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231"/>
  <workbookPr codeName="ThisWorkbook"/>
  <mc:AlternateContent xmlns:mc="http://schemas.openxmlformats.org/markup-compatibility/2006">
    <mc:Choice Requires="x15">
      <x15ac:absPath xmlns:x15ac="http://schemas.microsoft.com/office/spreadsheetml/2010/11/ac" url="F:\CƯƠNG_2020\ĐXMH 2020\T10\"/>
    </mc:Choice>
  </mc:AlternateContent>
  <xr:revisionPtr revIDLastSave="0" documentId="13_ncr:1_{59188782-C58E-48F9-AF00-558B1080F7B4}" xr6:coauthVersionLast="45" xr6:coauthVersionMax="45" xr10:uidLastSave="{00000000-0000-0000-0000-000000000000}"/>
  <bookViews>
    <workbookView xWindow="-120" yWindow="-120" windowWidth="20730" windowHeight="11160" firstSheet="8" activeTab="8" xr2:uid="{00000000-000D-0000-FFFF-FFFF00000000}"/>
  </bookViews>
  <sheets>
    <sheet name="STOCK" sheetId="1" state="hidden" r:id="rId1"/>
    <sheet name="23.10" sheetId="31" state="hidden" r:id="rId2"/>
    <sheet name="Sheet1" sheetId="32" state="hidden" r:id="rId3"/>
    <sheet name="31.10" sheetId="33" state="hidden" r:id="rId4"/>
    <sheet name="07.11" sheetId="34" state="hidden" r:id="rId5"/>
    <sheet name="VẬT TƯ" sheetId="7" state="hidden" r:id="rId6"/>
    <sheet name="Sheet3" sheetId="42" state="hidden" r:id="rId7"/>
    <sheet name="STOCK (2)" sheetId="37" state="hidden" r:id="rId8"/>
    <sheet name="Total tồn vật tư 2" sheetId="48" r:id="rId9"/>
    <sheet name="LIST SỬ DỤNG VẬT TƯ TIÊU HAO" sheetId="57" r:id="rId10"/>
    <sheet name="05.10.2020" sheetId="61" r:id="rId11"/>
    <sheet name="Sheet5" sheetId="58" r:id="rId12"/>
    <sheet name="Sheet7" sheetId="59" r:id="rId13"/>
    <sheet name="Sheet8" sheetId="60" r:id="rId14"/>
    <sheet name="FCSTSDV" sheetId="3" state="hidden" r:id="rId15"/>
    <sheet name="Tồn tray " sheetId="51" state="hidden" r:id="rId16"/>
    <sheet name="ống nhựa túi bóng" sheetId="40" state="hidden" r:id="rId17"/>
    <sheet name="ống nhựa túi bóng (2)" sheetId="49" state="hidden" r:id="rId18"/>
    <sheet name="tồn Po t7" sheetId="43" state="hidden" r:id="rId19"/>
    <sheet name="Tồn Po T9" sheetId="47" state="hidden" r:id="rId20"/>
    <sheet name="Sheet2" sheetId="35" state="hidden" r:id="rId21"/>
    <sheet name="Sheet6" sheetId="45" state="hidden" r:id="rId22"/>
    <sheet name="sheet 1" sheetId="56" state="hidden" r:id="rId23"/>
    <sheet name="VẬT TƯ sản xuất" sheetId="52" state="hidden" r:id="rId24"/>
    <sheet name="Sheet4" sheetId="53" state="hidden" r:id="rId25"/>
    <sheet name="ok" sheetId="38" state="hidden" r:id="rId26"/>
    <sheet name="04.06" sheetId="36" state="hidden" r:id="rId27"/>
    <sheet name="tính băng dính sạch" sheetId="23" state="hidden" r:id="rId28"/>
    <sheet name="tính tồn" sheetId="24" state="hidden" r:id="rId29"/>
    <sheet name="fcst" sheetId="8"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s>
  <definedNames>
    <definedName name="_xlnm._FilterDatabase" localSheetId="10" hidden="1">'05.10.2020'!$A$2:$AY$213</definedName>
    <definedName name="_xlnm._FilterDatabase" localSheetId="14" hidden="1">FCSTSDV!$A$1:$O$361</definedName>
    <definedName name="_xlnm._FilterDatabase" localSheetId="9" hidden="1">'LIST SỬ DỤNG VẬT TƯ TIÊU HAO'!$A$2:$AZ$280</definedName>
    <definedName name="_xlnm._FilterDatabase" localSheetId="16" hidden="1">'ống nhựa túi bóng'!$A$3:$T$637</definedName>
    <definedName name="_xlnm._FilterDatabase" localSheetId="17" hidden="1">'ống nhựa túi bóng (2)'!$A$3:$Q$223</definedName>
    <definedName name="_xlnm._FilterDatabase" localSheetId="20" hidden="1">Sheet2!$B$2:$C$80</definedName>
    <definedName name="_xlnm._FilterDatabase" localSheetId="19" hidden="1">'Tồn Po T9'!$B$3:$J$235</definedName>
    <definedName name="_xlnm._FilterDatabase" localSheetId="8" hidden="1">'Total tồn vật tư 2'!$B$2:$H$586</definedName>
    <definedName name="A" localSheetId="26">#REF!</definedName>
    <definedName name="A" localSheetId="4">#REF!</definedName>
    <definedName name="A" localSheetId="1">#REF!</definedName>
    <definedName name="A" localSheetId="3">#REF!</definedName>
    <definedName name="A" localSheetId="29">#REF!</definedName>
    <definedName name="A" localSheetId="14">#REF!</definedName>
    <definedName name="A" localSheetId="25">#REF!</definedName>
    <definedName name="A" localSheetId="16">#REF!</definedName>
    <definedName name="A" localSheetId="17">#REF!</definedName>
    <definedName name="A" localSheetId="7">#REF!</definedName>
    <definedName name="A" localSheetId="27">#REF!</definedName>
    <definedName name="A" localSheetId="23">#REF!</definedName>
    <definedName name="A">#REF!</definedName>
    <definedName name="hoa" localSheetId="23">#REF!</definedName>
    <definedName name="hoa">#REF!</definedName>
    <definedName name="N2A">OFFSET([1]보고자료용!$B$6,0,0,1,COUNTA([1]보고자료용!$A$6:$IV$6)-2)</definedName>
    <definedName name="NANO">OFFSET([1]보고자료용!$B$5,0,0,1,COUNTA([1]보고자료용!$A$5:$IV$5)-2)</definedName>
    <definedName name="_xlnm.Print_Area" localSheetId="26">'04.06'!$A$3:$J$221</definedName>
    <definedName name="_xlnm.Print_Area" localSheetId="10">'05.10.2020'!$A$1:$AM$213</definedName>
    <definedName name="_xlnm.Print_Area" localSheetId="4">'07.11'!$A$3:$AH$176</definedName>
    <definedName name="_xlnm.Print_Area" localSheetId="1">'23.10'!$A$3:$J$172</definedName>
    <definedName name="_xlnm.Print_Area" localSheetId="3">'31.10'!$A$3:$AJ$174</definedName>
    <definedName name="_xlnm.Print_Area" localSheetId="9">'LIST SỬ DỤNG VẬT TƯ TIÊU HAO'!$A$1:$AN$280</definedName>
    <definedName name="_xlnm.Print_Area" localSheetId="25">ok!$A$3:$J$352</definedName>
    <definedName name="_xlnm.Print_Area" localSheetId="16">'ống nhựa túi bóng'!$A$2:$Q$637</definedName>
    <definedName name="_xlnm.Print_Area" localSheetId="17">'ống nhựa túi bóng (2)'!$A$2:$Q$223</definedName>
    <definedName name="_xlnm.Print_Area" localSheetId="0">STOCK!$A$3:$J$272</definedName>
    <definedName name="_xlnm.Print_Area" localSheetId="7">'STOCK (2)'!$A$3:$J$335</definedName>
    <definedName name="_xlnm.Print_Area" localSheetId="27">'tính băng dính sạch'!$A$3:$CB$165</definedName>
    <definedName name="계">OFFSET([1]보고자료용!$B$9,0,0,1,COUNTA([1]보고자료용!$A$9:$IV$9)-2)</definedName>
    <definedName name="금호">OFFSET([1]보고자료용!$B$7,0,0,1,COUNTA([1]보고자료용!$A$7:$IV$7)-2)</definedName>
    <definedName name="기타">OFFSET([1]보고자료용!$B$8,0,0,1,COUNTA([1]보고자료용!$A$8:$IV$8)-2)</definedName>
    <definedName name="기호" localSheetId="23">#REF!</definedName>
    <definedName name="기호">#REF!</definedName>
    <definedName name="날자목록" localSheetId="23">#REF!</definedName>
    <definedName name="날자목록">#REF!</definedName>
    <definedName name="대광">OFFSET([1]보고자료용!$B$3,0,0,1,COUNTA([1]보고자료용!$A$3:$IV$3)-2)</definedName>
    <definedName name="대성" localSheetId="23">OFFSET([1]보고자료용!#REF!,0,0,1,COUNTA([1]보고자료용!#REF!)-2)</definedName>
    <definedName name="대성">OFFSET([1]보고자료용!#REF!,0,0,1,COUNTA([1]보고자료용!#REF!)-2)</definedName>
    <definedName name="대지" localSheetId="23">#REF!</definedName>
    <definedName name="대지">#REF!</definedName>
    <definedName name="도번" localSheetId="23">#REF!</definedName>
    <definedName name="도번">#REF!</definedName>
    <definedName name="모델" localSheetId="23">#REF!</definedName>
    <definedName name="모델">#REF!</definedName>
    <definedName name="업체" localSheetId="23">#REF!</definedName>
    <definedName name="업체">#REF!</definedName>
    <definedName name="업체명" localSheetId="23">#REF!</definedName>
    <definedName name="업체명">#REF!</definedName>
    <definedName name="월_TITLE">OFFSET([1]보고자료용!$B$2,0,0,1,COUNTA([1]보고자료용!$A$2:$IV$2)-2)</definedName>
    <definedName name="이라이콤" localSheetId="23">OFFSET([1]보고자료용!#REF!,0,0,1,COUNTA([1]보고자료용!#REF!)-2)</definedName>
    <definedName name="이라이콤">OFFSET([1]보고자료용!#REF!,0,0,1,COUNTA([1]보고자료용!#REF!)-2)</definedName>
    <definedName name="일일">'[2]일일불량-9909'!$A$3:$L$6</definedName>
    <definedName name="품명" localSheetId="23">#REF!</definedName>
    <definedName name="품명">#REF!</definedName>
    <definedName name="필터타이틀" localSheetId="23">#REF!</definedName>
    <definedName name="필터타이틀">#REF!</definedName>
    <definedName name="한성">OFFSET([1]보고자료용!$B$4,0,0,1,COUNTA([1]보고자료용!$A$4:$IV$4)-2)</definedName>
  </definedNames>
  <calcPr calcId="181029"/>
</workbook>
</file>

<file path=xl/calcChain.xml><?xml version="1.0" encoding="utf-8"?>
<calcChain xmlns="http://schemas.openxmlformats.org/spreadsheetml/2006/main">
  <c r="I14" i="61" l="1"/>
  <c r="AO61" i="61" l="1"/>
  <c r="G72" i="61" l="1"/>
  <c r="I81" i="61" s="1"/>
  <c r="J81" i="61" s="1"/>
  <c r="K81" i="61" s="1"/>
  <c r="AG190" i="61" l="1"/>
  <c r="Z190" i="61"/>
  <c r="S190" i="61"/>
  <c r="L190" i="61"/>
  <c r="Z183" i="61"/>
  <c r="AY78" i="61" l="1"/>
  <c r="S25" i="61"/>
  <c r="S24" i="61"/>
  <c r="S23" i="61"/>
  <c r="S22" i="61"/>
  <c r="S21" i="61"/>
  <c r="S20" i="61"/>
  <c r="S19" i="61"/>
  <c r="I19" i="61"/>
  <c r="S18" i="61"/>
  <c r="S16" i="61"/>
  <c r="S17" i="61"/>
  <c r="I15" i="61"/>
  <c r="AG212" i="61" l="1"/>
  <c r="Z212" i="61"/>
  <c r="S212" i="61"/>
  <c r="L212" i="61"/>
  <c r="AG211" i="61"/>
  <c r="Z211" i="61"/>
  <c r="S211" i="61"/>
  <c r="L211" i="61"/>
  <c r="F201" i="61"/>
  <c r="AG197" i="61"/>
  <c r="Z197" i="61"/>
  <c r="AG196" i="61"/>
  <c r="Z196" i="61"/>
  <c r="F189" i="61"/>
  <c r="AG183" i="61"/>
  <c r="AG182" i="61"/>
  <c r="Z182" i="61"/>
  <c r="F182" i="61"/>
  <c r="AG180" i="61"/>
  <c r="Z180" i="61"/>
  <c r="L180" i="61"/>
  <c r="AG179" i="61"/>
  <c r="Z179" i="61"/>
  <c r="L179" i="61"/>
  <c r="AG178" i="61"/>
  <c r="Z178" i="61"/>
  <c r="L178" i="61"/>
  <c r="AG177" i="61"/>
  <c r="Z177" i="61"/>
  <c r="L177" i="61"/>
  <c r="AG176" i="61"/>
  <c r="Z176" i="61"/>
  <c r="L176" i="61"/>
  <c r="AG175" i="61"/>
  <c r="Z175" i="61"/>
  <c r="L175" i="61"/>
  <c r="F175" i="61"/>
  <c r="E175" i="61"/>
  <c r="AG173" i="61"/>
  <c r="Z173" i="61"/>
  <c r="L173" i="61"/>
  <c r="AG172" i="61"/>
  <c r="Z172" i="61"/>
  <c r="L172" i="61"/>
  <c r="AG171" i="61"/>
  <c r="Z171" i="61"/>
  <c r="L171" i="61"/>
  <c r="AG170" i="61"/>
  <c r="Z170" i="61"/>
  <c r="L170" i="61"/>
  <c r="AG169" i="61"/>
  <c r="Z169" i="61"/>
  <c r="L169" i="61"/>
  <c r="AG168" i="61"/>
  <c r="Z168" i="61"/>
  <c r="L168" i="61"/>
  <c r="AG167" i="61"/>
  <c r="Z167" i="61"/>
  <c r="L167" i="61"/>
  <c r="F167" i="61"/>
  <c r="E167" i="61"/>
  <c r="AG165" i="61"/>
  <c r="Z165" i="61"/>
  <c r="L165" i="61"/>
  <c r="I164" i="61"/>
  <c r="J164" i="61" s="1"/>
  <c r="K164" i="61" s="1"/>
  <c r="L164" i="61" s="1"/>
  <c r="M164" i="61" s="1"/>
  <c r="N164" i="61" s="1"/>
  <c r="O164" i="61" s="1"/>
  <c r="P164" i="61" s="1"/>
  <c r="Q164" i="61" s="1"/>
  <c r="R164" i="61" s="1"/>
  <c r="F164" i="61"/>
  <c r="E164" i="61"/>
  <c r="AG162" i="61"/>
  <c r="Z162" i="61"/>
  <c r="L162" i="61"/>
  <c r="AG161" i="61"/>
  <c r="Z161" i="61"/>
  <c r="L161" i="61"/>
  <c r="AG160" i="61"/>
  <c r="Z160" i="61"/>
  <c r="L160" i="61"/>
  <c r="AG159" i="61"/>
  <c r="Z159" i="61"/>
  <c r="L159" i="61"/>
  <c r="AG158" i="61"/>
  <c r="Z158" i="61"/>
  <c r="L158" i="61"/>
  <c r="AG157" i="61"/>
  <c r="Z157" i="61"/>
  <c r="L157" i="61"/>
  <c r="AG156" i="61"/>
  <c r="Z156" i="61"/>
  <c r="L156" i="61"/>
  <c r="F156" i="61"/>
  <c r="E156" i="61"/>
  <c r="AG154" i="61"/>
  <c r="Z154" i="61"/>
  <c r="L154" i="61"/>
  <c r="AG153" i="61"/>
  <c r="Z153" i="61"/>
  <c r="L153" i="61"/>
  <c r="AG152" i="61"/>
  <c r="Z152" i="61"/>
  <c r="L152" i="61"/>
  <c r="AG151" i="61"/>
  <c r="Z151" i="61"/>
  <c r="L151" i="61"/>
  <c r="AG150" i="61"/>
  <c r="Z150" i="61"/>
  <c r="L150" i="61"/>
  <c r="AG149" i="61"/>
  <c r="Z149" i="61"/>
  <c r="L149" i="61"/>
  <c r="AG148" i="61"/>
  <c r="Z148" i="61"/>
  <c r="L148" i="61"/>
  <c r="F148" i="61"/>
  <c r="E148" i="61"/>
  <c r="AG146" i="61"/>
  <c r="Z146" i="61"/>
  <c r="L146" i="61"/>
  <c r="AG145" i="61"/>
  <c r="Z145" i="61"/>
  <c r="L145" i="61"/>
  <c r="AG144" i="61"/>
  <c r="Z144" i="61"/>
  <c r="L144" i="61"/>
  <c r="AG143" i="61"/>
  <c r="Z143" i="61"/>
  <c r="L143" i="61"/>
  <c r="AG142" i="61"/>
  <c r="Z142" i="61"/>
  <c r="L142" i="61"/>
  <c r="AG141" i="61"/>
  <c r="Z141" i="61"/>
  <c r="L141" i="61"/>
  <c r="AG140" i="61"/>
  <c r="Z140" i="61"/>
  <c r="L140" i="61"/>
  <c r="F140" i="61"/>
  <c r="E140" i="61"/>
  <c r="AG138" i="61"/>
  <c r="Z138" i="61"/>
  <c r="L138" i="61"/>
  <c r="AG137" i="61"/>
  <c r="Z137" i="61"/>
  <c r="L137" i="61"/>
  <c r="AG136" i="61"/>
  <c r="Z136" i="61"/>
  <c r="L136" i="61"/>
  <c r="AG135" i="61"/>
  <c r="Z135" i="61"/>
  <c r="L135" i="61"/>
  <c r="AG134" i="61"/>
  <c r="Z134" i="61"/>
  <c r="L134" i="61"/>
  <c r="F134" i="61"/>
  <c r="E134" i="61"/>
  <c r="AG132" i="61"/>
  <c r="Z132" i="61"/>
  <c r="L132" i="61"/>
  <c r="AG131" i="61"/>
  <c r="Z131" i="61"/>
  <c r="L131" i="61"/>
  <c r="AG130" i="61"/>
  <c r="Z130" i="61"/>
  <c r="L130" i="61"/>
  <c r="AG129" i="61"/>
  <c r="Z129" i="61"/>
  <c r="L129" i="61"/>
  <c r="AG128" i="61"/>
  <c r="Z128" i="61"/>
  <c r="L128" i="61"/>
  <c r="F128" i="61"/>
  <c r="E128" i="61"/>
  <c r="I133" i="61" s="1"/>
  <c r="J133" i="61" s="1"/>
  <c r="K133" i="61" s="1"/>
  <c r="L133" i="61" s="1"/>
  <c r="M133" i="61" s="1"/>
  <c r="N133" i="61" s="1"/>
  <c r="O133" i="61" s="1"/>
  <c r="P133" i="61" s="1"/>
  <c r="Q133" i="61" s="1"/>
  <c r="R133" i="61" s="1"/>
  <c r="AG126" i="61"/>
  <c r="Z126" i="61"/>
  <c r="L126" i="61"/>
  <c r="AG125" i="61"/>
  <c r="Z125" i="61"/>
  <c r="L125" i="61"/>
  <c r="AG124" i="61"/>
  <c r="Z124" i="61"/>
  <c r="L124" i="61"/>
  <c r="AG123" i="61"/>
  <c r="Z123" i="61"/>
  <c r="L123" i="61"/>
  <c r="AG122" i="61"/>
  <c r="Z122" i="61"/>
  <c r="L122" i="61"/>
  <c r="F122" i="61"/>
  <c r="E122" i="61"/>
  <c r="AG120" i="61"/>
  <c r="Z120" i="61"/>
  <c r="L120" i="61"/>
  <c r="I119" i="61"/>
  <c r="J119" i="61" s="1"/>
  <c r="K119" i="61" s="1"/>
  <c r="L119" i="61" s="1"/>
  <c r="M119" i="61" s="1"/>
  <c r="N119" i="61" s="1"/>
  <c r="O119" i="61" s="1"/>
  <c r="P119" i="61" s="1"/>
  <c r="Q119" i="61" s="1"/>
  <c r="R119" i="61" s="1"/>
  <c r="F119" i="61"/>
  <c r="E119" i="61"/>
  <c r="AG117" i="61"/>
  <c r="Z117" i="61"/>
  <c r="S117" i="61"/>
  <c r="L117" i="61"/>
  <c r="AG116" i="61"/>
  <c r="Z116" i="61"/>
  <c r="S116" i="61"/>
  <c r="L116" i="61"/>
  <c r="AG115" i="61"/>
  <c r="Z115" i="61"/>
  <c r="S115" i="61"/>
  <c r="L115" i="61"/>
  <c r="AG114" i="61"/>
  <c r="Z114" i="61"/>
  <c r="S114" i="61"/>
  <c r="L114" i="61"/>
  <c r="AG111" i="61"/>
  <c r="Z111" i="61"/>
  <c r="S111" i="61"/>
  <c r="L111" i="61"/>
  <c r="AG110" i="61"/>
  <c r="Z110" i="61"/>
  <c r="S110" i="61"/>
  <c r="L110" i="61"/>
  <c r="AG109" i="61"/>
  <c r="Z109" i="61"/>
  <c r="S109" i="61"/>
  <c r="L109" i="61"/>
  <c r="AG108" i="61"/>
  <c r="Z108" i="61"/>
  <c r="S108" i="61"/>
  <c r="L108" i="61"/>
  <c r="AG107" i="61"/>
  <c r="Z107" i="61"/>
  <c r="S107" i="61"/>
  <c r="L107" i="61"/>
  <c r="AG106" i="61"/>
  <c r="Z106" i="61"/>
  <c r="S106" i="61"/>
  <c r="L106" i="61"/>
  <c r="AG105" i="61"/>
  <c r="Z105" i="61"/>
  <c r="S105" i="61"/>
  <c r="L105" i="61"/>
  <c r="AG104" i="61"/>
  <c r="Z104" i="61"/>
  <c r="S104" i="61"/>
  <c r="L104" i="61"/>
  <c r="F104" i="61"/>
  <c r="AG102" i="61"/>
  <c r="S102" i="61"/>
  <c r="AG101" i="61"/>
  <c r="S101" i="61"/>
  <c r="F93" i="61"/>
  <c r="AG88" i="61"/>
  <c r="Z88" i="61"/>
  <c r="S88" i="61"/>
  <c r="L88" i="61"/>
  <c r="AG82" i="61"/>
  <c r="Z82" i="61"/>
  <c r="S82" i="61"/>
  <c r="L82" i="61"/>
  <c r="AG80" i="61"/>
  <c r="Z80" i="61"/>
  <c r="S80" i="61"/>
  <c r="AG78" i="61"/>
  <c r="Z78" i="61"/>
  <c r="S78" i="61"/>
  <c r="L78" i="61"/>
  <c r="AG74" i="61"/>
  <c r="Z74" i="61"/>
  <c r="S74" i="61"/>
  <c r="L74" i="61"/>
  <c r="L81" i="61" s="1"/>
  <c r="M81" i="61" s="1"/>
  <c r="N81" i="61" s="1"/>
  <c r="O81" i="61" s="1"/>
  <c r="P81" i="61" s="1"/>
  <c r="Q81" i="61" s="1"/>
  <c r="R81" i="61" s="1"/>
  <c r="AG70" i="61"/>
  <c r="Z70" i="61"/>
  <c r="S70" i="61"/>
  <c r="L70" i="61"/>
  <c r="AG69" i="61"/>
  <c r="Z69" i="61"/>
  <c r="S69" i="61"/>
  <c r="L69" i="61"/>
  <c r="AG68" i="61"/>
  <c r="Z68" i="61"/>
  <c r="S68" i="61"/>
  <c r="L68" i="61"/>
  <c r="AG67" i="61"/>
  <c r="Z67" i="61"/>
  <c r="S67" i="61"/>
  <c r="L67" i="61"/>
  <c r="AG66" i="61"/>
  <c r="Z66" i="61"/>
  <c r="S66" i="61"/>
  <c r="L66" i="61"/>
  <c r="AG65" i="61"/>
  <c r="Z65" i="61"/>
  <c r="S65" i="61"/>
  <c r="L65" i="61"/>
  <c r="AG64" i="61"/>
  <c r="Z64" i="61"/>
  <c r="S64" i="61"/>
  <c r="L64" i="61"/>
  <c r="AG63" i="61"/>
  <c r="Z63" i="61"/>
  <c r="S63" i="61"/>
  <c r="L63" i="61"/>
  <c r="AG62" i="61"/>
  <c r="Z62" i="61"/>
  <c r="S62" i="61"/>
  <c r="L62" i="61"/>
  <c r="AG42" i="61"/>
  <c r="Z42" i="61"/>
  <c r="S42" i="61"/>
  <c r="L42" i="61"/>
  <c r="I41" i="61"/>
  <c r="J41" i="61" s="1"/>
  <c r="K41" i="61" s="1"/>
  <c r="L41" i="61" s="1"/>
  <c r="M41" i="61" s="1"/>
  <c r="N41" i="61" s="1"/>
  <c r="O41" i="61" s="1"/>
  <c r="P41" i="61" s="1"/>
  <c r="Q41" i="61" s="1"/>
  <c r="R41" i="61" s="1"/>
  <c r="S41" i="61" s="1"/>
  <c r="T41" i="61" s="1"/>
  <c r="U41" i="61" s="1"/>
  <c r="V41" i="61" s="1"/>
  <c r="W41" i="61" s="1"/>
  <c r="X41" i="61" s="1"/>
  <c r="Y41" i="61" s="1"/>
  <c r="Z41" i="61" s="1"/>
  <c r="AA41" i="61" s="1"/>
  <c r="AB41" i="61" s="1"/>
  <c r="AC41" i="61" s="1"/>
  <c r="AD41" i="61" s="1"/>
  <c r="AE41" i="61" s="1"/>
  <c r="AF41" i="61" s="1"/>
  <c r="AG41" i="61" s="1"/>
  <c r="AH41" i="61" s="1"/>
  <c r="AI41" i="61" s="1"/>
  <c r="AJ41" i="61" s="1"/>
  <c r="AK41" i="61" s="1"/>
  <c r="AL41" i="61" s="1"/>
  <c r="F41" i="61"/>
  <c r="E41" i="61"/>
  <c r="AG39" i="61"/>
  <c r="Z39" i="61"/>
  <c r="S39" i="61"/>
  <c r="L39" i="61"/>
  <c r="I38" i="61"/>
  <c r="J38" i="61" s="1"/>
  <c r="K38" i="61" s="1"/>
  <c r="L38" i="61" s="1"/>
  <c r="M38" i="61" s="1"/>
  <c r="N38" i="61" s="1"/>
  <c r="O38" i="61" s="1"/>
  <c r="P38" i="61" s="1"/>
  <c r="Q38" i="61" s="1"/>
  <c r="R38" i="61" s="1"/>
  <c r="S38" i="61" s="1"/>
  <c r="T38" i="61" s="1"/>
  <c r="U38" i="61" s="1"/>
  <c r="V38" i="61" s="1"/>
  <c r="W38" i="61" s="1"/>
  <c r="X38" i="61" s="1"/>
  <c r="Y38" i="61" s="1"/>
  <c r="Z38" i="61" s="1"/>
  <c r="AA38" i="61" s="1"/>
  <c r="AB38" i="61" s="1"/>
  <c r="AC38" i="61" s="1"/>
  <c r="AD38" i="61" s="1"/>
  <c r="AE38" i="61" s="1"/>
  <c r="AF38" i="61" s="1"/>
  <c r="AG38" i="61" s="1"/>
  <c r="AH38" i="61" s="1"/>
  <c r="AI38" i="61" s="1"/>
  <c r="AJ38" i="61" s="1"/>
  <c r="AK38" i="61" s="1"/>
  <c r="AL38" i="61" s="1"/>
  <c r="F38" i="61"/>
  <c r="E38" i="61"/>
  <c r="AG36" i="61"/>
  <c r="Z36" i="61"/>
  <c r="S36" i="61"/>
  <c r="L36" i="61"/>
  <c r="AG35" i="61"/>
  <c r="Z35" i="61"/>
  <c r="S35" i="61"/>
  <c r="L35" i="61"/>
  <c r="AG34" i="61"/>
  <c r="Z34" i="61"/>
  <c r="S34" i="61"/>
  <c r="L34" i="61"/>
  <c r="AG33" i="61"/>
  <c r="Z33" i="61"/>
  <c r="S33" i="61"/>
  <c r="L33" i="61"/>
  <c r="AG32" i="61"/>
  <c r="Z32" i="61"/>
  <c r="S32" i="61"/>
  <c r="L32" i="61"/>
  <c r="AG31" i="61"/>
  <c r="Z31" i="61"/>
  <c r="S31" i="61"/>
  <c r="L31" i="61"/>
  <c r="AG30" i="61"/>
  <c r="Z30" i="61"/>
  <c r="S30" i="61"/>
  <c r="L30" i="61"/>
  <c r="AG29" i="61"/>
  <c r="Z29" i="61"/>
  <c r="S29" i="61"/>
  <c r="L29" i="61"/>
  <c r="I28" i="61"/>
  <c r="J28" i="61" s="1"/>
  <c r="K28" i="61" s="1"/>
  <c r="L28" i="61" s="1"/>
  <c r="M28" i="61" s="1"/>
  <c r="N28" i="61" s="1"/>
  <c r="O28" i="61" s="1"/>
  <c r="P28" i="61" s="1"/>
  <c r="Q28" i="61" s="1"/>
  <c r="R28" i="61" s="1"/>
  <c r="S28" i="61" s="1"/>
  <c r="T28" i="61" s="1"/>
  <c r="U28" i="61" s="1"/>
  <c r="V28" i="61" s="1"/>
  <c r="W28" i="61" s="1"/>
  <c r="X28" i="61" s="1"/>
  <c r="Y28" i="61" s="1"/>
  <c r="Z28" i="61" s="1"/>
  <c r="AA28" i="61" s="1"/>
  <c r="AB28" i="61" s="1"/>
  <c r="AC28" i="61" s="1"/>
  <c r="AD28" i="61" s="1"/>
  <c r="AE28" i="61" s="1"/>
  <c r="AF28" i="61" s="1"/>
  <c r="AG28" i="61" s="1"/>
  <c r="AH28" i="61" s="1"/>
  <c r="AI28" i="61" s="1"/>
  <c r="AJ28" i="61" s="1"/>
  <c r="AK28" i="61" s="1"/>
  <c r="AL28" i="61" s="1"/>
  <c r="F28" i="61"/>
  <c r="E28" i="61"/>
  <c r="S15" i="61"/>
  <c r="L15" i="61"/>
  <c r="AG13" i="61"/>
  <c r="Z13" i="61"/>
  <c r="S13" i="61"/>
  <c r="L13" i="61"/>
  <c r="AG12" i="61"/>
  <c r="Z12" i="61"/>
  <c r="S12" i="61"/>
  <c r="L12" i="61"/>
  <c r="AG10" i="61"/>
  <c r="Z10" i="61"/>
  <c r="S10" i="61"/>
  <c r="L10" i="61"/>
  <c r="AG9" i="61"/>
  <c r="Z9" i="61"/>
  <c r="S9" i="61"/>
  <c r="L9" i="61"/>
  <c r="S5" i="61"/>
  <c r="L5" i="61"/>
  <c r="G4" i="61"/>
  <c r="J14" i="61" s="1"/>
  <c r="K14" i="61" s="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S81" i="61" l="1"/>
  <c r="T81" i="61" s="1"/>
  <c r="U81" i="61" s="1"/>
  <c r="V81" i="61" s="1"/>
  <c r="W81" i="61" s="1"/>
  <c r="X81" i="61" s="1"/>
  <c r="Y81" i="61" s="1"/>
  <c r="Z81" i="61" s="1"/>
  <c r="AA81" i="61" s="1"/>
  <c r="AB81" i="61" s="1"/>
  <c r="AC81" i="61" s="1"/>
  <c r="AD81" i="61" s="1"/>
  <c r="AE81" i="61" s="1"/>
  <c r="AF81" i="61" s="1"/>
  <c r="AG81" i="61" s="1"/>
  <c r="AH81" i="61" s="1"/>
  <c r="AI81" i="61" s="1"/>
  <c r="AJ81" i="61" s="1"/>
  <c r="AK81" i="61" s="1"/>
  <c r="AL81" i="61" s="1"/>
  <c r="AM81" i="61" s="1"/>
  <c r="I121" i="61"/>
  <c r="J121" i="61" s="1"/>
  <c r="K121" i="61" s="1"/>
  <c r="L121" i="61" s="1"/>
  <c r="G164" i="61"/>
  <c r="G148" i="61"/>
  <c r="I155" i="61" s="1"/>
  <c r="J155" i="61" s="1"/>
  <c r="K155" i="61" s="1"/>
  <c r="L155" i="61" s="1"/>
  <c r="M155" i="61" s="1"/>
  <c r="N155" i="61" s="1"/>
  <c r="O155" i="61" s="1"/>
  <c r="P155" i="61" s="1"/>
  <c r="Q155" i="61" s="1"/>
  <c r="R155" i="61" s="1"/>
  <c r="I40" i="61"/>
  <c r="J40" i="61" s="1"/>
  <c r="K40" i="61" s="1"/>
  <c r="L40" i="61" s="1"/>
  <c r="M40" i="61" s="1"/>
  <c r="N40" i="61" s="1"/>
  <c r="O40" i="61" s="1"/>
  <c r="P40" i="61" s="1"/>
  <c r="Q40" i="61" s="1"/>
  <c r="R40" i="61" s="1"/>
  <c r="S40" i="61" s="1"/>
  <c r="T40" i="61" s="1"/>
  <c r="U40" i="61" s="1"/>
  <c r="V40" i="61" s="1"/>
  <c r="W40" i="61" s="1"/>
  <c r="X40" i="61" s="1"/>
  <c r="Y40" i="61" s="1"/>
  <c r="Z40" i="61" s="1"/>
  <c r="AA40" i="61" s="1"/>
  <c r="AB40" i="61" s="1"/>
  <c r="AC40" i="61" s="1"/>
  <c r="AD40" i="61" s="1"/>
  <c r="AE40" i="61" s="1"/>
  <c r="AF40" i="61" s="1"/>
  <c r="AG40" i="61" s="1"/>
  <c r="AH40" i="61" s="1"/>
  <c r="AI40" i="61" s="1"/>
  <c r="AJ40" i="61" s="1"/>
  <c r="AK40" i="61" s="1"/>
  <c r="AL40" i="61" s="1"/>
  <c r="AM40" i="61" s="1"/>
  <c r="G93" i="61"/>
  <c r="I94" i="61" s="1"/>
  <c r="J94" i="61" s="1"/>
  <c r="K94" i="61" s="1"/>
  <c r="L94" i="61" s="1"/>
  <c r="M94" i="61" s="1"/>
  <c r="N94" i="61" s="1"/>
  <c r="O94" i="61" s="1"/>
  <c r="P94" i="61" s="1"/>
  <c r="Q94" i="61" s="1"/>
  <c r="R94" i="61" s="1"/>
  <c r="S94" i="61" s="1"/>
  <c r="T94" i="61" s="1"/>
  <c r="U94" i="61" s="1"/>
  <c r="V94" i="61" s="1"/>
  <c r="W94" i="61" s="1"/>
  <c r="X94" i="61" s="1"/>
  <c r="Y94" i="61" s="1"/>
  <c r="Z94" i="61" s="1"/>
  <c r="AA94" i="61" s="1"/>
  <c r="AB94" i="61" s="1"/>
  <c r="AC94" i="61" s="1"/>
  <c r="AD94" i="61" s="1"/>
  <c r="AE94" i="61" s="1"/>
  <c r="AF94" i="61" s="1"/>
  <c r="AG94" i="61" s="1"/>
  <c r="AH94" i="61" s="1"/>
  <c r="AI94" i="61" s="1"/>
  <c r="AJ94" i="61" s="1"/>
  <c r="AK94" i="61" s="1"/>
  <c r="AL94" i="61" s="1"/>
  <c r="AM94" i="61" s="1"/>
  <c r="L14" i="61"/>
  <c r="M14" i="61" s="1"/>
  <c r="N14" i="61" s="1"/>
  <c r="O14" i="61" s="1"/>
  <c r="P14" i="61" s="1"/>
  <c r="Q14" i="61" s="1"/>
  <c r="R14" i="61" s="1"/>
  <c r="S14" i="61" s="1"/>
  <c r="T14" i="61" s="1"/>
  <c r="U14" i="61" s="1"/>
  <c r="V14" i="61" s="1"/>
  <c r="W14" i="61" s="1"/>
  <c r="X14" i="61" s="1"/>
  <c r="Y14" i="61" s="1"/>
  <c r="Z14" i="61" s="1"/>
  <c r="AA14" i="61" s="1"/>
  <c r="AB14" i="61" s="1"/>
  <c r="AC14" i="61" s="1"/>
  <c r="AD14" i="61" s="1"/>
  <c r="AE14" i="61" s="1"/>
  <c r="AF14" i="61" s="1"/>
  <c r="AG14" i="61" s="1"/>
  <c r="AH14" i="61" s="1"/>
  <c r="AI14" i="61" s="1"/>
  <c r="AJ14" i="61" s="1"/>
  <c r="AK14" i="61" s="1"/>
  <c r="AL14" i="61" s="1"/>
  <c r="AM14" i="61" s="1"/>
  <c r="G38" i="61"/>
  <c r="G95" i="61"/>
  <c r="I97" i="61" s="1"/>
  <c r="J97" i="61" s="1"/>
  <c r="K97" i="61" s="1"/>
  <c r="L97" i="61" s="1"/>
  <c r="M97" i="61" s="1"/>
  <c r="N97" i="61" s="1"/>
  <c r="O97" i="61" s="1"/>
  <c r="P97" i="61" s="1"/>
  <c r="Q97" i="61" s="1"/>
  <c r="R97" i="61" s="1"/>
  <c r="S97" i="61" s="1"/>
  <c r="T97" i="61" s="1"/>
  <c r="U97" i="61" s="1"/>
  <c r="V97" i="61" s="1"/>
  <c r="W97" i="61" s="1"/>
  <c r="X97" i="61" s="1"/>
  <c r="Y97" i="61" s="1"/>
  <c r="Z97" i="61" s="1"/>
  <c r="AA97" i="61" s="1"/>
  <c r="AB97" i="61" s="1"/>
  <c r="AC97" i="61" s="1"/>
  <c r="AD97" i="61" s="1"/>
  <c r="AE97" i="61" s="1"/>
  <c r="AF97" i="61" s="1"/>
  <c r="AG97" i="61" s="1"/>
  <c r="AH97" i="61" s="1"/>
  <c r="AI97" i="61" s="1"/>
  <c r="AJ97" i="61" s="1"/>
  <c r="AK97" i="61" s="1"/>
  <c r="AL97" i="61" s="1"/>
  <c r="AM97" i="61" s="1"/>
  <c r="G104" i="61"/>
  <c r="I113" i="61" s="1"/>
  <c r="J113" i="61" s="1"/>
  <c r="K113" i="61" s="1"/>
  <c r="L113" i="61" s="1"/>
  <c r="M113" i="61" s="1"/>
  <c r="N113" i="61" s="1"/>
  <c r="O113" i="61" s="1"/>
  <c r="P113" i="61" s="1"/>
  <c r="Q113" i="61" s="1"/>
  <c r="R113" i="61" s="1"/>
  <c r="S113" i="61" s="1"/>
  <c r="T113" i="61" s="1"/>
  <c r="U113" i="61" s="1"/>
  <c r="V113" i="61" s="1"/>
  <c r="W113" i="61" s="1"/>
  <c r="X113" i="61" s="1"/>
  <c r="Y113" i="61" s="1"/>
  <c r="Z113" i="61" s="1"/>
  <c r="AA113" i="61" s="1"/>
  <c r="AB113" i="61" s="1"/>
  <c r="AC113" i="61" s="1"/>
  <c r="AD113" i="61" s="1"/>
  <c r="AE113" i="61" s="1"/>
  <c r="AF113" i="61" s="1"/>
  <c r="AG113" i="61" s="1"/>
  <c r="AH113" i="61" s="1"/>
  <c r="AI113" i="61" s="1"/>
  <c r="AJ113" i="61" s="1"/>
  <c r="AK113" i="61" s="1"/>
  <c r="AL113" i="61" s="1"/>
  <c r="AM113" i="61" s="1"/>
  <c r="G128" i="61"/>
  <c r="G15" i="61"/>
  <c r="I27" i="61" s="1"/>
  <c r="J27" i="61" s="1"/>
  <c r="K27" i="61" s="1"/>
  <c r="L27" i="61" s="1"/>
  <c r="M27" i="61" s="1"/>
  <c r="N27" i="61" s="1"/>
  <c r="O27" i="61" s="1"/>
  <c r="P27" i="61" s="1"/>
  <c r="Q27" i="61" s="1"/>
  <c r="R27" i="61" s="1"/>
  <c r="S27" i="61" s="1"/>
  <c r="T27" i="61" s="1"/>
  <c r="U27" i="61" s="1"/>
  <c r="V27" i="61" s="1"/>
  <c r="W27" i="61" s="1"/>
  <c r="X27" i="61" s="1"/>
  <c r="Y27" i="61" s="1"/>
  <c r="Z27" i="61" s="1"/>
  <c r="AA27" i="61" s="1"/>
  <c r="AB27" i="61" s="1"/>
  <c r="AC27" i="61" s="1"/>
  <c r="AD27" i="61" s="1"/>
  <c r="AE27" i="61" s="1"/>
  <c r="AF27" i="61" s="1"/>
  <c r="AG27" i="61" s="1"/>
  <c r="AH27" i="61" s="1"/>
  <c r="AI27" i="61" s="1"/>
  <c r="AJ27" i="61" s="1"/>
  <c r="AK27" i="61" s="1"/>
  <c r="AL27" i="61" s="1"/>
  <c r="AM27" i="61" s="1"/>
  <c r="G122" i="61"/>
  <c r="I127" i="61" s="1"/>
  <c r="J127" i="61" s="1"/>
  <c r="K127" i="61" s="1"/>
  <c r="L127" i="61" s="1"/>
  <c r="M127" i="61" s="1"/>
  <c r="N127" i="61" s="1"/>
  <c r="O127" i="61" s="1"/>
  <c r="P127" i="61" s="1"/>
  <c r="Q127" i="61" s="1"/>
  <c r="R127" i="61" s="1"/>
  <c r="G41" i="61"/>
  <c r="G62" i="61"/>
  <c r="I71" i="61" s="1"/>
  <c r="J71" i="61" s="1"/>
  <c r="K71" i="61" s="1"/>
  <c r="L71" i="61" s="1"/>
  <c r="M71" i="61" s="1"/>
  <c r="N71" i="61" s="1"/>
  <c r="O71" i="61" s="1"/>
  <c r="P71" i="61" s="1"/>
  <c r="Q71" i="61" s="1"/>
  <c r="R71" i="61" s="1"/>
  <c r="S71" i="61" s="1"/>
  <c r="T71" i="61" s="1"/>
  <c r="U71" i="61" s="1"/>
  <c r="V71" i="61" s="1"/>
  <c r="W71" i="61" s="1"/>
  <c r="X71" i="61" s="1"/>
  <c r="Y71" i="61" s="1"/>
  <c r="Z71" i="61" s="1"/>
  <c r="AA71" i="61" s="1"/>
  <c r="AB71" i="61" s="1"/>
  <c r="AC71" i="61" s="1"/>
  <c r="AD71" i="61" s="1"/>
  <c r="AE71" i="61" s="1"/>
  <c r="AF71" i="61" s="1"/>
  <c r="AG71" i="61" s="1"/>
  <c r="AH71" i="61" s="1"/>
  <c r="AI71" i="61" s="1"/>
  <c r="AJ71" i="61" s="1"/>
  <c r="AK71" i="61" s="1"/>
  <c r="AL71" i="61" s="1"/>
  <c r="AM71" i="61" s="1"/>
  <c r="G90" i="61"/>
  <c r="I92" i="61" s="1"/>
  <c r="J92" i="61" s="1"/>
  <c r="K92" i="61" s="1"/>
  <c r="L92" i="61" s="1"/>
  <c r="M92" i="61" s="1"/>
  <c r="N92" i="61" s="1"/>
  <c r="O92" i="61" s="1"/>
  <c r="P92" i="61" s="1"/>
  <c r="Q92" i="61" s="1"/>
  <c r="R92" i="61" s="1"/>
  <c r="S92" i="61" s="1"/>
  <c r="T92" i="61" s="1"/>
  <c r="U92" i="61" s="1"/>
  <c r="V92" i="61" s="1"/>
  <c r="W92" i="61" s="1"/>
  <c r="X92" i="61" s="1"/>
  <c r="Y92" i="61" s="1"/>
  <c r="Z92" i="61" s="1"/>
  <c r="AA92" i="61" s="1"/>
  <c r="AB92" i="61" s="1"/>
  <c r="AC92" i="61" s="1"/>
  <c r="AD92" i="61" s="1"/>
  <c r="AE92" i="61" s="1"/>
  <c r="AF92" i="61" s="1"/>
  <c r="AG92" i="61" s="1"/>
  <c r="AH92" i="61" s="1"/>
  <c r="AI92" i="61" s="1"/>
  <c r="AJ92" i="61" s="1"/>
  <c r="AK92" i="61" s="1"/>
  <c r="AL92" i="61" s="1"/>
  <c r="AM92" i="61" s="1"/>
  <c r="G98" i="61"/>
  <c r="I100" i="61" s="1"/>
  <c r="J100" i="61" s="1"/>
  <c r="K100" i="61" s="1"/>
  <c r="L100" i="61" s="1"/>
  <c r="M100" i="61" s="1"/>
  <c r="N100" i="61" s="1"/>
  <c r="O100" i="61" s="1"/>
  <c r="P100" i="61" s="1"/>
  <c r="Q100" i="61" s="1"/>
  <c r="R100" i="61" s="1"/>
  <c r="S100" i="61" s="1"/>
  <c r="T100" i="61" s="1"/>
  <c r="U100" i="61" s="1"/>
  <c r="V100" i="61" s="1"/>
  <c r="W100" i="61" s="1"/>
  <c r="X100" i="61" s="1"/>
  <c r="Y100" i="61" s="1"/>
  <c r="Z100" i="61" s="1"/>
  <c r="AA100" i="61" s="1"/>
  <c r="AB100" i="61" s="1"/>
  <c r="AC100" i="61" s="1"/>
  <c r="AD100" i="61" s="1"/>
  <c r="AE100" i="61" s="1"/>
  <c r="AF100" i="61" s="1"/>
  <c r="AG100" i="61" s="1"/>
  <c r="AH100" i="61" s="1"/>
  <c r="AI100" i="61" s="1"/>
  <c r="AJ100" i="61" s="1"/>
  <c r="AK100" i="61" s="1"/>
  <c r="AL100" i="61" s="1"/>
  <c r="AM100" i="61" s="1"/>
  <c r="G140" i="61"/>
  <c r="I147" i="61" s="1"/>
  <c r="J147" i="61" s="1"/>
  <c r="K147" i="61" s="1"/>
  <c r="L147" i="61" s="1"/>
  <c r="M147" i="61" s="1"/>
  <c r="N147" i="61" s="1"/>
  <c r="O147" i="61" s="1"/>
  <c r="P147" i="61" s="1"/>
  <c r="Q147" i="61" s="1"/>
  <c r="R147" i="61" s="1"/>
  <c r="G156" i="61"/>
  <c r="I163" i="61" s="1"/>
  <c r="J163" i="61" s="1"/>
  <c r="K163" i="61" s="1"/>
  <c r="L163" i="61" s="1"/>
  <c r="M163" i="61" s="1"/>
  <c r="N163" i="61" s="1"/>
  <c r="O163" i="61" s="1"/>
  <c r="P163" i="61" s="1"/>
  <c r="Q163" i="61" s="1"/>
  <c r="R163" i="61" s="1"/>
  <c r="G167" i="61"/>
  <c r="I174" i="61" s="1"/>
  <c r="J174" i="61" s="1"/>
  <c r="K174" i="61" s="1"/>
  <c r="L174" i="61" s="1"/>
  <c r="M174" i="61" s="1"/>
  <c r="N174" i="61" s="1"/>
  <c r="O174" i="61" s="1"/>
  <c r="P174" i="61" s="1"/>
  <c r="Q174" i="61" s="1"/>
  <c r="R174" i="61" s="1"/>
  <c r="G182" i="61"/>
  <c r="I188" i="61" s="1"/>
  <c r="J188" i="61" s="1"/>
  <c r="K188" i="61" s="1"/>
  <c r="L188" i="61" s="1"/>
  <c r="M188" i="61" s="1"/>
  <c r="N188" i="61" s="1"/>
  <c r="O188" i="61" s="1"/>
  <c r="P188" i="61" s="1"/>
  <c r="Q188" i="61" s="1"/>
  <c r="R188" i="61" s="1"/>
  <c r="G195" i="61"/>
  <c r="I200" i="61" s="1"/>
  <c r="J200" i="61" s="1"/>
  <c r="K200" i="61" s="1"/>
  <c r="L200" i="61" s="1"/>
  <c r="M200" i="61" s="1"/>
  <c r="N200" i="61" s="1"/>
  <c r="O200" i="61" s="1"/>
  <c r="P200" i="61" s="1"/>
  <c r="Q200" i="61" s="1"/>
  <c r="R200" i="61" s="1"/>
  <c r="S200" i="61" s="1"/>
  <c r="T200" i="61" s="1"/>
  <c r="U200" i="61" s="1"/>
  <c r="V200" i="61" s="1"/>
  <c r="W200" i="61" s="1"/>
  <c r="X200" i="61" s="1"/>
  <c r="Y200" i="61" s="1"/>
  <c r="Z200" i="61" s="1"/>
  <c r="AA200" i="61" s="1"/>
  <c r="AB200" i="61" s="1"/>
  <c r="AC200" i="61" s="1"/>
  <c r="AD200" i="61" s="1"/>
  <c r="AE200" i="61" s="1"/>
  <c r="AF200" i="61" s="1"/>
  <c r="AG200" i="61" s="1"/>
  <c r="AH200" i="61" s="1"/>
  <c r="AI200" i="61" s="1"/>
  <c r="AJ200" i="61" s="1"/>
  <c r="AK200" i="61" s="1"/>
  <c r="AL200" i="61" s="1"/>
  <c r="AM200" i="61" s="1"/>
  <c r="I43" i="61"/>
  <c r="J43" i="61" s="1"/>
  <c r="K43" i="61" s="1"/>
  <c r="L43" i="61" s="1"/>
  <c r="M43" i="61" s="1"/>
  <c r="N43" i="61" s="1"/>
  <c r="O43" i="61" s="1"/>
  <c r="P43" i="61" s="1"/>
  <c r="Q43" i="61" s="1"/>
  <c r="R43" i="61" s="1"/>
  <c r="S43" i="61" s="1"/>
  <c r="T43" i="61" s="1"/>
  <c r="U43" i="61" s="1"/>
  <c r="V43" i="61" s="1"/>
  <c r="W43" i="61" s="1"/>
  <c r="X43" i="61" s="1"/>
  <c r="Y43" i="61" s="1"/>
  <c r="Z43" i="61" s="1"/>
  <c r="AA43" i="61" s="1"/>
  <c r="AB43" i="61" s="1"/>
  <c r="AC43" i="61" s="1"/>
  <c r="AD43" i="61" s="1"/>
  <c r="AE43" i="61" s="1"/>
  <c r="AF43" i="61" s="1"/>
  <c r="AG43" i="61" s="1"/>
  <c r="AH43" i="61" s="1"/>
  <c r="AI43" i="61" s="1"/>
  <c r="AJ43" i="61" s="1"/>
  <c r="AK43" i="61" s="1"/>
  <c r="AL43" i="61" s="1"/>
  <c r="AM43" i="61" s="1"/>
  <c r="M121" i="61"/>
  <c r="N121" i="61" s="1"/>
  <c r="O121" i="61" s="1"/>
  <c r="P121" i="61" s="1"/>
  <c r="Q121" i="61" s="1"/>
  <c r="R121" i="61" s="1"/>
  <c r="G44" i="61"/>
  <c r="I61" i="61" s="1"/>
  <c r="J61" i="61" s="1"/>
  <c r="K61" i="61" s="1"/>
  <c r="L61" i="61" s="1"/>
  <c r="M61" i="61" s="1"/>
  <c r="N61" i="61" s="1"/>
  <c r="O61" i="61" s="1"/>
  <c r="P61" i="61" s="1"/>
  <c r="Q61" i="61" s="1"/>
  <c r="R61" i="61" s="1"/>
  <c r="S61" i="61" s="1"/>
  <c r="T61" i="61" s="1"/>
  <c r="U61" i="61" s="1"/>
  <c r="V61" i="61" s="1"/>
  <c r="W61" i="61" s="1"/>
  <c r="X61" i="61" s="1"/>
  <c r="Y61" i="61" s="1"/>
  <c r="Z61" i="61" s="1"/>
  <c r="AA61" i="61" s="1"/>
  <c r="AB61" i="61" s="1"/>
  <c r="AC61" i="61" s="1"/>
  <c r="AD61" i="61" s="1"/>
  <c r="AE61" i="61" s="1"/>
  <c r="AF61" i="61" s="1"/>
  <c r="AG61" i="61" s="1"/>
  <c r="AH61" i="61" s="1"/>
  <c r="AI61" i="61" s="1"/>
  <c r="AJ61" i="61" s="1"/>
  <c r="AK61" i="61" s="1"/>
  <c r="AL61" i="61" s="1"/>
  <c r="AM61" i="61" s="1"/>
  <c r="G82" i="61"/>
  <c r="I89" i="61" s="1"/>
  <c r="J89" i="61" s="1"/>
  <c r="K89" i="61" s="1"/>
  <c r="L89" i="61" s="1"/>
  <c r="M89" i="61" s="1"/>
  <c r="N89" i="61" s="1"/>
  <c r="O89" i="61" s="1"/>
  <c r="P89" i="61" s="1"/>
  <c r="Q89" i="61" s="1"/>
  <c r="R89" i="61" s="1"/>
  <c r="S89" i="61" s="1"/>
  <c r="T89" i="61" s="1"/>
  <c r="U89" i="61" s="1"/>
  <c r="V89" i="61" s="1"/>
  <c r="W89" i="61" s="1"/>
  <c r="X89" i="61" s="1"/>
  <c r="Y89" i="61" s="1"/>
  <c r="Z89" i="61" s="1"/>
  <c r="AA89" i="61" s="1"/>
  <c r="AB89" i="61" s="1"/>
  <c r="AC89" i="61" s="1"/>
  <c r="AD89" i="61" s="1"/>
  <c r="AE89" i="61" s="1"/>
  <c r="AF89" i="61" s="1"/>
  <c r="AG89" i="61" s="1"/>
  <c r="AH89" i="61" s="1"/>
  <c r="AI89" i="61" s="1"/>
  <c r="AJ89" i="61" s="1"/>
  <c r="AK89" i="61" s="1"/>
  <c r="AL89" i="61" s="1"/>
  <c r="AM89" i="61" s="1"/>
  <c r="G101" i="61"/>
  <c r="I103" i="61" s="1"/>
  <c r="J103" i="61" s="1"/>
  <c r="K103" i="61" s="1"/>
  <c r="L103" i="61" s="1"/>
  <c r="M103" i="61" s="1"/>
  <c r="N103" i="61" s="1"/>
  <c r="O103" i="61" s="1"/>
  <c r="P103" i="61" s="1"/>
  <c r="Q103" i="61" s="1"/>
  <c r="R103" i="61" s="1"/>
  <c r="S103" i="61" s="1"/>
  <c r="T103" i="61" s="1"/>
  <c r="U103" i="61" s="1"/>
  <c r="V103" i="61" s="1"/>
  <c r="W103" i="61" s="1"/>
  <c r="X103" i="61" s="1"/>
  <c r="Y103" i="61" s="1"/>
  <c r="Z103" i="61" s="1"/>
  <c r="AA103" i="61" s="1"/>
  <c r="AB103" i="61" s="1"/>
  <c r="AC103" i="61" s="1"/>
  <c r="AD103" i="61" s="1"/>
  <c r="AE103" i="61" s="1"/>
  <c r="AF103" i="61" s="1"/>
  <c r="AG103" i="61" s="1"/>
  <c r="AH103" i="61" s="1"/>
  <c r="AI103" i="61" s="1"/>
  <c r="AJ103" i="61" s="1"/>
  <c r="AK103" i="61" s="1"/>
  <c r="AL103" i="61" s="1"/>
  <c r="AM103" i="61" s="1"/>
  <c r="G114" i="61"/>
  <c r="I118" i="61" s="1"/>
  <c r="J118" i="61" s="1"/>
  <c r="K118" i="61" s="1"/>
  <c r="L118" i="61" s="1"/>
  <c r="M118" i="61" s="1"/>
  <c r="N118" i="61" s="1"/>
  <c r="O118" i="61" s="1"/>
  <c r="P118" i="61" s="1"/>
  <c r="Q118" i="61" s="1"/>
  <c r="R118" i="61" s="1"/>
  <c r="G134" i="61"/>
  <c r="I139" i="61" s="1"/>
  <c r="J139" i="61" s="1"/>
  <c r="K139" i="61" s="1"/>
  <c r="L139" i="61" s="1"/>
  <c r="M139" i="61" s="1"/>
  <c r="N139" i="61" s="1"/>
  <c r="O139" i="61" s="1"/>
  <c r="P139" i="61" s="1"/>
  <c r="Q139" i="61" s="1"/>
  <c r="R139" i="61" s="1"/>
  <c r="G175" i="61"/>
  <c r="I181" i="61" s="1"/>
  <c r="J181" i="61" s="1"/>
  <c r="K181" i="61" s="1"/>
  <c r="L181" i="61" s="1"/>
  <c r="M181" i="61" s="1"/>
  <c r="N181" i="61" s="1"/>
  <c r="O181" i="61" s="1"/>
  <c r="P181" i="61" s="1"/>
  <c r="Q181" i="61" s="1"/>
  <c r="R181" i="61" s="1"/>
  <c r="I37" i="61"/>
  <c r="J37" i="61" s="1"/>
  <c r="K37" i="61" s="1"/>
  <c r="L37" i="61" s="1"/>
  <c r="M37" i="61" s="1"/>
  <c r="N37" i="61" s="1"/>
  <c r="O37" i="61" s="1"/>
  <c r="P37" i="61" s="1"/>
  <c r="Q37" i="61" s="1"/>
  <c r="R37" i="61" s="1"/>
  <c r="S37" i="61" s="1"/>
  <c r="T37" i="61" s="1"/>
  <c r="U37" i="61" s="1"/>
  <c r="V37" i="61" s="1"/>
  <c r="W37" i="61" s="1"/>
  <c r="X37" i="61" s="1"/>
  <c r="Y37" i="61" s="1"/>
  <c r="Z37" i="61" s="1"/>
  <c r="AA37" i="61" s="1"/>
  <c r="AB37" i="61" s="1"/>
  <c r="AC37" i="61" s="1"/>
  <c r="AD37" i="61" s="1"/>
  <c r="AE37" i="61" s="1"/>
  <c r="AF37" i="61" s="1"/>
  <c r="AG37" i="61" s="1"/>
  <c r="AH37" i="61" s="1"/>
  <c r="AI37" i="61" s="1"/>
  <c r="AJ37" i="61" s="1"/>
  <c r="AK37" i="61" s="1"/>
  <c r="AL37" i="61" s="1"/>
  <c r="AM37" i="61" s="1"/>
  <c r="G28" i="61"/>
  <c r="G119" i="61"/>
  <c r="I166" i="61"/>
  <c r="J166" i="61" s="1"/>
  <c r="K166" i="61" s="1"/>
  <c r="L166" i="61" s="1"/>
  <c r="M166" i="61" s="1"/>
  <c r="N166" i="61" s="1"/>
  <c r="O166" i="61" s="1"/>
  <c r="P166" i="61" s="1"/>
  <c r="Q166" i="61" s="1"/>
  <c r="R166" i="61" s="1"/>
  <c r="G189" i="61"/>
  <c r="I194" i="61" s="1"/>
  <c r="J194" i="61" s="1"/>
  <c r="K194" i="61" s="1"/>
  <c r="L194" i="61" s="1"/>
  <c r="M194" i="61" s="1"/>
  <c r="N194" i="61" s="1"/>
  <c r="O194" i="61" s="1"/>
  <c r="P194" i="61" s="1"/>
  <c r="Q194" i="61" s="1"/>
  <c r="R194" i="61" s="1"/>
  <c r="S194" i="61" s="1"/>
  <c r="T194" i="61" s="1"/>
  <c r="U194" i="61" s="1"/>
  <c r="V194" i="61" s="1"/>
  <c r="W194" i="61" s="1"/>
  <c r="X194" i="61" s="1"/>
  <c r="Y194" i="61" s="1"/>
  <c r="Z194" i="61" s="1"/>
  <c r="AA194" i="61" s="1"/>
  <c r="AB194" i="61" s="1"/>
  <c r="AC194" i="61" s="1"/>
  <c r="AD194" i="61" s="1"/>
  <c r="AE194" i="61" s="1"/>
  <c r="AF194" i="61" s="1"/>
  <c r="AG194" i="61" s="1"/>
  <c r="AH194" i="61" s="1"/>
  <c r="AI194" i="61" s="1"/>
  <c r="AJ194" i="61" s="1"/>
  <c r="AK194" i="61" s="1"/>
  <c r="AL194" i="61" s="1"/>
  <c r="AM194" i="61" s="1"/>
  <c r="G201" i="61"/>
  <c r="I206" i="61" s="1"/>
  <c r="J206" i="61" s="1"/>
  <c r="K206" i="61" s="1"/>
  <c r="L206" i="61" s="1"/>
  <c r="M206" i="61" s="1"/>
  <c r="N206" i="61" s="1"/>
  <c r="O206" i="61" s="1"/>
  <c r="P206" i="61" s="1"/>
  <c r="Q206" i="61" s="1"/>
  <c r="R206" i="61" s="1"/>
  <c r="S206" i="61" s="1"/>
  <c r="T206" i="61" s="1"/>
  <c r="U206" i="61" s="1"/>
  <c r="V206" i="61" s="1"/>
  <c r="W206" i="61" s="1"/>
  <c r="X206" i="61" s="1"/>
  <c r="Y206" i="61" s="1"/>
  <c r="Z206" i="61" s="1"/>
  <c r="AA206" i="61" s="1"/>
  <c r="AB206" i="61" s="1"/>
  <c r="AC206" i="61" s="1"/>
  <c r="AD206" i="61" s="1"/>
  <c r="AE206" i="61" s="1"/>
  <c r="AF206" i="61" s="1"/>
  <c r="AG206" i="61" s="1"/>
  <c r="AH206" i="61" s="1"/>
  <c r="AI206" i="61" s="1"/>
  <c r="AJ206" i="61" s="1"/>
  <c r="AK206" i="61" s="1"/>
  <c r="AL206" i="61" s="1"/>
  <c r="AM206" i="61" s="1"/>
  <c r="G207" i="61"/>
  <c r="I213" i="61" s="1"/>
  <c r="J213" i="61" s="1"/>
  <c r="K213" i="61" s="1"/>
  <c r="L213" i="61" s="1"/>
  <c r="M213" i="61" s="1"/>
  <c r="N213" i="61" s="1"/>
  <c r="O213" i="61" s="1"/>
  <c r="P213" i="61" s="1"/>
  <c r="Q213" i="61" s="1"/>
  <c r="R213" i="61" s="1"/>
  <c r="S213" i="61" s="1"/>
  <c r="T213" i="61" s="1"/>
  <c r="U213" i="61" s="1"/>
  <c r="V213" i="61" s="1"/>
  <c r="W213" i="61" s="1"/>
  <c r="X213" i="61" s="1"/>
  <c r="Y213" i="61" s="1"/>
  <c r="Z213" i="61" s="1"/>
  <c r="AA213" i="61" s="1"/>
  <c r="AB213" i="61" s="1"/>
  <c r="AC213" i="61" s="1"/>
  <c r="AD213" i="61" s="1"/>
  <c r="AE213" i="61" s="1"/>
  <c r="AF213" i="61" s="1"/>
  <c r="AG213" i="61" s="1"/>
  <c r="AH213" i="61" s="1"/>
  <c r="AI213" i="61" s="1"/>
  <c r="AJ213" i="61" s="1"/>
  <c r="AK213" i="61" s="1"/>
  <c r="AL213" i="61" s="1"/>
  <c r="AM213" i="61" s="1"/>
  <c r="AN281" i="57"/>
  <c r="AG281" i="57"/>
  <c r="Z281" i="57"/>
  <c r="S281" i="57"/>
  <c r="L281" i="57"/>
  <c r="F281" i="57"/>
  <c r="E281" i="57"/>
  <c r="G281" i="57" s="1"/>
  <c r="I282" i="57" s="1"/>
  <c r="J282" i="57" s="1"/>
  <c r="K282" i="57" s="1"/>
  <c r="L282" i="57" s="1"/>
  <c r="M282" i="57" s="1"/>
  <c r="N282" i="57" s="1"/>
  <c r="O282" i="57" s="1"/>
  <c r="P282" i="57" s="1"/>
  <c r="Q282" i="57" s="1"/>
  <c r="R282" i="57" s="1"/>
  <c r="AN275" i="57"/>
  <c r="AN267" i="57"/>
  <c r="AN268" i="57"/>
  <c r="AN269" i="57"/>
  <c r="AN270" i="57"/>
  <c r="AG268" i="57"/>
  <c r="AG269" i="57"/>
  <c r="AG270" i="57"/>
  <c r="Z268" i="57"/>
  <c r="Z269" i="57"/>
  <c r="Z270" i="57"/>
  <c r="S268" i="57"/>
  <c r="S269" i="57"/>
  <c r="S270" i="57"/>
  <c r="L268" i="57"/>
  <c r="L269" i="57"/>
  <c r="L270" i="57"/>
  <c r="AG259" i="57"/>
  <c r="AN259" i="57"/>
  <c r="AN260" i="57"/>
  <c r="AN261" i="57"/>
  <c r="AN262" i="57"/>
  <c r="AN263" i="57"/>
  <c r="AG260" i="57"/>
  <c r="AG261" i="57"/>
  <c r="AG262" i="57"/>
  <c r="Z260" i="57"/>
  <c r="Z261" i="57"/>
  <c r="Z262" i="57"/>
  <c r="L259" i="57"/>
  <c r="S259" i="57"/>
  <c r="Z259" i="57"/>
  <c r="S260" i="57"/>
  <c r="S261" i="57"/>
  <c r="S262" i="57"/>
  <c r="L260" i="57"/>
  <c r="L261" i="57"/>
  <c r="L262" i="57"/>
  <c r="L254" i="57"/>
  <c r="L255" i="57"/>
  <c r="L256" i="57"/>
  <c r="L257" i="57"/>
  <c r="S254" i="57"/>
  <c r="S255" i="57"/>
  <c r="S256" i="57"/>
  <c r="S257" i="57"/>
  <c r="Z254" i="57"/>
  <c r="Z255" i="57"/>
  <c r="Z256" i="57"/>
  <c r="Z257" i="57"/>
  <c r="AG254" i="57"/>
  <c r="AG255" i="57"/>
  <c r="AG256" i="57"/>
  <c r="AG257" i="57"/>
  <c r="AN254" i="57"/>
  <c r="AN255" i="57"/>
  <c r="AN256" i="57"/>
  <c r="AN257" i="57"/>
  <c r="S248" i="57"/>
  <c r="S249" i="57"/>
  <c r="S250" i="57"/>
  <c r="S251" i="57"/>
  <c r="L248" i="57"/>
  <c r="L249" i="57"/>
  <c r="L250" i="57"/>
  <c r="L251" i="57"/>
  <c r="Z248" i="57"/>
  <c r="Z249" i="57"/>
  <c r="Z250" i="57"/>
  <c r="Z251" i="57"/>
  <c r="AG248" i="57"/>
  <c r="AG249" i="57"/>
  <c r="AG250" i="57"/>
  <c r="AG251" i="57"/>
  <c r="AN248" i="57"/>
  <c r="AN249" i="57"/>
  <c r="AN250" i="57"/>
  <c r="AN251" i="57"/>
  <c r="AN242" i="57"/>
  <c r="AN243" i="57"/>
  <c r="AN244" i="57"/>
  <c r="AN245" i="57"/>
  <c r="AG242" i="57"/>
  <c r="AG243" i="57"/>
  <c r="AG244" i="57"/>
  <c r="AG245" i="57"/>
  <c r="Z242" i="57"/>
  <c r="Z243" i="57"/>
  <c r="Z244" i="57"/>
  <c r="Z245" i="57"/>
  <c r="S242" i="57"/>
  <c r="S243" i="57"/>
  <c r="S244" i="57"/>
  <c r="S245" i="57"/>
  <c r="L242" i="57"/>
  <c r="L243" i="57"/>
  <c r="L244" i="57"/>
  <c r="L245" i="57"/>
  <c r="L235" i="57"/>
  <c r="L236" i="57"/>
  <c r="L237" i="57"/>
  <c r="L238" i="57"/>
  <c r="S235" i="57"/>
  <c r="S236" i="57"/>
  <c r="S237" i="57"/>
  <c r="S238" i="57"/>
  <c r="Z235" i="57"/>
  <c r="Z236" i="57"/>
  <c r="Z237" i="57"/>
  <c r="Z238" i="57"/>
  <c r="AG235" i="57"/>
  <c r="AG236" i="57"/>
  <c r="AG237" i="57"/>
  <c r="AG238" i="57"/>
  <c r="AN235" i="57"/>
  <c r="AN236" i="57"/>
  <c r="AN237" i="57"/>
  <c r="AN238" i="57"/>
  <c r="AN228" i="57"/>
  <c r="AN229" i="57"/>
  <c r="AN230" i="57"/>
  <c r="AN231" i="57"/>
  <c r="AN232" i="57"/>
  <c r="AG228" i="57"/>
  <c r="AG229" i="57"/>
  <c r="AG230" i="57"/>
  <c r="AG231" i="57"/>
  <c r="AG232" i="57"/>
  <c r="Z228" i="57"/>
  <c r="Z229" i="57"/>
  <c r="Z230" i="57"/>
  <c r="Z231" i="57"/>
  <c r="Z232" i="57"/>
  <c r="S228" i="57"/>
  <c r="S229" i="57"/>
  <c r="S230" i="57"/>
  <c r="S231" i="57"/>
  <c r="S232" i="57"/>
  <c r="L228" i="57"/>
  <c r="L229" i="57"/>
  <c r="L230" i="57"/>
  <c r="L231" i="57"/>
  <c r="L232" i="57"/>
  <c r="AN220" i="57"/>
  <c r="AN221" i="57"/>
  <c r="AN222" i="57"/>
  <c r="AN223" i="57"/>
  <c r="AN224" i="57"/>
  <c r="AN225" i="57"/>
  <c r="AN219" i="57"/>
  <c r="Z225" i="57"/>
  <c r="AG220" i="57"/>
  <c r="AG221" i="57"/>
  <c r="AG222" i="57"/>
  <c r="AG223" i="57"/>
  <c r="AG224" i="57"/>
  <c r="AG225" i="57"/>
  <c r="Z220" i="57"/>
  <c r="Z221" i="57"/>
  <c r="Z222" i="57"/>
  <c r="Z223" i="57"/>
  <c r="Z224" i="57"/>
  <c r="S220" i="57"/>
  <c r="S221" i="57"/>
  <c r="S222" i="57"/>
  <c r="S223" i="57"/>
  <c r="S224" i="57"/>
  <c r="S225" i="57"/>
  <c r="L220" i="57"/>
  <c r="L221" i="57"/>
  <c r="L222" i="57"/>
  <c r="L223" i="57"/>
  <c r="L224" i="57"/>
  <c r="L225" i="57"/>
  <c r="AG210" i="57"/>
  <c r="AG211" i="57"/>
  <c r="AG212" i="57"/>
  <c r="AG213" i="57"/>
  <c r="AG214" i="57"/>
  <c r="Z210" i="57"/>
  <c r="Z211" i="57"/>
  <c r="Z212" i="57"/>
  <c r="Z213" i="57"/>
  <c r="Z214" i="57"/>
  <c r="S210" i="57"/>
  <c r="S211" i="57"/>
  <c r="S212" i="57"/>
  <c r="S213" i="57"/>
  <c r="S214" i="57"/>
  <c r="L209" i="57"/>
  <c r="L210" i="57"/>
  <c r="L211" i="57"/>
  <c r="L212" i="57"/>
  <c r="L213" i="57"/>
  <c r="L214" i="57"/>
  <c r="AN209" i="57"/>
  <c r="AN210" i="57"/>
  <c r="AN211" i="57"/>
  <c r="AN212" i="57"/>
  <c r="AN213" i="57"/>
  <c r="AN214" i="57"/>
  <c r="AG201" i="57"/>
  <c r="AG202" i="57"/>
  <c r="AG203" i="57"/>
  <c r="AG204" i="57"/>
  <c r="AG205" i="57"/>
  <c r="AG206" i="57"/>
  <c r="AN201" i="57"/>
  <c r="AN202" i="57"/>
  <c r="AN203" i="57"/>
  <c r="AN204" i="57"/>
  <c r="AN205" i="57"/>
  <c r="AN206" i="57"/>
  <c r="Z201" i="57"/>
  <c r="Z202" i="57"/>
  <c r="Z203" i="57"/>
  <c r="Z204" i="57"/>
  <c r="Z205" i="57"/>
  <c r="Z206" i="57"/>
  <c r="S201" i="57"/>
  <c r="S202" i="57"/>
  <c r="S203" i="57"/>
  <c r="S204" i="57"/>
  <c r="S205" i="57"/>
  <c r="L201" i="57"/>
  <c r="L202" i="57"/>
  <c r="L203" i="57"/>
  <c r="L204" i="57"/>
  <c r="L205" i="57"/>
  <c r="L206" i="57"/>
  <c r="L193" i="57"/>
  <c r="L194" i="57"/>
  <c r="L195" i="57"/>
  <c r="L196" i="57"/>
  <c r="L197" i="57"/>
  <c r="L198" i="57"/>
  <c r="S193" i="57"/>
  <c r="S194" i="57"/>
  <c r="S195" i="57"/>
  <c r="S196" i="57"/>
  <c r="S197" i="57"/>
  <c r="Z193" i="57"/>
  <c r="Z194" i="57"/>
  <c r="Z195" i="57"/>
  <c r="Z196" i="57"/>
  <c r="Z197" i="57"/>
  <c r="Z198" i="57"/>
  <c r="AG193" i="57"/>
  <c r="AG194" i="57"/>
  <c r="AG195" i="57"/>
  <c r="AG196" i="57"/>
  <c r="AG197" i="57"/>
  <c r="AG198" i="57"/>
  <c r="AN193" i="57"/>
  <c r="AN194" i="57"/>
  <c r="AN195" i="57"/>
  <c r="AN196" i="57"/>
  <c r="AN197" i="57"/>
  <c r="AN198" i="57"/>
  <c r="S187" i="57"/>
  <c r="S188" i="57"/>
  <c r="S189" i="57"/>
  <c r="S190" i="57"/>
  <c r="Z187" i="57"/>
  <c r="Z188" i="57"/>
  <c r="Z189" i="57"/>
  <c r="Z190" i="57"/>
  <c r="AG188" i="57"/>
  <c r="AG189" i="57"/>
  <c r="AG190" i="57"/>
  <c r="AN188" i="57"/>
  <c r="AN189" i="57"/>
  <c r="AN190" i="57"/>
  <c r="L188" i="57"/>
  <c r="L189" i="57"/>
  <c r="L190" i="57"/>
  <c r="L182" i="57"/>
  <c r="L183" i="57"/>
  <c r="L184" i="57"/>
  <c r="S181" i="57"/>
  <c r="S182" i="57"/>
  <c r="S183" i="57"/>
  <c r="S184" i="57"/>
  <c r="Z181" i="57"/>
  <c r="Z182" i="57"/>
  <c r="Z183" i="57"/>
  <c r="Z184" i="57"/>
  <c r="AG181" i="57"/>
  <c r="AG182" i="57"/>
  <c r="AG183" i="57"/>
  <c r="AG184" i="57"/>
  <c r="AN181" i="57"/>
  <c r="AN182" i="57"/>
  <c r="AN183" i="57"/>
  <c r="AN184" i="57"/>
  <c r="L175" i="57"/>
  <c r="L176" i="57"/>
  <c r="L177" i="57"/>
  <c r="L178" i="57"/>
  <c r="S175" i="57"/>
  <c r="S176" i="57"/>
  <c r="S177" i="57"/>
  <c r="S178" i="57"/>
  <c r="Z175" i="57"/>
  <c r="Z176" i="57"/>
  <c r="Z177" i="57"/>
  <c r="Z178" i="57"/>
  <c r="AG175" i="57"/>
  <c r="AG176" i="57"/>
  <c r="AG177" i="57"/>
  <c r="AG178" i="57"/>
  <c r="AN175" i="57"/>
  <c r="AN176" i="57"/>
  <c r="AN177" i="57"/>
  <c r="AN178" i="57"/>
  <c r="AN169" i="57"/>
  <c r="AN160" i="57"/>
  <c r="AN161" i="57"/>
  <c r="AN162" i="57"/>
  <c r="AN163" i="57"/>
  <c r="AN164" i="57"/>
  <c r="AN165" i="57"/>
  <c r="AN166" i="57"/>
  <c r="AN167" i="57"/>
  <c r="AN168" i="57"/>
  <c r="AG160" i="57"/>
  <c r="AG161" i="57"/>
  <c r="AG162" i="57"/>
  <c r="AG163" i="57"/>
  <c r="AG164" i="57"/>
  <c r="AG165" i="57"/>
  <c r="AG166" i="57"/>
  <c r="AG167" i="57"/>
  <c r="AG168" i="57"/>
  <c r="AG169" i="57"/>
  <c r="Z169" i="57"/>
  <c r="Z160" i="57"/>
  <c r="Z161" i="57"/>
  <c r="Z162" i="57"/>
  <c r="Z163" i="57"/>
  <c r="Z164" i="57"/>
  <c r="Z165" i="57"/>
  <c r="Z166" i="57"/>
  <c r="Z167" i="57"/>
  <c r="Z168" i="57"/>
  <c r="S160" i="57"/>
  <c r="S161" i="57"/>
  <c r="S162" i="57"/>
  <c r="S163" i="57"/>
  <c r="S164" i="57"/>
  <c r="S165" i="57"/>
  <c r="S166" i="57"/>
  <c r="S167" i="57"/>
  <c r="S168" i="57"/>
  <c r="S169" i="57"/>
  <c r="L160" i="57"/>
  <c r="L161" i="57"/>
  <c r="L162" i="57"/>
  <c r="L163" i="57"/>
  <c r="L164" i="57"/>
  <c r="L165" i="57"/>
  <c r="L166" i="57"/>
  <c r="L167" i="57"/>
  <c r="L168" i="57"/>
  <c r="L169" i="57"/>
  <c r="L159" i="57"/>
  <c r="I155" i="57"/>
  <c r="J155" i="57" s="1"/>
  <c r="K155" i="57" s="1"/>
  <c r="AN148" i="57"/>
  <c r="AN149" i="57"/>
  <c r="AN150" i="57"/>
  <c r="AN151" i="57"/>
  <c r="AN152" i="57"/>
  <c r="AN153" i="57"/>
  <c r="AN154" i="57"/>
  <c r="AG149" i="57"/>
  <c r="AG150" i="57"/>
  <c r="AG151" i="57"/>
  <c r="AG152" i="57"/>
  <c r="AG153" i="57"/>
  <c r="AG154" i="57"/>
  <c r="Z149" i="57"/>
  <c r="Z150" i="57"/>
  <c r="Z151" i="57"/>
  <c r="Z152" i="57"/>
  <c r="Z153" i="57"/>
  <c r="Z154" i="57"/>
  <c r="S149" i="57"/>
  <c r="S150" i="57"/>
  <c r="S151" i="57"/>
  <c r="S152" i="57"/>
  <c r="S153" i="57"/>
  <c r="S154" i="57"/>
  <c r="L149" i="57"/>
  <c r="L150" i="57"/>
  <c r="L151" i="57"/>
  <c r="L152" i="57"/>
  <c r="L153" i="57"/>
  <c r="L154" i="57"/>
  <c r="AN146" i="57"/>
  <c r="AG146" i="57"/>
  <c r="Z146" i="57"/>
  <c r="S146" i="57"/>
  <c r="L146" i="57"/>
  <c r="L143" i="57"/>
  <c r="S143" i="57"/>
  <c r="Z143" i="57"/>
  <c r="AG143" i="57"/>
  <c r="AN143" i="57"/>
  <c r="AG139" i="57"/>
  <c r="S138" i="57"/>
  <c r="S139" i="57"/>
  <c r="L138" i="57"/>
  <c r="L139" i="57"/>
  <c r="Z138" i="57"/>
  <c r="Z139" i="57"/>
  <c r="AN138" i="57"/>
  <c r="AN139" i="57"/>
  <c r="L134" i="57"/>
  <c r="L135" i="57"/>
  <c r="S134" i="57"/>
  <c r="S135" i="57"/>
  <c r="Z135" i="57"/>
  <c r="AG135" i="57"/>
  <c r="AN134" i="57"/>
  <c r="AN135" i="57"/>
  <c r="AN130" i="57"/>
  <c r="AN131" i="57"/>
  <c r="AG130" i="57"/>
  <c r="AG131" i="57"/>
  <c r="Z130" i="57"/>
  <c r="Z131" i="57"/>
  <c r="S130" i="57"/>
  <c r="S131" i="57"/>
  <c r="L130" i="57"/>
  <c r="L131" i="57"/>
  <c r="L126" i="57"/>
  <c r="L127" i="57"/>
  <c r="S125" i="57"/>
  <c r="S126" i="57"/>
  <c r="S127" i="57"/>
  <c r="Z125" i="57"/>
  <c r="Z126" i="57"/>
  <c r="Z127" i="57"/>
  <c r="Z124" i="57"/>
  <c r="AN125" i="57"/>
  <c r="AN126" i="57"/>
  <c r="AN127" i="57"/>
  <c r="AG125" i="57"/>
  <c r="AG126" i="57"/>
  <c r="AG127" i="57"/>
  <c r="AG124" i="57"/>
  <c r="AN113" i="57"/>
  <c r="AN114" i="57"/>
  <c r="AN115" i="57"/>
  <c r="AN116" i="57"/>
  <c r="AN117" i="57"/>
  <c r="AN118" i="57"/>
  <c r="AN119" i="57"/>
  <c r="AN120" i="57"/>
  <c r="AN121" i="57"/>
  <c r="AN122" i="57"/>
  <c r="AN112" i="57"/>
  <c r="AG113" i="57"/>
  <c r="AG114" i="57"/>
  <c r="AG115" i="57"/>
  <c r="AG116" i="57"/>
  <c r="AG117" i="57"/>
  <c r="AG118" i="57"/>
  <c r="AG119" i="57"/>
  <c r="AG120" i="57"/>
  <c r="AG121" i="57"/>
  <c r="AG122" i="57"/>
  <c r="Z122" i="57"/>
  <c r="Z113" i="57"/>
  <c r="Z114" i="57"/>
  <c r="Z115" i="57"/>
  <c r="Z116" i="57"/>
  <c r="Z117" i="57"/>
  <c r="Z118" i="57"/>
  <c r="Z119" i="57"/>
  <c r="Z120" i="57"/>
  <c r="Z121" i="57"/>
  <c r="Z112" i="57"/>
  <c r="S113" i="57"/>
  <c r="S114" i="57"/>
  <c r="S115" i="57"/>
  <c r="S116" i="57"/>
  <c r="S117" i="57"/>
  <c r="S118" i="57"/>
  <c r="S119" i="57"/>
  <c r="S120" i="57"/>
  <c r="S121" i="57"/>
  <c r="S122" i="57"/>
  <c r="S112" i="57"/>
  <c r="L121" i="57"/>
  <c r="L113" i="57"/>
  <c r="L114" i="57"/>
  <c r="L115" i="57"/>
  <c r="L116" i="57"/>
  <c r="L117" i="57"/>
  <c r="L118" i="57"/>
  <c r="L119" i="57"/>
  <c r="L120" i="57"/>
  <c r="L122" i="57"/>
  <c r="L112" i="57"/>
  <c r="AN94" i="57"/>
  <c r="AG94" i="57"/>
  <c r="Z95" i="57"/>
  <c r="Z94" i="57"/>
  <c r="S95" i="57"/>
  <c r="S94" i="57"/>
  <c r="L94" i="57"/>
  <c r="S118" i="61" l="1"/>
  <c r="T118" i="61" s="1"/>
  <c r="U118" i="61" s="1"/>
  <c r="V118" i="61" s="1"/>
  <c r="W118" i="61" s="1"/>
  <c r="X118" i="61" s="1"/>
  <c r="Y118" i="61" s="1"/>
  <c r="Z118" i="61" s="1"/>
  <c r="AA118" i="61" s="1"/>
  <c r="AB118" i="61" s="1"/>
  <c r="AC118" i="61" s="1"/>
  <c r="AD118" i="61" s="1"/>
  <c r="AE118" i="61" s="1"/>
  <c r="AF118" i="61" s="1"/>
  <c r="AG118" i="61" s="1"/>
  <c r="AH118" i="61" s="1"/>
  <c r="AI118" i="61" s="1"/>
  <c r="AJ118" i="61" s="1"/>
  <c r="AK118" i="61" s="1"/>
  <c r="AL118" i="61" s="1"/>
  <c r="AM118" i="61" s="1"/>
  <c r="S282" i="57"/>
  <c r="T282" i="57" s="1"/>
  <c r="U282" i="57" s="1"/>
  <c r="V282" i="57" s="1"/>
  <c r="W282" i="57" s="1"/>
  <c r="X282" i="57" s="1"/>
  <c r="Y282" i="57" s="1"/>
  <c r="Z282" i="57" s="1"/>
  <c r="AA282" i="57" s="1"/>
  <c r="AB282" i="57" s="1"/>
  <c r="AC282" i="57" s="1"/>
  <c r="AD282" i="57" s="1"/>
  <c r="AE282" i="57" s="1"/>
  <c r="AF282" i="57" s="1"/>
  <c r="AG282" i="57" s="1"/>
  <c r="AH282" i="57" s="1"/>
  <c r="AI282" i="57" s="1"/>
  <c r="AJ282" i="57" s="1"/>
  <c r="AK282" i="57" s="1"/>
  <c r="AL282" i="57" s="1"/>
  <c r="AM282" i="57" s="1"/>
  <c r="AN282" i="57" s="1"/>
  <c r="S119" i="61" l="1"/>
  <c r="S122" i="61" s="1"/>
  <c r="S126" i="61" s="1"/>
  <c r="S130" i="61" s="1"/>
  <c r="S134" i="61" s="1"/>
  <c r="S138" i="61" s="1"/>
  <c r="S142" i="61" s="1"/>
  <c r="S146" i="61" s="1"/>
  <c r="S150" i="61" s="1"/>
  <c r="S154" i="61" s="1"/>
  <c r="S158" i="61" s="1"/>
  <c r="S162" i="61" s="1"/>
  <c r="S166" i="61" s="1"/>
  <c r="S170" i="61" s="1"/>
  <c r="S174" i="61" s="1"/>
  <c r="T174" i="61" s="1"/>
  <c r="U174" i="61" s="1"/>
  <c r="V174" i="61" s="1"/>
  <c r="W174" i="61" s="1"/>
  <c r="X174" i="61" s="1"/>
  <c r="Y174" i="61" s="1"/>
  <c r="Z174" i="61" s="1"/>
  <c r="AA174" i="61" s="1"/>
  <c r="AB174" i="61" s="1"/>
  <c r="AC174" i="61" s="1"/>
  <c r="AD174" i="61" s="1"/>
  <c r="AE174" i="61" s="1"/>
  <c r="AF174" i="61" s="1"/>
  <c r="AG174" i="61" s="1"/>
  <c r="AH174" i="61" s="1"/>
  <c r="AI174" i="61" s="1"/>
  <c r="AJ174" i="61" s="1"/>
  <c r="AK174" i="61" s="1"/>
  <c r="AL174" i="61" s="1"/>
  <c r="AM174" i="61" s="1"/>
  <c r="AN85" i="57"/>
  <c r="AN86" i="57"/>
  <c r="AN87" i="57"/>
  <c r="AN88" i="57"/>
  <c r="AN89" i="57"/>
  <c r="AN90" i="57"/>
  <c r="AN91" i="57"/>
  <c r="AN92" i="57"/>
  <c r="AG85" i="57"/>
  <c r="AG86" i="57"/>
  <c r="AG87" i="57"/>
  <c r="AG88" i="57"/>
  <c r="AG89" i="57"/>
  <c r="AG90" i="57"/>
  <c r="AG91" i="57"/>
  <c r="AG92" i="57"/>
  <c r="Z85" i="57"/>
  <c r="Z86" i="57"/>
  <c r="Z87" i="57"/>
  <c r="Z88" i="57"/>
  <c r="Z89" i="57"/>
  <c r="Z90" i="57"/>
  <c r="Z91" i="57"/>
  <c r="Z92" i="57"/>
  <c r="S85" i="57"/>
  <c r="S86" i="57"/>
  <c r="S87" i="57"/>
  <c r="S88" i="57"/>
  <c r="S89" i="57"/>
  <c r="S90" i="57"/>
  <c r="S91" i="57"/>
  <c r="S92" i="57"/>
  <c r="S84" i="57"/>
  <c r="L85" i="57"/>
  <c r="L86" i="57"/>
  <c r="L87" i="57"/>
  <c r="L88" i="57"/>
  <c r="L89" i="57"/>
  <c r="L90" i="57"/>
  <c r="L91" i="57"/>
  <c r="L92" i="57"/>
  <c r="L84" i="57"/>
  <c r="AN81" i="57"/>
  <c r="AG81" i="57"/>
  <c r="Z81" i="57"/>
  <c r="S81" i="57"/>
  <c r="L81" i="57"/>
  <c r="I83" i="57"/>
  <c r="J83" i="57" s="1"/>
  <c r="K83" i="57" s="1"/>
  <c r="AN72" i="57"/>
  <c r="AN73" i="57"/>
  <c r="AN74" i="57"/>
  <c r="AN75" i="57"/>
  <c r="AN76" i="57"/>
  <c r="AN77" i="57"/>
  <c r="AN78" i="57"/>
  <c r="AN79" i="57"/>
  <c r="AN80" i="57"/>
  <c r="AN82" i="57"/>
  <c r="AG72" i="57"/>
  <c r="AG73" i="57"/>
  <c r="AG74" i="57"/>
  <c r="AG75" i="57"/>
  <c r="AG76" i="57"/>
  <c r="AG77" i="57"/>
  <c r="AG78" i="57"/>
  <c r="AG79" i="57"/>
  <c r="AG80" i="57"/>
  <c r="AG82" i="57"/>
  <c r="AG71" i="57"/>
  <c r="Z72" i="57"/>
  <c r="Z73" i="57"/>
  <c r="Z74" i="57"/>
  <c r="Z75" i="57"/>
  <c r="Z76" i="57"/>
  <c r="Z77" i="57"/>
  <c r="Z78" i="57"/>
  <c r="Z79" i="57"/>
  <c r="Z80" i="57"/>
  <c r="Z82" i="57"/>
  <c r="Z71" i="57"/>
  <c r="S72" i="57"/>
  <c r="S73" i="57"/>
  <c r="S74" i="57"/>
  <c r="S75" i="57"/>
  <c r="S76" i="57"/>
  <c r="S77" i="57"/>
  <c r="S78" i="57"/>
  <c r="S79" i="57"/>
  <c r="S80" i="57"/>
  <c r="S82" i="57"/>
  <c r="S71" i="57"/>
  <c r="L72" i="57"/>
  <c r="L73" i="57"/>
  <c r="L74" i="57"/>
  <c r="L75" i="57"/>
  <c r="L76" i="57"/>
  <c r="L77" i="57"/>
  <c r="L78" i="57"/>
  <c r="L79" i="57"/>
  <c r="L80" i="57"/>
  <c r="L82" i="57"/>
  <c r="L71" i="57"/>
  <c r="L60" i="57"/>
  <c r="L64" i="57"/>
  <c r="L69" i="57"/>
  <c r="AN69" i="57"/>
  <c r="AN71" i="57"/>
  <c r="S120" i="61" l="1"/>
  <c r="S124" i="61" s="1"/>
  <c r="S128" i="61" s="1"/>
  <c r="S132" i="61" s="1"/>
  <c r="S136" i="61" s="1"/>
  <c r="S140" i="61" s="1"/>
  <c r="S144" i="61" s="1"/>
  <c r="S148" i="61" s="1"/>
  <c r="S152" i="61" s="1"/>
  <c r="S156" i="61" s="1"/>
  <c r="S160" i="61" s="1"/>
  <c r="S164" i="61" s="1"/>
  <c r="S168" i="61" s="1"/>
  <c r="S172" i="61" s="1"/>
  <c r="S176" i="61" s="1"/>
  <c r="S180" i="61" s="1"/>
  <c r="S178" i="61"/>
  <c r="S188" i="61" s="1"/>
  <c r="T188" i="61" s="1"/>
  <c r="U188" i="61" s="1"/>
  <c r="V188" i="61" s="1"/>
  <c r="W188" i="61" s="1"/>
  <c r="X188" i="61" s="1"/>
  <c r="Y188" i="61" s="1"/>
  <c r="Z188" i="61" s="1"/>
  <c r="AA188" i="61" s="1"/>
  <c r="AB188" i="61" s="1"/>
  <c r="AC188" i="61" s="1"/>
  <c r="AD188" i="61" s="1"/>
  <c r="AE188" i="61" s="1"/>
  <c r="AF188" i="61" s="1"/>
  <c r="AG188" i="61" s="1"/>
  <c r="AH188" i="61" s="1"/>
  <c r="AI188" i="61" s="1"/>
  <c r="AJ188" i="61" s="1"/>
  <c r="AK188" i="61" s="1"/>
  <c r="AL188" i="61" s="1"/>
  <c r="AM188" i="61" s="1"/>
  <c r="S123" i="61"/>
  <c r="S127" i="61" s="1"/>
  <c r="T119" i="61"/>
  <c r="U119" i="61" s="1"/>
  <c r="V119" i="61" s="1"/>
  <c r="W119" i="61" s="1"/>
  <c r="X119" i="61" s="1"/>
  <c r="Y119" i="61" s="1"/>
  <c r="Z119" i="61" s="1"/>
  <c r="AA119" i="61" s="1"/>
  <c r="AB119" i="61" s="1"/>
  <c r="AC119" i="61" s="1"/>
  <c r="AD119" i="61" s="1"/>
  <c r="AE119" i="61" s="1"/>
  <c r="AF119" i="61" s="1"/>
  <c r="AG119" i="61" s="1"/>
  <c r="AH119" i="61" s="1"/>
  <c r="AI119" i="61" s="1"/>
  <c r="AJ119" i="61" s="1"/>
  <c r="AK119" i="61" s="1"/>
  <c r="AL119" i="61" s="1"/>
  <c r="S121" i="61"/>
  <c r="L83" i="57"/>
  <c r="M83" i="57" s="1"/>
  <c r="N83" i="57" s="1"/>
  <c r="O83" i="57" s="1"/>
  <c r="P83" i="57" s="1"/>
  <c r="Q83" i="57" s="1"/>
  <c r="R83" i="57" s="1"/>
  <c r="S83" i="57" s="1"/>
  <c r="T83" i="57" s="1"/>
  <c r="U83" i="57" s="1"/>
  <c r="V83" i="57" s="1"/>
  <c r="W83" i="57" s="1"/>
  <c r="X83" i="57" s="1"/>
  <c r="Y83" i="57" s="1"/>
  <c r="Z83" i="57" s="1"/>
  <c r="AA83" i="57" s="1"/>
  <c r="AB83" i="57" s="1"/>
  <c r="AC83" i="57" s="1"/>
  <c r="AD83" i="57" s="1"/>
  <c r="AE83" i="57" s="1"/>
  <c r="AF83" i="57" s="1"/>
  <c r="AG83" i="57" s="1"/>
  <c r="AH83" i="57" s="1"/>
  <c r="AI83" i="57" s="1"/>
  <c r="AJ83" i="57" s="1"/>
  <c r="AK83" i="57" s="1"/>
  <c r="AL83" i="57" s="1"/>
  <c r="AM83" i="57" s="1"/>
  <c r="AN83" i="57" s="1"/>
  <c r="D3" i="58"/>
  <c r="T164" i="61" l="1"/>
  <c r="U164" i="61" s="1"/>
  <c r="V164" i="61" s="1"/>
  <c r="W164" i="61" s="1"/>
  <c r="X164" i="61" s="1"/>
  <c r="Y164" i="61" s="1"/>
  <c r="Z164" i="61" s="1"/>
  <c r="AA164" i="61" s="1"/>
  <c r="AB164" i="61" s="1"/>
  <c r="AC164" i="61" s="1"/>
  <c r="AD164" i="61" s="1"/>
  <c r="AE164" i="61" s="1"/>
  <c r="AF164" i="61" s="1"/>
  <c r="AG164" i="61" s="1"/>
  <c r="AH164" i="61" s="1"/>
  <c r="AI164" i="61" s="1"/>
  <c r="AJ164" i="61" s="1"/>
  <c r="AK164" i="61" s="1"/>
  <c r="AL164" i="61" s="1"/>
  <c r="S131" i="61"/>
  <c r="S135" i="61" s="1"/>
  <c r="S139" i="61" s="1"/>
  <c r="T127" i="61"/>
  <c r="U127" i="61" s="1"/>
  <c r="V127" i="61" s="1"/>
  <c r="W127" i="61" s="1"/>
  <c r="X127" i="61" s="1"/>
  <c r="Y127" i="61" s="1"/>
  <c r="Z127" i="61" s="1"/>
  <c r="AA127" i="61" s="1"/>
  <c r="AB127" i="61" s="1"/>
  <c r="AC127" i="61" s="1"/>
  <c r="AD127" i="61" s="1"/>
  <c r="AE127" i="61" s="1"/>
  <c r="AF127" i="61" s="1"/>
  <c r="AG127" i="61" s="1"/>
  <c r="AH127" i="61" s="1"/>
  <c r="AI127" i="61" s="1"/>
  <c r="AJ127" i="61" s="1"/>
  <c r="AK127" i="61" s="1"/>
  <c r="AL127" i="61" s="1"/>
  <c r="AM127" i="61" s="1"/>
  <c r="S125" i="61"/>
  <c r="S129" i="61" s="1"/>
  <c r="S133" i="61" s="1"/>
  <c r="T121" i="61"/>
  <c r="U121" i="61" s="1"/>
  <c r="V121" i="61" s="1"/>
  <c r="W121" i="61" s="1"/>
  <c r="X121" i="61" s="1"/>
  <c r="Y121" i="61" s="1"/>
  <c r="Z121" i="61" s="1"/>
  <c r="AA121" i="61" s="1"/>
  <c r="AB121" i="61" s="1"/>
  <c r="AC121" i="61" s="1"/>
  <c r="AD121" i="61" s="1"/>
  <c r="AE121" i="61" s="1"/>
  <c r="AF121" i="61" s="1"/>
  <c r="AG121" i="61" s="1"/>
  <c r="AH121" i="61" s="1"/>
  <c r="AI121" i="61" s="1"/>
  <c r="AJ121" i="61" s="1"/>
  <c r="AK121" i="61" s="1"/>
  <c r="AL121" i="61" s="1"/>
  <c r="AM121" i="61" s="1"/>
  <c r="G4" i="57"/>
  <c r="I14" i="57" s="1"/>
  <c r="J14" i="57" s="1"/>
  <c r="K14" i="57" s="1"/>
  <c r="T166" i="61" l="1"/>
  <c r="U166" i="61" s="1"/>
  <c r="V166" i="61" s="1"/>
  <c r="W166" i="61" s="1"/>
  <c r="X166" i="61" s="1"/>
  <c r="Y166" i="61" s="1"/>
  <c r="Z166" i="61" s="1"/>
  <c r="AA166" i="61" s="1"/>
  <c r="AB166" i="61" s="1"/>
  <c r="AC166" i="61" s="1"/>
  <c r="AD166" i="61" s="1"/>
  <c r="AE166" i="61" s="1"/>
  <c r="AF166" i="61" s="1"/>
  <c r="AG166" i="61" s="1"/>
  <c r="AH166" i="61" s="1"/>
  <c r="AI166" i="61" s="1"/>
  <c r="AJ166" i="61" s="1"/>
  <c r="AK166" i="61" s="1"/>
  <c r="AL166" i="61" s="1"/>
  <c r="AM166" i="61" s="1"/>
  <c r="S137" i="61"/>
  <c r="S141" i="61" s="1"/>
  <c r="S145" i="61" s="1"/>
  <c r="S149" i="61" s="1"/>
  <c r="S153" i="61" s="1"/>
  <c r="S157" i="61" s="1"/>
  <c r="S161" i="61" s="1"/>
  <c r="S165" i="61" s="1"/>
  <c r="S169" i="61" s="1"/>
  <c r="S173" i="61" s="1"/>
  <c r="S177" i="61" s="1"/>
  <c r="S181" i="61" s="1"/>
  <c r="T181" i="61" s="1"/>
  <c r="U181" i="61" s="1"/>
  <c r="V181" i="61" s="1"/>
  <c r="W181" i="61" s="1"/>
  <c r="X181" i="61" s="1"/>
  <c r="Y181" i="61" s="1"/>
  <c r="Z181" i="61" s="1"/>
  <c r="AA181" i="61" s="1"/>
  <c r="AB181" i="61" s="1"/>
  <c r="AC181" i="61" s="1"/>
  <c r="AD181" i="61" s="1"/>
  <c r="AE181" i="61" s="1"/>
  <c r="AF181" i="61" s="1"/>
  <c r="AG181" i="61" s="1"/>
  <c r="AH181" i="61" s="1"/>
  <c r="AI181" i="61" s="1"/>
  <c r="AJ181" i="61" s="1"/>
  <c r="AK181" i="61" s="1"/>
  <c r="AL181" i="61" s="1"/>
  <c r="AM181" i="61" s="1"/>
  <c r="T133" i="61"/>
  <c r="U133" i="61" s="1"/>
  <c r="V133" i="61" s="1"/>
  <c r="W133" i="61" s="1"/>
  <c r="X133" i="61" s="1"/>
  <c r="Y133" i="61" s="1"/>
  <c r="Z133" i="61" s="1"/>
  <c r="AA133" i="61" s="1"/>
  <c r="AB133" i="61" s="1"/>
  <c r="AC133" i="61" s="1"/>
  <c r="AD133" i="61" s="1"/>
  <c r="AE133" i="61" s="1"/>
  <c r="AF133" i="61" s="1"/>
  <c r="AG133" i="61" s="1"/>
  <c r="AH133" i="61" s="1"/>
  <c r="AI133" i="61" s="1"/>
  <c r="AJ133" i="61" s="1"/>
  <c r="AK133" i="61" s="1"/>
  <c r="AL133" i="61" s="1"/>
  <c r="AM133" i="61" s="1"/>
  <c r="S143" i="61"/>
  <c r="S147" i="61" s="1"/>
  <c r="T139" i="61"/>
  <c r="U139" i="61" s="1"/>
  <c r="V139" i="61" s="1"/>
  <c r="W139" i="61" s="1"/>
  <c r="X139" i="61" s="1"/>
  <c r="Y139" i="61" s="1"/>
  <c r="Z139" i="61" s="1"/>
  <c r="AA139" i="61" s="1"/>
  <c r="AB139" i="61" s="1"/>
  <c r="AC139" i="61" s="1"/>
  <c r="AD139" i="61" s="1"/>
  <c r="AE139" i="61" s="1"/>
  <c r="AF139" i="61" s="1"/>
  <c r="AG139" i="61" s="1"/>
  <c r="AH139" i="61" s="1"/>
  <c r="AI139" i="61" s="1"/>
  <c r="AJ139" i="61" s="1"/>
  <c r="AK139" i="61" s="1"/>
  <c r="AL139" i="61" s="1"/>
  <c r="AM139" i="61" s="1"/>
  <c r="AN61" i="57"/>
  <c r="AN62" i="57"/>
  <c r="AN63" i="57"/>
  <c r="AN64" i="57"/>
  <c r="AN65" i="57"/>
  <c r="AN66" i="57"/>
  <c r="AN67" i="57"/>
  <c r="AN68" i="57"/>
  <c r="AG61" i="57"/>
  <c r="AG62" i="57"/>
  <c r="AG63" i="57"/>
  <c r="AG64" i="57"/>
  <c r="AG65" i="57"/>
  <c r="AG66" i="57"/>
  <c r="AG67" i="57"/>
  <c r="AG68" i="57"/>
  <c r="AG69" i="57"/>
  <c r="Z61" i="57"/>
  <c r="Z62" i="57"/>
  <c r="Z63" i="57"/>
  <c r="Z64" i="57"/>
  <c r="Z65" i="57"/>
  <c r="Z66" i="57"/>
  <c r="Z67" i="57"/>
  <c r="Z68" i="57"/>
  <c r="Z69" i="57"/>
  <c r="S61" i="57"/>
  <c r="S62" i="57"/>
  <c r="S63" i="57"/>
  <c r="S64" i="57"/>
  <c r="S65" i="57"/>
  <c r="S66" i="57"/>
  <c r="S67" i="57"/>
  <c r="S68" i="57"/>
  <c r="S69" i="57"/>
  <c r="L61" i="57"/>
  <c r="L62" i="57"/>
  <c r="L63" i="57"/>
  <c r="L65" i="57"/>
  <c r="L66" i="57"/>
  <c r="L67" i="57"/>
  <c r="L68" i="57"/>
  <c r="S53" i="57"/>
  <c r="AN279" i="57"/>
  <c r="AN277" i="57"/>
  <c r="AN273" i="57"/>
  <c r="AN272" i="57"/>
  <c r="AN265" i="57"/>
  <c r="AN253" i="57"/>
  <c r="AN247" i="57"/>
  <c r="AN241" i="57"/>
  <c r="AN234" i="57"/>
  <c r="AN227" i="57"/>
  <c r="AN217" i="57"/>
  <c r="AN216" i="57"/>
  <c r="AN208" i="57"/>
  <c r="AN200" i="57"/>
  <c r="AN192" i="57"/>
  <c r="AN187" i="57"/>
  <c r="AN186" i="57"/>
  <c r="AN180" i="57"/>
  <c r="AN174" i="57"/>
  <c r="AN172" i="57"/>
  <c r="AN171" i="57"/>
  <c r="AN159" i="57"/>
  <c r="AN157" i="57"/>
  <c r="AN156" i="57"/>
  <c r="AN145" i="57"/>
  <c r="AN142" i="57"/>
  <c r="AN141" i="57"/>
  <c r="AN137" i="57"/>
  <c r="AN133" i="57"/>
  <c r="AN129" i="57"/>
  <c r="AN124" i="57"/>
  <c r="AN110" i="57"/>
  <c r="AN109" i="57"/>
  <c r="AN107" i="57"/>
  <c r="AN106" i="57"/>
  <c r="AN104" i="57"/>
  <c r="AN103" i="57"/>
  <c r="AN101" i="57"/>
  <c r="AN100" i="57"/>
  <c r="AN98" i="57"/>
  <c r="AN95" i="57"/>
  <c r="AN84" i="57"/>
  <c r="AN60" i="57"/>
  <c r="AN58" i="57"/>
  <c r="AN57" i="57"/>
  <c r="AN56" i="57"/>
  <c r="AN55" i="57"/>
  <c r="AN54" i="57"/>
  <c r="AN53" i="57"/>
  <c r="AN52" i="57"/>
  <c r="AN51" i="57"/>
  <c r="AN50" i="57"/>
  <c r="AN49" i="57"/>
  <c r="AN48" i="57"/>
  <c r="AN47" i="57"/>
  <c r="AN46" i="57"/>
  <c r="AN45" i="57"/>
  <c r="AN44" i="57"/>
  <c r="AN43" i="57"/>
  <c r="AN42" i="57"/>
  <c r="AN40" i="57"/>
  <c r="AN39" i="57"/>
  <c r="AN37" i="57"/>
  <c r="AN36" i="57"/>
  <c r="AN34" i="57"/>
  <c r="AN33" i="57"/>
  <c r="AN32" i="57"/>
  <c r="AN31" i="57"/>
  <c r="AN30" i="57"/>
  <c r="AN29" i="57"/>
  <c r="AN28" i="57"/>
  <c r="AN27" i="57"/>
  <c r="AN26" i="57"/>
  <c r="AN24" i="57"/>
  <c r="AN23" i="57"/>
  <c r="AN22" i="57"/>
  <c r="AN21" i="57"/>
  <c r="AN20" i="57"/>
  <c r="AN19" i="57"/>
  <c r="AN18" i="57"/>
  <c r="AN17" i="57"/>
  <c r="AN16" i="57"/>
  <c r="AN15" i="57"/>
  <c r="AN13" i="57"/>
  <c r="AN12" i="57"/>
  <c r="AN11" i="57"/>
  <c r="AN10" i="57"/>
  <c r="AN9" i="57"/>
  <c r="AN8" i="57"/>
  <c r="AN7" i="57"/>
  <c r="AN6" i="57"/>
  <c r="AN5" i="57"/>
  <c r="AN4" i="57"/>
  <c r="AG273" i="57"/>
  <c r="AG217" i="57"/>
  <c r="AG209" i="57"/>
  <c r="AG187" i="57"/>
  <c r="AG172" i="57"/>
  <c r="AG157" i="57"/>
  <c r="AG142" i="57"/>
  <c r="AG138" i="57"/>
  <c r="AG134" i="57"/>
  <c r="AG110" i="57"/>
  <c r="AG107" i="57"/>
  <c r="AG104" i="57"/>
  <c r="AG101" i="57"/>
  <c r="AG98" i="57"/>
  <c r="AG95" i="57"/>
  <c r="AG58" i="57"/>
  <c r="AG57" i="57"/>
  <c r="AG56" i="57"/>
  <c r="AG55" i="57"/>
  <c r="AG54" i="57"/>
  <c r="AG53" i="57"/>
  <c r="AG52" i="57"/>
  <c r="AG51" i="57"/>
  <c r="AG50" i="57"/>
  <c r="AG49" i="57"/>
  <c r="AG48" i="57"/>
  <c r="AG47" i="57"/>
  <c r="AG46" i="57"/>
  <c r="AG45" i="57"/>
  <c r="AG44" i="57"/>
  <c r="AG43" i="57"/>
  <c r="AG42" i="57"/>
  <c r="AG40" i="57"/>
  <c r="AG37" i="57"/>
  <c r="AG34" i="57"/>
  <c r="AG33" i="57"/>
  <c r="AG32" i="57"/>
  <c r="AG31" i="57"/>
  <c r="AG30" i="57"/>
  <c r="AG29" i="57"/>
  <c r="AG28" i="57"/>
  <c r="AG27" i="57"/>
  <c r="AG24" i="57"/>
  <c r="AG23" i="57"/>
  <c r="AG22" i="57"/>
  <c r="AG21" i="57"/>
  <c r="AG20" i="57"/>
  <c r="AG19" i="57"/>
  <c r="AG18" i="57"/>
  <c r="AG17" i="57"/>
  <c r="AG16" i="57"/>
  <c r="AG15" i="57"/>
  <c r="AG13" i="57"/>
  <c r="AG12" i="57"/>
  <c r="AG11" i="57"/>
  <c r="AG10" i="57"/>
  <c r="AG9" i="57"/>
  <c r="AG8" i="57"/>
  <c r="AG7" i="57"/>
  <c r="AG6" i="57"/>
  <c r="AG5" i="57"/>
  <c r="AG4" i="57"/>
  <c r="Z273" i="57"/>
  <c r="Z217" i="57"/>
  <c r="Z209" i="57"/>
  <c r="Z172" i="57"/>
  <c r="Z157" i="57"/>
  <c r="Z142" i="57"/>
  <c r="Z134" i="57"/>
  <c r="Z110" i="57"/>
  <c r="Z107" i="57"/>
  <c r="Z104" i="57"/>
  <c r="Z101" i="57"/>
  <c r="Z98" i="57"/>
  <c r="Z58" i="57"/>
  <c r="Z57" i="57"/>
  <c r="Z56" i="57"/>
  <c r="Z55" i="57"/>
  <c r="Z54" i="57"/>
  <c r="Z53" i="57"/>
  <c r="Z52" i="57"/>
  <c r="Z51" i="57"/>
  <c r="Z50" i="57"/>
  <c r="Z49" i="57"/>
  <c r="Z48" i="57"/>
  <c r="Z47" i="57"/>
  <c r="Z46" i="57"/>
  <c r="Z45" i="57"/>
  <c r="Z44" i="57"/>
  <c r="Z43" i="57"/>
  <c r="Z42" i="57"/>
  <c r="Z40" i="57"/>
  <c r="Z37" i="57"/>
  <c r="Z34" i="57"/>
  <c r="Z33" i="57"/>
  <c r="Z32" i="57"/>
  <c r="Z31" i="57"/>
  <c r="Z30" i="57"/>
  <c r="Z29" i="57"/>
  <c r="Z28" i="57"/>
  <c r="Z27" i="57"/>
  <c r="Z24" i="57"/>
  <c r="Z23" i="57"/>
  <c r="Z22" i="57"/>
  <c r="Z21" i="57"/>
  <c r="Z20" i="57"/>
  <c r="Z19" i="57"/>
  <c r="Z18" i="57"/>
  <c r="Z17" i="57"/>
  <c r="Z16" i="57"/>
  <c r="Z15" i="57"/>
  <c r="Z13" i="57"/>
  <c r="Z12" i="57"/>
  <c r="Z11" i="57"/>
  <c r="Z10" i="57"/>
  <c r="Z9" i="57"/>
  <c r="Z8" i="57"/>
  <c r="Z7" i="57"/>
  <c r="Z6" i="57"/>
  <c r="Z5" i="57"/>
  <c r="Z4" i="57"/>
  <c r="S273" i="57"/>
  <c r="S217" i="57"/>
  <c r="S209" i="57"/>
  <c r="S206" i="57"/>
  <c r="S198" i="57"/>
  <c r="S172" i="57"/>
  <c r="S157" i="57"/>
  <c r="S142" i="57"/>
  <c r="S110" i="57"/>
  <c r="S107" i="57"/>
  <c r="S104" i="57"/>
  <c r="S101" i="57"/>
  <c r="S98" i="57"/>
  <c r="S58" i="57"/>
  <c r="S57" i="57"/>
  <c r="S56" i="57"/>
  <c r="S55" i="57"/>
  <c r="S54" i="57"/>
  <c r="S52" i="57"/>
  <c r="S51" i="57"/>
  <c r="S50" i="57"/>
  <c r="S49" i="57"/>
  <c r="S48" i="57"/>
  <c r="S47" i="57"/>
  <c r="S46" i="57"/>
  <c r="S45" i="57"/>
  <c r="S44" i="57"/>
  <c r="S43" i="57"/>
  <c r="S42" i="57"/>
  <c r="S40" i="57"/>
  <c r="S37" i="57"/>
  <c r="S34" i="57"/>
  <c r="S33" i="57"/>
  <c r="S32" i="57"/>
  <c r="S31" i="57"/>
  <c r="S30" i="57"/>
  <c r="S29" i="57"/>
  <c r="S28" i="57"/>
  <c r="S27" i="57"/>
  <c r="S24" i="57"/>
  <c r="S23" i="57"/>
  <c r="S22" i="57"/>
  <c r="S21" i="57"/>
  <c r="S20" i="57"/>
  <c r="S19" i="57"/>
  <c r="S18" i="57"/>
  <c r="S17" i="57"/>
  <c r="S16" i="57"/>
  <c r="S15" i="57"/>
  <c r="S13" i="57"/>
  <c r="S12" i="57"/>
  <c r="S11" i="57"/>
  <c r="S10" i="57"/>
  <c r="S9" i="57"/>
  <c r="S8" i="57"/>
  <c r="S7" i="57"/>
  <c r="S6" i="57"/>
  <c r="S5" i="57"/>
  <c r="S4" i="57"/>
  <c r="L5" i="57"/>
  <c r="L6" i="57"/>
  <c r="L7" i="57"/>
  <c r="L8" i="57"/>
  <c r="L9" i="57"/>
  <c r="L10" i="57"/>
  <c r="L11" i="57"/>
  <c r="L12" i="57"/>
  <c r="L13" i="57"/>
  <c r="L15" i="57"/>
  <c r="L16" i="57"/>
  <c r="L17" i="57"/>
  <c r="L18" i="57"/>
  <c r="L19" i="57"/>
  <c r="L20" i="57"/>
  <c r="L21" i="57"/>
  <c r="L22" i="57"/>
  <c r="L23" i="57"/>
  <c r="L24" i="57"/>
  <c r="L27" i="57"/>
  <c r="L28" i="57"/>
  <c r="L29" i="57"/>
  <c r="L30" i="57"/>
  <c r="L31" i="57"/>
  <c r="L32" i="57"/>
  <c r="L33" i="57"/>
  <c r="L34" i="57"/>
  <c r="L37" i="57"/>
  <c r="L40" i="57"/>
  <c r="L42" i="57"/>
  <c r="L43" i="57"/>
  <c r="L44" i="57"/>
  <c r="L45" i="57"/>
  <c r="L46" i="57"/>
  <c r="L47" i="57"/>
  <c r="L48" i="57"/>
  <c r="L49" i="57"/>
  <c r="L50" i="57"/>
  <c r="L51" i="57"/>
  <c r="L52" i="57"/>
  <c r="L53" i="57"/>
  <c r="L54" i="57"/>
  <c r="L55" i="57"/>
  <c r="L56" i="57"/>
  <c r="L57" i="57"/>
  <c r="L58" i="57"/>
  <c r="L95" i="57"/>
  <c r="L98" i="57"/>
  <c r="L101" i="57"/>
  <c r="L104" i="57"/>
  <c r="L107" i="57"/>
  <c r="L110" i="57"/>
  <c r="L125" i="57"/>
  <c r="L142" i="57"/>
  <c r="L157" i="57"/>
  <c r="L172" i="57"/>
  <c r="L181" i="57"/>
  <c r="L187" i="57"/>
  <c r="L217" i="57"/>
  <c r="L273" i="57"/>
  <c r="L4" i="57"/>
  <c r="I26" i="57"/>
  <c r="J26" i="57" s="1"/>
  <c r="K26" i="57" s="1"/>
  <c r="L26" i="57" s="1"/>
  <c r="AM3" i="57"/>
  <c r="AN3" i="57"/>
  <c r="S151" i="61" l="1"/>
  <c r="S155" i="61" s="1"/>
  <c r="T147" i="61"/>
  <c r="U147" i="61" s="1"/>
  <c r="V147" i="61" s="1"/>
  <c r="W147" i="61" s="1"/>
  <c r="X147" i="61" s="1"/>
  <c r="Y147" i="61" s="1"/>
  <c r="Z147" i="61" s="1"/>
  <c r="AA147" i="61" s="1"/>
  <c r="AB147" i="61" s="1"/>
  <c r="AC147" i="61" s="1"/>
  <c r="AD147" i="61" s="1"/>
  <c r="AE147" i="61" s="1"/>
  <c r="AF147" i="61" s="1"/>
  <c r="AG147" i="61" s="1"/>
  <c r="AH147" i="61" s="1"/>
  <c r="AI147" i="61" s="1"/>
  <c r="AJ147" i="61" s="1"/>
  <c r="AK147" i="61" s="1"/>
  <c r="AL147" i="61" s="1"/>
  <c r="AM147" i="61" s="1"/>
  <c r="L14" i="57"/>
  <c r="M26" i="57"/>
  <c r="N26" i="57" s="1"/>
  <c r="O26" i="57" s="1"/>
  <c r="P26" i="57" s="1"/>
  <c r="Q26" i="57" s="1"/>
  <c r="R26" i="57" s="1"/>
  <c r="S59" i="8" a="1"/>
  <c r="S59" i="8" s="1"/>
  <c r="R59" i="8" a="1"/>
  <c r="R59" i="8" s="1"/>
  <c r="Q59" i="8" a="1"/>
  <c r="Q59" i="8" s="1"/>
  <c r="P59" i="8" a="1"/>
  <c r="P59" i="8" s="1"/>
  <c r="O59" i="8" a="1"/>
  <c r="O59" i="8" s="1"/>
  <c r="N59" i="8" a="1"/>
  <c r="N59" i="8" s="1"/>
  <c r="M59" i="8" a="1"/>
  <c r="M59" i="8" s="1"/>
  <c r="L59" i="8" a="1"/>
  <c r="L59" i="8" s="1"/>
  <c r="K59" i="8" a="1"/>
  <c r="K59" i="8" s="1"/>
  <c r="J59" i="8" a="1"/>
  <c r="J59" i="8" s="1"/>
  <c r="I59" i="8" a="1"/>
  <c r="I59" i="8" s="1"/>
  <c r="H59" i="8" a="1"/>
  <c r="H59" i="8" s="1"/>
  <c r="G59" i="8" a="1"/>
  <c r="G59" i="8" s="1"/>
  <c r="F59" i="8" a="1"/>
  <c r="F59" i="8" s="1"/>
  <c r="E59" i="8" a="1"/>
  <c r="E59" i="8" s="1"/>
  <c r="T58" i="8" a="1"/>
  <c r="T58" i="8" s="1"/>
  <c r="S58" i="8" a="1"/>
  <c r="S58" i="8" s="1"/>
  <c r="R58" i="8" a="1"/>
  <c r="R58" i="8"/>
  <c r="Q58" i="8" a="1"/>
  <c r="Q58" i="8" s="1"/>
  <c r="P58" i="8" a="1"/>
  <c r="P58" i="8" s="1"/>
  <c r="O58" i="8" a="1"/>
  <c r="O58" i="8" s="1"/>
  <c r="N58" i="8" a="1"/>
  <c r="N58" i="8"/>
  <c r="N60" i="8" s="1"/>
  <c r="M58" i="8" a="1"/>
  <c r="M58" i="8" s="1"/>
  <c r="L58" i="8" a="1"/>
  <c r="L58" i="8" s="1"/>
  <c r="K58" i="8" a="1"/>
  <c r="K58" i="8" s="1"/>
  <c r="J58" i="8" a="1"/>
  <c r="J58" i="8"/>
  <c r="I58" i="8" a="1"/>
  <c r="I58" i="8" s="1"/>
  <c r="H58" i="8" a="1"/>
  <c r="H58" i="8" s="1"/>
  <c r="G58" i="8" a="1"/>
  <c r="G58" i="8" s="1"/>
  <c r="F58" i="8" a="1"/>
  <c r="F58" i="8"/>
  <c r="F60" i="8" s="1"/>
  <c r="E58" i="8" a="1"/>
  <c r="E58" i="8" s="1"/>
  <c r="T56" i="8" a="1"/>
  <c r="T56" i="8" s="1"/>
  <c r="S56" i="8" a="1"/>
  <c r="S56" i="8"/>
  <c r="R56" i="8" a="1"/>
  <c r="R56" i="8" s="1"/>
  <c r="Q56" i="8" a="1"/>
  <c r="Q56" i="8" s="1"/>
  <c r="P56" i="8" a="1"/>
  <c r="P56" i="8" s="1"/>
  <c r="O56" i="8" a="1"/>
  <c r="O56" i="8"/>
  <c r="O57" i="8" s="1"/>
  <c r="N56" i="8" a="1"/>
  <c r="N56" i="8" s="1"/>
  <c r="M56" i="8" a="1"/>
  <c r="M56" i="8" s="1"/>
  <c r="L56" i="8" a="1"/>
  <c r="L56" i="8" s="1"/>
  <c r="K56" i="8" a="1"/>
  <c r="K56" i="8" s="1"/>
  <c r="J56" i="8" a="1"/>
  <c r="J56" i="8" s="1"/>
  <c r="I56" i="8" a="1"/>
  <c r="I56" i="8" s="1"/>
  <c r="H56" i="8" a="1"/>
  <c r="H56" i="8" s="1"/>
  <c r="G56" i="8" a="1"/>
  <c r="G56" i="8" s="1"/>
  <c r="F56" i="8" a="1"/>
  <c r="F56" i="8" s="1"/>
  <c r="E56" i="8" a="1"/>
  <c r="E56" i="8" s="1"/>
  <c r="T55" i="8" a="1"/>
  <c r="T55" i="8"/>
  <c r="S55" i="8" a="1"/>
  <c r="S55" i="8"/>
  <c r="S57" i="8" s="1"/>
  <c r="R55" i="8" a="1"/>
  <c r="R55" i="8"/>
  <c r="Q55" i="8" a="1"/>
  <c r="Q55" i="8"/>
  <c r="Q57" i="8" s="1"/>
  <c r="P55" i="8" a="1"/>
  <c r="P55" i="8"/>
  <c r="O55" i="8" a="1"/>
  <c r="O55" i="8"/>
  <c r="N55" i="8" a="1"/>
  <c r="N55" i="8"/>
  <c r="M55" i="8" a="1"/>
  <c r="M55" i="8"/>
  <c r="M57" i="8" s="1"/>
  <c r="L55" i="8" a="1"/>
  <c r="L55" i="8"/>
  <c r="K55" i="8" a="1"/>
  <c r="K55" i="8"/>
  <c r="J55" i="8" a="1"/>
  <c r="J55" i="8"/>
  <c r="I55" i="8" a="1"/>
  <c r="I55" i="8" s="1"/>
  <c r="I57" i="8" s="1"/>
  <c r="H55" i="8" a="1"/>
  <c r="H55" i="8"/>
  <c r="G55" i="8" a="1"/>
  <c r="G55" i="8" s="1"/>
  <c r="F55" i="8" a="1"/>
  <c r="F55" i="8"/>
  <c r="E55" i="8" a="1"/>
  <c r="E55" i="8" s="1"/>
  <c r="S53" i="8" a="1"/>
  <c r="S53" i="8"/>
  <c r="R53" i="8" a="1"/>
  <c r="R53" i="8" s="1"/>
  <c r="Q53" i="8" a="1"/>
  <c r="Q53" i="8" s="1"/>
  <c r="P53" i="8" a="1"/>
  <c r="P53" i="8" s="1"/>
  <c r="O53" i="8" a="1"/>
  <c r="O53" i="8" s="1"/>
  <c r="N53" i="8" a="1"/>
  <c r="N53" i="8" s="1"/>
  <c r="M53" i="8" a="1"/>
  <c r="M53" i="8"/>
  <c r="L53" i="8" a="1"/>
  <c r="L53" i="8" s="1"/>
  <c r="K53" i="8" a="1"/>
  <c r="K53" i="8"/>
  <c r="J53" i="8" a="1"/>
  <c r="J53" i="8" s="1"/>
  <c r="I53" i="8" a="1"/>
  <c r="I53" i="8" s="1"/>
  <c r="H53" i="8" a="1"/>
  <c r="H53" i="8" s="1"/>
  <c r="G53" i="8" a="1"/>
  <c r="G53" i="8" s="1"/>
  <c r="F53" i="8" a="1"/>
  <c r="F53" i="8" s="1"/>
  <c r="E53" i="8" a="1"/>
  <c r="E53" i="8"/>
  <c r="T52" i="8" a="1"/>
  <c r="T52" i="8" s="1"/>
  <c r="S52" i="8" a="1"/>
  <c r="S52" i="8" s="1"/>
  <c r="R52" i="8" a="1"/>
  <c r="R52" i="8"/>
  <c r="R54" i="8" s="1"/>
  <c r="Q52" i="8" a="1"/>
  <c r="Q52" i="8" s="1"/>
  <c r="P52" i="8" a="1"/>
  <c r="P52" i="8"/>
  <c r="P54" i="8" s="1"/>
  <c r="O52" i="8" a="1"/>
  <c r="O52" i="8" s="1"/>
  <c r="N52" i="8" a="1"/>
  <c r="N52" i="8"/>
  <c r="N54" i="8" s="1"/>
  <c r="M52" i="8" a="1"/>
  <c r="M52" i="8" s="1"/>
  <c r="L52" i="8" a="1"/>
  <c r="L52" i="8" s="1"/>
  <c r="L54" i="8" s="1"/>
  <c r="K52" i="8" a="1"/>
  <c r="K52" i="8" s="1"/>
  <c r="J52" i="8" a="1"/>
  <c r="J52" i="8"/>
  <c r="I52" i="8" a="1"/>
  <c r="I52" i="8" s="1"/>
  <c r="H52" i="8" a="1"/>
  <c r="H52" i="8"/>
  <c r="G52" i="8" a="1"/>
  <c r="G52" i="8" s="1"/>
  <c r="F52" i="8" a="1"/>
  <c r="F52" i="8"/>
  <c r="E52" i="8" a="1"/>
  <c r="E52" i="8" s="1"/>
  <c r="S50" i="8" a="1"/>
  <c r="S50" i="8" s="1"/>
  <c r="R50" i="8" a="1"/>
  <c r="R50" i="8" s="1"/>
  <c r="Q50" i="8" a="1"/>
  <c r="Q50" i="8" s="1"/>
  <c r="P50" i="8" a="1"/>
  <c r="P50" i="8"/>
  <c r="O50" i="8" a="1"/>
  <c r="O50" i="8" s="1"/>
  <c r="N50" i="8" a="1"/>
  <c r="N50" i="8"/>
  <c r="M50" i="8" a="1"/>
  <c r="M50" i="8" s="1"/>
  <c r="L50" i="8" a="1"/>
  <c r="L50" i="8" s="1"/>
  <c r="K50" i="8" a="1"/>
  <c r="K50" i="8" s="1"/>
  <c r="J50" i="8" a="1"/>
  <c r="J50" i="8"/>
  <c r="I50" i="8" a="1"/>
  <c r="I50" i="8" s="1"/>
  <c r="H50" i="8" a="1"/>
  <c r="H50" i="8"/>
  <c r="G50" i="8" a="1"/>
  <c r="G50" i="8" s="1"/>
  <c r="F50" i="8" a="1"/>
  <c r="F50" i="8" s="1"/>
  <c r="E50" i="8" a="1"/>
  <c r="E50" i="8" s="1"/>
  <c r="T49" i="8" a="1"/>
  <c r="T49" i="8"/>
  <c r="S49" i="8" a="1"/>
  <c r="S49" i="8" s="1"/>
  <c r="R49" i="8" a="1"/>
  <c r="R49" i="8"/>
  <c r="Q49" i="8" a="1"/>
  <c r="Q49" i="8" s="1"/>
  <c r="P49" i="8" a="1"/>
  <c r="P49" i="8"/>
  <c r="O49" i="8" a="1"/>
  <c r="O49" i="8" s="1"/>
  <c r="O51" i="8" s="1"/>
  <c r="N49" i="8" a="1"/>
  <c r="N49" i="8" s="1"/>
  <c r="M49" i="8" a="1"/>
  <c r="M49" i="8" s="1"/>
  <c r="L49" i="8" a="1"/>
  <c r="L49" i="8" s="1"/>
  <c r="L51" i="8" s="1"/>
  <c r="K49" i="8" a="1"/>
  <c r="K49" i="8" s="1"/>
  <c r="K51" i="8" s="1"/>
  <c r="J49" i="8" a="1"/>
  <c r="J49" i="8" s="1"/>
  <c r="I49" i="8" a="1"/>
  <c r="I49" i="8" s="1"/>
  <c r="H49" i="8" a="1"/>
  <c r="H49" i="8" s="1"/>
  <c r="H51" i="8" s="1"/>
  <c r="G49" i="8" a="1"/>
  <c r="G49" i="8" s="1"/>
  <c r="F49" i="8" a="1"/>
  <c r="F49" i="8" s="1"/>
  <c r="E49" i="8" a="1"/>
  <c r="E49" i="8" s="1"/>
  <c r="U49" i="8" s="1"/>
  <c r="T47" i="8" a="1"/>
  <c r="T47" i="8"/>
  <c r="S47" i="8" a="1"/>
  <c r="S47" i="8" s="1"/>
  <c r="R47" i="8" a="1"/>
  <c r="R47" i="8"/>
  <c r="Q47" i="8" a="1"/>
  <c r="Q47" i="8" s="1"/>
  <c r="P47" i="8" a="1"/>
  <c r="P47" i="8" s="1"/>
  <c r="O47" i="8" a="1"/>
  <c r="O47" i="8" s="1"/>
  <c r="N47" i="8" a="1"/>
  <c r="N47" i="8" s="1"/>
  <c r="M47" i="8" a="1"/>
  <c r="M47" i="8" s="1"/>
  <c r="L47" i="8" a="1"/>
  <c r="L47" i="8"/>
  <c r="K47" i="8" a="1"/>
  <c r="K47" i="8" s="1"/>
  <c r="J47" i="8" a="1"/>
  <c r="J47" i="8"/>
  <c r="I47" i="8" a="1"/>
  <c r="I47" i="8" s="1"/>
  <c r="H47" i="8" a="1"/>
  <c r="H47" i="8" s="1"/>
  <c r="G47" i="8" a="1"/>
  <c r="G47" i="8" s="1"/>
  <c r="F47" i="8" a="1"/>
  <c r="F47" i="8" s="1"/>
  <c r="E47" i="8" a="1"/>
  <c r="E47" i="8" s="1"/>
  <c r="T46" i="8" a="1"/>
  <c r="T46" i="8"/>
  <c r="T48" i="8" s="1"/>
  <c r="S46" i="8" a="1"/>
  <c r="S46" i="8" s="1"/>
  <c r="R46" i="8" a="1"/>
  <c r="R46" i="8"/>
  <c r="R48" i="8" s="1"/>
  <c r="Q46" i="8" a="1"/>
  <c r="Q46" i="8" s="1"/>
  <c r="P46" i="8" a="1"/>
  <c r="P46" i="8" s="1"/>
  <c r="O46" i="8" a="1"/>
  <c r="O46" i="8" s="1"/>
  <c r="N46" i="8" a="1"/>
  <c r="N46" i="8"/>
  <c r="M46" i="8" a="1"/>
  <c r="M46" i="8" s="1"/>
  <c r="L46" i="8" a="1"/>
  <c r="L46" i="8"/>
  <c r="K46" i="8" a="1"/>
  <c r="K46" i="8" s="1"/>
  <c r="J46" i="8" a="1"/>
  <c r="J46" i="8"/>
  <c r="I46" i="8" a="1"/>
  <c r="I46" i="8" s="1"/>
  <c r="H46" i="8" a="1"/>
  <c r="H46" i="8" s="1"/>
  <c r="G46" i="8" a="1"/>
  <c r="G46" i="8" s="1"/>
  <c r="F46" i="8" a="1"/>
  <c r="F46" i="8"/>
  <c r="E46" i="8" a="1"/>
  <c r="E46" i="8" s="1"/>
  <c r="T44" i="8" a="1"/>
  <c r="T44" i="8" s="1"/>
  <c r="S44" i="8" a="1"/>
  <c r="S44" i="8"/>
  <c r="R44" i="8" a="1"/>
  <c r="R44" i="8" s="1"/>
  <c r="Q44" i="8" a="1"/>
  <c r="Q44" i="8" s="1"/>
  <c r="P44" i="8" a="1"/>
  <c r="P44" i="8" s="1"/>
  <c r="O44" i="8" a="1"/>
  <c r="O44" i="8"/>
  <c r="O45" i="8" s="1"/>
  <c r="N44" i="8" a="1"/>
  <c r="N44" i="8" s="1"/>
  <c r="M44" i="8" a="1"/>
  <c r="M44" i="8"/>
  <c r="L44" i="8" a="1"/>
  <c r="L44" i="8" s="1"/>
  <c r="K44" i="8" a="1"/>
  <c r="K44" i="8" s="1"/>
  <c r="J44" i="8" a="1"/>
  <c r="J44" i="8" s="1"/>
  <c r="I44" i="8" a="1"/>
  <c r="I44" i="8" s="1"/>
  <c r="H44" i="8" a="1"/>
  <c r="H44" i="8" s="1"/>
  <c r="G44" i="8" a="1"/>
  <c r="G44" i="8"/>
  <c r="F44" i="8" a="1"/>
  <c r="F44" i="8" s="1"/>
  <c r="E44" i="8" a="1"/>
  <c r="E44" i="8" s="1"/>
  <c r="T43" i="8" a="1"/>
  <c r="T43" i="8" s="1"/>
  <c r="S43" i="8" a="1"/>
  <c r="S43" i="8"/>
  <c r="R43" i="8" a="1"/>
  <c r="R43" i="8" s="1"/>
  <c r="Q43" i="8" a="1"/>
  <c r="Q43" i="8"/>
  <c r="Q45" i="8" s="1"/>
  <c r="P43" i="8" a="1"/>
  <c r="P43" i="8" s="1"/>
  <c r="O43" i="8" a="1"/>
  <c r="O43" i="8"/>
  <c r="N43" i="8" a="1"/>
  <c r="N43" i="8" s="1"/>
  <c r="M43" i="8" a="1"/>
  <c r="M43" i="8"/>
  <c r="L43" i="8" a="1"/>
  <c r="L43" i="8" s="1"/>
  <c r="K43" i="8" a="1"/>
  <c r="K43" i="8"/>
  <c r="J43" i="8" a="1"/>
  <c r="J43" i="8" s="1"/>
  <c r="I43" i="8" a="1"/>
  <c r="I43" i="8"/>
  <c r="I45" i="8" s="1"/>
  <c r="H43" i="8" a="1"/>
  <c r="H43" i="8" s="1"/>
  <c r="G43" i="8" a="1"/>
  <c r="G43" i="8"/>
  <c r="F43" i="8" a="1"/>
  <c r="F43" i="8" s="1"/>
  <c r="E43" i="8" a="1"/>
  <c r="E43" i="8"/>
  <c r="S41" i="8" a="1"/>
  <c r="S41" i="8"/>
  <c r="R41" i="8" a="1"/>
  <c r="R41" i="8" s="1"/>
  <c r="Q41" i="8" a="1"/>
  <c r="Q41" i="8" s="1"/>
  <c r="P41" i="8" a="1"/>
  <c r="P41" i="8" s="1"/>
  <c r="O41" i="8" a="1"/>
  <c r="O41" i="8" s="1"/>
  <c r="N41" i="8" a="1"/>
  <c r="N41" i="8" s="1"/>
  <c r="M41" i="8" a="1"/>
  <c r="M41" i="8" s="1"/>
  <c r="L41" i="8" a="1"/>
  <c r="L41" i="8" s="1"/>
  <c r="K41" i="8" a="1"/>
  <c r="K41" i="8" s="1"/>
  <c r="J41" i="8" a="1"/>
  <c r="J41" i="8" s="1"/>
  <c r="I41" i="8" a="1"/>
  <c r="I41" i="8" s="1"/>
  <c r="H41" i="8" a="1"/>
  <c r="H41" i="8" s="1"/>
  <c r="G41" i="8" a="1"/>
  <c r="G41" i="8" s="1"/>
  <c r="F41" i="8" a="1"/>
  <c r="F41" i="8" s="1"/>
  <c r="E41" i="8" a="1"/>
  <c r="E41" i="8" s="1"/>
  <c r="T40" i="8" a="1"/>
  <c r="T40" i="8"/>
  <c r="S40" i="8" a="1"/>
  <c r="S40" i="8" s="1"/>
  <c r="R40" i="8" a="1"/>
  <c r="R40" i="8"/>
  <c r="R42" i="8" s="1"/>
  <c r="Q40" i="8" a="1"/>
  <c r="Q40" i="8" s="1"/>
  <c r="P40" i="8" a="1"/>
  <c r="P40" i="8"/>
  <c r="O40" i="8" a="1"/>
  <c r="O40" i="8" s="1"/>
  <c r="N40" i="8" a="1"/>
  <c r="N40" i="8"/>
  <c r="M40" i="8" a="1"/>
  <c r="M40" i="8" s="1"/>
  <c r="M42" i="8" s="1"/>
  <c r="L40" i="8" a="1"/>
  <c r="L40" i="8"/>
  <c r="L42" i="8" s="1"/>
  <c r="K40" i="8" a="1"/>
  <c r="K40" i="8" s="1"/>
  <c r="J40" i="8" a="1"/>
  <c r="J40" i="8"/>
  <c r="I40" i="8" a="1"/>
  <c r="I40" i="8" s="1"/>
  <c r="I42" i="8" s="1"/>
  <c r="H40" i="8" a="1"/>
  <c r="H40" i="8" s="1"/>
  <c r="G40" i="8" a="1"/>
  <c r="G40" i="8" s="1"/>
  <c r="F40" i="8" a="1"/>
  <c r="F40" i="8" s="1"/>
  <c r="E40" i="8" a="1"/>
  <c r="E40" i="8" s="1"/>
  <c r="E42" i="8" s="1"/>
  <c r="S38" i="8" a="1"/>
  <c r="S38" i="8" s="1"/>
  <c r="R38" i="8" a="1"/>
  <c r="R38" i="8" s="1"/>
  <c r="Q38" i="8" a="1"/>
  <c r="Q38" i="8"/>
  <c r="P38" i="8" a="1"/>
  <c r="P38" i="8" s="1"/>
  <c r="O38" i="8" a="1"/>
  <c r="O38" i="8" s="1"/>
  <c r="N38" i="8" a="1"/>
  <c r="N38" i="8" s="1"/>
  <c r="M38" i="8" a="1"/>
  <c r="M38" i="8" s="1"/>
  <c r="L38" i="8" a="1"/>
  <c r="L38" i="8" s="1"/>
  <c r="K38" i="8" a="1"/>
  <c r="K38" i="8" s="1"/>
  <c r="J38" i="8" a="1"/>
  <c r="J38" i="8" s="1"/>
  <c r="I38" i="8" a="1"/>
  <c r="I38" i="8" s="1"/>
  <c r="H38" i="8" a="1"/>
  <c r="H38" i="8" s="1"/>
  <c r="G38" i="8" a="1"/>
  <c r="G38" i="8" s="1"/>
  <c r="F38" i="8" a="1"/>
  <c r="F38" i="8" s="1"/>
  <c r="E38" i="8" a="1"/>
  <c r="E38" i="8"/>
  <c r="T37" i="8" a="1"/>
  <c r="T37" i="8"/>
  <c r="S37" i="8" a="1"/>
  <c r="S37" i="8" s="1"/>
  <c r="R37" i="8" a="1"/>
  <c r="R37" i="8" s="1"/>
  <c r="Q37" i="8" a="1"/>
  <c r="Q37" i="8" s="1"/>
  <c r="Q39" i="8" s="1"/>
  <c r="P37" i="8" a="1"/>
  <c r="P37" i="8"/>
  <c r="O37" i="8" a="1"/>
  <c r="O37" i="8" s="1"/>
  <c r="N37" i="8" a="1"/>
  <c r="N37" i="8" s="1"/>
  <c r="M37" i="8" a="1"/>
  <c r="M37" i="8" s="1"/>
  <c r="L37" i="8" a="1"/>
  <c r="L37" i="8"/>
  <c r="K37" i="8" a="1"/>
  <c r="K37" i="8" s="1"/>
  <c r="J37" i="8" a="1"/>
  <c r="J37" i="8" s="1"/>
  <c r="I37" i="8" a="1"/>
  <c r="I37" i="8" s="1"/>
  <c r="H37" i="8" a="1"/>
  <c r="H37" i="8"/>
  <c r="G37" i="8" a="1"/>
  <c r="G37" i="8" s="1"/>
  <c r="F37" i="8" a="1"/>
  <c r="F37" i="8" s="1"/>
  <c r="E37" i="8" a="1"/>
  <c r="E37" i="8" s="1"/>
  <c r="S35" i="8" a="1"/>
  <c r="S35" i="8" s="1"/>
  <c r="R35" i="8" a="1"/>
  <c r="R35" i="8" s="1"/>
  <c r="Q35" i="8" a="1"/>
  <c r="Q35" i="8" s="1"/>
  <c r="P35" i="8" a="1"/>
  <c r="P35" i="8"/>
  <c r="O35" i="8" a="1"/>
  <c r="O35" i="8" s="1"/>
  <c r="N35" i="8" a="1"/>
  <c r="N35" i="8" s="1"/>
  <c r="M35" i="8" a="1"/>
  <c r="M35" i="8" s="1"/>
  <c r="L35" i="8" a="1"/>
  <c r="L35" i="8" s="1"/>
  <c r="L36" i="8" s="1"/>
  <c r="K35" i="8" a="1"/>
  <c r="K35" i="8" s="1"/>
  <c r="J35" i="8" a="1"/>
  <c r="J35" i="8" s="1"/>
  <c r="I35" i="8" a="1"/>
  <c r="I35" i="8" s="1"/>
  <c r="H35" i="8" a="1"/>
  <c r="H35" i="8" s="1"/>
  <c r="H36" i="8" s="1"/>
  <c r="G35" i="8" a="1"/>
  <c r="G35" i="8" s="1"/>
  <c r="F35" i="8" a="1"/>
  <c r="F35" i="8" s="1"/>
  <c r="E35" i="8" a="1"/>
  <c r="E35" i="8" s="1"/>
  <c r="T34" i="8" a="1"/>
  <c r="T34" i="8" s="1"/>
  <c r="S34" i="8" a="1"/>
  <c r="S34" i="8" s="1"/>
  <c r="R34" i="8" a="1"/>
  <c r="R34" i="8" s="1"/>
  <c r="R36" i="8" s="1"/>
  <c r="Q34" i="8" a="1"/>
  <c r="Q34" i="8"/>
  <c r="Q36" i="8" s="1"/>
  <c r="P34" i="8" a="1"/>
  <c r="P34" i="8" s="1"/>
  <c r="O34" i="8" a="1"/>
  <c r="O34" i="8" s="1"/>
  <c r="O36" i="8" s="1"/>
  <c r="N34" i="8" a="1"/>
  <c r="N34" i="8" s="1"/>
  <c r="M34" i="8" a="1"/>
  <c r="M34" i="8"/>
  <c r="M36" i="8" s="1"/>
  <c r="L34" i="8" a="1"/>
  <c r="L34" i="8" s="1"/>
  <c r="K34" i="8" a="1"/>
  <c r="K34" i="8" s="1"/>
  <c r="K36" i="8" s="1"/>
  <c r="J34" i="8" a="1"/>
  <c r="J34" i="8" s="1"/>
  <c r="I34" i="8" a="1"/>
  <c r="I34" i="8"/>
  <c r="I36" i="8" s="1"/>
  <c r="H34" i="8" a="1"/>
  <c r="H34" i="8" s="1"/>
  <c r="G34" i="8" a="1"/>
  <c r="G34" i="8" s="1"/>
  <c r="F34" i="8" a="1"/>
  <c r="F34" i="8" s="1"/>
  <c r="E34" i="8" a="1"/>
  <c r="E34" i="8"/>
  <c r="E36" i="8" s="1"/>
  <c r="S32" i="8" a="1"/>
  <c r="S32" i="8" s="1"/>
  <c r="R32" i="8" a="1"/>
  <c r="R32" i="8" s="1"/>
  <c r="Q32" i="8" a="1"/>
  <c r="Q32" i="8" s="1"/>
  <c r="P32" i="8" a="1"/>
  <c r="P32" i="8" s="1"/>
  <c r="O32" i="8" a="1"/>
  <c r="O32" i="8" s="1"/>
  <c r="N32" i="8" a="1"/>
  <c r="N32" i="8" s="1"/>
  <c r="M32" i="8" a="1"/>
  <c r="M32" i="8" s="1"/>
  <c r="L32" i="8" a="1"/>
  <c r="L32" i="8" s="1"/>
  <c r="K32" i="8" a="1"/>
  <c r="K32" i="8" s="1"/>
  <c r="J32" i="8" a="1"/>
  <c r="J32" i="8" s="1"/>
  <c r="I32" i="8" a="1"/>
  <c r="I32" i="8" s="1"/>
  <c r="H32" i="8" a="1"/>
  <c r="H32" i="8" s="1"/>
  <c r="G32" i="8" a="1"/>
  <c r="G32" i="8" s="1"/>
  <c r="F32" i="8" a="1"/>
  <c r="F32" i="8" s="1"/>
  <c r="E32" i="8" a="1"/>
  <c r="E32" i="8" s="1"/>
  <c r="T31" i="8" a="1"/>
  <c r="T31" i="8" s="1"/>
  <c r="S31" i="8" a="1"/>
  <c r="S31" i="8" s="1"/>
  <c r="S33" i="8" s="1"/>
  <c r="R31" i="8" a="1"/>
  <c r="R31" i="8" s="1"/>
  <c r="Q31" i="8" a="1"/>
  <c r="Q31" i="8"/>
  <c r="P31" i="8" a="1"/>
  <c r="P31" i="8" s="1"/>
  <c r="P33" i="8" s="1"/>
  <c r="O31" i="8" a="1"/>
  <c r="O31" i="8" s="1"/>
  <c r="N31" i="8" a="1"/>
  <c r="N31" i="8" s="1"/>
  <c r="M31" i="8" a="1"/>
  <c r="M31" i="8"/>
  <c r="L31" i="8" a="1"/>
  <c r="L31" i="8" s="1"/>
  <c r="K31" i="8" a="1"/>
  <c r="K31" i="8" s="1"/>
  <c r="J31" i="8" a="1"/>
  <c r="J31" i="8" s="1"/>
  <c r="I31" i="8" a="1"/>
  <c r="I31" i="8" s="1"/>
  <c r="I33" i="8" s="1"/>
  <c r="H31" i="8" a="1"/>
  <c r="H31" i="8" s="1"/>
  <c r="G31" i="8" a="1"/>
  <c r="G31" i="8"/>
  <c r="F31" i="8" a="1"/>
  <c r="F31" i="8" s="1"/>
  <c r="E31" i="8" a="1"/>
  <c r="E31" i="8"/>
  <c r="T29" i="8" a="1"/>
  <c r="T29" i="8" s="1"/>
  <c r="S29" i="8" a="1"/>
  <c r="S29" i="8" s="1"/>
  <c r="R29" i="8" a="1"/>
  <c r="R29" i="8" s="1"/>
  <c r="Q29" i="8" a="1"/>
  <c r="Q29" i="8" s="1"/>
  <c r="P29" i="8" a="1"/>
  <c r="P29" i="8" s="1"/>
  <c r="O29" i="8" a="1"/>
  <c r="O29" i="8" s="1"/>
  <c r="N29" i="8" a="1"/>
  <c r="N29" i="8"/>
  <c r="M29" i="8" a="1"/>
  <c r="M29" i="8" s="1"/>
  <c r="L29" i="8" a="1"/>
  <c r="L29" i="8" s="1"/>
  <c r="K29" i="8" a="1"/>
  <c r="K29" i="8" s="1"/>
  <c r="J29" i="8" a="1"/>
  <c r="J29" i="8"/>
  <c r="I29" i="8" a="1"/>
  <c r="I29" i="8" s="1"/>
  <c r="H29" i="8" a="1"/>
  <c r="H29" i="8" s="1"/>
  <c r="G29" i="8" a="1"/>
  <c r="G29" i="8" s="1"/>
  <c r="F29" i="8" a="1"/>
  <c r="F29" i="8" s="1"/>
  <c r="F30" i="8" s="1"/>
  <c r="E29" i="8" a="1"/>
  <c r="E29" i="8" s="1"/>
  <c r="T28" i="8" a="1"/>
  <c r="T28" i="8" s="1"/>
  <c r="T30" i="8" s="1"/>
  <c r="S28" i="8" a="1"/>
  <c r="S28" i="8"/>
  <c r="R28" i="8" a="1"/>
  <c r="R28" i="8" s="1"/>
  <c r="Q28" i="8" a="1"/>
  <c r="Q28" i="8" s="1"/>
  <c r="Q30" i="8" s="1"/>
  <c r="P28" i="8" a="1"/>
  <c r="P28" i="8" s="1"/>
  <c r="O28" i="8" a="1"/>
  <c r="O28" i="8"/>
  <c r="N28" i="8" a="1"/>
  <c r="N28" i="8" s="1"/>
  <c r="M28" i="8" a="1"/>
  <c r="M28" i="8" s="1"/>
  <c r="M30" i="8" s="1"/>
  <c r="L28" i="8" a="1"/>
  <c r="L28" i="8" s="1"/>
  <c r="K28" i="8" a="1"/>
  <c r="K28" i="8"/>
  <c r="K30" i="8" s="1"/>
  <c r="J28" i="8" a="1"/>
  <c r="J28" i="8" s="1"/>
  <c r="J30" i="8" s="1"/>
  <c r="I28" i="8" a="1"/>
  <c r="I28" i="8"/>
  <c r="H28" i="8" a="1"/>
  <c r="H28" i="8" s="1"/>
  <c r="G28" i="8" a="1"/>
  <c r="G28" i="8" s="1"/>
  <c r="G30" i="8" s="1"/>
  <c r="F28" i="8" a="1"/>
  <c r="F28" i="8" s="1"/>
  <c r="E28" i="8" a="1"/>
  <c r="E28" i="8" s="1"/>
  <c r="E30" i="8" s="1"/>
  <c r="T26" i="8" a="1"/>
  <c r="T26" i="8"/>
  <c r="S26" i="8" a="1"/>
  <c r="S26" i="8" s="1"/>
  <c r="R26" i="8" a="1"/>
  <c r="R26" i="8"/>
  <c r="Q26" i="8" a="1"/>
  <c r="Q26" i="8" s="1"/>
  <c r="P26" i="8" a="1"/>
  <c r="P26" i="8" s="1"/>
  <c r="O26" i="8" a="1"/>
  <c r="O26" i="8" s="1"/>
  <c r="N26" i="8" a="1"/>
  <c r="N26" i="8" s="1"/>
  <c r="M26" i="8" a="1"/>
  <c r="M26" i="8" s="1"/>
  <c r="L26" i="8" a="1"/>
  <c r="L26" i="8" s="1"/>
  <c r="K26" i="8" a="1"/>
  <c r="K26" i="8" s="1"/>
  <c r="J26" i="8" a="1"/>
  <c r="J26" i="8" s="1"/>
  <c r="I26" i="8" a="1"/>
  <c r="I26" i="8" s="1"/>
  <c r="H26" i="8" a="1"/>
  <c r="H26" i="8" s="1"/>
  <c r="G26" i="8" a="1"/>
  <c r="G26" i="8" s="1"/>
  <c r="F26" i="8" a="1"/>
  <c r="F26" i="8" s="1"/>
  <c r="E26" i="8" a="1"/>
  <c r="E26" i="8" s="1"/>
  <c r="S25" i="8" a="1"/>
  <c r="S25" i="8" s="1"/>
  <c r="S27" i="8" s="1"/>
  <c r="T27" i="8" s="1"/>
  <c r="R25" i="8" a="1"/>
  <c r="R25" i="8"/>
  <c r="R27" i="8" s="1"/>
  <c r="Q25" i="8" a="1"/>
  <c r="Q25" i="8" s="1"/>
  <c r="P25" i="8" a="1"/>
  <c r="P25" i="8"/>
  <c r="O25" i="8" a="1"/>
  <c r="O25" i="8" s="1"/>
  <c r="O27" i="8" s="1"/>
  <c r="N25" i="8" a="1"/>
  <c r="N25" i="8"/>
  <c r="M25" i="8" a="1"/>
  <c r="M25" i="8" s="1"/>
  <c r="L25" i="8" a="1"/>
  <c r="L25" i="8"/>
  <c r="K25" i="8" a="1"/>
  <c r="K25" i="8" s="1"/>
  <c r="J25" i="8" a="1"/>
  <c r="J25" i="8" s="1"/>
  <c r="I25" i="8" a="1"/>
  <c r="I25" i="8"/>
  <c r="I27" i="8" s="1"/>
  <c r="H25" i="8" a="1"/>
  <c r="H25" i="8" s="1"/>
  <c r="G25" i="8" a="1"/>
  <c r="G25" i="8"/>
  <c r="F25" i="8" a="1"/>
  <c r="F25" i="8" s="1"/>
  <c r="E25" i="8" a="1"/>
  <c r="E25" i="8" s="1"/>
  <c r="T24" i="8" a="1"/>
  <c r="T24" i="8" s="1"/>
  <c r="S23" i="8" a="1"/>
  <c r="S23" i="8" s="1"/>
  <c r="R23" i="8" a="1"/>
  <c r="R23" i="8" s="1"/>
  <c r="Q23" i="8" a="1"/>
  <c r="Q23" i="8"/>
  <c r="P23" i="8" a="1"/>
  <c r="P23" i="8" s="1"/>
  <c r="O23" i="8" a="1"/>
  <c r="O23" i="8" s="1"/>
  <c r="N23" i="8" a="1"/>
  <c r="N23" i="8" s="1"/>
  <c r="M23" i="8" a="1"/>
  <c r="M23" i="8" s="1"/>
  <c r="L23" i="8" a="1"/>
  <c r="L23" i="8" s="1"/>
  <c r="K23" i="8" a="1"/>
  <c r="K23" i="8" s="1"/>
  <c r="J23" i="8" a="1"/>
  <c r="J23" i="8" s="1"/>
  <c r="I23" i="8" a="1"/>
  <c r="I23" i="8" s="1"/>
  <c r="H23" i="8" a="1"/>
  <c r="H23" i="8" s="1"/>
  <c r="G23" i="8" a="1"/>
  <c r="G23" i="8" s="1"/>
  <c r="F23" i="8" a="1"/>
  <c r="F23" i="8" s="1"/>
  <c r="E23" i="8" a="1"/>
  <c r="E23" i="8"/>
  <c r="T22" i="8" a="1"/>
  <c r="T22" i="8" s="1"/>
  <c r="S22" i="8" a="1"/>
  <c r="S22" i="8" s="1"/>
  <c r="R22" i="8" a="1"/>
  <c r="R22" i="8" s="1"/>
  <c r="R24" i="8" s="1"/>
  <c r="Q22" i="8" a="1"/>
  <c r="Q22" i="8" s="1"/>
  <c r="P22" i="8" a="1"/>
  <c r="P22" i="8"/>
  <c r="P24" i="8" s="1"/>
  <c r="O22" i="8" a="1"/>
  <c r="O22" i="8" s="1"/>
  <c r="N22" i="8" a="1"/>
  <c r="N22" i="8"/>
  <c r="M22" i="8" a="1"/>
  <c r="M22" i="8" s="1"/>
  <c r="L22" i="8" a="1"/>
  <c r="L22" i="8" s="1"/>
  <c r="L24" i="8" s="1"/>
  <c r="K22" i="8" a="1"/>
  <c r="K22" i="8" s="1"/>
  <c r="J22" i="8" a="1"/>
  <c r="J22" i="8" s="1"/>
  <c r="J24" i="8" s="1"/>
  <c r="I22" i="8" a="1"/>
  <c r="I22" i="8" s="1"/>
  <c r="H22" i="8" a="1"/>
  <c r="H22" i="8"/>
  <c r="H24" i="8" s="1"/>
  <c r="G22" i="8" a="1"/>
  <c r="G22" i="8" s="1"/>
  <c r="G24" i="8" s="1"/>
  <c r="F22" i="8" a="1"/>
  <c r="F22" i="8"/>
  <c r="E22" i="8" a="1"/>
  <c r="E22" i="8" s="1"/>
  <c r="T20" i="8" a="1"/>
  <c r="T20" i="8"/>
  <c r="S20" i="8" a="1"/>
  <c r="S20" i="8" s="1"/>
  <c r="R20" i="8" a="1"/>
  <c r="R20" i="8"/>
  <c r="Q20" i="8" a="1"/>
  <c r="Q20" i="8" s="1"/>
  <c r="P20" i="8" a="1"/>
  <c r="P20" i="8"/>
  <c r="O20" i="8" a="1"/>
  <c r="O20" i="8" s="1"/>
  <c r="N20" i="8" a="1"/>
  <c r="N20" i="8" s="1"/>
  <c r="M20" i="8" a="1"/>
  <c r="M20" i="8" s="1"/>
  <c r="L20" i="8" a="1"/>
  <c r="L20" i="8"/>
  <c r="K20" i="8" a="1"/>
  <c r="K20" i="8" s="1"/>
  <c r="J20" i="8" a="1"/>
  <c r="J20" i="8"/>
  <c r="I20" i="8" a="1"/>
  <c r="I20" i="8" s="1"/>
  <c r="H20" i="8" a="1"/>
  <c r="H20" i="8" s="1"/>
  <c r="G20" i="8" a="1"/>
  <c r="G20" i="8" s="1"/>
  <c r="F20" i="8" a="1"/>
  <c r="F20" i="8" s="1"/>
  <c r="E20" i="8" a="1"/>
  <c r="E20" i="8" s="1"/>
  <c r="T19" i="8" a="1"/>
  <c r="T19" i="8" s="1"/>
  <c r="S19" i="8" a="1"/>
  <c r="S19" i="8" s="1"/>
  <c r="R19" i="8" a="1"/>
  <c r="R19" i="8" s="1"/>
  <c r="Q19" i="8" a="1"/>
  <c r="Q19" i="8" s="1"/>
  <c r="P19" i="8" a="1"/>
  <c r="P19" i="8" s="1"/>
  <c r="O19" i="8" a="1"/>
  <c r="O19" i="8" s="1"/>
  <c r="N19" i="8" a="1"/>
  <c r="N19" i="8" s="1"/>
  <c r="M19" i="8" a="1"/>
  <c r="M19" i="8" s="1"/>
  <c r="L19" i="8" a="1"/>
  <c r="L19" i="8" s="1"/>
  <c r="K19" i="8" a="1"/>
  <c r="K19" i="8" s="1"/>
  <c r="J19" i="8" a="1"/>
  <c r="J19" i="8" s="1"/>
  <c r="J21" i="8" s="1"/>
  <c r="I19" i="8" a="1"/>
  <c r="I19" i="8" s="1"/>
  <c r="H19" i="8" a="1"/>
  <c r="H19" i="8" s="1"/>
  <c r="G19" i="8" a="1"/>
  <c r="G19" i="8" s="1"/>
  <c r="F19" i="8" a="1"/>
  <c r="F19" i="8" s="1"/>
  <c r="E19" i="8" a="1"/>
  <c r="E19" i="8" s="1"/>
  <c r="S17" i="8" a="1"/>
  <c r="S17" i="8" s="1"/>
  <c r="R17" i="8" a="1"/>
  <c r="R17" i="8" s="1"/>
  <c r="Q17" i="8" a="1"/>
  <c r="Q17" i="8" s="1"/>
  <c r="P17" i="8" a="1"/>
  <c r="P17" i="8" s="1"/>
  <c r="O17" i="8" a="1"/>
  <c r="O17" i="8" s="1"/>
  <c r="N17" i="8" a="1"/>
  <c r="N17" i="8" s="1"/>
  <c r="M17" i="8" a="1"/>
  <c r="M17" i="8" s="1"/>
  <c r="L17" i="8" a="1"/>
  <c r="L17" i="8" s="1"/>
  <c r="K17" i="8" a="1"/>
  <c r="K17" i="8" s="1"/>
  <c r="J17" i="8" a="1"/>
  <c r="J17" i="8" s="1"/>
  <c r="I17" i="8" a="1"/>
  <c r="I17" i="8" s="1"/>
  <c r="H17" i="8" a="1"/>
  <c r="H17" i="8" s="1"/>
  <c r="G17" i="8" a="1"/>
  <c r="G17" i="8" s="1"/>
  <c r="F17" i="8" a="1"/>
  <c r="F17" i="8" s="1"/>
  <c r="E17" i="8" a="1"/>
  <c r="E17" i="8" s="1"/>
  <c r="T16" i="8" a="1"/>
  <c r="T16" i="8"/>
  <c r="S16" i="8" a="1"/>
  <c r="S16" i="8" s="1"/>
  <c r="S18" i="8" s="1"/>
  <c r="R16" i="8" a="1"/>
  <c r="R16" i="8"/>
  <c r="Q16" i="8" a="1"/>
  <c r="Q16" i="8" s="1"/>
  <c r="P16" i="8" a="1"/>
  <c r="P16" i="8"/>
  <c r="O16" i="8" a="1"/>
  <c r="O16" i="8" s="1"/>
  <c r="O18" i="8" s="1"/>
  <c r="N16" i="8" a="1"/>
  <c r="N16" i="8"/>
  <c r="M16" i="8" a="1"/>
  <c r="M16" i="8" s="1"/>
  <c r="M18" i="8" s="1"/>
  <c r="L16" i="8" a="1"/>
  <c r="L16" i="8"/>
  <c r="K16" i="8" a="1"/>
  <c r="K16" i="8" s="1"/>
  <c r="K18" i="8" s="1"/>
  <c r="J16" i="8" a="1"/>
  <c r="J16" i="8"/>
  <c r="I16" i="8" a="1"/>
  <c r="I16" i="8" s="1"/>
  <c r="H16" i="8" a="1"/>
  <c r="H16" i="8"/>
  <c r="G16" i="8" a="1"/>
  <c r="G16" i="8" s="1"/>
  <c r="G18" i="8" s="1"/>
  <c r="F16" i="8" a="1"/>
  <c r="F16" i="8"/>
  <c r="E16" i="8" a="1"/>
  <c r="E16" i="8" s="1"/>
  <c r="E18" i="8" s="1"/>
  <c r="T14" i="8" a="1"/>
  <c r="T14" i="8" s="1"/>
  <c r="S14" i="8" a="1"/>
  <c r="S14" i="8" s="1"/>
  <c r="R14" i="8" a="1"/>
  <c r="R14" i="8" s="1"/>
  <c r="Q14" i="8" a="1"/>
  <c r="Q14" i="8" s="1"/>
  <c r="P14" i="8" a="1"/>
  <c r="P14" i="8" s="1"/>
  <c r="O14" i="8" a="1"/>
  <c r="O14" i="8" s="1"/>
  <c r="N14" i="8" a="1"/>
  <c r="N14" i="8" s="1"/>
  <c r="M14" i="8" a="1"/>
  <c r="M14" i="8" s="1"/>
  <c r="L14" i="8" a="1"/>
  <c r="L14" i="8" s="1"/>
  <c r="K14" i="8" a="1"/>
  <c r="K14" i="8" s="1"/>
  <c r="J14" i="8" a="1"/>
  <c r="J14" i="8" s="1"/>
  <c r="I14" i="8" a="1"/>
  <c r="I14" i="8" s="1"/>
  <c r="H14" i="8" a="1"/>
  <c r="H14" i="8" s="1"/>
  <c r="G14" i="8" a="1"/>
  <c r="G14" i="8" s="1"/>
  <c r="F14" i="8" a="1"/>
  <c r="F14" i="8" s="1"/>
  <c r="E14" i="8" a="1"/>
  <c r="E14" i="8" s="1"/>
  <c r="T13" i="8" a="1"/>
  <c r="T13" i="8" s="1"/>
  <c r="S13" i="8" a="1"/>
  <c r="S13" i="8" s="1"/>
  <c r="S15" i="8" s="1"/>
  <c r="R13" i="8" a="1"/>
  <c r="R13" i="8" s="1"/>
  <c r="Q13" i="8" a="1"/>
  <c r="Q13" i="8" s="1"/>
  <c r="P13" i="8" a="1"/>
  <c r="P13" i="8" s="1"/>
  <c r="O13" i="8" a="1"/>
  <c r="O13" i="8" s="1"/>
  <c r="O15" i="8" s="1"/>
  <c r="N13" i="8" a="1"/>
  <c r="N13" i="8" s="1"/>
  <c r="M13" i="8" a="1"/>
  <c r="M13" i="8" s="1"/>
  <c r="L13" i="8" a="1"/>
  <c r="L13" i="8" s="1"/>
  <c r="K13" i="8" a="1"/>
  <c r="K13" i="8" s="1"/>
  <c r="K15" i="8" s="1"/>
  <c r="J13" i="8" a="1"/>
  <c r="J13" i="8" s="1"/>
  <c r="I13" i="8" a="1"/>
  <c r="I13" i="8" s="1"/>
  <c r="H13" i="8" a="1"/>
  <c r="H13" i="8" s="1"/>
  <c r="G13" i="8" a="1"/>
  <c r="G13" i="8" s="1"/>
  <c r="F13" i="8" a="1"/>
  <c r="F13" i="8" s="1"/>
  <c r="E13" i="8" a="1"/>
  <c r="E13" i="8" s="1"/>
  <c r="S11" i="8" a="1"/>
  <c r="S11" i="8" s="1"/>
  <c r="R11" i="8" a="1"/>
  <c r="R11" i="8" s="1"/>
  <c r="Q11" i="8" a="1"/>
  <c r="Q11" i="8" s="1"/>
  <c r="P11" i="8" a="1"/>
  <c r="P11" i="8" s="1"/>
  <c r="O11" i="8" a="1"/>
  <c r="O11" i="8" s="1"/>
  <c r="N11" i="8" a="1"/>
  <c r="N11" i="8" s="1"/>
  <c r="M11" i="8" a="1"/>
  <c r="M11" i="8" s="1"/>
  <c r="L11" i="8" a="1"/>
  <c r="L11" i="8" s="1"/>
  <c r="K11" i="8" a="1"/>
  <c r="K11" i="8" s="1"/>
  <c r="J11" i="8" a="1"/>
  <c r="J11" i="8" s="1"/>
  <c r="I11" i="8" a="1"/>
  <c r="I11" i="8" s="1"/>
  <c r="H11" i="8" a="1"/>
  <c r="H11" i="8" s="1"/>
  <c r="G11" i="8" a="1"/>
  <c r="G11" i="8" s="1"/>
  <c r="F11" i="8" a="1"/>
  <c r="F11" i="8" s="1"/>
  <c r="E11" i="8" a="1"/>
  <c r="E11" i="8" s="1"/>
  <c r="T10" i="8" a="1"/>
  <c r="T10" i="8"/>
  <c r="S10" i="8" a="1"/>
  <c r="S10" i="8"/>
  <c r="R10" i="8" a="1"/>
  <c r="R10" i="8"/>
  <c r="Q10" i="8" a="1"/>
  <c r="Q10" i="8"/>
  <c r="Q12" i="8" s="1"/>
  <c r="P10" i="8" a="1"/>
  <c r="P10" i="8"/>
  <c r="O10" i="8" a="1"/>
  <c r="O10" i="8"/>
  <c r="N10" i="8" a="1"/>
  <c r="N10" i="8"/>
  <c r="M10" i="8" a="1"/>
  <c r="M10" i="8"/>
  <c r="M12" i="8" s="1"/>
  <c r="L10" i="8" a="1"/>
  <c r="L10" i="8"/>
  <c r="K10" i="8" a="1"/>
  <c r="K10" i="8"/>
  <c r="J10" i="8" a="1"/>
  <c r="J10" i="8"/>
  <c r="I10" i="8" a="1"/>
  <c r="I10" i="8"/>
  <c r="I12" i="8" s="1"/>
  <c r="H10" i="8" a="1"/>
  <c r="H10" i="8"/>
  <c r="G10" i="8" a="1"/>
  <c r="G10" i="8"/>
  <c r="F10" i="8" a="1"/>
  <c r="F10" i="8"/>
  <c r="E10" i="8" a="1"/>
  <c r="E10" i="8"/>
  <c r="E12" i="8" s="1"/>
  <c r="S8" i="8" a="1"/>
  <c r="S8" i="8" s="1"/>
  <c r="S9" i="8" s="1"/>
  <c r="R8" i="8" a="1"/>
  <c r="R8" i="8"/>
  <c r="Q8" i="8" a="1"/>
  <c r="Q8" i="8" s="1"/>
  <c r="P8" i="8" a="1"/>
  <c r="P8" i="8" s="1"/>
  <c r="O8" i="8" a="1"/>
  <c r="O8" i="8" s="1"/>
  <c r="N8" i="8" a="1"/>
  <c r="N8" i="8" s="1"/>
  <c r="M8" i="8" a="1"/>
  <c r="M8" i="8" s="1"/>
  <c r="L8" i="8" a="1"/>
  <c r="L8" i="8" s="1"/>
  <c r="K8" i="8" a="1"/>
  <c r="K8" i="8" s="1"/>
  <c r="J8" i="8" a="1"/>
  <c r="J8" i="8"/>
  <c r="I8" i="8" a="1"/>
  <c r="I8" i="8" s="1"/>
  <c r="H8" i="8" a="1"/>
  <c r="H8" i="8" s="1"/>
  <c r="G8" i="8" a="1"/>
  <c r="G8" i="8" s="1"/>
  <c r="F8" i="8" a="1"/>
  <c r="F8" i="8" s="1"/>
  <c r="E8" i="8" a="1"/>
  <c r="E8" i="8" s="1"/>
  <c r="T7" i="8" a="1"/>
  <c r="T7" i="8"/>
  <c r="S7" i="8" a="1"/>
  <c r="S7" i="8"/>
  <c r="R7" i="8" a="1"/>
  <c r="R7" i="8"/>
  <c r="R9" i="8" s="1"/>
  <c r="Q7" i="8" a="1"/>
  <c r="Q7" i="8"/>
  <c r="Q9" i="8" s="1"/>
  <c r="P7" i="8" a="1"/>
  <c r="P7" i="8"/>
  <c r="O7" i="8" a="1"/>
  <c r="O7" i="8"/>
  <c r="O9" i="8" s="1"/>
  <c r="N7" i="8" a="1"/>
  <c r="N7" i="8"/>
  <c r="M7" i="8" a="1"/>
  <c r="M7" i="8"/>
  <c r="M9" i="8" s="1"/>
  <c r="L7" i="8" a="1"/>
  <c r="L7" i="8"/>
  <c r="K7" i="8" a="1"/>
  <c r="K7" i="8"/>
  <c r="K9" i="8" s="1"/>
  <c r="J7" i="8" a="1"/>
  <c r="J7" i="8"/>
  <c r="I7" i="8" a="1"/>
  <c r="I7" i="8"/>
  <c r="I9" i="8" s="1"/>
  <c r="H7" i="8" a="1"/>
  <c r="H7" i="8"/>
  <c r="G7" i="8" a="1"/>
  <c r="G7" i="8"/>
  <c r="G9" i="8" s="1"/>
  <c r="F7" i="8" a="1"/>
  <c r="F7" i="8"/>
  <c r="E7" i="8" a="1"/>
  <c r="E7" i="8"/>
  <c r="E9" i="8" s="1"/>
  <c r="S5" i="8" a="1"/>
  <c r="S5" i="8" s="1"/>
  <c r="S6" i="8" s="1"/>
  <c r="R5" i="8" a="1"/>
  <c r="R5" i="8" s="1"/>
  <c r="Q5" i="8" a="1"/>
  <c r="Q5" i="8" s="1"/>
  <c r="P5" i="8" a="1"/>
  <c r="P5" i="8" s="1"/>
  <c r="O5" i="8" a="1"/>
  <c r="O5" i="8" s="1"/>
  <c r="O6" i="8" s="1"/>
  <c r="N5" i="8" a="1"/>
  <c r="N5" i="8" s="1"/>
  <c r="M5" i="8" a="1"/>
  <c r="M5" i="8" s="1"/>
  <c r="L5" i="8" a="1"/>
  <c r="L5" i="8" s="1"/>
  <c r="K5" i="8" a="1"/>
  <c r="K5" i="8" s="1"/>
  <c r="K6" i="8" s="1"/>
  <c r="J5" i="8" a="1"/>
  <c r="J5" i="8" s="1"/>
  <c r="I5" i="8" a="1"/>
  <c r="I5" i="8" s="1"/>
  <c r="H5" i="8" a="1"/>
  <c r="H5" i="8" s="1"/>
  <c r="G5" i="8" a="1"/>
  <c r="G5" i="8" s="1"/>
  <c r="F5" i="8" a="1"/>
  <c r="F5" i="8" s="1"/>
  <c r="E5" i="8" a="1"/>
  <c r="E5" i="8" s="1"/>
  <c r="T4" i="8" a="1"/>
  <c r="T4" i="8"/>
  <c r="S4" i="8" a="1"/>
  <c r="S4" i="8"/>
  <c r="R4" i="8" a="1"/>
  <c r="R4" i="8"/>
  <c r="Q4" i="8" a="1"/>
  <c r="Q4" i="8"/>
  <c r="Q6" i="8" s="1"/>
  <c r="P4" i="8" a="1"/>
  <c r="P4" i="8"/>
  <c r="O4" i="8" a="1"/>
  <c r="O4" i="8"/>
  <c r="N4" i="8" a="1"/>
  <c r="N4" i="8"/>
  <c r="M4" i="8" a="1"/>
  <c r="M4" i="8"/>
  <c r="M6" i="8" s="1"/>
  <c r="L4" i="8" a="1"/>
  <c r="L4" i="8"/>
  <c r="K4" i="8" a="1"/>
  <c r="K4" i="8"/>
  <c r="J4" i="8" a="1"/>
  <c r="J4" i="8"/>
  <c r="I4" i="8" a="1"/>
  <c r="I4" i="8"/>
  <c r="I6" i="8" s="1"/>
  <c r="H4" i="8" a="1"/>
  <c r="H4" i="8"/>
  <c r="G4" i="8" a="1"/>
  <c r="G4" i="8"/>
  <c r="F4" i="8" a="1"/>
  <c r="F4" i="8"/>
  <c r="E4" i="8" a="1"/>
  <c r="E4" i="8"/>
  <c r="E6" i="8" s="1"/>
  <c r="E167" i="23"/>
  <c r="CQ164" i="23"/>
  <c r="CP164" i="23"/>
  <c r="CO164" i="23"/>
  <c r="CN164" i="23"/>
  <c r="CM164" i="23"/>
  <c r="CL164" i="23"/>
  <c r="CK164" i="23"/>
  <c r="CJ164" i="23"/>
  <c r="CI164" i="23"/>
  <c r="CH164" i="23"/>
  <c r="CG164" i="23"/>
  <c r="CF164" i="23"/>
  <c r="CE164" i="23"/>
  <c r="CD164" i="23"/>
  <c r="CC164" i="23"/>
  <c r="CB164" i="23"/>
  <c r="CA164" i="23"/>
  <c r="BZ164" i="23"/>
  <c r="BY164" i="23"/>
  <c r="BX164" i="23"/>
  <c r="BW164" i="23"/>
  <c r="BV164" i="23"/>
  <c r="BU164" i="23"/>
  <c r="BT164" i="23"/>
  <c r="BS164" i="23"/>
  <c r="BR164" i="23"/>
  <c r="BQ164" i="23"/>
  <c r="BP164" i="23"/>
  <c r="BO164" i="23"/>
  <c r="BN164" i="23"/>
  <c r="BM164" i="23"/>
  <c r="BL164" i="23"/>
  <c r="BK164" i="23"/>
  <c r="BJ164" i="23"/>
  <c r="BI164" i="23"/>
  <c r="BH164" i="23"/>
  <c r="BG164" i="23"/>
  <c r="BF164" i="23"/>
  <c r="BE164" i="23"/>
  <c r="BD164" i="23"/>
  <c r="BC164" i="23"/>
  <c r="BB164" i="23"/>
  <c r="BA164" i="23"/>
  <c r="AZ164" i="23"/>
  <c r="AY164" i="23"/>
  <c r="AX164" i="23"/>
  <c r="AW164" i="23"/>
  <c r="AV164" i="23"/>
  <c r="AU164" i="23"/>
  <c r="AT164" i="23"/>
  <c r="AS164" i="23"/>
  <c r="AR164" i="23"/>
  <c r="AQ164" i="23"/>
  <c r="AP164" i="23"/>
  <c r="AO164" i="23"/>
  <c r="AN164" i="23"/>
  <c r="AM164" i="23"/>
  <c r="AL164" i="23"/>
  <c r="AK164" i="23"/>
  <c r="AJ164" i="23"/>
  <c r="AI164" i="23"/>
  <c r="AH164" i="23"/>
  <c r="AG164" i="23"/>
  <c r="AF164" i="23"/>
  <c r="AE164" i="23"/>
  <c r="AD164" i="23"/>
  <c r="AC164" i="23"/>
  <c r="AB164" i="23"/>
  <c r="AA164" i="23"/>
  <c r="Z164" i="23"/>
  <c r="Y164" i="23"/>
  <c r="X164" i="23"/>
  <c r="W164" i="23"/>
  <c r="V164" i="23"/>
  <c r="U164" i="23"/>
  <c r="T164" i="23"/>
  <c r="S164" i="23"/>
  <c r="R164" i="23"/>
  <c r="Q164" i="23"/>
  <c r="P164" i="23"/>
  <c r="O164" i="23"/>
  <c r="N164" i="23"/>
  <c r="M164" i="23"/>
  <c r="L164" i="23"/>
  <c r="K164" i="23"/>
  <c r="I164" i="23"/>
  <c r="CQ163" i="23"/>
  <c r="CP163" i="23"/>
  <c r="CO163" i="23"/>
  <c r="CN163" i="23"/>
  <c r="CM163" i="23"/>
  <c r="CL163" i="23"/>
  <c r="CK163" i="23"/>
  <c r="CJ163" i="23"/>
  <c r="CI163" i="23"/>
  <c r="CH163" i="23"/>
  <c r="CG163" i="23"/>
  <c r="CF163" i="23"/>
  <c r="CE163" i="23"/>
  <c r="CD163" i="23"/>
  <c r="CC163" i="23"/>
  <c r="CB163" i="23"/>
  <c r="CA163" i="23"/>
  <c r="BZ163" i="23"/>
  <c r="BY163" i="23"/>
  <c r="BX163" i="23"/>
  <c r="BW163" i="23"/>
  <c r="BV163" i="23"/>
  <c r="BU163" i="23"/>
  <c r="BT163" i="23"/>
  <c r="BS163" i="23"/>
  <c r="BR163" i="23"/>
  <c r="BQ163" i="23"/>
  <c r="BP163" i="23"/>
  <c r="BO163" i="23"/>
  <c r="BN163" i="23"/>
  <c r="BM163" i="23"/>
  <c r="BL163" i="23"/>
  <c r="BK163" i="23"/>
  <c r="BJ163" i="23"/>
  <c r="BI163" i="23"/>
  <c r="BH163" i="23"/>
  <c r="BG163" i="23"/>
  <c r="BF163" i="23"/>
  <c r="BE163" i="23"/>
  <c r="BD163" i="23"/>
  <c r="BC163" i="23"/>
  <c r="BB163" i="23"/>
  <c r="BA163" i="23"/>
  <c r="AZ163" i="23"/>
  <c r="AY163" i="23"/>
  <c r="AX163" i="23"/>
  <c r="AW163" i="23"/>
  <c r="AV163" i="23"/>
  <c r="AU163" i="23"/>
  <c r="AT163" i="23"/>
  <c r="AS163" i="23"/>
  <c r="AR163" i="23"/>
  <c r="AQ163" i="23"/>
  <c r="AP163" i="23"/>
  <c r="AO163" i="23"/>
  <c r="AN163" i="23"/>
  <c r="AM163" i="23"/>
  <c r="AL163" i="23"/>
  <c r="AK163" i="23"/>
  <c r="AJ163" i="23"/>
  <c r="AI163" i="23"/>
  <c r="AH163" i="23"/>
  <c r="AG163" i="23"/>
  <c r="AF163" i="23"/>
  <c r="AE163" i="23"/>
  <c r="AD163" i="23"/>
  <c r="AC163" i="23"/>
  <c r="AB163" i="23"/>
  <c r="AA163" i="23"/>
  <c r="Z163" i="23"/>
  <c r="Y163" i="23"/>
  <c r="X163" i="23"/>
  <c r="W163" i="23"/>
  <c r="V163" i="23"/>
  <c r="U163" i="23"/>
  <c r="T163" i="23"/>
  <c r="S163" i="23"/>
  <c r="R163" i="23"/>
  <c r="Q163" i="23"/>
  <c r="P163" i="23"/>
  <c r="O163" i="23"/>
  <c r="N163" i="23"/>
  <c r="M163" i="23"/>
  <c r="M165" i="23" s="1"/>
  <c r="L163" i="23"/>
  <c r="K163" i="23"/>
  <c r="K165" i="23" s="1"/>
  <c r="I163" i="23"/>
  <c r="H163" i="23"/>
  <c r="O165" i="23" s="1"/>
  <c r="CQ161" i="23" a="1"/>
  <c r="CQ161" i="23" s="1"/>
  <c r="CP161" i="23" a="1"/>
  <c r="CP161" i="23" s="1"/>
  <c r="CO161" i="23" a="1"/>
  <c r="CO161" i="23" s="1"/>
  <c r="CN161" i="23" a="1"/>
  <c r="CN161" i="23" s="1"/>
  <c r="CM161" i="23" a="1"/>
  <c r="CM161" i="23" s="1"/>
  <c r="CL161" i="23" a="1"/>
  <c r="CL161" i="23" s="1"/>
  <c r="CK161" i="23" a="1"/>
  <c r="CK161" i="23" s="1"/>
  <c r="CJ161" i="23" a="1"/>
  <c r="CJ161" i="23" s="1"/>
  <c r="CI161" i="23" a="1"/>
  <c r="CI161" i="23" s="1"/>
  <c r="CH161" i="23" a="1"/>
  <c r="CH161" i="23" s="1"/>
  <c r="CG161" i="23" a="1"/>
  <c r="CG161" i="23" s="1"/>
  <c r="CF161" i="23" a="1"/>
  <c r="CF161" i="23" s="1"/>
  <c r="CE161" i="23" a="1"/>
  <c r="CE161" i="23"/>
  <c r="CD161" i="23" a="1"/>
  <c r="CD161" i="23" s="1"/>
  <c r="CC161" i="23" a="1"/>
  <c r="CC161" i="23" s="1"/>
  <c r="CB161" i="23" a="1"/>
  <c r="CB161" i="23" s="1"/>
  <c r="CA161" i="23" a="1"/>
  <c r="CA161" i="23"/>
  <c r="BZ161" i="23" a="1"/>
  <c r="BZ161" i="23" s="1"/>
  <c r="BY161" i="23" a="1"/>
  <c r="BY161" i="23" s="1"/>
  <c r="BX161" i="23" a="1"/>
  <c r="BX161" i="23" s="1"/>
  <c r="BW161" i="23" a="1"/>
  <c r="BW161" i="23"/>
  <c r="BV161" i="23" a="1"/>
  <c r="BV161" i="23" s="1"/>
  <c r="BU161" i="23" a="1"/>
  <c r="BU161" i="23" s="1"/>
  <c r="BT161" i="23" a="1"/>
  <c r="BT161" i="23" s="1"/>
  <c r="BS161" i="23" a="1"/>
  <c r="BS161" i="23"/>
  <c r="BR161" i="23" a="1"/>
  <c r="BR161" i="23" s="1"/>
  <c r="BQ161" i="23" a="1"/>
  <c r="BQ161" i="23" s="1"/>
  <c r="BP161" i="23" a="1"/>
  <c r="BP161" i="23" s="1"/>
  <c r="BO161" i="23" a="1"/>
  <c r="BO161" i="23"/>
  <c r="BN161" i="23" a="1"/>
  <c r="BN161" i="23" s="1"/>
  <c r="BM161" i="23" a="1"/>
  <c r="BM161" i="23" s="1"/>
  <c r="BL161" i="23" a="1"/>
  <c r="BL161" i="23" s="1"/>
  <c r="BK161" i="23" a="1"/>
  <c r="BK161" i="23"/>
  <c r="BJ161" i="23" a="1"/>
  <c r="BJ161" i="23" s="1"/>
  <c r="BI161" i="23" a="1"/>
  <c r="BI161" i="23" s="1"/>
  <c r="BH161" i="23" a="1"/>
  <c r="BH161" i="23" s="1"/>
  <c r="BG161" i="23" a="1"/>
  <c r="BG161" i="23"/>
  <c r="BF161" i="23" a="1"/>
  <c r="BF161" i="23" s="1"/>
  <c r="BE161" i="23" a="1"/>
  <c r="BE161" i="23" s="1"/>
  <c r="BD161" i="23" a="1"/>
  <c r="BD161" i="23" s="1"/>
  <c r="BC161" i="23" a="1"/>
  <c r="BC161" i="23"/>
  <c r="BB161" i="23" a="1"/>
  <c r="BB161" i="23" s="1"/>
  <c r="BA161" i="23" a="1"/>
  <c r="BA161" i="23" s="1"/>
  <c r="AZ161" i="23" a="1"/>
  <c r="AZ161" i="23" s="1"/>
  <c r="AY161" i="23" a="1"/>
  <c r="AY161" i="23"/>
  <c r="AX161" i="23" a="1"/>
  <c r="AX161" i="23" s="1"/>
  <c r="AW161" i="23" a="1"/>
  <c r="AW161" i="23" s="1"/>
  <c r="AV161" i="23" a="1"/>
  <c r="AV161" i="23" s="1"/>
  <c r="AU161" i="23" a="1"/>
  <c r="AU161" i="23"/>
  <c r="AT161" i="23" a="1"/>
  <c r="AT161" i="23" s="1"/>
  <c r="AS161" i="23" a="1"/>
  <c r="AS161" i="23" s="1"/>
  <c r="AR161" i="23" a="1"/>
  <c r="AR161" i="23" s="1"/>
  <c r="AQ161" i="23" a="1"/>
  <c r="AQ161" i="23"/>
  <c r="AP161" i="23" a="1"/>
  <c r="AP161" i="23" s="1"/>
  <c r="AO161" i="23" a="1"/>
  <c r="AO161" i="23" s="1"/>
  <c r="AN161" i="23" a="1"/>
  <c r="AN161" i="23" s="1"/>
  <c r="AM161" i="23" a="1"/>
  <c r="AM161" i="23"/>
  <c r="AL161" i="23" a="1"/>
  <c r="AL161" i="23" s="1"/>
  <c r="AK161" i="23" a="1"/>
  <c r="AK161" i="23" s="1"/>
  <c r="AJ161" i="23" a="1"/>
  <c r="AJ161" i="23" s="1"/>
  <c r="AI161" i="23" a="1"/>
  <c r="AI161" i="23"/>
  <c r="AH161" i="23" a="1"/>
  <c r="AH161" i="23" s="1"/>
  <c r="AG161" i="23" a="1"/>
  <c r="AG161" i="23" s="1"/>
  <c r="AF161" i="23" a="1"/>
  <c r="AF161" i="23" s="1"/>
  <c r="AE161" i="23" a="1"/>
  <c r="AE161" i="23"/>
  <c r="AD161" i="23"/>
  <c r="AC161" i="23"/>
  <c r="AB161" i="23"/>
  <c r="AA161" i="23"/>
  <c r="Z161" i="23"/>
  <c r="Y161" i="23"/>
  <c r="X161" i="23"/>
  <c r="W161" i="23"/>
  <c r="V161" i="23"/>
  <c r="U161" i="23"/>
  <c r="T161" i="23"/>
  <c r="S161" i="23"/>
  <c r="R161" i="23"/>
  <c r="Q161" i="23"/>
  <c r="P161" i="23"/>
  <c r="O161" i="23"/>
  <c r="N161" i="23"/>
  <c r="M161" i="23"/>
  <c r="L161" i="23"/>
  <c r="K161" i="23"/>
  <c r="CQ160" i="23" a="1"/>
  <c r="CQ160" i="23" s="1"/>
  <c r="CP160" i="23" a="1"/>
  <c r="CP160" i="23" s="1"/>
  <c r="CO160" i="23" a="1"/>
  <c r="CO160" i="23" s="1"/>
  <c r="CN160" i="23" a="1"/>
  <c r="CN160" i="23"/>
  <c r="CM160" i="23" a="1"/>
  <c r="CM160" i="23" s="1"/>
  <c r="CL160" i="23" a="1"/>
  <c r="CL160" i="23" s="1"/>
  <c r="CK160" i="23" a="1"/>
  <c r="CK160" i="23" s="1"/>
  <c r="CJ160" i="23" a="1"/>
  <c r="CJ160" i="23"/>
  <c r="CI160" i="23" a="1"/>
  <c r="CI160" i="23" s="1"/>
  <c r="CH160" i="23" a="1"/>
  <c r="CH160" i="23" s="1"/>
  <c r="CG160" i="23" a="1"/>
  <c r="CG160" i="23" s="1"/>
  <c r="CF160" i="23" a="1"/>
  <c r="CF160" i="23"/>
  <c r="CE160" i="23" a="1"/>
  <c r="CE160" i="23" s="1"/>
  <c r="CD160" i="23" a="1"/>
  <c r="CD160" i="23" s="1"/>
  <c r="CC160" i="23" a="1"/>
  <c r="CC160" i="23" s="1"/>
  <c r="CB160" i="23" a="1"/>
  <c r="CB160" i="23"/>
  <c r="CA160" i="23" a="1"/>
  <c r="CA160" i="23" s="1"/>
  <c r="BZ160" i="23" a="1"/>
  <c r="BZ160" i="23" s="1"/>
  <c r="BY160" i="23" a="1"/>
  <c r="BY160" i="23" s="1"/>
  <c r="BX160" i="23" a="1"/>
  <c r="BX160" i="23"/>
  <c r="BW160" i="23" a="1"/>
  <c r="BW160" i="23" s="1"/>
  <c r="BV160" i="23" a="1"/>
  <c r="BV160" i="23" s="1"/>
  <c r="BU160" i="23" a="1"/>
  <c r="BU160" i="23" s="1"/>
  <c r="BT160" i="23" a="1"/>
  <c r="BT160" i="23"/>
  <c r="BS160" i="23" a="1"/>
  <c r="BS160" i="23" s="1"/>
  <c r="BR160" i="23" a="1"/>
  <c r="BR160" i="23" s="1"/>
  <c r="BQ160" i="23" a="1"/>
  <c r="BQ160" i="23" s="1"/>
  <c r="BP160" i="23" a="1"/>
  <c r="BP160" i="23"/>
  <c r="BO160" i="23" a="1"/>
  <c r="BO160" i="23" s="1"/>
  <c r="BN160" i="23" a="1"/>
  <c r="BN160" i="23" s="1"/>
  <c r="BM160" i="23" a="1"/>
  <c r="BM160" i="23" s="1"/>
  <c r="BL160" i="23" a="1"/>
  <c r="BL160" i="23"/>
  <c r="BK160" i="23" a="1"/>
  <c r="BK160" i="23" s="1"/>
  <c r="BJ160" i="23" a="1"/>
  <c r="BJ160" i="23" s="1"/>
  <c r="BI160" i="23" a="1"/>
  <c r="BI160" i="23" s="1"/>
  <c r="BH160" i="23" a="1"/>
  <c r="BH160" i="23"/>
  <c r="BG160" i="23" a="1"/>
  <c r="BG160" i="23" s="1"/>
  <c r="BF160" i="23" a="1"/>
  <c r="BF160" i="23" s="1"/>
  <c r="BE160" i="23" a="1"/>
  <c r="BE160" i="23" s="1"/>
  <c r="BD160" i="23" a="1"/>
  <c r="BD160" i="23"/>
  <c r="BC160" i="23" a="1"/>
  <c r="BC160" i="23" s="1"/>
  <c r="BB160" i="23" a="1"/>
  <c r="BB160" i="23" s="1"/>
  <c r="BA160" i="23" a="1"/>
  <c r="BA160" i="23" s="1"/>
  <c r="AZ160" i="23" a="1"/>
  <c r="AZ160" i="23"/>
  <c r="AY160" i="23" a="1"/>
  <c r="AY160" i="23" s="1"/>
  <c r="AX160" i="23" a="1"/>
  <c r="AX160" i="23" s="1"/>
  <c r="AW160" i="23" a="1"/>
  <c r="AW160" i="23" s="1"/>
  <c r="AV160" i="23" a="1"/>
  <c r="AV160" i="23"/>
  <c r="AU160" i="23" a="1"/>
  <c r="AU160" i="23" s="1"/>
  <c r="AT160" i="23" a="1"/>
  <c r="AT160" i="23" s="1"/>
  <c r="AS160" i="23" a="1"/>
  <c r="AS160" i="23" s="1"/>
  <c r="AR160" i="23" a="1"/>
  <c r="AR160" i="23"/>
  <c r="AQ160" i="23" a="1"/>
  <c r="AQ160" i="23" s="1"/>
  <c r="AP160" i="23" a="1"/>
  <c r="AP160" i="23" s="1"/>
  <c r="AO160" i="23" a="1"/>
  <c r="AO160" i="23" s="1"/>
  <c r="AN160" i="23" a="1"/>
  <c r="AN160" i="23" s="1"/>
  <c r="AM160" i="23" a="1"/>
  <c r="AM160" i="23" s="1"/>
  <c r="AL160" i="23" a="1"/>
  <c r="AL160" i="23" s="1"/>
  <c r="AK160" i="23" a="1"/>
  <c r="AK160" i="23" s="1"/>
  <c r="AJ160" i="23" a="1"/>
  <c r="AJ160" i="23" s="1"/>
  <c r="AI160" i="23" a="1"/>
  <c r="AI160" i="23" s="1"/>
  <c r="AH160" i="23" a="1"/>
  <c r="AH160" i="23" s="1"/>
  <c r="AG160" i="23" a="1"/>
  <c r="AG160" i="23" s="1"/>
  <c r="AF160" i="23" a="1"/>
  <c r="AF160" i="23" s="1"/>
  <c r="AE160" i="23" a="1"/>
  <c r="AE160" i="23" s="1"/>
  <c r="AD160" i="23"/>
  <c r="AC160" i="23"/>
  <c r="AB160" i="23"/>
  <c r="AA160" i="23"/>
  <c r="Z160" i="23"/>
  <c r="Y160" i="23"/>
  <c r="X160" i="23"/>
  <c r="W160" i="23"/>
  <c r="V160" i="23"/>
  <c r="U160" i="23"/>
  <c r="T160" i="23"/>
  <c r="S160" i="23"/>
  <c r="R160" i="23"/>
  <c r="Q160" i="23"/>
  <c r="P160" i="23"/>
  <c r="O160" i="23"/>
  <c r="N160" i="23"/>
  <c r="M160" i="23"/>
  <c r="L160" i="23"/>
  <c r="K160" i="23"/>
  <c r="CP159" i="23" a="1"/>
  <c r="CP159" i="23"/>
  <c r="CO159" i="23" a="1"/>
  <c r="CO159" i="23" s="1"/>
  <c r="CN159" i="23" a="1"/>
  <c r="CN159" i="23" s="1"/>
  <c r="CM159" i="23" a="1"/>
  <c r="CM159" i="23" s="1"/>
  <c r="CL159" i="23" a="1"/>
  <c r="CL159" i="23" s="1"/>
  <c r="CK159" i="23" a="1"/>
  <c r="CK159" i="23" s="1"/>
  <c r="CJ159" i="23" a="1"/>
  <c r="CJ159" i="23" s="1"/>
  <c r="CI159" i="23" a="1"/>
  <c r="CI159" i="23" s="1"/>
  <c r="CP158" i="23" a="1"/>
  <c r="CP158" i="23" s="1"/>
  <c r="CO158" i="23" a="1"/>
  <c r="CO158" i="23" s="1"/>
  <c r="CN158" i="23" a="1"/>
  <c r="CN158" i="23" s="1"/>
  <c r="CM158" i="23" a="1"/>
  <c r="CM158" i="23" s="1"/>
  <c r="CL158" i="23" a="1"/>
  <c r="CL158" i="23" s="1"/>
  <c r="CK158" i="23" a="1"/>
  <c r="CK158" i="23" s="1"/>
  <c r="CJ158" i="23" a="1"/>
  <c r="CJ158" i="23" s="1"/>
  <c r="CI158" i="23" a="1"/>
  <c r="CI158" i="23" s="1"/>
  <c r="CQ157" i="23" a="1"/>
  <c r="CQ157" i="23"/>
  <c r="CP157" i="23" a="1"/>
  <c r="CP157" i="23" s="1"/>
  <c r="CO157" i="23" a="1"/>
  <c r="CO157" i="23" s="1"/>
  <c r="CN157" i="23" a="1"/>
  <c r="CN157" i="23" s="1"/>
  <c r="CM157" i="23" a="1"/>
  <c r="CM157" i="23" s="1"/>
  <c r="CL157" i="23" a="1"/>
  <c r="CL157" i="23" s="1"/>
  <c r="CK157" i="23" a="1"/>
  <c r="CK157" i="23" s="1"/>
  <c r="CJ157" i="23" a="1"/>
  <c r="CJ157" i="23" s="1"/>
  <c r="CI157" i="23" a="1"/>
  <c r="CI157" i="23" s="1"/>
  <c r="CH157" i="23" a="1"/>
  <c r="CH157" i="23" s="1"/>
  <c r="CG157" i="23" a="1"/>
  <c r="CG157" i="23" s="1"/>
  <c r="CF157" i="23" a="1"/>
  <c r="CF157" i="23" s="1"/>
  <c r="CE157" i="23" a="1"/>
  <c r="CE157" i="23" s="1"/>
  <c r="CD157" i="23" a="1"/>
  <c r="CD157" i="23" s="1"/>
  <c r="CC157" i="23" a="1"/>
  <c r="CC157" i="23" s="1"/>
  <c r="CB157" i="23" a="1"/>
  <c r="CB157" i="23" s="1"/>
  <c r="CA157" i="23" a="1"/>
  <c r="CA157" i="23"/>
  <c r="BZ157" i="23" a="1"/>
  <c r="BZ157" i="23" s="1"/>
  <c r="BY157" i="23" a="1"/>
  <c r="BY157" i="23" s="1"/>
  <c r="BX157" i="23" a="1"/>
  <c r="BX157" i="23" s="1"/>
  <c r="BW157" i="23" a="1"/>
  <c r="BW157" i="23" s="1"/>
  <c r="BV157" i="23" a="1"/>
  <c r="BV157" i="23" s="1"/>
  <c r="BU157" i="23" a="1"/>
  <c r="BU157" i="23" s="1"/>
  <c r="BT157" i="23" a="1"/>
  <c r="BT157" i="23" s="1"/>
  <c r="BS157" i="23" a="1"/>
  <c r="BS157" i="23" s="1"/>
  <c r="BR157" i="23" a="1"/>
  <c r="BR157" i="23" s="1"/>
  <c r="BQ157" i="23" a="1"/>
  <c r="BQ157" i="23" s="1"/>
  <c r="BP157" i="23" a="1"/>
  <c r="BP157" i="23" s="1"/>
  <c r="BO157" i="23" a="1"/>
  <c r="BO157" i="23" s="1"/>
  <c r="BN157" i="23" a="1"/>
  <c r="BN157" i="23" s="1"/>
  <c r="BM157" i="23" a="1"/>
  <c r="BM157" i="23" s="1"/>
  <c r="BL157" i="23" a="1"/>
  <c r="BL157" i="23" s="1"/>
  <c r="BK157" i="23" a="1"/>
  <c r="BK157" i="23"/>
  <c r="BJ157" i="23" a="1"/>
  <c r="BJ157" i="23" s="1"/>
  <c r="BI157" i="23" a="1"/>
  <c r="BI157" i="23" s="1"/>
  <c r="BH157" i="23" a="1"/>
  <c r="BH157" i="23" s="1"/>
  <c r="BG157" i="23" a="1"/>
  <c r="BG157" i="23" s="1"/>
  <c r="BF157" i="23" a="1"/>
  <c r="BF157" i="23" s="1"/>
  <c r="BE157" i="23" a="1"/>
  <c r="BE157" i="23" s="1"/>
  <c r="BD157" i="23" a="1"/>
  <c r="BD157" i="23" s="1"/>
  <c r="BC157" i="23" a="1"/>
  <c r="BC157" i="23" s="1"/>
  <c r="BB157" i="23" a="1"/>
  <c r="BB157" i="23" s="1"/>
  <c r="BA157" i="23" a="1"/>
  <c r="BA157" i="23" s="1"/>
  <c r="AZ157" i="23" a="1"/>
  <c r="AZ157" i="23" s="1"/>
  <c r="AY157" i="23" a="1"/>
  <c r="AY157" i="23" s="1"/>
  <c r="AX157" i="23" a="1"/>
  <c r="AX157" i="23" s="1"/>
  <c r="AW157" i="23" a="1"/>
  <c r="AW157" i="23" s="1"/>
  <c r="AV157" i="23" a="1"/>
  <c r="AV157" i="23" s="1"/>
  <c r="AU157" i="23" a="1"/>
  <c r="AU157" i="23"/>
  <c r="AT157" i="23" a="1"/>
  <c r="AT157" i="23" s="1"/>
  <c r="AS157" i="23" a="1"/>
  <c r="AS157" i="23" s="1"/>
  <c r="AR157" i="23" a="1"/>
  <c r="AR157" i="23" s="1"/>
  <c r="AQ157" i="23" a="1"/>
  <c r="AQ157" i="23" s="1"/>
  <c r="AP157" i="23" a="1"/>
  <c r="AP157" i="23" s="1"/>
  <c r="AO157" i="23" a="1"/>
  <c r="AO157" i="23" s="1"/>
  <c r="AN157" i="23" a="1"/>
  <c r="AN157" i="23" s="1"/>
  <c r="AM157" i="23" a="1"/>
  <c r="AM157" i="23" s="1"/>
  <c r="AL157" i="23" a="1"/>
  <c r="AL157" i="23" s="1"/>
  <c r="AK157" i="23" a="1"/>
  <c r="AK157" i="23" s="1"/>
  <c r="AJ157" i="23" a="1"/>
  <c r="AJ157" i="23" s="1"/>
  <c r="AI157" i="23" a="1"/>
  <c r="AI157" i="23" s="1"/>
  <c r="AH157" i="23" a="1"/>
  <c r="AH157" i="23" s="1"/>
  <c r="AG157" i="23" a="1"/>
  <c r="AG157" i="23" s="1"/>
  <c r="AF157" i="23" a="1"/>
  <c r="AF157" i="23" s="1"/>
  <c r="AE157" i="23" a="1"/>
  <c r="AE157" i="23"/>
  <c r="AD157" i="23"/>
  <c r="AC157" i="23"/>
  <c r="AB157" i="23"/>
  <c r="AA157" i="23"/>
  <c r="Z157" i="23"/>
  <c r="Y157" i="23"/>
  <c r="X157" i="23"/>
  <c r="W157" i="23"/>
  <c r="V157" i="23"/>
  <c r="U157" i="23"/>
  <c r="T157" i="23"/>
  <c r="S157" i="23"/>
  <c r="R157" i="23"/>
  <c r="Q157" i="23"/>
  <c r="P157" i="23"/>
  <c r="O157" i="23"/>
  <c r="N157" i="23"/>
  <c r="M157" i="23"/>
  <c r="L157" i="23"/>
  <c r="K157" i="23"/>
  <c r="CQ156" i="23" a="1"/>
  <c r="CQ156" i="23" s="1"/>
  <c r="CP156" i="23" a="1"/>
  <c r="CP156" i="23" s="1"/>
  <c r="CO156" i="23" a="1"/>
  <c r="CO156" i="23" s="1"/>
  <c r="CN156" i="23" a="1"/>
  <c r="CN156" i="23"/>
  <c r="CM156" i="23" a="1"/>
  <c r="CM156" i="23" s="1"/>
  <c r="CL156" i="23" a="1"/>
  <c r="CL156" i="23" s="1"/>
  <c r="CK156" i="23" a="1"/>
  <c r="CK156" i="23" s="1"/>
  <c r="CJ156" i="23" a="1"/>
  <c r="CJ156" i="23"/>
  <c r="CI156" i="23" a="1"/>
  <c r="CI156" i="23" s="1"/>
  <c r="CH156" i="23" a="1"/>
  <c r="CH156" i="23" s="1"/>
  <c r="CG156" i="23" a="1"/>
  <c r="CG156" i="23" s="1"/>
  <c r="CF156" i="23" a="1"/>
  <c r="CF156" i="23"/>
  <c r="CE156" i="23" a="1"/>
  <c r="CE156" i="23" s="1"/>
  <c r="CD156" i="23" a="1"/>
  <c r="CD156" i="23" s="1"/>
  <c r="CC156" i="23" a="1"/>
  <c r="CC156" i="23" s="1"/>
  <c r="CB156" i="23" a="1"/>
  <c r="CB156" i="23" s="1"/>
  <c r="CA156" i="23" a="1"/>
  <c r="CA156" i="23" s="1"/>
  <c r="BZ156" i="23" a="1"/>
  <c r="BZ156" i="23" s="1"/>
  <c r="BY156" i="23" a="1"/>
  <c r="BY156" i="23" s="1"/>
  <c r="BX156" i="23" a="1"/>
  <c r="BX156" i="23" s="1"/>
  <c r="BW156" i="23" a="1"/>
  <c r="BW156" i="23" s="1"/>
  <c r="BV156" i="23" a="1"/>
  <c r="BV156" i="23" s="1"/>
  <c r="BU156" i="23" a="1"/>
  <c r="BU156" i="23" s="1"/>
  <c r="BT156" i="23" a="1"/>
  <c r="BT156" i="23" s="1"/>
  <c r="BS156" i="23" a="1"/>
  <c r="BS156" i="23" s="1"/>
  <c r="BR156" i="23" a="1"/>
  <c r="BR156" i="23" s="1"/>
  <c r="BQ156" i="23" a="1"/>
  <c r="BQ156" i="23" s="1"/>
  <c r="BP156" i="23" a="1"/>
  <c r="BP156" i="23" s="1"/>
  <c r="BO156" i="23" a="1"/>
  <c r="BO156" i="23" s="1"/>
  <c r="BN156" i="23" a="1"/>
  <c r="BN156" i="23" s="1"/>
  <c r="BM156" i="23" a="1"/>
  <c r="BM156" i="23" s="1"/>
  <c r="BL156" i="23" a="1"/>
  <c r="BL156" i="23" s="1"/>
  <c r="BK156" i="23" a="1"/>
  <c r="BK156" i="23" s="1"/>
  <c r="BJ156" i="23" a="1"/>
  <c r="BJ156" i="23" s="1"/>
  <c r="BI156" i="23" a="1"/>
  <c r="BI156" i="23" s="1"/>
  <c r="BH156" i="23" a="1"/>
  <c r="BH156" i="23" s="1"/>
  <c r="BG156" i="23" a="1"/>
  <c r="BG156" i="23" s="1"/>
  <c r="BF156" i="23" a="1"/>
  <c r="BF156" i="23" s="1"/>
  <c r="BE156" i="23" a="1"/>
  <c r="BE156" i="23" s="1"/>
  <c r="BD156" i="23" a="1"/>
  <c r="BD156" i="23" s="1"/>
  <c r="BC156" i="23" a="1"/>
  <c r="BC156" i="23" s="1"/>
  <c r="BB156" i="23" a="1"/>
  <c r="BB156" i="23" s="1"/>
  <c r="BA156" i="23" a="1"/>
  <c r="BA156" i="23" s="1"/>
  <c r="AZ156" i="23" a="1"/>
  <c r="AZ156" i="23" s="1"/>
  <c r="AY156" i="23" a="1"/>
  <c r="AY156" i="23" s="1"/>
  <c r="AX156" i="23" a="1"/>
  <c r="AX156" i="23" s="1"/>
  <c r="AW156" i="23" a="1"/>
  <c r="AW156" i="23" s="1"/>
  <c r="AV156" i="23" a="1"/>
  <c r="AV156" i="23" s="1"/>
  <c r="AU156" i="23" a="1"/>
  <c r="AU156" i="23" s="1"/>
  <c r="AT156" i="23" a="1"/>
  <c r="AT156" i="23" s="1"/>
  <c r="AS156" i="23" a="1"/>
  <c r="AS156" i="23" s="1"/>
  <c r="AR156" i="23" a="1"/>
  <c r="AR156" i="23" s="1"/>
  <c r="AQ156" i="23" a="1"/>
  <c r="AQ156" i="23" s="1"/>
  <c r="AP156" i="23" a="1"/>
  <c r="AP156" i="23" s="1"/>
  <c r="AO156" i="23" a="1"/>
  <c r="AO156" i="23" s="1"/>
  <c r="AN156" i="23" a="1"/>
  <c r="AN156" i="23" s="1"/>
  <c r="AM156" i="23" a="1"/>
  <c r="AM156" i="23" s="1"/>
  <c r="AL156" i="23" a="1"/>
  <c r="AL156" i="23" s="1"/>
  <c r="AK156" i="23" a="1"/>
  <c r="AK156" i="23" s="1"/>
  <c r="AJ156" i="23" a="1"/>
  <c r="AJ156" i="23" s="1"/>
  <c r="AI156" i="23" a="1"/>
  <c r="AI156" i="23" s="1"/>
  <c r="AH156" i="23" a="1"/>
  <c r="AH156" i="23" s="1"/>
  <c r="AG156" i="23" a="1"/>
  <c r="AG156" i="23" s="1"/>
  <c r="AF156" i="23" a="1"/>
  <c r="AF156" i="23" s="1"/>
  <c r="AE156" i="23" a="1"/>
  <c r="AE156" i="23" s="1"/>
  <c r="AD156" i="23"/>
  <c r="AC156" i="23"/>
  <c r="AB156" i="23"/>
  <c r="AA156" i="23"/>
  <c r="Z156" i="23"/>
  <c r="Y156" i="23"/>
  <c r="X156" i="23"/>
  <c r="W156" i="23"/>
  <c r="V156" i="23"/>
  <c r="U156" i="23"/>
  <c r="T156" i="23"/>
  <c r="S156" i="23"/>
  <c r="R156" i="23"/>
  <c r="Q156" i="23"/>
  <c r="P156" i="23"/>
  <c r="O156" i="23"/>
  <c r="N156" i="23"/>
  <c r="M156" i="23"/>
  <c r="L156" i="23"/>
  <c r="K156" i="23"/>
  <c r="CQ155" i="23" a="1"/>
  <c r="CQ155" i="23" s="1"/>
  <c r="CP155" i="23" a="1"/>
  <c r="CP155" i="23" s="1"/>
  <c r="CO155" i="23" a="1"/>
  <c r="CO155" i="23" s="1"/>
  <c r="CN155" i="23" a="1"/>
  <c r="CN155" i="23" s="1"/>
  <c r="CM155" i="23" a="1"/>
  <c r="CM155" i="23" s="1"/>
  <c r="CL155" i="23" a="1"/>
  <c r="CL155" i="23" s="1"/>
  <c r="CK155" i="23" a="1"/>
  <c r="CK155" i="23" s="1"/>
  <c r="CJ155" i="23" a="1"/>
  <c r="CJ155" i="23" s="1"/>
  <c r="CI155" i="23" a="1"/>
  <c r="CI155" i="23" s="1"/>
  <c r="CH155" i="23" a="1"/>
  <c r="CH155" i="23" s="1"/>
  <c r="CG155" i="23" a="1"/>
  <c r="CG155" i="23" s="1"/>
  <c r="CF155" i="23" a="1"/>
  <c r="CF155" i="23" s="1"/>
  <c r="CE155" i="23" a="1"/>
  <c r="CE155" i="23" s="1"/>
  <c r="CD155" i="23" a="1"/>
  <c r="CD155" i="23" s="1"/>
  <c r="CC155" i="23" a="1"/>
  <c r="CC155" i="23" s="1"/>
  <c r="CB155" i="23" a="1"/>
  <c r="CB155" i="23" s="1"/>
  <c r="CA155" i="23" a="1"/>
  <c r="CA155" i="23" s="1"/>
  <c r="BZ155" i="23" a="1"/>
  <c r="BZ155" i="23" s="1"/>
  <c r="BY155" i="23" a="1"/>
  <c r="BY155" i="23" s="1"/>
  <c r="BX155" i="23" a="1"/>
  <c r="BX155" i="23" s="1"/>
  <c r="BW155" i="23" a="1"/>
  <c r="BW155" i="23" s="1"/>
  <c r="BV155" i="23" a="1"/>
  <c r="BV155" i="23" s="1"/>
  <c r="BU155" i="23" a="1"/>
  <c r="BU155" i="23" s="1"/>
  <c r="BT155" i="23" a="1"/>
  <c r="BT155" i="23" s="1"/>
  <c r="BS155" i="23" a="1"/>
  <c r="BS155" i="23" s="1"/>
  <c r="BR155" i="23" a="1"/>
  <c r="BR155" i="23" s="1"/>
  <c r="BQ155" i="23" a="1"/>
  <c r="BQ155" i="23" s="1"/>
  <c r="BP155" i="23" a="1"/>
  <c r="BP155" i="23" s="1"/>
  <c r="BO155" i="23" a="1"/>
  <c r="BO155" i="23" s="1"/>
  <c r="BN155" i="23" a="1"/>
  <c r="BN155" i="23" s="1"/>
  <c r="BM155" i="23" a="1"/>
  <c r="BM155" i="23" s="1"/>
  <c r="BL155" i="23" a="1"/>
  <c r="BL155" i="23" s="1"/>
  <c r="BK155" i="23" a="1"/>
  <c r="BK155" i="23" s="1"/>
  <c r="BJ155" i="23" a="1"/>
  <c r="BJ155" i="23" s="1"/>
  <c r="BI155" i="23" a="1"/>
  <c r="BI155" i="23" s="1"/>
  <c r="BH155" i="23" a="1"/>
  <c r="BH155" i="23" s="1"/>
  <c r="BG155" i="23" a="1"/>
  <c r="BG155" i="23" s="1"/>
  <c r="BF155" i="23" a="1"/>
  <c r="BF155" i="23" s="1"/>
  <c r="BE155" i="23" a="1"/>
  <c r="BE155" i="23" s="1"/>
  <c r="BD155" i="23" a="1"/>
  <c r="BD155" i="23" s="1"/>
  <c r="BC155" i="23" a="1"/>
  <c r="BC155" i="23" s="1"/>
  <c r="BB155" i="23" a="1"/>
  <c r="BB155" i="23" s="1"/>
  <c r="BA155" i="23" a="1"/>
  <c r="BA155" i="23" s="1"/>
  <c r="AZ155" i="23" a="1"/>
  <c r="AZ155" i="23" s="1"/>
  <c r="AY155" i="23" a="1"/>
  <c r="AY155" i="23" s="1"/>
  <c r="AX155" i="23" a="1"/>
  <c r="AX155" i="23" s="1"/>
  <c r="AW155" i="23" a="1"/>
  <c r="AW155" i="23" s="1"/>
  <c r="AV155" i="23" a="1"/>
  <c r="AV155" i="23" s="1"/>
  <c r="AU155" i="23" a="1"/>
  <c r="AU155" i="23" s="1"/>
  <c r="AT155" i="23" a="1"/>
  <c r="AT155" i="23" s="1"/>
  <c r="AS155" i="23" a="1"/>
  <c r="AS155" i="23" s="1"/>
  <c r="AR155" i="23" a="1"/>
  <c r="AR155" i="23" s="1"/>
  <c r="AQ155" i="23" a="1"/>
  <c r="AQ155" i="23" s="1"/>
  <c r="AP155" i="23" a="1"/>
  <c r="AP155" i="23" s="1"/>
  <c r="AO155" i="23" a="1"/>
  <c r="AO155" i="23" s="1"/>
  <c r="AN155" i="23" a="1"/>
  <c r="AN155" i="23" s="1"/>
  <c r="AM155" i="23" a="1"/>
  <c r="AM155" i="23" s="1"/>
  <c r="AL155" i="23" a="1"/>
  <c r="AL155" i="23" s="1"/>
  <c r="AK155" i="23" a="1"/>
  <c r="AK155" i="23" s="1"/>
  <c r="AJ155" i="23" a="1"/>
  <c r="AJ155" i="23" s="1"/>
  <c r="AI155" i="23" a="1"/>
  <c r="AI155" i="23" s="1"/>
  <c r="AH155" i="23" a="1"/>
  <c r="AH155" i="23" s="1"/>
  <c r="AG155" i="23" a="1"/>
  <c r="AG155" i="23" s="1"/>
  <c r="AF155" i="23" a="1"/>
  <c r="AF155" i="23" s="1"/>
  <c r="AE155" i="23" a="1"/>
  <c r="AE155" i="23" s="1"/>
  <c r="AD155" i="23"/>
  <c r="AC155" i="23"/>
  <c r="AB155" i="23"/>
  <c r="AA155" i="23"/>
  <c r="Z155" i="23"/>
  <c r="Y155" i="23"/>
  <c r="X155" i="23"/>
  <c r="W155" i="23"/>
  <c r="V155" i="23"/>
  <c r="U155" i="23"/>
  <c r="T155" i="23"/>
  <c r="S155" i="23"/>
  <c r="R155" i="23"/>
  <c r="Q155" i="23"/>
  <c r="P155" i="23"/>
  <c r="O155" i="23"/>
  <c r="N155" i="23"/>
  <c r="M155" i="23"/>
  <c r="L155" i="23"/>
  <c r="K155" i="23"/>
  <c r="CQ154" i="23" a="1"/>
  <c r="CQ154" i="23" s="1"/>
  <c r="CP154" i="23" a="1"/>
  <c r="CP154" i="23" s="1"/>
  <c r="CP162" i="23" s="1"/>
  <c r="CO154" i="23" a="1"/>
  <c r="CO154" i="23" s="1"/>
  <c r="CN154" i="23" a="1"/>
  <c r="CN154" i="23" s="1"/>
  <c r="CM154" i="23" a="1"/>
  <c r="CM154" i="23" s="1"/>
  <c r="CL154" i="23" a="1"/>
  <c r="CL154" i="23" s="1"/>
  <c r="CL162" i="23" s="1"/>
  <c r="CK154" i="23" a="1"/>
  <c r="CK154" i="23" s="1"/>
  <c r="CJ154" i="23" a="1"/>
  <c r="CJ154" i="23" s="1"/>
  <c r="CI154" i="23" a="1"/>
  <c r="CI154" i="23" s="1"/>
  <c r="CH154" i="23"/>
  <c r="CG154" i="23" a="1"/>
  <c r="CG154" i="23"/>
  <c r="CF154" i="23" a="1"/>
  <c r="CF154" i="23"/>
  <c r="CE154" i="23" a="1"/>
  <c r="CE154" i="23"/>
  <c r="CD154" i="23" a="1"/>
  <c r="CD154" i="23" s="1"/>
  <c r="CC154" i="23" a="1"/>
  <c r="CC154" i="23" s="1"/>
  <c r="CB154" i="23" a="1"/>
  <c r="CB154" i="23" s="1"/>
  <c r="CA154" i="23" a="1"/>
  <c r="CA154" i="23"/>
  <c r="BZ154" i="23" a="1"/>
  <c r="BZ154" i="23" s="1"/>
  <c r="BY154" i="23" a="1"/>
  <c r="BY154" i="23" s="1"/>
  <c r="BX154" i="23" a="1"/>
  <c r="BX154" i="23" s="1"/>
  <c r="BW154" i="23" a="1"/>
  <c r="BW154" i="23"/>
  <c r="BV154" i="23" a="1"/>
  <c r="BV154" i="23" s="1"/>
  <c r="BU154" i="23" a="1"/>
  <c r="BU154" i="23" s="1"/>
  <c r="BT154" i="23" a="1"/>
  <c r="BT154" i="23" s="1"/>
  <c r="BS154" i="23" a="1"/>
  <c r="BS154" i="23"/>
  <c r="BR154" i="23" a="1"/>
  <c r="BR154" i="23" s="1"/>
  <c r="BQ154" i="23" a="1"/>
  <c r="BQ154" i="23" s="1"/>
  <c r="BP154" i="23" a="1"/>
  <c r="BP154" i="23" s="1"/>
  <c r="BO154" i="23" a="1"/>
  <c r="BO154" i="23"/>
  <c r="BN154" i="23" a="1"/>
  <c r="BN154" i="23" s="1"/>
  <c r="BM154" i="23" a="1"/>
  <c r="BM154" i="23" s="1"/>
  <c r="BL154" i="23" a="1"/>
  <c r="BL154" i="23" s="1"/>
  <c r="BK154" i="23" a="1"/>
  <c r="BK154" i="23"/>
  <c r="BJ154" i="23" a="1"/>
  <c r="BJ154" i="23" s="1"/>
  <c r="BI154" i="23" a="1"/>
  <c r="BI154" i="23" s="1"/>
  <c r="BH154" i="23" a="1"/>
  <c r="BH154" i="23" s="1"/>
  <c r="BG154" i="23" a="1"/>
  <c r="BG154" i="23"/>
  <c r="BF154" i="23" a="1"/>
  <c r="BF154" i="23" s="1"/>
  <c r="BE154" i="23" a="1"/>
  <c r="BE154" i="23" s="1"/>
  <c r="BD154" i="23" a="1"/>
  <c r="BD154" i="23" s="1"/>
  <c r="BC154" i="23" a="1"/>
  <c r="BC154" i="23"/>
  <c r="BB154" i="23" a="1"/>
  <c r="BB154" i="23" s="1"/>
  <c r="BA154" i="23" a="1"/>
  <c r="BA154" i="23" s="1"/>
  <c r="AZ154" i="23" a="1"/>
  <c r="AZ154" i="23" s="1"/>
  <c r="AY154" i="23" a="1"/>
  <c r="AY154" i="23"/>
  <c r="AX154" i="23" a="1"/>
  <c r="AX154" i="23" s="1"/>
  <c r="AW154" i="23" a="1"/>
  <c r="AW154" i="23" s="1"/>
  <c r="AV154" i="23" a="1"/>
  <c r="AV154" i="23" s="1"/>
  <c r="AU154" i="23" a="1"/>
  <c r="AU154" i="23"/>
  <c r="AT154" i="23" a="1"/>
  <c r="AT154" i="23" s="1"/>
  <c r="AS154" i="23" a="1"/>
  <c r="AS154" i="23" s="1"/>
  <c r="AR154" i="23" a="1"/>
  <c r="AR154" i="23" s="1"/>
  <c r="AQ154" i="23" a="1"/>
  <c r="AQ154" i="23"/>
  <c r="AP154" i="23" a="1"/>
  <c r="AP154" i="23" s="1"/>
  <c r="AO154" i="23" a="1"/>
  <c r="AO154" i="23" s="1"/>
  <c r="AN154" i="23" a="1"/>
  <c r="AN154" i="23" s="1"/>
  <c r="AM154" i="23"/>
  <c r="AL154" i="23" a="1"/>
  <c r="AL154" i="23" s="1"/>
  <c r="AK154" i="23" a="1"/>
  <c r="AK154" i="23" s="1"/>
  <c r="AJ154" i="23" a="1"/>
  <c r="AJ154" i="23" s="1"/>
  <c r="AI154" i="23" a="1"/>
  <c r="AI154" i="23" s="1"/>
  <c r="AH154" i="23" a="1"/>
  <c r="AH154" i="23" s="1"/>
  <c r="AG154" i="23" a="1"/>
  <c r="AG154" i="23" s="1"/>
  <c r="AF154" i="23" a="1"/>
  <c r="AF154" i="23" s="1"/>
  <c r="AE154" i="23" a="1"/>
  <c r="AE154" i="23" s="1"/>
  <c r="AD154" i="23"/>
  <c r="AC154" i="23"/>
  <c r="AB154" i="23"/>
  <c r="AA154" i="23"/>
  <c r="Z154" i="23"/>
  <c r="Y154" i="23"/>
  <c r="X154" i="23"/>
  <c r="W154" i="23"/>
  <c r="V154" i="23"/>
  <c r="U154" i="23"/>
  <c r="T154" i="23"/>
  <c r="S154" i="23"/>
  <c r="R154" i="23"/>
  <c r="Q154" i="23"/>
  <c r="P154" i="23"/>
  <c r="O154" i="23"/>
  <c r="N154" i="23"/>
  <c r="N162" i="23" s="1"/>
  <c r="M154" i="23"/>
  <c r="L154" i="23"/>
  <c r="K154" i="23"/>
  <c r="H154" i="23"/>
  <c r="CQ152" i="23"/>
  <c r="CP152" i="23"/>
  <c r="CO152" i="23"/>
  <c r="CN152" i="23"/>
  <c r="CM152" i="23"/>
  <c r="CL152" i="23"/>
  <c r="CK152" i="23"/>
  <c r="CJ152" i="23"/>
  <c r="CI152" i="23"/>
  <c r="CH152" i="23"/>
  <c r="CG152" i="23"/>
  <c r="CF152" i="23"/>
  <c r="CE152" i="23"/>
  <c r="CD152" i="23"/>
  <c r="CC152" i="23"/>
  <c r="CB152" i="23"/>
  <c r="CA152" i="23"/>
  <c r="BZ152" i="23"/>
  <c r="BY152" i="23"/>
  <c r="BX152" i="23"/>
  <c r="BW152" i="23"/>
  <c r="BV152" i="23"/>
  <c r="BU152" i="23"/>
  <c r="BT152" i="23"/>
  <c r="BS152" i="23"/>
  <c r="BR152" i="23"/>
  <c r="BQ152" i="23"/>
  <c r="BP152" i="23"/>
  <c r="BO152" i="23"/>
  <c r="BN152" i="23"/>
  <c r="BM152" i="23"/>
  <c r="BL152" i="23"/>
  <c r="BK152" i="23"/>
  <c r="BJ152" i="23"/>
  <c r="BI152" i="23"/>
  <c r="BH152" i="23"/>
  <c r="BG152" i="23"/>
  <c r="BF152" i="23"/>
  <c r="BE152" i="23"/>
  <c r="BD152" i="23"/>
  <c r="BC152" i="23"/>
  <c r="BB152" i="23"/>
  <c r="BA152" i="23"/>
  <c r="AZ152" i="23"/>
  <c r="AY152" i="23"/>
  <c r="AX152" i="23"/>
  <c r="AW152" i="23"/>
  <c r="AV152" i="23"/>
  <c r="AU152" i="23"/>
  <c r="AT152" i="23"/>
  <c r="AS152" i="23"/>
  <c r="AR152" i="23"/>
  <c r="AQ152" i="23"/>
  <c r="AP152" i="23"/>
  <c r="AO152" i="23"/>
  <c r="AN152" i="23"/>
  <c r="AM152" i="23"/>
  <c r="AL152" i="23"/>
  <c r="AK152" i="23"/>
  <c r="AJ152" i="23"/>
  <c r="AI152" i="23"/>
  <c r="AH152" i="23"/>
  <c r="AG152" i="23"/>
  <c r="AF152" i="23"/>
  <c r="AE152" i="23" a="1"/>
  <c r="AE152" i="23" s="1"/>
  <c r="AD152" i="23" a="1"/>
  <c r="AD152" i="23" s="1"/>
  <c r="AC152" i="23" a="1"/>
  <c r="AC152" i="23" s="1"/>
  <c r="AB152" i="23" a="1"/>
  <c r="AB152" i="23" s="1"/>
  <c r="AA152" i="23" a="1"/>
  <c r="AA152" i="23" s="1"/>
  <c r="Z152" i="23" a="1"/>
  <c r="Z152" i="23" s="1"/>
  <c r="Y152" i="23" a="1"/>
  <c r="Y152" i="23" s="1"/>
  <c r="X152" i="23" a="1"/>
  <c r="X152" i="23" s="1"/>
  <c r="W152" i="23" a="1"/>
  <c r="W152" i="23" s="1"/>
  <c r="V152" i="23" a="1"/>
  <c r="V152" i="23"/>
  <c r="U152" i="23" a="1"/>
  <c r="U152" i="23" s="1"/>
  <c r="T152" i="23" a="1"/>
  <c r="T152" i="23" s="1"/>
  <c r="T153" i="23" s="1"/>
  <c r="U153" i="23" s="1"/>
  <c r="S152" i="23"/>
  <c r="R152" i="23" a="1"/>
  <c r="R152" i="23"/>
  <c r="Q152" i="23" a="1"/>
  <c r="Q152" i="23" s="1"/>
  <c r="P152" i="23" a="1"/>
  <c r="P152" i="23" s="1"/>
  <c r="O152" i="23" a="1"/>
  <c r="O152" i="23" s="1"/>
  <c r="N152" i="23" a="1"/>
  <c r="N152" i="23"/>
  <c r="M152" i="23" a="1"/>
  <c r="M152" i="23" s="1"/>
  <c r="L152" i="23" a="1"/>
  <c r="L152" i="23" s="1"/>
  <c r="K152" i="23" a="1"/>
  <c r="K152" i="23" s="1"/>
  <c r="K153" i="23" s="1"/>
  <c r="J152" i="23"/>
  <c r="I152" i="23"/>
  <c r="BP153" i="23" s="1"/>
  <c r="H152" i="23"/>
  <c r="AN151" i="23"/>
  <c r="CQ150" i="23"/>
  <c r="CP150" i="23"/>
  <c r="CO150" i="23"/>
  <c r="CN150" i="23"/>
  <c r="CM150" i="23"/>
  <c r="CL150" i="23"/>
  <c r="CK150" i="23"/>
  <c r="CJ150" i="23"/>
  <c r="CI150" i="23"/>
  <c r="CH150" i="23"/>
  <c r="CG150" i="23"/>
  <c r="CF150" i="23"/>
  <c r="CE150" i="23"/>
  <c r="CD150" i="23"/>
  <c r="CC150" i="23"/>
  <c r="CB150" i="23"/>
  <c r="CA150" i="23"/>
  <c r="BZ150" i="23"/>
  <c r="BY150" i="23"/>
  <c r="BX150" i="23"/>
  <c r="BW150" i="23"/>
  <c r="BV150" i="23"/>
  <c r="BU150" i="23"/>
  <c r="BT150" i="23"/>
  <c r="BS150" i="23"/>
  <c r="BR150" i="23"/>
  <c r="BQ150" i="23"/>
  <c r="BP150" i="23"/>
  <c r="BO150" i="23"/>
  <c r="BN150" i="23"/>
  <c r="BM150" i="23"/>
  <c r="BL150" i="23"/>
  <c r="BK150" i="23"/>
  <c r="BJ150" i="23"/>
  <c r="BI150" i="23"/>
  <c r="BH150" i="23"/>
  <c r="BG150" i="23"/>
  <c r="BF150" i="23"/>
  <c r="BE150" i="23"/>
  <c r="BD150" i="23"/>
  <c r="BC150" i="23"/>
  <c r="BB150" i="23"/>
  <c r="BA150" i="23"/>
  <c r="AZ150" i="23"/>
  <c r="AY150" i="23"/>
  <c r="AX150" i="23"/>
  <c r="AW150" i="23"/>
  <c r="AV150" i="23"/>
  <c r="AU150" i="23"/>
  <c r="AT150" i="23"/>
  <c r="AS150" i="23"/>
  <c r="AR150" i="23"/>
  <c r="AQ150" i="23"/>
  <c r="AP150" i="23"/>
  <c r="AO150" i="23"/>
  <c r="AN150" i="23"/>
  <c r="AM150" i="23"/>
  <c r="AL150" i="23"/>
  <c r="AK150" i="23"/>
  <c r="AJ150" i="23"/>
  <c r="AI150" i="23"/>
  <c r="AH150" i="23"/>
  <c r="AG150" i="23"/>
  <c r="AF150" i="23"/>
  <c r="AE150" i="23" a="1"/>
  <c r="AE150" i="23" s="1"/>
  <c r="AD150" i="23" a="1"/>
  <c r="AD150" i="23" s="1"/>
  <c r="AC150" i="23" a="1"/>
  <c r="AC150" i="23"/>
  <c r="AB150" i="23" a="1"/>
  <c r="AB150" i="23" s="1"/>
  <c r="AA150" i="23" a="1"/>
  <c r="AA150" i="23" s="1"/>
  <c r="Z150" i="23" a="1"/>
  <c r="Z150" i="23" s="1"/>
  <c r="Y150" i="23" a="1"/>
  <c r="Y150" i="23"/>
  <c r="X150" i="23" a="1"/>
  <c r="X150" i="23" s="1"/>
  <c r="W150" i="23" a="1"/>
  <c r="W150" i="23" s="1"/>
  <c r="V150" i="23" a="1"/>
  <c r="V150" i="23" s="1"/>
  <c r="U150" i="23" a="1"/>
  <c r="U150" i="23"/>
  <c r="T150" i="23" a="1"/>
  <c r="T150" i="23" s="1"/>
  <c r="S150" i="23"/>
  <c r="R150" i="23" a="1"/>
  <c r="R150" i="23"/>
  <c r="Q150" i="23" a="1"/>
  <c r="Q150" i="23" s="1"/>
  <c r="P150" i="23" a="1"/>
  <c r="P150" i="23" s="1"/>
  <c r="P151" i="23" s="1"/>
  <c r="Q151" i="23" s="1"/>
  <c r="O150" i="23" a="1"/>
  <c r="O150" i="23" s="1"/>
  <c r="N150" i="23" a="1"/>
  <c r="N150" i="23" s="1"/>
  <c r="M150" i="23" a="1"/>
  <c r="M150" i="23" s="1"/>
  <c r="L150" i="23" a="1"/>
  <c r="L150" i="23" s="1"/>
  <c r="K150" i="23" a="1"/>
  <c r="K150" i="23" s="1"/>
  <c r="K151" i="23" s="1"/>
  <c r="J150" i="23"/>
  <c r="I150" i="23"/>
  <c r="X151" i="23" s="1"/>
  <c r="H150" i="23"/>
  <c r="AP149" i="23"/>
  <c r="M149" i="23"/>
  <c r="CQ148" i="23"/>
  <c r="CP148" i="23"/>
  <c r="CO148" i="23"/>
  <c r="CN148" i="23"/>
  <c r="CM148" i="23"/>
  <c r="CL148" i="23"/>
  <c r="CK148" i="23"/>
  <c r="CJ148" i="23"/>
  <c r="CI148" i="23"/>
  <c r="CH148" i="23"/>
  <c r="CG148" i="23"/>
  <c r="CF148" i="23"/>
  <c r="CE148" i="23"/>
  <c r="CD148" i="23"/>
  <c r="CC148" i="23"/>
  <c r="CB148" i="23"/>
  <c r="CA148" i="23"/>
  <c r="BZ148" i="23"/>
  <c r="BY148" i="23"/>
  <c r="BX148" i="23"/>
  <c r="BW148" i="23"/>
  <c r="BV148" i="23"/>
  <c r="BU148" i="23"/>
  <c r="BT148" i="23"/>
  <c r="BS148" i="23"/>
  <c r="BR148" i="23"/>
  <c r="BQ148" i="23"/>
  <c r="BP148" i="23"/>
  <c r="BO148" i="23"/>
  <c r="BN148" i="23"/>
  <c r="BM148" i="23"/>
  <c r="BL148" i="23"/>
  <c r="BK148" i="23"/>
  <c r="BJ148" i="23"/>
  <c r="BI148" i="23"/>
  <c r="BH148" i="23"/>
  <c r="BG148" i="23"/>
  <c r="BF148" i="23"/>
  <c r="BE148" i="23"/>
  <c r="BD148" i="23"/>
  <c r="BC148" i="23"/>
  <c r="BB148" i="23"/>
  <c r="BA148" i="23"/>
  <c r="AZ148" i="23"/>
  <c r="AY148" i="23"/>
  <c r="AX148" i="23"/>
  <c r="AW148" i="23"/>
  <c r="AV148" i="23"/>
  <c r="AU148" i="23"/>
  <c r="AT148" i="23"/>
  <c r="AS148" i="23"/>
  <c r="AR148" i="23"/>
  <c r="AQ148" i="23"/>
  <c r="AP148" i="23"/>
  <c r="AO148" i="23"/>
  <c r="AN148" i="23"/>
  <c r="AM148" i="23"/>
  <c r="AL148" i="23"/>
  <c r="AK148" i="23"/>
  <c r="AJ148" i="23"/>
  <c r="AI148" i="23"/>
  <c r="AH148" i="23"/>
  <c r="AG148" i="23"/>
  <c r="AG149" i="23" s="1"/>
  <c r="AH149" i="23" s="1"/>
  <c r="AI149" i="23" s="1"/>
  <c r="AF148" i="23"/>
  <c r="AE148" i="23" a="1"/>
  <c r="AE148" i="23" s="1"/>
  <c r="AD148" i="23" a="1"/>
  <c r="AD148" i="23" s="1"/>
  <c r="AC148" i="23" a="1"/>
  <c r="AC148" i="23" s="1"/>
  <c r="AB148" i="23" a="1"/>
  <c r="AB148" i="23" s="1"/>
  <c r="AA148" i="23" a="1"/>
  <c r="AA148" i="23" s="1"/>
  <c r="Z148" i="23" a="1"/>
  <c r="Z148" i="23" s="1"/>
  <c r="Y148" i="23" a="1"/>
  <c r="Y148" i="23" s="1"/>
  <c r="X148" i="23" a="1"/>
  <c r="X148" i="23" s="1"/>
  <c r="W148" i="23" a="1"/>
  <c r="W148" i="23" s="1"/>
  <c r="V148" i="23" a="1"/>
  <c r="V148" i="23" s="1"/>
  <c r="U148" i="23" a="1"/>
  <c r="U148" i="23"/>
  <c r="T148" i="23" a="1"/>
  <c r="T148" i="23" s="1"/>
  <c r="S148" i="23"/>
  <c r="R148" i="23" a="1"/>
  <c r="R148" i="23" s="1"/>
  <c r="Q148" i="23" a="1"/>
  <c r="Q148" i="23" s="1"/>
  <c r="P148" i="23" a="1"/>
  <c r="P148" i="23" s="1"/>
  <c r="P149" i="23" s="1"/>
  <c r="O148" i="23" a="1"/>
  <c r="O148" i="23"/>
  <c r="N148" i="23" a="1"/>
  <c r="N148" i="23" s="1"/>
  <c r="M148" i="23" a="1"/>
  <c r="M148" i="23" s="1"/>
  <c r="L148" i="23" a="1"/>
  <c r="L148" i="23" s="1"/>
  <c r="K148" i="23" a="1"/>
  <c r="K148" i="23"/>
  <c r="K149" i="23" s="1"/>
  <c r="J148" i="23"/>
  <c r="I148" i="23"/>
  <c r="CG149" i="23" s="1"/>
  <c r="H148" i="23"/>
  <c r="CQ146" i="23"/>
  <c r="CP146" i="23"/>
  <c r="CO146" i="23"/>
  <c r="CN146" i="23"/>
  <c r="CM146" i="23"/>
  <c r="CL146" i="23"/>
  <c r="CK146" i="23"/>
  <c r="CJ146" i="23"/>
  <c r="CI146" i="23"/>
  <c r="CH146" i="23"/>
  <c r="CG146" i="23"/>
  <c r="CF146" i="23"/>
  <c r="CE146" i="23"/>
  <c r="CD146" i="23"/>
  <c r="CC146" i="23"/>
  <c r="CB146" i="23"/>
  <c r="CA146" i="23"/>
  <c r="BZ146" i="23"/>
  <c r="BY146" i="23"/>
  <c r="BX146" i="23"/>
  <c r="BW146" i="23"/>
  <c r="BV146" i="23"/>
  <c r="BU146" i="23"/>
  <c r="BT146" i="23"/>
  <c r="BS146" i="23"/>
  <c r="BR146" i="23"/>
  <c r="BQ146" i="23"/>
  <c r="BP146" i="23"/>
  <c r="BO146" i="23"/>
  <c r="BN146" i="23"/>
  <c r="BM146" i="23"/>
  <c r="BL146" i="23"/>
  <c r="BK146" i="23"/>
  <c r="BJ146" i="23"/>
  <c r="BI146" i="23"/>
  <c r="BH146" i="23"/>
  <c r="BG146" i="23"/>
  <c r="BF146" i="23"/>
  <c r="BE146" i="23"/>
  <c r="BD146" i="23"/>
  <c r="BC146" i="23"/>
  <c r="BB146" i="23"/>
  <c r="BA146" i="23"/>
  <c r="AZ146" i="23"/>
  <c r="AY146" i="23"/>
  <c r="AX146" i="23"/>
  <c r="AW146" i="23"/>
  <c r="AV146" i="23"/>
  <c r="AU146" i="23"/>
  <c r="AT146" i="23"/>
  <c r="AS146" i="23"/>
  <c r="AR146" i="23"/>
  <c r="AQ146" i="23"/>
  <c r="AP146" i="23"/>
  <c r="AO146" i="23"/>
  <c r="AN146" i="23"/>
  <c r="AM146" i="23"/>
  <c r="AL146" i="23"/>
  <c r="AK146" i="23"/>
  <c r="AJ146" i="23"/>
  <c r="AI146" i="23"/>
  <c r="AH146" i="23"/>
  <c r="AG146" i="23"/>
  <c r="AF146" i="23"/>
  <c r="AE146" i="23" a="1"/>
  <c r="AE146" i="23" s="1"/>
  <c r="AD146" i="23" a="1"/>
  <c r="AD146" i="23"/>
  <c r="AC146" i="23" a="1"/>
  <c r="AC146" i="23" s="1"/>
  <c r="AB146" i="23" a="1"/>
  <c r="AB146" i="23" s="1"/>
  <c r="AA146" i="23" a="1"/>
  <c r="AA146" i="23" s="1"/>
  <c r="Z146" i="23" a="1"/>
  <c r="Z146" i="23"/>
  <c r="Y146" i="23" a="1"/>
  <c r="Y146" i="23" s="1"/>
  <c r="X146" i="23" a="1"/>
  <c r="X146" i="23" s="1"/>
  <c r="W146" i="23" a="1"/>
  <c r="W146" i="23" s="1"/>
  <c r="V146" i="23" a="1"/>
  <c r="V146" i="23"/>
  <c r="U146" i="23" a="1"/>
  <c r="U146" i="23" s="1"/>
  <c r="T146" i="23" a="1"/>
  <c r="T146" i="23" s="1"/>
  <c r="S146" i="23"/>
  <c r="R146" i="23" a="1"/>
  <c r="R146" i="23" s="1"/>
  <c r="Q146" i="23" a="1"/>
  <c r="Q146" i="23" s="1"/>
  <c r="P146" i="23" a="1"/>
  <c r="P146" i="23" s="1"/>
  <c r="O146" i="23" a="1"/>
  <c r="O146" i="23" s="1"/>
  <c r="N146" i="23" a="1"/>
  <c r="N146" i="23" s="1"/>
  <c r="M146" i="23" a="1"/>
  <c r="M146" i="23"/>
  <c r="L146" i="23" a="1"/>
  <c r="L146" i="23" s="1"/>
  <c r="K146" i="23" a="1"/>
  <c r="K146" i="23" s="1"/>
  <c r="K147" i="23" s="1"/>
  <c r="J146" i="23"/>
  <c r="I146" i="23"/>
  <c r="H146" i="23"/>
  <c r="CD147" i="23" s="1"/>
  <c r="K145" i="23"/>
  <c r="L145" i="23" s="1"/>
  <c r="CQ144" i="23"/>
  <c r="CP144" i="23"/>
  <c r="CO144" i="23"/>
  <c r="CN144" i="23"/>
  <c r="CM144" i="23"/>
  <c r="CL144" i="23"/>
  <c r="CK144" i="23"/>
  <c r="CJ144" i="23"/>
  <c r="CI144" i="23"/>
  <c r="CH144" i="23"/>
  <c r="CG144" i="23"/>
  <c r="CF144" i="23"/>
  <c r="CE144" i="23"/>
  <c r="CD144" i="23"/>
  <c r="CC144" i="23"/>
  <c r="CB144" i="23"/>
  <c r="CA144" i="23"/>
  <c r="BZ144" i="23"/>
  <c r="BY144" i="23"/>
  <c r="BX144" i="23"/>
  <c r="BW144" i="23"/>
  <c r="BV144" i="23"/>
  <c r="BU144" i="23"/>
  <c r="BT144" i="23"/>
  <c r="BS144" i="23"/>
  <c r="BR144" i="23"/>
  <c r="BQ144" i="23"/>
  <c r="BP144" i="23"/>
  <c r="BO144" i="23"/>
  <c r="BN144" i="23"/>
  <c r="BM144" i="23"/>
  <c r="BL144" i="23"/>
  <c r="BK144" i="23"/>
  <c r="BJ144" i="23"/>
  <c r="BI144" i="23"/>
  <c r="BH144" i="23"/>
  <c r="BG144" i="23"/>
  <c r="BF144" i="23"/>
  <c r="BE144" i="23"/>
  <c r="BD144" i="23"/>
  <c r="BC144" i="23"/>
  <c r="BB144" i="23"/>
  <c r="BA144" i="23"/>
  <c r="AZ144" i="23"/>
  <c r="AY144" i="23"/>
  <c r="AX144" i="23"/>
  <c r="AW144" i="23"/>
  <c r="AV144" i="23"/>
  <c r="AU144" i="23"/>
  <c r="AT144" i="23"/>
  <c r="AS144" i="23"/>
  <c r="AR144" i="23"/>
  <c r="AQ144" i="23"/>
  <c r="AP144" i="23"/>
  <c r="AO144" i="23"/>
  <c r="AN144" i="23"/>
  <c r="AM144" i="23"/>
  <c r="AL144" i="23"/>
  <c r="AK144" i="23"/>
  <c r="AJ144" i="23"/>
  <c r="AI144" i="23"/>
  <c r="AH144" i="23"/>
  <c r="AG144" i="23"/>
  <c r="AF144" i="23"/>
  <c r="AE144" i="23" a="1"/>
  <c r="AE144" i="23" s="1"/>
  <c r="AD144" i="23" a="1"/>
  <c r="AD144" i="23" s="1"/>
  <c r="AC144" i="23" a="1"/>
  <c r="AC144" i="23" s="1"/>
  <c r="AB144" i="23" a="1"/>
  <c r="AB144" i="23" s="1"/>
  <c r="AA144" i="23" a="1"/>
  <c r="AA144" i="23"/>
  <c r="Z144" i="23" a="1"/>
  <c r="Z144" i="23" s="1"/>
  <c r="Y144" i="23" a="1"/>
  <c r="Y144" i="23" s="1"/>
  <c r="X144" i="23" a="1"/>
  <c r="X144" i="23" s="1"/>
  <c r="W144" i="23" a="1"/>
  <c r="W144" i="23" s="1"/>
  <c r="V144" i="23" a="1"/>
  <c r="V144" i="23" s="1"/>
  <c r="U144" i="23" a="1"/>
  <c r="U144" i="23" s="1"/>
  <c r="T144" i="23" a="1"/>
  <c r="T144" i="23" s="1"/>
  <c r="S144" i="23"/>
  <c r="R144" i="23" a="1"/>
  <c r="R144" i="23" s="1"/>
  <c r="Q144" i="23" a="1"/>
  <c r="Q144" i="23" s="1"/>
  <c r="P144" i="23" a="1"/>
  <c r="P144" i="23" s="1"/>
  <c r="O144" i="23" a="1"/>
  <c r="O144" i="23" s="1"/>
  <c r="N144" i="23" a="1"/>
  <c r="N144" i="23" s="1"/>
  <c r="M144" i="23" a="1"/>
  <c r="M144" i="23" s="1"/>
  <c r="L144" i="23" a="1"/>
  <c r="L144" i="23"/>
  <c r="K144" i="23" a="1"/>
  <c r="K144" i="23" s="1"/>
  <c r="J144" i="23"/>
  <c r="I144" i="23"/>
  <c r="I145" i="23" s="1"/>
  <c r="H144" i="23"/>
  <c r="BX145" i="23" s="1"/>
  <c r="CQ142" i="23"/>
  <c r="CP142" i="23" a="1"/>
  <c r="CP142" i="23" s="1"/>
  <c r="CO142" i="23" a="1"/>
  <c r="CO142" i="23" s="1"/>
  <c r="CN142" i="23" a="1"/>
  <c r="CN142" i="23" s="1"/>
  <c r="CM142" i="23" a="1"/>
  <c r="CM142" i="23" s="1"/>
  <c r="CL142" i="23" a="1"/>
  <c r="CL142" i="23" s="1"/>
  <c r="CK142" i="23" a="1"/>
  <c r="CK142" i="23" s="1"/>
  <c r="CJ142" i="23" a="1"/>
  <c r="CJ142" i="23" s="1"/>
  <c r="CI142" i="23" a="1"/>
  <c r="CI142" i="23" s="1"/>
  <c r="CH142" i="23" a="1"/>
  <c r="CH142" i="23" s="1"/>
  <c r="CG142" i="23" a="1"/>
  <c r="CG142" i="23" s="1"/>
  <c r="CF142" i="23" a="1"/>
  <c r="CF142" i="23" s="1"/>
  <c r="CE142" i="23" a="1"/>
  <c r="CE142" i="23" s="1"/>
  <c r="CD142" i="23" a="1"/>
  <c r="CD142" i="23"/>
  <c r="CC142" i="23" a="1"/>
  <c r="CC142" i="23" s="1"/>
  <c r="CB142" i="23" a="1"/>
  <c r="CB142" i="23" s="1"/>
  <c r="CA142" i="23" a="1"/>
  <c r="CA142" i="23" s="1"/>
  <c r="BZ142" i="23" a="1"/>
  <c r="BZ142" i="23" s="1"/>
  <c r="BY142" i="23" a="1"/>
  <c r="BY142" i="23" s="1"/>
  <c r="BX142" i="23" a="1"/>
  <c r="BX142" i="23" s="1"/>
  <c r="BW142" i="23" a="1"/>
  <c r="BW142" i="23" s="1"/>
  <c r="BV142" i="23" a="1"/>
  <c r="BV142" i="23" s="1"/>
  <c r="BU142" i="23" a="1"/>
  <c r="BU142" i="23" s="1"/>
  <c r="BT142" i="23" a="1"/>
  <c r="BT142" i="23"/>
  <c r="BS142" i="23" a="1"/>
  <c r="BS142" i="23" s="1"/>
  <c r="BR142" i="23" a="1"/>
  <c r="BR142" i="23" s="1"/>
  <c r="BQ142" i="23" a="1"/>
  <c r="BQ142" i="23" s="1"/>
  <c r="BP142" i="23" a="1"/>
  <c r="BP142" i="23" s="1"/>
  <c r="BO142" i="23" a="1"/>
  <c r="BO142" i="23" s="1"/>
  <c r="BN142" i="23" a="1"/>
  <c r="BN142" i="23" s="1"/>
  <c r="BM142" i="23" a="1"/>
  <c r="BM142" i="23" s="1"/>
  <c r="BL142" i="23" a="1"/>
  <c r="BL142" i="23" s="1"/>
  <c r="BK142" i="23" a="1"/>
  <c r="BK142" i="23" s="1"/>
  <c r="BJ142" i="23" a="1"/>
  <c r="BJ142" i="23" s="1"/>
  <c r="BI142" i="23" a="1"/>
  <c r="BI142" i="23" s="1"/>
  <c r="BH142" i="23" a="1"/>
  <c r="BH142" i="23" s="1"/>
  <c r="BG142" i="23" a="1"/>
  <c r="BG142" i="23" s="1"/>
  <c r="BF142" i="23" a="1"/>
  <c r="BF142" i="23" s="1"/>
  <c r="BE142" i="23" a="1"/>
  <c r="BE142" i="23" s="1"/>
  <c r="BD142" i="23" a="1"/>
  <c r="BD142" i="23" s="1"/>
  <c r="BC142" i="23" a="1"/>
  <c r="BC142" i="23" s="1"/>
  <c r="BB142" i="23" a="1"/>
  <c r="BB142" i="23" s="1"/>
  <c r="BA142" i="23" a="1"/>
  <c r="BA142" i="23" s="1"/>
  <c r="AZ142" i="23" a="1"/>
  <c r="AZ142" i="23" s="1"/>
  <c r="AY142" i="23" a="1"/>
  <c r="AY142" i="23" s="1"/>
  <c r="AX142" i="23" a="1"/>
  <c r="AX142" i="23" s="1"/>
  <c r="AW142" i="23" a="1"/>
  <c r="AW142" i="23" s="1"/>
  <c r="AV142" i="23" a="1"/>
  <c r="AV142" i="23" s="1"/>
  <c r="AU142" i="23" a="1"/>
  <c r="AU142" i="23" s="1"/>
  <c r="AT142" i="23" a="1"/>
  <c r="AT142" i="23" s="1"/>
  <c r="AS142" i="23" a="1"/>
  <c r="AS142" i="23" s="1"/>
  <c r="AR142" i="23" a="1"/>
  <c r="AR142" i="23" s="1"/>
  <c r="AQ142" i="23" a="1"/>
  <c r="AQ142" i="23" s="1"/>
  <c r="AP142" i="23" a="1"/>
  <c r="AP142" i="23" s="1"/>
  <c r="AO142" i="23"/>
  <c r="AN142" i="23"/>
  <c r="AM142" i="23"/>
  <c r="AL142" i="23"/>
  <c r="AK142" i="23"/>
  <c r="AJ142" i="23"/>
  <c r="AI142" i="23"/>
  <c r="AH142" i="23"/>
  <c r="AG142" i="23"/>
  <c r="AF142" i="23"/>
  <c r="AE142" i="23" a="1"/>
  <c r="AE142" i="23" s="1"/>
  <c r="AD142" i="23" a="1"/>
  <c r="AD142" i="23" s="1"/>
  <c r="AC142" i="23" a="1"/>
  <c r="AC142" i="23" s="1"/>
  <c r="AB142" i="23" a="1"/>
  <c r="AB142" i="23" s="1"/>
  <c r="AA142" i="23" a="1"/>
  <c r="AA142" i="23" s="1"/>
  <c r="Z142" i="23" a="1"/>
  <c r="Z142" i="23" s="1"/>
  <c r="Y142" i="23" a="1"/>
  <c r="Y142" i="23" s="1"/>
  <c r="X142" i="23" a="1"/>
  <c r="X142" i="23" s="1"/>
  <c r="W142" i="23" a="1"/>
  <c r="W142" i="23"/>
  <c r="V142" i="23" a="1"/>
  <c r="V142" i="23" s="1"/>
  <c r="U142" i="23" a="1"/>
  <c r="U142" i="23" s="1"/>
  <c r="T142" i="23" a="1"/>
  <c r="T142" i="23" s="1"/>
  <c r="S142" i="23" a="1"/>
  <c r="S142" i="23" s="1"/>
  <c r="R142" i="23" a="1"/>
  <c r="R142" i="23" s="1"/>
  <c r="Q142" i="23" a="1"/>
  <c r="Q142" i="23" s="1"/>
  <c r="P142" i="23" a="1"/>
  <c r="P142" i="23" s="1"/>
  <c r="O142" i="23" a="1"/>
  <c r="O142" i="23" s="1"/>
  <c r="N142" i="23" a="1"/>
  <c r="N142" i="23" s="1"/>
  <c r="M142" i="23"/>
  <c r="L142" i="23" a="1"/>
  <c r="L142" i="23" s="1"/>
  <c r="K142" i="23" a="1"/>
  <c r="K142" i="23" s="1"/>
  <c r="I142" i="23"/>
  <c r="CQ141" i="23"/>
  <c r="CP141" i="23"/>
  <c r="CO141" i="23"/>
  <c r="CN141" i="23"/>
  <c r="CM141" i="23"/>
  <c r="CL141" i="23"/>
  <c r="CK141" i="23"/>
  <c r="CJ141" i="23"/>
  <c r="CI141" i="23"/>
  <c r="CH141" i="23"/>
  <c r="CG141" i="23"/>
  <c r="CF141" i="23"/>
  <c r="CE141" i="23"/>
  <c r="CD141" i="23"/>
  <c r="CC141" i="23"/>
  <c r="CB141" i="23"/>
  <c r="CA141" i="23"/>
  <c r="BZ141" i="23"/>
  <c r="BY141" i="23"/>
  <c r="BX141" i="23"/>
  <c r="BW141" i="23"/>
  <c r="BV141" i="23"/>
  <c r="BU141" i="23"/>
  <c r="BT141" i="23"/>
  <c r="BS141" i="23"/>
  <c r="BR141" i="23"/>
  <c r="BQ141" i="23"/>
  <c r="BP141" i="23"/>
  <c r="BO141" i="23"/>
  <c r="BN141" i="23"/>
  <c r="BM141" i="23"/>
  <c r="BL141" i="23"/>
  <c r="BK141" i="23"/>
  <c r="BJ141" i="23"/>
  <c r="BI141" i="23"/>
  <c r="BH141" i="23"/>
  <c r="BG141" i="23"/>
  <c r="BF141" i="23"/>
  <c r="BE141" i="23"/>
  <c r="BD141" i="23"/>
  <c r="BC141" i="23"/>
  <c r="BB141" i="23"/>
  <c r="BA141" i="23"/>
  <c r="AZ141" i="23"/>
  <c r="AY141" i="23"/>
  <c r="AX141" i="23"/>
  <c r="AW141" i="23"/>
  <c r="AV141" i="23"/>
  <c r="AU141" i="23"/>
  <c r="AT141" i="23"/>
  <c r="AS141" i="23"/>
  <c r="AR141" i="23"/>
  <c r="AQ141" i="23"/>
  <c r="AP141" i="23"/>
  <c r="AO141" i="23"/>
  <c r="AN141" i="23"/>
  <c r="AM141" i="23"/>
  <c r="AL141" i="23"/>
  <c r="AK141" i="23"/>
  <c r="AJ141" i="23"/>
  <c r="AI141" i="23"/>
  <c r="AH141" i="23"/>
  <c r="AG141" i="23"/>
  <c r="AF141" i="23"/>
  <c r="AE141" i="23" a="1"/>
  <c r="AE141" i="23" s="1"/>
  <c r="AD141" i="23" a="1"/>
  <c r="AD141" i="23" s="1"/>
  <c r="AC141" i="23" a="1"/>
  <c r="AC141" i="23" s="1"/>
  <c r="AB141" i="23" a="1"/>
  <c r="AB141" i="23" s="1"/>
  <c r="AA141" i="23" a="1"/>
  <c r="AA141" i="23" s="1"/>
  <c r="Z141" i="23" a="1"/>
  <c r="Z141" i="23" s="1"/>
  <c r="Y141" i="23" a="1"/>
  <c r="Y141" i="23" s="1"/>
  <c r="X141" i="23" a="1"/>
  <c r="X141" i="23" s="1"/>
  <c r="W141" i="23" a="1"/>
  <c r="W141" i="23" s="1"/>
  <c r="V141" i="23" a="1"/>
  <c r="V141" i="23" s="1"/>
  <c r="U141" i="23" a="1"/>
  <c r="U141" i="23" s="1"/>
  <c r="T141" i="23" a="1"/>
  <c r="T141" i="23" s="1"/>
  <c r="S141" i="23" a="1"/>
  <c r="S141" i="23" s="1"/>
  <c r="R141" i="23" a="1"/>
  <c r="R141" i="23" s="1"/>
  <c r="Q141" i="23" a="1"/>
  <c r="Q141" i="23" s="1"/>
  <c r="P141" i="23" a="1"/>
  <c r="P141" i="23" s="1"/>
  <c r="O141" i="23" a="1"/>
  <c r="O141" i="23" s="1"/>
  <c r="N141" i="23" a="1"/>
  <c r="N141" i="23" s="1"/>
  <c r="M141" i="23" a="1"/>
  <c r="M141" i="23" s="1"/>
  <c r="L141" i="23" a="1"/>
  <c r="L141" i="23" s="1"/>
  <c r="K141" i="23" a="1"/>
  <c r="K141" i="23" s="1"/>
  <c r="I141" i="23"/>
  <c r="H141" i="23"/>
  <c r="CQ139" i="23"/>
  <c r="CP139" i="23" a="1"/>
  <c r="CP139" i="23" s="1"/>
  <c r="CO139" i="23" a="1"/>
  <c r="CO139" i="23" s="1"/>
  <c r="CN139" i="23" a="1"/>
  <c r="CN139" i="23" s="1"/>
  <c r="CM139" i="23" a="1"/>
  <c r="CM139" i="23" s="1"/>
  <c r="CL139" i="23" a="1"/>
  <c r="CL139" i="23" s="1"/>
  <c r="CK139" i="23" a="1"/>
  <c r="CK139" i="23" s="1"/>
  <c r="CJ139" i="23" a="1"/>
  <c r="CJ139" i="23" s="1"/>
  <c r="CI139" i="23" a="1"/>
  <c r="CI139" i="23"/>
  <c r="CH139" i="23" a="1"/>
  <c r="CH139" i="23" s="1"/>
  <c r="CG139" i="23" a="1"/>
  <c r="CG139" i="23" s="1"/>
  <c r="CF139" i="23" a="1"/>
  <c r="CF139" i="23" s="1"/>
  <c r="CE139" i="23" a="1"/>
  <c r="CE139" i="23" s="1"/>
  <c r="CD139" i="23" a="1"/>
  <c r="CD139" i="23" s="1"/>
  <c r="CC139" i="23" a="1"/>
  <c r="CC139" i="23" s="1"/>
  <c r="CB139" i="23" a="1"/>
  <c r="CB139" i="23" s="1"/>
  <c r="CA139" i="23" a="1"/>
  <c r="CA139" i="23" s="1"/>
  <c r="BZ139" i="23" a="1"/>
  <c r="BZ139" i="23" s="1"/>
  <c r="BY139" i="23" a="1"/>
  <c r="BY139" i="23" s="1"/>
  <c r="BX139" i="23" a="1"/>
  <c r="BX139" i="23" s="1"/>
  <c r="BW139" i="23" a="1"/>
  <c r="BW139" i="23" s="1"/>
  <c r="BV139" i="23" a="1"/>
  <c r="BV139" i="23" s="1"/>
  <c r="BU139" i="23" a="1"/>
  <c r="BU139" i="23" s="1"/>
  <c r="BT139" i="23" a="1"/>
  <c r="BT139" i="23" s="1"/>
  <c r="BS139" i="23" a="1"/>
  <c r="BS139" i="23" s="1"/>
  <c r="BR139" i="23" a="1"/>
  <c r="BR139" i="23" s="1"/>
  <c r="BQ139" i="23" a="1"/>
  <c r="BQ139" i="23" s="1"/>
  <c r="BP139" i="23" a="1"/>
  <c r="BP139" i="23" s="1"/>
  <c r="BO139" i="23" a="1"/>
  <c r="BO139" i="23" s="1"/>
  <c r="BN139" i="23" a="1"/>
  <c r="BN139" i="23" s="1"/>
  <c r="BM139" i="23" a="1"/>
  <c r="BM139" i="23" s="1"/>
  <c r="BL139" i="23" a="1"/>
  <c r="BL139" i="23" s="1"/>
  <c r="BK139" i="23" a="1"/>
  <c r="BK139" i="23" s="1"/>
  <c r="BJ139" i="23" a="1"/>
  <c r="BJ139" i="23" s="1"/>
  <c r="BI139" i="23" a="1"/>
  <c r="BI139" i="23" s="1"/>
  <c r="BH139" i="23" a="1"/>
  <c r="BH139" i="23" s="1"/>
  <c r="BG139" i="23" a="1"/>
  <c r="BG139" i="23" s="1"/>
  <c r="BF139" i="23" a="1"/>
  <c r="BF139" i="23" s="1"/>
  <c r="BE139" i="23" a="1"/>
  <c r="BE139" i="23" s="1"/>
  <c r="BD139" i="23" a="1"/>
  <c r="BD139" i="23" s="1"/>
  <c r="BC139" i="23" a="1"/>
  <c r="BC139" i="23" s="1"/>
  <c r="BB139" i="23" a="1"/>
  <c r="BB139" i="23" s="1"/>
  <c r="BA139" i="23" a="1"/>
  <c r="BA139" i="23" s="1"/>
  <c r="AZ139" i="23" a="1"/>
  <c r="AZ139" i="23" s="1"/>
  <c r="AY139" i="23" a="1"/>
  <c r="AY139" i="23" s="1"/>
  <c r="AX139" i="23" a="1"/>
  <c r="AX139" i="23" s="1"/>
  <c r="AW139" i="23" a="1"/>
  <c r="AW139" i="23" s="1"/>
  <c r="AV139" i="23" a="1"/>
  <c r="AV139" i="23" s="1"/>
  <c r="AU139" i="23" a="1"/>
  <c r="AU139" i="23"/>
  <c r="AT139" i="23" a="1"/>
  <c r="AT139" i="23" s="1"/>
  <c r="AS139" i="23" a="1"/>
  <c r="AS139" i="23" s="1"/>
  <c r="AR139" i="23" a="1"/>
  <c r="AR139" i="23" s="1"/>
  <c r="AQ139" i="23" a="1"/>
  <c r="AQ139" i="23" s="1"/>
  <c r="AP139" i="23" a="1"/>
  <c r="AP139" i="23" s="1"/>
  <c r="AO139" i="23"/>
  <c r="AN139" i="23"/>
  <c r="AM139" i="23"/>
  <c r="AL139" i="23"/>
  <c r="AK139" i="23"/>
  <c r="AJ139" i="23"/>
  <c r="AI139" i="23"/>
  <c r="AH139" i="23"/>
  <c r="AG139" i="23"/>
  <c r="AF139" i="23"/>
  <c r="AE139" i="23" a="1"/>
  <c r="AE139" i="23" s="1"/>
  <c r="AD139" i="23" a="1"/>
  <c r="AD139" i="23" s="1"/>
  <c r="AC139" i="23" a="1"/>
  <c r="AC139" i="23" s="1"/>
  <c r="AB139" i="23" a="1"/>
  <c r="AB139" i="23" s="1"/>
  <c r="AA139" i="23" a="1"/>
  <c r="AA139" i="23" s="1"/>
  <c r="Z139" i="23" a="1"/>
  <c r="Z139" i="23" s="1"/>
  <c r="Y139" i="23" a="1"/>
  <c r="Y139" i="23" s="1"/>
  <c r="X139" i="23" a="1"/>
  <c r="X139" i="23"/>
  <c r="W139" i="23" a="1"/>
  <c r="W139" i="23" s="1"/>
  <c r="V139" i="23" a="1"/>
  <c r="V139" i="23"/>
  <c r="U139" i="23" a="1"/>
  <c r="U139" i="23" s="1"/>
  <c r="T139" i="23" a="1"/>
  <c r="T139" i="23" s="1"/>
  <c r="S139" i="23" a="1"/>
  <c r="S139" i="23" s="1"/>
  <c r="R139" i="23" a="1"/>
  <c r="R139" i="23" s="1"/>
  <c r="Q139" i="23" a="1"/>
  <c r="Q139" i="23" s="1"/>
  <c r="P139" i="23" a="1"/>
  <c r="P139" i="23" s="1"/>
  <c r="O139" i="23" a="1"/>
  <c r="O139" i="23" s="1"/>
  <c r="N139" i="23" a="1"/>
  <c r="N139" i="23"/>
  <c r="M139" i="23" a="1"/>
  <c r="M139" i="23" s="1"/>
  <c r="L139" i="23" a="1"/>
  <c r="L139" i="23" s="1"/>
  <c r="K139" i="23" a="1"/>
  <c r="K139" i="23" s="1"/>
  <c r="I139" i="23"/>
  <c r="BH140" i="23" s="1"/>
  <c r="H139" i="23"/>
  <c r="CC140" i="23" s="1"/>
  <c r="CQ137" i="23"/>
  <c r="CP137" i="23" a="1"/>
  <c r="CP137" i="23" s="1"/>
  <c r="CO137" i="23" a="1"/>
  <c r="CO137" i="23" s="1"/>
  <c r="CN137" i="23" a="1"/>
  <c r="CN137" i="23" s="1"/>
  <c r="CM137" i="23" a="1"/>
  <c r="CM137" i="23" s="1"/>
  <c r="CL137" i="23" a="1"/>
  <c r="CL137" i="23" s="1"/>
  <c r="CK137" i="23" a="1"/>
  <c r="CK137" i="23" s="1"/>
  <c r="CJ137" i="23" a="1"/>
  <c r="CJ137" i="23" s="1"/>
  <c r="CI137" i="23" a="1"/>
  <c r="CI137" i="23" s="1"/>
  <c r="CH137" i="23" a="1"/>
  <c r="CH137" i="23" s="1"/>
  <c r="CG137" i="23" a="1"/>
  <c r="CG137" i="23"/>
  <c r="CF137" i="23" a="1"/>
  <c r="CF137" i="23" s="1"/>
  <c r="CE137" i="23" a="1"/>
  <c r="CE137" i="23" s="1"/>
  <c r="CD137" i="23" a="1"/>
  <c r="CD137" i="23" s="1"/>
  <c r="CC137" i="23" a="1"/>
  <c r="CC137" i="23" s="1"/>
  <c r="CB137" i="23" a="1"/>
  <c r="CB137" i="23" s="1"/>
  <c r="CA137" i="23" a="1"/>
  <c r="CA137" i="23" s="1"/>
  <c r="BZ137" i="23" a="1"/>
  <c r="BZ137" i="23" s="1"/>
  <c r="BY137" i="23" a="1"/>
  <c r="BY137" i="23" s="1"/>
  <c r="BY138" i="23" s="1"/>
  <c r="BX137" i="23" a="1"/>
  <c r="BX137" i="23" s="1"/>
  <c r="BW137" i="23" a="1"/>
  <c r="BW137" i="23" s="1"/>
  <c r="BV137" i="23" a="1"/>
  <c r="BV137" i="23" s="1"/>
  <c r="BU137" i="23" a="1"/>
  <c r="BU137" i="23" s="1"/>
  <c r="BT137" i="23" a="1"/>
  <c r="BT137" i="23" s="1"/>
  <c r="BS137" i="23" a="1"/>
  <c r="BS137" i="23"/>
  <c r="BR137" i="23" a="1"/>
  <c r="BR137" i="23" s="1"/>
  <c r="BQ137" i="23" a="1"/>
  <c r="BQ137" i="23"/>
  <c r="BP137" i="23" a="1"/>
  <c r="BP137" i="23" s="1"/>
  <c r="BO137" i="23" a="1"/>
  <c r="BO137" i="23" s="1"/>
  <c r="BN137" i="23" a="1"/>
  <c r="BN137" i="23" s="1"/>
  <c r="BM137" i="23" a="1"/>
  <c r="BM137" i="23" s="1"/>
  <c r="BL137" i="23" a="1"/>
  <c r="BL137" i="23" s="1"/>
  <c r="BK137" i="23" a="1"/>
  <c r="BK137" i="23" s="1"/>
  <c r="BJ137" i="23" a="1"/>
  <c r="BJ137" i="23" s="1"/>
  <c r="BI137" i="23" a="1"/>
  <c r="BI137" i="23"/>
  <c r="BH137" i="23" a="1"/>
  <c r="BH137" i="23" s="1"/>
  <c r="BG137" i="23" a="1"/>
  <c r="BG137" i="23" s="1"/>
  <c r="BF137" i="23" a="1"/>
  <c r="BF137" i="23" s="1"/>
  <c r="BE137" i="23" a="1"/>
  <c r="BE137" i="23" s="1"/>
  <c r="BD137" i="23" a="1"/>
  <c r="BD137" i="23" s="1"/>
  <c r="BC137" i="23" a="1"/>
  <c r="BC137" i="23"/>
  <c r="BB137" i="23" a="1"/>
  <c r="BB137" i="23" s="1"/>
  <c r="BA137" i="23" a="1"/>
  <c r="BA137" i="23"/>
  <c r="AZ137" i="23" a="1"/>
  <c r="AZ137" i="23" s="1"/>
  <c r="AY137" i="23" a="1"/>
  <c r="AY137" i="23" s="1"/>
  <c r="AX137" i="23" a="1"/>
  <c r="AX137" i="23" s="1"/>
  <c r="AW137" i="23" a="1"/>
  <c r="AW137" i="23" s="1"/>
  <c r="AV137" i="23" a="1"/>
  <c r="AV137" i="23" s="1"/>
  <c r="AU137" i="23" a="1"/>
  <c r="AU137" i="23" s="1"/>
  <c r="AT137" i="23" a="1"/>
  <c r="AT137" i="23" s="1"/>
  <c r="AS137" i="23" a="1"/>
  <c r="AS137" i="23"/>
  <c r="AR137" i="23" a="1"/>
  <c r="AR137" i="23" s="1"/>
  <c r="AQ137" i="23" a="1"/>
  <c r="AQ137" i="23" s="1"/>
  <c r="AP137" i="23" a="1"/>
  <c r="AP137" i="23" s="1"/>
  <c r="AO137" i="23"/>
  <c r="AN137" i="23"/>
  <c r="AM137" i="23"/>
  <c r="AL137" i="23"/>
  <c r="AK137" i="23"/>
  <c r="AJ137" i="23"/>
  <c r="AI137" i="23"/>
  <c r="AH137" i="23"/>
  <c r="AG137" i="23"/>
  <c r="AF137" i="23"/>
  <c r="AE137" i="23" a="1"/>
  <c r="AE137" i="23" s="1"/>
  <c r="AD137" i="23" a="1"/>
  <c r="AD137" i="23"/>
  <c r="AC137" i="23" a="1"/>
  <c r="AC137" i="23" s="1"/>
  <c r="AB137" i="23" a="1"/>
  <c r="AB137" i="23" s="1"/>
  <c r="AA137" i="23" a="1"/>
  <c r="AA137" i="23" s="1"/>
  <c r="Z137" i="23" a="1"/>
  <c r="Z137" i="23" s="1"/>
  <c r="Y137" i="23" a="1"/>
  <c r="Y137" i="23" s="1"/>
  <c r="X137" i="23" a="1"/>
  <c r="X137" i="23" s="1"/>
  <c r="W137" i="23" a="1"/>
  <c r="W137" i="23" s="1"/>
  <c r="V137" i="23" a="1"/>
  <c r="V137" i="23" s="1"/>
  <c r="U137" i="23" a="1"/>
  <c r="U137" i="23" s="1"/>
  <c r="T137" i="23" a="1"/>
  <c r="T137" i="23"/>
  <c r="S137" i="23" a="1"/>
  <c r="S137" i="23" s="1"/>
  <c r="R137" i="23" a="1"/>
  <c r="R137" i="23" s="1"/>
  <c r="Q137" i="23" a="1"/>
  <c r="Q137" i="23" s="1"/>
  <c r="P137" i="23" a="1"/>
  <c r="P137" i="23" s="1"/>
  <c r="O137" i="23" a="1"/>
  <c r="O137" i="23" s="1"/>
  <c r="N137" i="23" a="1"/>
  <c r="N137" i="23" s="1"/>
  <c r="M137" i="23" a="1"/>
  <c r="M137" i="23" s="1"/>
  <c r="L137" i="23" a="1"/>
  <c r="L137" i="23" s="1"/>
  <c r="K137" i="23" a="1"/>
  <c r="K137" i="23" s="1"/>
  <c r="I137" i="23"/>
  <c r="H137" i="23"/>
  <c r="BO138" i="23" s="1"/>
  <c r="CQ135" i="23"/>
  <c r="CP135" i="23" a="1"/>
  <c r="CP135" i="23" s="1"/>
  <c r="CO135" i="23" a="1"/>
  <c r="CO135" i="23" s="1"/>
  <c r="CN135" i="23" a="1"/>
  <c r="CN135" i="23" s="1"/>
  <c r="CM135" i="23" a="1"/>
  <c r="CM135" i="23"/>
  <c r="CL135" i="23" a="1"/>
  <c r="CL135" i="23" s="1"/>
  <c r="CK135" i="23" a="1"/>
  <c r="CK135" i="23" s="1"/>
  <c r="CJ135" i="23" a="1"/>
  <c r="CJ135" i="23" s="1"/>
  <c r="CI135" i="23" a="1"/>
  <c r="CI135" i="23" s="1"/>
  <c r="CH135" i="23" a="1"/>
  <c r="CH135" i="23" s="1"/>
  <c r="CG135" i="23" a="1"/>
  <c r="CG135" i="23"/>
  <c r="CF135" i="23" a="1"/>
  <c r="CF135" i="23" s="1"/>
  <c r="CE135" i="23" a="1"/>
  <c r="CE135" i="23" s="1"/>
  <c r="CD135" i="23" a="1"/>
  <c r="CD135" i="23" s="1"/>
  <c r="CC135" i="23" a="1"/>
  <c r="CC135" i="23" s="1"/>
  <c r="CB135" i="23" a="1"/>
  <c r="CB135" i="23" s="1"/>
  <c r="CA135" i="23" a="1"/>
  <c r="CA135" i="23" s="1"/>
  <c r="BZ135" i="23" a="1"/>
  <c r="BZ135" i="23" s="1"/>
  <c r="BY135" i="23" a="1"/>
  <c r="BY135" i="23" s="1"/>
  <c r="BX135" i="23" a="1"/>
  <c r="BX135" i="23" s="1"/>
  <c r="BW135" i="23" a="1"/>
  <c r="BW135" i="23"/>
  <c r="BV135" i="23" a="1"/>
  <c r="BV135" i="23" s="1"/>
  <c r="BU135" i="23" a="1"/>
  <c r="BU135" i="23" s="1"/>
  <c r="BT135" i="23" a="1"/>
  <c r="BT135" i="23" s="1"/>
  <c r="BS135" i="23" a="1"/>
  <c r="BS135" i="23" s="1"/>
  <c r="BR135" i="23" a="1"/>
  <c r="BR135" i="23" s="1"/>
  <c r="BQ135" i="23" a="1"/>
  <c r="BQ135" i="23" s="1"/>
  <c r="BP135" i="23" a="1"/>
  <c r="BP135" i="23" s="1"/>
  <c r="BO135" i="23" a="1"/>
  <c r="BO135" i="23" s="1"/>
  <c r="BN135" i="23" a="1"/>
  <c r="BN135" i="23" s="1"/>
  <c r="BM135" i="23" a="1"/>
  <c r="BM135" i="23" s="1"/>
  <c r="BL135" i="23" a="1"/>
  <c r="BL135" i="23" s="1"/>
  <c r="BK135" i="23" a="1"/>
  <c r="BK135" i="23" s="1"/>
  <c r="BJ135" i="23" a="1"/>
  <c r="BJ135" i="23" s="1"/>
  <c r="BI135" i="23" a="1"/>
  <c r="BI135" i="23" s="1"/>
  <c r="BH135" i="23" a="1"/>
  <c r="BH135" i="23" s="1"/>
  <c r="BG135" i="23" a="1"/>
  <c r="BG135" i="23" s="1"/>
  <c r="BF135" i="23" a="1"/>
  <c r="BF135" i="23" s="1"/>
  <c r="BE135" i="23" a="1"/>
  <c r="BE135" i="23" s="1"/>
  <c r="BD135" i="23" a="1"/>
  <c r="BD135" i="23" s="1"/>
  <c r="BC135" i="23" a="1"/>
  <c r="BC135" i="23" s="1"/>
  <c r="BB135" i="23" a="1"/>
  <c r="BB135" i="23" s="1"/>
  <c r="BA135" i="23" a="1"/>
  <c r="BA135" i="23" s="1"/>
  <c r="AZ135" i="23" a="1"/>
  <c r="AZ135" i="23" s="1"/>
  <c r="AY135" i="23" a="1"/>
  <c r="AY135" i="23"/>
  <c r="AX135" i="23" a="1"/>
  <c r="AX135" i="23" s="1"/>
  <c r="AW135" i="23" a="1"/>
  <c r="AW135" i="23" s="1"/>
  <c r="AV135" i="23" a="1"/>
  <c r="AV135" i="23" s="1"/>
  <c r="AU135" i="23" a="1"/>
  <c r="AU135" i="23" s="1"/>
  <c r="AT135" i="23" a="1"/>
  <c r="AT135" i="23" s="1"/>
  <c r="AS135" i="23" a="1"/>
  <c r="AS135" i="23" s="1"/>
  <c r="AR135" i="23" a="1"/>
  <c r="AR135" i="23" s="1"/>
  <c r="AQ135" i="23" a="1"/>
  <c r="AQ135" i="23" s="1"/>
  <c r="AP135" i="23" a="1"/>
  <c r="AP135" i="23" s="1"/>
  <c r="AO135" i="23"/>
  <c r="AN135" i="23"/>
  <c r="AM135" i="23"/>
  <c r="AL135" i="23"/>
  <c r="AK135" i="23"/>
  <c r="AJ135" i="23"/>
  <c r="AI135" i="23"/>
  <c r="AH135" i="23"/>
  <c r="AG135" i="23"/>
  <c r="AF135" i="23"/>
  <c r="AE135" i="23" a="1"/>
  <c r="AE135" i="23" s="1"/>
  <c r="AD135" i="23" a="1"/>
  <c r="AD135" i="23" s="1"/>
  <c r="AC135" i="23" a="1"/>
  <c r="AC135" i="23" s="1"/>
  <c r="AB135" i="23" a="1"/>
  <c r="AB135" i="23" s="1"/>
  <c r="AA135" i="23" a="1"/>
  <c r="AA135" i="23" s="1"/>
  <c r="Z135" i="23" a="1"/>
  <c r="Z135" i="23"/>
  <c r="Y135" i="23" a="1"/>
  <c r="Y135" i="23" s="1"/>
  <c r="X135" i="23" a="1"/>
  <c r="X135" i="23" s="1"/>
  <c r="W135" i="23" a="1"/>
  <c r="W135" i="23" s="1"/>
  <c r="V135" i="23" a="1"/>
  <c r="V135" i="23" s="1"/>
  <c r="U135" i="23" a="1"/>
  <c r="U135" i="23" s="1"/>
  <c r="T135" i="23" a="1"/>
  <c r="T135" i="23"/>
  <c r="S135" i="23" a="1"/>
  <c r="S135" i="23" s="1"/>
  <c r="R135" i="23" a="1"/>
  <c r="R135" i="23" s="1"/>
  <c r="Q135" i="23" a="1"/>
  <c r="Q135" i="23" s="1"/>
  <c r="P135" i="23" a="1"/>
  <c r="P135" i="23" s="1"/>
  <c r="O135" i="23" a="1"/>
  <c r="O135" i="23" s="1"/>
  <c r="N135" i="23" a="1"/>
  <c r="N135" i="23" s="1"/>
  <c r="M135" i="23" a="1"/>
  <c r="M135" i="23" s="1"/>
  <c r="L135" i="23" a="1"/>
  <c r="L135" i="23" s="1"/>
  <c r="K135" i="23" a="1"/>
  <c r="K135" i="23" s="1"/>
  <c r="I135" i="23"/>
  <c r="H135" i="23"/>
  <c r="CE136" i="23" s="1"/>
  <c r="CQ133" i="23"/>
  <c r="CP133" i="23" a="1"/>
  <c r="CP133" i="23" s="1"/>
  <c r="CO133" i="23" a="1"/>
  <c r="CO133" i="23" s="1"/>
  <c r="CN133" i="23" a="1"/>
  <c r="CN133" i="23" s="1"/>
  <c r="CM133" i="23" a="1"/>
  <c r="CM133" i="23" s="1"/>
  <c r="CL133" i="23" a="1"/>
  <c r="CL133" i="23"/>
  <c r="CK133" i="23" a="1"/>
  <c r="CK133" i="23" s="1"/>
  <c r="CJ133" i="23" a="1"/>
  <c r="CJ133" i="23" s="1"/>
  <c r="CI133" i="23" a="1"/>
  <c r="CI133" i="23" s="1"/>
  <c r="CH133" i="23" a="1"/>
  <c r="CH133" i="23" s="1"/>
  <c r="CG133" i="23" a="1"/>
  <c r="CG133" i="23" s="1"/>
  <c r="CF133" i="23" a="1"/>
  <c r="CF133" i="23" s="1"/>
  <c r="CE133" i="23" a="1"/>
  <c r="CE133" i="23" s="1"/>
  <c r="CD133" i="23" a="1"/>
  <c r="CD133" i="23"/>
  <c r="CC133" i="23" a="1"/>
  <c r="CC133" i="23" s="1"/>
  <c r="CB133" i="23" a="1"/>
  <c r="CB133" i="23"/>
  <c r="CA133" i="23" a="1"/>
  <c r="CA133" i="23" s="1"/>
  <c r="BZ133" i="23" a="1"/>
  <c r="BZ133" i="23" s="1"/>
  <c r="BY133" i="23" a="1"/>
  <c r="BY133" i="23" s="1"/>
  <c r="BX133" i="23" a="1"/>
  <c r="BX133" i="23" s="1"/>
  <c r="BW133" i="23" a="1"/>
  <c r="BW133" i="23" s="1"/>
  <c r="BV133" i="23" a="1"/>
  <c r="BV133" i="23"/>
  <c r="BU133" i="23" a="1"/>
  <c r="BU133" i="23" s="1"/>
  <c r="BT133" i="23" a="1"/>
  <c r="BT133" i="23" s="1"/>
  <c r="BS133" i="23" a="1"/>
  <c r="BS133" i="23" s="1"/>
  <c r="BR133" i="23" a="1"/>
  <c r="BR133" i="23" s="1"/>
  <c r="BQ133" i="23" a="1"/>
  <c r="BQ133" i="23" s="1"/>
  <c r="BP133" i="23" a="1"/>
  <c r="BP133" i="23" s="1"/>
  <c r="BO133" i="23" a="1"/>
  <c r="BO133" i="23" s="1"/>
  <c r="BN133" i="23" a="1"/>
  <c r="BN133" i="23"/>
  <c r="BM133" i="23" a="1"/>
  <c r="BM133" i="23" s="1"/>
  <c r="BL133" i="23" a="1"/>
  <c r="BL133" i="23"/>
  <c r="BK133" i="23" a="1"/>
  <c r="BK133" i="23" s="1"/>
  <c r="BJ133" i="23" a="1"/>
  <c r="BJ133" i="23" s="1"/>
  <c r="BI133" i="23" a="1"/>
  <c r="BI133" i="23" s="1"/>
  <c r="BH133" i="23" a="1"/>
  <c r="BH133" i="23" s="1"/>
  <c r="BG133" i="23" a="1"/>
  <c r="BG133" i="23" s="1"/>
  <c r="BF133" i="23" a="1"/>
  <c r="BF133" i="23"/>
  <c r="BE133" i="23" a="1"/>
  <c r="BE133" i="23" s="1"/>
  <c r="BD133" i="23" a="1"/>
  <c r="BD133" i="23" s="1"/>
  <c r="BC133" i="23" a="1"/>
  <c r="BC133" i="23" s="1"/>
  <c r="BB133" i="23" a="1"/>
  <c r="BB133" i="23" s="1"/>
  <c r="BA133" i="23" a="1"/>
  <c r="BA133" i="23" s="1"/>
  <c r="AZ133" i="23" a="1"/>
  <c r="AZ133" i="23" s="1"/>
  <c r="AY133" i="23" a="1"/>
  <c r="AY133" i="23" s="1"/>
  <c r="AX133" i="23" a="1"/>
  <c r="AX133" i="23"/>
  <c r="AW133" i="23" a="1"/>
  <c r="AW133" i="23" s="1"/>
  <c r="AV133" i="23" a="1"/>
  <c r="AV133" i="23"/>
  <c r="AU133" i="23" a="1"/>
  <c r="AU133" i="23" s="1"/>
  <c r="AT133" i="23" a="1"/>
  <c r="AT133" i="23" s="1"/>
  <c r="AS133" i="23" a="1"/>
  <c r="AS133" i="23" s="1"/>
  <c r="AR133" i="23" a="1"/>
  <c r="AR133" i="23" s="1"/>
  <c r="AQ133" i="23" a="1"/>
  <c r="AQ133" i="23" s="1"/>
  <c r="AP133" i="23" a="1"/>
  <c r="AP133" i="23"/>
  <c r="AO133" i="23"/>
  <c r="AN133" i="23"/>
  <c r="AM133" i="23"/>
  <c r="AL133" i="23"/>
  <c r="AK133" i="23"/>
  <c r="AJ133" i="23"/>
  <c r="AI133" i="23"/>
  <c r="AH133" i="23"/>
  <c r="AG133" i="23"/>
  <c r="AF133" i="23"/>
  <c r="AE133" i="23" a="1"/>
  <c r="AE133" i="23" s="1"/>
  <c r="AD133" i="23" a="1"/>
  <c r="AD133" i="23" s="1"/>
  <c r="AC133" i="23" a="1"/>
  <c r="AC133" i="23" s="1"/>
  <c r="AB133" i="23" a="1"/>
  <c r="AB133" i="23" s="1"/>
  <c r="AA133" i="23" a="1"/>
  <c r="AA133" i="23" s="1"/>
  <c r="Z133" i="23" a="1"/>
  <c r="Z133" i="23" s="1"/>
  <c r="Y133" i="23" a="1"/>
  <c r="Y133" i="23" s="1"/>
  <c r="X133" i="23" a="1"/>
  <c r="X133" i="23" s="1"/>
  <c r="W133" i="23" a="1"/>
  <c r="W133" i="23"/>
  <c r="V133" i="23" a="1"/>
  <c r="V133" i="23" s="1"/>
  <c r="U133" i="23" a="1"/>
  <c r="U133" i="23"/>
  <c r="T133" i="23" a="1"/>
  <c r="T133" i="23" s="1"/>
  <c r="S133" i="23" a="1"/>
  <c r="S133" i="23" s="1"/>
  <c r="R133" i="23" a="1"/>
  <c r="R133" i="23" s="1"/>
  <c r="Q133" i="23" a="1"/>
  <c r="Q133" i="23" s="1"/>
  <c r="P133" i="23" a="1"/>
  <c r="P133" i="23" s="1"/>
  <c r="O133" i="23" a="1"/>
  <c r="O133" i="23" s="1"/>
  <c r="N133" i="23" a="1"/>
  <c r="N133" i="23" s="1"/>
  <c r="N134" i="23" s="1"/>
  <c r="M133" i="23" a="1"/>
  <c r="M133" i="23" s="1"/>
  <c r="M134" i="23" s="1"/>
  <c r="L133" i="23" a="1"/>
  <c r="L133" i="23" s="1"/>
  <c r="K133" i="23" a="1"/>
  <c r="K133" i="23" s="1"/>
  <c r="I133" i="23"/>
  <c r="CE134" i="23" s="1"/>
  <c r="H133" i="23"/>
  <c r="BG134" i="23" s="1"/>
  <c r="CQ131" i="23"/>
  <c r="CP131" i="23" a="1"/>
  <c r="CP131" i="23" s="1"/>
  <c r="CO131" i="23" a="1"/>
  <c r="CO131" i="23" s="1"/>
  <c r="CN131" i="23" a="1"/>
  <c r="CN131" i="23" s="1"/>
  <c r="CM131" i="23" a="1"/>
  <c r="CM131" i="23" s="1"/>
  <c r="CL131" i="23" a="1"/>
  <c r="CL131" i="23" s="1"/>
  <c r="CK131" i="23" a="1"/>
  <c r="CK131" i="23" s="1"/>
  <c r="CJ131" i="23" a="1"/>
  <c r="CJ131" i="23" s="1"/>
  <c r="CI131" i="23" a="1"/>
  <c r="CI131" i="23" s="1"/>
  <c r="CH131" i="23" a="1"/>
  <c r="CH131" i="23" s="1"/>
  <c r="CG131" i="23" a="1"/>
  <c r="CG131" i="23" s="1"/>
  <c r="CF131" i="23" a="1"/>
  <c r="CF131" i="23" s="1"/>
  <c r="CE131" i="23" a="1"/>
  <c r="CE131" i="23" s="1"/>
  <c r="CD131" i="23" a="1"/>
  <c r="CD131" i="23"/>
  <c r="CC131" i="23" a="1"/>
  <c r="CC131" i="23" s="1"/>
  <c r="CB131" i="23" a="1"/>
  <c r="CB131" i="23"/>
  <c r="CA131" i="23" a="1"/>
  <c r="CA131" i="23" s="1"/>
  <c r="BZ131" i="23" a="1"/>
  <c r="BZ131" i="23" s="1"/>
  <c r="BY131" i="23" a="1"/>
  <c r="BY131" i="23" s="1"/>
  <c r="BX131" i="23" a="1"/>
  <c r="BX131" i="23" s="1"/>
  <c r="BW131" i="23" a="1"/>
  <c r="BW131" i="23" s="1"/>
  <c r="BV131" i="23" a="1"/>
  <c r="BV131" i="23" s="1"/>
  <c r="BU131" i="23" a="1"/>
  <c r="BU131" i="23" s="1"/>
  <c r="BT131" i="23" a="1"/>
  <c r="BT131" i="23" s="1"/>
  <c r="BS131" i="23" a="1"/>
  <c r="BS131" i="23" s="1"/>
  <c r="BR131" i="23" a="1"/>
  <c r="BR131" i="23" s="1"/>
  <c r="BQ131" i="23" a="1"/>
  <c r="BQ131" i="23" s="1"/>
  <c r="BP131" i="23" a="1"/>
  <c r="BP131" i="23" s="1"/>
  <c r="BO131" i="23" a="1"/>
  <c r="BO131" i="23" s="1"/>
  <c r="BN131" i="23" a="1"/>
  <c r="BN131" i="23"/>
  <c r="BM131" i="23" a="1"/>
  <c r="BM131" i="23" s="1"/>
  <c r="BL131" i="23" a="1"/>
  <c r="BL131" i="23"/>
  <c r="BK131" i="23" a="1"/>
  <c r="BK131" i="23" s="1"/>
  <c r="BJ131" i="23" a="1"/>
  <c r="BJ131" i="23" s="1"/>
  <c r="BI131" i="23" a="1"/>
  <c r="BI131" i="23" s="1"/>
  <c r="BH131" i="23" a="1"/>
  <c r="BH131" i="23" s="1"/>
  <c r="BG131" i="23" a="1"/>
  <c r="BG131" i="23" s="1"/>
  <c r="BF131" i="23" a="1"/>
  <c r="BF131" i="23" s="1"/>
  <c r="BE131" i="23" a="1"/>
  <c r="BE131" i="23" s="1"/>
  <c r="BD131" i="23" a="1"/>
  <c r="BD131" i="23" s="1"/>
  <c r="BC131" i="23" a="1"/>
  <c r="BC131" i="23" s="1"/>
  <c r="BB131" i="23" a="1"/>
  <c r="BB131" i="23" s="1"/>
  <c r="BA131" i="23" a="1"/>
  <c r="BA131" i="23" s="1"/>
  <c r="AZ131" i="23" a="1"/>
  <c r="AZ131" i="23" s="1"/>
  <c r="AY131" i="23" a="1"/>
  <c r="AY131" i="23" s="1"/>
  <c r="AX131" i="23" a="1"/>
  <c r="AX131" i="23"/>
  <c r="AW131" i="23" a="1"/>
  <c r="AW131" i="23" s="1"/>
  <c r="AV131" i="23" a="1"/>
  <c r="AV131" i="23"/>
  <c r="AU131" i="23" a="1"/>
  <c r="AU131" i="23" s="1"/>
  <c r="AT131" i="23" a="1"/>
  <c r="AT131" i="23" s="1"/>
  <c r="AS131" i="23" a="1"/>
  <c r="AS131" i="23" s="1"/>
  <c r="AR131" i="23" a="1"/>
  <c r="AR131" i="23" s="1"/>
  <c r="AQ131" i="23" a="1"/>
  <c r="AQ131" i="23" s="1"/>
  <c r="AP131" i="23" a="1"/>
  <c r="AP131" i="23"/>
  <c r="AO131" i="23"/>
  <c r="AN131" i="23"/>
  <c r="AM131" i="23"/>
  <c r="AL131" i="23"/>
  <c r="AK131" i="23"/>
  <c r="AJ131" i="23"/>
  <c r="AI131" i="23"/>
  <c r="AH131" i="23"/>
  <c r="AG131" i="23"/>
  <c r="AF131" i="23"/>
  <c r="AE131" i="23" a="1"/>
  <c r="AE131" i="23" s="1"/>
  <c r="AD131" i="23" a="1"/>
  <c r="AD131" i="23" s="1"/>
  <c r="AC131" i="23" a="1"/>
  <c r="AC131" i="23" s="1"/>
  <c r="AB131" i="23" a="1"/>
  <c r="AB131" i="23" s="1"/>
  <c r="AA131" i="23" a="1"/>
  <c r="AA131" i="23" s="1"/>
  <c r="Z131" i="23" a="1"/>
  <c r="Z131" i="23" s="1"/>
  <c r="Y131" i="23" a="1"/>
  <c r="Y131" i="23" s="1"/>
  <c r="X131" i="23" a="1"/>
  <c r="X131" i="23" s="1"/>
  <c r="W131" i="23" a="1"/>
  <c r="W131" i="23"/>
  <c r="V131" i="23" a="1"/>
  <c r="V131" i="23" s="1"/>
  <c r="U131" i="23" a="1"/>
  <c r="U131" i="23"/>
  <c r="T131" i="23" a="1"/>
  <c r="T131" i="23" s="1"/>
  <c r="S131" i="23" a="1"/>
  <c r="S131" i="23" s="1"/>
  <c r="R131" i="23" a="1"/>
  <c r="R131" i="23" s="1"/>
  <c r="Q131" i="23" a="1"/>
  <c r="Q131" i="23" s="1"/>
  <c r="P131" i="23" a="1"/>
  <c r="P131" i="23" s="1"/>
  <c r="O131" i="23" a="1"/>
  <c r="O131" i="23" s="1"/>
  <c r="N131" i="23" a="1"/>
  <c r="N131" i="23" s="1"/>
  <c r="N132" i="23" s="1"/>
  <c r="M131" i="23" a="1"/>
  <c r="M131" i="23" s="1"/>
  <c r="M132" i="23" s="1"/>
  <c r="L131" i="23" a="1"/>
  <c r="L131" i="23" s="1"/>
  <c r="K131" i="23" a="1"/>
  <c r="K131" i="23" s="1"/>
  <c r="I131" i="23"/>
  <c r="BF132" i="23" s="1"/>
  <c r="H131" i="23"/>
  <c r="CQ129" i="23"/>
  <c r="CP129" i="23" a="1"/>
  <c r="CP129" i="23" s="1"/>
  <c r="CO129" i="23" a="1"/>
  <c r="CO129" i="23"/>
  <c r="CN129" i="23" a="1"/>
  <c r="CN129" i="23" s="1"/>
  <c r="CM129" i="23" a="1"/>
  <c r="CM129" i="23" s="1"/>
  <c r="CL129" i="23" a="1"/>
  <c r="CL129" i="23" s="1"/>
  <c r="CK129" i="23" a="1"/>
  <c r="CK129" i="23" s="1"/>
  <c r="CJ129" i="23" a="1"/>
  <c r="CJ129" i="23" s="1"/>
  <c r="CI129" i="23" a="1"/>
  <c r="CI129" i="23"/>
  <c r="CH129" i="23" a="1"/>
  <c r="CH129" i="23" s="1"/>
  <c r="CG129" i="23" a="1"/>
  <c r="CG129" i="23"/>
  <c r="CF129" i="23" a="1"/>
  <c r="CF129" i="23" s="1"/>
  <c r="CE129" i="23" a="1"/>
  <c r="CE129" i="23" s="1"/>
  <c r="CD129" i="23" a="1"/>
  <c r="CD129" i="23" s="1"/>
  <c r="CC129" i="23" a="1"/>
  <c r="CC129" i="23" s="1"/>
  <c r="CB129" i="23" a="1"/>
  <c r="CB129" i="23" s="1"/>
  <c r="CA129" i="23" a="1"/>
  <c r="CA129" i="23"/>
  <c r="BZ129" i="23" a="1"/>
  <c r="BZ129" i="23" s="1"/>
  <c r="BY129" i="23" a="1"/>
  <c r="BY129" i="23"/>
  <c r="BX129" i="23" a="1"/>
  <c r="BX129" i="23" s="1"/>
  <c r="BW129" i="23" a="1"/>
  <c r="BW129" i="23" s="1"/>
  <c r="BV129" i="23" a="1"/>
  <c r="BV129" i="23" s="1"/>
  <c r="BU129" i="23" a="1"/>
  <c r="BU129" i="23" s="1"/>
  <c r="BT129" i="23" a="1"/>
  <c r="BT129" i="23" s="1"/>
  <c r="BS129" i="23" a="1"/>
  <c r="BS129" i="23"/>
  <c r="BR129" i="23" a="1"/>
  <c r="BR129" i="23" s="1"/>
  <c r="BQ129" i="23" a="1"/>
  <c r="BQ129" i="23"/>
  <c r="BP129" i="23" a="1"/>
  <c r="BP129" i="23" s="1"/>
  <c r="BO129" i="23" a="1"/>
  <c r="BO129" i="23" s="1"/>
  <c r="BN129" i="23" a="1"/>
  <c r="BN129" i="23" s="1"/>
  <c r="BM129" i="23" a="1"/>
  <c r="BM129" i="23" s="1"/>
  <c r="BM130" i="23" s="1"/>
  <c r="BL129" i="23" a="1"/>
  <c r="BL129" i="23" s="1"/>
  <c r="BK129" i="23" a="1"/>
  <c r="BK129" i="23"/>
  <c r="BJ129" i="23" a="1"/>
  <c r="BJ129" i="23" s="1"/>
  <c r="BI129" i="23" a="1"/>
  <c r="BI129" i="23"/>
  <c r="BH129" i="23" a="1"/>
  <c r="BH129" i="23" s="1"/>
  <c r="BG129" i="23" a="1"/>
  <c r="BG129" i="23" s="1"/>
  <c r="BF129" i="23" a="1"/>
  <c r="BF129" i="23" s="1"/>
  <c r="BE129" i="23" a="1"/>
  <c r="BE129" i="23" s="1"/>
  <c r="BD129" i="23" a="1"/>
  <c r="BD129" i="23" s="1"/>
  <c r="BC129" i="23" a="1"/>
  <c r="BC129" i="23"/>
  <c r="BB129" i="23" a="1"/>
  <c r="BB129" i="23" s="1"/>
  <c r="BA129" i="23" a="1"/>
  <c r="BA129" i="23"/>
  <c r="AZ129" i="23" a="1"/>
  <c r="AZ129" i="23" s="1"/>
  <c r="AY129" i="23" a="1"/>
  <c r="AY129" i="23" s="1"/>
  <c r="AX129" i="23" a="1"/>
  <c r="AX129" i="23" s="1"/>
  <c r="AW129" i="23" a="1"/>
  <c r="AW129" i="23" s="1"/>
  <c r="AV129" i="23" a="1"/>
  <c r="AV129" i="23" s="1"/>
  <c r="AU129" i="23" a="1"/>
  <c r="AU129" i="23"/>
  <c r="AT129" i="23" a="1"/>
  <c r="AT129" i="23" s="1"/>
  <c r="AS129" i="23" a="1"/>
  <c r="AS129" i="23"/>
  <c r="AR129" i="23" a="1"/>
  <c r="AR129" i="23" s="1"/>
  <c r="AQ129" i="23" a="1"/>
  <c r="AQ129" i="23"/>
  <c r="AP129" i="23" a="1"/>
  <c r="AP129" i="23" s="1"/>
  <c r="AO129" i="23"/>
  <c r="AN129" i="23"/>
  <c r="AM129" i="23"/>
  <c r="AL129" i="23"/>
  <c r="AK129" i="23"/>
  <c r="AJ129" i="23"/>
  <c r="AI129" i="23"/>
  <c r="AH129" i="23"/>
  <c r="AG129" i="23"/>
  <c r="AF129" i="23"/>
  <c r="AE129" i="23" a="1"/>
  <c r="AE129" i="23" s="1"/>
  <c r="AD129" i="23" a="1"/>
  <c r="AD129" i="23"/>
  <c r="AC129" i="23" a="1"/>
  <c r="AC129" i="23" s="1"/>
  <c r="AB129" i="23" a="1"/>
  <c r="AB129" i="23"/>
  <c r="AA129" i="23" a="1"/>
  <c r="AA129" i="23" s="1"/>
  <c r="Z129" i="23" a="1"/>
  <c r="Z129" i="23" s="1"/>
  <c r="Y129" i="23" a="1"/>
  <c r="Y129" i="23" s="1"/>
  <c r="X129" i="23" a="1"/>
  <c r="X129" i="23" s="1"/>
  <c r="W129" i="23" a="1"/>
  <c r="W129" i="23" s="1"/>
  <c r="V129" i="23" a="1"/>
  <c r="V129" i="23"/>
  <c r="U129" i="23" a="1"/>
  <c r="U129" i="23" s="1"/>
  <c r="T129" i="23" a="1"/>
  <c r="T129" i="23"/>
  <c r="S129" i="23" a="1"/>
  <c r="S129" i="23" s="1"/>
  <c r="R129" i="23" a="1"/>
  <c r="R129" i="23" s="1"/>
  <c r="Q129" i="23" a="1"/>
  <c r="Q129" i="23" s="1"/>
  <c r="P129" i="23" a="1"/>
  <c r="P129" i="23" s="1"/>
  <c r="O129" i="23" a="1"/>
  <c r="O129" i="23" s="1"/>
  <c r="N129" i="23" a="1"/>
  <c r="N129" i="23"/>
  <c r="M129" i="23" a="1"/>
  <c r="M129" i="23" s="1"/>
  <c r="L129" i="23" a="1"/>
  <c r="L129" i="23"/>
  <c r="K129" i="23" a="1"/>
  <c r="K129" i="23" s="1"/>
  <c r="I129" i="23"/>
  <c r="I130" i="23" s="1"/>
  <c r="H129" i="23"/>
  <c r="CH130" i="23" s="1"/>
  <c r="BB128" i="23"/>
  <c r="CQ127" i="23"/>
  <c r="CP127" i="23" a="1"/>
  <c r="CP127" i="23" s="1"/>
  <c r="CO127" i="23" a="1"/>
  <c r="CO127" i="23" s="1"/>
  <c r="CN127" i="23" a="1"/>
  <c r="CN127" i="23" s="1"/>
  <c r="CM127" i="23" a="1"/>
  <c r="CM127" i="23" s="1"/>
  <c r="CL127" i="23" a="1"/>
  <c r="CL127" i="23" s="1"/>
  <c r="CK127" i="23" a="1"/>
  <c r="CK127" i="23" s="1"/>
  <c r="CJ127" i="23" a="1"/>
  <c r="CJ127" i="23" s="1"/>
  <c r="CI127" i="23" a="1"/>
  <c r="CI127" i="23"/>
  <c r="CH127" i="23" a="1"/>
  <c r="CH127" i="23" s="1"/>
  <c r="CG127" i="23" a="1"/>
  <c r="CG127" i="23"/>
  <c r="CF127" i="23" a="1"/>
  <c r="CF127" i="23" s="1"/>
  <c r="CE127" i="23" a="1"/>
  <c r="CE127" i="23" s="1"/>
  <c r="CD127" i="23" a="1"/>
  <c r="CD127" i="23" s="1"/>
  <c r="CC127" i="23" a="1"/>
  <c r="CC127" i="23" s="1"/>
  <c r="CB127" i="23" a="1"/>
  <c r="CB127" i="23" s="1"/>
  <c r="CB128" i="23" s="1"/>
  <c r="CA127" i="23" a="1"/>
  <c r="CA127" i="23"/>
  <c r="BZ127" i="23" a="1"/>
  <c r="BZ127" i="23" s="1"/>
  <c r="BY127" i="23" a="1"/>
  <c r="BY127" i="23" s="1"/>
  <c r="BX127" i="23" a="1"/>
  <c r="BX127" i="23" s="1"/>
  <c r="BW127" i="23" a="1"/>
  <c r="BW127" i="23" s="1"/>
  <c r="BV127" i="23" a="1"/>
  <c r="BV127" i="23" s="1"/>
  <c r="BU127" i="23" a="1"/>
  <c r="BU127" i="23" s="1"/>
  <c r="BT127" i="23" a="1"/>
  <c r="BT127" i="23" s="1"/>
  <c r="BS127" i="23" a="1"/>
  <c r="BS127" i="23"/>
  <c r="BR127" i="23" a="1"/>
  <c r="BR127" i="23" s="1"/>
  <c r="BQ127" i="23" a="1"/>
  <c r="BQ127" i="23"/>
  <c r="BP127" i="23" a="1"/>
  <c r="BP127" i="23" s="1"/>
  <c r="BO127" i="23" a="1"/>
  <c r="BO127" i="23" s="1"/>
  <c r="BN127" i="23" a="1"/>
  <c r="BN127" i="23" s="1"/>
  <c r="BM127" i="23" a="1"/>
  <c r="BM127" i="23" s="1"/>
  <c r="BL127" i="23" a="1"/>
  <c r="BL127" i="23" s="1"/>
  <c r="BK127" i="23" a="1"/>
  <c r="BK127" i="23"/>
  <c r="BJ127" i="23" a="1"/>
  <c r="BJ127" i="23" s="1"/>
  <c r="BI127" i="23" a="1"/>
  <c r="BI127" i="23" s="1"/>
  <c r="BH127" i="23" a="1"/>
  <c r="BH127" i="23" s="1"/>
  <c r="BG127" i="23" a="1"/>
  <c r="BG127" i="23" s="1"/>
  <c r="BF127" i="23" a="1"/>
  <c r="BF127" i="23" s="1"/>
  <c r="BE127" i="23" a="1"/>
  <c r="BE127" i="23" s="1"/>
  <c r="BD127" i="23" a="1"/>
  <c r="BD127" i="23" s="1"/>
  <c r="BC127" i="23" a="1"/>
  <c r="BC127" i="23"/>
  <c r="BB127" i="23" a="1"/>
  <c r="BB127" i="23" s="1"/>
  <c r="BA127" i="23" a="1"/>
  <c r="BA127" i="23"/>
  <c r="AZ127" i="23" a="1"/>
  <c r="AZ127" i="23" s="1"/>
  <c r="AY127" i="23" a="1"/>
  <c r="AY127" i="23" s="1"/>
  <c r="AX127" i="23" a="1"/>
  <c r="AX127" i="23" s="1"/>
  <c r="AW127" i="23" a="1"/>
  <c r="AW127" i="23" s="1"/>
  <c r="AV127" i="23" a="1"/>
  <c r="AV127" i="23" s="1"/>
  <c r="AU127" i="23" a="1"/>
  <c r="AU127" i="23"/>
  <c r="AT127" i="23" a="1"/>
  <c r="AT127" i="23" s="1"/>
  <c r="AS127" i="23" a="1"/>
  <c r="AS127" i="23" s="1"/>
  <c r="AR127" i="23" a="1"/>
  <c r="AR127" i="23" s="1"/>
  <c r="AQ127" i="23" a="1"/>
  <c r="AQ127" i="23" s="1"/>
  <c r="AP127" i="23" a="1"/>
  <c r="AP127" i="23" s="1"/>
  <c r="AO127" i="23"/>
  <c r="AN127" i="23"/>
  <c r="AM127" i="23"/>
  <c r="AL127" i="23"/>
  <c r="AK127" i="23"/>
  <c r="AJ127" i="23"/>
  <c r="AI127" i="23"/>
  <c r="AH127" i="23"/>
  <c r="AG127" i="23"/>
  <c r="AF127" i="23"/>
  <c r="AE127" i="23" a="1"/>
  <c r="AE127" i="23" s="1"/>
  <c r="AD127" i="23" a="1"/>
  <c r="AD127" i="23" s="1"/>
  <c r="AC127" i="23" a="1"/>
  <c r="AC127" i="23" s="1"/>
  <c r="AB127" i="23" a="1"/>
  <c r="AB127" i="23"/>
  <c r="AA127" i="23" a="1"/>
  <c r="AA127" i="23" s="1"/>
  <c r="Z127" i="23" a="1"/>
  <c r="Z127" i="23" s="1"/>
  <c r="Y127" i="23" a="1"/>
  <c r="Y127" i="23" s="1"/>
  <c r="X127" i="23" a="1"/>
  <c r="X127" i="23" s="1"/>
  <c r="W127" i="23" a="1"/>
  <c r="W127" i="23" s="1"/>
  <c r="V127" i="23" a="1"/>
  <c r="V127" i="23"/>
  <c r="U127" i="23" a="1"/>
  <c r="U127" i="23" s="1"/>
  <c r="T127" i="23" a="1"/>
  <c r="T127" i="23"/>
  <c r="S127" i="23" a="1"/>
  <c r="S127" i="23" s="1"/>
  <c r="R127" i="23" a="1"/>
  <c r="R127" i="23" s="1"/>
  <c r="Q127" i="23" a="1"/>
  <c r="Q127" i="23" s="1"/>
  <c r="P127" i="23" a="1"/>
  <c r="P127" i="23" s="1"/>
  <c r="O127" i="23" a="1"/>
  <c r="O127" i="23" s="1"/>
  <c r="N127" i="23" a="1"/>
  <c r="N127" i="23" s="1"/>
  <c r="M127" i="23" a="1"/>
  <c r="M127" i="23" s="1"/>
  <c r="L127" i="23" a="1"/>
  <c r="L127" i="23"/>
  <c r="K127" i="23" a="1"/>
  <c r="K127" i="23" s="1"/>
  <c r="I127" i="23"/>
  <c r="H127" i="23"/>
  <c r="BR128" i="23" s="1"/>
  <c r="AC126" i="23"/>
  <c r="CQ125" i="23"/>
  <c r="CP125" i="23"/>
  <c r="CO125" i="23"/>
  <c r="CN125" i="23"/>
  <c r="CM125" i="23"/>
  <c r="CL125" i="23"/>
  <c r="CK125" i="23"/>
  <c r="CJ125" i="23"/>
  <c r="CI125" i="23"/>
  <c r="CH125" i="23"/>
  <c r="CG125" i="23"/>
  <c r="CF125" i="23"/>
  <c r="CE125" i="23"/>
  <c r="CD125" i="23"/>
  <c r="CC125" i="23"/>
  <c r="CB125" i="23"/>
  <c r="CA125" i="23"/>
  <c r="BZ125" i="23"/>
  <c r="BY125" i="23"/>
  <c r="BX125" i="23"/>
  <c r="BW125" i="23"/>
  <c r="BV125" i="23"/>
  <c r="BU125" i="23"/>
  <c r="BT125" i="23"/>
  <c r="BS125" i="23"/>
  <c r="BR125" i="23"/>
  <c r="BQ125" i="23"/>
  <c r="BP125" i="23"/>
  <c r="BO125" i="23"/>
  <c r="BN125" i="23"/>
  <c r="BM125" i="23"/>
  <c r="BL125" i="23"/>
  <c r="BK125" i="23"/>
  <c r="BJ125" i="23"/>
  <c r="BI125" i="23"/>
  <c r="BH125" i="23"/>
  <c r="BG125" i="23"/>
  <c r="BF125" i="23"/>
  <c r="BE125" i="23"/>
  <c r="BD125" i="23"/>
  <c r="BC125" i="23"/>
  <c r="BB125" i="23"/>
  <c r="BA125" i="23"/>
  <c r="AZ125" i="23"/>
  <c r="AY125" i="23"/>
  <c r="AX125" i="23"/>
  <c r="AW125" i="23"/>
  <c r="AV125" i="23"/>
  <c r="AU125" i="23"/>
  <c r="AT125" i="23"/>
  <c r="AS125" i="23"/>
  <c r="AR125" i="23"/>
  <c r="AQ125" i="23"/>
  <c r="AP125" i="23"/>
  <c r="AO125" i="23"/>
  <c r="AN125" i="23"/>
  <c r="AM125" i="23"/>
  <c r="AL125" i="23"/>
  <c r="AK125" i="23"/>
  <c r="AJ125" i="23"/>
  <c r="AI125" i="23"/>
  <c r="AH125" i="23"/>
  <c r="AG125" i="23"/>
  <c r="AF125" i="23"/>
  <c r="AE125" i="23" a="1"/>
  <c r="AE125" i="23" s="1"/>
  <c r="AD125" i="23" a="1"/>
  <c r="AD125" i="23"/>
  <c r="AC125" i="23" a="1"/>
  <c r="AC125" i="23" s="1"/>
  <c r="AB125" i="23" a="1"/>
  <c r="AB125" i="23"/>
  <c r="AA125" i="23" a="1"/>
  <c r="AA125" i="23" s="1"/>
  <c r="Z125" i="23" a="1"/>
  <c r="Z125" i="23" s="1"/>
  <c r="Y125" i="23" a="1"/>
  <c r="Y125" i="23" s="1"/>
  <c r="X125" i="23" a="1"/>
  <c r="X125" i="23" s="1"/>
  <c r="W125" i="23" a="1"/>
  <c r="W125" i="23" s="1"/>
  <c r="V125" i="23" a="1"/>
  <c r="V125" i="23"/>
  <c r="U125" i="23" a="1"/>
  <c r="U125" i="23" s="1"/>
  <c r="T125" i="23" a="1"/>
  <c r="T125" i="23" s="1"/>
  <c r="S125" i="23" a="1"/>
  <c r="S125" i="23" s="1"/>
  <c r="R125" i="23" a="1"/>
  <c r="R125" i="23" s="1"/>
  <c r="Q125" i="23" a="1"/>
  <c r="Q125" i="23" s="1"/>
  <c r="P125" i="23" a="1"/>
  <c r="P125" i="23" s="1"/>
  <c r="O125" i="23" a="1"/>
  <c r="O125" i="23" s="1"/>
  <c r="N125" i="23" a="1"/>
  <c r="N125" i="23"/>
  <c r="M125" i="23"/>
  <c r="L125" i="23" a="1"/>
  <c r="L125" i="23"/>
  <c r="K125" i="23" a="1"/>
  <c r="K125" i="23" s="1"/>
  <c r="I125" i="23"/>
  <c r="CQ124" i="23"/>
  <c r="CP124" i="23"/>
  <c r="CO124" i="23"/>
  <c r="CN124" i="23"/>
  <c r="CM124" i="23"/>
  <c r="CL124" i="23"/>
  <c r="CK124" i="23"/>
  <c r="CJ124" i="23"/>
  <c r="CI124" i="23"/>
  <c r="CH124" i="23"/>
  <c r="CG124" i="23"/>
  <c r="CF124" i="23"/>
  <c r="CE124" i="23"/>
  <c r="CD124" i="23"/>
  <c r="CC124" i="23"/>
  <c r="CB124" i="23"/>
  <c r="CA124" i="23"/>
  <c r="BZ124" i="23"/>
  <c r="BY124" i="23"/>
  <c r="BX124" i="23"/>
  <c r="BW124" i="23"/>
  <c r="BV124" i="23"/>
  <c r="BU124" i="23"/>
  <c r="BT124" i="23"/>
  <c r="BS124" i="23"/>
  <c r="BR124" i="23"/>
  <c r="BQ124" i="23"/>
  <c r="BP124" i="23"/>
  <c r="BO124" i="23"/>
  <c r="BN124" i="23"/>
  <c r="BM124" i="23"/>
  <c r="BL124" i="23"/>
  <c r="BK124" i="23"/>
  <c r="BJ124" i="23"/>
  <c r="BI124" i="23"/>
  <c r="BH124" i="23"/>
  <c r="BG124" i="23"/>
  <c r="BF124" i="23"/>
  <c r="BE124" i="23"/>
  <c r="BD124" i="23"/>
  <c r="BC124" i="23"/>
  <c r="BB124" i="23"/>
  <c r="BA124" i="23"/>
  <c r="AZ124" i="23"/>
  <c r="AY124" i="23"/>
  <c r="AX124" i="23"/>
  <c r="AW124" i="23"/>
  <c r="AV124" i="23"/>
  <c r="AU124" i="23"/>
  <c r="AT124" i="23"/>
  <c r="AS124" i="23"/>
  <c r="AR124" i="23"/>
  <c r="AQ124" i="23"/>
  <c r="AP124" i="23"/>
  <c r="AO124" i="23"/>
  <c r="AN124" i="23"/>
  <c r="AM124" i="23"/>
  <c r="AL124" i="23"/>
  <c r="AK124" i="23"/>
  <c r="AJ124" i="23"/>
  <c r="AI124" i="23"/>
  <c r="AH124" i="23"/>
  <c r="AG124" i="23"/>
  <c r="AF124" i="23"/>
  <c r="AE124" i="23" a="1"/>
  <c r="AE124" i="23"/>
  <c r="AD124" i="23" a="1"/>
  <c r="AD124" i="23" s="1"/>
  <c r="AC124" i="23" a="1"/>
  <c r="AC124" i="23"/>
  <c r="AB124" i="23" a="1"/>
  <c r="AB124" i="23" s="1"/>
  <c r="AA124" i="23" a="1"/>
  <c r="AA124" i="23" s="1"/>
  <c r="Z124" i="23" a="1"/>
  <c r="Z124" i="23" s="1"/>
  <c r="Y124" i="23" a="1"/>
  <c r="Y124" i="23" s="1"/>
  <c r="X124" i="23" a="1"/>
  <c r="X124" i="23" s="1"/>
  <c r="W124" i="23" a="1"/>
  <c r="W124" i="23" s="1"/>
  <c r="V124" i="23" a="1"/>
  <c r="V124" i="23" s="1"/>
  <c r="U124" i="23" a="1"/>
  <c r="U124" i="23"/>
  <c r="T124" i="23" a="1"/>
  <c r="T124" i="23" s="1"/>
  <c r="S124" i="23" a="1"/>
  <c r="S124" i="23" s="1"/>
  <c r="R124" i="23" a="1"/>
  <c r="R124" i="23" s="1"/>
  <c r="Q124" i="23" a="1"/>
  <c r="Q124" i="23" s="1"/>
  <c r="P124" i="23" a="1"/>
  <c r="P124" i="23" s="1"/>
  <c r="O124" i="23" a="1"/>
  <c r="O124" i="23"/>
  <c r="O126" i="23" s="1"/>
  <c r="N124" i="23" a="1"/>
  <c r="N124" i="23" s="1"/>
  <c r="M124" i="23" a="1"/>
  <c r="M124" i="23"/>
  <c r="L124" i="23" a="1"/>
  <c r="L124" i="23" s="1"/>
  <c r="K124" i="23" a="1"/>
  <c r="K124" i="23" s="1"/>
  <c r="I124" i="23"/>
  <c r="H124" i="23"/>
  <c r="M126" i="23" s="1"/>
  <c r="CC123" i="23"/>
  <c r="BG123" i="23"/>
  <c r="CQ122" i="23"/>
  <c r="CP122" i="23" a="1"/>
  <c r="CP122" i="23" s="1"/>
  <c r="CO122" i="23" a="1"/>
  <c r="CO122" i="23" s="1"/>
  <c r="CN122" i="23" a="1"/>
  <c r="CN122" i="23" s="1"/>
  <c r="CM122" i="23" a="1"/>
  <c r="CM122" i="23" s="1"/>
  <c r="CL122" i="23" a="1"/>
  <c r="CL122" i="23"/>
  <c r="CK122" i="23" a="1"/>
  <c r="CK122" i="23" s="1"/>
  <c r="CJ122" i="23" a="1"/>
  <c r="CJ122" i="23"/>
  <c r="CI122" i="23" a="1"/>
  <c r="CI122" i="23" s="1"/>
  <c r="CH122" i="23" a="1"/>
  <c r="CH122" i="23" s="1"/>
  <c r="CG122" i="23" a="1"/>
  <c r="CG122" i="23" s="1"/>
  <c r="CF122" i="23" a="1"/>
  <c r="CF122" i="23" s="1"/>
  <c r="CE122" i="23" a="1"/>
  <c r="CE122" i="23" s="1"/>
  <c r="CD122" i="23" a="1"/>
  <c r="CD122" i="23"/>
  <c r="CC122" i="23" a="1"/>
  <c r="CC122" i="23" s="1"/>
  <c r="CB122" i="23" a="1"/>
  <c r="CB122" i="23" s="1"/>
  <c r="CA122" i="23" a="1"/>
  <c r="CA122" i="23" s="1"/>
  <c r="BZ122" i="23" a="1"/>
  <c r="BZ122" i="23" s="1"/>
  <c r="BY122" i="23" a="1"/>
  <c r="BY122" i="23" s="1"/>
  <c r="BX122" i="23" a="1"/>
  <c r="BX122" i="23" s="1"/>
  <c r="BW122" i="23" a="1"/>
  <c r="BW122" i="23" s="1"/>
  <c r="BV122" i="23" a="1"/>
  <c r="BV122" i="23"/>
  <c r="BV123" i="23" s="1"/>
  <c r="BU122" i="23" a="1"/>
  <c r="BU122" i="23" s="1"/>
  <c r="BT122" i="23" a="1"/>
  <c r="BT122" i="23"/>
  <c r="BS122" i="23" a="1"/>
  <c r="BS122" i="23" s="1"/>
  <c r="BR122" i="23" a="1"/>
  <c r="BR122" i="23" s="1"/>
  <c r="BQ122" i="23" a="1"/>
  <c r="BQ122" i="23" s="1"/>
  <c r="BP122" i="23" a="1"/>
  <c r="BP122" i="23" s="1"/>
  <c r="BO122" i="23" a="1"/>
  <c r="BO122" i="23" s="1"/>
  <c r="BN122" i="23" a="1"/>
  <c r="BN122" i="23"/>
  <c r="BM122" i="23" a="1"/>
  <c r="BM122" i="23" s="1"/>
  <c r="BL122" i="23" a="1"/>
  <c r="BL122" i="23" s="1"/>
  <c r="BK122" i="23" a="1"/>
  <c r="BK122" i="23" s="1"/>
  <c r="BJ122" i="23" a="1"/>
  <c r="BJ122" i="23" s="1"/>
  <c r="BI122" i="23" a="1"/>
  <c r="BI122" i="23" s="1"/>
  <c r="BH122" i="23" a="1"/>
  <c r="BH122" i="23" s="1"/>
  <c r="BG122" i="23" a="1"/>
  <c r="BG122" i="23" s="1"/>
  <c r="BF122" i="23" a="1"/>
  <c r="BF122" i="23"/>
  <c r="BF123" i="23" s="1"/>
  <c r="BE122" i="23" a="1"/>
  <c r="BE122" i="23" s="1"/>
  <c r="BD122" i="23" a="1"/>
  <c r="BD122" i="23"/>
  <c r="BC122" i="23" a="1"/>
  <c r="BC122" i="23" s="1"/>
  <c r="BB122" i="23" a="1"/>
  <c r="BB122" i="23" s="1"/>
  <c r="BA122" i="23" a="1"/>
  <c r="BA122" i="23" s="1"/>
  <c r="AZ122" i="23" a="1"/>
  <c r="AZ122" i="23" s="1"/>
  <c r="AY122" i="23" a="1"/>
  <c r="AY122" i="23" s="1"/>
  <c r="AX122" i="23" a="1"/>
  <c r="AX122" i="23"/>
  <c r="AW122" i="23" a="1"/>
  <c r="AW122" i="23" s="1"/>
  <c r="AV122" i="23" a="1"/>
  <c r="AV122" i="23" s="1"/>
  <c r="AU122" i="23" a="1"/>
  <c r="AU122" i="23" s="1"/>
  <c r="AT122" i="23" a="1"/>
  <c r="AT122" i="23" s="1"/>
  <c r="AS122" i="23" a="1"/>
  <c r="AS122" i="23" s="1"/>
  <c r="AR122" i="23" a="1"/>
  <c r="AR122" i="23" s="1"/>
  <c r="AQ122" i="23" a="1"/>
  <c r="AQ122" i="23" s="1"/>
  <c r="AP122" i="23" a="1"/>
  <c r="AP122" i="23"/>
  <c r="AO122" i="23"/>
  <c r="AN122" i="23"/>
  <c r="AM122" i="23"/>
  <c r="AL122" i="23"/>
  <c r="AK122" i="23"/>
  <c r="AJ122" i="23"/>
  <c r="AI122" i="23"/>
  <c r="AH122" i="23"/>
  <c r="AG122" i="23"/>
  <c r="AF122" i="23"/>
  <c r="AE122" i="23" a="1"/>
  <c r="AE122" i="23"/>
  <c r="AD122" i="23" a="1"/>
  <c r="AD122" i="23" s="1"/>
  <c r="AC122" i="23" a="1"/>
  <c r="AC122" i="23"/>
  <c r="AB122" i="23" a="1"/>
  <c r="AB122" i="23" s="1"/>
  <c r="AA122" i="23" a="1"/>
  <c r="AA122" i="23" s="1"/>
  <c r="Z122" i="23" a="1"/>
  <c r="Z122" i="23" s="1"/>
  <c r="Y122" i="23" a="1"/>
  <c r="Y122" i="23" s="1"/>
  <c r="X122" i="23" a="1"/>
  <c r="X122" i="23" s="1"/>
  <c r="W122" i="23" a="1"/>
  <c r="W122" i="23"/>
  <c r="V122" i="23" a="1"/>
  <c r="V122" i="23" s="1"/>
  <c r="U122" i="23" a="1"/>
  <c r="U122" i="23" s="1"/>
  <c r="T122" i="23" a="1"/>
  <c r="T122" i="23" s="1"/>
  <c r="S122" i="23" a="1"/>
  <c r="S122" i="23" s="1"/>
  <c r="R122" i="23" a="1"/>
  <c r="R122" i="23" s="1"/>
  <c r="Q122" i="23" a="1"/>
  <c r="Q122" i="23" s="1"/>
  <c r="P122" i="23" a="1"/>
  <c r="P122" i="23" s="1"/>
  <c r="O122" i="23" a="1"/>
  <c r="O122" i="23"/>
  <c r="N122" i="23" a="1"/>
  <c r="N122" i="23" s="1"/>
  <c r="M122" i="23" a="1"/>
  <c r="M122" i="23"/>
  <c r="L122" i="23" a="1"/>
  <c r="L122" i="23" s="1"/>
  <c r="K122" i="23" a="1"/>
  <c r="K122" i="23" s="1"/>
  <c r="I122" i="23"/>
  <c r="H122" i="23"/>
  <c r="CF123" i="23" s="1"/>
  <c r="AO121" i="23"/>
  <c r="AN121" i="23"/>
  <c r="AM121" i="23"/>
  <c r="AL121" i="23"/>
  <c r="AK121" i="23"/>
  <c r="AJ121" i="23"/>
  <c r="AI121" i="23"/>
  <c r="CQ120" i="23"/>
  <c r="CP120" i="23" a="1"/>
  <c r="CP120" i="23"/>
  <c r="CO120" i="23" a="1"/>
  <c r="CO120" i="23" s="1"/>
  <c r="CN120" i="23" a="1"/>
  <c r="CN120" i="23"/>
  <c r="CM120" i="23" a="1"/>
  <c r="CM120" i="23" s="1"/>
  <c r="CL120" i="23" a="1"/>
  <c r="CL120" i="23" s="1"/>
  <c r="CK120" i="23" a="1"/>
  <c r="CK120" i="23" s="1"/>
  <c r="CJ120" i="23" a="1"/>
  <c r="CJ120" i="23" s="1"/>
  <c r="CI120" i="23" a="1"/>
  <c r="CI120" i="23" s="1"/>
  <c r="CH120" i="23" a="1"/>
  <c r="CH120" i="23" s="1"/>
  <c r="CH121" i="23" s="1"/>
  <c r="CG120" i="23" a="1"/>
  <c r="CG120" i="23" s="1"/>
  <c r="CF120" i="23" a="1"/>
  <c r="CF120" i="23"/>
  <c r="CE120" i="23" a="1"/>
  <c r="CE120" i="23" s="1"/>
  <c r="CD120" i="23" a="1"/>
  <c r="CD120" i="23" s="1"/>
  <c r="CC120" i="23" a="1"/>
  <c r="CC120" i="23" s="1"/>
  <c r="CB120" i="23" a="1"/>
  <c r="CB120" i="23" s="1"/>
  <c r="CA120" i="23" a="1"/>
  <c r="CA120" i="23" s="1"/>
  <c r="BZ120" i="23" a="1"/>
  <c r="BZ120" i="23"/>
  <c r="BY120" i="23" a="1"/>
  <c r="BY120" i="23" s="1"/>
  <c r="BX120" i="23" a="1"/>
  <c r="BX120" i="23"/>
  <c r="BW120" i="23" a="1"/>
  <c r="BW120" i="23" s="1"/>
  <c r="BW121" i="23" s="1"/>
  <c r="BV120" i="23" a="1"/>
  <c r="BV120" i="23" s="1"/>
  <c r="BU120" i="23" a="1"/>
  <c r="BU120" i="23" s="1"/>
  <c r="BT120" i="23" a="1"/>
  <c r="BT120" i="23" s="1"/>
  <c r="BS120" i="23" a="1"/>
  <c r="BS120" i="23" s="1"/>
  <c r="BR120" i="23" a="1"/>
  <c r="BR120" i="23" s="1"/>
  <c r="BR121" i="23" s="1"/>
  <c r="BQ120" i="23" a="1"/>
  <c r="BQ120" i="23" s="1"/>
  <c r="BP120" i="23" a="1"/>
  <c r="BP120" i="23"/>
  <c r="BO120" i="23" a="1"/>
  <c r="BO120" i="23" s="1"/>
  <c r="BN120" i="23" a="1"/>
  <c r="BN120" i="23" s="1"/>
  <c r="BM120" i="23" a="1"/>
  <c r="BM120" i="23" s="1"/>
  <c r="BL120" i="23" a="1"/>
  <c r="BL120" i="23" s="1"/>
  <c r="BK120" i="23" a="1"/>
  <c r="BK120" i="23" s="1"/>
  <c r="BJ120" i="23" a="1"/>
  <c r="BJ120" i="23"/>
  <c r="BI120" i="23" a="1"/>
  <c r="BI120" i="23" s="1"/>
  <c r="BH120" i="23" a="1"/>
  <c r="BH120" i="23"/>
  <c r="BG120" i="23" a="1"/>
  <c r="BG120" i="23" s="1"/>
  <c r="BG121" i="23" s="1"/>
  <c r="BF120" i="23" a="1"/>
  <c r="BF120" i="23" s="1"/>
  <c r="BE120" i="23" a="1"/>
  <c r="BE120" i="23" s="1"/>
  <c r="BD120" i="23" a="1"/>
  <c r="BD120" i="23" s="1"/>
  <c r="BC120" i="23" a="1"/>
  <c r="BC120" i="23" s="1"/>
  <c r="BB120" i="23" a="1"/>
  <c r="BB120" i="23" s="1"/>
  <c r="BB121" i="23" s="1"/>
  <c r="BA120" i="23" a="1"/>
  <c r="BA120" i="23" s="1"/>
  <c r="AZ120" i="23" a="1"/>
  <c r="AZ120" i="23"/>
  <c r="AY120" i="23" a="1"/>
  <c r="AY120" i="23" s="1"/>
  <c r="AX120" i="23" a="1"/>
  <c r="AX120" i="23" s="1"/>
  <c r="AW120" i="23" a="1"/>
  <c r="AW120" i="23" s="1"/>
  <c r="AV120" i="23" a="1"/>
  <c r="AV120" i="23" s="1"/>
  <c r="AU120" i="23" a="1"/>
  <c r="AU120" i="23" s="1"/>
  <c r="AT120" i="23" a="1"/>
  <c r="AT120" i="23"/>
  <c r="AS120" i="23" a="1"/>
  <c r="AS120" i="23" s="1"/>
  <c r="AR120" i="23" a="1"/>
  <c r="AR120" i="23"/>
  <c r="AQ120" i="23" a="1"/>
  <c r="AQ120" i="23" s="1"/>
  <c r="AP120" i="23" a="1"/>
  <c r="AP120" i="23" s="1"/>
  <c r="AP121" i="23" s="1"/>
  <c r="AQ121" i="23" s="1"/>
  <c r="AR121" i="23" s="1"/>
  <c r="AS121" i="23" s="1"/>
  <c r="AT121" i="23" s="1"/>
  <c r="AU121" i="23" s="1"/>
  <c r="AV121" i="23" s="1"/>
  <c r="AW121" i="23" s="1"/>
  <c r="AO120" i="23"/>
  <c r="AN120" i="23"/>
  <c r="AM120" i="23"/>
  <c r="AL120" i="23"/>
  <c r="AK120" i="23"/>
  <c r="AJ120" i="23"/>
  <c r="AI120" i="23"/>
  <c r="AH120" i="23"/>
  <c r="AG120" i="23"/>
  <c r="AF120" i="23"/>
  <c r="AE120" i="23" a="1"/>
  <c r="AE120" i="23" s="1"/>
  <c r="AD120" i="23" a="1"/>
  <c r="AD120" i="23" s="1"/>
  <c r="AC120" i="23" a="1"/>
  <c r="AC120" i="23" s="1"/>
  <c r="AB120" i="23" a="1"/>
  <c r="AB120" i="23" s="1"/>
  <c r="AA120" i="23" a="1"/>
  <c r="AA120" i="23"/>
  <c r="Z120" i="23" a="1"/>
  <c r="Z120" i="23" s="1"/>
  <c r="Y120" i="23" a="1"/>
  <c r="Y120" i="23"/>
  <c r="X120" i="23" a="1"/>
  <c r="X120" i="23" s="1"/>
  <c r="W120" i="23" a="1"/>
  <c r="W120" i="23" s="1"/>
  <c r="V120" i="23" a="1"/>
  <c r="V120" i="23" s="1"/>
  <c r="U120" i="23" a="1"/>
  <c r="U120" i="23" s="1"/>
  <c r="T120" i="23" a="1"/>
  <c r="T120" i="23" s="1"/>
  <c r="S120" i="23" a="1"/>
  <c r="S120" i="23"/>
  <c r="R120" i="23" a="1"/>
  <c r="R120" i="23" s="1"/>
  <c r="R121" i="23" s="1"/>
  <c r="S121" i="23" s="1"/>
  <c r="Q120" i="23" a="1"/>
  <c r="Q120" i="23" s="1"/>
  <c r="P120" i="23" a="1"/>
  <c r="P120" i="23" s="1"/>
  <c r="O120" i="23" a="1"/>
  <c r="O120" i="23" s="1"/>
  <c r="N120" i="23" a="1"/>
  <c r="N120" i="23" s="1"/>
  <c r="N121" i="23" s="1"/>
  <c r="O121" i="23" s="1"/>
  <c r="M120" i="23" a="1"/>
  <c r="M120" i="23" s="1"/>
  <c r="L120" i="23" a="1"/>
  <c r="L120" i="23" s="1"/>
  <c r="K120" i="23" a="1"/>
  <c r="K120" i="23"/>
  <c r="I120" i="23"/>
  <c r="H120" i="23"/>
  <c r="BM121" i="23" s="1"/>
  <c r="AO119" i="23"/>
  <c r="AN119" i="23"/>
  <c r="AM119" i="23"/>
  <c r="AL119" i="23"/>
  <c r="AK119" i="23"/>
  <c r="AJ119" i="23"/>
  <c r="AI119" i="23"/>
  <c r="CQ118" i="23"/>
  <c r="CP118" i="23" a="1"/>
  <c r="CP118" i="23" s="1"/>
  <c r="CO118" i="23" a="1"/>
  <c r="CO118" i="23" s="1"/>
  <c r="CN118" i="23" a="1"/>
  <c r="CN118" i="23" s="1"/>
  <c r="CM118" i="23" a="1"/>
  <c r="CM118" i="23" s="1"/>
  <c r="CL118" i="23" a="1"/>
  <c r="CL118" i="23" s="1"/>
  <c r="CK118" i="23" a="1"/>
  <c r="CK118" i="23" s="1"/>
  <c r="CJ118" i="23" a="1"/>
  <c r="CJ118" i="23"/>
  <c r="CI118" i="23" a="1"/>
  <c r="CI118" i="23" s="1"/>
  <c r="CH118" i="23" a="1"/>
  <c r="CH118" i="23" s="1"/>
  <c r="CG118" i="23" a="1"/>
  <c r="CG118" i="23" s="1"/>
  <c r="CF118" i="23" a="1"/>
  <c r="CF118" i="23" s="1"/>
  <c r="CE118" i="23" a="1"/>
  <c r="CE118" i="23" s="1"/>
  <c r="CD118" i="23" a="1"/>
  <c r="CD118" i="23"/>
  <c r="CC118" i="23" a="1"/>
  <c r="CC118" i="23" s="1"/>
  <c r="CB118" i="23" a="1"/>
  <c r="CB118" i="23"/>
  <c r="CA118" i="23" a="1"/>
  <c r="CA118" i="23" s="1"/>
  <c r="BZ118" i="23" a="1"/>
  <c r="BZ118" i="23" s="1"/>
  <c r="BY118" i="23" a="1"/>
  <c r="BY118" i="23" s="1"/>
  <c r="BX118" i="23" a="1"/>
  <c r="BX118" i="23" s="1"/>
  <c r="BW118" i="23" a="1"/>
  <c r="BW118" i="23" s="1"/>
  <c r="BV118" i="23" a="1"/>
  <c r="BV118" i="23" s="1"/>
  <c r="BU118" i="23" a="1"/>
  <c r="BU118" i="23" s="1"/>
  <c r="BT118" i="23" a="1"/>
  <c r="BT118" i="23"/>
  <c r="BS118" i="23" a="1"/>
  <c r="BS118" i="23" s="1"/>
  <c r="BR118" i="23" a="1"/>
  <c r="BR118" i="23" s="1"/>
  <c r="BQ118" i="23" a="1"/>
  <c r="BQ118" i="23" s="1"/>
  <c r="BP118" i="23" a="1"/>
  <c r="BP118" i="23" s="1"/>
  <c r="BO118" i="23" a="1"/>
  <c r="BO118" i="23" s="1"/>
  <c r="BN118" i="23" a="1"/>
  <c r="BN118" i="23" s="1"/>
  <c r="BM118" i="23" a="1"/>
  <c r="BM118" i="23" s="1"/>
  <c r="BL118" i="23" a="1"/>
  <c r="BL118" i="23"/>
  <c r="BK118" i="23" a="1"/>
  <c r="BK118" i="23" s="1"/>
  <c r="BJ118" i="23" a="1"/>
  <c r="BJ118" i="23" s="1"/>
  <c r="BI118" i="23" a="1"/>
  <c r="BI118" i="23" s="1"/>
  <c r="BH118" i="23" a="1"/>
  <c r="BH118" i="23" s="1"/>
  <c r="BG118" i="23" a="1"/>
  <c r="BG118" i="23" s="1"/>
  <c r="BF118" i="23" a="1"/>
  <c r="BF118" i="23" s="1"/>
  <c r="BE118" i="23" a="1"/>
  <c r="BE118" i="23" s="1"/>
  <c r="BD118" i="23" a="1"/>
  <c r="BD118" i="23"/>
  <c r="BC118" i="23" a="1"/>
  <c r="BC118" i="23" s="1"/>
  <c r="BB118" i="23" a="1"/>
  <c r="BB118" i="23" s="1"/>
  <c r="BA118" i="23" a="1"/>
  <c r="BA118" i="23" s="1"/>
  <c r="AZ118" i="23" a="1"/>
  <c r="AZ118" i="23" s="1"/>
  <c r="AY118" i="23" a="1"/>
  <c r="AY118" i="23" s="1"/>
  <c r="AX118" i="23" a="1"/>
  <c r="AX118" i="23" s="1"/>
  <c r="AW118" i="23" a="1"/>
  <c r="AW118" i="23" s="1"/>
  <c r="AV118" i="23" a="1"/>
  <c r="AV118" i="23"/>
  <c r="AU118" i="23" a="1"/>
  <c r="AU118" i="23" s="1"/>
  <c r="AT118" i="23" a="1"/>
  <c r="AT118" i="23" s="1"/>
  <c r="AS118" i="23" a="1"/>
  <c r="AS118" i="23" s="1"/>
  <c r="AR118" i="23" a="1"/>
  <c r="AR118" i="23" s="1"/>
  <c r="AQ118" i="23" a="1"/>
  <c r="AQ118" i="23" s="1"/>
  <c r="AP118" i="23" a="1"/>
  <c r="AP118" i="23" s="1"/>
  <c r="AO118" i="23"/>
  <c r="AN118" i="23"/>
  <c r="AM118" i="23"/>
  <c r="AL118" i="23"/>
  <c r="AK118" i="23"/>
  <c r="AJ118" i="23"/>
  <c r="AI118" i="23"/>
  <c r="AH118" i="23"/>
  <c r="AG118" i="23"/>
  <c r="AF118" i="23"/>
  <c r="AE118" i="23" a="1"/>
  <c r="AE118" i="23" s="1"/>
  <c r="AD118" i="23" a="1"/>
  <c r="AD118" i="23" s="1"/>
  <c r="AC118" i="23" a="1"/>
  <c r="AC118" i="23"/>
  <c r="AB118" i="23" a="1"/>
  <c r="AB118" i="23" s="1"/>
  <c r="AA118" i="23" a="1"/>
  <c r="AA118" i="23" s="1"/>
  <c r="Z118" i="23" a="1"/>
  <c r="Z118" i="23" s="1"/>
  <c r="Y118" i="23" a="1"/>
  <c r="Y118" i="23" s="1"/>
  <c r="X118" i="23" a="1"/>
  <c r="X118" i="23" s="1"/>
  <c r="W118" i="23" a="1"/>
  <c r="W118" i="23" s="1"/>
  <c r="V118" i="23" a="1"/>
  <c r="V118" i="23" s="1"/>
  <c r="U118" i="23" a="1"/>
  <c r="U118" i="23"/>
  <c r="T118" i="23" a="1"/>
  <c r="T118" i="23" s="1"/>
  <c r="S118" i="23" a="1"/>
  <c r="S118" i="23" s="1"/>
  <c r="R118" i="23" a="1"/>
  <c r="R118" i="23" s="1"/>
  <c r="Q118" i="23" a="1"/>
  <c r="Q118" i="23" s="1"/>
  <c r="P118" i="23" a="1"/>
  <c r="P118" i="23" s="1"/>
  <c r="O118" i="23" a="1"/>
  <c r="O118" i="23" s="1"/>
  <c r="N118" i="23" a="1"/>
  <c r="N118" i="23" s="1"/>
  <c r="N119" i="23" s="1"/>
  <c r="M118" i="23" a="1"/>
  <c r="M118" i="23"/>
  <c r="L118" i="23" a="1"/>
  <c r="L118" i="23" s="1"/>
  <c r="K118" i="23" a="1"/>
  <c r="K118" i="23" s="1"/>
  <c r="I118" i="23"/>
  <c r="H118" i="23"/>
  <c r="CF119" i="23" s="1"/>
  <c r="AO117" i="23"/>
  <c r="AP117" i="23" s="1"/>
  <c r="AN117" i="23"/>
  <c r="AM117" i="23"/>
  <c r="AL117" i="23"/>
  <c r="AK117" i="23"/>
  <c r="AJ117" i="23"/>
  <c r="AI117" i="23"/>
  <c r="CQ116" i="23"/>
  <c r="CP116" i="23" a="1"/>
  <c r="CP116" i="23" s="1"/>
  <c r="CO116" i="23" a="1"/>
  <c r="CO116" i="23" s="1"/>
  <c r="CN116" i="23" a="1"/>
  <c r="CN116" i="23"/>
  <c r="CM116" i="23" a="1"/>
  <c r="CM116" i="23" s="1"/>
  <c r="CL116" i="23" a="1"/>
  <c r="CL116" i="23" s="1"/>
  <c r="CK116" i="23" a="1"/>
  <c r="CK116" i="23" s="1"/>
  <c r="CJ116" i="23" a="1"/>
  <c r="CJ116" i="23" s="1"/>
  <c r="CI116" i="23" a="1"/>
  <c r="CI116" i="23" s="1"/>
  <c r="CH116" i="23" a="1"/>
  <c r="CH116" i="23" s="1"/>
  <c r="CG116" i="23" a="1"/>
  <c r="CG116" i="23" s="1"/>
  <c r="CF116" i="23" a="1"/>
  <c r="CF116" i="23"/>
  <c r="CE116" i="23" a="1"/>
  <c r="CE116" i="23" s="1"/>
  <c r="CD116" i="23" a="1"/>
  <c r="CD116" i="23" s="1"/>
  <c r="CC116" i="23" a="1"/>
  <c r="CC116" i="23" s="1"/>
  <c r="CB116" i="23" a="1"/>
  <c r="CB116" i="23" s="1"/>
  <c r="CA116" i="23" a="1"/>
  <c r="CA116" i="23" s="1"/>
  <c r="BZ116" i="23" a="1"/>
  <c r="BZ116" i="23" s="1"/>
  <c r="BY116" i="23" a="1"/>
  <c r="BY116" i="23" s="1"/>
  <c r="BX116" i="23" a="1"/>
  <c r="BX116" i="23"/>
  <c r="BW116" i="23" a="1"/>
  <c r="BW116" i="23" s="1"/>
  <c r="BV116" i="23" a="1"/>
  <c r="BV116" i="23" s="1"/>
  <c r="BU116" i="23" a="1"/>
  <c r="BU116" i="23" s="1"/>
  <c r="BT116" i="23" a="1"/>
  <c r="BT116" i="23" s="1"/>
  <c r="BS116" i="23" a="1"/>
  <c r="BS116" i="23" s="1"/>
  <c r="BR116" i="23" a="1"/>
  <c r="BR116" i="23" s="1"/>
  <c r="BQ116" i="23" a="1"/>
  <c r="BQ116" i="23" s="1"/>
  <c r="BP116" i="23" a="1"/>
  <c r="BP116" i="23"/>
  <c r="BO116" i="23" a="1"/>
  <c r="BO116" i="23" s="1"/>
  <c r="BN116" i="23" a="1"/>
  <c r="BN116" i="23" s="1"/>
  <c r="BM116" i="23" a="1"/>
  <c r="BM116" i="23" s="1"/>
  <c r="BL116" i="23" a="1"/>
  <c r="BL116" i="23" s="1"/>
  <c r="BK116" i="23" a="1"/>
  <c r="BK116" i="23" s="1"/>
  <c r="BJ116" i="23" a="1"/>
  <c r="BJ116" i="23" s="1"/>
  <c r="BI116" i="23" a="1"/>
  <c r="BI116" i="23" s="1"/>
  <c r="BH116" i="23" a="1"/>
  <c r="BH116" i="23"/>
  <c r="BG116" i="23" a="1"/>
  <c r="BG116" i="23" s="1"/>
  <c r="BF116" i="23" a="1"/>
  <c r="BF116" i="23" s="1"/>
  <c r="BE116" i="23" a="1"/>
  <c r="BE116" i="23" s="1"/>
  <c r="BD116" i="23" a="1"/>
  <c r="BD116" i="23" s="1"/>
  <c r="BC116" i="23" a="1"/>
  <c r="BC116" i="23" s="1"/>
  <c r="BB116" i="23" a="1"/>
  <c r="BB116" i="23" s="1"/>
  <c r="BA116" i="23" a="1"/>
  <c r="BA116" i="23" s="1"/>
  <c r="AZ116" i="23" a="1"/>
  <c r="AZ116" i="23"/>
  <c r="AY116" i="23" a="1"/>
  <c r="AY116" i="23" s="1"/>
  <c r="AX116" i="23" a="1"/>
  <c r="AX116" i="23" s="1"/>
  <c r="AW116" i="23" a="1"/>
  <c r="AW116" i="23" s="1"/>
  <c r="AV116" i="23" a="1"/>
  <c r="AV116" i="23" s="1"/>
  <c r="AU116" i="23" a="1"/>
  <c r="AU116" i="23" s="1"/>
  <c r="AT116" i="23"/>
  <c r="AS116" i="23" a="1"/>
  <c r="AS116" i="23" s="1"/>
  <c r="AR116" i="23" a="1"/>
  <c r="AR116" i="23" s="1"/>
  <c r="AQ116" i="23" a="1"/>
  <c r="AQ116" i="23" s="1"/>
  <c r="AP116" i="23" a="1"/>
  <c r="AP116" i="23"/>
  <c r="AO116" i="23"/>
  <c r="AN116" i="23"/>
  <c r="AM116" i="23"/>
  <c r="AL116" i="23"/>
  <c r="AK116" i="23"/>
  <c r="AJ116" i="23"/>
  <c r="AI116" i="23"/>
  <c r="AH116" i="23"/>
  <c r="AG116" i="23"/>
  <c r="AF116" i="23"/>
  <c r="AE116" i="23" a="1"/>
  <c r="AE116" i="23"/>
  <c r="AD116" i="23" a="1"/>
  <c r="AD116" i="23" s="1"/>
  <c r="AC116" i="23" a="1"/>
  <c r="AC116" i="23" s="1"/>
  <c r="AB116" i="23" a="1"/>
  <c r="AB116" i="23" s="1"/>
  <c r="AA116" i="23" a="1"/>
  <c r="AA116" i="23"/>
  <c r="Z116" i="23" a="1"/>
  <c r="Z116" i="23" s="1"/>
  <c r="Y116" i="23" a="1"/>
  <c r="Y116" i="23" s="1"/>
  <c r="X116" i="23" a="1"/>
  <c r="X116" i="23" s="1"/>
  <c r="W116" i="23" a="1"/>
  <c r="W116" i="23"/>
  <c r="V116" i="23" a="1"/>
  <c r="V116" i="23" s="1"/>
  <c r="U116" i="23" a="1"/>
  <c r="U116" i="23" s="1"/>
  <c r="T116" i="23" a="1"/>
  <c r="T116" i="23" s="1"/>
  <c r="S116" i="23" a="1"/>
  <c r="S116" i="23"/>
  <c r="R116" i="23" a="1"/>
  <c r="R116" i="23" s="1"/>
  <c r="Q116" i="23" a="1"/>
  <c r="Q116" i="23" s="1"/>
  <c r="P116" i="23" a="1"/>
  <c r="P116" i="23" s="1"/>
  <c r="O116" i="23" a="1"/>
  <c r="O116" i="23"/>
  <c r="N116" i="23" a="1"/>
  <c r="N116" i="23" s="1"/>
  <c r="M116" i="23" a="1"/>
  <c r="M116" i="23" s="1"/>
  <c r="L116" i="23" a="1"/>
  <c r="L116" i="23" s="1"/>
  <c r="K116" i="23" a="1"/>
  <c r="K116" i="23"/>
  <c r="I116" i="23"/>
  <c r="H116" i="23"/>
  <c r="BB117" i="23" s="1"/>
  <c r="BH115" i="23"/>
  <c r="CQ114" i="23"/>
  <c r="CP114" i="23" a="1"/>
  <c r="CP114" i="23"/>
  <c r="CO114" i="23" a="1"/>
  <c r="CO114" i="23" s="1"/>
  <c r="CN114" i="23" a="1"/>
  <c r="CN114" i="23" s="1"/>
  <c r="CM114" i="23" a="1"/>
  <c r="CM114" i="23" s="1"/>
  <c r="CL114" i="23" a="1"/>
  <c r="CL114" i="23" s="1"/>
  <c r="CK114" i="23" a="1"/>
  <c r="CK114" i="23" s="1"/>
  <c r="CJ114" i="23" a="1"/>
  <c r="CJ114" i="23" s="1"/>
  <c r="CI114" i="23" a="1"/>
  <c r="CI114" i="23" s="1"/>
  <c r="CH114" i="23" a="1"/>
  <c r="CH114" i="23"/>
  <c r="CG114" i="23" a="1"/>
  <c r="CG114" i="23" s="1"/>
  <c r="CF114" i="23" a="1"/>
  <c r="CF114" i="23" s="1"/>
  <c r="CE114" i="23" a="1"/>
  <c r="CE114" i="23" s="1"/>
  <c r="CD114" i="23" a="1"/>
  <c r="CD114" i="23" s="1"/>
  <c r="CC114" i="23" a="1"/>
  <c r="CC114" i="23" s="1"/>
  <c r="CB114" i="23" a="1"/>
  <c r="CB114" i="23" s="1"/>
  <c r="CA114" i="23" a="1"/>
  <c r="CA114" i="23" s="1"/>
  <c r="BZ114" i="23" a="1"/>
  <c r="BZ114" i="23"/>
  <c r="BY114" i="23" a="1"/>
  <c r="BY114" i="23" s="1"/>
  <c r="BX114" i="23" a="1"/>
  <c r="BX114" i="23" s="1"/>
  <c r="BW114" i="23" a="1"/>
  <c r="BW114" i="23" s="1"/>
  <c r="BV114" i="23" a="1"/>
  <c r="BV114" i="23" s="1"/>
  <c r="BU114" i="23" a="1"/>
  <c r="BU114" i="23" s="1"/>
  <c r="BT114" i="23" a="1"/>
  <c r="BT114" i="23" s="1"/>
  <c r="BS114" i="23" a="1"/>
  <c r="BS114" i="23" s="1"/>
  <c r="BR114" i="23" a="1"/>
  <c r="BR114" i="23"/>
  <c r="BQ114" i="23" a="1"/>
  <c r="BQ114" i="23" s="1"/>
  <c r="BP114" i="23" a="1"/>
  <c r="BP114" i="23" s="1"/>
  <c r="BO114" i="23" a="1"/>
  <c r="BO114" i="23" s="1"/>
  <c r="BN114" i="23" a="1"/>
  <c r="BN114" i="23" s="1"/>
  <c r="BM114" i="23" a="1"/>
  <c r="BM114" i="23" s="1"/>
  <c r="BL114" i="23" a="1"/>
  <c r="BL114" i="23" s="1"/>
  <c r="BK114" i="23" a="1"/>
  <c r="BK114" i="23" s="1"/>
  <c r="BJ114" i="23" a="1"/>
  <c r="BJ114" i="23"/>
  <c r="BI114" i="23" a="1"/>
  <c r="BI114" i="23" s="1"/>
  <c r="BH114" i="23" a="1"/>
  <c r="BH114" i="23" s="1"/>
  <c r="BG114" i="23" a="1"/>
  <c r="BG114" i="23" s="1"/>
  <c r="BF114" i="23" a="1"/>
  <c r="BF114" i="23" s="1"/>
  <c r="BE114" i="23" a="1"/>
  <c r="BE114" i="23" s="1"/>
  <c r="BD114" i="23" a="1"/>
  <c r="BD114" i="23" s="1"/>
  <c r="BC114" i="23" a="1"/>
  <c r="BC114" i="23" s="1"/>
  <c r="BB114" i="23" a="1"/>
  <c r="BB114" i="23"/>
  <c r="BA114" i="23" a="1"/>
  <c r="BA114" i="23" s="1"/>
  <c r="AZ114" i="23" a="1"/>
  <c r="AZ114" i="23" s="1"/>
  <c r="AY114" i="23" a="1"/>
  <c r="AY114" i="23" s="1"/>
  <c r="AX114" i="23" a="1"/>
  <c r="AX114" i="23" s="1"/>
  <c r="AW114" i="23" a="1"/>
  <c r="AW114" i="23" s="1"/>
  <c r="AV114" i="23" a="1"/>
  <c r="AV114" i="23" s="1"/>
  <c r="AU114" i="23" a="1"/>
  <c r="AU114" i="23" s="1"/>
  <c r="AT114" i="23" a="1"/>
  <c r="AT114" i="23"/>
  <c r="AS114" i="23" a="1"/>
  <c r="AS114" i="23" s="1"/>
  <c r="AR114" i="23" a="1"/>
  <c r="AR114" i="23" s="1"/>
  <c r="AQ114" i="23" a="1"/>
  <c r="AQ114" i="23" s="1"/>
  <c r="AP114" i="23" a="1"/>
  <c r="AP114" i="23" s="1"/>
  <c r="AO114" i="23"/>
  <c r="AN114" i="23"/>
  <c r="AM114" i="23"/>
  <c r="AL114" i="23"/>
  <c r="AK114" i="23"/>
  <c r="AJ114" i="23"/>
  <c r="AI114" i="23"/>
  <c r="AH114" i="23"/>
  <c r="AG114" i="23"/>
  <c r="AF114" i="23"/>
  <c r="AE114" i="23" a="1"/>
  <c r="AE114" i="23" s="1"/>
  <c r="AD114" i="23" a="1"/>
  <c r="AD114" i="23" s="1"/>
  <c r="AC114" i="23" a="1"/>
  <c r="AC114" i="23"/>
  <c r="AB114" i="23" a="1"/>
  <c r="AB114" i="23" s="1"/>
  <c r="AA114" i="23" a="1"/>
  <c r="AA114" i="23" s="1"/>
  <c r="Z114" i="23" a="1"/>
  <c r="Z114" i="23" s="1"/>
  <c r="Y114" i="23" a="1"/>
  <c r="Y114" i="23" s="1"/>
  <c r="X114" i="23" a="1"/>
  <c r="X114" i="23" s="1"/>
  <c r="W114" i="23" a="1"/>
  <c r="W114" i="23" s="1"/>
  <c r="V114" i="23" a="1"/>
  <c r="V114" i="23" s="1"/>
  <c r="U114" i="23" a="1"/>
  <c r="U114" i="23"/>
  <c r="T114" i="23" a="1"/>
  <c r="T114" i="23" s="1"/>
  <c r="T115" i="23" s="1"/>
  <c r="S114" i="23" a="1"/>
  <c r="S114" i="23" s="1"/>
  <c r="R114" i="23" a="1"/>
  <c r="R114" i="23" s="1"/>
  <c r="R115" i="23" s="1"/>
  <c r="Q114" i="23" a="1"/>
  <c r="Q114" i="23" s="1"/>
  <c r="P114" i="23" a="1"/>
  <c r="P114" i="23" s="1"/>
  <c r="P115" i="23" s="1"/>
  <c r="Q115" i="23" s="1"/>
  <c r="O114" i="23" a="1"/>
  <c r="O114" i="23" s="1"/>
  <c r="N114" i="23" a="1"/>
  <c r="N114" i="23" s="1"/>
  <c r="N115" i="23" s="1"/>
  <c r="M114" i="23" a="1"/>
  <c r="M114" i="23"/>
  <c r="M115" i="23" s="1"/>
  <c r="L114" i="23" a="1"/>
  <c r="L114" i="23" s="1"/>
  <c r="K114" i="23" a="1"/>
  <c r="K114" i="23" s="1"/>
  <c r="I114" i="23"/>
  <c r="CH115" i="23" s="1"/>
  <c r="H114" i="23"/>
  <c r="BM115" i="23" s="1"/>
  <c r="CQ112" i="23"/>
  <c r="CP112" i="23" a="1"/>
  <c r="CP112" i="23" s="1"/>
  <c r="CO112" i="23" a="1"/>
  <c r="CO112" i="23" s="1"/>
  <c r="CN112" i="23" a="1"/>
  <c r="CN112" i="23" s="1"/>
  <c r="CM112" i="23" a="1"/>
  <c r="CM112" i="23" s="1"/>
  <c r="CL112" i="23" a="1"/>
  <c r="CL112" i="23"/>
  <c r="CK112" i="23" a="1"/>
  <c r="CK112" i="23" s="1"/>
  <c r="CJ112" i="23" a="1"/>
  <c r="CJ112" i="23" s="1"/>
  <c r="CI112" i="23" a="1"/>
  <c r="CI112" i="23" s="1"/>
  <c r="CH112" i="23" a="1"/>
  <c r="CH112" i="23"/>
  <c r="CG112" i="23" a="1"/>
  <c r="CG112" i="23" s="1"/>
  <c r="CF112" i="23" a="1"/>
  <c r="CF112" i="23" s="1"/>
  <c r="CE112" i="23" a="1"/>
  <c r="CE112" i="23" s="1"/>
  <c r="CD112" i="23" a="1"/>
  <c r="CD112" i="23"/>
  <c r="CC112" i="23" a="1"/>
  <c r="CC112" i="23" s="1"/>
  <c r="CB112" i="23" a="1"/>
  <c r="CB112" i="23" s="1"/>
  <c r="CA112" i="23" a="1"/>
  <c r="CA112" i="23" s="1"/>
  <c r="BZ112" i="23" a="1"/>
  <c r="BZ112" i="23"/>
  <c r="BY112" i="23" a="1"/>
  <c r="BY112" i="23" s="1"/>
  <c r="BX112" i="23" a="1"/>
  <c r="BX112" i="23" s="1"/>
  <c r="BW112" i="23" a="1"/>
  <c r="BW112" i="23" s="1"/>
  <c r="BV112" i="23" a="1"/>
  <c r="BV112" i="23"/>
  <c r="BU112" i="23" a="1"/>
  <c r="BU112" i="23" s="1"/>
  <c r="BT112" i="23" a="1"/>
  <c r="BT112" i="23" s="1"/>
  <c r="BS112" i="23" a="1"/>
  <c r="BS112" i="23" s="1"/>
  <c r="BR112" i="23" a="1"/>
  <c r="BR112" i="23"/>
  <c r="BQ112" i="23" a="1"/>
  <c r="BQ112" i="23" s="1"/>
  <c r="BP112" i="23" a="1"/>
  <c r="BP112" i="23" s="1"/>
  <c r="BO112" i="23" a="1"/>
  <c r="BO112" i="23" s="1"/>
  <c r="BN112" i="23" a="1"/>
  <c r="BN112" i="23"/>
  <c r="BM112" i="23" a="1"/>
  <c r="BM112" i="23" s="1"/>
  <c r="BL112" i="23" a="1"/>
  <c r="BL112" i="23" s="1"/>
  <c r="BK112" i="23" a="1"/>
  <c r="BK112" i="23" s="1"/>
  <c r="BJ112" i="23" a="1"/>
  <c r="BJ112" i="23"/>
  <c r="BI112" i="23" a="1"/>
  <c r="BI112" i="23" s="1"/>
  <c r="BH112" i="23" a="1"/>
  <c r="BH112" i="23" s="1"/>
  <c r="BG112" i="23" a="1"/>
  <c r="BG112" i="23" s="1"/>
  <c r="BF112" i="23" a="1"/>
  <c r="BF112" i="23"/>
  <c r="BE112" i="23" a="1"/>
  <c r="BE112" i="23" s="1"/>
  <c r="BD112" i="23" a="1"/>
  <c r="BD112" i="23" s="1"/>
  <c r="BC112" i="23" a="1"/>
  <c r="BC112" i="23" s="1"/>
  <c r="BB112" i="23" a="1"/>
  <c r="BB112" i="23"/>
  <c r="BA112" i="23" a="1"/>
  <c r="BA112" i="23" s="1"/>
  <c r="AZ112" i="23" a="1"/>
  <c r="AZ112" i="23" s="1"/>
  <c r="AY112" i="23" a="1"/>
  <c r="AY112" i="23" s="1"/>
  <c r="AX112" i="23" a="1"/>
  <c r="AX112" i="23"/>
  <c r="AW112" i="23" a="1"/>
  <c r="AW112" i="23" s="1"/>
  <c r="AV112" i="23" a="1"/>
  <c r="AV112" i="23" s="1"/>
  <c r="AU112" i="23" a="1"/>
  <c r="AU112" i="23" s="1"/>
  <c r="AT112" i="23" a="1"/>
  <c r="AT112" i="23"/>
  <c r="AS112" i="23" a="1"/>
  <c r="AS112" i="23" s="1"/>
  <c r="AR112" i="23" a="1"/>
  <c r="AR112" i="23" s="1"/>
  <c r="AQ112" i="23" a="1"/>
  <c r="AQ112" i="23" s="1"/>
  <c r="AP112" i="23" a="1"/>
  <c r="AP112" i="23"/>
  <c r="AO112" i="23"/>
  <c r="AN112" i="23"/>
  <c r="AM112" i="23"/>
  <c r="AL112" i="23"/>
  <c r="AK112" i="23"/>
  <c r="AJ112" i="23"/>
  <c r="AI112" i="23"/>
  <c r="AH112" i="23"/>
  <c r="AG112" i="23"/>
  <c r="AF112" i="23"/>
  <c r="AE112" i="23" a="1"/>
  <c r="AE112" i="23"/>
  <c r="AD112" i="23" a="1"/>
  <c r="AD112" i="23" s="1"/>
  <c r="AC112" i="23" a="1"/>
  <c r="AC112" i="23" s="1"/>
  <c r="AB112" i="23" a="1"/>
  <c r="AB112" i="23" s="1"/>
  <c r="AA112" i="23" a="1"/>
  <c r="AA112" i="23"/>
  <c r="Z112" i="23" a="1"/>
  <c r="Z112" i="23" s="1"/>
  <c r="Y112" i="23" a="1"/>
  <c r="Y112" i="23" s="1"/>
  <c r="X112" i="23" a="1"/>
  <c r="X112" i="23" s="1"/>
  <c r="W112" i="23" a="1"/>
  <c r="W112" i="23"/>
  <c r="V112" i="23" a="1"/>
  <c r="V112" i="23" s="1"/>
  <c r="U112" i="23" a="1"/>
  <c r="U112" i="23" s="1"/>
  <c r="T112" i="23" a="1"/>
  <c r="T112" i="23" s="1"/>
  <c r="S112" i="23" a="1"/>
  <c r="S112" i="23"/>
  <c r="R112" i="23" a="1"/>
  <c r="R112" i="23" s="1"/>
  <c r="Q112" i="23" a="1"/>
  <c r="Q112" i="23" s="1"/>
  <c r="P112" i="23" a="1"/>
  <c r="P112" i="23"/>
  <c r="O112" i="23" a="1"/>
  <c r="O112" i="23" s="1"/>
  <c r="N112" i="23" a="1"/>
  <c r="N112" i="23" s="1"/>
  <c r="M112" i="23" a="1"/>
  <c r="M112" i="23" s="1"/>
  <c r="L112" i="23" a="1"/>
  <c r="L112" i="23" s="1"/>
  <c r="K112" i="23" a="1"/>
  <c r="K112" i="23" s="1"/>
  <c r="I112" i="23"/>
  <c r="I113" i="23" s="1"/>
  <c r="H112" i="23"/>
  <c r="CI113" i="23" s="1"/>
  <c r="BE111" i="23"/>
  <c r="CQ110" i="23"/>
  <c r="CP110" i="23"/>
  <c r="CO110" i="23"/>
  <c r="CN110" i="23"/>
  <c r="CM110" i="23"/>
  <c r="CL110" i="23"/>
  <c r="CK110" i="23"/>
  <c r="CJ110" i="23"/>
  <c r="CI110" i="23"/>
  <c r="CH110" i="23"/>
  <c r="CG110" i="23"/>
  <c r="CF110" i="23"/>
  <c r="CE110" i="23"/>
  <c r="CD110" i="23"/>
  <c r="CC110" i="23"/>
  <c r="CB110" i="23"/>
  <c r="CA110" i="23"/>
  <c r="BZ110" i="23"/>
  <c r="BY110" i="23"/>
  <c r="BX110" i="23"/>
  <c r="BW110" i="23"/>
  <c r="BV110" i="23"/>
  <c r="BU110" i="23"/>
  <c r="BT110" i="23"/>
  <c r="BS110" i="23"/>
  <c r="BR110" i="23"/>
  <c r="BQ110" i="23"/>
  <c r="BP110" i="23"/>
  <c r="BO110" i="23"/>
  <c r="BN110" i="23"/>
  <c r="BM110" i="23"/>
  <c r="BL110" i="23"/>
  <c r="BK110" i="23"/>
  <c r="BJ110" i="23"/>
  <c r="BI110" i="23"/>
  <c r="BH110" i="23"/>
  <c r="BG110" i="23"/>
  <c r="BF110" i="23"/>
  <c r="BE110" i="23"/>
  <c r="BD110" i="23"/>
  <c r="BC110" i="23"/>
  <c r="BB110" i="23"/>
  <c r="BA110" i="23"/>
  <c r="AZ110" i="23"/>
  <c r="AY110" i="23"/>
  <c r="AX110" i="23"/>
  <c r="AW110" i="23"/>
  <c r="AV110" i="23"/>
  <c r="AU110" i="23"/>
  <c r="AT110" i="23"/>
  <c r="AS110" i="23"/>
  <c r="AR110" i="23"/>
  <c r="AQ110" i="23"/>
  <c r="AP110" i="23"/>
  <c r="AO110" i="23"/>
  <c r="AN110" i="23"/>
  <c r="AM110" i="23"/>
  <c r="AL110" i="23"/>
  <c r="AK110" i="23"/>
  <c r="AJ110" i="23"/>
  <c r="AI110" i="23"/>
  <c r="AH110" i="23"/>
  <c r="AG110" i="23"/>
  <c r="AF110" i="23"/>
  <c r="AE110" i="23" a="1"/>
  <c r="AE110" i="23" s="1"/>
  <c r="AD110" i="23" a="1"/>
  <c r="AD110" i="23" s="1"/>
  <c r="AC110" i="23" a="1"/>
  <c r="AC110" i="23" s="1"/>
  <c r="AB110" i="23"/>
  <c r="AA110" i="23" a="1"/>
  <c r="AA110" i="23" s="1"/>
  <c r="Z110" i="23" a="1"/>
  <c r="Z110" i="23"/>
  <c r="Y110" i="23" a="1"/>
  <c r="Y110" i="23" s="1"/>
  <c r="X110" i="23" a="1"/>
  <c r="X110" i="23" s="1"/>
  <c r="W110" i="23" a="1"/>
  <c r="W110" i="23" s="1"/>
  <c r="V110" i="23" a="1"/>
  <c r="V110" i="23"/>
  <c r="U110" i="23" a="1"/>
  <c r="U110" i="23" s="1"/>
  <c r="T110" i="23" a="1"/>
  <c r="T110" i="23" s="1"/>
  <c r="S110" i="23" a="1"/>
  <c r="S110" i="23" s="1"/>
  <c r="R110" i="23" a="1"/>
  <c r="R110" i="23"/>
  <c r="Q110" i="23" a="1"/>
  <c r="Q110" i="23" s="1"/>
  <c r="P110" i="23" a="1"/>
  <c r="P110" i="23" s="1"/>
  <c r="O110" i="23" a="1"/>
  <c r="O110" i="23" s="1"/>
  <c r="N110" i="23" a="1"/>
  <c r="N110" i="23"/>
  <c r="M110" i="23" a="1"/>
  <c r="M110" i="23" s="1"/>
  <c r="L110" i="23" a="1"/>
  <c r="L110" i="23" s="1"/>
  <c r="K110" i="23" a="1"/>
  <c r="K110" i="23" s="1"/>
  <c r="I110" i="23"/>
  <c r="I111" i="23" s="1"/>
  <c r="H110" i="23"/>
  <c r="CC111" i="23" s="1"/>
  <c r="CQ108" i="23"/>
  <c r="CP108" i="23"/>
  <c r="CO108" i="23"/>
  <c r="CN108" i="23"/>
  <c r="CM108" i="23"/>
  <c r="CL108" i="23"/>
  <c r="CK108" i="23"/>
  <c r="CJ108" i="23"/>
  <c r="CI108" i="23"/>
  <c r="CH108" i="23"/>
  <c r="CG108" i="23"/>
  <c r="CF108" i="23"/>
  <c r="CE108" i="23"/>
  <c r="CD108" i="23"/>
  <c r="CC108" i="23"/>
  <c r="CB108" i="23"/>
  <c r="CA108" i="23"/>
  <c r="BZ108" i="23"/>
  <c r="BY108" i="23"/>
  <c r="BX108" i="23"/>
  <c r="BW108" i="23"/>
  <c r="BV108" i="23"/>
  <c r="BU108" i="23"/>
  <c r="BT108" i="23"/>
  <c r="BS108" i="23"/>
  <c r="BR108" i="23"/>
  <c r="BQ108" i="23"/>
  <c r="BP108" i="23"/>
  <c r="BO108" i="23"/>
  <c r="BN108" i="23"/>
  <c r="BM108" i="23"/>
  <c r="BL108" i="23"/>
  <c r="BK108" i="23"/>
  <c r="BJ108" i="23"/>
  <c r="BI108" i="23"/>
  <c r="BH108" i="23"/>
  <c r="BG108" i="23"/>
  <c r="BF108" i="23"/>
  <c r="BE108" i="23"/>
  <c r="BD108" i="23"/>
  <c r="BC108" i="23"/>
  <c r="BB108" i="23"/>
  <c r="BA108" i="23"/>
  <c r="AZ108" i="23"/>
  <c r="AY108" i="23"/>
  <c r="AX108" i="23"/>
  <c r="AW108" i="23"/>
  <c r="AV108" i="23"/>
  <c r="AU108" i="23"/>
  <c r="AT108" i="23"/>
  <c r="AS108" i="23"/>
  <c r="AR108" i="23"/>
  <c r="AQ108" i="23"/>
  <c r="AP108" i="23"/>
  <c r="AO108" i="23"/>
  <c r="AN108" i="23"/>
  <c r="AM108" i="23"/>
  <c r="AL108" i="23"/>
  <c r="AK108" i="23"/>
  <c r="AJ108" i="23"/>
  <c r="AI108" i="23"/>
  <c r="AH108" i="23"/>
  <c r="AG108" i="23"/>
  <c r="AF108" i="23"/>
  <c r="AE108" i="23" a="1"/>
  <c r="AE108" i="23"/>
  <c r="AD108" i="23" a="1"/>
  <c r="AD108" i="23" s="1"/>
  <c r="AC108" i="23" a="1"/>
  <c r="AC108" i="23" s="1"/>
  <c r="AB108" i="23" a="1"/>
  <c r="AB108" i="23" s="1"/>
  <c r="AA108" i="23" a="1"/>
  <c r="AA108" i="23"/>
  <c r="Z108" i="23" a="1"/>
  <c r="Z108" i="23" s="1"/>
  <c r="Y108" i="23" a="1"/>
  <c r="Y108" i="23" s="1"/>
  <c r="X108" i="23" a="1"/>
  <c r="X108" i="23" s="1"/>
  <c r="W108" i="23" a="1"/>
  <c r="W108" i="23"/>
  <c r="I108" i="23"/>
  <c r="CQ107" i="23"/>
  <c r="CP107" i="23"/>
  <c r="CO107" i="23"/>
  <c r="CN107" i="23"/>
  <c r="CM107" i="23"/>
  <c r="CL107" i="23"/>
  <c r="CK107" i="23"/>
  <c r="CJ107" i="23"/>
  <c r="CI107" i="23"/>
  <c r="CH107" i="23"/>
  <c r="CG107" i="23"/>
  <c r="CF107" i="23"/>
  <c r="CE107" i="23"/>
  <c r="CD107" i="23"/>
  <c r="CC107" i="23"/>
  <c r="CB107" i="23"/>
  <c r="CA107" i="23"/>
  <c r="BZ107" i="23"/>
  <c r="BY107" i="23"/>
  <c r="BX107" i="23"/>
  <c r="BW107" i="23"/>
  <c r="BV107" i="23"/>
  <c r="BU107" i="23"/>
  <c r="BT107" i="23"/>
  <c r="BS107" i="23"/>
  <c r="BR107" i="23"/>
  <c r="BQ107" i="23"/>
  <c r="BP107" i="23"/>
  <c r="BO107" i="23"/>
  <c r="BN107" i="23"/>
  <c r="BM107" i="23"/>
  <c r="BL107" i="23"/>
  <c r="BK107" i="23"/>
  <c r="BJ107" i="23"/>
  <c r="BI107" i="23"/>
  <c r="BH107" i="23"/>
  <c r="BG107" i="23"/>
  <c r="BF107" i="23"/>
  <c r="BE107" i="23"/>
  <c r="BD107" i="23"/>
  <c r="BC107" i="23"/>
  <c r="BB107" i="23"/>
  <c r="BA107" i="23"/>
  <c r="AZ107" i="23"/>
  <c r="AY107" i="23"/>
  <c r="AX107" i="23"/>
  <c r="AW107" i="23"/>
  <c r="AV107" i="23"/>
  <c r="AU107" i="23"/>
  <c r="AT107" i="23"/>
  <c r="AS107" i="23"/>
  <c r="AR107" i="23"/>
  <c r="AQ107" i="23"/>
  <c r="AP107" i="23"/>
  <c r="AO107" i="23"/>
  <c r="AN107" i="23"/>
  <c r="AM107" i="23"/>
  <c r="AL107" i="23"/>
  <c r="AK107" i="23"/>
  <c r="AJ107" i="23"/>
  <c r="AI107" i="23"/>
  <c r="AH107" i="23"/>
  <c r="AG107" i="23"/>
  <c r="I107" i="23"/>
  <c r="CQ106" i="23"/>
  <c r="CP106" i="23"/>
  <c r="CO106" i="23"/>
  <c r="CN106" i="23"/>
  <c r="CM106" i="23"/>
  <c r="CL106" i="23"/>
  <c r="CK106" i="23"/>
  <c r="CJ106" i="23"/>
  <c r="CI106" i="23"/>
  <c r="CH106" i="23"/>
  <c r="CG106" i="23"/>
  <c r="CF106" i="23"/>
  <c r="CE106" i="23"/>
  <c r="CD106" i="23"/>
  <c r="CC106" i="23"/>
  <c r="CB106" i="23"/>
  <c r="CA106" i="23"/>
  <c r="BZ106" i="23"/>
  <c r="BY106" i="23"/>
  <c r="BX106" i="23"/>
  <c r="BW106" i="23"/>
  <c r="BV106" i="23"/>
  <c r="BU106" i="23"/>
  <c r="BT106" i="23"/>
  <c r="BS106" i="23"/>
  <c r="BR106" i="23"/>
  <c r="BQ106" i="23"/>
  <c r="BP106" i="23"/>
  <c r="BO106" i="23"/>
  <c r="BN106" i="23"/>
  <c r="BM106" i="23"/>
  <c r="BL106" i="23"/>
  <c r="BK106" i="23"/>
  <c r="BJ106" i="23"/>
  <c r="BI106" i="23"/>
  <c r="BH106" i="23"/>
  <c r="BG106" i="23"/>
  <c r="BF106" i="23"/>
  <c r="BE106" i="23"/>
  <c r="BD106" i="23"/>
  <c r="BC106" i="23"/>
  <c r="BB106" i="23"/>
  <c r="BA106" i="23"/>
  <c r="AZ106" i="23"/>
  <c r="AY106" i="23"/>
  <c r="AX106" i="23"/>
  <c r="AW106" i="23"/>
  <c r="AV106" i="23"/>
  <c r="AU106" i="23"/>
  <c r="AT106" i="23"/>
  <c r="AS106" i="23"/>
  <c r="AR106" i="23"/>
  <c r="AQ106" i="23"/>
  <c r="AP106" i="23"/>
  <c r="AO106" i="23"/>
  <c r="AN106" i="23"/>
  <c r="AM106" i="23"/>
  <c r="AL106" i="23"/>
  <c r="AK106" i="23"/>
  <c r="AJ106" i="23"/>
  <c r="AI106" i="23"/>
  <c r="AH106" i="23"/>
  <c r="AG106" i="23"/>
  <c r="AF106" i="23"/>
  <c r="AE106" i="23" a="1"/>
  <c r="AE106" i="23" s="1"/>
  <c r="AD106" i="23" a="1"/>
  <c r="AD106" i="23"/>
  <c r="AC106" i="23" a="1"/>
  <c r="AC106" i="23" s="1"/>
  <c r="AB106" i="23" a="1"/>
  <c r="AB106" i="23" s="1"/>
  <c r="AA106" i="23" a="1"/>
  <c r="AA106" i="23" s="1"/>
  <c r="Z106" i="23" a="1"/>
  <c r="Z106" i="23"/>
  <c r="Y106" i="23" a="1"/>
  <c r="Y106" i="23" s="1"/>
  <c r="X106" i="23" a="1"/>
  <c r="X106" i="23" s="1"/>
  <c r="W106" i="23" a="1"/>
  <c r="W106" i="23" s="1"/>
  <c r="V106" i="23" a="1"/>
  <c r="V106" i="23"/>
  <c r="U106" i="23" a="1"/>
  <c r="U106" i="23" s="1"/>
  <c r="T106" i="23" a="1"/>
  <c r="T106" i="23" s="1"/>
  <c r="S106" i="23" a="1"/>
  <c r="S106" i="23" s="1"/>
  <c r="R106" i="23" a="1"/>
  <c r="R106" i="23"/>
  <c r="Q106" i="23" a="1"/>
  <c r="Q106" i="23" s="1"/>
  <c r="P106" i="23" a="1"/>
  <c r="P106" i="23" s="1"/>
  <c r="O106" i="23" a="1"/>
  <c r="O106" i="23" s="1"/>
  <c r="N106" i="23" a="1"/>
  <c r="N106" i="23"/>
  <c r="M106" i="23" a="1"/>
  <c r="M106" i="23" s="1"/>
  <c r="L106" i="23" a="1"/>
  <c r="L106" i="23" s="1"/>
  <c r="K106" i="23" a="1"/>
  <c r="K106" i="23" s="1"/>
  <c r="I106" i="23"/>
  <c r="CQ105" i="23"/>
  <c r="CP105" i="23"/>
  <c r="CO105" i="23"/>
  <c r="CN105" i="23"/>
  <c r="CM105" i="23"/>
  <c r="CL105" i="23"/>
  <c r="CK105" i="23"/>
  <c r="CJ105" i="23"/>
  <c r="CI105" i="23"/>
  <c r="CH105" i="23"/>
  <c r="CG105" i="23"/>
  <c r="CF105" i="23"/>
  <c r="CE105" i="23"/>
  <c r="CD105" i="23"/>
  <c r="CC105" i="23"/>
  <c r="CB105" i="23"/>
  <c r="CA105" i="23"/>
  <c r="BZ105" i="23"/>
  <c r="BY105" i="23"/>
  <c r="BX105" i="23"/>
  <c r="BW105" i="23"/>
  <c r="BV105" i="23"/>
  <c r="BU105" i="23"/>
  <c r="BT105" i="23"/>
  <c r="BS105" i="23"/>
  <c r="BR105" i="23"/>
  <c r="BQ105" i="23"/>
  <c r="BP105" i="23"/>
  <c r="BO105" i="23"/>
  <c r="BN105" i="23"/>
  <c r="BM105" i="23"/>
  <c r="BL105" i="23"/>
  <c r="BK105" i="23"/>
  <c r="BJ105" i="23"/>
  <c r="BI105" i="23"/>
  <c r="BH105" i="23"/>
  <c r="BG105" i="23"/>
  <c r="BF105" i="23"/>
  <c r="BE105" i="23"/>
  <c r="BD105" i="23"/>
  <c r="BC105" i="23"/>
  <c r="BB105" i="23"/>
  <c r="BA105" i="23"/>
  <c r="AZ105" i="23"/>
  <c r="AY105" i="23"/>
  <c r="AX105" i="23"/>
  <c r="AW105" i="23"/>
  <c r="AV105" i="23"/>
  <c r="AU105" i="23"/>
  <c r="AT105" i="23"/>
  <c r="AS105" i="23"/>
  <c r="AR105" i="23"/>
  <c r="AQ105" i="23"/>
  <c r="AP105" i="23"/>
  <c r="AO105" i="23"/>
  <c r="AN105" i="23"/>
  <c r="AM105" i="23"/>
  <c r="AL105" i="23"/>
  <c r="AK105" i="23"/>
  <c r="AJ105" i="23"/>
  <c r="AI105" i="23"/>
  <c r="AH105" i="23"/>
  <c r="AG105" i="23"/>
  <c r="AF105" i="23"/>
  <c r="AE105" i="23" a="1"/>
  <c r="AE105" i="23" s="1"/>
  <c r="AD105" i="23" a="1"/>
  <c r="AD105" i="23"/>
  <c r="AC105" i="23" a="1"/>
  <c r="AC105" i="23" s="1"/>
  <c r="AB105" i="23" a="1"/>
  <c r="AB105" i="23" s="1"/>
  <c r="AA105" i="23" a="1"/>
  <c r="AA105" i="23" s="1"/>
  <c r="Z105" i="23" a="1"/>
  <c r="Z105" i="23"/>
  <c r="Y105" i="23" a="1"/>
  <c r="Y105" i="23" s="1"/>
  <c r="X105" i="23" a="1"/>
  <c r="X105" i="23" s="1"/>
  <c r="W105" i="23" a="1"/>
  <c r="W105" i="23" s="1"/>
  <c r="V105" i="23" a="1"/>
  <c r="V105" i="23"/>
  <c r="U105" i="23" a="1"/>
  <c r="U105" i="23" s="1"/>
  <c r="T105" i="23" a="1"/>
  <c r="T105" i="23" s="1"/>
  <c r="S105" i="23" a="1"/>
  <c r="S105" i="23" s="1"/>
  <c r="R105" i="23" a="1"/>
  <c r="R105" i="23"/>
  <c r="Q105" i="23" a="1"/>
  <c r="Q105" i="23" s="1"/>
  <c r="P105" i="23" a="1"/>
  <c r="P105" i="23" s="1"/>
  <c r="O105" i="23" a="1"/>
  <c r="O105" i="23" s="1"/>
  <c r="N105" i="23" a="1"/>
  <c r="N105" i="23"/>
  <c r="M105" i="23" a="1"/>
  <c r="M105" i="23" s="1"/>
  <c r="L105" i="23" a="1"/>
  <c r="L105" i="23" s="1"/>
  <c r="K105" i="23" a="1"/>
  <c r="K105" i="23" s="1"/>
  <c r="I105" i="23"/>
  <c r="I109" i="23" s="1"/>
  <c r="H105" i="23"/>
  <c r="W109" i="23" s="1"/>
  <c r="CQ103" i="23"/>
  <c r="CP103" i="23"/>
  <c r="CO103" i="23"/>
  <c r="CN103" i="23"/>
  <c r="CM103" i="23"/>
  <c r="CL103" i="23"/>
  <c r="CK103" i="23"/>
  <c r="CJ103" i="23"/>
  <c r="CI103" i="23" a="1"/>
  <c r="CI103" i="23" s="1"/>
  <c r="CH103" i="23" a="1"/>
  <c r="CH103" i="23"/>
  <c r="CG103" i="23" a="1"/>
  <c r="CG103" i="23" s="1"/>
  <c r="CF103" i="23" a="1"/>
  <c r="CF103" i="23" s="1"/>
  <c r="CE103" i="23" a="1"/>
  <c r="CE103" i="23" s="1"/>
  <c r="CD103" i="23" a="1"/>
  <c r="CD103" i="23"/>
  <c r="CC103" i="23" a="1"/>
  <c r="CC103" i="23" s="1"/>
  <c r="CB103" i="23" a="1"/>
  <c r="CB103" i="23" s="1"/>
  <c r="CA103" i="23" a="1"/>
  <c r="CA103" i="23" s="1"/>
  <c r="BZ103" i="23" a="1"/>
  <c r="BZ103" i="23"/>
  <c r="BY103" i="23" a="1"/>
  <c r="BY103" i="23" s="1"/>
  <c r="BX103" i="23" a="1"/>
  <c r="BX103" i="23" s="1"/>
  <c r="BW103" i="23" a="1"/>
  <c r="BW103" i="23" s="1"/>
  <c r="BV103" i="23" a="1"/>
  <c r="BV103" i="23"/>
  <c r="BU103" i="23" a="1"/>
  <c r="BU103" i="23" s="1"/>
  <c r="BT103" i="23" a="1"/>
  <c r="BT103" i="23" s="1"/>
  <c r="BS103" i="23" a="1"/>
  <c r="BS103" i="23" s="1"/>
  <c r="BR103" i="23" a="1"/>
  <c r="BR103" i="23"/>
  <c r="BQ103" i="23" a="1"/>
  <c r="BQ103" i="23" s="1"/>
  <c r="BP103" i="23" a="1"/>
  <c r="BP103" i="23" s="1"/>
  <c r="BO103" i="23" a="1"/>
  <c r="BO103" i="23" s="1"/>
  <c r="BN103" i="23" a="1"/>
  <c r="BN103" i="23"/>
  <c r="BM103" i="23" a="1"/>
  <c r="BM103" i="23" s="1"/>
  <c r="BL103" i="23" a="1"/>
  <c r="BL103" i="23" s="1"/>
  <c r="BK103" i="23" a="1"/>
  <c r="BK103" i="23" s="1"/>
  <c r="BJ103" i="23" a="1"/>
  <c r="BJ103" i="23"/>
  <c r="BI103" i="23" a="1"/>
  <c r="BI103" i="23" s="1"/>
  <c r="BH103" i="23" a="1"/>
  <c r="BH103" i="23" s="1"/>
  <c r="BG103" i="23" a="1"/>
  <c r="BG103" i="23" s="1"/>
  <c r="BF103" i="23" a="1"/>
  <c r="BF103" i="23"/>
  <c r="BE103" i="23" a="1"/>
  <c r="BE103" i="23" s="1"/>
  <c r="BD103" i="23" a="1"/>
  <c r="BD103" i="23" s="1"/>
  <c r="BC103" i="23" a="1"/>
  <c r="BC103" i="23" s="1"/>
  <c r="BB103" i="23" a="1"/>
  <c r="BB103" i="23"/>
  <c r="BA103" i="23" a="1"/>
  <c r="BA103" i="23" s="1"/>
  <c r="AZ103" i="23" a="1"/>
  <c r="AZ103" i="23" s="1"/>
  <c r="AY103" i="23" a="1"/>
  <c r="AY103" i="23" s="1"/>
  <c r="AX103" i="23" a="1"/>
  <c r="AX103" i="23"/>
  <c r="AW103" i="23" a="1"/>
  <c r="AW103" i="23" s="1"/>
  <c r="AV103" i="23" a="1"/>
  <c r="AV103" i="23" s="1"/>
  <c r="AU103" i="23" a="1"/>
  <c r="AU103" i="23" s="1"/>
  <c r="AT103" i="23" a="1"/>
  <c r="AT103" i="23"/>
  <c r="AS103" i="23" a="1"/>
  <c r="AS103" i="23" s="1"/>
  <c r="AR103" i="23" a="1"/>
  <c r="AR103" i="23" s="1"/>
  <c r="AQ103" i="23" a="1"/>
  <c r="AQ103" i="23" s="1"/>
  <c r="AP103" i="23" a="1"/>
  <c r="AP103" i="23"/>
  <c r="AO103" i="23"/>
  <c r="AN103" i="23"/>
  <c r="AM103" i="23"/>
  <c r="AL103" i="23"/>
  <c r="AK103" i="23"/>
  <c r="AJ103" i="23"/>
  <c r="AI103" i="23"/>
  <c r="AH103" i="23"/>
  <c r="AG103" i="23"/>
  <c r="AF103" i="23"/>
  <c r="AE103" i="23" a="1"/>
  <c r="AE103" i="23" s="1"/>
  <c r="AD103" i="23" a="1"/>
  <c r="AD103" i="23" s="1"/>
  <c r="AC103" i="23" a="1"/>
  <c r="AC103" i="23" s="1"/>
  <c r="AB103" i="23" a="1"/>
  <c r="AB103" i="23" s="1"/>
  <c r="AA103" i="23" a="1"/>
  <c r="AA103" i="23" s="1"/>
  <c r="Z103" i="23" a="1"/>
  <c r="Z103" i="23" s="1"/>
  <c r="Y103" i="23" a="1"/>
  <c r="Y103" i="23" s="1"/>
  <c r="X103" i="23" a="1"/>
  <c r="X103" i="23" s="1"/>
  <c r="W103" i="23" a="1"/>
  <c r="W103" i="23" s="1"/>
  <c r="V103" i="23" a="1"/>
  <c r="V103" i="23" s="1"/>
  <c r="U103" i="23" a="1"/>
  <c r="U103" i="23" s="1"/>
  <c r="T103" i="23" a="1"/>
  <c r="T103" i="23" s="1"/>
  <c r="S103" i="23" a="1"/>
  <c r="S103" i="23" s="1"/>
  <c r="R103" i="23" a="1"/>
  <c r="R103" i="23" s="1"/>
  <c r="Q103" i="23" a="1"/>
  <c r="Q103" i="23" s="1"/>
  <c r="P103" i="23" a="1"/>
  <c r="P103" i="23" s="1"/>
  <c r="O103" i="23" a="1"/>
  <c r="O103" i="23" s="1"/>
  <c r="N103" i="23" a="1"/>
  <c r="N103" i="23" s="1"/>
  <c r="N104" i="23" s="1"/>
  <c r="M103" i="23" a="1"/>
  <c r="M103" i="23" s="1"/>
  <c r="M104" i="23" s="1"/>
  <c r="L103" i="23" a="1"/>
  <c r="L103" i="23" s="1"/>
  <c r="K103" i="23" a="1"/>
  <c r="K103" i="23" s="1"/>
  <c r="I103" i="23"/>
  <c r="H103" i="23"/>
  <c r="BC104" i="23" s="1"/>
  <c r="CQ101" i="23"/>
  <c r="CP101" i="23"/>
  <c r="CO101" i="23"/>
  <c r="CN101" i="23"/>
  <c r="CM101" i="23"/>
  <c r="CL101" i="23"/>
  <c r="CK101" i="23"/>
  <c r="CJ101" i="23"/>
  <c r="CI101" i="23"/>
  <c r="CH101" i="23"/>
  <c r="CG101" i="23"/>
  <c r="CF101" i="23"/>
  <c r="CE101" i="23"/>
  <c r="CD101" i="23"/>
  <c r="CC101" i="23"/>
  <c r="CB101" i="23"/>
  <c r="CA101" i="23"/>
  <c r="BZ101" i="23"/>
  <c r="BY101" i="23"/>
  <c r="BX101" i="23"/>
  <c r="BW101" i="23"/>
  <c r="BV101" i="23"/>
  <c r="BU101" i="23"/>
  <c r="BT101" i="23"/>
  <c r="BS101" i="23"/>
  <c r="BR101" i="23"/>
  <c r="BQ101" i="23"/>
  <c r="BP101" i="23"/>
  <c r="BO101" i="23"/>
  <c r="BN101" i="23"/>
  <c r="BM101" i="23"/>
  <c r="BL101" i="23"/>
  <c r="BK101" i="23"/>
  <c r="BJ101" i="23"/>
  <c r="BI101" i="23"/>
  <c r="BH101" i="23"/>
  <c r="BG101" i="23"/>
  <c r="BF101" i="23"/>
  <c r="BE101" i="23"/>
  <c r="BD101" i="23"/>
  <c r="BC101" i="23"/>
  <c r="BB101" i="23"/>
  <c r="BA101" i="23"/>
  <c r="AZ101" i="23"/>
  <c r="AY101" i="23"/>
  <c r="AX101" i="23"/>
  <c r="AW101" i="23"/>
  <c r="AV101" i="23"/>
  <c r="AU101" i="23"/>
  <c r="AT101" i="23"/>
  <c r="AS101" i="23"/>
  <c r="AR101" i="23"/>
  <c r="AQ101" i="23"/>
  <c r="AP101" i="23"/>
  <c r="AO101" i="23"/>
  <c r="AN101" i="23"/>
  <c r="AM101" i="23"/>
  <c r="AL101" i="23"/>
  <c r="AK101" i="23"/>
  <c r="AJ101" i="23"/>
  <c r="AI101" i="23"/>
  <c r="AH101" i="23"/>
  <c r="AG101" i="23"/>
  <c r="AF101" i="23"/>
  <c r="AE101" i="23" a="1"/>
  <c r="AE101" i="23" s="1"/>
  <c r="AD101" i="23" a="1"/>
  <c r="AD101" i="23" s="1"/>
  <c r="AC101" i="23" a="1"/>
  <c r="AC101" i="23" s="1"/>
  <c r="AB101" i="23" a="1"/>
  <c r="AB101" i="23" s="1"/>
  <c r="AA101" i="23" a="1"/>
  <c r="AA101" i="23" s="1"/>
  <c r="Z101" i="23" a="1"/>
  <c r="Z101" i="23" s="1"/>
  <c r="Y101" i="23" a="1"/>
  <c r="Y101" i="23" s="1"/>
  <c r="X101" i="23" a="1"/>
  <c r="X101" i="23" s="1"/>
  <c r="W101" i="23" a="1"/>
  <c r="W101" i="23" s="1"/>
  <c r="V101" i="23" a="1"/>
  <c r="V101" i="23" s="1"/>
  <c r="U101" i="23" a="1"/>
  <c r="U101" i="23" s="1"/>
  <c r="T101" i="23"/>
  <c r="S101" i="23"/>
  <c r="R101" i="23" a="1"/>
  <c r="R101" i="23" s="1"/>
  <c r="Q101" i="23" a="1"/>
  <c r="Q101" i="23" s="1"/>
  <c r="P101" i="23" a="1"/>
  <c r="P101" i="23" s="1"/>
  <c r="O101" i="23" a="1"/>
  <c r="O101" i="23" s="1"/>
  <c r="N101" i="23" a="1"/>
  <c r="N101" i="23" s="1"/>
  <c r="N102" i="23" s="1"/>
  <c r="M101" i="23" a="1"/>
  <c r="M101" i="23" s="1"/>
  <c r="M102" i="23" s="1"/>
  <c r="L101" i="23" a="1"/>
  <c r="L101" i="23" s="1"/>
  <c r="K101" i="23" a="1"/>
  <c r="K101" i="23" s="1"/>
  <c r="I101" i="23"/>
  <c r="I102" i="23" s="1"/>
  <c r="H101" i="23"/>
  <c r="CF102" i="23" s="1"/>
  <c r="BW100" i="23"/>
  <c r="CQ99" i="23"/>
  <c r="CP99" i="23"/>
  <c r="CO99" i="23"/>
  <c r="CN99" i="23"/>
  <c r="CM99" i="23"/>
  <c r="CL99" i="23"/>
  <c r="CK99" i="23"/>
  <c r="CJ99" i="23"/>
  <c r="CI99" i="23"/>
  <c r="CH99" i="23"/>
  <c r="CG99" i="23"/>
  <c r="CF99" i="23"/>
  <c r="CE99" i="23"/>
  <c r="CD99" i="23"/>
  <c r="CC99" i="23"/>
  <c r="CB99" i="23"/>
  <c r="CA99" i="23"/>
  <c r="BZ99" i="23"/>
  <c r="BY99" i="23"/>
  <c r="BX99" i="23"/>
  <c r="BW99" i="23"/>
  <c r="BV99" i="23"/>
  <c r="BU99" i="23"/>
  <c r="BT99" i="23"/>
  <c r="BS99" i="23"/>
  <c r="BR99" i="23"/>
  <c r="BQ99" i="23"/>
  <c r="BP99" i="23"/>
  <c r="BO99" i="23"/>
  <c r="BN99" i="23"/>
  <c r="BM99" i="23"/>
  <c r="BL99" i="23"/>
  <c r="BK99" i="23"/>
  <c r="BJ99" i="23"/>
  <c r="BI99" i="23"/>
  <c r="BH99" i="23"/>
  <c r="BG99" i="23"/>
  <c r="BF99" i="23"/>
  <c r="BE99" i="23"/>
  <c r="BD99" i="23"/>
  <c r="BC99" i="23"/>
  <c r="BB99" i="23"/>
  <c r="BA99" i="23"/>
  <c r="AZ99" i="23"/>
  <c r="AY99" i="23"/>
  <c r="AX99" i="23"/>
  <c r="AW99" i="23"/>
  <c r="AV99" i="23"/>
  <c r="AU99" i="23"/>
  <c r="AT99" i="23"/>
  <c r="AS99" i="23"/>
  <c r="AR99" i="23"/>
  <c r="AQ99" i="23"/>
  <c r="AP99" i="23"/>
  <c r="AO99" i="23"/>
  <c r="AN99" i="23"/>
  <c r="AM99" i="23"/>
  <c r="AL99" i="23"/>
  <c r="AK99" i="23"/>
  <c r="AJ99" i="23"/>
  <c r="AI99" i="23"/>
  <c r="AH99" i="23"/>
  <c r="AG99" i="23"/>
  <c r="AF99" i="23"/>
  <c r="AE99" i="23" a="1"/>
  <c r="AE99" i="23" s="1"/>
  <c r="AD99" i="23" a="1"/>
  <c r="AD99" i="23" s="1"/>
  <c r="AC99" i="23" a="1"/>
  <c r="AC99" i="23" s="1"/>
  <c r="AB99" i="23" a="1"/>
  <c r="AB99" i="23" s="1"/>
  <c r="AA99" i="23" a="1"/>
  <c r="AA99" i="23" s="1"/>
  <c r="Z99" i="23" a="1"/>
  <c r="Z99" i="23" s="1"/>
  <c r="Y99" i="23" a="1"/>
  <c r="Y99" i="23" s="1"/>
  <c r="X99" i="23" a="1"/>
  <c r="X99" i="23" s="1"/>
  <c r="W99" i="23" a="1"/>
  <c r="W99" i="23" s="1"/>
  <c r="V99" i="23" a="1"/>
  <c r="V99" i="23" s="1"/>
  <c r="U99" i="23" a="1"/>
  <c r="U99" i="23" s="1"/>
  <c r="T99" i="23" a="1"/>
  <c r="T99" i="23" s="1"/>
  <c r="S99" i="23" a="1"/>
  <c r="S99" i="23" s="1"/>
  <c r="R99" i="23" a="1"/>
  <c r="R99" i="23" s="1"/>
  <c r="Q99" i="23" a="1"/>
  <c r="Q99" i="23" s="1"/>
  <c r="P99" i="23" a="1"/>
  <c r="P99" i="23" s="1"/>
  <c r="O99" i="23" a="1"/>
  <c r="O99" i="23" s="1"/>
  <c r="N99" i="23" a="1"/>
  <c r="N99" i="23" s="1"/>
  <c r="N100" i="23" s="1"/>
  <c r="M99" i="23" a="1"/>
  <c r="M99" i="23" s="1"/>
  <c r="M100" i="23" s="1"/>
  <c r="L99" i="23" a="1"/>
  <c r="L99" i="23" s="1"/>
  <c r="K99" i="23" a="1"/>
  <c r="K99" i="23" s="1"/>
  <c r="K100" i="23" s="1"/>
  <c r="J99" i="23"/>
  <c r="I99" i="23"/>
  <c r="I100" i="23" s="1"/>
  <c r="H99" i="23"/>
  <c r="CA100" i="23" s="1"/>
  <c r="Z98" i="23"/>
  <c r="CQ97" i="23"/>
  <c r="CP97" i="23"/>
  <c r="CO97" i="23"/>
  <c r="CN97" i="23"/>
  <c r="CM97" i="23"/>
  <c r="CL97" i="23"/>
  <c r="CK97" i="23"/>
  <c r="CJ97" i="23"/>
  <c r="CI97" i="23"/>
  <c r="CH97" i="23"/>
  <c r="CG97" i="23"/>
  <c r="CF97" i="23"/>
  <c r="CE97" i="23"/>
  <c r="CD97" i="23"/>
  <c r="CC97" i="23"/>
  <c r="CB97" i="23"/>
  <c r="CA97" i="23"/>
  <c r="BZ97" i="23"/>
  <c r="BY97" i="23"/>
  <c r="BX97" i="23"/>
  <c r="BW97" i="23"/>
  <c r="BV97" i="23"/>
  <c r="BU97" i="23"/>
  <c r="BT97" i="23"/>
  <c r="BS97" i="23"/>
  <c r="BR97" i="23"/>
  <c r="BQ97" i="23"/>
  <c r="BP97" i="23"/>
  <c r="BO97" i="23"/>
  <c r="BN97" i="23"/>
  <c r="BM97" i="23"/>
  <c r="BL97" i="23"/>
  <c r="BK97" i="23"/>
  <c r="BJ97" i="23"/>
  <c r="BI97" i="23"/>
  <c r="BH97" i="23"/>
  <c r="BG97" i="23"/>
  <c r="BF97" i="23"/>
  <c r="BE97" i="23"/>
  <c r="BD97" i="23"/>
  <c r="BC97" i="23"/>
  <c r="BB97" i="23"/>
  <c r="BA97" i="23"/>
  <c r="AZ97" i="23"/>
  <c r="AY97" i="23"/>
  <c r="AX97" i="23"/>
  <c r="AW97" i="23"/>
  <c r="AV97" i="23"/>
  <c r="AU97" i="23"/>
  <c r="AT97" i="23"/>
  <c r="AS97" i="23"/>
  <c r="AR97" i="23"/>
  <c r="AQ97" i="23"/>
  <c r="AP97" i="23"/>
  <c r="AO97" i="23"/>
  <c r="AN97" i="23"/>
  <c r="AM97" i="23"/>
  <c r="AL97" i="23"/>
  <c r="AK97" i="23"/>
  <c r="AJ97" i="23"/>
  <c r="AI97" i="23"/>
  <c r="AH97" i="23"/>
  <c r="AG97" i="23"/>
  <c r="AF97" i="23"/>
  <c r="AE97" i="23" a="1"/>
  <c r="AE97" i="23" s="1"/>
  <c r="AD97" i="23" a="1"/>
  <c r="AD97" i="23" s="1"/>
  <c r="AC97" i="23" a="1"/>
  <c r="AC97" i="23" s="1"/>
  <c r="AB97" i="23" a="1"/>
  <c r="AB97" i="23" s="1"/>
  <c r="AA97" i="23" a="1"/>
  <c r="AA97" i="23" s="1"/>
  <c r="Z97" i="23" a="1"/>
  <c r="Z97" i="23" s="1"/>
  <c r="Y97" i="23" a="1"/>
  <c r="Y97" i="23" s="1"/>
  <c r="X97" i="23" a="1"/>
  <c r="X97" i="23" s="1"/>
  <c r="W97" i="23" a="1"/>
  <c r="W97" i="23" s="1"/>
  <c r="V97" i="23" a="1"/>
  <c r="V97" i="23" s="1"/>
  <c r="U97" i="23" a="1"/>
  <c r="U97" i="23" s="1"/>
  <c r="T97" i="23" a="1"/>
  <c r="T97" i="23" s="1"/>
  <c r="T98" i="23" s="1"/>
  <c r="U98" i="23" s="1"/>
  <c r="S97" i="23" a="1"/>
  <c r="S97" i="23" s="1"/>
  <c r="R97" i="23" a="1"/>
  <c r="R97" i="23" s="1"/>
  <c r="Q97" i="23" a="1"/>
  <c r="Q97" i="23" s="1"/>
  <c r="P97" i="23" a="1"/>
  <c r="P97" i="23" s="1"/>
  <c r="P98" i="23" s="1"/>
  <c r="Q98" i="23" s="1"/>
  <c r="O97" i="23" a="1"/>
  <c r="O97" i="23" s="1"/>
  <c r="N97" i="23" a="1"/>
  <c r="N97" i="23" s="1"/>
  <c r="N98" i="23" s="1"/>
  <c r="M97" i="23" a="1"/>
  <c r="M97" i="23" s="1"/>
  <c r="M98" i="23" s="1"/>
  <c r="L97" i="23" a="1"/>
  <c r="L97" i="23" s="1"/>
  <c r="K97" i="23" a="1"/>
  <c r="K97" i="23" s="1"/>
  <c r="I97" i="23"/>
  <c r="H97" i="23"/>
  <c r="BV98" i="23" s="1"/>
  <c r="M96" i="23"/>
  <c r="I96" i="23"/>
  <c r="CQ95" i="23"/>
  <c r="CP95" i="23"/>
  <c r="CO95" i="23"/>
  <c r="CN95" i="23"/>
  <c r="CM95" i="23"/>
  <c r="CL95" i="23"/>
  <c r="CK95" i="23"/>
  <c r="CJ95" i="23"/>
  <c r="CI95" i="23"/>
  <c r="CH95" i="23"/>
  <c r="CG95" i="23"/>
  <c r="CF95" i="23"/>
  <c r="CE95" i="23"/>
  <c r="CD95" i="23"/>
  <c r="CC95" i="23"/>
  <c r="CB95" i="23"/>
  <c r="CA95" i="23"/>
  <c r="BZ95" i="23"/>
  <c r="BY95" i="23"/>
  <c r="BX95" i="23"/>
  <c r="BW95" i="23"/>
  <c r="BV95" i="23"/>
  <c r="BU95" i="23"/>
  <c r="BT95" i="23"/>
  <c r="BS95" i="23"/>
  <c r="BR95" i="23"/>
  <c r="BQ95" i="23"/>
  <c r="BP95" i="23"/>
  <c r="BO95" i="23"/>
  <c r="BN95" i="23"/>
  <c r="BM95" i="23"/>
  <c r="BL95" i="23"/>
  <c r="BK95" i="23"/>
  <c r="BJ95" i="23"/>
  <c r="BI95" i="23"/>
  <c r="BH95" i="23"/>
  <c r="BG95" i="23"/>
  <c r="BF95" i="23"/>
  <c r="BE95" i="23"/>
  <c r="BD95" i="23"/>
  <c r="BC95" i="23"/>
  <c r="BB95" i="23"/>
  <c r="BA95" i="23"/>
  <c r="AZ95" i="23"/>
  <c r="AY95" i="23"/>
  <c r="AX95" i="23"/>
  <c r="AW95" i="23"/>
  <c r="AV95" i="23"/>
  <c r="AU95" i="23"/>
  <c r="AT95" i="23"/>
  <c r="AS95" i="23"/>
  <c r="AR95" i="23"/>
  <c r="AQ95" i="23"/>
  <c r="AP95" i="23"/>
  <c r="AO95" i="23"/>
  <c r="AN95" i="23"/>
  <c r="AM95" i="23"/>
  <c r="AL95" i="23"/>
  <c r="AK95" i="23"/>
  <c r="AJ95" i="23"/>
  <c r="AI95" i="23"/>
  <c r="AH95" i="23"/>
  <c r="AG95" i="23"/>
  <c r="AF95" i="23"/>
  <c r="I95" i="23"/>
  <c r="CQ94" i="23"/>
  <c r="CP94" i="23"/>
  <c r="CO94" i="23"/>
  <c r="CN94" i="23"/>
  <c r="CM94" i="23"/>
  <c r="CL94" i="23"/>
  <c r="CK94" i="23"/>
  <c r="CJ94" i="23"/>
  <c r="CI94" i="23"/>
  <c r="CH94" i="23"/>
  <c r="CG94" i="23"/>
  <c r="CF94" i="23"/>
  <c r="CE94" i="23"/>
  <c r="CD94" i="23"/>
  <c r="CC94" i="23"/>
  <c r="CB94" i="23"/>
  <c r="CA94" i="23"/>
  <c r="BZ94" i="23"/>
  <c r="BY94" i="23"/>
  <c r="BX94" i="23"/>
  <c r="BW94" i="23"/>
  <c r="BV94" i="23"/>
  <c r="BU94" i="23"/>
  <c r="BT94" i="23"/>
  <c r="BS94" i="23"/>
  <c r="BR94" i="23"/>
  <c r="BQ94" i="23"/>
  <c r="BP94" i="23"/>
  <c r="BO94" i="23"/>
  <c r="BN94" i="23"/>
  <c r="BM94" i="23"/>
  <c r="BL94" i="23"/>
  <c r="BK94" i="23"/>
  <c r="BJ94" i="23"/>
  <c r="BI94" i="23"/>
  <c r="BH94" i="23"/>
  <c r="BG94" i="23"/>
  <c r="BF94" i="23"/>
  <c r="BE94" i="23"/>
  <c r="BD94" i="23"/>
  <c r="BC94" i="23"/>
  <c r="BB94" i="23"/>
  <c r="BA94" i="23"/>
  <c r="AZ94" i="23"/>
  <c r="AY94" i="23"/>
  <c r="AX94" i="23"/>
  <c r="AW94" i="23"/>
  <c r="AV94" i="23"/>
  <c r="AU94" i="23"/>
  <c r="AT94" i="23"/>
  <c r="AS94" i="23"/>
  <c r="AR94" i="23"/>
  <c r="AQ94" i="23"/>
  <c r="AP94" i="23"/>
  <c r="AO94" i="23"/>
  <c r="AN94" i="23"/>
  <c r="AM94" i="23"/>
  <c r="AL94" i="23"/>
  <c r="AK94" i="23"/>
  <c r="AJ94" i="23"/>
  <c r="AI94" i="23"/>
  <c r="AH94" i="23"/>
  <c r="AG94" i="23"/>
  <c r="AF94" i="23"/>
  <c r="AE94" i="23" a="1"/>
  <c r="AE94" i="23" s="1"/>
  <c r="AD94" i="23" a="1"/>
  <c r="AD94" i="23" s="1"/>
  <c r="AC94" i="23" a="1"/>
  <c r="AC94" i="23" s="1"/>
  <c r="AB94" i="23" a="1"/>
  <c r="AB94" i="23" s="1"/>
  <c r="AA94" i="23" a="1"/>
  <c r="AA94" i="23" s="1"/>
  <c r="Z94" i="23" a="1"/>
  <c r="Z94" i="23" s="1"/>
  <c r="Y94" i="23" a="1"/>
  <c r="Y94" i="23" s="1"/>
  <c r="X94" i="23" a="1"/>
  <c r="X94" i="23" s="1"/>
  <c r="W94" i="23" a="1"/>
  <c r="W94" i="23" s="1"/>
  <c r="V94" i="23" a="1"/>
  <c r="V94" i="23" s="1"/>
  <c r="U94" i="23" a="1"/>
  <c r="U94" i="23" s="1"/>
  <c r="T94" i="23" a="1"/>
  <c r="T94" i="23" s="1"/>
  <c r="S94" i="23" a="1"/>
  <c r="S94" i="23" s="1"/>
  <c r="R94" i="23" a="1"/>
  <c r="R94" i="23" s="1"/>
  <c r="Q94" i="23" a="1"/>
  <c r="Q94" i="23" s="1"/>
  <c r="P94" i="23" a="1"/>
  <c r="P94" i="23" s="1"/>
  <c r="O94" i="23"/>
  <c r="N94" i="23" a="1"/>
  <c r="N94" i="23"/>
  <c r="N96" i="23" s="1"/>
  <c r="M94" i="23"/>
  <c r="L94" i="23" a="1"/>
  <c r="L94" i="23" s="1"/>
  <c r="L96" i="23" s="1"/>
  <c r="K94" i="23" a="1"/>
  <c r="K94" i="23" s="1"/>
  <c r="K96" i="23" s="1"/>
  <c r="J94" i="23"/>
  <c r="J96" i="23" s="1"/>
  <c r="I94" i="23"/>
  <c r="H94" i="23"/>
  <c r="BU96" i="23" s="1"/>
  <c r="CQ92" i="23"/>
  <c r="CP92" i="23" a="1"/>
  <c r="CP92" i="23" s="1"/>
  <c r="CO92" i="23" a="1"/>
  <c r="CO92" i="23" s="1"/>
  <c r="CN92" i="23" a="1"/>
  <c r="CN92" i="23" s="1"/>
  <c r="CM92" i="23" a="1"/>
  <c r="CM92" i="23" s="1"/>
  <c r="CL92" i="23" a="1"/>
  <c r="CL92" i="23" s="1"/>
  <c r="CK92" i="23" a="1"/>
  <c r="CK92" i="23" s="1"/>
  <c r="CJ92" i="23" a="1"/>
  <c r="CJ92" i="23" s="1"/>
  <c r="CI92" i="23" a="1"/>
  <c r="CI92" i="23" s="1"/>
  <c r="CH92" i="23" a="1"/>
  <c r="CH92" i="23" s="1"/>
  <c r="CG92" i="23" a="1"/>
  <c r="CG92" i="23" s="1"/>
  <c r="CF92" i="23" a="1"/>
  <c r="CF92" i="23" s="1"/>
  <c r="CE92" i="23" a="1"/>
  <c r="CE92" i="23" s="1"/>
  <c r="CD92" i="23" a="1"/>
  <c r="CD92" i="23" s="1"/>
  <c r="CC92" i="23" a="1"/>
  <c r="CC92" i="23" s="1"/>
  <c r="CB92" i="23" a="1"/>
  <c r="CB92" i="23" s="1"/>
  <c r="CA92" i="23" a="1"/>
  <c r="CA92" i="23" s="1"/>
  <c r="BZ92" i="23" a="1"/>
  <c r="BZ92" i="23" s="1"/>
  <c r="BY92" i="23" a="1"/>
  <c r="BY92" i="23" s="1"/>
  <c r="BX92" i="23" a="1"/>
  <c r="BX92" i="23" s="1"/>
  <c r="BW92" i="23" a="1"/>
  <c r="BW92" i="23" s="1"/>
  <c r="BV92" i="23" a="1"/>
  <c r="BV92" i="23" s="1"/>
  <c r="BU92" i="23" a="1"/>
  <c r="BU92" i="23" s="1"/>
  <c r="BT92" i="23" a="1"/>
  <c r="BT92" i="23" s="1"/>
  <c r="BS92" i="23" a="1"/>
  <c r="BS92" i="23" s="1"/>
  <c r="BR92" i="23" a="1"/>
  <c r="BR92" i="23" s="1"/>
  <c r="BQ92" i="23" a="1"/>
  <c r="BQ92" i="23" s="1"/>
  <c r="BP92" i="23" a="1"/>
  <c r="BP92" i="23" s="1"/>
  <c r="BO92" i="23" a="1"/>
  <c r="BO92" i="23" s="1"/>
  <c r="BN92" i="23" a="1"/>
  <c r="BN92" i="23" s="1"/>
  <c r="BM92" i="23" a="1"/>
  <c r="BM92" i="23" s="1"/>
  <c r="BL92" i="23" a="1"/>
  <c r="BL92" i="23" s="1"/>
  <c r="BK92" i="23" a="1"/>
  <c r="BK92" i="23" s="1"/>
  <c r="BJ92" i="23" a="1"/>
  <c r="BJ92" i="23" s="1"/>
  <c r="BI92" i="23" a="1"/>
  <c r="BI92" i="23" s="1"/>
  <c r="BH92" i="23" a="1"/>
  <c r="BH92" i="23" s="1"/>
  <c r="BG92" i="23" a="1"/>
  <c r="BG92" i="23" s="1"/>
  <c r="BF92" i="23" a="1"/>
  <c r="BF92" i="23" s="1"/>
  <c r="BE92" i="23" a="1"/>
  <c r="BE92" i="23" s="1"/>
  <c r="BD92" i="23" a="1"/>
  <c r="BD92" i="23" s="1"/>
  <c r="BC92" i="23" a="1"/>
  <c r="BC92" i="23" s="1"/>
  <c r="BB92" i="23" a="1"/>
  <c r="BB92" i="23" s="1"/>
  <c r="BA92" i="23" a="1"/>
  <c r="BA92" i="23" s="1"/>
  <c r="AZ92" i="23" a="1"/>
  <c r="AZ92" i="23" s="1"/>
  <c r="AY92" i="23" a="1"/>
  <c r="AY92" i="23" s="1"/>
  <c r="AX92" i="23" a="1"/>
  <c r="AX92" i="23" s="1"/>
  <c r="AW92" i="23" a="1"/>
  <c r="AW92" i="23" s="1"/>
  <c r="AV92" i="23" a="1"/>
  <c r="AV92" i="23" s="1"/>
  <c r="AU92" i="23" a="1"/>
  <c r="AU92" i="23" s="1"/>
  <c r="AT92" i="23" a="1"/>
  <c r="AT92" i="23" s="1"/>
  <c r="AS92" i="23" a="1"/>
  <c r="AS92" i="23" s="1"/>
  <c r="AR92" i="23" a="1"/>
  <c r="AR92" i="23" s="1"/>
  <c r="AQ92" i="23" a="1"/>
  <c r="AQ92" i="23" s="1"/>
  <c r="AP92" i="23" a="1"/>
  <c r="AP92" i="23" s="1"/>
  <c r="AO92" i="23"/>
  <c r="AN92" i="23"/>
  <c r="AM92" i="23"/>
  <c r="AL92" i="23"/>
  <c r="AK92" i="23"/>
  <c r="AJ92" i="23"/>
  <c r="AI92" i="23"/>
  <c r="AH92" i="23"/>
  <c r="AG92" i="23"/>
  <c r="AF92" i="23"/>
  <c r="AE92" i="23" a="1"/>
  <c r="AE92" i="23" s="1"/>
  <c r="AD92" i="23" a="1"/>
  <c r="AD92" i="23" s="1"/>
  <c r="AC92" i="23" a="1"/>
  <c r="AC92" i="23" s="1"/>
  <c r="AB92" i="23" a="1"/>
  <c r="AB92" i="23" s="1"/>
  <c r="AA92" i="23" a="1"/>
  <c r="AA92" i="23" s="1"/>
  <c r="Z92" i="23" a="1"/>
  <c r="Z92" i="23" s="1"/>
  <c r="Y92" i="23" a="1"/>
  <c r="Y92" i="23" s="1"/>
  <c r="X92" i="23" a="1"/>
  <c r="X92" i="23" s="1"/>
  <c r="W92" i="23" a="1"/>
  <c r="W92" i="23" s="1"/>
  <c r="V92" i="23" a="1"/>
  <c r="V92" i="23" s="1"/>
  <c r="U92" i="23" a="1"/>
  <c r="U92" i="23" s="1"/>
  <c r="T92" i="23" a="1"/>
  <c r="T92" i="23" s="1"/>
  <c r="S92" i="23" a="1"/>
  <c r="S92" i="23" s="1"/>
  <c r="R92" i="23" a="1"/>
  <c r="R92" i="23" s="1"/>
  <c r="Q92" i="23" a="1"/>
  <c r="Q92" i="23" s="1"/>
  <c r="P92" i="23" a="1"/>
  <c r="P92" i="23" s="1"/>
  <c r="O92" i="23" a="1"/>
  <c r="O92" i="23" s="1"/>
  <c r="N92" i="23" a="1"/>
  <c r="N92" i="23" s="1"/>
  <c r="M92" i="23" a="1"/>
  <c r="M92" i="23" s="1"/>
  <c r="L92" i="23" a="1"/>
  <c r="L92" i="23" s="1"/>
  <c r="K92" i="23" a="1"/>
  <c r="K92" i="23" s="1"/>
  <c r="CQ91" i="23"/>
  <c r="CP91" i="23" a="1"/>
  <c r="CP91" i="23"/>
  <c r="CO91" i="23" a="1"/>
  <c r="CO91" i="23"/>
  <c r="CN91" i="23" a="1"/>
  <c r="CN91" i="23"/>
  <c r="CM91" i="23" a="1"/>
  <c r="CM91" i="23"/>
  <c r="CL91" i="23" a="1"/>
  <c r="CL91" i="23"/>
  <c r="CK91" i="23" a="1"/>
  <c r="CK91" i="23"/>
  <c r="CJ91" i="23" a="1"/>
  <c r="CJ91" i="23"/>
  <c r="CI91" i="23" a="1"/>
  <c r="CI91" i="23"/>
  <c r="CH91" i="23" a="1"/>
  <c r="CH91" i="23"/>
  <c r="CG91" i="23" a="1"/>
  <c r="CG91" i="23"/>
  <c r="CF91" i="23" a="1"/>
  <c r="CF91" i="23"/>
  <c r="CE91" i="23" a="1"/>
  <c r="CE91" i="23"/>
  <c r="CD91" i="23" a="1"/>
  <c r="CD91" i="23"/>
  <c r="CC91" i="23" a="1"/>
  <c r="CC91" i="23"/>
  <c r="CB91" i="23" a="1"/>
  <c r="CB91" i="23"/>
  <c r="CA91" i="23" a="1"/>
  <c r="CA91" i="23"/>
  <c r="BZ91" i="23" a="1"/>
  <c r="BZ91" i="23"/>
  <c r="BY91" i="23" a="1"/>
  <c r="BY91" i="23"/>
  <c r="BX91" i="23" a="1"/>
  <c r="BX91" i="23"/>
  <c r="BW91" i="23" a="1"/>
  <c r="BW91" i="23"/>
  <c r="BV91" i="23" a="1"/>
  <c r="BV91" i="23"/>
  <c r="BU91" i="23" a="1"/>
  <c r="BU91" i="23"/>
  <c r="BT91" i="23" a="1"/>
  <c r="BT91" i="23"/>
  <c r="BS91" i="23" a="1"/>
  <c r="BS91" i="23"/>
  <c r="BR91" i="23" a="1"/>
  <c r="BR91" i="23"/>
  <c r="BQ91" i="23" a="1"/>
  <c r="BQ91" i="23"/>
  <c r="BP91" i="23" a="1"/>
  <c r="BP91" i="23"/>
  <c r="BO91" i="23" a="1"/>
  <c r="BO91" i="23"/>
  <c r="BN91" i="23" a="1"/>
  <c r="BN91" i="23"/>
  <c r="BM91" i="23" a="1"/>
  <c r="BM91" i="23"/>
  <c r="BL91" i="23" a="1"/>
  <c r="BL91" i="23"/>
  <c r="BK91" i="23" a="1"/>
  <c r="BK91" i="23"/>
  <c r="BJ91" i="23" a="1"/>
  <c r="BJ91" i="23"/>
  <c r="BI91" i="23" a="1"/>
  <c r="BI91" i="23"/>
  <c r="BH91" i="23" a="1"/>
  <c r="BH91" i="23"/>
  <c r="BG91" i="23" a="1"/>
  <c r="BG91" i="23"/>
  <c r="BF91" i="23" a="1"/>
  <c r="BF91" i="23"/>
  <c r="BE91" i="23" a="1"/>
  <c r="BE91" i="23"/>
  <c r="BD91" i="23" a="1"/>
  <c r="BD91" i="23"/>
  <c r="BC91" i="23" a="1"/>
  <c r="BC91" i="23"/>
  <c r="BB91" i="23" a="1"/>
  <c r="BB91" i="23"/>
  <c r="BA91" i="23" a="1"/>
  <c r="BA91" i="23"/>
  <c r="AZ91" i="23" a="1"/>
  <c r="AZ91" i="23"/>
  <c r="AY91" i="23" a="1"/>
  <c r="AY91" i="23"/>
  <c r="AX91" i="23" a="1"/>
  <c r="AX91" i="23"/>
  <c r="AW91" i="23" a="1"/>
  <c r="AW91" i="23"/>
  <c r="AV91" i="23" a="1"/>
  <c r="AV91" i="23"/>
  <c r="AU91" i="23" a="1"/>
  <c r="AU91" i="23"/>
  <c r="AT91" i="23" a="1"/>
  <c r="AT91" i="23"/>
  <c r="AS91" i="23" a="1"/>
  <c r="AS91" i="23"/>
  <c r="AR91" i="23" a="1"/>
  <c r="AR91" i="23"/>
  <c r="AQ91" i="23" a="1"/>
  <c r="AQ91" i="23"/>
  <c r="AP91" i="23" a="1"/>
  <c r="AP91" i="23"/>
  <c r="AO91" i="23"/>
  <c r="AN91" i="23"/>
  <c r="AM91" i="23"/>
  <c r="AL91" i="23"/>
  <c r="AK91" i="23"/>
  <c r="AJ91" i="23"/>
  <c r="AI91" i="23"/>
  <c r="AH91" i="23"/>
  <c r="AG91" i="23"/>
  <c r="AF91" i="23"/>
  <c r="AE91" i="23" a="1"/>
  <c r="AE91" i="23"/>
  <c r="AD91" i="23" a="1"/>
  <c r="AD91" i="23"/>
  <c r="AC91" i="23" a="1"/>
  <c r="AC91" i="23"/>
  <c r="AB91" i="23" a="1"/>
  <c r="AB91" i="23"/>
  <c r="AA91" i="23" a="1"/>
  <c r="AA91" i="23"/>
  <c r="Z91" i="23" a="1"/>
  <c r="Z91" i="23"/>
  <c r="Y91" i="23" a="1"/>
  <c r="Y91" i="23"/>
  <c r="X91" i="23" a="1"/>
  <c r="X91" i="23"/>
  <c r="W91" i="23" a="1"/>
  <c r="W91" i="23"/>
  <c r="V91" i="23" a="1"/>
  <c r="V91" i="23"/>
  <c r="U91" i="23" a="1"/>
  <c r="U91" i="23"/>
  <c r="T91" i="23" a="1"/>
  <c r="T91" i="23"/>
  <c r="S91" i="23" a="1"/>
  <c r="S91" i="23"/>
  <c r="R91" i="23" a="1"/>
  <c r="R91" i="23"/>
  <c r="R93" i="23" s="1"/>
  <c r="Q91" i="23" a="1"/>
  <c r="Q91" i="23"/>
  <c r="P91" i="23" a="1"/>
  <c r="P91" i="23"/>
  <c r="O91" i="23" a="1"/>
  <c r="O91" i="23"/>
  <c r="N91" i="23" a="1"/>
  <c r="N91" i="23"/>
  <c r="N93" i="23" s="1"/>
  <c r="M91" i="23" a="1"/>
  <c r="M91" i="23"/>
  <c r="M93" i="23" s="1"/>
  <c r="L91" i="23" a="1"/>
  <c r="L91" i="23"/>
  <c r="K91" i="23" a="1"/>
  <c r="K91" i="23"/>
  <c r="J91" i="23"/>
  <c r="I91" i="23"/>
  <c r="H91" i="23"/>
  <c r="K90" i="23"/>
  <c r="CQ89" i="23"/>
  <c r="CP89" i="23"/>
  <c r="CO89" i="23"/>
  <c r="CN89" i="23"/>
  <c r="CM89" i="23"/>
  <c r="CL89" i="23"/>
  <c r="CK89" i="23"/>
  <c r="CJ89" i="23"/>
  <c r="CI89" i="23"/>
  <c r="CH89" i="23"/>
  <c r="CG89" i="23"/>
  <c r="CF89" i="23"/>
  <c r="CE89" i="23"/>
  <c r="CD89" i="23"/>
  <c r="CC89" i="23"/>
  <c r="CB89" i="23"/>
  <c r="CA89" i="23"/>
  <c r="BZ89" i="23"/>
  <c r="BY89" i="23"/>
  <c r="BX89" i="23"/>
  <c r="BW89" i="23"/>
  <c r="BV89" i="23"/>
  <c r="BU89" i="23"/>
  <c r="BT89" i="23"/>
  <c r="BS89" i="23"/>
  <c r="BR89" i="23"/>
  <c r="BQ89" i="23"/>
  <c r="BP89" i="23"/>
  <c r="BO89" i="23"/>
  <c r="BN89" i="23"/>
  <c r="BM89" i="23"/>
  <c r="BL89" i="23"/>
  <c r="BK89" i="23"/>
  <c r="BJ89" i="23"/>
  <c r="BI89" i="23"/>
  <c r="BH89" i="23"/>
  <c r="BG89" i="23"/>
  <c r="BF89" i="23"/>
  <c r="BE89" i="23"/>
  <c r="BD89" i="23"/>
  <c r="BC89" i="23"/>
  <c r="BB89" i="23"/>
  <c r="BA89" i="23"/>
  <c r="AZ89" i="23"/>
  <c r="AY89" i="23"/>
  <c r="AX89" i="23"/>
  <c r="AW89" i="23"/>
  <c r="AV89" i="23"/>
  <c r="AU89" i="23"/>
  <c r="AT89" i="23"/>
  <c r="AS89" i="23"/>
  <c r="AR89" i="23"/>
  <c r="AQ89" i="23"/>
  <c r="AP89" i="23"/>
  <c r="AO89" i="23"/>
  <c r="AN89" i="23"/>
  <c r="AM89" i="23"/>
  <c r="AL89" i="23"/>
  <c r="AK89" i="23"/>
  <c r="AJ89" i="23"/>
  <c r="AI89" i="23"/>
  <c r="AH89" i="23"/>
  <c r="AG89" i="23"/>
  <c r="AF89" i="23"/>
  <c r="AE89" i="23" a="1"/>
  <c r="AE89" i="23" s="1"/>
  <c r="AD89" i="23" a="1"/>
  <c r="AD89" i="23" s="1"/>
  <c r="AC89" i="23" a="1"/>
  <c r="AC89" i="23" s="1"/>
  <c r="AB89" i="23" a="1"/>
  <c r="AB89" i="23" s="1"/>
  <c r="AA89" i="23" a="1"/>
  <c r="AA89" i="23" s="1"/>
  <c r="Z89" i="23" a="1"/>
  <c r="Z89" i="23" s="1"/>
  <c r="Y89" i="23" a="1"/>
  <c r="Y89" i="23" s="1"/>
  <c r="X89" i="23" a="1"/>
  <c r="X89" i="23" s="1"/>
  <c r="W89" i="23" a="1"/>
  <c r="W89" i="23" s="1"/>
  <c r="V89" i="23" a="1"/>
  <c r="V89" i="23" s="1"/>
  <c r="U89" i="23" a="1"/>
  <c r="U89" i="23" s="1"/>
  <c r="T89" i="23" a="1"/>
  <c r="T89" i="23" s="1"/>
  <c r="S89" i="23" a="1"/>
  <c r="S89" i="23" s="1"/>
  <c r="R89" i="23" a="1"/>
  <c r="R89" i="23" s="1"/>
  <c r="Q89" i="23" a="1"/>
  <c r="Q89" i="23" s="1"/>
  <c r="P89" i="23" a="1"/>
  <c r="P89" i="23" s="1"/>
  <c r="O89" i="23" a="1"/>
  <c r="O89" i="23" s="1"/>
  <c r="N89" i="23" a="1"/>
  <c r="N89" i="23" s="1"/>
  <c r="N90" i="23" s="1"/>
  <c r="M89" i="23" a="1"/>
  <c r="M89" i="23" s="1"/>
  <c r="L89" i="23" a="1"/>
  <c r="L89" i="23" s="1"/>
  <c r="K89" i="23" a="1"/>
  <c r="K89" i="23" s="1"/>
  <c r="J89" i="23"/>
  <c r="I89" i="23"/>
  <c r="I90" i="23" s="1"/>
  <c r="H89" i="23"/>
  <c r="CG90" i="23" s="1"/>
  <c r="CQ87" i="23"/>
  <c r="CP87" i="23"/>
  <c r="CO87" i="23"/>
  <c r="CN87" i="23"/>
  <c r="CM87" i="23"/>
  <c r="CL87" i="23"/>
  <c r="CK87" i="23"/>
  <c r="CJ87" i="23"/>
  <c r="CI87" i="23"/>
  <c r="CH87" i="23"/>
  <c r="CG87" i="23"/>
  <c r="CF87" i="23"/>
  <c r="CE87" i="23"/>
  <c r="CD87" i="23"/>
  <c r="CC87" i="23"/>
  <c r="CB87" i="23"/>
  <c r="CA87" i="23"/>
  <c r="BZ87" i="23"/>
  <c r="BY87" i="23"/>
  <c r="BX87" i="23"/>
  <c r="BW87" i="23"/>
  <c r="BV87" i="23"/>
  <c r="BU87" i="23"/>
  <c r="BT87" i="23"/>
  <c r="BS87" i="23"/>
  <c r="BR87" i="23"/>
  <c r="BQ87" i="23"/>
  <c r="BP87" i="23"/>
  <c r="BO87" i="23"/>
  <c r="BN87" i="23"/>
  <c r="BM87" i="23"/>
  <c r="BL87" i="23"/>
  <c r="BK87" i="23"/>
  <c r="BJ87" i="23"/>
  <c r="BI87" i="23"/>
  <c r="BH87" i="23"/>
  <c r="BG87" i="23"/>
  <c r="BF87" i="23"/>
  <c r="BE87" i="23"/>
  <c r="BD87" i="23"/>
  <c r="BC87" i="23"/>
  <c r="BB87" i="23"/>
  <c r="BA87" i="23"/>
  <c r="AZ87" i="23"/>
  <c r="AY87" i="23"/>
  <c r="AX87" i="23"/>
  <c r="AW87" i="23"/>
  <c r="AV87" i="23"/>
  <c r="AU87" i="23"/>
  <c r="AT87" i="23"/>
  <c r="AS87" i="23"/>
  <c r="AR87" i="23"/>
  <c r="AQ87" i="23"/>
  <c r="AP87" i="23"/>
  <c r="AO87" i="23"/>
  <c r="AN87" i="23"/>
  <c r="AM87" i="23"/>
  <c r="AL87" i="23"/>
  <c r="AK87" i="23"/>
  <c r="AJ87" i="23"/>
  <c r="AI87" i="23"/>
  <c r="AH87" i="23"/>
  <c r="AG87" i="23"/>
  <c r="AF87" i="23"/>
  <c r="AE87" i="23" a="1"/>
  <c r="AE87" i="23"/>
  <c r="AD87" i="23" a="1"/>
  <c r="AD87" i="23"/>
  <c r="AC87" i="23" a="1"/>
  <c r="AC87" i="23"/>
  <c r="AB87" i="23" a="1"/>
  <c r="AB87" i="23"/>
  <c r="AA87" i="23" a="1"/>
  <c r="AA87" i="23"/>
  <c r="Z87" i="23" a="1"/>
  <c r="Z87" i="23"/>
  <c r="Y87" i="23" a="1"/>
  <c r="Y87" i="23"/>
  <c r="X87" i="23" a="1"/>
  <c r="X87" i="23"/>
  <c r="W87" i="23" a="1"/>
  <c r="W87" i="23"/>
  <c r="V87" i="23" a="1"/>
  <c r="V87" i="23"/>
  <c r="U87" i="23" a="1"/>
  <c r="U87" i="23"/>
  <c r="T87" i="23" a="1"/>
  <c r="T87" i="23"/>
  <c r="S87" i="23" a="1"/>
  <c r="S87" i="23"/>
  <c r="R87" i="23" a="1"/>
  <c r="R87" i="23"/>
  <c r="Q87" i="23" a="1"/>
  <c r="Q87" i="23"/>
  <c r="P87" i="23" a="1"/>
  <c r="P87" i="23"/>
  <c r="O87" i="23" a="1"/>
  <c r="O87" i="23"/>
  <c r="N87" i="23" a="1"/>
  <c r="N87" i="23"/>
  <c r="M87" i="23" a="1"/>
  <c r="M87" i="23"/>
  <c r="L87" i="23" a="1"/>
  <c r="L87" i="23"/>
  <c r="K87" i="23" a="1"/>
  <c r="K87" i="23"/>
  <c r="I87" i="23"/>
  <c r="CQ86" i="23"/>
  <c r="CP86" i="23"/>
  <c r="CO86" i="23"/>
  <c r="CN86" i="23"/>
  <c r="CM86" i="23"/>
  <c r="CL86" i="23"/>
  <c r="CK86" i="23"/>
  <c r="CJ86" i="23"/>
  <c r="CI86" i="23"/>
  <c r="CH86" i="23"/>
  <c r="CG86" i="23"/>
  <c r="CF86" i="23"/>
  <c r="CE86" i="23"/>
  <c r="CD86" i="23"/>
  <c r="CC86" i="23"/>
  <c r="CB86" i="23"/>
  <c r="CA86" i="23"/>
  <c r="BZ86" i="23"/>
  <c r="BY86" i="23"/>
  <c r="BX86" i="23"/>
  <c r="BW86" i="23"/>
  <c r="BV86" i="23"/>
  <c r="BU86" i="23"/>
  <c r="BT86" i="23"/>
  <c r="BS86" i="23"/>
  <c r="BR86" i="23"/>
  <c r="BQ86" i="23"/>
  <c r="BP86" i="23"/>
  <c r="BO86" i="23"/>
  <c r="BN86" i="23"/>
  <c r="BM86" i="23"/>
  <c r="BL86" i="23"/>
  <c r="BK86" i="23"/>
  <c r="BJ86" i="23"/>
  <c r="BI86" i="23"/>
  <c r="BH86" i="23"/>
  <c r="BG86" i="23"/>
  <c r="BF86" i="23"/>
  <c r="BE86" i="23"/>
  <c r="BD86" i="23"/>
  <c r="BC86" i="23"/>
  <c r="BB86" i="23"/>
  <c r="BA86" i="23"/>
  <c r="AZ86" i="23"/>
  <c r="AY86" i="23"/>
  <c r="AX86" i="23"/>
  <c r="AW86" i="23"/>
  <c r="AV86" i="23"/>
  <c r="AU86" i="23"/>
  <c r="AT86" i="23"/>
  <c r="AS86" i="23"/>
  <c r="AR86" i="23"/>
  <c r="AQ86" i="23"/>
  <c r="AP86" i="23"/>
  <c r="AO86" i="23"/>
  <c r="AN86" i="23"/>
  <c r="AM86" i="23"/>
  <c r="AL86" i="23"/>
  <c r="AK86" i="23"/>
  <c r="AJ86" i="23"/>
  <c r="AI86" i="23"/>
  <c r="AH86" i="23"/>
  <c r="AG86" i="23"/>
  <c r="AF86" i="23"/>
  <c r="AE86" i="23" a="1"/>
  <c r="AE86" i="23" s="1"/>
  <c r="AD86" i="23" a="1"/>
  <c r="AD86" i="23" s="1"/>
  <c r="AC86" i="23" a="1"/>
  <c r="AC86" i="23" s="1"/>
  <c r="AB86" i="23" a="1"/>
  <c r="AB86" i="23" s="1"/>
  <c r="AA86" i="23" a="1"/>
  <c r="AA86" i="23" s="1"/>
  <c r="Z86" i="23" a="1"/>
  <c r="Z86" i="23" s="1"/>
  <c r="Y86" i="23" a="1"/>
  <c r="Y86" i="23" s="1"/>
  <c r="X86" i="23" a="1"/>
  <c r="X86" i="23" s="1"/>
  <c r="W86" i="23" a="1"/>
  <c r="W86" i="23" s="1"/>
  <c r="V86" i="23" a="1"/>
  <c r="V86" i="23" s="1"/>
  <c r="U86" i="23" a="1"/>
  <c r="U86" i="23" s="1"/>
  <c r="T86" i="23" a="1"/>
  <c r="T86" i="23" s="1"/>
  <c r="S86" i="23" a="1"/>
  <c r="S86" i="23" s="1"/>
  <c r="R86" i="23" a="1"/>
  <c r="R86" i="23" s="1"/>
  <c r="Q86" i="23" a="1"/>
  <c r="Q86" i="23" s="1"/>
  <c r="P86" i="23" a="1"/>
  <c r="P86" i="23" s="1"/>
  <c r="O86" i="23" a="1"/>
  <c r="O86" i="23" s="1"/>
  <c r="N86" i="23" a="1"/>
  <c r="N86" i="23" s="1"/>
  <c r="N88" i="23" s="1"/>
  <c r="M86" i="23" a="1"/>
  <c r="M86" i="23" s="1"/>
  <c r="L86" i="23" a="1"/>
  <c r="L86" i="23" s="1"/>
  <c r="K86" i="23" a="1"/>
  <c r="K86" i="23"/>
  <c r="J86" i="23"/>
  <c r="I86" i="23"/>
  <c r="I88" i="23" s="1"/>
  <c r="H86" i="23"/>
  <c r="Z88" i="23" s="1"/>
  <c r="CQ84" i="23"/>
  <c r="CP84" i="23" a="1"/>
  <c r="CP84" i="23" s="1"/>
  <c r="CO84" i="23" a="1"/>
  <c r="CO84" i="23" s="1"/>
  <c r="CN84" i="23" a="1"/>
  <c r="CN84" i="23" s="1"/>
  <c r="CM84" i="23" a="1"/>
  <c r="CM84" i="23" s="1"/>
  <c r="CL84" i="23" a="1"/>
  <c r="CL84" i="23" s="1"/>
  <c r="CK84" i="23" a="1"/>
  <c r="CK84" i="23" s="1"/>
  <c r="CJ84" i="23" a="1"/>
  <c r="CJ84" i="23" s="1"/>
  <c r="CI84" i="23" a="1"/>
  <c r="CI84" i="23" s="1"/>
  <c r="CH84" i="23" a="1"/>
  <c r="CH84" i="23" s="1"/>
  <c r="CG84" i="23" a="1"/>
  <c r="CG84" i="23" s="1"/>
  <c r="CF84" i="23" a="1"/>
  <c r="CF84" i="23" s="1"/>
  <c r="CE84" i="23" a="1"/>
  <c r="CE84" i="23" s="1"/>
  <c r="CD84" i="23" a="1"/>
  <c r="CD84" i="23" s="1"/>
  <c r="CC84" i="23" a="1"/>
  <c r="CC84" i="23"/>
  <c r="CB84" i="23" a="1"/>
  <c r="CB84" i="23" s="1"/>
  <c r="CA84" i="23" a="1"/>
  <c r="CA84" i="23" s="1"/>
  <c r="BZ84" i="23" a="1"/>
  <c r="BZ84" i="23" s="1"/>
  <c r="BY84" i="23" a="1"/>
  <c r="BY84" i="23" s="1"/>
  <c r="BX84" i="23" a="1"/>
  <c r="BX84" i="23" s="1"/>
  <c r="BW84" i="23" a="1"/>
  <c r="BW84" i="23" s="1"/>
  <c r="BV84" i="23" a="1"/>
  <c r="BV84" i="23" s="1"/>
  <c r="BU84" i="23" a="1"/>
  <c r="BU84" i="23" s="1"/>
  <c r="BT84" i="23" a="1"/>
  <c r="BT84" i="23" s="1"/>
  <c r="BS84" i="23" a="1"/>
  <c r="BS84" i="23" s="1"/>
  <c r="BR84" i="23" a="1"/>
  <c r="BR84" i="23" s="1"/>
  <c r="BQ84" i="23" a="1"/>
  <c r="BQ84" i="23" s="1"/>
  <c r="BP84" i="23" a="1"/>
  <c r="BP84" i="23" s="1"/>
  <c r="BO84" i="23" a="1"/>
  <c r="BO84" i="23" s="1"/>
  <c r="BN84" i="23" a="1"/>
  <c r="BN84" i="23" s="1"/>
  <c r="BM84" i="23" a="1"/>
  <c r="BM84" i="23"/>
  <c r="BL84" i="23" a="1"/>
  <c r="BL84" i="23" s="1"/>
  <c r="BK84" i="23" a="1"/>
  <c r="BK84" i="23" s="1"/>
  <c r="BJ84" i="23" a="1"/>
  <c r="BJ84" i="23" s="1"/>
  <c r="BI84" i="23" a="1"/>
  <c r="BI84" i="23" s="1"/>
  <c r="BH84" i="23" a="1"/>
  <c r="BH84" i="23" s="1"/>
  <c r="BG84" i="23" a="1"/>
  <c r="BG84" i="23" s="1"/>
  <c r="BF84" i="23" a="1"/>
  <c r="BF84" i="23" s="1"/>
  <c r="BE84" i="23" a="1"/>
  <c r="BE84" i="23" s="1"/>
  <c r="BD84" i="23" a="1"/>
  <c r="BD84" i="23" s="1"/>
  <c r="BC84" i="23" a="1"/>
  <c r="BC84" i="23" s="1"/>
  <c r="BB84" i="23" a="1"/>
  <c r="BB84" i="23" s="1"/>
  <c r="BA84" i="23" a="1"/>
  <c r="BA84" i="23" s="1"/>
  <c r="AZ84" i="23" a="1"/>
  <c r="AZ84" i="23" s="1"/>
  <c r="AY84" i="23" a="1"/>
  <c r="AY84" i="23" s="1"/>
  <c r="AX84" i="23" a="1"/>
  <c r="AX84" i="23" s="1"/>
  <c r="AW84" i="23" a="1"/>
  <c r="AW84" i="23"/>
  <c r="AV84" i="23" a="1"/>
  <c r="AV84" i="23" s="1"/>
  <c r="AU84" i="23" a="1"/>
  <c r="AU84" i="23" s="1"/>
  <c r="AT84" i="23" a="1"/>
  <c r="AT84" i="23" s="1"/>
  <c r="AS84" i="23" a="1"/>
  <c r="AS84" i="23" s="1"/>
  <c r="AR84" i="23" a="1"/>
  <c r="AR84" i="23" s="1"/>
  <c r="AQ84" i="23" a="1"/>
  <c r="AQ84" i="23" s="1"/>
  <c r="AP84" i="23" a="1"/>
  <c r="AP84" i="23" s="1"/>
  <c r="AO84" i="23"/>
  <c r="AN84" i="23"/>
  <c r="AM84" i="23"/>
  <c r="AL84" i="23"/>
  <c r="AK84" i="23"/>
  <c r="AJ84" i="23"/>
  <c r="AI84" i="23"/>
  <c r="AH84" i="23"/>
  <c r="AG84" i="23"/>
  <c r="AF84" i="23"/>
  <c r="AE84" i="23" a="1"/>
  <c r="AE84" i="23" s="1"/>
  <c r="AD84" i="23" a="1"/>
  <c r="AD84" i="23" s="1"/>
  <c r="AC84" i="23" a="1"/>
  <c r="AC84" i="23" s="1"/>
  <c r="AB84" i="23" a="1"/>
  <c r="AB84" i="23" s="1"/>
  <c r="AA84" i="23" a="1"/>
  <c r="AA84" i="23" s="1"/>
  <c r="Z84" i="23" a="1"/>
  <c r="Z84" i="23" s="1"/>
  <c r="Y84" i="23" a="1"/>
  <c r="Y84" i="23" s="1"/>
  <c r="X84" i="23" a="1"/>
  <c r="X84" i="23"/>
  <c r="W84" i="23" a="1"/>
  <c r="W84" i="23" s="1"/>
  <c r="V84" i="23" a="1"/>
  <c r="V84" i="23" s="1"/>
  <c r="U84" i="23" a="1"/>
  <c r="U84" i="23" s="1"/>
  <c r="T84" i="23" a="1"/>
  <c r="T84" i="23" s="1"/>
  <c r="S84" i="23" a="1"/>
  <c r="S84" i="23" s="1"/>
  <c r="R84" i="23" a="1"/>
  <c r="R84" i="23" s="1"/>
  <c r="Q84" i="23" a="1"/>
  <c r="Q84" i="23" s="1"/>
  <c r="P84" i="23" a="1"/>
  <c r="P84" i="23" s="1"/>
  <c r="O84" i="23" a="1"/>
  <c r="O84" i="23" s="1"/>
  <c r="N84" i="23" a="1"/>
  <c r="N84" i="23" s="1"/>
  <c r="M84" i="23" a="1"/>
  <c r="M84" i="23" s="1"/>
  <c r="L84" i="23" a="1"/>
  <c r="L84" i="23" s="1"/>
  <c r="K84" i="23"/>
  <c r="I84" i="23"/>
  <c r="CQ83" i="23"/>
  <c r="CP83" i="23" a="1"/>
  <c r="CP83" i="23" s="1"/>
  <c r="CO83" i="23" a="1"/>
  <c r="CO83" i="23" s="1"/>
  <c r="CN83" i="23" a="1"/>
  <c r="CN83" i="23" s="1"/>
  <c r="CM83" i="23" a="1"/>
  <c r="CM83" i="23"/>
  <c r="CL83" i="23" a="1"/>
  <c r="CL83" i="23" s="1"/>
  <c r="CK83" i="23" a="1"/>
  <c r="CK83" i="23" s="1"/>
  <c r="CJ83" i="23" a="1"/>
  <c r="CJ83" i="23" s="1"/>
  <c r="CI83" i="23" a="1"/>
  <c r="CI83" i="23"/>
  <c r="CH83" i="23" a="1"/>
  <c r="CH83" i="23" s="1"/>
  <c r="CG83" i="23" a="1"/>
  <c r="CG83" i="23" s="1"/>
  <c r="CF83" i="23" a="1"/>
  <c r="CF83" i="23" s="1"/>
  <c r="CE83" i="23" a="1"/>
  <c r="CE83" i="23" s="1"/>
  <c r="CD83" i="23" a="1"/>
  <c r="CD83" i="23" s="1"/>
  <c r="CC83" i="23" a="1"/>
  <c r="CC83" i="23" s="1"/>
  <c r="CB83" i="23" a="1"/>
  <c r="CB83" i="23" s="1"/>
  <c r="CA83" i="23" a="1"/>
  <c r="CA83" i="23" s="1"/>
  <c r="BZ83" i="23" a="1"/>
  <c r="BZ83" i="23" s="1"/>
  <c r="BY83" i="23" a="1"/>
  <c r="BY83" i="23" s="1"/>
  <c r="BX83" i="23" a="1"/>
  <c r="BX83" i="23" s="1"/>
  <c r="BW83" i="23" a="1"/>
  <c r="BW83" i="23" s="1"/>
  <c r="BV83" i="23" a="1"/>
  <c r="BV83" i="23" s="1"/>
  <c r="BU83" i="23" a="1"/>
  <c r="BU83" i="23" s="1"/>
  <c r="BT83" i="23" a="1"/>
  <c r="BT83" i="23" s="1"/>
  <c r="BS83" i="23" a="1"/>
  <c r="BS83" i="23" s="1"/>
  <c r="BR83" i="23" a="1"/>
  <c r="BR83" i="23" s="1"/>
  <c r="BQ83" i="23" a="1"/>
  <c r="BQ83" i="23" s="1"/>
  <c r="BP83" i="23" a="1"/>
  <c r="BP83" i="23" s="1"/>
  <c r="BO83" i="23" a="1"/>
  <c r="BO83" i="23" s="1"/>
  <c r="BN83" i="23" a="1"/>
  <c r="BN83" i="23" s="1"/>
  <c r="BM83" i="23" a="1"/>
  <c r="BM83" i="23" s="1"/>
  <c r="BL83" i="23" a="1"/>
  <c r="BL83" i="23" s="1"/>
  <c r="BK83" i="23" a="1"/>
  <c r="BK83" i="23" s="1"/>
  <c r="BJ83" i="23" a="1"/>
  <c r="BJ83" i="23" s="1"/>
  <c r="BI83" i="23" a="1"/>
  <c r="BI83" i="23" s="1"/>
  <c r="BH83" i="23" a="1"/>
  <c r="BH83" i="23" s="1"/>
  <c r="BG83" i="23" a="1"/>
  <c r="BG83" i="23" s="1"/>
  <c r="BF83" i="23" a="1"/>
  <c r="BF83" i="23" s="1"/>
  <c r="BE83" i="23" a="1"/>
  <c r="BE83" i="23" s="1"/>
  <c r="BD83" i="23" a="1"/>
  <c r="BD83" i="23" s="1"/>
  <c r="BC83" i="23" a="1"/>
  <c r="BC83" i="23" s="1"/>
  <c r="BB83" i="23" a="1"/>
  <c r="BB83" i="23" s="1"/>
  <c r="BA83" i="23" a="1"/>
  <c r="BA83" i="23" s="1"/>
  <c r="AZ83" i="23" a="1"/>
  <c r="AZ83" i="23" s="1"/>
  <c r="AY83" i="23" a="1"/>
  <c r="AY83" i="23" s="1"/>
  <c r="AX83" i="23" a="1"/>
  <c r="AX83" i="23" s="1"/>
  <c r="AW83" i="23" a="1"/>
  <c r="AW83" i="23" s="1"/>
  <c r="AV83" i="23" a="1"/>
  <c r="AV83" i="23" s="1"/>
  <c r="AU83" i="23" a="1"/>
  <c r="AU83" i="23" s="1"/>
  <c r="AT83" i="23" a="1"/>
  <c r="AT83" i="23" s="1"/>
  <c r="AS83" i="23" a="1"/>
  <c r="AS83" i="23" s="1"/>
  <c r="AR83" i="23" a="1"/>
  <c r="AR83" i="23" s="1"/>
  <c r="AQ83" i="23" a="1"/>
  <c r="AQ83" i="23" s="1"/>
  <c r="AP83" i="23" a="1"/>
  <c r="AP83" i="23" s="1"/>
  <c r="AO83" i="23"/>
  <c r="AN83" i="23"/>
  <c r="AM83" i="23"/>
  <c r="AL83" i="23"/>
  <c r="AK83" i="23"/>
  <c r="AJ83" i="23"/>
  <c r="AI83" i="23"/>
  <c r="AH83" i="23"/>
  <c r="AG83" i="23"/>
  <c r="AF83" i="23"/>
  <c r="AE83" i="23" a="1"/>
  <c r="AE83" i="23" s="1"/>
  <c r="AD83" i="23" a="1"/>
  <c r="AD83" i="23" s="1"/>
  <c r="AC83" i="23" a="1"/>
  <c r="AC83" i="23" s="1"/>
  <c r="AB83" i="23" a="1"/>
  <c r="AB83" i="23" s="1"/>
  <c r="AA83" i="23" a="1"/>
  <c r="AA83" i="23" s="1"/>
  <c r="Z83" i="23" a="1"/>
  <c r="Z83" i="23" s="1"/>
  <c r="Y83" i="23" a="1"/>
  <c r="Y83" i="23" s="1"/>
  <c r="X83" i="23" a="1"/>
  <c r="X83" i="23" s="1"/>
  <c r="W83" i="23" a="1"/>
  <c r="W83" i="23" s="1"/>
  <c r="V83" i="23" a="1"/>
  <c r="V83" i="23" s="1"/>
  <c r="U83" i="23" a="1"/>
  <c r="U83" i="23" s="1"/>
  <c r="T83" i="23" a="1"/>
  <c r="T83" i="23" s="1"/>
  <c r="S83" i="23" a="1"/>
  <c r="S83" i="23" s="1"/>
  <c r="R83" i="23" a="1"/>
  <c r="R83" i="23" s="1"/>
  <c r="Q83" i="23" a="1"/>
  <c r="Q83" i="23" s="1"/>
  <c r="P83" i="23" a="1"/>
  <c r="P83" i="23" s="1"/>
  <c r="O83" i="23" a="1"/>
  <c r="O83" i="23" s="1"/>
  <c r="N83" i="23" a="1"/>
  <c r="N83" i="23" s="1"/>
  <c r="M83" i="23" a="1"/>
  <c r="M83" i="23" s="1"/>
  <c r="L83" i="23" a="1"/>
  <c r="L83" i="23" s="1"/>
  <c r="K83" i="23" a="1"/>
  <c r="K83" i="23" s="1"/>
  <c r="J83" i="23"/>
  <c r="I83" i="23"/>
  <c r="H83" i="23"/>
  <c r="J82" i="23"/>
  <c r="CQ81" i="23"/>
  <c r="CP81" i="23"/>
  <c r="CO81" i="23"/>
  <c r="CN81" i="23"/>
  <c r="CM81" i="23"/>
  <c r="CL81" i="23"/>
  <c r="CK81" i="23"/>
  <c r="CJ81" i="23"/>
  <c r="CI81" i="23"/>
  <c r="CH81" i="23"/>
  <c r="CG81" i="23"/>
  <c r="CF81" i="23"/>
  <c r="CE81" i="23"/>
  <c r="CD81" i="23"/>
  <c r="CC81" i="23"/>
  <c r="CB81" i="23"/>
  <c r="CA81" i="23"/>
  <c r="BZ81" i="23"/>
  <c r="BY81" i="23"/>
  <c r="BX81" i="23"/>
  <c r="BW81" i="23"/>
  <c r="BV81" i="23"/>
  <c r="BU81" i="23"/>
  <c r="BT81" i="23"/>
  <c r="BS81" i="23"/>
  <c r="BR81" i="23"/>
  <c r="BQ81" i="23"/>
  <c r="BP81" i="23"/>
  <c r="BO81" i="23"/>
  <c r="BN81" i="23"/>
  <c r="BM81" i="23"/>
  <c r="BL81" i="23"/>
  <c r="BK81" i="23"/>
  <c r="BJ81" i="23"/>
  <c r="BI81" i="23"/>
  <c r="BH81" i="23"/>
  <c r="BG81" i="23"/>
  <c r="BF81" i="23"/>
  <c r="BE81" i="23"/>
  <c r="BD81" i="23"/>
  <c r="BC81" i="23"/>
  <c r="BB81" i="23"/>
  <c r="BA81" i="23"/>
  <c r="AZ81" i="23"/>
  <c r="AY81" i="23"/>
  <c r="AX81" i="23"/>
  <c r="AW81" i="23"/>
  <c r="AV81" i="23"/>
  <c r="AU81" i="23"/>
  <c r="AT81" i="23"/>
  <c r="AS81" i="23"/>
  <c r="AR81" i="23"/>
  <c r="AQ81" i="23"/>
  <c r="AP81" i="23"/>
  <c r="AO81" i="23"/>
  <c r="AN81" i="23"/>
  <c r="AM81" i="23"/>
  <c r="AL81" i="23"/>
  <c r="AK81" i="23"/>
  <c r="AJ81" i="23"/>
  <c r="AI81" i="23"/>
  <c r="AH81" i="23"/>
  <c r="AG81" i="23"/>
  <c r="AF81" i="23"/>
  <c r="AE81" i="23" a="1"/>
  <c r="AE81" i="23" s="1"/>
  <c r="AD81" i="23" a="1"/>
  <c r="AD81" i="23" s="1"/>
  <c r="AC81" i="23" a="1"/>
  <c r="AC81" i="23" s="1"/>
  <c r="AB81" i="23" a="1"/>
  <c r="AB81" i="23" s="1"/>
  <c r="AA81" i="23" a="1"/>
  <c r="AA81" i="23" s="1"/>
  <c r="Z81" i="23" a="1"/>
  <c r="Z81" i="23" s="1"/>
  <c r="Y81" i="23" a="1"/>
  <c r="Y81" i="23" s="1"/>
  <c r="X81" i="23" a="1"/>
  <c r="X81" i="23" s="1"/>
  <c r="W81" i="23" a="1"/>
  <c r="W81" i="23" s="1"/>
  <c r="V81" i="23" a="1"/>
  <c r="V81" i="23" s="1"/>
  <c r="U81" i="23" a="1"/>
  <c r="U81" i="23" s="1"/>
  <c r="T81" i="23" a="1"/>
  <c r="T81" i="23" s="1"/>
  <c r="S81" i="23" a="1"/>
  <c r="S81" i="23" s="1"/>
  <c r="R81" i="23" a="1"/>
  <c r="R81" i="23" s="1"/>
  <c r="Q81" i="23" a="1"/>
  <c r="Q81" i="23" s="1"/>
  <c r="P81" i="23" a="1"/>
  <c r="P81" i="23" s="1"/>
  <c r="O81" i="23" a="1"/>
  <c r="O81" i="23" s="1"/>
  <c r="N81" i="23" a="1"/>
  <c r="N81" i="23" s="1"/>
  <c r="M81" i="23" a="1"/>
  <c r="M81" i="23" s="1"/>
  <c r="L81" i="23" a="1"/>
  <c r="L81" i="23" s="1"/>
  <c r="K81" i="23" a="1"/>
  <c r="K81" i="23" s="1"/>
  <c r="J81" i="23"/>
  <c r="CQ80" i="23"/>
  <c r="CP80" i="23"/>
  <c r="CO80" i="23"/>
  <c r="CN80" i="23"/>
  <c r="CM80" i="23"/>
  <c r="CL80" i="23"/>
  <c r="CK80" i="23"/>
  <c r="CJ80" i="23"/>
  <c r="CI80" i="23"/>
  <c r="CH80" i="23"/>
  <c r="CG80" i="23"/>
  <c r="CF80" i="23"/>
  <c r="CE80" i="23"/>
  <c r="CD80" i="23"/>
  <c r="CC80" i="23"/>
  <c r="CB80" i="23"/>
  <c r="CA80" i="23"/>
  <c r="BZ80" i="23"/>
  <c r="BY80" i="23"/>
  <c r="BX80" i="23"/>
  <c r="BW80" i="23"/>
  <c r="BV80" i="23"/>
  <c r="BU80" i="23"/>
  <c r="BT80" i="23"/>
  <c r="BS80" i="23"/>
  <c r="BR80" i="23"/>
  <c r="BQ80" i="23"/>
  <c r="BP80" i="23"/>
  <c r="BO80" i="23"/>
  <c r="BN80" i="23"/>
  <c r="BM80" i="23"/>
  <c r="BL80" i="23"/>
  <c r="BK80" i="23"/>
  <c r="BJ80" i="23"/>
  <c r="BI80" i="23"/>
  <c r="BH80" i="23"/>
  <c r="BG80" i="23"/>
  <c r="BF80" i="23"/>
  <c r="BE80" i="23"/>
  <c r="BD80" i="23"/>
  <c r="BC80" i="23"/>
  <c r="BB80" i="23"/>
  <c r="BA80" i="23"/>
  <c r="AZ80" i="23"/>
  <c r="AY80" i="23"/>
  <c r="AX80" i="23"/>
  <c r="AW80" i="23"/>
  <c r="AV80" i="23"/>
  <c r="AU80" i="23"/>
  <c r="AT80" i="23"/>
  <c r="AS80" i="23"/>
  <c r="AR80" i="23"/>
  <c r="AQ80" i="23"/>
  <c r="AP80" i="23"/>
  <c r="AO80" i="23"/>
  <c r="AN80" i="23"/>
  <c r="AM80" i="23"/>
  <c r="AL80" i="23"/>
  <c r="AK80" i="23"/>
  <c r="AJ80" i="23"/>
  <c r="AI80" i="23"/>
  <c r="AH80" i="23"/>
  <c r="AG80" i="23"/>
  <c r="AF80" i="23"/>
  <c r="AE80" i="23" a="1"/>
  <c r="AE80" i="23"/>
  <c r="AD80" i="23" a="1"/>
  <c r="AD80" i="23"/>
  <c r="AC80" i="23" a="1"/>
  <c r="AC80" i="23"/>
  <c r="AB80" i="23" a="1"/>
  <c r="AB80" i="23"/>
  <c r="AA80" i="23" a="1"/>
  <c r="AA80" i="23"/>
  <c r="Z80" i="23" a="1"/>
  <c r="Z80" i="23"/>
  <c r="Y80" i="23" a="1"/>
  <c r="Y80" i="23"/>
  <c r="X80" i="23" a="1"/>
  <c r="X80" i="23"/>
  <c r="W80" i="23" a="1"/>
  <c r="W80" i="23"/>
  <c r="V80" i="23" a="1"/>
  <c r="V80" i="23"/>
  <c r="U80" i="23" a="1"/>
  <c r="U80" i="23"/>
  <c r="T80" i="23" a="1"/>
  <c r="T80" i="23"/>
  <c r="S80" i="23" a="1"/>
  <c r="S80" i="23"/>
  <c r="R80" i="23" a="1"/>
  <c r="R80" i="23"/>
  <c r="Q80" i="23" a="1"/>
  <c r="Q80" i="23"/>
  <c r="P80" i="23" a="1"/>
  <c r="P80" i="23"/>
  <c r="O80" i="23" a="1"/>
  <c r="O80" i="23"/>
  <c r="N80" i="23" a="1"/>
  <c r="N80" i="23"/>
  <c r="M80" i="23" a="1"/>
  <c r="M80" i="23"/>
  <c r="L80" i="23" a="1"/>
  <c r="L80" i="23"/>
  <c r="K80" i="23" a="1"/>
  <c r="K80" i="23"/>
  <c r="J80" i="23"/>
  <c r="I80" i="23"/>
  <c r="CQ79" i="23" a="1"/>
  <c r="CQ79" i="23"/>
  <c r="CP79" i="23" a="1"/>
  <c r="CP79" i="23"/>
  <c r="CO79" i="23" a="1"/>
  <c r="CO79" i="23"/>
  <c r="CN79" i="23" a="1"/>
  <c r="CN79" i="23"/>
  <c r="CM79" i="23" a="1"/>
  <c r="CM79" i="23"/>
  <c r="CL79" i="23" a="1"/>
  <c r="CL79" i="23"/>
  <c r="CK79" i="23" a="1"/>
  <c r="CK79" i="23"/>
  <c r="CJ79" i="23" a="1"/>
  <c r="CJ79" i="23"/>
  <c r="CI79" i="23" a="1"/>
  <c r="CI79" i="23"/>
  <c r="CH79" i="23" a="1"/>
  <c r="CH79" i="23"/>
  <c r="CG79" i="23" a="1"/>
  <c r="CG79" i="23"/>
  <c r="CF79" i="23" a="1"/>
  <c r="CF79" i="23"/>
  <c r="CE79" i="23" a="1"/>
  <c r="CE79" i="23"/>
  <c r="CD79" i="23" a="1"/>
  <c r="CD79" i="23"/>
  <c r="CC79" i="23" a="1"/>
  <c r="CC79" i="23"/>
  <c r="CB79" i="23" a="1"/>
  <c r="CB79" i="23"/>
  <c r="CA79" i="23" a="1"/>
  <c r="CA79" i="23"/>
  <c r="BZ79" i="23" a="1"/>
  <c r="BZ79" i="23"/>
  <c r="BY79" i="23" a="1"/>
  <c r="BY79" i="23"/>
  <c r="BX79" i="23" a="1"/>
  <c r="BX79" i="23"/>
  <c r="BW79" i="23" a="1"/>
  <c r="BW79" i="23"/>
  <c r="BV79" i="23" a="1"/>
  <c r="BV79" i="23"/>
  <c r="BU79" i="23" a="1"/>
  <c r="BU79" i="23"/>
  <c r="BT79" i="23" a="1"/>
  <c r="BT79" i="23"/>
  <c r="BS79" i="23" a="1"/>
  <c r="BS79" i="23"/>
  <c r="BR79" i="23" a="1"/>
  <c r="BR79" i="23"/>
  <c r="BQ79" i="23" a="1"/>
  <c r="BQ79" i="23"/>
  <c r="BP79" i="23" a="1"/>
  <c r="BP79" i="23"/>
  <c r="BO79" i="23" a="1"/>
  <c r="BO79" i="23"/>
  <c r="BN79" i="23" a="1"/>
  <c r="BN79" i="23"/>
  <c r="BM79" i="23" a="1"/>
  <c r="BM79" i="23"/>
  <c r="BL79" i="23" a="1"/>
  <c r="BL79" i="23"/>
  <c r="BK79" i="23" a="1"/>
  <c r="BK79" i="23"/>
  <c r="BJ79" i="23" a="1"/>
  <c r="BJ79" i="23"/>
  <c r="BI79" i="23" a="1"/>
  <c r="BI79" i="23"/>
  <c r="BH79" i="23" a="1"/>
  <c r="BH79" i="23"/>
  <c r="BG79" i="23" a="1"/>
  <c r="BG79" i="23"/>
  <c r="BF79" i="23" a="1"/>
  <c r="BF79" i="23"/>
  <c r="BE79" i="23" a="1"/>
  <c r="BE79" i="23"/>
  <c r="BD79" i="23" a="1"/>
  <c r="BD79" i="23"/>
  <c r="BC79" i="23" a="1"/>
  <c r="BC79" i="23"/>
  <c r="BB79" i="23" a="1"/>
  <c r="BB79" i="23"/>
  <c r="BA79" i="23" a="1"/>
  <c r="BA79" i="23"/>
  <c r="AZ79" i="23" a="1"/>
  <c r="AZ79" i="23"/>
  <c r="AY79" i="23" a="1"/>
  <c r="AY79" i="23"/>
  <c r="AX79" i="23" a="1"/>
  <c r="AX79" i="23"/>
  <c r="AW79" i="23" a="1"/>
  <c r="AW79" i="23"/>
  <c r="AV79" i="23" a="1"/>
  <c r="AV79" i="23"/>
  <c r="AU79" i="23"/>
  <c r="AT79" i="23"/>
  <c r="AS79" i="23"/>
  <c r="AR79" i="23"/>
  <c r="AQ79" i="23"/>
  <c r="AP79" i="23"/>
  <c r="AO79" i="23"/>
  <c r="AN79" i="23"/>
  <c r="AM79" i="23"/>
  <c r="AL79" i="23"/>
  <c r="AK79" i="23"/>
  <c r="AJ79" i="23"/>
  <c r="AI79" i="23"/>
  <c r="AH79" i="23"/>
  <c r="AG79" i="23"/>
  <c r="AF79" i="23"/>
  <c r="AE79" i="23" a="1"/>
  <c r="AE79" i="23"/>
  <c r="AD79" i="23" a="1"/>
  <c r="AD79" i="23"/>
  <c r="AD82" i="23" s="1"/>
  <c r="AC79" i="23" a="1"/>
  <c r="AC79" i="23"/>
  <c r="AB79" i="23" a="1"/>
  <c r="AB79" i="23"/>
  <c r="AA79" i="23" a="1"/>
  <c r="AA79" i="23"/>
  <c r="Z79" i="23" a="1"/>
  <c r="Z79" i="23"/>
  <c r="Z82" i="23" s="1"/>
  <c r="Y79" i="23" a="1"/>
  <c r="Y79" i="23"/>
  <c r="X79" i="23" a="1"/>
  <c r="X79" i="23"/>
  <c r="W79" i="23" a="1"/>
  <c r="W79" i="23"/>
  <c r="V79" i="23" a="1"/>
  <c r="V79" i="23"/>
  <c r="U79" i="23" a="1"/>
  <c r="U79" i="23"/>
  <c r="T79" i="23" a="1"/>
  <c r="T79" i="23"/>
  <c r="S79" i="23" a="1"/>
  <c r="S79" i="23"/>
  <c r="R79" i="23" a="1"/>
  <c r="R79" i="23"/>
  <c r="R82" i="23" s="1"/>
  <c r="Q79" i="23" a="1"/>
  <c r="Q79" i="23"/>
  <c r="P79" i="23" a="1"/>
  <c r="P79" i="23"/>
  <c r="O79" i="23" a="1"/>
  <c r="O79" i="23" s="1"/>
  <c r="N79" i="23" a="1"/>
  <c r="N79" i="23" s="1"/>
  <c r="N82" i="23" s="1"/>
  <c r="O82" i="23" s="1"/>
  <c r="M79" i="23" a="1"/>
  <c r="M79" i="23" s="1"/>
  <c r="L79" i="23" a="1"/>
  <c r="L79" i="23"/>
  <c r="K79" i="23" a="1"/>
  <c r="K79" i="23" s="1"/>
  <c r="J79" i="23"/>
  <c r="I79" i="23"/>
  <c r="H79" i="23"/>
  <c r="CQ77" i="23"/>
  <c r="CP77" i="23"/>
  <c r="CO77" i="23"/>
  <c r="CN77" i="23"/>
  <c r="CM77" i="23"/>
  <c r="CL77" i="23"/>
  <c r="CK77" i="23"/>
  <c r="CJ77" i="23"/>
  <c r="CI77" i="23"/>
  <c r="CH77" i="23"/>
  <c r="CG77" i="23"/>
  <c r="CF77" i="23"/>
  <c r="CE77" i="23"/>
  <c r="CD77" i="23"/>
  <c r="CC77" i="23"/>
  <c r="CB77" i="23"/>
  <c r="CA77" i="23"/>
  <c r="BZ77" i="23"/>
  <c r="BY77" i="23"/>
  <c r="BX77" i="23"/>
  <c r="BW77" i="23"/>
  <c r="BV77" i="23"/>
  <c r="BU77" i="23"/>
  <c r="BT77" i="23"/>
  <c r="BS77" i="23"/>
  <c r="BR77" i="23"/>
  <c r="BQ77" i="23"/>
  <c r="BP77" i="23"/>
  <c r="BO77" i="23"/>
  <c r="BN77" i="23"/>
  <c r="BM77" i="23"/>
  <c r="BL77" i="23"/>
  <c r="BK77" i="23"/>
  <c r="BJ77" i="23"/>
  <c r="BI77" i="23"/>
  <c r="BH77" i="23"/>
  <c r="BG77" i="23"/>
  <c r="BF77" i="23"/>
  <c r="BE77" i="23"/>
  <c r="BD77" i="23"/>
  <c r="BC77" i="23"/>
  <c r="BB77" i="23"/>
  <c r="BA77" i="23"/>
  <c r="AZ77" i="23"/>
  <c r="AY77" i="23"/>
  <c r="AX77" i="23"/>
  <c r="AW77" i="23"/>
  <c r="AV77" i="23"/>
  <c r="AU77" i="23"/>
  <c r="AT77" i="23"/>
  <c r="AS77" i="23"/>
  <c r="AR77" i="23"/>
  <c r="AQ77" i="23"/>
  <c r="AP77" i="23"/>
  <c r="AO77" i="23"/>
  <c r="AN77" i="23"/>
  <c r="AM77" i="23"/>
  <c r="AL77" i="23"/>
  <c r="AK77" i="23"/>
  <c r="AJ77" i="23"/>
  <c r="AI77" i="23"/>
  <c r="AH77" i="23"/>
  <c r="AG77" i="23"/>
  <c r="AF77" i="23"/>
  <c r="AE77" i="23" a="1"/>
  <c r="AE77" i="23" s="1"/>
  <c r="AD77" i="23" a="1"/>
  <c r="AD77" i="23" s="1"/>
  <c r="AC77" i="23" a="1"/>
  <c r="AC77" i="23" s="1"/>
  <c r="AB77" i="23" a="1"/>
  <c r="AB77" i="23" s="1"/>
  <c r="AA77" i="23" a="1"/>
  <c r="AA77" i="23" s="1"/>
  <c r="Z77" i="23" a="1"/>
  <c r="Z77" i="23" s="1"/>
  <c r="Y77" i="23" a="1"/>
  <c r="Y77" i="23" s="1"/>
  <c r="X77" i="23"/>
  <c r="W77" i="23" a="1"/>
  <c r="W77" i="23"/>
  <c r="V77" i="23" a="1"/>
  <c r="V77" i="23"/>
  <c r="U77" i="23" a="1"/>
  <c r="U77" i="23"/>
  <c r="T77" i="23" a="1"/>
  <c r="T77" i="23"/>
  <c r="S77" i="23" a="1"/>
  <c r="S77" i="23"/>
  <c r="R77" i="23" a="1"/>
  <c r="R77" i="23" s="1"/>
  <c r="Q77" i="23" a="1"/>
  <c r="Q77" i="23" s="1"/>
  <c r="P77" i="23" a="1"/>
  <c r="P77" i="23" s="1"/>
  <c r="O77" i="23" a="1"/>
  <c r="O77" i="23"/>
  <c r="N77" i="23" a="1"/>
  <c r="N77" i="23" s="1"/>
  <c r="M77" i="23" a="1"/>
  <c r="M77" i="23" s="1"/>
  <c r="L77" i="23" a="1"/>
  <c r="L77" i="23" s="1"/>
  <c r="K77" i="23" a="1"/>
  <c r="K77" i="23"/>
  <c r="J77" i="23"/>
  <c r="I77" i="23"/>
  <c r="I78" i="23" s="1"/>
  <c r="CQ76" i="23"/>
  <c r="CP76" i="23"/>
  <c r="CO76" i="23"/>
  <c r="CN76" i="23"/>
  <c r="CM76" i="23"/>
  <c r="CL76" i="23"/>
  <c r="CK76" i="23"/>
  <c r="CJ76" i="23"/>
  <c r="CI76" i="23"/>
  <c r="CH76" i="23"/>
  <c r="CG76" i="23"/>
  <c r="CF76" i="23"/>
  <c r="CE76" i="23"/>
  <c r="CD76" i="23"/>
  <c r="CC76" i="23"/>
  <c r="CB76" i="23"/>
  <c r="CA76" i="23"/>
  <c r="BZ76" i="23"/>
  <c r="BY76" i="23"/>
  <c r="BX76" i="23"/>
  <c r="BW76" i="23"/>
  <c r="BV76" i="23"/>
  <c r="BU76" i="23"/>
  <c r="BT76" i="23"/>
  <c r="BS76" i="23"/>
  <c r="BR76" i="23"/>
  <c r="BQ76" i="23"/>
  <c r="BP76" i="23"/>
  <c r="BO76" i="23"/>
  <c r="BN76" i="23"/>
  <c r="BM76" i="23"/>
  <c r="BL76" i="23"/>
  <c r="BK76" i="23"/>
  <c r="BJ76" i="23"/>
  <c r="BI76" i="23"/>
  <c r="BH76" i="23"/>
  <c r="BG76" i="23"/>
  <c r="BF76" i="23"/>
  <c r="BE76" i="23"/>
  <c r="BD76" i="23"/>
  <c r="BC76" i="23"/>
  <c r="BB76" i="23"/>
  <c r="BA76" i="23"/>
  <c r="AZ76" i="23"/>
  <c r="AY76" i="23"/>
  <c r="AX76" i="23"/>
  <c r="AW76" i="23"/>
  <c r="AV76" i="23"/>
  <c r="AU76" i="23"/>
  <c r="AT76" i="23"/>
  <c r="AS76" i="23"/>
  <c r="AR76" i="23"/>
  <c r="AQ76" i="23"/>
  <c r="AP76" i="23"/>
  <c r="AO76" i="23"/>
  <c r="AN76" i="23"/>
  <c r="AM76" i="23"/>
  <c r="AL76" i="23"/>
  <c r="AK76" i="23"/>
  <c r="AJ76" i="23"/>
  <c r="AI76" i="23"/>
  <c r="AH76" i="23"/>
  <c r="AG76" i="23"/>
  <c r="AF76" i="23" a="1"/>
  <c r="AF76" i="23" s="1"/>
  <c r="AE76" i="23" a="1"/>
  <c r="AE76" i="23" s="1"/>
  <c r="AD76" i="23" a="1"/>
  <c r="AD76" i="23" s="1"/>
  <c r="AC76" i="23" a="1"/>
  <c r="AC76" i="23" s="1"/>
  <c r="AB76" i="23" a="1"/>
  <c r="AB76" i="23" s="1"/>
  <c r="AA76" i="23" a="1"/>
  <c r="AA76" i="23" s="1"/>
  <c r="Z76" i="23" a="1"/>
  <c r="Z76" i="23" s="1"/>
  <c r="Y76" i="23" a="1"/>
  <c r="Y76" i="23" s="1"/>
  <c r="X76" i="23" a="1"/>
  <c r="X76" i="23" s="1"/>
  <c r="W76" i="23" a="1"/>
  <c r="W76" i="23" s="1"/>
  <c r="V76" i="23" a="1"/>
  <c r="V76" i="23" s="1"/>
  <c r="U76" i="23" a="1"/>
  <c r="U76" i="23" s="1"/>
  <c r="T76" i="23" a="1"/>
  <c r="T76" i="23" s="1"/>
  <c r="S76" i="23" a="1"/>
  <c r="S76" i="23" s="1"/>
  <c r="R76" i="23" a="1"/>
  <c r="R76" i="23" s="1"/>
  <c r="Q76" i="23" a="1"/>
  <c r="Q76" i="23" s="1"/>
  <c r="P76" i="23" a="1"/>
  <c r="P76" i="23" s="1"/>
  <c r="O76" i="23" a="1"/>
  <c r="O76" i="23" s="1"/>
  <c r="N76" i="23" a="1"/>
  <c r="N76" i="23" s="1"/>
  <c r="M76" i="23" a="1"/>
  <c r="M76" i="23" s="1"/>
  <c r="L76" i="23" a="1"/>
  <c r="L76" i="23" s="1"/>
  <c r="K76" i="23" a="1"/>
  <c r="K76" i="23" s="1"/>
  <c r="J76" i="23"/>
  <c r="I76" i="23"/>
  <c r="H76" i="23"/>
  <c r="AR75" i="23"/>
  <c r="CQ74" i="23"/>
  <c r="CP74" i="23"/>
  <c r="CO74" i="23"/>
  <c r="CN74" i="23"/>
  <c r="CM74" i="23"/>
  <c r="CL74" i="23"/>
  <c r="CK74" i="23"/>
  <c r="CJ74" i="23"/>
  <c r="CI74" i="23"/>
  <c r="CH74" i="23"/>
  <c r="CG74" i="23"/>
  <c r="CF74" i="23"/>
  <c r="CE74" i="23"/>
  <c r="CD74" i="23"/>
  <c r="CC74" i="23"/>
  <c r="CB74" i="23"/>
  <c r="CA74" i="23"/>
  <c r="BZ74" i="23"/>
  <c r="BY74" i="23"/>
  <c r="BX74" i="23"/>
  <c r="BW74" i="23"/>
  <c r="BV74" i="23"/>
  <c r="BU74" i="23"/>
  <c r="BT74" i="23"/>
  <c r="BS74" i="23"/>
  <c r="BR74" i="23"/>
  <c r="BQ74" i="23"/>
  <c r="BP74" i="23"/>
  <c r="BO74" i="23"/>
  <c r="BN74" i="23"/>
  <c r="BM74" i="23"/>
  <c r="BL74" i="23"/>
  <c r="BK74" i="23"/>
  <c r="BJ74" i="23"/>
  <c r="BI74" i="23"/>
  <c r="BH74" i="23"/>
  <c r="BG74" i="23"/>
  <c r="BF74" i="23"/>
  <c r="BE74" i="23"/>
  <c r="BD74" i="23"/>
  <c r="BC74" i="23"/>
  <c r="BB74" i="23"/>
  <c r="BA74" i="23"/>
  <c r="AZ74" i="23"/>
  <c r="AY74" i="23"/>
  <c r="AX74" i="23"/>
  <c r="AW74" i="23"/>
  <c r="AV74" i="23"/>
  <c r="AU74" i="23"/>
  <c r="AT74" i="23"/>
  <c r="AS74" i="23"/>
  <c r="AR74" i="23"/>
  <c r="AQ74" i="23"/>
  <c r="AP74" i="23"/>
  <c r="AO74" i="23"/>
  <c r="AN74" i="23"/>
  <c r="AM74" i="23"/>
  <c r="AL74" i="23"/>
  <c r="AK74" i="23"/>
  <c r="AJ74" i="23"/>
  <c r="AI74" i="23"/>
  <c r="AH74" i="23"/>
  <c r="AG74" i="23"/>
  <c r="AF74" i="23" a="1"/>
  <c r="AF74" i="23" s="1"/>
  <c r="AE74" i="23" a="1"/>
  <c r="AE74" i="23" s="1"/>
  <c r="AD74" i="23" a="1"/>
  <c r="AD74" i="23" s="1"/>
  <c r="AC74" i="23" a="1"/>
  <c r="AC74" i="23" s="1"/>
  <c r="AB74" i="23" a="1"/>
  <c r="AB74" i="23" s="1"/>
  <c r="AA74" i="23" a="1"/>
  <c r="AA74" i="23" s="1"/>
  <c r="Z74" i="23" a="1"/>
  <c r="Z74" i="23" s="1"/>
  <c r="Y74" i="23" a="1"/>
  <c r="Y74" i="23" s="1"/>
  <c r="X74" i="23" a="1"/>
  <c r="X74" i="23" s="1"/>
  <c r="W74" i="23" a="1"/>
  <c r="W74" i="23" s="1"/>
  <c r="V74" i="23" a="1"/>
  <c r="V74" i="23" s="1"/>
  <c r="U74" i="23" a="1"/>
  <c r="U74" i="23" s="1"/>
  <c r="T74" i="23" a="1"/>
  <c r="T74" i="23" s="1"/>
  <c r="S74" i="23" a="1"/>
  <c r="S74" i="23" s="1"/>
  <c r="R74" i="23" a="1"/>
  <c r="R74" i="23" s="1"/>
  <c r="Q74" i="23" a="1"/>
  <c r="Q74" i="23" s="1"/>
  <c r="P74" i="23" a="1"/>
  <c r="P74" i="23" s="1"/>
  <c r="O74" i="23" a="1"/>
  <c r="O74" i="23" s="1"/>
  <c r="N74" i="23" a="1"/>
  <c r="N74" i="23" s="1"/>
  <c r="M74" i="23" a="1"/>
  <c r="M74" i="23" s="1"/>
  <c r="L74" i="23" a="1"/>
  <c r="L74" i="23" s="1"/>
  <c r="K74" i="23" a="1"/>
  <c r="K74" i="23" s="1"/>
  <c r="J74" i="23"/>
  <c r="I74" i="23"/>
  <c r="CQ73" i="23"/>
  <c r="CP73" i="23"/>
  <c r="CO73" i="23"/>
  <c r="CN73" i="23"/>
  <c r="CM73" i="23"/>
  <c r="CL73" i="23"/>
  <c r="CK73" i="23"/>
  <c r="CJ73" i="23"/>
  <c r="CI73" i="23"/>
  <c r="CH73" i="23"/>
  <c r="CG73" i="23"/>
  <c r="CF73" i="23"/>
  <c r="CE73" i="23"/>
  <c r="CD73" i="23"/>
  <c r="CC73" i="23"/>
  <c r="CB73" i="23"/>
  <c r="CA73" i="23"/>
  <c r="BZ73" i="23"/>
  <c r="BY73" i="23"/>
  <c r="BX73" i="23"/>
  <c r="BW73" i="23"/>
  <c r="BV73" i="23"/>
  <c r="BU73" i="23"/>
  <c r="BT73" i="23"/>
  <c r="BS73" i="23"/>
  <c r="BR73" i="23"/>
  <c r="BQ73" i="23"/>
  <c r="BP73" i="23"/>
  <c r="BO73" i="23"/>
  <c r="BN73" i="23"/>
  <c r="BM73" i="23"/>
  <c r="BL73" i="23"/>
  <c r="BK73" i="23"/>
  <c r="BJ73" i="23"/>
  <c r="BI73" i="23"/>
  <c r="BH73" i="23"/>
  <c r="BG73" i="23"/>
  <c r="BF73" i="23"/>
  <c r="BE73" i="23"/>
  <c r="BD73" i="23"/>
  <c r="BC73" i="23"/>
  <c r="BB73" i="23"/>
  <c r="BA73" i="23"/>
  <c r="AZ73" i="23"/>
  <c r="AY73" i="23"/>
  <c r="AX73" i="23"/>
  <c r="AW73" i="23"/>
  <c r="AV73" i="23"/>
  <c r="AU73" i="23"/>
  <c r="AT73" i="23"/>
  <c r="AS73" i="23"/>
  <c r="AR73" i="23"/>
  <c r="AQ73" i="23"/>
  <c r="AP73" i="23"/>
  <c r="AO73" i="23"/>
  <c r="AN73" i="23"/>
  <c r="AM73" i="23"/>
  <c r="AL73" i="23"/>
  <c r="AK73" i="23"/>
  <c r="AJ73" i="23"/>
  <c r="AI73" i="23"/>
  <c r="AH73" i="23"/>
  <c r="AG73" i="23"/>
  <c r="AF73" i="23" a="1"/>
  <c r="AF73" i="23"/>
  <c r="AE73" i="23" a="1"/>
  <c r="AE73" i="23" s="1"/>
  <c r="AD73" i="23" a="1"/>
  <c r="AD73" i="23" s="1"/>
  <c r="AC73" i="23" a="1"/>
  <c r="AC73" i="23" s="1"/>
  <c r="AB73" i="23" a="1"/>
  <c r="AB73" i="23"/>
  <c r="AA73" i="23" a="1"/>
  <c r="AA73" i="23" s="1"/>
  <c r="Z73" i="23" a="1"/>
  <c r="Z73" i="23" s="1"/>
  <c r="Y73" i="23" a="1"/>
  <c r="Y73" i="23" s="1"/>
  <c r="X73" i="23" a="1"/>
  <c r="X73" i="23"/>
  <c r="W73" i="23" a="1"/>
  <c r="W73" i="23" s="1"/>
  <c r="V73" i="23" a="1"/>
  <c r="V73" i="23" s="1"/>
  <c r="U73" i="23" a="1"/>
  <c r="U73" i="23" s="1"/>
  <c r="T73" i="23" a="1"/>
  <c r="T73" i="23"/>
  <c r="T75" i="23" s="1"/>
  <c r="U75" i="23" s="1"/>
  <c r="V75" i="23" s="1"/>
  <c r="S73" i="23" a="1"/>
  <c r="S73" i="23" s="1"/>
  <c r="R73" i="23" a="1"/>
  <c r="R73" i="23" s="1"/>
  <c r="Q73" i="23" a="1"/>
  <c r="Q73" i="23" s="1"/>
  <c r="P73" i="23" a="1"/>
  <c r="P73" i="23"/>
  <c r="O73" i="23" a="1"/>
  <c r="O73" i="23" s="1"/>
  <c r="N73" i="23" a="1"/>
  <c r="N73" i="23" s="1"/>
  <c r="M73" i="23" a="1"/>
  <c r="M73" i="23" s="1"/>
  <c r="L73" i="23" a="1"/>
  <c r="L73" i="23"/>
  <c r="K73" i="23" a="1"/>
  <c r="K73" i="23" s="1"/>
  <c r="J73" i="23"/>
  <c r="I73" i="23"/>
  <c r="I75" i="23" s="1"/>
  <c r="H73" i="23"/>
  <c r="BH75" i="23" s="1"/>
  <c r="CQ71" i="23"/>
  <c r="CP71" i="23"/>
  <c r="CO71" i="23"/>
  <c r="CN71" i="23"/>
  <c r="CM71" i="23"/>
  <c r="CL71" i="23"/>
  <c r="CK71" i="23"/>
  <c r="CJ71" i="23"/>
  <c r="CI71" i="23"/>
  <c r="CH71" i="23"/>
  <c r="CG71" i="23"/>
  <c r="CF71" i="23"/>
  <c r="CE71" i="23"/>
  <c r="CD71" i="23"/>
  <c r="CC71" i="23"/>
  <c r="CB71" i="23"/>
  <c r="CA71" i="23"/>
  <c r="BZ71" i="23"/>
  <c r="BY71" i="23"/>
  <c r="BX71" i="23"/>
  <c r="BW71" i="23"/>
  <c r="BV71" i="23"/>
  <c r="BU71" i="23"/>
  <c r="BT71" i="23"/>
  <c r="BS71" i="23"/>
  <c r="BR71" i="23"/>
  <c r="BQ71" i="23"/>
  <c r="BP71" i="23"/>
  <c r="BO71" i="23"/>
  <c r="BN71" i="23"/>
  <c r="BM71" i="23"/>
  <c r="BL71" i="23"/>
  <c r="BK71" i="23"/>
  <c r="BJ71" i="23"/>
  <c r="BI71" i="23"/>
  <c r="BH71" i="23"/>
  <c r="BG71" i="23"/>
  <c r="BF71" i="23"/>
  <c r="BE71" i="23"/>
  <c r="BD71" i="23"/>
  <c r="BC71" i="23"/>
  <c r="BB71" i="23"/>
  <c r="BA71" i="23"/>
  <c r="AZ71" i="23"/>
  <c r="AY71" i="23"/>
  <c r="AX71" i="23"/>
  <c r="AW71" i="23"/>
  <c r="AV71" i="23"/>
  <c r="AU71" i="23"/>
  <c r="AT71" i="23"/>
  <c r="AS71" i="23"/>
  <c r="AR71" i="23"/>
  <c r="AQ71" i="23"/>
  <c r="AP71" i="23"/>
  <c r="AO71" i="23"/>
  <c r="AN71" i="23"/>
  <c r="AM71" i="23"/>
  <c r="AL71" i="23"/>
  <c r="AK71" i="23"/>
  <c r="AJ71" i="23"/>
  <c r="AI71" i="23"/>
  <c r="AH71" i="23"/>
  <c r="AG71" i="23"/>
  <c r="AF71" i="23" a="1"/>
  <c r="AF71" i="23"/>
  <c r="AE71" i="23" a="1"/>
  <c r="AE71" i="23" s="1"/>
  <c r="AD71" i="23" a="1"/>
  <c r="AD71" i="23" s="1"/>
  <c r="AC71" i="23" a="1"/>
  <c r="AC71" i="23" s="1"/>
  <c r="AB71" i="23" a="1"/>
  <c r="AB71" i="23"/>
  <c r="AA71" i="23" a="1"/>
  <c r="AA71" i="23" s="1"/>
  <c r="Z71" i="23" a="1"/>
  <c r="Z71" i="23" s="1"/>
  <c r="Y71" i="23" a="1"/>
  <c r="Y71" i="23" s="1"/>
  <c r="X71" i="23" a="1"/>
  <c r="X71" i="23"/>
  <c r="W71" i="23" a="1"/>
  <c r="W71" i="23" s="1"/>
  <c r="V71" i="23" a="1"/>
  <c r="V71" i="23" s="1"/>
  <c r="U71" i="23" a="1"/>
  <c r="U71" i="23" s="1"/>
  <c r="T71" i="23" a="1"/>
  <c r="T71" i="23"/>
  <c r="S71" i="23" a="1"/>
  <c r="S71" i="23" s="1"/>
  <c r="R71" i="23" a="1"/>
  <c r="R71" i="23" s="1"/>
  <c r="Q71" i="23" a="1"/>
  <c r="Q71" i="23" s="1"/>
  <c r="P71" i="23" a="1"/>
  <c r="P71" i="23"/>
  <c r="O71" i="23" a="1"/>
  <c r="O71" i="23" s="1"/>
  <c r="N71" i="23" a="1"/>
  <c r="N71" i="23" s="1"/>
  <c r="M71" i="23" a="1"/>
  <c r="M71" i="23" s="1"/>
  <c r="L71" i="23" a="1"/>
  <c r="L71" i="23"/>
  <c r="K71" i="23" a="1"/>
  <c r="K71" i="23" s="1"/>
  <c r="J71" i="23"/>
  <c r="I71" i="23"/>
  <c r="CQ70" i="23"/>
  <c r="CP70" i="23"/>
  <c r="CO70" i="23"/>
  <c r="CN70" i="23"/>
  <c r="CM70" i="23"/>
  <c r="CL70" i="23"/>
  <c r="CK70" i="23"/>
  <c r="CJ70" i="23"/>
  <c r="CI70" i="23"/>
  <c r="CH70" i="23"/>
  <c r="CG70" i="23"/>
  <c r="CF70" i="23"/>
  <c r="CE70" i="23"/>
  <c r="CD70" i="23"/>
  <c r="CC70" i="23"/>
  <c r="CB70" i="23"/>
  <c r="CA70" i="23"/>
  <c r="BZ70" i="23"/>
  <c r="BY70" i="23"/>
  <c r="BX70" i="23"/>
  <c r="BW70" i="23"/>
  <c r="BV70" i="23"/>
  <c r="BU70" i="23"/>
  <c r="BT70" i="23"/>
  <c r="BS70" i="23"/>
  <c r="BR70" i="23"/>
  <c r="BQ70" i="23"/>
  <c r="BP70" i="23"/>
  <c r="BO70" i="23"/>
  <c r="BN70" i="23"/>
  <c r="BM70" i="23"/>
  <c r="BL70" i="23"/>
  <c r="BK70" i="23"/>
  <c r="BJ70" i="23"/>
  <c r="BI70" i="23"/>
  <c r="BH70" i="23"/>
  <c r="BG70" i="23"/>
  <c r="BF70" i="23"/>
  <c r="BE70" i="23"/>
  <c r="BD70" i="23"/>
  <c r="BC70" i="23"/>
  <c r="BB70" i="23"/>
  <c r="BA70" i="23"/>
  <c r="AZ70" i="23"/>
  <c r="AY70" i="23"/>
  <c r="AX70" i="23"/>
  <c r="AW70" i="23"/>
  <c r="AV70" i="23"/>
  <c r="AU70" i="23"/>
  <c r="AT70" i="23"/>
  <c r="AS70" i="23"/>
  <c r="AR70" i="23"/>
  <c r="AQ70" i="23"/>
  <c r="AP70" i="23"/>
  <c r="AO70" i="23"/>
  <c r="AN70" i="23"/>
  <c r="AM70" i="23"/>
  <c r="AL70" i="23"/>
  <c r="AK70" i="23"/>
  <c r="AJ70" i="23"/>
  <c r="AI70" i="23"/>
  <c r="AH70" i="23"/>
  <c r="AG70" i="23"/>
  <c r="AG72" i="23" s="1"/>
  <c r="AF70" i="23" a="1"/>
  <c r="AF70" i="23" s="1"/>
  <c r="AE70" i="23" a="1"/>
  <c r="AE70" i="23" s="1"/>
  <c r="AD70" i="23" a="1"/>
  <c r="AD70" i="23" s="1"/>
  <c r="AC70" i="23" a="1"/>
  <c r="AC70" i="23" s="1"/>
  <c r="AB70" i="23" a="1"/>
  <c r="AB70" i="23" s="1"/>
  <c r="AA70" i="23" a="1"/>
  <c r="AA70" i="23" s="1"/>
  <c r="Z70" i="23" a="1"/>
  <c r="Z70" i="23" s="1"/>
  <c r="Y70" i="23" a="1"/>
  <c r="Y70" i="23" s="1"/>
  <c r="Y72" i="23" s="1"/>
  <c r="X70" i="23" a="1"/>
  <c r="X70" i="23" s="1"/>
  <c r="W70" i="23" a="1"/>
  <c r="W70" i="23" s="1"/>
  <c r="V70" i="23" a="1"/>
  <c r="V70" i="23" s="1"/>
  <c r="U70" i="23" a="1"/>
  <c r="U70" i="23" s="1"/>
  <c r="T70" i="23" a="1"/>
  <c r="T70" i="23" s="1"/>
  <c r="S70" i="23" a="1"/>
  <c r="S70" i="23" s="1"/>
  <c r="R70" i="23" a="1"/>
  <c r="R70" i="23" s="1"/>
  <c r="Q70" i="23" a="1"/>
  <c r="Q70" i="23" s="1"/>
  <c r="Q72" i="23" s="1"/>
  <c r="P70" i="23" a="1"/>
  <c r="P70" i="23" s="1"/>
  <c r="O70" i="23" a="1"/>
  <c r="O70" i="23" s="1"/>
  <c r="N70" i="23" a="1"/>
  <c r="N70" i="23" s="1"/>
  <c r="M70" i="23" a="1"/>
  <c r="M70" i="23" s="1"/>
  <c r="L70" i="23" a="1"/>
  <c r="L70" i="23" s="1"/>
  <c r="K70" i="23" a="1"/>
  <c r="K70" i="23" s="1"/>
  <c r="J70" i="23"/>
  <c r="I70" i="23"/>
  <c r="I72" i="23" s="1"/>
  <c r="BU72" i="23" s="1"/>
  <c r="H70" i="23"/>
  <c r="CQ68" i="23" a="1"/>
  <c r="CQ68" i="23" s="1"/>
  <c r="CP68" i="23" a="1"/>
  <c r="CP68" i="23" s="1"/>
  <c r="CO68" i="23" a="1"/>
  <c r="CO68" i="23" s="1"/>
  <c r="CN68" i="23" a="1"/>
  <c r="CN68" i="23" s="1"/>
  <c r="CM68" i="23" a="1"/>
  <c r="CM68" i="23" s="1"/>
  <c r="CL68" i="23" a="1"/>
  <c r="CL68" i="23" s="1"/>
  <c r="CK68" i="23" a="1"/>
  <c r="CK68" i="23" s="1"/>
  <c r="CJ68" i="23" a="1"/>
  <c r="CJ68" i="23" s="1"/>
  <c r="CI68" i="23" a="1"/>
  <c r="CI68" i="23" s="1"/>
  <c r="CH68" i="23" a="1"/>
  <c r="CH68" i="23" s="1"/>
  <c r="CG68" i="23" a="1"/>
  <c r="CG68" i="23" s="1"/>
  <c r="CF68" i="23" a="1"/>
  <c r="CF68" i="23" s="1"/>
  <c r="CE68" i="23" a="1"/>
  <c r="CE68" i="23" s="1"/>
  <c r="CD68" i="23" a="1"/>
  <c r="CD68" i="23" s="1"/>
  <c r="CC68" i="23" a="1"/>
  <c r="CC68" i="23" s="1"/>
  <c r="CB68" i="23" a="1"/>
  <c r="CB68" i="23" s="1"/>
  <c r="CA68" i="23" a="1"/>
  <c r="CA68" i="23" s="1"/>
  <c r="BZ68" i="23" a="1"/>
  <c r="BZ68" i="23" s="1"/>
  <c r="BY68" i="23" a="1"/>
  <c r="BY68" i="23" s="1"/>
  <c r="BX68" i="23" a="1"/>
  <c r="BX68" i="23" s="1"/>
  <c r="BW68" i="23" a="1"/>
  <c r="BW68" i="23" s="1"/>
  <c r="BV68" i="23" a="1"/>
  <c r="BV68" i="23" s="1"/>
  <c r="BU68" i="23" a="1"/>
  <c r="BU68" i="23" s="1"/>
  <c r="BT68" i="23" a="1"/>
  <c r="BT68" i="23" s="1"/>
  <c r="BS68" i="23" a="1"/>
  <c r="BS68" i="23" s="1"/>
  <c r="BR68" i="23" a="1"/>
  <c r="BR68" i="23" s="1"/>
  <c r="BQ68" i="23" a="1"/>
  <c r="BQ68" i="23" s="1"/>
  <c r="BP68" i="23" a="1"/>
  <c r="BP68" i="23" s="1"/>
  <c r="BO68" i="23" a="1"/>
  <c r="BO68" i="23" s="1"/>
  <c r="BN68" i="23" a="1"/>
  <c r="BN68" i="23" s="1"/>
  <c r="BM68" i="23" a="1"/>
  <c r="BM68" i="23" s="1"/>
  <c r="BL68" i="23" a="1"/>
  <c r="BL68" i="23" s="1"/>
  <c r="BK68" i="23" a="1"/>
  <c r="BK68" i="23" s="1"/>
  <c r="BJ68" i="23" a="1"/>
  <c r="BJ68" i="23" s="1"/>
  <c r="BI68" i="23" a="1"/>
  <c r="BI68" i="23" s="1"/>
  <c r="BH68" i="23" a="1"/>
  <c r="BH68" i="23" s="1"/>
  <c r="BG68" i="23" a="1"/>
  <c r="BG68" i="23" s="1"/>
  <c r="BF68" i="23" a="1"/>
  <c r="BF68" i="23" s="1"/>
  <c r="BE68" i="23" a="1"/>
  <c r="BE68" i="23" s="1"/>
  <c r="BD68" i="23" a="1"/>
  <c r="BD68" i="23" s="1"/>
  <c r="BC68" i="23" a="1"/>
  <c r="BC68" i="23" s="1"/>
  <c r="BB68" i="23" a="1"/>
  <c r="BB68" i="23" s="1"/>
  <c r="BA68" i="23" a="1"/>
  <c r="BA68" i="23" s="1"/>
  <c r="AZ68" i="23" a="1"/>
  <c r="AZ68" i="23" s="1"/>
  <c r="AY68" i="23" a="1"/>
  <c r="AY68" i="23" s="1"/>
  <c r="AX68" i="23" a="1"/>
  <c r="AX68" i="23" s="1"/>
  <c r="AW68" i="23" a="1"/>
  <c r="AW68" i="23" s="1"/>
  <c r="AV68" i="23" a="1"/>
  <c r="AV68" i="23" s="1"/>
  <c r="AU68" i="23" a="1"/>
  <c r="AU68" i="23" s="1"/>
  <c r="AT68" i="23" a="1"/>
  <c r="AT68" i="23" s="1"/>
  <c r="AS68" i="23" a="1"/>
  <c r="AS68" i="23" s="1"/>
  <c r="AR68" i="23" a="1"/>
  <c r="AR68" i="23" s="1"/>
  <c r="AQ68" i="23" a="1"/>
  <c r="AQ68" i="23" s="1"/>
  <c r="AP68" i="23" a="1"/>
  <c r="AP68" i="23" s="1"/>
  <c r="AO68" i="23" a="1"/>
  <c r="AO68" i="23" s="1"/>
  <c r="AN68" i="23" a="1"/>
  <c r="AN68" i="23" s="1"/>
  <c r="AM68" i="23" a="1"/>
  <c r="AM68" i="23" s="1"/>
  <c r="AL68" i="23" a="1"/>
  <c r="AL68" i="23" s="1"/>
  <c r="AK68" i="23" a="1"/>
  <c r="AK68" i="23" s="1"/>
  <c r="AJ68" i="23" a="1"/>
  <c r="AJ68" i="23" s="1"/>
  <c r="AI68" i="23" a="1"/>
  <c r="AI68" i="23" s="1"/>
  <c r="AH68" i="23" a="1"/>
  <c r="AH68" i="23" s="1"/>
  <c r="AG68" i="23" a="1"/>
  <c r="AG68" i="23" s="1"/>
  <c r="AF68" i="23" a="1"/>
  <c r="AF68" i="23" s="1"/>
  <c r="AE68" i="23" a="1"/>
  <c r="AE68" i="23" s="1"/>
  <c r="AD68" i="23" a="1"/>
  <c r="AD68" i="23" s="1"/>
  <c r="AC68" i="23" a="1"/>
  <c r="AC68" i="23" s="1"/>
  <c r="AB68" i="23" a="1"/>
  <c r="AB68" i="23" s="1"/>
  <c r="AA68" i="23" a="1"/>
  <c r="AA68" i="23" s="1"/>
  <c r="Z68" i="23" a="1"/>
  <c r="Z68" i="23" s="1"/>
  <c r="Y68" i="23" a="1"/>
  <c r="Y68" i="23" s="1"/>
  <c r="X68" i="23" a="1"/>
  <c r="X68" i="23" s="1"/>
  <c r="W68" i="23" a="1"/>
  <c r="W68" i="23" s="1"/>
  <c r="V68" i="23" a="1"/>
  <c r="V68" i="23" s="1"/>
  <c r="U68" i="23" a="1"/>
  <c r="U68" i="23" s="1"/>
  <c r="T68" i="23" a="1"/>
  <c r="T68" i="23" s="1"/>
  <c r="S68" i="23" a="1"/>
  <c r="S68" i="23" s="1"/>
  <c r="R68" i="23"/>
  <c r="Q68" i="23" a="1"/>
  <c r="Q68" i="23" s="1"/>
  <c r="P68" i="23" a="1"/>
  <c r="P68" i="23"/>
  <c r="O68" i="23" a="1"/>
  <c r="O68" i="23" s="1"/>
  <c r="N68" i="23" a="1"/>
  <c r="N68" i="23"/>
  <c r="M68" i="23" a="1"/>
  <c r="M68" i="23" s="1"/>
  <c r="L68" i="23" a="1"/>
  <c r="L68" i="23" s="1"/>
  <c r="K68" i="23"/>
  <c r="J68" i="23"/>
  <c r="I68" i="23"/>
  <c r="CQ67" i="23" a="1"/>
  <c r="CQ67" i="23" s="1"/>
  <c r="CP67" i="23" a="1"/>
  <c r="CP67" i="23" s="1"/>
  <c r="CO67" i="23" a="1"/>
  <c r="CO67" i="23" s="1"/>
  <c r="CN67" i="23" a="1"/>
  <c r="CN67" i="23" s="1"/>
  <c r="CM67" i="23" a="1"/>
  <c r="CM67" i="23" s="1"/>
  <c r="CL67" i="23" a="1"/>
  <c r="CL67" i="23" s="1"/>
  <c r="CK67" i="23" a="1"/>
  <c r="CK67" i="23" s="1"/>
  <c r="CJ67" i="23" a="1"/>
  <c r="CJ67" i="23" s="1"/>
  <c r="CI67" i="23" a="1"/>
  <c r="CI67" i="23" s="1"/>
  <c r="CH67" i="23" a="1"/>
  <c r="CH67" i="23" s="1"/>
  <c r="CG67" i="23" a="1"/>
  <c r="CG67" i="23" s="1"/>
  <c r="CF67" i="23" a="1"/>
  <c r="CF67" i="23" s="1"/>
  <c r="CE67" i="23" a="1"/>
  <c r="CE67" i="23" s="1"/>
  <c r="CD67" i="23" a="1"/>
  <c r="CD67" i="23" s="1"/>
  <c r="CC67" i="23" a="1"/>
  <c r="CC67" i="23" s="1"/>
  <c r="CB67" i="23" a="1"/>
  <c r="CB67" i="23" s="1"/>
  <c r="CA67" i="23" a="1"/>
  <c r="CA67" i="23" s="1"/>
  <c r="BZ67" i="23" a="1"/>
  <c r="BZ67" i="23" s="1"/>
  <c r="BY67" i="23" a="1"/>
  <c r="BY67" i="23" s="1"/>
  <c r="BX67" i="23" a="1"/>
  <c r="BX67" i="23" s="1"/>
  <c r="BW67" i="23" a="1"/>
  <c r="BW67" i="23" s="1"/>
  <c r="BV67" i="23" a="1"/>
  <c r="BV67" i="23" s="1"/>
  <c r="BU67" i="23" a="1"/>
  <c r="BU67" i="23" s="1"/>
  <c r="BT67" i="23" a="1"/>
  <c r="BT67" i="23" s="1"/>
  <c r="BS67" i="23" a="1"/>
  <c r="BS67" i="23" s="1"/>
  <c r="BR67" i="23" a="1"/>
  <c r="BR67" i="23" s="1"/>
  <c r="BQ67" i="23" a="1"/>
  <c r="BQ67" i="23" s="1"/>
  <c r="BP67" i="23" a="1"/>
  <c r="BP67" i="23" s="1"/>
  <c r="BO67" i="23" a="1"/>
  <c r="BO67" i="23" s="1"/>
  <c r="BN67" i="23" a="1"/>
  <c r="BN67" i="23" s="1"/>
  <c r="BM67" i="23" a="1"/>
  <c r="BM67" i="23" s="1"/>
  <c r="BL67" i="23" a="1"/>
  <c r="BL67" i="23" s="1"/>
  <c r="BK67" i="23" a="1"/>
  <c r="BK67" i="23" s="1"/>
  <c r="BJ67" i="23" a="1"/>
  <c r="BJ67" i="23" s="1"/>
  <c r="BI67" i="23" a="1"/>
  <c r="BI67" i="23" s="1"/>
  <c r="BH67" i="23" a="1"/>
  <c r="BH67" i="23" s="1"/>
  <c r="BG67" i="23" a="1"/>
  <c r="BG67" i="23" s="1"/>
  <c r="BF67" i="23" a="1"/>
  <c r="BF67" i="23" s="1"/>
  <c r="BE67" i="23" a="1"/>
  <c r="BE67" i="23" s="1"/>
  <c r="BD67" i="23" a="1"/>
  <c r="BD67" i="23" s="1"/>
  <c r="BC67" i="23" a="1"/>
  <c r="BC67" i="23" s="1"/>
  <c r="BB67" i="23" a="1"/>
  <c r="BB67" i="23" s="1"/>
  <c r="BA67" i="23" a="1"/>
  <c r="BA67" i="23" s="1"/>
  <c r="AZ67" i="23" a="1"/>
  <c r="AZ67" i="23" s="1"/>
  <c r="AY67" i="23" a="1"/>
  <c r="AY67" i="23" s="1"/>
  <c r="AX67" i="23" a="1"/>
  <c r="AX67" i="23" s="1"/>
  <c r="AW67" i="23" a="1"/>
  <c r="AW67" i="23" s="1"/>
  <c r="AV67" i="23" a="1"/>
  <c r="AV67" i="23" s="1"/>
  <c r="AU67" i="23" a="1"/>
  <c r="AU67" i="23" s="1"/>
  <c r="AT67" i="23" a="1"/>
  <c r="AT67" i="23" s="1"/>
  <c r="AS67" i="23" a="1"/>
  <c r="AS67" i="23" s="1"/>
  <c r="AR67" i="23" a="1"/>
  <c r="AR67" i="23" s="1"/>
  <c r="AQ67" i="23" a="1"/>
  <c r="AQ67" i="23" s="1"/>
  <c r="AP67" i="23" a="1"/>
  <c r="AP67" i="23" s="1"/>
  <c r="AO67" i="23" a="1"/>
  <c r="AO67" i="23" s="1"/>
  <c r="AN67" i="23" a="1"/>
  <c r="AN67" i="23" s="1"/>
  <c r="AM67" i="23" a="1"/>
  <c r="AM67" i="23" s="1"/>
  <c r="AL67" i="23" a="1"/>
  <c r="AL67" i="23" s="1"/>
  <c r="AK67" i="23" a="1"/>
  <c r="AK67" i="23" s="1"/>
  <c r="AJ67" i="23" a="1"/>
  <c r="AJ67" i="23" s="1"/>
  <c r="AI67" i="23" a="1"/>
  <c r="AI67" i="23" s="1"/>
  <c r="AH67" i="23" a="1"/>
  <c r="AH67" i="23" s="1"/>
  <c r="AG67" i="23" a="1"/>
  <c r="AG67" i="23" s="1"/>
  <c r="AF67" i="23" a="1"/>
  <c r="AF67" i="23" s="1"/>
  <c r="AE67" i="23" a="1"/>
  <c r="AE67" i="23" s="1"/>
  <c r="AD67" i="23" a="1"/>
  <c r="AD67" i="23" s="1"/>
  <c r="AC67" i="23" a="1"/>
  <c r="AC67" i="23" s="1"/>
  <c r="AB67" i="23" a="1"/>
  <c r="AB67" i="23" s="1"/>
  <c r="AA67" i="23" a="1"/>
  <c r="AA67" i="23" s="1"/>
  <c r="Z67" i="23" a="1"/>
  <c r="Z67" i="23" s="1"/>
  <c r="Y67" i="23" a="1"/>
  <c r="Y67" i="23" s="1"/>
  <c r="X67" i="23" a="1"/>
  <c r="X67" i="23" s="1"/>
  <c r="W67" i="23" a="1"/>
  <c r="W67" i="23" s="1"/>
  <c r="V67" i="23" a="1"/>
  <c r="V67" i="23" s="1"/>
  <c r="U67" i="23" a="1"/>
  <c r="U67" i="23" s="1"/>
  <c r="T67" i="23" a="1"/>
  <c r="T67" i="23" s="1"/>
  <c r="S67" i="23" a="1"/>
  <c r="S67" i="23" s="1"/>
  <c r="R67" i="23" a="1"/>
  <c r="R67" i="23" s="1"/>
  <c r="Q67" i="23" a="1"/>
  <c r="Q67" i="23" s="1"/>
  <c r="P67" i="23" a="1"/>
  <c r="P67" i="23" s="1"/>
  <c r="O67" i="23" a="1"/>
  <c r="O67" i="23" s="1"/>
  <c r="N67" i="23" a="1"/>
  <c r="N67" i="23" s="1"/>
  <c r="M67" i="23" a="1"/>
  <c r="M67" i="23" s="1"/>
  <c r="L67" i="23" a="1"/>
  <c r="L67" i="23" s="1"/>
  <c r="K67" i="23" a="1"/>
  <c r="K67" i="23" s="1"/>
  <c r="J67" i="23"/>
  <c r="I67" i="23"/>
  <c r="CQ66" i="23" a="1"/>
  <c r="CQ66" i="23" s="1"/>
  <c r="CP66" i="23" a="1"/>
  <c r="CP66" i="23" s="1"/>
  <c r="CO66" i="23" a="1"/>
  <c r="CO66" i="23" s="1"/>
  <c r="CN66" i="23" a="1"/>
  <c r="CN66" i="23" s="1"/>
  <c r="CM66" i="23" a="1"/>
  <c r="CM66" i="23" s="1"/>
  <c r="CL66" i="23" a="1"/>
  <c r="CL66" i="23" s="1"/>
  <c r="CK66" i="23" a="1"/>
  <c r="CK66" i="23" s="1"/>
  <c r="CJ66" i="23" a="1"/>
  <c r="CJ66" i="23" s="1"/>
  <c r="CI66" i="23" a="1"/>
  <c r="CI66" i="23" s="1"/>
  <c r="CH66" i="23" a="1"/>
  <c r="CH66" i="23" s="1"/>
  <c r="CG66" i="23" a="1"/>
  <c r="CG66" i="23" s="1"/>
  <c r="CF66" i="23" a="1"/>
  <c r="CF66" i="23" s="1"/>
  <c r="CE66" i="23" a="1"/>
  <c r="CE66" i="23" s="1"/>
  <c r="CD66" i="23" a="1"/>
  <c r="CD66" i="23" s="1"/>
  <c r="CC66" i="23" a="1"/>
  <c r="CC66" i="23" s="1"/>
  <c r="CB66" i="23" a="1"/>
  <c r="CB66" i="23" s="1"/>
  <c r="CA66" i="23" a="1"/>
  <c r="CA66" i="23" s="1"/>
  <c r="BZ66" i="23" a="1"/>
  <c r="BZ66" i="23" s="1"/>
  <c r="BY66" i="23" a="1"/>
  <c r="BY66" i="23" s="1"/>
  <c r="BX66" i="23" a="1"/>
  <c r="BX66" i="23" s="1"/>
  <c r="BW66" i="23" a="1"/>
  <c r="BW66" i="23" s="1"/>
  <c r="BV66" i="23" a="1"/>
  <c r="BV66" i="23" s="1"/>
  <c r="BU66" i="23" a="1"/>
  <c r="BU66" i="23" s="1"/>
  <c r="BT66" i="23" a="1"/>
  <c r="BT66" i="23" s="1"/>
  <c r="BS66" i="23" a="1"/>
  <c r="BS66" i="23" s="1"/>
  <c r="BR66" i="23" a="1"/>
  <c r="BR66" i="23" s="1"/>
  <c r="BQ66" i="23" a="1"/>
  <c r="BQ66" i="23" s="1"/>
  <c r="BP66" i="23" a="1"/>
  <c r="BP66" i="23" s="1"/>
  <c r="BO66" i="23" a="1"/>
  <c r="BO66" i="23" s="1"/>
  <c r="BN66" i="23" a="1"/>
  <c r="BN66" i="23" s="1"/>
  <c r="BM66" i="23" a="1"/>
  <c r="BM66" i="23" s="1"/>
  <c r="BL66" i="23" a="1"/>
  <c r="BL66" i="23" s="1"/>
  <c r="BK66" i="23" a="1"/>
  <c r="BK66" i="23" s="1"/>
  <c r="BJ66" i="23" a="1"/>
  <c r="BJ66" i="23" s="1"/>
  <c r="BI66" i="23" a="1"/>
  <c r="BI66" i="23" s="1"/>
  <c r="BH66" i="23" a="1"/>
  <c r="BH66" i="23" s="1"/>
  <c r="BG66" i="23" a="1"/>
  <c r="BG66" i="23" s="1"/>
  <c r="BF66" i="23" a="1"/>
  <c r="BF66" i="23" s="1"/>
  <c r="BE66" i="23" a="1"/>
  <c r="BE66" i="23" s="1"/>
  <c r="BD66" i="23" a="1"/>
  <c r="BD66" i="23" s="1"/>
  <c r="BC66" i="23" a="1"/>
  <c r="BC66" i="23" s="1"/>
  <c r="BB66" i="23" a="1"/>
  <c r="BB66" i="23" s="1"/>
  <c r="BA66" i="23" a="1"/>
  <c r="BA66" i="23" s="1"/>
  <c r="AZ66" i="23" a="1"/>
  <c r="AZ66" i="23" s="1"/>
  <c r="AY66" i="23" a="1"/>
  <c r="AY66" i="23" s="1"/>
  <c r="AX66" i="23" a="1"/>
  <c r="AX66" i="23" s="1"/>
  <c r="AW66" i="23" a="1"/>
  <c r="AW66" i="23" s="1"/>
  <c r="AV66" i="23" a="1"/>
  <c r="AV66" i="23" s="1"/>
  <c r="AU66" i="23" a="1"/>
  <c r="AU66" i="23" s="1"/>
  <c r="AT66" i="23" a="1"/>
  <c r="AT66" i="23" s="1"/>
  <c r="AS66" i="23" a="1"/>
  <c r="AS66" i="23" s="1"/>
  <c r="AR66" i="23" a="1"/>
  <c r="AR66" i="23" s="1"/>
  <c r="AQ66" i="23" a="1"/>
  <c r="AQ66" i="23" s="1"/>
  <c r="AP66" i="23" a="1"/>
  <c r="AP66" i="23" s="1"/>
  <c r="AO66" i="23" a="1"/>
  <c r="AO66" i="23" s="1"/>
  <c r="AN66" i="23" a="1"/>
  <c r="AN66" i="23" s="1"/>
  <c r="AM66" i="23" a="1"/>
  <c r="AM66" i="23" s="1"/>
  <c r="AL66" i="23" a="1"/>
  <c r="AL66" i="23" s="1"/>
  <c r="AK66" i="23" a="1"/>
  <c r="AK66" i="23" s="1"/>
  <c r="AJ66" i="23" a="1"/>
  <c r="AJ66" i="23" s="1"/>
  <c r="AI66" i="23" a="1"/>
  <c r="AI66" i="23" s="1"/>
  <c r="AH66" i="23" a="1"/>
  <c r="AH66" i="23" s="1"/>
  <c r="AG66" i="23" a="1"/>
  <c r="AG66" i="23" s="1"/>
  <c r="AF66" i="23" a="1"/>
  <c r="AF66" i="23" s="1"/>
  <c r="AE66" i="23" a="1"/>
  <c r="AE66" i="23" s="1"/>
  <c r="AD66" i="23" a="1"/>
  <c r="AD66" i="23" s="1"/>
  <c r="AC66" i="23" a="1"/>
  <c r="AC66" i="23" s="1"/>
  <c r="AB66" i="23" a="1"/>
  <c r="AB66" i="23" s="1"/>
  <c r="AA66" i="23" a="1"/>
  <c r="AA66" i="23" s="1"/>
  <c r="Z66" i="23" a="1"/>
  <c r="Z66" i="23" s="1"/>
  <c r="Y66" i="23" a="1"/>
  <c r="Y66" i="23" s="1"/>
  <c r="X66" i="23" a="1"/>
  <c r="X66" i="23" s="1"/>
  <c r="W66" i="23" a="1"/>
  <c r="W66" i="23" s="1"/>
  <c r="V66" i="23" a="1"/>
  <c r="V66" i="23" s="1"/>
  <c r="U66" i="23" a="1"/>
  <c r="U66" i="23" s="1"/>
  <c r="T66" i="23" a="1"/>
  <c r="T66" i="23" s="1"/>
  <c r="S66" i="23" a="1"/>
  <c r="S66" i="23" s="1"/>
  <c r="R66" i="23" a="1"/>
  <c r="R66" i="23" s="1"/>
  <c r="Q66" i="23" a="1"/>
  <c r="Q66" i="23" s="1"/>
  <c r="P66" i="23" a="1"/>
  <c r="P66" i="23" s="1"/>
  <c r="O66" i="23" a="1"/>
  <c r="O66" i="23" s="1"/>
  <c r="N66" i="23" a="1"/>
  <c r="N66" i="23" s="1"/>
  <c r="M66" i="23" a="1"/>
  <c r="M66" i="23" s="1"/>
  <c r="L66" i="23" a="1"/>
  <c r="L66" i="23" s="1"/>
  <c r="K66" i="23" a="1"/>
  <c r="K66" i="23" s="1"/>
  <c r="J66" i="23"/>
  <c r="J69" i="23" s="1"/>
  <c r="I66" i="23"/>
  <c r="CQ65" i="23" a="1"/>
  <c r="CQ65" i="23" s="1"/>
  <c r="CP65" i="23" a="1"/>
  <c r="CP65" i="23" s="1"/>
  <c r="CO65" i="23" a="1"/>
  <c r="CO65" i="23" s="1"/>
  <c r="CN65" i="23" a="1"/>
  <c r="CN65" i="23" s="1"/>
  <c r="CM65" i="23" a="1"/>
  <c r="CM65" i="23" s="1"/>
  <c r="CL65" i="23" a="1"/>
  <c r="CL65" i="23" s="1"/>
  <c r="CK65" i="23" a="1"/>
  <c r="CK65" i="23" s="1"/>
  <c r="CJ65" i="23" a="1"/>
  <c r="CJ65" i="23" s="1"/>
  <c r="CI65" i="23" a="1"/>
  <c r="CI65" i="23" s="1"/>
  <c r="CH65" i="23" a="1"/>
  <c r="CH65" i="23" s="1"/>
  <c r="CG65" i="23" a="1"/>
  <c r="CG65" i="23" s="1"/>
  <c r="CF65" i="23" a="1"/>
  <c r="CF65" i="23" s="1"/>
  <c r="CE65" i="23" a="1"/>
  <c r="CE65" i="23" s="1"/>
  <c r="CD65" i="23" a="1"/>
  <c r="CD65" i="23" s="1"/>
  <c r="CC65" i="23" a="1"/>
  <c r="CC65" i="23" s="1"/>
  <c r="CB65" i="23" a="1"/>
  <c r="CB65" i="23" s="1"/>
  <c r="CA65" i="23" a="1"/>
  <c r="CA65" i="23" s="1"/>
  <c r="BZ65" i="23" a="1"/>
  <c r="BZ65" i="23" s="1"/>
  <c r="BY65" i="23" a="1"/>
  <c r="BY65" i="23" s="1"/>
  <c r="BX65" i="23" a="1"/>
  <c r="BX65" i="23" s="1"/>
  <c r="BW65" i="23" a="1"/>
  <c r="BW65" i="23" s="1"/>
  <c r="BV65" i="23" a="1"/>
  <c r="BV65" i="23" s="1"/>
  <c r="BU65" i="23" a="1"/>
  <c r="BU65" i="23" s="1"/>
  <c r="BT65" i="23" a="1"/>
  <c r="BT65" i="23" s="1"/>
  <c r="BS65" i="23" a="1"/>
  <c r="BS65" i="23" s="1"/>
  <c r="BR65" i="23" a="1"/>
  <c r="BR65" i="23" s="1"/>
  <c r="BQ65" i="23" a="1"/>
  <c r="BQ65" i="23" s="1"/>
  <c r="BP65" i="23" a="1"/>
  <c r="BP65" i="23" s="1"/>
  <c r="BO65" i="23" a="1"/>
  <c r="BO65" i="23" s="1"/>
  <c r="BN65" i="23" a="1"/>
  <c r="BN65" i="23" s="1"/>
  <c r="BM65" i="23" a="1"/>
  <c r="BM65" i="23" s="1"/>
  <c r="BL65" i="23" a="1"/>
  <c r="BL65" i="23" s="1"/>
  <c r="BK65" i="23" a="1"/>
  <c r="BK65" i="23" s="1"/>
  <c r="BJ65" i="23" a="1"/>
  <c r="BJ65" i="23" s="1"/>
  <c r="BI65" i="23" a="1"/>
  <c r="BI65" i="23" s="1"/>
  <c r="BH65" i="23" a="1"/>
  <c r="BH65" i="23" s="1"/>
  <c r="BG65" i="23" a="1"/>
  <c r="BG65" i="23" s="1"/>
  <c r="BF65" i="23" a="1"/>
  <c r="BF65" i="23" s="1"/>
  <c r="BE65" i="23" a="1"/>
  <c r="BE65" i="23" s="1"/>
  <c r="BD65" i="23" a="1"/>
  <c r="BD65" i="23" s="1"/>
  <c r="BC65" i="23" a="1"/>
  <c r="BC65" i="23" s="1"/>
  <c r="BB65" i="23" a="1"/>
  <c r="BB65" i="23" s="1"/>
  <c r="BA65" i="23" a="1"/>
  <c r="BA65" i="23" s="1"/>
  <c r="AZ65" i="23" a="1"/>
  <c r="AZ65" i="23" s="1"/>
  <c r="AY65" i="23" a="1"/>
  <c r="AY65" i="23" s="1"/>
  <c r="AX65" i="23" a="1"/>
  <c r="AX65" i="23" s="1"/>
  <c r="AW65" i="23" a="1"/>
  <c r="AW65" i="23" s="1"/>
  <c r="AV65" i="23" a="1"/>
  <c r="AV65" i="23" s="1"/>
  <c r="AU65" i="23" a="1"/>
  <c r="AU65" i="23" s="1"/>
  <c r="AT65" i="23" a="1"/>
  <c r="AT65" i="23" s="1"/>
  <c r="AS65" i="23" a="1"/>
  <c r="AS65" i="23" s="1"/>
  <c r="AR65" i="23" a="1"/>
  <c r="AR65" i="23" s="1"/>
  <c r="AQ65" i="23" a="1"/>
  <c r="AQ65" i="23" s="1"/>
  <c r="AP65" i="23" a="1"/>
  <c r="AP65" i="23" s="1"/>
  <c r="AO65" i="23" a="1"/>
  <c r="AO65" i="23" s="1"/>
  <c r="AN65" i="23" a="1"/>
  <c r="AN65" i="23" s="1"/>
  <c r="AM65" i="23" a="1"/>
  <c r="AM65" i="23" s="1"/>
  <c r="AL65" i="23" a="1"/>
  <c r="AL65" i="23" s="1"/>
  <c r="AK65" i="23" a="1"/>
  <c r="AK65" i="23" s="1"/>
  <c r="AJ65" i="23" a="1"/>
  <c r="AJ65" i="23" s="1"/>
  <c r="AI65" i="23" a="1"/>
  <c r="AI65" i="23" s="1"/>
  <c r="AH65" i="23" a="1"/>
  <c r="AH65" i="23" s="1"/>
  <c r="AG65" i="23" a="1"/>
  <c r="AG65" i="23" s="1"/>
  <c r="AF65" i="23" a="1"/>
  <c r="AF65" i="23" s="1"/>
  <c r="AE65" i="23" a="1"/>
  <c r="AE65" i="23" s="1"/>
  <c r="AD65" i="23" a="1"/>
  <c r="AD65" i="23" s="1"/>
  <c r="AC65" i="23" a="1"/>
  <c r="AC65" i="23" s="1"/>
  <c r="AB65" i="23" a="1"/>
  <c r="AB65" i="23" s="1"/>
  <c r="AA65" i="23" a="1"/>
  <c r="AA65" i="23" s="1"/>
  <c r="Z65" i="23" a="1"/>
  <c r="Z65" i="23" s="1"/>
  <c r="Y65" i="23" a="1"/>
  <c r="Y65" i="23" s="1"/>
  <c r="X65" i="23" a="1"/>
  <c r="X65" i="23" s="1"/>
  <c r="W65" i="23" a="1"/>
  <c r="W65" i="23" s="1"/>
  <c r="V65" i="23" a="1"/>
  <c r="V65" i="23" s="1"/>
  <c r="U65" i="23" a="1"/>
  <c r="U65" i="23" s="1"/>
  <c r="T65" i="23" a="1"/>
  <c r="T65" i="23" s="1"/>
  <c r="S65" i="23" a="1"/>
  <c r="S65" i="23" s="1"/>
  <c r="R65" i="23" a="1"/>
  <c r="R65" i="23" s="1"/>
  <c r="Q65" i="23" a="1"/>
  <c r="Q65" i="23" s="1"/>
  <c r="P65" i="23" a="1"/>
  <c r="P65" i="23" s="1"/>
  <c r="O65" i="23" a="1"/>
  <c r="O65" i="23" s="1"/>
  <c r="N65" i="23" a="1"/>
  <c r="N65" i="23" s="1"/>
  <c r="N69" i="23" s="1"/>
  <c r="M65" i="23" a="1"/>
  <c r="M65" i="23" s="1"/>
  <c r="L65" i="23" a="1"/>
  <c r="L65" i="23" s="1"/>
  <c r="K65" i="23" a="1"/>
  <c r="K65" i="23" s="1"/>
  <c r="J65" i="23"/>
  <c r="I65" i="23"/>
  <c r="H65" i="23"/>
  <c r="CQ63" i="23" a="1"/>
  <c r="CQ63" i="23" s="1"/>
  <c r="CP63" i="23" a="1"/>
  <c r="CP63" i="23"/>
  <c r="CO63" i="23" a="1"/>
  <c r="CO63" i="23" s="1"/>
  <c r="CN63" i="23" a="1"/>
  <c r="CN63" i="23" s="1"/>
  <c r="CM63" i="23" a="1"/>
  <c r="CM63" i="23"/>
  <c r="CL63" i="23" a="1"/>
  <c r="CL63" i="23" s="1"/>
  <c r="CK63" i="23" a="1"/>
  <c r="CK63" i="23"/>
  <c r="CJ63" i="23" a="1"/>
  <c r="CJ63" i="23" s="1"/>
  <c r="CI63" i="23" a="1"/>
  <c r="CI63" i="23"/>
  <c r="CH63" i="23" a="1"/>
  <c r="CH63" i="23" s="1"/>
  <c r="CG63" i="23" a="1"/>
  <c r="CG63" i="23"/>
  <c r="CF63" i="23" a="1"/>
  <c r="CF63" i="23" s="1"/>
  <c r="CE63" i="23" a="1"/>
  <c r="CE63" i="23"/>
  <c r="CD63" i="23" a="1"/>
  <c r="CD63" i="23" s="1"/>
  <c r="CC63" i="23" a="1"/>
  <c r="CC63" i="23"/>
  <c r="CB63" i="23" a="1"/>
  <c r="CB63" i="23" s="1"/>
  <c r="CA63" i="23" a="1"/>
  <c r="CA63" i="23"/>
  <c r="BZ63" i="23" a="1"/>
  <c r="BZ63" i="23" s="1"/>
  <c r="BY63" i="23" a="1"/>
  <c r="BY63" i="23"/>
  <c r="BX63" i="23" a="1"/>
  <c r="BX63" i="23" s="1"/>
  <c r="BW63" i="23" a="1"/>
  <c r="BW63" i="23"/>
  <c r="BV63" i="23" a="1"/>
  <c r="BV63" i="23" s="1"/>
  <c r="BU63" i="23" a="1"/>
  <c r="BU63" i="23"/>
  <c r="BT63" i="23" a="1"/>
  <c r="BT63" i="23" s="1"/>
  <c r="BS63" i="23" a="1"/>
  <c r="BS63" i="23"/>
  <c r="BR63" i="23" a="1"/>
  <c r="BR63" i="23" s="1"/>
  <c r="BQ63" i="23" a="1"/>
  <c r="BQ63" i="23"/>
  <c r="BP63" i="23" a="1"/>
  <c r="BP63" i="23" s="1"/>
  <c r="BO63" i="23" a="1"/>
  <c r="BO63" i="23"/>
  <c r="BN63" i="23" a="1"/>
  <c r="BN63" i="23" s="1"/>
  <c r="BM63" i="23" a="1"/>
  <c r="BM63" i="23"/>
  <c r="BL63" i="23" a="1"/>
  <c r="BL63" i="23" s="1"/>
  <c r="BK63" i="23" a="1"/>
  <c r="BK63" i="23"/>
  <c r="BJ63" i="23" a="1"/>
  <c r="BJ63" i="23" s="1"/>
  <c r="BI63" i="23" a="1"/>
  <c r="BI63" i="23"/>
  <c r="BH63" i="23" a="1"/>
  <c r="BH63" i="23" s="1"/>
  <c r="BG63" i="23" a="1"/>
  <c r="BG63" i="23"/>
  <c r="BF63" i="23" a="1"/>
  <c r="BF63" i="23" s="1"/>
  <c r="BE63" i="23" a="1"/>
  <c r="BE63" i="23"/>
  <c r="BD63" i="23" a="1"/>
  <c r="BD63" i="23" s="1"/>
  <c r="BC63" i="23" a="1"/>
  <c r="BC63" i="23"/>
  <c r="BB63" i="23" a="1"/>
  <c r="BB63" i="23" s="1"/>
  <c r="BA63" i="23" a="1"/>
  <c r="BA63" i="23"/>
  <c r="AZ63" i="23" a="1"/>
  <c r="AZ63" i="23" s="1"/>
  <c r="AY63" i="23" a="1"/>
  <c r="AY63" i="23"/>
  <c r="AX63" i="23" a="1"/>
  <c r="AX63" i="23" s="1"/>
  <c r="AW63" i="23" a="1"/>
  <c r="AW63" i="23"/>
  <c r="AV63" i="23" a="1"/>
  <c r="AV63" i="23" s="1"/>
  <c r="AU63" i="23" a="1"/>
  <c r="AU63" i="23"/>
  <c r="AT63" i="23" a="1"/>
  <c r="AT63" i="23" s="1"/>
  <c r="AS63" i="23" a="1"/>
  <c r="AS63" i="23"/>
  <c r="AR63" i="23" a="1"/>
  <c r="AR63" i="23" s="1"/>
  <c r="AQ63" i="23" a="1"/>
  <c r="AQ63" i="23"/>
  <c r="AP63" i="23" a="1"/>
  <c r="AP63" i="23" s="1"/>
  <c r="AO63" i="23" a="1"/>
  <c r="AO63" i="23"/>
  <c r="AN63" i="23" a="1"/>
  <c r="AN63" i="23" s="1"/>
  <c r="AM63" i="23" a="1"/>
  <c r="AM63" i="23"/>
  <c r="AL63" i="23" a="1"/>
  <c r="AL63" i="23" s="1"/>
  <c r="AK63" i="23" a="1"/>
  <c r="AK63" i="23"/>
  <c r="AJ63" i="23" a="1"/>
  <c r="AJ63" i="23" s="1"/>
  <c r="AI63" i="23" a="1"/>
  <c r="AI63" i="23"/>
  <c r="AH63" i="23" a="1"/>
  <c r="AH63" i="23" s="1"/>
  <c r="AG63" i="23" a="1"/>
  <c r="AG63" i="23" s="1"/>
  <c r="AF63" i="23" a="1"/>
  <c r="AF63" i="23" s="1"/>
  <c r="AE63" i="23" a="1"/>
  <c r="AE63" i="23"/>
  <c r="AD63" i="23" a="1"/>
  <c r="AD63" i="23" s="1"/>
  <c r="AC63" i="23" a="1"/>
  <c r="AC63" i="23"/>
  <c r="AB63" i="23" a="1"/>
  <c r="AB63" i="23" s="1"/>
  <c r="AA63" i="23" a="1"/>
  <c r="AA63" i="23"/>
  <c r="Z63" i="23" a="1"/>
  <c r="Z63" i="23" s="1"/>
  <c r="Y63" i="23" a="1"/>
  <c r="Y63" i="23" s="1"/>
  <c r="X63" i="23" a="1"/>
  <c r="X63" i="23" s="1"/>
  <c r="W63" i="23" a="1"/>
  <c r="W63" i="23"/>
  <c r="V63" i="23" a="1"/>
  <c r="V63" i="23" s="1"/>
  <c r="U63" i="23" a="1"/>
  <c r="U63" i="23"/>
  <c r="T63" i="23" a="1"/>
  <c r="T63" i="23" s="1"/>
  <c r="S63" i="23" a="1"/>
  <c r="S63" i="23"/>
  <c r="R63" i="23" a="1"/>
  <c r="R63" i="23" s="1"/>
  <c r="Q63" i="23" a="1"/>
  <c r="Q63" i="23" s="1"/>
  <c r="P63" i="23" a="1"/>
  <c r="P63" i="23" s="1"/>
  <c r="O63" i="23" a="1"/>
  <c r="O63" i="23"/>
  <c r="N63" i="23" a="1"/>
  <c r="N63" i="23" s="1"/>
  <c r="M63" i="23" a="1"/>
  <c r="M63" i="23"/>
  <c r="L63" i="23" a="1"/>
  <c r="L63" i="23" s="1"/>
  <c r="K63" i="23" a="1"/>
  <c r="K63" i="23"/>
  <c r="I63" i="23"/>
  <c r="CQ62" i="23" a="1"/>
  <c r="CQ62" i="23" s="1"/>
  <c r="CP62" i="23" a="1"/>
  <c r="CP62" i="23" s="1"/>
  <c r="CO62" i="23" a="1"/>
  <c r="CO62" i="23" s="1"/>
  <c r="CN62" i="23" a="1"/>
  <c r="CN62" i="23" s="1"/>
  <c r="CM62" i="23" a="1"/>
  <c r="CM62" i="23" s="1"/>
  <c r="CL62" i="23" a="1"/>
  <c r="CL62" i="23" s="1"/>
  <c r="CK62" i="23" a="1"/>
  <c r="CK62" i="23" s="1"/>
  <c r="CJ62" i="23" a="1"/>
  <c r="CJ62" i="23" s="1"/>
  <c r="CI62" i="23" a="1"/>
  <c r="CI62" i="23" s="1"/>
  <c r="CH62" i="23" a="1"/>
  <c r="CH62" i="23" s="1"/>
  <c r="CG62" i="23" a="1"/>
  <c r="CG62" i="23" s="1"/>
  <c r="CF62" i="23" a="1"/>
  <c r="CF62" i="23" s="1"/>
  <c r="CE62" i="23" a="1"/>
  <c r="CE62" i="23" s="1"/>
  <c r="CD62" i="23" a="1"/>
  <c r="CD62" i="23" s="1"/>
  <c r="CC62" i="23" a="1"/>
  <c r="CC62" i="23" s="1"/>
  <c r="CB62" i="23" a="1"/>
  <c r="CB62" i="23" s="1"/>
  <c r="CA62" i="23" a="1"/>
  <c r="CA62" i="23" s="1"/>
  <c r="BZ62" i="23" a="1"/>
  <c r="BZ62" i="23" s="1"/>
  <c r="BY62" i="23" a="1"/>
  <c r="BY62" i="23" s="1"/>
  <c r="BX62" i="23" a="1"/>
  <c r="BX62" i="23" s="1"/>
  <c r="BW62" i="23" a="1"/>
  <c r="BW62" i="23" s="1"/>
  <c r="BV62" i="23" a="1"/>
  <c r="BV62" i="23" s="1"/>
  <c r="BU62" i="23" a="1"/>
  <c r="BU62" i="23" s="1"/>
  <c r="BT62" i="23" a="1"/>
  <c r="BT62" i="23" s="1"/>
  <c r="BS62" i="23" a="1"/>
  <c r="BS62" i="23" s="1"/>
  <c r="BR62" i="23" a="1"/>
  <c r="BR62" i="23" s="1"/>
  <c r="BQ62" i="23" a="1"/>
  <c r="BQ62" i="23" s="1"/>
  <c r="BP62" i="23" a="1"/>
  <c r="BP62" i="23" s="1"/>
  <c r="BO62" i="23" a="1"/>
  <c r="BO62" i="23" s="1"/>
  <c r="BN62" i="23" a="1"/>
  <c r="BN62" i="23" s="1"/>
  <c r="BM62" i="23" a="1"/>
  <c r="BM62" i="23" s="1"/>
  <c r="BL62" i="23" a="1"/>
  <c r="BL62" i="23" s="1"/>
  <c r="BK62" i="23" a="1"/>
  <c r="BK62" i="23" s="1"/>
  <c r="BJ62" i="23" a="1"/>
  <c r="BJ62" i="23" s="1"/>
  <c r="BI62" i="23" a="1"/>
  <c r="BI62" i="23" s="1"/>
  <c r="BH62" i="23" a="1"/>
  <c r="BH62" i="23" s="1"/>
  <c r="BG62" i="23" a="1"/>
  <c r="BG62" i="23" s="1"/>
  <c r="BF62" i="23" a="1"/>
  <c r="BF62" i="23" s="1"/>
  <c r="BE62" i="23" a="1"/>
  <c r="BE62" i="23" s="1"/>
  <c r="BD62" i="23" a="1"/>
  <c r="BD62" i="23" s="1"/>
  <c r="BC62" i="23" a="1"/>
  <c r="BC62" i="23" s="1"/>
  <c r="BB62" i="23" a="1"/>
  <c r="BB62" i="23" s="1"/>
  <c r="BA62" i="23" a="1"/>
  <c r="BA62" i="23" s="1"/>
  <c r="AZ62" i="23" a="1"/>
  <c r="AZ62" i="23" s="1"/>
  <c r="AY62" i="23" a="1"/>
  <c r="AY62" i="23" s="1"/>
  <c r="AX62" i="23" a="1"/>
  <c r="AX62" i="23" s="1"/>
  <c r="AW62" i="23" a="1"/>
  <c r="AW62" i="23" s="1"/>
  <c r="AV62" i="23" a="1"/>
  <c r="AV62" i="23" s="1"/>
  <c r="AU62" i="23" a="1"/>
  <c r="AU62" i="23" s="1"/>
  <c r="AT62" i="23" a="1"/>
  <c r="AT62" i="23" s="1"/>
  <c r="AS62" i="23" a="1"/>
  <c r="AS62" i="23" s="1"/>
  <c r="AR62" i="23" a="1"/>
  <c r="AR62" i="23" s="1"/>
  <c r="AQ62" i="23" a="1"/>
  <c r="AQ62" i="23" s="1"/>
  <c r="AP62" i="23" a="1"/>
  <c r="AP62" i="23" s="1"/>
  <c r="AO62" i="23" a="1"/>
  <c r="AO62" i="23" s="1"/>
  <c r="AN62" i="23" a="1"/>
  <c r="AN62" i="23" s="1"/>
  <c r="AM62" i="23" a="1"/>
  <c r="AM62" i="23" s="1"/>
  <c r="AL62" i="23" a="1"/>
  <c r="AL62" i="23" s="1"/>
  <c r="AK62" i="23" a="1"/>
  <c r="AK62" i="23" s="1"/>
  <c r="AJ62" i="23" a="1"/>
  <c r="AJ62" i="23" s="1"/>
  <c r="AI62" i="23" a="1"/>
  <c r="AI62" i="23" s="1"/>
  <c r="AH62" i="23" a="1"/>
  <c r="AH62" i="23" s="1"/>
  <c r="AG62" i="23" a="1"/>
  <c r="AG62" i="23" s="1"/>
  <c r="AF62" i="23" a="1"/>
  <c r="AF62" i="23" s="1"/>
  <c r="AE62" i="23" a="1"/>
  <c r="AE62" i="23" s="1"/>
  <c r="AD62" i="23" a="1"/>
  <c r="AD62" i="23" s="1"/>
  <c r="AC62" i="23" a="1"/>
  <c r="AC62" i="23" s="1"/>
  <c r="AB62" i="23" a="1"/>
  <c r="AB62" i="23" s="1"/>
  <c r="AA62" i="23" a="1"/>
  <c r="AA62" i="23" s="1"/>
  <c r="Z62" i="23"/>
  <c r="Y62" i="23" a="1"/>
  <c r="Y62" i="23"/>
  <c r="X62" i="23" a="1"/>
  <c r="X62" i="23"/>
  <c r="W62" i="23" a="1"/>
  <c r="W62" i="23"/>
  <c r="V62" i="23" a="1"/>
  <c r="V62" i="23"/>
  <c r="U62" i="23" a="1"/>
  <c r="U62" i="23"/>
  <c r="T62" i="23" a="1"/>
  <c r="T62" i="23"/>
  <c r="S62" i="23" a="1"/>
  <c r="S62" i="23"/>
  <c r="R62" i="23" a="1"/>
  <c r="R62" i="23"/>
  <c r="Q62" i="23" a="1"/>
  <c r="Q62" i="23"/>
  <c r="P62" i="23" a="1"/>
  <c r="P62" i="23"/>
  <c r="O62" i="23" a="1"/>
  <c r="O62" i="23"/>
  <c r="N62" i="23" a="1"/>
  <c r="N62" i="23"/>
  <c r="M62" i="23" a="1"/>
  <c r="M62" i="23"/>
  <c r="L62" i="23" a="1"/>
  <c r="L62" i="23"/>
  <c r="K62" i="23" a="1"/>
  <c r="K62" i="23"/>
  <c r="I62" i="23"/>
  <c r="CQ61" i="23" a="1"/>
  <c r="CQ61" i="23" s="1"/>
  <c r="CP61" i="23" a="1"/>
  <c r="CP61" i="23" s="1"/>
  <c r="CO61" i="23" a="1"/>
  <c r="CO61" i="23" s="1"/>
  <c r="CN61" i="23" a="1"/>
  <c r="CN61" i="23" s="1"/>
  <c r="CM61" i="23" a="1"/>
  <c r="CM61" i="23" s="1"/>
  <c r="CL61" i="23" a="1"/>
  <c r="CL61" i="23" s="1"/>
  <c r="CK61" i="23" a="1"/>
  <c r="CK61" i="23" s="1"/>
  <c r="CJ61" i="23" a="1"/>
  <c r="CJ61" i="23" s="1"/>
  <c r="CI61" i="23" a="1"/>
  <c r="CI61" i="23" s="1"/>
  <c r="CH61" i="23" a="1"/>
  <c r="CH61" i="23" s="1"/>
  <c r="CG61" i="23" a="1"/>
  <c r="CG61" i="23" s="1"/>
  <c r="CF61" i="23" a="1"/>
  <c r="CF61" i="23" s="1"/>
  <c r="CE61" i="23" a="1"/>
  <c r="CE61" i="23" s="1"/>
  <c r="CD61" i="23" a="1"/>
  <c r="CD61" i="23" s="1"/>
  <c r="CC61" i="23" a="1"/>
  <c r="CC61" i="23" s="1"/>
  <c r="CB61" i="23" a="1"/>
  <c r="CB61" i="23" s="1"/>
  <c r="CA61" i="23" a="1"/>
  <c r="CA61" i="23" s="1"/>
  <c r="BZ61" i="23" a="1"/>
  <c r="BZ61" i="23" s="1"/>
  <c r="BY61" i="23" a="1"/>
  <c r="BY61" i="23" s="1"/>
  <c r="BX61" i="23" a="1"/>
  <c r="BX61" i="23" s="1"/>
  <c r="BW61" i="23" a="1"/>
  <c r="BW61" i="23" s="1"/>
  <c r="BV61" i="23" a="1"/>
  <c r="BV61" i="23" s="1"/>
  <c r="BU61" i="23" a="1"/>
  <c r="BU61" i="23" s="1"/>
  <c r="BT61" i="23" a="1"/>
  <c r="BT61" i="23" s="1"/>
  <c r="BS61" i="23" a="1"/>
  <c r="BS61" i="23" s="1"/>
  <c r="BR61" i="23" a="1"/>
  <c r="BR61" i="23" s="1"/>
  <c r="BQ61" i="23" a="1"/>
  <c r="BQ61" i="23" s="1"/>
  <c r="BP61" i="23" a="1"/>
  <c r="BP61" i="23" s="1"/>
  <c r="BO61" i="23" a="1"/>
  <c r="BO61" i="23" s="1"/>
  <c r="BN61" i="23" a="1"/>
  <c r="BN61" i="23" s="1"/>
  <c r="BM61" i="23" a="1"/>
  <c r="BM61" i="23" s="1"/>
  <c r="BL61" i="23" a="1"/>
  <c r="BL61" i="23" s="1"/>
  <c r="BK61" i="23" a="1"/>
  <c r="BK61" i="23" s="1"/>
  <c r="BJ61" i="23" a="1"/>
  <c r="BJ61" i="23" s="1"/>
  <c r="BI61" i="23" a="1"/>
  <c r="BI61" i="23" s="1"/>
  <c r="BH61" i="23" a="1"/>
  <c r="BH61" i="23" s="1"/>
  <c r="BG61" i="23" a="1"/>
  <c r="BG61" i="23" s="1"/>
  <c r="BF61" i="23" a="1"/>
  <c r="BF61" i="23" s="1"/>
  <c r="BE61" i="23" a="1"/>
  <c r="BE61" i="23" s="1"/>
  <c r="BD61" i="23" a="1"/>
  <c r="BD61" i="23" s="1"/>
  <c r="BC61" i="23" a="1"/>
  <c r="BC61" i="23" s="1"/>
  <c r="BB61" i="23" a="1"/>
  <c r="BB61" i="23" s="1"/>
  <c r="BA61" i="23" a="1"/>
  <c r="BA61" i="23" s="1"/>
  <c r="AZ61" i="23" a="1"/>
  <c r="AZ61" i="23" s="1"/>
  <c r="AY61" i="23" a="1"/>
  <c r="AY61" i="23" s="1"/>
  <c r="AX61" i="23" a="1"/>
  <c r="AX61" i="23" s="1"/>
  <c r="AW61" i="23" a="1"/>
  <c r="AW61" i="23" s="1"/>
  <c r="AV61" i="23" a="1"/>
  <c r="AV61" i="23" s="1"/>
  <c r="AU61" i="23" a="1"/>
  <c r="AU61" i="23" s="1"/>
  <c r="AT61" i="23" a="1"/>
  <c r="AT61" i="23" s="1"/>
  <c r="AS61" i="23" a="1"/>
  <c r="AS61" i="23" s="1"/>
  <c r="AR61" i="23" a="1"/>
  <c r="AR61" i="23" s="1"/>
  <c r="AQ61" i="23" a="1"/>
  <c r="AQ61" i="23" s="1"/>
  <c r="AP61" i="23" a="1"/>
  <c r="AP61" i="23" s="1"/>
  <c r="AO61" i="23" a="1"/>
  <c r="AO61" i="23" s="1"/>
  <c r="AN61" i="23" a="1"/>
  <c r="AN61" i="23" s="1"/>
  <c r="AM61" i="23" a="1"/>
  <c r="AM61" i="23" s="1"/>
  <c r="AL61" i="23" a="1"/>
  <c r="AL61" i="23" s="1"/>
  <c r="AK61" i="23" a="1"/>
  <c r="AK61" i="23" s="1"/>
  <c r="AJ61" i="23" a="1"/>
  <c r="AJ61" i="23" s="1"/>
  <c r="AI61" i="23" a="1"/>
  <c r="AI61" i="23" s="1"/>
  <c r="AH61" i="23" a="1"/>
  <c r="AH61" i="23" s="1"/>
  <c r="AG61" i="23" a="1"/>
  <c r="AG61" i="23" s="1"/>
  <c r="AF61" i="23"/>
  <c r="AE61" i="23" a="1"/>
  <c r="AE61" i="23"/>
  <c r="AD61" i="23" a="1"/>
  <c r="AD61" i="23" s="1"/>
  <c r="AC61" i="23" a="1"/>
  <c r="AC61" i="23" s="1"/>
  <c r="AB61" i="23" a="1"/>
  <c r="AB61" i="23" s="1"/>
  <c r="AA61" i="23" a="1"/>
  <c r="AA61" i="23"/>
  <c r="Z61" i="23" a="1"/>
  <c r="Z61" i="23" s="1"/>
  <c r="Y61" i="23" a="1"/>
  <c r="Y61" i="23"/>
  <c r="X61" i="23" a="1"/>
  <c r="X61" i="23" s="1"/>
  <c r="W61" i="23" a="1"/>
  <c r="W61" i="23"/>
  <c r="V61" i="23" a="1"/>
  <c r="V61" i="23" s="1"/>
  <c r="U61" i="23" a="1"/>
  <c r="U61" i="23" s="1"/>
  <c r="T61" i="23" a="1"/>
  <c r="T61" i="23" s="1"/>
  <c r="S61" i="23" a="1"/>
  <c r="S61" i="23"/>
  <c r="R61" i="23" a="1"/>
  <c r="R61" i="23" s="1"/>
  <c r="Q61" i="23" a="1"/>
  <c r="Q61" i="23"/>
  <c r="P61" i="23" a="1"/>
  <c r="P61" i="23" s="1"/>
  <c r="O61" i="23" a="1"/>
  <c r="O61" i="23"/>
  <c r="N61" i="23" a="1"/>
  <c r="N61" i="23" s="1"/>
  <c r="M61" i="23" a="1"/>
  <c r="M61" i="23" s="1"/>
  <c r="L61" i="23" a="1"/>
  <c r="L61" i="23" s="1"/>
  <c r="K61" i="23" a="1"/>
  <c r="K61" i="23"/>
  <c r="J61" i="23"/>
  <c r="I61" i="23"/>
  <c r="CQ60" i="23" a="1"/>
  <c r="CQ60" i="23"/>
  <c r="CP60" i="23" a="1"/>
  <c r="CP60" i="23" s="1"/>
  <c r="CO60" i="23" a="1"/>
  <c r="CO60" i="23"/>
  <c r="CN60" i="23" a="1"/>
  <c r="CN60" i="23" s="1"/>
  <c r="CM60" i="23" a="1"/>
  <c r="CM60" i="23"/>
  <c r="CL60" i="23" a="1"/>
  <c r="CL60" i="23" s="1"/>
  <c r="CK60" i="23" a="1"/>
  <c r="CK60" i="23" s="1"/>
  <c r="CJ60" i="23" a="1"/>
  <c r="CJ60" i="23" s="1"/>
  <c r="CI60" i="23" a="1"/>
  <c r="CI60" i="23"/>
  <c r="CH60" i="23" a="1"/>
  <c r="CH60" i="23" s="1"/>
  <c r="CG60" i="23" a="1"/>
  <c r="CG60" i="23"/>
  <c r="CF60" i="23" a="1"/>
  <c r="CF60" i="23" s="1"/>
  <c r="CE60" i="23" a="1"/>
  <c r="CE60" i="23"/>
  <c r="CD60" i="23" a="1"/>
  <c r="CD60" i="23" s="1"/>
  <c r="CC60" i="23" a="1"/>
  <c r="CC60" i="23" s="1"/>
  <c r="CB60" i="23" a="1"/>
  <c r="CB60" i="23" s="1"/>
  <c r="CA60" i="23" a="1"/>
  <c r="CA60" i="23"/>
  <c r="BZ60" i="23" a="1"/>
  <c r="BZ60" i="23" s="1"/>
  <c r="BY60" i="23" a="1"/>
  <c r="BY60" i="23"/>
  <c r="BX60" i="23" a="1"/>
  <c r="BX60" i="23" s="1"/>
  <c r="BW60" i="23" a="1"/>
  <c r="BW60" i="23"/>
  <c r="BV60" i="23" a="1"/>
  <c r="BV60" i="23" s="1"/>
  <c r="BU60" i="23" a="1"/>
  <c r="BU60" i="23" s="1"/>
  <c r="BT60" i="23" a="1"/>
  <c r="BT60" i="23" s="1"/>
  <c r="BS60" i="23" a="1"/>
  <c r="BS60" i="23"/>
  <c r="BR60" i="23" a="1"/>
  <c r="BR60" i="23" s="1"/>
  <c r="BQ60" i="23" a="1"/>
  <c r="BQ60" i="23"/>
  <c r="BP60" i="23" a="1"/>
  <c r="BP60" i="23" s="1"/>
  <c r="BO60" i="23" a="1"/>
  <c r="BO60" i="23"/>
  <c r="BN60" i="23" a="1"/>
  <c r="BN60" i="23" s="1"/>
  <c r="BM60" i="23" a="1"/>
  <c r="BM60" i="23" s="1"/>
  <c r="BL60" i="23" a="1"/>
  <c r="BL60" i="23" s="1"/>
  <c r="BK60" i="23" a="1"/>
  <c r="BK60" i="23"/>
  <c r="BJ60" i="23" a="1"/>
  <c r="BJ60" i="23" s="1"/>
  <c r="BI60" i="23" a="1"/>
  <c r="BI60" i="23"/>
  <c r="BH60" i="23" a="1"/>
  <c r="BH60" i="23" s="1"/>
  <c r="BG60" i="23" a="1"/>
  <c r="BG60" i="23"/>
  <c r="BF60" i="23" a="1"/>
  <c r="BF60" i="23" s="1"/>
  <c r="BE60" i="23" a="1"/>
  <c r="BE60" i="23" s="1"/>
  <c r="BD60" i="23" a="1"/>
  <c r="BD60" i="23" s="1"/>
  <c r="BC60" i="23" a="1"/>
  <c r="BC60" i="23"/>
  <c r="BB60" i="23" a="1"/>
  <c r="BB60" i="23" s="1"/>
  <c r="BA60" i="23" a="1"/>
  <c r="BA60" i="23"/>
  <c r="AZ60" i="23" a="1"/>
  <c r="AZ60" i="23" s="1"/>
  <c r="AY60" i="23" a="1"/>
  <c r="AY60" i="23"/>
  <c r="AX60" i="23" a="1"/>
  <c r="AX60" i="23" s="1"/>
  <c r="AW60" i="23" a="1"/>
  <c r="AW60" i="23" s="1"/>
  <c r="AV60" i="23" a="1"/>
  <c r="AV60" i="23" s="1"/>
  <c r="AU60" i="23" a="1"/>
  <c r="AU60" i="23"/>
  <c r="AT60" i="23" a="1"/>
  <c r="AT60" i="23" s="1"/>
  <c r="AS60" i="23" a="1"/>
  <c r="AS60" i="23"/>
  <c r="AR60" i="23" a="1"/>
  <c r="AR60" i="23" s="1"/>
  <c r="AQ60" i="23" a="1"/>
  <c r="AQ60" i="23"/>
  <c r="AP60" i="23" a="1"/>
  <c r="AP60" i="23" s="1"/>
  <c r="AO60" i="23" a="1"/>
  <c r="AO60" i="23" s="1"/>
  <c r="AN60" i="23" a="1"/>
  <c r="AN60" i="23" s="1"/>
  <c r="AM60" i="23" a="1"/>
  <c r="AM60" i="23"/>
  <c r="AL60" i="23" a="1"/>
  <c r="AL60" i="23" s="1"/>
  <c r="AK60" i="23" a="1"/>
  <c r="AK60" i="23"/>
  <c r="AJ60" i="23" a="1"/>
  <c r="AJ60" i="23" s="1"/>
  <c r="AI60" i="23" a="1"/>
  <c r="AI60" i="23"/>
  <c r="AH60" i="23" a="1"/>
  <c r="AH60" i="23"/>
  <c r="AG60" i="23" a="1"/>
  <c r="AG60" i="23"/>
  <c r="AF60" i="23"/>
  <c r="AE60" i="23" a="1"/>
  <c r="AE60" i="23" s="1"/>
  <c r="AD60" i="23" a="1"/>
  <c r="AD60" i="23" s="1"/>
  <c r="AC60" i="23" a="1"/>
  <c r="AC60" i="23" s="1"/>
  <c r="AB60" i="23" a="1"/>
  <c r="AB60" i="23" s="1"/>
  <c r="AA60" i="23" a="1"/>
  <c r="AA60" i="23" s="1"/>
  <c r="Z60" i="23" a="1"/>
  <c r="Z60" i="23" s="1"/>
  <c r="Y60" i="23" a="1"/>
  <c r="Y60" i="23" s="1"/>
  <c r="X60" i="23" a="1"/>
  <c r="X60" i="23" s="1"/>
  <c r="W60" i="23" a="1"/>
  <c r="W60" i="23" s="1"/>
  <c r="V60" i="23" a="1"/>
  <c r="V60" i="23" s="1"/>
  <c r="U60" i="23" a="1"/>
  <c r="U60" i="23" s="1"/>
  <c r="T60" i="23" a="1"/>
  <c r="T60" i="23" s="1"/>
  <c r="S60" i="23" a="1"/>
  <c r="S60" i="23" s="1"/>
  <c r="R60" i="23" a="1"/>
  <c r="R60" i="23" s="1"/>
  <c r="Q60" i="23" a="1"/>
  <c r="Q60" i="23" s="1"/>
  <c r="P60" i="23" a="1"/>
  <c r="P60" i="23" s="1"/>
  <c r="O60" i="23" a="1"/>
  <c r="O60" i="23" s="1"/>
  <c r="N60" i="23"/>
  <c r="M60" i="23" a="1"/>
  <c r="M60" i="23"/>
  <c r="L60" i="23" a="1"/>
  <c r="L60" i="23" s="1"/>
  <c r="K60" i="23" a="1"/>
  <c r="K60" i="23"/>
  <c r="J60" i="23"/>
  <c r="I60" i="23"/>
  <c r="CQ59" i="23" a="1"/>
  <c r="CQ59" i="23"/>
  <c r="CP59" i="23" a="1"/>
  <c r="CP59" i="23" s="1"/>
  <c r="CO59" i="23" a="1"/>
  <c r="CO59" i="23"/>
  <c r="CN59" i="23" a="1"/>
  <c r="CN59" i="23" s="1"/>
  <c r="CM59" i="23" a="1"/>
  <c r="CM59" i="23"/>
  <c r="CL59" i="23" a="1"/>
  <c r="CL59" i="23" s="1"/>
  <c r="CK59" i="23" a="1"/>
  <c r="CK59" i="23"/>
  <c r="CJ59" i="23" a="1"/>
  <c r="CJ59" i="23" s="1"/>
  <c r="CI59" i="23" a="1"/>
  <c r="CI59" i="23"/>
  <c r="CH59" i="23" a="1"/>
  <c r="CH59" i="23" s="1"/>
  <c r="CG59" i="23" a="1"/>
  <c r="CG59" i="23"/>
  <c r="CF59" i="23" a="1"/>
  <c r="CF59" i="23" s="1"/>
  <c r="CE59" i="23" a="1"/>
  <c r="CE59" i="23"/>
  <c r="CD59" i="23" a="1"/>
  <c r="CD59" i="23" s="1"/>
  <c r="CC59" i="23" a="1"/>
  <c r="CC59" i="23"/>
  <c r="CB59" i="23" a="1"/>
  <c r="CB59" i="23" s="1"/>
  <c r="CA59" i="23" a="1"/>
  <c r="CA59" i="23"/>
  <c r="BZ59" i="23" a="1"/>
  <c r="BZ59" i="23" s="1"/>
  <c r="BY59" i="23" a="1"/>
  <c r="BY59" i="23"/>
  <c r="BX59" i="23" a="1"/>
  <c r="BX59" i="23" s="1"/>
  <c r="BW59" i="23" a="1"/>
  <c r="BW59" i="23"/>
  <c r="BV59" i="23" a="1"/>
  <c r="BV59" i="23" s="1"/>
  <c r="BU59" i="23" a="1"/>
  <c r="BU59" i="23"/>
  <c r="BT59" i="23" a="1"/>
  <c r="BT59" i="23" s="1"/>
  <c r="BS59" i="23" a="1"/>
  <c r="BS59" i="23"/>
  <c r="BR59" i="23" a="1"/>
  <c r="BR59" i="23" s="1"/>
  <c r="BQ59" i="23" a="1"/>
  <c r="BQ59" i="23"/>
  <c r="BP59" i="23" a="1"/>
  <c r="BP59" i="23" s="1"/>
  <c r="BO59" i="23" a="1"/>
  <c r="BO59" i="23"/>
  <c r="BN59" i="23" a="1"/>
  <c r="BN59" i="23" s="1"/>
  <c r="BM59" i="23" a="1"/>
  <c r="BM59" i="23"/>
  <c r="BL59" i="23" a="1"/>
  <c r="BL59" i="23" s="1"/>
  <c r="BK59" i="23" a="1"/>
  <c r="BK59" i="23"/>
  <c r="BJ59" i="23" a="1"/>
  <c r="BJ59" i="23" s="1"/>
  <c r="BI59" i="23" a="1"/>
  <c r="BI59" i="23"/>
  <c r="BH59" i="23" a="1"/>
  <c r="BH59" i="23" s="1"/>
  <c r="BG59" i="23" a="1"/>
  <c r="BG59" i="23"/>
  <c r="BF59" i="23" a="1"/>
  <c r="BF59" i="23" s="1"/>
  <c r="BE59" i="23" a="1"/>
  <c r="BE59" i="23"/>
  <c r="BD59" i="23" a="1"/>
  <c r="BD59" i="23" s="1"/>
  <c r="BC59" i="23" a="1"/>
  <c r="BC59" i="23" s="1"/>
  <c r="BB59" i="23" a="1"/>
  <c r="BB59" i="23"/>
  <c r="BA59" i="23" a="1"/>
  <c r="BA59" i="23" s="1"/>
  <c r="AZ59" i="23" a="1"/>
  <c r="AZ59" i="23"/>
  <c r="AY59" i="23" a="1"/>
  <c r="AY59" i="23" s="1"/>
  <c r="AX59" i="23" a="1"/>
  <c r="AX59" i="23"/>
  <c r="AW59" i="23" a="1"/>
  <c r="AW59" i="23" s="1"/>
  <c r="AV59" i="23" a="1"/>
  <c r="AV59" i="23" s="1"/>
  <c r="AU59" i="23" a="1"/>
  <c r="AU59" i="23" s="1"/>
  <c r="AT59" i="23" a="1"/>
  <c r="AT59" i="23"/>
  <c r="AS59" i="23" a="1"/>
  <c r="AS59" i="23" s="1"/>
  <c r="AR59" i="23" a="1"/>
  <c r="AR59" i="23"/>
  <c r="AQ59" i="23" a="1"/>
  <c r="AQ59" i="23" s="1"/>
  <c r="AP59" i="23" a="1"/>
  <c r="AP59" i="23"/>
  <c r="AO59" i="23" a="1"/>
  <c r="AO59" i="23" s="1"/>
  <c r="AN59" i="23" a="1"/>
  <c r="AN59" i="23" s="1"/>
  <c r="AM59" i="23" a="1"/>
  <c r="AM59" i="23" s="1"/>
  <c r="AL59" i="23" a="1"/>
  <c r="AL59" i="23"/>
  <c r="AK59" i="23" a="1"/>
  <c r="AK59" i="23" s="1"/>
  <c r="AJ59" i="23" a="1"/>
  <c r="AJ59" i="23"/>
  <c r="AI59" i="23" a="1"/>
  <c r="AI59" i="23" s="1"/>
  <c r="AH59" i="23" a="1"/>
  <c r="AH59" i="23"/>
  <c r="AG59" i="23" a="1"/>
  <c r="AG59" i="23" s="1"/>
  <c r="AF59" i="23"/>
  <c r="AE59" i="23" a="1"/>
  <c r="AE59" i="23" s="1"/>
  <c r="AD59" i="23" a="1"/>
  <c r="AD59" i="23" s="1"/>
  <c r="AC59" i="23" a="1"/>
  <c r="AC59" i="23" s="1"/>
  <c r="AB59" i="23" a="1"/>
  <c r="AB59" i="23" s="1"/>
  <c r="AA59" i="23" a="1"/>
  <c r="AA59" i="23"/>
  <c r="Z59" i="23" a="1"/>
  <c r="Z59" i="23" s="1"/>
  <c r="Y59" i="23" a="1"/>
  <c r="Y59" i="23" s="1"/>
  <c r="X59" i="23" a="1"/>
  <c r="X59" i="23" s="1"/>
  <c r="W59" i="23" a="1"/>
  <c r="W59" i="23" s="1"/>
  <c r="V59" i="23" a="1"/>
  <c r="V59" i="23" s="1"/>
  <c r="U59" i="23" a="1"/>
  <c r="U59" i="23" s="1"/>
  <c r="T59" i="23" a="1"/>
  <c r="T59" i="23" s="1"/>
  <c r="S59" i="23" a="1"/>
  <c r="S59" i="23"/>
  <c r="R59" i="23" a="1"/>
  <c r="R59" i="23" s="1"/>
  <c r="Q59" i="23" a="1"/>
  <c r="Q59" i="23" s="1"/>
  <c r="P59" i="23" a="1"/>
  <c r="P59" i="23" s="1"/>
  <c r="O59" i="23" a="1"/>
  <c r="O59" i="23" s="1"/>
  <c r="N59" i="23" a="1"/>
  <c r="N59" i="23" s="1"/>
  <c r="M59" i="23" a="1"/>
  <c r="M59" i="23" s="1"/>
  <c r="L59" i="23" a="1"/>
  <c r="L59" i="23" s="1"/>
  <c r="K59" i="23" a="1"/>
  <c r="K59" i="23"/>
  <c r="J59" i="23"/>
  <c r="I59" i="23"/>
  <c r="CQ58" i="23" a="1"/>
  <c r="CQ58" i="23"/>
  <c r="CP58" i="23" a="1"/>
  <c r="CP58" i="23" s="1"/>
  <c r="CO58" i="23" a="1"/>
  <c r="CO58" i="23" s="1"/>
  <c r="CN58" i="23" a="1"/>
  <c r="CN58" i="23" s="1"/>
  <c r="CM58" i="23" a="1"/>
  <c r="CM58" i="23" s="1"/>
  <c r="CL58" i="23" a="1"/>
  <c r="CL58" i="23" s="1"/>
  <c r="CK58" i="23" a="1"/>
  <c r="CK58" i="23" s="1"/>
  <c r="CJ58" i="23" a="1"/>
  <c r="CJ58" i="23" s="1"/>
  <c r="CI58" i="23" a="1"/>
  <c r="CI58" i="23" s="1"/>
  <c r="CH58" i="23" a="1"/>
  <c r="CH58" i="23" s="1"/>
  <c r="CG58" i="23" a="1"/>
  <c r="CG58" i="23" s="1"/>
  <c r="CF58" i="23" a="1"/>
  <c r="CF58" i="23" s="1"/>
  <c r="CE58" i="23" a="1"/>
  <c r="CE58" i="23" s="1"/>
  <c r="CD58" i="23" a="1"/>
  <c r="CD58" i="23" s="1"/>
  <c r="CC58" i="23" a="1"/>
  <c r="CC58" i="23" s="1"/>
  <c r="CB58" i="23" a="1"/>
  <c r="CB58" i="23" s="1"/>
  <c r="CA58" i="23" a="1"/>
  <c r="CA58" i="23"/>
  <c r="BZ58" i="23" a="1"/>
  <c r="BZ58" i="23" s="1"/>
  <c r="BY58" i="23" a="1"/>
  <c r="BY58" i="23" s="1"/>
  <c r="BX58" i="23" a="1"/>
  <c r="BX58" i="23" s="1"/>
  <c r="BW58" i="23" a="1"/>
  <c r="BW58" i="23" s="1"/>
  <c r="BV58" i="23" a="1"/>
  <c r="BV58" i="23" s="1"/>
  <c r="BU58" i="23" a="1"/>
  <c r="BU58" i="23" s="1"/>
  <c r="BT58" i="23" a="1"/>
  <c r="BT58" i="23" s="1"/>
  <c r="BS58" i="23" a="1"/>
  <c r="BS58" i="23"/>
  <c r="BR58" i="23" a="1"/>
  <c r="BR58" i="23" s="1"/>
  <c r="BQ58" i="23" a="1"/>
  <c r="BQ58" i="23" s="1"/>
  <c r="BP58" i="23" a="1"/>
  <c r="BP58" i="23" s="1"/>
  <c r="BO58" i="23" a="1"/>
  <c r="BO58" i="23" s="1"/>
  <c r="BN58" i="23" a="1"/>
  <c r="BN58" i="23" s="1"/>
  <c r="BM58" i="23" a="1"/>
  <c r="BM58" i="23" s="1"/>
  <c r="BL58" i="23" a="1"/>
  <c r="BL58" i="23" s="1"/>
  <c r="BK58" i="23" a="1"/>
  <c r="BK58" i="23"/>
  <c r="BJ58" i="23" a="1"/>
  <c r="BJ58" i="23" s="1"/>
  <c r="BI58" i="23" a="1"/>
  <c r="BI58" i="23" s="1"/>
  <c r="BH58" i="23" a="1"/>
  <c r="BH58" i="23" s="1"/>
  <c r="BG58" i="23" a="1"/>
  <c r="BG58" i="23" s="1"/>
  <c r="BF58" i="23" a="1"/>
  <c r="BF58" i="23" s="1"/>
  <c r="BE58" i="23" a="1"/>
  <c r="BE58" i="23" s="1"/>
  <c r="BD58" i="23" a="1"/>
  <c r="BD58" i="23" s="1"/>
  <c r="BC58" i="23" a="1"/>
  <c r="BC58" i="23" s="1"/>
  <c r="BB58" i="23" a="1"/>
  <c r="BB58" i="23" s="1"/>
  <c r="BA58" i="23" a="1"/>
  <c r="BA58" i="23" s="1"/>
  <c r="AZ58" i="23" a="1"/>
  <c r="AZ58" i="23" s="1"/>
  <c r="AY58" i="23" a="1"/>
  <c r="AY58" i="23" s="1"/>
  <c r="AX58" i="23" a="1"/>
  <c r="AX58" i="23" s="1"/>
  <c r="AW58" i="23" a="1"/>
  <c r="AW58" i="23" s="1"/>
  <c r="AV58" i="23" a="1"/>
  <c r="AV58" i="23" s="1"/>
  <c r="AU58" i="23" a="1"/>
  <c r="AU58" i="23"/>
  <c r="AT58" i="23" a="1"/>
  <c r="AT58" i="23" s="1"/>
  <c r="AS58" i="23" a="1"/>
  <c r="AS58" i="23" s="1"/>
  <c r="AR58" i="23" a="1"/>
  <c r="AR58" i="23" s="1"/>
  <c r="AQ58" i="23" a="1"/>
  <c r="AQ58" i="23" s="1"/>
  <c r="AP58" i="23" a="1"/>
  <c r="AP58" i="23" s="1"/>
  <c r="AO58" i="23" a="1"/>
  <c r="AO58" i="23" s="1"/>
  <c r="AN58" i="23" a="1"/>
  <c r="AN58" i="23" s="1"/>
  <c r="AM58" i="23" a="1"/>
  <c r="AM58" i="23"/>
  <c r="AL58" i="23" a="1"/>
  <c r="AL58" i="23" s="1"/>
  <c r="AL64" i="23" s="1"/>
  <c r="AK58" i="23" a="1"/>
  <c r="AK58" i="23" s="1"/>
  <c r="AJ58" i="23" a="1"/>
  <c r="AJ58" i="23" s="1"/>
  <c r="AI58" i="23" a="1"/>
  <c r="AI58" i="23" s="1"/>
  <c r="AH58" i="23" a="1"/>
  <c r="AH58" i="23" s="1"/>
  <c r="AG58" i="23" a="1"/>
  <c r="AG58" i="23" s="1"/>
  <c r="AF58" i="23" a="1"/>
  <c r="AF58" i="23" s="1"/>
  <c r="AE58" i="23" a="1"/>
  <c r="AE58" i="23"/>
  <c r="AD58" i="23" a="1"/>
  <c r="AD58" i="23" s="1"/>
  <c r="AC58" i="23" a="1"/>
  <c r="AC58" i="23" s="1"/>
  <c r="AB58" i="23" a="1"/>
  <c r="AB58" i="23" s="1"/>
  <c r="AA58" i="23" a="1"/>
  <c r="AA58" i="23" s="1"/>
  <c r="Z58" i="23" a="1"/>
  <c r="Z58" i="23" s="1"/>
  <c r="Y58" i="23" a="1"/>
  <c r="Y58" i="23" s="1"/>
  <c r="X58" i="23" a="1"/>
  <c r="X58" i="23" s="1"/>
  <c r="W58" i="23" a="1"/>
  <c r="W58" i="23" s="1"/>
  <c r="V58" i="23" a="1"/>
  <c r="V58" i="23" s="1"/>
  <c r="U58" i="23" a="1"/>
  <c r="U58" i="23" s="1"/>
  <c r="T58" i="23" a="1"/>
  <c r="T58" i="23" s="1"/>
  <c r="S58" i="23" a="1"/>
  <c r="S58" i="23" s="1"/>
  <c r="R58" i="23" a="1"/>
  <c r="R58" i="23" s="1"/>
  <c r="Q58" i="23" a="1"/>
  <c r="Q58" i="23" s="1"/>
  <c r="P58" i="23" a="1"/>
  <c r="P58" i="23" s="1"/>
  <c r="O58" i="23" a="1"/>
  <c r="O58" i="23"/>
  <c r="N58" i="23"/>
  <c r="M58" i="23" a="1"/>
  <c r="M58" i="23" s="1"/>
  <c r="L58" i="23"/>
  <c r="K58" i="23"/>
  <c r="I58" i="23"/>
  <c r="H58" i="23"/>
  <c r="R64" i="23" s="1"/>
  <c r="S64" i="23" s="1"/>
  <c r="CQ56" i="23" a="1"/>
  <c r="CQ56" i="23" s="1"/>
  <c r="CP56" i="23" a="1"/>
  <c r="CP56" i="23" s="1"/>
  <c r="CO56" i="23" a="1"/>
  <c r="CO56" i="23" s="1"/>
  <c r="CN56" i="23" a="1"/>
  <c r="CN56" i="23" s="1"/>
  <c r="CM56" i="23" a="1"/>
  <c r="CM56" i="23"/>
  <c r="CL56" i="23" a="1"/>
  <c r="CL56" i="23" s="1"/>
  <c r="CK56" i="23" a="1"/>
  <c r="CK56" i="23" s="1"/>
  <c r="CJ56" i="23" a="1"/>
  <c r="CJ56" i="23" s="1"/>
  <c r="CI56" i="23" a="1"/>
  <c r="CI56" i="23" s="1"/>
  <c r="CH56" i="23" a="1"/>
  <c r="CH56" i="23" s="1"/>
  <c r="CG56" i="23" a="1"/>
  <c r="CG56" i="23" s="1"/>
  <c r="CF56" i="23" a="1"/>
  <c r="CF56" i="23" s="1"/>
  <c r="CE56" i="23" a="1"/>
  <c r="CE56" i="23" s="1"/>
  <c r="CD56" i="23" a="1"/>
  <c r="CD56" i="23" s="1"/>
  <c r="CC56" i="23" a="1"/>
  <c r="CC56" i="23" s="1"/>
  <c r="CB56" i="23" a="1"/>
  <c r="CB56" i="23" s="1"/>
  <c r="CA56" i="23" a="1"/>
  <c r="CA56" i="23" s="1"/>
  <c r="BZ56" i="23" a="1"/>
  <c r="BZ56" i="23" s="1"/>
  <c r="BY56" i="23" a="1"/>
  <c r="BY56" i="23" s="1"/>
  <c r="BX56" i="23" a="1"/>
  <c r="BX56" i="23" s="1"/>
  <c r="BW56" i="23" a="1"/>
  <c r="BW56" i="23"/>
  <c r="BV56" i="23" a="1"/>
  <c r="BV56" i="23" s="1"/>
  <c r="BU56" i="23" a="1"/>
  <c r="BU56" i="23" s="1"/>
  <c r="BT56" i="23" a="1"/>
  <c r="BT56" i="23" s="1"/>
  <c r="BS56" i="23" a="1"/>
  <c r="BS56" i="23" s="1"/>
  <c r="BR56" i="23" a="1"/>
  <c r="BR56" i="23" s="1"/>
  <c r="BQ56" i="23" a="1"/>
  <c r="BQ56" i="23" s="1"/>
  <c r="BP56" i="23" a="1"/>
  <c r="BP56" i="23" s="1"/>
  <c r="BO56" i="23" a="1"/>
  <c r="BO56" i="23"/>
  <c r="BN56" i="23" a="1"/>
  <c r="BN56" i="23" s="1"/>
  <c r="BM56" i="23" a="1"/>
  <c r="BM56" i="23" s="1"/>
  <c r="BL56" i="23" a="1"/>
  <c r="BL56" i="23" s="1"/>
  <c r="BK56" i="23" a="1"/>
  <c r="BK56" i="23" s="1"/>
  <c r="BJ56" i="23" a="1"/>
  <c r="BJ56" i="23" s="1"/>
  <c r="BI56" i="23" a="1"/>
  <c r="BI56" i="23" s="1"/>
  <c r="BH56" i="23" a="1"/>
  <c r="BH56" i="23" s="1"/>
  <c r="BG56" i="23" a="1"/>
  <c r="BG56" i="23"/>
  <c r="BF56" i="23" a="1"/>
  <c r="BF56" i="23" s="1"/>
  <c r="BE56" i="23" a="1"/>
  <c r="BE56" i="23" s="1"/>
  <c r="BD56" i="23" a="1"/>
  <c r="BD56" i="23" s="1"/>
  <c r="BC56" i="23" a="1"/>
  <c r="BC56" i="23" s="1"/>
  <c r="BB56" i="23" a="1"/>
  <c r="BB56" i="23" s="1"/>
  <c r="BA56" i="23" a="1"/>
  <c r="BA56" i="23" s="1"/>
  <c r="AZ56" i="23" a="1"/>
  <c r="AZ56" i="23" s="1"/>
  <c r="AY56" i="23" a="1"/>
  <c r="AY56" i="23" s="1"/>
  <c r="AX56" i="23" a="1"/>
  <c r="AX56" i="23" s="1"/>
  <c r="AW56" i="23" a="1"/>
  <c r="AW56" i="23" s="1"/>
  <c r="AV56" i="23" a="1"/>
  <c r="AV56" i="23" s="1"/>
  <c r="AU56" i="23" a="1"/>
  <c r="AU56" i="23" s="1"/>
  <c r="AT56" i="23" a="1"/>
  <c r="AT56" i="23" s="1"/>
  <c r="AS56" i="23" a="1"/>
  <c r="AS56" i="23" s="1"/>
  <c r="AR56" i="23" a="1"/>
  <c r="AR56" i="23" s="1"/>
  <c r="AQ56" i="23" a="1"/>
  <c r="AQ56" i="23"/>
  <c r="AP56" i="23" a="1"/>
  <c r="AP56" i="23" s="1"/>
  <c r="AO56" i="23" a="1"/>
  <c r="AO56" i="23" s="1"/>
  <c r="AN56" i="23" a="1"/>
  <c r="AN56" i="23" s="1"/>
  <c r="AM56" i="23" a="1"/>
  <c r="AM56" i="23" s="1"/>
  <c r="AL56" i="23" a="1"/>
  <c r="AL56" i="23" s="1"/>
  <c r="AK56" i="23" a="1"/>
  <c r="AK56" i="23" s="1"/>
  <c r="AJ56" i="23" a="1"/>
  <c r="AJ56" i="23" s="1"/>
  <c r="AI56" i="23" a="1"/>
  <c r="AI56" i="23"/>
  <c r="AH56" i="23" a="1"/>
  <c r="AH56" i="23" s="1"/>
  <c r="AG56" i="23" a="1"/>
  <c r="AG56" i="23" s="1"/>
  <c r="AF56" i="23"/>
  <c r="AE56" i="23" a="1"/>
  <c r="AE56" i="23"/>
  <c r="AD56" i="23" a="1"/>
  <c r="AD56" i="23"/>
  <c r="AC56" i="23" a="1"/>
  <c r="AC56" i="23"/>
  <c r="AB56" i="23" a="1"/>
  <c r="AB56" i="23"/>
  <c r="AA56" i="23" a="1"/>
  <c r="AA56" i="23"/>
  <c r="Z56" i="23" a="1"/>
  <c r="Z56" i="23"/>
  <c r="Y56" i="23" a="1"/>
  <c r="Y56" i="23"/>
  <c r="X56" i="23" a="1"/>
  <c r="X56" i="23"/>
  <c r="W56" i="23" a="1"/>
  <c r="W56" i="23"/>
  <c r="V56" i="23" a="1"/>
  <c r="V56" i="23"/>
  <c r="U56" i="23" a="1"/>
  <c r="U56" i="23"/>
  <c r="T56" i="23" a="1"/>
  <c r="T56" i="23"/>
  <c r="S56" i="23" a="1"/>
  <c r="S56" i="23"/>
  <c r="R56" i="23" a="1"/>
  <c r="R56" i="23"/>
  <c r="Q56" i="23" a="1"/>
  <c r="Q56" i="23"/>
  <c r="P56" i="23" a="1"/>
  <c r="P56" i="23"/>
  <c r="O56" i="23" a="1"/>
  <c r="O56" i="23"/>
  <c r="N56" i="23" a="1"/>
  <c r="N56" i="23"/>
  <c r="M56" i="23" a="1"/>
  <c r="M56" i="23"/>
  <c r="L56" i="23" a="1"/>
  <c r="L56" i="23"/>
  <c r="K56" i="23" a="1"/>
  <c r="K56" i="23"/>
  <c r="J56" i="23"/>
  <c r="I56" i="23"/>
  <c r="CQ55" i="23" a="1"/>
  <c r="CQ55" i="23"/>
  <c r="CP55" i="23" a="1"/>
  <c r="CP55" i="23"/>
  <c r="CO55" i="23" a="1"/>
  <c r="CO55" i="23"/>
  <c r="CN55" i="23" a="1"/>
  <c r="CN55" i="23"/>
  <c r="CM55" i="23" a="1"/>
  <c r="CM55" i="23"/>
  <c r="CL55" i="23" a="1"/>
  <c r="CL55" i="23"/>
  <c r="CK55" i="23" a="1"/>
  <c r="CK55" i="23"/>
  <c r="CJ55" i="23" a="1"/>
  <c r="CJ55" i="23"/>
  <c r="CI55" i="23" a="1"/>
  <c r="CI55" i="23"/>
  <c r="CH55" i="23" a="1"/>
  <c r="CH55" i="23"/>
  <c r="CG55" i="23" a="1"/>
  <c r="CG55" i="23"/>
  <c r="CF55" i="23" a="1"/>
  <c r="CF55" i="23"/>
  <c r="CE55" i="23" a="1"/>
  <c r="CE55" i="23"/>
  <c r="CD55" i="23" a="1"/>
  <c r="CD55" i="23"/>
  <c r="CC55" i="23" a="1"/>
  <c r="CC55" i="23"/>
  <c r="CB55" i="23" a="1"/>
  <c r="CB55" i="23"/>
  <c r="CA55" i="23" a="1"/>
  <c r="CA55" i="23"/>
  <c r="BZ55" i="23" a="1"/>
  <c r="BZ55" i="23"/>
  <c r="BY55" i="23" a="1"/>
  <c r="BY55" i="23"/>
  <c r="BX55" i="23" a="1"/>
  <c r="BX55" i="23"/>
  <c r="BW55" i="23" a="1"/>
  <c r="BW55" i="23"/>
  <c r="BV55" i="23" a="1"/>
  <c r="BV55" i="23" s="1"/>
  <c r="BU55" i="23" a="1"/>
  <c r="BU55" i="23"/>
  <c r="BT55" i="23" a="1"/>
  <c r="BT55" i="23" s="1"/>
  <c r="BS55" i="23" a="1"/>
  <c r="BS55" i="23"/>
  <c r="BR55" i="23" a="1"/>
  <c r="BR55" i="23" s="1"/>
  <c r="BQ55" i="23" a="1"/>
  <c r="BQ55" i="23"/>
  <c r="BP55" i="23" a="1"/>
  <c r="BP55" i="23" s="1"/>
  <c r="BO55" i="23" a="1"/>
  <c r="BO55" i="23"/>
  <c r="BN55" i="23" a="1"/>
  <c r="BN55" i="23" s="1"/>
  <c r="BM55" i="23" a="1"/>
  <c r="BM55" i="23"/>
  <c r="BL55" i="23" a="1"/>
  <c r="BL55" i="23" s="1"/>
  <c r="BK55" i="23" a="1"/>
  <c r="BK55" i="23"/>
  <c r="BJ55" i="23" a="1"/>
  <c r="BJ55" i="23" s="1"/>
  <c r="BI55" i="23" a="1"/>
  <c r="BI55" i="23"/>
  <c r="BH55" i="23" a="1"/>
  <c r="BH55" i="23" s="1"/>
  <c r="BG55" i="23" a="1"/>
  <c r="BG55" i="23"/>
  <c r="BF55" i="23" a="1"/>
  <c r="BF55" i="23" s="1"/>
  <c r="BE55" i="23" a="1"/>
  <c r="BE55" i="23"/>
  <c r="BD55" i="23" a="1"/>
  <c r="BD55" i="23" s="1"/>
  <c r="BC55" i="23" a="1"/>
  <c r="BC55" i="23"/>
  <c r="BB55" i="23" a="1"/>
  <c r="BB55" i="23" s="1"/>
  <c r="BA55" i="23" a="1"/>
  <c r="BA55" i="23"/>
  <c r="AZ55" i="23" a="1"/>
  <c r="AZ55" i="23" s="1"/>
  <c r="AY55" i="23" a="1"/>
  <c r="AY55" i="23"/>
  <c r="AX55" i="23" a="1"/>
  <c r="AX55" i="23" s="1"/>
  <c r="AW55" i="23" a="1"/>
  <c r="AW55" i="23"/>
  <c r="AV55" i="23" a="1"/>
  <c r="AV55" i="23" s="1"/>
  <c r="AU55" i="23" a="1"/>
  <c r="AU55" i="23"/>
  <c r="AT55" i="23" a="1"/>
  <c r="AT55" i="23" s="1"/>
  <c r="AS55" i="23" a="1"/>
  <c r="AS55" i="23"/>
  <c r="AR55" i="23" a="1"/>
  <c r="AR55" i="23" s="1"/>
  <c r="AQ55" i="23" a="1"/>
  <c r="AQ55" i="23"/>
  <c r="AP55" i="23" a="1"/>
  <c r="AP55" i="23" s="1"/>
  <c r="AO55" i="23" a="1"/>
  <c r="AO55" i="23"/>
  <c r="AN55" i="23" a="1"/>
  <c r="AN55" i="23" s="1"/>
  <c r="AM55" i="23" a="1"/>
  <c r="AM55" i="23"/>
  <c r="AL55" i="23" a="1"/>
  <c r="AL55" i="23" s="1"/>
  <c r="AK55" i="23" a="1"/>
  <c r="AK55" i="23"/>
  <c r="AJ55" i="23" a="1"/>
  <c r="AJ55" i="23" s="1"/>
  <c r="AI55" i="23" a="1"/>
  <c r="AI55" i="23"/>
  <c r="AH55" i="23" a="1"/>
  <c r="AH55" i="23" s="1"/>
  <c r="AG55" i="23" a="1"/>
  <c r="AG55" i="23"/>
  <c r="AF55" i="23"/>
  <c r="AE55" i="23" a="1"/>
  <c r="AE55" i="23" s="1"/>
  <c r="AD55" i="23" a="1"/>
  <c r="AD55" i="23" s="1"/>
  <c r="AC55" i="23" a="1"/>
  <c r="AC55" i="23" s="1"/>
  <c r="AB55" i="23" a="1"/>
  <c r="AB55" i="23" s="1"/>
  <c r="AA55" i="23" a="1"/>
  <c r="AA55" i="23" s="1"/>
  <c r="Z55" i="23" a="1"/>
  <c r="Z55" i="23"/>
  <c r="Y55" i="23" a="1"/>
  <c r="Y55" i="23" s="1"/>
  <c r="X55" i="23" a="1"/>
  <c r="X55" i="23" s="1"/>
  <c r="W55" i="23" a="1"/>
  <c r="W55" i="23" s="1"/>
  <c r="V55" i="23" a="1"/>
  <c r="V55" i="23" s="1"/>
  <c r="U55" i="23" a="1"/>
  <c r="U55" i="23" s="1"/>
  <c r="T55" i="23" a="1"/>
  <c r="T55" i="23" s="1"/>
  <c r="S55" i="23" a="1"/>
  <c r="S55" i="23" s="1"/>
  <c r="R55" i="23" a="1"/>
  <c r="R55" i="23" s="1"/>
  <c r="Q55" i="23" a="1"/>
  <c r="Q55" i="23" s="1"/>
  <c r="P55" i="23" a="1"/>
  <c r="P55" i="23" s="1"/>
  <c r="O55" i="23" a="1"/>
  <c r="O55" i="23" s="1"/>
  <c r="N55" i="23" a="1"/>
  <c r="N55" i="23" s="1"/>
  <c r="M55" i="23" a="1"/>
  <c r="M55" i="23" s="1"/>
  <c r="L55" i="23" a="1"/>
  <c r="L55" i="23" s="1"/>
  <c r="K55" i="23" a="1"/>
  <c r="K55" i="23" s="1"/>
  <c r="K57" i="23" s="1"/>
  <c r="J55" i="23"/>
  <c r="I55" i="23"/>
  <c r="CQ54" i="23" a="1"/>
  <c r="CQ54" i="23" s="1"/>
  <c r="CP54" i="23" a="1"/>
  <c r="CP54" i="23" s="1"/>
  <c r="CO54" i="23" a="1"/>
  <c r="CO54" i="23" s="1"/>
  <c r="CN54" i="23" a="1"/>
  <c r="CN54" i="23" s="1"/>
  <c r="CM54" i="23" a="1"/>
  <c r="CM54" i="23" s="1"/>
  <c r="CL54" i="23" a="1"/>
  <c r="CL54" i="23" s="1"/>
  <c r="CK54" i="23" a="1"/>
  <c r="CK54" i="23" s="1"/>
  <c r="CJ54" i="23" a="1"/>
  <c r="CJ54" i="23"/>
  <c r="CI54" i="23" a="1"/>
  <c r="CI54" i="23" s="1"/>
  <c r="CH54" i="23" a="1"/>
  <c r="CH54" i="23" s="1"/>
  <c r="CG54" i="23" a="1"/>
  <c r="CG54" i="23" s="1"/>
  <c r="CF54" i="23" a="1"/>
  <c r="CF54" i="23" s="1"/>
  <c r="CE54" i="23" a="1"/>
  <c r="CE54" i="23" s="1"/>
  <c r="CD54" i="23" a="1"/>
  <c r="CD54" i="23" s="1"/>
  <c r="CC54" i="23" a="1"/>
  <c r="CC54" i="23" s="1"/>
  <c r="CB54" i="23" a="1"/>
  <c r="CB54" i="23"/>
  <c r="CA54" i="23" a="1"/>
  <c r="CA54" i="23" s="1"/>
  <c r="BZ54" i="23" a="1"/>
  <c r="BZ54" i="23" s="1"/>
  <c r="BY54" i="23" a="1"/>
  <c r="BY54" i="23" s="1"/>
  <c r="BX54" i="23" a="1"/>
  <c r="BX54" i="23" s="1"/>
  <c r="BW54" i="23" a="1"/>
  <c r="BW54" i="23" s="1"/>
  <c r="BV54" i="23" a="1"/>
  <c r="BV54" i="23" s="1"/>
  <c r="BU54" i="23" a="1"/>
  <c r="BU54" i="23" s="1"/>
  <c r="BT54" i="23" a="1"/>
  <c r="BT54" i="23" s="1"/>
  <c r="BS54" i="23" a="1"/>
  <c r="BS54" i="23" s="1"/>
  <c r="BR54" i="23" a="1"/>
  <c r="BR54" i="23" s="1"/>
  <c r="BQ54" i="23" a="1"/>
  <c r="BQ54" i="23" s="1"/>
  <c r="BP54" i="23" a="1"/>
  <c r="BP54" i="23" s="1"/>
  <c r="BO54" i="23" a="1"/>
  <c r="BO54" i="23" s="1"/>
  <c r="BN54" i="23" a="1"/>
  <c r="BN54" i="23" s="1"/>
  <c r="BM54" i="23" a="1"/>
  <c r="BM54" i="23" s="1"/>
  <c r="BL54" i="23" a="1"/>
  <c r="BL54" i="23" s="1"/>
  <c r="BK54" i="23" a="1"/>
  <c r="BK54" i="23" s="1"/>
  <c r="BJ54" i="23" a="1"/>
  <c r="BJ54" i="23" s="1"/>
  <c r="BI54" i="23" a="1"/>
  <c r="BI54" i="23" s="1"/>
  <c r="BH54" i="23" a="1"/>
  <c r="BH54" i="23" s="1"/>
  <c r="BG54" i="23" a="1"/>
  <c r="BG54" i="23" s="1"/>
  <c r="BF54" i="23" a="1"/>
  <c r="BF54" i="23" s="1"/>
  <c r="BE54" i="23" a="1"/>
  <c r="BE54" i="23" s="1"/>
  <c r="BD54" i="23" a="1"/>
  <c r="BD54" i="23"/>
  <c r="BC54" i="23" a="1"/>
  <c r="BC54" i="23" s="1"/>
  <c r="BB54" i="23" a="1"/>
  <c r="BB54" i="23" s="1"/>
  <c r="BA54" i="23" a="1"/>
  <c r="BA54" i="23" s="1"/>
  <c r="AZ54" i="23" a="1"/>
  <c r="AZ54" i="23" s="1"/>
  <c r="AY54" i="23" a="1"/>
  <c r="AY54" i="23" s="1"/>
  <c r="AX54" i="23" a="1"/>
  <c r="AX54" i="23" s="1"/>
  <c r="AW54" i="23" a="1"/>
  <c r="AW54" i="23"/>
  <c r="AV54" i="23" a="1"/>
  <c r="AV54" i="23" s="1"/>
  <c r="AU54" i="23" a="1"/>
  <c r="AU54" i="23"/>
  <c r="AT54" i="23" a="1"/>
  <c r="AT54" i="23" s="1"/>
  <c r="AS54" i="23" a="1"/>
  <c r="AS54" i="23" s="1"/>
  <c r="AR54" i="23" a="1"/>
  <c r="AR54" i="23" s="1"/>
  <c r="AQ54" i="23" a="1"/>
  <c r="AQ54" i="23" s="1"/>
  <c r="AP54" i="23" a="1"/>
  <c r="AP54" i="23" s="1"/>
  <c r="AO54" i="23" a="1"/>
  <c r="AO54" i="23"/>
  <c r="AN54" i="23" a="1"/>
  <c r="AN54" i="23" s="1"/>
  <c r="AM54" i="23" a="1"/>
  <c r="AM54" i="23"/>
  <c r="AL54" i="23" a="1"/>
  <c r="AL54" i="23" s="1"/>
  <c r="AK54" i="23" a="1"/>
  <c r="AK54" i="23" s="1"/>
  <c r="AJ54" i="23" a="1"/>
  <c r="AJ54" i="23" s="1"/>
  <c r="AI54" i="23" a="1"/>
  <c r="AI54" i="23" s="1"/>
  <c r="AH54" i="23" a="1"/>
  <c r="AH54" i="23" s="1"/>
  <c r="AG54" i="23" a="1"/>
  <c r="AG54" i="23"/>
  <c r="AF54" i="23"/>
  <c r="AE54" i="23" a="1"/>
  <c r="AE54" i="23" s="1"/>
  <c r="AD54" i="23" a="1"/>
  <c r="AD54" i="23" s="1"/>
  <c r="AC54" i="23" a="1"/>
  <c r="AC54" i="23" s="1"/>
  <c r="AB54" i="23" a="1"/>
  <c r="AB54" i="23" s="1"/>
  <c r="AA54" i="23" a="1"/>
  <c r="AA54" i="23" s="1"/>
  <c r="Z54" i="23" a="1"/>
  <c r="Z54" i="23" s="1"/>
  <c r="Y54" i="23" a="1"/>
  <c r="Y54" i="23" s="1"/>
  <c r="X54" i="23" a="1"/>
  <c r="X54" i="23" s="1"/>
  <c r="W54" i="23" a="1"/>
  <c r="W54" i="23" s="1"/>
  <c r="V54" i="23" a="1"/>
  <c r="V54" i="23" s="1"/>
  <c r="U54" i="23" a="1"/>
  <c r="U54" i="23" s="1"/>
  <c r="T54" i="23" a="1"/>
  <c r="T54" i="23" s="1"/>
  <c r="S54" i="23" a="1"/>
  <c r="S54" i="23" s="1"/>
  <c r="R54" i="23" a="1"/>
  <c r="R54" i="23" s="1"/>
  <c r="Q54" i="23" a="1"/>
  <c r="Q54" i="23" s="1"/>
  <c r="P54" i="23" a="1"/>
  <c r="P54" i="23" s="1"/>
  <c r="O54" i="23" a="1"/>
  <c r="O54" i="23" s="1"/>
  <c r="N54" i="23" a="1"/>
  <c r="N54" i="23" s="1"/>
  <c r="N57" i="23" s="1"/>
  <c r="M54" i="23" a="1"/>
  <c r="M54" i="23" s="1"/>
  <c r="M57" i="23" s="1"/>
  <c r="J54" i="23"/>
  <c r="J57" i="23" s="1"/>
  <c r="I54" i="23"/>
  <c r="H54" i="23"/>
  <c r="T57" i="23" s="1"/>
  <c r="K53" i="23"/>
  <c r="L53" i="23" s="1"/>
  <c r="CQ52" i="23" a="1"/>
  <c r="CQ52" i="23" s="1"/>
  <c r="CP52" i="23" a="1"/>
  <c r="CP52" i="23" s="1"/>
  <c r="CO52" i="23" a="1"/>
  <c r="CO52" i="23" s="1"/>
  <c r="CN52" i="23" a="1"/>
  <c r="CN52" i="23" s="1"/>
  <c r="CM52" i="23" a="1"/>
  <c r="CM52" i="23" s="1"/>
  <c r="CL52" i="23" a="1"/>
  <c r="CL52" i="23" s="1"/>
  <c r="CK52" i="23" a="1"/>
  <c r="CK52" i="23" s="1"/>
  <c r="CJ52" i="23" a="1"/>
  <c r="CJ52" i="23" s="1"/>
  <c r="CI52" i="23" a="1"/>
  <c r="CI52" i="23" s="1"/>
  <c r="CH52" i="23" a="1"/>
  <c r="CH52" i="23" s="1"/>
  <c r="CG52" i="23" a="1"/>
  <c r="CG52" i="23" s="1"/>
  <c r="CF52" i="23" a="1"/>
  <c r="CF52" i="23" s="1"/>
  <c r="CE52" i="23" a="1"/>
  <c r="CE52" i="23" s="1"/>
  <c r="CD52" i="23" a="1"/>
  <c r="CD52" i="23" s="1"/>
  <c r="CC52" i="23" a="1"/>
  <c r="CC52" i="23" s="1"/>
  <c r="CB52" i="23" a="1"/>
  <c r="CB52" i="23" s="1"/>
  <c r="CA52" i="23" a="1"/>
  <c r="CA52" i="23" s="1"/>
  <c r="BZ52" i="23" a="1"/>
  <c r="BZ52" i="23" s="1"/>
  <c r="BY52" i="23" a="1"/>
  <c r="BY52" i="23" s="1"/>
  <c r="BX52" i="23" a="1"/>
  <c r="BX52" i="23" s="1"/>
  <c r="BW52" i="23" a="1"/>
  <c r="BW52" i="23" s="1"/>
  <c r="BV52" i="23" a="1"/>
  <c r="BV52" i="23" s="1"/>
  <c r="BU52" i="23" a="1"/>
  <c r="BU52" i="23" s="1"/>
  <c r="BT52" i="23" a="1"/>
  <c r="BT52" i="23" s="1"/>
  <c r="BS52" i="23" a="1"/>
  <c r="BS52" i="23" s="1"/>
  <c r="BR52" i="23" a="1"/>
  <c r="BR52" i="23" s="1"/>
  <c r="BQ52" i="23" a="1"/>
  <c r="BQ52" i="23" s="1"/>
  <c r="BP52" i="23" a="1"/>
  <c r="BP52" i="23" s="1"/>
  <c r="BO52" i="23" a="1"/>
  <c r="BO52" i="23" s="1"/>
  <c r="BN52" i="23" a="1"/>
  <c r="BN52" i="23" s="1"/>
  <c r="BM52" i="23" a="1"/>
  <c r="BM52" i="23" s="1"/>
  <c r="BL52" i="23" a="1"/>
  <c r="BL52" i="23" s="1"/>
  <c r="BK52" i="23" a="1"/>
  <c r="BK52" i="23" s="1"/>
  <c r="BJ52" i="23" a="1"/>
  <c r="BJ52" i="23" s="1"/>
  <c r="BI52" i="23" a="1"/>
  <c r="BI52" i="23" s="1"/>
  <c r="BH52" i="23" a="1"/>
  <c r="BH52" i="23" s="1"/>
  <c r="BG52" i="23" a="1"/>
  <c r="BG52" i="23" s="1"/>
  <c r="BF52" i="23" a="1"/>
  <c r="BF52" i="23" s="1"/>
  <c r="BE52" i="23" a="1"/>
  <c r="BE52" i="23" s="1"/>
  <c r="BD52" i="23" a="1"/>
  <c r="BD52" i="23" s="1"/>
  <c r="BC52" i="23" a="1"/>
  <c r="BC52" i="23" s="1"/>
  <c r="BB52" i="23" a="1"/>
  <c r="BB52" i="23" s="1"/>
  <c r="BA52" i="23" a="1"/>
  <c r="BA52" i="23" s="1"/>
  <c r="AZ52" i="23" a="1"/>
  <c r="AZ52" i="23" s="1"/>
  <c r="AY52" i="23" a="1"/>
  <c r="AY52" i="23" s="1"/>
  <c r="AX52" i="23" a="1"/>
  <c r="AX52" i="23" s="1"/>
  <c r="AW52" i="23" a="1"/>
  <c r="AW52" i="23" s="1"/>
  <c r="AV52" i="23" a="1"/>
  <c r="AV52" i="23" s="1"/>
  <c r="AU52" i="23" a="1"/>
  <c r="AU52" i="23" s="1"/>
  <c r="AT52" i="23" a="1"/>
  <c r="AT52" i="23" s="1"/>
  <c r="AS52" i="23" a="1"/>
  <c r="AS52" i="23" s="1"/>
  <c r="AR52" i="23" a="1"/>
  <c r="AR52" i="23" s="1"/>
  <c r="AQ52" i="23" a="1"/>
  <c r="AQ52" i="23" s="1"/>
  <c r="AP52" i="23" a="1"/>
  <c r="AP52" i="23" s="1"/>
  <c r="AO52" i="23" a="1"/>
  <c r="AO52" i="23" s="1"/>
  <c r="AN52" i="23" a="1"/>
  <c r="AN52" i="23" s="1"/>
  <c r="AM52" i="23" a="1"/>
  <c r="AM52" i="23" s="1"/>
  <c r="AL52" i="23" a="1"/>
  <c r="AL52" i="23" s="1"/>
  <c r="AL53" i="23" s="1"/>
  <c r="AK52" i="23" a="1"/>
  <c r="AK52" i="23" s="1"/>
  <c r="AJ52" i="23" a="1"/>
  <c r="AJ52" i="23" s="1"/>
  <c r="AI52" i="23" a="1"/>
  <c r="AI52" i="23" s="1"/>
  <c r="AH52" i="23" a="1"/>
  <c r="AH52" i="23" s="1"/>
  <c r="AH53" i="23" s="1"/>
  <c r="AI53" i="23" s="1"/>
  <c r="AG52" i="23" a="1"/>
  <c r="AG52" i="23" s="1"/>
  <c r="AF52" i="23"/>
  <c r="AE52" i="23" a="1"/>
  <c r="AE52" i="23" s="1"/>
  <c r="AD52" i="23" a="1"/>
  <c r="AD52" i="23"/>
  <c r="AC52" i="23" a="1"/>
  <c r="AC52" i="23" s="1"/>
  <c r="AB52" i="23" a="1"/>
  <c r="AB52" i="23"/>
  <c r="AA52" i="23" a="1"/>
  <c r="AA52" i="23" s="1"/>
  <c r="Z52" i="23" a="1"/>
  <c r="Z52" i="23" s="1"/>
  <c r="Y52" i="23" a="1"/>
  <c r="Y52" i="23" s="1"/>
  <c r="X52" i="23" a="1"/>
  <c r="X52" i="23" s="1"/>
  <c r="W52" i="23" a="1"/>
  <c r="W52" i="23" s="1"/>
  <c r="V52" i="23" a="1"/>
  <c r="V52" i="23"/>
  <c r="U52" i="23" a="1"/>
  <c r="U52" i="23" s="1"/>
  <c r="T52" i="23" a="1"/>
  <c r="T52" i="23"/>
  <c r="T53" i="23" s="1"/>
  <c r="S52" i="23" a="1"/>
  <c r="S52" i="23" s="1"/>
  <c r="R52" i="23" a="1"/>
  <c r="R52" i="23" s="1"/>
  <c r="R53" i="23" s="1"/>
  <c r="S53" i="23" s="1"/>
  <c r="Q52" i="23" a="1"/>
  <c r="Q52" i="23" s="1"/>
  <c r="Q53" i="23" s="1"/>
  <c r="P52" i="23" a="1"/>
  <c r="P52" i="23" s="1"/>
  <c r="P53" i="23" s="1"/>
  <c r="O52" i="23" a="1"/>
  <c r="O52" i="23" s="1"/>
  <c r="O53" i="23" s="1"/>
  <c r="N52" i="23" a="1"/>
  <c r="N52" i="23"/>
  <c r="N53" i="23" s="1"/>
  <c r="M52" i="23" a="1"/>
  <c r="M52" i="23" s="1"/>
  <c r="M53" i="23" s="1"/>
  <c r="J52" i="23"/>
  <c r="J53" i="23" s="1"/>
  <c r="I52" i="23"/>
  <c r="CQ50" i="23" a="1"/>
  <c r="CQ50" i="23" s="1"/>
  <c r="CP50" i="23" a="1"/>
  <c r="CP50" i="23" s="1"/>
  <c r="CO50" i="23" a="1"/>
  <c r="CO50" i="23"/>
  <c r="CN50" i="23" a="1"/>
  <c r="CN50" i="23" s="1"/>
  <c r="CM50" i="23" a="1"/>
  <c r="CM50" i="23"/>
  <c r="CL50" i="23" a="1"/>
  <c r="CL50" i="23" s="1"/>
  <c r="CK50" i="23" a="1"/>
  <c r="CK50" i="23" s="1"/>
  <c r="CJ50" i="23" a="1"/>
  <c r="CJ50" i="23" s="1"/>
  <c r="CI50" i="23" a="1"/>
  <c r="CI50" i="23" s="1"/>
  <c r="CH50" i="23" a="1"/>
  <c r="CH50" i="23" s="1"/>
  <c r="CG50" i="23" a="1"/>
  <c r="CG50" i="23"/>
  <c r="CF50" i="23" a="1"/>
  <c r="CF50" i="23" s="1"/>
  <c r="CE50" i="23" a="1"/>
  <c r="CE50" i="23"/>
  <c r="CD50" i="23" a="1"/>
  <c r="CD50" i="23" s="1"/>
  <c r="CC50" i="23" a="1"/>
  <c r="CC50" i="23" s="1"/>
  <c r="CB50" i="23" a="1"/>
  <c r="CB50" i="23" s="1"/>
  <c r="CA50" i="23" a="1"/>
  <c r="CA50" i="23" s="1"/>
  <c r="BZ50" i="23" a="1"/>
  <c r="BZ50" i="23" s="1"/>
  <c r="BY50" i="23" a="1"/>
  <c r="BY50" i="23"/>
  <c r="BX50" i="23" a="1"/>
  <c r="BX50" i="23" s="1"/>
  <c r="BW50" i="23" a="1"/>
  <c r="BW50" i="23"/>
  <c r="BV50" i="23" a="1"/>
  <c r="BV50" i="23" s="1"/>
  <c r="BU50" i="23" a="1"/>
  <c r="BU50" i="23" s="1"/>
  <c r="BT50" i="23" a="1"/>
  <c r="BT50" i="23" s="1"/>
  <c r="BS50" i="23" a="1"/>
  <c r="BS50" i="23" s="1"/>
  <c r="BR50" i="23" a="1"/>
  <c r="BR50" i="23" s="1"/>
  <c r="BQ50" i="23" a="1"/>
  <c r="BQ50" i="23"/>
  <c r="BP50" i="23" a="1"/>
  <c r="BP50" i="23" s="1"/>
  <c r="BO50" i="23" a="1"/>
  <c r="BO50" i="23"/>
  <c r="BN50" i="23" a="1"/>
  <c r="BN50" i="23" s="1"/>
  <c r="BM50" i="23" a="1"/>
  <c r="BM50" i="23" s="1"/>
  <c r="BL50" i="23" a="1"/>
  <c r="BL50" i="23" s="1"/>
  <c r="BK50" i="23" a="1"/>
  <c r="BK50" i="23" s="1"/>
  <c r="BJ50" i="23" a="1"/>
  <c r="BJ50" i="23" s="1"/>
  <c r="BI50" i="23" a="1"/>
  <c r="BI50" i="23"/>
  <c r="BH50" i="23" a="1"/>
  <c r="BH50" i="23" s="1"/>
  <c r="BG50" i="23" a="1"/>
  <c r="BG50" i="23"/>
  <c r="BF50" i="23" a="1"/>
  <c r="BF50" i="23" s="1"/>
  <c r="BE50" i="23" a="1"/>
  <c r="BE50" i="23" s="1"/>
  <c r="BD50" i="23" a="1"/>
  <c r="BD50" i="23" s="1"/>
  <c r="BC50" i="23" a="1"/>
  <c r="BC50" i="23" s="1"/>
  <c r="BB50" i="23" a="1"/>
  <c r="BB50" i="23" s="1"/>
  <c r="BA50" i="23" a="1"/>
  <c r="BA50" i="23"/>
  <c r="AZ50" i="23" a="1"/>
  <c r="AZ50" i="23" s="1"/>
  <c r="AY50" i="23" a="1"/>
  <c r="AY50" i="23"/>
  <c r="AX50" i="23" a="1"/>
  <c r="AX50" i="23" s="1"/>
  <c r="AW50" i="23" a="1"/>
  <c r="AW50" i="23" s="1"/>
  <c r="AV50" i="23" a="1"/>
  <c r="AV50" i="23" s="1"/>
  <c r="AU50" i="23" a="1"/>
  <c r="AU50" i="23" s="1"/>
  <c r="AT50" i="23" a="1"/>
  <c r="AT50" i="23" s="1"/>
  <c r="AS50" i="23" a="1"/>
  <c r="AS50" i="23"/>
  <c r="AR50" i="23" a="1"/>
  <c r="AR50" i="23" s="1"/>
  <c r="AQ50" i="23" a="1"/>
  <c r="AQ50" i="23"/>
  <c r="AP50" i="23" a="1"/>
  <c r="AP50" i="23" s="1"/>
  <c r="AO50" i="23" a="1"/>
  <c r="AO50" i="23" s="1"/>
  <c r="AN50" i="23" a="1"/>
  <c r="AN50" i="23" s="1"/>
  <c r="AM50" i="23" a="1"/>
  <c r="AM50" i="23" s="1"/>
  <c r="AL50" i="23" a="1"/>
  <c r="AL50" i="23" s="1"/>
  <c r="AK50" i="23" a="1"/>
  <c r="AK50" i="23"/>
  <c r="AJ50" i="23" a="1"/>
  <c r="AJ50" i="23" s="1"/>
  <c r="AI50" i="23" a="1"/>
  <c r="AI50" i="23"/>
  <c r="AH50" i="23" a="1"/>
  <c r="AH50" i="23" s="1"/>
  <c r="AG50" i="23" a="1"/>
  <c r="AG50" i="23" s="1"/>
  <c r="AF50" i="23"/>
  <c r="AE50" i="23" a="1"/>
  <c r="AE50" i="23" s="1"/>
  <c r="AD50" i="23" a="1"/>
  <c r="AD50" i="23" s="1"/>
  <c r="AC50" i="23" a="1"/>
  <c r="AC50" i="23" s="1"/>
  <c r="AB50" i="23" a="1"/>
  <c r="AB50" i="23" s="1"/>
  <c r="AA50" i="23" a="1"/>
  <c r="AA50" i="23" s="1"/>
  <c r="Z50" i="23" a="1"/>
  <c r="Z50" i="23" s="1"/>
  <c r="Y50" i="23" a="1"/>
  <c r="Y50" i="23" s="1"/>
  <c r="X50" i="23" a="1"/>
  <c r="X50" i="23" s="1"/>
  <c r="W50" i="23" a="1"/>
  <c r="W50" i="23" s="1"/>
  <c r="V50" i="23" a="1"/>
  <c r="V50" i="23" s="1"/>
  <c r="U50" i="23" a="1"/>
  <c r="U50" i="23" s="1"/>
  <c r="T50" i="23" a="1"/>
  <c r="T50" i="23" s="1"/>
  <c r="S50" i="23" a="1"/>
  <c r="S50" i="23" s="1"/>
  <c r="R50" i="23" a="1"/>
  <c r="R50" i="23" s="1"/>
  <c r="Q50" i="23" a="1"/>
  <c r="Q50" i="23" s="1"/>
  <c r="P50" i="23" a="1"/>
  <c r="P50" i="23" s="1"/>
  <c r="O50" i="23" a="1"/>
  <c r="O50" i="23" s="1"/>
  <c r="N50" i="23" a="1"/>
  <c r="N50" i="23" s="1"/>
  <c r="M50" i="23" a="1"/>
  <c r="M50" i="23" s="1"/>
  <c r="L50" i="23" a="1"/>
  <c r="L50" i="23" s="1"/>
  <c r="K50" i="23" a="1"/>
  <c r="K50" i="23" s="1"/>
  <c r="J50" i="23"/>
  <c r="I50" i="23"/>
  <c r="CQ49" i="23" a="1"/>
  <c r="CQ49" i="23" s="1"/>
  <c r="CP49" i="23" a="1"/>
  <c r="CP49" i="23" s="1"/>
  <c r="CO49" i="23" a="1"/>
  <c r="CO49" i="23" s="1"/>
  <c r="CN49" i="23" a="1"/>
  <c r="CN49" i="23" s="1"/>
  <c r="CM49" i="23" a="1"/>
  <c r="CM49" i="23" s="1"/>
  <c r="CL49" i="23" a="1"/>
  <c r="CL49" i="23" s="1"/>
  <c r="CK49" i="23" a="1"/>
  <c r="CK49" i="23" s="1"/>
  <c r="CJ49" i="23" a="1"/>
  <c r="CJ49" i="23" s="1"/>
  <c r="CI49" i="23" a="1"/>
  <c r="CI49" i="23" s="1"/>
  <c r="CH49" i="23" a="1"/>
  <c r="CH49" i="23" s="1"/>
  <c r="CG49" i="23" a="1"/>
  <c r="CG49" i="23" s="1"/>
  <c r="CF49" i="23" a="1"/>
  <c r="CF49" i="23" s="1"/>
  <c r="CE49" i="23" a="1"/>
  <c r="CE49" i="23" s="1"/>
  <c r="CD49" i="23" a="1"/>
  <c r="CD49" i="23" s="1"/>
  <c r="CC49" i="23" a="1"/>
  <c r="CC49" i="23" s="1"/>
  <c r="CB49" i="23" a="1"/>
  <c r="CB49" i="23" s="1"/>
  <c r="CA49" i="23" a="1"/>
  <c r="CA49" i="23" s="1"/>
  <c r="BZ49" i="23" a="1"/>
  <c r="BZ49" i="23" s="1"/>
  <c r="BY49" i="23" a="1"/>
  <c r="BY49" i="23" s="1"/>
  <c r="BX49" i="23" a="1"/>
  <c r="BX49" i="23" s="1"/>
  <c r="BW49" i="23" a="1"/>
  <c r="BW49" i="23" s="1"/>
  <c r="BV49" i="23" a="1"/>
  <c r="BV49" i="23" s="1"/>
  <c r="BU49" i="23" a="1"/>
  <c r="BU49" i="23" s="1"/>
  <c r="BT49" i="23" a="1"/>
  <c r="BT49" i="23" s="1"/>
  <c r="BS49" i="23" a="1"/>
  <c r="BS49" i="23" s="1"/>
  <c r="BR49" i="23" a="1"/>
  <c r="BR49" i="23" s="1"/>
  <c r="BQ49" i="23" a="1"/>
  <c r="BQ49" i="23" s="1"/>
  <c r="BP49" i="23" a="1"/>
  <c r="BP49" i="23" s="1"/>
  <c r="BO49" i="23" a="1"/>
  <c r="BO49" i="23" s="1"/>
  <c r="BN49" i="23" a="1"/>
  <c r="BN49" i="23" s="1"/>
  <c r="BM49" i="23" a="1"/>
  <c r="BM49" i="23" s="1"/>
  <c r="BL49" i="23" a="1"/>
  <c r="BL49" i="23" s="1"/>
  <c r="BK49" i="23" a="1"/>
  <c r="BK49" i="23" s="1"/>
  <c r="BJ49" i="23" a="1"/>
  <c r="BJ49" i="23" s="1"/>
  <c r="BI49" i="23" a="1"/>
  <c r="BI49" i="23" s="1"/>
  <c r="BH49" i="23" a="1"/>
  <c r="BH49" i="23" s="1"/>
  <c r="BG49" i="23" a="1"/>
  <c r="BG49" i="23" s="1"/>
  <c r="BF49" i="23" a="1"/>
  <c r="BF49" i="23" s="1"/>
  <c r="BE49" i="23" a="1"/>
  <c r="BE49" i="23" s="1"/>
  <c r="BD49" i="23" a="1"/>
  <c r="BD49" i="23" s="1"/>
  <c r="BC49" i="23" a="1"/>
  <c r="BC49" i="23" s="1"/>
  <c r="BB49" i="23" a="1"/>
  <c r="BB49" i="23" s="1"/>
  <c r="BA49" i="23" a="1"/>
  <c r="BA49" i="23" s="1"/>
  <c r="AZ49" i="23" a="1"/>
  <c r="AZ49" i="23" s="1"/>
  <c r="AY49" i="23" a="1"/>
  <c r="AY49" i="23" s="1"/>
  <c r="AX49" i="23" a="1"/>
  <c r="AX49" i="23" s="1"/>
  <c r="AW49" i="23" a="1"/>
  <c r="AW49" i="23" s="1"/>
  <c r="AV49" i="23" a="1"/>
  <c r="AV49" i="23" s="1"/>
  <c r="AU49" i="23" a="1"/>
  <c r="AU49" i="23" s="1"/>
  <c r="AT49" i="23" a="1"/>
  <c r="AT49" i="23" s="1"/>
  <c r="AS49" i="23" a="1"/>
  <c r="AS49" i="23" s="1"/>
  <c r="AR49" i="23" a="1"/>
  <c r="AR49" i="23" s="1"/>
  <c r="AQ49" i="23" a="1"/>
  <c r="AQ49" i="23" s="1"/>
  <c r="AP49" i="23" a="1"/>
  <c r="AP49" i="23" s="1"/>
  <c r="AO49" i="23" a="1"/>
  <c r="AO49" i="23" s="1"/>
  <c r="AN49" i="23" a="1"/>
  <c r="AN49" i="23" s="1"/>
  <c r="AM49" i="23" a="1"/>
  <c r="AM49" i="23" s="1"/>
  <c r="AL49" i="23" a="1"/>
  <c r="AL49" i="23" s="1"/>
  <c r="AK49" i="23" a="1"/>
  <c r="AK49" i="23" s="1"/>
  <c r="AJ49" i="23" a="1"/>
  <c r="AJ49" i="23" s="1"/>
  <c r="AI49" i="23" a="1"/>
  <c r="AI49" i="23" s="1"/>
  <c r="AH49" i="23" a="1"/>
  <c r="AH49" i="23" s="1"/>
  <c r="AG49" i="23" a="1"/>
  <c r="AG49" i="23" s="1"/>
  <c r="AF49" i="23"/>
  <c r="AE49" i="23" a="1"/>
  <c r="AE49" i="23" s="1"/>
  <c r="AD49" i="23" a="1"/>
  <c r="AD49" i="23" s="1"/>
  <c r="AC49" i="23" a="1"/>
  <c r="AC49" i="23" s="1"/>
  <c r="AB49" i="23" a="1"/>
  <c r="AB49" i="23"/>
  <c r="AA49" i="23" a="1"/>
  <c r="AA49" i="23" s="1"/>
  <c r="Z49" i="23" a="1"/>
  <c r="Z49" i="23"/>
  <c r="Y49" i="23" a="1"/>
  <c r="Y49" i="23" s="1"/>
  <c r="X49" i="23" a="1"/>
  <c r="X49" i="23" s="1"/>
  <c r="W49" i="23" a="1"/>
  <c r="W49" i="23" s="1"/>
  <c r="V49" i="23" a="1"/>
  <c r="V49" i="23" s="1"/>
  <c r="U49" i="23" a="1"/>
  <c r="U49" i="23" s="1"/>
  <c r="T49" i="23" a="1"/>
  <c r="T49" i="23"/>
  <c r="S49" i="23" a="1"/>
  <c r="S49" i="23" s="1"/>
  <c r="R49" i="23" a="1"/>
  <c r="R49" i="23"/>
  <c r="Q49" i="23" a="1"/>
  <c r="Q49" i="23" s="1"/>
  <c r="P49" i="23" a="1"/>
  <c r="P49" i="23" s="1"/>
  <c r="O49" i="23" a="1"/>
  <c r="O49" i="23" s="1"/>
  <c r="N49" i="23" a="1"/>
  <c r="N49" i="23" s="1"/>
  <c r="M49" i="23" a="1"/>
  <c r="M49" i="23" s="1"/>
  <c r="L49" i="23" a="1"/>
  <c r="L49" i="23"/>
  <c r="K49" i="23" a="1"/>
  <c r="K49" i="23" s="1"/>
  <c r="J49" i="23"/>
  <c r="I49" i="23"/>
  <c r="CQ48" i="23" a="1"/>
  <c r="CQ48" i="23" s="1"/>
  <c r="CP48" i="23" a="1"/>
  <c r="CP48" i="23" s="1"/>
  <c r="CO48" i="23" a="1"/>
  <c r="CO48" i="23" s="1"/>
  <c r="CN48" i="23" a="1"/>
  <c r="CN48" i="23" s="1"/>
  <c r="CM48" i="23" a="1"/>
  <c r="CM48" i="23" s="1"/>
  <c r="CL48" i="23" a="1"/>
  <c r="CL48" i="23"/>
  <c r="CK48" i="23" a="1"/>
  <c r="CK48" i="23" s="1"/>
  <c r="CJ48" i="23" a="1"/>
  <c r="CJ48" i="23"/>
  <c r="CI48" i="23" a="1"/>
  <c r="CI48" i="23" s="1"/>
  <c r="CH48" i="23" a="1"/>
  <c r="CH48" i="23" s="1"/>
  <c r="CG48" i="23" a="1"/>
  <c r="CG48" i="23" s="1"/>
  <c r="CF48" i="23" a="1"/>
  <c r="CF48" i="23" s="1"/>
  <c r="CE48" i="23" a="1"/>
  <c r="CE48" i="23" s="1"/>
  <c r="CD48" i="23" a="1"/>
  <c r="CD48" i="23"/>
  <c r="CC48" i="23" a="1"/>
  <c r="CC48" i="23" s="1"/>
  <c r="CB48" i="23" a="1"/>
  <c r="CB48" i="23"/>
  <c r="CA48" i="23" a="1"/>
  <c r="CA48" i="23" s="1"/>
  <c r="BZ48" i="23" a="1"/>
  <c r="BZ48" i="23" s="1"/>
  <c r="BY48" i="23" a="1"/>
  <c r="BY48" i="23" s="1"/>
  <c r="BX48" i="23" a="1"/>
  <c r="BX48" i="23" s="1"/>
  <c r="BW48" i="23" a="1"/>
  <c r="BW48" i="23" s="1"/>
  <c r="BV48" i="23" a="1"/>
  <c r="BV48" i="23"/>
  <c r="BU48" i="23" a="1"/>
  <c r="BU48" i="23" s="1"/>
  <c r="BT48" i="23" a="1"/>
  <c r="BT48" i="23"/>
  <c r="BS48" i="23" a="1"/>
  <c r="BS48" i="23" s="1"/>
  <c r="BR48" i="23" a="1"/>
  <c r="BR48" i="23" s="1"/>
  <c r="BQ48" i="23" a="1"/>
  <c r="BQ48" i="23" s="1"/>
  <c r="BP48" i="23" a="1"/>
  <c r="BP48" i="23" s="1"/>
  <c r="BO48" i="23" a="1"/>
  <c r="BO48" i="23" s="1"/>
  <c r="BN48" i="23" a="1"/>
  <c r="BN48" i="23"/>
  <c r="BM48" i="23" a="1"/>
  <c r="BM48" i="23" s="1"/>
  <c r="BL48" i="23" a="1"/>
  <c r="BL48" i="23"/>
  <c r="BK48" i="23" a="1"/>
  <c r="BK48" i="23" s="1"/>
  <c r="BJ48" i="23" a="1"/>
  <c r="BJ48" i="23" s="1"/>
  <c r="BI48" i="23" a="1"/>
  <c r="BI48" i="23" s="1"/>
  <c r="BH48" i="23" a="1"/>
  <c r="BH48" i="23" s="1"/>
  <c r="BG48" i="23" a="1"/>
  <c r="BG48" i="23" s="1"/>
  <c r="BF48" i="23" a="1"/>
  <c r="BF48" i="23"/>
  <c r="BE48" i="23" a="1"/>
  <c r="BE48" i="23" s="1"/>
  <c r="BD48" i="23" a="1"/>
  <c r="BD48" i="23"/>
  <c r="BC48" i="23" a="1"/>
  <c r="BC48" i="23" s="1"/>
  <c r="BB48" i="23" a="1"/>
  <c r="BB48" i="23" s="1"/>
  <c r="BA48" i="23" a="1"/>
  <c r="BA48" i="23" s="1"/>
  <c r="AZ48" i="23" a="1"/>
  <c r="AZ48" i="23" s="1"/>
  <c r="AY48" i="23" a="1"/>
  <c r="AY48" i="23" s="1"/>
  <c r="AX48" i="23" a="1"/>
  <c r="AX48" i="23"/>
  <c r="AW48" i="23" a="1"/>
  <c r="AW48" i="23" s="1"/>
  <c r="AV48" i="23" a="1"/>
  <c r="AV48" i="23"/>
  <c r="AU48" i="23" a="1"/>
  <c r="AU48" i="23" s="1"/>
  <c r="AT48" i="23" a="1"/>
  <c r="AT48" i="23" s="1"/>
  <c r="AS48" i="23" a="1"/>
  <c r="AS48" i="23" s="1"/>
  <c r="AR48" i="23" a="1"/>
  <c r="AR48" i="23" s="1"/>
  <c r="AQ48" i="23" a="1"/>
  <c r="AQ48" i="23" s="1"/>
  <c r="AP48" i="23" a="1"/>
  <c r="AP48" i="23"/>
  <c r="AO48" i="23" a="1"/>
  <c r="AO48" i="23" s="1"/>
  <c r="AN48" i="23" a="1"/>
  <c r="AN48" i="23"/>
  <c r="AM48" i="23" a="1"/>
  <c r="AM48" i="23" s="1"/>
  <c r="AL48" i="23" a="1"/>
  <c r="AL48" i="23" s="1"/>
  <c r="AK48" i="23" a="1"/>
  <c r="AK48" i="23" s="1"/>
  <c r="AJ48" i="23" a="1"/>
  <c r="AJ48" i="23" s="1"/>
  <c r="AI48" i="23" a="1"/>
  <c r="AI48" i="23" s="1"/>
  <c r="AH48" i="23" a="1"/>
  <c r="AH48" i="23"/>
  <c r="AG48" i="23" a="1"/>
  <c r="AG48" i="23" s="1"/>
  <c r="AF48" i="23"/>
  <c r="AE48" i="23" a="1"/>
  <c r="AE48" i="23" s="1"/>
  <c r="AD48" i="23" a="1"/>
  <c r="AD48" i="23" s="1"/>
  <c r="AC48" i="23" a="1"/>
  <c r="AC48" i="23" s="1"/>
  <c r="AB48" i="23" a="1"/>
  <c r="AB48" i="23" s="1"/>
  <c r="AA48" i="23" a="1"/>
  <c r="AA48" i="23" s="1"/>
  <c r="Z48" i="23" a="1"/>
  <c r="Z48" i="23" s="1"/>
  <c r="Y48" i="23" a="1"/>
  <c r="Y48" i="23" s="1"/>
  <c r="X48" i="23" a="1"/>
  <c r="X48" i="23" s="1"/>
  <c r="W48" i="23" a="1"/>
  <c r="W48" i="23" s="1"/>
  <c r="V48" i="23" a="1"/>
  <c r="V48" i="23" s="1"/>
  <c r="U48" i="23" a="1"/>
  <c r="U48" i="23" s="1"/>
  <c r="T48" i="23" a="1"/>
  <c r="T48" i="23" s="1"/>
  <c r="S48" i="23" a="1"/>
  <c r="S48" i="23" s="1"/>
  <c r="R48" i="23" a="1"/>
  <c r="R48" i="23" s="1"/>
  <c r="Q48" i="23" a="1"/>
  <c r="Q48" i="23" s="1"/>
  <c r="P48" i="23" a="1"/>
  <c r="P48" i="23" s="1"/>
  <c r="O48" i="23" a="1"/>
  <c r="O48" i="23" s="1"/>
  <c r="N48" i="23" a="1"/>
  <c r="N48" i="23" s="1"/>
  <c r="M48" i="23" a="1"/>
  <c r="M48" i="23" s="1"/>
  <c r="I48" i="23"/>
  <c r="CQ47" i="23" a="1"/>
  <c r="CQ47" i="23"/>
  <c r="CP47" i="23" a="1"/>
  <c r="CP47" i="23" s="1"/>
  <c r="CO47" i="23" a="1"/>
  <c r="CO47" i="23"/>
  <c r="CN47" i="23" a="1"/>
  <c r="CN47" i="23" s="1"/>
  <c r="CM47" i="23" a="1"/>
  <c r="CM47" i="23" s="1"/>
  <c r="CL47" i="23" a="1"/>
  <c r="CL47" i="23" s="1"/>
  <c r="CK47" i="23" a="1"/>
  <c r="CK47" i="23" s="1"/>
  <c r="CJ47" i="23" a="1"/>
  <c r="CJ47" i="23" s="1"/>
  <c r="CI47" i="23" a="1"/>
  <c r="CI47" i="23"/>
  <c r="CH47" i="23" a="1"/>
  <c r="CH47" i="23" s="1"/>
  <c r="CG47" i="23" a="1"/>
  <c r="CG47" i="23"/>
  <c r="CF47" i="23" a="1"/>
  <c r="CF47" i="23" s="1"/>
  <c r="CE47" i="23" a="1"/>
  <c r="CE47" i="23" s="1"/>
  <c r="CD47" i="23" a="1"/>
  <c r="CD47" i="23" s="1"/>
  <c r="CC47" i="23" a="1"/>
  <c r="CC47" i="23" s="1"/>
  <c r="CB47" i="23" a="1"/>
  <c r="CB47" i="23" s="1"/>
  <c r="CA47" i="23" a="1"/>
  <c r="CA47" i="23"/>
  <c r="BZ47" i="23" a="1"/>
  <c r="BZ47" i="23" s="1"/>
  <c r="BY47" i="23" a="1"/>
  <c r="BY47" i="23"/>
  <c r="BX47" i="23" a="1"/>
  <c r="BX47" i="23" s="1"/>
  <c r="BW47" i="23" a="1"/>
  <c r="BW47" i="23" s="1"/>
  <c r="BV47" i="23" a="1"/>
  <c r="BV47" i="23" s="1"/>
  <c r="BU47" i="23" a="1"/>
  <c r="BU47" i="23" s="1"/>
  <c r="BT47" i="23" a="1"/>
  <c r="BT47" i="23" s="1"/>
  <c r="BS47" i="23" a="1"/>
  <c r="BS47" i="23"/>
  <c r="BR47" i="23" a="1"/>
  <c r="BR47" i="23" s="1"/>
  <c r="BQ47" i="23" a="1"/>
  <c r="BQ47" i="23"/>
  <c r="BP47" i="23" a="1"/>
  <c r="BP47" i="23" s="1"/>
  <c r="BO47" i="23" a="1"/>
  <c r="BO47" i="23" s="1"/>
  <c r="BN47" i="23" a="1"/>
  <c r="BN47" i="23" s="1"/>
  <c r="BM47" i="23" a="1"/>
  <c r="BM47" i="23" s="1"/>
  <c r="BL47" i="23" a="1"/>
  <c r="BL47" i="23" s="1"/>
  <c r="BK47" i="23" a="1"/>
  <c r="BK47" i="23"/>
  <c r="BJ47" i="23" a="1"/>
  <c r="BJ47" i="23" s="1"/>
  <c r="BI47" i="23" a="1"/>
  <c r="BI47" i="23"/>
  <c r="BH47" i="23" a="1"/>
  <c r="BH47" i="23" s="1"/>
  <c r="BG47" i="23" a="1"/>
  <c r="BG47" i="23" s="1"/>
  <c r="BF47" i="23" a="1"/>
  <c r="BF47" i="23" s="1"/>
  <c r="BE47" i="23" a="1"/>
  <c r="BE47" i="23" s="1"/>
  <c r="BD47" i="23" a="1"/>
  <c r="BD47" i="23" s="1"/>
  <c r="BC47" i="23" a="1"/>
  <c r="BC47" i="23"/>
  <c r="BB47" i="23" a="1"/>
  <c r="BB47" i="23" s="1"/>
  <c r="BA47" i="23" a="1"/>
  <c r="BA47" i="23"/>
  <c r="AZ47" i="23" a="1"/>
  <c r="AZ47" i="23" s="1"/>
  <c r="AY47" i="23" a="1"/>
  <c r="AY47" i="23" s="1"/>
  <c r="AX47" i="23" a="1"/>
  <c r="AX47" i="23" s="1"/>
  <c r="AW47" i="23" a="1"/>
  <c r="AW47" i="23" s="1"/>
  <c r="AV47" i="23" a="1"/>
  <c r="AV47" i="23" s="1"/>
  <c r="AU47" i="23" a="1"/>
  <c r="AU47" i="23"/>
  <c r="AT47" i="23" a="1"/>
  <c r="AT47" i="23" s="1"/>
  <c r="AS47" i="23" a="1"/>
  <c r="AS47" i="23"/>
  <c r="AR47" i="23" a="1"/>
  <c r="AR47" i="23" s="1"/>
  <c r="AQ47" i="23" a="1"/>
  <c r="AQ47" i="23" s="1"/>
  <c r="AP47" i="23" a="1"/>
  <c r="AP47" i="23" s="1"/>
  <c r="AO47" i="23" a="1"/>
  <c r="AO47" i="23" s="1"/>
  <c r="AN47" i="23" a="1"/>
  <c r="AN47" i="23" s="1"/>
  <c r="AM47" i="23" a="1"/>
  <c r="AM47" i="23"/>
  <c r="AL47" i="23" a="1"/>
  <c r="AL47" i="23" s="1"/>
  <c r="AK47" i="23" a="1"/>
  <c r="AK47" i="23"/>
  <c r="AJ47" i="23" a="1"/>
  <c r="AJ47" i="23" s="1"/>
  <c r="AI47" i="23" a="1"/>
  <c r="AI47" i="23" s="1"/>
  <c r="AH47" i="23" a="1"/>
  <c r="AH47" i="23" s="1"/>
  <c r="AG47" i="23" a="1"/>
  <c r="AG47" i="23" s="1"/>
  <c r="AF47" i="23"/>
  <c r="AE47" i="23" a="1"/>
  <c r="AE47" i="23" s="1"/>
  <c r="AD47" i="23" a="1"/>
  <c r="AD47" i="23" s="1"/>
  <c r="AC47" i="23" a="1"/>
  <c r="AC47" i="23" s="1"/>
  <c r="AB47" i="23" a="1"/>
  <c r="AB47" i="23" s="1"/>
  <c r="AA47" i="23" a="1"/>
  <c r="AA47" i="23" s="1"/>
  <c r="Z47" i="23" a="1"/>
  <c r="Z47" i="23" s="1"/>
  <c r="Y47" i="23" a="1"/>
  <c r="Y47" i="23" s="1"/>
  <c r="X47" i="23" a="1"/>
  <c r="X47" i="23" s="1"/>
  <c r="W47" i="23" a="1"/>
  <c r="W47" i="23" s="1"/>
  <c r="V47" i="23" a="1"/>
  <c r="V47" i="23" s="1"/>
  <c r="U47" i="23" a="1"/>
  <c r="U47" i="23" s="1"/>
  <c r="T47" i="23" a="1"/>
  <c r="T47" i="23" s="1"/>
  <c r="S47" i="23" a="1"/>
  <c r="S47" i="23" s="1"/>
  <c r="R47" i="23" a="1"/>
  <c r="R47" i="23" s="1"/>
  <c r="Q47" i="23" a="1"/>
  <c r="Q47" i="23" s="1"/>
  <c r="P47" i="23" a="1"/>
  <c r="P47" i="23" s="1"/>
  <c r="O47" i="23" a="1"/>
  <c r="O47" i="23" s="1"/>
  <c r="N47" i="23" a="1"/>
  <c r="N47" i="23" s="1"/>
  <c r="M47" i="23" a="1"/>
  <c r="M47" i="23" s="1"/>
  <c r="I47" i="23"/>
  <c r="CQ46" i="23" a="1"/>
  <c r="CQ46" i="23" s="1"/>
  <c r="CP46" i="23" a="1"/>
  <c r="CP46" i="23" s="1"/>
  <c r="CO46" i="23" a="1"/>
  <c r="CO46" i="23" s="1"/>
  <c r="CN46" i="23" a="1"/>
  <c r="CN46" i="23"/>
  <c r="CM46" i="23" a="1"/>
  <c r="CM46" i="23" s="1"/>
  <c r="CL46" i="23" a="1"/>
  <c r="CL46" i="23"/>
  <c r="CK46" i="23" a="1"/>
  <c r="CK46" i="23" s="1"/>
  <c r="CJ46" i="23" a="1"/>
  <c r="CJ46" i="23" s="1"/>
  <c r="CI46" i="23" a="1"/>
  <c r="CI46" i="23" s="1"/>
  <c r="CH46" i="23" a="1"/>
  <c r="CH46" i="23" s="1"/>
  <c r="CG46" i="23" a="1"/>
  <c r="CG46" i="23" s="1"/>
  <c r="CF46" i="23" a="1"/>
  <c r="CF46" i="23"/>
  <c r="CE46" i="23" a="1"/>
  <c r="CE46" i="23" s="1"/>
  <c r="CD46" i="23" a="1"/>
  <c r="CD46" i="23"/>
  <c r="CC46" i="23" a="1"/>
  <c r="CC46" i="23" s="1"/>
  <c r="CB46" i="23" a="1"/>
  <c r="CB46" i="23" s="1"/>
  <c r="CA46" i="23" a="1"/>
  <c r="CA46" i="23" s="1"/>
  <c r="BZ46" i="23" a="1"/>
  <c r="BZ46" i="23" s="1"/>
  <c r="BY46" i="23" a="1"/>
  <c r="BY46" i="23" s="1"/>
  <c r="BX46" i="23" a="1"/>
  <c r="BX46" i="23"/>
  <c r="BW46" i="23" a="1"/>
  <c r="BW46" i="23" s="1"/>
  <c r="BV46" i="23" a="1"/>
  <c r="BV46" i="23"/>
  <c r="BU46" i="23" a="1"/>
  <c r="BU46" i="23" s="1"/>
  <c r="BT46" i="23" a="1"/>
  <c r="BT46" i="23" s="1"/>
  <c r="BS46" i="23" a="1"/>
  <c r="BS46" i="23" s="1"/>
  <c r="BR46" i="23" a="1"/>
  <c r="BR46" i="23" s="1"/>
  <c r="BQ46" i="23" a="1"/>
  <c r="BQ46" i="23" s="1"/>
  <c r="BP46" i="23" a="1"/>
  <c r="BP46" i="23"/>
  <c r="BO46" i="23" a="1"/>
  <c r="BO46" i="23" s="1"/>
  <c r="BN46" i="23" a="1"/>
  <c r="BN46" i="23"/>
  <c r="BM46" i="23" a="1"/>
  <c r="BM46" i="23" s="1"/>
  <c r="BL46" i="23" a="1"/>
  <c r="BL46" i="23" s="1"/>
  <c r="BK46" i="23" a="1"/>
  <c r="BK46" i="23" s="1"/>
  <c r="BJ46" i="23" a="1"/>
  <c r="BJ46" i="23" s="1"/>
  <c r="BI46" i="23" a="1"/>
  <c r="BI46" i="23" s="1"/>
  <c r="BH46" i="23" a="1"/>
  <c r="BH46" i="23"/>
  <c r="BG46" i="23" a="1"/>
  <c r="BG46" i="23" s="1"/>
  <c r="BF46" i="23" a="1"/>
  <c r="BF46" i="23"/>
  <c r="BE46" i="23" a="1"/>
  <c r="BE46" i="23" s="1"/>
  <c r="BD46" i="23" a="1"/>
  <c r="BD46" i="23" s="1"/>
  <c r="BC46" i="23" a="1"/>
  <c r="BC46" i="23" s="1"/>
  <c r="BB46" i="23" a="1"/>
  <c r="BB46" i="23" s="1"/>
  <c r="BA46" i="23" a="1"/>
  <c r="BA46" i="23" s="1"/>
  <c r="AZ46" i="23" a="1"/>
  <c r="AZ46" i="23"/>
  <c r="AY46" i="23" a="1"/>
  <c r="AY46" i="23" s="1"/>
  <c r="AX46" i="23" a="1"/>
  <c r="AX46" i="23"/>
  <c r="AW46" i="23" a="1"/>
  <c r="AW46" i="23" s="1"/>
  <c r="AV46" i="23" a="1"/>
  <c r="AV46" i="23" s="1"/>
  <c r="AU46" i="23" a="1"/>
  <c r="AU46" i="23" s="1"/>
  <c r="AT46" i="23" a="1"/>
  <c r="AT46" i="23" s="1"/>
  <c r="AS46" i="23" a="1"/>
  <c r="AS46" i="23" s="1"/>
  <c r="AR46" i="23" a="1"/>
  <c r="AR46" i="23"/>
  <c r="AQ46" i="23" a="1"/>
  <c r="AQ46" i="23" s="1"/>
  <c r="AP46" i="23" a="1"/>
  <c r="AP46" i="23"/>
  <c r="AO46" i="23" a="1"/>
  <c r="AO46" i="23" s="1"/>
  <c r="AN46" i="23" a="1"/>
  <c r="AN46" i="23" s="1"/>
  <c r="AM46" i="23" a="1"/>
  <c r="AM46" i="23" s="1"/>
  <c r="AL46" i="23" a="1"/>
  <c r="AL46" i="23" s="1"/>
  <c r="AK46" i="23" a="1"/>
  <c r="AK46" i="23" s="1"/>
  <c r="AJ46" i="23" a="1"/>
  <c r="AJ46" i="23"/>
  <c r="AI46" i="23" a="1"/>
  <c r="AI46" i="23" s="1"/>
  <c r="AH46" i="23" a="1"/>
  <c r="AH46" i="23"/>
  <c r="AG46" i="23" a="1"/>
  <c r="AG46" i="23" s="1"/>
  <c r="AF46" i="23"/>
  <c r="AE46" i="23" a="1"/>
  <c r="AE46" i="23" s="1"/>
  <c r="AD46" i="23" a="1"/>
  <c r="AD46" i="23"/>
  <c r="AC46" i="23" a="1"/>
  <c r="AC46" i="23" s="1"/>
  <c r="AB46" i="23" a="1"/>
  <c r="AB46" i="23"/>
  <c r="AA46" i="23" a="1"/>
  <c r="AA46" i="23" s="1"/>
  <c r="Z46" i="23" a="1"/>
  <c r="Z46" i="23" s="1"/>
  <c r="Y46" i="23" a="1"/>
  <c r="Y46" i="23" s="1"/>
  <c r="X46" i="23" a="1"/>
  <c r="X46" i="23" s="1"/>
  <c r="W46" i="23" a="1"/>
  <c r="W46" i="23" s="1"/>
  <c r="V46" i="23" a="1"/>
  <c r="V46" i="23"/>
  <c r="U46" i="23" a="1"/>
  <c r="U46" i="23" s="1"/>
  <c r="T46" i="23" a="1"/>
  <c r="T46" i="23"/>
  <c r="S46" i="23" a="1"/>
  <c r="S46" i="23" s="1"/>
  <c r="R46" i="23" a="1"/>
  <c r="R46" i="23" s="1"/>
  <c r="Q46" i="23" a="1"/>
  <c r="Q46" i="23" s="1"/>
  <c r="P46" i="23" a="1"/>
  <c r="P46" i="23" s="1"/>
  <c r="O46" i="23" a="1"/>
  <c r="O46" i="23" s="1"/>
  <c r="N46" i="23" a="1"/>
  <c r="N46" i="23" s="1"/>
  <c r="M46" i="23" a="1"/>
  <c r="M46" i="23" s="1"/>
  <c r="L46" i="23" a="1"/>
  <c r="L46" i="23" s="1"/>
  <c r="K46" i="23" a="1"/>
  <c r="K46" i="23" s="1"/>
  <c r="J46" i="23"/>
  <c r="I46" i="23"/>
  <c r="CQ45" i="23" a="1"/>
  <c r="CQ45" i="23" s="1"/>
  <c r="CP45" i="23" a="1"/>
  <c r="CP45" i="23" s="1"/>
  <c r="CO45" i="23" a="1"/>
  <c r="CO45" i="23" s="1"/>
  <c r="CN45" i="23" a="1"/>
  <c r="CN45" i="23" s="1"/>
  <c r="CM45" i="23" a="1"/>
  <c r="CM45" i="23" s="1"/>
  <c r="CL45" i="23" a="1"/>
  <c r="CL45" i="23" s="1"/>
  <c r="CK45" i="23" a="1"/>
  <c r="CK45" i="23" s="1"/>
  <c r="CJ45" i="23" a="1"/>
  <c r="CJ45" i="23" s="1"/>
  <c r="CI45" i="23" a="1"/>
  <c r="CI45" i="23" s="1"/>
  <c r="CH45" i="23" a="1"/>
  <c r="CH45" i="23" s="1"/>
  <c r="CG45" i="23" a="1"/>
  <c r="CG45" i="23" s="1"/>
  <c r="CF45" i="23" a="1"/>
  <c r="CF45" i="23" s="1"/>
  <c r="CE45" i="23" a="1"/>
  <c r="CE45" i="23" s="1"/>
  <c r="CD45" i="23" a="1"/>
  <c r="CD45" i="23" s="1"/>
  <c r="CC45" i="23" a="1"/>
  <c r="CC45" i="23" s="1"/>
  <c r="CB45" i="23" a="1"/>
  <c r="CB45" i="23" s="1"/>
  <c r="CA45" i="23" a="1"/>
  <c r="CA45" i="23" s="1"/>
  <c r="BZ45" i="23" a="1"/>
  <c r="BZ45" i="23" s="1"/>
  <c r="BY45" i="23" a="1"/>
  <c r="BY45" i="23" s="1"/>
  <c r="BX45" i="23" a="1"/>
  <c r="BX45" i="23" s="1"/>
  <c r="BW45" i="23" a="1"/>
  <c r="BW45" i="23" s="1"/>
  <c r="BV45" i="23" a="1"/>
  <c r="BV45" i="23" s="1"/>
  <c r="BU45" i="23" a="1"/>
  <c r="BU45" i="23" s="1"/>
  <c r="BT45" i="23" a="1"/>
  <c r="BT45" i="23" s="1"/>
  <c r="BS45" i="23" a="1"/>
  <c r="BS45" i="23" s="1"/>
  <c r="BR45" i="23" a="1"/>
  <c r="BR45" i="23" s="1"/>
  <c r="BQ45" i="23" a="1"/>
  <c r="BQ45" i="23" s="1"/>
  <c r="BP45" i="23" a="1"/>
  <c r="BP45" i="23" s="1"/>
  <c r="BO45" i="23" a="1"/>
  <c r="BO45" i="23" s="1"/>
  <c r="BN45" i="23" a="1"/>
  <c r="BN45" i="23" s="1"/>
  <c r="BM45" i="23" a="1"/>
  <c r="BM45" i="23" s="1"/>
  <c r="BL45" i="23" a="1"/>
  <c r="BL45" i="23" s="1"/>
  <c r="BK45" i="23" a="1"/>
  <c r="BK45" i="23" s="1"/>
  <c r="BJ45" i="23" a="1"/>
  <c r="BJ45" i="23" s="1"/>
  <c r="BI45" i="23" a="1"/>
  <c r="BI45" i="23" s="1"/>
  <c r="BH45" i="23" a="1"/>
  <c r="BH45" i="23" s="1"/>
  <c r="BG45" i="23" a="1"/>
  <c r="BG45" i="23" s="1"/>
  <c r="BF45" i="23" a="1"/>
  <c r="BF45" i="23" s="1"/>
  <c r="BE45" i="23" a="1"/>
  <c r="BE45" i="23" s="1"/>
  <c r="BD45" i="23" a="1"/>
  <c r="BD45" i="23" s="1"/>
  <c r="BC45" i="23" a="1"/>
  <c r="BC45" i="23" s="1"/>
  <c r="BB45" i="23" a="1"/>
  <c r="BB45" i="23" s="1"/>
  <c r="BA45" i="23" a="1"/>
  <c r="BA45" i="23" s="1"/>
  <c r="AZ45" i="23" a="1"/>
  <c r="AZ45" i="23" s="1"/>
  <c r="AY45" i="23" a="1"/>
  <c r="AY45" i="23" s="1"/>
  <c r="AX45" i="23" a="1"/>
  <c r="AX45" i="23" s="1"/>
  <c r="AW45" i="23" a="1"/>
  <c r="AW45" i="23" s="1"/>
  <c r="AV45" i="23" a="1"/>
  <c r="AV45" i="23" s="1"/>
  <c r="AU45" i="23" a="1"/>
  <c r="AU45" i="23" s="1"/>
  <c r="AT45" i="23" a="1"/>
  <c r="AT45" i="23" s="1"/>
  <c r="AS45" i="23" a="1"/>
  <c r="AS45" i="23" s="1"/>
  <c r="AR45" i="23" a="1"/>
  <c r="AR45" i="23" s="1"/>
  <c r="AQ45" i="23" a="1"/>
  <c r="AQ45" i="23" s="1"/>
  <c r="AP45" i="23" a="1"/>
  <c r="AP45" i="23" s="1"/>
  <c r="AO45" i="23" a="1"/>
  <c r="AO45" i="23" s="1"/>
  <c r="AN45" i="23" a="1"/>
  <c r="AN45" i="23" s="1"/>
  <c r="AM45" i="23" a="1"/>
  <c r="AM45" i="23" s="1"/>
  <c r="AL45" i="23" a="1"/>
  <c r="AL45" i="23" s="1"/>
  <c r="AK45" i="23" a="1"/>
  <c r="AK45" i="23" s="1"/>
  <c r="AJ45" i="23" a="1"/>
  <c r="AJ45" i="23" s="1"/>
  <c r="AI45" i="23" a="1"/>
  <c r="AI45" i="23" s="1"/>
  <c r="AH45" i="23" a="1"/>
  <c r="AH45" i="23" s="1"/>
  <c r="AG45" i="23" a="1"/>
  <c r="AG45" i="23" s="1"/>
  <c r="AF45" i="23"/>
  <c r="AE45" i="23" a="1"/>
  <c r="AE45" i="23"/>
  <c r="AD45" i="23" a="1"/>
  <c r="AD45" i="23" s="1"/>
  <c r="AC45" i="23" a="1"/>
  <c r="AC45" i="23"/>
  <c r="AB45" i="23" a="1"/>
  <c r="AB45" i="23" s="1"/>
  <c r="AA45" i="23" a="1"/>
  <c r="AA45" i="23" s="1"/>
  <c r="Z45" i="23" a="1"/>
  <c r="Z45" i="23" s="1"/>
  <c r="Y45" i="23" a="1"/>
  <c r="Y45" i="23" s="1"/>
  <c r="X45" i="23" a="1"/>
  <c r="X45" i="23" s="1"/>
  <c r="W45" i="23" a="1"/>
  <c r="W45" i="23"/>
  <c r="V45" i="23" a="1"/>
  <c r="V45" i="23" s="1"/>
  <c r="U45" i="23" a="1"/>
  <c r="U45" i="23"/>
  <c r="T45" i="23" a="1"/>
  <c r="T45" i="23" s="1"/>
  <c r="S45" i="23" a="1"/>
  <c r="S45" i="23" s="1"/>
  <c r="R45" i="23" a="1"/>
  <c r="R45" i="23" s="1"/>
  <c r="Q45" i="23" a="1"/>
  <c r="Q45" i="23" s="1"/>
  <c r="P45" i="23" a="1"/>
  <c r="P45" i="23" s="1"/>
  <c r="O45" i="23" a="1"/>
  <c r="O45" i="23"/>
  <c r="N45" i="23" a="1"/>
  <c r="N45" i="23" s="1"/>
  <c r="M45" i="23" a="1"/>
  <c r="M45" i="23"/>
  <c r="L45" i="23" a="1"/>
  <c r="L45" i="23" s="1"/>
  <c r="K45" i="23" a="1"/>
  <c r="K45" i="23" s="1"/>
  <c r="J45" i="23"/>
  <c r="I45" i="23"/>
  <c r="CQ44" i="23" a="1"/>
  <c r="CQ44" i="23" s="1"/>
  <c r="CP44" i="23" a="1"/>
  <c r="CP44" i="23" s="1"/>
  <c r="CO44" i="23" a="1"/>
  <c r="CO44" i="23" s="1"/>
  <c r="CN44" i="23" a="1"/>
  <c r="CN44" i="23" s="1"/>
  <c r="CM44" i="23" a="1"/>
  <c r="CM44" i="23"/>
  <c r="CL44" i="23" a="1"/>
  <c r="CL44" i="23" s="1"/>
  <c r="CK44" i="23" a="1"/>
  <c r="CK44" i="23"/>
  <c r="CJ44" i="23" a="1"/>
  <c r="CJ44" i="23" s="1"/>
  <c r="CI44" i="23" a="1"/>
  <c r="CI44" i="23" s="1"/>
  <c r="CH44" i="23" a="1"/>
  <c r="CH44" i="23" s="1"/>
  <c r="CG44" i="23" a="1"/>
  <c r="CG44" i="23" s="1"/>
  <c r="CF44" i="23" a="1"/>
  <c r="CF44" i="23" s="1"/>
  <c r="CE44" i="23" a="1"/>
  <c r="CE44" i="23"/>
  <c r="CD44" i="23" a="1"/>
  <c r="CD44" i="23" s="1"/>
  <c r="CC44" i="23" a="1"/>
  <c r="CC44" i="23"/>
  <c r="CB44" i="23" a="1"/>
  <c r="CB44" i="23" s="1"/>
  <c r="CA44" i="23" a="1"/>
  <c r="CA44" i="23" s="1"/>
  <c r="BZ44" i="23" a="1"/>
  <c r="BZ44" i="23" s="1"/>
  <c r="BY44" i="23" a="1"/>
  <c r="BY44" i="23" s="1"/>
  <c r="BX44" i="23" a="1"/>
  <c r="BX44" i="23" s="1"/>
  <c r="BW44" i="23" a="1"/>
  <c r="BW44" i="23"/>
  <c r="BV44" i="23" a="1"/>
  <c r="BV44" i="23" s="1"/>
  <c r="BU44" i="23" a="1"/>
  <c r="BU44" i="23"/>
  <c r="BT44" i="23" a="1"/>
  <c r="BT44" i="23" s="1"/>
  <c r="BS44" i="23" a="1"/>
  <c r="BS44" i="23" s="1"/>
  <c r="BR44" i="23" a="1"/>
  <c r="BR44" i="23" s="1"/>
  <c r="BQ44" i="23" a="1"/>
  <c r="BQ44" i="23" s="1"/>
  <c r="BP44" i="23" a="1"/>
  <c r="BP44" i="23" s="1"/>
  <c r="BO44" i="23" a="1"/>
  <c r="BO44" i="23"/>
  <c r="BN44" i="23" a="1"/>
  <c r="BN44" i="23" s="1"/>
  <c r="BM44" i="23" a="1"/>
  <c r="BM44" i="23"/>
  <c r="BL44" i="23" a="1"/>
  <c r="BL44" i="23" s="1"/>
  <c r="BK44" i="23" a="1"/>
  <c r="BK44" i="23" s="1"/>
  <c r="BJ44" i="23" a="1"/>
  <c r="BJ44" i="23" s="1"/>
  <c r="BI44" i="23" a="1"/>
  <c r="BI44" i="23" s="1"/>
  <c r="BH44" i="23" a="1"/>
  <c r="BH44" i="23" s="1"/>
  <c r="BG44" i="23" a="1"/>
  <c r="BG44" i="23"/>
  <c r="BF44" i="23" a="1"/>
  <c r="BF44" i="23" s="1"/>
  <c r="BE44" i="23" a="1"/>
  <c r="BE44" i="23"/>
  <c r="BD44" i="23" a="1"/>
  <c r="BD44" i="23" s="1"/>
  <c r="BC44" i="23" a="1"/>
  <c r="BC44" i="23" s="1"/>
  <c r="BB44" i="23" a="1"/>
  <c r="BB44" i="23" s="1"/>
  <c r="BA44" i="23" a="1"/>
  <c r="BA44" i="23" s="1"/>
  <c r="AZ44" i="23" a="1"/>
  <c r="AZ44" i="23" s="1"/>
  <c r="AY44" i="23" a="1"/>
  <c r="AY44" i="23"/>
  <c r="AX44" i="23" a="1"/>
  <c r="AX44" i="23" s="1"/>
  <c r="AW44" i="23" a="1"/>
  <c r="AW44" i="23"/>
  <c r="AV44" i="23" a="1"/>
  <c r="AV44" i="23" s="1"/>
  <c r="AU44" i="23" a="1"/>
  <c r="AU44" i="23" s="1"/>
  <c r="AT44" i="23" a="1"/>
  <c r="AT44" i="23" s="1"/>
  <c r="AS44" i="23" a="1"/>
  <c r="AS44" i="23" s="1"/>
  <c r="AR44" i="23" a="1"/>
  <c r="AR44" i="23" s="1"/>
  <c r="AQ44" i="23" a="1"/>
  <c r="AQ44" i="23"/>
  <c r="AP44" i="23" a="1"/>
  <c r="AP44" i="23" s="1"/>
  <c r="AO44" i="23" a="1"/>
  <c r="AO44" i="23"/>
  <c r="AN44" i="23" a="1"/>
  <c r="AN44" i="23" s="1"/>
  <c r="AM44" i="23" a="1"/>
  <c r="AM44" i="23" s="1"/>
  <c r="AL44" i="23" a="1"/>
  <c r="AL44" i="23" s="1"/>
  <c r="AK44" i="23" a="1"/>
  <c r="AK44" i="23" s="1"/>
  <c r="AJ44" i="23" a="1"/>
  <c r="AJ44" i="23" s="1"/>
  <c r="AI44" i="23" a="1"/>
  <c r="AI44" i="23"/>
  <c r="AH44" i="23" a="1"/>
  <c r="AH44" i="23" s="1"/>
  <c r="AG44" i="23" a="1"/>
  <c r="AG44" i="23"/>
  <c r="AF44" i="23"/>
  <c r="AE44" i="23" a="1"/>
  <c r="AE44" i="23" s="1"/>
  <c r="AD44" i="23" a="1"/>
  <c r="AD44" i="23" s="1"/>
  <c r="AC44" i="23" a="1"/>
  <c r="AC44" i="23" s="1"/>
  <c r="AB44" i="23" a="1"/>
  <c r="AB44" i="23" s="1"/>
  <c r="AA44" i="23" a="1"/>
  <c r="AA44" i="23"/>
  <c r="Z44" i="23" a="1"/>
  <c r="Z44" i="23" s="1"/>
  <c r="Y44" i="23" a="1"/>
  <c r="Y44" i="23"/>
  <c r="X44" i="23" a="1"/>
  <c r="X44" i="23" s="1"/>
  <c r="W44" i="23" a="1"/>
  <c r="W44" i="23" s="1"/>
  <c r="V44" i="23" a="1"/>
  <c r="V44" i="23" s="1"/>
  <c r="U44" i="23" a="1"/>
  <c r="U44" i="23" s="1"/>
  <c r="T44" i="23" a="1"/>
  <c r="T44" i="23" s="1"/>
  <c r="S44" i="23" a="1"/>
  <c r="S44" i="23" s="1"/>
  <c r="R44" i="23" a="1"/>
  <c r="R44" i="23" s="1"/>
  <c r="Q44" i="23" a="1"/>
  <c r="Q44" i="23" s="1"/>
  <c r="P44" i="23" a="1"/>
  <c r="P44" i="23" s="1"/>
  <c r="O44" i="23" a="1"/>
  <c r="O44" i="23" s="1"/>
  <c r="N44" i="23" a="1"/>
  <c r="N44" i="23" s="1"/>
  <c r="M44" i="23" a="1"/>
  <c r="M44" i="23" s="1"/>
  <c r="L44" i="23" a="1"/>
  <c r="L44" i="23" s="1"/>
  <c r="K44" i="23" a="1"/>
  <c r="K44" i="23" s="1"/>
  <c r="J44" i="23"/>
  <c r="I44" i="23"/>
  <c r="CQ43" i="23" a="1"/>
  <c r="CQ43" i="23" s="1"/>
  <c r="CP43" i="23" a="1"/>
  <c r="CP43" i="23" s="1"/>
  <c r="CO43" i="23" a="1"/>
  <c r="CO43" i="23" s="1"/>
  <c r="CN43" i="23" a="1"/>
  <c r="CN43" i="23" s="1"/>
  <c r="CM43" i="23" a="1"/>
  <c r="CM43" i="23" s="1"/>
  <c r="CL43" i="23" a="1"/>
  <c r="CL43" i="23" s="1"/>
  <c r="CK43" i="23" a="1"/>
  <c r="CK43" i="23" s="1"/>
  <c r="CJ43" i="23" a="1"/>
  <c r="CJ43" i="23" s="1"/>
  <c r="CI43" i="23" a="1"/>
  <c r="CI43" i="23" s="1"/>
  <c r="CH43" i="23" a="1"/>
  <c r="CH43" i="23" s="1"/>
  <c r="CG43" i="23" a="1"/>
  <c r="CG43" i="23" s="1"/>
  <c r="CF43" i="23" a="1"/>
  <c r="CF43" i="23" s="1"/>
  <c r="CE43" i="23" a="1"/>
  <c r="CE43" i="23" s="1"/>
  <c r="CD43" i="23" a="1"/>
  <c r="CD43" i="23" s="1"/>
  <c r="CC43" i="23" a="1"/>
  <c r="CC43" i="23" s="1"/>
  <c r="CB43" i="23" a="1"/>
  <c r="CB43" i="23" s="1"/>
  <c r="CA43" i="23" a="1"/>
  <c r="CA43" i="23" s="1"/>
  <c r="BZ43" i="23" a="1"/>
  <c r="BZ43" i="23" s="1"/>
  <c r="BY43" i="23" a="1"/>
  <c r="BY43" i="23" s="1"/>
  <c r="BX43" i="23" a="1"/>
  <c r="BX43" i="23" s="1"/>
  <c r="BW43" i="23" a="1"/>
  <c r="BW43" i="23" s="1"/>
  <c r="BV43" i="23" a="1"/>
  <c r="BV43" i="23" s="1"/>
  <c r="BU43" i="23" a="1"/>
  <c r="BU43" i="23" s="1"/>
  <c r="BT43" i="23" a="1"/>
  <c r="BT43" i="23" s="1"/>
  <c r="BS43" i="23" a="1"/>
  <c r="BS43" i="23" s="1"/>
  <c r="BR43" i="23" a="1"/>
  <c r="BR43" i="23" s="1"/>
  <c r="BQ43" i="23" a="1"/>
  <c r="BQ43" i="23" s="1"/>
  <c r="BP43" i="23" a="1"/>
  <c r="BP43" i="23" s="1"/>
  <c r="BO43" i="23" a="1"/>
  <c r="BO43" i="23" s="1"/>
  <c r="BN43" i="23" a="1"/>
  <c r="BN43" i="23" s="1"/>
  <c r="BM43" i="23" a="1"/>
  <c r="BM43" i="23" s="1"/>
  <c r="BL43" i="23" a="1"/>
  <c r="BL43" i="23" s="1"/>
  <c r="BK43" i="23" a="1"/>
  <c r="BK43" i="23" s="1"/>
  <c r="BJ43" i="23" a="1"/>
  <c r="BJ43" i="23" s="1"/>
  <c r="BI43" i="23" a="1"/>
  <c r="BI43" i="23" s="1"/>
  <c r="BH43" i="23" a="1"/>
  <c r="BH43" i="23" s="1"/>
  <c r="BG43" i="23" a="1"/>
  <c r="BG43" i="23" s="1"/>
  <c r="BF43" i="23" a="1"/>
  <c r="BF43" i="23" s="1"/>
  <c r="BE43" i="23" a="1"/>
  <c r="BE43" i="23" s="1"/>
  <c r="BD43" i="23" a="1"/>
  <c r="BD43" i="23" s="1"/>
  <c r="BC43" i="23" a="1"/>
  <c r="BC43" i="23" s="1"/>
  <c r="BB43" i="23" a="1"/>
  <c r="BB43" i="23" s="1"/>
  <c r="BA43" i="23" a="1"/>
  <c r="BA43" i="23" s="1"/>
  <c r="AZ43" i="23" a="1"/>
  <c r="AZ43" i="23" s="1"/>
  <c r="AY43" i="23" a="1"/>
  <c r="AY43" i="23" s="1"/>
  <c r="AX43" i="23" a="1"/>
  <c r="AX43" i="23" s="1"/>
  <c r="AW43" i="23" a="1"/>
  <c r="AW43" i="23" s="1"/>
  <c r="AV43" i="23" a="1"/>
  <c r="AV43" i="23" s="1"/>
  <c r="AU43" i="23" a="1"/>
  <c r="AU43" i="23" s="1"/>
  <c r="AT43" i="23" a="1"/>
  <c r="AT43" i="23" s="1"/>
  <c r="AS43" i="23" a="1"/>
  <c r="AS43" i="23" s="1"/>
  <c r="AR43" i="23" a="1"/>
  <c r="AR43" i="23" s="1"/>
  <c r="AQ43" i="23" a="1"/>
  <c r="AQ43" i="23" s="1"/>
  <c r="AP43" i="23" a="1"/>
  <c r="AP43" i="23" s="1"/>
  <c r="AO43" i="23" a="1"/>
  <c r="AO43" i="23" s="1"/>
  <c r="AN43" i="23" a="1"/>
  <c r="AN43" i="23" s="1"/>
  <c r="AM43" i="23" a="1"/>
  <c r="AM43" i="23" s="1"/>
  <c r="AL43" i="23" a="1"/>
  <c r="AL43" i="23" s="1"/>
  <c r="AK43" i="23" a="1"/>
  <c r="AK43" i="23" s="1"/>
  <c r="AJ43" i="23" a="1"/>
  <c r="AJ43" i="23" s="1"/>
  <c r="AI43" i="23" a="1"/>
  <c r="AI43" i="23" s="1"/>
  <c r="AH43" i="23" a="1"/>
  <c r="AH43" i="23" s="1"/>
  <c r="AG43" i="23" a="1"/>
  <c r="AG43" i="23" s="1"/>
  <c r="AF43" i="23"/>
  <c r="AE43" i="23" a="1"/>
  <c r="AE43" i="23" s="1"/>
  <c r="AD43" i="23" a="1"/>
  <c r="AD43" i="23"/>
  <c r="AC43" i="23" a="1"/>
  <c r="AC43" i="23" s="1"/>
  <c r="AB43" i="23" a="1"/>
  <c r="AB43" i="23"/>
  <c r="AA43" i="23" a="1"/>
  <c r="AA43" i="23" s="1"/>
  <c r="Z43" i="23" a="1"/>
  <c r="Z43" i="23" s="1"/>
  <c r="Y43" i="23" a="1"/>
  <c r="Y43" i="23" s="1"/>
  <c r="X43" i="23" a="1"/>
  <c r="X43" i="23" s="1"/>
  <c r="W43" i="23" a="1"/>
  <c r="W43" i="23" s="1"/>
  <c r="V43" i="23" a="1"/>
  <c r="V43" i="23"/>
  <c r="U43" i="23" a="1"/>
  <c r="U43" i="23" s="1"/>
  <c r="T43" i="23" a="1"/>
  <c r="T43" i="23"/>
  <c r="S43" i="23" a="1"/>
  <c r="S43" i="23" s="1"/>
  <c r="R43" i="23" a="1"/>
  <c r="R43" i="23" s="1"/>
  <c r="Q43" i="23" a="1"/>
  <c r="Q43" i="23" s="1"/>
  <c r="P43" i="23" a="1"/>
  <c r="P43" i="23" s="1"/>
  <c r="O43" i="23" a="1"/>
  <c r="O43" i="23" s="1"/>
  <c r="N43" i="23" a="1"/>
  <c r="N43" i="23"/>
  <c r="M43" i="23" a="1"/>
  <c r="M43" i="23" s="1"/>
  <c r="L43" i="23" a="1"/>
  <c r="L43" i="23"/>
  <c r="K43" i="23" a="1"/>
  <c r="K43" i="23" s="1"/>
  <c r="J43" i="23"/>
  <c r="I43" i="23"/>
  <c r="CQ42" i="23" a="1"/>
  <c r="CQ42" i="23" s="1"/>
  <c r="CP42" i="23" a="1"/>
  <c r="CP42" i="23" s="1"/>
  <c r="CO42" i="23" a="1"/>
  <c r="CO42" i="23" s="1"/>
  <c r="CN42" i="23" a="1"/>
  <c r="CN42" i="23"/>
  <c r="CM42" i="23" a="1"/>
  <c r="CM42" i="23" s="1"/>
  <c r="CL42" i="23" a="1"/>
  <c r="CL42" i="23"/>
  <c r="CK42" i="23" a="1"/>
  <c r="CK42" i="23" s="1"/>
  <c r="CJ42" i="23" a="1"/>
  <c r="CJ42" i="23" s="1"/>
  <c r="CI42" i="23" a="1"/>
  <c r="CI42" i="23" s="1"/>
  <c r="CH42" i="23" a="1"/>
  <c r="CH42" i="23" s="1"/>
  <c r="CG42" i="23" a="1"/>
  <c r="CG42" i="23" s="1"/>
  <c r="CF42" i="23" a="1"/>
  <c r="CF42" i="23"/>
  <c r="CE42" i="23" a="1"/>
  <c r="CE42" i="23" s="1"/>
  <c r="CD42" i="23" a="1"/>
  <c r="CD42" i="23"/>
  <c r="CC42" i="23" a="1"/>
  <c r="CC42" i="23" s="1"/>
  <c r="CB42" i="23" a="1"/>
  <c r="CB42" i="23" s="1"/>
  <c r="CA42" i="23" a="1"/>
  <c r="CA42" i="23" s="1"/>
  <c r="BZ42" i="23" a="1"/>
  <c r="BZ42" i="23" s="1"/>
  <c r="BY42" i="23" a="1"/>
  <c r="BY42" i="23" s="1"/>
  <c r="BX42" i="23" a="1"/>
  <c r="BX42" i="23"/>
  <c r="BW42" i="23" a="1"/>
  <c r="BW42" i="23" s="1"/>
  <c r="BV42" i="23" a="1"/>
  <c r="BV42" i="23"/>
  <c r="BU42" i="23" a="1"/>
  <c r="BU42" i="23" s="1"/>
  <c r="BT42" i="23" a="1"/>
  <c r="BT42" i="23" s="1"/>
  <c r="BS42" i="23" a="1"/>
  <c r="BS42" i="23" s="1"/>
  <c r="BR42" i="23" a="1"/>
  <c r="BR42" i="23" s="1"/>
  <c r="BQ42" i="23" a="1"/>
  <c r="BQ42" i="23" s="1"/>
  <c r="BP42" i="23" a="1"/>
  <c r="BP42" i="23"/>
  <c r="BO42" i="23" a="1"/>
  <c r="BO42" i="23" s="1"/>
  <c r="BN42" i="23" a="1"/>
  <c r="BN42" i="23"/>
  <c r="BM42" i="23" a="1"/>
  <c r="BM42" i="23" s="1"/>
  <c r="BL42" i="23" a="1"/>
  <c r="BL42" i="23" s="1"/>
  <c r="BK42" i="23" a="1"/>
  <c r="BK42" i="23" s="1"/>
  <c r="BJ42" i="23" a="1"/>
  <c r="BJ42" i="23" s="1"/>
  <c r="BI42" i="23" a="1"/>
  <c r="BI42" i="23" s="1"/>
  <c r="BH42" i="23" a="1"/>
  <c r="BH42" i="23"/>
  <c r="BG42" i="23" a="1"/>
  <c r="BG42" i="23" s="1"/>
  <c r="BF42" i="23" a="1"/>
  <c r="BF42" i="23"/>
  <c r="BE42" i="23" a="1"/>
  <c r="BE42" i="23" s="1"/>
  <c r="BD42" i="23" a="1"/>
  <c r="BD42" i="23" s="1"/>
  <c r="BC42" i="23" a="1"/>
  <c r="BC42" i="23" s="1"/>
  <c r="BB42" i="23" a="1"/>
  <c r="BB42" i="23" s="1"/>
  <c r="BA42" i="23" a="1"/>
  <c r="BA42" i="23" s="1"/>
  <c r="AZ42" i="23" a="1"/>
  <c r="AZ42" i="23"/>
  <c r="AY42" i="23" a="1"/>
  <c r="AY42" i="23" s="1"/>
  <c r="AX42" i="23" a="1"/>
  <c r="AX42" i="23"/>
  <c r="AW42" i="23" a="1"/>
  <c r="AW42" i="23" s="1"/>
  <c r="AV42" i="23" a="1"/>
  <c r="AV42" i="23" s="1"/>
  <c r="AU42" i="23" a="1"/>
  <c r="AU42" i="23" s="1"/>
  <c r="AT42" i="23" a="1"/>
  <c r="AT42" i="23" s="1"/>
  <c r="AS42" i="23" a="1"/>
  <c r="AS42" i="23" s="1"/>
  <c r="AR42" i="23" a="1"/>
  <c r="AR42" i="23"/>
  <c r="AQ42" i="23" a="1"/>
  <c r="AQ42" i="23" s="1"/>
  <c r="AP42" i="23" a="1"/>
  <c r="AP42" i="23"/>
  <c r="AO42" i="23" a="1"/>
  <c r="AO42" i="23" s="1"/>
  <c r="AN42" i="23" a="1"/>
  <c r="AN42" i="23" s="1"/>
  <c r="AM42" i="23" a="1"/>
  <c r="AM42" i="23" s="1"/>
  <c r="AL42" i="23" a="1"/>
  <c r="AL42" i="23" s="1"/>
  <c r="AK42" i="23" a="1"/>
  <c r="AK42" i="23" s="1"/>
  <c r="AJ42" i="23" a="1"/>
  <c r="AJ42" i="23"/>
  <c r="AI42" i="23" a="1"/>
  <c r="AI42" i="23" s="1"/>
  <c r="AH42" i="23" a="1"/>
  <c r="AH42" i="23"/>
  <c r="AG42" i="23" a="1"/>
  <c r="AG42" i="23" s="1"/>
  <c r="AF42" i="23"/>
  <c r="AE42" i="23" a="1"/>
  <c r="AE42" i="23" s="1"/>
  <c r="AD42" i="23" a="1"/>
  <c r="AD42" i="23"/>
  <c r="AC42" i="23" a="1"/>
  <c r="AC42" i="23" s="1"/>
  <c r="AB42" i="23" a="1"/>
  <c r="AB42" i="23"/>
  <c r="AA42" i="23" a="1"/>
  <c r="AA42" i="23" s="1"/>
  <c r="Z42" i="23" a="1"/>
  <c r="Z42" i="23" s="1"/>
  <c r="Y42" i="23" a="1"/>
  <c r="Y42" i="23" s="1"/>
  <c r="X42" i="23" a="1"/>
  <c r="X42" i="23" s="1"/>
  <c r="W42" i="23" a="1"/>
  <c r="W42" i="23" s="1"/>
  <c r="V42" i="23" a="1"/>
  <c r="V42" i="23" s="1"/>
  <c r="U42" i="23" a="1"/>
  <c r="U42" i="23" s="1"/>
  <c r="T42" i="23" a="1"/>
  <c r="T42" i="23" s="1"/>
  <c r="S42" i="23" a="1"/>
  <c r="S42" i="23" s="1"/>
  <c r="R42" i="23" a="1"/>
  <c r="R42" i="23" s="1"/>
  <c r="Q42" i="23" a="1"/>
  <c r="Q42" i="23" s="1"/>
  <c r="P42" i="23" a="1"/>
  <c r="P42" i="23" s="1"/>
  <c r="O42" i="23" a="1"/>
  <c r="O42" i="23" s="1"/>
  <c r="N42" i="23" a="1"/>
  <c r="N42" i="23" s="1"/>
  <c r="M42" i="23" a="1"/>
  <c r="M42" i="23" s="1"/>
  <c r="L42" i="23" a="1"/>
  <c r="L42" i="23" s="1"/>
  <c r="K42" i="23" a="1"/>
  <c r="K42" i="23" s="1"/>
  <c r="J42" i="23"/>
  <c r="I42" i="23"/>
  <c r="CQ41" i="23" a="1"/>
  <c r="CQ41" i="23" s="1"/>
  <c r="CP41" i="23" a="1"/>
  <c r="CP41" i="23" s="1"/>
  <c r="CO41" i="23" a="1"/>
  <c r="CO41" i="23" s="1"/>
  <c r="CN41" i="23" a="1"/>
  <c r="CN41" i="23" s="1"/>
  <c r="CM41" i="23" a="1"/>
  <c r="CM41" i="23" s="1"/>
  <c r="CL41" i="23" a="1"/>
  <c r="CL41" i="23" s="1"/>
  <c r="CK41" i="23" a="1"/>
  <c r="CK41" i="23" s="1"/>
  <c r="CJ41" i="23" a="1"/>
  <c r="CJ41" i="23" s="1"/>
  <c r="CI41" i="23" a="1"/>
  <c r="CI41" i="23" s="1"/>
  <c r="CH41" i="23" a="1"/>
  <c r="CH41" i="23" s="1"/>
  <c r="CG41" i="23" a="1"/>
  <c r="CG41" i="23" s="1"/>
  <c r="CF41" i="23" a="1"/>
  <c r="CF41" i="23" s="1"/>
  <c r="CE41" i="23" a="1"/>
  <c r="CE41" i="23" s="1"/>
  <c r="CD41" i="23" a="1"/>
  <c r="CD41" i="23" s="1"/>
  <c r="CC41" i="23" a="1"/>
  <c r="CC41" i="23" s="1"/>
  <c r="CB41" i="23" a="1"/>
  <c r="CB41" i="23" s="1"/>
  <c r="CA41" i="23" a="1"/>
  <c r="CA41" i="23" s="1"/>
  <c r="BZ41" i="23" a="1"/>
  <c r="BZ41" i="23" s="1"/>
  <c r="BY41" i="23" a="1"/>
  <c r="BY41" i="23" s="1"/>
  <c r="BX41" i="23" a="1"/>
  <c r="BX41" i="23" s="1"/>
  <c r="BW41" i="23" a="1"/>
  <c r="BW41" i="23" s="1"/>
  <c r="BV41" i="23" a="1"/>
  <c r="BV41" i="23" s="1"/>
  <c r="BU41" i="23" a="1"/>
  <c r="BU41" i="23" s="1"/>
  <c r="BT41" i="23" a="1"/>
  <c r="BT41" i="23" s="1"/>
  <c r="BS41" i="23" a="1"/>
  <c r="BS41" i="23" s="1"/>
  <c r="BR41" i="23" a="1"/>
  <c r="BR41" i="23" s="1"/>
  <c r="BQ41" i="23" a="1"/>
  <c r="BQ41" i="23" s="1"/>
  <c r="BP41" i="23" a="1"/>
  <c r="BP41" i="23" s="1"/>
  <c r="BO41" i="23" a="1"/>
  <c r="BO41" i="23" s="1"/>
  <c r="BN41" i="23" a="1"/>
  <c r="BN41" i="23" s="1"/>
  <c r="BM41" i="23" a="1"/>
  <c r="BM41" i="23" s="1"/>
  <c r="BL41" i="23" a="1"/>
  <c r="BL41" i="23" s="1"/>
  <c r="BK41" i="23" a="1"/>
  <c r="BK41" i="23" s="1"/>
  <c r="BJ41" i="23" a="1"/>
  <c r="BJ41" i="23" s="1"/>
  <c r="BI41" i="23" a="1"/>
  <c r="BI41" i="23" s="1"/>
  <c r="BH41" i="23" a="1"/>
  <c r="BH41" i="23" s="1"/>
  <c r="BG41" i="23" a="1"/>
  <c r="BG41" i="23" s="1"/>
  <c r="BF41" i="23" a="1"/>
  <c r="BF41" i="23" s="1"/>
  <c r="BE41" i="23" a="1"/>
  <c r="BE41" i="23" s="1"/>
  <c r="BD41" i="23" a="1"/>
  <c r="BD41" i="23" s="1"/>
  <c r="BC41" i="23" a="1"/>
  <c r="BC41" i="23" s="1"/>
  <c r="BB41" i="23" a="1"/>
  <c r="BB41" i="23" s="1"/>
  <c r="BA41" i="23" a="1"/>
  <c r="BA41" i="23" s="1"/>
  <c r="AZ41" i="23" a="1"/>
  <c r="AZ41" i="23" s="1"/>
  <c r="AY41" i="23" a="1"/>
  <c r="AY41" i="23" s="1"/>
  <c r="AX41" i="23" a="1"/>
  <c r="AX41" i="23" s="1"/>
  <c r="AW41" i="23" a="1"/>
  <c r="AW41" i="23" s="1"/>
  <c r="AV41" i="23" a="1"/>
  <c r="AV41" i="23" s="1"/>
  <c r="AU41" i="23" a="1"/>
  <c r="AU41" i="23" s="1"/>
  <c r="AT41" i="23" a="1"/>
  <c r="AT41" i="23" s="1"/>
  <c r="AS41" i="23" a="1"/>
  <c r="AS41" i="23" s="1"/>
  <c r="AR41" i="23" a="1"/>
  <c r="AR41" i="23" s="1"/>
  <c r="AQ41" i="23" a="1"/>
  <c r="AQ41" i="23" s="1"/>
  <c r="AP41" i="23" a="1"/>
  <c r="AP41" i="23" s="1"/>
  <c r="AO41" i="23" a="1"/>
  <c r="AO41" i="23" s="1"/>
  <c r="AN41" i="23" a="1"/>
  <c r="AN41" i="23" s="1"/>
  <c r="AM41" i="23" a="1"/>
  <c r="AM41" i="23" s="1"/>
  <c r="AL41" i="23" a="1"/>
  <c r="AL41" i="23" s="1"/>
  <c r="AK41" i="23" a="1"/>
  <c r="AK41" i="23" s="1"/>
  <c r="AJ41" i="23" a="1"/>
  <c r="AJ41" i="23" s="1"/>
  <c r="AI41" i="23" a="1"/>
  <c r="AI41" i="23" s="1"/>
  <c r="AH41" i="23" a="1"/>
  <c r="AH41" i="23" s="1"/>
  <c r="AG41" i="23" a="1"/>
  <c r="AG41" i="23" s="1"/>
  <c r="AF41" i="23"/>
  <c r="AE41" i="23" a="1"/>
  <c r="AE41" i="23"/>
  <c r="AD41" i="23" a="1"/>
  <c r="AD41" i="23" s="1"/>
  <c r="AC41" i="23" a="1"/>
  <c r="AC41" i="23"/>
  <c r="AB41" i="23" a="1"/>
  <c r="AB41" i="23" s="1"/>
  <c r="AA41" i="23" a="1"/>
  <c r="AA41" i="23" s="1"/>
  <c r="Z41" i="23" a="1"/>
  <c r="Z41" i="23" s="1"/>
  <c r="Y41" i="23" a="1"/>
  <c r="Y41" i="23" s="1"/>
  <c r="X41" i="23" a="1"/>
  <c r="X41" i="23" s="1"/>
  <c r="W41" i="23" a="1"/>
  <c r="W41" i="23"/>
  <c r="V41" i="23" a="1"/>
  <c r="V41" i="23" s="1"/>
  <c r="U41" i="23" a="1"/>
  <c r="U41" i="23"/>
  <c r="T41" i="23" a="1"/>
  <c r="T41" i="23" s="1"/>
  <c r="S41" i="23" a="1"/>
  <c r="S41" i="23" s="1"/>
  <c r="R41" i="23" a="1"/>
  <c r="R41" i="23" s="1"/>
  <c r="Q41" i="23" a="1"/>
  <c r="Q41" i="23" s="1"/>
  <c r="P41" i="23" a="1"/>
  <c r="P41" i="23" s="1"/>
  <c r="O41" i="23" a="1"/>
  <c r="O41" i="23"/>
  <c r="N41" i="23" a="1"/>
  <c r="N41" i="23" s="1"/>
  <c r="M41" i="23" a="1"/>
  <c r="M41" i="23"/>
  <c r="L41" i="23" a="1"/>
  <c r="L41" i="23" s="1"/>
  <c r="K41" i="23" a="1"/>
  <c r="K41" i="23" s="1"/>
  <c r="K51" i="23" s="1"/>
  <c r="J41" i="23"/>
  <c r="I41" i="23"/>
  <c r="CQ40" i="23" a="1"/>
  <c r="CQ40" i="23" s="1"/>
  <c r="CP40" i="23" a="1"/>
  <c r="CP40" i="23" s="1"/>
  <c r="CO40" i="23" a="1"/>
  <c r="CO40" i="23" s="1"/>
  <c r="CN40" i="23" a="1"/>
  <c r="CN40" i="23" s="1"/>
  <c r="CM40" i="23" a="1"/>
  <c r="CM40" i="23"/>
  <c r="CL40" i="23" a="1"/>
  <c r="CL40" i="23" s="1"/>
  <c r="CK40" i="23" a="1"/>
  <c r="CK40" i="23"/>
  <c r="CJ40" i="23" a="1"/>
  <c r="CJ40" i="23" s="1"/>
  <c r="CI40" i="23" a="1"/>
  <c r="CI40" i="23" s="1"/>
  <c r="CH40" i="23" a="1"/>
  <c r="CH40" i="23" s="1"/>
  <c r="CG40" i="23" a="1"/>
  <c r="CG40" i="23" s="1"/>
  <c r="CF40" i="23" a="1"/>
  <c r="CF40" i="23" s="1"/>
  <c r="CE40" i="23" a="1"/>
  <c r="CE40" i="23"/>
  <c r="CD40" i="23" a="1"/>
  <c r="CD40" i="23" s="1"/>
  <c r="CC40" i="23" a="1"/>
  <c r="CC40" i="23"/>
  <c r="CB40" i="23" a="1"/>
  <c r="CB40" i="23" s="1"/>
  <c r="CA40" i="23" a="1"/>
  <c r="CA40" i="23" s="1"/>
  <c r="BZ40" i="23" a="1"/>
  <c r="BZ40" i="23" s="1"/>
  <c r="BY40" i="23" a="1"/>
  <c r="BY40" i="23" s="1"/>
  <c r="BX40" i="23" a="1"/>
  <c r="BX40" i="23" s="1"/>
  <c r="BW40" i="23" a="1"/>
  <c r="BW40" i="23"/>
  <c r="BV40" i="23" a="1"/>
  <c r="BV40" i="23" s="1"/>
  <c r="BU40" i="23" a="1"/>
  <c r="BU40" i="23"/>
  <c r="BT40" i="23" a="1"/>
  <c r="BT40" i="23" s="1"/>
  <c r="BS40" i="23" a="1"/>
  <c r="BS40" i="23" s="1"/>
  <c r="BR40" i="23" a="1"/>
  <c r="BR40" i="23" s="1"/>
  <c r="BQ40" i="23" a="1"/>
  <c r="BQ40" i="23" s="1"/>
  <c r="BP40" i="23" a="1"/>
  <c r="BP40" i="23" s="1"/>
  <c r="BO40" i="23" a="1"/>
  <c r="BO40" i="23"/>
  <c r="BN40" i="23" a="1"/>
  <c r="BN40" i="23" s="1"/>
  <c r="BM40" i="23" a="1"/>
  <c r="BM40" i="23"/>
  <c r="BL40" i="23" a="1"/>
  <c r="BL40" i="23" s="1"/>
  <c r="BK40" i="23" a="1"/>
  <c r="BK40" i="23" s="1"/>
  <c r="BJ40" i="23" a="1"/>
  <c r="BJ40" i="23" s="1"/>
  <c r="BI40" i="23" a="1"/>
  <c r="BI40" i="23" s="1"/>
  <c r="BH40" i="23" a="1"/>
  <c r="BH40" i="23" s="1"/>
  <c r="BG40" i="23" a="1"/>
  <c r="BG40" i="23"/>
  <c r="BF40" i="23" a="1"/>
  <c r="BF40" i="23" s="1"/>
  <c r="BE40" i="23" a="1"/>
  <c r="BE40" i="23"/>
  <c r="BD40" i="23" a="1"/>
  <c r="BD40" i="23" s="1"/>
  <c r="BC40" i="23" a="1"/>
  <c r="BC40" i="23" s="1"/>
  <c r="BB40" i="23" a="1"/>
  <c r="BB40" i="23" s="1"/>
  <c r="BA40" i="23" a="1"/>
  <c r="BA40" i="23" s="1"/>
  <c r="AZ40" i="23" a="1"/>
  <c r="AZ40" i="23" s="1"/>
  <c r="AY40" i="23" a="1"/>
  <c r="AY40" i="23"/>
  <c r="AX40" i="23" a="1"/>
  <c r="AX40" i="23" s="1"/>
  <c r="AW40" i="23" a="1"/>
  <c r="AW40" i="23"/>
  <c r="AV40" i="23" a="1"/>
  <c r="AV40" i="23" s="1"/>
  <c r="AU40" i="23" a="1"/>
  <c r="AU40" i="23" s="1"/>
  <c r="AT40" i="23" a="1"/>
  <c r="AT40" i="23" s="1"/>
  <c r="AS40" i="23" a="1"/>
  <c r="AS40" i="23" s="1"/>
  <c r="AR40" i="23" a="1"/>
  <c r="AR40" i="23" s="1"/>
  <c r="AQ40" i="23" a="1"/>
  <c r="AQ40" i="23"/>
  <c r="AP40" i="23" a="1"/>
  <c r="AP40" i="23" s="1"/>
  <c r="AO40" i="23" a="1"/>
  <c r="AO40" i="23"/>
  <c r="AN40" i="23" a="1"/>
  <c r="AN40" i="23" s="1"/>
  <c r="AM40" i="23" a="1"/>
  <c r="AM40" i="23" s="1"/>
  <c r="AL40" i="23" a="1"/>
  <c r="AL40" i="23" s="1"/>
  <c r="AK40" i="23" a="1"/>
  <c r="AK40" i="23" s="1"/>
  <c r="AJ40" i="23" a="1"/>
  <c r="AJ40" i="23" s="1"/>
  <c r="AI40" i="23" a="1"/>
  <c r="AI40" i="23"/>
  <c r="AH40" i="23" a="1"/>
  <c r="AH40" i="23" s="1"/>
  <c r="AG40" i="23" a="1"/>
  <c r="AG40" i="23"/>
  <c r="AF40" i="23"/>
  <c r="AE40" i="23" a="1"/>
  <c r="AE40" i="23" s="1"/>
  <c r="AD40" i="23" a="1"/>
  <c r="AD40" i="23" s="1"/>
  <c r="AC40" i="23" a="1"/>
  <c r="AC40" i="23" s="1"/>
  <c r="AB40" i="23" a="1"/>
  <c r="AB40" i="23" s="1"/>
  <c r="AA40" i="23" a="1"/>
  <c r="AA40" i="23" s="1"/>
  <c r="Z40" i="23" a="1"/>
  <c r="Z40" i="23" s="1"/>
  <c r="Y40" i="23" a="1"/>
  <c r="Y40" i="23" s="1"/>
  <c r="X40" i="23" a="1"/>
  <c r="X40" i="23" s="1"/>
  <c r="W40" i="23" a="1"/>
  <c r="W40" i="23" s="1"/>
  <c r="V40" i="23" a="1"/>
  <c r="V40" i="23" s="1"/>
  <c r="U40" i="23" a="1"/>
  <c r="U40" i="23" s="1"/>
  <c r="T40" i="23" a="1"/>
  <c r="T40" i="23" s="1"/>
  <c r="S40" i="23" a="1"/>
  <c r="S40" i="23" s="1"/>
  <c r="R40" i="23" a="1"/>
  <c r="R40" i="23" s="1"/>
  <c r="Q40" i="23" a="1"/>
  <c r="Q40" i="23" s="1"/>
  <c r="P40" i="23" a="1"/>
  <c r="P40" i="23" s="1"/>
  <c r="O40" i="23" a="1"/>
  <c r="O40" i="23" s="1"/>
  <c r="N40" i="23" a="1"/>
  <c r="N40" i="23" s="1"/>
  <c r="N51" i="23" s="1"/>
  <c r="M40" i="23" a="1"/>
  <c r="M40" i="23" s="1"/>
  <c r="M51" i="23" s="1"/>
  <c r="J40" i="23"/>
  <c r="I40" i="23"/>
  <c r="H40" i="23"/>
  <c r="CQ38" i="23" a="1"/>
  <c r="CQ38" i="23" s="1"/>
  <c r="CP38" i="23" a="1"/>
  <c r="CP38" i="23" s="1"/>
  <c r="CO38" i="23" a="1"/>
  <c r="CO38" i="23" s="1"/>
  <c r="CN38" i="23" a="1"/>
  <c r="CN38" i="23" s="1"/>
  <c r="CM38" i="23" a="1"/>
  <c r="CM38" i="23" s="1"/>
  <c r="CL38" i="23" a="1"/>
  <c r="CL38" i="23" s="1"/>
  <c r="CK38" i="23" a="1"/>
  <c r="CK38" i="23" s="1"/>
  <c r="CJ38" i="23" a="1"/>
  <c r="CJ38" i="23" s="1"/>
  <c r="CI38" i="23" a="1"/>
  <c r="CI38" i="23" s="1"/>
  <c r="CH38" i="23" a="1"/>
  <c r="CH38" i="23" s="1"/>
  <c r="CG38" i="23" a="1"/>
  <c r="CG38" i="23" s="1"/>
  <c r="CF38" i="23" a="1"/>
  <c r="CF38" i="23" s="1"/>
  <c r="CE38" i="23" a="1"/>
  <c r="CE38" i="23" s="1"/>
  <c r="CD38" i="23" a="1"/>
  <c r="CD38" i="23" s="1"/>
  <c r="CC38" i="23" a="1"/>
  <c r="CC38" i="23" s="1"/>
  <c r="CB38" i="23" a="1"/>
  <c r="CB38" i="23" s="1"/>
  <c r="CA38" i="23" a="1"/>
  <c r="CA38" i="23" s="1"/>
  <c r="BZ38" i="23" a="1"/>
  <c r="BZ38" i="23" s="1"/>
  <c r="BY38" i="23" a="1"/>
  <c r="BY38" i="23" s="1"/>
  <c r="BX38" i="23" a="1"/>
  <c r="BX38" i="23" s="1"/>
  <c r="BW38" i="23" a="1"/>
  <c r="BW38" i="23" s="1"/>
  <c r="BV38" i="23" a="1"/>
  <c r="BV38" i="23" s="1"/>
  <c r="BU38" i="23" a="1"/>
  <c r="BU38" i="23" s="1"/>
  <c r="BT38" i="23" a="1"/>
  <c r="BT38" i="23" s="1"/>
  <c r="BS38" i="23" a="1"/>
  <c r="BS38" i="23" s="1"/>
  <c r="BR38" i="23" a="1"/>
  <c r="BR38" i="23" s="1"/>
  <c r="BQ38" i="23" a="1"/>
  <c r="BQ38" i="23" s="1"/>
  <c r="BP38" i="23" a="1"/>
  <c r="BP38" i="23" s="1"/>
  <c r="BO38" i="23" a="1"/>
  <c r="BO38" i="23" s="1"/>
  <c r="BN38" i="23" a="1"/>
  <c r="BN38" i="23" s="1"/>
  <c r="BM38" i="23" a="1"/>
  <c r="BM38" i="23" s="1"/>
  <c r="BL38" i="23" a="1"/>
  <c r="BL38" i="23" s="1"/>
  <c r="BK38" i="23" a="1"/>
  <c r="BK38" i="23" s="1"/>
  <c r="BJ38" i="23" a="1"/>
  <c r="BJ38" i="23" s="1"/>
  <c r="BI38" i="23" a="1"/>
  <c r="BI38" i="23" s="1"/>
  <c r="BH38" i="23" a="1"/>
  <c r="BH38" i="23" s="1"/>
  <c r="BG38" i="23" a="1"/>
  <c r="BG38" i="23" s="1"/>
  <c r="BF38" i="23" a="1"/>
  <c r="BF38" i="23" s="1"/>
  <c r="BE38" i="23" a="1"/>
  <c r="BE38" i="23" s="1"/>
  <c r="BD38" i="23" a="1"/>
  <c r="BD38" i="23" s="1"/>
  <c r="BC38" i="23" a="1"/>
  <c r="BC38" i="23" s="1"/>
  <c r="BB38" i="23" a="1"/>
  <c r="BB38" i="23" s="1"/>
  <c r="BA38" i="23" a="1"/>
  <c r="BA38" i="23" s="1"/>
  <c r="AZ38" i="23" a="1"/>
  <c r="AZ38" i="23" s="1"/>
  <c r="AY38" i="23" a="1"/>
  <c r="AY38" i="23" s="1"/>
  <c r="AX38" i="23" a="1"/>
  <c r="AX38" i="23" s="1"/>
  <c r="AW38" i="23" a="1"/>
  <c r="AW38" i="23" s="1"/>
  <c r="AV38" i="23" a="1"/>
  <c r="AV38" i="23" s="1"/>
  <c r="AU38" i="23" a="1"/>
  <c r="AU38" i="23" s="1"/>
  <c r="AT38" i="23" a="1"/>
  <c r="AT38" i="23" s="1"/>
  <c r="AS38" i="23" a="1"/>
  <c r="AS38" i="23" s="1"/>
  <c r="AR38" i="23" a="1"/>
  <c r="AR38" i="23" s="1"/>
  <c r="AQ38" i="23" a="1"/>
  <c r="AQ38" i="23" s="1"/>
  <c r="AP38" i="23" a="1"/>
  <c r="AP38" i="23" s="1"/>
  <c r="AO38" i="23" a="1"/>
  <c r="AO38" i="23" s="1"/>
  <c r="AN38" i="23" a="1"/>
  <c r="AN38" i="23" s="1"/>
  <c r="AM38" i="23" a="1"/>
  <c r="AM38" i="23" s="1"/>
  <c r="AL38" i="23" a="1"/>
  <c r="AL38" i="23" s="1"/>
  <c r="AK38" i="23" a="1"/>
  <c r="AK38" i="23" s="1"/>
  <c r="AJ38" i="23" a="1"/>
  <c r="AJ38" i="23" s="1"/>
  <c r="AI38" i="23" a="1"/>
  <c r="AI38" i="23" s="1"/>
  <c r="AH38" i="23" a="1"/>
  <c r="AH38" i="23" s="1"/>
  <c r="AG38" i="23" a="1"/>
  <c r="AG38" i="23" s="1"/>
  <c r="AF38" i="23"/>
  <c r="AE38" i="23" a="1"/>
  <c r="AE38" i="23" s="1"/>
  <c r="AD38" i="23" a="1"/>
  <c r="AD38" i="23" s="1"/>
  <c r="AC38" i="23" a="1"/>
  <c r="AC38" i="23" s="1"/>
  <c r="AB38" i="23" a="1"/>
  <c r="AB38" i="23"/>
  <c r="AA38" i="23" a="1"/>
  <c r="AA38" i="23" s="1"/>
  <c r="Z38" i="23" a="1"/>
  <c r="Z38" i="23"/>
  <c r="Y38" i="23" a="1"/>
  <c r="Y38" i="23" s="1"/>
  <c r="X38" i="23" a="1"/>
  <c r="X38" i="23" s="1"/>
  <c r="W38" i="23" a="1"/>
  <c r="W38" i="23" s="1"/>
  <c r="V38" i="23" a="1"/>
  <c r="V38" i="23" s="1"/>
  <c r="U38" i="23" a="1"/>
  <c r="U38" i="23" s="1"/>
  <c r="T38" i="23" a="1"/>
  <c r="T38" i="23"/>
  <c r="S38" i="23" a="1"/>
  <c r="S38" i="23" s="1"/>
  <c r="R38" i="23" a="1"/>
  <c r="R38" i="23"/>
  <c r="Q38" i="23" a="1"/>
  <c r="Q38" i="23" s="1"/>
  <c r="P38" i="23" a="1"/>
  <c r="P38" i="23" s="1"/>
  <c r="O38" i="23" a="1"/>
  <c r="O38" i="23" s="1"/>
  <c r="N38" i="23" a="1"/>
  <c r="N38" i="23" s="1"/>
  <c r="M38" i="23" a="1"/>
  <c r="M38" i="23" s="1"/>
  <c r="L38" i="23" a="1"/>
  <c r="L38" i="23"/>
  <c r="K38" i="23" a="1"/>
  <c r="K38" i="23" s="1"/>
  <c r="J38" i="23"/>
  <c r="I38" i="23"/>
  <c r="CQ37" i="23" a="1"/>
  <c r="CQ37" i="23" s="1"/>
  <c r="CP37" i="23" a="1"/>
  <c r="CP37" i="23" s="1"/>
  <c r="CO37" i="23" a="1"/>
  <c r="CO37" i="23" s="1"/>
  <c r="CN37" i="23" a="1"/>
  <c r="CN37" i="23" s="1"/>
  <c r="CM37" i="23" a="1"/>
  <c r="CM37" i="23" s="1"/>
  <c r="CL37" i="23" a="1"/>
  <c r="CL37" i="23"/>
  <c r="CK37" i="23" a="1"/>
  <c r="CK37" i="23" s="1"/>
  <c r="CJ37" i="23" a="1"/>
  <c r="CJ37" i="23"/>
  <c r="CI37" i="23" a="1"/>
  <c r="CI37" i="23" s="1"/>
  <c r="CH37" i="23" a="1"/>
  <c r="CH37" i="23" s="1"/>
  <c r="CG37" i="23" a="1"/>
  <c r="CG37" i="23" s="1"/>
  <c r="CF37" i="23" a="1"/>
  <c r="CF37" i="23" s="1"/>
  <c r="CE37" i="23" a="1"/>
  <c r="CE37" i="23" s="1"/>
  <c r="CD37" i="23" a="1"/>
  <c r="CD37" i="23"/>
  <c r="CC37" i="23" a="1"/>
  <c r="CC37" i="23" s="1"/>
  <c r="CB37" i="23" a="1"/>
  <c r="CB37" i="23"/>
  <c r="CA37" i="23" a="1"/>
  <c r="CA37" i="23" s="1"/>
  <c r="BZ37" i="23" a="1"/>
  <c r="BZ37" i="23" s="1"/>
  <c r="BY37" i="23" a="1"/>
  <c r="BY37" i="23" s="1"/>
  <c r="BX37" i="23" a="1"/>
  <c r="BX37" i="23" s="1"/>
  <c r="BW37" i="23" a="1"/>
  <c r="BW37" i="23" s="1"/>
  <c r="BV37" i="23" a="1"/>
  <c r="BV37" i="23"/>
  <c r="BU37" i="23" a="1"/>
  <c r="BU37" i="23" s="1"/>
  <c r="BT37" i="23" a="1"/>
  <c r="BT37" i="23"/>
  <c r="BS37" i="23" a="1"/>
  <c r="BS37" i="23" s="1"/>
  <c r="BR37" i="23" a="1"/>
  <c r="BR37" i="23" s="1"/>
  <c r="BQ37" i="23" a="1"/>
  <c r="BQ37" i="23" s="1"/>
  <c r="BP37" i="23" a="1"/>
  <c r="BP37" i="23" s="1"/>
  <c r="BO37" i="23" a="1"/>
  <c r="BO37" i="23" s="1"/>
  <c r="BN37" i="23" a="1"/>
  <c r="BN37" i="23"/>
  <c r="BM37" i="23" a="1"/>
  <c r="BM37" i="23" s="1"/>
  <c r="BL37" i="23" a="1"/>
  <c r="BL37" i="23"/>
  <c r="BK37" i="23" a="1"/>
  <c r="BK37" i="23" s="1"/>
  <c r="BJ37" i="23" a="1"/>
  <c r="BJ37" i="23" s="1"/>
  <c r="BI37" i="23" a="1"/>
  <c r="BI37" i="23" s="1"/>
  <c r="BH37" i="23" a="1"/>
  <c r="BH37" i="23" s="1"/>
  <c r="BG37" i="23" a="1"/>
  <c r="BG37" i="23" s="1"/>
  <c r="BF37" i="23" a="1"/>
  <c r="BF37" i="23"/>
  <c r="BE37" i="23" a="1"/>
  <c r="BE37" i="23" s="1"/>
  <c r="BD37" i="23" a="1"/>
  <c r="BD37" i="23"/>
  <c r="BC37" i="23" a="1"/>
  <c r="BC37" i="23" s="1"/>
  <c r="BB37" i="23" a="1"/>
  <c r="BB37" i="23" s="1"/>
  <c r="BA37" i="23" a="1"/>
  <c r="BA37" i="23" s="1"/>
  <c r="AZ37" i="23" a="1"/>
  <c r="AZ37" i="23" s="1"/>
  <c r="AY37" i="23" a="1"/>
  <c r="AY37" i="23" s="1"/>
  <c r="AX37" i="23" a="1"/>
  <c r="AX37" i="23"/>
  <c r="AW37" i="23" a="1"/>
  <c r="AW37" i="23" s="1"/>
  <c r="AV37" i="23" a="1"/>
  <c r="AV37" i="23"/>
  <c r="AU37" i="23" a="1"/>
  <c r="AU37" i="23" s="1"/>
  <c r="AT37" i="23" a="1"/>
  <c r="AT37" i="23" s="1"/>
  <c r="AS37" i="23" a="1"/>
  <c r="AS37" i="23" s="1"/>
  <c r="AR37" i="23" a="1"/>
  <c r="AR37" i="23" s="1"/>
  <c r="AQ37" i="23" a="1"/>
  <c r="AQ37" i="23" s="1"/>
  <c r="AP37" i="23" a="1"/>
  <c r="AP37" i="23"/>
  <c r="AO37" i="23" a="1"/>
  <c r="AO37" i="23" s="1"/>
  <c r="AN37" i="23" a="1"/>
  <c r="AN37" i="23"/>
  <c r="AM37" i="23" a="1"/>
  <c r="AM37" i="23" s="1"/>
  <c r="AL37" i="23" a="1"/>
  <c r="AL37" i="23" s="1"/>
  <c r="AK37" i="23" a="1"/>
  <c r="AK37" i="23" s="1"/>
  <c r="AJ37" i="23" a="1"/>
  <c r="AJ37" i="23" s="1"/>
  <c r="AI37" i="23" a="1"/>
  <c r="AI37" i="23" s="1"/>
  <c r="AH37" i="23" a="1"/>
  <c r="AH37" i="23"/>
  <c r="AG37" i="23" a="1"/>
  <c r="AG37" i="23" s="1"/>
  <c r="AF37" i="23"/>
  <c r="AE37" i="23" a="1"/>
  <c r="AE37" i="23" s="1"/>
  <c r="AD37" i="23" a="1"/>
  <c r="AD37" i="23" s="1"/>
  <c r="AC37" i="23" a="1"/>
  <c r="AC37" i="23" s="1"/>
  <c r="AB37" i="23" a="1"/>
  <c r="AB37" i="23" s="1"/>
  <c r="AA37" i="23" a="1"/>
  <c r="AA37" i="23" s="1"/>
  <c r="Z37" i="23" a="1"/>
  <c r="Z37" i="23" s="1"/>
  <c r="Y37" i="23" a="1"/>
  <c r="Y37" i="23" s="1"/>
  <c r="X37" i="23" a="1"/>
  <c r="X37" i="23" s="1"/>
  <c r="W37" i="23" a="1"/>
  <c r="W37" i="23" s="1"/>
  <c r="V37" i="23" a="1"/>
  <c r="V37" i="23" s="1"/>
  <c r="U37" i="23" a="1"/>
  <c r="U37" i="23" s="1"/>
  <c r="T37" i="23" a="1"/>
  <c r="T37" i="23" s="1"/>
  <c r="S37" i="23" a="1"/>
  <c r="S37" i="23" s="1"/>
  <c r="R37" i="23" a="1"/>
  <c r="R37" i="23" s="1"/>
  <c r="Q37" i="23" a="1"/>
  <c r="Q37" i="23" s="1"/>
  <c r="P37" i="23" a="1"/>
  <c r="P37" i="23" s="1"/>
  <c r="O37" i="23" a="1"/>
  <c r="O37" i="23" s="1"/>
  <c r="N37" i="23" a="1"/>
  <c r="N37" i="23" s="1"/>
  <c r="M37" i="23" a="1"/>
  <c r="M37" i="23" s="1"/>
  <c r="L37" i="23" a="1"/>
  <c r="L37" i="23" s="1"/>
  <c r="K37" i="23" a="1"/>
  <c r="K37" i="23" s="1"/>
  <c r="J37" i="23"/>
  <c r="I37" i="23"/>
  <c r="CQ36" i="23" a="1"/>
  <c r="CQ36" i="23" s="1"/>
  <c r="CP36" i="23" a="1"/>
  <c r="CP36" i="23" s="1"/>
  <c r="CO36" i="23" a="1"/>
  <c r="CO36" i="23" s="1"/>
  <c r="CN36" i="23" a="1"/>
  <c r="CN36" i="23" s="1"/>
  <c r="CM36" i="23" a="1"/>
  <c r="CM36" i="23" s="1"/>
  <c r="CL36" i="23" a="1"/>
  <c r="CL36" i="23" s="1"/>
  <c r="CK36" i="23" a="1"/>
  <c r="CK36" i="23" s="1"/>
  <c r="CJ36" i="23" a="1"/>
  <c r="CJ36" i="23" s="1"/>
  <c r="CI36" i="23" a="1"/>
  <c r="CI36" i="23" s="1"/>
  <c r="CH36" i="23" a="1"/>
  <c r="CH36" i="23" s="1"/>
  <c r="CG36" i="23" a="1"/>
  <c r="CG36" i="23" s="1"/>
  <c r="CF36" i="23" a="1"/>
  <c r="CF36" i="23" s="1"/>
  <c r="CE36" i="23" a="1"/>
  <c r="CE36" i="23" s="1"/>
  <c r="CD36" i="23" a="1"/>
  <c r="CD36" i="23" s="1"/>
  <c r="CC36" i="23" a="1"/>
  <c r="CC36" i="23" s="1"/>
  <c r="CB36" i="23" a="1"/>
  <c r="CB36" i="23" s="1"/>
  <c r="CA36" i="23" a="1"/>
  <c r="CA36" i="23" s="1"/>
  <c r="BZ36" i="23" a="1"/>
  <c r="BZ36" i="23" s="1"/>
  <c r="BY36" i="23" a="1"/>
  <c r="BY36" i="23" s="1"/>
  <c r="BX36" i="23" a="1"/>
  <c r="BX36" i="23" s="1"/>
  <c r="BW36" i="23" a="1"/>
  <c r="BW36" i="23" s="1"/>
  <c r="BV36" i="23" a="1"/>
  <c r="BV36" i="23" s="1"/>
  <c r="BU36" i="23" a="1"/>
  <c r="BU36" i="23" s="1"/>
  <c r="BT36" i="23" a="1"/>
  <c r="BT36" i="23" s="1"/>
  <c r="BS36" i="23" a="1"/>
  <c r="BS36" i="23" s="1"/>
  <c r="BR36" i="23" a="1"/>
  <c r="BR36" i="23" s="1"/>
  <c r="BQ36" i="23" a="1"/>
  <c r="BQ36" i="23" s="1"/>
  <c r="BP36" i="23" a="1"/>
  <c r="BP36" i="23" s="1"/>
  <c r="BO36" i="23" a="1"/>
  <c r="BO36" i="23" s="1"/>
  <c r="BN36" i="23" a="1"/>
  <c r="BN36" i="23" s="1"/>
  <c r="BM36" i="23" a="1"/>
  <c r="BM36" i="23" s="1"/>
  <c r="BL36" i="23" a="1"/>
  <c r="BL36" i="23" s="1"/>
  <c r="BK36" i="23" a="1"/>
  <c r="BK36" i="23" s="1"/>
  <c r="BJ36" i="23" a="1"/>
  <c r="BJ36" i="23" s="1"/>
  <c r="BI36" i="23" a="1"/>
  <c r="BI36" i="23" s="1"/>
  <c r="BH36" i="23" a="1"/>
  <c r="BH36" i="23" s="1"/>
  <c r="BG36" i="23" a="1"/>
  <c r="BG36" i="23" s="1"/>
  <c r="BF36" i="23" a="1"/>
  <c r="BF36" i="23" s="1"/>
  <c r="BE36" i="23" a="1"/>
  <c r="BE36" i="23" s="1"/>
  <c r="BD36" i="23" a="1"/>
  <c r="BD36" i="23" s="1"/>
  <c r="BC36" i="23" a="1"/>
  <c r="BC36" i="23" s="1"/>
  <c r="BB36" i="23" a="1"/>
  <c r="BB36" i="23" s="1"/>
  <c r="BA36" i="23" a="1"/>
  <c r="BA36" i="23" s="1"/>
  <c r="AZ36" i="23" a="1"/>
  <c r="AZ36" i="23" s="1"/>
  <c r="AY36" i="23" a="1"/>
  <c r="AY36" i="23" s="1"/>
  <c r="AX36" i="23" a="1"/>
  <c r="AX36" i="23" s="1"/>
  <c r="AW36" i="23" a="1"/>
  <c r="AW36" i="23" s="1"/>
  <c r="AV36" i="23" a="1"/>
  <c r="AV36" i="23" s="1"/>
  <c r="AU36" i="23" a="1"/>
  <c r="AU36" i="23" s="1"/>
  <c r="AT36" i="23" a="1"/>
  <c r="AT36" i="23" s="1"/>
  <c r="AS36" i="23" a="1"/>
  <c r="AS36" i="23" s="1"/>
  <c r="AR36" i="23" a="1"/>
  <c r="AR36" i="23" s="1"/>
  <c r="AQ36" i="23" a="1"/>
  <c r="AQ36" i="23" s="1"/>
  <c r="AP36" i="23" a="1"/>
  <c r="AP36" i="23" s="1"/>
  <c r="AO36" i="23" a="1"/>
  <c r="AO36" i="23" s="1"/>
  <c r="AN36" i="23" a="1"/>
  <c r="AN36" i="23" s="1"/>
  <c r="AM36" i="23" a="1"/>
  <c r="AM36" i="23" s="1"/>
  <c r="AL36" i="23" a="1"/>
  <c r="AL36" i="23" s="1"/>
  <c r="AK36" i="23" a="1"/>
  <c r="AK36" i="23" s="1"/>
  <c r="AJ36" i="23" a="1"/>
  <c r="AJ36" i="23" s="1"/>
  <c r="AI36" i="23" a="1"/>
  <c r="AI36" i="23" s="1"/>
  <c r="AH36" i="23" a="1"/>
  <c r="AH36" i="23" s="1"/>
  <c r="AG36" i="23" a="1"/>
  <c r="AG36" i="23" s="1"/>
  <c r="AF36" i="23"/>
  <c r="AE36" i="23" a="1"/>
  <c r="AE36" i="23"/>
  <c r="AD36" i="23" a="1"/>
  <c r="AD36" i="23" s="1"/>
  <c r="AC36" i="23" a="1"/>
  <c r="AC36" i="23" s="1"/>
  <c r="AB36" i="23" a="1"/>
  <c r="AB36" i="23" s="1"/>
  <c r="AA36" i="23" a="1"/>
  <c r="AA36" i="23" s="1"/>
  <c r="Z36" i="23" a="1"/>
  <c r="Z36" i="23" s="1"/>
  <c r="Y36" i="23" a="1"/>
  <c r="Y36" i="23"/>
  <c r="X36" i="23" a="1"/>
  <c r="X36" i="23" s="1"/>
  <c r="W36" i="23" a="1"/>
  <c r="W36" i="23"/>
  <c r="V36" i="23" a="1"/>
  <c r="V36" i="23" s="1"/>
  <c r="U36" i="23" a="1"/>
  <c r="U36" i="23" s="1"/>
  <c r="T36" i="23" a="1"/>
  <c r="T36" i="23" s="1"/>
  <c r="S36" i="23" a="1"/>
  <c r="S36" i="23" s="1"/>
  <c r="R36" i="23" a="1"/>
  <c r="R36" i="23" s="1"/>
  <c r="Q36" i="23" a="1"/>
  <c r="Q36" i="23"/>
  <c r="P36" i="23" a="1"/>
  <c r="P36" i="23" s="1"/>
  <c r="O36" i="23" a="1"/>
  <c r="O36" i="23"/>
  <c r="N36" i="23" a="1"/>
  <c r="N36" i="23" s="1"/>
  <c r="M36" i="23" a="1"/>
  <c r="M36" i="23" s="1"/>
  <c r="L36" i="23" a="1"/>
  <c r="L36" i="23" s="1"/>
  <c r="K36" i="23" a="1"/>
  <c r="K36" i="23" s="1"/>
  <c r="J36" i="23"/>
  <c r="I36" i="23"/>
  <c r="CQ35" i="23" a="1"/>
  <c r="CQ35" i="23" s="1"/>
  <c r="CP35" i="23" a="1"/>
  <c r="CP35" i="23" s="1"/>
  <c r="CO35" i="23" a="1"/>
  <c r="CO35" i="23"/>
  <c r="CN35" i="23" a="1"/>
  <c r="CN35" i="23" s="1"/>
  <c r="CM35" i="23" a="1"/>
  <c r="CM35" i="23"/>
  <c r="CL35" i="23" a="1"/>
  <c r="CL35" i="23" s="1"/>
  <c r="CK35" i="23" a="1"/>
  <c r="CK35" i="23" s="1"/>
  <c r="CJ35" i="23" a="1"/>
  <c r="CJ35" i="23" s="1"/>
  <c r="CI35" i="23" a="1"/>
  <c r="CI35" i="23" s="1"/>
  <c r="CH35" i="23" a="1"/>
  <c r="CH35" i="23" s="1"/>
  <c r="CG35" i="23" a="1"/>
  <c r="CG35" i="23"/>
  <c r="CF35" i="23" a="1"/>
  <c r="CF35" i="23" s="1"/>
  <c r="CE35" i="23" a="1"/>
  <c r="CE35" i="23"/>
  <c r="CD35" i="23" a="1"/>
  <c r="CD35" i="23" s="1"/>
  <c r="CC35" i="23" a="1"/>
  <c r="CC35" i="23" s="1"/>
  <c r="CB35" i="23" a="1"/>
  <c r="CB35" i="23" s="1"/>
  <c r="CA35" i="23" a="1"/>
  <c r="CA35" i="23" s="1"/>
  <c r="BZ35" i="23" a="1"/>
  <c r="BZ35" i="23" s="1"/>
  <c r="BY35" i="23" a="1"/>
  <c r="BY35" i="23"/>
  <c r="BX35" i="23" a="1"/>
  <c r="BX35" i="23" s="1"/>
  <c r="BW35" i="23" a="1"/>
  <c r="BW35" i="23"/>
  <c r="BV35" i="23" a="1"/>
  <c r="BV35" i="23" s="1"/>
  <c r="BU35" i="23" a="1"/>
  <c r="BU35" i="23" s="1"/>
  <c r="BT35" i="23" a="1"/>
  <c r="BT35" i="23" s="1"/>
  <c r="BS35" i="23" a="1"/>
  <c r="BS35" i="23" s="1"/>
  <c r="BR35" i="23" a="1"/>
  <c r="BR35" i="23" s="1"/>
  <c r="BQ35" i="23" a="1"/>
  <c r="BQ35" i="23"/>
  <c r="BP35" i="23" a="1"/>
  <c r="BP35" i="23" s="1"/>
  <c r="BO35" i="23" a="1"/>
  <c r="BO35" i="23"/>
  <c r="BN35" i="23" a="1"/>
  <c r="BN35" i="23" s="1"/>
  <c r="BM35" i="23" a="1"/>
  <c r="BM35" i="23" s="1"/>
  <c r="BL35" i="23" a="1"/>
  <c r="BL35" i="23" s="1"/>
  <c r="BK35" i="23" a="1"/>
  <c r="BK35" i="23" s="1"/>
  <c r="BJ35" i="23" a="1"/>
  <c r="BJ35" i="23" s="1"/>
  <c r="BI35" i="23" a="1"/>
  <c r="BI35" i="23"/>
  <c r="BH35" i="23" a="1"/>
  <c r="BH35" i="23" s="1"/>
  <c r="BG35" i="23" a="1"/>
  <c r="BG35" i="23"/>
  <c r="BF35" i="23" a="1"/>
  <c r="BF35" i="23" s="1"/>
  <c r="BE35" i="23" a="1"/>
  <c r="BE35" i="23" s="1"/>
  <c r="BD35" i="23" a="1"/>
  <c r="BD35" i="23" s="1"/>
  <c r="BC35" i="23" a="1"/>
  <c r="BC35" i="23" s="1"/>
  <c r="BB35" i="23" a="1"/>
  <c r="BB35" i="23" s="1"/>
  <c r="BA35" i="23" a="1"/>
  <c r="BA35" i="23"/>
  <c r="AZ35" i="23" a="1"/>
  <c r="AZ35" i="23" s="1"/>
  <c r="AY35" i="23" a="1"/>
  <c r="AY35" i="23"/>
  <c r="AX35" i="23" a="1"/>
  <c r="AX35" i="23" s="1"/>
  <c r="AW35" i="23" a="1"/>
  <c r="AW35" i="23" s="1"/>
  <c r="AV35" i="23" a="1"/>
  <c r="AV35" i="23" s="1"/>
  <c r="AU35" i="23" a="1"/>
  <c r="AU35" i="23" s="1"/>
  <c r="AT35" i="23" a="1"/>
  <c r="AT35" i="23" s="1"/>
  <c r="AS35" i="23" a="1"/>
  <c r="AS35" i="23"/>
  <c r="AR35" i="23" a="1"/>
  <c r="AR35" i="23" s="1"/>
  <c r="AQ35" i="23" a="1"/>
  <c r="AQ35" i="23"/>
  <c r="AP35" i="23" a="1"/>
  <c r="AP35" i="23" s="1"/>
  <c r="AO35" i="23" a="1"/>
  <c r="AO35" i="23" s="1"/>
  <c r="AN35" i="23" a="1"/>
  <c r="AN35" i="23" s="1"/>
  <c r="AM35" i="23" a="1"/>
  <c r="AM35" i="23" s="1"/>
  <c r="AL35" i="23" a="1"/>
  <c r="AL35" i="23" s="1"/>
  <c r="AK35" i="23" a="1"/>
  <c r="AK35" i="23"/>
  <c r="AJ35" i="23" a="1"/>
  <c r="AJ35" i="23" s="1"/>
  <c r="AI35" i="23" a="1"/>
  <c r="AI35" i="23"/>
  <c r="AH35" i="23" a="1"/>
  <c r="AH35" i="23" s="1"/>
  <c r="AG35" i="23" a="1"/>
  <c r="AG35" i="23" s="1"/>
  <c r="AF35" i="23"/>
  <c r="AE35" i="23" a="1"/>
  <c r="AE35" i="23" s="1"/>
  <c r="AD35" i="23" a="1"/>
  <c r="AD35" i="23" s="1"/>
  <c r="AC35" i="23" a="1"/>
  <c r="AC35" i="23" s="1"/>
  <c r="AB35" i="23" a="1"/>
  <c r="AB35" i="23" s="1"/>
  <c r="AA35" i="23" a="1"/>
  <c r="AA35" i="23" s="1"/>
  <c r="Z35" i="23" a="1"/>
  <c r="Z35" i="23" s="1"/>
  <c r="Y35" i="23" a="1"/>
  <c r="Y35" i="23" s="1"/>
  <c r="X35" i="23" a="1"/>
  <c r="X35" i="23" s="1"/>
  <c r="W35" i="23" a="1"/>
  <c r="W35" i="23" s="1"/>
  <c r="V35" i="23" a="1"/>
  <c r="V35" i="23"/>
  <c r="U35" i="23" a="1"/>
  <c r="U35" i="23" s="1"/>
  <c r="T35" i="23" a="1"/>
  <c r="T35" i="23" s="1"/>
  <c r="S35" i="23" a="1"/>
  <c r="S35" i="23" s="1"/>
  <c r="R35" i="23" a="1"/>
  <c r="R35" i="23" s="1"/>
  <c r="Q35" i="23" a="1"/>
  <c r="Q35" i="23" s="1"/>
  <c r="P35" i="23" a="1"/>
  <c r="P35" i="23" s="1"/>
  <c r="O35" i="23" a="1"/>
  <c r="O35" i="23" s="1"/>
  <c r="N35" i="23" a="1"/>
  <c r="N35" i="23"/>
  <c r="M35" i="23" a="1"/>
  <c r="M35" i="23" s="1"/>
  <c r="I35" i="23"/>
  <c r="CQ34" i="23" a="1"/>
  <c r="CQ34" i="23" s="1"/>
  <c r="CP34" i="23" a="1"/>
  <c r="CP34" i="23" s="1"/>
  <c r="CO34" i="23" a="1"/>
  <c r="CO34" i="23" s="1"/>
  <c r="CN34" i="23" a="1"/>
  <c r="CN34" i="23"/>
  <c r="CM34" i="23" a="1"/>
  <c r="CM34" i="23" s="1"/>
  <c r="CL34" i="23" a="1"/>
  <c r="CL34" i="23"/>
  <c r="CK34" i="23" a="1"/>
  <c r="CK34" i="23" s="1"/>
  <c r="CJ34" i="23" a="1"/>
  <c r="CJ34" i="23" s="1"/>
  <c r="CI34" i="23" a="1"/>
  <c r="CI34" i="23" s="1"/>
  <c r="CH34" i="23" a="1"/>
  <c r="CH34" i="23" s="1"/>
  <c r="CG34" i="23" a="1"/>
  <c r="CG34" i="23" s="1"/>
  <c r="CF34" i="23" a="1"/>
  <c r="CF34" i="23"/>
  <c r="CE34" i="23" a="1"/>
  <c r="CE34" i="23" s="1"/>
  <c r="CD34" i="23" a="1"/>
  <c r="CD34" i="23"/>
  <c r="CC34" i="23" a="1"/>
  <c r="CC34" i="23" s="1"/>
  <c r="CB34" i="23" a="1"/>
  <c r="CB34" i="23" s="1"/>
  <c r="CA34" i="23" a="1"/>
  <c r="CA34" i="23" s="1"/>
  <c r="BZ34" i="23" a="1"/>
  <c r="BZ34" i="23" s="1"/>
  <c r="BY34" i="23" a="1"/>
  <c r="BY34" i="23" s="1"/>
  <c r="BX34" i="23" a="1"/>
  <c r="BX34" i="23"/>
  <c r="BW34" i="23" a="1"/>
  <c r="BW34" i="23" s="1"/>
  <c r="BV34" i="23" a="1"/>
  <c r="BV34" i="23"/>
  <c r="BU34" i="23" a="1"/>
  <c r="BU34" i="23" s="1"/>
  <c r="BT34" i="23" a="1"/>
  <c r="BT34" i="23" s="1"/>
  <c r="BS34" i="23" a="1"/>
  <c r="BS34" i="23" s="1"/>
  <c r="BR34" i="23" a="1"/>
  <c r="BR34" i="23" s="1"/>
  <c r="BQ34" i="23" a="1"/>
  <c r="BQ34" i="23" s="1"/>
  <c r="BP34" i="23" a="1"/>
  <c r="BP34" i="23"/>
  <c r="BO34" i="23" a="1"/>
  <c r="BO34" i="23" s="1"/>
  <c r="BN34" i="23" a="1"/>
  <c r="BN34" i="23"/>
  <c r="BM34" i="23" a="1"/>
  <c r="BM34" i="23" s="1"/>
  <c r="BL34" i="23" a="1"/>
  <c r="BL34" i="23" s="1"/>
  <c r="BK34" i="23" a="1"/>
  <c r="BK34" i="23" s="1"/>
  <c r="BJ34" i="23" a="1"/>
  <c r="BJ34" i="23" s="1"/>
  <c r="BI34" i="23" a="1"/>
  <c r="BI34" i="23" s="1"/>
  <c r="BH34" i="23" a="1"/>
  <c r="BH34" i="23"/>
  <c r="BG34" i="23" a="1"/>
  <c r="BG34" i="23" s="1"/>
  <c r="BF34" i="23" a="1"/>
  <c r="BF34" i="23"/>
  <c r="BE34" i="23" a="1"/>
  <c r="BE34" i="23" s="1"/>
  <c r="BD34" i="23" a="1"/>
  <c r="BD34" i="23" s="1"/>
  <c r="BC34" i="23" a="1"/>
  <c r="BC34" i="23" s="1"/>
  <c r="BB34" i="23" a="1"/>
  <c r="BB34" i="23" s="1"/>
  <c r="BA34" i="23" a="1"/>
  <c r="BA34" i="23" s="1"/>
  <c r="AZ34" i="23" a="1"/>
  <c r="AZ34" i="23"/>
  <c r="AY34" i="23" a="1"/>
  <c r="AY34" i="23" s="1"/>
  <c r="AX34" i="23" a="1"/>
  <c r="AX34" i="23"/>
  <c r="AW34" i="23" a="1"/>
  <c r="AW34" i="23" s="1"/>
  <c r="AV34" i="23" a="1"/>
  <c r="AV34" i="23" s="1"/>
  <c r="AU34" i="23" a="1"/>
  <c r="AU34" i="23" s="1"/>
  <c r="AT34" i="23" a="1"/>
  <c r="AT34" i="23" s="1"/>
  <c r="AS34" i="23" a="1"/>
  <c r="AS34" i="23" s="1"/>
  <c r="AR34" i="23" a="1"/>
  <c r="AR34" i="23"/>
  <c r="AQ34" i="23" a="1"/>
  <c r="AQ34" i="23" s="1"/>
  <c r="AP34" i="23" a="1"/>
  <c r="AP34" i="23"/>
  <c r="AO34" i="23" a="1"/>
  <c r="AO34" i="23" s="1"/>
  <c r="AN34" i="23" a="1"/>
  <c r="AN34" i="23" s="1"/>
  <c r="AM34" i="23" a="1"/>
  <c r="AM34" i="23" s="1"/>
  <c r="AL34" i="23" a="1"/>
  <c r="AL34" i="23" s="1"/>
  <c r="AK34" i="23" a="1"/>
  <c r="AK34" i="23" s="1"/>
  <c r="AJ34" i="23" a="1"/>
  <c r="AJ34" i="23"/>
  <c r="AI34" i="23" a="1"/>
  <c r="AI34" i="23" s="1"/>
  <c r="AH34" i="23" a="1"/>
  <c r="AH34" i="23"/>
  <c r="AG34" i="23" a="1"/>
  <c r="AG34" i="23" s="1"/>
  <c r="AF34" i="23"/>
  <c r="AE34" i="23" a="1"/>
  <c r="AE34" i="23" s="1"/>
  <c r="AD34" i="23" a="1"/>
  <c r="AD34" i="23"/>
  <c r="AC34" i="23" a="1"/>
  <c r="AC34" i="23" s="1"/>
  <c r="AB34" i="23" a="1"/>
  <c r="AB34" i="23"/>
  <c r="AA34" i="23" a="1"/>
  <c r="AA34" i="23" s="1"/>
  <c r="Z34" i="23" a="1"/>
  <c r="Z34" i="23" s="1"/>
  <c r="Y34" i="23" a="1"/>
  <c r="Y34" i="23" s="1"/>
  <c r="X34" i="23" a="1"/>
  <c r="X34" i="23" s="1"/>
  <c r="W34" i="23" a="1"/>
  <c r="W34" i="23" s="1"/>
  <c r="V34" i="23" a="1"/>
  <c r="V34" i="23"/>
  <c r="U34" i="23" a="1"/>
  <c r="U34" i="23" s="1"/>
  <c r="T34" i="23" a="1"/>
  <c r="T34" i="23" s="1"/>
  <c r="S34" i="23" a="1"/>
  <c r="S34" i="23" s="1"/>
  <c r="R34" i="23" a="1"/>
  <c r="R34" i="23" s="1"/>
  <c r="Q34" i="23" a="1"/>
  <c r="Q34" i="23" s="1"/>
  <c r="P34" i="23" a="1"/>
  <c r="P34" i="23" s="1"/>
  <c r="O34" i="23" a="1"/>
  <c r="O34" i="23"/>
  <c r="N34" i="23" a="1"/>
  <c r="N34" i="23" s="1"/>
  <c r="M34" i="23" a="1"/>
  <c r="M34" i="23" s="1"/>
  <c r="I34" i="23"/>
  <c r="CQ33" i="23" a="1"/>
  <c r="CQ33" i="23" s="1"/>
  <c r="CP33" i="23" a="1"/>
  <c r="CP33" i="23" s="1"/>
  <c r="CO33" i="23" a="1"/>
  <c r="CO33" i="23"/>
  <c r="CN33" i="23" a="1"/>
  <c r="CN33" i="23" s="1"/>
  <c r="CM33" i="23" a="1"/>
  <c r="CM33" i="23"/>
  <c r="CL33" i="23" a="1"/>
  <c r="CL33" i="23" s="1"/>
  <c r="CK33" i="23" a="1"/>
  <c r="CK33" i="23" s="1"/>
  <c r="CJ33" i="23" a="1"/>
  <c r="CJ33" i="23" s="1"/>
  <c r="CI33" i="23" a="1"/>
  <c r="CI33" i="23" s="1"/>
  <c r="CH33" i="23" a="1"/>
  <c r="CH33" i="23" s="1"/>
  <c r="CG33" i="23" a="1"/>
  <c r="CG33" i="23"/>
  <c r="CF33" i="23" a="1"/>
  <c r="CF33" i="23" s="1"/>
  <c r="CE33" i="23" a="1"/>
  <c r="CE33" i="23"/>
  <c r="CD33" i="23" a="1"/>
  <c r="CD33" i="23" s="1"/>
  <c r="CC33" i="23" a="1"/>
  <c r="CC33" i="23" s="1"/>
  <c r="CB33" i="23" a="1"/>
  <c r="CB33" i="23" s="1"/>
  <c r="CA33" i="23" a="1"/>
  <c r="CA33" i="23" s="1"/>
  <c r="BZ33" i="23" a="1"/>
  <c r="BZ33" i="23" s="1"/>
  <c r="BY33" i="23" a="1"/>
  <c r="BY33" i="23"/>
  <c r="BX33" i="23" a="1"/>
  <c r="BX33" i="23" s="1"/>
  <c r="BW33" i="23" a="1"/>
  <c r="BW33" i="23"/>
  <c r="BV33" i="23" a="1"/>
  <c r="BV33" i="23" s="1"/>
  <c r="BU33" i="23" a="1"/>
  <c r="BU33" i="23" s="1"/>
  <c r="BT33" i="23" a="1"/>
  <c r="BT33" i="23" s="1"/>
  <c r="BS33" i="23" a="1"/>
  <c r="BS33" i="23" s="1"/>
  <c r="BR33" i="23" a="1"/>
  <c r="BR33" i="23" s="1"/>
  <c r="BQ33" i="23" a="1"/>
  <c r="BQ33" i="23"/>
  <c r="BP33" i="23" a="1"/>
  <c r="BP33" i="23" s="1"/>
  <c r="BO33" i="23" a="1"/>
  <c r="BO33" i="23"/>
  <c r="BN33" i="23" a="1"/>
  <c r="BN33" i="23" s="1"/>
  <c r="BM33" i="23" a="1"/>
  <c r="BM33" i="23" s="1"/>
  <c r="BL33" i="23" a="1"/>
  <c r="BL33" i="23" s="1"/>
  <c r="BK33" i="23" a="1"/>
  <c r="BK33" i="23" s="1"/>
  <c r="BJ33" i="23" a="1"/>
  <c r="BJ33" i="23" s="1"/>
  <c r="BI33" i="23" a="1"/>
  <c r="BI33" i="23"/>
  <c r="BH33" i="23" a="1"/>
  <c r="BH33" i="23" s="1"/>
  <c r="BG33" i="23" a="1"/>
  <c r="BG33" i="23"/>
  <c r="BF33" i="23" a="1"/>
  <c r="BF33" i="23" s="1"/>
  <c r="BE33" i="23" a="1"/>
  <c r="BE33" i="23" s="1"/>
  <c r="BD33" i="23" a="1"/>
  <c r="BD33" i="23" s="1"/>
  <c r="BC33" i="23" a="1"/>
  <c r="BC33" i="23" s="1"/>
  <c r="BB33" i="23" a="1"/>
  <c r="BB33" i="23" s="1"/>
  <c r="BA33" i="23" a="1"/>
  <c r="BA33" i="23"/>
  <c r="AZ33" i="23" a="1"/>
  <c r="AZ33" i="23" s="1"/>
  <c r="AY33" i="23" a="1"/>
  <c r="AY33" i="23"/>
  <c r="AX33" i="23" a="1"/>
  <c r="AX33" i="23" s="1"/>
  <c r="AW33" i="23" a="1"/>
  <c r="AW33" i="23" s="1"/>
  <c r="AV33" i="23" a="1"/>
  <c r="AV33" i="23" s="1"/>
  <c r="AU33" i="23" a="1"/>
  <c r="AU33" i="23" s="1"/>
  <c r="AT33" i="23" a="1"/>
  <c r="AT33" i="23" s="1"/>
  <c r="AS33" i="23" a="1"/>
  <c r="AS33" i="23"/>
  <c r="AR33" i="23" a="1"/>
  <c r="AR33" i="23" s="1"/>
  <c r="AQ33" i="23" a="1"/>
  <c r="AQ33" i="23"/>
  <c r="AP33" i="23" a="1"/>
  <c r="AP33" i="23" s="1"/>
  <c r="AO33" i="23" a="1"/>
  <c r="AO33" i="23" s="1"/>
  <c r="AN33" i="23" a="1"/>
  <c r="AN33" i="23" s="1"/>
  <c r="AM33" i="23" a="1"/>
  <c r="AM33" i="23" s="1"/>
  <c r="AL33" i="23" a="1"/>
  <c r="AL33" i="23" s="1"/>
  <c r="AK33" i="23" a="1"/>
  <c r="AK33" i="23"/>
  <c r="AJ33" i="23" a="1"/>
  <c r="AJ33" i="23" s="1"/>
  <c r="AI33" i="23" a="1"/>
  <c r="AI33" i="23"/>
  <c r="AH33" i="23" a="1"/>
  <c r="AH33" i="23" s="1"/>
  <c r="AG33" i="23" a="1"/>
  <c r="AG33" i="23" s="1"/>
  <c r="AF33" i="23"/>
  <c r="AE33" i="23" a="1"/>
  <c r="AE33" i="23" s="1"/>
  <c r="AD33" i="23" a="1"/>
  <c r="AD33" i="23"/>
  <c r="AC33" i="23" a="1"/>
  <c r="AC33" i="23" s="1"/>
  <c r="AB33" i="23" a="1"/>
  <c r="AB33" i="23"/>
  <c r="AA33" i="23" a="1"/>
  <c r="AA33" i="23" s="1"/>
  <c r="Z33" i="23" a="1"/>
  <c r="Z33" i="23"/>
  <c r="Y33" i="23" a="1"/>
  <c r="Y33" i="23" s="1"/>
  <c r="X33" i="23" a="1"/>
  <c r="X33" i="23"/>
  <c r="W33" i="23" a="1"/>
  <c r="W33" i="23" s="1"/>
  <c r="V33" i="23" a="1"/>
  <c r="V33" i="23"/>
  <c r="U33" i="23" a="1"/>
  <c r="U33" i="23" s="1"/>
  <c r="T33" i="23" a="1"/>
  <c r="T33" i="23"/>
  <c r="S33" i="23" a="1"/>
  <c r="S33" i="23" s="1"/>
  <c r="R33" i="23" a="1"/>
  <c r="R33" i="23"/>
  <c r="Q33" i="23" a="1"/>
  <c r="Q33" i="23" s="1"/>
  <c r="P33" i="23" a="1"/>
  <c r="P33" i="23"/>
  <c r="O33" i="23" a="1"/>
  <c r="O33" i="23" s="1"/>
  <c r="N33" i="23" a="1"/>
  <c r="N33" i="23"/>
  <c r="M33" i="23" a="1"/>
  <c r="M33" i="23" s="1"/>
  <c r="I33" i="23"/>
  <c r="CQ32" i="23" a="1"/>
  <c r="CQ32" i="23" s="1"/>
  <c r="CP32" i="23" a="1"/>
  <c r="CP32" i="23" s="1"/>
  <c r="CO32" i="23" a="1"/>
  <c r="CO32" i="23" s="1"/>
  <c r="CN32" i="23" a="1"/>
  <c r="CN32" i="23"/>
  <c r="CM32" i="23" a="1"/>
  <c r="CM32" i="23" s="1"/>
  <c r="CL32" i="23" a="1"/>
  <c r="CL32" i="23"/>
  <c r="CK32" i="23" a="1"/>
  <c r="CK32" i="23" s="1"/>
  <c r="CJ32" i="23" a="1"/>
  <c r="CJ32" i="23"/>
  <c r="CI32" i="23" a="1"/>
  <c r="CI32" i="23" s="1"/>
  <c r="CH32" i="23" a="1"/>
  <c r="CH32" i="23" s="1"/>
  <c r="CG32" i="23" a="1"/>
  <c r="CG32" i="23" s="1"/>
  <c r="CF32" i="23" a="1"/>
  <c r="CF32" i="23"/>
  <c r="CE32" i="23" a="1"/>
  <c r="CE32" i="23" s="1"/>
  <c r="CD32" i="23" a="1"/>
  <c r="CD32" i="23"/>
  <c r="CC32" i="23" a="1"/>
  <c r="CC32" i="23" s="1"/>
  <c r="CB32" i="23" a="1"/>
  <c r="CB32" i="23"/>
  <c r="CA32" i="23" a="1"/>
  <c r="CA32" i="23" s="1"/>
  <c r="BZ32" i="23" a="1"/>
  <c r="BZ32" i="23" s="1"/>
  <c r="BY32" i="23" a="1"/>
  <c r="BY32" i="23" s="1"/>
  <c r="BX32" i="23" a="1"/>
  <c r="BX32" i="23"/>
  <c r="BW32" i="23" a="1"/>
  <c r="BW32" i="23" s="1"/>
  <c r="BV32" i="23" a="1"/>
  <c r="BV32" i="23"/>
  <c r="BU32" i="23" a="1"/>
  <c r="BU32" i="23" s="1"/>
  <c r="BT32" i="23" a="1"/>
  <c r="BT32" i="23"/>
  <c r="BS32" i="23" a="1"/>
  <c r="BS32" i="23" s="1"/>
  <c r="BR32" i="23" a="1"/>
  <c r="BR32" i="23" s="1"/>
  <c r="BQ32" i="23" a="1"/>
  <c r="BQ32" i="23" s="1"/>
  <c r="BP32" i="23" a="1"/>
  <c r="BP32" i="23"/>
  <c r="BO32" i="23" a="1"/>
  <c r="BO32" i="23" s="1"/>
  <c r="BN32" i="23" a="1"/>
  <c r="BN32" i="23"/>
  <c r="BM32" i="23" a="1"/>
  <c r="BM32" i="23" s="1"/>
  <c r="BL32" i="23" a="1"/>
  <c r="BL32" i="23"/>
  <c r="BK32" i="23" a="1"/>
  <c r="BK32" i="23" s="1"/>
  <c r="BJ32" i="23" a="1"/>
  <c r="BJ32" i="23" s="1"/>
  <c r="BI32" i="23" a="1"/>
  <c r="BI32" i="23" s="1"/>
  <c r="BH32" i="23" a="1"/>
  <c r="BH32" i="23"/>
  <c r="BG32" i="23" a="1"/>
  <c r="BG32" i="23" s="1"/>
  <c r="BF32" i="23" a="1"/>
  <c r="BF32" i="23"/>
  <c r="BE32" i="23" a="1"/>
  <c r="BE32" i="23" s="1"/>
  <c r="BD32" i="23" a="1"/>
  <c r="BD32" i="23"/>
  <c r="BC32" i="23" a="1"/>
  <c r="BC32" i="23" s="1"/>
  <c r="BB32" i="23" a="1"/>
  <c r="BB32" i="23" s="1"/>
  <c r="BA32" i="23" a="1"/>
  <c r="BA32" i="23" s="1"/>
  <c r="AZ32" i="23" a="1"/>
  <c r="AZ32" i="23"/>
  <c r="AY32" i="23" a="1"/>
  <c r="AY32" i="23" s="1"/>
  <c r="AX32" i="23" a="1"/>
  <c r="AX32" i="23"/>
  <c r="AW32" i="23" a="1"/>
  <c r="AW32" i="23" s="1"/>
  <c r="AV32" i="23" a="1"/>
  <c r="AV32" i="23"/>
  <c r="AU32" i="23" a="1"/>
  <c r="AU32" i="23" s="1"/>
  <c r="AT32" i="23" a="1"/>
  <c r="AT32" i="23" s="1"/>
  <c r="AS32" i="23" a="1"/>
  <c r="AS32" i="23" s="1"/>
  <c r="AR32" i="23" a="1"/>
  <c r="AR32" i="23"/>
  <c r="AQ32" i="23" a="1"/>
  <c r="AQ32" i="23" s="1"/>
  <c r="AP32" i="23" a="1"/>
  <c r="AP32" i="23"/>
  <c r="AO32" i="23" a="1"/>
  <c r="AO32" i="23" s="1"/>
  <c r="AN32" i="23" a="1"/>
  <c r="AN32" i="23"/>
  <c r="AM32" i="23" a="1"/>
  <c r="AM32" i="23" s="1"/>
  <c r="AL32" i="23" a="1"/>
  <c r="AL32" i="23" s="1"/>
  <c r="AK32" i="23" a="1"/>
  <c r="AK32" i="23" s="1"/>
  <c r="AJ32" i="23" a="1"/>
  <c r="AJ32" i="23"/>
  <c r="AI32" i="23" a="1"/>
  <c r="AI32" i="23" s="1"/>
  <c r="AH32" i="23" a="1"/>
  <c r="AH32" i="23"/>
  <c r="AG32" i="23" a="1"/>
  <c r="AG32" i="23" s="1"/>
  <c r="AF32" i="23"/>
  <c r="AE32" i="23" a="1"/>
  <c r="AE32" i="23"/>
  <c r="AD32" i="23" a="1"/>
  <c r="AD32" i="23" s="1"/>
  <c r="AC32" i="23" a="1"/>
  <c r="AC32" i="23"/>
  <c r="AB32" i="23" a="1"/>
  <c r="AB32" i="23" s="1"/>
  <c r="AA32" i="23" a="1"/>
  <c r="AA32" i="23"/>
  <c r="Z32" i="23" a="1"/>
  <c r="Z32" i="23" s="1"/>
  <c r="Y32" i="23" a="1"/>
  <c r="Y32" i="23"/>
  <c r="X32" i="23" a="1"/>
  <c r="X32" i="23" s="1"/>
  <c r="W32" i="23" a="1"/>
  <c r="W32" i="23"/>
  <c r="V32" i="23" a="1"/>
  <c r="V32" i="23" s="1"/>
  <c r="U32" i="23" a="1"/>
  <c r="U32" i="23"/>
  <c r="T32" i="23" a="1"/>
  <c r="T32" i="23" s="1"/>
  <c r="S32" i="23" a="1"/>
  <c r="S32" i="23"/>
  <c r="R32" i="23" a="1"/>
  <c r="R32" i="23" s="1"/>
  <c r="Q32" i="23" a="1"/>
  <c r="Q32" i="23"/>
  <c r="P32" i="23" a="1"/>
  <c r="P32" i="23" s="1"/>
  <c r="O32" i="23" a="1"/>
  <c r="O32" i="23"/>
  <c r="N32" i="23" a="1"/>
  <c r="N32" i="23" s="1"/>
  <c r="M32" i="23" a="1"/>
  <c r="M32" i="23"/>
  <c r="I32" i="23"/>
  <c r="CQ31" i="23" a="1"/>
  <c r="CQ31" i="23"/>
  <c r="CP31" i="23" a="1"/>
  <c r="CP31" i="23" s="1"/>
  <c r="CO31" i="23" a="1"/>
  <c r="CO31" i="23" s="1"/>
  <c r="CN31" i="23" a="1"/>
  <c r="CN31" i="23" s="1"/>
  <c r="CM31" i="23" a="1"/>
  <c r="CM31" i="23"/>
  <c r="CL31" i="23" a="1"/>
  <c r="CL31" i="23" s="1"/>
  <c r="CK31" i="23" a="1"/>
  <c r="CK31" i="23"/>
  <c r="CJ31" i="23" a="1"/>
  <c r="CJ31" i="23" s="1"/>
  <c r="CI31" i="23" a="1"/>
  <c r="CI31" i="23"/>
  <c r="CH31" i="23" a="1"/>
  <c r="CH31" i="23" s="1"/>
  <c r="CG31" i="23" a="1"/>
  <c r="CG31" i="23" s="1"/>
  <c r="CF31" i="23" a="1"/>
  <c r="CF31" i="23" s="1"/>
  <c r="CE31" i="23" a="1"/>
  <c r="CE31" i="23"/>
  <c r="CD31" i="23" a="1"/>
  <c r="CD31" i="23" s="1"/>
  <c r="CC31" i="23" a="1"/>
  <c r="CC31" i="23"/>
  <c r="CB31" i="23" a="1"/>
  <c r="CB31" i="23" s="1"/>
  <c r="CA31" i="23" a="1"/>
  <c r="CA31" i="23"/>
  <c r="BZ31" i="23" a="1"/>
  <c r="BZ31" i="23" s="1"/>
  <c r="BY31" i="23" a="1"/>
  <c r="BY31" i="23" s="1"/>
  <c r="BX31" i="23" a="1"/>
  <c r="BX31" i="23" s="1"/>
  <c r="BW31" i="23" a="1"/>
  <c r="BW31" i="23"/>
  <c r="BV31" i="23" a="1"/>
  <c r="BV31" i="23" s="1"/>
  <c r="BU31" i="23" a="1"/>
  <c r="BU31" i="23"/>
  <c r="BT31" i="23" a="1"/>
  <c r="BT31" i="23" s="1"/>
  <c r="BS31" i="23" a="1"/>
  <c r="BS31" i="23"/>
  <c r="BR31" i="23" a="1"/>
  <c r="BR31" i="23" s="1"/>
  <c r="BQ31" i="23" a="1"/>
  <c r="BQ31" i="23" s="1"/>
  <c r="BP31" i="23" a="1"/>
  <c r="BP31" i="23" s="1"/>
  <c r="BO31" i="23" a="1"/>
  <c r="BO31" i="23"/>
  <c r="BN31" i="23" a="1"/>
  <c r="BN31" i="23" s="1"/>
  <c r="BM31" i="23" a="1"/>
  <c r="BM31" i="23"/>
  <c r="BL31" i="23" a="1"/>
  <c r="BL31" i="23" s="1"/>
  <c r="BK31" i="23" a="1"/>
  <c r="BK31" i="23" s="1"/>
  <c r="BJ31" i="23" a="1"/>
  <c r="BJ31" i="23" s="1"/>
  <c r="BI31" i="23" a="1"/>
  <c r="BI31" i="23" s="1"/>
  <c r="BH31" i="23" a="1"/>
  <c r="BH31" i="23" s="1"/>
  <c r="BG31" i="23" a="1"/>
  <c r="BG31" i="23" s="1"/>
  <c r="BF31" i="23" a="1"/>
  <c r="BF31" i="23" s="1"/>
  <c r="BE31" i="23" a="1"/>
  <c r="BE31" i="23"/>
  <c r="BD31" i="23" a="1"/>
  <c r="BD31" i="23" s="1"/>
  <c r="BC31" i="23" a="1"/>
  <c r="BC31" i="23" s="1"/>
  <c r="BB31" i="23" a="1"/>
  <c r="BB31" i="23" s="1"/>
  <c r="BA31" i="23" a="1"/>
  <c r="BA31" i="23" s="1"/>
  <c r="AZ31" i="23" a="1"/>
  <c r="AZ31" i="23" s="1"/>
  <c r="AY31" i="23" a="1"/>
  <c r="AY31" i="23" s="1"/>
  <c r="AX31" i="23" a="1"/>
  <c r="AX31" i="23" s="1"/>
  <c r="AW31" i="23" a="1"/>
  <c r="AW31" i="23" s="1"/>
  <c r="AV31" i="23" a="1"/>
  <c r="AV31" i="23" s="1"/>
  <c r="AU31" i="23" a="1"/>
  <c r="AU31" i="23" s="1"/>
  <c r="AT31" i="23" a="1"/>
  <c r="AT31" i="23" s="1"/>
  <c r="AS31" i="23" a="1"/>
  <c r="AS31" i="23" s="1"/>
  <c r="AR31" i="23" a="1"/>
  <c r="AR31" i="23" s="1"/>
  <c r="AQ31" i="23" a="1"/>
  <c r="AQ31" i="23" s="1"/>
  <c r="AP31" i="23" a="1"/>
  <c r="AP31" i="23" s="1"/>
  <c r="AO31" i="23" a="1"/>
  <c r="AO31" i="23"/>
  <c r="AN31" i="23" a="1"/>
  <c r="AN31" i="23" s="1"/>
  <c r="AM31" i="23" a="1"/>
  <c r="AM31" i="23" s="1"/>
  <c r="AL31" i="23" a="1"/>
  <c r="AL31" i="23" s="1"/>
  <c r="AK31" i="23" a="1"/>
  <c r="AK31" i="23" s="1"/>
  <c r="AJ31" i="23" a="1"/>
  <c r="AJ31" i="23" s="1"/>
  <c r="AI31" i="23" a="1"/>
  <c r="AI31" i="23" s="1"/>
  <c r="AH31" i="23" a="1"/>
  <c r="AH31" i="23" s="1"/>
  <c r="AG31" i="23" a="1"/>
  <c r="AG31" i="23"/>
  <c r="AF31" i="23"/>
  <c r="AE31" i="23" a="1"/>
  <c r="AE31" i="23"/>
  <c r="AD31" i="23" a="1"/>
  <c r="AD31" i="23" s="1"/>
  <c r="AC31" i="23" a="1"/>
  <c r="AC31" i="23" s="1"/>
  <c r="AB31" i="23" a="1"/>
  <c r="AB31" i="23" s="1"/>
  <c r="AA31" i="23" a="1"/>
  <c r="AA31" i="23"/>
  <c r="Z31" i="23" a="1"/>
  <c r="Z31" i="23" s="1"/>
  <c r="Y31" i="23" a="1"/>
  <c r="Y31" i="23"/>
  <c r="X31" i="23" a="1"/>
  <c r="X31" i="23" s="1"/>
  <c r="W31" i="23" a="1"/>
  <c r="W31" i="23"/>
  <c r="V31" i="23" a="1"/>
  <c r="V31" i="23" s="1"/>
  <c r="U31" i="23" a="1"/>
  <c r="U31" i="23" s="1"/>
  <c r="T31" i="23" a="1"/>
  <c r="T31" i="23" s="1"/>
  <c r="S31" i="23" a="1"/>
  <c r="S31" i="23"/>
  <c r="R31" i="23" a="1"/>
  <c r="R31" i="23" s="1"/>
  <c r="Q31" i="23" a="1"/>
  <c r="Q31" i="23"/>
  <c r="P31" i="23" a="1"/>
  <c r="P31" i="23" s="1"/>
  <c r="O31" i="23" a="1"/>
  <c r="O31" i="23"/>
  <c r="N31" i="23" a="1"/>
  <c r="N31" i="23" s="1"/>
  <c r="M31" i="23" a="1"/>
  <c r="M31" i="23" s="1"/>
  <c r="L31" i="23" a="1"/>
  <c r="L31" i="23" s="1"/>
  <c r="K31" i="23" a="1"/>
  <c r="K31" i="23"/>
  <c r="J31" i="23"/>
  <c r="I31" i="23"/>
  <c r="CQ30" i="23" a="1"/>
  <c r="CQ30" i="23"/>
  <c r="CP30" i="23" a="1"/>
  <c r="CP30" i="23" s="1"/>
  <c r="CO30" i="23" a="1"/>
  <c r="CO30" i="23"/>
  <c r="CN30" i="23" a="1"/>
  <c r="CN30" i="23" s="1"/>
  <c r="CM30" i="23" a="1"/>
  <c r="CM30" i="23"/>
  <c r="CL30" i="23" a="1"/>
  <c r="CL30" i="23" s="1"/>
  <c r="CK30" i="23" a="1"/>
  <c r="CK30" i="23" s="1"/>
  <c r="CJ30" i="23" a="1"/>
  <c r="CJ30" i="23" s="1"/>
  <c r="CI30" i="23" a="1"/>
  <c r="CI30" i="23"/>
  <c r="CH30" i="23" a="1"/>
  <c r="CH30" i="23" s="1"/>
  <c r="CG30" i="23" a="1"/>
  <c r="CG30" i="23"/>
  <c r="CF30" i="23" a="1"/>
  <c r="CF30" i="23" s="1"/>
  <c r="CE30" i="23" a="1"/>
  <c r="CE30" i="23"/>
  <c r="CD30" i="23" a="1"/>
  <c r="CD30" i="23" s="1"/>
  <c r="CC30" i="23" a="1"/>
  <c r="CC30" i="23" s="1"/>
  <c r="CB30" i="23" a="1"/>
  <c r="CB30" i="23" s="1"/>
  <c r="CA30" i="23" a="1"/>
  <c r="CA30" i="23"/>
  <c r="BZ30" i="23" a="1"/>
  <c r="BZ30" i="23" s="1"/>
  <c r="BY30" i="23" a="1"/>
  <c r="BY30" i="23"/>
  <c r="BX30" i="23" a="1"/>
  <c r="BX30" i="23" s="1"/>
  <c r="BW30" i="23" a="1"/>
  <c r="BW30" i="23"/>
  <c r="BV30" i="23" a="1"/>
  <c r="BV30" i="23" s="1"/>
  <c r="BU30" i="23" a="1"/>
  <c r="BU30" i="23" s="1"/>
  <c r="BT30" i="23" a="1"/>
  <c r="BT30" i="23" s="1"/>
  <c r="BS30" i="23" a="1"/>
  <c r="BS30" i="23"/>
  <c r="BR30" i="23" a="1"/>
  <c r="BR30" i="23" s="1"/>
  <c r="BQ30" i="23" a="1"/>
  <c r="BQ30" i="23"/>
  <c r="BP30" i="23" a="1"/>
  <c r="BP30" i="23" s="1"/>
  <c r="BO30" i="23" a="1"/>
  <c r="BO30" i="23"/>
  <c r="BN30" i="23" a="1"/>
  <c r="BN30" i="23" s="1"/>
  <c r="BM30" i="23" a="1"/>
  <c r="BM30" i="23" s="1"/>
  <c r="BL30" i="23" a="1"/>
  <c r="BL30" i="23" s="1"/>
  <c r="BK30" i="23" a="1"/>
  <c r="BK30" i="23"/>
  <c r="BJ30" i="23" a="1"/>
  <c r="BJ30" i="23" s="1"/>
  <c r="BI30" i="23" a="1"/>
  <c r="BI30" i="23"/>
  <c r="BH30" i="23" a="1"/>
  <c r="BH30" i="23" s="1"/>
  <c r="BG30" i="23" a="1"/>
  <c r="BG30" i="23"/>
  <c r="BF30" i="23" a="1"/>
  <c r="BF30" i="23" s="1"/>
  <c r="BE30" i="23" a="1"/>
  <c r="BE30" i="23" s="1"/>
  <c r="BD30" i="23" a="1"/>
  <c r="BD30" i="23" s="1"/>
  <c r="BC30" i="23" a="1"/>
  <c r="BC30" i="23"/>
  <c r="BB30" i="23" a="1"/>
  <c r="BB30" i="23" s="1"/>
  <c r="BA30" i="23" a="1"/>
  <c r="BA30" i="23"/>
  <c r="AZ30" i="23" a="1"/>
  <c r="AZ30" i="23" s="1"/>
  <c r="AY30" i="23" a="1"/>
  <c r="AY30" i="23"/>
  <c r="AX30" i="23" a="1"/>
  <c r="AX30" i="23" s="1"/>
  <c r="AW30" i="23" a="1"/>
  <c r="AW30" i="23" s="1"/>
  <c r="AV30" i="23" a="1"/>
  <c r="AV30" i="23" s="1"/>
  <c r="AU30" i="23" a="1"/>
  <c r="AU30" i="23"/>
  <c r="AT30" i="23" a="1"/>
  <c r="AT30" i="23" s="1"/>
  <c r="AS30" i="23" a="1"/>
  <c r="AS30" i="23"/>
  <c r="AR30" i="23" a="1"/>
  <c r="AR30" i="23" s="1"/>
  <c r="AQ30" i="23" a="1"/>
  <c r="AQ30" i="23"/>
  <c r="AP30" i="23" a="1"/>
  <c r="AP30" i="23" s="1"/>
  <c r="AO30" i="23" a="1"/>
  <c r="AO30" i="23" s="1"/>
  <c r="AN30" i="23" a="1"/>
  <c r="AN30" i="23" s="1"/>
  <c r="AM30" i="23" a="1"/>
  <c r="AM30" i="23"/>
  <c r="AL30" i="23" a="1"/>
  <c r="AL30" i="23" s="1"/>
  <c r="AK30" i="23" a="1"/>
  <c r="AK30" i="23"/>
  <c r="AJ30" i="23" a="1"/>
  <c r="AJ30" i="23" s="1"/>
  <c r="AI30" i="23" a="1"/>
  <c r="AI30" i="23"/>
  <c r="AH30" i="23" a="1"/>
  <c r="AH30" i="23" s="1"/>
  <c r="AG30" i="23" a="1"/>
  <c r="AG30" i="23" s="1"/>
  <c r="AF30" i="23"/>
  <c r="AE30" i="23" a="1"/>
  <c r="AE30" i="23" s="1"/>
  <c r="AD30" i="23" a="1"/>
  <c r="AD30" i="23" s="1"/>
  <c r="AC30" i="23" a="1"/>
  <c r="AC30" i="23" s="1"/>
  <c r="AB30" i="23" a="1"/>
  <c r="AB30" i="23" s="1"/>
  <c r="AA30" i="23" a="1"/>
  <c r="AA30" i="23" s="1"/>
  <c r="Z30" i="23" a="1"/>
  <c r="Z30" i="23" s="1"/>
  <c r="Y30" i="23" a="1"/>
  <c r="Y30" i="23" s="1"/>
  <c r="X30" i="23" a="1"/>
  <c r="X30" i="23"/>
  <c r="W30" i="23" a="1"/>
  <c r="W30" i="23" s="1"/>
  <c r="V30" i="23" a="1"/>
  <c r="V30" i="23" s="1"/>
  <c r="U30" i="23" a="1"/>
  <c r="U30" i="23" s="1"/>
  <c r="T30" i="23" a="1"/>
  <c r="T30" i="23" s="1"/>
  <c r="S30" i="23" a="1"/>
  <c r="S30" i="23" s="1"/>
  <c r="R30" i="23" a="1"/>
  <c r="R30" i="23" s="1"/>
  <c r="Q30" i="23" a="1"/>
  <c r="Q30" i="23" s="1"/>
  <c r="P30" i="23" a="1"/>
  <c r="P30" i="23"/>
  <c r="O30" i="23" a="1"/>
  <c r="O30" i="23" s="1"/>
  <c r="N30" i="23" a="1"/>
  <c r="N30" i="23" s="1"/>
  <c r="M30" i="23" a="1"/>
  <c r="M30" i="23" s="1"/>
  <c r="L30" i="23" a="1"/>
  <c r="L30" i="23" s="1"/>
  <c r="K30" i="23" a="1"/>
  <c r="K30" i="23" s="1"/>
  <c r="J30" i="23"/>
  <c r="I30" i="23"/>
  <c r="CQ29" i="23" a="1"/>
  <c r="CQ29" i="23" s="1"/>
  <c r="CP29" i="23" a="1"/>
  <c r="CP29" i="23"/>
  <c r="CO29" i="23" a="1"/>
  <c r="CO29" i="23" s="1"/>
  <c r="CN29" i="23" a="1"/>
  <c r="CN29" i="23" s="1"/>
  <c r="CM29" i="23" a="1"/>
  <c r="CM29" i="23" s="1"/>
  <c r="CL29" i="23" a="1"/>
  <c r="CL29" i="23" s="1"/>
  <c r="CK29" i="23" a="1"/>
  <c r="CK29" i="23" s="1"/>
  <c r="CJ29" i="23" a="1"/>
  <c r="CJ29" i="23" s="1"/>
  <c r="CI29" i="23" a="1"/>
  <c r="CI29" i="23" s="1"/>
  <c r="CH29" i="23" a="1"/>
  <c r="CH29" i="23"/>
  <c r="CG29" i="23" a="1"/>
  <c r="CG29" i="23" s="1"/>
  <c r="CF29" i="23" a="1"/>
  <c r="CF29" i="23" s="1"/>
  <c r="CE29" i="23" a="1"/>
  <c r="CE29" i="23" s="1"/>
  <c r="CD29" i="23" a="1"/>
  <c r="CD29" i="23" s="1"/>
  <c r="CC29" i="23" a="1"/>
  <c r="CC29" i="23" s="1"/>
  <c r="CB29" i="23" a="1"/>
  <c r="CB29" i="23" s="1"/>
  <c r="CA29" i="23" a="1"/>
  <c r="CA29" i="23" s="1"/>
  <c r="BZ29" i="23" a="1"/>
  <c r="BZ29" i="23"/>
  <c r="BY29" i="23" a="1"/>
  <c r="BY29" i="23" s="1"/>
  <c r="BX29" i="23" a="1"/>
  <c r="BX29" i="23" s="1"/>
  <c r="BW29" i="23" a="1"/>
  <c r="BW29" i="23" s="1"/>
  <c r="BV29" i="23" a="1"/>
  <c r="BV29" i="23" s="1"/>
  <c r="BU29" i="23" a="1"/>
  <c r="BU29" i="23" s="1"/>
  <c r="BT29" i="23" a="1"/>
  <c r="BT29" i="23" s="1"/>
  <c r="BS29" i="23" a="1"/>
  <c r="BS29" i="23" s="1"/>
  <c r="BR29" i="23" a="1"/>
  <c r="BR29" i="23" s="1"/>
  <c r="BQ29" i="23" a="1"/>
  <c r="BQ29" i="23" s="1"/>
  <c r="BP29" i="23" a="1"/>
  <c r="BP29" i="23"/>
  <c r="BO29" i="23" a="1"/>
  <c r="BO29" i="23" s="1"/>
  <c r="BN29" i="23" a="1"/>
  <c r="BN29" i="23"/>
  <c r="BM29" i="23" a="1"/>
  <c r="BM29" i="23" s="1"/>
  <c r="BL29" i="23" a="1"/>
  <c r="BL29" i="23"/>
  <c r="BK29" i="23" a="1"/>
  <c r="BK29" i="23" s="1"/>
  <c r="BJ29" i="23" a="1"/>
  <c r="BJ29" i="23" s="1"/>
  <c r="BI29" i="23" a="1"/>
  <c r="BI29" i="23" s="1"/>
  <c r="BH29" i="23" a="1"/>
  <c r="BH29" i="23"/>
  <c r="BG29" i="23" a="1"/>
  <c r="BG29" i="23" s="1"/>
  <c r="BF29" i="23" a="1"/>
  <c r="BF29" i="23"/>
  <c r="BE29" i="23" a="1"/>
  <c r="BE29" i="23" s="1"/>
  <c r="BD29" i="23" a="1"/>
  <c r="BD29" i="23"/>
  <c r="BC29" i="23" a="1"/>
  <c r="BC29" i="23" s="1"/>
  <c r="BB29" i="23" a="1"/>
  <c r="BB29" i="23" s="1"/>
  <c r="BA29" i="23" a="1"/>
  <c r="BA29" i="23" s="1"/>
  <c r="AZ29" i="23" a="1"/>
  <c r="AZ29" i="23"/>
  <c r="AY29" i="23" a="1"/>
  <c r="AY29" i="23" s="1"/>
  <c r="AX29" i="23" a="1"/>
  <c r="AX29" i="23"/>
  <c r="AW29" i="23" a="1"/>
  <c r="AW29" i="23" s="1"/>
  <c r="AV29" i="23" a="1"/>
  <c r="AV29" i="23"/>
  <c r="AU29" i="23" a="1"/>
  <c r="AU29" i="23" s="1"/>
  <c r="AT29" i="23" a="1"/>
  <c r="AT29" i="23" s="1"/>
  <c r="AS29" i="23" a="1"/>
  <c r="AS29" i="23" s="1"/>
  <c r="AR29" i="23" a="1"/>
  <c r="AR29" i="23"/>
  <c r="AQ29" i="23" a="1"/>
  <c r="AQ29" i="23" s="1"/>
  <c r="AP29" i="23" a="1"/>
  <c r="AP29" i="23"/>
  <c r="AO29" i="23" a="1"/>
  <c r="AO29" i="23" s="1"/>
  <c r="AN29" i="23" a="1"/>
  <c r="AN29" i="23"/>
  <c r="AM29" i="23" a="1"/>
  <c r="AM29" i="23" s="1"/>
  <c r="AL29" i="23" a="1"/>
  <c r="AL29" i="23" s="1"/>
  <c r="AK29" i="23" a="1"/>
  <c r="AK29" i="23" s="1"/>
  <c r="AJ29" i="23" a="1"/>
  <c r="AJ29" i="23"/>
  <c r="AI29" i="23" a="1"/>
  <c r="AI29" i="23" s="1"/>
  <c r="AH29" i="23" a="1"/>
  <c r="AH29" i="23"/>
  <c r="AG29" i="23" a="1"/>
  <c r="AG29" i="23" s="1"/>
  <c r="AF29" i="23"/>
  <c r="AE29" i="23" a="1"/>
  <c r="AE29" i="23" s="1"/>
  <c r="AD29" i="23" a="1"/>
  <c r="AD29" i="23" s="1"/>
  <c r="AC29" i="23" a="1"/>
  <c r="AC29" i="23" s="1"/>
  <c r="AB29" i="23" a="1"/>
  <c r="AB29" i="23" s="1"/>
  <c r="AA29" i="23" a="1"/>
  <c r="AA29" i="23" s="1"/>
  <c r="Z29" i="23" a="1"/>
  <c r="Z29" i="23" s="1"/>
  <c r="Y29" i="23" a="1"/>
  <c r="Y29" i="23" s="1"/>
  <c r="X29" i="23" a="1"/>
  <c r="X29" i="23" s="1"/>
  <c r="W29" i="23" a="1"/>
  <c r="W29" i="23" s="1"/>
  <c r="V29" i="23" a="1"/>
  <c r="V29" i="23" s="1"/>
  <c r="U29" i="23" a="1"/>
  <c r="U29" i="23" s="1"/>
  <c r="T29" i="23" a="1"/>
  <c r="T29" i="23" s="1"/>
  <c r="S29" i="23" a="1"/>
  <c r="S29" i="23" s="1"/>
  <c r="R29" i="23" a="1"/>
  <c r="R29" i="23" s="1"/>
  <c r="Q29" i="23" a="1"/>
  <c r="Q29" i="23" s="1"/>
  <c r="P29" i="23" a="1"/>
  <c r="P29" i="23" s="1"/>
  <c r="O29" i="23" a="1"/>
  <c r="O29" i="23" s="1"/>
  <c r="N29" i="23" a="1"/>
  <c r="N29" i="23" s="1"/>
  <c r="M29" i="23" a="1"/>
  <c r="M29" i="23" s="1"/>
  <c r="L29" i="23" a="1"/>
  <c r="L29" i="23" s="1"/>
  <c r="K29" i="23" a="1"/>
  <c r="K29" i="23" s="1"/>
  <c r="J29" i="23"/>
  <c r="I29" i="23"/>
  <c r="CQ28" i="23" a="1"/>
  <c r="CQ28" i="23" s="1"/>
  <c r="CP28" i="23" a="1"/>
  <c r="CP28" i="23" s="1"/>
  <c r="CO28" i="23" a="1"/>
  <c r="CO28" i="23" s="1"/>
  <c r="CN28" i="23" a="1"/>
  <c r="CN28" i="23" s="1"/>
  <c r="CM28" i="23" a="1"/>
  <c r="CM28" i="23" s="1"/>
  <c r="CL28" i="23" a="1"/>
  <c r="CL28" i="23" s="1"/>
  <c r="CK28" i="23" a="1"/>
  <c r="CK28" i="23" s="1"/>
  <c r="CJ28" i="23" a="1"/>
  <c r="CJ28" i="23" s="1"/>
  <c r="CI28" i="23" a="1"/>
  <c r="CI28" i="23" s="1"/>
  <c r="CH28" i="23" a="1"/>
  <c r="CH28" i="23" s="1"/>
  <c r="CG28" i="23" a="1"/>
  <c r="CG28" i="23" s="1"/>
  <c r="CF28" i="23" a="1"/>
  <c r="CF28" i="23" s="1"/>
  <c r="CE28" i="23" a="1"/>
  <c r="CE28" i="23" s="1"/>
  <c r="CD28" i="23" a="1"/>
  <c r="CD28" i="23" s="1"/>
  <c r="CC28" i="23" a="1"/>
  <c r="CC28" i="23" s="1"/>
  <c r="CB28" i="23" a="1"/>
  <c r="CB28" i="23" s="1"/>
  <c r="CA28" i="23" a="1"/>
  <c r="CA28" i="23" s="1"/>
  <c r="BZ28" i="23" a="1"/>
  <c r="BZ28" i="23" s="1"/>
  <c r="BY28" i="23" a="1"/>
  <c r="BY28" i="23" s="1"/>
  <c r="BX28" i="23" a="1"/>
  <c r="BX28" i="23" s="1"/>
  <c r="BW28" i="23" a="1"/>
  <c r="BW28" i="23" s="1"/>
  <c r="BV28" i="23" a="1"/>
  <c r="BV28" i="23" s="1"/>
  <c r="BU28" i="23" a="1"/>
  <c r="BU28" i="23" s="1"/>
  <c r="BT28" i="23" a="1"/>
  <c r="BT28" i="23" s="1"/>
  <c r="BS28" i="23" a="1"/>
  <c r="BS28" i="23" s="1"/>
  <c r="BR28" i="23" a="1"/>
  <c r="BR28" i="23" s="1"/>
  <c r="BQ28" i="23" a="1"/>
  <c r="BQ28" i="23" s="1"/>
  <c r="BP28" i="23" a="1"/>
  <c r="BP28" i="23" s="1"/>
  <c r="BO28" i="23" a="1"/>
  <c r="BO28" i="23" s="1"/>
  <c r="BN28" i="23" a="1"/>
  <c r="BN28" i="23" s="1"/>
  <c r="BM28" i="23" a="1"/>
  <c r="BM28" i="23" s="1"/>
  <c r="BL28" i="23" a="1"/>
  <c r="BL28" i="23" s="1"/>
  <c r="BK28" i="23" a="1"/>
  <c r="BK28" i="23" s="1"/>
  <c r="BJ28" i="23" a="1"/>
  <c r="BJ28" i="23" s="1"/>
  <c r="BI28" i="23" a="1"/>
  <c r="BI28" i="23" s="1"/>
  <c r="BH28" i="23" a="1"/>
  <c r="BH28" i="23" s="1"/>
  <c r="BG28" i="23" a="1"/>
  <c r="BG28" i="23" s="1"/>
  <c r="BF28" i="23" a="1"/>
  <c r="BF28" i="23" s="1"/>
  <c r="BE28" i="23" a="1"/>
  <c r="BE28" i="23" s="1"/>
  <c r="BD28" i="23" a="1"/>
  <c r="BD28" i="23" s="1"/>
  <c r="BC28" i="23" a="1"/>
  <c r="BC28" i="23" s="1"/>
  <c r="BB28" i="23" a="1"/>
  <c r="BB28" i="23" s="1"/>
  <c r="BA28" i="23" a="1"/>
  <c r="BA28" i="23" s="1"/>
  <c r="AZ28" i="23" a="1"/>
  <c r="AZ28" i="23" s="1"/>
  <c r="AY28" i="23" a="1"/>
  <c r="AY28" i="23" s="1"/>
  <c r="AX28" i="23" a="1"/>
  <c r="AX28" i="23" s="1"/>
  <c r="AW28" i="23" a="1"/>
  <c r="AW28" i="23" s="1"/>
  <c r="AV28" i="23" a="1"/>
  <c r="AV28" i="23" s="1"/>
  <c r="AU28" i="23" a="1"/>
  <c r="AU28" i="23" s="1"/>
  <c r="AT28" i="23" a="1"/>
  <c r="AT28" i="23" s="1"/>
  <c r="AS28" i="23" a="1"/>
  <c r="AS28" i="23" s="1"/>
  <c r="AR28" i="23" a="1"/>
  <c r="AR28" i="23" s="1"/>
  <c r="AQ28" i="23" a="1"/>
  <c r="AQ28" i="23" s="1"/>
  <c r="AP28" i="23" a="1"/>
  <c r="AP28" i="23" s="1"/>
  <c r="AO28" i="23" a="1"/>
  <c r="AO28" i="23" s="1"/>
  <c r="AN28" i="23" a="1"/>
  <c r="AN28" i="23" s="1"/>
  <c r="AM28" i="23" a="1"/>
  <c r="AM28" i="23" s="1"/>
  <c r="AL28" i="23" a="1"/>
  <c r="AL28" i="23" s="1"/>
  <c r="AK28" i="23" a="1"/>
  <c r="AK28" i="23" s="1"/>
  <c r="AJ28" i="23" a="1"/>
  <c r="AJ28" i="23" s="1"/>
  <c r="AI28" i="23" a="1"/>
  <c r="AI28" i="23" s="1"/>
  <c r="AH28" i="23" a="1"/>
  <c r="AH28" i="23" s="1"/>
  <c r="AG28" i="23" a="1"/>
  <c r="AG28" i="23" s="1"/>
  <c r="AF28" i="23" a="1"/>
  <c r="AF28" i="23" s="1"/>
  <c r="AE28" i="23" a="1"/>
  <c r="AE28" i="23" s="1"/>
  <c r="AD28" i="23" a="1"/>
  <c r="AD28" i="23" s="1"/>
  <c r="AC28" i="23" a="1"/>
  <c r="AC28" i="23" s="1"/>
  <c r="AB28" i="23" a="1"/>
  <c r="AB28" i="23" s="1"/>
  <c r="AA28" i="23" a="1"/>
  <c r="AA28" i="23" s="1"/>
  <c r="Z28" i="23" a="1"/>
  <c r="Z28" i="23" s="1"/>
  <c r="Y28" i="23" a="1"/>
  <c r="Y28" i="23" s="1"/>
  <c r="X28" i="23" a="1"/>
  <c r="X28" i="23" s="1"/>
  <c r="W28" i="23" a="1"/>
  <c r="W28" i="23" s="1"/>
  <c r="V28" i="23" a="1"/>
  <c r="V28" i="23" s="1"/>
  <c r="U28" i="23" a="1"/>
  <c r="U28" i="23" s="1"/>
  <c r="T28" i="23" a="1"/>
  <c r="T28" i="23" s="1"/>
  <c r="S28" i="23" a="1"/>
  <c r="S28" i="23" s="1"/>
  <c r="R28" i="23" a="1"/>
  <c r="R28" i="23" s="1"/>
  <c r="Q28" i="23" a="1"/>
  <c r="Q28" i="23" s="1"/>
  <c r="P28" i="23" a="1"/>
  <c r="P28" i="23" s="1"/>
  <c r="O28" i="23" a="1"/>
  <c r="O28" i="23" s="1"/>
  <c r="N28" i="23" a="1"/>
  <c r="N28" i="23" s="1"/>
  <c r="N39" i="23" s="1"/>
  <c r="M28" i="23" a="1"/>
  <c r="M28" i="23" s="1"/>
  <c r="M39" i="23" s="1"/>
  <c r="L28" i="23" a="1"/>
  <c r="L28" i="23" s="1"/>
  <c r="K28" i="23" a="1"/>
  <c r="K28" i="23" s="1"/>
  <c r="K39" i="23" s="1"/>
  <c r="J28" i="23" a="1"/>
  <c r="J28" i="23" s="1"/>
  <c r="J39" i="23" s="1"/>
  <c r="I28" i="23"/>
  <c r="H28" i="23"/>
  <c r="CQ26" i="23" a="1"/>
  <c r="CQ26" i="23" s="1"/>
  <c r="CP26" i="23" a="1"/>
  <c r="CP26" i="23"/>
  <c r="CO26" i="23" a="1"/>
  <c r="CO26" i="23" s="1"/>
  <c r="CN26" i="23" a="1"/>
  <c r="CN26" i="23"/>
  <c r="CM26" i="23" a="1"/>
  <c r="CM26" i="23" s="1"/>
  <c r="CL26" i="23" a="1"/>
  <c r="CL26" i="23"/>
  <c r="CK26" i="23" a="1"/>
  <c r="CK26" i="23" s="1"/>
  <c r="CJ26" i="23" a="1"/>
  <c r="CJ26" i="23" s="1"/>
  <c r="CI26" i="23" a="1"/>
  <c r="CI26" i="23" s="1"/>
  <c r="CH26" i="23" a="1"/>
  <c r="CH26" i="23"/>
  <c r="CG26" i="23" a="1"/>
  <c r="CG26" i="23" s="1"/>
  <c r="CF26" i="23" a="1"/>
  <c r="CF26" i="23"/>
  <c r="CE26" i="23" a="1"/>
  <c r="CE26" i="23" s="1"/>
  <c r="CD26" i="23" a="1"/>
  <c r="CD26" i="23"/>
  <c r="CC26" i="23" a="1"/>
  <c r="CC26" i="23" s="1"/>
  <c r="CB26" i="23" a="1"/>
  <c r="CB26" i="23" s="1"/>
  <c r="CA26" i="23" a="1"/>
  <c r="CA26" i="23" s="1"/>
  <c r="BZ26" i="23" a="1"/>
  <c r="BZ26" i="23"/>
  <c r="BY26" i="23" a="1"/>
  <c r="BY26" i="23" s="1"/>
  <c r="BX26" i="23" a="1"/>
  <c r="BX26" i="23"/>
  <c r="BW26" i="23" a="1"/>
  <c r="BW26" i="23" s="1"/>
  <c r="BV26" i="23" a="1"/>
  <c r="BV26" i="23"/>
  <c r="BU26" i="23" a="1"/>
  <c r="BU26" i="23" s="1"/>
  <c r="BT26" i="23" a="1"/>
  <c r="BT26" i="23" s="1"/>
  <c r="BS26" i="23" a="1"/>
  <c r="BS26" i="23" s="1"/>
  <c r="BR26" i="23" a="1"/>
  <c r="BR26" i="23"/>
  <c r="BQ26" i="23" a="1"/>
  <c r="BQ26" i="23" s="1"/>
  <c r="BP26" i="23" a="1"/>
  <c r="BP26" i="23"/>
  <c r="BO26" i="23" a="1"/>
  <c r="BO26" i="23" s="1"/>
  <c r="BN26" i="23" a="1"/>
  <c r="BN26" i="23"/>
  <c r="BM26" i="23" a="1"/>
  <c r="BM26" i="23" s="1"/>
  <c r="BL26" i="23" a="1"/>
  <c r="BL26" i="23" s="1"/>
  <c r="BK26" i="23" a="1"/>
  <c r="BK26" i="23" s="1"/>
  <c r="BJ26" i="23" a="1"/>
  <c r="BJ26" i="23"/>
  <c r="BI26" i="23" a="1"/>
  <c r="BI26" i="23" s="1"/>
  <c r="BH26" i="23" a="1"/>
  <c r="BH26" i="23"/>
  <c r="BG26" i="23" a="1"/>
  <c r="BG26" i="23" s="1"/>
  <c r="BF26" i="23" a="1"/>
  <c r="BF26" i="23"/>
  <c r="BE26" i="23" a="1"/>
  <c r="BE26" i="23" s="1"/>
  <c r="BD26" i="23" a="1"/>
  <c r="BD26" i="23" s="1"/>
  <c r="BC26" i="23" a="1"/>
  <c r="BC26" i="23" s="1"/>
  <c r="BB26" i="23" a="1"/>
  <c r="BB26" i="23"/>
  <c r="BA26" i="23" a="1"/>
  <c r="BA26" i="23" s="1"/>
  <c r="AZ26" i="23" a="1"/>
  <c r="AZ26" i="23"/>
  <c r="AY26" i="23" a="1"/>
  <c r="AY26" i="23" s="1"/>
  <c r="AX26" i="23" a="1"/>
  <c r="AX26" i="23"/>
  <c r="AW26" i="23" a="1"/>
  <c r="AW26" i="23" s="1"/>
  <c r="AV26" i="23" a="1"/>
  <c r="AV26" i="23" s="1"/>
  <c r="AU26" i="23" a="1"/>
  <c r="AU26" i="23" s="1"/>
  <c r="AT26" i="23" a="1"/>
  <c r="AT26" i="23"/>
  <c r="AS26" i="23" a="1"/>
  <c r="AS26" i="23" s="1"/>
  <c r="AR26" i="23" a="1"/>
  <c r="AR26" i="23"/>
  <c r="AQ26" i="23" a="1"/>
  <c r="AQ26" i="23" s="1"/>
  <c r="AP26" i="23" a="1"/>
  <c r="AP26" i="23"/>
  <c r="AO26" i="23"/>
  <c r="AN26" i="23"/>
  <c r="AM26" i="23"/>
  <c r="AL26" i="23"/>
  <c r="AK26" i="23"/>
  <c r="AJ26" i="23"/>
  <c r="AI26" i="23"/>
  <c r="AH26" i="23"/>
  <c r="AG26" i="23"/>
  <c r="AF26" i="23"/>
  <c r="AE26" i="23" a="1"/>
  <c r="AE26" i="23"/>
  <c r="AD26" i="23" a="1"/>
  <c r="AD26" i="23" s="1"/>
  <c r="AC26" i="23" a="1"/>
  <c r="AC26" i="23" s="1"/>
  <c r="AB26" i="23" a="1"/>
  <c r="AB26" i="23" s="1"/>
  <c r="AA26" i="23" a="1"/>
  <c r="AA26" i="23"/>
  <c r="Z26" i="23" a="1"/>
  <c r="Z26" i="23" s="1"/>
  <c r="Y26" i="23" a="1"/>
  <c r="Y26" i="23"/>
  <c r="X26" i="23" a="1"/>
  <c r="X26" i="23" s="1"/>
  <c r="W26" i="23" a="1"/>
  <c r="W26" i="23"/>
  <c r="V26" i="23" a="1"/>
  <c r="V26" i="23" s="1"/>
  <c r="U26" i="23" a="1"/>
  <c r="U26" i="23" s="1"/>
  <c r="T26" i="23" a="1"/>
  <c r="T26" i="23" s="1"/>
  <c r="S26" i="23" a="1"/>
  <c r="S26" i="23"/>
  <c r="R26" i="23" a="1"/>
  <c r="R26" i="23" s="1"/>
  <c r="Q26" i="23" a="1"/>
  <c r="Q26" i="23"/>
  <c r="P26" i="23" a="1"/>
  <c r="P26" i="23" s="1"/>
  <c r="O26" i="23" a="1"/>
  <c r="O26" i="23"/>
  <c r="N26" i="23" a="1"/>
  <c r="N26" i="23" s="1"/>
  <c r="M26" i="23" a="1"/>
  <c r="M26" i="23" s="1"/>
  <c r="L26" i="23" a="1"/>
  <c r="L26" i="23" s="1"/>
  <c r="K26" i="23" a="1"/>
  <c r="K26" i="23"/>
  <c r="J26" i="23"/>
  <c r="I26" i="23"/>
  <c r="CQ25" i="23" a="1"/>
  <c r="CQ25" i="23"/>
  <c r="CP25" i="23" a="1"/>
  <c r="CP25" i="23" s="1"/>
  <c r="CO25" i="23" a="1"/>
  <c r="CO25" i="23"/>
  <c r="CN25" i="23" a="1"/>
  <c r="CN25" i="23" s="1"/>
  <c r="CM25" i="23" a="1"/>
  <c r="CM25" i="23"/>
  <c r="CL25" i="23" a="1"/>
  <c r="CL25" i="23" s="1"/>
  <c r="CK25" i="23" a="1"/>
  <c r="CK25" i="23" s="1"/>
  <c r="CJ25" i="23" a="1"/>
  <c r="CJ25" i="23" s="1"/>
  <c r="CI25" i="23" a="1"/>
  <c r="CI25" i="23"/>
  <c r="CH25" i="23" a="1"/>
  <c r="CH25" i="23" s="1"/>
  <c r="CG25" i="23" a="1"/>
  <c r="CG25" i="23"/>
  <c r="CF25" i="23" a="1"/>
  <c r="CF25" i="23" s="1"/>
  <c r="CE25" i="23" a="1"/>
  <c r="CE25" i="23"/>
  <c r="CD25" i="23" a="1"/>
  <c r="CD25" i="23" s="1"/>
  <c r="CC25" i="23" a="1"/>
  <c r="CC25" i="23" s="1"/>
  <c r="CB25" i="23" a="1"/>
  <c r="CB25" i="23" s="1"/>
  <c r="CA25" i="23" a="1"/>
  <c r="CA25" i="23"/>
  <c r="BZ25" i="23" a="1"/>
  <c r="BZ25" i="23" s="1"/>
  <c r="BY25" i="23" a="1"/>
  <c r="BY25" i="23"/>
  <c r="BX25" i="23" a="1"/>
  <c r="BX25" i="23" s="1"/>
  <c r="BW25" i="23" a="1"/>
  <c r="BW25" i="23"/>
  <c r="BV25" i="23" a="1"/>
  <c r="BV25" i="23" s="1"/>
  <c r="BU25" i="23" a="1"/>
  <c r="BU25" i="23" s="1"/>
  <c r="BT25" i="23" a="1"/>
  <c r="BT25" i="23" s="1"/>
  <c r="BS25" i="23" a="1"/>
  <c r="BS25" i="23"/>
  <c r="BR25" i="23" a="1"/>
  <c r="BR25" i="23" s="1"/>
  <c r="BQ25" i="23" a="1"/>
  <c r="BQ25" i="23"/>
  <c r="BP25" i="23" a="1"/>
  <c r="BP25" i="23" s="1"/>
  <c r="BO25" i="23" a="1"/>
  <c r="BO25" i="23"/>
  <c r="BN25" i="23" a="1"/>
  <c r="BN25" i="23" s="1"/>
  <c r="BM25" i="23" a="1"/>
  <c r="BM25" i="23" s="1"/>
  <c r="BL25" i="23" a="1"/>
  <c r="BL25" i="23" s="1"/>
  <c r="BK25" i="23" a="1"/>
  <c r="BK25" i="23"/>
  <c r="BJ25" i="23" a="1"/>
  <c r="BJ25" i="23" s="1"/>
  <c r="BI25" i="23" a="1"/>
  <c r="BI25" i="23"/>
  <c r="BH25" i="23" a="1"/>
  <c r="BH25" i="23" s="1"/>
  <c r="BG25" i="23" a="1"/>
  <c r="BG25" i="23"/>
  <c r="BF25" i="23" a="1"/>
  <c r="BF25" i="23" s="1"/>
  <c r="BE25" i="23" a="1"/>
  <c r="BE25" i="23" s="1"/>
  <c r="BD25" i="23" a="1"/>
  <c r="BD25" i="23" s="1"/>
  <c r="BC25" i="23" a="1"/>
  <c r="BC25" i="23"/>
  <c r="BB25" i="23" a="1"/>
  <c r="BB25" i="23" s="1"/>
  <c r="BA25" i="23" a="1"/>
  <c r="BA25" i="23"/>
  <c r="AZ25" i="23" a="1"/>
  <c r="AZ25" i="23" s="1"/>
  <c r="AY25" i="23" a="1"/>
  <c r="AY25" i="23"/>
  <c r="AX25" i="23" a="1"/>
  <c r="AX25" i="23" s="1"/>
  <c r="AW25" i="23" a="1"/>
  <c r="AW25" i="23" s="1"/>
  <c r="AV25" i="23" a="1"/>
  <c r="AV25" i="23" s="1"/>
  <c r="AU25" i="23" a="1"/>
  <c r="AU25" i="23"/>
  <c r="AT25" i="23" a="1"/>
  <c r="AT25" i="23" s="1"/>
  <c r="AS25" i="23" a="1"/>
  <c r="AS25" i="23"/>
  <c r="AR25" i="23" a="1"/>
  <c r="AR25" i="23" s="1"/>
  <c r="AQ25" i="23" a="1"/>
  <c r="AQ25" i="23"/>
  <c r="AP25" i="23" a="1"/>
  <c r="AP25" i="23" s="1"/>
  <c r="AO25" i="23"/>
  <c r="AN25" i="23"/>
  <c r="AM25" i="23"/>
  <c r="AL25" i="23"/>
  <c r="AK25" i="23"/>
  <c r="AJ25" i="23"/>
  <c r="AI25" i="23"/>
  <c r="AH25" i="23"/>
  <c r="AG25" i="23"/>
  <c r="AF25" i="23"/>
  <c r="AE25" i="23" a="1"/>
  <c r="AE25" i="23" s="1"/>
  <c r="AD25" i="23" a="1"/>
  <c r="AD25" i="23"/>
  <c r="AC25" i="23" a="1"/>
  <c r="AC25" i="23" s="1"/>
  <c r="AB25" i="23" a="1"/>
  <c r="AB25" i="23"/>
  <c r="AA25" i="23" a="1"/>
  <c r="AA25" i="23" s="1"/>
  <c r="Z25" i="23" a="1"/>
  <c r="Z25" i="23"/>
  <c r="Y25" i="23" a="1"/>
  <c r="Y25" i="23" s="1"/>
  <c r="X25" i="23" a="1"/>
  <c r="X25" i="23" s="1"/>
  <c r="W25" i="23" a="1"/>
  <c r="W25" i="23" s="1"/>
  <c r="V25" i="23" a="1"/>
  <c r="V25" i="23"/>
  <c r="U25" i="23" a="1"/>
  <c r="U25" i="23" s="1"/>
  <c r="T25" i="23" a="1"/>
  <c r="T25" i="23"/>
  <c r="S25" i="23" a="1"/>
  <c r="S25" i="23" s="1"/>
  <c r="R25" i="23" a="1"/>
  <c r="R25" i="23"/>
  <c r="Q25" i="23" a="1"/>
  <c r="Q25" i="23" s="1"/>
  <c r="P25" i="23" a="1"/>
  <c r="P25" i="23" s="1"/>
  <c r="O25" i="23" a="1"/>
  <c r="O25" i="23" s="1"/>
  <c r="N25" i="23" a="1"/>
  <c r="N25" i="23"/>
  <c r="M25" i="23" a="1"/>
  <c r="M25" i="23" s="1"/>
  <c r="L25" i="23" a="1"/>
  <c r="L25" i="23"/>
  <c r="K25" i="23" a="1"/>
  <c r="K25" i="23" s="1"/>
  <c r="J25" i="23"/>
  <c r="I25" i="23"/>
  <c r="CQ24" i="23" a="1"/>
  <c r="CQ24" i="23" s="1"/>
  <c r="CP24" i="23" a="1"/>
  <c r="CP24" i="23" s="1"/>
  <c r="CO24" i="23" a="1"/>
  <c r="CO24" i="23" s="1"/>
  <c r="CN24" i="23" a="1"/>
  <c r="CN24" i="23"/>
  <c r="CM24" i="23" a="1"/>
  <c r="CM24" i="23" s="1"/>
  <c r="CL24" i="23" a="1"/>
  <c r="CL24" i="23"/>
  <c r="CK24" i="23" a="1"/>
  <c r="CK24" i="23" s="1"/>
  <c r="CJ24" i="23" a="1"/>
  <c r="CJ24" i="23"/>
  <c r="CI24" i="23" a="1"/>
  <c r="CI24" i="23" s="1"/>
  <c r="CH24" i="23" a="1"/>
  <c r="CH24" i="23" s="1"/>
  <c r="CG24" i="23" a="1"/>
  <c r="CG24" i="23" s="1"/>
  <c r="CF24" i="23" a="1"/>
  <c r="CF24" i="23"/>
  <c r="CE24" i="23" a="1"/>
  <c r="CE24" i="23" s="1"/>
  <c r="CD24" i="23" a="1"/>
  <c r="CD24" i="23" s="1"/>
  <c r="CC24" i="23" a="1"/>
  <c r="CC24" i="23" s="1"/>
  <c r="CB24" i="23" a="1"/>
  <c r="CB24" i="23"/>
  <c r="CA24" i="23" a="1"/>
  <c r="CA24" i="23" s="1"/>
  <c r="BZ24" i="23" a="1"/>
  <c r="BZ24" i="23" s="1"/>
  <c r="BY24" i="23" a="1"/>
  <c r="BY24" i="23" s="1"/>
  <c r="BX24" i="23" a="1"/>
  <c r="BX24" i="23" s="1"/>
  <c r="BW24" i="23" a="1"/>
  <c r="BW24" i="23" s="1"/>
  <c r="BV24" i="23" a="1"/>
  <c r="BV24" i="23" s="1"/>
  <c r="I24" i="23"/>
  <c r="CQ23" i="23" a="1"/>
  <c r="CQ23" i="23"/>
  <c r="CP23" i="23" a="1"/>
  <c r="CP23" i="23" s="1"/>
  <c r="CO23" i="23" a="1"/>
  <c r="CO23" i="23" s="1"/>
  <c r="CN23" i="23" a="1"/>
  <c r="CN23" i="23" s="1"/>
  <c r="CM23" i="23" a="1"/>
  <c r="CM23" i="23"/>
  <c r="CL23" i="23" a="1"/>
  <c r="CL23" i="23" s="1"/>
  <c r="CK23" i="23" a="1"/>
  <c r="CK23" i="23" s="1"/>
  <c r="CJ23" i="23" a="1"/>
  <c r="CJ23" i="23" s="1"/>
  <c r="CI23" i="23" a="1"/>
  <c r="CI23" i="23"/>
  <c r="CH23" i="23" a="1"/>
  <c r="CH23" i="23" s="1"/>
  <c r="CG23" i="23" a="1"/>
  <c r="CG23" i="23" s="1"/>
  <c r="CF23" i="23" a="1"/>
  <c r="CF23" i="23" s="1"/>
  <c r="CE23" i="23" a="1"/>
  <c r="CE23" i="23"/>
  <c r="CD23" i="23" a="1"/>
  <c r="CD23" i="23" s="1"/>
  <c r="CC23" i="23" a="1"/>
  <c r="CC23" i="23" s="1"/>
  <c r="CB23" i="23" a="1"/>
  <c r="CB23" i="23" s="1"/>
  <c r="CA23" i="23" a="1"/>
  <c r="CA23" i="23"/>
  <c r="BZ23" i="23" a="1"/>
  <c r="BZ23" i="23" s="1"/>
  <c r="BY23" i="23" a="1"/>
  <c r="BY23" i="23" s="1"/>
  <c r="BX23" i="23" a="1"/>
  <c r="BX23" i="23" s="1"/>
  <c r="BW23" i="23" a="1"/>
  <c r="BW23" i="23"/>
  <c r="BV23" i="23" a="1"/>
  <c r="BV23" i="23" s="1"/>
  <c r="I23" i="23"/>
  <c r="CQ22" i="23" a="1"/>
  <c r="CQ22" i="23"/>
  <c r="CP22" i="23" a="1"/>
  <c r="CP22" i="23" s="1"/>
  <c r="CO22" i="23" a="1"/>
  <c r="CO22" i="23" s="1"/>
  <c r="CN22" i="23" a="1"/>
  <c r="CN22" i="23" s="1"/>
  <c r="CM22" i="23" a="1"/>
  <c r="CM22" i="23"/>
  <c r="CL22" i="23" a="1"/>
  <c r="CL22" i="23" s="1"/>
  <c r="CK22" i="23" a="1"/>
  <c r="CK22" i="23" s="1"/>
  <c r="CJ22" i="23" a="1"/>
  <c r="CJ22" i="23" s="1"/>
  <c r="CI22" i="23" a="1"/>
  <c r="CI22" i="23"/>
  <c r="CH22" i="23" a="1"/>
  <c r="CH22" i="23" s="1"/>
  <c r="CG22" i="23" a="1"/>
  <c r="CG22" i="23" s="1"/>
  <c r="CF22" i="23" a="1"/>
  <c r="CF22" i="23" s="1"/>
  <c r="CE22" i="23" a="1"/>
  <c r="CE22" i="23"/>
  <c r="CD22" i="23" a="1"/>
  <c r="CD22" i="23" s="1"/>
  <c r="CC22" i="23" a="1"/>
  <c r="CC22" i="23" s="1"/>
  <c r="CB22" i="23" a="1"/>
  <c r="CB22" i="23" s="1"/>
  <c r="CA22" i="23" a="1"/>
  <c r="CA22" i="23"/>
  <c r="BZ22" i="23" a="1"/>
  <c r="BZ22" i="23" s="1"/>
  <c r="BY22" i="23" a="1"/>
  <c r="BY22" i="23" s="1"/>
  <c r="BX22" i="23" a="1"/>
  <c r="BX22" i="23" s="1"/>
  <c r="BW22" i="23" a="1"/>
  <c r="BW22" i="23"/>
  <c r="BV22" i="23" a="1"/>
  <c r="BV22" i="23" s="1"/>
  <c r="BU22" i="23" a="1"/>
  <c r="BU22" i="23" s="1"/>
  <c r="AS22" i="23" a="1"/>
  <c r="AS22" i="23" s="1"/>
  <c r="AR22" i="23" a="1"/>
  <c r="AR22" i="23"/>
  <c r="AQ22" i="23" a="1"/>
  <c r="AQ22" i="23" s="1"/>
  <c r="AP22" i="23" a="1"/>
  <c r="AP22" i="23" s="1"/>
  <c r="AO22" i="23"/>
  <c r="AN22" i="23"/>
  <c r="AM22" i="23"/>
  <c r="AL22" i="23"/>
  <c r="AK22" i="23"/>
  <c r="AJ22" i="23"/>
  <c r="AI22" i="23"/>
  <c r="AH22" i="23"/>
  <c r="AG22" i="23"/>
  <c r="AF22" i="23"/>
  <c r="AE22" i="23" a="1"/>
  <c r="AE22" i="23" s="1"/>
  <c r="AD22" i="23" a="1"/>
  <c r="AD22" i="23" s="1"/>
  <c r="AC22" i="23" a="1"/>
  <c r="AC22" i="23"/>
  <c r="AB22" i="23" a="1"/>
  <c r="AB22" i="23" s="1"/>
  <c r="AA22" i="23" a="1"/>
  <c r="AA22" i="23" s="1"/>
  <c r="Z22" i="23" a="1"/>
  <c r="Z22" i="23" s="1"/>
  <c r="Y22" i="23" a="1"/>
  <c r="Y22" i="23"/>
  <c r="X22" i="23" a="1"/>
  <c r="X22" i="23" s="1"/>
  <c r="W22" i="23" a="1"/>
  <c r="W22" i="23" s="1"/>
  <c r="V22" i="23" a="1"/>
  <c r="V22" i="23" s="1"/>
  <c r="U22" i="23" a="1"/>
  <c r="U22" i="23"/>
  <c r="T22" i="23" a="1"/>
  <c r="T22" i="23" s="1"/>
  <c r="S22" i="23" a="1"/>
  <c r="S22" i="23" s="1"/>
  <c r="R22" i="23" a="1"/>
  <c r="R22" i="23" s="1"/>
  <c r="Q22" i="23" a="1"/>
  <c r="Q22" i="23"/>
  <c r="P22" i="23" a="1"/>
  <c r="P22" i="23" s="1"/>
  <c r="O22" i="23" a="1"/>
  <c r="O22" i="23" s="1"/>
  <c r="N22" i="23" a="1"/>
  <c r="N22" i="23" s="1"/>
  <c r="M22" i="23" a="1"/>
  <c r="M22" i="23"/>
  <c r="I22" i="23"/>
  <c r="CQ21" i="23" a="1"/>
  <c r="CQ21" i="23" s="1"/>
  <c r="CP21" i="23" a="1"/>
  <c r="CP21" i="23" s="1"/>
  <c r="CO21" i="23" a="1"/>
  <c r="CO21" i="23"/>
  <c r="CN21" i="23" a="1"/>
  <c r="CN21" i="23" s="1"/>
  <c r="CM21" i="23" a="1"/>
  <c r="CM21" i="23" s="1"/>
  <c r="CL21" i="23" a="1"/>
  <c r="CL21" i="23" s="1"/>
  <c r="CK21" i="23" a="1"/>
  <c r="CK21" i="23"/>
  <c r="CJ21" i="23" a="1"/>
  <c r="CJ21" i="23" s="1"/>
  <c r="CI21" i="23" a="1"/>
  <c r="CI21" i="23" s="1"/>
  <c r="CH21" i="23" a="1"/>
  <c r="CH21" i="23" s="1"/>
  <c r="CG21" i="23" a="1"/>
  <c r="CG21" i="23"/>
  <c r="CF21" i="23" a="1"/>
  <c r="CF21" i="23" s="1"/>
  <c r="CE21" i="23" a="1"/>
  <c r="CE21" i="23" s="1"/>
  <c r="CD21" i="23" a="1"/>
  <c r="CD21" i="23" s="1"/>
  <c r="CC21" i="23" a="1"/>
  <c r="CC21" i="23"/>
  <c r="CB21" i="23" a="1"/>
  <c r="CB21" i="23" s="1"/>
  <c r="CA21" i="23" a="1"/>
  <c r="CA21" i="23" s="1"/>
  <c r="BZ21" i="23" a="1"/>
  <c r="BZ21" i="23" s="1"/>
  <c r="BY21" i="23" a="1"/>
  <c r="BY21" i="23"/>
  <c r="BX21" i="23" a="1"/>
  <c r="BX21" i="23" s="1"/>
  <c r="BW21" i="23" a="1"/>
  <c r="BW21" i="23" s="1"/>
  <c r="BV21" i="23" a="1"/>
  <c r="BV21" i="23" s="1"/>
  <c r="I21" i="23"/>
  <c r="CQ20" i="23" a="1"/>
  <c r="CQ20" i="23" s="1"/>
  <c r="CP20" i="23" a="1"/>
  <c r="CP20" i="23" s="1"/>
  <c r="CO20" i="23" a="1"/>
  <c r="CO20" i="23"/>
  <c r="CN20" i="23" a="1"/>
  <c r="CN20" i="23" s="1"/>
  <c r="CM20" i="23" a="1"/>
  <c r="CM20" i="23" s="1"/>
  <c r="CL20" i="23" a="1"/>
  <c r="CL20" i="23" s="1"/>
  <c r="CK20" i="23" a="1"/>
  <c r="CK20" i="23"/>
  <c r="CJ20" i="23" a="1"/>
  <c r="CJ20" i="23" s="1"/>
  <c r="CI20" i="23" a="1"/>
  <c r="CI20" i="23" s="1"/>
  <c r="CH20" i="23" a="1"/>
  <c r="CH20" i="23" s="1"/>
  <c r="CG20" i="23" a="1"/>
  <c r="CG20" i="23"/>
  <c r="CF20" i="23" a="1"/>
  <c r="CF20" i="23" s="1"/>
  <c r="CE20" i="23" a="1"/>
  <c r="CE20" i="23" s="1"/>
  <c r="CD20" i="23" a="1"/>
  <c r="CD20" i="23" s="1"/>
  <c r="CC20" i="23" a="1"/>
  <c r="CC20" i="23"/>
  <c r="CB20" i="23" a="1"/>
  <c r="CB20" i="23" s="1"/>
  <c r="CA20" i="23" a="1"/>
  <c r="CA20" i="23" s="1"/>
  <c r="BZ20" i="23" a="1"/>
  <c r="BZ20" i="23" s="1"/>
  <c r="BY20" i="23" a="1"/>
  <c r="BY20" i="23"/>
  <c r="BX20" i="23" a="1"/>
  <c r="BX20" i="23" s="1"/>
  <c r="BW20" i="23" a="1"/>
  <c r="BW20" i="23" s="1"/>
  <c r="BV20" i="23" a="1"/>
  <c r="BV20" i="23" s="1"/>
  <c r="I20" i="23"/>
  <c r="CQ19" i="23"/>
  <c r="CP19" i="23" a="1"/>
  <c r="CP19" i="23" s="1"/>
  <c r="CO19" i="23" a="1"/>
  <c r="CO19" i="23" s="1"/>
  <c r="CN19" i="23" a="1"/>
  <c r="CN19" i="23" s="1"/>
  <c r="CM19" i="23" a="1"/>
  <c r="CM19" i="23"/>
  <c r="CL19" i="23" a="1"/>
  <c r="CL19" i="23" s="1"/>
  <c r="CK19" i="23" a="1"/>
  <c r="CK19" i="23" s="1"/>
  <c r="CJ19" i="23" a="1"/>
  <c r="CJ19" i="23" s="1"/>
  <c r="CI19" i="23" a="1"/>
  <c r="CI19" i="23"/>
  <c r="CH19" i="23" a="1"/>
  <c r="CH19" i="23" s="1"/>
  <c r="CG19" i="23" a="1"/>
  <c r="CG19" i="23" s="1"/>
  <c r="CF19" i="23" a="1"/>
  <c r="CF19" i="23" s="1"/>
  <c r="CE19" i="23" a="1"/>
  <c r="CE19" i="23"/>
  <c r="CD19" i="23" a="1"/>
  <c r="CD19" i="23" s="1"/>
  <c r="CC19" i="23" a="1"/>
  <c r="CC19" i="23" s="1"/>
  <c r="CB19" i="23" a="1"/>
  <c r="CB19" i="23" s="1"/>
  <c r="CA19" i="23" a="1"/>
  <c r="CA19" i="23"/>
  <c r="BZ19" i="23" a="1"/>
  <c r="BZ19" i="23" s="1"/>
  <c r="BY19" i="23" a="1"/>
  <c r="BY19" i="23" s="1"/>
  <c r="BX19" i="23" a="1"/>
  <c r="BX19" i="23" s="1"/>
  <c r="BW19" i="23" a="1"/>
  <c r="BW19" i="23"/>
  <c r="BV19" i="23" a="1"/>
  <c r="BV19" i="23" s="1"/>
  <c r="I19" i="23"/>
  <c r="CQ18" i="23"/>
  <c r="CP18" i="23" a="1"/>
  <c r="CP18" i="23" s="1"/>
  <c r="CO18" i="23" a="1"/>
  <c r="CO18" i="23"/>
  <c r="CN18" i="23" a="1"/>
  <c r="CN18" i="23" s="1"/>
  <c r="CM18" i="23" a="1"/>
  <c r="CM18" i="23" s="1"/>
  <c r="CL18" i="23" a="1"/>
  <c r="CL18" i="23" s="1"/>
  <c r="CK18" i="23" a="1"/>
  <c r="CK18" i="23"/>
  <c r="CJ18" i="23" a="1"/>
  <c r="CJ18" i="23" s="1"/>
  <c r="CI18" i="23" a="1"/>
  <c r="CI18" i="23" s="1"/>
  <c r="CH18" i="23" a="1"/>
  <c r="CH18" i="23" s="1"/>
  <c r="CG18" i="23" a="1"/>
  <c r="CG18" i="23"/>
  <c r="CF18" i="23" a="1"/>
  <c r="CF18" i="23" s="1"/>
  <c r="CE18" i="23" a="1"/>
  <c r="CE18" i="23" s="1"/>
  <c r="CD18" i="23" a="1"/>
  <c r="CD18" i="23" s="1"/>
  <c r="CC18" i="23" a="1"/>
  <c r="CC18" i="23"/>
  <c r="CB18" i="23" a="1"/>
  <c r="CB18" i="23" s="1"/>
  <c r="CA18" i="23" a="1"/>
  <c r="CA18" i="23" s="1"/>
  <c r="BZ18" i="23" a="1"/>
  <c r="BZ18" i="23" s="1"/>
  <c r="BY18" i="23" a="1"/>
  <c r="BY18" i="23"/>
  <c r="BX18" i="23" a="1"/>
  <c r="BX18" i="23" s="1"/>
  <c r="BW18" i="23" a="1"/>
  <c r="BW18" i="23" s="1"/>
  <c r="BV18" i="23" a="1"/>
  <c r="BV18" i="23" s="1"/>
  <c r="I18" i="23"/>
  <c r="CQ17" i="23" a="1"/>
  <c r="CQ17" i="23" s="1"/>
  <c r="CP17" i="23" a="1"/>
  <c r="CP17" i="23"/>
  <c r="CO17" i="23" a="1"/>
  <c r="CO17" i="23" s="1"/>
  <c r="CN17" i="23" a="1"/>
  <c r="CN17" i="23" s="1"/>
  <c r="CM17" i="23" a="1"/>
  <c r="CM17" i="23" s="1"/>
  <c r="CL17" i="23" a="1"/>
  <c r="CL17" i="23"/>
  <c r="CK17" i="23" a="1"/>
  <c r="CK17" i="23" s="1"/>
  <c r="CJ17" i="23" a="1"/>
  <c r="CJ17" i="23" s="1"/>
  <c r="CI17" i="23" a="1"/>
  <c r="CI17" i="23" s="1"/>
  <c r="CH17" i="23" a="1"/>
  <c r="CH17" i="23"/>
  <c r="CG17" i="23" a="1"/>
  <c r="CG17" i="23" s="1"/>
  <c r="CF17" i="23" a="1"/>
  <c r="CF17" i="23" s="1"/>
  <c r="CE17" i="23" a="1"/>
  <c r="CE17" i="23" s="1"/>
  <c r="CD17" i="23" a="1"/>
  <c r="CD17" i="23"/>
  <c r="CC17" i="23" a="1"/>
  <c r="CC17" i="23" s="1"/>
  <c r="CB17" i="23" a="1"/>
  <c r="CB17" i="23" s="1"/>
  <c r="CA17" i="23" a="1"/>
  <c r="CA17" i="23" s="1"/>
  <c r="BZ17" i="23" a="1"/>
  <c r="BZ17" i="23"/>
  <c r="BY17" i="23" a="1"/>
  <c r="BY17" i="23" s="1"/>
  <c r="BX17" i="23" a="1"/>
  <c r="BX17" i="23" s="1"/>
  <c r="BW17" i="23" a="1"/>
  <c r="BW17" i="23" s="1"/>
  <c r="BV17" i="23" a="1"/>
  <c r="BV17" i="23"/>
  <c r="BU17" i="23" a="1"/>
  <c r="BU17" i="23" s="1"/>
  <c r="BT17" i="23" a="1"/>
  <c r="BT17" i="23" s="1"/>
  <c r="BS17" i="23" a="1"/>
  <c r="BS17" i="23" s="1"/>
  <c r="BR17" i="23" a="1"/>
  <c r="BR17" i="23"/>
  <c r="BQ17" i="23" a="1"/>
  <c r="BQ17" i="23" s="1"/>
  <c r="BP17" i="23" a="1"/>
  <c r="BP17" i="23" s="1"/>
  <c r="BO17" i="23" a="1"/>
  <c r="BO17" i="23" s="1"/>
  <c r="BN17" i="23" a="1"/>
  <c r="BN17" i="23"/>
  <c r="BM17" i="23" a="1"/>
  <c r="BM17" i="23" s="1"/>
  <c r="BL17" i="23" a="1"/>
  <c r="BL17" i="23" s="1"/>
  <c r="BK17" i="23" a="1"/>
  <c r="BK17" i="23" s="1"/>
  <c r="BJ17" i="23" a="1"/>
  <c r="BJ17" i="23"/>
  <c r="BI17" i="23" a="1"/>
  <c r="BI17" i="23" s="1"/>
  <c r="BH17" i="23" a="1"/>
  <c r="BH17" i="23" s="1"/>
  <c r="BG17" i="23" a="1"/>
  <c r="BG17" i="23" s="1"/>
  <c r="BF17" i="23" a="1"/>
  <c r="BF17" i="23"/>
  <c r="BE17" i="23" a="1"/>
  <c r="BE17" i="23" s="1"/>
  <c r="BD17" i="23" a="1"/>
  <c r="BD17" i="23" s="1"/>
  <c r="BC17" i="23" a="1"/>
  <c r="BC17" i="23" s="1"/>
  <c r="BB17" i="23" a="1"/>
  <c r="BB17" i="23"/>
  <c r="BA17" i="23" a="1"/>
  <c r="BA17" i="23" s="1"/>
  <c r="AS17" i="23" a="1"/>
  <c r="AS17" i="23" s="1"/>
  <c r="AR17" i="23" a="1"/>
  <c r="AR17" i="23" s="1"/>
  <c r="AQ17" i="23" a="1"/>
  <c r="AQ17" i="23"/>
  <c r="AP17" i="23" a="1"/>
  <c r="AP17" i="23" s="1"/>
  <c r="AO17" i="23"/>
  <c r="AN17" i="23"/>
  <c r="AM17" i="23"/>
  <c r="AL17" i="23"/>
  <c r="AK17" i="23"/>
  <c r="AJ17" i="23"/>
  <c r="AI17" i="23"/>
  <c r="AH17" i="23"/>
  <c r="AG17" i="23"/>
  <c r="AF17" i="23"/>
  <c r="AE17" i="23" a="1"/>
  <c r="AE17" i="23" s="1"/>
  <c r="AD17" i="23" a="1"/>
  <c r="AD17" i="23"/>
  <c r="AC17" i="23" a="1"/>
  <c r="AC17" i="23" s="1"/>
  <c r="AB17" i="23" a="1"/>
  <c r="AB17" i="23" s="1"/>
  <c r="AA17" i="23" a="1"/>
  <c r="AA17" i="23" s="1"/>
  <c r="Z17" i="23" a="1"/>
  <c r="Z17" i="23"/>
  <c r="Y17" i="23" a="1"/>
  <c r="Y17" i="23" s="1"/>
  <c r="X17" i="23" a="1"/>
  <c r="X17" i="23" s="1"/>
  <c r="W17" i="23" a="1"/>
  <c r="W17" i="23" s="1"/>
  <c r="V17" i="23" a="1"/>
  <c r="V17" i="23"/>
  <c r="U17" i="23" a="1"/>
  <c r="U17" i="23" s="1"/>
  <c r="T17" i="23" a="1"/>
  <c r="T17" i="23" s="1"/>
  <c r="S17" i="23" a="1"/>
  <c r="S17" i="23" s="1"/>
  <c r="R17" i="23" a="1"/>
  <c r="R17" i="23"/>
  <c r="Q17" i="23" a="1"/>
  <c r="Q17" i="23" s="1"/>
  <c r="P17" i="23" a="1"/>
  <c r="P17" i="23" s="1"/>
  <c r="O17" i="23" a="1"/>
  <c r="O17" i="23" s="1"/>
  <c r="N17" i="23" a="1"/>
  <c r="N17" i="23"/>
  <c r="M17" i="23" a="1"/>
  <c r="M17" i="23" s="1"/>
  <c r="I17" i="23"/>
  <c r="CQ16" i="23" a="1"/>
  <c r="CQ16" i="23"/>
  <c r="CP16" i="23" a="1"/>
  <c r="CP16" i="23" s="1"/>
  <c r="CO16" i="23" a="1"/>
  <c r="CO16" i="23" s="1"/>
  <c r="CN16" i="23" a="1"/>
  <c r="CN16" i="23" s="1"/>
  <c r="CM16" i="23" a="1"/>
  <c r="CM16" i="23"/>
  <c r="CL16" i="23" a="1"/>
  <c r="CL16" i="23" s="1"/>
  <c r="CK16" i="23" a="1"/>
  <c r="CK16" i="23" s="1"/>
  <c r="CJ16" i="23" a="1"/>
  <c r="CJ16" i="23" s="1"/>
  <c r="CI16" i="23" a="1"/>
  <c r="CI16" i="23"/>
  <c r="CH16" i="23" a="1"/>
  <c r="CH16" i="23" s="1"/>
  <c r="CG16" i="23" a="1"/>
  <c r="CG16" i="23" s="1"/>
  <c r="CF16" i="23" a="1"/>
  <c r="CF16" i="23" s="1"/>
  <c r="CE16" i="23" a="1"/>
  <c r="CE16" i="23"/>
  <c r="CD16" i="23" a="1"/>
  <c r="CD16" i="23" s="1"/>
  <c r="CC16" i="23" a="1"/>
  <c r="CC16" i="23" s="1"/>
  <c r="CB16" i="23" a="1"/>
  <c r="CB16" i="23" s="1"/>
  <c r="CA16" i="23" a="1"/>
  <c r="CA16" i="23"/>
  <c r="BZ16" i="23" a="1"/>
  <c r="BZ16" i="23" s="1"/>
  <c r="BY16" i="23" a="1"/>
  <c r="BY16" i="23" s="1"/>
  <c r="BX16" i="23" a="1"/>
  <c r="BX16" i="23" s="1"/>
  <c r="BW16" i="23" a="1"/>
  <c r="BW16" i="23"/>
  <c r="BV16" i="23" a="1"/>
  <c r="BV16" i="23" s="1"/>
  <c r="BU16" i="23" a="1"/>
  <c r="BU16" i="23" s="1"/>
  <c r="BT16" i="23" a="1"/>
  <c r="BT16" i="23" s="1"/>
  <c r="BS16" i="23" a="1"/>
  <c r="BS16" i="23"/>
  <c r="BR16" i="23" a="1"/>
  <c r="BR16" i="23" s="1"/>
  <c r="BQ16" i="23" a="1"/>
  <c r="BQ16" i="23" s="1"/>
  <c r="BP16" i="23" a="1"/>
  <c r="BP16" i="23" s="1"/>
  <c r="BO16" i="23" a="1"/>
  <c r="BO16" i="23"/>
  <c r="BN16" i="23" a="1"/>
  <c r="BN16" i="23" s="1"/>
  <c r="BM16" i="23" a="1"/>
  <c r="BM16" i="23" s="1"/>
  <c r="BL16" i="23" a="1"/>
  <c r="BL16" i="23" s="1"/>
  <c r="BK16" i="23" a="1"/>
  <c r="BK16" i="23"/>
  <c r="BJ16" i="23" a="1"/>
  <c r="BJ16" i="23" s="1"/>
  <c r="BI16" i="23" a="1"/>
  <c r="BI16" i="23" s="1"/>
  <c r="BH16" i="23" a="1"/>
  <c r="BH16" i="23" s="1"/>
  <c r="BG16" i="23" a="1"/>
  <c r="BG16" i="23"/>
  <c r="BF16" i="23" a="1"/>
  <c r="BF16" i="23" s="1"/>
  <c r="BE16" i="23" a="1"/>
  <c r="BE16" i="23" s="1"/>
  <c r="BD16" i="23" a="1"/>
  <c r="BD16" i="23" s="1"/>
  <c r="BC16" i="23" a="1"/>
  <c r="BC16" i="23"/>
  <c r="BB16" i="23" a="1"/>
  <c r="BB16" i="23" s="1"/>
  <c r="BA16" i="23" a="1"/>
  <c r="BA16" i="23" s="1"/>
  <c r="AZ16" i="23" a="1"/>
  <c r="AZ16" i="23" s="1"/>
  <c r="AY16" i="23" a="1"/>
  <c r="AY16" i="23"/>
  <c r="AX16" i="23" a="1"/>
  <c r="AX16" i="23" s="1"/>
  <c r="AW16" i="23" a="1"/>
  <c r="AW16" i="23" s="1"/>
  <c r="AV16" i="23" a="1"/>
  <c r="AV16" i="23" s="1"/>
  <c r="AU16" i="23" a="1"/>
  <c r="AU16" i="23"/>
  <c r="AT16" i="23" a="1"/>
  <c r="AT16" i="23" s="1"/>
  <c r="AS16" i="23" a="1"/>
  <c r="AS16" i="23" s="1"/>
  <c r="AR16" i="23" a="1"/>
  <c r="AR16" i="23" s="1"/>
  <c r="AQ16" i="23" a="1"/>
  <c r="AQ16" i="23"/>
  <c r="AP16" i="23" a="1"/>
  <c r="AP16" i="23" s="1"/>
  <c r="AO16" i="23"/>
  <c r="AN16" i="23"/>
  <c r="AM16" i="23"/>
  <c r="AL16" i="23"/>
  <c r="AK16" i="23"/>
  <c r="AJ16" i="23"/>
  <c r="AI16" i="23"/>
  <c r="AH16" i="23"/>
  <c r="AG16" i="23"/>
  <c r="AF16" i="23"/>
  <c r="AE16" i="23" a="1"/>
  <c r="AE16" i="23" s="1"/>
  <c r="AD16" i="23" a="1"/>
  <c r="AD16" i="23"/>
  <c r="AC16" i="23" a="1"/>
  <c r="AC16" i="23" s="1"/>
  <c r="AB16" i="23" a="1"/>
  <c r="AB16" i="23" s="1"/>
  <c r="AA16" i="23" a="1"/>
  <c r="AA16" i="23" s="1"/>
  <c r="Z16" i="23" a="1"/>
  <c r="Z16" i="23"/>
  <c r="Y16" i="23" a="1"/>
  <c r="Y16" i="23" s="1"/>
  <c r="X16" i="23" a="1"/>
  <c r="X16" i="23" s="1"/>
  <c r="W16" i="23" a="1"/>
  <c r="W16" i="23" s="1"/>
  <c r="I16" i="23"/>
  <c r="CQ15" i="23" a="1"/>
  <c r="CQ15" i="23" s="1"/>
  <c r="CP15" i="23" a="1"/>
  <c r="CP15" i="23"/>
  <c r="CO15" i="23" a="1"/>
  <c r="CO15" i="23" s="1"/>
  <c r="CN15" i="23" a="1"/>
  <c r="CN15" i="23" s="1"/>
  <c r="CM15" i="23" a="1"/>
  <c r="CM15" i="23" s="1"/>
  <c r="CL15" i="23" a="1"/>
  <c r="CL15" i="23"/>
  <c r="CK15" i="23" a="1"/>
  <c r="CK15" i="23" s="1"/>
  <c r="CJ15" i="23" a="1"/>
  <c r="CJ15" i="23" s="1"/>
  <c r="CI15" i="23" a="1"/>
  <c r="CI15" i="23" s="1"/>
  <c r="CH15" i="23" a="1"/>
  <c r="CH15" i="23"/>
  <c r="CG15" i="23" a="1"/>
  <c r="CG15" i="23" s="1"/>
  <c r="CF15" i="23" a="1"/>
  <c r="CF15" i="23" s="1"/>
  <c r="CE15" i="23" a="1"/>
  <c r="CE15" i="23" s="1"/>
  <c r="CD15" i="23" a="1"/>
  <c r="CD15" i="23"/>
  <c r="CC15" i="23" a="1"/>
  <c r="CC15" i="23" s="1"/>
  <c r="CB15" i="23" a="1"/>
  <c r="CB15" i="23" s="1"/>
  <c r="CA15" i="23" a="1"/>
  <c r="CA15" i="23" s="1"/>
  <c r="BZ15" i="23" a="1"/>
  <c r="BZ15" i="23"/>
  <c r="BY15" i="23" a="1"/>
  <c r="BY15" i="23" s="1"/>
  <c r="BX15" i="23" a="1"/>
  <c r="BX15" i="23" s="1"/>
  <c r="BW15" i="23" a="1"/>
  <c r="BW15" i="23" s="1"/>
  <c r="BV15" i="23" a="1"/>
  <c r="BV15" i="23"/>
  <c r="BU15" i="23" a="1"/>
  <c r="BU15" i="23" s="1"/>
  <c r="BT15" i="23" a="1"/>
  <c r="BT15" i="23" s="1"/>
  <c r="BS15" i="23" a="1"/>
  <c r="BS15" i="23" s="1"/>
  <c r="BR15" i="23" a="1"/>
  <c r="BR15" i="23"/>
  <c r="BQ15" i="23" a="1"/>
  <c r="BQ15" i="23" s="1"/>
  <c r="BP15" i="23" a="1"/>
  <c r="BP15" i="23" s="1"/>
  <c r="BO15" i="23" a="1"/>
  <c r="BO15" i="23" s="1"/>
  <c r="BN15" i="23" a="1"/>
  <c r="BN15" i="23"/>
  <c r="BM15" i="23" a="1"/>
  <c r="BM15" i="23" s="1"/>
  <c r="BL15" i="23" a="1"/>
  <c r="BL15" i="23" s="1"/>
  <c r="BK15" i="23" a="1"/>
  <c r="BK15" i="23" s="1"/>
  <c r="BJ15" i="23" a="1"/>
  <c r="BJ15" i="23"/>
  <c r="BI15" i="23" a="1"/>
  <c r="BI15" i="23" s="1"/>
  <c r="BH15" i="23" a="1"/>
  <c r="BH15" i="23" s="1"/>
  <c r="BG15" i="23" a="1"/>
  <c r="BG15" i="23" s="1"/>
  <c r="BF15" i="23" a="1"/>
  <c r="BF15" i="23"/>
  <c r="BE15" i="23" a="1"/>
  <c r="BE15" i="23" s="1"/>
  <c r="BD15" i="23" a="1"/>
  <c r="BD15" i="23" s="1"/>
  <c r="BC15" i="23" a="1"/>
  <c r="BC15" i="23" s="1"/>
  <c r="BB15" i="23" a="1"/>
  <c r="BB15" i="23"/>
  <c r="BA15" i="23" a="1"/>
  <c r="BA15" i="23" s="1"/>
  <c r="AZ15" i="23" a="1"/>
  <c r="AZ15" i="23" s="1"/>
  <c r="AY15" i="23" a="1"/>
  <c r="AY15" i="23" s="1"/>
  <c r="AX15" i="23" a="1"/>
  <c r="AX15" i="23"/>
  <c r="AW15" i="23" a="1"/>
  <c r="AW15" i="23" s="1"/>
  <c r="AV15" i="23" a="1"/>
  <c r="AV15" i="23" s="1"/>
  <c r="AU15" i="23" a="1"/>
  <c r="AU15" i="23" s="1"/>
  <c r="AT15" i="23" a="1"/>
  <c r="AT15" i="23"/>
  <c r="AS15" i="23" a="1"/>
  <c r="AS15" i="23" s="1"/>
  <c r="AR15" i="23" a="1"/>
  <c r="AR15" i="23" s="1"/>
  <c r="AQ15" i="23" a="1"/>
  <c r="AQ15" i="23" s="1"/>
  <c r="AP15" i="23" a="1"/>
  <c r="AP15" i="23"/>
  <c r="AO15" i="23"/>
  <c r="AN15" i="23"/>
  <c r="AM15" i="23"/>
  <c r="AL15" i="23"/>
  <c r="AK15" i="23"/>
  <c r="AJ15" i="23"/>
  <c r="AI15" i="23"/>
  <c r="AH15" i="23"/>
  <c r="AG15" i="23"/>
  <c r="AF15" i="23"/>
  <c r="AE15" i="23" a="1"/>
  <c r="AE15" i="23"/>
  <c r="AD15" i="23" a="1"/>
  <c r="AD15" i="23" s="1"/>
  <c r="AC15" i="23" a="1"/>
  <c r="AC15" i="23" s="1"/>
  <c r="AB15" i="23" a="1"/>
  <c r="AB15" i="23" s="1"/>
  <c r="AA15" i="23" a="1"/>
  <c r="AA15" i="23"/>
  <c r="Z15" i="23" a="1"/>
  <c r="Z15" i="23" s="1"/>
  <c r="Y15" i="23" a="1"/>
  <c r="Y15" i="23" s="1"/>
  <c r="X15" i="23" a="1"/>
  <c r="X15" i="23" s="1"/>
  <c r="W15" i="23" a="1"/>
  <c r="W15" i="23"/>
  <c r="V15" i="23" a="1"/>
  <c r="V15" i="23" s="1"/>
  <c r="U15" i="23" a="1"/>
  <c r="U15" i="23" s="1"/>
  <c r="T15" i="23" a="1"/>
  <c r="T15" i="23" s="1"/>
  <c r="S15" i="23" a="1"/>
  <c r="S15" i="23"/>
  <c r="R15" i="23" a="1"/>
  <c r="R15" i="23" s="1"/>
  <c r="Q15" i="23" a="1"/>
  <c r="Q15" i="23" s="1"/>
  <c r="P15" i="23" a="1"/>
  <c r="P15" i="23" s="1"/>
  <c r="O15" i="23" a="1"/>
  <c r="O15" i="23"/>
  <c r="N15" i="23" a="1"/>
  <c r="N15" i="23" s="1"/>
  <c r="M15" i="23" a="1"/>
  <c r="M15" i="23" s="1"/>
  <c r="L15" i="23" a="1"/>
  <c r="L15" i="23" s="1"/>
  <c r="K15" i="23" a="1"/>
  <c r="K15" i="23"/>
  <c r="J15" i="23"/>
  <c r="I15" i="23"/>
  <c r="CQ14" i="23" a="1"/>
  <c r="CQ14" i="23"/>
  <c r="CP14" i="23" a="1"/>
  <c r="CP14" i="23" s="1"/>
  <c r="CO14" i="23" a="1"/>
  <c r="CO14" i="23" s="1"/>
  <c r="CN14" i="23" a="1"/>
  <c r="CN14" i="23" s="1"/>
  <c r="CM14" i="23" a="1"/>
  <c r="CM14" i="23"/>
  <c r="CL14" i="23" a="1"/>
  <c r="CL14" i="23" s="1"/>
  <c r="CK14" i="23" a="1"/>
  <c r="CK14" i="23" s="1"/>
  <c r="CJ14" i="23" a="1"/>
  <c r="CJ14" i="23" s="1"/>
  <c r="CI14" i="23" a="1"/>
  <c r="CI14" i="23"/>
  <c r="CH14" i="23" a="1"/>
  <c r="CH14" i="23" s="1"/>
  <c r="CG14" i="23" a="1"/>
  <c r="CG14" i="23" s="1"/>
  <c r="CF14" i="23" a="1"/>
  <c r="CF14" i="23" s="1"/>
  <c r="CE14" i="23" a="1"/>
  <c r="CE14" i="23"/>
  <c r="CD14" i="23" a="1"/>
  <c r="CD14" i="23" s="1"/>
  <c r="CC14" i="23" a="1"/>
  <c r="CC14" i="23" s="1"/>
  <c r="CB14" i="23" a="1"/>
  <c r="CB14" i="23" s="1"/>
  <c r="CA14" i="23" a="1"/>
  <c r="CA14" i="23"/>
  <c r="BZ14" i="23" a="1"/>
  <c r="BZ14" i="23" s="1"/>
  <c r="BY14" i="23" a="1"/>
  <c r="BY14" i="23" s="1"/>
  <c r="BX14" i="23" a="1"/>
  <c r="BX14" i="23" s="1"/>
  <c r="BW14" i="23" a="1"/>
  <c r="BW14" i="23"/>
  <c r="BV14" i="23" a="1"/>
  <c r="BV14" i="23" s="1"/>
  <c r="BU14" i="23" a="1"/>
  <c r="BU14" i="23" s="1"/>
  <c r="BT14" i="23"/>
  <c r="BS14" i="23"/>
  <c r="BR14" i="23"/>
  <c r="BQ14" i="23"/>
  <c r="BP14" i="23"/>
  <c r="BO14" i="23"/>
  <c r="BN14" i="23"/>
  <c r="BM14" i="23"/>
  <c r="BL14" i="23"/>
  <c r="BK14" i="23"/>
  <c r="BJ14" i="23"/>
  <c r="BI14" i="23"/>
  <c r="BH14" i="23"/>
  <c r="BG14" i="23"/>
  <c r="BF14" i="23"/>
  <c r="BE14" i="23"/>
  <c r="BD14" i="23"/>
  <c r="BC14" i="23"/>
  <c r="BB14" i="23"/>
  <c r="BA14" i="23"/>
  <c r="AZ14" i="23"/>
  <c r="AY14" i="23"/>
  <c r="AX14" i="23"/>
  <c r="AW14" i="23"/>
  <c r="AV14" i="23" a="1"/>
  <c r="AV14" i="23" s="1"/>
  <c r="AU14" i="23" a="1"/>
  <c r="AU14" i="23"/>
  <c r="AT14" i="23" a="1"/>
  <c r="AT14" i="23" s="1"/>
  <c r="AS14" i="23" a="1"/>
  <c r="AS14" i="23" s="1"/>
  <c r="AR14" i="23" a="1"/>
  <c r="AR14" i="23" s="1"/>
  <c r="AQ14" i="23" a="1"/>
  <c r="AQ14" i="23"/>
  <c r="AP14" i="23" a="1"/>
  <c r="AP14" i="23" s="1"/>
  <c r="AO14" i="23"/>
  <c r="AN14" i="23"/>
  <c r="AM14" i="23"/>
  <c r="AL14" i="23"/>
  <c r="AK14" i="23"/>
  <c r="AJ14" i="23"/>
  <c r="AI14" i="23"/>
  <c r="AH14" i="23"/>
  <c r="AG14" i="23"/>
  <c r="AF14" i="23"/>
  <c r="AE14" i="23" a="1"/>
  <c r="AE14" i="23" s="1"/>
  <c r="AD14" i="23" a="1"/>
  <c r="AD14" i="23"/>
  <c r="AC14" i="23" a="1"/>
  <c r="AC14" i="23" s="1"/>
  <c r="AB14" i="23" a="1"/>
  <c r="AB14" i="23" s="1"/>
  <c r="AA14" i="23" a="1"/>
  <c r="AA14" i="23" s="1"/>
  <c r="Z14" i="23" a="1"/>
  <c r="Z14" i="23"/>
  <c r="Y14" i="23" a="1"/>
  <c r="Y14" i="23" s="1"/>
  <c r="X14" i="23" a="1"/>
  <c r="X14" i="23" s="1"/>
  <c r="W14" i="23" a="1"/>
  <c r="W14" i="23" s="1"/>
  <c r="V14" i="23" a="1"/>
  <c r="V14" i="23"/>
  <c r="U14" i="23" a="1"/>
  <c r="U14" i="23" s="1"/>
  <c r="T14" i="23" a="1"/>
  <c r="T14" i="23" s="1"/>
  <c r="S14" i="23" a="1"/>
  <c r="S14" i="23" s="1"/>
  <c r="R14" i="23" a="1"/>
  <c r="R14" i="23"/>
  <c r="Q14" i="23" a="1"/>
  <c r="Q14" i="23" s="1"/>
  <c r="P14" i="23" a="1"/>
  <c r="P14" i="23" s="1"/>
  <c r="O14" i="23" a="1"/>
  <c r="O14" i="23" s="1"/>
  <c r="N14" i="23"/>
  <c r="N27" i="23" s="1"/>
  <c r="M14" i="23" a="1"/>
  <c r="M14" i="23" s="1"/>
  <c r="M27" i="23" s="1"/>
  <c r="L14" i="23" a="1"/>
  <c r="L14" i="23" s="1"/>
  <c r="K14" i="23" a="1"/>
  <c r="K14" i="23"/>
  <c r="K27" i="23" s="1"/>
  <c r="J14" i="23"/>
  <c r="J27" i="23" s="1"/>
  <c r="I14" i="23"/>
  <c r="I27" i="23" s="1"/>
  <c r="H14" i="23"/>
  <c r="CQ12" i="23" a="1"/>
  <c r="CQ12" i="23" s="1"/>
  <c r="CP12" i="23" a="1"/>
  <c r="CP12" i="23" s="1"/>
  <c r="CO12" i="23" a="1"/>
  <c r="CO12" i="23"/>
  <c r="CN12" i="23" a="1"/>
  <c r="CN12" i="23" s="1"/>
  <c r="CM12" i="23" a="1"/>
  <c r="CM12" i="23" s="1"/>
  <c r="CL12" i="23" a="1"/>
  <c r="CL12" i="23" s="1"/>
  <c r="CK12" i="23" a="1"/>
  <c r="CK12" i="23"/>
  <c r="CJ12" i="23" a="1"/>
  <c r="CJ12" i="23" s="1"/>
  <c r="CI12" i="23" a="1"/>
  <c r="CI12" i="23" s="1"/>
  <c r="CH12" i="23" a="1"/>
  <c r="CH12" i="23" s="1"/>
  <c r="CG12" i="23" a="1"/>
  <c r="CG12" i="23"/>
  <c r="CF12" i="23" a="1"/>
  <c r="CF12" i="23" s="1"/>
  <c r="CE12" i="23" a="1"/>
  <c r="CE12" i="23" s="1"/>
  <c r="CD12" i="23" a="1"/>
  <c r="CD12" i="23" s="1"/>
  <c r="CC12" i="23" a="1"/>
  <c r="CC12" i="23"/>
  <c r="CB12" i="23" a="1"/>
  <c r="CB12" i="23" s="1"/>
  <c r="CA12" i="23" a="1"/>
  <c r="CA12" i="23" s="1"/>
  <c r="BZ12" i="23" a="1"/>
  <c r="BZ12" i="23" s="1"/>
  <c r="BY12" i="23" a="1"/>
  <c r="BY12" i="23"/>
  <c r="BX12" i="23" a="1"/>
  <c r="BX12" i="23" s="1"/>
  <c r="BW12" i="23" a="1"/>
  <c r="BW12" i="23" s="1"/>
  <c r="BV12" i="23" a="1"/>
  <c r="BV12" i="23" s="1"/>
  <c r="BU12" i="23" a="1"/>
  <c r="BU12" i="23"/>
  <c r="BT12" i="23" a="1"/>
  <c r="BT12" i="23" s="1"/>
  <c r="BS12" i="23" a="1"/>
  <c r="BS12" i="23" s="1"/>
  <c r="BR12" i="23" a="1"/>
  <c r="BR12" i="23" s="1"/>
  <c r="BQ12" i="23" a="1"/>
  <c r="BQ12" i="23"/>
  <c r="BP12" i="23" a="1"/>
  <c r="BP12" i="23" s="1"/>
  <c r="BO12" i="23" a="1"/>
  <c r="BO12" i="23" s="1"/>
  <c r="BN12" i="23" a="1"/>
  <c r="BN12" i="23" s="1"/>
  <c r="BM12" i="23" a="1"/>
  <c r="BM12" i="23"/>
  <c r="BL12" i="23" a="1"/>
  <c r="BL12" i="23" s="1"/>
  <c r="BK12" i="23" a="1"/>
  <c r="BK12" i="23" s="1"/>
  <c r="BJ12" i="23" a="1"/>
  <c r="BJ12" i="23" s="1"/>
  <c r="BI12" i="23" a="1"/>
  <c r="BI12" i="23"/>
  <c r="BH12" i="23" a="1"/>
  <c r="BH12" i="23" s="1"/>
  <c r="BG12" i="23" a="1"/>
  <c r="BG12" i="23" s="1"/>
  <c r="BF12" i="23" a="1"/>
  <c r="BF12" i="23" s="1"/>
  <c r="BE12" i="23" a="1"/>
  <c r="BE12" i="23"/>
  <c r="BD12" i="23" a="1"/>
  <c r="BD12" i="23" s="1"/>
  <c r="BC12" i="23" a="1"/>
  <c r="BC12" i="23" s="1"/>
  <c r="BB12" i="23" a="1"/>
  <c r="BB12" i="23" s="1"/>
  <c r="BA12" i="23" a="1"/>
  <c r="BA12" i="23"/>
  <c r="AZ12" i="23" a="1"/>
  <c r="AZ12" i="23" s="1"/>
  <c r="AY12" i="23" a="1"/>
  <c r="AY12" i="23" s="1"/>
  <c r="AX12" i="23" a="1"/>
  <c r="AX12" i="23" s="1"/>
  <c r="AW12" i="23" a="1"/>
  <c r="AW12" i="23"/>
  <c r="AV12" i="23" a="1"/>
  <c r="AV12" i="23" s="1"/>
  <c r="AU12" i="23" a="1"/>
  <c r="AU12" i="23" s="1"/>
  <c r="AT12" i="23" a="1"/>
  <c r="AT12" i="23" s="1"/>
  <c r="AS12" i="23" a="1"/>
  <c r="AS12" i="23"/>
  <c r="AR12" i="23" a="1"/>
  <c r="AR12" i="23" s="1"/>
  <c r="AQ12" i="23" a="1"/>
  <c r="AQ12" i="23" s="1"/>
  <c r="AP12" i="23" a="1"/>
  <c r="AP12" i="23" s="1"/>
  <c r="AO12" i="23" a="1"/>
  <c r="AO12" i="23"/>
  <c r="AN12" i="23" a="1"/>
  <c r="AN12" i="23" s="1"/>
  <c r="AM12" i="23" a="1"/>
  <c r="AM12" i="23" s="1"/>
  <c r="AL12" i="23" a="1"/>
  <c r="AL12" i="23" s="1"/>
  <c r="AK12" i="23" a="1"/>
  <c r="AK12" i="23"/>
  <c r="AJ12" i="23" a="1"/>
  <c r="AJ12" i="23" s="1"/>
  <c r="AI12" i="23" a="1"/>
  <c r="AI12" i="23" s="1"/>
  <c r="AH12" i="23" a="1"/>
  <c r="AH12" i="23" s="1"/>
  <c r="AG12" i="23" a="1"/>
  <c r="AG12" i="23"/>
  <c r="AF12" i="23"/>
  <c r="AE12" i="23" a="1"/>
  <c r="AE12" i="23" s="1"/>
  <c r="AD12" i="23" a="1"/>
  <c r="AD12" i="23" s="1"/>
  <c r="AC12" i="23" a="1"/>
  <c r="AC12" i="23"/>
  <c r="AB12" i="23" a="1"/>
  <c r="AB12" i="23" s="1"/>
  <c r="AA12" i="23" a="1"/>
  <c r="AA12" i="23" s="1"/>
  <c r="Z12" i="23" a="1"/>
  <c r="Z12" i="23" s="1"/>
  <c r="Y12" i="23" a="1"/>
  <c r="Y12" i="23"/>
  <c r="X12" i="23" a="1"/>
  <c r="X12" i="23" s="1"/>
  <c r="W12" i="23" a="1"/>
  <c r="W12" i="23" s="1"/>
  <c r="V12" i="23" a="1"/>
  <c r="V12" i="23" s="1"/>
  <c r="U12" i="23" a="1"/>
  <c r="U12" i="23"/>
  <c r="T12" i="23" a="1"/>
  <c r="T12" i="23" s="1"/>
  <c r="S12" i="23" a="1"/>
  <c r="S12" i="23" s="1"/>
  <c r="R12" i="23" a="1"/>
  <c r="R12" i="23" s="1"/>
  <c r="Q12" i="23" a="1"/>
  <c r="Q12" i="23"/>
  <c r="P12" i="23" a="1"/>
  <c r="P12" i="23" s="1"/>
  <c r="O12" i="23" a="1"/>
  <c r="O12" i="23" s="1"/>
  <c r="N12" i="23" a="1"/>
  <c r="N12" i="23" s="1"/>
  <c r="M12" i="23" a="1"/>
  <c r="M12" i="23"/>
  <c r="L12" i="23"/>
  <c r="K12" i="23" a="1"/>
  <c r="K12" i="23" s="1"/>
  <c r="J12" i="23"/>
  <c r="I12" i="23"/>
  <c r="CQ11" i="23" a="1"/>
  <c r="CQ11" i="23" s="1"/>
  <c r="CP11" i="23" a="1"/>
  <c r="CP11" i="23" s="1"/>
  <c r="CO11" i="23" a="1"/>
  <c r="CO11" i="23" s="1"/>
  <c r="CN11" i="23" a="1"/>
  <c r="CN11" i="23"/>
  <c r="CM11" i="23" a="1"/>
  <c r="CM11" i="23" s="1"/>
  <c r="CL11" i="23" a="1"/>
  <c r="CL11" i="23" s="1"/>
  <c r="CK11" i="23" a="1"/>
  <c r="CK11" i="23" s="1"/>
  <c r="CJ11" i="23" a="1"/>
  <c r="CJ11" i="23"/>
  <c r="CI11" i="23" a="1"/>
  <c r="CI11" i="23" s="1"/>
  <c r="CH11" i="23" a="1"/>
  <c r="CH11" i="23" s="1"/>
  <c r="CG11" i="23" a="1"/>
  <c r="CG11" i="23" s="1"/>
  <c r="CF11" i="23" a="1"/>
  <c r="CF11" i="23"/>
  <c r="CE11" i="23" a="1"/>
  <c r="CE11" i="23" s="1"/>
  <c r="CD11" i="23" a="1"/>
  <c r="CD11" i="23" s="1"/>
  <c r="CC11" i="23" a="1"/>
  <c r="CC11" i="23" s="1"/>
  <c r="CB11" i="23" a="1"/>
  <c r="CB11" i="23"/>
  <c r="CA11" i="23" a="1"/>
  <c r="CA11" i="23" s="1"/>
  <c r="BZ11" i="23" a="1"/>
  <c r="BZ11" i="23" s="1"/>
  <c r="BY11" i="23" a="1"/>
  <c r="BY11" i="23" s="1"/>
  <c r="BX11" i="23" a="1"/>
  <c r="BX11" i="23"/>
  <c r="BW11" i="23" a="1"/>
  <c r="BW11" i="23" s="1"/>
  <c r="BV11" i="23" a="1"/>
  <c r="BV11" i="23" s="1"/>
  <c r="BU11" i="23" a="1"/>
  <c r="BU11" i="23" s="1"/>
  <c r="BT11" i="23" a="1"/>
  <c r="BT11" i="23"/>
  <c r="BS11" i="23" a="1"/>
  <c r="BS11" i="23" s="1"/>
  <c r="BR11" i="23" a="1"/>
  <c r="BR11" i="23" s="1"/>
  <c r="BQ11" i="23" a="1"/>
  <c r="BQ11" i="23" s="1"/>
  <c r="BP11" i="23" a="1"/>
  <c r="BP11" i="23"/>
  <c r="BO11" i="23" a="1"/>
  <c r="BO11" i="23" s="1"/>
  <c r="BN11" i="23" a="1"/>
  <c r="BN11" i="23" s="1"/>
  <c r="BM11" i="23" a="1"/>
  <c r="BM11" i="23" s="1"/>
  <c r="BL11" i="23" a="1"/>
  <c r="BL11" i="23"/>
  <c r="BK11" i="23" a="1"/>
  <c r="BK11" i="23" s="1"/>
  <c r="BJ11" i="23" a="1"/>
  <c r="BJ11" i="23" s="1"/>
  <c r="BI11" i="23" a="1"/>
  <c r="BI11" i="23" s="1"/>
  <c r="BH11" i="23" a="1"/>
  <c r="BH11" i="23"/>
  <c r="BG11" i="23" a="1"/>
  <c r="BG11" i="23" s="1"/>
  <c r="BF11" i="23" a="1"/>
  <c r="BF11" i="23" s="1"/>
  <c r="BE11" i="23" a="1"/>
  <c r="BE11" i="23" s="1"/>
  <c r="BD11" i="23" a="1"/>
  <c r="BD11" i="23"/>
  <c r="BC11" i="23" a="1"/>
  <c r="BC11" i="23" s="1"/>
  <c r="BB11" i="23" a="1"/>
  <c r="BB11" i="23" s="1"/>
  <c r="BA11" i="23" a="1"/>
  <c r="BA11" i="23" s="1"/>
  <c r="AZ11" i="23" a="1"/>
  <c r="AZ11" i="23"/>
  <c r="AY11" i="23" a="1"/>
  <c r="AY11" i="23" s="1"/>
  <c r="AX11" i="23" a="1"/>
  <c r="AX11" i="23" s="1"/>
  <c r="AW11" i="23" a="1"/>
  <c r="AW11" i="23" s="1"/>
  <c r="AV11" i="23" a="1"/>
  <c r="AV11" i="23"/>
  <c r="AU11" i="23" a="1"/>
  <c r="AU11" i="23" s="1"/>
  <c r="AT11" i="23" a="1"/>
  <c r="AT11" i="23" s="1"/>
  <c r="AS11" i="23" a="1"/>
  <c r="AS11" i="23" s="1"/>
  <c r="AR11" i="23" a="1"/>
  <c r="AR11" i="23"/>
  <c r="AQ11" i="23" a="1"/>
  <c r="AQ11" i="23" s="1"/>
  <c r="AP11" i="23" a="1"/>
  <c r="AP11" i="23" s="1"/>
  <c r="AO11" i="23" a="1"/>
  <c r="AO11" i="23" s="1"/>
  <c r="AN11" i="23" a="1"/>
  <c r="AN11" i="23"/>
  <c r="AM11" i="23" a="1"/>
  <c r="AM11" i="23" s="1"/>
  <c r="AL11" i="23" a="1"/>
  <c r="AL11" i="23" s="1"/>
  <c r="AK11" i="23" a="1"/>
  <c r="AK11" i="23" s="1"/>
  <c r="AJ11" i="23" a="1"/>
  <c r="AJ11" i="23"/>
  <c r="AI11" i="23" a="1"/>
  <c r="AI11" i="23" s="1"/>
  <c r="AH11" i="23" a="1"/>
  <c r="AH11" i="23" s="1"/>
  <c r="AG11" i="23" a="1"/>
  <c r="AG11" i="23" s="1"/>
  <c r="AF11" i="23"/>
  <c r="AE11" i="23" a="1"/>
  <c r="AE11" i="23" s="1"/>
  <c r="AD11" i="23"/>
  <c r="AC11" i="23" a="1"/>
  <c r="AC11" i="23" s="1"/>
  <c r="AB11" i="23" a="1"/>
  <c r="AB11" i="23" s="1"/>
  <c r="AA11" i="23" a="1"/>
  <c r="AA11" i="23"/>
  <c r="Z11" i="23" a="1"/>
  <c r="Z11" i="23" s="1"/>
  <c r="Y11" i="23" a="1"/>
  <c r="Y11" i="23" s="1"/>
  <c r="X11" i="23" a="1"/>
  <c r="X11" i="23" s="1"/>
  <c r="W11" i="23" a="1"/>
  <c r="W11" i="23"/>
  <c r="V11" i="23" a="1"/>
  <c r="V11" i="23" s="1"/>
  <c r="U11" i="23" a="1"/>
  <c r="U11" i="23" s="1"/>
  <c r="T11" i="23" a="1"/>
  <c r="T11" i="23" s="1"/>
  <c r="S11" i="23" a="1"/>
  <c r="S11" i="23"/>
  <c r="R11" i="23" a="1"/>
  <c r="R11" i="23" s="1"/>
  <c r="Q11" i="23" a="1"/>
  <c r="Q11" i="23" s="1"/>
  <c r="P11" i="23" a="1"/>
  <c r="P11" i="23" s="1"/>
  <c r="O11" i="23" a="1"/>
  <c r="O11" i="23"/>
  <c r="N11" i="23"/>
  <c r="M11" i="23" a="1"/>
  <c r="M11" i="23" s="1"/>
  <c r="L11" i="23" a="1"/>
  <c r="L11" i="23" s="1"/>
  <c r="K11" i="23" a="1"/>
  <c r="K11" i="23"/>
  <c r="J11" i="23"/>
  <c r="I11" i="23"/>
  <c r="CQ10" i="23" a="1"/>
  <c r="CQ10" i="23"/>
  <c r="CP10" i="23" a="1"/>
  <c r="CP10" i="23" s="1"/>
  <c r="CO10" i="23" a="1"/>
  <c r="CO10" i="23" s="1"/>
  <c r="CN10" i="23" a="1"/>
  <c r="CN10" i="23" s="1"/>
  <c r="CM10" i="23" a="1"/>
  <c r="CM10" i="23"/>
  <c r="CL10" i="23" a="1"/>
  <c r="CL10" i="23" s="1"/>
  <c r="CK10" i="23" a="1"/>
  <c r="CK10" i="23" s="1"/>
  <c r="CJ10" i="23" a="1"/>
  <c r="CJ10" i="23" s="1"/>
  <c r="CI10" i="23" a="1"/>
  <c r="CI10" i="23"/>
  <c r="CH10" i="23" a="1"/>
  <c r="CH10" i="23" s="1"/>
  <c r="CG10" i="23" a="1"/>
  <c r="CG10" i="23" s="1"/>
  <c r="CF10" i="23" a="1"/>
  <c r="CF10" i="23" s="1"/>
  <c r="CE10" i="23" a="1"/>
  <c r="CE10" i="23"/>
  <c r="CD10" i="23" a="1"/>
  <c r="CD10" i="23" s="1"/>
  <c r="CC10" i="23" a="1"/>
  <c r="CC10" i="23" s="1"/>
  <c r="CB10" i="23" a="1"/>
  <c r="CB10" i="23" s="1"/>
  <c r="CA10" i="23" a="1"/>
  <c r="CA10" i="23"/>
  <c r="BZ10" i="23" a="1"/>
  <c r="BZ10" i="23" s="1"/>
  <c r="BY10" i="23" a="1"/>
  <c r="BY10" i="23" s="1"/>
  <c r="BX10" i="23" a="1"/>
  <c r="BX10" i="23" s="1"/>
  <c r="BW10" i="23" a="1"/>
  <c r="BW10" i="23"/>
  <c r="BV10" i="23" a="1"/>
  <c r="BV10" i="23" s="1"/>
  <c r="BU10" i="23" a="1"/>
  <c r="BU10" i="23" s="1"/>
  <c r="BT10" i="23" a="1"/>
  <c r="BT10" i="23" s="1"/>
  <c r="BS10" i="23" a="1"/>
  <c r="BS10" i="23"/>
  <c r="BR10" i="23" a="1"/>
  <c r="BR10" i="23" s="1"/>
  <c r="BQ10" i="23" a="1"/>
  <c r="BQ10" i="23" s="1"/>
  <c r="BP10" i="23" a="1"/>
  <c r="BP10" i="23" s="1"/>
  <c r="BO10" i="23" a="1"/>
  <c r="BO10" i="23"/>
  <c r="BN10" i="23" a="1"/>
  <c r="BN10" i="23" s="1"/>
  <c r="BM10" i="23" a="1"/>
  <c r="BM10" i="23" s="1"/>
  <c r="BL10" i="23" a="1"/>
  <c r="BL10" i="23" s="1"/>
  <c r="BK10" i="23" a="1"/>
  <c r="BK10" i="23"/>
  <c r="BJ10" i="23" a="1"/>
  <c r="BJ10" i="23" s="1"/>
  <c r="BI10" i="23" a="1"/>
  <c r="BI10" i="23" s="1"/>
  <c r="BH10" i="23" a="1"/>
  <c r="BH10" i="23" s="1"/>
  <c r="BG10" i="23" a="1"/>
  <c r="BG10" i="23"/>
  <c r="BF10" i="23" a="1"/>
  <c r="BF10" i="23" s="1"/>
  <c r="BE10" i="23" a="1"/>
  <c r="BE10" i="23" s="1"/>
  <c r="BD10" i="23" a="1"/>
  <c r="BD10" i="23" s="1"/>
  <c r="BC10" i="23" a="1"/>
  <c r="BC10" i="23"/>
  <c r="BB10" i="23" a="1"/>
  <c r="BB10" i="23" s="1"/>
  <c r="BA10" i="23" a="1"/>
  <c r="BA10" i="23" s="1"/>
  <c r="AZ10" i="23" a="1"/>
  <c r="AZ10" i="23" s="1"/>
  <c r="AY10" i="23" a="1"/>
  <c r="AY10" i="23"/>
  <c r="AX10" i="23" a="1"/>
  <c r="AX10" i="23" s="1"/>
  <c r="AW10" i="23" a="1"/>
  <c r="AW10" i="23" s="1"/>
  <c r="AV10" i="23" a="1"/>
  <c r="AV10" i="23" s="1"/>
  <c r="AU10" i="23" a="1"/>
  <c r="AU10" i="23"/>
  <c r="AT10" i="23" a="1"/>
  <c r="AT10" i="23" s="1"/>
  <c r="AS10" i="23" a="1"/>
  <c r="AS10" i="23" s="1"/>
  <c r="AR10" i="23" a="1"/>
  <c r="AR10" i="23" s="1"/>
  <c r="AQ10" i="23" a="1"/>
  <c r="AQ10" i="23"/>
  <c r="AP10" i="23" a="1"/>
  <c r="AP10" i="23" s="1"/>
  <c r="AO10" i="23" a="1"/>
  <c r="AO10" i="23" s="1"/>
  <c r="AN10" i="23" a="1"/>
  <c r="AN10" i="23" s="1"/>
  <c r="AM10" i="23" a="1"/>
  <c r="AM10" i="23"/>
  <c r="AL10" i="23" a="1"/>
  <c r="AL10" i="23" s="1"/>
  <c r="AK10" i="23" a="1"/>
  <c r="AK10" i="23" s="1"/>
  <c r="AJ10" i="23" a="1"/>
  <c r="AJ10" i="23" s="1"/>
  <c r="AI10" i="23" a="1"/>
  <c r="AI10" i="23"/>
  <c r="AH10" i="23" a="1"/>
  <c r="AH10" i="23" s="1"/>
  <c r="AG10" i="23" a="1"/>
  <c r="AG10" i="23" s="1"/>
  <c r="AF10" i="23"/>
  <c r="AE10" i="23" a="1"/>
  <c r="AE10" i="23" s="1"/>
  <c r="AD10" i="23" a="1"/>
  <c r="AD10" i="23" s="1"/>
  <c r="AC10" i="23" a="1"/>
  <c r="AC10" i="23" s="1"/>
  <c r="AB10" i="23" a="1"/>
  <c r="AB10" i="23"/>
  <c r="AA10" i="23" a="1"/>
  <c r="AA10" i="23" s="1"/>
  <c r="Z10" i="23" a="1"/>
  <c r="Z10" i="23" s="1"/>
  <c r="Y10" i="23" a="1"/>
  <c r="Y10" i="23" s="1"/>
  <c r="X10" i="23" a="1"/>
  <c r="X10" i="23"/>
  <c r="W10" i="23" a="1"/>
  <c r="W10" i="23" s="1"/>
  <c r="V10" i="23" a="1"/>
  <c r="V10" i="23" s="1"/>
  <c r="U10" i="23" a="1"/>
  <c r="U10" i="23" s="1"/>
  <c r="T10" i="23" a="1"/>
  <c r="T10" i="23"/>
  <c r="S10" i="23" a="1"/>
  <c r="S10" i="23" s="1"/>
  <c r="R10" i="23" a="1"/>
  <c r="R10" i="23" s="1"/>
  <c r="Q10" i="23" a="1"/>
  <c r="Q10" i="23" s="1"/>
  <c r="P10" i="23" a="1"/>
  <c r="P10" i="23"/>
  <c r="O10" i="23" a="1"/>
  <c r="O10" i="23" s="1"/>
  <c r="N10" i="23" a="1"/>
  <c r="N10" i="23" s="1"/>
  <c r="M10" i="23" a="1"/>
  <c r="M10" i="23" s="1"/>
  <c r="L10" i="23" a="1"/>
  <c r="L10" i="23"/>
  <c r="K10" i="23" a="1"/>
  <c r="K10" i="23" s="1"/>
  <c r="J10" i="23"/>
  <c r="I10" i="23"/>
  <c r="CQ9" i="23" a="1"/>
  <c r="CQ9" i="23" s="1"/>
  <c r="CP9" i="23" a="1"/>
  <c r="CP9" i="23"/>
  <c r="CO9" i="23" a="1"/>
  <c r="CO9" i="23" s="1"/>
  <c r="CN9" i="23" a="1"/>
  <c r="CN9" i="23" s="1"/>
  <c r="CM9" i="23" a="1"/>
  <c r="CM9" i="23" s="1"/>
  <c r="CL9" i="23" a="1"/>
  <c r="CL9" i="23"/>
  <c r="CK9" i="23" a="1"/>
  <c r="CK9" i="23" s="1"/>
  <c r="CJ9" i="23" a="1"/>
  <c r="CJ9" i="23" s="1"/>
  <c r="CI9" i="23" a="1"/>
  <c r="CI9" i="23" s="1"/>
  <c r="CH9" i="23" a="1"/>
  <c r="CH9" i="23"/>
  <c r="CG9" i="23" a="1"/>
  <c r="CG9" i="23" s="1"/>
  <c r="CF9" i="23" a="1"/>
  <c r="CF9" i="23" s="1"/>
  <c r="CE9" i="23" a="1"/>
  <c r="CE9" i="23" s="1"/>
  <c r="CD9" i="23" a="1"/>
  <c r="CD9" i="23"/>
  <c r="CC9" i="23" a="1"/>
  <c r="CC9" i="23" s="1"/>
  <c r="CB9" i="23" a="1"/>
  <c r="CB9" i="23" s="1"/>
  <c r="CA9" i="23" a="1"/>
  <c r="CA9" i="23" s="1"/>
  <c r="BZ9" i="23" a="1"/>
  <c r="BZ9" i="23"/>
  <c r="BY9" i="23" a="1"/>
  <c r="BY9" i="23" s="1"/>
  <c r="BX9" i="23" a="1"/>
  <c r="BX9" i="23" s="1"/>
  <c r="BW9" i="23" a="1"/>
  <c r="BW9" i="23" s="1"/>
  <c r="BV9" i="23" a="1"/>
  <c r="BV9" i="23"/>
  <c r="BU9" i="23" a="1"/>
  <c r="BU9" i="23" s="1"/>
  <c r="BT9" i="23" a="1"/>
  <c r="BT9" i="23" s="1"/>
  <c r="BS9" i="23" a="1"/>
  <c r="BS9" i="23" s="1"/>
  <c r="BR9" i="23" a="1"/>
  <c r="BR9" i="23"/>
  <c r="BQ9" i="23" a="1"/>
  <c r="BQ9" i="23" s="1"/>
  <c r="BP9" i="23" a="1"/>
  <c r="BP9" i="23" s="1"/>
  <c r="BO9" i="23" a="1"/>
  <c r="BO9" i="23" s="1"/>
  <c r="BN9" i="23" a="1"/>
  <c r="BN9" i="23"/>
  <c r="BM9" i="23" a="1"/>
  <c r="BM9" i="23" s="1"/>
  <c r="BL9" i="23" a="1"/>
  <c r="BL9" i="23" s="1"/>
  <c r="BK9" i="23" a="1"/>
  <c r="BK9" i="23" s="1"/>
  <c r="BJ9" i="23" a="1"/>
  <c r="BJ9" i="23"/>
  <c r="BI9" i="23" a="1"/>
  <c r="BI9" i="23" s="1"/>
  <c r="BH9" i="23" a="1"/>
  <c r="BH9" i="23" s="1"/>
  <c r="BG9" i="23" a="1"/>
  <c r="BG9" i="23" s="1"/>
  <c r="BF9" i="23" a="1"/>
  <c r="BF9" i="23"/>
  <c r="BE9" i="23" a="1"/>
  <c r="BE9" i="23" s="1"/>
  <c r="BD9" i="23" a="1"/>
  <c r="BD9" i="23" s="1"/>
  <c r="BC9" i="23" a="1"/>
  <c r="BC9" i="23" s="1"/>
  <c r="BB9" i="23" a="1"/>
  <c r="BB9" i="23"/>
  <c r="BA9" i="23" a="1"/>
  <c r="BA9" i="23" s="1"/>
  <c r="AZ9" i="23" a="1"/>
  <c r="AZ9" i="23" s="1"/>
  <c r="AY9" i="23" a="1"/>
  <c r="AY9" i="23" s="1"/>
  <c r="AX9" i="23" a="1"/>
  <c r="AX9" i="23"/>
  <c r="AW9" i="23" a="1"/>
  <c r="AW9" i="23" s="1"/>
  <c r="AV9" i="23" a="1"/>
  <c r="AV9" i="23" s="1"/>
  <c r="AU9" i="23" a="1"/>
  <c r="AU9" i="23" s="1"/>
  <c r="AT9" i="23" a="1"/>
  <c r="AT9" i="23"/>
  <c r="AS9" i="23" a="1"/>
  <c r="AS9" i="23" s="1"/>
  <c r="AR9" i="23" a="1"/>
  <c r="AR9" i="23" s="1"/>
  <c r="AQ9" i="23" a="1"/>
  <c r="AQ9" i="23" s="1"/>
  <c r="AP9" i="23" a="1"/>
  <c r="AP9" i="23"/>
  <c r="AO9" i="23" a="1"/>
  <c r="AO9" i="23" s="1"/>
  <c r="AN9" i="23" a="1"/>
  <c r="AN9" i="23" s="1"/>
  <c r="AM9" i="23" a="1"/>
  <c r="AM9" i="23" s="1"/>
  <c r="AL9" i="23" a="1"/>
  <c r="AL9" i="23"/>
  <c r="AK9" i="23" a="1"/>
  <c r="AK9" i="23" s="1"/>
  <c r="AJ9" i="23" a="1"/>
  <c r="AJ9" i="23" s="1"/>
  <c r="AI9" i="23" a="1"/>
  <c r="AI9" i="23" s="1"/>
  <c r="AH9" i="23" a="1"/>
  <c r="AH9" i="23"/>
  <c r="AG9" i="23" a="1"/>
  <c r="AG9" i="23" s="1"/>
  <c r="AF9" i="23"/>
  <c r="AE9" i="23" a="1"/>
  <c r="AE9" i="23" s="1"/>
  <c r="AD9" i="23" a="1"/>
  <c r="AD9" i="23" s="1"/>
  <c r="AC9" i="23" a="1"/>
  <c r="AC9" i="23" s="1"/>
  <c r="AB9" i="23" a="1"/>
  <c r="AB9" i="23"/>
  <c r="AA9" i="23" a="1"/>
  <c r="AA9" i="23" s="1"/>
  <c r="Z9" i="23" a="1"/>
  <c r="Z9" i="23" s="1"/>
  <c r="Y9" i="23" a="1"/>
  <c r="Y9" i="23" s="1"/>
  <c r="X9" i="23" a="1"/>
  <c r="X9" i="23"/>
  <c r="W9" i="23" a="1"/>
  <c r="W9" i="23" s="1"/>
  <c r="V9" i="23" a="1"/>
  <c r="V9" i="23" s="1"/>
  <c r="U9" i="23" a="1"/>
  <c r="U9" i="23" s="1"/>
  <c r="T9" i="23" a="1"/>
  <c r="T9" i="23"/>
  <c r="S9" i="23" a="1"/>
  <c r="S9" i="23" s="1"/>
  <c r="R9" i="23" a="1"/>
  <c r="R9" i="23" s="1"/>
  <c r="Q9" i="23" a="1"/>
  <c r="Q9" i="23" s="1"/>
  <c r="P9" i="23" a="1"/>
  <c r="P9" i="23"/>
  <c r="O9" i="23" a="1"/>
  <c r="O9" i="23" s="1"/>
  <c r="N9" i="23" a="1"/>
  <c r="N9" i="23" s="1"/>
  <c r="M9" i="23" a="1"/>
  <c r="M9" i="23" s="1"/>
  <c r="L9" i="23" a="1"/>
  <c r="L9" i="23"/>
  <c r="K9" i="23" a="1"/>
  <c r="K9" i="23" s="1"/>
  <c r="J9" i="23"/>
  <c r="J13" i="23" s="1"/>
  <c r="I9" i="23"/>
  <c r="CQ8" i="23" a="1"/>
  <c r="CQ8" i="23" s="1"/>
  <c r="CP8" i="23" a="1"/>
  <c r="CP8" i="23"/>
  <c r="CO8" i="23" a="1"/>
  <c r="CO8" i="23" s="1"/>
  <c r="CN8" i="23" a="1"/>
  <c r="CN8" i="23" s="1"/>
  <c r="CM8" i="23" a="1"/>
  <c r="CM8" i="23" s="1"/>
  <c r="CL8" i="23" a="1"/>
  <c r="CL8" i="23"/>
  <c r="CK8" i="23" a="1"/>
  <c r="CK8" i="23" s="1"/>
  <c r="CJ8" i="23" a="1"/>
  <c r="CJ8" i="23" s="1"/>
  <c r="CI8" i="23" a="1"/>
  <c r="CI8" i="23" s="1"/>
  <c r="CH8" i="23" a="1"/>
  <c r="CH8" i="23"/>
  <c r="CG8" i="23" a="1"/>
  <c r="CG8" i="23" s="1"/>
  <c r="CF8" i="23" a="1"/>
  <c r="CF8" i="23" s="1"/>
  <c r="CE8" i="23" a="1"/>
  <c r="CE8" i="23" s="1"/>
  <c r="CD8" i="23" a="1"/>
  <c r="CD8" i="23"/>
  <c r="CC8" i="23" a="1"/>
  <c r="CC8" i="23" s="1"/>
  <c r="CB8" i="23" a="1"/>
  <c r="CB8" i="23" s="1"/>
  <c r="CA8" i="23" a="1"/>
  <c r="CA8" i="23" s="1"/>
  <c r="BZ8" i="23" a="1"/>
  <c r="BZ8" i="23"/>
  <c r="BY8" i="23" a="1"/>
  <c r="BY8" i="23" s="1"/>
  <c r="BX8" i="23" a="1"/>
  <c r="BX8" i="23" s="1"/>
  <c r="BW8" i="23" a="1"/>
  <c r="BW8" i="23" s="1"/>
  <c r="BV8" i="23" a="1"/>
  <c r="BV8" i="23"/>
  <c r="BU8" i="23" a="1"/>
  <c r="BU8" i="23" s="1"/>
  <c r="BT8" i="23" a="1"/>
  <c r="BT8" i="23" s="1"/>
  <c r="BS8" i="23" a="1"/>
  <c r="BS8" i="23" s="1"/>
  <c r="BR8" i="23" a="1"/>
  <c r="BR8" i="23"/>
  <c r="BQ8" i="23" a="1"/>
  <c r="BQ8" i="23" s="1"/>
  <c r="BP8" i="23" a="1"/>
  <c r="BP8" i="23" s="1"/>
  <c r="BO8" i="23" a="1"/>
  <c r="BO8" i="23" s="1"/>
  <c r="BN8" i="23" a="1"/>
  <c r="BN8" i="23"/>
  <c r="BM8" i="23" a="1"/>
  <c r="BM8" i="23" s="1"/>
  <c r="BL8" i="23" a="1"/>
  <c r="BL8" i="23" s="1"/>
  <c r="BK8" i="23" a="1"/>
  <c r="BK8" i="23" s="1"/>
  <c r="BJ8" i="23" a="1"/>
  <c r="BJ8" i="23"/>
  <c r="BI8" i="23" a="1"/>
  <c r="BI8" i="23" s="1"/>
  <c r="BH8" i="23" a="1"/>
  <c r="BH8" i="23" s="1"/>
  <c r="BG8" i="23" a="1"/>
  <c r="BG8" i="23" s="1"/>
  <c r="BF8" i="23" a="1"/>
  <c r="BF8" i="23"/>
  <c r="BE8" i="23" a="1"/>
  <c r="BE8" i="23" s="1"/>
  <c r="BD8" i="23" a="1"/>
  <c r="BD8" i="23" s="1"/>
  <c r="BC8" i="23" a="1"/>
  <c r="BC8" i="23" s="1"/>
  <c r="BB8" i="23" a="1"/>
  <c r="BB8" i="23"/>
  <c r="BA8" i="23" a="1"/>
  <c r="BA8" i="23" s="1"/>
  <c r="AZ8" i="23" a="1"/>
  <c r="AZ8" i="23" s="1"/>
  <c r="AY8" i="23" a="1"/>
  <c r="AY8" i="23" s="1"/>
  <c r="AX8" i="23" a="1"/>
  <c r="AX8" i="23"/>
  <c r="AW8" i="23" a="1"/>
  <c r="AW8" i="23" s="1"/>
  <c r="AV8" i="23" a="1"/>
  <c r="AV8" i="23" s="1"/>
  <c r="AU8" i="23" a="1"/>
  <c r="AU8" i="23" s="1"/>
  <c r="AT8" i="23" a="1"/>
  <c r="AT8" i="23"/>
  <c r="AS8" i="23" a="1"/>
  <c r="AS8" i="23" s="1"/>
  <c r="AR8" i="23" a="1"/>
  <c r="AR8" i="23" s="1"/>
  <c r="AQ8" i="23" a="1"/>
  <c r="AQ8" i="23" s="1"/>
  <c r="AP8" i="23" a="1"/>
  <c r="AP8" i="23"/>
  <c r="AO8" i="23" a="1"/>
  <c r="AO8" i="23" s="1"/>
  <c r="AN8" i="23" a="1"/>
  <c r="AN8" i="23" s="1"/>
  <c r="AM8" i="23" a="1"/>
  <c r="AM8" i="23" s="1"/>
  <c r="AL8" i="23" a="1"/>
  <c r="AL8" i="23"/>
  <c r="AK8" i="23" a="1"/>
  <c r="AK8" i="23" s="1"/>
  <c r="AJ8" i="23" a="1"/>
  <c r="AJ8" i="23" s="1"/>
  <c r="AI8" i="23" a="1"/>
  <c r="AI8" i="23" s="1"/>
  <c r="AH8" i="23" a="1"/>
  <c r="AH8" i="23"/>
  <c r="AG8" i="23" a="1"/>
  <c r="AG8" i="23" s="1"/>
  <c r="AF8" i="23"/>
  <c r="AE8" i="23" a="1"/>
  <c r="AE8" i="23"/>
  <c r="AD8" i="23" a="1"/>
  <c r="AD8" i="23" s="1"/>
  <c r="AC8" i="23" a="1"/>
  <c r="AC8" i="23" s="1"/>
  <c r="AB8" i="23" a="1"/>
  <c r="AB8" i="23" s="1"/>
  <c r="AA8" i="23" a="1"/>
  <c r="AA8" i="23"/>
  <c r="Z8" i="23" a="1"/>
  <c r="Z8" i="23" s="1"/>
  <c r="Y8" i="23" a="1"/>
  <c r="Y8" i="23" s="1"/>
  <c r="X8" i="23" a="1"/>
  <c r="X8" i="23" s="1"/>
  <c r="W8" i="23" a="1"/>
  <c r="W8" i="23"/>
  <c r="V8" i="23" a="1"/>
  <c r="V8" i="23" s="1"/>
  <c r="U8" i="23" a="1"/>
  <c r="U8" i="23" s="1"/>
  <c r="T8" i="23" a="1"/>
  <c r="T8" i="23" s="1"/>
  <c r="S8" i="23" a="1"/>
  <c r="S8" i="23"/>
  <c r="R8" i="23" a="1"/>
  <c r="R8" i="23" s="1"/>
  <c r="Q8" i="23" a="1"/>
  <c r="Q8" i="23" s="1"/>
  <c r="P8" i="23" a="1"/>
  <c r="P8" i="23" s="1"/>
  <c r="O8" i="23" a="1"/>
  <c r="O8" i="23"/>
  <c r="N8" i="23" a="1"/>
  <c r="N8" i="23" s="1"/>
  <c r="M8" i="23" a="1"/>
  <c r="M8" i="23" s="1"/>
  <c r="I8" i="23"/>
  <c r="CQ7" i="23" a="1"/>
  <c r="CQ7" i="23"/>
  <c r="CP7" i="23" a="1"/>
  <c r="CP7" i="23" s="1"/>
  <c r="CO7" i="23" a="1"/>
  <c r="CO7" i="23" s="1"/>
  <c r="CN7" i="23" a="1"/>
  <c r="CN7" i="23" s="1"/>
  <c r="CM7" i="23" a="1"/>
  <c r="CM7" i="23"/>
  <c r="CL7" i="23" a="1"/>
  <c r="CL7" i="23" s="1"/>
  <c r="CK7" i="23" a="1"/>
  <c r="CK7" i="23" s="1"/>
  <c r="CJ7" i="23" a="1"/>
  <c r="CJ7" i="23" s="1"/>
  <c r="CI7" i="23" a="1"/>
  <c r="CI7" i="23"/>
  <c r="CH7" i="23" a="1"/>
  <c r="CH7" i="23" s="1"/>
  <c r="CG7" i="23" a="1"/>
  <c r="CG7" i="23" s="1"/>
  <c r="CF7" i="23" a="1"/>
  <c r="CF7" i="23" s="1"/>
  <c r="CE7" i="23" a="1"/>
  <c r="CE7" i="23"/>
  <c r="CD7" i="23" a="1"/>
  <c r="CD7" i="23" s="1"/>
  <c r="CC7" i="23" a="1"/>
  <c r="CC7" i="23" s="1"/>
  <c r="CB7" i="23" a="1"/>
  <c r="CB7" i="23" s="1"/>
  <c r="CA7" i="23" a="1"/>
  <c r="CA7" i="23"/>
  <c r="BZ7" i="23" a="1"/>
  <c r="BZ7" i="23" s="1"/>
  <c r="BY7" i="23" a="1"/>
  <c r="BY7" i="23" s="1"/>
  <c r="BX7" i="23" a="1"/>
  <c r="BX7" i="23" s="1"/>
  <c r="BW7" i="23" a="1"/>
  <c r="BW7" i="23"/>
  <c r="BV7" i="23" a="1"/>
  <c r="BV7" i="23" s="1"/>
  <c r="BU7" i="23" a="1"/>
  <c r="BU7" i="23" s="1"/>
  <c r="BT7" i="23" a="1"/>
  <c r="BT7" i="23" s="1"/>
  <c r="BS7" i="23" a="1"/>
  <c r="BS7" i="23"/>
  <c r="BR7" i="23" a="1"/>
  <c r="BR7" i="23" s="1"/>
  <c r="BQ7" i="23" a="1"/>
  <c r="BQ7" i="23" s="1"/>
  <c r="BP7" i="23" a="1"/>
  <c r="BP7" i="23" s="1"/>
  <c r="BO7" i="23" a="1"/>
  <c r="BO7" i="23"/>
  <c r="BN7" i="23" a="1"/>
  <c r="BN7" i="23" s="1"/>
  <c r="BM7" i="23" a="1"/>
  <c r="BM7" i="23" s="1"/>
  <c r="BL7" i="23" a="1"/>
  <c r="BL7" i="23" s="1"/>
  <c r="BK7" i="23" a="1"/>
  <c r="BK7" i="23"/>
  <c r="BJ7" i="23" a="1"/>
  <c r="BJ7" i="23" s="1"/>
  <c r="BI7" i="23" a="1"/>
  <c r="BI7" i="23" s="1"/>
  <c r="BH7" i="23" a="1"/>
  <c r="BH7" i="23" s="1"/>
  <c r="BG7" i="23" a="1"/>
  <c r="BG7" i="23"/>
  <c r="BF7" i="23" a="1"/>
  <c r="BF7" i="23" s="1"/>
  <c r="BE7" i="23" a="1"/>
  <c r="BE7" i="23" s="1"/>
  <c r="BD7" i="23" a="1"/>
  <c r="BD7" i="23" s="1"/>
  <c r="BC7" i="23" a="1"/>
  <c r="BC7" i="23"/>
  <c r="BB7" i="23" a="1"/>
  <c r="BB7" i="23" s="1"/>
  <c r="BA7" i="23" a="1"/>
  <c r="BA7" i="23" s="1"/>
  <c r="AZ7" i="23" a="1"/>
  <c r="AZ7" i="23" s="1"/>
  <c r="AY7" i="23" a="1"/>
  <c r="AY7" i="23"/>
  <c r="AX7" i="23" a="1"/>
  <c r="AX7" i="23" s="1"/>
  <c r="AW7" i="23" a="1"/>
  <c r="AW7" i="23" s="1"/>
  <c r="AV7" i="23" a="1"/>
  <c r="AV7" i="23" s="1"/>
  <c r="AU7" i="23" a="1"/>
  <c r="AU7" i="23"/>
  <c r="AT7" i="23" a="1"/>
  <c r="AT7" i="23" s="1"/>
  <c r="AS7" i="23" a="1"/>
  <c r="AS7" i="23" s="1"/>
  <c r="AR7" i="23" a="1"/>
  <c r="AR7" i="23" s="1"/>
  <c r="AQ7" i="23" a="1"/>
  <c r="AQ7" i="23"/>
  <c r="AP7" i="23" a="1"/>
  <c r="AP7" i="23" s="1"/>
  <c r="AO7" i="23" a="1"/>
  <c r="AO7" i="23" s="1"/>
  <c r="AN7" i="23" a="1"/>
  <c r="AN7" i="23" s="1"/>
  <c r="AM7" i="23" a="1"/>
  <c r="AM7" i="23"/>
  <c r="AL7" i="23" a="1"/>
  <c r="AL7" i="23" s="1"/>
  <c r="AK7" i="23" a="1"/>
  <c r="AK7" i="23" s="1"/>
  <c r="AJ7" i="23" a="1"/>
  <c r="AJ7" i="23" s="1"/>
  <c r="AI7" i="23" a="1"/>
  <c r="AI7" i="23"/>
  <c r="AH7" i="23" a="1"/>
  <c r="AH7" i="23" s="1"/>
  <c r="AG7" i="23" a="1"/>
  <c r="AG7" i="23" s="1"/>
  <c r="AF7" i="23"/>
  <c r="AE7" i="23" a="1"/>
  <c r="AE7" i="23" s="1"/>
  <c r="AD7" i="23" a="1"/>
  <c r="AD7" i="23" s="1"/>
  <c r="AC7" i="23" a="1"/>
  <c r="AC7" i="23" s="1"/>
  <c r="AB7" i="23" a="1"/>
  <c r="AB7" i="23"/>
  <c r="AA7" i="23" a="1"/>
  <c r="AA7" i="23" s="1"/>
  <c r="Z7" i="23" a="1"/>
  <c r="Z7" i="23" s="1"/>
  <c r="Y7" i="23" a="1"/>
  <c r="Y7" i="23" s="1"/>
  <c r="X7" i="23" a="1"/>
  <c r="X7" i="23"/>
  <c r="W7" i="23" a="1"/>
  <c r="W7" i="23" s="1"/>
  <c r="V7" i="23" a="1"/>
  <c r="V7" i="23" s="1"/>
  <c r="U7" i="23" a="1"/>
  <c r="U7" i="23" s="1"/>
  <c r="T7" i="23" a="1"/>
  <c r="T7" i="23"/>
  <c r="S7" i="23" a="1"/>
  <c r="S7" i="23" s="1"/>
  <c r="R7" i="23" a="1"/>
  <c r="R7" i="23"/>
  <c r="Q7" i="23" a="1"/>
  <c r="Q7" i="23" s="1"/>
  <c r="P7" i="23" a="1"/>
  <c r="P7" i="23"/>
  <c r="O7" i="23" a="1"/>
  <c r="O7" i="23" s="1"/>
  <c r="N7" i="23" a="1"/>
  <c r="N7" i="23" s="1"/>
  <c r="M7" i="23" a="1"/>
  <c r="M7" i="23" s="1"/>
  <c r="I7" i="23"/>
  <c r="CQ6" i="23" a="1"/>
  <c r="CQ6" i="23" s="1"/>
  <c r="CP6" i="23" a="1"/>
  <c r="CP6" i="23"/>
  <c r="CO6" i="23" a="1"/>
  <c r="CO6" i="23" s="1"/>
  <c r="CN6" i="23" a="1"/>
  <c r="CN6" i="23" s="1"/>
  <c r="CM6" i="23" a="1"/>
  <c r="CM6" i="23" s="1"/>
  <c r="CL6" i="23" a="1"/>
  <c r="CL6" i="23"/>
  <c r="CK6" i="23" a="1"/>
  <c r="CK6" i="23" s="1"/>
  <c r="CJ6" i="23" a="1"/>
  <c r="CJ6" i="23" s="1"/>
  <c r="CI6" i="23" a="1"/>
  <c r="CI6" i="23" s="1"/>
  <c r="CH6" i="23" a="1"/>
  <c r="CH6" i="23"/>
  <c r="CG6" i="23" a="1"/>
  <c r="CG6" i="23" s="1"/>
  <c r="CF6" i="23" a="1"/>
  <c r="CF6" i="23" s="1"/>
  <c r="CE6" i="23" a="1"/>
  <c r="CE6" i="23" s="1"/>
  <c r="CD6" i="23" a="1"/>
  <c r="CD6" i="23"/>
  <c r="CC6" i="23" a="1"/>
  <c r="CC6" i="23" s="1"/>
  <c r="CB6" i="23" a="1"/>
  <c r="CB6" i="23" s="1"/>
  <c r="CA6" i="23" a="1"/>
  <c r="CA6" i="23" s="1"/>
  <c r="BZ6" i="23" a="1"/>
  <c r="BZ6" i="23"/>
  <c r="BY6" i="23" a="1"/>
  <c r="BY6" i="23" s="1"/>
  <c r="BX6" i="23" a="1"/>
  <c r="BX6" i="23" s="1"/>
  <c r="BW6" i="23" a="1"/>
  <c r="BW6" i="23" s="1"/>
  <c r="BV6" i="23" a="1"/>
  <c r="BV6" i="23"/>
  <c r="BU6" i="23" a="1"/>
  <c r="BU6" i="23" s="1"/>
  <c r="BT6" i="23" a="1"/>
  <c r="BT6" i="23" s="1"/>
  <c r="BS6" i="23" a="1"/>
  <c r="BS6" i="23" s="1"/>
  <c r="BR6" i="23" a="1"/>
  <c r="BR6" i="23"/>
  <c r="BQ6" i="23" a="1"/>
  <c r="BQ6" i="23" s="1"/>
  <c r="BP6" i="23" a="1"/>
  <c r="BP6" i="23" s="1"/>
  <c r="BO6" i="23" a="1"/>
  <c r="BO6" i="23" s="1"/>
  <c r="BN6" i="23" a="1"/>
  <c r="BN6" i="23"/>
  <c r="BM6" i="23" a="1"/>
  <c r="BM6" i="23" s="1"/>
  <c r="BL6" i="23" a="1"/>
  <c r="BL6" i="23" s="1"/>
  <c r="BK6" i="23" a="1"/>
  <c r="BK6" i="23" s="1"/>
  <c r="BJ6" i="23" a="1"/>
  <c r="BJ6" i="23"/>
  <c r="BI6" i="23" a="1"/>
  <c r="BI6" i="23" s="1"/>
  <c r="BH6" i="23" a="1"/>
  <c r="BH6" i="23" s="1"/>
  <c r="BG6" i="23" a="1"/>
  <c r="BG6" i="23" s="1"/>
  <c r="BF6" i="23" a="1"/>
  <c r="BF6" i="23"/>
  <c r="BE6" i="23" a="1"/>
  <c r="BE6" i="23" s="1"/>
  <c r="BD6" i="23" a="1"/>
  <c r="BD6" i="23" s="1"/>
  <c r="BC6" i="23" a="1"/>
  <c r="BC6" i="23" s="1"/>
  <c r="BB6" i="23" a="1"/>
  <c r="BB6" i="23"/>
  <c r="BA6" i="23" a="1"/>
  <c r="BA6" i="23" s="1"/>
  <c r="AZ6" i="23" a="1"/>
  <c r="AZ6" i="23" s="1"/>
  <c r="AY6" i="23" a="1"/>
  <c r="AY6" i="23" s="1"/>
  <c r="AX6" i="23" a="1"/>
  <c r="AX6" i="23"/>
  <c r="AW6" i="23" a="1"/>
  <c r="AW6" i="23" s="1"/>
  <c r="AV6" i="23" a="1"/>
  <c r="AV6" i="23" s="1"/>
  <c r="AU6" i="23" a="1"/>
  <c r="AU6" i="23" s="1"/>
  <c r="AT6" i="23" a="1"/>
  <c r="AT6" i="23"/>
  <c r="AS6" i="23" a="1"/>
  <c r="AS6" i="23" s="1"/>
  <c r="AR6" i="23" a="1"/>
  <c r="AR6" i="23" s="1"/>
  <c r="AQ6" i="23" a="1"/>
  <c r="AQ6" i="23" s="1"/>
  <c r="AP6" i="23" a="1"/>
  <c r="AP6" i="23"/>
  <c r="AO6" i="23" a="1"/>
  <c r="AO6" i="23" s="1"/>
  <c r="AN6" i="23" a="1"/>
  <c r="AN6" i="23" s="1"/>
  <c r="AM6" i="23" a="1"/>
  <c r="AM6" i="23" s="1"/>
  <c r="AL6" i="23" a="1"/>
  <c r="AL6" i="23"/>
  <c r="AK6" i="23" a="1"/>
  <c r="AK6" i="23" s="1"/>
  <c r="AJ6" i="23" a="1"/>
  <c r="AJ6" i="23" s="1"/>
  <c r="AI6" i="23" a="1"/>
  <c r="AI6" i="23" s="1"/>
  <c r="AH6" i="23" a="1"/>
  <c r="AH6" i="23"/>
  <c r="AG6" i="23" a="1"/>
  <c r="AG6" i="23" s="1"/>
  <c r="AF6" i="23"/>
  <c r="AE6" i="23" a="1"/>
  <c r="AE6" i="23"/>
  <c r="AD6" i="23" a="1"/>
  <c r="AD6" i="23" s="1"/>
  <c r="AC6" i="23" a="1"/>
  <c r="AC6" i="23" s="1"/>
  <c r="AB6" i="23" a="1"/>
  <c r="AB6" i="23" s="1"/>
  <c r="AA6" i="23" a="1"/>
  <c r="AA6" i="23"/>
  <c r="Z6" i="23" a="1"/>
  <c r="Z6" i="23" s="1"/>
  <c r="Y6" i="23" a="1"/>
  <c r="Y6" i="23" s="1"/>
  <c r="X6" i="23" a="1"/>
  <c r="X6" i="23" s="1"/>
  <c r="W6" i="23" a="1"/>
  <c r="W6" i="23"/>
  <c r="V6" i="23" a="1"/>
  <c r="V6" i="23" s="1"/>
  <c r="U6" i="23" a="1"/>
  <c r="U6" i="23" s="1"/>
  <c r="T6" i="23" a="1"/>
  <c r="T6" i="23" s="1"/>
  <c r="S6" i="23" a="1"/>
  <c r="S6" i="23"/>
  <c r="R6" i="23" a="1"/>
  <c r="R6" i="23" s="1"/>
  <c r="Q6" i="23" a="1"/>
  <c r="Q6" i="23" s="1"/>
  <c r="P6" i="23" a="1"/>
  <c r="P6" i="23" s="1"/>
  <c r="O6" i="23" a="1"/>
  <c r="O6" i="23"/>
  <c r="N6" i="23" a="1"/>
  <c r="N6" i="23" s="1"/>
  <c r="M6" i="23" a="1"/>
  <c r="M6" i="23" s="1"/>
  <c r="I6" i="23"/>
  <c r="CQ5" i="23" a="1"/>
  <c r="CQ5" i="23"/>
  <c r="CP5" i="23" a="1"/>
  <c r="CP5" i="23" s="1"/>
  <c r="CO5" i="23" a="1"/>
  <c r="CO5" i="23" s="1"/>
  <c r="CN5" i="23" a="1"/>
  <c r="CN5" i="23" s="1"/>
  <c r="CM5" i="23" a="1"/>
  <c r="CM5" i="23"/>
  <c r="CL5" i="23" a="1"/>
  <c r="CL5" i="23" s="1"/>
  <c r="CK5" i="23" a="1"/>
  <c r="CK5" i="23" s="1"/>
  <c r="CJ5" i="23" a="1"/>
  <c r="CJ5" i="23" s="1"/>
  <c r="CI5" i="23" a="1"/>
  <c r="CI5" i="23"/>
  <c r="CH5" i="23" a="1"/>
  <c r="CH5" i="23" s="1"/>
  <c r="CG5" i="23" a="1"/>
  <c r="CG5" i="23" s="1"/>
  <c r="CF5" i="23" a="1"/>
  <c r="CF5" i="23" s="1"/>
  <c r="CE5" i="23" a="1"/>
  <c r="CE5" i="23"/>
  <c r="CD5" i="23" a="1"/>
  <c r="CD5" i="23" s="1"/>
  <c r="CC5" i="23" a="1"/>
  <c r="CC5" i="23" s="1"/>
  <c r="CB5" i="23" a="1"/>
  <c r="CB5" i="23" s="1"/>
  <c r="CA5" i="23" a="1"/>
  <c r="CA5" i="23"/>
  <c r="BZ5" i="23" a="1"/>
  <c r="BZ5" i="23" s="1"/>
  <c r="BY5" i="23" a="1"/>
  <c r="BY5" i="23" s="1"/>
  <c r="BX5" i="23" a="1"/>
  <c r="BX5" i="23" s="1"/>
  <c r="BW5" i="23" a="1"/>
  <c r="BW5" i="23"/>
  <c r="BV5" i="23" a="1"/>
  <c r="BV5" i="23" s="1"/>
  <c r="BU5" i="23" a="1"/>
  <c r="BU5" i="23" s="1"/>
  <c r="BT5" i="23" a="1"/>
  <c r="BT5" i="23" s="1"/>
  <c r="BS5" i="23" a="1"/>
  <c r="BS5" i="23" s="1"/>
  <c r="BR5" i="23" a="1"/>
  <c r="BR5" i="23" s="1"/>
  <c r="BQ5" i="23" a="1"/>
  <c r="BQ5" i="23" s="1"/>
  <c r="BP5" i="23" a="1"/>
  <c r="BP5" i="23" s="1"/>
  <c r="BO5" i="23" a="1"/>
  <c r="BO5" i="23"/>
  <c r="BN5" i="23" a="1"/>
  <c r="BN5" i="23" s="1"/>
  <c r="BM5" i="23" a="1"/>
  <c r="BM5" i="23" s="1"/>
  <c r="BL5" i="23" a="1"/>
  <c r="BL5" i="23" s="1"/>
  <c r="BK5" i="23" a="1"/>
  <c r="BK5" i="23" s="1"/>
  <c r="BJ5" i="23" a="1"/>
  <c r="BJ5" i="23" s="1"/>
  <c r="BI5" i="23" a="1"/>
  <c r="BI5" i="23" s="1"/>
  <c r="BH5" i="23" a="1"/>
  <c r="BH5" i="23" s="1"/>
  <c r="BG5" i="23" a="1"/>
  <c r="BG5" i="23"/>
  <c r="BF5" i="23" a="1"/>
  <c r="BF5" i="23" s="1"/>
  <c r="BE5" i="23" a="1"/>
  <c r="BE5" i="23" s="1"/>
  <c r="BD5" i="23" a="1"/>
  <c r="BD5" i="23" s="1"/>
  <c r="BC5" i="23" a="1"/>
  <c r="BC5" i="23" s="1"/>
  <c r="BB5" i="23" a="1"/>
  <c r="BB5" i="23" s="1"/>
  <c r="BA5" i="23" a="1"/>
  <c r="BA5" i="23" s="1"/>
  <c r="AZ5" i="23" a="1"/>
  <c r="AZ5" i="23" s="1"/>
  <c r="AY5" i="23" a="1"/>
  <c r="AY5" i="23"/>
  <c r="AX5" i="23" a="1"/>
  <c r="AX5" i="23" s="1"/>
  <c r="AW5" i="23" a="1"/>
  <c r="AW5" i="23" s="1"/>
  <c r="AV5" i="23" a="1"/>
  <c r="AV5" i="23" s="1"/>
  <c r="AU5" i="23" a="1"/>
  <c r="AU5" i="23" s="1"/>
  <c r="AT5" i="23" a="1"/>
  <c r="AT5" i="23" s="1"/>
  <c r="AS5" i="23" a="1"/>
  <c r="AS5" i="23" s="1"/>
  <c r="AR5" i="23" a="1"/>
  <c r="AR5" i="23" s="1"/>
  <c r="AQ5" i="23" a="1"/>
  <c r="AQ5" i="23"/>
  <c r="AP5" i="23" a="1"/>
  <c r="AP5" i="23" s="1"/>
  <c r="AO5" i="23" a="1"/>
  <c r="AO5" i="23" s="1"/>
  <c r="AN5" i="23" a="1"/>
  <c r="AN5" i="23" s="1"/>
  <c r="AM5" i="23" a="1"/>
  <c r="AM5" i="23" s="1"/>
  <c r="AL5" i="23" a="1"/>
  <c r="AL5" i="23" s="1"/>
  <c r="AK5" i="23" a="1"/>
  <c r="AK5" i="23" s="1"/>
  <c r="AJ5" i="23" a="1"/>
  <c r="AJ5" i="23" s="1"/>
  <c r="AI5" i="23" a="1"/>
  <c r="AI5" i="23"/>
  <c r="AH5" i="23" a="1"/>
  <c r="AH5" i="23" s="1"/>
  <c r="AG5" i="23" a="1"/>
  <c r="AG5" i="23" s="1"/>
  <c r="AF5" i="23"/>
  <c r="AE5" i="23" a="1"/>
  <c r="AE5" i="23" s="1"/>
  <c r="AD5" i="23" a="1"/>
  <c r="AD5" i="23" s="1"/>
  <c r="AC5" i="23" a="1"/>
  <c r="AC5" i="23" s="1"/>
  <c r="AB5" i="23" a="1"/>
  <c r="AB5" i="23" s="1"/>
  <c r="AA5" i="23" a="1"/>
  <c r="AA5" i="23" s="1"/>
  <c r="Z5" i="23" a="1"/>
  <c r="Z5" i="23" s="1"/>
  <c r="Y5" i="23" a="1"/>
  <c r="Y5" i="23" s="1"/>
  <c r="X5" i="23" a="1"/>
  <c r="X5" i="23"/>
  <c r="W5" i="23" a="1"/>
  <c r="W5" i="23" s="1"/>
  <c r="V5" i="23" a="1"/>
  <c r="V5" i="23" s="1"/>
  <c r="U5" i="23" a="1"/>
  <c r="U5" i="23" s="1"/>
  <c r="T5" i="23" a="1"/>
  <c r="T5" i="23" s="1"/>
  <c r="S5" i="23" a="1"/>
  <c r="S5" i="23" s="1"/>
  <c r="R5" i="23" a="1"/>
  <c r="R5" i="23" s="1"/>
  <c r="Q5" i="23" a="1"/>
  <c r="Q5" i="23" s="1"/>
  <c r="P5" i="23" a="1"/>
  <c r="P5" i="23"/>
  <c r="O5" i="23" a="1"/>
  <c r="O5" i="23" s="1"/>
  <c r="N5" i="23" a="1"/>
  <c r="N5" i="23" s="1"/>
  <c r="M5" i="23" a="1"/>
  <c r="M5" i="23" s="1"/>
  <c r="I5" i="23"/>
  <c r="CQ4" i="23" a="1"/>
  <c r="CQ4" i="23" s="1"/>
  <c r="CP4" i="23" a="1"/>
  <c r="CP4" i="23"/>
  <c r="CO4" i="23" a="1"/>
  <c r="CO4" i="23" s="1"/>
  <c r="CN4" i="23" a="1"/>
  <c r="CN4" i="23" s="1"/>
  <c r="CM4" i="23" a="1"/>
  <c r="CM4" i="23" s="1"/>
  <c r="CL4" i="23" a="1"/>
  <c r="CL4" i="23" s="1"/>
  <c r="CK4" i="23" a="1"/>
  <c r="CK4" i="23" s="1"/>
  <c r="CJ4" i="23" a="1"/>
  <c r="CJ4" i="23"/>
  <c r="CI4" i="23"/>
  <c r="CH4" i="23"/>
  <c r="CG4" i="23"/>
  <c r="CF4" i="23"/>
  <c r="CE4" i="23"/>
  <c r="CD4" i="23"/>
  <c r="CC4" i="23"/>
  <c r="CB4" i="23"/>
  <c r="CA4" i="23"/>
  <c r="BZ4" i="23"/>
  <c r="BY4" i="23"/>
  <c r="BX4" i="23"/>
  <c r="BW4" i="23"/>
  <c r="BV4" i="23"/>
  <c r="BU4" i="23"/>
  <c r="BT4" i="23"/>
  <c r="BS4" i="23"/>
  <c r="BR4" i="23"/>
  <c r="BQ4" i="23"/>
  <c r="BP4" i="23"/>
  <c r="BO4" i="23"/>
  <c r="BN4" i="23"/>
  <c r="BM4" i="23"/>
  <c r="BL4" i="23"/>
  <c r="BK4" i="23"/>
  <c r="BJ4" i="23"/>
  <c r="BI4" i="23"/>
  <c r="BH4" i="23"/>
  <c r="BG4" i="23" a="1"/>
  <c r="BG4" i="23" s="1"/>
  <c r="BF4" i="23" a="1"/>
  <c r="BF4" i="23"/>
  <c r="BE4" i="23" a="1"/>
  <c r="BE4" i="23" s="1"/>
  <c r="BD4" i="23" a="1"/>
  <c r="BD4" i="23" s="1"/>
  <c r="BC4" i="23" a="1"/>
  <c r="BC4" i="23" s="1"/>
  <c r="BB4" i="23" a="1"/>
  <c r="BB4" i="23" s="1"/>
  <c r="BA4" i="23" a="1"/>
  <c r="BA4" i="23" s="1"/>
  <c r="AZ4" i="23" a="1"/>
  <c r="AZ4" i="23"/>
  <c r="AY4" i="23" a="1"/>
  <c r="AY4" i="23" s="1"/>
  <c r="AX4" i="23" a="1"/>
  <c r="AX4" i="23"/>
  <c r="AW4" i="23" a="1"/>
  <c r="AW4" i="23" s="1"/>
  <c r="AV4" i="23" a="1"/>
  <c r="AV4" i="23" s="1"/>
  <c r="AU4" i="23" a="1"/>
  <c r="AU4" i="23" s="1"/>
  <c r="AT4" i="23" a="1"/>
  <c r="AT4" i="23" s="1"/>
  <c r="AS4" i="23" a="1"/>
  <c r="AS4" i="23" s="1"/>
  <c r="AR4" i="23" a="1"/>
  <c r="AR4" i="23"/>
  <c r="AQ4" i="23" a="1"/>
  <c r="AQ4" i="23" s="1"/>
  <c r="AP4" i="23" a="1"/>
  <c r="AP4" i="23"/>
  <c r="AO4" i="23" a="1"/>
  <c r="AO4" i="23" s="1"/>
  <c r="AN4" i="23" a="1"/>
  <c r="AN4" i="23" s="1"/>
  <c r="AM4" i="23" a="1"/>
  <c r="AM4" i="23" s="1"/>
  <c r="AL4" i="23" a="1"/>
  <c r="AL4" i="23" s="1"/>
  <c r="AL13" i="23" s="1"/>
  <c r="AK4" i="23" a="1"/>
  <c r="AK4" i="23" s="1"/>
  <c r="AJ4" i="23" a="1"/>
  <c r="AJ4" i="23"/>
  <c r="AI4" i="23" a="1"/>
  <c r="AI4" i="23" s="1"/>
  <c r="AH4" i="23" a="1"/>
  <c r="AH4" i="23"/>
  <c r="AH13" i="23" s="1"/>
  <c r="AG4" i="23" a="1"/>
  <c r="AG4" i="23" s="1"/>
  <c r="AG13" i="23" s="1"/>
  <c r="AF4" i="23"/>
  <c r="AE4" i="23"/>
  <c r="AD4" i="23"/>
  <c r="AC4" i="23" a="1"/>
  <c r="AC4" i="23" s="1"/>
  <c r="AB4" i="23" a="1"/>
  <c r="AB4" i="23" s="1"/>
  <c r="AA4" i="23" a="1"/>
  <c r="AA4" i="23" s="1"/>
  <c r="Z4" i="23" a="1"/>
  <c r="Z4" i="23" s="1"/>
  <c r="Y4" i="23" a="1"/>
  <c r="Y4" i="23" s="1"/>
  <c r="X4" i="23" a="1"/>
  <c r="X4" i="23"/>
  <c r="W4" i="23" a="1"/>
  <c r="W4" i="23" s="1"/>
  <c r="V4" i="23" a="1"/>
  <c r="V4" i="23"/>
  <c r="U4" i="23" a="1"/>
  <c r="U4" i="23" s="1"/>
  <c r="T4" i="23" a="1"/>
  <c r="T4" i="23" s="1"/>
  <c r="T13" i="23" s="1"/>
  <c r="U13" i="23" s="1"/>
  <c r="S4" i="23" a="1"/>
  <c r="S4" i="23" s="1"/>
  <c r="S13" i="23" s="1"/>
  <c r="R4" i="23" a="1"/>
  <c r="R4" i="23" s="1"/>
  <c r="R13" i="23" s="1"/>
  <c r="Q4" i="23" a="1"/>
  <c r="Q4" i="23" s="1"/>
  <c r="Q13" i="23" s="1"/>
  <c r="P4" i="23" a="1"/>
  <c r="P4" i="23"/>
  <c r="P13" i="23" s="1"/>
  <c r="O4" i="23" a="1"/>
  <c r="O4" i="23" s="1"/>
  <c r="O13" i="23" s="1"/>
  <c r="N4" i="23" a="1"/>
  <c r="N4" i="23"/>
  <c r="N13" i="23" s="1"/>
  <c r="M4" i="23" a="1"/>
  <c r="M4" i="23" s="1"/>
  <c r="M13" i="23" s="1"/>
  <c r="L4" i="23" a="1"/>
  <c r="L4" i="23" s="1"/>
  <c r="K4" i="23"/>
  <c r="K13" i="23" s="1"/>
  <c r="J4" i="23"/>
  <c r="J221" i="36"/>
  <c r="Y220" i="36" a="1"/>
  <c r="Y220" i="36" s="1"/>
  <c r="X220" i="36" a="1"/>
  <c r="X220" i="36"/>
  <c r="W220" i="36" a="1"/>
  <c r="W220" i="36" s="1"/>
  <c r="V220" i="36" a="1"/>
  <c r="V220" i="36"/>
  <c r="U220" i="36" a="1"/>
  <c r="U220" i="36" s="1"/>
  <c r="T220" i="36" a="1"/>
  <c r="T220" i="36" s="1"/>
  <c r="S220" i="36" a="1"/>
  <c r="S220" i="36" s="1"/>
  <c r="R220" i="36" a="1"/>
  <c r="R220" i="36" s="1"/>
  <c r="Q220" i="36" a="1"/>
  <c r="Q220" i="36" s="1"/>
  <c r="P220" i="36" a="1"/>
  <c r="P220" i="36"/>
  <c r="O220" i="36" a="1"/>
  <c r="O220" i="36" s="1"/>
  <c r="N220" i="36" a="1"/>
  <c r="N220" i="36"/>
  <c r="M220" i="36" a="1"/>
  <c r="M220" i="36" s="1"/>
  <c r="L220" i="36" a="1"/>
  <c r="L220" i="36" s="1"/>
  <c r="K220" i="36" a="1"/>
  <c r="K220" i="36" s="1"/>
  <c r="Y219" i="36"/>
  <c r="X219" i="36"/>
  <c r="W219" i="36" a="1"/>
  <c r="W219" i="36" s="1"/>
  <c r="V219" i="36" a="1"/>
  <c r="V219" i="36"/>
  <c r="U219" i="36" a="1"/>
  <c r="U219" i="36" s="1"/>
  <c r="T219" i="36" a="1"/>
  <c r="T219" i="36"/>
  <c r="S219" i="36" a="1"/>
  <c r="S219" i="36" s="1"/>
  <c r="R219" i="36" a="1"/>
  <c r="R219" i="36" s="1"/>
  <c r="Q219" i="36" a="1"/>
  <c r="Q219" i="36" s="1"/>
  <c r="P219" i="36" a="1"/>
  <c r="P219" i="36" s="1"/>
  <c r="O219" i="36" a="1"/>
  <c r="O219" i="36" s="1"/>
  <c r="N219" i="36" a="1"/>
  <c r="N219" i="36"/>
  <c r="M219" i="36" a="1"/>
  <c r="M219" i="36" s="1"/>
  <c r="L219" i="36" a="1"/>
  <c r="L219" i="36"/>
  <c r="K219" i="36" a="1"/>
  <c r="K219" i="36" s="1"/>
  <c r="Y218" i="36" a="1"/>
  <c r="Y218" i="36" s="1"/>
  <c r="X218" i="36" a="1"/>
  <c r="X218" i="36" s="1"/>
  <c r="W218" i="36" a="1"/>
  <c r="W218" i="36" s="1"/>
  <c r="V218" i="36" a="1"/>
  <c r="V218" i="36" s="1"/>
  <c r="U218" i="36" a="1"/>
  <c r="U218" i="36"/>
  <c r="T218" i="36" a="1"/>
  <c r="T218" i="36" s="1"/>
  <c r="S218" i="36" a="1"/>
  <c r="S218" i="36"/>
  <c r="R218" i="36" a="1"/>
  <c r="R218" i="36" s="1"/>
  <c r="Q218" i="36" a="1"/>
  <c r="Q218" i="36" s="1"/>
  <c r="P218" i="36" a="1"/>
  <c r="P218" i="36" s="1"/>
  <c r="O218" i="36" a="1"/>
  <c r="O218" i="36" s="1"/>
  <c r="N218" i="36" a="1"/>
  <c r="N218" i="36" s="1"/>
  <c r="M218" i="36" a="1"/>
  <c r="M218" i="36"/>
  <c r="L218" i="36" a="1"/>
  <c r="L218" i="36" s="1"/>
  <c r="K218" i="36" a="1"/>
  <c r="K218" i="36"/>
  <c r="Y217" i="36" a="1"/>
  <c r="Y217" i="36" s="1"/>
  <c r="X217" i="36" a="1"/>
  <c r="X217" i="36" s="1"/>
  <c r="W217" i="36" a="1"/>
  <c r="W217" i="36"/>
  <c r="V217" i="36" a="1"/>
  <c r="V217" i="36" s="1"/>
  <c r="U217" i="36" a="1"/>
  <c r="U217" i="36"/>
  <c r="T217" i="36" a="1"/>
  <c r="T217" i="36" s="1"/>
  <c r="S217" i="36" a="1"/>
  <c r="S217" i="36" s="1"/>
  <c r="R217" i="36" a="1"/>
  <c r="R217" i="36" s="1"/>
  <c r="Q217" i="36" a="1"/>
  <c r="Q217" i="36" s="1"/>
  <c r="P217" i="36" a="1"/>
  <c r="P217" i="36" s="1"/>
  <c r="O217" i="36" a="1"/>
  <c r="O217" i="36"/>
  <c r="N217" i="36" a="1"/>
  <c r="N217" i="36" s="1"/>
  <c r="M217" i="36" a="1"/>
  <c r="M217" i="36"/>
  <c r="L217" i="36" a="1"/>
  <c r="L217" i="36" s="1"/>
  <c r="K217" i="36" a="1"/>
  <c r="K217" i="36" s="1"/>
  <c r="E217" i="36"/>
  <c r="E218" i="36" s="1"/>
  <c r="E220" i="36" s="1"/>
  <c r="E221" i="36" s="1"/>
  <c r="Y216" i="36" a="1"/>
  <c r="Y216" i="36" s="1"/>
  <c r="X216" i="36" a="1"/>
  <c r="X216" i="36" s="1"/>
  <c r="W216" i="36" a="1"/>
  <c r="W216" i="36" s="1"/>
  <c r="V216" i="36" a="1"/>
  <c r="V216" i="36" s="1"/>
  <c r="U216" i="36" a="1"/>
  <c r="U216" i="36" s="1"/>
  <c r="T216" i="36" a="1"/>
  <c r="T216" i="36" s="1"/>
  <c r="S216" i="36" a="1"/>
  <c r="S216" i="36" s="1"/>
  <c r="R216" i="36" a="1"/>
  <c r="R216" i="36"/>
  <c r="Q216" i="36" a="1"/>
  <c r="Q216" i="36" s="1"/>
  <c r="P216" i="36" a="1"/>
  <c r="P216" i="36" s="1"/>
  <c r="O216" i="36" a="1"/>
  <c r="O216" i="36" s="1"/>
  <c r="N216" i="36" a="1"/>
  <c r="N216" i="36" s="1"/>
  <c r="M216" i="36" a="1"/>
  <c r="M216" i="36" s="1"/>
  <c r="L216" i="36" a="1"/>
  <c r="L216" i="36" s="1"/>
  <c r="K216" i="36" a="1"/>
  <c r="K216" i="36" s="1"/>
  <c r="I216" i="36"/>
  <c r="Y214" i="36"/>
  <c r="X214" i="36"/>
  <c r="W214" i="36"/>
  <c r="V214" i="36"/>
  <c r="U214" i="36"/>
  <c r="T214" i="36"/>
  <c r="S214" i="36"/>
  <c r="R214" i="36"/>
  <c r="Q214" i="36"/>
  <c r="P214" i="36" a="1"/>
  <c r="P214" i="36"/>
  <c r="O214" i="36" a="1"/>
  <c r="O214" i="36" s="1"/>
  <c r="N214" i="36" a="1"/>
  <c r="N214" i="36" s="1"/>
  <c r="M214" i="36" a="1"/>
  <c r="M214" i="36" s="1"/>
  <c r="L214" i="36" a="1"/>
  <c r="L214" i="36"/>
  <c r="K214" i="36" a="1"/>
  <c r="K214" i="36" s="1"/>
  <c r="Y213" i="36"/>
  <c r="X213" i="36"/>
  <c r="W213" i="36"/>
  <c r="V213" i="36"/>
  <c r="U213" i="36"/>
  <c r="T213" i="36"/>
  <c r="S213" i="36"/>
  <c r="R213" i="36"/>
  <c r="Q213" i="36"/>
  <c r="P213" i="36" a="1"/>
  <c r="P213" i="36"/>
  <c r="O213" i="36" a="1"/>
  <c r="O213" i="36" s="1"/>
  <c r="N213" i="36" a="1"/>
  <c r="N213" i="36"/>
  <c r="M213" i="36" a="1"/>
  <c r="M213" i="36" s="1"/>
  <c r="L213" i="36" a="1"/>
  <c r="L213" i="36" s="1"/>
  <c r="K213" i="36" a="1"/>
  <c r="K213" i="36" s="1"/>
  <c r="Y212" i="36"/>
  <c r="X212" i="36"/>
  <c r="W212" i="36"/>
  <c r="V212" i="36"/>
  <c r="U212" i="36"/>
  <c r="T212" i="36"/>
  <c r="S212" i="36"/>
  <c r="R212" i="36"/>
  <c r="Q212" i="36"/>
  <c r="P212" i="36" a="1"/>
  <c r="P212" i="36" s="1"/>
  <c r="O212" i="36" a="1"/>
  <c r="O212" i="36"/>
  <c r="N212" i="36" a="1"/>
  <c r="N212" i="36" s="1"/>
  <c r="M212" i="36" a="1"/>
  <c r="M212" i="36" s="1"/>
  <c r="L212" i="36" a="1"/>
  <c r="L212" i="36" s="1"/>
  <c r="K212" i="36" a="1"/>
  <c r="K212" i="36" s="1"/>
  <c r="Y211" i="36"/>
  <c r="X211" i="36"/>
  <c r="W211" i="36"/>
  <c r="V211" i="36"/>
  <c r="U211" i="36"/>
  <c r="T211" i="36"/>
  <c r="S211" i="36"/>
  <c r="R211" i="36"/>
  <c r="Q211" i="36"/>
  <c r="P211" i="36" a="1"/>
  <c r="P211" i="36" s="1"/>
  <c r="O211" i="36" a="1"/>
  <c r="O211" i="36" s="1"/>
  <c r="N211" i="36" a="1"/>
  <c r="N211" i="36" s="1"/>
  <c r="M211" i="36" a="1"/>
  <c r="M211" i="36"/>
  <c r="L211" i="36" a="1"/>
  <c r="L211" i="36" s="1"/>
  <c r="K211" i="36" a="1"/>
  <c r="K211" i="36"/>
  <c r="Y210" i="36"/>
  <c r="X210" i="36"/>
  <c r="W210" i="36"/>
  <c r="V210" i="36"/>
  <c r="U210" i="36"/>
  <c r="T210" i="36"/>
  <c r="S210" i="36"/>
  <c r="R210" i="36"/>
  <c r="Q210" i="36"/>
  <c r="P210" i="36" a="1"/>
  <c r="P210" i="36" s="1"/>
  <c r="Z210" i="36" s="1"/>
  <c r="O210" i="36" a="1"/>
  <c r="O210" i="36" s="1"/>
  <c r="N210" i="36" a="1"/>
  <c r="N210" i="36" s="1"/>
  <c r="M210" i="36" a="1"/>
  <c r="M210" i="36" s="1"/>
  <c r="L210" i="36" a="1"/>
  <c r="L210" i="36"/>
  <c r="K210" i="36" a="1"/>
  <c r="K210" i="36" s="1"/>
  <c r="Y209" i="36"/>
  <c r="X209" i="36"/>
  <c r="W209" i="36"/>
  <c r="V209" i="36"/>
  <c r="U209" i="36"/>
  <c r="T209" i="36"/>
  <c r="S209" i="36"/>
  <c r="R209" i="36"/>
  <c r="Q209" i="36"/>
  <c r="P209" i="36" a="1"/>
  <c r="P209" i="36"/>
  <c r="O209" i="36" a="1"/>
  <c r="O209" i="36" s="1"/>
  <c r="N209" i="36" a="1"/>
  <c r="N209" i="36"/>
  <c r="M209" i="36" a="1"/>
  <c r="M209" i="36" s="1"/>
  <c r="L209" i="36" a="1"/>
  <c r="L209" i="36" s="1"/>
  <c r="K209" i="36" a="1"/>
  <c r="K209" i="36" s="1"/>
  <c r="Y208" i="36"/>
  <c r="X208" i="36"/>
  <c r="W208" i="36"/>
  <c r="V208" i="36"/>
  <c r="U208" i="36"/>
  <c r="T208" i="36"/>
  <c r="S208" i="36"/>
  <c r="R208" i="36"/>
  <c r="Q208" i="36"/>
  <c r="P208" i="36" a="1"/>
  <c r="P208" i="36" s="1"/>
  <c r="O208" i="36" a="1"/>
  <c r="O208" i="36"/>
  <c r="N208" i="36" a="1"/>
  <c r="N208" i="36" s="1"/>
  <c r="M208" i="36" a="1"/>
  <c r="M208" i="36" s="1"/>
  <c r="L208" i="36" a="1"/>
  <c r="L208" i="36" s="1"/>
  <c r="K208" i="36" a="1"/>
  <c r="K208" i="36" s="1"/>
  <c r="Y207" i="36"/>
  <c r="X207" i="36"/>
  <c r="W207" i="36"/>
  <c r="V207" i="36"/>
  <c r="U207" i="36"/>
  <c r="T207" i="36"/>
  <c r="S207" i="36"/>
  <c r="R207" i="36"/>
  <c r="Q207" i="36"/>
  <c r="P207" i="36" a="1"/>
  <c r="P207" i="36" s="1"/>
  <c r="O207" i="36" a="1"/>
  <c r="O207" i="36" s="1"/>
  <c r="N207" i="36" a="1"/>
  <c r="N207" i="36" s="1"/>
  <c r="M207" i="36" a="1"/>
  <c r="M207" i="36"/>
  <c r="L207" i="36" a="1"/>
  <c r="L207" i="36" s="1"/>
  <c r="K207" i="36" a="1"/>
  <c r="K207" i="36"/>
  <c r="E207" i="36"/>
  <c r="E208" i="36" s="1"/>
  <c r="E209" i="36" s="1"/>
  <c r="E210" i="36" s="1"/>
  <c r="E211" i="36" s="1"/>
  <c r="E212" i="36" s="1"/>
  <c r="E213" i="36" s="1"/>
  <c r="E214" i="36" s="1"/>
  <c r="E215" i="36" s="1"/>
  <c r="Y206" i="36"/>
  <c r="X206" i="36"/>
  <c r="W206" i="36"/>
  <c r="V206" i="36"/>
  <c r="U206" i="36"/>
  <c r="T206" i="36"/>
  <c r="S206" i="36"/>
  <c r="R206" i="36"/>
  <c r="Q206" i="36"/>
  <c r="P206" i="36" a="1"/>
  <c r="P206" i="36"/>
  <c r="O206" i="36" a="1"/>
  <c r="O206" i="36" s="1"/>
  <c r="N206" i="36" a="1"/>
  <c r="N206" i="36" s="1"/>
  <c r="M206" i="36" a="1"/>
  <c r="M206" i="36" s="1"/>
  <c r="L206" i="36" a="1"/>
  <c r="L206" i="36" s="1"/>
  <c r="K206" i="36" a="1"/>
  <c r="K206" i="36" s="1"/>
  <c r="Y205" i="36"/>
  <c r="X205" i="36"/>
  <c r="W205" i="36"/>
  <c r="V205" i="36"/>
  <c r="U205" i="36"/>
  <c r="T205" i="36"/>
  <c r="S205" i="36"/>
  <c r="R205" i="36"/>
  <c r="Q205" i="36"/>
  <c r="P205" i="36" a="1"/>
  <c r="P205" i="36" s="1"/>
  <c r="O205" i="36" a="1"/>
  <c r="O205" i="36" s="1"/>
  <c r="N205" i="36" a="1"/>
  <c r="N205" i="36"/>
  <c r="M205" i="36" a="1"/>
  <c r="M205" i="36" s="1"/>
  <c r="L205" i="36" a="1"/>
  <c r="L205" i="36"/>
  <c r="K205" i="36" a="1"/>
  <c r="K205" i="36" s="1"/>
  <c r="Y204" i="36"/>
  <c r="X204" i="36"/>
  <c r="W204" i="36"/>
  <c r="V204" i="36"/>
  <c r="U204" i="36"/>
  <c r="T204" i="36"/>
  <c r="S204" i="36"/>
  <c r="R204" i="36"/>
  <c r="Q204" i="36"/>
  <c r="P204" i="36" a="1"/>
  <c r="P204" i="36" s="1"/>
  <c r="O204" i="36" a="1"/>
  <c r="O204" i="36"/>
  <c r="N204" i="36" a="1"/>
  <c r="N204" i="36" s="1"/>
  <c r="M204" i="36" a="1"/>
  <c r="M204" i="36"/>
  <c r="L204" i="36" a="1"/>
  <c r="L204" i="36" s="1"/>
  <c r="K204" i="36" a="1"/>
  <c r="K204" i="36" s="1"/>
  <c r="Y203" i="36"/>
  <c r="X203" i="36"/>
  <c r="W203" i="36"/>
  <c r="V203" i="36"/>
  <c r="U203" i="36"/>
  <c r="T203" i="36"/>
  <c r="S203" i="36"/>
  <c r="R203" i="36"/>
  <c r="Q203" i="36"/>
  <c r="P203" i="36" a="1"/>
  <c r="P203" i="36" s="1"/>
  <c r="Z203" i="36" s="1"/>
  <c r="O203" i="36" a="1"/>
  <c r="O203" i="36" s="1"/>
  <c r="N203" i="36" a="1"/>
  <c r="N203" i="36" s="1"/>
  <c r="M203" i="36" a="1"/>
  <c r="M203" i="36" s="1"/>
  <c r="L203" i="36" a="1"/>
  <c r="L203" i="36" s="1"/>
  <c r="K203" i="36" a="1"/>
  <c r="K203" i="36"/>
  <c r="E203" i="36"/>
  <c r="E204" i="36" s="1"/>
  <c r="E205" i="36" s="1"/>
  <c r="E206" i="36" s="1"/>
  <c r="Y202" i="36"/>
  <c r="X202" i="36"/>
  <c r="W202" i="36"/>
  <c r="V202" i="36"/>
  <c r="U202" i="36"/>
  <c r="T202" i="36"/>
  <c r="S202" i="36"/>
  <c r="R202" i="36"/>
  <c r="Q202" i="36"/>
  <c r="P202" i="36" a="1"/>
  <c r="P202" i="36"/>
  <c r="O202" i="36" a="1"/>
  <c r="O202" i="36" s="1"/>
  <c r="N202" i="36" a="1"/>
  <c r="N202" i="36"/>
  <c r="M202" i="36" a="1"/>
  <c r="M202" i="36" s="1"/>
  <c r="L202" i="36" a="1"/>
  <c r="L202" i="36" s="1"/>
  <c r="L215" i="36" s="1"/>
  <c r="K202" i="36" a="1"/>
  <c r="K202" i="36" s="1"/>
  <c r="M201" i="36"/>
  <c r="E201" i="36"/>
  <c r="Y200" i="36"/>
  <c r="X200" i="36"/>
  <c r="W200" i="36"/>
  <c r="V200" i="36"/>
  <c r="U200" i="36"/>
  <c r="T200" i="36"/>
  <c r="S200" i="36"/>
  <c r="R200" i="36"/>
  <c r="Q200" i="36"/>
  <c r="P200" i="36"/>
  <c r="O200" i="36"/>
  <c r="N200" i="36"/>
  <c r="M200" i="36"/>
  <c r="L200" i="36"/>
  <c r="K200" i="36"/>
  <c r="I200" i="36"/>
  <c r="E199" i="36"/>
  <c r="Y198" i="36"/>
  <c r="X198" i="36"/>
  <c r="W198" i="36"/>
  <c r="V198" i="36"/>
  <c r="U198" i="36"/>
  <c r="T198" i="36"/>
  <c r="S198" i="36"/>
  <c r="R198" i="36"/>
  <c r="Q198" i="36"/>
  <c r="P198" i="36"/>
  <c r="O198" i="36"/>
  <c r="N198" i="36"/>
  <c r="M198" i="36"/>
  <c r="L198" i="36"/>
  <c r="K198" i="36"/>
  <c r="K199" i="36" s="1"/>
  <c r="I198" i="36"/>
  <c r="M199" i="36" s="1"/>
  <c r="L197" i="36"/>
  <c r="Y196" i="36"/>
  <c r="X196" i="36"/>
  <c r="W196" i="36"/>
  <c r="V196" i="36"/>
  <c r="U196" i="36"/>
  <c r="T196" i="36"/>
  <c r="S196" i="36"/>
  <c r="R196" i="36"/>
  <c r="Q196" i="36"/>
  <c r="P196" i="36"/>
  <c r="O196" i="36"/>
  <c r="N196" i="36"/>
  <c r="M196" i="36"/>
  <c r="L196" i="36"/>
  <c r="K196" i="36"/>
  <c r="E196" i="36"/>
  <c r="E197" i="36" s="1"/>
  <c r="Y195" i="36"/>
  <c r="X195" i="36"/>
  <c r="W195" i="36"/>
  <c r="V195" i="36"/>
  <c r="U195" i="36"/>
  <c r="T195" i="36"/>
  <c r="S195" i="36"/>
  <c r="R195" i="36"/>
  <c r="Q195" i="36"/>
  <c r="P195" i="36"/>
  <c r="P197" i="36" s="1"/>
  <c r="O195" i="36"/>
  <c r="O197" i="36" s="1"/>
  <c r="N195" i="36"/>
  <c r="N197" i="36" s="1"/>
  <c r="M195" i="36"/>
  <c r="M197" i="36" s="1"/>
  <c r="L195" i="36"/>
  <c r="K195" i="36"/>
  <c r="K197" i="36" s="1"/>
  <c r="Y193" i="36"/>
  <c r="X193" i="36"/>
  <c r="W193" i="36"/>
  <c r="V193" i="36"/>
  <c r="U193" i="36"/>
  <c r="T193" i="36"/>
  <c r="S193" i="36"/>
  <c r="R193" i="36"/>
  <c r="Q193" i="36"/>
  <c r="P193" i="36"/>
  <c r="O193" i="36" a="1"/>
  <c r="O193" i="36"/>
  <c r="J193" i="36" s="1"/>
  <c r="N193" i="36" a="1"/>
  <c r="N193" i="36" s="1"/>
  <c r="M193" i="36" a="1"/>
  <c r="M193" i="36"/>
  <c r="L193" i="36" a="1"/>
  <c r="L193" i="36" s="1"/>
  <c r="K193" i="36" a="1"/>
  <c r="K193" i="36" s="1"/>
  <c r="Y192" i="36"/>
  <c r="X192" i="36"/>
  <c r="W192" i="36"/>
  <c r="V192" i="36"/>
  <c r="U192" i="36"/>
  <c r="T192" i="36"/>
  <c r="S192" i="36"/>
  <c r="R192" i="36"/>
  <c r="Q192" i="36"/>
  <c r="P192" i="36"/>
  <c r="O192" i="36" a="1"/>
  <c r="O192" i="36" s="1"/>
  <c r="N192" i="36" a="1"/>
  <c r="N192" i="36"/>
  <c r="M192" i="36" a="1"/>
  <c r="M192" i="36" s="1"/>
  <c r="L192" i="36" a="1"/>
  <c r="L192" i="36" s="1"/>
  <c r="K192" i="36" a="1"/>
  <c r="K192" i="36" s="1"/>
  <c r="E192" i="36"/>
  <c r="E193" i="36" s="1"/>
  <c r="E194" i="36" s="1"/>
  <c r="Y191" i="36"/>
  <c r="X191" i="36"/>
  <c r="W191" i="36"/>
  <c r="V191" i="36"/>
  <c r="U191" i="36"/>
  <c r="T191" i="36"/>
  <c r="S191" i="36"/>
  <c r="R191" i="36"/>
  <c r="Q191" i="36"/>
  <c r="P191" i="36"/>
  <c r="O191" i="36" a="1"/>
  <c r="O191" i="36"/>
  <c r="N191" i="36" a="1"/>
  <c r="N191" i="36" s="1"/>
  <c r="M191" i="36" a="1"/>
  <c r="M191" i="36"/>
  <c r="L191" i="36" a="1"/>
  <c r="L191" i="36" s="1"/>
  <c r="K191" i="36" a="1"/>
  <c r="K191" i="36" s="1"/>
  <c r="E191" i="36"/>
  <c r="Y190" i="36"/>
  <c r="X190" i="36"/>
  <c r="W190" i="36"/>
  <c r="V190" i="36"/>
  <c r="U190" i="36"/>
  <c r="T190" i="36"/>
  <c r="S190" i="36"/>
  <c r="R190" i="36"/>
  <c r="Q190" i="36"/>
  <c r="P190" i="36"/>
  <c r="O190" i="36"/>
  <c r="N190" i="36"/>
  <c r="M190" i="36"/>
  <c r="L190" i="36"/>
  <c r="K190" i="36"/>
  <c r="I190" i="36"/>
  <c r="P189" i="36"/>
  <c r="O189" i="36"/>
  <c r="E189" i="36"/>
  <c r="Y188" i="36"/>
  <c r="X188" i="36"/>
  <c r="W188" i="36"/>
  <c r="V188" i="36"/>
  <c r="U188" i="36"/>
  <c r="T188" i="36"/>
  <c r="S188" i="36"/>
  <c r="R188" i="36"/>
  <c r="Q188" i="36"/>
  <c r="P188" i="36"/>
  <c r="O188" i="36"/>
  <c r="N188" i="36"/>
  <c r="N189" i="36" s="1"/>
  <c r="M188" i="36"/>
  <c r="M189" i="36" s="1"/>
  <c r="L188" i="36"/>
  <c r="L189" i="36" s="1"/>
  <c r="K188" i="36"/>
  <c r="K189" i="36" s="1"/>
  <c r="Q187" i="36"/>
  <c r="P187" i="36"/>
  <c r="L187" i="36"/>
  <c r="E187" i="36"/>
  <c r="Y186" i="36"/>
  <c r="X186" i="36"/>
  <c r="W186" i="36"/>
  <c r="V186" i="36"/>
  <c r="U186" i="36"/>
  <c r="T186" i="36"/>
  <c r="S186" i="36"/>
  <c r="R186" i="36"/>
  <c r="Z186" i="36" s="1"/>
  <c r="Q186" i="36"/>
  <c r="P186" i="36"/>
  <c r="O186" i="36"/>
  <c r="O187" i="36" s="1"/>
  <c r="N186" i="36"/>
  <c r="N187" i="36" s="1"/>
  <c r="M186" i="36"/>
  <c r="M187" i="36" s="1"/>
  <c r="L186" i="36"/>
  <c r="K186" i="36"/>
  <c r="K187" i="36" s="1"/>
  <c r="N185" i="36"/>
  <c r="M185" i="36"/>
  <c r="E185" i="36"/>
  <c r="Y184" i="36"/>
  <c r="X184" i="36"/>
  <c r="W184" i="36"/>
  <c r="V184" i="36"/>
  <c r="U184" i="36"/>
  <c r="T184" i="36"/>
  <c r="S184" i="36"/>
  <c r="R184" i="36"/>
  <c r="Q184" i="36"/>
  <c r="P184" i="36"/>
  <c r="P185" i="36" s="1"/>
  <c r="Q185" i="36" s="1"/>
  <c r="R185" i="36" s="1"/>
  <c r="O184" i="36"/>
  <c r="O185" i="36" s="1"/>
  <c r="N184" i="36"/>
  <c r="M184" i="36"/>
  <c r="L184" i="36"/>
  <c r="L185" i="36" s="1"/>
  <c r="K184" i="36"/>
  <c r="K185" i="36" s="1"/>
  <c r="E183" i="36"/>
  <c r="Y182" i="36"/>
  <c r="X182" i="36"/>
  <c r="W182" i="36"/>
  <c r="V182" i="36"/>
  <c r="U182" i="36"/>
  <c r="T182" i="36"/>
  <c r="S182" i="36"/>
  <c r="R182" i="36"/>
  <c r="Q182" i="36"/>
  <c r="P182" i="36"/>
  <c r="O182" i="36"/>
  <c r="O183" i="36" s="1"/>
  <c r="N182" i="36"/>
  <c r="N183" i="36" s="1"/>
  <c r="M182" i="36"/>
  <c r="M183" i="36" s="1"/>
  <c r="L182" i="36"/>
  <c r="L183" i="36" s="1"/>
  <c r="K182" i="36"/>
  <c r="K183" i="36" s="1"/>
  <c r="P181" i="36"/>
  <c r="E181" i="36"/>
  <c r="Y180" i="36"/>
  <c r="X180" i="36"/>
  <c r="W180" i="36"/>
  <c r="V180" i="36"/>
  <c r="U180" i="36"/>
  <c r="T180" i="36"/>
  <c r="S180" i="36"/>
  <c r="R180" i="36"/>
  <c r="Q180" i="36"/>
  <c r="P180" i="36"/>
  <c r="O180" i="36"/>
  <c r="O181" i="36" s="1"/>
  <c r="N180" i="36"/>
  <c r="N181" i="36" s="1"/>
  <c r="M180" i="36"/>
  <c r="M181" i="36" s="1"/>
  <c r="L180" i="36"/>
  <c r="L181" i="36" s="1"/>
  <c r="K180" i="36"/>
  <c r="K181" i="36" s="1"/>
  <c r="L179" i="36"/>
  <c r="E179" i="36"/>
  <c r="Y178" i="36"/>
  <c r="X178" i="36"/>
  <c r="W178" i="36"/>
  <c r="V178" i="36"/>
  <c r="U178" i="36"/>
  <c r="T178" i="36"/>
  <c r="S178" i="36"/>
  <c r="R178" i="36"/>
  <c r="Q178" i="36"/>
  <c r="P178" i="36"/>
  <c r="P179" i="36" s="1"/>
  <c r="Q179" i="36" s="1"/>
  <c r="O178" i="36"/>
  <c r="O179" i="36" s="1"/>
  <c r="N178" i="36"/>
  <c r="N179" i="36" s="1"/>
  <c r="M178" i="36"/>
  <c r="M179" i="36" s="1"/>
  <c r="L178" i="36"/>
  <c r="K178" i="36"/>
  <c r="K179" i="36" s="1"/>
  <c r="Y176" i="36"/>
  <c r="X176" i="36"/>
  <c r="W176" i="36"/>
  <c r="V176" i="36"/>
  <c r="U176" i="36"/>
  <c r="T176" i="36"/>
  <c r="S176" i="36"/>
  <c r="R176" i="36"/>
  <c r="Q176" i="36"/>
  <c r="P176" i="36"/>
  <c r="O176" i="36"/>
  <c r="N176" i="36"/>
  <c r="M176" i="36"/>
  <c r="L176" i="36"/>
  <c r="K176" i="36"/>
  <c r="Y175" i="36"/>
  <c r="X175" i="36"/>
  <c r="W175" i="36"/>
  <c r="V175" i="36"/>
  <c r="U175" i="36"/>
  <c r="T175" i="36"/>
  <c r="S175" i="36"/>
  <c r="R175" i="36"/>
  <c r="Q175" i="36"/>
  <c r="P175" i="36"/>
  <c r="O175" i="36"/>
  <c r="N175" i="36"/>
  <c r="M175" i="36"/>
  <c r="L175" i="36"/>
  <c r="K175" i="36"/>
  <c r="Y174" i="36"/>
  <c r="X174" i="36"/>
  <c r="W174" i="36"/>
  <c r="V174" i="36"/>
  <c r="U174" i="36"/>
  <c r="T174" i="36"/>
  <c r="S174" i="36"/>
  <c r="R174" i="36"/>
  <c r="Q174" i="36"/>
  <c r="P174" i="36"/>
  <c r="O174" i="36"/>
  <c r="N174" i="36"/>
  <c r="M174" i="36"/>
  <c r="L174" i="36"/>
  <c r="K174" i="36"/>
  <c r="E174" i="36"/>
  <c r="E175" i="36" s="1"/>
  <c r="E176" i="36" s="1"/>
  <c r="E177" i="36" s="1"/>
  <c r="Y173" i="36"/>
  <c r="X173" i="36"/>
  <c r="W173" i="36"/>
  <c r="V173" i="36"/>
  <c r="U173" i="36"/>
  <c r="T173" i="36"/>
  <c r="S173" i="36"/>
  <c r="R173" i="36"/>
  <c r="Q173" i="36"/>
  <c r="P173" i="36"/>
  <c r="P177" i="36" s="1"/>
  <c r="O173" i="36"/>
  <c r="N173" i="36"/>
  <c r="M173" i="36"/>
  <c r="L173" i="36"/>
  <c r="L177" i="36" s="1"/>
  <c r="K173" i="36"/>
  <c r="M172" i="36"/>
  <c r="E172" i="36"/>
  <c r="Y171" i="36"/>
  <c r="X171" i="36"/>
  <c r="W171" i="36"/>
  <c r="V171" i="36"/>
  <c r="U171" i="36"/>
  <c r="T171" i="36"/>
  <c r="S171" i="36"/>
  <c r="R171" i="36"/>
  <c r="Q171" i="36"/>
  <c r="P171" i="36"/>
  <c r="P172" i="36" s="1"/>
  <c r="Q172" i="36" s="1"/>
  <c r="O171" i="36"/>
  <c r="O172" i="36" s="1"/>
  <c r="N171" i="36"/>
  <c r="N172" i="36" s="1"/>
  <c r="M171" i="36"/>
  <c r="L171" i="36"/>
  <c r="L172" i="36" s="1"/>
  <c r="K171" i="36"/>
  <c r="K172" i="36" s="1"/>
  <c r="Y169" i="36"/>
  <c r="X169" i="36"/>
  <c r="W169" i="36"/>
  <c r="V169" i="36"/>
  <c r="U169" i="36"/>
  <c r="T169" i="36"/>
  <c r="S169" i="36"/>
  <c r="R169" i="36"/>
  <c r="Q169" i="36"/>
  <c r="P169" i="36"/>
  <c r="Z169" i="36" s="1"/>
  <c r="O169" i="36"/>
  <c r="N169" i="36"/>
  <c r="M169" i="36"/>
  <c r="L169" i="36"/>
  <c r="K169" i="36"/>
  <c r="Y168" i="36"/>
  <c r="X168" i="36"/>
  <c r="W168" i="36"/>
  <c r="V168" i="36"/>
  <c r="U168" i="36"/>
  <c r="T168" i="36"/>
  <c r="S168" i="36"/>
  <c r="R168" i="36"/>
  <c r="Q168" i="36"/>
  <c r="P168" i="36"/>
  <c r="O168" i="36"/>
  <c r="N168" i="36"/>
  <c r="M168" i="36"/>
  <c r="L168" i="36"/>
  <c r="K168" i="36"/>
  <c r="E168" i="36"/>
  <c r="E169" i="36" s="1"/>
  <c r="E170" i="36" s="1"/>
  <c r="Y167" i="36"/>
  <c r="X167" i="36"/>
  <c r="W167" i="36"/>
  <c r="V167" i="36"/>
  <c r="U167" i="36"/>
  <c r="T167" i="36"/>
  <c r="S167" i="36"/>
  <c r="R167" i="36"/>
  <c r="Q167" i="36"/>
  <c r="P167" i="36"/>
  <c r="O167" i="36"/>
  <c r="O170" i="36" s="1"/>
  <c r="N167" i="36"/>
  <c r="N170" i="36" s="1"/>
  <c r="M167" i="36"/>
  <c r="L167" i="36"/>
  <c r="K167" i="36"/>
  <c r="K170" i="36" s="1"/>
  <c r="N166" i="36"/>
  <c r="Y165" i="36"/>
  <c r="X165" i="36"/>
  <c r="W165" i="36"/>
  <c r="V165" i="36"/>
  <c r="U165" i="36"/>
  <c r="T165" i="36"/>
  <c r="S165" i="36"/>
  <c r="R165" i="36"/>
  <c r="Q165" i="36"/>
  <c r="P165" i="36"/>
  <c r="O165" i="36"/>
  <c r="N165" i="36"/>
  <c r="M165" i="36"/>
  <c r="L165" i="36"/>
  <c r="K165" i="36"/>
  <c r="Y164" i="36"/>
  <c r="X164" i="36"/>
  <c r="W164" i="36"/>
  <c r="V164" i="36"/>
  <c r="U164" i="36"/>
  <c r="T164" i="36"/>
  <c r="S164" i="36"/>
  <c r="R164" i="36"/>
  <c r="Q164" i="36"/>
  <c r="P164" i="36"/>
  <c r="Z164" i="36" s="1"/>
  <c r="O164" i="36"/>
  <c r="N164" i="36"/>
  <c r="M164" i="36"/>
  <c r="L164" i="36"/>
  <c r="K164" i="36"/>
  <c r="E164" i="36"/>
  <c r="E165" i="36" s="1"/>
  <c r="E166" i="36" s="1"/>
  <c r="Y163" i="36"/>
  <c r="X163" i="36"/>
  <c r="W163" i="36"/>
  <c r="V163" i="36"/>
  <c r="U163" i="36"/>
  <c r="T163" i="36"/>
  <c r="S163" i="36"/>
  <c r="R163" i="36"/>
  <c r="Q163" i="36"/>
  <c r="P163" i="36"/>
  <c r="P166" i="36" s="1"/>
  <c r="Q166" i="36" s="1"/>
  <c r="R166" i="36" s="1"/>
  <c r="S166" i="36" s="1"/>
  <c r="T166" i="36" s="1"/>
  <c r="U166" i="36" s="1"/>
  <c r="V166" i="36" s="1"/>
  <c r="W166" i="36" s="1"/>
  <c r="X166" i="36" s="1"/>
  <c r="Y166" i="36" s="1"/>
  <c r="O163" i="36"/>
  <c r="N163" i="36"/>
  <c r="M163" i="36"/>
  <c r="M166" i="36" s="1"/>
  <c r="L163" i="36"/>
  <c r="L166" i="36" s="1"/>
  <c r="K163" i="36"/>
  <c r="Y161" i="36"/>
  <c r="X161" i="36"/>
  <c r="W161" i="36"/>
  <c r="V161" i="36"/>
  <c r="U161" i="36"/>
  <c r="T161" i="36"/>
  <c r="S161" i="36"/>
  <c r="R161" i="36"/>
  <c r="Q161" i="36"/>
  <c r="P161" i="36"/>
  <c r="O161" i="36"/>
  <c r="N161" i="36"/>
  <c r="M161" i="36"/>
  <c r="L161" i="36"/>
  <c r="K161" i="36"/>
  <c r="Y160" i="36"/>
  <c r="X160" i="36"/>
  <c r="W160" i="36"/>
  <c r="V160" i="36"/>
  <c r="U160" i="36"/>
  <c r="T160" i="36"/>
  <c r="S160" i="36"/>
  <c r="R160" i="36"/>
  <c r="Q160" i="36"/>
  <c r="P160" i="36"/>
  <c r="O160" i="36"/>
  <c r="N160" i="36"/>
  <c r="M160" i="36"/>
  <c r="L160" i="36"/>
  <c r="K160" i="36"/>
  <c r="Y159" i="36"/>
  <c r="X159" i="36"/>
  <c r="W159" i="36"/>
  <c r="V159" i="36"/>
  <c r="U159" i="36"/>
  <c r="T159" i="36"/>
  <c r="S159" i="36"/>
  <c r="R159" i="36"/>
  <c r="Q159" i="36"/>
  <c r="P159" i="36"/>
  <c r="Z159" i="36" s="1"/>
  <c r="O159" i="36"/>
  <c r="N159" i="36"/>
  <c r="M159" i="36"/>
  <c r="L159" i="36"/>
  <c r="K159" i="36"/>
  <c r="E159" i="36"/>
  <c r="E160" i="36" s="1"/>
  <c r="E161" i="36" s="1"/>
  <c r="E162" i="36" s="1"/>
  <c r="Y158" i="36"/>
  <c r="X158" i="36"/>
  <c r="W158" i="36"/>
  <c r="V158" i="36"/>
  <c r="U158" i="36"/>
  <c r="T158" i="36"/>
  <c r="S158" i="36"/>
  <c r="R158" i="36"/>
  <c r="Q158" i="36"/>
  <c r="P158" i="36"/>
  <c r="P162" i="36" s="1"/>
  <c r="O158" i="36"/>
  <c r="O162" i="36" s="1"/>
  <c r="N158" i="36"/>
  <c r="N162" i="36" s="1"/>
  <c r="M158" i="36"/>
  <c r="M162" i="36" s="1"/>
  <c r="L158" i="36"/>
  <c r="L162" i="36" s="1"/>
  <c r="K158" i="36"/>
  <c r="K162" i="36" s="1"/>
  <c r="M157" i="36"/>
  <c r="E157" i="36"/>
  <c r="Y156" i="36"/>
  <c r="X156" i="36"/>
  <c r="W156" i="36"/>
  <c r="V156" i="36"/>
  <c r="U156" i="36"/>
  <c r="T156" i="36"/>
  <c r="S156" i="36"/>
  <c r="R156" i="36"/>
  <c r="Q156" i="36"/>
  <c r="P156" i="36"/>
  <c r="P157" i="36" s="1"/>
  <c r="Q157" i="36" s="1"/>
  <c r="O156" i="36"/>
  <c r="O157" i="36" s="1"/>
  <c r="N156" i="36"/>
  <c r="N157" i="36" s="1"/>
  <c r="M156" i="36"/>
  <c r="L156" i="36"/>
  <c r="L157" i="36" s="1"/>
  <c r="K156" i="36"/>
  <c r="K157" i="36" s="1"/>
  <c r="E155" i="36"/>
  <c r="Y154" i="36"/>
  <c r="X154" i="36"/>
  <c r="W154" i="36"/>
  <c r="V154" i="36"/>
  <c r="U154" i="36"/>
  <c r="T154" i="36"/>
  <c r="S154" i="36"/>
  <c r="R154" i="36"/>
  <c r="Q154" i="36"/>
  <c r="P154" i="36"/>
  <c r="P155" i="36" s="1"/>
  <c r="O154" i="36"/>
  <c r="O155" i="36" s="1"/>
  <c r="N154" i="36"/>
  <c r="N155" i="36" s="1"/>
  <c r="M154" i="36"/>
  <c r="M155" i="36" s="1"/>
  <c r="L154" i="36"/>
  <c r="L155" i="36" s="1"/>
  <c r="K154" i="36"/>
  <c r="K155" i="36" s="1"/>
  <c r="O153" i="36"/>
  <c r="N153" i="36"/>
  <c r="E153" i="36"/>
  <c r="Y152" i="36"/>
  <c r="X152" i="36"/>
  <c r="W152" i="36"/>
  <c r="V152" i="36"/>
  <c r="U152" i="36"/>
  <c r="T152" i="36"/>
  <c r="S152" i="36"/>
  <c r="R152" i="36"/>
  <c r="Q152" i="36"/>
  <c r="P152" i="36"/>
  <c r="O152" i="36"/>
  <c r="N152" i="36"/>
  <c r="M152" i="36"/>
  <c r="M153" i="36" s="1"/>
  <c r="L152" i="36"/>
  <c r="L153" i="36" s="1"/>
  <c r="K152" i="36"/>
  <c r="K153" i="36" s="1"/>
  <c r="O151" i="36"/>
  <c r="E151" i="36"/>
  <c r="Y150" i="36"/>
  <c r="X150" i="36"/>
  <c r="W150" i="36"/>
  <c r="V150" i="36"/>
  <c r="U150" i="36"/>
  <c r="T150" i="36"/>
  <c r="S150" i="36"/>
  <c r="R150" i="36"/>
  <c r="Q150" i="36"/>
  <c r="P150" i="36"/>
  <c r="P151" i="36" s="1"/>
  <c r="O150" i="36"/>
  <c r="N150" i="36"/>
  <c r="N151" i="36" s="1"/>
  <c r="M150" i="36"/>
  <c r="M151" i="36" s="1"/>
  <c r="L150" i="36"/>
  <c r="L151" i="36" s="1"/>
  <c r="K150" i="36"/>
  <c r="K151" i="36" s="1"/>
  <c r="P149" i="36"/>
  <c r="E149" i="36"/>
  <c r="Y148" i="36"/>
  <c r="X148" i="36"/>
  <c r="W148" i="36"/>
  <c r="V148" i="36"/>
  <c r="U148" i="36"/>
  <c r="T148" i="36"/>
  <c r="S148" i="36"/>
  <c r="R148" i="36"/>
  <c r="Q148" i="36"/>
  <c r="P148" i="36"/>
  <c r="O148" i="36"/>
  <c r="O149" i="36" s="1"/>
  <c r="N148" i="36"/>
  <c r="N149" i="36" s="1"/>
  <c r="M148" i="36"/>
  <c r="M149" i="36" s="1"/>
  <c r="L148" i="36"/>
  <c r="L149" i="36" s="1"/>
  <c r="K148" i="36"/>
  <c r="K149" i="36" s="1"/>
  <c r="M147" i="36"/>
  <c r="E147" i="36"/>
  <c r="Y146" i="36"/>
  <c r="X146" i="36"/>
  <c r="W146" i="36"/>
  <c r="V146" i="36"/>
  <c r="U146" i="36"/>
  <c r="T146" i="36"/>
  <c r="S146" i="36"/>
  <c r="R146" i="36"/>
  <c r="Q146" i="36"/>
  <c r="P146" i="36"/>
  <c r="O146" i="36"/>
  <c r="N146" i="36"/>
  <c r="M146" i="36"/>
  <c r="L146" i="36"/>
  <c r="K146" i="36"/>
  <c r="Y145" i="36"/>
  <c r="X145" i="36"/>
  <c r="W145" i="36"/>
  <c r="V145" i="36"/>
  <c r="U145" i="36"/>
  <c r="T145" i="36"/>
  <c r="S145" i="36"/>
  <c r="R145" i="36"/>
  <c r="Z145" i="36" s="1"/>
  <c r="Q145" i="36"/>
  <c r="P145" i="36"/>
  <c r="O145" i="36"/>
  <c r="N145" i="36"/>
  <c r="N147" i="36" s="1"/>
  <c r="M145" i="36"/>
  <c r="L145" i="36"/>
  <c r="K145" i="36"/>
  <c r="Y143" i="36"/>
  <c r="X143" i="36"/>
  <c r="W143" i="36"/>
  <c r="V143" i="36"/>
  <c r="U143" i="36"/>
  <c r="T143" i="36"/>
  <c r="S143" i="36"/>
  <c r="R143" i="36"/>
  <c r="Q143" i="36"/>
  <c r="P143" i="36"/>
  <c r="O143" i="36"/>
  <c r="N143" i="36"/>
  <c r="M143" i="36"/>
  <c r="L143" i="36"/>
  <c r="K143" i="36"/>
  <c r="Y142" i="36"/>
  <c r="X142" i="36"/>
  <c r="W142" i="36"/>
  <c r="V142" i="36"/>
  <c r="U142" i="36"/>
  <c r="T142" i="36"/>
  <c r="S142" i="36"/>
  <c r="R142" i="36"/>
  <c r="Q142" i="36"/>
  <c r="P142" i="36"/>
  <c r="Z142" i="36" s="1"/>
  <c r="O142" i="36"/>
  <c r="N142" i="36"/>
  <c r="M142" i="36"/>
  <c r="L142" i="36"/>
  <c r="K142" i="36"/>
  <c r="Y141" i="36"/>
  <c r="X141" i="36"/>
  <c r="W141" i="36"/>
  <c r="V141" i="36"/>
  <c r="U141" i="36"/>
  <c r="T141" i="36"/>
  <c r="S141" i="36"/>
  <c r="R141" i="36"/>
  <c r="Q141" i="36"/>
  <c r="P141" i="36"/>
  <c r="O141" i="36"/>
  <c r="N141" i="36"/>
  <c r="M141" i="36"/>
  <c r="L141" i="36"/>
  <c r="K141" i="36"/>
  <c r="Y140" i="36"/>
  <c r="X140" i="36"/>
  <c r="W140" i="36"/>
  <c r="V140" i="36"/>
  <c r="U140" i="36"/>
  <c r="T140" i="36"/>
  <c r="S140" i="36"/>
  <c r="R140" i="36"/>
  <c r="Z140" i="36" s="1"/>
  <c r="Q140" i="36"/>
  <c r="P140" i="36"/>
  <c r="O140" i="36"/>
  <c r="N140" i="36"/>
  <c r="M140" i="36"/>
  <c r="L140" i="36"/>
  <c r="K140" i="36"/>
  <c r="Y139" i="36"/>
  <c r="X139" i="36"/>
  <c r="W139" i="36"/>
  <c r="V139" i="36"/>
  <c r="U139" i="36"/>
  <c r="T139" i="36"/>
  <c r="S139" i="36"/>
  <c r="R139" i="36"/>
  <c r="Q139" i="36"/>
  <c r="P139" i="36"/>
  <c r="O139" i="36"/>
  <c r="N139" i="36"/>
  <c r="M139" i="36"/>
  <c r="L139" i="36"/>
  <c r="K139" i="36"/>
  <c r="E139" i="36"/>
  <c r="E140" i="36" s="1"/>
  <c r="E142" i="36" s="1"/>
  <c r="E143" i="36" s="1"/>
  <c r="E144" i="36" s="1"/>
  <c r="Y138" i="36"/>
  <c r="X138" i="36"/>
  <c r="W138" i="36"/>
  <c r="V138" i="36"/>
  <c r="U138" i="36"/>
  <c r="T138" i="36"/>
  <c r="S138" i="36"/>
  <c r="R138" i="36"/>
  <c r="Q138" i="36"/>
  <c r="P138" i="36"/>
  <c r="O138" i="36"/>
  <c r="N138" i="36"/>
  <c r="M138" i="36"/>
  <c r="L138" i="36"/>
  <c r="K138" i="36"/>
  <c r="P137" i="36"/>
  <c r="O137" i="36"/>
  <c r="E137" i="36"/>
  <c r="Y136" i="36"/>
  <c r="X136" i="36"/>
  <c r="W136" i="36"/>
  <c r="V136" i="36"/>
  <c r="U136" i="36"/>
  <c r="T136" i="36"/>
  <c r="S136" i="36"/>
  <c r="R136" i="36"/>
  <c r="Q136" i="36"/>
  <c r="P136" i="36"/>
  <c r="O136" i="36"/>
  <c r="N136" i="36"/>
  <c r="N137" i="36" s="1"/>
  <c r="M136" i="36"/>
  <c r="M137" i="36" s="1"/>
  <c r="L136" i="36"/>
  <c r="L137" i="36" s="1"/>
  <c r="K136" i="36"/>
  <c r="K137" i="36" s="1"/>
  <c r="Y134" i="36"/>
  <c r="X134" i="36"/>
  <c r="W134" i="36"/>
  <c r="V134" i="36"/>
  <c r="U134" i="36"/>
  <c r="T134" i="36"/>
  <c r="S134" i="36"/>
  <c r="R134" i="36"/>
  <c r="Q134" i="36"/>
  <c r="P134" i="36"/>
  <c r="O134" i="36"/>
  <c r="N134" i="36"/>
  <c r="M134" i="36"/>
  <c r="L134" i="36"/>
  <c r="K134" i="36"/>
  <c r="E134" i="36"/>
  <c r="E135" i="36" s="1"/>
  <c r="Y133" i="36"/>
  <c r="X133" i="36"/>
  <c r="W133" i="36"/>
  <c r="V133" i="36"/>
  <c r="U133" i="36"/>
  <c r="T133" i="36"/>
  <c r="S133" i="36"/>
  <c r="R133" i="36"/>
  <c r="Q133" i="36"/>
  <c r="P133" i="36"/>
  <c r="P135" i="36" s="1"/>
  <c r="Q135" i="36" s="1"/>
  <c r="O133" i="36"/>
  <c r="O135" i="36" s="1"/>
  <c r="N133" i="36"/>
  <c r="N135" i="36" s="1"/>
  <c r="M133" i="36"/>
  <c r="M135" i="36" s="1"/>
  <c r="L133" i="36"/>
  <c r="L135" i="36" s="1"/>
  <c r="K133" i="36"/>
  <c r="K135" i="36" s="1"/>
  <c r="N132" i="36"/>
  <c r="K132" i="36"/>
  <c r="Y131" i="36"/>
  <c r="X131" i="36"/>
  <c r="W131" i="36"/>
  <c r="V131" i="36"/>
  <c r="U131" i="36"/>
  <c r="T131" i="36"/>
  <c r="S131" i="36"/>
  <c r="R131" i="36"/>
  <c r="Q131" i="36"/>
  <c r="P131" i="36"/>
  <c r="Z131" i="36" s="1"/>
  <c r="O131" i="36"/>
  <c r="N131" i="36"/>
  <c r="M131" i="36"/>
  <c r="L131" i="36"/>
  <c r="K131" i="36"/>
  <c r="E131" i="36"/>
  <c r="E132" i="36" s="1"/>
  <c r="Y130" i="36"/>
  <c r="X130" i="36"/>
  <c r="W130" i="36"/>
  <c r="V130" i="36"/>
  <c r="U130" i="36"/>
  <c r="T130" i="36"/>
  <c r="S130" i="36"/>
  <c r="R130" i="36"/>
  <c r="Q130" i="36"/>
  <c r="P130" i="36"/>
  <c r="P132" i="36" s="1"/>
  <c r="O130" i="36"/>
  <c r="O132" i="36" s="1"/>
  <c r="N130" i="36"/>
  <c r="M130" i="36"/>
  <c r="M132" i="36" s="1"/>
  <c r="L130" i="36"/>
  <c r="L132" i="36" s="1"/>
  <c r="K130" i="36"/>
  <c r="Y128" i="36"/>
  <c r="X128" i="36"/>
  <c r="W128" i="36"/>
  <c r="V128" i="36"/>
  <c r="U128" i="36"/>
  <c r="T128" i="36"/>
  <c r="S128" i="36"/>
  <c r="R128" i="36"/>
  <c r="Q128" i="36"/>
  <c r="P128" i="36"/>
  <c r="O128" i="36"/>
  <c r="N128" i="36"/>
  <c r="M128" i="36"/>
  <c r="L128" i="36"/>
  <c r="K128" i="36"/>
  <c r="E128" i="36"/>
  <c r="E129" i="36" s="1"/>
  <c r="Y127" i="36"/>
  <c r="X127" i="36"/>
  <c r="W127" i="36"/>
  <c r="V127" i="36"/>
  <c r="U127" i="36"/>
  <c r="T127" i="36"/>
  <c r="S127" i="36"/>
  <c r="R127" i="36"/>
  <c r="Q127" i="36"/>
  <c r="P127" i="36"/>
  <c r="O127" i="36"/>
  <c r="N127" i="36"/>
  <c r="M127" i="36"/>
  <c r="L127" i="36"/>
  <c r="K127" i="36"/>
  <c r="E127" i="36"/>
  <c r="Y126" i="36"/>
  <c r="X126" i="36"/>
  <c r="W126" i="36"/>
  <c r="V126" i="36"/>
  <c r="U126" i="36"/>
  <c r="T126" i="36"/>
  <c r="S126" i="36"/>
  <c r="R126" i="36"/>
  <c r="Q126" i="36"/>
  <c r="P126" i="36"/>
  <c r="O126" i="36"/>
  <c r="O129" i="36" s="1"/>
  <c r="N126" i="36"/>
  <c r="M126" i="36"/>
  <c r="M129" i="36" s="1"/>
  <c r="L126" i="36"/>
  <c r="L129" i="36" s="1"/>
  <c r="K126" i="36"/>
  <c r="K129" i="36" s="1"/>
  <c r="Y124" i="36"/>
  <c r="X124" i="36"/>
  <c r="W124" i="36"/>
  <c r="V124" i="36"/>
  <c r="U124" i="36"/>
  <c r="T124" i="36"/>
  <c r="S124" i="36"/>
  <c r="R124" i="36"/>
  <c r="Q124" i="36"/>
  <c r="P124" i="36"/>
  <c r="O124" i="36"/>
  <c r="N124" i="36"/>
  <c r="M124" i="36"/>
  <c r="L124" i="36"/>
  <c r="K124" i="36"/>
  <c r="Y123" i="36"/>
  <c r="X123" i="36"/>
  <c r="W123" i="36"/>
  <c r="V123" i="36"/>
  <c r="U123" i="36"/>
  <c r="T123" i="36"/>
  <c r="S123" i="36"/>
  <c r="R123" i="36"/>
  <c r="Z123" i="36" s="1"/>
  <c r="Q123" i="36"/>
  <c r="P123" i="36" a="1"/>
  <c r="P123" i="36"/>
  <c r="O123" i="36" a="1"/>
  <c r="O123" i="36" s="1"/>
  <c r="N123" i="36" a="1"/>
  <c r="N123" i="36"/>
  <c r="M123" i="36" a="1"/>
  <c r="M123" i="36" s="1"/>
  <c r="L123" i="36" a="1"/>
  <c r="L123" i="36" s="1"/>
  <c r="K123" i="36" a="1"/>
  <c r="K123" i="36" s="1"/>
  <c r="Y122" i="36"/>
  <c r="X122" i="36"/>
  <c r="W122" i="36"/>
  <c r="V122" i="36"/>
  <c r="U122" i="36"/>
  <c r="T122" i="36"/>
  <c r="S122" i="36"/>
  <c r="R122" i="36"/>
  <c r="Q122" i="36"/>
  <c r="P122" i="36" a="1"/>
  <c r="P122" i="36" s="1"/>
  <c r="Z122" i="36" s="1"/>
  <c r="O122" i="36" a="1"/>
  <c r="O122" i="36"/>
  <c r="N122" i="36" a="1"/>
  <c r="N122" i="36" s="1"/>
  <c r="M122" i="36" a="1"/>
  <c r="M122" i="36" s="1"/>
  <c r="L122" i="36" a="1"/>
  <c r="L122" i="36" s="1"/>
  <c r="K122" i="36" a="1"/>
  <c r="K122" i="36" s="1"/>
  <c r="Y121" i="36"/>
  <c r="X121" i="36"/>
  <c r="W121" i="36"/>
  <c r="V121" i="36"/>
  <c r="U121" i="36"/>
  <c r="T121" i="36"/>
  <c r="S121" i="36"/>
  <c r="R121" i="36"/>
  <c r="Q121" i="36"/>
  <c r="P121" i="36" a="1"/>
  <c r="P121" i="36"/>
  <c r="Z121" i="36" s="1"/>
  <c r="O121" i="36" a="1"/>
  <c r="O121" i="36" s="1"/>
  <c r="N121" i="36" a="1"/>
  <c r="N121" i="36"/>
  <c r="M121" i="36" a="1"/>
  <c r="M121" i="36" s="1"/>
  <c r="L121" i="36" a="1"/>
  <c r="L121" i="36" s="1"/>
  <c r="K121" i="36" a="1"/>
  <c r="K121" i="36" s="1"/>
  <c r="Y120" i="36"/>
  <c r="X120" i="36"/>
  <c r="W120" i="36"/>
  <c r="V120" i="36"/>
  <c r="U120" i="36"/>
  <c r="T120" i="36"/>
  <c r="S120" i="36"/>
  <c r="R120" i="36"/>
  <c r="Q120" i="36"/>
  <c r="P120" i="36" a="1"/>
  <c r="P120" i="36" s="1"/>
  <c r="O120" i="36" a="1"/>
  <c r="O120" i="36" s="1"/>
  <c r="N120" i="36" a="1"/>
  <c r="N120" i="36"/>
  <c r="M120" i="36" a="1"/>
  <c r="M120" i="36" s="1"/>
  <c r="L120" i="36" a="1"/>
  <c r="L120" i="36"/>
  <c r="K120" i="36" a="1"/>
  <c r="K120" i="36" s="1"/>
  <c r="Y119" i="36"/>
  <c r="X119" i="36"/>
  <c r="W119" i="36"/>
  <c r="V119" i="36"/>
  <c r="U119" i="36"/>
  <c r="T119" i="36"/>
  <c r="S119" i="36"/>
  <c r="R119" i="36"/>
  <c r="Q119" i="36"/>
  <c r="P119" i="36" a="1"/>
  <c r="P119" i="36" s="1"/>
  <c r="O119" i="36" a="1"/>
  <c r="O119" i="36"/>
  <c r="N119" i="36" a="1"/>
  <c r="N119" i="36" s="1"/>
  <c r="M119" i="36" a="1"/>
  <c r="M119" i="36"/>
  <c r="L119" i="36" a="1"/>
  <c r="L119" i="36" s="1"/>
  <c r="K119" i="36" a="1"/>
  <c r="K119" i="36"/>
  <c r="Y118" i="36"/>
  <c r="X118" i="36"/>
  <c r="W118" i="36"/>
  <c r="V118" i="36"/>
  <c r="U118" i="36"/>
  <c r="T118" i="36"/>
  <c r="S118" i="36"/>
  <c r="R118" i="36"/>
  <c r="Q118" i="36"/>
  <c r="P118" i="36"/>
  <c r="Z118" i="36" s="1"/>
  <c r="O118" i="36"/>
  <c r="N118" i="36"/>
  <c r="M118" i="36"/>
  <c r="L118" i="36"/>
  <c r="K118" i="36"/>
  <c r="Y117" i="36"/>
  <c r="X117" i="36"/>
  <c r="W117" i="36"/>
  <c r="V117" i="36"/>
  <c r="U117" i="36"/>
  <c r="T117" i="36"/>
  <c r="S117" i="36"/>
  <c r="R117" i="36"/>
  <c r="Q117" i="36"/>
  <c r="P117" i="36"/>
  <c r="O117" i="36"/>
  <c r="N117" i="36"/>
  <c r="M117" i="36"/>
  <c r="L117" i="36"/>
  <c r="K117" i="36"/>
  <c r="E117" i="36"/>
  <c r="E118" i="36" s="1"/>
  <c r="E119" i="36" s="1"/>
  <c r="E120" i="36" s="1"/>
  <c r="E121" i="36" s="1"/>
  <c r="E122" i="36" s="1"/>
  <c r="E124" i="36" s="1"/>
  <c r="E125" i="36" s="1"/>
  <c r="Y116" i="36"/>
  <c r="X116" i="36"/>
  <c r="W116" i="36"/>
  <c r="V116" i="36"/>
  <c r="U116" i="36"/>
  <c r="T116" i="36"/>
  <c r="S116" i="36"/>
  <c r="R116" i="36"/>
  <c r="Q116" i="36"/>
  <c r="P116" i="36"/>
  <c r="O116" i="36"/>
  <c r="N116" i="36"/>
  <c r="M116" i="36"/>
  <c r="L116" i="36"/>
  <c r="K116" i="36"/>
  <c r="I116" i="36"/>
  <c r="Y114" i="36"/>
  <c r="X114" i="36"/>
  <c r="W114" i="36"/>
  <c r="V114" i="36"/>
  <c r="U114" i="36"/>
  <c r="T114" i="36"/>
  <c r="S114" i="36"/>
  <c r="R114" i="36"/>
  <c r="Q114" i="36"/>
  <c r="P114" i="36"/>
  <c r="Z114" i="36" s="1"/>
  <c r="O114" i="36"/>
  <c r="N114" i="36"/>
  <c r="M114" i="36"/>
  <c r="L114" i="36"/>
  <c r="K114" i="36"/>
  <c r="E114" i="36"/>
  <c r="E115" i="36" s="1"/>
  <c r="Y113" i="36"/>
  <c r="X113" i="36"/>
  <c r="W113" i="36"/>
  <c r="V113" i="36"/>
  <c r="U113" i="36"/>
  <c r="T113" i="36"/>
  <c r="S113" i="36"/>
  <c r="R113" i="36"/>
  <c r="Q113" i="36"/>
  <c r="P113" i="36"/>
  <c r="O113" i="36"/>
  <c r="N113" i="36"/>
  <c r="M113" i="36"/>
  <c r="L113" i="36"/>
  <c r="K113" i="36"/>
  <c r="Y112" i="36"/>
  <c r="X112" i="36"/>
  <c r="W112" i="36"/>
  <c r="V112" i="36"/>
  <c r="U112" i="36"/>
  <c r="T112" i="36"/>
  <c r="S112" i="36"/>
  <c r="R112" i="36"/>
  <c r="Q112" i="36"/>
  <c r="P112" i="36"/>
  <c r="Z112" i="36" s="1"/>
  <c r="O112" i="36"/>
  <c r="N112" i="36"/>
  <c r="M112" i="36"/>
  <c r="L112" i="36"/>
  <c r="K112" i="36"/>
  <c r="Y111" i="36"/>
  <c r="X111" i="36"/>
  <c r="W111" i="36"/>
  <c r="V111" i="36"/>
  <c r="U111" i="36"/>
  <c r="T111" i="36"/>
  <c r="S111" i="36"/>
  <c r="R111" i="36"/>
  <c r="Q111" i="36"/>
  <c r="P111" i="36"/>
  <c r="O111" i="36"/>
  <c r="O115" i="36" s="1"/>
  <c r="N111" i="36"/>
  <c r="N115" i="36" s="1"/>
  <c r="M111" i="36"/>
  <c r="L111" i="36"/>
  <c r="K111" i="36"/>
  <c r="K115" i="36" s="1"/>
  <c r="Y109" i="36"/>
  <c r="X109" i="36"/>
  <c r="W109" i="36"/>
  <c r="V109" i="36"/>
  <c r="U109" i="36"/>
  <c r="T109" i="36"/>
  <c r="S109" i="36"/>
  <c r="R109" i="36"/>
  <c r="Q109" i="36"/>
  <c r="P109" i="36"/>
  <c r="O109" i="36"/>
  <c r="N109" i="36"/>
  <c r="M109" i="36"/>
  <c r="L109" i="36"/>
  <c r="K109" i="36"/>
  <c r="E109" i="36"/>
  <c r="E110" i="36" s="1"/>
  <c r="Y108" i="36"/>
  <c r="X108" i="36"/>
  <c r="W108" i="36"/>
  <c r="V108" i="36"/>
  <c r="U108" i="36"/>
  <c r="T108" i="36"/>
  <c r="S108" i="36"/>
  <c r="R108" i="36"/>
  <c r="Q108" i="36"/>
  <c r="P108" i="36"/>
  <c r="O108" i="36"/>
  <c r="N108" i="36"/>
  <c r="M108" i="36"/>
  <c r="L108" i="36"/>
  <c r="K108" i="36"/>
  <c r="Y107" i="36"/>
  <c r="X107" i="36"/>
  <c r="W107" i="36"/>
  <c r="V107" i="36"/>
  <c r="U107" i="36"/>
  <c r="T107" i="36"/>
  <c r="S107" i="36"/>
  <c r="R107" i="36"/>
  <c r="Q107" i="36"/>
  <c r="P107" i="36"/>
  <c r="O107" i="36"/>
  <c r="N107" i="36"/>
  <c r="M107" i="36"/>
  <c r="L107" i="36"/>
  <c r="K107" i="36"/>
  <c r="Y106" i="36"/>
  <c r="X106" i="36"/>
  <c r="W106" i="36"/>
  <c r="V106" i="36"/>
  <c r="U106" i="36"/>
  <c r="T106" i="36"/>
  <c r="S106" i="36"/>
  <c r="R106" i="36"/>
  <c r="Q106" i="36"/>
  <c r="P106" i="36"/>
  <c r="P110" i="36" s="1"/>
  <c r="Q110" i="36" s="1"/>
  <c r="O106" i="36"/>
  <c r="O110" i="36" s="1"/>
  <c r="N106" i="36"/>
  <c r="M106" i="36"/>
  <c r="L106" i="36"/>
  <c r="L110" i="36" s="1"/>
  <c r="K106" i="36"/>
  <c r="K110" i="36" s="1"/>
  <c r="Y104" i="36"/>
  <c r="X104" i="36"/>
  <c r="W104" i="36"/>
  <c r="V104" i="36"/>
  <c r="U104" i="36"/>
  <c r="T104" i="36"/>
  <c r="S104" i="36"/>
  <c r="R104" i="36"/>
  <c r="Q104" i="36"/>
  <c r="P104" i="36"/>
  <c r="O104" i="36"/>
  <c r="N104" i="36"/>
  <c r="M104" i="36"/>
  <c r="L104" i="36"/>
  <c r="K104" i="36"/>
  <c r="Y103" i="36"/>
  <c r="X103" i="36"/>
  <c r="W103" i="36"/>
  <c r="V103" i="36"/>
  <c r="U103" i="36"/>
  <c r="T103" i="36"/>
  <c r="S103" i="36"/>
  <c r="R103" i="36"/>
  <c r="Q103" i="36"/>
  <c r="P103" i="36"/>
  <c r="O103" i="36"/>
  <c r="N103" i="36"/>
  <c r="M103" i="36"/>
  <c r="L103" i="36"/>
  <c r="K103" i="36"/>
  <c r="Y102" i="36"/>
  <c r="X102" i="36"/>
  <c r="W102" i="36"/>
  <c r="V102" i="36"/>
  <c r="U102" i="36"/>
  <c r="T102" i="36"/>
  <c r="S102" i="36"/>
  <c r="R102" i="36"/>
  <c r="Q102" i="36"/>
  <c r="P102" i="36"/>
  <c r="Z102" i="36" s="1"/>
  <c r="O102" i="36"/>
  <c r="N102" i="36"/>
  <c r="M102" i="36"/>
  <c r="L102" i="36"/>
  <c r="K102" i="36"/>
  <c r="Y101" i="36"/>
  <c r="X101" i="36"/>
  <c r="W101" i="36"/>
  <c r="V101" i="36"/>
  <c r="U101" i="36"/>
  <c r="T101" i="36"/>
  <c r="S101" i="36"/>
  <c r="R101" i="36"/>
  <c r="Q101" i="36"/>
  <c r="P101" i="36"/>
  <c r="O101" i="36"/>
  <c r="N101" i="36"/>
  <c r="M101" i="36"/>
  <c r="L101" i="36"/>
  <c r="K101" i="36"/>
  <c r="Y100" i="36"/>
  <c r="X100" i="36"/>
  <c r="W100" i="36"/>
  <c r="V100" i="36"/>
  <c r="U100" i="36"/>
  <c r="T100" i="36"/>
  <c r="S100" i="36"/>
  <c r="R100" i="36"/>
  <c r="Z100" i="36" s="1"/>
  <c r="Q100" i="36"/>
  <c r="P100" i="36"/>
  <c r="O100" i="36"/>
  <c r="N100" i="36"/>
  <c r="M100" i="36"/>
  <c r="L100" i="36"/>
  <c r="K100" i="36"/>
  <c r="Y99" i="36"/>
  <c r="X99" i="36"/>
  <c r="W99" i="36"/>
  <c r="V99" i="36"/>
  <c r="U99" i="36"/>
  <c r="T99" i="36"/>
  <c r="S99" i="36"/>
  <c r="R99" i="36"/>
  <c r="Q99" i="36"/>
  <c r="P99" i="36"/>
  <c r="O99" i="36"/>
  <c r="N99" i="36"/>
  <c r="M99" i="36"/>
  <c r="L99" i="36"/>
  <c r="K99" i="36"/>
  <c r="Y98" i="36"/>
  <c r="X98" i="36"/>
  <c r="W98" i="36"/>
  <c r="V98" i="36"/>
  <c r="U98" i="36"/>
  <c r="T98" i="36"/>
  <c r="S98" i="36"/>
  <c r="R98" i="36"/>
  <c r="Q98" i="36"/>
  <c r="P98" i="36"/>
  <c r="O98" i="36"/>
  <c r="N98" i="36"/>
  <c r="M98" i="36"/>
  <c r="L98" i="36"/>
  <c r="K98" i="36"/>
  <c r="E98" i="36"/>
  <c r="E99" i="36" s="1"/>
  <c r="E100" i="36" s="1"/>
  <c r="E101" i="36" s="1"/>
  <c r="E104" i="36" s="1"/>
  <c r="E105" i="36" s="1"/>
  <c r="Y97" i="36"/>
  <c r="X97" i="36"/>
  <c r="W97" i="36"/>
  <c r="V97" i="36"/>
  <c r="U97" i="36"/>
  <c r="T97" i="36"/>
  <c r="S97" i="36"/>
  <c r="R97" i="36"/>
  <c r="Q97" i="36"/>
  <c r="P97" i="36"/>
  <c r="O97" i="36"/>
  <c r="N97" i="36"/>
  <c r="M97" i="36"/>
  <c r="L97" i="36"/>
  <c r="K97" i="36"/>
  <c r="I97" i="36"/>
  <c r="N105" i="36" s="1"/>
  <c r="Y95" i="36"/>
  <c r="X95" i="36"/>
  <c r="W95" i="36"/>
  <c r="V95" i="36"/>
  <c r="U95" i="36"/>
  <c r="T95" i="36"/>
  <c r="S95" i="36"/>
  <c r="R95" i="36"/>
  <c r="Q95" i="36"/>
  <c r="P95" i="36" a="1"/>
  <c r="P95" i="36"/>
  <c r="Z95" i="36" s="1"/>
  <c r="O95" i="36" a="1"/>
  <c r="O95" i="36" s="1"/>
  <c r="N95" i="36" a="1"/>
  <c r="N95" i="36"/>
  <c r="M95" i="36" a="1"/>
  <c r="M95" i="36" s="1"/>
  <c r="L95" i="36" a="1"/>
  <c r="L95" i="36"/>
  <c r="K95" i="36" a="1"/>
  <c r="K95" i="36" s="1"/>
  <c r="Z94" i="36"/>
  <c r="Y94" i="36"/>
  <c r="X94" i="36"/>
  <c r="W94" i="36"/>
  <c r="V94" i="36"/>
  <c r="U94" i="36"/>
  <c r="T94" i="36"/>
  <c r="S94" i="36"/>
  <c r="R94" i="36"/>
  <c r="Q94" i="36"/>
  <c r="P94" i="36" a="1"/>
  <c r="P94" i="36"/>
  <c r="O94" i="36" a="1"/>
  <c r="O94" i="36" s="1"/>
  <c r="N94" i="36" a="1"/>
  <c r="N94" i="36"/>
  <c r="M94" i="36" a="1"/>
  <c r="M94" i="36" s="1"/>
  <c r="L94" i="36" a="1"/>
  <c r="L94" i="36" s="1"/>
  <c r="K94" i="36" a="1"/>
  <c r="K94" i="36" s="1"/>
  <c r="Y93" i="36"/>
  <c r="X93" i="36"/>
  <c r="W93" i="36"/>
  <c r="V93" i="36"/>
  <c r="U93" i="36"/>
  <c r="T93" i="36"/>
  <c r="S93" i="36"/>
  <c r="R93" i="36"/>
  <c r="Q93" i="36"/>
  <c r="P93" i="36" a="1"/>
  <c r="P93" i="36" s="1"/>
  <c r="Z93" i="36" s="1"/>
  <c r="O93" i="36" a="1"/>
  <c r="O93" i="36" s="1"/>
  <c r="N93" i="36" a="1"/>
  <c r="N93" i="36" s="1"/>
  <c r="M93" i="36" a="1"/>
  <c r="M93" i="36"/>
  <c r="L93" i="36" a="1"/>
  <c r="L93" i="36" s="1"/>
  <c r="K93" i="36" a="1"/>
  <c r="K93" i="36"/>
  <c r="Y92" i="36"/>
  <c r="X92" i="36"/>
  <c r="W92" i="36"/>
  <c r="V92" i="36"/>
  <c r="U92" i="36"/>
  <c r="T92" i="36"/>
  <c r="S92" i="36"/>
  <c r="R92" i="36"/>
  <c r="Q92" i="36"/>
  <c r="P92" i="36" a="1"/>
  <c r="P92" i="36" s="1"/>
  <c r="Z92" i="36" s="1"/>
  <c r="O92" i="36" a="1"/>
  <c r="O92" i="36"/>
  <c r="N92" i="36" a="1"/>
  <c r="N92" i="36" s="1"/>
  <c r="M92" i="36" a="1"/>
  <c r="M92" i="36" s="1"/>
  <c r="L92" i="36" a="1"/>
  <c r="L92" i="36" s="1"/>
  <c r="K92" i="36" a="1"/>
  <c r="K92" i="36" s="1"/>
  <c r="Y91" i="36"/>
  <c r="X91" i="36"/>
  <c r="W91" i="36"/>
  <c r="V91" i="36"/>
  <c r="U91" i="36"/>
  <c r="T91" i="36"/>
  <c r="S91" i="36"/>
  <c r="R91" i="36"/>
  <c r="Q91" i="36"/>
  <c r="P91" i="36" a="1"/>
  <c r="P91" i="36" s="1"/>
  <c r="Z91" i="36" s="1"/>
  <c r="O91" i="36" a="1"/>
  <c r="O91" i="36" s="1"/>
  <c r="N91" i="36" a="1"/>
  <c r="N91" i="36"/>
  <c r="M91" i="36" a="1"/>
  <c r="M91" i="36" s="1"/>
  <c r="L91" i="36" a="1"/>
  <c r="L91" i="36"/>
  <c r="K91" i="36" a="1"/>
  <c r="K91" i="36" s="1"/>
  <c r="Y90" i="36"/>
  <c r="X90" i="36"/>
  <c r="W90" i="36"/>
  <c r="V90" i="36"/>
  <c r="U90" i="36"/>
  <c r="T90" i="36"/>
  <c r="S90" i="36"/>
  <c r="R90" i="36"/>
  <c r="Q90" i="36"/>
  <c r="P90" i="36" a="1"/>
  <c r="P90" i="36" s="1"/>
  <c r="Z90" i="36" s="1"/>
  <c r="O90" i="36" a="1"/>
  <c r="O90" i="36"/>
  <c r="N90" i="36" a="1"/>
  <c r="N90" i="36" s="1"/>
  <c r="M90" i="36" a="1"/>
  <c r="M90" i="36"/>
  <c r="L90" i="36" a="1"/>
  <c r="L90" i="36" s="1"/>
  <c r="K90" i="36" a="1"/>
  <c r="K90" i="36" s="1"/>
  <c r="E90" i="36"/>
  <c r="E92" i="36" s="1"/>
  <c r="E93" i="36" s="1"/>
  <c r="E94" i="36" s="1"/>
  <c r="E95" i="36" s="1"/>
  <c r="E96" i="36" s="1"/>
  <c r="Y89" i="36"/>
  <c r="X89" i="36"/>
  <c r="W89" i="36"/>
  <c r="V89" i="36"/>
  <c r="U89" i="36"/>
  <c r="T89" i="36"/>
  <c r="S89" i="36"/>
  <c r="R89" i="36"/>
  <c r="Q89" i="36"/>
  <c r="P89" i="36" a="1"/>
  <c r="P89" i="36" s="1"/>
  <c r="O89" i="36" a="1"/>
  <c r="O89" i="36"/>
  <c r="O96" i="36" s="1"/>
  <c r="N89" i="36" a="1"/>
  <c r="N89" i="36" s="1"/>
  <c r="N96" i="36" s="1"/>
  <c r="M89" i="36" a="1"/>
  <c r="M89" i="36" s="1"/>
  <c r="M96" i="36" s="1"/>
  <c r="L89" i="36" a="1"/>
  <c r="L89" i="36" s="1"/>
  <c r="L96" i="36" s="1"/>
  <c r="K89" i="36" a="1"/>
  <c r="K89" i="36" s="1"/>
  <c r="K96" i="36" s="1"/>
  <c r="Y87" i="36"/>
  <c r="X87" i="36"/>
  <c r="W87" i="36"/>
  <c r="V87" i="36"/>
  <c r="U87" i="36"/>
  <c r="T87" i="36"/>
  <c r="S87" i="36"/>
  <c r="R87" i="36"/>
  <c r="Q87" i="36"/>
  <c r="P87" i="36" a="1"/>
  <c r="P87" i="36" s="1"/>
  <c r="Z87" i="36" s="1"/>
  <c r="O87" i="36" a="1"/>
  <c r="O87" i="36" s="1"/>
  <c r="N87" i="36" a="1"/>
  <c r="N87" i="36"/>
  <c r="M87" i="36" a="1"/>
  <c r="M87" i="36" s="1"/>
  <c r="L87" i="36" a="1"/>
  <c r="L87" i="36"/>
  <c r="K87" i="36" a="1"/>
  <c r="K87" i="36" s="1"/>
  <c r="Y86" i="36"/>
  <c r="X86" i="36"/>
  <c r="W86" i="36"/>
  <c r="V86" i="36"/>
  <c r="U86" i="36"/>
  <c r="T86" i="36"/>
  <c r="S86" i="36"/>
  <c r="R86" i="36"/>
  <c r="Z86" i="36" s="1"/>
  <c r="Q86" i="36"/>
  <c r="P86" i="36"/>
  <c r="O86" i="36"/>
  <c r="N86" i="36"/>
  <c r="M86" i="36"/>
  <c r="L86" i="36"/>
  <c r="K86" i="36"/>
  <c r="Y85" i="36"/>
  <c r="X85" i="36"/>
  <c r="W85" i="36"/>
  <c r="V85" i="36"/>
  <c r="U85" i="36"/>
  <c r="T85" i="36"/>
  <c r="S85" i="36"/>
  <c r="R85" i="36"/>
  <c r="Q85" i="36"/>
  <c r="P85" i="36"/>
  <c r="O85" i="36"/>
  <c r="N85" i="36"/>
  <c r="M85" i="36"/>
  <c r="L85" i="36"/>
  <c r="K85" i="36"/>
  <c r="Y84" i="36"/>
  <c r="X84" i="36"/>
  <c r="W84" i="36"/>
  <c r="V84" i="36"/>
  <c r="U84" i="36"/>
  <c r="T84" i="36"/>
  <c r="S84" i="36"/>
  <c r="R84" i="36"/>
  <c r="Q84" i="36"/>
  <c r="P84" i="36"/>
  <c r="O84" i="36"/>
  <c r="N84" i="36"/>
  <c r="M84" i="36"/>
  <c r="L84" i="36"/>
  <c r="K84" i="36"/>
  <c r="Y83" i="36"/>
  <c r="X83" i="36"/>
  <c r="W83" i="36"/>
  <c r="V83" i="36"/>
  <c r="U83" i="36"/>
  <c r="T83" i="36"/>
  <c r="S83" i="36"/>
  <c r="R83" i="36"/>
  <c r="Q83" i="36"/>
  <c r="P83" i="36"/>
  <c r="O83" i="36"/>
  <c r="N83" i="36"/>
  <c r="M83" i="36"/>
  <c r="L83" i="36"/>
  <c r="K83" i="36"/>
  <c r="Y82" i="36"/>
  <c r="X82" i="36"/>
  <c r="W82" i="36"/>
  <c r="V82" i="36"/>
  <c r="U82" i="36"/>
  <c r="T82" i="36"/>
  <c r="S82" i="36"/>
  <c r="R82" i="36"/>
  <c r="Q82" i="36"/>
  <c r="P82" i="36" a="1"/>
  <c r="P82" i="36" s="1"/>
  <c r="Z82" i="36" s="1"/>
  <c r="O82" i="36" a="1"/>
  <c r="O82" i="36" s="1"/>
  <c r="N82" i="36" a="1"/>
  <c r="N82" i="36" s="1"/>
  <c r="M82" i="36" a="1"/>
  <c r="M82" i="36" s="1"/>
  <c r="L82" i="36" a="1"/>
  <c r="L82" i="36" s="1"/>
  <c r="K82" i="36" a="1"/>
  <c r="K82" i="36" s="1"/>
  <c r="E82" i="36"/>
  <c r="E83" i="36" s="1"/>
  <c r="E84" i="36" s="1"/>
  <c r="E86" i="36" s="1"/>
  <c r="E87" i="36" s="1"/>
  <c r="E88" i="36" s="1"/>
  <c r="Y81" i="36"/>
  <c r="X81" i="36"/>
  <c r="W81" i="36"/>
  <c r="V81" i="36"/>
  <c r="U81" i="36"/>
  <c r="T81" i="36"/>
  <c r="S81" i="36"/>
  <c r="R81" i="36"/>
  <c r="Q81" i="36"/>
  <c r="P81" i="36" a="1"/>
  <c r="P81" i="36" s="1"/>
  <c r="O81" i="36" a="1"/>
  <c r="O81" i="36"/>
  <c r="O88" i="36" s="1"/>
  <c r="N81" i="36" a="1"/>
  <c r="N81" i="36" s="1"/>
  <c r="N88" i="36" s="1"/>
  <c r="M81" i="36" a="1"/>
  <c r="M81" i="36"/>
  <c r="M88" i="36" s="1"/>
  <c r="L81" i="36" a="1"/>
  <c r="L81" i="36" s="1"/>
  <c r="L88" i="36" s="1"/>
  <c r="K81" i="36" a="1"/>
  <c r="K81" i="36"/>
  <c r="K88" i="36" s="1"/>
  <c r="Y79" i="36" a="1"/>
  <c r="Y79" i="36" s="1"/>
  <c r="X79" i="36" a="1"/>
  <c r="X79" i="36"/>
  <c r="W79" i="36" a="1"/>
  <c r="W79" i="36" s="1"/>
  <c r="V79" i="36" a="1"/>
  <c r="V79" i="36"/>
  <c r="U79" i="36" a="1"/>
  <c r="U79" i="36" s="1"/>
  <c r="T79" i="36" a="1"/>
  <c r="T79" i="36"/>
  <c r="S79" i="36" a="1"/>
  <c r="S79" i="36" s="1"/>
  <c r="R79" i="36" a="1"/>
  <c r="R79" i="36"/>
  <c r="Q79" i="36" a="1"/>
  <c r="Q79" i="36" s="1"/>
  <c r="P79" i="36"/>
  <c r="O79" i="36"/>
  <c r="N79" i="36"/>
  <c r="M79" i="36"/>
  <c r="L79" i="36"/>
  <c r="K79" i="36"/>
  <c r="Y78" i="36" a="1"/>
  <c r="Y78" i="36" s="1"/>
  <c r="X78" i="36" a="1"/>
  <c r="X78" i="36" s="1"/>
  <c r="W78" i="36" a="1"/>
  <c r="W78" i="36" s="1"/>
  <c r="V78" i="36" a="1"/>
  <c r="V78" i="36" s="1"/>
  <c r="U78" i="36" a="1"/>
  <c r="U78" i="36" s="1"/>
  <c r="T78" i="36" a="1"/>
  <c r="T78" i="36"/>
  <c r="S78" i="36" a="1"/>
  <c r="S78" i="36" s="1"/>
  <c r="R78" i="36" a="1"/>
  <c r="R78" i="36"/>
  <c r="Q78" i="36" a="1"/>
  <c r="Q78" i="36" s="1"/>
  <c r="P78" i="36"/>
  <c r="O78" i="36"/>
  <c r="N78" i="36"/>
  <c r="M78" i="36"/>
  <c r="L78" i="36"/>
  <c r="K78" i="36"/>
  <c r="E78" i="36"/>
  <c r="E79" i="36" s="1"/>
  <c r="E80" i="36" s="1"/>
  <c r="Y77" i="36" a="1"/>
  <c r="Y77" i="36" s="1"/>
  <c r="X77" i="36" a="1"/>
  <c r="X77" i="36" s="1"/>
  <c r="W77" i="36" a="1"/>
  <c r="W77" i="36"/>
  <c r="V77" i="36" a="1"/>
  <c r="V77" i="36" s="1"/>
  <c r="U77" i="36" a="1"/>
  <c r="U77" i="36"/>
  <c r="T77" i="36" a="1"/>
  <c r="T77" i="36" s="1"/>
  <c r="S77" i="36" a="1"/>
  <c r="S77" i="36" s="1"/>
  <c r="R77" i="36" a="1"/>
  <c r="R77" i="36" s="1"/>
  <c r="Q77" i="36" a="1"/>
  <c r="Q77" i="36" s="1"/>
  <c r="P77" i="36"/>
  <c r="O77" i="36"/>
  <c r="N77" i="36"/>
  <c r="M77" i="36"/>
  <c r="L77" i="36"/>
  <c r="K77" i="36"/>
  <c r="Y76" i="36" a="1"/>
  <c r="Y76" i="36" s="1"/>
  <c r="X76" i="36" a="1"/>
  <c r="X76" i="36" s="1"/>
  <c r="W76" i="36" a="1"/>
  <c r="W76" i="36"/>
  <c r="V76" i="36" a="1"/>
  <c r="V76" i="36" s="1"/>
  <c r="U76" i="36" a="1"/>
  <c r="U76" i="36" s="1"/>
  <c r="T76" i="36" a="1"/>
  <c r="T76" i="36" s="1"/>
  <c r="S76" i="36" a="1"/>
  <c r="S76" i="36" s="1"/>
  <c r="R76" i="36" a="1"/>
  <c r="R76" i="36" s="1"/>
  <c r="Q76" i="36" a="1"/>
  <c r="Q76" i="36"/>
  <c r="P76" i="36"/>
  <c r="O76" i="36"/>
  <c r="N76" i="36"/>
  <c r="M76" i="36"/>
  <c r="L76" i="36"/>
  <c r="L80" i="36" s="1"/>
  <c r="K76" i="36"/>
  <c r="Y74" i="36" a="1"/>
  <c r="Y74" i="36" s="1"/>
  <c r="X74" i="36" a="1"/>
  <c r="X74" i="36"/>
  <c r="W74" i="36" a="1"/>
  <c r="W74" i="36" s="1"/>
  <c r="V74" i="36" a="1"/>
  <c r="V74" i="36" s="1"/>
  <c r="U74" i="36" a="1"/>
  <c r="U74" i="36" s="1"/>
  <c r="T74" i="36" a="1"/>
  <c r="T74" i="36" s="1"/>
  <c r="S74" i="36" a="1"/>
  <c r="S74" i="36" s="1"/>
  <c r="R74" i="36" a="1"/>
  <c r="R74" i="36" s="1"/>
  <c r="Q74" i="36" a="1"/>
  <c r="Q74" i="36" s="1"/>
  <c r="P74" i="36" a="1"/>
  <c r="P74" i="36" s="1"/>
  <c r="O74" i="36" a="1"/>
  <c r="O74" i="36"/>
  <c r="N74" i="36" a="1"/>
  <c r="N74" i="36" s="1"/>
  <c r="M74" i="36" a="1"/>
  <c r="M74" i="36"/>
  <c r="L74" i="36" a="1"/>
  <c r="L74" i="36" s="1"/>
  <c r="K74" i="36" a="1"/>
  <c r="K74" i="36" s="1"/>
  <c r="Y73" i="36" a="1"/>
  <c r="Y73" i="36"/>
  <c r="X73" i="36" a="1"/>
  <c r="X73" i="36" s="1"/>
  <c r="W73" i="36" a="1"/>
  <c r="W73" i="36"/>
  <c r="V73" i="36" a="1"/>
  <c r="V73" i="36" s="1"/>
  <c r="U73" i="36" a="1"/>
  <c r="U73" i="36" s="1"/>
  <c r="T73" i="36" a="1"/>
  <c r="T73" i="36" s="1"/>
  <c r="S73" i="36" a="1"/>
  <c r="S73" i="36" s="1"/>
  <c r="R73" i="36" a="1"/>
  <c r="R73" i="36" s="1"/>
  <c r="Q73" i="36" a="1"/>
  <c r="Q73" i="36"/>
  <c r="P73" i="36" a="1"/>
  <c r="P73" i="36" s="1"/>
  <c r="Z73" i="36" s="1"/>
  <c r="O73" i="36" a="1"/>
  <c r="O73" i="36"/>
  <c r="N73" i="36" a="1"/>
  <c r="N73" i="36" s="1"/>
  <c r="M73" i="36" a="1"/>
  <c r="M73" i="36" s="1"/>
  <c r="L73" i="36" a="1"/>
  <c r="L73" i="36" s="1"/>
  <c r="K73" i="36" a="1"/>
  <c r="K73" i="36" s="1"/>
  <c r="Y72" i="36" a="1"/>
  <c r="Y72" i="36"/>
  <c r="X72" i="36" a="1"/>
  <c r="X72" i="36" s="1"/>
  <c r="W72" i="36" a="1"/>
  <c r="W72" i="36" s="1"/>
  <c r="V72" i="36" a="1"/>
  <c r="V72" i="36" s="1"/>
  <c r="U72" i="36" a="1"/>
  <c r="U72" i="36" s="1"/>
  <c r="T72" i="36" a="1"/>
  <c r="T72" i="36" s="1"/>
  <c r="S72" i="36" a="1"/>
  <c r="S72" i="36"/>
  <c r="R72" i="36" a="1"/>
  <c r="R72" i="36" s="1"/>
  <c r="Q72" i="36" a="1"/>
  <c r="Q72" i="36"/>
  <c r="P72" i="36" a="1"/>
  <c r="P72" i="36" s="1"/>
  <c r="Z72" i="36" s="1"/>
  <c r="O72" i="36" a="1"/>
  <c r="O72" i="36" s="1"/>
  <c r="N72" i="36" a="1"/>
  <c r="N72" i="36" s="1"/>
  <c r="M72" i="36" a="1"/>
  <c r="M72" i="36" s="1"/>
  <c r="L72" i="36" a="1"/>
  <c r="L72" i="36" s="1"/>
  <c r="K72" i="36" a="1"/>
  <c r="K72" i="36"/>
  <c r="Y71" i="36" a="1"/>
  <c r="Y71" i="36" s="1"/>
  <c r="X71" i="36" a="1"/>
  <c r="X71" i="36" s="1"/>
  <c r="W71" i="36" a="1"/>
  <c r="W71" i="36" s="1"/>
  <c r="V71" i="36" a="1"/>
  <c r="V71" i="36" s="1"/>
  <c r="U71" i="36" a="1"/>
  <c r="U71" i="36"/>
  <c r="T71" i="36" a="1"/>
  <c r="T71" i="36" s="1"/>
  <c r="S71" i="36" a="1"/>
  <c r="S71" i="36"/>
  <c r="R71" i="36" a="1"/>
  <c r="R71" i="36" s="1"/>
  <c r="Q71" i="36" a="1"/>
  <c r="Q71" i="36" s="1"/>
  <c r="P71" i="36"/>
  <c r="Z71" i="36" s="1"/>
  <c r="O71" i="36"/>
  <c r="N71" i="36"/>
  <c r="M71" i="36"/>
  <c r="L71" i="36"/>
  <c r="K71" i="36"/>
  <c r="Y70" i="36" a="1"/>
  <c r="Y70" i="36" s="1"/>
  <c r="X70" i="36" a="1"/>
  <c r="X70" i="36"/>
  <c r="W70" i="36" a="1"/>
  <c r="W70" i="36" s="1"/>
  <c r="V70" i="36" a="1"/>
  <c r="V70" i="36" s="1"/>
  <c r="U70" i="36" a="1"/>
  <c r="U70" i="36" s="1"/>
  <c r="T70" i="36" a="1"/>
  <c r="T70" i="36" s="1"/>
  <c r="S70" i="36" a="1"/>
  <c r="S70" i="36" s="1"/>
  <c r="R70" i="36" a="1"/>
  <c r="R70" i="36"/>
  <c r="Q70" i="36" a="1"/>
  <c r="Q70" i="36" s="1"/>
  <c r="P70" i="36" a="1"/>
  <c r="P70" i="36"/>
  <c r="Z70" i="36" s="1"/>
  <c r="O70" i="36" a="1"/>
  <c r="O70" i="36" s="1"/>
  <c r="N70" i="36" a="1"/>
  <c r="N70" i="36" s="1"/>
  <c r="M70" i="36" a="1"/>
  <c r="M70" i="36" s="1"/>
  <c r="L70" i="36" a="1"/>
  <c r="L70" i="36" s="1"/>
  <c r="K70" i="36" a="1"/>
  <c r="K70" i="36" s="1"/>
  <c r="Y69" i="36" a="1"/>
  <c r="Y69" i="36" s="1"/>
  <c r="X69" i="36" a="1"/>
  <c r="X69" i="36" s="1"/>
  <c r="W69" i="36" a="1"/>
  <c r="W69" i="36" s="1"/>
  <c r="V69" i="36" a="1"/>
  <c r="V69" i="36"/>
  <c r="U69" i="36" a="1"/>
  <c r="U69" i="36" s="1"/>
  <c r="T69" i="36" a="1"/>
  <c r="T69" i="36"/>
  <c r="S69" i="36" a="1"/>
  <c r="S69" i="36" s="1"/>
  <c r="R69" i="36" a="1"/>
  <c r="R69" i="36" s="1"/>
  <c r="Q69" i="36" a="1"/>
  <c r="Q69" i="36" s="1"/>
  <c r="P69" i="36" a="1"/>
  <c r="P69" i="36" s="1"/>
  <c r="Z69" i="36" s="1"/>
  <c r="O69" i="36" a="1"/>
  <c r="O69" i="36" s="1"/>
  <c r="N69" i="36" a="1"/>
  <c r="N69" i="36" s="1"/>
  <c r="M69" i="36" a="1"/>
  <c r="M69" i="36" s="1"/>
  <c r="L69" i="36" a="1"/>
  <c r="L69" i="36" s="1"/>
  <c r="K69" i="36" a="1"/>
  <c r="K69" i="36" s="1"/>
  <c r="Y68" i="36" a="1"/>
  <c r="Y68" i="36" s="1"/>
  <c r="X68" i="36" a="1"/>
  <c r="X68" i="36" s="1"/>
  <c r="W68" i="36" a="1"/>
  <c r="W68" i="36" s="1"/>
  <c r="V68" i="36" a="1"/>
  <c r="V68" i="36" s="1"/>
  <c r="U68" i="36" a="1"/>
  <c r="U68" i="36" s="1"/>
  <c r="T68" i="36" a="1"/>
  <c r="T68" i="36" s="1"/>
  <c r="S68" i="36" a="1"/>
  <c r="S68" i="36" s="1"/>
  <c r="R68" i="36" a="1"/>
  <c r="R68" i="36" s="1"/>
  <c r="Q68" i="36" a="1"/>
  <c r="Q68" i="36" s="1"/>
  <c r="P68" i="36" a="1"/>
  <c r="P68" i="36" s="1"/>
  <c r="Z68" i="36" s="1"/>
  <c r="O68" i="36" a="1"/>
  <c r="O68" i="36" s="1"/>
  <c r="N68" i="36" a="1"/>
  <c r="N68" i="36" s="1"/>
  <c r="M68" i="36" a="1"/>
  <c r="M68" i="36" s="1"/>
  <c r="L68" i="36" a="1"/>
  <c r="L68" i="36" s="1"/>
  <c r="K68" i="36" a="1"/>
  <c r="K68" i="36" s="1"/>
  <c r="Y67" i="36" a="1"/>
  <c r="Y67" i="36" s="1"/>
  <c r="X67" i="36" a="1"/>
  <c r="X67" i="36" s="1"/>
  <c r="W67" i="36" a="1"/>
  <c r="W67" i="36" s="1"/>
  <c r="V67" i="36" a="1"/>
  <c r="V67" i="36" s="1"/>
  <c r="U67" i="36" a="1"/>
  <c r="U67" i="36" s="1"/>
  <c r="T67" i="36" a="1"/>
  <c r="T67" i="36" s="1"/>
  <c r="S67" i="36" a="1"/>
  <c r="S67" i="36" s="1"/>
  <c r="R67" i="36" a="1"/>
  <c r="R67" i="36" s="1"/>
  <c r="Q67" i="36" a="1"/>
  <c r="Q67" i="36" s="1"/>
  <c r="P67" i="36" a="1"/>
  <c r="P67" i="36" s="1"/>
  <c r="Z67" i="36" s="1"/>
  <c r="O67" i="36" a="1"/>
  <c r="O67" i="36" s="1"/>
  <c r="N67" i="36" a="1"/>
  <c r="N67" i="36" s="1"/>
  <c r="M67" i="36" a="1"/>
  <c r="M67" i="36" s="1"/>
  <c r="L67" i="36" a="1"/>
  <c r="L67" i="36" s="1"/>
  <c r="K67" i="36" a="1"/>
  <c r="K67" i="36" s="1"/>
  <c r="Y66" i="36" a="1"/>
  <c r="Y66" i="36" s="1"/>
  <c r="X66" i="36" a="1"/>
  <c r="X66" i="36" s="1"/>
  <c r="W66" i="36" a="1"/>
  <c r="W66" i="36" s="1"/>
  <c r="V66" i="36" a="1"/>
  <c r="V66" i="36" s="1"/>
  <c r="U66" i="36" a="1"/>
  <c r="U66" i="36" s="1"/>
  <c r="T66" i="36" a="1"/>
  <c r="T66" i="36" s="1"/>
  <c r="S66" i="36" a="1"/>
  <c r="S66" i="36" s="1"/>
  <c r="R66" i="36" a="1"/>
  <c r="R66" i="36" s="1"/>
  <c r="Q66" i="36" a="1"/>
  <c r="Q66" i="36" s="1"/>
  <c r="P66" i="36" a="1"/>
  <c r="P66" i="36" s="1"/>
  <c r="Z66" i="36" s="1"/>
  <c r="O66" i="36" a="1"/>
  <c r="O66" i="36" s="1"/>
  <c r="N66" i="36" a="1"/>
  <c r="N66" i="36" s="1"/>
  <c r="M66" i="36" a="1"/>
  <c r="M66" i="36" s="1"/>
  <c r="L66" i="36" a="1"/>
  <c r="L66" i="36" s="1"/>
  <c r="K66" i="36" a="1"/>
  <c r="K66" i="36" s="1"/>
  <c r="Y65" i="36" a="1"/>
  <c r="Y65" i="36" s="1"/>
  <c r="X65" i="36" a="1"/>
  <c r="X65" i="36" s="1"/>
  <c r="W65" i="36" a="1"/>
  <c r="W65" i="36" s="1"/>
  <c r="V65" i="36" a="1"/>
  <c r="V65" i="36" s="1"/>
  <c r="U65" i="36" a="1"/>
  <c r="U65" i="36" s="1"/>
  <c r="T65" i="36" a="1"/>
  <c r="T65" i="36" s="1"/>
  <c r="S65" i="36" a="1"/>
  <c r="S65" i="36" s="1"/>
  <c r="R65" i="36" a="1"/>
  <c r="R65" i="36" s="1"/>
  <c r="Q65" i="36" a="1"/>
  <c r="Q65" i="36" s="1"/>
  <c r="P65" i="36" a="1"/>
  <c r="P65" i="36" s="1"/>
  <c r="Z65" i="36" s="1"/>
  <c r="O65" i="36" a="1"/>
  <c r="O65" i="36" s="1"/>
  <c r="N65" i="36" a="1"/>
  <c r="N65" i="36" s="1"/>
  <c r="M65" i="36" a="1"/>
  <c r="M65" i="36" s="1"/>
  <c r="L65" i="36" a="1"/>
  <c r="L65" i="36" s="1"/>
  <c r="K65" i="36" a="1"/>
  <c r="K65" i="36" s="1"/>
  <c r="Y64" i="36" a="1"/>
  <c r="Y64" i="36" s="1"/>
  <c r="X64" i="36" a="1"/>
  <c r="X64" i="36" s="1"/>
  <c r="W64" i="36" a="1"/>
  <c r="W64" i="36" s="1"/>
  <c r="V64" i="36" a="1"/>
  <c r="V64" i="36" s="1"/>
  <c r="U64" i="36" a="1"/>
  <c r="U64" i="36" s="1"/>
  <c r="T64" i="36" a="1"/>
  <c r="T64" i="36" s="1"/>
  <c r="S64" i="36" a="1"/>
  <c r="S64" i="36" s="1"/>
  <c r="R64" i="36" a="1"/>
  <c r="R64" i="36" s="1"/>
  <c r="Q64" i="36" a="1"/>
  <c r="Q64" i="36" s="1"/>
  <c r="P64" i="36" a="1"/>
  <c r="P64" i="36" s="1"/>
  <c r="Z64" i="36" s="1"/>
  <c r="O64" i="36" a="1"/>
  <c r="O64" i="36" s="1"/>
  <c r="N64" i="36" a="1"/>
  <c r="N64" i="36" s="1"/>
  <c r="M64" i="36" a="1"/>
  <c r="M64" i="36" s="1"/>
  <c r="L64" i="36" a="1"/>
  <c r="L64" i="36" s="1"/>
  <c r="K64" i="36" a="1"/>
  <c r="K64" i="36" s="1"/>
  <c r="Y63" i="36" a="1"/>
  <c r="Y63" i="36" s="1"/>
  <c r="X63" i="36" a="1"/>
  <c r="X63" i="36" s="1"/>
  <c r="W63" i="36" a="1"/>
  <c r="W63" i="36" s="1"/>
  <c r="V63" i="36" a="1"/>
  <c r="V63" i="36" s="1"/>
  <c r="U63" i="36" a="1"/>
  <c r="U63" i="36" s="1"/>
  <c r="T63" i="36" a="1"/>
  <c r="T63" i="36" s="1"/>
  <c r="S63" i="36" a="1"/>
  <c r="S63" i="36" s="1"/>
  <c r="R63" i="36" a="1"/>
  <c r="R63" i="36" s="1"/>
  <c r="Q63" i="36" a="1"/>
  <c r="Q63" i="36" s="1"/>
  <c r="P63" i="36" a="1"/>
  <c r="P63" i="36" s="1"/>
  <c r="Z63" i="36" s="1"/>
  <c r="O63" i="36" a="1"/>
  <c r="O63" i="36" s="1"/>
  <c r="N63" i="36" a="1"/>
  <c r="N63" i="36" s="1"/>
  <c r="M63" i="36" a="1"/>
  <c r="M63" i="36" s="1"/>
  <c r="L63" i="36" a="1"/>
  <c r="L63" i="36" s="1"/>
  <c r="K63" i="36" a="1"/>
  <c r="K63" i="36" s="1"/>
  <c r="Y62" i="36" a="1"/>
  <c r="Y62" i="36" s="1"/>
  <c r="X62" i="36" a="1"/>
  <c r="X62" i="36" s="1"/>
  <c r="W62" i="36" a="1"/>
  <c r="W62" i="36" s="1"/>
  <c r="V62" i="36" a="1"/>
  <c r="V62" i="36" s="1"/>
  <c r="U62" i="36" a="1"/>
  <c r="U62" i="36" s="1"/>
  <c r="T62" i="36" a="1"/>
  <c r="T62" i="36" s="1"/>
  <c r="S62" i="36" a="1"/>
  <c r="S62" i="36" s="1"/>
  <c r="R62" i="36" a="1"/>
  <c r="R62" i="36" s="1"/>
  <c r="Q62" i="36" a="1"/>
  <c r="Q62" i="36" s="1"/>
  <c r="P62" i="36" a="1"/>
  <c r="P62" i="36" s="1"/>
  <c r="Z62" i="36" s="1"/>
  <c r="O62" i="36" a="1"/>
  <c r="O62" i="36" s="1"/>
  <c r="N62" i="36" a="1"/>
  <c r="N62" i="36" s="1"/>
  <c r="M62" i="36" a="1"/>
  <c r="M62" i="36" s="1"/>
  <c r="L62" i="36" a="1"/>
  <c r="L62" i="36" s="1"/>
  <c r="K62" i="36" a="1"/>
  <c r="K62" i="36" s="1"/>
  <c r="Y61" i="36" a="1"/>
  <c r="Y61" i="36" s="1"/>
  <c r="X61" i="36" a="1"/>
  <c r="X61" i="36" s="1"/>
  <c r="W61" i="36" a="1"/>
  <c r="W61" i="36" s="1"/>
  <c r="V61" i="36" a="1"/>
  <c r="V61" i="36" s="1"/>
  <c r="U61" i="36" a="1"/>
  <c r="U61" i="36" s="1"/>
  <c r="T61" i="36" a="1"/>
  <c r="T61" i="36" s="1"/>
  <c r="S61" i="36" a="1"/>
  <c r="S61" i="36" s="1"/>
  <c r="R61" i="36" a="1"/>
  <c r="R61" i="36" s="1"/>
  <c r="Q61" i="36" a="1"/>
  <c r="Q61" i="36" s="1"/>
  <c r="P61" i="36" a="1"/>
  <c r="P61" i="36" s="1"/>
  <c r="Z61" i="36" s="1"/>
  <c r="O61" i="36" a="1"/>
  <c r="O61" i="36" s="1"/>
  <c r="N61" i="36" a="1"/>
  <c r="N61" i="36" s="1"/>
  <c r="M61" i="36" a="1"/>
  <c r="M61" i="36" s="1"/>
  <c r="L61" i="36" a="1"/>
  <c r="L61" i="36" s="1"/>
  <c r="K61" i="36" a="1"/>
  <c r="K61" i="36" s="1"/>
  <c r="E61" i="36"/>
  <c r="E62" i="36" s="1"/>
  <c r="E63" i="36" s="1"/>
  <c r="E64" i="36" s="1"/>
  <c r="E65" i="36" s="1"/>
  <c r="E66" i="36" s="1"/>
  <c r="E67" i="36" s="1"/>
  <c r="E68" i="36" s="1"/>
  <c r="E69" i="36" s="1"/>
  <c r="E70" i="36" s="1"/>
  <c r="E71" i="36" s="1"/>
  <c r="E72" i="36" s="1"/>
  <c r="E73" i="36" s="1"/>
  <c r="E74" i="36" s="1"/>
  <c r="E75" i="36" s="1"/>
  <c r="Y60" i="36" a="1"/>
  <c r="Y60" i="36" s="1"/>
  <c r="X60" i="36" a="1"/>
  <c r="X60" i="36" s="1"/>
  <c r="W60" i="36" a="1"/>
  <c r="W60" i="36" s="1"/>
  <c r="V60" i="36" a="1"/>
  <c r="V60" i="36" s="1"/>
  <c r="U60" i="36" a="1"/>
  <c r="U60" i="36" s="1"/>
  <c r="T60" i="36" a="1"/>
  <c r="T60" i="36" s="1"/>
  <c r="S60" i="36" a="1"/>
  <c r="S60" i="36" s="1"/>
  <c r="R60" i="36" a="1"/>
  <c r="R60" i="36" s="1"/>
  <c r="Q60" i="36" a="1"/>
  <c r="Q60" i="36" s="1"/>
  <c r="P60" i="36" a="1"/>
  <c r="P60" i="36" s="1"/>
  <c r="O60" i="36" a="1"/>
  <c r="O60" i="36" s="1"/>
  <c r="O75" i="36" s="1"/>
  <c r="N60" i="36" a="1"/>
  <c r="N60" i="36" s="1"/>
  <c r="N75" i="36" s="1"/>
  <c r="M60" i="36" a="1"/>
  <c r="M60" i="36" s="1"/>
  <c r="M75" i="36" s="1"/>
  <c r="L60" i="36" a="1"/>
  <c r="L60" i="36" s="1"/>
  <c r="L75" i="36" s="1"/>
  <c r="K60" i="36" a="1"/>
  <c r="K60" i="36" s="1"/>
  <c r="K75" i="36" s="1"/>
  <c r="Y58" i="36" a="1"/>
  <c r="Y58" i="36" s="1"/>
  <c r="X58" i="36" a="1"/>
  <c r="X58" i="36" s="1"/>
  <c r="W58" i="36" a="1"/>
  <c r="W58" i="36" s="1"/>
  <c r="V58" i="36" a="1"/>
  <c r="V58" i="36" s="1"/>
  <c r="U58" i="36" a="1"/>
  <c r="U58" i="36" s="1"/>
  <c r="T58" i="36" a="1"/>
  <c r="T58" i="36" s="1"/>
  <c r="S58" i="36" a="1"/>
  <c r="S58" i="36" s="1"/>
  <c r="R58" i="36" a="1"/>
  <c r="R58" i="36" s="1"/>
  <c r="Q58" i="36" a="1"/>
  <c r="Q58" i="36" s="1"/>
  <c r="P58" i="36" a="1"/>
  <c r="P58" i="36" s="1"/>
  <c r="Z58" i="36" s="1"/>
  <c r="O58" i="36" a="1"/>
  <c r="O58" i="36" s="1"/>
  <c r="N58" i="36" a="1"/>
  <c r="N58" i="36" s="1"/>
  <c r="M58" i="36" a="1"/>
  <c r="M58" i="36" s="1"/>
  <c r="L58" i="36" a="1"/>
  <c r="L58" i="36" s="1"/>
  <c r="K58" i="36" a="1"/>
  <c r="K58" i="36" s="1"/>
  <c r="Y57" i="36" a="1"/>
  <c r="Y57" i="36" s="1"/>
  <c r="X57" i="36" a="1"/>
  <c r="X57" i="36" s="1"/>
  <c r="W57" i="36" a="1"/>
  <c r="W57" i="36" s="1"/>
  <c r="V57" i="36" a="1"/>
  <c r="V57" i="36" s="1"/>
  <c r="U57" i="36" a="1"/>
  <c r="U57" i="36" s="1"/>
  <c r="T57" i="36" a="1"/>
  <c r="T57" i="36" s="1"/>
  <c r="S57" i="36" a="1"/>
  <c r="S57" i="36" s="1"/>
  <c r="R57" i="36" a="1"/>
  <c r="R57" i="36" s="1"/>
  <c r="Q57" i="36" a="1"/>
  <c r="Q57" i="36" s="1"/>
  <c r="P57" i="36" a="1"/>
  <c r="P57" i="36" s="1"/>
  <c r="Z57" i="36" s="1"/>
  <c r="O57" i="36" a="1"/>
  <c r="O57" i="36" s="1"/>
  <c r="N57" i="36" a="1"/>
  <c r="N57" i="36" s="1"/>
  <c r="M57" i="36" a="1"/>
  <c r="M57" i="36" s="1"/>
  <c r="L57" i="36" a="1"/>
  <c r="L57" i="36" s="1"/>
  <c r="K57" i="36" a="1"/>
  <c r="K57" i="36" s="1"/>
  <c r="Y56" i="36" a="1"/>
  <c r="Y56" i="36" s="1"/>
  <c r="X56" i="36" a="1"/>
  <c r="X56" i="36" s="1"/>
  <c r="W56" i="36" a="1"/>
  <c r="W56" i="36" s="1"/>
  <c r="V56" i="36" a="1"/>
  <c r="V56" i="36" s="1"/>
  <c r="U56" i="36" a="1"/>
  <c r="U56" i="36" s="1"/>
  <c r="T56" i="36" a="1"/>
  <c r="T56" i="36" s="1"/>
  <c r="S56" i="36" a="1"/>
  <c r="S56" i="36" s="1"/>
  <c r="R56" i="36" a="1"/>
  <c r="R56" i="36" s="1"/>
  <c r="Q56" i="36" a="1"/>
  <c r="Q56" i="36" s="1"/>
  <c r="P56" i="36" a="1"/>
  <c r="P56" i="36" s="1"/>
  <c r="Z56" i="36" s="1"/>
  <c r="O56" i="36" a="1"/>
  <c r="O56" i="36" s="1"/>
  <c r="N56" i="36" a="1"/>
  <c r="N56" i="36" s="1"/>
  <c r="M56" i="36" a="1"/>
  <c r="M56" i="36" s="1"/>
  <c r="L56" i="36" a="1"/>
  <c r="L56" i="36" s="1"/>
  <c r="K56" i="36" a="1"/>
  <c r="K56" i="36" s="1"/>
  <c r="Y55" i="36" a="1"/>
  <c r="Y55" i="36" s="1"/>
  <c r="X55" i="36" a="1"/>
  <c r="X55" i="36" s="1"/>
  <c r="W55" i="36" a="1"/>
  <c r="W55" i="36" s="1"/>
  <c r="V55" i="36" a="1"/>
  <c r="V55" i="36" s="1"/>
  <c r="U55" i="36" a="1"/>
  <c r="U55" i="36" s="1"/>
  <c r="T55" i="36" a="1"/>
  <c r="T55" i="36" s="1"/>
  <c r="S55" i="36" a="1"/>
  <c r="S55" i="36" s="1"/>
  <c r="R55" i="36" a="1"/>
  <c r="R55" i="36" s="1"/>
  <c r="Q55" i="36" a="1"/>
  <c r="Q55" i="36" s="1"/>
  <c r="P55" i="36" a="1"/>
  <c r="P55" i="36" s="1"/>
  <c r="Z55" i="36" s="1"/>
  <c r="O55" i="36" a="1"/>
  <c r="O55" i="36" s="1"/>
  <c r="N55" i="36" a="1"/>
  <c r="N55" i="36" s="1"/>
  <c r="M55" i="36" a="1"/>
  <c r="M55" i="36" s="1"/>
  <c r="L55" i="36" a="1"/>
  <c r="L55" i="36" s="1"/>
  <c r="K55" i="36" a="1"/>
  <c r="K55" i="36" s="1"/>
  <c r="Y54" i="36" a="1"/>
  <c r="Y54" i="36" s="1"/>
  <c r="X54" i="36" a="1"/>
  <c r="X54" i="36" s="1"/>
  <c r="W54" i="36" a="1"/>
  <c r="W54" i="36" s="1"/>
  <c r="V54" i="36" a="1"/>
  <c r="V54" i="36" s="1"/>
  <c r="U54" i="36" a="1"/>
  <c r="U54" i="36" s="1"/>
  <c r="T54" i="36" a="1"/>
  <c r="T54" i="36" s="1"/>
  <c r="S54" i="36" a="1"/>
  <c r="S54" i="36" s="1"/>
  <c r="R54" i="36" a="1"/>
  <c r="R54" i="36" s="1"/>
  <c r="Q54" i="36" a="1"/>
  <c r="Q54" i="36" s="1"/>
  <c r="P54" i="36" a="1"/>
  <c r="P54" i="36" s="1"/>
  <c r="Z54" i="36" s="1"/>
  <c r="O54" i="36" a="1"/>
  <c r="O54" i="36" s="1"/>
  <c r="N54" i="36" a="1"/>
  <c r="N54" i="36" s="1"/>
  <c r="M54" i="36" a="1"/>
  <c r="M54" i="36" s="1"/>
  <c r="L54" i="36" a="1"/>
  <c r="L54" i="36" s="1"/>
  <c r="K54" i="36" a="1"/>
  <c r="K54" i="36" s="1"/>
  <c r="Y53" i="36" a="1"/>
  <c r="Y53" i="36" s="1"/>
  <c r="X53" i="36" a="1"/>
  <c r="X53" i="36" s="1"/>
  <c r="W53" i="36" a="1"/>
  <c r="W53" i="36" s="1"/>
  <c r="V53" i="36" a="1"/>
  <c r="V53" i="36" s="1"/>
  <c r="U53" i="36" a="1"/>
  <c r="U53" i="36" s="1"/>
  <c r="T53" i="36" a="1"/>
  <c r="T53" i="36" s="1"/>
  <c r="S53" i="36" a="1"/>
  <c r="S53" i="36" s="1"/>
  <c r="R53" i="36" a="1"/>
  <c r="R53" i="36" s="1"/>
  <c r="Q53" i="36" a="1"/>
  <c r="Q53" i="36" s="1"/>
  <c r="P53" i="36" a="1"/>
  <c r="P53" i="36" s="1"/>
  <c r="Z53" i="36" s="1"/>
  <c r="O53" i="36" a="1"/>
  <c r="O53" i="36" s="1"/>
  <c r="N53" i="36" a="1"/>
  <c r="N53" i="36" s="1"/>
  <c r="M53" i="36" a="1"/>
  <c r="M53" i="36" s="1"/>
  <c r="L53" i="36" a="1"/>
  <c r="L53" i="36" s="1"/>
  <c r="K53" i="36" a="1"/>
  <c r="K53" i="36" s="1"/>
  <c r="Y52" i="36" a="1"/>
  <c r="Y52" i="36" s="1"/>
  <c r="X52" i="36" a="1"/>
  <c r="X52" i="36" s="1"/>
  <c r="W52" i="36" a="1"/>
  <c r="W52" i="36" s="1"/>
  <c r="V52" i="36" a="1"/>
  <c r="V52" i="36" s="1"/>
  <c r="U52" i="36" a="1"/>
  <c r="U52" i="36" s="1"/>
  <c r="T52" i="36" a="1"/>
  <c r="T52" i="36" s="1"/>
  <c r="S52" i="36" a="1"/>
  <c r="S52" i="36" s="1"/>
  <c r="R52" i="36" a="1"/>
  <c r="R52" i="36" s="1"/>
  <c r="Q52" i="36" a="1"/>
  <c r="Q52" i="36" s="1"/>
  <c r="P52" i="36" a="1"/>
  <c r="P52" i="36" s="1"/>
  <c r="Z52" i="36" s="1"/>
  <c r="O52" i="36" a="1"/>
  <c r="O52" i="36" s="1"/>
  <c r="N52" i="36" a="1"/>
  <c r="N52" i="36" s="1"/>
  <c r="M52" i="36" a="1"/>
  <c r="M52" i="36" s="1"/>
  <c r="L52" i="36" a="1"/>
  <c r="L52" i="36" s="1"/>
  <c r="K52" i="36" a="1"/>
  <c r="K52" i="36" s="1"/>
  <c r="Y51" i="36" a="1"/>
  <c r="Y51" i="36" s="1"/>
  <c r="X51" i="36" a="1"/>
  <c r="X51" i="36" s="1"/>
  <c r="W51" i="36" a="1"/>
  <c r="W51" i="36" s="1"/>
  <c r="V51" i="36" a="1"/>
  <c r="V51" i="36" s="1"/>
  <c r="U51" i="36" a="1"/>
  <c r="U51" i="36" s="1"/>
  <c r="T51" i="36" a="1"/>
  <c r="T51" i="36" s="1"/>
  <c r="S51" i="36" a="1"/>
  <c r="S51" i="36" s="1"/>
  <c r="R51" i="36" a="1"/>
  <c r="R51" i="36" s="1"/>
  <c r="Q51" i="36" a="1"/>
  <c r="Q51" i="36" s="1"/>
  <c r="P51" i="36" a="1"/>
  <c r="P51" i="36" s="1"/>
  <c r="Z51" i="36" s="1"/>
  <c r="O51" i="36" a="1"/>
  <c r="O51" i="36" s="1"/>
  <c r="N51" i="36" a="1"/>
  <c r="N51" i="36" s="1"/>
  <c r="M51" i="36" a="1"/>
  <c r="M51" i="36" s="1"/>
  <c r="L51" i="36" a="1"/>
  <c r="L51" i="36" s="1"/>
  <c r="K51" i="36" a="1"/>
  <c r="K51" i="36" s="1"/>
  <c r="Y50" i="36" a="1"/>
  <c r="Y50" i="36" s="1"/>
  <c r="X50" i="36" a="1"/>
  <c r="X50" i="36" s="1"/>
  <c r="W50" i="36" a="1"/>
  <c r="W50" i="36" s="1"/>
  <c r="V50" i="36" a="1"/>
  <c r="V50" i="36" s="1"/>
  <c r="U50" i="36" a="1"/>
  <c r="U50" i="36" s="1"/>
  <c r="T50" i="36" a="1"/>
  <c r="T50" i="36" s="1"/>
  <c r="S50" i="36" a="1"/>
  <c r="S50" i="36" s="1"/>
  <c r="R50" i="36" a="1"/>
  <c r="R50" i="36" s="1"/>
  <c r="Q50" i="36" a="1"/>
  <c r="Q50" i="36" s="1"/>
  <c r="P50" i="36" a="1"/>
  <c r="P50" i="36" s="1"/>
  <c r="Z50" i="36" s="1"/>
  <c r="O50" i="36" a="1"/>
  <c r="O50" i="36" s="1"/>
  <c r="N50" i="36" a="1"/>
  <c r="N50" i="36" s="1"/>
  <c r="M50" i="36" a="1"/>
  <c r="M50" i="36" s="1"/>
  <c r="L50" i="36" a="1"/>
  <c r="L50" i="36" s="1"/>
  <c r="K50" i="36" a="1"/>
  <c r="K50" i="36" s="1"/>
  <c r="Y49" i="36" a="1"/>
  <c r="Y49" i="36" s="1"/>
  <c r="X49" i="36" a="1"/>
  <c r="X49" i="36" s="1"/>
  <c r="W49" i="36" a="1"/>
  <c r="W49" i="36" s="1"/>
  <c r="V49" i="36" a="1"/>
  <c r="V49" i="36" s="1"/>
  <c r="U49" i="36" a="1"/>
  <c r="U49" i="36" s="1"/>
  <c r="T49" i="36" a="1"/>
  <c r="T49" i="36" s="1"/>
  <c r="S49" i="36" a="1"/>
  <c r="S49" i="36" s="1"/>
  <c r="R49" i="36" a="1"/>
  <c r="R49" i="36" s="1"/>
  <c r="Q49" i="36" a="1"/>
  <c r="Q49" i="36" s="1"/>
  <c r="P49" i="36" a="1"/>
  <c r="P49" i="36" s="1"/>
  <c r="Z49" i="36" s="1"/>
  <c r="O49" i="36" a="1"/>
  <c r="O49" i="36" s="1"/>
  <c r="N49" i="36" a="1"/>
  <c r="N49" i="36" s="1"/>
  <c r="M49" i="36" a="1"/>
  <c r="M49" i="36" s="1"/>
  <c r="L49" i="36" a="1"/>
  <c r="L49" i="36" s="1"/>
  <c r="K49" i="36" a="1"/>
  <c r="K49" i="36" s="1"/>
  <c r="Y48" i="36" a="1"/>
  <c r="Y48" i="36" s="1"/>
  <c r="X48" i="36" a="1"/>
  <c r="X48" i="36" s="1"/>
  <c r="W48" i="36" a="1"/>
  <c r="W48" i="36" s="1"/>
  <c r="V48" i="36" a="1"/>
  <c r="V48" i="36" s="1"/>
  <c r="U48" i="36" a="1"/>
  <c r="U48" i="36" s="1"/>
  <c r="T48" i="36" a="1"/>
  <c r="T48" i="36" s="1"/>
  <c r="S48" i="36" a="1"/>
  <c r="S48" i="36" s="1"/>
  <c r="R48" i="36" a="1"/>
  <c r="R48" i="36" s="1"/>
  <c r="Q48" i="36" a="1"/>
  <c r="Q48" i="36" s="1"/>
  <c r="P48" i="36" a="1"/>
  <c r="P48" i="36" s="1"/>
  <c r="Z48" i="36" s="1"/>
  <c r="O48" i="36" a="1"/>
  <c r="O48" i="36" s="1"/>
  <c r="N48" i="36" a="1"/>
  <c r="N48" i="36" s="1"/>
  <c r="M48" i="36" a="1"/>
  <c r="M48" i="36" s="1"/>
  <c r="L48" i="36" a="1"/>
  <c r="L48" i="36" s="1"/>
  <c r="K48" i="36" a="1"/>
  <c r="K48" i="36" s="1"/>
  <c r="Y47" i="36" a="1"/>
  <c r="Y47" i="36" s="1"/>
  <c r="X47" i="36" a="1"/>
  <c r="X47" i="36" s="1"/>
  <c r="W47" i="36" a="1"/>
  <c r="W47" i="36" s="1"/>
  <c r="V47" i="36" a="1"/>
  <c r="V47" i="36" s="1"/>
  <c r="U47" i="36" a="1"/>
  <c r="U47" i="36" s="1"/>
  <c r="T47" i="36" a="1"/>
  <c r="T47" i="36" s="1"/>
  <c r="S47" i="36" a="1"/>
  <c r="S47" i="36" s="1"/>
  <c r="R47" i="36" a="1"/>
  <c r="R47" i="36" s="1"/>
  <c r="Q47" i="36" a="1"/>
  <c r="Q47" i="36" s="1"/>
  <c r="P47" i="36" a="1"/>
  <c r="P47" i="36" s="1"/>
  <c r="Z47" i="36" s="1"/>
  <c r="O47" i="36" a="1"/>
  <c r="O47" i="36" s="1"/>
  <c r="N47" i="36" a="1"/>
  <c r="N47" i="36" s="1"/>
  <c r="M47" i="36" a="1"/>
  <c r="M47" i="36" s="1"/>
  <c r="L47" i="36" a="1"/>
  <c r="L47" i="36" s="1"/>
  <c r="K47" i="36" a="1"/>
  <c r="K47" i="36" s="1"/>
  <c r="Y46" i="36" a="1"/>
  <c r="Y46" i="36" s="1"/>
  <c r="X46" i="36" a="1"/>
  <c r="X46" i="36" s="1"/>
  <c r="W46" i="36" a="1"/>
  <c r="W46" i="36" s="1"/>
  <c r="V46" i="36" a="1"/>
  <c r="V46" i="36" s="1"/>
  <c r="U46" i="36" a="1"/>
  <c r="U46" i="36" s="1"/>
  <c r="T46" i="36" a="1"/>
  <c r="T46" i="36" s="1"/>
  <c r="S46" i="36" a="1"/>
  <c r="S46" i="36" s="1"/>
  <c r="R46" i="36" a="1"/>
  <c r="R46" i="36" s="1"/>
  <c r="Q46" i="36" a="1"/>
  <c r="Q46" i="36" s="1"/>
  <c r="P46" i="36" a="1"/>
  <c r="P46" i="36" s="1"/>
  <c r="Z46" i="36" s="1"/>
  <c r="O46" i="36" a="1"/>
  <c r="O46" i="36" s="1"/>
  <c r="N46" i="36" a="1"/>
  <c r="N46" i="36" s="1"/>
  <c r="M46" i="36" a="1"/>
  <c r="M46" i="36" s="1"/>
  <c r="L46" i="36" a="1"/>
  <c r="L46" i="36" s="1"/>
  <c r="K46" i="36" a="1"/>
  <c r="K46" i="36" s="1"/>
  <c r="Y45" i="36" a="1"/>
  <c r="Y45" i="36" s="1"/>
  <c r="X45" i="36" a="1"/>
  <c r="X45" i="36" s="1"/>
  <c r="W45" i="36" a="1"/>
  <c r="W45" i="36" s="1"/>
  <c r="V45" i="36" a="1"/>
  <c r="V45" i="36" s="1"/>
  <c r="U45" i="36" a="1"/>
  <c r="U45" i="36" s="1"/>
  <c r="T45" i="36" a="1"/>
  <c r="T45" i="36" s="1"/>
  <c r="S45" i="36" a="1"/>
  <c r="S45" i="36" s="1"/>
  <c r="R45" i="36" a="1"/>
  <c r="R45" i="36" s="1"/>
  <c r="Q45" i="36" a="1"/>
  <c r="Q45" i="36" s="1"/>
  <c r="P45" i="36" a="1"/>
  <c r="P45" i="36" s="1"/>
  <c r="Z45" i="36" s="1"/>
  <c r="O45" i="36" a="1"/>
  <c r="O45" i="36" s="1"/>
  <c r="N45" i="36" a="1"/>
  <c r="N45" i="36" s="1"/>
  <c r="M45" i="36" a="1"/>
  <c r="M45" i="36" s="1"/>
  <c r="L45" i="36" a="1"/>
  <c r="L45" i="36" s="1"/>
  <c r="K45" i="36" a="1"/>
  <c r="K45" i="36" s="1"/>
  <c r="Y44" i="36" a="1"/>
  <c r="Y44" i="36" s="1"/>
  <c r="X44" i="36" a="1"/>
  <c r="X44" i="36" s="1"/>
  <c r="W44" i="36" a="1"/>
  <c r="W44" i="36" s="1"/>
  <c r="V44" i="36" a="1"/>
  <c r="V44" i="36" s="1"/>
  <c r="U44" i="36" a="1"/>
  <c r="U44" i="36" s="1"/>
  <c r="T44" i="36" a="1"/>
  <c r="T44" i="36" s="1"/>
  <c r="S44" i="36" a="1"/>
  <c r="S44" i="36" s="1"/>
  <c r="R44" i="36" a="1"/>
  <c r="R44" i="36" s="1"/>
  <c r="Q44" i="36" a="1"/>
  <c r="Q44" i="36" s="1"/>
  <c r="P44" i="36" a="1"/>
  <c r="P44" i="36" s="1"/>
  <c r="Z44" i="36" s="1"/>
  <c r="O44" i="36" a="1"/>
  <c r="O44" i="36" s="1"/>
  <c r="N44" i="36" a="1"/>
  <c r="N44" i="36" s="1"/>
  <c r="M44" i="36" a="1"/>
  <c r="M44" i="36" s="1"/>
  <c r="L44" i="36" a="1"/>
  <c r="L44" i="36" s="1"/>
  <c r="K44" i="36" a="1"/>
  <c r="K44" i="36" s="1"/>
  <c r="Y43" i="36" a="1"/>
  <c r="Y43" i="36" s="1"/>
  <c r="X43" i="36" a="1"/>
  <c r="X43" i="36" s="1"/>
  <c r="W43" i="36" a="1"/>
  <c r="W43" i="36" s="1"/>
  <c r="V43" i="36" a="1"/>
  <c r="V43" i="36" s="1"/>
  <c r="U43" i="36" a="1"/>
  <c r="U43" i="36" s="1"/>
  <c r="T43" i="36" a="1"/>
  <c r="T43" i="36" s="1"/>
  <c r="S43" i="36" a="1"/>
  <c r="S43" i="36" s="1"/>
  <c r="R43" i="36" a="1"/>
  <c r="R43" i="36" s="1"/>
  <c r="Q43" i="36" a="1"/>
  <c r="Q43" i="36" s="1"/>
  <c r="P43" i="36" a="1"/>
  <c r="P43" i="36" s="1"/>
  <c r="Z43" i="36" s="1"/>
  <c r="O43" i="36" a="1"/>
  <c r="O43" i="36" s="1"/>
  <c r="N43" i="36" a="1"/>
  <c r="N43" i="36" s="1"/>
  <c r="M43" i="36" a="1"/>
  <c r="M43" i="36" s="1"/>
  <c r="L43" i="36" a="1"/>
  <c r="L43" i="36" s="1"/>
  <c r="K43" i="36" a="1"/>
  <c r="K43" i="36" s="1"/>
  <c r="Y42" i="36" a="1"/>
  <c r="Y42" i="36" s="1"/>
  <c r="X42" i="36" a="1"/>
  <c r="X42" i="36" s="1"/>
  <c r="W42" i="36" a="1"/>
  <c r="W42" i="36" s="1"/>
  <c r="V42" i="36" a="1"/>
  <c r="V42" i="36" s="1"/>
  <c r="U42" i="36" a="1"/>
  <c r="U42" i="36" s="1"/>
  <c r="T42" i="36" a="1"/>
  <c r="T42" i="36" s="1"/>
  <c r="S42" i="36" a="1"/>
  <c r="S42" i="36" s="1"/>
  <c r="R42" i="36" a="1"/>
  <c r="R42" i="36" s="1"/>
  <c r="Q42" i="36" a="1"/>
  <c r="Q42" i="36" s="1"/>
  <c r="P42" i="36" a="1"/>
  <c r="P42" i="36" s="1"/>
  <c r="Z42" i="36" s="1"/>
  <c r="O42" i="36" a="1"/>
  <c r="O42" i="36" s="1"/>
  <c r="N42" i="36" a="1"/>
  <c r="N42" i="36" s="1"/>
  <c r="M42" i="36" a="1"/>
  <c r="M42" i="36" s="1"/>
  <c r="L42" i="36" a="1"/>
  <c r="L42" i="36" s="1"/>
  <c r="K42" i="36" a="1"/>
  <c r="K42" i="36" s="1"/>
  <c r="E42" i="36"/>
  <c r="E43" i="36" s="1"/>
  <c r="E44" i="36" s="1"/>
  <c r="E45" i="36" s="1"/>
  <c r="E46" i="36" s="1"/>
  <c r="E47" i="36" s="1"/>
  <c r="E48" i="36" s="1"/>
  <c r="E49" i="36" s="1"/>
  <c r="E50" i="36" s="1"/>
  <c r="E51" i="36" s="1"/>
  <c r="E52" i="36" s="1"/>
  <c r="E53" i="36" s="1"/>
  <c r="E54" i="36" s="1"/>
  <c r="E55" i="36" s="1"/>
  <c r="E56" i="36" s="1"/>
  <c r="E57" i="36" s="1"/>
  <c r="E58" i="36" s="1"/>
  <c r="E59" i="36" s="1"/>
  <c r="Y41" i="36" a="1"/>
  <c r="Y41" i="36" s="1"/>
  <c r="X41" i="36" a="1"/>
  <c r="X41" i="36" s="1"/>
  <c r="W41" i="36" a="1"/>
  <c r="W41" i="36" s="1"/>
  <c r="V41" i="36" a="1"/>
  <c r="V41" i="36" s="1"/>
  <c r="U41" i="36" a="1"/>
  <c r="U41" i="36" s="1"/>
  <c r="T41" i="36" a="1"/>
  <c r="T41" i="36" s="1"/>
  <c r="S41" i="36" a="1"/>
  <c r="S41" i="36" s="1"/>
  <c r="R41" i="36" a="1"/>
  <c r="R41" i="36" s="1"/>
  <c r="Q41" i="36" a="1"/>
  <c r="Q41" i="36" s="1"/>
  <c r="P41" i="36" a="1"/>
  <c r="P41" i="36" s="1"/>
  <c r="O41" i="36" a="1"/>
  <c r="O41" i="36" s="1"/>
  <c r="O59" i="36" s="1"/>
  <c r="N41" i="36" a="1"/>
  <c r="N41" i="36" s="1"/>
  <c r="N59" i="36" s="1"/>
  <c r="M41" i="36" a="1"/>
  <c r="M41" i="36" s="1"/>
  <c r="M59" i="36" s="1"/>
  <c r="L41" i="36" a="1"/>
  <c r="L41" i="36" s="1"/>
  <c r="L59" i="36" s="1"/>
  <c r="K41" i="36" a="1"/>
  <c r="K41" i="36" s="1"/>
  <c r="K59" i="36" s="1"/>
  <c r="Y39" i="36" a="1"/>
  <c r="Y39" i="36" s="1"/>
  <c r="X39" i="36" a="1"/>
  <c r="X39" i="36" s="1"/>
  <c r="W39" i="36" a="1"/>
  <c r="W39" i="36" s="1"/>
  <c r="V39" i="36" a="1"/>
  <c r="V39" i="36" s="1"/>
  <c r="U39" i="36" a="1"/>
  <c r="U39" i="36" s="1"/>
  <c r="T39" i="36" a="1"/>
  <c r="T39" i="36" s="1"/>
  <c r="S39" i="36" a="1"/>
  <c r="S39" i="36" s="1"/>
  <c r="R39" i="36" a="1"/>
  <c r="R39" i="36" s="1"/>
  <c r="Q39" i="36" a="1"/>
  <c r="Q39" i="36" s="1"/>
  <c r="P39" i="36" a="1"/>
  <c r="P39" i="36" s="1"/>
  <c r="Z39" i="36" s="1"/>
  <c r="O39" i="36" a="1"/>
  <c r="O39" i="36" s="1"/>
  <c r="N39" i="36" a="1"/>
  <c r="N39" i="36" s="1"/>
  <c r="M39" i="36" a="1"/>
  <c r="M39" i="36" s="1"/>
  <c r="L39" i="36" a="1"/>
  <c r="L39" i="36" s="1"/>
  <c r="K39" i="36" a="1"/>
  <c r="K39" i="36" s="1"/>
  <c r="Y38" i="36" a="1"/>
  <c r="Y38" i="36" s="1"/>
  <c r="X38" i="36" a="1"/>
  <c r="X38" i="36" s="1"/>
  <c r="W38" i="36" a="1"/>
  <c r="W38" i="36" s="1"/>
  <c r="V38" i="36" a="1"/>
  <c r="V38" i="36" s="1"/>
  <c r="U38" i="36" a="1"/>
  <c r="U38" i="36" s="1"/>
  <c r="T38" i="36" a="1"/>
  <c r="T38" i="36" s="1"/>
  <c r="S38" i="36" a="1"/>
  <c r="S38" i="36" s="1"/>
  <c r="R38" i="36" a="1"/>
  <c r="R38" i="36" s="1"/>
  <c r="Q38" i="36" a="1"/>
  <c r="Q38" i="36" s="1"/>
  <c r="P38" i="36" a="1"/>
  <c r="P38" i="36" s="1"/>
  <c r="Z38" i="36" s="1"/>
  <c r="O38" i="36" a="1"/>
  <c r="O38" i="36" s="1"/>
  <c r="N38" i="36" a="1"/>
  <c r="N38" i="36" s="1"/>
  <c r="M38" i="36" a="1"/>
  <c r="M38" i="36" s="1"/>
  <c r="L38" i="36" a="1"/>
  <c r="L38" i="36" s="1"/>
  <c r="K38" i="36" a="1"/>
  <c r="K38" i="36" s="1"/>
  <c r="Y37" i="36" a="1"/>
  <c r="Y37" i="36" s="1"/>
  <c r="X37" i="36" a="1"/>
  <c r="X37" i="36" s="1"/>
  <c r="W37" i="36" a="1"/>
  <c r="W37" i="36" s="1"/>
  <c r="V37" i="36" a="1"/>
  <c r="V37" i="36" s="1"/>
  <c r="U37" i="36" a="1"/>
  <c r="U37" i="36" s="1"/>
  <c r="T37" i="36" a="1"/>
  <c r="T37" i="36" s="1"/>
  <c r="S37" i="36" a="1"/>
  <c r="S37" i="36" s="1"/>
  <c r="R37" i="36" a="1"/>
  <c r="R37" i="36" s="1"/>
  <c r="Q37" i="36" a="1"/>
  <c r="Q37" i="36" s="1"/>
  <c r="P37" i="36" a="1"/>
  <c r="P37" i="36" s="1"/>
  <c r="Z37" i="36" s="1"/>
  <c r="O37" i="36" a="1"/>
  <c r="O37" i="36" s="1"/>
  <c r="N37" i="36" a="1"/>
  <c r="N37" i="36" s="1"/>
  <c r="M37" i="36" a="1"/>
  <c r="M37" i="36" s="1"/>
  <c r="L37" i="36" a="1"/>
  <c r="L37" i="36" s="1"/>
  <c r="K37" i="36" a="1"/>
  <c r="K37" i="36" s="1"/>
  <c r="Y36" i="36" a="1"/>
  <c r="Y36" i="36" s="1"/>
  <c r="X36" i="36" a="1"/>
  <c r="X36" i="36" s="1"/>
  <c r="W36" i="36" a="1"/>
  <c r="W36" i="36" s="1"/>
  <c r="V36" i="36" a="1"/>
  <c r="V36" i="36" s="1"/>
  <c r="U36" i="36" a="1"/>
  <c r="U36" i="36" s="1"/>
  <c r="T36" i="36" a="1"/>
  <c r="T36" i="36" s="1"/>
  <c r="S36" i="36" a="1"/>
  <c r="S36" i="36" s="1"/>
  <c r="R36" i="36" a="1"/>
  <c r="R36" i="36" s="1"/>
  <c r="Q36" i="36" a="1"/>
  <c r="Q36" i="36" s="1"/>
  <c r="P36" i="36" a="1"/>
  <c r="P36" i="36" s="1"/>
  <c r="Z36" i="36" s="1"/>
  <c r="O36" i="36" a="1"/>
  <c r="O36" i="36" s="1"/>
  <c r="N36" i="36" a="1"/>
  <c r="N36" i="36" s="1"/>
  <c r="M36" i="36" a="1"/>
  <c r="M36" i="36" s="1"/>
  <c r="L36" i="36" a="1"/>
  <c r="L36" i="36" s="1"/>
  <c r="K36" i="36" a="1"/>
  <c r="K36" i="36" s="1"/>
  <c r="Y35" i="36" a="1"/>
  <c r="Y35" i="36" s="1"/>
  <c r="X35" i="36" a="1"/>
  <c r="X35" i="36" s="1"/>
  <c r="W35" i="36" a="1"/>
  <c r="W35" i="36" s="1"/>
  <c r="V35" i="36" a="1"/>
  <c r="V35" i="36" s="1"/>
  <c r="U35" i="36" a="1"/>
  <c r="U35" i="36" s="1"/>
  <c r="T35" i="36" a="1"/>
  <c r="T35" i="36" s="1"/>
  <c r="S35" i="36" a="1"/>
  <c r="S35" i="36" s="1"/>
  <c r="R35" i="36" a="1"/>
  <c r="R35" i="36" s="1"/>
  <c r="Q35" i="36" a="1"/>
  <c r="Q35" i="36" s="1"/>
  <c r="P35" i="36" a="1"/>
  <c r="P35" i="36" s="1"/>
  <c r="Z35" i="36" s="1"/>
  <c r="O35" i="36" a="1"/>
  <c r="O35" i="36" s="1"/>
  <c r="N35" i="36" a="1"/>
  <c r="N35" i="36" s="1"/>
  <c r="M35" i="36" a="1"/>
  <c r="M35" i="36" s="1"/>
  <c r="L35" i="36" a="1"/>
  <c r="L35" i="36" s="1"/>
  <c r="K35" i="36" a="1"/>
  <c r="K35" i="36" s="1"/>
  <c r="Y34" i="36" a="1"/>
  <c r="Y34" i="36" s="1"/>
  <c r="X34" i="36" a="1"/>
  <c r="X34" i="36" s="1"/>
  <c r="W34" i="36" a="1"/>
  <c r="W34" i="36" s="1"/>
  <c r="V34" i="36" a="1"/>
  <c r="V34" i="36" s="1"/>
  <c r="U34" i="36" a="1"/>
  <c r="U34" i="36" s="1"/>
  <c r="T34" i="36" a="1"/>
  <c r="T34" i="36" s="1"/>
  <c r="S34" i="36" a="1"/>
  <c r="S34" i="36" s="1"/>
  <c r="R34" i="36" a="1"/>
  <c r="R34" i="36" s="1"/>
  <c r="Q34" i="36" a="1"/>
  <c r="Q34" i="36" s="1"/>
  <c r="P34" i="36" a="1"/>
  <c r="P34" i="36" s="1"/>
  <c r="Z34" i="36" s="1"/>
  <c r="O34" i="36" a="1"/>
  <c r="O34" i="36" s="1"/>
  <c r="N34" i="36" a="1"/>
  <c r="N34" i="36" s="1"/>
  <c r="M34" i="36" a="1"/>
  <c r="M34" i="36" s="1"/>
  <c r="L34" i="36" a="1"/>
  <c r="L34" i="36" s="1"/>
  <c r="K34" i="36" a="1"/>
  <c r="K34" i="36" s="1"/>
  <c r="Y33" i="36" a="1"/>
  <c r="Y33" i="36"/>
  <c r="X33" i="36" a="1"/>
  <c r="X33" i="36" s="1"/>
  <c r="W33" i="36" a="1"/>
  <c r="W33" i="36"/>
  <c r="V33" i="36" a="1"/>
  <c r="V33" i="36" s="1"/>
  <c r="U33" i="36" a="1"/>
  <c r="U33" i="36"/>
  <c r="T33" i="36" a="1"/>
  <c r="T33" i="36" s="1"/>
  <c r="S33" i="36" a="1"/>
  <c r="S33" i="36"/>
  <c r="R33" i="36" a="1"/>
  <c r="R33" i="36" s="1"/>
  <c r="Q33" i="36" a="1"/>
  <c r="Q33" i="36"/>
  <c r="P33" i="36" a="1"/>
  <c r="P33" i="36" s="1"/>
  <c r="Z33" i="36" s="1"/>
  <c r="O33" i="36" a="1"/>
  <c r="O33" i="36"/>
  <c r="N33" i="36" a="1"/>
  <c r="N33" i="36" s="1"/>
  <c r="M33" i="36" a="1"/>
  <c r="M33" i="36"/>
  <c r="L33" i="36" a="1"/>
  <c r="L33" i="36" s="1"/>
  <c r="K33" i="36" a="1"/>
  <c r="K33" i="36"/>
  <c r="Y32" i="36" a="1"/>
  <c r="Y32" i="36" s="1"/>
  <c r="X32" i="36" a="1"/>
  <c r="X32" i="36" s="1"/>
  <c r="W32" i="36" a="1"/>
  <c r="W32" i="36" s="1"/>
  <c r="V32" i="36" a="1"/>
  <c r="V32" i="36" s="1"/>
  <c r="U32" i="36" a="1"/>
  <c r="U32" i="36" s="1"/>
  <c r="T32" i="36" a="1"/>
  <c r="T32" i="36" s="1"/>
  <c r="S32" i="36" a="1"/>
  <c r="S32" i="36" s="1"/>
  <c r="R32" i="36" a="1"/>
  <c r="R32" i="36" s="1"/>
  <c r="Q32" i="36" a="1"/>
  <c r="Q32" i="36" s="1"/>
  <c r="P32" i="36" a="1"/>
  <c r="P32" i="36" s="1"/>
  <c r="Z32" i="36" s="1"/>
  <c r="O32" i="36" a="1"/>
  <c r="O32" i="36" s="1"/>
  <c r="N32" i="36" a="1"/>
  <c r="N32" i="36" s="1"/>
  <c r="M32" i="36" a="1"/>
  <c r="M32" i="36" s="1"/>
  <c r="L32" i="36" a="1"/>
  <c r="L32" i="36" s="1"/>
  <c r="K32" i="36" a="1"/>
  <c r="K32" i="36" s="1"/>
  <c r="Y31" i="36" a="1"/>
  <c r="Y31" i="36"/>
  <c r="X31" i="36" a="1"/>
  <c r="X31" i="36" s="1"/>
  <c r="W31" i="36" a="1"/>
  <c r="W31" i="36"/>
  <c r="V31" i="36" a="1"/>
  <c r="V31" i="36" s="1"/>
  <c r="U31" i="36" a="1"/>
  <c r="U31" i="36"/>
  <c r="T31" i="36" a="1"/>
  <c r="T31" i="36" s="1"/>
  <c r="S31" i="36" a="1"/>
  <c r="S31" i="36"/>
  <c r="R31" i="36" a="1"/>
  <c r="R31" i="36" s="1"/>
  <c r="Q31" i="36" a="1"/>
  <c r="Q31" i="36"/>
  <c r="P31" i="36" a="1"/>
  <c r="P31" i="36" s="1"/>
  <c r="Z31" i="36" s="1"/>
  <c r="O31" i="36" a="1"/>
  <c r="O31" i="36"/>
  <c r="N31" i="36" a="1"/>
  <c r="N31" i="36" s="1"/>
  <c r="M31" i="36" a="1"/>
  <c r="M31" i="36"/>
  <c r="L31" i="36" a="1"/>
  <c r="L31" i="36" s="1"/>
  <c r="K31" i="36" a="1"/>
  <c r="K31" i="36"/>
  <c r="Y30" i="36" a="1"/>
  <c r="Y30" i="36" s="1"/>
  <c r="X30" i="36" a="1"/>
  <c r="X30" i="36" s="1"/>
  <c r="W30" i="36" a="1"/>
  <c r="W30" i="36" s="1"/>
  <c r="V30" i="36" a="1"/>
  <c r="V30" i="36" s="1"/>
  <c r="U30" i="36" a="1"/>
  <c r="U30" i="36" s="1"/>
  <c r="T30" i="36" a="1"/>
  <c r="T30" i="36" s="1"/>
  <c r="S30" i="36" a="1"/>
  <c r="S30" i="36" s="1"/>
  <c r="R30" i="36" a="1"/>
  <c r="R30" i="36" s="1"/>
  <c r="Q30" i="36" a="1"/>
  <c r="Q30" i="36" s="1"/>
  <c r="P30" i="36" a="1"/>
  <c r="P30" i="36" s="1"/>
  <c r="Z30" i="36" s="1"/>
  <c r="O30" i="36" a="1"/>
  <c r="O30" i="36" s="1"/>
  <c r="N30" i="36" a="1"/>
  <c r="N30" i="36" s="1"/>
  <c r="M30" i="36" a="1"/>
  <c r="M30" i="36" s="1"/>
  <c r="L30" i="36" a="1"/>
  <c r="L30" i="36" s="1"/>
  <c r="K30" i="36" a="1"/>
  <c r="K30" i="36" s="1"/>
  <c r="Y29" i="36" a="1"/>
  <c r="Y29" i="36" s="1"/>
  <c r="X29" i="36" a="1"/>
  <c r="X29" i="36" s="1"/>
  <c r="W29" i="36" a="1"/>
  <c r="W29" i="36" s="1"/>
  <c r="V29" i="36" a="1"/>
  <c r="V29" i="36" s="1"/>
  <c r="U29" i="36" a="1"/>
  <c r="U29" i="36" s="1"/>
  <c r="T29" i="36" a="1"/>
  <c r="T29" i="36" s="1"/>
  <c r="S29" i="36" a="1"/>
  <c r="S29" i="36" s="1"/>
  <c r="R29" i="36" a="1"/>
  <c r="R29" i="36" s="1"/>
  <c r="Q29" i="36" a="1"/>
  <c r="Q29" i="36" s="1"/>
  <c r="P29" i="36" a="1"/>
  <c r="P29" i="36" s="1"/>
  <c r="Z29" i="36" s="1"/>
  <c r="O29" i="36" a="1"/>
  <c r="O29" i="36" s="1"/>
  <c r="N29" i="36" a="1"/>
  <c r="N29" i="36" s="1"/>
  <c r="M29" i="36" a="1"/>
  <c r="M29" i="36" s="1"/>
  <c r="L29" i="36" a="1"/>
  <c r="L29" i="36" s="1"/>
  <c r="K29" i="36" a="1"/>
  <c r="K29" i="36" s="1"/>
  <c r="Y28" i="36" a="1"/>
  <c r="Y28" i="36" s="1"/>
  <c r="X28" i="36" a="1"/>
  <c r="X28" i="36" s="1"/>
  <c r="W28" i="36" a="1"/>
  <c r="W28" i="36" s="1"/>
  <c r="V28" i="36" a="1"/>
  <c r="V28" i="36" s="1"/>
  <c r="U28" i="36" a="1"/>
  <c r="U28" i="36" s="1"/>
  <c r="T28" i="36" a="1"/>
  <c r="T28" i="36" s="1"/>
  <c r="S28" i="36" a="1"/>
  <c r="S28" i="36" s="1"/>
  <c r="R28" i="36" a="1"/>
  <c r="R28" i="36" s="1"/>
  <c r="Q28" i="36" a="1"/>
  <c r="Q28" i="36" s="1"/>
  <c r="P28" i="36" a="1"/>
  <c r="P28" i="36" s="1"/>
  <c r="Z28" i="36" s="1"/>
  <c r="O28" i="36" a="1"/>
  <c r="O28" i="36" s="1"/>
  <c r="N28" i="36" a="1"/>
  <c r="N28" i="36" s="1"/>
  <c r="M28" i="36" a="1"/>
  <c r="M28" i="36" s="1"/>
  <c r="L28" i="36" a="1"/>
  <c r="L28" i="36" s="1"/>
  <c r="K28" i="36" a="1"/>
  <c r="K28" i="36" s="1"/>
  <c r="Y27" i="36" a="1"/>
  <c r="Y27" i="36" s="1"/>
  <c r="X27" i="36" a="1"/>
  <c r="X27" i="36" s="1"/>
  <c r="W27" i="36" a="1"/>
  <c r="W27" i="36" s="1"/>
  <c r="V27" i="36" a="1"/>
  <c r="V27" i="36" s="1"/>
  <c r="U27" i="36" a="1"/>
  <c r="U27" i="36" s="1"/>
  <c r="T27" i="36" a="1"/>
  <c r="T27" i="36" s="1"/>
  <c r="S27" i="36" a="1"/>
  <c r="S27" i="36" s="1"/>
  <c r="R27" i="36" a="1"/>
  <c r="R27" i="36" s="1"/>
  <c r="Q27" i="36" a="1"/>
  <c r="Q27" i="36" s="1"/>
  <c r="P27" i="36" a="1"/>
  <c r="P27" i="36" s="1"/>
  <c r="Z27" i="36" s="1"/>
  <c r="O27" i="36" a="1"/>
  <c r="O27" i="36" s="1"/>
  <c r="N27" i="36" a="1"/>
  <c r="N27" i="36" s="1"/>
  <c r="M27" i="36" a="1"/>
  <c r="M27" i="36" s="1"/>
  <c r="L27" i="36" a="1"/>
  <c r="L27" i="36" s="1"/>
  <c r="K27" i="36" a="1"/>
  <c r="K27" i="36" s="1"/>
  <c r="Y26" i="36" a="1"/>
  <c r="Y26" i="36" s="1"/>
  <c r="X26" i="36" a="1"/>
  <c r="X26" i="36" s="1"/>
  <c r="W26" i="36" a="1"/>
  <c r="W26" i="36" s="1"/>
  <c r="V26" i="36" a="1"/>
  <c r="V26" i="36" s="1"/>
  <c r="U26" i="36" a="1"/>
  <c r="U26" i="36" s="1"/>
  <c r="T26" i="36" a="1"/>
  <c r="T26" i="36" s="1"/>
  <c r="S26" i="36" a="1"/>
  <c r="S26" i="36" s="1"/>
  <c r="R26" i="36" a="1"/>
  <c r="R26" i="36" s="1"/>
  <c r="Q26" i="36" a="1"/>
  <c r="Q26" i="36" s="1"/>
  <c r="P26" i="36" a="1"/>
  <c r="P26" i="36" s="1"/>
  <c r="Z26" i="36" s="1"/>
  <c r="O26" i="36" a="1"/>
  <c r="O26" i="36" s="1"/>
  <c r="N26" i="36" a="1"/>
  <c r="N26" i="36" s="1"/>
  <c r="M26" i="36" a="1"/>
  <c r="M26" i="36" s="1"/>
  <c r="L26" i="36" a="1"/>
  <c r="L26" i="36" s="1"/>
  <c r="K26" i="36" a="1"/>
  <c r="K26" i="36" s="1"/>
  <c r="Y25" i="36" a="1"/>
  <c r="Y25" i="36" s="1"/>
  <c r="X25" i="36" a="1"/>
  <c r="X25" i="36" s="1"/>
  <c r="W25" i="36" a="1"/>
  <c r="W25" i="36" s="1"/>
  <c r="V25" i="36" a="1"/>
  <c r="V25" i="36" s="1"/>
  <c r="U25" i="36" a="1"/>
  <c r="U25" i="36" s="1"/>
  <c r="T25" i="36" a="1"/>
  <c r="T25" i="36" s="1"/>
  <c r="S25" i="36" a="1"/>
  <c r="S25" i="36" s="1"/>
  <c r="R25" i="36" a="1"/>
  <c r="R25" i="36" s="1"/>
  <c r="Q25" i="36" a="1"/>
  <c r="Q25" i="36" s="1"/>
  <c r="P25" i="36" a="1"/>
  <c r="P25" i="36" s="1"/>
  <c r="Z25" i="36" s="1"/>
  <c r="O25" i="36" a="1"/>
  <c r="O25" i="36" s="1"/>
  <c r="N25" i="36" a="1"/>
  <c r="N25" i="36" s="1"/>
  <c r="M25" i="36" a="1"/>
  <c r="M25" i="36" s="1"/>
  <c r="L25" i="36" a="1"/>
  <c r="L25" i="36" s="1"/>
  <c r="K25" i="36" a="1"/>
  <c r="K25" i="36" s="1"/>
  <c r="Y24" i="36" a="1"/>
  <c r="Y24" i="36" s="1"/>
  <c r="X24" i="36" a="1"/>
  <c r="X24" i="36" s="1"/>
  <c r="W24" i="36" a="1"/>
  <c r="W24" i="36" s="1"/>
  <c r="V24" i="36" a="1"/>
  <c r="V24" i="36" s="1"/>
  <c r="U24" i="36" a="1"/>
  <c r="U24" i="36" s="1"/>
  <c r="T24" i="36" a="1"/>
  <c r="T24" i="36" s="1"/>
  <c r="S24" i="36" a="1"/>
  <c r="S24" i="36" s="1"/>
  <c r="R24" i="36" a="1"/>
  <c r="R24" i="36" s="1"/>
  <c r="Q24" i="36" a="1"/>
  <c r="Q24" i="36" s="1"/>
  <c r="P24" i="36" a="1"/>
  <c r="P24" i="36" s="1"/>
  <c r="Z24" i="36" s="1"/>
  <c r="O24" i="36" a="1"/>
  <c r="O24" i="36" s="1"/>
  <c r="N24" i="36" a="1"/>
  <c r="N24" i="36" s="1"/>
  <c r="M24" i="36" a="1"/>
  <c r="M24" i="36" s="1"/>
  <c r="L24" i="36" a="1"/>
  <c r="L24" i="36" s="1"/>
  <c r="K24" i="36" a="1"/>
  <c r="K24" i="36" s="1"/>
  <c r="Y23" i="36" a="1"/>
  <c r="Y23" i="36" s="1"/>
  <c r="X23" i="36" a="1"/>
  <c r="X23" i="36" s="1"/>
  <c r="W23" i="36" a="1"/>
  <c r="W23" i="36" s="1"/>
  <c r="V23" i="36" a="1"/>
  <c r="V23" i="36" s="1"/>
  <c r="U23" i="36" a="1"/>
  <c r="U23" i="36" s="1"/>
  <c r="T23" i="36" a="1"/>
  <c r="T23" i="36" s="1"/>
  <c r="S23" i="36" a="1"/>
  <c r="S23" i="36" s="1"/>
  <c r="R23" i="36" a="1"/>
  <c r="R23" i="36" s="1"/>
  <c r="Q23" i="36" a="1"/>
  <c r="Q23" i="36" s="1"/>
  <c r="P23" i="36" a="1"/>
  <c r="P23" i="36" s="1"/>
  <c r="Z23" i="36" s="1"/>
  <c r="O23" i="36" a="1"/>
  <c r="O23" i="36" s="1"/>
  <c r="N23" i="36" a="1"/>
  <c r="N23" i="36" s="1"/>
  <c r="M23" i="36" a="1"/>
  <c r="M23" i="36" s="1"/>
  <c r="L23" i="36" a="1"/>
  <c r="L23" i="36" s="1"/>
  <c r="K23" i="36" a="1"/>
  <c r="K23" i="36" s="1"/>
  <c r="Y22" i="36" a="1"/>
  <c r="Y22" i="36" s="1"/>
  <c r="X22" i="36" a="1"/>
  <c r="X22" i="36" s="1"/>
  <c r="W22" i="36" a="1"/>
  <c r="W22" i="36" s="1"/>
  <c r="V22" i="36" a="1"/>
  <c r="V22" i="36" s="1"/>
  <c r="U22" i="36" a="1"/>
  <c r="U22" i="36" s="1"/>
  <c r="T22" i="36" a="1"/>
  <c r="T22" i="36" s="1"/>
  <c r="S22" i="36" a="1"/>
  <c r="S22" i="36" s="1"/>
  <c r="R22" i="36" a="1"/>
  <c r="R22" i="36" s="1"/>
  <c r="Q22" i="36" a="1"/>
  <c r="Q22" i="36" s="1"/>
  <c r="P22" i="36" a="1"/>
  <c r="P22" i="36" s="1"/>
  <c r="Z22" i="36" s="1"/>
  <c r="O22" i="36" a="1"/>
  <c r="O22" i="36" s="1"/>
  <c r="N22" i="36" a="1"/>
  <c r="N22" i="36" s="1"/>
  <c r="M22" i="36" a="1"/>
  <c r="M22" i="36" s="1"/>
  <c r="L22" i="36" a="1"/>
  <c r="L22" i="36" s="1"/>
  <c r="K22" i="36" a="1"/>
  <c r="K22" i="36" s="1"/>
  <c r="Y21" i="36" a="1"/>
  <c r="Y21" i="36" s="1"/>
  <c r="X21" i="36" a="1"/>
  <c r="X21" i="36" s="1"/>
  <c r="W21" i="36" a="1"/>
  <c r="W21" i="36" s="1"/>
  <c r="V21" i="36" a="1"/>
  <c r="V21" i="36" s="1"/>
  <c r="U21" i="36" a="1"/>
  <c r="U21" i="36" s="1"/>
  <c r="T21" i="36" a="1"/>
  <c r="T21" i="36" s="1"/>
  <c r="S21" i="36" a="1"/>
  <c r="S21" i="36" s="1"/>
  <c r="R21" i="36" a="1"/>
  <c r="R21" i="36" s="1"/>
  <c r="Q21" i="36" a="1"/>
  <c r="Q21" i="36" s="1"/>
  <c r="P21" i="36" a="1"/>
  <c r="P21" i="36" s="1"/>
  <c r="Z21" i="36" s="1"/>
  <c r="O21" i="36" a="1"/>
  <c r="O21" i="36" s="1"/>
  <c r="N21" i="36" a="1"/>
  <c r="N21" i="36" s="1"/>
  <c r="M21" i="36" a="1"/>
  <c r="M21" i="36" s="1"/>
  <c r="L21" i="36" a="1"/>
  <c r="L21" i="36" s="1"/>
  <c r="K21" i="36" a="1"/>
  <c r="K21" i="36" s="1"/>
  <c r="Y20" i="36" a="1"/>
  <c r="Y20" i="36" s="1"/>
  <c r="X20" i="36" a="1"/>
  <c r="X20" i="36" s="1"/>
  <c r="W20" i="36" a="1"/>
  <c r="W20" i="36" s="1"/>
  <c r="V20" i="36" a="1"/>
  <c r="V20" i="36" s="1"/>
  <c r="U20" i="36" a="1"/>
  <c r="U20" i="36" s="1"/>
  <c r="T20" i="36" a="1"/>
  <c r="T20" i="36" s="1"/>
  <c r="S20" i="36" a="1"/>
  <c r="S20" i="36" s="1"/>
  <c r="R20" i="36" a="1"/>
  <c r="R20" i="36" s="1"/>
  <c r="Q20" i="36" a="1"/>
  <c r="Q20" i="36" s="1"/>
  <c r="P20" i="36" a="1"/>
  <c r="P20" i="36" s="1"/>
  <c r="Z20" i="36" s="1"/>
  <c r="O20" i="36" a="1"/>
  <c r="O20" i="36" s="1"/>
  <c r="N20" i="36" a="1"/>
  <c r="N20" i="36" s="1"/>
  <c r="M20" i="36" a="1"/>
  <c r="M20" i="36" s="1"/>
  <c r="L20" i="36" a="1"/>
  <c r="L20" i="36" s="1"/>
  <c r="K20" i="36" a="1"/>
  <c r="K20" i="36" s="1"/>
  <c r="Y19" i="36" a="1"/>
  <c r="Y19" i="36" s="1"/>
  <c r="X19" i="36" a="1"/>
  <c r="X19" i="36" s="1"/>
  <c r="W19" i="36" a="1"/>
  <c r="W19" i="36" s="1"/>
  <c r="V19" i="36" a="1"/>
  <c r="V19" i="36" s="1"/>
  <c r="U19" i="36" a="1"/>
  <c r="U19" i="36" s="1"/>
  <c r="T19" i="36" a="1"/>
  <c r="T19" i="36" s="1"/>
  <c r="S19" i="36" a="1"/>
  <c r="S19" i="36" s="1"/>
  <c r="R19" i="36" a="1"/>
  <c r="R19" i="36" s="1"/>
  <c r="Q19" i="36" a="1"/>
  <c r="Q19" i="36" s="1"/>
  <c r="P19" i="36" a="1"/>
  <c r="P19" i="36" s="1"/>
  <c r="Z19" i="36" s="1"/>
  <c r="O19" i="36" a="1"/>
  <c r="O19" i="36" s="1"/>
  <c r="N19" i="36" a="1"/>
  <c r="N19" i="36" s="1"/>
  <c r="M19" i="36" a="1"/>
  <c r="M19" i="36" s="1"/>
  <c r="L19" i="36" a="1"/>
  <c r="L19" i="36" s="1"/>
  <c r="K19" i="36" a="1"/>
  <c r="K19" i="36" s="1"/>
  <c r="Y18" i="36" a="1"/>
  <c r="Y18" i="36" s="1"/>
  <c r="X18" i="36" a="1"/>
  <c r="X18" i="36" s="1"/>
  <c r="W18" i="36" a="1"/>
  <c r="W18" i="36" s="1"/>
  <c r="V18" i="36" a="1"/>
  <c r="V18" i="36" s="1"/>
  <c r="U18" i="36" a="1"/>
  <c r="U18" i="36" s="1"/>
  <c r="T18" i="36" a="1"/>
  <c r="T18" i="36" s="1"/>
  <c r="S18" i="36" a="1"/>
  <c r="S18" i="36" s="1"/>
  <c r="R18" i="36" a="1"/>
  <c r="R18" i="36" s="1"/>
  <c r="Q18" i="36" a="1"/>
  <c r="Q18" i="36" s="1"/>
  <c r="P18" i="36" a="1"/>
  <c r="P18" i="36" s="1"/>
  <c r="Z18" i="36" s="1"/>
  <c r="O18" i="36" a="1"/>
  <c r="O18" i="36" s="1"/>
  <c r="N18" i="36" a="1"/>
  <c r="N18" i="36" s="1"/>
  <c r="M18" i="36" a="1"/>
  <c r="M18" i="36" s="1"/>
  <c r="L18" i="36" a="1"/>
  <c r="L18" i="36" s="1"/>
  <c r="K18" i="36" a="1"/>
  <c r="K18" i="36" s="1"/>
  <c r="Y17" i="36" a="1"/>
  <c r="Y17" i="36" s="1"/>
  <c r="X17" i="36" a="1"/>
  <c r="X17" i="36" s="1"/>
  <c r="W17" i="36" a="1"/>
  <c r="W17" i="36" s="1"/>
  <c r="V17" i="36" a="1"/>
  <c r="V17" i="36" s="1"/>
  <c r="U17" i="36" a="1"/>
  <c r="U17" i="36" s="1"/>
  <c r="T17" i="36" a="1"/>
  <c r="T17" i="36" s="1"/>
  <c r="S17" i="36" a="1"/>
  <c r="S17" i="36" s="1"/>
  <c r="R17" i="36" a="1"/>
  <c r="R17" i="36" s="1"/>
  <c r="Q17" i="36" a="1"/>
  <c r="Q17" i="36" s="1"/>
  <c r="P17" i="36"/>
  <c r="Z17" i="36" s="1"/>
  <c r="O17" i="36"/>
  <c r="N17" i="36"/>
  <c r="M17" i="36"/>
  <c r="L17" i="36"/>
  <c r="K17" i="36"/>
  <c r="Y16" i="36" a="1"/>
  <c r="Y16" i="36" s="1"/>
  <c r="X16" i="36" a="1"/>
  <c r="X16" i="36" s="1"/>
  <c r="W16" i="36" a="1"/>
  <c r="W16" i="36" s="1"/>
  <c r="V16" i="36" a="1"/>
  <c r="V16" i="36" s="1"/>
  <c r="U16" i="36" a="1"/>
  <c r="U16" i="36" s="1"/>
  <c r="T16" i="36" a="1"/>
  <c r="T16" i="36" s="1"/>
  <c r="S16" i="36" a="1"/>
  <c r="S16" i="36" s="1"/>
  <c r="R16" i="36" a="1"/>
  <c r="R16" i="36" s="1"/>
  <c r="Q16" i="36" a="1"/>
  <c r="Q16" i="36" s="1"/>
  <c r="P16" i="36"/>
  <c r="Z16" i="36" s="1"/>
  <c r="O16" i="36"/>
  <c r="N16" i="36"/>
  <c r="M16" i="36"/>
  <c r="L16" i="36"/>
  <c r="K16" i="36"/>
  <c r="E16" i="36"/>
  <c r="E17" i="36" s="1"/>
  <c r="E18" i="36" s="1"/>
  <c r="E19" i="36" s="1"/>
  <c r="E20" i="36" s="1"/>
  <c r="E21" i="36" s="1"/>
  <c r="E22" i="36" s="1"/>
  <c r="E23" i="36" s="1"/>
  <c r="E24" i="36" s="1"/>
  <c r="E25" i="36" s="1"/>
  <c r="E26" i="36" s="1"/>
  <c r="E27" i="36" s="1"/>
  <c r="E28" i="36" s="1"/>
  <c r="E29" i="36" s="1"/>
  <c r="E30" i="36" s="1"/>
  <c r="E35" i="36" s="1"/>
  <c r="E36" i="36" s="1"/>
  <c r="E37" i="36" s="1"/>
  <c r="E38" i="36" s="1"/>
  <c r="E39" i="36" s="1"/>
  <c r="E40" i="36" s="1"/>
  <c r="Y15" i="36" a="1"/>
  <c r="Y15" i="36" s="1"/>
  <c r="X15" i="36" a="1"/>
  <c r="X15" i="36" s="1"/>
  <c r="W15" i="36" a="1"/>
  <c r="W15" i="36" s="1"/>
  <c r="V15" i="36" a="1"/>
  <c r="V15" i="36" s="1"/>
  <c r="U15" i="36" a="1"/>
  <c r="U15" i="36" s="1"/>
  <c r="T15" i="36" a="1"/>
  <c r="T15" i="36" s="1"/>
  <c r="S15" i="36" a="1"/>
  <c r="S15" i="36" s="1"/>
  <c r="R15" i="36" a="1"/>
  <c r="R15" i="36" s="1"/>
  <c r="Q15" i="36" a="1"/>
  <c r="Q15" i="36" s="1"/>
  <c r="P15" i="36"/>
  <c r="Z15" i="36" s="1"/>
  <c r="O15" i="36"/>
  <c r="O40" i="36" s="1"/>
  <c r="N15" i="36"/>
  <c r="N40" i="36" s="1"/>
  <c r="M15" i="36"/>
  <c r="M40" i="36" s="1"/>
  <c r="L15" i="36"/>
  <c r="L40" i="36" s="1"/>
  <c r="K15" i="36"/>
  <c r="K40" i="36" s="1"/>
  <c r="M14" i="36"/>
  <c r="Y13" i="36" a="1"/>
  <c r="Y13" i="36"/>
  <c r="X13" i="36" a="1"/>
  <c r="X13" i="36" s="1"/>
  <c r="W13" i="36" a="1"/>
  <c r="W13" i="36"/>
  <c r="V13" i="36" a="1"/>
  <c r="V13" i="36" s="1"/>
  <c r="U13" i="36" a="1"/>
  <c r="U13" i="36"/>
  <c r="T13" i="36" a="1"/>
  <c r="T13" i="36" s="1"/>
  <c r="S13" i="36" a="1"/>
  <c r="S13" i="36"/>
  <c r="R13" i="36" a="1"/>
  <c r="R13" i="36" s="1"/>
  <c r="Q13" i="36" a="1"/>
  <c r="Q13" i="36"/>
  <c r="P13" i="36" a="1"/>
  <c r="P13" i="36" s="1"/>
  <c r="Z13" i="36" s="1"/>
  <c r="O13" i="36" a="1"/>
  <c r="O13" i="36"/>
  <c r="N13" i="36" a="1"/>
  <c r="N13" i="36" s="1"/>
  <c r="M13" i="36" a="1"/>
  <c r="M13" i="36"/>
  <c r="L13" i="36" a="1"/>
  <c r="L13" i="36" s="1"/>
  <c r="K13" i="36" a="1"/>
  <c r="K13" i="36"/>
  <c r="Y12" i="36"/>
  <c r="X12" i="36"/>
  <c r="W12" i="36" a="1"/>
  <c r="W12" i="36"/>
  <c r="V12" i="36" a="1"/>
  <c r="V12" i="36" s="1"/>
  <c r="U12" i="36" a="1"/>
  <c r="U12" i="36"/>
  <c r="T12" i="36" a="1"/>
  <c r="T12" i="36" s="1"/>
  <c r="S12" i="36" a="1"/>
  <c r="S12" i="36"/>
  <c r="R12" i="36" a="1"/>
  <c r="R12" i="36" s="1"/>
  <c r="Q12" i="36"/>
  <c r="P12" i="36" a="1"/>
  <c r="P12" i="36" s="1"/>
  <c r="Z12" i="36" s="1"/>
  <c r="O12" i="36" a="1"/>
  <c r="O12" i="36" s="1"/>
  <c r="N12" i="36" a="1"/>
  <c r="N12" i="36" s="1"/>
  <c r="M12" i="36" a="1"/>
  <c r="M12" i="36" s="1"/>
  <c r="L12" i="36" a="1"/>
  <c r="L12" i="36" s="1"/>
  <c r="K12" i="36" a="1"/>
  <c r="K12" i="36" s="1"/>
  <c r="Y11" i="36"/>
  <c r="X11" i="36"/>
  <c r="W11" i="36"/>
  <c r="V11" i="36"/>
  <c r="U11" i="36"/>
  <c r="T11" i="36"/>
  <c r="S11" i="36"/>
  <c r="R11" i="36"/>
  <c r="Q11" i="36"/>
  <c r="P11" i="36"/>
  <c r="O11" i="36"/>
  <c r="N11" i="36"/>
  <c r="M11" i="36"/>
  <c r="L11" i="36"/>
  <c r="K11" i="36"/>
  <c r="Y10" i="36" a="1"/>
  <c r="Y10" i="36" s="1"/>
  <c r="X10" i="36" a="1"/>
  <c r="X10" i="36"/>
  <c r="W10" i="36" a="1"/>
  <c r="W10" i="36" s="1"/>
  <c r="V10" i="36" a="1"/>
  <c r="V10" i="36"/>
  <c r="U10" i="36" a="1"/>
  <c r="U10" i="36" s="1"/>
  <c r="T10" i="36" a="1"/>
  <c r="T10" i="36"/>
  <c r="S10" i="36" a="1"/>
  <c r="S10" i="36" s="1"/>
  <c r="R10" i="36" a="1"/>
  <c r="R10" i="36"/>
  <c r="Q10" i="36" a="1"/>
  <c r="Q10" i="36" s="1"/>
  <c r="P10" i="36" a="1"/>
  <c r="P10" i="36"/>
  <c r="Z10" i="36" s="1"/>
  <c r="O10" i="36" a="1"/>
  <c r="O10" i="36" s="1"/>
  <c r="N10" i="36" a="1"/>
  <c r="N10" i="36"/>
  <c r="M10" i="36" a="1"/>
  <c r="M10" i="36" s="1"/>
  <c r="L10" i="36" a="1"/>
  <c r="L10" i="36"/>
  <c r="K10" i="36" a="1"/>
  <c r="K10" i="36" s="1"/>
  <c r="Y9" i="36" a="1"/>
  <c r="Y9" i="36" s="1"/>
  <c r="X9" i="36" a="1"/>
  <c r="X9" i="36" s="1"/>
  <c r="W9" i="36" a="1"/>
  <c r="W9" i="36" s="1"/>
  <c r="V9" i="36" a="1"/>
  <c r="V9" i="36" s="1"/>
  <c r="U9" i="36" a="1"/>
  <c r="U9" i="36" s="1"/>
  <c r="T9" i="36" a="1"/>
  <c r="T9" i="36" s="1"/>
  <c r="S9" i="36" a="1"/>
  <c r="S9" i="36" s="1"/>
  <c r="R9" i="36" a="1"/>
  <c r="R9" i="36" s="1"/>
  <c r="Q9" i="36" a="1"/>
  <c r="Q9" i="36" s="1"/>
  <c r="P9" i="36" a="1"/>
  <c r="P9" i="36" s="1"/>
  <c r="Z9" i="36" s="1"/>
  <c r="O9" i="36" a="1"/>
  <c r="O9" i="36" s="1"/>
  <c r="N9" i="36" a="1"/>
  <c r="N9" i="36" s="1"/>
  <c r="M9" i="36" a="1"/>
  <c r="M9" i="36" s="1"/>
  <c r="L9" i="36" a="1"/>
  <c r="L9" i="36" s="1"/>
  <c r="K9" i="36" a="1"/>
  <c r="K9" i="36" s="1"/>
  <c r="Y8" i="36" a="1"/>
  <c r="Y8" i="36" s="1"/>
  <c r="X8" i="36" a="1"/>
  <c r="X8" i="36" s="1"/>
  <c r="W8" i="36" a="1"/>
  <c r="W8" i="36" s="1"/>
  <c r="V8" i="36" a="1"/>
  <c r="V8" i="36" s="1"/>
  <c r="U8" i="36" a="1"/>
  <c r="U8" i="36" s="1"/>
  <c r="T8" i="36" a="1"/>
  <c r="T8" i="36" s="1"/>
  <c r="S8" i="36" a="1"/>
  <c r="S8" i="36" s="1"/>
  <c r="R8" i="36" a="1"/>
  <c r="R8" i="36" s="1"/>
  <c r="Q8" i="36" a="1"/>
  <c r="Q8" i="36" s="1"/>
  <c r="P8" i="36" a="1"/>
  <c r="P8" i="36" s="1"/>
  <c r="Z8" i="36" s="1"/>
  <c r="O8" i="36" a="1"/>
  <c r="O8" i="36" s="1"/>
  <c r="N8" i="36" a="1"/>
  <c r="N8" i="36" s="1"/>
  <c r="M8" i="36" a="1"/>
  <c r="M8" i="36" s="1"/>
  <c r="L8" i="36" a="1"/>
  <c r="L8" i="36" s="1"/>
  <c r="K8" i="36" a="1"/>
  <c r="K8" i="36" s="1"/>
  <c r="Y7" i="36" a="1"/>
  <c r="Y7" i="36" s="1"/>
  <c r="X7" i="36" a="1"/>
  <c r="X7" i="36" s="1"/>
  <c r="W7" i="36" a="1"/>
  <c r="W7" i="36" s="1"/>
  <c r="V7" i="36" a="1"/>
  <c r="V7" i="36" s="1"/>
  <c r="U7" i="36" a="1"/>
  <c r="U7" i="36" s="1"/>
  <c r="T7" i="36" a="1"/>
  <c r="T7" i="36" s="1"/>
  <c r="S7" i="36" a="1"/>
  <c r="S7" i="36" s="1"/>
  <c r="R7" i="36" a="1"/>
  <c r="R7" i="36" s="1"/>
  <c r="Q7" i="36" a="1"/>
  <c r="Q7" i="36" s="1"/>
  <c r="P7" i="36"/>
  <c r="Z7" i="36" s="1"/>
  <c r="O7" i="36"/>
  <c r="N7" i="36" a="1"/>
  <c r="N7" i="36" s="1"/>
  <c r="M7" i="36" a="1"/>
  <c r="M7" i="36" s="1"/>
  <c r="L7" i="36" a="1"/>
  <c r="L7" i="36" s="1"/>
  <c r="K7" i="36" a="1"/>
  <c r="K7" i="36" s="1"/>
  <c r="Y6" i="36" a="1"/>
  <c r="Y6" i="36" s="1"/>
  <c r="X6" i="36" a="1"/>
  <c r="X6" i="36" s="1"/>
  <c r="W6" i="36" a="1"/>
  <c r="W6" i="36" s="1"/>
  <c r="V6" i="36" a="1"/>
  <c r="V6" i="36" s="1"/>
  <c r="U6" i="36" a="1"/>
  <c r="U6" i="36" s="1"/>
  <c r="T6" i="36" a="1"/>
  <c r="T6" i="36" s="1"/>
  <c r="S6" i="36" a="1"/>
  <c r="S6" i="36" s="1"/>
  <c r="R6" i="36" a="1"/>
  <c r="R6" i="36" s="1"/>
  <c r="Q6" i="36" a="1"/>
  <c r="Q6" i="36" s="1"/>
  <c r="P6" i="36" a="1"/>
  <c r="P6" i="36" s="1"/>
  <c r="Z6" i="36" s="1"/>
  <c r="O6" i="36" a="1"/>
  <c r="O6" i="36" s="1"/>
  <c r="N6" i="36" a="1"/>
  <c r="N6" i="36" s="1"/>
  <c r="M6" i="36" a="1"/>
  <c r="M6" i="36" s="1"/>
  <c r="L6" i="36" a="1"/>
  <c r="L6" i="36" s="1"/>
  <c r="K6" i="36" a="1"/>
  <c r="K6" i="36" s="1"/>
  <c r="E6" i="36"/>
  <c r="E7" i="36" s="1"/>
  <c r="E8" i="36" s="1"/>
  <c r="E9" i="36" s="1"/>
  <c r="E13" i="36" s="1"/>
  <c r="E14" i="36" s="1"/>
  <c r="Y5" i="36" a="1"/>
  <c r="Y5" i="36" s="1"/>
  <c r="X5" i="36" a="1"/>
  <c r="X5" i="36" s="1"/>
  <c r="W5" i="36" a="1"/>
  <c r="W5" i="36" s="1"/>
  <c r="V5" i="36" a="1"/>
  <c r="V5" i="36" s="1"/>
  <c r="U5" i="36" a="1"/>
  <c r="U5" i="36" s="1"/>
  <c r="T5" i="36" a="1"/>
  <c r="T5" i="36" s="1"/>
  <c r="S5" i="36" a="1"/>
  <c r="S5" i="36" s="1"/>
  <c r="R5" i="36" a="1"/>
  <c r="R5" i="36" s="1"/>
  <c r="Q5" i="36" a="1"/>
  <c r="Q5" i="36" s="1"/>
  <c r="P5" i="36" a="1"/>
  <c r="P5" i="36" s="1"/>
  <c r="Z5" i="36" s="1"/>
  <c r="AB14" i="36" s="1"/>
  <c r="O5" i="36" a="1"/>
  <c r="O5" i="36" s="1"/>
  <c r="N5" i="36" a="1"/>
  <c r="N5" i="36" s="1"/>
  <c r="M5" i="36" a="1"/>
  <c r="M5" i="36" s="1"/>
  <c r="L5" i="36" a="1"/>
  <c r="L5" i="36" s="1"/>
  <c r="K5" i="36" a="1"/>
  <c r="K5" i="36" s="1"/>
  <c r="E5" i="36"/>
  <c r="Y4" i="36" a="1"/>
  <c r="Y4" i="36" s="1"/>
  <c r="X4" i="36" a="1"/>
  <c r="X4" i="36" s="1"/>
  <c r="W4" i="36" a="1"/>
  <c r="W4" i="36" s="1"/>
  <c r="V4" i="36" a="1"/>
  <c r="V4" i="36" s="1"/>
  <c r="U4" i="36" a="1"/>
  <c r="U4" i="36" s="1"/>
  <c r="T4" i="36" a="1"/>
  <c r="T4" i="36" s="1"/>
  <c r="S4" i="36" a="1"/>
  <c r="S4" i="36" s="1"/>
  <c r="R4" i="36" a="1"/>
  <c r="R4" i="36" s="1"/>
  <c r="Q4" i="36" a="1"/>
  <c r="Q4" i="36" s="1"/>
  <c r="P4" i="36"/>
  <c r="P14" i="36" s="1"/>
  <c r="O4" i="36"/>
  <c r="O14" i="36" s="1"/>
  <c r="N4" i="36"/>
  <c r="N14" i="36" s="1"/>
  <c r="M4" i="36"/>
  <c r="L4" i="36"/>
  <c r="L14" i="36" s="1"/>
  <c r="K4" i="36"/>
  <c r="K14" i="36" s="1"/>
  <c r="F354" i="38"/>
  <c r="J352" i="38"/>
  <c r="L351" i="38" a="1"/>
  <c r="L351" i="38" s="1"/>
  <c r="K351" i="38" a="1"/>
  <c r="K351" i="38"/>
  <c r="L350" i="38"/>
  <c r="K350" i="38"/>
  <c r="L349" i="38" a="1"/>
  <c r="L349" i="38" s="1"/>
  <c r="K349" i="38" a="1"/>
  <c r="K349" i="38" s="1"/>
  <c r="E349" i="38"/>
  <c r="E351" i="38" s="1"/>
  <c r="E352" i="38" s="1"/>
  <c r="L348" i="38" a="1"/>
  <c r="L348" i="38" s="1"/>
  <c r="K348" i="38" a="1"/>
  <c r="K348" i="38"/>
  <c r="E348" i="38"/>
  <c r="L347" i="38" a="1"/>
  <c r="L347" i="38" s="1"/>
  <c r="K347" i="38" a="1"/>
  <c r="K347" i="38" s="1"/>
  <c r="I347" i="38"/>
  <c r="AG345" i="38"/>
  <c r="AF345" i="38"/>
  <c r="AE345" i="38"/>
  <c r="AD345" i="38"/>
  <c r="AC345" i="38"/>
  <c r="AB345" i="38"/>
  <c r="AA345" i="38"/>
  <c r="Z345" i="38"/>
  <c r="Y345" i="38"/>
  <c r="X345" i="38"/>
  <c r="W345" i="38"/>
  <c r="V345" i="38"/>
  <c r="U345" i="38"/>
  <c r="T345" i="38"/>
  <c r="S345" i="38"/>
  <c r="R345" i="38"/>
  <c r="Q345" i="38"/>
  <c r="P345" i="38"/>
  <c r="O345" i="38"/>
  <c r="N345" i="38"/>
  <c r="M345" i="38"/>
  <c r="L345" i="38"/>
  <c r="K345" i="38"/>
  <c r="J345" i="38"/>
  <c r="AG344" i="38"/>
  <c r="AF344" i="38"/>
  <c r="AE344" i="38"/>
  <c r="AD344" i="38"/>
  <c r="AC344" i="38"/>
  <c r="AB344" i="38"/>
  <c r="AA344" i="38"/>
  <c r="Z344" i="38"/>
  <c r="Y344" i="38"/>
  <c r="X344" i="38"/>
  <c r="W344" i="38"/>
  <c r="V344" i="38"/>
  <c r="U344" i="38"/>
  <c r="T344" i="38"/>
  <c r="S344" i="38"/>
  <c r="R344" i="38"/>
  <c r="Q344" i="38"/>
  <c r="P344" i="38"/>
  <c r="O344" i="38"/>
  <c r="N344" i="38"/>
  <c r="M344" i="38"/>
  <c r="L344" i="38"/>
  <c r="K344" i="38"/>
  <c r="J344" i="38"/>
  <c r="AG343" i="38"/>
  <c r="AF343" i="38"/>
  <c r="AE343" i="38"/>
  <c r="AD343" i="38"/>
  <c r="AC343" i="38"/>
  <c r="AB343" i="38"/>
  <c r="AA343" i="38"/>
  <c r="Z343" i="38"/>
  <c r="Y343" i="38"/>
  <c r="X343" i="38"/>
  <c r="W343" i="38"/>
  <c r="V343" i="38"/>
  <c r="U343" i="38"/>
  <c r="T343" i="38"/>
  <c r="S343" i="38"/>
  <c r="R343" i="38"/>
  <c r="Q343" i="38"/>
  <c r="P343" i="38"/>
  <c r="O343" i="38"/>
  <c r="N343" i="38"/>
  <c r="M343" i="38"/>
  <c r="L343" i="38"/>
  <c r="K343" i="38"/>
  <c r="J343" i="38"/>
  <c r="AG342" i="38"/>
  <c r="AF342" i="38"/>
  <c r="AE342" i="38"/>
  <c r="AD342" i="38"/>
  <c r="AC342" i="38"/>
  <c r="AB342" i="38"/>
  <c r="AA342" i="38"/>
  <c r="Z342" i="38"/>
  <c r="Y342" i="38"/>
  <c r="X342" i="38"/>
  <c r="W342" i="38"/>
  <c r="V342" i="38"/>
  <c r="U342" i="38"/>
  <c r="T342" i="38"/>
  <c r="S342" i="38"/>
  <c r="R342" i="38"/>
  <c r="Q342" i="38"/>
  <c r="P342" i="38"/>
  <c r="O342" i="38"/>
  <c r="N342" i="38"/>
  <c r="M342" i="38"/>
  <c r="L342" i="38"/>
  <c r="K342" i="38"/>
  <c r="J342" i="38"/>
  <c r="AG341" i="38"/>
  <c r="AF341" i="38"/>
  <c r="AE341" i="38"/>
  <c r="AD341" i="38"/>
  <c r="AC341" i="38"/>
  <c r="AB341" i="38"/>
  <c r="AA341" i="38"/>
  <c r="Z341" i="38"/>
  <c r="Y341" i="38"/>
  <c r="X341" i="38"/>
  <c r="W341" i="38"/>
  <c r="V341" i="38"/>
  <c r="U341" i="38"/>
  <c r="T341" i="38"/>
  <c r="S341" i="38"/>
  <c r="R341" i="38"/>
  <c r="Q341" i="38"/>
  <c r="P341" i="38"/>
  <c r="O341" i="38"/>
  <c r="N341" i="38"/>
  <c r="M341" i="38"/>
  <c r="L341" i="38"/>
  <c r="K341" i="38"/>
  <c r="J341" i="38"/>
  <c r="AG340" i="38"/>
  <c r="AF340" i="38"/>
  <c r="AE340" i="38"/>
  <c r="AD340" i="38"/>
  <c r="AC340" i="38"/>
  <c r="AB340" i="38"/>
  <c r="AA340" i="38"/>
  <c r="Z340" i="38"/>
  <c r="Y340" i="38"/>
  <c r="X340" i="38"/>
  <c r="W340" i="38"/>
  <c r="V340" i="38"/>
  <c r="U340" i="38"/>
  <c r="T340" i="38"/>
  <c r="S340" i="38"/>
  <c r="R340" i="38"/>
  <c r="Q340" i="38"/>
  <c r="P340" i="38"/>
  <c r="O340" i="38"/>
  <c r="N340" i="38"/>
  <c r="M340" i="38"/>
  <c r="L340" i="38"/>
  <c r="K340" i="38"/>
  <c r="J340" i="38"/>
  <c r="AG339" i="38"/>
  <c r="AF339" i="38"/>
  <c r="AE339" i="38"/>
  <c r="AD339" i="38"/>
  <c r="AC339" i="38"/>
  <c r="AB339" i="38"/>
  <c r="AA339" i="38"/>
  <c r="Z339" i="38"/>
  <c r="Y339" i="38"/>
  <c r="X339" i="38"/>
  <c r="W339" i="38"/>
  <c r="V339" i="38"/>
  <c r="U339" i="38"/>
  <c r="T339" i="38"/>
  <c r="S339" i="38"/>
  <c r="R339" i="38"/>
  <c r="Q339" i="38"/>
  <c r="P339" i="38"/>
  <c r="O339" i="38"/>
  <c r="N339" i="38"/>
  <c r="M339" i="38"/>
  <c r="L339" i="38"/>
  <c r="K339" i="38"/>
  <c r="J339" i="38"/>
  <c r="AG338" i="38"/>
  <c r="AF338" i="38"/>
  <c r="AE338" i="38"/>
  <c r="AD338" i="38"/>
  <c r="AC338" i="38"/>
  <c r="AB338" i="38"/>
  <c r="AA338" i="38"/>
  <c r="Z338" i="38"/>
  <c r="Y338" i="38"/>
  <c r="X338" i="38"/>
  <c r="W338" i="38"/>
  <c r="V338" i="38"/>
  <c r="U338" i="38"/>
  <c r="T338" i="38"/>
  <c r="S338" i="38"/>
  <c r="R338" i="38"/>
  <c r="Q338" i="38"/>
  <c r="P338" i="38"/>
  <c r="O338" i="38"/>
  <c r="N338" i="38"/>
  <c r="M338" i="38"/>
  <c r="L338" i="38"/>
  <c r="K338" i="38"/>
  <c r="AG337" i="38"/>
  <c r="AF337" i="38"/>
  <c r="AE337" i="38"/>
  <c r="AD337" i="38"/>
  <c r="AC337" i="38"/>
  <c r="AB337" i="38"/>
  <c r="AA337" i="38"/>
  <c r="Z337" i="38"/>
  <c r="Y337" i="38"/>
  <c r="X337" i="38"/>
  <c r="W337" i="38"/>
  <c r="V337" i="38"/>
  <c r="U337" i="38"/>
  <c r="T337" i="38"/>
  <c r="S337" i="38"/>
  <c r="R337" i="38"/>
  <c r="Q337" i="38"/>
  <c r="P337" i="38"/>
  <c r="O337" i="38"/>
  <c r="N337" i="38"/>
  <c r="M337" i="38"/>
  <c r="L337" i="38"/>
  <c r="K337" i="38"/>
  <c r="AG336" i="38"/>
  <c r="AF336" i="38"/>
  <c r="AE336" i="38"/>
  <c r="AD336" i="38"/>
  <c r="AC336" i="38"/>
  <c r="AB336" i="38"/>
  <c r="AA336" i="38"/>
  <c r="Z336" i="38"/>
  <c r="Y336" i="38"/>
  <c r="X336" i="38"/>
  <c r="W336" i="38"/>
  <c r="V336" i="38"/>
  <c r="U336" i="38"/>
  <c r="T336" i="38"/>
  <c r="S336" i="38"/>
  <c r="R336" i="38"/>
  <c r="Q336" i="38"/>
  <c r="P336" i="38"/>
  <c r="O336" i="38"/>
  <c r="N336" i="38"/>
  <c r="M336" i="38"/>
  <c r="L336" i="38"/>
  <c r="K336" i="38"/>
  <c r="J336" i="38"/>
  <c r="AG335" i="38"/>
  <c r="AF335" i="38"/>
  <c r="AE335" i="38"/>
  <c r="AD335" i="38"/>
  <c r="AC335" i="38"/>
  <c r="AB335" i="38"/>
  <c r="AA335" i="38"/>
  <c r="Z335" i="38"/>
  <c r="Y335" i="38"/>
  <c r="X335" i="38"/>
  <c r="W335" i="38"/>
  <c r="V335" i="38"/>
  <c r="U335" i="38"/>
  <c r="T335" i="38"/>
  <c r="S335" i="38"/>
  <c r="R335" i="38"/>
  <c r="Q335" i="38"/>
  <c r="P335" i="38"/>
  <c r="O335" i="38"/>
  <c r="N335" i="38"/>
  <c r="M335" i="38"/>
  <c r="L335" i="38"/>
  <c r="K335" i="38"/>
  <c r="J335" i="38"/>
  <c r="AG334" i="38"/>
  <c r="AF334" i="38"/>
  <c r="AE334" i="38"/>
  <c r="AD334" i="38"/>
  <c r="AC334" i="38"/>
  <c r="AB334" i="38"/>
  <c r="AA334" i="38"/>
  <c r="Z334" i="38"/>
  <c r="Y334" i="38"/>
  <c r="X334" i="38"/>
  <c r="W334" i="38"/>
  <c r="V334" i="38"/>
  <c r="U334" i="38"/>
  <c r="T334" i="38"/>
  <c r="S334" i="38"/>
  <c r="R334" i="38"/>
  <c r="Q334" i="38"/>
  <c r="P334" i="38"/>
  <c r="O334" i="38"/>
  <c r="N334" i="38"/>
  <c r="M334" i="38"/>
  <c r="L334" i="38"/>
  <c r="K334" i="38"/>
  <c r="J334" i="38"/>
  <c r="AG333" i="38"/>
  <c r="AF333" i="38"/>
  <c r="AE333" i="38"/>
  <c r="AD333" i="38"/>
  <c r="AC333" i="38"/>
  <c r="AB333" i="38"/>
  <c r="AA333" i="38"/>
  <c r="Z333" i="38"/>
  <c r="Y333" i="38"/>
  <c r="X333" i="38"/>
  <c r="W333" i="38"/>
  <c r="V333" i="38"/>
  <c r="U333" i="38"/>
  <c r="T333" i="38"/>
  <c r="S333" i="38"/>
  <c r="R333" i="38"/>
  <c r="Q333" i="38"/>
  <c r="P333" i="38"/>
  <c r="O333" i="38"/>
  <c r="N333" i="38"/>
  <c r="M333" i="38"/>
  <c r="L333" i="38"/>
  <c r="K333" i="38"/>
  <c r="J333" i="38"/>
  <c r="E333" i="38"/>
  <c r="E334" i="38" s="1"/>
  <c r="E336" i="38" s="1"/>
  <c r="E337" i="38" s="1"/>
  <c r="E338" i="38" s="1"/>
  <c r="E339" i="38" s="1"/>
  <c r="E340" i="38" s="1"/>
  <c r="E341" i="38" s="1"/>
  <c r="E342" i="38" s="1"/>
  <c r="E343" i="38" s="1"/>
  <c r="E344" i="38" s="1"/>
  <c r="E345" i="38" s="1"/>
  <c r="E346" i="38" s="1"/>
  <c r="AG332" i="38"/>
  <c r="AF332" i="38"/>
  <c r="AE332" i="38"/>
  <c r="AD332" i="38"/>
  <c r="AC332" i="38"/>
  <c r="AB332" i="38"/>
  <c r="AA332" i="38"/>
  <c r="Z332" i="38"/>
  <c r="Y332" i="38"/>
  <c r="X332" i="38"/>
  <c r="W332" i="38"/>
  <c r="V332" i="38"/>
  <c r="U332" i="38"/>
  <c r="T332" i="38"/>
  <c r="S332" i="38"/>
  <c r="R332" i="38"/>
  <c r="Q332" i="38"/>
  <c r="P332" i="38"/>
  <c r="O332" i="38"/>
  <c r="N332" i="38"/>
  <c r="M332" i="38"/>
  <c r="L332" i="38"/>
  <c r="K332" i="38"/>
  <c r="J332" i="38"/>
  <c r="E331" i="38"/>
  <c r="AG330" i="38" a="1"/>
  <c r="AG330" i="38" s="1"/>
  <c r="AF330" i="38" a="1"/>
  <c r="AF330" i="38" s="1"/>
  <c r="AE330" i="38" a="1"/>
  <c r="AE330" i="38" s="1"/>
  <c r="AD330" i="38" a="1"/>
  <c r="AD330" i="38" s="1"/>
  <c r="AC330" i="38" a="1"/>
  <c r="AC330" i="38" s="1"/>
  <c r="AB330" i="38" a="1"/>
  <c r="AB330" i="38" s="1"/>
  <c r="AA330" i="38" a="1"/>
  <c r="AA330" i="38" s="1"/>
  <c r="Z330" i="38" a="1"/>
  <c r="Z330" i="38" s="1"/>
  <c r="Y330" i="38" a="1"/>
  <c r="Y330" i="38" s="1"/>
  <c r="X330" i="38" a="1"/>
  <c r="X330" i="38" s="1"/>
  <c r="W330" i="38" a="1"/>
  <c r="W330" i="38" s="1"/>
  <c r="V330" i="38" a="1"/>
  <c r="V330" i="38" s="1"/>
  <c r="U330" i="38" a="1"/>
  <c r="U330" i="38" s="1"/>
  <c r="T330" i="38" a="1"/>
  <c r="T330" i="38" s="1"/>
  <c r="S330" i="38" a="1"/>
  <c r="S330" i="38" s="1"/>
  <c r="R330" i="38" a="1"/>
  <c r="R330" i="38" s="1"/>
  <c r="Q330" i="38" a="1"/>
  <c r="Q330" i="38" s="1"/>
  <c r="P330" i="38" a="1"/>
  <c r="P330" i="38" s="1"/>
  <c r="O330" i="38" a="1"/>
  <c r="O330" i="38" s="1"/>
  <c r="N330" i="38" a="1"/>
  <c r="N330" i="38" s="1"/>
  <c r="M330" i="38" a="1"/>
  <c r="M330" i="38" s="1"/>
  <c r="L330" i="38" a="1"/>
  <c r="L330" i="38" s="1"/>
  <c r="K330" i="38" a="1"/>
  <c r="K330" i="38" s="1"/>
  <c r="I330" i="38"/>
  <c r="E329" i="38"/>
  <c r="AG328" i="38" a="1"/>
  <c r="AG328" i="38"/>
  <c r="AF328" i="38" a="1"/>
  <c r="AF328" i="38" s="1"/>
  <c r="AE328" i="38" a="1"/>
  <c r="AE328" i="38"/>
  <c r="AD328" i="38" a="1"/>
  <c r="AD328" i="38" s="1"/>
  <c r="AC328" i="38" a="1"/>
  <c r="AC328" i="38"/>
  <c r="AB328" i="38" a="1"/>
  <c r="AB328" i="38" s="1"/>
  <c r="AA328" i="38" a="1"/>
  <c r="AA328" i="38"/>
  <c r="Z328" i="38" a="1"/>
  <c r="Z328" i="38" s="1"/>
  <c r="Y328" i="38" a="1"/>
  <c r="Y328" i="38"/>
  <c r="X328" i="38" a="1"/>
  <c r="X328" i="38" s="1"/>
  <c r="W328" i="38" a="1"/>
  <c r="W328" i="38"/>
  <c r="V328" i="38" a="1"/>
  <c r="V328" i="38" s="1"/>
  <c r="U328" i="38" a="1"/>
  <c r="U328" i="38"/>
  <c r="T328" i="38" a="1"/>
  <c r="T328" i="38" s="1"/>
  <c r="S328" i="38" a="1"/>
  <c r="S328" i="38"/>
  <c r="R328" i="38" a="1"/>
  <c r="R328" i="38" s="1"/>
  <c r="Q328" i="38" a="1"/>
  <c r="Q328" i="38"/>
  <c r="P328" i="38" a="1"/>
  <c r="P328" i="38" s="1"/>
  <c r="O328" i="38" a="1"/>
  <c r="O328" i="38"/>
  <c r="N328" i="38" a="1"/>
  <c r="N328" i="38" s="1"/>
  <c r="M328" i="38" a="1"/>
  <c r="M328" i="38"/>
  <c r="L328" i="38" a="1"/>
  <c r="L328" i="38" s="1"/>
  <c r="K328" i="38" a="1"/>
  <c r="K328" i="38"/>
  <c r="I328" i="38"/>
  <c r="AG326" i="38" a="1"/>
  <c r="AG326" i="38" s="1"/>
  <c r="AF326" i="38" a="1"/>
  <c r="AF326" i="38" s="1"/>
  <c r="AE326" i="38" a="1"/>
  <c r="AE326" i="38" s="1"/>
  <c r="AD326" i="38" a="1"/>
  <c r="AD326" i="38" s="1"/>
  <c r="AC326" i="38" a="1"/>
  <c r="AC326" i="38" s="1"/>
  <c r="AB326" i="38" a="1"/>
  <c r="AB326" i="38" s="1"/>
  <c r="AA326" i="38" a="1"/>
  <c r="AA326" i="38" s="1"/>
  <c r="Z326" i="38" a="1"/>
  <c r="Z326" i="38" s="1"/>
  <c r="Y326" i="38" a="1"/>
  <c r="Y326" i="38" s="1"/>
  <c r="X326" i="38" a="1"/>
  <c r="X326" i="38" s="1"/>
  <c r="W326" i="38" a="1"/>
  <c r="W326" i="38" s="1"/>
  <c r="V326" i="38" a="1"/>
  <c r="V326" i="38" s="1"/>
  <c r="U326" i="38" a="1"/>
  <c r="U326" i="38" s="1"/>
  <c r="T326" i="38" a="1"/>
  <c r="T326" i="38" s="1"/>
  <c r="S326" i="38" a="1"/>
  <c r="S326" i="38" s="1"/>
  <c r="R326" i="38" a="1"/>
  <c r="R326" i="38" s="1"/>
  <c r="Q326" i="38" a="1"/>
  <c r="Q326" i="38" s="1"/>
  <c r="P326" i="38" a="1"/>
  <c r="P326" i="38" s="1"/>
  <c r="O326" i="38" a="1"/>
  <c r="O326" i="38" s="1"/>
  <c r="N326" i="38" a="1"/>
  <c r="N326" i="38" s="1"/>
  <c r="M326" i="38" a="1"/>
  <c r="M326" i="38" s="1"/>
  <c r="L326" i="38" a="1"/>
  <c r="L326" i="38" s="1"/>
  <c r="K326" i="38" a="1"/>
  <c r="K326" i="38" s="1"/>
  <c r="J326" i="38" s="1"/>
  <c r="E326" i="38"/>
  <c r="E327" i="38" s="1"/>
  <c r="AG325" i="38" a="1"/>
  <c r="AG325" i="38" s="1"/>
  <c r="AF325" i="38" a="1"/>
  <c r="AF325" i="38" s="1"/>
  <c r="AE325" i="38" a="1"/>
  <c r="AE325" i="38" s="1"/>
  <c r="AD325" i="38" a="1"/>
  <c r="AD325" i="38" s="1"/>
  <c r="AC325" i="38" a="1"/>
  <c r="AC325" i="38" s="1"/>
  <c r="AB325" i="38" a="1"/>
  <c r="AB325" i="38" s="1"/>
  <c r="AA325" i="38" a="1"/>
  <c r="AA325" i="38" s="1"/>
  <c r="Z325" i="38" a="1"/>
  <c r="Z325" i="38" s="1"/>
  <c r="Y325" i="38" a="1"/>
  <c r="Y325" i="38" s="1"/>
  <c r="X325" i="38" a="1"/>
  <c r="X325" i="38" s="1"/>
  <c r="W325" i="38" a="1"/>
  <c r="W325" i="38" s="1"/>
  <c r="V325" i="38" a="1"/>
  <c r="V325" i="38" s="1"/>
  <c r="U325" i="38" a="1"/>
  <c r="U325" i="38" s="1"/>
  <c r="T325" i="38" a="1"/>
  <c r="T325" i="38" s="1"/>
  <c r="S325" i="38" a="1"/>
  <c r="S325" i="38" s="1"/>
  <c r="R325" i="38" a="1"/>
  <c r="R325" i="38" s="1"/>
  <c r="Q325" i="38" a="1"/>
  <c r="Q325" i="38" s="1"/>
  <c r="P325" i="38" a="1"/>
  <c r="P325" i="38" s="1"/>
  <c r="O325" i="38" a="1"/>
  <c r="O325" i="38" s="1"/>
  <c r="N325" i="38" a="1"/>
  <c r="N325" i="38" s="1"/>
  <c r="M325" i="38" a="1"/>
  <c r="M325" i="38" s="1"/>
  <c r="L325" i="38" a="1"/>
  <c r="L325" i="38" s="1"/>
  <c r="K325" i="38" a="1"/>
  <c r="K325" i="38" s="1"/>
  <c r="I325" i="38"/>
  <c r="AG323" i="38" a="1"/>
  <c r="AG323" i="38" s="1"/>
  <c r="AF323" i="38" a="1"/>
  <c r="AF323" i="38"/>
  <c r="AE323" i="38" a="1"/>
  <c r="AE323" i="38" s="1"/>
  <c r="AD323" i="38" a="1"/>
  <c r="AD323" i="38"/>
  <c r="AC323" i="38" a="1"/>
  <c r="AC323" i="38" s="1"/>
  <c r="AB323" i="38" a="1"/>
  <c r="AB323" i="38"/>
  <c r="AA323" i="38" a="1"/>
  <c r="AA323" i="38" s="1"/>
  <c r="Z323" i="38" a="1"/>
  <c r="Z323" i="38"/>
  <c r="Y323" i="38" a="1"/>
  <c r="Y323" i="38" s="1"/>
  <c r="X323" i="38" a="1"/>
  <c r="X323" i="38"/>
  <c r="W323" i="38" a="1"/>
  <c r="W323" i="38" s="1"/>
  <c r="V323" i="38" a="1"/>
  <c r="V323" i="38"/>
  <c r="U323" i="38" a="1"/>
  <c r="U323" i="38" s="1"/>
  <c r="T323" i="38" a="1"/>
  <c r="T323" i="38"/>
  <c r="S323" i="38" a="1"/>
  <c r="S323" i="38" s="1"/>
  <c r="R323" i="38" a="1"/>
  <c r="R323" i="38"/>
  <c r="Q323" i="38" a="1"/>
  <c r="Q323" i="38" s="1"/>
  <c r="P323" i="38" a="1"/>
  <c r="P323" i="38"/>
  <c r="O323" i="38" a="1"/>
  <c r="O323" i="38" s="1"/>
  <c r="N323" i="38" a="1"/>
  <c r="N323" i="38" s="1"/>
  <c r="M323" i="38" a="1"/>
  <c r="M323" i="38" s="1"/>
  <c r="L323" i="38" a="1"/>
  <c r="L323" i="38" s="1"/>
  <c r="K323" i="38" a="1"/>
  <c r="K323" i="38" s="1"/>
  <c r="E323" i="38"/>
  <c r="E324" i="38" s="1"/>
  <c r="AG322" i="38" a="1"/>
  <c r="AG322" i="38"/>
  <c r="AF322" i="38" a="1"/>
  <c r="AF322" i="38"/>
  <c r="AE322" i="38" a="1"/>
  <c r="AE322" i="38"/>
  <c r="AD322" i="38" a="1"/>
  <c r="AD322" i="38"/>
  <c r="AC322" i="38" a="1"/>
  <c r="AC322" i="38"/>
  <c r="AB322" i="38" a="1"/>
  <c r="AB322" i="38" s="1"/>
  <c r="AA322" i="38" a="1"/>
  <c r="AA322" i="38"/>
  <c r="Z322" i="38" a="1"/>
  <c r="Z322" i="38" s="1"/>
  <c r="Y322" i="38" a="1"/>
  <c r="Y322" i="38"/>
  <c r="X322" i="38" a="1"/>
  <c r="X322" i="38" s="1"/>
  <c r="W322" i="38" a="1"/>
  <c r="W322" i="38"/>
  <c r="V322" i="38" a="1"/>
  <c r="V322" i="38" s="1"/>
  <c r="U322" i="38" a="1"/>
  <c r="U322" i="38"/>
  <c r="T322" i="38" a="1"/>
  <c r="T322" i="38" s="1"/>
  <c r="S322" i="38" a="1"/>
  <c r="S322" i="38"/>
  <c r="R322" i="38" a="1"/>
  <c r="R322" i="38" s="1"/>
  <c r="Q322" i="38" a="1"/>
  <c r="Q322" i="38"/>
  <c r="P322" i="38" a="1"/>
  <c r="P322" i="38" s="1"/>
  <c r="O322" i="38" a="1"/>
  <c r="O322" i="38"/>
  <c r="N322" i="38" a="1"/>
  <c r="N322" i="38" s="1"/>
  <c r="M322" i="38" a="1"/>
  <c r="M322" i="38"/>
  <c r="L322" i="38" a="1"/>
  <c r="L322" i="38" s="1"/>
  <c r="K322" i="38" a="1"/>
  <c r="K322" i="38"/>
  <c r="I322" i="38"/>
  <c r="E321" i="38"/>
  <c r="AG320" i="38" a="1"/>
  <c r="AG320" i="38" s="1"/>
  <c r="AF320" i="38" a="1"/>
  <c r="AF320" i="38" s="1"/>
  <c r="AE320" i="38" a="1"/>
  <c r="AE320" i="38" s="1"/>
  <c r="AD320" i="38" a="1"/>
  <c r="AD320" i="38" s="1"/>
  <c r="AC320" i="38" a="1"/>
  <c r="AC320" i="38" s="1"/>
  <c r="AB320" i="38" a="1"/>
  <c r="AB320" i="38" s="1"/>
  <c r="AA320" i="38" a="1"/>
  <c r="AA320" i="38" s="1"/>
  <c r="Z320" i="38" a="1"/>
  <c r="Z320" i="38" s="1"/>
  <c r="Y320" i="38" a="1"/>
  <c r="Y320" i="38" s="1"/>
  <c r="X320" i="38" a="1"/>
  <c r="X320" i="38" s="1"/>
  <c r="W320" i="38" a="1"/>
  <c r="W320" i="38" s="1"/>
  <c r="V320" i="38" a="1"/>
  <c r="V320" i="38" s="1"/>
  <c r="U320" i="38" a="1"/>
  <c r="U320" i="38" s="1"/>
  <c r="T320" i="38" a="1"/>
  <c r="T320" i="38" s="1"/>
  <c r="S320" i="38" a="1"/>
  <c r="S320" i="38" s="1"/>
  <c r="R320" i="38" a="1"/>
  <c r="R320" i="38" s="1"/>
  <c r="Q320" i="38" a="1"/>
  <c r="Q320" i="38" s="1"/>
  <c r="P320" i="38" a="1"/>
  <c r="P320" i="38" s="1"/>
  <c r="O320" i="38" a="1"/>
  <c r="O320" i="38" s="1"/>
  <c r="N320" i="38" a="1"/>
  <c r="N320" i="38" s="1"/>
  <c r="M320" i="38" a="1"/>
  <c r="M320" i="38" s="1"/>
  <c r="L320" i="38" a="1"/>
  <c r="L320" i="38" s="1"/>
  <c r="K320" i="38" a="1"/>
  <c r="K320" i="38" s="1"/>
  <c r="I320" i="38"/>
  <c r="E319" i="38"/>
  <c r="AG318" i="38" a="1"/>
  <c r="AG318" i="38" s="1"/>
  <c r="AF318" i="38" a="1"/>
  <c r="AF318" i="38"/>
  <c r="AE318" i="38" a="1"/>
  <c r="AE318" i="38" s="1"/>
  <c r="AD318" i="38" a="1"/>
  <c r="AD318" i="38"/>
  <c r="AC318" i="38" a="1"/>
  <c r="AC318" i="38" s="1"/>
  <c r="AB318" i="38" a="1"/>
  <c r="AB318" i="38"/>
  <c r="AA318" i="38" a="1"/>
  <c r="AA318" i="38" s="1"/>
  <c r="Z318" i="38" a="1"/>
  <c r="Z318" i="38"/>
  <c r="Y318" i="38" a="1"/>
  <c r="Y318" i="38" s="1"/>
  <c r="X318" i="38" a="1"/>
  <c r="X318" i="38"/>
  <c r="W318" i="38" a="1"/>
  <c r="W318" i="38" s="1"/>
  <c r="V318" i="38" a="1"/>
  <c r="V318" i="38"/>
  <c r="U318" i="38" a="1"/>
  <c r="U318" i="38" s="1"/>
  <c r="T318" i="38" a="1"/>
  <c r="T318" i="38" s="1"/>
  <c r="S318" i="38" a="1"/>
  <c r="S318" i="38" s="1"/>
  <c r="R318" i="38" a="1"/>
  <c r="R318" i="38" s="1"/>
  <c r="Q318" i="38" a="1"/>
  <c r="Q318" i="38" s="1"/>
  <c r="P318" i="38" a="1"/>
  <c r="P318" i="38" s="1"/>
  <c r="O318" i="38" a="1"/>
  <c r="O318" i="38" s="1"/>
  <c r="N318" i="38" a="1"/>
  <c r="N318" i="38" s="1"/>
  <c r="M318" i="38" a="1"/>
  <c r="M318" i="38" s="1"/>
  <c r="L318" i="38" a="1"/>
  <c r="L318" i="38" s="1"/>
  <c r="K318" i="38" a="1"/>
  <c r="K318" i="38" s="1"/>
  <c r="I318" i="38"/>
  <c r="AG316" i="38" a="1"/>
  <c r="AG316" i="38" s="1"/>
  <c r="AF316" i="38" a="1"/>
  <c r="AF316" i="38" s="1"/>
  <c r="AE316" i="38" a="1"/>
  <c r="AE316" i="38" s="1"/>
  <c r="AD316" i="38" a="1"/>
  <c r="AD316" i="38" s="1"/>
  <c r="AC316" i="38" a="1"/>
  <c r="AC316" i="38" s="1"/>
  <c r="AB316" i="38" a="1"/>
  <c r="AB316" i="38" s="1"/>
  <c r="AA316" i="38" a="1"/>
  <c r="AA316" i="38" s="1"/>
  <c r="Z316" i="38" a="1"/>
  <c r="Z316" i="38" s="1"/>
  <c r="Y316" i="38" a="1"/>
  <c r="Y316" i="38" s="1"/>
  <c r="X316" i="38" a="1"/>
  <c r="X316" i="38" s="1"/>
  <c r="W316" i="38" a="1"/>
  <c r="W316" i="38" s="1"/>
  <c r="V316" i="38" a="1"/>
  <c r="V316" i="38" s="1"/>
  <c r="U316" i="38" a="1"/>
  <c r="U316" i="38" s="1"/>
  <c r="T316" i="38" a="1"/>
  <c r="T316" i="38" s="1"/>
  <c r="S316" i="38" a="1"/>
  <c r="S316" i="38" s="1"/>
  <c r="R316" i="38" a="1"/>
  <c r="R316" i="38" s="1"/>
  <c r="Q316" i="38" a="1"/>
  <c r="Q316" i="38" s="1"/>
  <c r="P316" i="38" a="1"/>
  <c r="P316" i="38" s="1"/>
  <c r="O316" i="38" a="1"/>
  <c r="O316" i="38" s="1"/>
  <c r="N316" i="38" a="1"/>
  <c r="N316" i="38" s="1"/>
  <c r="M316" i="38" a="1"/>
  <c r="M316" i="38" s="1"/>
  <c r="L316" i="38" a="1"/>
  <c r="L316" i="38" s="1"/>
  <c r="K316" i="38" a="1"/>
  <c r="K316" i="38" s="1"/>
  <c r="AG315" i="38" a="1"/>
  <c r="AG315" i="38" s="1"/>
  <c r="AF315" i="38" a="1"/>
  <c r="AF315" i="38" s="1"/>
  <c r="AE315" i="38" a="1"/>
  <c r="AE315" i="38" s="1"/>
  <c r="AD315" i="38" a="1"/>
  <c r="AD315" i="38" s="1"/>
  <c r="AC315" i="38" a="1"/>
  <c r="AC315" i="38" s="1"/>
  <c r="AB315" i="38" a="1"/>
  <c r="AB315" i="38" s="1"/>
  <c r="AA315" i="38" a="1"/>
  <c r="AA315" i="38" s="1"/>
  <c r="Z315" i="38" a="1"/>
  <c r="Z315" i="38" s="1"/>
  <c r="Y315" i="38" a="1"/>
  <c r="Y315" i="38" s="1"/>
  <c r="X315" i="38" a="1"/>
  <c r="X315" i="38" s="1"/>
  <c r="W315" i="38" a="1"/>
  <c r="W315" i="38" s="1"/>
  <c r="V315" i="38" a="1"/>
  <c r="V315" i="38" s="1"/>
  <c r="U315" i="38" a="1"/>
  <c r="U315" i="38" s="1"/>
  <c r="T315" i="38" a="1"/>
  <c r="T315" i="38" s="1"/>
  <c r="S315" i="38" a="1"/>
  <c r="S315" i="38" s="1"/>
  <c r="R315" i="38" a="1"/>
  <c r="R315" i="38" s="1"/>
  <c r="Q315" i="38" a="1"/>
  <c r="Q315" i="38" s="1"/>
  <c r="P315" i="38" a="1"/>
  <c r="P315" i="38" s="1"/>
  <c r="O315" i="38" a="1"/>
  <c r="O315" i="38" s="1"/>
  <c r="N315" i="38" a="1"/>
  <c r="N315" i="38" s="1"/>
  <c r="M315" i="38" a="1"/>
  <c r="M315" i="38" s="1"/>
  <c r="L315" i="38" a="1"/>
  <c r="L315" i="38" s="1"/>
  <c r="K315" i="38" a="1"/>
  <c r="K315" i="38" s="1"/>
  <c r="J315" i="38" s="1"/>
  <c r="AG314" i="38" a="1"/>
  <c r="AG314" i="38" s="1"/>
  <c r="AF314" i="38" a="1"/>
  <c r="AF314" i="38" s="1"/>
  <c r="AE314" i="38" a="1"/>
  <c r="AE314" i="38" s="1"/>
  <c r="AD314" i="38" a="1"/>
  <c r="AD314" i="38" s="1"/>
  <c r="AC314" i="38" a="1"/>
  <c r="AC314" i="38" s="1"/>
  <c r="AB314" i="38" a="1"/>
  <c r="AB314" i="38" s="1"/>
  <c r="AA314" i="38" a="1"/>
  <c r="AA314" i="38" s="1"/>
  <c r="Z314" i="38" a="1"/>
  <c r="Z314" i="38" s="1"/>
  <c r="Y314" i="38" a="1"/>
  <c r="Y314" i="38" s="1"/>
  <c r="X314" i="38" a="1"/>
  <c r="X314" i="38" s="1"/>
  <c r="W314" i="38" a="1"/>
  <c r="W314" i="38" s="1"/>
  <c r="V314" i="38" a="1"/>
  <c r="V314" i="38" s="1"/>
  <c r="U314" i="38" a="1"/>
  <c r="U314" i="38" s="1"/>
  <c r="T314" i="38" a="1"/>
  <c r="T314" i="38" s="1"/>
  <c r="S314" i="38" a="1"/>
  <c r="S314" i="38" s="1"/>
  <c r="R314" i="38" a="1"/>
  <c r="R314" i="38" s="1"/>
  <c r="Q314" i="38" a="1"/>
  <c r="Q314" i="38" s="1"/>
  <c r="P314" i="38" a="1"/>
  <c r="P314" i="38" s="1"/>
  <c r="O314" i="38" a="1"/>
  <c r="O314" i="38" s="1"/>
  <c r="N314" i="38" a="1"/>
  <c r="N314" i="38" s="1"/>
  <c r="M314" i="38" a="1"/>
  <c r="M314" i="38" s="1"/>
  <c r="L314" i="38" a="1"/>
  <c r="L314" i="38" s="1"/>
  <c r="K314" i="38" a="1"/>
  <c r="K314" i="38" s="1"/>
  <c r="E314" i="38"/>
  <c r="E315" i="38" s="1"/>
  <c r="E316" i="38" s="1"/>
  <c r="E317" i="38" s="1"/>
  <c r="AG313" i="38" a="1"/>
  <c r="AG313" i="38" s="1"/>
  <c r="AF313" i="38" a="1"/>
  <c r="AF313" i="38" s="1"/>
  <c r="AE313" i="38" a="1"/>
  <c r="AE313" i="38" s="1"/>
  <c r="AD313" i="38" a="1"/>
  <c r="AD313" i="38" s="1"/>
  <c r="AC313" i="38" a="1"/>
  <c r="AC313" i="38" s="1"/>
  <c r="AB313" i="38" a="1"/>
  <c r="AB313" i="38" s="1"/>
  <c r="AA313" i="38" a="1"/>
  <c r="AA313" i="38" s="1"/>
  <c r="Z313" i="38" a="1"/>
  <c r="Z313" i="38" s="1"/>
  <c r="Y313" i="38" a="1"/>
  <c r="Y313" i="38" s="1"/>
  <c r="X313" i="38" a="1"/>
  <c r="X313" i="38" s="1"/>
  <c r="W313" i="38" a="1"/>
  <c r="W313" i="38" s="1"/>
  <c r="V313" i="38" a="1"/>
  <c r="V313" i="38" s="1"/>
  <c r="U313" i="38" a="1"/>
  <c r="U313" i="38" s="1"/>
  <c r="T313" i="38" a="1"/>
  <c r="T313" i="38" s="1"/>
  <c r="S313" i="38" a="1"/>
  <c r="S313" i="38" s="1"/>
  <c r="R313" i="38" a="1"/>
  <c r="R313" i="38" s="1"/>
  <c r="Q313" i="38" a="1"/>
  <c r="Q313" i="38" s="1"/>
  <c r="P313" i="38" a="1"/>
  <c r="P313" i="38" s="1"/>
  <c r="O313" i="38" a="1"/>
  <c r="O313" i="38" s="1"/>
  <c r="N313" i="38" a="1"/>
  <c r="N313" i="38" s="1"/>
  <c r="M313" i="38" a="1"/>
  <c r="M313" i="38" s="1"/>
  <c r="L313" i="38" a="1"/>
  <c r="L313" i="38" s="1"/>
  <c r="K313" i="38" a="1"/>
  <c r="K313" i="38" s="1"/>
  <c r="I313" i="38"/>
  <c r="E312" i="38"/>
  <c r="AG311" i="38" a="1"/>
  <c r="AG311" i="38" s="1"/>
  <c r="AF311" i="38" a="1"/>
  <c r="AF311" i="38" s="1"/>
  <c r="AE311" i="38" a="1"/>
  <c r="AE311" i="38" s="1"/>
  <c r="AD311" i="38" a="1"/>
  <c r="AD311" i="38" s="1"/>
  <c r="AC311" i="38" a="1"/>
  <c r="AC311" i="38" s="1"/>
  <c r="AB311" i="38" a="1"/>
  <c r="AB311" i="38" s="1"/>
  <c r="AA311" i="38" a="1"/>
  <c r="AA311" i="38" s="1"/>
  <c r="Z311" i="38" a="1"/>
  <c r="Z311" i="38" s="1"/>
  <c r="Y311" i="38" a="1"/>
  <c r="Y311" i="38" s="1"/>
  <c r="X311" i="38" a="1"/>
  <c r="X311" i="38" s="1"/>
  <c r="W311" i="38" a="1"/>
  <c r="W311" i="38" s="1"/>
  <c r="V311" i="38" a="1"/>
  <c r="V311" i="38" s="1"/>
  <c r="U311" i="38" a="1"/>
  <c r="U311" i="38" s="1"/>
  <c r="T311" i="38" a="1"/>
  <c r="T311" i="38" s="1"/>
  <c r="S311" i="38" a="1"/>
  <c r="S311" i="38" s="1"/>
  <c r="R311" i="38" a="1"/>
  <c r="R311" i="38" s="1"/>
  <c r="Q311" i="38" a="1"/>
  <c r="Q311" i="38" s="1"/>
  <c r="P311" i="38" a="1"/>
  <c r="P311" i="38" s="1"/>
  <c r="O311" i="38" a="1"/>
  <c r="O311" i="38" s="1"/>
  <c r="N311" i="38" a="1"/>
  <c r="N311" i="38" s="1"/>
  <c r="M311" i="38" a="1"/>
  <c r="M311" i="38" s="1"/>
  <c r="L311" i="38" a="1"/>
  <c r="L311" i="38" s="1"/>
  <c r="K311" i="38" a="1"/>
  <c r="K311" i="38" s="1"/>
  <c r="J311" i="38" s="1"/>
  <c r="J312" i="38" s="1"/>
  <c r="K312" i="38" s="1"/>
  <c r="I311" i="38"/>
  <c r="E310" i="38"/>
  <c r="AG309" i="38" a="1"/>
  <c r="AG309" i="38" s="1"/>
  <c r="AF309" i="38" a="1"/>
  <c r="AF309" i="38" s="1"/>
  <c r="AE309" i="38" a="1"/>
  <c r="AE309" i="38" s="1"/>
  <c r="AD309" i="38" a="1"/>
  <c r="AD309" i="38" s="1"/>
  <c r="AC309" i="38" a="1"/>
  <c r="AC309" i="38" s="1"/>
  <c r="AB309" i="38" a="1"/>
  <c r="AB309" i="38" s="1"/>
  <c r="AA309" i="38" a="1"/>
  <c r="AA309" i="38" s="1"/>
  <c r="Z309" i="38" a="1"/>
  <c r="Z309" i="38" s="1"/>
  <c r="Y309" i="38" a="1"/>
  <c r="Y309" i="38" s="1"/>
  <c r="X309" i="38" a="1"/>
  <c r="X309" i="38" s="1"/>
  <c r="W309" i="38" a="1"/>
  <c r="W309" i="38" s="1"/>
  <c r="V309" i="38" a="1"/>
  <c r="V309" i="38" s="1"/>
  <c r="U309" i="38" a="1"/>
  <c r="U309" i="38" s="1"/>
  <c r="T309" i="38" a="1"/>
  <c r="T309" i="38" s="1"/>
  <c r="S309" i="38" a="1"/>
  <c r="S309" i="38" s="1"/>
  <c r="R309" i="38" a="1"/>
  <c r="R309" i="38" s="1"/>
  <c r="Q309" i="38" a="1"/>
  <c r="Q309" i="38" s="1"/>
  <c r="P309" i="38" a="1"/>
  <c r="P309" i="38" s="1"/>
  <c r="O309" i="38" a="1"/>
  <c r="O309" i="38" s="1"/>
  <c r="N309" i="38" a="1"/>
  <c r="N309" i="38" s="1"/>
  <c r="M309" i="38" a="1"/>
  <c r="M309" i="38" s="1"/>
  <c r="L309" i="38" a="1"/>
  <c r="L309" i="38" s="1"/>
  <c r="K309" i="38" a="1"/>
  <c r="K309" i="38" s="1"/>
  <c r="J309" i="38" s="1"/>
  <c r="J310" i="38" s="1"/>
  <c r="I309" i="38"/>
  <c r="E308" i="38"/>
  <c r="AG307" i="38" a="1"/>
  <c r="AG307" i="38"/>
  <c r="AF307" i="38" a="1"/>
  <c r="AF307" i="38"/>
  <c r="AE307" i="38" a="1"/>
  <c r="AE307" i="38"/>
  <c r="AD307" i="38" a="1"/>
  <c r="AD307" i="38"/>
  <c r="AC307" i="38" a="1"/>
  <c r="AC307" i="38"/>
  <c r="AB307" i="38" a="1"/>
  <c r="AB307" i="38"/>
  <c r="AA307" i="38" a="1"/>
  <c r="AA307" i="38"/>
  <c r="Z307" i="38" a="1"/>
  <c r="Z307" i="38"/>
  <c r="Y307" i="38" a="1"/>
  <c r="Y307" i="38"/>
  <c r="X307" i="38" a="1"/>
  <c r="X307" i="38"/>
  <c r="W307" i="38" a="1"/>
  <c r="W307" i="38"/>
  <c r="V307" i="38" a="1"/>
  <c r="V307" i="38"/>
  <c r="U307" i="38" a="1"/>
  <c r="U307" i="38"/>
  <c r="T307" i="38" a="1"/>
  <c r="T307" i="38"/>
  <c r="S307" i="38" a="1"/>
  <c r="S307" i="38"/>
  <c r="R307" i="38" a="1"/>
  <c r="R307" i="38"/>
  <c r="Q307" i="38" a="1"/>
  <c r="Q307" i="38"/>
  <c r="P307" i="38" a="1"/>
  <c r="P307" i="38"/>
  <c r="O307" i="38" a="1"/>
  <c r="O307" i="38"/>
  <c r="N307" i="38" a="1"/>
  <c r="N307" i="38"/>
  <c r="M307" i="38" a="1"/>
  <c r="M307" i="38"/>
  <c r="L307" i="38" a="1"/>
  <c r="L307" i="38"/>
  <c r="K307" i="38" a="1"/>
  <c r="K307" i="38"/>
  <c r="I307" i="38"/>
  <c r="J306" i="38"/>
  <c r="E306" i="38"/>
  <c r="AG305" i="38" a="1"/>
  <c r="AG305" i="38" s="1"/>
  <c r="AF305" i="38" a="1"/>
  <c r="AF305" i="38" s="1"/>
  <c r="AE305" i="38" a="1"/>
  <c r="AE305" i="38" s="1"/>
  <c r="AD305" i="38" a="1"/>
  <c r="AD305" i="38" s="1"/>
  <c r="AC305" i="38" a="1"/>
  <c r="AC305" i="38" s="1"/>
  <c r="AB305" i="38" a="1"/>
  <c r="AB305" i="38" s="1"/>
  <c r="AA305" i="38" a="1"/>
  <c r="AA305" i="38" s="1"/>
  <c r="Z305" i="38" a="1"/>
  <c r="Z305" i="38" s="1"/>
  <c r="Y305" i="38" a="1"/>
  <c r="Y305" i="38" s="1"/>
  <c r="X305" i="38" a="1"/>
  <c r="X305" i="38" s="1"/>
  <c r="W305" i="38" a="1"/>
  <c r="W305" i="38" s="1"/>
  <c r="V305" i="38" a="1"/>
  <c r="V305" i="38" s="1"/>
  <c r="U305" i="38" a="1"/>
  <c r="U305" i="38" s="1"/>
  <c r="T305" i="38" a="1"/>
  <c r="T305" i="38" s="1"/>
  <c r="S305" i="38" a="1"/>
  <c r="S305" i="38" s="1"/>
  <c r="R305" i="38" a="1"/>
  <c r="R305" i="38" s="1"/>
  <c r="Q305" i="38" a="1"/>
  <c r="Q305" i="38" s="1"/>
  <c r="P305" i="38" a="1"/>
  <c r="P305" i="38" s="1"/>
  <c r="O305" i="38" a="1"/>
  <c r="O305" i="38" s="1"/>
  <c r="N305" i="38" a="1"/>
  <c r="N305" i="38" s="1"/>
  <c r="M305" i="38" a="1"/>
  <c r="M305" i="38" s="1"/>
  <c r="L305" i="38" a="1"/>
  <c r="L305" i="38" s="1"/>
  <c r="K305" i="38" a="1"/>
  <c r="K305" i="38" s="1"/>
  <c r="I305" i="38"/>
  <c r="R306" i="38" s="1"/>
  <c r="AG303" i="38" a="1"/>
  <c r="AG303" i="38" s="1"/>
  <c r="AF303" i="38" a="1"/>
  <c r="AF303" i="38" s="1"/>
  <c r="AE303" i="38" a="1"/>
  <c r="AE303" i="38" s="1"/>
  <c r="AD303" i="38" a="1"/>
  <c r="AD303" i="38" s="1"/>
  <c r="AC303" i="38" a="1"/>
  <c r="AC303" i="38" s="1"/>
  <c r="AB303" i="38" a="1"/>
  <c r="AB303" i="38" s="1"/>
  <c r="AA303" i="38" a="1"/>
  <c r="AA303" i="38" s="1"/>
  <c r="Z303" i="38" a="1"/>
  <c r="Z303" i="38" s="1"/>
  <c r="Y303" i="38" a="1"/>
  <c r="Y303" i="38" s="1"/>
  <c r="X303" i="38" a="1"/>
  <c r="X303" i="38" s="1"/>
  <c r="W303" i="38" a="1"/>
  <c r="W303" i="38" s="1"/>
  <c r="V303" i="38" a="1"/>
  <c r="V303" i="38" s="1"/>
  <c r="U303" i="38" a="1"/>
  <c r="U303" i="38" s="1"/>
  <c r="T303" i="38" a="1"/>
  <c r="T303" i="38" s="1"/>
  <c r="S303" i="38" a="1"/>
  <c r="S303" i="38" s="1"/>
  <c r="R303" i="38" a="1"/>
  <c r="R303" i="38" s="1"/>
  <c r="Q303" i="38" a="1"/>
  <c r="Q303" i="38" s="1"/>
  <c r="P303" i="38" a="1"/>
  <c r="P303" i="38" s="1"/>
  <c r="O303" i="38" a="1"/>
  <c r="O303" i="38" s="1"/>
  <c r="N303" i="38" a="1"/>
  <c r="N303" i="38" s="1"/>
  <c r="M303" i="38" a="1"/>
  <c r="M303" i="38" s="1"/>
  <c r="L303" i="38" a="1"/>
  <c r="L303" i="38" s="1"/>
  <c r="K303" i="38" a="1"/>
  <c r="K303" i="38" s="1"/>
  <c r="J303" i="38" s="1"/>
  <c r="E303" i="38"/>
  <c r="E304" i="38" s="1"/>
  <c r="AG302" i="38" a="1"/>
  <c r="AG302" i="38" s="1"/>
  <c r="AF302" i="38" a="1"/>
  <c r="AF302" i="38" s="1"/>
  <c r="AE302" i="38" a="1"/>
  <c r="AE302" i="38" s="1"/>
  <c r="AD302" i="38" a="1"/>
  <c r="AD302" i="38" s="1"/>
  <c r="AC302" i="38" a="1"/>
  <c r="AC302" i="38" s="1"/>
  <c r="AB302" i="38" a="1"/>
  <c r="AB302" i="38" s="1"/>
  <c r="AA302" i="38" a="1"/>
  <c r="AA302" i="38" s="1"/>
  <c r="Z302" i="38" a="1"/>
  <c r="Z302" i="38" s="1"/>
  <c r="Y302" i="38" a="1"/>
  <c r="Y302" i="38" s="1"/>
  <c r="X302" i="38" a="1"/>
  <c r="X302" i="38" s="1"/>
  <c r="W302" i="38" a="1"/>
  <c r="W302" i="38" s="1"/>
  <c r="V302" i="38" a="1"/>
  <c r="V302" i="38" s="1"/>
  <c r="U302" i="38" a="1"/>
  <c r="U302" i="38" s="1"/>
  <c r="T302" i="38" a="1"/>
  <c r="T302" i="38" s="1"/>
  <c r="S302" i="38" a="1"/>
  <c r="S302" i="38" s="1"/>
  <c r="R302" i="38" a="1"/>
  <c r="R302" i="38" s="1"/>
  <c r="Q302" i="38" a="1"/>
  <c r="Q302" i="38" s="1"/>
  <c r="P302" i="38" a="1"/>
  <c r="P302" i="38" s="1"/>
  <c r="O302" i="38" a="1"/>
  <c r="O302" i="38" s="1"/>
  <c r="N302" i="38" a="1"/>
  <c r="N302" i="38" s="1"/>
  <c r="M302" i="38" a="1"/>
  <c r="M302" i="38" s="1"/>
  <c r="L302" i="38" a="1"/>
  <c r="L302" i="38" s="1"/>
  <c r="K302" i="38" a="1"/>
  <c r="K302" i="38" s="1"/>
  <c r="J302" i="38"/>
  <c r="I302" i="38"/>
  <c r="AG300" i="38" a="1"/>
  <c r="AG300" i="38" s="1"/>
  <c r="AF300" i="38" a="1"/>
  <c r="AF300" i="38" s="1"/>
  <c r="AE300" i="38" a="1"/>
  <c r="AE300" i="38" s="1"/>
  <c r="AD300" i="38" a="1"/>
  <c r="AD300" i="38" s="1"/>
  <c r="AC300" i="38" a="1"/>
  <c r="AC300" i="38" s="1"/>
  <c r="AB300" i="38" a="1"/>
  <c r="AB300" i="38" s="1"/>
  <c r="AA300" i="38" a="1"/>
  <c r="AA300" i="38" s="1"/>
  <c r="Z300" i="38" a="1"/>
  <c r="Z300" i="38" s="1"/>
  <c r="Y300" i="38" a="1"/>
  <c r="Y300" i="38" s="1"/>
  <c r="X300" i="38" a="1"/>
  <c r="X300" i="38" s="1"/>
  <c r="W300" i="38" a="1"/>
  <c r="W300" i="38" s="1"/>
  <c r="V300" i="38" a="1"/>
  <c r="V300" i="38" s="1"/>
  <c r="U300" i="38" a="1"/>
  <c r="U300" i="38" s="1"/>
  <c r="T300" i="38" a="1"/>
  <c r="T300" i="38" s="1"/>
  <c r="S300" i="38" a="1"/>
  <c r="S300" i="38" s="1"/>
  <c r="R300" i="38" a="1"/>
  <c r="R300" i="38" s="1"/>
  <c r="Q300" i="38" a="1"/>
  <c r="Q300" i="38" s="1"/>
  <c r="P300" i="38" a="1"/>
  <c r="P300" i="38" s="1"/>
  <c r="O300" i="38" a="1"/>
  <c r="O300" i="38" s="1"/>
  <c r="N300" i="38" a="1"/>
  <c r="N300" i="38" s="1"/>
  <c r="M300" i="38" a="1"/>
  <c r="M300" i="38" s="1"/>
  <c r="L300" i="38" a="1"/>
  <c r="L300" i="38" s="1"/>
  <c r="K300" i="38" a="1"/>
  <c r="K300" i="38" s="1"/>
  <c r="J300" i="38" s="1"/>
  <c r="E300" i="38"/>
  <c r="E301" i="38" s="1"/>
  <c r="AG299" i="38" a="1"/>
  <c r="AG299" i="38"/>
  <c r="AF299" i="38" a="1"/>
  <c r="AF299" i="38"/>
  <c r="AE299" i="38" a="1"/>
  <c r="AE299" i="38"/>
  <c r="AD299" i="38" a="1"/>
  <c r="AD299" i="38"/>
  <c r="AC299" i="38" a="1"/>
  <c r="AC299" i="38"/>
  <c r="AB299" i="38" a="1"/>
  <c r="AB299" i="38"/>
  <c r="AA299" i="38" a="1"/>
  <c r="AA299" i="38"/>
  <c r="Z299" i="38" a="1"/>
  <c r="Z299" i="38"/>
  <c r="Y299" i="38" a="1"/>
  <c r="Y299" i="38"/>
  <c r="X299" i="38" a="1"/>
  <c r="X299" i="38"/>
  <c r="W299" i="38" a="1"/>
  <c r="W299" i="38"/>
  <c r="V299" i="38" a="1"/>
  <c r="V299" i="38"/>
  <c r="U299" i="38" a="1"/>
  <c r="U299" i="38"/>
  <c r="T299" i="38" a="1"/>
  <c r="T299" i="38"/>
  <c r="S299" i="38" a="1"/>
  <c r="S299" i="38"/>
  <c r="R299" i="38" a="1"/>
  <c r="R299" i="38"/>
  <c r="Q299" i="38" a="1"/>
  <c r="Q299" i="38"/>
  <c r="P299" i="38" a="1"/>
  <c r="P299" i="38"/>
  <c r="O299" i="38" a="1"/>
  <c r="O299" i="38"/>
  <c r="N299" i="38" a="1"/>
  <c r="N299" i="38"/>
  <c r="M299" i="38" a="1"/>
  <c r="M299" i="38"/>
  <c r="L299" i="38" a="1"/>
  <c r="L299" i="38"/>
  <c r="K299" i="38" a="1"/>
  <c r="K299" i="38"/>
  <c r="I299" i="38"/>
  <c r="E298" i="38"/>
  <c r="AG297" i="38" a="1"/>
  <c r="AG297" i="38" s="1"/>
  <c r="AF297" i="38" a="1"/>
  <c r="AF297" i="38" s="1"/>
  <c r="AE297" i="38" a="1"/>
  <c r="AE297" i="38" s="1"/>
  <c r="AD297" i="38" a="1"/>
  <c r="AD297" i="38" s="1"/>
  <c r="AC297" i="38" a="1"/>
  <c r="AC297" i="38" s="1"/>
  <c r="AB297" i="38" a="1"/>
  <c r="AB297" i="38" s="1"/>
  <c r="AA297" i="38" a="1"/>
  <c r="AA297" i="38" s="1"/>
  <c r="Z297" i="38" a="1"/>
  <c r="Z297" i="38" s="1"/>
  <c r="Y297" i="38" a="1"/>
  <c r="Y297" i="38" s="1"/>
  <c r="X297" i="38" a="1"/>
  <c r="X297" i="38" s="1"/>
  <c r="W297" i="38" a="1"/>
  <c r="W297" i="38" s="1"/>
  <c r="V297" i="38" a="1"/>
  <c r="V297" i="38" s="1"/>
  <c r="U297" i="38" a="1"/>
  <c r="U297" i="38" s="1"/>
  <c r="T297" i="38" a="1"/>
  <c r="T297" i="38" s="1"/>
  <c r="S297" i="38" a="1"/>
  <c r="S297" i="38" s="1"/>
  <c r="R297" i="38" a="1"/>
  <c r="R297" i="38" s="1"/>
  <c r="Q297" i="38" a="1"/>
  <c r="Q297" i="38" s="1"/>
  <c r="P297" i="38" a="1"/>
  <c r="P297" i="38" s="1"/>
  <c r="O297" i="38" a="1"/>
  <c r="O297" i="38" s="1"/>
  <c r="N297" i="38" a="1"/>
  <c r="N297" i="38" s="1"/>
  <c r="M297" i="38" a="1"/>
  <c r="M297" i="38" s="1"/>
  <c r="L297" i="38" a="1"/>
  <c r="L297" i="38" s="1"/>
  <c r="K297" i="38" a="1"/>
  <c r="K297" i="38" s="1"/>
  <c r="I297" i="38"/>
  <c r="E296" i="38"/>
  <c r="AG295" i="38" a="1"/>
  <c r="AG295" i="38" s="1"/>
  <c r="AF295" i="38" a="1"/>
  <c r="AF295" i="38" s="1"/>
  <c r="AE295" i="38" a="1"/>
  <c r="AE295" i="38" s="1"/>
  <c r="AD295" i="38" a="1"/>
  <c r="AD295" i="38" s="1"/>
  <c r="AC295" i="38" a="1"/>
  <c r="AC295" i="38" s="1"/>
  <c r="AB295" i="38" a="1"/>
  <c r="AB295" i="38" s="1"/>
  <c r="AA295" i="38" a="1"/>
  <c r="AA295" i="38" s="1"/>
  <c r="Z295" i="38" a="1"/>
  <c r="Z295" i="38" s="1"/>
  <c r="Y295" i="38" a="1"/>
  <c r="Y295" i="38" s="1"/>
  <c r="X295" i="38" a="1"/>
  <c r="X295" i="38" s="1"/>
  <c r="W295" i="38" a="1"/>
  <c r="W295" i="38" s="1"/>
  <c r="V295" i="38" a="1"/>
  <c r="V295" i="38" s="1"/>
  <c r="U295" i="38" a="1"/>
  <c r="U295" i="38" s="1"/>
  <c r="T295" i="38" a="1"/>
  <c r="T295" i="38" s="1"/>
  <c r="S295" i="38" a="1"/>
  <c r="S295" i="38" s="1"/>
  <c r="R295" i="38" a="1"/>
  <c r="R295" i="38" s="1"/>
  <c r="Q295" i="38" a="1"/>
  <c r="Q295" i="38" s="1"/>
  <c r="P295" i="38" a="1"/>
  <c r="P295" i="38" s="1"/>
  <c r="O295" i="38" a="1"/>
  <c r="O295" i="38" s="1"/>
  <c r="N295" i="38" a="1"/>
  <c r="N295" i="38" s="1"/>
  <c r="M295" i="38" a="1"/>
  <c r="M295" i="38" s="1"/>
  <c r="L295" i="38" a="1"/>
  <c r="L295" i="38" s="1"/>
  <c r="K295" i="38" a="1"/>
  <c r="K295" i="38" s="1"/>
  <c r="I295" i="38"/>
  <c r="E294" i="38"/>
  <c r="AG293" i="38" a="1"/>
  <c r="AG293" i="38" s="1"/>
  <c r="AF293" i="38" a="1"/>
  <c r="AF293" i="38" s="1"/>
  <c r="AE293" i="38" a="1"/>
  <c r="AE293" i="38" s="1"/>
  <c r="AD293" i="38" a="1"/>
  <c r="AD293" i="38" s="1"/>
  <c r="AC293" i="38" a="1"/>
  <c r="AC293" i="38" s="1"/>
  <c r="AB293" i="38" a="1"/>
  <c r="AB293" i="38" s="1"/>
  <c r="AA293" i="38" a="1"/>
  <c r="AA293" i="38" s="1"/>
  <c r="Z293" i="38" a="1"/>
  <c r="Z293" i="38" s="1"/>
  <c r="Y293" i="38" a="1"/>
  <c r="Y293" i="38" s="1"/>
  <c r="X293" i="38" a="1"/>
  <c r="X293" i="38" s="1"/>
  <c r="W293" i="38" a="1"/>
  <c r="W293" i="38" s="1"/>
  <c r="V293" i="38" a="1"/>
  <c r="V293" i="38" s="1"/>
  <c r="U293" i="38" a="1"/>
  <c r="U293" i="38" s="1"/>
  <c r="T293" i="38" a="1"/>
  <c r="T293" i="38" s="1"/>
  <c r="S293" i="38" a="1"/>
  <c r="S293" i="38" s="1"/>
  <c r="R293" i="38" a="1"/>
  <c r="R293" i="38" s="1"/>
  <c r="Q293" i="38" a="1"/>
  <c r="Q293" i="38" s="1"/>
  <c r="P293" i="38" a="1"/>
  <c r="P293" i="38" s="1"/>
  <c r="O293" i="38" a="1"/>
  <c r="O293" i="38" s="1"/>
  <c r="N293" i="38" a="1"/>
  <c r="N293" i="38" s="1"/>
  <c r="M293" i="38" a="1"/>
  <c r="M293" i="38" s="1"/>
  <c r="L293" i="38" a="1"/>
  <c r="L293" i="38" s="1"/>
  <c r="K293" i="38" a="1"/>
  <c r="K293" i="38" s="1"/>
  <c r="J293" i="38" s="1"/>
  <c r="J294" i="38" s="1"/>
  <c r="I293" i="38"/>
  <c r="E292" i="38"/>
  <c r="AG291" i="38" a="1"/>
  <c r="AG291" i="38" s="1"/>
  <c r="AF291" i="38" a="1"/>
  <c r="AF291" i="38" s="1"/>
  <c r="AE291" i="38" a="1"/>
  <c r="AE291" i="38" s="1"/>
  <c r="AD291" i="38" a="1"/>
  <c r="AD291" i="38" s="1"/>
  <c r="AC291" i="38" a="1"/>
  <c r="AC291" i="38" s="1"/>
  <c r="AB291" i="38" a="1"/>
  <c r="AB291" i="38" s="1"/>
  <c r="AA291" i="38" a="1"/>
  <c r="AA291" i="38" s="1"/>
  <c r="Z291" i="38" a="1"/>
  <c r="Z291" i="38" s="1"/>
  <c r="Y291" i="38" a="1"/>
  <c r="Y291" i="38" s="1"/>
  <c r="X291" i="38" a="1"/>
  <c r="X291" i="38" s="1"/>
  <c r="W291" i="38" a="1"/>
  <c r="W291" i="38" s="1"/>
  <c r="V291" i="38" a="1"/>
  <c r="V291" i="38" s="1"/>
  <c r="U291" i="38" a="1"/>
  <c r="U291" i="38" s="1"/>
  <c r="T291" i="38" a="1"/>
  <c r="T291" i="38" s="1"/>
  <c r="S291" i="38" a="1"/>
  <c r="S291" i="38" s="1"/>
  <c r="R291" i="38" a="1"/>
  <c r="R291" i="38" s="1"/>
  <c r="Q291" i="38" a="1"/>
  <c r="Q291" i="38" s="1"/>
  <c r="P291" i="38" a="1"/>
  <c r="P291" i="38" s="1"/>
  <c r="O291" i="38" a="1"/>
  <c r="O291" i="38" s="1"/>
  <c r="N291" i="38" a="1"/>
  <c r="N291" i="38" s="1"/>
  <c r="M291" i="38" a="1"/>
  <c r="M291" i="38" s="1"/>
  <c r="L291" i="38" a="1"/>
  <c r="L291" i="38" s="1"/>
  <c r="K291" i="38" a="1"/>
  <c r="K291" i="38" s="1"/>
  <c r="I291" i="38"/>
  <c r="AG289" i="38" a="1"/>
  <c r="AG289" i="38" s="1"/>
  <c r="AF289" i="38" a="1"/>
  <c r="AF289" i="38" s="1"/>
  <c r="AE289" i="38" a="1"/>
  <c r="AE289" i="38" s="1"/>
  <c r="AD289" i="38" a="1"/>
  <c r="AD289" i="38" s="1"/>
  <c r="AC289" i="38" a="1"/>
  <c r="AC289" i="38" s="1"/>
  <c r="AB289" i="38" a="1"/>
  <c r="AB289" i="38" s="1"/>
  <c r="AA289" i="38" a="1"/>
  <c r="AA289" i="38" s="1"/>
  <c r="Z289" i="38" a="1"/>
  <c r="Z289" i="38" s="1"/>
  <c r="Y289" i="38" a="1"/>
  <c r="Y289" i="38" s="1"/>
  <c r="X289" i="38" a="1"/>
  <c r="X289" i="38" s="1"/>
  <c r="W289" i="38" a="1"/>
  <c r="W289" i="38" s="1"/>
  <c r="V289" i="38" a="1"/>
  <c r="V289" i="38" s="1"/>
  <c r="U289" i="38" a="1"/>
  <c r="U289" i="38" s="1"/>
  <c r="T289" i="38" a="1"/>
  <c r="T289" i="38" s="1"/>
  <c r="S289" i="38" a="1"/>
  <c r="S289" i="38" s="1"/>
  <c r="R289" i="38" a="1"/>
  <c r="R289" i="38" s="1"/>
  <c r="Q289" i="38" a="1"/>
  <c r="Q289" i="38" s="1"/>
  <c r="P289" i="38" a="1"/>
  <c r="P289" i="38" s="1"/>
  <c r="O289" i="38" a="1"/>
  <c r="O289" i="38" s="1"/>
  <c r="N289" i="38" a="1"/>
  <c r="N289" i="38" s="1"/>
  <c r="M289" i="38" a="1"/>
  <c r="M289" i="38" s="1"/>
  <c r="L289" i="38" a="1"/>
  <c r="L289" i="38" s="1"/>
  <c r="K289" i="38" a="1"/>
  <c r="K289" i="38" s="1"/>
  <c r="AG288" i="38" a="1"/>
  <c r="AG288" i="38" s="1"/>
  <c r="AF288" i="38" a="1"/>
  <c r="AF288" i="38" s="1"/>
  <c r="AE288" i="38" a="1"/>
  <c r="AE288" i="38" s="1"/>
  <c r="AD288" i="38" a="1"/>
  <c r="AD288" i="38" s="1"/>
  <c r="AC288" i="38" a="1"/>
  <c r="AC288" i="38" s="1"/>
  <c r="AB288" i="38" a="1"/>
  <c r="AB288" i="38" s="1"/>
  <c r="AA288" i="38" a="1"/>
  <c r="AA288" i="38" s="1"/>
  <c r="Z288" i="38" a="1"/>
  <c r="Z288" i="38" s="1"/>
  <c r="Y288" i="38" a="1"/>
  <c r="Y288" i="38" s="1"/>
  <c r="X288" i="38" a="1"/>
  <c r="X288" i="38" s="1"/>
  <c r="W288" i="38" a="1"/>
  <c r="W288" i="38" s="1"/>
  <c r="V288" i="38" a="1"/>
  <c r="V288" i="38" s="1"/>
  <c r="U288" i="38" a="1"/>
  <c r="U288" i="38" s="1"/>
  <c r="T288" i="38" a="1"/>
  <c r="T288" i="38" s="1"/>
  <c r="S288" i="38" a="1"/>
  <c r="S288" i="38" s="1"/>
  <c r="R288" i="38" a="1"/>
  <c r="R288" i="38" s="1"/>
  <c r="Q288" i="38" a="1"/>
  <c r="Q288" i="38" s="1"/>
  <c r="P288" i="38" a="1"/>
  <c r="P288" i="38" s="1"/>
  <c r="O288" i="38" a="1"/>
  <c r="O288" i="38" s="1"/>
  <c r="N288" i="38" a="1"/>
  <c r="N288" i="38" s="1"/>
  <c r="M288" i="38" a="1"/>
  <c r="M288" i="38" s="1"/>
  <c r="L288" i="38" a="1"/>
  <c r="L288" i="38" s="1"/>
  <c r="K288" i="38" a="1"/>
  <c r="K288" i="38" s="1"/>
  <c r="J288" i="38" s="1"/>
  <c r="AG287" i="38" a="1"/>
  <c r="AG287" i="38" s="1"/>
  <c r="AF287" i="38" a="1"/>
  <c r="AF287" i="38" s="1"/>
  <c r="AE287" i="38" a="1"/>
  <c r="AE287" i="38" s="1"/>
  <c r="AD287" i="38" a="1"/>
  <c r="AD287" i="38" s="1"/>
  <c r="AC287" i="38" a="1"/>
  <c r="AC287" i="38" s="1"/>
  <c r="AB287" i="38" a="1"/>
  <c r="AB287" i="38" s="1"/>
  <c r="AA287" i="38" a="1"/>
  <c r="AA287" i="38" s="1"/>
  <c r="Z287" i="38" a="1"/>
  <c r="Z287" i="38" s="1"/>
  <c r="Y287" i="38" a="1"/>
  <c r="Y287" i="38" s="1"/>
  <c r="X287" i="38" a="1"/>
  <c r="X287" i="38" s="1"/>
  <c r="W287" i="38" a="1"/>
  <c r="W287" i="38" s="1"/>
  <c r="V287" i="38" a="1"/>
  <c r="V287" i="38" s="1"/>
  <c r="U287" i="38" a="1"/>
  <c r="U287" i="38" s="1"/>
  <c r="T287" i="38" a="1"/>
  <c r="T287" i="38" s="1"/>
  <c r="S287" i="38" a="1"/>
  <c r="S287" i="38" s="1"/>
  <c r="R287" i="38" a="1"/>
  <c r="R287" i="38" s="1"/>
  <c r="Q287" i="38" a="1"/>
  <c r="Q287" i="38" s="1"/>
  <c r="P287" i="38" a="1"/>
  <c r="P287" i="38" s="1"/>
  <c r="O287" i="38" a="1"/>
  <c r="O287" i="38" s="1"/>
  <c r="N287" i="38" a="1"/>
  <c r="N287" i="38" s="1"/>
  <c r="M287" i="38" a="1"/>
  <c r="M287" i="38" s="1"/>
  <c r="L287" i="38" a="1"/>
  <c r="L287" i="38" s="1"/>
  <c r="K287" i="38" a="1"/>
  <c r="K287" i="38" s="1"/>
  <c r="E287" i="38"/>
  <c r="E288" i="38" s="1"/>
  <c r="E289" i="38" s="1"/>
  <c r="E290" i="38" s="1"/>
  <c r="AG286" i="38" a="1"/>
  <c r="AG286" i="38" s="1"/>
  <c r="AF286" i="38" a="1"/>
  <c r="AF286" i="38" s="1"/>
  <c r="AE286" i="38" a="1"/>
  <c r="AE286" i="38" s="1"/>
  <c r="AD286" i="38" a="1"/>
  <c r="AD286" i="38" s="1"/>
  <c r="AC286" i="38" a="1"/>
  <c r="AC286" i="38" s="1"/>
  <c r="AB286" i="38" a="1"/>
  <c r="AB286" i="38" s="1"/>
  <c r="AA286" i="38" a="1"/>
  <c r="AA286" i="38" s="1"/>
  <c r="Z286" i="38" a="1"/>
  <c r="Z286" i="38" s="1"/>
  <c r="Y286" i="38" a="1"/>
  <c r="Y286" i="38" s="1"/>
  <c r="X286" i="38" a="1"/>
  <c r="X286" i="38" s="1"/>
  <c r="W286" i="38" a="1"/>
  <c r="W286" i="38" s="1"/>
  <c r="V286" i="38" a="1"/>
  <c r="V286" i="38" s="1"/>
  <c r="U286" i="38" a="1"/>
  <c r="U286" i="38" s="1"/>
  <c r="T286" i="38" a="1"/>
  <c r="T286" i="38" s="1"/>
  <c r="S286" i="38" a="1"/>
  <c r="S286" i="38" s="1"/>
  <c r="R286" i="38" a="1"/>
  <c r="R286" i="38" s="1"/>
  <c r="Q286" i="38" a="1"/>
  <c r="Q286" i="38" s="1"/>
  <c r="P286" i="38" a="1"/>
  <c r="P286" i="38" s="1"/>
  <c r="O286" i="38" a="1"/>
  <c r="O286" i="38" s="1"/>
  <c r="N286" i="38" a="1"/>
  <c r="N286" i="38" s="1"/>
  <c r="M286" i="38" a="1"/>
  <c r="M286" i="38" s="1"/>
  <c r="L286" i="38" a="1"/>
  <c r="L286" i="38" s="1"/>
  <c r="K286" i="38" a="1"/>
  <c r="K286" i="38" s="1"/>
  <c r="I286" i="38"/>
  <c r="AG284" i="38" a="1"/>
  <c r="AG284" i="38"/>
  <c r="AF284" i="38" a="1"/>
  <c r="AF284" i="38"/>
  <c r="AE284" i="38" a="1"/>
  <c r="AE284" i="38"/>
  <c r="AD284" i="38" a="1"/>
  <c r="AD284" i="38"/>
  <c r="AC284" i="38" a="1"/>
  <c r="AC284" i="38"/>
  <c r="AB284" i="38" a="1"/>
  <c r="AB284" i="38"/>
  <c r="AA284" i="38" a="1"/>
  <c r="AA284" i="38"/>
  <c r="Z284" i="38" a="1"/>
  <c r="Z284" i="38"/>
  <c r="Y284" i="38" a="1"/>
  <c r="Y284" i="38"/>
  <c r="X284" i="38" a="1"/>
  <c r="X284" i="38"/>
  <c r="W284" i="38" a="1"/>
  <c r="W284" i="38"/>
  <c r="V284" i="38" a="1"/>
  <c r="V284" i="38"/>
  <c r="U284" i="38" a="1"/>
  <c r="U284" i="38"/>
  <c r="T284" i="38" a="1"/>
  <c r="T284" i="38"/>
  <c r="S284" i="38" a="1"/>
  <c r="S284" i="38"/>
  <c r="R284" i="38" a="1"/>
  <c r="R284" i="38"/>
  <c r="Q284" i="38" a="1"/>
  <c r="Q284" i="38"/>
  <c r="P284" i="38" a="1"/>
  <c r="P284" i="38"/>
  <c r="O284" i="38" a="1"/>
  <c r="O284" i="38"/>
  <c r="N284" i="38" a="1"/>
  <c r="N284" i="38"/>
  <c r="M284" i="38" a="1"/>
  <c r="M284" i="38"/>
  <c r="L284" i="38" a="1"/>
  <c r="L284" i="38"/>
  <c r="K284" i="38" a="1"/>
  <c r="K284" i="38"/>
  <c r="AG283" i="38" a="1"/>
  <c r="AG283" i="38"/>
  <c r="AF283" i="38" a="1"/>
  <c r="AF283" i="38"/>
  <c r="AE283" i="38" a="1"/>
  <c r="AE283" i="38"/>
  <c r="AD283" i="38" a="1"/>
  <c r="AD283" i="38"/>
  <c r="AC283" i="38" a="1"/>
  <c r="AC283" i="38"/>
  <c r="AB283" i="38" a="1"/>
  <c r="AB283" i="38"/>
  <c r="AA283" i="38" a="1"/>
  <c r="AA283" i="38"/>
  <c r="Z283" i="38" a="1"/>
  <c r="Z283" i="38"/>
  <c r="Y283" i="38" a="1"/>
  <c r="Y283" i="38"/>
  <c r="X283" i="38" a="1"/>
  <c r="X283" i="38"/>
  <c r="W283" i="38" a="1"/>
  <c r="W283" i="38"/>
  <c r="V283" i="38" a="1"/>
  <c r="V283" i="38"/>
  <c r="U283" i="38" a="1"/>
  <c r="U283" i="38"/>
  <c r="T283" i="38" a="1"/>
  <c r="T283" i="38"/>
  <c r="S283" i="38" a="1"/>
  <c r="S283" i="38"/>
  <c r="R283" i="38" a="1"/>
  <c r="R283" i="38"/>
  <c r="Q283" i="38" a="1"/>
  <c r="Q283" i="38"/>
  <c r="P283" i="38" a="1"/>
  <c r="P283" i="38"/>
  <c r="O283" i="38" a="1"/>
  <c r="O283" i="38"/>
  <c r="N283" i="38" a="1"/>
  <c r="N283" i="38"/>
  <c r="M283" i="38" a="1"/>
  <c r="M283" i="38"/>
  <c r="L283" i="38" a="1"/>
  <c r="L283" i="38"/>
  <c r="K283" i="38" a="1"/>
  <c r="K283" i="38"/>
  <c r="J283" i="38" s="1"/>
  <c r="AG282" i="38" a="1"/>
  <c r="AG282" i="38"/>
  <c r="AF282" i="38" a="1"/>
  <c r="AF282" i="38"/>
  <c r="AE282" i="38" a="1"/>
  <c r="AE282" i="38"/>
  <c r="AD282" i="38" a="1"/>
  <c r="AD282" i="38"/>
  <c r="AC282" i="38" a="1"/>
  <c r="AC282" i="38"/>
  <c r="AB282" i="38" a="1"/>
  <c r="AB282" i="38"/>
  <c r="AA282" i="38" a="1"/>
  <c r="AA282" i="38"/>
  <c r="Z282" i="38" a="1"/>
  <c r="Z282" i="38"/>
  <c r="Y282" i="38" a="1"/>
  <c r="Y282" i="38"/>
  <c r="X282" i="38" a="1"/>
  <c r="X282" i="38"/>
  <c r="W282" i="38" a="1"/>
  <c r="W282" i="38" s="1"/>
  <c r="V282" i="38" a="1"/>
  <c r="V282" i="38"/>
  <c r="U282" i="38" a="1"/>
  <c r="U282" i="38" s="1"/>
  <c r="T282" i="38" a="1"/>
  <c r="T282" i="38"/>
  <c r="S282" i="38" a="1"/>
  <c r="S282" i="38" s="1"/>
  <c r="R282" i="38" a="1"/>
  <c r="R282" i="38"/>
  <c r="Q282" i="38" a="1"/>
  <c r="Q282" i="38" s="1"/>
  <c r="P282" i="38" a="1"/>
  <c r="P282" i="38"/>
  <c r="O282" i="38" a="1"/>
  <c r="O282" i="38" s="1"/>
  <c r="N282" i="38" a="1"/>
  <c r="N282" i="38"/>
  <c r="M282" i="38" a="1"/>
  <c r="M282" i="38" s="1"/>
  <c r="L282" i="38" a="1"/>
  <c r="L282" i="38"/>
  <c r="K282" i="38" a="1"/>
  <c r="K282" i="38" s="1"/>
  <c r="J282" i="38" s="1"/>
  <c r="E282" i="38"/>
  <c r="E283" i="38" s="1"/>
  <c r="E284" i="38" s="1"/>
  <c r="E285" i="38" s="1"/>
  <c r="AG281" i="38" a="1"/>
  <c r="AG281" i="38" s="1"/>
  <c r="AF281" i="38" a="1"/>
  <c r="AF281" i="38"/>
  <c r="AE281" i="38" a="1"/>
  <c r="AE281" i="38" s="1"/>
  <c r="AD281" i="38" a="1"/>
  <c r="AD281" i="38"/>
  <c r="AC281" i="38" a="1"/>
  <c r="AC281" i="38" s="1"/>
  <c r="AB281" i="38" a="1"/>
  <c r="AB281" i="38"/>
  <c r="AA281" i="38" a="1"/>
  <c r="AA281" i="38" s="1"/>
  <c r="Z281" i="38" a="1"/>
  <c r="Z281" i="38"/>
  <c r="Y281" i="38" a="1"/>
  <c r="Y281" i="38" s="1"/>
  <c r="X281" i="38" a="1"/>
  <c r="X281" i="38" s="1"/>
  <c r="W281" i="38" a="1"/>
  <c r="W281" i="38" s="1"/>
  <c r="V281" i="38" a="1"/>
  <c r="V281" i="38" s="1"/>
  <c r="U281" i="38" a="1"/>
  <c r="U281" i="38" s="1"/>
  <c r="T281" i="38" a="1"/>
  <c r="T281" i="38" s="1"/>
  <c r="S281" i="38" a="1"/>
  <c r="S281" i="38" s="1"/>
  <c r="R281" i="38" a="1"/>
  <c r="R281" i="38" s="1"/>
  <c r="Q281" i="38" a="1"/>
  <c r="Q281" i="38" s="1"/>
  <c r="P281" i="38" a="1"/>
  <c r="P281" i="38" s="1"/>
  <c r="O281" i="38" a="1"/>
  <c r="O281" i="38" s="1"/>
  <c r="N281" i="38" a="1"/>
  <c r="N281" i="38" s="1"/>
  <c r="M281" i="38" a="1"/>
  <c r="M281" i="38" s="1"/>
  <c r="L281" i="38" a="1"/>
  <c r="L281" i="38" s="1"/>
  <c r="K281" i="38" a="1"/>
  <c r="K281" i="38" s="1"/>
  <c r="I281" i="38"/>
  <c r="E280" i="38"/>
  <c r="AG279" i="38" a="1"/>
  <c r="AG279" i="38" s="1"/>
  <c r="AF279" i="38" a="1"/>
  <c r="AF279" i="38" s="1"/>
  <c r="AE279" i="38" a="1"/>
  <c r="AE279" i="38" s="1"/>
  <c r="AD279" i="38" a="1"/>
  <c r="AD279" i="38" s="1"/>
  <c r="AC279" i="38" a="1"/>
  <c r="AC279" i="38" s="1"/>
  <c r="AB279" i="38" a="1"/>
  <c r="AB279" i="38" s="1"/>
  <c r="AA279" i="38" a="1"/>
  <c r="AA279" i="38" s="1"/>
  <c r="Z279" i="38" a="1"/>
  <c r="Z279" i="38" s="1"/>
  <c r="Y279" i="38" a="1"/>
  <c r="Y279" i="38" s="1"/>
  <c r="X279" i="38" a="1"/>
  <c r="X279" i="38" s="1"/>
  <c r="W279" i="38" a="1"/>
  <c r="W279" i="38" s="1"/>
  <c r="V279" i="38" a="1"/>
  <c r="V279" i="38" s="1"/>
  <c r="U279" i="38" a="1"/>
  <c r="U279" i="38" s="1"/>
  <c r="T279" i="38" a="1"/>
  <c r="T279" i="38" s="1"/>
  <c r="S279" i="38" a="1"/>
  <c r="S279" i="38" s="1"/>
  <c r="R279" i="38" a="1"/>
  <c r="R279" i="38" s="1"/>
  <c r="Q279" i="38" a="1"/>
  <c r="Q279" i="38" s="1"/>
  <c r="P279" i="38" a="1"/>
  <c r="P279" i="38" s="1"/>
  <c r="O279" i="38" a="1"/>
  <c r="O279" i="38" s="1"/>
  <c r="N279" i="38" a="1"/>
  <c r="N279" i="38" s="1"/>
  <c r="M279" i="38" a="1"/>
  <c r="M279" i="38" s="1"/>
  <c r="L279" i="38" a="1"/>
  <c r="L279" i="38" s="1"/>
  <c r="K279" i="38" a="1"/>
  <c r="K279" i="38" s="1"/>
  <c r="J279" i="38" s="1"/>
  <c r="J280" i="38" s="1"/>
  <c r="I279" i="38"/>
  <c r="E278" i="38"/>
  <c r="AG277" i="38" a="1"/>
  <c r="AG277" i="38"/>
  <c r="AF277" i="38" a="1"/>
  <c r="AF277" i="38"/>
  <c r="AE277" i="38" a="1"/>
  <c r="AE277" i="38"/>
  <c r="AD277" i="38" a="1"/>
  <c r="AD277" i="38"/>
  <c r="AC277" i="38" a="1"/>
  <c r="AC277" i="38"/>
  <c r="AB277" i="38" a="1"/>
  <c r="AB277" i="38"/>
  <c r="AA277" i="38" a="1"/>
  <c r="AA277" i="38"/>
  <c r="Z277" i="38" a="1"/>
  <c r="Z277" i="38"/>
  <c r="Y277" i="38" a="1"/>
  <c r="Y277" i="38"/>
  <c r="X277" i="38" a="1"/>
  <c r="X277" i="38"/>
  <c r="W277" i="38" a="1"/>
  <c r="W277" i="38"/>
  <c r="V277" i="38" a="1"/>
  <c r="V277" i="38"/>
  <c r="U277" i="38" a="1"/>
  <c r="U277" i="38"/>
  <c r="T277" i="38" a="1"/>
  <c r="T277" i="38"/>
  <c r="S277" i="38" a="1"/>
  <c r="S277" i="38" s="1"/>
  <c r="R277" i="38" a="1"/>
  <c r="R277" i="38"/>
  <c r="Q277" i="38" a="1"/>
  <c r="Q277" i="38" s="1"/>
  <c r="P277" i="38" a="1"/>
  <c r="P277" i="38"/>
  <c r="O277" i="38" a="1"/>
  <c r="O277" i="38" s="1"/>
  <c r="N277" i="38" a="1"/>
  <c r="N277" i="38"/>
  <c r="M277" i="38" a="1"/>
  <c r="M277" i="38" s="1"/>
  <c r="L277" i="38" a="1"/>
  <c r="L277" i="38"/>
  <c r="K277" i="38" a="1"/>
  <c r="K277" i="38" s="1"/>
  <c r="J277" i="38" s="1"/>
  <c r="J278" i="38" s="1"/>
  <c r="K278" i="38" s="1"/>
  <c r="I277" i="38"/>
  <c r="AG275" i="38" a="1"/>
  <c r="AG275" i="38" s="1"/>
  <c r="AF275" i="38" a="1"/>
  <c r="AF275" i="38" s="1"/>
  <c r="AE275" i="38" a="1"/>
  <c r="AE275" i="38" s="1"/>
  <c r="AD275" i="38" a="1"/>
  <c r="AD275" i="38" s="1"/>
  <c r="AC275" i="38" a="1"/>
  <c r="AC275" i="38" s="1"/>
  <c r="AB275" i="38" a="1"/>
  <c r="AB275" i="38" s="1"/>
  <c r="AA275" i="38" a="1"/>
  <c r="AA275" i="38" s="1"/>
  <c r="Z275" i="38" a="1"/>
  <c r="Z275" i="38" s="1"/>
  <c r="Y275" i="38" a="1"/>
  <c r="Y275" i="38" s="1"/>
  <c r="X275" i="38" a="1"/>
  <c r="X275" i="38" s="1"/>
  <c r="W275" i="38" a="1"/>
  <c r="W275" i="38" s="1"/>
  <c r="V275" i="38" a="1"/>
  <c r="V275" i="38" s="1"/>
  <c r="U275" i="38" a="1"/>
  <c r="U275" i="38" s="1"/>
  <c r="T275" i="38" a="1"/>
  <c r="T275" i="38" s="1"/>
  <c r="S275" i="38" a="1"/>
  <c r="S275" i="38" s="1"/>
  <c r="R275" i="38" a="1"/>
  <c r="R275" i="38" s="1"/>
  <c r="Q275" i="38" a="1"/>
  <c r="Q275" i="38" s="1"/>
  <c r="P275" i="38" a="1"/>
  <c r="P275" i="38" s="1"/>
  <c r="O275" i="38" a="1"/>
  <c r="O275" i="38" s="1"/>
  <c r="N275" i="38" a="1"/>
  <c r="N275" i="38" s="1"/>
  <c r="M275" i="38" a="1"/>
  <c r="M275" i="38" s="1"/>
  <c r="L275" i="38" a="1"/>
  <c r="L275" i="38" s="1"/>
  <c r="K275" i="38" a="1"/>
  <c r="K275" i="38" s="1"/>
  <c r="I275" i="38"/>
  <c r="AG273" i="38" a="1"/>
  <c r="AG273" i="38" s="1"/>
  <c r="AF273" i="38" a="1"/>
  <c r="AF273" i="38" s="1"/>
  <c r="AE273" i="38" a="1"/>
  <c r="AE273" i="38" s="1"/>
  <c r="AD273" i="38" a="1"/>
  <c r="AD273" i="38" s="1"/>
  <c r="AC273" i="38" a="1"/>
  <c r="AC273" i="38" s="1"/>
  <c r="AB273" i="38" a="1"/>
  <c r="AB273" i="38" s="1"/>
  <c r="AA273" i="38" a="1"/>
  <c r="AA273" i="38" s="1"/>
  <c r="Z273" i="38" a="1"/>
  <c r="Z273" i="38" s="1"/>
  <c r="Y273" i="38" a="1"/>
  <c r="Y273" i="38" s="1"/>
  <c r="X273" i="38" a="1"/>
  <c r="X273" i="38" s="1"/>
  <c r="W273" i="38" a="1"/>
  <c r="W273" i="38" s="1"/>
  <c r="V273" i="38" a="1"/>
  <c r="V273" i="38" s="1"/>
  <c r="U273" i="38" a="1"/>
  <c r="U273" i="38" s="1"/>
  <c r="T273" i="38" a="1"/>
  <c r="T273" i="38" s="1"/>
  <c r="S273" i="38" a="1"/>
  <c r="S273" i="38" s="1"/>
  <c r="R273" i="38" a="1"/>
  <c r="R273" i="38" s="1"/>
  <c r="Q273" i="38" a="1"/>
  <c r="Q273" i="38" s="1"/>
  <c r="P273" i="38" a="1"/>
  <c r="P273" i="38" s="1"/>
  <c r="O273" i="38" a="1"/>
  <c r="O273" i="38" s="1"/>
  <c r="N273" i="38" a="1"/>
  <c r="N273" i="38" s="1"/>
  <c r="M273" i="38" a="1"/>
  <c r="M273" i="38" s="1"/>
  <c r="L273" i="38" a="1"/>
  <c r="L273" i="38" s="1"/>
  <c r="K273" i="38" a="1"/>
  <c r="K273" i="38" s="1"/>
  <c r="I273" i="38"/>
  <c r="E273" i="38"/>
  <c r="E274" i="38" s="1"/>
  <c r="E275" i="38" s="1"/>
  <c r="E276" i="38" s="1"/>
  <c r="E272" i="38"/>
  <c r="AG271" i="38" a="1"/>
  <c r="AG271" i="38" s="1"/>
  <c r="AF271" i="38" a="1"/>
  <c r="AF271" i="38" s="1"/>
  <c r="AE271" i="38" a="1"/>
  <c r="AE271" i="38" s="1"/>
  <c r="AD271" i="38" a="1"/>
  <c r="AD271" i="38" s="1"/>
  <c r="AC271" i="38" a="1"/>
  <c r="AC271" i="38" s="1"/>
  <c r="AB271" i="38" a="1"/>
  <c r="AB271" i="38" s="1"/>
  <c r="AA271" i="38" a="1"/>
  <c r="AA271" i="38" s="1"/>
  <c r="Z271" i="38" a="1"/>
  <c r="Z271" i="38" s="1"/>
  <c r="Y271" i="38" a="1"/>
  <c r="Y271" i="38" s="1"/>
  <c r="X271" i="38" a="1"/>
  <c r="X271" i="38" s="1"/>
  <c r="W271" i="38" a="1"/>
  <c r="W271" i="38" s="1"/>
  <c r="V271" i="38" a="1"/>
  <c r="V271" i="38" s="1"/>
  <c r="U271" i="38" a="1"/>
  <c r="U271" i="38" s="1"/>
  <c r="T271" i="38" a="1"/>
  <c r="T271" i="38" s="1"/>
  <c r="S271" i="38" a="1"/>
  <c r="S271" i="38" s="1"/>
  <c r="R271" i="38" a="1"/>
  <c r="R271" i="38" s="1"/>
  <c r="Q271" i="38" a="1"/>
  <c r="Q271" i="38" s="1"/>
  <c r="P271" i="38" a="1"/>
  <c r="P271" i="38" s="1"/>
  <c r="O271" i="38" a="1"/>
  <c r="O271" i="38" s="1"/>
  <c r="N271" i="38" a="1"/>
  <c r="N271" i="38" s="1"/>
  <c r="M271" i="38" a="1"/>
  <c r="M271" i="38" s="1"/>
  <c r="L271" i="38" a="1"/>
  <c r="L271" i="38" s="1"/>
  <c r="K271" i="38" a="1"/>
  <c r="K271" i="38" s="1"/>
  <c r="I271" i="38"/>
  <c r="E270" i="38"/>
  <c r="AG269" i="38" a="1"/>
  <c r="AG269" i="38"/>
  <c r="AF269" i="38" a="1"/>
  <c r="AF269" i="38" s="1"/>
  <c r="AE269" i="38" a="1"/>
  <c r="AE269" i="38"/>
  <c r="AD269" i="38" a="1"/>
  <c r="AD269" i="38" s="1"/>
  <c r="AC269" i="38" a="1"/>
  <c r="AC269" i="38"/>
  <c r="AB269" i="38" a="1"/>
  <c r="AB269" i="38" s="1"/>
  <c r="AA269" i="38" a="1"/>
  <c r="AA269" i="38"/>
  <c r="Z269" i="38" a="1"/>
  <c r="Z269" i="38" s="1"/>
  <c r="Y269" i="38" a="1"/>
  <c r="Y269" i="38"/>
  <c r="X269" i="38" a="1"/>
  <c r="X269" i="38" s="1"/>
  <c r="W269" i="38" a="1"/>
  <c r="W269" i="38"/>
  <c r="V269" i="38" a="1"/>
  <c r="V269" i="38" s="1"/>
  <c r="U269" i="38" a="1"/>
  <c r="U269" i="38"/>
  <c r="T269" i="38" a="1"/>
  <c r="T269" i="38" s="1"/>
  <c r="S269" i="38" a="1"/>
  <c r="S269" i="38"/>
  <c r="R269" i="38" a="1"/>
  <c r="R269" i="38" s="1"/>
  <c r="Q269" i="38" a="1"/>
  <c r="Q269" i="38"/>
  <c r="P269" i="38" a="1"/>
  <c r="P269" i="38" s="1"/>
  <c r="O269" i="38" a="1"/>
  <c r="O269" i="38"/>
  <c r="N269" i="38" a="1"/>
  <c r="N269" i="38" s="1"/>
  <c r="M269" i="38" a="1"/>
  <c r="M269" i="38"/>
  <c r="L269" i="38" a="1"/>
  <c r="L269" i="38" s="1"/>
  <c r="K269" i="38" a="1"/>
  <c r="K269" i="38"/>
  <c r="J269" i="38" s="1"/>
  <c r="J270" i="38" s="1"/>
  <c r="U270" i="38" s="1"/>
  <c r="I269" i="38"/>
  <c r="E268" i="38"/>
  <c r="AG267" i="38" a="1"/>
  <c r="AG267" i="38" s="1"/>
  <c r="AF267" i="38" a="1"/>
  <c r="AF267" i="38" s="1"/>
  <c r="AE267" i="38" a="1"/>
  <c r="AE267" i="38" s="1"/>
  <c r="AD267" i="38" a="1"/>
  <c r="AD267" i="38" s="1"/>
  <c r="AC267" i="38" a="1"/>
  <c r="AC267" i="38" s="1"/>
  <c r="AB267" i="38" a="1"/>
  <c r="AB267" i="38" s="1"/>
  <c r="AA267" i="38" a="1"/>
  <c r="AA267" i="38" s="1"/>
  <c r="Z267" i="38" a="1"/>
  <c r="Z267" i="38" s="1"/>
  <c r="Y267" i="38" a="1"/>
  <c r="Y267" i="38" s="1"/>
  <c r="X267" i="38" a="1"/>
  <c r="X267" i="38" s="1"/>
  <c r="W267" i="38" a="1"/>
  <c r="W267" i="38" s="1"/>
  <c r="V267" i="38" a="1"/>
  <c r="V267" i="38" s="1"/>
  <c r="U267" i="38" a="1"/>
  <c r="U267" i="38" s="1"/>
  <c r="T267" i="38" a="1"/>
  <c r="T267" i="38" s="1"/>
  <c r="S267" i="38" a="1"/>
  <c r="S267" i="38" s="1"/>
  <c r="R267" i="38" a="1"/>
  <c r="R267" i="38" s="1"/>
  <c r="Q267" i="38" a="1"/>
  <c r="Q267" i="38" s="1"/>
  <c r="P267" i="38" a="1"/>
  <c r="P267" i="38" s="1"/>
  <c r="O267" i="38" a="1"/>
  <c r="O267" i="38" s="1"/>
  <c r="N267" i="38" a="1"/>
  <c r="N267" i="38" s="1"/>
  <c r="M267" i="38" a="1"/>
  <c r="M267" i="38" s="1"/>
  <c r="L267" i="38" a="1"/>
  <c r="L267" i="38" s="1"/>
  <c r="K267" i="38" a="1"/>
  <c r="K267" i="38" s="1"/>
  <c r="I267" i="38"/>
  <c r="E266" i="38"/>
  <c r="AG265" i="38" a="1"/>
  <c r="AG265" i="38" s="1"/>
  <c r="AF265" i="38" a="1"/>
  <c r="AF265" i="38"/>
  <c r="AE265" i="38" a="1"/>
  <c r="AE265" i="38" s="1"/>
  <c r="AD265" i="38" a="1"/>
  <c r="AD265" i="38"/>
  <c r="AC265" i="38" a="1"/>
  <c r="AC265" i="38" s="1"/>
  <c r="AB265" i="38" a="1"/>
  <c r="AB265" i="38"/>
  <c r="AA265" i="38" a="1"/>
  <c r="AA265" i="38" s="1"/>
  <c r="Z265" i="38" a="1"/>
  <c r="Z265" i="38"/>
  <c r="Y265" i="38" a="1"/>
  <c r="Y265" i="38" s="1"/>
  <c r="X265" i="38" a="1"/>
  <c r="X265" i="38"/>
  <c r="W265" i="38" a="1"/>
  <c r="W265" i="38" s="1"/>
  <c r="V265" i="38" a="1"/>
  <c r="V265" i="38"/>
  <c r="U265" i="38" a="1"/>
  <c r="U265" i="38" s="1"/>
  <c r="T265" i="38" a="1"/>
  <c r="T265" i="38"/>
  <c r="S265" i="38" a="1"/>
  <c r="S265" i="38" s="1"/>
  <c r="R265" i="38" a="1"/>
  <c r="R265" i="38"/>
  <c r="Q265" i="38" a="1"/>
  <c r="Q265" i="38" s="1"/>
  <c r="P265" i="38" a="1"/>
  <c r="P265" i="38"/>
  <c r="O265" i="38" a="1"/>
  <c r="O265" i="38" s="1"/>
  <c r="N265" i="38" a="1"/>
  <c r="N265" i="38"/>
  <c r="M265" i="38" a="1"/>
  <c r="M265" i="38" s="1"/>
  <c r="L265" i="38" a="1"/>
  <c r="L265" i="38"/>
  <c r="K265" i="38" a="1"/>
  <c r="K265" i="38" s="1"/>
  <c r="E264" i="38"/>
  <c r="AG263" i="38" a="1"/>
  <c r="AG263" i="38"/>
  <c r="AF263" i="38" a="1"/>
  <c r="AF263" i="38" s="1"/>
  <c r="AE263" i="38" a="1"/>
  <c r="AE263" i="38"/>
  <c r="AD263" i="38" a="1"/>
  <c r="AD263" i="38" s="1"/>
  <c r="AC263" i="38" a="1"/>
  <c r="AC263" i="38"/>
  <c r="AB263" i="38" a="1"/>
  <c r="AB263" i="38" s="1"/>
  <c r="AA263" i="38" a="1"/>
  <c r="AA263" i="38"/>
  <c r="Z263" i="38" a="1"/>
  <c r="Z263" i="38" s="1"/>
  <c r="Y263" i="38" a="1"/>
  <c r="Y263" i="38"/>
  <c r="X263" i="38" a="1"/>
  <c r="X263" i="38" s="1"/>
  <c r="W263" i="38" a="1"/>
  <c r="W263" i="38"/>
  <c r="V263" i="38" a="1"/>
  <c r="V263" i="38" s="1"/>
  <c r="U263" i="38" a="1"/>
  <c r="U263" i="38"/>
  <c r="T263" i="38" a="1"/>
  <c r="T263" i="38" s="1"/>
  <c r="S263" i="38" a="1"/>
  <c r="S263" i="38"/>
  <c r="R263" i="38" a="1"/>
  <c r="R263" i="38" s="1"/>
  <c r="Q263" i="38" a="1"/>
  <c r="Q263" i="38"/>
  <c r="P263" i="38" a="1"/>
  <c r="P263" i="38" s="1"/>
  <c r="O263" i="38" a="1"/>
  <c r="O263" i="38"/>
  <c r="N263" i="38" a="1"/>
  <c r="N263" i="38" s="1"/>
  <c r="M263" i="38" a="1"/>
  <c r="M263" i="38"/>
  <c r="L263" i="38" a="1"/>
  <c r="L263" i="38" s="1"/>
  <c r="K263" i="38" a="1"/>
  <c r="K263" i="38"/>
  <c r="E262" i="38"/>
  <c r="AG261" i="38" a="1"/>
  <c r="AG261" i="38" s="1"/>
  <c r="AF261" i="38" a="1"/>
  <c r="AF261" i="38"/>
  <c r="AE261" i="38" a="1"/>
  <c r="AE261" i="38" s="1"/>
  <c r="AD261" i="38" a="1"/>
  <c r="AD261" i="38"/>
  <c r="AC261" i="38" a="1"/>
  <c r="AC261" i="38" s="1"/>
  <c r="AB261" i="38" a="1"/>
  <c r="AB261" i="38"/>
  <c r="AA261" i="38" a="1"/>
  <c r="AA261" i="38" s="1"/>
  <c r="Z261" i="38" a="1"/>
  <c r="Z261" i="38"/>
  <c r="Y261" i="38" a="1"/>
  <c r="Y261" i="38" s="1"/>
  <c r="X261" i="38" a="1"/>
  <c r="X261" i="38"/>
  <c r="W261" i="38" a="1"/>
  <c r="W261" i="38" s="1"/>
  <c r="V261" i="38" a="1"/>
  <c r="V261" i="38"/>
  <c r="U261" i="38" a="1"/>
  <c r="U261" i="38" s="1"/>
  <c r="T261" i="38" a="1"/>
  <c r="T261" i="38"/>
  <c r="S261" i="38" a="1"/>
  <c r="S261" i="38" s="1"/>
  <c r="R261" i="38" a="1"/>
  <c r="R261" i="38"/>
  <c r="Q261" i="38" a="1"/>
  <c r="Q261" i="38" s="1"/>
  <c r="P261" i="38" a="1"/>
  <c r="P261" i="38"/>
  <c r="O261" i="38" a="1"/>
  <c r="O261" i="38" s="1"/>
  <c r="N261" i="38" a="1"/>
  <c r="N261" i="38"/>
  <c r="M261" i="38" a="1"/>
  <c r="M261" i="38" s="1"/>
  <c r="L261" i="38" a="1"/>
  <c r="L261" i="38"/>
  <c r="K261" i="38" a="1"/>
  <c r="K261" i="38" s="1"/>
  <c r="AG259" i="38" a="1"/>
  <c r="AG259" i="38"/>
  <c r="AF259" i="38" a="1"/>
  <c r="AF259" i="38" s="1"/>
  <c r="AE259" i="38" a="1"/>
  <c r="AE259" i="38"/>
  <c r="AD259" i="38" a="1"/>
  <c r="AD259" i="38" s="1"/>
  <c r="AC259" i="38" a="1"/>
  <c r="AC259" i="38"/>
  <c r="AB259" i="38" a="1"/>
  <c r="AB259" i="38" s="1"/>
  <c r="AA259" i="38" a="1"/>
  <c r="AA259" i="38"/>
  <c r="Z259" i="38" a="1"/>
  <c r="Z259" i="38" s="1"/>
  <c r="Y259" i="38" a="1"/>
  <c r="Y259" i="38"/>
  <c r="X259" i="38" a="1"/>
  <c r="X259" i="38" s="1"/>
  <c r="W259" i="38" a="1"/>
  <c r="W259" i="38"/>
  <c r="V259" i="38" a="1"/>
  <c r="V259" i="38" s="1"/>
  <c r="U259" i="38" a="1"/>
  <c r="U259" i="38"/>
  <c r="T259" i="38" a="1"/>
  <c r="T259" i="38" s="1"/>
  <c r="S259" i="38" a="1"/>
  <c r="S259" i="38"/>
  <c r="R259" i="38" a="1"/>
  <c r="R259" i="38" s="1"/>
  <c r="Q259" i="38" a="1"/>
  <c r="Q259" i="38"/>
  <c r="P259" i="38" a="1"/>
  <c r="P259" i="38" s="1"/>
  <c r="O259" i="38" a="1"/>
  <c r="O259" i="38"/>
  <c r="N259" i="38" a="1"/>
  <c r="N259" i="38" s="1"/>
  <c r="M259" i="38" a="1"/>
  <c r="M259" i="38"/>
  <c r="L259" i="38" a="1"/>
  <c r="L259" i="38" s="1"/>
  <c r="K259" i="38" a="1"/>
  <c r="K259" i="38"/>
  <c r="AG258" i="38" a="1"/>
  <c r="AG258" i="38" s="1"/>
  <c r="AF258" i="38" a="1"/>
  <c r="AF258" i="38"/>
  <c r="AE258" i="38" a="1"/>
  <c r="AE258" i="38" s="1"/>
  <c r="AD258" i="38" a="1"/>
  <c r="AD258" i="38"/>
  <c r="AC258" i="38" a="1"/>
  <c r="AC258" i="38" s="1"/>
  <c r="AB258" i="38" a="1"/>
  <c r="AB258" i="38"/>
  <c r="AA258" i="38" a="1"/>
  <c r="AA258" i="38" s="1"/>
  <c r="Z258" i="38" a="1"/>
  <c r="Z258" i="38"/>
  <c r="Y258" i="38" a="1"/>
  <c r="Y258" i="38" s="1"/>
  <c r="X258" i="38" a="1"/>
  <c r="X258" i="38"/>
  <c r="W258" i="38" a="1"/>
  <c r="W258" i="38" s="1"/>
  <c r="V258" i="38" a="1"/>
  <c r="V258" i="38"/>
  <c r="U258" i="38" a="1"/>
  <c r="U258" i="38" s="1"/>
  <c r="T258" i="38" a="1"/>
  <c r="T258" i="38"/>
  <c r="S258" i="38" a="1"/>
  <c r="S258" i="38" s="1"/>
  <c r="R258" i="38" a="1"/>
  <c r="R258" i="38"/>
  <c r="Q258" i="38" a="1"/>
  <c r="Q258" i="38" s="1"/>
  <c r="P258" i="38" a="1"/>
  <c r="P258" i="38"/>
  <c r="O258" i="38" a="1"/>
  <c r="O258" i="38" s="1"/>
  <c r="N258" i="38" a="1"/>
  <c r="N258" i="38"/>
  <c r="M258" i="38" a="1"/>
  <c r="M258" i="38" s="1"/>
  <c r="L258" i="38" a="1"/>
  <c r="L258" i="38"/>
  <c r="K258" i="38" a="1"/>
  <c r="K258" i="38" s="1"/>
  <c r="J258" i="38" s="1"/>
  <c r="AG257" i="38" a="1"/>
  <c r="AG257" i="38"/>
  <c r="AF257" i="38" a="1"/>
  <c r="AF257" i="38" s="1"/>
  <c r="AE257" i="38" a="1"/>
  <c r="AE257" i="38"/>
  <c r="AD257" i="38" a="1"/>
  <c r="AD257" i="38" s="1"/>
  <c r="AC257" i="38" a="1"/>
  <c r="AC257" i="38"/>
  <c r="AB257" i="38" a="1"/>
  <c r="AB257" i="38" s="1"/>
  <c r="AA257" i="38" a="1"/>
  <c r="AA257" i="38"/>
  <c r="Z257" i="38" a="1"/>
  <c r="Z257" i="38" s="1"/>
  <c r="Y257" i="38" a="1"/>
  <c r="Y257" i="38"/>
  <c r="X257" i="38" a="1"/>
  <c r="X257" i="38" s="1"/>
  <c r="W257" i="38" a="1"/>
  <c r="W257" i="38"/>
  <c r="V257" i="38" a="1"/>
  <c r="V257" i="38" s="1"/>
  <c r="U257" i="38" a="1"/>
  <c r="U257" i="38"/>
  <c r="T257" i="38" a="1"/>
  <c r="T257" i="38" s="1"/>
  <c r="S257" i="38" a="1"/>
  <c r="S257" i="38"/>
  <c r="R257" i="38" a="1"/>
  <c r="R257" i="38" s="1"/>
  <c r="Q257" i="38" a="1"/>
  <c r="Q257" i="38"/>
  <c r="P257" i="38" a="1"/>
  <c r="P257" i="38" s="1"/>
  <c r="O257" i="38" a="1"/>
  <c r="O257" i="38"/>
  <c r="N257" i="38" a="1"/>
  <c r="N257" i="38" s="1"/>
  <c r="M257" i="38" a="1"/>
  <c r="M257" i="38"/>
  <c r="L257" i="38" a="1"/>
  <c r="L257" i="38" s="1"/>
  <c r="K257" i="38" a="1"/>
  <c r="K257" i="38"/>
  <c r="J257" i="38" s="1"/>
  <c r="E257" i="38"/>
  <c r="E258" i="38" s="1"/>
  <c r="E259" i="38" s="1"/>
  <c r="E260" i="38" s="1"/>
  <c r="AG256" i="38" a="1"/>
  <c r="AG256" i="38"/>
  <c r="AF256" i="38" a="1"/>
  <c r="AF256" i="38" s="1"/>
  <c r="AE256" i="38" a="1"/>
  <c r="AE256" i="38"/>
  <c r="AD256" i="38" a="1"/>
  <c r="AD256" i="38" s="1"/>
  <c r="AC256" i="38" a="1"/>
  <c r="AC256" i="38"/>
  <c r="AB256" i="38" a="1"/>
  <c r="AB256" i="38" s="1"/>
  <c r="AA256" i="38" a="1"/>
  <c r="AA256" i="38"/>
  <c r="Z256" i="38" a="1"/>
  <c r="Z256" i="38" s="1"/>
  <c r="Y256" i="38" a="1"/>
  <c r="Y256" i="38"/>
  <c r="X256" i="38" a="1"/>
  <c r="X256" i="38" s="1"/>
  <c r="W256" i="38" a="1"/>
  <c r="W256" i="38"/>
  <c r="V256" i="38" a="1"/>
  <c r="V256" i="38" s="1"/>
  <c r="U256" i="38" a="1"/>
  <c r="U256" i="38"/>
  <c r="T256" i="38" a="1"/>
  <c r="T256" i="38" s="1"/>
  <c r="S256" i="38" a="1"/>
  <c r="S256" i="38"/>
  <c r="R256" i="38" a="1"/>
  <c r="R256" i="38" s="1"/>
  <c r="Q256" i="38" a="1"/>
  <c r="Q256" i="38"/>
  <c r="P256" i="38" a="1"/>
  <c r="P256" i="38" s="1"/>
  <c r="O256" i="38" a="1"/>
  <c r="O256" i="38"/>
  <c r="N256" i="38" a="1"/>
  <c r="N256" i="38" s="1"/>
  <c r="M256" i="38" a="1"/>
  <c r="M256" i="38"/>
  <c r="L256" i="38" a="1"/>
  <c r="L256" i="38" s="1"/>
  <c r="K256" i="38" a="1"/>
  <c r="K256" i="38"/>
  <c r="I256" i="38"/>
  <c r="AG254" i="38" a="1"/>
  <c r="AG254" i="38" s="1"/>
  <c r="AF254" i="38" a="1"/>
  <c r="AF254" i="38" s="1"/>
  <c r="AE254" i="38" a="1"/>
  <c r="AE254" i="38" s="1"/>
  <c r="AD254" i="38" a="1"/>
  <c r="AD254" i="38" s="1"/>
  <c r="AC254" i="38" a="1"/>
  <c r="AC254" i="38" s="1"/>
  <c r="AB254" i="38" a="1"/>
  <c r="AB254" i="38" s="1"/>
  <c r="AA254" i="38" a="1"/>
  <c r="AA254" i="38" s="1"/>
  <c r="Z254" i="38" a="1"/>
  <c r="Z254" i="38" s="1"/>
  <c r="Y254" i="38" a="1"/>
  <c r="Y254" i="38" s="1"/>
  <c r="X254" i="38" a="1"/>
  <c r="X254" i="38" s="1"/>
  <c r="W254" i="38" a="1"/>
  <c r="W254" i="38" s="1"/>
  <c r="V254" i="38" a="1"/>
  <c r="V254" i="38" s="1"/>
  <c r="U254" i="38" a="1"/>
  <c r="U254" i="38" s="1"/>
  <c r="T254" i="38" a="1"/>
  <c r="T254" i="38" s="1"/>
  <c r="S254" i="38" a="1"/>
  <c r="S254" i="38" s="1"/>
  <c r="R254" i="38" a="1"/>
  <c r="R254" i="38" s="1"/>
  <c r="Q254" i="38" a="1"/>
  <c r="Q254" i="38" s="1"/>
  <c r="P254" i="38" a="1"/>
  <c r="P254" i="38" s="1"/>
  <c r="O254" i="38" a="1"/>
  <c r="O254" i="38" s="1"/>
  <c r="N254" i="38" a="1"/>
  <c r="N254" i="38" s="1"/>
  <c r="M254" i="38" a="1"/>
  <c r="M254" i="38" s="1"/>
  <c r="L254" i="38" a="1"/>
  <c r="L254" i="38" s="1"/>
  <c r="K254" i="38" a="1"/>
  <c r="K254" i="38" s="1"/>
  <c r="J254" i="38"/>
  <c r="AG253" i="38" a="1"/>
  <c r="AG253" i="38" s="1"/>
  <c r="AF253" i="38" a="1"/>
  <c r="AF253" i="38" s="1"/>
  <c r="AE253" i="38" a="1"/>
  <c r="AE253" i="38" s="1"/>
  <c r="AD253" i="38" a="1"/>
  <c r="AD253" i="38" s="1"/>
  <c r="AC253" i="38" a="1"/>
  <c r="AC253" i="38" s="1"/>
  <c r="AB253" i="38" a="1"/>
  <c r="AB253" i="38" s="1"/>
  <c r="AA253" i="38" a="1"/>
  <c r="AA253" i="38" s="1"/>
  <c r="Z253" i="38" a="1"/>
  <c r="Z253" i="38" s="1"/>
  <c r="Y253" i="38" a="1"/>
  <c r="Y253" i="38" s="1"/>
  <c r="X253" i="38" a="1"/>
  <c r="X253" i="38" s="1"/>
  <c r="W253" i="38" a="1"/>
  <c r="W253" i="38" s="1"/>
  <c r="V253" i="38" a="1"/>
  <c r="V253" i="38" s="1"/>
  <c r="U253" i="38" a="1"/>
  <c r="U253" i="38" s="1"/>
  <c r="T253" i="38" a="1"/>
  <c r="T253" i="38" s="1"/>
  <c r="S253" i="38" a="1"/>
  <c r="S253" i="38" s="1"/>
  <c r="R253" i="38" a="1"/>
  <c r="R253" i="38" s="1"/>
  <c r="Q253" i="38" a="1"/>
  <c r="Q253" i="38" s="1"/>
  <c r="P253" i="38" a="1"/>
  <c r="P253" i="38" s="1"/>
  <c r="O253" i="38" a="1"/>
  <c r="O253" i="38" s="1"/>
  <c r="N253" i="38" a="1"/>
  <c r="N253" i="38" s="1"/>
  <c r="M253" i="38" a="1"/>
  <c r="M253" i="38" s="1"/>
  <c r="L253" i="38" a="1"/>
  <c r="L253" i="38" s="1"/>
  <c r="K253" i="38" a="1"/>
  <c r="K253" i="38" s="1"/>
  <c r="J253" i="38"/>
  <c r="E253" i="38"/>
  <c r="E254" i="38" s="1"/>
  <c r="E255" i="38" s="1"/>
  <c r="AG252" i="38" a="1"/>
  <c r="AG252" i="38" s="1"/>
  <c r="AF252" i="38" a="1"/>
  <c r="AF252" i="38" s="1"/>
  <c r="AE252" i="38" a="1"/>
  <c r="AE252" i="38" s="1"/>
  <c r="AD252" i="38" a="1"/>
  <c r="AD252" i="38" s="1"/>
  <c r="AC252" i="38" a="1"/>
  <c r="AC252" i="38" s="1"/>
  <c r="AB252" i="38" a="1"/>
  <c r="AB252" i="38" s="1"/>
  <c r="AA252" i="38" a="1"/>
  <c r="AA252" i="38" s="1"/>
  <c r="Z252" i="38" a="1"/>
  <c r="Z252" i="38" s="1"/>
  <c r="Y252" i="38" a="1"/>
  <c r="Y252" i="38" s="1"/>
  <c r="X252" i="38" a="1"/>
  <c r="X252" i="38" s="1"/>
  <c r="W252" i="38" a="1"/>
  <c r="W252" i="38" s="1"/>
  <c r="V252" i="38" a="1"/>
  <c r="V252" i="38" s="1"/>
  <c r="U252" i="38" a="1"/>
  <c r="U252" i="38" s="1"/>
  <c r="T252" i="38" a="1"/>
  <c r="T252" i="38" s="1"/>
  <c r="S252" i="38" a="1"/>
  <c r="S252" i="38" s="1"/>
  <c r="R252" i="38" a="1"/>
  <c r="R252" i="38" s="1"/>
  <c r="Q252" i="38" a="1"/>
  <c r="Q252" i="38" s="1"/>
  <c r="P252" i="38" a="1"/>
  <c r="P252" i="38" s="1"/>
  <c r="O252" i="38" a="1"/>
  <c r="O252" i="38" s="1"/>
  <c r="N252" i="38" a="1"/>
  <c r="N252" i="38" s="1"/>
  <c r="M252" i="38" a="1"/>
  <c r="M252" i="38" s="1"/>
  <c r="L252" i="38" a="1"/>
  <c r="L252" i="38" s="1"/>
  <c r="K252" i="38" a="1"/>
  <c r="K252" i="38" s="1"/>
  <c r="J252" i="38" s="1"/>
  <c r="J255" i="38" s="1"/>
  <c r="I252" i="38"/>
  <c r="AG250" i="38" a="1"/>
  <c r="AG250" i="38"/>
  <c r="AF250" i="38" a="1"/>
  <c r="AF250" i="38" s="1"/>
  <c r="AE250" i="38" a="1"/>
  <c r="AE250" i="38" s="1"/>
  <c r="AD250" i="38" a="1"/>
  <c r="AD250" i="38" s="1"/>
  <c r="AC250" i="38" a="1"/>
  <c r="AC250" i="38" s="1"/>
  <c r="AB250" i="38" a="1"/>
  <c r="AB250" i="38" s="1"/>
  <c r="AA250" i="38" a="1"/>
  <c r="AA250" i="38" s="1"/>
  <c r="Z250" i="38" a="1"/>
  <c r="Z250" i="38" s="1"/>
  <c r="Y250" i="38" a="1"/>
  <c r="Y250" i="38"/>
  <c r="X250" i="38" a="1"/>
  <c r="X250" i="38" s="1"/>
  <c r="W250" i="38" a="1"/>
  <c r="W250" i="38" s="1"/>
  <c r="V250" i="38" a="1"/>
  <c r="V250" i="38" s="1"/>
  <c r="U250" i="38" a="1"/>
  <c r="U250" i="38" s="1"/>
  <c r="T250" i="38" a="1"/>
  <c r="T250" i="38" s="1"/>
  <c r="S250" i="38" a="1"/>
  <c r="S250" i="38" s="1"/>
  <c r="R250" i="38" a="1"/>
  <c r="R250" i="38" s="1"/>
  <c r="Q250" i="38" a="1"/>
  <c r="Q250" i="38"/>
  <c r="P250" i="38" a="1"/>
  <c r="P250" i="38" s="1"/>
  <c r="O250" i="38" a="1"/>
  <c r="O250" i="38" s="1"/>
  <c r="N250" i="38" a="1"/>
  <c r="N250" i="38" s="1"/>
  <c r="M250" i="38" a="1"/>
  <c r="M250" i="38" s="1"/>
  <c r="L250" i="38" a="1"/>
  <c r="L250" i="38" s="1"/>
  <c r="K250" i="38" a="1"/>
  <c r="K250" i="38" s="1"/>
  <c r="J250" i="38" s="1"/>
  <c r="AG249" i="38" a="1"/>
  <c r="AG249" i="38" s="1"/>
  <c r="AF249" i="38" a="1"/>
  <c r="AF249" i="38"/>
  <c r="AE249" i="38" a="1"/>
  <c r="AE249" i="38" s="1"/>
  <c r="AD249" i="38" a="1"/>
  <c r="AD249" i="38" s="1"/>
  <c r="AC249" i="38" a="1"/>
  <c r="AC249" i="38" s="1"/>
  <c r="AB249" i="38" a="1"/>
  <c r="AB249" i="38" s="1"/>
  <c r="AA249" i="38" a="1"/>
  <c r="AA249" i="38" s="1"/>
  <c r="Z249" i="38" a="1"/>
  <c r="Z249" i="38" s="1"/>
  <c r="Y249" i="38" a="1"/>
  <c r="Y249" i="38" s="1"/>
  <c r="X249" i="38" a="1"/>
  <c r="X249" i="38"/>
  <c r="W249" i="38" a="1"/>
  <c r="W249" i="38" s="1"/>
  <c r="V249" i="38" a="1"/>
  <c r="V249" i="38" s="1"/>
  <c r="U249" i="38" a="1"/>
  <c r="U249" i="38" s="1"/>
  <c r="T249" i="38" a="1"/>
  <c r="T249" i="38" s="1"/>
  <c r="S249" i="38" a="1"/>
  <c r="S249" i="38" s="1"/>
  <c r="R249" i="38" a="1"/>
  <c r="R249" i="38" s="1"/>
  <c r="Q249" i="38" a="1"/>
  <c r="Q249" i="38" s="1"/>
  <c r="P249" i="38" a="1"/>
  <c r="P249" i="38"/>
  <c r="O249" i="38" a="1"/>
  <c r="O249" i="38" s="1"/>
  <c r="N249" i="38" a="1"/>
  <c r="N249" i="38" s="1"/>
  <c r="M249" i="38" a="1"/>
  <c r="M249" i="38" s="1"/>
  <c r="L249" i="38" a="1"/>
  <c r="L249" i="38" s="1"/>
  <c r="K249" i="38" a="1"/>
  <c r="K249" i="38" s="1"/>
  <c r="E249" i="38"/>
  <c r="E250" i="38" s="1"/>
  <c r="E251" i="38" s="1"/>
  <c r="AG248" i="38" a="1"/>
  <c r="AG248" i="38" s="1"/>
  <c r="AF248" i="38" a="1"/>
  <c r="AF248" i="38"/>
  <c r="AE248" i="38" a="1"/>
  <c r="AE248" i="38" s="1"/>
  <c r="AD248" i="38" a="1"/>
  <c r="AD248" i="38"/>
  <c r="AC248" i="38" a="1"/>
  <c r="AC248" i="38" s="1"/>
  <c r="AB248" i="38" a="1"/>
  <c r="AB248" i="38"/>
  <c r="AA248" i="38" a="1"/>
  <c r="AA248" i="38" s="1"/>
  <c r="Z248" i="38" a="1"/>
  <c r="Z248" i="38"/>
  <c r="Y248" i="38" a="1"/>
  <c r="Y248" i="38" s="1"/>
  <c r="X248" i="38" a="1"/>
  <c r="X248" i="38"/>
  <c r="W248" i="38" a="1"/>
  <c r="W248" i="38" s="1"/>
  <c r="V248" i="38" a="1"/>
  <c r="V248" i="38"/>
  <c r="U248" i="38" a="1"/>
  <c r="U248" i="38" s="1"/>
  <c r="T248" i="38" a="1"/>
  <c r="T248" i="38"/>
  <c r="S248" i="38" a="1"/>
  <c r="S248" i="38" s="1"/>
  <c r="R248" i="38" a="1"/>
  <c r="R248" i="38"/>
  <c r="Q248" i="38" a="1"/>
  <c r="Q248" i="38" s="1"/>
  <c r="P248" i="38" a="1"/>
  <c r="P248" i="38"/>
  <c r="O248" i="38" a="1"/>
  <c r="O248" i="38" s="1"/>
  <c r="N248" i="38" a="1"/>
  <c r="N248" i="38"/>
  <c r="M248" i="38" a="1"/>
  <c r="M248" i="38" s="1"/>
  <c r="L248" i="38" a="1"/>
  <c r="L248" i="38"/>
  <c r="K248" i="38" a="1"/>
  <c r="K248" i="38" s="1"/>
  <c r="I248" i="38"/>
  <c r="E247" i="38"/>
  <c r="AG246" i="38" a="1"/>
  <c r="AG246" i="38" s="1"/>
  <c r="AF246" i="38" a="1"/>
  <c r="AF246" i="38" s="1"/>
  <c r="AE246" i="38" a="1"/>
  <c r="AE246" i="38" s="1"/>
  <c r="AD246" i="38" a="1"/>
  <c r="AD246" i="38" s="1"/>
  <c r="AC246" i="38" a="1"/>
  <c r="AC246" i="38" s="1"/>
  <c r="AB246" i="38" a="1"/>
  <c r="AB246" i="38" s="1"/>
  <c r="AA246" i="38" a="1"/>
  <c r="AA246" i="38" s="1"/>
  <c r="Z246" i="38" a="1"/>
  <c r="Z246" i="38" s="1"/>
  <c r="Y246" i="38" a="1"/>
  <c r="Y246" i="38" s="1"/>
  <c r="X246" i="38" a="1"/>
  <c r="X246" i="38" s="1"/>
  <c r="W246" i="38" a="1"/>
  <c r="W246" i="38" s="1"/>
  <c r="V246" i="38" a="1"/>
  <c r="V246" i="38" s="1"/>
  <c r="U246" i="38" a="1"/>
  <c r="U246" i="38" s="1"/>
  <c r="T246" i="38" a="1"/>
  <c r="T246" i="38" s="1"/>
  <c r="S246" i="38" a="1"/>
  <c r="S246" i="38" s="1"/>
  <c r="R246" i="38" a="1"/>
  <c r="R246" i="38" s="1"/>
  <c r="Q246" i="38" a="1"/>
  <c r="Q246" i="38" s="1"/>
  <c r="P246" i="38" a="1"/>
  <c r="P246" i="38" s="1"/>
  <c r="O246" i="38" a="1"/>
  <c r="O246" i="38" s="1"/>
  <c r="N246" i="38" a="1"/>
  <c r="N246" i="38" s="1"/>
  <c r="M246" i="38" a="1"/>
  <c r="M246" i="38" s="1"/>
  <c r="L246" i="38" a="1"/>
  <c r="L246" i="38" s="1"/>
  <c r="K246" i="38" a="1"/>
  <c r="K246" i="38" s="1"/>
  <c r="J246" i="38"/>
  <c r="J247" i="38" s="1"/>
  <c r="I246" i="38"/>
  <c r="E245" i="38"/>
  <c r="AG244" i="38" a="1"/>
  <c r="AG244" i="38"/>
  <c r="AF244" i="38" a="1"/>
  <c r="AF244" i="38" s="1"/>
  <c r="AE244" i="38" a="1"/>
  <c r="AE244" i="38"/>
  <c r="AD244" i="38" a="1"/>
  <c r="AD244" i="38" s="1"/>
  <c r="AC244" i="38" a="1"/>
  <c r="AC244" i="38"/>
  <c r="AB244" i="38" a="1"/>
  <c r="AB244" i="38" s="1"/>
  <c r="AA244" i="38" a="1"/>
  <c r="AA244" i="38"/>
  <c r="Z244" i="38" a="1"/>
  <c r="Z244" i="38" s="1"/>
  <c r="Y244" i="38" a="1"/>
  <c r="Y244" i="38"/>
  <c r="X244" i="38" a="1"/>
  <c r="X244" i="38" s="1"/>
  <c r="W244" i="38" a="1"/>
  <c r="W244" i="38"/>
  <c r="V244" i="38" a="1"/>
  <c r="V244" i="38" s="1"/>
  <c r="U244" i="38" a="1"/>
  <c r="U244" i="38"/>
  <c r="T244" i="38" a="1"/>
  <c r="T244" i="38" s="1"/>
  <c r="S244" i="38" a="1"/>
  <c r="S244" i="38"/>
  <c r="R244" i="38" a="1"/>
  <c r="R244" i="38" s="1"/>
  <c r="Q244" i="38" a="1"/>
  <c r="Q244" i="38"/>
  <c r="P244" i="38" a="1"/>
  <c r="P244" i="38" s="1"/>
  <c r="O244" i="38" a="1"/>
  <c r="O244" i="38"/>
  <c r="N244" i="38" a="1"/>
  <c r="N244" i="38" s="1"/>
  <c r="M244" i="38" a="1"/>
  <c r="M244" i="38"/>
  <c r="L244" i="38" a="1"/>
  <c r="L244" i="38" s="1"/>
  <c r="K244" i="38" a="1"/>
  <c r="K244" i="38"/>
  <c r="I244" i="38"/>
  <c r="E243" i="38"/>
  <c r="AG242" i="38" a="1"/>
  <c r="AG242" i="38" s="1"/>
  <c r="AF242" i="38" a="1"/>
  <c r="AF242" i="38" s="1"/>
  <c r="AE242" i="38" a="1"/>
  <c r="AE242" i="38" s="1"/>
  <c r="AD242" i="38" a="1"/>
  <c r="AD242" i="38" s="1"/>
  <c r="AC242" i="38" a="1"/>
  <c r="AC242" i="38" s="1"/>
  <c r="AB242" i="38" a="1"/>
  <c r="AB242" i="38" s="1"/>
  <c r="AA242" i="38" a="1"/>
  <c r="AA242" i="38" s="1"/>
  <c r="Z242" i="38" a="1"/>
  <c r="Z242" i="38" s="1"/>
  <c r="Y242" i="38" a="1"/>
  <c r="Y242" i="38" s="1"/>
  <c r="X242" i="38" a="1"/>
  <c r="X242" i="38" s="1"/>
  <c r="W242" i="38" a="1"/>
  <c r="W242" i="38" s="1"/>
  <c r="V242" i="38" a="1"/>
  <c r="V242" i="38" s="1"/>
  <c r="U242" i="38" a="1"/>
  <c r="U242" i="38" s="1"/>
  <c r="T242" i="38" a="1"/>
  <c r="T242" i="38" s="1"/>
  <c r="S242" i="38" a="1"/>
  <c r="S242" i="38" s="1"/>
  <c r="R242" i="38" a="1"/>
  <c r="R242" i="38" s="1"/>
  <c r="Q242" i="38" a="1"/>
  <c r="Q242" i="38" s="1"/>
  <c r="P242" i="38" a="1"/>
  <c r="P242" i="38" s="1"/>
  <c r="O242" i="38" a="1"/>
  <c r="O242" i="38" s="1"/>
  <c r="N242" i="38" a="1"/>
  <c r="N242" i="38" s="1"/>
  <c r="M242" i="38" a="1"/>
  <c r="M242" i="38" s="1"/>
  <c r="L242" i="38" a="1"/>
  <c r="L242" i="38" s="1"/>
  <c r="K242" i="38" a="1"/>
  <c r="K242" i="38" s="1"/>
  <c r="I242" i="38"/>
  <c r="E241" i="38"/>
  <c r="AG240" i="38" a="1"/>
  <c r="AG240" i="38" s="1"/>
  <c r="AF240" i="38" a="1"/>
  <c r="AF240" i="38" s="1"/>
  <c r="AE240" i="38" a="1"/>
  <c r="AE240" i="38"/>
  <c r="AD240" i="38" a="1"/>
  <c r="AD240" i="38" s="1"/>
  <c r="AC240" i="38" a="1"/>
  <c r="AC240" i="38" s="1"/>
  <c r="AB240" i="38" a="1"/>
  <c r="AB240" i="38" s="1"/>
  <c r="AA240" i="38" a="1"/>
  <c r="AA240" i="38" s="1"/>
  <c r="Z240" i="38" a="1"/>
  <c r="Z240" i="38" s="1"/>
  <c r="Y240" i="38" a="1"/>
  <c r="Y240" i="38" s="1"/>
  <c r="X240" i="38" a="1"/>
  <c r="X240" i="38" s="1"/>
  <c r="W240" i="38" a="1"/>
  <c r="W240" i="38" s="1"/>
  <c r="V240" i="38" a="1"/>
  <c r="V240" i="38" s="1"/>
  <c r="U240" i="38" a="1"/>
  <c r="U240" i="38" s="1"/>
  <c r="T240" i="38" a="1"/>
  <c r="T240" i="38" s="1"/>
  <c r="S240" i="38" a="1"/>
  <c r="S240" i="38" s="1"/>
  <c r="R240" i="38" a="1"/>
  <c r="R240" i="38" s="1"/>
  <c r="Q240" i="38" a="1"/>
  <c r="Q240" i="38" s="1"/>
  <c r="P240" i="38" a="1"/>
  <c r="P240" i="38" s="1"/>
  <c r="O240" i="38" a="1"/>
  <c r="O240" i="38" s="1"/>
  <c r="N240" i="38" a="1"/>
  <c r="N240" i="38" s="1"/>
  <c r="M240" i="38" a="1"/>
  <c r="M240" i="38" s="1"/>
  <c r="L240" i="38" a="1"/>
  <c r="L240" i="38" s="1"/>
  <c r="K240" i="38" a="1"/>
  <c r="K240" i="38" s="1"/>
  <c r="I240" i="38"/>
  <c r="E239" i="38"/>
  <c r="AG238" i="38" a="1"/>
  <c r="AG238" i="38" s="1"/>
  <c r="AF238" i="38" a="1"/>
  <c r="AF238" i="38" s="1"/>
  <c r="AE238" i="38" a="1"/>
  <c r="AE238" i="38" s="1"/>
  <c r="AD238" i="38" a="1"/>
  <c r="AD238" i="38" s="1"/>
  <c r="AC238" i="38" a="1"/>
  <c r="AC238" i="38" s="1"/>
  <c r="AB238" i="38" a="1"/>
  <c r="AB238" i="38" s="1"/>
  <c r="AA238" i="38" a="1"/>
  <c r="AA238" i="38" s="1"/>
  <c r="Z238" i="38" a="1"/>
  <c r="Z238" i="38" s="1"/>
  <c r="Y238" i="38" a="1"/>
  <c r="Y238" i="38" s="1"/>
  <c r="X238" i="38" a="1"/>
  <c r="X238" i="38" s="1"/>
  <c r="W238" i="38" a="1"/>
  <c r="W238" i="38" s="1"/>
  <c r="V238" i="38" a="1"/>
  <c r="V238" i="38" s="1"/>
  <c r="U238" i="38" a="1"/>
  <c r="U238" i="38" s="1"/>
  <c r="T238" i="38" a="1"/>
  <c r="T238" i="38" s="1"/>
  <c r="S238" i="38" a="1"/>
  <c r="S238" i="38" s="1"/>
  <c r="R238" i="38" a="1"/>
  <c r="R238" i="38" s="1"/>
  <c r="Q238" i="38" a="1"/>
  <c r="Q238" i="38" s="1"/>
  <c r="P238" i="38" a="1"/>
  <c r="P238" i="38" s="1"/>
  <c r="O238" i="38" a="1"/>
  <c r="O238" i="38" s="1"/>
  <c r="N238" i="38" a="1"/>
  <c r="N238" i="38" s="1"/>
  <c r="M238" i="38" a="1"/>
  <c r="M238" i="38" s="1"/>
  <c r="L238" i="38" a="1"/>
  <c r="L238" i="38" s="1"/>
  <c r="K238" i="38" a="1"/>
  <c r="K238" i="38" s="1"/>
  <c r="J238" i="38" s="1"/>
  <c r="J239" i="38" s="1"/>
  <c r="I238" i="38"/>
  <c r="AG236" i="38" a="1"/>
  <c r="AG236" i="38" s="1"/>
  <c r="AF236" i="38" a="1"/>
  <c r="AF236" i="38"/>
  <c r="AE236" i="38" a="1"/>
  <c r="AE236" i="38" s="1"/>
  <c r="AD236" i="38" a="1"/>
  <c r="AD236" i="38"/>
  <c r="AC236" i="38" a="1"/>
  <c r="AC236" i="38" s="1"/>
  <c r="AB236" i="38" a="1"/>
  <c r="AB236" i="38"/>
  <c r="AA236" i="38" a="1"/>
  <c r="AA236" i="38" s="1"/>
  <c r="Z236" i="38" a="1"/>
  <c r="Z236" i="38"/>
  <c r="Y236" i="38" a="1"/>
  <c r="Y236" i="38" s="1"/>
  <c r="X236" i="38" a="1"/>
  <c r="X236" i="38"/>
  <c r="W236" i="38" a="1"/>
  <c r="W236" i="38" s="1"/>
  <c r="V236" i="38" a="1"/>
  <c r="V236" i="38"/>
  <c r="U236" i="38" a="1"/>
  <c r="U236" i="38" s="1"/>
  <c r="T236" i="38" a="1"/>
  <c r="T236" i="38"/>
  <c r="S236" i="38" a="1"/>
  <c r="S236" i="38" s="1"/>
  <c r="R236" i="38" a="1"/>
  <c r="R236" i="38"/>
  <c r="Q236" i="38" a="1"/>
  <c r="Q236" i="38" s="1"/>
  <c r="P236" i="38" a="1"/>
  <c r="P236" i="38"/>
  <c r="O236" i="38" a="1"/>
  <c r="O236" i="38" s="1"/>
  <c r="N236" i="38" a="1"/>
  <c r="N236" i="38"/>
  <c r="M236" i="38" a="1"/>
  <c r="M236" i="38" s="1"/>
  <c r="L236" i="38" a="1"/>
  <c r="L236" i="38"/>
  <c r="K236" i="38" a="1"/>
  <c r="K236" i="38" s="1"/>
  <c r="J236" i="38" s="1"/>
  <c r="AG235" i="38" a="1"/>
  <c r="AG235" i="38"/>
  <c r="AF235" i="38" a="1"/>
  <c r="AF235" i="38" s="1"/>
  <c r="AE235" i="38" a="1"/>
  <c r="AE235" i="38"/>
  <c r="AD235" i="38" a="1"/>
  <c r="AD235" i="38" s="1"/>
  <c r="AC235" i="38" a="1"/>
  <c r="AC235" i="38"/>
  <c r="AB235" i="38" a="1"/>
  <c r="AB235" i="38" s="1"/>
  <c r="AA235" i="38" a="1"/>
  <c r="AA235" i="38"/>
  <c r="Z235" i="38" a="1"/>
  <c r="Z235" i="38" s="1"/>
  <c r="Y235" i="38" a="1"/>
  <c r="Y235" i="38"/>
  <c r="X235" i="38" a="1"/>
  <c r="X235" i="38" s="1"/>
  <c r="W235" i="38" a="1"/>
  <c r="W235" i="38"/>
  <c r="V235" i="38" a="1"/>
  <c r="V235" i="38" s="1"/>
  <c r="U235" i="38" a="1"/>
  <c r="U235" i="38"/>
  <c r="T235" i="38" a="1"/>
  <c r="T235" i="38" s="1"/>
  <c r="S235" i="38" a="1"/>
  <c r="S235" i="38"/>
  <c r="R235" i="38" a="1"/>
  <c r="R235" i="38" s="1"/>
  <c r="Q235" i="38" a="1"/>
  <c r="Q235" i="38"/>
  <c r="P235" i="38" a="1"/>
  <c r="P235" i="38" s="1"/>
  <c r="O235" i="38" a="1"/>
  <c r="O235" i="38"/>
  <c r="N235" i="38" a="1"/>
  <c r="N235" i="38" s="1"/>
  <c r="M235" i="38" a="1"/>
  <c r="M235" i="38"/>
  <c r="L235" i="38" a="1"/>
  <c r="L235" i="38" s="1"/>
  <c r="K235" i="38" a="1"/>
  <c r="K235" i="38"/>
  <c r="E235" i="38"/>
  <c r="E236" i="38" s="1"/>
  <c r="E237" i="38" s="1"/>
  <c r="AG234" i="38" a="1"/>
  <c r="AG234" i="38" s="1"/>
  <c r="AF234" i="38" a="1"/>
  <c r="AF234" i="38"/>
  <c r="AE234" i="38" a="1"/>
  <c r="AE234" i="38" s="1"/>
  <c r="AD234" i="38" a="1"/>
  <c r="AD234" i="38"/>
  <c r="AC234" i="38" a="1"/>
  <c r="AC234" i="38" s="1"/>
  <c r="AB234" i="38" a="1"/>
  <c r="AB234" i="38"/>
  <c r="AA234" i="38" a="1"/>
  <c r="AA234" i="38" s="1"/>
  <c r="Z234" i="38" a="1"/>
  <c r="Z234" i="38"/>
  <c r="Y234" i="38" a="1"/>
  <c r="Y234" i="38" s="1"/>
  <c r="X234" i="38" a="1"/>
  <c r="X234" i="38"/>
  <c r="W234" i="38" a="1"/>
  <c r="W234" i="38" s="1"/>
  <c r="V234" i="38" a="1"/>
  <c r="V234" i="38"/>
  <c r="U234" i="38" a="1"/>
  <c r="U234" i="38" s="1"/>
  <c r="T234" i="38" a="1"/>
  <c r="T234" i="38"/>
  <c r="S234" i="38" a="1"/>
  <c r="S234" i="38" s="1"/>
  <c r="R234" i="38" a="1"/>
  <c r="R234" i="38"/>
  <c r="Q234" i="38" a="1"/>
  <c r="Q234" i="38" s="1"/>
  <c r="P234" i="38" a="1"/>
  <c r="P234" i="38"/>
  <c r="O234" i="38" a="1"/>
  <c r="O234" i="38" s="1"/>
  <c r="N234" i="38" a="1"/>
  <c r="N234" i="38"/>
  <c r="M234" i="38" a="1"/>
  <c r="M234" i="38" s="1"/>
  <c r="L234" i="38" a="1"/>
  <c r="L234" i="38"/>
  <c r="K234" i="38" a="1"/>
  <c r="K234" i="38" s="1"/>
  <c r="E234" i="38"/>
  <c r="AG233" i="38" a="1"/>
  <c r="AG233" i="38" s="1"/>
  <c r="AF233" i="38" a="1"/>
  <c r="AF233" i="38"/>
  <c r="AE233" i="38" a="1"/>
  <c r="AE233" i="38" s="1"/>
  <c r="AD233" i="38" a="1"/>
  <c r="AD233" i="38"/>
  <c r="AC233" i="38" a="1"/>
  <c r="AC233" i="38" s="1"/>
  <c r="AB233" i="38" a="1"/>
  <c r="AB233" i="38"/>
  <c r="AA233" i="38" a="1"/>
  <c r="AA233" i="38" s="1"/>
  <c r="Z233" i="38" a="1"/>
  <c r="Z233" i="38"/>
  <c r="Y233" i="38" a="1"/>
  <c r="Y233" i="38" s="1"/>
  <c r="X233" i="38" a="1"/>
  <c r="X233" i="38"/>
  <c r="W233" i="38" a="1"/>
  <c r="W233" i="38" s="1"/>
  <c r="V233" i="38" a="1"/>
  <c r="V233" i="38"/>
  <c r="U233" i="38" a="1"/>
  <c r="U233" i="38" s="1"/>
  <c r="T233" i="38" a="1"/>
  <c r="T233" i="38"/>
  <c r="S233" i="38" a="1"/>
  <c r="S233" i="38" s="1"/>
  <c r="R233" i="38" a="1"/>
  <c r="R233" i="38"/>
  <c r="Q233" i="38" a="1"/>
  <c r="Q233" i="38" s="1"/>
  <c r="P233" i="38" a="1"/>
  <c r="P233" i="38"/>
  <c r="O233" i="38" a="1"/>
  <c r="O233" i="38" s="1"/>
  <c r="N233" i="38" a="1"/>
  <c r="N233" i="38"/>
  <c r="M233" i="38" a="1"/>
  <c r="M233" i="38" s="1"/>
  <c r="L233" i="38" a="1"/>
  <c r="L233" i="38"/>
  <c r="K233" i="38" a="1"/>
  <c r="K233" i="38" s="1"/>
  <c r="I233" i="38"/>
  <c r="E232" i="38"/>
  <c r="AG231" i="38" a="1"/>
  <c r="AG231" i="38" s="1"/>
  <c r="AF231" i="38" a="1"/>
  <c r="AF231" i="38" s="1"/>
  <c r="AE231" i="38" a="1"/>
  <c r="AE231" i="38" s="1"/>
  <c r="AD231" i="38" a="1"/>
  <c r="AD231" i="38" s="1"/>
  <c r="AC231" i="38" a="1"/>
  <c r="AC231" i="38" s="1"/>
  <c r="AB231" i="38" a="1"/>
  <c r="AB231" i="38" s="1"/>
  <c r="AA231" i="38" a="1"/>
  <c r="AA231" i="38" s="1"/>
  <c r="Z231" i="38" a="1"/>
  <c r="Z231" i="38" s="1"/>
  <c r="Y231" i="38" a="1"/>
  <c r="Y231" i="38" s="1"/>
  <c r="X231" i="38" a="1"/>
  <c r="X231" i="38" s="1"/>
  <c r="W231" i="38" a="1"/>
  <c r="W231" i="38" s="1"/>
  <c r="V231" i="38" a="1"/>
  <c r="V231" i="38" s="1"/>
  <c r="U231" i="38" a="1"/>
  <c r="U231" i="38" s="1"/>
  <c r="T231" i="38" a="1"/>
  <c r="T231" i="38" s="1"/>
  <c r="S231" i="38" a="1"/>
  <c r="S231" i="38" s="1"/>
  <c r="R231" i="38" a="1"/>
  <c r="R231" i="38" s="1"/>
  <c r="Q231" i="38" a="1"/>
  <c r="Q231" i="38" s="1"/>
  <c r="P231" i="38" a="1"/>
  <c r="P231" i="38" s="1"/>
  <c r="O231" i="38" a="1"/>
  <c r="O231" i="38" s="1"/>
  <c r="N231" i="38" a="1"/>
  <c r="N231" i="38" s="1"/>
  <c r="M231" i="38" a="1"/>
  <c r="M231" i="38" s="1"/>
  <c r="L231" i="38" a="1"/>
  <c r="L231" i="38" s="1"/>
  <c r="K231" i="38" a="1"/>
  <c r="K231" i="38" s="1"/>
  <c r="J231" i="38"/>
  <c r="J232" i="38" s="1"/>
  <c r="I231" i="38"/>
  <c r="E230" i="38"/>
  <c r="AG229" i="38" a="1"/>
  <c r="AG229" i="38"/>
  <c r="AF229" i="38" a="1"/>
  <c r="AF229" i="38" s="1"/>
  <c r="AE229" i="38" a="1"/>
  <c r="AE229" i="38"/>
  <c r="AD229" i="38" a="1"/>
  <c r="AD229" i="38" s="1"/>
  <c r="AC229" i="38" a="1"/>
  <c r="AC229" i="38"/>
  <c r="AB229" i="38" a="1"/>
  <c r="AB229" i="38" s="1"/>
  <c r="AA229" i="38" a="1"/>
  <c r="AA229" i="38"/>
  <c r="Z229" i="38" a="1"/>
  <c r="Z229" i="38" s="1"/>
  <c r="Y229" i="38" a="1"/>
  <c r="Y229" i="38"/>
  <c r="X229" i="38" a="1"/>
  <c r="X229" i="38" s="1"/>
  <c r="W229" i="38" a="1"/>
  <c r="W229" i="38"/>
  <c r="V229" i="38" a="1"/>
  <c r="V229" i="38" s="1"/>
  <c r="U229" i="38" a="1"/>
  <c r="U229" i="38"/>
  <c r="T229" i="38" a="1"/>
  <c r="T229" i="38" s="1"/>
  <c r="S229" i="38" a="1"/>
  <c r="S229" i="38"/>
  <c r="R229" i="38" a="1"/>
  <c r="R229" i="38" s="1"/>
  <c r="Q229" i="38" a="1"/>
  <c r="Q229" i="38"/>
  <c r="P229" i="38" a="1"/>
  <c r="P229" i="38" s="1"/>
  <c r="O229" i="38" a="1"/>
  <c r="O229" i="38"/>
  <c r="N229" i="38" a="1"/>
  <c r="N229" i="38" s="1"/>
  <c r="M229" i="38" a="1"/>
  <c r="M229" i="38"/>
  <c r="L229" i="38" a="1"/>
  <c r="L229" i="38" s="1"/>
  <c r="K229" i="38" a="1"/>
  <c r="K229" i="38"/>
  <c r="I229" i="38"/>
  <c r="E228" i="38"/>
  <c r="AG227" i="38" a="1"/>
  <c r="AG227" i="38" s="1"/>
  <c r="AF227" i="38" a="1"/>
  <c r="AF227" i="38" s="1"/>
  <c r="AE227" i="38" a="1"/>
  <c r="AE227" i="38" s="1"/>
  <c r="AD227" i="38" a="1"/>
  <c r="AD227" i="38" s="1"/>
  <c r="AC227" i="38" a="1"/>
  <c r="AC227" i="38" s="1"/>
  <c r="AB227" i="38" a="1"/>
  <c r="AB227" i="38" s="1"/>
  <c r="AA227" i="38" a="1"/>
  <c r="AA227" i="38" s="1"/>
  <c r="Z227" i="38" a="1"/>
  <c r="Z227" i="38" s="1"/>
  <c r="Y227" i="38" a="1"/>
  <c r="Y227" i="38" s="1"/>
  <c r="X227" i="38" a="1"/>
  <c r="X227" i="38" s="1"/>
  <c r="W227" i="38" a="1"/>
  <c r="W227" i="38" s="1"/>
  <c r="V227" i="38" a="1"/>
  <c r="V227" i="38" s="1"/>
  <c r="U227" i="38" a="1"/>
  <c r="U227" i="38" s="1"/>
  <c r="T227" i="38" a="1"/>
  <c r="T227" i="38" s="1"/>
  <c r="S227" i="38" a="1"/>
  <c r="S227" i="38" s="1"/>
  <c r="R227" i="38" a="1"/>
  <c r="R227" i="38" s="1"/>
  <c r="Q227" i="38" a="1"/>
  <c r="Q227" i="38" s="1"/>
  <c r="P227" i="38" a="1"/>
  <c r="P227" i="38" s="1"/>
  <c r="O227" i="38" a="1"/>
  <c r="O227" i="38" s="1"/>
  <c r="N227" i="38" a="1"/>
  <c r="N227" i="38" s="1"/>
  <c r="M227" i="38" a="1"/>
  <c r="M227" i="38" s="1"/>
  <c r="L227" i="38" a="1"/>
  <c r="L227" i="38" s="1"/>
  <c r="K227" i="38" a="1"/>
  <c r="K227" i="38" s="1"/>
  <c r="J227" i="38" s="1"/>
  <c r="J228" i="38" s="1"/>
  <c r="I227" i="38"/>
  <c r="E226" i="38"/>
  <c r="AG225" i="38" a="1"/>
  <c r="AG225" i="38"/>
  <c r="AF225" i="38" a="1"/>
  <c r="AF225" i="38"/>
  <c r="AE225" i="38" a="1"/>
  <c r="AE225" i="38"/>
  <c r="AD225" i="38" a="1"/>
  <c r="AD225" i="38"/>
  <c r="AC225" i="38" a="1"/>
  <c r="AC225" i="38"/>
  <c r="AB225" i="38" a="1"/>
  <c r="AB225" i="38"/>
  <c r="AA225" i="38" a="1"/>
  <c r="AA225" i="38"/>
  <c r="Z225" i="38" a="1"/>
  <c r="Z225" i="38"/>
  <c r="Y225" i="38" a="1"/>
  <c r="Y225" i="38"/>
  <c r="X225" i="38" a="1"/>
  <c r="X225" i="38"/>
  <c r="W225" i="38" a="1"/>
  <c r="W225" i="38"/>
  <c r="V225" i="38" a="1"/>
  <c r="V225" i="38"/>
  <c r="U225" i="38" a="1"/>
  <c r="U225" i="38"/>
  <c r="T225" i="38" a="1"/>
  <c r="T225" i="38"/>
  <c r="S225" i="38" a="1"/>
  <c r="S225" i="38"/>
  <c r="R225" i="38" a="1"/>
  <c r="R225" i="38"/>
  <c r="Q225" i="38" a="1"/>
  <c r="Q225" i="38"/>
  <c r="P225" i="38" a="1"/>
  <c r="P225" i="38"/>
  <c r="O225" i="38" a="1"/>
  <c r="O225" i="38"/>
  <c r="N225" i="38" a="1"/>
  <c r="N225" i="38"/>
  <c r="M225" i="38" a="1"/>
  <c r="M225" i="38"/>
  <c r="L225" i="38" a="1"/>
  <c r="L225" i="38" s="1"/>
  <c r="K225" i="38" a="1"/>
  <c r="K225" i="38"/>
  <c r="I225" i="38"/>
  <c r="E224" i="38"/>
  <c r="AG223" i="38" a="1"/>
  <c r="AG223" i="38" s="1"/>
  <c r="AF223" i="38" a="1"/>
  <c r="AF223" i="38" s="1"/>
  <c r="AE223" i="38" a="1"/>
  <c r="AE223" i="38" s="1"/>
  <c r="AD223" i="38" a="1"/>
  <c r="AD223" i="38" s="1"/>
  <c r="AC223" i="38" a="1"/>
  <c r="AC223" i="38" s="1"/>
  <c r="AB223" i="38" a="1"/>
  <c r="AB223" i="38" s="1"/>
  <c r="AA223" i="38" a="1"/>
  <c r="AA223" i="38" s="1"/>
  <c r="Z223" i="38" a="1"/>
  <c r="Z223" i="38" s="1"/>
  <c r="Y223" i="38" a="1"/>
  <c r="Y223" i="38" s="1"/>
  <c r="X223" i="38" a="1"/>
  <c r="X223" i="38" s="1"/>
  <c r="W223" i="38" a="1"/>
  <c r="W223" i="38" s="1"/>
  <c r="V223" i="38" a="1"/>
  <c r="V223" i="38" s="1"/>
  <c r="U223" i="38" a="1"/>
  <c r="U223" i="38" s="1"/>
  <c r="T223" i="38" a="1"/>
  <c r="T223" i="38" s="1"/>
  <c r="S223" i="38" a="1"/>
  <c r="S223" i="38" s="1"/>
  <c r="R223" i="38" a="1"/>
  <c r="R223" i="38" s="1"/>
  <c r="Q223" i="38" a="1"/>
  <c r="Q223" i="38" s="1"/>
  <c r="P223" i="38" a="1"/>
  <c r="P223" i="38" s="1"/>
  <c r="O223" i="38" a="1"/>
  <c r="O223" i="38" s="1"/>
  <c r="N223" i="38" a="1"/>
  <c r="N223" i="38" s="1"/>
  <c r="M223" i="38" a="1"/>
  <c r="M223" i="38" s="1"/>
  <c r="L223" i="38" a="1"/>
  <c r="L223" i="38" s="1"/>
  <c r="K223" i="38" a="1"/>
  <c r="K223" i="38" s="1"/>
  <c r="J223" i="38" s="1"/>
  <c r="J224" i="38" s="1"/>
  <c r="I223" i="38"/>
  <c r="E222" i="38"/>
  <c r="AG221" i="38" a="1"/>
  <c r="AG221" i="38" s="1"/>
  <c r="AF221" i="38" a="1"/>
  <c r="AF221" i="38"/>
  <c r="AE221" i="38" a="1"/>
  <c r="AE221" i="38" s="1"/>
  <c r="AD221" i="38" a="1"/>
  <c r="AD221" i="38"/>
  <c r="AC221" i="38" a="1"/>
  <c r="AC221" i="38" s="1"/>
  <c r="AB221" i="38" a="1"/>
  <c r="AB221" i="38"/>
  <c r="AA221" i="38" a="1"/>
  <c r="AA221" i="38" s="1"/>
  <c r="Z221" i="38" a="1"/>
  <c r="Z221" i="38"/>
  <c r="Y221" i="38" a="1"/>
  <c r="Y221" i="38" s="1"/>
  <c r="X221" i="38" a="1"/>
  <c r="X221" i="38"/>
  <c r="W221" i="38" a="1"/>
  <c r="W221" i="38" s="1"/>
  <c r="V221" i="38" a="1"/>
  <c r="V221" i="38"/>
  <c r="U221" i="38" a="1"/>
  <c r="U221" i="38" s="1"/>
  <c r="T221" i="38" a="1"/>
  <c r="T221" i="38"/>
  <c r="S221" i="38" a="1"/>
  <c r="S221" i="38" s="1"/>
  <c r="R221" i="38" a="1"/>
  <c r="R221" i="38"/>
  <c r="Q221" i="38" a="1"/>
  <c r="Q221" i="38" s="1"/>
  <c r="P221" i="38" a="1"/>
  <c r="P221" i="38"/>
  <c r="O221" i="38" a="1"/>
  <c r="O221" i="38" s="1"/>
  <c r="N221" i="38" a="1"/>
  <c r="N221" i="38"/>
  <c r="M221" i="38" a="1"/>
  <c r="M221" i="38" s="1"/>
  <c r="L221" i="38" a="1"/>
  <c r="L221" i="38"/>
  <c r="K221" i="38" a="1"/>
  <c r="K221" i="38" s="1"/>
  <c r="J221" i="38" s="1"/>
  <c r="J222" i="38" s="1"/>
  <c r="I221" i="38"/>
  <c r="E220" i="38"/>
  <c r="AG219" i="38" a="1"/>
  <c r="AG219" i="38" s="1"/>
  <c r="AF219" i="38" a="1"/>
  <c r="AF219" i="38" s="1"/>
  <c r="AE219" i="38" a="1"/>
  <c r="AE219" i="38" s="1"/>
  <c r="AD219" i="38" a="1"/>
  <c r="AD219" i="38" s="1"/>
  <c r="AC219" i="38" a="1"/>
  <c r="AC219" i="38" s="1"/>
  <c r="AB219" i="38" a="1"/>
  <c r="AB219" i="38" s="1"/>
  <c r="AA219" i="38" a="1"/>
  <c r="AA219" i="38" s="1"/>
  <c r="Z219" i="38" a="1"/>
  <c r="Z219" i="38" s="1"/>
  <c r="Y219" i="38" a="1"/>
  <c r="Y219" i="38" s="1"/>
  <c r="X219" i="38" a="1"/>
  <c r="X219" i="38" s="1"/>
  <c r="W219" i="38" a="1"/>
  <c r="W219" i="38" s="1"/>
  <c r="V219" i="38" a="1"/>
  <c r="V219" i="38" s="1"/>
  <c r="U219" i="38" a="1"/>
  <c r="U219" i="38" s="1"/>
  <c r="T219" i="38" a="1"/>
  <c r="T219" i="38" s="1"/>
  <c r="S219" i="38" a="1"/>
  <c r="S219" i="38" s="1"/>
  <c r="R219" i="38" a="1"/>
  <c r="R219" i="38" s="1"/>
  <c r="Q219" i="38" a="1"/>
  <c r="Q219" i="38" s="1"/>
  <c r="P219" i="38" a="1"/>
  <c r="P219" i="38" s="1"/>
  <c r="O219" i="38" a="1"/>
  <c r="O219" i="38" s="1"/>
  <c r="N219" i="38" a="1"/>
  <c r="N219" i="38" s="1"/>
  <c r="M219" i="38" a="1"/>
  <c r="M219" i="38" s="1"/>
  <c r="L219" i="38" a="1"/>
  <c r="L219" i="38" s="1"/>
  <c r="K219" i="38" a="1"/>
  <c r="K219" i="38" s="1"/>
  <c r="J219" i="38" s="1"/>
  <c r="J220" i="38" s="1"/>
  <c r="E218" i="38"/>
  <c r="AG217" i="38" a="1"/>
  <c r="AG217" i="38" s="1"/>
  <c r="AF217" i="38" a="1"/>
  <c r="AF217" i="38"/>
  <c r="AE217" i="38" a="1"/>
  <c r="AE217" i="38" s="1"/>
  <c r="AD217" i="38" a="1"/>
  <c r="AD217" i="38"/>
  <c r="AC217" i="38" a="1"/>
  <c r="AC217" i="38" s="1"/>
  <c r="AB217" i="38" a="1"/>
  <c r="AB217" i="38"/>
  <c r="AA217" i="38" a="1"/>
  <c r="AA217" i="38" s="1"/>
  <c r="Z217" i="38" a="1"/>
  <c r="Z217" i="38"/>
  <c r="Y217" i="38" a="1"/>
  <c r="Y217" i="38" s="1"/>
  <c r="X217" i="38" a="1"/>
  <c r="X217" i="38"/>
  <c r="W217" i="38" a="1"/>
  <c r="W217" i="38" s="1"/>
  <c r="V217" i="38" a="1"/>
  <c r="V217" i="38"/>
  <c r="U217" i="38" a="1"/>
  <c r="U217" i="38" s="1"/>
  <c r="T217" i="38" a="1"/>
  <c r="T217" i="38"/>
  <c r="S217" i="38" a="1"/>
  <c r="S217" i="38" s="1"/>
  <c r="R217" i="38" a="1"/>
  <c r="R217" i="38"/>
  <c r="Q217" i="38" a="1"/>
  <c r="Q217" i="38" s="1"/>
  <c r="P217" i="38" a="1"/>
  <c r="P217" i="38" s="1"/>
  <c r="O217" i="38" a="1"/>
  <c r="O217" i="38" s="1"/>
  <c r="N217" i="38" a="1"/>
  <c r="N217" i="38" s="1"/>
  <c r="M217" i="38" a="1"/>
  <c r="M217" i="38" s="1"/>
  <c r="L217" i="38" a="1"/>
  <c r="L217" i="38" s="1"/>
  <c r="K217" i="38" a="1"/>
  <c r="K217" i="38" s="1"/>
  <c r="AG216" i="38" a="1"/>
  <c r="AG216" i="38" s="1"/>
  <c r="AF216" i="38" a="1"/>
  <c r="AF216" i="38" s="1"/>
  <c r="AE216" i="38" a="1"/>
  <c r="AE216" i="38" s="1"/>
  <c r="AD216" i="38" a="1"/>
  <c r="AD216" i="38" s="1"/>
  <c r="AC216" i="38" a="1"/>
  <c r="AC216" i="38" s="1"/>
  <c r="AB216" i="38" a="1"/>
  <c r="AB216" i="38" s="1"/>
  <c r="AA216" i="38" a="1"/>
  <c r="AA216" i="38" s="1"/>
  <c r="Z216" i="38" a="1"/>
  <c r="Z216" i="38" s="1"/>
  <c r="Y216" i="38" a="1"/>
  <c r="Y216" i="38" s="1"/>
  <c r="X216" i="38" a="1"/>
  <c r="X216" i="38" s="1"/>
  <c r="W216" i="38" a="1"/>
  <c r="W216" i="38" s="1"/>
  <c r="V216" i="38" a="1"/>
  <c r="V216" i="38" s="1"/>
  <c r="U216" i="38" a="1"/>
  <c r="U216" i="38" s="1"/>
  <c r="T216" i="38" a="1"/>
  <c r="T216" i="38" s="1"/>
  <c r="S216" i="38" a="1"/>
  <c r="S216" i="38" s="1"/>
  <c r="J216" i="38"/>
  <c r="AG215" i="38" a="1"/>
  <c r="AG215" i="38" s="1"/>
  <c r="AF215" i="38" a="1"/>
  <c r="AF215" i="38" s="1"/>
  <c r="AE215" i="38" a="1"/>
  <c r="AE215" i="38" s="1"/>
  <c r="AD215" i="38" a="1"/>
  <c r="AD215" i="38" s="1"/>
  <c r="AC215" i="38" a="1"/>
  <c r="AC215" i="38" s="1"/>
  <c r="AB215" i="38" a="1"/>
  <c r="AB215" i="38" s="1"/>
  <c r="AA215" i="38" a="1"/>
  <c r="AA215" i="38" s="1"/>
  <c r="Z215" i="38" a="1"/>
  <c r="Z215" i="38" s="1"/>
  <c r="Y215" i="38" a="1"/>
  <c r="Y215" i="38" s="1"/>
  <c r="X215" i="38" a="1"/>
  <c r="X215" i="38" s="1"/>
  <c r="W215" i="38" a="1"/>
  <c r="W215" i="38" s="1"/>
  <c r="V215" i="38" a="1"/>
  <c r="V215" i="38" s="1"/>
  <c r="U215" i="38" a="1"/>
  <c r="U215" i="38" s="1"/>
  <c r="T215" i="38" a="1"/>
  <c r="T215" i="38" s="1"/>
  <c r="S215" i="38" a="1"/>
  <c r="S215" i="38" s="1"/>
  <c r="J215" i="38"/>
  <c r="AG214" i="38" a="1"/>
  <c r="AG214" i="38" s="1"/>
  <c r="AF214" i="38" a="1"/>
  <c r="AF214" i="38" s="1"/>
  <c r="AE214" i="38" a="1"/>
  <c r="AE214" i="38" s="1"/>
  <c r="AD214" i="38" a="1"/>
  <c r="AD214" i="38" s="1"/>
  <c r="AC214" i="38" a="1"/>
  <c r="AC214" i="38" s="1"/>
  <c r="AB214" i="38" a="1"/>
  <c r="AB214" i="38" s="1"/>
  <c r="AA214" i="38" a="1"/>
  <c r="AA214" i="38" s="1"/>
  <c r="Z214" i="38" a="1"/>
  <c r="Z214" i="38" s="1"/>
  <c r="Y214" i="38" a="1"/>
  <c r="Y214" i="38" s="1"/>
  <c r="X214" i="38" a="1"/>
  <c r="X214" i="38" s="1"/>
  <c r="W214" i="38" a="1"/>
  <c r="W214" i="38" s="1"/>
  <c r="V214" i="38" a="1"/>
  <c r="V214" i="38" s="1"/>
  <c r="U214" i="38" a="1"/>
  <c r="U214" i="38" s="1"/>
  <c r="T214" i="38" a="1"/>
  <c r="T214" i="38" s="1"/>
  <c r="S214" i="38" a="1"/>
  <c r="S214" i="38" s="1"/>
  <c r="R214" i="38" a="1"/>
  <c r="R214" i="38" s="1"/>
  <c r="Q214" i="38" a="1"/>
  <c r="Q214" i="38" s="1"/>
  <c r="P214" i="38" a="1"/>
  <c r="P214" i="38" s="1"/>
  <c r="O214" i="38" a="1"/>
  <c r="O214" i="38" s="1"/>
  <c r="N214" i="38" a="1"/>
  <c r="N214" i="38" s="1"/>
  <c r="M214" i="38" a="1"/>
  <c r="M214" i="38" s="1"/>
  <c r="L214" i="38" a="1"/>
  <c r="L214" i="38" s="1"/>
  <c r="K214" i="38" a="1"/>
  <c r="K214" i="38" s="1"/>
  <c r="J214" i="38" s="1"/>
  <c r="E213" i="38"/>
  <c r="AG212" i="38" a="1"/>
  <c r="AG212" i="38" s="1"/>
  <c r="AF212" i="38" a="1"/>
  <c r="AF212" i="38" s="1"/>
  <c r="AE212" i="38" a="1"/>
  <c r="AE212" i="38" s="1"/>
  <c r="AD212" i="38" a="1"/>
  <c r="AD212" i="38" s="1"/>
  <c r="AC212" i="38" a="1"/>
  <c r="AC212" i="38" s="1"/>
  <c r="AB212" i="38" a="1"/>
  <c r="AB212" i="38" s="1"/>
  <c r="AA212" i="38" a="1"/>
  <c r="AA212" i="38" s="1"/>
  <c r="Z212" i="38" a="1"/>
  <c r="Z212" i="38" s="1"/>
  <c r="Y212" i="38" a="1"/>
  <c r="Y212" i="38" s="1"/>
  <c r="X212" i="38" a="1"/>
  <c r="X212" i="38" s="1"/>
  <c r="W212" i="38" a="1"/>
  <c r="W212" i="38" s="1"/>
  <c r="V212" i="38" a="1"/>
  <c r="V212" i="38" s="1"/>
  <c r="U212" i="38" a="1"/>
  <c r="U212" i="38" s="1"/>
  <c r="T212" i="38" a="1"/>
  <c r="T212" i="38" s="1"/>
  <c r="S212" i="38" a="1"/>
  <c r="S212" i="38" s="1"/>
  <c r="R212" i="38" a="1"/>
  <c r="R212" i="38" s="1"/>
  <c r="Q212" i="38" a="1"/>
  <c r="Q212" i="38" s="1"/>
  <c r="P212" i="38" a="1"/>
  <c r="P212" i="38" s="1"/>
  <c r="O212" i="38" a="1"/>
  <c r="O212" i="38" s="1"/>
  <c r="N212" i="38" a="1"/>
  <c r="N212" i="38" s="1"/>
  <c r="M212" i="38" a="1"/>
  <c r="M212" i="38" s="1"/>
  <c r="L212" i="38" a="1"/>
  <c r="L212" i="38" s="1"/>
  <c r="K212" i="38" a="1"/>
  <c r="K212" i="38" s="1"/>
  <c r="E211" i="38"/>
  <c r="AG210" i="38" a="1"/>
  <c r="AG210" i="38" s="1"/>
  <c r="AF210" i="38" a="1"/>
  <c r="AF210" i="38" s="1"/>
  <c r="AE210" i="38" a="1"/>
  <c r="AE210" i="38" s="1"/>
  <c r="AD210" i="38" a="1"/>
  <c r="AD210" i="38" s="1"/>
  <c r="AC210" i="38" a="1"/>
  <c r="AC210" i="38" s="1"/>
  <c r="AB210" i="38" a="1"/>
  <c r="AB210" i="38" s="1"/>
  <c r="AA210" i="38" a="1"/>
  <c r="AA210" i="38" s="1"/>
  <c r="Z210" i="38" a="1"/>
  <c r="Z210" i="38" s="1"/>
  <c r="Y210" i="38" a="1"/>
  <c r="Y210" i="38" s="1"/>
  <c r="X210" i="38" a="1"/>
  <c r="X210" i="38" s="1"/>
  <c r="W210" i="38" a="1"/>
  <c r="W210" i="38" s="1"/>
  <c r="V210" i="38" a="1"/>
  <c r="V210" i="38" s="1"/>
  <c r="U210" i="38" a="1"/>
  <c r="U210" i="38" s="1"/>
  <c r="T210" i="38" a="1"/>
  <c r="T210" i="38" s="1"/>
  <c r="S210" i="38" a="1"/>
  <c r="S210" i="38" s="1"/>
  <c r="J210" i="38"/>
  <c r="AG209" i="38" a="1"/>
  <c r="AG209" i="38"/>
  <c r="AF209" i="38" a="1"/>
  <c r="AF209" i="38" s="1"/>
  <c r="AE209" i="38" a="1"/>
  <c r="AE209" i="38"/>
  <c r="AD209" i="38" a="1"/>
  <c r="AD209" i="38" s="1"/>
  <c r="AC209" i="38" a="1"/>
  <c r="AC209" i="38"/>
  <c r="AB209" i="38" a="1"/>
  <c r="AB209" i="38" s="1"/>
  <c r="AA209" i="38" a="1"/>
  <c r="AA209" i="38"/>
  <c r="Z209" i="38" a="1"/>
  <c r="Z209" i="38" s="1"/>
  <c r="Y209" i="38" a="1"/>
  <c r="Y209" i="38"/>
  <c r="X209" i="38" a="1"/>
  <c r="X209" i="38" s="1"/>
  <c r="W209" i="38" a="1"/>
  <c r="W209" i="38"/>
  <c r="V209" i="38" a="1"/>
  <c r="V209" i="38" s="1"/>
  <c r="U209" i="38" a="1"/>
  <c r="U209" i="38"/>
  <c r="T209" i="38" a="1"/>
  <c r="T209" i="38" s="1"/>
  <c r="S209" i="38" a="1"/>
  <c r="S209" i="38"/>
  <c r="AG207" i="38" a="1"/>
  <c r="AG207" i="38" s="1"/>
  <c r="AF207" i="38" a="1"/>
  <c r="AF207" i="38" s="1"/>
  <c r="AE207" i="38" a="1"/>
  <c r="AE207" i="38" s="1"/>
  <c r="AD207" i="38" a="1"/>
  <c r="AD207" i="38" s="1"/>
  <c r="AC207" i="38" a="1"/>
  <c r="AC207" i="38" s="1"/>
  <c r="AB207" i="38" a="1"/>
  <c r="AB207" i="38" s="1"/>
  <c r="AA207" i="38" a="1"/>
  <c r="AA207" i="38" s="1"/>
  <c r="Z207" i="38" a="1"/>
  <c r="Z207" i="38" s="1"/>
  <c r="Y207" i="38" a="1"/>
  <c r="Y207" i="38" s="1"/>
  <c r="X207" i="38" a="1"/>
  <c r="X207" i="38" s="1"/>
  <c r="W207" i="38" a="1"/>
  <c r="W207" i="38" s="1"/>
  <c r="V207" i="38" a="1"/>
  <c r="V207" i="38" s="1"/>
  <c r="U207" i="38" a="1"/>
  <c r="U207" i="38" s="1"/>
  <c r="T207" i="38" a="1"/>
  <c r="T207" i="38" s="1"/>
  <c r="S207" i="38" a="1"/>
  <c r="S207" i="38" s="1"/>
  <c r="R207" i="38" a="1"/>
  <c r="R207" i="38" s="1"/>
  <c r="Q207" i="38" a="1"/>
  <c r="Q207" i="38" s="1"/>
  <c r="P207" i="38" a="1"/>
  <c r="P207" i="38" s="1"/>
  <c r="O207" i="38" a="1"/>
  <c r="O207" i="38" s="1"/>
  <c r="N207" i="38" a="1"/>
  <c r="N207" i="38" s="1"/>
  <c r="M207" i="38" a="1"/>
  <c r="M207" i="38" s="1"/>
  <c r="L207" i="38" a="1"/>
  <c r="L207" i="38" s="1"/>
  <c r="K207" i="38" a="1"/>
  <c r="K207" i="38" s="1"/>
  <c r="E207" i="38"/>
  <c r="E208" i="38" s="1"/>
  <c r="AG206" i="38" a="1"/>
  <c r="AG206" i="38"/>
  <c r="AF206" i="38" a="1"/>
  <c r="AF206" i="38"/>
  <c r="AE206" i="38" a="1"/>
  <c r="AE206" i="38"/>
  <c r="AD206" i="38" a="1"/>
  <c r="AD206" i="38"/>
  <c r="AC206" i="38" a="1"/>
  <c r="AC206" i="38"/>
  <c r="AB206" i="38" a="1"/>
  <c r="AB206" i="38"/>
  <c r="AA206" i="38" a="1"/>
  <c r="AA206" i="38" s="1"/>
  <c r="Z206" i="38" a="1"/>
  <c r="Z206" i="38"/>
  <c r="Y206" i="38" a="1"/>
  <c r="Y206" i="38" s="1"/>
  <c r="X206" i="38" a="1"/>
  <c r="X206" i="38"/>
  <c r="W206" i="38" a="1"/>
  <c r="W206" i="38" s="1"/>
  <c r="V206" i="38" a="1"/>
  <c r="V206" i="38"/>
  <c r="U206" i="38" a="1"/>
  <c r="U206" i="38" s="1"/>
  <c r="T206" i="38" a="1"/>
  <c r="T206" i="38"/>
  <c r="S206" i="38" a="1"/>
  <c r="S206" i="38" s="1"/>
  <c r="J206" i="38"/>
  <c r="AG205" i="38" a="1"/>
  <c r="AG205" i="38" s="1"/>
  <c r="AF205" i="38" a="1"/>
  <c r="AF205" i="38" s="1"/>
  <c r="AE205" i="38" a="1"/>
  <c r="AE205" i="38"/>
  <c r="AD205" i="38" a="1"/>
  <c r="AD205" i="38" s="1"/>
  <c r="AC205" i="38" a="1"/>
  <c r="AC205" i="38" s="1"/>
  <c r="AB205" i="38" a="1"/>
  <c r="AB205" i="38" s="1"/>
  <c r="AA205" i="38" a="1"/>
  <c r="AA205" i="38" s="1"/>
  <c r="Z205" i="38" a="1"/>
  <c r="Z205" i="38" s="1"/>
  <c r="Y205" i="38" a="1"/>
  <c r="Y205" i="38" s="1"/>
  <c r="X205" i="38" a="1"/>
  <c r="X205" i="38" s="1"/>
  <c r="W205" i="38" a="1"/>
  <c r="W205" i="38"/>
  <c r="V205" i="38" a="1"/>
  <c r="V205" i="38" s="1"/>
  <c r="U205" i="38" a="1"/>
  <c r="U205" i="38" s="1"/>
  <c r="T205" i="38" a="1"/>
  <c r="T205" i="38" s="1"/>
  <c r="S205" i="38" a="1"/>
  <c r="S205" i="38" s="1"/>
  <c r="R205" i="38" a="1"/>
  <c r="R205" i="38" s="1"/>
  <c r="Q205" i="38" a="1"/>
  <c r="Q205" i="38" s="1"/>
  <c r="P205" i="38" a="1"/>
  <c r="P205" i="38" s="1"/>
  <c r="O205" i="38" a="1"/>
  <c r="O205" i="38"/>
  <c r="N205" i="38" a="1"/>
  <c r="N205" i="38" s="1"/>
  <c r="M205" i="38" a="1"/>
  <c r="M205" i="38" s="1"/>
  <c r="L205" i="38" a="1"/>
  <c r="L205" i="38" s="1"/>
  <c r="K205" i="38" a="1"/>
  <c r="K205" i="38" s="1"/>
  <c r="E204" i="38"/>
  <c r="AG203" i="38" a="1"/>
  <c r="AG203" i="38" s="1"/>
  <c r="AF203" i="38" a="1"/>
  <c r="AF203" i="38" s="1"/>
  <c r="AE203" i="38" a="1"/>
  <c r="AE203" i="38"/>
  <c r="AD203" i="38" a="1"/>
  <c r="AD203" i="38" s="1"/>
  <c r="AC203" i="38" a="1"/>
  <c r="AC203" i="38" s="1"/>
  <c r="AB203" i="38" a="1"/>
  <c r="AB203" i="38" s="1"/>
  <c r="AA203" i="38" a="1"/>
  <c r="AA203" i="38" s="1"/>
  <c r="Z203" i="38" a="1"/>
  <c r="Z203" i="38" s="1"/>
  <c r="Y203" i="38" a="1"/>
  <c r="Y203" i="38" s="1"/>
  <c r="X203" i="38" a="1"/>
  <c r="X203" i="38" s="1"/>
  <c r="W203" i="38" a="1"/>
  <c r="W203" i="38"/>
  <c r="V203" i="38" a="1"/>
  <c r="V203" i="38" s="1"/>
  <c r="U203" i="38" a="1"/>
  <c r="U203" i="38" s="1"/>
  <c r="T203" i="38" a="1"/>
  <c r="T203" i="38" s="1"/>
  <c r="S203" i="38" a="1"/>
  <c r="S203" i="38" s="1"/>
  <c r="R203" i="38" a="1"/>
  <c r="R203" i="38" s="1"/>
  <c r="Q203" i="38" a="1"/>
  <c r="Q203" i="38" s="1"/>
  <c r="P203" i="38" a="1"/>
  <c r="P203" i="38" s="1"/>
  <c r="O203" i="38" a="1"/>
  <c r="O203" i="38"/>
  <c r="N203" i="38" a="1"/>
  <c r="N203" i="38" s="1"/>
  <c r="M203" i="38" a="1"/>
  <c r="M203" i="38" s="1"/>
  <c r="L203" i="38" a="1"/>
  <c r="L203" i="38" s="1"/>
  <c r="K203" i="38" a="1"/>
  <c r="K203" i="38" s="1"/>
  <c r="J203" i="38" s="1"/>
  <c r="J204" i="38" s="1"/>
  <c r="AG201" i="38" a="1"/>
  <c r="AG201" i="38" s="1"/>
  <c r="AF201" i="38" a="1"/>
  <c r="AF201" i="38" s="1"/>
  <c r="AE201" i="38" a="1"/>
  <c r="AE201" i="38" s="1"/>
  <c r="AD201" i="38" a="1"/>
  <c r="AD201" i="38"/>
  <c r="AC201" i="38" a="1"/>
  <c r="AC201" i="38" s="1"/>
  <c r="AB201" i="38" a="1"/>
  <c r="AB201" i="38" s="1"/>
  <c r="AA201" i="38" a="1"/>
  <c r="AA201" i="38" s="1"/>
  <c r="Z201" i="38" a="1"/>
  <c r="Z201" i="38" s="1"/>
  <c r="Y201" i="38" a="1"/>
  <c r="Y201" i="38" s="1"/>
  <c r="X201" i="38" a="1"/>
  <c r="X201" i="38" s="1"/>
  <c r="W201" i="38" a="1"/>
  <c r="W201" i="38" s="1"/>
  <c r="V201" i="38" a="1"/>
  <c r="V201" i="38"/>
  <c r="U201" i="38" a="1"/>
  <c r="U201" i="38" s="1"/>
  <c r="T201" i="38" a="1"/>
  <c r="T201" i="38" s="1"/>
  <c r="S201" i="38" a="1"/>
  <c r="S201" i="38" s="1"/>
  <c r="R201" i="38" a="1"/>
  <c r="R201" i="38" s="1"/>
  <c r="Q201" i="38" a="1"/>
  <c r="Q201" i="38" s="1"/>
  <c r="P201" i="38" a="1"/>
  <c r="P201" i="38" s="1"/>
  <c r="O201" i="38" a="1"/>
  <c r="O201" i="38" s="1"/>
  <c r="N201" i="38" a="1"/>
  <c r="N201" i="38"/>
  <c r="M201" i="38" a="1"/>
  <c r="M201" i="38" s="1"/>
  <c r="L201" i="38" a="1"/>
  <c r="L201" i="38" s="1"/>
  <c r="K201" i="38" a="1"/>
  <c r="K201" i="38" s="1"/>
  <c r="E201" i="38"/>
  <c r="E202" i="38" s="1"/>
  <c r="AG200" i="38" a="1"/>
  <c r="AG200" i="38" s="1"/>
  <c r="AF200" i="38" a="1"/>
  <c r="AF200" i="38"/>
  <c r="AE200" i="38" a="1"/>
  <c r="AE200" i="38" s="1"/>
  <c r="AD200" i="38" a="1"/>
  <c r="AD200" i="38" s="1"/>
  <c r="AC200" i="38" a="1"/>
  <c r="AC200" i="38" s="1"/>
  <c r="AB200" i="38" a="1"/>
  <c r="AB200" i="38" s="1"/>
  <c r="AA200" i="38" a="1"/>
  <c r="AA200" i="38" s="1"/>
  <c r="Z200" i="38" a="1"/>
  <c r="Z200" i="38" s="1"/>
  <c r="Y200" i="38" a="1"/>
  <c r="Y200" i="38" s="1"/>
  <c r="X200" i="38" a="1"/>
  <c r="X200" i="38"/>
  <c r="W200" i="38" a="1"/>
  <c r="W200" i="38" s="1"/>
  <c r="V200" i="38" a="1"/>
  <c r="V200" i="38" s="1"/>
  <c r="U200" i="38" a="1"/>
  <c r="U200" i="38" s="1"/>
  <c r="T200" i="38" a="1"/>
  <c r="T200" i="38" s="1"/>
  <c r="S200" i="38" a="1"/>
  <c r="S200" i="38" s="1"/>
  <c r="R200" i="38" a="1"/>
  <c r="R200" i="38" s="1"/>
  <c r="Q200" i="38" a="1"/>
  <c r="Q200" i="38" s="1"/>
  <c r="P200" i="38" a="1"/>
  <c r="P200" i="38"/>
  <c r="O200" i="38" a="1"/>
  <c r="O200" i="38" s="1"/>
  <c r="N200" i="38" a="1"/>
  <c r="N200" i="38" s="1"/>
  <c r="M200" i="38" a="1"/>
  <c r="M200" i="38" s="1"/>
  <c r="L200" i="38" a="1"/>
  <c r="L200" i="38" s="1"/>
  <c r="K200" i="38" a="1"/>
  <c r="K200" i="38" s="1"/>
  <c r="E199" i="38"/>
  <c r="AG198" i="38" a="1"/>
  <c r="AG198" i="38" s="1"/>
  <c r="AF198" i="38" a="1"/>
  <c r="AF198" i="38" s="1"/>
  <c r="AE198" i="38" a="1"/>
  <c r="AE198" i="38" s="1"/>
  <c r="AD198" i="38" a="1"/>
  <c r="AD198" i="38" s="1"/>
  <c r="AC198" i="38" a="1"/>
  <c r="AC198" i="38" s="1"/>
  <c r="AB198" i="38" a="1"/>
  <c r="AB198" i="38" s="1"/>
  <c r="AA198" i="38" a="1"/>
  <c r="AA198" i="38" s="1"/>
  <c r="Z198" i="38" a="1"/>
  <c r="Z198" i="38"/>
  <c r="Y198" i="38" a="1"/>
  <c r="Y198" i="38" s="1"/>
  <c r="X198" i="38" a="1"/>
  <c r="X198" i="38" s="1"/>
  <c r="W198" i="38" a="1"/>
  <c r="W198" i="38" s="1"/>
  <c r="V198" i="38" a="1"/>
  <c r="V198" i="38" s="1"/>
  <c r="U198" i="38" a="1"/>
  <c r="U198" i="38" s="1"/>
  <c r="T198" i="38" a="1"/>
  <c r="T198" i="38" s="1"/>
  <c r="S198" i="38" a="1"/>
  <c r="S198" i="38" s="1"/>
  <c r="R198" i="38" a="1"/>
  <c r="R198" i="38"/>
  <c r="Q198" i="38" a="1"/>
  <c r="Q198" i="38" s="1"/>
  <c r="P198" i="38" a="1"/>
  <c r="P198" i="38" s="1"/>
  <c r="O198" i="38" a="1"/>
  <c r="O198" i="38" s="1"/>
  <c r="N198" i="38" a="1"/>
  <c r="N198" i="38" s="1"/>
  <c r="M198" i="38" a="1"/>
  <c r="M198" i="38" s="1"/>
  <c r="L198" i="38" a="1"/>
  <c r="L198" i="38" s="1"/>
  <c r="K198" i="38" a="1"/>
  <c r="K198" i="38" s="1"/>
  <c r="AG197" i="38" a="1"/>
  <c r="AG197" i="38" s="1"/>
  <c r="AF197" i="38" a="1"/>
  <c r="AF197" i="38" s="1"/>
  <c r="AE197" i="38" a="1"/>
  <c r="AE197" i="38" s="1"/>
  <c r="AD197" i="38" a="1"/>
  <c r="AD197" i="38"/>
  <c r="AC197" i="38" a="1"/>
  <c r="AC197" i="38" s="1"/>
  <c r="AB197" i="38" a="1"/>
  <c r="AB197" i="38" s="1"/>
  <c r="AA197" i="38" a="1"/>
  <c r="AA197" i="38" s="1"/>
  <c r="Z197" i="38" a="1"/>
  <c r="Z197" i="38" s="1"/>
  <c r="Y197" i="38" a="1"/>
  <c r="Y197" i="38" s="1"/>
  <c r="X197" i="38" a="1"/>
  <c r="X197" i="38" s="1"/>
  <c r="W197" i="38" a="1"/>
  <c r="W197" i="38" s="1"/>
  <c r="V197" i="38" a="1"/>
  <c r="V197" i="38"/>
  <c r="U197" i="38" a="1"/>
  <c r="U197" i="38" s="1"/>
  <c r="T197" i="38" a="1"/>
  <c r="T197" i="38" s="1"/>
  <c r="S197" i="38" a="1"/>
  <c r="S197" i="38" s="1"/>
  <c r="R197" i="38" a="1"/>
  <c r="R197" i="38" s="1"/>
  <c r="Q197" i="38" a="1"/>
  <c r="Q197" i="38" s="1"/>
  <c r="P197" i="38" a="1"/>
  <c r="P197" i="38" s="1"/>
  <c r="O197" i="38" a="1"/>
  <c r="O197" i="38" s="1"/>
  <c r="N197" i="38" a="1"/>
  <c r="N197" i="38"/>
  <c r="M197" i="38" a="1"/>
  <c r="M197" i="38" s="1"/>
  <c r="L197" i="38" a="1"/>
  <c r="L197" i="38" s="1"/>
  <c r="K197" i="38" a="1"/>
  <c r="K197" i="38" s="1"/>
  <c r="AG195" i="38" a="1"/>
  <c r="AG195" i="38" s="1"/>
  <c r="AF195" i="38" a="1"/>
  <c r="AF195" i="38" s="1"/>
  <c r="AE195" i="38" a="1"/>
  <c r="AE195" i="38" s="1"/>
  <c r="AD195" i="38" a="1"/>
  <c r="AD195" i="38" s="1"/>
  <c r="AC195" i="38" a="1"/>
  <c r="AC195" i="38" s="1"/>
  <c r="AB195" i="38" a="1"/>
  <c r="AB195" i="38" s="1"/>
  <c r="AA195" i="38" a="1"/>
  <c r="AA195" i="38" s="1"/>
  <c r="Z195" i="38" a="1"/>
  <c r="Z195" i="38"/>
  <c r="Y195" i="38" a="1"/>
  <c r="Y195" i="38" s="1"/>
  <c r="X195" i="38" a="1"/>
  <c r="X195" i="38" s="1"/>
  <c r="W195" i="38" a="1"/>
  <c r="W195" i="38" s="1"/>
  <c r="V195" i="38" a="1"/>
  <c r="V195" i="38" s="1"/>
  <c r="U195" i="38" a="1"/>
  <c r="U195" i="38" s="1"/>
  <c r="T195" i="38" a="1"/>
  <c r="T195" i="38" s="1"/>
  <c r="S195" i="38" a="1"/>
  <c r="S195" i="38" s="1"/>
  <c r="R195" i="38" a="1"/>
  <c r="R195" i="38"/>
  <c r="Q195" i="38" a="1"/>
  <c r="Q195" i="38" s="1"/>
  <c r="P195" i="38" a="1"/>
  <c r="P195" i="38" s="1"/>
  <c r="O195" i="38" a="1"/>
  <c r="O195" i="38" s="1"/>
  <c r="N195" i="38" a="1"/>
  <c r="N195" i="38" s="1"/>
  <c r="M195" i="38" a="1"/>
  <c r="M195" i="38" s="1"/>
  <c r="L195" i="38" a="1"/>
  <c r="L195" i="38" s="1"/>
  <c r="K195" i="38" a="1"/>
  <c r="K195" i="38" s="1"/>
  <c r="AG194" i="38" a="1"/>
  <c r="AG194" i="38" s="1"/>
  <c r="AF194" i="38" a="1"/>
  <c r="AF194" i="38" s="1"/>
  <c r="AE194" i="38" a="1"/>
  <c r="AE194" i="38" s="1"/>
  <c r="AD194" i="38" a="1"/>
  <c r="AD194" i="38"/>
  <c r="AC194" i="38" a="1"/>
  <c r="AC194" i="38" s="1"/>
  <c r="AB194" i="38" a="1"/>
  <c r="AB194" i="38" s="1"/>
  <c r="AA194" i="38" a="1"/>
  <c r="AA194" i="38" s="1"/>
  <c r="Z194" i="38" a="1"/>
  <c r="Z194" i="38" s="1"/>
  <c r="Y194" i="38" a="1"/>
  <c r="Y194" i="38" s="1"/>
  <c r="X194" i="38" a="1"/>
  <c r="X194" i="38" s="1"/>
  <c r="W194" i="38" a="1"/>
  <c r="W194" i="38" s="1"/>
  <c r="V194" i="38" a="1"/>
  <c r="V194" i="38"/>
  <c r="U194" i="38" a="1"/>
  <c r="U194" i="38" s="1"/>
  <c r="T194" i="38" a="1"/>
  <c r="T194" i="38" s="1"/>
  <c r="S194" i="38" a="1"/>
  <c r="S194" i="38" s="1"/>
  <c r="R194" i="38" a="1"/>
  <c r="R194" i="38" s="1"/>
  <c r="Q194" i="38" a="1"/>
  <c r="Q194" i="38" s="1"/>
  <c r="P194" i="38" a="1"/>
  <c r="P194" i="38" s="1"/>
  <c r="O194" i="38" a="1"/>
  <c r="O194" i="38" s="1"/>
  <c r="N194" i="38" a="1"/>
  <c r="N194" i="38"/>
  <c r="M194" i="38" a="1"/>
  <c r="M194" i="38" s="1"/>
  <c r="L194" i="38" a="1"/>
  <c r="L194" i="38" s="1"/>
  <c r="K194" i="38" a="1"/>
  <c r="K194" i="38" s="1"/>
  <c r="E194" i="38"/>
  <c r="E195" i="38" s="1"/>
  <c r="E196" i="38" s="1"/>
  <c r="AG193" i="38" a="1"/>
  <c r="AG193" i="38" s="1"/>
  <c r="AF193" i="38" a="1"/>
  <c r="AF193" i="38"/>
  <c r="AE193" i="38" a="1"/>
  <c r="AE193" i="38" s="1"/>
  <c r="AD193" i="38" a="1"/>
  <c r="AD193" i="38" s="1"/>
  <c r="AC193" i="38" a="1"/>
  <c r="AC193" i="38" s="1"/>
  <c r="AB193" i="38" a="1"/>
  <c r="AB193" i="38" s="1"/>
  <c r="AA193" i="38" a="1"/>
  <c r="AA193" i="38" s="1"/>
  <c r="Z193" i="38" a="1"/>
  <c r="Z193" i="38" s="1"/>
  <c r="Y193" i="38" a="1"/>
  <c r="Y193" i="38" s="1"/>
  <c r="X193" i="38" a="1"/>
  <c r="X193" i="38"/>
  <c r="W193" i="38" a="1"/>
  <c r="W193" i="38" s="1"/>
  <c r="V193" i="38" a="1"/>
  <c r="V193" i="38" s="1"/>
  <c r="U193" i="38" a="1"/>
  <c r="U193" i="38" s="1"/>
  <c r="T193" i="38" a="1"/>
  <c r="T193" i="38" s="1"/>
  <c r="S193" i="38" a="1"/>
  <c r="S193" i="38" s="1"/>
  <c r="R193" i="38" a="1"/>
  <c r="R193" i="38" s="1"/>
  <c r="Q193" i="38" a="1"/>
  <c r="Q193" i="38" s="1"/>
  <c r="P193" i="38" a="1"/>
  <c r="P193" i="38"/>
  <c r="O193" i="38" a="1"/>
  <c r="O193" i="38" s="1"/>
  <c r="N193" i="38" a="1"/>
  <c r="N193" i="38" s="1"/>
  <c r="M193" i="38" a="1"/>
  <c r="M193" i="38" s="1"/>
  <c r="L193" i="38" a="1"/>
  <c r="L193" i="38" s="1"/>
  <c r="K193" i="38" a="1"/>
  <c r="K193" i="38" s="1"/>
  <c r="E192" i="38"/>
  <c r="AG191" i="38" a="1"/>
  <c r="AG191" i="38" s="1"/>
  <c r="AF191" i="38" a="1"/>
  <c r="AF191" i="38" s="1"/>
  <c r="AE191" i="38" a="1"/>
  <c r="AE191" i="38" s="1"/>
  <c r="AD191" i="38" a="1"/>
  <c r="AD191" i="38" s="1"/>
  <c r="AC191" i="38" a="1"/>
  <c r="AC191" i="38"/>
  <c r="AB191" i="38" a="1"/>
  <c r="AB191" i="38" s="1"/>
  <c r="AA191" i="38" a="1"/>
  <c r="AA191" i="38" s="1"/>
  <c r="Z191" i="38" a="1"/>
  <c r="Z191" i="38" s="1"/>
  <c r="Y191" i="38" a="1"/>
  <c r="Y191" i="38" s="1"/>
  <c r="X191" i="38" a="1"/>
  <c r="X191" i="38" s="1"/>
  <c r="W191" i="38" a="1"/>
  <c r="W191" i="38" s="1"/>
  <c r="V191" i="38" a="1"/>
  <c r="V191" i="38" s="1"/>
  <c r="U191" i="38" a="1"/>
  <c r="U191" i="38"/>
  <c r="T191" i="38" a="1"/>
  <c r="T191" i="38" s="1"/>
  <c r="S191" i="38" a="1"/>
  <c r="S191" i="38" s="1"/>
  <c r="R191" i="38" a="1"/>
  <c r="R191" i="38" s="1"/>
  <c r="Q191" i="38" a="1"/>
  <c r="Q191" i="38" s="1"/>
  <c r="P191" i="38" a="1"/>
  <c r="P191" i="38" s="1"/>
  <c r="O191" i="38" a="1"/>
  <c r="O191" i="38" s="1"/>
  <c r="N191" i="38" a="1"/>
  <c r="N191" i="38" s="1"/>
  <c r="M191" i="38" a="1"/>
  <c r="M191" i="38"/>
  <c r="L191" i="38" a="1"/>
  <c r="L191" i="38" s="1"/>
  <c r="K191" i="38" a="1"/>
  <c r="K191" i="38" s="1"/>
  <c r="E190" i="38"/>
  <c r="AG189" i="38" a="1"/>
  <c r="AG189" i="38" s="1"/>
  <c r="AF189" i="38" a="1"/>
  <c r="AF189" i="38" s="1"/>
  <c r="AE189" i="38" a="1"/>
  <c r="AE189" i="38" s="1"/>
  <c r="AD189" i="38" a="1"/>
  <c r="AD189" i="38" s="1"/>
  <c r="AC189" i="38" a="1"/>
  <c r="AC189" i="38"/>
  <c r="AB189" i="38" a="1"/>
  <c r="AB189" i="38" s="1"/>
  <c r="AA189" i="38" a="1"/>
  <c r="AA189" i="38" s="1"/>
  <c r="Z189" i="38" a="1"/>
  <c r="Z189" i="38" s="1"/>
  <c r="Y189" i="38" a="1"/>
  <c r="Y189" i="38" s="1"/>
  <c r="X189" i="38" a="1"/>
  <c r="X189" i="38" s="1"/>
  <c r="W189" i="38" a="1"/>
  <c r="W189" i="38" s="1"/>
  <c r="V189" i="38" a="1"/>
  <c r="V189" i="38" s="1"/>
  <c r="U189" i="38" a="1"/>
  <c r="U189" i="38"/>
  <c r="T189" i="38" a="1"/>
  <c r="T189" i="38" s="1"/>
  <c r="S189" i="38" a="1"/>
  <c r="S189" i="38" s="1"/>
  <c r="R189" i="38" a="1"/>
  <c r="R189" i="38" s="1"/>
  <c r="Q189" i="38" a="1"/>
  <c r="Q189" i="38" s="1"/>
  <c r="P189" i="38" a="1"/>
  <c r="P189" i="38" s="1"/>
  <c r="O189" i="38" a="1"/>
  <c r="O189" i="38" s="1"/>
  <c r="N189" i="38" a="1"/>
  <c r="N189" i="38" s="1"/>
  <c r="M189" i="38" a="1"/>
  <c r="M189" i="38"/>
  <c r="L189" i="38" a="1"/>
  <c r="L189" i="38" s="1"/>
  <c r="K189" i="38" a="1"/>
  <c r="K189" i="38" s="1"/>
  <c r="AG188" i="38" a="1"/>
  <c r="AG188" i="38" s="1"/>
  <c r="AF188" i="38" a="1"/>
  <c r="AF188" i="38" s="1"/>
  <c r="AE188" i="38" a="1"/>
  <c r="AE188" i="38"/>
  <c r="AD188" i="38" a="1"/>
  <c r="AD188" i="38" s="1"/>
  <c r="AC188" i="38" a="1"/>
  <c r="AC188" i="38" s="1"/>
  <c r="AB188" i="38" a="1"/>
  <c r="AB188" i="38" s="1"/>
  <c r="AA188" i="38" a="1"/>
  <c r="AA188" i="38" s="1"/>
  <c r="Z188" i="38" a="1"/>
  <c r="Z188" i="38" s="1"/>
  <c r="Y188" i="38" a="1"/>
  <c r="Y188" i="38" s="1"/>
  <c r="X188" i="38" a="1"/>
  <c r="X188" i="38" s="1"/>
  <c r="W188" i="38" a="1"/>
  <c r="W188" i="38"/>
  <c r="V188" i="38" a="1"/>
  <c r="V188" i="38" s="1"/>
  <c r="U188" i="38" a="1"/>
  <c r="U188" i="38" s="1"/>
  <c r="T188" i="38" a="1"/>
  <c r="T188" i="38" s="1"/>
  <c r="S188" i="38" a="1"/>
  <c r="S188" i="38" s="1"/>
  <c r="R188" i="38" a="1"/>
  <c r="R188" i="38" s="1"/>
  <c r="Q188" i="38" a="1"/>
  <c r="Q188" i="38" s="1"/>
  <c r="P188" i="38" a="1"/>
  <c r="P188" i="38" s="1"/>
  <c r="O188" i="38" a="1"/>
  <c r="O188" i="38"/>
  <c r="N188" i="38" a="1"/>
  <c r="N188" i="38" s="1"/>
  <c r="M188" i="38" a="1"/>
  <c r="M188" i="38" s="1"/>
  <c r="L188" i="38" a="1"/>
  <c r="L188" i="38" s="1"/>
  <c r="K188" i="38" a="1"/>
  <c r="K188" i="38" s="1"/>
  <c r="AG187" i="38" a="1"/>
  <c r="AG187" i="38" s="1"/>
  <c r="AF187" i="38" a="1"/>
  <c r="AF187" i="38" s="1"/>
  <c r="AE187" i="38" a="1"/>
  <c r="AE187" i="38" s="1"/>
  <c r="AD187" i="38" a="1"/>
  <c r="AD187" i="38"/>
  <c r="AC187" i="38" a="1"/>
  <c r="AC187" i="38" s="1"/>
  <c r="AB187" i="38" a="1"/>
  <c r="AB187" i="38" s="1"/>
  <c r="AA187" i="38" a="1"/>
  <c r="AA187" i="38" s="1"/>
  <c r="Z187" i="38" a="1"/>
  <c r="Z187" i="38" s="1"/>
  <c r="Y187" i="38" a="1"/>
  <c r="Y187" i="38" s="1"/>
  <c r="X187" i="38" a="1"/>
  <c r="X187" i="38" s="1"/>
  <c r="W187" i="38" a="1"/>
  <c r="W187" i="38" s="1"/>
  <c r="V187" i="38" a="1"/>
  <c r="V187" i="38"/>
  <c r="U187" i="38" a="1"/>
  <c r="U187" i="38" s="1"/>
  <c r="T187" i="38" a="1"/>
  <c r="T187" i="38" s="1"/>
  <c r="S187" i="38" a="1"/>
  <c r="S187" i="38" s="1"/>
  <c r="R187" i="38" a="1"/>
  <c r="R187" i="38" s="1"/>
  <c r="Q187" i="38" a="1"/>
  <c r="Q187" i="38" s="1"/>
  <c r="P187" i="38" a="1"/>
  <c r="P187" i="38" s="1"/>
  <c r="O187" i="38" a="1"/>
  <c r="O187" i="38" s="1"/>
  <c r="N187" i="38" a="1"/>
  <c r="N187" i="38"/>
  <c r="M187" i="38" a="1"/>
  <c r="M187" i="38" s="1"/>
  <c r="L187" i="38" a="1"/>
  <c r="L187" i="38" s="1"/>
  <c r="K187" i="38" a="1"/>
  <c r="K187" i="38" s="1"/>
  <c r="AG186" i="38" a="1"/>
  <c r="AG186" i="38" s="1"/>
  <c r="AF186" i="38" a="1"/>
  <c r="AF186" i="38" s="1"/>
  <c r="AE186" i="38" a="1"/>
  <c r="AE186" i="38" s="1"/>
  <c r="AD186" i="38" a="1"/>
  <c r="AD186" i="38" s="1"/>
  <c r="AC186" i="38" a="1"/>
  <c r="AC186" i="38" s="1"/>
  <c r="AB186" i="38" a="1"/>
  <c r="AB186" i="38" s="1"/>
  <c r="AA186" i="38" a="1"/>
  <c r="AA186" i="38" s="1"/>
  <c r="Z186" i="38" a="1"/>
  <c r="Z186" i="38"/>
  <c r="Y186" i="38" a="1"/>
  <c r="Y186" i="38" s="1"/>
  <c r="X186" i="38" a="1"/>
  <c r="X186" i="38" s="1"/>
  <c r="W186" i="38" a="1"/>
  <c r="W186" i="38" s="1"/>
  <c r="V186" i="38" a="1"/>
  <c r="V186" i="38" s="1"/>
  <c r="U186" i="38" a="1"/>
  <c r="U186" i="38" s="1"/>
  <c r="T186" i="38" a="1"/>
  <c r="T186" i="38" s="1"/>
  <c r="S186" i="38" a="1"/>
  <c r="S186" i="38" s="1"/>
  <c r="R186" i="38" a="1"/>
  <c r="R186" i="38"/>
  <c r="Q186" i="38" a="1"/>
  <c r="Q186" i="38" s="1"/>
  <c r="P186" i="38" a="1"/>
  <c r="P186" i="38" s="1"/>
  <c r="O186" i="38" a="1"/>
  <c r="O186" i="38" s="1"/>
  <c r="N186" i="38" a="1"/>
  <c r="N186" i="38" s="1"/>
  <c r="M186" i="38" a="1"/>
  <c r="M186" i="38" s="1"/>
  <c r="L186" i="38" a="1"/>
  <c r="L186" i="38" s="1"/>
  <c r="K186" i="38" a="1"/>
  <c r="K186" i="38" s="1"/>
  <c r="AG185" i="38" a="1"/>
  <c r="AG185" i="38"/>
  <c r="AF185" i="38" a="1"/>
  <c r="AF185" i="38" s="1"/>
  <c r="AE185" i="38" a="1"/>
  <c r="AE185" i="38" s="1"/>
  <c r="AD185" i="38" a="1"/>
  <c r="AD185" i="38" s="1"/>
  <c r="AC185" i="38" a="1"/>
  <c r="AC185" i="38" s="1"/>
  <c r="AB185" i="38" a="1"/>
  <c r="AB185" i="38" s="1"/>
  <c r="AA185" i="38" a="1"/>
  <c r="AA185" i="38" s="1"/>
  <c r="Z185" i="38" a="1"/>
  <c r="Z185" i="38" s="1"/>
  <c r="Y185" i="38" a="1"/>
  <c r="Y185" i="38"/>
  <c r="X185" i="38" a="1"/>
  <c r="X185" i="38" s="1"/>
  <c r="W185" i="38" a="1"/>
  <c r="W185" i="38" s="1"/>
  <c r="V185" i="38" a="1"/>
  <c r="V185" i="38" s="1"/>
  <c r="U185" i="38" a="1"/>
  <c r="U185" i="38" s="1"/>
  <c r="T185" i="38" a="1"/>
  <c r="T185" i="38" s="1"/>
  <c r="S185" i="38" a="1"/>
  <c r="S185" i="38" s="1"/>
  <c r="R185" i="38" a="1"/>
  <c r="R185" i="38" s="1"/>
  <c r="Q185" i="38" a="1"/>
  <c r="Q185" i="38"/>
  <c r="P185" i="38" a="1"/>
  <c r="P185" i="38" s="1"/>
  <c r="O185" i="38" a="1"/>
  <c r="O185" i="38" s="1"/>
  <c r="N185" i="38" a="1"/>
  <c r="N185" i="38" s="1"/>
  <c r="M185" i="38" a="1"/>
  <c r="M185" i="38" s="1"/>
  <c r="L185" i="38" a="1"/>
  <c r="L185" i="38" s="1"/>
  <c r="K185" i="38" a="1"/>
  <c r="K185" i="38" s="1"/>
  <c r="J185" i="38" s="1"/>
  <c r="AG184" i="38" a="1"/>
  <c r="AG184" i="38" s="1"/>
  <c r="AF184" i="38" a="1"/>
  <c r="AF184" i="38" s="1"/>
  <c r="AE184" i="38" a="1"/>
  <c r="AE184" i="38" s="1"/>
  <c r="AD184" i="38" a="1"/>
  <c r="AD184" i="38" s="1"/>
  <c r="AC184" i="38" a="1"/>
  <c r="AC184" i="38" s="1"/>
  <c r="AB184" i="38" a="1"/>
  <c r="AB184" i="38" s="1"/>
  <c r="AA184" i="38" a="1"/>
  <c r="AA184" i="38"/>
  <c r="Z184" i="38" a="1"/>
  <c r="Z184" i="38" s="1"/>
  <c r="Y184" i="38" a="1"/>
  <c r="Y184" i="38" s="1"/>
  <c r="X184" i="38" a="1"/>
  <c r="X184" i="38" s="1"/>
  <c r="W184" i="38" a="1"/>
  <c r="W184" i="38" s="1"/>
  <c r="V184" i="38" a="1"/>
  <c r="V184" i="38" s="1"/>
  <c r="U184" i="38" a="1"/>
  <c r="U184" i="38" s="1"/>
  <c r="T184" i="38" a="1"/>
  <c r="T184" i="38" s="1"/>
  <c r="S184" i="38" a="1"/>
  <c r="S184" i="38"/>
  <c r="R184" i="38" a="1"/>
  <c r="R184" i="38" s="1"/>
  <c r="Q184" i="38" a="1"/>
  <c r="Q184" i="38" s="1"/>
  <c r="P184" i="38" a="1"/>
  <c r="P184" i="38" s="1"/>
  <c r="O184" i="38" a="1"/>
  <c r="O184" i="38" s="1"/>
  <c r="N184" i="38" a="1"/>
  <c r="N184" i="38" s="1"/>
  <c r="M184" i="38" a="1"/>
  <c r="M184" i="38" s="1"/>
  <c r="L184" i="38" a="1"/>
  <c r="L184" i="38" s="1"/>
  <c r="K184" i="38" a="1"/>
  <c r="K184" i="38"/>
  <c r="AG183" i="38" a="1"/>
  <c r="AG183" i="38" s="1"/>
  <c r="AF183" i="38" a="1"/>
  <c r="AF183" i="38" s="1"/>
  <c r="AE183" i="38" a="1"/>
  <c r="AE183" i="38" s="1"/>
  <c r="AD183" i="38" a="1"/>
  <c r="AD183" i="38" s="1"/>
  <c r="AC183" i="38" a="1"/>
  <c r="AC183" i="38" s="1"/>
  <c r="AB183" i="38" a="1"/>
  <c r="AB183" i="38" s="1"/>
  <c r="AA183" i="38" a="1"/>
  <c r="AA183" i="38" s="1"/>
  <c r="Z183" i="38" a="1"/>
  <c r="Z183" i="38"/>
  <c r="Y183" i="38" a="1"/>
  <c r="Y183" i="38" s="1"/>
  <c r="X183" i="38" a="1"/>
  <c r="X183" i="38" s="1"/>
  <c r="W183" i="38" a="1"/>
  <c r="W183" i="38" s="1"/>
  <c r="V183" i="38" a="1"/>
  <c r="V183" i="38" s="1"/>
  <c r="U183" i="38" a="1"/>
  <c r="U183" i="38" s="1"/>
  <c r="T183" i="38" a="1"/>
  <c r="T183" i="38" s="1"/>
  <c r="S183" i="38" a="1"/>
  <c r="S183" i="38" s="1"/>
  <c r="R183" i="38" a="1"/>
  <c r="R183" i="38"/>
  <c r="Q183" i="38" a="1"/>
  <c r="Q183" i="38" s="1"/>
  <c r="P183" i="38" a="1"/>
  <c r="P183" i="38" s="1"/>
  <c r="O183" i="38" a="1"/>
  <c r="O183" i="38" s="1"/>
  <c r="N183" i="38" a="1"/>
  <c r="N183" i="38" s="1"/>
  <c r="M183" i="38" a="1"/>
  <c r="M183" i="38" s="1"/>
  <c r="L183" i="38" a="1"/>
  <c r="L183" i="38" s="1"/>
  <c r="K183" i="38" a="1"/>
  <c r="K183" i="38" s="1"/>
  <c r="AG182" i="38" a="1"/>
  <c r="AG182" i="38" s="1"/>
  <c r="AF182" i="38" a="1"/>
  <c r="AF182" i="38" s="1"/>
  <c r="AE182" i="38" a="1"/>
  <c r="AE182" i="38" s="1"/>
  <c r="AD182" i="38" a="1"/>
  <c r="AD182" i="38"/>
  <c r="AC182" i="38" a="1"/>
  <c r="AC182" i="38" s="1"/>
  <c r="AB182" i="38" a="1"/>
  <c r="AB182" i="38" s="1"/>
  <c r="AA182" i="38" a="1"/>
  <c r="AA182" i="38" s="1"/>
  <c r="Z182" i="38" a="1"/>
  <c r="Z182" i="38"/>
  <c r="Y182" i="38" a="1"/>
  <c r="Y182" i="38" s="1"/>
  <c r="X182" i="38" a="1"/>
  <c r="X182" i="38" s="1"/>
  <c r="W182" i="38" a="1"/>
  <c r="W182" i="38" s="1"/>
  <c r="V182" i="38" a="1"/>
  <c r="V182" i="38"/>
  <c r="U182" i="38" a="1"/>
  <c r="U182" i="38" s="1"/>
  <c r="T182" i="38" a="1"/>
  <c r="T182" i="38" s="1"/>
  <c r="S182" i="38" a="1"/>
  <c r="S182" i="38" s="1"/>
  <c r="R182" i="38" a="1"/>
  <c r="R182" i="38"/>
  <c r="Q182" i="38" a="1"/>
  <c r="Q182" i="38" s="1"/>
  <c r="P182" i="38" a="1"/>
  <c r="P182" i="38" s="1"/>
  <c r="O182" i="38" a="1"/>
  <c r="O182" i="38" s="1"/>
  <c r="N182" i="38" a="1"/>
  <c r="N182" i="38"/>
  <c r="M182" i="38" a="1"/>
  <c r="M182" i="38" s="1"/>
  <c r="L182" i="38" a="1"/>
  <c r="L182" i="38" s="1"/>
  <c r="K182" i="38" a="1"/>
  <c r="K182" i="38" s="1"/>
  <c r="E181" i="38"/>
  <c r="AG180" i="38" a="1"/>
  <c r="AG180" i="38" s="1"/>
  <c r="AF180" i="38" a="1"/>
  <c r="AF180" i="38"/>
  <c r="AE180" i="38" a="1"/>
  <c r="AE180" i="38" s="1"/>
  <c r="AD180" i="38" a="1"/>
  <c r="AD180" i="38" s="1"/>
  <c r="AC180" i="38" a="1"/>
  <c r="AC180" i="38" s="1"/>
  <c r="AB180" i="38" a="1"/>
  <c r="AB180" i="38"/>
  <c r="AA180" i="38" a="1"/>
  <c r="AA180" i="38" s="1"/>
  <c r="Z180" i="38" a="1"/>
  <c r="Z180" i="38" s="1"/>
  <c r="Y180" i="38" a="1"/>
  <c r="Y180" i="38" s="1"/>
  <c r="X180" i="38" a="1"/>
  <c r="X180" i="38"/>
  <c r="W180" i="38" a="1"/>
  <c r="W180" i="38" s="1"/>
  <c r="V180" i="38" a="1"/>
  <c r="V180" i="38" s="1"/>
  <c r="U180" i="38" a="1"/>
  <c r="U180" i="38" s="1"/>
  <c r="T180" i="38" a="1"/>
  <c r="T180" i="38"/>
  <c r="S180" i="38" a="1"/>
  <c r="S180" i="38" s="1"/>
  <c r="R180" i="38" a="1"/>
  <c r="R180" i="38" s="1"/>
  <c r="Q180" i="38" a="1"/>
  <c r="Q180" i="38" s="1"/>
  <c r="P180" i="38" a="1"/>
  <c r="P180" i="38"/>
  <c r="O180" i="38" a="1"/>
  <c r="O180" i="38" s="1"/>
  <c r="N180" i="38" a="1"/>
  <c r="N180" i="38" s="1"/>
  <c r="M180" i="38" a="1"/>
  <c r="M180" i="38" s="1"/>
  <c r="L180" i="38" a="1"/>
  <c r="L180" i="38"/>
  <c r="K180" i="38" a="1"/>
  <c r="K180" i="38" s="1"/>
  <c r="I180" i="38"/>
  <c r="AG178" i="38" a="1"/>
  <c r="AG178" i="38"/>
  <c r="AF178" i="38" a="1"/>
  <c r="AF178" i="38" s="1"/>
  <c r="AE178" i="38" a="1"/>
  <c r="AE178" i="38" s="1"/>
  <c r="AD178" i="38" a="1"/>
  <c r="AD178" i="38" s="1"/>
  <c r="AC178" i="38" a="1"/>
  <c r="AC178" i="38"/>
  <c r="AB178" i="38" a="1"/>
  <c r="AB178" i="38" s="1"/>
  <c r="AA178" i="38" a="1"/>
  <c r="AA178" i="38" s="1"/>
  <c r="Z178" i="38" a="1"/>
  <c r="Z178" i="38" s="1"/>
  <c r="Y178" i="38" a="1"/>
  <c r="Y178" i="38"/>
  <c r="X178" i="38" a="1"/>
  <c r="X178" i="38" s="1"/>
  <c r="W178" i="38" a="1"/>
  <c r="W178" i="38" s="1"/>
  <c r="V178" i="38" a="1"/>
  <c r="V178" i="38" s="1"/>
  <c r="U178" i="38" a="1"/>
  <c r="U178" i="38"/>
  <c r="T178" i="38" a="1"/>
  <c r="T178" i="38" s="1"/>
  <c r="S178" i="38" a="1"/>
  <c r="S178" i="38" s="1"/>
  <c r="R178" i="38" a="1"/>
  <c r="R178" i="38" s="1"/>
  <c r="Q178" i="38" a="1"/>
  <c r="Q178" i="38"/>
  <c r="P178" i="38" a="1"/>
  <c r="P178" i="38" s="1"/>
  <c r="O178" i="38" a="1"/>
  <c r="O178" i="38" s="1"/>
  <c r="N178" i="38" a="1"/>
  <c r="N178" i="38" s="1"/>
  <c r="M178" i="38" a="1"/>
  <c r="M178" i="38"/>
  <c r="L178" i="38" a="1"/>
  <c r="L178" i="38" s="1"/>
  <c r="K178" i="38" a="1"/>
  <c r="K178" i="38" s="1"/>
  <c r="AG177" i="38" a="1"/>
  <c r="AG177" i="38" s="1"/>
  <c r="AF177" i="38" a="1"/>
  <c r="AF177" i="38" s="1"/>
  <c r="AE177" i="38" a="1"/>
  <c r="AE177" i="38"/>
  <c r="AD177" i="38" a="1"/>
  <c r="AD177" i="38" s="1"/>
  <c r="AC177" i="38" a="1"/>
  <c r="AC177" i="38" s="1"/>
  <c r="AB177" i="38" a="1"/>
  <c r="AB177" i="38" s="1"/>
  <c r="AA177" i="38" a="1"/>
  <c r="AA177" i="38"/>
  <c r="Z177" i="38" a="1"/>
  <c r="Z177" i="38" s="1"/>
  <c r="Y177" i="38" a="1"/>
  <c r="Y177" i="38" s="1"/>
  <c r="X177" i="38" a="1"/>
  <c r="X177" i="38" s="1"/>
  <c r="W177" i="38" a="1"/>
  <c r="W177" i="38"/>
  <c r="V177" i="38" a="1"/>
  <c r="V177" i="38" s="1"/>
  <c r="U177" i="38" a="1"/>
  <c r="U177" i="38" s="1"/>
  <c r="T177" i="38" a="1"/>
  <c r="T177" i="38" s="1"/>
  <c r="S177" i="38" a="1"/>
  <c r="S177" i="38"/>
  <c r="R177" i="38" a="1"/>
  <c r="R177" i="38" s="1"/>
  <c r="Q177" i="38" a="1"/>
  <c r="Q177" i="38" s="1"/>
  <c r="P177" i="38" a="1"/>
  <c r="P177" i="38" s="1"/>
  <c r="O177" i="38" a="1"/>
  <c r="O177" i="38"/>
  <c r="N177" i="38" a="1"/>
  <c r="N177" i="38" s="1"/>
  <c r="M177" i="38" a="1"/>
  <c r="M177" i="38" s="1"/>
  <c r="L177" i="38" a="1"/>
  <c r="L177" i="38" s="1"/>
  <c r="J177" i="38" s="1"/>
  <c r="K177" i="38" a="1"/>
  <c r="K177" i="38"/>
  <c r="AG176" i="38" a="1"/>
  <c r="AG176" i="38"/>
  <c r="AF176" i="38" a="1"/>
  <c r="AF176" i="38" s="1"/>
  <c r="AE176" i="38" a="1"/>
  <c r="AE176" i="38" s="1"/>
  <c r="AD176" i="38" a="1"/>
  <c r="AD176" i="38" s="1"/>
  <c r="AC176" i="38" a="1"/>
  <c r="AC176" i="38"/>
  <c r="AB176" i="38" a="1"/>
  <c r="AB176" i="38" s="1"/>
  <c r="AA176" i="38" a="1"/>
  <c r="AA176" i="38" s="1"/>
  <c r="Z176" i="38" a="1"/>
  <c r="Z176" i="38" s="1"/>
  <c r="Y176" i="38" a="1"/>
  <c r="Y176" i="38"/>
  <c r="X176" i="38" a="1"/>
  <c r="X176" i="38" s="1"/>
  <c r="W176" i="38" a="1"/>
  <c r="W176" i="38" s="1"/>
  <c r="V176" i="38" a="1"/>
  <c r="V176" i="38" s="1"/>
  <c r="U176" i="38" a="1"/>
  <c r="U176" i="38"/>
  <c r="T176" i="38" a="1"/>
  <c r="T176" i="38" s="1"/>
  <c r="S176" i="38" a="1"/>
  <c r="S176" i="38" s="1"/>
  <c r="R176" i="38" a="1"/>
  <c r="R176" i="38" s="1"/>
  <c r="Q176" i="38" a="1"/>
  <c r="Q176" i="38"/>
  <c r="P176" i="38" a="1"/>
  <c r="P176" i="38" s="1"/>
  <c r="O176" i="38" a="1"/>
  <c r="O176" i="38" s="1"/>
  <c r="N176" i="38" a="1"/>
  <c r="N176" i="38" s="1"/>
  <c r="M176" i="38" a="1"/>
  <c r="M176" i="38"/>
  <c r="L176" i="38" a="1"/>
  <c r="L176" i="38" s="1"/>
  <c r="K176" i="38" a="1"/>
  <c r="K176" i="38" s="1"/>
  <c r="AG175" i="38" a="1"/>
  <c r="AG175" i="38" s="1"/>
  <c r="AF175" i="38" a="1"/>
  <c r="AF175" i="38"/>
  <c r="AE175" i="38" a="1"/>
  <c r="AE175" i="38" s="1"/>
  <c r="AD175" i="38" a="1"/>
  <c r="AD175" i="38" s="1"/>
  <c r="AC175" i="38" a="1"/>
  <c r="AC175" i="38" s="1"/>
  <c r="AB175" i="38" a="1"/>
  <c r="AB175" i="38"/>
  <c r="AA175" i="38" a="1"/>
  <c r="AA175" i="38" s="1"/>
  <c r="Z175" i="38" a="1"/>
  <c r="Z175" i="38" s="1"/>
  <c r="Y175" i="38" a="1"/>
  <c r="Y175" i="38" s="1"/>
  <c r="X175" i="38" a="1"/>
  <c r="X175" i="38"/>
  <c r="W175" i="38" a="1"/>
  <c r="W175" i="38" s="1"/>
  <c r="V175" i="38" a="1"/>
  <c r="V175" i="38" s="1"/>
  <c r="U175" i="38" a="1"/>
  <c r="U175" i="38" s="1"/>
  <c r="T175" i="38" a="1"/>
  <c r="T175" i="38"/>
  <c r="S175" i="38" a="1"/>
  <c r="S175" i="38" s="1"/>
  <c r="R175" i="38" a="1"/>
  <c r="R175" i="38" s="1"/>
  <c r="Q175" i="38" a="1"/>
  <c r="Q175" i="38" s="1"/>
  <c r="P175" i="38" a="1"/>
  <c r="P175" i="38"/>
  <c r="O175" i="38" a="1"/>
  <c r="O175" i="38" s="1"/>
  <c r="N175" i="38" a="1"/>
  <c r="N175" i="38" s="1"/>
  <c r="M175" i="38" a="1"/>
  <c r="M175" i="38" s="1"/>
  <c r="L175" i="38" a="1"/>
  <c r="L175" i="38"/>
  <c r="K175" i="38" a="1"/>
  <c r="K175" i="38" s="1"/>
  <c r="AG174" i="38" a="1"/>
  <c r="AG174" i="38" s="1"/>
  <c r="AF174" i="38" a="1"/>
  <c r="AF174" i="38"/>
  <c r="AE174" i="38" a="1"/>
  <c r="AE174" i="38" s="1"/>
  <c r="AD174" i="38" a="1"/>
  <c r="AD174" i="38" s="1"/>
  <c r="AC174" i="38" a="1"/>
  <c r="AC174" i="38" s="1"/>
  <c r="AB174" i="38" a="1"/>
  <c r="AB174" i="38"/>
  <c r="AA174" i="38" a="1"/>
  <c r="AA174" i="38" s="1"/>
  <c r="Z174" i="38" a="1"/>
  <c r="Z174" i="38" s="1"/>
  <c r="Y174" i="38" a="1"/>
  <c r="Y174" i="38" s="1"/>
  <c r="X174" i="38" a="1"/>
  <c r="X174" i="38"/>
  <c r="W174" i="38" a="1"/>
  <c r="W174" i="38" s="1"/>
  <c r="V174" i="38" a="1"/>
  <c r="V174" i="38" s="1"/>
  <c r="U174" i="38" a="1"/>
  <c r="U174" i="38" s="1"/>
  <c r="T174" i="38" a="1"/>
  <c r="T174" i="38"/>
  <c r="S174" i="38" a="1"/>
  <c r="S174" i="38" s="1"/>
  <c r="R174" i="38" a="1"/>
  <c r="R174" i="38" s="1"/>
  <c r="Q174" i="38" a="1"/>
  <c r="Q174" i="38" s="1"/>
  <c r="P174" i="38" a="1"/>
  <c r="P174" i="38"/>
  <c r="O174" i="38" a="1"/>
  <c r="O174" i="38" s="1"/>
  <c r="N174" i="38" a="1"/>
  <c r="N174" i="38" s="1"/>
  <c r="M174" i="38" a="1"/>
  <c r="M174" i="38" s="1"/>
  <c r="L174" i="38" a="1"/>
  <c r="L174" i="38"/>
  <c r="K174" i="38" a="1"/>
  <c r="K174" i="38" s="1"/>
  <c r="E174" i="38"/>
  <c r="E175" i="38" s="1"/>
  <c r="E177" i="38" s="1"/>
  <c r="E178" i="38" s="1"/>
  <c r="E179" i="38" s="1"/>
  <c r="AG173" i="38" a="1"/>
  <c r="AG173" i="38" s="1"/>
  <c r="AF173" i="38" a="1"/>
  <c r="AF173" i="38" s="1"/>
  <c r="AE173" i="38" a="1"/>
  <c r="AE173" i="38" s="1"/>
  <c r="AD173" i="38" a="1"/>
  <c r="AD173" i="38"/>
  <c r="AC173" i="38" a="1"/>
  <c r="AC173" i="38" s="1"/>
  <c r="AB173" i="38" a="1"/>
  <c r="AB173" i="38" s="1"/>
  <c r="AA173" i="38" a="1"/>
  <c r="AA173" i="38" s="1"/>
  <c r="Z173" i="38" a="1"/>
  <c r="Z173" i="38"/>
  <c r="Y173" i="38" a="1"/>
  <c r="Y173" i="38" s="1"/>
  <c r="X173" i="38" a="1"/>
  <c r="X173" i="38" s="1"/>
  <c r="W173" i="38" a="1"/>
  <c r="W173" i="38" s="1"/>
  <c r="V173" i="38" a="1"/>
  <c r="V173" i="38"/>
  <c r="U173" i="38" a="1"/>
  <c r="U173" i="38" s="1"/>
  <c r="T173" i="38" a="1"/>
  <c r="T173" i="38" s="1"/>
  <c r="S173" i="38" a="1"/>
  <c r="S173" i="38" s="1"/>
  <c r="R173" i="38" a="1"/>
  <c r="R173" i="38"/>
  <c r="Q173" i="38" a="1"/>
  <c r="Q173" i="38" s="1"/>
  <c r="P173" i="38" a="1"/>
  <c r="P173" i="38" s="1"/>
  <c r="O173" i="38" a="1"/>
  <c r="O173" i="38" s="1"/>
  <c r="N173" i="38" a="1"/>
  <c r="N173" i="38"/>
  <c r="M173" i="38" a="1"/>
  <c r="M173" i="38" s="1"/>
  <c r="L173" i="38" a="1"/>
  <c r="L173" i="38" s="1"/>
  <c r="K173" i="38" a="1"/>
  <c r="K173" i="38" s="1"/>
  <c r="I173" i="38"/>
  <c r="E172" i="38"/>
  <c r="AG171" i="38" a="1"/>
  <c r="AG171" i="38"/>
  <c r="AF171" i="38" a="1"/>
  <c r="AF171" i="38" s="1"/>
  <c r="AE171" i="38" a="1"/>
  <c r="AE171" i="38" s="1"/>
  <c r="AD171" i="38" a="1"/>
  <c r="AD171" i="38" s="1"/>
  <c r="AC171" i="38" a="1"/>
  <c r="AC171" i="38"/>
  <c r="AB171" i="38" a="1"/>
  <c r="AB171" i="38" s="1"/>
  <c r="AA171" i="38" a="1"/>
  <c r="AA171" i="38" s="1"/>
  <c r="Z171" i="38" a="1"/>
  <c r="Z171" i="38" s="1"/>
  <c r="Y171" i="38" a="1"/>
  <c r="Y171" i="38"/>
  <c r="X171" i="38" a="1"/>
  <c r="X171" i="38" s="1"/>
  <c r="W171" i="38" a="1"/>
  <c r="W171" i="38" s="1"/>
  <c r="V171" i="38" a="1"/>
  <c r="V171" i="38" s="1"/>
  <c r="U171" i="38" a="1"/>
  <c r="U171" i="38"/>
  <c r="T171" i="38" a="1"/>
  <c r="T171" i="38" s="1"/>
  <c r="S171" i="38" a="1"/>
  <c r="S171" i="38" s="1"/>
  <c r="R171" i="38" a="1"/>
  <c r="R171" i="38" s="1"/>
  <c r="Q171" i="38" a="1"/>
  <c r="Q171" i="38"/>
  <c r="P171" i="38" a="1"/>
  <c r="P171" i="38" s="1"/>
  <c r="O171" i="38" a="1"/>
  <c r="O171" i="38" s="1"/>
  <c r="N171" i="38" a="1"/>
  <c r="N171" i="38" s="1"/>
  <c r="M171" i="38" a="1"/>
  <c r="M171" i="38"/>
  <c r="L171" i="38" a="1"/>
  <c r="L171" i="38" s="1"/>
  <c r="K171" i="38" a="1"/>
  <c r="K171" i="38" s="1"/>
  <c r="I171" i="38"/>
  <c r="AG169" i="38" a="1"/>
  <c r="AG169" i="38"/>
  <c r="AF169" i="38" a="1"/>
  <c r="AF169" i="38" s="1"/>
  <c r="AE169" i="38" a="1"/>
  <c r="AE169" i="38" s="1"/>
  <c r="AD169" i="38" a="1"/>
  <c r="AD169" i="38" s="1"/>
  <c r="AC169" i="38" a="1"/>
  <c r="AC169" i="38"/>
  <c r="AB169" i="38" a="1"/>
  <c r="AB169" i="38" s="1"/>
  <c r="AA169" i="38" a="1"/>
  <c r="AA169" i="38" s="1"/>
  <c r="Z169" i="38" a="1"/>
  <c r="Z169" i="38" s="1"/>
  <c r="Y169" i="38" a="1"/>
  <c r="Y169" i="38"/>
  <c r="X169" i="38" a="1"/>
  <c r="X169" i="38" s="1"/>
  <c r="W169" i="38" a="1"/>
  <c r="W169" i="38" s="1"/>
  <c r="V169" i="38" a="1"/>
  <c r="V169" i="38" s="1"/>
  <c r="U169" i="38" a="1"/>
  <c r="U169" i="38"/>
  <c r="T169" i="38" a="1"/>
  <c r="T169" i="38" s="1"/>
  <c r="S169" i="38" a="1"/>
  <c r="S169" i="38" s="1"/>
  <c r="R169" i="38" a="1"/>
  <c r="R169" i="38" s="1"/>
  <c r="Q169" i="38" a="1"/>
  <c r="Q169" i="38"/>
  <c r="P169" i="38" a="1"/>
  <c r="P169" i="38" s="1"/>
  <c r="O169" i="38" a="1"/>
  <c r="O169" i="38" s="1"/>
  <c r="N169" i="38" a="1"/>
  <c r="N169" i="38" s="1"/>
  <c r="M169" i="38" a="1"/>
  <c r="M169" i="38"/>
  <c r="L169" i="38" a="1"/>
  <c r="L169" i="38" s="1"/>
  <c r="K169" i="38" a="1"/>
  <c r="K169" i="38" s="1"/>
  <c r="J169" i="38" s="1"/>
  <c r="E169" i="38"/>
  <c r="E170" i="38" s="1"/>
  <c r="AG168" i="38" a="1"/>
  <c r="AG168" i="38"/>
  <c r="AF168" i="38" a="1"/>
  <c r="AF168" i="38" s="1"/>
  <c r="AE168" i="38" a="1"/>
  <c r="AE168" i="38" s="1"/>
  <c r="AD168" i="38" a="1"/>
  <c r="AD168" i="38" s="1"/>
  <c r="AC168" i="38" a="1"/>
  <c r="AC168" i="38"/>
  <c r="AB168" i="38" a="1"/>
  <c r="AB168" i="38" s="1"/>
  <c r="AA168" i="38" a="1"/>
  <c r="AA168" i="38" s="1"/>
  <c r="Z168" i="38" a="1"/>
  <c r="Z168" i="38" s="1"/>
  <c r="Y168" i="38" a="1"/>
  <c r="Y168" i="38"/>
  <c r="X168" i="38" a="1"/>
  <c r="X168" i="38" s="1"/>
  <c r="W168" i="38" a="1"/>
  <c r="W168" i="38" s="1"/>
  <c r="V168" i="38" a="1"/>
  <c r="V168" i="38" s="1"/>
  <c r="U168" i="38" a="1"/>
  <c r="U168" i="38"/>
  <c r="T168" i="38" a="1"/>
  <c r="T168" i="38" s="1"/>
  <c r="S168" i="38" a="1"/>
  <c r="S168" i="38" s="1"/>
  <c r="J168" i="38"/>
  <c r="AG167" i="38" a="1"/>
  <c r="AG167" i="38"/>
  <c r="AF167" i="38" a="1"/>
  <c r="AF167" i="38" s="1"/>
  <c r="AE167" i="38" a="1"/>
  <c r="AE167" i="38" s="1"/>
  <c r="AD167" i="38" a="1"/>
  <c r="AD167" i="38" s="1"/>
  <c r="AC167" i="38" a="1"/>
  <c r="AC167" i="38"/>
  <c r="AB167" i="38" a="1"/>
  <c r="AB167" i="38" s="1"/>
  <c r="AA167" i="38" a="1"/>
  <c r="AA167" i="38" s="1"/>
  <c r="Z167" i="38" a="1"/>
  <c r="Z167" i="38" s="1"/>
  <c r="Y167" i="38" a="1"/>
  <c r="Y167" i="38"/>
  <c r="X167" i="38" a="1"/>
  <c r="X167" i="38" s="1"/>
  <c r="W167" i="38" a="1"/>
  <c r="W167" i="38" s="1"/>
  <c r="V167" i="38" a="1"/>
  <c r="V167" i="38" s="1"/>
  <c r="U167" i="38" a="1"/>
  <c r="U167" i="38"/>
  <c r="T167" i="38" a="1"/>
  <c r="T167" i="38" s="1"/>
  <c r="S167" i="38" a="1"/>
  <c r="S167" i="38" s="1"/>
  <c r="R167" i="38" a="1"/>
  <c r="R167" i="38" s="1"/>
  <c r="Q167" i="38" a="1"/>
  <c r="Q167" i="38"/>
  <c r="P167" i="38" a="1"/>
  <c r="P167" i="38" s="1"/>
  <c r="O167" i="38" a="1"/>
  <c r="O167" i="38" s="1"/>
  <c r="N167" i="38" a="1"/>
  <c r="N167" i="38" s="1"/>
  <c r="M167" i="38" a="1"/>
  <c r="M167" i="38"/>
  <c r="L167" i="38" a="1"/>
  <c r="L167" i="38" s="1"/>
  <c r="K167" i="38" a="1"/>
  <c r="K167" i="38" s="1"/>
  <c r="J167" i="38" s="1"/>
  <c r="I167" i="38"/>
  <c r="AG165" i="38" a="1"/>
  <c r="AG165" i="38" s="1"/>
  <c r="AF165" i="38" a="1"/>
  <c r="AF165" i="38" s="1"/>
  <c r="AE165" i="38" a="1"/>
  <c r="AE165" i="38"/>
  <c r="AD165" i="38" a="1"/>
  <c r="AD165" i="38" s="1"/>
  <c r="AC165" i="38" a="1"/>
  <c r="AC165" i="38" s="1"/>
  <c r="AB165" i="38" a="1"/>
  <c r="AB165" i="38" s="1"/>
  <c r="AA165" i="38" a="1"/>
  <c r="AA165" i="38"/>
  <c r="Z165" i="38" a="1"/>
  <c r="Z165" i="38" s="1"/>
  <c r="Y165" i="38" a="1"/>
  <c r="Y165" i="38" s="1"/>
  <c r="X165" i="38" a="1"/>
  <c r="X165" i="38" s="1"/>
  <c r="W165" i="38" a="1"/>
  <c r="W165" i="38"/>
  <c r="V165" i="38" a="1"/>
  <c r="V165" i="38" s="1"/>
  <c r="U165" i="38" a="1"/>
  <c r="U165" i="38" s="1"/>
  <c r="T165" i="38" a="1"/>
  <c r="T165" i="38" s="1"/>
  <c r="S165" i="38" a="1"/>
  <c r="S165" i="38"/>
  <c r="R165" i="38" a="1"/>
  <c r="R165" i="38" s="1"/>
  <c r="Q165" i="38" a="1"/>
  <c r="Q165" i="38" s="1"/>
  <c r="P165" i="38" a="1"/>
  <c r="P165" i="38" s="1"/>
  <c r="O165" i="38" a="1"/>
  <c r="O165" i="38"/>
  <c r="N165" i="38" a="1"/>
  <c r="N165" i="38" s="1"/>
  <c r="M165" i="38" a="1"/>
  <c r="M165" i="38" s="1"/>
  <c r="L165" i="38" a="1"/>
  <c r="L165" i="38" s="1"/>
  <c r="K165" i="38" a="1"/>
  <c r="K165" i="38"/>
  <c r="E165" i="38"/>
  <c r="E166" i="38" s="1"/>
  <c r="AG164" i="38" a="1"/>
  <c r="AG164" i="38" s="1"/>
  <c r="AF164" i="38" a="1"/>
  <c r="AF164" i="38" s="1"/>
  <c r="AE164" i="38" a="1"/>
  <c r="AE164" i="38"/>
  <c r="AD164" i="38" a="1"/>
  <c r="AD164" i="38" s="1"/>
  <c r="AC164" i="38" a="1"/>
  <c r="AC164" i="38" s="1"/>
  <c r="AB164" i="38" a="1"/>
  <c r="AB164" i="38" s="1"/>
  <c r="AA164" i="38" a="1"/>
  <c r="AA164" i="38"/>
  <c r="Z164" i="38" a="1"/>
  <c r="Z164" i="38" s="1"/>
  <c r="Y164" i="38" a="1"/>
  <c r="Y164" i="38" s="1"/>
  <c r="X164" i="38" a="1"/>
  <c r="X164" i="38" s="1"/>
  <c r="W164" i="38" a="1"/>
  <c r="W164" i="38"/>
  <c r="V164" i="38" a="1"/>
  <c r="V164" i="38" s="1"/>
  <c r="U164" i="38" a="1"/>
  <c r="U164" i="38" s="1"/>
  <c r="T164" i="38" a="1"/>
  <c r="T164" i="38" s="1"/>
  <c r="S164" i="38" a="1"/>
  <c r="S164" i="38"/>
  <c r="R164" i="38" a="1"/>
  <c r="R164" i="38" s="1"/>
  <c r="Q164" i="38" a="1"/>
  <c r="Q164" i="38" s="1"/>
  <c r="P164" i="38" a="1"/>
  <c r="P164" i="38" s="1"/>
  <c r="O164" i="38" a="1"/>
  <c r="O164" i="38"/>
  <c r="N164" i="38" a="1"/>
  <c r="N164" i="38" s="1"/>
  <c r="M164" i="38" a="1"/>
  <c r="M164" i="38" s="1"/>
  <c r="L164" i="38" a="1"/>
  <c r="L164" i="38" s="1"/>
  <c r="K164" i="38" a="1"/>
  <c r="K164" i="38"/>
  <c r="I164" i="38"/>
  <c r="AG162" i="38" a="1"/>
  <c r="AG162" i="38" s="1"/>
  <c r="AF162" i="38" a="1"/>
  <c r="AF162" i="38"/>
  <c r="AE162" i="38" a="1"/>
  <c r="AE162" i="38" s="1"/>
  <c r="AD162" i="38" a="1"/>
  <c r="AD162" i="38" s="1"/>
  <c r="AC162" i="38" a="1"/>
  <c r="AC162" i="38" s="1"/>
  <c r="AB162" i="38" a="1"/>
  <c r="AB162" i="38"/>
  <c r="AA162" i="38" a="1"/>
  <c r="AA162" i="38" s="1"/>
  <c r="Z162" i="38" a="1"/>
  <c r="Z162" i="38" s="1"/>
  <c r="Y162" i="38" a="1"/>
  <c r="Y162" i="38" s="1"/>
  <c r="X162" i="38" a="1"/>
  <c r="X162" i="38"/>
  <c r="W162" i="38" a="1"/>
  <c r="W162" i="38" s="1"/>
  <c r="V162" i="38" a="1"/>
  <c r="V162" i="38" s="1"/>
  <c r="U162" i="38" a="1"/>
  <c r="U162" i="38" s="1"/>
  <c r="T162" i="38" a="1"/>
  <c r="T162" i="38"/>
  <c r="S162" i="38" a="1"/>
  <c r="S162" i="38" s="1"/>
  <c r="R162" i="38" a="1"/>
  <c r="R162" i="38" s="1"/>
  <c r="Q162" i="38" a="1"/>
  <c r="Q162" i="38" s="1"/>
  <c r="P162" i="38" a="1"/>
  <c r="P162" i="38"/>
  <c r="O162" i="38" a="1"/>
  <c r="O162" i="38" s="1"/>
  <c r="N162" i="38" a="1"/>
  <c r="N162" i="38" s="1"/>
  <c r="M162" i="38" a="1"/>
  <c r="M162" i="38" s="1"/>
  <c r="L162" i="38" a="1"/>
  <c r="L162" i="38"/>
  <c r="K162" i="38" a="1"/>
  <c r="K162" i="38" s="1"/>
  <c r="E162" i="38"/>
  <c r="E163" i="38" s="1"/>
  <c r="AG161" i="38" a="1"/>
  <c r="AG161" i="38" s="1"/>
  <c r="AF161" i="38" a="1"/>
  <c r="AF161" i="38" s="1"/>
  <c r="AE161" i="38" a="1"/>
  <c r="AE161" i="38" s="1"/>
  <c r="AD161" i="38" a="1"/>
  <c r="AD161" i="38"/>
  <c r="AC161" i="38" a="1"/>
  <c r="AC161" i="38" s="1"/>
  <c r="AB161" i="38" a="1"/>
  <c r="AB161" i="38" s="1"/>
  <c r="AA161" i="38" a="1"/>
  <c r="AA161" i="38" s="1"/>
  <c r="Z161" i="38" a="1"/>
  <c r="Z161" i="38"/>
  <c r="Y161" i="38" a="1"/>
  <c r="Y161" i="38" s="1"/>
  <c r="X161" i="38" a="1"/>
  <c r="X161" i="38" s="1"/>
  <c r="W161" i="38" a="1"/>
  <c r="W161" i="38" s="1"/>
  <c r="V161" i="38" a="1"/>
  <c r="V161" i="38"/>
  <c r="U161" i="38" a="1"/>
  <c r="U161" i="38" s="1"/>
  <c r="T161" i="38" a="1"/>
  <c r="T161" i="38" s="1"/>
  <c r="S161" i="38" a="1"/>
  <c r="S161" i="38" s="1"/>
  <c r="R161" i="38" a="1"/>
  <c r="R161" i="38"/>
  <c r="Q161" i="38" a="1"/>
  <c r="Q161" i="38" s="1"/>
  <c r="P161" i="38" a="1"/>
  <c r="P161" i="38" s="1"/>
  <c r="O161" i="38" a="1"/>
  <c r="O161" i="38" s="1"/>
  <c r="N161" i="38" a="1"/>
  <c r="N161" i="38"/>
  <c r="M161" i="38" a="1"/>
  <c r="M161" i="38" s="1"/>
  <c r="L161" i="38" a="1"/>
  <c r="L161" i="38" s="1"/>
  <c r="K161" i="38" a="1"/>
  <c r="K161" i="38" s="1"/>
  <c r="E161" i="38"/>
  <c r="AG160" i="38" a="1"/>
  <c r="AG160" i="38" s="1"/>
  <c r="AF160" i="38" a="1"/>
  <c r="AF160" i="38"/>
  <c r="AE160" i="38" a="1"/>
  <c r="AE160" i="38" s="1"/>
  <c r="AD160" i="38" a="1"/>
  <c r="AD160" i="38" s="1"/>
  <c r="AC160" i="38" a="1"/>
  <c r="AC160" i="38" s="1"/>
  <c r="AB160" i="38" a="1"/>
  <c r="AB160" i="38"/>
  <c r="AA160" i="38" a="1"/>
  <c r="AA160" i="38" s="1"/>
  <c r="Z160" i="38" a="1"/>
  <c r="Z160" i="38" s="1"/>
  <c r="Y160" i="38" a="1"/>
  <c r="Y160" i="38" s="1"/>
  <c r="X160" i="38" a="1"/>
  <c r="X160" i="38"/>
  <c r="W160" i="38" a="1"/>
  <c r="W160" i="38" s="1"/>
  <c r="V160" i="38" a="1"/>
  <c r="V160" i="38" s="1"/>
  <c r="U160" i="38" a="1"/>
  <c r="U160" i="38" s="1"/>
  <c r="T160" i="38" a="1"/>
  <c r="T160" i="38"/>
  <c r="S160" i="38" a="1"/>
  <c r="S160" i="38" s="1"/>
  <c r="R160" i="38" a="1"/>
  <c r="R160" i="38" s="1"/>
  <c r="Q160" i="38" a="1"/>
  <c r="Q160" i="38" s="1"/>
  <c r="P160" i="38" a="1"/>
  <c r="P160" i="38"/>
  <c r="O160" i="38" a="1"/>
  <c r="O160" i="38" s="1"/>
  <c r="N160" i="38" a="1"/>
  <c r="N160" i="38" s="1"/>
  <c r="M160" i="38" a="1"/>
  <c r="M160" i="38" s="1"/>
  <c r="L160" i="38" a="1"/>
  <c r="L160" i="38"/>
  <c r="K160" i="38" a="1"/>
  <c r="K160" i="38" s="1"/>
  <c r="I160" i="38"/>
  <c r="E159" i="38"/>
  <c r="AG158" i="38" a="1"/>
  <c r="AG158" i="38" s="1"/>
  <c r="AF158" i="38" a="1"/>
  <c r="AF158" i="38"/>
  <c r="AE158" i="38" a="1"/>
  <c r="AE158" i="38" s="1"/>
  <c r="AD158" i="38" a="1"/>
  <c r="AD158" i="38" s="1"/>
  <c r="AC158" i="38" a="1"/>
  <c r="AC158" i="38" s="1"/>
  <c r="AB158" i="38" a="1"/>
  <c r="AB158" i="38"/>
  <c r="AA158" i="38" a="1"/>
  <c r="AA158" i="38" s="1"/>
  <c r="Z158" i="38" a="1"/>
  <c r="Z158" i="38" s="1"/>
  <c r="Y158" i="38" a="1"/>
  <c r="Y158" i="38" s="1"/>
  <c r="X158" i="38" a="1"/>
  <c r="X158" i="38"/>
  <c r="W158" i="38" a="1"/>
  <c r="W158" i="38" s="1"/>
  <c r="W159" i="38" s="1"/>
  <c r="V158" i="38" a="1"/>
  <c r="V158" i="38" s="1"/>
  <c r="V159" i="38" s="1"/>
  <c r="U158" i="38" a="1"/>
  <c r="U158" i="38" s="1"/>
  <c r="U159" i="38" s="1"/>
  <c r="T158" i="38" a="1"/>
  <c r="T158" i="38"/>
  <c r="T159" i="38" s="1"/>
  <c r="S158" i="38" a="1"/>
  <c r="S158" i="38" s="1"/>
  <c r="S159" i="38" s="1"/>
  <c r="R158" i="38" a="1"/>
  <c r="R158" i="38" s="1"/>
  <c r="R159" i="38" s="1"/>
  <c r="Q158" i="38" a="1"/>
  <c r="Q158" i="38" s="1"/>
  <c r="Q159" i="38" s="1"/>
  <c r="P158" i="38" a="1"/>
  <c r="P158" i="38"/>
  <c r="P159" i="38" s="1"/>
  <c r="O158" i="38" a="1"/>
  <c r="O158" i="38" s="1"/>
  <c r="O159" i="38" s="1"/>
  <c r="N158" i="38" a="1"/>
  <c r="N158" i="38" s="1"/>
  <c r="N159" i="38" s="1"/>
  <c r="M158" i="38" a="1"/>
  <c r="M158" i="38" s="1"/>
  <c r="M159" i="38" s="1"/>
  <c r="L158" i="38" a="1"/>
  <c r="L158" i="38"/>
  <c r="K158" i="38" a="1"/>
  <c r="K158" i="38" s="1"/>
  <c r="AG156" i="38" a="1"/>
  <c r="AG156" i="38" s="1"/>
  <c r="AF156" i="38" a="1"/>
  <c r="AF156" i="38"/>
  <c r="AE156" i="38" a="1"/>
  <c r="AE156" i="38" s="1"/>
  <c r="AD156" i="38" a="1"/>
  <c r="AD156" i="38" s="1"/>
  <c r="AC156" i="38" a="1"/>
  <c r="AC156" i="38" s="1"/>
  <c r="AB156" i="38" a="1"/>
  <c r="AB156" i="38"/>
  <c r="AA156" i="38" a="1"/>
  <c r="AA156" i="38" s="1"/>
  <c r="Z156" i="38" a="1"/>
  <c r="Z156" i="38" s="1"/>
  <c r="Y156" i="38" a="1"/>
  <c r="Y156" i="38" s="1"/>
  <c r="X156" i="38" a="1"/>
  <c r="X156" i="38"/>
  <c r="W156" i="38" a="1"/>
  <c r="W156" i="38" s="1"/>
  <c r="V156" i="38" a="1"/>
  <c r="V156" i="38" s="1"/>
  <c r="U156" i="38" a="1"/>
  <c r="U156" i="38" s="1"/>
  <c r="T156" i="38" a="1"/>
  <c r="T156" i="38"/>
  <c r="S156" i="38" a="1"/>
  <c r="S156" i="38" s="1"/>
  <c r="R156" i="38" a="1"/>
  <c r="R156" i="38" s="1"/>
  <c r="Q156" i="38" a="1"/>
  <c r="Q156" i="38" s="1"/>
  <c r="P156" i="38" a="1"/>
  <c r="P156" i="38"/>
  <c r="O156" i="38" a="1"/>
  <c r="O156" i="38" s="1"/>
  <c r="N156" i="38" a="1"/>
  <c r="N156" i="38" s="1"/>
  <c r="M156" i="38" a="1"/>
  <c r="M156" i="38" s="1"/>
  <c r="L156" i="38" a="1"/>
  <c r="L156" i="38"/>
  <c r="K156" i="38" a="1"/>
  <c r="K156" i="38" s="1"/>
  <c r="AG155" i="38" a="1"/>
  <c r="AG155" i="38" s="1"/>
  <c r="AF155" i="38" a="1"/>
  <c r="AF155" i="38"/>
  <c r="AE155" i="38" a="1"/>
  <c r="AE155" i="38" s="1"/>
  <c r="AD155" i="38" a="1"/>
  <c r="AD155" i="38" s="1"/>
  <c r="AC155" i="38" a="1"/>
  <c r="AC155" i="38" s="1"/>
  <c r="AB155" i="38" a="1"/>
  <c r="AB155" i="38"/>
  <c r="AA155" i="38" a="1"/>
  <c r="AA155" i="38" s="1"/>
  <c r="Z155" i="38" a="1"/>
  <c r="Z155" i="38" s="1"/>
  <c r="Y155" i="38" a="1"/>
  <c r="Y155" i="38" s="1"/>
  <c r="X155" i="38" a="1"/>
  <c r="X155" i="38"/>
  <c r="W155" i="38" a="1"/>
  <c r="W155" i="38" s="1"/>
  <c r="V155" i="38" a="1"/>
  <c r="V155" i="38" s="1"/>
  <c r="U155" i="38" a="1"/>
  <c r="U155" i="38" s="1"/>
  <c r="T155" i="38" a="1"/>
  <c r="T155" i="38"/>
  <c r="S155" i="38" a="1"/>
  <c r="S155" i="38" s="1"/>
  <c r="R155" i="38" a="1"/>
  <c r="R155" i="38" s="1"/>
  <c r="Q155" i="38" a="1"/>
  <c r="Q155" i="38" s="1"/>
  <c r="P155" i="38" a="1"/>
  <c r="P155" i="38"/>
  <c r="O155" i="38" a="1"/>
  <c r="O155" i="38" s="1"/>
  <c r="N155" i="38" a="1"/>
  <c r="N155" i="38" s="1"/>
  <c r="M155" i="38" a="1"/>
  <c r="M155" i="38" s="1"/>
  <c r="L155" i="38" a="1"/>
  <c r="L155" i="38"/>
  <c r="K155" i="38" a="1"/>
  <c r="K155" i="38" s="1"/>
  <c r="AG154" i="38" a="1"/>
  <c r="AG154" i="38" s="1"/>
  <c r="AF154" i="38" a="1"/>
  <c r="AF154" i="38"/>
  <c r="AE154" i="38" a="1"/>
  <c r="AE154" i="38" s="1"/>
  <c r="AD154" i="38" a="1"/>
  <c r="AD154" i="38" s="1"/>
  <c r="AC154" i="38" a="1"/>
  <c r="AC154" i="38" s="1"/>
  <c r="AB154" i="38" a="1"/>
  <c r="AB154" i="38"/>
  <c r="AA154" i="38" a="1"/>
  <c r="AA154" i="38" s="1"/>
  <c r="Z154" i="38" a="1"/>
  <c r="Z154" i="38" s="1"/>
  <c r="Y154" i="38" a="1"/>
  <c r="Y154" i="38" s="1"/>
  <c r="X154" i="38" a="1"/>
  <c r="X154" i="38"/>
  <c r="W154" i="38" a="1"/>
  <c r="W154" i="38" s="1"/>
  <c r="V154" i="38" a="1"/>
  <c r="V154" i="38" s="1"/>
  <c r="U154" i="38" a="1"/>
  <c r="U154" i="38" s="1"/>
  <c r="T154" i="38" a="1"/>
  <c r="T154" i="38"/>
  <c r="S154" i="38" a="1"/>
  <c r="S154" i="38" s="1"/>
  <c r="R154" i="38" a="1"/>
  <c r="R154" i="38" s="1"/>
  <c r="Q154" i="38" a="1"/>
  <c r="Q154" i="38" s="1"/>
  <c r="P154" i="38" a="1"/>
  <c r="P154" i="38"/>
  <c r="O154" i="38" a="1"/>
  <c r="O154" i="38" s="1"/>
  <c r="N154" i="38" a="1"/>
  <c r="N154" i="38" s="1"/>
  <c r="M154" i="38" a="1"/>
  <c r="M154" i="38" s="1"/>
  <c r="L154" i="38" a="1"/>
  <c r="L154" i="38"/>
  <c r="K154" i="38" a="1"/>
  <c r="K154" i="38" s="1"/>
  <c r="AG153" i="38" a="1"/>
  <c r="AG153" i="38" s="1"/>
  <c r="AF153" i="38" a="1"/>
  <c r="AF153" i="38"/>
  <c r="AE153" i="38" a="1"/>
  <c r="AE153" i="38" s="1"/>
  <c r="AD153" i="38" a="1"/>
  <c r="AD153" i="38" s="1"/>
  <c r="AC153" i="38" a="1"/>
  <c r="AC153" i="38" s="1"/>
  <c r="AB153" i="38" a="1"/>
  <c r="AB153" i="38"/>
  <c r="AA153" i="38" a="1"/>
  <c r="AA153" i="38" s="1"/>
  <c r="Z153" i="38" a="1"/>
  <c r="Z153" i="38" s="1"/>
  <c r="Y153" i="38" a="1"/>
  <c r="Y153" i="38" s="1"/>
  <c r="X153" i="38" a="1"/>
  <c r="X153" i="38"/>
  <c r="W153" i="38" a="1"/>
  <c r="W153" i="38" s="1"/>
  <c r="V153" i="38" a="1"/>
  <c r="V153" i="38" s="1"/>
  <c r="U153" i="38" a="1"/>
  <c r="U153" i="38" s="1"/>
  <c r="T153" i="38" a="1"/>
  <c r="T153" i="38"/>
  <c r="S153" i="38" a="1"/>
  <c r="S153" i="38" s="1"/>
  <c r="R153" i="38" a="1"/>
  <c r="R153" i="38" s="1"/>
  <c r="Q153" i="38" a="1"/>
  <c r="Q153" i="38" s="1"/>
  <c r="P153" i="38" a="1"/>
  <c r="P153" i="38"/>
  <c r="O153" i="38" a="1"/>
  <c r="O153" i="38" s="1"/>
  <c r="N153" i="38" a="1"/>
  <c r="N153" i="38" s="1"/>
  <c r="M153" i="38" a="1"/>
  <c r="M153" i="38" s="1"/>
  <c r="L153" i="38" a="1"/>
  <c r="L153" i="38"/>
  <c r="K153" i="38" a="1"/>
  <c r="K153" i="38" s="1"/>
  <c r="AG152" i="38" a="1"/>
  <c r="AG152" i="38" s="1"/>
  <c r="AF152" i="38" a="1"/>
  <c r="AF152" i="38"/>
  <c r="AE152" i="38" a="1"/>
  <c r="AE152" i="38" s="1"/>
  <c r="AD152" i="38" a="1"/>
  <c r="AD152" i="38" s="1"/>
  <c r="AC152" i="38" a="1"/>
  <c r="AC152" i="38" s="1"/>
  <c r="AB152" i="38" a="1"/>
  <c r="AB152" i="38"/>
  <c r="AA152" i="38" a="1"/>
  <c r="AA152" i="38" s="1"/>
  <c r="Z152" i="38" a="1"/>
  <c r="Z152" i="38" s="1"/>
  <c r="Y152" i="38" a="1"/>
  <c r="Y152" i="38" s="1"/>
  <c r="X152" i="38" a="1"/>
  <c r="X152" i="38"/>
  <c r="W152" i="38" a="1"/>
  <c r="W152" i="38" s="1"/>
  <c r="V152" i="38" a="1"/>
  <c r="V152" i="38" s="1"/>
  <c r="U152" i="38" a="1"/>
  <c r="U152" i="38" s="1"/>
  <c r="T152" i="38" a="1"/>
  <c r="T152" i="38"/>
  <c r="S152" i="38" a="1"/>
  <c r="S152" i="38" s="1"/>
  <c r="R152" i="38" a="1"/>
  <c r="R152" i="38" s="1"/>
  <c r="Q152" i="38" a="1"/>
  <c r="Q152" i="38" s="1"/>
  <c r="P152" i="38" a="1"/>
  <c r="P152" i="38"/>
  <c r="O152" i="38" a="1"/>
  <c r="O152" i="38" s="1"/>
  <c r="N152" i="38" a="1"/>
  <c r="N152" i="38" s="1"/>
  <c r="M152" i="38" a="1"/>
  <c r="M152" i="38" s="1"/>
  <c r="L152" i="38" a="1"/>
  <c r="L152" i="38"/>
  <c r="K152" i="38" a="1"/>
  <c r="K152" i="38" s="1"/>
  <c r="AG151" i="38" a="1"/>
  <c r="AG151" i="38" s="1"/>
  <c r="AF151" i="38" a="1"/>
  <c r="AF151" i="38"/>
  <c r="AE151" i="38" a="1"/>
  <c r="AE151" i="38" s="1"/>
  <c r="AD151" i="38" a="1"/>
  <c r="AD151" i="38" s="1"/>
  <c r="AC151" i="38" a="1"/>
  <c r="AC151" i="38" s="1"/>
  <c r="AB151" i="38" a="1"/>
  <c r="AB151" i="38"/>
  <c r="AA151" i="38" a="1"/>
  <c r="AA151" i="38" s="1"/>
  <c r="Z151" i="38" a="1"/>
  <c r="Z151" i="38" s="1"/>
  <c r="Y151" i="38" a="1"/>
  <c r="Y151" i="38" s="1"/>
  <c r="X151" i="38" a="1"/>
  <c r="X151" i="38"/>
  <c r="W151" i="38" a="1"/>
  <c r="W151" i="38" s="1"/>
  <c r="V151" i="38" a="1"/>
  <c r="V151" i="38" s="1"/>
  <c r="U151" i="38" a="1"/>
  <c r="U151" i="38" s="1"/>
  <c r="T151" i="38" a="1"/>
  <c r="T151" i="38"/>
  <c r="S151" i="38" a="1"/>
  <c r="S151" i="38" s="1"/>
  <c r="R151" i="38" a="1"/>
  <c r="R151" i="38" s="1"/>
  <c r="Q151" i="38" a="1"/>
  <c r="Q151" i="38" s="1"/>
  <c r="P151" i="38" a="1"/>
  <c r="P151" i="38"/>
  <c r="O151" i="38" a="1"/>
  <c r="O151" i="38" s="1"/>
  <c r="N151" i="38" a="1"/>
  <c r="N151" i="38" s="1"/>
  <c r="M151" i="38" a="1"/>
  <c r="M151" i="38" s="1"/>
  <c r="L151" i="38" a="1"/>
  <c r="L151" i="38"/>
  <c r="K151" i="38" a="1"/>
  <c r="K151" i="38" s="1"/>
  <c r="AG150" i="38" a="1"/>
  <c r="AG150" i="38" s="1"/>
  <c r="AF150" i="38" a="1"/>
  <c r="AF150" i="38"/>
  <c r="AE150" i="38" a="1"/>
  <c r="AE150" i="38" s="1"/>
  <c r="AD150" i="38" a="1"/>
  <c r="AD150" i="38" s="1"/>
  <c r="AC150" i="38" a="1"/>
  <c r="AC150" i="38" s="1"/>
  <c r="AB150" i="38" a="1"/>
  <c r="AB150" i="38"/>
  <c r="AA150" i="38" a="1"/>
  <c r="AA150" i="38" s="1"/>
  <c r="Z150" i="38" a="1"/>
  <c r="Z150" i="38" s="1"/>
  <c r="Y150" i="38" a="1"/>
  <c r="Y150" i="38" s="1"/>
  <c r="X150" i="38" a="1"/>
  <c r="X150" i="38"/>
  <c r="W150" i="38" a="1"/>
  <c r="W150" i="38" s="1"/>
  <c r="V150" i="38" a="1"/>
  <c r="V150" i="38" s="1"/>
  <c r="U150" i="38" a="1"/>
  <c r="U150" i="38" s="1"/>
  <c r="T150" i="38" a="1"/>
  <c r="T150" i="38"/>
  <c r="S150" i="38" a="1"/>
  <c r="S150" i="38" s="1"/>
  <c r="R150" i="38" a="1"/>
  <c r="R150" i="38" s="1"/>
  <c r="Q150" i="38" a="1"/>
  <c r="Q150" i="38" s="1"/>
  <c r="P150" i="38" a="1"/>
  <c r="P150" i="38"/>
  <c r="O150" i="38" a="1"/>
  <c r="O150" i="38" s="1"/>
  <c r="N150" i="38" a="1"/>
  <c r="N150" i="38" s="1"/>
  <c r="M150" i="38" a="1"/>
  <c r="M150" i="38" s="1"/>
  <c r="L150" i="38" a="1"/>
  <c r="L150" i="38"/>
  <c r="K150" i="38" a="1"/>
  <c r="K150" i="38" s="1"/>
  <c r="AG149" i="38" a="1"/>
  <c r="AG149" i="38" s="1"/>
  <c r="AF149" i="38" a="1"/>
  <c r="AF149" i="38"/>
  <c r="AE149" i="38" a="1"/>
  <c r="AE149" i="38" s="1"/>
  <c r="AD149" i="38" a="1"/>
  <c r="AD149" i="38" s="1"/>
  <c r="AC149" i="38" a="1"/>
  <c r="AC149" i="38" s="1"/>
  <c r="AB149" i="38" a="1"/>
  <c r="AB149" i="38"/>
  <c r="AA149" i="38" a="1"/>
  <c r="AA149" i="38" s="1"/>
  <c r="Z149" i="38" a="1"/>
  <c r="Z149" i="38" s="1"/>
  <c r="Y149" i="38" a="1"/>
  <c r="Y149" i="38" s="1"/>
  <c r="X149" i="38" a="1"/>
  <c r="X149" i="38"/>
  <c r="W149" i="38" a="1"/>
  <c r="W149" i="38" s="1"/>
  <c r="V149" i="38" a="1"/>
  <c r="V149" i="38" s="1"/>
  <c r="U149" i="38" a="1"/>
  <c r="U149" i="38" s="1"/>
  <c r="T149" i="38" a="1"/>
  <c r="T149" i="38"/>
  <c r="S149" i="38" a="1"/>
  <c r="S149" i="38" s="1"/>
  <c r="R149" i="38" a="1"/>
  <c r="R149" i="38" s="1"/>
  <c r="Q149" i="38" a="1"/>
  <c r="Q149" i="38" s="1"/>
  <c r="P149" i="38" a="1"/>
  <c r="P149" i="38"/>
  <c r="O149" i="38" a="1"/>
  <c r="O149" i="38" s="1"/>
  <c r="N149" i="38" a="1"/>
  <c r="N149" i="38" s="1"/>
  <c r="M149" i="38" a="1"/>
  <c r="M149" i="38" s="1"/>
  <c r="L149" i="38" a="1"/>
  <c r="L149" i="38"/>
  <c r="K149" i="38" a="1"/>
  <c r="K149" i="38" s="1"/>
  <c r="E149" i="38"/>
  <c r="E150" i="38" s="1"/>
  <c r="E151" i="38" s="1"/>
  <c r="E152" i="38" s="1"/>
  <c r="E153" i="38" s="1"/>
  <c r="E154" i="38" s="1"/>
  <c r="E156" i="38" s="1"/>
  <c r="E157" i="38" s="1"/>
  <c r="AG148" i="38" a="1"/>
  <c r="AG148" i="38" s="1"/>
  <c r="AF148" i="38" a="1"/>
  <c r="AF148" i="38" s="1"/>
  <c r="AE148" i="38" a="1"/>
  <c r="AE148" i="38" s="1"/>
  <c r="AD148" i="38" a="1"/>
  <c r="AD148" i="38" s="1"/>
  <c r="AC148" i="38" a="1"/>
  <c r="AC148" i="38" s="1"/>
  <c r="AB148" i="38" a="1"/>
  <c r="AB148" i="38" s="1"/>
  <c r="AA148" i="38" a="1"/>
  <c r="AA148" i="38" s="1"/>
  <c r="Z148" i="38" a="1"/>
  <c r="Z148" i="38" s="1"/>
  <c r="Y148" i="38" a="1"/>
  <c r="Y148" i="38" s="1"/>
  <c r="X148" i="38" a="1"/>
  <c r="X148" i="38" s="1"/>
  <c r="W148" i="38" a="1"/>
  <c r="W148" i="38" s="1"/>
  <c r="V148" i="38" a="1"/>
  <c r="V148" i="38" s="1"/>
  <c r="U148" i="38" a="1"/>
  <c r="U148" i="38" s="1"/>
  <c r="T148" i="38" a="1"/>
  <c r="T148" i="38" s="1"/>
  <c r="S148" i="38" a="1"/>
  <c r="S148" i="38" s="1"/>
  <c r="R148" i="38" a="1"/>
  <c r="R148" i="38" s="1"/>
  <c r="Q148" i="38" a="1"/>
  <c r="Q148" i="38" s="1"/>
  <c r="P148" i="38" a="1"/>
  <c r="P148" i="38" s="1"/>
  <c r="O148" i="38" a="1"/>
  <c r="O148" i="38" s="1"/>
  <c r="N148" i="38" a="1"/>
  <c r="N148" i="38" s="1"/>
  <c r="M148" i="38" a="1"/>
  <c r="M148" i="38" s="1"/>
  <c r="L148" i="38" a="1"/>
  <c r="L148" i="38" s="1"/>
  <c r="K148" i="38" a="1"/>
  <c r="K148" i="38" s="1"/>
  <c r="J148" i="38" s="1"/>
  <c r="I148" i="38"/>
  <c r="AG146" i="38" a="1"/>
  <c r="AG146" i="38"/>
  <c r="AF146" i="38" a="1"/>
  <c r="AF146" i="38"/>
  <c r="AE146" i="38" a="1"/>
  <c r="AE146" i="38"/>
  <c r="AD146" i="38" a="1"/>
  <c r="AD146" i="38"/>
  <c r="AC146" i="38" a="1"/>
  <c r="AC146" i="38"/>
  <c r="AB146" i="38" a="1"/>
  <c r="AB146" i="38"/>
  <c r="AA146" i="38" a="1"/>
  <c r="AA146" i="38"/>
  <c r="Z146" i="38" a="1"/>
  <c r="Z146" i="38" s="1"/>
  <c r="Y146" i="38" a="1"/>
  <c r="Y146" i="38"/>
  <c r="X146" i="38" a="1"/>
  <c r="X146" i="38" s="1"/>
  <c r="W146" i="38" a="1"/>
  <c r="W146" i="38"/>
  <c r="V146" i="38" a="1"/>
  <c r="V146" i="38" s="1"/>
  <c r="U146" i="38" a="1"/>
  <c r="U146" i="38"/>
  <c r="T146" i="38" a="1"/>
  <c r="T146" i="38" s="1"/>
  <c r="S146" i="38" a="1"/>
  <c r="S146" i="38"/>
  <c r="R146" i="38" a="1"/>
  <c r="R146" i="38" s="1"/>
  <c r="Q146" i="38" a="1"/>
  <c r="Q146" i="38"/>
  <c r="P146" i="38" a="1"/>
  <c r="P146" i="38" s="1"/>
  <c r="O146" i="38" a="1"/>
  <c r="O146" i="38"/>
  <c r="N146" i="38" a="1"/>
  <c r="N146" i="38" s="1"/>
  <c r="M146" i="38" a="1"/>
  <c r="M146" i="38"/>
  <c r="L146" i="38" a="1"/>
  <c r="L146" i="38" s="1"/>
  <c r="J146" i="38" s="1"/>
  <c r="K146" i="38" a="1"/>
  <c r="K146" i="38"/>
  <c r="E146" i="38"/>
  <c r="E147" i="38" s="1"/>
  <c r="AG145" i="38" a="1"/>
  <c r="AG145" i="38" s="1"/>
  <c r="AF145" i="38" a="1"/>
  <c r="AF145" i="38" s="1"/>
  <c r="AE145" i="38" a="1"/>
  <c r="AE145" i="38" s="1"/>
  <c r="AD145" i="38" a="1"/>
  <c r="AD145" i="38"/>
  <c r="AC145" i="38" a="1"/>
  <c r="AC145" i="38" s="1"/>
  <c r="AB145" i="38" a="1"/>
  <c r="AB145" i="38" s="1"/>
  <c r="AA145" i="38" a="1"/>
  <c r="AA145" i="38" s="1"/>
  <c r="Z145" i="38" a="1"/>
  <c r="Z145" i="38" s="1"/>
  <c r="Y145" i="38" a="1"/>
  <c r="Y145" i="38" s="1"/>
  <c r="X145" i="38" a="1"/>
  <c r="X145" i="38" s="1"/>
  <c r="W145" i="38" a="1"/>
  <c r="W145" i="38" s="1"/>
  <c r="V145" i="38" a="1"/>
  <c r="V145" i="38"/>
  <c r="U145" i="38" a="1"/>
  <c r="U145" i="38" s="1"/>
  <c r="T145" i="38" a="1"/>
  <c r="T145" i="38" s="1"/>
  <c r="S145" i="38" a="1"/>
  <c r="S145" i="38" s="1"/>
  <c r="R145" i="38" a="1"/>
  <c r="R145" i="38"/>
  <c r="Q145" i="38" a="1"/>
  <c r="Q145" i="38" s="1"/>
  <c r="P145" i="38" a="1"/>
  <c r="P145" i="38" s="1"/>
  <c r="O145" i="38" a="1"/>
  <c r="O145" i="38" s="1"/>
  <c r="N145" i="38" a="1"/>
  <c r="N145" i="38"/>
  <c r="M145" i="38" a="1"/>
  <c r="M145" i="38" s="1"/>
  <c r="L145" i="38" a="1"/>
  <c r="L145" i="38" s="1"/>
  <c r="J145" i="38" s="1"/>
  <c r="K145" i="38" a="1"/>
  <c r="K145" i="38" s="1"/>
  <c r="AG144" i="38" a="1"/>
  <c r="AG144" i="38" s="1"/>
  <c r="AF144" i="38" a="1"/>
  <c r="AF144" i="38"/>
  <c r="AE144" i="38" a="1"/>
  <c r="AE144" i="38" s="1"/>
  <c r="AD144" i="38" a="1"/>
  <c r="AD144" i="38" s="1"/>
  <c r="AC144" i="38" a="1"/>
  <c r="AC144" i="38" s="1"/>
  <c r="AB144" i="38" a="1"/>
  <c r="AB144" i="38"/>
  <c r="AA144" i="38" a="1"/>
  <c r="AA144" i="38" s="1"/>
  <c r="Z144" i="38" a="1"/>
  <c r="Z144" i="38" s="1"/>
  <c r="Y144" i="38" a="1"/>
  <c r="Y144" i="38" s="1"/>
  <c r="X144" i="38" a="1"/>
  <c r="X144" i="38"/>
  <c r="W144" i="38" a="1"/>
  <c r="W144" i="38" s="1"/>
  <c r="V144" i="38" a="1"/>
  <c r="V144" i="38" s="1"/>
  <c r="U144" i="38" a="1"/>
  <c r="U144" i="38" s="1"/>
  <c r="T144" i="38" a="1"/>
  <c r="T144" i="38"/>
  <c r="S144" i="38" a="1"/>
  <c r="S144" i="38" s="1"/>
  <c r="R144" i="38" a="1"/>
  <c r="R144" i="38" s="1"/>
  <c r="Q144" i="38" a="1"/>
  <c r="Q144" i="38" s="1"/>
  <c r="P144" i="38" a="1"/>
  <c r="P144" i="38"/>
  <c r="O144" i="38" a="1"/>
  <c r="O144" i="38" s="1"/>
  <c r="N144" i="38" a="1"/>
  <c r="N144" i="38" s="1"/>
  <c r="M144" i="38" a="1"/>
  <c r="M144" i="38" s="1"/>
  <c r="L144" i="38" a="1"/>
  <c r="L144" i="38"/>
  <c r="K144" i="38" a="1"/>
  <c r="K144" i="38" s="1"/>
  <c r="AG143" i="38" a="1"/>
  <c r="AG143" i="38" s="1"/>
  <c r="AF143" i="38" a="1"/>
  <c r="AF143" i="38" s="1"/>
  <c r="AE143" i="38" a="1"/>
  <c r="AE143" i="38" s="1"/>
  <c r="AD143" i="38" a="1"/>
  <c r="AD143" i="38" s="1"/>
  <c r="AC143" i="38" a="1"/>
  <c r="AC143" i="38" s="1"/>
  <c r="AB143" i="38" a="1"/>
  <c r="AB143" i="38" s="1"/>
  <c r="AA143" i="38" a="1"/>
  <c r="AA143" i="38"/>
  <c r="Z143" i="38" a="1"/>
  <c r="Z143" i="38" s="1"/>
  <c r="Y143" i="38" a="1"/>
  <c r="Y143" i="38" s="1"/>
  <c r="X143" i="38" a="1"/>
  <c r="X143" i="38" s="1"/>
  <c r="W143" i="38" a="1"/>
  <c r="W143" i="38" s="1"/>
  <c r="V143" i="38" a="1"/>
  <c r="V143" i="38" s="1"/>
  <c r="U143" i="38" a="1"/>
  <c r="U143" i="38" s="1"/>
  <c r="T143" i="38" a="1"/>
  <c r="T143" i="38" s="1"/>
  <c r="S143" i="38" a="1"/>
  <c r="S143" i="38"/>
  <c r="R143" i="38" a="1"/>
  <c r="R143" i="38" s="1"/>
  <c r="Q143" i="38" a="1"/>
  <c r="Q143" i="38" s="1"/>
  <c r="P143" i="38" a="1"/>
  <c r="P143" i="38" s="1"/>
  <c r="O143" i="38" a="1"/>
  <c r="O143" i="38" s="1"/>
  <c r="N143" i="38" a="1"/>
  <c r="N143" i="38" s="1"/>
  <c r="M143" i="38" a="1"/>
  <c r="M143" i="38" s="1"/>
  <c r="L143" i="38" a="1"/>
  <c r="L143" i="38" s="1"/>
  <c r="K143" i="38" a="1"/>
  <c r="K143" i="38"/>
  <c r="J143" i="38" s="1"/>
  <c r="I143" i="38"/>
  <c r="AG141" i="38" a="1"/>
  <c r="AG141" i="38" s="1"/>
  <c r="AF141" i="38" a="1"/>
  <c r="AF141" i="38"/>
  <c r="AE141" i="38" a="1"/>
  <c r="AE141" i="38" s="1"/>
  <c r="AD141" i="38" a="1"/>
  <c r="AD141" i="38" s="1"/>
  <c r="AC141" i="38" a="1"/>
  <c r="AC141" i="38" s="1"/>
  <c r="AB141" i="38" a="1"/>
  <c r="AB141" i="38"/>
  <c r="AA141" i="38" a="1"/>
  <c r="AA141" i="38" s="1"/>
  <c r="Z141" i="38" a="1"/>
  <c r="Z141" i="38" s="1"/>
  <c r="Y141" i="38" a="1"/>
  <c r="Y141" i="38" s="1"/>
  <c r="X141" i="38" a="1"/>
  <c r="X141" i="38" s="1"/>
  <c r="W141" i="38" a="1"/>
  <c r="W141" i="38" s="1"/>
  <c r="V141" i="38" a="1"/>
  <c r="V141" i="38" s="1"/>
  <c r="U141" i="38" a="1"/>
  <c r="U141" i="38" s="1"/>
  <c r="T141" i="38" a="1"/>
  <c r="T141" i="38" s="1"/>
  <c r="S141" i="38" a="1"/>
  <c r="S141" i="38" s="1"/>
  <c r="R141" i="38" a="1"/>
  <c r="R141" i="38" s="1"/>
  <c r="Q141" i="38" a="1"/>
  <c r="Q141" i="38" s="1"/>
  <c r="P141" i="38" a="1"/>
  <c r="P141" i="38" s="1"/>
  <c r="O141" i="38" a="1"/>
  <c r="O141" i="38" s="1"/>
  <c r="N141" i="38" a="1"/>
  <c r="N141" i="38" s="1"/>
  <c r="M141" i="38" a="1"/>
  <c r="M141" i="38" s="1"/>
  <c r="L141" i="38" a="1"/>
  <c r="L141" i="38" s="1"/>
  <c r="K141" i="38" a="1"/>
  <c r="K141" i="38" s="1"/>
  <c r="E141" i="38"/>
  <c r="E142" i="38" s="1"/>
  <c r="AG140" i="38" a="1"/>
  <c r="AG140" i="38" s="1"/>
  <c r="AF140" i="38" a="1"/>
  <c r="AF140" i="38" s="1"/>
  <c r="AE140" i="38" a="1"/>
  <c r="AE140" i="38" s="1"/>
  <c r="AD140" i="38" a="1"/>
  <c r="AD140" i="38" s="1"/>
  <c r="AC140" i="38" a="1"/>
  <c r="AC140" i="38" s="1"/>
  <c r="AB140" i="38" a="1"/>
  <c r="AB140" i="38" s="1"/>
  <c r="AA140" i="38" a="1"/>
  <c r="AA140" i="38" s="1"/>
  <c r="Z140" i="38" a="1"/>
  <c r="Z140" i="38" s="1"/>
  <c r="Y140" i="38" a="1"/>
  <c r="Y140" i="38" s="1"/>
  <c r="X140" i="38" a="1"/>
  <c r="X140" i="38" s="1"/>
  <c r="W140" i="38" a="1"/>
  <c r="W140" i="38" s="1"/>
  <c r="J140" i="38"/>
  <c r="AG139" i="38" a="1"/>
  <c r="AG139" i="38"/>
  <c r="AF139" i="38" a="1"/>
  <c r="AF139" i="38"/>
  <c r="AE139" i="38" a="1"/>
  <c r="AE139" i="38"/>
  <c r="AD139" i="38" a="1"/>
  <c r="AD139" i="38"/>
  <c r="AC139" i="38" a="1"/>
  <c r="AC139" i="38"/>
  <c r="AB139" i="38" a="1"/>
  <c r="AB139" i="38"/>
  <c r="AA139" i="38" a="1"/>
  <c r="AA139" i="38"/>
  <c r="Z139" i="38" a="1"/>
  <c r="Z139" i="38"/>
  <c r="Y139" i="38" a="1"/>
  <c r="Y139" i="38"/>
  <c r="X139" i="38" a="1"/>
  <c r="X139" i="38"/>
  <c r="W139" i="38" a="1"/>
  <c r="W139" i="38"/>
  <c r="V139" i="38" a="1"/>
  <c r="V139" i="38"/>
  <c r="U139" i="38" a="1"/>
  <c r="U139" i="38"/>
  <c r="T139" i="38" a="1"/>
  <c r="T139" i="38"/>
  <c r="S139" i="38" a="1"/>
  <c r="S139" i="38"/>
  <c r="R139" i="38" a="1"/>
  <c r="R139" i="38"/>
  <c r="Q139" i="38" a="1"/>
  <c r="Q139" i="38"/>
  <c r="P139" i="38" a="1"/>
  <c r="P139" i="38"/>
  <c r="O139" i="38" a="1"/>
  <c r="O139" i="38"/>
  <c r="N139" i="38" a="1"/>
  <c r="N139" i="38"/>
  <c r="M139" i="38" a="1"/>
  <c r="M139" i="38"/>
  <c r="L139" i="38" a="1"/>
  <c r="L139" i="38"/>
  <c r="K139" i="38" a="1"/>
  <c r="K139" i="38"/>
  <c r="AG138" i="38" a="1"/>
  <c r="AG138" i="38" s="1"/>
  <c r="AF138" i="38" a="1"/>
  <c r="AF138" i="38" s="1"/>
  <c r="AE138" i="38" a="1"/>
  <c r="AE138" i="38" s="1"/>
  <c r="AD138" i="38" a="1"/>
  <c r="AD138" i="38" s="1"/>
  <c r="AC138" i="38" a="1"/>
  <c r="AC138" i="38" s="1"/>
  <c r="AB138" i="38" a="1"/>
  <c r="AB138" i="38" s="1"/>
  <c r="AA138" i="38" a="1"/>
  <c r="AA138" i="38" s="1"/>
  <c r="Z138" i="38" a="1"/>
  <c r="Z138" i="38" s="1"/>
  <c r="Y138" i="38" a="1"/>
  <c r="Y138" i="38" s="1"/>
  <c r="X138" i="38" a="1"/>
  <c r="X138" i="38" s="1"/>
  <c r="W138" i="38" a="1"/>
  <c r="W138" i="38" s="1"/>
  <c r="V138" i="38" a="1"/>
  <c r="V138" i="38" s="1"/>
  <c r="U138" i="38" a="1"/>
  <c r="U138" i="38" s="1"/>
  <c r="T138" i="38" a="1"/>
  <c r="T138" i="38" s="1"/>
  <c r="S138" i="38" a="1"/>
  <c r="S138" i="38" s="1"/>
  <c r="R138" i="38" a="1"/>
  <c r="R138" i="38" s="1"/>
  <c r="Q138" i="38" a="1"/>
  <c r="Q138" i="38" s="1"/>
  <c r="P138" i="38" a="1"/>
  <c r="P138" i="38" s="1"/>
  <c r="O138" i="38" a="1"/>
  <c r="O138" i="38" s="1"/>
  <c r="N138" i="38" a="1"/>
  <c r="N138" i="38" s="1"/>
  <c r="M138" i="38" a="1"/>
  <c r="M138" i="38" s="1"/>
  <c r="L138" i="38" a="1"/>
  <c r="L138" i="38" s="1"/>
  <c r="K138" i="38" a="1"/>
  <c r="K138" i="38" s="1"/>
  <c r="AG137" i="38" a="1"/>
  <c r="AG137" i="38" s="1"/>
  <c r="AF137" i="38" a="1"/>
  <c r="AF137" i="38" s="1"/>
  <c r="AE137" i="38" a="1"/>
  <c r="AE137" i="38" s="1"/>
  <c r="AD137" i="38" a="1"/>
  <c r="AD137" i="38" s="1"/>
  <c r="AC137" i="38" a="1"/>
  <c r="AC137" i="38" s="1"/>
  <c r="AB137" i="38" a="1"/>
  <c r="AB137" i="38" s="1"/>
  <c r="AA137" i="38" a="1"/>
  <c r="AA137" i="38" s="1"/>
  <c r="Z137" i="38" a="1"/>
  <c r="Z137" i="38" s="1"/>
  <c r="Y137" i="38" a="1"/>
  <c r="Y137" i="38" s="1"/>
  <c r="X137" i="38" a="1"/>
  <c r="X137" i="38" s="1"/>
  <c r="W137" i="38" a="1"/>
  <c r="W137" i="38" s="1"/>
  <c r="V137" i="38" a="1"/>
  <c r="V137" i="38" s="1"/>
  <c r="U137" i="38" a="1"/>
  <c r="U137" i="38" s="1"/>
  <c r="T137" i="38" a="1"/>
  <c r="T137" i="38" s="1"/>
  <c r="S137" i="38" a="1"/>
  <c r="S137" i="38" s="1"/>
  <c r="R137" i="38" a="1"/>
  <c r="R137" i="38" s="1"/>
  <c r="Q137" i="38" a="1"/>
  <c r="Q137" i="38" s="1"/>
  <c r="P137" i="38" a="1"/>
  <c r="P137" i="38" s="1"/>
  <c r="O137" i="38" a="1"/>
  <c r="O137" i="38" s="1"/>
  <c r="N137" i="38" a="1"/>
  <c r="N137" i="38" s="1"/>
  <c r="M137" i="38" a="1"/>
  <c r="M137" i="38" s="1"/>
  <c r="L137" i="38" a="1"/>
  <c r="L137" i="38" s="1"/>
  <c r="K137" i="38" a="1"/>
  <c r="K137" i="38" s="1"/>
  <c r="J137" i="38" s="1"/>
  <c r="I137" i="38"/>
  <c r="AG135" i="38" a="1"/>
  <c r="AG135" i="38" s="1"/>
  <c r="AF135" i="38" a="1"/>
  <c r="AF135" i="38" s="1"/>
  <c r="AE135" i="38" a="1"/>
  <c r="AE135" i="38" s="1"/>
  <c r="AD135" i="38" a="1"/>
  <c r="AD135" i="38" s="1"/>
  <c r="AC135" i="38" a="1"/>
  <c r="AC135" i="38" s="1"/>
  <c r="AB135" i="38" a="1"/>
  <c r="AB135" i="38" s="1"/>
  <c r="AA135" i="38" a="1"/>
  <c r="AA135" i="38" s="1"/>
  <c r="Z135" i="38" a="1"/>
  <c r="Z135" i="38" s="1"/>
  <c r="Y135" i="38" a="1"/>
  <c r="Y135" i="38" s="1"/>
  <c r="X135" i="38" a="1"/>
  <c r="X135" i="38" s="1"/>
  <c r="W135" i="38" a="1"/>
  <c r="W135" i="38" s="1"/>
  <c r="V135" i="38" a="1"/>
  <c r="V135" i="38" s="1"/>
  <c r="U135" i="38" a="1"/>
  <c r="U135" i="38" s="1"/>
  <c r="T135" i="38" a="1"/>
  <c r="T135" i="38" s="1"/>
  <c r="S135" i="38" a="1"/>
  <c r="S135" i="38" s="1"/>
  <c r="R135" i="38" a="1"/>
  <c r="R135" i="38" s="1"/>
  <c r="Q135" i="38" a="1"/>
  <c r="Q135" i="38" s="1"/>
  <c r="P135" i="38" a="1"/>
  <c r="P135" i="38" s="1"/>
  <c r="O135" i="38" a="1"/>
  <c r="O135" i="38" s="1"/>
  <c r="N135" i="38" a="1"/>
  <c r="N135" i="38" s="1"/>
  <c r="M135" i="38" a="1"/>
  <c r="M135" i="38" s="1"/>
  <c r="L135" i="38" a="1"/>
  <c r="L135" i="38" s="1"/>
  <c r="K135" i="38" a="1"/>
  <c r="K135" i="38" s="1"/>
  <c r="AG134" i="38" a="1"/>
  <c r="AG134" i="38" s="1"/>
  <c r="AF134" i="38" a="1"/>
  <c r="AF134" i="38" s="1"/>
  <c r="AE134" i="38" a="1"/>
  <c r="AE134" i="38" s="1"/>
  <c r="AD134" i="38" a="1"/>
  <c r="AD134" i="38" s="1"/>
  <c r="AC134" i="38" a="1"/>
  <c r="AC134" i="38" s="1"/>
  <c r="AB134" i="38" a="1"/>
  <c r="AB134" i="38" s="1"/>
  <c r="AA134" i="38" a="1"/>
  <c r="AA134" i="38" s="1"/>
  <c r="Z134" i="38" a="1"/>
  <c r="Z134" i="38" s="1"/>
  <c r="Y134" i="38" a="1"/>
  <c r="Y134" i="38" s="1"/>
  <c r="X134" i="38" a="1"/>
  <c r="X134" i="38" s="1"/>
  <c r="W134" i="38" a="1"/>
  <c r="W134" i="38" s="1"/>
  <c r="V134" i="38" a="1"/>
  <c r="V134" i="38" s="1"/>
  <c r="U134" i="38" a="1"/>
  <c r="U134" i="38" s="1"/>
  <c r="T134" i="38" a="1"/>
  <c r="T134" i="38" s="1"/>
  <c r="S134" i="38" a="1"/>
  <c r="S134" i="38" s="1"/>
  <c r="R134" i="38" a="1"/>
  <c r="R134" i="38" s="1"/>
  <c r="Q134" i="38" a="1"/>
  <c r="Q134" i="38" s="1"/>
  <c r="P134" i="38" a="1"/>
  <c r="P134" i="38" s="1"/>
  <c r="O134" i="38" a="1"/>
  <c r="O134" i="38" s="1"/>
  <c r="N134" i="38" a="1"/>
  <c r="N134" i="38" s="1"/>
  <c r="M134" i="38" a="1"/>
  <c r="M134" i="38" s="1"/>
  <c r="L134" i="38" a="1"/>
  <c r="L134" i="38" s="1"/>
  <c r="K134" i="38" a="1"/>
  <c r="K134" i="38" s="1"/>
  <c r="J134" i="38" s="1"/>
  <c r="AG133" i="38" a="1"/>
  <c r="AG133" i="38"/>
  <c r="AF133" i="38" a="1"/>
  <c r="AF133" i="38"/>
  <c r="AE133" i="38" a="1"/>
  <c r="AE133" i="38"/>
  <c r="AD133" i="38" a="1"/>
  <c r="AD133" i="38"/>
  <c r="AC133" i="38" a="1"/>
  <c r="AC133" i="38"/>
  <c r="AB133" i="38" a="1"/>
  <c r="AB133" i="38"/>
  <c r="AA133" i="38" a="1"/>
  <c r="AA133" i="38"/>
  <c r="Z133" i="38" a="1"/>
  <c r="Z133" i="38"/>
  <c r="Y133" i="38" a="1"/>
  <c r="Y133" i="38"/>
  <c r="X133" i="38" a="1"/>
  <c r="X133" i="38"/>
  <c r="W133" i="38" a="1"/>
  <c r="W133" i="38"/>
  <c r="V133" i="38" a="1"/>
  <c r="V133" i="38"/>
  <c r="U133" i="38" a="1"/>
  <c r="U133" i="38"/>
  <c r="T133" i="38" a="1"/>
  <c r="T133" i="38"/>
  <c r="S133" i="38" a="1"/>
  <c r="S133" i="38"/>
  <c r="R133" i="38" a="1"/>
  <c r="R133" i="38"/>
  <c r="Q133" i="38" a="1"/>
  <c r="Q133" i="38"/>
  <c r="P133" i="38" a="1"/>
  <c r="P133" i="38"/>
  <c r="O133" i="38" a="1"/>
  <c r="O133" i="38"/>
  <c r="N133" i="38" a="1"/>
  <c r="N133" i="38"/>
  <c r="M133" i="38" a="1"/>
  <c r="M133" i="38"/>
  <c r="L133" i="38" a="1"/>
  <c r="L133" i="38"/>
  <c r="K133" i="38" a="1"/>
  <c r="K133" i="38"/>
  <c r="J133" i="38" s="1"/>
  <c r="AG132" i="38" a="1"/>
  <c r="AG132" i="38" s="1"/>
  <c r="AF132" i="38" a="1"/>
  <c r="AF132" i="38" s="1"/>
  <c r="AE132" i="38" a="1"/>
  <c r="AE132" i="38" s="1"/>
  <c r="AD132" i="38" a="1"/>
  <c r="AD132" i="38" s="1"/>
  <c r="AC132" i="38" a="1"/>
  <c r="AC132" i="38" s="1"/>
  <c r="AB132" i="38" a="1"/>
  <c r="AB132" i="38" s="1"/>
  <c r="AA132" i="38" a="1"/>
  <c r="AA132" i="38" s="1"/>
  <c r="Z132" i="38" a="1"/>
  <c r="Z132" i="38" s="1"/>
  <c r="Y132" i="38" a="1"/>
  <c r="Y132" i="38" s="1"/>
  <c r="X132" i="38" a="1"/>
  <c r="X132" i="38" s="1"/>
  <c r="W132" i="38" a="1"/>
  <c r="W132" i="38" s="1"/>
  <c r="V132" i="38" a="1"/>
  <c r="V132" i="38" s="1"/>
  <c r="U132" i="38" a="1"/>
  <c r="U132" i="38" s="1"/>
  <c r="T132" i="38" a="1"/>
  <c r="T132" i="38" s="1"/>
  <c r="S132" i="38" a="1"/>
  <c r="S132" i="38" s="1"/>
  <c r="R132" i="38" a="1"/>
  <c r="R132" i="38" s="1"/>
  <c r="Q132" i="38" a="1"/>
  <c r="Q132" i="38" s="1"/>
  <c r="P132" i="38" a="1"/>
  <c r="P132" i="38" s="1"/>
  <c r="O132" i="38" a="1"/>
  <c r="O132" i="38" s="1"/>
  <c r="N132" i="38" a="1"/>
  <c r="N132" i="38" s="1"/>
  <c r="M132" i="38" a="1"/>
  <c r="M132" i="38" s="1"/>
  <c r="L132" i="38" a="1"/>
  <c r="L132" i="38" s="1"/>
  <c r="K132" i="38" a="1"/>
  <c r="K132" i="38" s="1"/>
  <c r="AG131" i="38" a="1"/>
  <c r="AG131" i="38" s="1"/>
  <c r="AF131" i="38" a="1"/>
  <c r="AF131" i="38" s="1"/>
  <c r="AE131" i="38" a="1"/>
  <c r="AE131" i="38" s="1"/>
  <c r="AD131" i="38" a="1"/>
  <c r="AD131" i="38" s="1"/>
  <c r="AC131" i="38" a="1"/>
  <c r="AC131" i="38" s="1"/>
  <c r="AB131" i="38" a="1"/>
  <c r="AB131" i="38" s="1"/>
  <c r="AA131" i="38" a="1"/>
  <c r="AA131" i="38" s="1"/>
  <c r="Z131" i="38" a="1"/>
  <c r="Z131" i="38" s="1"/>
  <c r="Y131" i="38" a="1"/>
  <c r="Y131" i="38" s="1"/>
  <c r="X131" i="38" a="1"/>
  <c r="X131" i="38" s="1"/>
  <c r="W131" i="38" a="1"/>
  <c r="W131" i="38" s="1"/>
  <c r="V131" i="38" a="1"/>
  <c r="V131" i="38" s="1"/>
  <c r="U131" i="38" a="1"/>
  <c r="U131" i="38" s="1"/>
  <c r="T131" i="38" a="1"/>
  <c r="T131" i="38" s="1"/>
  <c r="S131" i="38" a="1"/>
  <c r="S131" i="38" s="1"/>
  <c r="R131" i="38" a="1"/>
  <c r="R131" i="38" s="1"/>
  <c r="Q131" i="38" a="1"/>
  <c r="Q131" i="38" s="1"/>
  <c r="P131" i="38" a="1"/>
  <c r="P131" i="38" s="1"/>
  <c r="O131" i="38" a="1"/>
  <c r="O131" i="38" s="1"/>
  <c r="N131" i="38" a="1"/>
  <c r="N131" i="38"/>
  <c r="M131" i="38" a="1"/>
  <c r="M131" i="38" s="1"/>
  <c r="L131" i="38" a="1"/>
  <c r="L131" i="38" s="1"/>
  <c r="K131" i="38" a="1"/>
  <c r="K131" i="38" s="1"/>
  <c r="AG130" i="38" a="1"/>
  <c r="AG130" i="38" s="1"/>
  <c r="AF130" i="38" a="1"/>
  <c r="AF130" i="38" s="1"/>
  <c r="AE130" i="38" a="1"/>
  <c r="AE130" i="38" s="1"/>
  <c r="AD130" i="38" a="1"/>
  <c r="AD130" i="38"/>
  <c r="AC130" i="38" a="1"/>
  <c r="AC130" i="38" s="1"/>
  <c r="AB130" i="38" a="1"/>
  <c r="AB130" i="38" s="1"/>
  <c r="AA130" i="38" a="1"/>
  <c r="AA130" i="38" s="1"/>
  <c r="Z130" i="38" a="1"/>
  <c r="Z130" i="38"/>
  <c r="Y130" i="38" a="1"/>
  <c r="Y130" i="38" s="1"/>
  <c r="X130" i="38" a="1"/>
  <c r="X130" i="38" s="1"/>
  <c r="W130" i="38" a="1"/>
  <c r="W130" i="38" s="1"/>
  <c r="V130" i="38" a="1"/>
  <c r="V130" i="38"/>
  <c r="U130" i="38" a="1"/>
  <c r="U130" i="38" s="1"/>
  <c r="T130" i="38" a="1"/>
  <c r="T130" i="38" s="1"/>
  <c r="S130" i="38" a="1"/>
  <c r="S130" i="38" s="1"/>
  <c r="R130" i="38" a="1"/>
  <c r="R130" i="38"/>
  <c r="Q130" i="38" a="1"/>
  <c r="Q130" i="38" s="1"/>
  <c r="P130" i="38" a="1"/>
  <c r="P130" i="38" s="1"/>
  <c r="O130" i="38" a="1"/>
  <c r="O130" i="38" s="1"/>
  <c r="N130" i="38" a="1"/>
  <c r="N130" i="38"/>
  <c r="M130" i="38" a="1"/>
  <c r="M130" i="38" s="1"/>
  <c r="L130" i="38" a="1"/>
  <c r="L130" i="38" s="1"/>
  <c r="K130" i="38" a="1"/>
  <c r="K130" i="38" s="1"/>
  <c r="J130" i="38" s="1"/>
  <c r="AG129" i="38" a="1"/>
  <c r="AG129" i="38" s="1"/>
  <c r="AF129" i="38" a="1"/>
  <c r="AF129" i="38" s="1"/>
  <c r="AE129" i="38" a="1"/>
  <c r="AE129" i="38" s="1"/>
  <c r="AD129" i="38" a="1"/>
  <c r="AD129" i="38"/>
  <c r="AC129" i="38" a="1"/>
  <c r="AC129" i="38" s="1"/>
  <c r="AB129" i="38" a="1"/>
  <c r="AB129" i="38" s="1"/>
  <c r="AA129" i="38" a="1"/>
  <c r="AA129" i="38" s="1"/>
  <c r="Z129" i="38" a="1"/>
  <c r="Z129" i="38"/>
  <c r="Y129" i="38" a="1"/>
  <c r="Y129" i="38" s="1"/>
  <c r="X129" i="38" a="1"/>
  <c r="X129" i="38" s="1"/>
  <c r="W129" i="38" a="1"/>
  <c r="W129" i="38" s="1"/>
  <c r="V129" i="38" a="1"/>
  <c r="V129" i="38"/>
  <c r="U129" i="38" a="1"/>
  <c r="U129" i="38" s="1"/>
  <c r="T129" i="38" a="1"/>
  <c r="T129" i="38" s="1"/>
  <c r="S129" i="38" a="1"/>
  <c r="S129" i="38" s="1"/>
  <c r="R129" i="38" a="1"/>
  <c r="R129" i="38"/>
  <c r="Q129" i="38" a="1"/>
  <c r="Q129" i="38" s="1"/>
  <c r="P129" i="38" a="1"/>
  <c r="P129" i="38" s="1"/>
  <c r="O129" i="38" a="1"/>
  <c r="O129" i="38" s="1"/>
  <c r="N129" i="38" a="1"/>
  <c r="N129" i="38"/>
  <c r="M129" i="38" a="1"/>
  <c r="M129" i="38" s="1"/>
  <c r="L129" i="38" a="1"/>
  <c r="L129" i="38" s="1"/>
  <c r="K129" i="38" a="1"/>
  <c r="K129" i="38" s="1"/>
  <c r="AG128" i="38" a="1"/>
  <c r="AG128" i="38" s="1"/>
  <c r="AF128" i="38" a="1"/>
  <c r="AF128" i="38" s="1"/>
  <c r="AE128" i="38" a="1"/>
  <c r="AE128" i="38" s="1"/>
  <c r="AD128" i="38" a="1"/>
  <c r="AD128" i="38"/>
  <c r="AC128" i="38" a="1"/>
  <c r="AC128" i="38" s="1"/>
  <c r="AB128" i="38" a="1"/>
  <c r="AB128" i="38" s="1"/>
  <c r="AA128" i="38" a="1"/>
  <c r="AA128" i="38" s="1"/>
  <c r="Z128" i="38" a="1"/>
  <c r="Z128" i="38"/>
  <c r="Y128" i="38" a="1"/>
  <c r="Y128" i="38" s="1"/>
  <c r="X128" i="38" a="1"/>
  <c r="X128" i="38" s="1"/>
  <c r="W128" i="38" a="1"/>
  <c r="W128" i="38" s="1"/>
  <c r="V128" i="38" a="1"/>
  <c r="V128" i="38"/>
  <c r="U128" i="38" a="1"/>
  <c r="U128" i="38" s="1"/>
  <c r="T128" i="38" a="1"/>
  <c r="T128" i="38" s="1"/>
  <c r="S128" i="38" a="1"/>
  <c r="S128" i="38" s="1"/>
  <c r="R128" i="38" a="1"/>
  <c r="R128" i="38"/>
  <c r="Q128" i="38" a="1"/>
  <c r="Q128" i="38" s="1"/>
  <c r="P128" i="38" a="1"/>
  <c r="P128" i="38" s="1"/>
  <c r="O128" i="38" a="1"/>
  <c r="O128" i="38" s="1"/>
  <c r="N128" i="38" a="1"/>
  <c r="N128" i="38"/>
  <c r="M128" i="38" a="1"/>
  <c r="M128" i="38" s="1"/>
  <c r="L128" i="38" a="1"/>
  <c r="L128" i="38" s="1"/>
  <c r="K128" i="38" a="1"/>
  <c r="K128" i="38" s="1"/>
  <c r="J128" i="38" s="1"/>
  <c r="E128" i="38"/>
  <c r="E129" i="38" s="1"/>
  <c r="E130" i="38" s="1"/>
  <c r="E131" i="38" s="1"/>
  <c r="E135" i="38" s="1"/>
  <c r="E136" i="38" s="1"/>
  <c r="AG127" i="38" a="1"/>
  <c r="AG127" i="38" s="1"/>
  <c r="AF127" i="38" a="1"/>
  <c r="AF127" i="38"/>
  <c r="AE127" i="38" a="1"/>
  <c r="AE127" i="38" s="1"/>
  <c r="AD127" i="38" a="1"/>
  <c r="AD127" i="38" s="1"/>
  <c r="AC127" i="38" a="1"/>
  <c r="AC127" i="38" s="1"/>
  <c r="AB127" i="38" a="1"/>
  <c r="AB127" i="38"/>
  <c r="AA127" i="38" a="1"/>
  <c r="AA127" i="38" s="1"/>
  <c r="Z127" i="38" a="1"/>
  <c r="Z127" i="38" s="1"/>
  <c r="Y127" i="38" a="1"/>
  <c r="Y127" i="38" s="1"/>
  <c r="X127" i="38" a="1"/>
  <c r="X127" i="38"/>
  <c r="W127" i="38" a="1"/>
  <c r="W127" i="38" s="1"/>
  <c r="V127" i="38" a="1"/>
  <c r="V127" i="38" s="1"/>
  <c r="U127" i="38" a="1"/>
  <c r="U127" i="38" s="1"/>
  <c r="T127" i="38" a="1"/>
  <c r="T127" i="38"/>
  <c r="S127" i="38" a="1"/>
  <c r="S127" i="38" s="1"/>
  <c r="R127" i="38" a="1"/>
  <c r="R127" i="38" s="1"/>
  <c r="Q127" i="38" a="1"/>
  <c r="Q127" i="38" s="1"/>
  <c r="P127" i="38" a="1"/>
  <c r="P127" i="38"/>
  <c r="O127" i="38" a="1"/>
  <c r="O127" i="38" s="1"/>
  <c r="N127" i="38" a="1"/>
  <c r="N127" i="38" s="1"/>
  <c r="M127" i="38" a="1"/>
  <c r="M127" i="38" s="1"/>
  <c r="L127" i="38" a="1"/>
  <c r="L127" i="38"/>
  <c r="K127" i="38" a="1"/>
  <c r="K127" i="38" s="1"/>
  <c r="I127" i="38"/>
  <c r="AG125" i="38" a="1"/>
  <c r="AG125" i="38"/>
  <c r="AF125" i="38" a="1"/>
  <c r="AF125" i="38"/>
  <c r="AE125" i="38" a="1"/>
  <c r="AE125" i="38"/>
  <c r="AD125" i="38" a="1"/>
  <c r="AD125" i="38"/>
  <c r="AC125" i="38" a="1"/>
  <c r="AC125" i="38"/>
  <c r="AB125" i="38" a="1"/>
  <c r="AB125" i="38"/>
  <c r="AA125" i="38" a="1"/>
  <c r="AA125" i="38"/>
  <c r="Z125" i="38" a="1"/>
  <c r="Z125" i="38"/>
  <c r="Y125" i="38" a="1"/>
  <c r="Y125" i="38"/>
  <c r="X125" i="38" a="1"/>
  <c r="X125" i="38"/>
  <c r="W125" i="38" a="1"/>
  <c r="W125" i="38"/>
  <c r="V125" i="38" a="1"/>
  <c r="V125" i="38"/>
  <c r="U125" i="38" a="1"/>
  <c r="U125" i="38"/>
  <c r="T125" i="38" a="1"/>
  <c r="T125" i="38"/>
  <c r="S125" i="38" a="1"/>
  <c r="S125" i="38"/>
  <c r="R125" i="38" a="1"/>
  <c r="R125" i="38"/>
  <c r="Q125" i="38" a="1"/>
  <c r="Q125" i="38"/>
  <c r="P125" i="38" a="1"/>
  <c r="P125" i="38"/>
  <c r="O125" i="38" a="1"/>
  <c r="O125" i="38"/>
  <c r="N125" i="38" a="1"/>
  <c r="N125" i="38"/>
  <c r="M125" i="38" a="1"/>
  <c r="M125" i="38"/>
  <c r="L125" i="38" a="1"/>
  <c r="L125" i="38"/>
  <c r="K125" i="38" a="1"/>
  <c r="K125" i="38" s="1"/>
  <c r="AG124" i="38" a="1"/>
  <c r="AG124" i="38" s="1"/>
  <c r="AF124" i="38" a="1"/>
  <c r="AF124" i="38"/>
  <c r="AE124" i="38" a="1"/>
  <c r="AE124" i="38" s="1"/>
  <c r="AD124" i="38" a="1"/>
  <c r="AD124" i="38" s="1"/>
  <c r="AC124" i="38" a="1"/>
  <c r="AC124" i="38" s="1"/>
  <c r="AB124" i="38" a="1"/>
  <c r="AB124" i="38"/>
  <c r="AA124" i="38" a="1"/>
  <c r="AA124" i="38" s="1"/>
  <c r="Z124" i="38" a="1"/>
  <c r="Z124" i="38" s="1"/>
  <c r="Y124" i="38" a="1"/>
  <c r="Y124" i="38" s="1"/>
  <c r="X124" i="38" a="1"/>
  <c r="X124" i="38"/>
  <c r="W124" i="38" a="1"/>
  <c r="W124" i="38" s="1"/>
  <c r="V124" i="38" a="1"/>
  <c r="V124" i="38" s="1"/>
  <c r="U124" i="38" a="1"/>
  <c r="U124" i="38" s="1"/>
  <c r="T124" i="38" a="1"/>
  <c r="T124" i="38"/>
  <c r="S124" i="38" a="1"/>
  <c r="S124" i="38" s="1"/>
  <c r="R124" i="38" a="1"/>
  <c r="R124" i="38" s="1"/>
  <c r="Q124" i="38" a="1"/>
  <c r="Q124" i="38" s="1"/>
  <c r="P124" i="38" a="1"/>
  <c r="P124" i="38"/>
  <c r="O124" i="38" a="1"/>
  <c r="O124" i="38" s="1"/>
  <c r="N124" i="38" a="1"/>
  <c r="N124" i="38" s="1"/>
  <c r="M124" i="38" a="1"/>
  <c r="M124" i="38" s="1"/>
  <c r="L124" i="38" a="1"/>
  <c r="L124" i="38"/>
  <c r="K124" i="38" a="1"/>
  <c r="K124" i="38" s="1"/>
  <c r="AG123" i="38" a="1"/>
  <c r="AG123" i="38" s="1"/>
  <c r="AF123" i="38" a="1"/>
  <c r="AF123" i="38"/>
  <c r="AE123" i="38" a="1"/>
  <c r="AE123" i="38" s="1"/>
  <c r="AD123" i="38" a="1"/>
  <c r="AD123" i="38" s="1"/>
  <c r="AC123" i="38" a="1"/>
  <c r="AC123" i="38" s="1"/>
  <c r="AB123" i="38" a="1"/>
  <c r="AB123" i="38"/>
  <c r="AA123" i="38" a="1"/>
  <c r="AA123" i="38" s="1"/>
  <c r="Z123" i="38" a="1"/>
  <c r="Z123" i="38" s="1"/>
  <c r="Y123" i="38" a="1"/>
  <c r="Y123" i="38" s="1"/>
  <c r="X123" i="38" a="1"/>
  <c r="X123" i="38"/>
  <c r="W123" i="38" a="1"/>
  <c r="W123" i="38" s="1"/>
  <c r="V123" i="38" a="1"/>
  <c r="V123" i="38" s="1"/>
  <c r="U123" i="38" a="1"/>
  <c r="U123" i="38" s="1"/>
  <c r="T123" i="38" a="1"/>
  <c r="T123" i="38"/>
  <c r="S123" i="38" a="1"/>
  <c r="S123" i="38" s="1"/>
  <c r="R123" i="38" a="1"/>
  <c r="R123" i="38" s="1"/>
  <c r="Q123" i="38" a="1"/>
  <c r="Q123" i="38" s="1"/>
  <c r="P123" i="38" a="1"/>
  <c r="P123" i="38"/>
  <c r="O123" i="38" a="1"/>
  <c r="O123" i="38" s="1"/>
  <c r="N123" i="38" a="1"/>
  <c r="N123" i="38" s="1"/>
  <c r="M123" i="38" a="1"/>
  <c r="M123" i="38" s="1"/>
  <c r="L123" i="38" a="1"/>
  <c r="L123" i="38"/>
  <c r="K123" i="38" a="1"/>
  <c r="K123" i="38" s="1"/>
  <c r="AG122" i="38" a="1"/>
  <c r="AG122" i="38" s="1"/>
  <c r="AF122" i="38" a="1"/>
  <c r="AF122" i="38"/>
  <c r="AE122" i="38" a="1"/>
  <c r="AE122" i="38" s="1"/>
  <c r="AD122" i="38" a="1"/>
  <c r="AD122" i="38" s="1"/>
  <c r="AC122" i="38" a="1"/>
  <c r="AC122" i="38" s="1"/>
  <c r="AB122" i="38" a="1"/>
  <c r="AB122" i="38"/>
  <c r="AA122" i="38" a="1"/>
  <c r="AA122" i="38" s="1"/>
  <c r="Z122" i="38" a="1"/>
  <c r="Z122" i="38" s="1"/>
  <c r="Y122" i="38" a="1"/>
  <c r="Y122" i="38" s="1"/>
  <c r="X122" i="38" a="1"/>
  <c r="X122" i="38"/>
  <c r="W122" i="38" a="1"/>
  <c r="W122" i="38" s="1"/>
  <c r="V122" i="38" a="1"/>
  <c r="V122" i="38" s="1"/>
  <c r="U122" i="38" a="1"/>
  <c r="U122" i="38" s="1"/>
  <c r="T122" i="38" a="1"/>
  <c r="T122" i="38"/>
  <c r="S122" i="38" a="1"/>
  <c r="S122" i="38" s="1"/>
  <c r="R122" i="38" a="1"/>
  <c r="R122" i="38" s="1"/>
  <c r="Q122" i="38" a="1"/>
  <c r="Q122" i="38" s="1"/>
  <c r="P122" i="38" a="1"/>
  <c r="P122" i="38"/>
  <c r="O122" i="38" a="1"/>
  <c r="O122" i="38" s="1"/>
  <c r="N122" i="38" a="1"/>
  <c r="N122" i="38" s="1"/>
  <c r="M122" i="38" a="1"/>
  <c r="M122" i="38" s="1"/>
  <c r="L122" i="38" a="1"/>
  <c r="L122" i="38"/>
  <c r="K122" i="38" a="1"/>
  <c r="K122" i="38" s="1"/>
  <c r="AG121" i="38" a="1"/>
  <c r="AG121" i="38" s="1"/>
  <c r="AF121" i="38" a="1"/>
  <c r="AF121" i="38"/>
  <c r="AE121" i="38" a="1"/>
  <c r="AE121" i="38" s="1"/>
  <c r="AD121" i="38" a="1"/>
  <c r="AD121" i="38" s="1"/>
  <c r="AC121" i="38" a="1"/>
  <c r="AC121" i="38" s="1"/>
  <c r="AB121" i="38" a="1"/>
  <c r="AB121" i="38"/>
  <c r="AA121" i="38" a="1"/>
  <c r="AA121" i="38" s="1"/>
  <c r="Z121" i="38" a="1"/>
  <c r="Z121" i="38" s="1"/>
  <c r="Y121" i="38" a="1"/>
  <c r="Y121" i="38" s="1"/>
  <c r="X121" i="38" a="1"/>
  <c r="X121" i="38"/>
  <c r="W121" i="38" a="1"/>
  <c r="W121" i="38" s="1"/>
  <c r="V121" i="38" a="1"/>
  <c r="V121" i="38" s="1"/>
  <c r="U121" i="38" a="1"/>
  <c r="U121" i="38" s="1"/>
  <c r="T121" i="38" a="1"/>
  <c r="T121" i="38"/>
  <c r="S121" i="38" a="1"/>
  <c r="S121" i="38" s="1"/>
  <c r="R121" i="38" a="1"/>
  <c r="R121" i="38" s="1"/>
  <c r="Q121" i="38" a="1"/>
  <c r="Q121" i="38" s="1"/>
  <c r="P121" i="38" a="1"/>
  <c r="P121" i="38"/>
  <c r="O121" i="38" a="1"/>
  <c r="O121" i="38" s="1"/>
  <c r="N121" i="38" a="1"/>
  <c r="N121" i="38" s="1"/>
  <c r="M121" i="38" a="1"/>
  <c r="M121" i="38" s="1"/>
  <c r="L121" i="38" a="1"/>
  <c r="L121" i="38"/>
  <c r="K121" i="38" a="1"/>
  <c r="K121" i="38" s="1"/>
  <c r="AG120" i="38" a="1"/>
  <c r="AG120" i="38" s="1"/>
  <c r="AF120" i="38" a="1"/>
  <c r="AF120" i="38"/>
  <c r="AE120" i="38" a="1"/>
  <c r="AE120" i="38" s="1"/>
  <c r="AD120" i="38" a="1"/>
  <c r="AD120" i="38" s="1"/>
  <c r="AC120" i="38" a="1"/>
  <c r="AC120" i="38" s="1"/>
  <c r="AB120" i="38" a="1"/>
  <c r="AB120" i="38"/>
  <c r="AA120" i="38" a="1"/>
  <c r="AA120" i="38" s="1"/>
  <c r="Z120" i="38" a="1"/>
  <c r="Z120" i="38" s="1"/>
  <c r="Y120" i="38" a="1"/>
  <c r="Y120" i="38" s="1"/>
  <c r="X120" i="38" a="1"/>
  <c r="X120" i="38"/>
  <c r="W120" i="38" a="1"/>
  <c r="W120" i="38" s="1"/>
  <c r="V120" i="38" a="1"/>
  <c r="V120" i="38" s="1"/>
  <c r="U120" i="38" a="1"/>
  <c r="U120" i="38" s="1"/>
  <c r="T120" i="38" a="1"/>
  <c r="T120" i="38"/>
  <c r="S120" i="38" a="1"/>
  <c r="S120" i="38" s="1"/>
  <c r="R120" i="38" a="1"/>
  <c r="R120" i="38" s="1"/>
  <c r="Q120" i="38" a="1"/>
  <c r="Q120" i="38" s="1"/>
  <c r="P120" i="38" a="1"/>
  <c r="P120" i="38"/>
  <c r="O120" i="38" a="1"/>
  <c r="O120" i="38" s="1"/>
  <c r="N120" i="38" a="1"/>
  <c r="N120" i="38" s="1"/>
  <c r="M120" i="38" a="1"/>
  <c r="M120" i="38" s="1"/>
  <c r="L120" i="38" a="1"/>
  <c r="L120" i="38"/>
  <c r="K120" i="38" a="1"/>
  <c r="K120" i="38" s="1"/>
  <c r="AG119" i="38" a="1"/>
  <c r="AG119" i="38" s="1"/>
  <c r="AF119" i="38" a="1"/>
  <c r="AF119" i="38"/>
  <c r="AE119" i="38" a="1"/>
  <c r="AE119" i="38" s="1"/>
  <c r="AD119" i="38" a="1"/>
  <c r="AD119" i="38" s="1"/>
  <c r="AC119" i="38" a="1"/>
  <c r="AC119" i="38" s="1"/>
  <c r="AB119" i="38" a="1"/>
  <c r="AB119" i="38"/>
  <c r="AA119" i="38" a="1"/>
  <c r="AA119" i="38" s="1"/>
  <c r="Z119" i="38" a="1"/>
  <c r="Z119" i="38" s="1"/>
  <c r="Y119" i="38" a="1"/>
  <c r="Y119" i="38" s="1"/>
  <c r="X119" i="38" a="1"/>
  <c r="X119" i="38"/>
  <c r="W119" i="38" a="1"/>
  <c r="W119" i="38" s="1"/>
  <c r="V119" i="38" a="1"/>
  <c r="V119" i="38" s="1"/>
  <c r="U119" i="38" a="1"/>
  <c r="U119" i="38" s="1"/>
  <c r="T119" i="38" a="1"/>
  <c r="T119" i="38"/>
  <c r="S119" i="38" a="1"/>
  <c r="S119" i="38" s="1"/>
  <c r="R119" i="38" a="1"/>
  <c r="R119" i="38" s="1"/>
  <c r="Q119" i="38" a="1"/>
  <c r="Q119" i="38" s="1"/>
  <c r="P119" i="38" a="1"/>
  <c r="P119" i="38"/>
  <c r="O119" i="38" a="1"/>
  <c r="O119" i="38" s="1"/>
  <c r="N119" i="38" a="1"/>
  <c r="N119" i="38" s="1"/>
  <c r="M119" i="38" a="1"/>
  <c r="M119" i="38" s="1"/>
  <c r="L119" i="38" a="1"/>
  <c r="L119" i="38"/>
  <c r="K119" i="38" a="1"/>
  <c r="K119" i="38" s="1"/>
  <c r="AG118" i="38" a="1"/>
  <c r="AG118" i="38" s="1"/>
  <c r="AF118" i="38" a="1"/>
  <c r="AF118" i="38"/>
  <c r="AE118" i="38" a="1"/>
  <c r="AE118" i="38" s="1"/>
  <c r="AD118" i="38" a="1"/>
  <c r="AD118" i="38" s="1"/>
  <c r="AC118" i="38" a="1"/>
  <c r="AC118" i="38" s="1"/>
  <c r="AB118" i="38" a="1"/>
  <c r="AB118" i="38"/>
  <c r="AA118" i="38" a="1"/>
  <c r="AA118" i="38" s="1"/>
  <c r="Z118" i="38" a="1"/>
  <c r="Z118" i="38" s="1"/>
  <c r="Y118" i="38" a="1"/>
  <c r="Y118" i="38" s="1"/>
  <c r="X118" i="38" a="1"/>
  <c r="X118" i="38"/>
  <c r="W118" i="38" a="1"/>
  <c r="W118" i="38" s="1"/>
  <c r="V118" i="38" a="1"/>
  <c r="V118" i="38" s="1"/>
  <c r="U118" i="38" a="1"/>
  <c r="U118" i="38" s="1"/>
  <c r="T118" i="38" a="1"/>
  <c r="T118" i="38"/>
  <c r="S118" i="38" a="1"/>
  <c r="S118" i="38" s="1"/>
  <c r="R118" i="38" a="1"/>
  <c r="R118" i="38" s="1"/>
  <c r="Q118" i="38" a="1"/>
  <c r="Q118" i="38" s="1"/>
  <c r="P118" i="38" a="1"/>
  <c r="P118" i="38"/>
  <c r="O118" i="38" a="1"/>
  <c r="O118" i="38" s="1"/>
  <c r="N118" i="38" a="1"/>
  <c r="N118" i="38" s="1"/>
  <c r="M118" i="38" a="1"/>
  <c r="M118" i="38" s="1"/>
  <c r="L118" i="38" a="1"/>
  <c r="L118" i="38"/>
  <c r="K118" i="38" a="1"/>
  <c r="K118" i="38" s="1"/>
  <c r="AG117" i="38" a="1"/>
  <c r="AG117" i="38" s="1"/>
  <c r="AF117" i="38" a="1"/>
  <c r="AF117" i="38"/>
  <c r="AE117" i="38" a="1"/>
  <c r="AE117" i="38" s="1"/>
  <c r="AD117" i="38" a="1"/>
  <c r="AD117" i="38" s="1"/>
  <c r="AC117" i="38" a="1"/>
  <c r="AC117" i="38" s="1"/>
  <c r="AB117" i="38" a="1"/>
  <c r="AB117" i="38"/>
  <c r="AA117" i="38" a="1"/>
  <c r="AA117" i="38" s="1"/>
  <c r="Z117" i="38" a="1"/>
  <c r="Z117" i="38" s="1"/>
  <c r="Y117" i="38" a="1"/>
  <c r="Y117" i="38" s="1"/>
  <c r="X117" i="38" a="1"/>
  <c r="X117" i="38"/>
  <c r="W117" i="38" a="1"/>
  <c r="W117" i="38" s="1"/>
  <c r="V117" i="38" a="1"/>
  <c r="V117" i="38" s="1"/>
  <c r="U117" i="38" a="1"/>
  <c r="U117" i="38" s="1"/>
  <c r="T117" i="38" a="1"/>
  <c r="T117" i="38"/>
  <c r="S117" i="38" a="1"/>
  <c r="S117" i="38" s="1"/>
  <c r="R117" i="38" a="1"/>
  <c r="R117" i="38" s="1"/>
  <c r="Q117" i="38" a="1"/>
  <c r="Q117" i="38" s="1"/>
  <c r="P117" i="38" a="1"/>
  <c r="P117" i="38"/>
  <c r="O117" i="38" a="1"/>
  <c r="O117" i="38" s="1"/>
  <c r="N117" i="38" a="1"/>
  <c r="N117" i="38" s="1"/>
  <c r="M117" i="38" a="1"/>
  <c r="M117" i="38" s="1"/>
  <c r="L117" i="38" a="1"/>
  <c r="L117" i="38"/>
  <c r="K117" i="38" a="1"/>
  <c r="K117" i="38" s="1"/>
  <c r="AG116" i="38" a="1"/>
  <c r="AG116" i="38" s="1"/>
  <c r="AF116" i="38" a="1"/>
  <c r="AF116" i="38"/>
  <c r="AE116" i="38" a="1"/>
  <c r="AE116" i="38" s="1"/>
  <c r="AD116" i="38" a="1"/>
  <c r="AD116" i="38" s="1"/>
  <c r="AC116" i="38" a="1"/>
  <c r="AC116" i="38" s="1"/>
  <c r="AB116" i="38" a="1"/>
  <c r="AB116" i="38"/>
  <c r="AA116" i="38" a="1"/>
  <c r="AA116" i="38" s="1"/>
  <c r="Z116" i="38" a="1"/>
  <c r="Z116" i="38" s="1"/>
  <c r="Y116" i="38" a="1"/>
  <c r="Y116" i="38" s="1"/>
  <c r="X116" i="38" a="1"/>
  <c r="X116" i="38"/>
  <c r="W116" i="38" a="1"/>
  <c r="W116" i="38" s="1"/>
  <c r="V116" i="38" a="1"/>
  <c r="V116" i="38" s="1"/>
  <c r="U116" i="38" a="1"/>
  <c r="U116" i="38" s="1"/>
  <c r="T116" i="38" a="1"/>
  <c r="T116" i="38"/>
  <c r="S116" i="38" a="1"/>
  <c r="S116" i="38" s="1"/>
  <c r="R116" i="38" a="1"/>
  <c r="R116" i="38" s="1"/>
  <c r="Q116" i="38" a="1"/>
  <c r="Q116" i="38" s="1"/>
  <c r="P116" i="38" a="1"/>
  <c r="P116" i="38"/>
  <c r="O116" i="38" a="1"/>
  <c r="O116" i="38" s="1"/>
  <c r="N116" i="38" a="1"/>
  <c r="N116" i="38" s="1"/>
  <c r="M116" i="38" a="1"/>
  <c r="M116" i="38" s="1"/>
  <c r="L116" i="38" a="1"/>
  <c r="L116" i="38"/>
  <c r="K116" i="38" a="1"/>
  <c r="K116" i="38" s="1"/>
  <c r="AG115" i="38" a="1"/>
  <c r="AG115" i="38" s="1"/>
  <c r="AF115" i="38" a="1"/>
  <c r="AF115" i="38"/>
  <c r="AE115" i="38" a="1"/>
  <c r="AE115" i="38" s="1"/>
  <c r="AD115" i="38" a="1"/>
  <c r="AD115" i="38" s="1"/>
  <c r="AC115" i="38" a="1"/>
  <c r="AC115" i="38" s="1"/>
  <c r="AB115" i="38" a="1"/>
  <c r="AB115" i="38"/>
  <c r="AA115" i="38" a="1"/>
  <c r="AA115" i="38" s="1"/>
  <c r="Z115" i="38" a="1"/>
  <c r="Z115" i="38" s="1"/>
  <c r="Y115" i="38" a="1"/>
  <c r="Y115" i="38" s="1"/>
  <c r="X115" i="38" a="1"/>
  <c r="X115" i="38"/>
  <c r="W115" i="38" a="1"/>
  <c r="W115" i="38" s="1"/>
  <c r="V115" i="38" a="1"/>
  <c r="V115" i="38" s="1"/>
  <c r="U115" i="38" a="1"/>
  <c r="U115" i="38" s="1"/>
  <c r="T115" i="38" a="1"/>
  <c r="T115" i="38"/>
  <c r="S115" i="38" a="1"/>
  <c r="S115" i="38" s="1"/>
  <c r="R115" i="38" a="1"/>
  <c r="R115" i="38" s="1"/>
  <c r="Q115" i="38" a="1"/>
  <c r="Q115" i="38" s="1"/>
  <c r="P115" i="38" a="1"/>
  <c r="P115" i="38"/>
  <c r="O115" i="38" a="1"/>
  <c r="O115" i="38" s="1"/>
  <c r="N115" i="38" a="1"/>
  <c r="N115" i="38" s="1"/>
  <c r="M115" i="38" a="1"/>
  <c r="M115" i="38" s="1"/>
  <c r="L115" i="38" a="1"/>
  <c r="L115" i="38"/>
  <c r="K115" i="38" a="1"/>
  <c r="K115" i="38" s="1"/>
  <c r="E115" i="38"/>
  <c r="E116" i="38" s="1"/>
  <c r="E118" i="38" s="1"/>
  <c r="E119" i="38" s="1"/>
  <c r="E120" i="38" s="1"/>
  <c r="E121" i="38" s="1"/>
  <c r="E122" i="38" s="1"/>
  <c r="E123" i="38" s="1"/>
  <c r="E124" i="38" s="1"/>
  <c r="E125" i="38" s="1"/>
  <c r="E126" i="38" s="1"/>
  <c r="AG114" i="38" a="1"/>
  <c r="AG114" i="38" s="1"/>
  <c r="AF114" i="38" a="1"/>
  <c r="AF114" i="38" s="1"/>
  <c r="AE114" i="38" a="1"/>
  <c r="AE114" i="38" s="1"/>
  <c r="AD114" i="38" a="1"/>
  <c r="AD114" i="38"/>
  <c r="AC114" i="38" a="1"/>
  <c r="AC114" i="38" s="1"/>
  <c r="AB114" i="38" a="1"/>
  <c r="AB114" i="38" s="1"/>
  <c r="AA114" i="38" a="1"/>
  <c r="AA114" i="38" s="1"/>
  <c r="Z114" i="38" a="1"/>
  <c r="Z114" i="38"/>
  <c r="Y114" i="38" a="1"/>
  <c r="Y114" i="38" s="1"/>
  <c r="X114" i="38" a="1"/>
  <c r="X114" i="38" s="1"/>
  <c r="W114" i="38" a="1"/>
  <c r="W114" i="38" s="1"/>
  <c r="V114" i="38" a="1"/>
  <c r="V114" i="38"/>
  <c r="U114" i="38" a="1"/>
  <c r="U114" i="38" s="1"/>
  <c r="T114" i="38" a="1"/>
  <c r="T114" i="38" s="1"/>
  <c r="S114" i="38" a="1"/>
  <c r="S114" i="38" s="1"/>
  <c r="R114" i="38" a="1"/>
  <c r="R114" i="38"/>
  <c r="Q114" i="38" a="1"/>
  <c r="Q114" i="38" s="1"/>
  <c r="P114" i="38" a="1"/>
  <c r="P114" i="38" s="1"/>
  <c r="O114" i="38" a="1"/>
  <c r="O114" i="38" s="1"/>
  <c r="N114" i="38" a="1"/>
  <c r="N114" i="38"/>
  <c r="M114" i="38" a="1"/>
  <c r="M114" i="38" s="1"/>
  <c r="L114" i="38" a="1"/>
  <c r="L114" i="38" s="1"/>
  <c r="K114" i="38" a="1"/>
  <c r="K114" i="38" s="1"/>
  <c r="AG112" i="38" a="1"/>
  <c r="AG112" i="38" s="1"/>
  <c r="AF112" i="38" a="1"/>
  <c r="AF112" i="38" s="1"/>
  <c r="AE112" i="38" a="1"/>
  <c r="AE112" i="38" s="1"/>
  <c r="AD112" i="38" a="1"/>
  <c r="AD112" i="38"/>
  <c r="AC112" i="38" a="1"/>
  <c r="AC112" i="38" s="1"/>
  <c r="AB112" i="38" a="1"/>
  <c r="AB112" i="38" s="1"/>
  <c r="AA112" i="38" a="1"/>
  <c r="AA112" i="38" s="1"/>
  <c r="Z112" i="38" a="1"/>
  <c r="Z112" i="38"/>
  <c r="Y112" i="38" a="1"/>
  <c r="Y112" i="38" s="1"/>
  <c r="X112" i="38" a="1"/>
  <c r="X112" i="38" s="1"/>
  <c r="W112" i="38" a="1"/>
  <c r="W112" i="38" s="1"/>
  <c r="V112" i="38" a="1"/>
  <c r="V112" i="38"/>
  <c r="U112" i="38" a="1"/>
  <c r="U112" i="38" s="1"/>
  <c r="T112" i="38" a="1"/>
  <c r="T112" i="38" s="1"/>
  <c r="S112" i="38" a="1"/>
  <c r="S112" i="38" s="1"/>
  <c r="R112" i="38" a="1"/>
  <c r="R112" i="38"/>
  <c r="Q112" i="38" a="1"/>
  <c r="Q112" i="38" s="1"/>
  <c r="P112" i="38" a="1"/>
  <c r="P112" i="38" s="1"/>
  <c r="O112" i="38" a="1"/>
  <c r="O112" i="38" s="1"/>
  <c r="N112" i="38" a="1"/>
  <c r="N112" i="38"/>
  <c r="M112" i="38" a="1"/>
  <c r="M112" i="38" s="1"/>
  <c r="L112" i="38" a="1"/>
  <c r="L112" i="38" s="1"/>
  <c r="K112" i="38" a="1"/>
  <c r="K112" i="38" s="1"/>
  <c r="AG111" i="38" a="1"/>
  <c r="AG111" i="38" s="1"/>
  <c r="AF111" i="38" a="1"/>
  <c r="AF111" i="38" s="1"/>
  <c r="AE111" i="38" a="1"/>
  <c r="AE111" i="38" s="1"/>
  <c r="AD111" i="38" a="1"/>
  <c r="AD111" i="38"/>
  <c r="AC111" i="38" a="1"/>
  <c r="AC111" i="38" s="1"/>
  <c r="AB111" i="38" a="1"/>
  <c r="AB111" i="38" s="1"/>
  <c r="AA111" i="38" a="1"/>
  <c r="AA111" i="38" s="1"/>
  <c r="Z111" i="38" a="1"/>
  <c r="Z111" i="38"/>
  <c r="Y111" i="38" a="1"/>
  <c r="Y111" i="38" s="1"/>
  <c r="X111" i="38" a="1"/>
  <c r="X111" i="38" s="1"/>
  <c r="W111" i="38" a="1"/>
  <c r="W111" i="38" s="1"/>
  <c r="V111" i="38" a="1"/>
  <c r="V111" i="38"/>
  <c r="U111" i="38" a="1"/>
  <c r="U111" i="38" s="1"/>
  <c r="T111" i="38" a="1"/>
  <c r="T111" i="38" s="1"/>
  <c r="S111" i="38" a="1"/>
  <c r="S111" i="38" s="1"/>
  <c r="R111" i="38" a="1"/>
  <c r="R111" i="38"/>
  <c r="Q111" i="38" a="1"/>
  <c r="Q111" i="38" s="1"/>
  <c r="P111" i="38" a="1"/>
  <c r="P111" i="38" s="1"/>
  <c r="O111" i="38" a="1"/>
  <c r="O111" i="38" s="1"/>
  <c r="N111" i="38" a="1"/>
  <c r="N111" i="38"/>
  <c r="M111" i="38" a="1"/>
  <c r="M111" i="38" s="1"/>
  <c r="L111" i="38" a="1"/>
  <c r="L111" i="38" s="1"/>
  <c r="K111" i="38" a="1"/>
  <c r="K111" i="38" s="1"/>
  <c r="AG110" i="38" a="1"/>
  <c r="AG110" i="38" s="1"/>
  <c r="AF110" i="38" a="1"/>
  <c r="AF110" i="38" s="1"/>
  <c r="AE110" i="38" a="1"/>
  <c r="AE110" i="38" s="1"/>
  <c r="AD110" i="38" a="1"/>
  <c r="AD110" i="38"/>
  <c r="AC110" i="38" a="1"/>
  <c r="AC110" i="38" s="1"/>
  <c r="AB110" i="38" a="1"/>
  <c r="AB110" i="38" s="1"/>
  <c r="AA110" i="38" a="1"/>
  <c r="AA110" i="38" s="1"/>
  <c r="Z110" i="38" a="1"/>
  <c r="Z110" i="38"/>
  <c r="Y110" i="38" a="1"/>
  <c r="Y110" i="38" s="1"/>
  <c r="X110" i="38" a="1"/>
  <c r="X110" i="38" s="1"/>
  <c r="W110" i="38" a="1"/>
  <c r="W110" i="38" s="1"/>
  <c r="V110" i="38" a="1"/>
  <c r="V110" i="38"/>
  <c r="U110" i="38" a="1"/>
  <c r="U110" i="38" s="1"/>
  <c r="T110" i="38" a="1"/>
  <c r="T110" i="38" s="1"/>
  <c r="S110" i="38" a="1"/>
  <c r="S110" i="38" s="1"/>
  <c r="R110" i="38" a="1"/>
  <c r="R110" i="38"/>
  <c r="Q110" i="38" a="1"/>
  <c r="Q110" i="38" s="1"/>
  <c r="P110" i="38" a="1"/>
  <c r="P110" i="38" s="1"/>
  <c r="O110" i="38" a="1"/>
  <c r="O110" i="38" s="1"/>
  <c r="N110" i="38" a="1"/>
  <c r="N110" i="38"/>
  <c r="M110" i="38" a="1"/>
  <c r="M110" i="38" s="1"/>
  <c r="L110" i="38" a="1"/>
  <c r="L110" i="38" s="1"/>
  <c r="K110" i="38" a="1"/>
  <c r="K110" i="38" s="1"/>
  <c r="AG109" i="38" a="1"/>
  <c r="AG109" i="38" s="1"/>
  <c r="AF109" i="38" a="1"/>
  <c r="AF109" i="38" s="1"/>
  <c r="AE109" i="38" a="1"/>
  <c r="AE109" i="38" s="1"/>
  <c r="AD109" i="38" a="1"/>
  <c r="AD109" i="38"/>
  <c r="AC109" i="38" a="1"/>
  <c r="AC109" i="38" s="1"/>
  <c r="AB109" i="38" a="1"/>
  <c r="AB109" i="38" s="1"/>
  <c r="AA109" i="38" a="1"/>
  <c r="AA109" i="38" s="1"/>
  <c r="Z109" i="38" a="1"/>
  <c r="Z109" i="38"/>
  <c r="Y109" i="38" a="1"/>
  <c r="Y109" i="38" s="1"/>
  <c r="X109" i="38" a="1"/>
  <c r="X109" i="38" s="1"/>
  <c r="W109" i="38" a="1"/>
  <c r="W109" i="38" s="1"/>
  <c r="V109" i="38" a="1"/>
  <c r="V109" i="38"/>
  <c r="U109" i="38" a="1"/>
  <c r="U109" i="38" s="1"/>
  <c r="T109" i="38" a="1"/>
  <c r="T109" i="38" s="1"/>
  <c r="S109" i="38" a="1"/>
  <c r="S109" i="38" s="1"/>
  <c r="R109" i="38" a="1"/>
  <c r="R109" i="38"/>
  <c r="Q109" i="38" a="1"/>
  <c r="Q109" i="38" s="1"/>
  <c r="P109" i="38" a="1"/>
  <c r="P109" i="38" s="1"/>
  <c r="O109" i="38" a="1"/>
  <c r="O109" i="38" s="1"/>
  <c r="N109" i="38" a="1"/>
  <c r="N109" i="38"/>
  <c r="M109" i="38" a="1"/>
  <c r="M109" i="38" s="1"/>
  <c r="L109" i="38" a="1"/>
  <c r="L109" i="38" s="1"/>
  <c r="K109" i="38" a="1"/>
  <c r="K109" i="38" s="1"/>
  <c r="AG108" i="38" a="1"/>
  <c r="AG108" i="38" s="1"/>
  <c r="AF108" i="38" a="1"/>
  <c r="AF108" i="38"/>
  <c r="AE108" i="38" a="1"/>
  <c r="AE108" i="38" s="1"/>
  <c r="AD108" i="38" a="1"/>
  <c r="AD108" i="38" s="1"/>
  <c r="AC108" i="38" a="1"/>
  <c r="AC108" i="38" s="1"/>
  <c r="AB108" i="38" a="1"/>
  <c r="AB108" i="38"/>
  <c r="AA108" i="38" a="1"/>
  <c r="AA108" i="38" s="1"/>
  <c r="Z108" i="38" a="1"/>
  <c r="Z108" i="38" s="1"/>
  <c r="Y108" i="38" a="1"/>
  <c r="Y108" i="38" s="1"/>
  <c r="X108" i="38" a="1"/>
  <c r="X108" i="38"/>
  <c r="W108" i="38" a="1"/>
  <c r="W108" i="38" s="1"/>
  <c r="V108" i="38" a="1"/>
  <c r="V108" i="38" s="1"/>
  <c r="U108" i="38" a="1"/>
  <c r="U108" i="38" s="1"/>
  <c r="T108" i="38" a="1"/>
  <c r="T108" i="38"/>
  <c r="S108" i="38" a="1"/>
  <c r="S108" i="38" s="1"/>
  <c r="R108" i="38" a="1"/>
  <c r="R108" i="38" s="1"/>
  <c r="Q108" i="38" a="1"/>
  <c r="Q108" i="38" s="1"/>
  <c r="P108" i="38" a="1"/>
  <c r="P108" i="38"/>
  <c r="O108" i="38" a="1"/>
  <c r="O108" i="38" s="1"/>
  <c r="N108" i="38" a="1"/>
  <c r="N108" i="38" s="1"/>
  <c r="M108" i="38" a="1"/>
  <c r="M108" i="38" s="1"/>
  <c r="L108" i="38" a="1"/>
  <c r="L108" i="38"/>
  <c r="K108" i="38" a="1"/>
  <c r="K108" i="38" s="1"/>
  <c r="AG107" i="38" a="1"/>
  <c r="AG107" i="38" s="1"/>
  <c r="AF107" i="38" a="1"/>
  <c r="AF107" i="38"/>
  <c r="AE107" i="38" a="1"/>
  <c r="AE107" i="38" s="1"/>
  <c r="AD107" i="38" a="1"/>
  <c r="AD107" i="38" s="1"/>
  <c r="AC107" i="38" a="1"/>
  <c r="AC107" i="38" s="1"/>
  <c r="AB107" i="38" a="1"/>
  <c r="AB107" i="38"/>
  <c r="AA107" i="38" a="1"/>
  <c r="AA107" i="38" s="1"/>
  <c r="Z107" i="38" a="1"/>
  <c r="Z107" i="38" s="1"/>
  <c r="Y107" i="38" a="1"/>
  <c r="Y107" i="38" s="1"/>
  <c r="X107" i="38" a="1"/>
  <c r="X107" i="38"/>
  <c r="W107" i="38" a="1"/>
  <c r="W107" i="38" s="1"/>
  <c r="V107" i="38" a="1"/>
  <c r="V107" i="38" s="1"/>
  <c r="U107" i="38" a="1"/>
  <c r="U107" i="38" s="1"/>
  <c r="T107" i="38" a="1"/>
  <c r="T107" i="38"/>
  <c r="S107" i="38" a="1"/>
  <c r="S107" i="38" s="1"/>
  <c r="R107" i="38" a="1"/>
  <c r="R107" i="38" s="1"/>
  <c r="Q107" i="38" a="1"/>
  <c r="Q107" i="38" s="1"/>
  <c r="P107" i="38" a="1"/>
  <c r="P107" i="38"/>
  <c r="O107" i="38" a="1"/>
  <c r="O107" i="38" s="1"/>
  <c r="N107" i="38" a="1"/>
  <c r="N107" i="38" s="1"/>
  <c r="M107" i="38" a="1"/>
  <c r="M107" i="38" s="1"/>
  <c r="L107" i="38" a="1"/>
  <c r="L107" i="38"/>
  <c r="K107" i="38" a="1"/>
  <c r="K107" i="38" s="1"/>
  <c r="E107" i="38"/>
  <c r="E109" i="38" s="1"/>
  <c r="E110" i="38" s="1"/>
  <c r="E111" i="38" s="1"/>
  <c r="E112" i="38" s="1"/>
  <c r="E113" i="38" s="1"/>
  <c r="AG106" i="38" a="1"/>
  <c r="AG106" i="38" s="1"/>
  <c r="AF106" i="38" a="1"/>
  <c r="AF106" i="38" s="1"/>
  <c r="AE106" i="38" a="1"/>
  <c r="AE106" i="38" s="1"/>
  <c r="AD106" i="38" a="1"/>
  <c r="AD106" i="38"/>
  <c r="AC106" i="38" a="1"/>
  <c r="AC106" i="38" s="1"/>
  <c r="AB106" i="38" a="1"/>
  <c r="AB106" i="38" s="1"/>
  <c r="AA106" i="38" a="1"/>
  <c r="AA106" i="38" s="1"/>
  <c r="Z106" i="38" a="1"/>
  <c r="Z106" i="38"/>
  <c r="Y106" i="38" a="1"/>
  <c r="Y106" i="38" s="1"/>
  <c r="X106" i="38" a="1"/>
  <c r="X106" i="38" s="1"/>
  <c r="W106" i="38" a="1"/>
  <c r="W106" i="38" s="1"/>
  <c r="V106" i="38" a="1"/>
  <c r="V106" i="38"/>
  <c r="U106" i="38" a="1"/>
  <c r="U106" i="38" s="1"/>
  <c r="T106" i="38" a="1"/>
  <c r="T106" i="38" s="1"/>
  <c r="S106" i="38" a="1"/>
  <c r="S106" i="38" s="1"/>
  <c r="R106" i="38" a="1"/>
  <c r="R106" i="38"/>
  <c r="Q106" i="38" a="1"/>
  <c r="Q106" i="38" s="1"/>
  <c r="P106" i="38" a="1"/>
  <c r="P106" i="38" s="1"/>
  <c r="O106" i="38" a="1"/>
  <c r="O106" i="38" s="1"/>
  <c r="N106" i="38" a="1"/>
  <c r="N106" i="38"/>
  <c r="M106" i="38" a="1"/>
  <c r="M106" i="38" s="1"/>
  <c r="L106" i="38" a="1"/>
  <c r="L106" i="38" s="1"/>
  <c r="K106" i="38" a="1"/>
  <c r="K106" i="38" s="1"/>
  <c r="AG104" i="38" a="1"/>
  <c r="AG104" i="38" s="1"/>
  <c r="AF104" i="38" a="1"/>
  <c r="AF104" i="38" s="1"/>
  <c r="AE104" i="38" a="1"/>
  <c r="AE104" i="38" s="1"/>
  <c r="AD104" i="38" a="1"/>
  <c r="AD104" i="38"/>
  <c r="AC104" i="38" a="1"/>
  <c r="AC104" i="38" s="1"/>
  <c r="AB104" i="38" a="1"/>
  <c r="AB104" i="38" s="1"/>
  <c r="AA104" i="38" a="1"/>
  <c r="AA104" i="38" s="1"/>
  <c r="Z104" i="38" a="1"/>
  <c r="Z104" i="38"/>
  <c r="Y104" i="38" a="1"/>
  <c r="Y104" i="38" s="1"/>
  <c r="X104" i="38" a="1"/>
  <c r="X104" i="38" s="1"/>
  <c r="W104" i="38" a="1"/>
  <c r="W104" i="38" s="1"/>
  <c r="V104" i="38" a="1"/>
  <c r="V104" i="38"/>
  <c r="U104" i="38" a="1"/>
  <c r="U104" i="38" s="1"/>
  <c r="T104" i="38" a="1"/>
  <c r="T104" i="38" s="1"/>
  <c r="S104" i="38" a="1"/>
  <c r="S104" i="38" s="1"/>
  <c r="R104" i="38" a="1"/>
  <c r="R104" i="38"/>
  <c r="Q104" i="38" a="1"/>
  <c r="Q104" i="38" s="1"/>
  <c r="P104" i="38" a="1"/>
  <c r="P104" i="38" s="1"/>
  <c r="O104" i="38" a="1"/>
  <c r="O104" i="38" s="1"/>
  <c r="N104" i="38" a="1"/>
  <c r="N104" i="38"/>
  <c r="M104" i="38" a="1"/>
  <c r="M104" i="38" s="1"/>
  <c r="L104" i="38" a="1"/>
  <c r="L104" i="38" s="1"/>
  <c r="K104" i="38" a="1"/>
  <c r="K104" i="38" s="1"/>
  <c r="AG103" i="38" a="1"/>
  <c r="AG103" i="38" s="1"/>
  <c r="AF103" i="38" a="1"/>
  <c r="AF103" i="38" s="1"/>
  <c r="AE103" i="38" a="1"/>
  <c r="AE103" i="38" s="1"/>
  <c r="AD103" i="38" a="1"/>
  <c r="AD103" i="38"/>
  <c r="AC103" i="38" a="1"/>
  <c r="AC103" i="38" s="1"/>
  <c r="AB103" i="38" a="1"/>
  <c r="AB103" i="38" s="1"/>
  <c r="AA103" i="38" a="1"/>
  <c r="AA103" i="38" s="1"/>
  <c r="Z103" i="38" a="1"/>
  <c r="Z103" i="38"/>
  <c r="Y103" i="38" a="1"/>
  <c r="Y103" i="38" s="1"/>
  <c r="X103" i="38" a="1"/>
  <c r="X103" i="38" s="1"/>
  <c r="W103" i="38" a="1"/>
  <c r="W103" i="38" s="1"/>
  <c r="V103" i="38" a="1"/>
  <c r="V103" i="38"/>
  <c r="U103" i="38" a="1"/>
  <c r="U103" i="38" s="1"/>
  <c r="T103" i="38" a="1"/>
  <c r="T103" i="38" s="1"/>
  <c r="S103" i="38" a="1"/>
  <c r="S103" i="38" s="1"/>
  <c r="R103" i="38" a="1"/>
  <c r="R103" i="38"/>
  <c r="Q103" i="38" a="1"/>
  <c r="Q103" i="38" s="1"/>
  <c r="P103" i="38" a="1"/>
  <c r="P103" i="38" s="1"/>
  <c r="O103" i="38" a="1"/>
  <c r="O103" i="38" s="1"/>
  <c r="N103" i="38" a="1"/>
  <c r="N103" i="38"/>
  <c r="M103" i="38" a="1"/>
  <c r="M103" i="38" s="1"/>
  <c r="L103" i="38" a="1"/>
  <c r="L103" i="38" s="1"/>
  <c r="K103" i="38" a="1"/>
  <c r="K103" i="38" s="1"/>
  <c r="AG102" i="38" a="1"/>
  <c r="AG102" i="38" s="1"/>
  <c r="AF102" i="38" a="1"/>
  <c r="AF102" i="38" s="1"/>
  <c r="AE102" i="38" a="1"/>
  <c r="AE102" i="38" s="1"/>
  <c r="AD102" i="38" a="1"/>
  <c r="AD102" i="38"/>
  <c r="AC102" i="38" a="1"/>
  <c r="AC102" i="38" s="1"/>
  <c r="AB102" i="38" a="1"/>
  <c r="AB102" i="38" s="1"/>
  <c r="AA102" i="38" a="1"/>
  <c r="AA102" i="38" s="1"/>
  <c r="Z102" i="38" a="1"/>
  <c r="Z102" i="38"/>
  <c r="Y102" i="38" a="1"/>
  <c r="Y102" i="38" s="1"/>
  <c r="X102" i="38" a="1"/>
  <c r="X102" i="38" s="1"/>
  <c r="W102" i="38" a="1"/>
  <c r="W102" i="38" s="1"/>
  <c r="J102" i="38"/>
  <c r="AG101" i="38" a="1"/>
  <c r="AG101" i="38" s="1"/>
  <c r="AF101" i="38" a="1"/>
  <c r="AF101" i="38" s="1"/>
  <c r="AE101" i="38" a="1"/>
  <c r="AE101" i="38" s="1"/>
  <c r="AD101" i="38" a="1"/>
  <c r="AD101" i="38" s="1"/>
  <c r="AC101" i="38" a="1"/>
  <c r="AC101" i="38" s="1"/>
  <c r="AB101" i="38" a="1"/>
  <c r="AB101" i="38" s="1"/>
  <c r="AA101" i="38" a="1"/>
  <c r="AA101" i="38" s="1"/>
  <c r="Z101" i="38" a="1"/>
  <c r="Z101" i="38" s="1"/>
  <c r="Y101" i="38" a="1"/>
  <c r="Y101" i="38" s="1"/>
  <c r="X101" i="38" a="1"/>
  <c r="X101" i="38" s="1"/>
  <c r="W101" i="38" a="1"/>
  <c r="W101" i="38" s="1"/>
  <c r="V101" i="38" a="1"/>
  <c r="V101" i="38"/>
  <c r="U101" i="38" a="1"/>
  <c r="U101" i="38" s="1"/>
  <c r="T101" i="38" a="1"/>
  <c r="T101" i="38" s="1"/>
  <c r="S101" i="38" a="1"/>
  <c r="S101" i="38" s="1"/>
  <c r="R101" i="38" a="1"/>
  <c r="R101" i="38"/>
  <c r="Q101" i="38" a="1"/>
  <c r="Q101" i="38" s="1"/>
  <c r="P101" i="38" a="1"/>
  <c r="P101" i="38" s="1"/>
  <c r="O101" i="38" a="1"/>
  <c r="O101" i="38" s="1"/>
  <c r="N101" i="38" a="1"/>
  <c r="N101" i="38"/>
  <c r="M101" i="38" a="1"/>
  <c r="M101" i="38" s="1"/>
  <c r="L101" i="38" a="1"/>
  <c r="L101" i="38" s="1"/>
  <c r="K101" i="38" a="1"/>
  <c r="K101" i="38" s="1"/>
  <c r="AG100" i="38" a="1"/>
  <c r="AG100" i="38"/>
  <c r="AF100" i="38" a="1"/>
  <c r="AF100" i="38" s="1"/>
  <c r="AE100" i="38" a="1"/>
  <c r="AE100" i="38" s="1"/>
  <c r="AD100" i="38" a="1"/>
  <c r="AD100" i="38" s="1"/>
  <c r="AC100" i="38" a="1"/>
  <c r="AC100" i="38" s="1"/>
  <c r="AB100" i="38" a="1"/>
  <c r="AB100" i="38" s="1"/>
  <c r="AA100" i="38" a="1"/>
  <c r="AA100" i="38" s="1"/>
  <c r="Z100" i="38" a="1"/>
  <c r="Z100" i="38" s="1"/>
  <c r="Y100" i="38" a="1"/>
  <c r="Y100" i="38"/>
  <c r="X100" i="38" a="1"/>
  <c r="X100" i="38" s="1"/>
  <c r="W100" i="38" a="1"/>
  <c r="W100" i="38" s="1"/>
  <c r="V100" i="38" a="1"/>
  <c r="V100" i="38" s="1"/>
  <c r="U100" i="38" a="1"/>
  <c r="U100" i="38" s="1"/>
  <c r="T100" i="38" a="1"/>
  <c r="T100" i="38" s="1"/>
  <c r="S100" i="38" a="1"/>
  <c r="S100" i="38"/>
  <c r="R100" i="38" a="1"/>
  <c r="R100" i="38" s="1"/>
  <c r="Q100" i="38" a="1"/>
  <c r="Q100" i="38"/>
  <c r="P100" i="38" a="1"/>
  <c r="P100" i="38" s="1"/>
  <c r="O100" i="38" a="1"/>
  <c r="O100" i="38" s="1"/>
  <c r="N100" i="38" a="1"/>
  <c r="N100" i="38" s="1"/>
  <c r="M100" i="38" a="1"/>
  <c r="M100" i="38"/>
  <c r="L100" i="38" a="1"/>
  <c r="L100" i="38" s="1"/>
  <c r="K100" i="38" a="1"/>
  <c r="K100" i="38"/>
  <c r="AG99" i="38" a="1"/>
  <c r="AG99" i="38" s="1"/>
  <c r="AF99" i="38" a="1"/>
  <c r="AF99" i="38" s="1"/>
  <c r="AE99" i="38" a="1"/>
  <c r="AE99" i="38"/>
  <c r="AD99" i="38" a="1"/>
  <c r="AD99" i="38" s="1"/>
  <c r="AC99" i="38" a="1"/>
  <c r="AC99" i="38" s="1"/>
  <c r="AB99" i="38" a="1"/>
  <c r="AB99" i="38" s="1"/>
  <c r="AA99" i="38" a="1"/>
  <c r="AA99" i="38"/>
  <c r="Z99" i="38" a="1"/>
  <c r="Z99" i="38" s="1"/>
  <c r="Y99" i="38" a="1"/>
  <c r="Y99" i="38" s="1"/>
  <c r="X99" i="38" a="1"/>
  <c r="X99" i="38" s="1"/>
  <c r="W99" i="38" a="1"/>
  <c r="W99" i="38" s="1"/>
  <c r="V99" i="38" a="1"/>
  <c r="V99" i="38" s="1"/>
  <c r="U99" i="38" a="1"/>
  <c r="U99" i="38" s="1"/>
  <c r="T99" i="38" a="1"/>
  <c r="T99" i="38" s="1"/>
  <c r="S99" i="38" a="1"/>
  <c r="S99" i="38"/>
  <c r="R99" i="38" a="1"/>
  <c r="R99" i="38" s="1"/>
  <c r="Q99" i="38" a="1"/>
  <c r="Q99" i="38" s="1"/>
  <c r="P99" i="38" a="1"/>
  <c r="P99" i="38" s="1"/>
  <c r="O99" i="38" a="1"/>
  <c r="O99" i="38" s="1"/>
  <c r="N99" i="38" a="1"/>
  <c r="N99" i="38" s="1"/>
  <c r="M99" i="38" a="1"/>
  <c r="M99" i="38"/>
  <c r="L99" i="38" a="1"/>
  <c r="L99" i="38" s="1"/>
  <c r="J99" i="38" s="1"/>
  <c r="K99" i="38" a="1"/>
  <c r="K99" i="38"/>
  <c r="AG98" i="38" a="1"/>
  <c r="AG98" i="38" s="1"/>
  <c r="AF98" i="38" a="1"/>
  <c r="AF98" i="38" s="1"/>
  <c r="AE98" i="38" a="1"/>
  <c r="AE98" i="38"/>
  <c r="AD98" i="38" a="1"/>
  <c r="AD98" i="38" s="1"/>
  <c r="AC98" i="38" a="1"/>
  <c r="AC98" i="38"/>
  <c r="AB98" i="38" a="1"/>
  <c r="AB98" i="38" s="1"/>
  <c r="AA98" i="38" a="1"/>
  <c r="AA98" i="38" s="1"/>
  <c r="Z98" i="38" a="1"/>
  <c r="Z98" i="38" s="1"/>
  <c r="Y98" i="38" a="1"/>
  <c r="Y98" i="38"/>
  <c r="X98" i="38" a="1"/>
  <c r="X98" i="38" s="1"/>
  <c r="W98" i="38" a="1"/>
  <c r="W98" i="38"/>
  <c r="V98" i="38" a="1"/>
  <c r="V98" i="38" s="1"/>
  <c r="U98" i="38" a="1"/>
  <c r="U98" i="38"/>
  <c r="T98" i="38" a="1"/>
  <c r="T98" i="38" s="1"/>
  <c r="S98" i="38" a="1"/>
  <c r="S98" i="38" s="1"/>
  <c r="R98" i="38" a="1"/>
  <c r="R98" i="38" s="1"/>
  <c r="Q98" i="38" a="1"/>
  <c r="Q98" i="38"/>
  <c r="P98" i="38" a="1"/>
  <c r="P98" i="38" s="1"/>
  <c r="O98" i="38" a="1"/>
  <c r="O98" i="38" s="1"/>
  <c r="N98" i="38" a="1"/>
  <c r="N98" i="38" s="1"/>
  <c r="M98" i="38" a="1"/>
  <c r="M98" i="38"/>
  <c r="L98" i="38" a="1"/>
  <c r="L98" i="38" s="1"/>
  <c r="K98" i="38" a="1"/>
  <c r="K98" i="38" s="1"/>
  <c r="E98" i="38"/>
  <c r="E99" i="38" s="1"/>
  <c r="E100" i="38" s="1"/>
  <c r="E103" i="38" s="1"/>
  <c r="E104" i="38" s="1"/>
  <c r="E105" i="38" s="1"/>
  <c r="AG97" i="38" a="1"/>
  <c r="AG97" i="38" s="1"/>
  <c r="AF97" i="38" a="1"/>
  <c r="AF97" i="38" s="1"/>
  <c r="AE97" i="38" a="1"/>
  <c r="AE97" i="38" s="1"/>
  <c r="AD97" i="38" a="1"/>
  <c r="AD97" i="38" s="1"/>
  <c r="AC97" i="38" a="1"/>
  <c r="AC97" i="38"/>
  <c r="AB97" i="38" a="1"/>
  <c r="AB97" i="38" s="1"/>
  <c r="AA97" i="38" a="1"/>
  <c r="AA97" i="38" s="1"/>
  <c r="Z97" i="38" a="1"/>
  <c r="Z97" i="38" s="1"/>
  <c r="Y97" i="38" a="1"/>
  <c r="Y97" i="38" s="1"/>
  <c r="X97" i="38" a="1"/>
  <c r="X97" i="38" s="1"/>
  <c r="W97" i="38" a="1"/>
  <c r="W97" i="38"/>
  <c r="V97" i="38" a="1"/>
  <c r="V97" i="38" s="1"/>
  <c r="U97" i="38" a="1"/>
  <c r="U97" i="38"/>
  <c r="T97" i="38" a="1"/>
  <c r="T97" i="38" s="1"/>
  <c r="S97" i="38" a="1"/>
  <c r="S97" i="38" s="1"/>
  <c r="R97" i="38" a="1"/>
  <c r="R97" i="38" s="1"/>
  <c r="Q97" i="38" a="1"/>
  <c r="Q97" i="38"/>
  <c r="P97" i="38" a="1"/>
  <c r="P97" i="38" s="1"/>
  <c r="O97" i="38" a="1"/>
  <c r="O97" i="38"/>
  <c r="N97" i="38" a="1"/>
  <c r="N97" i="38" s="1"/>
  <c r="M97" i="38" a="1"/>
  <c r="M97" i="38"/>
  <c r="L97" i="38" a="1"/>
  <c r="L97" i="38" s="1"/>
  <c r="K97" i="38" a="1"/>
  <c r="K97" i="38" s="1"/>
  <c r="E96" i="38"/>
  <c r="AG95" i="38" a="1"/>
  <c r="AG95" i="38"/>
  <c r="AF95" i="38" a="1"/>
  <c r="AF95" i="38"/>
  <c r="AE95" i="38" a="1"/>
  <c r="AE95" i="38"/>
  <c r="AD95" i="38" a="1"/>
  <c r="AD95" i="38"/>
  <c r="AC95" i="38" a="1"/>
  <c r="AC95" i="38"/>
  <c r="AB95" i="38" a="1"/>
  <c r="AB95" i="38"/>
  <c r="AA95" i="38" a="1"/>
  <c r="AA95" i="38"/>
  <c r="Z95" i="38" a="1"/>
  <c r="Z95" i="38"/>
  <c r="Y95" i="38" a="1"/>
  <c r="Y95" i="38"/>
  <c r="X95" i="38" a="1"/>
  <c r="X95" i="38"/>
  <c r="W95" i="38" a="1"/>
  <c r="W95" i="38"/>
  <c r="V95" i="38" a="1"/>
  <c r="V95" i="38"/>
  <c r="U95" i="38" a="1"/>
  <c r="U95" i="38"/>
  <c r="T95" i="38" a="1"/>
  <c r="T95" i="38"/>
  <c r="S95" i="38" a="1"/>
  <c r="S95" i="38"/>
  <c r="R95" i="38" a="1"/>
  <c r="R95" i="38"/>
  <c r="Q95" i="38" a="1"/>
  <c r="Q95" i="38"/>
  <c r="P95" i="38" a="1"/>
  <c r="P95" i="38"/>
  <c r="O95" i="38" a="1"/>
  <c r="O95" i="38"/>
  <c r="N95" i="38" a="1"/>
  <c r="N95" i="38"/>
  <c r="M95" i="38" a="1"/>
  <c r="M95" i="38"/>
  <c r="L95" i="38" a="1"/>
  <c r="L95" i="38"/>
  <c r="K95" i="38" a="1"/>
  <c r="K95" i="38"/>
  <c r="AG93" i="38" a="1"/>
  <c r="AG93" i="38" s="1"/>
  <c r="AF93" i="38" a="1"/>
  <c r="AF93" i="38" s="1"/>
  <c r="AE93" i="38" a="1"/>
  <c r="AE93" i="38" s="1"/>
  <c r="AD93" i="38" a="1"/>
  <c r="AD93" i="38"/>
  <c r="AC93" i="38" a="1"/>
  <c r="AC93" i="38" s="1"/>
  <c r="AB93" i="38" a="1"/>
  <c r="AB93" i="38" s="1"/>
  <c r="AA93" i="38" a="1"/>
  <c r="AA93" i="38" s="1"/>
  <c r="Z93" i="38" a="1"/>
  <c r="Z93" i="38" s="1"/>
  <c r="Y93" i="38" a="1"/>
  <c r="Y93" i="38" s="1"/>
  <c r="X93" i="38" a="1"/>
  <c r="X93" i="38" s="1"/>
  <c r="W93" i="38" a="1"/>
  <c r="W93" i="38" s="1"/>
  <c r="V93" i="38" a="1"/>
  <c r="V93" i="38"/>
  <c r="U93" i="38" a="1"/>
  <c r="U93" i="38" s="1"/>
  <c r="T93" i="38" a="1"/>
  <c r="T93" i="38" s="1"/>
  <c r="S93" i="38" a="1"/>
  <c r="S93" i="38" s="1"/>
  <c r="R93" i="38" a="1"/>
  <c r="R93" i="38" s="1"/>
  <c r="Q93" i="38" a="1"/>
  <c r="Q93" i="38" s="1"/>
  <c r="P93" i="38" a="1"/>
  <c r="P93" i="38"/>
  <c r="O93" i="38" a="1"/>
  <c r="O93" i="38" s="1"/>
  <c r="N93" i="38" a="1"/>
  <c r="N93" i="38"/>
  <c r="M93" i="38" a="1"/>
  <c r="M93" i="38" s="1"/>
  <c r="L93" i="38" a="1"/>
  <c r="L93" i="38" s="1"/>
  <c r="K93" i="38" a="1"/>
  <c r="K93" i="38" s="1"/>
  <c r="AG92" i="38" a="1"/>
  <c r="AG92" i="38" s="1"/>
  <c r="AF92" i="38" a="1"/>
  <c r="AF92" i="38" s="1"/>
  <c r="AE92" i="38" a="1"/>
  <c r="AE92" i="38" s="1"/>
  <c r="AD92" i="38" a="1"/>
  <c r="AD92" i="38" s="1"/>
  <c r="AC92" i="38" a="1"/>
  <c r="AC92" i="38" s="1"/>
  <c r="AB92" i="38" a="1"/>
  <c r="AB92" i="38"/>
  <c r="AA92" i="38" a="1"/>
  <c r="AA92" i="38" s="1"/>
  <c r="Z92" i="38" a="1"/>
  <c r="Z92" i="38"/>
  <c r="Y92" i="38" a="1"/>
  <c r="Y92" i="38" s="1"/>
  <c r="X92" i="38" a="1"/>
  <c r="X92" i="38" s="1"/>
  <c r="W92" i="38" a="1"/>
  <c r="W92" i="38" s="1"/>
  <c r="V92" i="38" a="1"/>
  <c r="V92" i="38" s="1"/>
  <c r="U92" i="38" a="1"/>
  <c r="U92" i="38" s="1"/>
  <c r="T92" i="38" a="1"/>
  <c r="T92" i="38"/>
  <c r="S92" i="38" a="1"/>
  <c r="S92" i="38" s="1"/>
  <c r="R92" i="38" a="1"/>
  <c r="R92" i="38"/>
  <c r="Q92" i="38" a="1"/>
  <c r="Q92" i="38" s="1"/>
  <c r="P92" i="38" a="1"/>
  <c r="P92" i="38" s="1"/>
  <c r="O92" i="38" a="1"/>
  <c r="O92" i="38" s="1"/>
  <c r="N92" i="38" a="1"/>
  <c r="N92" i="38" s="1"/>
  <c r="M92" i="38" a="1"/>
  <c r="M92" i="38" s="1"/>
  <c r="L92" i="38" a="1"/>
  <c r="L92" i="38"/>
  <c r="K92" i="38" a="1"/>
  <c r="K92" i="38" s="1"/>
  <c r="E92" i="38"/>
  <c r="E93" i="38" s="1"/>
  <c r="E94" i="38" s="1"/>
  <c r="AG91" i="38" a="1"/>
  <c r="AG91" i="38" s="1"/>
  <c r="AF91" i="38" a="1"/>
  <c r="AF91" i="38" s="1"/>
  <c r="AE91" i="38" a="1"/>
  <c r="AE91" i="38" s="1"/>
  <c r="AD91" i="38" a="1"/>
  <c r="AD91" i="38"/>
  <c r="AC91" i="38" a="1"/>
  <c r="AC91" i="38" s="1"/>
  <c r="AB91" i="38" a="1"/>
  <c r="AB91" i="38"/>
  <c r="AA91" i="38" a="1"/>
  <c r="AA91" i="38" s="1"/>
  <c r="Z91" i="38" a="1"/>
  <c r="Z91" i="38" s="1"/>
  <c r="Y91" i="38" a="1"/>
  <c r="Y91" i="38" s="1"/>
  <c r="X91" i="38" a="1"/>
  <c r="X91" i="38" s="1"/>
  <c r="W91" i="38" a="1"/>
  <c r="W91" i="38" s="1"/>
  <c r="V91" i="38" a="1"/>
  <c r="V91" i="38"/>
  <c r="U91" i="38" a="1"/>
  <c r="U91" i="38" s="1"/>
  <c r="T91" i="38" a="1"/>
  <c r="T91" i="38" s="1"/>
  <c r="S91" i="38" a="1"/>
  <c r="S91" i="38" s="1"/>
  <c r="R91" i="38" a="1"/>
  <c r="R91" i="38" s="1"/>
  <c r="Q91" i="38" a="1"/>
  <c r="Q91" i="38" s="1"/>
  <c r="P91" i="38" a="1"/>
  <c r="P91" i="38" s="1"/>
  <c r="O91" i="38" a="1"/>
  <c r="O91" i="38" s="1"/>
  <c r="N91" i="38" a="1"/>
  <c r="N91" i="38" s="1"/>
  <c r="M91" i="38" a="1"/>
  <c r="M91" i="38" s="1"/>
  <c r="L91" i="38" a="1"/>
  <c r="L91" i="38" s="1"/>
  <c r="K91" i="38" a="1"/>
  <c r="K91" i="38" s="1"/>
  <c r="AG90" i="38" a="1"/>
  <c r="AG90" i="38" s="1"/>
  <c r="AF90" i="38" a="1"/>
  <c r="AF90" i="38"/>
  <c r="AE90" i="38" a="1"/>
  <c r="AE90" i="38" s="1"/>
  <c r="AD90" i="38" a="1"/>
  <c r="AD90" i="38"/>
  <c r="AC90" i="38" a="1"/>
  <c r="AC90" i="38" s="1"/>
  <c r="AB90" i="38" a="1"/>
  <c r="AB90" i="38"/>
  <c r="AA90" i="38" a="1"/>
  <c r="AA90" i="38" s="1"/>
  <c r="Z90" i="38" a="1"/>
  <c r="Z90" i="38"/>
  <c r="Y90" i="38" a="1"/>
  <c r="Y90" i="38" s="1"/>
  <c r="X90" i="38" a="1"/>
  <c r="X90" i="38"/>
  <c r="W90" i="38" a="1"/>
  <c r="W90" i="38" s="1"/>
  <c r="V90" i="38" a="1"/>
  <c r="V90" i="38"/>
  <c r="U90" i="38" a="1"/>
  <c r="U90" i="38" s="1"/>
  <c r="T90" i="38" a="1"/>
  <c r="T90" i="38"/>
  <c r="S90" i="38" a="1"/>
  <c r="S90" i="38" s="1"/>
  <c r="R90" i="38" a="1"/>
  <c r="R90" i="38"/>
  <c r="Q90" i="38" a="1"/>
  <c r="Q90" i="38" s="1"/>
  <c r="P90" i="38" a="1"/>
  <c r="P90" i="38"/>
  <c r="O90" i="38" a="1"/>
  <c r="O90" i="38" s="1"/>
  <c r="N90" i="38" a="1"/>
  <c r="N90" i="38"/>
  <c r="M90" i="38" a="1"/>
  <c r="M90" i="38" s="1"/>
  <c r="L90" i="38" a="1"/>
  <c r="L90" i="38"/>
  <c r="K90" i="38" a="1"/>
  <c r="K90" i="38" s="1"/>
  <c r="J90" i="38" s="1"/>
  <c r="AG88" i="38" a="1"/>
  <c r="AG88" i="38" s="1"/>
  <c r="AF88" i="38" a="1"/>
  <c r="AF88" i="38"/>
  <c r="AE88" i="38" a="1"/>
  <c r="AE88" i="38" s="1"/>
  <c r="AD88" i="38" a="1"/>
  <c r="AD88" i="38"/>
  <c r="AC88" i="38" a="1"/>
  <c r="AC88" i="38" s="1"/>
  <c r="AB88" i="38" a="1"/>
  <c r="AB88" i="38" s="1"/>
  <c r="AA88" i="38" a="1"/>
  <c r="AA88" i="38" s="1"/>
  <c r="Z88" i="38" a="1"/>
  <c r="Z88" i="38" s="1"/>
  <c r="Y88" i="38" a="1"/>
  <c r="Y88" i="38" s="1"/>
  <c r="X88" i="38" a="1"/>
  <c r="X88" i="38"/>
  <c r="W88" i="38" a="1"/>
  <c r="W88" i="38" s="1"/>
  <c r="V88" i="38" a="1"/>
  <c r="V88" i="38"/>
  <c r="U88" i="38" a="1"/>
  <c r="U88" i="38" s="1"/>
  <c r="T88" i="38" a="1"/>
  <c r="T88" i="38" s="1"/>
  <c r="S88" i="38" a="1"/>
  <c r="S88" i="38" s="1"/>
  <c r="R88" i="38" a="1"/>
  <c r="R88" i="38" s="1"/>
  <c r="Q88" i="38" a="1"/>
  <c r="Q88" i="38" s="1"/>
  <c r="P88" i="38" a="1"/>
  <c r="P88" i="38"/>
  <c r="O88" i="38" a="1"/>
  <c r="O88" i="38" s="1"/>
  <c r="N88" i="38" a="1"/>
  <c r="N88" i="38"/>
  <c r="M88" i="38" a="1"/>
  <c r="M88" i="38" s="1"/>
  <c r="L88" i="38" a="1"/>
  <c r="L88" i="38" s="1"/>
  <c r="K88" i="38" a="1"/>
  <c r="K88" i="38" s="1"/>
  <c r="AG87" i="38" a="1"/>
  <c r="AG87" i="38" s="1"/>
  <c r="AF87" i="38" a="1"/>
  <c r="AF87" i="38" s="1"/>
  <c r="AE87" i="38" a="1"/>
  <c r="AE87" i="38" s="1"/>
  <c r="AD87" i="38" a="1"/>
  <c r="AD87" i="38" s="1"/>
  <c r="AC87" i="38" a="1"/>
  <c r="AC87" i="38" s="1"/>
  <c r="AB87" i="38" a="1"/>
  <c r="AB87" i="38" s="1"/>
  <c r="AA87" i="38" a="1"/>
  <c r="AA87" i="38" s="1"/>
  <c r="Z87" i="38" a="1"/>
  <c r="Z87" i="38" s="1"/>
  <c r="Y87" i="38" a="1"/>
  <c r="Y87" i="38" s="1"/>
  <c r="X87" i="38" a="1"/>
  <c r="X87" i="38" s="1"/>
  <c r="W87" i="38" a="1"/>
  <c r="W87" i="38" s="1"/>
  <c r="V87" i="38" a="1"/>
  <c r="V87" i="38" s="1"/>
  <c r="U87" i="38" a="1"/>
  <c r="U87" i="38" s="1"/>
  <c r="T87" i="38" a="1"/>
  <c r="T87" i="38" s="1"/>
  <c r="S87" i="38" a="1"/>
  <c r="S87" i="38" s="1"/>
  <c r="R87" i="38" a="1"/>
  <c r="R87" i="38" s="1"/>
  <c r="Q87" i="38" a="1"/>
  <c r="Q87" i="38" s="1"/>
  <c r="P87" i="38" a="1"/>
  <c r="P87" i="38" s="1"/>
  <c r="O87" i="38" a="1"/>
  <c r="O87" i="38" s="1"/>
  <c r="N87" i="38" a="1"/>
  <c r="N87" i="38" s="1"/>
  <c r="M87" i="38" a="1"/>
  <c r="M87" i="38" s="1"/>
  <c r="L87" i="38" a="1"/>
  <c r="L87" i="38" s="1"/>
  <c r="K87" i="38" a="1"/>
  <c r="K87" i="38" s="1"/>
  <c r="AG86" i="38" a="1"/>
  <c r="AG86" i="38" s="1"/>
  <c r="AF86" i="38" a="1"/>
  <c r="AF86" i="38" s="1"/>
  <c r="AE86" i="38" a="1"/>
  <c r="AE86" i="38" s="1"/>
  <c r="AD86" i="38" a="1"/>
  <c r="AD86" i="38" s="1"/>
  <c r="AC86" i="38" a="1"/>
  <c r="AC86" i="38" s="1"/>
  <c r="AB86" i="38" a="1"/>
  <c r="AB86" i="38" s="1"/>
  <c r="AA86" i="38" a="1"/>
  <c r="AA86" i="38" s="1"/>
  <c r="Z86" i="38" a="1"/>
  <c r="Z86" i="38" s="1"/>
  <c r="Y86" i="38" a="1"/>
  <c r="Y86" i="38" s="1"/>
  <c r="X86" i="38" a="1"/>
  <c r="X86" i="38" s="1"/>
  <c r="W86" i="38" a="1"/>
  <c r="W86" i="38" s="1"/>
  <c r="V86" i="38" a="1"/>
  <c r="V86" i="38" s="1"/>
  <c r="U86" i="38" a="1"/>
  <c r="U86" i="38" s="1"/>
  <c r="T86" i="38" a="1"/>
  <c r="T86" i="38" s="1"/>
  <c r="S86" i="38" a="1"/>
  <c r="S86" i="38" s="1"/>
  <c r="R86" i="38" a="1"/>
  <c r="R86" i="38" s="1"/>
  <c r="Q86" i="38" a="1"/>
  <c r="Q86" i="38" s="1"/>
  <c r="P86" i="38" a="1"/>
  <c r="P86" i="38" s="1"/>
  <c r="O86" i="38" a="1"/>
  <c r="O86" i="38" s="1"/>
  <c r="N86" i="38" a="1"/>
  <c r="N86" i="38" s="1"/>
  <c r="M86" i="38" a="1"/>
  <c r="M86" i="38" s="1"/>
  <c r="L86" i="38" a="1"/>
  <c r="L86" i="38" s="1"/>
  <c r="K86" i="38" a="1"/>
  <c r="K86" i="38" s="1"/>
  <c r="J86" i="38" s="1"/>
  <c r="AG85" i="38" a="1"/>
  <c r="AG85" i="38" s="1"/>
  <c r="AF85" i="38" a="1"/>
  <c r="AF85" i="38" s="1"/>
  <c r="AE85" i="38" a="1"/>
  <c r="AE85" i="38" s="1"/>
  <c r="AD85" i="38" a="1"/>
  <c r="AD85" i="38" s="1"/>
  <c r="AC85" i="38" a="1"/>
  <c r="AC85" i="38" s="1"/>
  <c r="AB85" i="38" a="1"/>
  <c r="AB85" i="38" s="1"/>
  <c r="AA85" i="38" a="1"/>
  <c r="AA85" i="38" s="1"/>
  <c r="Z85" i="38" a="1"/>
  <c r="Z85" i="38" s="1"/>
  <c r="Y85" i="38" a="1"/>
  <c r="Y85" i="38" s="1"/>
  <c r="X85" i="38" a="1"/>
  <c r="X85" i="38" s="1"/>
  <c r="W85" i="38" a="1"/>
  <c r="W85" i="38" s="1"/>
  <c r="V85" i="38" a="1"/>
  <c r="V85" i="38" s="1"/>
  <c r="U85" i="38" a="1"/>
  <c r="U85" i="38" s="1"/>
  <c r="T85" i="38" a="1"/>
  <c r="T85" i="38" s="1"/>
  <c r="S85" i="38" a="1"/>
  <c r="S85" i="38" s="1"/>
  <c r="R85" i="38" a="1"/>
  <c r="R85" i="38" s="1"/>
  <c r="Q85" i="38" a="1"/>
  <c r="Q85" i="38" s="1"/>
  <c r="P85" i="38" a="1"/>
  <c r="P85" i="38" s="1"/>
  <c r="O85" i="38" a="1"/>
  <c r="O85" i="38" s="1"/>
  <c r="N85" i="38" a="1"/>
  <c r="N85" i="38" s="1"/>
  <c r="M85" i="38" a="1"/>
  <c r="M85" i="38" s="1"/>
  <c r="L85" i="38" a="1"/>
  <c r="L85" i="38" s="1"/>
  <c r="K85" i="38" a="1"/>
  <c r="K85" i="38" s="1"/>
  <c r="AG84" i="38" a="1"/>
  <c r="AG84" i="38" s="1"/>
  <c r="AF84" i="38" a="1"/>
  <c r="AF84" i="38" s="1"/>
  <c r="AE84" i="38" a="1"/>
  <c r="AE84" i="38" s="1"/>
  <c r="AD84" i="38" a="1"/>
  <c r="AD84" i="38" s="1"/>
  <c r="AC84" i="38" a="1"/>
  <c r="AC84" i="38" s="1"/>
  <c r="AB84" i="38" a="1"/>
  <c r="AB84" i="38" s="1"/>
  <c r="AA84" i="38" a="1"/>
  <c r="AA84" i="38" s="1"/>
  <c r="Z84" i="38" a="1"/>
  <c r="Z84" i="38" s="1"/>
  <c r="Y84" i="38" a="1"/>
  <c r="Y84" i="38" s="1"/>
  <c r="X84" i="38" a="1"/>
  <c r="X84" i="38" s="1"/>
  <c r="W84" i="38" a="1"/>
  <c r="W84" i="38" s="1"/>
  <c r="V84" i="38" a="1"/>
  <c r="V84" i="38" s="1"/>
  <c r="U84" i="38" a="1"/>
  <c r="U84" i="38" s="1"/>
  <c r="T84" i="38" a="1"/>
  <c r="T84" i="38" s="1"/>
  <c r="S84" i="38" a="1"/>
  <c r="S84" i="38" s="1"/>
  <c r="R84" i="38" a="1"/>
  <c r="R84" i="38" s="1"/>
  <c r="Q84" i="38" a="1"/>
  <c r="Q84" i="38" s="1"/>
  <c r="P84" i="38" a="1"/>
  <c r="P84" i="38" s="1"/>
  <c r="O84" i="38" a="1"/>
  <c r="O84" i="38" s="1"/>
  <c r="N84" i="38" a="1"/>
  <c r="N84" i="38" s="1"/>
  <c r="M84" i="38" a="1"/>
  <c r="M84" i="38" s="1"/>
  <c r="L84" i="38" a="1"/>
  <c r="L84" i="38" s="1"/>
  <c r="K84" i="38" a="1"/>
  <c r="K84" i="38" s="1"/>
  <c r="AG83" i="38" a="1"/>
  <c r="AG83" i="38" s="1"/>
  <c r="AF83" i="38" a="1"/>
  <c r="AF83" i="38" s="1"/>
  <c r="AE83" i="38" a="1"/>
  <c r="AE83" i="38" s="1"/>
  <c r="AD83" i="38" a="1"/>
  <c r="AD83" i="38" s="1"/>
  <c r="AC83" i="38" a="1"/>
  <c r="AC83" i="38" s="1"/>
  <c r="AB83" i="38" a="1"/>
  <c r="AB83" i="38" s="1"/>
  <c r="AA83" i="38" a="1"/>
  <c r="AA83" i="38" s="1"/>
  <c r="Z83" i="38" a="1"/>
  <c r="Z83" i="38" s="1"/>
  <c r="Y83" i="38" a="1"/>
  <c r="Y83" i="38" s="1"/>
  <c r="X83" i="38" a="1"/>
  <c r="X83" i="38" s="1"/>
  <c r="W83" i="38" a="1"/>
  <c r="W83" i="38" s="1"/>
  <c r="V83" i="38" a="1"/>
  <c r="V83" i="38" s="1"/>
  <c r="U83" i="38" a="1"/>
  <c r="U83" i="38" s="1"/>
  <c r="T83" i="38" a="1"/>
  <c r="T83" i="38" s="1"/>
  <c r="S83" i="38" a="1"/>
  <c r="S83" i="38" s="1"/>
  <c r="R83" i="38" a="1"/>
  <c r="R83" i="38" s="1"/>
  <c r="Q83" i="38" a="1"/>
  <c r="Q83" i="38" s="1"/>
  <c r="P83" i="38" a="1"/>
  <c r="P83" i="38" s="1"/>
  <c r="O83" i="38" a="1"/>
  <c r="O83" i="38" s="1"/>
  <c r="N83" i="38" a="1"/>
  <c r="N83" i="38" s="1"/>
  <c r="M83" i="38" a="1"/>
  <c r="M83" i="38" s="1"/>
  <c r="L83" i="38" a="1"/>
  <c r="L83" i="38" s="1"/>
  <c r="K83" i="38" a="1"/>
  <c r="K83" i="38" s="1"/>
  <c r="AG82" i="38" a="1"/>
  <c r="AG82" i="38" s="1"/>
  <c r="AF82" i="38" a="1"/>
  <c r="AF82" i="38" s="1"/>
  <c r="AE82" i="38" a="1"/>
  <c r="AE82" i="38" s="1"/>
  <c r="AD82" i="38" a="1"/>
  <c r="AD82" i="38" s="1"/>
  <c r="AC82" i="38" a="1"/>
  <c r="AC82" i="38" s="1"/>
  <c r="AB82" i="38" a="1"/>
  <c r="AB82" i="38" s="1"/>
  <c r="AA82" i="38" a="1"/>
  <c r="AA82" i="38" s="1"/>
  <c r="Z82" i="38" a="1"/>
  <c r="Z82" i="38" s="1"/>
  <c r="Y82" i="38" a="1"/>
  <c r="Y82" i="38" s="1"/>
  <c r="X82" i="38" a="1"/>
  <c r="X82" i="38" s="1"/>
  <c r="W82" i="38" a="1"/>
  <c r="W82" i="38" s="1"/>
  <c r="V82" i="38" a="1"/>
  <c r="V82" i="38" s="1"/>
  <c r="U82" i="38" a="1"/>
  <c r="U82" i="38" s="1"/>
  <c r="T82" i="38" a="1"/>
  <c r="T82" i="38" s="1"/>
  <c r="S82" i="38" a="1"/>
  <c r="S82" i="38" s="1"/>
  <c r="R82" i="38" a="1"/>
  <c r="R82" i="38" s="1"/>
  <c r="Q82" i="38" a="1"/>
  <c r="Q82" i="38" s="1"/>
  <c r="P82" i="38" a="1"/>
  <c r="P82" i="38" s="1"/>
  <c r="O82" i="38" a="1"/>
  <c r="O82" i="38" s="1"/>
  <c r="N82" i="38" a="1"/>
  <c r="N82" i="38" s="1"/>
  <c r="M82" i="38" a="1"/>
  <c r="M82" i="38" s="1"/>
  <c r="L82" i="38" a="1"/>
  <c r="L82" i="38" s="1"/>
  <c r="K82" i="38" a="1"/>
  <c r="K82" i="38" s="1"/>
  <c r="J82" i="38" s="1"/>
  <c r="AG81" i="38" a="1"/>
  <c r="AG81" i="38" s="1"/>
  <c r="AF81" i="38" a="1"/>
  <c r="AF81" i="38" s="1"/>
  <c r="AE81" i="38" a="1"/>
  <c r="AE81" i="38" s="1"/>
  <c r="AD81" i="38" a="1"/>
  <c r="AD81" i="38" s="1"/>
  <c r="AC81" i="38" a="1"/>
  <c r="AC81" i="38" s="1"/>
  <c r="AB81" i="38" a="1"/>
  <c r="AB81" i="38" s="1"/>
  <c r="AA81" i="38" a="1"/>
  <c r="AA81" i="38" s="1"/>
  <c r="Z81" i="38" a="1"/>
  <c r="Z81" i="38" s="1"/>
  <c r="Y81" i="38" a="1"/>
  <c r="Y81" i="38" s="1"/>
  <c r="X81" i="38" a="1"/>
  <c r="X81" i="38" s="1"/>
  <c r="W81" i="38" a="1"/>
  <c r="W81" i="38" s="1"/>
  <c r="V81" i="38" a="1"/>
  <c r="V81" i="38" s="1"/>
  <c r="U81" i="38" a="1"/>
  <c r="U81" i="38" s="1"/>
  <c r="T81" i="38" a="1"/>
  <c r="T81" i="38" s="1"/>
  <c r="S81" i="38" a="1"/>
  <c r="S81" i="38" s="1"/>
  <c r="R81" i="38" a="1"/>
  <c r="R81" i="38" s="1"/>
  <c r="Q81" i="38" a="1"/>
  <c r="Q81" i="38" s="1"/>
  <c r="P81" i="38" a="1"/>
  <c r="P81" i="38" s="1"/>
  <c r="O81" i="38" a="1"/>
  <c r="O81" i="38" s="1"/>
  <c r="N81" i="38" a="1"/>
  <c r="N81" i="38" s="1"/>
  <c r="M81" i="38" a="1"/>
  <c r="M81" i="38" s="1"/>
  <c r="L81" i="38" a="1"/>
  <c r="L81" i="38" s="1"/>
  <c r="K81" i="38" a="1"/>
  <c r="K81" i="38" s="1"/>
  <c r="AG80" i="38" a="1"/>
  <c r="AG80" i="38" s="1"/>
  <c r="AF80" i="38" a="1"/>
  <c r="AF80" i="38" s="1"/>
  <c r="AE80" i="38" a="1"/>
  <c r="AE80" i="38" s="1"/>
  <c r="AD80" i="38" a="1"/>
  <c r="AD80" i="38" s="1"/>
  <c r="AC80" i="38" a="1"/>
  <c r="AC80" i="38" s="1"/>
  <c r="AB80" i="38" a="1"/>
  <c r="AB80" i="38" s="1"/>
  <c r="AA80" i="38" a="1"/>
  <c r="AA80" i="38" s="1"/>
  <c r="Z80" i="38" a="1"/>
  <c r="Z80" i="38" s="1"/>
  <c r="Y80" i="38" a="1"/>
  <c r="Y80" i="38" s="1"/>
  <c r="X80" i="38" a="1"/>
  <c r="X80" i="38" s="1"/>
  <c r="W80" i="38" a="1"/>
  <c r="W80" i="38" s="1"/>
  <c r="V80" i="38" a="1"/>
  <c r="V80" i="38" s="1"/>
  <c r="U80" i="38" a="1"/>
  <c r="U80" i="38" s="1"/>
  <c r="T80" i="38" a="1"/>
  <c r="T80" i="38" s="1"/>
  <c r="S80" i="38" a="1"/>
  <c r="S80" i="38" s="1"/>
  <c r="R80" i="38" a="1"/>
  <c r="R80" i="38" s="1"/>
  <c r="Q80" i="38" a="1"/>
  <c r="Q80" i="38" s="1"/>
  <c r="P80" i="38" a="1"/>
  <c r="P80" i="38" s="1"/>
  <c r="O80" i="38" a="1"/>
  <c r="O80" i="38" s="1"/>
  <c r="N80" i="38" a="1"/>
  <c r="N80" i="38" s="1"/>
  <c r="M80" i="38" a="1"/>
  <c r="M80" i="38" s="1"/>
  <c r="L80" i="38" a="1"/>
  <c r="L80" i="38" s="1"/>
  <c r="K80" i="38" a="1"/>
  <c r="K80" i="38" s="1"/>
  <c r="AG79" i="38" a="1"/>
  <c r="AG79" i="38" s="1"/>
  <c r="AF79" i="38" a="1"/>
  <c r="AF79" i="38" s="1"/>
  <c r="AE79" i="38" a="1"/>
  <c r="AE79" i="38" s="1"/>
  <c r="AD79" i="38" a="1"/>
  <c r="AD79" i="38" s="1"/>
  <c r="AC79" i="38" a="1"/>
  <c r="AC79" i="38" s="1"/>
  <c r="AB79" i="38" a="1"/>
  <c r="AB79" i="38" s="1"/>
  <c r="AA79" i="38" a="1"/>
  <c r="AA79" i="38" s="1"/>
  <c r="Z79" i="38" a="1"/>
  <c r="Z79" i="38" s="1"/>
  <c r="Y79" i="38" a="1"/>
  <c r="Y79" i="38" s="1"/>
  <c r="X79" i="38" a="1"/>
  <c r="X79" i="38" s="1"/>
  <c r="W79" i="38" a="1"/>
  <c r="W79" i="38" s="1"/>
  <c r="V79" i="38" a="1"/>
  <c r="V79" i="38" s="1"/>
  <c r="U79" i="38" a="1"/>
  <c r="U79" i="38" s="1"/>
  <c r="T79" i="38" a="1"/>
  <c r="T79" i="38" s="1"/>
  <c r="S79" i="38" a="1"/>
  <c r="S79" i="38" s="1"/>
  <c r="R79" i="38" a="1"/>
  <c r="R79" i="38" s="1"/>
  <c r="Q79" i="38" a="1"/>
  <c r="Q79" i="38" s="1"/>
  <c r="P79" i="38" a="1"/>
  <c r="P79" i="38" s="1"/>
  <c r="O79" i="38" a="1"/>
  <c r="O79" i="38" s="1"/>
  <c r="N79" i="38" a="1"/>
  <c r="N79" i="38" s="1"/>
  <c r="M79" i="38" a="1"/>
  <c r="M79" i="38" s="1"/>
  <c r="L79" i="38" a="1"/>
  <c r="L79" i="38" s="1"/>
  <c r="K79" i="38" a="1"/>
  <c r="K79" i="38" s="1"/>
  <c r="AG78" i="38" a="1"/>
  <c r="AG78" i="38" s="1"/>
  <c r="AF78" i="38" a="1"/>
  <c r="AF78" i="38" s="1"/>
  <c r="AE78" i="38" a="1"/>
  <c r="AE78" i="38" s="1"/>
  <c r="AD78" i="38" a="1"/>
  <c r="AD78" i="38" s="1"/>
  <c r="AC78" i="38" a="1"/>
  <c r="AC78" i="38" s="1"/>
  <c r="AB78" i="38" a="1"/>
  <c r="AB78" i="38" s="1"/>
  <c r="AA78" i="38" a="1"/>
  <c r="AA78" i="38" s="1"/>
  <c r="Z78" i="38" a="1"/>
  <c r="Z78" i="38" s="1"/>
  <c r="Y78" i="38" a="1"/>
  <c r="Y78" i="38" s="1"/>
  <c r="X78" i="38" a="1"/>
  <c r="X78" i="38" s="1"/>
  <c r="W78" i="38" a="1"/>
  <c r="W78" i="38" s="1"/>
  <c r="V78" i="38" a="1"/>
  <c r="V78" i="38" s="1"/>
  <c r="U78" i="38" a="1"/>
  <c r="U78" i="38" s="1"/>
  <c r="T78" i="38" a="1"/>
  <c r="T78" i="38" s="1"/>
  <c r="S78" i="38" a="1"/>
  <c r="S78" i="38" s="1"/>
  <c r="R78" i="38" a="1"/>
  <c r="R78" i="38" s="1"/>
  <c r="Q78" i="38" a="1"/>
  <c r="Q78" i="38" s="1"/>
  <c r="P78" i="38" a="1"/>
  <c r="P78" i="38" s="1"/>
  <c r="O78" i="38" a="1"/>
  <c r="O78" i="38" s="1"/>
  <c r="N78" i="38" a="1"/>
  <c r="N78" i="38" s="1"/>
  <c r="M78" i="38" a="1"/>
  <c r="M78" i="38" s="1"/>
  <c r="L78" i="38" a="1"/>
  <c r="L78" i="38" s="1"/>
  <c r="K78" i="38" a="1"/>
  <c r="K78" i="38" s="1"/>
  <c r="J78" i="38" s="1"/>
  <c r="AG77" i="38" a="1"/>
  <c r="AG77" i="38" s="1"/>
  <c r="AF77" i="38" a="1"/>
  <c r="AF77" i="38" s="1"/>
  <c r="AE77" i="38" a="1"/>
  <c r="AE77" i="38" s="1"/>
  <c r="AD77" i="38" a="1"/>
  <c r="AD77" i="38" s="1"/>
  <c r="AC77" i="38" a="1"/>
  <c r="AC77" i="38" s="1"/>
  <c r="AB77" i="38" a="1"/>
  <c r="AB77" i="38" s="1"/>
  <c r="AA77" i="38" a="1"/>
  <c r="AA77" i="38" s="1"/>
  <c r="Z77" i="38" a="1"/>
  <c r="Z77" i="38" s="1"/>
  <c r="Y77" i="38" a="1"/>
  <c r="Y77" i="38" s="1"/>
  <c r="X77" i="38" a="1"/>
  <c r="X77" i="38" s="1"/>
  <c r="W77" i="38" a="1"/>
  <c r="W77" i="38" s="1"/>
  <c r="V77" i="38" a="1"/>
  <c r="V77" i="38" s="1"/>
  <c r="U77" i="38" a="1"/>
  <c r="U77" i="38" s="1"/>
  <c r="T77" i="38" a="1"/>
  <c r="T77" i="38" s="1"/>
  <c r="S77" i="38" a="1"/>
  <c r="S77" i="38" s="1"/>
  <c r="R77" i="38" a="1"/>
  <c r="R77" i="38" s="1"/>
  <c r="Q77" i="38" a="1"/>
  <c r="Q77" i="38" s="1"/>
  <c r="P77" i="38" a="1"/>
  <c r="P77" i="38" s="1"/>
  <c r="O77" i="38" a="1"/>
  <c r="O77" i="38" s="1"/>
  <c r="N77" i="38" a="1"/>
  <c r="N77" i="38" s="1"/>
  <c r="M77" i="38" a="1"/>
  <c r="M77" i="38" s="1"/>
  <c r="L77" i="38" a="1"/>
  <c r="L77" i="38" s="1"/>
  <c r="K77" i="38" a="1"/>
  <c r="K77" i="38" s="1"/>
  <c r="AG76" i="38" a="1"/>
  <c r="AG76" i="38" s="1"/>
  <c r="AF76" i="38" a="1"/>
  <c r="AF76" i="38" s="1"/>
  <c r="AE76" i="38" a="1"/>
  <c r="AE76" i="38" s="1"/>
  <c r="AD76" i="38" a="1"/>
  <c r="AD76" i="38" s="1"/>
  <c r="AC76" i="38" a="1"/>
  <c r="AC76" i="38" s="1"/>
  <c r="AB76" i="38" a="1"/>
  <c r="AB76" i="38" s="1"/>
  <c r="AA76" i="38" a="1"/>
  <c r="AA76" i="38" s="1"/>
  <c r="Z76" i="38" a="1"/>
  <c r="Z76" i="38" s="1"/>
  <c r="Y76" i="38" a="1"/>
  <c r="Y76" i="38" s="1"/>
  <c r="X76" i="38" a="1"/>
  <c r="X76" i="38" s="1"/>
  <c r="W76" i="38" a="1"/>
  <c r="W76" i="38" s="1"/>
  <c r="V76" i="38" a="1"/>
  <c r="V76" i="38" s="1"/>
  <c r="U76" i="38" a="1"/>
  <c r="U76" i="38" s="1"/>
  <c r="T76" i="38" a="1"/>
  <c r="T76" i="38" s="1"/>
  <c r="S76" i="38" a="1"/>
  <c r="S76" i="38" s="1"/>
  <c r="R76" i="38" a="1"/>
  <c r="R76" i="38" s="1"/>
  <c r="Q76" i="38" a="1"/>
  <c r="Q76" i="38" s="1"/>
  <c r="P76" i="38" a="1"/>
  <c r="P76" i="38" s="1"/>
  <c r="O76" i="38" a="1"/>
  <c r="O76" i="38" s="1"/>
  <c r="N76" i="38" a="1"/>
  <c r="N76" i="38" s="1"/>
  <c r="M76" i="38" a="1"/>
  <c r="M76" i="38" s="1"/>
  <c r="L76" i="38" a="1"/>
  <c r="L76" i="38" s="1"/>
  <c r="K76" i="38" a="1"/>
  <c r="K76" i="38" s="1"/>
  <c r="AG75" i="38" a="1"/>
  <c r="AG75" i="38" s="1"/>
  <c r="AF75" i="38" a="1"/>
  <c r="AF75" i="38" s="1"/>
  <c r="AE75" i="38" a="1"/>
  <c r="AE75" i="38" s="1"/>
  <c r="AD75" i="38" a="1"/>
  <c r="AD75" i="38" s="1"/>
  <c r="AC75" i="38" a="1"/>
  <c r="AC75" i="38" s="1"/>
  <c r="AB75" i="38" a="1"/>
  <c r="AB75" i="38" s="1"/>
  <c r="AA75" i="38" a="1"/>
  <c r="AA75" i="38" s="1"/>
  <c r="Z75" i="38" a="1"/>
  <c r="Z75" i="38" s="1"/>
  <c r="Y75" i="38" a="1"/>
  <c r="Y75" i="38" s="1"/>
  <c r="X75" i="38" a="1"/>
  <c r="X75" i="38" s="1"/>
  <c r="W75" i="38" a="1"/>
  <c r="W75" i="38" s="1"/>
  <c r="V75" i="38" a="1"/>
  <c r="V75" i="38" s="1"/>
  <c r="U75" i="38" a="1"/>
  <c r="U75" i="38" s="1"/>
  <c r="T75" i="38" a="1"/>
  <c r="T75" i="38" s="1"/>
  <c r="S75" i="38" a="1"/>
  <c r="S75" i="38" s="1"/>
  <c r="R75" i="38" a="1"/>
  <c r="R75" i="38" s="1"/>
  <c r="Q75" i="38" a="1"/>
  <c r="Q75" i="38" s="1"/>
  <c r="P75" i="38" a="1"/>
  <c r="P75" i="38" s="1"/>
  <c r="O75" i="38" a="1"/>
  <c r="O75" i="38" s="1"/>
  <c r="N75" i="38" a="1"/>
  <c r="N75" i="38" s="1"/>
  <c r="M75" i="38" a="1"/>
  <c r="M75" i="38" s="1"/>
  <c r="L75" i="38" a="1"/>
  <c r="L75" i="38" s="1"/>
  <c r="K75" i="38" a="1"/>
  <c r="K75" i="38" s="1"/>
  <c r="E75" i="38"/>
  <c r="E76" i="38" s="1"/>
  <c r="E77" i="38" s="1"/>
  <c r="E78" i="38" s="1"/>
  <c r="E79" i="38" s="1"/>
  <c r="E80" i="38" s="1"/>
  <c r="E81" i="38" s="1"/>
  <c r="E82" i="38" s="1"/>
  <c r="E83" i="38" s="1"/>
  <c r="E84" i="38" s="1"/>
  <c r="E85" i="38" s="1"/>
  <c r="E86" i="38" s="1"/>
  <c r="E87" i="38" s="1"/>
  <c r="E88" i="38" s="1"/>
  <c r="E89" i="38" s="1"/>
  <c r="AG74" i="38" a="1"/>
  <c r="AG74" i="38" s="1"/>
  <c r="AF74" i="38" a="1"/>
  <c r="AF74" i="38" s="1"/>
  <c r="AE74" i="38" a="1"/>
  <c r="AE74" i="38" s="1"/>
  <c r="AD74" i="38" a="1"/>
  <c r="AD74" i="38" s="1"/>
  <c r="AC74" i="38" a="1"/>
  <c r="AC74" i="38" s="1"/>
  <c r="AB74" i="38" a="1"/>
  <c r="AB74" i="38" s="1"/>
  <c r="AA74" i="38" a="1"/>
  <c r="AA74" i="38" s="1"/>
  <c r="Z74" i="38" a="1"/>
  <c r="Z74" i="38" s="1"/>
  <c r="Y74" i="38" a="1"/>
  <c r="Y74" i="38" s="1"/>
  <c r="X74" i="38" a="1"/>
  <c r="X74" i="38" s="1"/>
  <c r="W74" i="38" a="1"/>
  <c r="W74" i="38" s="1"/>
  <c r="V74" i="38" a="1"/>
  <c r="V74" i="38" s="1"/>
  <c r="U74" i="38" a="1"/>
  <c r="U74" i="38" s="1"/>
  <c r="T74" i="38" a="1"/>
  <c r="T74" i="38" s="1"/>
  <c r="S74" i="38" a="1"/>
  <c r="S74" i="38" s="1"/>
  <c r="R74" i="38" a="1"/>
  <c r="R74" i="38" s="1"/>
  <c r="Q74" i="38" a="1"/>
  <c r="Q74" i="38" s="1"/>
  <c r="P74" i="38" a="1"/>
  <c r="P74" i="38" s="1"/>
  <c r="O74" i="38" a="1"/>
  <c r="O74" i="38" s="1"/>
  <c r="N74" i="38" a="1"/>
  <c r="N74" i="38" s="1"/>
  <c r="M74" i="38" a="1"/>
  <c r="M74" i="38" s="1"/>
  <c r="L74" i="38" a="1"/>
  <c r="L74" i="38" s="1"/>
  <c r="K74" i="38" a="1"/>
  <c r="K74" i="38" s="1"/>
  <c r="AG72" i="38" a="1"/>
  <c r="AG72" i="38"/>
  <c r="AF72" i="38" a="1"/>
  <c r="AF72" i="38" s="1"/>
  <c r="AE72" i="38" a="1"/>
  <c r="AE72" i="38" s="1"/>
  <c r="AD72" i="38" a="1"/>
  <c r="AD72" i="38"/>
  <c r="AC72" i="38" a="1"/>
  <c r="AC72" i="38" s="1"/>
  <c r="AB72" i="38" a="1"/>
  <c r="AB72" i="38"/>
  <c r="AA72" i="38" a="1"/>
  <c r="AA72" i="38" s="1"/>
  <c r="Z72" i="38" a="1"/>
  <c r="Z72" i="38" s="1"/>
  <c r="Y72" i="38" a="1"/>
  <c r="Y72" i="38" s="1"/>
  <c r="X72" i="38" a="1"/>
  <c r="X72" i="38" s="1"/>
  <c r="W72" i="38" a="1"/>
  <c r="W72" i="38" s="1"/>
  <c r="V72" i="38" a="1"/>
  <c r="V72" i="38"/>
  <c r="U72" i="38" a="1"/>
  <c r="U72" i="38" s="1"/>
  <c r="T72" i="38" a="1"/>
  <c r="T72" i="38"/>
  <c r="S72" i="38" a="1"/>
  <c r="S72" i="38" s="1"/>
  <c r="R72" i="38" a="1"/>
  <c r="R72" i="38" s="1"/>
  <c r="Q72" i="38" a="1"/>
  <c r="Q72" i="38" s="1"/>
  <c r="P72" i="38" a="1"/>
  <c r="P72" i="38" s="1"/>
  <c r="O72" i="38" a="1"/>
  <c r="O72" i="38" s="1"/>
  <c r="N72" i="38" a="1"/>
  <c r="N72" i="38"/>
  <c r="M72" i="38" a="1"/>
  <c r="M72" i="38" s="1"/>
  <c r="L72" i="38" a="1"/>
  <c r="L72" i="38"/>
  <c r="K72" i="38" a="1"/>
  <c r="K72" i="38" s="1"/>
  <c r="J72" i="38" s="1"/>
  <c r="AG71" i="38" a="1"/>
  <c r="AG71" i="38" s="1"/>
  <c r="AF71" i="38" a="1"/>
  <c r="AF71" i="38" s="1"/>
  <c r="AE71" i="38" a="1"/>
  <c r="AE71" i="38" s="1"/>
  <c r="AD71" i="38" a="1"/>
  <c r="AD71" i="38" s="1"/>
  <c r="AC71" i="38" a="1"/>
  <c r="AC71" i="38"/>
  <c r="AB71" i="38" a="1"/>
  <c r="AB71" i="38" s="1"/>
  <c r="AA71" i="38" a="1"/>
  <c r="AA71" i="38"/>
  <c r="Z71" i="38" a="1"/>
  <c r="Z71" i="38" s="1"/>
  <c r="Y71" i="38" a="1"/>
  <c r="Y71" i="38" s="1"/>
  <c r="X71" i="38" a="1"/>
  <c r="X71" i="38" s="1"/>
  <c r="W71" i="38" a="1"/>
  <c r="W71" i="38" s="1"/>
  <c r="V71" i="38" a="1"/>
  <c r="V71" i="38" s="1"/>
  <c r="U71" i="38" a="1"/>
  <c r="U71" i="38"/>
  <c r="T71" i="38" a="1"/>
  <c r="T71" i="38" s="1"/>
  <c r="S71" i="38" a="1"/>
  <c r="S71" i="38"/>
  <c r="R71" i="38" a="1"/>
  <c r="R71" i="38" s="1"/>
  <c r="Q71" i="38" a="1"/>
  <c r="Q71" i="38" s="1"/>
  <c r="P71" i="38" a="1"/>
  <c r="P71" i="38" s="1"/>
  <c r="O71" i="38" a="1"/>
  <c r="O71" i="38" s="1"/>
  <c r="N71" i="38" a="1"/>
  <c r="N71" i="38" s="1"/>
  <c r="M71" i="38" a="1"/>
  <c r="M71" i="38"/>
  <c r="L71" i="38" a="1"/>
  <c r="L71" i="38" s="1"/>
  <c r="K71" i="38" a="1"/>
  <c r="K71" i="38"/>
  <c r="AG70" i="38" a="1"/>
  <c r="AG70" i="38" s="1"/>
  <c r="AF70" i="38" a="1"/>
  <c r="AF70" i="38" s="1"/>
  <c r="AE70" i="38" a="1"/>
  <c r="AE70" i="38" s="1"/>
  <c r="AD70" i="38" a="1"/>
  <c r="AD70" i="38" s="1"/>
  <c r="AC70" i="38" a="1"/>
  <c r="AC70" i="38" s="1"/>
  <c r="AB70" i="38" a="1"/>
  <c r="AB70" i="38"/>
  <c r="AA70" i="38" a="1"/>
  <c r="AA70" i="38" s="1"/>
  <c r="Z70" i="38" a="1"/>
  <c r="Z70" i="38"/>
  <c r="Y70" i="38" a="1"/>
  <c r="Y70" i="38" s="1"/>
  <c r="X70" i="38" a="1"/>
  <c r="X70" i="38" s="1"/>
  <c r="W70" i="38" a="1"/>
  <c r="W70" i="38" s="1"/>
  <c r="V70" i="38" a="1"/>
  <c r="V70" i="38" s="1"/>
  <c r="U70" i="38" a="1"/>
  <c r="U70" i="38" s="1"/>
  <c r="T70" i="38" a="1"/>
  <c r="T70" i="38"/>
  <c r="S70" i="38" a="1"/>
  <c r="S70" i="38" s="1"/>
  <c r="R70" i="38" a="1"/>
  <c r="R70" i="38"/>
  <c r="Q70" i="38" a="1"/>
  <c r="Q70" i="38" s="1"/>
  <c r="P70" i="38" a="1"/>
  <c r="P70" i="38" s="1"/>
  <c r="O70" i="38" a="1"/>
  <c r="O70" i="38" s="1"/>
  <c r="N70" i="38" a="1"/>
  <c r="N70" i="38" s="1"/>
  <c r="M70" i="38" a="1"/>
  <c r="M70" i="38" s="1"/>
  <c r="L70" i="38" a="1"/>
  <c r="L70" i="38"/>
  <c r="K70" i="38" a="1"/>
  <c r="K70" i="38" s="1"/>
  <c r="AG69" i="38" a="1"/>
  <c r="AG69" i="38"/>
  <c r="AF69" i="38" a="1"/>
  <c r="AF69" i="38" s="1"/>
  <c r="AE69" i="38" a="1"/>
  <c r="AE69" i="38" s="1"/>
  <c r="AD69" i="38" a="1"/>
  <c r="AD69" i="38" s="1"/>
  <c r="AC69" i="38" a="1"/>
  <c r="AC69" i="38" s="1"/>
  <c r="AB69" i="38" a="1"/>
  <c r="AB69" i="38" s="1"/>
  <c r="AA69" i="38" a="1"/>
  <c r="AA69" i="38"/>
  <c r="Z69" i="38" a="1"/>
  <c r="Z69" i="38" s="1"/>
  <c r="Y69" i="38" a="1"/>
  <c r="Y69" i="38"/>
  <c r="X69" i="38" a="1"/>
  <c r="X69" i="38" s="1"/>
  <c r="W69" i="38" a="1"/>
  <c r="W69" i="38" s="1"/>
  <c r="V69" i="38" a="1"/>
  <c r="V69" i="38" s="1"/>
  <c r="U69" i="38" a="1"/>
  <c r="U69" i="38" s="1"/>
  <c r="T69" i="38" a="1"/>
  <c r="T69" i="38" s="1"/>
  <c r="S69" i="38" a="1"/>
  <c r="S69" i="38"/>
  <c r="R69" i="38" a="1"/>
  <c r="R69" i="38" s="1"/>
  <c r="Q69" i="38" a="1"/>
  <c r="Q69" i="38"/>
  <c r="P69" i="38" a="1"/>
  <c r="P69" i="38" s="1"/>
  <c r="O69" i="38" a="1"/>
  <c r="O69" i="38" s="1"/>
  <c r="N69" i="38" a="1"/>
  <c r="N69" i="38" s="1"/>
  <c r="M69" i="38" a="1"/>
  <c r="M69" i="38" s="1"/>
  <c r="L69" i="38" a="1"/>
  <c r="L69" i="38" s="1"/>
  <c r="K69" i="38" a="1"/>
  <c r="K69" i="38"/>
  <c r="J69" i="38" s="1"/>
  <c r="AG68" i="38" a="1"/>
  <c r="AG68" i="38" s="1"/>
  <c r="AF68" i="38" a="1"/>
  <c r="AF68" i="38"/>
  <c r="AE68" i="38" a="1"/>
  <c r="AE68" i="38" s="1"/>
  <c r="AD68" i="38" a="1"/>
  <c r="AD68" i="38" s="1"/>
  <c r="AC68" i="38" a="1"/>
  <c r="AC68" i="38" s="1"/>
  <c r="AB68" i="38" a="1"/>
  <c r="AB68" i="38" s="1"/>
  <c r="AA68" i="38" a="1"/>
  <c r="AA68" i="38" s="1"/>
  <c r="Z68" i="38" a="1"/>
  <c r="Z68" i="38"/>
  <c r="Y68" i="38" a="1"/>
  <c r="Y68" i="38" s="1"/>
  <c r="X68" i="38" a="1"/>
  <c r="X68" i="38"/>
  <c r="W68" i="38" a="1"/>
  <c r="W68" i="38" s="1"/>
  <c r="V68" i="38" a="1"/>
  <c r="V68" i="38" s="1"/>
  <c r="U68" i="38" a="1"/>
  <c r="U68" i="38" s="1"/>
  <c r="T68" i="38" a="1"/>
  <c r="T68" i="38" s="1"/>
  <c r="S68" i="38" a="1"/>
  <c r="S68" i="38" s="1"/>
  <c r="R68" i="38" a="1"/>
  <c r="R68" i="38"/>
  <c r="Q68" i="38" a="1"/>
  <c r="Q68" i="38" s="1"/>
  <c r="P68" i="38" a="1"/>
  <c r="P68" i="38"/>
  <c r="O68" i="38" a="1"/>
  <c r="O68" i="38" s="1"/>
  <c r="N68" i="38" a="1"/>
  <c r="N68" i="38" s="1"/>
  <c r="M68" i="38" a="1"/>
  <c r="M68" i="38" s="1"/>
  <c r="L68" i="38" a="1"/>
  <c r="L68" i="38" s="1"/>
  <c r="K68" i="38" a="1"/>
  <c r="K68" i="38" s="1"/>
  <c r="AG67" i="38" a="1"/>
  <c r="AG67" i="38"/>
  <c r="AF67" i="38" a="1"/>
  <c r="AF67" i="38" s="1"/>
  <c r="AE67" i="38" a="1"/>
  <c r="AE67" i="38"/>
  <c r="AD67" i="38" a="1"/>
  <c r="AD67" i="38" s="1"/>
  <c r="AC67" i="38" a="1"/>
  <c r="AC67" i="38" s="1"/>
  <c r="AB67" i="38" a="1"/>
  <c r="AB67" i="38" s="1"/>
  <c r="AA67" i="38" a="1"/>
  <c r="AA67" i="38" s="1"/>
  <c r="Z67" i="38" a="1"/>
  <c r="Z67" i="38" s="1"/>
  <c r="Y67" i="38" a="1"/>
  <c r="Y67" i="38"/>
  <c r="X67" i="38" a="1"/>
  <c r="X67" i="38" s="1"/>
  <c r="W67" i="38" a="1"/>
  <c r="W67" i="38"/>
  <c r="V67" i="38" a="1"/>
  <c r="V67" i="38" s="1"/>
  <c r="U67" i="38" a="1"/>
  <c r="U67" i="38" s="1"/>
  <c r="T67" i="38" a="1"/>
  <c r="T67" i="38" s="1"/>
  <c r="S67" i="38" a="1"/>
  <c r="S67" i="38" s="1"/>
  <c r="R67" i="38" a="1"/>
  <c r="R67" i="38" s="1"/>
  <c r="Q67" i="38" a="1"/>
  <c r="Q67" i="38"/>
  <c r="P67" i="38" a="1"/>
  <c r="P67" i="38" s="1"/>
  <c r="O67" i="38" a="1"/>
  <c r="O67" i="38"/>
  <c r="N67" i="38" a="1"/>
  <c r="N67" i="38" s="1"/>
  <c r="M67" i="38" a="1"/>
  <c r="M67" i="38" s="1"/>
  <c r="L67" i="38" a="1"/>
  <c r="L67" i="38" s="1"/>
  <c r="K67" i="38" a="1"/>
  <c r="K67" i="38" s="1"/>
  <c r="J67" i="38" s="1"/>
  <c r="AG66" i="38" a="1"/>
  <c r="AG66" i="38" s="1"/>
  <c r="AF66" i="38" a="1"/>
  <c r="AF66" i="38"/>
  <c r="AE66" i="38" a="1"/>
  <c r="AE66" i="38" s="1"/>
  <c r="AD66" i="38" a="1"/>
  <c r="AD66" i="38"/>
  <c r="AC66" i="38" a="1"/>
  <c r="AC66" i="38" s="1"/>
  <c r="AB66" i="38" a="1"/>
  <c r="AB66" i="38" s="1"/>
  <c r="AA66" i="38" a="1"/>
  <c r="AA66" i="38" s="1"/>
  <c r="Z66" i="38" a="1"/>
  <c r="Z66" i="38" s="1"/>
  <c r="Y66" i="38" a="1"/>
  <c r="Y66" i="38" s="1"/>
  <c r="X66" i="38" a="1"/>
  <c r="X66" i="38"/>
  <c r="W66" i="38" a="1"/>
  <c r="W66" i="38" s="1"/>
  <c r="V66" i="38" a="1"/>
  <c r="V66" i="38"/>
  <c r="U66" i="38" a="1"/>
  <c r="U66" i="38" s="1"/>
  <c r="T66" i="38" a="1"/>
  <c r="T66" i="38" s="1"/>
  <c r="S66" i="38" a="1"/>
  <c r="S66" i="38" s="1"/>
  <c r="R66" i="38" a="1"/>
  <c r="R66" i="38" s="1"/>
  <c r="Q66" i="38" a="1"/>
  <c r="Q66" i="38" s="1"/>
  <c r="P66" i="38" a="1"/>
  <c r="P66" i="38"/>
  <c r="O66" i="38" a="1"/>
  <c r="O66" i="38" s="1"/>
  <c r="N66" i="38" a="1"/>
  <c r="N66" i="38"/>
  <c r="M66" i="38" a="1"/>
  <c r="M66" i="38" s="1"/>
  <c r="L66" i="38" a="1"/>
  <c r="L66" i="38" s="1"/>
  <c r="K66" i="38" a="1"/>
  <c r="K66" i="38" s="1"/>
  <c r="AG65" i="38" a="1"/>
  <c r="AG65" i="38" s="1"/>
  <c r="AF65" i="38" a="1"/>
  <c r="AF65" i="38" s="1"/>
  <c r="AE65" i="38" a="1"/>
  <c r="AE65" i="38"/>
  <c r="AD65" i="38" a="1"/>
  <c r="AD65" i="38" s="1"/>
  <c r="AC65" i="38" a="1"/>
  <c r="AC65" i="38"/>
  <c r="AB65" i="38" a="1"/>
  <c r="AB65" i="38" s="1"/>
  <c r="AA65" i="38" a="1"/>
  <c r="AA65" i="38" s="1"/>
  <c r="Z65" i="38" a="1"/>
  <c r="Z65" i="38" s="1"/>
  <c r="Y65" i="38" a="1"/>
  <c r="Y65" i="38" s="1"/>
  <c r="X65" i="38" a="1"/>
  <c r="X65" i="38" s="1"/>
  <c r="W65" i="38" a="1"/>
  <c r="W65" i="38"/>
  <c r="V65" i="38" a="1"/>
  <c r="V65" i="38" s="1"/>
  <c r="U65" i="38" a="1"/>
  <c r="U65" i="38"/>
  <c r="T65" i="38" a="1"/>
  <c r="T65" i="38" s="1"/>
  <c r="S65" i="38" a="1"/>
  <c r="S65" i="38" s="1"/>
  <c r="R65" i="38" a="1"/>
  <c r="R65" i="38" s="1"/>
  <c r="Q65" i="38" a="1"/>
  <c r="Q65" i="38" s="1"/>
  <c r="P65" i="38" a="1"/>
  <c r="P65" i="38" s="1"/>
  <c r="O65" i="38" a="1"/>
  <c r="O65" i="38"/>
  <c r="N65" i="38" a="1"/>
  <c r="N65" i="38" s="1"/>
  <c r="M65" i="38" a="1"/>
  <c r="M65" i="38"/>
  <c r="L65" i="38" a="1"/>
  <c r="L65" i="38" s="1"/>
  <c r="K65" i="38" a="1"/>
  <c r="K65" i="38" s="1"/>
  <c r="J65" i="38" s="1"/>
  <c r="AG64" i="38" a="1"/>
  <c r="AG64" i="38" s="1"/>
  <c r="AF64" i="38" a="1"/>
  <c r="AF64" i="38" s="1"/>
  <c r="AE64" i="38" a="1"/>
  <c r="AE64" i="38" s="1"/>
  <c r="AD64" i="38" a="1"/>
  <c r="AD64" i="38"/>
  <c r="AC64" i="38" a="1"/>
  <c r="AC64" i="38" s="1"/>
  <c r="AB64" i="38" a="1"/>
  <c r="AB64" i="38"/>
  <c r="AA64" i="38" a="1"/>
  <c r="AA64" i="38" s="1"/>
  <c r="Z64" i="38" a="1"/>
  <c r="Z64" i="38" s="1"/>
  <c r="Y64" i="38" a="1"/>
  <c r="Y64" i="38" s="1"/>
  <c r="X64" i="38" a="1"/>
  <c r="X64" i="38" s="1"/>
  <c r="W64" i="38" a="1"/>
  <c r="W64" i="38" s="1"/>
  <c r="V64" i="38" a="1"/>
  <c r="V64" i="38"/>
  <c r="U64" i="38" a="1"/>
  <c r="U64" i="38" s="1"/>
  <c r="T64" i="38" a="1"/>
  <c r="T64" i="38"/>
  <c r="S64" i="38" a="1"/>
  <c r="S64" i="38" s="1"/>
  <c r="R64" i="38" a="1"/>
  <c r="R64" i="38" s="1"/>
  <c r="Q64" i="38" a="1"/>
  <c r="Q64" i="38" s="1"/>
  <c r="P64" i="38" a="1"/>
  <c r="P64" i="38" s="1"/>
  <c r="O64" i="38" a="1"/>
  <c r="O64" i="38" s="1"/>
  <c r="N64" i="38" a="1"/>
  <c r="N64" i="38"/>
  <c r="M64" i="38" a="1"/>
  <c r="M64" i="38" s="1"/>
  <c r="L64" i="38" a="1"/>
  <c r="L64" i="38"/>
  <c r="K64" i="38" a="1"/>
  <c r="K64" i="38" s="1"/>
  <c r="J64" i="38" s="1"/>
  <c r="AG63" i="38" a="1"/>
  <c r="AG63" i="38" s="1"/>
  <c r="AF63" i="38" a="1"/>
  <c r="AF63" i="38" s="1"/>
  <c r="AE63" i="38" a="1"/>
  <c r="AE63" i="38" s="1"/>
  <c r="AD63" i="38" a="1"/>
  <c r="AD63" i="38" s="1"/>
  <c r="AC63" i="38" a="1"/>
  <c r="AC63" i="38"/>
  <c r="AB63" i="38" a="1"/>
  <c r="AB63" i="38" s="1"/>
  <c r="AA63" i="38" a="1"/>
  <c r="AA63" i="38"/>
  <c r="Z63" i="38" a="1"/>
  <c r="Z63" i="38" s="1"/>
  <c r="Y63" i="38" a="1"/>
  <c r="Y63" i="38" s="1"/>
  <c r="X63" i="38" a="1"/>
  <c r="X63" i="38" s="1"/>
  <c r="W63" i="38" a="1"/>
  <c r="W63" i="38" s="1"/>
  <c r="V63" i="38" a="1"/>
  <c r="V63" i="38" s="1"/>
  <c r="U63" i="38" a="1"/>
  <c r="U63" i="38"/>
  <c r="T63" i="38" a="1"/>
  <c r="T63" i="38" s="1"/>
  <c r="S63" i="38" a="1"/>
  <c r="S63" i="38"/>
  <c r="R63" i="38" a="1"/>
  <c r="R63" i="38" s="1"/>
  <c r="Q63" i="38" a="1"/>
  <c r="Q63" i="38" s="1"/>
  <c r="P63" i="38" a="1"/>
  <c r="P63" i="38" s="1"/>
  <c r="O63" i="38" a="1"/>
  <c r="O63" i="38" s="1"/>
  <c r="N63" i="38" a="1"/>
  <c r="N63" i="38" s="1"/>
  <c r="M63" i="38" a="1"/>
  <c r="M63" i="38"/>
  <c r="L63" i="38" a="1"/>
  <c r="L63" i="38" s="1"/>
  <c r="K63" i="38" a="1"/>
  <c r="K63" i="38"/>
  <c r="AG62" i="38" a="1"/>
  <c r="AG62" i="38" s="1"/>
  <c r="AF62" i="38" a="1"/>
  <c r="AF62" i="38" s="1"/>
  <c r="AE62" i="38" a="1"/>
  <c r="AE62" i="38" s="1"/>
  <c r="AD62" i="38" a="1"/>
  <c r="AD62" i="38" s="1"/>
  <c r="AC62" i="38" a="1"/>
  <c r="AC62" i="38" s="1"/>
  <c r="AB62" i="38" a="1"/>
  <c r="AB62" i="38"/>
  <c r="AA62" i="38" a="1"/>
  <c r="AA62" i="38" s="1"/>
  <c r="Z62" i="38" a="1"/>
  <c r="Z62" i="38"/>
  <c r="Y62" i="38" a="1"/>
  <c r="Y62" i="38" s="1"/>
  <c r="X62" i="38" a="1"/>
  <c r="X62" i="38" s="1"/>
  <c r="W62" i="38" a="1"/>
  <c r="W62" i="38" s="1"/>
  <c r="V62" i="38" a="1"/>
  <c r="V62" i="38" s="1"/>
  <c r="U62" i="38" a="1"/>
  <c r="U62" i="38" s="1"/>
  <c r="T62" i="38" a="1"/>
  <c r="T62" i="38"/>
  <c r="S62" i="38" a="1"/>
  <c r="S62" i="38" s="1"/>
  <c r="R62" i="38" a="1"/>
  <c r="R62" i="38"/>
  <c r="Q62" i="38" a="1"/>
  <c r="Q62" i="38" s="1"/>
  <c r="P62" i="38" a="1"/>
  <c r="P62" i="38" s="1"/>
  <c r="O62" i="38" a="1"/>
  <c r="O62" i="38" s="1"/>
  <c r="N62" i="38" a="1"/>
  <c r="N62" i="38" s="1"/>
  <c r="M62" i="38" a="1"/>
  <c r="M62" i="38" s="1"/>
  <c r="L62" i="38" a="1"/>
  <c r="L62" i="38"/>
  <c r="K62" i="38" a="1"/>
  <c r="K62" i="38" s="1"/>
  <c r="AG61" i="38" a="1"/>
  <c r="AG61" i="38"/>
  <c r="AF61" i="38" a="1"/>
  <c r="AF61" i="38" s="1"/>
  <c r="AE61" i="38" a="1"/>
  <c r="AE61" i="38" s="1"/>
  <c r="AD61" i="38" a="1"/>
  <c r="AD61" i="38" s="1"/>
  <c r="AC61" i="38" a="1"/>
  <c r="AC61" i="38" s="1"/>
  <c r="AB61" i="38" a="1"/>
  <c r="AB61" i="38" s="1"/>
  <c r="AA61" i="38" a="1"/>
  <c r="AA61" i="38"/>
  <c r="Z61" i="38" a="1"/>
  <c r="Z61" i="38" s="1"/>
  <c r="Y61" i="38" a="1"/>
  <c r="Y61" i="38"/>
  <c r="X61" i="38" a="1"/>
  <c r="X61" i="38" s="1"/>
  <c r="W61" i="38" a="1"/>
  <c r="W61" i="38" s="1"/>
  <c r="V61" i="38" a="1"/>
  <c r="V61" i="38" s="1"/>
  <c r="U61" i="38" a="1"/>
  <c r="U61" i="38" s="1"/>
  <c r="T61" i="38" a="1"/>
  <c r="T61" i="38" s="1"/>
  <c r="S61" i="38" a="1"/>
  <c r="S61" i="38"/>
  <c r="R61" i="38" a="1"/>
  <c r="R61" i="38" s="1"/>
  <c r="Q61" i="38" a="1"/>
  <c r="Q61" i="38"/>
  <c r="P61" i="38" a="1"/>
  <c r="P61" i="38" s="1"/>
  <c r="O61" i="38" a="1"/>
  <c r="O61" i="38" s="1"/>
  <c r="N61" i="38" a="1"/>
  <c r="N61" i="38" s="1"/>
  <c r="M61" i="38" a="1"/>
  <c r="M61" i="38" s="1"/>
  <c r="L61" i="38" a="1"/>
  <c r="L61" i="38" s="1"/>
  <c r="K61" i="38" a="1"/>
  <c r="K61" i="38"/>
  <c r="J61" i="38" s="1"/>
  <c r="AG60" i="38" a="1"/>
  <c r="AG60" i="38" s="1"/>
  <c r="AF60" i="38" a="1"/>
  <c r="AF60" i="38"/>
  <c r="AE60" i="38" a="1"/>
  <c r="AE60" i="38" s="1"/>
  <c r="AD60" i="38" a="1"/>
  <c r="AD60" i="38" s="1"/>
  <c r="AC60" i="38" a="1"/>
  <c r="AC60" i="38" s="1"/>
  <c r="AB60" i="38" a="1"/>
  <c r="AB60" i="38" s="1"/>
  <c r="AA60" i="38" a="1"/>
  <c r="AA60" i="38" s="1"/>
  <c r="Z60" i="38" a="1"/>
  <c r="Z60" i="38"/>
  <c r="Y60" i="38" a="1"/>
  <c r="Y60" i="38" s="1"/>
  <c r="X60" i="38" a="1"/>
  <c r="X60" i="38"/>
  <c r="W60" i="38" a="1"/>
  <c r="W60" i="38" s="1"/>
  <c r="V60" i="38" a="1"/>
  <c r="V60" i="38" s="1"/>
  <c r="U60" i="38" a="1"/>
  <c r="U60" i="38" s="1"/>
  <c r="T60" i="38" a="1"/>
  <c r="T60" i="38" s="1"/>
  <c r="S60" i="38" a="1"/>
  <c r="S60" i="38" s="1"/>
  <c r="R60" i="38" a="1"/>
  <c r="R60" i="38"/>
  <c r="Q60" i="38" a="1"/>
  <c r="Q60" i="38" s="1"/>
  <c r="P60" i="38" a="1"/>
  <c r="P60" i="38"/>
  <c r="O60" i="38" a="1"/>
  <c r="O60" i="38" s="1"/>
  <c r="N60" i="38" a="1"/>
  <c r="N60" i="38" s="1"/>
  <c r="M60" i="38" a="1"/>
  <c r="M60" i="38" s="1"/>
  <c r="L60" i="38" a="1"/>
  <c r="L60" i="38" s="1"/>
  <c r="K60" i="38" a="1"/>
  <c r="K60" i="38" s="1"/>
  <c r="AG59" i="38" a="1"/>
  <c r="AG59" i="38"/>
  <c r="AF59" i="38" a="1"/>
  <c r="AF59" i="38" s="1"/>
  <c r="AE59" i="38" a="1"/>
  <c r="AE59" i="38"/>
  <c r="AD59" i="38" a="1"/>
  <c r="AD59" i="38" s="1"/>
  <c r="AC59" i="38" a="1"/>
  <c r="AC59" i="38" s="1"/>
  <c r="AB59" i="38" a="1"/>
  <c r="AB59" i="38" s="1"/>
  <c r="AA59" i="38" a="1"/>
  <c r="AA59" i="38" s="1"/>
  <c r="Z59" i="38" a="1"/>
  <c r="Z59" i="38" s="1"/>
  <c r="Y59" i="38" a="1"/>
  <c r="Y59" i="38"/>
  <c r="X59" i="38" a="1"/>
  <c r="X59" i="38" s="1"/>
  <c r="W59" i="38" a="1"/>
  <c r="W59" i="38"/>
  <c r="V59" i="38" a="1"/>
  <c r="V59" i="38" s="1"/>
  <c r="U59" i="38" a="1"/>
  <c r="U59" i="38" s="1"/>
  <c r="T59" i="38" a="1"/>
  <c r="T59" i="38" s="1"/>
  <c r="S59" i="38" a="1"/>
  <c r="S59" i="38" s="1"/>
  <c r="R59" i="38" a="1"/>
  <c r="R59" i="38" s="1"/>
  <c r="Q59" i="38" a="1"/>
  <c r="Q59" i="38"/>
  <c r="P59" i="38" a="1"/>
  <c r="P59" i="38" s="1"/>
  <c r="O59" i="38" a="1"/>
  <c r="O59" i="38"/>
  <c r="N59" i="38" a="1"/>
  <c r="N59" i="38" s="1"/>
  <c r="M59" i="38" a="1"/>
  <c r="M59" i="38" s="1"/>
  <c r="L59" i="38" a="1"/>
  <c r="L59" i="38" s="1"/>
  <c r="K59" i="38" a="1"/>
  <c r="K59" i="38" s="1"/>
  <c r="J59" i="38" s="1"/>
  <c r="AG58" i="38" a="1"/>
  <c r="AG58" i="38" s="1"/>
  <c r="AF58" i="38" a="1"/>
  <c r="AF58" i="38"/>
  <c r="AE58" i="38" a="1"/>
  <c r="AE58" i="38" s="1"/>
  <c r="AD58" i="38" a="1"/>
  <c r="AD58" i="38"/>
  <c r="AC58" i="38" a="1"/>
  <c r="AC58" i="38" s="1"/>
  <c r="AB58" i="38" a="1"/>
  <c r="AB58" i="38"/>
  <c r="AA58" i="38" a="1"/>
  <c r="AA58" i="38" s="1"/>
  <c r="Z58" i="38" a="1"/>
  <c r="Z58" i="38"/>
  <c r="Y58" i="38" a="1"/>
  <c r="Y58" i="38" s="1"/>
  <c r="X58" i="38" a="1"/>
  <c r="X58" i="38"/>
  <c r="W58" i="38" a="1"/>
  <c r="W58" i="38" s="1"/>
  <c r="V58" i="38" a="1"/>
  <c r="V58" i="38"/>
  <c r="U58" i="38" a="1"/>
  <c r="U58" i="38" s="1"/>
  <c r="T58" i="38" a="1"/>
  <c r="T58" i="38"/>
  <c r="S58" i="38" a="1"/>
  <c r="S58" i="38" s="1"/>
  <c r="R58" i="38" a="1"/>
  <c r="R58" i="38" s="1"/>
  <c r="Q58" i="38" a="1"/>
  <c r="Q58" i="38" s="1"/>
  <c r="P58" i="38" a="1"/>
  <c r="P58" i="38" s="1"/>
  <c r="O58" i="38" a="1"/>
  <c r="O58" i="38" s="1"/>
  <c r="N58" i="38" a="1"/>
  <c r="N58" i="38" s="1"/>
  <c r="M58" i="38" a="1"/>
  <c r="M58" i="38" s="1"/>
  <c r="L58" i="38" a="1"/>
  <c r="L58" i="38" s="1"/>
  <c r="K58" i="38" a="1"/>
  <c r="K58" i="38" s="1"/>
  <c r="J58" i="38" s="1"/>
  <c r="AG57" i="38" a="1"/>
  <c r="AG57" i="38" s="1"/>
  <c r="AF57" i="38" a="1"/>
  <c r="AF57" i="38" s="1"/>
  <c r="AE57" i="38" a="1"/>
  <c r="AE57" i="38" s="1"/>
  <c r="AD57" i="38" a="1"/>
  <c r="AD57" i="38" s="1"/>
  <c r="AC57" i="38" a="1"/>
  <c r="AC57" i="38" s="1"/>
  <c r="AB57" i="38" a="1"/>
  <c r="AB57" i="38" s="1"/>
  <c r="AA57" i="38" a="1"/>
  <c r="AA57" i="38" s="1"/>
  <c r="Z57" i="38" a="1"/>
  <c r="Z57" i="38" s="1"/>
  <c r="Y57" i="38" a="1"/>
  <c r="Y57" i="38" s="1"/>
  <c r="X57" i="38" a="1"/>
  <c r="X57" i="38" s="1"/>
  <c r="W57" i="38" a="1"/>
  <c r="W57" i="38" s="1"/>
  <c r="V57" i="38" a="1"/>
  <c r="V57" i="38" s="1"/>
  <c r="U57" i="38" a="1"/>
  <c r="U57" i="38" s="1"/>
  <c r="T57" i="38" a="1"/>
  <c r="T57" i="38" s="1"/>
  <c r="S57" i="38" a="1"/>
  <c r="S57" i="38" s="1"/>
  <c r="R57" i="38" a="1"/>
  <c r="R57" i="38" s="1"/>
  <c r="Q57" i="38" a="1"/>
  <c r="Q57" i="38" s="1"/>
  <c r="P57" i="38" a="1"/>
  <c r="P57" i="38" s="1"/>
  <c r="O57" i="38" a="1"/>
  <c r="O57" i="38" s="1"/>
  <c r="N57" i="38" a="1"/>
  <c r="N57" i="38" s="1"/>
  <c r="M57" i="38" a="1"/>
  <c r="M57" i="38" s="1"/>
  <c r="L57" i="38" a="1"/>
  <c r="L57" i="38" s="1"/>
  <c r="K57" i="38" a="1"/>
  <c r="K57" i="38" s="1"/>
  <c r="AG56" i="38" a="1"/>
  <c r="AG56" i="38" s="1"/>
  <c r="AF56" i="38" a="1"/>
  <c r="AF56" i="38" s="1"/>
  <c r="AE56" i="38" a="1"/>
  <c r="AE56" i="38" s="1"/>
  <c r="AD56" i="38" a="1"/>
  <c r="AD56" i="38" s="1"/>
  <c r="AC56" i="38" a="1"/>
  <c r="AC56" i="38" s="1"/>
  <c r="AB56" i="38" a="1"/>
  <c r="AB56" i="38" s="1"/>
  <c r="AA56" i="38" a="1"/>
  <c r="AA56" i="38" s="1"/>
  <c r="Z56" i="38" a="1"/>
  <c r="Z56" i="38" s="1"/>
  <c r="Y56" i="38" a="1"/>
  <c r="Y56" i="38" s="1"/>
  <c r="X56" i="38" a="1"/>
  <c r="X56" i="38" s="1"/>
  <c r="W56" i="38" a="1"/>
  <c r="W56" i="38" s="1"/>
  <c r="V56" i="38" a="1"/>
  <c r="V56" i="38" s="1"/>
  <c r="U56" i="38" a="1"/>
  <c r="U56" i="38" s="1"/>
  <c r="T56" i="38" a="1"/>
  <c r="T56" i="38" s="1"/>
  <c r="S56" i="38" a="1"/>
  <c r="S56" i="38" s="1"/>
  <c r="R56" i="38" a="1"/>
  <c r="R56" i="38" s="1"/>
  <c r="Q56" i="38" a="1"/>
  <c r="Q56" i="38" s="1"/>
  <c r="P56" i="38" a="1"/>
  <c r="P56" i="38" s="1"/>
  <c r="O56" i="38" a="1"/>
  <c r="O56" i="38" s="1"/>
  <c r="N56" i="38" a="1"/>
  <c r="N56" i="38" s="1"/>
  <c r="M56" i="38" a="1"/>
  <c r="M56" i="38" s="1"/>
  <c r="L56" i="38" a="1"/>
  <c r="L56" i="38" s="1"/>
  <c r="K56" i="38" a="1"/>
  <c r="K56" i="38" s="1"/>
  <c r="J56" i="38" s="1"/>
  <c r="E56" i="38"/>
  <c r="E57" i="38" s="1"/>
  <c r="E58" i="38" s="1"/>
  <c r="E59" i="38" s="1"/>
  <c r="E60" i="38" s="1"/>
  <c r="E61" i="38" s="1"/>
  <c r="E62" i="38" s="1"/>
  <c r="E63" i="38" s="1"/>
  <c r="E64" i="38" s="1"/>
  <c r="E65" i="38" s="1"/>
  <c r="E66" i="38" s="1"/>
  <c r="E67" i="38" s="1"/>
  <c r="E68" i="38" s="1"/>
  <c r="E69" i="38" s="1"/>
  <c r="E70" i="38" s="1"/>
  <c r="E71" i="38" s="1"/>
  <c r="E72" i="38" s="1"/>
  <c r="E73" i="38" s="1"/>
  <c r="AG55" i="38" a="1"/>
  <c r="AG55" i="38"/>
  <c r="AF55" i="38" a="1"/>
  <c r="AF55" i="38"/>
  <c r="AE55" i="38" a="1"/>
  <c r="AE55" i="38"/>
  <c r="AD55" i="38" a="1"/>
  <c r="AD55" i="38"/>
  <c r="AC55" i="38" a="1"/>
  <c r="AC55" i="38"/>
  <c r="AB55" i="38" a="1"/>
  <c r="AB55" i="38"/>
  <c r="AA55" i="38" a="1"/>
  <c r="AA55" i="38"/>
  <c r="Z55" i="38" a="1"/>
  <c r="Z55" i="38"/>
  <c r="Y55" i="38" a="1"/>
  <c r="Y55" i="38"/>
  <c r="X55" i="38" a="1"/>
  <c r="X55" i="38"/>
  <c r="W55" i="38" a="1"/>
  <c r="W55" i="38"/>
  <c r="V55" i="38" a="1"/>
  <c r="V55" i="38"/>
  <c r="U55" i="38" a="1"/>
  <c r="U55" i="38"/>
  <c r="T55" i="38" a="1"/>
  <c r="T55" i="38"/>
  <c r="S55" i="38" a="1"/>
  <c r="S55" i="38"/>
  <c r="R55" i="38" a="1"/>
  <c r="R55" i="38"/>
  <c r="Q55" i="38" a="1"/>
  <c r="Q55" i="38"/>
  <c r="P55" i="38" a="1"/>
  <c r="P55" i="38"/>
  <c r="O55" i="38" a="1"/>
  <c r="O55" i="38"/>
  <c r="N55" i="38" a="1"/>
  <c r="N55" i="38"/>
  <c r="M55" i="38" a="1"/>
  <c r="M55" i="38"/>
  <c r="L55" i="38" a="1"/>
  <c r="L55" i="38"/>
  <c r="K55" i="38" a="1"/>
  <c r="K55" i="38"/>
  <c r="J55" i="38" s="1"/>
  <c r="AG53" i="38" a="1"/>
  <c r="AG53" i="38" s="1"/>
  <c r="AF53" i="38" a="1"/>
  <c r="AF53" i="38" s="1"/>
  <c r="AE53" i="38" a="1"/>
  <c r="AE53" i="38" s="1"/>
  <c r="AD53" i="38" a="1"/>
  <c r="AD53" i="38" s="1"/>
  <c r="AC53" i="38" a="1"/>
  <c r="AC53" i="38" s="1"/>
  <c r="AB53" i="38" a="1"/>
  <c r="AB53" i="38" s="1"/>
  <c r="AA53" i="38" a="1"/>
  <c r="AA53" i="38" s="1"/>
  <c r="Z53" i="38" a="1"/>
  <c r="Z53" i="38" s="1"/>
  <c r="Y53" i="38" a="1"/>
  <c r="Y53" i="38" s="1"/>
  <c r="X53" i="38" a="1"/>
  <c r="X53" i="38" s="1"/>
  <c r="W53" i="38" a="1"/>
  <c r="W53" i="38" s="1"/>
  <c r="V53" i="38" a="1"/>
  <c r="V53" i="38" s="1"/>
  <c r="U53" i="38" a="1"/>
  <c r="U53" i="38" s="1"/>
  <c r="T53" i="38" a="1"/>
  <c r="T53" i="38" s="1"/>
  <c r="S53" i="38" a="1"/>
  <c r="S53" i="38" s="1"/>
  <c r="R53" i="38" a="1"/>
  <c r="R53" i="38" s="1"/>
  <c r="Q53" i="38" a="1"/>
  <c r="Q53" i="38" s="1"/>
  <c r="P53" i="38" a="1"/>
  <c r="P53" i="38" s="1"/>
  <c r="O53" i="38" a="1"/>
  <c r="O53" i="38" s="1"/>
  <c r="N53" i="38" a="1"/>
  <c r="N53" i="38" s="1"/>
  <c r="M53" i="38" a="1"/>
  <c r="M53" i="38" s="1"/>
  <c r="L53" i="38" a="1"/>
  <c r="L53" i="38" s="1"/>
  <c r="K53" i="38" a="1"/>
  <c r="K53" i="38" s="1"/>
  <c r="AG52" i="38" a="1"/>
  <c r="AG52" i="38" s="1"/>
  <c r="AF52" i="38" a="1"/>
  <c r="AF52" i="38" s="1"/>
  <c r="AE52" i="38" a="1"/>
  <c r="AE52" i="38" s="1"/>
  <c r="AD52" i="38" a="1"/>
  <c r="AD52" i="38" s="1"/>
  <c r="AC52" i="38" a="1"/>
  <c r="AC52" i="38" s="1"/>
  <c r="AB52" i="38" a="1"/>
  <c r="AB52" i="38" s="1"/>
  <c r="AA52" i="38" a="1"/>
  <c r="AA52" i="38" s="1"/>
  <c r="Z52" i="38" a="1"/>
  <c r="Z52" i="38" s="1"/>
  <c r="Y52" i="38" a="1"/>
  <c r="Y52" i="38" s="1"/>
  <c r="X52" i="38" a="1"/>
  <c r="X52" i="38" s="1"/>
  <c r="W52" i="38" a="1"/>
  <c r="W52" i="38" s="1"/>
  <c r="AG51" i="38" a="1"/>
  <c r="AG51" i="38"/>
  <c r="AF51" i="38" a="1"/>
  <c r="AF51" i="38"/>
  <c r="AE51" i="38" a="1"/>
  <c r="AE51" i="38"/>
  <c r="AD51" i="38" a="1"/>
  <c r="AD51" i="38"/>
  <c r="AC51" i="38" a="1"/>
  <c r="AC51" i="38"/>
  <c r="AB51" i="38" a="1"/>
  <c r="AB51" i="38" s="1"/>
  <c r="AA51" i="38" a="1"/>
  <c r="AA51" i="38"/>
  <c r="Z51" i="38" a="1"/>
  <c r="Z51" i="38" s="1"/>
  <c r="Y51" i="38" a="1"/>
  <c r="Y51" i="38"/>
  <c r="X51" i="38" a="1"/>
  <c r="X51" i="38" s="1"/>
  <c r="W51" i="38" a="1"/>
  <c r="W51" i="38"/>
  <c r="V51" i="38" a="1"/>
  <c r="V51" i="38" s="1"/>
  <c r="U51" i="38" a="1"/>
  <c r="U51" i="38"/>
  <c r="T51" i="38" a="1"/>
  <c r="T51" i="38" s="1"/>
  <c r="S51" i="38" a="1"/>
  <c r="S51" i="38"/>
  <c r="R51" i="38" a="1"/>
  <c r="R51" i="38" s="1"/>
  <c r="Q51" i="38" a="1"/>
  <c r="Q51" i="38"/>
  <c r="P51" i="38" a="1"/>
  <c r="P51" i="38" s="1"/>
  <c r="O51" i="38" a="1"/>
  <c r="O51" i="38"/>
  <c r="N51" i="38" a="1"/>
  <c r="N51" i="38" s="1"/>
  <c r="M51" i="38" a="1"/>
  <c r="M51" i="38"/>
  <c r="L51" i="38" a="1"/>
  <c r="L51" i="38" s="1"/>
  <c r="K51" i="38" a="1"/>
  <c r="K51" i="38"/>
  <c r="AG50" i="38" a="1"/>
  <c r="AG50" i="38" s="1"/>
  <c r="AF50" i="38" a="1"/>
  <c r="AF50" i="38"/>
  <c r="AE50" i="38" a="1"/>
  <c r="AE50" i="38" s="1"/>
  <c r="AD50" i="38" a="1"/>
  <c r="AD50" i="38"/>
  <c r="AC50" i="38" a="1"/>
  <c r="AC50" i="38" s="1"/>
  <c r="AB50" i="38" a="1"/>
  <c r="AB50" i="38"/>
  <c r="AA50" i="38" a="1"/>
  <c r="AA50" i="38" s="1"/>
  <c r="Z50" i="38" a="1"/>
  <c r="Z50" i="38"/>
  <c r="Y50" i="38" a="1"/>
  <c r="Y50" i="38" s="1"/>
  <c r="X50" i="38" a="1"/>
  <c r="X50" i="38"/>
  <c r="W50" i="38" a="1"/>
  <c r="W50" i="38" s="1"/>
  <c r="V50" i="38" a="1"/>
  <c r="V50" i="38"/>
  <c r="U50" i="38" a="1"/>
  <c r="U50" i="38" s="1"/>
  <c r="T50" i="38" a="1"/>
  <c r="T50" i="38"/>
  <c r="S50" i="38" a="1"/>
  <c r="S50" i="38" s="1"/>
  <c r="R50" i="38" a="1"/>
  <c r="R50" i="38"/>
  <c r="Q50" i="38" a="1"/>
  <c r="Q50" i="38" s="1"/>
  <c r="P50" i="38" a="1"/>
  <c r="P50" i="38"/>
  <c r="O50" i="38" a="1"/>
  <c r="O50" i="38" s="1"/>
  <c r="N50" i="38" a="1"/>
  <c r="N50" i="38"/>
  <c r="M50" i="38" a="1"/>
  <c r="M50" i="38" s="1"/>
  <c r="L50" i="38" a="1"/>
  <c r="L50" i="38"/>
  <c r="K50" i="38" a="1"/>
  <c r="K50" i="38" s="1"/>
  <c r="J50" i="38" s="1"/>
  <c r="AG49" i="38" a="1"/>
  <c r="AG49" i="38" s="1"/>
  <c r="AF49" i="38" a="1"/>
  <c r="AF49" i="38" s="1"/>
  <c r="AE49" i="38" a="1"/>
  <c r="AE49" i="38" s="1"/>
  <c r="AD49" i="38" a="1"/>
  <c r="AD49" i="38" s="1"/>
  <c r="AC49" i="38" a="1"/>
  <c r="AC49" i="38" s="1"/>
  <c r="AB49" i="38" a="1"/>
  <c r="AB49" i="38" s="1"/>
  <c r="AA49" i="38" a="1"/>
  <c r="AA49" i="38" s="1"/>
  <c r="Z49" i="38" a="1"/>
  <c r="Z49" i="38" s="1"/>
  <c r="Y49" i="38" a="1"/>
  <c r="Y49" i="38" s="1"/>
  <c r="X49" i="38" a="1"/>
  <c r="X49" i="38" s="1"/>
  <c r="W49" i="38" a="1"/>
  <c r="W49" i="38" s="1"/>
  <c r="V49" i="38" a="1"/>
  <c r="V49" i="38" s="1"/>
  <c r="U49" i="38" a="1"/>
  <c r="U49" i="38" s="1"/>
  <c r="T49" i="38" a="1"/>
  <c r="T49" i="38" s="1"/>
  <c r="S49" i="38" a="1"/>
  <c r="S49" i="38" s="1"/>
  <c r="R49" i="38" a="1"/>
  <c r="R49" i="38" s="1"/>
  <c r="Q49" i="38" a="1"/>
  <c r="Q49" i="38" s="1"/>
  <c r="P49" i="38" a="1"/>
  <c r="P49" i="38" s="1"/>
  <c r="O49" i="38" a="1"/>
  <c r="O49" i="38" s="1"/>
  <c r="N49" i="38" a="1"/>
  <c r="N49" i="38" s="1"/>
  <c r="M49" i="38" a="1"/>
  <c r="M49" i="38" s="1"/>
  <c r="L49" i="38" a="1"/>
  <c r="L49" i="38" s="1"/>
  <c r="K49" i="38" a="1"/>
  <c r="K49" i="38" s="1"/>
  <c r="AG48" i="38" a="1"/>
  <c r="AG48" i="38" s="1"/>
  <c r="AF48" i="38" a="1"/>
  <c r="AF48" i="38" s="1"/>
  <c r="AE48" i="38" a="1"/>
  <c r="AE48" i="38" s="1"/>
  <c r="AD48" i="38" a="1"/>
  <c r="AD48" i="38" s="1"/>
  <c r="AC48" i="38" a="1"/>
  <c r="AC48" i="38" s="1"/>
  <c r="AB48" i="38" a="1"/>
  <c r="AB48" i="38" s="1"/>
  <c r="AA48" i="38" a="1"/>
  <c r="AA48" i="38" s="1"/>
  <c r="Z48" i="38" a="1"/>
  <c r="Z48" i="38" s="1"/>
  <c r="Y48" i="38" a="1"/>
  <c r="Y48" i="38" s="1"/>
  <c r="X48" i="38" a="1"/>
  <c r="X48" i="38" s="1"/>
  <c r="W48" i="38" a="1"/>
  <c r="W48" i="38" s="1"/>
  <c r="V48" i="38" a="1"/>
  <c r="V48" i="38" s="1"/>
  <c r="U48" i="38" a="1"/>
  <c r="U48" i="38" s="1"/>
  <c r="T48" i="38" a="1"/>
  <c r="T48" i="38" s="1"/>
  <c r="S48" i="38" a="1"/>
  <c r="S48" i="38" s="1"/>
  <c r="R48" i="38" a="1"/>
  <c r="R48" i="38" s="1"/>
  <c r="Q48" i="38" a="1"/>
  <c r="Q48" i="38" s="1"/>
  <c r="P48" i="38" a="1"/>
  <c r="P48" i="38" s="1"/>
  <c r="O48" i="38" a="1"/>
  <c r="O48" i="38" s="1"/>
  <c r="N48" i="38" a="1"/>
  <c r="N48" i="38" s="1"/>
  <c r="M48" i="38" a="1"/>
  <c r="M48" i="38" s="1"/>
  <c r="L48" i="38" a="1"/>
  <c r="L48" i="38" s="1"/>
  <c r="K48" i="38" a="1"/>
  <c r="K48" i="38" s="1"/>
  <c r="AG47" i="38" a="1"/>
  <c r="AG47" i="38" s="1"/>
  <c r="AF47" i="38" a="1"/>
  <c r="AF47" i="38" s="1"/>
  <c r="AE47" i="38" a="1"/>
  <c r="AE47" i="38" s="1"/>
  <c r="AD47" i="38" a="1"/>
  <c r="AD47" i="38" s="1"/>
  <c r="AC47" i="38" a="1"/>
  <c r="AC47" i="38" s="1"/>
  <c r="AB47" i="38" a="1"/>
  <c r="AB47" i="38" s="1"/>
  <c r="AA47" i="38" a="1"/>
  <c r="AA47" i="38" s="1"/>
  <c r="Z47" i="38" a="1"/>
  <c r="Z47" i="38" s="1"/>
  <c r="Y47" i="38" a="1"/>
  <c r="Y47" i="38" s="1"/>
  <c r="X47" i="38" a="1"/>
  <c r="X47" i="38" s="1"/>
  <c r="W47" i="38" a="1"/>
  <c r="W47" i="38" s="1"/>
  <c r="V47" i="38" a="1"/>
  <c r="V47" i="38" s="1"/>
  <c r="U47" i="38" a="1"/>
  <c r="U47" i="38" s="1"/>
  <c r="T47" i="38" a="1"/>
  <c r="T47" i="38" s="1"/>
  <c r="S47" i="38" a="1"/>
  <c r="S47" i="38" s="1"/>
  <c r="R47" i="38" a="1"/>
  <c r="R47" i="38" s="1"/>
  <c r="Q47" i="38" a="1"/>
  <c r="Q47" i="38" s="1"/>
  <c r="P47" i="38" a="1"/>
  <c r="P47" i="38" s="1"/>
  <c r="O47" i="38" a="1"/>
  <c r="O47" i="38" s="1"/>
  <c r="N47" i="38" a="1"/>
  <c r="N47" i="38" s="1"/>
  <c r="M47" i="38" a="1"/>
  <c r="M47" i="38" s="1"/>
  <c r="L47" i="38" a="1"/>
  <c r="L47" i="38" s="1"/>
  <c r="K47" i="38" a="1"/>
  <c r="K47" i="38" s="1"/>
  <c r="AG46" i="38" a="1"/>
  <c r="AG46" i="38" s="1"/>
  <c r="AF46" i="38" a="1"/>
  <c r="AF46" i="38" s="1"/>
  <c r="AE46" i="38" a="1"/>
  <c r="AE46" i="38" s="1"/>
  <c r="AD46" i="38" a="1"/>
  <c r="AD46" i="38" s="1"/>
  <c r="AC46" i="38" a="1"/>
  <c r="AC46" i="38" s="1"/>
  <c r="AB46" i="38" a="1"/>
  <c r="AB46" i="38" s="1"/>
  <c r="AA46" i="38" a="1"/>
  <c r="AA46" i="38" s="1"/>
  <c r="Z46" i="38" a="1"/>
  <c r="Z46" i="38" s="1"/>
  <c r="Y46" i="38" a="1"/>
  <c r="Y46" i="38" s="1"/>
  <c r="X46" i="38" a="1"/>
  <c r="X46" i="38" s="1"/>
  <c r="W46" i="38" a="1"/>
  <c r="W46" i="38" s="1"/>
  <c r="V46" i="38" a="1"/>
  <c r="V46" i="38" s="1"/>
  <c r="U46" i="38" a="1"/>
  <c r="U46" i="38" s="1"/>
  <c r="T46" i="38" a="1"/>
  <c r="T46" i="38" s="1"/>
  <c r="S46" i="38" a="1"/>
  <c r="S46" i="38" s="1"/>
  <c r="R46" i="38" a="1"/>
  <c r="R46" i="38" s="1"/>
  <c r="Q46" i="38" a="1"/>
  <c r="Q46" i="38" s="1"/>
  <c r="P46" i="38" a="1"/>
  <c r="P46" i="38" s="1"/>
  <c r="O46" i="38" a="1"/>
  <c r="O46" i="38" s="1"/>
  <c r="N46" i="38" a="1"/>
  <c r="N46" i="38" s="1"/>
  <c r="M46" i="38" a="1"/>
  <c r="M46" i="38" s="1"/>
  <c r="L46" i="38" a="1"/>
  <c r="L46" i="38" s="1"/>
  <c r="K46" i="38" a="1"/>
  <c r="K46" i="38" s="1"/>
  <c r="AG45" i="38" a="1"/>
  <c r="AG45" i="38"/>
  <c r="AF45" i="38" a="1"/>
  <c r="AF45" i="38" s="1"/>
  <c r="AE45" i="38" a="1"/>
  <c r="AE45" i="38"/>
  <c r="AD45" i="38" a="1"/>
  <c r="AD45" i="38" s="1"/>
  <c r="AC45" i="38" a="1"/>
  <c r="AC45" i="38"/>
  <c r="AB45" i="38" a="1"/>
  <c r="AB45" i="38" s="1"/>
  <c r="AA45" i="38" a="1"/>
  <c r="AA45" i="38"/>
  <c r="Z45" i="38" a="1"/>
  <c r="Z45" i="38" s="1"/>
  <c r="Y45" i="38" a="1"/>
  <c r="Y45" i="38"/>
  <c r="X45" i="38" a="1"/>
  <c r="X45" i="38" s="1"/>
  <c r="W45" i="38" a="1"/>
  <c r="W45" i="38"/>
  <c r="V45" i="38" a="1"/>
  <c r="V45" i="38" s="1"/>
  <c r="U45" i="38" a="1"/>
  <c r="U45" i="38"/>
  <c r="T45" i="38" a="1"/>
  <c r="T45" i="38" s="1"/>
  <c r="S45" i="38" a="1"/>
  <c r="S45" i="38"/>
  <c r="R45" i="38" a="1"/>
  <c r="R45" i="38" s="1"/>
  <c r="Q45" i="38" a="1"/>
  <c r="Q45" i="38"/>
  <c r="P45" i="38" a="1"/>
  <c r="P45" i="38" s="1"/>
  <c r="O45" i="38" a="1"/>
  <c r="O45" i="38"/>
  <c r="N45" i="38" a="1"/>
  <c r="N45" i="38" s="1"/>
  <c r="M45" i="38" a="1"/>
  <c r="M45" i="38"/>
  <c r="L45" i="38" a="1"/>
  <c r="L45" i="38" s="1"/>
  <c r="K45" i="38" a="1"/>
  <c r="K45" i="38"/>
  <c r="AG44" i="38" a="1"/>
  <c r="AG44" i="38" s="1"/>
  <c r="AF44" i="38" a="1"/>
  <c r="AF44" i="38" s="1"/>
  <c r="AE44" i="38" a="1"/>
  <c r="AE44" i="38" s="1"/>
  <c r="AD44" i="38" a="1"/>
  <c r="AD44" i="38" s="1"/>
  <c r="AC44" i="38" a="1"/>
  <c r="AC44" i="38" s="1"/>
  <c r="AB44" i="38" a="1"/>
  <c r="AB44" i="38" s="1"/>
  <c r="AA44" i="38" a="1"/>
  <c r="AA44" i="38" s="1"/>
  <c r="Z44" i="38" a="1"/>
  <c r="Z44" i="38" s="1"/>
  <c r="Y44" i="38" a="1"/>
  <c r="Y44" i="38" s="1"/>
  <c r="X44" i="38" a="1"/>
  <c r="X44" i="38" s="1"/>
  <c r="W44" i="38" a="1"/>
  <c r="W44" i="38" s="1"/>
  <c r="V44" i="38" a="1"/>
  <c r="V44" i="38" s="1"/>
  <c r="U44" i="38" a="1"/>
  <c r="U44" i="38" s="1"/>
  <c r="T44" i="38" a="1"/>
  <c r="T44" i="38" s="1"/>
  <c r="S44" i="38" a="1"/>
  <c r="S44" i="38" s="1"/>
  <c r="R44" i="38" a="1"/>
  <c r="R44" i="38" s="1"/>
  <c r="Q44" i="38" a="1"/>
  <c r="Q44" i="38" s="1"/>
  <c r="P44" i="38" a="1"/>
  <c r="P44" i="38" s="1"/>
  <c r="O44" i="38" a="1"/>
  <c r="O44" i="38" s="1"/>
  <c r="N44" i="38" a="1"/>
  <c r="N44" i="38" s="1"/>
  <c r="M44" i="38" a="1"/>
  <c r="M44" i="38" s="1"/>
  <c r="L44" i="38" a="1"/>
  <c r="L44" i="38" s="1"/>
  <c r="K44" i="38" a="1"/>
  <c r="K44" i="38" s="1"/>
  <c r="AG43" i="38" a="1"/>
  <c r="AG43" i="38" s="1"/>
  <c r="AF43" i="38" a="1"/>
  <c r="AF43" i="38"/>
  <c r="AE43" i="38" a="1"/>
  <c r="AE43" i="38" s="1"/>
  <c r="AD43" i="38" a="1"/>
  <c r="AD43" i="38"/>
  <c r="AC43" i="38" a="1"/>
  <c r="AC43" i="38" s="1"/>
  <c r="AB43" i="38" a="1"/>
  <c r="AB43" i="38"/>
  <c r="AA43" i="38" a="1"/>
  <c r="AA43" i="38" s="1"/>
  <c r="Z43" i="38" a="1"/>
  <c r="Z43" i="38"/>
  <c r="Y43" i="38" a="1"/>
  <c r="Y43" i="38" s="1"/>
  <c r="X43" i="38" a="1"/>
  <c r="X43" i="38"/>
  <c r="W43" i="38" a="1"/>
  <c r="W43" i="38" s="1"/>
  <c r="V43" i="38" a="1"/>
  <c r="V43" i="38"/>
  <c r="U43" i="38" a="1"/>
  <c r="U43" i="38" s="1"/>
  <c r="T43" i="38" a="1"/>
  <c r="T43" i="38"/>
  <c r="S43" i="38" a="1"/>
  <c r="S43" i="38" s="1"/>
  <c r="R43" i="38" a="1"/>
  <c r="R43" i="38"/>
  <c r="Q43" i="38" a="1"/>
  <c r="Q43" i="38" s="1"/>
  <c r="P43" i="38" a="1"/>
  <c r="P43" i="38"/>
  <c r="O43" i="38" a="1"/>
  <c r="O43" i="38" s="1"/>
  <c r="N43" i="38" a="1"/>
  <c r="N43" i="38"/>
  <c r="M43" i="38" a="1"/>
  <c r="M43" i="38" s="1"/>
  <c r="L43" i="38" a="1"/>
  <c r="L43" i="38"/>
  <c r="K43" i="38" a="1"/>
  <c r="K43" i="38" s="1"/>
  <c r="J43" i="38" s="1"/>
  <c r="AG42" i="38" a="1"/>
  <c r="AG42" i="38" s="1"/>
  <c r="AF42" i="38" a="1"/>
  <c r="AF42" i="38" s="1"/>
  <c r="AE42" i="38" a="1"/>
  <c r="AE42" i="38" s="1"/>
  <c r="AD42" i="38" a="1"/>
  <c r="AD42" i="38" s="1"/>
  <c r="AC42" i="38" a="1"/>
  <c r="AC42" i="38" s="1"/>
  <c r="AB42" i="38" a="1"/>
  <c r="AB42" i="38" s="1"/>
  <c r="AA42" i="38" a="1"/>
  <c r="AA42" i="38" s="1"/>
  <c r="Z42" i="38" a="1"/>
  <c r="Z42" i="38" s="1"/>
  <c r="Y42" i="38" a="1"/>
  <c r="Y42" i="38" s="1"/>
  <c r="X42" i="38" a="1"/>
  <c r="X42" i="38" s="1"/>
  <c r="W42" i="38" a="1"/>
  <c r="W42" i="38" s="1"/>
  <c r="V42" i="38" a="1"/>
  <c r="V42" i="38" s="1"/>
  <c r="U42" i="38" a="1"/>
  <c r="U42" i="38" s="1"/>
  <c r="T42" i="38" a="1"/>
  <c r="T42" i="38" s="1"/>
  <c r="S42" i="38" a="1"/>
  <c r="S42" i="38" s="1"/>
  <c r="R42" i="38" a="1"/>
  <c r="R42" i="38" s="1"/>
  <c r="Q42" i="38" a="1"/>
  <c r="Q42" i="38" s="1"/>
  <c r="P42" i="38" a="1"/>
  <c r="P42" i="38" s="1"/>
  <c r="O42" i="38" a="1"/>
  <c r="O42" i="38" s="1"/>
  <c r="N42" i="38" a="1"/>
  <c r="N42" i="38" s="1"/>
  <c r="M42" i="38" a="1"/>
  <c r="M42" i="38" s="1"/>
  <c r="L42" i="38" a="1"/>
  <c r="L42" i="38" s="1"/>
  <c r="K42" i="38" a="1"/>
  <c r="K42" i="38" s="1"/>
  <c r="AG41" i="38" a="1"/>
  <c r="AG41" i="38" s="1"/>
  <c r="AF41" i="38" a="1"/>
  <c r="AF41" i="38" s="1"/>
  <c r="AE41" i="38" a="1"/>
  <c r="AE41" i="38" s="1"/>
  <c r="AD41" i="38" a="1"/>
  <c r="AD41" i="38" s="1"/>
  <c r="AC41" i="38" a="1"/>
  <c r="AC41" i="38" s="1"/>
  <c r="AB41" i="38" a="1"/>
  <c r="AB41" i="38" s="1"/>
  <c r="AA41" i="38" a="1"/>
  <c r="AA41" i="38" s="1"/>
  <c r="Z41" i="38" a="1"/>
  <c r="Z41" i="38" s="1"/>
  <c r="Y41" i="38" a="1"/>
  <c r="Y41" i="38" s="1"/>
  <c r="X41" i="38" a="1"/>
  <c r="X41" i="38" s="1"/>
  <c r="W41" i="38" a="1"/>
  <c r="W41" i="38" s="1"/>
  <c r="V41" i="38" a="1"/>
  <c r="V41" i="38" s="1"/>
  <c r="U41" i="38" a="1"/>
  <c r="U41" i="38" s="1"/>
  <c r="T41" i="38" a="1"/>
  <c r="T41" i="38" s="1"/>
  <c r="S41" i="38" a="1"/>
  <c r="S41" i="38" s="1"/>
  <c r="R41" i="38" a="1"/>
  <c r="R41" i="38" s="1"/>
  <c r="Q41" i="38" a="1"/>
  <c r="Q41" i="38" s="1"/>
  <c r="P41" i="38" a="1"/>
  <c r="P41" i="38" s="1"/>
  <c r="O41" i="38" a="1"/>
  <c r="O41" i="38" s="1"/>
  <c r="N41" i="38" a="1"/>
  <c r="N41" i="38" s="1"/>
  <c r="M41" i="38" a="1"/>
  <c r="M41" i="38" s="1"/>
  <c r="L41" i="38" a="1"/>
  <c r="L41" i="38" s="1"/>
  <c r="K41" i="38" a="1"/>
  <c r="K41" i="38" s="1"/>
  <c r="AG40" i="38" a="1"/>
  <c r="AG40" i="38" s="1"/>
  <c r="AF40" i="38" a="1"/>
  <c r="AF40" i="38" s="1"/>
  <c r="AE40" i="38" a="1"/>
  <c r="AE40" i="38" s="1"/>
  <c r="AD40" i="38" a="1"/>
  <c r="AD40" i="38" s="1"/>
  <c r="AC40" i="38" a="1"/>
  <c r="AC40" i="38" s="1"/>
  <c r="AB40" i="38" a="1"/>
  <c r="AB40" i="38" s="1"/>
  <c r="AA40" i="38" a="1"/>
  <c r="AA40" i="38" s="1"/>
  <c r="Z40" i="38" a="1"/>
  <c r="Z40" i="38" s="1"/>
  <c r="Y40" i="38" a="1"/>
  <c r="Y40" i="38" s="1"/>
  <c r="X40" i="38" a="1"/>
  <c r="X40" i="38" s="1"/>
  <c r="W40" i="38" a="1"/>
  <c r="W40" i="38" s="1"/>
  <c r="V40" i="38" a="1"/>
  <c r="V40" i="38" s="1"/>
  <c r="U40" i="38" a="1"/>
  <c r="U40" i="38" s="1"/>
  <c r="T40" i="38" a="1"/>
  <c r="T40" i="38" s="1"/>
  <c r="S40" i="38" a="1"/>
  <c r="S40" i="38" s="1"/>
  <c r="R40" i="38" a="1"/>
  <c r="R40" i="38" s="1"/>
  <c r="Q40" i="38" a="1"/>
  <c r="Q40" i="38" s="1"/>
  <c r="P40" i="38" a="1"/>
  <c r="P40" i="38" s="1"/>
  <c r="O40" i="38" a="1"/>
  <c r="O40" i="38" s="1"/>
  <c r="N40" i="38" a="1"/>
  <c r="N40" i="38" s="1"/>
  <c r="M40" i="38" a="1"/>
  <c r="M40" i="38" s="1"/>
  <c r="L40" i="38" a="1"/>
  <c r="L40" i="38" s="1"/>
  <c r="K40" i="38" a="1"/>
  <c r="K40" i="38" s="1"/>
  <c r="AG39" i="38" a="1"/>
  <c r="AG39" i="38" s="1"/>
  <c r="AF39" i="38" a="1"/>
  <c r="AF39" i="38" s="1"/>
  <c r="AE39" i="38" a="1"/>
  <c r="AE39" i="38" s="1"/>
  <c r="AD39" i="38" a="1"/>
  <c r="AD39" i="38" s="1"/>
  <c r="AC39" i="38" a="1"/>
  <c r="AC39" i="38" s="1"/>
  <c r="AB39" i="38" a="1"/>
  <c r="AB39" i="38" s="1"/>
  <c r="AA39" i="38" a="1"/>
  <c r="AA39" i="38" s="1"/>
  <c r="Z39" i="38" a="1"/>
  <c r="Z39" i="38" s="1"/>
  <c r="Y39" i="38" a="1"/>
  <c r="Y39" i="38" s="1"/>
  <c r="X39" i="38" a="1"/>
  <c r="X39" i="38" s="1"/>
  <c r="W39" i="38" a="1"/>
  <c r="W39" i="38" s="1"/>
  <c r="V39" i="38" a="1"/>
  <c r="V39" i="38" s="1"/>
  <c r="U39" i="38" a="1"/>
  <c r="U39" i="38" s="1"/>
  <c r="T39" i="38" a="1"/>
  <c r="T39" i="38" s="1"/>
  <c r="S39" i="38" a="1"/>
  <c r="S39" i="38" s="1"/>
  <c r="R39" i="38" a="1"/>
  <c r="R39" i="38" s="1"/>
  <c r="Q39" i="38" a="1"/>
  <c r="Q39" i="38" s="1"/>
  <c r="P39" i="38" a="1"/>
  <c r="P39" i="38" s="1"/>
  <c r="O39" i="38" a="1"/>
  <c r="O39" i="38" s="1"/>
  <c r="N39" i="38" a="1"/>
  <c r="N39" i="38" s="1"/>
  <c r="M39" i="38" a="1"/>
  <c r="M39" i="38" s="1"/>
  <c r="L39" i="38" a="1"/>
  <c r="L39" i="38" s="1"/>
  <c r="K39" i="38" a="1"/>
  <c r="K39" i="38" s="1"/>
  <c r="AG38" i="38" a="1"/>
  <c r="AG38" i="38" s="1"/>
  <c r="AF38" i="38" a="1"/>
  <c r="AF38" i="38" s="1"/>
  <c r="AE38" i="38" a="1"/>
  <c r="AE38" i="38" s="1"/>
  <c r="AD38" i="38" a="1"/>
  <c r="AD38" i="38" s="1"/>
  <c r="AC38" i="38" a="1"/>
  <c r="AC38" i="38" s="1"/>
  <c r="AB38" i="38" a="1"/>
  <c r="AB38" i="38" s="1"/>
  <c r="AA38" i="38" a="1"/>
  <c r="AA38" i="38" s="1"/>
  <c r="Z38" i="38" a="1"/>
  <c r="Z38" i="38" s="1"/>
  <c r="Y38" i="38" a="1"/>
  <c r="Y38" i="38" s="1"/>
  <c r="X38" i="38" a="1"/>
  <c r="X38" i="38" s="1"/>
  <c r="W38" i="38" a="1"/>
  <c r="W38" i="38" s="1"/>
  <c r="V38" i="38" a="1"/>
  <c r="V38" i="38" s="1"/>
  <c r="U38" i="38" a="1"/>
  <c r="U38" i="38" s="1"/>
  <c r="T38" i="38" a="1"/>
  <c r="T38" i="38" s="1"/>
  <c r="S38" i="38" a="1"/>
  <c r="S38" i="38" s="1"/>
  <c r="R38" i="38" a="1"/>
  <c r="R38" i="38" s="1"/>
  <c r="Q38" i="38" a="1"/>
  <c r="Q38" i="38" s="1"/>
  <c r="P38" i="38" a="1"/>
  <c r="P38" i="38" s="1"/>
  <c r="O38" i="38" a="1"/>
  <c r="O38" i="38" s="1"/>
  <c r="N38" i="38" a="1"/>
  <c r="N38" i="38" s="1"/>
  <c r="M38" i="38" a="1"/>
  <c r="M38" i="38" s="1"/>
  <c r="L38" i="38" a="1"/>
  <c r="L38" i="38" s="1"/>
  <c r="K38" i="38" a="1"/>
  <c r="K38" i="38" s="1"/>
  <c r="AG37" i="38" a="1"/>
  <c r="AG37" i="38" s="1"/>
  <c r="AF37" i="38" a="1"/>
  <c r="AF37" i="38" s="1"/>
  <c r="AE37" i="38" a="1"/>
  <c r="AE37" i="38" s="1"/>
  <c r="AD37" i="38" a="1"/>
  <c r="AD37" i="38" s="1"/>
  <c r="AC37" i="38" a="1"/>
  <c r="AC37" i="38" s="1"/>
  <c r="AB37" i="38" a="1"/>
  <c r="AB37" i="38" s="1"/>
  <c r="AA37" i="38" a="1"/>
  <c r="AA37" i="38" s="1"/>
  <c r="Z37" i="38" a="1"/>
  <c r="Z37" i="38" s="1"/>
  <c r="Y37" i="38" a="1"/>
  <c r="Y37" i="38" s="1"/>
  <c r="X37" i="38" a="1"/>
  <c r="X37" i="38" s="1"/>
  <c r="W37" i="38" a="1"/>
  <c r="W37" i="38" s="1"/>
  <c r="V37" i="38" a="1"/>
  <c r="V37" i="38" s="1"/>
  <c r="U37" i="38" a="1"/>
  <c r="U37" i="38" s="1"/>
  <c r="T37" i="38" a="1"/>
  <c r="T37" i="38" s="1"/>
  <c r="S37" i="38" a="1"/>
  <c r="S37" i="38" s="1"/>
  <c r="R37" i="38" a="1"/>
  <c r="R37" i="38" s="1"/>
  <c r="Q37" i="38" a="1"/>
  <c r="Q37" i="38" s="1"/>
  <c r="P37" i="38" a="1"/>
  <c r="P37" i="38" s="1"/>
  <c r="O37" i="38" a="1"/>
  <c r="O37" i="38" s="1"/>
  <c r="N37" i="38" a="1"/>
  <c r="N37" i="38" s="1"/>
  <c r="M37" i="38" a="1"/>
  <c r="M37" i="38" s="1"/>
  <c r="L37" i="38" a="1"/>
  <c r="L37" i="38" s="1"/>
  <c r="K37" i="38" a="1"/>
  <c r="K37" i="38" s="1"/>
  <c r="AG36" i="38" a="1"/>
  <c r="AG36" i="38" s="1"/>
  <c r="AF36" i="38" a="1"/>
  <c r="AF36" i="38" s="1"/>
  <c r="AE36" i="38" a="1"/>
  <c r="AE36" i="38" s="1"/>
  <c r="AD36" i="38" a="1"/>
  <c r="AD36" i="38" s="1"/>
  <c r="AC36" i="38" a="1"/>
  <c r="AC36" i="38" s="1"/>
  <c r="AB36" i="38" a="1"/>
  <c r="AB36" i="38" s="1"/>
  <c r="AA36" i="38" a="1"/>
  <c r="AA36" i="38" s="1"/>
  <c r="Z36" i="38" a="1"/>
  <c r="Z36" i="38" s="1"/>
  <c r="Y36" i="38" a="1"/>
  <c r="Y36" i="38" s="1"/>
  <c r="X36" i="38" a="1"/>
  <c r="X36" i="38" s="1"/>
  <c r="W36" i="38" a="1"/>
  <c r="W36" i="38" s="1"/>
  <c r="V36" i="38" a="1"/>
  <c r="V36" i="38" s="1"/>
  <c r="U36" i="38" a="1"/>
  <c r="U36" i="38" s="1"/>
  <c r="T36" i="38" a="1"/>
  <c r="T36" i="38" s="1"/>
  <c r="S36" i="38" a="1"/>
  <c r="S36" i="38" s="1"/>
  <c r="R36" i="38" a="1"/>
  <c r="R36" i="38" s="1"/>
  <c r="Q36" i="38" a="1"/>
  <c r="Q36" i="38" s="1"/>
  <c r="P36" i="38" a="1"/>
  <c r="P36" i="38" s="1"/>
  <c r="O36" i="38" a="1"/>
  <c r="O36" i="38" s="1"/>
  <c r="N36" i="38" a="1"/>
  <c r="N36" i="38" s="1"/>
  <c r="M36" i="38" a="1"/>
  <c r="M36" i="38" s="1"/>
  <c r="L36" i="38" a="1"/>
  <c r="L36" i="38" s="1"/>
  <c r="K36" i="38" a="1"/>
  <c r="K36" i="38" s="1"/>
  <c r="AG35" i="38" a="1"/>
  <c r="AG35" i="38" s="1"/>
  <c r="AF35" i="38" a="1"/>
  <c r="AF35" i="38" s="1"/>
  <c r="AE35" i="38" a="1"/>
  <c r="AE35" i="38" s="1"/>
  <c r="AD35" i="38" a="1"/>
  <c r="AD35" i="38" s="1"/>
  <c r="AC35" i="38" a="1"/>
  <c r="AC35" i="38" s="1"/>
  <c r="AB35" i="38" a="1"/>
  <c r="AB35" i="38" s="1"/>
  <c r="AA35" i="38" a="1"/>
  <c r="AA35" i="38" s="1"/>
  <c r="Z35" i="38" a="1"/>
  <c r="Z35" i="38" s="1"/>
  <c r="Y35" i="38" a="1"/>
  <c r="Y35" i="38" s="1"/>
  <c r="X35" i="38" a="1"/>
  <c r="X35" i="38" s="1"/>
  <c r="W35" i="38" a="1"/>
  <c r="W35" i="38" s="1"/>
  <c r="V35" i="38" a="1"/>
  <c r="V35" i="38" s="1"/>
  <c r="U35" i="38" a="1"/>
  <c r="U35" i="38" s="1"/>
  <c r="T35" i="38" a="1"/>
  <c r="T35" i="38" s="1"/>
  <c r="S35" i="38" a="1"/>
  <c r="S35" i="38" s="1"/>
  <c r="R35" i="38" a="1"/>
  <c r="R35" i="38" s="1"/>
  <c r="Q35" i="38" a="1"/>
  <c r="Q35" i="38" s="1"/>
  <c r="P35" i="38" a="1"/>
  <c r="P35" i="38" s="1"/>
  <c r="O35" i="38" a="1"/>
  <c r="O35" i="38" s="1"/>
  <c r="N35" i="38" a="1"/>
  <c r="N35" i="38" s="1"/>
  <c r="M35" i="38" a="1"/>
  <c r="M35" i="38" s="1"/>
  <c r="L35" i="38" a="1"/>
  <c r="L35" i="38" s="1"/>
  <c r="K35" i="38" a="1"/>
  <c r="K35" i="38" s="1"/>
  <c r="AG34" i="38" a="1"/>
  <c r="AG34" i="38" s="1"/>
  <c r="AF34" i="38" a="1"/>
  <c r="AF34" i="38" s="1"/>
  <c r="AE34" i="38" a="1"/>
  <c r="AE34" i="38" s="1"/>
  <c r="AD34" i="38" a="1"/>
  <c r="AD34" i="38" s="1"/>
  <c r="AC34" i="38" a="1"/>
  <c r="AC34" i="38" s="1"/>
  <c r="AB34" i="38" a="1"/>
  <c r="AB34" i="38" s="1"/>
  <c r="AA34" i="38" a="1"/>
  <c r="AA34" i="38" s="1"/>
  <c r="Z34" i="38" a="1"/>
  <c r="Z34" i="38" s="1"/>
  <c r="Y34" i="38" a="1"/>
  <c r="Y34" i="38" s="1"/>
  <c r="X34" i="38" a="1"/>
  <c r="X34" i="38" s="1"/>
  <c r="W34" i="38" a="1"/>
  <c r="W34" i="38" s="1"/>
  <c r="V34" i="38" a="1"/>
  <c r="V34" i="38" s="1"/>
  <c r="U34" i="38" a="1"/>
  <c r="U34" i="38" s="1"/>
  <c r="T34" i="38" a="1"/>
  <c r="T34" i="38" s="1"/>
  <c r="S34" i="38" a="1"/>
  <c r="S34" i="38" s="1"/>
  <c r="R34" i="38" a="1"/>
  <c r="R34" i="38" s="1"/>
  <c r="Q34" i="38" a="1"/>
  <c r="Q34" i="38" s="1"/>
  <c r="P34" i="38" a="1"/>
  <c r="P34" i="38" s="1"/>
  <c r="O34" i="38" a="1"/>
  <c r="O34" i="38" s="1"/>
  <c r="N34" i="38" a="1"/>
  <c r="N34" i="38" s="1"/>
  <c r="M34" i="38" a="1"/>
  <c r="M34" i="38" s="1"/>
  <c r="L34" i="38" a="1"/>
  <c r="L34" i="38" s="1"/>
  <c r="K34" i="38" a="1"/>
  <c r="K34" i="38" s="1"/>
  <c r="AG33" i="38" a="1"/>
  <c r="AG33" i="38" s="1"/>
  <c r="AF33" i="38" a="1"/>
  <c r="AF33" i="38" s="1"/>
  <c r="AE33" i="38" a="1"/>
  <c r="AE33" i="38" s="1"/>
  <c r="AD33" i="38" a="1"/>
  <c r="AD33" i="38" s="1"/>
  <c r="AC33" i="38" a="1"/>
  <c r="AC33" i="38" s="1"/>
  <c r="AB33" i="38" a="1"/>
  <c r="AB33" i="38" s="1"/>
  <c r="AA33" i="38" a="1"/>
  <c r="AA33" i="38" s="1"/>
  <c r="Z33" i="38" a="1"/>
  <c r="Z33" i="38" s="1"/>
  <c r="Y33" i="38" a="1"/>
  <c r="Y33" i="38" s="1"/>
  <c r="X33" i="38" a="1"/>
  <c r="X33" i="38" s="1"/>
  <c r="W33" i="38" a="1"/>
  <c r="W33" i="38" s="1"/>
  <c r="V33" i="38" a="1"/>
  <c r="V33" i="38" s="1"/>
  <c r="U33" i="38" a="1"/>
  <c r="U33" i="38" s="1"/>
  <c r="T33" i="38" a="1"/>
  <c r="T33" i="38" s="1"/>
  <c r="S33" i="38" a="1"/>
  <c r="S33" i="38" s="1"/>
  <c r="R33" i="38" a="1"/>
  <c r="R33" i="38" s="1"/>
  <c r="Q33" i="38" a="1"/>
  <c r="Q33" i="38" s="1"/>
  <c r="P33" i="38" a="1"/>
  <c r="P33" i="38" s="1"/>
  <c r="O33" i="38" a="1"/>
  <c r="O33" i="38" s="1"/>
  <c r="N33" i="38" a="1"/>
  <c r="N33" i="38" s="1"/>
  <c r="M33" i="38" a="1"/>
  <c r="M33" i="38" s="1"/>
  <c r="L33" i="38" a="1"/>
  <c r="L33" i="38" s="1"/>
  <c r="K33" i="38" a="1"/>
  <c r="K33" i="38" s="1"/>
  <c r="AG32" i="38" a="1"/>
  <c r="AG32" i="38" s="1"/>
  <c r="AF32" i="38" a="1"/>
  <c r="AF32" i="38" s="1"/>
  <c r="AE32" i="38" a="1"/>
  <c r="AE32" i="38" s="1"/>
  <c r="AD32" i="38" a="1"/>
  <c r="AD32" i="38" s="1"/>
  <c r="AC32" i="38" a="1"/>
  <c r="AC32" i="38" s="1"/>
  <c r="AB32" i="38" a="1"/>
  <c r="AB32" i="38" s="1"/>
  <c r="AA32" i="38" a="1"/>
  <c r="AA32" i="38" s="1"/>
  <c r="Z32" i="38" a="1"/>
  <c r="Z32" i="38" s="1"/>
  <c r="Y32" i="38" a="1"/>
  <c r="Y32" i="38" s="1"/>
  <c r="X32" i="38" a="1"/>
  <c r="X32" i="38" s="1"/>
  <c r="W32" i="38" a="1"/>
  <c r="W32" i="38" s="1"/>
  <c r="V32" i="38" a="1"/>
  <c r="V32" i="38" s="1"/>
  <c r="U32" i="38" a="1"/>
  <c r="U32" i="38" s="1"/>
  <c r="T32" i="38" a="1"/>
  <c r="T32" i="38" s="1"/>
  <c r="S32" i="38" a="1"/>
  <c r="S32" i="38" s="1"/>
  <c r="R32" i="38" a="1"/>
  <c r="R32" i="38" s="1"/>
  <c r="Q32" i="38" a="1"/>
  <c r="Q32" i="38" s="1"/>
  <c r="P32" i="38" a="1"/>
  <c r="P32" i="38" s="1"/>
  <c r="O32" i="38" a="1"/>
  <c r="O32" i="38" s="1"/>
  <c r="N32" i="38" a="1"/>
  <c r="N32" i="38" s="1"/>
  <c r="M32" i="38" a="1"/>
  <c r="M32" i="38" s="1"/>
  <c r="L32" i="38" a="1"/>
  <c r="L32" i="38" s="1"/>
  <c r="K32" i="38" a="1"/>
  <c r="K32" i="38" s="1"/>
  <c r="AG31" i="38" a="1"/>
  <c r="AG31" i="38" s="1"/>
  <c r="AF31" i="38" a="1"/>
  <c r="AF31" i="38" s="1"/>
  <c r="AE31" i="38" a="1"/>
  <c r="AE31" i="38" s="1"/>
  <c r="AD31" i="38" a="1"/>
  <c r="AD31" i="38" s="1"/>
  <c r="AC31" i="38" a="1"/>
  <c r="AC31" i="38" s="1"/>
  <c r="AB31" i="38" a="1"/>
  <c r="AB31" i="38" s="1"/>
  <c r="AA31" i="38" a="1"/>
  <c r="AA31" i="38" s="1"/>
  <c r="Z31" i="38" a="1"/>
  <c r="Z31" i="38" s="1"/>
  <c r="Y31" i="38" a="1"/>
  <c r="Y31" i="38" s="1"/>
  <c r="X31" i="38" a="1"/>
  <c r="X31" i="38" s="1"/>
  <c r="W31" i="38" a="1"/>
  <c r="W31" i="38" s="1"/>
  <c r="V31" i="38" a="1"/>
  <c r="V31" i="38" s="1"/>
  <c r="U31" i="38" a="1"/>
  <c r="U31" i="38" s="1"/>
  <c r="T31" i="38" a="1"/>
  <c r="T31" i="38" s="1"/>
  <c r="S31" i="38" a="1"/>
  <c r="S31" i="38" s="1"/>
  <c r="R31" i="38" a="1"/>
  <c r="R31" i="38" s="1"/>
  <c r="Q31" i="38" a="1"/>
  <c r="Q31" i="38" s="1"/>
  <c r="P31" i="38" a="1"/>
  <c r="P31" i="38" s="1"/>
  <c r="O31" i="38" a="1"/>
  <c r="O31" i="38" s="1"/>
  <c r="N31" i="38" a="1"/>
  <c r="N31" i="38" s="1"/>
  <c r="M31" i="38" a="1"/>
  <c r="M31" i="38" s="1"/>
  <c r="L31" i="38" a="1"/>
  <c r="L31" i="38" s="1"/>
  <c r="J31" i="38" s="1"/>
  <c r="K31" i="38" a="1"/>
  <c r="K31" i="38" s="1"/>
  <c r="AG30" i="38" a="1"/>
  <c r="AG30" i="38" s="1"/>
  <c r="AF30" i="38" a="1"/>
  <c r="AF30" i="38" s="1"/>
  <c r="AE30" i="38" a="1"/>
  <c r="AE30" i="38" s="1"/>
  <c r="AD30" i="38" a="1"/>
  <c r="AD30" i="38" s="1"/>
  <c r="AC30" i="38" a="1"/>
  <c r="AC30" i="38" s="1"/>
  <c r="AB30" i="38" a="1"/>
  <c r="AB30" i="38" s="1"/>
  <c r="AA30" i="38" a="1"/>
  <c r="AA30" i="38" s="1"/>
  <c r="Z30" i="38" a="1"/>
  <c r="Z30" i="38" s="1"/>
  <c r="Y30" i="38" a="1"/>
  <c r="Y30" i="38" s="1"/>
  <c r="X30" i="38" a="1"/>
  <c r="X30" i="38" s="1"/>
  <c r="W30" i="38" a="1"/>
  <c r="W30" i="38" s="1"/>
  <c r="V30" i="38" a="1"/>
  <c r="V30" i="38" s="1"/>
  <c r="U30" i="38" a="1"/>
  <c r="U30" i="38" s="1"/>
  <c r="T30" i="38" a="1"/>
  <c r="T30" i="38" s="1"/>
  <c r="S30" i="38" a="1"/>
  <c r="S30" i="38" s="1"/>
  <c r="R30" i="38" a="1"/>
  <c r="R30" i="38" s="1"/>
  <c r="Q30" i="38" a="1"/>
  <c r="Q30" i="38" s="1"/>
  <c r="P30" i="38" a="1"/>
  <c r="P30" i="38" s="1"/>
  <c r="O30" i="38" a="1"/>
  <c r="O30" i="38" s="1"/>
  <c r="N30" i="38" a="1"/>
  <c r="N30" i="38" s="1"/>
  <c r="M30" i="38" a="1"/>
  <c r="M30" i="38" s="1"/>
  <c r="L30" i="38" a="1"/>
  <c r="L30" i="38" s="1"/>
  <c r="K30" i="38" a="1"/>
  <c r="K30" i="38" s="1"/>
  <c r="AG29" i="38" a="1"/>
  <c r="AG29" i="38" s="1"/>
  <c r="AF29" i="38" a="1"/>
  <c r="AF29" i="38" s="1"/>
  <c r="AE29" i="38" a="1"/>
  <c r="AE29" i="38" s="1"/>
  <c r="AD29" i="38" a="1"/>
  <c r="AD29" i="38" s="1"/>
  <c r="AC29" i="38" a="1"/>
  <c r="AC29" i="38" s="1"/>
  <c r="AB29" i="38" a="1"/>
  <c r="AB29" i="38" s="1"/>
  <c r="AA29" i="38" a="1"/>
  <c r="AA29" i="38" s="1"/>
  <c r="Z29" i="38" a="1"/>
  <c r="Z29" i="38" s="1"/>
  <c r="Y29" i="38" a="1"/>
  <c r="Y29" i="38" s="1"/>
  <c r="X29" i="38" a="1"/>
  <c r="X29" i="38" s="1"/>
  <c r="W29" i="38" a="1"/>
  <c r="W29" i="38" s="1"/>
  <c r="V29" i="38" a="1"/>
  <c r="V29" i="38" s="1"/>
  <c r="U29" i="38" a="1"/>
  <c r="U29" i="38" s="1"/>
  <c r="T29" i="38" a="1"/>
  <c r="T29" i="38" s="1"/>
  <c r="S29" i="38" a="1"/>
  <c r="S29" i="38" s="1"/>
  <c r="R29" i="38" a="1"/>
  <c r="R29" i="38" s="1"/>
  <c r="Q29" i="38" a="1"/>
  <c r="Q29" i="38" s="1"/>
  <c r="P29" i="38" a="1"/>
  <c r="P29" i="38" s="1"/>
  <c r="O29" i="38" a="1"/>
  <c r="O29" i="38" s="1"/>
  <c r="N29" i="38" a="1"/>
  <c r="N29" i="38" s="1"/>
  <c r="M29" i="38" a="1"/>
  <c r="M29" i="38" s="1"/>
  <c r="L29" i="38" a="1"/>
  <c r="L29" i="38" s="1"/>
  <c r="K29" i="38" a="1"/>
  <c r="K29" i="38" s="1"/>
  <c r="AG28" i="38" a="1"/>
  <c r="AG28" i="38" s="1"/>
  <c r="AF28" i="38" a="1"/>
  <c r="AF28" i="38" s="1"/>
  <c r="AE28" i="38" a="1"/>
  <c r="AE28" i="38" s="1"/>
  <c r="AD28" i="38" a="1"/>
  <c r="AD28" i="38" s="1"/>
  <c r="AC28" i="38" a="1"/>
  <c r="AC28" i="38" s="1"/>
  <c r="AB28" i="38" a="1"/>
  <c r="AB28" i="38" s="1"/>
  <c r="AA28" i="38" a="1"/>
  <c r="AA28" i="38" s="1"/>
  <c r="Z28" i="38" a="1"/>
  <c r="Z28" i="38" s="1"/>
  <c r="Y28" i="38" a="1"/>
  <c r="Y28" i="38" s="1"/>
  <c r="X28" i="38" a="1"/>
  <c r="X28" i="38" s="1"/>
  <c r="W28" i="38" a="1"/>
  <c r="W28" i="38" s="1"/>
  <c r="V28" i="38" a="1"/>
  <c r="V28" i="38" s="1"/>
  <c r="U28" i="38" a="1"/>
  <c r="U28" i="38" s="1"/>
  <c r="T28" i="38" a="1"/>
  <c r="T28" i="38" s="1"/>
  <c r="S28" i="38" a="1"/>
  <c r="S28" i="38" s="1"/>
  <c r="R28" i="38" a="1"/>
  <c r="R28" i="38" s="1"/>
  <c r="Q28" i="38" a="1"/>
  <c r="Q28" i="38" s="1"/>
  <c r="P28" i="38" a="1"/>
  <c r="P28" i="38" s="1"/>
  <c r="O28" i="38" a="1"/>
  <c r="O28" i="38" s="1"/>
  <c r="N28" i="38" a="1"/>
  <c r="N28" i="38" s="1"/>
  <c r="M28" i="38" a="1"/>
  <c r="M28" i="38" s="1"/>
  <c r="L28" i="38" a="1"/>
  <c r="L28" i="38" s="1"/>
  <c r="K28" i="38" a="1"/>
  <c r="K28" i="38" s="1"/>
  <c r="E28" i="38"/>
  <c r="E29" i="38" s="1"/>
  <c r="E30" i="38" s="1"/>
  <c r="E31" i="38" s="1"/>
  <c r="E32" i="38" s="1"/>
  <c r="E33" i="38" s="1"/>
  <c r="E34" i="38" s="1"/>
  <c r="E35" i="38" s="1"/>
  <c r="E36" i="38" s="1"/>
  <c r="E37" i="38" s="1"/>
  <c r="E38" i="38" s="1"/>
  <c r="E39" i="38" s="1"/>
  <c r="E40" i="38" s="1"/>
  <c r="E41" i="38" s="1"/>
  <c r="E42" i="38" s="1"/>
  <c r="E47" i="38" s="1"/>
  <c r="E48" i="38" s="1"/>
  <c r="E49" i="38" s="1"/>
  <c r="E51" i="38" s="1"/>
  <c r="E53" i="38" s="1"/>
  <c r="E54" i="38" s="1"/>
  <c r="AG27" i="38" a="1"/>
  <c r="AG27" i="38" s="1"/>
  <c r="AF27" i="38" a="1"/>
  <c r="AF27" i="38" s="1"/>
  <c r="AE27" i="38" a="1"/>
  <c r="AE27" i="38" s="1"/>
  <c r="AD27" i="38" a="1"/>
  <c r="AD27" i="38" s="1"/>
  <c r="AC27" i="38" a="1"/>
  <c r="AC27" i="38" s="1"/>
  <c r="AB27" i="38" a="1"/>
  <c r="AB27" i="38" s="1"/>
  <c r="AA27" i="38" a="1"/>
  <c r="AA27" i="38" s="1"/>
  <c r="Z27" i="38" a="1"/>
  <c r="Z27" i="38" s="1"/>
  <c r="Y27" i="38" a="1"/>
  <c r="Y27" i="38" s="1"/>
  <c r="X27" i="38" a="1"/>
  <c r="X27" i="38" s="1"/>
  <c r="W27" i="38" a="1"/>
  <c r="W27" i="38" s="1"/>
  <c r="V27" i="38" a="1"/>
  <c r="V27" i="38" s="1"/>
  <c r="U27" i="38" a="1"/>
  <c r="U27" i="38" s="1"/>
  <c r="T27" i="38" a="1"/>
  <c r="T27" i="38" s="1"/>
  <c r="S27" i="38" a="1"/>
  <c r="S27" i="38" s="1"/>
  <c r="R27" i="38" a="1"/>
  <c r="R27" i="38" s="1"/>
  <c r="Q27" i="38" a="1"/>
  <c r="Q27" i="38" s="1"/>
  <c r="P27" i="38" a="1"/>
  <c r="P27" i="38" s="1"/>
  <c r="O27" i="38" a="1"/>
  <c r="O27" i="38" s="1"/>
  <c r="N27" i="38" a="1"/>
  <c r="N27" i="38" s="1"/>
  <c r="M27" i="38" a="1"/>
  <c r="M27" i="38" s="1"/>
  <c r="J27" i="38" s="1"/>
  <c r="L27" i="38" a="1"/>
  <c r="L27" i="38" s="1"/>
  <c r="K27" i="38" a="1"/>
  <c r="K27" i="38" s="1"/>
  <c r="AG25" i="38" a="1"/>
  <c r="AG25" i="38"/>
  <c r="AF25" i="38" a="1"/>
  <c r="AF25" i="38" s="1"/>
  <c r="AE25" i="38" a="1"/>
  <c r="AE25" i="38"/>
  <c r="AD25" i="38" a="1"/>
  <c r="AD25" i="38" s="1"/>
  <c r="AC25" i="38" a="1"/>
  <c r="AC25" i="38"/>
  <c r="AB25" i="38" a="1"/>
  <c r="AB25" i="38" s="1"/>
  <c r="AA25" i="38" a="1"/>
  <c r="AA25" i="38"/>
  <c r="Z25" i="38" a="1"/>
  <c r="Z25" i="38" s="1"/>
  <c r="Y25" i="38" a="1"/>
  <c r="Y25" i="38"/>
  <c r="X25" i="38" a="1"/>
  <c r="X25" i="38" s="1"/>
  <c r="W25" i="38" a="1"/>
  <c r="W25" i="38"/>
  <c r="V25" i="38" a="1"/>
  <c r="V25" i="38" s="1"/>
  <c r="U25" i="38" a="1"/>
  <c r="U25" i="38"/>
  <c r="T25" i="38" a="1"/>
  <c r="T25" i="38" s="1"/>
  <c r="S25" i="38" a="1"/>
  <c r="S25" i="38"/>
  <c r="R25" i="38" a="1"/>
  <c r="R25" i="38" s="1"/>
  <c r="Q25" i="38" a="1"/>
  <c r="Q25" i="38"/>
  <c r="P25" i="38" a="1"/>
  <c r="P25" i="38" s="1"/>
  <c r="O25" i="38" a="1"/>
  <c r="O25" i="38"/>
  <c r="N25" i="38" a="1"/>
  <c r="N25" i="38" s="1"/>
  <c r="M25" i="38" a="1"/>
  <c r="M25" i="38"/>
  <c r="L25" i="38" a="1"/>
  <c r="L25" i="38" s="1"/>
  <c r="K25" i="38" a="1"/>
  <c r="K25" i="38"/>
  <c r="AG24" i="38" a="1"/>
  <c r="AG24" i="38" s="1"/>
  <c r="AF24" i="38"/>
  <c r="AE24" i="38" a="1"/>
  <c r="AE24" i="38" s="1"/>
  <c r="AD24" i="38" a="1"/>
  <c r="AD24" i="38" s="1"/>
  <c r="AC24" i="38" a="1"/>
  <c r="AC24" i="38" s="1"/>
  <c r="AB24" i="38" a="1"/>
  <c r="AB24" i="38" s="1"/>
  <c r="AA24" i="38" a="1"/>
  <c r="AA24" i="38" s="1"/>
  <c r="Z24" i="38" a="1"/>
  <c r="Z24" i="38" s="1"/>
  <c r="Y24" i="38" a="1"/>
  <c r="Y24" i="38" s="1"/>
  <c r="X24" i="38" a="1"/>
  <c r="X24" i="38" s="1"/>
  <c r="W24" i="38" a="1"/>
  <c r="W24" i="38" s="1"/>
  <c r="V24" i="38" a="1"/>
  <c r="V24" i="38" s="1"/>
  <c r="U24" i="38" a="1"/>
  <c r="U24" i="38" s="1"/>
  <c r="T24" i="38" a="1"/>
  <c r="T24" i="38" s="1"/>
  <c r="S24" i="38" a="1"/>
  <c r="S24" i="38" s="1"/>
  <c r="R24" i="38" a="1"/>
  <c r="R24" i="38" s="1"/>
  <c r="Q24" i="38" a="1"/>
  <c r="Q24" i="38" s="1"/>
  <c r="P24" i="38" a="1"/>
  <c r="P24" i="38" s="1"/>
  <c r="O24" i="38" a="1"/>
  <c r="O24" i="38" s="1"/>
  <c r="N24" i="38" a="1"/>
  <c r="N24" i="38" s="1"/>
  <c r="M24" i="38" a="1"/>
  <c r="M24" i="38" s="1"/>
  <c r="L24" i="38" a="1"/>
  <c r="L24" i="38" s="1"/>
  <c r="K24" i="38" a="1"/>
  <c r="K24" i="38" s="1"/>
  <c r="J24" i="38" s="1"/>
  <c r="AG23" i="38" a="1"/>
  <c r="AG23" i="38" s="1"/>
  <c r="AF23" i="38" a="1"/>
  <c r="AF23" i="38"/>
  <c r="AE23" i="38" a="1"/>
  <c r="AE23" i="38" s="1"/>
  <c r="AD23" i="38" a="1"/>
  <c r="AD23" i="38"/>
  <c r="AC23" i="38" a="1"/>
  <c r="AC23" i="38" s="1"/>
  <c r="AB23" i="38" a="1"/>
  <c r="AB23" i="38"/>
  <c r="AA23" i="38" a="1"/>
  <c r="AA23" i="38" s="1"/>
  <c r="Z23" i="38" a="1"/>
  <c r="Z23" i="38"/>
  <c r="Y23" i="38" a="1"/>
  <c r="Y23" i="38" s="1"/>
  <c r="X23" i="38" a="1"/>
  <c r="X23" i="38"/>
  <c r="W23" i="38" a="1"/>
  <c r="W23" i="38" s="1"/>
  <c r="V23" i="38" a="1"/>
  <c r="V23" i="38"/>
  <c r="U23" i="38" a="1"/>
  <c r="U23" i="38" s="1"/>
  <c r="T23" i="38" a="1"/>
  <c r="T23" i="38"/>
  <c r="S23" i="38" a="1"/>
  <c r="S23" i="38" s="1"/>
  <c r="R23" i="38" a="1"/>
  <c r="R23" i="38"/>
  <c r="Q23" i="38" a="1"/>
  <c r="Q23" i="38" s="1"/>
  <c r="P23" i="38" a="1"/>
  <c r="P23" i="38"/>
  <c r="O23" i="38" a="1"/>
  <c r="O23" i="38" s="1"/>
  <c r="N23" i="38" a="1"/>
  <c r="N23" i="38"/>
  <c r="M23" i="38" a="1"/>
  <c r="M23" i="38" s="1"/>
  <c r="L23" i="38" a="1"/>
  <c r="L23" i="38"/>
  <c r="K23" i="38" a="1"/>
  <c r="K23" i="38" s="1"/>
  <c r="AG22" i="38" a="1"/>
  <c r="AG22" i="38" s="1"/>
  <c r="AF22" i="38" a="1"/>
  <c r="AF22" i="38" s="1"/>
  <c r="AE22" i="38" a="1"/>
  <c r="AE22" i="38" s="1"/>
  <c r="AD22" i="38" a="1"/>
  <c r="AD22" i="38" s="1"/>
  <c r="AC22" i="38" a="1"/>
  <c r="AC22" i="38" s="1"/>
  <c r="AB22" i="38" a="1"/>
  <c r="AB22" i="38" s="1"/>
  <c r="AA22" i="38" a="1"/>
  <c r="AA22" i="38" s="1"/>
  <c r="Z22" i="38" a="1"/>
  <c r="Z22" i="38" s="1"/>
  <c r="Y22" i="38" a="1"/>
  <c r="Y22" i="38" s="1"/>
  <c r="X22" i="38" a="1"/>
  <c r="X22" i="38" s="1"/>
  <c r="J22" i="38" s="1"/>
  <c r="W22" i="38" a="1"/>
  <c r="W22" i="38" s="1"/>
  <c r="AG21" i="38" a="1"/>
  <c r="AG21" i="38"/>
  <c r="AF21" i="38" a="1"/>
  <c r="AF21" i="38" s="1"/>
  <c r="AE21" i="38" a="1"/>
  <c r="AE21" i="38"/>
  <c r="AD21" i="38" a="1"/>
  <c r="AD21" i="38" s="1"/>
  <c r="AC21" i="38" a="1"/>
  <c r="AC21" i="38"/>
  <c r="AB21" i="38" a="1"/>
  <c r="AB21" i="38" s="1"/>
  <c r="AA21" i="38" a="1"/>
  <c r="AA21" i="38"/>
  <c r="Z21" i="38" a="1"/>
  <c r="Z21" i="38" s="1"/>
  <c r="Y21" i="38" a="1"/>
  <c r="Y21" i="38"/>
  <c r="X21" i="38" a="1"/>
  <c r="X21" i="38" s="1"/>
  <c r="W21" i="38" a="1"/>
  <c r="W21" i="38"/>
  <c r="AG20" i="38" a="1"/>
  <c r="AG20" i="38" s="1"/>
  <c r="AF20" i="38" a="1"/>
  <c r="AF20" i="38" s="1"/>
  <c r="AE20" i="38" a="1"/>
  <c r="AE20" i="38" s="1"/>
  <c r="AD20" i="38" a="1"/>
  <c r="AD20" i="38" s="1"/>
  <c r="AC20" i="38" a="1"/>
  <c r="AC20" i="38" s="1"/>
  <c r="AB20" i="38" a="1"/>
  <c r="AB20" i="38" s="1"/>
  <c r="AA20" i="38" a="1"/>
  <c r="AA20" i="38" s="1"/>
  <c r="Z20" i="38" a="1"/>
  <c r="Z20" i="38" s="1"/>
  <c r="Y20" i="38" a="1"/>
  <c r="Y20" i="38" s="1"/>
  <c r="X20" i="38" a="1"/>
  <c r="X20" i="38" s="1"/>
  <c r="W20" i="38" a="1"/>
  <c r="W20" i="38" s="1"/>
  <c r="V20" i="38" a="1"/>
  <c r="V20" i="38" s="1"/>
  <c r="U20" i="38" a="1"/>
  <c r="U20" i="38" s="1"/>
  <c r="T20" i="38" a="1"/>
  <c r="T20" i="38" s="1"/>
  <c r="S20" i="38" a="1"/>
  <c r="S20" i="38" s="1"/>
  <c r="AG19" i="38" a="1"/>
  <c r="AG19" i="38"/>
  <c r="AF19" i="38" a="1"/>
  <c r="AF19" i="38" s="1"/>
  <c r="AE19" i="38" a="1"/>
  <c r="AE19" i="38"/>
  <c r="AD19" i="38" a="1"/>
  <c r="AD19" i="38" s="1"/>
  <c r="AC19" i="38" a="1"/>
  <c r="AC19" i="38"/>
  <c r="AB19" i="38" a="1"/>
  <c r="AB19" i="38" s="1"/>
  <c r="AA19" i="38" a="1"/>
  <c r="AA19" i="38"/>
  <c r="Z19" i="38" a="1"/>
  <c r="Z19" i="38" s="1"/>
  <c r="Y19" i="38" a="1"/>
  <c r="Y19" i="38"/>
  <c r="X19" i="38" a="1"/>
  <c r="X19" i="38" s="1"/>
  <c r="W19" i="38" a="1"/>
  <c r="W19" i="38"/>
  <c r="V19" i="38" a="1"/>
  <c r="V19" i="38" s="1"/>
  <c r="U19" i="38" a="1"/>
  <c r="U19" i="38"/>
  <c r="T19" i="38" a="1"/>
  <c r="T19" i="38" s="1"/>
  <c r="S19" i="38" a="1"/>
  <c r="S19" i="38"/>
  <c r="AG18" i="38" a="1"/>
  <c r="AG18" i="38" s="1"/>
  <c r="AF18" i="38" a="1"/>
  <c r="AF18" i="38" s="1"/>
  <c r="AE18" i="38" a="1"/>
  <c r="AE18" i="38" s="1"/>
  <c r="AD18" i="38" a="1"/>
  <c r="AD18" i="38" s="1"/>
  <c r="AC18" i="38" a="1"/>
  <c r="AC18" i="38" s="1"/>
  <c r="AB18" i="38" a="1"/>
  <c r="AB18" i="38" s="1"/>
  <c r="AA18" i="38" a="1"/>
  <c r="AA18" i="38" s="1"/>
  <c r="Z18" i="38" a="1"/>
  <c r="Z18" i="38" s="1"/>
  <c r="Y18" i="38" a="1"/>
  <c r="Y18" i="38" s="1"/>
  <c r="X18" i="38" a="1"/>
  <c r="X18" i="38" s="1"/>
  <c r="W18" i="38" a="1"/>
  <c r="W18" i="38" s="1"/>
  <c r="V18" i="38" a="1"/>
  <c r="V18" i="38" s="1"/>
  <c r="U18" i="38" a="1"/>
  <c r="U18" i="38" s="1"/>
  <c r="T18" i="38" a="1"/>
  <c r="T18" i="38" s="1"/>
  <c r="S18" i="38" a="1"/>
  <c r="S18" i="38" s="1"/>
  <c r="R18" i="38" a="1"/>
  <c r="R18" i="38" s="1"/>
  <c r="Q18" i="38" a="1"/>
  <c r="Q18" i="38" s="1"/>
  <c r="P18" i="38" a="1"/>
  <c r="P18" i="38" s="1"/>
  <c r="O18" i="38" a="1"/>
  <c r="O18" i="38" s="1"/>
  <c r="N18" i="38" a="1"/>
  <c r="N18" i="38" s="1"/>
  <c r="M18" i="38" a="1"/>
  <c r="M18" i="38" s="1"/>
  <c r="L18" i="38" a="1"/>
  <c r="L18" i="38" s="1"/>
  <c r="K18" i="38" a="1"/>
  <c r="K18" i="38" s="1"/>
  <c r="AG17" i="38" a="1"/>
  <c r="AG17" i="38" s="1"/>
  <c r="AF17" i="38" a="1"/>
  <c r="AF17" i="38"/>
  <c r="AE17" i="38" a="1"/>
  <c r="AE17" i="38" s="1"/>
  <c r="AD17" i="38" a="1"/>
  <c r="AD17" i="38"/>
  <c r="AC17" i="38" a="1"/>
  <c r="AC17" i="38" s="1"/>
  <c r="AB17" i="38" a="1"/>
  <c r="AB17" i="38"/>
  <c r="AA17" i="38" a="1"/>
  <c r="AA17" i="38" s="1"/>
  <c r="Z17" i="38" a="1"/>
  <c r="Z17" i="38"/>
  <c r="Y17" i="38" a="1"/>
  <c r="Y17" i="38" s="1"/>
  <c r="X17" i="38" a="1"/>
  <c r="X17" i="38"/>
  <c r="W17" i="38" a="1"/>
  <c r="W17" i="38" s="1"/>
  <c r="V17" i="38" a="1"/>
  <c r="V17" i="38"/>
  <c r="U17" i="38" a="1"/>
  <c r="U17" i="38" s="1"/>
  <c r="T17" i="38" a="1"/>
  <c r="T17" i="38"/>
  <c r="S17" i="38" a="1"/>
  <c r="S17" i="38" s="1"/>
  <c r="R17" i="38" a="1"/>
  <c r="R17" i="38"/>
  <c r="Q17" i="38" a="1"/>
  <c r="Q17" i="38" s="1"/>
  <c r="P17" i="38" a="1"/>
  <c r="P17" i="38"/>
  <c r="O17" i="38" a="1"/>
  <c r="O17" i="38" s="1"/>
  <c r="N17" i="38" a="1"/>
  <c r="N17" i="38"/>
  <c r="M17" i="38" a="1"/>
  <c r="M17" i="38" s="1"/>
  <c r="L17" i="38" a="1"/>
  <c r="L17" i="38"/>
  <c r="K17" i="38" a="1"/>
  <c r="K17" i="38" s="1"/>
  <c r="J17" i="38" s="1"/>
  <c r="AG16" i="38" a="1"/>
  <c r="AG16" i="38"/>
  <c r="AF16" i="38" a="1"/>
  <c r="AF16" i="38" s="1"/>
  <c r="AE16" i="38" a="1"/>
  <c r="AE16" i="38"/>
  <c r="AD16" i="38" a="1"/>
  <c r="AD16" i="38" s="1"/>
  <c r="AC16" i="38" a="1"/>
  <c r="AC16" i="38"/>
  <c r="AB16" i="38" a="1"/>
  <c r="AB16" i="38" s="1"/>
  <c r="AA16" i="38" a="1"/>
  <c r="AA16" i="38"/>
  <c r="Z16" i="38" a="1"/>
  <c r="Z16" i="38" s="1"/>
  <c r="Y16" i="38" a="1"/>
  <c r="Y16" i="38"/>
  <c r="X16" i="38" a="1"/>
  <c r="X16" i="38" s="1"/>
  <c r="W16" i="38" a="1"/>
  <c r="W16" i="38" s="1"/>
  <c r="V16" i="38" a="1"/>
  <c r="V16" i="38" s="1"/>
  <c r="U16" i="38" a="1"/>
  <c r="U16" i="38" s="1"/>
  <c r="T16" i="38" a="1"/>
  <c r="T16" i="38" s="1"/>
  <c r="S16" i="38" a="1"/>
  <c r="S16" i="38" s="1"/>
  <c r="R16" i="38" a="1"/>
  <c r="R16" i="38" s="1"/>
  <c r="Q16" i="38" a="1"/>
  <c r="Q16" i="38" s="1"/>
  <c r="P16" i="38" a="1"/>
  <c r="P16" i="38" s="1"/>
  <c r="O16" i="38" a="1"/>
  <c r="O16" i="38" s="1"/>
  <c r="N16" i="38" a="1"/>
  <c r="N16" i="38" s="1"/>
  <c r="M16" i="38" a="1"/>
  <c r="M16" i="38" s="1"/>
  <c r="L16" i="38" a="1"/>
  <c r="L16" i="38" s="1"/>
  <c r="K16" i="38" a="1"/>
  <c r="K16" i="38" s="1"/>
  <c r="J16" i="38" s="1"/>
  <c r="AG15" i="38" a="1"/>
  <c r="AG15" i="38" s="1"/>
  <c r="AF15" i="38" a="1"/>
  <c r="AF15" i="38" s="1"/>
  <c r="AE15" i="38" a="1"/>
  <c r="AE15" i="38" s="1"/>
  <c r="AD15" i="38" a="1"/>
  <c r="AD15" i="38" s="1"/>
  <c r="AC15" i="38" a="1"/>
  <c r="AC15" i="38" s="1"/>
  <c r="AB15" i="38" a="1"/>
  <c r="AB15" i="38" s="1"/>
  <c r="AA15" i="38" a="1"/>
  <c r="AA15" i="38" s="1"/>
  <c r="Z15" i="38" a="1"/>
  <c r="Z15" i="38" s="1"/>
  <c r="Y15" i="38" a="1"/>
  <c r="Y15" i="38" s="1"/>
  <c r="X15" i="38" a="1"/>
  <c r="X15" i="38" s="1"/>
  <c r="W15" i="38" a="1"/>
  <c r="W15" i="38" s="1"/>
  <c r="V15" i="38" a="1"/>
  <c r="V15" i="38" s="1"/>
  <c r="U15" i="38" a="1"/>
  <c r="U15" i="38" s="1"/>
  <c r="T15" i="38" a="1"/>
  <c r="T15" i="38" s="1"/>
  <c r="S15" i="38" a="1"/>
  <c r="S15" i="38" s="1"/>
  <c r="R15" i="38" a="1"/>
  <c r="R15" i="38" s="1"/>
  <c r="Q15" i="38" a="1"/>
  <c r="Q15" i="38" s="1"/>
  <c r="P15" i="38" a="1"/>
  <c r="P15" i="38" s="1"/>
  <c r="O15" i="38" a="1"/>
  <c r="O15" i="38" s="1"/>
  <c r="N15" i="38" a="1"/>
  <c r="N15" i="38" s="1"/>
  <c r="M15" i="38" a="1"/>
  <c r="M15" i="38" s="1"/>
  <c r="L15" i="38" a="1"/>
  <c r="L15" i="38" s="1"/>
  <c r="K15" i="38" a="1"/>
  <c r="K15" i="38" s="1"/>
  <c r="AG14" i="38" a="1"/>
  <c r="AG14" i="38" s="1"/>
  <c r="AF14" i="38" a="1"/>
  <c r="AF14" i="38" s="1"/>
  <c r="AE14" i="38" a="1"/>
  <c r="AE14" i="38" s="1"/>
  <c r="AD14" i="38" a="1"/>
  <c r="AD14" i="38" s="1"/>
  <c r="AC14" i="38" a="1"/>
  <c r="AC14" i="38" s="1"/>
  <c r="AB14" i="38" a="1"/>
  <c r="AB14" i="38" s="1"/>
  <c r="AA14" i="38" a="1"/>
  <c r="AA14" i="38" s="1"/>
  <c r="Z14" i="38" a="1"/>
  <c r="Z14" i="38" s="1"/>
  <c r="Y14" i="38" a="1"/>
  <c r="Y14" i="38" s="1"/>
  <c r="X14" i="38" a="1"/>
  <c r="X14" i="38" s="1"/>
  <c r="W14" i="38" a="1"/>
  <c r="W14" i="38" s="1"/>
  <c r="V14" i="38" a="1"/>
  <c r="V14" i="38" s="1"/>
  <c r="U14" i="38" a="1"/>
  <c r="U14" i="38" s="1"/>
  <c r="T14" i="38" a="1"/>
  <c r="T14" i="38" s="1"/>
  <c r="S14" i="38" a="1"/>
  <c r="S14" i="38" s="1"/>
  <c r="R14" i="38" a="1"/>
  <c r="R14" i="38" s="1"/>
  <c r="Q14" i="38" a="1"/>
  <c r="Q14" i="38" s="1"/>
  <c r="P14" i="38" a="1"/>
  <c r="P14" i="38" s="1"/>
  <c r="O14" i="38" a="1"/>
  <c r="O14" i="38" s="1"/>
  <c r="N14" i="38" a="1"/>
  <c r="N14" i="38" s="1"/>
  <c r="M14" i="38" a="1"/>
  <c r="M14" i="38" s="1"/>
  <c r="L14" i="38" a="1"/>
  <c r="L14" i="38" s="1"/>
  <c r="K14" i="38" a="1"/>
  <c r="K14" i="38" s="1"/>
  <c r="AG13" i="38" a="1"/>
  <c r="AG13" i="38" s="1"/>
  <c r="AF13" i="38" a="1"/>
  <c r="AF13" i="38" s="1"/>
  <c r="AE13" i="38" a="1"/>
  <c r="AE13" i="38" s="1"/>
  <c r="AD13" i="38" a="1"/>
  <c r="AD13" i="38" s="1"/>
  <c r="AC13" i="38" a="1"/>
  <c r="AC13" i="38" s="1"/>
  <c r="AB13" i="38" a="1"/>
  <c r="AB13" i="38" s="1"/>
  <c r="AA13" i="38" a="1"/>
  <c r="AA13" i="38" s="1"/>
  <c r="Z13" i="38" a="1"/>
  <c r="Z13" i="38" s="1"/>
  <c r="Y13" i="38" a="1"/>
  <c r="Y13" i="38"/>
  <c r="X13" i="38" a="1"/>
  <c r="X13" i="38" s="1"/>
  <c r="W13" i="38" a="1"/>
  <c r="W13" i="38" s="1"/>
  <c r="V13" i="38" a="1"/>
  <c r="V13" i="38" s="1"/>
  <c r="U13" i="38" a="1"/>
  <c r="U13" i="38"/>
  <c r="T13" i="38" a="1"/>
  <c r="T13" i="38" s="1"/>
  <c r="S13" i="38" a="1"/>
  <c r="S13" i="38" s="1"/>
  <c r="R13" i="38" a="1"/>
  <c r="R13" i="38" s="1"/>
  <c r="Q13" i="38" a="1"/>
  <c r="Q13" i="38"/>
  <c r="P13" i="38" a="1"/>
  <c r="P13" i="38" s="1"/>
  <c r="O13" i="38" a="1"/>
  <c r="O13" i="38" s="1"/>
  <c r="N13" i="38" a="1"/>
  <c r="N13" i="38" s="1"/>
  <c r="M13" i="38" a="1"/>
  <c r="M13" i="38"/>
  <c r="L13" i="38" a="1"/>
  <c r="L13" i="38" s="1"/>
  <c r="K13" i="38" a="1"/>
  <c r="K13" i="38" s="1"/>
  <c r="E13" i="38"/>
  <c r="E14" i="38" s="1"/>
  <c r="E15" i="38" s="1"/>
  <c r="E16" i="38" s="1"/>
  <c r="E17" i="38" s="1"/>
  <c r="E25" i="38" s="1"/>
  <c r="E26" i="38" s="1"/>
  <c r="AG12" i="38" a="1"/>
  <c r="AG12" i="38"/>
  <c r="AF12" i="38" a="1"/>
  <c r="AF12" i="38" s="1"/>
  <c r="AE12" i="38" a="1"/>
  <c r="AE12" i="38" s="1"/>
  <c r="AD12" i="38" a="1"/>
  <c r="AD12" i="38" s="1"/>
  <c r="AC12" i="38" a="1"/>
  <c r="AC12" i="38"/>
  <c r="AB12" i="38" a="1"/>
  <c r="AB12" i="38" s="1"/>
  <c r="AA12" i="38" a="1"/>
  <c r="AA12" i="38" s="1"/>
  <c r="Z12" i="38" a="1"/>
  <c r="Z12" i="38" s="1"/>
  <c r="Y12" i="38" a="1"/>
  <c r="Y12" i="38"/>
  <c r="X12" i="38" a="1"/>
  <c r="X12" i="38" s="1"/>
  <c r="W12" i="38" a="1"/>
  <c r="W12" i="38" s="1"/>
  <c r="V12" i="38" a="1"/>
  <c r="V12" i="38" s="1"/>
  <c r="U12" i="38" a="1"/>
  <c r="U12" i="38"/>
  <c r="T12" i="38" a="1"/>
  <c r="T12" i="38" s="1"/>
  <c r="S12" i="38" a="1"/>
  <c r="S12" i="38" s="1"/>
  <c r="R12" i="38" a="1"/>
  <c r="R12" i="38" s="1"/>
  <c r="Q12" i="38" a="1"/>
  <c r="Q12" i="38"/>
  <c r="P12" i="38" a="1"/>
  <c r="P12" i="38" s="1"/>
  <c r="O12" i="38" a="1"/>
  <c r="O12" i="38" s="1"/>
  <c r="N12" i="38" a="1"/>
  <c r="N12" i="38" s="1"/>
  <c r="M12" i="38" a="1"/>
  <c r="M12" i="38"/>
  <c r="L12" i="38" a="1"/>
  <c r="L12" i="38" s="1"/>
  <c r="K12" i="38" a="1"/>
  <c r="K12" i="38" s="1"/>
  <c r="AG11" i="38" a="1"/>
  <c r="AG11" i="38" s="1"/>
  <c r="AF11" i="38" a="1"/>
  <c r="AF11" i="38" s="1"/>
  <c r="AE11" i="38" a="1"/>
  <c r="AE11" i="38"/>
  <c r="AD11" i="38" a="1"/>
  <c r="AD11" i="38" s="1"/>
  <c r="AC11" i="38" a="1"/>
  <c r="AC11" i="38" s="1"/>
  <c r="AB11" i="38" a="1"/>
  <c r="AB11" i="38" s="1"/>
  <c r="AA11" i="38" a="1"/>
  <c r="AA11" i="38"/>
  <c r="Z11" i="38" a="1"/>
  <c r="Z11" i="38" s="1"/>
  <c r="Y11" i="38" a="1"/>
  <c r="Y11" i="38" s="1"/>
  <c r="X11" i="38" a="1"/>
  <c r="X11" i="38" s="1"/>
  <c r="W11" i="38" a="1"/>
  <c r="W11" i="38"/>
  <c r="V11" i="38" a="1"/>
  <c r="V11" i="38" s="1"/>
  <c r="U11" i="38" a="1"/>
  <c r="U11" i="38" s="1"/>
  <c r="T11" i="38" a="1"/>
  <c r="T11" i="38" s="1"/>
  <c r="S11" i="38" a="1"/>
  <c r="S11" i="38"/>
  <c r="R11" i="38" a="1"/>
  <c r="R11" i="38" s="1"/>
  <c r="Q11" i="38" a="1"/>
  <c r="Q11" i="38" s="1"/>
  <c r="P11" i="38" a="1"/>
  <c r="P11" i="38" s="1"/>
  <c r="O11" i="38" a="1"/>
  <c r="O11" i="38"/>
  <c r="N11" i="38" a="1"/>
  <c r="N11" i="38" s="1"/>
  <c r="M11" i="38" a="1"/>
  <c r="M11" i="38" s="1"/>
  <c r="L11" i="38" a="1"/>
  <c r="L11" i="38" s="1"/>
  <c r="K11" i="38" a="1"/>
  <c r="K11" i="38"/>
  <c r="AG10" i="38" a="1"/>
  <c r="AG10" i="38"/>
  <c r="AF10" i="38" a="1"/>
  <c r="AF10" i="38" s="1"/>
  <c r="AE10" i="38" a="1"/>
  <c r="AE10" i="38" s="1"/>
  <c r="AD10" i="38" a="1"/>
  <c r="AD10" i="38" s="1"/>
  <c r="AC10" i="38" a="1"/>
  <c r="AC10" i="38"/>
  <c r="AB10" i="38" a="1"/>
  <c r="AB10" i="38" s="1"/>
  <c r="AA10" i="38" a="1"/>
  <c r="AA10" i="38" s="1"/>
  <c r="Z10" i="38" a="1"/>
  <c r="Z10" i="38" s="1"/>
  <c r="Y10" i="38" a="1"/>
  <c r="Y10" i="38"/>
  <c r="X10" i="38" a="1"/>
  <c r="X10" i="38" s="1"/>
  <c r="W10" i="38" a="1"/>
  <c r="W10" i="38" s="1"/>
  <c r="V10" i="38" a="1"/>
  <c r="V10" i="38" s="1"/>
  <c r="U10" i="38" a="1"/>
  <c r="U10" i="38"/>
  <c r="T10" i="38" a="1"/>
  <c r="T10" i="38" s="1"/>
  <c r="S10" i="38" a="1"/>
  <c r="S10" i="38" s="1"/>
  <c r="R10" i="38" a="1"/>
  <c r="R10" i="38" s="1"/>
  <c r="Q10" i="38" a="1"/>
  <c r="Q10" i="38"/>
  <c r="P10" i="38" a="1"/>
  <c r="P10" i="38" s="1"/>
  <c r="O10" i="38" a="1"/>
  <c r="O10" i="38" s="1"/>
  <c r="N10" i="38" a="1"/>
  <c r="N10" i="38" s="1"/>
  <c r="M10" i="38" a="1"/>
  <c r="M10" i="38"/>
  <c r="L10" i="38" a="1"/>
  <c r="L10" i="38" s="1"/>
  <c r="K10" i="38" a="1"/>
  <c r="K10" i="38" s="1"/>
  <c r="AG9" i="38" a="1"/>
  <c r="AG9" i="38" s="1"/>
  <c r="AF9" i="38" a="1"/>
  <c r="AF9" i="38" s="1"/>
  <c r="AE9" i="38" a="1"/>
  <c r="AE9" i="38"/>
  <c r="AD9" i="38" a="1"/>
  <c r="AD9" i="38" s="1"/>
  <c r="AC9" i="38" a="1"/>
  <c r="AC9" i="38" s="1"/>
  <c r="AB9" i="38" a="1"/>
  <c r="AB9" i="38" s="1"/>
  <c r="AA9" i="38" a="1"/>
  <c r="AA9" i="38"/>
  <c r="Z9" i="38" a="1"/>
  <c r="Z9" i="38" s="1"/>
  <c r="Y9" i="38" a="1"/>
  <c r="Y9" i="38" s="1"/>
  <c r="X9" i="38" a="1"/>
  <c r="X9" i="38" s="1"/>
  <c r="W9" i="38" a="1"/>
  <c r="W9" i="38"/>
  <c r="V9" i="38" a="1"/>
  <c r="V9" i="38" s="1"/>
  <c r="U9" i="38" a="1"/>
  <c r="U9" i="38" s="1"/>
  <c r="T9" i="38" a="1"/>
  <c r="T9" i="38" s="1"/>
  <c r="S9" i="38" a="1"/>
  <c r="S9" i="38"/>
  <c r="R9" i="38" a="1"/>
  <c r="R9" i="38" s="1"/>
  <c r="Q9" i="38" a="1"/>
  <c r="Q9" i="38" s="1"/>
  <c r="P9" i="38" a="1"/>
  <c r="P9" i="38" s="1"/>
  <c r="O9" i="38" a="1"/>
  <c r="O9" i="38"/>
  <c r="N9" i="38" a="1"/>
  <c r="N9" i="38" s="1"/>
  <c r="M9" i="38" a="1"/>
  <c r="M9" i="38" s="1"/>
  <c r="L9" i="38" a="1"/>
  <c r="L9" i="38" s="1"/>
  <c r="K9" i="38" a="1"/>
  <c r="K9" i="38"/>
  <c r="AG8" i="38" a="1"/>
  <c r="AG8" i="38"/>
  <c r="AF8" i="38" a="1"/>
  <c r="AF8" i="38" s="1"/>
  <c r="AE8" i="38" a="1"/>
  <c r="AE8" i="38" s="1"/>
  <c r="AD8" i="38" a="1"/>
  <c r="AD8" i="38" s="1"/>
  <c r="AC8" i="38" a="1"/>
  <c r="AC8" i="38"/>
  <c r="AB8" i="38" a="1"/>
  <c r="AB8" i="38" s="1"/>
  <c r="AA8" i="38" a="1"/>
  <c r="AA8" i="38" s="1"/>
  <c r="Z8" i="38" a="1"/>
  <c r="Z8" i="38" s="1"/>
  <c r="Y8" i="38" a="1"/>
  <c r="Y8" i="38"/>
  <c r="X8" i="38" a="1"/>
  <c r="X8" i="38" s="1"/>
  <c r="W8" i="38" a="1"/>
  <c r="W8" i="38" s="1"/>
  <c r="V8" i="38" a="1"/>
  <c r="V8" i="38" s="1"/>
  <c r="U8" i="38" a="1"/>
  <c r="U8" i="38"/>
  <c r="T8" i="38" a="1"/>
  <c r="T8" i="38" s="1"/>
  <c r="S8" i="38" a="1"/>
  <c r="S8" i="38" s="1"/>
  <c r="R8" i="38" a="1"/>
  <c r="R8" i="38" s="1"/>
  <c r="Q8" i="38" a="1"/>
  <c r="Q8" i="38"/>
  <c r="P8" i="38" a="1"/>
  <c r="P8" i="38" s="1"/>
  <c r="O8" i="38" a="1"/>
  <c r="O8" i="38" s="1"/>
  <c r="N8" i="38" a="1"/>
  <c r="N8" i="38" s="1"/>
  <c r="M8" i="38" a="1"/>
  <c r="M8" i="38"/>
  <c r="L8" i="38" a="1"/>
  <c r="L8" i="38" s="1"/>
  <c r="K8" i="38" a="1"/>
  <c r="K8" i="38" s="1"/>
  <c r="AG7" i="38" a="1"/>
  <c r="AG7" i="38" s="1"/>
  <c r="AF7" i="38" a="1"/>
  <c r="AF7" i="38" s="1"/>
  <c r="AE7" i="38" a="1"/>
  <c r="AE7" i="38"/>
  <c r="AD7" i="38" a="1"/>
  <c r="AD7" i="38" s="1"/>
  <c r="AC7" i="38" a="1"/>
  <c r="AC7" i="38" s="1"/>
  <c r="AB7" i="38" a="1"/>
  <c r="AB7" i="38" s="1"/>
  <c r="AA7" i="38" a="1"/>
  <c r="AA7" i="38"/>
  <c r="Z7" i="38" a="1"/>
  <c r="Z7" i="38" s="1"/>
  <c r="Y7" i="38" a="1"/>
  <c r="Y7" i="38" s="1"/>
  <c r="X7" i="38" a="1"/>
  <c r="X7" i="38" s="1"/>
  <c r="W7" i="38" a="1"/>
  <c r="W7" i="38"/>
  <c r="V7" i="38" a="1"/>
  <c r="V7" i="38" s="1"/>
  <c r="U7" i="38" a="1"/>
  <c r="U7" i="38" s="1"/>
  <c r="T7" i="38" a="1"/>
  <c r="T7" i="38" s="1"/>
  <c r="S7" i="38" a="1"/>
  <c r="S7" i="38"/>
  <c r="R7" i="38" a="1"/>
  <c r="R7" i="38" s="1"/>
  <c r="Q7" i="38" a="1"/>
  <c r="Q7" i="38" s="1"/>
  <c r="P7" i="38" a="1"/>
  <c r="P7" i="38" s="1"/>
  <c r="O7" i="38" a="1"/>
  <c r="O7" i="38"/>
  <c r="N7" i="38" a="1"/>
  <c r="N7" i="38" s="1"/>
  <c r="M7" i="38" a="1"/>
  <c r="M7" i="38" s="1"/>
  <c r="L7" i="38" a="1"/>
  <c r="L7" i="38" s="1"/>
  <c r="K7" i="38" a="1"/>
  <c r="K7" i="38"/>
  <c r="AG6" i="38" a="1"/>
  <c r="AG6" i="38"/>
  <c r="AF6" i="38" a="1"/>
  <c r="AF6" i="38" s="1"/>
  <c r="AE6" i="38" a="1"/>
  <c r="AE6" i="38" s="1"/>
  <c r="AD6" i="38" a="1"/>
  <c r="AD6" i="38" s="1"/>
  <c r="AC6" i="38" a="1"/>
  <c r="AC6" i="38"/>
  <c r="AB6" i="38" a="1"/>
  <c r="AB6" i="38" s="1"/>
  <c r="AA6" i="38" a="1"/>
  <c r="AA6" i="38" s="1"/>
  <c r="Z6" i="38" a="1"/>
  <c r="Z6" i="38" s="1"/>
  <c r="Y6" i="38" a="1"/>
  <c r="Y6" i="38"/>
  <c r="X6" i="38" a="1"/>
  <c r="X6" i="38" s="1"/>
  <c r="W6" i="38" a="1"/>
  <c r="W6" i="38" s="1"/>
  <c r="V6" i="38" a="1"/>
  <c r="V6" i="38" s="1"/>
  <c r="U6" i="38" a="1"/>
  <c r="U6" i="38"/>
  <c r="T6" i="38" a="1"/>
  <c r="T6" i="38" s="1"/>
  <c r="S6" i="38" a="1"/>
  <c r="S6" i="38" s="1"/>
  <c r="R6" i="38" a="1"/>
  <c r="R6" i="38" s="1"/>
  <c r="Q6" i="38" a="1"/>
  <c r="Q6" i="38"/>
  <c r="P6" i="38" a="1"/>
  <c r="P6" i="38" s="1"/>
  <c r="O6" i="38" a="1"/>
  <c r="O6" i="38" s="1"/>
  <c r="N6" i="38" a="1"/>
  <c r="N6" i="38" s="1"/>
  <c r="M6" i="38" a="1"/>
  <c r="M6" i="38"/>
  <c r="L6" i="38" a="1"/>
  <c r="L6" i="38" s="1"/>
  <c r="K6" i="38" a="1"/>
  <c r="K6" i="38" s="1"/>
  <c r="AG5" i="38" a="1"/>
  <c r="AG5" i="38" s="1"/>
  <c r="AF5" i="38" a="1"/>
  <c r="AF5" i="38" s="1"/>
  <c r="AE5" i="38" a="1"/>
  <c r="AE5" i="38"/>
  <c r="AD5" i="38" a="1"/>
  <c r="AD5" i="38" s="1"/>
  <c r="AC5" i="38" a="1"/>
  <c r="AC5" i="38" s="1"/>
  <c r="AB5" i="38" a="1"/>
  <c r="AB5" i="38" s="1"/>
  <c r="AA5" i="38" a="1"/>
  <c r="AA5" i="38"/>
  <c r="Z5" i="38" a="1"/>
  <c r="Z5" i="38" s="1"/>
  <c r="Y5" i="38" a="1"/>
  <c r="Y5" i="38" s="1"/>
  <c r="X5" i="38" a="1"/>
  <c r="X5" i="38" s="1"/>
  <c r="W5" i="38" a="1"/>
  <c r="W5" i="38"/>
  <c r="V5" i="38" a="1"/>
  <c r="V5" i="38" s="1"/>
  <c r="U5" i="38" a="1"/>
  <c r="U5" i="38" s="1"/>
  <c r="T5" i="38" a="1"/>
  <c r="T5" i="38" s="1"/>
  <c r="S5" i="38" a="1"/>
  <c r="S5" i="38"/>
  <c r="R5" i="38" a="1"/>
  <c r="R5" i="38" s="1"/>
  <c r="Q5" i="38" a="1"/>
  <c r="Q5" i="38" s="1"/>
  <c r="P5" i="38" a="1"/>
  <c r="P5" i="38" s="1"/>
  <c r="O5" i="38" a="1"/>
  <c r="O5" i="38"/>
  <c r="N5" i="38" a="1"/>
  <c r="N5" i="38" s="1"/>
  <c r="M5" i="38" a="1"/>
  <c r="M5" i="38" s="1"/>
  <c r="L5" i="38" a="1"/>
  <c r="L5" i="38" s="1"/>
  <c r="K5" i="38" a="1"/>
  <c r="K5" i="38"/>
  <c r="E5" i="38"/>
  <c r="E6" i="38" s="1"/>
  <c r="E7" i="38" s="1"/>
  <c r="E8" i="38" s="1"/>
  <c r="E9" i="38" s="1"/>
  <c r="E10" i="38" s="1"/>
  <c r="E11" i="38" s="1"/>
  <c r="E12" i="38" s="1"/>
  <c r="AG4" i="38" a="1"/>
  <c r="AG4" i="38" s="1"/>
  <c r="AF4" i="38" a="1"/>
  <c r="AF4" i="38" s="1"/>
  <c r="AE4" i="38" a="1"/>
  <c r="AE4" i="38"/>
  <c r="AD4" i="38" a="1"/>
  <c r="AD4" i="38" s="1"/>
  <c r="AC4" i="38" a="1"/>
  <c r="AC4" i="38" s="1"/>
  <c r="AB4" i="38" a="1"/>
  <c r="AB4" i="38" s="1"/>
  <c r="AA4" i="38" a="1"/>
  <c r="AA4" i="38"/>
  <c r="Z4" i="38" a="1"/>
  <c r="Z4" i="38" s="1"/>
  <c r="Y4" i="38" a="1"/>
  <c r="Y4" i="38" s="1"/>
  <c r="X4" i="38" a="1"/>
  <c r="X4" i="38" s="1"/>
  <c r="W4" i="38" a="1"/>
  <c r="W4" i="38"/>
  <c r="V4" i="38" a="1"/>
  <c r="V4" i="38" s="1"/>
  <c r="U4" i="38" a="1"/>
  <c r="U4" i="38" s="1"/>
  <c r="T4" i="38" a="1"/>
  <c r="T4" i="38" s="1"/>
  <c r="S4" i="38" a="1"/>
  <c r="S4" i="38"/>
  <c r="R4" i="38" a="1"/>
  <c r="R4" i="38" s="1"/>
  <c r="Q4" i="38" a="1"/>
  <c r="Q4" i="38" s="1"/>
  <c r="P4" i="38" a="1"/>
  <c r="P4" i="38" s="1"/>
  <c r="O4" i="38" a="1"/>
  <c r="O4" i="38"/>
  <c r="N4" i="38" a="1"/>
  <c r="N4" i="38" s="1"/>
  <c r="M4" i="38" a="1"/>
  <c r="M4" i="38" s="1"/>
  <c r="L4" i="38" a="1"/>
  <c r="L4" i="38" s="1"/>
  <c r="K4" i="38" a="1"/>
  <c r="K4" i="38"/>
  <c r="N17" i="53"/>
  <c r="M17" i="53"/>
  <c r="K17" i="53"/>
  <c r="J17" i="53"/>
  <c r="I17" i="53"/>
  <c r="H17" i="53"/>
  <c r="E17" i="53"/>
  <c r="D17" i="53"/>
  <c r="P16" i="53"/>
  <c r="Q16" i="53" s="1"/>
  <c r="P15" i="53"/>
  <c r="Q15" i="53" s="1"/>
  <c r="M14" i="53"/>
  <c r="L14" i="53"/>
  <c r="L17" i="53" s="1"/>
  <c r="G14" i="53"/>
  <c r="G17" i="53" s="1"/>
  <c r="F14" i="53"/>
  <c r="F17" i="53" s="1"/>
  <c r="G97" i="52"/>
  <c r="H97" i="52" s="1"/>
  <c r="I97" i="52" s="1"/>
  <c r="J97" i="52" s="1"/>
  <c r="K97" i="52" s="1"/>
  <c r="L97" i="52" s="1"/>
  <c r="M97" i="52" s="1"/>
  <c r="N97" i="52" s="1"/>
  <c r="O97" i="52" s="1"/>
  <c r="P97" i="52" s="1"/>
  <c r="Q97" i="52" s="1"/>
  <c r="R97" i="52" s="1"/>
  <c r="S97" i="52" s="1"/>
  <c r="T97" i="52" s="1"/>
  <c r="U97" i="52" s="1"/>
  <c r="V97" i="52" s="1"/>
  <c r="W97" i="52" s="1"/>
  <c r="X97" i="52" s="1"/>
  <c r="Y97" i="52" s="1"/>
  <c r="Z97" i="52" s="1"/>
  <c r="AA97" i="52" s="1"/>
  <c r="AB97" i="52" s="1"/>
  <c r="AC97" i="52" s="1"/>
  <c r="AD97" i="52" s="1"/>
  <c r="AE97" i="52" s="1"/>
  <c r="AF97" i="52" s="1"/>
  <c r="AG97" i="52" s="1"/>
  <c r="AH97" i="52" s="1"/>
  <c r="AI97" i="52" s="1"/>
  <c r="AJ97" i="52" s="1"/>
  <c r="D97" i="52"/>
  <c r="C97" i="52"/>
  <c r="G95" i="52"/>
  <c r="H95" i="52" s="1"/>
  <c r="I95" i="52" s="1"/>
  <c r="J95" i="52" s="1"/>
  <c r="K95" i="52" s="1"/>
  <c r="L95" i="52" s="1"/>
  <c r="M95" i="52" s="1"/>
  <c r="N95" i="52" s="1"/>
  <c r="O95" i="52" s="1"/>
  <c r="P95" i="52" s="1"/>
  <c r="Q95" i="52" s="1"/>
  <c r="R95" i="52" s="1"/>
  <c r="S95" i="52" s="1"/>
  <c r="T95" i="52" s="1"/>
  <c r="U95" i="52" s="1"/>
  <c r="V95" i="52" s="1"/>
  <c r="W95" i="52" s="1"/>
  <c r="X95" i="52" s="1"/>
  <c r="Y95" i="52" s="1"/>
  <c r="Z95" i="52" s="1"/>
  <c r="AA95" i="52" s="1"/>
  <c r="AB95" i="52" s="1"/>
  <c r="AC95" i="52" s="1"/>
  <c r="AD95" i="52" s="1"/>
  <c r="AE95" i="52" s="1"/>
  <c r="AF95" i="52" s="1"/>
  <c r="AG95" i="52" s="1"/>
  <c r="AH95" i="52" s="1"/>
  <c r="AI95" i="52" s="1"/>
  <c r="AJ95" i="52" s="1"/>
  <c r="D95" i="52"/>
  <c r="C95" i="52"/>
  <c r="G93" i="52"/>
  <c r="H93" i="52" s="1"/>
  <c r="I93" i="52" s="1"/>
  <c r="J93" i="52" s="1"/>
  <c r="K93" i="52" s="1"/>
  <c r="L93" i="52" s="1"/>
  <c r="M93" i="52" s="1"/>
  <c r="N93" i="52" s="1"/>
  <c r="O93" i="52" s="1"/>
  <c r="P93" i="52" s="1"/>
  <c r="Q93" i="52" s="1"/>
  <c r="R93" i="52" s="1"/>
  <c r="S93" i="52" s="1"/>
  <c r="T93" i="52" s="1"/>
  <c r="U93" i="52" s="1"/>
  <c r="V93" i="52" s="1"/>
  <c r="W93" i="52" s="1"/>
  <c r="X93" i="52" s="1"/>
  <c r="Y93" i="52" s="1"/>
  <c r="Z93" i="52" s="1"/>
  <c r="AA93" i="52" s="1"/>
  <c r="AB93" i="52" s="1"/>
  <c r="AC93" i="52" s="1"/>
  <c r="AD93" i="52" s="1"/>
  <c r="AE93" i="52" s="1"/>
  <c r="AF93" i="52" s="1"/>
  <c r="AG93" i="52" s="1"/>
  <c r="AH93" i="52" s="1"/>
  <c r="AI93" i="52" s="1"/>
  <c r="AJ93" i="52" s="1"/>
  <c r="D93" i="52"/>
  <c r="C93" i="52"/>
  <c r="E93" i="52" s="1"/>
  <c r="G91" i="52"/>
  <c r="H91" i="52" s="1"/>
  <c r="I91" i="52" s="1"/>
  <c r="J91" i="52" s="1"/>
  <c r="K91" i="52" s="1"/>
  <c r="L91" i="52" s="1"/>
  <c r="M91" i="52" s="1"/>
  <c r="N91" i="52" s="1"/>
  <c r="O91" i="52" s="1"/>
  <c r="P91" i="52" s="1"/>
  <c r="Q91" i="52" s="1"/>
  <c r="R91" i="52" s="1"/>
  <c r="S91" i="52" s="1"/>
  <c r="T91" i="52" s="1"/>
  <c r="U91" i="52" s="1"/>
  <c r="V91" i="52" s="1"/>
  <c r="W91" i="52" s="1"/>
  <c r="X91" i="52" s="1"/>
  <c r="Y91" i="52" s="1"/>
  <c r="Z91" i="52" s="1"/>
  <c r="AA91" i="52" s="1"/>
  <c r="AB91" i="52" s="1"/>
  <c r="AC91" i="52" s="1"/>
  <c r="AD91" i="52" s="1"/>
  <c r="AE91" i="52" s="1"/>
  <c r="AF91" i="52" s="1"/>
  <c r="AG91" i="52" s="1"/>
  <c r="AH91" i="52" s="1"/>
  <c r="AI91" i="52" s="1"/>
  <c r="AJ91" i="52" s="1"/>
  <c r="D91" i="52"/>
  <c r="C91" i="52"/>
  <c r="E91" i="52" s="1"/>
  <c r="G89" i="52"/>
  <c r="H89" i="52" s="1"/>
  <c r="I89" i="52" s="1"/>
  <c r="J89" i="52" s="1"/>
  <c r="K89" i="52" s="1"/>
  <c r="L89" i="52" s="1"/>
  <c r="M89" i="52" s="1"/>
  <c r="N89" i="52" s="1"/>
  <c r="O89" i="52" s="1"/>
  <c r="P89" i="52" s="1"/>
  <c r="Q89" i="52" s="1"/>
  <c r="R89" i="52" s="1"/>
  <c r="S89" i="52" s="1"/>
  <c r="T89" i="52" s="1"/>
  <c r="U89" i="52" s="1"/>
  <c r="V89" i="52" s="1"/>
  <c r="W89" i="52" s="1"/>
  <c r="X89" i="52" s="1"/>
  <c r="Y89" i="52" s="1"/>
  <c r="Z89" i="52" s="1"/>
  <c r="AA89" i="52" s="1"/>
  <c r="AB89" i="52" s="1"/>
  <c r="AC89" i="52" s="1"/>
  <c r="AD89" i="52" s="1"/>
  <c r="AE89" i="52" s="1"/>
  <c r="AF89" i="52" s="1"/>
  <c r="AG89" i="52" s="1"/>
  <c r="AH89" i="52" s="1"/>
  <c r="AI89" i="52" s="1"/>
  <c r="AJ89" i="52" s="1"/>
  <c r="D89" i="52"/>
  <c r="C89" i="52"/>
  <c r="G87" i="52"/>
  <c r="H87" i="52" s="1"/>
  <c r="I87" i="52" s="1"/>
  <c r="J87" i="52" s="1"/>
  <c r="K87" i="52" s="1"/>
  <c r="L87" i="52" s="1"/>
  <c r="M87" i="52" s="1"/>
  <c r="N87" i="52" s="1"/>
  <c r="O87" i="52" s="1"/>
  <c r="P87" i="52" s="1"/>
  <c r="Q87" i="52" s="1"/>
  <c r="R87" i="52" s="1"/>
  <c r="S87" i="52" s="1"/>
  <c r="T87" i="52" s="1"/>
  <c r="U87" i="52" s="1"/>
  <c r="V87" i="52" s="1"/>
  <c r="W87" i="52" s="1"/>
  <c r="X87" i="52" s="1"/>
  <c r="Y87" i="52" s="1"/>
  <c r="Z87" i="52" s="1"/>
  <c r="AA87" i="52" s="1"/>
  <c r="AB87" i="52" s="1"/>
  <c r="AC87" i="52" s="1"/>
  <c r="AD87" i="52" s="1"/>
  <c r="AE87" i="52" s="1"/>
  <c r="AF87" i="52" s="1"/>
  <c r="AG87" i="52" s="1"/>
  <c r="AH87" i="52" s="1"/>
  <c r="AI87" i="52" s="1"/>
  <c r="AJ87" i="52" s="1"/>
  <c r="D87" i="52"/>
  <c r="C87" i="52"/>
  <c r="G85" i="52"/>
  <c r="H85" i="52" s="1"/>
  <c r="I85" i="52" s="1"/>
  <c r="J85" i="52" s="1"/>
  <c r="K85" i="52" s="1"/>
  <c r="L85" i="52" s="1"/>
  <c r="M85" i="52" s="1"/>
  <c r="N85" i="52" s="1"/>
  <c r="O85" i="52" s="1"/>
  <c r="P85" i="52" s="1"/>
  <c r="Q85" i="52" s="1"/>
  <c r="R85" i="52" s="1"/>
  <c r="S85" i="52" s="1"/>
  <c r="T85" i="52" s="1"/>
  <c r="U85" i="52" s="1"/>
  <c r="V85" i="52" s="1"/>
  <c r="W85" i="52" s="1"/>
  <c r="X85" i="52" s="1"/>
  <c r="Y85" i="52" s="1"/>
  <c r="Z85" i="52" s="1"/>
  <c r="AA85" i="52" s="1"/>
  <c r="AB85" i="52" s="1"/>
  <c r="AC85" i="52" s="1"/>
  <c r="AD85" i="52" s="1"/>
  <c r="AE85" i="52" s="1"/>
  <c r="AF85" i="52" s="1"/>
  <c r="AG85" i="52" s="1"/>
  <c r="AH85" i="52" s="1"/>
  <c r="AI85" i="52" s="1"/>
  <c r="AJ85" i="52" s="1"/>
  <c r="D85" i="52"/>
  <c r="C85" i="52"/>
  <c r="G83" i="52"/>
  <c r="H83" i="52" s="1"/>
  <c r="I83" i="52" s="1"/>
  <c r="J83" i="52" s="1"/>
  <c r="K83" i="52" s="1"/>
  <c r="L83" i="52" s="1"/>
  <c r="M83" i="52" s="1"/>
  <c r="N83" i="52" s="1"/>
  <c r="O83" i="52" s="1"/>
  <c r="P83" i="52" s="1"/>
  <c r="Q83" i="52" s="1"/>
  <c r="R83" i="52" s="1"/>
  <c r="S83" i="52" s="1"/>
  <c r="T83" i="52" s="1"/>
  <c r="U83" i="52" s="1"/>
  <c r="V83" i="52" s="1"/>
  <c r="W83" i="52" s="1"/>
  <c r="X83" i="52" s="1"/>
  <c r="Y83" i="52" s="1"/>
  <c r="Z83" i="52" s="1"/>
  <c r="AA83" i="52" s="1"/>
  <c r="AB83" i="52" s="1"/>
  <c r="AC83" i="52" s="1"/>
  <c r="AD83" i="52" s="1"/>
  <c r="AE83" i="52" s="1"/>
  <c r="AF83" i="52" s="1"/>
  <c r="AG83" i="52" s="1"/>
  <c r="AH83" i="52" s="1"/>
  <c r="AI83" i="52" s="1"/>
  <c r="AJ83" i="52" s="1"/>
  <c r="D83" i="52"/>
  <c r="C83" i="52"/>
  <c r="E83" i="52" s="1"/>
  <c r="G81" i="52"/>
  <c r="H81" i="52" s="1"/>
  <c r="I81" i="52" s="1"/>
  <c r="J81" i="52" s="1"/>
  <c r="K81" i="52" s="1"/>
  <c r="L81" i="52" s="1"/>
  <c r="M81" i="52" s="1"/>
  <c r="N81" i="52" s="1"/>
  <c r="O81" i="52" s="1"/>
  <c r="P81" i="52" s="1"/>
  <c r="Q81" i="52" s="1"/>
  <c r="R81" i="52" s="1"/>
  <c r="S81" i="52" s="1"/>
  <c r="T81" i="52" s="1"/>
  <c r="U81" i="52" s="1"/>
  <c r="V81" i="52" s="1"/>
  <c r="W81" i="52" s="1"/>
  <c r="X81" i="52" s="1"/>
  <c r="Y81" i="52" s="1"/>
  <c r="Z81" i="52" s="1"/>
  <c r="AA81" i="52" s="1"/>
  <c r="AB81" i="52" s="1"/>
  <c r="AC81" i="52" s="1"/>
  <c r="AD81" i="52" s="1"/>
  <c r="AE81" i="52" s="1"/>
  <c r="AF81" i="52" s="1"/>
  <c r="AG81" i="52" s="1"/>
  <c r="AH81" i="52" s="1"/>
  <c r="AI81" i="52" s="1"/>
  <c r="AJ81" i="52" s="1"/>
  <c r="D81" i="52"/>
  <c r="C81" i="52"/>
  <c r="G79" i="52"/>
  <c r="H79" i="52" s="1"/>
  <c r="I79" i="52" s="1"/>
  <c r="J79" i="52" s="1"/>
  <c r="K79" i="52" s="1"/>
  <c r="L79" i="52" s="1"/>
  <c r="M79" i="52" s="1"/>
  <c r="N79" i="52" s="1"/>
  <c r="O79" i="52" s="1"/>
  <c r="P79" i="52" s="1"/>
  <c r="Q79" i="52" s="1"/>
  <c r="R79" i="52" s="1"/>
  <c r="S79" i="52" s="1"/>
  <c r="T79" i="52" s="1"/>
  <c r="U79" i="52" s="1"/>
  <c r="V79" i="52" s="1"/>
  <c r="W79" i="52" s="1"/>
  <c r="X79" i="52" s="1"/>
  <c r="Y79" i="52" s="1"/>
  <c r="Z79" i="52" s="1"/>
  <c r="AA79" i="52" s="1"/>
  <c r="AB79" i="52" s="1"/>
  <c r="AC79" i="52" s="1"/>
  <c r="AD79" i="52" s="1"/>
  <c r="AE79" i="52" s="1"/>
  <c r="AF79" i="52" s="1"/>
  <c r="AG79" i="52" s="1"/>
  <c r="AH79" i="52" s="1"/>
  <c r="AI79" i="52" s="1"/>
  <c r="AJ79" i="52" s="1"/>
  <c r="D79" i="52"/>
  <c r="C79" i="52"/>
  <c r="G77" i="52"/>
  <c r="H77" i="52" s="1"/>
  <c r="I77" i="52" s="1"/>
  <c r="J77" i="52" s="1"/>
  <c r="K77" i="52" s="1"/>
  <c r="L77" i="52" s="1"/>
  <c r="M77" i="52" s="1"/>
  <c r="N77" i="52" s="1"/>
  <c r="O77" i="52" s="1"/>
  <c r="P77" i="52" s="1"/>
  <c r="Q77" i="52" s="1"/>
  <c r="R77" i="52" s="1"/>
  <c r="S77" i="52" s="1"/>
  <c r="T77" i="52" s="1"/>
  <c r="U77" i="52" s="1"/>
  <c r="V77" i="52" s="1"/>
  <c r="W77" i="52" s="1"/>
  <c r="X77" i="52" s="1"/>
  <c r="Y77" i="52" s="1"/>
  <c r="Z77" i="52" s="1"/>
  <c r="AA77" i="52" s="1"/>
  <c r="AB77" i="52" s="1"/>
  <c r="AC77" i="52" s="1"/>
  <c r="AD77" i="52" s="1"/>
  <c r="AE77" i="52" s="1"/>
  <c r="AF77" i="52" s="1"/>
  <c r="AG77" i="52" s="1"/>
  <c r="AH77" i="52" s="1"/>
  <c r="AI77" i="52" s="1"/>
  <c r="AJ77" i="52" s="1"/>
  <c r="D77" i="52"/>
  <c r="C77" i="52"/>
  <c r="E77" i="52" s="1"/>
  <c r="G75" i="52"/>
  <c r="H75" i="52" s="1"/>
  <c r="I75" i="52" s="1"/>
  <c r="J75" i="52" s="1"/>
  <c r="K75" i="52" s="1"/>
  <c r="L75" i="52" s="1"/>
  <c r="M75" i="52" s="1"/>
  <c r="N75" i="52" s="1"/>
  <c r="O75" i="52" s="1"/>
  <c r="P75" i="52" s="1"/>
  <c r="Q75" i="52" s="1"/>
  <c r="R75" i="52" s="1"/>
  <c r="S75" i="52" s="1"/>
  <c r="T75" i="52" s="1"/>
  <c r="U75" i="52" s="1"/>
  <c r="V75" i="52" s="1"/>
  <c r="W75" i="52" s="1"/>
  <c r="X75" i="52" s="1"/>
  <c r="Y75" i="52" s="1"/>
  <c r="Z75" i="52" s="1"/>
  <c r="AA75" i="52" s="1"/>
  <c r="AB75" i="52" s="1"/>
  <c r="AC75" i="52" s="1"/>
  <c r="AD75" i="52" s="1"/>
  <c r="AE75" i="52" s="1"/>
  <c r="AF75" i="52" s="1"/>
  <c r="AG75" i="52" s="1"/>
  <c r="AH75" i="52" s="1"/>
  <c r="AI75" i="52" s="1"/>
  <c r="AJ75" i="52" s="1"/>
  <c r="D75" i="52"/>
  <c r="C75" i="52"/>
  <c r="E75" i="52" s="1"/>
  <c r="G73" i="52"/>
  <c r="H73" i="52" s="1"/>
  <c r="I73" i="52" s="1"/>
  <c r="J73" i="52" s="1"/>
  <c r="K73" i="52" s="1"/>
  <c r="L73" i="52" s="1"/>
  <c r="M73" i="52" s="1"/>
  <c r="N73" i="52" s="1"/>
  <c r="O73" i="52" s="1"/>
  <c r="P73" i="52" s="1"/>
  <c r="Q73" i="52" s="1"/>
  <c r="R73" i="52" s="1"/>
  <c r="S73" i="52" s="1"/>
  <c r="T73" i="52" s="1"/>
  <c r="U73" i="52" s="1"/>
  <c r="V73" i="52" s="1"/>
  <c r="W73" i="52" s="1"/>
  <c r="X73" i="52" s="1"/>
  <c r="Y73" i="52" s="1"/>
  <c r="Z73" i="52" s="1"/>
  <c r="AA73" i="52" s="1"/>
  <c r="AB73" i="52" s="1"/>
  <c r="AC73" i="52" s="1"/>
  <c r="AD73" i="52" s="1"/>
  <c r="AE73" i="52" s="1"/>
  <c r="AF73" i="52" s="1"/>
  <c r="AG73" i="52" s="1"/>
  <c r="AH73" i="52" s="1"/>
  <c r="AI73" i="52" s="1"/>
  <c r="AJ73" i="52" s="1"/>
  <c r="D73" i="52"/>
  <c r="C73" i="52"/>
  <c r="G71" i="52"/>
  <c r="H71" i="52" s="1"/>
  <c r="I71" i="52" s="1"/>
  <c r="J71" i="52" s="1"/>
  <c r="K71" i="52" s="1"/>
  <c r="L71" i="52" s="1"/>
  <c r="M71" i="52" s="1"/>
  <c r="N71" i="52" s="1"/>
  <c r="O71" i="52" s="1"/>
  <c r="P71" i="52" s="1"/>
  <c r="Q71" i="52" s="1"/>
  <c r="R71" i="52" s="1"/>
  <c r="S71" i="52" s="1"/>
  <c r="T71" i="52" s="1"/>
  <c r="U71" i="52" s="1"/>
  <c r="V71" i="52" s="1"/>
  <c r="W71" i="52" s="1"/>
  <c r="X71" i="52" s="1"/>
  <c r="Y71" i="52" s="1"/>
  <c r="Z71" i="52" s="1"/>
  <c r="AA71" i="52" s="1"/>
  <c r="AB71" i="52" s="1"/>
  <c r="AC71" i="52" s="1"/>
  <c r="AD71" i="52" s="1"/>
  <c r="AE71" i="52" s="1"/>
  <c r="AF71" i="52" s="1"/>
  <c r="AG71" i="52" s="1"/>
  <c r="AH71" i="52" s="1"/>
  <c r="AI71" i="52" s="1"/>
  <c r="AJ71" i="52" s="1"/>
  <c r="D71" i="52"/>
  <c r="C71" i="52"/>
  <c r="G69" i="52"/>
  <c r="H69" i="52" s="1"/>
  <c r="I69" i="52" s="1"/>
  <c r="J69" i="52" s="1"/>
  <c r="K69" i="52" s="1"/>
  <c r="L69" i="52" s="1"/>
  <c r="M69" i="52" s="1"/>
  <c r="N69" i="52" s="1"/>
  <c r="O69" i="52" s="1"/>
  <c r="P69" i="52" s="1"/>
  <c r="Q69" i="52" s="1"/>
  <c r="R69" i="52" s="1"/>
  <c r="S69" i="52" s="1"/>
  <c r="T69" i="52" s="1"/>
  <c r="U69" i="52" s="1"/>
  <c r="V69" i="52" s="1"/>
  <c r="W69" i="52" s="1"/>
  <c r="X69" i="52" s="1"/>
  <c r="Y69" i="52" s="1"/>
  <c r="Z69" i="52" s="1"/>
  <c r="AA69" i="52" s="1"/>
  <c r="AB69" i="52" s="1"/>
  <c r="AC69" i="52" s="1"/>
  <c r="AD69" i="52" s="1"/>
  <c r="AE69" i="52" s="1"/>
  <c r="AF69" i="52" s="1"/>
  <c r="AG69" i="52" s="1"/>
  <c r="AH69" i="52" s="1"/>
  <c r="AI69" i="52" s="1"/>
  <c r="AJ69" i="52" s="1"/>
  <c r="D69" i="52"/>
  <c r="C69" i="52"/>
  <c r="G67" i="52"/>
  <c r="H67" i="52" s="1"/>
  <c r="I67" i="52" s="1"/>
  <c r="J67" i="52" s="1"/>
  <c r="K67" i="52" s="1"/>
  <c r="L67" i="52" s="1"/>
  <c r="M67" i="52" s="1"/>
  <c r="N67" i="52" s="1"/>
  <c r="O67" i="52" s="1"/>
  <c r="P67" i="52" s="1"/>
  <c r="Q67" i="52" s="1"/>
  <c r="R67" i="52" s="1"/>
  <c r="S67" i="52" s="1"/>
  <c r="T67" i="52" s="1"/>
  <c r="U67" i="52" s="1"/>
  <c r="V67" i="52" s="1"/>
  <c r="W67" i="52" s="1"/>
  <c r="X67" i="52" s="1"/>
  <c r="Y67" i="52" s="1"/>
  <c r="Z67" i="52" s="1"/>
  <c r="AA67" i="52" s="1"/>
  <c r="AB67" i="52" s="1"/>
  <c r="AC67" i="52" s="1"/>
  <c r="AD67" i="52" s="1"/>
  <c r="AE67" i="52" s="1"/>
  <c r="AF67" i="52" s="1"/>
  <c r="AG67" i="52" s="1"/>
  <c r="AH67" i="52" s="1"/>
  <c r="AI67" i="52" s="1"/>
  <c r="AJ67" i="52" s="1"/>
  <c r="D67" i="52"/>
  <c r="C67" i="52"/>
  <c r="E67" i="52" s="1"/>
  <c r="G65" i="52"/>
  <c r="H65" i="52" s="1"/>
  <c r="I65" i="52" s="1"/>
  <c r="J65" i="52" s="1"/>
  <c r="K65" i="52" s="1"/>
  <c r="L65" i="52" s="1"/>
  <c r="M65" i="52" s="1"/>
  <c r="N65" i="52" s="1"/>
  <c r="O65" i="52" s="1"/>
  <c r="P65" i="52" s="1"/>
  <c r="Q65" i="52" s="1"/>
  <c r="R65" i="52" s="1"/>
  <c r="S65" i="52" s="1"/>
  <c r="T65" i="52" s="1"/>
  <c r="U65" i="52" s="1"/>
  <c r="V65" i="52" s="1"/>
  <c r="W65" i="52" s="1"/>
  <c r="X65" i="52" s="1"/>
  <c r="Y65" i="52" s="1"/>
  <c r="Z65" i="52" s="1"/>
  <c r="AA65" i="52" s="1"/>
  <c r="AB65" i="52" s="1"/>
  <c r="AC65" i="52" s="1"/>
  <c r="AD65" i="52" s="1"/>
  <c r="AE65" i="52" s="1"/>
  <c r="AF65" i="52" s="1"/>
  <c r="AG65" i="52" s="1"/>
  <c r="AH65" i="52" s="1"/>
  <c r="AI65" i="52" s="1"/>
  <c r="AJ65" i="52" s="1"/>
  <c r="D65" i="52"/>
  <c r="C65" i="52"/>
  <c r="G63" i="52"/>
  <c r="H63" i="52" s="1"/>
  <c r="I63" i="52" s="1"/>
  <c r="J63" i="52" s="1"/>
  <c r="K63" i="52" s="1"/>
  <c r="L63" i="52" s="1"/>
  <c r="M63" i="52" s="1"/>
  <c r="N63" i="52" s="1"/>
  <c r="O63" i="52" s="1"/>
  <c r="P63" i="52" s="1"/>
  <c r="Q63" i="52" s="1"/>
  <c r="R63" i="52" s="1"/>
  <c r="S63" i="52" s="1"/>
  <c r="T63" i="52" s="1"/>
  <c r="U63" i="52" s="1"/>
  <c r="V63" i="52" s="1"/>
  <c r="W63" i="52" s="1"/>
  <c r="X63" i="52" s="1"/>
  <c r="Y63" i="52" s="1"/>
  <c r="Z63" i="52" s="1"/>
  <c r="AA63" i="52" s="1"/>
  <c r="AB63" i="52" s="1"/>
  <c r="AC63" i="52" s="1"/>
  <c r="AD63" i="52" s="1"/>
  <c r="AE63" i="52" s="1"/>
  <c r="AF63" i="52" s="1"/>
  <c r="AG63" i="52" s="1"/>
  <c r="AH63" i="52" s="1"/>
  <c r="AI63" i="52" s="1"/>
  <c r="AJ63" i="52" s="1"/>
  <c r="D63" i="52"/>
  <c r="C63" i="52"/>
  <c r="G61" i="52"/>
  <c r="H61" i="52" s="1"/>
  <c r="I61" i="52" s="1"/>
  <c r="J61" i="52" s="1"/>
  <c r="K61" i="52" s="1"/>
  <c r="L61" i="52" s="1"/>
  <c r="M61" i="52" s="1"/>
  <c r="N61" i="52" s="1"/>
  <c r="O61" i="52" s="1"/>
  <c r="P61" i="52" s="1"/>
  <c r="Q61" i="52" s="1"/>
  <c r="R61" i="52" s="1"/>
  <c r="S61" i="52" s="1"/>
  <c r="T61" i="52" s="1"/>
  <c r="U61" i="52" s="1"/>
  <c r="V61" i="52" s="1"/>
  <c r="W61" i="52" s="1"/>
  <c r="X61" i="52" s="1"/>
  <c r="Y61" i="52" s="1"/>
  <c r="Z61" i="52" s="1"/>
  <c r="AA61" i="52" s="1"/>
  <c r="AB61" i="52" s="1"/>
  <c r="AC61" i="52" s="1"/>
  <c r="AD61" i="52" s="1"/>
  <c r="AE61" i="52" s="1"/>
  <c r="AF61" i="52" s="1"/>
  <c r="AG61" i="52" s="1"/>
  <c r="AH61" i="52" s="1"/>
  <c r="AI61" i="52" s="1"/>
  <c r="AJ61" i="52" s="1"/>
  <c r="D61" i="52"/>
  <c r="C61" i="52"/>
  <c r="E61" i="52" s="1"/>
  <c r="G59" i="52"/>
  <c r="H59" i="52" s="1"/>
  <c r="I59" i="52" s="1"/>
  <c r="J59" i="52" s="1"/>
  <c r="K59" i="52" s="1"/>
  <c r="L59" i="52" s="1"/>
  <c r="M59" i="52" s="1"/>
  <c r="N59" i="52" s="1"/>
  <c r="O59" i="52" s="1"/>
  <c r="P59" i="52" s="1"/>
  <c r="Q59" i="52" s="1"/>
  <c r="R59" i="52" s="1"/>
  <c r="S59" i="52" s="1"/>
  <c r="T59" i="52" s="1"/>
  <c r="U59" i="52" s="1"/>
  <c r="V59" i="52" s="1"/>
  <c r="W59" i="52" s="1"/>
  <c r="X59" i="52" s="1"/>
  <c r="Y59" i="52" s="1"/>
  <c r="Z59" i="52" s="1"/>
  <c r="AA59" i="52" s="1"/>
  <c r="AB59" i="52" s="1"/>
  <c r="AC59" i="52" s="1"/>
  <c r="AD59" i="52" s="1"/>
  <c r="AE59" i="52" s="1"/>
  <c r="AF59" i="52" s="1"/>
  <c r="AG59" i="52" s="1"/>
  <c r="AH59" i="52" s="1"/>
  <c r="AI59" i="52" s="1"/>
  <c r="AJ59" i="52" s="1"/>
  <c r="D59" i="52"/>
  <c r="C59" i="52"/>
  <c r="E59" i="52" s="1"/>
  <c r="G57" i="52"/>
  <c r="H57" i="52" s="1"/>
  <c r="I57" i="52" s="1"/>
  <c r="J57" i="52" s="1"/>
  <c r="K57" i="52" s="1"/>
  <c r="L57" i="52" s="1"/>
  <c r="M57" i="52" s="1"/>
  <c r="N57" i="52" s="1"/>
  <c r="O57" i="52" s="1"/>
  <c r="P57" i="52" s="1"/>
  <c r="Q57" i="52" s="1"/>
  <c r="R57" i="52" s="1"/>
  <c r="S57" i="52" s="1"/>
  <c r="T57" i="52" s="1"/>
  <c r="U57" i="52" s="1"/>
  <c r="V57" i="52" s="1"/>
  <c r="W57" i="52" s="1"/>
  <c r="X57" i="52" s="1"/>
  <c r="Y57" i="52" s="1"/>
  <c r="Z57" i="52" s="1"/>
  <c r="AA57" i="52" s="1"/>
  <c r="AB57" i="52" s="1"/>
  <c r="AC57" i="52" s="1"/>
  <c r="AD57" i="52" s="1"/>
  <c r="AE57" i="52" s="1"/>
  <c r="AF57" i="52" s="1"/>
  <c r="AG57" i="52" s="1"/>
  <c r="AH57" i="52" s="1"/>
  <c r="AI57" i="52" s="1"/>
  <c r="AJ57" i="52" s="1"/>
  <c r="D57" i="52"/>
  <c r="C57" i="52"/>
  <c r="G55" i="52"/>
  <c r="H55" i="52" s="1"/>
  <c r="I55" i="52" s="1"/>
  <c r="J55" i="52" s="1"/>
  <c r="K55" i="52" s="1"/>
  <c r="L55" i="52" s="1"/>
  <c r="M55" i="52" s="1"/>
  <c r="N55" i="52" s="1"/>
  <c r="O55" i="52" s="1"/>
  <c r="P55" i="52" s="1"/>
  <c r="Q55" i="52" s="1"/>
  <c r="R55" i="52" s="1"/>
  <c r="S55" i="52" s="1"/>
  <c r="T55" i="52" s="1"/>
  <c r="U55" i="52" s="1"/>
  <c r="V55" i="52" s="1"/>
  <c r="W55" i="52" s="1"/>
  <c r="X55" i="52" s="1"/>
  <c r="Y55" i="52" s="1"/>
  <c r="Z55" i="52" s="1"/>
  <c r="AA55" i="52" s="1"/>
  <c r="AB55" i="52" s="1"/>
  <c r="AC55" i="52" s="1"/>
  <c r="AD55" i="52" s="1"/>
  <c r="AE55" i="52" s="1"/>
  <c r="AF55" i="52" s="1"/>
  <c r="AG55" i="52" s="1"/>
  <c r="AH55" i="52" s="1"/>
  <c r="AI55" i="52" s="1"/>
  <c r="AJ55" i="52" s="1"/>
  <c r="D55" i="52"/>
  <c r="C55" i="52"/>
  <c r="G53" i="52"/>
  <c r="H53" i="52" s="1"/>
  <c r="I53" i="52" s="1"/>
  <c r="J53" i="52" s="1"/>
  <c r="K53" i="52" s="1"/>
  <c r="L53" i="52" s="1"/>
  <c r="M53" i="52" s="1"/>
  <c r="N53" i="52" s="1"/>
  <c r="O53" i="52" s="1"/>
  <c r="P53" i="52" s="1"/>
  <c r="Q53" i="52" s="1"/>
  <c r="R53" i="52" s="1"/>
  <c r="S53" i="52" s="1"/>
  <c r="T53" i="52" s="1"/>
  <c r="U53" i="52" s="1"/>
  <c r="V53" i="52" s="1"/>
  <c r="W53" i="52" s="1"/>
  <c r="X53" i="52" s="1"/>
  <c r="Y53" i="52" s="1"/>
  <c r="Z53" i="52" s="1"/>
  <c r="AA53" i="52" s="1"/>
  <c r="AB53" i="52" s="1"/>
  <c r="AC53" i="52" s="1"/>
  <c r="AD53" i="52" s="1"/>
  <c r="AE53" i="52" s="1"/>
  <c r="AF53" i="52" s="1"/>
  <c r="AG53" i="52" s="1"/>
  <c r="AH53" i="52" s="1"/>
  <c r="AI53" i="52" s="1"/>
  <c r="AJ53" i="52" s="1"/>
  <c r="D53" i="52"/>
  <c r="C53" i="52"/>
  <c r="G51" i="52"/>
  <c r="G52" i="52" s="1"/>
  <c r="D51" i="52"/>
  <c r="C51" i="52"/>
  <c r="G49" i="52"/>
  <c r="H49" i="52" s="1"/>
  <c r="I49" i="52" s="1"/>
  <c r="J49" i="52" s="1"/>
  <c r="K49" i="52" s="1"/>
  <c r="L49" i="52" s="1"/>
  <c r="M49" i="52" s="1"/>
  <c r="N49" i="52" s="1"/>
  <c r="O49" i="52" s="1"/>
  <c r="P49" i="52" s="1"/>
  <c r="Q49" i="52" s="1"/>
  <c r="R49" i="52" s="1"/>
  <c r="S49" i="52" s="1"/>
  <c r="T49" i="52" s="1"/>
  <c r="U49" i="52" s="1"/>
  <c r="V49" i="52" s="1"/>
  <c r="W49" i="52" s="1"/>
  <c r="X49" i="52" s="1"/>
  <c r="Y49" i="52" s="1"/>
  <c r="Z49" i="52" s="1"/>
  <c r="AA49" i="52" s="1"/>
  <c r="AB49" i="52" s="1"/>
  <c r="AC49" i="52" s="1"/>
  <c r="AD49" i="52" s="1"/>
  <c r="AE49" i="52" s="1"/>
  <c r="AF49" i="52" s="1"/>
  <c r="AG49" i="52" s="1"/>
  <c r="AH49" i="52" s="1"/>
  <c r="AI49" i="52" s="1"/>
  <c r="AJ49" i="52" s="1"/>
  <c r="D49" i="52"/>
  <c r="C49" i="52"/>
  <c r="G47" i="52"/>
  <c r="H47" i="52" s="1"/>
  <c r="I47" i="52" s="1"/>
  <c r="J47" i="52" s="1"/>
  <c r="K47" i="52" s="1"/>
  <c r="L47" i="52" s="1"/>
  <c r="M47" i="52" s="1"/>
  <c r="N47" i="52" s="1"/>
  <c r="O47" i="52" s="1"/>
  <c r="P47" i="52" s="1"/>
  <c r="Q47" i="52" s="1"/>
  <c r="R47" i="52" s="1"/>
  <c r="S47" i="52" s="1"/>
  <c r="T47" i="52" s="1"/>
  <c r="U47" i="52" s="1"/>
  <c r="V47" i="52" s="1"/>
  <c r="W47" i="52" s="1"/>
  <c r="X47" i="52" s="1"/>
  <c r="Y47" i="52" s="1"/>
  <c r="Z47" i="52" s="1"/>
  <c r="AA47" i="52" s="1"/>
  <c r="AB47" i="52" s="1"/>
  <c r="AC47" i="52" s="1"/>
  <c r="AD47" i="52" s="1"/>
  <c r="AE47" i="52" s="1"/>
  <c r="AF47" i="52" s="1"/>
  <c r="AG47" i="52" s="1"/>
  <c r="AH47" i="52" s="1"/>
  <c r="AI47" i="52" s="1"/>
  <c r="AJ47" i="52" s="1"/>
  <c r="D47" i="52"/>
  <c r="C47" i="52"/>
  <c r="G45" i="52"/>
  <c r="H45" i="52" s="1"/>
  <c r="I45" i="52" s="1"/>
  <c r="J45" i="52" s="1"/>
  <c r="K45" i="52" s="1"/>
  <c r="L45" i="52" s="1"/>
  <c r="M45" i="52" s="1"/>
  <c r="N45" i="52" s="1"/>
  <c r="O45" i="52" s="1"/>
  <c r="P45" i="52" s="1"/>
  <c r="Q45" i="52" s="1"/>
  <c r="R45" i="52" s="1"/>
  <c r="S45" i="52" s="1"/>
  <c r="T45" i="52" s="1"/>
  <c r="U45" i="52" s="1"/>
  <c r="V45" i="52" s="1"/>
  <c r="W45" i="52" s="1"/>
  <c r="X45" i="52" s="1"/>
  <c r="Y45" i="52" s="1"/>
  <c r="Z45" i="52" s="1"/>
  <c r="AA45" i="52" s="1"/>
  <c r="AB45" i="52" s="1"/>
  <c r="AC45" i="52" s="1"/>
  <c r="AD45" i="52" s="1"/>
  <c r="AE45" i="52" s="1"/>
  <c r="AF45" i="52" s="1"/>
  <c r="AG45" i="52" s="1"/>
  <c r="AH45" i="52" s="1"/>
  <c r="AI45" i="52" s="1"/>
  <c r="AJ45" i="52" s="1"/>
  <c r="D45" i="52"/>
  <c r="C45" i="52"/>
  <c r="G43" i="52"/>
  <c r="H43" i="52" s="1"/>
  <c r="I43" i="52" s="1"/>
  <c r="J43" i="52" s="1"/>
  <c r="K43" i="52" s="1"/>
  <c r="L43" i="52" s="1"/>
  <c r="M43" i="52" s="1"/>
  <c r="N43" i="52" s="1"/>
  <c r="O43" i="52" s="1"/>
  <c r="P43" i="52" s="1"/>
  <c r="Q43" i="52" s="1"/>
  <c r="R43" i="52" s="1"/>
  <c r="S43" i="52" s="1"/>
  <c r="T43" i="52" s="1"/>
  <c r="U43" i="52" s="1"/>
  <c r="V43" i="52" s="1"/>
  <c r="W43" i="52" s="1"/>
  <c r="X43" i="52" s="1"/>
  <c r="Y43" i="52" s="1"/>
  <c r="Z43" i="52" s="1"/>
  <c r="AA43" i="52" s="1"/>
  <c r="AB43" i="52" s="1"/>
  <c r="AC43" i="52" s="1"/>
  <c r="AD43" i="52" s="1"/>
  <c r="AE43" i="52" s="1"/>
  <c r="AF43" i="52" s="1"/>
  <c r="AG43" i="52" s="1"/>
  <c r="AH43" i="52" s="1"/>
  <c r="AI43" i="52" s="1"/>
  <c r="AJ43" i="52" s="1"/>
  <c r="D43" i="52"/>
  <c r="C43" i="52"/>
  <c r="G41" i="52"/>
  <c r="H41" i="52" s="1"/>
  <c r="I41" i="52" s="1"/>
  <c r="J41" i="52" s="1"/>
  <c r="K41" i="52" s="1"/>
  <c r="L41" i="52" s="1"/>
  <c r="M41" i="52" s="1"/>
  <c r="N41" i="52" s="1"/>
  <c r="O41" i="52" s="1"/>
  <c r="P41" i="52" s="1"/>
  <c r="Q41" i="52" s="1"/>
  <c r="R41" i="52" s="1"/>
  <c r="S41" i="52" s="1"/>
  <c r="T41" i="52" s="1"/>
  <c r="U41" i="52" s="1"/>
  <c r="V41" i="52" s="1"/>
  <c r="W41" i="52" s="1"/>
  <c r="X41" i="52" s="1"/>
  <c r="Y41" i="52" s="1"/>
  <c r="Z41" i="52" s="1"/>
  <c r="AA41" i="52" s="1"/>
  <c r="AB41" i="52" s="1"/>
  <c r="AC41" i="52" s="1"/>
  <c r="AD41" i="52" s="1"/>
  <c r="AE41" i="52" s="1"/>
  <c r="AF41" i="52" s="1"/>
  <c r="AG41" i="52" s="1"/>
  <c r="AH41" i="52" s="1"/>
  <c r="AI41" i="52" s="1"/>
  <c r="AJ41" i="52" s="1"/>
  <c r="D41" i="52"/>
  <c r="E41" i="52" s="1"/>
  <c r="G42" i="52" s="1"/>
  <c r="H42" i="52" s="1"/>
  <c r="I42" i="52" s="1"/>
  <c r="J42" i="52" s="1"/>
  <c r="C41" i="52"/>
  <c r="G39" i="52"/>
  <c r="H39" i="52" s="1"/>
  <c r="I39" i="52" s="1"/>
  <c r="J39" i="52" s="1"/>
  <c r="K39" i="52" s="1"/>
  <c r="L39" i="52" s="1"/>
  <c r="M39" i="52" s="1"/>
  <c r="N39" i="52" s="1"/>
  <c r="O39" i="52" s="1"/>
  <c r="P39" i="52" s="1"/>
  <c r="Q39" i="52" s="1"/>
  <c r="R39" i="52" s="1"/>
  <c r="S39" i="52" s="1"/>
  <c r="T39" i="52" s="1"/>
  <c r="U39" i="52" s="1"/>
  <c r="V39" i="52" s="1"/>
  <c r="W39" i="52" s="1"/>
  <c r="X39" i="52" s="1"/>
  <c r="Y39" i="52" s="1"/>
  <c r="Z39" i="52" s="1"/>
  <c r="AA39" i="52" s="1"/>
  <c r="AB39" i="52" s="1"/>
  <c r="AC39" i="52" s="1"/>
  <c r="AD39" i="52" s="1"/>
  <c r="AE39" i="52" s="1"/>
  <c r="AF39" i="52" s="1"/>
  <c r="AG39" i="52" s="1"/>
  <c r="AH39" i="52" s="1"/>
  <c r="AI39" i="52" s="1"/>
  <c r="AJ39" i="52" s="1"/>
  <c r="D39" i="52"/>
  <c r="C39" i="52"/>
  <c r="E39" i="52" s="1"/>
  <c r="G40" i="52" s="1"/>
  <c r="G37" i="52"/>
  <c r="H37" i="52" s="1"/>
  <c r="I37" i="52" s="1"/>
  <c r="J37" i="52" s="1"/>
  <c r="K37" i="52" s="1"/>
  <c r="L37" i="52" s="1"/>
  <c r="M37" i="52" s="1"/>
  <c r="N37" i="52" s="1"/>
  <c r="O37" i="52" s="1"/>
  <c r="P37" i="52" s="1"/>
  <c r="Q37" i="52" s="1"/>
  <c r="R37" i="52" s="1"/>
  <c r="S37" i="52" s="1"/>
  <c r="T37" i="52" s="1"/>
  <c r="U37" i="52" s="1"/>
  <c r="V37" i="52" s="1"/>
  <c r="W37" i="52" s="1"/>
  <c r="X37" i="52" s="1"/>
  <c r="Y37" i="52" s="1"/>
  <c r="Z37" i="52" s="1"/>
  <c r="AA37" i="52" s="1"/>
  <c r="AB37" i="52" s="1"/>
  <c r="AC37" i="52" s="1"/>
  <c r="AD37" i="52" s="1"/>
  <c r="AE37" i="52" s="1"/>
  <c r="AF37" i="52" s="1"/>
  <c r="AG37" i="52" s="1"/>
  <c r="AH37" i="52" s="1"/>
  <c r="AI37" i="52" s="1"/>
  <c r="AJ37" i="52" s="1"/>
  <c r="D37" i="52"/>
  <c r="C37" i="52"/>
  <c r="H35" i="52"/>
  <c r="I35" i="52" s="1"/>
  <c r="J35" i="52" s="1"/>
  <c r="K35" i="52" s="1"/>
  <c r="L35" i="52" s="1"/>
  <c r="M35" i="52" s="1"/>
  <c r="N35" i="52" s="1"/>
  <c r="O35" i="52" s="1"/>
  <c r="P35" i="52" s="1"/>
  <c r="Q35" i="52" s="1"/>
  <c r="R35" i="52" s="1"/>
  <c r="S35" i="52" s="1"/>
  <c r="T35" i="52" s="1"/>
  <c r="U35" i="52" s="1"/>
  <c r="V35" i="52" s="1"/>
  <c r="W35" i="52" s="1"/>
  <c r="X35" i="52" s="1"/>
  <c r="Y35" i="52" s="1"/>
  <c r="Z35" i="52" s="1"/>
  <c r="AA35" i="52" s="1"/>
  <c r="AB35" i="52" s="1"/>
  <c r="AC35" i="52" s="1"/>
  <c r="AD35" i="52" s="1"/>
  <c r="AE35" i="52" s="1"/>
  <c r="AF35" i="52" s="1"/>
  <c r="AG35" i="52" s="1"/>
  <c r="AH35" i="52" s="1"/>
  <c r="AI35" i="52" s="1"/>
  <c r="AJ35" i="52" s="1"/>
  <c r="G35" i="52"/>
  <c r="D35" i="52"/>
  <c r="C35" i="52"/>
  <c r="E35" i="52" s="1"/>
  <c r="G36" i="52" s="1"/>
  <c r="H36" i="52" s="1"/>
  <c r="I36" i="52" s="1"/>
  <c r="G33" i="52"/>
  <c r="H33" i="52" s="1"/>
  <c r="I33" i="52" s="1"/>
  <c r="J33" i="52" s="1"/>
  <c r="K33" i="52" s="1"/>
  <c r="L33" i="52" s="1"/>
  <c r="M33" i="52" s="1"/>
  <c r="N33" i="52" s="1"/>
  <c r="O33" i="52" s="1"/>
  <c r="P33" i="52" s="1"/>
  <c r="Q33" i="52" s="1"/>
  <c r="R33" i="52" s="1"/>
  <c r="S33" i="52" s="1"/>
  <c r="T33" i="52" s="1"/>
  <c r="U33" i="52" s="1"/>
  <c r="V33" i="52" s="1"/>
  <c r="W33" i="52" s="1"/>
  <c r="X33" i="52" s="1"/>
  <c r="Y33" i="52" s="1"/>
  <c r="Z33" i="52" s="1"/>
  <c r="AA33" i="52" s="1"/>
  <c r="AB33" i="52" s="1"/>
  <c r="AC33" i="52" s="1"/>
  <c r="AD33" i="52" s="1"/>
  <c r="AE33" i="52" s="1"/>
  <c r="AF33" i="52" s="1"/>
  <c r="AG33" i="52" s="1"/>
  <c r="AH33" i="52" s="1"/>
  <c r="AI33" i="52" s="1"/>
  <c r="AJ33" i="52" s="1"/>
  <c r="D33" i="52"/>
  <c r="C33" i="52"/>
  <c r="H31" i="52"/>
  <c r="I31" i="52" s="1"/>
  <c r="J31" i="52" s="1"/>
  <c r="K31" i="52" s="1"/>
  <c r="L31" i="52" s="1"/>
  <c r="M31" i="52" s="1"/>
  <c r="N31" i="52" s="1"/>
  <c r="O31" i="52" s="1"/>
  <c r="P31" i="52" s="1"/>
  <c r="Q31" i="52" s="1"/>
  <c r="R31" i="52" s="1"/>
  <c r="S31" i="52" s="1"/>
  <c r="T31" i="52" s="1"/>
  <c r="U31" i="52" s="1"/>
  <c r="V31" i="52" s="1"/>
  <c r="W31" i="52" s="1"/>
  <c r="X31" i="52" s="1"/>
  <c r="Y31" i="52" s="1"/>
  <c r="Z31" i="52" s="1"/>
  <c r="AA31" i="52" s="1"/>
  <c r="AB31" i="52" s="1"/>
  <c r="AC31" i="52" s="1"/>
  <c r="AD31" i="52" s="1"/>
  <c r="AE31" i="52" s="1"/>
  <c r="AF31" i="52" s="1"/>
  <c r="AG31" i="52" s="1"/>
  <c r="AH31" i="52" s="1"/>
  <c r="AI31" i="52" s="1"/>
  <c r="AJ31" i="52" s="1"/>
  <c r="G31" i="52"/>
  <c r="D31" i="52"/>
  <c r="C31" i="52"/>
  <c r="I29" i="52"/>
  <c r="J29" i="52" s="1"/>
  <c r="K29" i="52" s="1"/>
  <c r="L29" i="52" s="1"/>
  <c r="M29" i="52" s="1"/>
  <c r="N29" i="52" s="1"/>
  <c r="O29" i="52" s="1"/>
  <c r="P29" i="52" s="1"/>
  <c r="Q29" i="52" s="1"/>
  <c r="R29" i="52" s="1"/>
  <c r="S29" i="52" s="1"/>
  <c r="T29" i="52" s="1"/>
  <c r="U29" i="52" s="1"/>
  <c r="V29" i="52" s="1"/>
  <c r="W29" i="52" s="1"/>
  <c r="X29" i="52" s="1"/>
  <c r="Y29" i="52" s="1"/>
  <c r="Z29" i="52" s="1"/>
  <c r="AA29" i="52" s="1"/>
  <c r="AB29" i="52" s="1"/>
  <c r="AC29" i="52" s="1"/>
  <c r="AD29" i="52" s="1"/>
  <c r="AE29" i="52" s="1"/>
  <c r="AF29" i="52" s="1"/>
  <c r="AG29" i="52" s="1"/>
  <c r="AH29" i="52" s="1"/>
  <c r="AI29" i="52" s="1"/>
  <c r="AJ29" i="52" s="1"/>
  <c r="G29" i="52"/>
  <c r="H29" i="52" s="1"/>
  <c r="D29" i="52"/>
  <c r="C29" i="52"/>
  <c r="AL27" i="52"/>
  <c r="AK27" i="52"/>
  <c r="G27" i="52"/>
  <c r="H27" i="52" s="1"/>
  <c r="I27" i="52" s="1"/>
  <c r="J27" i="52" s="1"/>
  <c r="K27" i="52" s="1"/>
  <c r="L27" i="52" s="1"/>
  <c r="M27" i="52" s="1"/>
  <c r="N27" i="52" s="1"/>
  <c r="O27" i="52" s="1"/>
  <c r="P27" i="52" s="1"/>
  <c r="Q27" i="52" s="1"/>
  <c r="R27" i="52" s="1"/>
  <c r="S27" i="52" s="1"/>
  <c r="T27" i="52" s="1"/>
  <c r="U27" i="52" s="1"/>
  <c r="V27" i="52" s="1"/>
  <c r="W27" i="52" s="1"/>
  <c r="X27" i="52" s="1"/>
  <c r="Y27" i="52" s="1"/>
  <c r="Z27" i="52" s="1"/>
  <c r="AA27" i="52" s="1"/>
  <c r="AB27" i="52" s="1"/>
  <c r="AC27" i="52" s="1"/>
  <c r="AD27" i="52" s="1"/>
  <c r="AE27" i="52" s="1"/>
  <c r="AF27" i="52" s="1"/>
  <c r="AG27" i="52" s="1"/>
  <c r="AH27" i="52" s="1"/>
  <c r="AI27" i="52" s="1"/>
  <c r="AJ27" i="52" s="1"/>
  <c r="D27" i="52"/>
  <c r="C27" i="52"/>
  <c r="AL25" i="52"/>
  <c r="AK25" i="52"/>
  <c r="G25" i="52"/>
  <c r="H25" i="52" s="1"/>
  <c r="I25" i="52" s="1"/>
  <c r="J25" i="52" s="1"/>
  <c r="K25" i="52" s="1"/>
  <c r="L25" i="52" s="1"/>
  <c r="M25" i="52" s="1"/>
  <c r="N25" i="52" s="1"/>
  <c r="O25" i="52" s="1"/>
  <c r="P25" i="52" s="1"/>
  <c r="Q25" i="52" s="1"/>
  <c r="R25" i="52" s="1"/>
  <c r="S25" i="52" s="1"/>
  <c r="T25" i="52" s="1"/>
  <c r="U25" i="52" s="1"/>
  <c r="V25" i="52" s="1"/>
  <c r="W25" i="52" s="1"/>
  <c r="X25" i="52" s="1"/>
  <c r="Y25" i="52" s="1"/>
  <c r="Z25" i="52" s="1"/>
  <c r="AA25" i="52" s="1"/>
  <c r="AB25" i="52" s="1"/>
  <c r="AC25" i="52" s="1"/>
  <c r="AD25" i="52" s="1"/>
  <c r="AE25" i="52" s="1"/>
  <c r="AF25" i="52" s="1"/>
  <c r="AG25" i="52" s="1"/>
  <c r="AH25" i="52" s="1"/>
  <c r="AI25" i="52" s="1"/>
  <c r="AJ25" i="52" s="1"/>
  <c r="D25" i="52"/>
  <c r="E25" i="52" s="1"/>
  <c r="C25" i="52"/>
  <c r="G23" i="52"/>
  <c r="H23" i="52" s="1"/>
  <c r="I23" i="52" s="1"/>
  <c r="J23" i="52" s="1"/>
  <c r="K23" i="52" s="1"/>
  <c r="L23" i="52" s="1"/>
  <c r="M23" i="52" s="1"/>
  <c r="N23" i="52" s="1"/>
  <c r="O23" i="52" s="1"/>
  <c r="P23" i="52" s="1"/>
  <c r="Q23" i="52" s="1"/>
  <c r="R23" i="52" s="1"/>
  <c r="S23" i="52" s="1"/>
  <c r="T23" i="52" s="1"/>
  <c r="U23" i="52" s="1"/>
  <c r="V23" i="52" s="1"/>
  <c r="W23" i="52" s="1"/>
  <c r="X23" i="52" s="1"/>
  <c r="Y23" i="52" s="1"/>
  <c r="Z23" i="52" s="1"/>
  <c r="AA23" i="52" s="1"/>
  <c r="AB23" i="52" s="1"/>
  <c r="AC23" i="52" s="1"/>
  <c r="AD23" i="52" s="1"/>
  <c r="AE23" i="52" s="1"/>
  <c r="AF23" i="52" s="1"/>
  <c r="AG23" i="52" s="1"/>
  <c r="AH23" i="52" s="1"/>
  <c r="AI23" i="52" s="1"/>
  <c r="AJ23" i="52" s="1"/>
  <c r="D23" i="52"/>
  <c r="C23" i="52"/>
  <c r="G21" i="52"/>
  <c r="H21" i="52" s="1"/>
  <c r="I21" i="52" s="1"/>
  <c r="J21" i="52" s="1"/>
  <c r="K21" i="52" s="1"/>
  <c r="L21" i="52" s="1"/>
  <c r="M21" i="52" s="1"/>
  <c r="N21" i="52" s="1"/>
  <c r="O21" i="52" s="1"/>
  <c r="P21" i="52" s="1"/>
  <c r="Q21" i="52" s="1"/>
  <c r="R21" i="52" s="1"/>
  <c r="S21" i="52" s="1"/>
  <c r="T21" i="52" s="1"/>
  <c r="U21" i="52" s="1"/>
  <c r="V21" i="52" s="1"/>
  <c r="W21" i="52" s="1"/>
  <c r="X21" i="52" s="1"/>
  <c r="Y21" i="52" s="1"/>
  <c r="Z21" i="52" s="1"/>
  <c r="AA21" i="52" s="1"/>
  <c r="AB21" i="52" s="1"/>
  <c r="AC21" i="52" s="1"/>
  <c r="AD21" i="52" s="1"/>
  <c r="AE21" i="52" s="1"/>
  <c r="AF21" i="52" s="1"/>
  <c r="AG21" i="52" s="1"/>
  <c r="AH21" i="52" s="1"/>
  <c r="AI21" i="52" s="1"/>
  <c r="AJ21" i="52" s="1"/>
  <c r="D21" i="52"/>
  <c r="C21" i="52"/>
  <c r="G19" i="52"/>
  <c r="H19" i="52" s="1"/>
  <c r="I19" i="52" s="1"/>
  <c r="J19" i="52" s="1"/>
  <c r="K19" i="52" s="1"/>
  <c r="L19" i="52" s="1"/>
  <c r="M19" i="52" s="1"/>
  <c r="N19" i="52" s="1"/>
  <c r="O19" i="52" s="1"/>
  <c r="P19" i="52" s="1"/>
  <c r="Q19" i="52" s="1"/>
  <c r="R19" i="52" s="1"/>
  <c r="S19" i="52" s="1"/>
  <c r="T19" i="52" s="1"/>
  <c r="U19" i="52" s="1"/>
  <c r="V19" i="52" s="1"/>
  <c r="W19" i="52" s="1"/>
  <c r="X19" i="52" s="1"/>
  <c r="Y19" i="52" s="1"/>
  <c r="Z19" i="52" s="1"/>
  <c r="AA19" i="52" s="1"/>
  <c r="AB19" i="52" s="1"/>
  <c r="AC19" i="52" s="1"/>
  <c r="AD19" i="52" s="1"/>
  <c r="AE19" i="52" s="1"/>
  <c r="AF19" i="52" s="1"/>
  <c r="AG19" i="52" s="1"/>
  <c r="AH19" i="52" s="1"/>
  <c r="AI19" i="52" s="1"/>
  <c r="AJ19" i="52" s="1"/>
  <c r="D19" i="52"/>
  <c r="C19" i="52"/>
  <c r="G17" i="52"/>
  <c r="H17" i="52" s="1"/>
  <c r="I17" i="52" s="1"/>
  <c r="J17" i="52" s="1"/>
  <c r="K17" i="52" s="1"/>
  <c r="L17" i="52" s="1"/>
  <c r="M17" i="52" s="1"/>
  <c r="N17" i="52" s="1"/>
  <c r="O17" i="52" s="1"/>
  <c r="P17" i="52" s="1"/>
  <c r="Q17" i="52" s="1"/>
  <c r="R17" i="52" s="1"/>
  <c r="S17" i="52" s="1"/>
  <c r="T17" i="52" s="1"/>
  <c r="U17" i="52" s="1"/>
  <c r="V17" i="52" s="1"/>
  <c r="W17" i="52" s="1"/>
  <c r="X17" i="52" s="1"/>
  <c r="Y17" i="52" s="1"/>
  <c r="Z17" i="52" s="1"/>
  <c r="AA17" i="52" s="1"/>
  <c r="AB17" i="52" s="1"/>
  <c r="AC17" i="52" s="1"/>
  <c r="AD17" i="52" s="1"/>
  <c r="AE17" i="52" s="1"/>
  <c r="AF17" i="52" s="1"/>
  <c r="AG17" i="52" s="1"/>
  <c r="AH17" i="52" s="1"/>
  <c r="AI17" i="52" s="1"/>
  <c r="AJ17" i="52" s="1"/>
  <c r="D17" i="52"/>
  <c r="C17" i="52"/>
  <c r="G15" i="52"/>
  <c r="H15" i="52" s="1"/>
  <c r="I15" i="52" s="1"/>
  <c r="J15" i="52" s="1"/>
  <c r="K15" i="52" s="1"/>
  <c r="L15" i="52" s="1"/>
  <c r="M15" i="52" s="1"/>
  <c r="N15" i="52" s="1"/>
  <c r="O15" i="52" s="1"/>
  <c r="P15" i="52" s="1"/>
  <c r="Q15" i="52" s="1"/>
  <c r="R15" i="52" s="1"/>
  <c r="S15" i="52" s="1"/>
  <c r="T15" i="52" s="1"/>
  <c r="U15" i="52" s="1"/>
  <c r="V15" i="52" s="1"/>
  <c r="W15" i="52" s="1"/>
  <c r="X15" i="52" s="1"/>
  <c r="Y15" i="52" s="1"/>
  <c r="Z15" i="52" s="1"/>
  <c r="AA15" i="52" s="1"/>
  <c r="AB15" i="52" s="1"/>
  <c r="AC15" i="52" s="1"/>
  <c r="AD15" i="52" s="1"/>
  <c r="AE15" i="52" s="1"/>
  <c r="AF15" i="52" s="1"/>
  <c r="AG15" i="52" s="1"/>
  <c r="AH15" i="52" s="1"/>
  <c r="AI15" i="52" s="1"/>
  <c r="AJ15" i="52" s="1"/>
  <c r="D15" i="52"/>
  <c r="C15" i="52"/>
  <c r="E15" i="52" s="1"/>
  <c r="G16" i="52" s="1"/>
  <c r="G13" i="52"/>
  <c r="H13" i="52" s="1"/>
  <c r="I13" i="52" s="1"/>
  <c r="J13" i="52" s="1"/>
  <c r="K13" i="52" s="1"/>
  <c r="L13" i="52" s="1"/>
  <c r="M13" i="52" s="1"/>
  <c r="N13" i="52" s="1"/>
  <c r="O13" i="52" s="1"/>
  <c r="P13" i="52" s="1"/>
  <c r="Q13" i="52" s="1"/>
  <c r="R13" i="52" s="1"/>
  <c r="S13" i="52" s="1"/>
  <c r="T13" i="52" s="1"/>
  <c r="U13" i="52" s="1"/>
  <c r="V13" i="52" s="1"/>
  <c r="W13" i="52" s="1"/>
  <c r="X13" i="52" s="1"/>
  <c r="Y13" i="52" s="1"/>
  <c r="Z13" i="52" s="1"/>
  <c r="AA13" i="52" s="1"/>
  <c r="AB13" i="52" s="1"/>
  <c r="AC13" i="52" s="1"/>
  <c r="AD13" i="52" s="1"/>
  <c r="AE13" i="52" s="1"/>
  <c r="AF13" i="52" s="1"/>
  <c r="AG13" i="52" s="1"/>
  <c r="AH13" i="52" s="1"/>
  <c r="AI13" i="52" s="1"/>
  <c r="AJ13" i="52" s="1"/>
  <c r="D13" i="52"/>
  <c r="C13" i="52"/>
  <c r="E13" i="52" s="1"/>
  <c r="G11" i="52"/>
  <c r="H11" i="52" s="1"/>
  <c r="I11" i="52" s="1"/>
  <c r="J11" i="52" s="1"/>
  <c r="K11" i="52" s="1"/>
  <c r="L11" i="52" s="1"/>
  <c r="M11" i="52" s="1"/>
  <c r="N11" i="52" s="1"/>
  <c r="O11" i="52" s="1"/>
  <c r="P11" i="52" s="1"/>
  <c r="Q11" i="52" s="1"/>
  <c r="R11" i="52" s="1"/>
  <c r="S11" i="52" s="1"/>
  <c r="T11" i="52" s="1"/>
  <c r="U11" i="52" s="1"/>
  <c r="V11" i="52" s="1"/>
  <c r="W11" i="52" s="1"/>
  <c r="X11" i="52" s="1"/>
  <c r="Y11" i="52" s="1"/>
  <c r="Z11" i="52" s="1"/>
  <c r="AA11" i="52" s="1"/>
  <c r="AB11" i="52" s="1"/>
  <c r="AC11" i="52" s="1"/>
  <c r="AD11" i="52" s="1"/>
  <c r="AE11" i="52" s="1"/>
  <c r="AF11" i="52" s="1"/>
  <c r="AG11" i="52" s="1"/>
  <c r="AH11" i="52" s="1"/>
  <c r="AI11" i="52" s="1"/>
  <c r="AJ11" i="52" s="1"/>
  <c r="D11" i="52"/>
  <c r="C11" i="52"/>
  <c r="G9" i="52"/>
  <c r="H9" i="52" s="1"/>
  <c r="I9" i="52" s="1"/>
  <c r="J9" i="52" s="1"/>
  <c r="K9" i="52" s="1"/>
  <c r="L9" i="52" s="1"/>
  <c r="M9" i="52" s="1"/>
  <c r="N9" i="52" s="1"/>
  <c r="O9" i="52" s="1"/>
  <c r="P9" i="52" s="1"/>
  <c r="Q9" i="52" s="1"/>
  <c r="R9" i="52" s="1"/>
  <c r="S9" i="52" s="1"/>
  <c r="T9" i="52" s="1"/>
  <c r="U9" i="52" s="1"/>
  <c r="V9" i="52" s="1"/>
  <c r="W9" i="52" s="1"/>
  <c r="X9" i="52" s="1"/>
  <c r="Y9" i="52" s="1"/>
  <c r="Z9" i="52" s="1"/>
  <c r="AA9" i="52" s="1"/>
  <c r="AB9" i="52" s="1"/>
  <c r="AC9" i="52" s="1"/>
  <c r="AD9" i="52" s="1"/>
  <c r="AE9" i="52" s="1"/>
  <c r="AF9" i="52" s="1"/>
  <c r="AG9" i="52" s="1"/>
  <c r="AH9" i="52" s="1"/>
  <c r="AI9" i="52" s="1"/>
  <c r="AJ9" i="52" s="1"/>
  <c r="D9" i="52"/>
  <c r="C9" i="52"/>
  <c r="G7" i="52"/>
  <c r="H7" i="52" s="1"/>
  <c r="I7" i="52" s="1"/>
  <c r="J7" i="52" s="1"/>
  <c r="K7" i="52" s="1"/>
  <c r="L7" i="52" s="1"/>
  <c r="M7" i="52" s="1"/>
  <c r="N7" i="52" s="1"/>
  <c r="O7" i="52" s="1"/>
  <c r="P7" i="52" s="1"/>
  <c r="Q7" i="52" s="1"/>
  <c r="R7" i="52" s="1"/>
  <c r="S7" i="52" s="1"/>
  <c r="T7" i="52" s="1"/>
  <c r="U7" i="52" s="1"/>
  <c r="V7" i="52" s="1"/>
  <c r="W7" i="52" s="1"/>
  <c r="X7" i="52" s="1"/>
  <c r="Y7" i="52" s="1"/>
  <c r="Z7" i="52" s="1"/>
  <c r="AA7" i="52" s="1"/>
  <c r="AB7" i="52" s="1"/>
  <c r="AC7" i="52" s="1"/>
  <c r="AD7" i="52" s="1"/>
  <c r="AE7" i="52" s="1"/>
  <c r="AF7" i="52" s="1"/>
  <c r="AG7" i="52" s="1"/>
  <c r="AH7" i="52" s="1"/>
  <c r="AI7" i="52" s="1"/>
  <c r="AJ7" i="52" s="1"/>
  <c r="D7" i="52"/>
  <c r="C7" i="52"/>
  <c r="E7" i="52" s="1"/>
  <c r="G8" i="52" s="1"/>
  <c r="G5" i="52"/>
  <c r="H5" i="52" s="1"/>
  <c r="I5" i="52" s="1"/>
  <c r="J5" i="52" s="1"/>
  <c r="K5" i="52" s="1"/>
  <c r="L5" i="52" s="1"/>
  <c r="M5" i="52" s="1"/>
  <c r="N5" i="52" s="1"/>
  <c r="O5" i="52" s="1"/>
  <c r="P5" i="52" s="1"/>
  <c r="Q5" i="52" s="1"/>
  <c r="R5" i="52" s="1"/>
  <c r="S5" i="52" s="1"/>
  <c r="T5" i="52" s="1"/>
  <c r="U5" i="52" s="1"/>
  <c r="V5" i="52" s="1"/>
  <c r="W5" i="52" s="1"/>
  <c r="X5" i="52" s="1"/>
  <c r="Y5" i="52" s="1"/>
  <c r="Z5" i="52" s="1"/>
  <c r="AA5" i="52" s="1"/>
  <c r="AB5" i="52" s="1"/>
  <c r="AC5" i="52" s="1"/>
  <c r="AD5" i="52" s="1"/>
  <c r="AE5" i="52" s="1"/>
  <c r="AF5" i="52" s="1"/>
  <c r="AG5" i="52" s="1"/>
  <c r="AH5" i="52" s="1"/>
  <c r="AI5" i="52" s="1"/>
  <c r="AJ5" i="52" s="1"/>
  <c r="D5" i="52"/>
  <c r="C5" i="52"/>
  <c r="G3" i="52"/>
  <c r="H3" i="52" s="1"/>
  <c r="I3" i="52" s="1"/>
  <c r="J3" i="52" s="1"/>
  <c r="K3" i="52" s="1"/>
  <c r="L3" i="52" s="1"/>
  <c r="M3" i="52" s="1"/>
  <c r="N3" i="52" s="1"/>
  <c r="O3" i="52" s="1"/>
  <c r="P3" i="52" s="1"/>
  <c r="Q3" i="52" s="1"/>
  <c r="R3" i="52" s="1"/>
  <c r="S3" i="52" s="1"/>
  <c r="T3" i="52" s="1"/>
  <c r="U3" i="52" s="1"/>
  <c r="V3" i="52" s="1"/>
  <c r="W3" i="52" s="1"/>
  <c r="X3" i="52" s="1"/>
  <c r="Y3" i="52" s="1"/>
  <c r="Z3" i="52" s="1"/>
  <c r="AA3" i="52" s="1"/>
  <c r="AB3" i="52" s="1"/>
  <c r="AC3" i="52" s="1"/>
  <c r="AD3" i="52" s="1"/>
  <c r="AE3" i="52" s="1"/>
  <c r="AF3" i="52" s="1"/>
  <c r="AG3" i="52" s="1"/>
  <c r="AH3" i="52" s="1"/>
  <c r="AI3" i="52" s="1"/>
  <c r="AJ3" i="52" s="1"/>
  <c r="D3" i="52"/>
  <c r="E3" i="52" s="1"/>
  <c r="G4" i="52" s="1"/>
  <c r="C3" i="52"/>
  <c r="F1" i="52"/>
  <c r="X13" i="56"/>
  <c r="W13" i="56"/>
  <c r="V13" i="56"/>
  <c r="U13" i="56"/>
  <c r="T13" i="56"/>
  <c r="S13" i="56"/>
  <c r="R13" i="56"/>
  <c r="Q13" i="56"/>
  <c r="P13" i="56"/>
  <c r="O13" i="56"/>
  <c r="N13" i="56"/>
  <c r="M13" i="56"/>
  <c r="L13" i="56"/>
  <c r="K13" i="56"/>
  <c r="J13" i="56"/>
  <c r="I13" i="56"/>
  <c r="H13" i="56"/>
  <c r="G13" i="56"/>
  <c r="Z12" i="56"/>
  <c r="Y12" i="56"/>
  <c r="Z11" i="56"/>
  <c r="Y11" i="56"/>
  <c r="F10" i="56"/>
  <c r="F13" i="56" s="1"/>
  <c r="E10" i="56"/>
  <c r="E13" i="56" s="1"/>
  <c r="K17" i="45"/>
  <c r="J17" i="45"/>
  <c r="I17" i="45"/>
  <c r="H17" i="45"/>
  <c r="E17" i="45"/>
  <c r="D17" i="45"/>
  <c r="M16" i="45"/>
  <c r="L16" i="45"/>
  <c r="M15" i="45"/>
  <c r="L15" i="45"/>
  <c r="G14" i="45"/>
  <c r="L14" i="45" s="1"/>
  <c r="L17" i="45" s="1"/>
  <c r="M17" i="45" s="1"/>
  <c r="F14" i="45"/>
  <c r="F17" i="45" s="1"/>
  <c r="L9" i="45"/>
  <c r="H9" i="45"/>
  <c r="K9" i="45" s="1"/>
  <c r="M6" i="45"/>
  <c r="K6" i="45"/>
  <c r="F6" i="45"/>
  <c r="D6" i="45"/>
  <c r="N5" i="45"/>
  <c r="L5" i="45"/>
  <c r="H5" i="45"/>
  <c r="N4" i="45"/>
  <c r="L4" i="45"/>
  <c r="H4" i="45"/>
  <c r="N3" i="45"/>
  <c r="N6" i="45" s="1"/>
  <c r="L3" i="45"/>
  <c r="H3" i="45"/>
  <c r="E80" i="35"/>
  <c r="D80" i="35"/>
  <c r="C80" i="35" s="1"/>
  <c r="E79" i="35"/>
  <c r="D79" i="35"/>
  <c r="C79" i="35" s="1"/>
  <c r="E78" i="35"/>
  <c r="D78" i="35"/>
  <c r="E77" i="35"/>
  <c r="C77" i="35" s="1"/>
  <c r="D77" i="35"/>
  <c r="E76" i="35"/>
  <c r="D76" i="35"/>
  <c r="E75" i="35"/>
  <c r="D75" i="35"/>
  <c r="C75" i="35"/>
  <c r="E74" i="35"/>
  <c r="D74" i="35"/>
  <c r="C74" i="35" s="1"/>
  <c r="E73" i="35"/>
  <c r="D73" i="35"/>
  <c r="E72" i="35"/>
  <c r="D72" i="35"/>
  <c r="C72" i="35" s="1"/>
  <c r="E71" i="35"/>
  <c r="D71" i="35"/>
  <c r="E70" i="35"/>
  <c r="D70" i="35"/>
  <c r="E69" i="35"/>
  <c r="D69" i="35"/>
  <c r="E68" i="35"/>
  <c r="D68" i="35"/>
  <c r="E67" i="35"/>
  <c r="D67" i="35"/>
  <c r="E66" i="35"/>
  <c r="D66" i="35"/>
  <c r="E65" i="35"/>
  <c r="D65" i="35"/>
  <c r="E64" i="35"/>
  <c r="D64" i="35"/>
  <c r="E63" i="35"/>
  <c r="D63" i="35"/>
  <c r="C63" i="35" s="1"/>
  <c r="E62" i="35"/>
  <c r="D62" i="35"/>
  <c r="C62" i="35" s="1"/>
  <c r="I332" i="38" s="1"/>
  <c r="E61" i="35"/>
  <c r="D61" i="35"/>
  <c r="E60" i="35"/>
  <c r="D60" i="35"/>
  <c r="E59" i="35"/>
  <c r="D59" i="35"/>
  <c r="E58" i="35"/>
  <c r="D58" i="35"/>
  <c r="C58" i="35"/>
  <c r="I212" i="38" s="1"/>
  <c r="E57" i="35"/>
  <c r="D57" i="35"/>
  <c r="C57" i="35" s="1"/>
  <c r="E56" i="35"/>
  <c r="D56" i="35"/>
  <c r="E55" i="35"/>
  <c r="D55" i="35"/>
  <c r="C55" i="35" s="1"/>
  <c r="E54" i="35"/>
  <c r="D54" i="35"/>
  <c r="C54" i="35" s="1"/>
  <c r="E53" i="35"/>
  <c r="D53" i="35"/>
  <c r="E52" i="35"/>
  <c r="C52" i="35" s="1"/>
  <c r="D52" i="35"/>
  <c r="E51" i="35"/>
  <c r="D51" i="35"/>
  <c r="E50" i="35"/>
  <c r="C50" i="35" s="1"/>
  <c r="D50" i="35"/>
  <c r="E49" i="35"/>
  <c r="D49" i="35"/>
  <c r="C49" i="35" s="1"/>
  <c r="E48" i="35"/>
  <c r="D48" i="35"/>
  <c r="E47" i="35"/>
  <c r="D47" i="35"/>
  <c r="C47" i="35" s="1"/>
  <c r="E46" i="35"/>
  <c r="D46" i="35"/>
  <c r="C46" i="35" s="1"/>
  <c r="E45" i="35"/>
  <c r="D45" i="35"/>
  <c r="E42" i="35"/>
  <c r="C42" i="35" s="1"/>
  <c r="D42" i="35"/>
  <c r="E41" i="35"/>
  <c r="D41" i="35"/>
  <c r="E40" i="35"/>
  <c r="D40" i="35"/>
  <c r="C40" i="35"/>
  <c r="E39" i="35"/>
  <c r="D39" i="35"/>
  <c r="C39" i="35" s="1"/>
  <c r="E38" i="35"/>
  <c r="D38" i="35"/>
  <c r="E37" i="35"/>
  <c r="D37" i="35"/>
  <c r="C37" i="35" s="1"/>
  <c r="E36" i="35"/>
  <c r="D36" i="35"/>
  <c r="C36" i="35" s="1"/>
  <c r="E35" i="35"/>
  <c r="D35" i="35"/>
  <c r="E34" i="35"/>
  <c r="C34" i="35" s="1"/>
  <c r="D34" i="35"/>
  <c r="E33" i="35"/>
  <c r="D33" i="35"/>
  <c r="E32" i="35"/>
  <c r="C32" i="35" s="1"/>
  <c r="D32" i="35"/>
  <c r="E31" i="35"/>
  <c r="D31" i="35"/>
  <c r="C31" i="35" s="1"/>
  <c r="I219" i="38" s="1"/>
  <c r="E30" i="35"/>
  <c r="D30" i="35"/>
  <c r="E29" i="35"/>
  <c r="D29" i="35"/>
  <c r="C29" i="35" s="1"/>
  <c r="I205" i="38" s="1"/>
  <c r="E28" i="35"/>
  <c r="D28" i="35"/>
  <c r="C28" i="35" s="1"/>
  <c r="I203" i="38" s="1"/>
  <c r="E27" i="35"/>
  <c r="D27" i="35"/>
  <c r="E26" i="35"/>
  <c r="C26" i="35" s="1"/>
  <c r="I197" i="38" s="1"/>
  <c r="D26" i="35"/>
  <c r="E25" i="35"/>
  <c r="D25" i="35"/>
  <c r="E24" i="35"/>
  <c r="D24" i="35"/>
  <c r="C24" i="35"/>
  <c r="I191" i="38" s="1"/>
  <c r="E23" i="35"/>
  <c r="D23" i="35"/>
  <c r="C23" i="35" s="1"/>
  <c r="E22" i="35"/>
  <c r="D22" i="35"/>
  <c r="E21" i="35"/>
  <c r="D21" i="35"/>
  <c r="C21" i="35" s="1"/>
  <c r="E20" i="35"/>
  <c r="D20" i="35"/>
  <c r="C20" i="35" s="1"/>
  <c r="E19" i="35"/>
  <c r="D19" i="35"/>
  <c r="E18" i="35"/>
  <c r="C18" i="35" s="1"/>
  <c r="D18" i="35"/>
  <c r="E17" i="35"/>
  <c r="D17" i="35"/>
  <c r="E16" i="35"/>
  <c r="C16" i="35" s="1"/>
  <c r="D16" i="35"/>
  <c r="E15" i="35"/>
  <c r="D15" i="35"/>
  <c r="C15" i="35" s="1"/>
  <c r="E14" i="35"/>
  <c r="D14" i="35"/>
  <c r="E13" i="35"/>
  <c r="D13" i="35"/>
  <c r="C13" i="35" s="1"/>
  <c r="I114" i="38" s="1"/>
  <c r="E12" i="35"/>
  <c r="D12" i="35"/>
  <c r="C12" i="35" s="1"/>
  <c r="E11" i="35"/>
  <c r="D11" i="35"/>
  <c r="E10" i="35"/>
  <c r="C10" i="35" s="1"/>
  <c r="I106" i="38" s="1"/>
  <c r="D10" i="35"/>
  <c r="E9" i="35"/>
  <c r="D9" i="35"/>
  <c r="E8" i="35"/>
  <c r="D8" i="35"/>
  <c r="C8" i="35"/>
  <c r="I95" i="38" s="1"/>
  <c r="E7" i="35"/>
  <c r="D7" i="35"/>
  <c r="C7" i="35" s="1"/>
  <c r="I90" i="38" s="1"/>
  <c r="E6" i="35"/>
  <c r="D6" i="35"/>
  <c r="E5" i="35"/>
  <c r="D5" i="35"/>
  <c r="C5" i="35" s="1"/>
  <c r="I55" i="38" s="1"/>
  <c r="E4" i="35"/>
  <c r="D4" i="35"/>
  <c r="C4" i="35" s="1"/>
  <c r="I27" i="38" s="1"/>
  <c r="E3" i="35"/>
  <c r="D3" i="35"/>
  <c r="G235" i="47"/>
  <c r="H233" i="47" s="1"/>
  <c r="E235" i="47"/>
  <c r="G232" i="47"/>
  <c r="E232" i="47"/>
  <c r="G229" i="47"/>
  <c r="E229" i="47"/>
  <c r="H226" i="47"/>
  <c r="G226" i="47"/>
  <c r="F226" i="47"/>
  <c r="E226" i="47"/>
  <c r="H224" i="47"/>
  <c r="G223" i="47"/>
  <c r="F223" i="47"/>
  <c r="E223" i="47"/>
  <c r="H223" i="47" s="1"/>
  <c r="H221" i="47" s="1"/>
  <c r="H220" i="47"/>
  <c r="G220" i="47"/>
  <c r="F220" i="47"/>
  <c r="E220" i="47"/>
  <c r="H218" i="47"/>
  <c r="G217" i="47"/>
  <c r="F217" i="47"/>
  <c r="E217" i="47"/>
  <c r="H217" i="47" s="1"/>
  <c r="H215" i="47" s="1"/>
  <c r="H214" i="47"/>
  <c r="G214" i="47"/>
  <c r="F214" i="47"/>
  <c r="E214" i="47"/>
  <c r="H212" i="47"/>
  <c r="G211" i="47"/>
  <c r="F211" i="47"/>
  <c r="E211" i="47"/>
  <c r="H211" i="47" s="1"/>
  <c r="H209" i="47" s="1"/>
  <c r="H208" i="47"/>
  <c r="G208" i="47"/>
  <c r="F208" i="47"/>
  <c r="E208" i="47"/>
  <c r="H206" i="47"/>
  <c r="G205" i="47"/>
  <c r="F205" i="47"/>
  <c r="E205" i="47"/>
  <c r="H205" i="47" s="1"/>
  <c r="H202" i="47"/>
  <c r="G201" i="47"/>
  <c r="F201" i="47"/>
  <c r="E201" i="47"/>
  <c r="H201" i="47" s="1"/>
  <c r="H199" i="47" s="1"/>
  <c r="G198" i="47"/>
  <c r="F198" i="47"/>
  <c r="E198" i="47"/>
  <c r="G195" i="47"/>
  <c r="F195" i="47"/>
  <c r="E195" i="47"/>
  <c r="H195" i="47" s="1"/>
  <c r="H193" i="47" s="1"/>
  <c r="G192" i="47"/>
  <c r="F192" i="47"/>
  <c r="E192" i="47"/>
  <c r="G189" i="47"/>
  <c r="F189" i="47"/>
  <c r="E189" i="47"/>
  <c r="H189" i="47" s="1"/>
  <c r="H187" i="47" s="1"/>
  <c r="G186" i="47"/>
  <c r="F186" i="47"/>
  <c r="E186" i="47"/>
  <c r="G183" i="47"/>
  <c r="F183" i="47"/>
  <c r="E183" i="47"/>
  <c r="H183" i="47" s="1"/>
  <c r="H181" i="47" s="1"/>
  <c r="G180" i="47"/>
  <c r="F180" i="47"/>
  <c r="E180" i="47"/>
  <c r="G177" i="47"/>
  <c r="F177" i="47"/>
  <c r="E177" i="47"/>
  <c r="H177" i="47" s="1"/>
  <c r="H175" i="47" s="1"/>
  <c r="G174" i="47"/>
  <c r="F174" i="47"/>
  <c r="E174" i="47"/>
  <c r="G171" i="47"/>
  <c r="F171" i="47"/>
  <c r="E171" i="47"/>
  <c r="H171" i="47" s="1"/>
  <c r="H169" i="47" s="1"/>
  <c r="G168" i="47"/>
  <c r="F168" i="47"/>
  <c r="E168" i="47"/>
  <c r="G165" i="47"/>
  <c r="F165" i="47"/>
  <c r="E165" i="47"/>
  <c r="H165" i="47" s="1"/>
  <c r="H163" i="47" s="1"/>
  <c r="G162" i="47"/>
  <c r="F162" i="47"/>
  <c r="E162" i="47"/>
  <c r="G159" i="47"/>
  <c r="F159" i="47"/>
  <c r="E159" i="47"/>
  <c r="H159" i="47" s="1"/>
  <c r="H157" i="47" s="1"/>
  <c r="G156" i="47"/>
  <c r="F156" i="47"/>
  <c r="E156" i="47"/>
  <c r="G153" i="47"/>
  <c r="F153" i="47"/>
  <c r="E153" i="47"/>
  <c r="H153" i="47" s="1"/>
  <c r="H151" i="47" s="1"/>
  <c r="G150" i="47"/>
  <c r="F150" i="47"/>
  <c r="E150" i="47"/>
  <c r="G146" i="47"/>
  <c r="F146" i="47"/>
  <c r="E146" i="47"/>
  <c r="H146" i="47" s="1"/>
  <c r="H142" i="47" s="1"/>
  <c r="G141" i="47"/>
  <c r="F141" i="47"/>
  <c r="E141" i="47"/>
  <c r="G138" i="47"/>
  <c r="F138" i="47"/>
  <c r="E138" i="47"/>
  <c r="H138" i="47" s="1"/>
  <c r="H136" i="47" s="1"/>
  <c r="G135" i="47"/>
  <c r="F135" i="47"/>
  <c r="E135" i="47"/>
  <c r="G132" i="47"/>
  <c r="F132" i="47"/>
  <c r="E132" i="47"/>
  <c r="H132" i="47" s="1"/>
  <c r="H130" i="47" s="1"/>
  <c r="G129" i="47"/>
  <c r="F129" i="47"/>
  <c r="E129" i="47"/>
  <c r="G126" i="47"/>
  <c r="F126" i="47"/>
  <c r="E126" i="47"/>
  <c r="H126" i="47" s="1"/>
  <c r="H123" i="47" s="1"/>
  <c r="G122" i="47"/>
  <c r="F122" i="47"/>
  <c r="E122" i="47"/>
  <c r="G119" i="47"/>
  <c r="F119" i="47"/>
  <c r="E119" i="47"/>
  <c r="H119" i="47" s="1"/>
  <c r="H117" i="47" s="1"/>
  <c r="G116" i="47"/>
  <c r="F116" i="47"/>
  <c r="E116" i="47"/>
  <c r="G113" i="47"/>
  <c r="F113" i="47"/>
  <c r="E113" i="47"/>
  <c r="H113" i="47" s="1"/>
  <c r="H111" i="47" s="1"/>
  <c r="G110" i="47"/>
  <c r="F110" i="47"/>
  <c r="E110" i="47"/>
  <c r="G107" i="47"/>
  <c r="F107" i="47"/>
  <c r="E107" i="47"/>
  <c r="H107" i="47" s="1"/>
  <c r="H105" i="47" s="1"/>
  <c r="G104" i="47"/>
  <c r="F104" i="47"/>
  <c r="E104" i="47"/>
  <c r="G101" i="47"/>
  <c r="F101" i="47"/>
  <c r="E101" i="47"/>
  <c r="H101" i="47" s="1"/>
  <c r="H99" i="47" s="1"/>
  <c r="G98" i="47"/>
  <c r="F98" i="47"/>
  <c r="E98" i="47"/>
  <c r="G95" i="47"/>
  <c r="F95" i="47"/>
  <c r="E95" i="47"/>
  <c r="H95" i="47" s="1"/>
  <c r="H93" i="47" s="1"/>
  <c r="G92" i="47"/>
  <c r="F92" i="47"/>
  <c r="E92" i="47"/>
  <c r="G89" i="47"/>
  <c r="F89" i="47"/>
  <c r="E89" i="47"/>
  <c r="H89" i="47" s="1"/>
  <c r="H87" i="47" s="1"/>
  <c r="G86" i="47"/>
  <c r="F86" i="47"/>
  <c r="E86" i="47"/>
  <c r="G83" i="47"/>
  <c r="F83" i="47"/>
  <c r="E83" i="47"/>
  <c r="H83" i="47" s="1"/>
  <c r="H80" i="47" s="1"/>
  <c r="G79" i="47"/>
  <c r="F79" i="47"/>
  <c r="E79" i="47"/>
  <c r="G76" i="47"/>
  <c r="F76" i="47"/>
  <c r="E76" i="47"/>
  <c r="H76" i="47" s="1"/>
  <c r="H71" i="47" s="1"/>
  <c r="G70" i="47"/>
  <c r="F70" i="47"/>
  <c r="E70" i="47"/>
  <c r="G65" i="47"/>
  <c r="F65" i="47"/>
  <c r="E65" i="47"/>
  <c r="H65" i="47" s="1"/>
  <c r="G61" i="47"/>
  <c r="F61" i="47"/>
  <c r="E61" i="47"/>
  <c r="H61" i="47" s="1"/>
  <c r="H59" i="47" s="1"/>
  <c r="G58" i="47"/>
  <c r="F58" i="47"/>
  <c r="E58" i="47"/>
  <c r="G55" i="47"/>
  <c r="F55" i="47"/>
  <c r="E55" i="47"/>
  <c r="H55" i="47" s="1"/>
  <c r="H53" i="47" s="1"/>
  <c r="G52" i="47"/>
  <c r="F52" i="47"/>
  <c r="E52" i="47"/>
  <c r="G49" i="47"/>
  <c r="F49" i="47"/>
  <c r="E49" i="47"/>
  <c r="H49" i="47" s="1"/>
  <c r="H43" i="47" s="1"/>
  <c r="G42" i="47"/>
  <c r="F42" i="47"/>
  <c r="E42" i="47"/>
  <c r="G37" i="47"/>
  <c r="F37" i="47"/>
  <c r="E37" i="47"/>
  <c r="H37" i="47" s="1"/>
  <c r="H31" i="47" s="1"/>
  <c r="G30" i="47"/>
  <c r="F30" i="47"/>
  <c r="E30" i="47"/>
  <c r="G22" i="47"/>
  <c r="F22" i="47"/>
  <c r="E22" i="47"/>
  <c r="H22" i="47" s="1"/>
  <c r="H18" i="47" s="1"/>
  <c r="G17" i="47"/>
  <c r="F17" i="47"/>
  <c r="E17" i="47"/>
  <c r="G13" i="47"/>
  <c r="G11" i="47"/>
  <c r="F11" i="47"/>
  <c r="E11" i="47"/>
  <c r="G210" i="43"/>
  <c r="F210" i="43"/>
  <c r="E210" i="43"/>
  <c r="H210" i="43" s="1"/>
  <c r="H208" i="43" s="1"/>
  <c r="G207" i="43"/>
  <c r="F207" i="43"/>
  <c r="E207" i="43"/>
  <c r="G204" i="43"/>
  <c r="F204" i="43"/>
  <c r="E204" i="43"/>
  <c r="H204" i="43" s="1"/>
  <c r="H202" i="43" s="1"/>
  <c r="G201" i="43"/>
  <c r="F201" i="43"/>
  <c r="E201" i="43"/>
  <c r="G198" i="43"/>
  <c r="F198" i="43"/>
  <c r="E198" i="43"/>
  <c r="H198" i="43" s="1"/>
  <c r="H196" i="43" s="1"/>
  <c r="G195" i="43"/>
  <c r="F195" i="43"/>
  <c r="E195" i="43"/>
  <c r="G191" i="43"/>
  <c r="F191" i="43"/>
  <c r="E191" i="43"/>
  <c r="H191" i="43" s="1"/>
  <c r="G188" i="43"/>
  <c r="F188" i="43"/>
  <c r="E188" i="43"/>
  <c r="G185" i="43"/>
  <c r="F185" i="43"/>
  <c r="E185" i="43"/>
  <c r="H185" i="43" s="1"/>
  <c r="H183" i="43" s="1"/>
  <c r="G182" i="43"/>
  <c r="F182" i="43"/>
  <c r="E182" i="43"/>
  <c r="G179" i="43"/>
  <c r="F179" i="43"/>
  <c r="E179" i="43"/>
  <c r="H179" i="43" s="1"/>
  <c r="H177" i="43" s="1"/>
  <c r="G176" i="43"/>
  <c r="F176" i="43"/>
  <c r="E176" i="43"/>
  <c r="G173" i="43"/>
  <c r="F173" i="43"/>
  <c r="E173" i="43"/>
  <c r="H173" i="43" s="1"/>
  <c r="H171" i="43" s="1"/>
  <c r="G170" i="43"/>
  <c r="F170" i="43"/>
  <c r="E170" i="43"/>
  <c r="G167" i="43"/>
  <c r="F167" i="43"/>
  <c r="E167" i="43"/>
  <c r="H167" i="43" s="1"/>
  <c r="H165" i="43" s="1"/>
  <c r="G164" i="43"/>
  <c r="F164" i="43"/>
  <c r="E164" i="43"/>
  <c r="G161" i="43"/>
  <c r="F161" i="43"/>
  <c r="E161" i="43"/>
  <c r="H161" i="43" s="1"/>
  <c r="H159" i="43" s="1"/>
  <c r="G158" i="43"/>
  <c r="F158" i="43"/>
  <c r="E158" i="43"/>
  <c r="G155" i="43"/>
  <c r="F155" i="43"/>
  <c r="E155" i="43"/>
  <c r="H155" i="43" s="1"/>
  <c r="H153" i="43" s="1"/>
  <c r="G152" i="43"/>
  <c r="F152" i="43"/>
  <c r="E152" i="43"/>
  <c r="G149" i="43"/>
  <c r="F149" i="43"/>
  <c r="E149" i="43"/>
  <c r="H149" i="43" s="1"/>
  <c r="H146" i="43" s="1"/>
  <c r="I147" i="43"/>
  <c r="H145" i="43"/>
  <c r="G145" i="43"/>
  <c r="F145" i="43"/>
  <c r="E145" i="43"/>
  <c r="H141" i="43"/>
  <c r="G140" i="43"/>
  <c r="F140" i="43"/>
  <c r="E140" i="43"/>
  <c r="H137" i="43"/>
  <c r="G137" i="43"/>
  <c r="F137" i="43"/>
  <c r="E137" i="43"/>
  <c r="H135" i="43"/>
  <c r="G134" i="43"/>
  <c r="F134" i="43"/>
  <c r="E134" i="43"/>
  <c r="H131" i="43"/>
  <c r="G131" i="43"/>
  <c r="F131" i="43"/>
  <c r="E131" i="43"/>
  <c r="H129" i="43"/>
  <c r="G128" i="43"/>
  <c r="F128" i="43"/>
  <c r="E128" i="43"/>
  <c r="H125" i="43"/>
  <c r="G125" i="43"/>
  <c r="F125" i="43"/>
  <c r="E125" i="43"/>
  <c r="H122" i="43"/>
  <c r="G121" i="43"/>
  <c r="F121" i="43"/>
  <c r="E121" i="43"/>
  <c r="H118" i="43"/>
  <c r="G118" i="43"/>
  <c r="F118" i="43"/>
  <c r="E118" i="43"/>
  <c r="H116" i="43"/>
  <c r="G115" i="43"/>
  <c r="F115" i="43"/>
  <c r="E115" i="43"/>
  <c r="H112" i="43"/>
  <c r="G112" i="43"/>
  <c r="F112" i="43"/>
  <c r="E112" i="43"/>
  <c r="H110" i="43"/>
  <c r="G109" i="43"/>
  <c r="F109" i="43"/>
  <c r="E109" i="43"/>
  <c r="H106" i="43"/>
  <c r="G106" i="43"/>
  <c r="F106" i="43"/>
  <c r="E106" i="43"/>
  <c r="H104" i="43"/>
  <c r="G103" i="43"/>
  <c r="F103" i="43"/>
  <c r="E103" i="43"/>
  <c r="H100" i="43"/>
  <c r="G100" i="43"/>
  <c r="F100" i="43"/>
  <c r="E100" i="43"/>
  <c r="H98" i="43"/>
  <c r="G97" i="43"/>
  <c r="F97" i="43"/>
  <c r="E97" i="43"/>
  <c r="H94" i="43"/>
  <c r="G94" i="43"/>
  <c r="F94" i="43"/>
  <c r="E94" i="43"/>
  <c r="H92" i="43"/>
  <c r="G91" i="43"/>
  <c r="F91" i="43"/>
  <c r="E91" i="43"/>
  <c r="H88" i="43"/>
  <c r="G88" i="43"/>
  <c r="F88" i="43"/>
  <c r="E88" i="43"/>
  <c r="H86" i="43"/>
  <c r="G85" i="43"/>
  <c r="F85" i="43"/>
  <c r="E85" i="43"/>
  <c r="H82" i="43"/>
  <c r="G82" i="43"/>
  <c r="F82" i="43"/>
  <c r="E82" i="43"/>
  <c r="H80" i="43"/>
  <c r="G79" i="43"/>
  <c r="F79" i="43"/>
  <c r="E79" i="43"/>
  <c r="H76" i="43"/>
  <c r="G76" i="43"/>
  <c r="F76" i="43"/>
  <c r="E76" i="43"/>
  <c r="H71" i="43"/>
  <c r="F70" i="43"/>
  <c r="E70" i="43"/>
  <c r="G69" i="43"/>
  <c r="G70" i="43" s="1"/>
  <c r="G65" i="43"/>
  <c r="F65" i="43"/>
  <c r="E65" i="43"/>
  <c r="H61" i="43"/>
  <c r="G61" i="43"/>
  <c r="F61" i="43"/>
  <c r="E61" i="43"/>
  <c r="H59" i="43"/>
  <c r="G58" i="43"/>
  <c r="F58" i="43"/>
  <c r="E58" i="43"/>
  <c r="H55" i="43"/>
  <c r="G55" i="43"/>
  <c r="F55" i="43"/>
  <c r="E55" i="43"/>
  <c r="H53" i="43"/>
  <c r="G52" i="43"/>
  <c r="F52" i="43"/>
  <c r="E52" i="43"/>
  <c r="H49" i="43"/>
  <c r="G49" i="43"/>
  <c r="F49" i="43"/>
  <c r="E49" i="43"/>
  <c r="H43" i="43"/>
  <c r="G42" i="43"/>
  <c r="F42" i="43"/>
  <c r="E42" i="43"/>
  <c r="H37" i="43"/>
  <c r="G37" i="43"/>
  <c r="F37" i="43"/>
  <c r="E37" i="43"/>
  <c r="H31" i="43"/>
  <c r="G30" i="43"/>
  <c r="F30" i="43"/>
  <c r="E30" i="43"/>
  <c r="H22" i="43"/>
  <c r="G22" i="43"/>
  <c r="F22" i="43"/>
  <c r="E22" i="43"/>
  <c r="H18" i="43"/>
  <c r="F17" i="43"/>
  <c r="E17" i="43"/>
  <c r="G15" i="43"/>
  <c r="G17" i="43" s="1"/>
  <c r="F11" i="43"/>
  <c r="E11" i="43"/>
  <c r="G10" i="43"/>
  <c r="G11" i="43" s="1"/>
  <c r="P222" i="49"/>
  <c r="O222" i="49"/>
  <c r="N222" i="49"/>
  <c r="M222" i="49"/>
  <c r="L222" i="49"/>
  <c r="K222" i="49"/>
  <c r="J222" i="49"/>
  <c r="I222" i="49"/>
  <c r="P221" i="49"/>
  <c r="O221" i="49"/>
  <c r="N221" i="49"/>
  <c r="M221" i="49"/>
  <c r="L221" i="49"/>
  <c r="K221" i="49"/>
  <c r="J221" i="49"/>
  <c r="I221" i="49"/>
  <c r="H221" i="49"/>
  <c r="P220" i="49"/>
  <c r="O220" i="49"/>
  <c r="N220" i="49"/>
  <c r="M220" i="49"/>
  <c r="L220" i="49"/>
  <c r="K220" i="49"/>
  <c r="J220" i="49"/>
  <c r="I220" i="49"/>
  <c r="H220" i="49"/>
  <c r="P219" i="49"/>
  <c r="O219" i="49"/>
  <c r="N219" i="49"/>
  <c r="M219" i="49"/>
  <c r="L219" i="49"/>
  <c r="K219" i="49"/>
  <c r="J219" i="49"/>
  <c r="I219" i="49"/>
  <c r="H219" i="49"/>
  <c r="P218" i="49"/>
  <c r="O218" i="49"/>
  <c r="N218" i="49"/>
  <c r="M218" i="49"/>
  <c r="L218" i="49"/>
  <c r="K218" i="49"/>
  <c r="J218" i="49"/>
  <c r="I218" i="49"/>
  <c r="H218" i="49"/>
  <c r="P217" i="49"/>
  <c r="O217" i="49"/>
  <c r="N217" i="49"/>
  <c r="M217" i="49"/>
  <c r="L217" i="49"/>
  <c r="K217" i="49"/>
  <c r="J217" i="49"/>
  <c r="I217" i="49"/>
  <c r="H217" i="49"/>
  <c r="P216" i="49"/>
  <c r="O216" i="49"/>
  <c r="N216" i="49"/>
  <c r="M216" i="49"/>
  <c r="L216" i="49"/>
  <c r="K216" i="49"/>
  <c r="J216" i="49"/>
  <c r="I216" i="49"/>
  <c r="H216" i="49"/>
  <c r="P215" i="49"/>
  <c r="O215" i="49"/>
  <c r="N215" i="49"/>
  <c r="M215" i="49"/>
  <c r="L215" i="49"/>
  <c r="K215" i="49"/>
  <c r="J215" i="49"/>
  <c r="I215" i="49"/>
  <c r="H215" i="49"/>
  <c r="P214" i="49"/>
  <c r="O214" i="49"/>
  <c r="N214" i="49"/>
  <c r="M214" i="49"/>
  <c r="L214" i="49"/>
  <c r="K214" i="49"/>
  <c r="J214" i="49"/>
  <c r="I214" i="49"/>
  <c r="H214" i="49"/>
  <c r="Q214" i="49" s="1"/>
  <c r="P213" i="49"/>
  <c r="O213" i="49"/>
  <c r="N213" i="49"/>
  <c r="M213" i="49"/>
  <c r="L213" i="49"/>
  <c r="K213" i="49"/>
  <c r="J213" i="49"/>
  <c r="I213" i="49"/>
  <c r="H213" i="49"/>
  <c r="P212" i="49"/>
  <c r="O212" i="49"/>
  <c r="N212" i="49"/>
  <c r="M212" i="49"/>
  <c r="L212" i="49"/>
  <c r="K212" i="49"/>
  <c r="J212" i="49"/>
  <c r="I212" i="49"/>
  <c r="H212" i="49"/>
  <c r="P211" i="49"/>
  <c r="O211" i="49"/>
  <c r="N211" i="49"/>
  <c r="M211" i="49"/>
  <c r="L211" i="49"/>
  <c r="K211" i="49"/>
  <c r="J211" i="49"/>
  <c r="I211" i="49"/>
  <c r="H211" i="49"/>
  <c r="P210" i="49"/>
  <c r="O210" i="49"/>
  <c r="N210" i="49"/>
  <c r="M210" i="49"/>
  <c r="L210" i="49"/>
  <c r="K210" i="49"/>
  <c r="J210" i="49"/>
  <c r="I210" i="49"/>
  <c r="H210" i="49"/>
  <c r="P209" i="49"/>
  <c r="O209" i="49"/>
  <c r="N209" i="49"/>
  <c r="M209" i="49"/>
  <c r="L209" i="49"/>
  <c r="K209" i="49"/>
  <c r="J209" i="49"/>
  <c r="I209" i="49"/>
  <c r="H209" i="49"/>
  <c r="P208" i="49"/>
  <c r="O208" i="49"/>
  <c r="N208" i="49"/>
  <c r="M208" i="49"/>
  <c r="L208" i="49"/>
  <c r="K208" i="49"/>
  <c r="J208" i="49"/>
  <c r="I208" i="49"/>
  <c r="H208" i="49"/>
  <c r="P206" i="49" a="1"/>
  <c r="P206" i="49"/>
  <c r="O206" i="49"/>
  <c r="N206" i="49"/>
  <c r="M206" i="49"/>
  <c r="L206" i="49"/>
  <c r="K206" i="49"/>
  <c r="J206" i="49"/>
  <c r="I206" i="49"/>
  <c r="H206" i="49"/>
  <c r="E206" i="49"/>
  <c r="P204" i="49" a="1"/>
  <c r="P204" i="49" s="1"/>
  <c r="O204" i="49" a="1"/>
  <c r="O204" i="49" s="1"/>
  <c r="N204" i="49" a="1"/>
  <c r="N204" i="49" s="1"/>
  <c r="M204" i="49" a="1"/>
  <c r="M204" i="49" s="1"/>
  <c r="L204" i="49" a="1"/>
  <c r="L204" i="49" s="1"/>
  <c r="K204" i="49" a="1"/>
  <c r="K204" i="49" s="1"/>
  <c r="J204" i="49" a="1"/>
  <c r="J204" i="49" s="1"/>
  <c r="I204" i="49" a="1"/>
  <c r="I204" i="49" s="1"/>
  <c r="H204" i="49"/>
  <c r="F204" i="49"/>
  <c r="G204" i="49" s="1"/>
  <c r="P202" i="49" a="1"/>
  <c r="P202" i="49"/>
  <c r="O202" i="49" a="1"/>
  <c r="O202" i="49"/>
  <c r="N202" i="49" a="1"/>
  <c r="N202" i="49"/>
  <c r="M202" i="49" a="1"/>
  <c r="M202" i="49"/>
  <c r="L202" i="49" a="1"/>
  <c r="L202" i="49"/>
  <c r="K202" i="49" a="1"/>
  <c r="K202" i="49"/>
  <c r="J202" i="49" a="1"/>
  <c r="J202" i="49"/>
  <c r="I202" i="49" a="1"/>
  <c r="I202" i="49"/>
  <c r="Q202" i="49" s="1"/>
  <c r="Q203" i="49" s="1"/>
  <c r="H202" i="49" a="1"/>
  <c r="H202" i="49"/>
  <c r="F202" i="49"/>
  <c r="G202" i="49" s="1"/>
  <c r="P200" i="49" a="1"/>
  <c r="P200" i="49" s="1"/>
  <c r="O200" i="49" a="1"/>
  <c r="O200" i="49" s="1"/>
  <c r="N200" i="49" a="1"/>
  <c r="N200" i="49" s="1"/>
  <c r="M200" i="49" a="1"/>
  <c r="M200" i="49" s="1"/>
  <c r="L200" i="49" a="1"/>
  <c r="L200" i="49" s="1"/>
  <c r="K200" i="49" a="1"/>
  <c r="K200" i="49" s="1"/>
  <c r="J200" i="49" a="1"/>
  <c r="J200" i="49" s="1"/>
  <c r="I200" i="49" a="1"/>
  <c r="I200" i="49" s="1"/>
  <c r="H200" i="49" a="1"/>
  <c r="H200" i="49" s="1"/>
  <c r="P199" i="49" a="1"/>
  <c r="P199" i="49" s="1"/>
  <c r="O199" i="49" a="1"/>
  <c r="O199" i="49" s="1"/>
  <c r="N199" i="49" a="1"/>
  <c r="N199" i="49" s="1"/>
  <c r="M199" i="49" a="1"/>
  <c r="M199" i="49" s="1"/>
  <c r="L199" i="49" a="1"/>
  <c r="L199" i="49" s="1"/>
  <c r="K199" i="49" a="1"/>
  <c r="K199" i="49" s="1"/>
  <c r="J199" i="49" a="1"/>
  <c r="J199" i="49" s="1"/>
  <c r="I199" i="49" a="1"/>
  <c r="I199" i="49" s="1"/>
  <c r="H199" i="49" a="1"/>
  <c r="H199" i="49" s="1"/>
  <c r="P197" i="49" a="1"/>
  <c r="P197" i="49" s="1"/>
  <c r="O197" i="49" a="1"/>
  <c r="O197" i="49" s="1"/>
  <c r="N197" i="49" a="1"/>
  <c r="N197" i="49" s="1"/>
  <c r="M197" i="49" a="1"/>
  <c r="M197" i="49" s="1"/>
  <c r="L197" i="49" a="1"/>
  <c r="L197" i="49" s="1"/>
  <c r="K197" i="49" a="1"/>
  <c r="K197" i="49" s="1"/>
  <c r="J197" i="49" a="1"/>
  <c r="J197" i="49" s="1"/>
  <c r="I197" i="49"/>
  <c r="H197" i="49" a="1"/>
  <c r="H197" i="49"/>
  <c r="Q197" i="49" s="1"/>
  <c r="P196" i="49" a="1"/>
  <c r="P196" i="49" s="1"/>
  <c r="O196" i="49" a="1"/>
  <c r="O196" i="49" s="1"/>
  <c r="N196" i="49" a="1"/>
  <c r="N196" i="49" s="1"/>
  <c r="M196" i="49" a="1"/>
  <c r="M196" i="49" s="1"/>
  <c r="L196" i="49" a="1"/>
  <c r="L196" i="49" s="1"/>
  <c r="K196" i="49"/>
  <c r="J196" i="49" a="1"/>
  <c r="J196" i="49"/>
  <c r="I196" i="49" a="1"/>
  <c r="I196" i="49"/>
  <c r="H196" i="49" a="1"/>
  <c r="H196" i="49"/>
  <c r="Q196" i="49" s="1"/>
  <c r="Q198" i="49" s="1"/>
  <c r="P194" i="49" a="1"/>
  <c r="P194" i="49" s="1"/>
  <c r="O194" i="49" a="1"/>
  <c r="O194" i="49" s="1"/>
  <c r="N194" i="49" a="1"/>
  <c r="N194" i="49" s="1"/>
  <c r="M194" i="49" a="1"/>
  <c r="M194" i="49" s="1"/>
  <c r="L194" i="49" a="1"/>
  <c r="L194" i="49" s="1"/>
  <c r="K194" i="49" a="1"/>
  <c r="K194" i="49" s="1"/>
  <c r="J194" i="49" a="1"/>
  <c r="J194" i="49" s="1"/>
  <c r="I194" i="49" a="1"/>
  <c r="I194" i="49" s="1"/>
  <c r="H194" i="49" a="1"/>
  <c r="H194" i="49" s="1"/>
  <c r="P192" i="49" a="1"/>
  <c r="P192" i="49" s="1"/>
  <c r="O192" i="49" a="1"/>
  <c r="O192" i="49" s="1"/>
  <c r="N192" i="49" a="1"/>
  <c r="N192" i="49" s="1"/>
  <c r="M192" i="49" a="1"/>
  <c r="M192" i="49" s="1"/>
  <c r="L192" i="49" a="1"/>
  <c r="L192" i="49" s="1"/>
  <c r="K192" i="49" a="1"/>
  <c r="K192" i="49" s="1"/>
  <c r="J192" i="49" a="1"/>
  <c r="J192" i="49" s="1"/>
  <c r="I192" i="49" a="1"/>
  <c r="I192" i="49" s="1"/>
  <c r="H192" i="49"/>
  <c r="P190" i="49" a="1"/>
  <c r="P190" i="49" s="1"/>
  <c r="O190" i="49" a="1"/>
  <c r="O190" i="49" s="1"/>
  <c r="N190" i="49" a="1"/>
  <c r="N190" i="49" s="1"/>
  <c r="M190" i="49" a="1"/>
  <c r="M190" i="49" s="1"/>
  <c r="L190" i="49" a="1"/>
  <c r="L190" i="49" s="1"/>
  <c r="K190" i="49" a="1"/>
  <c r="K190" i="49" s="1"/>
  <c r="J190" i="49" a="1"/>
  <c r="J190" i="49" s="1"/>
  <c r="I190" i="49" a="1"/>
  <c r="I190" i="49" s="1"/>
  <c r="H190" i="49" a="1"/>
  <c r="H190" i="49" s="1"/>
  <c r="F190" i="49"/>
  <c r="P188" i="49" a="1"/>
  <c r="P188" i="49"/>
  <c r="O188" i="49" a="1"/>
  <c r="O188" i="49"/>
  <c r="N188" i="49" a="1"/>
  <c r="N188" i="49"/>
  <c r="M188" i="49" a="1"/>
  <c r="M188" i="49"/>
  <c r="L188" i="49" a="1"/>
  <c r="L188" i="49"/>
  <c r="K188" i="49" a="1"/>
  <c r="K188" i="49"/>
  <c r="J188" i="49" a="1"/>
  <c r="J188" i="49"/>
  <c r="I188" i="49" a="1"/>
  <c r="I188" i="49"/>
  <c r="H188" i="49" a="1"/>
  <c r="H188" i="49"/>
  <c r="P187" i="49" a="1"/>
  <c r="P187" i="49" s="1"/>
  <c r="O187" i="49" a="1"/>
  <c r="O187" i="49" s="1"/>
  <c r="N187" i="49" a="1"/>
  <c r="N187" i="49" s="1"/>
  <c r="M187" i="49" a="1"/>
  <c r="M187" i="49" s="1"/>
  <c r="L187" i="49" a="1"/>
  <c r="L187" i="49" s="1"/>
  <c r="K187" i="49" a="1"/>
  <c r="K187" i="49" s="1"/>
  <c r="J187" i="49" a="1"/>
  <c r="J187" i="49" s="1"/>
  <c r="I187" i="49" a="1"/>
  <c r="I187" i="49" s="1"/>
  <c r="H187" i="49" a="1"/>
  <c r="H187" i="49" s="1"/>
  <c r="G187" i="49"/>
  <c r="F187" i="49"/>
  <c r="P185" i="49" a="1"/>
  <c r="P185" i="49" s="1"/>
  <c r="O185" i="49" a="1"/>
  <c r="O185" i="49" s="1"/>
  <c r="N185" i="49" a="1"/>
  <c r="N185" i="49" s="1"/>
  <c r="M185" i="49" a="1"/>
  <c r="M185" i="49" s="1"/>
  <c r="L185" i="49" a="1"/>
  <c r="L185" i="49" s="1"/>
  <c r="K185" i="49" a="1"/>
  <c r="K185" i="49" s="1"/>
  <c r="J185" i="49" a="1"/>
  <c r="J185" i="49" s="1"/>
  <c r="I185" i="49" a="1"/>
  <c r="I185" i="49" s="1"/>
  <c r="H185" i="49" a="1"/>
  <c r="H185" i="49" s="1"/>
  <c r="Q185" i="49" s="1"/>
  <c r="P184" i="49" a="1"/>
  <c r="P184" i="49"/>
  <c r="O184" i="49" a="1"/>
  <c r="O184" i="49"/>
  <c r="N184" i="49" a="1"/>
  <c r="N184" i="49"/>
  <c r="M184" i="49" a="1"/>
  <c r="M184" i="49"/>
  <c r="L184" i="49" a="1"/>
  <c r="L184" i="49"/>
  <c r="K184" i="49" a="1"/>
  <c r="K184" i="49"/>
  <c r="J184" i="49" a="1"/>
  <c r="J184" i="49"/>
  <c r="I184" i="49" a="1"/>
  <c r="I184" i="49"/>
  <c r="Q184" i="49" s="1"/>
  <c r="H184" i="49" a="1"/>
  <c r="H184" i="49"/>
  <c r="P183" i="49" a="1"/>
  <c r="P183" i="49" s="1"/>
  <c r="O183" i="49" a="1"/>
  <c r="O183" i="49" s="1"/>
  <c r="N183" i="49" a="1"/>
  <c r="N183" i="49" s="1"/>
  <c r="M183" i="49" a="1"/>
  <c r="M183" i="49" s="1"/>
  <c r="L183" i="49" a="1"/>
  <c r="L183" i="49" s="1"/>
  <c r="K183" i="49" a="1"/>
  <c r="K183" i="49" s="1"/>
  <c r="J183" i="49" a="1"/>
  <c r="J183" i="49" s="1"/>
  <c r="I183" i="49" a="1"/>
  <c r="I183" i="49" s="1"/>
  <c r="H183" i="49" a="1"/>
  <c r="H183" i="49" s="1"/>
  <c r="P181" i="49" a="1"/>
  <c r="P181" i="49" s="1"/>
  <c r="O181" i="49" a="1"/>
  <c r="O181" i="49" s="1"/>
  <c r="N181" i="49" a="1"/>
  <c r="N181" i="49" s="1"/>
  <c r="M181" i="49" a="1"/>
  <c r="M181" i="49" s="1"/>
  <c r="L181" i="49" a="1"/>
  <c r="L181" i="49" s="1"/>
  <c r="K181" i="49" a="1"/>
  <c r="K181" i="49" s="1"/>
  <c r="J181" i="49" a="1"/>
  <c r="J181" i="49" s="1"/>
  <c r="I181" i="49" a="1"/>
  <c r="I181" i="49" s="1"/>
  <c r="H181" i="49" a="1"/>
  <c r="H181" i="49" s="1"/>
  <c r="P179" i="49" a="1"/>
  <c r="P179" i="49" s="1"/>
  <c r="O179" i="49" a="1"/>
  <c r="O179" i="49" s="1"/>
  <c r="N179" i="49" a="1"/>
  <c r="N179" i="49" s="1"/>
  <c r="M179" i="49" a="1"/>
  <c r="M179" i="49" s="1"/>
  <c r="L179" i="49" a="1"/>
  <c r="L179" i="49" s="1"/>
  <c r="K179" i="49" a="1"/>
  <c r="K179" i="49" s="1"/>
  <c r="J179" i="49" a="1"/>
  <c r="J179" i="49" s="1"/>
  <c r="I179" i="49" a="1"/>
  <c r="I179" i="49" s="1"/>
  <c r="H179" i="49" a="1"/>
  <c r="H179" i="49" s="1"/>
  <c r="P177" i="49" a="1"/>
  <c r="P177" i="49" s="1"/>
  <c r="O177" i="49" a="1"/>
  <c r="O177" i="49" s="1"/>
  <c r="N177" i="49" a="1"/>
  <c r="N177" i="49" s="1"/>
  <c r="M177" i="49" a="1"/>
  <c r="M177" i="49" s="1"/>
  <c r="L177" i="49" a="1"/>
  <c r="L177" i="49" s="1"/>
  <c r="K177" i="49" a="1"/>
  <c r="K177" i="49" s="1"/>
  <c r="J177" i="49" a="1"/>
  <c r="J177" i="49" s="1"/>
  <c r="I177" i="49" a="1"/>
  <c r="I177" i="49" s="1"/>
  <c r="H177" i="49" a="1"/>
  <c r="H177" i="49" s="1"/>
  <c r="Q177" i="49" s="1"/>
  <c r="Q178" i="49" s="1"/>
  <c r="F177" i="49"/>
  <c r="G177" i="49" s="1"/>
  <c r="P176" i="49" a="1"/>
  <c r="P176" i="49"/>
  <c r="O176" i="49" a="1"/>
  <c r="O176" i="49"/>
  <c r="N176" i="49" a="1"/>
  <c r="N176" i="49"/>
  <c r="M176" i="49" a="1"/>
  <c r="M176" i="49"/>
  <c r="L176" i="49" a="1"/>
  <c r="L176" i="49"/>
  <c r="K176" i="49" a="1"/>
  <c r="K176" i="49"/>
  <c r="J176" i="49" a="1"/>
  <c r="J176" i="49"/>
  <c r="I176" i="49" a="1"/>
  <c r="I176" i="49"/>
  <c r="H176" i="49" a="1"/>
  <c r="H176" i="49"/>
  <c r="Q176" i="49" s="1"/>
  <c r="P175" i="49" a="1"/>
  <c r="P175" i="49" s="1"/>
  <c r="O175" i="49" a="1"/>
  <c r="O175" i="49" s="1"/>
  <c r="N175" i="49" a="1"/>
  <c r="N175" i="49" s="1"/>
  <c r="M175" i="49" a="1"/>
  <c r="M175" i="49" s="1"/>
  <c r="L175" i="49" a="1"/>
  <c r="L175" i="49" s="1"/>
  <c r="K175" i="49" a="1"/>
  <c r="K175" i="49" s="1"/>
  <c r="J175" i="49" a="1"/>
  <c r="J175" i="49" s="1"/>
  <c r="I175" i="49" a="1"/>
  <c r="I175" i="49" s="1"/>
  <c r="H175" i="49" a="1"/>
  <c r="H175" i="49" s="1"/>
  <c r="G175" i="49"/>
  <c r="F175" i="49"/>
  <c r="P173" i="49" a="1"/>
  <c r="P173" i="49" s="1"/>
  <c r="O173" i="49" a="1"/>
  <c r="O173" i="49" s="1"/>
  <c r="N173" i="49" a="1"/>
  <c r="N173" i="49" s="1"/>
  <c r="M173" i="49" a="1"/>
  <c r="M173" i="49" s="1"/>
  <c r="L173" i="49" a="1"/>
  <c r="L173" i="49" s="1"/>
  <c r="K173" i="49" a="1"/>
  <c r="K173" i="49" s="1"/>
  <c r="J173" i="49" a="1"/>
  <c r="J173" i="49" s="1"/>
  <c r="I173" i="49" a="1"/>
  <c r="I173" i="49" s="1"/>
  <c r="H173" i="49" a="1"/>
  <c r="H173" i="49" s="1"/>
  <c r="Q173" i="49" s="1"/>
  <c r="Q174" i="49" s="1"/>
  <c r="H172" i="49"/>
  <c r="Q172" i="49" s="1"/>
  <c r="P170" i="49" a="1"/>
  <c r="P170" i="49" s="1"/>
  <c r="O170" i="49" a="1"/>
  <c r="O170" i="49" s="1"/>
  <c r="N170" i="49" a="1"/>
  <c r="N170" i="49" s="1"/>
  <c r="M170" i="49" a="1"/>
  <c r="M170" i="49" s="1"/>
  <c r="L170" i="49" a="1"/>
  <c r="L170" i="49" s="1"/>
  <c r="K170" i="49" a="1"/>
  <c r="K170" i="49" s="1"/>
  <c r="J170" i="49" a="1"/>
  <c r="J170" i="49" s="1"/>
  <c r="I170" i="49" a="1"/>
  <c r="I170" i="49" s="1"/>
  <c r="H170" i="49" a="1"/>
  <c r="H170" i="49" s="1"/>
  <c r="P169" i="49" a="1"/>
  <c r="P169" i="49" s="1"/>
  <c r="O169" i="49" a="1"/>
  <c r="O169" i="49" s="1"/>
  <c r="N169" i="49" a="1"/>
  <c r="N169" i="49" s="1"/>
  <c r="M169" i="49" a="1"/>
  <c r="M169" i="49" s="1"/>
  <c r="L169" i="49" a="1"/>
  <c r="L169" i="49" s="1"/>
  <c r="K169" i="49" a="1"/>
  <c r="K169" i="49" s="1"/>
  <c r="J169" i="49" a="1"/>
  <c r="J169" i="49" s="1"/>
  <c r="I169" i="49" a="1"/>
  <c r="I169" i="49" s="1"/>
  <c r="H169" i="49" a="1"/>
  <c r="H169" i="49" s="1"/>
  <c r="H168" i="49"/>
  <c r="P166" i="49" a="1"/>
  <c r="P166" i="49"/>
  <c r="O166" i="49" a="1"/>
  <c r="O166" i="49"/>
  <c r="N166" i="49" a="1"/>
  <c r="N166" i="49"/>
  <c r="M166" i="49" a="1"/>
  <c r="M166" i="49"/>
  <c r="L166" i="49" a="1"/>
  <c r="L166" i="49"/>
  <c r="K166" i="49" a="1"/>
  <c r="K166" i="49"/>
  <c r="J166" i="49" a="1"/>
  <c r="J166" i="49"/>
  <c r="I166" i="49" a="1"/>
  <c r="I166" i="49"/>
  <c r="Q166" i="49" s="1"/>
  <c r="H166" i="49" a="1"/>
  <c r="H166" i="49"/>
  <c r="P165" i="49" a="1"/>
  <c r="P165" i="49" s="1"/>
  <c r="O165" i="49" a="1"/>
  <c r="O165" i="49" s="1"/>
  <c r="N165" i="49" a="1"/>
  <c r="N165" i="49" s="1"/>
  <c r="M165" i="49" a="1"/>
  <c r="M165" i="49" s="1"/>
  <c r="L165" i="49" a="1"/>
  <c r="L165" i="49" s="1"/>
  <c r="K165" i="49" a="1"/>
  <c r="K165" i="49" s="1"/>
  <c r="J165" i="49" a="1"/>
  <c r="J165" i="49" s="1"/>
  <c r="I165" i="49" a="1"/>
  <c r="I165" i="49" s="1"/>
  <c r="H165" i="49" a="1"/>
  <c r="H165" i="49" s="1"/>
  <c r="P164" i="49" a="1"/>
  <c r="P164" i="49" s="1"/>
  <c r="O164" i="49" a="1"/>
  <c r="O164" i="49" s="1"/>
  <c r="N164" i="49" a="1"/>
  <c r="N164" i="49" s="1"/>
  <c r="M164" i="49" a="1"/>
  <c r="M164" i="49" s="1"/>
  <c r="L164" i="49" a="1"/>
  <c r="L164" i="49" s="1"/>
  <c r="K164" i="49" a="1"/>
  <c r="K164" i="49" s="1"/>
  <c r="J164" i="49" a="1"/>
  <c r="J164" i="49" s="1"/>
  <c r="I164" i="49" a="1"/>
  <c r="I164" i="49" s="1"/>
  <c r="H164" i="49" a="1"/>
  <c r="H164" i="49" s="1"/>
  <c r="P163" i="49" a="1"/>
  <c r="P163" i="49" s="1"/>
  <c r="O163" i="49" a="1"/>
  <c r="O163" i="49" s="1"/>
  <c r="N163" i="49" a="1"/>
  <c r="N163" i="49" s="1"/>
  <c r="M163" i="49" a="1"/>
  <c r="M163" i="49" s="1"/>
  <c r="L163" i="49" a="1"/>
  <c r="L163" i="49" s="1"/>
  <c r="K163" i="49" a="1"/>
  <c r="K163" i="49" s="1"/>
  <c r="J163" i="49" a="1"/>
  <c r="J163" i="49" s="1"/>
  <c r="I163" i="49" a="1"/>
  <c r="I163" i="49" s="1"/>
  <c r="H163" i="49" a="1"/>
  <c r="H163" i="49" s="1"/>
  <c r="P162" i="49" a="1"/>
  <c r="P162" i="49"/>
  <c r="O162" i="49" a="1"/>
  <c r="O162" i="49"/>
  <c r="N162" i="49" a="1"/>
  <c r="N162" i="49"/>
  <c r="M162" i="49" a="1"/>
  <c r="M162" i="49"/>
  <c r="L162" i="49" a="1"/>
  <c r="L162" i="49"/>
  <c r="K162" i="49" a="1"/>
  <c r="K162" i="49"/>
  <c r="J162" i="49" a="1"/>
  <c r="J162" i="49"/>
  <c r="I162" i="49" a="1"/>
  <c r="I162" i="49"/>
  <c r="H162" i="49" a="1"/>
  <c r="H162" i="49"/>
  <c r="P161" i="49" a="1"/>
  <c r="P161" i="49" s="1"/>
  <c r="O161" i="49" a="1"/>
  <c r="O161" i="49" s="1"/>
  <c r="N161" i="49" a="1"/>
  <c r="N161" i="49" s="1"/>
  <c r="M161" i="49" a="1"/>
  <c r="M161" i="49" s="1"/>
  <c r="L161" i="49" a="1"/>
  <c r="L161" i="49" s="1"/>
  <c r="K161" i="49" a="1"/>
  <c r="K161" i="49" s="1"/>
  <c r="J161" i="49" a="1"/>
  <c r="J161" i="49" s="1"/>
  <c r="I161" i="49" a="1"/>
  <c r="I161" i="49" s="1"/>
  <c r="H161" i="49" a="1"/>
  <c r="H161" i="49" s="1"/>
  <c r="P160" i="49" a="1"/>
  <c r="P160" i="49" s="1"/>
  <c r="O160" i="49" a="1"/>
  <c r="O160" i="49" s="1"/>
  <c r="N160" i="49" a="1"/>
  <c r="N160" i="49" s="1"/>
  <c r="M160" i="49" a="1"/>
  <c r="M160" i="49" s="1"/>
  <c r="L160" i="49" a="1"/>
  <c r="L160" i="49" s="1"/>
  <c r="K160" i="49" a="1"/>
  <c r="K160" i="49" s="1"/>
  <c r="J160" i="49" a="1"/>
  <c r="J160" i="49" s="1"/>
  <c r="I160" i="49" a="1"/>
  <c r="I160" i="49" s="1"/>
  <c r="Q160" i="49" s="1"/>
  <c r="H160" i="49" a="1"/>
  <c r="H160" i="49" s="1"/>
  <c r="P159" i="49" a="1"/>
  <c r="P159" i="49" s="1"/>
  <c r="O159" i="49" a="1"/>
  <c r="O159" i="49" s="1"/>
  <c r="N159" i="49" a="1"/>
  <c r="N159" i="49" s="1"/>
  <c r="M159" i="49" a="1"/>
  <c r="M159" i="49" s="1"/>
  <c r="L159" i="49" a="1"/>
  <c r="L159" i="49" s="1"/>
  <c r="K159" i="49" a="1"/>
  <c r="K159" i="49" s="1"/>
  <c r="J159" i="49" a="1"/>
  <c r="J159" i="49" s="1"/>
  <c r="I159" i="49" a="1"/>
  <c r="I159" i="49" s="1"/>
  <c r="H159" i="49" a="1"/>
  <c r="H159" i="49" s="1"/>
  <c r="Q159" i="49" s="1"/>
  <c r="P158" i="49" a="1"/>
  <c r="P158" i="49"/>
  <c r="O158" i="49" a="1"/>
  <c r="O158" i="49"/>
  <c r="N158" i="49" a="1"/>
  <c r="N158" i="49"/>
  <c r="M158" i="49" a="1"/>
  <c r="M158" i="49"/>
  <c r="L158" i="49" a="1"/>
  <c r="L158" i="49"/>
  <c r="K158" i="49" a="1"/>
  <c r="K158" i="49"/>
  <c r="J158" i="49" a="1"/>
  <c r="J158" i="49"/>
  <c r="I158" i="49" a="1"/>
  <c r="I158" i="49"/>
  <c r="Q158" i="49" s="1"/>
  <c r="H158" i="49" a="1"/>
  <c r="H158" i="49"/>
  <c r="P157" i="49" a="1"/>
  <c r="P157" i="49" s="1"/>
  <c r="O157" i="49" a="1"/>
  <c r="O157" i="49" s="1"/>
  <c r="N157" i="49" a="1"/>
  <c r="N157" i="49" s="1"/>
  <c r="M157" i="49" a="1"/>
  <c r="M157" i="49" s="1"/>
  <c r="L157" i="49" a="1"/>
  <c r="L157" i="49" s="1"/>
  <c r="K157" i="49" a="1"/>
  <c r="K157" i="49" s="1"/>
  <c r="J157" i="49" a="1"/>
  <c r="J157" i="49" s="1"/>
  <c r="I157" i="49" a="1"/>
  <c r="I157" i="49" s="1"/>
  <c r="H157" i="49" a="1"/>
  <c r="H157" i="49" s="1"/>
  <c r="P155" i="49" a="1"/>
  <c r="P155" i="49" s="1"/>
  <c r="O155" i="49" a="1"/>
  <c r="O155" i="49" s="1"/>
  <c r="N155" i="49" a="1"/>
  <c r="N155" i="49" s="1"/>
  <c r="M155" i="49" a="1"/>
  <c r="M155" i="49" s="1"/>
  <c r="L155" i="49" a="1"/>
  <c r="L155" i="49" s="1"/>
  <c r="K155" i="49" a="1"/>
  <c r="K155" i="49" s="1"/>
  <c r="J155" i="49" a="1"/>
  <c r="J155" i="49" s="1"/>
  <c r="I155" i="49" a="1"/>
  <c r="I155" i="49" s="1"/>
  <c r="H155" i="49" a="1"/>
  <c r="H155" i="49" s="1"/>
  <c r="P154" i="49" a="1"/>
  <c r="P154" i="49"/>
  <c r="O154" i="49" a="1"/>
  <c r="O154" i="49"/>
  <c r="N154" i="49" a="1"/>
  <c r="N154" i="49"/>
  <c r="M154" i="49" a="1"/>
  <c r="M154" i="49"/>
  <c r="L154" i="49" a="1"/>
  <c r="L154" i="49"/>
  <c r="K154" i="49" a="1"/>
  <c r="K154" i="49"/>
  <c r="J154" i="49" a="1"/>
  <c r="J154" i="49"/>
  <c r="I154" i="49" a="1"/>
  <c r="I154" i="49"/>
  <c r="H154" i="49" a="1"/>
  <c r="H154" i="49"/>
  <c r="P153" i="49" a="1"/>
  <c r="P153" i="49" s="1"/>
  <c r="O153" i="49" a="1"/>
  <c r="O153" i="49" s="1"/>
  <c r="N153" i="49" a="1"/>
  <c r="N153" i="49" s="1"/>
  <c r="M153" i="49" a="1"/>
  <c r="M153" i="49" s="1"/>
  <c r="L153" i="49" a="1"/>
  <c r="L153" i="49" s="1"/>
  <c r="K153" i="49" a="1"/>
  <c r="K153" i="49" s="1"/>
  <c r="J153" i="49" a="1"/>
  <c r="J153" i="49" s="1"/>
  <c r="I153" i="49" a="1"/>
  <c r="I153" i="49" s="1"/>
  <c r="H153" i="49" a="1"/>
  <c r="H153" i="49" s="1"/>
  <c r="P152" i="49" a="1"/>
  <c r="P152" i="49" s="1"/>
  <c r="O152" i="49" a="1"/>
  <c r="O152" i="49" s="1"/>
  <c r="N152" i="49" a="1"/>
  <c r="N152" i="49" s="1"/>
  <c r="M152" i="49" a="1"/>
  <c r="M152" i="49" s="1"/>
  <c r="L152" i="49" a="1"/>
  <c r="L152" i="49" s="1"/>
  <c r="K152" i="49" a="1"/>
  <c r="K152" i="49" s="1"/>
  <c r="J152" i="49" a="1"/>
  <c r="J152" i="49" s="1"/>
  <c r="I152" i="49" a="1"/>
  <c r="I152" i="49" s="1"/>
  <c r="H152" i="49" a="1"/>
  <c r="H152" i="49" s="1"/>
  <c r="P151" i="49" a="1"/>
  <c r="P151" i="49" s="1"/>
  <c r="O151" i="49" a="1"/>
  <c r="O151" i="49" s="1"/>
  <c r="N151" i="49" a="1"/>
  <c r="N151" i="49" s="1"/>
  <c r="M151" i="49" a="1"/>
  <c r="M151" i="49" s="1"/>
  <c r="L151" i="49" a="1"/>
  <c r="L151" i="49" s="1"/>
  <c r="K151" i="49" a="1"/>
  <c r="K151" i="49" s="1"/>
  <c r="J151" i="49" a="1"/>
  <c r="J151" i="49" s="1"/>
  <c r="I151" i="49" a="1"/>
  <c r="I151" i="49" s="1"/>
  <c r="H151" i="49" a="1"/>
  <c r="H151" i="49" s="1"/>
  <c r="P150" i="49" a="1"/>
  <c r="P150" i="49"/>
  <c r="O150" i="49" a="1"/>
  <c r="O150" i="49"/>
  <c r="N150" i="49" a="1"/>
  <c r="N150" i="49"/>
  <c r="M150" i="49" a="1"/>
  <c r="M150" i="49"/>
  <c r="L150" i="49" a="1"/>
  <c r="L150" i="49"/>
  <c r="K150" i="49" a="1"/>
  <c r="K150" i="49"/>
  <c r="J150" i="49" a="1"/>
  <c r="J150" i="49"/>
  <c r="I150" i="49" a="1"/>
  <c r="I150" i="49"/>
  <c r="H150" i="49" a="1"/>
  <c r="H150" i="49"/>
  <c r="Q150" i="49" s="1"/>
  <c r="P149" i="49" a="1"/>
  <c r="P149" i="49" s="1"/>
  <c r="O149" i="49" a="1"/>
  <c r="O149" i="49" s="1"/>
  <c r="N149" i="49" a="1"/>
  <c r="N149" i="49" s="1"/>
  <c r="M149" i="49" a="1"/>
  <c r="M149" i="49" s="1"/>
  <c r="L149" i="49" a="1"/>
  <c r="L149" i="49" s="1"/>
  <c r="K149" i="49" a="1"/>
  <c r="K149" i="49" s="1"/>
  <c r="J149" i="49" a="1"/>
  <c r="J149" i="49" s="1"/>
  <c r="I149" i="49" a="1"/>
  <c r="I149" i="49" s="1"/>
  <c r="H149" i="49" a="1"/>
  <c r="H149" i="49" s="1"/>
  <c r="P148" i="49" a="1"/>
  <c r="P148" i="49" s="1"/>
  <c r="O148" i="49" a="1"/>
  <c r="O148" i="49" s="1"/>
  <c r="N148" i="49" a="1"/>
  <c r="N148" i="49" s="1"/>
  <c r="M148" i="49" a="1"/>
  <c r="M148" i="49" s="1"/>
  <c r="L148" i="49" a="1"/>
  <c r="L148" i="49"/>
  <c r="K148" i="49" a="1"/>
  <c r="K148" i="49" s="1"/>
  <c r="J148" i="49" a="1"/>
  <c r="J148" i="49" s="1"/>
  <c r="I148" i="49" a="1"/>
  <c r="I148" i="49" s="1"/>
  <c r="H148" i="49" a="1"/>
  <c r="H148" i="49"/>
  <c r="G148" i="49"/>
  <c r="P146" i="49" a="1"/>
  <c r="P146" i="49" s="1"/>
  <c r="O146" i="49" a="1"/>
  <c r="O146" i="49" s="1"/>
  <c r="N146" i="49" a="1"/>
  <c r="N146" i="49" s="1"/>
  <c r="M146" i="49" a="1"/>
  <c r="M146" i="49" s="1"/>
  <c r="L146" i="49" a="1"/>
  <c r="L146" i="49" s="1"/>
  <c r="K146" i="49" a="1"/>
  <c r="K146" i="49" s="1"/>
  <c r="J146" i="49" a="1"/>
  <c r="J146" i="49"/>
  <c r="I146" i="49" a="1"/>
  <c r="I146" i="49" s="1"/>
  <c r="H146" i="49" a="1"/>
  <c r="H146" i="49" s="1"/>
  <c r="P145" i="49" a="1"/>
  <c r="P145" i="49"/>
  <c r="O145" i="49" a="1"/>
  <c r="O145" i="49"/>
  <c r="N145" i="49" a="1"/>
  <c r="N145" i="49"/>
  <c r="M145" i="49" a="1"/>
  <c r="M145" i="49"/>
  <c r="L145" i="49" a="1"/>
  <c r="L145" i="49"/>
  <c r="K145" i="49" a="1"/>
  <c r="K145" i="49"/>
  <c r="J145" i="49" a="1"/>
  <c r="J145" i="49"/>
  <c r="I145" i="49" a="1"/>
  <c r="I145" i="49"/>
  <c r="H145" i="49" a="1"/>
  <c r="H145" i="49"/>
  <c r="P144" i="49" a="1"/>
  <c r="P144" i="49" s="1"/>
  <c r="O144" i="49" a="1"/>
  <c r="O144" i="49" s="1"/>
  <c r="N144" i="49" a="1"/>
  <c r="N144" i="49" s="1"/>
  <c r="M144" i="49" a="1"/>
  <c r="M144" i="49" s="1"/>
  <c r="L144" i="49" a="1"/>
  <c r="L144" i="49" s="1"/>
  <c r="K144" i="49" a="1"/>
  <c r="K144" i="49"/>
  <c r="J144" i="49" a="1"/>
  <c r="J144" i="49" s="1"/>
  <c r="I144" i="49" a="1"/>
  <c r="I144" i="49" s="1"/>
  <c r="H144" i="49" a="1"/>
  <c r="H144" i="49" s="1"/>
  <c r="P143" i="49" a="1"/>
  <c r="P143" i="49" s="1"/>
  <c r="O143" i="49" a="1"/>
  <c r="O143" i="49"/>
  <c r="N143" i="49" a="1"/>
  <c r="N143" i="49" s="1"/>
  <c r="M143" i="49" a="1"/>
  <c r="M143" i="49" s="1"/>
  <c r="L143" i="49" a="1"/>
  <c r="L143" i="49" s="1"/>
  <c r="K143" i="49" a="1"/>
  <c r="K143" i="49"/>
  <c r="J143" i="49" a="1"/>
  <c r="J143" i="49" s="1"/>
  <c r="I143" i="49" a="1"/>
  <c r="I143" i="49" s="1"/>
  <c r="H143" i="49" a="1"/>
  <c r="H143" i="49" s="1"/>
  <c r="P142" i="49" a="1"/>
  <c r="P142" i="49" s="1"/>
  <c r="O142" i="49" a="1"/>
  <c r="O142" i="49" s="1"/>
  <c r="N142" i="49" a="1"/>
  <c r="N142" i="49"/>
  <c r="M142" i="49" a="1"/>
  <c r="M142" i="49" s="1"/>
  <c r="L142" i="49" a="1"/>
  <c r="L142" i="49" s="1"/>
  <c r="K142" i="49" a="1"/>
  <c r="K142" i="49" s="1"/>
  <c r="J142" i="49" a="1"/>
  <c r="J142" i="49" s="1"/>
  <c r="I142" i="49" a="1"/>
  <c r="I142" i="49" s="1"/>
  <c r="H142" i="49" a="1"/>
  <c r="H142" i="49" s="1"/>
  <c r="P141" i="49" a="1"/>
  <c r="P141" i="49" s="1"/>
  <c r="O141" i="49" a="1"/>
  <c r="O141" i="49" s="1"/>
  <c r="N141" i="49" a="1"/>
  <c r="N141" i="49" s="1"/>
  <c r="M141" i="49" a="1"/>
  <c r="M141" i="49" s="1"/>
  <c r="L141" i="49" a="1"/>
  <c r="L141" i="49" s="1"/>
  <c r="K141" i="49" a="1"/>
  <c r="K141" i="49" s="1"/>
  <c r="J141" i="49" a="1"/>
  <c r="J141" i="49" s="1"/>
  <c r="I141" i="49" a="1"/>
  <c r="I141" i="49" s="1"/>
  <c r="H141" i="49" a="1"/>
  <c r="H141" i="49" s="1"/>
  <c r="P139" i="49" a="1"/>
  <c r="P139" i="49" s="1"/>
  <c r="O139" i="49" a="1"/>
  <c r="O139" i="49" s="1"/>
  <c r="N139" i="49" a="1"/>
  <c r="N139" i="49" s="1"/>
  <c r="M139" i="49" a="1"/>
  <c r="M139" i="49" s="1"/>
  <c r="L139" i="49" a="1"/>
  <c r="L139" i="49" s="1"/>
  <c r="K139" i="49" a="1"/>
  <c r="K139" i="49" s="1"/>
  <c r="J139" i="49" a="1"/>
  <c r="J139" i="49" s="1"/>
  <c r="I139" i="49" a="1"/>
  <c r="I139" i="49" s="1"/>
  <c r="H139" i="49" a="1"/>
  <c r="H139" i="49" s="1"/>
  <c r="P138" i="49" a="1"/>
  <c r="P138" i="49" s="1"/>
  <c r="O138" i="49" a="1"/>
  <c r="O138" i="49" s="1"/>
  <c r="N138" i="49" a="1"/>
  <c r="N138" i="49" s="1"/>
  <c r="M138" i="49" a="1"/>
  <c r="M138" i="49" s="1"/>
  <c r="L138" i="49" a="1"/>
  <c r="L138" i="49" s="1"/>
  <c r="K138" i="49" a="1"/>
  <c r="K138" i="49" s="1"/>
  <c r="J138" i="49" a="1"/>
  <c r="J138" i="49" s="1"/>
  <c r="I138" i="49" a="1"/>
  <c r="I138" i="49" s="1"/>
  <c r="H138" i="49"/>
  <c r="P137" i="49" a="1"/>
  <c r="P137" i="49" s="1"/>
  <c r="O137" i="49" a="1"/>
  <c r="O137" i="49" s="1"/>
  <c r="N137" i="49" a="1"/>
  <c r="N137" i="49" s="1"/>
  <c r="M137" i="49" a="1"/>
  <c r="M137" i="49" s="1"/>
  <c r="L137" i="49" a="1"/>
  <c r="L137" i="49" s="1"/>
  <c r="K137" i="49" a="1"/>
  <c r="K137" i="49" s="1"/>
  <c r="J137" i="49" a="1"/>
  <c r="J137" i="49" s="1"/>
  <c r="I137" i="49" a="1"/>
  <c r="I137" i="49" s="1"/>
  <c r="H137" i="49" a="1"/>
  <c r="H137" i="49" s="1"/>
  <c r="P136" i="49" a="1"/>
  <c r="P136" i="49" s="1"/>
  <c r="O136" i="49" a="1"/>
  <c r="O136" i="49" s="1"/>
  <c r="N136" i="49" a="1"/>
  <c r="N136" i="49" s="1"/>
  <c r="M136" i="49" a="1"/>
  <c r="M136" i="49" s="1"/>
  <c r="L136" i="49" a="1"/>
  <c r="L136" i="49" s="1"/>
  <c r="K136" i="49" a="1"/>
  <c r="K136" i="49" s="1"/>
  <c r="J136" i="49" a="1"/>
  <c r="J136" i="49" s="1"/>
  <c r="I136" i="49" a="1"/>
  <c r="I136" i="49" s="1"/>
  <c r="H136" i="49" a="1"/>
  <c r="H136" i="49" s="1"/>
  <c r="P135" i="49" a="1"/>
  <c r="P135" i="49" s="1"/>
  <c r="O135" i="49" a="1"/>
  <c r="O135" i="49" s="1"/>
  <c r="N135" i="49" a="1"/>
  <c r="N135" i="49" s="1"/>
  <c r="M135" i="49" a="1"/>
  <c r="M135" i="49" s="1"/>
  <c r="L135" i="49" a="1"/>
  <c r="L135" i="49" s="1"/>
  <c r="K135" i="49" a="1"/>
  <c r="K135" i="49" s="1"/>
  <c r="J135" i="49" a="1"/>
  <c r="J135" i="49" s="1"/>
  <c r="I135" i="49" a="1"/>
  <c r="I135" i="49" s="1"/>
  <c r="H135" i="49" a="1"/>
  <c r="H135" i="49" s="1"/>
  <c r="P134" i="49" a="1"/>
  <c r="P134" i="49"/>
  <c r="O134" i="49" a="1"/>
  <c r="O134" i="49"/>
  <c r="N134" i="49" a="1"/>
  <c r="N134" i="49"/>
  <c r="M134" i="49" a="1"/>
  <c r="M134" i="49"/>
  <c r="L134" i="49" a="1"/>
  <c r="L134" i="49"/>
  <c r="K134" i="49" a="1"/>
  <c r="K134" i="49"/>
  <c r="J134" i="49" a="1"/>
  <c r="J134" i="49"/>
  <c r="I134" i="49" a="1"/>
  <c r="I134" i="49"/>
  <c r="H134" i="49" a="1"/>
  <c r="H134" i="49"/>
  <c r="Q134" i="49" s="1"/>
  <c r="P133" i="49" a="1"/>
  <c r="P133" i="49" s="1"/>
  <c r="O133" i="49" a="1"/>
  <c r="O133" i="49" s="1"/>
  <c r="N133" i="49" a="1"/>
  <c r="N133" i="49" s="1"/>
  <c r="M133" i="49" a="1"/>
  <c r="M133" i="49" s="1"/>
  <c r="L133" i="49" a="1"/>
  <c r="L133" i="49" s="1"/>
  <c r="K133" i="49" a="1"/>
  <c r="K133" i="49" s="1"/>
  <c r="J133" i="49" a="1"/>
  <c r="J133" i="49" s="1"/>
  <c r="I133" i="49" a="1"/>
  <c r="I133" i="49" s="1"/>
  <c r="H133" i="49" a="1"/>
  <c r="H133" i="49" s="1"/>
  <c r="P132" i="49" a="1"/>
  <c r="P132" i="49" s="1"/>
  <c r="O132" i="49" a="1"/>
  <c r="O132" i="49" s="1"/>
  <c r="N132" i="49" a="1"/>
  <c r="N132" i="49" s="1"/>
  <c r="M132" i="49" a="1"/>
  <c r="M132" i="49" s="1"/>
  <c r="L132" i="49" a="1"/>
  <c r="L132" i="49" s="1"/>
  <c r="K132" i="49" a="1"/>
  <c r="K132" i="49" s="1"/>
  <c r="J132" i="49" a="1"/>
  <c r="J132" i="49" s="1"/>
  <c r="I132" i="49" a="1"/>
  <c r="I132" i="49" s="1"/>
  <c r="H132" i="49" a="1"/>
  <c r="H132" i="49" s="1"/>
  <c r="P131" i="49" a="1"/>
  <c r="P131" i="49" s="1"/>
  <c r="O131" i="49" a="1"/>
  <c r="O131" i="49" s="1"/>
  <c r="N131" i="49" a="1"/>
  <c r="N131" i="49" s="1"/>
  <c r="M131" i="49" a="1"/>
  <c r="M131" i="49" s="1"/>
  <c r="L131" i="49" a="1"/>
  <c r="L131" i="49" s="1"/>
  <c r="K131" i="49" a="1"/>
  <c r="K131" i="49" s="1"/>
  <c r="J131" i="49" a="1"/>
  <c r="J131" i="49" s="1"/>
  <c r="I131" i="49" a="1"/>
  <c r="I131" i="49" s="1"/>
  <c r="H131" i="49" a="1"/>
  <c r="H131" i="49" s="1"/>
  <c r="G131" i="49"/>
  <c r="P129" i="49" a="1"/>
  <c r="P129" i="49" s="1"/>
  <c r="O129" i="49" a="1"/>
  <c r="O129" i="49" s="1"/>
  <c r="N129" i="49" a="1"/>
  <c r="N129" i="49" s="1"/>
  <c r="M129" i="49" a="1"/>
  <c r="M129" i="49" s="1"/>
  <c r="L129" i="49" a="1"/>
  <c r="L129" i="49" s="1"/>
  <c r="K129" i="49" a="1"/>
  <c r="K129" i="49" s="1"/>
  <c r="J129" i="49" a="1"/>
  <c r="J129" i="49" s="1"/>
  <c r="I129" i="49" a="1"/>
  <c r="I129" i="49" s="1"/>
  <c r="H129" i="49" a="1"/>
  <c r="H129" i="49" s="1"/>
  <c r="P128" i="49" a="1"/>
  <c r="P128" i="49" s="1"/>
  <c r="O128" i="49" a="1"/>
  <c r="O128" i="49" s="1"/>
  <c r="N128" i="49" a="1"/>
  <c r="N128" i="49" s="1"/>
  <c r="M128" i="49" a="1"/>
  <c r="M128" i="49" s="1"/>
  <c r="L128" i="49" a="1"/>
  <c r="L128" i="49" s="1"/>
  <c r="K128" i="49" a="1"/>
  <c r="K128" i="49" s="1"/>
  <c r="J128" i="49" a="1"/>
  <c r="J128" i="49" s="1"/>
  <c r="I128" i="49" a="1"/>
  <c r="I128" i="49" s="1"/>
  <c r="H128" i="49" a="1"/>
  <c r="H128" i="49" s="1"/>
  <c r="F128" i="49"/>
  <c r="G128" i="49" s="1"/>
  <c r="P126" i="49" a="1"/>
  <c r="P126" i="49" s="1"/>
  <c r="O126" i="49" a="1"/>
  <c r="O126" i="49" s="1"/>
  <c r="N126" i="49" a="1"/>
  <c r="N126" i="49" s="1"/>
  <c r="M126" i="49" a="1"/>
  <c r="M126" i="49" s="1"/>
  <c r="L126" i="49" a="1"/>
  <c r="L126" i="49" s="1"/>
  <c r="K126" i="49" a="1"/>
  <c r="K126" i="49" s="1"/>
  <c r="J126" i="49" a="1"/>
  <c r="J126" i="49" s="1"/>
  <c r="I126" i="49" a="1"/>
  <c r="I126" i="49" s="1"/>
  <c r="H126" i="49" a="1"/>
  <c r="H126" i="49" s="1"/>
  <c r="P125" i="49" a="1"/>
  <c r="P125" i="49" s="1"/>
  <c r="O125" i="49" a="1"/>
  <c r="O125" i="49" s="1"/>
  <c r="N125" i="49" a="1"/>
  <c r="N125" i="49" s="1"/>
  <c r="M125" i="49" a="1"/>
  <c r="M125" i="49" s="1"/>
  <c r="L125" i="49" a="1"/>
  <c r="L125" i="49" s="1"/>
  <c r="K125" i="49" a="1"/>
  <c r="K125" i="49" s="1"/>
  <c r="J125" i="49" a="1"/>
  <c r="J125" i="49" s="1"/>
  <c r="I125" i="49" a="1"/>
  <c r="I125" i="49" s="1"/>
  <c r="H125" i="49" a="1"/>
  <c r="H125" i="49" s="1"/>
  <c r="P124" i="49" a="1"/>
  <c r="P124" i="49" s="1"/>
  <c r="O124" i="49" a="1"/>
  <c r="O124" i="49" s="1"/>
  <c r="N124" i="49" a="1"/>
  <c r="N124" i="49" s="1"/>
  <c r="M124" i="49" a="1"/>
  <c r="M124" i="49" s="1"/>
  <c r="L124" i="49" a="1"/>
  <c r="L124" i="49" s="1"/>
  <c r="K124" i="49" a="1"/>
  <c r="K124" i="49" s="1"/>
  <c r="J124" i="49" a="1"/>
  <c r="J124" i="49" s="1"/>
  <c r="I124" i="49" a="1"/>
  <c r="I124" i="49" s="1"/>
  <c r="H124" i="49" a="1"/>
  <c r="H124" i="49" s="1"/>
  <c r="P123" i="49" a="1"/>
  <c r="P123" i="49"/>
  <c r="O123" i="49" a="1"/>
  <c r="O123" i="49"/>
  <c r="N123" i="49" a="1"/>
  <c r="N123" i="49"/>
  <c r="M123" i="49" a="1"/>
  <c r="M123" i="49"/>
  <c r="L123" i="49" a="1"/>
  <c r="L123" i="49"/>
  <c r="K123" i="49" a="1"/>
  <c r="K123" i="49"/>
  <c r="J123" i="49" a="1"/>
  <c r="J123" i="49"/>
  <c r="I123" i="49" a="1"/>
  <c r="I123" i="49"/>
  <c r="H123" i="49" a="1"/>
  <c r="H123" i="49"/>
  <c r="Q123" i="49" s="1"/>
  <c r="P122" i="49" a="1"/>
  <c r="P122" i="49" s="1"/>
  <c r="O122" i="49" a="1"/>
  <c r="O122" i="49" s="1"/>
  <c r="N122" i="49" a="1"/>
  <c r="N122" i="49" s="1"/>
  <c r="M122" i="49" a="1"/>
  <c r="M122" i="49" s="1"/>
  <c r="L122" i="49" a="1"/>
  <c r="L122" i="49" s="1"/>
  <c r="K122" i="49" a="1"/>
  <c r="K122" i="49" s="1"/>
  <c r="J122" i="49" a="1"/>
  <c r="J122" i="49" s="1"/>
  <c r="I122" i="49" a="1"/>
  <c r="I122" i="49" s="1"/>
  <c r="H122" i="49" a="1"/>
  <c r="H122" i="49" s="1"/>
  <c r="P121" i="49" a="1"/>
  <c r="P121" i="49" s="1"/>
  <c r="O121" i="49" a="1"/>
  <c r="O121" i="49" s="1"/>
  <c r="N121" i="49" a="1"/>
  <c r="N121" i="49" s="1"/>
  <c r="M121" i="49" a="1"/>
  <c r="M121" i="49" s="1"/>
  <c r="L121" i="49" a="1"/>
  <c r="L121" i="49" s="1"/>
  <c r="K121" i="49" a="1"/>
  <c r="K121" i="49" s="1"/>
  <c r="J121" i="49" a="1"/>
  <c r="J121" i="49" s="1"/>
  <c r="I121" i="49" a="1"/>
  <c r="I121" i="49" s="1"/>
  <c r="H121" i="49" a="1"/>
  <c r="H121" i="49" s="1"/>
  <c r="P120" i="49" a="1"/>
  <c r="P120" i="49" s="1"/>
  <c r="O120" i="49" a="1"/>
  <c r="O120" i="49" s="1"/>
  <c r="N120" i="49" a="1"/>
  <c r="N120" i="49" s="1"/>
  <c r="M120" i="49" a="1"/>
  <c r="M120" i="49" s="1"/>
  <c r="L120" i="49" a="1"/>
  <c r="L120" i="49" s="1"/>
  <c r="K120" i="49" a="1"/>
  <c r="K120" i="49" s="1"/>
  <c r="J120" i="49" a="1"/>
  <c r="J120" i="49" s="1"/>
  <c r="I120" i="49" a="1"/>
  <c r="I120" i="49" s="1"/>
  <c r="H120" i="49" a="1"/>
  <c r="H120" i="49" s="1"/>
  <c r="P119" i="49" a="1"/>
  <c r="P119" i="49"/>
  <c r="O119" i="49" a="1"/>
  <c r="O119" i="49"/>
  <c r="N119" i="49" a="1"/>
  <c r="N119" i="49"/>
  <c r="M119" i="49" a="1"/>
  <c r="M119" i="49"/>
  <c r="L119" i="49" a="1"/>
  <c r="L119" i="49"/>
  <c r="K119" i="49" a="1"/>
  <c r="K119" i="49"/>
  <c r="J119" i="49" a="1"/>
  <c r="J119" i="49"/>
  <c r="I119" i="49" a="1"/>
  <c r="I119" i="49"/>
  <c r="H119" i="49" a="1"/>
  <c r="H119" i="49"/>
  <c r="P118" i="49" a="1"/>
  <c r="P118" i="49" s="1"/>
  <c r="O118" i="49" a="1"/>
  <c r="O118" i="49" s="1"/>
  <c r="N118" i="49" a="1"/>
  <c r="N118" i="49" s="1"/>
  <c r="M118" i="49" a="1"/>
  <c r="M118" i="49" s="1"/>
  <c r="L118" i="49" a="1"/>
  <c r="L118" i="49" s="1"/>
  <c r="K118" i="49" a="1"/>
  <c r="K118" i="49" s="1"/>
  <c r="J118" i="49" a="1"/>
  <c r="J118" i="49" s="1"/>
  <c r="I118" i="49" a="1"/>
  <c r="I118" i="49" s="1"/>
  <c r="H118" i="49" a="1"/>
  <c r="H118" i="49" s="1"/>
  <c r="P117" i="49" a="1"/>
  <c r="P117" i="49" s="1"/>
  <c r="O117" i="49" a="1"/>
  <c r="O117" i="49" s="1"/>
  <c r="N117" i="49" a="1"/>
  <c r="N117" i="49" s="1"/>
  <c r="M117" i="49" a="1"/>
  <c r="M117" i="49" s="1"/>
  <c r="L117" i="49" a="1"/>
  <c r="L117" i="49" s="1"/>
  <c r="K117" i="49" a="1"/>
  <c r="K117" i="49" s="1"/>
  <c r="J117" i="49" a="1"/>
  <c r="J117" i="49" s="1"/>
  <c r="I117" i="49" a="1"/>
  <c r="I117" i="49" s="1"/>
  <c r="H117" i="49" a="1"/>
  <c r="H117" i="49" s="1"/>
  <c r="P115" i="49" a="1"/>
  <c r="P115" i="49" s="1"/>
  <c r="O115" i="49" a="1"/>
  <c r="O115" i="49" s="1"/>
  <c r="N115" i="49" a="1"/>
  <c r="N115" i="49" s="1"/>
  <c r="M115" i="49" a="1"/>
  <c r="M115" i="49" s="1"/>
  <c r="L115" i="49" a="1"/>
  <c r="L115" i="49" s="1"/>
  <c r="K115" i="49" a="1"/>
  <c r="K115" i="49" s="1"/>
  <c r="J115" i="49" a="1"/>
  <c r="J115" i="49" s="1"/>
  <c r="I115" i="49" a="1"/>
  <c r="I115" i="49" s="1"/>
  <c r="Q115" i="49" s="1"/>
  <c r="H115" i="49" a="1"/>
  <c r="H115" i="49" s="1"/>
  <c r="P114" i="49" a="1"/>
  <c r="P114" i="49" s="1"/>
  <c r="O114" i="49" a="1"/>
  <c r="O114" i="49" s="1"/>
  <c r="N114" i="49" a="1"/>
  <c r="N114" i="49" s="1"/>
  <c r="M114" i="49" a="1"/>
  <c r="M114" i="49" s="1"/>
  <c r="L114" i="49" a="1"/>
  <c r="L114" i="49" s="1"/>
  <c r="K114" i="49" a="1"/>
  <c r="K114" i="49" s="1"/>
  <c r="J114" i="49" a="1"/>
  <c r="J114" i="49" s="1"/>
  <c r="I114" i="49" a="1"/>
  <c r="I114" i="49" s="1"/>
  <c r="H114" i="49" a="1"/>
  <c r="H114" i="49" s="1"/>
  <c r="P113" i="49" a="1"/>
  <c r="P113" i="49"/>
  <c r="O113" i="49" a="1"/>
  <c r="O113" i="49"/>
  <c r="N113" i="49" a="1"/>
  <c r="N113" i="49"/>
  <c r="M113" i="49" a="1"/>
  <c r="M113" i="49"/>
  <c r="L113" i="49" a="1"/>
  <c r="L113" i="49"/>
  <c r="K113" i="49" a="1"/>
  <c r="K113" i="49"/>
  <c r="J113" i="49" a="1"/>
  <c r="J113" i="49"/>
  <c r="I113" i="49" a="1"/>
  <c r="I113" i="49"/>
  <c r="H113" i="49" a="1"/>
  <c r="H113" i="49"/>
  <c r="P112" i="49" a="1"/>
  <c r="P112" i="49" s="1"/>
  <c r="O112" i="49" a="1"/>
  <c r="O112" i="49" s="1"/>
  <c r="N112" i="49" a="1"/>
  <c r="N112" i="49" s="1"/>
  <c r="M112" i="49" a="1"/>
  <c r="M112" i="49" s="1"/>
  <c r="L112" i="49" a="1"/>
  <c r="L112" i="49" s="1"/>
  <c r="K112" i="49" a="1"/>
  <c r="K112" i="49" s="1"/>
  <c r="J112" i="49" a="1"/>
  <c r="J112" i="49" s="1"/>
  <c r="I112" i="49" a="1"/>
  <c r="I112" i="49" s="1"/>
  <c r="H112" i="49" a="1"/>
  <c r="H112" i="49" s="1"/>
  <c r="P111" i="49" a="1"/>
  <c r="P111" i="49" s="1"/>
  <c r="O111" i="49" a="1"/>
  <c r="O111" i="49" s="1"/>
  <c r="N111" i="49" a="1"/>
  <c r="N111" i="49" s="1"/>
  <c r="M111" i="49" a="1"/>
  <c r="M111" i="49" s="1"/>
  <c r="L111" i="49" a="1"/>
  <c r="L111" i="49" s="1"/>
  <c r="K111" i="49" a="1"/>
  <c r="K111" i="49" s="1"/>
  <c r="J111" i="49" a="1"/>
  <c r="J111" i="49" s="1"/>
  <c r="I111" i="49" a="1"/>
  <c r="I111" i="49" s="1"/>
  <c r="H111" i="49" a="1"/>
  <c r="H111" i="49" s="1"/>
  <c r="P110" i="49" a="1"/>
  <c r="P110" i="49" s="1"/>
  <c r="O110" i="49" a="1"/>
  <c r="O110" i="49" s="1"/>
  <c r="N110" i="49" a="1"/>
  <c r="N110" i="49" s="1"/>
  <c r="M110" i="49" a="1"/>
  <c r="M110" i="49" s="1"/>
  <c r="L110" i="49" a="1"/>
  <c r="L110" i="49" s="1"/>
  <c r="K110" i="49" a="1"/>
  <c r="K110" i="49" s="1"/>
  <c r="J110" i="49" a="1"/>
  <c r="J110" i="49" s="1"/>
  <c r="I110" i="49" a="1"/>
  <c r="I110" i="49" s="1"/>
  <c r="H110" i="49" a="1"/>
  <c r="H110" i="49" s="1"/>
  <c r="P109" i="49" a="1"/>
  <c r="P109" i="49"/>
  <c r="O109" i="49" a="1"/>
  <c r="O109" i="49"/>
  <c r="N109" i="49" a="1"/>
  <c r="N109" i="49"/>
  <c r="M109" i="49" a="1"/>
  <c r="M109" i="49"/>
  <c r="L109" i="49" a="1"/>
  <c r="L109" i="49"/>
  <c r="K109" i="49" a="1"/>
  <c r="K109" i="49"/>
  <c r="J109" i="49" a="1"/>
  <c r="J109" i="49"/>
  <c r="I109" i="49" a="1"/>
  <c r="I109" i="49"/>
  <c r="H109" i="49" a="1"/>
  <c r="H109" i="49"/>
  <c r="Q109" i="49" s="1"/>
  <c r="P108" i="49" a="1"/>
  <c r="P108" i="49" s="1"/>
  <c r="O108" i="49" a="1"/>
  <c r="O108" i="49" s="1"/>
  <c r="N108" i="49" a="1"/>
  <c r="N108" i="49" s="1"/>
  <c r="M108" i="49" a="1"/>
  <c r="M108" i="49" s="1"/>
  <c r="L108" i="49" a="1"/>
  <c r="L108" i="49" s="1"/>
  <c r="K108" i="49" a="1"/>
  <c r="K108" i="49" s="1"/>
  <c r="J108" i="49" a="1"/>
  <c r="J108" i="49" s="1"/>
  <c r="I108" i="49" a="1"/>
  <c r="I108" i="49" s="1"/>
  <c r="H108" i="49" a="1"/>
  <c r="H108" i="49" s="1"/>
  <c r="P107" i="49" a="1"/>
  <c r="P107" i="49" s="1"/>
  <c r="O107" i="49" a="1"/>
  <c r="O107" i="49" s="1"/>
  <c r="N107" i="49" a="1"/>
  <c r="N107" i="49" s="1"/>
  <c r="M107" i="49" a="1"/>
  <c r="M107" i="49" s="1"/>
  <c r="L107" i="49" a="1"/>
  <c r="L107" i="49" s="1"/>
  <c r="K107" i="49" a="1"/>
  <c r="K107" i="49" s="1"/>
  <c r="J107" i="49" a="1"/>
  <c r="J107" i="49" s="1"/>
  <c r="I107" i="49" a="1"/>
  <c r="I107" i="49" s="1"/>
  <c r="H107" i="49" a="1"/>
  <c r="H107" i="49" s="1"/>
  <c r="P106" i="49" a="1"/>
  <c r="P106" i="49" s="1"/>
  <c r="O106" i="49" a="1"/>
  <c r="O106" i="49" s="1"/>
  <c r="N106" i="49" a="1"/>
  <c r="N106" i="49" s="1"/>
  <c r="M106" i="49" a="1"/>
  <c r="M106" i="49" s="1"/>
  <c r="L106" i="49" a="1"/>
  <c r="L106" i="49" s="1"/>
  <c r="K106" i="49" a="1"/>
  <c r="K106" i="49" s="1"/>
  <c r="J106" i="49" a="1"/>
  <c r="J106" i="49" s="1"/>
  <c r="I106" i="49" a="1"/>
  <c r="I106" i="49" s="1"/>
  <c r="H106" i="49" a="1"/>
  <c r="H106" i="49" s="1"/>
  <c r="E106" i="49"/>
  <c r="G106" i="49" s="1"/>
  <c r="P104" i="49"/>
  <c r="O104" i="49"/>
  <c r="N104" i="49"/>
  <c r="M104" i="49"/>
  <c r="L104" i="49"/>
  <c r="K104" i="49"/>
  <c r="J104" i="49"/>
  <c r="I104" i="49"/>
  <c r="H104" i="49"/>
  <c r="P103" i="49"/>
  <c r="O103" i="49"/>
  <c r="N103" i="49"/>
  <c r="M103" i="49"/>
  <c r="L103" i="49"/>
  <c r="K103" i="49"/>
  <c r="J103" i="49"/>
  <c r="I103" i="49"/>
  <c r="H103" i="49"/>
  <c r="Q103" i="49" s="1"/>
  <c r="E103" i="49"/>
  <c r="G103" i="49" s="1"/>
  <c r="P101" i="49" a="1"/>
  <c r="P101" i="49" s="1"/>
  <c r="O101" i="49" a="1"/>
  <c r="O101" i="49" s="1"/>
  <c r="N101" i="49" a="1"/>
  <c r="N101" i="49" s="1"/>
  <c r="M101" i="49" a="1"/>
  <c r="M101" i="49" s="1"/>
  <c r="L101" i="49" a="1"/>
  <c r="L101" i="49" s="1"/>
  <c r="K101" i="49" a="1"/>
  <c r="K101" i="49" s="1"/>
  <c r="J101" i="49" a="1"/>
  <c r="J101" i="49" s="1"/>
  <c r="I101" i="49" a="1"/>
  <c r="I101" i="49" s="1"/>
  <c r="Q101" i="49" s="1"/>
  <c r="H101" i="49" a="1"/>
  <c r="H101" i="49" s="1"/>
  <c r="P100" i="49" a="1"/>
  <c r="P100" i="49" s="1"/>
  <c r="O100" i="49" a="1"/>
  <c r="O100" i="49" s="1"/>
  <c r="N100" i="49" a="1"/>
  <c r="N100" i="49" s="1"/>
  <c r="M100" i="49" a="1"/>
  <c r="M100" i="49" s="1"/>
  <c r="L100" i="49" a="1"/>
  <c r="L100" i="49" s="1"/>
  <c r="K100" i="49" a="1"/>
  <c r="K100" i="49" s="1"/>
  <c r="J100" i="49" a="1"/>
  <c r="J100" i="49" s="1"/>
  <c r="I100" i="49"/>
  <c r="H100" i="49" a="1"/>
  <c r="H100" i="49" s="1"/>
  <c r="Q100" i="49" s="1"/>
  <c r="P98" i="49" a="1"/>
  <c r="P98" i="49" s="1"/>
  <c r="O98" i="49" a="1"/>
  <c r="O98" i="49" s="1"/>
  <c r="N98" i="49" a="1"/>
  <c r="N98" i="49" s="1"/>
  <c r="M98" i="49" a="1"/>
  <c r="M98" i="49" s="1"/>
  <c r="L98" i="49" a="1"/>
  <c r="L98" i="49" s="1"/>
  <c r="K98" i="49" a="1"/>
  <c r="K98" i="49" s="1"/>
  <c r="J98" i="49" a="1"/>
  <c r="J98" i="49" s="1"/>
  <c r="I98" i="49" a="1"/>
  <c r="I98" i="49" s="1"/>
  <c r="H98" i="49" a="1"/>
  <c r="H98" i="49" s="1"/>
  <c r="P97" i="49" a="1"/>
  <c r="P97" i="49" s="1"/>
  <c r="O97" i="49" a="1"/>
  <c r="O97" i="49" s="1"/>
  <c r="N97" i="49" a="1"/>
  <c r="N97" i="49" s="1"/>
  <c r="M97" i="49" a="1"/>
  <c r="M97" i="49" s="1"/>
  <c r="L97" i="49" a="1"/>
  <c r="L97" i="49" s="1"/>
  <c r="K97" i="49" a="1"/>
  <c r="K97" i="49" s="1"/>
  <c r="J97" i="49" a="1"/>
  <c r="J97" i="49" s="1"/>
  <c r="I97" i="49" a="1"/>
  <c r="I97" i="49" s="1"/>
  <c r="H97" i="49" a="1"/>
  <c r="H97" i="49" s="1"/>
  <c r="P96" i="49" a="1"/>
  <c r="P96" i="49"/>
  <c r="O96" i="49" a="1"/>
  <c r="O96" i="49"/>
  <c r="N96" i="49" a="1"/>
  <c r="N96" i="49"/>
  <c r="M96" i="49" a="1"/>
  <c r="M96" i="49"/>
  <c r="L96" i="49" a="1"/>
  <c r="L96" i="49"/>
  <c r="K96" i="49" a="1"/>
  <c r="K96" i="49"/>
  <c r="J96" i="49" a="1"/>
  <c r="J96" i="49"/>
  <c r="I96" i="49" a="1"/>
  <c r="I96" i="49"/>
  <c r="Q96" i="49" s="1"/>
  <c r="H96" i="49" a="1"/>
  <c r="H96" i="49"/>
  <c r="P95" i="49" a="1"/>
  <c r="P95" i="49" s="1"/>
  <c r="O95" i="49" a="1"/>
  <c r="O95" i="49" s="1"/>
  <c r="N95" i="49" a="1"/>
  <c r="N95" i="49" s="1"/>
  <c r="M95" i="49" a="1"/>
  <c r="M95" i="49" s="1"/>
  <c r="L95" i="49" a="1"/>
  <c r="L95" i="49" s="1"/>
  <c r="K95" i="49" a="1"/>
  <c r="K95" i="49" s="1"/>
  <c r="J95" i="49" a="1"/>
  <c r="J95" i="49" s="1"/>
  <c r="I95" i="49" a="1"/>
  <c r="I95" i="49" s="1"/>
  <c r="H95" i="49" a="1"/>
  <c r="H95" i="49" s="1"/>
  <c r="P94" i="49" a="1"/>
  <c r="P94" i="49" s="1"/>
  <c r="O94" i="49" a="1"/>
  <c r="O94" i="49" s="1"/>
  <c r="N94" i="49" a="1"/>
  <c r="N94" i="49" s="1"/>
  <c r="M94" i="49" a="1"/>
  <c r="M94" i="49" s="1"/>
  <c r="L94" i="49" a="1"/>
  <c r="L94" i="49" s="1"/>
  <c r="K94" i="49" a="1"/>
  <c r="K94" i="49" s="1"/>
  <c r="J94" i="49" a="1"/>
  <c r="J94" i="49" s="1"/>
  <c r="I94" i="49" a="1"/>
  <c r="I94" i="49" s="1"/>
  <c r="H94" i="49" a="1"/>
  <c r="H94" i="49" s="1"/>
  <c r="Q94" i="49" s="1"/>
  <c r="P93" i="49" a="1"/>
  <c r="P93" i="49" s="1"/>
  <c r="O93" i="49" a="1"/>
  <c r="O93" i="49" s="1"/>
  <c r="N93" i="49" a="1"/>
  <c r="N93" i="49" s="1"/>
  <c r="M93" i="49" a="1"/>
  <c r="M93" i="49" s="1"/>
  <c r="L93" i="49" a="1"/>
  <c r="L93" i="49" s="1"/>
  <c r="K93" i="49" a="1"/>
  <c r="K93" i="49" s="1"/>
  <c r="J93" i="49" a="1"/>
  <c r="J93" i="49" s="1"/>
  <c r="I93" i="49" a="1"/>
  <c r="I93" i="49" s="1"/>
  <c r="H93" i="49" a="1"/>
  <c r="H93" i="49" s="1"/>
  <c r="P92" i="49" a="1"/>
  <c r="P92" i="49"/>
  <c r="O92" i="49" a="1"/>
  <c r="O92" i="49"/>
  <c r="N92" i="49" a="1"/>
  <c r="N92" i="49"/>
  <c r="M92" i="49" a="1"/>
  <c r="M92" i="49"/>
  <c r="L92" i="49" a="1"/>
  <c r="L92" i="49"/>
  <c r="K92" i="49" a="1"/>
  <c r="K92" i="49"/>
  <c r="J92" i="49" a="1"/>
  <c r="J92" i="49"/>
  <c r="I92" i="49" a="1"/>
  <c r="I92" i="49"/>
  <c r="H92" i="49" a="1"/>
  <c r="H92" i="49"/>
  <c r="P91" i="49" a="1"/>
  <c r="P91" i="49" s="1"/>
  <c r="O91" i="49" a="1"/>
  <c r="O91" i="49" s="1"/>
  <c r="N91" i="49" a="1"/>
  <c r="N91" i="49" s="1"/>
  <c r="M91" i="49" a="1"/>
  <c r="M91" i="49" s="1"/>
  <c r="L91" i="49" a="1"/>
  <c r="L91" i="49" s="1"/>
  <c r="K91" i="49" a="1"/>
  <c r="K91" i="49" s="1"/>
  <c r="J91" i="49" a="1"/>
  <c r="J91" i="49" s="1"/>
  <c r="I91" i="49" a="1"/>
  <c r="I91" i="49" s="1"/>
  <c r="H91" i="49" a="1"/>
  <c r="H91" i="49" s="1"/>
  <c r="P90" i="49" a="1"/>
  <c r="P90" i="49" s="1"/>
  <c r="O90" i="49" a="1"/>
  <c r="O90" i="49" s="1"/>
  <c r="N90" i="49" a="1"/>
  <c r="N90" i="49" s="1"/>
  <c r="M90" i="49" a="1"/>
  <c r="M90" i="49" s="1"/>
  <c r="L90" i="49" a="1"/>
  <c r="L90" i="49" s="1"/>
  <c r="K90" i="49" a="1"/>
  <c r="K90" i="49" s="1"/>
  <c r="J90" i="49" a="1"/>
  <c r="J90" i="49" s="1"/>
  <c r="I90" i="49" a="1"/>
  <c r="I90" i="49" s="1"/>
  <c r="H90" i="49" a="1"/>
  <c r="H90" i="49" s="1"/>
  <c r="P89" i="49" a="1"/>
  <c r="P89" i="49" s="1"/>
  <c r="O89" i="49" a="1"/>
  <c r="O89" i="49" s="1"/>
  <c r="N89" i="49" a="1"/>
  <c r="N89" i="49" s="1"/>
  <c r="M89" i="49" a="1"/>
  <c r="M89" i="49" s="1"/>
  <c r="L89" i="49" a="1"/>
  <c r="L89" i="49" s="1"/>
  <c r="K89" i="49" a="1"/>
  <c r="K89" i="49" s="1"/>
  <c r="J89" i="49" a="1"/>
  <c r="J89" i="49" s="1"/>
  <c r="I89" i="49" a="1"/>
  <c r="I89" i="49" s="1"/>
  <c r="H89" i="49" a="1"/>
  <c r="H89" i="49" s="1"/>
  <c r="P88" i="49" a="1"/>
  <c r="P88" i="49"/>
  <c r="O88" i="49" a="1"/>
  <c r="O88" i="49"/>
  <c r="N88" i="49" a="1"/>
  <c r="N88" i="49"/>
  <c r="M88" i="49" a="1"/>
  <c r="M88" i="49"/>
  <c r="L88" i="49" a="1"/>
  <c r="L88" i="49"/>
  <c r="K88" i="49" a="1"/>
  <c r="K88" i="49"/>
  <c r="J88" i="49" a="1"/>
  <c r="J88" i="49"/>
  <c r="I88" i="49" a="1"/>
  <c r="I88" i="49"/>
  <c r="Q88" i="49" s="1"/>
  <c r="H88" i="49" a="1"/>
  <c r="H88" i="49"/>
  <c r="P87" i="49" a="1"/>
  <c r="P87" i="49" s="1"/>
  <c r="O87" i="49" a="1"/>
  <c r="O87" i="49" s="1"/>
  <c r="N87" i="49" a="1"/>
  <c r="N87" i="49" s="1"/>
  <c r="M87" i="49" a="1"/>
  <c r="M87" i="49" s="1"/>
  <c r="L87" i="49" a="1"/>
  <c r="L87" i="49" s="1"/>
  <c r="K87" i="49" a="1"/>
  <c r="K87" i="49" s="1"/>
  <c r="J87" i="49" a="1"/>
  <c r="J87" i="49" s="1"/>
  <c r="I87" i="49" a="1"/>
  <c r="I87" i="49" s="1"/>
  <c r="H87" i="49" a="1"/>
  <c r="H87" i="49" s="1"/>
  <c r="P86" i="49" a="1"/>
  <c r="P86" i="49" s="1"/>
  <c r="O86" i="49" a="1"/>
  <c r="O86" i="49" s="1"/>
  <c r="N86" i="49" a="1"/>
  <c r="N86" i="49" s="1"/>
  <c r="M86" i="49" a="1"/>
  <c r="M86" i="49" s="1"/>
  <c r="L86" i="49" a="1"/>
  <c r="L86" i="49" s="1"/>
  <c r="K86" i="49" a="1"/>
  <c r="K86" i="49" s="1"/>
  <c r="J86" i="49" a="1"/>
  <c r="J86" i="49" s="1"/>
  <c r="I86" i="49" a="1"/>
  <c r="I86" i="49" s="1"/>
  <c r="H86" i="49" a="1"/>
  <c r="H86" i="49" s="1"/>
  <c r="P85" i="49" a="1"/>
  <c r="P85" i="49" s="1"/>
  <c r="O85" i="49" a="1"/>
  <c r="O85" i="49" s="1"/>
  <c r="N85" i="49" a="1"/>
  <c r="N85" i="49" s="1"/>
  <c r="M85" i="49" a="1"/>
  <c r="M85" i="49" s="1"/>
  <c r="L85" i="49" a="1"/>
  <c r="L85" i="49" s="1"/>
  <c r="K85" i="49" a="1"/>
  <c r="K85" i="49" s="1"/>
  <c r="J85" i="49" a="1"/>
  <c r="J85" i="49" s="1"/>
  <c r="I85" i="49" a="1"/>
  <c r="I85" i="49" s="1"/>
  <c r="H85" i="49" a="1"/>
  <c r="H85" i="49" s="1"/>
  <c r="P84" i="49" a="1"/>
  <c r="P84" i="49"/>
  <c r="O84" i="49" a="1"/>
  <c r="O84" i="49"/>
  <c r="N84" i="49" a="1"/>
  <c r="N84" i="49"/>
  <c r="M84" i="49" a="1"/>
  <c r="M84" i="49"/>
  <c r="L84" i="49" a="1"/>
  <c r="L84" i="49"/>
  <c r="K84" i="49" a="1"/>
  <c r="K84" i="49"/>
  <c r="J84" i="49" a="1"/>
  <c r="J84" i="49"/>
  <c r="I84" i="49" a="1"/>
  <c r="I84" i="49"/>
  <c r="H84" i="49" a="1"/>
  <c r="H84" i="49"/>
  <c r="P83" i="49" a="1"/>
  <c r="P83" i="49" s="1"/>
  <c r="O83" i="49" a="1"/>
  <c r="O83" i="49" s="1"/>
  <c r="N83" i="49" a="1"/>
  <c r="N83" i="49" s="1"/>
  <c r="M83" i="49" a="1"/>
  <c r="M83" i="49" s="1"/>
  <c r="L83" i="49" a="1"/>
  <c r="L83" i="49" s="1"/>
  <c r="K83" i="49" a="1"/>
  <c r="K83" i="49" s="1"/>
  <c r="J83" i="49" a="1"/>
  <c r="J83" i="49" s="1"/>
  <c r="I83" i="49" a="1"/>
  <c r="I83" i="49" s="1"/>
  <c r="H83" i="49" a="1"/>
  <c r="H83" i="49" s="1"/>
  <c r="P82" i="49" a="1"/>
  <c r="P82" i="49" s="1"/>
  <c r="O82" i="49" a="1"/>
  <c r="O82" i="49" s="1"/>
  <c r="N82" i="49" a="1"/>
  <c r="N82" i="49" s="1"/>
  <c r="M82" i="49" a="1"/>
  <c r="M82" i="49" s="1"/>
  <c r="L82" i="49" a="1"/>
  <c r="L82" i="49" s="1"/>
  <c r="K82" i="49" a="1"/>
  <c r="K82" i="49" s="1"/>
  <c r="J82" i="49" a="1"/>
  <c r="J82" i="49" s="1"/>
  <c r="I82" i="49" a="1"/>
  <c r="I82" i="49" s="1"/>
  <c r="H82" i="49" a="1"/>
  <c r="H82" i="49" s="1"/>
  <c r="P81" i="49" a="1"/>
  <c r="P81" i="49" s="1"/>
  <c r="O81" i="49" a="1"/>
  <c r="O81" i="49" s="1"/>
  <c r="N81" i="49" a="1"/>
  <c r="N81" i="49" s="1"/>
  <c r="M81" i="49" a="1"/>
  <c r="M81" i="49" s="1"/>
  <c r="L81" i="49" a="1"/>
  <c r="L81" i="49" s="1"/>
  <c r="K81" i="49" a="1"/>
  <c r="K81" i="49" s="1"/>
  <c r="J81" i="49" a="1"/>
  <c r="J81" i="49" s="1"/>
  <c r="I81" i="49" a="1"/>
  <c r="I81" i="49" s="1"/>
  <c r="H81" i="49" a="1"/>
  <c r="H81" i="49" s="1"/>
  <c r="P80" i="49" a="1"/>
  <c r="P80" i="49"/>
  <c r="O80" i="49" a="1"/>
  <c r="O80" i="49"/>
  <c r="N80" i="49" a="1"/>
  <c r="N80" i="49"/>
  <c r="M80" i="49" a="1"/>
  <c r="M80" i="49"/>
  <c r="L80" i="49" a="1"/>
  <c r="L80" i="49"/>
  <c r="K80" i="49" a="1"/>
  <c r="K80" i="49"/>
  <c r="J80" i="49" a="1"/>
  <c r="J80" i="49"/>
  <c r="I80" i="49" a="1"/>
  <c r="I80" i="49"/>
  <c r="Q80" i="49" s="1"/>
  <c r="H80" i="49" a="1"/>
  <c r="H80" i="49"/>
  <c r="P79" i="49" a="1"/>
  <c r="P79" i="49" s="1"/>
  <c r="O79" i="49" a="1"/>
  <c r="O79" i="49" s="1"/>
  <c r="N79" i="49" a="1"/>
  <c r="N79" i="49" s="1"/>
  <c r="M79" i="49" a="1"/>
  <c r="M79" i="49" s="1"/>
  <c r="L79" i="49" a="1"/>
  <c r="L79" i="49" s="1"/>
  <c r="K79" i="49" a="1"/>
  <c r="K79" i="49" s="1"/>
  <c r="J79" i="49" a="1"/>
  <c r="J79" i="49" s="1"/>
  <c r="I79" i="49" a="1"/>
  <c r="I79" i="49" s="1"/>
  <c r="H79" i="49" a="1"/>
  <c r="H79" i="49" s="1"/>
  <c r="P78" i="49" a="1"/>
  <c r="P78" i="49" s="1"/>
  <c r="O78" i="49" a="1"/>
  <c r="O78" i="49" s="1"/>
  <c r="N78" i="49" a="1"/>
  <c r="N78" i="49" s="1"/>
  <c r="M78" i="49" a="1"/>
  <c r="M78" i="49" s="1"/>
  <c r="L78" i="49" a="1"/>
  <c r="L78" i="49" s="1"/>
  <c r="K78" i="49" a="1"/>
  <c r="K78" i="49" s="1"/>
  <c r="J78" i="49" a="1"/>
  <c r="J78" i="49" s="1"/>
  <c r="I78" i="49" a="1"/>
  <c r="I78" i="49" s="1"/>
  <c r="H78" i="49" a="1"/>
  <c r="H78" i="49" s="1"/>
  <c r="Q78" i="49" s="1"/>
  <c r="P77" i="49" a="1"/>
  <c r="P77" i="49" s="1"/>
  <c r="O77" i="49" a="1"/>
  <c r="O77" i="49" s="1"/>
  <c r="N77" i="49" a="1"/>
  <c r="N77" i="49" s="1"/>
  <c r="M77" i="49" a="1"/>
  <c r="M77" i="49" s="1"/>
  <c r="L77" i="49" a="1"/>
  <c r="L77" i="49" s="1"/>
  <c r="K77" i="49" a="1"/>
  <c r="K77" i="49" s="1"/>
  <c r="J77" i="49" a="1"/>
  <c r="J77" i="49" s="1"/>
  <c r="I77" i="49" a="1"/>
  <c r="I77" i="49" s="1"/>
  <c r="H77" i="49" a="1"/>
  <c r="H77" i="49" s="1"/>
  <c r="P76" i="49" a="1"/>
  <c r="P76" i="49"/>
  <c r="O76" i="49" a="1"/>
  <c r="O76" i="49"/>
  <c r="N76" i="49" a="1"/>
  <c r="N76" i="49"/>
  <c r="M76" i="49" a="1"/>
  <c r="M76" i="49"/>
  <c r="L76" i="49" a="1"/>
  <c r="L76" i="49"/>
  <c r="K76" i="49" a="1"/>
  <c r="K76" i="49"/>
  <c r="J76" i="49" a="1"/>
  <c r="J76" i="49"/>
  <c r="I76" i="49" a="1"/>
  <c r="I76" i="49"/>
  <c r="H76" i="49" a="1"/>
  <c r="H76" i="49"/>
  <c r="P75" i="49" a="1"/>
  <c r="P75" i="49" s="1"/>
  <c r="O75" i="49" a="1"/>
  <c r="O75" i="49" s="1"/>
  <c r="N75" i="49" a="1"/>
  <c r="N75" i="49" s="1"/>
  <c r="M75" i="49" a="1"/>
  <c r="M75" i="49" s="1"/>
  <c r="L75" i="49" a="1"/>
  <c r="L75" i="49" s="1"/>
  <c r="K75" i="49" a="1"/>
  <c r="K75" i="49" s="1"/>
  <c r="J75" i="49" a="1"/>
  <c r="J75" i="49" s="1"/>
  <c r="I75" i="49" a="1"/>
  <c r="I75" i="49" s="1"/>
  <c r="H75" i="49" a="1"/>
  <c r="H75" i="49" s="1"/>
  <c r="P74" i="49" a="1"/>
  <c r="P74" i="49" s="1"/>
  <c r="O74" i="49" a="1"/>
  <c r="O74" i="49" s="1"/>
  <c r="N74" i="49" a="1"/>
  <c r="N74" i="49" s="1"/>
  <c r="M74" i="49" a="1"/>
  <c r="M74" i="49" s="1"/>
  <c r="L74" i="49" a="1"/>
  <c r="L74" i="49" s="1"/>
  <c r="K74" i="49" a="1"/>
  <c r="K74" i="49" s="1"/>
  <c r="J74" i="49" a="1"/>
  <c r="J74" i="49" s="1"/>
  <c r="I74" i="49" a="1"/>
  <c r="I74" i="49" s="1"/>
  <c r="H74" i="49" a="1"/>
  <c r="H74" i="49" s="1"/>
  <c r="P73" i="49" a="1"/>
  <c r="P73" i="49" s="1"/>
  <c r="O73" i="49" a="1"/>
  <c r="O73" i="49" s="1"/>
  <c r="N73" i="49" a="1"/>
  <c r="N73" i="49" s="1"/>
  <c r="M73" i="49" a="1"/>
  <c r="M73" i="49" s="1"/>
  <c r="L73" i="49" a="1"/>
  <c r="L73" i="49" s="1"/>
  <c r="K73" i="49" a="1"/>
  <c r="K73" i="49" s="1"/>
  <c r="J73" i="49" a="1"/>
  <c r="J73" i="49" s="1"/>
  <c r="I73" i="49" a="1"/>
  <c r="I73" i="49" s="1"/>
  <c r="H73" i="49" a="1"/>
  <c r="H73" i="49" s="1"/>
  <c r="P72" i="49" a="1"/>
  <c r="P72" i="49"/>
  <c r="O72" i="49" a="1"/>
  <c r="O72" i="49"/>
  <c r="N72" i="49" a="1"/>
  <c r="N72" i="49"/>
  <c r="M72" i="49" a="1"/>
  <c r="M72" i="49"/>
  <c r="L72" i="49" a="1"/>
  <c r="L72" i="49"/>
  <c r="K72" i="49" a="1"/>
  <c r="K72" i="49"/>
  <c r="J72" i="49" a="1"/>
  <c r="J72" i="49"/>
  <c r="I72" i="49" a="1"/>
  <c r="I72" i="49"/>
  <c r="Q72" i="49" s="1"/>
  <c r="H72" i="49" a="1"/>
  <c r="H72" i="49"/>
  <c r="P71" i="49" a="1"/>
  <c r="P71" i="49" s="1"/>
  <c r="O71" i="49" a="1"/>
  <c r="O71" i="49" s="1"/>
  <c r="N71" i="49" a="1"/>
  <c r="N71" i="49" s="1"/>
  <c r="M71" i="49" a="1"/>
  <c r="M71" i="49" s="1"/>
  <c r="L71" i="49" a="1"/>
  <c r="L71" i="49" s="1"/>
  <c r="K71" i="49" a="1"/>
  <c r="K71" i="49" s="1"/>
  <c r="J71" i="49" a="1"/>
  <c r="J71" i="49" s="1"/>
  <c r="I71" i="49" a="1"/>
  <c r="I71" i="49" s="1"/>
  <c r="H71" i="49" a="1"/>
  <c r="H71" i="49" s="1"/>
  <c r="P70" i="49" a="1"/>
  <c r="P70" i="49" s="1"/>
  <c r="O70" i="49" a="1"/>
  <c r="O70" i="49" s="1"/>
  <c r="N70" i="49" a="1"/>
  <c r="N70" i="49" s="1"/>
  <c r="M70" i="49" a="1"/>
  <c r="M70" i="49" s="1"/>
  <c r="L70" i="49" a="1"/>
  <c r="L70" i="49" s="1"/>
  <c r="K70" i="49" a="1"/>
  <c r="K70" i="49" s="1"/>
  <c r="J70" i="49" a="1"/>
  <c r="J70" i="49" s="1"/>
  <c r="I70" i="49" a="1"/>
  <c r="I70" i="49" s="1"/>
  <c r="H70" i="49" a="1"/>
  <c r="H70" i="49" s="1"/>
  <c r="P69" i="49" a="1"/>
  <c r="P69" i="49" s="1"/>
  <c r="O69" i="49" a="1"/>
  <c r="O69" i="49" s="1"/>
  <c r="N69" i="49" a="1"/>
  <c r="N69" i="49" s="1"/>
  <c r="M69" i="49" a="1"/>
  <c r="M69" i="49" s="1"/>
  <c r="L69" i="49" a="1"/>
  <c r="L69" i="49" s="1"/>
  <c r="K69" i="49" a="1"/>
  <c r="K69" i="49" s="1"/>
  <c r="J69" i="49" a="1"/>
  <c r="J69" i="49" s="1"/>
  <c r="I69" i="49" a="1"/>
  <c r="I69" i="49" s="1"/>
  <c r="H69" i="49" a="1"/>
  <c r="H69" i="49" s="1"/>
  <c r="P67" i="49" a="1"/>
  <c r="P67" i="49" s="1"/>
  <c r="O67" i="49" a="1"/>
  <c r="O67" i="49" s="1"/>
  <c r="N67" i="49" a="1"/>
  <c r="N67" i="49" s="1"/>
  <c r="M67" i="49" a="1"/>
  <c r="M67" i="49" s="1"/>
  <c r="L67" i="49" a="1"/>
  <c r="L67" i="49" s="1"/>
  <c r="K67" i="49" a="1"/>
  <c r="K67" i="49" s="1"/>
  <c r="J67" i="49" a="1"/>
  <c r="J67" i="49" s="1"/>
  <c r="I67" i="49" a="1"/>
  <c r="I67" i="49" s="1"/>
  <c r="H67" i="49"/>
  <c r="P65" i="49" a="1"/>
  <c r="P65" i="49" s="1"/>
  <c r="O65" i="49" a="1"/>
  <c r="O65" i="49" s="1"/>
  <c r="N65" i="49" a="1"/>
  <c r="N65" i="49" s="1"/>
  <c r="M65" i="49" a="1"/>
  <c r="M65" i="49" s="1"/>
  <c r="L65" i="49" a="1"/>
  <c r="L65" i="49" s="1"/>
  <c r="K65" i="49" a="1"/>
  <c r="K65" i="49" s="1"/>
  <c r="J65" i="49" a="1"/>
  <c r="J65" i="49" s="1"/>
  <c r="I65" i="49" a="1"/>
  <c r="I65" i="49" s="1"/>
  <c r="Q65" i="49" s="1"/>
  <c r="H65" i="49"/>
  <c r="P64" i="49" a="1"/>
  <c r="P64" i="49"/>
  <c r="O64" i="49" a="1"/>
  <c r="O64" i="49"/>
  <c r="N64" i="49" a="1"/>
  <c r="N64" i="49"/>
  <c r="M64" i="49" a="1"/>
  <c r="M64" i="49"/>
  <c r="L64" i="49" a="1"/>
  <c r="L64" i="49"/>
  <c r="K64" i="49" a="1"/>
  <c r="K64" i="49"/>
  <c r="J64" i="49" a="1"/>
  <c r="J64" i="49"/>
  <c r="I64" i="49" a="1"/>
  <c r="I64" i="49"/>
  <c r="Q64" i="49" s="1"/>
  <c r="H64" i="49"/>
  <c r="P62" i="49" a="1"/>
  <c r="P62" i="49" s="1"/>
  <c r="O62" i="49" a="1"/>
  <c r="O62" i="49" s="1"/>
  <c r="N62" i="49" a="1"/>
  <c r="N62" i="49" s="1"/>
  <c r="M62" i="49" a="1"/>
  <c r="M62" i="49" s="1"/>
  <c r="L62" i="49" a="1"/>
  <c r="L62" i="49" s="1"/>
  <c r="K62" i="49" a="1"/>
  <c r="K62" i="49" s="1"/>
  <c r="J62" i="49" a="1"/>
  <c r="J62" i="49" s="1"/>
  <c r="I62" i="49" a="1"/>
  <c r="I62" i="49" s="1"/>
  <c r="H62" i="49"/>
  <c r="P61" i="49" a="1"/>
  <c r="P61" i="49" s="1"/>
  <c r="O61" i="49" a="1"/>
  <c r="O61" i="49" s="1"/>
  <c r="N61" i="49" a="1"/>
  <c r="N61" i="49" s="1"/>
  <c r="M61" i="49" a="1"/>
  <c r="M61" i="49" s="1"/>
  <c r="L61" i="49" a="1"/>
  <c r="L61" i="49" s="1"/>
  <c r="K61" i="49" a="1"/>
  <c r="K61" i="49" s="1"/>
  <c r="J61" i="49" a="1"/>
  <c r="J61" i="49" s="1"/>
  <c r="I61" i="49" a="1"/>
  <c r="I61" i="49" s="1"/>
  <c r="H61" i="49"/>
  <c r="P60" i="49" a="1"/>
  <c r="P60" i="49" s="1"/>
  <c r="O60" i="49" a="1"/>
  <c r="O60" i="49" s="1"/>
  <c r="N60" i="49" a="1"/>
  <c r="N60" i="49" s="1"/>
  <c r="M60" i="49" a="1"/>
  <c r="M60" i="49" s="1"/>
  <c r="L60" i="49" a="1"/>
  <c r="L60" i="49" s="1"/>
  <c r="K60" i="49" a="1"/>
  <c r="K60" i="49" s="1"/>
  <c r="J60" i="49" a="1"/>
  <c r="J60" i="49" s="1"/>
  <c r="I60" i="49" a="1"/>
  <c r="I60" i="49" s="1"/>
  <c r="H60" i="49"/>
  <c r="P59" i="49" a="1"/>
  <c r="P59" i="49" s="1"/>
  <c r="O59" i="49" a="1"/>
  <c r="O59" i="49" s="1"/>
  <c r="N59" i="49" a="1"/>
  <c r="N59" i="49" s="1"/>
  <c r="M59" i="49" a="1"/>
  <c r="M59" i="49" s="1"/>
  <c r="L59" i="49" a="1"/>
  <c r="L59" i="49" s="1"/>
  <c r="K59" i="49" a="1"/>
  <c r="K59" i="49" s="1"/>
  <c r="J59" i="49" a="1"/>
  <c r="J59" i="49" s="1"/>
  <c r="I59" i="49" a="1"/>
  <c r="I59" i="49" s="1"/>
  <c r="H59" i="49" a="1"/>
  <c r="H59" i="49" s="1"/>
  <c r="G59" i="49"/>
  <c r="F59" i="49"/>
  <c r="P57" i="49" a="1"/>
  <c r="P57" i="49" s="1"/>
  <c r="O57" i="49" a="1"/>
  <c r="O57" i="49" s="1"/>
  <c r="N57" i="49" a="1"/>
  <c r="N57" i="49" s="1"/>
  <c r="M57" i="49" a="1"/>
  <c r="M57" i="49" s="1"/>
  <c r="L57" i="49" a="1"/>
  <c r="L57" i="49" s="1"/>
  <c r="K57" i="49" a="1"/>
  <c r="K57" i="49" s="1"/>
  <c r="J57" i="49" a="1"/>
  <c r="J57" i="49" s="1"/>
  <c r="I57" i="49" a="1"/>
  <c r="I57" i="49" s="1"/>
  <c r="H57" i="49" a="1"/>
  <c r="H57" i="49" s="1"/>
  <c r="P56" i="49" a="1"/>
  <c r="P56" i="49"/>
  <c r="O56" i="49" a="1"/>
  <c r="O56" i="49"/>
  <c r="N56" i="49" a="1"/>
  <c r="N56" i="49"/>
  <c r="M56" i="49" a="1"/>
  <c r="M56" i="49"/>
  <c r="L56" i="49" a="1"/>
  <c r="L56" i="49"/>
  <c r="K56" i="49" a="1"/>
  <c r="K56" i="49"/>
  <c r="J56" i="49" a="1"/>
  <c r="J56" i="49"/>
  <c r="I56" i="49" a="1"/>
  <c r="I56" i="49"/>
  <c r="Q56" i="49" s="1"/>
  <c r="H56" i="49" a="1"/>
  <c r="H56" i="49"/>
  <c r="P55" i="49" a="1"/>
  <c r="P55" i="49" s="1"/>
  <c r="O55" i="49" a="1"/>
  <c r="O55" i="49" s="1"/>
  <c r="N55" i="49" a="1"/>
  <c r="N55" i="49" s="1"/>
  <c r="M55" i="49" a="1"/>
  <c r="M55" i="49" s="1"/>
  <c r="L55" i="49" a="1"/>
  <c r="L55" i="49" s="1"/>
  <c r="K55" i="49" a="1"/>
  <c r="K55" i="49" s="1"/>
  <c r="J55" i="49" a="1"/>
  <c r="J55" i="49" s="1"/>
  <c r="I55" i="49" a="1"/>
  <c r="I55" i="49" s="1"/>
  <c r="H55" i="49" a="1"/>
  <c r="H55" i="49" s="1"/>
  <c r="P54" i="49" a="1"/>
  <c r="P54" i="49" s="1"/>
  <c r="O54" i="49" a="1"/>
  <c r="O54" i="49" s="1"/>
  <c r="N54" i="49" a="1"/>
  <c r="N54" i="49" s="1"/>
  <c r="M54" i="49" a="1"/>
  <c r="M54" i="49" s="1"/>
  <c r="L54" i="49" a="1"/>
  <c r="L54" i="49" s="1"/>
  <c r="K54" i="49" a="1"/>
  <c r="K54" i="49" s="1"/>
  <c r="J54" i="49" a="1"/>
  <c r="J54" i="49" s="1"/>
  <c r="I54" i="49" a="1"/>
  <c r="I54" i="49" s="1"/>
  <c r="H54" i="49" a="1"/>
  <c r="H54" i="49" s="1"/>
  <c r="P53" i="49" a="1"/>
  <c r="P53" i="49" s="1"/>
  <c r="O53" i="49" a="1"/>
  <c r="O53" i="49" s="1"/>
  <c r="N53" i="49" a="1"/>
  <c r="N53" i="49" s="1"/>
  <c r="M53" i="49" a="1"/>
  <c r="M53" i="49" s="1"/>
  <c r="L53" i="49" a="1"/>
  <c r="L53" i="49" s="1"/>
  <c r="K53" i="49" a="1"/>
  <c r="K53" i="49" s="1"/>
  <c r="J53" i="49" a="1"/>
  <c r="J53" i="49" s="1"/>
  <c r="I53" i="49" a="1"/>
  <c r="I53" i="49" s="1"/>
  <c r="H53" i="49" a="1"/>
  <c r="H53" i="49" s="1"/>
  <c r="P52" i="49" a="1"/>
  <c r="P52" i="49"/>
  <c r="O52" i="49" a="1"/>
  <c r="O52" i="49"/>
  <c r="N52" i="49" a="1"/>
  <c r="N52" i="49"/>
  <c r="M52" i="49" a="1"/>
  <c r="M52" i="49"/>
  <c r="L52" i="49" a="1"/>
  <c r="L52" i="49"/>
  <c r="K52" i="49" a="1"/>
  <c r="K52" i="49"/>
  <c r="J52" i="49" a="1"/>
  <c r="J52" i="49"/>
  <c r="I52" i="49" a="1"/>
  <c r="I52" i="49"/>
  <c r="H52" i="49" a="1"/>
  <c r="H52" i="49"/>
  <c r="P51" i="49" a="1"/>
  <c r="P51" i="49" s="1"/>
  <c r="O51" i="49" a="1"/>
  <c r="O51" i="49" s="1"/>
  <c r="N51" i="49" a="1"/>
  <c r="N51" i="49" s="1"/>
  <c r="M51" i="49" a="1"/>
  <c r="M51" i="49" s="1"/>
  <c r="L51" i="49" a="1"/>
  <c r="L51" i="49" s="1"/>
  <c r="K51" i="49" a="1"/>
  <c r="K51" i="49" s="1"/>
  <c r="J51" i="49" a="1"/>
  <c r="J51" i="49" s="1"/>
  <c r="I51" i="49" a="1"/>
  <c r="I51" i="49" s="1"/>
  <c r="H51" i="49" a="1"/>
  <c r="H51" i="49" s="1"/>
  <c r="P50" i="49" a="1"/>
  <c r="P50" i="49" s="1"/>
  <c r="O50" i="49" a="1"/>
  <c r="O50" i="49" s="1"/>
  <c r="N50" i="49" a="1"/>
  <c r="N50" i="49" s="1"/>
  <c r="M50" i="49" a="1"/>
  <c r="M50" i="49" s="1"/>
  <c r="L50" i="49" a="1"/>
  <c r="L50" i="49" s="1"/>
  <c r="K50" i="49" a="1"/>
  <c r="K50" i="49" s="1"/>
  <c r="J50" i="49" a="1"/>
  <c r="J50" i="49" s="1"/>
  <c r="I50" i="49" a="1"/>
  <c r="I50" i="49" s="1"/>
  <c r="H50" i="49" a="1"/>
  <c r="H50" i="49" s="1"/>
  <c r="P49" i="49" a="1"/>
  <c r="P49" i="49" s="1"/>
  <c r="O49" i="49" a="1"/>
  <c r="O49" i="49" s="1"/>
  <c r="N49" i="49" a="1"/>
  <c r="N49" i="49" s="1"/>
  <c r="M49" i="49" a="1"/>
  <c r="M49" i="49" s="1"/>
  <c r="L49" i="49" a="1"/>
  <c r="L49" i="49" s="1"/>
  <c r="K49" i="49" a="1"/>
  <c r="K49" i="49" s="1"/>
  <c r="J49" i="49" a="1"/>
  <c r="J49" i="49" s="1"/>
  <c r="I49" i="49" a="1"/>
  <c r="I49" i="49" s="1"/>
  <c r="H49" i="49" a="1"/>
  <c r="H49" i="49" s="1"/>
  <c r="P48" i="49" a="1"/>
  <c r="P48" i="49"/>
  <c r="O48" i="49" a="1"/>
  <c r="O48" i="49"/>
  <c r="N48" i="49" a="1"/>
  <c r="N48" i="49"/>
  <c r="M48" i="49" a="1"/>
  <c r="M48" i="49"/>
  <c r="L48" i="49" a="1"/>
  <c r="L48" i="49"/>
  <c r="K48" i="49" a="1"/>
  <c r="K48" i="49"/>
  <c r="J48" i="49" a="1"/>
  <c r="J48" i="49"/>
  <c r="I48" i="49" a="1"/>
  <c r="I48" i="49"/>
  <c r="Q48" i="49" s="1"/>
  <c r="H48" i="49" a="1"/>
  <c r="H48" i="49"/>
  <c r="P46" i="49" a="1"/>
  <c r="P46" i="49"/>
  <c r="O46" i="49" a="1"/>
  <c r="O46" i="49"/>
  <c r="N46" i="49" a="1"/>
  <c r="N46" i="49"/>
  <c r="M46" i="49" a="1"/>
  <c r="M46" i="49"/>
  <c r="L46" i="49" a="1"/>
  <c r="L46" i="49"/>
  <c r="K46" i="49" a="1"/>
  <c r="K46" i="49"/>
  <c r="J46" i="49" a="1"/>
  <c r="J46" i="49"/>
  <c r="I46" i="49" a="1"/>
  <c r="I46" i="49"/>
  <c r="H46" i="49" a="1"/>
  <c r="H46" i="49"/>
  <c r="P45" i="49" a="1"/>
  <c r="P45" i="49" s="1"/>
  <c r="O45" i="49" a="1"/>
  <c r="O45" i="49" s="1"/>
  <c r="N45" i="49" a="1"/>
  <c r="N45" i="49" s="1"/>
  <c r="M45" i="49" a="1"/>
  <c r="M45" i="49" s="1"/>
  <c r="L45" i="49" a="1"/>
  <c r="L45" i="49" s="1"/>
  <c r="K45" i="49" a="1"/>
  <c r="K45" i="49" s="1"/>
  <c r="J45" i="49" a="1"/>
  <c r="J45" i="49" s="1"/>
  <c r="I45" i="49" a="1"/>
  <c r="I45" i="49" s="1"/>
  <c r="H45" i="49" a="1"/>
  <c r="H45" i="49" s="1"/>
  <c r="P44" i="49" a="1"/>
  <c r="P44" i="49" s="1"/>
  <c r="O44" i="49" a="1"/>
  <c r="O44" i="49" s="1"/>
  <c r="N44" i="49" a="1"/>
  <c r="N44" i="49" s="1"/>
  <c r="M44" i="49" a="1"/>
  <c r="M44" i="49" s="1"/>
  <c r="L44" i="49" a="1"/>
  <c r="L44" i="49" s="1"/>
  <c r="K44" i="49" a="1"/>
  <c r="K44" i="49" s="1"/>
  <c r="J44" i="49" a="1"/>
  <c r="J44" i="49" s="1"/>
  <c r="I44" i="49" a="1"/>
  <c r="I44" i="49" s="1"/>
  <c r="H44" i="49" a="1"/>
  <c r="H44" i="49" s="1"/>
  <c r="P43" i="49" a="1"/>
  <c r="P43" i="49" s="1"/>
  <c r="O43" i="49" a="1"/>
  <c r="O43" i="49" s="1"/>
  <c r="N43" i="49" a="1"/>
  <c r="N43" i="49" s="1"/>
  <c r="M43" i="49" a="1"/>
  <c r="M43" i="49" s="1"/>
  <c r="L43" i="49" a="1"/>
  <c r="L43" i="49" s="1"/>
  <c r="K43" i="49" a="1"/>
  <c r="K43" i="49" s="1"/>
  <c r="J43" i="49" a="1"/>
  <c r="J43" i="49" s="1"/>
  <c r="I43" i="49" a="1"/>
  <c r="I43" i="49" s="1"/>
  <c r="H43" i="49" a="1"/>
  <c r="H43" i="49" s="1"/>
  <c r="P42" i="49" a="1"/>
  <c r="P42" i="49"/>
  <c r="O42" i="49" a="1"/>
  <c r="O42" i="49"/>
  <c r="N42" i="49" a="1"/>
  <c r="N42" i="49"/>
  <c r="M42" i="49" a="1"/>
  <c r="M42" i="49"/>
  <c r="L42" i="49" a="1"/>
  <c r="L42" i="49"/>
  <c r="K42" i="49" a="1"/>
  <c r="K42" i="49"/>
  <c r="J42" i="49" a="1"/>
  <c r="J42" i="49"/>
  <c r="I42" i="49" a="1"/>
  <c r="I42" i="49"/>
  <c r="Q42" i="49" s="1"/>
  <c r="H42" i="49" a="1"/>
  <c r="H42" i="49"/>
  <c r="P41" i="49" a="1"/>
  <c r="P41" i="49" s="1"/>
  <c r="O41" i="49" a="1"/>
  <c r="O41" i="49" s="1"/>
  <c r="N41" i="49" a="1"/>
  <c r="N41" i="49" s="1"/>
  <c r="M41" i="49" a="1"/>
  <c r="M41" i="49" s="1"/>
  <c r="L41" i="49" a="1"/>
  <c r="L41" i="49" s="1"/>
  <c r="K41" i="49" a="1"/>
  <c r="K41" i="49" s="1"/>
  <c r="J41" i="49" a="1"/>
  <c r="J41" i="49" s="1"/>
  <c r="I41" i="49" a="1"/>
  <c r="I41" i="49" s="1"/>
  <c r="H41" i="49" a="1"/>
  <c r="H41" i="49" s="1"/>
  <c r="P39" i="49" a="1"/>
  <c r="P39" i="49" s="1"/>
  <c r="O39" i="49" a="1"/>
  <c r="O39" i="49" s="1"/>
  <c r="N39" i="49" a="1"/>
  <c r="N39" i="49" s="1"/>
  <c r="M39" i="49" a="1"/>
  <c r="M39" i="49" s="1"/>
  <c r="L39" i="49" a="1"/>
  <c r="L39" i="49" s="1"/>
  <c r="K39" i="49" a="1"/>
  <c r="K39" i="49" s="1"/>
  <c r="J39" i="49" a="1"/>
  <c r="J39" i="49" s="1"/>
  <c r="I39" i="49" a="1"/>
  <c r="I39" i="49" s="1"/>
  <c r="H39" i="49" a="1"/>
  <c r="H39" i="49" s="1"/>
  <c r="P38" i="49" a="1"/>
  <c r="P38" i="49"/>
  <c r="O38" i="49" a="1"/>
  <c r="O38" i="49"/>
  <c r="N38" i="49" a="1"/>
  <c r="N38" i="49"/>
  <c r="M38" i="49" a="1"/>
  <c r="M38" i="49"/>
  <c r="L38" i="49" a="1"/>
  <c r="L38" i="49"/>
  <c r="K38" i="49" a="1"/>
  <c r="K38" i="49"/>
  <c r="J38" i="49" a="1"/>
  <c r="J38" i="49"/>
  <c r="I38" i="49" a="1"/>
  <c r="I38" i="49"/>
  <c r="H38" i="49" a="1"/>
  <c r="H38" i="49"/>
  <c r="P37" i="49" a="1"/>
  <c r="P37" i="49" s="1"/>
  <c r="O37" i="49" a="1"/>
  <c r="O37" i="49" s="1"/>
  <c r="N37" i="49" a="1"/>
  <c r="N37" i="49" s="1"/>
  <c r="M37" i="49" a="1"/>
  <c r="M37" i="49" s="1"/>
  <c r="L37" i="49" a="1"/>
  <c r="L37" i="49" s="1"/>
  <c r="K37" i="49" a="1"/>
  <c r="K37" i="49" s="1"/>
  <c r="J37" i="49" a="1"/>
  <c r="J37" i="49" s="1"/>
  <c r="I37" i="49" a="1"/>
  <c r="I37" i="49" s="1"/>
  <c r="H37" i="49" a="1"/>
  <c r="H37" i="49" s="1"/>
  <c r="P36" i="49" a="1"/>
  <c r="P36" i="49" s="1"/>
  <c r="O36" i="49" a="1"/>
  <c r="O36" i="49" s="1"/>
  <c r="N36" i="49" a="1"/>
  <c r="N36" i="49" s="1"/>
  <c r="M36" i="49" a="1"/>
  <c r="M36" i="49" s="1"/>
  <c r="L36" i="49" a="1"/>
  <c r="L36" i="49" s="1"/>
  <c r="K36" i="49" a="1"/>
  <c r="K36" i="49" s="1"/>
  <c r="J36" i="49" a="1"/>
  <c r="J36" i="49" s="1"/>
  <c r="I36" i="49" a="1"/>
  <c r="I36" i="49" s="1"/>
  <c r="H36" i="49" a="1"/>
  <c r="H36" i="49" s="1"/>
  <c r="P35" i="49" a="1"/>
  <c r="P35" i="49" s="1"/>
  <c r="O35" i="49" a="1"/>
  <c r="O35" i="49" s="1"/>
  <c r="N35" i="49" a="1"/>
  <c r="N35" i="49" s="1"/>
  <c r="M35" i="49" a="1"/>
  <c r="M35" i="49" s="1"/>
  <c r="L35" i="49" a="1"/>
  <c r="L35" i="49" s="1"/>
  <c r="K35" i="49" a="1"/>
  <c r="K35" i="49" s="1"/>
  <c r="J35" i="49" a="1"/>
  <c r="J35" i="49" s="1"/>
  <c r="I35" i="49" a="1"/>
  <c r="I35" i="49" s="1"/>
  <c r="H35" i="49" a="1"/>
  <c r="H35" i="49" s="1"/>
  <c r="P34" i="49" a="1"/>
  <c r="P34" i="49"/>
  <c r="O34" i="49" a="1"/>
  <c r="O34" i="49"/>
  <c r="N34" i="49" a="1"/>
  <c r="N34" i="49"/>
  <c r="M34" i="49" a="1"/>
  <c r="M34" i="49"/>
  <c r="L34" i="49" a="1"/>
  <c r="L34" i="49"/>
  <c r="K34" i="49" a="1"/>
  <c r="K34" i="49"/>
  <c r="J34" i="49" a="1"/>
  <c r="J34" i="49"/>
  <c r="I34" i="49" a="1"/>
  <c r="I34" i="49"/>
  <c r="H34" i="49" a="1"/>
  <c r="H34" i="49"/>
  <c r="Q34" i="49" s="1"/>
  <c r="P33" i="49" a="1"/>
  <c r="P33" i="49" s="1"/>
  <c r="O33" i="49" a="1"/>
  <c r="O33" i="49" s="1"/>
  <c r="N33" i="49" a="1"/>
  <c r="N33" i="49" s="1"/>
  <c r="M33" i="49" a="1"/>
  <c r="M33" i="49" s="1"/>
  <c r="L33" i="49" a="1"/>
  <c r="L33" i="49" s="1"/>
  <c r="K33" i="49" a="1"/>
  <c r="K33" i="49" s="1"/>
  <c r="J33" i="49" a="1"/>
  <c r="J33" i="49" s="1"/>
  <c r="I33" i="49" a="1"/>
  <c r="I33" i="49" s="1"/>
  <c r="H33" i="49" a="1"/>
  <c r="H33" i="49" s="1"/>
  <c r="P32" i="49" a="1"/>
  <c r="P32" i="49" s="1"/>
  <c r="O32" i="49" a="1"/>
  <c r="O32" i="49" s="1"/>
  <c r="N32" i="49" a="1"/>
  <c r="N32" i="49" s="1"/>
  <c r="M32" i="49" a="1"/>
  <c r="M32" i="49" s="1"/>
  <c r="L32" i="49" a="1"/>
  <c r="L32" i="49" s="1"/>
  <c r="K32" i="49" a="1"/>
  <c r="K32" i="49" s="1"/>
  <c r="J32" i="49" a="1"/>
  <c r="J32" i="49" s="1"/>
  <c r="I32" i="49" a="1"/>
  <c r="I32" i="49" s="1"/>
  <c r="H32" i="49" a="1"/>
  <c r="H32" i="49" s="1"/>
  <c r="P31" i="49" a="1"/>
  <c r="P31" i="49" s="1"/>
  <c r="O31" i="49" a="1"/>
  <c r="O31" i="49" s="1"/>
  <c r="N31" i="49" a="1"/>
  <c r="N31" i="49" s="1"/>
  <c r="M31" i="49" a="1"/>
  <c r="M31" i="49" s="1"/>
  <c r="L31" i="49" a="1"/>
  <c r="L31" i="49" s="1"/>
  <c r="K31" i="49" a="1"/>
  <c r="K31" i="49" s="1"/>
  <c r="J31" i="49" a="1"/>
  <c r="J31" i="49" s="1"/>
  <c r="I31" i="49" a="1"/>
  <c r="I31" i="49" s="1"/>
  <c r="H31" i="49" a="1"/>
  <c r="H31" i="49" s="1"/>
  <c r="P30" i="49" a="1"/>
  <c r="P30" i="49"/>
  <c r="O30" i="49" a="1"/>
  <c r="O30" i="49"/>
  <c r="N30" i="49" a="1"/>
  <c r="N30" i="49"/>
  <c r="M30" i="49" a="1"/>
  <c r="M30" i="49"/>
  <c r="L30" i="49" a="1"/>
  <c r="L30" i="49"/>
  <c r="K30" i="49" a="1"/>
  <c r="K30" i="49"/>
  <c r="J30" i="49" a="1"/>
  <c r="J30" i="49"/>
  <c r="I30" i="49" a="1"/>
  <c r="I30" i="49"/>
  <c r="H30" i="49" a="1"/>
  <c r="H30" i="49"/>
  <c r="P29" i="49" a="1"/>
  <c r="P29" i="49" s="1"/>
  <c r="O29" i="49" a="1"/>
  <c r="O29" i="49" s="1"/>
  <c r="N29" i="49" a="1"/>
  <c r="N29" i="49" s="1"/>
  <c r="M29" i="49" a="1"/>
  <c r="M29" i="49" s="1"/>
  <c r="L29" i="49" a="1"/>
  <c r="L29" i="49" s="1"/>
  <c r="K29" i="49" a="1"/>
  <c r="K29" i="49" s="1"/>
  <c r="J29" i="49" a="1"/>
  <c r="J29" i="49" s="1"/>
  <c r="I29" i="49" a="1"/>
  <c r="I29" i="49" s="1"/>
  <c r="H29" i="49" a="1"/>
  <c r="H29" i="49" s="1"/>
  <c r="P28" i="49" a="1"/>
  <c r="P28" i="49" s="1"/>
  <c r="O28" i="49" a="1"/>
  <c r="O28" i="49" s="1"/>
  <c r="N28" i="49" a="1"/>
  <c r="N28" i="49" s="1"/>
  <c r="M28" i="49" a="1"/>
  <c r="M28" i="49" s="1"/>
  <c r="L28" i="49" a="1"/>
  <c r="L28" i="49" s="1"/>
  <c r="K28" i="49" a="1"/>
  <c r="K28" i="49" s="1"/>
  <c r="J28" i="49" a="1"/>
  <c r="J28" i="49" s="1"/>
  <c r="I28" i="49" a="1"/>
  <c r="I28" i="49" s="1"/>
  <c r="H28" i="49" a="1"/>
  <c r="H28" i="49" s="1"/>
  <c r="P27" i="49" a="1"/>
  <c r="P27" i="49" s="1"/>
  <c r="O27" i="49" a="1"/>
  <c r="O27" i="49" s="1"/>
  <c r="N27" i="49" a="1"/>
  <c r="N27" i="49" s="1"/>
  <c r="M27" i="49" a="1"/>
  <c r="M27" i="49" s="1"/>
  <c r="L27" i="49" a="1"/>
  <c r="L27" i="49" s="1"/>
  <c r="K27" i="49" a="1"/>
  <c r="K27" i="49" s="1"/>
  <c r="J27" i="49" a="1"/>
  <c r="J27" i="49" s="1"/>
  <c r="I27" i="49" a="1"/>
  <c r="I27" i="49" s="1"/>
  <c r="H27" i="49" a="1"/>
  <c r="H27" i="49" s="1"/>
  <c r="P26" i="49" a="1"/>
  <c r="P26" i="49"/>
  <c r="O26" i="49" a="1"/>
  <c r="O26" i="49"/>
  <c r="N26" i="49" a="1"/>
  <c r="N26" i="49"/>
  <c r="M26" i="49" a="1"/>
  <c r="M26" i="49"/>
  <c r="L26" i="49" a="1"/>
  <c r="L26" i="49"/>
  <c r="K26" i="49" a="1"/>
  <c r="K26" i="49"/>
  <c r="J26" i="49" a="1"/>
  <c r="J26" i="49"/>
  <c r="I26" i="49" a="1"/>
  <c r="I26" i="49"/>
  <c r="H26" i="49" a="1"/>
  <c r="H26" i="49"/>
  <c r="Q26" i="49" s="1"/>
  <c r="P25" i="49" a="1"/>
  <c r="P25" i="49" s="1"/>
  <c r="O25" i="49" a="1"/>
  <c r="O25" i="49" s="1"/>
  <c r="N25" i="49" a="1"/>
  <c r="N25" i="49" s="1"/>
  <c r="M25" i="49" a="1"/>
  <c r="M25" i="49" s="1"/>
  <c r="L25" i="49" a="1"/>
  <c r="L25" i="49" s="1"/>
  <c r="K25" i="49" a="1"/>
  <c r="K25" i="49" s="1"/>
  <c r="J25" i="49" a="1"/>
  <c r="J25" i="49" s="1"/>
  <c r="I25" i="49" a="1"/>
  <c r="I25" i="49" s="1"/>
  <c r="H25" i="49" a="1"/>
  <c r="H25" i="49" s="1"/>
  <c r="P24" i="49" a="1"/>
  <c r="P24" i="49" s="1"/>
  <c r="O24" i="49" a="1"/>
  <c r="O24" i="49" s="1"/>
  <c r="N24" i="49" a="1"/>
  <c r="N24" i="49" s="1"/>
  <c r="M24" i="49" a="1"/>
  <c r="M24" i="49" s="1"/>
  <c r="L24" i="49" a="1"/>
  <c r="L24" i="49" s="1"/>
  <c r="K24" i="49" a="1"/>
  <c r="K24" i="49" s="1"/>
  <c r="J24" i="49" a="1"/>
  <c r="J24" i="49" s="1"/>
  <c r="I24" i="49" a="1"/>
  <c r="I24" i="49" s="1"/>
  <c r="Q24" i="49" s="1"/>
  <c r="H24" i="49" a="1"/>
  <c r="H24" i="49" s="1"/>
  <c r="P23" i="49" a="1"/>
  <c r="P23" i="49" s="1"/>
  <c r="O23" i="49" a="1"/>
  <c r="O23" i="49" s="1"/>
  <c r="N23" i="49" a="1"/>
  <c r="N23" i="49" s="1"/>
  <c r="M23" i="49" a="1"/>
  <c r="M23" i="49" s="1"/>
  <c r="L23" i="49" a="1"/>
  <c r="L23" i="49" s="1"/>
  <c r="K23" i="49" a="1"/>
  <c r="K23" i="49" s="1"/>
  <c r="J23" i="49" a="1"/>
  <c r="J23" i="49" s="1"/>
  <c r="I23" i="49" a="1"/>
  <c r="I23" i="49" s="1"/>
  <c r="H23" i="49" a="1"/>
  <c r="H23" i="49" s="1"/>
  <c r="P22" i="49" a="1"/>
  <c r="P22" i="49"/>
  <c r="O22" i="49" a="1"/>
  <c r="O22" i="49"/>
  <c r="N22" i="49" a="1"/>
  <c r="N22" i="49"/>
  <c r="M22" i="49" a="1"/>
  <c r="M22" i="49"/>
  <c r="L22" i="49" a="1"/>
  <c r="L22" i="49"/>
  <c r="K22" i="49" a="1"/>
  <c r="K22" i="49"/>
  <c r="J22" i="49" a="1"/>
  <c r="J22" i="49"/>
  <c r="I22" i="49" a="1"/>
  <c r="I22" i="49"/>
  <c r="H22" i="49" a="1"/>
  <c r="H22" i="49"/>
  <c r="P21" i="49" a="1"/>
  <c r="P21" i="49" s="1"/>
  <c r="O21" i="49" a="1"/>
  <c r="O21" i="49" s="1"/>
  <c r="N21" i="49" a="1"/>
  <c r="N21" i="49" s="1"/>
  <c r="M21" i="49" a="1"/>
  <c r="M21" i="49" s="1"/>
  <c r="L21" i="49" a="1"/>
  <c r="L21" i="49" s="1"/>
  <c r="K21" i="49" a="1"/>
  <c r="K21" i="49" s="1"/>
  <c r="J21" i="49" a="1"/>
  <c r="J21" i="49" s="1"/>
  <c r="I21" i="49" a="1"/>
  <c r="I21" i="49" s="1"/>
  <c r="H21" i="49" a="1"/>
  <c r="H21" i="49" s="1"/>
  <c r="P20" i="49" a="1"/>
  <c r="P20" i="49" s="1"/>
  <c r="O20" i="49" a="1"/>
  <c r="O20" i="49" s="1"/>
  <c r="N20" i="49" a="1"/>
  <c r="N20" i="49" s="1"/>
  <c r="M20" i="49" a="1"/>
  <c r="M20" i="49" s="1"/>
  <c r="L20" i="49" a="1"/>
  <c r="L20" i="49" s="1"/>
  <c r="K20" i="49" a="1"/>
  <c r="K20" i="49" s="1"/>
  <c r="J20" i="49" a="1"/>
  <c r="J20" i="49" s="1"/>
  <c r="I20" i="49" a="1"/>
  <c r="I20" i="49" s="1"/>
  <c r="H20" i="49" a="1"/>
  <c r="H20" i="49" s="1"/>
  <c r="P19" i="49" a="1"/>
  <c r="P19" i="49" s="1"/>
  <c r="O19" i="49" a="1"/>
  <c r="O19" i="49" s="1"/>
  <c r="N19" i="49" a="1"/>
  <c r="N19" i="49" s="1"/>
  <c r="M19" i="49" a="1"/>
  <c r="M19" i="49" s="1"/>
  <c r="L19" i="49" a="1"/>
  <c r="L19" i="49" s="1"/>
  <c r="K19" i="49" a="1"/>
  <c r="K19" i="49" s="1"/>
  <c r="J19" i="49" a="1"/>
  <c r="J19" i="49" s="1"/>
  <c r="I19" i="49" a="1"/>
  <c r="I19" i="49" s="1"/>
  <c r="H19" i="49" a="1"/>
  <c r="H19" i="49" s="1"/>
  <c r="P18" i="49" a="1"/>
  <c r="P18" i="49"/>
  <c r="O18" i="49" a="1"/>
  <c r="O18" i="49"/>
  <c r="N18" i="49" a="1"/>
  <c r="N18" i="49"/>
  <c r="M18" i="49" a="1"/>
  <c r="M18" i="49"/>
  <c r="L18" i="49" a="1"/>
  <c r="L18" i="49"/>
  <c r="K18" i="49" a="1"/>
  <c r="K18" i="49"/>
  <c r="J18" i="49" a="1"/>
  <c r="J18" i="49"/>
  <c r="I18" i="49" a="1"/>
  <c r="I18" i="49"/>
  <c r="H18" i="49" a="1"/>
  <c r="H18" i="49"/>
  <c r="Q18" i="49" s="1"/>
  <c r="P17" i="49" a="1"/>
  <c r="P17" i="49" s="1"/>
  <c r="O17" i="49" a="1"/>
  <c r="O17" i="49" s="1"/>
  <c r="N17" i="49" a="1"/>
  <c r="N17" i="49" s="1"/>
  <c r="M17" i="49" a="1"/>
  <c r="M17" i="49" s="1"/>
  <c r="L17" i="49" a="1"/>
  <c r="L17" i="49" s="1"/>
  <c r="K17" i="49" a="1"/>
  <c r="K17" i="49" s="1"/>
  <c r="J17" i="49" a="1"/>
  <c r="J17" i="49" s="1"/>
  <c r="I17" i="49" a="1"/>
  <c r="I17" i="49" s="1"/>
  <c r="H17" i="49" a="1"/>
  <c r="H17" i="49" s="1"/>
  <c r="P16" i="49" a="1"/>
  <c r="P16" i="49" s="1"/>
  <c r="O16" i="49" a="1"/>
  <c r="O16" i="49" s="1"/>
  <c r="N16" i="49" a="1"/>
  <c r="N16" i="49" s="1"/>
  <c r="M16" i="49" a="1"/>
  <c r="M16" i="49" s="1"/>
  <c r="L16" i="49" a="1"/>
  <c r="L16" i="49" s="1"/>
  <c r="K16" i="49" a="1"/>
  <c r="K16" i="49" s="1"/>
  <c r="J16" i="49" a="1"/>
  <c r="J16" i="49" s="1"/>
  <c r="I16" i="49" a="1"/>
  <c r="I16" i="49" s="1"/>
  <c r="H16" i="49" a="1"/>
  <c r="H16" i="49" s="1"/>
  <c r="P15" i="49" a="1"/>
  <c r="P15" i="49" s="1"/>
  <c r="O15" i="49" a="1"/>
  <c r="O15" i="49" s="1"/>
  <c r="N15" i="49" a="1"/>
  <c r="N15" i="49" s="1"/>
  <c r="M15" i="49" a="1"/>
  <c r="M15" i="49" s="1"/>
  <c r="L15" i="49" a="1"/>
  <c r="L15" i="49" s="1"/>
  <c r="K15" i="49" a="1"/>
  <c r="K15" i="49" s="1"/>
  <c r="J15" i="49" a="1"/>
  <c r="J15" i="49" s="1"/>
  <c r="I15" i="49" a="1"/>
  <c r="I15" i="49" s="1"/>
  <c r="H15" i="49" a="1"/>
  <c r="H15" i="49" s="1"/>
  <c r="P14" i="49" a="1"/>
  <c r="P14" i="49"/>
  <c r="O14" i="49" a="1"/>
  <c r="O14" i="49"/>
  <c r="N14" i="49" a="1"/>
  <c r="N14" i="49"/>
  <c r="M14" i="49" a="1"/>
  <c r="M14" i="49"/>
  <c r="L14" i="49" a="1"/>
  <c r="L14" i="49"/>
  <c r="K14" i="49" a="1"/>
  <c r="K14" i="49"/>
  <c r="J14" i="49" a="1"/>
  <c r="J14" i="49"/>
  <c r="I14" i="49" a="1"/>
  <c r="I14" i="49"/>
  <c r="H14" i="49" a="1"/>
  <c r="H14" i="49"/>
  <c r="P13" i="49" a="1"/>
  <c r="P13" i="49" s="1"/>
  <c r="O13" i="49" a="1"/>
  <c r="O13" i="49" s="1"/>
  <c r="N13" i="49" a="1"/>
  <c r="N13" i="49" s="1"/>
  <c r="M13" i="49" a="1"/>
  <c r="M13" i="49" s="1"/>
  <c r="L13" i="49" a="1"/>
  <c r="L13" i="49" s="1"/>
  <c r="K13" i="49" a="1"/>
  <c r="K13" i="49" s="1"/>
  <c r="J13" i="49" a="1"/>
  <c r="J13" i="49" s="1"/>
  <c r="I13" i="49" a="1"/>
  <c r="I13" i="49" s="1"/>
  <c r="H13" i="49" a="1"/>
  <c r="H13" i="49" s="1"/>
  <c r="P12" i="49" a="1"/>
  <c r="P12" i="49" s="1"/>
  <c r="O12" i="49" a="1"/>
  <c r="O12" i="49" s="1"/>
  <c r="N12" i="49" a="1"/>
  <c r="N12" i="49" s="1"/>
  <c r="M12" i="49" a="1"/>
  <c r="M12" i="49" s="1"/>
  <c r="L12" i="49" a="1"/>
  <c r="L12" i="49" s="1"/>
  <c r="K12" i="49" a="1"/>
  <c r="K12" i="49" s="1"/>
  <c r="J12" i="49" a="1"/>
  <c r="J12" i="49" s="1"/>
  <c r="I12" i="49" a="1"/>
  <c r="I12" i="49" s="1"/>
  <c r="H12" i="49" a="1"/>
  <c r="H12" i="49" s="1"/>
  <c r="P11" i="49" a="1"/>
  <c r="P11" i="49" s="1"/>
  <c r="O11" i="49" a="1"/>
  <c r="O11" i="49" s="1"/>
  <c r="N11" i="49" a="1"/>
  <c r="N11" i="49" s="1"/>
  <c r="M11" i="49" a="1"/>
  <c r="M11" i="49" s="1"/>
  <c r="L11" i="49" a="1"/>
  <c r="L11" i="49" s="1"/>
  <c r="K11" i="49" a="1"/>
  <c r="K11" i="49" s="1"/>
  <c r="J11" i="49" a="1"/>
  <c r="J11" i="49" s="1"/>
  <c r="I11" i="49" a="1"/>
  <c r="I11" i="49" s="1"/>
  <c r="H11" i="49" a="1"/>
  <c r="H11" i="49" s="1"/>
  <c r="P10" i="49" a="1"/>
  <c r="P10" i="49"/>
  <c r="O10" i="49" a="1"/>
  <c r="O10" i="49"/>
  <c r="N10" i="49" a="1"/>
  <c r="N10" i="49"/>
  <c r="M10" i="49" a="1"/>
  <c r="M10" i="49"/>
  <c r="L10" i="49" a="1"/>
  <c r="L10" i="49"/>
  <c r="K10" i="49" a="1"/>
  <c r="K10" i="49"/>
  <c r="J10" i="49" a="1"/>
  <c r="J10" i="49"/>
  <c r="I10" i="49" a="1"/>
  <c r="I10" i="49"/>
  <c r="H10" i="49" a="1"/>
  <c r="H10" i="49"/>
  <c r="Q10" i="49" s="1"/>
  <c r="P9" i="49" a="1"/>
  <c r="P9" i="49" s="1"/>
  <c r="O9" i="49" a="1"/>
  <c r="O9" i="49" s="1"/>
  <c r="N9" i="49" a="1"/>
  <c r="N9" i="49" s="1"/>
  <c r="M9" i="49" a="1"/>
  <c r="M9" i="49" s="1"/>
  <c r="L9" i="49" a="1"/>
  <c r="L9" i="49" s="1"/>
  <c r="K9" i="49" a="1"/>
  <c r="K9" i="49" s="1"/>
  <c r="J9" i="49" a="1"/>
  <c r="J9" i="49" s="1"/>
  <c r="I9" i="49" a="1"/>
  <c r="I9" i="49" s="1"/>
  <c r="H9" i="49"/>
  <c r="P8" i="49" a="1"/>
  <c r="P8" i="49" s="1"/>
  <c r="O8" i="49" a="1"/>
  <c r="O8" i="49" s="1"/>
  <c r="N8" i="49" a="1"/>
  <c r="N8" i="49" s="1"/>
  <c r="M8" i="49" a="1"/>
  <c r="M8" i="49" s="1"/>
  <c r="L8" i="49" a="1"/>
  <c r="L8" i="49" s="1"/>
  <c r="K8" i="49" a="1"/>
  <c r="K8" i="49" s="1"/>
  <c r="J8" i="49" a="1"/>
  <c r="J8" i="49" s="1"/>
  <c r="I8" i="49" a="1"/>
  <c r="I8" i="49" s="1"/>
  <c r="H8" i="49"/>
  <c r="P7" i="49" a="1"/>
  <c r="P7" i="49" s="1"/>
  <c r="O7" i="49" a="1"/>
  <c r="O7" i="49" s="1"/>
  <c r="N7" i="49" a="1"/>
  <c r="N7" i="49" s="1"/>
  <c r="M7" i="49" a="1"/>
  <c r="M7" i="49" s="1"/>
  <c r="L7" i="49" a="1"/>
  <c r="L7" i="49" s="1"/>
  <c r="K7" i="49" a="1"/>
  <c r="K7" i="49" s="1"/>
  <c r="J7" i="49" a="1"/>
  <c r="J7" i="49" s="1"/>
  <c r="I7" i="49" a="1"/>
  <c r="I7" i="49" s="1"/>
  <c r="H7" i="49"/>
  <c r="P6" i="49" a="1"/>
  <c r="P6" i="49" s="1"/>
  <c r="O6" i="49" a="1"/>
  <c r="O6" i="49" s="1"/>
  <c r="N6" i="49" a="1"/>
  <c r="N6" i="49" s="1"/>
  <c r="M6" i="49" a="1"/>
  <c r="M6" i="49" s="1"/>
  <c r="L6" i="49" a="1"/>
  <c r="L6" i="49" s="1"/>
  <c r="K6" i="49" a="1"/>
  <c r="K6" i="49" s="1"/>
  <c r="J6" i="49" a="1"/>
  <c r="J6" i="49" s="1"/>
  <c r="I6" i="49" a="1"/>
  <c r="I6" i="49" s="1"/>
  <c r="H6" i="49"/>
  <c r="P5" i="49" a="1"/>
  <c r="P5" i="49" s="1"/>
  <c r="O5" i="49" a="1"/>
  <c r="O5" i="49" s="1"/>
  <c r="N5" i="49" a="1"/>
  <c r="N5" i="49" s="1"/>
  <c r="M5" i="49" a="1"/>
  <c r="M5" i="49" s="1"/>
  <c r="L5" i="49" a="1"/>
  <c r="L5" i="49" s="1"/>
  <c r="K5" i="49" a="1"/>
  <c r="K5" i="49" s="1"/>
  <c r="J5" i="49" a="1"/>
  <c r="J5" i="49" s="1"/>
  <c r="I5" i="49" a="1"/>
  <c r="I5" i="49" s="1"/>
  <c r="H5" i="49"/>
  <c r="P4" i="49" a="1"/>
  <c r="P4" i="49" s="1"/>
  <c r="O4" i="49" a="1"/>
  <c r="O4" i="49" s="1"/>
  <c r="N4" i="49" a="1"/>
  <c r="N4" i="49" s="1"/>
  <c r="M4" i="49" a="1"/>
  <c r="M4" i="49" s="1"/>
  <c r="L4" i="49" a="1"/>
  <c r="L4" i="49" s="1"/>
  <c r="K4" i="49" a="1"/>
  <c r="K4" i="49" s="1"/>
  <c r="J4" i="49" a="1"/>
  <c r="J4" i="49" s="1"/>
  <c r="I4" i="49" a="1"/>
  <c r="I4" i="49" s="1"/>
  <c r="H4" i="49"/>
  <c r="S636" i="40" a="1"/>
  <c r="S636" i="40"/>
  <c r="R636" i="40" a="1"/>
  <c r="R636" i="40"/>
  <c r="Q636" i="40" a="1"/>
  <c r="Q636" i="40"/>
  <c r="P636" i="40" a="1"/>
  <c r="P636" i="40"/>
  <c r="O636" i="40" a="1"/>
  <c r="O636" i="40"/>
  <c r="N636" i="40" a="1"/>
  <c r="N636" i="40"/>
  <c r="M636" i="40" a="1"/>
  <c r="M636" i="40"/>
  <c r="L636" i="40" a="1"/>
  <c r="L636" i="40"/>
  <c r="K636" i="40" a="1"/>
  <c r="K636" i="40"/>
  <c r="J636" i="40" a="1"/>
  <c r="J636" i="40"/>
  <c r="I636" i="40" a="1"/>
  <c r="I636" i="40"/>
  <c r="H636" i="40" a="1"/>
  <c r="H636" i="40"/>
  <c r="S635" i="40" a="1"/>
  <c r="S635" i="40" s="1"/>
  <c r="R635" i="40" a="1"/>
  <c r="R635" i="40" s="1"/>
  <c r="Q635" i="40" a="1"/>
  <c r="Q635" i="40" s="1"/>
  <c r="P635" i="40" a="1"/>
  <c r="P635" i="40" s="1"/>
  <c r="O635" i="40" a="1"/>
  <c r="O635" i="40" s="1"/>
  <c r="N635" i="40" a="1"/>
  <c r="N635" i="40" s="1"/>
  <c r="M635" i="40" a="1"/>
  <c r="M635" i="40" s="1"/>
  <c r="L635" i="40" a="1"/>
  <c r="L635" i="40" s="1"/>
  <c r="K635" i="40" a="1"/>
  <c r="K635" i="40" s="1"/>
  <c r="J635" i="40" a="1"/>
  <c r="J635" i="40" s="1"/>
  <c r="I635" i="40" a="1"/>
  <c r="I635" i="40" s="1"/>
  <c r="H635" i="40" a="1"/>
  <c r="H635" i="40" s="1"/>
  <c r="S634" i="40" a="1"/>
  <c r="S634" i="40"/>
  <c r="R634" i="40" a="1"/>
  <c r="R634" i="40"/>
  <c r="Q634" i="40" a="1"/>
  <c r="Q634" i="40"/>
  <c r="P634" i="40" a="1"/>
  <c r="P634" i="40"/>
  <c r="O634" i="40" a="1"/>
  <c r="O634" i="40"/>
  <c r="N634" i="40" a="1"/>
  <c r="N634" i="40"/>
  <c r="M634" i="40" a="1"/>
  <c r="M634" i="40"/>
  <c r="L634" i="40" a="1"/>
  <c r="L634" i="40"/>
  <c r="K634" i="40" a="1"/>
  <c r="K634" i="40"/>
  <c r="J634" i="40" a="1"/>
  <c r="J634" i="40"/>
  <c r="I634" i="40" a="1"/>
  <c r="I634" i="40"/>
  <c r="H634" i="40" a="1"/>
  <c r="H634" i="40"/>
  <c r="S633" i="40" a="1"/>
  <c r="S633" i="40" s="1"/>
  <c r="R633" i="40" a="1"/>
  <c r="R633" i="40" s="1"/>
  <c r="Q633" i="40" a="1"/>
  <c r="Q633" i="40" s="1"/>
  <c r="P633" i="40" a="1"/>
  <c r="P633" i="40" s="1"/>
  <c r="O633" i="40" a="1"/>
  <c r="O633" i="40" s="1"/>
  <c r="N633" i="40" a="1"/>
  <c r="N633" i="40" s="1"/>
  <c r="M633" i="40" a="1"/>
  <c r="M633" i="40" s="1"/>
  <c r="L633" i="40" a="1"/>
  <c r="L633" i="40" s="1"/>
  <c r="K633" i="40" a="1"/>
  <c r="K633" i="40" s="1"/>
  <c r="J633" i="40" a="1"/>
  <c r="J633" i="40" s="1"/>
  <c r="I633" i="40" a="1"/>
  <c r="I633" i="40" s="1"/>
  <c r="H633" i="40" a="1"/>
  <c r="H633" i="40" s="1"/>
  <c r="S632" i="40"/>
  <c r="R632" i="40" a="1"/>
  <c r="R632" i="40" s="1"/>
  <c r="Q632" i="40" a="1"/>
  <c r="Q632" i="40" s="1"/>
  <c r="P632" i="40" a="1"/>
  <c r="P632" i="40" s="1"/>
  <c r="O632" i="40" a="1"/>
  <c r="O632" i="40" s="1"/>
  <c r="N632" i="40" a="1"/>
  <c r="N632" i="40" s="1"/>
  <c r="M632" i="40" a="1"/>
  <c r="M632" i="40" s="1"/>
  <c r="L632" i="40" a="1"/>
  <c r="L632" i="40" s="1"/>
  <c r="K632" i="40" a="1"/>
  <c r="K632" i="40" s="1"/>
  <c r="J632" i="40" a="1"/>
  <c r="J632" i="40" s="1"/>
  <c r="I632" i="40" a="1"/>
  <c r="I632" i="40" s="1"/>
  <c r="H632" i="40" a="1"/>
  <c r="H632" i="40" s="1"/>
  <c r="S631" i="40" a="1"/>
  <c r="S631" i="40"/>
  <c r="R631" i="40" a="1"/>
  <c r="R631" i="40"/>
  <c r="Q631" i="40" a="1"/>
  <c r="Q631" i="40"/>
  <c r="P631" i="40" a="1"/>
  <c r="P631" i="40"/>
  <c r="O631" i="40" a="1"/>
  <c r="O631" i="40"/>
  <c r="N631" i="40" a="1"/>
  <c r="N631" i="40"/>
  <c r="M631" i="40" a="1"/>
  <c r="M631" i="40"/>
  <c r="L631" i="40" a="1"/>
  <c r="L631" i="40"/>
  <c r="K631" i="40" a="1"/>
  <c r="K631" i="40"/>
  <c r="J631" i="40" a="1"/>
  <c r="J631" i="40"/>
  <c r="I631" i="40" a="1"/>
  <c r="I631" i="40"/>
  <c r="H631" i="40" a="1"/>
  <c r="H631" i="40"/>
  <c r="S630" i="40" a="1"/>
  <c r="S630" i="40" s="1"/>
  <c r="R630" i="40" a="1"/>
  <c r="R630" i="40" s="1"/>
  <c r="Q630" i="40" a="1"/>
  <c r="Q630" i="40" s="1"/>
  <c r="P630" i="40" a="1"/>
  <c r="P630" i="40" s="1"/>
  <c r="O630" i="40" a="1"/>
  <c r="O630" i="40" s="1"/>
  <c r="N630" i="40" a="1"/>
  <c r="N630" i="40" s="1"/>
  <c r="M630" i="40" a="1"/>
  <c r="M630" i="40" s="1"/>
  <c r="L630" i="40" a="1"/>
  <c r="L630" i="40" s="1"/>
  <c r="K630" i="40" a="1"/>
  <c r="K630" i="40" s="1"/>
  <c r="J630" i="40" a="1"/>
  <c r="J630" i="40" s="1"/>
  <c r="I630" i="40" a="1"/>
  <c r="I630" i="40" s="1"/>
  <c r="H630" i="40" a="1"/>
  <c r="H630" i="40" s="1"/>
  <c r="S629" i="40" a="1"/>
  <c r="S629" i="40"/>
  <c r="R629" i="40" a="1"/>
  <c r="R629" i="40"/>
  <c r="Q629" i="40" a="1"/>
  <c r="Q629" i="40"/>
  <c r="P629" i="40" a="1"/>
  <c r="P629" i="40"/>
  <c r="O629" i="40" a="1"/>
  <c r="O629" i="40"/>
  <c r="N629" i="40" a="1"/>
  <c r="N629" i="40"/>
  <c r="M629" i="40" a="1"/>
  <c r="M629" i="40"/>
  <c r="L629" i="40" a="1"/>
  <c r="L629" i="40"/>
  <c r="K629" i="40" a="1"/>
  <c r="K629" i="40"/>
  <c r="J629" i="40" a="1"/>
  <c r="J629" i="40"/>
  <c r="I629" i="40" a="1"/>
  <c r="I629" i="40"/>
  <c r="H629" i="40" a="1"/>
  <c r="H629" i="40"/>
  <c r="S628" i="40" a="1"/>
  <c r="S628" i="40" s="1"/>
  <c r="R628" i="40" a="1"/>
  <c r="R628" i="40" s="1"/>
  <c r="Q628" i="40" a="1"/>
  <c r="Q628" i="40" s="1"/>
  <c r="P628" i="40" a="1"/>
  <c r="P628" i="40" s="1"/>
  <c r="O628" i="40" a="1"/>
  <c r="O628" i="40" s="1"/>
  <c r="N628" i="40" a="1"/>
  <c r="N628" i="40" s="1"/>
  <c r="M628" i="40" a="1"/>
  <c r="M628" i="40" s="1"/>
  <c r="L628" i="40" a="1"/>
  <c r="L628" i="40" s="1"/>
  <c r="K628" i="40" a="1"/>
  <c r="K628" i="40" s="1"/>
  <c r="J628" i="40" a="1"/>
  <c r="J628" i="40" s="1"/>
  <c r="I628" i="40" a="1"/>
  <c r="I628" i="40" s="1"/>
  <c r="H628" i="40" a="1"/>
  <c r="H628" i="40" s="1"/>
  <c r="S627" i="40" a="1"/>
  <c r="S627" i="40"/>
  <c r="R627" i="40" a="1"/>
  <c r="R627" i="40"/>
  <c r="Q627" i="40" a="1"/>
  <c r="Q627" i="40"/>
  <c r="P627" i="40" a="1"/>
  <c r="P627" i="40"/>
  <c r="O627" i="40" a="1"/>
  <c r="O627" i="40"/>
  <c r="N627" i="40" a="1"/>
  <c r="N627" i="40"/>
  <c r="M627" i="40" a="1"/>
  <c r="M627" i="40"/>
  <c r="L627" i="40" a="1"/>
  <c r="L627" i="40"/>
  <c r="K627" i="40" a="1"/>
  <c r="K627" i="40"/>
  <c r="J627" i="40" a="1"/>
  <c r="J627" i="40"/>
  <c r="I627" i="40" a="1"/>
  <c r="I627" i="40"/>
  <c r="T627" i="40" s="1"/>
  <c r="H627" i="40"/>
  <c r="S626" i="40" a="1"/>
  <c r="S626" i="40" s="1"/>
  <c r="R626" i="40" a="1"/>
  <c r="R626" i="40" s="1"/>
  <c r="Q626" i="40" a="1"/>
  <c r="Q626" i="40" s="1"/>
  <c r="P626" i="40" a="1"/>
  <c r="P626" i="40" s="1"/>
  <c r="O626" i="40" a="1"/>
  <c r="O626" i="40" s="1"/>
  <c r="N626" i="40" a="1"/>
  <c r="N626" i="40" s="1"/>
  <c r="M626" i="40" a="1"/>
  <c r="M626" i="40" s="1"/>
  <c r="L626" i="40" a="1"/>
  <c r="L626" i="40" s="1"/>
  <c r="K626" i="40" a="1"/>
  <c r="K626" i="40" s="1"/>
  <c r="J626" i="40" a="1"/>
  <c r="J626" i="40" s="1"/>
  <c r="I626" i="40" a="1"/>
  <c r="I626" i="40" s="1"/>
  <c r="H626" i="40" a="1"/>
  <c r="H626" i="40" s="1"/>
  <c r="S625" i="40" a="1"/>
  <c r="S625" i="40" s="1"/>
  <c r="R625" i="40" a="1"/>
  <c r="R625" i="40" s="1"/>
  <c r="Q625" i="40" a="1"/>
  <c r="Q625" i="40" s="1"/>
  <c r="P625" i="40" a="1"/>
  <c r="P625" i="40" s="1"/>
  <c r="O625" i="40" a="1"/>
  <c r="O625" i="40" s="1"/>
  <c r="N625" i="40" a="1"/>
  <c r="N625" i="40" s="1"/>
  <c r="M625" i="40" a="1"/>
  <c r="M625" i="40" s="1"/>
  <c r="L625" i="40" a="1"/>
  <c r="L625" i="40" s="1"/>
  <c r="K625" i="40" a="1"/>
  <c r="K625" i="40" s="1"/>
  <c r="J625" i="40" a="1"/>
  <c r="J625" i="40" s="1"/>
  <c r="I625" i="40" a="1"/>
  <c r="I625" i="40" s="1"/>
  <c r="H625" i="40" a="1"/>
  <c r="H625" i="40" s="1"/>
  <c r="S624" i="40" a="1"/>
  <c r="S624" i="40" s="1"/>
  <c r="R624" i="40" a="1"/>
  <c r="R624" i="40" s="1"/>
  <c r="Q624" i="40" a="1"/>
  <c r="Q624" i="40" s="1"/>
  <c r="P624" i="40" a="1"/>
  <c r="P624" i="40" s="1"/>
  <c r="O624" i="40" a="1"/>
  <c r="O624" i="40" s="1"/>
  <c r="N624" i="40" a="1"/>
  <c r="N624" i="40" s="1"/>
  <c r="M624" i="40" a="1"/>
  <c r="M624" i="40" s="1"/>
  <c r="L624" i="40" a="1"/>
  <c r="L624" i="40" s="1"/>
  <c r="K624" i="40" a="1"/>
  <c r="K624" i="40" s="1"/>
  <c r="J624" i="40" a="1"/>
  <c r="J624" i="40" s="1"/>
  <c r="I624" i="40" a="1"/>
  <c r="I624" i="40" s="1"/>
  <c r="H624" i="40" a="1"/>
  <c r="H624" i="40" s="1"/>
  <c r="S623" i="40" a="1"/>
  <c r="S623" i="40" s="1"/>
  <c r="R623" i="40" a="1"/>
  <c r="R623" i="40" s="1"/>
  <c r="Q623" i="40" a="1"/>
  <c r="Q623" i="40" s="1"/>
  <c r="P623" i="40" a="1"/>
  <c r="P623" i="40" s="1"/>
  <c r="O623" i="40" a="1"/>
  <c r="O623" i="40" s="1"/>
  <c r="N623" i="40" a="1"/>
  <c r="N623" i="40" s="1"/>
  <c r="M623" i="40" a="1"/>
  <c r="M623" i="40" s="1"/>
  <c r="L623" i="40" a="1"/>
  <c r="L623" i="40" s="1"/>
  <c r="K623" i="40" a="1"/>
  <c r="K623" i="40" s="1"/>
  <c r="J623" i="40" a="1"/>
  <c r="J623" i="40" s="1"/>
  <c r="I623" i="40" a="1"/>
  <c r="I623" i="40" s="1"/>
  <c r="H623" i="40" a="1"/>
  <c r="H623" i="40" s="1"/>
  <c r="S622" i="40" a="1"/>
  <c r="S622" i="40" s="1"/>
  <c r="R622" i="40" a="1"/>
  <c r="R622" i="40" s="1"/>
  <c r="Q622" i="40" a="1"/>
  <c r="Q622" i="40" s="1"/>
  <c r="P622" i="40" a="1"/>
  <c r="P622" i="40" s="1"/>
  <c r="O622" i="40" a="1"/>
  <c r="O622" i="40" s="1"/>
  <c r="N622" i="40" a="1"/>
  <c r="N622" i="40" s="1"/>
  <c r="M622" i="40" a="1"/>
  <c r="M622" i="40" s="1"/>
  <c r="L622" i="40" a="1"/>
  <c r="L622" i="40" s="1"/>
  <c r="K622" i="40" a="1"/>
  <c r="K622" i="40" s="1"/>
  <c r="J622" i="40" a="1"/>
  <c r="J622" i="40" s="1"/>
  <c r="I622" i="40" a="1"/>
  <c r="I622" i="40" s="1"/>
  <c r="H622" i="40" a="1"/>
  <c r="H622" i="40" s="1"/>
  <c r="S621" i="40" a="1"/>
  <c r="S621" i="40" s="1"/>
  <c r="R621" i="40" a="1"/>
  <c r="R621" i="40" s="1"/>
  <c r="Q621" i="40" a="1"/>
  <c r="Q621" i="40" s="1"/>
  <c r="P621" i="40" a="1"/>
  <c r="P621" i="40" s="1"/>
  <c r="O621" i="40" a="1"/>
  <c r="O621" i="40" s="1"/>
  <c r="N621" i="40" a="1"/>
  <c r="N621" i="40" s="1"/>
  <c r="M621" i="40" a="1"/>
  <c r="M621" i="40" s="1"/>
  <c r="L621" i="40" a="1"/>
  <c r="L621" i="40" s="1"/>
  <c r="K621" i="40" a="1"/>
  <c r="K621" i="40" s="1"/>
  <c r="J621" i="40" a="1"/>
  <c r="J621" i="40" s="1"/>
  <c r="I621" i="40" a="1"/>
  <c r="I621" i="40" s="1"/>
  <c r="H621" i="40" a="1"/>
  <c r="H621" i="40" s="1"/>
  <c r="S620" i="40" a="1"/>
  <c r="S620" i="40" s="1"/>
  <c r="R620" i="40" a="1"/>
  <c r="R620" i="40" s="1"/>
  <c r="Q620" i="40" a="1"/>
  <c r="Q620" i="40" s="1"/>
  <c r="P620" i="40" a="1"/>
  <c r="P620" i="40" s="1"/>
  <c r="O620" i="40" a="1"/>
  <c r="O620" i="40" s="1"/>
  <c r="N620" i="40" a="1"/>
  <c r="N620" i="40" s="1"/>
  <c r="M620" i="40" a="1"/>
  <c r="M620" i="40" s="1"/>
  <c r="L620" i="40" a="1"/>
  <c r="L620" i="40" s="1"/>
  <c r="K620" i="40" a="1"/>
  <c r="K620" i="40" s="1"/>
  <c r="J620" i="40" a="1"/>
  <c r="J620" i="40" s="1"/>
  <c r="I620" i="40" a="1"/>
  <c r="I620" i="40" s="1"/>
  <c r="H620" i="40" a="1"/>
  <c r="H620" i="40" s="1"/>
  <c r="S619" i="40" a="1"/>
  <c r="S619" i="40" s="1"/>
  <c r="R619" i="40" a="1"/>
  <c r="R619" i="40" s="1"/>
  <c r="Q619" i="40" a="1"/>
  <c r="Q619" i="40" s="1"/>
  <c r="P619" i="40" a="1"/>
  <c r="P619" i="40" s="1"/>
  <c r="O619" i="40" a="1"/>
  <c r="O619" i="40" s="1"/>
  <c r="N619" i="40" a="1"/>
  <c r="N619" i="40" s="1"/>
  <c r="M619" i="40" a="1"/>
  <c r="M619" i="40" s="1"/>
  <c r="L619" i="40" a="1"/>
  <c r="L619" i="40" s="1"/>
  <c r="K619" i="40" a="1"/>
  <c r="K619" i="40" s="1"/>
  <c r="J619" i="40" a="1"/>
  <c r="J619" i="40" s="1"/>
  <c r="I619" i="40" a="1"/>
  <c r="I619" i="40" s="1"/>
  <c r="H619" i="40" a="1"/>
  <c r="H619" i="40" s="1"/>
  <c r="S618" i="40" a="1"/>
  <c r="S618" i="40" s="1"/>
  <c r="R618" i="40" a="1"/>
  <c r="R618" i="40" s="1"/>
  <c r="Q618" i="40" a="1"/>
  <c r="Q618" i="40" s="1"/>
  <c r="P618" i="40" a="1"/>
  <c r="P618" i="40" s="1"/>
  <c r="O618" i="40" a="1"/>
  <c r="O618" i="40" s="1"/>
  <c r="N618" i="40" a="1"/>
  <c r="N618" i="40" s="1"/>
  <c r="M618" i="40" a="1"/>
  <c r="M618" i="40" s="1"/>
  <c r="L618" i="40" a="1"/>
  <c r="L618" i="40" s="1"/>
  <c r="K618" i="40" a="1"/>
  <c r="K618" i="40" s="1"/>
  <c r="J618" i="40" a="1"/>
  <c r="J618" i="40" s="1"/>
  <c r="I618" i="40" a="1"/>
  <c r="I618" i="40" s="1"/>
  <c r="H618" i="40" a="1"/>
  <c r="H618" i="40" s="1"/>
  <c r="S617" i="40" a="1"/>
  <c r="S617" i="40" s="1"/>
  <c r="R617" i="40" a="1"/>
  <c r="R617" i="40" s="1"/>
  <c r="Q617" i="40" a="1"/>
  <c r="Q617" i="40" s="1"/>
  <c r="P617" i="40" a="1"/>
  <c r="P617" i="40" s="1"/>
  <c r="O617" i="40" a="1"/>
  <c r="O617" i="40" s="1"/>
  <c r="N617" i="40" a="1"/>
  <c r="N617" i="40" s="1"/>
  <c r="M617" i="40" a="1"/>
  <c r="M617" i="40" s="1"/>
  <c r="L617" i="40" a="1"/>
  <c r="L617" i="40" s="1"/>
  <c r="K617" i="40" a="1"/>
  <c r="K617" i="40" s="1"/>
  <c r="J617" i="40" a="1"/>
  <c r="J617" i="40" s="1"/>
  <c r="I617" i="40" a="1"/>
  <c r="I617" i="40" s="1"/>
  <c r="H617" i="40" a="1"/>
  <c r="H617" i="40" s="1"/>
  <c r="S616" i="40" a="1"/>
  <c r="S616" i="40" s="1"/>
  <c r="R616" i="40" a="1"/>
  <c r="R616" i="40" s="1"/>
  <c r="Q616" i="40" a="1"/>
  <c r="Q616" i="40" s="1"/>
  <c r="P616" i="40" a="1"/>
  <c r="P616" i="40" s="1"/>
  <c r="O616" i="40" a="1"/>
  <c r="O616" i="40" s="1"/>
  <c r="N616" i="40" a="1"/>
  <c r="N616" i="40" s="1"/>
  <c r="M616" i="40" a="1"/>
  <c r="M616" i="40" s="1"/>
  <c r="L616" i="40" a="1"/>
  <c r="L616" i="40" s="1"/>
  <c r="K616" i="40" a="1"/>
  <c r="K616" i="40" s="1"/>
  <c r="J616" i="40" a="1"/>
  <c r="J616" i="40" s="1"/>
  <c r="I616" i="40" a="1"/>
  <c r="I616" i="40" s="1"/>
  <c r="H616" i="40" a="1"/>
  <c r="H616" i="40" s="1"/>
  <c r="S615" i="40" a="1"/>
  <c r="S615" i="40" s="1"/>
  <c r="R615" i="40" a="1"/>
  <c r="R615" i="40" s="1"/>
  <c r="Q615" i="40" a="1"/>
  <c r="Q615" i="40" s="1"/>
  <c r="P615" i="40" a="1"/>
  <c r="P615" i="40" s="1"/>
  <c r="O615" i="40" a="1"/>
  <c r="O615" i="40" s="1"/>
  <c r="N615" i="40" a="1"/>
  <c r="N615" i="40" s="1"/>
  <c r="M615" i="40" a="1"/>
  <c r="M615" i="40" s="1"/>
  <c r="L615" i="40" a="1"/>
  <c r="L615" i="40" s="1"/>
  <c r="K615" i="40" a="1"/>
  <c r="K615" i="40" s="1"/>
  <c r="J615" i="40" a="1"/>
  <c r="J615" i="40" s="1"/>
  <c r="I615" i="40" a="1"/>
  <c r="I615" i="40" s="1"/>
  <c r="H615" i="40" a="1"/>
  <c r="H615" i="40" s="1"/>
  <c r="S614" i="40" a="1"/>
  <c r="S614" i="40" s="1"/>
  <c r="R614" i="40" a="1"/>
  <c r="R614" i="40" s="1"/>
  <c r="Q614" i="40" a="1"/>
  <c r="Q614" i="40" s="1"/>
  <c r="P614" i="40" a="1"/>
  <c r="P614" i="40" s="1"/>
  <c r="O614" i="40" a="1"/>
  <c r="O614" i="40" s="1"/>
  <c r="N614" i="40" a="1"/>
  <c r="N614" i="40" s="1"/>
  <c r="M614" i="40" a="1"/>
  <c r="M614" i="40" s="1"/>
  <c r="L614" i="40" a="1"/>
  <c r="L614" i="40" s="1"/>
  <c r="K614" i="40" a="1"/>
  <c r="K614" i="40" s="1"/>
  <c r="J614" i="40" a="1"/>
  <c r="J614" i="40" s="1"/>
  <c r="I614" i="40" a="1"/>
  <c r="I614" i="40" s="1"/>
  <c r="H614" i="40" a="1"/>
  <c r="H614" i="40" s="1"/>
  <c r="S613" i="40" a="1"/>
  <c r="S613" i="40" s="1"/>
  <c r="R613" i="40" a="1"/>
  <c r="R613" i="40" s="1"/>
  <c r="Q613" i="40" a="1"/>
  <c r="Q613" i="40" s="1"/>
  <c r="P613" i="40" a="1"/>
  <c r="P613" i="40" s="1"/>
  <c r="O613" i="40" a="1"/>
  <c r="O613" i="40" s="1"/>
  <c r="N613" i="40" a="1"/>
  <c r="N613" i="40" s="1"/>
  <c r="M613" i="40" a="1"/>
  <c r="M613" i="40" s="1"/>
  <c r="L613" i="40" a="1"/>
  <c r="L613" i="40" s="1"/>
  <c r="K613" i="40" a="1"/>
  <c r="K613" i="40" s="1"/>
  <c r="J613" i="40" a="1"/>
  <c r="J613" i="40" s="1"/>
  <c r="I613" i="40" a="1"/>
  <c r="I613" i="40" s="1"/>
  <c r="H613" i="40" a="1"/>
  <c r="H613" i="40" s="1"/>
  <c r="S612" i="40" a="1"/>
  <c r="S612" i="40" s="1"/>
  <c r="R612" i="40" a="1"/>
  <c r="R612" i="40" s="1"/>
  <c r="Q612" i="40" a="1"/>
  <c r="Q612" i="40" s="1"/>
  <c r="P612" i="40" a="1"/>
  <c r="P612" i="40" s="1"/>
  <c r="O612" i="40" a="1"/>
  <c r="O612" i="40" s="1"/>
  <c r="N612" i="40" a="1"/>
  <c r="N612" i="40" s="1"/>
  <c r="M612" i="40" a="1"/>
  <c r="M612" i="40" s="1"/>
  <c r="L612" i="40" a="1"/>
  <c r="L612" i="40" s="1"/>
  <c r="K612" i="40" a="1"/>
  <c r="K612" i="40" s="1"/>
  <c r="J612" i="40" a="1"/>
  <c r="J612" i="40" s="1"/>
  <c r="I612" i="40" a="1"/>
  <c r="I612" i="40" s="1"/>
  <c r="H612" i="40" a="1"/>
  <c r="H612" i="40" s="1"/>
  <c r="S611" i="40" a="1"/>
  <c r="S611" i="40" s="1"/>
  <c r="R611" i="40" a="1"/>
  <c r="R611" i="40" s="1"/>
  <c r="Q611" i="40" a="1"/>
  <c r="Q611" i="40" s="1"/>
  <c r="P611" i="40" a="1"/>
  <c r="P611" i="40" s="1"/>
  <c r="O611" i="40" a="1"/>
  <c r="O611" i="40" s="1"/>
  <c r="N611" i="40" a="1"/>
  <c r="N611" i="40" s="1"/>
  <c r="M611" i="40" a="1"/>
  <c r="M611" i="40" s="1"/>
  <c r="L611" i="40" a="1"/>
  <c r="L611" i="40" s="1"/>
  <c r="K611" i="40" a="1"/>
  <c r="K611" i="40" s="1"/>
  <c r="J611" i="40" a="1"/>
  <c r="J611" i="40" s="1"/>
  <c r="I611" i="40" a="1"/>
  <c r="I611" i="40" s="1"/>
  <c r="H611" i="40" a="1"/>
  <c r="H611" i="40" s="1"/>
  <c r="S610" i="40" a="1"/>
  <c r="S610" i="40" s="1"/>
  <c r="R610" i="40" a="1"/>
  <c r="R610" i="40" s="1"/>
  <c r="Q610" i="40" a="1"/>
  <c r="Q610" i="40" s="1"/>
  <c r="P610" i="40" a="1"/>
  <c r="P610" i="40" s="1"/>
  <c r="O610" i="40" a="1"/>
  <c r="O610" i="40" s="1"/>
  <c r="N610" i="40" a="1"/>
  <c r="N610" i="40" s="1"/>
  <c r="M610" i="40" a="1"/>
  <c r="M610" i="40" s="1"/>
  <c r="L610" i="40" a="1"/>
  <c r="L610" i="40" s="1"/>
  <c r="K610" i="40" a="1"/>
  <c r="K610" i="40" s="1"/>
  <c r="J610" i="40" a="1"/>
  <c r="J610" i="40" s="1"/>
  <c r="I610" i="40" a="1"/>
  <c r="I610" i="40" s="1"/>
  <c r="H610" i="40" a="1"/>
  <c r="H610" i="40" s="1"/>
  <c r="S609" i="40" a="1"/>
  <c r="S609" i="40" s="1"/>
  <c r="R609" i="40" a="1"/>
  <c r="R609" i="40" s="1"/>
  <c r="Q609" i="40" a="1"/>
  <c r="Q609" i="40" s="1"/>
  <c r="P609" i="40" a="1"/>
  <c r="P609" i="40" s="1"/>
  <c r="O609" i="40" a="1"/>
  <c r="O609" i="40" s="1"/>
  <c r="N609" i="40" a="1"/>
  <c r="N609" i="40" s="1"/>
  <c r="M609" i="40" a="1"/>
  <c r="M609" i="40" s="1"/>
  <c r="L609" i="40" a="1"/>
  <c r="L609" i="40" s="1"/>
  <c r="K609" i="40" a="1"/>
  <c r="K609" i="40" s="1"/>
  <c r="J609" i="40" a="1"/>
  <c r="J609" i="40" s="1"/>
  <c r="I609" i="40" a="1"/>
  <c r="I609" i="40" s="1"/>
  <c r="H609" i="40" a="1"/>
  <c r="H609" i="40" s="1"/>
  <c r="S608" i="40" a="1"/>
  <c r="S608" i="40" s="1"/>
  <c r="R608" i="40" a="1"/>
  <c r="R608" i="40" s="1"/>
  <c r="Q608" i="40" a="1"/>
  <c r="Q608" i="40" s="1"/>
  <c r="P608" i="40" a="1"/>
  <c r="P608" i="40" s="1"/>
  <c r="O608" i="40" a="1"/>
  <c r="O608" i="40" s="1"/>
  <c r="N608" i="40" a="1"/>
  <c r="N608" i="40" s="1"/>
  <c r="M608" i="40" a="1"/>
  <c r="M608" i="40" s="1"/>
  <c r="L608" i="40" a="1"/>
  <c r="L608" i="40" s="1"/>
  <c r="K608" i="40" a="1"/>
  <c r="K608" i="40" s="1"/>
  <c r="J608" i="40" a="1"/>
  <c r="J608" i="40" s="1"/>
  <c r="I608" i="40" a="1"/>
  <c r="I608" i="40" s="1"/>
  <c r="H608" i="40" a="1"/>
  <c r="H608" i="40" s="1"/>
  <c r="S607" i="40" a="1"/>
  <c r="S607" i="40" s="1"/>
  <c r="R607" i="40" a="1"/>
  <c r="R607" i="40" s="1"/>
  <c r="Q607" i="40" a="1"/>
  <c r="Q607" i="40" s="1"/>
  <c r="P607" i="40" a="1"/>
  <c r="P607" i="40" s="1"/>
  <c r="O607" i="40" a="1"/>
  <c r="O607" i="40" s="1"/>
  <c r="N607" i="40" a="1"/>
  <c r="N607" i="40" s="1"/>
  <c r="M607" i="40" a="1"/>
  <c r="M607" i="40" s="1"/>
  <c r="L607" i="40" a="1"/>
  <c r="L607" i="40" s="1"/>
  <c r="K607" i="40" a="1"/>
  <c r="K607" i="40" s="1"/>
  <c r="J607" i="40" a="1"/>
  <c r="J607" i="40" s="1"/>
  <c r="I607" i="40" a="1"/>
  <c r="I607" i="40" s="1"/>
  <c r="H607" i="40" a="1"/>
  <c r="H607" i="40" s="1"/>
  <c r="S606" i="40" a="1"/>
  <c r="S606" i="40" s="1"/>
  <c r="R606" i="40" a="1"/>
  <c r="R606" i="40" s="1"/>
  <c r="Q606" i="40" a="1"/>
  <c r="Q606" i="40" s="1"/>
  <c r="P606" i="40" a="1"/>
  <c r="P606" i="40" s="1"/>
  <c r="O606" i="40" a="1"/>
  <c r="O606" i="40" s="1"/>
  <c r="N606" i="40" a="1"/>
  <c r="N606" i="40" s="1"/>
  <c r="M606" i="40" a="1"/>
  <c r="M606" i="40" s="1"/>
  <c r="L606" i="40" a="1"/>
  <c r="L606" i="40" s="1"/>
  <c r="K606" i="40" a="1"/>
  <c r="K606" i="40" s="1"/>
  <c r="J606" i="40" a="1"/>
  <c r="J606" i="40" s="1"/>
  <c r="I606" i="40" a="1"/>
  <c r="I606" i="40" s="1"/>
  <c r="H606" i="40" a="1"/>
  <c r="H606" i="40" s="1"/>
  <c r="S605" i="40" a="1"/>
  <c r="S605" i="40" s="1"/>
  <c r="R605" i="40" a="1"/>
  <c r="R605" i="40" s="1"/>
  <c r="Q605" i="40" a="1"/>
  <c r="Q605" i="40" s="1"/>
  <c r="P605" i="40" a="1"/>
  <c r="P605" i="40" s="1"/>
  <c r="O605" i="40" a="1"/>
  <c r="O605" i="40" s="1"/>
  <c r="N605" i="40" a="1"/>
  <c r="N605" i="40" s="1"/>
  <c r="M605" i="40" a="1"/>
  <c r="M605" i="40" s="1"/>
  <c r="L605" i="40" a="1"/>
  <c r="L605" i="40" s="1"/>
  <c r="K605" i="40" a="1"/>
  <c r="K605" i="40" s="1"/>
  <c r="J605" i="40" a="1"/>
  <c r="J605" i="40" s="1"/>
  <c r="I605" i="40" a="1"/>
  <c r="I605" i="40" s="1"/>
  <c r="H605" i="40" a="1"/>
  <c r="H605" i="40" s="1"/>
  <c r="S604" i="40" a="1"/>
  <c r="S604" i="40" s="1"/>
  <c r="R604" i="40" a="1"/>
  <c r="R604" i="40" s="1"/>
  <c r="Q604" i="40" a="1"/>
  <c r="Q604" i="40" s="1"/>
  <c r="P604" i="40" a="1"/>
  <c r="P604" i="40" s="1"/>
  <c r="O604" i="40" a="1"/>
  <c r="O604" i="40" s="1"/>
  <c r="N604" i="40" a="1"/>
  <c r="N604" i="40" s="1"/>
  <c r="M604" i="40" a="1"/>
  <c r="M604" i="40" s="1"/>
  <c r="L604" i="40" a="1"/>
  <c r="L604" i="40" s="1"/>
  <c r="K604" i="40" a="1"/>
  <c r="K604" i="40" s="1"/>
  <c r="J604" i="40" a="1"/>
  <c r="J604" i="40" s="1"/>
  <c r="I604" i="40" a="1"/>
  <c r="I604" i="40" s="1"/>
  <c r="H604" i="40" a="1"/>
  <c r="H604" i="40" s="1"/>
  <c r="S603" i="40" a="1"/>
  <c r="S603" i="40" s="1"/>
  <c r="R603" i="40" a="1"/>
  <c r="R603" i="40" s="1"/>
  <c r="Q603" i="40" a="1"/>
  <c r="Q603" i="40" s="1"/>
  <c r="P603" i="40" a="1"/>
  <c r="P603" i="40" s="1"/>
  <c r="O603" i="40" a="1"/>
  <c r="O603" i="40" s="1"/>
  <c r="N603" i="40" a="1"/>
  <c r="N603" i="40" s="1"/>
  <c r="M603" i="40" a="1"/>
  <c r="M603" i="40" s="1"/>
  <c r="L603" i="40" a="1"/>
  <c r="L603" i="40" s="1"/>
  <c r="K603" i="40" a="1"/>
  <c r="K603" i="40" s="1"/>
  <c r="J603" i="40" a="1"/>
  <c r="J603" i="40" s="1"/>
  <c r="I603" i="40" a="1"/>
  <c r="I603" i="40" s="1"/>
  <c r="H603" i="40" a="1"/>
  <c r="H603" i="40" s="1"/>
  <c r="S602" i="40" a="1"/>
  <c r="S602" i="40" s="1"/>
  <c r="R602" i="40" a="1"/>
  <c r="R602" i="40" s="1"/>
  <c r="Q602" i="40" a="1"/>
  <c r="Q602" i="40" s="1"/>
  <c r="P602" i="40" a="1"/>
  <c r="P602" i="40" s="1"/>
  <c r="O602" i="40" a="1"/>
  <c r="O602" i="40" s="1"/>
  <c r="N602" i="40" a="1"/>
  <c r="N602" i="40" s="1"/>
  <c r="M602" i="40" a="1"/>
  <c r="M602" i="40" s="1"/>
  <c r="L602" i="40" a="1"/>
  <c r="L602" i="40" s="1"/>
  <c r="K602" i="40" a="1"/>
  <c r="K602" i="40" s="1"/>
  <c r="J602" i="40" a="1"/>
  <c r="J602" i="40" s="1"/>
  <c r="I602" i="40" a="1"/>
  <c r="I602" i="40" s="1"/>
  <c r="H602" i="40" a="1"/>
  <c r="H602" i="40" s="1"/>
  <c r="S601" i="40" a="1"/>
  <c r="S601" i="40" s="1"/>
  <c r="R601" i="40" a="1"/>
  <c r="R601" i="40" s="1"/>
  <c r="Q601" i="40" a="1"/>
  <c r="Q601" i="40" s="1"/>
  <c r="P601" i="40" a="1"/>
  <c r="P601" i="40" s="1"/>
  <c r="O601" i="40" a="1"/>
  <c r="O601" i="40" s="1"/>
  <c r="N601" i="40" a="1"/>
  <c r="N601" i="40" s="1"/>
  <c r="M601" i="40" a="1"/>
  <c r="M601" i="40" s="1"/>
  <c r="L601" i="40" a="1"/>
  <c r="L601" i="40" s="1"/>
  <c r="K601" i="40" a="1"/>
  <c r="K601" i="40" s="1"/>
  <c r="J601" i="40" a="1"/>
  <c r="J601" i="40" s="1"/>
  <c r="I601" i="40" a="1"/>
  <c r="I601" i="40" s="1"/>
  <c r="H601" i="40" a="1"/>
  <c r="H601" i="40" s="1"/>
  <c r="S600" i="40" a="1"/>
  <c r="S600" i="40" s="1"/>
  <c r="R600" i="40" a="1"/>
  <c r="R600" i="40" s="1"/>
  <c r="Q600" i="40" a="1"/>
  <c r="Q600" i="40" s="1"/>
  <c r="P600" i="40" a="1"/>
  <c r="P600" i="40" s="1"/>
  <c r="O600" i="40" a="1"/>
  <c r="O600" i="40" s="1"/>
  <c r="N600" i="40" a="1"/>
  <c r="N600" i="40" s="1"/>
  <c r="M600" i="40" a="1"/>
  <c r="M600" i="40" s="1"/>
  <c r="L600" i="40" a="1"/>
  <c r="L600" i="40" s="1"/>
  <c r="K600" i="40" a="1"/>
  <c r="K600" i="40" s="1"/>
  <c r="J600" i="40" a="1"/>
  <c r="J600" i="40" s="1"/>
  <c r="I600" i="40" a="1"/>
  <c r="I600" i="40" s="1"/>
  <c r="H600" i="40" a="1"/>
  <c r="H600" i="40" s="1"/>
  <c r="S599" i="40" a="1"/>
  <c r="S599" i="40" s="1"/>
  <c r="R599" i="40" a="1"/>
  <c r="R599" i="40" s="1"/>
  <c r="Q599" i="40" a="1"/>
  <c r="Q599" i="40" s="1"/>
  <c r="P599" i="40" a="1"/>
  <c r="P599" i="40" s="1"/>
  <c r="O599" i="40" a="1"/>
  <c r="O599" i="40" s="1"/>
  <c r="N599" i="40" a="1"/>
  <c r="N599" i="40" s="1"/>
  <c r="M599" i="40" a="1"/>
  <c r="M599" i="40" s="1"/>
  <c r="L599" i="40" a="1"/>
  <c r="L599" i="40" s="1"/>
  <c r="K599" i="40" a="1"/>
  <c r="K599" i="40" s="1"/>
  <c r="J599" i="40" a="1"/>
  <c r="J599" i="40" s="1"/>
  <c r="I599" i="40" a="1"/>
  <c r="I599" i="40" s="1"/>
  <c r="H599" i="40" a="1"/>
  <c r="H599" i="40" s="1"/>
  <c r="S598" i="40" a="1"/>
  <c r="S598" i="40" s="1"/>
  <c r="R598" i="40" a="1"/>
  <c r="R598" i="40" s="1"/>
  <c r="Q598" i="40" a="1"/>
  <c r="Q598" i="40" s="1"/>
  <c r="P598" i="40" a="1"/>
  <c r="P598" i="40" s="1"/>
  <c r="O598" i="40" a="1"/>
  <c r="O598" i="40" s="1"/>
  <c r="N598" i="40" a="1"/>
  <c r="N598" i="40" s="1"/>
  <c r="M598" i="40" a="1"/>
  <c r="M598" i="40" s="1"/>
  <c r="L598" i="40" a="1"/>
  <c r="L598" i="40" s="1"/>
  <c r="K598" i="40" a="1"/>
  <c r="K598" i="40" s="1"/>
  <c r="J598" i="40" a="1"/>
  <c r="J598" i="40" s="1"/>
  <c r="I598" i="40" a="1"/>
  <c r="I598" i="40" s="1"/>
  <c r="H598" i="40" a="1"/>
  <c r="H598" i="40" s="1"/>
  <c r="S597" i="40" a="1"/>
  <c r="S597" i="40" s="1"/>
  <c r="R597" i="40" a="1"/>
  <c r="R597" i="40" s="1"/>
  <c r="Q597" i="40" a="1"/>
  <c r="Q597" i="40" s="1"/>
  <c r="P597" i="40" a="1"/>
  <c r="P597" i="40" s="1"/>
  <c r="O597" i="40" a="1"/>
  <c r="O597" i="40" s="1"/>
  <c r="N597" i="40" a="1"/>
  <c r="N597" i="40" s="1"/>
  <c r="M597" i="40" a="1"/>
  <c r="M597" i="40" s="1"/>
  <c r="L597" i="40" a="1"/>
  <c r="L597" i="40" s="1"/>
  <c r="K597" i="40" a="1"/>
  <c r="K597" i="40" s="1"/>
  <c r="J597" i="40" a="1"/>
  <c r="J597" i="40" s="1"/>
  <c r="I597" i="40" a="1"/>
  <c r="I597" i="40" s="1"/>
  <c r="H597" i="40" a="1"/>
  <c r="H597" i="40" s="1"/>
  <c r="S596" i="40" a="1"/>
  <c r="S596" i="40" s="1"/>
  <c r="R596" i="40" a="1"/>
  <c r="R596" i="40" s="1"/>
  <c r="Q596" i="40" a="1"/>
  <c r="Q596" i="40" s="1"/>
  <c r="P596" i="40" a="1"/>
  <c r="P596" i="40" s="1"/>
  <c r="O596" i="40" a="1"/>
  <c r="O596" i="40" s="1"/>
  <c r="N596" i="40" a="1"/>
  <c r="N596" i="40" s="1"/>
  <c r="M596" i="40" a="1"/>
  <c r="M596" i="40" s="1"/>
  <c r="L596" i="40" a="1"/>
  <c r="L596" i="40" s="1"/>
  <c r="K596" i="40" a="1"/>
  <c r="K596" i="40" s="1"/>
  <c r="J596" i="40" a="1"/>
  <c r="J596" i="40" s="1"/>
  <c r="I596" i="40" a="1"/>
  <c r="I596" i="40" s="1"/>
  <c r="H596" i="40" a="1"/>
  <c r="H596" i="40" s="1"/>
  <c r="S595" i="40" a="1"/>
  <c r="S595" i="40" s="1"/>
  <c r="R595" i="40" a="1"/>
  <c r="R595" i="40" s="1"/>
  <c r="Q595" i="40" a="1"/>
  <c r="Q595" i="40" s="1"/>
  <c r="P595" i="40" a="1"/>
  <c r="P595" i="40" s="1"/>
  <c r="O595" i="40" a="1"/>
  <c r="O595" i="40" s="1"/>
  <c r="N595" i="40" a="1"/>
  <c r="N595" i="40" s="1"/>
  <c r="M595" i="40" a="1"/>
  <c r="M595" i="40" s="1"/>
  <c r="L595" i="40" a="1"/>
  <c r="L595" i="40" s="1"/>
  <c r="K595" i="40" a="1"/>
  <c r="K595" i="40" s="1"/>
  <c r="J595" i="40" a="1"/>
  <c r="J595" i="40" s="1"/>
  <c r="I595" i="40" a="1"/>
  <c r="I595" i="40" s="1"/>
  <c r="H595" i="40" a="1"/>
  <c r="H595" i="40" s="1"/>
  <c r="S594" i="40" a="1"/>
  <c r="S594" i="40" s="1"/>
  <c r="R594" i="40" a="1"/>
  <c r="R594" i="40" s="1"/>
  <c r="Q594" i="40" a="1"/>
  <c r="Q594" i="40" s="1"/>
  <c r="P594" i="40" a="1"/>
  <c r="P594" i="40" s="1"/>
  <c r="O594" i="40" a="1"/>
  <c r="O594" i="40" s="1"/>
  <c r="N594" i="40" a="1"/>
  <c r="N594" i="40" s="1"/>
  <c r="M594" i="40" a="1"/>
  <c r="M594" i="40" s="1"/>
  <c r="L594" i="40" a="1"/>
  <c r="L594" i="40" s="1"/>
  <c r="K594" i="40" a="1"/>
  <c r="K594" i="40" s="1"/>
  <c r="J594" i="40" a="1"/>
  <c r="J594" i="40" s="1"/>
  <c r="I594" i="40" a="1"/>
  <c r="I594" i="40" s="1"/>
  <c r="H594" i="40" a="1"/>
  <c r="H594" i="40" s="1"/>
  <c r="S593" i="40" a="1"/>
  <c r="S593" i="40" s="1"/>
  <c r="R593" i="40" a="1"/>
  <c r="R593" i="40" s="1"/>
  <c r="Q593" i="40" a="1"/>
  <c r="Q593" i="40" s="1"/>
  <c r="P593" i="40" a="1"/>
  <c r="P593" i="40" s="1"/>
  <c r="O593" i="40" a="1"/>
  <c r="O593" i="40" s="1"/>
  <c r="N593" i="40" a="1"/>
  <c r="N593" i="40" s="1"/>
  <c r="M593" i="40" a="1"/>
  <c r="M593" i="40" s="1"/>
  <c r="L593" i="40" a="1"/>
  <c r="L593" i="40" s="1"/>
  <c r="K593" i="40" a="1"/>
  <c r="K593" i="40" s="1"/>
  <c r="J593" i="40" a="1"/>
  <c r="J593" i="40" s="1"/>
  <c r="I593" i="40" a="1"/>
  <c r="I593" i="40" s="1"/>
  <c r="H593" i="40" a="1"/>
  <c r="H593" i="40" s="1"/>
  <c r="S592" i="40" a="1"/>
  <c r="S592" i="40" s="1"/>
  <c r="R592" i="40" a="1"/>
  <c r="R592" i="40" s="1"/>
  <c r="Q592" i="40" a="1"/>
  <c r="Q592" i="40" s="1"/>
  <c r="P592" i="40" a="1"/>
  <c r="P592" i="40" s="1"/>
  <c r="O592" i="40" a="1"/>
  <c r="O592" i="40" s="1"/>
  <c r="N592" i="40" a="1"/>
  <c r="N592" i="40" s="1"/>
  <c r="M592" i="40" a="1"/>
  <c r="M592" i="40" s="1"/>
  <c r="L592" i="40" a="1"/>
  <c r="L592" i="40" s="1"/>
  <c r="K592" i="40" a="1"/>
  <c r="K592" i="40" s="1"/>
  <c r="J592" i="40" a="1"/>
  <c r="J592" i="40" s="1"/>
  <c r="I592" i="40" a="1"/>
  <c r="I592" i="40" s="1"/>
  <c r="H592" i="40" a="1"/>
  <c r="H592" i="40" s="1"/>
  <c r="S591" i="40" a="1"/>
  <c r="S591" i="40" s="1"/>
  <c r="R591" i="40" a="1"/>
  <c r="R591" i="40" s="1"/>
  <c r="Q591" i="40" a="1"/>
  <c r="Q591" i="40" s="1"/>
  <c r="P591" i="40" a="1"/>
  <c r="P591" i="40" s="1"/>
  <c r="O591" i="40" a="1"/>
  <c r="O591" i="40" s="1"/>
  <c r="N591" i="40" a="1"/>
  <c r="N591" i="40" s="1"/>
  <c r="M591" i="40" a="1"/>
  <c r="M591" i="40" s="1"/>
  <c r="L591" i="40" a="1"/>
  <c r="L591" i="40" s="1"/>
  <c r="K591" i="40" a="1"/>
  <c r="K591" i="40" s="1"/>
  <c r="J591" i="40" a="1"/>
  <c r="J591" i="40" s="1"/>
  <c r="I591" i="40" a="1"/>
  <c r="I591" i="40" s="1"/>
  <c r="H591" i="40" a="1"/>
  <c r="H591" i="40" s="1"/>
  <c r="S590" i="40" a="1"/>
  <c r="S590" i="40" s="1"/>
  <c r="R590" i="40" a="1"/>
  <c r="R590" i="40" s="1"/>
  <c r="Q590" i="40" a="1"/>
  <c r="Q590" i="40" s="1"/>
  <c r="P590" i="40" a="1"/>
  <c r="P590" i="40" s="1"/>
  <c r="O590" i="40" a="1"/>
  <c r="O590" i="40" s="1"/>
  <c r="N590" i="40" a="1"/>
  <c r="N590" i="40" s="1"/>
  <c r="M590" i="40" a="1"/>
  <c r="M590" i="40" s="1"/>
  <c r="L590" i="40" a="1"/>
  <c r="L590" i="40" s="1"/>
  <c r="K590" i="40" a="1"/>
  <c r="K590" i="40" s="1"/>
  <c r="J590" i="40" a="1"/>
  <c r="J590" i="40" s="1"/>
  <c r="I590" i="40" a="1"/>
  <c r="I590" i="40" s="1"/>
  <c r="H590" i="40" a="1"/>
  <c r="H590" i="40" s="1"/>
  <c r="S589" i="40" a="1"/>
  <c r="S589" i="40" s="1"/>
  <c r="R589" i="40" a="1"/>
  <c r="R589" i="40" s="1"/>
  <c r="Q589" i="40" a="1"/>
  <c r="Q589" i="40" s="1"/>
  <c r="P589" i="40" a="1"/>
  <c r="P589" i="40" s="1"/>
  <c r="O589" i="40" a="1"/>
  <c r="O589" i="40" s="1"/>
  <c r="N589" i="40" a="1"/>
  <c r="N589" i="40" s="1"/>
  <c r="M589" i="40" a="1"/>
  <c r="M589" i="40" s="1"/>
  <c r="L589" i="40" a="1"/>
  <c r="L589" i="40" s="1"/>
  <c r="K589" i="40" a="1"/>
  <c r="K589" i="40" s="1"/>
  <c r="J589" i="40" a="1"/>
  <c r="J589" i="40" s="1"/>
  <c r="I589" i="40" a="1"/>
  <c r="I589" i="40" s="1"/>
  <c r="H589" i="40" a="1"/>
  <c r="H589" i="40" s="1"/>
  <c r="S588" i="40" a="1"/>
  <c r="S588" i="40" s="1"/>
  <c r="R588" i="40" a="1"/>
  <c r="R588" i="40" s="1"/>
  <c r="Q588" i="40" a="1"/>
  <c r="Q588" i="40" s="1"/>
  <c r="P588" i="40" a="1"/>
  <c r="P588" i="40" s="1"/>
  <c r="O588" i="40" a="1"/>
  <c r="O588" i="40" s="1"/>
  <c r="N588" i="40" a="1"/>
  <c r="N588" i="40" s="1"/>
  <c r="M588" i="40" a="1"/>
  <c r="M588" i="40" s="1"/>
  <c r="L588" i="40" a="1"/>
  <c r="L588" i="40" s="1"/>
  <c r="K588" i="40" a="1"/>
  <c r="K588" i="40" s="1"/>
  <c r="J588" i="40" a="1"/>
  <c r="J588" i="40" s="1"/>
  <c r="I588" i="40" a="1"/>
  <c r="I588" i="40" s="1"/>
  <c r="H588" i="40" a="1"/>
  <c r="H588" i="40" s="1"/>
  <c r="S587" i="40" a="1"/>
  <c r="S587" i="40" s="1"/>
  <c r="R587" i="40" a="1"/>
  <c r="R587" i="40" s="1"/>
  <c r="Q587" i="40" a="1"/>
  <c r="Q587" i="40" s="1"/>
  <c r="P587" i="40" a="1"/>
  <c r="P587" i="40" s="1"/>
  <c r="O587" i="40" a="1"/>
  <c r="O587" i="40" s="1"/>
  <c r="N587" i="40" a="1"/>
  <c r="N587" i="40" s="1"/>
  <c r="M587" i="40" a="1"/>
  <c r="M587" i="40" s="1"/>
  <c r="L587" i="40" a="1"/>
  <c r="L587" i="40" s="1"/>
  <c r="K587" i="40" a="1"/>
  <c r="K587" i="40" s="1"/>
  <c r="J587" i="40"/>
  <c r="I587" i="40" a="1"/>
  <c r="I587" i="40" s="1"/>
  <c r="H587" i="40" a="1"/>
  <c r="H587" i="40" s="1"/>
  <c r="S586" i="40" a="1"/>
  <c r="S586" i="40" s="1"/>
  <c r="R586" i="40" a="1"/>
  <c r="R586" i="40" s="1"/>
  <c r="Q586" i="40" a="1"/>
  <c r="Q586" i="40" s="1"/>
  <c r="P586" i="40" a="1"/>
  <c r="P586" i="40" s="1"/>
  <c r="O586" i="40" a="1"/>
  <c r="O586" i="40" s="1"/>
  <c r="N586" i="40" a="1"/>
  <c r="N586" i="40" s="1"/>
  <c r="M586" i="40" a="1"/>
  <c r="M586" i="40" s="1"/>
  <c r="L586" i="40" a="1"/>
  <c r="L586" i="40" s="1"/>
  <c r="K586" i="40" a="1"/>
  <c r="K586" i="40" s="1"/>
  <c r="J586" i="40" a="1"/>
  <c r="J586" i="40" s="1"/>
  <c r="I586" i="40" a="1"/>
  <c r="I586" i="40" s="1"/>
  <c r="H586" i="40" a="1"/>
  <c r="H586" i="40" s="1"/>
  <c r="S585" i="40" a="1"/>
  <c r="S585" i="40" s="1"/>
  <c r="R585" i="40" a="1"/>
  <c r="R585" i="40" s="1"/>
  <c r="Q585" i="40" a="1"/>
  <c r="Q585" i="40" s="1"/>
  <c r="P585" i="40" a="1"/>
  <c r="P585" i="40" s="1"/>
  <c r="O585" i="40" a="1"/>
  <c r="O585" i="40" s="1"/>
  <c r="N585" i="40" a="1"/>
  <c r="N585" i="40" s="1"/>
  <c r="M585" i="40" a="1"/>
  <c r="M585" i="40" s="1"/>
  <c r="L585" i="40" a="1"/>
  <c r="L585" i="40" s="1"/>
  <c r="K585" i="40" a="1"/>
  <c r="K585" i="40" s="1"/>
  <c r="J585" i="40" a="1"/>
  <c r="J585" i="40" s="1"/>
  <c r="I585" i="40" a="1"/>
  <c r="I585" i="40" s="1"/>
  <c r="H585" i="40" a="1"/>
  <c r="H585" i="40" s="1"/>
  <c r="S584" i="40" a="1"/>
  <c r="S584" i="40" s="1"/>
  <c r="R584" i="40" a="1"/>
  <c r="R584" i="40" s="1"/>
  <c r="Q584" i="40" a="1"/>
  <c r="Q584" i="40" s="1"/>
  <c r="P584" i="40" a="1"/>
  <c r="P584" i="40" s="1"/>
  <c r="O584" i="40" a="1"/>
  <c r="O584" i="40" s="1"/>
  <c r="N584" i="40" a="1"/>
  <c r="N584" i="40" s="1"/>
  <c r="M584" i="40" a="1"/>
  <c r="M584" i="40" s="1"/>
  <c r="L584" i="40" a="1"/>
  <c r="L584" i="40" s="1"/>
  <c r="K584" i="40" a="1"/>
  <c r="K584" i="40" s="1"/>
  <c r="J584" i="40" a="1"/>
  <c r="J584" i="40" s="1"/>
  <c r="I584" i="40" a="1"/>
  <c r="I584" i="40" s="1"/>
  <c r="H584" i="40" a="1"/>
  <c r="H584" i="40" s="1"/>
  <c r="S583" i="40" a="1"/>
  <c r="S583" i="40" s="1"/>
  <c r="R583" i="40" a="1"/>
  <c r="R583" i="40" s="1"/>
  <c r="Q583" i="40" a="1"/>
  <c r="Q583" i="40" s="1"/>
  <c r="P583" i="40" a="1"/>
  <c r="P583" i="40" s="1"/>
  <c r="O583" i="40" a="1"/>
  <c r="O583" i="40" s="1"/>
  <c r="N583" i="40" a="1"/>
  <c r="N583" i="40" s="1"/>
  <c r="M583" i="40" a="1"/>
  <c r="M583" i="40" s="1"/>
  <c r="L583" i="40" a="1"/>
  <c r="L583" i="40" s="1"/>
  <c r="K583" i="40" a="1"/>
  <c r="K583" i="40" s="1"/>
  <c r="J583" i="40" a="1"/>
  <c r="J583" i="40" s="1"/>
  <c r="I583" i="40" a="1"/>
  <c r="I583" i="40" s="1"/>
  <c r="H583" i="40" a="1"/>
  <c r="H583" i="40" s="1"/>
  <c r="S582" i="40" a="1"/>
  <c r="S582" i="40" s="1"/>
  <c r="R582" i="40" a="1"/>
  <c r="R582" i="40" s="1"/>
  <c r="Q582" i="40" a="1"/>
  <c r="Q582" i="40" s="1"/>
  <c r="P582" i="40" a="1"/>
  <c r="P582" i="40" s="1"/>
  <c r="O582" i="40" a="1"/>
  <c r="O582" i="40" s="1"/>
  <c r="N582" i="40" a="1"/>
  <c r="N582" i="40" s="1"/>
  <c r="M582" i="40" a="1"/>
  <c r="M582" i="40" s="1"/>
  <c r="L582" i="40" a="1"/>
  <c r="L582" i="40" s="1"/>
  <c r="K582" i="40" a="1"/>
  <c r="K582" i="40" s="1"/>
  <c r="J582" i="40" a="1"/>
  <c r="J582" i="40" s="1"/>
  <c r="I582" i="40" a="1"/>
  <c r="I582" i="40" s="1"/>
  <c r="H582" i="40" a="1"/>
  <c r="H582" i="40" s="1"/>
  <c r="S581" i="40" a="1"/>
  <c r="S581" i="40" s="1"/>
  <c r="R581" i="40" a="1"/>
  <c r="R581" i="40" s="1"/>
  <c r="Q581" i="40" a="1"/>
  <c r="Q581" i="40" s="1"/>
  <c r="P581" i="40" a="1"/>
  <c r="P581" i="40" s="1"/>
  <c r="O581" i="40" a="1"/>
  <c r="O581" i="40" s="1"/>
  <c r="N581" i="40" a="1"/>
  <c r="N581" i="40" s="1"/>
  <c r="M581" i="40" a="1"/>
  <c r="M581" i="40" s="1"/>
  <c r="L581" i="40" a="1"/>
  <c r="L581" i="40" s="1"/>
  <c r="K581" i="40" a="1"/>
  <c r="K581" i="40" s="1"/>
  <c r="J581" i="40" a="1"/>
  <c r="J581" i="40" s="1"/>
  <c r="I581" i="40" a="1"/>
  <c r="I581" i="40" s="1"/>
  <c r="H581" i="40" a="1"/>
  <c r="H581" i="40" s="1"/>
  <c r="S580" i="40" a="1"/>
  <c r="S580" i="40" s="1"/>
  <c r="R580" i="40" a="1"/>
  <c r="R580" i="40" s="1"/>
  <c r="Q580" i="40" a="1"/>
  <c r="Q580" i="40" s="1"/>
  <c r="P580" i="40" a="1"/>
  <c r="P580" i="40" s="1"/>
  <c r="O580" i="40" a="1"/>
  <c r="O580" i="40" s="1"/>
  <c r="N580" i="40" a="1"/>
  <c r="N580" i="40" s="1"/>
  <c r="M580" i="40" a="1"/>
  <c r="M580" i="40" s="1"/>
  <c r="L580" i="40" a="1"/>
  <c r="L580" i="40" s="1"/>
  <c r="K580" i="40" a="1"/>
  <c r="K580" i="40" s="1"/>
  <c r="J580" i="40" a="1"/>
  <c r="J580" i="40" s="1"/>
  <c r="I580" i="40" a="1"/>
  <c r="I580" i="40" s="1"/>
  <c r="H580" i="40"/>
  <c r="S579" i="40" a="1"/>
  <c r="S579" i="40" s="1"/>
  <c r="R579" i="40" a="1"/>
  <c r="R579" i="40" s="1"/>
  <c r="Q579" i="40" a="1"/>
  <c r="Q579" i="40" s="1"/>
  <c r="P579" i="40" a="1"/>
  <c r="P579" i="40" s="1"/>
  <c r="O579" i="40" a="1"/>
  <c r="O579" i="40" s="1"/>
  <c r="N579" i="40" a="1"/>
  <c r="N579" i="40" s="1"/>
  <c r="M579" i="40" a="1"/>
  <c r="M579" i="40" s="1"/>
  <c r="L579" i="40" a="1"/>
  <c r="L579" i="40" s="1"/>
  <c r="K579" i="40" a="1"/>
  <c r="K579" i="40" s="1"/>
  <c r="J579" i="40" a="1"/>
  <c r="J579" i="40" s="1"/>
  <c r="I579" i="40" a="1"/>
  <c r="I579" i="40" s="1"/>
  <c r="H579" i="40"/>
  <c r="S578" i="40" a="1"/>
  <c r="S578" i="40" s="1"/>
  <c r="R578" i="40" a="1"/>
  <c r="R578" i="40" s="1"/>
  <c r="Q578" i="40" a="1"/>
  <c r="Q578" i="40" s="1"/>
  <c r="P578" i="40" a="1"/>
  <c r="P578" i="40" s="1"/>
  <c r="O578" i="40" a="1"/>
  <c r="O578" i="40" s="1"/>
  <c r="N578" i="40" a="1"/>
  <c r="N578" i="40" s="1"/>
  <c r="M578" i="40" a="1"/>
  <c r="M578" i="40" s="1"/>
  <c r="L578" i="40" a="1"/>
  <c r="L578" i="40" s="1"/>
  <c r="K578" i="40" a="1"/>
  <c r="K578" i="40" s="1"/>
  <c r="J578" i="40" a="1"/>
  <c r="J578" i="40" s="1"/>
  <c r="I578" i="40" a="1"/>
  <c r="I578" i="40" s="1"/>
  <c r="H578" i="40"/>
  <c r="S577" i="40" a="1"/>
  <c r="S577" i="40" s="1"/>
  <c r="R577" i="40" a="1"/>
  <c r="R577" i="40" s="1"/>
  <c r="Q577" i="40" a="1"/>
  <c r="Q577" i="40" s="1"/>
  <c r="P577" i="40" a="1"/>
  <c r="P577" i="40" s="1"/>
  <c r="O577" i="40" a="1"/>
  <c r="O577" i="40" s="1"/>
  <c r="N577" i="40" a="1"/>
  <c r="N577" i="40" s="1"/>
  <c r="M577" i="40" a="1"/>
  <c r="M577" i="40" s="1"/>
  <c r="L577" i="40" a="1"/>
  <c r="L577" i="40" s="1"/>
  <c r="K577" i="40" a="1"/>
  <c r="K577" i="40" s="1"/>
  <c r="J577" i="40" a="1"/>
  <c r="J577" i="40" s="1"/>
  <c r="I577" i="40" a="1"/>
  <c r="I577" i="40" s="1"/>
  <c r="H577" i="40"/>
  <c r="S576" i="40" a="1"/>
  <c r="S576" i="40" s="1"/>
  <c r="R576" i="40" a="1"/>
  <c r="R576" i="40" s="1"/>
  <c r="Q576" i="40" a="1"/>
  <c r="Q576" i="40" s="1"/>
  <c r="P576" i="40" a="1"/>
  <c r="P576" i="40" s="1"/>
  <c r="O576" i="40" a="1"/>
  <c r="O576" i="40" s="1"/>
  <c r="N576" i="40" a="1"/>
  <c r="N576" i="40" s="1"/>
  <c r="M576" i="40" a="1"/>
  <c r="M576" i="40" s="1"/>
  <c r="L576" i="40" a="1"/>
  <c r="L576" i="40" s="1"/>
  <c r="K576" i="40" a="1"/>
  <c r="K576" i="40" s="1"/>
  <c r="J576" i="40" a="1"/>
  <c r="J576" i="40" s="1"/>
  <c r="I576" i="40" a="1"/>
  <c r="I576" i="40" s="1"/>
  <c r="H576" i="40"/>
  <c r="S575" i="40" a="1"/>
  <c r="S575" i="40" s="1"/>
  <c r="R575" i="40" a="1"/>
  <c r="R575" i="40" s="1"/>
  <c r="Q575" i="40" a="1"/>
  <c r="Q575" i="40" s="1"/>
  <c r="P575" i="40" a="1"/>
  <c r="P575" i="40" s="1"/>
  <c r="O575" i="40" a="1"/>
  <c r="O575" i="40" s="1"/>
  <c r="N575" i="40"/>
  <c r="M575" i="40" a="1"/>
  <c r="M575" i="40" s="1"/>
  <c r="L575" i="40" a="1"/>
  <c r="L575" i="40" s="1"/>
  <c r="K575" i="40" a="1"/>
  <c r="K575" i="40" s="1"/>
  <c r="J575" i="40" a="1"/>
  <c r="J575" i="40" s="1"/>
  <c r="I575" i="40" a="1"/>
  <c r="I575" i="40" s="1"/>
  <c r="H575" i="40"/>
  <c r="S574" i="40" a="1"/>
  <c r="S574" i="40"/>
  <c r="R574" i="40" a="1"/>
  <c r="R574" i="40"/>
  <c r="Q574" i="40" a="1"/>
  <c r="Q574" i="40"/>
  <c r="P574" i="40" a="1"/>
  <c r="P574" i="40"/>
  <c r="O574" i="40" a="1"/>
  <c r="O574" i="40"/>
  <c r="N574" i="40" a="1"/>
  <c r="N574" i="40"/>
  <c r="M574" i="40" a="1"/>
  <c r="M574" i="40"/>
  <c r="L574" i="40" a="1"/>
  <c r="L574" i="40"/>
  <c r="K574" i="40" a="1"/>
  <c r="K574" i="40"/>
  <c r="J574" i="40" a="1"/>
  <c r="J574" i="40"/>
  <c r="T574" i="40" s="1"/>
  <c r="I574" i="40" a="1"/>
  <c r="I574" i="40"/>
  <c r="H574" i="40"/>
  <c r="S573" i="40" a="1"/>
  <c r="S573" i="40" s="1"/>
  <c r="R573" i="40" a="1"/>
  <c r="R573" i="40" s="1"/>
  <c r="Q573" i="40" a="1"/>
  <c r="Q573" i="40" s="1"/>
  <c r="P573" i="40" a="1"/>
  <c r="P573" i="40" s="1"/>
  <c r="O573" i="40" a="1"/>
  <c r="O573" i="40" s="1"/>
  <c r="N573" i="40" a="1"/>
  <c r="N573" i="40" s="1"/>
  <c r="M573" i="40" a="1"/>
  <c r="M573" i="40" s="1"/>
  <c r="L573" i="40" a="1"/>
  <c r="L573" i="40" s="1"/>
  <c r="K573" i="40" a="1"/>
  <c r="K573" i="40" s="1"/>
  <c r="J573" i="40" a="1"/>
  <c r="J573" i="40" s="1"/>
  <c r="I573" i="40" a="1"/>
  <c r="I573" i="40" s="1"/>
  <c r="H573" i="40"/>
  <c r="G573" i="40"/>
  <c r="S572" i="40" a="1"/>
  <c r="S572" i="40" s="1"/>
  <c r="R572" i="40" a="1"/>
  <c r="R572" i="40" s="1"/>
  <c r="Q572" i="40" a="1"/>
  <c r="Q572" i="40" s="1"/>
  <c r="S571" i="40" a="1"/>
  <c r="S571" i="40" s="1"/>
  <c r="R571" i="40" a="1"/>
  <c r="R571" i="40" s="1"/>
  <c r="Q571" i="40" a="1"/>
  <c r="Q571" i="40" s="1"/>
  <c r="P571" i="40" a="1"/>
  <c r="P571" i="40" s="1"/>
  <c r="O571" i="40" a="1"/>
  <c r="O571" i="40" s="1"/>
  <c r="N571" i="40" a="1"/>
  <c r="N571" i="40" s="1"/>
  <c r="M571" i="40" a="1"/>
  <c r="M571" i="40" s="1"/>
  <c r="L571" i="40" a="1"/>
  <c r="L571" i="40" s="1"/>
  <c r="K571" i="40" a="1"/>
  <c r="K571" i="40" s="1"/>
  <c r="J571" i="40" a="1"/>
  <c r="J571" i="40" s="1"/>
  <c r="I571" i="40" a="1"/>
  <c r="I571" i="40" s="1"/>
  <c r="H571" i="40" a="1"/>
  <c r="H571" i="40" s="1"/>
  <c r="F571" i="40"/>
  <c r="E571" i="40"/>
  <c r="G571" i="40" s="1"/>
  <c r="S569" i="40" a="1"/>
  <c r="S569" i="40" s="1"/>
  <c r="R569" i="40" a="1"/>
  <c r="R569" i="40" s="1"/>
  <c r="Q569" i="40" a="1"/>
  <c r="Q569" i="40" s="1"/>
  <c r="Q570" i="40" s="1"/>
  <c r="P569" i="40" a="1"/>
  <c r="P569" i="40" s="1"/>
  <c r="O569" i="40" a="1"/>
  <c r="O569" i="40" s="1"/>
  <c r="N569" i="40" a="1"/>
  <c r="N569" i="40" s="1"/>
  <c r="M569" i="40" a="1"/>
  <c r="M569" i="40" s="1"/>
  <c r="L569" i="40" a="1"/>
  <c r="L569" i="40" s="1"/>
  <c r="K569" i="40" a="1"/>
  <c r="K569" i="40" s="1"/>
  <c r="J569" i="40" a="1"/>
  <c r="J569" i="40" s="1"/>
  <c r="I569" i="40" a="1"/>
  <c r="I569" i="40" s="1"/>
  <c r="H569" i="40" a="1"/>
  <c r="H569" i="40" s="1"/>
  <c r="H570" i="40" s="1"/>
  <c r="G569" i="40"/>
  <c r="S568" i="40" a="1"/>
  <c r="S568" i="40"/>
  <c r="R568" i="40" a="1"/>
  <c r="R568" i="40"/>
  <c r="Q568" i="40" a="1"/>
  <c r="Q568" i="40"/>
  <c r="S567" i="40" a="1"/>
  <c r="S567" i="40"/>
  <c r="R567" i="40" a="1"/>
  <c r="R567" i="40"/>
  <c r="Q567" i="40" a="1"/>
  <c r="Q567" i="40"/>
  <c r="P567" i="40" a="1"/>
  <c r="P567" i="40"/>
  <c r="O567" i="40" a="1"/>
  <c r="O567" i="40"/>
  <c r="N567" i="40" a="1"/>
  <c r="N567" i="40"/>
  <c r="M567" i="40" a="1"/>
  <c r="M567" i="40"/>
  <c r="L567" i="40" a="1"/>
  <c r="L567" i="40"/>
  <c r="K567" i="40" a="1"/>
  <c r="K567" i="40"/>
  <c r="J567" i="40" a="1"/>
  <c r="J567" i="40"/>
  <c r="I567" i="40" a="1"/>
  <c r="I567" i="40"/>
  <c r="H567" i="40" a="1"/>
  <c r="H567" i="40"/>
  <c r="T567" i="40" s="1"/>
  <c r="F567" i="40"/>
  <c r="E567" i="40"/>
  <c r="S566" i="40" a="1"/>
  <c r="S566" i="40"/>
  <c r="R566" i="40" a="1"/>
  <c r="R566" i="40"/>
  <c r="Q566" i="40" a="1"/>
  <c r="Q566" i="40"/>
  <c r="S565" i="40" a="1"/>
  <c r="S565" i="40"/>
  <c r="R565" i="40" a="1"/>
  <c r="R565" i="40"/>
  <c r="Q565" i="40" a="1"/>
  <c r="Q565" i="40"/>
  <c r="P565" i="40" a="1"/>
  <c r="P565" i="40"/>
  <c r="O565" i="40" a="1"/>
  <c r="O565" i="40"/>
  <c r="N565" i="40" a="1"/>
  <c r="N565" i="40"/>
  <c r="M565" i="40" a="1"/>
  <c r="M565" i="40"/>
  <c r="L565" i="40" a="1"/>
  <c r="L565" i="40"/>
  <c r="K565" i="40" a="1"/>
  <c r="K565" i="40"/>
  <c r="J565" i="40" a="1"/>
  <c r="J565" i="40"/>
  <c r="I565" i="40" a="1"/>
  <c r="I565" i="40"/>
  <c r="H565" i="40" a="1"/>
  <c r="H565" i="40"/>
  <c r="T565" i="40" s="1"/>
  <c r="G565" i="40"/>
  <c r="S563" i="40" a="1"/>
  <c r="S563" i="40" s="1"/>
  <c r="R563" i="40" a="1"/>
  <c r="R563" i="40" s="1"/>
  <c r="Q563" i="40" a="1"/>
  <c r="Q563" i="40" s="1"/>
  <c r="Q564" i="40" s="1"/>
  <c r="R564" i="40" s="1"/>
  <c r="S564" i="40" s="1"/>
  <c r="P563" i="40" a="1"/>
  <c r="P563" i="40" s="1"/>
  <c r="O563" i="40" a="1"/>
  <c r="O563" i="40" s="1"/>
  <c r="N563" i="40" a="1"/>
  <c r="N563" i="40" s="1"/>
  <c r="M563" i="40" a="1"/>
  <c r="M563" i="40" s="1"/>
  <c r="L563" i="40" a="1"/>
  <c r="L563" i="40" s="1"/>
  <c r="K563" i="40" a="1"/>
  <c r="K563" i="40" s="1"/>
  <c r="J563" i="40" a="1"/>
  <c r="J563" i="40" s="1"/>
  <c r="I563" i="40" a="1"/>
  <c r="I563" i="40" s="1"/>
  <c r="H563" i="40" a="1"/>
  <c r="H563" i="40" s="1"/>
  <c r="F563" i="40"/>
  <c r="E563" i="40"/>
  <c r="S561" i="40" a="1"/>
  <c r="S561" i="40" s="1"/>
  <c r="R561" i="40" a="1"/>
  <c r="R561" i="40" s="1"/>
  <c r="Q561" i="40" a="1"/>
  <c r="Q561" i="40" s="1"/>
  <c r="Q562" i="40" s="1"/>
  <c r="P561" i="40" a="1"/>
  <c r="P561" i="40" s="1"/>
  <c r="O561" i="40" a="1"/>
  <c r="O561" i="40" s="1"/>
  <c r="N561" i="40" a="1"/>
  <c r="N561" i="40" s="1"/>
  <c r="M561" i="40" a="1"/>
  <c r="M561" i="40" s="1"/>
  <c r="L561" i="40" a="1"/>
  <c r="L561" i="40" s="1"/>
  <c r="K561" i="40" a="1"/>
  <c r="K561" i="40" s="1"/>
  <c r="J561" i="40" a="1"/>
  <c r="J561" i="40" s="1"/>
  <c r="I561" i="40" a="1"/>
  <c r="I561" i="40" s="1"/>
  <c r="H561" i="40" a="1"/>
  <c r="H561" i="40" s="1"/>
  <c r="T561" i="40" s="1"/>
  <c r="F561" i="40"/>
  <c r="G561" i="40" s="1"/>
  <c r="E561" i="40"/>
  <c r="S559" i="40" a="1"/>
  <c r="S559" i="40" s="1"/>
  <c r="R559" i="40" a="1"/>
  <c r="R559" i="40" s="1"/>
  <c r="Q559" i="40" a="1"/>
  <c r="Q559" i="40" s="1"/>
  <c r="Q560" i="40" s="1"/>
  <c r="R560" i="40" s="1"/>
  <c r="S560" i="40" s="1"/>
  <c r="P559" i="40" a="1"/>
  <c r="P559" i="40" s="1"/>
  <c r="O559" i="40" a="1"/>
  <c r="O559" i="40" s="1"/>
  <c r="N559" i="40" a="1"/>
  <c r="N559" i="40" s="1"/>
  <c r="M559" i="40" a="1"/>
  <c r="M559" i="40" s="1"/>
  <c r="L559" i="40" a="1"/>
  <c r="L559" i="40" s="1"/>
  <c r="K559" i="40" a="1"/>
  <c r="K559" i="40" s="1"/>
  <c r="J559" i="40" a="1"/>
  <c r="J559" i="40" s="1"/>
  <c r="I559" i="40" a="1"/>
  <c r="I559" i="40" s="1"/>
  <c r="H559" i="40" a="1"/>
  <c r="H559" i="40" s="1"/>
  <c r="G559" i="40"/>
  <c r="S557" i="40" a="1"/>
  <c r="S557" i="40"/>
  <c r="R557" i="40" a="1"/>
  <c r="R557" i="40"/>
  <c r="Q557" i="40" a="1"/>
  <c r="Q557" i="40"/>
  <c r="P557" i="40" a="1"/>
  <c r="P557" i="40"/>
  <c r="O557" i="40" a="1"/>
  <c r="O557" i="40"/>
  <c r="N557" i="40" a="1"/>
  <c r="N557" i="40"/>
  <c r="M557" i="40" a="1"/>
  <c r="M557" i="40"/>
  <c r="L557" i="40" a="1"/>
  <c r="L557" i="40"/>
  <c r="K557" i="40" a="1"/>
  <c r="K557" i="40"/>
  <c r="J557" i="40" a="1"/>
  <c r="J557" i="40"/>
  <c r="I557" i="40" a="1"/>
  <c r="I557" i="40"/>
  <c r="H557" i="40" a="1"/>
  <c r="H557" i="40"/>
  <c r="S556" i="40" a="1"/>
  <c r="S556" i="40" s="1"/>
  <c r="R556" i="40" a="1"/>
  <c r="R556" i="40" s="1"/>
  <c r="Q556" i="40" a="1"/>
  <c r="Q556" i="40" s="1"/>
  <c r="P556" i="40" a="1"/>
  <c r="P556" i="40" s="1"/>
  <c r="O556" i="40" a="1"/>
  <c r="O556" i="40" s="1"/>
  <c r="N556" i="40" a="1"/>
  <c r="N556" i="40" s="1"/>
  <c r="M556" i="40" a="1"/>
  <c r="M556" i="40" s="1"/>
  <c r="L556" i="40" a="1"/>
  <c r="L556" i="40" s="1"/>
  <c r="K556" i="40" a="1"/>
  <c r="K556" i="40" s="1"/>
  <c r="J556" i="40" a="1"/>
  <c r="J556" i="40" s="1"/>
  <c r="I556" i="40" a="1"/>
  <c r="I556" i="40" s="1"/>
  <c r="H556" i="40" a="1"/>
  <c r="H556" i="40" s="1"/>
  <c r="G556" i="40"/>
  <c r="S554" i="40" a="1"/>
  <c r="S554" i="40" s="1"/>
  <c r="R554" i="40" a="1"/>
  <c r="R554" i="40" s="1"/>
  <c r="Q554" i="40" a="1"/>
  <c r="Q554" i="40" s="1"/>
  <c r="P554" i="40" a="1"/>
  <c r="P554" i="40" s="1"/>
  <c r="O554" i="40" a="1"/>
  <c r="O554" i="40" s="1"/>
  <c r="N554" i="40" a="1"/>
  <c r="N554" i="40" s="1"/>
  <c r="M554" i="40" a="1"/>
  <c r="M554" i="40" s="1"/>
  <c r="L554" i="40" a="1"/>
  <c r="L554" i="40" s="1"/>
  <c r="K554" i="40" a="1"/>
  <c r="K554" i="40" s="1"/>
  <c r="J554" i="40" a="1"/>
  <c r="J554" i="40" s="1"/>
  <c r="I554" i="40"/>
  <c r="H554" i="40" a="1"/>
  <c r="H554" i="40" s="1"/>
  <c r="S553" i="40" a="1"/>
  <c r="S553" i="40" s="1"/>
  <c r="R553" i="40" a="1"/>
  <c r="R553" i="40" s="1"/>
  <c r="Q553" i="40" a="1"/>
  <c r="Q553" i="40" s="1"/>
  <c r="P553" i="40" a="1"/>
  <c r="P553" i="40" s="1"/>
  <c r="O553" i="40" a="1"/>
  <c r="O553" i="40" s="1"/>
  <c r="N553" i="40" a="1"/>
  <c r="N553" i="40" s="1"/>
  <c r="M553" i="40" a="1"/>
  <c r="M553" i="40" s="1"/>
  <c r="L553" i="40" a="1"/>
  <c r="L553" i="40" s="1"/>
  <c r="K553" i="40" a="1"/>
  <c r="K553" i="40" s="1"/>
  <c r="J553" i="40" a="1"/>
  <c r="J553" i="40" s="1"/>
  <c r="I553" i="40" a="1"/>
  <c r="I553" i="40" s="1"/>
  <c r="H553" i="40" a="1"/>
  <c r="H553" i="40" s="1"/>
  <c r="T553" i="40" s="1"/>
  <c r="S552" i="40" a="1"/>
  <c r="S552" i="40" s="1"/>
  <c r="R552" i="40" a="1"/>
  <c r="R552" i="40" s="1"/>
  <c r="Q552" i="40" a="1"/>
  <c r="Q552" i="40" s="1"/>
  <c r="Q555" i="40" s="1"/>
  <c r="P552" i="40" a="1"/>
  <c r="P552" i="40" s="1"/>
  <c r="O552" i="40" a="1"/>
  <c r="O552" i="40" s="1"/>
  <c r="N552" i="40" a="1"/>
  <c r="N552" i="40" s="1"/>
  <c r="M552" i="40" a="1"/>
  <c r="M552" i="40" s="1"/>
  <c r="L552" i="40" a="1"/>
  <c r="L552" i="40" s="1"/>
  <c r="K552" i="40"/>
  <c r="J552" i="40" a="1"/>
  <c r="J552" i="40"/>
  <c r="I552" i="40" a="1"/>
  <c r="I552" i="40"/>
  <c r="H552" i="40" a="1"/>
  <c r="H552" i="40"/>
  <c r="G552" i="40"/>
  <c r="S550" i="40" a="1"/>
  <c r="S550" i="40" s="1"/>
  <c r="R550" i="40" a="1"/>
  <c r="R550" i="40" s="1"/>
  <c r="Q550" i="40" a="1"/>
  <c r="Q550" i="40" s="1"/>
  <c r="P550" i="40" a="1"/>
  <c r="P550" i="40" s="1"/>
  <c r="O550" i="40" a="1"/>
  <c r="O550" i="40" s="1"/>
  <c r="N550" i="40" a="1"/>
  <c r="N550" i="40" s="1"/>
  <c r="M550" i="40" a="1"/>
  <c r="M550" i="40" s="1"/>
  <c r="L550" i="40" a="1"/>
  <c r="L550" i="40" s="1"/>
  <c r="K550" i="40" a="1"/>
  <c r="K550" i="40" s="1"/>
  <c r="J550" i="40" a="1"/>
  <c r="J550" i="40" s="1"/>
  <c r="I550" i="40" a="1"/>
  <c r="I550" i="40" s="1"/>
  <c r="H550" i="40" a="1"/>
  <c r="H550" i="40" s="1"/>
  <c r="S549" i="40" a="1"/>
  <c r="S549" i="40" s="1"/>
  <c r="R549" i="40" a="1"/>
  <c r="R549" i="40" s="1"/>
  <c r="Q549" i="40" a="1"/>
  <c r="Q549" i="40" s="1"/>
  <c r="P549" i="40" a="1"/>
  <c r="P549" i="40" s="1"/>
  <c r="O549" i="40" a="1"/>
  <c r="O549" i="40" s="1"/>
  <c r="N549" i="40" a="1"/>
  <c r="N549" i="40" s="1"/>
  <c r="M549" i="40" a="1"/>
  <c r="M549" i="40" s="1"/>
  <c r="L549" i="40" a="1"/>
  <c r="L549" i="40" s="1"/>
  <c r="K549" i="40" a="1"/>
  <c r="K549" i="40" s="1"/>
  <c r="J549" i="40" a="1"/>
  <c r="J549" i="40" s="1"/>
  <c r="I549" i="40" a="1"/>
  <c r="I549" i="40" s="1"/>
  <c r="H549" i="40" a="1"/>
  <c r="H549" i="40" s="1"/>
  <c r="T549" i="40" s="1"/>
  <c r="S548" i="40" a="1"/>
  <c r="S548" i="40" s="1"/>
  <c r="R548" i="40" a="1"/>
  <c r="R548" i="40" s="1"/>
  <c r="Q548" i="40" a="1"/>
  <c r="Q548" i="40" s="1"/>
  <c r="Q551" i="40" s="1"/>
  <c r="P548" i="40" a="1"/>
  <c r="P548" i="40" s="1"/>
  <c r="O548" i="40" a="1"/>
  <c r="O548" i="40" s="1"/>
  <c r="N548" i="40" a="1"/>
  <c r="N548" i="40" s="1"/>
  <c r="M548" i="40" a="1"/>
  <c r="M548" i="40" s="1"/>
  <c r="L548" i="40" a="1"/>
  <c r="L548" i="40" s="1"/>
  <c r="K548" i="40" a="1"/>
  <c r="K548" i="40" s="1"/>
  <c r="J548" i="40" a="1"/>
  <c r="J548" i="40" s="1"/>
  <c r="I548" i="40" a="1"/>
  <c r="I548" i="40" s="1"/>
  <c r="H548" i="40" a="1"/>
  <c r="H548" i="40" s="1"/>
  <c r="G548" i="40"/>
  <c r="S547" i="40" a="1"/>
  <c r="S547" i="40" s="1"/>
  <c r="R547" i="40" a="1"/>
  <c r="R547" i="40" s="1"/>
  <c r="Q547" i="40" a="1"/>
  <c r="Q547" i="40" s="1"/>
  <c r="S546" i="40" a="1"/>
  <c r="S546" i="40" s="1"/>
  <c r="R546" i="40" a="1"/>
  <c r="R546" i="40" s="1"/>
  <c r="Q546" i="40" a="1"/>
  <c r="Q546" i="40" s="1"/>
  <c r="P546" i="40" a="1"/>
  <c r="P546" i="40" s="1"/>
  <c r="O546" i="40" a="1"/>
  <c r="O546" i="40" s="1"/>
  <c r="N546" i="40" a="1"/>
  <c r="N546" i="40" s="1"/>
  <c r="M546" i="40" a="1"/>
  <c r="M546" i="40" s="1"/>
  <c r="L546" i="40" a="1"/>
  <c r="L546" i="40" s="1"/>
  <c r="K546" i="40" a="1"/>
  <c r="K546" i="40" s="1"/>
  <c r="J546" i="40" a="1"/>
  <c r="J546" i="40" s="1"/>
  <c r="I546" i="40" a="1"/>
  <c r="I546" i="40" s="1"/>
  <c r="H546" i="40"/>
  <c r="S545" i="40" a="1"/>
  <c r="S545" i="40" s="1"/>
  <c r="R545" i="40" a="1"/>
  <c r="R545" i="40" s="1"/>
  <c r="Q545" i="40" a="1"/>
  <c r="Q545" i="40" s="1"/>
  <c r="P545" i="40" a="1"/>
  <c r="P545" i="40" s="1"/>
  <c r="O545" i="40" a="1"/>
  <c r="O545" i="40" s="1"/>
  <c r="N545" i="40" a="1"/>
  <c r="N545" i="40" s="1"/>
  <c r="M545" i="40" a="1"/>
  <c r="M545" i="40" s="1"/>
  <c r="L545" i="40" a="1"/>
  <c r="L545" i="40" s="1"/>
  <c r="K545" i="40" a="1"/>
  <c r="K545" i="40" s="1"/>
  <c r="J545" i="40" a="1"/>
  <c r="J545" i="40" s="1"/>
  <c r="I545" i="40" a="1"/>
  <c r="I545" i="40" s="1"/>
  <c r="H545" i="40" a="1"/>
  <c r="H545" i="40" s="1"/>
  <c r="G545" i="40"/>
  <c r="S543" i="40" a="1"/>
  <c r="S543" i="40"/>
  <c r="R543" i="40" a="1"/>
  <c r="R543" i="40"/>
  <c r="Q543" i="40" a="1"/>
  <c r="Q543" i="40"/>
  <c r="P543" i="40" a="1"/>
  <c r="P543" i="40"/>
  <c r="O543" i="40" a="1"/>
  <c r="O543" i="40"/>
  <c r="N543" i="40" a="1"/>
  <c r="N543" i="40"/>
  <c r="M543" i="40" a="1"/>
  <c r="M543" i="40"/>
  <c r="L543" i="40" a="1"/>
  <c r="L543" i="40"/>
  <c r="K543" i="40" a="1"/>
  <c r="K543" i="40"/>
  <c r="J543" i="40" a="1"/>
  <c r="J543" i="40"/>
  <c r="I543" i="40" a="1"/>
  <c r="I543" i="40"/>
  <c r="H543" i="40" a="1"/>
  <c r="H543" i="40"/>
  <c r="T543" i="40" s="1"/>
  <c r="S542" i="40" a="1"/>
  <c r="S542" i="40" s="1"/>
  <c r="R542" i="40" a="1"/>
  <c r="R542" i="40" s="1"/>
  <c r="Q542" i="40" a="1"/>
  <c r="Q542" i="40" s="1"/>
  <c r="P542" i="40" a="1"/>
  <c r="P542" i="40" s="1"/>
  <c r="O542" i="40" a="1"/>
  <c r="O542" i="40" s="1"/>
  <c r="N542" i="40" a="1"/>
  <c r="N542" i="40" s="1"/>
  <c r="M542" i="40" a="1"/>
  <c r="M542" i="40" s="1"/>
  <c r="L542" i="40" a="1"/>
  <c r="L542" i="40" s="1"/>
  <c r="K542" i="40" a="1"/>
  <c r="K542" i="40" s="1"/>
  <c r="J542" i="40" a="1"/>
  <c r="J542" i="40" s="1"/>
  <c r="I542" i="40" a="1"/>
  <c r="I542" i="40" s="1"/>
  <c r="H542" i="40" a="1"/>
  <c r="H542" i="40" s="1"/>
  <c r="S541" i="40" a="1"/>
  <c r="S541" i="40"/>
  <c r="R541" i="40" a="1"/>
  <c r="R541" i="40"/>
  <c r="Q541" i="40" a="1"/>
  <c r="Q541" i="40"/>
  <c r="P541" i="40" a="1"/>
  <c r="P541" i="40"/>
  <c r="O541" i="40" a="1"/>
  <c r="O541" i="40"/>
  <c r="N541" i="40" a="1"/>
  <c r="N541" i="40"/>
  <c r="M541" i="40" a="1"/>
  <c r="M541" i="40"/>
  <c r="L541" i="40" a="1"/>
  <c r="L541" i="40"/>
  <c r="K541" i="40" a="1"/>
  <c r="K541" i="40"/>
  <c r="J541" i="40" a="1"/>
  <c r="J541" i="40"/>
  <c r="I541" i="40" a="1"/>
  <c r="I541" i="40"/>
  <c r="H541" i="40" a="1"/>
  <c r="H541" i="40"/>
  <c r="T541" i="40" s="1"/>
  <c r="F541" i="40"/>
  <c r="E541" i="40"/>
  <c r="S539" i="40" a="1"/>
  <c r="S539" i="40" s="1"/>
  <c r="R539" i="40" a="1"/>
  <c r="R539" i="40" s="1"/>
  <c r="Q539" i="40" a="1"/>
  <c r="Q539" i="40" s="1"/>
  <c r="P539" i="40" a="1"/>
  <c r="P539" i="40" s="1"/>
  <c r="O539" i="40" a="1"/>
  <c r="O539" i="40" s="1"/>
  <c r="N539" i="40" a="1"/>
  <c r="N539" i="40" s="1"/>
  <c r="M539" i="40" a="1"/>
  <c r="M539" i="40" s="1"/>
  <c r="L539" i="40" a="1"/>
  <c r="L539" i="40" s="1"/>
  <c r="K539" i="40" a="1"/>
  <c r="K539" i="40" s="1"/>
  <c r="J539" i="40" a="1"/>
  <c r="J539" i="40" s="1"/>
  <c r="I539" i="40" a="1"/>
  <c r="I539" i="40" s="1"/>
  <c r="H539" i="40" a="1"/>
  <c r="H539" i="40" s="1"/>
  <c r="S538" i="40" a="1"/>
  <c r="S538" i="40"/>
  <c r="R538" i="40" a="1"/>
  <c r="R538" i="40"/>
  <c r="Q538" i="40" a="1"/>
  <c r="Q538" i="40"/>
  <c r="Q540" i="40" s="1"/>
  <c r="R540" i="40" s="1"/>
  <c r="P538" i="40" a="1"/>
  <c r="P538" i="40"/>
  <c r="O538" i="40" a="1"/>
  <c r="O538" i="40"/>
  <c r="N538" i="40" a="1"/>
  <c r="N538" i="40"/>
  <c r="M538" i="40" a="1"/>
  <c r="M538" i="40"/>
  <c r="L538" i="40" a="1"/>
  <c r="L538" i="40"/>
  <c r="K538" i="40" a="1"/>
  <c r="K538" i="40"/>
  <c r="J538" i="40" a="1"/>
  <c r="J538" i="40"/>
  <c r="I538" i="40" a="1"/>
  <c r="I538" i="40"/>
  <c r="H538" i="40" a="1"/>
  <c r="H538" i="40"/>
  <c r="F538" i="40"/>
  <c r="E538" i="40"/>
  <c r="G538" i="40" s="1"/>
  <c r="S536" i="40" a="1"/>
  <c r="S536" i="40" s="1"/>
  <c r="R536" i="40" a="1"/>
  <c r="R536" i="40" s="1"/>
  <c r="Q536" i="40" a="1"/>
  <c r="Q536" i="40" s="1"/>
  <c r="Q537" i="40" s="1"/>
  <c r="P536" i="40" a="1"/>
  <c r="P536" i="40" s="1"/>
  <c r="O536" i="40" a="1"/>
  <c r="O536" i="40" s="1"/>
  <c r="N536" i="40" a="1"/>
  <c r="N536" i="40" s="1"/>
  <c r="M536" i="40" a="1"/>
  <c r="M536" i="40" s="1"/>
  <c r="L536" i="40" a="1"/>
  <c r="L536" i="40" s="1"/>
  <c r="K536" i="40" a="1"/>
  <c r="K536" i="40" s="1"/>
  <c r="J536" i="40" a="1"/>
  <c r="J536" i="40" s="1"/>
  <c r="I536" i="40" a="1"/>
  <c r="I536" i="40" s="1"/>
  <c r="H536" i="40" a="1"/>
  <c r="H536" i="40" s="1"/>
  <c r="G536" i="40"/>
  <c r="S534" i="40" a="1"/>
  <c r="S534" i="40" s="1"/>
  <c r="R534" i="40" a="1"/>
  <c r="R534" i="40" s="1"/>
  <c r="Q534" i="40" a="1"/>
  <c r="Q534" i="40" s="1"/>
  <c r="P534" i="40" a="1"/>
  <c r="P534" i="40" s="1"/>
  <c r="O534" i="40" a="1"/>
  <c r="O534" i="40" s="1"/>
  <c r="N534" i="40" a="1"/>
  <c r="N534" i="40" s="1"/>
  <c r="M534" i="40" a="1"/>
  <c r="M534" i="40" s="1"/>
  <c r="L534" i="40" a="1"/>
  <c r="L534" i="40" s="1"/>
  <c r="K534" i="40" a="1"/>
  <c r="K534" i="40" s="1"/>
  <c r="J534" i="40" a="1"/>
  <c r="J534" i="40" s="1"/>
  <c r="I534" i="40" a="1"/>
  <c r="I534" i="40" s="1"/>
  <c r="H534" i="40" a="1"/>
  <c r="H534" i="40" s="1"/>
  <c r="S533" i="40" a="1"/>
  <c r="S533" i="40" s="1"/>
  <c r="R533" i="40" a="1"/>
  <c r="R533" i="40" s="1"/>
  <c r="Q533" i="40" a="1"/>
  <c r="Q533" i="40" s="1"/>
  <c r="Q535" i="40" s="1"/>
  <c r="P533" i="40" a="1"/>
  <c r="P533" i="40" s="1"/>
  <c r="O533" i="40" a="1"/>
  <c r="O533" i="40" s="1"/>
  <c r="N533" i="40" a="1"/>
  <c r="N533" i="40" s="1"/>
  <c r="M533" i="40" a="1"/>
  <c r="M533" i="40" s="1"/>
  <c r="L533" i="40" a="1"/>
  <c r="L533" i="40" s="1"/>
  <c r="K533" i="40" a="1"/>
  <c r="K533" i="40" s="1"/>
  <c r="J533" i="40" a="1"/>
  <c r="J533" i="40" s="1"/>
  <c r="I533" i="40" a="1"/>
  <c r="I533" i="40" s="1"/>
  <c r="H533" i="40" a="1"/>
  <c r="H533" i="40" s="1"/>
  <c r="G533" i="40"/>
  <c r="S531" i="40" a="1"/>
  <c r="S531" i="40"/>
  <c r="R531" i="40" a="1"/>
  <c r="R531" i="40"/>
  <c r="Q531" i="40" a="1"/>
  <c r="Q531" i="40"/>
  <c r="P531" i="40" a="1"/>
  <c r="P531" i="40"/>
  <c r="O531" i="40" a="1"/>
  <c r="O531" i="40"/>
  <c r="N531" i="40" a="1"/>
  <c r="N531" i="40"/>
  <c r="M531" i="40" a="1"/>
  <c r="M531" i="40"/>
  <c r="L531" i="40" a="1"/>
  <c r="L531" i="40"/>
  <c r="K531" i="40" a="1"/>
  <c r="K531" i="40"/>
  <c r="J531" i="40" a="1"/>
  <c r="J531" i="40"/>
  <c r="I531" i="40" a="1"/>
  <c r="I531" i="40"/>
  <c r="H531" i="40" a="1"/>
  <c r="H531" i="40"/>
  <c r="S530" i="40" a="1"/>
  <c r="S530" i="40" s="1"/>
  <c r="R530" i="40" a="1"/>
  <c r="R530" i="40" s="1"/>
  <c r="Q530" i="40" a="1"/>
  <c r="Q530" i="40" s="1"/>
  <c r="P530" i="40" a="1"/>
  <c r="P530" i="40" s="1"/>
  <c r="O530" i="40" a="1"/>
  <c r="O530" i="40" s="1"/>
  <c r="N530" i="40" a="1"/>
  <c r="N530" i="40" s="1"/>
  <c r="M530" i="40" a="1"/>
  <c r="M530" i="40" s="1"/>
  <c r="L530" i="40" a="1"/>
  <c r="L530" i="40" s="1"/>
  <c r="K530" i="40" a="1"/>
  <c r="K530" i="40" s="1"/>
  <c r="J530" i="40" a="1"/>
  <c r="J530" i="40" s="1"/>
  <c r="I530" i="40" a="1"/>
  <c r="I530" i="40" s="1"/>
  <c r="H530" i="40" a="1"/>
  <c r="H530" i="40" s="1"/>
  <c r="S529" i="40" a="1"/>
  <c r="S529" i="40"/>
  <c r="R529" i="40" a="1"/>
  <c r="R529" i="40"/>
  <c r="Q529" i="40" a="1"/>
  <c r="Q529" i="40"/>
  <c r="P529" i="40" a="1"/>
  <c r="P529" i="40"/>
  <c r="O529" i="40" a="1"/>
  <c r="O529" i="40"/>
  <c r="N529" i="40" a="1"/>
  <c r="N529" i="40"/>
  <c r="M529" i="40" a="1"/>
  <c r="M529" i="40"/>
  <c r="L529" i="40" a="1"/>
  <c r="L529" i="40"/>
  <c r="K529" i="40" a="1"/>
  <c r="K529" i="40"/>
  <c r="J529" i="40" a="1"/>
  <c r="J529" i="40"/>
  <c r="I529" i="40" a="1"/>
  <c r="I529" i="40"/>
  <c r="H529" i="40" a="1"/>
  <c r="H529" i="40"/>
  <c r="S528" i="40" a="1"/>
  <c r="S528" i="40" s="1"/>
  <c r="R528" i="40" a="1"/>
  <c r="R528" i="40" s="1"/>
  <c r="Q528" i="40" a="1"/>
  <c r="Q528" i="40" s="1"/>
  <c r="P528" i="40" a="1"/>
  <c r="P528" i="40" s="1"/>
  <c r="O528" i="40" a="1"/>
  <c r="O528" i="40" s="1"/>
  <c r="N528" i="40" a="1"/>
  <c r="N528" i="40" s="1"/>
  <c r="M528" i="40" a="1"/>
  <c r="M528" i="40" s="1"/>
  <c r="L528" i="40" a="1"/>
  <c r="L528" i="40" s="1"/>
  <c r="K528" i="40" a="1"/>
  <c r="K528" i="40" s="1"/>
  <c r="J528" i="40" a="1"/>
  <c r="J528" i="40" s="1"/>
  <c r="I528" i="40" a="1"/>
  <c r="I528" i="40" s="1"/>
  <c r="H528" i="40" a="1"/>
  <c r="H528" i="40" s="1"/>
  <c r="S527" i="40" a="1"/>
  <c r="S527" i="40"/>
  <c r="R527" i="40" a="1"/>
  <c r="R527" i="40"/>
  <c r="Q527" i="40" a="1"/>
  <c r="Q527" i="40"/>
  <c r="Q532" i="40" s="1"/>
  <c r="R532" i="40" s="1"/>
  <c r="P527" i="40" a="1"/>
  <c r="P527" i="40"/>
  <c r="O527" i="40" a="1"/>
  <c r="O527" i="40"/>
  <c r="N527" i="40" a="1"/>
  <c r="N527" i="40"/>
  <c r="M527" i="40" a="1"/>
  <c r="M527" i="40"/>
  <c r="L527" i="40" a="1"/>
  <c r="L527" i="40"/>
  <c r="K527" i="40" a="1"/>
  <c r="K527" i="40"/>
  <c r="J527" i="40" a="1"/>
  <c r="J527" i="40"/>
  <c r="I527" i="40" a="1"/>
  <c r="I527" i="40"/>
  <c r="H527" i="40" a="1"/>
  <c r="H527" i="40"/>
  <c r="H532" i="40" s="1"/>
  <c r="G527" i="40"/>
  <c r="S525" i="40" a="1"/>
  <c r="S525" i="40" s="1"/>
  <c r="R525" i="40" a="1"/>
  <c r="R525" i="40" s="1"/>
  <c r="Q525" i="40" a="1"/>
  <c r="Q525" i="40" s="1"/>
  <c r="P525" i="40" a="1"/>
  <c r="P525" i="40" s="1"/>
  <c r="O525" i="40" a="1"/>
  <c r="O525" i="40" s="1"/>
  <c r="N525" i="40" a="1"/>
  <c r="N525" i="40" s="1"/>
  <c r="M525" i="40" a="1"/>
  <c r="M525" i="40" s="1"/>
  <c r="L525" i="40" a="1"/>
  <c r="L525" i="40" s="1"/>
  <c r="K525" i="40" a="1"/>
  <c r="K525" i="40" s="1"/>
  <c r="J525" i="40" a="1"/>
  <c r="J525" i="40" s="1"/>
  <c r="I525" i="40" a="1"/>
  <c r="I525" i="40" s="1"/>
  <c r="H525" i="40" a="1"/>
  <c r="H525" i="40" s="1"/>
  <c r="S524" i="40" a="1"/>
  <c r="S524" i="40" s="1"/>
  <c r="R524" i="40" a="1"/>
  <c r="R524" i="40" s="1"/>
  <c r="Q524" i="40" a="1"/>
  <c r="Q524" i="40" s="1"/>
  <c r="P524" i="40" a="1"/>
  <c r="P524" i="40" s="1"/>
  <c r="O524" i="40" a="1"/>
  <c r="O524" i="40" s="1"/>
  <c r="N524" i="40" a="1"/>
  <c r="N524" i="40" s="1"/>
  <c r="M524" i="40" a="1"/>
  <c r="M524" i="40" s="1"/>
  <c r="L524" i="40" a="1"/>
  <c r="L524" i="40" s="1"/>
  <c r="K524" i="40" a="1"/>
  <c r="K524" i="40" s="1"/>
  <c r="J524" i="40" a="1"/>
  <c r="J524" i="40" s="1"/>
  <c r="I524" i="40" a="1"/>
  <c r="I524" i="40" s="1"/>
  <c r="H524" i="40" a="1"/>
  <c r="H524" i="40" s="1"/>
  <c r="T524" i="40" s="1"/>
  <c r="S523" i="40" a="1"/>
  <c r="S523" i="40" s="1"/>
  <c r="R523" i="40" a="1"/>
  <c r="R523" i="40" s="1"/>
  <c r="Q523" i="40" a="1"/>
  <c r="Q523" i="40" s="1"/>
  <c r="Q526" i="40" s="1"/>
  <c r="P523" i="40" a="1"/>
  <c r="P523" i="40" s="1"/>
  <c r="O523" i="40" a="1"/>
  <c r="O523" i="40" s="1"/>
  <c r="N523" i="40" a="1"/>
  <c r="N523" i="40" s="1"/>
  <c r="M523" i="40" a="1"/>
  <c r="M523" i="40" s="1"/>
  <c r="L523" i="40" a="1"/>
  <c r="L523" i="40" s="1"/>
  <c r="K523" i="40" a="1"/>
  <c r="K523" i="40" s="1"/>
  <c r="J523" i="40" a="1"/>
  <c r="J523" i="40" s="1"/>
  <c r="I523" i="40" a="1"/>
  <c r="I523" i="40" s="1"/>
  <c r="H523" i="40" a="1"/>
  <c r="H523" i="40" s="1"/>
  <c r="G523" i="40"/>
  <c r="S521" i="40" a="1"/>
  <c r="S521" i="40"/>
  <c r="R521" i="40" a="1"/>
  <c r="R521" i="40"/>
  <c r="Q521" i="40" a="1"/>
  <c r="Q521" i="40"/>
  <c r="Q522" i="40" s="1"/>
  <c r="P521" i="40" a="1"/>
  <c r="P521" i="40"/>
  <c r="O521" i="40" a="1"/>
  <c r="O521" i="40"/>
  <c r="N521" i="40" a="1"/>
  <c r="N521" i="40"/>
  <c r="M521" i="40" a="1"/>
  <c r="M521" i="40"/>
  <c r="L521" i="40" a="1"/>
  <c r="L521" i="40"/>
  <c r="K521" i="40" a="1"/>
  <c r="K521" i="40"/>
  <c r="J521" i="40" a="1"/>
  <c r="J521" i="40"/>
  <c r="I521" i="40" a="1"/>
  <c r="I521" i="40"/>
  <c r="H521" i="40" a="1"/>
  <c r="H521" i="40"/>
  <c r="T521" i="40" s="1"/>
  <c r="F521" i="40"/>
  <c r="E521" i="40"/>
  <c r="G521" i="40" s="1"/>
  <c r="S519" i="40" a="1"/>
  <c r="S519" i="40" s="1"/>
  <c r="R519" i="40" a="1"/>
  <c r="R519" i="40" s="1"/>
  <c r="Q519" i="40" a="1"/>
  <c r="Q519" i="40" s="1"/>
  <c r="P519" i="40" a="1"/>
  <c r="P519" i="40" s="1"/>
  <c r="O519" i="40" a="1"/>
  <c r="O519" i="40" s="1"/>
  <c r="N519" i="40" a="1"/>
  <c r="N519" i="40" s="1"/>
  <c r="M519" i="40" a="1"/>
  <c r="M519" i="40" s="1"/>
  <c r="L519" i="40" a="1"/>
  <c r="L519" i="40" s="1"/>
  <c r="K519" i="40" a="1"/>
  <c r="K519" i="40" s="1"/>
  <c r="J519" i="40" a="1"/>
  <c r="J519" i="40" s="1"/>
  <c r="I519" i="40" a="1"/>
  <c r="I519" i="40" s="1"/>
  <c r="H519" i="40" a="1"/>
  <c r="H519" i="40" s="1"/>
  <c r="S518" i="40" a="1"/>
  <c r="S518" i="40"/>
  <c r="R518" i="40" a="1"/>
  <c r="R518" i="40"/>
  <c r="Q518" i="40" a="1"/>
  <c r="Q518" i="40"/>
  <c r="Q520" i="40" s="1"/>
  <c r="R520" i="40" s="1"/>
  <c r="P518" i="40" a="1"/>
  <c r="P518" i="40"/>
  <c r="O518" i="40" a="1"/>
  <c r="O518" i="40"/>
  <c r="N518" i="40" a="1"/>
  <c r="N518" i="40"/>
  <c r="M518" i="40" a="1"/>
  <c r="M518" i="40"/>
  <c r="L518" i="40" a="1"/>
  <c r="L518" i="40"/>
  <c r="K518" i="40" a="1"/>
  <c r="K518" i="40"/>
  <c r="J518" i="40" a="1"/>
  <c r="J518" i="40"/>
  <c r="I518" i="40" a="1"/>
  <c r="I518" i="40"/>
  <c r="H518" i="40" a="1"/>
  <c r="H518" i="40"/>
  <c r="G518" i="40"/>
  <c r="S516" i="40" a="1"/>
  <c r="S516" i="40" s="1"/>
  <c r="R516" i="40" a="1"/>
  <c r="R516" i="40" s="1"/>
  <c r="Q516" i="40" a="1"/>
  <c r="Q516" i="40" s="1"/>
  <c r="P516" i="40" a="1"/>
  <c r="P516" i="40" s="1"/>
  <c r="O516" i="40" a="1"/>
  <c r="O516" i="40" s="1"/>
  <c r="N516" i="40" a="1"/>
  <c r="N516" i="40" s="1"/>
  <c r="M516" i="40" a="1"/>
  <c r="M516" i="40" s="1"/>
  <c r="L516" i="40" a="1"/>
  <c r="L516" i="40" s="1"/>
  <c r="K516" i="40" a="1"/>
  <c r="K516" i="40" s="1"/>
  <c r="J516" i="40" a="1"/>
  <c r="J516" i="40" s="1"/>
  <c r="I516" i="40" a="1"/>
  <c r="I516" i="40" s="1"/>
  <c r="H516" i="40" a="1"/>
  <c r="H516" i="40" s="1"/>
  <c r="S515" i="40" a="1"/>
  <c r="S515" i="40" s="1"/>
  <c r="R515" i="40" a="1"/>
  <c r="R515" i="40" s="1"/>
  <c r="Q515" i="40" a="1"/>
  <c r="Q515" i="40" s="1"/>
  <c r="P515" i="40" a="1"/>
  <c r="P515" i="40" s="1"/>
  <c r="O515" i="40" a="1"/>
  <c r="O515" i="40" s="1"/>
  <c r="N515" i="40" a="1"/>
  <c r="N515" i="40" s="1"/>
  <c r="M515" i="40" a="1"/>
  <c r="M515" i="40" s="1"/>
  <c r="L515" i="40" a="1"/>
  <c r="L515" i="40" s="1"/>
  <c r="K515" i="40" a="1"/>
  <c r="K515" i="40" s="1"/>
  <c r="J515" i="40" a="1"/>
  <c r="J515" i="40" s="1"/>
  <c r="I515" i="40" a="1"/>
  <c r="I515" i="40" s="1"/>
  <c r="H515" i="40" a="1"/>
  <c r="H515" i="40" s="1"/>
  <c r="T515" i="40" s="1"/>
  <c r="G515" i="40"/>
  <c r="S513" i="40" a="1"/>
  <c r="S513" i="40" s="1"/>
  <c r="R513" i="40" a="1"/>
  <c r="R513" i="40" s="1"/>
  <c r="Q513" i="40" a="1"/>
  <c r="Q513" i="40" s="1"/>
  <c r="P513" i="40" a="1"/>
  <c r="P513" i="40" s="1"/>
  <c r="O513" i="40" a="1"/>
  <c r="O513" i="40" s="1"/>
  <c r="N513" i="40" a="1"/>
  <c r="N513" i="40" s="1"/>
  <c r="M513" i="40" a="1"/>
  <c r="M513" i="40" s="1"/>
  <c r="L513" i="40" a="1"/>
  <c r="L513" i="40" s="1"/>
  <c r="K513" i="40" a="1"/>
  <c r="K513" i="40" s="1"/>
  <c r="J513" i="40" a="1"/>
  <c r="J513" i="40" s="1"/>
  <c r="I513" i="40" a="1"/>
  <c r="I513" i="40" s="1"/>
  <c r="H513" i="40" a="1"/>
  <c r="H513" i="40" s="1"/>
  <c r="S512" i="40" a="1"/>
  <c r="S512" i="40"/>
  <c r="R512" i="40" a="1"/>
  <c r="R512" i="40"/>
  <c r="Q512" i="40" a="1"/>
  <c r="Q512" i="40"/>
  <c r="P512" i="40" a="1"/>
  <c r="P512" i="40"/>
  <c r="O512" i="40" a="1"/>
  <c r="O512" i="40"/>
  <c r="N512" i="40" a="1"/>
  <c r="N512" i="40"/>
  <c r="M512" i="40" a="1"/>
  <c r="M512" i="40"/>
  <c r="L512" i="40" a="1"/>
  <c r="L512" i="40"/>
  <c r="K512" i="40" a="1"/>
  <c r="K512" i="40"/>
  <c r="J512" i="40" a="1"/>
  <c r="J512" i="40"/>
  <c r="I512" i="40" a="1"/>
  <c r="I512" i="40"/>
  <c r="H512" i="40" a="1"/>
  <c r="H512" i="40"/>
  <c r="T512" i="40" s="1"/>
  <c r="G512" i="40"/>
  <c r="S510" i="40" a="1"/>
  <c r="S510" i="40" s="1"/>
  <c r="R510" i="40" a="1"/>
  <c r="R510" i="40" s="1"/>
  <c r="Q510" i="40" a="1"/>
  <c r="Q510" i="40" s="1"/>
  <c r="P510" i="40" a="1"/>
  <c r="P510" i="40" s="1"/>
  <c r="O510" i="40" a="1"/>
  <c r="O510" i="40" s="1"/>
  <c r="N510" i="40" a="1"/>
  <c r="N510" i="40" s="1"/>
  <c r="M510" i="40" a="1"/>
  <c r="M510" i="40" s="1"/>
  <c r="L510" i="40" a="1"/>
  <c r="L510" i="40" s="1"/>
  <c r="K510" i="40" a="1"/>
  <c r="K510" i="40" s="1"/>
  <c r="J510" i="40" a="1"/>
  <c r="J510" i="40" s="1"/>
  <c r="I510" i="40" a="1"/>
  <c r="I510" i="40" s="1"/>
  <c r="H510" i="40" a="1"/>
  <c r="H510" i="40" s="1"/>
  <c r="S509" i="40" a="1"/>
  <c r="S509" i="40" s="1"/>
  <c r="R509" i="40" a="1"/>
  <c r="R509" i="40" s="1"/>
  <c r="Q509" i="40" a="1"/>
  <c r="Q509" i="40" s="1"/>
  <c r="P509" i="40" a="1"/>
  <c r="P509" i="40" s="1"/>
  <c r="O509" i="40" a="1"/>
  <c r="O509" i="40" s="1"/>
  <c r="N509" i="40" a="1"/>
  <c r="N509" i="40" s="1"/>
  <c r="M509" i="40" a="1"/>
  <c r="M509" i="40" s="1"/>
  <c r="L509" i="40" a="1"/>
  <c r="L509" i="40" s="1"/>
  <c r="K509" i="40" a="1"/>
  <c r="K509" i="40" s="1"/>
  <c r="J509" i="40" a="1"/>
  <c r="J509" i="40" s="1"/>
  <c r="I509" i="40" a="1"/>
  <c r="I509" i="40" s="1"/>
  <c r="H509" i="40" a="1"/>
  <c r="H509" i="40" s="1"/>
  <c r="S508" i="40" a="1"/>
  <c r="S508" i="40" s="1"/>
  <c r="R508" i="40" a="1"/>
  <c r="R508" i="40" s="1"/>
  <c r="Q508" i="40" a="1"/>
  <c r="Q508" i="40" s="1"/>
  <c r="P508" i="40" a="1"/>
  <c r="P508" i="40" s="1"/>
  <c r="O508" i="40" a="1"/>
  <c r="O508" i="40" s="1"/>
  <c r="N508" i="40" a="1"/>
  <c r="N508" i="40" s="1"/>
  <c r="M508" i="40" a="1"/>
  <c r="M508" i="40" s="1"/>
  <c r="L508" i="40" a="1"/>
  <c r="L508" i="40" s="1"/>
  <c r="K508" i="40" a="1"/>
  <c r="K508" i="40" s="1"/>
  <c r="J508" i="40" a="1"/>
  <c r="J508" i="40" s="1"/>
  <c r="I508" i="40" a="1"/>
  <c r="I508" i="40" s="1"/>
  <c r="H508" i="40" a="1"/>
  <c r="H508" i="40" s="1"/>
  <c r="S507" i="40" a="1"/>
  <c r="S507" i="40" s="1"/>
  <c r="R507" i="40" a="1"/>
  <c r="R507" i="40" s="1"/>
  <c r="Q507" i="40" a="1"/>
  <c r="Q507" i="40" s="1"/>
  <c r="Q511" i="40" s="1"/>
  <c r="R511" i="40" s="1"/>
  <c r="P507" i="40" a="1"/>
  <c r="P507" i="40" s="1"/>
  <c r="O507" i="40" a="1"/>
  <c r="O507" i="40" s="1"/>
  <c r="N507" i="40" a="1"/>
  <c r="N507" i="40" s="1"/>
  <c r="M507" i="40" a="1"/>
  <c r="M507" i="40" s="1"/>
  <c r="L507" i="40" a="1"/>
  <c r="L507" i="40" s="1"/>
  <c r="K507" i="40" a="1"/>
  <c r="K507" i="40" s="1"/>
  <c r="J507" i="40" a="1"/>
  <c r="J507" i="40" s="1"/>
  <c r="I507" i="40" a="1"/>
  <c r="I507" i="40" s="1"/>
  <c r="H507" i="40" a="1"/>
  <c r="H507" i="40" s="1"/>
  <c r="G507" i="40"/>
  <c r="S505" i="40" a="1"/>
  <c r="S505" i="40" s="1"/>
  <c r="R505" i="40" a="1"/>
  <c r="R505" i="40" s="1"/>
  <c r="Q505" i="40" a="1"/>
  <c r="Q505" i="40" s="1"/>
  <c r="Q506" i="40" s="1"/>
  <c r="P505" i="40" a="1"/>
  <c r="P505" i="40" s="1"/>
  <c r="O505" i="40" a="1"/>
  <c r="O505" i="40" s="1"/>
  <c r="N505" i="40" a="1"/>
  <c r="N505" i="40" s="1"/>
  <c r="M505" i="40" a="1"/>
  <c r="M505" i="40" s="1"/>
  <c r="L505" i="40" a="1"/>
  <c r="L505" i="40" s="1"/>
  <c r="K505" i="40" a="1"/>
  <c r="K505" i="40" s="1"/>
  <c r="J505" i="40" a="1"/>
  <c r="J505" i="40" s="1"/>
  <c r="I505" i="40" a="1"/>
  <c r="I505" i="40" s="1"/>
  <c r="H505" i="40" a="1"/>
  <c r="H505" i="40" s="1"/>
  <c r="G505" i="40"/>
  <c r="S503" i="40" a="1"/>
  <c r="S503" i="40" s="1"/>
  <c r="R503" i="40" a="1"/>
  <c r="R503" i="40" s="1"/>
  <c r="Q503" i="40" a="1"/>
  <c r="Q503" i="40" s="1"/>
  <c r="P503" i="40" a="1"/>
  <c r="P503" i="40" s="1"/>
  <c r="O503" i="40" a="1"/>
  <c r="O503" i="40" s="1"/>
  <c r="N503" i="40" a="1"/>
  <c r="N503" i="40" s="1"/>
  <c r="M503" i="40" a="1"/>
  <c r="M503" i="40" s="1"/>
  <c r="L503" i="40" a="1"/>
  <c r="L503" i="40" s="1"/>
  <c r="K503" i="40" a="1"/>
  <c r="K503" i="40" s="1"/>
  <c r="J503" i="40" a="1"/>
  <c r="J503" i="40" s="1"/>
  <c r="I503" i="40" a="1"/>
  <c r="I503" i="40" s="1"/>
  <c r="H503" i="40" a="1"/>
  <c r="H503" i="40" s="1"/>
  <c r="S502" i="40" a="1"/>
  <c r="S502" i="40" s="1"/>
  <c r="R502" i="40" a="1"/>
  <c r="R502" i="40" s="1"/>
  <c r="Q502" i="40" a="1"/>
  <c r="Q502" i="40" s="1"/>
  <c r="P502" i="40" a="1"/>
  <c r="P502" i="40" s="1"/>
  <c r="O502" i="40" a="1"/>
  <c r="O502" i="40" s="1"/>
  <c r="N502" i="40" a="1"/>
  <c r="N502" i="40" s="1"/>
  <c r="M502" i="40" a="1"/>
  <c r="M502" i="40" s="1"/>
  <c r="L502" i="40" a="1"/>
  <c r="L502" i="40" s="1"/>
  <c r="K502" i="40" a="1"/>
  <c r="K502" i="40" s="1"/>
  <c r="J502" i="40" a="1"/>
  <c r="J502" i="40" s="1"/>
  <c r="I502" i="40" a="1"/>
  <c r="I502" i="40" s="1"/>
  <c r="H502" i="40" a="1"/>
  <c r="H502" i="40" s="1"/>
  <c r="S501" i="40" a="1"/>
  <c r="S501" i="40" s="1"/>
  <c r="R501" i="40" a="1"/>
  <c r="R501" i="40" s="1"/>
  <c r="Q501" i="40" a="1"/>
  <c r="Q501" i="40" s="1"/>
  <c r="P501" i="40" a="1"/>
  <c r="P501" i="40" s="1"/>
  <c r="O501" i="40" a="1"/>
  <c r="O501" i="40" s="1"/>
  <c r="N501" i="40" a="1"/>
  <c r="N501" i="40" s="1"/>
  <c r="M501" i="40" a="1"/>
  <c r="M501" i="40" s="1"/>
  <c r="L501" i="40" a="1"/>
  <c r="L501" i="40" s="1"/>
  <c r="K501" i="40" a="1"/>
  <c r="K501" i="40" s="1"/>
  <c r="J501" i="40" a="1"/>
  <c r="J501" i="40" s="1"/>
  <c r="I501" i="40" a="1"/>
  <c r="I501" i="40" s="1"/>
  <c r="H501" i="40" a="1"/>
  <c r="H501" i="40" s="1"/>
  <c r="S500" i="40" a="1"/>
  <c r="S500" i="40" s="1"/>
  <c r="R500" i="40" a="1"/>
  <c r="R500" i="40" s="1"/>
  <c r="Q500" i="40" a="1"/>
  <c r="Q500" i="40" s="1"/>
  <c r="P500" i="40" a="1"/>
  <c r="P500" i="40" s="1"/>
  <c r="O500" i="40" a="1"/>
  <c r="O500" i="40" s="1"/>
  <c r="N500" i="40" a="1"/>
  <c r="N500" i="40" s="1"/>
  <c r="M500" i="40" a="1"/>
  <c r="M500" i="40" s="1"/>
  <c r="L500" i="40" a="1"/>
  <c r="L500" i="40" s="1"/>
  <c r="K500" i="40" a="1"/>
  <c r="K500" i="40" s="1"/>
  <c r="J500" i="40" a="1"/>
  <c r="J500" i="40" s="1"/>
  <c r="I500" i="40" a="1"/>
  <c r="I500" i="40" s="1"/>
  <c r="H500" i="40" a="1"/>
  <c r="H500" i="40" s="1"/>
  <c r="S499" i="40" a="1"/>
  <c r="S499" i="40" s="1"/>
  <c r="R499" i="40" a="1"/>
  <c r="R499" i="40" s="1"/>
  <c r="Q499" i="40" a="1"/>
  <c r="Q499" i="40" s="1"/>
  <c r="P499" i="40" a="1"/>
  <c r="P499" i="40" s="1"/>
  <c r="O499" i="40" a="1"/>
  <c r="O499" i="40" s="1"/>
  <c r="N499" i="40" a="1"/>
  <c r="N499" i="40" s="1"/>
  <c r="M499" i="40" a="1"/>
  <c r="M499" i="40" s="1"/>
  <c r="L499" i="40" a="1"/>
  <c r="L499" i="40" s="1"/>
  <c r="K499" i="40" a="1"/>
  <c r="K499" i="40" s="1"/>
  <c r="J499" i="40" a="1"/>
  <c r="J499" i="40" s="1"/>
  <c r="I499" i="40" a="1"/>
  <c r="I499" i="40" s="1"/>
  <c r="H499" i="40" a="1"/>
  <c r="H499" i="40"/>
  <c r="T499" i="40" s="1"/>
  <c r="S498" i="40" a="1"/>
  <c r="S498" i="40" s="1"/>
  <c r="R498" i="40" a="1"/>
  <c r="R498" i="40" s="1"/>
  <c r="Q498" i="40" a="1"/>
  <c r="Q498" i="40" s="1"/>
  <c r="P498" i="40" a="1"/>
  <c r="P498" i="40" s="1"/>
  <c r="O498" i="40" a="1"/>
  <c r="O498" i="40" s="1"/>
  <c r="N498" i="40" a="1"/>
  <c r="N498" i="40" s="1"/>
  <c r="M498" i="40" a="1"/>
  <c r="M498" i="40" s="1"/>
  <c r="L498" i="40" a="1"/>
  <c r="L498" i="40" s="1"/>
  <c r="K498" i="40" a="1"/>
  <c r="K498" i="40" s="1"/>
  <c r="J498" i="40" a="1"/>
  <c r="J498" i="40" s="1"/>
  <c r="I498" i="40" a="1"/>
  <c r="I498" i="40" s="1"/>
  <c r="H498" i="40" a="1"/>
  <c r="H498" i="40" s="1"/>
  <c r="T498" i="40" s="1"/>
  <c r="S497" i="40" a="1"/>
  <c r="S497" i="40" s="1"/>
  <c r="R497" i="40" a="1"/>
  <c r="R497" i="40"/>
  <c r="Q497" i="40" a="1"/>
  <c r="Q497" i="40" s="1"/>
  <c r="P497" i="40" a="1"/>
  <c r="P497" i="40"/>
  <c r="O497" i="40" a="1"/>
  <c r="O497" i="40" s="1"/>
  <c r="N497" i="40" a="1"/>
  <c r="N497" i="40" s="1"/>
  <c r="M497" i="40" a="1"/>
  <c r="M497" i="40" s="1"/>
  <c r="L497" i="40" a="1"/>
  <c r="L497" i="40"/>
  <c r="K497" i="40" a="1"/>
  <c r="K497" i="40" s="1"/>
  <c r="J497" i="40" a="1"/>
  <c r="J497" i="40"/>
  <c r="I497" i="40" a="1"/>
  <c r="I497" i="40" s="1"/>
  <c r="H497" i="40" a="1"/>
  <c r="H497" i="40"/>
  <c r="S496" i="40" a="1"/>
  <c r="S496" i="40" s="1"/>
  <c r="R496" i="40" a="1"/>
  <c r="R496" i="40" s="1"/>
  <c r="Q496" i="40" a="1"/>
  <c r="Q496" i="40" s="1"/>
  <c r="P496" i="40" a="1"/>
  <c r="P496" i="40" s="1"/>
  <c r="O496" i="40" a="1"/>
  <c r="O496" i="40" s="1"/>
  <c r="N496" i="40" a="1"/>
  <c r="N496" i="40" s="1"/>
  <c r="M496" i="40" a="1"/>
  <c r="M496" i="40" s="1"/>
  <c r="L496" i="40" a="1"/>
  <c r="L496" i="40" s="1"/>
  <c r="K496" i="40" a="1"/>
  <c r="K496" i="40" s="1"/>
  <c r="J496" i="40" a="1"/>
  <c r="J496" i="40" s="1"/>
  <c r="I496" i="40" a="1"/>
  <c r="I496" i="40" s="1"/>
  <c r="H496" i="40" a="1"/>
  <c r="H496" i="40" s="1"/>
  <c r="S495" i="40" a="1"/>
  <c r="S495" i="40" s="1"/>
  <c r="R495" i="40" a="1"/>
  <c r="R495" i="40" s="1"/>
  <c r="Q495" i="40" a="1"/>
  <c r="Q495" i="40" s="1"/>
  <c r="P495" i="40" a="1"/>
  <c r="P495" i="40"/>
  <c r="O495" i="40" a="1"/>
  <c r="O495" i="40" s="1"/>
  <c r="N495" i="40" a="1"/>
  <c r="N495" i="40"/>
  <c r="M495" i="40" a="1"/>
  <c r="M495" i="40" s="1"/>
  <c r="L495" i="40" a="1"/>
  <c r="L495" i="40"/>
  <c r="K495" i="40" a="1"/>
  <c r="K495" i="40" s="1"/>
  <c r="J495" i="40" a="1"/>
  <c r="J495" i="40" s="1"/>
  <c r="I495" i="40" a="1"/>
  <c r="I495" i="40" s="1"/>
  <c r="H495" i="40" a="1"/>
  <c r="H495" i="40"/>
  <c r="S494" i="40" a="1"/>
  <c r="S494" i="40" s="1"/>
  <c r="R494" i="40" a="1"/>
  <c r="R494" i="40" s="1"/>
  <c r="Q494" i="40" a="1"/>
  <c r="Q494" i="40" s="1"/>
  <c r="P494" i="40" a="1"/>
  <c r="P494" i="40" s="1"/>
  <c r="O494" i="40" a="1"/>
  <c r="O494" i="40" s="1"/>
  <c r="N494" i="40" a="1"/>
  <c r="N494" i="40" s="1"/>
  <c r="M494" i="40" a="1"/>
  <c r="M494" i="40" s="1"/>
  <c r="L494" i="40" a="1"/>
  <c r="L494" i="40" s="1"/>
  <c r="K494" i="40" a="1"/>
  <c r="K494" i="40" s="1"/>
  <c r="J494" i="40" a="1"/>
  <c r="J494" i="40" s="1"/>
  <c r="I494" i="40" a="1"/>
  <c r="I494" i="40" s="1"/>
  <c r="H494" i="40" a="1"/>
  <c r="H494" i="40" s="1"/>
  <c r="T494" i="40" s="1"/>
  <c r="S493" i="40" a="1"/>
  <c r="S493" i="40" s="1"/>
  <c r="R493" i="40" a="1"/>
  <c r="R493" i="40"/>
  <c r="Q493" i="40" a="1"/>
  <c r="Q493" i="40" s="1"/>
  <c r="P493" i="40" a="1"/>
  <c r="P493" i="40"/>
  <c r="O493" i="40" a="1"/>
  <c r="O493" i="40" s="1"/>
  <c r="N493" i="40" a="1"/>
  <c r="N493" i="40" s="1"/>
  <c r="M493" i="40" a="1"/>
  <c r="M493" i="40" s="1"/>
  <c r="L493" i="40" a="1"/>
  <c r="L493" i="40"/>
  <c r="K493" i="40" a="1"/>
  <c r="K493" i="40" s="1"/>
  <c r="J493" i="40" a="1"/>
  <c r="J493" i="40"/>
  <c r="I493" i="40" a="1"/>
  <c r="I493" i="40" s="1"/>
  <c r="H493" i="40" a="1"/>
  <c r="H493" i="40"/>
  <c r="S492" i="40" a="1"/>
  <c r="S492" i="40" s="1"/>
  <c r="R492" i="40" a="1"/>
  <c r="R492" i="40" s="1"/>
  <c r="Q492" i="40" a="1"/>
  <c r="Q492" i="40" s="1"/>
  <c r="P492" i="40" a="1"/>
  <c r="P492" i="40" s="1"/>
  <c r="O492" i="40" a="1"/>
  <c r="O492" i="40" s="1"/>
  <c r="N492" i="40" a="1"/>
  <c r="N492" i="40" s="1"/>
  <c r="M492" i="40" a="1"/>
  <c r="M492" i="40" s="1"/>
  <c r="L492" i="40" a="1"/>
  <c r="L492" i="40" s="1"/>
  <c r="K492" i="40" a="1"/>
  <c r="K492" i="40" s="1"/>
  <c r="J492" i="40" a="1"/>
  <c r="J492" i="40" s="1"/>
  <c r="I492" i="40" a="1"/>
  <c r="I492" i="40" s="1"/>
  <c r="H492" i="40" a="1"/>
  <c r="H492" i="40" s="1"/>
  <c r="S491" i="40" a="1"/>
  <c r="S491" i="40"/>
  <c r="R491" i="40" a="1"/>
  <c r="R491" i="40"/>
  <c r="Q491" i="40" a="1"/>
  <c r="Q491" i="40"/>
  <c r="P491" i="40" a="1"/>
  <c r="P491" i="40"/>
  <c r="O491" i="40" a="1"/>
  <c r="O491" i="40"/>
  <c r="N491" i="40" a="1"/>
  <c r="N491" i="40"/>
  <c r="M491" i="40" a="1"/>
  <c r="M491" i="40"/>
  <c r="L491" i="40" a="1"/>
  <c r="L491" i="40"/>
  <c r="K491" i="40" a="1"/>
  <c r="K491" i="40"/>
  <c r="J491" i="40" a="1"/>
  <c r="J491" i="40"/>
  <c r="I491" i="40" a="1"/>
  <c r="I491" i="40"/>
  <c r="H491" i="40" a="1"/>
  <c r="H491" i="40"/>
  <c r="G491" i="40"/>
  <c r="S489" i="40" a="1"/>
  <c r="S489" i="40" s="1"/>
  <c r="R489" i="40" a="1"/>
  <c r="R489" i="40" s="1"/>
  <c r="Q489" i="40" a="1"/>
  <c r="Q489" i="40" s="1"/>
  <c r="P489" i="40" a="1"/>
  <c r="P489" i="40" s="1"/>
  <c r="O489" i="40" a="1"/>
  <c r="O489" i="40" s="1"/>
  <c r="N489" i="40" a="1"/>
  <c r="N489" i="40" s="1"/>
  <c r="M489" i="40" a="1"/>
  <c r="M489" i="40" s="1"/>
  <c r="L489" i="40" a="1"/>
  <c r="L489" i="40" s="1"/>
  <c r="K489" i="40" a="1"/>
  <c r="K489" i="40" s="1"/>
  <c r="J489" i="40" a="1"/>
  <c r="J489" i="40" s="1"/>
  <c r="I489" i="40" a="1"/>
  <c r="I489" i="40" s="1"/>
  <c r="H489" i="40" a="1"/>
  <c r="H489" i="40" s="1"/>
  <c r="S488" i="40" a="1"/>
  <c r="S488" i="40" s="1"/>
  <c r="R488" i="40" a="1"/>
  <c r="R488" i="40"/>
  <c r="Q488" i="40" a="1"/>
  <c r="Q488" i="40" s="1"/>
  <c r="P488" i="40" a="1"/>
  <c r="P488" i="40"/>
  <c r="O488" i="40" a="1"/>
  <c r="O488" i="40" s="1"/>
  <c r="N488" i="40" a="1"/>
  <c r="N488" i="40"/>
  <c r="M488" i="40" a="1"/>
  <c r="M488" i="40" s="1"/>
  <c r="L488" i="40" a="1"/>
  <c r="L488" i="40"/>
  <c r="K488" i="40" a="1"/>
  <c r="K488" i="40" s="1"/>
  <c r="J488" i="40" a="1"/>
  <c r="J488" i="40"/>
  <c r="I488" i="40" a="1"/>
  <c r="I488" i="40" s="1"/>
  <c r="H488" i="40" a="1"/>
  <c r="H488" i="40"/>
  <c r="G488" i="40"/>
  <c r="S486" i="40" a="1"/>
  <c r="S486" i="40" s="1"/>
  <c r="R486" i="40" a="1"/>
  <c r="R486" i="40" s="1"/>
  <c r="Q486" i="40" a="1"/>
  <c r="Q486" i="40" s="1"/>
  <c r="Q487" i="40" s="1"/>
  <c r="P486" i="40" a="1"/>
  <c r="P486" i="40" s="1"/>
  <c r="O486" i="40" a="1"/>
  <c r="O486" i="40" s="1"/>
  <c r="N486" i="40" a="1"/>
  <c r="N486" i="40" s="1"/>
  <c r="M486" i="40" a="1"/>
  <c r="M486" i="40" s="1"/>
  <c r="L486" i="40" a="1"/>
  <c r="L486" i="40" s="1"/>
  <c r="K486" i="40" a="1"/>
  <c r="K486" i="40" s="1"/>
  <c r="J486" i="40" a="1"/>
  <c r="J486" i="40" s="1"/>
  <c r="I486" i="40" a="1"/>
  <c r="I486" i="40" s="1"/>
  <c r="H486" i="40"/>
  <c r="G486" i="40"/>
  <c r="S484" i="40" a="1"/>
  <c r="S484" i="40" s="1"/>
  <c r="R484" i="40" a="1"/>
  <c r="R484" i="40" s="1"/>
  <c r="Q484" i="40" a="1"/>
  <c r="Q484" i="40" s="1"/>
  <c r="P484" i="40" a="1"/>
  <c r="P484" i="40" s="1"/>
  <c r="O484" i="40" a="1"/>
  <c r="O484" i="40" s="1"/>
  <c r="N484" i="40" a="1"/>
  <c r="N484" i="40" s="1"/>
  <c r="M484" i="40" a="1"/>
  <c r="M484" i="40" s="1"/>
  <c r="L484" i="40" a="1"/>
  <c r="L484" i="40" s="1"/>
  <c r="K484" i="40" a="1"/>
  <c r="K484" i="40" s="1"/>
  <c r="J484" i="40" a="1"/>
  <c r="J484" i="40" s="1"/>
  <c r="I484" i="40" a="1"/>
  <c r="I484" i="40" s="1"/>
  <c r="H484" i="40" a="1"/>
  <c r="H484" i="40" s="1"/>
  <c r="S483" i="40" a="1"/>
  <c r="S483" i="40"/>
  <c r="R483" i="40" a="1"/>
  <c r="R483" i="40" s="1"/>
  <c r="Q483" i="40" a="1"/>
  <c r="Q483" i="40"/>
  <c r="P483" i="40" a="1"/>
  <c r="P483" i="40" s="1"/>
  <c r="O483" i="40" a="1"/>
  <c r="O483" i="40" s="1"/>
  <c r="N483" i="40" a="1"/>
  <c r="N483" i="40" s="1"/>
  <c r="M483" i="40" a="1"/>
  <c r="M483" i="40" s="1"/>
  <c r="L483" i="40" a="1"/>
  <c r="L483" i="40" s="1"/>
  <c r="K483" i="40" a="1"/>
  <c r="K483" i="40" s="1"/>
  <c r="J483" i="40" a="1"/>
  <c r="J483" i="40" s="1"/>
  <c r="I483" i="40" a="1"/>
  <c r="I483" i="40" s="1"/>
  <c r="H483" i="40" a="1"/>
  <c r="H483" i="40" s="1"/>
  <c r="T483" i="40" s="1"/>
  <c r="S482" i="40" a="1"/>
  <c r="S482" i="40" s="1"/>
  <c r="R482" i="40" a="1"/>
  <c r="R482" i="40" s="1"/>
  <c r="Q482" i="40" a="1"/>
  <c r="Q482" i="40" s="1"/>
  <c r="P482" i="40" a="1"/>
  <c r="P482" i="40" s="1"/>
  <c r="O482" i="40" a="1"/>
  <c r="O482" i="40" s="1"/>
  <c r="N482" i="40" a="1"/>
  <c r="N482" i="40" s="1"/>
  <c r="M482" i="40" a="1"/>
  <c r="M482" i="40" s="1"/>
  <c r="L482" i="40" a="1"/>
  <c r="L482" i="40" s="1"/>
  <c r="K482" i="40" a="1"/>
  <c r="K482" i="40" s="1"/>
  <c r="J482" i="40" a="1"/>
  <c r="J482" i="40" s="1"/>
  <c r="I482" i="40" a="1"/>
  <c r="I482" i="40" s="1"/>
  <c r="H482" i="40" a="1"/>
  <c r="H482" i="40" s="1"/>
  <c r="S481" i="40" a="1"/>
  <c r="S481" i="40" s="1"/>
  <c r="R481" i="40" a="1"/>
  <c r="R481" i="40" s="1"/>
  <c r="Q481" i="40" a="1"/>
  <c r="Q481" i="40" s="1"/>
  <c r="P481" i="40" a="1"/>
  <c r="P481" i="40" s="1"/>
  <c r="O481" i="40" a="1"/>
  <c r="O481" i="40" s="1"/>
  <c r="N481" i="40" a="1"/>
  <c r="N481" i="40" s="1"/>
  <c r="M481" i="40" a="1"/>
  <c r="M481" i="40" s="1"/>
  <c r="L481" i="40" a="1"/>
  <c r="L481" i="40" s="1"/>
  <c r="K481" i="40" a="1"/>
  <c r="K481" i="40" s="1"/>
  <c r="J481" i="40" a="1"/>
  <c r="J481" i="40" s="1"/>
  <c r="I481" i="40" a="1"/>
  <c r="I481" i="40" s="1"/>
  <c r="H481" i="40" a="1"/>
  <c r="H481" i="40" s="1"/>
  <c r="T481" i="40" s="1"/>
  <c r="S480" i="40" a="1"/>
  <c r="S480" i="40" s="1"/>
  <c r="R480" i="40" a="1"/>
  <c r="R480" i="40" s="1"/>
  <c r="Q480" i="40" a="1"/>
  <c r="Q480" i="40" s="1"/>
  <c r="P480" i="40" a="1"/>
  <c r="P480" i="40" s="1"/>
  <c r="O480" i="40" a="1"/>
  <c r="O480" i="40" s="1"/>
  <c r="N480" i="40" a="1"/>
  <c r="N480" i="40" s="1"/>
  <c r="M480" i="40" a="1"/>
  <c r="M480" i="40" s="1"/>
  <c r="L480" i="40" a="1"/>
  <c r="L480" i="40" s="1"/>
  <c r="K480" i="40" a="1"/>
  <c r="K480" i="40" s="1"/>
  <c r="J480" i="40" a="1"/>
  <c r="J480" i="40" s="1"/>
  <c r="I480" i="40" a="1"/>
  <c r="I480" i="40" s="1"/>
  <c r="H480" i="40" a="1"/>
  <c r="H480" i="40" s="1"/>
  <c r="S479" i="40" a="1"/>
  <c r="S479" i="40" s="1"/>
  <c r="R479" i="40" a="1"/>
  <c r="R479" i="40" s="1"/>
  <c r="Q479" i="40" a="1"/>
  <c r="Q479" i="40" s="1"/>
  <c r="Q485" i="40" s="1"/>
  <c r="R485" i="40" s="1"/>
  <c r="P479" i="40" a="1"/>
  <c r="P479" i="40" s="1"/>
  <c r="O479" i="40" a="1"/>
  <c r="O479" i="40" s="1"/>
  <c r="N479" i="40" a="1"/>
  <c r="N479" i="40" s="1"/>
  <c r="M479" i="40" a="1"/>
  <c r="M479" i="40" s="1"/>
  <c r="L479" i="40" a="1"/>
  <c r="L479" i="40" s="1"/>
  <c r="K479" i="40" a="1"/>
  <c r="K479" i="40" s="1"/>
  <c r="J479" i="40" a="1"/>
  <c r="J479" i="40" s="1"/>
  <c r="I479" i="40" a="1"/>
  <c r="I479" i="40" s="1"/>
  <c r="H479" i="40" a="1"/>
  <c r="H479" i="40" s="1"/>
  <c r="H485" i="40" s="1"/>
  <c r="G479" i="40"/>
  <c r="S477" i="40" a="1"/>
  <c r="S477" i="40" s="1"/>
  <c r="R477" i="40" a="1"/>
  <c r="R477" i="40" s="1"/>
  <c r="Q477" i="40" a="1"/>
  <c r="Q477" i="40" s="1"/>
  <c r="Q478" i="40" s="1"/>
  <c r="P477" i="40" a="1"/>
  <c r="P477" i="40" s="1"/>
  <c r="O477" i="40" a="1"/>
  <c r="O477" i="40" s="1"/>
  <c r="N477" i="40" a="1"/>
  <c r="N477" i="40" s="1"/>
  <c r="M477" i="40" a="1"/>
  <c r="M477" i="40" s="1"/>
  <c r="L477" i="40" a="1"/>
  <c r="L477" i="40" s="1"/>
  <c r="K477" i="40" a="1"/>
  <c r="K477" i="40" s="1"/>
  <c r="J477" i="40" a="1"/>
  <c r="J477" i="40" s="1"/>
  <c r="I477" i="40" a="1"/>
  <c r="I477" i="40" s="1"/>
  <c r="H477" i="40" a="1"/>
  <c r="H477" i="40" s="1"/>
  <c r="G477" i="40"/>
  <c r="S475" i="40" a="1"/>
  <c r="S475" i="40" s="1"/>
  <c r="R475" i="40" a="1"/>
  <c r="R475" i="40" s="1"/>
  <c r="Q475" i="40" a="1"/>
  <c r="Q475" i="40" s="1"/>
  <c r="P475" i="40" a="1"/>
  <c r="P475" i="40" s="1"/>
  <c r="O475" i="40" a="1"/>
  <c r="O475" i="40" s="1"/>
  <c r="N475" i="40" a="1"/>
  <c r="N475" i="40" s="1"/>
  <c r="M475" i="40" a="1"/>
  <c r="M475" i="40" s="1"/>
  <c r="L475" i="40" a="1"/>
  <c r="L475" i="40" s="1"/>
  <c r="K475" i="40" a="1"/>
  <c r="K475" i="40" s="1"/>
  <c r="J475" i="40" a="1"/>
  <c r="J475" i="40" s="1"/>
  <c r="I475" i="40" a="1"/>
  <c r="I475" i="40" s="1"/>
  <c r="H475" i="40" a="1"/>
  <c r="H475" i="40" s="1"/>
  <c r="S474" i="40" a="1"/>
  <c r="S474" i="40" s="1"/>
  <c r="R474" i="40" a="1"/>
  <c r="R474" i="40" s="1"/>
  <c r="Q474" i="40" a="1"/>
  <c r="Q474" i="40" s="1"/>
  <c r="P474" i="40" a="1"/>
  <c r="P474" i="40" s="1"/>
  <c r="O474" i="40" a="1"/>
  <c r="O474" i="40" s="1"/>
  <c r="N474" i="40" a="1"/>
  <c r="N474" i="40" s="1"/>
  <c r="M474" i="40" a="1"/>
  <c r="M474" i="40" s="1"/>
  <c r="L474" i="40" a="1"/>
  <c r="L474" i="40" s="1"/>
  <c r="K474" i="40" a="1"/>
  <c r="K474" i="40" s="1"/>
  <c r="J474" i="40" a="1"/>
  <c r="J474" i="40" s="1"/>
  <c r="I474" i="40" a="1"/>
  <c r="I474" i="40" s="1"/>
  <c r="H474" i="40" a="1"/>
  <c r="H474" i="40" s="1"/>
  <c r="S473" i="40" a="1"/>
  <c r="S473" i="40" s="1"/>
  <c r="R473" i="40" a="1"/>
  <c r="R473" i="40" s="1"/>
  <c r="Q473" i="40" a="1"/>
  <c r="Q473" i="40" s="1"/>
  <c r="P473" i="40" a="1"/>
  <c r="P473" i="40" s="1"/>
  <c r="O473" i="40" a="1"/>
  <c r="O473" i="40" s="1"/>
  <c r="N473" i="40" a="1"/>
  <c r="N473" i="40" s="1"/>
  <c r="M473" i="40" a="1"/>
  <c r="M473" i="40" s="1"/>
  <c r="L473" i="40" a="1"/>
  <c r="L473" i="40" s="1"/>
  <c r="K473" i="40" a="1"/>
  <c r="K473" i="40" s="1"/>
  <c r="J473" i="40" a="1"/>
  <c r="J473" i="40" s="1"/>
  <c r="I473" i="40" a="1"/>
  <c r="I473" i="40" s="1"/>
  <c r="H473" i="40" a="1"/>
  <c r="H473" i="40" s="1"/>
  <c r="G473" i="40"/>
  <c r="S471" i="40" a="1"/>
  <c r="S471" i="40" s="1"/>
  <c r="R471" i="40" a="1"/>
  <c r="R471" i="40" s="1"/>
  <c r="Q471" i="40" a="1"/>
  <c r="Q471" i="40" s="1"/>
  <c r="P471" i="40" a="1"/>
  <c r="P471" i="40" s="1"/>
  <c r="O471" i="40" a="1"/>
  <c r="O471" i="40" s="1"/>
  <c r="N471" i="40" a="1"/>
  <c r="N471" i="40" s="1"/>
  <c r="M471" i="40" a="1"/>
  <c r="M471" i="40" s="1"/>
  <c r="L471" i="40" a="1"/>
  <c r="L471" i="40" s="1"/>
  <c r="K471" i="40" a="1"/>
  <c r="K471" i="40" s="1"/>
  <c r="J471" i="40" a="1"/>
  <c r="J471" i="40" s="1"/>
  <c r="I471" i="40" a="1"/>
  <c r="I471" i="40" s="1"/>
  <c r="H471" i="40" a="1"/>
  <c r="H471" i="40" s="1"/>
  <c r="S470" i="40" a="1"/>
  <c r="S470" i="40"/>
  <c r="R470" i="40" a="1"/>
  <c r="R470" i="40"/>
  <c r="Q470" i="40" a="1"/>
  <c r="Q470" i="40"/>
  <c r="Q472" i="40" s="1"/>
  <c r="P470" i="40" a="1"/>
  <c r="P470" i="40"/>
  <c r="O470" i="40" a="1"/>
  <c r="O470" i="40"/>
  <c r="N470" i="40" a="1"/>
  <c r="N470" i="40"/>
  <c r="M470" i="40" a="1"/>
  <c r="M470" i="40"/>
  <c r="L470" i="40" a="1"/>
  <c r="L470" i="40"/>
  <c r="K470" i="40" a="1"/>
  <c r="K470" i="40"/>
  <c r="J470" i="40" a="1"/>
  <c r="J470" i="40"/>
  <c r="I470" i="40" a="1"/>
  <c r="I470" i="40"/>
  <c r="H470" i="40" a="1"/>
  <c r="H470" i="40"/>
  <c r="H472" i="40" s="1"/>
  <c r="G470" i="40"/>
  <c r="S468" i="40" a="1"/>
  <c r="S468" i="40" s="1"/>
  <c r="R468" i="40" a="1"/>
  <c r="R468" i="40" s="1"/>
  <c r="Q468" i="40" a="1"/>
  <c r="Q468" i="40" s="1"/>
  <c r="Q469" i="40" s="1"/>
  <c r="P468" i="40" a="1"/>
  <c r="P468" i="40" s="1"/>
  <c r="O468" i="40" a="1"/>
  <c r="O468" i="40" s="1"/>
  <c r="N468" i="40" a="1"/>
  <c r="N468" i="40" s="1"/>
  <c r="M468" i="40" a="1"/>
  <c r="M468" i="40" s="1"/>
  <c r="L468" i="40" a="1"/>
  <c r="L468" i="40" s="1"/>
  <c r="K468" i="40" a="1"/>
  <c r="K468" i="40" s="1"/>
  <c r="J468" i="40" a="1"/>
  <c r="J468" i="40" s="1"/>
  <c r="I468" i="40" a="1"/>
  <c r="I468" i="40" s="1"/>
  <c r="H468" i="40" a="1"/>
  <c r="H468" i="40" s="1"/>
  <c r="S466" i="40" a="1"/>
  <c r="S466" i="40" s="1"/>
  <c r="R466" i="40" a="1"/>
  <c r="R466" i="40" s="1"/>
  <c r="Q466" i="40" a="1"/>
  <c r="Q466" i="40" s="1"/>
  <c r="P466" i="40" a="1"/>
  <c r="P466" i="40" s="1"/>
  <c r="O466" i="40" a="1"/>
  <c r="O466" i="40" s="1"/>
  <c r="N466" i="40" a="1"/>
  <c r="N466" i="40" s="1"/>
  <c r="M466" i="40" a="1"/>
  <c r="M466" i="40" s="1"/>
  <c r="L466" i="40" a="1"/>
  <c r="L466" i="40" s="1"/>
  <c r="K466" i="40" a="1"/>
  <c r="K466" i="40" s="1"/>
  <c r="J466" i="40" a="1"/>
  <c r="J466" i="40" s="1"/>
  <c r="I466" i="40" a="1"/>
  <c r="I466" i="40" s="1"/>
  <c r="H466" i="40" a="1"/>
  <c r="H466" i="40" s="1"/>
  <c r="S465" i="40" a="1"/>
  <c r="S465" i="40" s="1"/>
  <c r="R465" i="40" a="1"/>
  <c r="R465" i="40" s="1"/>
  <c r="Q465" i="40" a="1"/>
  <c r="Q465" i="40" s="1"/>
  <c r="P465" i="40" a="1"/>
  <c r="P465" i="40" s="1"/>
  <c r="O465" i="40" a="1"/>
  <c r="O465" i="40" s="1"/>
  <c r="N465" i="40" a="1"/>
  <c r="N465" i="40" s="1"/>
  <c r="M465" i="40" a="1"/>
  <c r="M465" i="40" s="1"/>
  <c r="L465" i="40" a="1"/>
  <c r="L465" i="40" s="1"/>
  <c r="K465" i="40" a="1"/>
  <c r="K465" i="40" s="1"/>
  <c r="J465" i="40" a="1"/>
  <c r="J465" i="40" s="1"/>
  <c r="I465" i="40" a="1"/>
  <c r="I465" i="40" s="1"/>
  <c r="H465" i="40" a="1"/>
  <c r="H465" i="40" s="1"/>
  <c r="T465" i="40" s="1"/>
  <c r="S464" i="40" a="1"/>
  <c r="S464" i="40" s="1"/>
  <c r="R464" i="40" a="1"/>
  <c r="R464" i="40" s="1"/>
  <c r="Q464" i="40" a="1"/>
  <c r="Q464" i="40" s="1"/>
  <c r="P464" i="40" a="1"/>
  <c r="P464" i="40" s="1"/>
  <c r="O464" i="40" a="1"/>
  <c r="O464" i="40" s="1"/>
  <c r="N464" i="40" a="1"/>
  <c r="N464" i="40" s="1"/>
  <c r="M464" i="40" a="1"/>
  <c r="M464" i="40" s="1"/>
  <c r="L464" i="40" a="1"/>
  <c r="L464" i="40" s="1"/>
  <c r="K464" i="40" a="1"/>
  <c r="K464" i="40" s="1"/>
  <c r="J464" i="40" a="1"/>
  <c r="J464" i="40" s="1"/>
  <c r="I464" i="40" a="1"/>
  <c r="I464" i="40" s="1"/>
  <c r="H464" i="40" a="1"/>
  <c r="H464" i="40" s="1"/>
  <c r="S463" i="40" a="1"/>
  <c r="S463" i="40" s="1"/>
  <c r="R463" i="40" a="1"/>
  <c r="R463" i="40" s="1"/>
  <c r="Q463" i="40" a="1"/>
  <c r="Q463" i="40" s="1"/>
  <c r="Q467" i="40" s="1"/>
  <c r="R467" i="40" s="1"/>
  <c r="P463" i="40" a="1"/>
  <c r="P463" i="40" s="1"/>
  <c r="O463" i="40" a="1"/>
  <c r="O463" i="40" s="1"/>
  <c r="N463" i="40" a="1"/>
  <c r="N463" i="40" s="1"/>
  <c r="M463" i="40" a="1"/>
  <c r="M463" i="40" s="1"/>
  <c r="L463" i="40" a="1"/>
  <c r="L463" i="40" s="1"/>
  <c r="K463" i="40" a="1"/>
  <c r="K463" i="40" s="1"/>
  <c r="J463" i="40" a="1"/>
  <c r="J463" i="40" s="1"/>
  <c r="I463" i="40" a="1"/>
  <c r="I463" i="40" s="1"/>
  <c r="H463" i="40" a="1"/>
  <c r="H463" i="40" s="1"/>
  <c r="H467" i="40" s="1"/>
  <c r="S461" i="40" a="1"/>
  <c r="S461" i="40" s="1"/>
  <c r="R461" i="40" a="1"/>
  <c r="R461" i="40" s="1"/>
  <c r="Q461" i="40" a="1"/>
  <c r="Q461" i="40" s="1"/>
  <c r="P461" i="40" a="1"/>
  <c r="P461" i="40" s="1"/>
  <c r="O461" i="40" a="1"/>
  <c r="O461" i="40" s="1"/>
  <c r="N461" i="40" a="1"/>
  <c r="N461" i="40" s="1"/>
  <c r="M461" i="40" a="1"/>
  <c r="M461" i="40" s="1"/>
  <c r="L461" i="40" a="1"/>
  <c r="L461" i="40" s="1"/>
  <c r="K461" i="40" a="1"/>
  <c r="K461" i="40" s="1"/>
  <c r="J461" i="40" a="1"/>
  <c r="J461" i="40" s="1"/>
  <c r="I461" i="40" a="1"/>
  <c r="I461" i="40" s="1"/>
  <c r="H461" i="40" a="1"/>
  <c r="H461" i="40" s="1"/>
  <c r="T461" i="40" s="1"/>
  <c r="S460" i="40" a="1"/>
  <c r="S460" i="40" s="1"/>
  <c r="R460" i="40" a="1"/>
  <c r="R460" i="40" s="1"/>
  <c r="Q460" i="40" a="1"/>
  <c r="Q460" i="40" s="1"/>
  <c r="P460" i="40" a="1"/>
  <c r="P460" i="40" s="1"/>
  <c r="O460" i="40" a="1"/>
  <c r="O460" i="40" s="1"/>
  <c r="N460" i="40" a="1"/>
  <c r="N460" i="40" s="1"/>
  <c r="M460" i="40" a="1"/>
  <c r="M460" i="40" s="1"/>
  <c r="L460" i="40" a="1"/>
  <c r="L460" i="40" s="1"/>
  <c r="K460" i="40" a="1"/>
  <c r="K460" i="40" s="1"/>
  <c r="J460" i="40" a="1"/>
  <c r="J460" i="40" s="1"/>
  <c r="I460" i="40" a="1"/>
  <c r="I460" i="40" s="1"/>
  <c r="H460" i="40" a="1"/>
  <c r="H460" i="40" s="1"/>
  <c r="S459" i="40" a="1"/>
  <c r="S459" i="40" s="1"/>
  <c r="R459" i="40" a="1"/>
  <c r="R459" i="40" s="1"/>
  <c r="Q459" i="40" a="1"/>
  <c r="Q459" i="40" s="1"/>
  <c r="P459" i="40" a="1"/>
  <c r="P459" i="40" s="1"/>
  <c r="O459" i="40" a="1"/>
  <c r="O459" i="40" s="1"/>
  <c r="N459" i="40" a="1"/>
  <c r="N459" i="40" s="1"/>
  <c r="M459" i="40" a="1"/>
  <c r="M459" i="40" s="1"/>
  <c r="L459" i="40" a="1"/>
  <c r="L459" i="40" s="1"/>
  <c r="K459" i="40" a="1"/>
  <c r="K459" i="40" s="1"/>
  <c r="J459" i="40" a="1"/>
  <c r="J459" i="40" s="1"/>
  <c r="I459" i="40" a="1"/>
  <c r="I459" i="40" s="1"/>
  <c r="H459" i="40" a="1"/>
  <c r="H459" i="40" s="1"/>
  <c r="T459" i="40" s="1"/>
  <c r="S458" i="40" a="1"/>
  <c r="S458" i="40" s="1"/>
  <c r="R458" i="40" a="1"/>
  <c r="R458" i="40" s="1"/>
  <c r="Q458" i="40" a="1"/>
  <c r="Q458" i="40" s="1"/>
  <c r="P458" i="40" a="1"/>
  <c r="P458" i="40" s="1"/>
  <c r="O458" i="40" a="1"/>
  <c r="O458" i="40" s="1"/>
  <c r="N458" i="40" a="1"/>
  <c r="N458" i="40" s="1"/>
  <c r="M458" i="40" a="1"/>
  <c r="M458" i="40" s="1"/>
  <c r="L458" i="40" a="1"/>
  <c r="L458" i="40" s="1"/>
  <c r="K458" i="40" a="1"/>
  <c r="K458" i="40" s="1"/>
  <c r="J458" i="40" a="1"/>
  <c r="J458" i="40" s="1"/>
  <c r="I458" i="40" a="1"/>
  <c r="I458" i="40" s="1"/>
  <c r="H458" i="40" a="1"/>
  <c r="H458" i="40" s="1"/>
  <c r="S457" i="40" a="1"/>
  <c r="S457" i="40" s="1"/>
  <c r="R457" i="40" a="1"/>
  <c r="R457" i="40" s="1"/>
  <c r="Q457" i="40" a="1"/>
  <c r="Q457" i="40" s="1"/>
  <c r="P457" i="40" a="1"/>
  <c r="P457" i="40" s="1"/>
  <c r="O457" i="40" a="1"/>
  <c r="O457" i="40" s="1"/>
  <c r="N457" i="40" a="1"/>
  <c r="N457" i="40" s="1"/>
  <c r="M457" i="40" a="1"/>
  <c r="M457" i="40" s="1"/>
  <c r="L457" i="40" a="1"/>
  <c r="L457" i="40" s="1"/>
  <c r="K457" i="40" a="1"/>
  <c r="K457" i="40" s="1"/>
  <c r="J457" i="40" a="1"/>
  <c r="J457" i="40" s="1"/>
  <c r="I457" i="40" a="1"/>
  <c r="I457" i="40" s="1"/>
  <c r="H457" i="40" a="1"/>
  <c r="H457" i="40" s="1"/>
  <c r="T457" i="40" s="1"/>
  <c r="S456" i="40" a="1"/>
  <c r="S456" i="40" s="1"/>
  <c r="R456" i="40" a="1"/>
  <c r="R456" i="40" s="1"/>
  <c r="Q456" i="40" a="1"/>
  <c r="Q456" i="40" s="1"/>
  <c r="P456" i="40" a="1"/>
  <c r="P456" i="40" s="1"/>
  <c r="O456" i="40" a="1"/>
  <c r="O456" i="40" s="1"/>
  <c r="N456" i="40" a="1"/>
  <c r="N456" i="40" s="1"/>
  <c r="M456" i="40" a="1"/>
  <c r="M456" i="40" s="1"/>
  <c r="L456" i="40" a="1"/>
  <c r="L456" i="40" s="1"/>
  <c r="K456" i="40" a="1"/>
  <c r="K456" i="40" s="1"/>
  <c r="J456" i="40" a="1"/>
  <c r="J456" i="40" s="1"/>
  <c r="I456" i="40" a="1"/>
  <c r="I456" i="40" s="1"/>
  <c r="H456" i="40" a="1"/>
  <c r="H456" i="40" s="1"/>
  <c r="S455" i="40" a="1"/>
  <c r="S455" i="40" s="1"/>
  <c r="R455" i="40" a="1"/>
  <c r="R455" i="40" s="1"/>
  <c r="Q455" i="40" a="1"/>
  <c r="Q455" i="40" s="1"/>
  <c r="P455" i="40" a="1"/>
  <c r="P455" i="40" s="1"/>
  <c r="O455" i="40" a="1"/>
  <c r="O455" i="40" s="1"/>
  <c r="N455" i="40" a="1"/>
  <c r="N455" i="40" s="1"/>
  <c r="M455" i="40" a="1"/>
  <c r="M455" i="40" s="1"/>
  <c r="L455" i="40" a="1"/>
  <c r="L455" i="40" s="1"/>
  <c r="K455" i="40" a="1"/>
  <c r="K455" i="40" s="1"/>
  <c r="J455" i="40" a="1"/>
  <c r="J455" i="40" s="1"/>
  <c r="I455" i="40" a="1"/>
  <c r="I455" i="40" s="1"/>
  <c r="H455" i="40" a="1"/>
  <c r="H455" i="40" s="1"/>
  <c r="S454" i="40" a="1"/>
  <c r="S454" i="40" s="1"/>
  <c r="R454" i="40" a="1"/>
  <c r="R454" i="40" s="1"/>
  <c r="Q454" i="40" a="1"/>
  <c r="Q454" i="40" s="1"/>
  <c r="P454" i="40" a="1"/>
  <c r="P454" i="40" s="1"/>
  <c r="O454" i="40" a="1"/>
  <c r="O454" i="40" s="1"/>
  <c r="N454" i="40" a="1"/>
  <c r="N454" i="40" s="1"/>
  <c r="M454" i="40" a="1"/>
  <c r="M454" i="40" s="1"/>
  <c r="L454" i="40" a="1"/>
  <c r="L454" i="40" s="1"/>
  <c r="K454" i="40" a="1"/>
  <c r="K454" i="40" s="1"/>
  <c r="J454" i="40" a="1"/>
  <c r="J454" i="40" s="1"/>
  <c r="I454" i="40" a="1"/>
  <c r="I454" i="40" s="1"/>
  <c r="H454" i="40" a="1"/>
  <c r="H454" i="40" s="1"/>
  <c r="S453" i="40" a="1"/>
  <c r="S453" i="40" s="1"/>
  <c r="R453" i="40" a="1"/>
  <c r="R453" i="40" s="1"/>
  <c r="Q453" i="40" a="1"/>
  <c r="Q453" i="40" s="1"/>
  <c r="P453" i="40" a="1"/>
  <c r="P453" i="40" s="1"/>
  <c r="O453" i="40" a="1"/>
  <c r="O453" i="40" s="1"/>
  <c r="N453" i="40" a="1"/>
  <c r="N453" i="40" s="1"/>
  <c r="M453" i="40" a="1"/>
  <c r="M453" i="40" s="1"/>
  <c r="L453" i="40" a="1"/>
  <c r="L453" i="40" s="1"/>
  <c r="K453" i="40" a="1"/>
  <c r="K453" i="40" s="1"/>
  <c r="J453" i="40" a="1"/>
  <c r="J453" i="40" s="1"/>
  <c r="I453" i="40" a="1"/>
  <c r="I453" i="40" s="1"/>
  <c r="H453" i="40" a="1"/>
  <c r="H453" i="40" s="1"/>
  <c r="S452" i="40" a="1"/>
  <c r="S452" i="40" s="1"/>
  <c r="R452" i="40" a="1"/>
  <c r="R452" i="40" s="1"/>
  <c r="Q452" i="40" a="1"/>
  <c r="Q452" i="40" s="1"/>
  <c r="P452" i="40" a="1"/>
  <c r="P452" i="40" s="1"/>
  <c r="O452" i="40" a="1"/>
  <c r="O452" i="40" s="1"/>
  <c r="N452" i="40" a="1"/>
  <c r="N452" i="40" s="1"/>
  <c r="M452" i="40" a="1"/>
  <c r="M452" i="40" s="1"/>
  <c r="L452" i="40" a="1"/>
  <c r="L452" i="40" s="1"/>
  <c r="K452" i="40" a="1"/>
  <c r="K452" i="40" s="1"/>
  <c r="J452" i="40" a="1"/>
  <c r="J452" i="40" s="1"/>
  <c r="I452" i="40" a="1"/>
  <c r="I452" i="40" s="1"/>
  <c r="H452" i="40" a="1"/>
  <c r="H452" i="40" s="1"/>
  <c r="S451" i="40" a="1"/>
  <c r="S451" i="40" s="1"/>
  <c r="R451" i="40" a="1"/>
  <c r="R451" i="40" s="1"/>
  <c r="Q451" i="40" a="1"/>
  <c r="Q451" i="40" s="1"/>
  <c r="P451" i="40" a="1"/>
  <c r="P451" i="40" s="1"/>
  <c r="O451" i="40" a="1"/>
  <c r="O451" i="40" s="1"/>
  <c r="N451" i="40" a="1"/>
  <c r="N451" i="40" s="1"/>
  <c r="M451" i="40" a="1"/>
  <c r="M451" i="40" s="1"/>
  <c r="L451" i="40" a="1"/>
  <c r="L451" i="40" s="1"/>
  <c r="K451" i="40" a="1"/>
  <c r="K451" i="40" s="1"/>
  <c r="J451" i="40" a="1"/>
  <c r="J451" i="40" s="1"/>
  <c r="I451" i="40" a="1"/>
  <c r="I451" i="40" s="1"/>
  <c r="H451" i="40" a="1"/>
  <c r="H451" i="40" s="1"/>
  <c r="S450" i="40" a="1"/>
  <c r="S450" i="40" s="1"/>
  <c r="R450" i="40" a="1"/>
  <c r="R450" i="40" s="1"/>
  <c r="Q450" i="40" a="1"/>
  <c r="Q450" i="40" s="1"/>
  <c r="P450" i="40" a="1"/>
  <c r="P450" i="40" s="1"/>
  <c r="O450" i="40" a="1"/>
  <c r="O450" i="40" s="1"/>
  <c r="N450" i="40" a="1"/>
  <c r="N450" i="40" s="1"/>
  <c r="M450" i="40" a="1"/>
  <c r="M450" i="40" s="1"/>
  <c r="L450" i="40" a="1"/>
  <c r="L450" i="40" s="1"/>
  <c r="K450" i="40" a="1"/>
  <c r="K450" i="40" s="1"/>
  <c r="J450" i="40" a="1"/>
  <c r="J450" i="40" s="1"/>
  <c r="I450" i="40" a="1"/>
  <c r="I450" i="40" s="1"/>
  <c r="H450" i="40" a="1"/>
  <c r="H450" i="40" s="1"/>
  <c r="S449" i="40" a="1"/>
  <c r="S449" i="40" s="1"/>
  <c r="R449" i="40" a="1"/>
  <c r="R449" i="40" s="1"/>
  <c r="Q449" i="40" a="1"/>
  <c r="Q449" i="40" s="1"/>
  <c r="P449" i="40" a="1"/>
  <c r="P449" i="40" s="1"/>
  <c r="O449" i="40" a="1"/>
  <c r="O449" i="40" s="1"/>
  <c r="N449" i="40" a="1"/>
  <c r="N449" i="40" s="1"/>
  <c r="M449" i="40" a="1"/>
  <c r="M449" i="40" s="1"/>
  <c r="L449" i="40" a="1"/>
  <c r="L449" i="40" s="1"/>
  <c r="K449" i="40" a="1"/>
  <c r="K449" i="40" s="1"/>
  <c r="J449" i="40" a="1"/>
  <c r="J449" i="40" s="1"/>
  <c r="I449" i="40" a="1"/>
  <c r="I449" i="40" s="1"/>
  <c r="H449" i="40" a="1"/>
  <c r="H449" i="40" s="1"/>
  <c r="S448" i="40" a="1"/>
  <c r="S448" i="40" s="1"/>
  <c r="R448" i="40" a="1"/>
  <c r="R448" i="40" s="1"/>
  <c r="Q448" i="40" a="1"/>
  <c r="Q448" i="40" s="1"/>
  <c r="P448" i="40" a="1"/>
  <c r="P448" i="40" s="1"/>
  <c r="O448" i="40" a="1"/>
  <c r="O448" i="40" s="1"/>
  <c r="N448" i="40" a="1"/>
  <c r="N448" i="40" s="1"/>
  <c r="M448" i="40" a="1"/>
  <c r="M448" i="40" s="1"/>
  <c r="L448" i="40" a="1"/>
  <c r="L448" i="40" s="1"/>
  <c r="K448" i="40" a="1"/>
  <c r="K448" i="40" s="1"/>
  <c r="J448" i="40" a="1"/>
  <c r="J448" i="40" s="1"/>
  <c r="I448" i="40" a="1"/>
  <c r="I448" i="40" s="1"/>
  <c r="H448" i="40" a="1"/>
  <c r="H448" i="40" s="1"/>
  <c r="S447" i="40" a="1"/>
  <c r="S447" i="40" s="1"/>
  <c r="R447" i="40" a="1"/>
  <c r="R447" i="40" s="1"/>
  <c r="Q447" i="40" a="1"/>
  <c r="Q447" i="40" s="1"/>
  <c r="P447" i="40" a="1"/>
  <c r="P447" i="40" s="1"/>
  <c r="O447" i="40" a="1"/>
  <c r="O447" i="40" s="1"/>
  <c r="N447" i="40" a="1"/>
  <c r="N447" i="40" s="1"/>
  <c r="M447" i="40" a="1"/>
  <c r="M447" i="40" s="1"/>
  <c r="L447" i="40" a="1"/>
  <c r="L447" i="40" s="1"/>
  <c r="K447" i="40" a="1"/>
  <c r="K447" i="40" s="1"/>
  <c r="J447" i="40" a="1"/>
  <c r="J447" i="40" s="1"/>
  <c r="I447" i="40" a="1"/>
  <c r="I447" i="40" s="1"/>
  <c r="H447" i="40" a="1"/>
  <c r="H447" i="40" s="1"/>
  <c r="S446" i="40" a="1"/>
  <c r="S446" i="40" s="1"/>
  <c r="R446" i="40" a="1"/>
  <c r="R446" i="40" s="1"/>
  <c r="Q446" i="40" a="1"/>
  <c r="Q446" i="40" s="1"/>
  <c r="P446" i="40" a="1"/>
  <c r="P446" i="40" s="1"/>
  <c r="O446" i="40" a="1"/>
  <c r="O446" i="40" s="1"/>
  <c r="N446" i="40" a="1"/>
  <c r="N446" i="40" s="1"/>
  <c r="M446" i="40" a="1"/>
  <c r="M446" i="40" s="1"/>
  <c r="L446" i="40" a="1"/>
  <c r="L446" i="40" s="1"/>
  <c r="K446" i="40" a="1"/>
  <c r="K446" i="40" s="1"/>
  <c r="J446" i="40" a="1"/>
  <c r="J446" i="40" s="1"/>
  <c r="I446" i="40" a="1"/>
  <c r="I446" i="40" s="1"/>
  <c r="H446" i="40" a="1"/>
  <c r="H446" i="40" s="1"/>
  <c r="S445" i="40" a="1"/>
  <c r="S445" i="40" s="1"/>
  <c r="R445" i="40" a="1"/>
  <c r="R445" i="40" s="1"/>
  <c r="Q445" i="40" a="1"/>
  <c r="Q445" i="40" s="1"/>
  <c r="P445" i="40" a="1"/>
  <c r="P445" i="40" s="1"/>
  <c r="O445" i="40" a="1"/>
  <c r="O445" i="40" s="1"/>
  <c r="N445" i="40" a="1"/>
  <c r="N445" i="40" s="1"/>
  <c r="M445" i="40" a="1"/>
  <c r="M445" i="40" s="1"/>
  <c r="L445" i="40" a="1"/>
  <c r="L445" i="40" s="1"/>
  <c r="K445" i="40" a="1"/>
  <c r="K445" i="40" s="1"/>
  <c r="J445" i="40" a="1"/>
  <c r="J445" i="40" s="1"/>
  <c r="I445" i="40" a="1"/>
  <c r="I445" i="40" s="1"/>
  <c r="H445" i="40" a="1"/>
  <c r="H445" i="40" s="1"/>
  <c r="S444" i="40" a="1"/>
  <c r="S444" i="40" s="1"/>
  <c r="R444" i="40" a="1"/>
  <c r="R444" i="40" s="1"/>
  <c r="Q444" i="40" a="1"/>
  <c r="Q444" i="40" s="1"/>
  <c r="P444" i="40" a="1"/>
  <c r="P444" i="40" s="1"/>
  <c r="O444" i="40" a="1"/>
  <c r="O444" i="40" s="1"/>
  <c r="N444" i="40" a="1"/>
  <c r="N444" i="40" s="1"/>
  <c r="M444" i="40" a="1"/>
  <c r="M444" i="40" s="1"/>
  <c r="L444" i="40" a="1"/>
  <c r="L444" i="40" s="1"/>
  <c r="K444" i="40" a="1"/>
  <c r="K444" i="40" s="1"/>
  <c r="J444" i="40" a="1"/>
  <c r="J444" i="40" s="1"/>
  <c r="I444" i="40" a="1"/>
  <c r="I444" i="40" s="1"/>
  <c r="H444" i="40" a="1"/>
  <c r="H444" i="40" s="1"/>
  <c r="S443" i="40" a="1"/>
  <c r="S443" i="40" s="1"/>
  <c r="R443" i="40" a="1"/>
  <c r="R443" i="40" s="1"/>
  <c r="Q443" i="40" a="1"/>
  <c r="Q443" i="40" s="1"/>
  <c r="P443" i="40" a="1"/>
  <c r="P443" i="40" s="1"/>
  <c r="O443" i="40" a="1"/>
  <c r="O443" i="40" s="1"/>
  <c r="N443" i="40" a="1"/>
  <c r="N443" i="40" s="1"/>
  <c r="M443" i="40" a="1"/>
  <c r="M443" i="40" s="1"/>
  <c r="L443" i="40" a="1"/>
  <c r="L443" i="40" s="1"/>
  <c r="K443" i="40" a="1"/>
  <c r="K443" i="40" s="1"/>
  <c r="J443" i="40" a="1"/>
  <c r="J443" i="40" s="1"/>
  <c r="I443" i="40" a="1"/>
  <c r="I443" i="40" s="1"/>
  <c r="H443" i="40" a="1"/>
  <c r="H443" i="40" s="1"/>
  <c r="S442" i="40" a="1"/>
  <c r="S442" i="40" s="1"/>
  <c r="R442" i="40" a="1"/>
  <c r="R442" i="40" s="1"/>
  <c r="Q442" i="40" a="1"/>
  <c r="Q442" i="40" s="1"/>
  <c r="P442" i="40" a="1"/>
  <c r="P442" i="40" s="1"/>
  <c r="O442" i="40" a="1"/>
  <c r="O442" i="40" s="1"/>
  <c r="N442" i="40" a="1"/>
  <c r="N442" i="40" s="1"/>
  <c r="M442" i="40" a="1"/>
  <c r="M442" i="40" s="1"/>
  <c r="L442" i="40" a="1"/>
  <c r="L442" i="40" s="1"/>
  <c r="K442" i="40" a="1"/>
  <c r="K442" i="40" s="1"/>
  <c r="J442" i="40" a="1"/>
  <c r="J442" i="40" s="1"/>
  <c r="I442" i="40" a="1"/>
  <c r="I442" i="40" s="1"/>
  <c r="H442" i="40" a="1"/>
  <c r="H442" i="40" s="1"/>
  <c r="S441" i="40" a="1"/>
  <c r="S441" i="40" s="1"/>
  <c r="R441" i="40" a="1"/>
  <c r="R441" i="40" s="1"/>
  <c r="Q441" i="40" a="1"/>
  <c r="Q441" i="40" s="1"/>
  <c r="P441" i="40" a="1"/>
  <c r="P441" i="40" s="1"/>
  <c r="O441" i="40" a="1"/>
  <c r="O441" i="40" s="1"/>
  <c r="N441" i="40" a="1"/>
  <c r="N441" i="40" s="1"/>
  <c r="M441" i="40" a="1"/>
  <c r="M441" i="40" s="1"/>
  <c r="L441" i="40" a="1"/>
  <c r="L441" i="40" s="1"/>
  <c r="K441" i="40" a="1"/>
  <c r="K441" i="40" s="1"/>
  <c r="J441" i="40" a="1"/>
  <c r="J441" i="40" s="1"/>
  <c r="I441" i="40" a="1"/>
  <c r="I441" i="40" s="1"/>
  <c r="H441" i="40" a="1"/>
  <c r="H441" i="40" s="1"/>
  <c r="P440" i="40" a="1"/>
  <c r="P440" i="40" s="1"/>
  <c r="O440" i="40" a="1"/>
  <c r="O440" i="40" s="1"/>
  <c r="N440" i="40" a="1"/>
  <c r="N440" i="40" s="1"/>
  <c r="M440" i="40" a="1"/>
  <c r="M440" i="40" s="1"/>
  <c r="L440" i="40" a="1"/>
  <c r="L440" i="40" s="1"/>
  <c r="K440" i="40" a="1"/>
  <c r="K440" i="40" s="1"/>
  <c r="J440" i="40" a="1"/>
  <c r="J440" i="40" s="1"/>
  <c r="I440" i="40" a="1"/>
  <c r="I440" i="40" s="1"/>
  <c r="H440" i="40" a="1"/>
  <c r="H440" i="40" s="1"/>
  <c r="S439" i="40" a="1"/>
  <c r="S439" i="40" s="1"/>
  <c r="R439" i="40" a="1"/>
  <c r="R439" i="40" s="1"/>
  <c r="Q439" i="40" a="1"/>
  <c r="Q439" i="40" s="1"/>
  <c r="P439" i="40" a="1"/>
  <c r="P439" i="40" s="1"/>
  <c r="O439" i="40" a="1"/>
  <c r="O439" i="40" s="1"/>
  <c r="N439" i="40" a="1"/>
  <c r="N439" i="40" s="1"/>
  <c r="M439" i="40" a="1"/>
  <c r="M439" i="40" s="1"/>
  <c r="L439" i="40" a="1"/>
  <c r="L439" i="40" s="1"/>
  <c r="K439" i="40" a="1"/>
  <c r="K439" i="40" s="1"/>
  <c r="J439" i="40" a="1"/>
  <c r="J439" i="40" s="1"/>
  <c r="I439" i="40" a="1"/>
  <c r="I439" i="40" s="1"/>
  <c r="H439" i="40" a="1"/>
  <c r="H439" i="40" s="1"/>
  <c r="S438" i="40" a="1"/>
  <c r="S438" i="40" s="1"/>
  <c r="R438" i="40" a="1"/>
  <c r="R438" i="40" s="1"/>
  <c r="Q438" i="40" a="1"/>
  <c r="Q438" i="40" s="1"/>
  <c r="P438" i="40" a="1"/>
  <c r="P438" i="40" s="1"/>
  <c r="O438" i="40" a="1"/>
  <c r="O438" i="40" s="1"/>
  <c r="N438" i="40" a="1"/>
  <c r="N438" i="40" s="1"/>
  <c r="M438" i="40" a="1"/>
  <c r="M438" i="40" s="1"/>
  <c r="L438" i="40" a="1"/>
  <c r="L438" i="40" s="1"/>
  <c r="K438" i="40" a="1"/>
  <c r="K438" i="40" s="1"/>
  <c r="J438" i="40" a="1"/>
  <c r="J438" i="40" s="1"/>
  <c r="I438" i="40" a="1"/>
  <c r="I438" i="40" s="1"/>
  <c r="H438" i="40" a="1"/>
  <c r="H438" i="40" s="1"/>
  <c r="T438" i="40" s="1"/>
  <c r="G438" i="40"/>
  <c r="S436" i="40" a="1"/>
  <c r="S436" i="40" s="1"/>
  <c r="R436" i="40" a="1"/>
  <c r="R436" i="40" s="1"/>
  <c r="Q436" i="40" a="1"/>
  <c r="Q436" i="40" s="1"/>
  <c r="P436" i="40" a="1"/>
  <c r="P436" i="40" s="1"/>
  <c r="O436" i="40" a="1"/>
  <c r="O436" i="40" s="1"/>
  <c r="N436" i="40" a="1"/>
  <c r="N436" i="40" s="1"/>
  <c r="M436" i="40" a="1"/>
  <c r="M436" i="40" s="1"/>
  <c r="L436" i="40" a="1"/>
  <c r="L436" i="40" s="1"/>
  <c r="K436" i="40" a="1"/>
  <c r="K436" i="40" s="1"/>
  <c r="J436" i="40" a="1"/>
  <c r="J436" i="40" s="1"/>
  <c r="I436" i="40" a="1"/>
  <c r="I436" i="40" s="1"/>
  <c r="H436" i="40" a="1"/>
  <c r="H436" i="40" s="1"/>
  <c r="S435" i="40" a="1"/>
  <c r="S435" i="40"/>
  <c r="R435" i="40" a="1"/>
  <c r="R435" i="40"/>
  <c r="Q435" i="40" a="1"/>
  <c r="Q435" i="40"/>
  <c r="P435" i="40" a="1"/>
  <c r="P435" i="40"/>
  <c r="O435" i="40" a="1"/>
  <c r="O435" i="40"/>
  <c r="N435" i="40" a="1"/>
  <c r="N435" i="40"/>
  <c r="M435" i="40" a="1"/>
  <c r="M435" i="40"/>
  <c r="L435" i="40" a="1"/>
  <c r="L435" i="40"/>
  <c r="K435" i="40" a="1"/>
  <c r="K435" i="40"/>
  <c r="J435" i="40" a="1"/>
  <c r="J435" i="40"/>
  <c r="I435" i="40" a="1"/>
  <c r="I435" i="40"/>
  <c r="H435" i="40" a="1"/>
  <c r="H435" i="40"/>
  <c r="S434" i="40" a="1"/>
  <c r="S434" i="40" s="1"/>
  <c r="R434" i="40" a="1"/>
  <c r="R434" i="40" s="1"/>
  <c r="Q434" i="40" a="1"/>
  <c r="Q434" i="40" s="1"/>
  <c r="P434" i="40" a="1"/>
  <c r="P434" i="40" s="1"/>
  <c r="O434" i="40" a="1"/>
  <c r="O434" i="40" s="1"/>
  <c r="N434" i="40" a="1"/>
  <c r="N434" i="40" s="1"/>
  <c r="M434" i="40" a="1"/>
  <c r="M434" i="40" s="1"/>
  <c r="L434" i="40" a="1"/>
  <c r="L434" i="40" s="1"/>
  <c r="K434" i="40" a="1"/>
  <c r="K434" i="40" s="1"/>
  <c r="J434" i="40" a="1"/>
  <c r="J434" i="40" s="1"/>
  <c r="I434" i="40" a="1"/>
  <c r="I434" i="40" s="1"/>
  <c r="H434" i="40" a="1"/>
  <c r="H434" i="40" s="1"/>
  <c r="S433" i="40" a="1"/>
  <c r="S433" i="40"/>
  <c r="R433" i="40" a="1"/>
  <c r="R433" i="40"/>
  <c r="Q433" i="40" a="1"/>
  <c r="Q433" i="40"/>
  <c r="P433" i="40" a="1"/>
  <c r="P433" i="40"/>
  <c r="O433" i="40" a="1"/>
  <c r="O433" i="40"/>
  <c r="N433" i="40" a="1"/>
  <c r="N433" i="40"/>
  <c r="M433" i="40" a="1"/>
  <c r="M433" i="40"/>
  <c r="L433" i="40" a="1"/>
  <c r="L433" i="40"/>
  <c r="K433" i="40" a="1"/>
  <c r="K433" i="40"/>
  <c r="J433" i="40" a="1"/>
  <c r="J433" i="40"/>
  <c r="I433" i="40" a="1"/>
  <c r="I433" i="40"/>
  <c r="H433" i="40" a="1"/>
  <c r="H433" i="40"/>
  <c r="S432" i="40" a="1"/>
  <c r="S432" i="40" s="1"/>
  <c r="R432" i="40" a="1"/>
  <c r="R432" i="40" s="1"/>
  <c r="Q432" i="40" a="1"/>
  <c r="Q432" i="40" s="1"/>
  <c r="P432" i="40" a="1"/>
  <c r="P432" i="40" s="1"/>
  <c r="O432" i="40" a="1"/>
  <c r="O432" i="40" s="1"/>
  <c r="N432" i="40" a="1"/>
  <c r="N432" i="40" s="1"/>
  <c r="M432" i="40" a="1"/>
  <c r="M432" i="40" s="1"/>
  <c r="L432" i="40" a="1"/>
  <c r="L432" i="40" s="1"/>
  <c r="K432" i="40" a="1"/>
  <c r="K432" i="40" s="1"/>
  <c r="J432" i="40" a="1"/>
  <c r="J432" i="40" s="1"/>
  <c r="I432" i="40" a="1"/>
  <c r="I432" i="40" s="1"/>
  <c r="H432" i="40" a="1"/>
  <c r="H432" i="40" s="1"/>
  <c r="S431" i="40" a="1"/>
  <c r="S431" i="40"/>
  <c r="R431" i="40" a="1"/>
  <c r="R431" i="40"/>
  <c r="Q431" i="40" a="1"/>
  <c r="Q431" i="40"/>
  <c r="P431" i="40" a="1"/>
  <c r="P431" i="40"/>
  <c r="O431" i="40" a="1"/>
  <c r="O431" i="40"/>
  <c r="N431" i="40" a="1"/>
  <c r="N431" i="40"/>
  <c r="M431" i="40" a="1"/>
  <c r="M431" i="40"/>
  <c r="L431" i="40" a="1"/>
  <c r="L431" i="40"/>
  <c r="K431" i="40" a="1"/>
  <c r="K431" i="40"/>
  <c r="J431" i="40" a="1"/>
  <c r="J431" i="40"/>
  <c r="I431" i="40" a="1"/>
  <c r="I431" i="40"/>
  <c r="H431" i="40" a="1"/>
  <c r="H431" i="40"/>
  <c r="S430" i="40" a="1"/>
  <c r="S430" i="40" s="1"/>
  <c r="R430" i="40" a="1"/>
  <c r="R430" i="40" s="1"/>
  <c r="Q430" i="40" a="1"/>
  <c r="Q430" i="40" s="1"/>
  <c r="P430" i="40" a="1"/>
  <c r="P430" i="40" s="1"/>
  <c r="O430" i="40" a="1"/>
  <c r="O430" i="40" s="1"/>
  <c r="N430" i="40" a="1"/>
  <c r="N430" i="40" s="1"/>
  <c r="M430" i="40" a="1"/>
  <c r="M430" i="40" s="1"/>
  <c r="L430" i="40" a="1"/>
  <c r="L430" i="40" s="1"/>
  <c r="K430" i="40" a="1"/>
  <c r="K430" i="40" s="1"/>
  <c r="J430" i="40" a="1"/>
  <c r="J430" i="40" s="1"/>
  <c r="I430" i="40" a="1"/>
  <c r="I430" i="40" s="1"/>
  <c r="H430" i="40" a="1"/>
  <c r="H430" i="40" s="1"/>
  <c r="S429" i="40" a="1"/>
  <c r="S429" i="40"/>
  <c r="R429" i="40" a="1"/>
  <c r="R429" i="40"/>
  <c r="Q429" i="40" a="1"/>
  <c r="Q429" i="40"/>
  <c r="P429" i="40" a="1"/>
  <c r="P429" i="40"/>
  <c r="O429" i="40" a="1"/>
  <c r="O429" i="40"/>
  <c r="N429" i="40" a="1"/>
  <c r="N429" i="40"/>
  <c r="M429" i="40" a="1"/>
  <c r="M429" i="40"/>
  <c r="L429" i="40" a="1"/>
  <c r="L429" i="40"/>
  <c r="K429" i="40" a="1"/>
  <c r="K429" i="40"/>
  <c r="J429" i="40" a="1"/>
  <c r="J429" i="40"/>
  <c r="I429" i="40" a="1"/>
  <c r="I429" i="40"/>
  <c r="H429" i="40" a="1"/>
  <c r="H429" i="40"/>
  <c r="S428" i="40" a="1"/>
  <c r="S428" i="40" s="1"/>
  <c r="R428" i="40" a="1"/>
  <c r="R428" i="40" s="1"/>
  <c r="Q428" i="40" a="1"/>
  <c r="Q428" i="40" s="1"/>
  <c r="P428" i="40" a="1"/>
  <c r="P428" i="40" s="1"/>
  <c r="O428" i="40" a="1"/>
  <c r="O428" i="40" s="1"/>
  <c r="N428" i="40" a="1"/>
  <c r="N428" i="40" s="1"/>
  <c r="M428" i="40" a="1"/>
  <c r="M428" i="40" s="1"/>
  <c r="L428" i="40" a="1"/>
  <c r="L428" i="40" s="1"/>
  <c r="K428" i="40" a="1"/>
  <c r="K428" i="40" s="1"/>
  <c r="J428" i="40" a="1"/>
  <c r="J428" i="40" s="1"/>
  <c r="I428" i="40" a="1"/>
  <c r="I428" i="40" s="1"/>
  <c r="H428" i="40" a="1"/>
  <c r="H428" i="40" s="1"/>
  <c r="S427" i="40" a="1"/>
  <c r="S427" i="40"/>
  <c r="R427" i="40" a="1"/>
  <c r="R427" i="40"/>
  <c r="Q427" i="40" a="1"/>
  <c r="Q427" i="40"/>
  <c r="P427" i="40" a="1"/>
  <c r="P427" i="40"/>
  <c r="O427" i="40" a="1"/>
  <c r="O427" i="40"/>
  <c r="N427" i="40" a="1"/>
  <c r="N427" i="40"/>
  <c r="M427" i="40" a="1"/>
  <c r="M427" i="40"/>
  <c r="L427" i="40" a="1"/>
  <c r="L427" i="40"/>
  <c r="K427" i="40" a="1"/>
  <c r="K427" i="40"/>
  <c r="J427" i="40" a="1"/>
  <c r="J427" i="40"/>
  <c r="I427" i="40" a="1"/>
  <c r="I427" i="40"/>
  <c r="H427" i="40" a="1"/>
  <c r="H427" i="40"/>
  <c r="S426" i="40" a="1"/>
  <c r="S426" i="40" s="1"/>
  <c r="R426" i="40" a="1"/>
  <c r="R426" i="40" s="1"/>
  <c r="Q426" i="40" a="1"/>
  <c r="Q426" i="40" s="1"/>
  <c r="P426" i="40" a="1"/>
  <c r="P426" i="40" s="1"/>
  <c r="O426" i="40" a="1"/>
  <c r="O426" i="40" s="1"/>
  <c r="N426" i="40" a="1"/>
  <c r="N426" i="40" s="1"/>
  <c r="M426" i="40" a="1"/>
  <c r="M426" i="40" s="1"/>
  <c r="L426" i="40" a="1"/>
  <c r="L426" i="40" s="1"/>
  <c r="K426" i="40" a="1"/>
  <c r="K426" i="40" s="1"/>
  <c r="J426" i="40" a="1"/>
  <c r="J426" i="40" s="1"/>
  <c r="I426" i="40" a="1"/>
  <c r="I426" i="40" s="1"/>
  <c r="H426" i="40" a="1"/>
  <c r="H426" i="40" s="1"/>
  <c r="S425" i="40" a="1"/>
  <c r="S425" i="40"/>
  <c r="R425" i="40" a="1"/>
  <c r="R425" i="40"/>
  <c r="Q425" i="40" a="1"/>
  <c r="Q425" i="40"/>
  <c r="P425" i="40" a="1"/>
  <c r="P425" i="40"/>
  <c r="O425" i="40" a="1"/>
  <c r="O425" i="40"/>
  <c r="N425" i="40" a="1"/>
  <c r="N425" i="40"/>
  <c r="M425" i="40" a="1"/>
  <c r="M425" i="40"/>
  <c r="L425" i="40" a="1"/>
  <c r="L425" i="40"/>
  <c r="K425" i="40" a="1"/>
  <c r="K425" i="40"/>
  <c r="J425" i="40" a="1"/>
  <c r="J425" i="40"/>
  <c r="I425" i="40" a="1"/>
  <c r="I425" i="40"/>
  <c r="H425" i="40" a="1"/>
  <c r="H425" i="40"/>
  <c r="S424" i="40" a="1"/>
  <c r="S424" i="40" s="1"/>
  <c r="R424" i="40" a="1"/>
  <c r="R424" i="40" s="1"/>
  <c r="Q424" i="40" a="1"/>
  <c r="Q424" i="40" s="1"/>
  <c r="P424" i="40" a="1"/>
  <c r="P424" i="40" s="1"/>
  <c r="O424" i="40" a="1"/>
  <c r="O424" i="40" s="1"/>
  <c r="N424" i="40" a="1"/>
  <c r="N424" i="40" s="1"/>
  <c r="M424" i="40" a="1"/>
  <c r="M424" i="40" s="1"/>
  <c r="L424" i="40" a="1"/>
  <c r="L424" i="40" s="1"/>
  <c r="K424" i="40" a="1"/>
  <c r="K424" i="40" s="1"/>
  <c r="J424" i="40" a="1"/>
  <c r="J424" i="40" s="1"/>
  <c r="I424" i="40" a="1"/>
  <c r="I424" i="40" s="1"/>
  <c r="H424" i="40" a="1"/>
  <c r="H424" i="40" s="1"/>
  <c r="G424" i="40"/>
  <c r="S422" i="40" a="1"/>
  <c r="S422" i="40" s="1"/>
  <c r="R422" i="40" a="1"/>
  <c r="R422" i="40" s="1"/>
  <c r="Q422" i="40" a="1"/>
  <c r="Q422" i="40" s="1"/>
  <c r="P422" i="40" a="1"/>
  <c r="P422" i="40" s="1"/>
  <c r="O422" i="40" a="1"/>
  <c r="O422" i="40" s="1"/>
  <c r="N422" i="40" a="1"/>
  <c r="N422" i="40" s="1"/>
  <c r="M422" i="40" a="1"/>
  <c r="M422" i="40" s="1"/>
  <c r="L422" i="40" a="1"/>
  <c r="L422" i="40" s="1"/>
  <c r="K422" i="40" a="1"/>
  <c r="K422" i="40" s="1"/>
  <c r="J422" i="40" a="1"/>
  <c r="J422" i="40" s="1"/>
  <c r="I422" i="40" a="1"/>
  <c r="I422" i="40" s="1"/>
  <c r="H422" i="40" a="1"/>
  <c r="H422" i="40" s="1"/>
  <c r="S421" i="40" a="1"/>
  <c r="S421" i="40" s="1"/>
  <c r="R421" i="40" a="1"/>
  <c r="R421" i="40" s="1"/>
  <c r="Q421" i="40" a="1"/>
  <c r="Q421" i="40" s="1"/>
  <c r="P421" i="40" a="1"/>
  <c r="P421" i="40" s="1"/>
  <c r="O421" i="40" a="1"/>
  <c r="O421" i="40" s="1"/>
  <c r="N421" i="40" a="1"/>
  <c r="N421" i="40" s="1"/>
  <c r="M421" i="40" a="1"/>
  <c r="M421" i="40" s="1"/>
  <c r="L421" i="40" a="1"/>
  <c r="L421" i="40" s="1"/>
  <c r="K421" i="40" a="1"/>
  <c r="K421" i="40" s="1"/>
  <c r="J421" i="40" a="1"/>
  <c r="J421" i="40" s="1"/>
  <c r="I421" i="40" a="1"/>
  <c r="I421" i="40" s="1"/>
  <c r="H421" i="40" a="1"/>
  <c r="H421" i="40" s="1"/>
  <c r="S420" i="40" a="1"/>
  <c r="S420" i="40" s="1"/>
  <c r="R420" i="40" a="1"/>
  <c r="R420" i="40" s="1"/>
  <c r="Q420" i="40" a="1"/>
  <c r="Q420" i="40"/>
  <c r="P420" i="40" a="1"/>
  <c r="P420" i="40" s="1"/>
  <c r="O420" i="40" a="1"/>
  <c r="O420" i="40" s="1"/>
  <c r="N420" i="40" a="1"/>
  <c r="N420" i="40" s="1"/>
  <c r="M420" i="40" a="1"/>
  <c r="M420" i="40"/>
  <c r="L420" i="40" a="1"/>
  <c r="L420" i="40" s="1"/>
  <c r="K420" i="40" a="1"/>
  <c r="K420" i="40" s="1"/>
  <c r="J420" i="40" a="1"/>
  <c r="J420" i="40" s="1"/>
  <c r="I420" i="40" a="1"/>
  <c r="I420" i="40"/>
  <c r="H420" i="40" a="1"/>
  <c r="H420" i="40" s="1"/>
  <c r="S419" i="40" a="1"/>
  <c r="S419" i="40" s="1"/>
  <c r="R419" i="40" a="1"/>
  <c r="R419" i="40" s="1"/>
  <c r="Q419" i="40" a="1"/>
  <c r="Q419" i="40" s="1"/>
  <c r="P419" i="40" a="1"/>
  <c r="P419" i="40" s="1"/>
  <c r="O419" i="40" a="1"/>
  <c r="O419" i="40" s="1"/>
  <c r="N419" i="40" a="1"/>
  <c r="N419" i="40" s="1"/>
  <c r="M419" i="40" a="1"/>
  <c r="M419" i="40" s="1"/>
  <c r="L419" i="40" a="1"/>
  <c r="L419" i="40" s="1"/>
  <c r="K419" i="40" a="1"/>
  <c r="K419" i="40" s="1"/>
  <c r="J419" i="40" a="1"/>
  <c r="J419" i="40" s="1"/>
  <c r="I419" i="40" a="1"/>
  <c r="I419" i="40" s="1"/>
  <c r="H419" i="40" a="1"/>
  <c r="H419" i="40" s="1"/>
  <c r="S418" i="40" a="1"/>
  <c r="S418" i="40" s="1"/>
  <c r="R418" i="40" a="1"/>
  <c r="R418" i="40" s="1"/>
  <c r="Q418" i="40" a="1"/>
  <c r="Q418" i="40"/>
  <c r="P418" i="40" a="1"/>
  <c r="P418" i="40" s="1"/>
  <c r="O418" i="40" a="1"/>
  <c r="O418" i="40" s="1"/>
  <c r="N418" i="40" a="1"/>
  <c r="N418" i="40" s="1"/>
  <c r="M418" i="40" a="1"/>
  <c r="M418" i="40"/>
  <c r="L418" i="40" a="1"/>
  <c r="L418" i="40" s="1"/>
  <c r="K418" i="40" a="1"/>
  <c r="K418" i="40" s="1"/>
  <c r="J418" i="40" a="1"/>
  <c r="J418" i="40" s="1"/>
  <c r="I418" i="40" a="1"/>
  <c r="I418" i="40"/>
  <c r="H418" i="40" a="1"/>
  <c r="H418" i="40" s="1"/>
  <c r="S417" i="40" a="1"/>
  <c r="S417" i="40" s="1"/>
  <c r="R417" i="40" a="1"/>
  <c r="R417" i="40" s="1"/>
  <c r="Q417" i="40" a="1"/>
  <c r="Q417" i="40" s="1"/>
  <c r="P417" i="40" a="1"/>
  <c r="P417" i="40" s="1"/>
  <c r="O417" i="40" a="1"/>
  <c r="O417" i="40" s="1"/>
  <c r="N417" i="40" a="1"/>
  <c r="N417" i="40" s="1"/>
  <c r="M417" i="40" a="1"/>
  <c r="M417" i="40" s="1"/>
  <c r="L417" i="40" a="1"/>
  <c r="L417" i="40" s="1"/>
  <c r="K417" i="40" a="1"/>
  <c r="K417" i="40" s="1"/>
  <c r="J417" i="40" a="1"/>
  <c r="J417" i="40" s="1"/>
  <c r="I417" i="40" a="1"/>
  <c r="I417" i="40" s="1"/>
  <c r="H417" i="40" a="1"/>
  <c r="H417" i="40" s="1"/>
  <c r="S416" i="40" a="1"/>
  <c r="S416" i="40" s="1"/>
  <c r="R416" i="40" a="1"/>
  <c r="R416" i="40" s="1"/>
  <c r="Q416" i="40" a="1"/>
  <c r="Q416" i="40"/>
  <c r="P416" i="40" a="1"/>
  <c r="P416" i="40" s="1"/>
  <c r="O416" i="40" a="1"/>
  <c r="O416" i="40" s="1"/>
  <c r="N416" i="40" a="1"/>
  <c r="N416" i="40" s="1"/>
  <c r="M416" i="40" a="1"/>
  <c r="M416" i="40"/>
  <c r="L416" i="40" a="1"/>
  <c r="L416" i="40" s="1"/>
  <c r="K416" i="40" a="1"/>
  <c r="K416" i="40" s="1"/>
  <c r="J416" i="40" a="1"/>
  <c r="J416" i="40" s="1"/>
  <c r="I416" i="40" a="1"/>
  <c r="I416" i="40"/>
  <c r="H416" i="40" a="1"/>
  <c r="H416" i="40" s="1"/>
  <c r="S415" i="40" a="1"/>
  <c r="S415" i="40" s="1"/>
  <c r="R415" i="40" a="1"/>
  <c r="R415" i="40" s="1"/>
  <c r="Q415" i="40" a="1"/>
  <c r="Q415" i="40" s="1"/>
  <c r="P415" i="40" a="1"/>
  <c r="P415" i="40" s="1"/>
  <c r="O415" i="40" a="1"/>
  <c r="O415" i="40" s="1"/>
  <c r="N415" i="40" a="1"/>
  <c r="N415" i="40" s="1"/>
  <c r="M415" i="40" a="1"/>
  <c r="M415" i="40" s="1"/>
  <c r="L415" i="40" a="1"/>
  <c r="L415" i="40" s="1"/>
  <c r="K415" i="40" a="1"/>
  <c r="K415" i="40" s="1"/>
  <c r="J415" i="40" a="1"/>
  <c r="J415" i="40" s="1"/>
  <c r="I415" i="40" a="1"/>
  <c r="I415" i="40" s="1"/>
  <c r="H415" i="40" a="1"/>
  <c r="H415" i="40" s="1"/>
  <c r="S414" i="40" a="1"/>
  <c r="S414" i="40" s="1"/>
  <c r="R414" i="40" a="1"/>
  <c r="R414" i="40" s="1"/>
  <c r="Q414" i="40" a="1"/>
  <c r="Q414" i="40" s="1"/>
  <c r="P414" i="40" a="1"/>
  <c r="P414" i="40" s="1"/>
  <c r="O414" i="40" a="1"/>
  <c r="O414" i="40" s="1"/>
  <c r="N414" i="40" a="1"/>
  <c r="N414" i="40" s="1"/>
  <c r="M414" i="40" a="1"/>
  <c r="M414" i="40" s="1"/>
  <c r="L414" i="40" a="1"/>
  <c r="L414" i="40" s="1"/>
  <c r="K414" i="40" a="1"/>
  <c r="K414" i="40" s="1"/>
  <c r="J414" i="40" a="1"/>
  <c r="J414" i="40" s="1"/>
  <c r="I414" i="40" a="1"/>
  <c r="I414" i="40" s="1"/>
  <c r="H414" i="40" a="1"/>
  <c r="H414" i="40" s="1"/>
  <c r="T414" i="40" s="1"/>
  <c r="S413" i="40" a="1"/>
  <c r="S413" i="40" s="1"/>
  <c r="R413" i="40" a="1"/>
  <c r="R413" i="40" s="1"/>
  <c r="Q413" i="40" a="1"/>
  <c r="Q413" i="40" s="1"/>
  <c r="P413" i="40" a="1"/>
  <c r="P413" i="40" s="1"/>
  <c r="O413" i="40" a="1"/>
  <c r="O413" i="40" s="1"/>
  <c r="N413" i="40" a="1"/>
  <c r="N413" i="40" s="1"/>
  <c r="M413" i="40" a="1"/>
  <c r="M413" i="40" s="1"/>
  <c r="L413" i="40" a="1"/>
  <c r="L413" i="40" s="1"/>
  <c r="K413" i="40" a="1"/>
  <c r="K413" i="40" s="1"/>
  <c r="J413" i="40" a="1"/>
  <c r="J413" i="40" s="1"/>
  <c r="I413" i="40" a="1"/>
  <c r="I413" i="40" s="1"/>
  <c r="H413" i="40" a="1"/>
  <c r="H413" i="40" s="1"/>
  <c r="S412" i="40" a="1"/>
  <c r="S412" i="40" s="1"/>
  <c r="R412" i="40" a="1"/>
  <c r="R412" i="40" s="1"/>
  <c r="Q412" i="40" a="1"/>
  <c r="Q412" i="40" s="1"/>
  <c r="Q423" i="40" s="1"/>
  <c r="R423" i="40" s="1"/>
  <c r="P412" i="40" a="1"/>
  <c r="P412" i="40" s="1"/>
  <c r="O412" i="40" a="1"/>
  <c r="O412" i="40" s="1"/>
  <c r="N412" i="40" a="1"/>
  <c r="N412" i="40" s="1"/>
  <c r="M412" i="40" a="1"/>
  <c r="M412" i="40" s="1"/>
  <c r="L412" i="40" a="1"/>
  <c r="L412" i="40" s="1"/>
  <c r="K412" i="40" a="1"/>
  <c r="K412" i="40" s="1"/>
  <c r="J412" i="40" a="1"/>
  <c r="J412" i="40" s="1"/>
  <c r="I412" i="40" a="1"/>
  <c r="I412" i="40" s="1"/>
  <c r="H412" i="40" a="1"/>
  <c r="H412" i="40" s="1"/>
  <c r="G412" i="40"/>
  <c r="S410" i="40" a="1"/>
  <c r="S410" i="40" s="1"/>
  <c r="R410" i="40" a="1"/>
  <c r="R410" i="40" s="1"/>
  <c r="Q410" i="40" a="1"/>
  <c r="Q410" i="40" s="1"/>
  <c r="P410" i="40" a="1"/>
  <c r="P410" i="40" s="1"/>
  <c r="O410" i="40" a="1"/>
  <c r="O410" i="40" s="1"/>
  <c r="N410" i="40" a="1"/>
  <c r="N410" i="40" s="1"/>
  <c r="M410" i="40" a="1"/>
  <c r="M410" i="40" s="1"/>
  <c r="L410" i="40" a="1"/>
  <c r="L410" i="40" s="1"/>
  <c r="K410" i="40" a="1"/>
  <c r="K410" i="40" s="1"/>
  <c r="J410" i="40" a="1"/>
  <c r="J410" i="40" s="1"/>
  <c r="I410" i="40" a="1"/>
  <c r="I410" i="40" s="1"/>
  <c r="H410" i="40" a="1"/>
  <c r="H410" i="40" s="1"/>
  <c r="S409" i="40" a="1"/>
  <c r="S409" i="40"/>
  <c r="R409" i="40" a="1"/>
  <c r="R409" i="40"/>
  <c r="Q409" i="40" a="1"/>
  <c r="Q409" i="40"/>
  <c r="P409" i="40" a="1"/>
  <c r="P409" i="40"/>
  <c r="O409" i="40" a="1"/>
  <c r="O409" i="40"/>
  <c r="N409" i="40" a="1"/>
  <c r="N409" i="40"/>
  <c r="M409" i="40" a="1"/>
  <c r="M409" i="40"/>
  <c r="L409" i="40" a="1"/>
  <c r="L409" i="40"/>
  <c r="K409" i="40" a="1"/>
  <c r="K409" i="40"/>
  <c r="J409" i="40" a="1"/>
  <c r="J409" i="40"/>
  <c r="I409" i="40" a="1"/>
  <c r="I409" i="40"/>
  <c r="H409" i="40" a="1"/>
  <c r="H409" i="40"/>
  <c r="S408" i="40" a="1"/>
  <c r="S408" i="40" s="1"/>
  <c r="R408" i="40" a="1"/>
  <c r="R408" i="40" s="1"/>
  <c r="Q408" i="40" a="1"/>
  <c r="Q408" i="40" s="1"/>
  <c r="P408" i="40" a="1"/>
  <c r="P408" i="40" s="1"/>
  <c r="O408" i="40" a="1"/>
  <c r="O408" i="40" s="1"/>
  <c r="N408" i="40" a="1"/>
  <c r="N408" i="40" s="1"/>
  <c r="M408" i="40" a="1"/>
  <c r="M408" i="40" s="1"/>
  <c r="L408" i="40" a="1"/>
  <c r="L408" i="40" s="1"/>
  <c r="K408" i="40" a="1"/>
  <c r="K408" i="40" s="1"/>
  <c r="J408" i="40" a="1"/>
  <c r="J408" i="40" s="1"/>
  <c r="I408" i="40" a="1"/>
  <c r="I408" i="40" s="1"/>
  <c r="H408" i="40" a="1"/>
  <c r="H408" i="40" s="1"/>
  <c r="S407" i="40" a="1"/>
  <c r="S407" i="40"/>
  <c r="R407" i="40" a="1"/>
  <c r="R407" i="40"/>
  <c r="Q407" i="40" a="1"/>
  <c r="Q407" i="40"/>
  <c r="P407" i="40" a="1"/>
  <c r="P407" i="40"/>
  <c r="O407" i="40" a="1"/>
  <c r="O407" i="40"/>
  <c r="N407" i="40" a="1"/>
  <c r="N407" i="40"/>
  <c r="M407" i="40" a="1"/>
  <c r="M407" i="40"/>
  <c r="L407" i="40" a="1"/>
  <c r="L407" i="40"/>
  <c r="K407" i="40" a="1"/>
  <c r="K407" i="40"/>
  <c r="J407" i="40" a="1"/>
  <c r="J407" i="40"/>
  <c r="I407" i="40" a="1"/>
  <c r="I407" i="40"/>
  <c r="H407" i="40"/>
  <c r="S406" i="40" a="1"/>
  <c r="S406" i="40" s="1"/>
  <c r="R406" i="40" a="1"/>
  <c r="R406" i="40" s="1"/>
  <c r="Q406" i="40" a="1"/>
  <c r="Q406" i="40" s="1"/>
  <c r="P406" i="40" a="1"/>
  <c r="P406" i="40" s="1"/>
  <c r="O406" i="40" a="1"/>
  <c r="O406" i="40" s="1"/>
  <c r="N406" i="40" a="1"/>
  <c r="N406" i="40" s="1"/>
  <c r="M406" i="40" a="1"/>
  <c r="M406" i="40" s="1"/>
  <c r="L406" i="40" a="1"/>
  <c r="L406" i="40" s="1"/>
  <c r="K406" i="40" a="1"/>
  <c r="K406" i="40" s="1"/>
  <c r="J406" i="40" a="1"/>
  <c r="J406" i="40" s="1"/>
  <c r="I406" i="40" a="1"/>
  <c r="I406" i="40" s="1"/>
  <c r="H406" i="40"/>
  <c r="S405" i="40" a="1"/>
  <c r="S405" i="40"/>
  <c r="R405" i="40" a="1"/>
  <c r="R405" i="40"/>
  <c r="Q405" i="40" a="1"/>
  <c r="Q405" i="40"/>
  <c r="P405" i="40" a="1"/>
  <c r="P405" i="40"/>
  <c r="O405" i="40" a="1"/>
  <c r="O405" i="40"/>
  <c r="N405" i="40" a="1"/>
  <c r="N405" i="40"/>
  <c r="M405" i="40" a="1"/>
  <c r="M405" i="40"/>
  <c r="L405" i="40" a="1"/>
  <c r="L405" i="40"/>
  <c r="K405" i="40" a="1"/>
  <c r="K405" i="40"/>
  <c r="J405" i="40" a="1"/>
  <c r="J405" i="40"/>
  <c r="T405" i="40" s="1"/>
  <c r="I405" i="40" a="1"/>
  <c r="I405" i="40"/>
  <c r="H405" i="40"/>
  <c r="S404" i="40" a="1"/>
  <c r="S404" i="40" s="1"/>
  <c r="R404" i="40" a="1"/>
  <c r="R404" i="40" s="1"/>
  <c r="Q404" i="40" a="1"/>
  <c r="Q404" i="40" s="1"/>
  <c r="P404" i="40" a="1"/>
  <c r="P404" i="40" s="1"/>
  <c r="O404" i="40" a="1"/>
  <c r="O404" i="40" s="1"/>
  <c r="N404" i="40" a="1"/>
  <c r="N404" i="40" s="1"/>
  <c r="M404" i="40" a="1"/>
  <c r="M404" i="40" s="1"/>
  <c r="L404" i="40" a="1"/>
  <c r="L404" i="40" s="1"/>
  <c r="K404" i="40" a="1"/>
  <c r="K404" i="40" s="1"/>
  <c r="J404" i="40" a="1"/>
  <c r="J404" i="40" s="1"/>
  <c r="I404" i="40" a="1"/>
  <c r="I404" i="40" s="1"/>
  <c r="H404" i="40"/>
  <c r="S403" i="40" a="1"/>
  <c r="S403" i="40"/>
  <c r="R403" i="40" a="1"/>
  <c r="R403" i="40"/>
  <c r="Q403" i="40" a="1"/>
  <c r="Q403" i="40"/>
  <c r="P403" i="40" a="1"/>
  <c r="P403" i="40"/>
  <c r="O403" i="40" a="1"/>
  <c r="O403" i="40"/>
  <c r="N403" i="40" a="1"/>
  <c r="N403" i="40"/>
  <c r="M403" i="40" a="1"/>
  <c r="M403" i="40"/>
  <c r="L403" i="40" a="1"/>
  <c r="L403" i="40"/>
  <c r="K403" i="40" a="1"/>
  <c r="K403" i="40"/>
  <c r="J403" i="40" a="1"/>
  <c r="J403" i="40"/>
  <c r="I403" i="40" a="1"/>
  <c r="I403" i="40"/>
  <c r="H403" i="40" a="1"/>
  <c r="H403" i="40" s="1"/>
  <c r="T403" i="40" s="1"/>
  <c r="S402" i="40" a="1"/>
  <c r="S402" i="40" s="1"/>
  <c r="R402" i="40" a="1"/>
  <c r="R402" i="40" s="1"/>
  <c r="Q402" i="40" a="1"/>
  <c r="Q402" i="40" s="1"/>
  <c r="P402" i="40" a="1"/>
  <c r="P402" i="40" s="1"/>
  <c r="O402" i="40" a="1"/>
  <c r="O402" i="40" s="1"/>
  <c r="N402" i="40" a="1"/>
  <c r="N402" i="40" s="1"/>
  <c r="M402" i="40" a="1"/>
  <c r="M402" i="40" s="1"/>
  <c r="L402" i="40" a="1"/>
  <c r="L402" i="40" s="1"/>
  <c r="K402" i="40" a="1"/>
  <c r="K402" i="40" s="1"/>
  <c r="J402" i="40" a="1"/>
  <c r="J402" i="40" s="1"/>
  <c r="I402" i="40" a="1"/>
  <c r="I402" i="40" s="1"/>
  <c r="H402" i="40" a="1"/>
  <c r="H402" i="40" s="1"/>
  <c r="S401" i="40" a="1"/>
  <c r="S401" i="40"/>
  <c r="R401" i="40" a="1"/>
  <c r="R401" i="40" s="1"/>
  <c r="Q401" i="40" a="1"/>
  <c r="Q401" i="40"/>
  <c r="P401" i="40" a="1"/>
  <c r="P401" i="40" s="1"/>
  <c r="O401" i="40" a="1"/>
  <c r="O401" i="40"/>
  <c r="N401" i="40" a="1"/>
  <c r="N401" i="40" s="1"/>
  <c r="M401" i="40" a="1"/>
  <c r="M401" i="40"/>
  <c r="L401" i="40" a="1"/>
  <c r="L401" i="40" s="1"/>
  <c r="K401" i="40" a="1"/>
  <c r="K401" i="40"/>
  <c r="J401" i="40" a="1"/>
  <c r="J401" i="40" s="1"/>
  <c r="I401" i="40" a="1"/>
  <c r="I401" i="40"/>
  <c r="H401" i="40" a="1"/>
  <c r="H401" i="40" s="1"/>
  <c r="S400" i="40" a="1"/>
  <c r="S400" i="40" s="1"/>
  <c r="R400" i="40" a="1"/>
  <c r="R400" i="40" s="1"/>
  <c r="Q400" i="40" a="1"/>
  <c r="Q400" i="40" s="1"/>
  <c r="P400" i="40" a="1"/>
  <c r="P400" i="40" s="1"/>
  <c r="O400" i="40" a="1"/>
  <c r="O400" i="40" s="1"/>
  <c r="N400" i="40" a="1"/>
  <c r="N400" i="40" s="1"/>
  <c r="M400" i="40" a="1"/>
  <c r="M400" i="40" s="1"/>
  <c r="L400" i="40" a="1"/>
  <c r="L400" i="40" s="1"/>
  <c r="K400" i="40" a="1"/>
  <c r="K400" i="40" s="1"/>
  <c r="J400" i="40" a="1"/>
  <c r="J400" i="40" s="1"/>
  <c r="I400" i="40" a="1"/>
  <c r="I400" i="40" s="1"/>
  <c r="H400" i="40" a="1"/>
  <c r="H400" i="40" s="1"/>
  <c r="S399" i="40" a="1"/>
  <c r="S399" i="40"/>
  <c r="R399" i="40" a="1"/>
  <c r="R399" i="40" s="1"/>
  <c r="Q399" i="40" a="1"/>
  <c r="Q399" i="40"/>
  <c r="P399" i="40" a="1"/>
  <c r="P399" i="40" s="1"/>
  <c r="O399" i="40" a="1"/>
  <c r="O399" i="40"/>
  <c r="N399" i="40" a="1"/>
  <c r="N399" i="40" s="1"/>
  <c r="M399" i="40" a="1"/>
  <c r="M399" i="40"/>
  <c r="L399" i="40" a="1"/>
  <c r="L399" i="40" s="1"/>
  <c r="K399" i="40" a="1"/>
  <c r="K399" i="40"/>
  <c r="J399" i="40" a="1"/>
  <c r="J399" i="40" s="1"/>
  <c r="I399" i="40" a="1"/>
  <c r="I399" i="40" s="1"/>
  <c r="H399" i="40" a="1"/>
  <c r="H399" i="40" s="1"/>
  <c r="S398" i="40" a="1"/>
  <c r="S398" i="40" s="1"/>
  <c r="R398" i="40" a="1"/>
  <c r="R398" i="40" s="1"/>
  <c r="Q398" i="40" a="1"/>
  <c r="Q398" i="40" s="1"/>
  <c r="P398" i="40" a="1"/>
  <c r="P398" i="40" s="1"/>
  <c r="O398" i="40" a="1"/>
  <c r="O398" i="40" s="1"/>
  <c r="N398" i="40" a="1"/>
  <c r="N398" i="40" s="1"/>
  <c r="M398" i="40" a="1"/>
  <c r="M398" i="40" s="1"/>
  <c r="L398" i="40" a="1"/>
  <c r="L398" i="40" s="1"/>
  <c r="K398" i="40" a="1"/>
  <c r="K398" i="40" s="1"/>
  <c r="J398" i="40" a="1"/>
  <c r="J398" i="40" s="1"/>
  <c r="I398" i="40" a="1"/>
  <c r="I398" i="40" s="1"/>
  <c r="H398" i="40" a="1"/>
  <c r="H398" i="40" s="1"/>
  <c r="S397" i="40" a="1"/>
  <c r="S397" i="40" s="1"/>
  <c r="R397" i="40" a="1"/>
  <c r="R397" i="40" s="1"/>
  <c r="Q397" i="40" a="1"/>
  <c r="Q397" i="40" s="1"/>
  <c r="P397" i="40" a="1"/>
  <c r="P397" i="40" s="1"/>
  <c r="O397" i="40" a="1"/>
  <c r="O397" i="40" s="1"/>
  <c r="N397" i="40" a="1"/>
  <c r="N397" i="40" s="1"/>
  <c r="M397" i="40" a="1"/>
  <c r="M397" i="40" s="1"/>
  <c r="L397" i="40" a="1"/>
  <c r="L397" i="40" s="1"/>
  <c r="K397" i="40" a="1"/>
  <c r="K397" i="40" s="1"/>
  <c r="J397" i="40" a="1"/>
  <c r="J397" i="40" s="1"/>
  <c r="I397" i="40" a="1"/>
  <c r="I397" i="40" s="1"/>
  <c r="H397" i="40" a="1"/>
  <c r="H397" i="40" s="1"/>
  <c r="S396" i="40" a="1"/>
  <c r="S396" i="40" s="1"/>
  <c r="R396" i="40" a="1"/>
  <c r="R396" i="40" s="1"/>
  <c r="Q396" i="40" a="1"/>
  <c r="Q396" i="40" s="1"/>
  <c r="P396" i="40" a="1"/>
  <c r="P396" i="40" s="1"/>
  <c r="O396" i="40" a="1"/>
  <c r="O396" i="40" s="1"/>
  <c r="N396" i="40" a="1"/>
  <c r="N396" i="40" s="1"/>
  <c r="M396" i="40" a="1"/>
  <c r="M396" i="40" s="1"/>
  <c r="L396" i="40" a="1"/>
  <c r="L396" i="40" s="1"/>
  <c r="K396" i="40" a="1"/>
  <c r="K396" i="40" s="1"/>
  <c r="J396" i="40" a="1"/>
  <c r="J396" i="40" s="1"/>
  <c r="I396" i="40" a="1"/>
  <c r="I396" i="40" s="1"/>
  <c r="H396" i="40" a="1"/>
  <c r="H396" i="40" s="1"/>
  <c r="S395" i="40" a="1"/>
  <c r="S395" i="40" s="1"/>
  <c r="R395" i="40" a="1"/>
  <c r="R395" i="40" s="1"/>
  <c r="Q395" i="40" a="1"/>
  <c r="Q395" i="40" s="1"/>
  <c r="P395" i="40" a="1"/>
  <c r="P395" i="40" s="1"/>
  <c r="O395" i="40" a="1"/>
  <c r="O395" i="40" s="1"/>
  <c r="N395" i="40" a="1"/>
  <c r="N395" i="40" s="1"/>
  <c r="M395" i="40" a="1"/>
  <c r="M395" i="40" s="1"/>
  <c r="L395" i="40" a="1"/>
  <c r="L395" i="40" s="1"/>
  <c r="K395" i="40" a="1"/>
  <c r="K395" i="40" s="1"/>
  <c r="J395" i="40" a="1"/>
  <c r="J395" i="40" s="1"/>
  <c r="I395" i="40" a="1"/>
  <c r="I395" i="40" s="1"/>
  <c r="H395" i="40" a="1"/>
  <c r="H395" i="40" s="1"/>
  <c r="S394" i="40" a="1"/>
  <c r="S394" i="40" s="1"/>
  <c r="R394" i="40" a="1"/>
  <c r="R394" i="40" s="1"/>
  <c r="Q394" i="40" a="1"/>
  <c r="Q394" i="40" s="1"/>
  <c r="P394" i="40" a="1"/>
  <c r="P394" i="40" s="1"/>
  <c r="O394" i="40" a="1"/>
  <c r="O394" i="40" s="1"/>
  <c r="N394" i="40" a="1"/>
  <c r="N394" i="40" s="1"/>
  <c r="M394" i="40" a="1"/>
  <c r="M394" i="40" s="1"/>
  <c r="L394" i="40" a="1"/>
  <c r="L394" i="40" s="1"/>
  <c r="K394" i="40" a="1"/>
  <c r="K394" i="40" s="1"/>
  <c r="J394" i="40" a="1"/>
  <c r="J394" i="40" s="1"/>
  <c r="I394" i="40" a="1"/>
  <c r="I394" i="40" s="1"/>
  <c r="H394" i="40" a="1"/>
  <c r="H394" i="40" s="1"/>
  <c r="S393" i="40" a="1"/>
  <c r="S393" i="40" s="1"/>
  <c r="R393" i="40" a="1"/>
  <c r="R393" i="40" s="1"/>
  <c r="Q393" i="40" a="1"/>
  <c r="Q393" i="40" s="1"/>
  <c r="P393" i="40" a="1"/>
  <c r="P393" i="40" s="1"/>
  <c r="O393" i="40" a="1"/>
  <c r="O393" i="40" s="1"/>
  <c r="N393" i="40" a="1"/>
  <c r="N393" i="40" s="1"/>
  <c r="M393" i="40" a="1"/>
  <c r="M393" i="40" s="1"/>
  <c r="L393" i="40" a="1"/>
  <c r="L393" i="40" s="1"/>
  <c r="K393" i="40" a="1"/>
  <c r="K393" i="40" s="1"/>
  <c r="J393" i="40" a="1"/>
  <c r="J393" i="40" s="1"/>
  <c r="I393" i="40" a="1"/>
  <c r="I393" i="40" s="1"/>
  <c r="H393" i="40" a="1"/>
  <c r="H393" i="40" s="1"/>
  <c r="S392" i="40" a="1"/>
  <c r="S392" i="40" s="1"/>
  <c r="R392" i="40" a="1"/>
  <c r="R392" i="40" s="1"/>
  <c r="Q392" i="40" a="1"/>
  <c r="Q392" i="40" s="1"/>
  <c r="P392" i="40" a="1"/>
  <c r="P392" i="40" s="1"/>
  <c r="O392" i="40" a="1"/>
  <c r="O392" i="40" s="1"/>
  <c r="N392" i="40" a="1"/>
  <c r="N392" i="40" s="1"/>
  <c r="M392" i="40" a="1"/>
  <c r="M392" i="40" s="1"/>
  <c r="L392" i="40" a="1"/>
  <c r="L392" i="40" s="1"/>
  <c r="K392" i="40" a="1"/>
  <c r="K392" i="40" s="1"/>
  <c r="J392" i="40" a="1"/>
  <c r="J392" i="40" s="1"/>
  <c r="I392" i="40" a="1"/>
  <c r="I392" i="40" s="1"/>
  <c r="H392" i="40" a="1"/>
  <c r="H392" i="40" s="1"/>
  <c r="S391" i="40" a="1"/>
  <c r="S391" i="40" s="1"/>
  <c r="R391" i="40" a="1"/>
  <c r="R391" i="40" s="1"/>
  <c r="Q391" i="40" a="1"/>
  <c r="Q391" i="40" s="1"/>
  <c r="P391" i="40" a="1"/>
  <c r="P391" i="40" s="1"/>
  <c r="O391" i="40" a="1"/>
  <c r="O391" i="40" s="1"/>
  <c r="N391" i="40" a="1"/>
  <c r="N391" i="40" s="1"/>
  <c r="M391" i="40" a="1"/>
  <c r="M391" i="40" s="1"/>
  <c r="L391" i="40" a="1"/>
  <c r="L391" i="40" s="1"/>
  <c r="K391" i="40" a="1"/>
  <c r="K391" i="40" s="1"/>
  <c r="J391" i="40" a="1"/>
  <c r="J391" i="40" s="1"/>
  <c r="I391" i="40" a="1"/>
  <c r="I391" i="40" s="1"/>
  <c r="H391" i="40" a="1"/>
  <c r="H391" i="40" s="1"/>
  <c r="S390" i="40" a="1"/>
  <c r="S390" i="40" s="1"/>
  <c r="R390" i="40" a="1"/>
  <c r="R390" i="40" s="1"/>
  <c r="Q390" i="40" a="1"/>
  <c r="Q390" i="40" s="1"/>
  <c r="P390" i="40" a="1"/>
  <c r="P390" i="40" s="1"/>
  <c r="O390" i="40" a="1"/>
  <c r="O390" i="40" s="1"/>
  <c r="N390" i="40" a="1"/>
  <c r="N390" i="40" s="1"/>
  <c r="M390" i="40" a="1"/>
  <c r="M390" i="40" s="1"/>
  <c r="L390" i="40" a="1"/>
  <c r="L390" i="40" s="1"/>
  <c r="K390" i="40" a="1"/>
  <c r="K390" i="40" s="1"/>
  <c r="J390" i="40" a="1"/>
  <c r="J390" i="40" s="1"/>
  <c r="I390" i="40" a="1"/>
  <c r="I390" i="40" s="1"/>
  <c r="H390" i="40" a="1"/>
  <c r="H390" i="40" s="1"/>
  <c r="G390" i="40"/>
  <c r="S388" i="40" a="1"/>
  <c r="S388" i="40"/>
  <c r="R388" i="40" a="1"/>
  <c r="R388" i="40"/>
  <c r="Q388" i="40" a="1"/>
  <c r="Q388" i="40"/>
  <c r="P388" i="40" a="1"/>
  <c r="P388" i="40"/>
  <c r="O388" i="40" a="1"/>
  <c r="O388" i="40"/>
  <c r="N388" i="40" a="1"/>
  <c r="N388" i="40"/>
  <c r="M388" i="40" a="1"/>
  <c r="M388" i="40"/>
  <c r="L388" i="40" a="1"/>
  <c r="L388" i="40"/>
  <c r="K388" i="40" a="1"/>
  <c r="K388" i="40"/>
  <c r="J388" i="40" a="1"/>
  <c r="J388" i="40"/>
  <c r="I388" i="40" a="1"/>
  <c r="I388" i="40"/>
  <c r="H388" i="40" a="1"/>
  <c r="H388" i="40"/>
  <c r="S387" i="40" a="1"/>
  <c r="S387" i="40" s="1"/>
  <c r="R387" i="40" a="1"/>
  <c r="R387" i="40" s="1"/>
  <c r="Q387" i="40" a="1"/>
  <c r="Q387" i="40" s="1"/>
  <c r="P387" i="40" a="1"/>
  <c r="P387" i="40" s="1"/>
  <c r="O387" i="40" a="1"/>
  <c r="O387" i="40" s="1"/>
  <c r="N387" i="40" a="1"/>
  <c r="N387" i="40" s="1"/>
  <c r="M387" i="40" a="1"/>
  <c r="M387" i="40" s="1"/>
  <c r="L387" i="40" a="1"/>
  <c r="L387" i="40" s="1"/>
  <c r="K387" i="40" a="1"/>
  <c r="K387" i="40" s="1"/>
  <c r="J387" i="40" a="1"/>
  <c r="J387" i="40" s="1"/>
  <c r="I387" i="40" a="1"/>
  <c r="I387" i="40" s="1"/>
  <c r="H387" i="40" a="1"/>
  <c r="H387" i="40" s="1"/>
  <c r="S386" i="40" a="1"/>
  <c r="S386" i="40"/>
  <c r="R386" i="40" a="1"/>
  <c r="R386" i="40"/>
  <c r="Q386" i="40" a="1"/>
  <c r="Q386" i="40"/>
  <c r="P386" i="40" a="1"/>
  <c r="P386" i="40"/>
  <c r="O386" i="40" a="1"/>
  <c r="O386" i="40"/>
  <c r="N386" i="40" a="1"/>
  <c r="N386" i="40"/>
  <c r="M386" i="40" a="1"/>
  <c r="M386" i="40"/>
  <c r="L386" i="40" a="1"/>
  <c r="L386" i="40"/>
  <c r="K386" i="40" a="1"/>
  <c r="K386" i="40"/>
  <c r="J386" i="40" a="1"/>
  <c r="J386" i="40"/>
  <c r="I386" i="40" a="1"/>
  <c r="I386" i="40"/>
  <c r="H386" i="40" a="1"/>
  <c r="H386" i="40"/>
  <c r="S385" i="40" a="1"/>
  <c r="S385" i="40" s="1"/>
  <c r="R385" i="40" a="1"/>
  <c r="R385" i="40" s="1"/>
  <c r="Q385" i="40" a="1"/>
  <c r="Q385" i="40" s="1"/>
  <c r="P385" i="40" a="1"/>
  <c r="P385" i="40" s="1"/>
  <c r="O385" i="40" a="1"/>
  <c r="O385" i="40" s="1"/>
  <c r="N385" i="40" a="1"/>
  <c r="N385" i="40" s="1"/>
  <c r="M385" i="40" a="1"/>
  <c r="M385" i="40" s="1"/>
  <c r="L385" i="40" a="1"/>
  <c r="L385" i="40" s="1"/>
  <c r="K385" i="40" a="1"/>
  <c r="K385" i="40" s="1"/>
  <c r="J385" i="40" a="1"/>
  <c r="J385" i="40" s="1"/>
  <c r="I385" i="40" a="1"/>
  <c r="I385" i="40" s="1"/>
  <c r="H385" i="40" a="1"/>
  <c r="H385" i="40" s="1"/>
  <c r="G385" i="40"/>
  <c r="S383" i="40" a="1"/>
  <c r="S383" i="40" s="1"/>
  <c r="R383" i="40" a="1"/>
  <c r="R383" i="40" s="1"/>
  <c r="Q383" i="40" a="1"/>
  <c r="Q383" i="40" s="1"/>
  <c r="P383" i="40" a="1"/>
  <c r="P383" i="40" s="1"/>
  <c r="O383" i="40" a="1"/>
  <c r="O383" i="40" s="1"/>
  <c r="N383" i="40" a="1"/>
  <c r="N383" i="40" s="1"/>
  <c r="M383" i="40" a="1"/>
  <c r="M383" i="40" s="1"/>
  <c r="L383" i="40" a="1"/>
  <c r="L383" i="40" s="1"/>
  <c r="K383" i="40" a="1"/>
  <c r="K383" i="40" s="1"/>
  <c r="J383" i="40" a="1"/>
  <c r="J383" i="40" s="1"/>
  <c r="I383" i="40" a="1"/>
  <c r="I383" i="40" s="1"/>
  <c r="H383" i="40" a="1"/>
  <c r="H383" i="40" s="1"/>
  <c r="T383" i="40" s="1"/>
  <c r="S382" i="40" a="1"/>
  <c r="S382" i="40" s="1"/>
  <c r="R382" i="40" a="1"/>
  <c r="R382" i="40" s="1"/>
  <c r="Q382" i="40" a="1"/>
  <c r="Q382" i="40" s="1"/>
  <c r="P382" i="40" a="1"/>
  <c r="P382" i="40" s="1"/>
  <c r="O382" i="40" a="1"/>
  <c r="O382" i="40" s="1"/>
  <c r="N382" i="40" a="1"/>
  <c r="N382" i="40" s="1"/>
  <c r="M382" i="40" a="1"/>
  <c r="M382" i="40" s="1"/>
  <c r="L382" i="40" a="1"/>
  <c r="L382" i="40" s="1"/>
  <c r="K382" i="40" a="1"/>
  <c r="K382" i="40" s="1"/>
  <c r="J382" i="40" a="1"/>
  <c r="J382" i="40" s="1"/>
  <c r="I382" i="40" a="1"/>
  <c r="I382" i="40" s="1"/>
  <c r="H382" i="40" a="1"/>
  <c r="H382" i="40" s="1"/>
  <c r="S381" i="40" a="1"/>
  <c r="S381" i="40" s="1"/>
  <c r="R381" i="40" a="1"/>
  <c r="R381" i="40" s="1"/>
  <c r="Q381" i="40" a="1"/>
  <c r="Q381" i="40" s="1"/>
  <c r="P381" i="40" a="1"/>
  <c r="P381" i="40" s="1"/>
  <c r="O381" i="40" a="1"/>
  <c r="O381" i="40" s="1"/>
  <c r="N381" i="40" a="1"/>
  <c r="N381" i="40" s="1"/>
  <c r="M381" i="40" a="1"/>
  <c r="M381" i="40" s="1"/>
  <c r="L381" i="40" a="1"/>
  <c r="L381" i="40" s="1"/>
  <c r="K381" i="40" a="1"/>
  <c r="K381" i="40" s="1"/>
  <c r="J381" i="40" a="1"/>
  <c r="J381" i="40" s="1"/>
  <c r="I381" i="40" a="1"/>
  <c r="I381" i="40" s="1"/>
  <c r="H381" i="40" a="1"/>
  <c r="H381" i="40" s="1"/>
  <c r="T381" i="40" s="1"/>
  <c r="S380" i="40" a="1"/>
  <c r="S380" i="40" s="1"/>
  <c r="R380" i="40" a="1"/>
  <c r="R380" i="40" s="1"/>
  <c r="Q380" i="40" a="1"/>
  <c r="Q380" i="40" s="1"/>
  <c r="P380" i="40" a="1"/>
  <c r="P380" i="40" s="1"/>
  <c r="O380" i="40" a="1"/>
  <c r="O380" i="40" s="1"/>
  <c r="N380" i="40" a="1"/>
  <c r="N380" i="40" s="1"/>
  <c r="M380" i="40" a="1"/>
  <c r="M380" i="40" s="1"/>
  <c r="L380" i="40" a="1"/>
  <c r="L380" i="40" s="1"/>
  <c r="K380" i="40" a="1"/>
  <c r="K380" i="40" s="1"/>
  <c r="J380" i="40" a="1"/>
  <c r="J380" i="40" s="1"/>
  <c r="I380" i="40" a="1"/>
  <c r="I380" i="40" s="1"/>
  <c r="H380" i="40" a="1"/>
  <c r="H380" i="40" s="1"/>
  <c r="S379" i="40" a="1"/>
  <c r="S379" i="40" s="1"/>
  <c r="R379" i="40" a="1"/>
  <c r="R379" i="40" s="1"/>
  <c r="Q379" i="40" a="1"/>
  <c r="Q379" i="40" s="1"/>
  <c r="P379" i="40" a="1"/>
  <c r="P379" i="40" s="1"/>
  <c r="O379" i="40" a="1"/>
  <c r="O379" i="40" s="1"/>
  <c r="N379" i="40" a="1"/>
  <c r="N379" i="40" s="1"/>
  <c r="M379" i="40" a="1"/>
  <c r="M379" i="40" s="1"/>
  <c r="L379" i="40" a="1"/>
  <c r="L379" i="40" s="1"/>
  <c r="K379" i="40" a="1"/>
  <c r="K379" i="40" s="1"/>
  <c r="J379" i="40" a="1"/>
  <c r="J379" i="40" s="1"/>
  <c r="I379" i="40" a="1"/>
  <c r="I379" i="40" s="1"/>
  <c r="H379" i="40" a="1"/>
  <c r="H379" i="40" s="1"/>
  <c r="T379" i="40" s="1"/>
  <c r="S378" i="40" a="1"/>
  <c r="S378" i="40" s="1"/>
  <c r="R378" i="40" a="1"/>
  <c r="R378" i="40" s="1"/>
  <c r="Q378" i="40" a="1"/>
  <c r="Q378" i="40" s="1"/>
  <c r="P378" i="40" a="1"/>
  <c r="P378" i="40" s="1"/>
  <c r="O378" i="40" a="1"/>
  <c r="O378" i="40" s="1"/>
  <c r="N378" i="40" a="1"/>
  <c r="N378" i="40" s="1"/>
  <c r="M378" i="40" a="1"/>
  <c r="M378" i="40" s="1"/>
  <c r="L378" i="40" a="1"/>
  <c r="L378" i="40" s="1"/>
  <c r="K378" i="40" a="1"/>
  <c r="K378" i="40" s="1"/>
  <c r="J378" i="40" a="1"/>
  <c r="J378" i="40" s="1"/>
  <c r="I378" i="40" a="1"/>
  <c r="I378" i="40" s="1"/>
  <c r="H378" i="40" a="1"/>
  <c r="H378" i="40" s="1"/>
  <c r="S377" i="40" a="1"/>
  <c r="S377" i="40" s="1"/>
  <c r="R377" i="40" a="1"/>
  <c r="R377" i="40" s="1"/>
  <c r="Q377" i="40" a="1"/>
  <c r="Q377" i="40" s="1"/>
  <c r="P377" i="40" a="1"/>
  <c r="P377" i="40" s="1"/>
  <c r="O377" i="40" a="1"/>
  <c r="O377" i="40" s="1"/>
  <c r="N377" i="40" a="1"/>
  <c r="N377" i="40" s="1"/>
  <c r="M377" i="40" a="1"/>
  <c r="M377" i="40" s="1"/>
  <c r="L377" i="40" a="1"/>
  <c r="L377" i="40" s="1"/>
  <c r="K377" i="40" a="1"/>
  <c r="K377" i="40" s="1"/>
  <c r="J377" i="40" a="1"/>
  <c r="J377" i="40" s="1"/>
  <c r="I377" i="40" a="1"/>
  <c r="I377" i="40" s="1"/>
  <c r="H377" i="40" a="1"/>
  <c r="H377" i="40" s="1"/>
  <c r="T377" i="40" s="1"/>
  <c r="S376" i="40" a="1"/>
  <c r="S376" i="40" s="1"/>
  <c r="R376" i="40" a="1"/>
  <c r="R376" i="40" s="1"/>
  <c r="Q376" i="40" a="1"/>
  <c r="Q376" i="40" s="1"/>
  <c r="P376" i="40" a="1"/>
  <c r="P376" i="40" s="1"/>
  <c r="O376" i="40" a="1"/>
  <c r="O376" i="40" s="1"/>
  <c r="N376" i="40" a="1"/>
  <c r="N376" i="40" s="1"/>
  <c r="M376" i="40" a="1"/>
  <c r="M376" i="40" s="1"/>
  <c r="L376" i="40" a="1"/>
  <c r="L376" i="40" s="1"/>
  <c r="K376" i="40" a="1"/>
  <c r="K376" i="40" s="1"/>
  <c r="J376" i="40" a="1"/>
  <c r="J376" i="40" s="1"/>
  <c r="I376" i="40" a="1"/>
  <c r="I376" i="40" s="1"/>
  <c r="H376" i="40" a="1"/>
  <c r="H376" i="40" s="1"/>
  <c r="S375" i="40" a="1"/>
  <c r="S375" i="40" s="1"/>
  <c r="R375" i="40" a="1"/>
  <c r="R375" i="40" s="1"/>
  <c r="Q375" i="40" a="1"/>
  <c r="Q375" i="40" s="1"/>
  <c r="P375" i="40" a="1"/>
  <c r="P375" i="40" s="1"/>
  <c r="O375" i="40" a="1"/>
  <c r="O375" i="40" s="1"/>
  <c r="N375" i="40" a="1"/>
  <c r="N375" i="40" s="1"/>
  <c r="M375" i="40" a="1"/>
  <c r="M375" i="40" s="1"/>
  <c r="L375" i="40" a="1"/>
  <c r="L375" i="40" s="1"/>
  <c r="K375" i="40" a="1"/>
  <c r="K375" i="40" s="1"/>
  <c r="J375" i="40" a="1"/>
  <c r="J375" i="40" s="1"/>
  <c r="I375" i="40" a="1"/>
  <c r="I375" i="40" s="1"/>
  <c r="H375" i="40" a="1"/>
  <c r="H375" i="40" s="1"/>
  <c r="T375" i="40" s="1"/>
  <c r="S374" i="40" a="1"/>
  <c r="S374" i="40" s="1"/>
  <c r="R374" i="40" a="1"/>
  <c r="R374" i="40" s="1"/>
  <c r="Q374" i="40" a="1"/>
  <c r="Q374" i="40" s="1"/>
  <c r="P374" i="40" a="1"/>
  <c r="P374" i="40" s="1"/>
  <c r="O374" i="40" a="1"/>
  <c r="O374" i="40" s="1"/>
  <c r="N374" i="40" a="1"/>
  <c r="N374" i="40" s="1"/>
  <c r="M374" i="40" a="1"/>
  <c r="M374" i="40" s="1"/>
  <c r="L374" i="40" a="1"/>
  <c r="L374" i="40" s="1"/>
  <c r="K374" i="40" a="1"/>
  <c r="K374" i="40" s="1"/>
  <c r="J374" i="40" a="1"/>
  <c r="J374" i="40" s="1"/>
  <c r="I374" i="40" a="1"/>
  <c r="I374" i="40" s="1"/>
  <c r="H374" i="40" a="1"/>
  <c r="H374" i="40" s="1"/>
  <c r="S373" i="40" a="1"/>
  <c r="S373" i="40" s="1"/>
  <c r="R373" i="40" a="1"/>
  <c r="R373" i="40" s="1"/>
  <c r="Q373" i="40" a="1"/>
  <c r="Q373" i="40" s="1"/>
  <c r="P373" i="40" a="1"/>
  <c r="P373" i="40" s="1"/>
  <c r="O373" i="40" a="1"/>
  <c r="O373" i="40" s="1"/>
  <c r="N373" i="40" a="1"/>
  <c r="N373" i="40" s="1"/>
  <c r="M373" i="40" a="1"/>
  <c r="M373" i="40" s="1"/>
  <c r="L373" i="40" a="1"/>
  <c r="L373" i="40" s="1"/>
  <c r="K373" i="40" a="1"/>
  <c r="K373" i="40" s="1"/>
  <c r="J373" i="40" a="1"/>
  <c r="J373" i="40" s="1"/>
  <c r="I373" i="40" a="1"/>
  <c r="I373" i="40" s="1"/>
  <c r="H373" i="40" a="1"/>
  <c r="H373" i="40" s="1"/>
  <c r="T373" i="40" s="1"/>
  <c r="S372" i="40" a="1"/>
  <c r="S372" i="40" s="1"/>
  <c r="R372" i="40" a="1"/>
  <c r="R372" i="40" s="1"/>
  <c r="Q372" i="40" a="1"/>
  <c r="Q372" i="40" s="1"/>
  <c r="P372" i="40" a="1"/>
  <c r="P372" i="40" s="1"/>
  <c r="O372" i="40" a="1"/>
  <c r="O372" i="40" s="1"/>
  <c r="N372" i="40" a="1"/>
  <c r="N372" i="40" s="1"/>
  <c r="M372" i="40" a="1"/>
  <c r="M372" i="40" s="1"/>
  <c r="L372" i="40" a="1"/>
  <c r="L372" i="40" s="1"/>
  <c r="K372" i="40" a="1"/>
  <c r="K372" i="40" s="1"/>
  <c r="J372" i="40" a="1"/>
  <c r="J372" i="40" s="1"/>
  <c r="I372" i="40" a="1"/>
  <c r="I372" i="40" s="1"/>
  <c r="H372" i="40" a="1"/>
  <c r="H372" i="40" s="1"/>
  <c r="S371" i="40" a="1"/>
  <c r="S371" i="40" s="1"/>
  <c r="R371" i="40" a="1"/>
  <c r="R371" i="40" s="1"/>
  <c r="Q371" i="40" a="1"/>
  <c r="Q371" i="40" s="1"/>
  <c r="P371" i="40" a="1"/>
  <c r="P371" i="40" s="1"/>
  <c r="O371" i="40" a="1"/>
  <c r="O371" i="40" s="1"/>
  <c r="N371" i="40" a="1"/>
  <c r="N371" i="40" s="1"/>
  <c r="M371" i="40" a="1"/>
  <c r="M371" i="40" s="1"/>
  <c r="L371" i="40" a="1"/>
  <c r="L371" i="40" s="1"/>
  <c r="K371" i="40" a="1"/>
  <c r="K371" i="40" s="1"/>
  <c r="J371" i="40" a="1"/>
  <c r="J371" i="40" s="1"/>
  <c r="I371" i="40" a="1"/>
  <c r="I371" i="40" s="1"/>
  <c r="H371" i="40" a="1"/>
  <c r="H371" i="40" s="1"/>
  <c r="T371" i="40" s="1"/>
  <c r="S370" i="40" a="1"/>
  <c r="S370" i="40" s="1"/>
  <c r="R370" i="40" a="1"/>
  <c r="R370" i="40" s="1"/>
  <c r="Q370" i="40" a="1"/>
  <c r="Q370" i="40" s="1"/>
  <c r="P370" i="40" a="1"/>
  <c r="P370" i="40" s="1"/>
  <c r="O370" i="40" a="1"/>
  <c r="O370" i="40" s="1"/>
  <c r="N370" i="40" a="1"/>
  <c r="N370" i="40" s="1"/>
  <c r="M370" i="40" a="1"/>
  <c r="M370" i="40" s="1"/>
  <c r="L370" i="40" a="1"/>
  <c r="L370" i="40" s="1"/>
  <c r="K370" i="40" a="1"/>
  <c r="K370" i="40" s="1"/>
  <c r="J370" i="40" a="1"/>
  <c r="J370" i="40" s="1"/>
  <c r="I370" i="40" a="1"/>
  <c r="I370" i="40" s="1"/>
  <c r="H370" i="40" a="1"/>
  <c r="H370" i="40" s="1"/>
  <c r="S369" i="40" a="1"/>
  <c r="S369" i="40" s="1"/>
  <c r="R369" i="40" a="1"/>
  <c r="R369" i="40" s="1"/>
  <c r="Q369" i="40" a="1"/>
  <c r="Q369" i="40" s="1"/>
  <c r="P369" i="40" a="1"/>
  <c r="P369" i="40" s="1"/>
  <c r="O369" i="40" a="1"/>
  <c r="O369" i="40" s="1"/>
  <c r="N369" i="40" a="1"/>
  <c r="N369" i="40" s="1"/>
  <c r="M369" i="40" a="1"/>
  <c r="M369" i="40" s="1"/>
  <c r="L369" i="40" a="1"/>
  <c r="L369" i="40" s="1"/>
  <c r="K369" i="40" a="1"/>
  <c r="K369" i="40" s="1"/>
  <c r="J369" i="40" a="1"/>
  <c r="J369" i="40" s="1"/>
  <c r="I369" i="40" a="1"/>
  <c r="I369" i="40" s="1"/>
  <c r="H369" i="40" a="1"/>
  <c r="H369" i="40" s="1"/>
  <c r="T369" i="40" s="1"/>
  <c r="S368" i="40" a="1"/>
  <c r="S368" i="40" s="1"/>
  <c r="R368" i="40" a="1"/>
  <c r="R368" i="40" s="1"/>
  <c r="Q368" i="40" a="1"/>
  <c r="Q368" i="40" s="1"/>
  <c r="P368" i="40" a="1"/>
  <c r="P368" i="40" s="1"/>
  <c r="O368" i="40" a="1"/>
  <c r="O368" i="40" s="1"/>
  <c r="N368" i="40" a="1"/>
  <c r="N368" i="40" s="1"/>
  <c r="M368" i="40" a="1"/>
  <c r="M368" i="40" s="1"/>
  <c r="L368" i="40" a="1"/>
  <c r="L368" i="40" s="1"/>
  <c r="K368" i="40" a="1"/>
  <c r="K368" i="40" s="1"/>
  <c r="J368" i="40" a="1"/>
  <c r="J368" i="40" s="1"/>
  <c r="I368" i="40" a="1"/>
  <c r="I368" i="40" s="1"/>
  <c r="H368" i="40" a="1"/>
  <c r="H368" i="40" s="1"/>
  <c r="S367" i="40" a="1"/>
  <c r="S367" i="40" s="1"/>
  <c r="R367" i="40" a="1"/>
  <c r="R367" i="40" s="1"/>
  <c r="Q367" i="40" a="1"/>
  <c r="Q367" i="40" s="1"/>
  <c r="P367" i="40" a="1"/>
  <c r="P367" i="40" s="1"/>
  <c r="O367" i="40" a="1"/>
  <c r="O367" i="40" s="1"/>
  <c r="N367" i="40" a="1"/>
  <c r="N367" i="40" s="1"/>
  <c r="M367" i="40" a="1"/>
  <c r="M367" i="40" s="1"/>
  <c r="L367" i="40" a="1"/>
  <c r="L367" i="40" s="1"/>
  <c r="K367" i="40" a="1"/>
  <c r="K367" i="40" s="1"/>
  <c r="J367" i="40" a="1"/>
  <c r="J367" i="40" s="1"/>
  <c r="I367" i="40" a="1"/>
  <c r="I367" i="40" s="1"/>
  <c r="H367" i="40" a="1"/>
  <c r="H367" i="40" s="1"/>
  <c r="T367" i="40" s="1"/>
  <c r="S366" i="40" a="1"/>
  <c r="S366" i="40" s="1"/>
  <c r="R366" i="40" a="1"/>
  <c r="R366" i="40" s="1"/>
  <c r="Q366" i="40" a="1"/>
  <c r="Q366" i="40" s="1"/>
  <c r="P366" i="40" a="1"/>
  <c r="P366" i="40" s="1"/>
  <c r="O366" i="40" a="1"/>
  <c r="O366" i="40" s="1"/>
  <c r="N366" i="40" a="1"/>
  <c r="N366" i="40" s="1"/>
  <c r="M366" i="40" a="1"/>
  <c r="M366" i="40" s="1"/>
  <c r="L366" i="40" a="1"/>
  <c r="L366" i="40" s="1"/>
  <c r="K366" i="40" a="1"/>
  <c r="K366" i="40" s="1"/>
  <c r="J366" i="40" a="1"/>
  <c r="J366" i="40" s="1"/>
  <c r="I366" i="40" a="1"/>
  <c r="I366" i="40" s="1"/>
  <c r="H366" i="40" a="1"/>
  <c r="H366" i="40" s="1"/>
  <c r="S365" i="40" a="1"/>
  <c r="S365" i="40" s="1"/>
  <c r="R365" i="40" a="1"/>
  <c r="R365" i="40" s="1"/>
  <c r="Q365" i="40" a="1"/>
  <c r="Q365" i="40" s="1"/>
  <c r="P365" i="40" a="1"/>
  <c r="P365" i="40" s="1"/>
  <c r="O365" i="40" a="1"/>
  <c r="O365" i="40" s="1"/>
  <c r="N365" i="40" a="1"/>
  <c r="N365" i="40" s="1"/>
  <c r="M365" i="40" a="1"/>
  <c r="M365" i="40" s="1"/>
  <c r="L365" i="40" a="1"/>
  <c r="L365" i="40" s="1"/>
  <c r="K365" i="40" a="1"/>
  <c r="K365" i="40" s="1"/>
  <c r="J365" i="40" a="1"/>
  <c r="J365" i="40" s="1"/>
  <c r="I365" i="40" a="1"/>
  <c r="I365" i="40" s="1"/>
  <c r="H365" i="40" a="1"/>
  <c r="H365" i="40" s="1"/>
  <c r="T365" i="40" s="1"/>
  <c r="S364" i="40" a="1"/>
  <c r="S364" i="40" s="1"/>
  <c r="R364" i="40" a="1"/>
  <c r="R364" i="40" s="1"/>
  <c r="Q364" i="40" a="1"/>
  <c r="Q364" i="40" s="1"/>
  <c r="P364" i="40" a="1"/>
  <c r="P364" i="40" s="1"/>
  <c r="O364" i="40" a="1"/>
  <c r="O364" i="40" s="1"/>
  <c r="N364" i="40" a="1"/>
  <c r="N364" i="40" s="1"/>
  <c r="M364" i="40" a="1"/>
  <c r="M364" i="40" s="1"/>
  <c r="L364" i="40" a="1"/>
  <c r="L364" i="40" s="1"/>
  <c r="K364" i="40" a="1"/>
  <c r="K364" i="40" s="1"/>
  <c r="J364" i="40" a="1"/>
  <c r="J364" i="40" s="1"/>
  <c r="I364" i="40" a="1"/>
  <c r="I364" i="40" s="1"/>
  <c r="H364" i="40" a="1"/>
  <c r="H364" i="40" s="1"/>
  <c r="S363" i="40" a="1"/>
  <c r="S363" i="40" s="1"/>
  <c r="R363" i="40" a="1"/>
  <c r="R363" i="40" s="1"/>
  <c r="Q363" i="40" a="1"/>
  <c r="Q363" i="40" s="1"/>
  <c r="P363" i="40" a="1"/>
  <c r="P363" i="40" s="1"/>
  <c r="O363" i="40" a="1"/>
  <c r="O363" i="40" s="1"/>
  <c r="N363" i="40" a="1"/>
  <c r="N363" i="40" s="1"/>
  <c r="M363" i="40" a="1"/>
  <c r="M363" i="40" s="1"/>
  <c r="L363" i="40" a="1"/>
  <c r="L363" i="40" s="1"/>
  <c r="K363" i="40" a="1"/>
  <c r="K363" i="40" s="1"/>
  <c r="J363" i="40" a="1"/>
  <c r="J363" i="40" s="1"/>
  <c r="I363" i="40" a="1"/>
  <c r="I363" i="40" s="1"/>
  <c r="H363" i="40" a="1"/>
  <c r="H363" i="40" s="1"/>
  <c r="T363" i="40" s="1"/>
  <c r="S362" i="40" a="1"/>
  <c r="S362" i="40" s="1"/>
  <c r="R362" i="40" a="1"/>
  <c r="R362" i="40" s="1"/>
  <c r="Q362" i="40" a="1"/>
  <c r="Q362" i="40" s="1"/>
  <c r="P362" i="40" a="1"/>
  <c r="P362" i="40" s="1"/>
  <c r="O362" i="40" a="1"/>
  <c r="O362" i="40" s="1"/>
  <c r="N362" i="40" a="1"/>
  <c r="N362" i="40" s="1"/>
  <c r="M362" i="40" a="1"/>
  <c r="M362" i="40" s="1"/>
  <c r="L362" i="40" a="1"/>
  <c r="L362" i="40" s="1"/>
  <c r="K362" i="40" a="1"/>
  <c r="K362" i="40" s="1"/>
  <c r="J362" i="40" a="1"/>
  <c r="J362" i="40" s="1"/>
  <c r="I362" i="40" a="1"/>
  <c r="I362" i="40" s="1"/>
  <c r="H362" i="40" a="1"/>
  <c r="H362" i="40" s="1"/>
  <c r="S361" i="40" a="1"/>
  <c r="S361" i="40" s="1"/>
  <c r="R361" i="40" a="1"/>
  <c r="R361" i="40" s="1"/>
  <c r="Q361" i="40" a="1"/>
  <c r="Q361" i="40" s="1"/>
  <c r="P361" i="40" a="1"/>
  <c r="P361" i="40" s="1"/>
  <c r="O361" i="40" a="1"/>
  <c r="O361" i="40" s="1"/>
  <c r="N361" i="40" a="1"/>
  <c r="N361" i="40" s="1"/>
  <c r="M361" i="40" a="1"/>
  <c r="M361" i="40" s="1"/>
  <c r="L361" i="40" a="1"/>
  <c r="L361" i="40" s="1"/>
  <c r="K361" i="40" a="1"/>
  <c r="K361" i="40" s="1"/>
  <c r="J361" i="40" a="1"/>
  <c r="J361" i="40" s="1"/>
  <c r="I361" i="40" a="1"/>
  <c r="I361" i="40" s="1"/>
  <c r="H361" i="40" a="1"/>
  <c r="H361" i="40" s="1"/>
  <c r="T361" i="40" s="1"/>
  <c r="S360" i="40" a="1"/>
  <c r="S360" i="40" s="1"/>
  <c r="R360" i="40" a="1"/>
  <c r="R360" i="40" s="1"/>
  <c r="Q360" i="40" a="1"/>
  <c r="Q360" i="40" s="1"/>
  <c r="P360" i="40" a="1"/>
  <c r="P360" i="40" s="1"/>
  <c r="O360" i="40" a="1"/>
  <c r="O360" i="40" s="1"/>
  <c r="N360" i="40" a="1"/>
  <c r="N360" i="40" s="1"/>
  <c r="M360" i="40" a="1"/>
  <c r="M360" i="40" s="1"/>
  <c r="L360" i="40" a="1"/>
  <c r="L360" i="40" s="1"/>
  <c r="K360" i="40" a="1"/>
  <c r="K360" i="40" s="1"/>
  <c r="J360" i="40" a="1"/>
  <c r="J360" i="40" s="1"/>
  <c r="I360" i="40" a="1"/>
  <c r="I360" i="40" s="1"/>
  <c r="H360" i="40" a="1"/>
  <c r="H360" i="40" s="1"/>
  <c r="S359" i="40" a="1"/>
  <c r="S359" i="40" s="1"/>
  <c r="R359" i="40" a="1"/>
  <c r="R359" i="40" s="1"/>
  <c r="Q359" i="40" a="1"/>
  <c r="Q359" i="40" s="1"/>
  <c r="P359" i="40" a="1"/>
  <c r="P359" i="40" s="1"/>
  <c r="O359" i="40" a="1"/>
  <c r="O359" i="40" s="1"/>
  <c r="N359" i="40" a="1"/>
  <c r="N359" i="40" s="1"/>
  <c r="M359" i="40" a="1"/>
  <c r="M359" i="40" s="1"/>
  <c r="L359" i="40" a="1"/>
  <c r="L359" i="40" s="1"/>
  <c r="K359" i="40" a="1"/>
  <c r="K359" i="40" s="1"/>
  <c r="J359" i="40" a="1"/>
  <c r="J359" i="40" s="1"/>
  <c r="I359" i="40" a="1"/>
  <c r="I359" i="40" s="1"/>
  <c r="H359" i="40" a="1"/>
  <c r="H359" i="40" s="1"/>
  <c r="T359" i="40" s="1"/>
  <c r="S358" i="40" a="1"/>
  <c r="S358" i="40" s="1"/>
  <c r="R358" i="40" a="1"/>
  <c r="R358" i="40" s="1"/>
  <c r="Q358" i="40" a="1"/>
  <c r="Q358" i="40" s="1"/>
  <c r="P358" i="40" a="1"/>
  <c r="P358" i="40" s="1"/>
  <c r="O358" i="40" a="1"/>
  <c r="O358" i="40" s="1"/>
  <c r="N358" i="40" a="1"/>
  <c r="N358" i="40" s="1"/>
  <c r="M358" i="40" a="1"/>
  <c r="M358" i="40" s="1"/>
  <c r="L358" i="40" a="1"/>
  <c r="L358" i="40" s="1"/>
  <c r="K358" i="40" a="1"/>
  <c r="K358" i="40" s="1"/>
  <c r="J358" i="40" a="1"/>
  <c r="J358" i="40" s="1"/>
  <c r="I358" i="40" a="1"/>
  <c r="I358" i="40" s="1"/>
  <c r="H358" i="40" a="1"/>
  <c r="H358" i="40" s="1"/>
  <c r="S357" i="40" a="1"/>
  <c r="S357" i="40" s="1"/>
  <c r="R357" i="40" a="1"/>
  <c r="R357" i="40" s="1"/>
  <c r="Q357" i="40" a="1"/>
  <c r="Q357" i="40" s="1"/>
  <c r="P357" i="40" a="1"/>
  <c r="P357" i="40" s="1"/>
  <c r="O357" i="40" a="1"/>
  <c r="O357" i="40" s="1"/>
  <c r="N357" i="40" a="1"/>
  <c r="N357" i="40" s="1"/>
  <c r="M357" i="40" a="1"/>
  <c r="M357" i="40" s="1"/>
  <c r="L357" i="40" a="1"/>
  <c r="L357" i="40" s="1"/>
  <c r="K357" i="40" a="1"/>
  <c r="K357" i="40" s="1"/>
  <c r="J357" i="40" a="1"/>
  <c r="J357" i="40" s="1"/>
  <c r="I357" i="40" a="1"/>
  <c r="I357" i="40" s="1"/>
  <c r="H357" i="40" a="1"/>
  <c r="H357" i="40" s="1"/>
  <c r="T357" i="40" s="1"/>
  <c r="P356" i="40" a="1"/>
  <c r="P356" i="40" s="1"/>
  <c r="O356" i="40" a="1"/>
  <c r="O356" i="40" s="1"/>
  <c r="N356" i="40" a="1"/>
  <c r="N356" i="40" s="1"/>
  <c r="M356" i="40" a="1"/>
  <c r="M356" i="40" s="1"/>
  <c r="L356" i="40" a="1"/>
  <c r="L356" i="40" s="1"/>
  <c r="K356" i="40" a="1"/>
  <c r="K356" i="40" s="1"/>
  <c r="J356" i="40" a="1"/>
  <c r="J356" i="40" s="1"/>
  <c r="I356" i="40" a="1"/>
  <c r="I356" i="40" s="1"/>
  <c r="H356" i="40" a="1"/>
  <c r="H356" i="40" s="1"/>
  <c r="T356" i="40" s="1"/>
  <c r="P355" i="40" a="1"/>
  <c r="P355" i="40" s="1"/>
  <c r="O355" i="40" a="1"/>
  <c r="O355" i="40" s="1"/>
  <c r="N355" i="40" a="1"/>
  <c r="N355" i="40"/>
  <c r="M355" i="40" a="1"/>
  <c r="M355" i="40" s="1"/>
  <c r="L355" i="40" a="1"/>
  <c r="L355" i="40" s="1"/>
  <c r="K355" i="40" a="1"/>
  <c r="K355" i="40" s="1"/>
  <c r="J355" i="40" a="1"/>
  <c r="J355" i="40"/>
  <c r="I355" i="40" a="1"/>
  <c r="I355" i="40" s="1"/>
  <c r="H355" i="40" a="1"/>
  <c r="H355" i="40" s="1"/>
  <c r="P354" i="40" a="1"/>
  <c r="P354" i="40" s="1"/>
  <c r="O354" i="40" a="1"/>
  <c r="O354" i="40"/>
  <c r="N354" i="40" a="1"/>
  <c r="N354" i="40" s="1"/>
  <c r="M354" i="40" a="1"/>
  <c r="M354" i="40" s="1"/>
  <c r="L354" i="40" a="1"/>
  <c r="L354" i="40" s="1"/>
  <c r="K354" i="40" a="1"/>
  <c r="K354" i="40" s="1"/>
  <c r="J354" i="40" a="1"/>
  <c r="J354" i="40" s="1"/>
  <c r="I354" i="40" a="1"/>
  <c r="I354" i="40" s="1"/>
  <c r="T354" i="40" s="1"/>
  <c r="H354" i="40" a="1"/>
  <c r="H354" i="40" s="1"/>
  <c r="S353" i="40" a="1"/>
  <c r="S353" i="40"/>
  <c r="R353" i="40" a="1"/>
  <c r="R353" i="40"/>
  <c r="Q353" i="40" a="1"/>
  <c r="Q353" i="40"/>
  <c r="P353" i="40" a="1"/>
  <c r="P353" i="40"/>
  <c r="O353" i="40" a="1"/>
  <c r="O353" i="40"/>
  <c r="N353" i="40" a="1"/>
  <c r="N353" i="40"/>
  <c r="M353" i="40" a="1"/>
  <c r="M353" i="40"/>
  <c r="L353" i="40" a="1"/>
  <c r="L353" i="40"/>
  <c r="K353" i="40" a="1"/>
  <c r="K353" i="40"/>
  <c r="J353" i="40" a="1"/>
  <c r="J353" i="40"/>
  <c r="I353" i="40" a="1"/>
  <c r="I353" i="40"/>
  <c r="H353" i="40" a="1"/>
  <c r="H353" i="40"/>
  <c r="S352" i="40" a="1"/>
  <c r="S352" i="40" s="1"/>
  <c r="R352" i="40" a="1"/>
  <c r="R352" i="40" s="1"/>
  <c r="Q352" i="40" a="1"/>
  <c r="Q352" i="40" s="1"/>
  <c r="P352" i="40" a="1"/>
  <c r="P352" i="40" s="1"/>
  <c r="O352" i="40" a="1"/>
  <c r="O352" i="40" s="1"/>
  <c r="N352" i="40" a="1"/>
  <c r="N352" i="40" s="1"/>
  <c r="M352" i="40" a="1"/>
  <c r="M352" i="40" s="1"/>
  <c r="L352" i="40" a="1"/>
  <c r="L352" i="40"/>
  <c r="K352" i="40" a="1"/>
  <c r="K352" i="40" s="1"/>
  <c r="J352" i="40" a="1"/>
  <c r="J352" i="40" s="1"/>
  <c r="I352" i="40" a="1"/>
  <c r="I352" i="40" s="1"/>
  <c r="H352" i="40" a="1"/>
  <c r="H352" i="40" s="1"/>
  <c r="G352" i="40"/>
  <c r="S350" i="40" a="1"/>
  <c r="S350" i="40" s="1"/>
  <c r="R350" i="40" a="1"/>
  <c r="R350" i="40"/>
  <c r="Q350" i="40" a="1"/>
  <c r="Q350" i="40" s="1"/>
  <c r="P350" i="40" a="1"/>
  <c r="P350" i="40" s="1"/>
  <c r="O350" i="40" a="1"/>
  <c r="O350" i="40" s="1"/>
  <c r="N350" i="40" a="1"/>
  <c r="N350" i="40"/>
  <c r="M350" i="40" a="1"/>
  <c r="M350" i="40" s="1"/>
  <c r="L350" i="40" a="1"/>
  <c r="L350" i="40" s="1"/>
  <c r="K350" i="40" a="1"/>
  <c r="K350" i="40" s="1"/>
  <c r="J350" i="40" a="1"/>
  <c r="J350" i="40"/>
  <c r="I350" i="40" a="1"/>
  <c r="I350" i="40" s="1"/>
  <c r="H350" i="40" a="1"/>
  <c r="H350" i="40" s="1"/>
  <c r="S349" i="40" a="1"/>
  <c r="S349" i="40" s="1"/>
  <c r="R349" i="40" a="1"/>
  <c r="R349" i="40"/>
  <c r="Q349" i="40" a="1"/>
  <c r="Q349" i="40" s="1"/>
  <c r="P349" i="40" a="1"/>
  <c r="P349" i="40" s="1"/>
  <c r="O349" i="40" a="1"/>
  <c r="O349" i="40" s="1"/>
  <c r="N349" i="40" a="1"/>
  <c r="N349" i="40" s="1"/>
  <c r="M349" i="40" a="1"/>
  <c r="M349" i="40" s="1"/>
  <c r="L349" i="40" a="1"/>
  <c r="L349" i="40" s="1"/>
  <c r="K349" i="40" a="1"/>
  <c r="K349" i="40" s="1"/>
  <c r="J349" i="40" a="1"/>
  <c r="J349" i="40"/>
  <c r="I349" i="40" a="1"/>
  <c r="I349" i="40" s="1"/>
  <c r="H349" i="40" a="1"/>
  <c r="H349" i="40" s="1"/>
  <c r="S348" i="40" a="1"/>
  <c r="S348" i="40" s="1"/>
  <c r="R348" i="40" a="1"/>
  <c r="R348" i="40" s="1"/>
  <c r="Q348" i="40" a="1"/>
  <c r="Q348" i="40" s="1"/>
  <c r="P348" i="40" a="1"/>
  <c r="P348" i="40" s="1"/>
  <c r="O348" i="40" a="1"/>
  <c r="O348" i="40" s="1"/>
  <c r="N348" i="40" a="1"/>
  <c r="N348" i="40" s="1"/>
  <c r="M348" i="40" a="1"/>
  <c r="M348" i="40" s="1"/>
  <c r="L348" i="40" a="1"/>
  <c r="L348" i="40" s="1"/>
  <c r="K348" i="40" a="1"/>
  <c r="K348" i="40" s="1"/>
  <c r="J348" i="40" a="1"/>
  <c r="J348" i="40" s="1"/>
  <c r="I348" i="40" a="1"/>
  <c r="I348" i="40" s="1"/>
  <c r="H348" i="40" a="1"/>
  <c r="H348" i="40" s="1"/>
  <c r="S347" i="40" a="1"/>
  <c r="S347" i="40" s="1"/>
  <c r="R347" i="40" a="1"/>
  <c r="R347" i="40" s="1"/>
  <c r="Q347" i="40" a="1"/>
  <c r="Q347" i="40" s="1"/>
  <c r="P347" i="40" a="1"/>
  <c r="P347" i="40" s="1"/>
  <c r="O347" i="40" a="1"/>
  <c r="O347" i="40" s="1"/>
  <c r="N347" i="40" a="1"/>
  <c r="N347" i="40" s="1"/>
  <c r="M347" i="40" a="1"/>
  <c r="M347" i="40"/>
  <c r="L347" i="40" a="1"/>
  <c r="L347" i="40" s="1"/>
  <c r="K347" i="40" a="1"/>
  <c r="K347" i="40" s="1"/>
  <c r="J347" i="40" a="1"/>
  <c r="J347" i="40" s="1"/>
  <c r="I347" i="40" a="1"/>
  <c r="I347" i="40" s="1"/>
  <c r="H347" i="40" a="1"/>
  <c r="H347" i="40" s="1"/>
  <c r="S346" i="40" a="1"/>
  <c r="S346" i="40" s="1"/>
  <c r="R346" i="40" a="1"/>
  <c r="R346" i="40"/>
  <c r="Q346" i="40" a="1"/>
  <c r="Q346" i="40" s="1"/>
  <c r="P346" i="40" a="1"/>
  <c r="P346" i="40" s="1"/>
  <c r="O346" i="40" a="1"/>
  <c r="O346" i="40" s="1"/>
  <c r="N346" i="40" a="1"/>
  <c r="N346" i="40"/>
  <c r="M346" i="40" a="1"/>
  <c r="M346" i="40" s="1"/>
  <c r="L346" i="40" a="1"/>
  <c r="L346" i="40" s="1"/>
  <c r="K346" i="40" a="1"/>
  <c r="K346" i="40" s="1"/>
  <c r="J346" i="40" a="1"/>
  <c r="J346" i="40"/>
  <c r="I346" i="40" a="1"/>
  <c r="I346" i="40" s="1"/>
  <c r="H346" i="40" a="1"/>
  <c r="H346" i="40" s="1"/>
  <c r="S345" i="40" a="1"/>
  <c r="S345" i="40" s="1"/>
  <c r="R345" i="40" a="1"/>
  <c r="R345" i="40"/>
  <c r="Q345" i="40" a="1"/>
  <c r="Q345" i="40" s="1"/>
  <c r="P345" i="40" a="1"/>
  <c r="P345" i="40" s="1"/>
  <c r="O345" i="40" a="1"/>
  <c r="O345" i="40" s="1"/>
  <c r="N345" i="40" a="1"/>
  <c r="N345" i="40" s="1"/>
  <c r="M345" i="40" a="1"/>
  <c r="M345" i="40" s="1"/>
  <c r="L345" i="40" a="1"/>
  <c r="L345" i="40" s="1"/>
  <c r="K345" i="40" a="1"/>
  <c r="K345" i="40" s="1"/>
  <c r="J345" i="40" a="1"/>
  <c r="J345" i="40"/>
  <c r="I345" i="40" a="1"/>
  <c r="I345" i="40" s="1"/>
  <c r="H345" i="40" a="1"/>
  <c r="H345" i="40" s="1"/>
  <c r="S344" i="40" a="1"/>
  <c r="S344" i="40"/>
  <c r="R344" i="40" a="1"/>
  <c r="R344" i="40"/>
  <c r="Q344" i="40" a="1"/>
  <c r="Q344" i="40"/>
  <c r="P344" i="40" a="1"/>
  <c r="P344" i="40"/>
  <c r="O344" i="40" a="1"/>
  <c r="O344" i="40"/>
  <c r="N344" i="40" a="1"/>
  <c r="N344" i="40"/>
  <c r="M344" i="40" a="1"/>
  <c r="M344" i="40"/>
  <c r="L344" i="40" a="1"/>
  <c r="L344" i="40"/>
  <c r="K344" i="40" a="1"/>
  <c r="K344" i="40"/>
  <c r="J344" i="40" a="1"/>
  <c r="J344" i="40"/>
  <c r="I344" i="40" a="1"/>
  <c r="I344" i="40"/>
  <c r="H344" i="40" a="1"/>
  <c r="H344" i="40"/>
  <c r="S343" i="40" a="1"/>
  <c r="S343" i="40" s="1"/>
  <c r="R343" i="40" a="1"/>
  <c r="R343" i="40" s="1"/>
  <c r="Q343" i="40" a="1"/>
  <c r="Q343" i="40"/>
  <c r="P343" i="40" a="1"/>
  <c r="P343" i="40" s="1"/>
  <c r="O343" i="40" a="1"/>
  <c r="O343" i="40" s="1"/>
  <c r="N343" i="40" a="1"/>
  <c r="N343" i="40" s="1"/>
  <c r="M343" i="40" a="1"/>
  <c r="M343" i="40" s="1"/>
  <c r="L343" i="40" a="1"/>
  <c r="L343" i="40" s="1"/>
  <c r="K343" i="40" a="1"/>
  <c r="K343" i="40" s="1"/>
  <c r="J343" i="40" a="1"/>
  <c r="J343" i="40" s="1"/>
  <c r="I343" i="40" a="1"/>
  <c r="I343" i="40"/>
  <c r="H343" i="40" a="1"/>
  <c r="H343" i="40" s="1"/>
  <c r="S342" i="40" a="1"/>
  <c r="S342" i="40" s="1"/>
  <c r="R342" i="40" a="1"/>
  <c r="R342" i="40" s="1"/>
  <c r="Q342" i="40" a="1"/>
  <c r="Q342" i="40" s="1"/>
  <c r="P342" i="40" a="1"/>
  <c r="P342" i="40" s="1"/>
  <c r="O342" i="40" a="1"/>
  <c r="O342" i="40" s="1"/>
  <c r="N342" i="40" a="1"/>
  <c r="N342" i="40" s="1"/>
  <c r="M342" i="40" a="1"/>
  <c r="M342" i="40" s="1"/>
  <c r="L342" i="40" a="1"/>
  <c r="L342" i="40" s="1"/>
  <c r="K342" i="40" a="1"/>
  <c r="K342" i="40" s="1"/>
  <c r="J342" i="40" a="1"/>
  <c r="J342" i="40" s="1"/>
  <c r="I342" i="40" a="1"/>
  <c r="I342" i="40" s="1"/>
  <c r="H342" i="40" a="1"/>
  <c r="H342" i="40" s="1"/>
  <c r="S341" i="40" a="1"/>
  <c r="S341" i="40" s="1"/>
  <c r="R341" i="40" a="1"/>
  <c r="R341" i="40" s="1"/>
  <c r="Q341" i="40" a="1"/>
  <c r="Q341" i="40" s="1"/>
  <c r="P341" i="40" a="1"/>
  <c r="P341" i="40" s="1"/>
  <c r="O341" i="40" a="1"/>
  <c r="O341" i="40" s="1"/>
  <c r="N341" i="40" a="1"/>
  <c r="N341" i="40"/>
  <c r="M341" i="40" a="1"/>
  <c r="M341" i="40" s="1"/>
  <c r="L341" i="40" a="1"/>
  <c r="L341" i="40" s="1"/>
  <c r="K341" i="40" a="1"/>
  <c r="K341" i="40" s="1"/>
  <c r="J341" i="40" a="1"/>
  <c r="J341" i="40" s="1"/>
  <c r="I341" i="40" a="1"/>
  <c r="I341" i="40" s="1"/>
  <c r="H341" i="40" a="1"/>
  <c r="H341" i="40" s="1"/>
  <c r="S340" i="40" a="1"/>
  <c r="S340" i="40" s="1"/>
  <c r="R340" i="40" a="1"/>
  <c r="R340" i="40" s="1"/>
  <c r="Q340" i="40" a="1"/>
  <c r="Q340" i="40"/>
  <c r="P340" i="40" a="1"/>
  <c r="P340" i="40" s="1"/>
  <c r="O340" i="40" a="1"/>
  <c r="O340" i="40" s="1"/>
  <c r="N340" i="40" a="1"/>
  <c r="N340" i="40" s="1"/>
  <c r="M340" i="40" a="1"/>
  <c r="M340" i="40"/>
  <c r="L340" i="40" a="1"/>
  <c r="L340" i="40" s="1"/>
  <c r="K340" i="40" a="1"/>
  <c r="K340" i="40" s="1"/>
  <c r="J340" i="40" a="1"/>
  <c r="J340" i="40" s="1"/>
  <c r="I340" i="40" a="1"/>
  <c r="I340" i="40"/>
  <c r="H340" i="40" a="1"/>
  <c r="H340" i="40" s="1"/>
  <c r="S339" i="40" a="1"/>
  <c r="S339" i="40" s="1"/>
  <c r="R339" i="40" a="1"/>
  <c r="R339" i="40" s="1"/>
  <c r="Q339" i="40" a="1"/>
  <c r="Q339" i="40"/>
  <c r="P339" i="40" a="1"/>
  <c r="P339" i="40" s="1"/>
  <c r="O339" i="40" a="1"/>
  <c r="O339" i="40" s="1"/>
  <c r="N339" i="40" a="1"/>
  <c r="N339" i="40" s="1"/>
  <c r="M339" i="40" a="1"/>
  <c r="M339" i="40" s="1"/>
  <c r="L339" i="40" a="1"/>
  <c r="L339" i="40" s="1"/>
  <c r="K339" i="40" a="1"/>
  <c r="K339" i="40" s="1"/>
  <c r="J339" i="40" a="1"/>
  <c r="J339" i="40" s="1"/>
  <c r="I339" i="40" a="1"/>
  <c r="I339" i="40"/>
  <c r="H339" i="40" a="1"/>
  <c r="H339" i="40" s="1"/>
  <c r="S338" i="40" a="1"/>
  <c r="S338" i="40" s="1"/>
  <c r="R338" i="40" a="1"/>
  <c r="R338" i="40" s="1"/>
  <c r="Q338" i="40" a="1"/>
  <c r="Q338" i="40" s="1"/>
  <c r="P338" i="40" a="1"/>
  <c r="P338" i="40" s="1"/>
  <c r="O338" i="40" a="1"/>
  <c r="O338" i="40" s="1"/>
  <c r="N338" i="40" a="1"/>
  <c r="N338" i="40" s="1"/>
  <c r="M338" i="40" a="1"/>
  <c r="M338" i="40" s="1"/>
  <c r="L338" i="40" a="1"/>
  <c r="L338" i="40" s="1"/>
  <c r="K338" i="40" a="1"/>
  <c r="K338" i="40" s="1"/>
  <c r="J338" i="40" a="1"/>
  <c r="J338" i="40" s="1"/>
  <c r="I338" i="40" a="1"/>
  <c r="I338" i="40" s="1"/>
  <c r="H338" i="40" a="1"/>
  <c r="H338" i="40" s="1"/>
  <c r="S337" i="40" a="1"/>
  <c r="S337" i="40" s="1"/>
  <c r="R337" i="40" a="1"/>
  <c r="R337" i="40" s="1"/>
  <c r="Q337" i="40" a="1"/>
  <c r="Q337" i="40" s="1"/>
  <c r="P337" i="40" a="1"/>
  <c r="P337" i="40"/>
  <c r="O337" i="40" a="1"/>
  <c r="O337" i="40" s="1"/>
  <c r="N337" i="40" a="1"/>
  <c r="N337" i="40" s="1"/>
  <c r="M337" i="40" a="1"/>
  <c r="M337" i="40" s="1"/>
  <c r="L337" i="40" a="1"/>
  <c r="L337" i="40" s="1"/>
  <c r="K337" i="40" a="1"/>
  <c r="K337" i="40" s="1"/>
  <c r="J337" i="40" a="1"/>
  <c r="J337" i="40" s="1"/>
  <c r="I337" i="40" a="1"/>
  <c r="I337" i="40" s="1"/>
  <c r="H337" i="40" a="1"/>
  <c r="H337" i="40"/>
  <c r="S336" i="40" a="1"/>
  <c r="S336" i="40"/>
  <c r="R336" i="40" a="1"/>
  <c r="R336" i="40" s="1"/>
  <c r="Q336" i="40" a="1"/>
  <c r="Q336" i="40" s="1"/>
  <c r="P336" i="40" a="1"/>
  <c r="P336" i="40" s="1"/>
  <c r="O336" i="40" a="1"/>
  <c r="O336" i="40"/>
  <c r="N336" i="40" a="1"/>
  <c r="N336" i="40" s="1"/>
  <c r="M336" i="40" a="1"/>
  <c r="M336" i="40" s="1"/>
  <c r="L336" i="40" a="1"/>
  <c r="L336" i="40" s="1"/>
  <c r="K336" i="40" a="1"/>
  <c r="K336" i="40"/>
  <c r="J336" i="40" a="1"/>
  <c r="J336" i="40" s="1"/>
  <c r="I336" i="40" a="1"/>
  <c r="I336" i="40" s="1"/>
  <c r="H336" i="40" a="1"/>
  <c r="H336" i="40" s="1"/>
  <c r="S335" i="40" a="1"/>
  <c r="S335" i="40"/>
  <c r="R335" i="40" a="1"/>
  <c r="R335" i="40" s="1"/>
  <c r="Q335" i="40" a="1"/>
  <c r="Q335" i="40" s="1"/>
  <c r="P335" i="40" a="1"/>
  <c r="P335" i="40" s="1"/>
  <c r="O335" i="40" a="1"/>
  <c r="O335" i="40" s="1"/>
  <c r="N335" i="40" a="1"/>
  <c r="N335" i="40" s="1"/>
  <c r="M335" i="40" a="1"/>
  <c r="M335" i="40" s="1"/>
  <c r="L335" i="40" a="1"/>
  <c r="L335" i="40" s="1"/>
  <c r="K335" i="40" a="1"/>
  <c r="K335" i="40"/>
  <c r="J335" i="40" a="1"/>
  <c r="J335" i="40" s="1"/>
  <c r="I335" i="40" a="1"/>
  <c r="I335" i="40" s="1"/>
  <c r="H335" i="40" a="1"/>
  <c r="H335" i="40" s="1"/>
  <c r="S334" i="40" a="1"/>
  <c r="S334" i="40" s="1"/>
  <c r="R334" i="40" a="1"/>
  <c r="R334" i="40"/>
  <c r="Q334" i="40" a="1"/>
  <c r="Q334" i="40" s="1"/>
  <c r="P334" i="40" a="1"/>
  <c r="P334" i="40" s="1"/>
  <c r="O334" i="40" a="1"/>
  <c r="O334" i="40" s="1"/>
  <c r="N334" i="40" a="1"/>
  <c r="N334" i="40"/>
  <c r="M334" i="40" a="1"/>
  <c r="M334" i="40" s="1"/>
  <c r="L334" i="40" a="1"/>
  <c r="L334" i="40" s="1"/>
  <c r="K334" i="40" a="1"/>
  <c r="K334" i="40" s="1"/>
  <c r="J334" i="40" a="1"/>
  <c r="J334" i="40"/>
  <c r="I334" i="40" a="1"/>
  <c r="I334" i="40" s="1"/>
  <c r="H334" i="40" a="1"/>
  <c r="H334" i="40" s="1"/>
  <c r="S333" i="40" a="1"/>
  <c r="S333" i="40" s="1"/>
  <c r="R333" i="40" a="1"/>
  <c r="R333" i="40" s="1"/>
  <c r="Q333" i="40" a="1"/>
  <c r="Q333" i="40"/>
  <c r="P333" i="40" a="1"/>
  <c r="P333" i="40" s="1"/>
  <c r="O333" i="40" a="1"/>
  <c r="O333" i="40" s="1"/>
  <c r="N333" i="40" a="1"/>
  <c r="N333" i="40" s="1"/>
  <c r="M333" i="40" a="1"/>
  <c r="M333" i="40"/>
  <c r="L333" i="40" a="1"/>
  <c r="L333" i="40" s="1"/>
  <c r="K333" i="40" a="1"/>
  <c r="K333" i="40" s="1"/>
  <c r="J333" i="40" a="1"/>
  <c r="J333" i="40" s="1"/>
  <c r="I333" i="40" a="1"/>
  <c r="I333" i="40"/>
  <c r="H333" i="40" a="1"/>
  <c r="H333" i="40" s="1"/>
  <c r="G333" i="40"/>
  <c r="S331" i="40" a="1"/>
  <c r="S331" i="40" s="1"/>
  <c r="R331" i="40" a="1"/>
  <c r="R331" i="40" s="1"/>
  <c r="Q331" i="40" a="1"/>
  <c r="Q331" i="40" s="1"/>
  <c r="P331" i="40" a="1"/>
  <c r="P331" i="40"/>
  <c r="O331" i="40" a="1"/>
  <c r="O331" i="40" s="1"/>
  <c r="N331" i="40" a="1"/>
  <c r="N331" i="40" s="1"/>
  <c r="M331" i="40" a="1"/>
  <c r="M331" i="40" s="1"/>
  <c r="L331" i="40" a="1"/>
  <c r="L331" i="40"/>
  <c r="K331" i="40" a="1"/>
  <c r="K331" i="40" s="1"/>
  <c r="J331" i="40" a="1"/>
  <c r="J331" i="40" s="1"/>
  <c r="I331" i="40" a="1"/>
  <c r="I331" i="40" s="1"/>
  <c r="H331" i="40" a="1"/>
  <c r="H331" i="40"/>
  <c r="S330" i="40" a="1"/>
  <c r="S330" i="40"/>
  <c r="R330" i="40" a="1"/>
  <c r="R330" i="40" s="1"/>
  <c r="Q330" i="40" a="1"/>
  <c r="Q330" i="40" s="1"/>
  <c r="P330" i="40" a="1"/>
  <c r="P330" i="40" s="1"/>
  <c r="O330" i="40" a="1"/>
  <c r="O330" i="40"/>
  <c r="N330" i="40" a="1"/>
  <c r="N330" i="40" s="1"/>
  <c r="M330" i="40" a="1"/>
  <c r="M330" i="40" s="1"/>
  <c r="L330" i="40" a="1"/>
  <c r="L330" i="40" s="1"/>
  <c r="K330" i="40" a="1"/>
  <c r="K330" i="40"/>
  <c r="J330" i="40" a="1"/>
  <c r="J330" i="40" s="1"/>
  <c r="I330" i="40" a="1"/>
  <c r="I330" i="40" s="1"/>
  <c r="H330" i="40" a="1"/>
  <c r="H330" i="40" s="1"/>
  <c r="S329" i="40" a="1"/>
  <c r="S329" i="40"/>
  <c r="R329" i="40" a="1"/>
  <c r="R329" i="40" s="1"/>
  <c r="Q329" i="40" a="1"/>
  <c r="Q329" i="40" s="1"/>
  <c r="P329" i="40" a="1"/>
  <c r="P329" i="40" s="1"/>
  <c r="O329" i="40" a="1"/>
  <c r="O329" i="40"/>
  <c r="N329" i="40" a="1"/>
  <c r="N329" i="40" s="1"/>
  <c r="M329" i="40" a="1"/>
  <c r="M329" i="40" s="1"/>
  <c r="L329" i="40" a="1"/>
  <c r="L329" i="40" s="1"/>
  <c r="K329" i="40" a="1"/>
  <c r="K329" i="40"/>
  <c r="J329" i="40" a="1"/>
  <c r="J329" i="40" s="1"/>
  <c r="I329" i="40" a="1"/>
  <c r="I329" i="40" s="1"/>
  <c r="H329" i="40" a="1"/>
  <c r="H329" i="40" s="1"/>
  <c r="S328" i="40" a="1"/>
  <c r="S328" i="40" s="1"/>
  <c r="R328" i="40" a="1"/>
  <c r="R328" i="40" s="1"/>
  <c r="Q328" i="40" a="1"/>
  <c r="Q328" i="40" s="1"/>
  <c r="P328" i="40" a="1"/>
  <c r="P328" i="40" s="1"/>
  <c r="O328" i="40" a="1"/>
  <c r="O328" i="40" s="1"/>
  <c r="N328" i="40" a="1"/>
  <c r="N328" i="40"/>
  <c r="M328" i="40" a="1"/>
  <c r="M328" i="40" s="1"/>
  <c r="L328" i="40" a="1"/>
  <c r="L328" i="40" s="1"/>
  <c r="K328" i="40" a="1"/>
  <c r="K328" i="40" s="1"/>
  <c r="J328" i="40" a="1"/>
  <c r="J328" i="40"/>
  <c r="I328" i="40" a="1"/>
  <c r="I328" i="40" s="1"/>
  <c r="H328" i="40" a="1"/>
  <c r="H328" i="40" s="1"/>
  <c r="S327" i="40" a="1"/>
  <c r="S327" i="40" s="1"/>
  <c r="R327" i="40" a="1"/>
  <c r="R327" i="40"/>
  <c r="Q327" i="40" a="1"/>
  <c r="Q327" i="40" s="1"/>
  <c r="P327" i="40" a="1"/>
  <c r="P327" i="40" s="1"/>
  <c r="O327" i="40" a="1"/>
  <c r="O327" i="40" s="1"/>
  <c r="N327" i="40" a="1"/>
  <c r="N327" i="40"/>
  <c r="M327" i="40" a="1"/>
  <c r="M327" i="40" s="1"/>
  <c r="L327" i="40" a="1"/>
  <c r="L327" i="40" s="1"/>
  <c r="K327" i="40" a="1"/>
  <c r="K327" i="40" s="1"/>
  <c r="J327" i="40" a="1"/>
  <c r="J327" i="40"/>
  <c r="I327" i="40" a="1"/>
  <c r="I327" i="40" s="1"/>
  <c r="H327" i="40" a="1"/>
  <c r="H327" i="40" s="1"/>
  <c r="S326" i="40" a="1"/>
  <c r="S326" i="40"/>
  <c r="R326" i="40" a="1"/>
  <c r="R326" i="40"/>
  <c r="Q326" i="40" a="1"/>
  <c r="Q326" i="40"/>
  <c r="P326" i="40" a="1"/>
  <c r="P326" i="40" s="1"/>
  <c r="O326" i="40" a="1"/>
  <c r="O326" i="40" s="1"/>
  <c r="N326" i="40" a="1"/>
  <c r="N326" i="40" s="1"/>
  <c r="M326" i="40" a="1"/>
  <c r="M326" i="40"/>
  <c r="L326" i="40" a="1"/>
  <c r="L326" i="40" s="1"/>
  <c r="K326" i="40" a="1"/>
  <c r="K326" i="40" s="1"/>
  <c r="J326" i="40" a="1"/>
  <c r="J326" i="40" s="1"/>
  <c r="I326" i="40" a="1"/>
  <c r="I326" i="40"/>
  <c r="H326" i="40" a="1"/>
  <c r="H326" i="40" s="1"/>
  <c r="S325" i="40" a="1"/>
  <c r="S325" i="40" s="1"/>
  <c r="R325" i="40" a="1"/>
  <c r="R325" i="40" s="1"/>
  <c r="Q325" i="40" a="1"/>
  <c r="Q325" i="40"/>
  <c r="P325" i="40" a="1"/>
  <c r="P325" i="40" s="1"/>
  <c r="O325" i="40" a="1"/>
  <c r="O325" i="40" s="1"/>
  <c r="N325" i="40" a="1"/>
  <c r="N325" i="40" s="1"/>
  <c r="M325" i="40" a="1"/>
  <c r="M325" i="40"/>
  <c r="L325" i="40" a="1"/>
  <c r="L325" i="40" s="1"/>
  <c r="K325" i="40" a="1"/>
  <c r="K325" i="40" s="1"/>
  <c r="J325" i="40" a="1"/>
  <c r="J325" i="40" s="1"/>
  <c r="I325" i="40" a="1"/>
  <c r="I325" i="40" s="1"/>
  <c r="H325" i="40" a="1"/>
  <c r="H325" i="40" s="1"/>
  <c r="S324" i="40" a="1"/>
  <c r="S324" i="40"/>
  <c r="R324" i="40" a="1"/>
  <c r="R324" i="40"/>
  <c r="Q324" i="40" a="1"/>
  <c r="Q324" i="40" s="1"/>
  <c r="P324" i="40" a="1"/>
  <c r="P324" i="40" s="1"/>
  <c r="O324" i="40" a="1"/>
  <c r="O324" i="40" s="1"/>
  <c r="N324" i="40" a="1"/>
  <c r="N324" i="40"/>
  <c r="M324" i="40" a="1"/>
  <c r="M324" i="40" s="1"/>
  <c r="L324" i="40" a="1"/>
  <c r="L324" i="40" s="1"/>
  <c r="K324" i="40" a="1"/>
  <c r="K324" i="40" s="1"/>
  <c r="J324" i="40" a="1"/>
  <c r="J324" i="40"/>
  <c r="I324" i="40" a="1"/>
  <c r="I324" i="40" s="1"/>
  <c r="H324" i="40" a="1"/>
  <c r="H324" i="40" s="1"/>
  <c r="S323" i="40" a="1"/>
  <c r="S323" i="40" s="1"/>
  <c r="R323" i="40" a="1"/>
  <c r="R323" i="40"/>
  <c r="Q323" i="40" a="1"/>
  <c r="Q323" i="40" s="1"/>
  <c r="P323" i="40" a="1"/>
  <c r="P323" i="40" s="1"/>
  <c r="O323" i="40" a="1"/>
  <c r="O323" i="40" s="1"/>
  <c r="N323" i="40" a="1"/>
  <c r="N323" i="40"/>
  <c r="M323" i="40" a="1"/>
  <c r="M323" i="40" s="1"/>
  <c r="L323" i="40" a="1"/>
  <c r="L323" i="40" s="1"/>
  <c r="K323" i="40" a="1"/>
  <c r="K323" i="40" s="1"/>
  <c r="J323" i="40" a="1"/>
  <c r="J323" i="40" s="1"/>
  <c r="I323" i="40" a="1"/>
  <c r="I323" i="40" s="1"/>
  <c r="H323" i="40" a="1"/>
  <c r="H323" i="40" s="1"/>
  <c r="S322" i="40" a="1"/>
  <c r="S322" i="40" s="1"/>
  <c r="R322" i="40" a="1"/>
  <c r="R322" i="40" s="1"/>
  <c r="Q322" i="40" a="1"/>
  <c r="Q322" i="40" s="1"/>
  <c r="P322" i="40" a="1"/>
  <c r="P322" i="40" s="1"/>
  <c r="O322" i="40" a="1"/>
  <c r="O322" i="40" s="1"/>
  <c r="N322" i="40" a="1"/>
  <c r="N322" i="40" s="1"/>
  <c r="M322" i="40" a="1"/>
  <c r="M322" i="40"/>
  <c r="L322" i="40" a="1"/>
  <c r="L322" i="40" s="1"/>
  <c r="K322" i="40" a="1"/>
  <c r="K322" i="40" s="1"/>
  <c r="J322" i="40" a="1"/>
  <c r="J322" i="40" s="1"/>
  <c r="I322" i="40" a="1"/>
  <c r="I322" i="40"/>
  <c r="H322" i="40" a="1"/>
  <c r="H322" i="40" s="1"/>
  <c r="S321" i="40" a="1"/>
  <c r="S321" i="40" s="1"/>
  <c r="R321" i="40" a="1"/>
  <c r="R321" i="40" s="1"/>
  <c r="Q321" i="40" a="1"/>
  <c r="Q321" i="40"/>
  <c r="P321" i="40" a="1"/>
  <c r="P321" i="40" s="1"/>
  <c r="O321" i="40" a="1"/>
  <c r="O321" i="40" s="1"/>
  <c r="N321" i="40" a="1"/>
  <c r="N321" i="40" s="1"/>
  <c r="M321" i="40" a="1"/>
  <c r="M321" i="40" s="1"/>
  <c r="L321" i="40" a="1"/>
  <c r="L321" i="40" s="1"/>
  <c r="K321" i="40" a="1"/>
  <c r="K321" i="40" s="1"/>
  <c r="J321" i="40" a="1"/>
  <c r="J321" i="40" s="1"/>
  <c r="I321" i="40" a="1"/>
  <c r="I321" i="40" s="1"/>
  <c r="H321" i="40" a="1"/>
  <c r="H321" i="40" s="1"/>
  <c r="S320" i="40" a="1"/>
  <c r="S320" i="40" s="1"/>
  <c r="R320" i="40" a="1"/>
  <c r="R320" i="40" s="1"/>
  <c r="Q320" i="40" a="1"/>
  <c r="Q320" i="40" s="1"/>
  <c r="P320" i="40" a="1"/>
  <c r="P320" i="40" s="1"/>
  <c r="O320" i="40" a="1"/>
  <c r="O320" i="40" s="1"/>
  <c r="N320" i="40" a="1"/>
  <c r="N320" i="40" s="1"/>
  <c r="M320" i="40" a="1"/>
  <c r="M320" i="40" s="1"/>
  <c r="L320" i="40" a="1"/>
  <c r="L320" i="40" s="1"/>
  <c r="K320" i="40" a="1"/>
  <c r="K320" i="40" s="1"/>
  <c r="J320" i="40" a="1"/>
  <c r="J320" i="40" s="1"/>
  <c r="I320" i="40" a="1"/>
  <c r="I320" i="40" s="1"/>
  <c r="H320" i="40" a="1"/>
  <c r="H320" i="40" s="1"/>
  <c r="S319" i="40" a="1"/>
  <c r="S319" i="40" s="1"/>
  <c r="R319" i="40" a="1"/>
  <c r="R319" i="40" s="1"/>
  <c r="Q319" i="40" a="1"/>
  <c r="Q319" i="40" s="1"/>
  <c r="P319" i="40" a="1"/>
  <c r="P319" i="40" s="1"/>
  <c r="O319" i="40" a="1"/>
  <c r="O319" i="40" s="1"/>
  <c r="N319" i="40" a="1"/>
  <c r="N319" i="40" s="1"/>
  <c r="M319" i="40" a="1"/>
  <c r="M319" i="40" s="1"/>
  <c r="L319" i="40" a="1"/>
  <c r="L319" i="40" s="1"/>
  <c r="K319" i="40" a="1"/>
  <c r="K319" i="40" s="1"/>
  <c r="J319" i="40" a="1"/>
  <c r="J319" i="40" s="1"/>
  <c r="I319" i="40" a="1"/>
  <c r="I319" i="40" s="1"/>
  <c r="H319" i="40" a="1"/>
  <c r="H319" i="40" s="1"/>
  <c r="S318" i="40" a="1"/>
  <c r="S318" i="40" s="1"/>
  <c r="R318" i="40" a="1"/>
  <c r="R318" i="40" s="1"/>
  <c r="Q318" i="40" a="1"/>
  <c r="Q318" i="40" s="1"/>
  <c r="P318" i="40" a="1"/>
  <c r="P318" i="40" s="1"/>
  <c r="O318" i="40" a="1"/>
  <c r="O318" i="40" s="1"/>
  <c r="N318" i="40" a="1"/>
  <c r="N318" i="40" s="1"/>
  <c r="M318" i="40" a="1"/>
  <c r="M318" i="40" s="1"/>
  <c r="L318" i="40" a="1"/>
  <c r="L318" i="40" s="1"/>
  <c r="K318" i="40" a="1"/>
  <c r="K318" i="40"/>
  <c r="J318" i="40" a="1"/>
  <c r="J318" i="40" s="1"/>
  <c r="I318" i="40" a="1"/>
  <c r="I318" i="40" s="1"/>
  <c r="H318" i="40" a="1"/>
  <c r="H318" i="40" s="1"/>
  <c r="S317" i="40" a="1"/>
  <c r="S317" i="40"/>
  <c r="R317" i="40" a="1"/>
  <c r="R317" i="40" s="1"/>
  <c r="Q317" i="40" a="1"/>
  <c r="Q317" i="40" s="1"/>
  <c r="P317" i="40" a="1"/>
  <c r="P317" i="40" s="1"/>
  <c r="O317" i="40" a="1"/>
  <c r="O317" i="40"/>
  <c r="N317" i="40" a="1"/>
  <c r="N317" i="40" s="1"/>
  <c r="M317" i="40" a="1"/>
  <c r="M317" i="40" s="1"/>
  <c r="L317" i="40" a="1"/>
  <c r="L317" i="40" s="1"/>
  <c r="K317" i="40" a="1"/>
  <c r="K317" i="40" s="1"/>
  <c r="J317" i="40" a="1"/>
  <c r="J317" i="40" s="1"/>
  <c r="I317" i="40" a="1"/>
  <c r="I317" i="40" s="1"/>
  <c r="H317" i="40" a="1"/>
  <c r="H317" i="40" s="1"/>
  <c r="S316" i="40" a="1"/>
  <c r="S316" i="40"/>
  <c r="R316" i="40" a="1"/>
  <c r="R316" i="40"/>
  <c r="Q316" i="40" a="1"/>
  <c r="Q316" i="40"/>
  <c r="P316" i="40" a="1"/>
  <c r="P316" i="40"/>
  <c r="O316" i="40" a="1"/>
  <c r="O316" i="40" s="1"/>
  <c r="N316" i="40" a="1"/>
  <c r="N316" i="40" s="1"/>
  <c r="M316" i="40" a="1"/>
  <c r="M316" i="40" s="1"/>
  <c r="L316" i="40" a="1"/>
  <c r="L316" i="40"/>
  <c r="K316" i="40" a="1"/>
  <c r="K316" i="40" s="1"/>
  <c r="J316" i="40" a="1"/>
  <c r="J316" i="40" s="1"/>
  <c r="I316" i="40" a="1"/>
  <c r="I316" i="40" s="1"/>
  <c r="H316" i="40" a="1"/>
  <c r="H316" i="40"/>
  <c r="G316" i="40"/>
  <c r="S314" i="40" a="1"/>
  <c r="S314" i="40" s="1"/>
  <c r="R314" i="40" a="1"/>
  <c r="R314" i="40" s="1"/>
  <c r="Q314" i="40" a="1"/>
  <c r="Q314" i="40"/>
  <c r="P314" i="40" a="1"/>
  <c r="P314" i="40" s="1"/>
  <c r="O314" i="40" a="1"/>
  <c r="O314" i="40" s="1"/>
  <c r="N314" i="40" a="1"/>
  <c r="N314" i="40" s="1"/>
  <c r="M314" i="40" a="1"/>
  <c r="M314" i="40"/>
  <c r="L314" i="40" a="1"/>
  <c r="L314" i="40" s="1"/>
  <c r="K314" i="40" a="1"/>
  <c r="K314" i="40" s="1"/>
  <c r="J314" i="40" a="1"/>
  <c r="J314" i="40" s="1"/>
  <c r="I314" i="40" a="1"/>
  <c r="I314" i="40" s="1"/>
  <c r="H314" i="40" a="1"/>
  <c r="H314" i="40" s="1"/>
  <c r="S313" i="40" a="1"/>
  <c r="S313" i="40" s="1"/>
  <c r="R313" i="40" a="1"/>
  <c r="R313" i="40" s="1"/>
  <c r="Q313" i="40" a="1"/>
  <c r="Q313" i="40" s="1"/>
  <c r="Q315" i="40" s="1"/>
  <c r="R315" i="40" s="1"/>
  <c r="P313" i="40" a="1"/>
  <c r="P313" i="40" s="1"/>
  <c r="O313" i="40" a="1"/>
  <c r="O313" i="40" s="1"/>
  <c r="N313" i="40" a="1"/>
  <c r="N313" i="40" s="1"/>
  <c r="M313" i="40" a="1"/>
  <c r="M313" i="40" s="1"/>
  <c r="L313" i="40" a="1"/>
  <c r="L313" i="40"/>
  <c r="K313" i="40" a="1"/>
  <c r="K313" i="40" s="1"/>
  <c r="J313" i="40" a="1"/>
  <c r="J313" i="40" s="1"/>
  <c r="I313" i="40" a="1"/>
  <c r="I313" i="40" s="1"/>
  <c r="H313" i="40" a="1"/>
  <c r="H313" i="40"/>
  <c r="F313" i="40"/>
  <c r="E313" i="40"/>
  <c r="G313" i="40" s="1"/>
  <c r="H315" i="40" s="1"/>
  <c r="I315" i="40" s="1"/>
  <c r="S311" i="40" a="1"/>
  <c r="S311" i="40" s="1"/>
  <c r="R311" i="40" a="1"/>
  <c r="R311" i="40" s="1"/>
  <c r="Q311" i="40" a="1"/>
  <c r="Q311" i="40" s="1"/>
  <c r="P311" i="40" a="1"/>
  <c r="P311" i="40" s="1"/>
  <c r="O311" i="40" a="1"/>
  <c r="O311" i="40" s="1"/>
  <c r="N311" i="40" a="1"/>
  <c r="N311" i="40"/>
  <c r="M311" i="40" a="1"/>
  <c r="M311" i="40" s="1"/>
  <c r="L311" i="40" a="1"/>
  <c r="L311" i="40" s="1"/>
  <c r="K311" i="40" a="1"/>
  <c r="K311" i="40" s="1"/>
  <c r="J311" i="40" a="1"/>
  <c r="J311" i="40"/>
  <c r="I311" i="40" a="1"/>
  <c r="I311" i="40" s="1"/>
  <c r="H311" i="40" a="1"/>
  <c r="H311" i="40" s="1"/>
  <c r="S310" i="40"/>
  <c r="R310" i="40"/>
  <c r="Q310" i="40"/>
  <c r="P310" i="40"/>
  <c r="O310" i="40"/>
  <c r="N310" i="40"/>
  <c r="M310" i="40"/>
  <c r="L310" i="40"/>
  <c r="K310" i="40"/>
  <c r="J310" i="40"/>
  <c r="I310" i="40"/>
  <c r="H310" i="40"/>
  <c r="T310" i="40" s="1"/>
  <c r="S309" i="40"/>
  <c r="R309" i="40"/>
  <c r="Q309" i="40"/>
  <c r="P309" i="40"/>
  <c r="O309" i="40"/>
  <c r="N309" i="40"/>
  <c r="M309" i="40"/>
  <c r="L309" i="40"/>
  <c r="K309" i="40"/>
  <c r="J309" i="40"/>
  <c r="I309" i="40"/>
  <c r="H309" i="40"/>
  <c r="T309" i="40" s="1"/>
  <c r="S308" i="40"/>
  <c r="R308" i="40"/>
  <c r="Q308" i="40"/>
  <c r="P308" i="40"/>
  <c r="O308" i="40"/>
  <c r="N308" i="40"/>
  <c r="M308" i="40"/>
  <c r="L308" i="40"/>
  <c r="K308" i="40"/>
  <c r="J308" i="40"/>
  <c r="I308" i="40"/>
  <c r="H308" i="40"/>
  <c r="T308" i="40" s="1"/>
  <c r="S307" i="40"/>
  <c r="R307" i="40"/>
  <c r="Q307" i="40"/>
  <c r="Q312" i="40" s="1"/>
  <c r="P307" i="40"/>
  <c r="O307" i="40"/>
  <c r="N307" i="40"/>
  <c r="M307" i="40"/>
  <c r="L307" i="40"/>
  <c r="K307" i="40"/>
  <c r="J307" i="40"/>
  <c r="I307" i="40"/>
  <c r="H307" i="40"/>
  <c r="T307" i="40" s="1"/>
  <c r="G307" i="40"/>
  <c r="S305" i="40" a="1"/>
  <c r="S305" i="40" s="1"/>
  <c r="R305" i="40" a="1"/>
  <c r="R305" i="40" s="1"/>
  <c r="Q305" i="40" a="1"/>
  <c r="Q305" i="40" s="1"/>
  <c r="P305" i="40" a="1"/>
  <c r="P305" i="40" s="1"/>
  <c r="O305" i="40" a="1"/>
  <c r="O305" i="40" s="1"/>
  <c r="N305" i="40" a="1"/>
  <c r="N305" i="40"/>
  <c r="M305" i="40" a="1"/>
  <c r="M305" i="40" s="1"/>
  <c r="L305" i="40" a="1"/>
  <c r="L305" i="40" s="1"/>
  <c r="K305" i="40" a="1"/>
  <c r="K305" i="40" s="1"/>
  <c r="J305" i="40" a="1"/>
  <c r="J305" i="40"/>
  <c r="I305" i="40" a="1"/>
  <c r="I305" i="40" s="1"/>
  <c r="H305" i="40" a="1"/>
  <c r="H305" i="40" s="1"/>
  <c r="S304" i="40" a="1"/>
  <c r="S304" i="40" s="1"/>
  <c r="R304" i="40" a="1"/>
  <c r="R304" i="40"/>
  <c r="Q304" i="40" a="1"/>
  <c r="Q304" i="40" s="1"/>
  <c r="P304" i="40" a="1"/>
  <c r="P304" i="40" s="1"/>
  <c r="O304" i="40" a="1"/>
  <c r="O304" i="40" s="1"/>
  <c r="N304" i="40" a="1"/>
  <c r="N304" i="40"/>
  <c r="M304" i="40" a="1"/>
  <c r="M304" i="40" s="1"/>
  <c r="L304" i="40" a="1"/>
  <c r="L304" i="40" s="1"/>
  <c r="K304" i="40" a="1"/>
  <c r="K304" i="40" s="1"/>
  <c r="J304" i="40" a="1"/>
  <c r="J304" i="40"/>
  <c r="I304" i="40" a="1"/>
  <c r="I304" i="40" s="1"/>
  <c r="H304" i="40" a="1"/>
  <c r="H304" i="40" s="1"/>
  <c r="S303" i="40" a="1"/>
  <c r="S303" i="40" s="1"/>
  <c r="R303" i="40" a="1"/>
  <c r="R303" i="40" s="1"/>
  <c r="Q303" i="40" a="1"/>
  <c r="Q303" i="40" s="1"/>
  <c r="P303" i="40" a="1"/>
  <c r="P303" i="40" s="1"/>
  <c r="O303" i="40" a="1"/>
  <c r="O303" i="40" s="1"/>
  <c r="N303" i="40" a="1"/>
  <c r="N303" i="40" s="1"/>
  <c r="M303" i="40" a="1"/>
  <c r="M303" i="40" s="1"/>
  <c r="L303" i="40" a="1"/>
  <c r="L303" i="40" s="1"/>
  <c r="K303" i="40" a="1"/>
  <c r="K303" i="40" s="1"/>
  <c r="J303" i="40" a="1"/>
  <c r="J303" i="40" s="1"/>
  <c r="I303" i="40" a="1"/>
  <c r="I303" i="40" s="1"/>
  <c r="H303" i="40" a="1"/>
  <c r="H303" i="40" s="1"/>
  <c r="S302" i="40" a="1"/>
  <c r="S302" i="40"/>
  <c r="R302" i="40" a="1"/>
  <c r="R302" i="40" s="1"/>
  <c r="Q302" i="40" a="1"/>
  <c r="Q302" i="40" s="1"/>
  <c r="P302" i="40" a="1"/>
  <c r="P302" i="40" s="1"/>
  <c r="O302" i="40" a="1"/>
  <c r="O302" i="40"/>
  <c r="N302" i="40" a="1"/>
  <c r="N302" i="40" s="1"/>
  <c r="M302" i="40" a="1"/>
  <c r="M302" i="40" s="1"/>
  <c r="L302" i="40" a="1"/>
  <c r="L302" i="40" s="1"/>
  <c r="K302" i="40" a="1"/>
  <c r="K302" i="40"/>
  <c r="J302" i="40" a="1"/>
  <c r="J302" i="40" s="1"/>
  <c r="I302" i="40" a="1"/>
  <c r="I302" i="40" s="1"/>
  <c r="H302" i="40" a="1"/>
  <c r="H302" i="40" s="1"/>
  <c r="S301" i="40" a="1"/>
  <c r="S301" i="40"/>
  <c r="R301" i="40" a="1"/>
  <c r="R301" i="40"/>
  <c r="Q301" i="40" a="1"/>
  <c r="Q301" i="40"/>
  <c r="P301" i="40" a="1"/>
  <c r="P301" i="40"/>
  <c r="O301" i="40" a="1"/>
  <c r="O301" i="40"/>
  <c r="N301" i="40" a="1"/>
  <c r="N301" i="40"/>
  <c r="M301" i="40" a="1"/>
  <c r="M301" i="40" s="1"/>
  <c r="L301" i="40" a="1"/>
  <c r="L301" i="40" s="1"/>
  <c r="K301" i="40" a="1"/>
  <c r="K301" i="40" s="1"/>
  <c r="J301" i="40" a="1"/>
  <c r="J301" i="40"/>
  <c r="I301" i="40"/>
  <c r="H301" i="40" a="1"/>
  <c r="H301" i="40" s="1"/>
  <c r="S300" i="40" a="1"/>
  <c r="S300" i="40" s="1"/>
  <c r="R300" i="40" a="1"/>
  <c r="R300" i="40" s="1"/>
  <c r="Q300" i="40" a="1"/>
  <c r="Q300" i="40" s="1"/>
  <c r="P300" i="40" a="1"/>
  <c r="P300" i="40"/>
  <c r="O300" i="40" a="1"/>
  <c r="O300" i="40" s="1"/>
  <c r="N300" i="40" a="1"/>
  <c r="N300" i="40" s="1"/>
  <c r="M300" i="40" a="1"/>
  <c r="M300" i="40" s="1"/>
  <c r="L300" i="40" a="1"/>
  <c r="L300" i="40"/>
  <c r="K300" i="40" a="1"/>
  <c r="K300" i="40" s="1"/>
  <c r="J300" i="40" a="1"/>
  <c r="J300" i="40" s="1"/>
  <c r="I300" i="40" a="1"/>
  <c r="I300" i="40" s="1"/>
  <c r="H300" i="40" a="1"/>
  <c r="H300" i="40"/>
  <c r="S299" i="40" a="1"/>
  <c r="S299" i="40" s="1"/>
  <c r="R299" i="40" a="1"/>
  <c r="R299" i="40" s="1"/>
  <c r="Q299" i="40" a="1"/>
  <c r="Q299" i="40" s="1"/>
  <c r="P299" i="40" a="1"/>
  <c r="P299" i="40"/>
  <c r="O299" i="40" a="1"/>
  <c r="O299" i="40" s="1"/>
  <c r="N299" i="40" a="1"/>
  <c r="N299" i="40" s="1"/>
  <c r="M299" i="40" a="1"/>
  <c r="M299" i="40" s="1"/>
  <c r="L299" i="40" a="1"/>
  <c r="L299" i="40"/>
  <c r="K299" i="40" a="1"/>
  <c r="K299" i="40" s="1"/>
  <c r="J299" i="40" a="1"/>
  <c r="J299" i="40" s="1"/>
  <c r="I299" i="40" a="1"/>
  <c r="I299" i="40" s="1"/>
  <c r="H299" i="40" a="1"/>
  <c r="H299" i="40"/>
  <c r="G299" i="40"/>
  <c r="S297" i="40" a="1"/>
  <c r="S297" i="40" s="1"/>
  <c r="R297" i="40" a="1"/>
  <c r="R297" i="40"/>
  <c r="Q297" i="40" a="1"/>
  <c r="Q297" i="40" s="1"/>
  <c r="P297" i="40" a="1"/>
  <c r="P297" i="40" s="1"/>
  <c r="O297" i="40" a="1"/>
  <c r="O297" i="40" s="1"/>
  <c r="N297" i="40" a="1"/>
  <c r="N297" i="40"/>
  <c r="M297" i="40" a="1"/>
  <c r="M297" i="40" s="1"/>
  <c r="L297" i="40" a="1"/>
  <c r="L297" i="40" s="1"/>
  <c r="K297" i="40" a="1"/>
  <c r="K297" i="40" s="1"/>
  <c r="J297" i="40" a="1"/>
  <c r="J297" i="40"/>
  <c r="I297" i="40" a="1"/>
  <c r="I297" i="40" s="1"/>
  <c r="H297" i="40" a="1"/>
  <c r="H297" i="40" s="1"/>
  <c r="S296" i="40" a="1"/>
  <c r="S296" i="40" s="1"/>
  <c r="R296" i="40" a="1"/>
  <c r="R296" i="40"/>
  <c r="Q296" i="40" a="1"/>
  <c r="Q296" i="40" s="1"/>
  <c r="P296" i="40" a="1"/>
  <c r="P296" i="40" s="1"/>
  <c r="O296" i="40" a="1"/>
  <c r="O296" i="40" s="1"/>
  <c r="N296" i="40" a="1"/>
  <c r="N296" i="40"/>
  <c r="M296" i="40" a="1"/>
  <c r="M296" i="40" s="1"/>
  <c r="L296" i="40" a="1"/>
  <c r="L296" i="40" s="1"/>
  <c r="K296" i="40" a="1"/>
  <c r="K296" i="40" s="1"/>
  <c r="J296" i="40" a="1"/>
  <c r="J296" i="40"/>
  <c r="I296" i="40" a="1"/>
  <c r="I296" i="40" s="1"/>
  <c r="H296" i="40" a="1"/>
  <c r="H296" i="40" s="1"/>
  <c r="S295" i="40" a="1"/>
  <c r="S295" i="40" s="1"/>
  <c r="R295" i="40" a="1"/>
  <c r="R295" i="40" s="1"/>
  <c r="Q295" i="40" a="1"/>
  <c r="Q295" i="40"/>
  <c r="P295" i="40" a="1"/>
  <c r="P295" i="40" s="1"/>
  <c r="O295" i="40" a="1"/>
  <c r="O295" i="40" s="1"/>
  <c r="N295" i="40" a="1"/>
  <c r="N295" i="40" s="1"/>
  <c r="M295" i="40" a="1"/>
  <c r="M295" i="40"/>
  <c r="L295" i="40" a="1"/>
  <c r="L295" i="40" s="1"/>
  <c r="K295" i="40" a="1"/>
  <c r="K295" i="40" s="1"/>
  <c r="J295" i="40" a="1"/>
  <c r="J295" i="40" s="1"/>
  <c r="I295" i="40" a="1"/>
  <c r="I295" i="40"/>
  <c r="H295" i="40" a="1"/>
  <c r="H295" i="40" s="1"/>
  <c r="S294" i="40" a="1"/>
  <c r="S294" i="40" s="1"/>
  <c r="R294" i="40" a="1"/>
  <c r="R294" i="40" s="1"/>
  <c r="Q294" i="40" a="1"/>
  <c r="Q294" i="40"/>
  <c r="P294" i="40" a="1"/>
  <c r="P294" i="40" s="1"/>
  <c r="O294" i="40" a="1"/>
  <c r="O294" i="40" s="1"/>
  <c r="N294" i="40" a="1"/>
  <c r="N294" i="40" s="1"/>
  <c r="M294" i="40" a="1"/>
  <c r="M294" i="40"/>
  <c r="L294" i="40" a="1"/>
  <c r="L294" i="40" s="1"/>
  <c r="K294" i="40" a="1"/>
  <c r="K294" i="40" s="1"/>
  <c r="J294" i="40" a="1"/>
  <c r="J294" i="40" s="1"/>
  <c r="I294" i="40" a="1"/>
  <c r="I294" i="40"/>
  <c r="H294" i="40" a="1"/>
  <c r="H294" i="40" s="1"/>
  <c r="S293" i="40" a="1"/>
  <c r="S293" i="40" s="1"/>
  <c r="R293" i="40" a="1"/>
  <c r="R293" i="40"/>
  <c r="Q293" i="40" a="1"/>
  <c r="Q293" i="40" s="1"/>
  <c r="P293" i="40" a="1"/>
  <c r="P293" i="40" s="1"/>
  <c r="O293" i="40" a="1"/>
  <c r="O293" i="40" s="1"/>
  <c r="N293" i="40" a="1"/>
  <c r="N293" i="40"/>
  <c r="M293" i="40" a="1"/>
  <c r="M293" i="40" s="1"/>
  <c r="L293" i="40" a="1"/>
  <c r="L293" i="40" s="1"/>
  <c r="K293" i="40" a="1"/>
  <c r="K293" i="40" s="1"/>
  <c r="J293" i="40" a="1"/>
  <c r="J293" i="40"/>
  <c r="I293" i="40" a="1"/>
  <c r="I293" i="40" s="1"/>
  <c r="H293" i="40" a="1"/>
  <c r="H293" i="40" s="1"/>
  <c r="S292" i="40" a="1"/>
  <c r="S292" i="40" s="1"/>
  <c r="R292" i="40" a="1"/>
  <c r="R292" i="40"/>
  <c r="Q292" i="40" a="1"/>
  <c r="Q292" i="40" s="1"/>
  <c r="P292" i="40" a="1"/>
  <c r="P292" i="40" s="1"/>
  <c r="O292" i="40" a="1"/>
  <c r="O292" i="40" s="1"/>
  <c r="N292" i="40" a="1"/>
  <c r="N292" i="40"/>
  <c r="M292" i="40" a="1"/>
  <c r="M292" i="40" s="1"/>
  <c r="L292" i="40" a="1"/>
  <c r="L292" i="40" s="1"/>
  <c r="K292" i="40" a="1"/>
  <c r="K292" i="40" s="1"/>
  <c r="J292" i="40" a="1"/>
  <c r="J292" i="40"/>
  <c r="I292" i="40" a="1"/>
  <c r="I292" i="40" s="1"/>
  <c r="H292" i="40"/>
  <c r="S291" i="40" a="1"/>
  <c r="S291" i="40" s="1"/>
  <c r="R291" i="40" a="1"/>
  <c r="R291" i="40" s="1"/>
  <c r="Q291" i="40" a="1"/>
  <c r="Q291" i="40" s="1"/>
  <c r="P291" i="40" a="1"/>
  <c r="P291" i="40"/>
  <c r="O291" i="40" a="1"/>
  <c r="O291" i="40" s="1"/>
  <c r="N291" i="40" a="1"/>
  <c r="N291" i="40" s="1"/>
  <c r="M291" i="40" a="1"/>
  <c r="M291" i="40" s="1"/>
  <c r="L291" i="40" a="1"/>
  <c r="L291" i="40"/>
  <c r="K291" i="40" a="1"/>
  <c r="K291" i="40" s="1"/>
  <c r="J291" i="40" a="1"/>
  <c r="J291" i="40" s="1"/>
  <c r="I291" i="40" a="1"/>
  <c r="I291" i="40" s="1"/>
  <c r="H291" i="40" a="1"/>
  <c r="H291" i="40" s="1"/>
  <c r="S290" i="40" a="1"/>
  <c r="S290" i="40" s="1"/>
  <c r="R290" i="40" a="1"/>
  <c r="R290" i="40" s="1"/>
  <c r="Q290" i="40" a="1"/>
  <c r="Q290" i="40" s="1"/>
  <c r="P290" i="40" a="1"/>
  <c r="P290" i="40" s="1"/>
  <c r="O290" i="40" a="1"/>
  <c r="O290" i="40" s="1"/>
  <c r="N290" i="40" a="1"/>
  <c r="N290" i="40" s="1"/>
  <c r="M290" i="40" a="1"/>
  <c r="M290" i="40" s="1"/>
  <c r="L290" i="40" a="1"/>
  <c r="L290" i="40" s="1"/>
  <c r="K290" i="40" a="1"/>
  <c r="K290" i="40"/>
  <c r="J290" i="40" a="1"/>
  <c r="J290" i="40" s="1"/>
  <c r="I290" i="40" a="1"/>
  <c r="I290" i="40" s="1"/>
  <c r="H290" i="40" a="1"/>
  <c r="H290" i="40" s="1"/>
  <c r="S289" i="40" a="1"/>
  <c r="S289" i="40"/>
  <c r="R289" i="40" a="1"/>
  <c r="R289" i="40" s="1"/>
  <c r="Q289" i="40" a="1"/>
  <c r="Q289" i="40" s="1"/>
  <c r="P289" i="40" a="1"/>
  <c r="P289" i="40" s="1"/>
  <c r="O289" i="40" a="1"/>
  <c r="O289" i="40"/>
  <c r="N289" i="40" a="1"/>
  <c r="N289" i="40" s="1"/>
  <c r="M289" i="40" a="1"/>
  <c r="M289" i="40" s="1"/>
  <c r="L289" i="40" a="1"/>
  <c r="L289" i="40" s="1"/>
  <c r="K289" i="40" a="1"/>
  <c r="K289" i="40"/>
  <c r="J289" i="40" a="1"/>
  <c r="J289" i="40" s="1"/>
  <c r="I289" i="40" a="1"/>
  <c r="I289" i="40" s="1"/>
  <c r="H289" i="40" a="1"/>
  <c r="H289" i="40" s="1"/>
  <c r="S288" i="40" a="1"/>
  <c r="S288" i="40"/>
  <c r="R288" i="40" a="1"/>
  <c r="R288" i="40"/>
  <c r="Q288" i="40" a="1"/>
  <c r="Q288" i="40"/>
  <c r="P288" i="40" a="1"/>
  <c r="P288" i="40"/>
  <c r="O288" i="40" a="1"/>
  <c r="O288" i="40"/>
  <c r="N288" i="40" a="1"/>
  <c r="N288" i="40"/>
  <c r="M288" i="40" a="1"/>
  <c r="M288" i="40" s="1"/>
  <c r="L288" i="40" a="1"/>
  <c r="L288" i="40" s="1"/>
  <c r="K288" i="40" a="1"/>
  <c r="K288" i="40" s="1"/>
  <c r="J288" i="40" a="1"/>
  <c r="J288" i="40"/>
  <c r="I288" i="40" a="1"/>
  <c r="I288" i="40" s="1"/>
  <c r="H288" i="40" a="1"/>
  <c r="H288" i="40" s="1"/>
  <c r="S287" i="40" a="1"/>
  <c r="S287" i="40" s="1"/>
  <c r="R287" i="40" a="1"/>
  <c r="R287" i="40"/>
  <c r="Q287" i="40" a="1"/>
  <c r="Q287" i="40" s="1"/>
  <c r="P287" i="40" a="1"/>
  <c r="P287" i="40" s="1"/>
  <c r="O287" i="40" a="1"/>
  <c r="O287" i="40" s="1"/>
  <c r="N287" i="40" a="1"/>
  <c r="N287" i="40"/>
  <c r="M287" i="40" a="1"/>
  <c r="M287" i="40" s="1"/>
  <c r="L287" i="40" a="1"/>
  <c r="L287" i="40" s="1"/>
  <c r="K287" i="40" a="1"/>
  <c r="K287" i="40" s="1"/>
  <c r="J287" i="40" a="1"/>
  <c r="J287" i="40"/>
  <c r="I287" i="40" a="1"/>
  <c r="I287" i="40" s="1"/>
  <c r="H287" i="40" a="1"/>
  <c r="H287" i="40" s="1"/>
  <c r="S286" i="40" a="1"/>
  <c r="S286" i="40" s="1"/>
  <c r="R286" i="40" a="1"/>
  <c r="R286" i="40" s="1"/>
  <c r="Q286" i="40" a="1"/>
  <c r="Q286" i="40" s="1"/>
  <c r="P286" i="40" a="1"/>
  <c r="P286" i="40" s="1"/>
  <c r="O286" i="40" a="1"/>
  <c r="O286" i="40" s="1"/>
  <c r="N286" i="40" a="1"/>
  <c r="N286" i="40" s="1"/>
  <c r="M286" i="40" a="1"/>
  <c r="M286" i="40" s="1"/>
  <c r="L286" i="40" a="1"/>
  <c r="L286" i="40" s="1"/>
  <c r="K286" i="40" a="1"/>
  <c r="K286" i="40"/>
  <c r="J286" i="40" a="1"/>
  <c r="J286" i="40" s="1"/>
  <c r="I286" i="40" a="1"/>
  <c r="I286" i="40" s="1"/>
  <c r="H286" i="40" a="1"/>
  <c r="H286" i="40" s="1"/>
  <c r="S285" i="40" a="1"/>
  <c r="S285" i="40"/>
  <c r="R285" i="40" a="1"/>
  <c r="R285" i="40" s="1"/>
  <c r="Q285" i="40" a="1"/>
  <c r="Q285" i="40" s="1"/>
  <c r="P285" i="40" a="1"/>
  <c r="P285" i="40" s="1"/>
  <c r="O285" i="40" a="1"/>
  <c r="O285" i="40"/>
  <c r="N285" i="40" a="1"/>
  <c r="N285" i="40" s="1"/>
  <c r="M285" i="40" a="1"/>
  <c r="M285" i="40" s="1"/>
  <c r="L285" i="40" a="1"/>
  <c r="L285" i="40" s="1"/>
  <c r="K285" i="40" a="1"/>
  <c r="K285" i="40"/>
  <c r="J285" i="40" a="1"/>
  <c r="J285" i="40" s="1"/>
  <c r="I285" i="40" a="1"/>
  <c r="I285" i="40" s="1"/>
  <c r="H285" i="40" a="1"/>
  <c r="H285" i="40" s="1"/>
  <c r="S284" i="40" a="1"/>
  <c r="S284" i="40"/>
  <c r="R284" i="40" a="1"/>
  <c r="R284" i="40"/>
  <c r="Q284" i="40" a="1"/>
  <c r="Q284" i="40"/>
  <c r="P284" i="40" a="1"/>
  <c r="P284" i="40"/>
  <c r="O284" i="40" a="1"/>
  <c r="O284" i="40" s="1"/>
  <c r="N284" i="40" a="1"/>
  <c r="N284" i="40" s="1"/>
  <c r="M284" i="40" a="1"/>
  <c r="M284" i="40" s="1"/>
  <c r="L284" i="40" a="1"/>
  <c r="L284" i="40"/>
  <c r="K284" i="40" a="1"/>
  <c r="K284" i="40" s="1"/>
  <c r="J284" i="40" a="1"/>
  <c r="J284" i="40" s="1"/>
  <c r="I284" i="40" a="1"/>
  <c r="I284" i="40" s="1"/>
  <c r="H284" i="40" a="1"/>
  <c r="H284" i="40"/>
  <c r="S283" i="40" a="1"/>
  <c r="S283" i="40" s="1"/>
  <c r="R283" i="40" a="1"/>
  <c r="R283" i="40" s="1"/>
  <c r="Q283" i="40" a="1"/>
  <c r="Q283" i="40" s="1"/>
  <c r="P283" i="40" a="1"/>
  <c r="P283" i="40"/>
  <c r="O283" i="40" a="1"/>
  <c r="O283" i="40" s="1"/>
  <c r="N283" i="40" a="1"/>
  <c r="N283" i="40" s="1"/>
  <c r="M283" i="40" a="1"/>
  <c r="M283" i="40" s="1"/>
  <c r="L283" i="40" a="1"/>
  <c r="L283" i="40"/>
  <c r="K283" i="40" a="1"/>
  <c r="K283" i="40" s="1"/>
  <c r="J283" i="40" a="1"/>
  <c r="J283" i="40" s="1"/>
  <c r="I283" i="40" a="1"/>
  <c r="I283" i="40" s="1"/>
  <c r="H283" i="40" a="1"/>
  <c r="H283" i="40"/>
  <c r="S282" i="40" a="1"/>
  <c r="S282" i="40"/>
  <c r="R282" i="40" a="1"/>
  <c r="R282" i="40"/>
  <c r="Q282" i="40" a="1"/>
  <c r="Q282" i="40"/>
  <c r="P282" i="40" a="1"/>
  <c r="P282" i="40"/>
  <c r="O282" i="40" a="1"/>
  <c r="O282" i="40"/>
  <c r="N282" i="40" a="1"/>
  <c r="N282" i="40" s="1"/>
  <c r="M282" i="40" a="1"/>
  <c r="M282" i="40" s="1"/>
  <c r="L282" i="40" a="1"/>
  <c r="L282" i="40" s="1"/>
  <c r="K282" i="40" a="1"/>
  <c r="K282" i="40"/>
  <c r="J282" i="40" a="1"/>
  <c r="J282" i="40" s="1"/>
  <c r="I282" i="40" a="1"/>
  <c r="I282" i="40" s="1"/>
  <c r="H282" i="40" a="1"/>
  <c r="H282" i="40" s="1"/>
  <c r="S281" i="40" a="1"/>
  <c r="S281" i="40"/>
  <c r="R281" i="40" a="1"/>
  <c r="R281" i="40" s="1"/>
  <c r="Q281" i="40" a="1"/>
  <c r="Q281" i="40" s="1"/>
  <c r="P281" i="40" a="1"/>
  <c r="P281" i="40" s="1"/>
  <c r="O281" i="40" a="1"/>
  <c r="O281" i="40"/>
  <c r="N281" i="40" a="1"/>
  <c r="N281" i="40" s="1"/>
  <c r="M281" i="40" a="1"/>
  <c r="M281" i="40" s="1"/>
  <c r="L281" i="40" a="1"/>
  <c r="L281" i="40" s="1"/>
  <c r="K281" i="40" a="1"/>
  <c r="K281" i="40"/>
  <c r="J281" i="40" a="1"/>
  <c r="J281" i="40" s="1"/>
  <c r="I281" i="40" a="1"/>
  <c r="I281" i="40" s="1"/>
  <c r="H281" i="40" a="1"/>
  <c r="H281" i="40" s="1"/>
  <c r="S280" i="40" a="1"/>
  <c r="S280" i="40"/>
  <c r="R280" i="40" a="1"/>
  <c r="R280" i="40"/>
  <c r="Q280" i="40" a="1"/>
  <c r="Q280" i="40"/>
  <c r="P280" i="40" a="1"/>
  <c r="P280" i="40"/>
  <c r="O280" i="40" a="1"/>
  <c r="O280" i="40"/>
  <c r="N280" i="40" a="1"/>
  <c r="N280" i="40"/>
  <c r="M280" i="40" a="1"/>
  <c r="M280" i="40"/>
  <c r="L280" i="40" a="1"/>
  <c r="L280" i="40"/>
  <c r="K280" i="40" a="1"/>
  <c r="K280" i="40"/>
  <c r="J280" i="40" a="1"/>
  <c r="J280" i="40"/>
  <c r="I280" i="40" a="1"/>
  <c r="I280" i="40" s="1"/>
  <c r="H280" i="40" a="1"/>
  <c r="H280" i="40" s="1"/>
  <c r="S279" i="40" a="1"/>
  <c r="S279" i="40" s="1"/>
  <c r="R279" i="40" a="1"/>
  <c r="R279" i="40"/>
  <c r="Q279" i="40" a="1"/>
  <c r="Q279" i="40" s="1"/>
  <c r="P279" i="40" a="1"/>
  <c r="P279" i="40" s="1"/>
  <c r="O279" i="40" a="1"/>
  <c r="O279" i="40" s="1"/>
  <c r="N279" i="40" a="1"/>
  <c r="N279" i="40"/>
  <c r="M279" i="40" a="1"/>
  <c r="M279" i="40" s="1"/>
  <c r="L279" i="40" a="1"/>
  <c r="L279" i="40" s="1"/>
  <c r="K279" i="40" a="1"/>
  <c r="K279" i="40" s="1"/>
  <c r="J279" i="40" a="1"/>
  <c r="J279" i="40"/>
  <c r="I279" i="40" a="1"/>
  <c r="I279" i="40" s="1"/>
  <c r="H279" i="40" a="1"/>
  <c r="H279" i="40" s="1"/>
  <c r="S278" i="40" a="1"/>
  <c r="S278" i="40" s="1"/>
  <c r="R278" i="40" a="1"/>
  <c r="R278" i="40" s="1"/>
  <c r="Q278" i="40" a="1"/>
  <c r="Q278" i="40" s="1"/>
  <c r="P278" i="40" a="1"/>
  <c r="P278" i="40" s="1"/>
  <c r="O278" i="40" a="1"/>
  <c r="O278" i="40" s="1"/>
  <c r="N278" i="40" a="1"/>
  <c r="N278" i="40" s="1"/>
  <c r="M278" i="40" a="1"/>
  <c r="M278" i="40" s="1"/>
  <c r="L278" i="40" a="1"/>
  <c r="L278" i="40" s="1"/>
  <c r="K278" i="40" a="1"/>
  <c r="K278" i="40" s="1"/>
  <c r="J278" i="40" a="1"/>
  <c r="J278" i="40" s="1"/>
  <c r="I278" i="40" a="1"/>
  <c r="I278" i="40" s="1"/>
  <c r="H278" i="40" a="1"/>
  <c r="H278" i="40" s="1"/>
  <c r="S277" i="40" a="1"/>
  <c r="S277" i="40"/>
  <c r="R277" i="40" a="1"/>
  <c r="R277" i="40" s="1"/>
  <c r="Q277" i="40" a="1"/>
  <c r="Q277" i="40" s="1"/>
  <c r="P277" i="40" a="1"/>
  <c r="P277" i="40" s="1"/>
  <c r="O277" i="40" a="1"/>
  <c r="O277" i="40"/>
  <c r="N277" i="40" a="1"/>
  <c r="N277" i="40" s="1"/>
  <c r="M277" i="40" a="1"/>
  <c r="M277" i="40" s="1"/>
  <c r="L277" i="40" a="1"/>
  <c r="L277" i="40" s="1"/>
  <c r="K277" i="40" a="1"/>
  <c r="K277" i="40"/>
  <c r="J277" i="40" a="1"/>
  <c r="J277" i="40" s="1"/>
  <c r="I277" i="40" a="1"/>
  <c r="I277" i="40" s="1"/>
  <c r="H277" i="40" a="1"/>
  <c r="H277" i="40" s="1"/>
  <c r="S276" i="40" a="1"/>
  <c r="S276" i="40"/>
  <c r="R276" i="40" a="1"/>
  <c r="R276" i="40"/>
  <c r="Q276" i="40" a="1"/>
  <c r="Q276" i="40"/>
  <c r="P276" i="40" a="1"/>
  <c r="P276" i="40"/>
  <c r="O276" i="40" a="1"/>
  <c r="O276" i="40"/>
  <c r="N276" i="40" a="1"/>
  <c r="N276" i="40"/>
  <c r="M276" i="40" a="1"/>
  <c r="M276" i="40"/>
  <c r="L276" i="40" a="1"/>
  <c r="L276" i="40"/>
  <c r="K276" i="40" a="1"/>
  <c r="K276" i="40"/>
  <c r="J276" i="40" a="1"/>
  <c r="J276" i="40"/>
  <c r="I276" i="40" a="1"/>
  <c r="I276" i="40" s="1"/>
  <c r="H276" i="40" a="1"/>
  <c r="H276" i="40" s="1"/>
  <c r="S275" i="40" a="1"/>
  <c r="S275" i="40" s="1"/>
  <c r="R275" i="40" a="1"/>
  <c r="R275" i="40"/>
  <c r="Q275" i="40" a="1"/>
  <c r="Q275" i="40" s="1"/>
  <c r="P275" i="40" a="1"/>
  <c r="P275" i="40" s="1"/>
  <c r="O275" i="40" a="1"/>
  <c r="O275" i="40" s="1"/>
  <c r="N275" i="40" a="1"/>
  <c r="N275" i="40"/>
  <c r="M275" i="40" a="1"/>
  <c r="M275" i="40" s="1"/>
  <c r="L275" i="40" a="1"/>
  <c r="L275" i="40" s="1"/>
  <c r="K275" i="40" a="1"/>
  <c r="K275" i="40" s="1"/>
  <c r="J275" i="40" a="1"/>
  <c r="J275" i="40"/>
  <c r="I275" i="40" a="1"/>
  <c r="I275" i="40" s="1"/>
  <c r="H275" i="40" a="1"/>
  <c r="H275" i="40" s="1"/>
  <c r="S274" i="40" a="1"/>
  <c r="S274" i="40" s="1"/>
  <c r="R274" i="40" a="1"/>
  <c r="R274" i="40" s="1"/>
  <c r="Q274" i="40" a="1"/>
  <c r="Q274" i="40" s="1"/>
  <c r="P274" i="40" a="1"/>
  <c r="P274" i="40" s="1"/>
  <c r="O274" i="40" a="1"/>
  <c r="O274" i="40" s="1"/>
  <c r="N274" i="40" a="1"/>
  <c r="N274" i="40" s="1"/>
  <c r="M274" i="40" a="1"/>
  <c r="M274" i="40" s="1"/>
  <c r="L274" i="40" a="1"/>
  <c r="L274" i="40" s="1"/>
  <c r="K274" i="40" a="1"/>
  <c r="K274" i="40" s="1"/>
  <c r="J274" i="40" a="1"/>
  <c r="J274" i="40" s="1"/>
  <c r="I274" i="40" a="1"/>
  <c r="I274" i="40"/>
  <c r="H274" i="40" a="1"/>
  <c r="H274" i="40" s="1"/>
  <c r="S273" i="40" a="1"/>
  <c r="S273" i="40" s="1"/>
  <c r="R273" i="40" a="1"/>
  <c r="R273" i="40" s="1"/>
  <c r="Q273" i="40" a="1"/>
  <c r="Q273" i="40"/>
  <c r="P273" i="40" a="1"/>
  <c r="P273" i="40" s="1"/>
  <c r="O273" i="40" a="1"/>
  <c r="O273" i="40" s="1"/>
  <c r="N273" i="40" a="1"/>
  <c r="N273" i="40" s="1"/>
  <c r="M273" i="40" a="1"/>
  <c r="M273" i="40"/>
  <c r="L273" i="40" a="1"/>
  <c r="L273" i="40" s="1"/>
  <c r="K273" i="40" a="1"/>
  <c r="K273" i="40" s="1"/>
  <c r="J273" i="40" a="1"/>
  <c r="J273" i="40" s="1"/>
  <c r="I273" i="40" a="1"/>
  <c r="I273" i="40"/>
  <c r="H273" i="40" a="1"/>
  <c r="H273" i="40" s="1"/>
  <c r="S272" i="40" a="1"/>
  <c r="S272" i="40" s="1"/>
  <c r="R272" i="40" a="1"/>
  <c r="R272" i="40" s="1"/>
  <c r="Q272" i="40" a="1"/>
  <c r="Q272" i="40" s="1"/>
  <c r="P272" i="40" a="1"/>
  <c r="P272" i="40" s="1"/>
  <c r="O272" i="40" a="1"/>
  <c r="O272" i="40" s="1"/>
  <c r="N272" i="40" a="1"/>
  <c r="N272" i="40" s="1"/>
  <c r="M272" i="40" a="1"/>
  <c r="M272" i="40" s="1"/>
  <c r="L272" i="40" a="1"/>
  <c r="L272" i="40" s="1"/>
  <c r="K272" i="40" a="1"/>
  <c r="K272" i="40" s="1"/>
  <c r="J272" i="40" a="1"/>
  <c r="J272" i="40"/>
  <c r="I272" i="40" a="1"/>
  <c r="I272" i="40" s="1"/>
  <c r="H272" i="40" a="1"/>
  <c r="H272" i="40" s="1"/>
  <c r="S271" i="40" a="1"/>
  <c r="S271" i="40" s="1"/>
  <c r="R271" i="40" a="1"/>
  <c r="R271" i="40"/>
  <c r="Q271" i="40" a="1"/>
  <c r="Q271" i="40" s="1"/>
  <c r="P271" i="40" a="1"/>
  <c r="P271" i="40" s="1"/>
  <c r="O271" i="40" a="1"/>
  <c r="O271" i="40" s="1"/>
  <c r="N271" i="40" a="1"/>
  <c r="N271" i="40"/>
  <c r="M271" i="40" a="1"/>
  <c r="M271" i="40" s="1"/>
  <c r="L271" i="40" a="1"/>
  <c r="L271" i="40" s="1"/>
  <c r="K271" i="40" a="1"/>
  <c r="K271" i="40" s="1"/>
  <c r="J271" i="40" a="1"/>
  <c r="J271" i="40"/>
  <c r="I271" i="40" a="1"/>
  <c r="I271" i="40" s="1"/>
  <c r="H271" i="40" a="1"/>
  <c r="H271" i="40" s="1"/>
  <c r="S270" i="40" a="1"/>
  <c r="S270" i="40" s="1"/>
  <c r="R270" i="40" a="1"/>
  <c r="R270" i="40" s="1"/>
  <c r="Q270" i="40" a="1"/>
  <c r="Q270" i="40" s="1"/>
  <c r="P270" i="40" a="1"/>
  <c r="P270" i="40" s="1"/>
  <c r="O270" i="40" a="1"/>
  <c r="O270" i="40" s="1"/>
  <c r="N270" i="40" a="1"/>
  <c r="N270" i="40" s="1"/>
  <c r="M270" i="40" a="1"/>
  <c r="M270" i="40" s="1"/>
  <c r="L270" i="40" a="1"/>
  <c r="L270" i="40" s="1"/>
  <c r="K270" i="40" a="1"/>
  <c r="K270" i="40" s="1"/>
  <c r="J270" i="40" a="1"/>
  <c r="J270" i="40" s="1"/>
  <c r="I270" i="40" a="1"/>
  <c r="I270" i="40"/>
  <c r="H270" i="40" a="1"/>
  <c r="H270" i="40" s="1"/>
  <c r="S269" i="40" a="1"/>
  <c r="S269" i="40" s="1"/>
  <c r="R269" i="40" a="1"/>
  <c r="R269" i="40" s="1"/>
  <c r="Q269" i="40" a="1"/>
  <c r="Q269" i="40"/>
  <c r="P269" i="40" a="1"/>
  <c r="P269" i="40" s="1"/>
  <c r="O269" i="40" a="1"/>
  <c r="O269" i="40" s="1"/>
  <c r="N269" i="40" a="1"/>
  <c r="N269" i="40" s="1"/>
  <c r="M269" i="40" a="1"/>
  <c r="M269" i="40"/>
  <c r="L269" i="40" a="1"/>
  <c r="L269" i="40" s="1"/>
  <c r="K269" i="40" a="1"/>
  <c r="K269" i="40" s="1"/>
  <c r="J269" i="40" a="1"/>
  <c r="J269" i="40" s="1"/>
  <c r="I269" i="40" a="1"/>
  <c r="I269" i="40" s="1"/>
  <c r="H269" i="40" a="1"/>
  <c r="H269" i="40" s="1"/>
  <c r="S268" i="40" a="1"/>
  <c r="S268" i="40"/>
  <c r="R268" i="40" a="1"/>
  <c r="R268" i="40"/>
  <c r="Q268" i="40" a="1"/>
  <c r="Q268" i="40"/>
  <c r="P268" i="40" a="1"/>
  <c r="P268" i="40"/>
  <c r="O268" i="40" a="1"/>
  <c r="O268" i="40"/>
  <c r="N268" i="40" a="1"/>
  <c r="N268" i="40"/>
  <c r="M268" i="40" a="1"/>
  <c r="M268" i="40"/>
  <c r="L268" i="40" a="1"/>
  <c r="L268" i="40"/>
  <c r="K268" i="40" a="1"/>
  <c r="K268" i="40"/>
  <c r="J268" i="40" a="1"/>
  <c r="J268" i="40"/>
  <c r="I268" i="40" a="1"/>
  <c r="I268" i="40"/>
  <c r="H268" i="40" a="1"/>
  <c r="H268" i="40"/>
  <c r="T268" i="40" s="1"/>
  <c r="S267" i="40" a="1"/>
  <c r="S267" i="40" s="1"/>
  <c r="R267" i="40" a="1"/>
  <c r="R267" i="40" s="1"/>
  <c r="Q267" i="40" a="1"/>
  <c r="Q267" i="40" s="1"/>
  <c r="P267" i="40" a="1"/>
  <c r="P267" i="40" s="1"/>
  <c r="O267" i="40" a="1"/>
  <c r="O267" i="40" s="1"/>
  <c r="N267" i="40" a="1"/>
  <c r="N267" i="40" s="1"/>
  <c r="M267" i="40" a="1"/>
  <c r="M267" i="40" s="1"/>
  <c r="L267" i="40" a="1"/>
  <c r="L267" i="40" s="1"/>
  <c r="K267" i="40" a="1"/>
  <c r="K267" i="40" s="1"/>
  <c r="J267" i="40" a="1"/>
  <c r="J267" i="40" s="1"/>
  <c r="I267" i="40" a="1"/>
  <c r="I267" i="40" s="1"/>
  <c r="H267" i="40" a="1"/>
  <c r="H267" i="40" s="1"/>
  <c r="S266" i="40" a="1"/>
  <c r="S266" i="40" s="1"/>
  <c r="R266" i="40" a="1"/>
  <c r="R266" i="40" s="1"/>
  <c r="Q266" i="40" a="1"/>
  <c r="Q266" i="40" s="1"/>
  <c r="P266" i="40" a="1"/>
  <c r="P266" i="40" s="1"/>
  <c r="O266" i="40" a="1"/>
  <c r="O266" i="40" s="1"/>
  <c r="N266" i="40" a="1"/>
  <c r="N266" i="40" s="1"/>
  <c r="M266" i="40" a="1"/>
  <c r="M266" i="40" s="1"/>
  <c r="L266" i="40" a="1"/>
  <c r="L266" i="40" s="1"/>
  <c r="K266" i="40" a="1"/>
  <c r="K266" i="40" s="1"/>
  <c r="J266" i="40" a="1"/>
  <c r="J266" i="40" s="1"/>
  <c r="I266" i="40" a="1"/>
  <c r="I266" i="40" s="1"/>
  <c r="H266" i="40" a="1"/>
  <c r="H266" i="40" s="1"/>
  <c r="T266" i="40" s="1"/>
  <c r="S265" i="40" a="1"/>
  <c r="S265" i="40" s="1"/>
  <c r="R265" i="40" a="1"/>
  <c r="R265" i="40" s="1"/>
  <c r="Q265" i="40" a="1"/>
  <c r="Q265" i="40" s="1"/>
  <c r="P265" i="40" a="1"/>
  <c r="P265" i="40" s="1"/>
  <c r="O265" i="40" a="1"/>
  <c r="O265" i="40" s="1"/>
  <c r="N265" i="40" a="1"/>
  <c r="N265" i="40" s="1"/>
  <c r="M265" i="40" a="1"/>
  <c r="M265" i="40" s="1"/>
  <c r="L265" i="40" a="1"/>
  <c r="L265" i="40" s="1"/>
  <c r="K265" i="40" a="1"/>
  <c r="K265" i="40" s="1"/>
  <c r="J265" i="40" a="1"/>
  <c r="J265" i="40" s="1"/>
  <c r="I265" i="40" a="1"/>
  <c r="I265" i="40" s="1"/>
  <c r="H265" i="40" a="1"/>
  <c r="H265" i="40" s="1"/>
  <c r="S264" i="40" a="1"/>
  <c r="S264" i="40" s="1"/>
  <c r="R264" i="40" a="1"/>
  <c r="R264" i="40" s="1"/>
  <c r="Q264" i="40" a="1"/>
  <c r="Q264" i="40" s="1"/>
  <c r="P264" i="40" a="1"/>
  <c r="P264" i="40" s="1"/>
  <c r="O264" i="40" a="1"/>
  <c r="O264" i="40" s="1"/>
  <c r="N264" i="40" a="1"/>
  <c r="N264" i="40" s="1"/>
  <c r="M264" i="40" a="1"/>
  <c r="M264" i="40" s="1"/>
  <c r="L264" i="40" a="1"/>
  <c r="L264" i="40" s="1"/>
  <c r="K264" i="40" a="1"/>
  <c r="K264" i="40" s="1"/>
  <c r="J264" i="40" a="1"/>
  <c r="J264" i="40" s="1"/>
  <c r="I264" i="40" a="1"/>
  <c r="I264" i="40" s="1"/>
  <c r="H264" i="40" a="1"/>
  <c r="H264" i="40" s="1"/>
  <c r="T264" i="40" s="1"/>
  <c r="S263" i="40" a="1"/>
  <c r="S263" i="40" s="1"/>
  <c r="R263" i="40" a="1"/>
  <c r="R263" i="40"/>
  <c r="Q263" i="40" a="1"/>
  <c r="Q263" i="40" s="1"/>
  <c r="P263" i="40" a="1"/>
  <c r="P263" i="40" s="1"/>
  <c r="O263" i="40" a="1"/>
  <c r="O263" i="40" s="1"/>
  <c r="N263" i="40" a="1"/>
  <c r="N263" i="40" s="1"/>
  <c r="M263" i="40" a="1"/>
  <c r="M263" i="40" s="1"/>
  <c r="L263" i="40" a="1"/>
  <c r="L263" i="40" s="1"/>
  <c r="K263" i="40" a="1"/>
  <c r="K263" i="40" s="1"/>
  <c r="J263" i="40" a="1"/>
  <c r="J263" i="40" s="1"/>
  <c r="I263" i="40" a="1"/>
  <c r="I263" i="40" s="1"/>
  <c r="H263" i="40" a="1"/>
  <c r="H263" i="40" s="1"/>
  <c r="S262" i="40" a="1"/>
  <c r="S262" i="40" s="1"/>
  <c r="R262" i="40" a="1"/>
  <c r="R262" i="40" s="1"/>
  <c r="Q262" i="40" a="1"/>
  <c r="Q262" i="40" s="1"/>
  <c r="P262" i="40" a="1"/>
  <c r="P262" i="40" s="1"/>
  <c r="O262" i="40" a="1"/>
  <c r="O262" i="40" s="1"/>
  <c r="N262" i="40" a="1"/>
  <c r="N262" i="40" s="1"/>
  <c r="M262" i="40" a="1"/>
  <c r="M262" i="40" s="1"/>
  <c r="L262" i="40" a="1"/>
  <c r="L262" i="40" s="1"/>
  <c r="K262" i="40" a="1"/>
  <c r="K262" i="40" s="1"/>
  <c r="J262" i="40" a="1"/>
  <c r="J262" i="40" s="1"/>
  <c r="I262" i="40" a="1"/>
  <c r="I262" i="40" s="1"/>
  <c r="H262" i="40" a="1"/>
  <c r="H262" i="40" s="1"/>
  <c r="T262" i="40" s="1"/>
  <c r="S261" i="40" a="1"/>
  <c r="S261" i="40" s="1"/>
  <c r="R261" i="40" a="1"/>
  <c r="R261" i="40" s="1"/>
  <c r="Q261" i="40" a="1"/>
  <c r="Q261" i="40"/>
  <c r="P261" i="40" a="1"/>
  <c r="P261" i="40" s="1"/>
  <c r="O261" i="40" a="1"/>
  <c r="O261" i="40" s="1"/>
  <c r="N261" i="40" a="1"/>
  <c r="N261" i="40" s="1"/>
  <c r="M261" i="40" a="1"/>
  <c r="M261" i="40"/>
  <c r="L261" i="40" a="1"/>
  <c r="L261" i="40" s="1"/>
  <c r="K261" i="40" a="1"/>
  <c r="K261" i="40" s="1"/>
  <c r="J261" i="40" a="1"/>
  <c r="J261" i="40" s="1"/>
  <c r="I261" i="40" a="1"/>
  <c r="I261" i="40" s="1"/>
  <c r="H261" i="40" a="1"/>
  <c r="H261" i="40" s="1"/>
  <c r="S260" i="40" a="1"/>
  <c r="S260" i="40" s="1"/>
  <c r="R260" i="40" a="1"/>
  <c r="R260" i="40" s="1"/>
  <c r="Q260" i="40" a="1"/>
  <c r="Q260" i="40" s="1"/>
  <c r="P260" i="40" a="1"/>
  <c r="P260" i="40" s="1"/>
  <c r="O260" i="40" a="1"/>
  <c r="O260" i="40" s="1"/>
  <c r="N260" i="40" a="1"/>
  <c r="N260" i="40" s="1"/>
  <c r="M260" i="40" a="1"/>
  <c r="M260" i="40" s="1"/>
  <c r="L260" i="40" a="1"/>
  <c r="L260" i="40" s="1"/>
  <c r="K260" i="40" a="1"/>
  <c r="K260" i="40" s="1"/>
  <c r="J260" i="40" a="1"/>
  <c r="J260" i="40" s="1"/>
  <c r="I260" i="40" a="1"/>
  <c r="I260" i="40" s="1"/>
  <c r="H260" i="40" a="1"/>
  <c r="H260" i="40" s="1"/>
  <c r="S259" i="40" a="1"/>
  <c r="S259" i="40" s="1"/>
  <c r="R259" i="40" a="1"/>
  <c r="R259" i="40"/>
  <c r="Q259" i="40" a="1"/>
  <c r="Q259" i="40" s="1"/>
  <c r="P259" i="40" a="1"/>
  <c r="P259" i="40" s="1"/>
  <c r="O259" i="40" a="1"/>
  <c r="O259" i="40" s="1"/>
  <c r="N259" i="40" a="1"/>
  <c r="N259" i="40"/>
  <c r="M259" i="40" a="1"/>
  <c r="M259" i="40" s="1"/>
  <c r="L259" i="40" a="1"/>
  <c r="L259" i="40" s="1"/>
  <c r="K259" i="40" a="1"/>
  <c r="K259" i="40" s="1"/>
  <c r="J259" i="40" a="1"/>
  <c r="J259" i="40" s="1"/>
  <c r="I259" i="40" a="1"/>
  <c r="I259" i="40" s="1"/>
  <c r="H259" i="40" a="1"/>
  <c r="H259" i="40" s="1"/>
  <c r="S258" i="40" a="1"/>
  <c r="S258" i="40"/>
  <c r="R258" i="40" a="1"/>
  <c r="R258" i="40"/>
  <c r="Q258" i="40" a="1"/>
  <c r="Q258" i="40"/>
  <c r="P258" i="40" a="1"/>
  <c r="P258" i="40"/>
  <c r="O258" i="40" a="1"/>
  <c r="O258" i="40"/>
  <c r="N258" i="40" a="1"/>
  <c r="N258" i="40"/>
  <c r="M258" i="40" a="1"/>
  <c r="M258" i="40"/>
  <c r="L258" i="40" a="1"/>
  <c r="L258" i="40"/>
  <c r="K258" i="40" a="1"/>
  <c r="K258" i="40"/>
  <c r="J258" i="40" a="1"/>
  <c r="J258" i="40"/>
  <c r="I258" i="40" a="1"/>
  <c r="I258" i="40"/>
  <c r="H258" i="40" a="1"/>
  <c r="H258" i="40"/>
  <c r="T258" i="40" s="1"/>
  <c r="S257" i="40" a="1"/>
  <c r="S257" i="40" s="1"/>
  <c r="R257" i="40" a="1"/>
  <c r="R257" i="40" s="1"/>
  <c r="Q257" i="40" a="1"/>
  <c r="Q257" i="40" s="1"/>
  <c r="P257" i="40" a="1"/>
  <c r="P257" i="40" s="1"/>
  <c r="O257" i="40" a="1"/>
  <c r="O257" i="40" s="1"/>
  <c r="N257" i="40" a="1"/>
  <c r="N257" i="40" s="1"/>
  <c r="M257" i="40" a="1"/>
  <c r="M257" i="40" s="1"/>
  <c r="L257" i="40" a="1"/>
  <c r="L257" i="40" s="1"/>
  <c r="K257" i="40" a="1"/>
  <c r="K257" i="40" s="1"/>
  <c r="J257" i="40" a="1"/>
  <c r="J257" i="40" s="1"/>
  <c r="I257" i="40" a="1"/>
  <c r="I257" i="40" s="1"/>
  <c r="H257" i="40" a="1"/>
  <c r="H257" i="40" s="1"/>
  <c r="S256" i="40" a="1"/>
  <c r="S256" i="40"/>
  <c r="R256" i="40" a="1"/>
  <c r="R256" i="40"/>
  <c r="Q256" i="40" a="1"/>
  <c r="Q256" i="40"/>
  <c r="P256" i="40" a="1"/>
  <c r="P256" i="40"/>
  <c r="O256" i="40" a="1"/>
  <c r="O256" i="40"/>
  <c r="N256" i="40" a="1"/>
  <c r="N256" i="40"/>
  <c r="M256" i="40" a="1"/>
  <c r="M256" i="40"/>
  <c r="L256" i="40" a="1"/>
  <c r="L256" i="40"/>
  <c r="K256" i="40" a="1"/>
  <c r="K256" i="40"/>
  <c r="J256" i="40" a="1"/>
  <c r="J256" i="40"/>
  <c r="I256" i="40" a="1"/>
  <c r="I256" i="40"/>
  <c r="H256" i="40" a="1"/>
  <c r="H256" i="40"/>
  <c r="T256" i="40" s="1"/>
  <c r="S255" i="40" a="1"/>
  <c r="S255" i="40" s="1"/>
  <c r="R255" i="40" a="1"/>
  <c r="R255" i="40" s="1"/>
  <c r="Q255" i="40" a="1"/>
  <c r="Q255" i="40" s="1"/>
  <c r="P255" i="40" a="1"/>
  <c r="P255" i="40" s="1"/>
  <c r="O255" i="40" a="1"/>
  <c r="O255" i="40" s="1"/>
  <c r="N255" i="40" a="1"/>
  <c r="N255" i="40" s="1"/>
  <c r="M255" i="40" a="1"/>
  <c r="M255" i="40" s="1"/>
  <c r="L255" i="40" a="1"/>
  <c r="L255" i="40" s="1"/>
  <c r="K255" i="40" a="1"/>
  <c r="K255" i="40" s="1"/>
  <c r="J255" i="40" a="1"/>
  <c r="J255" i="40" s="1"/>
  <c r="I255" i="40" a="1"/>
  <c r="I255" i="40" s="1"/>
  <c r="H255" i="40" a="1"/>
  <c r="H255" i="40" s="1"/>
  <c r="S254" i="40" a="1"/>
  <c r="S254" i="40" s="1"/>
  <c r="R254" i="40" a="1"/>
  <c r="R254" i="40" s="1"/>
  <c r="Q254" i="40" a="1"/>
  <c r="Q254" i="40" s="1"/>
  <c r="P254" i="40" a="1"/>
  <c r="P254" i="40" s="1"/>
  <c r="O254" i="40" a="1"/>
  <c r="O254" i="40" s="1"/>
  <c r="N254" i="40" a="1"/>
  <c r="N254" i="40" s="1"/>
  <c r="M254" i="40" a="1"/>
  <c r="M254" i="40" s="1"/>
  <c r="L254" i="40" a="1"/>
  <c r="L254" i="40" s="1"/>
  <c r="K254" i="40" a="1"/>
  <c r="K254" i="40" s="1"/>
  <c r="J254" i="40" a="1"/>
  <c r="J254" i="40" s="1"/>
  <c r="I254" i="40" a="1"/>
  <c r="I254" i="40" s="1"/>
  <c r="H254" i="40" a="1"/>
  <c r="H254" i="40" s="1"/>
  <c r="T254" i="40" s="1"/>
  <c r="S253" i="40" a="1"/>
  <c r="S253" i="40" s="1"/>
  <c r="R253" i="40" a="1"/>
  <c r="R253" i="40" s="1"/>
  <c r="Q253" i="40" a="1"/>
  <c r="Q253" i="40" s="1"/>
  <c r="P253" i="40" a="1"/>
  <c r="P253" i="40" s="1"/>
  <c r="O253" i="40" a="1"/>
  <c r="O253" i="40" s="1"/>
  <c r="N253" i="40" a="1"/>
  <c r="N253" i="40" s="1"/>
  <c r="M253" i="40" a="1"/>
  <c r="M253" i="40" s="1"/>
  <c r="L253" i="40" a="1"/>
  <c r="L253" i="40" s="1"/>
  <c r="K253" i="40" a="1"/>
  <c r="K253" i="40" s="1"/>
  <c r="J253" i="40" a="1"/>
  <c r="J253" i="40" s="1"/>
  <c r="I253" i="40" a="1"/>
  <c r="I253" i="40" s="1"/>
  <c r="H253" i="40" a="1"/>
  <c r="H253" i="40" s="1"/>
  <c r="S252" i="40" a="1"/>
  <c r="S252" i="40" s="1"/>
  <c r="R252" i="40" a="1"/>
  <c r="R252" i="40" s="1"/>
  <c r="Q252" i="40" a="1"/>
  <c r="Q252" i="40" s="1"/>
  <c r="P252" i="40" a="1"/>
  <c r="P252" i="40" s="1"/>
  <c r="O252" i="40" a="1"/>
  <c r="O252" i="40" s="1"/>
  <c r="N252" i="40" a="1"/>
  <c r="N252" i="40" s="1"/>
  <c r="M252" i="40" a="1"/>
  <c r="M252" i="40" s="1"/>
  <c r="L252" i="40" a="1"/>
  <c r="L252" i="40" s="1"/>
  <c r="K252" i="40" a="1"/>
  <c r="K252" i="40" s="1"/>
  <c r="J252" i="40" a="1"/>
  <c r="J252" i="40" s="1"/>
  <c r="I252" i="40" a="1"/>
  <c r="I252" i="40" s="1"/>
  <c r="H252" i="40" a="1"/>
  <c r="H252" i="40" s="1"/>
  <c r="T252" i="40" s="1"/>
  <c r="S251" i="40" a="1"/>
  <c r="S251" i="40" s="1"/>
  <c r="R251" i="40" a="1"/>
  <c r="R251" i="40" s="1"/>
  <c r="Q251" i="40" a="1"/>
  <c r="Q251" i="40" s="1"/>
  <c r="P251" i="40" a="1"/>
  <c r="P251" i="40" s="1"/>
  <c r="O251" i="40" a="1"/>
  <c r="O251" i="40" s="1"/>
  <c r="N251" i="40" a="1"/>
  <c r="N251" i="40" s="1"/>
  <c r="M251" i="40" a="1"/>
  <c r="M251" i="40" s="1"/>
  <c r="L251" i="40" a="1"/>
  <c r="L251" i="40" s="1"/>
  <c r="K251" i="40" a="1"/>
  <c r="K251" i="40" s="1"/>
  <c r="J251" i="40" a="1"/>
  <c r="J251" i="40" s="1"/>
  <c r="I251" i="40" a="1"/>
  <c r="I251" i="40" s="1"/>
  <c r="H251" i="40" a="1"/>
  <c r="H251" i="40" s="1"/>
  <c r="S250" i="40" a="1"/>
  <c r="S250" i="40" s="1"/>
  <c r="R250" i="40" a="1"/>
  <c r="R250" i="40"/>
  <c r="Q250" i="40" a="1"/>
  <c r="Q250" i="40" s="1"/>
  <c r="P250" i="40" a="1"/>
  <c r="P250" i="40" s="1"/>
  <c r="O250" i="40" a="1"/>
  <c r="O250" i="40"/>
  <c r="N250" i="40" a="1"/>
  <c r="N250" i="40" s="1"/>
  <c r="M250" i="40" a="1"/>
  <c r="M250" i="40"/>
  <c r="L250" i="40" a="1"/>
  <c r="L250" i="40" s="1"/>
  <c r="K250" i="40" a="1"/>
  <c r="K250" i="40"/>
  <c r="J250" i="40" a="1"/>
  <c r="J250" i="40" s="1"/>
  <c r="I250" i="40" a="1"/>
  <c r="I250" i="40"/>
  <c r="H250" i="40" a="1"/>
  <c r="H250" i="40" s="1"/>
  <c r="S249" i="40" a="1"/>
  <c r="S249" i="40" s="1"/>
  <c r="R249" i="40" a="1"/>
  <c r="R249" i="40" s="1"/>
  <c r="Q249" i="40" a="1"/>
  <c r="Q249" i="40" s="1"/>
  <c r="P249" i="40" a="1"/>
  <c r="P249" i="40" s="1"/>
  <c r="O249" i="40" a="1"/>
  <c r="O249" i="40" s="1"/>
  <c r="N249" i="40" a="1"/>
  <c r="N249" i="40" s="1"/>
  <c r="M249" i="40" a="1"/>
  <c r="M249" i="40" s="1"/>
  <c r="L249" i="40" a="1"/>
  <c r="L249" i="40" s="1"/>
  <c r="K249" i="40" a="1"/>
  <c r="K249" i="40" s="1"/>
  <c r="J249" i="40" a="1"/>
  <c r="J249" i="40" s="1"/>
  <c r="I249" i="40" a="1"/>
  <c r="I249" i="40" s="1"/>
  <c r="H249" i="40" a="1"/>
  <c r="H249" i="40" s="1"/>
  <c r="S248" i="40" a="1"/>
  <c r="S248" i="40"/>
  <c r="R248" i="40" a="1"/>
  <c r="R248" i="40" s="1"/>
  <c r="Q248" i="40" a="1"/>
  <c r="Q248" i="40"/>
  <c r="P248" i="40" a="1"/>
  <c r="P248" i="40" s="1"/>
  <c r="O248" i="40" a="1"/>
  <c r="O248" i="40"/>
  <c r="N248" i="40" a="1"/>
  <c r="N248" i="40" s="1"/>
  <c r="M248" i="40" a="1"/>
  <c r="M248" i="40"/>
  <c r="L248" i="40" a="1"/>
  <c r="L248" i="40" s="1"/>
  <c r="K248" i="40" a="1"/>
  <c r="K248" i="40"/>
  <c r="J248" i="40" a="1"/>
  <c r="J248" i="40" s="1"/>
  <c r="I248" i="40" a="1"/>
  <c r="I248" i="40"/>
  <c r="H248" i="40" a="1"/>
  <c r="H248" i="40" s="1"/>
  <c r="T248" i="40" s="1"/>
  <c r="S247" i="40" a="1"/>
  <c r="S247" i="40" s="1"/>
  <c r="R247" i="40" a="1"/>
  <c r="R247" i="40" s="1"/>
  <c r="Q247" i="40" a="1"/>
  <c r="Q247" i="40" s="1"/>
  <c r="P247" i="40" a="1"/>
  <c r="P247" i="40" s="1"/>
  <c r="O247" i="40" a="1"/>
  <c r="O247" i="40" s="1"/>
  <c r="N247" i="40" a="1"/>
  <c r="N247" i="40" s="1"/>
  <c r="M247" i="40" a="1"/>
  <c r="M247" i="40" s="1"/>
  <c r="L247" i="40" a="1"/>
  <c r="L247" i="40" s="1"/>
  <c r="K247" i="40" a="1"/>
  <c r="K247" i="40" s="1"/>
  <c r="J247" i="40" a="1"/>
  <c r="J247" i="40" s="1"/>
  <c r="I247" i="40" a="1"/>
  <c r="I247" i="40" s="1"/>
  <c r="H247" i="40" a="1"/>
  <c r="H247" i="40" s="1"/>
  <c r="S246" i="40" a="1"/>
  <c r="S246" i="40"/>
  <c r="R246" i="40" a="1"/>
  <c r="R246" i="40" s="1"/>
  <c r="Q246" i="40" a="1"/>
  <c r="Q246" i="40"/>
  <c r="P246" i="40" a="1"/>
  <c r="P246" i="40" s="1"/>
  <c r="O246" i="40" a="1"/>
  <c r="O246" i="40"/>
  <c r="N246" i="40" a="1"/>
  <c r="N246" i="40" s="1"/>
  <c r="M246" i="40" a="1"/>
  <c r="M246" i="40"/>
  <c r="L246" i="40" a="1"/>
  <c r="L246" i="40" s="1"/>
  <c r="K246" i="40" a="1"/>
  <c r="K246" i="40"/>
  <c r="J246" i="40" a="1"/>
  <c r="J246" i="40" s="1"/>
  <c r="I246" i="40" a="1"/>
  <c r="I246" i="40"/>
  <c r="H246" i="40" a="1"/>
  <c r="H246" i="40" s="1"/>
  <c r="S245" i="40" a="1"/>
  <c r="S245" i="40" s="1"/>
  <c r="R245" i="40" a="1"/>
  <c r="R245" i="40" s="1"/>
  <c r="Q245" i="40" a="1"/>
  <c r="Q245" i="40" s="1"/>
  <c r="P245" i="40" a="1"/>
  <c r="P245" i="40" s="1"/>
  <c r="O245" i="40" a="1"/>
  <c r="O245" i="40" s="1"/>
  <c r="N245" i="40" a="1"/>
  <c r="N245" i="40" s="1"/>
  <c r="M245" i="40" a="1"/>
  <c r="M245" i="40" s="1"/>
  <c r="L245" i="40" a="1"/>
  <c r="L245" i="40" s="1"/>
  <c r="K245" i="40" a="1"/>
  <c r="K245" i="40" s="1"/>
  <c r="J245" i="40" a="1"/>
  <c r="J245" i="40" s="1"/>
  <c r="I245" i="40" a="1"/>
  <c r="I245" i="40" s="1"/>
  <c r="H245" i="40" a="1"/>
  <c r="H245" i="40" s="1"/>
  <c r="S244" i="40" a="1"/>
  <c r="S244" i="40"/>
  <c r="R244" i="40" a="1"/>
  <c r="R244" i="40" s="1"/>
  <c r="Q244" i="40" a="1"/>
  <c r="Q244" i="40"/>
  <c r="P244" i="40" a="1"/>
  <c r="P244" i="40" s="1"/>
  <c r="O244" i="40" a="1"/>
  <c r="O244" i="40"/>
  <c r="N244" i="40" a="1"/>
  <c r="N244" i="40" s="1"/>
  <c r="M244" i="40" a="1"/>
  <c r="M244" i="40"/>
  <c r="L244" i="40" a="1"/>
  <c r="L244" i="40" s="1"/>
  <c r="K244" i="40" a="1"/>
  <c r="K244" i="40"/>
  <c r="J244" i="40" a="1"/>
  <c r="J244" i="40" s="1"/>
  <c r="I244" i="40" a="1"/>
  <c r="I244" i="40"/>
  <c r="H244" i="40" a="1"/>
  <c r="H244" i="40" s="1"/>
  <c r="T244" i="40" s="1"/>
  <c r="S243" i="40" a="1"/>
  <c r="S243" i="40" s="1"/>
  <c r="R243" i="40" a="1"/>
  <c r="R243" i="40" s="1"/>
  <c r="Q243" i="40" a="1"/>
  <c r="Q243" i="40" s="1"/>
  <c r="P243" i="40" a="1"/>
  <c r="P243" i="40" s="1"/>
  <c r="O243" i="40" a="1"/>
  <c r="O243" i="40" s="1"/>
  <c r="N243" i="40" a="1"/>
  <c r="N243" i="40" s="1"/>
  <c r="M243" i="40" a="1"/>
  <c r="M243" i="40" s="1"/>
  <c r="L243" i="40" a="1"/>
  <c r="L243" i="40" s="1"/>
  <c r="K243" i="40" a="1"/>
  <c r="K243" i="40" s="1"/>
  <c r="J243" i="40" a="1"/>
  <c r="J243" i="40" s="1"/>
  <c r="I243" i="40" a="1"/>
  <c r="I243" i="40" s="1"/>
  <c r="H243" i="40" a="1"/>
  <c r="H243" i="40" s="1"/>
  <c r="S242" i="40" a="1"/>
  <c r="S242" i="40"/>
  <c r="R242" i="40" a="1"/>
  <c r="R242" i="40" s="1"/>
  <c r="Q242" i="40" a="1"/>
  <c r="Q242" i="40"/>
  <c r="P242" i="40" a="1"/>
  <c r="P242" i="40" s="1"/>
  <c r="O242" i="40" a="1"/>
  <c r="O242" i="40"/>
  <c r="N242" i="40" a="1"/>
  <c r="N242" i="40" s="1"/>
  <c r="M242" i="40" a="1"/>
  <c r="M242" i="40"/>
  <c r="L242" i="40" a="1"/>
  <c r="L242" i="40" s="1"/>
  <c r="K242" i="40" a="1"/>
  <c r="K242" i="40"/>
  <c r="J242" i="40" a="1"/>
  <c r="J242" i="40" s="1"/>
  <c r="I242" i="40" a="1"/>
  <c r="I242" i="40"/>
  <c r="H242" i="40" a="1"/>
  <c r="H242" i="40" s="1"/>
  <c r="S241" i="40" a="1"/>
  <c r="S241" i="40" s="1"/>
  <c r="R241" i="40" a="1"/>
  <c r="R241" i="40" s="1"/>
  <c r="Q241" i="40" a="1"/>
  <c r="Q241" i="40" s="1"/>
  <c r="P241" i="40" a="1"/>
  <c r="P241" i="40" s="1"/>
  <c r="O241" i="40" a="1"/>
  <c r="O241" i="40" s="1"/>
  <c r="N241" i="40" a="1"/>
  <c r="N241" i="40" s="1"/>
  <c r="M241" i="40" a="1"/>
  <c r="M241" i="40" s="1"/>
  <c r="L241" i="40" a="1"/>
  <c r="L241" i="40" s="1"/>
  <c r="K241" i="40" a="1"/>
  <c r="K241" i="40" s="1"/>
  <c r="J241" i="40" a="1"/>
  <c r="J241" i="40" s="1"/>
  <c r="I241" i="40" a="1"/>
  <c r="I241" i="40" s="1"/>
  <c r="H241" i="40" a="1"/>
  <c r="H241" i="40" s="1"/>
  <c r="S240" i="40" a="1"/>
  <c r="S240" i="40"/>
  <c r="R240" i="40" a="1"/>
  <c r="R240" i="40" s="1"/>
  <c r="Q240" i="40" a="1"/>
  <c r="Q240" i="40"/>
  <c r="P240" i="40" a="1"/>
  <c r="P240" i="40" s="1"/>
  <c r="O240" i="40" a="1"/>
  <c r="O240" i="40"/>
  <c r="N240" i="40" a="1"/>
  <c r="N240" i="40" s="1"/>
  <c r="M240" i="40" a="1"/>
  <c r="M240" i="40"/>
  <c r="L240" i="40" a="1"/>
  <c r="L240" i="40" s="1"/>
  <c r="K240" i="40" a="1"/>
  <c r="K240" i="40"/>
  <c r="J240" i="40" a="1"/>
  <c r="J240" i="40" s="1"/>
  <c r="I240" i="40" a="1"/>
  <c r="I240" i="40"/>
  <c r="H240" i="40" a="1"/>
  <c r="H240" i="40" s="1"/>
  <c r="T240" i="40" s="1"/>
  <c r="S239" i="40" a="1"/>
  <c r="S239" i="40" s="1"/>
  <c r="R239" i="40" a="1"/>
  <c r="R239" i="40" s="1"/>
  <c r="Q239" i="40" a="1"/>
  <c r="Q239" i="40" s="1"/>
  <c r="P239" i="40" a="1"/>
  <c r="P239" i="40" s="1"/>
  <c r="O239" i="40" a="1"/>
  <c r="O239" i="40" s="1"/>
  <c r="N239" i="40" a="1"/>
  <c r="N239" i="40" s="1"/>
  <c r="M239" i="40" a="1"/>
  <c r="M239" i="40" s="1"/>
  <c r="L239" i="40" a="1"/>
  <c r="L239" i="40" s="1"/>
  <c r="K239" i="40" a="1"/>
  <c r="K239" i="40" s="1"/>
  <c r="J239" i="40" a="1"/>
  <c r="J239" i="40" s="1"/>
  <c r="I239" i="40" a="1"/>
  <c r="I239" i="40" s="1"/>
  <c r="H239" i="40" a="1"/>
  <c r="H239" i="40" s="1"/>
  <c r="S238" i="40" a="1"/>
  <c r="S238" i="40"/>
  <c r="R238" i="40" a="1"/>
  <c r="R238" i="40" s="1"/>
  <c r="Q238" i="40" a="1"/>
  <c r="Q238" i="40"/>
  <c r="P238" i="40" a="1"/>
  <c r="P238" i="40" s="1"/>
  <c r="O238" i="40" a="1"/>
  <c r="O238" i="40"/>
  <c r="N238" i="40" a="1"/>
  <c r="N238" i="40" s="1"/>
  <c r="M238" i="40" a="1"/>
  <c r="M238" i="40"/>
  <c r="L238" i="40" a="1"/>
  <c r="L238" i="40" s="1"/>
  <c r="K238" i="40" a="1"/>
  <c r="K238" i="40"/>
  <c r="J238" i="40" a="1"/>
  <c r="J238" i="40" s="1"/>
  <c r="I238" i="40" a="1"/>
  <c r="I238" i="40"/>
  <c r="H238" i="40" a="1"/>
  <c r="H238" i="40" s="1"/>
  <c r="S237" i="40" a="1"/>
  <c r="S237" i="40" s="1"/>
  <c r="R237" i="40" a="1"/>
  <c r="R237" i="40" s="1"/>
  <c r="Q237" i="40" a="1"/>
  <c r="Q237" i="40" s="1"/>
  <c r="P237" i="40" a="1"/>
  <c r="P237" i="40" s="1"/>
  <c r="O237" i="40" a="1"/>
  <c r="O237" i="40" s="1"/>
  <c r="N237" i="40" a="1"/>
  <c r="N237" i="40" s="1"/>
  <c r="M237" i="40" a="1"/>
  <c r="M237" i="40" s="1"/>
  <c r="L237" i="40" a="1"/>
  <c r="L237" i="40" s="1"/>
  <c r="K237" i="40" a="1"/>
  <c r="K237" i="40" s="1"/>
  <c r="J237" i="40" a="1"/>
  <c r="J237" i="40" s="1"/>
  <c r="I237" i="40" a="1"/>
  <c r="I237" i="40" s="1"/>
  <c r="H237" i="40" a="1"/>
  <c r="H237" i="40" s="1"/>
  <c r="S236" i="40" a="1"/>
  <c r="S236" i="40"/>
  <c r="R236" i="40" a="1"/>
  <c r="R236" i="40" s="1"/>
  <c r="Q236" i="40" a="1"/>
  <c r="Q236" i="40"/>
  <c r="P236" i="40" a="1"/>
  <c r="P236" i="40" s="1"/>
  <c r="O236" i="40" a="1"/>
  <c r="O236" i="40"/>
  <c r="N236" i="40" a="1"/>
  <c r="N236" i="40" s="1"/>
  <c r="M236" i="40" a="1"/>
  <c r="M236" i="40"/>
  <c r="L236" i="40" a="1"/>
  <c r="L236" i="40" s="1"/>
  <c r="K236" i="40" a="1"/>
  <c r="K236" i="40"/>
  <c r="J236" i="40" a="1"/>
  <c r="J236" i="40" s="1"/>
  <c r="I236" i="40" a="1"/>
  <c r="I236" i="40"/>
  <c r="H236" i="40" a="1"/>
  <c r="H236" i="40" s="1"/>
  <c r="T236" i="40" s="1"/>
  <c r="S235" i="40" a="1"/>
  <c r="S235" i="40" s="1"/>
  <c r="R235" i="40" a="1"/>
  <c r="R235" i="40" s="1"/>
  <c r="Q235" i="40" a="1"/>
  <c r="Q235" i="40" s="1"/>
  <c r="P235" i="40" a="1"/>
  <c r="P235" i="40" s="1"/>
  <c r="O235" i="40" a="1"/>
  <c r="O235" i="40" s="1"/>
  <c r="N235" i="40" a="1"/>
  <c r="N235" i="40" s="1"/>
  <c r="M235" i="40" a="1"/>
  <c r="M235" i="40" s="1"/>
  <c r="L235" i="40" a="1"/>
  <c r="L235" i="40" s="1"/>
  <c r="K235" i="40" a="1"/>
  <c r="K235" i="40" s="1"/>
  <c r="J235" i="40" a="1"/>
  <c r="J235" i="40" s="1"/>
  <c r="I235" i="40" a="1"/>
  <c r="I235" i="40" s="1"/>
  <c r="H235" i="40" a="1"/>
  <c r="H235" i="40" s="1"/>
  <c r="S234" i="40" a="1"/>
  <c r="S234" i="40"/>
  <c r="R234" i="40" a="1"/>
  <c r="R234" i="40" s="1"/>
  <c r="Q234" i="40" a="1"/>
  <c r="Q234" i="40"/>
  <c r="P234" i="40" a="1"/>
  <c r="P234" i="40" s="1"/>
  <c r="O234" i="40" a="1"/>
  <c r="O234" i="40"/>
  <c r="N234" i="40" a="1"/>
  <c r="N234" i="40" s="1"/>
  <c r="M234" i="40" a="1"/>
  <c r="M234" i="40"/>
  <c r="L234" i="40" a="1"/>
  <c r="L234" i="40" s="1"/>
  <c r="K234" i="40" a="1"/>
  <c r="K234" i="40"/>
  <c r="J234" i="40" a="1"/>
  <c r="J234" i="40" s="1"/>
  <c r="I234" i="40" a="1"/>
  <c r="I234" i="40"/>
  <c r="H234" i="40" a="1"/>
  <c r="H234" i="40" s="1"/>
  <c r="S233" i="40" a="1"/>
  <c r="S233" i="40" s="1"/>
  <c r="R233" i="40" a="1"/>
  <c r="R233" i="40" s="1"/>
  <c r="Q233" i="40" a="1"/>
  <c r="Q233" i="40" s="1"/>
  <c r="P233" i="40" a="1"/>
  <c r="P233" i="40" s="1"/>
  <c r="O233" i="40" a="1"/>
  <c r="O233" i="40" s="1"/>
  <c r="N233" i="40" a="1"/>
  <c r="N233" i="40" s="1"/>
  <c r="M233" i="40" a="1"/>
  <c r="M233" i="40" s="1"/>
  <c r="L233" i="40" a="1"/>
  <c r="L233" i="40" s="1"/>
  <c r="K233" i="40" a="1"/>
  <c r="K233" i="40" s="1"/>
  <c r="J233" i="40" a="1"/>
  <c r="J233" i="40" s="1"/>
  <c r="I233" i="40" a="1"/>
  <c r="I233" i="40" s="1"/>
  <c r="H233" i="40" a="1"/>
  <c r="H233" i="40" s="1"/>
  <c r="S232" i="40" a="1"/>
  <c r="S232" i="40"/>
  <c r="R232" i="40" a="1"/>
  <c r="R232" i="40" s="1"/>
  <c r="Q232" i="40" a="1"/>
  <c r="Q232" i="40"/>
  <c r="P232" i="40" a="1"/>
  <c r="P232" i="40" s="1"/>
  <c r="O232" i="40" a="1"/>
  <c r="O232" i="40"/>
  <c r="N232" i="40" a="1"/>
  <c r="N232" i="40" s="1"/>
  <c r="M232" i="40" a="1"/>
  <c r="M232" i="40"/>
  <c r="L232" i="40" a="1"/>
  <c r="L232" i="40" s="1"/>
  <c r="K232" i="40" a="1"/>
  <c r="K232" i="40"/>
  <c r="J232" i="40" a="1"/>
  <c r="J232" i="40" s="1"/>
  <c r="I232" i="40" a="1"/>
  <c r="I232" i="40"/>
  <c r="H232" i="40" a="1"/>
  <c r="H232" i="40" s="1"/>
  <c r="T232" i="40" s="1"/>
  <c r="S231" i="40" a="1"/>
  <c r="S231" i="40" s="1"/>
  <c r="R231" i="40" a="1"/>
  <c r="R231" i="40" s="1"/>
  <c r="Q231" i="40" a="1"/>
  <c r="Q231" i="40" s="1"/>
  <c r="P231" i="40" a="1"/>
  <c r="P231" i="40" s="1"/>
  <c r="O231" i="40" a="1"/>
  <c r="O231" i="40" s="1"/>
  <c r="N231" i="40" a="1"/>
  <c r="N231" i="40" s="1"/>
  <c r="M231" i="40" a="1"/>
  <c r="M231" i="40" s="1"/>
  <c r="L231" i="40" a="1"/>
  <c r="L231" i="40" s="1"/>
  <c r="K231" i="40" a="1"/>
  <c r="K231" i="40" s="1"/>
  <c r="J231" i="40" a="1"/>
  <c r="J231" i="40" s="1"/>
  <c r="I231" i="40" a="1"/>
  <c r="I231" i="40" s="1"/>
  <c r="H231" i="40" a="1"/>
  <c r="H231" i="40" s="1"/>
  <c r="S230" i="40" a="1"/>
  <c r="S230" i="40"/>
  <c r="R230" i="40" a="1"/>
  <c r="R230" i="40" s="1"/>
  <c r="Q230" i="40" a="1"/>
  <c r="Q230" i="40"/>
  <c r="P230" i="40" a="1"/>
  <c r="P230" i="40" s="1"/>
  <c r="O230" i="40" a="1"/>
  <c r="O230" i="40"/>
  <c r="N230" i="40" a="1"/>
  <c r="N230" i="40" s="1"/>
  <c r="M230" i="40" a="1"/>
  <c r="M230" i="40"/>
  <c r="L230" i="40" a="1"/>
  <c r="L230" i="40" s="1"/>
  <c r="K230" i="40" a="1"/>
  <c r="K230" i="40"/>
  <c r="J230" i="40" a="1"/>
  <c r="J230" i="40" s="1"/>
  <c r="I230" i="40" a="1"/>
  <c r="I230" i="40"/>
  <c r="H230" i="40" a="1"/>
  <c r="H230" i="40" s="1"/>
  <c r="S229" i="40" a="1"/>
  <c r="S229" i="40" s="1"/>
  <c r="R229" i="40" a="1"/>
  <c r="R229" i="40" s="1"/>
  <c r="Q229" i="40" a="1"/>
  <c r="Q229" i="40" s="1"/>
  <c r="P229" i="40" a="1"/>
  <c r="P229" i="40" s="1"/>
  <c r="O229" i="40" a="1"/>
  <c r="O229" i="40" s="1"/>
  <c r="N229" i="40" a="1"/>
  <c r="N229" i="40" s="1"/>
  <c r="M229" i="40" a="1"/>
  <c r="M229" i="40" s="1"/>
  <c r="L229" i="40" a="1"/>
  <c r="L229" i="40" s="1"/>
  <c r="K229" i="40" a="1"/>
  <c r="K229" i="40" s="1"/>
  <c r="J229" i="40" a="1"/>
  <c r="J229" i="40" s="1"/>
  <c r="I229" i="40" a="1"/>
  <c r="I229" i="40" s="1"/>
  <c r="H229" i="40" a="1"/>
  <c r="H229" i="40" s="1"/>
  <c r="S228" i="40" a="1"/>
  <c r="S228" i="40"/>
  <c r="R228" i="40" a="1"/>
  <c r="R228" i="40" s="1"/>
  <c r="Q228" i="40" a="1"/>
  <c r="Q228" i="40"/>
  <c r="P228" i="40" a="1"/>
  <c r="P228" i="40" s="1"/>
  <c r="O228" i="40" a="1"/>
  <c r="O228" i="40"/>
  <c r="N228" i="40" a="1"/>
  <c r="N228" i="40" s="1"/>
  <c r="M228" i="40" a="1"/>
  <c r="M228" i="40"/>
  <c r="L228" i="40" a="1"/>
  <c r="L228" i="40" s="1"/>
  <c r="K228" i="40" a="1"/>
  <c r="K228" i="40"/>
  <c r="J228" i="40" a="1"/>
  <c r="J228" i="40" s="1"/>
  <c r="I228" i="40" a="1"/>
  <c r="I228" i="40"/>
  <c r="H228" i="40" a="1"/>
  <c r="H228" i="40" s="1"/>
  <c r="T228" i="40" s="1"/>
  <c r="S227" i="40" a="1"/>
  <c r="S227" i="40" s="1"/>
  <c r="R227" i="40" a="1"/>
  <c r="R227" i="40" s="1"/>
  <c r="Q227" i="40" a="1"/>
  <c r="Q227" i="40" s="1"/>
  <c r="P227" i="40" a="1"/>
  <c r="P227" i="40" s="1"/>
  <c r="O227" i="40" a="1"/>
  <c r="O227" i="40" s="1"/>
  <c r="N227" i="40" a="1"/>
  <c r="N227" i="40" s="1"/>
  <c r="M227" i="40" a="1"/>
  <c r="M227" i="40" s="1"/>
  <c r="L227" i="40" a="1"/>
  <c r="L227" i="40" s="1"/>
  <c r="K227" i="40" a="1"/>
  <c r="K227" i="40" s="1"/>
  <c r="J227" i="40" a="1"/>
  <c r="J227" i="40" s="1"/>
  <c r="I227" i="40" a="1"/>
  <c r="I227" i="40" s="1"/>
  <c r="H227" i="40" a="1"/>
  <c r="H227" i="40" s="1"/>
  <c r="G227" i="40"/>
  <c r="S225" i="40" a="1"/>
  <c r="S225" i="40" s="1"/>
  <c r="R225" i="40" a="1"/>
  <c r="R225" i="40"/>
  <c r="Q225" i="40" a="1"/>
  <c r="Q225" i="40" s="1"/>
  <c r="Q226" i="40" s="1"/>
  <c r="R226" i="40" s="1"/>
  <c r="S226" i="40" s="1"/>
  <c r="P225" i="40" a="1"/>
  <c r="P225" i="40"/>
  <c r="O225" i="40" a="1"/>
  <c r="O225" i="40" s="1"/>
  <c r="N225" i="40" a="1"/>
  <c r="N225" i="40"/>
  <c r="M225" i="40" a="1"/>
  <c r="M225" i="40" s="1"/>
  <c r="L225" i="40" a="1"/>
  <c r="L225" i="40"/>
  <c r="K225" i="40" a="1"/>
  <c r="K225" i="40" s="1"/>
  <c r="J225" i="40" a="1"/>
  <c r="J225" i="40"/>
  <c r="I225" i="40" a="1"/>
  <c r="I225" i="40" s="1"/>
  <c r="H225" i="40"/>
  <c r="F225" i="40"/>
  <c r="E225" i="40"/>
  <c r="G225" i="40" s="1"/>
  <c r="H226" i="40" s="1"/>
  <c r="S223" i="40" a="1"/>
  <c r="S223" i="40" s="1"/>
  <c r="R223" i="40" a="1"/>
  <c r="R223" i="40"/>
  <c r="Q223" i="40" a="1"/>
  <c r="Q223" i="40" s="1"/>
  <c r="P223" i="40" a="1"/>
  <c r="P223" i="40"/>
  <c r="O223" i="40" a="1"/>
  <c r="O223" i="40" s="1"/>
  <c r="N223" i="40" a="1"/>
  <c r="N223" i="40"/>
  <c r="M223" i="40" a="1"/>
  <c r="M223" i="40" s="1"/>
  <c r="L223" i="40" a="1"/>
  <c r="L223" i="40"/>
  <c r="K223" i="40" a="1"/>
  <c r="K223" i="40" s="1"/>
  <c r="J223" i="40" a="1"/>
  <c r="J223" i="40"/>
  <c r="I223" i="40" a="1"/>
  <c r="I223" i="40" s="1"/>
  <c r="T223" i="40" s="1"/>
  <c r="H223" i="40"/>
  <c r="S222" i="40" a="1"/>
  <c r="S222" i="40" s="1"/>
  <c r="R222" i="40" a="1"/>
  <c r="R222" i="40"/>
  <c r="Q222" i="40" a="1"/>
  <c r="Q222" i="40" s="1"/>
  <c r="P222" i="40" a="1"/>
  <c r="P222" i="40"/>
  <c r="O222" i="40" a="1"/>
  <c r="O222" i="40" s="1"/>
  <c r="N222" i="40" a="1"/>
  <c r="N222" i="40"/>
  <c r="M222" i="40" a="1"/>
  <c r="M222" i="40" s="1"/>
  <c r="L222" i="40" a="1"/>
  <c r="L222" i="40"/>
  <c r="K222" i="40" a="1"/>
  <c r="K222" i="40" s="1"/>
  <c r="J222" i="40" a="1"/>
  <c r="J222" i="40"/>
  <c r="I222" i="40" a="1"/>
  <c r="I222" i="40" s="1"/>
  <c r="H222" i="40"/>
  <c r="S221" i="40" a="1"/>
  <c r="S221" i="40"/>
  <c r="R221" i="40" a="1"/>
  <c r="R221" i="40" s="1"/>
  <c r="Q221" i="40" a="1"/>
  <c r="Q221" i="40"/>
  <c r="P221" i="40" a="1"/>
  <c r="P221" i="40" s="1"/>
  <c r="O221" i="40" a="1"/>
  <c r="O221" i="40"/>
  <c r="N221" i="40" a="1"/>
  <c r="N221" i="40" s="1"/>
  <c r="M221" i="40" a="1"/>
  <c r="M221" i="40"/>
  <c r="L221" i="40" a="1"/>
  <c r="L221" i="40" s="1"/>
  <c r="K221" i="40" a="1"/>
  <c r="K221" i="40"/>
  <c r="J221" i="40" a="1"/>
  <c r="J221" i="40" s="1"/>
  <c r="I221" i="40" a="1"/>
  <c r="I221" i="40"/>
  <c r="H221" i="40"/>
  <c r="G221" i="40"/>
  <c r="S219" i="40" a="1"/>
  <c r="S219" i="40"/>
  <c r="R219" i="40" a="1"/>
  <c r="R219" i="40" s="1"/>
  <c r="Q219" i="40" a="1"/>
  <c r="Q219" i="40"/>
  <c r="P219" i="40" a="1"/>
  <c r="P219" i="40" s="1"/>
  <c r="O219" i="40" a="1"/>
  <c r="O219" i="40"/>
  <c r="N219" i="40" a="1"/>
  <c r="N219" i="40" s="1"/>
  <c r="M219" i="40" a="1"/>
  <c r="M219" i="40"/>
  <c r="L219" i="40" a="1"/>
  <c r="L219" i="40" s="1"/>
  <c r="K219" i="40" a="1"/>
  <c r="K219" i="40"/>
  <c r="J219" i="40" a="1"/>
  <c r="J219" i="40" s="1"/>
  <c r="T219" i="40" s="1"/>
  <c r="I219" i="40" a="1"/>
  <c r="I219" i="40"/>
  <c r="H219" i="40"/>
  <c r="S218" i="40" a="1"/>
  <c r="S218" i="40"/>
  <c r="R218" i="40" a="1"/>
  <c r="R218" i="40" s="1"/>
  <c r="Q218" i="40" a="1"/>
  <c r="Q218" i="40"/>
  <c r="P218" i="40" a="1"/>
  <c r="P218" i="40" s="1"/>
  <c r="O218" i="40" a="1"/>
  <c r="O218" i="40"/>
  <c r="N218" i="40" a="1"/>
  <c r="N218" i="40" s="1"/>
  <c r="M218" i="40" a="1"/>
  <c r="M218" i="40"/>
  <c r="L218" i="40" a="1"/>
  <c r="L218" i="40" s="1"/>
  <c r="K218" i="40" a="1"/>
  <c r="K218" i="40"/>
  <c r="J218" i="40" a="1"/>
  <c r="J218" i="40" s="1"/>
  <c r="I218" i="40" a="1"/>
  <c r="I218" i="40"/>
  <c r="H218" i="40"/>
  <c r="S217" i="40" a="1"/>
  <c r="S217" i="40" s="1"/>
  <c r="R217" i="40" a="1"/>
  <c r="R217" i="40"/>
  <c r="Q217" i="40" a="1"/>
  <c r="Q217" i="40" s="1"/>
  <c r="P217" i="40" a="1"/>
  <c r="P217" i="40"/>
  <c r="O217" i="40" a="1"/>
  <c r="O217" i="40" s="1"/>
  <c r="N217" i="40" a="1"/>
  <c r="N217" i="40"/>
  <c r="M217" i="40" a="1"/>
  <c r="M217" i="40" s="1"/>
  <c r="L217" i="40" a="1"/>
  <c r="L217" i="40"/>
  <c r="K217" i="40" a="1"/>
  <c r="K217" i="40" s="1"/>
  <c r="J217" i="40" a="1"/>
  <c r="J217" i="40"/>
  <c r="I217" i="40" a="1"/>
  <c r="I217" i="40" s="1"/>
  <c r="H217" i="40"/>
  <c r="S216" i="40" a="1"/>
  <c r="S216" i="40" s="1"/>
  <c r="R216" i="40" a="1"/>
  <c r="R216" i="40"/>
  <c r="Q216" i="40" a="1"/>
  <c r="Q216" i="40" s="1"/>
  <c r="P216" i="40" a="1"/>
  <c r="P216" i="40"/>
  <c r="O216" i="40" a="1"/>
  <c r="O216" i="40" s="1"/>
  <c r="N216" i="40" a="1"/>
  <c r="N216" i="40" s="1"/>
  <c r="M216" i="40" a="1"/>
  <c r="M216" i="40"/>
  <c r="L216" i="40" a="1"/>
  <c r="L216" i="40" s="1"/>
  <c r="K216" i="40" a="1"/>
  <c r="K216" i="40"/>
  <c r="J216" i="40" a="1"/>
  <c r="J216" i="40" s="1"/>
  <c r="I216" i="40" a="1"/>
  <c r="I216" i="40" s="1"/>
  <c r="H216" i="40"/>
  <c r="S215" i="40" a="1"/>
  <c r="S215" i="40" s="1"/>
  <c r="R215" i="40" a="1"/>
  <c r="R215" i="40" s="1"/>
  <c r="Q215" i="40" a="1"/>
  <c r="Q215" i="40"/>
  <c r="P215" i="40" a="1"/>
  <c r="P215" i="40" s="1"/>
  <c r="O215" i="40" a="1"/>
  <c r="O215" i="40"/>
  <c r="N215" i="40" a="1"/>
  <c r="N215" i="40" s="1"/>
  <c r="M215" i="40" a="1"/>
  <c r="M215" i="40" s="1"/>
  <c r="L215" i="40" a="1"/>
  <c r="L215" i="40" s="1"/>
  <c r="K215" i="40" a="1"/>
  <c r="K215" i="40" s="1"/>
  <c r="J215" i="40" a="1"/>
  <c r="J215" i="40" s="1"/>
  <c r="I215" i="40" a="1"/>
  <c r="I215" i="40"/>
  <c r="H215" i="40"/>
  <c r="G215" i="40"/>
  <c r="S213" i="40" a="1"/>
  <c r="S213" i="40" s="1"/>
  <c r="R213" i="40" a="1"/>
  <c r="R213" i="40" s="1"/>
  <c r="Q213" i="40" a="1"/>
  <c r="Q213" i="40" s="1"/>
  <c r="P213" i="40" a="1"/>
  <c r="P213" i="40"/>
  <c r="O213" i="40" a="1"/>
  <c r="O213" i="40" s="1"/>
  <c r="N213" i="40" a="1"/>
  <c r="N213" i="40"/>
  <c r="M213" i="40" a="1"/>
  <c r="M213" i="40" s="1"/>
  <c r="L213" i="40" a="1"/>
  <c r="L213" i="40" s="1"/>
  <c r="K213" i="40" a="1"/>
  <c r="K213" i="40" s="1"/>
  <c r="J213" i="40" a="1"/>
  <c r="J213" i="40" s="1"/>
  <c r="I213" i="40" a="1"/>
  <c r="I213" i="40" s="1"/>
  <c r="H213" i="40"/>
  <c r="S212" i="40" a="1"/>
  <c r="S212" i="40" s="1"/>
  <c r="R212" i="40" a="1"/>
  <c r="R212" i="40" s="1"/>
  <c r="Q212" i="40" a="1"/>
  <c r="Q212" i="40" s="1"/>
  <c r="P212" i="40" a="1"/>
  <c r="P212" i="40" s="1"/>
  <c r="O212" i="40" a="1"/>
  <c r="O212" i="40" s="1"/>
  <c r="N212" i="40" a="1"/>
  <c r="N212" i="40" s="1"/>
  <c r="M212" i="40" a="1"/>
  <c r="M212" i="40" s="1"/>
  <c r="L212" i="40" a="1"/>
  <c r="L212" i="40" s="1"/>
  <c r="K212" i="40" a="1"/>
  <c r="K212" i="40" s="1"/>
  <c r="J212" i="40" a="1"/>
  <c r="J212" i="40" s="1"/>
  <c r="I212" i="40" a="1"/>
  <c r="I212" i="40" s="1"/>
  <c r="H212" i="40"/>
  <c r="S211" i="40" a="1"/>
  <c r="S211" i="40" s="1"/>
  <c r="R211" i="40" a="1"/>
  <c r="R211" i="40" s="1"/>
  <c r="Q211" i="40" a="1"/>
  <c r="Q211" i="40" s="1"/>
  <c r="P211" i="40" a="1"/>
  <c r="P211" i="40" s="1"/>
  <c r="O211" i="40" a="1"/>
  <c r="O211" i="40" s="1"/>
  <c r="N211" i="40" a="1"/>
  <c r="N211" i="40" s="1"/>
  <c r="M211" i="40" a="1"/>
  <c r="M211" i="40" s="1"/>
  <c r="L211" i="40" a="1"/>
  <c r="L211" i="40" s="1"/>
  <c r="K211" i="40" a="1"/>
  <c r="K211" i="40" s="1"/>
  <c r="J211" i="40" a="1"/>
  <c r="J211" i="40" s="1"/>
  <c r="I211" i="40" a="1"/>
  <c r="I211" i="40" s="1"/>
  <c r="H211" i="40"/>
  <c r="S210" i="40" a="1"/>
  <c r="S210" i="40" s="1"/>
  <c r="R210" i="40" a="1"/>
  <c r="R210" i="40" s="1"/>
  <c r="Q210" i="40" a="1"/>
  <c r="Q210" i="40" s="1"/>
  <c r="P210" i="40" a="1"/>
  <c r="P210" i="40" s="1"/>
  <c r="O210" i="40" a="1"/>
  <c r="O210" i="40" s="1"/>
  <c r="N210" i="40" a="1"/>
  <c r="N210" i="40" s="1"/>
  <c r="M210" i="40" a="1"/>
  <c r="M210" i="40" s="1"/>
  <c r="L210" i="40" a="1"/>
  <c r="L210" i="40" s="1"/>
  <c r="K210" i="40" a="1"/>
  <c r="K210" i="40" s="1"/>
  <c r="J210" i="40" a="1"/>
  <c r="J210" i="40" s="1"/>
  <c r="I210" i="40" a="1"/>
  <c r="I210" i="40" s="1"/>
  <c r="H210" i="40"/>
  <c r="S209" i="40" a="1"/>
  <c r="S209" i="40" s="1"/>
  <c r="R209" i="40" a="1"/>
  <c r="R209" i="40" s="1"/>
  <c r="Q209" i="40" a="1"/>
  <c r="Q209" i="40" s="1"/>
  <c r="P209" i="40" a="1"/>
  <c r="P209" i="40" s="1"/>
  <c r="O209" i="40" a="1"/>
  <c r="O209" i="40" s="1"/>
  <c r="N209" i="40" a="1"/>
  <c r="N209" i="40" s="1"/>
  <c r="M209" i="40" a="1"/>
  <c r="M209" i="40" s="1"/>
  <c r="L209" i="40" a="1"/>
  <c r="L209" i="40" s="1"/>
  <c r="K209" i="40" a="1"/>
  <c r="K209" i="40" s="1"/>
  <c r="J209" i="40" a="1"/>
  <c r="J209" i="40" s="1"/>
  <c r="I209" i="40" a="1"/>
  <c r="I209" i="40" s="1"/>
  <c r="H209" i="40"/>
  <c r="S208" i="40" a="1"/>
  <c r="S208" i="40" s="1"/>
  <c r="R208" i="40" a="1"/>
  <c r="R208" i="40" s="1"/>
  <c r="Q208" i="40" a="1"/>
  <c r="Q208" i="40" s="1"/>
  <c r="P208" i="40" a="1"/>
  <c r="P208" i="40" s="1"/>
  <c r="O208" i="40" a="1"/>
  <c r="O208" i="40" s="1"/>
  <c r="N208" i="40" a="1"/>
  <c r="N208" i="40" s="1"/>
  <c r="M208" i="40" a="1"/>
  <c r="M208" i="40" s="1"/>
  <c r="L208" i="40" a="1"/>
  <c r="L208" i="40" s="1"/>
  <c r="K208" i="40" a="1"/>
  <c r="K208" i="40" s="1"/>
  <c r="J208" i="40" a="1"/>
  <c r="J208" i="40" s="1"/>
  <c r="I208" i="40" a="1"/>
  <c r="I208" i="40" s="1"/>
  <c r="H208" i="40"/>
  <c r="S207" i="40" a="1"/>
  <c r="S207" i="40" s="1"/>
  <c r="R207" i="40" a="1"/>
  <c r="R207" i="40" s="1"/>
  <c r="Q207" i="40" a="1"/>
  <c r="Q207" i="40" s="1"/>
  <c r="Q214" i="40" s="1"/>
  <c r="P207" i="40" a="1"/>
  <c r="P207" i="40" s="1"/>
  <c r="O207" i="40" a="1"/>
  <c r="O207" i="40" s="1"/>
  <c r="N207" i="40" a="1"/>
  <c r="N207" i="40" s="1"/>
  <c r="M207" i="40" a="1"/>
  <c r="M207" i="40" s="1"/>
  <c r="L207" i="40" a="1"/>
  <c r="L207" i="40" s="1"/>
  <c r="K207" i="40" a="1"/>
  <c r="K207" i="40" s="1"/>
  <c r="J207" i="40" a="1"/>
  <c r="J207" i="40" s="1"/>
  <c r="I207" i="40" a="1"/>
  <c r="I207" i="40" s="1"/>
  <c r="H207" i="40" a="1"/>
  <c r="H207" i="40" s="1"/>
  <c r="G207" i="40"/>
  <c r="S205" i="40" a="1"/>
  <c r="S205" i="40" s="1"/>
  <c r="R205" i="40" a="1"/>
  <c r="R205" i="40"/>
  <c r="Q205" i="40" a="1"/>
  <c r="Q205" i="40" s="1"/>
  <c r="P205" i="40" a="1"/>
  <c r="P205" i="40"/>
  <c r="O205" i="40" a="1"/>
  <c r="O205" i="40" s="1"/>
  <c r="N205" i="40" a="1"/>
  <c r="N205" i="40"/>
  <c r="M205" i="40" a="1"/>
  <c r="M205" i="40" s="1"/>
  <c r="L205" i="40" a="1"/>
  <c r="L205" i="40"/>
  <c r="K205" i="40" a="1"/>
  <c r="K205" i="40" s="1"/>
  <c r="J205" i="40" a="1"/>
  <c r="J205" i="40"/>
  <c r="I205" i="40" a="1"/>
  <c r="I205" i="40" s="1"/>
  <c r="H205" i="40" a="1"/>
  <c r="H205" i="40"/>
  <c r="S204" i="40" a="1"/>
  <c r="S204" i="40" s="1"/>
  <c r="R204" i="40" a="1"/>
  <c r="R204" i="40" s="1"/>
  <c r="Q204" i="40" a="1"/>
  <c r="Q204" i="40" s="1"/>
  <c r="P204" i="40" a="1"/>
  <c r="P204" i="40" s="1"/>
  <c r="O204" i="40" a="1"/>
  <c r="O204" i="40" s="1"/>
  <c r="N204" i="40" a="1"/>
  <c r="N204" i="40" s="1"/>
  <c r="M204" i="40" a="1"/>
  <c r="M204" i="40" s="1"/>
  <c r="L204" i="40" a="1"/>
  <c r="L204" i="40" s="1"/>
  <c r="K204" i="40" a="1"/>
  <c r="K204" i="40" s="1"/>
  <c r="J204" i="40" a="1"/>
  <c r="J204" i="40" s="1"/>
  <c r="I204" i="40" a="1"/>
  <c r="I204" i="40" s="1"/>
  <c r="H204" i="40" a="1"/>
  <c r="H204" i="40" s="1"/>
  <c r="S203" i="40" a="1"/>
  <c r="S203" i="40" s="1"/>
  <c r="R203" i="40" a="1"/>
  <c r="R203" i="40"/>
  <c r="Q203" i="40" a="1"/>
  <c r="Q203" i="40" s="1"/>
  <c r="P203" i="40" a="1"/>
  <c r="P203" i="40"/>
  <c r="O203" i="40" a="1"/>
  <c r="O203" i="40" s="1"/>
  <c r="N203" i="40" a="1"/>
  <c r="N203" i="40"/>
  <c r="M203" i="40" a="1"/>
  <c r="M203" i="40" s="1"/>
  <c r="L203" i="40" a="1"/>
  <c r="L203" i="40"/>
  <c r="K203" i="40" a="1"/>
  <c r="K203" i="40" s="1"/>
  <c r="J203" i="40" a="1"/>
  <c r="J203" i="40"/>
  <c r="I203" i="40" a="1"/>
  <c r="I203" i="40" s="1"/>
  <c r="H203" i="40" a="1"/>
  <c r="H203" i="40"/>
  <c r="S202" i="40" a="1"/>
  <c r="S202" i="40" s="1"/>
  <c r="R202" i="40" a="1"/>
  <c r="R202" i="40" s="1"/>
  <c r="Q202" i="40" a="1"/>
  <c r="Q202" i="40" s="1"/>
  <c r="P202" i="40" a="1"/>
  <c r="P202" i="40" s="1"/>
  <c r="O202" i="40" a="1"/>
  <c r="O202" i="40" s="1"/>
  <c r="N202" i="40" a="1"/>
  <c r="N202" i="40" s="1"/>
  <c r="M202" i="40" a="1"/>
  <c r="M202" i="40" s="1"/>
  <c r="L202" i="40" a="1"/>
  <c r="L202" i="40" s="1"/>
  <c r="K202" i="40" a="1"/>
  <c r="K202" i="40" s="1"/>
  <c r="J202" i="40" a="1"/>
  <c r="J202" i="40" s="1"/>
  <c r="I202" i="40" a="1"/>
  <c r="I202" i="40" s="1"/>
  <c r="H202" i="40" a="1"/>
  <c r="H202" i="40" s="1"/>
  <c r="S201" i="40" a="1"/>
  <c r="S201" i="40" s="1"/>
  <c r="R201" i="40" a="1"/>
  <c r="R201" i="40"/>
  <c r="Q201" i="40" a="1"/>
  <c r="Q201" i="40" s="1"/>
  <c r="P201" i="40" a="1"/>
  <c r="P201" i="40"/>
  <c r="O201" i="40" a="1"/>
  <c r="O201" i="40" s="1"/>
  <c r="N201" i="40" a="1"/>
  <c r="N201" i="40"/>
  <c r="M201" i="40" a="1"/>
  <c r="M201" i="40" s="1"/>
  <c r="L201" i="40" a="1"/>
  <c r="L201" i="40"/>
  <c r="K201" i="40" a="1"/>
  <c r="K201" i="40" s="1"/>
  <c r="J201" i="40" a="1"/>
  <c r="J201" i="40"/>
  <c r="I201" i="40" a="1"/>
  <c r="I201" i="40" s="1"/>
  <c r="H201" i="40" a="1"/>
  <c r="H201" i="40"/>
  <c r="S200" i="40" a="1"/>
  <c r="S200" i="40" s="1"/>
  <c r="R200" i="40" a="1"/>
  <c r="R200" i="40" s="1"/>
  <c r="Q200" i="40" a="1"/>
  <c r="Q200" i="40" s="1"/>
  <c r="P200" i="40" a="1"/>
  <c r="P200" i="40" s="1"/>
  <c r="O200" i="40" a="1"/>
  <c r="O200" i="40" s="1"/>
  <c r="N200" i="40" a="1"/>
  <c r="N200" i="40" s="1"/>
  <c r="M200" i="40" a="1"/>
  <c r="M200" i="40" s="1"/>
  <c r="L200" i="40" a="1"/>
  <c r="L200" i="40" s="1"/>
  <c r="K200" i="40" a="1"/>
  <c r="K200" i="40" s="1"/>
  <c r="J200" i="40" a="1"/>
  <c r="J200" i="40" s="1"/>
  <c r="I200" i="40" a="1"/>
  <c r="I200" i="40" s="1"/>
  <c r="H200" i="40" a="1"/>
  <c r="H200" i="40" s="1"/>
  <c r="S199" i="40" a="1"/>
  <c r="S199" i="40" s="1"/>
  <c r="R199" i="40" a="1"/>
  <c r="R199" i="40"/>
  <c r="Q199" i="40" a="1"/>
  <c r="Q199" i="40" s="1"/>
  <c r="P199" i="40" a="1"/>
  <c r="P199" i="40"/>
  <c r="O199" i="40" a="1"/>
  <c r="O199" i="40" s="1"/>
  <c r="N199" i="40" a="1"/>
  <c r="N199" i="40"/>
  <c r="M199" i="40" a="1"/>
  <c r="M199" i="40" s="1"/>
  <c r="L199" i="40" a="1"/>
  <c r="L199" i="40"/>
  <c r="K199" i="40" a="1"/>
  <c r="K199" i="40" s="1"/>
  <c r="J199" i="40" a="1"/>
  <c r="J199" i="40"/>
  <c r="I199" i="40" a="1"/>
  <c r="I199" i="40" s="1"/>
  <c r="H199" i="40" a="1"/>
  <c r="H199" i="40"/>
  <c r="S198" i="40" a="1"/>
  <c r="S198" i="40" s="1"/>
  <c r="R198" i="40" a="1"/>
  <c r="R198" i="40" s="1"/>
  <c r="Q198" i="40" a="1"/>
  <c r="Q198" i="40" s="1"/>
  <c r="P198" i="40" a="1"/>
  <c r="P198" i="40" s="1"/>
  <c r="O198" i="40" a="1"/>
  <c r="O198" i="40" s="1"/>
  <c r="N198" i="40" a="1"/>
  <c r="N198" i="40" s="1"/>
  <c r="M198" i="40" a="1"/>
  <c r="M198" i="40" s="1"/>
  <c r="L198" i="40" a="1"/>
  <c r="L198" i="40" s="1"/>
  <c r="K198" i="40" a="1"/>
  <c r="K198" i="40" s="1"/>
  <c r="J198" i="40" a="1"/>
  <c r="J198" i="40" s="1"/>
  <c r="I198" i="40" a="1"/>
  <c r="I198" i="40" s="1"/>
  <c r="H198" i="40" a="1"/>
  <c r="H198" i="40" s="1"/>
  <c r="S197" i="40" a="1"/>
  <c r="S197" i="40" s="1"/>
  <c r="R197" i="40" a="1"/>
  <c r="R197" i="40"/>
  <c r="Q197" i="40" a="1"/>
  <c r="Q197" i="40" s="1"/>
  <c r="P197" i="40" a="1"/>
  <c r="P197" i="40"/>
  <c r="O197" i="40" a="1"/>
  <c r="O197" i="40" s="1"/>
  <c r="N197" i="40" a="1"/>
  <c r="N197" i="40"/>
  <c r="M197" i="40" a="1"/>
  <c r="M197" i="40" s="1"/>
  <c r="L197" i="40" a="1"/>
  <c r="L197" i="40"/>
  <c r="K197" i="40" a="1"/>
  <c r="K197" i="40" s="1"/>
  <c r="J197" i="40" a="1"/>
  <c r="J197" i="40"/>
  <c r="I197" i="40" a="1"/>
  <c r="I197" i="40" s="1"/>
  <c r="H197" i="40" a="1"/>
  <c r="H197" i="40"/>
  <c r="S196" i="40" a="1"/>
  <c r="S196" i="40" s="1"/>
  <c r="R196" i="40" a="1"/>
  <c r="R196" i="40" s="1"/>
  <c r="Q196" i="40" a="1"/>
  <c r="Q196" i="40" s="1"/>
  <c r="P196" i="40" a="1"/>
  <c r="P196" i="40" s="1"/>
  <c r="O196" i="40" a="1"/>
  <c r="O196" i="40" s="1"/>
  <c r="N196" i="40" a="1"/>
  <c r="N196" i="40" s="1"/>
  <c r="M196" i="40" a="1"/>
  <c r="M196" i="40" s="1"/>
  <c r="L196" i="40" a="1"/>
  <c r="L196" i="40" s="1"/>
  <c r="K196" i="40" a="1"/>
  <c r="K196" i="40" s="1"/>
  <c r="J196" i="40" a="1"/>
  <c r="J196" i="40" s="1"/>
  <c r="I196" i="40" a="1"/>
  <c r="I196" i="40" s="1"/>
  <c r="H196" i="40" a="1"/>
  <c r="H196" i="40" s="1"/>
  <c r="S195" i="40" a="1"/>
  <c r="S195" i="40" s="1"/>
  <c r="R195" i="40" a="1"/>
  <c r="R195" i="40"/>
  <c r="Q195" i="40" a="1"/>
  <c r="Q195" i="40" s="1"/>
  <c r="P195" i="40" a="1"/>
  <c r="P195" i="40"/>
  <c r="O195" i="40" a="1"/>
  <c r="O195" i="40" s="1"/>
  <c r="N195" i="40" a="1"/>
  <c r="N195" i="40"/>
  <c r="M195" i="40" a="1"/>
  <c r="M195" i="40" s="1"/>
  <c r="L195" i="40" a="1"/>
  <c r="L195" i="40"/>
  <c r="K195" i="40" a="1"/>
  <c r="K195" i="40" s="1"/>
  <c r="J195" i="40" a="1"/>
  <c r="J195" i="40"/>
  <c r="I195" i="40" a="1"/>
  <c r="I195" i="40" s="1"/>
  <c r="H195" i="40" a="1"/>
  <c r="H195" i="40"/>
  <c r="S194" i="40" a="1"/>
  <c r="S194" i="40" s="1"/>
  <c r="R194" i="40" a="1"/>
  <c r="R194" i="40" s="1"/>
  <c r="Q194" i="40" a="1"/>
  <c r="Q194" i="40" s="1"/>
  <c r="P194" i="40" a="1"/>
  <c r="P194" i="40" s="1"/>
  <c r="O194" i="40" a="1"/>
  <c r="O194" i="40" s="1"/>
  <c r="N194" i="40" a="1"/>
  <c r="N194" i="40" s="1"/>
  <c r="M194" i="40" a="1"/>
  <c r="M194" i="40" s="1"/>
  <c r="L194" i="40" a="1"/>
  <c r="L194" i="40" s="1"/>
  <c r="K194" i="40" a="1"/>
  <c r="K194" i="40" s="1"/>
  <c r="J194" i="40" a="1"/>
  <c r="J194" i="40" s="1"/>
  <c r="I194" i="40" a="1"/>
  <c r="I194" i="40" s="1"/>
  <c r="H194" i="40" a="1"/>
  <c r="H194" i="40" s="1"/>
  <c r="S193" i="40" a="1"/>
  <c r="S193" i="40" s="1"/>
  <c r="R193" i="40" a="1"/>
  <c r="R193" i="40"/>
  <c r="Q193" i="40" a="1"/>
  <c r="Q193" i="40" s="1"/>
  <c r="P193" i="40" a="1"/>
  <c r="P193" i="40"/>
  <c r="O193" i="40" a="1"/>
  <c r="O193" i="40" s="1"/>
  <c r="N193" i="40" a="1"/>
  <c r="N193" i="40"/>
  <c r="M193" i="40" a="1"/>
  <c r="M193" i="40" s="1"/>
  <c r="L193" i="40" a="1"/>
  <c r="L193" i="40"/>
  <c r="K193" i="40" a="1"/>
  <c r="K193" i="40" s="1"/>
  <c r="J193" i="40" a="1"/>
  <c r="J193" i="40"/>
  <c r="I193" i="40" a="1"/>
  <c r="I193" i="40" s="1"/>
  <c r="H193" i="40" a="1"/>
  <c r="H193" i="40"/>
  <c r="S192" i="40" a="1"/>
  <c r="S192" i="40" s="1"/>
  <c r="R192" i="40" a="1"/>
  <c r="R192" i="40" s="1"/>
  <c r="Q192" i="40" a="1"/>
  <c r="Q192" i="40" s="1"/>
  <c r="P192" i="40" a="1"/>
  <c r="P192" i="40" s="1"/>
  <c r="O192" i="40" a="1"/>
  <c r="O192" i="40" s="1"/>
  <c r="N192" i="40" a="1"/>
  <c r="N192" i="40" s="1"/>
  <c r="M192" i="40" a="1"/>
  <c r="M192" i="40" s="1"/>
  <c r="L192" i="40" a="1"/>
  <c r="L192" i="40" s="1"/>
  <c r="K192" i="40" a="1"/>
  <c r="K192" i="40" s="1"/>
  <c r="J192" i="40" a="1"/>
  <c r="J192" i="40" s="1"/>
  <c r="I192" i="40" a="1"/>
  <c r="I192" i="40" s="1"/>
  <c r="H192" i="40" a="1"/>
  <c r="H192" i="40" s="1"/>
  <c r="S191" i="40" a="1"/>
  <c r="S191" i="40" s="1"/>
  <c r="R191" i="40" a="1"/>
  <c r="R191" i="40"/>
  <c r="Q191" i="40" a="1"/>
  <c r="Q191" i="40" s="1"/>
  <c r="P191" i="40" a="1"/>
  <c r="P191" i="40"/>
  <c r="O191" i="40" a="1"/>
  <c r="O191" i="40" s="1"/>
  <c r="N191" i="40" a="1"/>
  <c r="N191" i="40"/>
  <c r="M191" i="40" a="1"/>
  <c r="M191" i="40" s="1"/>
  <c r="L191" i="40" a="1"/>
  <c r="L191" i="40"/>
  <c r="K191" i="40" a="1"/>
  <c r="K191" i="40" s="1"/>
  <c r="J191" i="40" a="1"/>
  <c r="J191" i="40"/>
  <c r="I191" i="40" a="1"/>
  <c r="I191" i="40" s="1"/>
  <c r="H191" i="40" a="1"/>
  <c r="H191" i="40"/>
  <c r="S190" i="40" a="1"/>
  <c r="S190" i="40" s="1"/>
  <c r="R190" i="40" a="1"/>
  <c r="R190" i="40" s="1"/>
  <c r="Q190" i="40" a="1"/>
  <c r="Q190" i="40" s="1"/>
  <c r="P190" i="40" a="1"/>
  <c r="P190" i="40" s="1"/>
  <c r="O190" i="40" a="1"/>
  <c r="O190" i="40" s="1"/>
  <c r="N190" i="40" a="1"/>
  <c r="N190" i="40" s="1"/>
  <c r="M190" i="40" a="1"/>
  <c r="M190" i="40" s="1"/>
  <c r="L190" i="40" a="1"/>
  <c r="L190" i="40" s="1"/>
  <c r="K190" i="40" a="1"/>
  <c r="K190" i="40" s="1"/>
  <c r="J190" i="40" a="1"/>
  <c r="J190" i="40" s="1"/>
  <c r="I190" i="40" a="1"/>
  <c r="I190" i="40" s="1"/>
  <c r="H190" i="40" a="1"/>
  <c r="H190" i="40" s="1"/>
  <c r="S189" i="40" a="1"/>
  <c r="S189" i="40" s="1"/>
  <c r="R189" i="40" a="1"/>
  <c r="R189" i="40"/>
  <c r="Q189" i="40" a="1"/>
  <c r="Q189" i="40" s="1"/>
  <c r="P189" i="40" a="1"/>
  <c r="P189" i="40"/>
  <c r="O189" i="40" a="1"/>
  <c r="O189" i="40" s="1"/>
  <c r="N189" i="40" a="1"/>
  <c r="N189" i="40"/>
  <c r="M189" i="40" a="1"/>
  <c r="M189" i="40" s="1"/>
  <c r="L189" i="40" a="1"/>
  <c r="L189" i="40"/>
  <c r="K189" i="40" a="1"/>
  <c r="K189" i="40" s="1"/>
  <c r="J189" i="40" a="1"/>
  <c r="J189" i="40"/>
  <c r="I189" i="40" a="1"/>
  <c r="I189" i="40" s="1"/>
  <c r="H189" i="40" a="1"/>
  <c r="H189" i="40"/>
  <c r="S188" i="40" a="1"/>
  <c r="S188" i="40" s="1"/>
  <c r="R188" i="40" a="1"/>
  <c r="R188" i="40" s="1"/>
  <c r="Q188" i="40" a="1"/>
  <c r="Q188" i="40" s="1"/>
  <c r="P188" i="40" a="1"/>
  <c r="P188" i="40" s="1"/>
  <c r="O188" i="40" a="1"/>
  <c r="O188" i="40" s="1"/>
  <c r="N188" i="40" a="1"/>
  <c r="N188" i="40" s="1"/>
  <c r="M188" i="40" a="1"/>
  <c r="M188" i="40" s="1"/>
  <c r="L188" i="40" a="1"/>
  <c r="L188" i="40" s="1"/>
  <c r="K188" i="40" a="1"/>
  <c r="K188" i="40" s="1"/>
  <c r="J188" i="40" a="1"/>
  <c r="J188" i="40" s="1"/>
  <c r="I188" i="40" a="1"/>
  <c r="I188" i="40" s="1"/>
  <c r="H188" i="40" a="1"/>
  <c r="H188" i="40" s="1"/>
  <c r="S187" i="40" a="1"/>
  <c r="S187" i="40" s="1"/>
  <c r="R187" i="40" a="1"/>
  <c r="R187" i="40"/>
  <c r="Q187" i="40" a="1"/>
  <c r="Q187" i="40" s="1"/>
  <c r="P187" i="40" a="1"/>
  <c r="P187" i="40"/>
  <c r="O187" i="40" a="1"/>
  <c r="O187" i="40" s="1"/>
  <c r="N187" i="40" a="1"/>
  <c r="N187" i="40"/>
  <c r="M187" i="40" a="1"/>
  <c r="M187" i="40" s="1"/>
  <c r="L187" i="40" a="1"/>
  <c r="L187" i="40"/>
  <c r="K187" i="40" a="1"/>
  <c r="K187" i="40" s="1"/>
  <c r="J187" i="40" a="1"/>
  <c r="J187" i="40"/>
  <c r="I187" i="40" a="1"/>
  <c r="I187" i="40" s="1"/>
  <c r="H187" i="40" a="1"/>
  <c r="H187" i="40"/>
  <c r="S186" i="40" a="1"/>
  <c r="S186" i="40" s="1"/>
  <c r="R186" i="40" a="1"/>
  <c r="R186" i="40" s="1"/>
  <c r="Q186" i="40" a="1"/>
  <c r="Q186" i="40" s="1"/>
  <c r="P186" i="40" a="1"/>
  <c r="P186" i="40" s="1"/>
  <c r="O186" i="40" a="1"/>
  <c r="O186" i="40" s="1"/>
  <c r="N186" i="40" a="1"/>
  <c r="N186" i="40" s="1"/>
  <c r="M186" i="40" a="1"/>
  <c r="M186" i="40" s="1"/>
  <c r="L186" i="40" a="1"/>
  <c r="L186" i="40" s="1"/>
  <c r="K186" i="40" a="1"/>
  <c r="K186" i="40" s="1"/>
  <c r="J186" i="40" a="1"/>
  <c r="J186" i="40" s="1"/>
  <c r="I186" i="40" a="1"/>
  <c r="I186" i="40" s="1"/>
  <c r="H186" i="40" a="1"/>
  <c r="H186" i="40" s="1"/>
  <c r="S185" i="40" a="1"/>
  <c r="S185" i="40" s="1"/>
  <c r="R185" i="40" a="1"/>
  <c r="R185" i="40"/>
  <c r="Q185" i="40" a="1"/>
  <c r="Q185" i="40" s="1"/>
  <c r="P185" i="40" a="1"/>
  <c r="P185" i="40"/>
  <c r="O185" i="40" a="1"/>
  <c r="O185" i="40" s="1"/>
  <c r="N185" i="40" a="1"/>
  <c r="N185" i="40"/>
  <c r="M185" i="40" a="1"/>
  <c r="M185" i="40" s="1"/>
  <c r="L185" i="40" a="1"/>
  <c r="L185" i="40"/>
  <c r="K185" i="40" a="1"/>
  <c r="K185" i="40" s="1"/>
  <c r="J185" i="40" a="1"/>
  <c r="J185" i="40"/>
  <c r="I185" i="40" a="1"/>
  <c r="I185" i="40" s="1"/>
  <c r="H185" i="40" a="1"/>
  <c r="H185" i="40"/>
  <c r="S184" i="40" a="1"/>
  <c r="S184" i="40" s="1"/>
  <c r="R184" i="40" a="1"/>
  <c r="R184" i="40" s="1"/>
  <c r="Q184" i="40" a="1"/>
  <c r="Q184" i="40" s="1"/>
  <c r="P184" i="40" a="1"/>
  <c r="P184" i="40" s="1"/>
  <c r="O184" i="40" a="1"/>
  <c r="O184" i="40" s="1"/>
  <c r="N184" i="40" a="1"/>
  <c r="N184" i="40" s="1"/>
  <c r="M184" i="40" a="1"/>
  <c r="M184" i="40" s="1"/>
  <c r="L184" i="40" a="1"/>
  <c r="L184" i="40" s="1"/>
  <c r="K184" i="40" a="1"/>
  <c r="K184" i="40" s="1"/>
  <c r="J184" i="40" a="1"/>
  <c r="J184" i="40" s="1"/>
  <c r="I184" i="40" a="1"/>
  <c r="I184" i="40" s="1"/>
  <c r="H184" i="40" a="1"/>
  <c r="H184" i="40" s="1"/>
  <c r="S183" i="40" a="1"/>
  <c r="S183" i="40" s="1"/>
  <c r="R183" i="40" a="1"/>
  <c r="R183" i="40"/>
  <c r="Q183" i="40" a="1"/>
  <c r="Q183" i="40" s="1"/>
  <c r="P183" i="40" a="1"/>
  <c r="P183" i="40"/>
  <c r="O183" i="40" a="1"/>
  <c r="O183" i="40" s="1"/>
  <c r="N183" i="40" a="1"/>
  <c r="N183" i="40"/>
  <c r="M183" i="40" a="1"/>
  <c r="M183" i="40" s="1"/>
  <c r="L183" i="40" a="1"/>
  <c r="L183" i="40"/>
  <c r="K183" i="40" a="1"/>
  <c r="K183" i="40" s="1"/>
  <c r="J183" i="40" a="1"/>
  <c r="J183" i="40"/>
  <c r="I183" i="40" a="1"/>
  <c r="I183" i="40" s="1"/>
  <c r="H183" i="40" a="1"/>
  <c r="H183" i="40"/>
  <c r="S182" i="40" a="1"/>
  <c r="S182" i="40" s="1"/>
  <c r="R182" i="40" a="1"/>
  <c r="R182" i="40" s="1"/>
  <c r="Q182" i="40" a="1"/>
  <c r="Q182" i="40" s="1"/>
  <c r="P182" i="40" a="1"/>
  <c r="P182" i="40" s="1"/>
  <c r="O182" i="40" a="1"/>
  <c r="O182" i="40" s="1"/>
  <c r="N182" i="40" a="1"/>
  <c r="N182" i="40" s="1"/>
  <c r="M182" i="40" a="1"/>
  <c r="M182" i="40" s="1"/>
  <c r="L182" i="40" a="1"/>
  <c r="L182" i="40" s="1"/>
  <c r="K182" i="40" a="1"/>
  <c r="K182" i="40" s="1"/>
  <c r="J182" i="40" a="1"/>
  <c r="J182" i="40" s="1"/>
  <c r="I182" i="40" a="1"/>
  <c r="I182" i="40" s="1"/>
  <c r="H182" i="40" a="1"/>
  <c r="H182" i="40" s="1"/>
  <c r="S181" i="40" a="1"/>
  <c r="S181" i="40" s="1"/>
  <c r="R181" i="40" a="1"/>
  <c r="R181" i="40"/>
  <c r="Q181" i="40" a="1"/>
  <c r="Q181" i="40" s="1"/>
  <c r="Q206" i="40" s="1"/>
  <c r="R206" i="40" s="1"/>
  <c r="P181" i="40" a="1"/>
  <c r="P181" i="40"/>
  <c r="O181" i="40" a="1"/>
  <c r="O181" i="40" s="1"/>
  <c r="N181" i="40" a="1"/>
  <c r="N181" i="40"/>
  <c r="M181" i="40" a="1"/>
  <c r="M181" i="40" s="1"/>
  <c r="L181" i="40" a="1"/>
  <c r="L181" i="40"/>
  <c r="K181" i="40" a="1"/>
  <c r="K181" i="40" s="1"/>
  <c r="J181" i="40" a="1"/>
  <c r="J181" i="40"/>
  <c r="I181" i="40" a="1"/>
  <c r="I181" i="40" s="1"/>
  <c r="H181" i="40" a="1"/>
  <c r="H181" i="40"/>
  <c r="G181" i="40"/>
  <c r="H206" i="40" s="1"/>
  <c r="S179" i="40" a="1"/>
  <c r="S179" i="40" s="1"/>
  <c r="R179" i="40" a="1"/>
  <c r="R179" i="40" s="1"/>
  <c r="Q179" i="40" a="1"/>
  <c r="Q179" i="40" s="1"/>
  <c r="P179" i="40" a="1"/>
  <c r="P179" i="40" s="1"/>
  <c r="O179" i="40" a="1"/>
  <c r="O179" i="40" s="1"/>
  <c r="N179" i="40" a="1"/>
  <c r="N179" i="40" s="1"/>
  <c r="M179" i="40" a="1"/>
  <c r="M179" i="40" s="1"/>
  <c r="L179" i="40" a="1"/>
  <c r="L179" i="40" s="1"/>
  <c r="K179" i="40" a="1"/>
  <c r="K179" i="40" s="1"/>
  <c r="J179" i="40" a="1"/>
  <c r="J179" i="40" s="1"/>
  <c r="I179" i="40" a="1"/>
  <c r="I179" i="40" s="1"/>
  <c r="H179" i="40" a="1"/>
  <c r="H179" i="40" s="1"/>
  <c r="T179" i="40" s="1"/>
  <c r="S178" i="40" a="1"/>
  <c r="S178" i="40" s="1"/>
  <c r="R178" i="40" a="1"/>
  <c r="R178" i="40"/>
  <c r="Q178" i="40" a="1"/>
  <c r="Q178" i="40" s="1"/>
  <c r="P178" i="40" a="1"/>
  <c r="P178" i="40"/>
  <c r="O178" i="40" a="1"/>
  <c r="O178" i="40" s="1"/>
  <c r="N178" i="40" a="1"/>
  <c r="N178" i="40"/>
  <c r="M178" i="40" a="1"/>
  <c r="M178" i="40" s="1"/>
  <c r="L178" i="40" a="1"/>
  <c r="L178" i="40"/>
  <c r="K178" i="40" a="1"/>
  <c r="K178" i="40" s="1"/>
  <c r="J178" i="40" a="1"/>
  <c r="J178" i="40"/>
  <c r="I178" i="40" a="1"/>
  <c r="I178" i="40" s="1"/>
  <c r="H178" i="40" a="1"/>
  <c r="H178" i="40"/>
  <c r="S177" i="40" a="1"/>
  <c r="S177" i="40" s="1"/>
  <c r="R177" i="40" a="1"/>
  <c r="R177" i="40" s="1"/>
  <c r="Q177" i="40" a="1"/>
  <c r="Q177" i="40" s="1"/>
  <c r="P177" i="40" a="1"/>
  <c r="P177" i="40" s="1"/>
  <c r="O177" i="40" a="1"/>
  <c r="O177" i="40" s="1"/>
  <c r="N177" i="40" a="1"/>
  <c r="N177" i="40" s="1"/>
  <c r="M177" i="40" a="1"/>
  <c r="M177" i="40" s="1"/>
  <c r="L177" i="40" a="1"/>
  <c r="L177" i="40" s="1"/>
  <c r="K177" i="40" a="1"/>
  <c r="K177" i="40" s="1"/>
  <c r="J177" i="40" a="1"/>
  <c r="J177" i="40" s="1"/>
  <c r="I177" i="40" a="1"/>
  <c r="I177" i="40" s="1"/>
  <c r="H177" i="40" a="1"/>
  <c r="H177" i="40" s="1"/>
  <c r="T177" i="40" s="1"/>
  <c r="S176" i="40" a="1"/>
  <c r="S176" i="40" s="1"/>
  <c r="R176" i="40" a="1"/>
  <c r="R176" i="40"/>
  <c r="Q176" i="40" a="1"/>
  <c r="Q176" i="40" s="1"/>
  <c r="P176" i="40" a="1"/>
  <c r="P176" i="40"/>
  <c r="O176" i="40" a="1"/>
  <c r="O176" i="40" s="1"/>
  <c r="N176" i="40" a="1"/>
  <c r="N176" i="40"/>
  <c r="M176" i="40" a="1"/>
  <c r="M176" i="40" s="1"/>
  <c r="L176" i="40" a="1"/>
  <c r="L176" i="40"/>
  <c r="K176" i="40" a="1"/>
  <c r="K176" i="40" s="1"/>
  <c r="J176" i="40" a="1"/>
  <c r="J176" i="40"/>
  <c r="I176" i="40" a="1"/>
  <c r="I176" i="40" s="1"/>
  <c r="H176" i="40" a="1"/>
  <c r="H176" i="40"/>
  <c r="S175" i="40" a="1"/>
  <c r="S175" i="40" s="1"/>
  <c r="R175" i="40" a="1"/>
  <c r="R175" i="40" s="1"/>
  <c r="Q175" i="40" a="1"/>
  <c r="Q175" i="40" s="1"/>
  <c r="P175" i="40" a="1"/>
  <c r="P175" i="40" s="1"/>
  <c r="O175" i="40" a="1"/>
  <c r="O175" i="40" s="1"/>
  <c r="N175" i="40" a="1"/>
  <c r="N175" i="40" s="1"/>
  <c r="M175" i="40" a="1"/>
  <c r="M175" i="40" s="1"/>
  <c r="L175" i="40" a="1"/>
  <c r="L175" i="40" s="1"/>
  <c r="K175" i="40" a="1"/>
  <c r="K175" i="40" s="1"/>
  <c r="J175" i="40" a="1"/>
  <c r="J175" i="40" s="1"/>
  <c r="I175" i="40" a="1"/>
  <c r="I175" i="40" s="1"/>
  <c r="H175" i="40" a="1"/>
  <c r="H175" i="40" s="1"/>
  <c r="T175" i="40" s="1"/>
  <c r="S174" i="40" a="1"/>
  <c r="S174" i="40" s="1"/>
  <c r="R174" i="40" a="1"/>
  <c r="R174" i="40"/>
  <c r="Q174" i="40" a="1"/>
  <c r="Q174" i="40" s="1"/>
  <c r="P174" i="40" a="1"/>
  <c r="P174" i="40"/>
  <c r="O174" i="40" a="1"/>
  <c r="O174" i="40" s="1"/>
  <c r="N174" i="40" a="1"/>
  <c r="N174" i="40"/>
  <c r="M174" i="40" a="1"/>
  <c r="M174" i="40" s="1"/>
  <c r="L174" i="40" a="1"/>
  <c r="L174" i="40"/>
  <c r="K174" i="40" a="1"/>
  <c r="K174" i="40" s="1"/>
  <c r="J174" i="40" a="1"/>
  <c r="J174" i="40"/>
  <c r="I174" i="40" a="1"/>
  <c r="I174" i="40" s="1"/>
  <c r="H174" i="40" a="1"/>
  <c r="H174" i="40"/>
  <c r="S173" i="40" a="1"/>
  <c r="S173" i="40" s="1"/>
  <c r="R173" i="40" a="1"/>
  <c r="R173" i="40" s="1"/>
  <c r="Q173" i="40" a="1"/>
  <c r="Q173" i="40" s="1"/>
  <c r="P173" i="40" a="1"/>
  <c r="P173" i="40" s="1"/>
  <c r="O173" i="40" a="1"/>
  <c r="O173" i="40" s="1"/>
  <c r="N173" i="40" a="1"/>
  <c r="N173" i="40" s="1"/>
  <c r="M173" i="40" a="1"/>
  <c r="M173" i="40" s="1"/>
  <c r="L173" i="40" a="1"/>
  <c r="L173" i="40" s="1"/>
  <c r="K173" i="40" a="1"/>
  <c r="K173" i="40" s="1"/>
  <c r="J173" i="40" a="1"/>
  <c r="J173" i="40" s="1"/>
  <c r="I173" i="40" a="1"/>
  <c r="I173" i="40" s="1"/>
  <c r="H173" i="40" a="1"/>
  <c r="H173" i="40" s="1"/>
  <c r="T173" i="40" s="1"/>
  <c r="S172" i="40" a="1"/>
  <c r="S172" i="40" s="1"/>
  <c r="R172" i="40" a="1"/>
  <c r="R172" i="40"/>
  <c r="Q172" i="40" a="1"/>
  <c r="Q172" i="40" s="1"/>
  <c r="P172" i="40" a="1"/>
  <c r="P172" i="40"/>
  <c r="O172" i="40" a="1"/>
  <c r="O172" i="40" s="1"/>
  <c r="N172" i="40" a="1"/>
  <c r="N172" i="40"/>
  <c r="M172" i="40" a="1"/>
  <c r="M172" i="40" s="1"/>
  <c r="L172" i="40" a="1"/>
  <c r="L172" i="40"/>
  <c r="K172" i="40" a="1"/>
  <c r="K172" i="40" s="1"/>
  <c r="J172" i="40" a="1"/>
  <c r="J172" i="40"/>
  <c r="I172" i="40" a="1"/>
  <c r="I172" i="40" s="1"/>
  <c r="H172" i="40" a="1"/>
  <c r="H172" i="40"/>
  <c r="S171" i="40" a="1"/>
  <c r="S171" i="40" s="1"/>
  <c r="R171" i="40" a="1"/>
  <c r="R171" i="40" s="1"/>
  <c r="Q171" i="40" a="1"/>
  <c r="Q171" i="40" s="1"/>
  <c r="P171" i="40" a="1"/>
  <c r="P171" i="40" s="1"/>
  <c r="O171" i="40" a="1"/>
  <c r="O171" i="40" s="1"/>
  <c r="N171" i="40" a="1"/>
  <c r="N171" i="40" s="1"/>
  <c r="M171" i="40" a="1"/>
  <c r="M171" i="40" s="1"/>
  <c r="L171" i="40" a="1"/>
  <c r="L171" i="40" s="1"/>
  <c r="K171" i="40" a="1"/>
  <c r="K171" i="40" s="1"/>
  <c r="J171" i="40" a="1"/>
  <c r="J171" i="40" s="1"/>
  <c r="I171" i="40" a="1"/>
  <c r="I171" i="40" s="1"/>
  <c r="H171" i="40" a="1"/>
  <c r="H171" i="40" s="1"/>
  <c r="T171" i="40" s="1"/>
  <c r="S170" i="40" a="1"/>
  <c r="S170" i="40" s="1"/>
  <c r="R170" i="40" a="1"/>
  <c r="R170" i="40"/>
  <c r="Q170" i="40" a="1"/>
  <c r="Q170" i="40" s="1"/>
  <c r="P170" i="40" a="1"/>
  <c r="P170" i="40"/>
  <c r="O170" i="40" a="1"/>
  <c r="O170" i="40" s="1"/>
  <c r="N170" i="40" a="1"/>
  <c r="N170" i="40"/>
  <c r="M170" i="40" a="1"/>
  <c r="M170" i="40" s="1"/>
  <c r="L170" i="40" a="1"/>
  <c r="L170" i="40"/>
  <c r="K170" i="40" a="1"/>
  <c r="K170" i="40" s="1"/>
  <c r="J170" i="40" a="1"/>
  <c r="J170" i="40"/>
  <c r="I170" i="40" a="1"/>
  <c r="I170" i="40" s="1"/>
  <c r="H170" i="40" a="1"/>
  <c r="H170" i="40"/>
  <c r="S169" i="40" a="1"/>
  <c r="S169" i="40" s="1"/>
  <c r="R169" i="40" a="1"/>
  <c r="R169" i="40" s="1"/>
  <c r="Q169" i="40" a="1"/>
  <c r="Q169" i="40" s="1"/>
  <c r="P169" i="40" a="1"/>
  <c r="P169" i="40" s="1"/>
  <c r="O169" i="40" a="1"/>
  <c r="O169" i="40" s="1"/>
  <c r="N169" i="40" a="1"/>
  <c r="N169" i="40" s="1"/>
  <c r="M169" i="40" a="1"/>
  <c r="M169" i="40" s="1"/>
  <c r="L169" i="40" a="1"/>
  <c r="L169" i="40" s="1"/>
  <c r="K169" i="40" a="1"/>
  <c r="K169" i="40" s="1"/>
  <c r="J169" i="40" a="1"/>
  <c r="J169" i="40" s="1"/>
  <c r="I169" i="40" a="1"/>
  <c r="I169" i="40" s="1"/>
  <c r="H169" i="40" a="1"/>
  <c r="H169" i="40" s="1"/>
  <c r="T169" i="40" s="1"/>
  <c r="S168" i="40" a="1"/>
  <c r="S168" i="40" s="1"/>
  <c r="R168" i="40" a="1"/>
  <c r="R168" i="40"/>
  <c r="Q168" i="40" a="1"/>
  <c r="Q168" i="40" s="1"/>
  <c r="P168" i="40" a="1"/>
  <c r="P168" i="40"/>
  <c r="O168" i="40" a="1"/>
  <c r="O168" i="40" s="1"/>
  <c r="N168" i="40" a="1"/>
  <c r="N168" i="40"/>
  <c r="M168" i="40" a="1"/>
  <c r="M168" i="40" s="1"/>
  <c r="L168" i="40" a="1"/>
  <c r="L168" i="40"/>
  <c r="K168" i="40" a="1"/>
  <c r="K168" i="40" s="1"/>
  <c r="J168" i="40" a="1"/>
  <c r="J168" i="40"/>
  <c r="I168" i="40" a="1"/>
  <c r="I168" i="40" s="1"/>
  <c r="H168" i="40" a="1"/>
  <c r="H168" i="40"/>
  <c r="S167" i="40" a="1"/>
  <c r="S167" i="40" s="1"/>
  <c r="R167" i="40" a="1"/>
  <c r="R167" i="40" s="1"/>
  <c r="Q167" i="40" a="1"/>
  <c r="Q167" i="40" s="1"/>
  <c r="P167" i="40" a="1"/>
  <c r="P167" i="40" s="1"/>
  <c r="O167" i="40" a="1"/>
  <c r="O167" i="40" s="1"/>
  <c r="N167" i="40" a="1"/>
  <c r="N167" i="40" s="1"/>
  <c r="M167" i="40" a="1"/>
  <c r="M167" i="40" s="1"/>
  <c r="L167" i="40" a="1"/>
  <c r="L167" i="40" s="1"/>
  <c r="K167" i="40" a="1"/>
  <c r="K167" i="40" s="1"/>
  <c r="J167" i="40" a="1"/>
  <c r="J167" i="40" s="1"/>
  <c r="I167" i="40" a="1"/>
  <c r="I167" i="40" s="1"/>
  <c r="H167" i="40" a="1"/>
  <c r="H167" i="40" s="1"/>
  <c r="T167" i="40" s="1"/>
  <c r="S166" i="40" a="1"/>
  <c r="S166" i="40" s="1"/>
  <c r="R166" i="40" a="1"/>
  <c r="R166" i="40"/>
  <c r="Q166" i="40" a="1"/>
  <c r="Q166" i="40" s="1"/>
  <c r="P166" i="40" a="1"/>
  <c r="P166" i="40"/>
  <c r="O166" i="40" a="1"/>
  <c r="O166" i="40" s="1"/>
  <c r="N166" i="40" a="1"/>
  <c r="N166" i="40"/>
  <c r="M166" i="40" a="1"/>
  <c r="M166" i="40" s="1"/>
  <c r="L166" i="40" a="1"/>
  <c r="L166" i="40"/>
  <c r="K166" i="40" a="1"/>
  <c r="K166" i="40" s="1"/>
  <c r="J166" i="40" a="1"/>
  <c r="J166" i="40"/>
  <c r="I166" i="40" a="1"/>
  <c r="I166" i="40" s="1"/>
  <c r="H166" i="40" a="1"/>
  <c r="H166" i="40"/>
  <c r="S165" i="40" a="1"/>
  <c r="S165" i="40" s="1"/>
  <c r="R165" i="40" a="1"/>
  <c r="R165" i="40" s="1"/>
  <c r="Q165" i="40" a="1"/>
  <c r="Q165" i="40" s="1"/>
  <c r="P165" i="40" a="1"/>
  <c r="P165" i="40" s="1"/>
  <c r="O165" i="40" a="1"/>
  <c r="O165" i="40" s="1"/>
  <c r="N165" i="40" a="1"/>
  <c r="N165" i="40" s="1"/>
  <c r="M165" i="40" a="1"/>
  <c r="M165" i="40" s="1"/>
  <c r="L165" i="40" a="1"/>
  <c r="L165" i="40" s="1"/>
  <c r="K165" i="40" a="1"/>
  <c r="K165" i="40" s="1"/>
  <c r="J165" i="40" a="1"/>
  <c r="J165" i="40" s="1"/>
  <c r="I165" i="40" a="1"/>
  <c r="I165" i="40" s="1"/>
  <c r="H165" i="40" a="1"/>
  <c r="H165" i="40" s="1"/>
  <c r="T165" i="40" s="1"/>
  <c r="S164" i="40" a="1"/>
  <c r="S164" i="40" s="1"/>
  <c r="R164" i="40" a="1"/>
  <c r="R164" i="40"/>
  <c r="Q164" i="40" a="1"/>
  <c r="Q164" i="40" s="1"/>
  <c r="P164" i="40" a="1"/>
  <c r="P164" i="40"/>
  <c r="O164" i="40" a="1"/>
  <c r="O164" i="40" s="1"/>
  <c r="N164" i="40" a="1"/>
  <c r="N164" i="40"/>
  <c r="M164" i="40" a="1"/>
  <c r="M164" i="40" s="1"/>
  <c r="L164" i="40" a="1"/>
  <c r="L164" i="40"/>
  <c r="K164" i="40" a="1"/>
  <c r="K164" i="40" s="1"/>
  <c r="J164" i="40" a="1"/>
  <c r="J164" i="40"/>
  <c r="I164" i="40" a="1"/>
  <c r="I164" i="40" s="1"/>
  <c r="H164" i="40" a="1"/>
  <c r="H164" i="40"/>
  <c r="S163" i="40" a="1"/>
  <c r="S163" i="40" s="1"/>
  <c r="R163" i="40" a="1"/>
  <c r="R163" i="40" s="1"/>
  <c r="Q163" i="40" a="1"/>
  <c r="Q163" i="40" s="1"/>
  <c r="P163" i="40" a="1"/>
  <c r="P163" i="40" s="1"/>
  <c r="O163" i="40" a="1"/>
  <c r="O163" i="40" s="1"/>
  <c r="N163" i="40" a="1"/>
  <c r="N163" i="40" s="1"/>
  <c r="M163" i="40" a="1"/>
  <c r="M163" i="40" s="1"/>
  <c r="L163" i="40" a="1"/>
  <c r="L163" i="40" s="1"/>
  <c r="K163" i="40" a="1"/>
  <c r="K163" i="40" s="1"/>
  <c r="J163" i="40" a="1"/>
  <c r="J163" i="40" s="1"/>
  <c r="I163" i="40" a="1"/>
  <c r="I163" i="40" s="1"/>
  <c r="H163" i="40" a="1"/>
  <c r="H163" i="40" s="1"/>
  <c r="T163" i="40" s="1"/>
  <c r="S162" i="40" a="1"/>
  <c r="S162" i="40" s="1"/>
  <c r="R162" i="40" a="1"/>
  <c r="R162" i="40"/>
  <c r="Q162" i="40" a="1"/>
  <c r="Q162" i="40" s="1"/>
  <c r="P162" i="40" a="1"/>
  <c r="P162" i="40"/>
  <c r="O162" i="40" a="1"/>
  <c r="O162" i="40" s="1"/>
  <c r="N162" i="40" a="1"/>
  <c r="N162" i="40"/>
  <c r="M162" i="40" a="1"/>
  <c r="M162" i="40" s="1"/>
  <c r="L162" i="40" a="1"/>
  <c r="L162" i="40"/>
  <c r="K162" i="40" a="1"/>
  <c r="K162" i="40" s="1"/>
  <c r="J162" i="40" a="1"/>
  <c r="J162" i="40"/>
  <c r="I162" i="40" a="1"/>
  <c r="I162" i="40" s="1"/>
  <c r="H162" i="40" a="1"/>
  <c r="H162" i="40"/>
  <c r="S161" i="40" a="1"/>
  <c r="S161" i="40" s="1"/>
  <c r="R161" i="40" a="1"/>
  <c r="R161" i="40" s="1"/>
  <c r="Q161" i="40" a="1"/>
  <c r="Q161" i="40" s="1"/>
  <c r="P161" i="40" a="1"/>
  <c r="P161" i="40" s="1"/>
  <c r="O161" i="40" a="1"/>
  <c r="O161" i="40" s="1"/>
  <c r="N161" i="40" a="1"/>
  <c r="N161" i="40" s="1"/>
  <c r="M161" i="40" a="1"/>
  <c r="M161" i="40" s="1"/>
  <c r="L161" i="40" a="1"/>
  <c r="L161" i="40" s="1"/>
  <c r="K161" i="40" a="1"/>
  <c r="K161" i="40" s="1"/>
  <c r="J161" i="40" a="1"/>
  <c r="J161" i="40" s="1"/>
  <c r="I161" i="40" a="1"/>
  <c r="I161" i="40" s="1"/>
  <c r="H161" i="40" a="1"/>
  <c r="H161" i="40" s="1"/>
  <c r="T161" i="40" s="1"/>
  <c r="S160" i="40" a="1"/>
  <c r="S160" i="40" s="1"/>
  <c r="R160" i="40" a="1"/>
  <c r="R160" i="40"/>
  <c r="Q160" i="40" a="1"/>
  <c r="Q160" i="40" s="1"/>
  <c r="P160" i="40" a="1"/>
  <c r="P160" i="40"/>
  <c r="O160" i="40" a="1"/>
  <c r="O160" i="40" s="1"/>
  <c r="N160" i="40" a="1"/>
  <c r="N160" i="40"/>
  <c r="M160" i="40" a="1"/>
  <c r="M160" i="40" s="1"/>
  <c r="L160" i="40" a="1"/>
  <c r="L160" i="40"/>
  <c r="K160" i="40" a="1"/>
  <c r="K160" i="40" s="1"/>
  <c r="J160" i="40" a="1"/>
  <c r="J160" i="40"/>
  <c r="I160" i="40" a="1"/>
  <c r="I160" i="40" s="1"/>
  <c r="H160" i="40" a="1"/>
  <c r="H160" i="40"/>
  <c r="S159" i="40" a="1"/>
  <c r="S159" i="40" s="1"/>
  <c r="R159" i="40" a="1"/>
  <c r="R159" i="40" s="1"/>
  <c r="Q159" i="40" a="1"/>
  <c r="Q159" i="40" s="1"/>
  <c r="P159" i="40" a="1"/>
  <c r="P159" i="40" s="1"/>
  <c r="O159" i="40" a="1"/>
  <c r="O159" i="40" s="1"/>
  <c r="N159" i="40" a="1"/>
  <c r="N159" i="40" s="1"/>
  <c r="M159" i="40" a="1"/>
  <c r="M159" i="40" s="1"/>
  <c r="L159" i="40" a="1"/>
  <c r="L159" i="40" s="1"/>
  <c r="K159" i="40" a="1"/>
  <c r="K159" i="40" s="1"/>
  <c r="J159" i="40" a="1"/>
  <c r="J159" i="40" s="1"/>
  <c r="I159" i="40" a="1"/>
  <c r="I159" i="40" s="1"/>
  <c r="H159" i="40" a="1"/>
  <c r="H159" i="40" s="1"/>
  <c r="T159" i="40" s="1"/>
  <c r="S158" i="40" a="1"/>
  <c r="S158" i="40" s="1"/>
  <c r="R158" i="40" a="1"/>
  <c r="R158" i="40"/>
  <c r="Q158" i="40" a="1"/>
  <c r="Q158" i="40" s="1"/>
  <c r="P158" i="40" a="1"/>
  <c r="P158" i="40"/>
  <c r="O158" i="40" a="1"/>
  <c r="O158" i="40" s="1"/>
  <c r="N158" i="40" a="1"/>
  <c r="N158" i="40"/>
  <c r="M158" i="40" a="1"/>
  <c r="M158" i="40" s="1"/>
  <c r="L158" i="40" a="1"/>
  <c r="L158" i="40"/>
  <c r="K158" i="40" a="1"/>
  <c r="K158" i="40" s="1"/>
  <c r="J158" i="40" a="1"/>
  <c r="J158" i="40"/>
  <c r="I158" i="40" a="1"/>
  <c r="I158" i="40" s="1"/>
  <c r="H158" i="40" a="1"/>
  <c r="H158" i="40"/>
  <c r="S157" i="40" a="1"/>
  <c r="S157" i="40" s="1"/>
  <c r="R157" i="40" a="1"/>
  <c r="R157" i="40" s="1"/>
  <c r="Q157" i="40" a="1"/>
  <c r="Q157" i="40" s="1"/>
  <c r="P157" i="40" a="1"/>
  <c r="P157" i="40" s="1"/>
  <c r="O157" i="40" a="1"/>
  <c r="O157" i="40" s="1"/>
  <c r="N157" i="40" a="1"/>
  <c r="N157" i="40" s="1"/>
  <c r="M157" i="40" a="1"/>
  <c r="M157" i="40" s="1"/>
  <c r="L157" i="40" a="1"/>
  <c r="L157" i="40" s="1"/>
  <c r="K157" i="40" a="1"/>
  <c r="K157" i="40" s="1"/>
  <c r="J157" i="40" a="1"/>
  <c r="J157" i="40" s="1"/>
  <c r="I157" i="40" a="1"/>
  <c r="I157" i="40" s="1"/>
  <c r="H157" i="40" a="1"/>
  <c r="H157" i="40" s="1"/>
  <c r="T157" i="40" s="1"/>
  <c r="S156" i="40" a="1"/>
  <c r="S156" i="40" s="1"/>
  <c r="R156" i="40" a="1"/>
  <c r="R156" i="40"/>
  <c r="Q156" i="40" a="1"/>
  <c r="Q156" i="40" s="1"/>
  <c r="P156" i="40" a="1"/>
  <c r="P156" i="40"/>
  <c r="O156" i="40" a="1"/>
  <c r="O156" i="40" s="1"/>
  <c r="N156" i="40" a="1"/>
  <c r="N156" i="40"/>
  <c r="M156" i="40" a="1"/>
  <c r="M156" i="40" s="1"/>
  <c r="L156" i="40" a="1"/>
  <c r="L156" i="40"/>
  <c r="K156" i="40" a="1"/>
  <c r="K156" i="40" s="1"/>
  <c r="J156" i="40" a="1"/>
  <c r="J156" i="40"/>
  <c r="I156" i="40" a="1"/>
  <c r="I156" i="40" s="1"/>
  <c r="H156" i="40" a="1"/>
  <c r="H156" i="40"/>
  <c r="S155" i="40" a="1"/>
  <c r="S155" i="40" s="1"/>
  <c r="R155" i="40" a="1"/>
  <c r="R155" i="40" s="1"/>
  <c r="Q155" i="40" a="1"/>
  <c r="Q155" i="40" s="1"/>
  <c r="P155" i="40" a="1"/>
  <c r="P155" i="40" s="1"/>
  <c r="O155" i="40" a="1"/>
  <c r="O155" i="40" s="1"/>
  <c r="N155" i="40" a="1"/>
  <c r="N155" i="40" s="1"/>
  <c r="M155" i="40" a="1"/>
  <c r="M155" i="40" s="1"/>
  <c r="L155" i="40" a="1"/>
  <c r="L155" i="40" s="1"/>
  <c r="K155" i="40" a="1"/>
  <c r="K155" i="40" s="1"/>
  <c r="J155" i="40" a="1"/>
  <c r="J155" i="40" s="1"/>
  <c r="I155" i="40" a="1"/>
  <c r="I155" i="40" s="1"/>
  <c r="H155" i="40" a="1"/>
  <c r="H155" i="40" s="1"/>
  <c r="T155" i="40" s="1"/>
  <c r="S154" i="40" a="1"/>
  <c r="S154" i="40" s="1"/>
  <c r="R154" i="40" a="1"/>
  <c r="R154" i="40"/>
  <c r="Q154" i="40" a="1"/>
  <c r="Q154" i="40" s="1"/>
  <c r="P154" i="40" a="1"/>
  <c r="P154" i="40"/>
  <c r="O154" i="40" a="1"/>
  <c r="O154" i="40" s="1"/>
  <c r="N154" i="40" a="1"/>
  <c r="N154" i="40"/>
  <c r="M154" i="40" a="1"/>
  <c r="M154" i="40" s="1"/>
  <c r="L154" i="40" a="1"/>
  <c r="L154" i="40"/>
  <c r="K154" i="40" a="1"/>
  <c r="K154" i="40" s="1"/>
  <c r="J154" i="40" a="1"/>
  <c r="J154" i="40"/>
  <c r="I154" i="40" a="1"/>
  <c r="I154" i="40" s="1"/>
  <c r="H154" i="40" a="1"/>
  <c r="H154" i="40"/>
  <c r="S153" i="40" a="1"/>
  <c r="S153" i="40" s="1"/>
  <c r="R153" i="40" a="1"/>
  <c r="R153" i="40" s="1"/>
  <c r="Q153" i="40" a="1"/>
  <c r="Q153" i="40" s="1"/>
  <c r="P153" i="40" a="1"/>
  <c r="P153" i="40" s="1"/>
  <c r="O153" i="40" a="1"/>
  <c r="O153" i="40" s="1"/>
  <c r="N153" i="40" a="1"/>
  <c r="N153" i="40" s="1"/>
  <c r="M153" i="40" a="1"/>
  <c r="M153" i="40" s="1"/>
  <c r="L153" i="40" a="1"/>
  <c r="L153" i="40" s="1"/>
  <c r="K153" i="40" a="1"/>
  <c r="K153" i="40" s="1"/>
  <c r="J153" i="40" a="1"/>
  <c r="J153" i="40" s="1"/>
  <c r="I153" i="40" a="1"/>
  <c r="I153" i="40" s="1"/>
  <c r="H153" i="40" a="1"/>
  <c r="H153" i="40" s="1"/>
  <c r="T153" i="40" s="1"/>
  <c r="S152" i="40" a="1"/>
  <c r="S152" i="40" s="1"/>
  <c r="R152" i="40" a="1"/>
  <c r="R152" i="40"/>
  <c r="Q152" i="40" a="1"/>
  <c r="Q152" i="40" s="1"/>
  <c r="P152" i="40" a="1"/>
  <c r="P152" i="40"/>
  <c r="O152" i="40" a="1"/>
  <c r="O152" i="40" s="1"/>
  <c r="N152" i="40" a="1"/>
  <c r="N152" i="40"/>
  <c r="M152" i="40" a="1"/>
  <c r="M152" i="40" s="1"/>
  <c r="L152" i="40" a="1"/>
  <c r="L152" i="40"/>
  <c r="K152" i="40" a="1"/>
  <c r="K152" i="40" s="1"/>
  <c r="J152" i="40" a="1"/>
  <c r="J152" i="40"/>
  <c r="I152" i="40" a="1"/>
  <c r="I152" i="40" s="1"/>
  <c r="H152" i="40" a="1"/>
  <c r="H152" i="40"/>
  <c r="S151" i="40" a="1"/>
  <c r="S151" i="40" s="1"/>
  <c r="R151" i="40" a="1"/>
  <c r="R151" i="40" s="1"/>
  <c r="Q151" i="40" a="1"/>
  <c r="Q151" i="40" s="1"/>
  <c r="P151" i="40" a="1"/>
  <c r="P151" i="40" s="1"/>
  <c r="O151" i="40" a="1"/>
  <c r="O151" i="40" s="1"/>
  <c r="N151" i="40" a="1"/>
  <c r="N151" i="40" s="1"/>
  <c r="M151" i="40" a="1"/>
  <c r="M151" i="40" s="1"/>
  <c r="L151" i="40" a="1"/>
  <c r="L151" i="40" s="1"/>
  <c r="K151" i="40" a="1"/>
  <c r="K151" i="40" s="1"/>
  <c r="J151" i="40" a="1"/>
  <c r="J151" i="40" s="1"/>
  <c r="I151" i="40" a="1"/>
  <c r="I151" i="40" s="1"/>
  <c r="H151" i="40" a="1"/>
  <c r="H151" i="40" s="1"/>
  <c r="T151" i="40" s="1"/>
  <c r="S150" i="40" a="1"/>
  <c r="S150" i="40" s="1"/>
  <c r="R150" i="40" a="1"/>
  <c r="R150" i="40"/>
  <c r="Q150" i="40" a="1"/>
  <c r="Q150" i="40" s="1"/>
  <c r="P150" i="40" a="1"/>
  <c r="P150" i="40"/>
  <c r="O150" i="40" a="1"/>
  <c r="O150" i="40" s="1"/>
  <c r="N150" i="40" a="1"/>
  <c r="N150" i="40"/>
  <c r="M150" i="40" a="1"/>
  <c r="M150" i="40" s="1"/>
  <c r="L150" i="40" a="1"/>
  <c r="L150" i="40"/>
  <c r="K150" i="40" a="1"/>
  <c r="K150" i="40" s="1"/>
  <c r="J150" i="40" a="1"/>
  <c r="J150" i="40"/>
  <c r="I150" i="40" a="1"/>
  <c r="I150" i="40" s="1"/>
  <c r="H150" i="40" a="1"/>
  <c r="H150" i="40"/>
  <c r="S149" i="40" a="1"/>
  <c r="S149" i="40" s="1"/>
  <c r="R149" i="40" a="1"/>
  <c r="R149" i="40" s="1"/>
  <c r="Q149" i="40" a="1"/>
  <c r="Q149" i="40" s="1"/>
  <c r="P149" i="40" a="1"/>
  <c r="P149" i="40" s="1"/>
  <c r="O149" i="40" a="1"/>
  <c r="O149" i="40" s="1"/>
  <c r="N149" i="40" a="1"/>
  <c r="N149" i="40" s="1"/>
  <c r="M149" i="40" a="1"/>
  <c r="M149" i="40" s="1"/>
  <c r="L149" i="40" a="1"/>
  <c r="L149" i="40" s="1"/>
  <c r="K149" i="40" a="1"/>
  <c r="K149" i="40" s="1"/>
  <c r="J149" i="40" a="1"/>
  <c r="J149" i="40" s="1"/>
  <c r="I149" i="40" a="1"/>
  <c r="I149" i="40" s="1"/>
  <c r="H149" i="40" a="1"/>
  <c r="H149" i="40" s="1"/>
  <c r="T149" i="40" s="1"/>
  <c r="S148" i="40" a="1"/>
  <c r="S148" i="40" s="1"/>
  <c r="R148" i="40" a="1"/>
  <c r="R148" i="40"/>
  <c r="Q148" i="40" a="1"/>
  <c r="Q148" i="40" s="1"/>
  <c r="P148" i="40" a="1"/>
  <c r="P148" i="40"/>
  <c r="O148" i="40" a="1"/>
  <c r="O148" i="40" s="1"/>
  <c r="N148" i="40" a="1"/>
  <c r="N148" i="40"/>
  <c r="M148" i="40" a="1"/>
  <c r="M148" i="40" s="1"/>
  <c r="L148" i="40" a="1"/>
  <c r="L148" i="40"/>
  <c r="K148" i="40" a="1"/>
  <c r="K148" i="40" s="1"/>
  <c r="J148" i="40" a="1"/>
  <c r="J148" i="40"/>
  <c r="I148" i="40" a="1"/>
  <c r="I148" i="40" s="1"/>
  <c r="H148" i="40" a="1"/>
  <c r="H148" i="40"/>
  <c r="S147" i="40" a="1"/>
  <c r="S147" i="40" s="1"/>
  <c r="R147" i="40" a="1"/>
  <c r="R147" i="40" s="1"/>
  <c r="Q147" i="40" a="1"/>
  <c r="Q147" i="40" s="1"/>
  <c r="P147" i="40" a="1"/>
  <c r="P147" i="40" s="1"/>
  <c r="O147" i="40" a="1"/>
  <c r="O147" i="40" s="1"/>
  <c r="N147" i="40" a="1"/>
  <c r="N147" i="40" s="1"/>
  <c r="M147" i="40" a="1"/>
  <c r="M147" i="40" s="1"/>
  <c r="L147" i="40" a="1"/>
  <c r="L147" i="40" s="1"/>
  <c r="K147" i="40" a="1"/>
  <c r="K147" i="40" s="1"/>
  <c r="J147" i="40" a="1"/>
  <c r="J147" i="40" s="1"/>
  <c r="I147" i="40" a="1"/>
  <c r="I147" i="40" s="1"/>
  <c r="H147" i="40" a="1"/>
  <c r="H147" i="40" s="1"/>
  <c r="T147" i="40" s="1"/>
  <c r="S146" i="40" a="1"/>
  <c r="S146" i="40" s="1"/>
  <c r="R146" i="40" a="1"/>
  <c r="R146" i="40"/>
  <c r="Q146" i="40" a="1"/>
  <c r="Q146" i="40" s="1"/>
  <c r="P146" i="40" a="1"/>
  <c r="P146" i="40"/>
  <c r="O146" i="40" a="1"/>
  <c r="O146" i="40" s="1"/>
  <c r="N146" i="40" a="1"/>
  <c r="N146" i="40"/>
  <c r="M146" i="40" a="1"/>
  <c r="M146" i="40" s="1"/>
  <c r="L146" i="40" a="1"/>
  <c r="L146" i="40"/>
  <c r="K146" i="40" a="1"/>
  <c r="K146" i="40" s="1"/>
  <c r="J146" i="40" a="1"/>
  <c r="J146" i="40"/>
  <c r="I146" i="40" a="1"/>
  <c r="I146" i="40" s="1"/>
  <c r="H146" i="40" a="1"/>
  <c r="H146" i="40"/>
  <c r="S145" i="40" a="1"/>
  <c r="S145" i="40" s="1"/>
  <c r="R145" i="40" a="1"/>
  <c r="R145" i="40" s="1"/>
  <c r="Q145" i="40" a="1"/>
  <c r="Q145" i="40" s="1"/>
  <c r="P145" i="40" a="1"/>
  <c r="P145" i="40" s="1"/>
  <c r="O145" i="40" a="1"/>
  <c r="O145" i="40" s="1"/>
  <c r="N145" i="40" a="1"/>
  <c r="N145" i="40" s="1"/>
  <c r="M145" i="40" a="1"/>
  <c r="M145" i="40" s="1"/>
  <c r="L145" i="40" a="1"/>
  <c r="L145" i="40" s="1"/>
  <c r="K145" i="40" a="1"/>
  <c r="K145" i="40" s="1"/>
  <c r="J145" i="40" a="1"/>
  <c r="J145" i="40" s="1"/>
  <c r="I145" i="40" a="1"/>
  <c r="I145" i="40" s="1"/>
  <c r="H145" i="40" a="1"/>
  <c r="H145" i="40" s="1"/>
  <c r="T145" i="40" s="1"/>
  <c r="S144" i="40" a="1"/>
  <c r="S144" i="40" s="1"/>
  <c r="R144" i="40" a="1"/>
  <c r="R144" i="40"/>
  <c r="Q144" i="40" a="1"/>
  <c r="Q144" i="40" s="1"/>
  <c r="P144" i="40" a="1"/>
  <c r="P144" i="40"/>
  <c r="O144" i="40" a="1"/>
  <c r="O144" i="40" s="1"/>
  <c r="N144" i="40" a="1"/>
  <c r="N144" i="40"/>
  <c r="M144" i="40" a="1"/>
  <c r="M144" i="40" s="1"/>
  <c r="L144" i="40" a="1"/>
  <c r="L144" i="40"/>
  <c r="K144" i="40" a="1"/>
  <c r="K144" i="40" s="1"/>
  <c r="J144" i="40" a="1"/>
  <c r="J144" i="40"/>
  <c r="I144" i="40" a="1"/>
  <c r="I144" i="40" s="1"/>
  <c r="H144" i="40" a="1"/>
  <c r="H144" i="40"/>
  <c r="S143" i="40" a="1"/>
  <c r="S143" i="40" s="1"/>
  <c r="R143" i="40" a="1"/>
  <c r="R143" i="40" s="1"/>
  <c r="Q143" i="40" a="1"/>
  <c r="Q143" i="40" s="1"/>
  <c r="P143" i="40" a="1"/>
  <c r="P143" i="40" s="1"/>
  <c r="O143" i="40" a="1"/>
  <c r="O143" i="40" s="1"/>
  <c r="N143" i="40" a="1"/>
  <c r="N143" i="40" s="1"/>
  <c r="M143" i="40" a="1"/>
  <c r="M143" i="40" s="1"/>
  <c r="L143" i="40" a="1"/>
  <c r="L143" i="40" s="1"/>
  <c r="K143" i="40" a="1"/>
  <c r="K143" i="40" s="1"/>
  <c r="J143" i="40" a="1"/>
  <c r="J143" i="40" s="1"/>
  <c r="I143" i="40" a="1"/>
  <c r="I143" i="40" s="1"/>
  <c r="H143" i="40" a="1"/>
  <c r="H143" i="40" s="1"/>
  <c r="T143" i="40" s="1"/>
  <c r="S142" i="40" a="1"/>
  <c r="S142" i="40" s="1"/>
  <c r="R142" i="40" a="1"/>
  <c r="R142" i="40"/>
  <c r="Q142" i="40" a="1"/>
  <c r="Q142" i="40" s="1"/>
  <c r="P142" i="40"/>
  <c r="O142" i="40" a="1"/>
  <c r="O142" i="40" s="1"/>
  <c r="N142" i="40" a="1"/>
  <c r="N142" i="40" s="1"/>
  <c r="M142" i="40" a="1"/>
  <c r="M142" i="40" s="1"/>
  <c r="L142" i="40" a="1"/>
  <c r="L142" i="40" s="1"/>
  <c r="K142" i="40" a="1"/>
  <c r="K142" i="40" s="1"/>
  <c r="J142" i="40" a="1"/>
  <c r="J142" i="40" s="1"/>
  <c r="I142" i="40" a="1"/>
  <c r="I142" i="40" s="1"/>
  <c r="H142" i="40" a="1"/>
  <c r="H142" i="40" s="1"/>
  <c r="S141" i="40" a="1"/>
  <c r="S141" i="40" s="1"/>
  <c r="R141" i="40" a="1"/>
  <c r="R141" i="40"/>
  <c r="Q141" i="40" a="1"/>
  <c r="Q141" i="40" s="1"/>
  <c r="P141" i="40" a="1"/>
  <c r="P141" i="40"/>
  <c r="O141" i="40" a="1"/>
  <c r="O141" i="40" s="1"/>
  <c r="N141" i="40"/>
  <c r="M141" i="40" a="1"/>
  <c r="M141" i="40" s="1"/>
  <c r="L141" i="40" a="1"/>
  <c r="L141" i="40" s="1"/>
  <c r="K141" i="40" a="1"/>
  <c r="K141" i="40" s="1"/>
  <c r="J141" i="40" a="1"/>
  <c r="J141" i="40" s="1"/>
  <c r="I141" i="40" a="1"/>
  <c r="I141" i="40" s="1"/>
  <c r="H141" i="40" a="1"/>
  <c r="H141" i="40" s="1"/>
  <c r="S140" i="40" a="1"/>
  <c r="S140" i="40" s="1"/>
  <c r="R140" i="40" a="1"/>
  <c r="R140" i="40"/>
  <c r="Q140" i="40" a="1"/>
  <c r="Q140" i="40" s="1"/>
  <c r="P140" i="40" a="1"/>
  <c r="P140" i="40"/>
  <c r="O140" i="40" a="1"/>
  <c r="O140" i="40" s="1"/>
  <c r="N140" i="40" a="1"/>
  <c r="N140" i="40"/>
  <c r="M140" i="40" a="1"/>
  <c r="M140" i="40" s="1"/>
  <c r="L140" i="40" a="1"/>
  <c r="L140" i="40"/>
  <c r="K140" i="40" a="1"/>
  <c r="K140" i="40" s="1"/>
  <c r="J140" i="40" a="1"/>
  <c r="J140" i="40"/>
  <c r="I140" i="40" a="1"/>
  <c r="I140" i="40" s="1"/>
  <c r="H140" i="40" a="1"/>
  <c r="H140" i="40"/>
  <c r="S139" i="40" a="1"/>
  <c r="S139" i="40" s="1"/>
  <c r="R139" i="40" a="1"/>
  <c r="R139" i="40" s="1"/>
  <c r="Q139" i="40" a="1"/>
  <c r="Q139" i="40" s="1"/>
  <c r="P139" i="40" a="1"/>
  <c r="P139" i="40" s="1"/>
  <c r="O139" i="40" a="1"/>
  <c r="O139" i="40" s="1"/>
  <c r="N139" i="40" a="1"/>
  <c r="N139" i="40" s="1"/>
  <c r="M139" i="40" a="1"/>
  <c r="M139" i="40" s="1"/>
  <c r="L139" i="40" a="1"/>
  <c r="L139" i="40" s="1"/>
  <c r="K139" i="40" a="1"/>
  <c r="K139" i="40" s="1"/>
  <c r="J139" i="40" a="1"/>
  <c r="J139" i="40" s="1"/>
  <c r="I139" i="40" a="1"/>
  <c r="I139" i="40" s="1"/>
  <c r="H139" i="40" a="1"/>
  <c r="H139" i="40" s="1"/>
  <c r="T139" i="40" s="1"/>
  <c r="S138" i="40" a="1"/>
  <c r="S138" i="40" s="1"/>
  <c r="R138" i="40" a="1"/>
  <c r="R138" i="40"/>
  <c r="Q138" i="40" a="1"/>
  <c r="Q138" i="40" s="1"/>
  <c r="P138" i="40" a="1"/>
  <c r="P138" i="40"/>
  <c r="O138" i="40" a="1"/>
  <c r="O138" i="40" s="1"/>
  <c r="N138" i="40" a="1"/>
  <c r="N138" i="40"/>
  <c r="M138" i="40" a="1"/>
  <c r="M138" i="40" s="1"/>
  <c r="L138" i="40" a="1"/>
  <c r="L138" i="40"/>
  <c r="K138" i="40" a="1"/>
  <c r="K138" i="40" s="1"/>
  <c r="J138" i="40" a="1"/>
  <c r="J138" i="40"/>
  <c r="I138" i="40" a="1"/>
  <c r="I138" i="40" s="1"/>
  <c r="H138" i="40" a="1"/>
  <c r="H138" i="40"/>
  <c r="S137" i="40" a="1"/>
  <c r="S137" i="40" s="1"/>
  <c r="R137" i="40" a="1"/>
  <c r="R137" i="40" s="1"/>
  <c r="Q137" i="40" a="1"/>
  <c r="Q137" i="40" s="1"/>
  <c r="P137" i="40" a="1"/>
  <c r="P137" i="40" s="1"/>
  <c r="O137" i="40" a="1"/>
  <c r="O137" i="40" s="1"/>
  <c r="N137" i="40" a="1"/>
  <c r="N137" i="40" s="1"/>
  <c r="M137" i="40" a="1"/>
  <c r="M137" i="40" s="1"/>
  <c r="L137" i="40" a="1"/>
  <c r="L137" i="40" s="1"/>
  <c r="K137" i="40" a="1"/>
  <c r="K137" i="40" s="1"/>
  <c r="J137" i="40" a="1"/>
  <c r="J137" i="40" s="1"/>
  <c r="I137" i="40" a="1"/>
  <c r="I137" i="40" s="1"/>
  <c r="H137" i="40" a="1"/>
  <c r="H137" i="40" s="1"/>
  <c r="T137" i="40" s="1"/>
  <c r="G137" i="40"/>
  <c r="S135" i="40" a="1"/>
  <c r="S135" i="40"/>
  <c r="R135" i="40" a="1"/>
  <c r="R135" i="40" s="1"/>
  <c r="Q135" i="40" a="1"/>
  <c r="Q135" i="40"/>
  <c r="P135" i="40" a="1"/>
  <c r="P135" i="40" s="1"/>
  <c r="O135" i="40" a="1"/>
  <c r="O135" i="40"/>
  <c r="N135" i="40" a="1"/>
  <c r="N135" i="40" s="1"/>
  <c r="M135" i="40" a="1"/>
  <c r="M135" i="40"/>
  <c r="L135" i="40" a="1"/>
  <c r="L135" i="40" s="1"/>
  <c r="K135" i="40" a="1"/>
  <c r="K135" i="40"/>
  <c r="J135" i="40" a="1"/>
  <c r="J135" i="40" s="1"/>
  <c r="I135" i="40" a="1"/>
  <c r="I135" i="40"/>
  <c r="H135" i="40" a="1"/>
  <c r="H135" i="40" s="1"/>
  <c r="S134" i="40" a="1"/>
  <c r="S134" i="40" s="1"/>
  <c r="R134" i="40" a="1"/>
  <c r="R134" i="40" s="1"/>
  <c r="Q134" i="40" a="1"/>
  <c r="Q134" i="40" s="1"/>
  <c r="P134" i="40" a="1"/>
  <c r="P134" i="40" s="1"/>
  <c r="O134" i="40" a="1"/>
  <c r="O134" i="40" s="1"/>
  <c r="N134" i="40" a="1"/>
  <c r="N134" i="40" s="1"/>
  <c r="M134" i="40" a="1"/>
  <c r="M134" i="40" s="1"/>
  <c r="L134" i="40" a="1"/>
  <c r="L134" i="40" s="1"/>
  <c r="K134" i="40" a="1"/>
  <c r="K134" i="40" s="1"/>
  <c r="J134" i="40" a="1"/>
  <c r="J134" i="40" s="1"/>
  <c r="I134" i="40" a="1"/>
  <c r="I134" i="40" s="1"/>
  <c r="H134" i="40" a="1"/>
  <c r="H134" i="40" s="1"/>
  <c r="S133" i="40" a="1"/>
  <c r="S133" i="40"/>
  <c r="R133" i="40" a="1"/>
  <c r="R133" i="40" s="1"/>
  <c r="Q133" i="40" a="1"/>
  <c r="Q133" i="40"/>
  <c r="P133" i="40" a="1"/>
  <c r="P133" i="40" s="1"/>
  <c r="O133" i="40" a="1"/>
  <c r="O133" i="40"/>
  <c r="N133" i="40" a="1"/>
  <c r="N133" i="40" s="1"/>
  <c r="M133" i="40" a="1"/>
  <c r="M133" i="40"/>
  <c r="L133" i="40" a="1"/>
  <c r="L133" i="40" s="1"/>
  <c r="K133" i="40" a="1"/>
  <c r="K133" i="40"/>
  <c r="J133" i="40" a="1"/>
  <c r="J133" i="40" s="1"/>
  <c r="I133" i="40" a="1"/>
  <c r="I133" i="40"/>
  <c r="H133" i="40" a="1"/>
  <c r="H133" i="40" s="1"/>
  <c r="T133" i="40" s="1"/>
  <c r="S132" i="40" a="1"/>
  <c r="S132" i="40" s="1"/>
  <c r="R132" i="40" a="1"/>
  <c r="R132" i="40" s="1"/>
  <c r="Q132" i="40" a="1"/>
  <c r="Q132" i="40" s="1"/>
  <c r="P132" i="40" a="1"/>
  <c r="P132" i="40" s="1"/>
  <c r="O132" i="40" a="1"/>
  <c r="O132" i="40" s="1"/>
  <c r="N132" i="40" a="1"/>
  <c r="N132" i="40" s="1"/>
  <c r="M132" i="40" a="1"/>
  <c r="M132" i="40" s="1"/>
  <c r="L132" i="40" a="1"/>
  <c r="L132" i="40" s="1"/>
  <c r="K132" i="40" a="1"/>
  <c r="K132" i="40" s="1"/>
  <c r="J132" i="40" a="1"/>
  <c r="J132" i="40" s="1"/>
  <c r="I132" i="40" a="1"/>
  <c r="I132" i="40" s="1"/>
  <c r="H132" i="40" a="1"/>
  <c r="H132" i="40" s="1"/>
  <c r="S131" i="40" a="1"/>
  <c r="S131" i="40"/>
  <c r="R131" i="40" a="1"/>
  <c r="R131" i="40" s="1"/>
  <c r="Q131" i="40" a="1"/>
  <c r="Q131" i="40"/>
  <c r="P131" i="40" a="1"/>
  <c r="P131" i="40" s="1"/>
  <c r="O131" i="40" a="1"/>
  <c r="O131" i="40"/>
  <c r="N131" i="40" a="1"/>
  <c r="N131" i="40" s="1"/>
  <c r="M131" i="40" a="1"/>
  <c r="M131" i="40"/>
  <c r="L131" i="40" a="1"/>
  <c r="L131" i="40" s="1"/>
  <c r="K131" i="40" a="1"/>
  <c r="K131" i="40"/>
  <c r="J131" i="40" a="1"/>
  <c r="J131" i="40" s="1"/>
  <c r="I131" i="40" a="1"/>
  <c r="I131" i="40"/>
  <c r="H131" i="40" a="1"/>
  <c r="H131" i="40" s="1"/>
  <c r="S130" i="40" a="1"/>
  <c r="S130" i="40" s="1"/>
  <c r="R130" i="40" a="1"/>
  <c r="R130" i="40" s="1"/>
  <c r="Q130" i="40" a="1"/>
  <c r="Q130" i="40" s="1"/>
  <c r="P130" i="40" a="1"/>
  <c r="P130" i="40" s="1"/>
  <c r="O130" i="40" a="1"/>
  <c r="O130" i="40" s="1"/>
  <c r="N130" i="40" a="1"/>
  <c r="N130" i="40" s="1"/>
  <c r="M130" i="40" a="1"/>
  <c r="M130" i="40" s="1"/>
  <c r="L130" i="40" a="1"/>
  <c r="L130" i="40" s="1"/>
  <c r="K130" i="40" a="1"/>
  <c r="K130" i="40" s="1"/>
  <c r="J130" i="40" a="1"/>
  <c r="J130" i="40" s="1"/>
  <c r="I130" i="40" a="1"/>
  <c r="I130" i="40" s="1"/>
  <c r="H130" i="40" a="1"/>
  <c r="H130" i="40" s="1"/>
  <c r="S129" i="40" a="1"/>
  <c r="S129" i="40"/>
  <c r="R129" i="40" a="1"/>
  <c r="R129" i="40" s="1"/>
  <c r="Q129" i="40" a="1"/>
  <c r="Q129" i="40"/>
  <c r="P129" i="40" a="1"/>
  <c r="P129" i="40" s="1"/>
  <c r="O129" i="40" a="1"/>
  <c r="O129" i="40"/>
  <c r="N129" i="40" a="1"/>
  <c r="N129" i="40" s="1"/>
  <c r="M129" i="40" a="1"/>
  <c r="M129" i="40"/>
  <c r="L129" i="40" a="1"/>
  <c r="L129" i="40" s="1"/>
  <c r="K129" i="40" a="1"/>
  <c r="K129" i="40"/>
  <c r="J129" i="40" a="1"/>
  <c r="J129" i="40" s="1"/>
  <c r="I129" i="40" a="1"/>
  <c r="I129" i="40"/>
  <c r="H129" i="40" a="1"/>
  <c r="H129" i="40" s="1"/>
  <c r="T129" i="40" s="1"/>
  <c r="S128" i="40" a="1"/>
  <c r="S128" i="40" s="1"/>
  <c r="R128" i="40" a="1"/>
  <c r="R128" i="40" s="1"/>
  <c r="Q128" i="40" a="1"/>
  <c r="Q128" i="40" s="1"/>
  <c r="P128" i="40" a="1"/>
  <c r="P128" i="40" s="1"/>
  <c r="O128" i="40" a="1"/>
  <c r="O128" i="40" s="1"/>
  <c r="N128" i="40" a="1"/>
  <c r="N128" i="40" s="1"/>
  <c r="M128" i="40" a="1"/>
  <c r="M128" i="40" s="1"/>
  <c r="L128" i="40" a="1"/>
  <c r="L128" i="40" s="1"/>
  <c r="K128" i="40" a="1"/>
  <c r="K128" i="40" s="1"/>
  <c r="J128" i="40" a="1"/>
  <c r="J128" i="40" s="1"/>
  <c r="I128" i="40" a="1"/>
  <c r="I128" i="40" s="1"/>
  <c r="H128" i="40" a="1"/>
  <c r="H128" i="40" s="1"/>
  <c r="S127" i="40" a="1"/>
  <c r="S127" i="40"/>
  <c r="R127" i="40" a="1"/>
  <c r="R127" i="40" s="1"/>
  <c r="Q127" i="40" a="1"/>
  <c r="Q127" i="40"/>
  <c r="P127" i="40" a="1"/>
  <c r="P127" i="40" s="1"/>
  <c r="O127" i="40" a="1"/>
  <c r="O127" i="40"/>
  <c r="N127" i="40" a="1"/>
  <c r="N127" i="40" s="1"/>
  <c r="M127" i="40" a="1"/>
  <c r="M127" i="40" s="1"/>
  <c r="L127" i="40" a="1"/>
  <c r="L127" i="40" s="1"/>
  <c r="K127" i="40" a="1"/>
  <c r="K127" i="40" s="1"/>
  <c r="J127" i="40" a="1"/>
  <c r="J127" i="40" s="1"/>
  <c r="I127" i="40" a="1"/>
  <c r="I127" i="40" s="1"/>
  <c r="H127" i="40" a="1"/>
  <c r="H127" i="40" s="1"/>
  <c r="S126" i="40" a="1"/>
  <c r="S126" i="40" s="1"/>
  <c r="R126" i="40" a="1"/>
  <c r="R126" i="40" s="1"/>
  <c r="Q126" i="40" a="1"/>
  <c r="Q126" i="40" s="1"/>
  <c r="P126" i="40" a="1"/>
  <c r="P126" i="40" s="1"/>
  <c r="O126" i="40" a="1"/>
  <c r="O126" i="40" s="1"/>
  <c r="N126" i="40" a="1"/>
  <c r="N126" i="40" s="1"/>
  <c r="M126" i="40" a="1"/>
  <c r="M126" i="40" s="1"/>
  <c r="L126" i="40" a="1"/>
  <c r="L126" i="40" s="1"/>
  <c r="K126" i="40" a="1"/>
  <c r="K126" i="40" s="1"/>
  <c r="J126" i="40" a="1"/>
  <c r="J126" i="40" s="1"/>
  <c r="I126" i="40" a="1"/>
  <c r="I126" i="40" s="1"/>
  <c r="H126" i="40" a="1"/>
  <c r="H126" i="40" s="1"/>
  <c r="S125" i="40" a="1"/>
  <c r="S125" i="40" s="1"/>
  <c r="R125" i="40" a="1"/>
  <c r="R125" i="40" s="1"/>
  <c r="Q125" i="40" a="1"/>
  <c r="Q125" i="40" s="1"/>
  <c r="P125" i="40" a="1"/>
  <c r="P125" i="40" s="1"/>
  <c r="O125" i="40" a="1"/>
  <c r="O125" i="40" s="1"/>
  <c r="N125" i="40" a="1"/>
  <c r="N125" i="40" s="1"/>
  <c r="M125" i="40" a="1"/>
  <c r="M125" i="40" s="1"/>
  <c r="L125" i="40" a="1"/>
  <c r="L125" i="40" s="1"/>
  <c r="K125" i="40" a="1"/>
  <c r="K125" i="40" s="1"/>
  <c r="J125" i="40" a="1"/>
  <c r="J125" i="40" s="1"/>
  <c r="I125" i="40" a="1"/>
  <c r="I125" i="40" s="1"/>
  <c r="H125" i="40" a="1"/>
  <c r="H125" i="40" s="1"/>
  <c r="S124" i="40" a="1"/>
  <c r="S124" i="40" s="1"/>
  <c r="R124" i="40" a="1"/>
  <c r="R124" i="40" s="1"/>
  <c r="Q124" i="40" a="1"/>
  <c r="Q124" i="40" s="1"/>
  <c r="P124" i="40" a="1"/>
  <c r="P124" i="40" s="1"/>
  <c r="O124" i="40" a="1"/>
  <c r="O124" i="40" s="1"/>
  <c r="N124" i="40" a="1"/>
  <c r="N124" i="40" s="1"/>
  <c r="M124" i="40" a="1"/>
  <c r="M124" i="40" s="1"/>
  <c r="L124" i="40" a="1"/>
  <c r="L124" i="40" s="1"/>
  <c r="K124" i="40" a="1"/>
  <c r="K124" i="40" s="1"/>
  <c r="J124" i="40" a="1"/>
  <c r="J124" i="40" s="1"/>
  <c r="I124" i="40" a="1"/>
  <c r="I124" i="40" s="1"/>
  <c r="H124" i="40" a="1"/>
  <c r="H124" i="40" s="1"/>
  <c r="U123" i="40"/>
  <c r="U124" i="40" s="1"/>
  <c r="S123" i="40" a="1"/>
  <c r="S123" i="40"/>
  <c r="R123" i="40" a="1"/>
  <c r="R123" i="40"/>
  <c r="Q123" i="40" a="1"/>
  <c r="Q123" i="40"/>
  <c r="P123" i="40" a="1"/>
  <c r="P123" i="40"/>
  <c r="O123" i="40" a="1"/>
  <c r="O123" i="40"/>
  <c r="N123" i="40" a="1"/>
  <c r="N123" i="40"/>
  <c r="M123" i="40" a="1"/>
  <c r="M123" i="40"/>
  <c r="L123" i="40" a="1"/>
  <c r="L123" i="40"/>
  <c r="K123" i="40" a="1"/>
  <c r="K123" i="40"/>
  <c r="J123" i="40" a="1"/>
  <c r="J123" i="40"/>
  <c r="I123" i="40" a="1"/>
  <c r="I123" i="40"/>
  <c r="H123" i="40" a="1"/>
  <c r="H123" i="40"/>
  <c r="S122" i="40" a="1"/>
  <c r="S122" i="40" s="1"/>
  <c r="R122" i="40" a="1"/>
  <c r="R122" i="40" s="1"/>
  <c r="Q122" i="40" a="1"/>
  <c r="Q122" i="40" s="1"/>
  <c r="P122" i="40" a="1"/>
  <c r="P122" i="40" s="1"/>
  <c r="O122" i="40" a="1"/>
  <c r="O122" i="40" s="1"/>
  <c r="N122" i="40" a="1"/>
  <c r="N122" i="40" s="1"/>
  <c r="M122" i="40" a="1"/>
  <c r="M122" i="40" s="1"/>
  <c r="L122" i="40" a="1"/>
  <c r="L122" i="40" s="1"/>
  <c r="K122" i="40" a="1"/>
  <c r="K122" i="40" s="1"/>
  <c r="J122" i="40" a="1"/>
  <c r="J122" i="40" s="1"/>
  <c r="I122" i="40" a="1"/>
  <c r="I122" i="40" s="1"/>
  <c r="H122" i="40" a="1"/>
  <c r="H122" i="40" s="1"/>
  <c r="S121" i="40" a="1"/>
  <c r="S121" i="40"/>
  <c r="R121" i="40" a="1"/>
  <c r="R121" i="40"/>
  <c r="Q121" i="40" a="1"/>
  <c r="Q121" i="40"/>
  <c r="P121" i="40" a="1"/>
  <c r="P121" i="40"/>
  <c r="O121" i="40" a="1"/>
  <c r="O121" i="40"/>
  <c r="N121" i="40" a="1"/>
  <c r="N121" i="40"/>
  <c r="M121" i="40" a="1"/>
  <c r="M121" i="40" s="1"/>
  <c r="L121" i="40" a="1"/>
  <c r="L121" i="40" s="1"/>
  <c r="K121" i="40" a="1"/>
  <c r="K121" i="40" s="1"/>
  <c r="J121" i="40" a="1"/>
  <c r="J121" i="40"/>
  <c r="I121" i="40" a="1"/>
  <c r="I121" i="40" s="1"/>
  <c r="H121" i="40" a="1"/>
  <c r="H121" i="40" s="1"/>
  <c r="S120" i="40" a="1"/>
  <c r="S120" i="40" s="1"/>
  <c r="R120" i="40" a="1"/>
  <c r="R120" i="40" s="1"/>
  <c r="Q120" i="40" a="1"/>
  <c r="Q120" i="40" s="1"/>
  <c r="P120" i="40" a="1"/>
  <c r="P120" i="40" s="1"/>
  <c r="O120" i="40" a="1"/>
  <c r="O120" i="40" s="1"/>
  <c r="N120" i="40" a="1"/>
  <c r="N120" i="40" s="1"/>
  <c r="M120" i="40" a="1"/>
  <c r="M120" i="40" s="1"/>
  <c r="L120" i="40" a="1"/>
  <c r="L120" i="40" s="1"/>
  <c r="K120" i="40" a="1"/>
  <c r="K120" i="40" s="1"/>
  <c r="J120" i="40" a="1"/>
  <c r="J120" i="40" s="1"/>
  <c r="I120" i="40" a="1"/>
  <c r="I120" i="40" s="1"/>
  <c r="H120" i="40" a="1"/>
  <c r="H120" i="40" s="1"/>
  <c r="S119" i="40" a="1"/>
  <c r="S119" i="40" s="1"/>
  <c r="R119" i="40" a="1"/>
  <c r="R119" i="40" s="1"/>
  <c r="Q119" i="40" a="1"/>
  <c r="Q119" i="40" s="1"/>
  <c r="P119" i="40" a="1"/>
  <c r="P119" i="40" s="1"/>
  <c r="O119" i="40" a="1"/>
  <c r="O119" i="40" s="1"/>
  <c r="N119" i="40" a="1"/>
  <c r="N119" i="40" s="1"/>
  <c r="M119" i="40" a="1"/>
  <c r="M119" i="40" s="1"/>
  <c r="L119" i="40" a="1"/>
  <c r="L119" i="40" s="1"/>
  <c r="K119" i="40" a="1"/>
  <c r="K119" i="40"/>
  <c r="J119" i="40" a="1"/>
  <c r="J119" i="40" s="1"/>
  <c r="I119" i="40" a="1"/>
  <c r="I119" i="40" s="1"/>
  <c r="H119" i="40" a="1"/>
  <c r="H119" i="40" s="1"/>
  <c r="S118" i="40" a="1"/>
  <c r="S118" i="40" s="1"/>
  <c r="R118" i="40" a="1"/>
  <c r="R118" i="40" s="1"/>
  <c r="Q118" i="40" a="1"/>
  <c r="Q118" i="40" s="1"/>
  <c r="P118" i="40" a="1"/>
  <c r="P118" i="40" s="1"/>
  <c r="O118" i="40" a="1"/>
  <c r="O118" i="40" s="1"/>
  <c r="N118" i="40" a="1"/>
  <c r="N118" i="40" s="1"/>
  <c r="M118" i="40" a="1"/>
  <c r="M118" i="40" s="1"/>
  <c r="L118" i="40" a="1"/>
  <c r="L118" i="40" s="1"/>
  <c r="K118" i="40" a="1"/>
  <c r="K118" i="40" s="1"/>
  <c r="J118" i="40" a="1"/>
  <c r="J118" i="40" s="1"/>
  <c r="I118" i="40" a="1"/>
  <c r="I118" i="40" s="1"/>
  <c r="H118" i="40" a="1"/>
  <c r="H118" i="40" s="1"/>
  <c r="T118" i="40" s="1"/>
  <c r="S117" i="40" a="1"/>
  <c r="S117" i="40"/>
  <c r="R117" i="40" a="1"/>
  <c r="R117" i="40"/>
  <c r="Q117" i="40" a="1"/>
  <c r="Q117" i="40"/>
  <c r="P117" i="40" a="1"/>
  <c r="P117" i="40"/>
  <c r="O117" i="40" a="1"/>
  <c r="O117" i="40"/>
  <c r="N117" i="40" a="1"/>
  <c r="N117" i="40"/>
  <c r="M117" i="40" a="1"/>
  <c r="M117" i="40" s="1"/>
  <c r="L117" i="40" a="1"/>
  <c r="L117" i="40" s="1"/>
  <c r="K117" i="40" a="1"/>
  <c r="K117" i="40" s="1"/>
  <c r="J117" i="40" a="1"/>
  <c r="J117" i="40"/>
  <c r="I117" i="40" a="1"/>
  <c r="I117" i="40" s="1"/>
  <c r="H117" i="40" a="1"/>
  <c r="H117" i="40" s="1"/>
  <c r="S116" i="40" a="1"/>
  <c r="S116" i="40" s="1"/>
  <c r="R116" i="40" a="1"/>
  <c r="R116" i="40" s="1"/>
  <c r="Q116" i="40" a="1"/>
  <c r="Q116" i="40" s="1"/>
  <c r="P116" i="40" a="1"/>
  <c r="P116" i="40" s="1"/>
  <c r="O116" i="40" a="1"/>
  <c r="O116" i="40" s="1"/>
  <c r="N116" i="40" a="1"/>
  <c r="N116" i="40" s="1"/>
  <c r="M116" i="40" a="1"/>
  <c r="M116" i="40" s="1"/>
  <c r="L116" i="40" a="1"/>
  <c r="L116" i="40" s="1"/>
  <c r="K116" i="40" a="1"/>
  <c r="K116" i="40" s="1"/>
  <c r="J116" i="40" a="1"/>
  <c r="J116" i="40" s="1"/>
  <c r="I116" i="40" a="1"/>
  <c r="I116" i="40" s="1"/>
  <c r="H116" i="40" a="1"/>
  <c r="H116" i="40" s="1"/>
  <c r="S115" i="40" a="1"/>
  <c r="S115" i="40" s="1"/>
  <c r="R115" i="40" a="1"/>
  <c r="R115" i="40" s="1"/>
  <c r="Q115" i="40" a="1"/>
  <c r="Q115" i="40" s="1"/>
  <c r="P115" i="40" a="1"/>
  <c r="P115" i="40" s="1"/>
  <c r="O115" i="40" a="1"/>
  <c r="O115" i="40" s="1"/>
  <c r="N115" i="40" a="1"/>
  <c r="N115" i="40" s="1"/>
  <c r="M115" i="40" a="1"/>
  <c r="M115" i="40" s="1"/>
  <c r="L115" i="40" a="1"/>
  <c r="L115" i="40" s="1"/>
  <c r="K115" i="40" a="1"/>
  <c r="K115" i="40" s="1"/>
  <c r="J115" i="40" a="1"/>
  <c r="J115" i="40" s="1"/>
  <c r="I115" i="40" a="1"/>
  <c r="I115" i="40"/>
  <c r="H115" i="40" a="1"/>
  <c r="H115" i="40" s="1"/>
  <c r="S114" i="40" a="1"/>
  <c r="S114" i="40" s="1"/>
  <c r="R114" i="40" a="1"/>
  <c r="R114" i="40" s="1"/>
  <c r="Q114" i="40" a="1"/>
  <c r="Q114" i="40" s="1"/>
  <c r="P114" i="40" a="1"/>
  <c r="P114" i="40" s="1"/>
  <c r="O114" i="40" a="1"/>
  <c r="O114" i="40" s="1"/>
  <c r="N114" i="40" a="1"/>
  <c r="N114" i="40" s="1"/>
  <c r="M114" i="40" a="1"/>
  <c r="M114" i="40" s="1"/>
  <c r="L114" i="40" a="1"/>
  <c r="L114" i="40" s="1"/>
  <c r="K114" i="40" a="1"/>
  <c r="K114" i="40" s="1"/>
  <c r="J114" i="40" a="1"/>
  <c r="J114" i="40" s="1"/>
  <c r="I114" i="40" a="1"/>
  <c r="I114" i="40" s="1"/>
  <c r="H114" i="40" a="1"/>
  <c r="H114" i="40" s="1"/>
  <c r="S113" i="40" a="1"/>
  <c r="S113" i="40" s="1"/>
  <c r="R113" i="40" a="1"/>
  <c r="R113" i="40" s="1"/>
  <c r="Q113" i="40" a="1"/>
  <c r="Q113" i="40" s="1"/>
  <c r="P113" i="40" a="1"/>
  <c r="P113" i="40" s="1"/>
  <c r="O113" i="40" a="1"/>
  <c r="O113" i="40" s="1"/>
  <c r="N113" i="40" a="1"/>
  <c r="N113" i="40" s="1"/>
  <c r="M113" i="40" a="1"/>
  <c r="M113" i="40" s="1"/>
  <c r="L113" i="40" a="1"/>
  <c r="L113" i="40" s="1"/>
  <c r="K113" i="40" a="1"/>
  <c r="K113" i="40" s="1"/>
  <c r="J113" i="40" a="1"/>
  <c r="J113" i="40"/>
  <c r="I113" i="40" a="1"/>
  <c r="I113" i="40" s="1"/>
  <c r="H113" i="40" a="1"/>
  <c r="H113" i="40" s="1"/>
  <c r="S112" i="40" a="1"/>
  <c r="S112" i="40" s="1"/>
  <c r="R112" i="40" a="1"/>
  <c r="R112" i="40" s="1"/>
  <c r="Q112" i="40" a="1"/>
  <c r="Q112" i="40" s="1"/>
  <c r="P112" i="40" a="1"/>
  <c r="P112" i="40" s="1"/>
  <c r="O112" i="40" a="1"/>
  <c r="O112" i="40" s="1"/>
  <c r="N112" i="40" a="1"/>
  <c r="N112" i="40" s="1"/>
  <c r="M112" i="40" a="1"/>
  <c r="M112" i="40" s="1"/>
  <c r="L112" i="40" a="1"/>
  <c r="L112" i="40" s="1"/>
  <c r="K112" i="40" a="1"/>
  <c r="K112" i="40" s="1"/>
  <c r="J112" i="40" a="1"/>
  <c r="J112" i="40" s="1"/>
  <c r="I112" i="40" a="1"/>
  <c r="I112" i="40" s="1"/>
  <c r="H112" i="40" a="1"/>
  <c r="H112" i="40" s="1"/>
  <c r="S111" i="40" a="1"/>
  <c r="S111" i="40" s="1"/>
  <c r="R111" i="40" a="1"/>
  <c r="R111" i="40" s="1"/>
  <c r="Q111" i="40" a="1"/>
  <c r="Q111" i="40" s="1"/>
  <c r="P111" i="40" a="1"/>
  <c r="P111" i="40" s="1"/>
  <c r="O111" i="40" a="1"/>
  <c r="O111" i="40" s="1"/>
  <c r="N111" i="40" a="1"/>
  <c r="N111" i="40" s="1"/>
  <c r="M111" i="40" a="1"/>
  <c r="M111" i="40" s="1"/>
  <c r="L111" i="40" a="1"/>
  <c r="L111" i="40" s="1"/>
  <c r="K111" i="40" a="1"/>
  <c r="K111" i="40" s="1"/>
  <c r="J111" i="40" a="1"/>
  <c r="J111" i="40" s="1"/>
  <c r="I111" i="40" a="1"/>
  <c r="I111" i="40"/>
  <c r="H111" i="40" a="1"/>
  <c r="H111" i="40" s="1"/>
  <c r="S110" i="40" a="1"/>
  <c r="S110" i="40" s="1"/>
  <c r="R110" i="40" a="1"/>
  <c r="R110" i="40" s="1"/>
  <c r="Q110" i="40" a="1"/>
  <c r="Q110" i="40" s="1"/>
  <c r="P110" i="40" a="1"/>
  <c r="P110" i="40" s="1"/>
  <c r="O110" i="40" a="1"/>
  <c r="O110" i="40" s="1"/>
  <c r="N110" i="40" a="1"/>
  <c r="N110" i="40" s="1"/>
  <c r="M110" i="40" a="1"/>
  <c r="M110" i="40" s="1"/>
  <c r="L110" i="40" a="1"/>
  <c r="L110" i="40" s="1"/>
  <c r="K110" i="40" a="1"/>
  <c r="K110" i="40" s="1"/>
  <c r="J110" i="40" a="1"/>
  <c r="J110" i="40" s="1"/>
  <c r="I110" i="40" a="1"/>
  <c r="I110" i="40" s="1"/>
  <c r="H110" i="40" a="1"/>
  <c r="H110" i="40" s="1"/>
  <c r="S109" i="40" a="1"/>
  <c r="S109" i="40" s="1"/>
  <c r="R109" i="40" a="1"/>
  <c r="R109" i="40" s="1"/>
  <c r="Q109" i="40" a="1"/>
  <c r="Q109" i="40" s="1"/>
  <c r="P109" i="40" a="1"/>
  <c r="P109" i="40" s="1"/>
  <c r="O109" i="40" a="1"/>
  <c r="O109" i="40" s="1"/>
  <c r="N109" i="40" a="1"/>
  <c r="N109" i="40"/>
  <c r="M109" i="40" a="1"/>
  <c r="M109" i="40" s="1"/>
  <c r="L109" i="40" a="1"/>
  <c r="L109" i="40" s="1"/>
  <c r="K109" i="40" a="1"/>
  <c r="K109" i="40" s="1"/>
  <c r="J109" i="40" a="1"/>
  <c r="J109" i="40"/>
  <c r="I109" i="40" a="1"/>
  <c r="I109" i="40" s="1"/>
  <c r="H109" i="40" a="1"/>
  <c r="H109" i="40" s="1"/>
  <c r="S108" i="40" a="1"/>
  <c r="S108" i="40" s="1"/>
  <c r="R108" i="40" a="1"/>
  <c r="R108" i="40" s="1"/>
  <c r="Q108" i="40" a="1"/>
  <c r="Q108" i="40" s="1"/>
  <c r="P108" i="40" a="1"/>
  <c r="P108" i="40" s="1"/>
  <c r="O108" i="40" a="1"/>
  <c r="O108" i="40" s="1"/>
  <c r="N108" i="40" a="1"/>
  <c r="N108" i="40" s="1"/>
  <c r="M108" i="40" a="1"/>
  <c r="M108" i="40" s="1"/>
  <c r="L108" i="40" a="1"/>
  <c r="L108" i="40" s="1"/>
  <c r="K108" i="40" a="1"/>
  <c r="K108" i="40" s="1"/>
  <c r="J108" i="40" a="1"/>
  <c r="J108" i="40" s="1"/>
  <c r="I108" i="40" a="1"/>
  <c r="I108" i="40" s="1"/>
  <c r="H108" i="40" a="1"/>
  <c r="H108" i="40" s="1"/>
  <c r="S107" i="40" a="1"/>
  <c r="S107" i="40" s="1"/>
  <c r="R107" i="40" a="1"/>
  <c r="R107" i="40" s="1"/>
  <c r="Q107" i="40" a="1"/>
  <c r="Q107" i="40" s="1"/>
  <c r="P107" i="40" a="1"/>
  <c r="P107" i="40" s="1"/>
  <c r="O107" i="40" a="1"/>
  <c r="O107" i="40" s="1"/>
  <c r="N107" i="40" a="1"/>
  <c r="N107" i="40" s="1"/>
  <c r="M107" i="40" a="1"/>
  <c r="M107" i="40"/>
  <c r="L107" i="40" a="1"/>
  <c r="L107" i="40" s="1"/>
  <c r="K107" i="40" a="1"/>
  <c r="K107" i="40" s="1"/>
  <c r="J107" i="40" a="1"/>
  <c r="J107" i="40" s="1"/>
  <c r="I107" i="40" a="1"/>
  <c r="I107" i="40"/>
  <c r="H107" i="40" a="1"/>
  <c r="H107" i="40" s="1"/>
  <c r="S106" i="40" a="1"/>
  <c r="S106" i="40" s="1"/>
  <c r="R106" i="40" a="1"/>
  <c r="R106" i="40" s="1"/>
  <c r="Q106" i="40" a="1"/>
  <c r="Q106" i="40" s="1"/>
  <c r="P106" i="40" a="1"/>
  <c r="P106" i="40" s="1"/>
  <c r="O106" i="40" a="1"/>
  <c r="O106" i="40" s="1"/>
  <c r="N106" i="40" a="1"/>
  <c r="N106" i="40" s="1"/>
  <c r="M106" i="40" a="1"/>
  <c r="M106" i="40" s="1"/>
  <c r="L106" i="40" a="1"/>
  <c r="L106" i="40" s="1"/>
  <c r="K106" i="40" a="1"/>
  <c r="K106" i="40" s="1"/>
  <c r="J106" i="40" a="1"/>
  <c r="J106" i="40" s="1"/>
  <c r="I106" i="40" a="1"/>
  <c r="I106" i="40" s="1"/>
  <c r="H106" i="40" a="1"/>
  <c r="H106" i="40" s="1"/>
  <c r="S105" i="40" a="1"/>
  <c r="S105" i="40" s="1"/>
  <c r="R105" i="40" a="1"/>
  <c r="R105" i="40" s="1"/>
  <c r="Q105" i="40" a="1"/>
  <c r="Q105" i="40" s="1"/>
  <c r="P105" i="40" a="1"/>
  <c r="P105" i="40" s="1"/>
  <c r="O105" i="40" a="1"/>
  <c r="O105" i="40" s="1"/>
  <c r="N105" i="40" a="1"/>
  <c r="N105" i="40" s="1"/>
  <c r="M105" i="40" a="1"/>
  <c r="M105" i="40" s="1"/>
  <c r="L105" i="40" a="1"/>
  <c r="L105" i="40"/>
  <c r="K105" i="40" a="1"/>
  <c r="K105" i="40" s="1"/>
  <c r="J105" i="40" a="1"/>
  <c r="J105" i="40" s="1"/>
  <c r="I105" i="40" a="1"/>
  <c r="I105" i="40" s="1"/>
  <c r="H105" i="40" a="1"/>
  <c r="H105" i="40"/>
  <c r="S104" i="40" a="1"/>
  <c r="S104" i="40" s="1"/>
  <c r="R104" i="40" a="1"/>
  <c r="R104" i="40" s="1"/>
  <c r="Q104" i="40" a="1"/>
  <c r="Q104" i="40" s="1"/>
  <c r="P104" i="40" a="1"/>
  <c r="P104" i="40" s="1"/>
  <c r="O104" i="40" a="1"/>
  <c r="O104" i="40" s="1"/>
  <c r="N104" i="40" a="1"/>
  <c r="N104" i="40" s="1"/>
  <c r="M104" i="40" a="1"/>
  <c r="M104" i="40" s="1"/>
  <c r="L104" i="40" a="1"/>
  <c r="L104" i="40" s="1"/>
  <c r="K104" i="40" a="1"/>
  <c r="K104" i="40" s="1"/>
  <c r="J104" i="40" a="1"/>
  <c r="J104" i="40" s="1"/>
  <c r="I104" i="40" a="1"/>
  <c r="I104" i="40" s="1"/>
  <c r="H104" i="40" a="1"/>
  <c r="H104" i="40" s="1"/>
  <c r="T104" i="40" s="1"/>
  <c r="S103" i="40" a="1"/>
  <c r="S103" i="40"/>
  <c r="R103" i="40" a="1"/>
  <c r="R103" i="40"/>
  <c r="Q103" i="40" a="1"/>
  <c r="Q103" i="40"/>
  <c r="P103" i="40" a="1"/>
  <c r="P103" i="40"/>
  <c r="O103" i="40" a="1"/>
  <c r="O103" i="40"/>
  <c r="N103" i="40" a="1"/>
  <c r="N103" i="40"/>
  <c r="M103" i="40" a="1"/>
  <c r="M103" i="40"/>
  <c r="L103" i="40" a="1"/>
  <c r="L103" i="40" s="1"/>
  <c r="K103" i="40" a="1"/>
  <c r="K103" i="40" s="1"/>
  <c r="J103" i="40" a="1"/>
  <c r="J103" i="40" s="1"/>
  <c r="I103" i="40" a="1"/>
  <c r="I103" i="40"/>
  <c r="H103" i="40" a="1"/>
  <c r="H103" i="40" s="1"/>
  <c r="S102" i="40" a="1"/>
  <c r="S102" i="40" s="1"/>
  <c r="R102" i="40" a="1"/>
  <c r="R102" i="40" s="1"/>
  <c r="Q102" i="40" a="1"/>
  <c r="Q102" i="40" s="1"/>
  <c r="P102" i="40" a="1"/>
  <c r="P102" i="40" s="1"/>
  <c r="O102" i="40" a="1"/>
  <c r="O102" i="40" s="1"/>
  <c r="N102" i="40" a="1"/>
  <c r="N102" i="40" s="1"/>
  <c r="M102" i="40" a="1"/>
  <c r="M102" i="40" s="1"/>
  <c r="L102" i="40" a="1"/>
  <c r="L102" i="40" s="1"/>
  <c r="K102" i="40" a="1"/>
  <c r="K102" i="40" s="1"/>
  <c r="J102" i="40" a="1"/>
  <c r="J102" i="40" s="1"/>
  <c r="I102" i="40" a="1"/>
  <c r="I102" i="40" s="1"/>
  <c r="H102" i="40" a="1"/>
  <c r="H102" i="40" s="1"/>
  <c r="S101" i="40" a="1"/>
  <c r="S101" i="40" s="1"/>
  <c r="R101" i="40" a="1"/>
  <c r="R101" i="40" s="1"/>
  <c r="Q101" i="40" a="1"/>
  <c r="Q101" i="40" s="1"/>
  <c r="P101" i="40" a="1"/>
  <c r="P101" i="40" s="1"/>
  <c r="O101" i="40" a="1"/>
  <c r="O101" i="40" s="1"/>
  <c r="N101" i="40" a="1"/>
  <c r="N101" i="40" s="1"/>
  <c r="M101" i="40" a="1"/>
  <c r="M101" i="40" s="1"/>
  <c r="L101" i="40" a="1"/>
  <c r="L101" i="40" s="1"/>
  <c r="K101" i="40" a="1"/>
  <c r="K101" i="40" s="1"/>
  <c r="J101" i="40" a="1"/>
  <c r="J101" i="40" s="1"/>
  <c r="I101" i="40" a="1"/>
  <c r="I101" i="40" s="1"/>
  <c r="H101" i="40" a="1"/>
  <c r="H101" i="40" s="1"/>
  <c r="T101" i="40" s="1"/>
  <c r="S100" i="40" a="1"/>
  <c r="S100" i="40" s="1"/>
  <c r="R100" i="40" a="1"/>
  <c r="R100" i="40" s="1"/>
  <c r="Q100" i="40" a="1"/>
  <c r="Q100" i="40" s="1"/>
  <c r="P100" i="40" a="1"/>
  <c r="P100" i="40" s="1"/>
  <c r="O100" i="40" a="1"/>
  <c r="O100" i="40" s="1"/>
  <c r="N100" i="40" a="1"/>
  <c r="N100" i="40" s="1"/>
  <c r="M100" i="40" a="1"/>
  <c r="M100" i="40" s="1"/>
  <c r="L100" i="40" a="1"/>
  <c r="L100" i="40" s="1"/>
  <c r="K100" i="40" a="1"/>
  <c r="K100" i="40" s="1"/>
  <c r="J100" i="40" a="1"/>
  <c r="J100" i="40" s="1"/>
  <c r="I100" i="40" a="1"/>
  <c r="I100" i="40" s="1"/>
  <c r="H100" i="40" a="1"/>
  <c r="H100" i="40" s="1"/>
  <c r="S99" i="40" a="1"/>
  <c r="S99" i="40" s="1"/>
  <c r="R99" i="40" a="1"/>
  <c r="R99" i="40" s="1"/>
  <c r="Q99" i="40" a="1"/>
  <c r="Q99" i="40" s="1"/>
  <c r="P99" i="40" a="1"/>
  <c r="P99" i="40" s="1"/>
  <c r="O99" i="40" a="1"/>
  <c r="O99" i="40" s="1"/>
  <c r="N99" i="40" a="1"/>
  <c r="N99" i="40" s="1"/>
  <c r="M99" i="40" a="1"/>
  <c r="M99" i="40" s="1"/>
  <c r="L99" i="40" a="1"/>
  <c r="L99" i="40" s="1"/>
  <c r="K99" i="40" a="1"/>
  <c r="K99" i="40" s="1"/>
  <c r="J99" i="40" a="1"/>
  <c r="J99" i="40" s="1"/>
  <c r="I99" i="40" a="1"/>
  <c r="I99" i="40" s="1"/>
  <c r="H99" i="40" a="1"/>
  <c r="H99" i="40" s="1"/>
  <c r="T99" i="40" s="1"/>
  <c r="S98" i="40" a="1"/>
  <c r="S98" i="40" s="1"/>
  <c r="R98" i="40" a="1"/>
  <c r="R98" i="40" s="1"/>
  <c r="Q98" i="40" a="1"/>
  <c r="Q98" i="40" s="1"/>
  <c r="P98" i="40" a="1"/>
  <c r="P98" i="40" s="1"/>
  <c r="O98" i="40" a="1"/>
  <c r="O98" i="40" s="1"/>
  <c r="N98" i="40" a="1"/>
  <c r="N98" i="40" s="1"/>
  <c r="M98" i="40" a="1"/>
  <c r="M98" i="40" s="1"/>
  <c r="L98" i="40" a="1"/>
  <c r="L98" i="40" s="1"/>
  <c r="K98" i="40" a="1"/>
  <c r="K98" i="40" s="1"/>
  <c r="J98" i="40" a="1"/>
  <c r="J98" i="40" s="1"/>
  <c r="I98" i="40" a="1"/>
  <c r="I98" i="40" s="1"/>
  <c r="H98" i="40" a="1"/>
  <c r="H98" i="40" s="1"/>
  <c r="S97" i="40" a="1"/>
  <c r="S97" i="40" s="1"/>
  <c r="R97" i="40" a="1"/>
  <c r="R97" i="40" s="1"/>
  <c r="Q97" i="40" a="1"/>
  <c r="Q97" i="40" s="1"/>
  <c r="P97" i="40" a="1"/>
  <c r="P97" i="40" s="1"/>
  <c r="O97" i="40" a="1"/>
  <c r="O97" i="40" s="1"/>
  <c r="N97" i="40" a="1"/>
  <c r="N97" i="40" s="1"/>
  <c r="M97" i="40" a="1"/>
  <c r="M97" i="40" s="1"/>
  <c r="L97" i="40" a="1"/>
  <c r="L97" i="40" s="1"/>
  <c r="K97" i="40" a="1"/>
  <c r="K97" i="40" s="1"/>
  <c r="J97" i="40" a="1"/>
  <c r="J97" i="40" s="1"/>
  <c r="I97" i="40" a="1"/>
  <c r="I97" i="40" s="1"/>
  <c r="H97" i="40" a="1"/>
  <c r="H97" i="40" s="1"/>
  <c r="T97" i="40" s="1"/>
  <c r="S96" i="40" a="1"/>
  <c r="S96" i="40" s="1"/>
  <c r="R96" i="40" a="1"/>
  <c r="R96" i="40" s="1"/>
  <c r="Q96" i="40" a="1"/>
  <c r="Q96" i="40" s="1"/>
  <c r="P96" i="40" a="1"/>
  <c r="P96" i="40" s="1"/>
  <c r="O96" i="40" a="1"/>
  <c r="O96" i="40" s="1"/>
  <c r="N96" i="40" a="1"/>
  <c r="N96" i="40" s="1"/>
  <c r="M96" i="40" a="1"/>
  <c r="M96" i="40" s="1"/>
  <c r="L96" i="40" a="1"/>
  <c r="L96" i="40" s="1"/>
  <c r="K96" i="40" a="1"/>
  <c r="K96" i="40" s="1"/>
  <c r="J96" i="40" a="1"/>
  <c r="J96" i="40" s="1"/>
  <c r="I96" i="40" a="1"/>
  <c r="I96" i="40" s="1"/>
  <c r="H96" i="40" a="1"/>
  <c r="H96" i="40" s="1"/>
  <c r="S95" i="40" a="1"/>
  <c r="S95" i="40" s="1"/>
  <c r="R95" i="40" a="1"/>
  <c r="R95" i="40" s="1"/>
  <c r="Q95" i="40" a="1"/>
  <c r="Q95" i="40" s="1"/>
  <c r="P95" i="40" a="1"/>
  <c r="P95" i="40" s="1"/>
  <c r="O95" i="40" a="1"/>
  <c r="O95" i="40" s="1"/>
  <c r="N95" i="40" a="1"/>
  <c r="N95" i="40" s="1"/>
  <c r="M95" i="40" a="1"/>
  <c r="M95" i="40" s="1"/>
  <c r="L95" i="40" a="1"/>
  <c r="L95" i="40" s="1"/>
  <c r="K95" i="40" a="1"/>
  <c r="K95" i="40"/>
  <c r="J95" i="40" a="1"/>
  <c r="J95" i="40" s="1"/>
  <c r="I95" i="40" a="1"/>
  <c r="I95" i="40" s="1"/>
  <c r="H95" i="40" a="1"/>
  <c r="H95" i="40" s="1"/>
  <c r="S94" i="40" a="1"/>
  <c r="S94" i="40" s="1"/>
  <c r="R94" i="40" a="1"/>
  <c r="R94" i="40" s="1"/>
  <c r="Q94" i="40" a="1"/>
  <c r="Q94" i="40" s="1"/>
  <c r="P94" i="40" a="1"/>
  <c r="P94" i="40" s="1"/>
  <c r="O94" i="40" a="1"/>
  <c r="O94" i="40" s="1"/>
  <c r="N94" i="40" a="1"/>
  <c r="N94" i="40" s="1"/>
  <c r="M94" i="40" a="1"/>
  <c r="M94" i="40" s="1"/>
  <c r="L94" i="40" a="1"/>
  <c r="L94" i="40" s="1"/>
  <c r="K94" i="40" a="1"/>
  <c r="K94" i="40" s="1"/>
  <c r="J94" i="40" a="1"/>
  <c r="J94" i="40" s="1"/>
  <c r="I94" i="40" a="1"/>
  <c r="I94" i="40" s="1"/>
  <c r="H94" i="40" a="1"/>
  <c r="H94" i="40" s="1"/>
  <c r="S93" i="40" a="1"/>
  <c r="S93" i="40" s="1"/>
  <c r="R93" i="40" a="1"/>
  <c r="R93" i="40" s="1"/>
  <c r="Q93" i="40" a="1"/>
  <c r="Q93" i="40" s="1"/>
  <c r="P93" i="40" a="1"/>
  <c r="P93" i="40"/>
  <c r="O93" i="40" a="1"/>
  <c r="O93" i="40" s="1"/>
  <c r="N93" i="40" a="1"/>
  <c r="N93" i="40" s="1"/>
  <c r="M93" i="40" a="1"/>
  <c r="M93" i="40" s="1"/>
  <c r="L93" i="40" a="1"/>
  <c r="L93" i="40"/>
  <c r="K93" i="40" a="1"/>
  <c r="K93" i="40" s="1"/>
  <c r="J93" i="40" a="1"/>
  <c r="J93" i="40" s="1"/>
  <c r="I93" i="40" a="1"/>
  <c r="I93" i="40" s="1"/>
  <c r="H93" i="40" a="1"/>
  <c r="H93" i="40"/>
  <c r="S92" i="40" a="1"/>
  <c r="S92" i="40" s="1"/>
  <c r="R92" i="40" a="1"/>
  <c r="R92" i="40" s="1"/>
  <c r="Q92" i="40" a="1"/>
  <c r="Q92" i="40" s="1"/>
  <c r="P92" i="40" a="1"/>
  <c r="P92" i="40" s="1"/>
  <c r="O92" i="40" a="1"/>
  <c r="O92" i="40" s="1"/>
  <c r="N92" i="40" a="1"/>
  <c r="N92" i="40" s="1"/>
  <c r="M92" i="40" a="1"/>
  <c r="M92" i="40" s="1"/>
  <c r="L92" i="40" a="1"/>
  <c r="L92" i="40" s="1"/>
  <c r="K92" i="40" a="1"/>
  <c r="K92" i="40" s="1"/>
  <c r="J92" i="40" a="1"/>
  <c r="J92" i="40" s="1"/>
  <c r="I92" i="40" a="1"/>
  <c r="I92" i="40" s="1"/>
  <c r="H92" i="40" a="1"/>
  <c r="H92" i="40" s="1"/>
  <c r="T92" i="40" s="1"/>
  <c r="S91" i="40" a="1"/>
  <c r="S91" i="40"/>
  <c r="R91" i="40" a="1"/>
  <c r="R91" i="40" s="1"/>
  <c r="Q91" i="40" a="1"/>
  <c r="Q91" i="40" s="1"/>
  <c r="P91" i="40" a="1"/>
  <c r="P91" i="40" s="1"/>
  <c r="O91" i="40" a="1"/>
  <c r="O91" i="40"/>
  <c r="N91" i="40" a="1"/>
  <c r="N91" i="40" s="1"/>
  <c r="M91" i="40" a="1"/>
  <c r="M91" i="40" s="1"/>
  <c r="L91" i="40" a="1"/>
  <c r="L91" i="40" s="1"/>
  <c r="K91" i="40" a="1"/>
  <c r="K91" i="40"/>
  <c r="J91" i="40" a="1"/>
  <c r="J91" i="40" s="1"/>
  <c r="I91" i="40" a="1"/>
  <c r="I91" i="40" s="1"/>
  <c r="H91" i="40" a="1"/>
  <c r="H91" i="40" s="1"/>
  <c r="S90" i="40" a="1"/>
  <c r="S90" i="40" s="1"/>
  <c r="R90" i="40" a="1"/>
  <c r="R90" i="40" s="1"/>
  <c r="Q90" i="40" a="1"/>
  <c r="Q90" i="40" s="1"/>
  <c r="P90" i="40" a="1"/>
  <c r="P90" i="40" s="1"/>
  <c r="O90" i="40" a="1"/>
  <c r="O90" i="40" s="1"/>
  <c r="N90" i="40" a="1"/>
  <c r="N90" i="40" s="1"/>
  <c r="M90" i="40" a="1"/>
  <c r="M90" i="40" s="1"/>
  <c r="L90" i="40" a="1"/>
  <c r="L90" i="40" s="1"/>
  <c r="K90" i="40" a="1"/>
  <c r="K90" i="40" s="1"/>
  <c r="J90" i="40" a="1"/>
  <c r="J90" i="40" s="1"/>
  <c r="I90" i="40" a="1"/>
  <c r="I90" i="40" s="1"/>
  <c r="H90" i="40" a="1"/>
  <c r="H90" i="40" s="1"/>
  <c r="S89" i="40" a="1"/>
  <c r="S89" i="40"/>
  <c r="R89" i="40" a="1"/>
  <c r="R89" i="40"/>
  <c r="Q89" i="40" a="1"/>
  <c r="Q89" i="40"/>
  <c r="P89" i="40" a="1"/>
  <c r="P89" i="40"/>
  <c r="O89" i="40" a="1"/>
  <c r="O89" i="40"/>
  <c r="N89" i="40" a="1"/>
  <c r="N89" i="40"/>
  <c r="M89" i="40" a="1"/>
  <c r="M89" i="40"/>
  <c r="L89" i="40" a="1"/>
  <c r="L89" i="40"/>
  <c r="K89" i="40" a="1"/>
  <c r="K89" i="40"/>
  <c r="J89" i="40" a="1"/>
  <c r="J89" i="40"/>
  <c r="I89" i="40" a="1"/>
  <c r="I89" i="40"/>
  <c r="H89" i="40" a="1"/>
  <c r="H89" i="40"/>
  <c r="S88" i="40" a="1"/>
  <c r="S88" i="40" s="1"/>
  <c r="R88" i="40" a="1"/>
  <c r="R88" i="40" s="1"/>
  <c r="Q88" i="40" a="1"/>
  <c r="Q88" i="40" s="1"/>
  <c r="P88" i="40" a="1"/>
  <c r="P88" i="40" s="1"/>
  <c r="O88" i="40" a="1"/>
  <c r="O88" i="40" s="1"/>
  <c r="N88" i="40" a="1"/>
  <c r="N88" i="40" s="1"/>
  <c r="M88" i="40" a="1"/>
  <c r="M88" i="40" s="1"/>
  <c r="L88" i="40" a="1"/>
  <c r="L88" i="40" s="1"/>
  <c r="K88" i="40" a="1"/>
  <c r="K88" i="40" s="1"/>
  <c r="J88" i="40" a="1"/>
  <c r="J88" i="40" s="1"/>
  <c r="I88" i="40" a="1"/>
  <c r="I88" i="40" s="1"/>
  <c r="H88" i="40" a="1"/>
  <c r="H88" i="40" s="1"/>
  <c r="S87" i="40" a="1"/>
  <c r="S87" i="40"/>
  <c r="R87" i="40" a="1"/>
  <c r="R87" i="40"/>
  <c r="Q87" i="40" a="1"/>
  <c r="Q87" i="40"/>
  <c r="P87" i="40" a="1"/>
  <c r="P87" i="40"/>
  <c r="O87" i="40" a="1"/>
  <c r="O87" i="40"/>
  <c r="N87" i="40" a="1"/>
  <c r="N87" i="40"/>
  <c r="M87" i="40" a="1"/>
  <c r="M87" i="40"/>
  <c r="L87" i="40" a="1"/>
  <c r="L87" i="40"/>
  <c r="K87" i="40" a="1"/>
  <c r="K87" i="40"/>
  <c r="J87" i="40" a="1"/>
  <c r="J87" i="40"/>
  <c r="I87" i="40" a="1"/>
  <c r="I87" i="40"/>
  <c r="H87" i="40" a="1"/>
  <c r="H87" i="40"/>
  <c r="S86" i="40" a="1"/>
  <c r="S86" i="40" s="1"/>
  <c r="R86" i="40" a="1"/>
  <c r="R86" i="40" s="1"/>
  <c r="Q86" i="40" a="1"/>
  <c r="Q86" i="40" s="1"/>
  <c r="P86" i="40" a="1"/>
  <c r="P86" i="40" s="1"/>
  <c r="O86" i="40" a="1"/>
  <c r="O86" i="40" s="1"/>
  <c r="N86" i="40" a="1"/>
  <c r="N86" i="40" s="1"/>
  <c r="M86" i="40" a="1"/>
  <c r="M86" i="40" s="1"/>
  <c r="L86" i="40" a="1"/>
  <c r="L86" i="40" s="1"/>
  <c r="K86" i="40" a="1"/>
  <c r="K86" i="40" s="1"/>
  <c r="J86" i="40" a="1"/>
  <c r="J86" i="40" s="1"/>
  <c r="I86" i="40" a="1"/>
  <c r="I86" i="40" s="1"/>
  <c r="H86" i="40" a="1"/>
  <c r="H86" i="40" s="1"/>
  <c r="S85" i="40" a="1"/>
  <c r="S85" i="40"/>
  <c r="R85" i="40" a="1"/>
  <c r="R85" i="40"/>
  <c r="Q85" i="40" a="1"/>
  <c r="Q85" i="40"/>
  <c r="P85" i="40" a="1"/>
  <c r="P85" i="40"/>
  <c r="O85" i="40" a="1"/>
  <c r="O85" i="40"/>
  <c r="N85" i="40" a="1"/>
  <c r="N85" i="40"/>
  <c r="M85" i="40" a="1"/>
  <c r="M85" i="40"/>
  <c r="L85" i="40" a="1"/>
  <c r="L85" i="40"/>
  <c r="K85" i="40" a="1"/>
  <c r="K85" i="40"/>
  <c r="J85" i="40" a="1"/>
  <c r="J85" i="40"/>
  <c r="I85" i="40" a="1"/>
  <c r="I85" i="40"/>
  <c r="H85" i="40" a="1"/>
  <c r="H85" i="40"/>
  <c r="S84" i="40" a="1"/>
  <c r="S84" i="40" s="1"/>
  <c r="R84" i="40" a="1"/>
  <c r="R84" i="40" s="1"/>
  <c r="Q84" i="40" a="1"/>
  <c r="Q84" i="40" s="1"/>
  <c r="P84" i="40" a="1"/>
  <c r="P84" i="40" s="1"/>
  <c r="O84" i="40" a="1"/>
  <c r="O84" i="40" s="1"/>
  <c r="N84" i="40" a="1"/>
  <c r="N84" i="40" s="1"/>
  <c r="M84" i="40" a="1"/>
  <c r="M84" i="40" s="1"/>
  <c r="L84" i="40" a="1"/>
  <c r="L84" i="40" s="1"/>
  <c r="K84" i="40" a="1"/>
  <c r="K84" i="40" s="1"/>
  <c r="J84" i="40" a="1"/>
  <c r="J84" i="40" s="1"/>
  <c r="I84" i="40" a="1"/>
  <c r="I84" i="40" s="1"/>
  <c r="H84" i="40" a="1"/>
  <c r="H84" i="40" s="1"/>
  <c r="S83" i="40" a="1"/>
  <c r="S83" i="40"/>
  <c r="R83" i="40" a="1"/>
  <c r="R83" i="40"/>
  <c r="Q83" i="40" a="1"/>
  <c r="Q83" i="40"/>
  <c r="P83" i="40" a="1"/>
  <c r="P83" i="40"/>
  <c r="O83" i="40" a="1"/>
  <c r="O83" i="40"/>
  <c r="N83" i="40" a="1"/>
  <c r="N83" i="40"/>
  <c r="M83" i="40" a="1"/>
  <c r="M83" i="40"/>
  <c r="L83" i="40" a="1"/>
  <c r="L83" i="40"/>
  <c r="K83" i="40" a="1"/>
  <c r="K83" i="40"/>
  <c r="J83" i="40" a="1"/>
  <c r="J83" i="40"/>
  <c r="I83" i="40" a="1"/>
  <c r="I83" i="40"/>
  <c r="H83" i="40" a="1"/>
  <c r="H83" i="40"/>
  <c r="S82" i="40" a="1"/>
  <c r="S82" i="40" s="1"/>
  <c r="R82" i="40" a="1"/>
  <c r="R82" i="40" s="1"/>
  <c r="Q82" i="40" a="1"/>
  <c r="Q82" i="40" s="1"/>
  <c r="P82" i="40" a="1"/>
  <c r="P82" i="40" s="1"/>
  <c r="O82" i="40" a="1"/>
  <c r="O82" i="40" s="1"/>
  <c r="N82" i="40" a="1"/>
  <c r="N82" i="40" s="1"/>
  <c r="M82" i="40" a="1"/>
  <c r="M82" i="40" s="1"/>
  <c r="L82" i="40" a="1"/>
  <c r="L82" i="40" s="1"/>
  <c r="K82" i="40" a="1"/>
  <c r="K82" i="40" s="1"/>
  <c r="J82" i="40" a="1"/>
  <c r="J82" i="40" s="1"/>
  <c r="I82" i="40" a="1"/>
  <c r="I82" i="40" s="1"/>
  <c r="H82" i="40" a="1"/>
  <c r="H82" i="40" s="1"/>
  <c r="S81" i="40" a="1"/>
  <c r="S81" i="40"/>
  <c r="R81" i="40" a="1"/>
  <c r="R81" i="40"/>
  <c r="Q81" i="40" a="1"/>
  <c r="Q81" i="40"/>
  <c r="P81" i="40" a="1"/>
  <c r="P81" i="40"/>
  <c r="O81" i="40" a="1"/>
  <c r="O81" i="40"/>
  <c r="N81" i="40" a="1"/>
  <c r="N81" i="40"/>
  <c r="M81" i="40" a="1"/>
  <c r="M81" i="40"/>
  <c r="L81" i="40" a="1"/>
  <c r="L81" i="40"/>
  <c r="K81" i="40" a="1"/>
  <c r="K81" i="40"/>
  <c r="J81" i="40" a="1"/>
  <c r="J81" i="40"/>
  <c r="I81" i="40" a="1"/>
  <c r="I81" i="40"/>
  <c r="H81" i="40" a="1"/>
  <c r="H81" i="40"/>
  <c r="S80" i="40" a="1"/>
  <c r="S80" i="40" s="1"/>
  <c r="R80" i="40" a="1"/>
  <c r="R80" i="40" s="1"/>
  <c r="Q80" i="40" a="1"/>
  <c r="Q80" i="40" s="1"/>
  <c r="P80" i="40" a="1"/>
  <c r="P80" i="40" s="1"/>
  <c r="O80" i="40" a="1"/>
  <c r="O80" i="40" s="1"/>
  <c r="N80" i="40" a="1"/>
  <c r="N80" i="40" s="1"/>
  <c r="M80" i="40" a="1"/>
  <c r="M80" i="40" s="1"/>
  <c r="L80" i="40" a="1"/>
  <c r="L80" i="40" s="1"/>
  <c r="K80" i="40" a="1"/>
  <c r="K80" i="40" s="1"/>
  <c r="J80" i="40" a="1"/>
  <c r="J80" i="40" s="1"/>
  <c r="I80" i="40" a="1"/>
  <c r="I80" i="40" s="1"/>
  <c r="H80" i="40" a="1"/>
  <c r="H80" i="40" s="1"/>
  <c r="S79" i="40" a="1"/>
  <c r="S79" i="40"/>
  <c r="R79" i="40" a="1"/>
  <c r="R79" i="40"/>
  <c r="Q79" i="40" a="1"/>
  <c r="Q79" i="40"/>
  <c r="P79" i="40" a="1"/>
  <c r="P79" i="40"/>
  <c r="O79" i="40" a="1"/>
  <c r="O79" i="40"/>
  <c r="N79" i="40" a="1"/>
  <c r="N79" i="40"/>
  <c r="M79" i="40" a="1"/>
  <c r="M79" i="40"/>
  <c r="L79" i="40" a="1"/>
  <c r="L79" i="40"/>
  <c r="K79" i="40" a="1"/>
  <c r="K79" i="40"/>
  <c r="J79" i="40" a="1"/>
  <c r="J79" i="40"/>
  <c r="I79" i="40" a="1"/>
  <c r="I79" i="40"/>
  <c r="H79" i="40" a="1"/>
  <c r="H79" i="40"/>
  <c r="S78" i="40" a="1"/>
  <c r="S78" i="40" s="1"/>
  <c r="R78" i="40" a="1"/>
  <c r="R78" i="40" s="1"/>
  <c r="Q78" i="40" a="1"/>
  <c r="Q78" i="40" s="1"/>
  <c r="P78" i="40" a="1"/>
  <c r="P78" i="40" s="1"/>
  <c r="O78" i="40" a="1"/>
  <c r="O78" i="40" s="1"/>
  <c r="N78" i="40" a="1"/>
  <c r="N78" i="40" s="1"/>
  <c r="M78" i="40" a="1"/>
  <c r="M78" i="40" s="1"/>
  <c r="L78" i="40" a="1"/>
  <c r="L78" i="40" s="1"/>
  <c r="K78" i="40" a="1"/>
  <c r="K78" i="40" s="1"/>
  <c r="J78" i="40" a="1"/>
  <c r="J78" i="40" s="1"/>
  <c r="I78" i="40" a="1"/>
  <c r="I78" i="40" s="1"/>
  <c r="H78" i="40" a="1"/>
  <c r="H78" i="40" s="1"/>
  <c r="S77" i="40" a="1"/>
  <c r="S77" i="40"/>
  <c r="R77" i="40" a="1"/>
  <c r="R77" i="40"/>
  <c r="Q77" i="40" a="1"/>
  <c r="Q77" i="40"/>
  <c r="P77" i="40" a="1"/>
  <c r="P77" i="40"/>
  <c r="O77" i="40" a="1"/>
  <c r="O77" i="40"/>
  <c r="N77" i="40" a="1"/>
  <c r="N77" i="40"/>
  <c r="M77" i="40" a="1"/>
  <c r="M77" i="40"/>
  <c r="L77" i="40" a="1"/>
  <c r="L77" i="40"/>
  <c r="K77" i="40" a="1"/>
  <c r="K77" i="40"/>
  <c r="J77" i="40" a="1"/>
  <c r="J77" i="40"/>
  <c r="I77" i="40" a="1"/>
  <c r="I77" i="40"/>
  <c r="H77" i="40" a="1"/>
  <c r="H77" i="40"/>
  <c r="S76" i="40" a="1"/>
  <c r="S76" i="40" s="1"/>
  <c r="R76" i="40" a="1"/>
  <c r="R76" i="40" s="1"/>
  <c r="Q76" i="40" a="1"/>
  <c r="Q76" i="40" s="1"/>
  <c r="P76" i="40" a="1"/>
  <c r="P76" i="40" s="1"/>
  <c r="O76" i="40" a="1"/>
  <c r="O76" i="40" s="1"/>
  <c r="N76" i="40" a="1"/>
  <c r="N76" i="40" s="1"/>
  <c r="M76" i="40" a="1"/>
  <c r="M76" i="40" s="1"/>
  <c r="L76" i="40" a="1"/>
  <c r="L76" i="40" s="1"/>
  <c r="K76" i="40" a="1"/>
  <c r="K76" i="40" s="1"/>
  <c r="J76" i="40" a="1"/>
  <c r="J76" i="40" s="1"/>
  <c r="I76" i="40" a="1"/>
  <c r="I76" i="40" s="1"/>
  <c r="H76" i="40" a="1"/>
  <c r="H76" i="40" s="1"/>
  <c r="S75" i="40" a="1"/>
  <c r="S75" i="40"/>
  <c r="R75" i="40" a="1"/>
  <c r="R75" i="40"/>
  <c r="Q75" i="40" a="1"/>
  <c r="Q75" i="40"/>
  <c r="P75" i="40" a="1"/>
  <c r="P75" i="40"/>
  <c r="O75" i="40" a="1"/>
  <c r="O75" i="40"/>
  <c r="N75" i="40" a="1"/>
  <c r="N75" i="40"/>
  <c r="M75" i="40" a="1"/>
  <c r="M75" i="40"/>
  <c r="L75" i="40" a="1"/>
  <c r="L75" i="40"/>
  <c r="K75" i="40" a="1"/>
  <c r="K75" i="40"/>
  <c r="J75" i="40" a="1"/>
  <c r="J75" i="40"/>
  <c r="I75" i="40" a="1"/>
  <c r="I75" i="40"/>
  <c r="H75" i="40" a="1"/>
  <c r="H75" i="40"/>
  <c r="S74" i="40" a="1"/>
  <c r="S74" i="40" s="1"/>
  <c r="R74" i="40" a="1"/>
  <c r="R74" i="40" s="1"/>
  <c r="Q74" i="40" a="1"/>
  <c r="Q74" i="40" s="1"/>
  <c r="P74" i="40" a="1"/>
  <c r="P74" i="40" s="1"/>
  <c r="O74" i="40" a="1"/>
  <c r="O74" i="40" s="1"/>
  <c r="N74" i="40" a="1"/>
  <c r="N74" i="40" s="1"/>
  <c r="M74" i="40" a="1"/>
  <c r="M74" i="40" s="1"/>
  <c r="L74" i="40" a="1"/>
  <c r="L74" i="40" s="1"/>
  <c r="K74" i="40" a="1"/>
  <c r="K74" i="40" s="1"/>
  <c r="J74" i="40" a="1"/>
  <c r="J74" i="40" s="1"/>
  <c r="I74" i="40" a="1"/>
  <c r="I74" i="40" s="1"/>
  <c r="H74" i="40" a="1"/>
  <c r="H74" i="40" s="1"/>
  <c r="S73" i="40" a="1"/>
  <c r="S73" i="40"/>
  <c r="R73" i="40" a="1"/>
  <c r="R73" i="40"/>
  <c r="Q73" i="40" a="1"/>
  <c r="Q73" i="40"/>
  <c r="P73" i="40" a="1"/>
  <c r="P73" i="40"/>
  <c r="O73" i="40" a="1"/>
  <c r="O73" i="40"/>
  <c r="N73" i="40" a="1"/>
  <c r="N73" i="40"/>
  <c r="M73" i="40" a="1"/>
  <c r="M73" i="40"/>
  <c r="L73" i="40" a="1"/>
  <c r="L73" i="40"/>
  <c r="K73" i="40" a="1"/>
  <c r="K73" i="40"/>
  <c r="J73" i="40" a="1"/>
  <c r="J73" i="40"/>
  <c r="I73" i="40" a="1"/>
  <c r="I73" i="40"/>
  <c r="H73" i="40" a="1"/>
  <c r="H73" i="40"/>
  <c r="S72" i="40" a="1"/>
  <c r="S72" i="40" s="1"/>
  <c r="R72" i="40" a="1"/>
  <c r="R72" i="40" s="1"/>
  <c r="Q72" i="40" a="1"/>
  <c r="Q72" i="40" s="1"/>
  <c r="P72" i="40" a="1"/>
  <c r="P72" i="40" s="1"/>
  <c r="O72" i="40" a="1"/>
  <c r="O72" i="40" s="1"/>
  <c r="N72" i="40" a="1"/>
  <c r="N72" i="40" s="1"/>
  <c r="M72" i="40" a="1"/>
  <c r="M72" i="40" s="1"/>
  <c r="L72" i="40" a="1"/>
  <c r="L72" i="40" s="1"/>
  <c r="K72" i="40" a="1"/>
  <c r="K72" i="40" s="1"/>
  <c r="J72" i="40" a="1"/>
  <c r="J72" i="40" s="1"/>
  <c r="I72" i="40" a="1"/>
  <c r="I72" i="40" s="1"/>
  <c r="H72" i="40" a="1"/>
  <c r="H72" i="40" s="1"/>
  <c r="S71" i="40" a="1"/>
  <c r="S71" i="40"/>
  <c r="R71" i="40" a="1"/>
  <c r="R71" i="40"/>
  <c r="Q71" i="40" a="1"/>
  <c r="Q71" i="40"/>
  <c r="P71" i="40" a="1"/>
  <c r="P71" i="40"/>
  <c r="O71" i="40" a="1"/>
  <c r="O71" i="40"/>
  <c r="N71" i="40" a="1"/>
  <c r="N71" i="40"/>
  <c r="M71" i="40" a="1"/>
  <c r="M71" i="40"/>
  <c r="L71" i="40" a="1"/>
  <c r="L71" i="40"/>
  <c r="K71" i="40" a="1"/>
  <c r="K71" i="40"/>
  <c r="J71" i="40" a="1"/>
  <c r="J71" i="40"/>
  <c r="I71" i="40" a="1"/>
  <c r="I71" i="40"/>
  <c r="H71" i="40" a="1"/>
  <c r="H71" i="40"/>
  <c r="S70" i="40" a="1"/>
  <c r="S70" i="40" s="1"/>
  <c r="R70" i="40" a="1"/>
  <c r="R70" i="40" s="1"/>
  <c r="Q70" i="40" a="1"/>
  <c r="Q70" i="40" s="1"/>
  <c r="P70" i="40" a="1"/>
  <c r="P70" i="40" s="1"/>
  <c r="O70" i="40" a="1"/>
  <c r="O70" i="40" s="1"/>
  <c r="N70" i="40" a="1"/>
  <c r="N70" i="40" s="1"/>
  <c r="M70" i="40" a="1"/>
  <c r="M70" i="40" s="1"/>
  <c r="L70" i="40" a="1"/>
  <c r="L70" i="40" s="1"/>
  <c r="K70" i="40" a="1"/>
  <c r="K70" i="40" s="1"/>
  <c r="J70" i="40" a="1"/>
  <c r="J70" i="40" s="1"/>
  <c r="I70" i="40" a="1"/>
  <c r="I70" i="40" s="1"/>
  <c r="H70" i="40" a="1"/>
  <c r="H70" i="40" s="1"/>
  <c r="S69" i="40" a="1"/>
  <c r="S69" i="40"/>
  <c r="R69" i="40" a="1"/>
  <c r="R69" i="40"/>
  <c r="Q69" i="40" a="1"/>
  <c r="Q69" i="40"/>
  <c r="P69" i="40" a="1"/>
  <c r="P69" i="40"/>
  <c r="O69" i="40" a="1"/>
  <c r="O69" i="40"/>
  <c r="N69" i="40" a="1"/>
  <c r="N69" i="40"/>
  <c r="M69" i="40" a="1"/>
  <c r="M69" i="40"/>
  <c r="L69" i="40" a="1"/>
  <c r="L69" i="40"/>
  <c r="K69" i="40" a="1"/>
  <c r="K69" i="40"/>
  <c r="J69" i="40" a="1"/>
  <c r="J69" i="40"/>
  <c r="I69" i="40" a="1"/>
  <c r="I69" i="40"/>
  <c r="H69" i="40" a="1"/>
  <c r="H69" i="40"/>
  <c r="S68" i="40" a="1"/>
  <c r="S68" i="40" s="1"/>
  <c r="R68" i="40" a="1"/>
  <c r="R68" i="40" s="1"/>
  <c r="Q68" i="40" a="1"/>
  <c r="Q68" i="40" s="1"/>
  <c r="P68" i="40" a="1"/>
  <c r="P68" i="40" s="1"/>
  <c r="O68" i="40" a="1"/>
  <c r="O68" i="40" s="1"/>
  <c r="N68" i="40" a="1"/>
  <c r="N68" i="40" s="1"/>
  <c r="M68" i="40" a="1"/>
  <c r="M68" i="40" s="1"/>
  <c r="L68" i="40" a="1"/>
  <c r="L68" i="40" s="1"/>
  <c r="K68" i="40" a="1"/>
  <c r="K68" i="40" s="1"/>
  <c r="J68" i="40" a="1"/>
  <c r="J68" i="40" s="1"/>
  <c r="I68" i="40" a="1"/>
  <c r="I68" i="40" s="1"/>
  <c r="H68" i="40" a="1"/>
  <c r="H68" i="40" s="1"/>
  <c r="S67" i="40" a="1"/>
  <c r="S67" i="40"/>
  <c r="R67" i="40" a="1"/>
  <c r="R67" i="40"/>
  <c r="Q67" i="40" a="1"/>
  <c r="Q67" i="40"/>
  <c r="P67" i="40" a="1"/>
  <c r="P67" i="40"/>
  <c r="O67" i="40" a="1"/>
  <c r="O67" i="40"/>
  <c r="N67" i="40" a="1"/>
  <c r="N67" i="40"/>
  <c r="M67" i="40" a="1"/>
  <c r="M67" i="40"/>
  <c r="L67" i="40" a="1"/>
  <c r="L67" i="40"/>
  <c r="K67" i="40" a="1"/>
  <c r="K67" i="40"/>
  <c r="J67" i="40" a="1"/>
  <c r="J67" i="40"/>
  <c r="I67" i="40" a="1"/>
  <c r="I67" i="40"/>
  <c r="H67" i="40" a="1"/>
  <c r="H67" i="40"/>
  <c r="S66" i="40" a="1"/>
  <c r="S66" i="40" s="1"/>
  <c r="R66" i="40" a="1"/>
  <c r="R66" i="40" s="1"/>
  <c r="Q66" i="40" a="1"/>
  <c r="Q66" i="40" s="1"/>
  <c r="P66" i="40" a="1"/>
  <c r="P66" i="40" s="1"/>
  <c r="O66" i="40" a="1"/>
  <c r="O66" i="40" s="1"/>
  <c r="N66" i="40" a="1"/>
  <c r="N66" i="40" s="1"/>
  <c r="M66" i="40" a="1"/>
  <c r="M66" i="40" s="1"/>
  <c r="L66" i="40" a="1"/>
  <c r="L66" i="40" s="1"/>
  <c r="K66" i="40" a="1"/>
  <c r="K66" i="40" s="1"/>
  <c r="J66" i="40" a="1"/>
  <c r="J66" i="40" s="1"/>
  <c r="I66" i="40" a="1"/>
  <c r="I66" i="40" s="1"/>
  <c r="H66" i="40" a="1"/>
  <c r="H66" i="40" s="1"/>
  <c r="S65" i="40" a="1"/>
  <c r="S65" i="40"/>
  <c r="R65" i="40" a="1"/>
  <c r="R65" i="40"/>
  <c r="Q65" i="40" a="1"/>
  <c r="Q65" i="40"/>
  <c r="P65" i="40" a="1"/>
  <c r="P65" i="40"/>
  <c r="O65" i="40" a="1"/>
  <c r="O65" i="40"/>
  <c r="N65" i="40" a="1"/>
  <c r="N65" i="40"/>
  <c r="M65" i="40" a="1"/>
  <c r="M65" i="40"/>
  <c r="L65" i="40" a="1"/>
  <c r="L65" i="40"/>
  <c r="K65" i="40" a="1"/>
  <c r="K65" i="40"/>
  <c r="J65" i="40" a="1"/>
  <c r="J65" i="40"/>
  <c r="I65" i="40" a="1"/>
  <c r="I65" i="40"/>
  <c r="H65" i="40" a="1"/>
  <c r="H65" i="40"/>
  <c r="S64" i="40" a="1"/>
  <c r="S64" i="40" s="1"/>
  <c r="R64" i="40" a="1"/>
  <c r="R64" i="40" s="1"/>
  <c r="Q64" i="40" a="1"/>
  <c r="Q64" i="40" s="1"/>
  <c r="P64" i="40" a="1"/>
  <c r="P64" i="40" s="1"/>
  <c r="O64" i="40" a="1"/>
  <c r="O64" i="40" s="1"/>
  <c r="N64" i="40" a="1"/>
  <c r="N64" i="40" s="1"/>
  <c r="M64" i="40" a="1"/>
  <c r="M64" i="40" s="1"/>
  <c r="L64" i="40" a="1"/>
  <c r="L64" i="40" s="1"/>
  <c r="K64" i="40" a="1"/>
  <c r="K64" i="40" s="1"/>
  <c r="J64" i="40" a="1"/>
  <c r="J64" i="40" s="1"/>
  <c r="I64" i="40" a="1"/>
  <c r="I64" i="40" s="1"/>
  <c r="H64" i="40" a="1"/>
  <c r="H64" i="40" s="1"/>
  <c r="S63" i="40" a="1"/>
  <c r="S63" i="40"/>
  <c r="R63" i="40" a="1"/>
  <c r="R63" i="40"/>
  <c r="Q63" i="40" a="1"/>
  <c r="Q63" i="40"/>
  <c r="P63" i="40" a="1"/>
  <c r="P63" i="40"/>
  <c r="O63" i="40" a="1"/>
  <c r="O63" i="40"/>
  <c r="N63" i="40" a="1"/>
  <c r="N63" i="40"/>
  <c r="M63" i="40" a="1"/>
  <c r="M63" i="40"/>
  <c r="L63" i="40" a="1"/>
  <c r="L63" i="40"/>
  <c r="K63" i="40" a="1"/>
  <c r="K63" i="40"/>
  <c r="J63" i="40" a="1"/>
  <c r="J63" i="40"/>
  <c r="I63" i="40" a="1"/>
  <c r="I63" i="40"/>
  <c r="H63" i="40" a="1"/>
  <c r="H63" i="40"/>
  <c r="S62" i="40" a="1"/>
  <c r="S62" i="40" s="1"/>
  <c r="R62" i="40" a="1"/>
  <c r="R62" i="40" s="1"/>
  <c r="Q62" i="40" a="1"/>
  <c r="Q62" i="40" s="1"/>
  <c r="P62" i="40" a="1"/>
  <c r="P62" i="40" s="1"/>
  <c r="O62" i="40" a="1"/>
  <c r="O62" i="40" s="1"/>
  <c r="N62" i="40" a="1"/>
  <c r="N62" i="40" s="1"/>
  <c r="M62" i="40" a="1"/>
  <c r="M62" i="40" s="1"/>
  <c r="L62" i="40" a="1"/>
  <c r="L62" i="40" s="1"/>
  <c r="K62" i="40" a="1"/>
  <c r="K62" i="40" s="1"/>
  <c r="J62" i="40" a="1"/>
  <c r="J62" i="40" s="1"/>
  <c r="I62" i="40" a="1"/>
  <c r="I62" i="40" s="1"/>
  <c r="H62" i="40" a="1"/>
  <c r="H62" i="40" s="1"/>
  <c r="S61" i="40" a="1"/>
  <c r="S61" i="40"/>
  <c r="R61" i="40" a="1"/>
  <c r="R61" i="40"/>
  <c r="Q61" i="40" a="1"/>
  <c r="Q61" i="40"/>
  <c r="P61" i="40" a="1"/>
  <c r="P61" i="40"/>
  <c r="O61" i="40" a="1"/>
  <c r="O61" i="40"/>
  <c r="N61" i="40" a="1"/>
  <c r="N61" i="40"/>
  <c r="M61" i="40" a="1"/>
  <c r="M61" i="40"/>
  <c r="L61" i="40" a="1"/>
  <c r="L61" i="40"/>
  <c r="K61" i="40" a="1"/>
  <c r="K61" i="40"/>
  <c r="J61" i="40" a="1"/>
  <c r="J61" i="40"/>
  <c r="I61" i="40" a="1"/>
  <c r="I61" i="40"/>
  <c r="H61" i="40" a="1"/>
  <c r="H61" i="40"/>
  <c r="S60" i="40" a="1"/>
  <c r="S60" i="40" s="1"/>
  <c r="R60" i="40" a="1"/>
  <c r="R60" i="40" s="1"/>
  <c r="Q60" i="40" a="1"/>
  <c r="Q60" i="40" s="1"/>
  <c r="P60" i="40" a="1"/>
  <c r="P60" i="40" s="1"/>
  <c r="O60" i="40" a="1"/>
  <c r="O60" i="40" s="1"/>
  <c r="N60" i="40" a="1"/>
  <c r="N60" i="40" s="1"/>
  <c r="M60" i="40" a="1"/>
  <c r="M60" i="40" s="1"/>
  <c r="L60" i="40" a="1"/>
  <c r="L60" i="40" s="1"/>
  <c r="K60" i="40" a="1"/>
  <c r="K60" i="40" s="1"/>
  <c r="J60" i="40" a="1"/>
  <c r="J60" i="40" s="1"/>
  <c r="I60" i="40" a="1"/>
  <c r="I60" i="40" s="1"/>
  <c r="H60" i="40" a="1"/>
  <c r="H60" i="40" s="1"/>
  <c r="S59" i="40" a="1"/>
  <c r="S59" i="40"/>
  <c r="R59" i="40" a="1"/>
  <c r="R59" i="40"/>
  <c r="Q59" i="40" a="1"/>
  <c r="Q59" i="40"/>
  <c r="P59" i="40" a="1"/>
  <c r="P59" i="40"/>
  <c r="O59" i="40" a="1"/>
  <c r="O59" i="40"/>
  <c r="N59" i="40" a="1"/>
  <c r="N59" i="40"/>
  <c r="M59" i="40" a="1"/>
  <c r="M59" i="40"/>
  <c r="L59" i="40" a="1"/>
  <c r="L59" i="40"/>
  <c r="K59" i="40" a="1"/>
  <c r="K59" i="40"/>
  <c r="J59" i="40" a="1"/>
  <c r="J59" i="40"/>
  <c r="I59" i="40" a="1"/>
  <c r="I59" i="40"/>
  <c r="H59" i="40" a="1"/>
  <c r="H59" i="40"/>
  <c r="S58" i="40" a="1"/>
  <c r="S58" i="40" s="1"/>
  <c r="R58" i="40" a="1"/>
  <c r="R58" i="40" s="1"/>
  <c r="Q58" i="40" a="1"/>
  <c r="Q58" i="40" s="1"/>
  <c r="P58" i="40" a="1"/>
  <c r="P58" i="40" s="1"/>
  <c r="O58" i="40" a="1"/>
  <c r="O58" i="40" s="1"/>
  <c r="N58" i="40" a="1"/>
  <c r="N58" i="40" s="1"/>
  <c r="M58" i="40" a="1"/>
  <c r="M58" i="40" s="1"/>
  <c r="L58" i="40" a="1"/>
  <c r="L58" i="40" s="1"/>
  <c r="K58" i="40" a="1"/>
  <c r="K58" i="40" s="1"/>
  <c r="J58" i="40" a="1"/>
  <c r="J58" i="40" s="1"/>
  <c r="I58" i="40" a="1"/>
  <c r="I58" i="40" s="1"/>
  <c r="H58" i="40" a="1"/>
  <c r="H58" i="40" s="1"/>
  <c r="S57" i="40" a="1"/>
  <c r="S57" i="40"/>
  <c r="R57" i="40" a="1"/>
  <c r="R57" i="40"/>
  <c r="Q57" i="40" a="1"/>
  <c r="Q57" i="40"/>
  <c r="P57" i="40" a="1"/>
  <c r="P57" i="40"/>
  <c r="O57" i="40" a="1"/>
  <c r="O57" i="40"/>
  <c r="N57" i="40" a="1"/>
  <c r="N57" i="40"/>
  <c r="M57" i="40" a="1"/>
  <c r="M57" i="40"/>
  <c r="L57" i="40" a="1"/>
  <c r="L57" i="40"/>
  <c r="K57" i="40" a="1"/>
  <c r="K57" i="40"/>
  <c r="J57" i="40" a="1"/>
  <c r="J57" i="40"/>
  <c r="I57" i="40" a="1"/>
  <c r="I57" i="40"/>
  <c r="H57" i="40" a="1"/>
  <c r="H57" i="40"/>
  <c r="S56" i="40" a="1"/>
  <c r="S56" i="40" s="1"/>
  <c r="R56" i="40" a="1"/>
  <c r="R56" i="40" s="1"/>
  <c r="Q56" i="40" a="1"/>
  <c r="Q56" i="40" s="1"/>
  <c r="P56" i="40" a="1"/>
  <c r="P56" i="40" s="1"/>
  <c r="O56" i="40" a="1"/>
  <c r="O56" i="40" s="1"/>
  <c r="N56" i="40" a="1"/>
  <c r="N56" i="40" s="1"/>
  <c r="M56" i="40" a="1"/>
  <c r="M56" i="40" s="1"/>
  <c r="L56" i="40" a="1"/>
  <c r="L56" i="40" s="1"/>
  <c r="K56" i="40" a="1"/>
  <c r="K56" i="40" s="1"/>
  <c r="J56" i="40" a="1"/>
  <c r="J56" i="40" s="1"/>
  <c r="I56" i="40" a="1"/>
  <c r="I56" i="40" s="1"/>
  <c r="H56" i="40" a="1"/>
  <c r="H56" i="40" s="1"/>
  <c r="S55" i="40" a="1"/>
  <c r="S55" i="40"/>
  <c r="R55" i="40" a="1"/>
  <c r="R55" i="40"/>
  <c r="Q55" i="40" a="1"/>
  <c r="Q55" i="40"/>
  <c r="P55" i="40" a="1"/>
  <c r="P55" i="40"/>
  <c r="O55" i="40" a="1"/>
  <c r="O55" i="40"/>
  <c r="N55" i="40" a="1"/>
  <c r="N55" i="40"/>
  <c r="M55" i="40" a="1"/>
  <c r="M55" i="40"/>
  <c r="L55" i="40" a="1"/>
  <c r="L55" i="40"/>
  <c r="K55" i="40" a="1"/>
  <c r="K55" i="40"/>
  <c r="J55" i="40" a="1"/>
  <c r="J55" i="40"/>
  <c r="I55" i="40" a="1"/>
  <c r="I55" i="40"/>
  <c r="H55" i="40" a="1"/>
  <c r="H55" i="40"/>
  <c r="S54" i="40" a="1"/>
  <c r="S54" i="40" s="1"/>
  <c r="R54" i="40" a="1"/>
  <c r="R54" i="40" s="1"/>
  <c r="Q54" i="40" a="1"/>
  <c r="Q54" i="40" s="1"/>
  <c r="P54" i="40" a="1"/>
  <c r="P54" i="40" s="1"/>
  <c r="O54" i="40" a="1"/>
  <c r="O54" i="40" s="1"/>
  <c r="N54" i="40" a="1"/>
  <c r="N54" i="40" s="1"/>
  <c r="M54" i="40" a="1"/>
  <c r="M54" i="40" s="1"/>
  <c r="L54" i="40" a="1"/>
  <c r="L54" i="40" s="1"/>
  <c r="K54" i="40" a="1"/>
  <c r="K54" i="40" s="1"/>
  <c r="J54" i="40" a="1"/>
  <c r="J54" i="40" s="1"/>
  <c r="I54" i="40" a="1"/>
  <c r="I54" i="40" s="1"/>
  <c r="H54" i="40" a="1"/>
  <c r="H54" i="40" s="1"/>
  <c r="S53" i="40" a="1"/>
  <c r="S53" i="40"/>
  <c r="R53" i="40" a="1"/>
  <c r="R53" i="40"/>
  <c r="Q53" i="40" a="1"/>
  <c r="Q53" i="40"/>
  <c r="P53" i="40" a="1"/>
  <c r="P53" i="40"/>
  <c r="O53" i="40" a="1"/>
  <c r="O53" i="40"/>
  <c r="N53" i="40" a="1"/>
  <c r="N53" i="40"/>
  <c r="M53" i="40" a="1"/>
  <c r="M53" i="40"/>
  <c r="L53" i="40" a="1"/>
  <c r="L53" i="40"/>
  <c r="K53" i="40" a="1"/>
  <c r="K53" i="40"/>
  <c r="J53" i="40" a="1"/>
  <c r="J53" i="40"/>
  <c r="I53" i="40" a="1"/>
  <c r="I53" i="40"/>
  <c r="H53" i="40" a="1"/>
  <c r="H53" i="40"/>
  <c r="S52" i="40" a="1"/>
  <c r="S52" i="40" s="1"/>
  <c r="R52" i="40" a="1"/>
  <c r="R52" i="40" s="1"/>
  <c r="Q52" i="40" a="1"/>
  <c r="Q52" i="40" s="1"/>
  <c r="P52" i="40" a="1"/>
  <c r="P52" i="40" s="1"/>
  <c r="O52" i="40" a="1"/>
  <c r="O52" i="40" s="1"/>
  <c r="N52" i="40" a="1"/>
  <c r="N52" i="40" s="1"/>
  <c r="M52" i="40" a="1"/>
  <c r="M52" i="40" s="1"/>
  <c r="L52" i="40" a="1"/>
  <c r="L52" i="40" s="1"/>
  <c r="K52" i="40" a="1"/>
  <c r="K52" i="40" s="1"/>
  <c r="J52" i="40" a="1"/>
  <c r="J52" i="40" s="1"/>
  <c r="I52" i="40" a="1"/>
  <c r="I52" i="40" s="1"/>
  <c r="H52" i="40" a="1"/>
  <c r="H52" i="40" s="1"/>
  <c r="S51" i="40" a="1"/>
  <c r="S51" i="40"/>
  <c r="R51" i="40" a="1"/>
  <c r="R51" i="40"/>
  <c r="Q51" i="40" a="1"/>
  <c r="Q51" i="40"/>
  <c r="P51" i="40" a="1"/>
  <c r="P51" i="40"/>
  <c r="O51" i="40" a="1"/>
  <c r="O51" i="40"/>
  <c r="N51" i="40" a="1"/>
  <c r="N51" i="40"/>
  <c r="M51" i="40" a="1"/>
  <c r="M51" i="40"/>
  <c r="L51" i="40" a="1"/>
  <c r="L51" i="40"/>
  <c r="K51" i="40" a="1"/>
  <c r="K51" i="40"/>
  <c r="J51" i="40" a="1"/>
  <c r="J51" i="40"/>
  <c r="I51" i="40" a="1"/>
  <c r="I51" i="40"/>
  <c r="H51" i="40" a="1"/>
  <c r="H51" i="40"/>
  <c r="S50" i="40" a="1"/>
  <c r="S50" i="40" s="1"/>
  <c r="R50" i="40" a="1"/>
  <c r="R50" i="40" s="1"/>
  <c r="Q50" i="40" a="1"/>
  <c r="Q50" i="40" s="1"/>
  <c r="P50" i="40" a="1"/>
  <c r="P50" i="40" s="1"/>
  <c r="O50" i="40" a="1"/>
  <c r="O50" i="40" s="1"/>
  <c r="N50" i="40" a="1"/>
  <c r="N50" i="40" s="1"/>
  <c r="M50" i="40" a="1"/>
  <c r="M50" i="40" s="1"/>
  <c r="L50" i="40" a="1"/>
  <c r="L50" i="40" s="1"/>
  <c r="K50" i="40" a="1"/>
  <c r="K50" i="40" s="1"/>
  <c r="J50" i="40" a="1"/>
  <c r="J50" i="40" s="1"/>
  <c r="I50" i="40" a="1"/>
  <c r="I50" i="40" s="1"/>
  <c r="H50" i="40" a="1"/>
  <c r="H50" i="40" s="1"/>
  <c r="S49" i="40" a="1"/>
  <c r="S49" i="40"/>
  <c r="R49" i="40" a="1"/>
  <c r="R49" i="40"/>
  <c r="Q49" i="40" a="1"/>
  <c r="Q49" i="40"/>
  <c r="P49" i="40" a="1"/>
  <c r="P49" i="40"/>
  <c r="O49" i="40" a="1"/>
  <c r="O49" i="40"/>
  <c r="N49" i="40" a="1"/>
  <c r="N49" i="40"/>
  <c r="M49" i="40" a="1"/>
  <c r="M49" i="40"/>
  <c r="L49" i="40" a="1"/>
  <c r="L49" i="40"/>
  <c r="K49" i="40" a="1"/>
  <c r="K49" i="40"/>
  <c r="J49" i="40" a="1"/>
  <c r="J49" i="40"/>
  <c r="I49" i="40" a="1"/>
  <c r="I49" i="40"/>
  <c r="H49" i="40" a="1"/>
  <c r="H49" i="40"/>
  <c r="S48" i="40" a="1"/>
  <c r="S48" i="40" s="1"/>
  <c r="R48" i="40" a="1"/>
  <c r="R48" i="40" s="1"/>
  <c r="Q48" i="40" a="1"/>
  <c r="Q48" i="40" s="1"/>
  <c r="P48" i="40" a="1"/>
  <c r="P48" i="40" s="1"/>
  <c r="O48" i="40" a="1"/>
  <c r="O48" i="40" s="1"/>
  <c r="N48" i="40" a="1"/>
  <c r="N48" i="40" s="1"/>
  <c r="M48" i="40" a="1"/>
  <c r="M48" i="40" s="1"/>
  <c r="L48" i="40" a="1"/>
  <c r="L48" i="40" s="1"/>
  <c r="K48" i="40" a="1"/>
  <c r="K48" i="40" s="1"/>
  <c r="J48" i="40" a="1"/>
  <c r="J48" i="40" s="1"/>
  <c r="I48" i="40" a="1"/>
  <c r="I48" i="40" s="1"/>
  <c r="H48" i="40" a="1"/>
  <c r="H48" i="40" s="1"/>
  <c r="S47" i="40" a="1"/>
  <c r="S47" i="40"/>
  <c r="R47" i="40" a="1"/>
  <c r="R47" i="40"/>
  <c r="Q47" i="40" a="1"/>
  <c r="Q47" i="40"/>
  <c r="P47" i="40" a="1"/>
  <c r="P47" i="40"/>
  <c r="O47" i="40" a="1"/>
  <c r="O47" i="40"/>
  <c r="N47" i="40" a="1"/>
  <c r="N47" i="40"/>
  <c r="M47" i="40" a="1"/>
  <c r="M47" i="40"/>
  <c r="L47" i="40" a="1"/>
  <c r="L47" i="40"/>
  <c r="K47" i="40" a="1"/>
  <c r="K47" i="40"/>
  <c r="J47" i="40" a="1"/>
  <c r="J47" i="40"/>
  <c r="I47" i="40" a="1"/>
  <c r="I47" i="40"/>
  <c r="H47" i="40" a="1"/>
  <c r="H47" i="40"/>
  <c r="S46" i="40" a="1"/>
  <c r="S46" i="40" s="1"/>
  <c r="R46" i="40" a="1"/>
  <c r="R46" i="40" s="1"/>
  <c r="Q46" i="40" a="1"/>
  <c r="Q46" i="40" s="1"/>
  <c r="P46" i="40" a="1"/>
  <c r="P46" i="40" s="1"/>
  <c r="O46" i="40" a="1"/>
  <c r="O46" i="40" s="1"/>
  <c r="N46" i="40" a="1"/>
  <c r="N46" i="40" s="1"/>
  <c r="M46" i="40" a="1"/>
  <c r="M46" i="40" s="1"/>
  <c r="L46" i="40" a="1"/>
  <c r="L46" i="40" s="1"/>
  <c r="K46" i="40" a="1"/>
  <c r="K46" i="40" s="1"/>
  <c r="J46" i="40" a="1"/>
  <c r="J46" i="40" s="1"/>
  <c r="I46" i="40" a="1"/>
  <c r="I46" i="40" s="1"/>
  <c r="H46" i="40" a="1"/>
  <c r="H46" i="40" s="1"/>
  <c r="S45" i="40" a="1"/>
  <c r="S45" i="40"/>
  <c r="R45" i="40" a="1"/>
  <c r="R45" i="40"/>
  <c r="Q45" i="40" a="1"/>
  <c r="Q45" i="40"/>
  <c r="P45" i="40" a="1"/>
  <c r="P45" i="40"/>
  <c r="O45" i="40" a="1"/>
  <c r="O45" i="40"/>
  <c r="N45" i="40" a="1"/>
  <c r="N45" i="40"/>
  <c r="M45" i="40" a="1"/>
  <c r="M45" i="40"/>
  <c r="L45" i="40" a="1"/>
  <c r="L45" i="40"/>
  <c r="K45" i="40" a="1"/>
  <c r="K45" i="40"/>
  <c r="J45" i="40" a="1"/>
  <c r="J45" i="40"/>
  <c r="I45" i="40" a="1"/>
  <c r="I45" i="40"/>
  <c r="H45" i="40" a="1"/>
  <c r="H45" i="40"/>
  <c r="S44" i="40" a="1"/>
  <c r="S44" i="40" s="1"/>
  <c r="R44" i="40" a="1"/>
  <c r="R44" i="40" s="1"/>
  <c r="Q44" i="40" a="1"/>
  <c r="Q44" i="40" s="1"/>
  <c r="P44" i="40" a="1"/>
  <c r="P44" i="40" s="1"/>
  <c r="O44" i="40" a="1"/>
  <c r="O44" i="40" s="1"/>
  <c r="N44" i="40" a="1"/>
  <c r="N44" i="40" s="1"/>
  <c r="M44" i="40" a="1"/>
  <c r="M44" i="40" s="1"/>
  <c r="L44" i="40" a="1"/>
  <c r="L44" i="40" s="1"/>
  <c r="K44" i="40" a="1"/>
  <c r="K44" i="40" s="1"/>
  <c r="J44" i="40" a="1"/>
  <c r="J44" i="40" s="1"/>
  <c r="I44" i="40" a="1"/>
  <c r="I44" i="40" s="1"/>
  <c r="H44" i="40" a="1"/>
  <c r="H44" i="40" s="1"/>
  <c r="S43" i="40" a="1"/>
  <c r="S43" i="40"/>
  <c r="R43" i="40" a="1"/>
  <c r="R43" i="40"/>
  <c r="Q43" i="40" a="1"/>
  <c r="Q43" i="40"/>
  <c r="P43" i="40" a="1"/>
  <c r="P43" i="40"/>
  <c r="O43" i="40" a="1"/>
  <c r="O43" i="40"/>
  <c r="N43" i="40" a="1"/>
  <c r="N43" i="40"/>
  <c r="M43" i="40" a="1"/>
  <c r="M43" i="40"/>
  <c r="L43" i="40" a="1"/>
  <c r="L43" i="40"/>
  <c r="K43" i="40" a="1"/>
  <c r="K43" i="40"/>
  <c r="J43" i="40" a="1"/>
  <c r="J43" i="40"/>
  <c r="I43" i="40" a="1"/>
  <c r="I43" i="40"/>
  <c r="H43" i="40" a="1"/>
  <c r="H43" i="40"/>
  <c r="S42" i="40" a="1"/>
  <c r="S42" i="40" s="1"/>
  <c r="R42" i="40" a="1"/>
  <c r="R42" i="40" s="1"/>
  <c r="Q42" i="40" a="1"/>
  <c r="Q42" i="40" s="1"/>
  <c r="P42" i="40" a="1"/>
  <c r="P42" i="40" s="1"/>
  <c r="O42" i="40" a="1"/>
  <c r="O42" i="40" s="1"/>
  <c r="N42" i="40" a="1"/>
  <c r="N42" i="40" s="1"/>
  <c r="M42" i="40" a="1"/>
  <c r="M42" i="40" s="1"/>
  <c r="L42" i="40" a="1"/>
  <c r="L42" i="40" s="1"/>
  <c r="K42" i="40" a="1"/>
  <c r="K42" i="40" s="1"/>
  <c r="J42" i="40" a="1"/>
  <c r="J42" i="40" s="1"/>
  <c r="I42" i="40" a="1"/>
  <c r="I42" i="40" s="1"/>
  <c r="H42" i="40" a="1"/>
  <c r="H42" i="40" s="1"/>
  <c r="S41" i="40" a="1"/>
  <c r="S41" i="40"/>
  <c r="R41" i="40" a="1"/>
  <c r="R41" i="40"/>
  <c r="Q41" i="40" a="1"/>
  <c r="Q41" i="40"/>
  <c r="P41" i="40" a="1"/>
  <c r="P41" i="40"/>
  <c r="O41" i="40" a="1"/>
  <c r="O41" i="40"/>
  <c r="N41" i="40" a="1"/>
  <c r="N41" i="40"/>
  <c r="M41" i="40" a="1"/>
  <c r="M41" i="40"/>
  <c r="L41" i="40" a="1"/>
  <c r="L41" i="40"/>
  <c r="K41" i="40" a="1"/>
  <c r="K41" i="40"/>
  <c r="J41" i="40" a="1"/>
  <c r="J41" i="40"/>
  <c r="I41" i="40" a="1"/>
  <c r="I41" i="40"/>
  <c r="H41" i="40" a="1"/>
  <c r="H41" i="40"/>
  <c r="S40" i="40" a="1"/>
  <c r="S40" i="40" s="1"/>
  <c r="R40" i="40" a="1"/>
  <c r="R40" i="40" s="1"/>
  <c r="Q40" i="40" a="1"/>
  <c r="Q40" i="40" s="1"/>
  <c r="P40" i="40" a="1"/>
  <c r="P40" i="40" s="1"/>
  <c r="O40" i="40" a="1"/>
  <c r="O40" i="40" s="1"/>
  <c r="N40" i="40" a="1"/>
  <c r="N40" i="40" s="1"/>
  <c r="M40" i="40" a="1"/>
  <c r="M40" i="40" s="1"/>
  <c r="L40" i="40" a="1"/>
  <c r="L40" i="40" s="1"/>
  <c r="K40" i="40" a="1"/>
  <c r="K40" i="40" s="1"/>
  <c r="J40" i="40" a="1"/>
  <c r="J40" i="40" s="1"/>
  <c r="I40" i="40" a="1"/>
  <c r="I40" i="40" s="1"/>
  <c r="H40" i="40" a="1"/>
  <c r="H40" i="40" s="1"/>
  <c r="S39" i="40" a="1"/>
  <c r="S39" i="40"/>
  <c r="R39" i="40" a="1"/>
  <c r="R39" i="40"/>
  <c r="Q39" i="40" a="1"/>
  <c r="Q39" i="40"/>
  <c r="P39" i="40" a="1"/>
  <c r="P39" i="40"/>
  <c r="O39" i="40" a="1"/>
  <c r="O39" i="40"/>
  <c r="N39" i="40" a="1"/>
  <c r="N39" i="40"/>
  <c r="M39" i="40" a="1"/>
  <c r="M39" i="40"/>
  <c r="L39" i="40" a="1"/>
  <c r="L39" i="40"/>
  <c r="K39" i="40" a="1"/>
  <c r="K39" i="40"/>
  <c r="J39" i="40" a="1"/>
  <c r="J39" i="40"/>
  <c r="I39" i="40" a="1"/>
  <c r="I39" i="40"/>
  <c r="H39" i="40" a="1"/>
  <c r="H39" i="40"/>
  <c r="S38" i="40" a="1"/>
  <c r="S38" i="40" s="1"/>
  <c r="R38" i="40" a="1"/>
  <c r="R38" i="40" s="1"/>
  <c r="Q38" i="40" a="1"/>
  <c r="Q38" i="40" s="1"/>
  <c r="P38" i="40" a="1"/>
  <c r="P38" i="40" s="1"/>
  <c r="O38" i="40" a="1"/>
  <c r="O38" i="40" s="1"/>
  <c r="N38" i="40" a="1"/>
  <c r="N38" i="40" s="1"/>
  <c r="M38" i="40" a="1"/>
  <c r="M38" i="40" s="1"/>
  <c r="L38" i="40" a="1"/>
  <c r="L38" i="40" s="1"/>
  <c r="K38" i="40" a="1"/>
  <c r="K38" i="40" s="1"/>
  <c r="J38" i="40" a="1"/>
  <c r="J38" i="40" s="1"/>
  <c r="I38" i="40" a="1"/>
  <c r="I38" i="40" s="1"/>
  <c r="H38" i="40" a="1"/>
  <c r="H38" i="40" s="1"/>
  <c r="S37" i="40" a="1"/>
  <c r="S37" i="40"/>
  <c r="R37" i="40" a="1"/>
  <c r="R37" i="40"/>
  <c r="Q37" i="40" a="1"/>
  <c r="Q37" i="40"/>
  <c r="P37" i="40" a="1"/>
  <c r="P37" i="40"/>
  <c r="O37" i="40" a="1"/>
  <c r="O37" i="40"/>
  <c r="N37" i="40" a="1"/>
  <c r="N37" i="40"/>
  <c r="M37" i="40" a="1"/>
  <c r="M37" i="40"/>
  <c r="L37" i="40" a="1"/>
  <c r="L37" i="40"/>
  <c r="K37" i="40" a="1"/>
  <c r="K37" i="40"/>
  <c r="J37" i="40" a="1"/>
  <c r="J37" i="40"/>
  <c r="I37" i="40" a="1"/>
  <c r="I37" i="40"/>
  <c r="H37" i="40" a="1"/>
  <c r="H37" i="40"/>
  <c r="S36" i="40" a="1"/>
  <c r="S36" i="40" s="1"/>
  <c r="R36" i="40" a="1"/>
  <c r="R36" i="40" s="1"/>
  <c r="Q36" i="40" a="1"/>
  <c r="Q36" i="40" s="1"/>
  <c r="P36" i="40" a="1"/>
  <c r="P36" i="40" s="1"/>
  <c r="O36" i="40" a="1"/>
  <c r="O36" i="40" s="1"/>
  <c r="N36" i="40" a="1"/>
  <c r="N36" i="40" s="1"/>
  <c r="M36" i="40" a="1"/>
  <c r="M36" i="40" s="1"/>
  <c r="L36" i="40" a="1"/>
  <c r="L36" i="40" s="1"/>
  <c r="K36" i="40" a="1"/>
  <c r="K36" i="40" s="1"/>
  <c r="J36" i="40" a="1"/>
  <c r="J36" i="40" s="1"/>
  <c r="I36" i="40" a="1"/>
  <c r="I36" i="40" s="1"/>
  <c r="H36" i="40" a="1"/>
  <c r="H36" i="40" s="1"/>
  <c r="S35" i="40" a="1"/>
  <c r="S35" i="40"/>
  <c r="R35" i="40" a="1"/>
  <c r="R35" i="40"/>
  <c r="Q35" i="40" a="1"/>
  <c r="Q35" i="40"/>
  <c r="P35" i="40" a="1"/>
  <c r="P35" i="40"/>
  <c r="O35" i="40" a="1"/>
  <c r="O35" i="40"/>
  <c r="N35" i="40" a="1"/>
  <c r="N35" i="40"/>
  <c r="M35" i="40" a="1"/>
  <c r="M35" i="40"/>
  <c r="L35" i="40" a="1"/>
  <c r="L35" i="40"/>
  <c r="K35" i="40" a="1"/>
  <c r="K35" i="40"/>
  <c r="J35" i="40" a="1"/>
  <c r="J35" i="40"/>
  <c r="I35" i="40" a="1"/>
  <c r="I35" i="40"/>
  <c r="H35" i="40" a="1"/>
  <c r="H35" i="40"/>
  <c r="S34" i="40" a="1"/>
  <c r="S34" i="40" s="1"/>
  <c r="R34" i="40" a="1"/>
  <c r="R34" i="40" s="1"/>
  <c r="Q34" i="40" a="1"/>
  <c r="Q34" i="40" s="1"/>
  <c r="P34" i="40" a="1"/>
  <c r="P34" i="40" s="1"/>
  <c r="O34" i="40" a="1"/>
  <c r="O34" i="40" s="1"/>
  <c r="N34" i="40" a="1"/>
  <c r="N34" i="40" s="1"/>
  <c r="M34" i="40" a="1"/>
  <c r="M34" i="40" s="1"/>
  <c r="L34" i="40" a="1"/>
  <c r="L34" i="40" s="1"/>
  <c r="K34" i="40" a="1"/>
  <c r="K34" i="40" s="1"/>
  <c r="J34" i="40" a="1"/>
  <c r="J34" i="40" s="1"/>
  <c r="I34" i="40" a="1"/>
  <c r="I34" i="40" s="1"/>
  <c r="H34" i="40" a="1"/>
  <c r="H34" i="40" s="1"/>
  <c r="S33" i="40" a="1"/>
  <c r="S33" i="40"/>
  <c r="R33" i="40" a="1"/>
  <c r="R33" i="40"/>
  <c r="Q33" i="40" a="1"/>
  <c r="Q33" i="40"/>
  <c r="P33" i="40" a="1"/>
  <c r="P33" i="40"/>
  <c r="O33" i="40" a="1"/>
  <c r="O33" i="40"/>
  <c r="N33" i="40" a="1"/>
  <c r="N33" i="40"/>
  <c r="M33" i="40" a="1"/>
  <c r="M33" i="40"/>
  <c r="L33" i="40" a="1"/>
  <c r="L33" i="40"/>
  <c r="K33" i="40" a="1"/>
  <c r="K33" i="40"/>
  <c r="J33" i="40" a="1"/>
  <c r="J33" i="40"/>
  <c r="I33" i="40" a="1"/>
  <c r="I33" i="40"/>
  <c r="H33" i="40" a="1"/>
  <c r="H33" i="40"/>
  <c r="S32" i="40" a="1"/>
  <c r="S32" i="40" s="1"/>
  <c r="R32" i="40" a="1"/>
  <c r="R32" i="40" s="1"/>
  <c r="Q32" i="40" a="1"/>
  <c r="Q32" i="40" s="1"/>
  <c r="P32" i="40" a="1"/>
  <c r="P32" i="40" s="1"/>
  <c r="O32" i="40" a="1"/>
  <c r="O32" i="40" s="1"/>
  <c r="N32" i="40" a="1"/>
  <c r="N32" i="40" s="1"/>
  <c r="M32" i="40" a="1"/>
  <c r="M32" i="40" s="1"/>
  <c r="L32" i="40" a="1"/>
  <c r="L32" i="40" s="1"/>
  <c r="K32" i="40" a="1"/>
  <c r="K32" i="40" s="1"/>
  <c r="J32" i="40" a="1"/>
  <c r="J32" i="40" s="1"/>
  <c r="I32" i="40" a="1"/>
  <c r="I32" i="40" s="1"/>
  <c r="H32" i="40"/>
  <c r="S31" i="40" a="1"/>
  <c r="S31" i="40" s="1"/>
  <c r="R31" i="40" a="1"/>
  <c r="R31" i="40" s="1"/>
  <c r="Q31" i="40" a="1"/>
  <c r="Q31" i="40" s="1"/>
  <c r="P31" i="40" a="1"/>
  <c r="P31" i="40" s="1"/>
  <c r="O31" i="40" a="1"/>
  <c r="O31" i="40" s="1"/>
  <c r="N31" i="40" a="1"/>
  <c r="N31" i="40" s="1"/>
  <c r="M31" i="40" a="1"/>
  <c r="M31" i="40" s="1"/>
  <c r="L31" i="40" a="1"/>
  <c r="L31" i="40" s="1"/>
  <c r="K31" i="40" a="1"/>
  <c r="K31" i="40" s="1"/>
  <c r="J31" i="40" a="1"/>
  <c r="J31" i="40" s="1"/>
  <c r="I31" i="40" a="1"/>
  <c r="I31" i="40" s="1"/>
  <c r="H31" i="40"/>
  <c r="S30" i="40" a="1"/>
  <c r="S30" i="40" s="1"/>
  <c r="R30" i="40" a="1"/>
  <c r="R30" i="40" s="1"/>
  <c r="Q30" i="40" a="1"/>
  <c r="Q30" i="40" s="1"/>
  <c r="P30" i="40" a="1"/>
  <c r="P30" i="40" s="1"/>
  <c r="O30" i="40" a="1"/>
  <c r="O30" i="40" s="1"/>
  <c r="N30" i="40" a="1"/>
  <c r="N30" i="40" s="1"/>
  <c r="M30" i="40" a="1"/>
  <c r="M30" i="40" s="1"/>
  <c r="L30" i="40" a="1"/>
  <c r="L30" i="40" s="1"/>
  <c r="K30" i="40" a="1"/>
  <c r="K30" i="40" s="1"/>
  <c r="J30" i="40" a="1"/>
  <c r="J30" i="40" s="1"/>
  <c r="I30" i="40" a="1"/>
  <c r="I30" i="40" s="1"/>
  <c r="H30" i="40"/>
  <c r="S29" i="40" a="1"/>
  <c r="S29" i="40" s="1"/>
  <c r="R29" i="40" a="1"/>
  <c r="R29" i="40" s="1"/>
  <c r="Q29" i="40" a="1"/>
  <c r="Q29" i="40" s="1"/>
  <c r="P29" i="40" a="1"/>
  <c r="P29" i="40" s="1"/>
  <c r="O29" i="40" a="1"/>
  <c r="O29" i="40" s="1"/>
  <c r="N29" i="40" a="1"/>
  <c r="N29" i="40" s="1"/>
  <c r="M29" i="40" a="1"/>
  <c r="M29" i="40" s="1"/>
  <c r="L29" i="40" a="1"/>
  <c r="L29" i="40" s="1"/>
  <c r="K29" i="40" a="1"/>
  <c r="K29" i="40" s="1"/>
  <c r="J29" i="40" a="1"/>
  <c r="J29" i="40" s="1"/>
  <c r="I29" i="40" a="1"/>
  <c r="I29" i="40" s="1"/>
  <c r="H29" i="40"/>
  <c r="S28" i="40" a="1"/>
  <c r="S28" i="40" s="1"/>
  <c r="R28" i="40" a="1"/>
  <c r="R28" i="40" s="1"/>
  <c r="Q28" i="40" a="1"/>
  <c r="Q28" i="40" s="1"/>
  <c r="P28" i="40" a="1"/>
  <c r="P28" i="40" s="1"/>
  <c r="O28" i="40" a="1"/>
  <c r="O28" i="40" s="1"/>
  <c r="N28" i="40" a="1"/>
  <c r="N28" i="40" s="1"/>
  <c r="M28" i="40" a="1"/>
  <c r="M28" i="40" s="1"/>
  <c r="L28" i="40" a="1"/>
  <c r="L28" i="40" s="1"/>
  <c r="K28" i="40" a="1"/>
  <c r="K28" i="40" s="1"/>
  <c r="J28" i="40" a="1"/>
  <c r="J28" i="40" s="1"/>
  <c r="I28" i="40" a="1"/>
  <c r="I28" i="40" s="1"/>
  <c r="H28" i="40"/>
  <c r="S27" i="40" a="1"/>
  <c r="S27" i="40" s="1"/>
  <c r="R27" i="40" a="1"/>
  <c r="R27" i="40" s="1"/>
  <c r="Q27" i="40" a="1"/>
  <c r="Q27" i="40" s="1"/>
  <c r="P27" i="40" a="1"/>
  <c r="P27" i="40" s="1"/>
  <c r="O27" i="40" a="1"/>
  <c r="O27" i="40" s="1"/>
  <c r="N27" i="40" a="1"/>
  <c r="N27" i="40" s="1"/>
  <c r="M27" i="40" a="1"/>
  <c r="M27" i="40" s="1"/>
  <c r="L27" i="40" a="1"/>
  <c r="L27" i="40" s="1"/>
  <c r="K27" i="40" a="1"/>
  <c r="K27" i="40" s="1"/>
  <c r="J27" i="40" a="1"/>
  <c r="J27" i="40" s="1"/>
  <c r="I27" i="40" a="1"/>
  <c r="I27" i="40" s="1"/>
  <c r="H27" i="40"/>
  <c r="S26" i="40" a="1"/>
  <c r="S26" i="40" s="1"/>
  <c r="R26" i="40" a="1"/>
  <c r="R26" i="40" s="1"/>
  <c r="Q26" i="40" a="1"/>
  <c r="Q26" i="40" s="1"/>
  <c r="P26" i="40" a="1"/>
  <c r="P26" i="40" s="1"/>
  <c r="O26" i="40" a="1"/>
  <c r="O26" i="40" s="1"/>
  <c r="N26" i="40" a="1"/>
  <c r="N26" i="40" s="1"/>
  <c r="M26" i="40" a="1"/>
  <c r="M26" i="40" s="1"/>
  <c r="L26" i="40" a="1"/>
  <c r="L26" i="40" s="1"/>
  <c r="K26" i="40" a="1"/>
  <c r="K26" i="40" s="1"/>
  <c r="J26" i="40" a="1"/>
  <c r="J26" i="40" s="1"/>
  <c r="I26" i="40" a="1"/>
  <c r="I26" i="40" s="1"/>
  <c r="H26" i="40"/>
  <c r="S25" i="40" a="1"/>
  <c r="S25" i="40" s="1"/>
  <c r="R25" i="40" a="1"/>
  <c r="R25" i="40" s="1"/>
  <c r="Q25" i="40" a="1"/>
  <c r="Q25" i="40" s="1"/>
  <c r="P25" i="40" a="1"/>
  <c r="P25" i="40" s="1"/>
  <c r="O25" i="40" a="1"/>
  <c r="O25" i="40" s="1"/>
  <c r="N25" i="40" a="1"/>
  <c r="N25" i="40" s="1"/>
  <c r="M25" i="40" a="1"/>
  <c r="M25" i="40" s="1"/>
  <c r="L25" i="40" a="1"/>
  <c r="L25" i="40" s="1"/>
  <c r="K25" i="40" a="1"/>
  <c r="K25" i="40" s="1"/>
  <c r="J25" i="40" a="1"/>
  <c r="J25" i="40" s="1"/>
  <c r="I25" i="40" a="1"/>
  <c r="I25" i="40" s="1"/>
  <c r="H25" i="40"/>
  <c r="S24" i="40" a="1"/>
  <c r="S24" i="40" s="1"/>
  <c r="R24" i="40" a="1"/>
  <c r="R24" i="40" s="1"/>
  <c r="Q24" i="40" a="1"/>
  <c r="Q24" i="40" s="1"/>
  <c r="P24" i="40" a="1"/>
  <c r="P24" i="40" s="1"/>
  <c r="O24" i="40" a="1"/>
  <c r="O24" i="40" s="1"/>
  <c r="N24" i="40" a="1"/>
  <c r="N24" i="40" s="1"/>
  <c r="M24" i="40" a="1"/>
  <c r="M24" i="40" s="1"/>
  <c r="L24" i="40" a="1"/>
  <c r="L24" i="40" s="1"/>
  <c r="K24" i="40" a="1"/>
  <c r="K24" i="40" s="1"/>
  <c r="J24" i="40" a="1"/>
  <c r="J24" i="40" s="1"/>
  <c r="I24" i="40" a="1"/>
  <c r="I24" i="40" s="1"/>
  <c r="H24" i="40"/>
  <c r="S23" i="40" a="1"/>
  <c r="S23" i="40" s="1"/>
  <c r="R23" i="40" a="1"/>
  <c r="R23" i="40" s="1"/>
  <c r="Q23" i="40" a="1"/>
  <c r="Q23" i="40" s="1"/>
  <c r="P23" i="40" a="1"/>
  <c r="P23" i="40" s="1"/>
  <c r="O23" i="40" a="1"/>
  <c r="O23" i="40" s="1"/>
  <c r="N23" i="40" a="1"/>
  <c r="N23" i="40" s="1"/>
  <c r="M23" i="40" a="1"/>
  <c r="M23" i="40" s="1"/>
  <c r="L23" i="40" a="1"/>
  <c r="L23" i="40" s="1"/>
  <c r="K23" i="40" a="1"/>
  <c r="K23" i="40" s="1"/>
  <c r="J23" i="40" a="1"/>
  <c r="J23" i="40" s="1"/>
  <c r="I23" i="40" a="1"/>
  <c r="I23" i="40" s="1"/>
  <c r="H23" i="40"/>
  <c r="S22" i="40" a="1"/>
  <c r="S22" i="40" s="1"/>
  <c r="R22" i="40" a="1"/>
  <c r="R22" i="40" s="1"/>
  <c r="Q22" i="40" a="1"/>
  <c r="Q22" i="40" s="1"/>
  <c r="P22" i="40" a="1"/>
  <c r="P22" i="40" s="1"/>
  <c r="O22" i="40" a="1"/>
  <c r="O22" i="40" s="1"/>
  <c r="N22" i="40" a="1"/>
  <c r="N22" i="40" s="1"/>
  <c r="M22" i="40" a="1"/>
  <c r="M22" i="40" s="1"/>
  <c r="L22" i="40" a="1"/>
  <c r="L22" i="40" s="1"/>
  <c r="K22" i="40" a="1"/>
  <c r="K22" i="40" s="1"/>
  <c r="J22" i="40" a="1"/>
  <c r="J22" i="40" s="1"/>
  <c r="I22" i="40" a="1"/>
  <c r="I22" i="40" s="1"/>
  <c r="H22" i="40"/>
  <c r="S21" i="40" a="1"/>
  <c r="S21" i="40" s="1"/>
  <c r="R21" i="40" a="1"/>
  <c r="R21" i="40" s="1"/>
  <c r="Q21" i="40" a="1"/>
  <c r="Q21" i="40" s="1"/>
  <c r="P21" i="40" a="1"/>
  <c r="P21" i="40" s="1"/>
  <c r="O21" i="40" a="1"/>
  <c r="O21" i="40" s="1"/>
  <c r="N21" i="40" a="1"/>
  <c r="N21" i="40" s="1"/>
  <c r="M21" i="40" a="1"/>
  <c r="M21" i="40" s="1"/>
  <c r="L21" i="40" a="1"/>
  <c r="L21" i="40" s="1"/>
  <c r="K21" i="40" a="1"/>
  <c r="K21" i="40" s="1"/>
  <c r="J21" i="40" a="1"/>
  <c r="J21" i="40" s="1"/>
  <c r="I21" i="40" a="1"/>
  <c r="I21" i="40" s="1"/>
  <c r="H21" i="40"/>
  <c r="S20" i="40" a="1"/>
  <c r="S20" i="40" s="1"/>
  <c r="R20" i="40" a="1"/>
  <c r="R20" i="40" s="1"/>
  <c r="Q20" i="40" a="1"/>
  <c r="Q20" i="40" s="1"/>
  <c r="P20" i="40" a="1"/>
  <c r="P20" i="40" s="1"/>
  <c r="O20" i="40" a="1"/>
  <c r="O20" i="40" s="1"/>
  <c r="N20" i="40" a="1"/>
  <c r="N20" i="40" s="1"/>
  <c r="M20" i="40" a="1"/>
  <c r="M20" i="40" s="1"/>
  <c r="L20" i="40" a="1"/>
  <c r="L20" i="40" s="1"/>
  <c r="K20" i="40" a="1"/>
  <c r="K20" i="40" s="1"/>
  <c r="J20" i="40" a="1"/>
  <c r="J20" i="40" s="1"/>
  <c r="I20" i="40" a="1"/>
  <c r="I20" i="40" s="1"/>
  <c r="H20" i="40"/>
  <c r="S19" i="40" a="1"/>
  <c r="S19" i="40" s="1"/>
  <c r="R19" i="40" a="1"/>
  <c r="R19" i="40" s="1"/>
  <c r="Q19" i="40" a="1"/>
  <c r="Q19" i="40" s="1"/>
  <c r="P19" i="40" a="1"/>
  <c r="P19" i="40" s="1"/>
  <c r="O19" i="40" a="1"/>
  <c r="O19" i="40" s="1"/>
  <c r="N19" i="40" a="1"/>
  <c r="N19" i="40" s="1"/>
  <c r="M19" i="40" a="1"/>
  <c r="M19" i="40" s="1"/>
  <c r="L19" i="40" a="1"/>
  <c r="L19" i="40" s="1"/>
  <c r="K19" i="40" a="1"/>
  <c r="K19" i="40" s="1"/>
  <c r="J19" i="40" a="1"/>
  <c r="J19" i="40" s="1"/>
  <c r="I19" i="40" a="1"/>
  <c r="I19" i="40" s="1"/>
  <c r="H19" i="40"/>
  <c r="S18" i="40" a="1"/>
  <c r="S18" i="40" s="1"/>
  <c r="R18" i="40" a="1"/>
  <c r="R18" i="40" s="1"/>
  <c r="Q18" i="40" a="1"/>
  <c r="Q18" i="40" s="1"/>
  <c r="P18" i="40" a="1"/>
  <c r="P18" i="40" s="1"/>
  <c r="O18" i="40" a="1"/>
  <c r="O18" i="40" s="1"/>
  <c r="N18" i="40" a="1"/>
  <c r="N18" i="40" s="1"/>
  <c r="M18" i="40" a="1"/>
  <c r="M18" i="40" s="1"/>
  <c r="L18" i="40" a="1"/>
  <c r="L18" i="40" s="1"/>
  <c r="K18" i="40" a="1"/>
  <c r="K18" i="40" s="1"/>
  <c r="J18" i="40" a="1"/>
  <c r="J18" i="40" s="1"/>
  <c r="I18" i="40" a="1"/>
  <c r="I18" i="40" s="1"/>
  <c r="H18" i="40"/>
  <c r="S17" i="40" a="1"/>
  <c r="S17" i="40" s="1"/>
  <c r="R17" i="40" a="1"/>
  <c r="R17" i="40" s="1"/>
  <c r="Q17" i="40" a="1"/>
  <c r="Q17" i="40" s="1"/>
  <c r="P17" i="40" a="1"/>
  <c r="P17" i="40" s="1"/>
  <c r="O17" i="40" a="1"/>
  <c r="O17" i="40" s="1"/>
  <c r="N17" i="40" a="1"/>
  <c r="N17" i="40" s="1"/>
  <c r="M17" i="40"/>
  <c r="L17" i="40" a="1"/>
  <c r="L17" i="40" s="1"/>
  <c r="K17" i="40" a="1"/>
  <c r="K17" i="40" s="1"/>
  <c r="J17" i="40" a="1"/>
  <c r="J17" i="40" s="1"/>
  <c r="I17" i="40" a="1"/>
  <c r="I17" i="40" s="1"/>
  <c r="H17" i="40"/>
  <c r="S16" i="40" a="1"/>
  <c r="S16" i="40"/>
  <c r="R16" i="40" a="1"/>
  <c r="R16" i="40"/>
  <c r="Q16" i="40" a="1"/>
  <c r="Q16" i="40"/>
  <c r="P16" i="40" a="1"/>
  <c r="P16" i="40"/>
  <c r="O16" i="40" a="1"/>
  <c r="O16" i="40"/>
  <c r="N16" i="40" a="1"/>
  <c r="N16" i="40"/>
  <c r="M16" i="40" a="1"/>
  <c r="M16" i="40"/>
  <c r="L16" i="40" a="1"/>
  <c r="L16" i="40"/>
  <c r="K16" i="40" a="1"/>
  <c r="K16" i="40"/>
  <c r="J16" i="40" a="1"/>
  <c r="J16" i="40"/>
  <c r="I16" i="40" a="1"/>
  <c r="I16" i="40"/>
  <c r="T16" i="40" s="1"/>
  <c r="H16" i="40"/>
  <c r="S15" i="40" a="1"/>
  <c r="S15" i="40" s="1"/>
  <c r="R15" i="40" a="1"/>
  <c r="R15" i="40" s="1"/>
  <c r="Q15" i="40" a="1"/>
  <c r="Q15" i="40" s="1"/>
  <c r="P15" i="40" a="1"/>
  <c r="P15" i="40" s="1"/>
  <c r="O15" i="40" a="1"/>
  <c r="O15" i="40" s="1"/>
  <c r="N15" i="40" a="1"/>
  <c r="N15" i="40" s="1"/>
  <c r="M15" i="40" a="1"/>
  <c r="M15" i="40" s="1"/>
  <c r="L15" i="40" a="1"/>
  <c r="L15" i="40" s="1"/>
  <c r="K15" i="40" a="1"/>
  <c r="K15" i="40" s="1"/>
  <c r="J15" i="40" a="1"/>
  <c r="J15" i="40" s="1"/>
  <c r="I15" i="40" a="1"/>
  <c r="I15" i="40" s="1"/>
  <c r="H15" i="40"/>
  <c r="S14" i="40" a="1"/>
  <c r="S14" i="40"/>
  <c r="R14" i="40" a="1"/>
  <c r="R14" i="40"/>
  <c r="Q14" i="40" a="1"/>
  <c r="Q14" i="40"/>
  <c r="P14" i="40" a="1"/>
  <c r="P14" i="40"/>
  <c r="O14" i="40" a="1"/>
  <c r="O14" i="40"/>
  <c r="N14" i="40" a="1"/>
  <c r="N14" i="40"/>
  <c r="M14" i="40" a="1"/>
  <c r="M14" i="40"/>
  <c r="L14" i="40" a="1"/>
  <c r="L14" i="40"/>
  <c r="K14" i="40" a="1"/>
  <c r="K14" i="40"/>
  <c r="J14" i="40" a="1"/>
  <c r="J14" i="40"/>
  <c r="I14" i="40" a="1"/>
  <c r="I14" i="40"/>
  <c r="H14" i="40"/>
  <c r="S13" i="40" a="1"/>
  <c r="S13" i="40" s="1"/>
  <c r="R13" i="40" a="1"/>
  <c r="R13" i="40" s="1"/>
  <c r="Q13" i="40" a="1"/>
  <c r="Q13" i="40" s="1"/>
  <c r="P13" i="40" a="1"/>
  <c r="P13" i="40" s="1"/>
  <c r="O13" i="40" a="1"/>
  <c r="O13" i="40" s="1"/>
  <c r="N13" i="40" a="1"/>
  <c r="N13" i="40" s="1"/>
  <c r="M13" i="40" a="1"/>
  <c r="M13" i="40" s="1"/>
  <c r="L13" i="40" a="1"/>
  <c r="L13" i="40" s="1"/>
  <c r="K13" i="40" a="1"/>
  <c r="K13" i="40" s="1"/>
  <c r="J13" i="40" a="1"/>
  <c r="J13" i="40" s="1"/>
  <c r="I13" i="40" a="1"/>
  <c r="I13" i="40" s="1"/>
  <c r="T13" i="40" s="1"/>
  <c r="H13" i="40"/>
  <c r="S12" i="40" a="1"/>
  <c r="S12" i="40"/>
  <c r="R12" i="40" a="1"/>
  <c r="R12" i="40"/>
  <c r="Q12" i="40" a="1"/>
  <c r="Q12" i="40"/>
  <c r="P12" i="40" a="1"/>
  <c r="P12" i="40"/>
  <c r="O12" i="40" a="1"/>
  <c r="O12" i="40"/>
  <c r="N12" i="40" a="1"/>
  <c r="N12" i="40"/>
  <c r="M12" i="40" a="1"/>
  <c r="M12" i="40"/>
  <c r="L12" i="40" a="1"/>
  <c r="L12" i="40"/>
  <c r="K12" i="40" a="1"/>
  <c r="K12" i="40"/>
  <c r="J12" i="40" a="1"/>
  <c r="J12" i="40"/>
  <c r="I12" i="40" a="1"/>
  <c r="I12" i="40"/>
  <c r="T12" i="40" s="1"/>
  <c r="H12" i="40"/>
  <c r="S11" i="40" a="1"/>
  <c r="S11" i="40" s="1"/>
  <c r="R11" i="40" a="1"/>
  <c r="R11" i="40" s="1"/>
  <c r="Q11" i="40" a="1"/>
  <c r="Q11" i="40" s="1"/>
  <c r="P11" i="40" a="1"/>
  <c r="P11" i="40" s="1"/>
  <c r="O11" i="40" a="1"/>
  <c r="O11" i="40" s="1"/>
  <c r="N11" i="40" a="1"/>
  <c r="N11" i="40" s="1"/>
  <c r="M11" i="40" a="1"/>
  <c r="M11" i="40" s="1"/>
  <c r="L11" i="40" a="1"/>
  <c r="L11" i="40" s="1"/>
  <c r="K11" i="40" a="1"/>
  <c r="K11" i="40" s="1"/>
  <c r="J11" i="40" a="1"/>
  <c r="J11" i="40" s="1"/>
  <c r="I11" i="40" a="1"/>
  <c r="I11" i="40" s="1"/>
  <c r="H11" i="40"/>
  <c r="S10" i="40" a="1"/>
  <c r="S10" i="40"/>
  <c r="R10" i="40" a="1"/>
  <c r="R10" i="40"/>
  <c r="Q10" i="40" a="1"/>
  <c r="Q10" i="40"/>
  <c r="P10" i="40" a="1"/>
  <c r="P10" i="40"/>
  <c r="O10" i="40" a="1"/>
  <c r="O10" i="40"/>
  <c r="N10" i="40" a="1"/>
  <c r="N10" i="40"/>
  <c r="M10" i="40" a="1"/>
  <c r="M10" i="40"/>
  <c r="L10" i="40" a="1"/>
  <c r="L10" i="40"/>
  <c r="K10" i="40" a="1"/>
  <c r="K10" i="40"/>
  <c r="J10" i="40" a="1"/>
  <c r="J10" i="40"/>
  <c r="I10" i="40" a="1"/>
  <c r="I10" i="40"/>
  <c r="H10" i="40"/>
  <c r="S9" i="40" a="1"/>
  <c r="S9" i="40" s="1"/>
  <c r="R9" i="40" a="1"/>
  <c r="R9" i="40" s="1"/>
  <c r="Q9" i="40" a="1"/>
  <c r="Q9" i="40" s="1"/>
  <c r="P9" i="40" a="1"/>
  <c r="P9" i="40" s="1"/>
  <c r="O9" i="40" a="1"/>
  <c r="O9" i="40" s="1"/>
  <c r="N9" i="40" a="1"/>
  <c r="N9" i="40" s="1"/>
  <c r="M9" i="40" a="1"/>
  <c r="M9" i="40" s="1"/>
  <c r="L9" i="40" a="1"/>
  <c r="L9" i="40" s="1"/>
  <c r="K9" i="40" a="1"/>
  <c r="K9" i="40" s="1"/>
  <c r="J9" i="40" a="1"/>
  <c r="J9" i="40" s="1"/>
  <c r="I9" i="40" a="1"/>
  <c r="I9" i="40" s="1"/>
  <c r="H9" i="40"/>
  <c r="S8" i="40" a="1"/>
  <c r="S8" i="40"/>
  <c r="R8" i="40" a="1"/>
  <c r="R8" i="40"/>
  <c r="Q8" i="40" a="1"/>
  <c r="Q8" i="40"/>
  <c r="P8" i="40" a="1"/>
  <c r="P8" i="40"/>
  <c r="O8" i="40" a="1"/>
  <c r="O8" i="40"/>
  <c r="N8" i="40" a="1"/>
  <c r="N8" i="40"/>
  <c r="M8" i="40" a="1"/>
  <c r="M8" i="40"/>
  <c r="L8" i="40" a="1"/>
  <c r="L8" i="40"/>
  <c r="K8" i="40" a="1"/>
  <c r="K8" i="40"/>
  <c r="J8" i="40" a="1"/>
  <c r="J8" i="40"/>
  <c r="I8" i="40" a="1"/>
  <c r="I8" i="40"/>
  <c r="T8" i="40" s="1"/>
  <c r="H8" i="40"/>
  <c r="S7" i="40" a="1"/>
  <c r="S7" i="40" s="1"/>
  <c r="R7" i="40" a="1"/>
  <c r="R7" i="40" s="1"/>
  <c r="Q7" i="40" a="1"/>
  <c r="Q7" i="40" s="1"/>
  <c r="P7" i="40" a="1"/>
  <c r="P7" i="40" s="1"/>
  <c r="O7" i="40" a="1"/>
  <c r="O7" i="40" s="1"/>
  <c r="N7" i="40" a="1"/>
  <c r="N7" i="40" s="1"/>
  <c r="M7" i="40" a="1"/>
  <c r="M7" i="40" s="1"/>
  <c r="L7" i="40" a="1"/>
  <c r="L7" i="40" s="1"/>
  <c r="K7" i="40" a="1"/>
  <c r="K7" i="40" s="1"/>
  <c r="J7" i="40" a="1"/>
  <c r="J7" i="40" s="1"/>
  <c r="I7" i="40" a="1"/>
  <c r="I7" i="40" s="1"/>
  <c r="H7" i="40"/>
  <c r="S6" i="40" a="1"/>
  <c r="S6" i="40"/>
  <c r="R6" i="40" a="1"/>
  <c r="R6" i="40"/>
  <c r="Q6" i="40" a="1"/>
  <c r="Q6" i="40"/>
  <c r="P6" i="40" a="1"/>
  <c r="P6" i="40"/>
  <c r="O6" i="40" a="1"/>
  <c r="O6" i="40"/>
  <c r="N6" i="40" a="1"/>
  <c r="N6" i="40"/>
  <c r="M6" i="40" a="1"/>
  <c r="M6" i="40"/>
  <c r="L6" i="40" a="1"/>
  <c r="L6" i="40"/>
  <c r="K6" i="40" a="1"/>
  <c r="K6" i="40"/>
  <c r="J6" i="40" a="1"/>
  <c r="J6" i="40"/>
  <c r="I6" i="40"/>
  <c r="H6" i="40"/>
  <c r="S5" i="40" a="1"/>
  <c r="S5" i="40" s="1"/>
  <c r="R5" i="40" a="1"/>
  <c r="R5" i="40" s="1"/>
  <c r="Q5" i="40" a="1"/>
  <c r="Q5" i="40" s="1"/>
  <c r="P5" i="40" a="1"/>
  <c r="P5" i="40" s="1"/>
  <c r="O5" i="40" a="1"/>
  <c r="O5" i="40" s="1"/>
  <c r="N5" i="40" a="1"/>
  <c r="N5" i="40" s="1"/>
  <c r="M5" i="40" a="1"/>
  <c r="M5" i="40" s="1"/>
  <c r="L5" i="40" a="1"/>
  <c r="L5" i="40" s="1"/>
  <c r="K5" i="40" a="1"/>
  <c r="K5" i="40" s="1"/>
  <c r="J5" i="40" a="1"/>
  <c r="J5" i="40" s="1"/>
  <c r="I5" i="40"/>
  <c r="H5" i="40"/>
  <c r="S4" i="40"/>
  <c r="R4" i="40"/>
  <c r="Q4" i="40"/>
  <c r="P4" i="40" a="1"/>
  <c r="P4" i="40" s="1"/>
  <c r="O4" i="40" a="1"/>
  <c r="O4" i="40" s="1"/>
  <c r="N4" i="40" a="1"/>
  <c r="N4" i="40" s="1"/>
  <c r="M4" i="40" a="1"/>
  <c r="M4" i="40" s="1"/>
  <c r="L4" i="40" a="1"/>
  <c r="L4" i="40" s="1"/>
  <c r="K4" i="40" a="1"/>
  <c r="K4" i="40" s="1"/>
  <c r="J4" i="40" a="1"/>
  <c r="J4" i="40" s="1"/>
  <c r="I4" i="40" a="1"/>
  <c r="I4" i="40" s="1"/>
  <c r="H4" i="40"/>
  <c r="G4" i="40"/>
  <c r="O440" i="51"/>
  <c r="P440" i="51" s="1"/>
  <c r="N440" i="51"/>
  <c r="Q439" i="51"/>
  <c r="K436" i="51"/>
  <c r="O435" i="51"/>
  <c r="P435" i="51" s="1"/>
  <c r="N435" i="51"/>
  <c r="Q434" i="51"/>
  <c r="K431" i="51"/>
  <c r="O430" i="51"/>
  <c r="P430" i="51" s="1"/>
  <c r="N430" i="51"/>
  <c r="Q429" i="51"/>
  <c r="K426" i="51"/>
  <c r="O425" i="51"/>
  <c r="P425" i="51" s="1"/>
  <c r="N425" i="51"/>
  <c r="Q424" i="51"/>
  <c r="K421" i="51"/>
  <c r="N419" i="51"/>
  <c r="K418" i="51"/>
  <c r="N416" i="51"/>
  <c r="K415" i="51"/>
  <c r="N414" i="51"/>
  <c r="O414" i="51" s="1"/>
  <c r="P414" i="51" s="1"/>
  <c r="Q414" i="51" s="1"/>
  <c r="R414" i="51" s="1"/>
  <c r="S414" i="51" s="1"/>
  <c r="T414" i="51" s="1"/>
  <c r="U414" i="51" s="1"/>
  <c r="V414" i="51" s="1"/>
  <c r="W414" i="51" s="1"/>
  <c r="X414" i="51" s="1"/>
  <c r="Y414" i="51" s="1"/>
  <c r="Z414" i="51" s="1"/>
  <c r="AA414" i="51" s="1"/>
  <c r="AB414" i="51" s="1"/>
  <c r="AC414" i="51" s="1"/>
  <c r="AD414" i="51" s="1"/>
  <c r="AE414" i="51" s="1"/>
  <c r="AF414" i="51" s="1"/>
  <c r="AG414" i="51" s="1"/>
  <c r="AH414" i="51" s="1"/>
  <c r="AI414" i="51" s="1"/>
  <c r="AJ414" i="51" s="1"/>
  <c r="AK414" i="51" s="1"/>
  <c r="AL414" i="51" s="1"/>
  <c r="AM414" i="51" s="1"/>
  <c r="AN414" i="51" s="1"/>
  <c r="AO414" i="51" s="1"/>
  <c r="AP414" i="51" s="1"/>
  <c r="AQ414" i="51" s="1"/>
  <c r="L412" i="51"/>
  <c r="K412" i="51"/>
  <c r="N411" i="51"/>
  <c r="O411" i="51" s="1"/>
  <c r="P411" i="51" s="1"/>
  <c r="Q411" i="51" s="1"/>
  <c r="R411" i="51" s="1"/>
  <c r="S411" i="51" s="1"/>
  <c r="T411" i="51" s="1"/>
  <c r="U411" i="51" s="1"/>
  <c r="V411" i="51" s="1"/>
  <c r="W411" i="51" s="1"/>
  <c r="X411" i="51" s="1"/>
  <c r="Y411" i="51" s="1"/>
  <c r="Z411" i="51" s="1"/>
  <c r="AA411" i="51" s="1"/>
  <c r="AB411" i="51" s="1"/>
  <c r="AC411" i="51" s="1"/>
  <c r="AD411" i="51" s="1"/>
  <c r="AE411" i="51" s="1"/>
  <c r="AF411" i="51" s="1"/>
  <c r="AG411" i="51" s="1"/>
  <c r="AH411" i="51" s="1"/>
  <c r="AI411" i="51" s="1"/>
  <c r="AJ411" i="51" s="1"/>
  <c r="AK411" i="51" s="1"/>
  <c r="AL411" i="51" s="1"/>
  <c r="AM411" i="51" s="1"/>
  <c r="AN411" i="51" s="1"/>
  <c r="AO411" i="51" s="1"/>
  <c r="AP411" i="51" s="1"/>
  <c r="AQ411" i="51" s="1"/>
  <c r="N409" i="51"/>
  <c r="R408" i="51"/>
  <c r="N406" i="51"/>
  <c r="N404" i="51"/>
  <c r="O404" i="51" s="1"/>
  <c r="P404" i="51" s="1"/>
  <c r="Q404" i="51" s="1"/>
  <c r="R404" i="51" s="1"/>
  <c r="S404" i="51" s="1"/>
  <c r="T404" i="51" s="1"/>
  <c r="U404" i="51" s="1"/>
  <c r="V404" i="51" s="1"/>
  <c r="W404" i="51" s="1"/>
  <c r="X404" i="51" s="1"/>
  <c r="Y404" i="51" s="1"/>
  <c r="Z404" i="51" s="1"/>
  <c r="AA404" i="51" s="1"/>
  <c r="AB404" i="51" s="1"/>
  <c r="AC404" i="51" s="1"/>
  <c r="AD404" i="51" s="1"/>
  <c r="AE404" i="51" s="1"/>
  <c r="AF404" i="51" s="1"/>
  <c r="AG404" i="51" s="1"/>
  <c r="AH404" i="51" s="1"/>
  <c r="AI404" i="51" s="1"/>
  <c r="AJ404" i="51" s="1"/>
  <c r="AK404" i="51" s="1"/>
  <c r="AL404" i="51" s="1"/>
  <c r="AM404" i="51" s="1"/>
  <c r="AN404" i="51" s="1"/>
  <c r="AO404" i="51" s="1"/>
  <c r="AP404" i="51" s="1"/>
  <c r="AQ404" i="51" s="1"/>
  <c r="K403" i="51"/>
  <c r="N401" i="51"/>
  <c r="O401" i="51" s="1"/>
  <c r="P401" i="51" s="1"/>
  <c r="Q401" i="51" s="1"/>
  <c r="R401" i="51" s="1"/>
  <c r="S401" i="51" s="1"/>
  <c r="T401" i="51" s="1"/>
  <c r="U401" i="51" s="1"/>
  <c r="V401" i="51" s="1"/>
  <c r="W401" i="51" s="1"/>
  <c r="X401" i="51" s="1"/>
  <c r="Y401" i="51" s="1"/>
  <c r="Z401" i="51" s="1"/>
  <c r="AA401" i="51" s="1"/>
  <c r="AB401" i="51" s="1"/>
  <c r="AC401" i="51" s="1"/>
  <c r="AD401" i="51" s="1"/>
  <c r="AE401" i="51" s="1"/>
  <c r="AF401" i="51" s="1"/>
  <c r="AG401" i="51" s="1"/>
  <c r="AH401" i="51" s="1"/>
  <c r="AI401" i="51" s="1"/>
  <c r="AJ401" i="51" s="1"/>
  <c r="AK401" i="51" s="1"/>
  <c r="AL401" i="51" s="1"/>
  <c r="AM401" i="51" s="1"/>
  <c r="AN401" i="51" s="1"/>
  <c r="AO401" i="51" s="1"/>
  <c r="AP401" i="51" s="1"/>
  <c r="AQ401" i="51" s="1"/>
  <c r="K400" i="51"/>
  <c r="O399" i="51"/>
  <c r="P399" i="51" s="1"/>
  <c r="Q399" i="51" s="1"/>
  <c r="R399" i="51" s="1"/>
  <c r="S399" i="51" s="1"/>
  <c r="T399" i="51" s="1"/>
  <c r="U399" i="51" s="1"/>
  <c r="V399" i="51" s="1"/>
  <c r="W399" i="51" s="1"/>
  <c r="X399" i="51" s="1"/>
  <c r="Y399" i="51" s="1"/>
  <c r="Z399" i="51" s="1"/>
  <c r="AA399" i="51" s="1"/>
  <c r="AB399" i="51" s="1"/>
  <c r="AC399" i="51" s="1"/>
  <c r="AD399" i="51" s="1"/>
  <c r="AE399" i="51" s="1"/>
  <c r="AF399" i="51" s="1"/>
  <c r="AG399" i="51" s="1"/>
  <c r="AH399" i="51" s="1"/>
  <c r="AI399" i="51" s="1"/>
  <c r="AJ399" i="51" s="1"/>
  <c r="AK399" i="51" s="1"/>
  <c r="AL399" i="51" s="1"/>
  <c r="AM399" i="51" s="1"/>
  <c r="AN399" i="51" s="1"/>
  <c r="AO399" i="51" s="1"/>
  <c r="AP399" i="51" s="1"/>
  <c r="AQ399" i="51" s="1"/>
  <c r="N399" i="51"/>
  <c r="K397" i="51"/>
  <c r="N396" i="51"/>
  <c r="O396" i="51" s="1"/>
  <c r="P396" i="51" s="1"/>
  <c r="Q396" i="51" s="1"/>
  <c r="R396" i="51" s="1"/>
  <c r="S396" i="51" s="1"/>
  <c r="T396" i="51" s="1"/>
  <c r="U396" i="51" s="1"/>
  <c r="V396" i="51" s="1"/>
  <c r="W396" i="51" s="1"/>
  <c r="X396" i="51" s="1"/>
  <c r="Y396" i="51" s="1"/>
  <c r="Z396" i="51" s="1"/>
  <c r="AA396" i="51" s="1"/>
  <c r="AB396" i="51" s="1"/>
  <c r="AC396" i="51" s="1"/>
  <c r="AD396" i="51" s="1"/>
  <c r="AE396" i="51" s="1"/>
  <c r="AF396" i="51" s="1"/>
  <c r="AG396" i="51" s="1"/>
  <c r="AH396" i="51" s="1"/>
  <c r="AI396" i="51" s="1"/>
  <c r="AJ396" i="51" s="1"/>
  <c r="AK396" i="51" s="1"/>
  <c r="AL396" i="51" s="1"/>
  <c r="AM396" i="51" s="1"/>
  <c r="AN396" i="51" s="1"/>
  <c r="AO396" i="51" s="1"/>
  <c r="AP396" i="51" s="1"/>
  <c r="AQ396" i="51" s="1"/>
  <c r="I395" i="51"/>
  <c r="N394" i="51"/>
  <c r="O394" i="51" s="1"/>
  <c r="P394" i="51" s="1"/>
  <c r="Q394" i="51" s="1"/>
  <c r="R394" i="51" s="1"/>
  <c r="S394" i="51" s="1"/>
  <c r="T394" i="51" s="1"/>
  <c r="U394" i="51" s="1"/>
  <c r="V394" i="51" s="1"/>
  <c r="W394" i="51" s="1"/>
  <c r="X394" i="51" s="1"/>
  <c r="Y394" i="51" s="1"/>
  <c r="Z394" i="51" s="1"/>
  <c r="AA394" i="51" s="1"/>
  <c r="AB394" i="51" s="1"/>
  <c r="AC394" i="51" s="1"/>
  <c r="AD394" i="51" s="1"/>
  <c r="AE394" i="51" s="1"/>
  <c r="AF394" i="51" s="1"/>
  <c r="AG394" i="51" s="1"/>
  <c r="AH394" i="51" s="1"/>
  <c r="AI394" i="51" s="1"/>
  <c r="AJ394" i="51" s="1"/>
  <c r="AK394" i="51" s="1"/>
  <c r="AL394" i="51" s="1"/>
  <c r="AM394" i="51" s="1"/>
  <c r="AN394" i="51" s="1"/>
  <c r="AO394" i="51" s="1"/>
  <c r="AP394" i="51" s="1"/>
  <c r="AQ394" i="51" s="1"/>
  <c r="N391" i="51"/>
  <c r="I390" i="51"/>
  <c r="N389" i="51"/>
  <c r="O389" i="51" s="1"/>
  <c r="P389" i="51" s="1"/>
  <c r="Q389" i="51" s="1"/>
  <c r="R389" i="51" s="1"/>
  <c r="S389" i="51" s="1"/>
  <c r="T389" i="51" s="1"/>
  <c r="U389" i="51" s="1"/>
  <c r="V389" i="51" s="1"/>
  <c r="W389" i="51" s="1"/>
  <c r="X389" i="51" s="1"/>
  <c r="Y389" i="51" s="1"/>
  <c r="Z389" i="51" s="1"/>
  <c r="AA389" i="51" s="1"/>
  <c r="AB389" i="51" s="1"/>
  <c r="AC389" i="51" s="1"/>
  <c r="AD389" i="51" s="1"/>
  <c r="AE389" i="51" s="1"/>
  <c r="AF389" i="51" s="1"/>
  <c r="AG389" i="51" s="1"/>
  <c r="AH389" i="51" s="1"/>
  <c r="AI389" i="51" s="1"/>
  <c r="AJ389" i="51" s="1"/>
  <c r="AK389" i="51" s="1"/>
  <c r="AL389" i="51" s="1"/>
  <c r="AM389" i="51" s="1"/>
  <c r="AN389" i="51" s="1"/>
  <c r="AO389" i="51" s="1"/>
  <c r="AP389" i="51" s="1"/>
  <c r="AQ389" i="51" s="1"/>
  <c r="K388" i="51"/>
  <c r="N386" i="51"/>
  <c r="O386" i="51" s="1"/>
  <c r="P386" i="51" s="1"/>
  <c r="Q386" i="51" s="1"/>
  <c r="R386" i="51" s="1"/>
  <c r="S386" i="51" s="1"/>
  <c r="T386" i="51" s="1"/>
  <c r="U386" i="51" s="1"/>
  <c r="V386" i="51" s="1"/>
  <c r="W386" i="51" s="1"/>
  <c r="X386" i="51" s="1"/>
  <c r="Y386" i="51" s="1"/>
  <c r="Z386" i="51" s="1"/>
  <c r="AA386" i="51" s="1"/>
  <c r="AB386" i="51" s="1"/>
  <c r="AC386" i="51" s="1"/>
  <c r="AD386" i="51" s="1"/>
  <c r="AE386" i="51" s="1"/>
  <c r="AF386" i="51" s="1"/>
  <c r="AG386" i="51" s="1"/>
  <c r="AH386" i="51" s="1"/>
  <c r="AI386" i="51" s="1"/>
  <c r="AJ386" i="51" s="1"/>
  <c r="AK386" i="51" s="1"/>
  <c r="AL386" i="51" s="1"/>
  <c r="AM386" i="51" s="1"/>
  <c r="AN386" i="51" s="1"/>
  <c r="AO386" i="51" s="1"/>
  <c r="AP386" i="51" s="1"/>
  <c r="AQ386" i="51" s="1"/>
  <c r="K385" i="51"/>
  <c r="I385" i="51" s="1"/>
  <c r="N384" i="51"/>
  <c r="O384" i="51" s="1"/>
  <c r="P384" i="51" s="1"/>
  <c r="Q384" i="51" s="1"/>
  <c r="R384" i="51" s="1"/>
  <c r="S384" i="51" s="1"/>
  <c r="T384" i="51" s="1"/>
  <c r="U384" i="51" s="1"/>
  <c r="V384" i="51" s="1"/>
  <c r="W384" i="51" s="1"/>
  <c r="X384" i="51" s="1"/>
  <c r="Y384" i="51" s="1"/>
  <c r="Z384" i="51" s="1"/>
  <c r="AA384" i="51" s="1"/>
  <c r="AB384" i="51" s="1"/>
  <c r="AC384" i="51" s="1"/>
  <c r="AD384" i="51" s="1"/>
  <c r="AE384" i="51" s="1"/>
  <c r="AF384" i="51" s="1"/>
  <c r="AG384" i="51" s="1"/>
  <c r="AH384" i="51" s="1"/>
  <c r="AI384" i="51" s="1"/>
  <c r="AJ384" i="51" s="1"/>
  <c r="AK384" i="51" s="1"/>
  <c r="AL384" i="51" s="1"/>
  <c r="AM384" i="51" s="1"/>
  <c r="AN384" i="51" s="1"/>
  <c r="AO384" i="51" s="1"/>
  <c r="AP384" i="51" s="1"/>
  <c r="AQ384" i="51" s="1"/>
  <c r="K382" i="51"/>
  <c r="N381" i="51"/>
  <c r="O381" i="51" s="1"/>
  <c r="P381" i="51" s="1"/>
  <c r="Q381" i="51" s="1"/>
  <c r="R381" i="51" s="1"/>
  <c r="S381" i="51" s="1"/>
  <c r="T381" i="51" s="1"/>
  <c r="U381" i="51" s="1"/>
  <c r="V381" i="51" s="1"/>
  <c r="W381" i="51" s="1"/>
  <c r="X381" i="51" s="1"/>
  <c r="Y381" i="51" s="1"/>
  <c r="Z381" i="51" s="1"/>
  <c r="AA381" i="51" s="1"/>
  <c r="AB381" i="51" s="1"/>
  <c r="AC381" i="51" s="1"/>
  <c r="AD381" i="51" s="1"/>
  <c r="AE381" i="51" s="1"/>
  <c r="AF381" i="51" s="1"/>
  <c r="AG381" i="51" s="1"/>
  <c r="AH381" i="51" s="1"/>
  <c r="AI381" i="51" s="1"/>
  <c r="AJ381" i="51" s="1"/>
  <c r="AK381" i="51" s="1"/>
  <c r="AL381" i="51" s="1"/>
  <c r="AM381" i="51" s="1"/>
  <c r="AN381" i="51" s="1"/>
  <c r="AO381" i="51" s="1"/>
  <c r="AP381" i="51" s="1"/>
  <c r="AQ381" i="51" s="1"/>
  <c r="I380" i="51"/>
  <c r="O379" i="51"/>
  <c r="P379" i="51" s="1"/>
  <c r="Q379" i="51" s="1"/>
  <c r="R379" i="51" s="1"/>
  <c r="S379" i="51" s="1"/>
  <c r="T379" i="51" s="1"/>
  <c r="U379" i="51" s="1"/>
  <c r="V379" i="51" s="1"/>
  <c r="W379" i="51" s="1"/>
  <c r="X379" i="51" s="1"/>
  <c r="Y379" i="51" s="1"/>
  <c r="Z379" i="51" s="1"/>
  <c r="AA379" i="51" s="1"/>
  <c r="AB379" i="51" s="1"/>
  <c r="AC379" i="51" s="1"/>
  <c r="AD379" i="51" s="1"/>
  <c r="AE379" i="51" s="1"/>
  <c r="AF379" i="51" s="1"/>
  <c r="AG379" i="51" s="1"/>
  <c r="AH379" i="51" s="1"/>
  <c r="AI379" i="51" s="1"/>
  <c r="AJ379" i="51" s="1"/>
  <c r="AK379" i="51" s="1"/>
  <c r="AL379" i="51" s="1"/>
  <c r="AM379" i="51" s="1"/>
  <c r="AN379" i="51" s="1"/>
  <c r="AO379" i="51" s="1"/>
  <c r="AP379" i="51" s="1"/>
  <c r="AQ379" i="51" s="1"/>
  <c r="N379" i="51"/>
  <c r="P376" i="51"/>
  <c r="Q376" i="51" s="1"/>
  <c r="R376" i="51" s="1"/>
  <c r="S376" i="51" s="1"/>
  <c r="T376" i="51" s="1"/>
  <c r="U376" i="51" s="1"/>
  <c r="V376" i="51" s="1"/>
  <c r="W376" i="51" s="1"/>
  <c r="X376" i="51" s="1"/>
  <c r="Y376" i="51" s="1"/>
  <c r="Z376" i="51" s="1"/>
  <c r="AA376" i="51" s="1"/>
  <c r="AB376" i="51" s="1"/>
  <c r="AC376" i="51" s="1"/>
  <c r="AD376" i="51" s="1"/>
  <c r="AE376" i="51" s="1"/>
  <c r="AF376" i="51" s="1"/>
  <c r="AG376" i="51" s="1"/>
  <c r="AH376" i="51" s="1"/>
  <c r="AI376" i="51" s="1"/>
  <c r="AJ376" i="51" s="1"/>
  <c r="AK376" i="51" s="1"/>
  <c r="AL376" i="51" s="1"/>
  <c r="AM376" i="51" s="1"/>
  <c r="AN376" i="51" s="1"/>
  <c r="AO376" i="51" s="1"/>
  <c r="AP376" i="51" s="1"/>
  <c r="AQ376" i="51" s="1"/>
  <c r="N376" i="51"/>
  <c r="O376" i="51" s="1"/>
  <c r="I375" i="51"/>
  <c r="O374" i="51"/>
  <c r="P374" i="51" s="1"/>
  <c r="Q374" i="51" s="1"/>
  <c r="R374" i="51" s="1"/>
  <c r="S374" i="51" s="1"/>
  <c r="T374" i="51" s="1"/>
  <c r="U374" i="51" s="1"/>
  <c r="V374" i="51" s="1"/>
  <c r="W374" i="51" s="1"/>
  <c r="X374" i="51" s="1"/>
  <c r="Y374" i="51" s="1"/>
  <c r="Z374" i="51" s="1"/>
  <c r="AA374" i="51" s="1"/>
  <c r="AB374" i="51" s="1"/>
  <c r="AC374" i="51" s="1"/>
  <c r="AD374" i="51" s="1"/>
  <c r="AE374" i="51" s="1"/>
  <c r="AF374" i="51" s="1"/>
  <c r="AG374" i="51" s="1"/>
  <c r="AH374" i="51" s="1"/>
  <c r="AI374" i="51" s="1"/>
  <c r="AJ374" i="51" s="1"/>
  <c r="AK374" i="51" s="1"/>
  <c r="AL374" i="51" s="1"/>
  <c r="AM374" i="51" s="1"/>
  <c r="AN374" i="51" s="1"/>
  <c r="AO374" i="51" s="1"/>
  <c r="AP374" i="51" s="1"/>
  <c r="AQ374" i="51" s="1"/>
  <c r="N374" i="51"/>
  <c r="Q371" i="51"/>
  <c r="R371" i="51" s="1"/>
  <c r="S371" i="51" s="1"/>
  <c r="T371" i="51" s="1"/>
  <c r="U371" i="51" s="1"/>
  <c r="V371" i="51" s="1"/>
  <c r="W371" i="51" s="1"/>
  <c r="X371" i="51" s="1"/>
  <c r="Y371" i="51" s="1"/>
  <c r="Z371" i="51" s="1"/>
  <c r="AA371" i="51" s="1"/>
  <c r="AB371" i="51" s="1"/>
  <c r="AC371" i="51" s="1"/>
  <c r="AD371" i="51" s="1"/>
  <c r="AE371" i="51" s="1"/>
  <c r="AF371" i="51" s="1"/>
  <c r="AG371" i="51" s="1"/>
  <c r="AH371" i="51" s="1"/>
  <c r="AI371" i="51" s="1"/>
  <c r="AJ371" i="51" s="1"/>
  <c r="AK371" i="51" s="1"/>
  <c r="AL371" i="51" s="1"/>
  <c r="AM371" i="51" s="1"/>
  <c r="AN371" i="51" s="1"/>
  <c r="AO371" i="51" s="1"/>
  <c r="AP371" i="51" s="1"/>
  <c r="AQ371" i="51" s="1"/>
  <c r="N371" i="51"/>
  <c r="O371" i="51" s="1"/>
  <c r="P371" i="51" s="1"/>
  <c r="I370" i="51"/>
  <c r="N369" i="51"/>
  <c r="O369" i="51" s="1"/>
  <c r="P369" i="51" s="1"/>
  <c r="Q369" i="51" s="1"/>
  <c r="R369" i="51" s="1"/>
  <c r="S369" i="51" s="1"/>
  <c r="T369" i="51" s="1"/>
  <c r="U369" i="51" s="1"/>
  <c r="V369" i="51" s="1"/>
  <c r="W369" i="51" s="1"/>
  <c r="X369" i="51" s="1"/>
  <c r="Y369" i="51" s="1"/>
  <c r="Z369" i="51" s="1"/>
  <c r="AA369" i="51" s="1"/>
  <c r="AB369" i="51" s="1"/>
  <c r="AC369" i="51" s="1"/>
  <c r="AD369" i="51" s="1"/>
  <c r="AE369" i="51" s="1"/>
  <c r="AF369" i="51" s="1"/>
  <c r="AG369" i="51" s="1"/>
  <c r="AH369" i="51" s="1"/>
  <c r="AI369" i="51" s="1"/>
  <c r="AJ369" i="51" s="1"/>
  <c r="AK369" i="51" s="1"/>
  <c r="AL369" i="51" s="1"/>
  <c r="AM369" i="51" s="1"/>
  <c r="AN369" i="51" s="1"/>
  <c r="AO369" i="51" s="1"/>
  <c r="AP369" i="51" s="1"/>
  <c r="AQ369" i="51" s="1"/>
  <c r="N366" i="51"/>
  <c r="O366" i="51" s="1"/>
  <c r="P366" i="51" s="1"/>
  <c r="Q366" i="51" s="1"/>
  <c r="R366" i="51" s="1"/>
  <c r="S366" i="51" s="1"/>
  <c r="T366" i="51" s="1"/>
  <c r="U366" i="51" s="1"/>
  <c r="V366" i="51" s="1"/>
  <c r="W366" i="51" s="1"/>
  <c r="X366" i="51" s="1"/>
  <c r="Y366" i="51" s="1"/>
  <c r="Z366" i="51" s="1"/>
  <c r="AA366" i="51" s="1"/>
  <c r="AB366" i="51" s="1"/>
  <c r="AC366" i="51" s="1"/>
  <c r="AD366" i="51" s="1"/>
  <c r="AE366" i="51" s="1"/>
  <c r="AF366" i="51" s="1"/>
  <c r="AG366" i="51" s="1"/>
  <c r="AH366" i="51" s="1"/>
  <c r="AI366" i="51" s="1"/>
  <c r="AJ366" i="51" s="1"/>
  <c r="AK366" i="51" s="1"/>
  <c r="AL366" i="51" s="1"/>
  <c r="AM366" i="51" s="1"/>
  <c r="AN366" i="51" s="1"/>
  <c r="AO366" i="51" s="1"/>
  <c r="AP366" i="51" s="1"/>
  <c r="AQ366" i="51" s="1"/>
  <c r="I365" i="51"/>
  <c r="N364" i="51"/>
  <c r="O364" i="51" s="1"/>
  <c r="P364" i="51" s="1"/>
  <c r="Q364" i="51" s="1"/>
  <c r="R364" i="51" s="1"/>
  <c r="S364" i="51" s="1"/>
  <c r="T364" i="51" s="1"/>
  <c r="U364" i="51" s="1"/>
  <c r="V364" i="51" s="1"/>
  <c r="W364" i="51" s="1"/>
  <c r="X364" i="51" s="1"/>
  <c r="Y364" i="51" s="1"/>
  <c r="Z364" i="51" s="1"/>
  <c r="AA364" i="51" s="1"/>
  <c r="AB364" i="51" s="1"/>
  <c r="AC364" i="51" s="1"/>
  <c r="AD364" i="51" s="1"/>
  <c r="AE364" i="51" s="1"/>
  <c r="AF364" i="51" s="1"/>
  <c r="AG364" i="51" s="1"/>
  <c r="AH364" i="51" s="1"/>
  <c r="AI364" i="51" s="1"/>
  <c r="AJ364" i="51" s="1"/>
  <c r="AK364" i="51" s="1"/>
  <c r="AL364" i="51" s="1"/>
  <c r="AM364" i="51" s="1"/>
  <c r="AN364" i="51" s="1"/>
  <c r="AO364" i="51" s="1"/>
  <c r="AP364" i="51" s="1"/>
  <c r="AQ364" i="51" s="1"/>
  <c r="N361" i="51"/>
  <c r="I360" i="51"/>
  <c r="N359" i="51"/>
  <c r="O359" i="51" s="1"/>
  <c r="P359" i="51" s="1"/>
  <c r="Q359" i="51" s="1"/>
  <c r="R359" i="51" s="1"/>
  <c r="S359" i="51" s="1"/>
  <c r="T359" i="51" s="1"/>
  <c r="U359" i="51" s="1"/>
  <c r="V359" i="51" s="1"/>
  <c r="W359" i="51" s="1"/>
  <c r="X359" i="51" s="1"/>
  <c r="Y359" i="51" s="1"/>
  <c r="Z359" i="51" s="1"/>
  <c r="AA359" i="51" s="1"/>
  <c r="AB359" i="51" s="1"/>
  <c r="AC359" i="51" s="1"/>
  <c r="AD359" i="51" s="1"/>
  <c r="AE359" i="51" s="1"/>
  <c r="AF359" i="51" s="1"/>
  <c r="AG359" i="51" s="1"/>
  <c r="AH359" i="51" s="1"/>
  <c r="AI359" i="51" s="1"/>
  <c r="AJ359" i="51" s="1"/>
  <c r="AK359" i="51" s="1"/>
  <c r="AL359" i="51" s="1"/>
  <c r="AM359" i="51" s="1"/>
  <c r="AN359" i="51" s="1"/>
  <c r="AO359" i="51" s="1"/>
  <c r="AP359" i="51" s="1"/>
  <c r="AQ359" i="51" s="1"/>
  <c r="K358" i="51"/>
  <c r="N356" i="51"/>
  <c r="O356" i="51" s="1"/>
  <c r="P356" i="51" s="1"/>
  <c r="Q356" i="51" s="1"/>
  <c r="R356" i="51" s="1"/>
  <c r="S356" i="51" s="1"/>
  <c r="T356" i="51" s="1"/>
  <c r="U356" i="51" s="1"/>
  <c r="V356" i="51" s="1"/>
  <c r="W356" i="51" s="1"/>
  <c r="X356" i="51" s="1"/>
  <c r="Y356" i="51" s="1"/>
  <c r="Z356" i="51" s="1"/>
  <c r="AA356" i="51" s="1"/>
  <c r="AB356" i="51" s="1"/>
  <c r="AC356" i="51" s="1"/>
  <c r="AD356" i="51" s="1"/>
  <c r="AE356" i="51" s="1"/>
  <c r="AF356" i="51" s="1"/>
  <c r="AG356" i="51" s="1"/>
  <c r="AH356" i="51" s="1"/>
  <c r="AI356" i="51" s="1"/>
  <c r="AJ356" i="51" s="1"/>
  <c r="AK356" i="51" s="1"/>
  <c r="AL356" i="51" s="1"/>
  <c r="AM356" i="51" s="1"/>
  <c r="AN356" i="51" s="1"/>
  <c r="AO356" i="51" s="1"/>
  <c r="AP356" i="51" s="1"/>
  <c r="AQ356" i="51" s="1"/>
  <c r="K355" i="51"/>
  <c r="I355" i="51" s="1"/>
  <c r="N354" i="51"/>
  <c r="O354" i="51" s="1"/>
  <c r="P354" i="51" s="1"/>
  <c r="Q354" i="51" s="1"/>
  <c r="R354" i="51" s="1"/>
  <c r="S354" i="51" s="1"/>
  <c r="T354" i="51" s="1"/>
  <c r="U354" i="51" s="1"/>
  <c r="V354" i="51" s="1"/>
  <c r="W354" i="51" s="1"/>
  <c r="X354" i="51" s="1"/>
  <c r="Y354" i="51" s="1"/>
  <c r="Z354" i="51" s="1"/>
  <c r="AA354" i="51" s="1"/>
  <c r="AB354" i="51" s="1"/>
  <c r="AC354" i="51" s="1"/>
  <c r="AD354" i="51" s="1"/>
  <c r="AE354" i="51" s="1"/>
  <c r="AF354" i="51" s="1"/>
  <c r="AG354" i="51" s="1"/>
  <c r="AH354" i="51" s="1"/>
  <c r="AI354" i="51" s="1"/>
  <c r="O351" i="51"/>
  <c r="P351" i="51" s="1"/>
  <c r="Q351" i="51" s="1"/>
  <c r="R351" i="51" s="1"/>
  <c r="S351" i="51" s="1"/>
  <c r="T351" i="51" s="1"/>
  <c r="U351" i="51" s="1"/>
  <c r="V351" i="51" s="1"/>
  <c r="W351" i="51" s="1"/>
  <c r="X351" i="51" s="1"/>
  <c r="Y351" i="51" s="1"/>
  <c r="Z351" i="51" s="1"/>
  <c r="AA351" i="51" s="1"/>
  <c r="AB351" i="51" s="1"/>
  <c r="AC351" i="51" s="1"/>
  <c r="AD351" i="51" s="1"/>
  <c r="AE351" i="51" s="1"/>
  <c r="AF351" i="51" s="1"/>
  <c r="AG351" i="51" s="1"/>
  <c r="AH351" i="51" s="1"/>
  <c r="AI351" i="51" s="1"/>
  <c r="AJ351" i="51" s="1"/>
  <c r="AK351" i="51" s="1"/>
  <c r="AL351" i="51" s="1"/>
  <c r="AM351" i="51" s="1"/>
  <c r="AN351" i="51" s="1"/>
  <c r="AO351" i="51" s="1"/>
  <c r="AP351" i="51" s="1"/>
  <c r="AQ351" i="51" s="1"/>
  <c r="N351" i="51"/>
  <c r="K350" i="51"/>
  <c r="I350" i="51" s="1"/>
  <c r="AU350" i="51" s="1"/>
  <c r="O349" i="51"/>
  <c r="P349" i="51" s="1"/>
  <c r="Q349" i="51" s="1"/>
  <c r="R349" i="51" s="1"/>
  <c r="S349" i="51" s="1"/>
  <c r="T349" i="51" s="1"/>
  <c r="U349" i="51" s="1"/>
  <c r="V349" i="51" s="1"/>
  <c r="W349" i="51" s="1"/>
  <c r="X349" i="51" s="1"/>
  <c r="Y349" i="51" s="1"/>
  <c r="Z349" i="51" s="1"/>
  <c r="AA349" i="51" s="1"/>
  <c r="AB349" i="51" s="1"/>
  <c r="AC349" i="51" s="1"/>
  <c r="AD349" i="51" s="1"/>
  <c r="AE349" i="51" s="1"/>
  <c r="AF349" i="51" s="1"/>
  <c r="AG349" i="51" s="1"/>
  <c r="AH349" i="51" s="1"/>
  <c r="AI349" i="51" s="1"/>
  <c r="AJ349" i="51" s="1"/>
  <c r="AK349" i="51" s="1"/>
  <c r="AL349" i="51" s="1"/>
  <c r="AM349" i="51" s="1"/>
  <c r="AN349" i="51" s="1"/>
  <c r="AO349" i="51" s="1"/>
  <c r="AP349" i="51" s="1"/>
  <c r="AQ349" i="51" s="1"/>
  <c r="N349" i="51"/>
  <c r="Q346" i="51"/>
  <c r="R346" i="51" s="1"/>
  <c r="S346" i="51" s="1"/>
  <c r="T346" i="51" s="1"/>
  <c r="U346" i="51" s="1"/>
  <c r="V346" i="51" s="1"/>
  <c r="W346" i="51" s="1"/>
  <c r="X346" i="51" s="1"/>
  <c r="Y346" i="51" s="1"/>
  <c r="Z346" i="51" s="1"/>
  <c r="AA346" i="51" s="1"/>
  <c r="AB346" i="51" s="1"/>
  <c r="AC346" i="51" s="1"/>
  <c r="AD346" i="51" s="1"/>
  <c r="AE346" i="51" s="1"/>
  <c r="AF346" i="51" s="1"/>
  <c r="AG346" i="51" s="1"/>
  <c r="AH346" i="51" s="1"/>
  <c r="AI346" i="51" s="1"/>
  <c r="AJ346" i="51" s="1"/>
  <c r="AK346" i="51" s="1"/>
  <c r="AL346" i="51" s="1"/>
  <c r="AM346" i="51" s="1"/>
  <c r="AN346" i="51" s="1"/>
  <c r="AO346" i="51" s="1"/>
  <c r="AP346" i="51" s="1"/>
  <c r="AQ346" i="51" s="1"/>
  <c r="N346" i="51"/>
  <c r="O346" i="51" s="1"/>
  <c r="P346" i="51" s="1"/>
  <c r="K345" i="51"/>
  <c r="I345" i="51" s="1"/>
  <c r="AU345" i="51" s="1"/>
  <c r="N344" i="51"/>
  <c r="O344" i="51" s="1"/>
  <c r="P344" i="51" s="1"/>
  <c r="Q344" i="51" s="1"/>
  <c r="R344" i="51" s="1"/>
  <c r="S344" i="51" s="1"/>
  <c r="T344" i="51" s="1"/>
  <c r="U344" i="51" s="1"/>
  <c r="V344" i="51" s="1"/>
  <c r="W344" i="51" s="1"/>
  <c r="X344" i="51" s="1"/>
  <c r="Y344" i="51" s="1"/>
  <c r="Z344" i="51" s="1"/>
  <c r="AA344" i="51" s="1"/>
  <c r="AB344" i="51" s="1"/>
  <c r="AC344" i="51" s="1"/>
  <c r="AD344" i="51" s="1"/>
  <c r="AE344" i="51" s="1"/>
  <c r="AF344" i="51" s="1"/>
  <c r="AG344" i="51" s="1"/>
  <c r="AH344" i="51" s="1"/>
  <c r="AI344" i="51" s="1"/>
  <c r="AJ344" i="51" s="1"/>
  <c r="AK344" i="51" s="1"/>
  <c r="AL344" i="51" s="1"/>
  <c r="AM344" i="51" s="1"/>
  <c r="AN344" i="51" s="1"/>
  <c r="AO344" i="51" s="1"/>
  <c r="AP344" i="51" s="1"/>
  <c r="AQ344" i="51" s="1"/>
  <c r="N341" i="51"/>
  <c r="O341" i="51" s="1"/>
  <c r="P341" i="51" s="1"/>
  <c r="Q341" i="51" s="1"/>
  <c r="R341" i="51" s="1"/>
  <c r="S341" i="51" s="1"/>
  <c r="T341" i="51" s="1"/>
  <c r="U341" i="51" s="1"/>
  <c r="V341" i="51" s="1"/>
  <c r="W341" i="51" s="1"/>
  <c r="X341" i="51" s="1"/>
  <c r="Y341" i="51" s="1"/>
  <c r="Z341" i="51" s="1"/>
  <c r="AA341" i="51" s="1"/>
  <c r="AB341" i="51" s="1"/>
  <c r="AC341" i="51" s="1"/>
  <c r="AD341" i="51" s="1"/>
  <c r="AE341" i="51" s="1"/>
  <c r="AF341" i="51" s="1"/>
  <c r="AG341" i="51" s="1"/>
  <c r="AH341" i="51" s="1"/>
  <c r="AI341" i="51" s="1"/>
  <c r="AJ341" i="51" s="1"/>
  <c r="AK341" i="51" s="1"/>
  <c r="AL341" i="51" s="1"/>
  <c r="AM341" i="51" s="1"/>
  <c r="AN341" i="51" s="1"/>
  <c r="AO341" i="51" s="1"/>
  <c r="AP341" i="51" s="1"/>
  <c r="AQ341" i="51" s="1"/>
  <c r="K340" i="51"/>
  <c r="I340" i="51" s="1"/>
  <c r="AU340" i="51" s="1"/>
  <c r="N339" i="51"/>
  <c r="O339" i="51" s="1"/>
  <c r="P339" i="51" s="1"/>
  <c r="Q339" i="51" s="1"/>
  <c r="R339" i="51" s="1"/>
  <c r="S339" i="51" s="1"/>
  <c r="T339" i="51" s="1"/>
  <c r="U339" i="51" s="1"/>
  <c r="V339" i="51" s="1"/>
  <c r="W339" i="51" s="1"/>
  <c r="X339" i="51" s="1"/>
  <c r="Y339" i="51" s="1"/>
  <c r="Z339" i="51" s="1"/>
  <c r="AA339" i="51" s="1"/>
  <c r="AB339" i="51" s="1"/>
  <c r="AC339" i="51" s="1"/>
  <c r="AD339" i="51" s="1"/>
  <c r="AE339" i="51" s="1"/>
  <c r="AF339" i="51" s="1"/>
  <c r="AG339" i="51" s="1"/>
  <c r="AH339" i="51" s="1"/>
  <c r="AI339" i="51" s="1"/>
  <c r="AJ339" i="51" s="1"/>
  <c r="AK339" i="51" s="1"/>
  <c r="AL339" i="51" s="1"/>
  <c r="AM339" i="51" s="1"/>
  <c r="AN339" i="51" s="1"/>
  <c r="AO339" i="51" s="1"/>
  <c r="AP339" i="51" s="1"/>
  <c r="AQ339" i="51" s="1"/>
  <c r="O336" i="51"/>
  <c r="P336" i="51" s="1"/>
  <c r="Q336" i="51" s="1"/>
  <c r="R336" i="51" s="1"/>
  <c r="S336" i="51" s="1"/>
  <c r="T336" i="51" s="1"/>
  <c r="U336" i="51" s="1"/>
  <c r="V336" i="51" s="1"/>
  <c r="W336" i="51" s="1"/>
  <c r="X336" i="51" s="1"/>
  <c r="Y336" i="51" s="1"/>
  <c r="Z336" i="51" s="1"/>
  <c r="AA336" i="51" s="1"/>
  <c r="AB336" i="51" s="1"/>
  <c r="AC336" i="51" s="1"/>
  <c r="AD336" i="51" s="1"/>
  <c r="AE336" i="51" s="1"/>
  <c r="AF336" i="51" s="1"/>
  <c r="AG336" i="51" s="1"/>
  <c r="AH336" i="51" s="1"/>
  <c r="AI336" i="51" s="1"/>
  <c r="AJ336" i="51" s="1"/>
  <c r="AK336" i="51" s="1"/>
  <c r="AL336" i="51" s="1"/>
  <c r="AM336" i="51" s="1"/>
  <c r="AN336" i="51" s="1"/>
  <c r="AO336" i="51" s="1"/>
  <c r="AP336" i="51" s="1"/>
  <c r="AQ336" i="51" s="1"/>
  <c r="N336" i="51"/>
  <c r="K335" i="51"/>
  <c r="I335" i="51" s="1"/>
  <c r="AU335" i="51" s="1"/>
  <c r="N334" i="51"/>
  <c r="O334" i="51" s="1"/>
  <c r="P334" i="51" s="1"/>
  <c r="Q334" i="51" s="1"/>
  <c r="R334" i="51" s="1"/>
  <c r="S334" i="51" s="1"/>
  <c r="T334" i="51" s="1"/>
  <c r="U334" i="51" s="1"/>
  <c r="V334" i="51" s="1"/>
  <c r="W334" i="51" s="1"/>
  <c r="X334" i="51" s="1"/>
  <c r="Y334" i="51" s="1"/>
  <c r="Z334" i="51" s="1"/>
  <c r="AA334" i="51" s="1"/>
  <c r="AB334" i="51" s="1"/>
  <c r="AC334" i="51" s="1"/>
  <c r="AD334" i="51" s="1"/>
  <c r="AE334" i="51" s="1"/>
  <c r="AF334" i="51" s="1"/>
  <c r="AG334" i="51" s="1"/>
  <c r="AH334" i="51" s="1"/>
  <c r="AI334" i="51" s="1"/>
  <c r="AJ334" i="51" s="1"/>
  <c r="AK334" i="51" s="1"/>
  <c r="AL334" i="51" s="1"/>
  <c r="AM334" i="51" s="1"/>
  <c r="AN334" i="51" s="1"/>
  <c r="AO334" i="51" s="1"/>
  <c r="AP334" i="51" s="1"/>
  <c r="AQ334" i="51" s="1"/>
  <c r="N331" i="51"/>
  <c r="O331" i="51" s="1"/>
  <c r="P331" i="51" s="1"/>
  <c r="Q331" i="51" s="1"/>
  <c r="R331" i="51" s="1"/>
  <c r="S331" i="51" s="1"/>
  <c r="T331" i="51" s="1"/>
  <c r="U331" i="51" s="1"/>
  <c r="V331" i="51" s="1"/>
  <c r="W331" i="51" s="1"/>
  <c r="X331" i="51" s="1"/>
  <c r="Y331" i="51" s="1"/>
  <c r="Z331" i="51" s="1"/>
  <c r="AA331" i="51" s="1"/>
  <c r="AB331" i="51" s="1"/>
  <c r="AC331" i="51" s="1"/>
  <c r="AD331" i="51" s="1"/>
  <c r="AE331" i="51" s="1"/>
  <c r="AF331" i="51" s="1"/>
  <c r="AG331" i="51" s="1"/>
  <c r="AH331" i="51" s="1"/>
  <c r="AI331" i="51" s="1"/>
  <c r="AJ331" i="51" s="1"/>
  <c r="AK331" i="51" s="1"/>
  <c r="AL331" i="51" s="1"/>
  <c r="AM331" i="51" s="1"/>
  <c r="AN331" i="51" s="1"/>
  <c r="AO331" i="51" s="1"/>
  <c r="AP331" i="51" s="1"/>
  <c r="AQ331" i="51" s="1"/>
  <c r="K330" i="51"/>
  <c r="I330" i="51" s="1"/>
  <c r="AU330" i="51" s="1"/>
  <c r="N329" i="51"/>
  <c r="O329" i="51" s="1"/>
  <c r="P329" i="51" s="1"/>
  <c r="Q329" i="51" s="1"/>
  <c r="R329" i="51" s="1"/>
  <c r="S329" i="51" s="1"/>
  <c r="T329" i="51" s="1"/>
  <c r="U329" i="51" s="1"/>
  <c r="V329" i="51" s="1"/>
  <c r="W329" i="51" s="1"/>
  <c r="X329" i="51" s="1"/>
  <c r="Y329" i="51" s="1"/>
  <c r="Z329" i="51" s="1"/>
  <c r="AA329" i="51" s="1"/>
  <c r="AB329" i="51" s="1"/>
  <c r="AC329" i="51" s="1"/>
  <c r="AD329" i="51" s="1"/>
  <c r="AE329" i="51" s="1"/>
  <c r="AF329" i="51" s="1"/>
  <c r="AG329" i="51" s="1"/>
  <c r="AH329" i="51" s="1"/>
  <c r="AI329" i="51" s="1"/>
  <c r="AJ329" i="51" s="1"/>
  <c r="AK329" i="51" s="1"/>
  <c r="AL329" i="51" s="1"/>
  <c r="AM329" i="51" s="1"/>
  <c r="AN329" i="51" s="1"/>
  <c r="AO329" i="51" s="1"/>
  <c r="AP329" i="51" s="1"/>
  <c r="AQ329" i="51" s="1"/>
  <c r="O326" i="51"/>
  <c r="P326" i="51" s="1"/>
  <c r="Q326" i="51" s="1"/>
  <c r="R326" i="51" s="1"/>
  <c r="S326" i="51" s="1"/>
  <c r="T326" i="51" s="1"/>
  <c r="U326" i="51" s="1"/>
  <c r="V326" i="51" s="1"/>
  <c r="W326" i="51" s="1"/>
  <c r="X326" i="51" s="1"/>
  <c r="Y326" i="51" s="1"/>
  <c r="Z326" i="51" s="1"/>
  <c r="AA326" i="51" s="1"/>
  <c r="AB326" i="51" s="1"/>
  <c r="AC326" i="51" s="1"/>
  <c r="AD326" i="51" s="1"/>
  <c r="AE326" i="51" s="1"/>
  <c r="AF326" i="51" s="1"/>
  <c r="AG326" i="51" s="1"/>
  <c r="AH326" i="51" s="1"/>
  <c r="AI326" i="51" s="1"/>
  <c r="AJ326" i="51" s="1"/>
  <c r="AK326" i="51" s="1"/>
  <c r="AL326" i="51" s="1"/>
  <c r="AM326" i="51" s="1"/>
  <c r="AN326" i="51" s="1"/>
  <c r="AO326" i="51" s="1"/>
  <c r="AP326" i="51" s="1"/>
  <c r="AQ326" i="51" s="1"/>
  <c r="N326" i="51"/>
  <c r="AU325" i="51"/>
  <c r="K325" i="51"/>
  <c r="I325" i="51"/>
  <c r="N324" i="51"/>
  <c r="O324" i="51" s="1"/>
  <c r="P324" i="51" s="1"/>
  <c r="Q324" i="51" s="1"/>
  <c r="R324" i="51" s="1"/>
  <c r="S324" i="51" s="1"/>
  <c r="T324" i="51" s="1"/>
  <c r="U324" i="51" s="1"/>
  <c r="V324" i="51" s="1"/>
  <c r="W324" i="51" s="1"/>
  <c r="X324" i="51" s="1"/>
  <c r="Y324" i="51" s="1"/>
  <c r="Z324" i="51" s="1"/>
  <c r="AA324" i="51" s="1"/>
  <c r="AB324" i="51" s="1"/>
  <c r="AC324" i="51" s="1"/>
  <c r="AD324" i="51" s="1"/>
  <c r="AE324" i="51" s="1"/>
  <c r="AF324" i="51" s="1"/>
  <c r="AG324" i="51" s="1"/>
  <c r="AH324" i="51" s="1"/>
  <c r="AI324" i="51" s="1"/>
  <c r="AJ324" i="51" s="1"/>
  <c r="AK324" i="51" s="1"/>
  <c r="AL324" i="51" s="1"/>
  <c r="AM324" i="51" s="1"/>
  <c r="AN324" i="51" s="1"/>
  <c r="AO324" i="51" s="1"/>
  <c r="AP324" i="51" s="1"/>
  <c r="AQ324" i="51" s="1"/>
  <c r="P321" i="51"/>
  <c r="Q321" i="51" s="1"/>
  <c r="R321" i="51" s="1"/>
  <c r="S321" i="51" s="1"/>
  <c r="T321" i="51" s="1"/>
  <c r="U321" i="51" s="1"/>
  <c r="V321" i="51" s="1"/>
  <c r="W321" i="51" s="1"/>
  <c r="X321" i="51" s="1"/>
  <c r="Y321" i="51" s="1"/>
  <c r="Z321" i="51" s="1"/>
  <c r="AA321" i="51" s="1"/>
  <c r="AB321" i="51" s="1"/>
  <c r="AC321" i="51" s="1"/>
  <c r="AD321" i="51" s="1"/>
  <c r="AE321" i="51" s="1"/>
  <c r="AF321" i="51" s="1"/>
  <c r="AG321" i="51" s="1"/>
  <c r="AH321" i="51" s="1"/>
  <c r="AI321" i="51" s="1"/>
  <c r="AJ321" i="51" s="1"/>
  <c r="AK321" i="51" s="1"/>
  <c r="AL321" i="51" s="1"/>
  <c r="AM321" i="51" s="1"/>
  <c r="AN321" i="51" s="1"/>
  <c r="AO321" i="51" s="1"/>
  <c r="AP321" i="51" s="1"/>
  <c r="AQ321" i="51" s="1"/>
  <c r="N321" i="51"/>
  <c r="O321" i="51" s="1"/>
  <c r="K320" i="51"/>
  <c r="I320" i="51" s="1"/>
  <c r="AU320" i="51" s="1"/>
  <c r="O319" i="51"/>
  <c r="P319" i="51" s="1"/>
  <c r="Q319" i="51" s="1"/>
  <c r="R319" i="51" s="1"/>
  <c r="S319" i="51" s="1"/>
  <c r="T319" i="51" s="1"/>
  <c r="U319" i="51" s="1"/>
  <c r="V319" i="51" s="1"/>
  <c r="W319" i="51" s="1"/>
  <c r="X319" i="51" s="1"/>
  <c r="Y319" i="51" s="1"/>
  <c r="Z319" i="51" s="1"/>
  <c r="AA319" i="51" s="1"/>
  <c r="AB319" i="51" s="1"/>
  <c r="AC319" i="51" s="1"/>
  <c r="AD319" i="51" s="1"/>
  <c r="AE319" i="51" s="1"/>
  <c r="AF319" i="51" s="1"/>
  <c r="AG319" i="51" s="1"/>
  <c r="AH319" i="51" s="1"/>
  <c r="AI319" i="51" s="1"/>
  <c r="AJ319" i="51" s="1"/>
  <c r="AK319" i="51" s="1"/>
  <c r="AL319" i="51" s="1"/>
  <c r="AM319" i="51" s="1"/>
  <c r="AN319" i="51" s="1"/>
  <c r="AO319" i="51" s="1"/>
  <c r="AP319" i="51" s="1"/>
  <c r="AQ319" i="51" s="1"/>
  <c r="N319" i="51"/>
  <c r="N316" i="51"/>
  <c r="O316" i="51" s="1"/>
  <c r="P316" i="51" s="1"/>
  <c r="Q316" i="51" s="1"/>
  <c r="R316" i="51" s="1"/>
  <c r="S316" i="51" s="1"/>
  <c r="T316" i="51" s="1"/>
  <c r="U316" i="51" s="1"/>
  <c r="V316" i="51" s="1"/>
  <c r="W316" i="51" s="1"/>
  <c r="X316" i="51" s="1"/>
  <c r="Y316" i="51" s="1"/>
  <c r="Z316" i="51" s="1"/>
  <c r="AA316" i="51" s="1"/>
  <c r="AB316" i="51" s="1"/>
  <c r="AC316" i="51" s="1"/>
  <c r="AD316" i="51" s="1"/>
  <c r="AE316" i="51" s="1"/>
  <c r="AF316" i="51" s="1"/>
  <c r="AG316" i="51" s="1"/>
  <c r="AH316" i="51" s="1"/>
  <c r="AI316" i="51" s="1"/>
  <c r="AJ316" i="51" s="1"/>
  <c r="AK316" i="51" s="1"/>
  <c r="AL316" i="51" s="1"/>
  <c r="AM316" i="51" s="1"/>
  <c r="AN316" i="51" s="1"/>
  <c r="AO316" i="51" s="1"/>
  <c r="AP316" i="51" s="1"/>
  <c r="AQ316" i="51" s="1"/>
  <c r="K315" i="51"/>
  <c r="J315" i="51" s="1"/>
  <c r="I315" i="51"/>
  <c r="AU315" i="51" s="1"/>
  <c r="O314" i="51"/>
  <c r="P314" i="51" s="1"/>
  <c r="Q314" i="51" s="1"/>
  <c r="R314" i="51" s="1"/>
  <c r="S314" i="51" s="1"/>
  <c r="T314" i="51" s="1"/>
  <c r="U314" i="51" s="1"/>
  <c r="V314" i="51" s="1"/>
  <c r="W314" i="51" s="1"/>
  <c r="X314" i="51" s="1"/>
  <c r="Y314" i="51" s="1"/>
  <c r="Z314" i="51" s="1"/>
  <c r="AA314" i="51" s="1"/>
  <c r="AB314" i="51" s="1"/>
  <c r="AC314" i="51" s="1"/>
  <c r="AD314" i="51" s="1"/>
  <c r="AE314" i="51" s="1"/>
  <c r="AF314" i="51" s="1"/>
  <c r="AG314" i="51" s="1"/>
  <c r="AH314" i="51" s="1"/>
  <c r="AI314" i="51" s="1"/>
  <c r="AJ314" i="51" s="1"/>
  <c r="AK314" i="51" s="1"/>
  <c r="AL314" i="51" s="1"/>
  <c r="AM314" i="51" s="1"/>
  <c r="AN314" i="51" s="1"/>
  <c r="AO314" i="51" s="1"/>
  <c r="AP314" i="51" s="1"/>
  <c r="AQ314" i="51" s="1"/>
  <c r="N314" i="51"/>
  <c r="N311" i="51"/>
  <c r="O311" i="51" s="1"/>
  <c r="P311" i="51" s="1"/>
  <c r="Q311" i="51" s="1"/>
  <c r="R311" i="51" s="1"/>
  <c r="S311" i="51" s="1"/>
  <c r="T311" i="51" s="1"/>
  <c r="U311" i="51" s="1"/>
  <c r="V311" i="51" s="1"/>
  <c r="W311" i="51" s="1"/>
  <c r="X311" i="51" s="1"/>
  <c r="Y311" i="51" s="1"/>
  <c r="Z311" i="51" s="1"/>
  <c r="AA311" i="51" s="1"/>
  <c r="AB311" i="51" s="1"/>
  <c r="AC311" i="51" s="1"/>
  <c r="AD311" i="51" s="1"/>
  <c r="AE311" i="51" s="1"/>
  <c r="AF311" i="51" s="1"/>
  <c r="AG311" i="51" s="1"/>
  <c r="AH311" i="51" s="1"/>
  <c r="AI311" i="51" s="1"/>
  <c r="AJ311" i="51" s="1"/>
  <c r="AK311" i="51" s="1"/>
  <c r="AL311" i="51" s="1"/>
  <c r="AM311" i="51" s="1"/>
  <c r="AN311" i="51" s="1"/>
  <c r="AO311" i="51" s="1"/>
  <c r="AP311" i="51" s="1"/>
  <c r="AQ311" i="51" s="1"/>
  <c r="K310" i="51"/>
  <c r="J310" i="51" s="1"/>
  <c r="I310" i="51"/>
  <c r="N309" i="51"/>
  <c r="O309" i="51" s="1"/>
  <c r="P309" i="51" s="1"/>
  <c r="Q309" i="51" s="1"/>
  <c r="R309" i="51" s="1"/>
  <c r="S309" i="51" s="1"/>
  <c r="T309" i="51" s="1"/>
  <c r="U309" i="51" s="1"/>
  <c r="V309" i="51" s="1"/>
  <c r="W309" i="51" s="1"/>
  <c r="X309" i="51" s="1"/>
  <c r="Y309" i="51" s="1"/>
  <c r="Z309" i="51" s="1"/>
  <c r="AA309" i="51" s="1"/>
  <c r="AB309" i="51" s="1"/>
  <c r="AC309" i="51" s="1"/>
  <c r="AD309" i="51" s="1"/>
  <c r="AE309" i="51" s="1"/>
  <c r="AF309" i="51" s="1"/>
  <c r="AG309" i="51" s="1"/>
  <c r="AH309" i="51" s="1"/>
  <c r="AI309" i="51" s="1"/>
  <c r="AJ309" i="51" s="1"/>
  <c r="AK309" i="51" s="1"/>
  <c r="AL309" i="51" s="1"/>
  <c r="AM309" i="51" s="1"/>
  <c r="AN309" i="51" s="1"/>
  <c r="AO309" i="51" s="1"/>
  <c r="AP309" i="51" s="1"/>
  <c r="AQ309" i="51" s="1"/>
  <c r="N306" i="51"/>
  <c r="O306" i="51" s="1"/>
  <c r="P306" i="51" s="1"/>
  <c r="Q306" i="51" s="1"/>
  <c r="R306" i="51" s="1"/>
  <c r="S306" i="51" s="1"/>
  <c r="T306" i="51" s="1"/>
  <c r="U306" i="51" s="1"/>
  <c r="V306" i="51" s="1"/>
  <c r="W306" i="51" s="1"/>
  <c r="X306" i="51" s="1"/>
  <c r="Y306" i="51" s="1"/>
  <c r="Z306" i="51" s="1"/>
  <c r="AA306" i="51" s="1"/>
  <c r="AB306" i="51" s="1"/>
  <c r="AC306" i="51" s="1"/>
  <c r="AD306" i="51" s="1"/>
  <c r="AE306" i="51" s="1"/>
  <c r="AF306" i="51" s="1"/>
  <c r="AG306" i="51" s="1"/>
  <c r="AH306" i="51" s="1"/>
  <c r="AI306" i="51" s="1"/>
  <c r="AJ306" i="51" s="1"/>
  <c r="AK306" i="51" s="1"/>
  <c r="AL306" i="51" s="1"/>
  <c r="AM306" i="51" s="1"/>
  <c r="AN306" i="51" s="1"/>
  <c r="AO306" i="51" s="1"/>
  <c r="AP306" i="51" s="1"/>
  <c r="AQ306" i="51" s="1"/>
  <c r="K305" i="51"/>
  <c r="N304" i="51"/>
  <c r="O304" i="51" s="1"/>
  <c r="P304" i="51" s="1"/>
  <c r="Q304" i="51" s="1"/>
  <c r="R304" i="51" s="1"/>
  <c r="S304" i="51" s="1"/>
  <c r="T304" i="51" s="1"/>
  <c r="U304" i="51" s="1"/>
  <c r="V304" i="51" s="1"/>
  <c r="W304" i="51" s="1"/>
  <c r="X304" i="51" s="1"/>
  <c r="Y304" i="51" s="1"/>
  <c r="Z304" i="51" s="1"/>
  <c r="AA304" i="51" s="1"/>
  <c r="AB304" i="51" s="1"/>
  <c r="AC304" i="51" s="1"/>
  <c r="AD304" i="51" s="1"/>
  <c r="AE304" i="51" s="1"/>
  <c r="AF304" i="51" s="1"/>
  <c r="AG304" i="51" s="1"/>
  <c r="AH304" i="51" s="1"/>
  <c r="AI304" i="51" s="1"/>
  <c r="AJ304" i="51" s="1"/>
  <c r="AK304" i="51" s="1"/>
  <c r="AL304" i="51" s="1"/>
  <c r="AM304" i="51" s="1"/>
  <c r="AN304" i="51" s="1"/>
  <c r="AO304" i="51" s="1"/>
  <c r="AP304" i="51" s="1"/>
  <c r="AQ304" i="51" s="1"/>
  <c r="O301" i="51"/>
  <c r="P301" i="51" s="1"/>
  <c r="Q301" i="51" s="1"/>
  <c r="R301" i="51" s="1"/>
  <c r="S301" i="51" s="1"/>
  <c r="T301" i="51" s="1"/>
  <c r="U301" i="51" s="1"/>
  <c r="V301" i="51" s="1"/>
  <c r="W301" i="51" s="1"/>
  <c r="X301" i="51" s="1"/>
  <c r="Y301" i="51" s="1"/>
  <c r="Z301" i="51" s="1"/>
  <c r="AA301" i="51" s="1"/>
  <c r="AB301" i="51" s="1"/>
  <c r="AC301" i="51" s="1"/>
  <c r="AD301" i="51" s="1"/>
  <c r="AE301" i="51" s="1"/>
  <c r="AF301" i="51" s="1"/>
  <c r="AG301" i="51" s="1"/>
  <c r="AH301" i="51" s="1"/>
  <c r="AI301" i="51" s="1"/>
  <c r="AJ301" i="51" s="1"/>
  <c r="AK301" i="51" s="1"/>
  <c r="AL301" i="51" s="1"/>
  <c r="AM301" i="51" s="1"/>
  <c r="AN301" i="51" s="1"/>
  <c r="AO301" i="51" s="1"/>
  <c r="AP301" i="51" s="1"/>
  <c r="AQ301" i="51" s="1"/>
  <c r="N301" i="51"/>
  <c r="K300" i="51"/>
  <c r="N299" i="51"/>
  <c r="O299" i="51" s="1"/>
  <c r="P299" i="51" s="1"/>
  <c r="Q299" i="51" s="1"/>
  <c r="R299" i="51" s="1"/>
  <c r="S299" i="51" s="1"/>
  <c r="T299" i="51" s="1"/>
  <c r="U299" i="51" s="1"/>
  <c r="V299" i="51" s="1"/>
  <c r="W299" i="51" s="1"/>
  <c r="X299" i="51" s="1"/>
  <c r="Y299" i="51" s="1"/>
  <c r="Z299" i="51" s="1"/>
  <c r="AA299" i="51" s="1"/>
  <c r="AB299" i="51" s="1"/>
  <c r="AC299" i="51" s="1"/>
  <c r="AD299" i="51" s="1"/>
  <c r="AE299" i="51" s="1"/>
  <c r="AF299" i="51" s="1"/>
  <c r="AG299" i="51" s="1"/>
  <c r="AH299" i="51" s="1"/>
  <c r="AI299" i="51" s="1"/>
  <c r="AJ299" i="51" s="1"/>
  <c r="AK299" i="51" s="1"/>
  <c r="AL299" i="51" s="1"/>
  <c r="AM299" i="51" s="1"/>
  <c r="AN299" i="51" s="1"/>
  <c r="AO299" i="51" s="1"/>
  <c r="AP299" i="51" s="1"/>
  <c r="AQ299" i="51" s="1"/>
  <c r="N296" i="51"/>
  <c r="O296" i="51" s="1"/>
  <c r="P296" i="51" s="1"/>
  <c r="Q296" i="51" s="1"/>
  <c r="R296" i="51" s="1"/>
  <c r="S296" i="51" s="1"/>
  <c r="T296" i="51" s="1"/>
  <c r="U296" i="51" s="1"/>
  <c r="V296" i="51" s="1"/>
  <c r="W296" i="51" s="1"/>
  <c r="X296" i="51" s="1"/>
  <c r="Y296" i="51" s="1"/>
  <c r="Z296" i="51" s="1"/>
  <c r="AA296" i="51" s="1"/>
  <c r="AB296" i="51" s="1"/>
  <c r="AC296" i="51" s="1"/>
  <c r="AD296" i="51" s="1"/>
  <c r="AE296" i="51" s="1"/>
  <c r="AF296" i="51" s="1"/>
  <c r="AG296" i="51" s="1"/>
  <c r="AH296" i="51" s="1"/>
  <c r="AI296" i="51" s="1"/>
  <c r="AJ296" i="51" s="1"/>
  <c r="AK296" i="51" s="1"/>
  <c r="AL296" i="51" s="1"/>
  <c r="AM296" i="51" s="1"/>
  <c r="AN296" i="51" s="1"/>
  <c r="AO296" i="51" s="1"/>
  <c r="AP296" i="51" s="1"/>
  <c r="AQ296" i="51" s="1"/>
  <c r="K295" i="51"/>
  <c r="J295" i="51"/>
  <c r="I295" i="51"/>
  <c r="O294" i="51"/>
  <c r="P294" i="51" s="1"/>
  <c r="Q294" i="51" s="1"/>
  <c r="R294" i="51" s="1"/>
  <c r="S294" i="51" s="1"/>
  <c r="T294" i="51" s="1"/>
  <c r="U294" i="51" s="1"/>
  <c r="V294" i="51" s="1"/>
  <c r="W294" i="51" s="1"/>
  <c r="X294" i="51" s="1"/>
  <c r="Y294" i="51" s="1"/>
  <c r="Z294" i="51" s="1"/>
  <c r="AA294" i="51" s="1"/>
  <c r="AB294" i="51" s="1"/>
  <c r="AC294" i="51" s="1"/>
  <c r="AD294" i="51" s="1"/>
  <c r="AE294" i="51" s="1"/>
  <c r="AF294" i="51" s="1"/>
  <c r="AG294" i="51" s="1"/>
  <c r="AH294" i="51" s="1"/>
  <c r="AI294" i="51" s="1"/>
  <c r="AJ294" i="51" s="1"/>
  <c r="AK294" i="51" s="1"/>
  <c r="AL294" i="51" s="1"/>
  <c r="AM294" i="51" s="1"/>
  <c r="AN294" i="51" s="1"/>
  <c r="AO294" i="51" s="1"/>
  <c r="AP294" i="51" s="1"/>
  <c r="AQ294" i="51" s="1"/>
  <c r="N294" i="51"/>
  <c r="N291" i="51"/>
  <c r="O291" i="51" s="1"/>
  <c r="P291" i="51" s="1"/>
  <c r="Q291" i="51" s="1"/>
  <c r="R291" i="51" s="1"/>
  <c r="S291" i="51" s="1"/>
  <c r="T291" i="51" s="1"/>
  <c r="U291" i="51" s="1"/>
  <c r="V291" i="51" s="1"/>
  <c r="W291" i="51" s="1"/>
  <c r="X291" i="51" s="1"/>
  <c r="Y291" i="51" s="1"/>
  <c r="Z291" i="51" s="1"/>
  <c r="AA291" i="51" s="1"/>
  <c r="AB291" i="51" s="1"/>
  <c r="AC291" i="51" s="1"/>
  <c r="AD291" i="51" s="1"/>
  <c r="AE291" i="51" s="1"/>
  <c r="AF291" i="51" s="1"/>
  <c r="AG291" i="51" s="1"/>
  <c r="AH291" i="51" s="1"/>
  <c r="AI291" i="51" s="1"/>
  <c r="AJ291" i="51" s="1"/>
  <c r="AK291" i="51" s="1"/>
  <c r="AL291" i="51" s="1"/>
  <c r="AM291" i="51" s="1"/>
  <c r="AN291" i="51" s="1"/>
  <c r="AO291" i="51" s="1"/>
  <c r="AP291" i="51" s="1"/>
  <c r="AQ291" i="51" s="1"/>
  <c r="K290" i="51"/>
  <c r="J290" i="51" s="1"/>
  <c r="N289" i="51"/>
  <c r="O289" i="51" s="1"/>
  <c r="P289" i="51" s="1"/>
  <c r="Q289" i="51" s="1"/>
  <c r="R289" i="51" s="1"/>
  <c r="S289" i="51" s="1"/>
  <c r="T289" i="51" s="1"/>
  <c r="U289" i="51" s="1"/>
  <c r="V289" i="51" s="1"/>
  <c r="W289" i="51" s="1"/>
  <c r="X289" i="51" s="1"/>
  <c r="Y289" i="51" s="1"/>
  <c r="Z289" i="51" s="1"/>
  <c r="AA289" i="51" s="1"/>
  <c r="AB289" i="51" s="1"/>
  <c r="AC289" i="51" s="1"/>
  <c r="AD289" i="51" s="1"/>
  <c r="AE289" i="51" s="1"/>
  <c r="AF289" i="51" s="1"/>
  <c r="AG289" i="51" s="1"/>
  <c r="AH289" i="51" s="1"/>
  <c r="AI289" i="51" s="1"/>
  <c r="AJ289" i="51" s="1"/>
  <c r="AK289" i="51" s="1"/>
  <c r="AL289" i="51" s="1"/>
  <c r="AM289" i="51" s="1"/>
  <c r="AN289" i="51" s="1"/>
  <c r="AO289" i="51" s="1"/>
  <c r="AP289" i="51" s="1"/>
  <c r="AQ289" i="51" s="1"/>
  <c r="N286" i="51"/>
  <c r="O286" i="51" s="1"/>
  <c r="P286" i="51" s="1"/>
  <c r="Q286" i="51" s="1"/>
  <c r="R286" i="51" s="1"/>
  <c r="S286" i="51" s="1"/>
  <c r="T286" i="51" s="1"/>
  <c r="U286" i="51" s="1"/>
  <c r="V286" i="51" s="1"/>
  <c r="W286" i="51" s="1"/>
  <c r="X286" i="51" s="1"/>
  <c r="Y286" i="51" s="1"/>
  <c r="Z286" i="51" s="1"/>
  <c r="AA286" i="51" s="1"/>
  <c r="AB286" i="51" s="1"/>
  <c r="AC286" i="51" s="1"/>
  <c r="AD286" i="51" s="1"/>
  <c r="AE286" i="51" s="1"/>
  <c r="AF286" i="51" s="1"/>
  <c r="AG286" i="51" s="1"/>
  <c r="AH286" i="51" s="1"/>
  <c r="AI286" i="51" s="1"/>
  <c r="AJ286" i="51" s="1"/>
  <c r="AK286" i="51" s="1"/>
  <c r="AL286" i="51" s="1"/>
  <c r="AM286" i="51" s="1"/>
  <c r="AN286" i="51" s="1"/>
  <c r="AO286" i="51" s="1"/>
  <c r="AP286" i="51" s="1"/>
  <c r="AQ286" i="51" s="1"/>
  <c r="K285" i="51"/>
  <c r="J285" i="51" s="1"/>
  <c r="R284" i="51"/>
  <c r="S284" i="51" s="1"/>
  <c r="T284" i="51" s="1"/>
  <c r="U284" i="51" s="1"/>
  <c r="V284" i="51" s="1"/>
  <c r="W284" i="51" s="1"/>
  <c r="X284" i="51" s="1"/>
  <c r="Y284" i="51" s="1"/>
  <c r="Z284" i="51" s="1"/>
  <c r="AA284" i="51" s="1"/>
  <c r="AB284" i="51" s="1"/>
  <c r="AC284" i="51" s="1"/>
  <c r="AD284" i="51" s="1"/>
  <c r="AE284" i="51" s="1"/>
  <c r="AF284" i="51" s="1"/>
  <c r="AG284" i="51" s="1"/>
  <c r="AH284" i="51" s="1"/>
  <c r="AI284" i="51" s="1"/>
  <c r="AJ284" i="51" s="1"/>
  <c r="AK284" i="51" s="1"/>
  <c r="AL284" i="51" s="1"/>
  <c r="AM284" i="51" s="1"/>
  <c r="AN284" i="51" s="1"/>
  <c r="AO284" i="51" s="1"/>
  <c r="AP284" i="51" s="1"/>
  <c r="AQ284" i="51" s="1"/>
  <c r="N284" i="51"/>
  <c r="O284" i="51" s="1"/>
  <c r="P284" i="51" s="1"/>
  <c r="Q284" i="51" s="1"/>
  <c r="N281" i="51"/>
  <c r="O281" i="51" s="1"/>
  <c r="P281" i="51" s="1"/>
  <c r="Q281" i="51" s="1"/>
  <c r="R281" i="51" s="1"/>
  <c r="S281" i="51" s="1"/>
  <c r="T281" i="51" s="1"/>
  <c r="U281" i="51" s="1"/>
  <c r="V281" i="51" s="1"/>
  <c r="W281" i="51" s="1"/>
  <c r="X281" i="51" s="1"/>
  <c r="Y281" i="51" s="1"/>
  <c r="Z281" i="51" s="1"/>
  <c r="AA281" i="51" s="1"/>
  <c r="AB281" i="51" s="1"/>
  <c r="AC281" i="51" s="1"/>
  <c r="AD281" i="51" s="1"/>
  <c r="AE281" i="51" s="1"/>
  <c r="AF281" i="51" s="1"/>
  <c r="AG281" i="51" s="1"/>
  <c r="AH281" i="51" s="1"/>
  <c r="AI281" i="51" s="1"/>
  <c r="AJ281" i="51" s="1"/>
  <c r="AK281" i="51" s="1"/>
  <c r="AL281" i="51" s="1"/>
  <c r="AM281" i="51" s="1"/>
  <c r="AN281" i="51" s="1"/>
  <c r="AO281" i="51" s="1"/>
  <c r="AP281" i="51" s="1"/>
  <c r="AQ281" i="51" s="1"/>
  <c r="K280" i="51"/>
  <c r="J280" i="51" s="1"/>
  <c r="N279" i="51"/>
  <c r="O279" i="51" s="1"/>
  <c r="P279" i="51" s="1"/>
  <c r="Q279" i="51" s="1"/>
  <c r="R279" i="51" s="1"/>
  <c r="S279" i="51" s="1"/>
  <c r="T279" i="51" s="1"/>
  <c r="U279" i="51" s="1"/>
  <c r="V279" i="51" s="1"/>
  <c r="W279" i="51" s="1"/>
  <c r="X279" i="51" s="1"/>
  <c r="Y279" i="51" s="1"/>
  <c r="Z279" i="51" s="1"/>
  <c r="AA279" i="51" s="1"/>
  <c r="AB279" i="51" s="1"/>
  <c r="AC279" i="51" s="1"/>
  <c r="AD279" i="51" s="1"/>
  <c r="AE279" i="51" s="1"/>
  <c r="AF279" i="51" s="1"/>
  <c r="AG279" i="51" s="1"/>
  <c r="AH279" i="51" s="1"/>
  <c r="AI279" i="51" s="1"/>
  <c r="AJ279" i="51" s="1"/>
  <c r="AK279" i="51" s="1"/>
  <c r="AL279" i="51" s="1"/>
  <c r="AM279" i="51" s="1"/>
  <c r="AN279" i="51" s="1"/>
  <c r="AO279" i="51" s="1"/>
  <c r="AP279" i="51" s="1"/>
  <c r="AQ279" i="51" s="1"/>
  <c r="N276" i="51"/>
  <c r="O276" i="51" s="1"/>
  <c r="P276" i="51" s="1"/>
  <c r="Q276" i="51" s="1"/>
  <c r="R276" i="51" s="1"/>
  <c r="S276" i="51" s="1"/>
  <c r="T276" i="51" s="1"/>
  <c r="U276" i="51" s="1"/>
  <c r="V276" i="51" s="1"/>
  <c r="W276" i="51" s="1"/>
  <c r="X276" i="51" s="1"/>
  <c r="Y276" i="51" s="1"/>
  <c r="Z276" i="51" s="1"/>
  <c r="AA276" i="51" s="1"/>
  <c r="AB276" i="51" s="1"/>
  <c r="AC276" i="51" s="1"/>
  <c r="AD276" i="51" s="1"/>
  <c r="AE276" i="51" s="1"/>
  <c r="AF276" i="51" s="1"/>
  <c r="AG276" i="51" s="1"/>
  <c r="AH276" i="51" s="1"/>
  <c r="AI276" i="51" s="1"/>
  <c r="AJ276" i="51" s="1"/>
  <c r="AK276" i="51" s="1"/>
  <c r="AL276" i="51" s="1"/>
  <c r="AM276" i="51" s="1"/>
  <c r="AN276" i="51" s="1"/>
  <c r="AO276" i="51" s="1"/>
  <c r="AP276" i="51" s="1"/>
  <c r="AQ276" i="51" s="1"/>
  <c r="K275" i="51"/>
  <c r="J275" i="51" s="1"/>
  <c r="V274" i="51"/>
  <c r="W274" i="51" s="1"/>
  <c r="X274" i="51" s="1"/>
  <c r="Y274" i="51" s="1"/>
  <c r="Z274" i="51" s="1"/>
  <c r="AA274" i="51" s="1"/>
  <c r="AB274" i="51" s="1"/>
  <c r="AC274" i="51" s="1"/>
  <c r="AD274" i="51" s="1"/>
  <c r="AE274" i="51" s="1"/>
  <c r="AF274" i="51" s="1"/>
  <c r="AG274" i="51" s="1"/>
  <c r="AH274" i="51" s="1"/>
  <c r="AI274" i="51" s="1"/>
  <c r="AJ274" i="51" s="1"/>
  <c r="AK274" i="51" s="1"/>
  <c r="AL274" i="51" s="1"/>
  <c r="AM274" i="51" s="1"/>
  <c r="AN274" i="51" s="1"/>
  <c r="AO274" i="51" s="1"/>
  <c r="AP274" i="51" s="1"/>
  <c r="AQ274" i="51" s="1"/>
  <c r="N274" i="51"/>
  <c r="O274" i="51" s="1"/>
  <c r="P274" i="51" s="1"/>
  <c r="Q274" i="51" s="1"/>
  <c r="R274" i="51" s="1"/>
  <c r="S274" i="51" s="1"/>
  <c r="T274" i="51" s="1"/>
  <c r="U274" i="51" s="1"/>
  <c r="P271" i="51"/>
  <c r="Q271" i="51" s="1"/>
  <c r="R271" i="51" s="1"/>
  <c r="S271" i="51" s="1"/>
  <c r="T271" i="51" s="1"/>
  <c r="U271" i="51" s="1"/>
  <c r="V271" i="51" s="1"/>
  <c r="W271" i="51" s="1"/>
  <c r="X271" i="51" s="1"/>
  <c r="Y271" i="51" s="1"/>
  <c r="Z271" i="51" s="1"/>
  <c r="AA271" i="51" s="1"/>
  <c r="AB271" i="51" s="1"/>
  <c r="AC271" i="51" s="1"/>
  <c r="AD271" i="51" s="1"/>
  <c r="AE271" i="51" s="1"/>
  <c r="AF271" i="51" s="1"/>
  <c r="AG271" i="51" s="1"/>
  <c r="AH271" i="51" s="1"/>
  <c r="AI271" i="51" s="1"/>
  <c r="AJ271" i="51" s="1"/>
  <c r="AK271" i="51" s="1"/>
  <c r="AL271" i="51" s="1"/>
  <c r="AM271" i="51" s="1"/>
  <c r="AN271" i="51" s="1"/>
  <c r="AO271" i="51" s="1"/>
  <c r="AP271" i="51" s="1"/>
  <c r="AQ271" i="51" s="1"/>
  <c r="N271" i="51"/>
  <c r="O271" i="51" s="1"/>
  <c r="K270" i="51"/>
  <c r="V269" i="51"/>
  <c r="W269" i="51" s="1"/>
  <c r="X269" i="51" s="1"/>
  <c r="Y269" i="51" s="1"/>
  <c r="Z269" i="51" s="1"/>
  <c r="AA269" i="51" s="1"/>
  <c r="AB269" i="51" s="1"/>
  <c r="AC269" i="51" s="1"/>
  <c r="AD269" i="51" s="1"/>
  <c r="AE269" i="51" s="1"/>
  <c r="AF269" i="51" s="1"/>
  <c r="AG269" i="51" s="1"/>
  <c r="AH269" i="51" s="1"/>
  <c r="AI269" i="51" s="1"/>
  <c r="AJ269" i="51" s="1"/>
  <c r="AK269" i="51" s="1"/>
  <c r="AL269" i="51" s="1"/>
  <c r="AM269" i="51" s="1"/>
  <c r="AN269" i="51" s="1"/>
  <c r="AO269" i="51" s="1"/>
  <c r="AP269" i="51" s="1"/>
  <c r="AQ269" i="51" s="1"/>
  <c r="N269" i="51"/>
  <c r="O269" i="51" s="1"/>
  <c r="P269" i="51" s="1"/>
  <c r="Q269" i="51" s="1"/>
  <c r="R269" i="51" s="1"/>
  <c r="S269" i="51" s="1"/>
  <c r="T269" i="51" s="1"/>
  <c r="U269" i="51" s="1"/>
  <c r="N266" i="51"/>
  <c r="O266" i="51" s="1"/>
  <c r="P266" i="51" s="1"/>
  <c r="Q266" i="51" s="1"/>
  <c r="R266" i="51" s="1"/>
  <c r="S266" i="51" s="1"/>
  <c r="T266" i="51" s="1"/>
  <c r="U266" i="51" s="1"/>
  <c r="V266" i="51" s="1"/>
  <c r="W266" i="51" s="1"/>
  <c r="X266" i="51" s="1"/>
  <c r="Y266" i="51" s="1"/>
  <c r="Z266" i="51" s="1"/>
  <c r="AA266" i="51" s="1"/>
  <c r="AB266" i="51" s="1"/>
  <c r="AC266" i="51" s="1"/>
  <c r="AD266" i="51" s="1"/>
  <c r="AE266" i="51" s="1"/>
  <c r="AF266" i="51" s="1"/>
  <c r="AG266" i="51" s="1"/>
  <c r="AH266" i="51" s="1"/>
  <c r="AI266" i="51" s="1"/>
  <c r="AJ266" i="51" s="1"/>
  <c r="AK266" i="51" s="1"/>
  <c r="AL266" i="51" s="1"/>
  <c r="AM266" i="51" s="1"/>
  <c r="AN266" i="51" s="1"/>
  <c r="AO266" i="51" s="1"/>
  <c r="AP266" i="51" s="1"/>
  <c r="AQ266" i="51" s="1"/>
  <c r="K265" i="51"/>
  <c r="I265" i="51" s="1"/>
  <c r="J265" i="51"/>
  <c r="O264" i="51"/>
  <c r="P264" i="51" s="1"/>
  <c r="Q264" i="51" s="1"/>
  <c r="R264" i="51" s="1"/>
  <c r="S264" i="51" s="1"/>
  <c r="T264" i="51" s="1"/>
  <c r="U264" i="51" s="1"/>
  <c r="V264" i="51" s="1"/>
  <c r="W264" i="51" s="1"/>
  <c r="X264" i="51" s="1"/>
  <c r="Y264" i="51" s="1"/>
  <c r="Z264" i="51" s="1"/>
  <c r="AA264" i="51" s="1"/>
  <c r="AB264" i="51" s="1"/>
  <c r="AC264" i="51" s="1"/>
  <c r="AD264" i="51" s="1"/>
  <c r="AE264" i="51" s="1"/>
  <c r="AF264" i="51" s="1"/>
  <c r="AG264" i="51" s="1"/>
  <c r="AH264" i="51" s="1"/>
  <c r="AI264" i="51" s="1"/>
  <c r="AJ264" i="51" s="1"/>
  <c r="AK264" i="51" s="1"/>
  <c r="AL264" i="51" s="1"/>
  <c r="AM264" i="51" s="1"/>
  <c r="AN264" i="51" s="1"/>
  <c r="AO264" i="51" s="1"/>
  <c r="AP264" i="51" s="1"/>
  <c r="AQ264" i="51" s="1"/>
  <c r="N264" i="51"/>
  <c r="W261" i="51"/>
  <c r="X261" i="51" s="1"/>
  <c r="Y261" i="51" s="1"/>
  <c r="Z261" i="51" s="1"/>
  <c r="AA261" i="51" s="1"/>
  <c r="AB261" i="51" s="1"/>
  <c r="AC261" i="51" s="1"/>
  <c r="AD261" i="51" s="1"/>
  <c r="AE261" i="51" s="1"/>
  <c r="AF261" i="51" s="1"/>
  <c r="AG261" i="51" s="1"/>
  <c r="AH261" i="51" s="1"/>
  <c r="AI261" i="51" s="1"/>
  <c r="AJ261" i="51" s="1"/>
  <c r="AK261" i="51" s="1"/>
  <c r="AL261" i="51" s="1"/>
  <c r="AM261" i="51" s="1"/>
  <c r="AN261" i="51" s="1"/>
  <c r="AO261" i="51" s="1"/>
  <c r="AP261" i="51" s="1"/>
  <c r="AQ261" i="51" s="1"/>
  <c r="O261" i="51"/>
  <c r="P261" i="51" s="1"/>
  <c r="Q261" i="51" s="1"/>
  <c r="R261" i="51" s="1"/>
  <c r="S261" i="51" s="1"/>
  <c r="T261" i="51" s="1"/>
  <c r="U261" i="51" s="1"/>
  <c r="V261" i="51" s="1"/>
  <c r="N261" i="51"/>
  <c r="K260" i="51"/>
  <c r="N259" i="51"/>
  <c r="O259" i="51" s="1"/>
  <c r="P259" i="51" s="1"/>
  <c r="Q259" i="51" s="1"/>
  <c r="R259" i="51" s="1"/>
  <c r="S259" i="51" s="1"/>
  <c r="T259" i="51" s="1"/>
  <c r="U259" i="51" s="1"/>
  <c r="V259" i="51" s="1"/>
  <c r="W259" i="51" s="1"/>
  <c r="X259" i="51" s="1"/>
  <c r="Y259" i="51" s="1"/>
  <c r="Z259" i="51" s="1"/>
  <c r="AA259" i="51" s="1"/>
  <c r="AB259" i="51" s="1"/>
  <c r="AC259" i="51" s="1"/>
  <c r="AD259" i="51" s="1"/>
  <c r="AE259" i="51" s="1"/>
  <c r="AF259" i="51" s="1"/>
  <c r="AG259" i="51" s="1"/>
  <c r="AH259" i="51" s="1"/>
  <c r="AI259" i="51" s="1"/>
  <c r="AJ259" i="51" s="1"/>
  <c r="AK259" i="51" s="1"/>
  <c r="AL259" i="51" s="1"/>
  <c r="AM259" i="51" s="1"/>
  <c r="AN259" i="51" s="1"/>
  <c r="AO259" i="51" s="1"/>
  <c r="AP259" i="51" s="1"/>
  <c r="AQ259" i="51" s="1"/>
  <c r="O256" i="51"/>
  <c r="P256" i="51" s="1"/>
  <c r="Q256" i="51" s="1"/>
  <c r="R256" i="51" s="1"/>
  <c r="S256" i="51" s="1"/>
  <c r="T256" i="51" s="1"/>
  <c r="U256" i="51" s="1"/>
  <c r="V256" i="51" s="1"/>
  <c r="W256" i="51" s="1"/>
  <c r="X256" i="51" s="1"/>
  <c r="Y256" i="51" s="1"/>
  <c r="Z256" i="51" s="1"/>
  <c r="AA256" i="51" s="1"/>
  <c r="AB256" i="51" s="1"/>
  <c r="AC256" i="51" s="1"/>
  <c r="AD256" i="51" s="1"/>
  <c r="AE256" i="51" s="1"/>
  <c r="AF256" i="51" s="1"/>
  <c r="AG256" i="51" s="1"/>
  <c r="AH256" i="51" s="1"/>
  <c r="AI256" i="51" s="1"/>
  <c r="AJ256" i="51" s="1"/>
  <c r="AK256" i="51" s="1"/>
  <c r="AL256" i="51" s="1"/>
  <c r="AM256" i="51" s="1"/>
  <c r="AN256" i="51" s="1"/>
  <c r="AO256" i="51" s="1"/>
  <c r="AP256" i="51" s="1"/>
  <c r="AQ256" i="51" s="1"/>
  <c r="N256" i="51"/>
  <c r="K255" i="51"/>
  <c r="N254" i="51"/>
  <c r="O254" i="51" s="1"/>
  <c r="P254" i="51" s="1"/>
  <c r="Q254" i="51" s="1"/>
  <c r="R254" i="51" s="1"/>
  <c r="S254" i="51" s="1"/>
  <c r="T254" i="51" s="1"/>
  <c r="U254" i="51" s="1"/>
  <c r="V254" i="51" s="1"/>
  <c r="W254" i="51" s="1"/>
  <c r="X254" i="51" s="1"/>
  <c r="Y254" i="51" s="1"/>
  <c r="Z254" i="51" s="1"/>
  <c r="AA254" i="51" s="1"/>
  <c r="AB254" i="51" s="1"/>
  <c r="AC254" i="51" s="1"/>
  <c r="AD254" i="51" s="1"/>
  <c r="AE254" i="51" s="1"/>
  <c r="AF254" i="51" s="1"/>
  <c r="AG254" i="51" s="1"/>
  <c r="AH254" i="51" s="1"/>
  <c r="AI254" i="51" s="1"/>
  <c r="AJ254" i="51" s="1"/>
  <c r="AK254" i="51" s="1"/>
  <c r="AL254" i="51" s="1"/>
  <c r="AM254" i="51" s="1"/>
  <c r="AN254" i="51" s="1"/>
  <c r="AO254" i="51" s="1"/>
  <c r="AP254" i="51" s="1"/>
  <c r="AQ254" i="51" s="1"/>
  <c r="N251" i="51"/>
  <c r="O251" i="51" s="1"/>
  <c r="P251" i="51" s="1"/>
  <c r="Q251" i="51" s="1"/>
  <c r="R251" i="51" s="1"/>
  <c r="S251" i="51" s="1"/>
  <c r="T251" i="51" s="1"/>
  <c r="U251" i="51" s="1"/>
  <c r="V251" i="51" s="1"/>
  <c r="W251" i="51" s="1"/>
  <c r="X251" i="51" s="1"/>
  <c r="N249" i="51"/>
  <c r="O249" i="51" s="1"/>
  <c r="P249" i="51" s="1"/>
  <c r="Q249" i="51" s="1"/>
  <c r="R249" i="51" s="1"/>
  <c r="S249" i="51" s="1"/>
  <c r="T249" i="51" s="1"/>
  <c r="U249" i="51" s="1"/>
  <c r="V249" i="51" s="1"/>
  <c r="W249" i="51" s="1"/>
  <c r="X249" i="51" s="1"/>
  <c r="Y249" i="51" s="1"/>
  <c r="N246" i="51"/>
  <c r="O246" i="51" s="1"/>
  <c r="P246" i="51" s="1"/>
  <c r="Q246" i="51" s="1"/>
  <c r="R246" i="51" s="1"/>
  <c r="S246" i="51" s="1"/>
  <c r="T246" i="51" s="1"/>
  <c r="U246" i="51" s="1"/>
  <c r="V246" i="51" s="1"/>
  <c r="W246" i="51" s="1"/>
  <c r="X246" i="51" s="1"/>
  <c r="Y246" i="51" s="1"/>
  <c r="Z246" i="51" s="1"/>
  <c r="AA246" i="51" s="1"/>
  <c r="AB246" i="51" s="1"/>
  <c r="AC246" i="51" s="1"/>
  <c r="AD246" i="51" s="1"/>
  <c r="AE246" i="51" s="1"/>
  <c r="AF246" i="51" s="1"/>
  <c r="AG246" i="51" s="1"/>
  <c r="AH246" i="51" s="1"/>
  <c r="AI246" i="51" s="1"/>
  <c r="AJ246" i="51" s="1"/>
  <c r="AK246" i="51" s="1"/>
  <c r="AL246" i="51" s="1"/>
  <c r="AM246" i="51" s="1"/>
  <c r="AN246" i="51" s="1"/>
  <c r="AO246" i="51" s="1"/>
  <c r="AP246" i="51" s="1"/>
  <c r="AQ246" i="51" s="1"/>
  <c r="K245" i="51"/>
  <c r="I245" i="51" s="1"/>
  <c r="J245" i="51"/>
  <c r="O244" i="51"/>
  <c r="P244" i="51" s="1"/>
  <c r="Q244" i="51" s="1"/>
  <c r="R244" i="51" s="1"/>
  <c r="S244" i="51" s="1"/>
  <c r="T244" i="51" s="1"/>
  <c r="U244" i="51" s="1"/>
  <c r="V244" i="51" s="1"/>
  <c r="W244" i="51" s="1"/>
  <c r="X244" i="51" s="1"/>
  <c r="Y244" i="51" s="1"/>
  <c r="Z244" i="51" s="1"/>
  <c r="AA244" i="51" s="1"/>
  <c r="AB244" i="51" s="1"/>
  <c r="AC244" i="51" s="1"/>
  <c r="AD244" i="51" s="1"/>
  <c r="AE244" i="51" s="1"/>
  <c r="AF244" i="51" s="1"/>
  <c r="AG244" i="51" s="1"/>
  <c r="AH244" i="51" s="1"/>
  <c r="AI244" i="51" s="1"/>
  <c r="AJ244" i="51" s="1"/>
  <c r="AK244" i="51" s="1"/>
  <c r="AL244" i="51" s="1"/>
  <c r="AM244" i="51" s="1"/>
  <c r="AN244" i="51" s="1"/>
  <c r="AO244" i="51" s="1"/>
  <c r="AP244" i="51" s="1"/>
  <c r="AQ244" i="51" s="1"/>
  <c r="N244" i="51"/>
  <c r="N241" i="51"/>
  <c r="O241" i="51" s="1"/>
  <c r="P241" i="51" s="1"/>
  <c r="Q241" i="51" s="1"/>
  <c r="R241" i="51" s="1"/>
  <c r="S241" i="51" s="1"/>
  <c r="T241" i="51" s="1"/>
  <c r="U241" i="51" s="1"/>
  <c r="V241" i="51" s="1"/>
  <c r="W241" i="51" s="1"/>
  <c r="X241" i="51" s="1"/>
  <c r="Y241" i="51" s="1"/>
  <c r="Z241" i="51" s="1"/>
  <c r="AA241" i="51" s="1"/>
  <c r="AB241" i="51" s="1"/>
  <c r="AC241" i="51" s="1"/>
  <c r="AD241" i="51" s="1"/>
  <c r="AE241" i="51" s="1"/>
  <c r="AF241" i="51" s="1"/>
  <c r="AG241" i="51" s="1"/>
  <c r="AH241" i="51" s="1"/>
  <c r="AI241" i="51" s="1"/>
  <c r="AJ241" i="51" s="1"/>
  <c r="AK241" i="51" s="1"/>
  <c r="AL241" i="51" s="1"/>
  <c r="AM241" i="51" s="1"/>
  <c r="AN241" i="51" s="1"/>
  <c r="AO241" i="51" s="1"/>
  <c r="AP241" i="51" s="1"/>
  <c r="AQ241" i="51" s="1"/>
  <c r="K240" i="51"/>
  <c r="J240" i="51" s="1"/>
  <c r="I240" i="51"/>
  <c r="P239" i="51"/>
  <c r="Q239" i="51" s="1"/>
  <c r="R239" i="51" s="1"/>
  <c r="S239" i="51" s="1"/>
  <c r="T239" i="51" s="1"/>
  <c r="U239" i="51" s="1"/>
  <c r="V239" i="51" s="1"/>
  <c r="W239" i="51" s="1"/>
  <c r="X239" i="51" s="1"/>
  <c r="Y239" i="51" s="1"/>
  <c r="Z239" i="51" s="1"/>
  <c r="AA239" i="51" s="1"/>
  <c r="AB239" i="51" s="1"/>
  <c r="AC239" i="51" s="1"/>
  <c r="AD239" i="51" s="1"/>
  <c r="AE239" i="51" s="1"/>
  <c r="AF239" i="51" s="1"/>
  <c r="AG239" i="51" s="1"/>
  <c r="AH239" i="51" s="1"/>
  <c r="AI239" i="51" s="1"/>
  <c r="AJ239" i="51" s="1"/>
  <c r="AK239" i="51" s="1"/>
  <c r="AL239" i="51" s="1"/>
  <c r="AM239" i="51" s="1"/>
  <c r="AN239" i="51" s="1"/>
  <c r="AO239" i="51" s="1"/>
  <c r="AP239" i="51" s="1"/>
  <c r="AQ239" i="51" s="1"/>
  <c r="N239" i="51"/>
  <c r="O239" i="51" s="1"/>
  <c r="O236" i="51"/>
  <c r="P236" i="51" s="1"/>
  <c r="Q236" i="51" s="1"/>
  <c r="R236" i="51" s="1"/>
  <c r="S236" i="51" s="1"/>
  <c r="T236" i="51" s="1"/>
  <c r="U236" i="51" s="1"/>
  <c r="V236" i="51" s="1"/>
  <c r="W236" i="51" s="1"/>
  <c r="X236" i="51" s="1"/>
  <c r="Y236" i="51" s="1"/>
  <c r="Z236" i="51" s="1"/>
  <c r="AA236" i="51" s="1"/>
  <c r="AB236" i="51" s="1"/>
  <c r="AC236" i="51" s="1"/>
  <c r="AD236" i="51" s="1"/>
  <c r="AE236" i="51" s="1"/>
  <c r="AF236" i="51" s="1"/>
  <c r="AG236" i="51" s="1"/>
  <c r="AH236" i="51" s="1"/>
  <c r="AI236" i="51" s="1"/>
  <c r="AJ236" i="51" s="1"/>
  <c r="AK236" i="51" s="1"/>
  <c r="AL236" i="51" s="1"/>
  <c r="AM236" i="51" s="1"/>
  <c r="AN236" i="51" s="1"/>
  <c r="AO236" i="51" s="1"/>
  <c r="AP236" i="51" s="1"/>
  <c r="AQ236" i="51" s="1"/>
  <c r="N236" i="51"/>
  <c r="AU235" i="51"/>
  <c r="K235" i="51"/>
  <c r="J235" i="51"/>
  <c r="I235" i="51"/>
  <c r="AV237" i="51" s="1"/>
  <c r="AW234" i="51"/>
  <c r="P234" i="51"/>
  <c r="Q234" i="51" s="1"/>
  <c r="R234" i="51" s="1"/>
  <c r="S234" i="51" s="1"/>
  <c r="T234" i="51" s="1"/>
  <c r="U234" i="51" s="1"/>
  <c r="V234" i="51" s="1"/>
  <c r="W234" i="51" s="1"/>
  <c r="X234" i="51" s="1"/>
  <c r="Y234" i="51" s="1"/>
  <c r="Z234" i="51" s="1"/>
  <c r="AA234" i="51" s="1"/>
  <c r="AB234" i="51" s="1"/>
  <c r="AC234" i="51" s="1"/>
  <c r="AD234" i="51" s="1"/>
  <c r="AE234" i="51" s="1"/>
  <c r="AF234" i="51" s="1"/>
  <c r="AG234" i="51" s="1"/>
  <c r="AH234" i="51" s="1"/>
  <c r="AI234" i="51" s="1"/>
  <c r="AJ234" i="51" s="1"/>
  <c r="AK234" i="51" s="1"/>
  <c r="AL234" i="51" s="1"/>
  <c r="AM234" i="51" s="1"/>
  <c r="AN234" i="51" s="1"/>
  <c r="AO234" i="51" s="1"/>
  <c r="AP234" i="51" s="1"/>
  <c r="AQ234" i="51" s="1"/>
  <c r="N234" i="51"/>
  <c r="O234" i="51" s="1"/>
  <c r="O231" i="51"/>
  <c r="P231" i="51" s="1"/>
  <c r="Q231" i="51" s="1"/>
  <c r="R231" i="51" s="1"/>
  <c r="S231" i="51" s="1"/>
  <c r="T231" i="51" s="1"/>
  <c r="U231" i="51" s="1"/>
  <c r="V231" i="51" s="1"/>
  <c r="W231" i="51" s="1"/>
  <c r="X231" i="51" s="1"/>
  <c r="Y231" i="51" s="1"/>
  <c r="Z231" i="51" s="1"/>
  <c r="AA231" i="51" s="1"/>
  <c r="AB231" i="51" s="1"/>
  <c r="AC231" i="51" s="1"/>
  <c r="AD231" i="51" s="1"/>
  <c r="AE231" i="51" s="1"/>
  <c r="AF231" i="51" s="1"/>
  <c r="AG231" i="51" s="1"/>
  <c r="AH231" i="51" s="1"/>
  <c r="AI231" i="51" s="1"/>
  <c r="AJ231" i="51" s="1"/>
  <c r="AK231" i="51" s="1"/>
  <c r="AL231" i="51" s="1"/>
  <c r="AM231" i="51" s="1"/>
  <c r="AN231" i="51" s="1"/>
  <c r="AO231" i="51" s="1"/>
  <c r="AP231" i="51" s="1"/>
  <c r="AQ231" i="51" s="1"/>
  <c r="N231" i="51"/>
  <c r="AU230" i="51"/>
  <c r="K230" i="51"/>
  <c r="I230" i="51" s="1"/>
  <c r="AV232" i="51" s="1"/>
  <c r="J230" i="51"/>
  <c r="AV229" i="51"/>
  <c r="R229" i="51"/>
  <c r="S229" i="51" s="1"/>
  <c r="T229" i="51" s="1"/>
  <c r="U229" i="51" s="1"/>
  <c r="V229" i="51" s="1"/>
  <c r="W229" i="51" s="1"/>
  <c r="X229" i="51" s="1"/>
  <c r="Y229" i="51" s="1"/>
  <c r="Z229" i="51" s="1"/>
  <c r="AA229" i="51" s="1"/>
  <c r="AB229" i="51" s="1"/>
  <c r="AC229" i="51" s="1"/>
  <c r="AD229" i="51" s="1"/>
  <c r="AE229" i="51" s="1"/>
  <c r="AF229" i="51" s="1"/>
  <c r="AG229" i="51" s="1"/>
  <c r="AH229" i="51" s="1"/>
  <c r="AI229" i="51" s="1"/>
  <c r="AJ229" i="51" s="1"/>
  <c r="AK229" i="51" s="1"/>
  <c r="AL229" i="51" s="1"/>
  <c r="AM229" i="51" s="1"/>
  <c r="AN229" i="51" s="1"/>
  <c r="AO229" i="51" s="1"/>
  <c r="AP229" i="51" s="1"/>
  <c r="AQ229" i="51" s="1"/>
  <c r="N229" i="51"/>
  <c r="O229" i="51" s="1"/>
  <c r="P229" i="51" s="1"/>
  <c r="Q229" i="51" s="1"/>
  <c r="Q226" i="51"/>
  <c r="R226" i="51" s="1"/>
  <c r="S226" i="51" s="1"/>
  <c r="T226" i="51" s="1"/>
  <c r="U226" i="51" s="1"/>
  <c r="V226" i="51" s="1"/>
  <c r="W226" i="51" s="1"/>
  <c r="X226" i="51" s="1"/>
  <c r="Y226" i="51" s="1"/>
  <c r="Z226" i="51" s="1"/>
  <c r="AA226" i="51" s="1"/>
  <c r="AB226" i="51" s="1"/>
  <c r="AC226" i="51" s="1"/>
  <c r="AD226" i="51" s="1"/>
  <c r="AE226" i="51" s="1"/>
  <c r="AF226" i="51" s="1"/>
  <c r="AG226" i="51" s="1"/>
  <c r="AH226" i="51" s="1"/>
  <c r="AI226" i="51" s="1"/>
  <c r="AJ226" i="51" s="1"/>
  <c r="AK226" i="51" s="1"/>
  <c r="AL226" i="51" s="1"/>
  <c r="AM226" i="51" s="1"/>
  <c r="AN226" i="51" s="1"/>
  <c r="AO226" i="51" s="1"/>
  <c r="AP226" i="51" s="1"/>
  <c r="AQ226" i="51" s="1"/>
  <c r="N226" i="51"/>
  <c r="O226" i="51" s="1"/>
  <c r="P226" i="51" s="1"/>
  <c r="K225" i="51"/>
  <c r="Y224" i="51"/>
  <c r="Z224" i="51" s="1"/>
  <c r="AA224" i="51" s="1"/>
  <c r="AB224" i="51" s="1"/>
  <c r="AC224" i="51" s="1"/>
  <c r="AD224" i="51" s="1"/>
  <c r="AE224" i="51" s="1"/>
  <c r="AF224" i="51" s="1"/>
  <c r="AG224" i="51" s="1"/>
  <c r="AH224" i="51" s="1"/>
  <c r="AI224" i="51" s="1"/>
  <c r="AJ224" i="51" s="1"/>
  <c r="AK224" i="51" s="1"/>
  <c r="AL224" i="51" s="1"/>
  <c r="AM224" i="51" s="1"/>
  <c r="AN224" i="51" s="1"/>
  <c r="AO224" i="51" s="1"/>
  <c r="AP224" i="51" s="1"/>
  <c r="AQ224" i="51" s="1"/>
  <c r="N224" i="51"/>
  <c r="O224" i="51" s="1"/>
  <c r="P224" i="51" s="1"/>
  <c r="Q224" i="51" s="1"/>
  <c r="R224" i="51" s="1"/>
  <c r="S224" i="51" s="1"/>
  <c r="T224" i="51" s="1"/>
  <c r="U224" i="51" s="1"/>
  <c r="V224" i="51" s="1"/>
  <c r="W224" i="51" s="1"/>
  <c r="X224" i="51" s="1"/>
  <c r="O221" i="51"/>
  <c r="P221" i="51" s="1"/>
  <c r="Q221" i="51" s="1"/>
  <c r="R221" i="51" s="1"/>
  <c r="S221" i="51" s="1"/>
  <c r="T221" i="51" s="1"/>
  <c r="U221" i="51" s="1"/>
  <c r="V221" i="51" s="1"/>
  <c r="W221" i="51" s="1"/>
  <c r="X221" i="51" s="1"/>
  <c r="Y221" i="51" s="1"/>
  <c r="Z221" i="51" s="1"/>
  <c r="AA221" i="51" s="1"/>
  <c r="AB221" i="51" s="1"/>
  <c r="AC221" i="51" s="1"/>
  <c r="AD221" i="51" s="1"/>
  <c r="AE221" i="51" s="1"/>
  <c r="AF221" i="51" s="1"/>
  <c r="AG221" i="51" s="1"/>
  <c r="AH221" i="51" s="1"/>
  <c r="AI221" i="51" s="1"/>
  <c r="AJ221" i="51" s="1"/>
  <c r="AK221" i="51" s="1"/>
  <c r="AL221" i="51" s="1"/>
  <c r="AM221" i="51" s="1"/>
  <c r="AN221" i="51" s="1"/>
  <c r="AO221" i="51" s="1"/>
  <c r="AP221" i="51" s="1"/>
  <c r="AQ221" i="51" s="1"/>
  <c r="N221" i="51"/>
  <c r="AU220" i="51"/>
  <c r="K220" i="51"/>
  <c r="I220" i="51" s="1"/>
  <c r="J220" i="51"/>
  <c r="U219" i="51"/>
  <c r="V219" i="51" s="1"/>
  <c r="W219" i="51" s="1"/>
  <c r="X219" i="51" s="1"/>
  <c r="Y219" i="51" s="1"/>
  <c r="Z219" i="51" s="1"/>
  <c r="AA219" i="51" s="1"/>
  <c r="AB219" i="51" s="1"/>
  <c r="AC219" i="51" s="1"/>
  <c r="AD219" i="51" s="1"/>
  <c r="AE219" i="51" s="1"/>
  <c r="AF219" i="51" s="1"/>
  <c r="AG219" i="51" s="1"/>
  <c r="AH219" i="51" s="1"/>
  <c r="AI219" i="51" s="1"/>
  <c r="AJ219" i="51" s="1"/>
  <c r="AK219" i="51" s="1"/>
  <c r="AL219" i="51" s="1"/>
  <c r="AM219" i="51" s="1"/>
  <c r="AN219" i="51" s="1"/>
  <c r="AO219" i="51" s="1"/>
  <c r="AP219" i="51" s="1"/>
  <c r="AQ219" i="51" s="1"/>
  <c r="O219" i="51"/>
  <c r="P219" i="51" s="1"/>
  <c r="Q219" i="51" s="1"/>
  <c r="R219" i="51" s="1"/>
  <c r="S219" i="51" s="1"/>
  <c r="T219" i="51" s="1"/>
  <c r="N219" i="51"/>
  <c r="R216" i="51"/>
  <c r="S216" i="51" s="1"/>
  <c r="T216" i="51" s="1"/>
  <c r="U216" i="51" s="1"/>
  <c r="V216" i="51" s="1"/>
  <c r="W216" i="51" s="1"/>
  <c r="X216" i="51" s="1"/>
  <c r="Y216" i="51" s="1"/>
  <c r="Z216" i="51" s="1"/>
  <c r="AA216" i="51" s="1"/>
  <c r="AB216" i="51" s="1"/>
  <c r="AC216" i="51" s="1"/>
  <c r="AD216" i="51" s="1"/>
  <c r="AE216" i="51" s="1"/>
  <c r="AF216" i="51" s="1"/>
  <c r="AG216" i="51" s="1"/>
  <c r="AH216" i="51" s="1"/>
  <c r="AI216" i="51" s="1"/>
  <c r="AJ216" i="51" s="1"/>
  <c r="AK216" i="51" s="1"/>
  <c r="AL216" i="51" s="1"/>
  <c r="AM216" i="51" s="1"/>
  <c r="AN216" i="51" s="1"/>
  <c r="AO216" i="51" s="1"/>
  <c r="AP216" i="51" s="1"/>
  <c r="AQ216" i="51" s="1"/>
  <c r="N216" i="51"/>
  <c r="O216" i="51" s="1"/>
  <c r="P216" i="51" s="1"/>
  <c r="Q216" i="51" s="1"/>
  <c r="K215" i="51"/>
  <c r="P214" i="51"/>
  <c r="Q214" i="51" s="1"/>
  <c r="R214" i="51" s="1"/>
  <c r="S214" i="51" s="1"/>
  <c r="T214" i="51" s="1"/>
  <c r="U214" i="51" s="1"/>
  <c r="V214" i="51" s="1"/>
  <c r="W214" i="51" s="1"/>
  <c r="X214" i="51" s="1"/>
  <c r="Y214" i="51" s="1"/>
  <c r="Z214" i="51" s="1"/>
  <c r="AA214" i="51" s="1"/>
  <c r="AB214" i="51" s="1"/>
  <c r="AC214" i="51" s="1"/>
  <c r="AD214" i="51" s="1"/>
  <c r="AE214" i="51" s="1"/>
  <c r="AF214" i="51" s="1"/>
  <c r="AG214" i="51" s="1"/>
  <c r="AH214" i="51" s="1"/>
  <c r="AI214" i="51" s="1"/>
  <c r="AJ214" i="51" s="1"/>
  <c r="AK214" i="51" s="1"/>
  <c r="AL214" i="51" s="1"/>
  <c r="AM214" i="51" s="1"/>
  <c r="AN214" i="51" s="1"/>
  <c r="AO214" i="51" s="1"/>
  <c r="AP214" i="51" s="1"/>
  <c r="AQ214" i="51" s="1"/>
  <c r="N214" i="51"/>
  <c r="O214" i="51" s="1"/>
  <c r="S211" i="51"/>
  <c r="T211" i="51" s="1"/>
  <c r="U211" i="51" s="1"/>
  <c r="V211" i="51" s="1"/>
  <c r="W211" i="51" s="1"/>
  <c r="X211" i="51" s="1"/>
  <c r="Y211" i="51" s="1"/>
  <c r="Z211" i="51" s="1"/>
  <c r="AA211" i="51" s="1"/>
  <c r="AB211" i="51" s="1"/>
  <c r="AC211" i="51" s="1"/>
  <c r="AD211" i="51" s="1"/>
  <c r="AE211" i="51" s="1"/>
  <c r="AF211" i="51" s="1"/>
  <c r="AG211" i="51" s="1"/>
  <c r="AH211" i="51" s="1"/>
  <c r="AI211" i="51" s="1"/>
  <c r="AJ211" i="51" s="1"/>
  <c r="AK211" i="51" s="1"/>
  <c r="AL211" i="51" s="1"/>
  <c r="AM211" i="51" s="1"/>
  <c r="AN211" i="51" s="1"/>
  <c r="AO211" i="51" s="1"/>
  <c r="AP211" i="51" s="1"/>
  <c r="AQ211" i="51" s="1"/>
  <c r="N211" i="51"/>
  <c r="O211" i="51" s="1"/>
  <c r="P211" i="51" s="1"/>
  <c r="Q211" i="51" s="1"/>
  <c r="R211" i="51" s="1"/>
  <c r="K210" i="51"/>
  <c r="N209" i="51"/>
  <c r="O209" i="51" s="1"/>
  <c r="P209" i="51" s="1"/>
  <c r="Q209" i="51" s="1"/>
  <c r="R209" i="51" s="1"/>
  <c r="S209" i="51" s="1"/>
  <c r="T209" i="51" s="1"/>
  <c r="U209" i="51" s="1"/>
  <c r="V209" i="51" s="1"/>
  <c r="W209" i="51" s="1"/>
  <c r="X209" i="51" s="1"/>
  <c r="Y209" i="51" s="1"/>
  <c r="Z209" i="51" s="1"/>
  <c r="AA209" i="51" s="1"/>
  <c r="AB209" i="51" s="1"/>
  <c r="AC209" i="51" s="1"/>
  <c r="AD209" i="51" s="1"/>
  <c r="AE209" i="51" s="1"/>
  <c r="AF209" i="51" s="1"/>
  <c r="AG209" i="51" s="1"/>
  <c r="AH209" i="51" s="1"/>
  <c r="AI209" i="51" s="1"/>
  <c r="AJ209" i="51" s="1"/>
  <c r="AK209" i="51" s="1"/>
  <c r="AL209" i="51" s="1"/>
  <c r="AM209" i="51" s="1"/>
  <c r="AN209" i="51" s="1"/>
  <c r="AO209" i="51" s="1"/>
  <c r="AP209" i="51" s="1"/>
  <c r="AQ209" i="51" s="1"/>
  <c r="N206" i="51"/>
  <c r="O206" i="51" s="1"/>
  <c r="P206" i="51" s="1"/>
  <c r="Q206" i="51" s="1"/>
  <c r="R206" i="51" s="1"/>
  <c r="S206" i="51" s="1"/>
  <c r="T206" i="51" s="1"/>
  <c r="U206" i="51" s="1"/>
  <c r="V206" i="51" s="1"/>
  <c r="W206" i="51" s="1"/>
  <c r="X206" i="51" s="1"/>
  <c r="Y206" i="51" s="1"/>
  <c r="Z206" i="51" s="1"/>
  <c r="AA206" i="51" s="1"/>
  <c r="AB206" i="51" s="1"/>
  <c r="AC206" i="51" s="1"/>
  <c r="AD206" i="51" s="1"/>
  <c r="AE206" i="51" s="1"/>
  <c r="AF206" i="51" s="1"/>
  <c r="AG206" i="51" s="1"/>
  <c r="AH206" i="51" s="1"/>
  <c r="AI206" i="51" s="1"/>
  <c r="AJ206" i="51" s="1"/>
  <c r="AK206" i="51" s="1"/>
  <c r="AL206" i="51" s="1"/>
  <c r="AM206" i="51" s="1"/>
  <c r="AN206" i="51" s="1"/>
  <c r="AO206" i="51" s="1"/>
  <c r="AP206" i="51" s="1"/>
  <c r="AQ206" i="51" s="1"/>
  <c r="K205" i="51"/>
  <c r="I205" i="51" s="1"/>
  <c r="AU205" i="51" s="1"/>
  <c r="J205" i="51"/>
  <c r="O204" i="51"/>
  <c r="P204" i="51" s="1"/>
  <c r="Q204" i="51" s="1"/>
  <c r="R204" i="51" s="1"/>
  <c r="S204" i="51" s="1"/>
  <c r="T204" i="51" s="1"/>
  <c r="U204" i="51" s="1"/>
  <c r="V204" i="51" s="1"/>
  <c r="W204" i="51" s="1"/>
  <c r="X204" i="51" s="1"/>
  <c r="Y204" i="51" s="1"/>
  <c r="Z204" i="51" s="1"/>
  <c r="AA204" i="51" s="1"/>
  <c r="AB204" i="51" s="1"/>
  <c r="AC204" i="51" s="1"/>
  <c r="AD204" i="51" s="1"/>
  <c r="AE204" i="51" s="1"/>
  <c r="AF204" i="51" s="1"/>
  <c r="AG204" i="51" s="1"/>
  <c r="AH204" i="51" s="1"/>
  <c r="AI204" i="51" s="1"/>
  <c r="AJ204" i="51" s="1"/>
  <c r="AK204" i="51" s="1"/>
  <c r="AL204" i="51" s="1"/>
  <c r="AM204" i="51" s="1"/>
  <c r="AN204" i="51" s="1"/>
  <c r="AO204" i="51" s="1"/>
  <c r="AP204" i="51" s="1"/>
  <c r="AQ204" i="51" s="1"/>
  <c r="N204" i="51"/>
  <c r="O201" i="51"/>
  <c r="P201" i="51" s="1"/>
  <c r="Q201" i="51" s="1"/>
  <c r="R201" i="51" s="1"/>
  <c r="S201" i="51" s="1"/>
  <c r="T201" i="51" s="1"/>
  <c r="U201" i="51" s="1"/>
  <c r="V201" i="51" s="1"/>
  <c r="W201" i="51" s="1"/>
  <c r="X201" i="51" s="1"/>
  <c r="Y201" i="51" s="1"/>
  <c r="Z201" i="51" s="1"/>
  <c r="AA201" i="51" s="1"/>
  <c r="AB201" i="51" s="1"/>
  <c r="AC201" i="51" s="1"/>
  <c r="AD201" i="51" s="1"/>
  <c r="AE201" i="51" s="1"/>
  <c r="AF201" i="51" s="1"/>
  <c r="AG201" i="51" s="1"/>
  <c r="AH201" i="51" s="1"/>
  <c r="AI201" i="51" s="1"/>
  <c r="AJ201" i="51" s="1"/>
  <c r="AK201" i="51" s="1"/>
  <c r="AL201" i="51" s="1"/>
  <c r="AM201" i="51" s="1"/>
  <c r="AN201" i="51" s="1"/>
  <c r="AO201" i="51" s="1"/>
  <c r="AP201" i="51" s="1"/>
  <c r="AQ201" i="51" s="1"/>
  <c r="N201" i="51"/>
  <c r="AU200" i="51"/>
  <c r="K200" i="51"/>
  <c r="I200" i="51" s="1"/>
  <c r="J200" i="51"/>
  <c r="N199" i="51"/>
  <c r="O199" i="51" s="1"/>
  <c r="P199" i="51" s="1"/>
  <c r="Q199" i="51" s="1"/>
  <c r="R199" i="51" s="1"/>
  <c r="S199" i="51" s="1"/>
  <c r="T199" i="51" s="1"/>
  <c r="U199" i="51" s="1"/>
  <c r="V199" i="51" s="1"/>
  <c r="W199" i="51" s="1"/>
  <c r="X199" i="51" s="1"/>
  <c r="Y199" i="51" s="1"/>
  <c r="Z199" i="51" s="1"/>
  <c r="AA199" i="51" s="1"/>
  <c r="AB199" i="51" s="1"/>
  <c r="AC199" i="51" s="1"/>
  <c r="AD199" i="51" s="1"/>
  <c r="AE199" i="51" s="1"/>
  <c r="AF199" i="51" s="1"/>
  <c r="AG199" i="51" s="1"/>
  <c r="AH199" i="51" s="1"/>
  <c r="AI199" i="51" s="1"/>
  <c r="AJ199" i="51" s="1"/>
  <c r="AK199" i="51" s="1"/>
  <c r="AL199" i="51" s="1"/>
  <c r="AM199" i="51" s="1"/>
  <c r="AN199" i="51" s="1"/>
  <c r="AO199" i="51" s="1"/>
  <c r="AP199" i="51" s="1"/>
  <c r="AQ199" i="51" s="1"/>
  <c r="O196" i="51"/>
  <c r="P196" i="51" s="1"/>
  <c r="Q196" i="51" s="1"/>
  <c r="R196" i="51" s="1"/>
  <c r="S196" i="51" s="1"/>
  <c r="T196" i="51" s="1"/>
  <c r="U196" i="51" s="1"/>
  <c r="V196" i="51" s="1"/>
  <c r="W196" i="51" s="1"/>
  <c r="X196" i="51" s="1"/>
  <c r="Y196" i="51" s="1"/>
  <c r="Z196" i="51" s="1"/>
  <c r="AA196" i="51" s="1"/>
  <c r="AB196" i="51" s="1"/>
  <c r="AC196" i="51" s="1"/>
  <c r="AD196" i="51" s="1"/>
  <c r="AE196" i="51" s="1"/>
  <c r="AF196" i="51" s="1"/>
  <c r="AG196" i="51" s="1"/>
  <c r="AH196" i="51" s="1"/>
  <c r="AI196" i="51" s="1"/>
  <c r="AJ196" i="51" s="1"/>
  <c r="AK196" i="51" s="1"/>
  <c r="AL196" i="51" s="1"/>
  <c r="AM196" i="51" s="1"/>
  <c r="AN196" i="51" s="1"/>
  <c r="AO196" i="51" s="1"/>
  <c r="AP196" i="51" s="1"/>
  <c r="AQ196" i="51" s="1"/>
  <c r="N196" i="51"/>
  <c r="K195" i="51"/>
  <c r="I195" i="51" s="1"/>
  <c r="AU195" i="51" s="1"/>
  <c r="O194" i="51"/>
  <c r="P194" i="51" s="1"/>
  <c r="Q194" i="51" s="1"/>
  <c r="R194" i="51" s="1"/>
  <c r="S194" i="51" s="1"/>
  <c r="T194" i="51" s="1"/>
  <c r="U194" i="51" s="1"/>
  <c r="V194" i="51" s="1"/>
  <c r="W194" i="51" s="1"/>
  <c r="X194" i="51" s="1"/>
  <c r="Y194" i="51" s="1"/>
  <c r="Z194" i="51" s="1"/>
  <c r="AA194" i="51" s="1"/>
  <c r="AB194" i="51" s="1"/>
  <c r="AC194" i="51" s="1"/>
  <c r="AD194" i="51" s="1"/>
  <c r="AE194" i="51" s="1"/>
  <c r="AF194" i="51" s="1"/>
  <c r="AG194" i="51" s="1"/>
  <c r="AH194" i="51" s="1"/>
  <c r="AI194" i="51" s="1"/>
  <c r="AJ194" i="51" s="1"/>
  <c r="AK194" i="51" s="1"/>
  <c r="AL194" i="51" s="1"/>
  <c r="AM194" i="51" s="1"/>
  <c r="AN194" i="51" s="1"/>
  <c r="AO194" i="51" s="1"/>
  <c r="AP194" i="51" s="1"/>
  <c r="AQ194" i="51" s="1"/>
  <c r="N194" i="51"/>
  <c r="AA191" i="51"/>
  <c r="AB191" i="51" s="1"/>
  <c r="AC191" i="51" s="1"/>
  <c r="AD191" i="51" s="1"/>
  <c r="AE191" i="51" s="1"/>
  <c r="AF191" i="51" s="1"/>
  <c r="AG191" i="51" s="1"/>
  <c r="AH191" i="51" s="1"/>
  <c r="AI191" i="51" s="1"/>
  <c r="AJ191" i="51" s="1"/>
  <c r="AK191" i="51" s="1"/>
  <c r="AL191" i="51" s="1"/>
  <c r="AM191" i="51" s="1"/>
  <c r="AN191" i="51" s="1"/>
  <c r="AO191" i="51" s="1"/>
  <c r="AP191" i="51" s="1"/>
  <c r="AQ191" i="51" s="1"/>
  <c r="N191" i="51"/>
  <c r="O191" i="51" s="1"/>
  <c r="P191" i="51" s="1"/>
  <c r="Q191" i="51" s="1"/>
  <c r="R191" i="51" s="1"/>
  <c r="S191" i="51" s="1"/>
  <c r="T191" i="51" s="1"/>
  <c r="U191" i="51" s="1"/>
  <c r="V191" i="51" s="1"/>
  <c r="W191" i="51" s="1"/>
  <c r="X191" i="51" s="1"/>
  <c r="Y191" i="51" s="1"/>
  <c r="Z191" i="51" s="1"/>
  <c r="K190" i="51"/>
  <c r="I190" i="51" s="1"/>
  <c r="AU190" i="51" s="1"/>
  <c r="Y189" i="51"/>
  <c r="Z189" i="51" s="1"/>
  <c r="AA189" i="51" s="1"/>
  <c r="AB189" i="51" s="1"/>
  <c r="AC189" i="51" s="1"/>
  <c r="AD189" i="51" s="1"/>
  <c r="AE189" i="51" s="1"/>
  <c r="AF189" i="51" s="1"/>
  <c r="AG189" i="51" s="1"/>
  <c r="AH189" i="51" s="1"/>
  <c r="AI189" i="51" s="1"/>
  <c r="AJ189" i="51" s="1"/>
  <c r="AK189" i="51" s="1"/>
  <c r="AL189" i="51" s="1"/>
  <c r="AM189" i="51" s="1"/>
  <c r="AN189" i="51" s="1"/>
  <c r="AO189" i="51" s="1"/>
  <c r="AP189" i="51" s="1"/>
  <c r="AQ189" i="51" s="1"/>
  <c r="N189" i="51"/>
  <c r="O189" i="51" s="1"/>
  <c r="P189" i="51" s="1"/>
  <c r="Q189" i="51" s="1"/>
  <c r="R189" i="51" s="1"/>
  <c r="S189" i="51" s="1"/>
  <c r="T189" i="51" s="1"/>
  <c r="U189" i="51" s="1"/>
  <c r="V189" i="51" s="1"/>
  <c r="W189" i="51" s="1"/>
  <c r="X189" i="51" s="1"/>
  <c r="N186" i="51"/>
  <c r="O186" i="51" s="1"/>
  <c r="P186" i="51" s="1"/>
  <c r="Q186" i="51" s="1"/>
  <c r="R186" i="51" s="1"/>
  <c r="S186" i="51" s="1"/>
  <c r="T186" i="51" s="1"/>
  <c r="U186" i="51" s="1"/>
  <c r="V186" i="51" s="1"/>
  <c r="W186" i="51" s="1"/>
  <c r="X186" i="51" s="1"/>
  <c r="Y186" i="51" s="1"/>
  <c r="Z186" i="51" s="1"/>
  <c r="AA186" i="51" s="1"/>
  <c r="AB186" i="51" s="1"/>
  <c r="AC186" i="51" s="1"/>
  <c r="AD186" i="51" s="1"/>
  <c r="AE186" i="51" s="1"/>
  <c r="AF186" i="51" s="1"/>
  <c r="AG186" i="51" s="1"/>
  <c r="AH186" i="51" s="1"/>
  <c r="AI186" i="51" s="1"/>
  <c r="AJ186" i="51" s="1"/>
  <c r="AK186" i="51" s="1"/>
  <c r="AL186" i="51" s="1"/>
  <c r="AM186" i="51" s="1"/>
  <c r="AN186" i="51" s="1"/>
  <c r="AO186" i="51" s="1"/>
  <c r="AP186" i="51" s="1"/>
  <c r="AQ186" i="51" s="1"/>
  <c r="AT185" i="51"/>
  <c r="K185" i="51"/>
  <c r="N184" i="51"/>
  <c r="O184" i="51" s="1"/>
  <c r="P184" i="51" s="1"/>
  <c r="Q184" i="51" s="1"/>
  <c r="R184" i="51" s="1"/>
  <c r="S184" i="51" s="1"/>
  <c r="T184" i="51" s="1"/>
  <c r="U184" i="51" s="1"/>
  <c r="V184" i="51" s="1"/>
  <c r="W184" i="51" s="1"/>
  <c r="X184" i="51" s="1"/>
  <c r="Y184" i="51" s="1"/>
  <c r="Z184" i="51" s="1"/>
  <c r="AA184" i="51" s="1"/>
  <c r="AB184" i="51" s="1"/>
  <c r="AC184" i="51" s="1"/>
  <c r="AD184" i="51" s="1"/>
  <c r="AE184" i="51" s="1"/>
  <c r="AF184" i="51" s="1"/>
  <c r="AG184" i="51" s="1"/>
  <c r="AH184" i="51" s="1"/>
  <c r="AI184" i="51" s="1"/>
  <c r="AJ184" i="51" s="1"/>
  <c r="AK184" i="51" s="1"/>
  <c r="AL184" i="51" s="1"/>
  <c r="AM184" i="51" s="1"/>
  <c r="AN184" i="51" s="1"/>
  <c r="AO184" i="51" s="1"/>
  <c r="AP184" i="51" s="1"/>
  <c r="AQ184" i="51" s="1"/>
  <c r="N181" i="51"/>
  <c r="O181" i="51" s="1"/>
  <c r="P181" i="51" s="1"/>
  <c r="Q181" i="51" s="1"/>
  <c r="R181" i="51" s="1"/>
  <c r="S181" i="51" s="1"/>
  <c r="T181" i="51" s="1"/>
  <c r="U181" i="51" s="1"/>
  <c r="V181" i="51" s="1"/>
  <c r="W181" i="51" s="1"/>
  <c r="X181" i="51" s="1"/>
  <c r="Y181" i="51" s="1"/>
  <c r="Z181" i="51" s="1"/>
  <c r="AA181" i="51" s="1"/>
  <c r="AB181" i="51" s="1"/>
  <c r="AC181" i="51" s="1"/>
  <c r="AD181" i="51" s="1"/>
  <c r="AE181" i="51" s="1"/>
  <c r="AF181" i="51" s="1"/>
  <c r="AG181" i="51" s="1"/>
  <c r="AH181" i="51" s="1"/>
  <c r="AI181" i="51" s="1"/>
  <c r="AJ181" i="51" s="1"/>
  <c r="AK181" i="51" s="1"/>
  <c r="AL181" i="51" s="1"/>
  <c r="AM181" i="51" s="1"/>
  <c r="AN181" i="51" s="1"/>
  <c r="AO181" i="51" s="1"/>
  <c r="AP181" i="51" s="1"/>
  <c r="AQ181" i="51" s="1"/>
  <c r="K180" i="51"/>
  <c r="J180" i="51" s="1"/>
  <c r="I180" i="51"/>
  <c r="O179" i="51"/>
  <c r="P179" i="51" s="1"/>
  <c r="Q179" i="51" s="1"/>
  <c r="R179" i="51" s="1"/>
  <c r="S179" i="51" s="1"/>
  <c r="T179" i="51" s="1"/>
  <c r="U179" i="51" s="1"/>
  <c r="V179" i="51" s="1"/>
  <c r="W179" i="51" s="1"/>
  <c r="X179" i="51" s="1"/>
  <c r="Y179" i="51" s="1"/>
  <c r="Z179" i="51" s="1"/>
  <c r="AA179" i="51" s="1"/>
  <c r="AB179" i="51" s="1"/>
  <c r="AC179" i="51" s="1"/>
  <c r="AD179" i="51" s="1"/>
  <c r="AE179" i="51" s="1"/>
  <c r="AF179" i="51" s="1"/>
  <c r="AG179" i="51" s="1"/>
  <c r="AH179" i="51" s="1"/>
  <c r="AI179" i="51" s="1"/>
  <c r="AJ179" i="51" s="1"/>
  <c r="AK179" i="51" s="1"/>
  <c r="AL179" i="51" s="1"/>
  <c r="AM179" i="51" s="1"/>
  <c r="AN179" i="51" s="1"/>
  <c r="AO179" i="51" s="1"/>
  <c r="AP179" i="51" s="1"/>
  <c r="AQ179" i="51" s="1"/>
  <c r="N179" i="51"/>
  <c r="X176" i="51"/>
  <c r="Y176" i="51" s="1"/>
  <c r="Z176" i="51" s="1"/>
  <c r="AA176" i="51" s="1"/>
  <c r="AB176" i="51" s="1"/>
  <c r="AC176" i="51" s="1"/>
  <c r="AD176" i="51" s="1"/>
  <c r="AE176" i="51" s="1"/>
  <c r="AF176" i="51" s="1"/>
  <c r="AG176" i="51" s="1"/>
  <c r="AH176" i="51" s="1"/>
  <c r="AI176" i="51" s="1"/>
  <c r="AJ176" i="51" s="1"/>
  <c r="AK176" i="51" s="1"/>
  <c r="AL176" i="51" s="1"/>
  <c r="AM176" i="51" s="1"/>
  <c r="AN176" i="51" s="1"/>
  <c r="AO176" i="51" s="1"/>
  <c r="AP176" i="51" s="1"/>
  <c r="AQ176" i="51" s="1"/>
  <c r="P176" i="51"/>
  <c r="Q176" i="51" s="1"/>
  <c r="R176" i="51" s="1"/>
  <c r="S176" i="51" s="1"/>
  <c r="T176" i="51" s="1"/>
  <c r="U176" i="51" s="1"/>
  <c r="V176" i="51" s="1"/>
  <c r="W176" i="51" s="1"/>
  <c r="N176" i="51"/>
  <c r="O176" i="51" s="1"/>
  <c r="K175" i="51"/>
  <c r="N174" i="51"/>
  <c r="O174" i="51" s="1"/>
  <c r="P174" i="51" s="1"/>
  <c r="Q174" i="51" s="1"/>
  <c r="R174" i="51" s="1"/>
  <c r="S174" i="51" s="1"/>
  <c r="T174" i="51" s="1"/>
  <c r="U174" i="51" s="1"/>
  <c r="V174" i="51" s="1"/>
  <c r="W174" i="51" s="1"/>
  <c r="X174" i="51" s="1"/>
  <c r="Y174" i="51" s="1"/>
  <c r="Z174" i="51" s="1"/>
  <c r="AA174" i="51" s="1"/>
  <c r="AB174" i="51" s="1"/>
  <c r="AC174" i="51" s="1"/>
  <c r="AD174" i="51" s="1"/>
  <c r="AE174" i="51" s="1"/>
  <c r="AF174" i="51" s="1"/>
  <c r="AG174" i="51" s="1"/>
  <c r="AH174" i="51" s="1"/>
  <c r="AI174" i="51" s="1"/>
  <c r="AJ174" i="51" s="1"/>
  <c r="AK174" i="51" s="1"/>
  <c r="AL174" i="51" s="1"/>
  <c r="AM174" i="51" s="1"/>
  <c r="AN174" i="51" s="1"/>
  <c r="AO174" i="51" s="1"/>
  <c r="AP174" i="51" s="1"/>
  <c r="AQ174" i="51" s="1"/>
  <c r="O171" i="51"/>
  <c r="P171" i="51" s="1"/>
  <c r="Q171" i="51" s="1"/>
  <c r="R171" i="51" s="1"/>
  <c r="S171" i="51" s="1"/>
  <c r="T171" i="51" s="1"/>
  <c r="U171" i="51" s="1"/>
  <c r="V171" i="51" s="1"/>
  <c r="W171" i="51" s="1"/>
  <c r="X171" i="51" s="1"/>
  <c r="Y171" i="51" s="1"/>
  <c r="Z171" i="51" s="1"/>
  <c r="AA171" i="51" s="1"/>
  <c r="AB171" i="51" s="1"/>
  <c r="AC171" i="51" s="1"/>
  <c r="AD171" i="51" s="1"/>
  <c r="AE171" i="51" s="1"/>
  <c r="AF171" i="51" s="1"/>
  <c r="AG171" i="51" s="1"/>
  <c r="AH171" i="51" s="1"/>
  <c r="AI171" i="51" s="1"/>
  <c r="AJ171" i="51" s="1"/>
  <c r="AK171" i="51" s="1"/>
  <c r="AL171" i="51" s="1"/>
  <c r="AM171" i="51" s="1"/>
  <c r="AN171" i="51" s="1"/>
  <c r="AO171" i="51" s="1"/>
  <c r="AP171" i="51" s="1"/>
  <c r="AQ171" i="51" s="1"/>
  <c r="N171" i="51"/>
  <c r="K170" i="51"/>
  <c r="N169" i="51"/>
  <c r="O169" i="51" s="1"/>
  <c r="P169" i="51" s="1"/>
  <c r="Q169" i="51" s="1"/>
  <c r="R169" i="51" s="1"/>
  <c r="S169" i="51" s="1"/>
  <c r="T169" i="51" s="1"/>
  <c r="U169" i="51" s="1"/>
  <c r="V169" i="51" s="1"/>
  <c r="W169" i="51" s="1"/>
  <c r="X169" i="51" s="1"/>
  <c r="Y169" i="51" s="1"/>
  <c r="Z169" i="51" s="1"/>
  <c r="AA169" i="51" s="1"/>
  <c r="AB169" i="51" s="1"/>
  <c r="AC169" i="51" s="1"/>
  <c r="AD169" i="51" s="1"/>
  <c r="AE169" i="51" s="1"/>
  <c r="AF169" i="51" s="1"/>
  <c r="AG169" i="51" s="1"/>
  <c r="AH169" i="51" s="1"/>
  <c r="AI169" i="51" s="1"/>
  <c r="AJ169" i="51" s="1"/>
  <c r="AK169" i="51" s="1"/>
  <c r="AL169" i="51" s="1"/>
  <c r="AM169" i="51" s="1"/>
  <c r="AN169" i="51" s="1"/>
  <c r="AO169" i="51" s="1"/>
  <c r="AP169" i="51" s="1"/>
  <c r="AQ169" i="51" s="1"/>
  <c r="N166" i="51"/>
  <c r="O166" i="51" s="1"/>
  <c r="P166" i="51" s="1"/>
  <c r="Q166" i="51" s="1"/>
  <c r="R166" i="51" s="1"/>
  <c r="S166" i="51" s="1"/>
  <c r="T166" i="51" s="1"/>
  <c r="U166" i="51" s="1"/>
  <c r="V166" i="51" s="1"/>
  <c r="W166" i="51" s="1"/>
  <c r="X166" i="51" s="1"/>
  <c r="Y166" i="51" s="1"/>
  <c r="Z166" i="51" s="1"/>
  <c r="AA166" i="51" s="1"/>
  <c r="AB166" i="51" s="1"/>
  <c r="AC166" i="51" s="1"/>
  <c r="AD166" i="51" s="1"/>
  <c r="AE166" i="51" s="1"/>
  <c r="AF166" i="51" s="1"/>
  <c r="AG166" i="51" s="1"/>
  <c r="AH166" i="51" s="1"/>
  <c r="AI166" i="51" s="1"/>
  <c r="AJ166" i="51" s="1"/>
  <c r="AK166" i="51" s="1"/>
  <c r="AL166" i="51" s="1"/>
  <c r="AM166" i="51" s="1"/>
  <c r="AN166" i="51" s="1"/>
  <c r="AO166" i="51" s="1"/>
  <c r="AP166" i="51" s="1"/>
  <c r="AQ166" i="51" s="1"/>
  <c r="K165" i="51"/>
  <c r="N164" i="51"/>
  <c r="O164" i="51" s="1"/>
  <c r="P164" i="51" s="1"/>
  <c r="Q164" i="51" s="1"/>
  <c r="R164" i="51" s="1"/>
  <c r="S164" i="51" s="1"/>
  <c r="T164" i="51" s="1"/>
  <c r="U164" i="51" s="1"/>
  <c r="V164" i="51" s="1"/>
  <c r="W164" i="51" s="1"/>
  <c r="X164" i="51" s="1"/>
  <c r="Y164" i="51" s="1"/>
  <c r="Z164" i="51" s="1"/>
  <c r="AA164" i="51" s="1"/>
  <c r="AB164" i="51" s="1"/>
  <c r="AC164" i="51" s="1"/>
  <c r="AD164" i="51" s="1"/>
  <c r="AE164" i="51" s="1"/>
  <c r="AF164" i="51" s="1"/>
  <c r="AG164" i="51" s="1"/>
  <c r="AH164" i="51" s="1"/>
  <c r="AI164" i="51" s="1"/>
  <c r="AJ164" i="51" s="1"/>
  <c r="AK164" i="51" s="1"/>
  <c r="AL164" i="51" s="1"/>
  <c r="AM164" i="51" s="1"/>
  <c r="AN164" i="51" s="1"/>
  <c r="AO164" i="51" s="1"/>
  <c r="AP164" i="51" s="1"/>
  <c r="AQ164" i="51" s="1"/>
  <c r="N161" i="51"/>
  <c r="O161" i="51" s="1"/>
  <c r="P161" i="51" s="1"/>
  <c r="Q161" i="51" s="1"/>
  <c r="R161" i="51" s="1"/>
  <c r="S161" i="51" s="1"/>
  <c r="T161" i="51" s="1"/>
  <c r="U161" i="51" s="1"/>
  <c r="V161" i="51" s="1"/>
  <c r="W161" i="51" s="1"/>
  <c r="X161" i="51" s="1"/>
  <c r="Y161" i="51" s="1"/>
  <c r="Z161" i="51" s="1"/>
  <c r="AA161" i="51" s="1"/>
  <c r="AB161" i="51" s="1"/>
  <c r="AC161" i="51" s="1"/>
  <c r="AD161" i="51" s="1"/>
  <c r="AE161" i="51" s="1"/>
  <c r="AF161" i="51" s="1"/>
  <c r="AG161" i="51" s="1"/>
  <c r="AH161" i="51" s="1"/>
  <c r="AI161" i="51" s="1"/>
  <c r="AJ161" i="51" s="1"/>
  <c r="AK161" i="51" s="1"/>
  <c r="AL161" i="51" s="1"/>
  <c r="AM161" i="51" s="1"/>
  <c r="AN161" i="51" s="1"/>
  <c r="AO161" i="51" s="1"/>
  <c r="AP161" i="51" s="1"/>
  <c r="AQ161" i="51" s="1"/>
  <c r="K160" i="51"/>
  <c r="J160" i="51" s="1"/>
  <c r="I160" i="51"/>
  <c r="O159" i="51"/>
  <c r="P159" i="51" s="1"/>
  <c r="Q159" i="51" s="1"/>
  <c r="R159" i="51" s="1"/>
  <c r="S159" i="51" s="1"/>
  <c r="T159" i="51" s="1"/>
  <c r="U159" i="51" s="1"/>
  <c r="V159" i="51" s="1"/>
  <c r="W159" i="51" s="1"/>
  <c r="X159" i="51" s="1"/>
  <c r="Y159" i="51" s="1"/>
  <c r="Z159" i="51" s="1"/>
  <c r="AA159" i="51" s="1"/>
  <c r="AB159" i="51" s="1"/>
  <c r="AC159" i="51" s="1"/>
  <c r="AD159" i="51" s="1"/>
  <c r="AE159" i="51" s="1"/>
  <c r="AF159" i="51" s="1"/>
  <c r="AG159" i="51" s="1"/>
  <c r="AH159" i="51" s="1"/>
  <c r="AI159" i="51" s="1"/>
  <c r="AJ159" i="51" s="1"/>
  <c r="AK159" i="51" s="1"/>
  <c r="AL159" i="51" s="1"/>
  <c r="AM159" i="51" s="1"/>
  <c r="AN159" i="51" s="1"/>
  <c r="AO159" i="51" s="1"/>
  <c r="AP159" i="51" s="1"/>
  <c r="AQ159" i="51" s="1"/>
  <c r="N159" i="51"/>
  <c r="N156" i="51"/>
  <c r="O156" i="51" s="1"/>
  <c r="P156" i="51" s="1"/>
  <c r="Q156" i="51" s="1"/>
  <c r="R156" i="51" s="1"/>
  <c r="S156" i="51" s="1"/>
  <c r="T156" i="51" s="1"/>
  <c r="U156" i="51" s="1"/>
  <c r="V156" i="51" s="1"/>
  <c r="W156" i="51" s="1"/>
  <c r="X156" i="51" s="1"/>
  <c r="Y156" i="51" s="1"/>
  <c r="Z156" i="51" s="1"/>
  <c r="AA156" i="51" s="1"/>
  <c r="AB156" i="51" s="1"/>
  <c r="AC156" i="51" s="1"/>
  <c r="AD156" i="51" s="1"/>
  <c r="AE156" i="51" s="1"/>
  <c r="AF156" i="51" s="1"/>
  <c r="AG156" i="51" s="1"/>
  <c r="AH156" i="51" s="1"/>
  <c r="AI156" i="51" s="1"/>
  <c r="AJ156" i="51" s="1"/>
  <c r="AK156" i="51" s="1"/>
  <c r="AL156" i="51" s="1"/>
  <c r="AM156" i="51" s="1"/>
  <c r="AN156" i="51" s="1"/>
  <c r="AO156" i="51" s="1"/>
  <c r="AP156" i="51" s="1"/>
  <c r="AQ156" i="51" s="1"/>
  <c r="K155" i="51"/>
  <c r="J155" i="51" s="1"/>
  <c r="I155" i="51"/>
  <c r="P154" i="51"/>
  <c r="Q154" i="51" s="1"/>
  <c r="R154" i="51" s="1"/>
  <c r="S154" i="51" s="1"/>
  <c r="T154" i="51" s="1"/>
  <c r="U154" i="51" s="1"/>
  <c r="V154" i="51" s="1"/>
  <c r="W154" i="51" s="1"/>
  <c r="X154" i="51" s="1"/>
  <c r="Y154" i="51" s="1"/>
  <c r="Z154" i="51" s="1"/>
  <c r="AA154" i="51" s="1"/>
  <c r="AB154" i="51" s="1"/>
  <c r="AC154" i="51" s="1"/>
  <c r="AD154" i="51" s="1"/>
  <c r="AE154" i="51" s="1"/>
  <c r="AF154" i="51" s="1"/>
  <c r="AG154" i="51" s="1"/>
  <c r="AH154" i="51" s="1"/>
  <c r="AI154" i="51" s="1"/>
  <c r="AJ154" i="51" s="1"/>
  <c r="AK154" i="51" s="1"/>
  <c r="AL154" i="51" s="1"/>
  <c r="AM154" i="51" s="1"/>
  <c r="AN154" i="51" s="1"/>
  <c r="AO154" i="51" s="1"/>
  <c r="AP154" i="51" s="1"/>
  <c r="AQ154" i="51" s="1"/>
  <c r="N154" i="51"/>
  <c r="O154" i="51" s="1"/>
  <c r="O151" i="51"/>
  <c r="P151" i="51" s="1"/>
  <c r="Q151" i="51" s="1"/>
  <c r="R151" i="51" s="1"/>
  <c r="S151" i="51" s="1"/>
  <c r="T151" i="51" s="1"/>
  <c r="U151" i="51" s="1"/>
  <c r="V151" i="51" s="1"/>
  <c r="W151" i="51" s="1"/>
  <c r="X151" i="51" s="1"/>
  <c r="Y151" i="51" s="1"/>
  <c r="Z151" i="51" s="1"/>
  <c r="AA151" i="51" s="1"/>
  <c r="AB151" i="51" s="1"/>
  <c r="AC151" i="51" s="1"/>
  <c r="AD151" i="51" s="1"/>
  <c r="AE151" i="51" s="1"/>
  <c r="AF151" i="51" s="1"/>
  <c r="AG151" i="51" s="1"/>
  <c r="AH151" i="51" s="1"/>
  <c r="AI151" i="51" s="1"/>
  <c r="AJ151" i="51" s="1"/>
  <c r="AK151" i="51" s="1"/>
  <c r="AL151" i="51" s="1"/>
  <c r="AM151" i="51" s="1"/>
  <c r="AN151" i="51" s="1"/>
  <c r="AO151" i="51" s="1"/>
  <c r="AP151" i="51" s="1"/>
  <c r="AQ151" i="51" s="1"/>
  <c r="N151" i="51"/>
  <c r="AU150" i="51"/>
  <c r="K150" i="51"/>
  <c r="I150" i="51" s="1"/>
  <c r="AV151" i="51" s="1"/>
  <c r="J150" i="51"/>
  <c r="Q149" i="51"/>
  <c r="R149" i="51" s="1"/>
  <c r="S149" i="51" s="1"/>
  <c r="T149" i="51" s="1"/>
  <c r="U149" i="51" s="1"/>
  <c r="V149" i="51" s="1"/>
  <c r="W149" i="51" s="1"/>
  <c r="X149" i="51" s="1"/>
  <c r="Y149" i="51" s="1"/>
  <c r="Z149" i="51" s="1"/>
  <c r="AA149" i="51" s="1"/>
  <c r="AB149" i="51" s="1"/>
  <c r="AC149" i="51" s="1"/>
  <c r="AD149" i="51" s="1"/>
  <c r="AE149" i="51" s="1"/>
  <c r="AF149" i="51" s="1"/>
  <c r="AG149" i="51" s="1"/>
  <c r="AH149" i="51" s="1"/>
  <c r="AI149" i="51" s="1"/>
  <c r="AJ149" i="51" s="1"/>
  <c r="AK149" i="51" s="1"/>
  <c r="AL149" i="51" s="1"/>
  <c r="AM149" i="51" s="1"/>
  <c r="AN149" i="51" s="1"/>
  <c r="AO149" i="51" s="1"/>
  <c r="AP149" i="51" s="1"/>
  <c r="AQ149" i="51" s="1"/>
  <c r="N149" i="51"/>
  <c r="O149" i="51" s="1"/>
  <c r="P149" i="51" s="1"/>
  <c r="N146" i="51"/>
  <c r="O146" i="51" s="1"/>
  <c r="P146" i="51" s="1"/>
  <c r="Q146" i="51" s="1"/>
  <c r="R146" i="51" s="1"/>
  <c r="S146" i="51" s="1"/>
  <c r="T146" i="51" s="1"/>
  <c r="U146" i="51" s="1"/>
  <c r="V146" i="51" s="1"/>
  <c r="W146" i="51" s="1"/>
  <c r="X146" i="51" s="1"/>
  <c r="Y146" i="51" s="1"/>
  <c r="Z146" i="51" s="1"/>
  <c r="AA146" i="51" s="1"/>
  <c r="AB146" i="51" s="1"/>
  <c r="AC146" i="51" s="1"/>
  <c r="AD146" i="51" s="1"/>
  <c r="AE146" i="51" s="1"/>
  <c r="AF146" i="51" s="1"/>
  <c r="AG146" i="51" s="1"/>
  <c r="AH146" i="51" s="1"/>
  <c r="AI146" i="51" s="1"/>
  <c r="AJ146" i="51" s="1"/>
  <c r="AK146" i="51" s="1"/>
  <c r="AL146" i="51" s="1"/>
  <c r="AM146" i="51" s="1"/>
  <c r="AN146" i="51" s="1"/>
  <c r="AO146" i="51" s="1"/>
  <c r="AP146" i="51" s="1"/>
  <c r="AQ146" i="51" s="1"/>
  <c r="K145" i="51"/>
  <c r="J145" i="51" s="1"/>
  <c r="I145" i="51"/>
  <c r="N144" i="51"/>
  <c r="O144" i="51" s="1"/>
  <c r="P144" i="51" s="1"/>
  <c r="Q144" i="51" s="1"/>
  <c r="R144" i="51" s="1"/>
  <c r="S144" i="51" s="1"/>
  <c r="T144" i="51" s="1"/>
  <c r="U144" i="51" s="1"/>
  <c r="V144" i="51" s="1"/>
  <c r="W144" i="51" s="1"/>
  <c r="X144" i="51" s="1"/>
  <c r="Y144" i="51" s="1"/>
  <c r="Z144" i="51" s="1"/>
  <c r="AA144" i="51" s="1"/>
  <c r="AB144" i="51" s="1"/>
  <c r="AC144" i="51" s="1"/>
  <c r="AD144" i="51" s="1"/>
  <c r="AE144" i="51" s="1"/>
  <c r="AF144" i="51" s="1"/>
  <c r="AG144" i="51" s="1"/>
  <c r="AH144" i="51" s="1"/>
  <c r="AI144" i="51" s="1"/>
  <c r="AJ144" i="51" s="1"/>
  <c r="AK144" i="51" s="1"/>
  <c r="AL144" i="51" s="1"/>
  <c r="AM144" i="51" s="1"/>
  <c r="AN144" i="51" s="1"/>
  <c r="AO144" i="51" s="1"/>
  <c r="AP144" i="51" s="1"/>
  <c r="AQ144" i="51" s="1"/>
  <c r="O141" i="51"/>
  <c r="P141" i="51" s="1"/>
  <c r="Q141" i="51" s="1"/>
  <c r="R141" i="51" s="1"/>
  <c r="S141" i="51" s="1"/>
  <c r="T141" i="51" s="1"/>
  <c r="U141" i="51" s="1"/>
  <c r="V141" i="51" s="1"/>
  <c r="W141" i="51" s="1"/>
  <c r="X141" i="51" s="1"/>
  <c r="Y141" i="51" s="1"/>
  <c r="Z141" i="51" s="1"/>
  <c r="AA141" i="51" s="1"/>
  <c r="AB141" i="51" s="1"/>
  <c r="AC141" i="51" s="1"/>
  <c r="AD141" i="51" s="1"/>
  <c r="AE141" i="51" s="1"/>
  <c r="AF141" i="51" s="1"/>
  <c r="AG141" i="51" s="1"/>
  <c r="AH141" i="51" s="1"/>
  <c r="AI141" i="51" s="1"/>
  <c r="AJ141" i="51" s="1"/>
  <c r="AK141" i="51" s="1"/>
  <c r="AL141" i="51" s="1"/>
  <c r="AM141" i="51" s="1"/>
  <c r="AN141" i="51" s="1"/>
  <c r="AO141" i="51" s="1"/>
  <c r="AP141" i="51" s="1"/>
  <c r="AQ141" i="51" s="1"/>
  <c r="N141" i="51"/>
  <c r="AU140" i="51"/>
  <c r="K140" i="51"/>
  <c r="J140" i="51"/>
  <c r="I140" i="51"/>
  <c r="AV141" i="51" s="1"/>
  <c r="O139" i="51"/>
  <c r="P139" i="51" s="1"/>
  <c r="Q139" i="51" s="1"/>
  <c r="R139" i="51" s="1"/>
  <c r="S139" i="51" s="1"/>
  <c r="T139" i="51" s="1"/>
  <c r="U139" i="51" s="1"/>
  <c r="V139" i="51" s="1"/>
  <c r="W139" i="51" s="1"/>
  <c r="X139" i="51" s="1"/>
  <c r="Y139" i="51" s="1"/>
  <c r="Z139" i="51" s="1"/>
  <c r="AA139" i="51" s="1"/>
  <c r="AB139" i="51" s="1"/>
  <c r="AC139" i="51" s="1"/>
  <c r="AD139" i="51" s="1"/>
  <c r="AE139" i="51" s="1"/>
  <c r="AF139" i="51" s="1"/>
  <c r="AG139" i="51" s="1"/>
  <c r="AH139" i="51" s="1"/>
  <c r="AI139" i="51" s="1"/>
  <c r="AJ139" i="51" s="1"/>
  <c r="AK139" i="51" s="1"/>
  <c r="AL139" i="51" s="1"/>
  <c r="AM139" i="51" s="1"/>
  <c r="AN139" i="51" s="1"/>
  <c r="AO139" i="51" s="1"/>
  <c r="AP139" i="51" s="1"/>
  <c r="AQ139" i="51" s="1"/>
  <c r="N139" i="51"/>
  <c r="N136" i="51"/>
  <c r="O136" i="51" s="1"/>
  <c r="P136" i="51" s="1"/>
  <c r="Q136" i="51" s="1"/>
  <c r="R136" i="51" s="1"/>
  <c r="S136" i="51" s="1"/>
  <c r="T136" i="51" s="1"/>
  <c r="U136" i="51" s="1"/>
  <c r="V136" i="51" s="1"/>
  <c r="W136" i="51" s="1"/>
  <c r="X136" i="51" s="1"/>
  <c r="Y136" i="51" s="1"/>
  <c r="Z136" i="51" s="1"/>
  <c r="AA136" i="51" s="1"/>
  <c r="AB136" i="51" s="1"/>
  <c r="AC136" i="51" s="1"/>
  <c r="AD136" i="51" s="1"/>
  <c r="AE136" i="51" s="1"/>
  <c r="AF136" i="51" s="1"/>
  <c r="AG136" i="51" s="1"/>
  <c r="AH136" i="51" s="1"/>
  <c r="AI136" i="51" s="1"/>
  <c r="AJ136" i="51" s="1"/>
  <c r="AK136" i="51" s="1"/>
  <c r="AL136" i="51" s="1"/>
  <c r="AM136" i="51" s="1"/>
  <c r="AN136" i="51" s="1"/>
  <c r="AO136" i="51" s="1"/>
  <c r="AP136" i="51" s="1"/>
  <c r="AQ136" i="51" s="1"/>
  <c r="AV135" i="51"/>
  <c r="K135" i="51"/>
  <c r="R134" i="51"/>
  <c r="S134" i="51" s="1"/>
  <c r="T134" i="51" s="1"/>
  <c r="U134" i="51" s="1"/>
  <c r="V134" i="51" s="1"/>
  <c r="W134" i="51" s="1"/>
  <c r="X134" i="51" s="1"/>
  <c r="Y134" i="51" s="1"/>
  <c r="Z134" i="51" s="1"/>
  <c r="AA134" i="51" s="1"/>
  <c r="AB134" i="51" s="1"/>
  <c r="AC134" i="51" s="1"/>
  <c r="AD134" i="51" s="1"/>
  <c r="AE134" i="51" s="1"/>
  <c r="AF134" i="51" s="1"/>
  <c r="AG134" i="51" s="1"/>
  <c r="AH134" i="51" s="1"/>
  <c r="AI134" i="51" s="1"/>
  <c r="AJ134" i="51" s="1"/>
  <c r="AK134" i="51" s="1"/>
  <c r="AL134" i="51" s="1"/>
  <c r="AM134" i="51" s="1"/>
  <c r="AN134" i="51" s="1"/>
  <c r="AO134" i="51" s="1"/>
  <c r="AP134" i="51" s="1"/>
  <c r="AQ134" i="51" s="1"/>
  <c r="N134" i="51"/>
  <c r="O134" i="51" s="1"/>
  <c r="P134" i="51" s="1"/>
  <c r="Q134" i="51" s="1"/>
  <c r="P131" i="51"/>
  <c r="Q131" i="51" s="1"/>
  <c r="R131" i="51" s="1"/>
  <c r="S131" i="51" s="1"/>
  <c r="T131" i="51" s="1"/>
  <c r="U131" i="51" s="1"/>
  <c r="V131" i="51" s="1"/>
  <c r="W131" i="51" s="1"/>
  <c r="X131" i="51" s="1"/>
  <c r="Y131" i="51" s="1"/>
  <c r="Z131" i="51" s="1"/>
  <c r="AA131" i="51" s="1"/>
  <c r="AB131" i="51" s="1"/>
  <c r="AC131" i="51" s="1"/>
  <c r="AD131" i="51" s="1"/>
  <c r="AE131" i="51" s="1"/>
  <c r="AF131" i="51" s="1"/>
  <c r="AG131" i="51" s="1"/>
  <c r="AH131" i="51" s="1"/>
  <c r="AI131" i="51" s="1"/>
  <c r="AJ131" i="51" s="1"/>
  <c r="AK131" i="51" s="1"/>
  <c r="AL131" i="51" s="1"/>
  <c r="AM131" i="51" s="1"/>
  <c r="AN131" i="51" s="1"/>
  <c r="AO131" i="51" s="1"/>
  <c r="AP131" i="51" s="1"/>
  <c r="AQ131" i="51" s="1"/>
  <c r="N131" i="51"/>
  <c r="O131" i="51" s="1"/>
  <c r="AV130" i="51"/>
  <c r="K130" i="51"/>
  <c r="I130" i="51" s="1"/>
  <c r="J130" i="51"/>
  <c r="N129" i="51"/>
  <c r="O129" i="51" s="1"/>
  <c r="P129" i="51" s="1"/>
  <c r="Q129" i="51" s="1"/>
  <c r="R129" i="51" s="1"/>
  <c r="S129" i="51" s="1"/>
  <c r="T129" i="51" s="1"/>
  <c r="U129" i="51" s="1"/>
  <c r="V129" i="51" s="1"/>
  <c r="W129" i="51" s="1"/>
  <c r="X129" i="51" s="1"/>
  <c r="Y129" i="51" s="1"/>
  <c r="Z129" i="51" s="1"/>
  <c r="AA129" i="51" s="1"/>
  <c r="AB129" i="51" s="1"/>
  <c r="AC129" i="51" s="1"/>
  <c r="AD129" i="51" s="1"/>
  <c r="AE129" i="51" s="1"/>
  <c r="AF129" i="51" s="1"/>
  <c r="AG129" i="51" s="1"/>
  <c r="AH129" i="51" s="1"/>
  <c r="AI129" i="51" s="1"/>
  <c r="AJ129" i="51" s="1"/>
  <c r="AK129" i="51" s="1"/>
  <c r="AL129" i="51" s="1"/>
  <c r="AM129" i="51" s="1"/>
  <c r="AN129" i="51" s="1"/>
  <c r="AO129" i="51" s="1"/>
  <c r="AP129" i="51" s="1"/>
  <c r="AQ129" i="51" s="1"/>
  <c r="O126" i="51"/>
  <c r="P126" i="51" s="1"/>
  <c r="Q126" i="51" s="1"/>
  <c r="R126" i="51" s="1"/>
  <c r="S126" i="51" s="1"/>
  <c r="T126" i="51" s="1"/>
  <c r="U126" i="51" s="1"/>
  <c r="V126" i="51" s="1"/>
  <c r="W126" i="51" s="1"/>
  <c r="X126" i="51" s="1"/>
  <c r="Y126" i="51" s="1"/>
  <c r="Z126" i="51" s="1"/>
  <c r="AA126" i="51" s="1"/>
  <c r="AB126" i="51" s="1"/>
  <c r="AC126" i="51" s="1"/>
  <c r="AD126" i="51" s="1"/>
  <c r="AE126" i="51" s="1"/>
  <c r="AF126" i="51" s="1"/>
  <c r="AG126" i="51" s="1"/>
  <c r="AH126" i="51" s="1"/>
  <c r="AI126" i="51" s="1"/>
  <c r="AJ126" i="51" s="1"/>
  <c r="AK126" i="51" s="1"/>
  <c r="AL126" i="51" s="1"/>
  <c r="AM126" i="51" s="1"/>
  <c r="AN126" i="51" s="1"/>
  <c r="AO126" i="51" s="1"/>
  <c r="AP126" i="51" s="1"/>
  <c r="AQ126" i="51" s="1"/>
  <c r="N126" i="51"/>
  <c r="K125" i="51"/>
  <c r="I125" i="51" s="1"/>
  <c r="AU125" i="51" s="1"/>
  <c r="O124" i="51"/>
  <c r="P124" i="51" s="1"/>
  <c r="Q124" i="51" s="1"/>
  <c r="R124" i="51" s="1"/>
  <c r="S124" i="51" s="1"/>
  <c r="T124" i="51" s="1"/>
  <c r="U124" i="51" s="1"/>
  <c r="V124" i="51" s="1"/>
  <c r="W124" i="51" s="1"/>
  <c r="X124" i="51" s="1"/>
  <c r="Y124" i="51" s="1"/>
  <c r="Z124" i="51" s="1"/>
  <c r="AA124" i="51" s="1"/>
  <c r="AB124" i="51" s="1"/>
  <c r="AC124" i="51" s="1"/>
  <c r="AD124" i="51" s="1"/>
  <c r="AE124" i="51" s="1"/>
  <c r="AF124" i="51" s="1"/>
  <c r="AG124" i="51" s="1"/>
  <c r="AH124" i="51" s="1"/>
  <c r="AI124" i="51" s="1"/>
  <c r="AJ124" i="51" s="1"/>
  <c r="AK124" i="51" s="1"/>
  <c r="AL124" i="51" s="1"/>
  <c r="AM124" i="51" s="1"/>
  <c r="AN124" i="51" s="1"/>
  <c r="AO124" i="51" s="1"/>
  <c r="AP124" i="51" s="1"/>
  <c r="AQ124" i="51" s="1"/>
  <c r="N124" i="51"/>
  <c r="AA121" i="51"/>
  <c r="AB121" i="51" s="1"/>
  <c r="AC121" i="51" s="1"/>
  <c r="AD121" i="51" s="1"/>
  <c r="AE121" i="51" s="1"/>
  <c r="AF121" i="51" s="1"/>
  <c r="AG121" i="51" s="1"/>
  <c r="AH121" i="51" s="1"/>
  <c r="AI121" i="51" s="1"/>
  <c r="AJ121" i="51" s="1"/>
  <c r="AK121" i="51" s="1"/>
  <c r="AL121" i="51" s="1"/>
  <c r="AM121" i="51" s="1"/>
  <c r="AN121" i="51" s="1"/>
  <c r="AO121" i="51" s="1"/>
  <c r="AP121" i="51" s="1"/>
  <c r="AQ121" i="51" s="1"/>
  <c r="N121" i="51"/>
  <c r="O121" i="51" s="1"/>
  <c r="P121" i="51" s="1"/>
  <c r="Q121" i="51" s="1"/>
  <c r="R121" i="51" s="1"/>
  <c r="S121" i="51" s="1"/>
  <c r="T121" i="51" s="1"/>
  <c r="U121" i="51" s="1"/>
  <c r="V121" i="51" s="1"/>
  <c r="W121" i="51" s="1"/>
  <c r="X121" i="51" s="1"/>
  <c r="Y121" i="51" s="1"/>
  <c r="Z121" i="51" s="1"/>
  <c r="AV120" i="51"/>
  <c r="K120" i="51"/>
  <c r="Z119" i="51"/>
  <c r="AA119" i="51" s="1"/>
  <c r="AB119" i="51" s="1"/>
  <c r="AC119" i="51" s="1"/>
  <c r="AD119" i="51" s="1"/>
  <c r="AE119" i="51" s="1"/>
  <c r="AF119" i="51" s="1"/>
  <c r="AG119" i="51" s="1"/>
  <c r="AH119" i="51" s="1"/>
  <c r="AI119" i="51" s="1"/>
  <c r="AJ119" i="51" s="1"/>
  <c r="AK119" i="51" s="1"/>
  <c r="AL119" i="51" s="1"/>
  <c r="AM119" i="51" s="1"/>
  <c r="AN119" i="51" s="1"/>
  <c r="AO119" i="51" s="1"/>
  <c r="AP119" i="51" s="1"/>
  <c r="AQ119" i="51" s="1"/>
  <c r="R119" i="51"/>
  <c r="S119" i="51" s="1"/>
  <c r="T119" i="51" s="1"/>
  <c r="U119" i="51" s="1"/>
  <c r="V119" i="51" s="1"/>
  <c r="W119" i="51" s="1"/>
  <c r="X119" i="51" s="1"/>
  <c r="Y119" i="51" s="1"/>
  <c r="N119" i="51"/>
  <c r="O119" i="51" s="1"/>
  <c r="P119" i="51" s="1"/>
  <c r="Q119" i="51" s="1"/>
  <c r="X116" i="51"/>
  <c r="Y116" i="51" s="1"/>
  <c r="Z116" i="51" s="1"/>
  <c r="AA116" i="51" s="1"/>
  <c r="AB116" i="51" s="1"/>
  <c r="AC116" i="51" s="1"/>
  <c r="AD116" i="51" s="1"/>
  <c r="AE116" i="51" s="1"/>
  <c r="AF116" i="51" s="1"/>
  <c r="AG116" i="51" s="1"/>
  <c r="AH116" i="51" s="1"/>
  <c r="AI116" i="51" s="1"/>
  <c r="AJ116" i="51" s="1"/>
  <c r="AK116" i="51" s="1"/>
  <c r="AL116" i="51" s="1"/>
  <c r="AM116" i="51" s="1"/>
  <c r="AN116" i="51" s="1"/>
  <c r="AO116" i="51" s="1"/>
  <c r="AP116" i="51" s="1"/>
  <c r="AQ116" i="51" s="1"/>
  <c r="P116" i="51"/>
  <c r="Q116" i="51" s="1"/>
  <c r="R116" i="51" s="1"/>
  <c r="S116" i="51" s="1"/>
  <c r="T116" i="51" s="1"/>
  <c r="U116" i="51" s="1"/>
  <c r="V116" i="51" s="1"/>
  <c r="W116" i="51" s="1"/>
  <c r="N116" i="51"/>
  <c r="O116" i="51" s="1"/>
  <c r="K115" i="51"/>
  <c r="N114" i="51"/>
  <c r="O114" i="51" s="1"/>
  <c r="P114" i="51" s="1"/>
  <c r="Q114" i="51" s="1"/>
  <c r="R114" i="51" s="1"/>
  <c r="S114" i="51" s="1"/>
  <c r="T114" i="51" s="1"/>
  <c r="U114" i="51" s="1"/>
  <c r="V114" i="51" s="1"/>
  <c r="W114" i="51" s="1"/>
  <c r="X114" i="51" s="1"/>
  <c r="Y114" i="51" s="1"/>
  <c r="Z114" i="51" s="1"/>
  <c r="AA114" i="51" s="1"/>
  <c r="AB114" i="51" s="1"/>
  <c r="AC114" i="51" s="1"/>
  <c r="AD114" i="51" s="1"/>
  <c r="AE114" i="51" s="1"/>
  <c r="AF114" i="51" s="1"/>
  <c r="AG114" i="51" s="1"/>
  <c r="AH114" i="51" s="1"/>
  <c r="AI114" i="51" s="1"/>
  <c r="AJ114" i="51" s="1"/>
  <c r="AK114" i="51" s="1"/>
  <c r="AL114" i="51" s="1"/>
  <c r="AM114" i="51" s="1"/>
  <c r="AN114" i="51" s="1"/>
  <c r="AO114" i="51" s="1"/>
  <c r="AP114" i="51" s="1"/>
  <c r="AQ114" i="51" s="1"/>
  <c r="Q111" i="51"/>
  <c r="R111" i="51" s="1"/>
  <c r="S111" i="51" s="1"/>
  <c r="T111" i="51" s="1"/>
  <c r="U111" i="51" s="1"/>
  <c r="V111" i="51" s="1"/>
  <c r="W111" i="51" s="1"/>
  <c r="X111" i="51" s="1"/>
  <c r="Y111" i="51" s="1"/>
  <c r="Z111" i="51" s="1"/>
  <c r="AA111" i="51" s="1"/>
  <c r="AB111" i="51" s="1"/>
  <c r="AC111" i="51" s="1"/>
  <c r="AD111" i="51" s="1"/>
  <c r="AE111" i="51" s="1"/>
  <c r="AF111" i="51" s="1"/>
  <c r="AG111" i="51" s="1"/>
  <c r="AH111" i="51" s="1"/>
  <c r="AI111" i="51" s="1"/>
  <c r="AJ111" i="51" s="1"/>
  <c r="AK111" i="51" s="1"/>
  <c r="AL111" i="51" s="1"/>
  <c r="AM111" i="51" s="1"/>
  <c r="AN111" i="51" s="1"/>
  <c r="AO111" i="51" s="1"/>
  <c r="AP111" i="51" s="1"/>
  <c r="AQ111" i="51" s="1"/>
  <c r="N111" i="51"/>
  <c r="O111" i="51" s="1"/>
  <c r="P111" i="51" s="1"/>
  <c r="K110" i="51"/>
  <c r="Y109" i="51"/>
  <c r="Z109" i="51" s="1"/>
  <c r="AA109" i="51" s="1"/>
  <c r="AB109" i="51" s="1"/>
  <c r="AC109" i="51" s="1"/>
  <c r="AD109" i="51" s="1"/>
  <c r="AE109" i="51" s="1"/>
  <c r="AF109" i="51" s="1"/>
  <c r="AG109" i="51" s="1"/>
  <c r="AH109" i="51" s="1"/>
  <c r="AI109" i="51" s="1"/>
  <c r="AJ109" i="51" s="1"/>
  <c r="AK109" i="51" s="1"/>
  <c r="AL109" i="51" s="1"/>
  <c r="AM109" i="51" s="1"/>
  <c r="AN109" i="51" s="1"/>
  <c r="AO109" i="51" s="1"/>
  <c r="AP109" i="51" s="1"/>
  <c r="AQ109" i="51" s="1"/>
  <c r="N109" i="51"/>
  <c r="O109" i="51" s="1"/>
  <c r="P109" i="51" s="1"/>
  <c r="Q109" i="51" s="1"/>
  <c r="R109" i="51" s="1"/>
  <c r="S109" i="51" s="1"/>
  <c r="T109" i="51" s="1"/>
  <c r="U109" i="51" s="1"/>
  <c r="V109" i="51" s="1"/>
  <c r="W109" i="51" s="1"/>
  <c r="X109" i="51" s="1"/>
  <c r="AV106" i="51"/>
  <c r="O106" i="51"/>
  <c r="P106" i="51" s="1"/>
  <c r="Q106" i="51" s="1"/>
  <c r="R106" i="51" s="1"/>
  <c r="S106" i="51" s="1"/>
  <c r="T106" i="51" s="1"/>
  <c r="U106" i="51" s="1"/>
  <c r="V106" i="51" s="1"/>
  <c r="W106" i="51" s="1"/>
  <c r="X106" i="51" s="1"/>
  <c r="Y106" i="51" s="1"/>
  <c r="Z106" i="51" s="1"/>
  <c r="AA106" i="51" s="1"/>
  <c r="AB106" i="51" s="1"/>
  <c r="AC106" i="51" s="1"/>
  <c r="AD106" i="51" s="1"/>
  <c r="AE106" i="51" s="1"/>
  <c r="AF106" i="51" s="1"/>
  <c r="AG106" i="51" s="1"/>
  <c r="AH106" i="51" s="1"/>
  <c r="AI106" i="51" s="1"/>
  <c r="AJ106" i="51" s="1"/>
  <c r="AK106" i="51" s="1"/>
  <c r="AL106" i="51" s="1"/>
  <c r="AM106" i="51" s="1"/>
  <c r="AN106" i="51" s="1"/>
  <c r="AO106" i="51" s="1"/>
  <c r="AP106" i="51" s="1"/>
  <c r="AQ106" i="51" s="1"/>
  <c r="N106" i="51"/>
  <c r="K105" i="51"/>
  <c r="J105" i="51" s="1"/>
  <c r="P104" i="51"/>
  <c r="Q104" i="51" s="1"/>
  <c r="R104" i="51" s="1"/>
  <c r="S104" i="51" s="1"/>
  <c r="T104" i="51" s="1"/>
  <c r="U104" i="51" s="1"/>
  <c r="V104" i="51" s="1"/>
  <c r="W104" i="51" s="1"/>
  <c r="X104" i="51" s="1"/>
  <c r="Y104" i="51" s="1"/>
  <c r="Z104" i="51" s="1"/>
  <c r="AA104" i="51" s="1"/>
  <c r="AB104" i="51" s="1"/>
  <c r="AC104" i="51" s="1"/>
  <c r="AD104" i="51" s="1"/>
  <c r="AE104" i="51" s="1"/>
  <c r="AF104" i="51" s="1"/>
  <c r="AG104" i="51" s="1"/>
  <c r="AH104" i="51" s="1"/>
  <c r="AI104" i="51" s="1"/>
  <c r="AJ104" i="51" s="1"/>
  <c r="AK104" i="51" s="1"/>
  <c r="AL104" i="51" s="1"/>
  <c r="AM104" i="51" s="1"/>
  <c r="AN104" i="51" s="1"/>
  <c r="AO104" i="51" s="1"/>
  <c r="AP104" i="51" s="1"/>
  <c r="AQ104" i="51" s="1"/>
  <c r="N104" i="51"/>
  <c r="O104" i="51" s="1"/>
  <c r="N101" i="51"/>
  <c r="O101" i="51" s="1"/>
  <c r="P101" i="51" s="1"/>
  <c r="Q101" i="51" s="1"/>
  <c r="R101" i="51" s="1"/>
  <c r="S101" i="51" s="1"/>
  <c r="T101" i="51" s="1"/>
  <c r="U101" i="51" s="1"/>
  <c r="V101" i="51" s="1"/>
  <c r="W101" i="51" s="1"/>
  <c r="X101" i="51" s="1"/>
  <c r="Y101" i="51" s="1"/>
  <c r="Z101" i="51" s="1"/>
  <c r="AA101" i="51" s="1"/>
  <c r="AB101" i="51" s="1"/>
  <c r="AC101" i="51" s="1"/>
  <c r="AD101" i="51" s="1"/>
  <c r="AE101" i="51" s="1"/>
  <c r="AF101" i="51" s="1"/>
  <c r="AG101" i="51" s="1"/>
  <c r="AH101" i="51" s="1"/>
  <c r="AI101" i="51" s="1"/>
  <c r="AJ101" i="51" s="1"/>
  <c r="AK101" i="51" s="1"/>
  <c r="AL101" i="51" s="1"/>
  <c r="AM101" i="51" s="1"/>
  <c r="AN101" i="51" s="1"/>
  <c r="AO101" i="51" s="1"/>
  <c r="AP101" i="51" s="1"/>
  <c r="AQ101" i="51" s="1"/>
  <c r="K100" i="51"/>
  <c r="R99" i="51"/>
  <c r="S99" i="51" s="1"/>
  <c r="T99" i="51" s="1"/>
  <c r="U99" i="51" s="1"/>
  <c r="V99" i="51" s="1"/>
  <c r="W99" i="51" s="1"/>
  <c r="X99" i="51" s="1"/>
  <c r="Y99" i="51" s="1"/>
  <c r="Z99" i="51" s="1"/>
  <c r="AA99" i="51" s="1"/>
  <c r="AB99" i="51" s="1"/>
  <c r="AC99" i="51" s="1"/>
  <c r="AD99" i="51" s="1"/>
  <c r="AE99" i="51" s="1"/>
  <c r="AF99" i="51" s="1"/>
  <c r="AG99" i="51" s="1"/>
  <c r="AH99" i="51" s="1"/>
  <c r="AI99" i="51" s="1"/>
  <c r="AJ99" i="51" s="1"/>
  <c r="AK99" i="51" s="1"/>
  <c r="AL99" i="51" s="1"/>
  <c r="AM99" i="51" s="1"/>
  <c r="AN99" i="51" s="1"/>
  <c r="AO99" i="51" s="1"/>
  <c r="AP99" i="51" s="1"/>
  <c r="AQ99" i="51" s="1"/>
  <c r="N99" i="51"/>
  <c r="O99" i="51" s="1"/>
  <c r="P99" i="51" s="1"/>
  <c r="Q99" i="51" s="1"/>
  <c r="P96" i="51"/>
  <c r="Q96" i="51" s="1"/>
  <c r="R96" i="51" s="1"/>
  <c r="S96" i="51" s="1"/>
  <c r="T96" i="51" s="1"/>
  <c r="U96" i="51" s="1"/>
  <c r="V96" i="51" s="1"/>
  <c r="W96" i="51" s="1"/>
  <c r="X96" i="51" s="1"/>
  <c r="Y96" i="51" s="1"/>
  <c r="Z96" i="51" s="1"/>
  <c r="AA96" i="51" s="1"/>
  <c r="AB96" i="51" s="1"/>
  <c r="AC96" i="51" s="1"/>
  <c r="AD96" i="51" s="1"/>
  <c r="AE96" i="51" s="1"/>
  <c r="AF96" i="51" s="1"/>
  <c r="AG96" i="51" s="1"/>
  <c r="AH96" i="51" s="1"/>
  <c r="AI96" i="51" s="1"/>
  <c r="AJ96" i="51" s="1"/>
  <c r="AK96" i="51" s="1"/>
  <c r="AL96" i="51" s="1"/>
  <c r="AM96" i="51" s="1"/>
  <c r="AN96" i="51" s="1"/>
  <c r="AO96" i="51" s="1"/>
  <c r="AP96" i="51" s="1"/>
  <c r="AQ96" i="51" s="1"/>
  <c r="N96" i="51"/>
  <c r="O96" i="51" s="1"/>
  <c r="K95" i="51"/>
  <c r="J95" i="51" s="1"/>
  <c r="I95" i="51"/>
  <c r="P91" i="51"/>
  <c r="Q91" i="51" s="1"/>
  <c r="R91" i="51" s="1"/>
  <c r="S91" i="51" s="1"/>
  <c r="T91" i="51" s="1"/>
  <c r="U91" i="51" s="1"/>
  <c r="V91" i="51" s="1"/>
  <c r="W91" i="51" s="1"/>
  <c r="X91" i="51" s="1"/>
  <c r="Y91" i="51" s="1"/>
  <c r="Z91" i="51" s="1"/>
  <c r="AA91" i="51" s="1"/>
  <c r="AB91" i="51" s="1"/>
  <c r="AC91" i="51" s="1"/>
  <c r="AD91" i="51" s="1"/>
  <c r="AE91" i="51" s="1"/>
  <c r="AF91" i="51" s="1"/>
  <c r="AG91" i="51" s="1"/>
  <c r="AH91" i="51" s="1"/>
  <c r="AI91" i="51" s="1"/>
  <c r="AJ91" i="51" s="1"/>
  <c r="AK91" i="51" s="1"/>
  <c r="AL91" i="51" s="1"/>
  <c r="AM91" i="51" s="1"/>
  <c r="AN91" i="51" s="1"/>
  <c r="AO91" i="51" s="1"/>
  <c r="AP91" i="51" s="1"/>
  <c r="AQ91" i="51" s="1"/>
  <c r="N91" i="51"/>
  <c r="O91" i="51" s="1"/>
  <c r="AT90" i="51"/>
  <c r="K90" i="51"/>
  <c r="J90" i="51"/>
  <c r="H90" i="51"/>
  <c r="N89" i="51"/>
  <c r="O89" i="51" s="1"/>
  <c r="P89" i="51" s="1"/>
  <c r="Q89" i="51" s="1"/>
  <c r="R89" i="51" s="1"/>
  <c r="S89" i="51" s="1"/>
  <c r="T89" i="51" s="1"/>
  <c r="U89" i="51" s="1"/>
  <c r="V89" i="51" s="1"/>
  <c r="W89" i="51" s="1"/>
  <c r="X89" i="51" s="1"/>
  <c r="Y89" i="51" s="1"/>
  <c r="Z89" i="51" s="1"/>
  <c r="AA89" i="51" s="1"/>
  <c r="AB89" i="51" s="1"/>
  <c r="AC89" i="51" s="1"/>
  <c r="AD89" i="51" s="1"/>
  <c r="AE89" i="51" s="1"/>
  <c r="AF89" i="51" s="1"/>
  <c r="AG89" i="51" s="1"/>
  <c r="AH89" i="51" s="1"/>
  <c r="AI89" i="51" s="1"/>
  <c r="AJ89" i="51" s="1"/>
  <c r="AK89" i="51" s="1"/>
  <c r="AL89" i="51" s="1"/>
  <c r="AM89" i="51" s="1"/>
  <c r="AN89" i="51" s="1"/>
  <c r="AO89" i="51" s="1"/>
  <c r="AP89" i="51" s="1"/>
  <c r="AQ89" i="51" s="1"/>
  <c r="AV88" i="51"/>
  <c r="AA86" i="51"/>
  <c r="AB86" i="51" s="1"/>
  <c r="AC86" i="51" s="1"/>
  <c r="AD86" i="51" s="1"/>
  <c r="AE86" i="51" s="1"/>
  <c r="AF86" i="51" s="1"/>
  <c r="AG86" i="51" s="1"/>
  <c r="AH86" i="51" s="1"/>
  <c r="AI86" i="51" s="1"/>
  <c r="AJ86" i="51" s="1"/>
  <c r="AK86" i="51" s="1"/>
  <c r="AL86" i="51" s="1"/>
  <c r="AM86" i="51" s="1"/>
  <c r="AN86" i="51" s="1"/>
  <c r="AO86" i="51" s="1"/>
  <c r="AP86" i="51" s="1"/>
  <c r="AQ86" i="51" s="1"/>
  <c r="N86" i="51"/>
  <c r="O86" i="51" s="1"/>
  <c r="P86" i="51" s="1"/>
  <c r="Q86" i="51" s="1"/>
  <c r="R86" i="51" s="1"/>
  <c r="S86" i="51" s="1"/>
  <c r="T86" i="51" s="1"/>
  <c r="U86" i="51" s="1"/>
  <c r="V86" i="51" s="1"/>
  <c r="W86" i="51" s="1"/>
  <c r="X86" i="51" s="1"/>
  <c r="Y86" i="51" s="1"/>
  <c r="Z86" i="51" s="1"/>
  <c r="L85" i="51"/>
  <c r="K85" i="51"/>
  <c r="U84" i="51"/>
  <c r="V84" i="51" s="1"/>
  <c r="W84" i="51" s="1"/>
  <c r="X84" i="51" s="1"/>
  <c r="Y84" i="51" s="1"/>
  <c r="Z84" i="51" s="1"/>
  <c r="AA84" i="51" s="1"/>
  <c r="AB84" i="51" s="1"/>
  <c r="AC84" i="51" s="1"/>
  <c r="AD84" i="51" s="1"/>
  <c r="AE84" i="51" s="1"/>
  <c r="AF84" i="51" s="1"/>
  <c r="AG84" i="51" s="1"/>
  <c r="AH84" i="51" s="1"/>
  <c r="AI84" i="51" s="1"/>
  <c r="AJ84" i="51" s="1"/>
  <c r="AK84" i="51" s="1"/>
  <c r="AL84" i="51" s="1"/>
  <c r="AM84" i="51" s="1"/>
  <c r="AN84" i="51" s="1"/>
  <c r="AO84" i="51" s="1"/>
  <c r="AP84" i="51" s="1"/>
  <c r="AQ84" i="51" s="1"/>
  <c r="O84" i="51"/>
  <c r="P84" i="51" s="1"/>
  <c r="Q84" i="51" s="1"/>
  <c r="R84" i="51" s="1"/>
  <c r="S84" i="51" s="1"/>
  <c r="T84" i="51" s="1"/>
  <c r="N84" i="51"/>
  <c r="AV83" i="51"/>
  <c r="N81" i="51"/>
  <c r="O81" i="51" s="1"/>
  <c r="P81" i="51" s="1"/>
  <c r="Q81" i="51" s="1"/>
  <c r="R81" i="51" s="1"/>
  <c r="S81" i="51" s="1"/>
  <c r="T81" i="51" s="1"/>
  <c r="U81" i="51" s="1"/>
  <c r="V81" i="51" s="1"/>
  <c r="W81" i="51" s="1"/>
  <c r="X81" i="51" s="1"/>
  <c r="Y81" i="51" s="1"/>
  <c r="Z81" i="51" s="1"/>
  <c r="AA81" i="51" s="1"/>
  <c r="AB81" i="51" s="1"/>
  <c r="AC81" i="51" s="1"/>
  <c r="AD81" i="51" s="1"/>
  <c r="AE81" i="51" s="1"/>
  <c r="AF81" i="51" s="1"/>
  <c r="AG81" i="51" s="1"/>
  <c r="AH81" i="51" s="1"/>
  <c r="AI81" i="51" s="1"/>
  <c r="AJ81" i="51" s="1"/>
  <c r="AK81" i="51" s="1"/>
  <c r="AL81" i="51" s="1"/>
  <c r="AM81" i="51" s="1"/>
  <c r="AN81" i="51" s="1"/>
  <c r="AO81" i="51" s="1"/>
  <c r="AP81" i="51" s="1"/>
  <c r="AQ81" i="51" s="1"/>
  <c r="L80" i="51"/>
  <c r="K80" i="51"/>
  <c r="N79" i="51"/>
  <c r="O79" i="51" s="1"/>
  <c r="P79" i="51" s="1"/>
  <c r="Q79" i="51" s="1"/>
  <c r="R79" i="51" s="1"/>
  <c r="S79" i="51" s="1"/>
  <c r="T79" i="51" s="1"/>
  <c r="U79" i="51" s="1"/>
  <c r="V79" i="51" s="1"/>
  <c r="W79" i="51" s="1"/>
  <c r="X79" i="51" s="1"/>
  <c r="Y79" i="51" s="1"/>
  <c r="Z79" i="51" s="1"/>
  <c r="AA79" i="51" s="1"/>
  <c r="AB79" i="51" s="1"/>
  <c r="AC79" i="51" s="1"/>
  <c r="AD79" i="51" s="1"/>
  <c r="AE79" i="51" s="1"/>
  <c r="AF79" i="51" s="1"/>
  <c r="AG79" i="51" s="1"/>
  <c r="AH79" i="51" s="1"/>
  <c r="AI79" i="51" s="1"/>
  <c r="AJ79" i="51" s="1"/>
  <c r="AK79" i="51" s="1"/>
  <c r="AL79" i="51" s="1"/>
  <c r="AM79" i="51" s="1"/>
  <c r="AN79" i="51" s="1"/>
  <c r="AO79" i="51" s="1"/>
  <c r="AP79" i="51" s="1"/>
  <c r="AQ79" i="51" s="1"/>
  <c r="N76" i="51"/>
  <c r="O76" i="51" s="1"/>
  <c r="P76" i="51" s="1"/>
  <c r="Q76" i="51" s="1"/>
  <c r="R76" i="51" s="1"/>
  <c r="S76" i="51" s="1"/>
  <c r="T76" i="51" s="1"/>
  <c r="U76" i="51" s="1"/>
  <c r="V76" i="51" s="1"/>
  <c r="W76" i="51" s="1"/>
  <c r="X76" i="51" s="1"/>
  <c r="Y76" i="51" s="1"/>
  <c r="Z76" i="51" s="1"/>
  <c r="AA76" i="51" s="1"/>
  <c r="AB76" i="51" s="1"/>
  <c r="AC76" i="51" s="1"/>
  <c r="AD76" i="51" s="1"/>
  <c r="AE76" i="51" s="1"/>
  <c r="AF76" i="51" s="1"/>
  <c r="AG76" i="51" s="1"/>
  <c r="AH76" i="51" s="1"/>
  <c r="AI76" i="51" s="1"/>
  <c r="AJ76" i="51" s="1"/>
  <c r="AK76" i="51" s="1"/>
  <c r="AL76" i="51" s="1"/>
  <c r="AM76" i="51" s="1"/>
  <c r="AN76" i="51" s="1"/>
  <c r="AO76" i="51" s="1"/>
  <c r="AP76" i="51" s="1"/>
  <c r="AQ76" i="51" s="1"/>
  <c r="AT75" i="51"/>
  <c r="L75" i="51"/>
  <c r="K75" i="51"/>
  <c r="V74" i="51"/>
  <c r="W74" i="51" s="1"/>
  <c r="X74" i="51" s="1"/>
  <c r="Y74" i="51" s="1"/>
  <c r="Z74" i="51" s="1"/>
  <c r="AA74" i="51" s="1"/>
  <c r="AB74" i="51" s="1"/>
  <c r="AC74" i="51" s="1"/>
  <c r="AD74" i="51" s="1"/>
  <c r="AE74" i="51" s="1"/>
  <c r="AF74" i="51" s="1"/>
  <c r="AG74" i="51" s="1"/>
  <c r="AH74" i="51" s="1"/>
  <c r="AI74" i="51" s="1"/>
  <c r="AJ74" i="51" s="1"/>
  <c r="AK74" i="51" s="1"/>
  <c r="AL74" i="51" s="1"/>
  <c r="AM74" i="51" s="1"/>
  <c r="AN74" i="51" s="1"/>
  <c r="AO74" i="51" s="1"/>
  <c r="AP74" i="51" s="1"/>
  <c r="AQ74" i="51" s="1"/>
  <c r="N74" i="51"/>
  <c r="O74" i="51" s="1"/>
  <c r="P74" i="51" s="1"/>
  <c r="Q74" i="51" s="1"/>
  <c r="R74" i="51" s="1"/>
  <c r="S74" i="51" s="1"/>
  <c r="T74" i="51" s="1"/>
  <c r="U74" i="51" s="1"/>
  <c r="P70" i="51"/>
  <c r="Q70" i="51" s="1"/>
  <c r="R70" i="51" s="1"/>
  <c r="S70" i="51" s="1"/>
  <c r="T70" i="51" s="1"/>
  <c r="U70" i="51" s="1"/>
  <c r="V70" i="51" s="1"/>
  <c r="W70" i="51" s="1"/>
  <c r="X70" i="51" s="1"/>
  <c r="Y70" i="51" s="1"/>
  <c r="Z70" i="51" s="1"/>
  <c r="AA70" i="51" s="1"/>
  <c r="AB70" i="51" s="1"/>
  <c r="AC70" i="51" s="1"/>
  <c r="AD70" i="51" s="1"/>
  <c r="AE70" i="51" s="1"/>
  <c r="AF70" i="51" s="1"/>
  <c r="AG70" i="51" s="1"/>
  <c r="AH70" i="51" s="1"/>
  <c r="AI70" i="51" s="1"/>
  <c r="AJ70" i="51" s="1"/>
  <c r="AK70" i="51" s="1"/>
  <c r="AL70" i="51" s="1"/>
  <c r="AM70" i="51" s="1"/>
  <c r="AN70" i="51" s="1"/>
  <c r="AO70" i="51" s="1"/>
  <c r="AP70" i="51" s="1"/>
  <c r="AQ70" i="51" s="1"/>
  <c r="N70" i="51"/>
  <c r="O70" i="51" s="1"/>
  <c r="AT69" i="51"/>
  <c r="AU69" i="51" s="1"/>
  <c r="L69" i="51"/>
  <c r="J69" i="51"/>
  <c r="N68" i="51"/>
  <c r="O68" i="51" s="1"/>
  <c r="P68" i="51" s="1"/>
  <c r="Q68" i="51" s="1"/>
  <c r="R68" i="51" s="1"/>
  <c r="S68" i="51" s="1"/>
  <c r="T68" i="51" s="1"/>
  <c r="U68" i="51" s="1"/>
  <c r="V68" i="51" s="1"/>
  <c r="W68" i="51" s="1"/>
  <c r="X68" i="51" s="1"/>
  <c r="Y68" i="51" s="1"/>
  <c r="Z68" i="51" s="1"/>
  <c r="AA68" i="51" s="1"/>
  <c r="AB68" i="51" s="1"/>
  <c r="AC68" i="51" s="1"/>
  <c r="AD68" i="51" s="1"/>
  <c r="AE68" i="51" s="1"/>
  <c r="AF68" i="51" s="1"/>
  <c r="AG68" i="51" s="1"/>
  <c r="AH68" i="51" s="1"/>
  <c r="AI68" i="51" s="1"/>
  <c r="AJ68" i="51" s="1"/>
  <c r="AK68" i="51" s="1"/>
  <c r="AL68" i="51" s="1"/>
  <c r="AM68" i="51" s="1"/>
  <c r="AN68" i="51" s="1"/>
  <c r="AO68" i="51" s="1"/>
  <c r="AP68" i="51" s="1"/>
  <c r="AQ68" i="51" s="1"/>
  <c r="N64" i="51"/>
  <c r="O64" i="51" s="1"/>
  <c r="P64" i="51" s="1"/>
  <c r="Q64" i="51" s="1"/>
  <c r="R64" i="51" s="1"/>
  <c r="S64" i="51" s="1"/>
  <c r="T64" i="51" s="1"/>
  <c r="U64" i="51" s="1"/>
  <c r="V64" i="51" s="1"/>
  <c r="W64" i="51" s="1"/>
  <c r="X64" i="51" s="1"/>
  <c r="Y64" i="51" s="1"/>
  <c r="Z64" i="51" s="1"/>
  <c r="AA64" i="51" s="1"/>
  <c r="AB64" i="51" s="1"/>
  <c r="AC64" i="51" s="1"/>
  <c r="AD64" i="51" s="1"/>
  <c r="AE64" i="51" s="1"/>
  <c r="AF64" i="51" s="1"/>
  <c r="AG64" i="51" s="1"/>
  <c r="AH64" i="51" s="1"/>
  <c r="AI64" i="51" s="1"/>
  <c r="AJ64" i="51" s="1"/>
  <c r="AK64" i="51" s="1"/>
  <c r="AL64" i="51" s="1"/>
  <c r="AM64" i="51" s="1"/>
  <c r="AN64" i="51" s="1"/>
  <c r="AO64" i="51" s="1"/>
  <c r="AP64" i="51" s="1"/>
  <c r="AQ64" i="51" s="1"/>
  <c r="AT63" i="51"/>
  <c r="L63" i="51"/>
  <c r="K63" i="51"/>
  <c r="I63" i="51"/>
  <c r="R61" i="51"/>
  <c r="P61" i="51"/>
  <c r="Q60" i="51"/>
  <c r="N60" i="51"/>
  <c r="AT58" i="51"/>
  <c r="AU58" i="51" s="1"/>
  <c r="K58" i="51"/>
  <c r="O57" i="51"/>
  <c r="N57" i="51"/>
  <c r="T56" i="51"/>
  <c r="R56" i="51"/>
  <c r="P56" i="51"/>
  <c r="Q55" i="51"/>
  <c r="N54" i="51"/>
  <c r="O54" i="51" s="1"/>
  <c r="P54" i="51" s="1"/>
  <c r="Q54" i="51" s="1"/>
  <c r="R54" i="51" s="1"/>
  <c r="S54" i="51" s="1"/>
  <c r="T54" i="51" s="1"/>
  <c r="U54" i="51" s="1"/>
  <c r="V54" i="51" s="1"/>
  <c r="W54" i="51" s="1"/>
  <c r="X54" i="51" s="1"/>
  <c r="Y54" i="51" s="1"/>
  <c r="Z54" i="51" s="1"/>
  <c r="AA54" i="51" s="1"/>
  <c r="AB54" i="51" s="1"/>
  <c r="AC54" i="51" s="1"/>
  <c r="AD54" i="51" s="1"/>
  <c r="AE54" i="51" s="1"/>
  <c r="AF54" i="51" s="1"/>
  <c r="AG54" i="51" s="1"/>
  <c r="AH54" i="51" s="1"/>
  <c r="AI54" i="51" s="1"/>
  <c r="AJ54" i="51" s="1"/>
  <c r="AK54" i="51" s="1"/>
  <c r="AL54" i="51" s="1"/>
  <c r="AM54" i="51" s="1"/>
  <c r="AN54" i="51" s="1"/>
  <c r="AO54" i="51" s="1"/>
  <c r="AP54" i="51" s="1"/>
  <c r="AQ54" i="51" s="1"/>
  <c r="AT53" i="51"/>
  <c r="K53" i="51"/>
  <c r="T51" i="51"/>
  <c r="S51" i="51"/>
  <c r="R51" i="51"/>
  <c r="L48" i="51" s="1"/>
  <c r="I48" i="51" s="1"/>
  <c r="Q51" i="51"/>
  <c r="T50" i="51"/>
  <c r="S50" i="51"/>
  <c r="R50" i="51"/>
  <c r="Q50" i="51"/>
  <c r="N50" i="51"/>
  <c r="N49" i="51" s="1"/>
  <c r="O49" i="51" s="1"/>
  <c r="P49" i="51" s="1"/>
  <c r="Q49" i="51" s="1"/>
  <c r="AT48" i="51"/>
  <c r="AU48" i="51" s="1"/>
  <c r="K48" i="51"/>
  <c r="J48" i="51" s="1"/>
  <c r="O47" i="51"/>
  <c r="P47" i="51" s="1"/>
  <c r="Q47" i="51" s="1"/>
  <c r="R47" i="51" s="1"/>
  <c r="S47" i="51" s="1"/>
  <c r="T47" i="51" s="1"/>
  <c r="U47" i="51" s="1"/>
  <c r="V47" i="51" s="1"/>
  <c r="W47" i="51" s="1"/>
  <c r="X47" i="51" s="1"/>
  <c r="Y47" i="51" s="1"/>
  <c r="Z47" i="51" s="1"/>
  <c r="AA47" i="51" s="1"/>
  <c r="AB47" i="51" s="1"/>
  <c r="AC47" i="51" s="1"/>
  <c r="AD47" i="51" s="1"/>
  <c r="AE47" i="51" s="1"/>
  <c r="AF47" i="51" s="1"/>
  <c r="AG47" i="51" s="1"/>
  <c r="AH47" i="51" s="1"/>
  <c r="AI47" i="51" s="1"/>
  <c r="AJ47" i="51" s="1"/>
  <c r="AK47" i="51" s="1"/>
  <c r="AL47" i="51" s="1"/>
  <c r="AM47" i="51" s="1"/>
  <c r="AN47" i="51" s="1"/>
  <c r="AO47" i="51" s="1"/>
  <c r="AP47" i="51" s="1"/>
  <c r="AQ47" i="51" s="1"/>
  <c r="N47" i="51"/>
  <c r="N44" i="51"/>
  <c r="O44" i="51" s="1"/>
  <c r="P44" i="51" s="1"/>
  <c r="Q44" i="51" s="1"/>
  <c r="R44" i="51" s="1"/>
  <c r="S44" i="51" s="1"/>
  <c r="T44" i="51" s="1"/>
  <c r="U44" i="51" s="1"/>
  <c r="V44" i="51" s="1"/>
  <c r="W44" i="51" s="1"/>
  <c r="X44" i="51" s="1"/>
  <c r="Y44" i="51" s="1"/>
  <c r="Z44" i="51" s="1"/>
  <c r="AA44" i="51" s="1"/>
  <c r="AB44" i="51" s="1"/>
  <c r="AC44" i="51" s="1"/>
  <c r="AD44" i="51" s="1"/>
  <c r="AE44" i="51" s="1"/>
  <c r="AF44" i="51" s="1"/>
  <c r="AG44" i="51" s="1"/>
  <c r="AH44" i="51" s="1"/>
  <c r="AI44" i="51" s="1"/>
  <c r="AJ44" i="51" s="1"/>
  <c r="AK44" i="51" s="1"/>
  <c r="AL44" i="51" s="1"/>
  <c r="AM44" i="51" s="1"/>
  <c r="AN44" i="51" s="1"/>
  <c r="AO44" i="51" s="1"/>
  <c r="AP44" i="51" s="1"/>
  <c r="AQ44" i="51" s="1"/>
  <c r="K43" i="51"/>
  <c r="J43" i="51" s="1"/>
  <c r="I43" i="51"/>
  <c r="X42" i="51"/>
  <c r="Y42" i="51" s="1"/>
  <c r="Z42" i="51" s="1"/>
  <c r="AA42" i="51" s="1"/>
  <c r="AB42" i="51" s="1"/>
  <c r="AC42" i="51" s="1"/>
  <c r="AD42" i="51" s="1"/>
  <c r="AE42" i="51" s="1"/>
  <c r="AF42" i="51" s="1"/>
  <c r="AG42" i="51" s="1"/>
  <c r="AH42" i="51" s="1"/>
  <c r="AI42" i="51" s="1"/>
  <c r="AJ42" i="51" s="1"/>
  <c r="AK42" i="51" s="1"/>
  <c r="AL42" i="51" s="1"/>
  <c r="AM42" i="51" s="1"/>
  <c r="AN42" i="51" s="1"/>
  <c r="AO42" i="51" s="1"/>
  <c r="AP42" i="51" s="1"/>
  <c r="AQ42" i="51" s="1"/>
  <c r="P42" i="51"/>
  <c r="Q42" i="51" s="1"/>
  <c r="R42" i="51" s="1"/>
  <c r="S42" i="51" s="1"/>
  <c r="T42" i="51" s="1"/>
  <c r="U42" i="51" s="1"/>
  <c r="V42" i="51" s="1"/>
  <c r="W42" i="51" s="1"/>
  <c r="N42" i="51"/>
  <c r="O42" i="51" s="1"/>
  <c r="N39" i="51"/>
  <c r="O39" i="51" s="1"/>
  <c r="P39" i="51" s="1"/>
  <c r="Q39" i="51" s="1"/>
  <c r="R39" i="51" s="1"/>
  <c r="S39" i="51" s="1"/>
  <c r="T39" i="51" s="1"/>
  <c r="U39" i="51" s="1"/>
  <c r="V39" i="51" s="1"/>
  <c r="W39" i="51" s="1"/>
  <c r="X39" i="51" s="1"/>
  <c r="Y39" i="51" s="1"/>
  <c r="Z39" i="51" s="1"/>
  <c r="AA39" i="51" s="1"/>
  <c r="AB39" i="51" s="1"/>
  <c r="AC39" i="51" s="1"/>
  <c r="AD39" i="51" s="1"/>
  <c r="AE39" i="51" s="1"/>
  <c r="AF39" i="51" s="1"/>
  <c r="AG39" i="51" s="1"/>
  <c r="AH39" i="51" s="1"/>
  <c r="AI39" i="51" s="1"/>
  <c r="AJ39" i="51" s="1"/>
  <c r="AK39" i="51" s="1"/>
  <c r="AL39" i="51" s="1"/>
  <c r="AM39" i="51" s="1"/>
  <c r="AN39" i="51" s="1"/>
  <c r="AO39" i="51" s="1"/>
  <c r="AP39" i="51" s="1"/>
  <c r="AQ39" i="51" s="1"/>
  <c r="L38" i="51"/>
  <c r="K38" i="51"/>
  <c r="R37" i="51"/>
  <c r="S37" i="51" s="1"/>
  <c r="T37" i="51" s="1"/>
  <c r="U37" i="51" s="1"/>
  <c r="V37" i="51" s="1"/>
  <c r="W37" i="51" s="1"/>
  <c r="X37" i="51" s="1"/>
  <c r="Y37" i="51" s="1"/>
  <c r="Z37" i="51" s="1"/>
  <c r="AA37" i="51" s="1"/>
  <c r="AB37" i="51" s="1"/>
  <c r="AC37" i="51" s="1"/>
  <c r="AD37" i="51" s="1"/>
  <c r="AE37" i="51" s="1"/>
  <c r="AF37" i="51" s="1"/>
  <c r="AG37" i="51" s="1"/>
  <c r="AH37" i="51" s="1"/>
  <c r="AI37" i="51" s="1"/>
  <c r="AJ37" i="51" s="1"/>
  <c r="AK37" i="51" s="1"/>
  <c r="AL37" i="51" s="1"/>
  <c r="AM37" i="51" s="1"/>
  <c r="AN37" i="51" s="1"/>
  <c r="AO37" i="51" s="1"/>
  <c r="AP37" i="51" s="1"/>
  <c r="AQ37" i="51" s="1"/>
  <c r="N37" i="51"/>
  <c r="O37" i="51" s="1"/>
  <c r="P37" i="51" s="1"/>
  <c r="Q37" i="51" s="1"/>
  <c r="BE35" i="51"/>
  <c r="W34" i="51"/>
  <c r="X34" i="51" s="1"/>
  <c r="Y34" i="51" s="1"/>
  <c r="Z34" i="51" s="1"/>
  <c r="AA34" i="51" s="1"/>
  <c r="AB34" i="51" s="1"/>
  <c r="AC34" i="51" s="1"/>
  <c r="AD34" i="51" s="1"/>
  <c r="AE34" i="51" s="1"/>
  <c r="AF34" i="51" s="1"/>
  <c r="AG34" i="51" s="1"/>
  <c r="AH34" i="51" s="1"/>
  <c r="AI34" i="51" s="1"/>
  <c r="AJ34" i="51" s="1"/>
  <c r="AK34" i="51" s="1"/>
  <c r="AL34" i="51" s="1"/>
  <c r="AM34" i="51" s="1"/>
  <c r="AN34" i="51" s="1"/>
  <c r="AO34" i="51" s="1"/>
  <c r="AP34" i="51" s="1"/>
  <c r="AQ34" i="51" s="1"/>
  <c r="O34" i="51"/>
  <c r="P34" i="51" s="1"/>
  <c r="Q34" i="51" s="1"/>
  <c r="R34" i="51" s="1"/>
  <c r="S34" i="51" s="1"/>
  <c r="T34" i="51" s="1"/>
  <c r="U34" i="51" s="1"/>
  <c r="V34" i="51" s="1"/>
  <c r="N34" i="51"/>
  <c r="L33" i="51"/>
  <c r="I33" i="51" s="1"/>
  <c r="K33" i="51"/>
  <c r="N32" i="51"/>
  <c r="O32" i="51" s="1"/>
  <c r="P32" i="51" s="1"/>
  <c r="Q32" i="51" s="1"/>
  <c r="R32" i="51" s="1"/>
  <c r="S32" i="51" s="1"/>
  <c r="T32" i="51" s="1"/>
  <c r="U32" i="51" s="1"/>
  <c r="V32" i="51" s="1"/>
  <c r="W32" i="51" s="1"/>
  <c r="X32" i="51" s="1"/>
  <c r="Y32" i="51" s="1"/>
  <c r="Z32" i="51" s="1"/>
  <c r="AA32" i="51" s="1"/>
  <c r="AB32" i="51" s="1"/>
  <c r="AC32" i="51" s="1"/>
  <c r="AD32" i="51" s="1"/>
  <c r="AE32" i="51" s="1"/>
  <c r="AF32" i="51" s="1"/>
  <c r="AG32" i="51" s="1"/>
  <c r="AH32" i="51" s="1"/>
  <c r="AI32" i="51" s="1"/>
  <c r="AJ32" i="51" s="1"/>
  <c r="AK32" i="51" s="1"/>
  <c r="AL32" i="51" s="1"/>
  <c r="AM32" i="51" s="1"/>
  <c r="AN32" i="51" s="1"/>
  <c r="AO32" i="51" s="1"/>
  <c r="AP32" i="51" s="1"/>
  <c r="AQ32" i="51" s="1"/>
  <c r="Y29" i="51"/>
  <c r="Z29" i="51" s="1"/>
  <c r="AA29" i="51" s="1"/>
  <c r="AB29" i="51" s="1"/>
  <c r="AC29" i="51" s="1"/>
  <c r="AD29" i="51" s="1"/>
  <c r="AE29" i="51" s="1"/>
  <c r="AF29" i="51" s="1"/>
  <c r="AG29" i="51" s="1"/>
  <c r="AH29" i="51" s="1"/>
  <c r="AI29" i="51" s="1"/>
  <c r="AJ29" i="51" s="1"/>
  <c r="AK29" i="51" s="1"/>
  <c r="AL29" i="51" s="1"/>
  <c r="AM29" i="51" s="1"/>
  <c r="AN29" i="51" s="1"/>
  <c r="AO29" i="51" s="1"/>
  <c r="AP29" i="51" s="1"/>
  <c r="AQ29" i="51" s="1"/>
  <c r="N29" i="51"/>
  <c r="O29" i="51" s="1"/>
  <c r="P29" i="51" s="1"/>
  <c r="Q29" i="51" s="1"/>
  <c r="R29" i="51" s="1"/>
  <c r="S29" i="51" s="1"/>
  <c r="T29" i="51" s="1"/>
  <c r="U29" i="51" s="1"/>
  <c r="V29" i="51" s="1"/>
  <c r="W29" i="51" s="1"/>
  <c r="X29" i="51" s="1"/>
  <c r="L28" i="51"/>
  <c r="K28" i="51"/>
  <c r="BI27" i="51"/>
  <c r="AB27" i="51"/>
  <c r="AC27" i="51" s="1"/>
  <c r="AD27" i="51" s="1"/>
  <c r="AE27" i="51" s="1"/>
  <c r="AF27" i="51" s="1"/>
  <c r="AG27" i="51" s="1"/>
  <c r="AH27" i="51" s="1"/>
  <c r="AI27" i="51" s="1"/>
  <c r="AJ27" i="51" s="1"/>
  <c r="AK27" i="51" s="1"/>
  <c r="AL27" i="51" s="1"/>
  <c r="AM27" i="51" s="1"/>
  <c r="AN27" i="51" s="1"/>
  <c r="AO27" i="51" s="1"/>
  <c r="AP27" i="51" s="1"/>
  <c r="AQ27" i="51" s="1"/>
  <c r="N27" i="51"/>
  <c r="O27" i="51" s="1"/>
  <c r="P27" i="51" s="1"/>
  <c r="Q27" i="51" s="1"/>
  <c r="R27" i="51" s="1"/>
  <c r="S27" i="51" s="1"/>
  <c r="T27" i="51" s="1"/>
  <c r="U27" i="51" s="1"/>
  <c r="V27" i="51" s="1"/>
  <c r="W27" i="51" s="1"/>
  <c r="X27" i="51" s="1"/>
  <c r="Y27" i="51" s="1"/>
  <c r="Z27" i="51" s="1"/>
  <c r="AA27" i="51" s="1"/>
  <c r="P24" i="51"/>
  <c r="Q24" i="51" s="1"/>
  <c r="R24" i="51" s="1"/>
  <c r="S24" i="51" s="1"/>
  <c r="T24" i="51" s="1"/>
  <c r="U24" i="51" s="1"/>
  <c r="V24" i="51" s="1"/>
  <c r="W24" i="51" s="1"/>
  <c r="X24" i="51" s="1"/>
  <c r="Y24" i="51" s="1"/>
  <c r="Z24" i="51" s="1"/>
  <c r="AA24" i="51" s="1"/>
  <c r="AB24" i="51" s="1"/>
  <c r="AC24" i="51" s="1"/>
  <c r="AD24" i="51" s="1"/>
  <c r="AE24" i="51" s="1"/>
  <c r="AF24" i="51" s="1"/>
  <c r="AG24" i="51" s="1"/>
  <c r="AH24" i="51" s="1"/>
  <c r="AI24" i="51" s="1"/>
  <c r="AJ24" i="51" s="1"/>
  <c r="AK24" i="51" s="1"/>
  <c r="AL24" i="51" s="1"/>
  <c r="AM24" i="51" s="1"/>
  <c r="AN24" i="51" s="1"/>
  <c r="AO24" i="51" s="1"/>
  <c r="AP24" i="51" s="1"/>
  <c r="AQ24" i="51" s="1"/>
  <c r="N24" i="51"/>
  <c r="O24" i="51" s="1"/>
  <c r="BA23" i="51"/>
  <c r="BA24" i="51" s="1"/>
  <c r="BB24" i="51" s="1"/>
  <c r="BC24" i="51" s="1"/>
  <c r="BD24" i="51" s="1"/>
  <c r="BE24" i="51" s="1"/>
  <c r="BF24" i="51" s="1"/>
  <c r="BG24" i="51" s="1"/>
  <c r="BH24" i="51" s="1"/>
  <c r="BI24" i="51" s="1"/>
  <c r="BJ24" i="51" s="1"/>
  <c r="L23" i="51"/>
  <c r="K23" i="51"/>
  <c r="J23" i="51" s="1"/>
  <c r="X22" i="51"/>
  <c r="Y22" i="51" s="1"/>
  <c r="Z22" i="51" s="1"/>
  <c r="AA22" i="51" s="1"/>
  <c r="AB22" i="51" s="1"/>
  <c r="AC22" i="51" s="1"/>
  <c r="AD22" i="51" s="1"/>
  <c r="AE22" i="51" s="1"/>
  <c r="AF22" i="51" s="1"/>
  <c r="AG22" i="51" s="1"/>
  <c r="AH22" i="51" s="1"/>
  <c r="AI22" i="51" s="1"/>
  <c r="AJ22" i="51" s="1"/>
  <c r="AK22" i="51" s="1"/>
  <c r="AL22" i="51" s="1"/>
  <c r="AM22" i="51" s="1"/>
  <c r="AN22" i="51" s="1"/>
  <c r="AO22" i="51" s="1"/>
  <c r="AP22" i="51" s="1"/>
  <c r="AQ22" i="51" s="1"/>
  <c r="P22" i="51"/>
  <c r="Q22" i="51" s="1"/>
  <c r="R22" i="51" s="1"/>
  <c r="S22" i="51" s="1"/>
  <c r="T22" i="51" s="1"/>
  <c r="U22" i="51" s="1"/>
  <c r="V22" i="51" s="1"/>
  <c r="W22" i="51" s="1"/>
  <c r="N22" i="51"/>
  <c r="O22" i="51" s="1"/>
  <c r="E22" i="51"/>
  <c r="E21" i="51"/>
  <c r="P19" i="51"/>
  <c r="Q19" i="51" s="1"/>
  <c r="R19" i="51" s="1"/>
  <c r="S19" i="51" s="1"/>
  <c r="T19" i="51" s="1"/>
  <c r="U19" i="51" s="1"/>
  <c r="V19" i="51" s="1"/>
  <c r="W19" i="51" s="1"/>
  <c r="X19" i="51" s="1"/>
  <c r="Y19" i="51" s="1"/>
  <c r="Z19" i="51" s="1"/>
  <c r="AA19" i="51" s="1"/>
  <c r="AB19" i="51" s="1"/>
  <c r="AC19" i="51" s="1"/>
  <c r="AD19" i="51" s="1"/>
  <c r="AE19" i="51" s="1"/>
  <c r="AF19" i="51" s="1"/>
  <c r="AG19" i="51" s="1"/>
  <c r="AH19" i="51" s="1"/>
  <c r="AI19" i="51" s="1"/>
  <c r="AJ19" i="51" s="1"/>
  <c r="AK19" i="51" s="1"/>
  <c r="AL19" i="51" s="1"/>
  <c r="AM19" i="51" s="1"/>
  <c r="AN19" i="51" s="1"/>
  <c r="AO19" i="51" s="1"/>
  <c r="AP19" i="51" s="1"/>
  <c r="AQ19" i="51" s="1"/>
  <c r="N19" i="51"/>
  <c r="O19" i="51" s="1"/>
  <c r="L18" i="51"/>
  <c r="K18" i="51"/>
  <c r="I18" i="51"/>
  <c r="N17" i="51"/>
  <c r="O17" i="51" s="1"/>
  <c r="P17" i="51" s="1"/>
  <c r="Q17" i="51" s="1"/>
  <c r="R17" i="51" s="1"/>
  <c r="S17" i="51" s="1"/>
  <c r="T17" i="51" s="1"/>
  <c r="U17" i="51" s="1"/>
  <c r="V17" i="51" s="1"/>
  <c r="W17" i="51" s="1"/>
  <c r="X17" i="51" s="1"/>
  <c r="Y17" i="51" s="1"/>
  <c r="Z17" i="51" s="1"/>
  <c r="AA17" i="51" s="1"/>
  <c r="AB17" i="51" s="1"/>
  <c r="AC17" i="51" s="1"/>
  <c r="AD17" i="51" s="1"/>
  <c r="AE17" i="51" s="1"/>
  <c r="AF17" i="51" s="1"/>
  <c r="AG17" i="51" s="1"/>
  <c r="AH17" i="51" s="1"/>
  <c r="AI17" i="51" s="1"/>
  <c r="AJ17" i="51" s="1"/>
  <c r="AK17" i="51" s="1"/>
  <c r="AL17" i="51" s="1"/>
  <c r="AM17" i="51" s="1"/>
  <c r="AN17" i="51" s="1"/>
  <c r="AO17" i="51" s="1"/>
  <c r="AP17" i="51" s="1"/>
  <c r="AQ17" i="51" s="1"/>
  <c r="E17" i="51"/>
  <c r="E16" i="51"/>
  <c r="N14" i="51"/>
  <c r="O14" i="51" s="1"/>
  <c r="P14" i="51" s="1"/>
  <c r="Q14" i="51" s="1"/>
  <c r="R14" i="51" s="1"/>
  <c r="S14" i="51" s="1"/>
  <c r="T14" i="51" s="1"/>
  <c r="U14" i="51" s="1"/>
  <c r="V14" i="51" s="1"/>
  <c r="W14" i="51" s="1"/>
  <c r="X14" i="51" s="1"/>
  <c r="Y14" i="51" s="1"/>
  <c r="Z14" i="51" s="1"/>
  <c r="AA14" i="51" s="1"/>
  <c r="AB14" i="51" s="1"/>
  <c r="AC14" i="51" s="1"/>
  <c r="AD14" i="51" s="1"/>
  <c r="AE14" i="51" s="1"/>
  <c r="AF14" i="51" s="1"/>
  <c r="AG14" i="51" s="1"/>
  <c r="AH14" i="51" s="1"/>
  <c r="AI14" i="51" s="1"/>
  <c r="AJ14" i="51" s="1"/>
  <c r="AK14" i="51" s="1"/>
  <c r="AL14" i="51" s="1"/>
  <c r="AM14" i="51" s="1"/>
  <c r="AN14" i="51" s="1"/>
  <c r="AO14" i="51" s="1"/>
  <c r="AP14" i="51" s="1"/>
  <c r="AQ14" i="51" s="1"/>
  <c r="L13" i="51"/>
  <c r="K13" i="51"/>
  <c r="N12" i="51"/>
  <c r="O12" i="51" s="1"/>
  <c r="P12" i="51" s="1"/>
  <c r="Q12" i="51" s="1"/>
  <c r="R12" i="51" s="1"/>
  <c r="S12" i="51" s="1"/>
  <c r="T12" i="51" s="1"/>
  <c r="U12" i="51" s="1"/>
  <c r="V12" i="51" s="1"/>
  <c r="W12" i="51" s="1"/>
  <c r="X12" i="51" s="1"/>
  <c r="Y12" i="51" s="1"/>
  <c r="Z12" i="51" s="1"/>
  <c r="AA12" i="51" s="1"/>
  <c r="AB12" i="51" s="1"/>
  <c r="AC12" i="51" s="1"/>
  <c r="AD12" i="51" s="1"/>
  <c r="AE12" i="51" s="1"/>
  <c r="AF12" i="51" s="1"/>
  <c r="AG12" i="51" s="1"/>
  <c r="AH12" i="51" s="1"/>
  <c r="AI12" i="51" s="1"/>
  <c r="AJ12" i="51" s="1"/>
  <c r="AK12" i="51" s="1"/>
  <c r="AL12" i="51" s="1"/>
  <c r="AM12" i="51" s="1"/>
  <c r="AN12" i="51" s="1"/>
  <c r="AO12" i="51" s="1"/>
  <c r="AP12" i="51" s="1"/>
  <c r="AQ12" i="51" s="1"/>
  <c r="E11" i="51"/>
  <c r="E12" i="51" s="1"/>
  <c r="N9" i="51"/>
  <c r="O9" i="51" s="1"/>
  <c r="P9" i="51" s="1"/>
  <c r="Q9" i="51" s="1"/>
  <c r="R9" i="51" s="1"/>
  <c r="S9" i="51" s="1"/>
  <c r="T9" i="51" s="1"/>
  <c r="U9" i="51" s="1"/>
  <c r="V9" i="51" s="1"/>
  <c r="W9" i="51" s="1"/>
  <c r="X9" i="51" s="1"/>
  <c r="Y9" i="51" s="1"/>
  <c r="Z9" i="51" s="1"/>
  <c r="AA9" i="51" s="1"/>
  <c r="AB9" i="51" s="1"/>
  <c r="AC9" i="51" s="1"/>
  <c r="AD9" i="51" s="1"/>
  <c r="AE9" i="51" s="1"/>
  <c r="AF9" i="51" s="1"/>
  <c r="AG9" i="51" s="1"/>
  <c r="AH9" i="51" s="1"/>
  <c r="AI9" i="51" s="1"/>
  <c r="AJ9" i="51" s="1"/>
  <c r="AK9" i="51" s="1"/>
  <c r="AL9" i="51" s="1"/>
  <c r="AM9" i="51" s="1"/>
  <c r="AN9" i="51" s="1"/>
  <c r="AO9" i="51" s="1"/>
  <c r="AP9" i="51" s="1"/>
  <c r="AQ9" i="51" s="1"/>
  <c r="L8" i="51"/>
  <c r="K8" i="51"/>
  <c r="N7" i="51"/>
  <c r="O7" i="51" s="1"/>
  <c r="P7" i="51" s="1"/>
  <c r="Q7" i="51" s="1"/>
  <c r="R7" i="51" s="1"/>
  <c r="S7" i="51" s="1"/>
  <c r="T7" i="51" s="1"/>
  <c r="U7" i="51" s="1"/>
  <c r="V7" i="51" s="1"/>
  <c r="W7" i="51" s="1"/>
  <c r="X7" i="51" s="1"/>
  <c r="Y7" i="51" s="1"/>
  <c r="Z7" i="51" s="1"/>
  <c r="AA7" i="51" s="1"/>
  <c r="AB7" i="51" s="1"/>
  <c r="AC7" i="51" s="1"/>
  <c r="AD7" i="51" s="1"/>
  <c r="AE7" i="51" s="1"/>
  <c r="AF7" i="51" s="1"/>
  <c r="AG7" i="51" s="1"/>
  <c r="AH7" i="51" s="1"/>
  <c r="AI7" i="51" s="1"/>
  <c r="AJ7" i="51" s="1"/>
  <c r="AK7" i="51" s="1"/>
  <c r="AL7" i="51" s="1"/>
  <c r="AM7" i="51" s="1"/>
  <c r="AN7" i="51" s="1"/>
  <c r="AO7" i="51" s="1"/>
  <c r="AP7" i="51" s="1"/>
  <c r="AQ7" i="51" s="1"/>
  <c r="BF6" i="51"/>
  <c r="BD6" i="51"/>
  <c r="N4" i="51"/>
  <c r="O4" i="51" s="1"/>
  <c r="P4" i="51" s="1"/>
  <c r="Q4" i="51" s="1"/>
  <c r="R4" i="51" s="1"/>
  <c r="S4" i="51" s="1"/>
  <c r="T4" i="51" s="1"/>
  <c r="U4" i="51" s="1"/>
  <c r="V4" i="51" s="1"/>
  <c r="W4" i="51" s="1"/>
  <c r="X4" i="51" s="1"/>
  <c r="Y4" i="51" s="1"/>
  <c r="Z4" i="51" s="1"/>
  <c r="AA4" i="51" s="1"/>
  <c r="AB4" i="51" s="1"/>
  <c r="AC4" i="51" s="1"/>
  <c r="AD4" i="51" s="1"/>
  <c r="AE4" i="51" s="1"/>
  <c r="AF4" i="51" s="1"/>
  <c r="AG4" i="51" s="1"/>
  <c r="AH4" i="51" s="1"/>
  <c r="AI4" i="51" s="1"/>
  <c r="AJ4" i="51" s="1"/>
  <c r="AK4" i="51" s="1"/>
  <c r="AL4" i="51" s="1"/>
  <c r="AM4" i="51" s="1"/>
  <c r="AN4" i="51" s="1"/>
  <c r="AO4" i="51" s="1"/>
  <c r="AP4" i="51" s="1"/>
  <c r="AQ4" i="51" s="1"/>
  <c r="L3" i="51"/>
  <c r="K3" i="51"/>
  <c r="J3" i="51" s="1"/>
  <c r="AQ1" i="51"/>
  <c r="AP1" i="51"/>
  <c r="B1" i="51"/>
  <c r="N361" i="3"/>
  <c r="M361" i="3"/>
  <c r="N360" i="3"/>
  <c r="M360" i="3"/>
  <c r="N359" i="3"/>
  <c r="M359" i="3"/>
  <c r="N358" i="3"/>
  <c r="M358" i="3"/>
  <c r="N357" i="3"/>
  <c r="M357" i="3"/>
  <c r="N356" i="3"/>
  <c r="M356" i="3"/>
  <c r="N355" i="3"/>
  <c r="M355" i="3"/>
  <c r="N354" i="3"/>
  <c r="M354" i="3"/>
  <c r="N353" i="3"/>
  <c r="M353" i="3"/>
  <c r="N352" i="3"/>
  <c r="M352" i="3"/>
  <c r="N351" i="3"/>
  <c r="M351" i="3"/>
  <c r="N350" i="3"/>
  <c r="M350" i="3"/>
  <c r="N349" i="3"/>
  <c r="M349" i="3"/>
  <c r="N348" i="3"/>
  <c r="M348" i="3"/>
  <c r="N347" i="3"/>
  <c r="M347" i="3"/>
  <c r="N346" i="3"/>
  <c r="M346" i="3"/>
  <c r="N345" i="3"/>
  <c r="M345" i="3"/>
  <c r="N344" i="3"/>
  <c r="M344" i="3"/>
  <c r="N343" i="3"/>
  <c r="M343" i="3"/>
  <c r="N342" i="3"/>
  <c r="M342" i="3"/>
  <c r="N341" i="3"/>
  <c r="M341" i="3"/>
  <c r="N340" i="3"/>
  <c r="M340" i="3"/>
  <c r="N339" i="3"/>
  <c r="M339" i="3"/>
  <c r="N338" i="3"/>
  <c r="M338" i="3"/>
  <c r="N337" i="3"/>
  <c r="M337" i="3"/>
  <c r="N336" i="3"/>
  <c r="M336" i="3"/>
  <c r="N335" i="3"/>
  <c r="M335" i="3"/>
  <c r="N334" i="3"/>
  <c r="M334" i="3"/>
  <c r="N333" i="3"/>
  <c r="M333" i="3"/>
  <c r="N332" i="3"/>
  <c r="M332" i="3"/>
  <c r="N331" i="3"/>
  <c r="M331" i="3"/>
  <c r="N330" i="3"/>
  <c r="M330" i="3"/>
  <c r="N329" i="3"/>
  <c r="M329" i="3"/>
  <c r="N328" i="3"/>
  <c r="M328" i="3"/>
  <c r="N327" i="3"/>
  <c r="M327" i="3"/>
  <c r="N326" i="3"/>
  <c r="M326" i="3"/>
  <c r="N325" i="3"/>
  <c r="M325" i="3"/>
  <c r="N324" i="3"/>
  <c r="M324" i="3"/>
  <c r="N323" i="3"/>
  <c r="M323" i="3"/>
  <c r="N322" i="3"/>
  <c r="M322" i="3"/>
  <c r="N321" i="3"/>
  <c r="M321" i="3"/>
  <c r="N320" i="3"/>
  <c r="M320" i="3"/>
  <c r="N319" i="3"/>
  <c r="M319" i="3"/>
  <c r="N318" i="3"/>
  <c r="M318" i="3"/>
  <c r="N317" i="3"/>
  <c r="M317" i="3"/>
  <c r="N316" i="3"/>
  <c r="M316" i="3"/>
  <c r="N315" i="3"/>
  <c r="M315" i="3"/>
  <c r="N314" i="3"/>
  <c r="M314" i="3"/>
  <c r="N313" i="3"/>
  <c r="M313" i="3"/>
  <c r="N312" i="3"/>
  <c r="M312" i="3"/>
  <c r="N311" i="3"/>
  <c r="M311" i="3"/>
  <c r="N310" i="3"/>
  <c r="M310" i="3"/>
  <c r="N309" i="3"/>
  <c r="M309" i="3"/>
  <c r="N308" i="3"/>
  <c r="M308" i="3"/>
  <c r="N307" i="3"/>
  <c r="M307" i="3"/>
  <c r="N306" i="3"/>
  <c r="M306" i="3"/>
  <c r="N305" i="3"/>
  <c r="M305" i="3"/>
  <c r="N304" i="3"/>
  <c r="M304" i="3"/>
  <c r="N303" i="3"/>
  <c r="M303" i="3"/>
  <c r="N302" i="3"/>
  <c r="M302" i="3"/>
  <c r="N301" i="3"/>
  <c r="M301" i="3"/>
  <c r="N300" i="3"/>
  <c r="M300" i="3"/>
  <c r="N299" i="3"/>
  <c r="M299" i="3"/>
  <c r="N298" i="3"/>
  <c r="M298" i="3"/>
  <c r="N297" i="3"/>
  <c r="M297" i="3"/>
  <c r="N296" i="3"/>
  <c r="M296" i="3"/>
  <c r="N295" i="3"/>
  <c r="M295" i="3"/>
  <c r="N294" i="3"/>
  <c r="M294" i="3"/>
  <c r="N293" i="3"/>
  <c r="M293" i="3"/>
  <c r="N292" i="3"/>
  <c r="M292" i="3"/>
  <c r="N291" i="3"/>
  <c r="M291" i="3"/>
  <c r="N290" i="3"/>
  <c r="M290" i="3"/>
  <c r="N289" i="3"/>
  <c r="M289" i="3"/>
  <c r="N288" i="3"/>
  <c r="M288" i="3"/>
  <c r="N287" i="3"/>
  <c r="M287" i="3"/>
  <c r="N286" i="3"/>
  <c r="M286" i="3"/>
  <c r="N285" i="3"/>
  <c r="M285" i="3"/>
  <c r="N284" i="3"/>
  <c r="M284" i="3"/>
  <c r="N283" i="3"/>
  <c r="M283" i="3"/>
  <c r="N282" i="3"/>
  <c r="M282" i="3"/>
  <c r="N281" i="3"/>
  <c r="M281" i="3"/>
  <c r="N280" i="3"/>
  <c r="M280" i="3"/>
  <c r="N279" i="3"/>
  <c r="M279" i="3"/>
  <c r="N278" i="3"/>
  <c r="M278" i="3"/>
  <c r="N277" i="3"/>
  <c r="M277" i="3"/>
  <c r="N276" i="3"/>
  <c r="M276" i="3"/>
  <c r="N275" i="3"/>
  <c r="M275" i="3"/>
  <c r="N274" i="3"/>
  <c r="M274" i="3"/>
  <c r="N273" i="3"/>
  <c r="M273" i="3"/>
  <c r="N272" i="3"/>
  <c r="M272" i="3"/>
  <c r="N271" i="3"/>
  <c r="M271" i="3"/>
  <c r="N270" i="3"/>
  <c r="M270" i="3"/>
  <c r="N269" i="3"/>
  <c r="M269" i="3"/>
  <c r="N268" i="3"/>
  <c r="M268" i="3"/>
  <c r="N267" i="3"/>
  <c r="M267" i="3"/>
  <c r="N266" i="3"/>
  <c r="M266" i="3"/>
  <c r="N265" i="3"/>
  <c r="M265" i="3"/>
  <c r="N264" i="3"/>
  <c r="M264" i="3"/>
  <c r="N263" i="3"/>
  <c r="M263" i="3"/>
  <c r="N262" i="3"/>
  <c r="M262" i="3"/>
  <c r="N261" i="3"/>
  <c r="M261" i="3"/>
  <c r="N260" i="3"/>
  <c r="M260" i="3"/>
  <c r="N259" i="3"/>
  <c r="M259" i="3"/>
  <c r="N258" i="3"/>
  <c r="M258" i="3"/>
  <c r="N257" i="3"/>
  <c r="M257" i="3"/>
  <c r="N256" i="3"/>
  <c r="M256" i="3"/>
  <c r="N255" i="3"/>
  <c r="M255" i="3"/>
  <c r="N254" i="3"/>
  <c r="M254" i="3"/>
  <c r="N253" i="3"/>
  <c r="M253" i="3"/>
  <c r="N252" i="3"/>
  <c r="M252" i="3"/>
  <c r="N251" i="3"/>
  <c r="M251" i="3"/>
  <c r="N250" i="3"/>
  <c r="M250" i="3"/>
  <c r="N249" i="3"/>
  <c r="M249" i="3"/>
  <c r="N248" i="3"/>
  <c r="M248" i="3"/>
  <c r="N247" i="3"/>
  <c r="M247" i="3"/>
  <c r="N246" i="3"/>
  <c r="M246" i="3"/>
  <c r="N245" i="3"/>
  <c r="M245" i="3"/>
  <c r="N244" i="3"/>
  <c r="M244" i="3"/>
  <c r="N243" i="3"/>
  <c r="M243" i="3"/>
  <c r="N242" i="3"/>
  <c r="M242" i="3"/>
  <c r="N241" i="3"/>
  <c r="M241" i="3"/>
  <c r="N240" i="3"/>
  <c r="M240" i="3"/>
  <c r="N239" i="3"/>
  <c r="M239" i="3"/>
  <c r="N238" i="3"/>
  <c r="M238" i="3"/>
  <c r="N237" i="3"/>
  <c r="M237" i="3"/>
  <c r="N236" i="3"/>
  <c r="M236" i="3"/>
  <c r="N235" i="3"/>
  <c r="M235" i="3"/>
  <c r="N234" i="3"/>
  <c r="M234" i="3"/>
  <c r="N233" i="3"/>
  <c r="M233" i="3"/>
  <c r="N232" i="3"/>
  <c r="M232" i="3"/>
  <c r="N231" i="3"/>
  <c r="M231" i="3"/>
  <c r="N230" i="3"/>
  <c r="M230" i="3"/>
  <c r="N229" i="3"/>
  <c r="M229" i="3"/>
  <c r="N228" i="3"/>
  <c r="M228" i="3"/>
  <c r="N227" i="3"/>
  <c r="M227" i="3"/>
  <c r="N226" i="3"/>
  <c r="M226" i="3"/>
  <c r="N225" i="3"/>
  <c r="M225" i="3"/>
  <c r="N224" i="3"/>
  <c r="M224" i="3"/>
  <c r="N223" i="3"/>
  <c r="M223" i="3"/>
  <c r="N222" i="3"/>
  <c r="M222" i="3"/>
  <c r="N221" i="3"/>
  <c r="M221" i="3"/>
  <c r="N220" i="3"/>
  <c r="M220" i="3"/>
  <c r="N219" i="3"/>
  <c r="M219" i="3"/>
  <c r="N218" i="3"/>
  <c r="M218" i="3"/>
  <c r="N217" i="3"/>
  <c r="M217" i="3"/>
  <c r="N216" i="3"/>
  <c r="M216" i="3"/>
  <c r="N215" i="3"/>
  <c r="M215" i="3"/>
  <c r="N214" i="3"/>
  <c r="M214" i="3"/>
  <c r="N213" i="3"/>
  <c r="M213" i="3"/>
  <c r="N212" i="3"/>
  <c r="M212" i="3"/>
  <c r="N211" i="3"/>
  <c r="M211" i="3"/>
  <c r="N210" i="3"/>
  <c r="M210" i="3"/>
  <c r="N209" i="3"/>
  <c r="M209" i="3"/>
  <c r="N208" i="3"/>
  <c r="M208" i="3"/>
  <c r="N207" i="3"/>
  <c r="M207" i="3"/>
  <c r="N206" i="3"/>
  <c r="M206" i="3"/>
  <c r="N205" i="3"/>
  <c r="M205" i="3"/>
  <c r="N204" i="3"/>
  <c r="M204" i="3"/>
  <c r="N203" i="3"/>
  <c r="M203" i="3"/>
  <c r="N202" i="3"/>
  <c r="M202" i="3"/>
  <c r="N201" i="3"/>
  <c r="M201" i="3"/>
  <c r="N200" i="3"/>
  <c r="M200" i="3"/>
  <c r="N199" i="3"/>
  <c r="M199" i="3"/>
  <c r="N198" i="3"/>
  <c r="M198" i="3"/>
  <c r="N197" i="3"/>
  <c r="M197" i="3"/>
  <c r="N196" i="3"/>
  <c r="M196" i="3"/>
  <c r="N195" i="3"/>
  <c r="M195" i="3"/>
  <c r="N194" i="3"/>
  <c r="M194" i="3"/>
  <c r="N193" i="3"/>
  <c r="M193" i="3"/>
  <c r="N192" i="3"/>
  <c r="M192" i="3"/>
  <c r="N191" i="3"/>
  <c r="M191" i="3"/>
  <c r="N190" i="3"/>
  <c r="M190" i="3"/>
  <c r="N189" i="3"/>
  <c r="M189" i="3"/>
  <c r="N188" i="3"/>
  <c r="M188" i="3"/>
  <c r="N187" i="3"/>
  <c r="M187" i="3"/>
  <c r="N186" i="3"/>
  <c r="M186" i="3"/>
  <c r="N185" i="3"/>
  <c r="M185" i="3"/>
  <c r="N184" i="3"/>
  <c r="M184" i="3"/>
  <c r="N183" i="3"/>
  <c r="M183" i="3"/>
  <c r="N182" i="3"/>
  <c r="M182" i="3"/>
  <c r="N181" i="3"/>
  <c r="M181" i="3"/>
  <c r="N180" i="3"/>
  <c r="M180" i="3"/>
  <c r="N179" i="3"/>
  <c r="M179" i="3"/>
  <c r="N178" i="3"/>
  <c r="M178" i="3"/>
  <c r="N177" i="3"/>
  <c r="M177" i="3"/>
  <c r="N176" i="3"/>
  <c r="M176" i="3"/>
  <c r="N175" i="3"/>
  <c r="M175" i="3"/>
  <c r="N174" i="3"/>
  <c r="M174" i="3"/>
  <c r="N173" i="3"/>
  <c r="M173" i="3"/>
  <c r="N172" i="3"/>
  <c r="M172" i="3"/>
  <c r="N171" i="3"/>
  <c r="M171" i="3"/>
  <c r="N170" i="3"/>
  <c r="M170" i="3"/>
  <c r="N169" i="3"/>
  <c r="M169" i="3"/>
  <c r="N168" i="3"/>
  <c r="M168" i="3"/>
  <c r="N167" i="3"/>
  <c r="M167" i="3"/>
  <c r="N166" i="3"/>
  <c r="M166" i="3"/>
  <c r="N165" i="3"/>
  <c r="M165" i="3"/>
  <c r="N164" i="3"/>
  <c r="M164" i="3"/>
  <c r="N163" i="3"/>
  <c r="M163" i="3"/>
  <c r="N162" i="3"/>
  <c r="M162" i="3"/>
  <c r="N161" i="3"/>
  <c r="M161" i="3"/>
  <c r="N160" i="3"/>
  <c r="M160" i="3"/>
  <c r="N159" i="3"/>
  <c r="M159" i="3"/>
  <c r="N158" i="3"/>
  <c r="M158" i="3"/>
  <c r="N157" i="3"/>
  <c r="M157" i="3"/>
  <c r="N156" i="3"/>
  <c r="M156" i="3"/>
  <c r="N155" i="3"/>
  <c r="M155" i="3"/>
  <c r="N154" i="3"/>
  <c r="M154" i="3"/>
  <c r="N153" i="3"/>
  <c r="M153" i="3"/>
  <c r="N152" i="3"/>
  <c r="M152" i="3"/>
  <c r="N151" i="3"/>
  <c r="M151" i="3"/>
  <c r="N150" i="3"/>
  <c r="M150" i="3"/>
  <c r="N149" i="3"/>
  <c r="M149" i="3"/>
  <c r="N148" i="3"/>
  <c r="M148" i="3"/>
  <c r="N147" i="3"/>
  <c r="M147" i="3"/>
  <c r="N146" i="3"/>
  <c r="M146" i="3"/>
  <c r="N145" i="3"/>
  <c r="M145" i="3"/>
  <c r="N144" i="3"/>
  <c r="M144" i="3"/>
  <c r="N143" i="3"/>
  <c r="M143" i="3"/>
  <c r="N142" i="3"/>
  <c r="M142" i="3"/>
  <c r="N141" i="3"/>
  <c r="M141" i="3"/>
  <c r="N140" i="3"/>
  <c r="M140" i="3"/>
  <c r="N139" i="3"/>
  <c r="M139" i="3"/>
  <c r="N138" i="3"/>
  <c r="M138" i="3"/>
  <c r="N137" i="3"/>
  <c r="M137" i="3"/>
  <c r="N136" i="3"/>
  <c r="M136" i="3"/>
  <c r="N135" i="3"/>
  <c r="M135" i="3"/>
  <c r="N134" i="3"/>
  <c r="M134" i="3"/>
  <c r="N133" i="3"/>
  <c r="M133" i="3"/>
  <c r="N132" i="3"/>
  <c r="M132" i="3"/>
  <c r="N131" i="3"/>
  <c r="M131" i="3"/>
  <c r="N130" i="3"/>
  <c r="M130" i="3"/>
  <c r="N129" i="3"/>
  <c r="M129" i="3"/>
  <c r="N128" i="3"/>
  <c r="M128" i="3"/>
  <c r="N127" i="3"/>
  <c r="M127" i="3"/>
  <c r="N126" i="3"/>
  <c r="M126" i="3"/>
  <c r="N125" i="3"/>
  <c r="M125" i="3"/>
  <c r="N124" i="3"/>
  <c r="M124" i="3"/>
  <c r="N123" i="3"/>
  <c r="M123" i="3"/>
  <c r="N122" i="3"/>
  <c r="M122" i="3"/>
  <c r="N121" i="3"/>
  <c r="M121" i="3"/>
  <c r="N120" i="3"/>
  <c r="M120" i="3"/>
  <c r="N119" i="3"/>
  <c r="M119" i="3"/>
  <c r="N118" i="3"/>
  <c r="M118" i="3"/>
  <c r="N117" i="3"/>
  <c r="M117" i="3"/>
  <c r="N116" i="3"/>
  <c r="M116" i="3"/>
  <c r="N115" i="3"/>
  <c r="M115" i="3"/>
  <c r="N114" i="3"/>
  <c r="M114" i="3"/>
  <c r="N113" i="3"/>
  <c r="M113" i="3"/>
  <c r="N112" i="3"/>
  <c r="M112" i="3"/>
  <c r="N111" i="3"/>
  <c r="M111" i="3"/>
  <c r="N110" i="3"/>
  <c r="M110" i="3"/>
  <c r="N109" i="3"/>
  <c r="M109" i="3"/>
  <c r="N108" i="3"/>
  <c r="M108" i="3"/>
  <c r="N107" i="3"/>
  <c r="M107" i="3"/>
  <c r="N106" i="3"/>
  <c r="M106" i="3"/>
  <c r="N105" i="3"/>
  <c r="M105" i="3"/>
  <c r="N104" i="3"/>
  <c r="M104" i="3"/>
  <c r="N103" i="3"/>
  <c r="M103" i="3"/>
  <c r="N102" i="3"/>
  <c r="M102" i="3"/>
  <c r="N101" i="3"/>
  <c r="M101" i="3"/>
  <c r="N100" i="3"/>
  <c r="M100" i="3"/>
  <c r="N99" i="3"/>
  <c r="M99" i="3"/>
  <c r="N98" i="3"/>
  <c r="M98" i="3"/>
  <c r="N97" i="3"/>
  <c r="M97" i="3"/>
  <c r="N96" i="3"/>
  <c r="M96" i="3"/>
  <c r="N95" i="3"/>
  <c r="M95" i="3"/>
  <c r="N94" i="3"/>
  <c r="M94" i="3"/>
  <c r="N93" i="3"/>
  <c r="M93" i="3"/>
  <c r="N92" i="3"/>
  <c r="M92" i="3"/>
  <c r="N91" i="3"/>
  <c r="M91" i="3"/>
  <c r="N90" i="3"/>
  <c r="M90" i="3"/>
  <c r="N89" i="3"/>
  <c r="M89" i="3"/>
  <c r="N88" i="3"/>
  <c r="M88" i="3"/>
  <c r="N87" i="3"/>
  <c r="M87" i="3"/>
  <c r="N86" i="3"/>
  <c r="M86" i="3"/>
  <c r="N85" i="3"/>
  <c r="M85" i="3"/>
  <c r="N84" i="3"/>
  <c r="M84" i="3"/>
  <c r="N83" i="3"/>
  <c r="M83" i="3"/>
  <c r="N82" i="3"/>
  <c r="M82" i="3"/>
  <c r="N81" i="3"/>
  <c r="M81" i="3"/>
  <c r="N80" i="3"/>
  <c r="M80" i="3"/>
  <c r="N79" i="3"/>
  <c r="M79" i="3"/>
  <c r="N78" i="3"/>
  <c r="M78" i="3"/>
  <c r="N77" i="3"/>
  <c r="M77" i="3"/>
  <c r="N76" i="3"/>
  <c r="M76" i="3"/>
  <c r="N75" i="3"/>
  <c r="M75" i="3"/>
  <c r="N74" i="3"/>
  <c r="M74" i="3"/>
  <c r="N73" i="3"/>
  <c r="M73" i="3"/>
  <c r="N72" i="3"/>
  <c r="M72" i="3"/>
  <c r="N71" i="3"/>
  <c r="M71" i="3"/>
  <c r="N70" i="3"/>
  <c r="M70" i="3"/>
  <c r="N69" i="3"/>
  <c r="M69" i="3"/>
  <c r="N68" i="3"/>
  <c r="M68" i="3"/>
  <c r="N67" i="3"/>
  <c r="M67" i="3"/>
  <c r="N66" i="3"/>
  <c r="M66" i="3"/>
  <c r="N65" i="3"/>
  <c r="M65" i="3"/>
  <c r="N64" i="3"/>
  <c r="M64" i="3"/>
  <c r="N63" i="3"/>
  <c r="M63" i="3"/>
  <c r="N62" i="3"/>
  <c r="M62" i="3"/>
  <c r="N61" i="3"/>
  <c r="M61" i="3"/>
  <c r="N60" i="3"/>
  <c r="M60" i="3"/>
  <c r="N59" i="3"/>
  <c r="M59" i="3"/>
  <c r="N58" i="3"/>
  <c r="M58" i="3"/>
  <c r="N57" i="3"/>
  <c r="M57" i="3"/>
  <c r="N56" i="3"/>
  <c r="M56" i="3"/>
  <c r="N55" i="3"/>
  <c r="M55" i="3"/>
  <c r="N54" i="3"/>
  <c r="M54" i="3"/>
  <c r="N53" i="3"/>
  <c r="M53" i="3"/>
  <c r="N52" i="3"/>
  <c r="M52" i="3"/>
  <c r="N51" i="3"/>
  <c r="M51" i="3"/>
  <c r="N50" i="3"/>
  <c r="M50" i="3"/>
  <c r="N49" i="3"/>
  <c r="M49" i="3"/>
  <c r="N48" i="3"/>
  <c r="M48" i="3"/>
  <c r="N47" i="3"/>
  <c r="M47" i="3"/>
  <c r="N46" i="3"/>
  <c r="M46" i="3"/>
  <c r="N45" i="3"/>
  <c r="M45" i="3"/>
  <c r="N44" i="3"/>
  <c r="M44" i="3"/>
  <c r="N43" i="3"/>
  <c r="M43" i="3"/>
  <c r="N42" i="3"/>
  <c r="M42" i="3"/>
  <c r="N41" i="3"/>
  <c r="M41" i="3"/>
  <c r="N40" i="3"/>
  <c r="M40" i="3"/>
  <c r="N39" i="3"/>
  <c r="M39" i="3"/>
  <c r="N38" i="3"/>
  <c r="M38" i="3"/>
  <c r="N37" i="3"/>
  <c r="M37" i="3"/>
  <c r="N36" i="3"/>
  <c r="M36" i="3"/>
  <c r="N35" i="3"/>
  <c r="M35" i="3"/>
  <c r="N34" i="3"/>
  <c r="M34" i="3"/>
  <c r="N33" i="3"/>
  <c r="M33" i="3"/>
  <c r="N32" i="3"/>
  <c r="M32" i="3"/>
  <c r="N31" i="3"/>
  <c r="M31" i="3"/>
  <c r="N30" i="3"/>
  <c r="M30" i="3"/>
  <c r="N29" i="3"/>
  <c r="M29" i="3"/>
  <c r="N28" i="3"/>
  <c r="M28" i="3"/>
  <c r="N27" i="3"/>
  <c r="M27" i="3"/>
  <c r="N26" i="3"/>
  <c r="M26" i="3"/>
  <c r="N25" i="3"/>
  <c r="M25" i="3"/>
  <c r="N24" i="3"/>
  <c r="M24" i="3"/>
  <c r="N23" i="3"/>
  <c r="M23" i="3"/>
  <c r="N22" i="3"/>
  <c r="M22" i="3"/>
  <c r="N21" i="3"/>
  <c r="M21" i="3"/>
  <c r="N20" i="3"/>
  <c r="M20" i="3"/>
  <c r="N19" i="3"/>
  <c r="M19" i="3"/>
  <c r="N18" i="3"/>
  <c r="M18" i="3"/>
  <c r="N17" i="3"/>
  <c r="M17" i="3"/>
  <c r="N16" i="3"/>
  <c r="M16" i="3"/>
  <c r="N15" i="3"/>
  <c r="M15" i="3"/>
  <c r="N14" i="3"/>
  <c r="M14" i="3"/>
  <c r="N13" i="3"/>
  <c r="M13" i="3"/>
  <c r="N12" i="3"/>
  <c r="M12" i="3"/>
  <c r="N11" i="3"/>
  <c r="M11" i="3"/>
  <c r="N10" i="3"/>
  <c r="M10" i="3"/>
  <c r="N9" i="3"/>
  <c r="M9" i="3"/>
  <c r="N8" i="3"/>
  <c r="M8" i="3"/>
  <c r="N7" i="3"/>
  <c r="M7" i="3"/>
  <c r="N6" i="3"/>
  <c r="M6" i="3"/>
  <c r="N5" i="3"/>
  <c r="M5" i="3"/>
  <c r="N4" i="3"/>
  <c r="M4" i="3"/>
  <c r="N3" i="3"/>
  <c r="M3" i="3"/>
  <c r="N2" i="3"/>
  <c r="M2" i="3"/>
  <c r="H3" i="58"/>
  <c r="F3" i="58"/>
  <c r="F279" i="57"/>
  <c r="I272" i="57"/>
  <c r="J272" i="57" s="1"/>
  <c r="K272" i="57" s="1"/>
  <c r="I216" i="57"/>
  <c r="J216" i="57" s="1"/>
  <c r="K216" i="57" s="1"/>
  <c r="I171" i="57"/>
  <c r="J171" i="57" s="1"/>
  <c r="K171" i="57" s="1"/>
  <c r="I156" i="57"/>
  <c r="J156" i="57" s="1"/>
  <c r="K156" i="57" s="1"/>
  <c r="I109" i="57"/>
  <c r="J109" i="57" s="1"/>
  <c r="K109" i="57" s="1"/>
  <c r="AN97" i="57"/>
  <c r="I39" i="57"/>
  <c r="J39" i="57" s="1"/>
  <c r="K39" i="57" s="1"/>
  <c r="I36" i="57"/>
  <c r="J36" i="57" s="1"/>
  <c r="K36" i="57" s="1"/>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L586" i="48"/>
  <c r="M586" i="48" s="1"/>
  <c r="N586" i="48" s="1"/>
  <c r="O586" i="48" s="1"/>
  <c r="P586" i="48" s="1"/>
  <c r="Q586" i="48" s="1"/>
  <c r="R586" i="48" s="1"/>
  <c r="S586" i="48" s="1"/>
  <c r="T586" i="48" s="1"/>
  <c r="U586" i="48" s="1"/>
  <c r="V586" i="48" s="1"/>
  <c r="W586" i="48" s="1"/>
  <c r="X586" i="48" s="1"/>
  <c r="Y586" i="48" s="1"/>
  <c r="Z586" i="48" s="1"/>
  <c r="AA586" i="48" s="1"/>
  <c r="AB586" i="48" s="1"/>
  <c r="AC586" i="48" s="1"/>
  <c r="AD586" i="48" s="1"/>
  <c r="AE586" i="48" s="1"/>
  <c r="AF586" i="48" s="1"/>
  <c r="AG586" i="48" s="1"/>
  <c r="AH586" i="48" s="1"/>
  <c r="AI586" i="48" s="1"/>
  <c r="AJ586" i="48" s="1"/>
  <c r="AK586" i="48" s="1"/>
  <c r="AL586" i="48" s="1"/>
  <c r="AM586" i="48" s="1"/>
  <c r="AN586" i="48" s="1"/>
  <c r="AO586" i="48" s="1"/>
  <c r="K585" i="48"/>
  <c r="K584" i="48"/>
  <c r="L583" i="48"/>
  <c r="M583" i="48" s="1"/>
  <c r="K582" i="48"/>
  <c r="K586" i="48" s="1"/>
  <c r="I582" i="48"/>
  <c r="H582" i="48"/>
  <c r="G582" i="48"/>
  <c r="E582" i="48" s="1"/>
  <c r="L581" i="48"/>
  <c r="M581" i="48" s="1"/>
  <c r="N581" i="48" s="1"/>
  <c r="O581" i="48" s="1"/>
  <c r="P581" i="48" s="1"/>
  <c r="Q581" i="48" s="1"/>
  <c r="R581" i="48" s="1"/>
  <c r="S581" i="48" s="1"/>
  <c r="T581" i="48" s="1"/>
  <c r="U581" i="48" s="1"/>
  <c r="V581" i="48" s="1"/>
  <c r="W581" i="48" s="1"/>
  <c r="X581" i="48" s="1"/>
  <c r="Y581" i="48" s="1"/>
  <c r="Z581" i="48" s="1"/>
  <c r="AA581" i="48" s="1"/>
  <c r="AB581" i="48" s="1"/>
  <c r="AC581" i="48" s="1"/>
  <c r="AD581" i="48" s="1"/>
  <c r="AE581" i="48" s="1"/>
  <c r="AF581" i="48" s="1"/>
  <c r="AG581" i="48" s="1"/>
  <c r="AH581" i="48" s="1"/>
  <c r="AI581" i="48" s="1"/>
  <c r="AJ581" i="48" s="1"/>
  <c r="AK581" i="48" s="1"/>
  <c r="AL581" i="48" s="1"/>
  <c r="AM581" i="48" s="1"/>
  <c r="AN581" i="48" s="1"/>
  <c r="AO581" i="48" s="1"/>
  <c r="K580" i="48"/>
  <c r="K579" i="48"/>
  <c r="M578" i="48"/>
  <c r="N578" i="48" s="1"/>
  <c r="L578" i="48"/>
  <c r="K577" i="48"/>
  <c r="H577" i="48"/>
  <c r="I577" i="48" s="1"/>
  <c r="G577" i="48"/>
  <c r="L576" i="48"/>
  <c r="M576" i="48" s="1"/>
  <c r="N576" i="48" s="1"/>
  <c r="O576" i="48" s="1"/>
  <c r="P576" i="48" s="1"/>
  <c r="Q576" i="48" s="1"/>
  <c r="R576" i="48" s="1"/>
  <c r="S576" i="48" s="1"/>
  <c r="T576" i="48" s="1"/>
  <c r="U576" i="48" s="1"/>
  <c r="V576" i="48" s="1"/>
  <c r="W576" i="48" s="1"/>
  <c r="X576" i="48" s="1"/>
  <c r="Y576" i="48" s="1"/>
  <c r="Z576" i="48" s="1"/>
  <c r="AA576" i="48" s="1"/>
  <c r="AB576" i="48" s="1"/>
  <c r="AC576" i="48" s="1"/>
  <c r="AD576" i="48" s="1"/>
  <c r="AE576" i="48" s="1"/>
  <c r="AF576" i="48" s="1"/>
  <c r="AG576" i="48" s="1"/>
  <c r="AH576" i="48" s="1"/>
  <c r="AI576" i="48" s="1"/>
  <c r="AJ576" i="48" s="1"/>
  <c r="AK576" i="48" s="1"/>
  <c r="AL576" i="48" s="1"/>
  <c r="AM576" i="48" s="1"/>
  <c r="AN576" i="48" s="1"/>
  <c r="AO576" i="48" s="1"/>
  <c r="K575" i="48"/>
  <c r="K574" i="48"/>
  <c r="L573" i="48"/>
  <c r="M573" i="48" s="1"/>
  <c r="K572" i="48"/>
  <c r="K576" i="48" s="1"/>
  <c r="I572" i="48"/>
  <c r="H572" i="48"/>
  <c r="G572" i="48"/>
  <c r="E572" i="48" s="1"/>
  <c r="D572" i="48" s="1"/>
  <c r="L571" i="48"/>
  <c r="M571" i="48" s="1"/>
  <c r="N571" i="48" s="1"/>
  <c r="O571" i="48" s="1"/>
  <c r="P571" i="48" s="1"/>
  <c r="Q571" i="48" s="1"/>
  <c r="R571" i="48" s="1"/>
  <c r="S571" i="48" s="1"/>
  <c r="T571" i="48" s="1"/>
  <c r="U571" i="48" s="1"/>
  <c r="V571" i="48" s="1"/>
  <c r="W571" i="48" s="1"/>
  <c r="X571" i="48" s="1"/>
  <c r="Y571" i="48" s="1"/>
  <c r="Z571" i="48" s="1"/>
  <c r="AA571" i="48" s="1"/>
  <c r="AB571" i="48" s="1"/>
  <c r="AC571" i="48" s="1"/>
  <c r="AD571" i="48" s="1"/>
  <c r="AE571" i="48" s="1"/>
  <c r="AF571" i="48" s="1"/>
  <c r="AG571" i="48" s="1"/>
  <c r="AH571" i="48" s="1"/>
  <c r="AI571" i="48" s="1"/>
  <c r="AJ571" i="48" s="1"/>
  <c r="AK571" i="48" s="1"/>
  <c r="AL571" i="48" s="1"/>
  <c r="AM571" i="48" s="1"/>
  <c r="AN571" i="48" s="1"/>
  <c r="AO571" i="48" s="1"/>
  <c r="K570" i="48"/>
  <c r="K569" i="48"/>
  <c r="M568" i="48"/>
  <c r="N568" i="48" s="1"/>
  <c r="L568" i="48"/>
  <c r="K567" i="48"/>
  <c r="H567" i="48"/>
  <c r="I567" i="48" s="1"/>
  <c r="G567" i="48"/>
  <c r="L566" i="48"/>
  <c r="M566" i="48" s="1"/>
  <c r="N566" i="48" s="1"/>
  <c r="O566" i="48" s="1"/>
  <c r="P566" i="48" s="1"/>
  <c r="Q566" i="48" s="1"/>
  <c r="R566" i="48" s="1"/>
  <c r="S566" i="48" s="1"/>
  <c r="T566" i="48" s="1"/>
  <c r="U566" i="48" s="1"/>
  <c r="V566" i="48" s="1"/>
  <c r="W566" i="48" s="1"/>
  <c r="X566" i="48" s="1"/>
  <c r="Y566" i="48" s="1"/>
  <c r="Z566" i="48" s="1"/>
  <c r="AA566" i="48" s="1"/>
  <c r="AB566" i="48" s="1"/>
  <c r="AC566" i="48" s="1"/>
  <c r="AD566" i="48" s="1"/>
  <c r="AE566" i="48" s="1"/>
  <c r="AF566" i="48" s="1"/>
  <c r="AG566" i="48" s="1"/>
  <c r="AH566" i="48" s="1"/>
  <c r="AI566" i="48" s="1"/>
  <c r="AJ566" i="48" s="1"/>
  <c r="AK566" i="48" s="1"/>
  <c r="AL566" i="48" s="1"/>
  <c r="AM566" i="48" s="1"/>
  <c r="AN566" i="48" s="1"/>
  <c r="AO566" i="48" s="1"/>
  <c r="K565" i="48"/>
  <c r="K564" i="48"/>
  <c r="F562" i="48" s="1"/>
  <c r="F277" i="57" s="1"/>
  <c r="L563" i="48"/>
  <c r="M563" i="48" s="1"/>
  <c r="K562" i="48"/>
  <c r="K566" i="48" s="1"/>
  <c r="I562" i="48"/>
  <c r="H562" i="48"/>
  <c r="G562" i="48"/>
  <c r="E562" i="48"/>
  <c r="L561" i="48"/>
  <c r="M561" i="48" s="1"/>
  <c r="N561" i="48" s="1"/>
  <c r="O561" i="48" s="1"/>
  <c r="P561" i="48" s="1"/>
  <c r="Q561" i="48" s="1"/>
  <c r="R561" i="48" s="1"/>
  <c r="S561" i="48" s="1"/>
  <c r="T561" i="48" s="1"/>
  <c r="U561" i="48" s="1"/>
  <c r="V561" i="48" s="1"/>
  <c r="W561" i="48" s="1"/>
  <c r="X561" i="48" s="1"/>
  <c r="Y561" i="48" s="1"/>
  <c r="Z561" i="48" s="1"/>
  <c r="AA561" i="48" s="1"/>
  <c r="AB561" i="48" s="1"/>
  <c r="AC561" i="48" s="1"/>
  <c r="AD561" i="48" s="1"/>
  <c r="AE561" i="48" s="1"/>
  <c r="AF561" i="48" s="1"/>
  <c r="AG561" i="48" s="1"/>
  <c r="AH561" i="48" s="1"/>
  <c r="AI561" i="48" s="1"/>
  <c r="AJ561" i="48" s="1"/>
  <c r="AK561" i="48" s="1"/>
  <c r="AL561" i="48" s="1"/>
  <c r="AM561" i="48" s="1"/>
  <c r="AN561" i="48" s="1"/>
  <c r="AO561" i="48" s="1"/>
  <c r="K560" i="48"/>
  <c r="K559" i="48"/>
  <c r="L558" i="48"/>
  <c r="K557" i="48"/>
  <c r="H557" i="48"/>
  <c r="I557" i="48" s="1"/>
  <c r="G557" i="48"/>
  <c r="F557" i="48"/>
  <c r="F275" i="57" s="1"/>
  <c r="L556" i="48"/>
  <c r="M556" i="48" s="1"/>
  <c r="N556" i="48" s="1"/>
  <c r="O556" i="48" s="1"/>
  <c r="P556" i="48" s="1"/>
  <c r="Q556" i="48" s="1"/>
  <c r="R556" i="48" s="1"/>
  <c r="S556" i="48" s="1"/>
  <c r="T556" i="48" s="1"/>
  <c r="U556" i="48" s="1"/>
  <c r="V556" i="48" s="1"/>
  <c r="W556" i="48" s="1"/>
  <c r="X556" i="48" s="1"/>
  <c r="Y556" i="48" s="1"/>
  <c r="Z556" i="48" s="1"/>
  <c r="AA556" i="48" s="1"/>
  <c r="AB556" i="48" s="1"/>
  <c r="AC556" i="48" s="1"/>
  <c r="AD556" i="48" s="1"/>
  <c r="AE556" i="48" s="1"/>
  <c r="AF556" i="48" s="1"/>
  <c r="AG556" i="48" s="1"/>
  <c r="AH556" i="48" s="1"/>
  <c r="AI556" i="48" s="1"/>
  <c r="AJ556" i="48" s="1"/>
  <c r="AK556" i="48" s="1"/>
  <c r="AL556" i="48" s="1"/>
  <c r="AM556" i="48" s="1"/>
  <c r="AN556" i="48" s="1"/>
  <c r="AO556" i="48" s="1"/>
  <c r="K555" i="48"/>
  <c r="K554" i="48"/>
  <c r="M553" i="48"/>
  <c r="N553" i="48" s="1"/>
  <c r="L553" i="48"/>
  <c r="K552" i="48"/>
  <c r="F552" i="48" s="1"/>
  <c r="H552" i="48"/>
  <c r="I552" i="48" s="1"/>
  <c r="G552" i="48"/>
  <c r="L551" i="48"/>
  <c r="M551" i="48" s="1"/>
  <c r="N551" i="48" s="1"/>
  <c r="O551" i="48" s="1"/>
  <c r="P551" i="48" s="1"/>
  <c r="Q551" i="48" s="1"/>
  <c r="R551" i="48" s="1"/>
  <c r="S551" i="48" s="1"/>
  <c r="T551" i="48" s="1"/>
  <c r="U551" i="48" s="1"/>
  <c r="V551" i="48" s="1"/>
  <c r="W551" i="48" s="1"/>
  <c r="X551" i="48" s="1"/>
  <c r="Y551" i="48" s="1"/>
  <c r="Z551" i="48" s="1"/>
  <c r="AA551" i="48" s="1"/>
  <c r="AB551" i="48" s="1"/>
  <c r="AC551" i="48" s="1"/>
  <c r="AD551" i="48" s="1"/>
  <c r="AE551" i="48" s="1"/>
  <c r="AF551" i="48" s="1"/>
  <c r="AG551" i="48" s="1"/>
  <c r="AH551" i="48" s="1"/>
  <c r="AI551" i="48" s="1"/>
  <c r="AJ551" i="48" s="1"/>
  <c r="AK551" i="48" s="1"/>
  <c r="AL551" i="48" s="1"/>
  <c r="AM551" i="48" s="1"/>
  <c r="AN551" i="48" s="1"/>
  <c r="AO551" i="48" s="1"/>
  <c r="K550" i="48"/>
  <c r="K549" i="48"/>
  <c r="L547" i="48"/>
  <c r="K547" i="48" s="1"/>
  <c r="I547" i="48"/>
  <c r="H547" i="48"/>
  <c r="G547" i="48"/>
  <c r="E547" i="48" s="1"/>
  <c r="L546" i="48"/>
  <c r="M546" i="48" s="1"/>
  <c r="N546" i="48" s="1"/>
  <c r="O546" i="48" s="1"/>
  <c r="P546" i="48" s="1"/>
  <c r="Q546" i="48" s="1"/>
  <c r="R546" i="48" s="1"/>
  <c r="S546" i="48" s="1"/>
  <c r="T546" i="48" s="1"/>
  <c r="U546" i="48" s="1"/>
  <c r="V546" i="48" s="1"/>
  <c r="W546" i="48" s="1"/>
  <c r="X546" i="48" s="1"/>
  <c r="Y546" i="48" s="1"/>
  <c r="Z546" i="48" s="1"/>
  <c r="AA546" i="48" s="1"/>
  <c r="AB546" i="48" s="1"/>
  <c r="AC546" i="48" s="1"/>
  <c r="AD546" i="48" s="1"/>
  <c r="AE546" i="48" s="1"/>
  <c r="AF546" i="48" s="1"/>
  <c r="AG546" i="48" s="1"/>
  <c r="AH546" i="48" s="1"/>
  <c r="AI546" i="48" s="1"/>
  <c r="AJ546" i="48" s="1"/>
  <c r="AK546" i="48" s="1"/>
  <c r="AL546" i="48" s="1"/>
  <c r="AM546" i="48" s="1"/>
  <c r="AN546" i="48" s="1"/>
  <c r="AO546" i="48" s="1"/>
  <c r="K545" i="48"/>
  <c r="K544" i="48"/>
  <c r="L543" i="48"/>
  <c r="M543" i="48" s="1"/>
  <c r="N543" i="48" s="1"/>
  <c r="O543" i="48" s="1"/>
  <c r="P543" i="48" s="1"/>
  <c r="Q543" i="48" s="1"/>
  <c r="R543" i="48" s="1"/>
  <c r="S543" i="48" s="1"/>
  <c r="T543" i="48" s="1"/>
  <c r="U543" i="48" s="1"/>
  <c r="V543" i="48" s="1"/>
  <c r="W543" i="48" s="1"/>
  <c r="X543" i="48" s="1"/>
  <c r="Y543" i="48" s="1"/>
  <c r="Z543" i="48" s="1"/>
  <c r="AA543" i="48" s="1"/>
  <c r="AB543" i="48" s="1"/>
  <c r="AC543" i="48" s="1"/>
  <c r="AD543" i="48" s="1"/>
  <c r="AE543" i="48" s="1"/>
  <c r="AF543" i="48" s="1"/>
  <c r="AG543" i="48" s="1"/>
  <c r="AH543" i="48" s="1"/>
  <c r="AI543" i="48" s="1"/>
  <c r="AJ543" i="48" s="1"/>
  <c r="AK543" i="48" s="1"/>
  <c r="AL543" i="48" s="1"/>
  <c r="AM543" i="48" s="1"/>
  <c r="AN543" i="48" s="1"/>
  <c r="AO543" i="48" s="1"/>
  <c r="K542" i="48"/>
  <c r="K546" i="48" s="1"/>
  <c r="H542" i="48"/>
  <c r="I542" i="48" s="1"/>
  <c r="G542" i="48"/>
  <c r="E542" i="48" s="1"/>
  <c r="D542" i="48" s="1"/>
  <c r="E272" i="57" s="1"/>
  <c r="L541" i="48"/>
  <c r="M541" i="48" s="1"/>
  <c r="N541" i="48" s="1"/>
  <c r="O541" i="48" s="1"/>
  <c r="P541" i="48" s="1"/>
  <c r="Q541" i="48" s="1"/>
  <c r="R541" i="48" s="1"/>
  <c r="S541" i="48" s="1"/>
  <c r="T541" i="48" s="1"/>
  <c r="U541" i="48" s="1"/>
  <c r="V541" i="48" s="1"/>
  <c r="W541" i="48" s="1"/>
  <c r="X541" i="48" s="1"/>
  <c r="Y541" i="48" s="1"/>
  <c r="Z541" i="48" s="1"/>
  <c r="AA541" i="48" s="1"/>
  <c r="AB541" i="48" s="1"/>
  <c r="AC541" i="48" s="1"/>
  <c r="AD541" i="48" s="1"/>
  <c r="AE541" i="48" s="1"/>
  <c r="AF541" i="48" s="1"/>
  <c r="AG541" i="48" s="1"/>
  <c r="AH541" i="48" s="1"/>
  <c r="AI541" i="48" s="1"/>
  <c r="AJ541" i="48" s="1"/>
  <c r="AK541" i="48" s="1"/>
  <c r="AL541" i="48" s="1"/>
  <c r="AM541" i="48" s="1"/>
  <c r="AN541" i="48" s="1"/>
  <c r="AO541" i="48" s="1"/>
  <c r="K540" i="48"/>
  <c r="K539" i="48"/>
  <c r="L537" i="48"/>
  <c r="L538" i="48" s="1"/>
  <c r="H537" i="48"/>
  <c r="I537" i="48" s="1"/>
  <c r="G537" i="48"/>
  <c r="E537" i="48" s="1"/>
  <c r="L536" i="48"/>
  <c r="M536" i="48" s="1"/>
  <c r="N536" i="48" s="1"/>
  <c r="O536" i="48" s="1"/>
  <c r="P536" i="48" s="1"/>
  <c r="Q536" i="48" s="1"/>
  <c r="R536" i="48" s="1"/>
  <c r="S536" i="48" s="1"/>
  <c r="T536" i="48" s="1"/>
  <c r="U536" i="48" s="1"/>
  <c r="V536" i="48" s="1"/>
  <c r="W536" i="48" s="1"/>
  <c r="X536" i="48" s="1"/>
  <c r="Y536" i="48" s="1"/>
  <c r="Z536" i="48" s="1"/>
  <c r="AA536" i="48" s="1"/>
  <c r="AB536" i="48" s="1"/>
  <c r="AC536" i="48" s="1"/>
  <c r="AD536" i="48" s="1"/>
  <c r="AE536" i="48" s="1"/>
  <c r="AF536" i="48" s="1"/>
  <c r="AG536" i="48" s="1"/>
  <c r="AH536" i="48" s="1"/>
  <c r="AI536" i="48" s="1"/>
  <c r="AJ536" i="48" s="1"/>
  <c r="AK536" i="48" s="1"/>
  <c r="AL536" i="48" s="1"/>
  <c r="AM536" i="48" s="1"/>
  <c r="AN536" i="48" s="1"/>
  <c r="AO536" i="48" s="1"/>
  <c r="K535" i="48"/>
  <c r="K534" i="48"/>
  <c r="L532" i="48"/>
  <c r="L533" i="48" s="1"/>
  <c r="K532" i="48"/>
  <c r="H532" i="48"/>
  <c r="I532" i="48" s="1"/>
  <c r="G532" i="48"/>
  <c r="L531" i="48"/>
  <c r="M531" i="48" s="1"/>
  <c r="N531" i="48" s="1"/>
  <c r="O531" i="48" s="1"/>
  <c r="P531" i="48" s="1"/>
  <c r="Q531" i="48" s="1"/>
  <c r="R531" i="48" s="1"/>
  <c r="S531" i="48" s="1"/>
  <c r="T531" i="48" s="1"/>
  <c r="U531" i="48" s="1"/>
  <c r="V531" i="48" s="1"/>
  <c r="W531" i="48" s="1"/>
  <c r="X531" i="48" s="1"/>
  <c r="Y531" i="48" s="1"/>
  <c r="Z531" i="48" s="1"/>
  <c r="AA531" i="48" s="1"/>
  <c r="AB531" i="48" s="1"/>
  <c r="AC531" i="48" s="1"/>
  <c r="AD531" i="48" s="1"/>
  <c r="AE531" i="48" s="1"/>
  <c r="AF531" i="48" s="1"/>
  <c r="AG531" i="48" s="1"/>
  <c r="AH531" i="48" s="1"/>
  <c r="AI531" i="48" s="1"/>
  <c r="AJ531" i="48" s="1"/>
  <c r="AK531" i="48" s="1"/>
  <c r="AL531" i="48" s="1"/>
  <c r="AM531" i="48" s="1"/>
  <c r="AN531" i="48" s="1"/>
  <c r="AO531" i="48" s="1"/>
  <c r="K530" i="48"/>
  <c r="K529" i="48"/>
  <c r="L528" i="48"/>
  <c r="K527" i="48"/>
  <c r="K531" i="48" s="1"/>
  <c r="H527" i="48"/>
  <c r="G527" i="48"/>
  <c r="F527" i="48"/>
  <c r="F156" i="57" s="1"/>
  <c r="R525" i="48"/>
  <c r="Q525" i="48"/>
  <c r="N525" i="48"/>
  <c r="L525" i="48"/>
  <c r="L526" i="48" s="1"/>
  <c r="M526" i="48" s="1"/>
  <c r="N526" i="48" s="1"/>
  <c r="O526" i="48" s="1"/>
  <c r="P526" i="48" s="1"/>
  <c r="Q526" i="48" s="1"/>
  <c r="K525" i="48"/>
  <c r="K526" i="48" s="1"/>
  <c r="K524" i="48"/>
  <c r="L523" i="48"/>
  <c r="M523" i="48" s="1"/>
  <c r="N523" i="48" s="1"/>
  <c r="O523" i="48" s="1"/>
  <c r="P523" i="48" s="1"/>
  <c r="Q523" i="48" s="1"/>
  <c r="R523" i="48" s="1"/>
  <c r="S523" i="48" s="1"/>
  <c r="T523" i="48" s="1"/>
  <c r="U523" i="48" s="1"/>
  <c r="V523" i="48" s="1"/>
  <c r="W523" i="48" s="1"/>
  <c r="X523" i="48" s="1"/>
  <c r="Y523" i="48" s="1"/>
  <c r="Z523" i="48" s="1"/>
  <c r="AA523" i="48" s="1"/>
  <c r="AB523" i="48" s="1"/>
  <c r="AC523" i="48" s="1"/>
  <c r="AD523" i="48" s="1"/>
  <c r="AE523" i="48" s="1"/>
  <c r="AF523" i="48" s="1"/>
  <c r="AG523" i="48" s="1"/>
  <c r="AH523" i="48" s="1"/>
  <c r="AI523" i="48" s="1"/>
  <c r="AJ523" i="48" s="1"/>
  <c r="AK523" i="48" s="1"/>
  <c r="AL523" i="48" s="1"/>
  <c r="AM523" i="48" s="1"/>
  <c r="AN523" i="48" s="1"/>
  <c r="AO523" i="48" s="1"/>
  <c r="K522" i="48"/>
  <c r="F522" i="48" s="1"/>
  <c r="F159" i="57" s="1"/>
  <c r="G522" i="48"/>
  <c r="M521" i="48"/>
  <c r="N521" i="48" s="1"/>
  <c r="O521" i="48" s="1"/>
  <c r="P521" i="48" s="1"/>
  <c r="Q521" i="48" s="1"/>
  <c r="R521" i="48" s="1"/>
  <c r="S521" i="48" s="1"/>
  <c r="T521" i="48" s="1"/>
  <c r="U521" i="48" s="1"/>
  <c r="V521" i="48" s="1"/>
  <c r="W521" i="48" s="1"/>
  <c r="X521" i="48" s="1"/>
  <c r="Y521" i="48" s="1"/>
  <c r="Z521" i="48" s="1"/>
  <c r="AA521" i="48" s="1"/>
  <c r="AB521" i="48" s="1"/>
  <c r="AC521" i="48" s="1"/>
  <c r="AD521" i="48" s="1"/>
  <c r="AE521" i="48" s="1"/>
  <c r="AF521" i="48" s="1"/>
  <c r="AG521" i="48" s="1"/>
  <c r="AH521" i="48" s="1"/>
  <c r="AI521" i="48" s="1"/>
  <c r="AJ521" i="48" s="1"/>
  <c r="AK521" i="48" s="1"/>
  <c r="AL521" i="48" s="1"/>
  <c r="AM521" i="48" s="1"/>
  <c r="AN521" i="48" s="1"/>
  <c r="AO521" i="48" s="1"/>
  <c r="L521" i="48"/>
  <c r="K520" i="48"/>
  <c r="K519" i="48"/>
  <c r="N518" i="48"/>
  <c r="O518" i="48" s="1"/>
  <c r="P518" i="48" s="1"/>
  <c r="Q518" i="48" s="1"/>
  <c r="R518" i="48" s="1"/>
  <c r="S518" i="48" s="1"/>
  <c r="T518" i="48" s="1"/>
  <c r="U518" i="48" s="1"/>
  <c r="V518" i="48" s="1"/>
  <c r="W518" i="48" s="1"/>
  <c r="X518" i="48" s="1"/>
  <c r="Y518" i="48" s="1"/>
  <c r="Z518" i="48" s="1"/>
  <c r="AA518" i="48" s="1"/>
  <c r="AB518" i="48" s="1"/>
  <c r="AC518" i="48" s="1"/>
  <c r="AD518" i="48" s="1"/>
  <c r="AE518" i="48" s="1"/>
  <c r="AF518" i="48" s="1"/>
  <c r="AG518" i="48" s="1"/>
  <c r="AH518" i="48" s="1"/>
  <c r="AI518" i="48" s="1"/>
  <c r="AJ518" i="48" s="1"/>
  <c r="AK518" i="48" s="1"/>
  <c r="AL518" i="48" s="1"/>
  <c r="AM518" i="48" s="1"/>
  <c r="AN518" i="48" s="1"/>
  <c r="AO518" i="48" s="1"/>
  <c r="L518" i="48"/>
  <c r="M518" i="48" s="1"/>
  <c r="K517" i="48"/>
  <c r="K521" i="48" s="1"/>
  <c r="H517" i="48"/>
  <c r="I517" i="48" s="1"/>
  <c r="G517" i="48"/>
  <c r="E517" i="48" s="1"/>
  <c r="D517" i="48" s="1"/>
  <c r="E148" i="57" s="1"/>
  <c r="L516" i="48"/>
  <c r="M516" i="48" s="1"/>
  <c r="N516" i="48" s="1"/>
  <c r="O516" i="48" s="1"/>
  <c r="P516" i="48" s="1"/>
  <c r="Q516" i="48" s="1"/>
  <c r="R516" i="48" s="1"/>
  <c r="S516" i="48" s="1"/>
  <c r="T516" i="48" s="1"/>
  <c r="U516" i="48" s="1"/>
  <c r="V516" i="48" s="1"/>
  <c r="W516" i="48" s="1"/>
  <c r="X516" i="48" s="1"/>
  <c r="Y516" i="48" s="1"/>
  <c r="Z516" i="48" s="1"/>
  <c r="AA516" i="48" s="1"/>
  <c r="AB516" i="48" s="1"/>
  <c r="AC516" i="48" s="1"/>
  <c r="AD516" i="48" s="1"/>
  <c r="AE516" i="48" s="1"/>
  <c r="AF516" i="48" s="1"/>
  <c r="AG516" i="48" s="1"/>
  <c r="AH516" i="48" s="1"/>
  <c r="AI516" i="48" s="1"/>
  <c r="AJ516" i="48" s="1"/>
  <c r="AK516" i="48" s="1"/>
  <c r="AL516" i="48" s="1"/>
  <c r="AM516" i="48" s="1"/>
  <c r="AN516" i="48" s="1"/>
  <c r="AO516" i="48" s="1"/>
  <c r="K515" i="48"/>
  <c r="K514" i="48"/>
  <c r="M513" i="48"/>
  <c r="N513" i="48" s="1"/>
  <c r="O513" i="48" s="1"/>
  <c r="P513" i="48" s="1"/>
  <c r="Q513" i="48" s="1"/>
  <c r="R513" i="48" s="1"/>
  <c r="S513" i="48" s="1"/>
  <c r="T513" i="48" s="1"/>
  <c r="U513" i="48" s="1"/>
  <c r="V513" i="48" s="1"/>
  <c r="W513" i="48" s="1"/>
  <c r="X513" i="48" s="1"/>
  <c r="Y513" i="48" s="1"/>
  <c r="Z513" i="48" s="1"/>
  <c r="AA513" i="48" s="1"/>
  <c r="AB513" i="48" s="1"/>
  <c r="AC513" i="48" s="1"/>
  <c r="AD513" i="48" s="1"/>
  <c r="AE513" i="48" s="1"/>
  <c r="AF513" i="48" s="1"/>
  <c r="AG513" i="48" s="1"/>
  <c r="AH513" i="48" s="1"/>
  <c r="AI513" i="48" s="1"/>
  <c r="AJ513" i="48" s="1"/>
  <c r="AK513" i="48" s="1"/>
  <c r="AL513" i="48" s="1"/>
  <c r="AM513" i="48" s="1"/>
  <c r="AN513" i="48" s="1"/>
  <c r="AO513" i="48" s="1"/>
  <c r="L513" i="48"/>
  <c r="K512" i="48"/>
  <c r="H512" i="48"/>
  <c r="G512" i="48"/>
  <c r="N511" i="48"/>
  <c r="O511" i="48" s="1"/>
  <c r="P511" i="48" s="1"/>
  <c r="Q511" i="48" s="1"/>
  <c r="R511" i="48" s="1"/>
  <c r="S511" i="48" s="1"/>
  <c r="T511" i="48" s="1"/>
  <c r="U511" i="48" s="1"/>
  <c r="V511" i="48" s="1"/>
  <c r="W511" i="48" s="1"/>
  <c r="X511" i="48" s="1"/>
  <c r="Y511" i="48" s="1"/>
  <c r="Z511" i="48" s="1"/>
  <c r="AA511" i="48" s="1"/>
  <c r="AB511" i="48" s="1"/>
  <c r="AC511" i="48" s="1"/>
  <c r="AD511" i="48" s="1"/>
  <c r="AE511" i="48" s="1"/>
  <c r="AF511" i="48" s="1"/>
  <c r="AG511" i="48" s="1"/>
  <c r="AH511" i="48" s="1"/>
  <c r="AI511" i="48" s="1"/>
  <c r="AJ511" i="48" s="1"/>
  <c r="AK511" i="48" s="1"/>
  <c r="AL511" i="48" s="1"/>
  <c r="AM511" i="48" s="1"/>
  <c r="AN511" i="48" s="1"/>
  <c r="AO511" i="48" s="1"/>
  <c r="L511" i="48"/>
  <c r="M511" i="48" s="1"/>
  <c r="K510" i="48"/>
  <c r="K511" i="48" s="1"/>
  <c r="K509" i="48"/>
  <c r="L508" i="48"/>
  <c r="M508" i="48" s="1"/>
  <c r="N508" i="48" s="1"/>
  <c r="O508" i="48" s="1"/>
  <c r="P508" i="48" s="1"/>
  <c r="Q508" i="48" s="1"/>
  <c r="R508" i="48" s="1"/>
  <c r="S508" i="48" s="1"/>
  <c r="T508" i="48" s="1"/>
  <c r="U508" i="48" s="1"/>
  <c r="V508" i="48" s="1"/>
  <c r="W508" i="48" s="1"/>
  <c r="X508" i="48" s="1"/>
  <c r="Y508" i="48" s="1"/>
  <c r="Z508" i="48" s="1"/>
  <c r="AA508" i="48" s="1"/>
  <c r="AB508" i="48" s="1"/>
  <c r="AC508" i="48" s="1"/>
  <c r="AD508" i="48" s="1"/>
  <c r="AE508" i="48" s="1"/>
  <c r="AF508" i="48" s="1"/>
  <c r="AG508" i="48" s="1"/>
  <c r="AH508" i="48" s="1"/>
  <c r="AI508" i="48" s="1"/>
  <c r="AJ508" i="48" s="1"/>
  <c r="AK508" i="48" s="1"/>
  <c r="AL508" i="48" s="1"/>
  <c r="AM508" i="48" s="1"/>
  <c r="AN508" i="48" s="1"/>
  <c r="AO508" i="48" s="1"/>
  <c r="K507" i="48"/>
  <c r="I507" i="48"/>
  <c r="H507" i="48"/>
  <c r="G507" i="48"/>
  <c r="E507" i="48" s="1"/>
  <c r="D507" i="48" s="1"/>
  <c r="E145" i="57" s="1"/>
  <c r="F507" i="48"/>
  <c r="F145" i="57" s="1"/>
  <c r="M506" i="48"/>
  <c r="L506" i="48"/>
  <c r="K505" i="48"/>
  <c r="K504" i="48"/>
  <c r="N503" i="48"/>
  <c r="O503" i="48" s="1"/>
  <c r="P503" i="48" s="1"/>
  <c r="Q503" i="48" s="1"/>
  <c r="R503" i="48" s="1"/>
  <c r="S503" i="48" s="1"/>
  <c r="T503" i="48" s="1"/>
  <c r="U503" i="48" s="1"/>
  <c r="V503" i="48" s="1"/>
  <c r="W503" i="48" s="1"/>
  <c r="X503" i="48" s="1"/>
  <c r="Y503" i="48" s="1"/>
  <c r="Z503" i="48" s="1"/>
  <c r="AA503" i="48" s="1"/>
  <c r="AB503" i="48" s="1"/>
  <c r="AC503" i="48" s="1"/>
  <c r="AD503" i="48" s="1"/>
  <c r="AE503" i="48" s="1"/>
  <c r="AF503" i="48" s="1"/>
  <c r="AG503" i="48" s="1"/>
  <c r="AH503" i="48" s="1"/>
  <c r="AI503" i="48" s="1"/>
  <c r="AJ503" i="48" s="1"/>
  <c r="AK503" i="48" s="1"/>
  <c r="AL503" i="48" s="1"/>
  <c r="AM503" i="48" s="1"/>
  <c r="AN503" i="48" s="1"/>
  <c r="AO503" i="48" s="1"/>
  <c r="L503" i="48"/>
  <c r="M503" i="48" s="1"/>
  <c r="K502" i="48"/>
  <c r="F502" i="48" s="1"/>
  <c r="F141" i="57" s="1"/>
  <c r="H502" i="48"/>
  <c r="I502" i="48" s="1"/>
  <c r="G502" i="48"/>
  <c r="E502" i="48" s="1"/>
  <c r="D502" i="48" s="1"/>
  <c r="E141" i="57" s="1"/>
  <c r="L501" i="48"/>
  <c r="K500" i="48"/>
  <c r="K499" i="48"/>
  <c r="M498" i="48"/>
  <c r="L498" i="48"/>
  <c r="K497" i="48"/>
  <c r="H497" i="48"/>
  <c r="I497" i="48" s="1"/>
  <c r="G497" i="48"/>
  <c r="F497" i="48"/>
  <c r="F137" i="57" s="1"/>
  <c r="M496" i="48"/>
  <c r="N496" i="48" s="1"/>
  <c r="O496" i="48" s="1"/>
  <c r="L496" i="48"/>
  <c r="K495" i="48"/>
  <c r="K494" i="48"/>
  <c r="L493" i="48"/>
  <c r="K492" i="48"/>
  <c r="H492" i="48"/>
  <c r="G492" i="48"/>
  <c r="F492" i="48"/>
  <c r="F133" i="57" s="1"/>
  <c r="L491" i="48"/>
  <c r="M491" i="48" s="1"/>
  <c r="N491" i="48" s="1"/>
  <c r="O491" i="48" s="1"/>
  <c r="P491" i="48" s="1"/>
  <c r="Q491" i="48" s="1"/>
  <c r="R491" i="48" s="1"/>
  <c r="S491" i="48" s="1"/>
  <c r="T491" i="48" s="1"/>
  <c r="U491" i="48" s="1"/>
  <c r="V491" i="48" s="1"/>
  <c r="W491" i="48" s="1"/>
  <c r="X491" i="48" s="1"/>
  <c r="Y491" i="48" s="1"/>
  <c r="Z491" i="48" s="1"/>
  <c r="AA491" i="48" s="1"/>
  <c r="AB491" i="48" s="1"/>
  <c r="AC491" i="48" s="1"/>
  <c r="AD491" i="48" s="1"/>
  <c r="AE491" i="48" s="1"/>
  <c r="AF491" i="48" s="1"/>
  <c r="AG491" i="48" s="1"/>
  <c r="AH491" i="48" s="1"/>
  <c r="AI491" i="48" s="1"/>
  <c r="AJ491" i="48" s="1"/>
  <c r="AK491" i="48" s="1"/>
  <c r="AL491" i="48" s="1"/>
  <c r="AM491" i="48" s="1"/>
  <c r="AN491" i="48" s="1"/>
  <c r="AO491" i="48" s="1"/>
  <c r="K490" i="48"/>
  <c r="K489" i="48"/>
  <c r="M488" i="48"/>
  <c r="N488" i="48" s="1"/>
  <c r="L488" i="48"/>
  <c r="K487" i="48"/>
  <c r="H487" i="48"/>
  <c r="I487" i="48" s="1"/>
  <c r="G487" i="48"/>
  <c r="F487" i="48"/>
  <c r="F129" i="57" s="1"/>
  <c r="L486" i="48"/>
  <c r="M486" i="48" s="1"/>
  <c r="N486" i="48" s="1"/>
  <c r="O486" i="48" s="1"/>
  <c r="P486" i="48" s="1"/>
  <c r="Q486" i="48" s="1"/>
  <c r="R486" i="48" s="1"/>
  <c r="S486" i="48" s="1"/>
  <c r="T486" i="48" s="1"/>
  <c r="U486" i="48" s="1"/>
  <c r="V486" i="48" s="1"/>
  <c r="W486" i="48" s="1"/>
  <c r="X486" i="48" s="1"/>
  <c r="Y486" i="48" s="1"/>
  <c r="Z486" i="48" s="1"/>
  <c r="AA486" i="48" s="1"/>
  <c r="AB486" i="48" s="1"/>
  <c r="AC486" i="48" s="1"/>
  <c r="AD486" i="48" s="1"/>
  <c r="AE486" i="48" s="1"/>
  <c r="AF486" i="48" s="1"/>
  <c r="AG486" i="48" s="1"/>
  <c r="AH486" i="48" s="1"/>
  <c r="AI486" i="48" s="1"/>
  <c r="AJ486" i="48" s="1"/>
  <c r="AK486" i="48" s="1"/>
  <c r="AL486" i="48" s="1"/>
  <c r="AM486" i="48" s="1"/>
  <c r="AN486" i="48" s="1"/>
  <c r="AO486" i="48" s="1"/>
  <c r="K485" i="48"/>
  <c r="K486" i="48" s="1"/>
  <c r="K484" i="48"/>
  <c r="F482" i="48" s="1"/>
  <c r="L482" i="48"/>
  <c r="L483" i="48" s="1"/>
  <c r="H482" i="48"/>
  <c r="I482" i="48" s="1"/>
  <c r="G482" i="48"/>
  <c r="E482" i="48" s="1"/>
  <c r="L481" i="48"/>
  <c r="M481" i="48" s="1"/>
  <c r="N481" i="48" s="1"/>
  <c r="O481" i="48" s="1"/>
  <c r="P481" i="48" s="1"/>
  <c r="Q481" i="48" s="1"/>
  <c r="R481" i="48" s="1"/>
  <c r="S481" i="48" s="1"/>
  <c r="T481" i="48" s="1"/>
  <c r="U481" i="48" s="1"/>
  <c r="V481" i="48" s="1"/>
  <c r="W481" i="48" s="1"/>
  <c r="X481" i="48" s="1"/>
  <c r="Y481" i="48" s="1"/>
  <c r="Z481" i="48" s="1"/>
  <c r="AA481" i="48" s="1"/>
  <c r="AB481" i="48" s="1"/>
  <c r="AC481" i="48" s="1"/>
  <c r="AD481" i="48" s="1"/>
  <c r="AE481" i="48" s="1"/>
  <c r="AF481" i="48" s="1"/>
  <c r="AG481" i="48" s="1"/>
  <c r="AH481" i="48" s="1"/>
  <c r="AI481" i="48" s="1"/>
  <c r="AJ481" i="48" s="1"/>
  <c r="AK481" i="48" s="1"/>
  <c r="AL481" i="48" s="1"/>
  <c r="AM481" i="48" s="1"/>
  <c r="AN481" i="48" s="1"/>
  <c r="AO481" i="48" s="1"/>
  <c r="K480" i="48"/>
  <c r="K479" i="48"/>
  <c r="F477" i="48" s="1"/>
  <c r="F265" i="57" s="1"/>
  <c r="L478" i="48"/>
  <c r="M478" i="48" s="1"/>
  <c r="K477" i="48"/>
  <c r="K481" i="48" s="1"/>
  <c r="I477" i="48"/>
  <c r="H477" i="48"/>
  <c r="G477" i="48"/>
  <c r="E477" i="48"/>
  <c r="L476" i="48"/>
  <c r="M476" i="48" s="1"/>
  <c r="N476" i="48" s="1"/>
  <c r="O476" i="48" s="1"/>
  <c r="P476" i="48" s="1"/>
  <c r="Q476" i="48" s="1"/>
  <c r="R476" i="48" s="1"/>
  <c r="S476" i="48" s="1"/>
  <c r="T476" i="48" s="1"/>
  <c r="U476" i="48" s="1"/>
  <c r="V476" i="48" s="1"/>
  <c r="W476" i="48" s="1"/>
  <c r="X476" i="48" s="1"/>
  <c r="Y476" i="48" s="1"/>
  <c r="Z476" i="48" s="1"/>
  <c r="AA476" i="48" s="1"/>
  <c r="AB476" i="48" s="1"/>
  <c r="AC476" i="48" s="1"/>
  <c r="AD476" i="48" s="1"/>
  <c r="AE476" i="48" s="1"/>
  <c r="AF476" i="48" s="1"/>
  <c r="AG476" i="48" s="1"/>
  <c r="AH476" i="48" s="1"/>
  <c r="AI476" i="48" s="1"/>
  <c r="AJ476" i="48" s="1"/>
  <c r="AK476" i="48" s="1"/>
  <c r="AL476" i="48" s="1"/>
  <c r="AM476" i="48" s="1"/>
  <c r="AN476" i="48" s="1"/>
  <c r="AO476" i="48" s="1"/>
  <c r="K475" i="48"/>
  <c r="K474" i="48"/>
  <c r="L473" i="48"/>
  <c r="K472" i="48"/>
  <c r="K476" i="48" s="1"/>
  <c r="H472" i="48"/>
  <c r="G472" i="48"/>
  <c r="F472" i="48"/>
  <c r="F259" i="57" s="1"/>
  <c r="L471" i="48"/>
  <c r="M471" i="48" s="1"/>
  <c r="N471" i="48" s="1"/>
  <c r="O471" i="48" s="1"/>
  <c r="P471" i="48" s="1"/>
  <c r="Q471" i="48" s="1"/>
  <c r="R471" i="48" s="1"/>
  <c r="S471" i="48" s="1"/>
  <c r="T471" i="48" s="1"/>
  <c r="U471" i="48" s="1"/>
  <c r="V471" i="48" s="1"/>
  <c r="W471" i="48" s="1"/>
  <c r="X471" i="48" s="1"/>
  <c r="Y471" i="48" s="1"/>
  <c r="Z471" i="48" s="1"/>
  <c r="AA471" i="48" s="1"/>
  <c r="AB471" i="48" s="1"/>
  <c r="AC471" i="48" s="1"/>
  <c r="AD471" i="48" s="1"/>
  <c r="AE471" i="48" s="1"/>
  <c r="AF471" i="48" s="1"/>
  <c r="AG471" i="48" s="1"/>
  <c r="AH471" i="48" s="1"/>
  <c r="AI471" i="48" s="1"/>
  <c r="AJ471" i="48" s="1"/>
  <c r="AK471" i="48" s="1"/>
  <c r="AL471" i="48" s="1"/>
  <c r="AM471" i="48" s="1"/>
  <c r="AN471" i="48" s="1"/>
  <c r="AO471" i="48" s="1"/>
  <c r="K470" i="48"/>
  <c r="K471" i="48" s="1"/>
  <c r="K469" i="48"/>
  <c r="L468" i="48"/>
  <c r="M468" i="48" s="1"/>
  <c r="N468" i="48" s="1"/>
  <c r="O468" i="48" s="1"/>
  <c r="P468" i="48" s="1"/>
  <c r="Q468" i="48" s="1"/>
  <c r="R468" i="48" s="1"/>
  <c r="S468" i="48" s="1"/>
  <c r="T468" i="48" s="1"/>
  <c r="U468" i="48" s="1"/>
  <c r="V468" i="48" s="1"/>
  <c r="W468" i="48" s="1"/>
  <c r="X468" i="48" s="1"/>
  <c r="Y468" i="48" s="1"/>
  <c r="Z468" i="48" s="1"/>
  <c r="AA468" i="48" s="1"/>
  <c r="AB468" i="48" s="1"/>
  <c r="AC468" i="48" s="1"/>
  <c r="AD468" i="48" s="1"/>
  <c r="AE468" i="48" s="1"/>
  <c r="AF468" i="48" s="1"/>
  <c r="AG468" i="48" s="1"/>
  <c r="AH468" i="48" s="1"/>
  <c r="AI468" i="48" s="1"/>
  <c r="AJ468" i="48" s="1"/>
  <c r="AK468" i="48" s="1"/>
  <c r="AL468" i="48" s="1"/>
  <c r="AM468" i="48" s="1"/>
  <c r="AN468" i="48" s="1"/>
  <c r="AO468" i="48" s="1"/>
  <c r="K467" i="48"/>
  <c r="I467" i="48"/>
  <c r="H467" i="48"/>
  <c r="G467" i="48"/>
  <c r="E467" i="48" s="1"/>
  <c r="D467" i="48" s="1"/>
  <c r="E247" i="57" s="1"/>
  <c r="F467" i="48"/>
  <c r="F247" i="57" s="1"/>
  <c r="M466" i="48"/>
  <c r="N466" i="48" s="1"/>
  <c r="O466" i="48" s="1"/>
  <c r="P466" i="48" s="1"/>
  <c r="Q466" i="48" s="1"/>
  <c r="R466" i="48" s="1"/>
  <c r="S466" i="48" s="1"/>
  <c r="T466" i="48" s="1"/>
  <c r="U466" i="48" s="1"/>
  <c r="V466" i="48" s="1"/>
  <c r="W466" i="48" s="1"/>
  <c r="X466" i="48" s="1"/>
  <c r="Y466" i="48" s="1"/>
  <c r="Z466" i="48" s="1"/>
  <c r="AA466" i="48" s="1"/>
  <c r="AB466" i="48" s="1"/>
  <c r="AC466" i="48" s="1"/>
  <c r="AD466" i="48" s="1"/>
  <c r="AE466" i="48" s="1"/>
  <c r="AF466" i="48" s="1"/>
  <c r="AG466" i="48" s="1"/>
  <c r="AH466" i="48" s="1"/>
  <c r="AI466" i="48" s="1"/>
  <c r="AJ466" i="48" s="1"/>
  <c r="AK466" i="48" s="1"/>
  <c r="AL466" i="48" s="1"/>
  <c r="AM466" i="48" s="1"/>
  <c r="AN466" i="48" s="1"/>
  <c r="AO466" i="48" s="1"/>
  <c r="L466" i="48"/>
  <c r="K465" i="48"/>
  <c r="K464" i="48"/>
  <c r="L463" i="48"/>
  <c r="K462" i="48"/>
  <c r="H462" i="48"/>
  <c r="I462" i="48" s="1"/>
  <c r="G462" i="48"/>
  <c r="L461" i="48"/>
  <c r="M461" i="48" s="1"/>
  <c r="N461" i="48" s="1"/>
  <c r="O461" i="48" s="1"/>
  <c r="P461" i="48" s="1"/>
  <c r="Q461" i="48" s="1"/>
  <c r="R461" i="48" s="1"/>
  <c r="S461" i="48" s="1"/>
  <c r="T461" i="48" s="1"/>
  <c r="U461" i="48" s="1"/>
  <c r="V461" i="48" s="1"/>
  <c r="W461" i="48" s="1"/>
  <c r="X461" i="48" s="1"/>
  <c r="Y461" i="48" s="1"/>
  <c r="Z461" i="48" s="1"/>
  <c r="AA461" i="48" s="1"/>
  <c r="AB461" i="48" s="1"/>
  <c r="AC461" i="48" s="1"/>
  <c r="AD461" i="48" s="1"/>
  <c r="AE461" i="48" s="1"/>
  <c r="AF461" i="48" s="1"/>
  <c r="AG461" i="48" s="1"/>
  <c r="AH461" i="48" s="1"/>
  <c r="AI461" i="48" s="1"/>
  <c r="AJ461" i="48" s="1"/>
  <c r="AK461" i="48" s="1"/>
  <c r="AL461" i="48" s="1"/>
  <c r="AM461" i="48" s="1"/>
  <c r="AN461" i="48" s="1"/>
  <c r="AO461" i="48" s="1"/>
  <c r="K460" i="48"/>
  <c r="K459" i="48"/>
  <c r="M458" i="48"/>
  <c r="N458" i="48" s="1"/>
  <c r="O458" i="48" s="1"/>
  <c r="P458" i="48" s="1"/>
  <c r="Q458" i="48" s="1"/>
  <c r="R458" i="48" s="1"/>
  <c r="S458" i="48" s="1"/>
  <c r="T458" i="48" s="1"/>
  <c r="U458" i="48" s="1"/>
  <c r="V458" i="48" s="1"/>
  <c r="W458" i="48" s="1"/>
  <c r="X458" i="48" s="1"/>
  <c r="Y458" i="48" s="1"/>
  <c r="Z458" i="48" s="1"/>
  <c r="AA458" i="48" s="1"/>
  <c r="AB458" i="48" s="1"/>
  <c r="AC458" i="48" s="1"/>
  <c r="AD458" i="48" s="1"/>
  <c r="AE458" i="48" s="1"/>
  <c r="AF458" i="48" s="1"/>
  <c r="AG458" i="48" s="1"/>
  <c r="AH458" i="48" s="1"/>
  <c r="AI458" i="48" s="1"/>
  <c r="AJ458" i="48" s="1"/>
  <c r="AK458" i="48" s="1"/>
  <c r="AL458" i="48" s="1"/>
  <c r="AM458" i="48" s="1"/>
  <c r="AN458" i="48" s="1"/>
  <c r="AO458" i="48" s="1"/>
  <c r="L458" i="48"/>
  <c r="K457" i="48"/>
  <c r="F457" i="48" s="1"/>
  <c r="F253" i="57" s="1"/>
  <c r="H457" i="48"/>
  <c r="G457" i="48"/>
  <c r="M456" i="48"/>
  <c r="N456" i="48" s="1"/>
  <c r="O456" i="48" s="1"/>
  <c r="P456" i="48" s="1"/>
  <c r="Q456" i="48" s="1"/>
  <c r="R456" i="48" s="1"/>
  <c r="S456" i="48" s="1"/>
  <c r="T456" i="48" s="1"/>
  <c r="U456" i="48" s="1"/>
  <c r="V456" i="48" s="1"/>
  <c r="W456" i="48" s="1"/>
  <c r="X456" i="48" s="1"/>
  <c r="Y456" i="48" s="1"/>
  <c r="Z456" i="48" s="1"/>
  <c r="AA456" i="48" s="1"/>
  <c r="AB456" i="48" s="1"/>
  <c r="AC456" i="48" s="1"/>
  <c r="AD456" i="48" s="1"/>
  <c r="AE456" i="48" s="1"/>
  <c r="AF456" i="48" s="1"/>
  <c r="AG456" i="48" s="1"/>
  <c r="AH456" i="48" s="1"/>
  <c r="AI456" i="48" s="1"/>
  <c r="AJ456" i="48" s="1"/>
  <c r="AK456" i="48" s="1"/>
  <c r="AL456" i="48" s="1"/>
  <c r="AM456" i="48" s="1"/>
  <c r="AN456" i="48" s="1"/>
  <c r="AO456" i="48" s="1"/>
  <c r="L456" i="48"/>
  <c r="K455" i="48"/>
  <c r="K454" i="48"/>
  <c r="L453" i="48"/>
  <c r="K452" i="48"/>
  <c r="H452" i="48"/>
  <c r="G452" i="48"/>
  <c r="L451" i="48"/>
  <c r="M451" i="48" s="1"/>
  <c r="N451" i="48" s="1"/>
  <c r="O451" i="48" s="1"/>
  <c r="P451" i="48" s="1"/>
  <c r="Q451" i="48" s="1"/>
  <c r="R451" i="48" s="1"/>
  <c r="S451" i="48" s="1"/>
  <c r="T451" i="48" s="1"/>
  <c r="U451" i="48" s="1"/>
  <c r="V451" i="48" s="1"/>
  <c r="W451" i="48" s="1"/>
  <c r="X451" i="48" s="1"/>
  <c r="Y451" i="48" s="1"/>
  <c r="Z451" i="48" s="1"/>
  <c r="AA451" i="48" s="1"/>
  <c r="AB451" i="48" s="1"/>
  <c r="AC451" i="48" s="1"/>
  <c r="AD451" i="48" s="1"/>
  <c r="AE451" i="48" s="1"/>
  <c r="AF451" i="48" s="1"/>
  <c r="AG451" i="48" s="1"/>
  <c r="AH451" i="48" s="1"/>
  <c r="AI451" i="48" s="1"/>
  <c r="AJ451" i="48" s="1"/>
  <c r="AK451" i="48" s="1"/>
  <c r="AL451" i="48" s="1"/>
  <c r="AM451" i="48" s="1"/>
  <c r="AN451" i="48" s="1"/>
  <c r="AO451" i="48" s="1"/>
  <c r="K450" i="48"/>
  <c r="K449" i="48"/>
  <c r="F447" i="48" s="1"/>
  <c r="F227" i="57" s="1"/>
  <c r="L448" i="48"/>
  <c r="M448" i="48" s="1"/>
  <c r="N448" i="48" s="1"/>
  <c r="O448" i="48" s="1"/>
  <c r="P448" i="48" s="1"/>
  <c r="Q448" i="48" s="1"/>
  <c r="R448" i="48" s="1"/>
  <c r="S448" i="48" s="1"/>
  <c r="T448" i="48" s="1"/>
  <c r="U448" i="48" s="1"/>
  <c r="V448" i="48" s="1"/>
  <c r="W448" i="48" s="1"/>
  <c r="X448" i="48" s="1"/>
  <c r="Y448" i="48" s="1"/>
  <c r="Z448" i="48" s="1"/>
  <c r="AA448" i="48" s="1"/>
  <c r="AB448" i="48" s="1"/>
  <c r="AC448" i="48" s="1"/>
  <c r="AD448" i="48" s="1"/>
  <c r="AE448" i="48" s="1"/>
  <c r="AF448" i="48" s="1"/>
  <c r="AG448" i="48" s="1"/>
  <c r="AH448" i="48" s="1"/>
  <c r="AI448" i="48" s="1"/>
  <c r="AJ448" i="48" s="1"/>
  <c r="AK448" i="48" s="1"/>
  <c r="AL448" i="48" s="1"/>
  <c r="AM448" i="48" s="1"/>
  <c r="AN448" i="48" s="1"/>
  <c r="AO448" i="48" s="1"/>
  <c r="K447" i="48"/>
  <c r="I447" i="48"/>
  <c r="H447" i="48"/>
  <c r="G447" i="48"/>
  <c r="E447" i="48"/>
  <c r="D447" i="48" s="1"/>
  <c r="E227" i="57" s="1"/>
  <c r="AF446" i="48"/>
  <c r="AG446" i="48" s="1"/>
  <c r="AH446" i="48" s="1"/>
  <c r="AI446" i="48" s="1"/>
  <c r="AJ446" i="48" s="1"/>
  <c r="AK446" i="48" s="1"/>
  <c r="AL446" i="48" s="1"/>
  <c r="AM446" i="48" s="1"/>
  <c r="AN446" i="48" s="1"/>
  <c r="AO446" i="48" s="1"/>
  <c r="L446" i="48"/>
  <c r="M446" i="48" s="1"/>
  <c r="N446" i="48" s="1"/>
  <c r="O446" i="48" s="1"/>
  <c r="P446" i="48" s="1"/>
  <c r="Q446" i="48" s="1"/>
  <c r="R446" i="48" s="1"/>
  <c r="S446" i="48" s="1"/>
  <c r="T446" i="48" s="1"/>
  <c r="U446" i="48" s="1"/>
  <c r="V446" i="48" s="1"/>
  <c r="W446" i="48" s="1"/>
  <c r="X446" i="48" s="1"/>
  <c r="Y446" i="48" s="1"/>
  <c r="Z446" i="48" s="1"/>
  <c r="AA446" i="48" s="1"/>
  <c r="AB446" i="48" s="1"/>
  <c r="AC446" i="48" s="1"/>
  <c r="AD446" i="48" s="1"/>
  <c r="K445" i="48"/>
  <c r="K444" i="48"/>
  <c r="M443" i="48"/>
  <c r="N443" i="48" s="1"/>
  <c r="O443" i="48" s="1"/>
  <c r="P443" i="48" s="1"/>
  <c r="Q443" i="48" s="1"/>
  <c r="R443" i="48" s="1"/>
  <c r="S443" i="48" s="1"/>
  <c r="T443" i="48" s="1"/>
  <c r="U443" i="48" s="1"/>
  <c r="V443" i="48" s="1"/>
  <c r="W443" i="48" s="1"/>
  <c r="X443" i="48" s="1"/>
  <c r="Y443" i="48" s="1"/>
  <c r="Z443" i="48" s="1"/>
  <c r="AA443" i="48" s="1"/>
  <c r="AB443" i="48" s="1"/>
  <c r="AC443" i="48" s="1"/>
  <c r="AD443" i="48" s="1"/>
  <c r="AE443" i="48" s="1"/>
  <c r="AF443" i="48" s="1"/>
  <c r="AG443" i="48" s="1"/>
  <c r="AH443" i="48" s="1"/>
  <c r="AI443" i="48" s="1"/>
  <c r="AJ443" i="48" s="1"/>
  <c r="AK443" i="48" s="1"/>
  <c r="AL443" i="48" s="1"/>
  <c r="AM443" i="48" s="1"/>
  <c r="AN443" i="48" s="1"/>
  <c r="AO443" i="48" s="1"/>
  <c r="L443" i="48"/>
  <c r="K442" i="48"/>
  <c r="F442" i="48" s="1"/>
  <c r="F219" i="57" s="1"/>
  <c r="H442" i="48"/>
  <c r="I442" i="48" s="1"/>
  <c r="G442" i="48"/>
  <c r="M441" i="48"/>
  <c r="N441" i="48" s="1"/>
  <c r="O441" i="48" s="1"/>
  <c r="P441" i="48" s="1"/>
  <c r="Q441" i="48" s="1"/>
  <c r="R441" i="48" s="1"/>
  <c r="S441" i="48" s="1"/>
  <c r="T441" i="48" s="1"/>
  <c r="U441" i="48" s="1"/>
  <c r="V441" i="48" s="1"/>
  <c r="W441" i="48" s="1"/>
  <c r="X441" i="48" s="1"/>
  <c r="Y441" i="48" s="1"/>
  <c r="Z441" i="48" s="1"/>
  <c r="AA441" i="48" s="1"/>
  <c r="AB441" i="48" s="1"/>
  <c r="AC441" i="48" s="1"/>
  <c r="AD441" i="48" s="1"/>
  <c r="AE441" i="48" s="1"/>
  <c r="AF441" i="48" s="1"/>
  <c r="AG441" i="48" s="1"/>
  <c r="AH441" i="48" s="1"/>
  <c r="AI441" i="48" s="1"/>
  <c r="AJ441" i="48" s="1"/>
  <c r="AK441" i="48" s="1"/>
  <c r="AL441" i="48" s="1"/>
  <c r="AM441" i="48" s="1"/>
  <c r="AN441" i="48" s="1"/>
  <c r="AO441" i="48" s="1"/>
  <c r="L441" i="48"/>
  <c r="K440" i="48"/>
  <c r="K439" i="48"/>
  <c r="L438" i="48"/>
  <c r="K437" i="48"/>
  <c r="H437" i="48"/>
  <c r="G437" i="48"/>
  <c r="L436" i="48"/>
  <c r="M436" i="48" s="1"/>
  <c r="N436" i="48" s="1"/>
  <c r="O436" i="48" s="1"/>
  <c r="P436" i="48" s="1"/>
  <c r="Q436" i="48" s="1"/>
  <c r="R436" i="48" s="1"/>
  <c r="S436" i="48" s="1"/>
  <c r="T436" i="48" s="1"/>
  <c r="U436" i="48" s="1"/>
  <c r="V436" i="48" s="1"/>
  <c r="W436" i="48" s="1"/>
  <c r="X436" i="48" s="1"/>
  <c r="Y436" i="48" s="1"/>
  <c r="Z436" i="48" s="1"/>
  <c r="AA436" i="48" s="1"/>
  <c r="AB436" i="48" s="1"/>
  <c r="AC436" i="48" s="1"/>
  <c r="AD436" i="48" s="1"/>
  <c r="AE436" i="48" s="1"/>
  <c r="AF436" i="48" s="1"/>
  <c r="AG436" i="48" s="1"/>
  <c r="AH436" i="48" s="1"/>
  <c r="AI436" i="48" s="1"/>
  <c r="AJ436" i="48" s="1"/>
  <c r="AK436" i="48" s="1"/>
  <c r="AL436" i="48" s="1"/>
  <c r="AM436" i="48" s="1"/>
  <c r="AN436" i="48" s="1"/>
  <c r="AO436" i="48" s="1"/>
  <c r="K435" i="48"/>
  <c r="K434" i="48"/>
  <c r="F432" i="48" s="1"/>
  <c r="F208" i="57" s="1"/>
  <c r="L433" i="48"/>
  <c r="M433" i="48" s="1"/>
  <c r="N433" i="48" s="1"/>
  <c r="O433" i="48" s="1"/>
  <c r="P433" i="48" s="1"/>
  <c r="Q433" i="48" s="1"/>
  <c r="R433" i="48" s="1"/>
  <c r="S433" i="48" s="1"/>
  <c r="T433" i="48" s="1"/>
  <c r="U433" i="48" s="1"/>
  <c r="V433" i="48" s="1"/>
  <c r="W433" i="48" s="1"/>
  <c r="X433" i="48" s="1"/>
  <c r="Y433" i="48" s="1"/>
  <c r="Z433" i="48" s="1"/>
  <c r="AA433" i="48" s="1"/>
  <c r="AB433" i="48" s="1"/>
  <c r="AC433" i="48" s="1"/>
  <c r="AD433" i="48" s="1"/>
  <c r="AE433" i="48" s="1"/>
  <c r="AF433" i="48" s="1"/>
  <c r="AG433" i="48" s="1"/>
  <c r="AH433" i="48" s="1"/>
  <c r="AI433" i="48" s="1"/>
  <c r="AJ433" i="48" s="1"/>
  <c r="AK433" i="48" s="1"/>
  <c r="AL433" i="48" s="1"/>
  <c r="AM433" i="48" s="1"/>
  <c r="AN433" i="48" s="1"/>
  <c r="AO433" i="48" s="1"/>
  <c r="K432" i="48"/>
  <c r="I432" i="48"/>
  <c r="H432" i="48"/>
  <c r="G432" i="48"/>
  <c r="E432" i="48"/>
  <c r="L431" i="48"/>
  <c r="M431" i="48" s="1"/>
  <c r="N431" i="48" s="1"/>
  <c r="O431" i="48" s="1"/>
  <c r="P431" i="48" s="1"/>
  <c r="Q431" i="48" s="1"/>
  <c r="R431" i="48" s="1"/>
  <c r="S431" i="48" s="1"/>
  <c r="T431" i="48" s="1"/>
  <c r="U431" i="48" s="1"/>
  <c r="V431" i="48" s="1"/>
  <c r="W431" i="48" s="1"/>
  <c r="X431" i="48" s="1"/>
  <c r="Y431" i="48" s="1"/>
  <c r="Z431" i="48" s="1"/>
  <c r="AA431" i="48" s="1"/>
  <c r="AB431" i="48" s="1"/>
  <c r="AC431" i="48" s="1"/>
  <c r="AD431" i="48" s="1"/>
  <c r="AE431" i="48" s="1"/>
  <c r="AF431" i="48" s="1"/>
  <c r="AG431" i="48" s="1"/>
  <c r="AH431" i="48" s="1"/>
  <c r="AI431" i="48" s="1"/>
  <c r="AJ431" i="48" s="1"/>
  <c r="AK431" i="48" s="1"/>
  <c r="AL431" i="48" s="1"/>
  <c r="AM431" i="48" s="1"/>
  <c r="AN431" i="48" s="1"/>
  <c r="AO431" i="48" s="1"/>
  <c r="K430" i="48"/>
  <c r="K429" i="48"/>
  <c r="L428" i="48"/>
  <c r="K427" i="48"/>
  <c r="F427" i="48" s="1"/>
  <c r="F200" i="57" s="1"/>
  <c r="H427" i="48"/>
  <c r="I427" i="48" s="1"/>
  <c r="G427" i="48"/>
  <c r="N426" i="48"/>
  <c r="O426" i="48" s="1"/>
  <c r="P426" i="48" s="1"/>
  <c r="Q426" i="48" s="1"/>
  <c r="R426" i="48" s="1"/>
  <c r="S426" i="48" s="1"/>
  <c r="T426" i="48" s="1"/>
  <c r="U426" i="48" s="1"/>
  <c r="V426" i="48" s="1"/>
  <c r="W426" i="48" s="1"/>
  <c r="X426" i="48" s="1"/>
  <c r="Y426" i="48" s="1"/>
  <c r="Z426" i="48" s="1"/>
  <c r="AA426" i="48" s="1"/>
  <c r="AB426" i="48" s="1"/>
  <c r="AC426" i="48" s="1"/>
  <c r="AD426" i="48" s="1"/>
  <c r="AE426" i="48" s="1"/>
  <c r="AF426" i="48" s="1"/>
  <c r="AG426" i="48" s="1"/>
  <c r="AH426" i="48" s="1"/>
  <c r="AI426" i="48" s="1"/>
  <c r="AJ426" i="48" s="1"/>
  <c r="AK426" i="48" s="1"/>
  <c r="AL426" i="48" s="1"/>
  <c r="AM426" i="48" s="1"/>
  <c r="AN426" i="48" s="1"/>
  <c r="AO426" i="48" s="1"/>
  <c r="L426" i="48"/>
  <c r="M426" i="48" s="1"/>
  <c r="K425" i="48"/>
  <c r="K424" i="48"/>
  <c r="M423" i="48"/>
  <c r="N423" i="48" s="1"/>
  <c r="O423" i="48" s="1"/>
  <c r="L423" i="48"/>
  <c r="K422" i="48"/>
  <c r="H422" i="48"/>
  <c r="I422" i="48" s="1"/>
  <c r="G422" i="48"/>
  <c r="F422" i="48"/>
  <c r="F192" i="57" s="1"/>
  <c r="M421" i="48"/>
  <c r="N421" i="48" s="1"/>
  <c r="O421" i="48" s="1"/>
  <c r="P421" i="48" s="1"/>
  <c r="Q421" i="48" s="1"/>
  <c r="R421" i="48" s="1"/>
  <c r="S421" i="48" s="1"/>
  <c r="T421" i="48" s="1"/>
  <c r="U421" i="48" s="1"/>
  <c r="V421" i="48" s="1"/>
  <c r="W421" i="48" s="1"/>
  <c r="X421" i="48" s="1"/>
  <c r="Y421" i="48" s="1"/>
  <c r="Z421" i="48" s="1"/>
  <c r="AA421" i="48" s="1"/>
  <c r="AB421" i="48" s="1"/>
  <c r="AC421" i="48" s="1"/>
  <c r="AD421" i="48" s="1"/>
  <c r="AE421" i="48" s="1"/>
  <c r="AF421" i="48" s="1"/>
  <c r="AG421" i="48" s="1"/>
  <c r="AH421" i="48" s="1"/>
  <c r="AI421" i="48" s="1"/>
  <c r="AJ421" i="48" s="1"/>
  <c r="AK421" i="48" s="1"/>
  <c r="AL421" i="48" s="1"/>
  <c r="AM421" i="48" s="1"/>
  <c r="AN421" i="48" s="1"/>
  <c r="AO421" i="48" s="1"/>
  <c r="L421" i="48"/>
  <c r="K420" i="48"/>
  <c r="K419" i="48"/>
  <c r="L418" i="48"/>
  <c r="K417" i="48"/>
  <c r="H417" i="48"/>
  <c r="G417" i="48"/>
  <c r="L416" i="48"/>
  <c r="M416" i="48" s="1"/>
  <c r="N416" i="48" s="1"/>
  <c r="O416" i="48" s="1"/>
  <c r="P416" i="48" s="1"/>
  <c r="Q416" i="48" s="1"/>
  <c r="R416" i="48" s="1"/>
  <c r="S416" i="48" s="1"/>
  <c r="T416" i="48" s="1"/>
  <c r="U416" i="48" s="1"/>
  <c r="V416" i="48" s="1"/>
  <c r="W416" i="48" s="1"/>
  <c r="X416" i="48" s="1"/>
  <c r="Y416" i="48" s="1"/>
  <c r="Z416" i="48" s="1"/>
  <c r="AA416" i="48" s="1"/>
  <c r="AB416" i="48" s="1"/>
  <c r="AC416" i="48" s="1"/>
  <c r="AD416" i="48" s="1"/>
  <c r="AE416" i="48" s="1"/>
  <c r="AF416" i="48" s="1"/>
  <c r="AG416" i="48" s="1"/>
  <c r="AH416" i="48" s="1"/>
  <c r="AI416" i="48" s="1"/>
  <c r="AJ416" i="48" s="1"/>
  <c r="AK416" i="48" s="1"/>
  <c r="AL416" i="48" s="1"/>
  <c r="AM416" i="48" s="1"/>
  <c r="AN416" i="48" s="1"/>
  <c r="AO416" i="48" s="1"/>
  <c r="K415" i="48"/>
  <c r="K414" i="48"/>
  <c r="M413" i="48"/>
  <c r="N413" i="48" s="1"/>
  <c r="O413" i="48" s="1"/>
  <c r="P413" i="48" s="1"/>
  <c r="Q413" i="48" s="1"/>
  <c r="R413" i="48" s="1"/>
  <c r="S413" i="48" s="1"/>
  <c r="T413" i="48" s="1"/>
  <c r="U413" i="48" s="1"/>
  <c r="V413" i="48" s="1"/>
  <c r="W413" i="48" s="1"/>
  <c r="X413" i="48" s="1"/>
  <c r="Y413" i="48" s="1"/>
  <c r="Z413" i="48" s="1"/>
  <c r="AA413" i="48" s="1"/>
  <c r="AB413" i="48" s="1"/>
  <c r="AC413" i="48" s="1"/>
  <c r="AD413" i="48" s="1"/>
  <c r="AE413" i="48" s="1"/>
  <c r="AF413" i="48" s="1"/>
  <c r="AG413" i="48" s="1"/>
  <c r="AH413" i="48" s="1"/>
  <c r="AI413" i="48" s="1"/>
  <c r="AJ413" i="48" s="1"/>
  <c r="AK413" i="48" s="1"/>
  <c r="AL413" i="48" s="1"/>
  <c r="AM413" i="48" s="1"/>
  <c r="AN413" i="48" s="1"/>
  <c r="AO413" i="48" s="1"/>
  <c r="L413" i="48"/>
  <c r="K412" i="48"/>
  <c r="F412" i="48" s="1"/>
  <c r="F180" i="57" s="1"/>
  <c r="H412" i="48"/>
  <c r="I412" i="48" s="1"/>
  <c r="G412" i="48"/>
  <c r="L411" i="48"/>
  <c r="M411" i="48" s="1"/>
  <c r="N411" i="48" s="1"/>
  <c r="O411" i="48" s="1"/>
  <c r="P411" i="48" s="1"/>
  <c r="Q411" i="48" s="1"/>
  <c r="R411" i="48" s="1"/>
  <c r="S411" i="48" s="1"/>
  <c r="T411" i="48" s="1"/>
  <c r="U411" i="48" s="1"/>
  <c r="V411" i="48" s="1"/>
  <c r="W411" i="48" s="1"/>
  <c r="X411" i="48" s="1"/>
  <c r="Y411" i="48" s="1"/>
  <c r="Z411" i="48" s="1"/>
  <c r="AA411" i="48" s="1"/>
  <c r="AB411" i="48" s="1"/>
  <c r="AC411" i="48" s="1"/>
  <c r="AD411" i="48" s="1"/>
  <c r="AE411" i="48" s="1"/>
  <c r="AF411" i="48" s="1"/>
  <c r="AG411" i="48" s="1"/>
  <c r="AH411" i="48" s="1"/>
  <c r="AI411" i="48" s="1"/>
  <c r="AJ411" i="48" s="1"/>
  <c r="AK411" i="48" s="1"/>
  <c r="AL411" i="48" s="1"/>
  <c r="AM411" i="48" s="1"/>
  <c r="AN411" i="48" s="1"/>
  <c r="AO411" i="48" s="1"/>
  <c r="K410" i="48"/>
  <c r="K409" i="48"/>
  <c r="L408" i="48"/>
  <c r="K407" i="48"/>
  <c r="H407" i="48"/>
  <c r="I407" i="48" s="1"/>
  <c r="G407" i="48"/>
  <c r="E407" i="48" s="1"/>
  <c r="D407" i="48" s="1"/>
  <c r="E174" i="57" s="1"/>
  <c r="L406" i="48"/>
  <c r="M406" i="48" s="1"/>
  <c r="N406" i="48" s="1"/>
  <c r="O406" i="48" s="1"/>
  <c r="P406" i="48" s="1"/>
  <c r="Q406" i="48" s="1"/>
  <c r="R406" i="48" s="1"/>
  <c r="S406" i="48" s="1"/>
  <c r="T406" i="48" s="1"/>
  <c r="U406" i="48" s="1"/>
  <c r="V406" i="48" s="1"/>
  <c r="W406" i="48" s="1"/>
  <c r="X406" i="48" s="1"/>
  <c r="Y406" i="48" s="1"/>
  <c r="Z406" i="48" s="1"/>
  <c r="AA406" i="48" s="1"/>
  <c r="AB406" i="48" s="1"/>
  <c r="AC406" i="48" s="1"/>
  <c r="AD406" i="48" s="1"/>
  <c r="AE406" i="48" s="1"/>
  <c r="AF406" i="48" s="1"/>
  <c r="AG406" i="48" s="1"/>
  <c r="AH406" i="48" s="1"/>
  <c r="AI406" i="48" s="1"/>
  <c r="AJ406" i="48" s="1"/>
  <c r="AK406" i="48" s="1"/>
  <c r="AL406" i="48" s="1"/>
  <c r="AM406" i="48" s="1"/>
  <c r="AN406" i="48" s="1"/>
  <c r="AO406" i="48" s="1"/>
  <c r="K405" i="48"/>
  <c r="K404" i="48"/>
  <c r="F402" i="48" s="1"/>
  <c r="L403" i="48"/>
  <c r="M403" i="48" s="1"/>
  <c r="N403" i="48" s="1"/>
  <c r="O403" i="48" s="1"/>
  <c r="P403" i="48" s="1"/>
  <c r="Q403" i="48" s="1"/>
  <c r="R403" i="48" s="1"/>
  <c r="S403" i="48" s="1"/>
  <c r="T403" i="48" s="1"/>
  <c r="U403" i="48" s="1"/>
  <c r="V403" i="48" s="1"/>
  <c r="W403" i="48" s="1"/>
  <c r="X403" i="48" s="1"/>
  <c r="Y403" i="48" s="1"/>
  <c r="Z403" i="48" s="1"/>
  <c r="AA403" i="48" s="1"/>
  <c r="AB403" i="48" s="1"/>
  <c r="AC403" i="48" s="1"/>
  <c r="AD403" i="48" s="1"/>
  <c r="AE403" i="48" s="1"/>
  <c r="AF403" i="48" s="1"/>
  <c r="AG403" i="48" s="1"/>
  <c r="AH403" i="48" s="1"/>
  <c r="AI403" i="48" s="1"/>
  <c r="AJ403" i="48" s="1"/>
  <c r="AK403" i="48" s="1"/>
  <c r="AL403" i="48" s="1"/>
  <c r="AM403" i="48" s="1"/>
  <c r="AN403" i="48" s="1"/>
  <c r="AO403" i="48" s="1"/>
  <c r="K402" i="48"/>
  <c r="I402" i="48"/>
  <c r="H402" i="48"/>
  <c r="G402" i="48"/>
  <c r="E402" i="48" s="1"/>
  <c r="D402" i="48" s="1"/>
  <c r="L401" i="48"/>
  <c r="M401" i="48" s="1"/>
  <c r="N401" i="48" s="1"/>
  <c r="O401" i="48" s="1"/>
  <c r="P401" i="48" s="1"/>
  <c r="Q401" i="48" s="1"/>
  <c r="R401" i="48" s="1"/>
  <c r="S401" i="48" s="1"/>
  <c r="T401" i="48" s="1"/>
  <c r="U401" i="48" s="1"/>
  <c r="V401" i="48" s="1"/>
  <c r="W401" i="48" s="1"/>
  <c r="X401" i="48" s="1"/>
  <c r="Y401" i="48" s="1"/>
  <c r="Z401" i="48" s="1"/>
  <c r="AA401" i="48" s="1"/>
  <c r="AB401" i="48" s="1"/>
  <c r="AC401" i="48" s="1"/>
  <c r="AD401" i="48" s="1"/>
  <c r="AE401" i="48" s="1"/>
  <c r="AF401" i="48" s="1"/>
  <c r="AG401" i="48" s="1"/>
  <c r="AH401" i="48" s="1"/>
  <c r="AI401" i="48" s="1"/>
  <c r="AJ401" i="48" s="1"/>
  <c r="AK401" i="48" s="1"/>
  <c r="AL401" i="48" s="1"/>
  <c r="AM401" i="48" s="1"/>
  <c r="AN401" i="48" s="1"/>
  <c r="AO401" i="48" s="1"/>
  <c r="K400" i="48"/>
  <c r="K399" i="48"/>
  <c r="L398" i="48"/>
  <c r="K397" i="48"/>
  <c r="K401" i="48" s="1"/>
  <c r="H397" i="48"/>
  <c r="G397" i="48"/>
  <c r="L396" i="48"/>
  <c r="M396" i="48" s="1"/>
  <c r="N396" i="48" s="1"/>
  <c r="O396" i="48" s="1"/>
  <c r="P396" i="48" s="1"/>
  <c r="Q396" i="48" s="1"/>
  <c r="R396" i="48" s="1"/>
  <c r="S396" i="48" s="1"/>
  <c r="T396" i="48" s="1"/>
  <c r="U396" i="48" s="1"/>
  <c r="V396" i="48" s="1"/>
  <c r="W396" i="48" s="1"/>
  <c r="X396" i="48" s="1"/>
  <c r="Y396" i="48" s="1"/>
  <c r="Z396" i="48" s="1"/>
  <c r="AA396" i="48" s="1"/>
  <c r="AB396" i="48" s="1"/>
  <c r="AC396" i="48" s="1"/>
  <c r="AD396" i="48" s="1"/>
  <c r="AE396" i="48" s="1"/>
  <c r="AF396" i="48" s="1"/>
  <c r="AG396" i="48" s="1"/>
  <c r="AH396" i="48" s="1"/>
  <c r="AI396" i="48" s="1"/>
  <c r="AJ396" i="48" s="1"/>
  <c r="AK396" i="48" s="1"/>
  <c r="AL396" i="48" s="1"/>
  <c r="AM396" i="48" s="1"/>
  <c r="AN396" i="48" s="1"/>
  <c r="AO396" i="48" s="1"/>
  <c r="K395" i="48"/>
  <c r="K396" i="48" s="1"/>
  <c r="K394" i="48"/>
  <c r="L393" i="48"/>
  <c r="M393" i="48" s="1"/>
  <c r="N393" i="48" s="1"/>
  <c r="O393" i="48" s="1"/>
  <c r="P393" i="48" s="1"/>
  <c r="Q393" i="48" s="1"/>
  <c r="R393" i="48" s="1"/>
  <c r="S393" i="48" s="1"/>
  <c r="T393" i="48" s="1"/>
  <c r="U393" i="48" s="1"/>
  <c r="V393" i="48" s="1"/>
  <c r="W393" i="48" s="1"/>
  <c r="X393" i="48" s="1"/>
  <c r="Y393" i="48" s="1"/>
  <c r="Z393" i="48" s="1"/>
  <c r="AA393" i="48" s="1"/>
  <c r="AB393" i="48" s="1"/>
  <c r="AC393" i="48" s="1"/>
  <c r="AD393" i="48" s="1"/>
  <c r="AE393" i="48" s="1"/>
  <c r="AF393" i="48" s="1"/>
  <c r="AG393" i="48" s="1"/>
  <c r="AH393" i="48" s="1"/>
  <c r="AI393" i="48" s="1"/>
  <c r="AJ393" i="48" s="1"/>
  <c r="AK393" i="48" s="1"/>
  <c r="AL393" i="48" s="1"/>
  <c r="AM393" i="48" s="1"/>
  <c r="AN393" i="48" s="1"/>
  <c r="AO393" i="48" s="1"/>
  <c r="K392" i="48"/>
  <c r="H392" i="48"/>
  <c r="I392" i="48" s="1"/>
  <c r="G392" i="48"/>
  <c r="F392" i="48"/>
  <c r="L391" i="48"/>
  <c r="M391" i="48" s="1"/>
  <c r="N391" i="48" s="1"/>
  <c r="O391" i="48" s="1"/>
  <c r="P391" i="48" s="1"/>
  <c r="Q391" i="48" s="1"/>
  <c r="R391" i="48" s="1"/>
  <c r="S391" i="48" s="1"/>
  <c r="T391" i="48" s="1"/>
  <c r="U391" i="48" s="1"/>
  <c r="V391" i="48" s="1"/>
  <c r="W391" i="48" s="1"/>
  <c r="X391" i="48" s="1"/>
  <c r="Y391" i="48" s="1"/>
  <c r="Z391" i="48" s="1"/>
  <c r="AA391" i="48" s="1"/>
  <c r="AB391" i="48" s="1"/>
  <c r="AC391" i="48" s="1"/>
  <c r="AD391" i="48" s="1"/>
  <c r="AE391" i="48" s="1"/>
  <c r="AF391" i="48" s="1"/>
  <c r="AG391" i="48" s="1"/>
  <c r="AH391" i="48" s="1"/>
  <c r="AI391" i="48" s="1"/>
  <c r="AJ391" i="48" s="1"/>
  <c r="AK391" i="48" s="1"/>
  <c r="AL391" i="48" s="1"/>
  <c r="AM391" i="48" s="1"/>
  <c r="AN391" i="48" s="1"/>
  <c r="AO391" i="48" s="1"/>
  <c r="K390" i="48"/>
  <c r="K389" i="48"/>
  <c r="L388" i="48"/>
  <c r="M388" i="48" s="1"/>
  <c r="N388" i="48" s="1"/>
  <c r="O388" i="48" s="1"/>
  <c r="P388" i="48" s="1"/>
  <c r="Q388" i="48" s="1"/>
  <c r="R388" i="48" s="1"/>
  <c r="S388" i="48" s="1"/>
  <c r="T388" i="48" s="1"/>
  <c r="U388" i="48" s="1"/>
  <c r="V388" i="48" s="1"/>
  <c r="W388" i="48" s="1"/>
  <c r="X388" i="48" s="1"/>
  <c r="Y388" i="48" s="1"/>
  <c r="Z388" i="48" s="1"/>
  <c r="AA388" i="48" s="1"/>
  <c r="AB388" i="48" s="1"/>
  <c r="AC388" i="48" s="1"/>
  <c r="AD388" i="48" s="1"/>
  <c r="AE388" i="48" s="1"/>
  <c r="AF388" i="48" s="1"/>
  <c r="AG388" i="48" s="1"/>
  <c r="AH388" i="48" s="1"/>
  <c r="AI388" i="48" s="1"/>
  <c r="AJ388" i="48" s="1"/>
  <c r="AK388" i="48" s="1"/>
  <c r="AL388" i="48" s="1"/>
  <c r="AM388" i="48" s="1"/>
  <c r="AN388" i="48" s="1"/>
  <c r="AO388" i="48" s="1"/>
  <c r="L387" i="48"/>
  <c r="K387" i="48" s="1"/>
  <c r="H387" i="48"/>
  <c r="I387" i="48" s="1"/>
  <c r="G387" i="48"/>
  <c r="N386" i="48"/>
  <c r="O386" i="48" s="1"/>
  <c r="P386" i="48" s="1"/>
  <c r="Q386" i="48" s="1"/>
  <c r="R386" i="48" s="1"/>
  <c r="S386" i="48" s="1"/>
  <c r="T386" i="48" s="1"/>
  <c r="U386" i="48" s="1"/>
  <c r="V386" i="48" s="1"/>
  <c r="W386" i="48" s="1"/>
  <c r="X386" i="48" s="1"/>
  <c r="Y386" i="48" s="1"/>
  <c r="Z386" i="48" s="1"/>
  <c r="AA386" i="48" s="1"/>
  <c r="AB386" i="48" s="1"/>
  <c r="AC386" i="48" s="1"/>
  <c r="AD386" i="48" s="1"/>
  <c r="AE386" i="48" s="1"/>
  <c r="AF386" i="48" s="1"/>
  <c r="AG386" i="48" s="1"/>
  <c r="AH386" i="48" s="1"/>
  <c r="AI386" i="48" s="1"/>
  <c r="AJ386" i="48" s="1"/>
  <c r="AK386" i="48" s="1"/>
  <c r="AL386" i="48" s="1"/>
  <c r="AM386" i="48" s="1"/>
  <c r="AN386" i="48" s="1"/>
  <c r="AO386" i="48" s="1"/>
  <c r="L386" i="48"/>
  <c r="M386" i="48" s="1"/>
  <c r="K385" i="48"/>
  <c r="K384" i="48"/>
  <c r="L383" i="48"/>
  <c r="M383" i="48" s="1"/>
  <c r="N383" i="48" s="1"/>
  <c r="K382" i="48"/>
  <c r="H382" i="48"/>
  <c r="I382" i="48" s="1"/>
  <c r="G382" i="48"/>
  <c r="E382" i="48" s="1"/>
  <c r="D382" i="48" s="1"/>
  <c r="E112" i="57" s="1"/>
  <c r="L381" i="48"/>
  <c r="M381" i="48" s="1"/>
  <c r="N381" i="48" s="1"/>
  <c r="O381" i="48" s="1"/>
  <c r="P381" i="48" s="1"/>
  <c r="Q381" i="48" s="1"/>
  <c r="R381" i="48" s="1"/>
  <c r="S381" i="48" s="1"/>
  <c r="T381" i="48" s="1"/>
  <c r="U381" i="48" s="1"/>
  <c r="V381" i="48" s="1"/>
  <c r="W381" i="48" s="1"/>
  <c r="X381" i="48" s="1"/>
  <c r="Y381" i="48" s="1"/>
  <c r="Z381" i="48" s="1"/>
  <c r="AA381" i="48" s="1"/>
  <c r="AB381" i="48" s="1"/>
  <c r="AC381" i="48" s="1"/>
  <c r="AD381" i="48" s="1"/>
  <c r="AE381" i="48" s="1"/>
  <c r="AF381" i="48" s="1"/>
  <c r="AG381" i="48" s="1"/>
  <c r="AH381" i="48" s="1"/>
  <c r="AI381" i="48" s="1"/>
  <c r="AJ381" i="48" s="1"/>
  <c r="AK381" i="48" s="1"/>
  <c r="AL381" i="48" s="1"/>
  <c r="AM381" i="48" s="1"/>
  <c r="AN381" i="48" s="1"/>
  <c r="AO381" i="48" s="1"/>
  <c r="K380" i="48"/>
  <c r="K379" i="48"/>
  <c r="F377" i="48" s="1"/>
  <c r="F109" i="57" s="1"/>
  <c r="L378" i="48"/>
  <c r="M378" i="48" s="1"/>
  <c r="N378" i="48" s="1"/>
  <c r="O378" i="48" s="1"/>
  <c r="P378" i="48" s="1"/>
  <c r="Q378" i="48" s="1"/>
  <c r="R378" i="48" s="1"/>
  <c r="S378" i="48" s="1"/>
  <c r="T378" i="48" s="1"/>
  <c r="U378" i="48" s="1"/>
  <c r="V378" i="48" s="1"/>
  <c r="W378" i="48" s="1"/>
  <c r="X378" i="48" s="1"/>
  <c r="Y378" i="48" s="1"/>
  <c r="Z378" i="48" s="1"/>
  <c r="AA378" i="48" s="1"/>
  <c r="AB378" i="48" s="1"/>
  <c r="AC378" i="48" s="1"/>
  <c r="AD378" i="48" s="1"/>
  <c r="AE378" i="48" s="1"/>
  <c r="AF378" i="48" s="1"/>
  <c r="AG378" i="48" s="1"/>
  <c r="AH378" i="48" s="1"/>
  <c r="AI378" i="48" s="1"/>
  <c r="AJ378" i="48" s="1"/>
  <c r="AK378" i="48" s="1"/>
  <c r="AL378" i="48" s="1"/>
  <c r="AM378" i="48" s="1"/>
  <c r="AN378" i="48" s="1"/>
  <c r="AO378" i="48" s="1"/>
  <c r="K377" i="48"/>
  <c r="K381" i="48" s="1"/>
  <c r="I377" i="48"/>
  <c r="H377" i="48"/>
  <c r="G377" i="48"/>
  <c r="E377" i="48" s="1"/>
  <c r="D377" i="48" s="1"/>
  <c r="E109" i="57" s="1"/>
  <c r="L376" i="48"/>
  <c r="M376" i="48" s="1"/>
  <c r="N376" i="48" s="1"/>
  <c r="O376" i="48" s="1"/>
  <c r="P376" i="48" s="1"/>
  <c r="Q376" i="48" s="1"/>
  <c r="R376" i="48" s="1"/>
  <c r="S376" i="48" s="1"/>
  <c r="T376" i="48" s="1"/>
  <c r="U376" i="48" s="1"/>
  <c r="V376" i="48" s="1"/>
  <c r="W376" i="48" s="1"/>
  <c r="X376" i="48" s="1"/>
  <c r="Y376" i="48" s="1"/>
  <c r="Z376" i="48" s="1"/>
  <c r="AA376" i="48" s="1"/>
  <c r="AB376" i="48" s="1"/>
  <c r="AC376" i="48" s="1"/>
  <c r="AD376" i="48" s="1"/>
  <c r="AE376" i="48" s="1"/>
  <c r="AF376" i="48" s="1"/>
  <c r="AG376" i="48" s="1"/>
  <c r="AH376" i="48" s="1"/>
  <c r="AI376" i="48" s="1"/>
  <c r="AJ376" i="48" s="1"/>
  <c r="AK376" i="48" s="1"/>
  <c r="AL376" i="48" s="1"/>
  <c r="AM376" i="48" s="1"/>
  <c r="AN376" i="48" s="1"/>
  <c r="AO376" i="48" s="1"/>
  <c r="K375" i="48"/>
  <c r="K374" i="48"/>
  <c r="L372" i="48"/>
  <c r="L373" i="48" s="1"/>
  <c r="K372" i="48"/>
  <c r="H372" i="48"/>
  <c r="I372" i="48" s="1"/>
  <c r="G372" i="48"/>
  <c r="L371" i="48"/>
  <c r="M371" i="48" s="1"/>
  <c r="N371" i="48" s="1"/>
  <c r="O371" i="48" s="1"/>
  <c r="P371" i="48" s="1"/>
  <c r="Q371" i="48" s="1"/>
  <c r="R371" i="48" s="1"/>
  <c r="S371" i="48" s="1"/>
  <c r="T371" i="48" s="1"/>
  <c r="U371" i="48" s="1"/>
  <c r="V371" i="48" s="1"/>
  <c r="W371" i="48" s="1"/>
  <c r="X371" i="48" s="1"/>
  <c r="Y371" i="48" s="1"/>
  <c r="Z371" i="48" s="1"/>
  <c r="AA371" i="48" s="1"/>
  <c r="AB371" i="48" s="1"/>
  <c r="AC371" i="48" s="1"/>
  <c r="AD371" i="48" s="1"/>
  <c r="AE371" i="48" s="1"/>
  <c r="AF371" i="48" s="1"/>
  <c r="AG371" i="48" s="1"/>
  <c r="AH371" i="48" s="1"/>
  <c r="AI371" i="48" s="1"/>
  <c r="AJ371" i="48" s="1"/>
  <c r="AK371" i="48" s="1"/>
  <c r="AL371" i="48" s="1"/>
  <c r="AM371" i="48" s="1"/>
  <c r="AN371" i="48" s="1"/>
  <c r="AO371" i="48" s="1"/>
  <c r="K370" i="48"/>
  <c r="K369" i="48"/>
  <c r="L368" i="48"/>
  <c r="M368" i="48" s="1"/>
  <c r="N368" i="48" s="1"/>
  <c r="O368" i="48" s="1"/>
  <c r="P368" i="48" s="1"/>
  <c r="Q368" i="48" s="1"/>
  <c r="R368" i="48" s="1"/>
  <c r="S368" i="48" s="1"/>
  <c r="T368" i="48" s="1"/>
  <c r="U368" i="48" s="1"/>
  <c r="V368" i="48" s="1"/>
  <c r="W368" i="48" s="1"/>
  <c r="X368" i="48" s="1"/>
  <c r="Y368" i="48" s="1"/>
  <c r="Z368" i="48" s="1"/>
  <c r="AA368" i="48" s="1"/>
  <c r="AB368" i="48" s="1"/>
  <c r="AC368" i="48" s="1"/>
  <c r="AD368" i="48" s="1"/>
  <c r="AE368" i="48" s="1"/>
  <c r="AF368" i="48" s="1"/>
  <c r="AG368" i="48" s="1"/>
  <c r="AH368" i="48" s="1"/>
  <c r="AI368" i="48" s="1"/>
  <c r="AJ368" i="48" s="1"/>
  <c r="AK368" i="48" s="1"/>
  <c r="AL368" i="48" s="1"/>
  <c r="AM368" i="48" s="1"/>
  <c r="AN368" i="48" s="1"/>
  <c r="AO368" i="48" s="1"/>
  <c r="K367" i="48"/>
  <c r="H367" i="48"/>
  <c r="I367" i="48" s="1"/>
  <c r="G367" i="48"/>
  <c r="M366" i="48"/>
  <c r="N366" i="48" s="1"/>
  <c r="O366" i="48" s="1"/>
  <c r="P366" i="48" s="1"/>
  <c r="Q366" i="48" s="1"/>
  <c r="R366" i="48" s="1"/>
  <c r="S366" i="48" s="1"/>
  <c r="T366" i="48" s="1"/>
  <c r="U366" i="48" s="1"/>
  <c r="V366" i="48" s="1"/>
  <c r="W366" i="48" s="1"/>
  <c r="X366" i="48" s="1"/>
  <c r="Y366" i="48" s="1"/>
  <c r="Z366" i="48" s="1"/>
  <c r="AA366" i="48" s="1"/>
  <c r="AB366" i="48" s="1"/>
  <c r="AC366" i="48" s="1"/>
  <c r="AD366" i="48" s="1"/>
  <c r="AE366" i="48" s="1"/>
  <c r="AF366" i="48" s="1"/>
  <c r="AG366" i="48" s="1"/>
  <c r="AH366" i="48" s="1"/>
  <c r="AI366" i="48" s="1"/>
  <c r="AJ366" i="48" s="1"/>
  <c r="AK366" i="48" s="1"/>
  <c r="AL366" i="48" s="1"/>
  <c r="AM366" i="48" s="1"/>
  <c r="AN366" i="48" s="1"/>
  <c r="AO366" i="48" s="1"/>
  <c r="L366" i="48"/>
  <c r="K365" i="48"/>
  <c r="K364" i="48"/>
  <c r="L363" i="48"/>
  <c r="M363" i="48" s="1"/>
  <c r="N363" i="48" s="1"/>
  <c r="O363" i="48" s="1"/>
  <c r="P363" i="48" s="1"/>
  <c r="Q363" i="48" s="1"/>
  <c r="R363" i="48" s="1"/>
  <c r="S363" i="48" s="1"/>
  <c r="T363" i="48" s="1"/>
  <c r="U363" i="48" s="1"/>
  <c r="V363" i="48" s="1"/>
  <c r="W363" i="48" s="1"/>
  <c r="X363" i="48" s="1"/>
  <c r="Y363" i="48" s="1"/>
  <c r="Z363" i="48" s="1"/>
  <c r="AA363" i="48" s="1"/>
  <c r="AB363" i="48" s="1"/>
  <c r="AC363" i="48" s="1"/>
  <c r="AD363" i="48" s="1"/>
  <c r="AE363" i="48" s="1"/>
  <c r="AF363" i="48" s="1"/>
  <c r="AG363" i="48" s="1"/>
  <c r="AH363" i="48" s="1"/>
  <c r="AI363" i="48" s="1"/>
  <c r="AJ363" i="48" s="1"/>
  <c r="AK363" i="48" s="1"/>
  <c r="AL363" i="48" s="1"/>
  <c r="AM363" i="48" s="1"/>
  <c r="AN363" i="48" s="1"/>
  <c r="AO363" i="48" s="1"/>
  <c r="K362" i="48"/>
  <c r="F362" i="48" s="1"/>
  <c r="F103" i="57" s="1"/>
  <c r="H362" i="48"/>
  <c r="I362" i="48" s="1"/>
  <c r="G362" i="48"/>
  <c r="E362" i="48" s="1"/>
  <c r="L361" i="48"/>
  <c r="M361" i="48" s="1"/>
  <c r="O360" i="48"/>
  <c r="N360" i="48"/>
  <c r="K359" i="48"/>
  <c r="L358" i="48"/>
  <c r="M358" i="48" s="1"/>
  <c r="N358" i="48" s="1"/>
  <c r="O358" i="48" s="1"/>
  <c r="P358" i="48" s="1"/>
  <c r="Q358" i="48" s="1"/>
  <c r="R358" i="48" s="1"/>
  <c r="S358" i="48" s="1"/>
  <c r="T358" i="48" s="1"/>
  <c r="U358" i="48" s="1"/>
  <c r="V358" i="48" s="1"/>
  <c r="W358" i="48" s="1"/>
  <c r="X358" i="48" s="1"/>
  <c r="Y358" i="48" s="1"/>
  <c r="Z358" i="48" s="1"/>
  <c r="AA358" i="48" s="1"/>
  <c r="AB358" i="48" s="1"/>
  <c r="AC358" i="48" s="1"/>
  <c r="AD358" i="48" s="1"/>
  <c r="AE358" i="48" s="1"/>
  <c r="AF358" i="48" s="1"/>
  <c r="AG358" i="48" s="1"/>
  <c r="AH358" i="48" s="1"/>
  <c r="AI358" i="48" s="1"/>
  <c r="AJ358" i="48" s="1"/>
  <c r="AK358" i="48" s="1"/>
  <c r="AL358" i="48" s="1"/>
  <c r="AM358" i="48" s="1"/>
  <c r="AN358" i="48" s="1"/>
  <c r="AO358" i="48" s="1"/>
  <c r="K357" i="48"/>
  <c r="F357" i="48" s="1"/>
  <c r="F42" i="57" s="1"/>
  <c r="G357" i="48"/>
  <c r="M356" i="48"/>
  <c r="N356" i="48" s="1"/>
  <c r="O356" i="48" s="1"/>
  <c r="P356" i="48" s="1"/>
  <c r="Q356" i="48" s="1"/>
  <c r="R356" i="48" s="1"/>
  <c r="S356" i="48" s="1"/>
  <c r="T356" i="48" s="1"/>
  <c r="U356" i="48" s="1"/>
  <c r="V356" i="48" s="1"/>
  <c r="W356" i="48" s="1"/>
  <c r="X356" i="48" s="1"/>
  <c r="Y356" i="48" s="1"/>
  <c r="Z356" i="48" s="1"/>
  <c r="AA356" i="48" s="1"/>
  <c r="AB356" i="48" s="1"/>
  <c r="AC356" i="48" s="1"/>
  <c r="AD356" i="48" s="1"/>
  <c r="AE356" i="48" s="1"/>
  <c r="AF356" i="48" s="1"/>
  <c r="AG356" i="48" s="1"/>
  <c r="AH356" i="48" s="1"/>
  <c r="AI356" i="48" s="1"/>
  <c r="AJ356" i="48" s="1"/>
  <c r="AK356" i="48" s="1"/>
  <c r="AL356" i="48" s="1"/>
  <c r="AM356" i="48" s="1"/>
  <c r="AN356" i="48" s="1"/>
  <c r="AO356" i="48" s="1"/>
  <c r="L356" i="48"/>
  <c r="K356" i="48"/>
  <c r="N355" i="48"/>
  <c r="K355" i="48"/>
  <c r="K354" i="48"/>
  <c r="L353" i="48"/>
  <c r="K352" i="48"/>
  <c r="H352" i="48"/>
  <c r="I352" i="48" s="1"/>
  <c r="G352" i="48"/>
  <c r="F352" i="48"/>
  <c r="F84" i="57" s="1"/>
  <c r="L351" i="48"/>
  <c r="M351" i="48" s="1"/>
  <c r="N351" i="48" s="1"/>
  <c r="O351" i="48" s="1"/>
  <c r="P351" i="48" s="1"/>
  <c r="Q351" i="48" s="1"/>
  <c r="R351" i="48" s="1"/>
  <c r="S351" i="48" s="1"/>
  <c r="T351" i="48" s="1"/>
  <c r="U351" i="48" s="1"/>
  <c r="V351" i="48" s="1"/>
  <c r="W351" i="48" s="1"/>
  <c r="X351" i="48" s="1"/>
  <c r="Y351" i="48" s="1"/>
  <c r="Z351" i="48" s="1"/>
  <c r="AA351" i="48" s="1"/>
  <c r="AB351" i="48" s="1"/>
  <c r="AC351" i="48" s="1"/>
  <c r="AD351" i="48" s="1"/>
  <c r="AE351" i="48" s="1"/>
  <c r="AF351" i="48" s="1"/>
  <c r="AG351" i="48" s="1"/>
  <c r="AH351" i="48" s="1"/>
  <c r="AI351" i="48" s="1"/>
  <c r="AJ351" i="48" s="1"/>
  <c r="AK351" i="48" s="1"/>
  <c r="AL351" i="48" s="1"/>
  <c r="AM351" i="48" s="1"/>
  <c r="AN351" i="48" s="1"/>
  <c r="AO351" i="48" s="1"/>
  <c r="K350" i="48"/>
  <c r="K349" i="48"/>
  <c r="L348" i="48"/>
  <c r="M348" i="48" s="1"/>
  <c r="N348" i="48" s="1"/>
  <c r="O348" i="48" s="1"/>
  <c r="P348" i="48" s="1"/>
  <c r="Q348" i="48" s="1"/>
  <c r="R348" i="48" s="1"/>
  <c r="S348" i="48" s="1"/>
  <c r="T348" i="48" s="1"/>
  <c r="U348" i="48" s="1"/>
  <c r="V348" i="48" s="1"/>
  <c r="W348" i="48" s="1"/>
  <c r="X348" i="48" s="1"/>
  <c r="Y348" i="48" s="1"/>
  <c r="Z348" i="48" s="1"/>
  <c r="AA348" i="48" s="1"/>
  <c r="AB348" i="48" s="1"/>
  <c r="AC348" i="48" s="1"/>
  <c r="AD348" i="48" s="1"/>
  <c r="AE348" i="48" s="1"/>
  <c r="AF348" i="48" s="1"/>
  <c r="AG348" i="48" s="1"/>
  <c r="AH348" i="48" s="1"/>
  <c r="AI348" i="48" s="1"/>
  <c r="AJ348" i="48" s="1"/>
  <c r="AK348" i="48" s="1"/>
  <c r="AL348" i="48" s="1"/>
  <c r="AM348" i="48" s="1"/>
  <c r="AN348" i="48" s="1"/>
  <c r="AO348" i="48" s="1"/>
  <c r="K347" i="48"/>
  <c r="H347" i="48"/>
  <c r="I347" i="48" s="1"/>
  <c r="G347" i="48"/>
  <c r="E347" i="48" s="1"/>
  <c r="L346" i="48"/>
  <c r="M346" i="48" s="1"/>
  <c r="N346" i="48" s="1"/>
  <c r="O346" i="48" s="1"/>
  <c r="P346" i="48" s="1"/>
  <c r="Q346" i="48" s="1"/>
  <c r="R346" i="48" s="1"/>
  <c r="S346" i="48" s="1"/>
  <c r="T346" i="48" s="1"/>
  <c r="U346" i="48" s="1"/>
  <c r="V346" i="48" s="1"/>
  <c r="W346" i="48" s="1"/>
  <c r="X346" i="48" s="1"/>
  <c r="Y346" i="48" s="1"/>
  <c r="Z346" i="48" s="1"/>
  <c r="AA346" i="48" s="1"/>
  <c r="AB346" i="48" s="1"/>
  <c r="AC346" i="48" s="1"/>
  <c r="AD346" i="48" s="1"/>
  <c r="AE346" i="48" s="1"/>
  <c r="AF346" i="48" s="1"/>
  <c r="AG346" i="48" s="1"/>
  <c r="AH346" i="48" s="1"/>
  <c r="AI346" i="48" s="1"/>
  <c r="AJ346" i="48" s="1"/>
  <c r="AK346" i="48" s="1"/>
  <c r="AL346" i="48" s="1"/>
  <c r="AM346" i="48" s="1"/>
  <c r="AN346" i="48" s="1"/>
  <c r="AO346" i="48" s="1"/>
  <c r="L345" i="48"/>
  <c r="K345" i="48" s="1"/>
  <c r="K344" i="48"/>
  <c r="L343" i="48"/>
  <c r="K342" i="48"/>
  <c r="H342" i="48"/>
  <c r="I342" i="48" s="1"/>
  <c r="G342" i="48"/>
  <c r="E342" i="48" s="1"/>
  <c r="L341" i="48"/>
  <c r="M341" i="48" s="1"/>
  <c r="N341" i="48" s="1"/>
  <c r="O341" i="48" s="1"/>
  <c r="P341" i="48" s="1"/>
  <c r="Q341" i="48" s="1"/>
  <c r="R341" i="48" s="1"/>
  <c r="S341" i="48" s="1"/>
  <c r="T341" i="48" s="1"/>
  <c r="U341" i="48" s="1"/>
  <c r="V341" i="48" s="1"/>
  <c r="W341" i="48" s="1"/>
  <c r="X341" i="48" s="1"/>
  <c r="Y341" i="48" s="1"/>
  <c r="Z341" i="48" s="1"/>
  <c r="AA341" i="48" s="1"/>
  <c r="AB341" i="48" s="1"/>
  <c r="AC341" i="48" s="1"/>
  <c r="AD341" i="48" s="1"/>
  <c r="AE341" i="48" s="1"/>
  <c r="AF341" i="48" s="1"/>
  <c r="AG341" i="48" s="1"/>
  <c r="AH341" i="48" s="1"/>
  <c r="AI341" i="48" s="1"/>
  <c r="AJ341" i="48" s="1"/>
  <c r="AK341" i="48" s="1"/>
  <c r="AL341" i="48" s="1"/>
  <c r="AM341" i="48" s="1"/>
  <c r="AN341" i="48" s="1"/>
  <c r="AO341" i="48" s="1"/>
  <c r="L340" i="48"/>
  <c r="K340" i="48" s="1"/>
  <c r="K339" i="48"/>
  <c r="L338" i="48"/>
  <c r="K337" i="48"/>
  <c r="H337" i="48"/>
  <c r="I337" i="48" s="1"/>
  <c r="G337" i="48"/>
  <c r="E337" i="48" s="1"/>
  <c r="D337" i="48" s="1"/>
  <c r="E71" i="57" s="1"/>
  <c r="L336" i="48"/>
  <c r="M336" i="48" s="1"/>
  <c r="N336" i="48" s="1"/>
  <c r="O336" i="48" s="1"/>
  <c r="P336" i="48" s="1"/>
  <c r="Q336" i="48" s="1"/>
  <c r="R336" i="48" s="1"/>
  <c r="S336" i="48" s="1"/>
  <c r="T336" i="48" s="1"/>
  <c r="U336" i="48" s="1"/>
  <c r="V336" i="48" s="1"/>
  <c r="W336" i="48" s="1"/>
  <c r="X336" i="48" s="1"/>
  <c r="Y336" i="48" s="1"/>
  <c r="Z336" i="48" s="1"/>
  <c r="AA336" i="48" s="1"/>
  <c r="AB336" i="48" s="1"/>
  <c r="AC336" i="48" s="1"/>
  <c r="AD336" i="48" s="1"/>
  <c r="AE336" i="48" s="1"/>
  <c r="AF336" i="48" s="1"/>
  <c r="AG336" i="48" s="1"/>
  <c r="AH336" i="48" s="1"/>
  <c r="AI336" i="48" s="1"/>
  <c r="AJ336" i="48" s="1"/>
  <c r="AK336" i="48" s="1"/>
  <c r="AL336" i="48" s="1"/>
  <c r="AM336" i="48" s="1"/>
  <c r="AN336" i="48" s="1"/>
  <c r="AO336" i="48" s="1"/>
  <c r="K335" i="48"/>
  <c r="K334" i="48"/>
  <c r="F332" i="48" s="1"/>
  <c r="L333" i="48"/>
  <c r="M333" i="48" s="1"/>
  <c r="N333" i="48" s="1"/>
  <c r="O333" i="48" s="1"/>
  <c r="P333" i="48" s="1"/>
  <c r="Q333" i="48" s="1"/>
  <c r="R333" i="48" s="1"/>
  <c r="S333" i="48" s="1"/>
  <c r="T333" i="48" s="1"/>
  <c r="U333" i="48" s="1"/>
  <c r="V333" i="48" s="1"/>
  <c r="W333" i="48" s="1"/>
  <c r="X333" i="48" s="1"/>
  <c r="Y333" i="48" s="1"/>
  <c r="Z333" i="48" s="1"/>
  <c r="AA333" i="48" s="1"/>
  <c r="AB333" i="48" s="1"/>
  <c r="AC333" i="48" s="1"/>
  <c r="AD333" i="48" s="1"/>
  <c r="AE333" i="48" s="1"/>
  <c r="AF333" i="48" s="1"/>
  <c r="AG333" i="48" s="1"/>
  <c r="AH333" i="48" s="1"/>
  <c r="AI333" i="48" s="1"/>
  <c r="AJ333" i="48" s="1"/>
  <c r="AK333" i="48" s="1"/>
  <c r="AL333" i="48" s="1"/>
  <c r="AM333" i="48" s="1"/>
  <c r="AN333" i="48" s="1"/>
  <c r="AO333" i="48" s="1"/>
  <c r="K332" i="48"/>
  <c r="K336" i="48" s="1"/>
  <c r="I332" i="48"/>
  <c r="H332" i="48"/>
  <c r="G332" i="48"/>
  <c r="E332" i="48" s="1"/>
  <c r="D332" i="48" s="1"/>
  <c r="L331" i="48"/>
  <c r="M331" i="48" s="1"/>
  <c r="N331" i="48" s="1"/>
  <c r="O331" i="48" s="1"/>
  <c r="P331" i="48" s="1"/>
  <c r="Q331" i="48" s="1"/>
  <c r="R331" i="48" s="1"/>
  <c r="S331" i="48" s="1"/>
  <c r="T331" i="48" s="1"/>
  <c r="U331" i="48" s="1"/>
  <c r="V331" i="48" s="1"/>
  <c r="W331" i="48" s="1"/>
  <c r="X331" i="48" s="1"/>
  <c r="Y331" i="48" s="1"/>
  <c r="Z331" i="48" s="1"/>
  <c r="AA331" i="48" s="1"/>
  <c r="AB331" i="48" s="1"/>
  <c r="AC331" i="48" s="1"/>
  <c r="AD331" i="48" s="1"/>
  <c r="AE331" i="48" s="1"/>
  <c r="AF331" i="48" s="1"/>
  <c r="AG331" i="48" s="1"/>
  <c r="AH331" i="48" s="1"/>
  <c r="AI331" i="48" s="1"/>
  <c r="AJ331" i="48" s="1"/>
  <c r="AK331" i="48" s="1"/>
  <c r="AL331" i="48" s="1"/>
  <c r="AM331" i="48" s="1"/>
  <c r="AN331" i="48" s="1"/>
  <c r="AO331" i="48" s="1"/>
  <c r="K330" i="48"/>
  <c r="K329" i="48"/>
  <c r="L328" i="48"/>
  <c r="M328" i="48" s="1"/>
  <c r="N328" i="48" s="1"/>
  <c r="O328" i="48" s="1"/>
  <c r="P328" i="48" s="1"/>
  <c r="Q328" i="48" s="1"/>
  <c r="R328" i="48" s="1"/>
  <c r="S328" i="48" s="1"/>
  <c r="T328" i="48" s="1"/>
  <c r="U328" i="48" s="1"/>
  <c r="V328" i="48" s="1"/>
  <c r="W328" i="48" s="1"/>
  <c r="X328" i="48" s="1"/>
  <c r="Y328" i="48" s="1"/>
  <c r="Z328" i="48" s="1"/>
  <c r="AA328" i="48" s="1"/>
  <c r="AB328" i="48" s="1"/>
  <c r="AC328" i="48" s="1"/>
  <c r="AD328" i="48" s="1"/>
  <c r="AE328" i="48" s="1"/>
  <c r="AF328" i="48" s="1"/>
  <c r="AG328" i="48" s="1"/>
  <c r="AH328" i="48" s="1"/>
  <c r="AI328" i="48" s="1"/>
  <c r="AJ328" i="48" s="1"/>
  <c r="AK328" i="48" s="1"/>
  <c r="AL328" i="48" s="1"/>
  <c r="AM328" i="48" s="1"/>
  <c r="AN328" i="48" s="1"/>
  <c r="AO328" i="48" s="1"/>
  <c r="K327" i="48"/>
  <c r="H327" i="48"/>
  <c r="I327" i="48" s="1"/>
  <c r="G327" i="48"/>
  <c r="F327" i="48"/>
  <c r="F15" i="57" s="1"/>
  <c r="L326" i="48"/>
  <c r="M326" i="48" s="1"/>
  <c r="N326" i="48" s="1"/>
  <c r="O326" i="48" s="1"/>
  <c r="P326" i="48" s="1"/>
  <c r="Q326" i="48" s="1"/>
  <c r="R326" i="48" s="1"/>
  <c r="S326" i="48" s="1"/>
  <c r="T326" i="48" s="1"/>
  <c r="U326" i="48" s="1"/>
  <c r="V326" i="48" s="1"/>
  <c r="W326" i="48" s="1"/>
  <c r="X326" i="48" s="1"/>
  <c r="Y326" i="48" s="1"/>
  <c r="Z326" i="48" s="1"/>
  <c r="AA326" i="48" s="1"/>
  <c r="AB326" i="48" s="1"/>
  <c r="AC326" i="48" s="1"/>
  <c r="AD326" i="48" s="1"/>
  <c r="AE326" i="48" s="1"/>
  <c r="AF326" i="48" s="1"/>
  <c r="AG326" i="48" s="1"/>
  <c r="AH326" i="48" s="1"/>
  <c r="AI326" i="48" s="1"/>
  <c r="AJ326" i="48" s="1"/>
  <c r="AK326" i="48" s="1"/>
  <c r="AL326" i="48" s="1"/>
  <c r="AM326" i="48" s="1"/>
  <c r="AN326" i="48" s="1"/>
  <c r="AO326" i="48" s="1"/>
  <c r="K325" i="48"/>
  <c r="K324" i="48"/>
  <c r="M323" i="48"/>
  <c r="N323" i="48" s="1"/>
  <c r="L323" i="48"/>
  <c r="K322" i="48"/>
  <c r="F322" i="48" s="1"/>
  <c r="F26" i="57" s="1"/>
  <c r="H322" i="48"/>
  <c r="I322" i="48" s="1"/>
  <c r="G322" i="48"/>
  <c r="L321" i="48"/>
  <c r="M321" i="48" s="1"/>
  <c r="N321" i="48" s="1"/>
  <c r="O321" i="48" s="1"/>
  <c r="P321" i="48" s="1"/>
  <c r="Q321" i="48" s="1"/>
  <c r="R321" i="48" s="1"/>
  <c r="S321" i="48" s="1"/>
  <c r="T321" i="48" s="1"/>
  <c r="U321" i="48" s="1"/>
  <c r="V321" i="48" s="1"/>
  <c r="W321" i="48" s="1"/>
  <c r="X321" i="48" s="1"/>
  <c r="Y321" i="48" s="1"/>
  <c r="Z321" i="48" s="1"/>
  <c r="AA321" i="48" s="1"/>
  <c r="AB321" i="48" s="1"/>
  <c r="AC321" i="48" s="1"/>
  <c r="AD321" i="48" s="1"/>
  <c r="AE321" i="48" s="1"/>
  <c r="AF321" i="48" s="1"/>
  <c r="AG321" i="48" s="1"/>
  <c r="AH321" i="48" s="1"/>
  <c r="AI321" i="48" s="1"/>
  <c r="AJ321" i="48" s="1"/>
  <c r="AK321" i="48" s="1"/>
  <c r="AL321" i="48" s="1"/>
  <c r="AM321" i="48" s="1"/>
  <c r="AN321" i="48" s="1"/>
  <c r="AO321" i="48" s="1"/>
  <c r="O320" i="48"/>
  <c r="K320" i="48"/>
  <c r="K319" i="48"/>
  <c r="M318" i="48"/>
  <c r="N318" i="48" s="1"/>
  <c r="L318" i="48"/>
  <c r="K317" i="48"/>
  <c r="H317" i="48"/>
  <c r="I317" i="48" s="1"/>
  <c r="G317" i="48"/>
  <c r="F317" i="48"/>
  <c r="F60" i="57" s="1"/>
  <c r="P315" i="48"/>
  <c r="O315" i="48"/>
  <c r="H312" i="48" s="1"/>
  <c r="L315" i="48"/>
  <c r="L316" i="48" s="1"/>
  <c r="K314" i="48"/>
  <c r="M313" i="48"/>
  <c r="N313" i="48" s="1"/>
  <c r="O313" i="48" s="1"/>
  <c r="P313" i="48" s="1"/>
  <c r="Q313" i="48" s="1"/>
  <c r="R313" i="48" s="1"/>
  <c r="S313" i="48" s="1"/>
  <c r="T313" i="48" s="1"/>
  <c r="U313" i="48" s="1"/>
  <c r="V313" i="48" s="1"/>
  <c r="W313" i="48" s="1"/>
  <c r="X313" i="48" s="1"/>
  <c r="Y313" i="48" s="1"/>
  <c r="Z313" i="48" s="1"/>
  <c r="AA313" i="48" s="1"/>
  <c r="AB313" i="48" s="1"/>
  <c r="AC313" i="48" s="1"/>
  <c r="AD313" i="48" s="1"/>
  <c r="AE313" i="48" s="1"/>
  <c r="AF313" i="48" s="1"/>
  <c r="AG313" i="48" s="1"/>
  <c r="AH313" i="48" s="1"/>
  <c r="AI313" i="48" s="1"/>
  <c r="AJ313" i="48" s="1"/>
  <c r="AK313" i="48" s="1"/>
  <c r="AL313" i="48" s="1"/>
  <c r="AM313" i="48" s="1"/>
  <c r="AN313" i="48" s="1"/>
  <c r="AO313" i="48" s="1"/>
  <c r="L313" i="48"/>
  <c r="K312" i="48"/>
  <c r="K315" i="48" s="1"/>
  <c r="G312" i="48"/>
  <c r="L311" i="48"/>
  <c r="M311" i="48" s="1"/>
  <c r="N311" i="48" s="1"/>
  <c r="O311" i="48" s="1"/>
  <c r="P311" i="48" s="1"/>
  <c r="Q311" i="48" s="1"/>
  <c r="R311" i="48" s="1"/>
  <c r="S311" i="48" s="1"/>
  <c r="T311" i="48" s="1"/>
  <c r="U311" i="48" s="1"/>
  <c r="V311" i="48" s="1"/>
  <c r="W311" i="48" s="1"/>
  <c r="X311" i="48" s="1"/>
  <c r="Y311" i="48" s="1"/>
  <c r="Z311" i="48" s="1"/>
  <c r="AA311" i="48" s="1"/>
  <c r="AB311" i="48" s="1"/>
  <c r="AC311" i="48" s="1"/>
  <c r="AD311" i="48" s="1"/>
  <c r="AE311" i="48" s="1"/>
  <c r="AF311" i="48" s="1"/>
  <c r="AG311" i="48" s="1"/>
  <c r="AH311" i="48" s="1"/>
  <c r="AI311" i="48" s="1"/>
  <c r="AJ311" i="48" s="1"/>
  <c r="AK311" i="48" s="1"/>
  <c r="AL311" i="48" s="1"/>
  <c r="AM311" i="48" s="1"/>
  <c r="AN311" i="48" s="1"/>
  <c r="AO311" i="48" s="1"/>
  <c r="K310" i="48"/>
  <c r="K309" i="48"/>
  <c r="L308" i="48"/>
  <c r="M308" i="48" s="1"/>
  <c r="N308" i="48" s="1"/>
  <c r="O308" i="48" s="1"/>
  <c r="P308" i="48" s="1"/>
  <c r="Q308" i="48" s="1"/>
  <c r="R308" i="48" s="1"/>
  <c r="S308" i="48" s="1"/>
  <c r="T308" i="48" s="1"/>
  <c r="U308" i="48" s="1"/>
  <c r="V308" i="48" s="1"/>
  <c r="W308" i="48" s="1"/>
  <c r="X308" i="48" s="1"/>
  <c r="Y308" i="48" s="1"/>
  <c r="Z308" i="48" s="1"/>
  <c r="AA308" i="48" s="1"/>
  <c r="AB308" i="48" s="1"/>
  <c r="AC308" i="48" s="1"/>
  <c r="AD308" i="48" s="1"/>
  <c r="AE308" i="48" s="1"/>
  <c r="AF308" i="48" s="1"/>
  <c r="AG308" i="48" s="1"/>
  <c r="AH308" i="48" s="1"/>
  <c r="AI308" i="48" s="1"/>
  <c r="AJ308" i="48" s="1"/>
  <c r="AK308" i="48" s="1"/>
  <c r="AL308" i="48" s="1"/>
  <c r="AM308" i="48" s="1"/>
  <c r="AN308" i="48" s="1"/>
  <c r="AO308" i="48" s="1"/>
  <c r="K307" i="48"/>
  <c r="K311" i="48" s="1"/>
  <c r="H307" i="48"/>
  <c r="I307" i="48" s="1"/>
  <c r="G307" i="48"/>
  <c r="F307" i="48"/>
  <c r="F100" i="57" s="1"/>
  <c r="L306" i="48"/>
  <c r="M306" i="48" s="1"/>
  <c r="N306" i="48" s="1"/>
  <c r="O306" i="48" s="1"/>
  <c r="P306" i="48" s="1"/>
  <c r="Q306" i="48" s="1"/>
  <c r="R306" i="48" s="1"/>
  <c r="S306" i="48" s="1"/>
  <c r="T306" i="48" s="1"/>
  <c r="U306" i="48" s="1"/>
  <c r="V306" i="48" s="1"/>
  <c r="W306" i="48" s="1"/>
  <c r="X306" i="48" s="1"/>
  <c r="Y306" i="48" s="1"/>
  <c r="Z306" i="48" s="1"/>
  <c r="AA306" i="48" s="1"/>
  <c r="AB306" i="48" s="1"/>
  <c r="AC306" i="48" s="1"/>
  <c r="AD306" i="48" s="1"/>
  <c r="AE306" i="48" s="1"/>
  <c r="AF306" i="48" s="1"/>
  <c r="AG306" i="48" s="1"/>
  <c r="AH306" i="48" s="1"/>
  <c r="AI306" i="48" s="1"/>
  <c r="AJ306" i="48" s="1"/>
  <c r="AK306" i="48" s="1"/>
  <c r="AL306" i="48" s="1"/>
  <c r="AM306" i="48" s="1"/>
  <c r="AN306" i="48" s="1"/>
  <c r="AO306" i="48" s="1"/>
  <c r="K305" i="48"/>
  <c r="K304" i="48"/>
  <c r="M303" i="48"/>
  <c r="N303" i="48" s="1"/>
  <c r="L303" i="48"/>
  <c r="K302" i="48"/>
  <c r="H302" i="48"/>
  <c r="I302" i="48" s="1"/>
  <c r="G302" i="48"/>
  <c r="F302" i="48"/>
  <c r="F94" i="57" s="1"/>
  <c r="P300" i="48"/>
  <c r="K300" i="48"/>
  <c r="K299" i="48"/>
  <c r="M298" i="48"/>
  <c r="N298" i="48" s="1"/>
  <c r="L298" i="48"/>
  <c r="K297" i="48"/>
  <c r="H297" i="48"/>
  <c r="I297" i="48" s="1"/>
  <c r="G297" i="48"/>
  <c r="F297" i="48"/>
  <c r="F97" i="57" s="1"/>
  <c r="C297" i="48"/>
  <c r="L301" i="48" s="1"/>
  <c r="M301" i="48" s="1"/>
  <c r="N301" i="48" s="1"/>
  <c r="O301" i="48" s="1"/>
  <c r="P301" i="48" s="1"/>
  <c r="Q301" i="48" s="1"/>
  <c r="R301" i="48" s="1"/>
  <c r="S301" i="48" s="1"/>
  <c r="T301" i="48" s="1"/>
  <c r="U301" i="48" s="1"/>
  <c r="V301" i="48" s="1"/>
  <c r="W301" i="48" s="1"/>
  <c r="X301" i="48" s="1"/>
  <c r="Y301" i="48" s="1"/>
  <c r="Z301" i="48" s="1"/>
  <c r="AA301" i="48" s="1"/>
  <c r="AB301" i="48" s="1"/>
  <c r="AC301" i="48" s="1"/>
  <c r="AD301" i="48" s="1"/>
  <c r="AE301" i="48" s="1"/>
  <c r="AF301" i="48" s="1"/>
  <c r="AG301" i="48" s="1"/>
  <c r="AH301" i="48" s="1"/>
  <c r="AI301" i="48" s="1"/>
  <c r="AJ301" i="48" s="1"/>
  <c r="AK301" i="48" s="1"/>
  <c r="AL301" i="48" s="1"/>
  <c r="AM301" i="48" s="1"/>
  <c r="AN301" i="48" s="1"/>
  <c r="AO301" i="48" s="1"/>
  <c r="L296" i="48"/>
  <c r="M296" i="48" s="1"/>
  <c r="N296" i="48" s="1"/>
  <c r="O296" i="48" s="1"/>
  <c r="P296" i="48" s="1"/>
  <c r="Q296" i="48" s="1"/>
  <c r="R296" i="48" s="1"/>
  <c r="S296" i="48" s="1"/>
  <c r="T296" i="48" s="1"/>
  <c r="U296" i="48" s="1"/>
  <c r="V296" i="48" s="1"/>
  <c r="W296" i="48" s="1"/>
  <c r="X296" i="48" s="1"/>
  <c r="Y296" i="48" s="1"/>
  <c r="Z296" i="48" s="1"/>
  <c r="AA296" i="48" s="1"/>
  <c r="AB296" i="48" s="1"/>
  <c r="AC296" i="48" s="1"/>
  <c r="AD296" i="48" s="1"/>
  <c r="AE296" i="48" s="1"/>
  <c r="AF296" i="48" s="1"/>
  <c r="AG296" i="48" s="1"/>
  <c r="AH296" i="48" s="1"/>
  <c r="AI296" i="48" s="1"/>
  <c r="AJ296" i="48" s="1"/>
  <c r="AK296" i="48" s="1"/>
  <c r="AL296" i="48" s="1"/>
  <c r="AM296" i="48" s="1"/>
  <c r="AN296" i="48" s="1"/>
  <c r="AO296" i="48" s="1"/>
  <c r="K294" i="48"/>
  <c r="K293" i="48"/>
  <c r="L291" i="48"/>
  <c r="L292" i="48" s="1"/>
  <c r="H291" i="48"/>
  <c r="G291" i="48"/>
  <c r="L290" i="48"/>
  <c r="M290" i="48" s="1"/>
  <c r="R288" i="48"/>
  <c r="P288" i="48"/>
  <c r="O288" i="48"/>
  <c r="N288" i="48"/>
  <c r="L288" i="48"/>
  <c r="K287" i="48"/>
  <c r="M286" i="48"/>
  <c r="N286" i="48" s="1"/>
  <c r="O286" i="48" s="1"/>
  <c r="P286" i="48" s="1"/>
  <c r="Q286" i="48" s="1"/>
  <c r="R286" i="48" s="1"/>
  <c r="S286" i="48" s="1"/>
  <c r="T286" i="48" s="1"/>
  <c r="U286" i="48" s="1"/>
  <c r="V286" i="48" s="1"/>
  <c r="W286" i="48" s="1"/>
  <c r="X286" i="48" s="1"/>
  <c r="Y286" i="48" s="1"/>
  <c r="Z286" i="48" s="1"/>
  <c r="AA286" i="48" s="1"/>
  <c r="AB286" i="48" s="1"/>
  <c r="AC286" i="48" s="1"/>
  <c r="AD286" i="48" s="1"/>
  <c r="AE286" i="48" s="1"/>
  <c r="AF286" i="48" s="1"/>
  <c r="AG286" i="48" s="1"/>
  <c r="AH286" i="48" s="1"/>
  <c r="AI286" i="48" s="1"/>
  <c r="AJ286" i="48" s="1"/>
  <c r="AK286" i="48" s="1"/>
  <c r="AL286" i="48" s="1"/>
  <c r="AM286" i="48" s="1"/>
  <c r="AN286" i="48" s="1"/>
  <c r="AO286" i="48" s="1"/>
  <c r="L286" i="48"/>
  <c r="K285" i="48"/>
  <c r="G285" i="48"/>
  <c r="O284" i="48"/>
  <c r="P284" i="48" s="1"/>
  <c r="Q284" i="48" s="1"/>
  <c r="R284" i="48" s="1"/>
  <c r="S284" i="48" s="1"/>
  <c r="T284" i="48" s="1"/>
  <c r="U284" i="48" s="1"/>
  <c r="V284" i="48" s="1"/>
  <c r="W284" i="48" s="1"/>
  <c r="X284" i="48" s="1"/>
  <c r="Y284" i="48" s="1"/>
  <c r="Z284" i="48" s="1"/>
  <c r="AA284" i="48" s="1"/>
  <c r="AB284" i="48" s="1"/>
  <c r="AC284" i="48" s="1"/>
  <c r="AD284" i="48" s="1"/>
  <c r="AE284" i="48" s="1"/>
  <c r="AF284" i="48" s="1"/>
  <c r="AG284" i="48" s="1"/>
  <c r="AH284" i="48" s="1"/>
  <c r="AI284" i="48" s="1"/>
  <c r="AJ284" i="48" s="1"/>
  <c r="AK284" i="48" s="1"/>
  <c r="AL284" i="48" s="1"/>
  <c r="AM284" i="48" s="1"/>
  <c r="AN284" i="48" s="1"/>
  <c r="AO284" i="48" s="1"/>
  <c r="M284" i="48"/>
  <c r="N284" i="48" s="1"/>
  <c r="K282" i="48"/>
  <c r="K281" i="48"/>
  <c r="N280" i="48"/>
  <c r="O280" i="48" s="1"/>
  <c r="P280" i="48" s="1"/>
  <c r="L280" i="48"/>
  <c r="M280" i="48" s="1"/>
  <c r="K279" i="48"/>
  <c r="K284" i="48" s="1"/>
  <c r="H279" i="48"/>
  <c r="E279" i="48" s="1"/>
  <c r="D279" i="48" s="1"/>
  <c r="G279" i="48"/>
  <c r="F279" i="48"/>
  <c r="L278" i="48"/>
  <c r="M278" i="48" s="1"/>
  <c r="N278" i="48" s="1"/>
  <c r="O278" i="48" s="1"/>
  <c r="P278" i="48" s="1"/>
  <c r="Q278" i="48" s="1"/>
  <c r="R278" i="48" s="1"/>
  <c r="S278" i="48" s="1"/>
  <c r="T278" i="48" s="1"/>
  <c r="U278" i="48" s="1"/>
  <c r="V278" i="48" s="1"/>
  <c r="W278" i="48" s="1"/>
  <c r="X278" i="48" s="1"/>
  <c r="Y278" i="48" s="1"/>
  <c r="Z278" i="48" s="1"/>
  <c r="AA278" i="48" s="1"/>
  <c r="AB278" i="48" s="1"/>
  <c r="AC278" i="48" s="1"/>
  <c r="AD278" i="48" s="1"/>
  <c r="AE278" i="48" s="1"/>
  <c r="AF278" i="48" s="1"/>
  <c r="AG278" i="48" s="1"/>
  <c r="AH278" i="48" s="1"/>
  <c r="AI278" i="48" s="1"/>
  <c r="AJ278" i="48" s="1"/>
  <c r="AK278" i="48" s="1"/>
  <c r="AL278" i="48" s="1"/>
  <c r="AM278" i="48" s="1"/>
  <c r="AN278" i="48" s="1"/>
  <c r="AO278" i="48" s="1"/>
  <c r="K276" i="48"/>
  <c r="K275" i="48"/>
  <c r="M274" i="48"/>
  <c r="N274" i="48" s="1"/>
  <c r="O274" i="48" s="1"/>
  <c r="P274" i="48" s="1"/>
  <c r="Q274" i="48" s="1"/>
  <c r="R274" i="48" s="1"/>
  <c r="S274" i="48" s="1"/>
  <c r="T274" i="48" s="1"/>
  <c r="U274" i="48" s="1"/>
  <c r="V274" i="48" s="1"/>
  <c r="W274" i="48" s="1"/>
  <c r="X274" i="48" s="1"/>
  <c r="Y274" i="48" s="1"/>
  <c r="Z274" i="48" s="1"/>
  <c r="AA274" i="48" s="1"/>
  <c r="AB274" i="48" s="1"/>
  <c r="AC274" i="48" s="1"/>
  <c r="AD274" i="48" s="1"/>
  <c r="AE274" i="48" s="1"/>
  <c r="AF274" i="48" s="1"/>
  <c r="AG274" i="48" s="1"/>
  <c r="AH274" i="48" s="1"/>
  <c r="AI274" i="48" s="1"/>
  <c r="AJ274" i="48" s="1"/>
  <c r="AK274" i="48" s="1"/>
  <c r="AL274" i="48" s="1"/>
  <c r="AM274" i="48" s="1"/>
  <c r="AN274" i="48" s="1"/>
  <c r="AO274" i="48" s="1"/>
  <c r="L274" i="48"/>
  <c r="K273" i="48"/>
  <c r="H273" i="48"/>
  <c r="G273" i="48"/>
  <c r="E273" i="48" s="1"/>
  <c r="D273" i="48" s="1"/>
  <c r="L272" i="48"/>
  <c r="M272" i="48" s="1"/>
  <c r="N272" i="48" s="1"/>
  <c r="O272" i="48" s="1"/>
  <c r="P272" i="48" s="1"/>
  <c r="Q272" i="48" s="1"/>
  <c r="R272" i="48" s="1"/>
  <c r="S272" i="48" s="1"/>
  <c r="T272" i="48" s="1"/>
  <c r="U272" i="48" s="1"/>
  <c r="V272" i="48" s="1"/>
  <c r="W272" i="48" s="1"/>
  <c r="X272" i="48" s="1"/>
  <c r="Y272" i="48" s="1"/>
  <c r="Z272" i="48" s="1"/>
  <c r="AA272" i="48" s="1"/>
  <c r="AB272" i="48" s="1"/>
  <c r="AC272" i="48" s="1"/>
  <c r="AD272" i="48" s="1"/>
  <c r="AE272" i="48" s="1"/>
  <c r="AF272" i="48" s="1"/>
  <c r="AG272" i="48" s="1"/>
  <c r="AH272" i="48" s="1"/>
  <c r="AI272" i="48" s="1"/>
  <c r="AJ272" i="48" s="1"/>
  <c r="AK272" i="48" s="1"/>
  <c r="AL272" i="48" s="1"/>
  <c r="AM272" i="48" s="1"/>
  <c r="AN272" i="48" s="1"/>
  <c r="AO272" i="48" s="1"/>
  <c r="K270" i="48"/>
  <c r="K269" i="48"/>
  <c r="F267" i="48" s="1"/>
  <c r="L268" i="48"/>
  <c r="M268" i="48" s="1"/>
  <c r="N268" i="48" s="1"/>
  <c r="O268" i="48" s="1"/>
  <c r="P268" i="48" s="1"/>
  <c r="K267" i="48"/>
  <c r="K272" i="48" s="1"/>
  <c r="H267" i="48"/>
  <c r="E267" i="48" s="1"/>
  <c r="D267" i="48" s="1"/>
  <c r="G267" i="48"/>
  <c r="L266" i="48"/>
  <c r="M266" i="48" s="1"/>
  <c r="N266" i="48" s="1"/>
  <c r="O266" i="48" s="1"/>
  <c r="P266" i="48" s="1"/>
  <c r="Q266" i="48" s="1"/>
  <c r="R266" i="48" s="1"/>
  <c r="S266" i="48" s="1"/>
  <c r="T266" i="48" s="1"/>
  <c r="U266" i="48" s="1"/>
  <c r="V266" i="48" s="1"/>
  <c r="W266" i="48" s="1"/>
  <c r="X266" i="48" s="1"/>
  <c r="Y266" i="48" s="1"/>
  <c r="Z266" i="48" s="1"/>
  <c r="AA266" i="48" s="1"/>
  <c r="AB266" i="48" s="1"/>
  <c r="AC266" i="48" s="1"/>
  <c r="AD266" i="48" s="1"/>
  <c r="AE266" i="48" s="1"/>
  <c r="AF266" i="48" s="1"/>
  <c r="AG266" i="48" s="1"/>
  <c r="AH266" i="48" s="1"/>
  <c r="AI266" i="48" s="1"/>
  <c r="AJ266" i="48" s="1"/>
  <c r="AK266" i="48" s="1"/>
  <c r="AL266" i="48" s="1"/>
  <c r="AM266" i="48" s="1"/>
  <c r="AN266" i="48" s="1"/>
  <c r="AO266" i="48" s="1"/>
  <c r="K264" i="48"/>
  <c r="K263" i="48"/>
  <c r="M262" i="48"/>
  <c r="N262" i="48" s="1"/>
  <c r="O262" i="48" s="1"/>
  <c r="P262" i="48" s="1"/>
  <c r="Q262" i="48" s="1"/>
  <c r="R262" i="48" s="1"/>
  <c r="S262" i="48" s="1"/>
  <c r="T262" i="48" s="1"/>
  <c r="U262" i="48" s="1"/>
  <c r="V262" i="48" s="1"/>
  <c r="W262" i="48" s="1"/>
  <c r="X262" i="48" s="1"/>
  <c r="Y262" i="48" s="1"/>
  <c r="Z262" i="48" s="1"/>
  <c r="AA262" i="48" s="1"/>
  <c r="AB262" i="48" s="1"/>
  <c r="AC262" i="48" s="1"/>
  <c r="AD262" i="48" s="1"/>
  <c r="AE262" i="48" s="1"/>
  <c r="AF262" i="48" s="1"/>
  <c r="AG262" i="48" s="1"/>
  <c r="AH262" i="48" s="1"/>
  <c r="AI262" i="48" s="1"/>
  <c r="AJ262" i="48" s="1"/>
  <c r="AK262" i="48" s="1"/>
  <c r="AL262" i="48" s="1"/>
  <c r="AM262" i="48" s="1"/>
  <c r="AN262" i="48" s="1"/>
  <c r="AO262" i="48" s="1"/>
  <c r="L262" i="48"/>
  <c r="K261" i="48"/>
  <c r="H261" i="48"/>
  <c r="G261" i="48"/>
  <c r="E261" i="48" s="1"/>
  <c r="N260" i="48"/>
  <c r="O260" i="48" s="1"/>
  <c r="P260" i="48" s="1"/>
  <c r="Q260" i="48" s="1"/>
  <c r="R260" i="48" s="1"/>
  <c r="S260" i="48" s="1"/>
  <c r="T260" i="48" s="1"/>
  <c r="U260" i="48" s="1"/>
  <c r="V260" i="48" s="1"/>
  <c r="W260" i="48" s="1"/>
  <c r="X260" i="48" s="1"/>
  <c r="Y260" i="48" s="1"/>
  <c r="Z260" i="48" s="1"/>
  <c r="AA260" i="48" s="1"/>
  <c r="AB260" i="48" s="1"/>
  <c r="AC260" i="48" s="1"/>
  <c r="AD260" i="48" s="1"/>
  <c r="AE260" i="48" s="1"/>
  <c r="AF260" i="48" s="1"/>
  <c r="AG260" i="48" s="1"/>
  <c r="AH260" i="48" s="1"/>
  <c r="AI260" i="48" s="1"/>
  <c r="AJ260" i="48" s="1"/>
  <c r="AK260" i="48" s="1"/>
  <c r="AL260" i="48" s="1"/>
  <c r="AM260" i="48" s="1"/>
  <c r="AN260" i="48" s="1"/>
  <c r="AO260" i="48" s="1"/>
  <c r="L260" i="48"/>
  <c r="M260" i="48" s="1"/>
  <c r="K258" i="48"/>
  <c r="K257" i="48"/>
  <c r="N256" i="48"/>
  <c r="O256" i="48" s="1"/>
  <c r="P256" i="48" s="1"/>
  <c r="L256" i="48"/>
  <c r="M256" i="48" s="1"/>
  <c r="K255" i="48"/>
  <c r="K260" i="48" s="1"/>
  <c r="H255" i="48"/>
  <c r="E255" i="48" s="1"/>
  <c r="D255" i="48" s="1"/>
  <c r="G255" i="48"/>
  <c r="F255" i="48"/>
  <c r="L254" i="48"/>
  <c r="M254" i="48" s="1"/>
  <c r="N254" i="48" s="1"/>
  <c r="O254" i="48" s="1"/>
  <c r="P254" i="48" s="1"/>
  <c r="Q254" i="48" s="1"/>
  <c r="R254" i="48" s="1"/>
  <c r="S254" i="48" s="1"/>
  <c r="T254" i="48" s="1"/>
  <c r="U254" i="48" s="1"/>
  <c r="V254" i="48" s="1"/>
  <c r="W254" i="48" s="1"/>
  <c r="X254" i="48" s="1"/>
  <c r="Y254" i="48" s="1"/>
  <c r="Z254" i="48" s="1"/>
  <c r="AA254" i="48" s="1"/>
  <c r="AB254" i="48" s="1"/>
  <c r="AC254" i="48" s="1"/>
  <c r="AD254" i="48" s="1"/>
  <c r="AE254" i="48" s="1"/>
  <c r="AF254" i="48" s="1"/>
  <c r="AG254" i="48" s="1"/>
  <c r="AH254" i="48" s="1"/>
  <c r="AI254" i="48" s="1"/>
  <c r="AJ254" i="48" s="1"/>
  <c r="AK254" i="48" s="1"/>
  <c r="AL254" i="48" s="1"/>
  <c r="AM254" i="48" s="1"/>
  <c r="AN254" i="48" s="1"/>
  <c r="AO254" i="48" s="1"/>
  <c r="K252" i="48"/>
  <c r="K251" i="48"/>
  <c r="M250" i="48"/>
  <c r="N250" i="48" s="1"/>
  <c r="O250" i="48" s="1"/>
  <c r="P250" i="48" s="1"/>
  <c r="Q250" i="48" s="1"/>
  <c r="R250" i="48" s="1"/>
  <c r="S250" i="48" s="1"/>
  <c r="T250" i="48" s="1"/>
  <c r="U250" i="48" s="1"/>
  <c r="V250" i="48" s="1"/>
  <c r="W250" i="48" s="1"/>
  <c r="X250" i="48" s="1"/>
  <c r="Y250" i="48" s="1"/>
  <c r="Z250" i="48" s="1"/>
  <c r="AA250" i="48" s="1"/>
  <c r="AB250" i="48" s="1"/>
  <c r="AC250" i="48" s="1"/>
  <c r="AD250" i="48" s="1"/>
  <c r="AE250" i="48" s="1"/>
  <c r="AF250" i="48" s="1"/>
  <c r="AG250" i="48" s="1"/>
  <c r="AH250" i="48" s="1"/>
  <c r="AI250" i="48" s="1"/>
  <c r="AJ250" i="48" s="1"/>
  <c r="AK250" i="48" s="1"/>
  <c r="AL250" i="48" s="1"/>
  <c r="AM250" i="48" s="1"/>
  <c r="AN250" i="48" s="1"/>
  <c r="AO250" i="48" s="1"/>
  <c r="L250" i="48"/>
  <c r="K249" i="48"/>
  <c r="H249" i="48"/>
  <c r="G249" i="48"/>
  <c r="E249" i="48" s="1"/>
  <c r="D249" i="48" s="1"/>
  <c r="L248" i="48"/>
  <c r="M248" i="48" s="1"/>
  <c r="N248" i="48" s="1"/>
  <c r="O248" i="48" s="1"/>
  <c r="P248" i="48" s="1"/>
  <c r="Q248" i="48" s="1"/>
  <c r="R248" i="48" s="1"/>
  <c r="S248" i="48" s="1"/>
  <c r="T248" i="48" s="1"/>
  <c r="U248" i="48" s="1"/>
  <c r="V248" i="48" s="1"/>
  <c r="W248" i="48" s="1"/>
  <c r="X248" i="48" s="1"/>
  <c r="Y248" i="48" s="1"/>
  <c r="Z248" i="48" s="1"/>
  <c r="AA248" i="48" s="1"/>
  <c r="AB248" i="48" s="1"/>
  <c r="AC248" i="48" s="1"/>
  <c r="AD248" i="48" s="1"/>
  <c r="AE248" i="48" s="1"/>
  <c r="AF248" i="48" s="1"/>
  <c r="AG248" i="48" s="1"/>
  <c r="AH248" i="48" s="1"/>
  <c r="AI248" i="48" s="1"/>
  <c r="AJ248" i="48" s="1"/>
  <c r="AK248" i="48" s="1"/>
  <c r="AL248" i="48" s="1"/>
  <c r="AM248" i="48" s="1"/>
  <c r="AN248" i="48" s="1"/>
  <c r="AO248" i="48" s="1"/>
  <c r="K246" i="48"/>
  <c r="K245" i="48"/>
  <c r="F243" i="48" s="1"/>
  <c r="L244" i="48"/>
  <c r="M244" i="48" s="1"/>
  <c r="N244" i="48" s="1"/>
  <c r="O244" i="48" s="1"/>
  <c r="P244" i="48" s="1"/>
  <c r="K243" i="48"/>
  <c r="K248" i="48" s="1"/>
  <c r="H243" i="48"/>
  <c r="E243" i="48" s="1"/>
  <c r="D243" i="48" s="1"/>
  <c r="G243" i="48"/>
  <c r="L242" i="48"/>
  <c r="M242" i="48" s="1"/>
  <c r="N242" i="48" s="1"/>
  <c r="O242" i="48" s="1"/>
  <c r="P242" i="48" s="1"/>
  <c r="Q242" i="48" s="1"/>
  <c r="R242" i="48" s="1"/>
  <c r="S242" i="48" s="1"/>
  <c r="T242" i="48" s="1"/>
  <c r="U242" i="48" s="1"/>
  <c r="V242" i="48" s="1"/>
  <c r="W242" i="48" s="1"/>
  <c r="X242" i="48" s="1"/>
  <c r="Y242" i="48" s="1"/>
  <c r="Z242" i="48" s="1"/>
  <c r="AA242" i="48" s="1"/>
  <c r="AB242" i="48" s="1"/>
  <c r="AC242" i="48" s="1"/>
  <c r="AD242" i="48" s="1"/>
  <c r="AE242" i="48" s="1"/>
  <c r="AF242" i="48" s="1"/>
  <c r="AG242" i="48" s="1"/>
  <c r="AH242" i="48" s="1"/>
  <c r="AI242" i="48" s="1"/>
  <c r="AJ242" i="48" s="1"/>
  <c r="AK242" i="48" s="1"/>
  <c r="AL242" i="48" s="1"/>
  <c r="AM242" i="48" s="1"/>
  <c r="AN242" i="48" s="1"/>
  <c r="AO242" i="48" s="1"/>
  <c r="K240" i="48"/>
  <c r="K239" i="48"/>
  <c r="M238" i="48"/>
  <c r="N238" i="48" s="1"/>
  <c r="O238" i="48" s="1"/>
  <c r="P238" i="48" s="1"/>
  <c r="Q238" i="48" s="1"/>
  <c r="R238" i="48" s="1"/>
  <c r="S238" i="48" s="1"/>
  <c r="T238" i="48" s="1"/>
  <c r="U238" i="48" s="1"/>
  <c r="V238" i="48" s="1"/>
  <c r="W238" i="48" s="1"/>
  <c r="X238" i="48" s="1"/>
  <c r="Y238" i="48" s="1"/>
  <c r="Z238" i="48" s="1"/>
  <c r="AA238" i="48" s="1"/>
  <c r="AB238" i="48" s="1"/>
  <c r="AC238" i="48" s="1"/>
  <c r="AD238" i="48" s="1"/>
  <c r="AE238" i="48" s="1"/>
  <c r="AF238" i="48" s="1"/>
  <c r="AG238" i="48" s="1"/>
  <c r="AH238" i="48" s="1"/>
  <c r="AI238" i="48" s="1"/>
  <c r="AJ238" i="48" s="1"/>
  <c r="AK238" i="48" s="1"/>
  <c r="AL238" i="48" s="1"/>
  <c r="AM238" i="48" s="1"/>
  <c r="AN238" i="48" s="1"/>
  <c r="AO238" i="48" s="1"/>
  <c r="L238" i="48"/>
  <c r="K237" i="48"/>
  <c r="H237" i="48"/>
  <c r="G237" i="48"/>
  <c r="E237" i="48" s="1"/>
  <c r="N236" i="48"/>
  <c r="O236" i="48" s="1"/>
  <c r="P236" i="48" s="1"/>
  <c r="Q236" i="48" s="1"/>
  <c r="R236" i="48" s="1"/>
  <c r="S236" i="48" s="1"/>
  <c r="T236" i="48" s="1"/>
  <c r="U236" i="48" s="1"/>
  <c r="V236" i="48" s="1"/>
  <c r="W236" i="48" s="1"/>
  <c r="X236" i="48" s="1"/>
  <c r="Y236" i="48" s="1"/>
  <c r="Z236" i="48" s="1"/>
  <c r="AA236" i="48" s="1"/>
  <c r="AB236" i="48" s="1"/>
  <c r="AC236" i="48" s="1"/>
  <c r="AD236" i="48" s="1"/>
  <c r="AE236" i="48" s="1"/>
  <c r="AF236" i="48" s="1"/>
  <c r="AG236" i="48" s="1"/>
  <c r="AH236" i="48" s="1"/>
  <c r="AI236" i="48" s="1"/>
  <c r="AJ236" i="48" s="1"/>
  <c r="AK236" i="48" s="1"/>
  <c r="AL236" i="48" s="1"/>
  <c r="AM236" i="48" s="1"/>
  <c r="AN236" i="48" s="1"/>
  <c r="AO236" i="48" s="1"/>
  <c r="L236" i="48"/>
  <c r="M236" i="48" s="1"/>
  <c r="K234" i="48"/>
  <c r="K233" i="48"/>
  <c r="N232" i="48"/>
  <c r="O232" i="48" s="1"/>
  <c r="P232" i="48" s="1"/>
  <c r="L232" i="48"/>
  <c r="M232" i="48" s="1"/>
  <c r="K231" i="48"/>
  <c r="K236" i="48" s="1"/>
  <c r="H231" i="48"/>
  <c r="E231" i="48" s="1"/>
  <c r="D231" i="48" s="1"/>
  <c r="G231" i="48"/>
  <c r="F231" i="48"/>
  <c r="L230" i="48"/>
  <c r="M230" i="48" s="1"/>
  <c r="N230" i="48" s="1"/>
  <c r="O230" i="48" s="1"/>
  <c r="P230" i="48" s="1"/>
  <c r="Q230" i="48" s="1"/>
  <c r="R230" i="48" s="1"/>
  <c r="S230" i="48" s="1"/>
  <c r="T230" i="48" s="1"/>
  <c r="U230" i="48" s="1"/>
  <c r="V230" i="48" s="1"/>
  <c r="W230" i="48" s="1"/>
  <c r="X230" i="48" s="1"/>
  <c r="Y230" i="48" s="1"/>
  <c r="Z230" i="48" s="1"/>
  <c r="AA230" i="48" s="1"/>
  <c r="AB230" i="48" s="1"/>
  <c r="AC230" i="48" s="1"/>
  <c r="AD230" i="48" s="1"/>
  <c r="AE230" i="48" s="1"/>
  <c r="AF230" i="48" s="1"/>
  <c r="AG230" i="48" s="1"/>
  <c r="AH230" i="48" s="1"/>
  <c r="AI230" i="48" s="1"/>
  <c r="AJ230" i="48" s="1"/>
  <c r="AK230" i="48" s="1"/>
  <c r="AL230" i="48" s="1"/>
  <c r="AM230" i="48" s="1"/>
  <c r="AN230" i="48" s="1"/>
  <c r="AO230" i="48" s="1"/>
  <c r="K228" i="48"/>
  <c r="K227" i="48"/>
  <c r="M226" i="48"/>
  <c r="N226" i="48" s="1"/>
  <c r="O226" i="48" s="1"/>
  <c r="P226" i="48" s="1"/>
  <c r="Q226" i="48" s="1"/>
  <c r="R226" i="48" s="1"/>
  <c r="S226" i="48" s="1"/>
  <c r="T226" i="48" s="1"/>
  <c r="U226" i="48" s="1"/>
  <c r="V226" i="48" s="1"/>
  <c r="W226" i="48" s="1"/>
  <c r="X226" i="48" s="1"/>
  <c r="Y226" i="48" s="1"/>
  <c r="Z226" i="48" s="1"/>
  <c r="AA226" i="48" s="1"/>
  <c r="AB226" i="48" s="1"/>
  <c r="AC226" i="48" s="1"/>
  <c r="AD226" i="48" s="1"/>
  <c r="AE226" i="48" s="1"/>
  <c r="AF226" i="48" s="1"/>
  <c r="AG226" i="48" s="1"/>
  <c r="AH226" i="48" s="1"/>
  <c r="AI226" i="48" s="1"/>
  <c r="AJ226" i="48" s="1"/>
  <c r="AK226" i="48" s="1"/>
  <c r="AL226" i="48" s="1"/>
  <c r="AM226" i="48" s="1"/>
  <c r="AN226" i="48" s="1"/>
  <c r="AO226" i="48" s="1"/>
  <c r="L226" i="48"/>
  <c r="K225" i="48"/>
  <c r="H225" i="48"/>
  <c r="G225" i="48"/>
  <c r="E225" i="48" s="1"/>
  <c r="D225" i="48" s="1"/>
  <c r="L224" i="48"/>
  <c r="M224" i="48" s="1"/>
  <c r="N224" i="48" s="1"/>
  <c r="O224" i="48" s="1"/>
  <c r="P224" i="48" s="1"/>
  <c r="Q224" i="48" s="1"/>
  <c r="R224" i="48" s="1"/>
  <c r="S224" i="48" s="1"/>
  <c r="T224" i="48" s="1"/>
  <c r="U224" i="48" s="1"/>
  <c r="V224" i="48" s="1"/>
  <c r="W224" i="48" s="1"/>
  <c r="X224" i="48" s="1"/>
  <c r="Y224" i="48" s="1"/>
  <c r="Z224" i="48" s="1"/>
  <c r="AA224" i="48" s="1"/>
  <c r="AB224" i="48" s="1"/>
  <c r="AC224" i="48" s="1"/>
  <c r="AD224" i="48" s="1"/>
  <c r="AE224" i="48" s="1"/>
  <c r="AF224" i="48" s="1"/>
  <c r="AG224" i="48" s="1"/>
  <c r="AH224" i="48" s="1"/>
  <c r="AI224" i="48" s="1"/>
  <c r="AJ224" i="48" s="1"/>
  <c r="AK224" i="48" s="1"/>
  <c r="AL224" i="48" s="1"/>
  <c r="AM224" i="48" s="1"/>
  <c r="AN224" i="48" s="1"/>
  <c r="AO224" i="48" s="1"/>
  <c r="K222" i="48"/>
  <c r="K221" i="48"/>
  <c r="F219" i="48" s="1"/>
  <c r="L220" i="48"/>
  <c r="M220" i="48" s="1"/>
  <c r="N220" i="48" s="1"/>
  <c r="O220" i="48" s="1"/>
  <c r="P220" i="48" s="1"/>
  <c r="K219" i="48"/>
  <c r="K224" i="48" s="1"/>
  <c r="H219" i="48"/>
  <c r="E219" i="48" s="1"/>
  <c r="D219" i="48" s="1"/>
  <c r="G219" i="48"/>
  <c r="L218" i="48"/>
  <c r="M218" i="48" s="1"/>
  <c r="N218" i="48" s="1"/>
  <c r="O218" i="48" s="1"/>
  <c r="P218" i="48" s="1"/>
  <c r="Q218" i="48" s="1"/>
  <c r="R218" i="48" s="1"/>
  <c r="S218" i="48" s="1"/>
  <c r="T218" i="48" s="1"/>
  <c r="U218" i="48" s="1"/>
  <c r="V218" i="48" s="1"/>
  <c r="W218" i="48" s="1"/>
  <c r="X218" i="48" s="1"/>
  <c r="Y218" i="48" s="1"/>
  <c r="Z218" i="48" s="1"/>
  <c r="AA218" i="48" s="1"/>
  <c r="AB218" i="48" s="1"/>
  <c r="AC218" i="48" s="1"/>
  <c r="AD218" i="48" s="1"/>
  <c r="AE218" i="48" s="1"/>
  <c r="AF218" i="48" s="1"/>
  <c r="AG218" i="48" s="1"/>
  <c r="AH218" i="48" s="1"/>
  <c r="AI218" i="48" s="1"/>
  <c r="AJ218" i="48" s="1"/>
  <c r="AK218" i="48" s="1"/>
  <c r="AL218" i="48" s="1"/>
  <c r="AM218" i="48" s="1"/>
  <c r="AN218" i="48" s="1"/>
  <c r="AO218" i="48" s="1"/>
  <c r="K216" i="48"/>
  <c r="K215" i="48"/>
  <c r="M214" i="48"/>
  <c r="N214" i="48" s="1"/>
  <c r="O214" i="48" s="1"/>
  <c r="P214" i="48" s="1"/>
  <c r="L214" i="48"/>
  <c r="K213" i="48"/>
  <c r="H213" i="48"/>
  <c r="G213" i="48"/>
  <c r="E213" i="48" s="1"/>
  <c r="N212" i="48"/>
  <c r="O212" i="48" s="1"/>
  <c r="P212" i="48" s="1"/>
  <c r="Q212" i="48" s="1"/>
  <c r="R212" i="48" s="1"/>
  <c r="S212" i="48" s="1"/>
  <c r="T212" i="48" s="1"/>
  <c r="U212" i="48" s="1"/>
  <c r="V212" i="48" s="1"/>
  <c r="W212" i="48" s="1"/>
  <c r="X212" i="48" s="1"/>
  <c r="Y212" i="48" s="1"/>
  <c r="Z212" i="48" s="1"/>
  <c r="AA212" i="48" s="1"/>
  <c r="AB212" i="48" s="1"/>
  <c r="AC212" i="48" s="1"/>
  <c r="AD212" i="48" s="1"/>
  <c r="AE212" i="48" s="1"/>
  <c r="AF212" i="48" s="1"/>
  <c r="AG212" i="48" s="1"/>
  <c r="AH212" i="48" s="1"/>
  <c r="AI212" i="48" s="1"/>
  <c r="AJ212" i="48" s="1"/>
  <c r="AK212" i="48" s="1"/>
  <c r="AL212" i="48" s="1"/>
  <c r="AM212" i="48" s="1"/>
  <c r="AN212" i="48" s="1"/>
  <c r="AO212" i="48" s="1"/>
  <c r="L212" i="48"/>
  <c r="M212" i="48" s="1"/>
  <c r="K210" i="48"/>
  <c r="K209" i="48"/>
  <c r="N208" i="48"/>
  <c r="O208" i="48" s="1"/>
  <c r="P208" i="48" s="1"/>
  <c r="L208" i="48"/>
  <c r="M208" i="48" s="1"/>
  <c r="K207" i="48"/>
  <c r="K212" i="48" s="1"/>
  <c r="H207" i="48"/>
  <c r="E207" i="48" s="1"/>
  <c r="D207" i="48" s="1"/>
  <c r="G207" i="48"/>
  <c r="F207" i="48"/>
  <c r="L206" i="48"/>
  <c r="M206" i="48" s="1"/>
  <c r="N206" i="48" s="1"/>
  <c r="O206" i="48" s="1"/>
  <c r="P206" i="48" s="1"/>
  <c r="Q206" i="48" s="1"/>
  <c r="R206" i="48" s="1"/>
  <c r="S206" i="48" s="1"/>
  <c r="T206" i="48" s="1"/>
  <c r="U206" i="48" s="1"/>
  <c r="V206" i="48" s="1"/>
  <c r="W206" i="48" s="1"/>
  <c r="X206" i="48" s="1"/>
  <c r="Y206" i="48" s="1"/>
  <c r="Z206" i="48" s="1"/>
  <c r="AA206" i="48" s="1"/>
  <c r="AB206" i="48" s="1"/>
  <c r="AC206" i="48" s="1"/>
  <c r="AD206" i="48" s="1"/>
  <c r="AE206" i="48" s="1"/>
  <c r="AF206" i="48" s="1"/>
  <c r="AG206" i="48" s="1"/>
  <c r="AH206" i="48" s="1"/>
  <c r="AI206" i="48" s="1"/>
  <c r="AJ206" i="48" s="1"/>
  <c r="AK206" i="48" s="1"/>
  <c r="AL206" i="48" s="1"/>
  <c r="AM206" i="48" s="1"/>
  <c r="AN206" i="48" s="1"/>
  <c r="AO206" i="48" s="1"/>
  <c r="K204" i="48"/>
  <c r="K203" i="48"/>
  <c r="M202" i="48"/>
  <c r="N202" i="48" s="1"/>
  <c r="O202" i="48" s="1"/>
  <c r="P202" i="48" s="1"/>
  <c r="Q202" i="48" s="1"/>
  <c r="R202" i="48" s="1"/>
  <c r="S202" i="48" s="1"/>
  <c r="T202" i="48" s="1"/>
  <c r="U202" i="48" s="1"/>
  <c r="V202" i="48" s="1"/>
  <c r="W202" i="48" s="1"/>
  <c r="X202" i="48" s="1"/>
  <c r="Y202" i="48" s="1"/>
  <c r="Z202" i="48" s="1"/>
  <c r="AA202" i="48" s="1"/>
  <c r="AB202" i="48" s="1"/>
  <c r="AC202" i="48" s="1"/>
  <c r="AD202" i="48" s="1"/>
  <c r="AE202" i="48" s="1"/>
  <c r="AF202" i="48" s="1"/>
  <c r="AG202" i="48" s="1"/>
  <c r="AH202" i="48" s="1"/>
  <c r="AI202" i="48" s="1"/>
  <c r="AJ202" i="48" s="1"/>
  <c r="AK202" i="48" s="1"/>
  <c r="AL202" i="48" s="1"/>
  <c r="AM202" i="48" s="1"/>
  <c r="AN202" i="48" s="1"/>
  <c r="AO202" i="48" s="1"/>
  <c r="L202" i="48"/>
  <c r="K201" i="48"/>
  <c r="H201" i="48"/>
  <c r="G201" i="48"/>
  <c r="E201" i="48" s="1"/>
  <c r="D201" i="48" s="1"/>
  <c r="L200" i="48"/>
  <c r="M200" i="48" s="1"/>
  <c r="N200" i="48" s="1"/>
  <c r="O200" i="48" s="1"/>
  <c r="P200" i="48" s="1"/>
  <c r="Q200" i="48" s="1"/>
  <c r="R200" i="48" s="1"/>
  <c r="S200" i="48" s="1"/>
  <c r="T200" i="48" s="1"/>
  <c r="U200" i="48" s="1"/>
  <c r="V200" i="48" s="1"/>
  <c r="W200" i="48" s="1"/>
  <c r="X200" i="48" s="1"/>
  <c r="Y200" i="48" s="1"/>
  <c r="Z200" i="48" s="1"/>
  <c r="AA200" i="48" s="1"/>
  <c r="AB200" i="48" s="1"/>
  <c r="AC200" i="48" s="1"/>
  <c r="AD200" i="48" s="1"/>
  <c r="AE200" i="48" s="1"/>
  <c r="AF200" i="48" s="1"/>
  <c r="AG200" i="48" s="1"/>
  <c r="AH200" i="48" s="1"/>
  <c r="AI200" i="48" s="1"/>
  <c r="AJ200" i="48" s="1"/>
  <c r="AK200" i="48" s="1"/>
  <c r="AL200" i="48" s="1"/>
  <c r="AM200" i="48" s="1"/>
  <c r="AN200" i="48" s="1"/>
  <c r="AO200" i="48" s="1"/>
  <c r="K198" i="48"/>
  <c r="K197" i="48"/>
  <c r="F195" i="48" s="1"/>
  <c r="L196" i="48"/>
  <c r="M196" i="48" s="1"/>
  <c r="N196" i="48" s="1"/>
  <c r="O196" i="48" s="1"/>
  <c r="P196" i="48" s="1"/>
  <c r="K195" i="48"/>
  <c r="K200" i="48" s="1"/>
  <c r="H195" i="48"/>
  <c r="E195" i="48" s="1"/>
  <c r="D195" i="48" s="1"/>
  <c r="G195" i="48"/>
  <c r="L194" i="48"/>
  <c r="M194" i="48" s="1"/>
  <c r="N194" i="48" s="1"/>
  <c r="O194" i="48" s="1"/>
  <c r="P194" i="48" s="1"/>
  <c r="Q194" i="48" s="1"/>
  <c r="R194" i="48" s="1"/>
  <c r="S194" i="48" s="1"/>
  <c r="T194" i="48" s="1"/>
  <c r="U194" i="48" s="1"/>
  <c r="V194" i="48" s="1"/>
  <c r="W194" i="48" s="1"/>
  <c r="X194" i="48" s="1"/>
  <c r="Y194" i="48" s="1"/>
  <c r="Z194" i="48" s="1"/>
  <c r="AA194" i="48" s="1"/>
  <c r="AB194" i="48" s="1"/>
  <c r="AC194" i="48" s="1"/>
  <c r="AD194" i="48" s="1"/>
  <c r="AE194" i="48" s="1"/>
  <c r="AF194" i="48" s="1"/>
  <c r="AG194" i="48" s="1"/>
  <c r="AH194" i="48" s="1"/>
  <c r="AI194" i="48" s="1"/>
  <c r="AJ194" i="48" s="1"/>
  <c r="AK194" i="48" s="1"/>
  <c r="AL194" i="48" s="1"/>
  <c r="AM194" i="48" s="1"/>
  <c r="AN194" i="48" s="1"/>
  <c r="AO194" i="48" s="1"/>
  <c r="K192" i="48"/>
  <c r="K191" i="48"/>
  <c r="M190" i="48"/>
  <c r="N190" i="48" s="1"/>
  <c r="O190" i="48" s="1"/>
  <c r="P190" i="48" s="1"/>
  <c r="Q190" i="48" s="1"/>
  <c r="R190" i="48" s="1"/>
  <c r="S190" i="48" s="1"/>
  <c r="T190" i="48" s="1"/>
  <c r="U190" i="48" s="1"/>
  <c r="V190" i="48" s="1"/>
  <c r="W190" i="48" s="1"/>
  <c r="X190" i="48" s="1"/>
  <c r="Y190" i="48" s="1"/>
  <c r="Z190" i="48" s="1"/>
  <c r="AA190" i="48" s="1"/>
  <c r="AB190" i="48" s="1"/>
  <c r="AC190" i="48" s="1"/>
  <c r="AD190" i="48" s="1"/>
  <c r="AE190" i="48" s="1"/>
  <c r="AF190" i="48" s="1"/>
  <c r="AG190" i="48" s="1"/>
  <c r="AH190" i="48" s="1"/>
  <c r="AI190" i="48" s="1"/>
  <c r="AJ190" i="48" s="1"/>
  <c r="AK190" i="48" s="1"/>
  <c r="AL190" i="48" s="1"/>
  <c r="AM190" i="48" s="1"/>
  <c r="AN190" i="48" s="1"/>
  <c r="AO190" i="48" s="1"/>
  <c r="L190" i="48"/>
  <c r="K189" i="48"/>
  <c r="H189" i="48"/>
  <c r="G189" i="48"/>
  <c r="E189" i="48" s="1"/>
  <c r="N188" i="48"/>
  <c r="O188" i="48" s="1"/>
  <c r="P188" i="48" s="1"/>
  <c r="Q188" i="48" s="1"/>
  <c r="R188" i="48" s="1"/>
  <c r="S188" i="48" s="1"/>
  <c r="T188" i="48" s="1"/>
  <c r="U188" i="48" s="1"/>
  <c r="V188" i="48" s="1"/>
  <c r="W188" i="48" s="1"/>
  <c r="X188" i="48" s="1"/>
  <c r="Y188" i="48" s="1"/>
  <c r="Z188" i="48" s="1"/>
  <c r="AA188" i="48" s="1"/>
  <c r="AB188" i="48" s="1"/>
  <c r="AC188" i="48" s="1"/>
  <c r="AD188" i="48" s="1"/>
  <c r="AE188" i="48" s="1"/>
  <c r="AF188" i="48" s="1"/>
  <c r="AG188" i="48" s="1"/>
  <c r="AH188" i="48" s="1"/>
  <c r="AI188" i="48" s="1"/>
  <c r="AJ188" i="48" s="1"/>
  <c r="AK188" i="48" s="1"/>
  <c r="AL188" i="48" s="1"/>
  <c r="AM188" i="48" s="1"/>
  <c r="AN188" i="48" s="1"/>
  <c r="AO188" i="48" s="1"/>
  <c r="L188" i="48"/>
  <c r="M188" i="48" s="1"/>
  <c r="K186" i="48"/>
  <c r="K185" i="48"/>
  <c r="N184" i="48"/>
  <c r="O184" i="48" s="1"/>
  <c r="P184" i="48" s="1"/>
  <c r="L184" i="48"/>
  <c r="M184" i="48" s="1"/>
  <c r="K183" i="48"/>
  <c r="K188" i="48" s="1"/>
  <c r="H183" i="48"/>
  <c r="E183" i="48" s="1"/>
  <c r="D183" i="48" s="1"/>
  <c r="G183" i="48"/>
  <c r="F183" i="48"/>
  <c r="L182" i="48"/>
  <c r="M182" i="48" s="1"/>
  <c r="N182" i="48" s="1"/>
  <c r="O182" i="48" s="1"/>
  <c r="P182" i="48" s="1"/>
  <c r="Q182" i="48" s="1"/>
  <c r="R182" i="48" s="1"/>
  <c r="S182" i="48" s="1"/>
  <c r="T182" i="48" s="1"/>
  <c r="U182" i="48" s="1"/>
  <c r="V182" i="48" s="1"/>
  <c r="W182" i="48" s="1"/>
  <c r="X182" i="48" s="1"/>
  <c r="Y182" i="48" s="1"/>
  <c r="Z182" i="48" s="1"/>
  <c r="AA182" i="48" s="1"/>
  <c r="AB182" i="48" s="1"/>
  <c r="AC182" i="48" s="1"/>
  <c r="AD182" i="48" s="1"/>
  <c r="AE182" i="48" s="1"/>
  <c r="AF182" i="48" s="1"/>
  <c r="AG182" i="48" s="1"/>
  <c r="AH182" i="48" s="1"/>
  <c r="AI182" i="48" s="1"/>
  <c r="AJ182" i="48" s="1"/>
  <c r="AK182" i="48" s="1"/>
  <c r="AL182" i="48" s="1"/>
  <c r="AM182" i="48" s="1"/>
  <c r="AN182" i="48" s="1"/>
  <c r="AO182" i="48" s="1"/>
  <c r="O180" i="48"/>
  <c r="K180" i="48" s="1"/>
  <c r="K179" i="48"/>
  <c r="M178" i="48"/>
  <c r="N178" i="48" s="1"/>
  <c r="O178" i="48" s="1"/>
  <c r="P178" i="48" s="1"/>
  <c r="Q178" i="48" s="1"/>
  <c r="R178" i="48" s="1"/>
  <c r="S178" i="48" s="1"/>
  <c r="T178" i="48" s="1"/>
  <c r="U178" i="48" s="1"/>
  <c r="V178" i="48" s="1"/>
  <c r="W178" i="48" s="1"/>
  <c r="X178" i="48" s="1"/>
  <c r="Y178" i="48" s="1"/>
  <c r="Z178" i="48" s="1"/>
  <c r="AA178" i="48" s="1"/>
  <c r="AB178" i="48" s="1"/>
  <c r="AC178" i="48" s="1"/>
  <c r="AD178" i="48" s="1"/>
  <c r="AE178" i="48" s="1"/>
  <c r="AF178" i="48" s="1"/>
  <c r="AG178" i="48" s="1"/>
  <c r="AH178" i="48" s="1"/>
  <c r="AI178" i="48" s="1"/>
  <c r="AJ178" i="48" s="1"/>
  <c r="AK178" i="48" s="1"/>
  <c r="AL178" i="48" s="1"/>
  <c r="AM178" i="48" s="1"/>
  <c r="AN178" i="48" s="1"/>
  <c r="AO178" i="48" s="1"/>
  <c r="L178" i="48"/>
  <c r="K177" i="48"/>
  <c r="H177" i="48"/>
  <c r="G177" i="48"/>
  <c r="E177" i="48" s="1"/>
  <c r="L176" i="48"/>
  <c r="M176" i="48" s="1"/>
  <c r="N176" i="48" s="1"/>
  <c r="O176" i="48" s="1"/>
  <c r="P176" i="48" s="1"/>
  <c r="Q176" i="48" s="1"/>
  <c r="R176" i="48" s="1"/>
  <c r="S176" i="48" s="1"/>
  <c r="T176" i="48" s="1"/>
  <c r="U176" i="48" s="1"/>
  <c r="V176" i="48" s="1"/>
  <c r="W176" i="48" s="1"/>
  <c r="X176" i="48" s="1"/>
  <c r="Y176" i="48" s="1"/>
  <c r="Z176" i="48" s="1"/>
  <c r="AA176" i="48" s="1"/>
  <c r="AB176" i="48" s="1"/>
  <c r="AC176" i="48" s="1"/>
  <c r="AD176" i="48" s="1"/>
  <c r="AE176" i="48" s="1"/>
  <c r="AF176" i="48" s="1"/>
  <c r="AG176" i="48" s="1"/>
  <c r="AH176" i="48" s="1"/>
  <c r="AI176" i="48" s="1"/>
  <c r="AJ176" i="48" s="1"/>
  <c r="AK176" i="48" s="1"/>
  <c r="AL176" i="48" s="1"/>
  <c r="AM176" i="48" s="1"/>
  <c r="AN176" i="48" s="1"/>
  <c r="AO176" i="48" s="1"/>
  <c r="K174" i="48"/>
  <c r="K173" i="48"/>
  <c r="L172" i="48"/>
  <c r="M172" i="48" s="1"/>
  <c r="N172" i="48" s="1"/>
  <c r="O172" i="48" s="1"/>
  <c r="P172" i="48" s="1"/>
  <c r="Q172" i="48" s="1"/>
  <c r="R172" i="48" s="1"/>
  <c r="S172" i="48" s="1"/>
  <c r="T172" i="48" s="1"/>
  <c r="U172" i="48" s="1"/>
  <c r="V172" i="48" s="1"/>
  <c r="W172" i="48" s="1"/>
  <c r="X172" i="48" s="1"/>
  <c r="Y172" i="48" s="1"/>
  <c r="Z172" i="48" s="1"/>
  <c r="AA172" i="48" s="1"/>
  <c r="AB172" i="48" s="1"/>
  <c r="AC172" i="48" s="1"/>
  <c r="AD172" i="48" s="1"/>
  <c r="AE172" i="48" s="1"/>
  <c r="AF172" i="48" s="1"/>
  <c r="AG172" i="48" s="1"/>
  <c r="AH172" i="48" s="1"/>
  <c r="AI172" i="48" s="1"/>
  <c r="AJ172" i="48" s="1"/>
  <c r="AK172" i="48" s="1"/>
  <c r="AL172" i="48" s="1"/>
  <c r="AM172" i="48" s="1"/>
  <c r="AN172" i="48" s="1"/>
  <c r="AO172" i="48" s="1"/>
  <c r="K171" i="48"/>
  <c r="H171" i="48"/>
  <c r="G171" i="48"/>
  <c r="F171" i="48"/>
  <c r="L170" i="48"/>
  <c r="M170" i="48" s="1"/>
  <c r="N170" i="48" s="1"/>
  <c r="O170" i="48" s="1"/>
  <c r="P170" i="48" s="1"/>
  <c r="Q170" i="48" s="1"/>
  <c r="R170" i="48" s="1"/>
  <c r="S170" i="48" s="1"/>
  <c r="T170" i="48" s="1"/>
  <c r="U170" i="48" s="1"/>
  <c r="V170" i="48" s="1"/>
  <c r="W170" i="48" s="1"/>
  <c r="X170" i="48" s="1"/>
  <c r="Y170" i="48" s="1"/>
  <c r="Z170" i="48" s="1"/>
  <c r="AA170" i="48" s="1"/>
  <c r="AB170" i="48" s="1"/>
  <c r="AC170" i="48" s="1"/>
  <c r="AD170" i="48" s="1"/>
  <c r="AE170" i="48" s="1"/>
  <c r="AF170" i="48" s="1"/>
  <c r="AG170" i="48" s="1"/>
  <c r="AH170" i="48" s="1"/>
  <c r="AI170" i="48" s="1"/>
  <c r="AJ170" i="48" s="1"/>
  <c r="AK170" i="48" s="1"/>
  <c r="AL170" i="48" s="1"/>
  <c r="AM170" i="48" s="1"/>
  <c r="AN170" i="48" s="1"/>
  <c r="AO170" i="48" s="1"/>
  <c r="K168" i="48"/>
  <c r="K167" i="48"/>
  <c r="M166" i="48"/>
  <c r="N166" i="48" s="1"/>
  <c r="O166" i="48" s="1"/>
  <c r="P166" i="48" s="1"/>
  <c r="Q166" i="48" s="1"/>
  <c r="R166" i="48" s="1"/>
  <c r="S166" i="48" s="1"/>
  <c r="T166" i="48" s="1"/>
  <c r="U166" i="48" s="1"/>
  <c r="V166" i="48" s="1"/>
  <c r="W166" i="48" s="1"/>
  <c r="X166" i="48" s="1"/>
  <c r="Y166" i="48" s="1"/>
  <c r="Z166" i="48" s="1"/>
  <c r="AA166" i="48" s="1"/>
  <c r="AB166" i="48" s="1"/>
  <c r="AC166" i="48" s="1"/>
  <c r="AD166" i="48" s="1"/>
  <c r="AE166" i="48" s="1"/>
  <c r="AF166" i="48" s="1"/>
  <c r="AG166" i="48" s="1"/>
  <c r="AH166" i="48" s="1"/>
  <c r="AI166" i="48" s="1"/>
  <c r="AJ166" i="48" s="1"/>
  <c r="AK166" i="48" s="1"/>
  <c r="AL166" i="48" s="1"/>
  <c r="AM166" i="48" s="1"/>
  <c r="AN166" i="48" s="1"/>
  <c r="AO166" i="48" s="1"/>
  <c r="L166" i="48"/>
  <c r="K165" i="48"/>
  <c r="H165" i="48"/>
  <c r="G165" i="48"/>
  <c r="E165" i="48" s="1"/>
  <c r="M164" i="48"/>
  <c r="N164" i="48" s="1"/>
  <c r="O164" i="48" s="1"/>
  <c r="P164" i="48" s="1"/>
  <c r="Q164" i="48" s="1"/>
  <c r="R164" i="48" s="1"/>
  <c r="S164" i="48" s="1"/>
  <c r="T164" i="48" s="1"/>
  <c r="U164" i="48" s="1"/>
  <c r="V164" i="48" s="1"/>
  <c r="W164" i="48" s="1"/>
  <c r="X164" i="48" s="1"/>
  <c r="Y164" i="48" s="1"/>
  <c r="Z164" i="48" s="1"/>
  <c r="AA164" i="48" s="1"/>
  <c r="AB164" i="48" s="1"/>
  <c r="AC164" i="48" s="1"/>
  <c r="AD164" i="48" s="1"/>
  <c r="AE164" i="48" s="1"/>
  <c r="AF164" i="48" s="1"/>
  <c r="AG164" i="48" s="1"/>
  <c r="AH164" i="48" s="1"/>
  <c r="AI164" i="48" s="1"/>
  <c r="AJ164" i="48" s="1"/>
  <c r="AK164" i="48" s="1"/>
  <c r="AL164" i="48" s="1"/>
  <c r="AM164" i="48" s="1"/>
  <c r="AN164" i="48" s="1"/>
  <c r="AO164" i="48" s="1"/>
  <c r="L164" i="48"/>
  <c r="K164" i="48"/>
  <c r="K163" i="48"/>
  <c r="K162" i="48"/>
  <c r="K161" i="48"/>
  <c r="M160" i="48"/>
  <c r="N160" i="48" s="1"/>
  <c r="O160" i="48" s="1"/>
  <c r="P160" i="48" s="1"/>
  <c r="Q160" i="48" s="1"/>
  <c r="R160" i="48" s="1"/>
  <c r="S160" i="48" s="1"/>
  <c r="T160" i="48" s="1"/>
  <c r="U160" i="48" s="1"/>
  <c r="V160" i="48" s="1"/>
  <c r="W160" i="48" s="1"/>
  <c r="X160" i="48" s="1"/>
  <c r="Y160" i="48" s="1"/>
  <c r="Z160" i="48" s="1"/>
  <c r="AA160" i="48" s="1"/>
  <c r="L160" i="48"/>
  <c r="K159" i="48"/>
  <c r="F159" i="48" s="1"/>
  <c r="H159" i="48"/>
  <c r="G159" i="48"/>
  <c r="E159" i="48" s="1"/>
  <c r="D159" i="48" s="1"/>
  <c r="L158" i="48"/>
  <c r="M158" i="48" s="1"/>
  <c r="N158" i="48" s="1"/>
  <c r="O158" i="48" s="1"/>
  <c r="P158" i="48" s="1"/>
  <c r="Q158" i="48" s="1"/>
  <c r="R158" i="48" s="1"/>
  <c r="S158" i="48" s="1"/>
  <c r="T158" i="48" s="1"/>
  <c r="U158" i="48" s="1"/>
  <c r="V158" i="48" s="1"/>
  <c r="W158" i="48" s="1"/>
  <c r="X158" i="48" s="1"/>
  <c r="Y158" i="48" s="1"/>
  <c r="Z158" i="48" s="1"/>
  <c r="AA158" i="48" s="1"/>
  <c r="AB158" i="48" s="1"/>
  <c r="AC158" i="48" s="1"/>
  <c r="AD158" i="48" s="1"/>
  <c r="AE158" i="48" s="1"/>
  <c r="AF158" i="48" s="1"/>
  <c r="AG158" i="48" s="1"/>
  <c r="AH158" i="48" s="1"/>
  <c r="AI158" i="48" s="1"/>
  <c r="AJ158" i="48" s="1"/>
  <c r="AK158" i="48" s="1"/>
  <c r="AL158" i="48" s="1"/>
  <c r="AM158" i="48" s="1"/>
  <c r="AN158" i="48" s="1"/>
  <c r="AO158" i="48" s="1"/>
  <c r="K156" i="48"/>
  <c r="K155" i="48"/>
  <c r="F153" i="48" s="1"/>
  <c r="L154" i="48"/>
  <c r="M154" i="48" s="1"/>
  <c r="N154" i="48" s="1"/>
  <c r="O154" i="48" s="1"/>
  <c r="P154" i="48" s="1"/>
  <c r="K153" i="48"/>
  <c r="H153" i="48"/>
  <c r="G153" i="48"/>
  <c r="L152" i="48"/>
  <c r="M152" i="48" s="1"/>
  <c r="N152" i="48" s="1"/>
  <c r="O152" i="48" s="1"/>
  <c r="P152" i="48" s="1"/>
  <c r="Q152" i="48" s="1"/>
  <c r="R152" i="48" s="1"/>
  <c r="S152" i="48" s="1"/>
  <c r="T152" i="48" s="1"/>
  <c r="U152" i="48" s="1"/>
  <c r="V152" i="48" s="1"/>
  <c r="W152" i="48" s="1"/>
  <c r="X152" i="48" s="1"/>
  <c r="Y152" i="48" s="1"/>
  <c r="Z152" i="48" s="1"/>
  <c r="AA152" i="48" s="1"/>
  <c r="AB152" i="48" s="1"/>
  <c r="AC152" i="48" s="1"/>
  <c r="AD152" i="48" s="1"/>
  <c r="AE152" i="48" s="1"/>
  <c r="AF152" i="48" s="1"/>
  <c r="AG152" i="48" s="1"/>
  <c r="AH152" i="48" s="1"/>
  <c r="AI152" i="48" s="1"/>
  <c r="AJ152" i="48" s="1"/>
  <c r="AK152" i="48" s="1"/>
  <c r="AL152" i="48" s="1"/>
  <c r="AM152" i="48" s="1"/>
  <c r="AN152" i="48" s="1"/>
  <c r="AO152" i="48" s="1"/>
  <c r="K150" i="48"/>
  <c r="K149" i="48"/>
  <c r="M148" i="48"/>
  <c r="N148" i="48" s="1"/>
  <c r="O148" i="48" s="1"/>
  <c r="P148" i="48" s="1"/>
  <c r="Q148" i="48" s="1"/>
  <c r="R148" i="48" s="1"/>
  <c r="S148" i="48" s="1"/>
  <c r="T148" i="48" s="1"/>
  <c r="U148" i="48" s="1"/>
  <c r="V148" i="48" s="1"/>
  <c r="W148" i="48" s="1"/>
  <c r="X148" i="48" s="1"/>
  <c r="Y148" i="48" s="1"/>
  <c r="Z148" i="48" s="1"/>
  <c r="AA148" i="48" s="1"/>
  <c r="AB148" i="48" s="1"/>
  <c r="AC148" i="48" s="1"/>
  <c r="AD148" i="48" s="1"/>
  <c r="AE148" i="48" s="1"/>
  <c r="AF148" i="48" s="1"/>
  <c r="AG148" i="48" s="1"/>
  <c r="AH148" i="48" s="1"/>
  <c r="AI148" i="48" s="1"/>
  <c r="AJ148" i="48" s="1"/>
  <c r="AK148" i="48" s="1"/>
  <c r="AL148" i="48" s="1"/>
  <c r="AM148" i="48" s="1"/>
  <c r="AN148" i="48" s="1"/>
  <c r="AO148" i="48" s="1"/>
  <c r="L148" i="48"/>
  <c r="K147" i="48"/>
  <c r="H147" i="48"/>
  <c r="G147" i="48"/>
  <c r="E147" i="48" s="1"/>
  <c r="M146" i="48"/>
  <c r="N146" i="48" s="1"/>
  <c r="O146" i="48" s="1"/>
  <c r="P146" i="48" s="1"/>
  <c r="Q146" i="48" s="1"/>
  <c r="R146" i="48" s="1"/>
  <c r="S146" i="48" s="1"/>
  <c r="T146" i="48" s="1"/>
  <c r="U146" i="48" s="1"/>
  <c r="V146" i="48" s="1"/>
  <c r="W146" i="48" s="1"/>
  <c r="X146" i="48" s="1"/>
  <c r="Y146" i="48" s="1"/>
  <c r="Z146" i="48" s="1"/>
  <c r="AA146" i="48" s="1"/>
  <c r="AB146" i="48" s="1"/>
  <c r="AC146" i="48" s="1"/>
  <c r="AD146" i="48" s="1"/>
  <c r="AE146" i="48" s="1"/>
  <c r="AF146" i="48" s="1"/>
  <c r="AG146" i="48" s="1"/>
  <c r="AH146" i="48" s="1"/>
  <c r="AI146" i="48" s="1"/>
  <c r="AJ146" i="48" s="1"/>
  <c r="AK146" i="48" s="1"/>
  <c r="AL146" i="48" s="1"/>
  <c r="AM146" i="48" s="1"/>
  <c r="AN146" i="48" s="1"/>
  <c r="AO146" i="48" s="1"/>
  <c r="L146" i="48"/>
  <c r="K144" i="48"/>
  <c r="K143" i="48"/>
  <c r="L142" i="48"/>
  <c r="M142" i="48" s="1"/>
  <c r="K141" i="48"/>
  <c r="H141" i="48"/>
  <c r="G141" i="48"/>
  <c r="E141" i="48" s="1"/>
  <c r="D141" i="48" s="1"/>
  <c r="F141" i="48"/>
  <c r="L140" i="48"/>
  <c r="M140" i="48" s="1"/>
  <c r="N140" i="48" s="1"/>
  <c r="O140" i="48" s="1"/>
  <c r="P140" i="48" s="1"/>
  <c r="Q140" i="48" s="1"/>
  <c r="R140" i="48" s="1"/>
  <c r="S140" i="48" s="1"/>
  <c r="T140" i="48" s="1"/>
  <c r="U140" i="48" s="1"/>
  <c r="V140" i="48" s="1"/>
  <c r="W140" i="48" s="1"/>
  <c r="X140" i="48" s="1"/>
  <c r="Y140" i="48" s="1"/>
  <c r="Z140" i="48" s="1"/>
  <c r="AA140" i="48" s="1"/>
  <c r="AB140" i="48" s="1"/>
  <c r="AC140" i="48" s="1"/>
  <c r="AD140" i="48" s="1"/>
  <c r="AE140" i="48" s="1"/>
  <c r="AF140" i="48" s="1"/>
  <c r="AG140" i="48" s="1"/>
  <c r="AH140" i="48" s="1"/>
  <c r="AI140" i="48" s="1"/>
  <c r="AJ140" i="48" s="1"/>
  <c r="AK140" i="48" s="1"/>
  <c r="AL140" i="48" s="1"/>
  <c r="AM140" i="48" s="1"/>
  <c r="AN140" i="48" s="1"/>
  <c r="AO140" i="48" s="1"/>
  <c r="K138" i="48"/>
  <c r="K137" i="48"/>
  <c r="M136" i="48"/>
  <c r="N136" i="48" s="1"/>
  <c r="O136" i="48" s="1"/>
  <c r="P136" i="48" s="1"/>
  <c r="Q136" i="48" s="1"/>
  <c r="R136" i="48" s="1"/>
  <c r="S136" i="48" s="1"/>
  <c r="T136" i="48" s="1"/>
  <c r="U136" i="48" s="1"/>
  <c r="V136" i="48" s="1"/>
  <c r="W136" i="48" s="1"/>
  <c r="X136" i="48" s="1"/>
  <c r="Y136" i="48" s="1"/>
  <c r="Z136" i="48" s="1"/>
  <c r="AA136" i="48" s="1"/>
  <c r="AB136" i="48" s="1"/>
  <c r="AC136" i="48" s="1"/>
  <c r="AD136" i="48" s="1"/>
  <c r="AE136" i="48" s="1"/>
  <c r="AF136" i="48" s="1"/>
  <c r="AG136" i="48" s="1"/>
  <c r="AH136" i="48" s="1"/>
  <c r="AI136" i="48" s="1"/>
  <c r="AJ136" i="48" s="1"/>
  <c r="AK136" i="48" s="1"/>
  <c r="AL136" i="48" s="1"/>
  <c r="AM136" i="48" s="1"/>
  <c r="AN136" i="48" s="1"/>
  <c r="AO136" i="48" s="1"/>
  <c r="L136" i="48"/>
  <c r="K135" i="48"/>
  <c r="H135" i="48"/>
  <c r="G135" i="48"/>
  <c r="E135" i="48" s="1"/>
  <c r="D135" i="48" s="1"/>
  <c r="M134" i="48"/>
  <c r="N134" i="48" s="1"/>
  <c r="O134" i="48" s="1"/>
  <c r="P134" i="48" s="1"/>
  <c r="Q134" i="48" s="1"/>
  <c r="R134" i="48" s="1"/>
  <c r="S134" i="48" s="1"/>
  <c r="T134" i="48" s="1"/>
  <c r="U134" i="48" s="1"/>
  <c r="V134" i="48" s="1"/>
  <c r="W134" i="48" s="1"/>
  <c r="X134" i="48" s="1"/>
  <c r="Y134" i="48" s="1"/>
  <c r="Z134" i="48" s="1"/>
  <c r="AA134" i="48" s="1"/>
  <c r="AB134" i="48" s="1"/>
  <c r="AC134" i="48" s="1"/>
  <c r="AD134" i="48" s="1"/>
  <c r="AE134" i="48" s="1"/>
  <c r="AF134" i="48" s="1"/>
  <c r="AG134" i="48" s="1"/>
  <c r="AH134" i="48" s="1"/>
  <c r="AI134" i="48" s="1"/>
  <c r="AJ134" i="48" s="1"/>
  <c r="AK134" i="48" s="1"/>
  <c r="AL134" i="48" s="1"/>
  <c r="AM134" i="48" s="1"/>
  <c r="AN134" i="48" s="1"/>
  <c r="AO134" i="48" s="1"/>
  <c r="L134" i="48"/>
  <c r="K132" i="48"/>
  <c r="K131" i="48"/>
  <c r="L130" i="48"/>
  <c r="M130" i="48" s="1"/>
  <c r="K129" i="48"/>
  <c r="H129" i="48"/>
  <c r="G129" i="48"/>
  <c r="E129" i="48" s="1"/>
  <c r="D129" i="48" s="1"/>
  <c r="F129" i="48"/>
  <c r="L128" i="48"/>
  <c r="M128" i="48" s="1"/>
  <c r="N128" i="48" s="1"/>
  <c r="O128" i="48" s="1"/>
  <c r="P128" i="48" s="1"/>
  <c r="Q128" i="48" s="1"/>
  <c r="R128" i="48" s="1"/>
  <c r="S128" i="48" s="1"/>
  <c r="T128" i="48" s="1"/>
  <c r="U128" i="48" s="1"/>
  <c r="V128" i="48" s="1"/>
  <c r="W128" i="48" s="1"/>
  <c r="X128" i="48" s="1"/>
  <c r="Y128" i="48" s="1"/>
  <c r="Z128" i="48" s="1"/>
  <c r="AA128" i="48" s="1"/>
  <c r="AB128" i="48" s="1"/>
  <c r="AC128" i="48" s="1"/>
  <c r="AD128" i="48" s="1"/>
  <c r="AE128" i="48" s="1"/>
  <c r="AF128" i="48" s="1"/>
  <c r="AG128" i="48" s="1"/>
  <c r="AH128" i="48" s="1"/>
  <c r="AI128" i="48" s="1"/>
  <c r="AJ128" i="48" s="1"/>
  <c r="AK128" i="48" s="1"/>
  <c r="AL128" i="48" s="1"/>
  <c r="AM128" i="48" s="1"/>
  <c r="AN128" i="48" s="1"/>
  <c r="AO128" i="48" s="1"/>
  <c r="K126" i="48"/>
  <c r="K125" i="48"/>
  <c r="M124" i="48"/>
  <c r="N124" i="48" s="1"/>
  <c r="O124" i="48" s="1"/>
  <c r="P124" i="48" s="1"/>
  <c r="Q124" i="48" s="1"/>
  <c r="R124" i="48" s="1"/>
  <c r="S124" i="48" s="1"/>
  <c r="T124" i="48" s="1"/>
  <c r="U124" i="48" s="1"/>
  <c r="V124" i="48" s="1"/>
  <c r="W124" i="48" s="1"/>
  <c r="X124" i="48" s="1"/>
  <c r="Y124" i="48" s="1"/>
  <c r="Z124" i="48" s="1"/>
  <c r="AA124" i="48" s="1"/>
  <c r="AB124" i="48" s="1"/>
  <c r="AC124" i="48" s="1"/>
  <c r="AD124" i="48" s="1"/>
  <c r="AE124" i="48" s="1"/>
  <c r="AF124" i="48" s="1"/>
  <c r="AG124" i="48" s="1"/>
  <c r="AH124" i="48" s="1"/>
  <c r="AI124" i="48" s="1"/>
  <c r="AJ124" i="48" s="1"/>
  <c r="AK124" i="48" s="1"/>
  <c r="AL124" i="48" s="1"/>
  <c r="AM124" i="48" s="1"/>
  <c r="AN124" i="48" s="1"/>
  <c r="AO124" i="48" s="1"/>
  <c r="L124" i="48"/>
  <c r="K123" i="48"/>
  <c r="H123" i="48"/>
  <c r="G123" i="48"/>
  <c r="E123" i="48" s="1"/>
  <c r="D123" i="48" s="1"/>
  <c r="M122" i="48"/>
  <c r="N122" i="48" s="1"/>
  <c r="O122" i="48" s="1"/>
  <c r="P122" i="48" s="1"/>
  <c r="Q122" i="48" s="1"/>
  <c r="R122" i="48" s="1"/>
  <c r="S122" i="48" s="1"/>
  <c r="T122" i="48" s="1"/>
  <c r="U122" i="48" s="1"/>
  <c r="V122" i="48" s="1"/>
  <c r="W122" i="48" s="1"/>
  <c r="X122" i="48" s="1"/>
  <c r="Y122" i="48" s="1"/>
  <c r="Z122" i="48" s="1"/>
  <c r="AA122" i="48" s="1"/>
  <c r="AB122" i="48" s="1"/>
  <c r="AC122" i="48" s="1"/>
  <c r="AD122" i="48" s="1"/>
  <c r="AE122" i="48" s="1"/>
  <c r="AF122" i="48" s="1"/>
  <c r="AG122" i="48" s="1"/>
  <c r="AH122" i="48" s="1"/>
  <c r="AI122" i="48" s="1"/>
  <c r="AJ122" i="48" s="1"/>
  <c r="AK122" i="48" s="1"/>
  <c r="AL122" i="48" s="1"/>
  <c r="AM122" i="48" s="1"/>
  <c r="AN122" i="48" s="1"/>
  <c r="AO122" i="48" s="1"/>
  <c r="L122" i="48"/>
  <c r="K120" i="48"/>
  <c r="K119" i="48"/>
  <c r="L118" i="48"/>
  <c r="M118" i="48" s="1"/>
  <c r="K117" i="48"/>
  <c r="H117" i="48"/>
  <c r="G117" i="48"/>
  <c r="F117" i="48"/>
  <c r="L116" i="48"/>
  <c r="M116" i="48" s="1"/>
  <c r="N116" i="48" s="1"/>
  <c r="O116" i="48" s="1"/>
  <c r="P116" i="48" s="1"/>
  <c r="Q116" i="48" s="1"/>
  <c r="R116" i="48" s="1"/>
  <c r="S116" i="48" s="1"/>
  <c r="T116" i="48" s="1"/>
  <c r="U116" i="48" s="1"/>
  <c r="V116" i="48" s="1"/>
  <c r="W116" i="48" s="1"/>
  <c r="X116" i="48" s="1"/>
  <c r="Y116" i="48" s="1"/>
  <c r="Z116" i="48" s="1"/>
  <c r="AA116" i="48" s="1"/>
  <c r="AB116" i="48" s="1"/>
  <c r="AC116" i="48" s="1"/>
  <c r="AD116" i="48" s="1"/>
  <c r="AE116" i="48" s="1"/>
  <c r="AF116" i="48" s="1"/>
  <c r="AG116" i="48" s="1"/>
  <c r="AH116" i="48" s="1"/>
  <c r="AI116" i="48" s="1"/>
  <c r="AJ116" i="48" s="1"/>
  <c r="AK116" i="48" s="1"/>
  <c r="AL116" i="48" s="1"/>
  <c r="AM116" i="48" s="1"/>
  <c r="AN116" i="48" s="1"/>
  <c r="AO116" i="48" s="1"/>
  <c r="K114" i="48"/>
  <c r="K113" i="48"/>
  <c r="M112" i="48"/>
  <c r="N112" i="48" s="1"/>
  <c r="O112" i="48" s="1"/>
  <c r="P112" i="48" s="1"/>
  <c r="Q112" i="48" s="1"/>
  <c r="R112" i="48" s="1"/>
  <c r="S112" i="48" s="1"/>
  <c r="T112" i="48" s="1"/>
  <c r="U112" i="48" s="1"/>
  <c r="V112" i="48" s="1"/>
  <c r="W112" i="48" s="1"/>
  <c r="X112" i="48" s="1"/>
  <c r="Y112" i="48" s="1"/>
  <c r="Z112" i="48" s="1"/>
  <c r="AA112" i="48" s="1"/>
  <c r="AB112" i="48" s="1"/>
  <c r="AC112" i="48" s="1"/>
  <c r="AD112" i="48" s="1"/>
  <c r="AE112" i="48" s="1"/>
  <c r="AF112" i="48" s="1"/>
  <c r="AG112" i="48" s="1"/>
  <c r="AH112" i="48" s="1"/>
  <c r="AI112" i="48" s="1"/>
  <c r="AJ112" i="48" s="1"/>
  <c r="AK112" i="48" s="1"/>
  <c r="AL112" i="48" s="1"/>
  <c r="AM112" i="48" s="1"/>
  <c r="AN112" i="48" s="1"/>
  <c r="AO112" i="48" s="1"/>
  <c r="L112" i="48"/>
  <c r="K111" i="48"/>
  <c r="K116" i="48" s="1"/>
  <c r="G111" i="48"/>
  <c r="E111" i="48" s="1"/>
  <c r="L110" i="48"/>
  <c r="M110" i="48" s="1"/>
  <c r="N110" i="48" s="1"/>
  <c r="O110" i="48" s="1"/>
  <c r="P110" i="48" s="1"/>
  <c r="Q110" i="48" s="1"/>
  <c r="R110" i="48" s="1"/>
  <c r="S110" i="48" s="1"/>
  <c r="T110" i="48" s="1"/>
  <c r="U110" i="48" s="1"/>
  <c r="V110" i="48" s="1"/>
  <c r="W110" i="48" s="1"/>
  <c r="X110" i="48" s="1"/>
  <c r="Y110" i="48" s="1"/>
  <c r="Z110" i="48" s="1"/>
  <c r="AA110" i="48" s="1"/>
  <c r="AB110" i="48" s="1"/>
  <c r="AC110" i="48" s="1"/>
  <c r="AD110" i="48" s="1"/>
  <c r="AE110" i="48" s="1"/>
  <c r="AF110" i="48" s="1"/>
  <c r="AG110" i="48" s="1"/>
  <c r="AH110" i="48" s="1"/>
  <c r="AI110" i="48" s="1"/>
  <c r="AJ110" i="48" s="1"/>
  <c r="AK110" i="48" s="1"/>
  <c r="AL110" i="48" s="1"/>
  <c r="AM110" i="48" s="1"/>
  <c r="AN110" i="48" s="1"/>
  <c r="AO110" i="48" s="1"/>
  <c r="K108" i="48"/>
  <c r="K107" i="48"/>
  <c r="M106" i="48"/>
  <c r="N106" i="48" s="1"/>
  <c r="O106" i="48" s="1"/>
  <c r="P106" i="48" s="1"/>
  <c r="Q106" i="48" s="1"/>
  <c r="R106" i="48" s="1"/>
  <c r="S106" i="48" s="1"/>
  <c r="T106" i="48" s="1"/>
  <c r="U106" i="48" s="1"/>
  <c r="V106" i="48" s="1"/>
  <c r="W106" i="48" s="1"/>
  <c r="X106" i="48" s="1"/>
  <c r="Y106" i="48" s="1"/>
  <c r="Z106" i="48" s="1"/>
  <c r="AA106" i="48" s="1"/>
  <c r="AB106" i="48" s="1"/>
  <c r="AC106" i="48" s="1"/>
  <c r="AD106" i="48" s="1"/>
  <c r="AE106" i="48" s="1"/>
  <c r="AF106" i="48" s="1"/>
  <c r="AG106" i="48" s="1"/>
  <c r="AH106" i="48" s="1"/>
  <c r="AI106" i="48" s="1"/>
  <c r="AJ106" i="48" s="1"/>
  <c r="AK106" i="48" s="1"/>
  <c r="AL106" i="48" s="1"/>
  <c r="AM106" i="48" s="1"/>
  <c r="AN106" i="48" s="1"/>
  <c r="AO106" i="48" s="1"/>
  <c r="L106" i="48"/>
  <c r="K105" i="48"/>
  <c r="F105" i="48" s="1"/>
  <c r="H105" i="48"/>
  <c r="G105" i="48"/>
  <c r="E105" i="48" s="1"/>
  <c r="L104" i="48"/>
  <c r="M104" i="48" s="1"/>
  <c r="N104" i="48" s="1"/>
  <c r="O104" i="48" s="1"/>
  <c r="P104" i="48" s="1"/>
  <c r="Q104" i="48" s="1"/>
  <c r="R104" i="48" s="1"/>
  <c r="S104" i="48" s="1"/>
  <c r="T104" i="48" s="1"/>
  <c r="U104" i="48" s="1"/>
  <c r="V104" i="48" s="1"/>
  <c r="W104" i="48" s="1"/>
  <c r="X104" i="48" s="1"/>
  <c r="Y104" i="48" s="1"/>
  <c r="Z104" i="48" s="1"/>
  <c r="AA104" i="48" s="1"/>
  <c r="AB104" i="48" s="1"/>
  <c r="AC104" i="48" s="1"/>
  <c r="AD104" i="48" s="1"/>
  <c r="AE104" i="48" s="1"/>
  <c r="AF104" i="48" s="1"/>
  <c r="AG104" i="48" s="1"/>
  <c r="AH104" i="48" s="1"/>
  <c r="AI104" i="48" s="1"/>
  <c r="AJ104" i="48" s="1"/>
  <c r="AK104" i="48" s="1"/>
  <c r="AL104" i="48" s="1"/>
  <c r="AM104" i="48" s="1"/>
  <c r="AN104" i="48" s="1"/>
  <c r="AO104" i="48" s="1"/>
  <c r="K104" i="48"/>
  <c r="K103" i="48"/>
  <c r="K102" i="48"/>
  <c r="K101" i="48"/>
  <c r="L100" i="48"/>
  <c r="K99" i="48"/>
  <c r="H99" i="48"/>
  <c r="G99" i="48"/>
  <c r="F99" i="48"/>
  <c r="L98" i="48"/>
  <c r="M98" i="48" s="1"/>
  <c r="N98" i="48" s="1"/>
  <c r="O98" i="48" s="1"/>
  <c r="P98" i="48" s="1"/>
  <c r="Q98" i="48" s="1"/>
  <c r="R98" i="48" s="1"/>
  <c r="S98" i="48" s="1"/>
  <c r="T98" i="48" s="1"/>
  <c r="U98" i="48" s="1"/>
  <c r="V98" i="48" s="1"/>
  <c r="W98" i="48" s="1"/>
  <c r="X98" i="48" s="1"/>
  <c r="Y98" i="48" s="1"/>
  <c r="Z98" i="48" s="1"/>
  <c r="AA98" i="48" s="1"/>
  <c r="AB98" i="48" s="1"/>
  <c r="AC98" i="48" s="1"/>
  <c r="AD98" i="48" s="1"/>
  <c r="AE98" i="48" s="1"/>
  <c r="AF98" i="48" s="1"/>
  <c r="AG98" i="48" s="1"/>
  <c r="AH98" i="48" s="1"/>
  <c r="AI98" i="48" s="1"/>
  <c r="AJ98" i="48" s="1"/>
  <c r="AK98" i="48" s="1"/>
  <c r="AL98" i="48" s="1"/>
  <c r="AM98" i="48" s="1"/>
  <c r="AN98" i="48" s="1"/>
  <c r="AO98" i="48" s="1"/>
  <c r="K97" i="48"/>
  <c r="K96" i="48"/>
  <c r="K95" i="48"/>
  <c r="L94" i="48"/>
  <c r="M94" i="48" s="1"/>
  <c r="N94" i="48" s="1"/>
  <c r="O94" i="48" s="1"/>
  <c r="P94" i="48" s="1"/>
  <c r="Q94" i="48" s="1"/>
  <c r="R94" i="48" s="1"/>
  <c r="S94" i="48" s="1"/>
  <c r="T94" i="48" s="1"/>
  <c r="U94" i="48" s="1"/>
  <c r="V94" i="48" s="1"/>
  <c r="W94" i="48" s="1"/>
  <c r="X94" i="48" s="1"/>
  <c r="Y94" i="48" s="1"/>
  <c r="Z94" i="48" s="1"/>
  <c r="AA94" i="48" s="1"/>
  <c r="AB94" i="48" s="1"/>
  <c r="AC94" i="48" s="1"/>
  <c r="AD94" i="48" s="1"/>
  <c r="AE94" i="48" s="1"/>
  <c r="AF94" i="48" s="1"/>
  <c r="AG94" i="48" s="1"/>
  <c r="AH94" i="48" s="1"/>
  <c r="AI94" i="48" s="1"/>
  <c r="AJ94" i="48" s="1"/>
  <c r="AK94" i="48" s="1"/>
  <c r="AL94" i="48" s="1"/>
  <c r="AM94" i="48" s="1"/>
  <c r="AN94" i="48" s="1"/>
  <c r="AO94" i="48" s="1"/>
  <c r="K93" i="48"/>
  <c r="H93" i="48"/>
  <c r="G93" i="48"/>
  <c r="E93" i="48" s="1"/>
  <c r="D93" i="48" s="1"/>
  <c r="M92" i="48"/>
  <c r="N92" i="48" s="1"/>
  <c r="O92" i="48" s="1"/>
  <c r="P92" i="48" s="1"/>
  <c r="Q92" i="48" s="1"/>
  <c r="R92" i="48" s="1"/>
  <c r="S92" i="48" s="1"/>
  <c r="T92" i="48" s="1"/>
  <c r="U92" i="48" s="1"/>
  <c r="V92" i="48" s="1"/>
  <c r="W92" i="48" s="1"/>
  <c r="X92" i="48" s="1"/>
  <c r="Y92" i="48" s="1"/>
  <c r="Z92" i="48" s="1"/>
  <c r="AA92" i="48" s="1"/>
  <c r="AB92" i="48" s="1"/>
  <c r="AC92" i="48" s="1"/>
  <c r="AD92" i="48" s="1"/>
  <c r="AE92" i="48" s="1"/>
  <c r="AF92" i="48" s="1"/>
  <c r="AG92" i="48" s="1"/>
  <c r="AH92" i="48" s="1"/>
  <c r="AI92" i="48" s="1"/>
  <c r="AJ92" i="48" s="1"/>
  <c r="AK92" i="48" s="1"/>
  <c r="AL92" i="48" s="1"/>
  <c r="AM92" i="48" s="1"/>
  <c r="AN92" i="48" s="1"/>
  <c r="AO92" i="48" s="1"/>
  <c r="L92" i="48"/>
  <c r="K91" i="48"/>
  <c r="K90" i="48"/>
  <c r="K89" i="48"/>
  <c r="L88" i="48"/>
  <c r="M88" i="48" s="1"/>
  <c r="K87" i="48"/>
  <c r="H87" i="48"/>
  <c r="G87" i="48"/>
  <c r="E87" i="48" s="1"/>
  <c r="D87" i="48" s="1"/>
  <c r="L86" i="48"/>
  <c r="M86" i="48" s="1"/>
  <c r="N86" i="48" s="1"/>
  <c r="O86" i="48" s="1"/>
  <c r="P86" i="48" s="1"/>
  <c r="Q86" i="48" s="1"/>
  <c r="R86" i="48" s="1"/>
  <c r="S86" i="48" s="1"/>
  <c r="T86" i="48" s="1"/>
  <c r="U86" i="48" s="1"/>
  <c r="V86" i="48" s="1"/>
  <c r="W86" i="48" s="1"/>
  <c r="X86" i="48" s="1"/>
  <c r="Y86" i="48" s="1"/>
  <c r="Z86" i="48" s="1"/>
  <c r="AA86" i="48" s="1"/>
  <c r="AB86" i="48" s="1"/>
  <c r="AC86" i="48" s="1"/>
  <c r="AD86" i="48" s="1"/>
  <c r="AE86" i="48" s="1"/>
  <c r="AF86" i="48" s="1"/>
  <c r="AG86" i="48" s="1"/>
  <c r="AH86" i="48" s="1"/>
  <c r="AI86" i="48" s="1"/>
  <c r="AJ86" i="48" s="1"/>
  <c r="AK86" i="48" s="1"/>
  <c r="AL86" i="48" s="1"/>
  <c r="AM86" i="48" s="1"/>
  <c r="AN86" i="48" s="1"/>
  <c r="AO86" i="48" s="1"/>
  <c r="K85" i="48"/>
  <c r="K84" i="48"/>
  <c r="K83" i="48"/>
  <c r="M82" i="48"/>
  <c r="N82" i="48" s="1"/>
  <c r="O82" i="48" s="1"/>
  <c r="P82" i="48" s="1"/>
  <c r="Q82" i="48" s="1"/>
  <c r="R82" i="48" s="1"/>
  <c r="S82" i="48" s="1"/>
  <c r="T82" i="48" s="1"/>
  <c r="U82" i="48" s="1"/>
  <c r="V82" i="48" s="1"/>
  <c r="W82" i="48" s="1"/>
  <c r="X82" i="48" s="1"/>
  <c r="Y82" i="48" s="1"/>
  <c r="Z82" i="48" s="1"/>
  <c r="AA82" i="48" s="1"/>
  <c r="AB82" i="48" s="1"/>
  <c r="AC82" i="48" s="1"/>
  <c r="AD82" i="48" s="1"/>
  <c r="AE82" i="48" s="1"/>
  <c r="AF82" i="48" s="1"/>
  <c r="AG82" i="48" s="1"/>
  <c r="AH82" i="48" s="1"/>
  <c r="AI82" i="48" s="1"/>
  <c r="AJ82" i="48" s="1"/>
  <c r="AK82" i="48" s="1"/>
  <c r="AL82" i="48" s="1"/>
  <c r="AM82" i="48" s="1"/>
  <c r="AN82" i="48" s="1"/>
  <c r="AO82" i="48" s="1"/>
  <c r="L82" i="48"/>
  <c r="K81" i="48"/>
  <c r="F81" i="48" s="1"/>
  <c r="H81" i="48"/>
  <c r="G81" i="48"/>
  <c r="E81" i="48" s="1"/>
  <c r="L80" i="48"/>
  <c r="M80" i="48" s="1"/>
  <c r="N80" i="48" s="1"/>
  <c r="O80" i="48" s="1"/>
  <c r="P80" i="48" s="1"/>
  <c r="Q80" i="48" s="1"/>
  <c r="R80" i="48" s="1"/>
  <c r="S80" i="48" s="1"/>
  <c r="T80" i="48" s="1"/>
  <c r="U80" i="48" s="1"/>
  <c r="V80" i="48" s="1"/>
  <c r="W80" i="48" s="1"/>
  <c r="X80" i="48" s="1"/>
  <c r="Y80" i="48" s="1"/>
  <c r="Z80" i="48" s="1"/>
  <c r="AA80" i="48" s="1"/>
  <c r="AB80" i="48" s="1"/>
  <c r="AC80" i="48" s="1"/>
  <c r="AD80" i="48" s="1"/>
  <c r="AE80" i="48" s="1"/>
  <c r="AF80" i="48" s="1"/>
  <c r="AG80" i="48" s="1"/>
  <c r="AH80" i="48" s="1"/>
  <c r="AI80" i="48" s="1"/>
  <c r="AJ80" i="48" s="1"/>
  <c r="AK80" i="48" s="1"/>
  <c r="AL80" i="48" s="1"/>
  <c r="AM80" i="48" s="1"/>
  <c r="AN80" i="48" s="1"/>
  <c r="AO80" i="48" s="1"/>
  <c r="K79" i="48"/>
  <c r="K78" i="48"/>
  <c r="K77" i="48"/>
  <c r="L75" i="48"/>
  <c r="H75" i="48"/>
  <c r="E75" i="48" s="1"/>
  <c r="G75" i="48"/>
  <c r="L74" i="48"/>
  <c r="M74" i="48" s="1"/>
  <c r="N74" i="48" s="1"/>
  <c r="O74" i="48" s="1"/>
  <c r="P74" i="48" s="1"/>
  <c r="Q74" i="48" s="1"/>
  <c r="R74" i="48" s="1"/>
  <c r="S74" i="48" s="1"/>
  <c r="T74" i="48" s="1"/>
  <c r="U74" i="48" s="1"/>
  <c r="V74" i="48" s="1"/>
  <c r="W74" i="48" s="1"/>
  <c r="X74" i="48" s="1"/>
  <c r="Y74" i="48" s="1"/>
  <c r="Z74" i="48" s="1"/>
  <c r="AA74" i="48" s="1"/>
  <c r="AB74" i="48" s="1"/>
  <c r="AC74" i="48" s="1"/>
  <c r="AD74" i="48" s="1"/>
  <c r="AE74" i="48" s="1"/>
  <c r="AF74" i="48" s="1"/>
  <c r="AG74" i="48" s="1"/>
  <c r="AH74" i="48" s="1"/>
  <c r="AI74" i="48" s="1"/>
  <c r="AJ74" i="48" s="1"/>
  <c r="AK74" i="48" s="1"/>
  <c r="AL74" i="48" s="1"/>
  <c r="AM74" i="48" s="1"/>
  <c r="AN74" i="48" s="1"/>
  <c r="AO74" i="48" s="1"/>
  <c r="K73" i="48"/>
  <c r="R72" i="48"/>
  <c r="K72" i="48"/>
  <c r="K71" i="48"/>
  <c r="L70" i="48"/>
  <c r="M70" i="48" s="1"/>
  <c r="K69" i="48"/>
  <c r="H69" i="48"/>
  <c r="G69" i="48"/>
  <c r="E69" i="48" s="1"/>
  <c r="D69" i="48" s="1"/>
  <c r="L68" i="48"/>
  <c r="M68" i="48" s="1"/>
  <c r="N68" i="48" s="1"/>
  <c r="O68" i="48" s="1"/>
  <c r="P68" i="48" s="1"/>
  <c r="Q68" i="48" s="1"/>
  <c r="R66" i="48"/>
  <c r="H63" i="48" s="1"/>
  <c r="E63" i="48" s="1"/>
  <c r="D63" i="48" s="1"/>
  <c r="K65" i="48"/>
  <c r="L64" i="48"/>
  <c r="M64" i="48" s="1"/>
  <c r="N64" i="48" s="1"/>
  <c r="O64" i="48" s="1"/>
  <c r="P64" i="48" s="1"/>
  <c r="Q64" i="48" s="1"/>
  <c r="R64" i="48" s="1"/>
  <c r="S64" i="48" s="1"/>
  <c r="T64" i="48" s="1"/>
  <c r="U64" i="48" s="1"/>
  <c r="V64" i="48" s="1"/>
  <c r="W64" i="48" s="1"/>
  <c r="X64" i="48" s="1"/>
  <c r="Y64" i="48" s="1"/>
  <c r="Z64" i="48" s="1"/>
  <c r="AA64" i="48" s="1"/>
  <c r="AB64" i="48" s="1"/>
  <c r="AC64" i="48" s="1"/>
  <c r="AD64" i="48" s="1"/>
  <c r="AE64" i="48" s="1"/>
  <c r="AF64" i="48" s="1"/>
  <c r="AG64" i="48" s="1"/>
  <c r="AH64" i="48" s="1"/>
  <c r="AI64" i="48" s="1"/>
  <c r="AJ64" i="48" s="1"/>
  <c r="AK64" i="48" s="1"/>
  <c r="AL64" i="48" s="1"/>
  <c r="AM64" i="48" s="1"/>
  <c r="AN64" i="48" s="1"/>
  <c r="AO64" i="48" s="1"/>
  <c r="K63" i="48"/>
  <c r="F63" i="48" s="1"/>
  <c r="G63" i="48"/>
  <c r="L62" i="48"/>
  <c r="M62" i="48" s="1"/>
  <c r="N62" i="48" s="1"/>
  <c r="O62" i="48" s="1"/>
  <c r="P62" i="48" s="1"/>
  <c r="Q62" i="48" s="1"/>
  <c r="R62" i="48" s="1"/>
  <c r="S62" i="48" s="1"/>
  <c r="T62" i="48" s="1"/>
  <c r="U62" i="48" s="1"/>
  <c r="V62" i="48" s="1"/>
  <c r="W62" i="48" s="1"/>
  <c r="X62" i="48" s="1"/>
  <c r="Y62" i="48" s="1"/>
  <c r="Z62" i="48" s="1"/>
  <c r="AA62" i="48" s="1"/>
  <c r="AB62" i="48" s="1"/>
  <c r="AC62" i="48" s="1"/>
  <c r="AD62" i="48" s="1"/>
  <c r="AE62" i="48" s="1"/>
  <c r="AF62" i="48" s="1"/>
  <c r="AG62" i="48" s="1"/>
  <c r="AH62" i="48" s="1"/>
  <c r="AI62" i="48" s="1"/>
  <c r="AJ62" i="48" s="1"/>
  <c r="AK62" i="48" s="1"/>
  <c r="AL62" i="48" s="1"/>
  <c r="AM62" i="48" s="1"/>
  <c r="AN62" i="48" s="1"/>
  <c r="AO62" i="48" s="1"/>
  <c r="K60" i="48"/>
  <c r="K62" i="48" s="1"/>
  <c r="K59" i="48"/>
  <c r="L58" i="48"/>
  <c r="M58" i="48" s="1"/>
  <c r="K57" i="48"/>
  <c r="F57" i="48" s="1"/>
  <c r="H57" i="48"/>
  <c r="G57" i="48"/>
  <c r="L56" i="48"/>
  <c r="R54" i="48"/>
  <c r="Q54" i="48"/>
  <c r="P54" i="48"/>
  <c r="O54" i="48"/>
  <c r="M54" i="48"/>
  <c r="K54" i="48" s="1"/>
  <c r="L54" i="48"/>
  <c r="K53" i="48"/>
  <c r="L52" i="48"/>
  <c r="M52" i="48" s="1"/>
  <c r="N52" i="48" s="1"/>
  <c r="O52" i="48" s="1"/>
  <c r="P52" i="48" s="1"/>
  <c r="Q52" i="48" s="1"/>
  <c r="R52" i="48" s="1"/>
  <c r="S52" i="48" s="1"/>
  <c r="T52" i="48" s="1"/>
  <c r="U52" i="48" s="1"/>
  <c r="V52" i="48" s="1"/>
  <c r="W52" i="48" s="1"/>
  <c r="X52" i="48" s="1"/>
  <c r="Y52" i="48" s="1"/>
  <c r="Z52" i="48" s="1"/>
  <c r="AA52" i="48" s="1"/>
  <c r="AB52" i="48" s="1"/>
  <c r="AC52" i="48" s="1"/>
  <c r="AD52" i="48" s="1"/>
  <c r="AE52" i="48" s="1"/>
  <c r="AF52" i="48" s="1"/>
  <c r="AG52" i="48" s="1"/>
  <c r="AH52" i="48" s="1"/>
  <c r="AI52" i="48" s="1"/>
  <c r="AJ52" i="48" s="1"/>
  <c r="AK52" i="48" s="1"/>
  <c r="AL52" i="48" s="1"/>
  <c r="AM52" i="48" s="1"/>
  <c r="AN52" i="48" s="1"/>
  <c r="AO52" i="48" s="1"/>
  <c r="K51" i="48"/>
  <c r="G51" i="48"/>
  <c r="L50" i="48"/>
  <c r="M50" i="48" s="1"/>
  <c r="N50" i="48" s="1"/>
  <c r="O50" i="48" s="1"/>
  <c r="K50" i="48"/>
  <c r="R48" i="48"/>
  <c r="O48" i="48"/>
  <c r="K48" i="48"/>
  <c r="P47" i="48"/>
  <c r="G45" i="48" s="1"/>
  <c r="E45" i="48" s="1"/>
  <c r="L46" i="48"/>
  <c r="M46" i="48" s="1"/>
  <c r="K45" i="48"/>
  <c r="H45" i="48"/>
  <c r="L44" i="48"/>
  <c r="M44" i="48" s="1"/>
  <c r="N44" i="48" s="1"/>
  <c r="O44" i="48" s="1"/>
  <c r="P44" i="48" s="1"/>
  <c r="Q44" i="48" s="1"/>
  <c r="R44" i="48" s="1"/>
  <c r="S44" i="48" s="1"/>
  <c r="T44" i="48" s="1"/>
  <c r="U44" i="48" s="1"/>
  <c r="V44" i="48" s="1"/>
  <c r="W44" i="48" s="1"/>
  <c r="X44" i="48" s="1"/>
  <c r="Y44" i="48" s="1"/>
  <c r="Z44" i="48" s="1"/>
  <c r="AA44" i="48" s="1"/>
  <c r="AB44" i="48" s="1"/>
  <c r="AC44" i="48" s="1"/>
  <c r="AD44" i="48" s="1"/>
  <c r="AE44" i="48" s="1"/>
  <c r="AF44" i="48" s="1"/>
  <c r="AG44" i="48" s="1"/>
  <c r="AH44" i="48" s="1"/>
  <c r="AI44" i="48" s="1"/>
  <c r="AJ44" i="48" s="1"/>
  <c r="AK44" i="48" s="1"/>
  <c r="AL44" i="48" s="1"/>
  <c r="AM44" i="48" s="1"/>
  <c r="AN44" i="48" s="1"/>
  <c r="AO44" i="48" s="1"/>
  <c r="K42" i="48"/>
  <c r="K41" i="48"/>
  <c r="L40" i="48"/>
  <c r="M40" i="48" s="1"/>
  <c r="N40" i="48" s="1"/>
  <c r="O40" i="48" s="1"/>
  <c r="P40" i="48" s="1"/>
  <c r="Q40" i="48" s="1"/>
  <c r="R40" i="48" s="1"/>
  <c r="S40" i="48" s="1"/>
  <c r="T40" i="48" s="1"/>
  <c r="U40" i="48" s="1"/>
  <c r="V40" i="48" s="1"/>
  <c r="W40" i="48" s="1"/>
  <c r="X40" i="48" s="1"/>
  <c r="Y40" i="48" s="1"/>
  <c r="Z40" i="48" s="1"/>
  <c r="AA40" i="48" s="1"/>
  <c r="AB40" i="48" s="1"/>
  <c r="AC40" i="48" s="1"/>
  <c r="AD40" i="48" s="1"/>
  <c r="AE40" i="48" s="1"/>
  <c r="AF40" i="48" s="1"/>
  <c r="AG40" i="48" s="1"/>
  <c r="AH40" i="48" s="1"/>
  <c r="AI40" i="48" s="1"/>
  <c r="AJ40" i="48" s="1"/>
  <c r="AK40" i="48" s="1"/>
  <c r="AL40" i="48" s="1"/>
  <c r="AM40" i="48" s="1"/>
  <c r="AN40" i="48" s="1"/>
  <c r="AO40" i="48" s="1"/>
  <c r="K39" i="48"/>
  <c r="K44" i="48" s="1"/>
  <c r="H39" i="48"/>
  <c r="G39" i="48"/>
  <c r="L38" i="48"/>
  <c r="M38" i="48" s="1"/>
  <c r="N38" i="48" s="1"/>
  <c r="O38" i="48" s="1"/>
  <c r="P38" i="48" s="1"/>
  <c r="Q38" i="48" s="1"/>
  <c r="R38" i="48" s="1"/>
  <c r="S38" i="48" s="1"/>
  <c r="T38" i="48" s="1"/>
  <c r="U38" i="48" s="1"/>
  <c r="V38" i="48" s="1"/>
  <c r="W38" i="48" s="1"/>
  <c r="X38" i="48" s="1"/>
  <c r="Y38" i="48" s="1"/>
  <c r="Z38" i="48" s="1"/>
  <c r="AA38" i="48" s="1"/>
  <c r="AB38" i="48" s="1"/>
  <c r="AC38" i="48" s="1"/>
  <c r="AD38" i="48" s="1"/>
  <c r="AE38" i="48" s="1"/>
  <c r="AF38" i="48" s="1"/>
  <c r="AG38" i="48" s="1"/>
  <c r="AH38" i="48" s="1"/>
  <c r="AI38" i="48" s="1"/>
  <c r="AJ38" i="48" s="1"/>
  <c r="AK38" i="48" s="1"/>
  <c r="AL38" i="48" s="1"/>
  <c r="AM38" i="48" s="1"/>
  <c r="AN38" i="48" s="1"/>
  <c r="AO38" i="48" s="1"/>
  <c r="K36" i="48"/>
  <c r="K35" i="48"/>
  <c r="L34" i="48"/>
  <c r="M34" i="48" s="1"/>
  <c r="K33" i="48"/>
  <c r="F33" i="48" s="1"/>
  <c r="H33" i="48"/>
  <c r="G33" i="48"/>
  <c r="E33" i="48" s="1"/>
  <c r="L32" i="48"/>
  <c r="M32" i="48" s="1"/>
  <c r="N32" i="48" s="1"/>
  <c r="O32" i="48" s="1"/>
  <c r="P32" i="48" s="1"/>
  <c r="Q32" i="48" s="1"/>
  <c r="R32" i="48" s="1"/>
  <c r="S32" i="48" s="1"/>
  <c r="T32" i="48" s="1"/>
  <c r="U32" i="48" s="1"/>
  <c r="V32" i="48" s="1"/>
  <c r="W32" i="48" s="1"/>
  <c r="X32" i="48" s="1"/>
  <c r="Y32" i="48" s="1"/>
  <c r="Z32" i="48" s="1"/>
  <c r="AA32" i="48" s="1"/>
  <c r="AB32" i="48" s="1"/>
  <c r="AC32" i="48" s="1"/>
  <c r="AD32" i="48" s="1"/>
  <c r="AE32" i="48" s="1"/>
  <c r="AF32" i="48" s="1"/>
  <c r="AG32" i="48" s="1"/>
  <c r="AH32" i="48" s="1"/>
  <c r="AI32" i="48" s="1"/>
  <c r="AJ32" i="48" s="1"/>
  <c r="AK32" i="48" s="1"/>
  <c r="AL32" i="48" s="1"/>
  <c r="AM32" i="48" s="1"/>
  <c r="AN32" i="48" s="1"/>
  <c r="AO32" i="48" s="1"/>
  <c r="K30" i="48"/>
  <c r="K29" i="48"/>
  <c r="L28" i="48"/>
  <c r="M28" i="48" s="1"/>
  <c r="N28" i="48" s="1"/>
  <c r="O28" i="48" s="1"/>
  <c r="P28" i="48" s="1"/>
  <c r="Q28" i="48" s="1"/>
  <c r="R28" i="48" s="1"/>
  <c r="S28" i="48" s="1"/>
  <c r="T28" i="48" s="1"/>
  <c r="U28" i="48" s="1"/>
  <c r="V28" i="48" s="1"/>
  <c r="W28" i="48" s="1"/>
  <c r="X28" i="48" s="1"/>
  <c r="Y28" i="48" s="1"/>
  <c r="Z28" i="48" s="1"/>
  <c r="AA28" i="48" s="1"/>
  <c r="AB28" i="48" s="1"/>
  <c r="AC28" i="48" s="1"/>
  <c r="AD28" i="48" s="1"/>
  <c r="AE28" i="48" s="1"/>
  <c r="AF28" i="48" s="1"/>
  <c r="AG28" i="48" s="1"/>
  <c r="AH28" i="48" s="1"/>
  <c r="AI28" i="48" s="1"/>
  <c r="AJ28" i="48" s="1"/>
  <c r="AK28" i="48" s="1"/>
  <c r="AL28" i="48" s="1"/>
  <c r="AM28" i="48" s="1"/>
  <c r="AN28" i="48" s="1"/>
  <c r="AO28" i="48" s="1"/>
  <c r="K27" i="48"/>
  <c r="K32" i="48" s="1"/>
  <c r="H27" i="48"/>
  <c r="G27" i="48"/>
  <c r="L26" i="48"/>
  <c r="M26" i="48" s="1"/>
  <c r="N26" i="48" s="1"/>
  <c r="O26" i="48" s="1"/>
  <c r="P26" i="48" s="1"/>
  <c r="Q26" i="48" s="1"/>
  <c r="R26" i="48" s="1"/>
  <c r="S26" i="48" s="1"/>
  <c r="T26" i="48" s="1"/>
  <c r="U26" i="48" s="1"/>
  <c r="V26" i="48" s="1"/>
  <c r="W26" i="48" s="1"/>
  <c r="X26" i="48" s="1"/>
  <c r="Y26" i="48" s="1"/>
  <c r="Z26" i="48" s="1"/>
  <c r="AA26" i="48" s="1"/>
  <c r="AB26" i="48" s="1"/>
  <c r="AC26" i="48" s="1"/>
  <c r="AD26" i="48" s="1"/>
  <c r="AE26" i="48" s="1"/>
  <c r="AF26" i="48" s="1"/>
  <c r="AG26" i="48" s="1"/>
  <c r="AH26" i="48" s="1"/>
  <c r="AI26" i="48" s="1"/>
  <c r="AJ26" i="48" s="1"/>
  <c r="AK26" i="48" s="1"/>
  <c r="AL26" i="48" s="1"/>
  <c r="AM26" i="48" s="1"/>
  <c r="AN26" i="48" s="1"/>
  <c r="AO26" i="48" s="1"/>
  <c r="K24" i="48"/>
  <c r="K23" i="48"/>
  <c r="L22" i="48"/>
  <c r="M22" i="48" s="1"/>
  <c r="K21" i="48"/>
  <c r="F21" i="48" s="1"/>
  <c r="H21" i="48"/>
  <c r="G21" i="48"/>
  <c r="L20" i="48"/>
  <c r="M20" i="48" s="1"/>
  <c r="N20" i="48" s="1"/>
  <c r="O20" i="48" s="1"/>
  <c r="P20" i="48" s="1"/>
  <c r="Q20" i="48" s="1"/>
  <c r="R20" i="48" s="1"/>
  <c r="S20" i="48" s="1"/>
  <c r="T20" i="48" s="1"/>
  <c r="U20" i="48" s="1"/>
  <c r="V20" i="48" s="1"/>
  <c r="W20" i="48" s="1"/>
  <c r="X20" i="48" s="1"/>
  <c r="Y20" i="48" s="1"/>
  <c r="Z20" i="48" s="1"/>
  <c r="AA20" i="48" s="1"/>
  <c r="AB20" i="48" s="1"/>
  <c r="AC20" i="48" s="1"/>
  <c r="AD20" i="48" s="1"/>
  <c r="AE20" i="48" s="1"/>
  <c r="AF20" i="48" s="1"/>
  <c r="AG20" i="48" s="1"/>
  <c r="AH20" i="48" s="1"/>
  <c r="AI20" i="48" s="1"/>
  <c r="AJ20" i="48" s="1"/>
  <c r="AK20" i="48" s="1"/>
  <c r="AL20" i="48" s="1"/>
  <c r="AM20" i="48" s="1"/>
  <c r="AN20" i="48" s="1"/>
  <c r="AO20" i="48" s="1"/>
  <c r="K18" i="48"/>
  <c r="K17" i="48"/>
  <c r="L16" i="48"/>
  <c r="M16" i="48" s="1"/>
  <c r="N16" i="48" s="1"/>
  <c r="O16" i="48" s="1"/>
  <c r="P16" i="48" s="1"/>
  <c r="Q16" i="48" s="1"/>
  <c r="R16" i="48" s="1"/>
  <c r="S16" i="48" s="1"/>
  <c r="T16" i="48" s="1"/>
  <c r="U16" i="48" s="1"/>
  <c r="V16" i="48" s="1"/>
  <c r="W16" i="48" s="1"/>
  <c r="X16" i="48" s="1"/>
  <c r="Y16" i="48" s="1"/>
  <c r="Z16" i="48" s="1"/>
  <c r="AA16" i="48" s="1"/>
  <c r="AB16" i="48" s="1"/>
  <c r="AC16" i="48" s="1"/>
  <c r="AD16" i="48" s="1"/>
  <c r="AE16" i="48" s="1"/>
  <c r="AF16" i="48" s="1"/>
  <c r="AG16" i="48" s="1"/>
  <c r="AH16" i="48" s="1"/>
  <c r="AI16" i="48" s="1"/>
  <c r="AJ16" i="48" s="1"/>
  <c r="AK16" i="48" s="1"/>
  <c r="AL16" i="48" s="1"/>
  <c r="AM16" i="48" s="1"/>
  <c r="AN16" i="48" s="1"/>
  <c r="AO16" i="48" s="1"/>
  <c r="K15" i="48"/>
  <c r="K20" i="48" s="1"/>
  <c r="H15" i="48"/>
  <c r="G15" i="48"/>
  <c r="L14" i="48"/>
  <c r="M14" i="48" s="1"/>
  <c r="N14" i="48" s="1"/>
  <c r="O14" i="48" s="1"/>
  <c r="P14" i="48" s="1"/>
  <c r="Q14" i="48" s="1"/>
  <c r="R14" i="48" s="1"/>
  <c r="S14" i="48" s="1"/>
  <c r="T14" i="48" s="1"/>
  <c r="U14" i="48" s="1"/>
  <c r="V14" i="48" s="1"/>
  <c r="W14" i="48" s="1"/>
  <c r="X14" i="48" s="1"/>
  <c r="Y14" i="48" s="1"/>
  <c r="Z14" i="48" s="1"/>
  <c r="AA14" i="48" s="1"/>
  <c r="AB14" i="48" s="1"/>
  <c r="AC14" i="48" s="1"/>
  <c r="AD14" i="48" s="1"/>
  <c r="AE14" i="48" s="1"/>
  <c r="AF14" i="48" s="1"/>
  <c r="AG14" i="48" s="1"/>
  <c r="AH14" i="48" s="1"/>
  <c r="AI14" i="48" s="1"/>
  <c r="AJ14" i="48" s="1"/>
  <c r="AK14" i="48" s="1"/>
  <c r="AL14" i="48" s="1"/>
  <c r="AM14" i="48" s="1"/>
  <c r="AN14" i="48" s="1"/>
  <c r="AO14" i="48" s="1"/>
  <c r="K12" i="48"/>
  <c r="K11" i="48"/>
  <c r="L10" i="48"/>
  <c r="M10" i="48" s="1"/>
  <c r="K9" i="48"/>
  <c r="F9" i="48" s="1"/>
  <c r="H9" i="48"/>
  <c r="G9" i="48"/>
  <c r="L8" i="48"/>
  <c r="M8" i="48" s="1"/>
  <c r="N8" i="48" s="1"/>
  <c r="O8" i="48" s="1"/>
  <c r="P8" i="48" s="1"/>
  <c r="Q8" i="48" s="1"/>
  <c r="R8" i="48" s="1"/>
  <c r="S8" i="48" s="1"/>
  <c r="T8" i="48" s="1"/>
  <c r="U8" i="48" s="1"/>
  <c r="V8" i="48" s="1"/>
  <c r="W8" i="48" s="1"/>
  <c r="X8" i="48" s="1"/>
  <c r="Y8" i="48" s="1"/>
  <c r="Z8" i="48" s="1"/>
  <c r="AA8" i="48" s="1"/>
  <c r="AB8" i="48" s="1"/>
  <c r="AC8" i="48" s="1"/>
  <c r="AD8" i="48" s="1"/>
  <c r="AE8" i="48" s="1"/>
  <c r="AF8" i="48" s="1"/>
  <c r="AG8" i="48" s="1"/>
  <c r="AH8" i="48" s="1"/>
  <c r="AI8" i="48" s="1"/>
  <c r="AJ8" i="48" s="1"/>
  <c r="AK8" i="48" s="1"/>
  <c r="AL8" i="48" s="1"/>
  <c r="AM8" i="48" s="1"/>
  <c r="AN8" i="48" s="1"/>
  <c r="AO8" i="48" s="1"/>
  <c r="K6" i="48"/>
  <c r="K5" i="48"/>
  <c r="L4" i="48"/>
  <c r="M4" i="48" s="1"/>
  <c r="N4" i="48" s="1"/>
  <c r="O4" i="48" s="1"/>
  <c r="P4" i="48" s="1"/>
  <c r="Q4" i="48" s="1"/>
  <c r="R4" i="48" s="1"/>
  <c r="S4" i="48" s="1"/>
  <c r="T4" i="48" s="1"/>
  <c r="U4" i="48" s="1"/>
  <c r="V4" i="48" s="1"/>
  <c r="W4" i="48" s="1"/>
  <c r="X4" i="48" s="1"/>
  <c r="Y4" i="48" s="1"/>
  <c r="Z4" i="48" s="1"/>
  <c r="AA4" i="48" s="1"/>
  <c r="AB4" i="48" s="1"/>
  <c r="AC4" i="48" s="1"/>
  <c r="AD4" i="48" s="1"/>
  <c r="AE4" i="48" s="1"/>
  <c r="AF4" i="48" s="1"/>
  <c r="AG4" i="48" s="1"/>
  <c r="AH4" i="48" s="1"/>
  <c r="AI4" i="48" s="1"/>
  <c r="AJ4" i="48" s="1"/>
  <c r="AK4" i="48" s="1"/>
  <c r="AL4" i="48" s="1"/>
  <c r="AM4" i="48" s="1"/>
  <c r="AN4" i="48" s="1"/>
  <c r="AO4" i="48" s="1"/>
  <c r="K3" i="48"/>
  <c r="K8" i="48" s="1"/>
  <c r="H3" i="48"/>
  <c r="G3" i="48"/>
  <c r="F337" i="37"/>
  <c r="J335" i="37"/>
  <c r="L334" i="37" a="1"/>
  <c r="L334" i="37"/>
  <c r="K334" i="37" a="1"/>
  <c r="K334" i="37" s="1"/>
  <c r="L333" i="37"/>
  <c r="K333" i="37"/>
  <c r="L332" i="37" a="1"/>
  <c r="L332" i="37" s="1"/>
  <c r="K332" i="37" a="1"/>
  <c r="K332" i="37" s="1"/>
  <c r="L331" i="37" a="1"/>
  <c r="L331" i="37" s="1"/>
  <c r="K331" i="37" a="1"/>
  <c r="K331" i="37" s="1"/>
  <c r="E331" i="37"/>
  <c r="E332" i="37" s="1"/>
  <c r="E334" i="37" s="1"/>
  <c r="E335" i="37" s="1"/>
  <c r="L330" i="37" a="1"/>
  <c r="L330" i="37" s="1"/>
  <c r="K330" i="37" a="1"/>
  <c r="K330" i="37"/>
  <c r="I330" i="37"/>
  <c r="Z328" i="37"/>
  <c r="Y328" i="37"/>
  <c r="X328" i="37"/>
  <c r="W328" i="37"/>
  <c r="V328" i="37"/>
  <c r="U328" i="37"/>
  <c r="T328" i="37"/>
  <c r="S328" i="37"/>
  <c r="R328" i="37"/>
  <c r="Q328" i="37"/>
  <c r="P328" i="37"/>
  <c r="O328" i="37"/>
  <c r="N328" i="37"/>
  <c r="M328" i="37"/>
  <c r="L328" i="37"/>
  <c r="K328" i="37"/>
  <c r="Z327" i="37"/>
  <c r="Y327" i="37"/>
  <c r="X327" i="37"/>
  <c r="W327" i="37"/>
  <c r="V327" i="37"/>
  <c r="U327" i="37"/>
  <c r="T327" i="37"/>
  <c r="S327" i="37"/>
  <c r="R327" i="37"/>
  <c r="Q327" i="37"/>
  <c r="P327" i="37"/>
  <c r="O327" i="37"/>
  <c r="N327" i="37"/>
  <c r="M327" i="37"/>
  <c r="L327" i="37"/>
  <c r="K327" i="37"/>
  <c r="Z326" i="37"/>
  <c r="Y326" i="37"/>
  <c r="X326" i="37"/>
  <c r="W326" i="37"/>
  <c r="V326" i="37"/>
  <c r="U326" i="37"/>
  <c r="T326" i="37"/>
  <c r="S326" i="37"/>
  <c r="R326" i="37"/>
  <c r="Q326" i="37"/>
  <c r="P326" i="37"/>
  <c r="O326" i="37"/>
  <c r="N326" i="37"/>
  <c r="M326" i="37"/>
  <c r="L326" i="37"/>
  <c r="K326" i="37"/>
  <c r="Z325" i="37"/>
  <c r="Y325" i="37"/>
  <c r="X325" i="37"/>
  <c r="W325" i="37"/>
  <c r="V325" i="37"/>
  <c r="U325" i="37"/>
  <c r="T325" i="37"/>
  <c r="S325" i="37"/>
  <c r="R325" i="37"/>
  <c r="Q325" i="37"/>
  <c r="P325" i="37"/>
  <c r="O325" i="37"/>
  <c r="N325" i="37"/>
  <c r="M325" i="37"/>
  <c r="L325" i="37"/>
  <c r="K325" i="37"/>
  <c r="Z324" i="37"/>
  <c r="Y324" i="37"/>
  <c r="X324" i="37"/>
  <c r="W324" i="37"/>
  <c r="V324" i="37"/>
  <c r="U324" i="37"/>
  <c r="T324" i="37"/>
  <c r="S324" i="37"/>
  <c r="R324" i="37"/>
  <c r="Q324" i="37"/>
  <c r="P324" i="37"/>
  <c r="O324" i="37"/>
  <c r="N324" i="37"/>
  <c r="M324" i="37"/>
  <c r="L324" i="37"/>
  <c r="K324" i="37"/>
  <c r="Z323" i="37"/>
  <c r="Y323" i="37"/>
  <c r="X323" i="37"/>
  <c r="W323" i="37"/>
  <c r="V323" i="37"/>
  <c r="U323" i="37"/>
  <c r="T323" i="37"/>
  <c r="S323" i="37"/>
  <c r="R323" i="37"/>
  <c r="Q323" i="37"/>
  <c r="P323" i="37"/>
  <c r="O323" i="37"/>
  <c r="N323" i="37"/>
  <c r="M323" i="37"/>
  <c r="L323" i="37"/>
  <c r="K323" i="37"/>
  <c r="Z322" i="37"/>
  <c r="Y322" i="37"/>
  <c r="X322" i="37"/>
  <c r="W322" i="37"/>
  <c r="V322" i="37"/>
  <c r="U322" i="37"/>
  <c r="T322" i="37"/>
  <c r="S322" i="37"/>
  <c r="R322" i="37"/>
  <c r="Q322" i="37"/>
  <c r="P322" i="37"/>
  <c r="O322" i="37"/>
  <c r="N322" i="37"/>
  <c r="M322" i="37"/>
  <c r="L322" i="37"/>
  <c r="K322" i="37"/>
  <c r="Z321" i="37"/>
  <c r="Y321" i="37"/>
  <c r="X321" i="37"/>
  <c r="W321" i="37"/>
  <c r="V321" i="37"/>
  <c r="U321" i="37"/>
  <c r="T321" i="37"/>
  <c r="S321" i="37"/>
  <c r="R321" i="37"/>
  <c r="Q321" i="37"/>
  <c r="P321" i="37"/>
  <c r="O321" i="37"/>
  <c r="N321" i="37"/>
  <c r="M321" i="37"/>
  <c r="L321" i="37"/>
  <c r="K321" i="37"/>
  <c r="Z320" i="37"/>
  <c r="Y320" i="37"/>
  <c r="X320" i="37"/>
  <c r="W320" i="37"/>
  <c r="V320" i="37"/>
  <c r="U320" i="37"/>
  <c r="T320" i="37"/>
  <c r="S320" i="37"/>
  <c r="R320" i="37"/>
  <c r="Q320" i="37"/>
  <c r="P320" i="37"/>
  <c r="O320" i="37"/>
  <c r="N320" i="37"/>
  <c r="M320" i="37"/>
  <c r="L320" i="37"/>
  <c r="K320" i="37"/>
  <c r="Z319" i="37"/>
  <c r="Y319" i="37"/>
  <c r="X319" i="37"/>
  <c r="W319" i="37"/>
  <c r="V319" i="37"/>
  <c r="U319" i="37"/>
  <c r="T319" i="37"/>
  <c r="S319" i="37"/>
  <c r="R319" i="37"/>
  <c r="Q319" i="37"/>
  <c r="P319" i="37"/>
  <c r="O319" i="37"/>
  <c r="N319" i="37"/>
  <c r="M319" i="37"/>
  <c r="L319" i="37"/>
  <c r="K319" i="37"/>
  <c r="Z318" i="37"/>
  <c r="Y318" i="37"/>
  <c r="X318" i="37"/>
  <c r="W318" i="37"/>
  <c r="V318" i="37"/>
  <c r="U318" i="37"/>
  <c r="T318" i="37"/>
  <c r="S318" i="37"/>
  <c r="R318" i="37"/>
  <c r="Q318" i="37"/>
  <c r="P318" i="37"/>
  <c r="O318" i="37"/>
  <c r="N318" i="37"/>
  <c r="M318" i="37"/>
  <c r="L318" i="37"/>
  <c r="K318" i="37"/>
  <c r="Z317" i="37"/>
  <c r="Y317" i="37"/>
  <c r="X317" i="37"/>
  <c r="W317" i="37"/>
  <c r="V317" i="37"/>
  <c r="U317" i="37"/>
  <c r="T317" i="37"/>
  <c r="S317" i="37"/>
  <c r="R317" i="37"/>
  <c r="Q317" i="37"/>
  <c r="P317" i="37"/>
  <c r="O317" i="37"/>
  <c r="N317" i="37"/>
  <c r="M317" i="37"/>
  <c r="L317" i="37"/>
  <c r="K317" i="37"/>
  <c r="E317" i="37"/>
  <c r="E319" i="37" s="1"/>
  <c r="E320" i="37" s="1"/>
  <c r="E321" i="37" s="1"/>
  <c r="E322" i="37" s="1"/>
  <c r="E323" i="37" s="1"/>
  <c r="E324" i="37" s="1"/>
  <c r="E325" i="37" s="1"/>
  <c r="E326" i="37" s="1"/>
  <c r="E327" i="37" s="1"/>
  <c r="E328" i="37" s="1"/>
  <c r="E329" i="37" s="1"/>
  <c r="Z316" i="37"/>
  <c r="Y316" i="37"/>
  <c r="X316" i="37"/>
  <c r="W316" i="37"/>
  <c r="V316" i="37"/>
  <c r="U316" i="37"/>
  <c r="T316" i="37"/>
  <c r="S316" i="37"/>
  <c r="R316" i="37"/>
  <c r="Q316" i="37"/>
  <c r="P316" i="37"/>
  <c r="O316" i="37"/>
  <c r="N316" i="37"/>
  <c r="M316" i="37"/>
  <c r="L316" i="37"/>
  <c r="K316" i="37"/>
  <c r="E316" i="37"/>
  <c r="Z315" i="37"/>
  <c r="Y315" i="37"/>
  <c r="X315" i="37"/>
  <c r="W315" i="37"/>
  <c r="V315" i="37"/>
  <c r="U315" i="37"/>
  <c r="T315" i="37"/>
  <c r="S315" i="37"/>
  <c r="R315" i="37"/>
  <c r="Q315" i="37"/>
  <c r="P315" i="37"/>
  <c r="O315" i="37"/>
  <c r="N315" i="37"/>
  <c r="M315" i="37"/>
  <c r="L315" i="37"/>
  <c r="K315" i="37"/>
  <c r="I315" i="37"/>
  <c r="E314" i="37"/>
  <c r="Z313" i="37" a="1"/>
  <c r="Z313" i="37" s="1"/>
  <c r="Y313" i="37" a="1"/>
  <c r="Y313" i="37" s="1"/>
  <c r="X313" i="37" a="1"/>
  <c r="X313" i="37" s="1"/>
  <c r="W313" i="37" a="1"/>
  <c r="W313" i="37" s="1"/>
  <c r="V313" i="37" a="1"/>
  <c r="V313" i="37" s="1"/>
  <c r="U313" i="37" a="1"/>
  <c r="U313" i="37" s="1"/>
  <c r="T313" i="37" a="1"/>
  <c r="T313" i="37" s="1"/>
  <c r="S313" i="37" a="1"/>
  <c r="S313" i="37" s="1"/>
  <c r="R313" i="37" a="1"/>
  <c r="R313" i="37" s="1"/>
  <c r="Q313" i="37" a="1"/>
  <c r="Q313" i="37" s="1"/>
  <c r="P313" i="37" a="1"/>
  <c r="P313" i="37" s="1"/>
  <c r="O313" i="37" a="1"/>
  <c r="O313" i="37" s="1"/>
  <c r="N313" i="37" a="1"/>
  <c r="N313" i="37" s="1"/>
  <c r="M313" i="37" a="1"/>
  <c r="M313" i="37" s="1"/>
  <c r="L313" i="37" a="1"/>
  <c r="L313" i="37" s="1"/>
  <c r="K313" i="37" a="1"/>
  <c r="K313" i="37" s="1"/>
  <c r="I313" i="37"/>
  <c r="N314" i="37" s="1"/>
  <c r="E312" i="37"/>
  <c r="Z311" i="37" a="1"/>
  <c r="Z311" i="37" s="1"/>
  <c r="Y311" i="37" a="1"/>
  <c r="Y311" i="37" s="1"/>
  <c r="X311" i="37" a="1"/>
  <c r="X311" i="37" s="1"/>
  <c r="W311" i="37" a="1"/>
  <c r="W311" i="37" s="1"/>
  <c r="V311" i="37" a="1"/>
  <c r="V311" i="37" s="1"/>
  <c r="U311" i="37" a="1"/>
  <c r="U311" i="37" s="1"/>
  <c r="T311" i="37" a="1"/>
  <c r="T311" i="37" s="1"/>
  <c r="S311" i="37" a="1"/>
  <c r="S311" i="37" s="1"/>
  <c r="R311" i="37" a="1"/>
  <c r="R311" i="37" s="1"/>
  <c r="Q311" i="37" a="1"/>
  <c r="Q311" i="37" s="1"/>
  <c r="P311" i="37" a="1"/>
  <c r="P311" i="37" s="1"/>
  <c r="O311" i="37" a="1"/>
  <c r="O311" i="37" s="1"/>
  <c r="N311" i="37" a="1"/>
  <c r="N311" i="37" s="1"/>
  <c r="M311" i="37" a="1"/>
  <c r="M311" i="37" s="1"/>
  <c r="L311" i="37" a="1"/>
  <c r="L311" i="37" s="1"/>
  <c r="K311" i="37" a="1"/>
  <c r="K311" i="37" s="1"/>
  <c r="I311" i="37"/>
  <c r="Z309" i="37" a="1"/>
  <c r="Z309" i="37" s="1"/>
  <c r="Y309" i="37" a="1"/>
  <c r="Y309" i="37" s="1"/>
  <c r="X309" i="37" a="1"/>
  <c r="X309" i="37" s="1"/>
  <c r="W309" i="37" a="1"/>
  <c r="W309" i="37" s="1"/>
  <c r="V309" i="37" a="1"/>
  <c r="V309" i="37" s="1"/>
  <c r="U309" i="37" a="1"/>
  <c r="U309" i="37" s="1"/>
  <c r="T309" i="37" a="1"/>
  <c r="T309" i="37" s="1"/>
  <c r="S309" i="37" a="1"/>
  <c r="S309" i="37" s="1"/>
  <c r="R309" i="37" a="1"/>
  <c r="R309" i="37" s="1"/>
  <c r="Q309" i="37" a="1"/>
  <c r="Q309" i="37" s="1"/>
  <c r="P309" i="37" a="1"/>
  <c r="P309" i="37" s="1"/>
  <c r="O309" i="37" a="1"/>
  <c r="O309" i="37" s="1"/>
  <c r="N309" i="37" a="1"/>
  <c r="N309" i="37" s="1"/>
  <c r="M309" i="37" a="1"/>
  <c r="M309" i="37" s="1"/>
  <c r="L309" i="37" a="1"/>
  <c r="L309" i="37" s="1"/>
  <c r="K309" i="37" a="1"/>
  <c r="K309" i="37" s="1"/>
  <c r="E309" i="37"/>
  <c r="E310" i="37" s="1"/>
  <c r="Z308" i="37" a="1"/>
  <c r="Z308" i="37" s="1"/>
  <c r="Y308" i="37" a="1"/>
  <c r="Y308" i="37"/>
  <c r="X308" i="37" a="1"/>
  <c r="X308" i="37" s="1"/>
  <c r="W308" i="37" a="1"/>
  <c r="W308" i="37"/>
  <c r="V308" i="37" a="1"/>
  <c r="V308" i="37" s="1"/>
  <c r="U308" i="37" a="1"/>
  <c r="U308" i="37"/>
  <c r="T308" i="37" a="1"/>
  <c r="T308" i="37" s="1"/>
  <c r="S308" i="37" a="1"/>
  <c r="S308" i="37"/>
  <c r="R308" i="37" a="1"/>
  <c r="R308" i="37" s="1"/>
  <c r="Q308" i="37" a="1"/>
  <c r="Q308" i="37"/>
  <c r="P308" i="37" a="1"/>
  <c r="P308" i="37" s="1"/>
  <c r="O308" i="37" a="1"/>
  <c r="O308" i="37"/>
  <c r="N308" i="37" a="1"/>
  <c r="N308" i="37" s="1"/>
  <c r="M308" i="37" a="1"/>
  <c r="M308" i="37"/>
  <c r="M310" i="37" s="1"/>
  <c r="L308" i="37" a="1"/>
  <c r="L308" i="37" s="1"/>
  <c r="K308" i="37" a="1"/>
  <c r="K308" i="37"/>
  <c r="I308" i="37"/>
  <c r="Z306" i="37" a="1"/>
  <c r="Z306" i="37"/>
  <c r="Y306" i="37" a="1"/>
  <c r="Y306" i="37" s="1"/>
  <c r="X306" i="37" a="1"/>
  <c r="X306" i="37"/>
  <c r="W306" i="37" a="1"/>
  <c r="W306" i="37" s="1"/>
  <c r="V306" i="37" a="1"/>
  <c r="V306" i="37"/>
  <c r="U306" i="37" a="1"/>
  <c r="U306" i="37" s="1"/>
  <c r="T306" i="37" a="1"/>
  <c r="T306" i="37"/>
  <c r="S306" i="37" a="1"/>
  <c r="S306" i="37" s="1"/>
  <c r="R306" i="37" a="1"/>
  <c r="R306" i="37"/>
  <c r="Q306" i="37" a="1"/>
  <c r="Q306" i="37" s="1"/>
  <c r="P306" i="37" a="1"/>
  <c r="P306" i="37" s="1"/>
  <c r="O306" i="37" a="1"/>
  <c r="O306" i="37" s="1"/>
  <c r="N306" i="37" a="1"/>
  <c r="N306" i="37" s="1"/>
  <c r="M306" i="37" a="1"/>
  <c r="M306" i="37" s="1"/>
  <c r="L306" i="37" a="1"/>
  <c r="L306" i="37"/>
  <c r="K306" i="37" a="1"/>
  <c r="K306" i="37" s="1"/>
  <c r="E306" i="37"/>
  <c r="E307" i="37" s="1"/>
  <c r="Z305" i="37" a="1"/>
  <c r="Z305" i="37" s="1"/>
  <c r="Y305" i="37" a="1"/>
  <c r="Y305" i="37" s="1"/>
  <c r="X305" i="37" a="1"/>
  <c r="X305" i="37" s="1"/>
  <c r="W305" i="37" a="1"/>
  <c r="W305" i="37" s="1"/>
  <c r="V305" i="37" a="1"/>
  <c r="V305" i="37" s="1"/>
  <c r="U305" i="37" a="1"/>
  <c r="U305" i="37" s="1"/>
  <c r="T305" i="37" a="1"/>
  <c r="T305" i="37" s="1"/>
  <c r="S305" i="37" a="1"/>
  <c r="S305" i="37" s="1"/>
  <c r="R305" i="37" a="1"/>
  <c r="R305" i="37" s="1"/>
  <c r="Q305" i="37" a="1"/>
  <c r="Q305" i="37" s="1"/>
  <c r="P305" i="37" a="1"/>
  <c r="P305" i="37" s="1"/>
  <c r="O305" i="37" a="1"/>
  <c r="O305" i="37" s="1"/>
  <c r="N305" i="37" a="1"/>
  <c r="N305" i="37" s="1"/>
  <c r="M305" i="37" a="1"/>
  <c r="M305" i="37" s="1"/>
  <c r="L305" i="37" a="1"/>
  <c r="L305" i="37" s="1"/>
  <c r="K305" i="37" a="1"/>
  <c r="K305" i="37" s="1"/>
  <c r="I305" i="37"/>
  <c r="M307" i="37" s="1"/>
  <c r="E304" i="37"/>
  <c r="Z303" i="37" a="1"/>
  <c r="Z303" i="37" s="1"/>
  <c r="Y303" i="37" a="1"/>
  <c r="Y303" i="37" s="1"/>
  <c r="X303" i="37" a="1"/>
  <c r="X303" i="37" s="1"/>
  <c r="W303" i="37" a="1"/>
  <c r="W303" i="37" s="1"/>
  <c r="V303" i="37" a="1"/>
  <c r="V303" i="37" s="1"/>
  <c r="U303" i="37" a="1"/>
  <c r="U303" i="37" s="1"/>
  <c r="T303" i="37" a="1"/>
  <c r="T303" i="37" s="1"/>
  <c r="S303" i="37" a="1"/>
  <c r="S303" i="37" s="1"/>
  <c r="R303" i="37" a="1"/>
  <c r="R303" i="37" s="1"/>
  <c r="Q303" i="37" a="1"/>
  <c r="Q303" i="37" s="1"/>
  <c r="P303" i="37" a="1"/>
  <c r="P303" i="37" s="1"/>
  <c r="O303" i="37" a="1"/>
  <c r="O303" i="37" s="1"/>
  <c r="O304" i="37" s="1"/>
  <c r="N303" i="37" a="1"/>
  <c r="N303" i="37" s="1"/>
  <c r="M303" i="37" a="1"/>
  <c r="M303" i="37" s="1"/>
  <c r="L303" i="37" a="1"/>
  <c r="L303" i="37" s="1"/>
  <c r="K303" i="37" a="1"/>
  <c r="K303" i="37" s="1"/>
  <c r="K304" i="37" s="1"/>
  <c r="I303" i="37"/>
  <c r="AE302" i="37"/>
  <c r="E302" i="37"/>
  <c r="Z301" i="37" a="1"/>
  <c r="Z301" i="37" s="1"/>
  <c r="Y301" i="37" a="1"/>
  <c r="Y301" i="37" s="1"/>
  <c r="X301" i="37" a="1"/>
  <c r="X301" i="37" s="1"/>
  <c r="W301" i="37" a="1"/>
  <c r="W301" i="37" s="1"/>
  <c r="V301" i="37" a="1"/>
  <c r="V301" i="37" s="1"/>
  <c r="U301" i="37" a="1"/>
  <c r="U301" i="37" s="1"/>
  <c r="T301" i="37" a="1"/>
  <c r="T301" i="37" s="1"/>
  <c r="S301" i="37" a="1"/>
  <c r="S301" i="37" s="1"/>
  <c r="R301" i="37" a="1"/>
  <c r="R301" i="37" s="1"/>
  <c r="Q301" i="37" a="1"/>
  <c r="Q301" i="37" s="1"/>
  <c r="P301" i="37" a="1"/>
  <c r="P301" i="37" s="1"/>
  <c r="P302" i="37" s="1"/>
  <c r="O301" i="37" a="1"/>
  <c r="O301" i="37" s="1"/>
  <c r="N301" i="37" a="1"/>
  <c r="N301" i="37" s="1"/>
  <c r="N302" i="37" s="1"/>
  <c r="M301" i="37" a="1"/>
  <c r="M301" i="37" s="1"/>
  <c r="L301" i="37" a="1"/>
  <c r="L301" i="37" s="1"/>
  <c r="L302" i="37" s="1"/>
  <c r="K301" i="37" a="1"/>
  <c r="K301" i="37" s="1"/>
  <c r="I301" i="37"/>
  <c r="Z299" i="37" a="1"/>
  <c r="Z299" i="37"/>
  <c r="Y299" i="37" a="1"/>
  <c r="Y299" i="37" s="1"/>
  <c r="X299" i="37" a="1"/>
  <c r="X299" i="37"/>
  <c r="W299" i="37" a="1"/>
  <c r="W299" i="37" s="1"/>
  <c r="V299" i="37" a="1"/>
  <c r="V299" i="37"/>
  <c r="U299" i="37" a="1"/>
  <c r="U299" i="37" s="1"/>
  <c r="T299" i="37" a="1"/>
  <c r="T299" i="37"/>
  <c r="S299" i="37" a="1"/>
  <c r="S299" i="37" s="1"/>
  <c r="R299" i="37" a="1"/>
  <c r="R299" i="37"/>
  <c r="Q299" i="37" a="1"/>
  <c r="Q299" i="37" s="1"/>
  <c r="P299" i="37" a="1"/>
  <c r="P299" i="37"/>
  <c r="O299" i="37" a="1"/>
  <c r="O299" i="37" s="1"/>
  <c r="N299" i="37" a="1"/>
  <c r="N299" i="37"/>
  <c r="M299" i="37" a="1"/>
  <c r="M299" i="37" s="1"/>
  <c r="L299" i="37" a="1"/>
  <c r="L299" i="37"/>
  <c r="K299" i="37" a="1"/>
  <c r="K299" i="37" s="1"/>
  <c r="Z298" i="37" a="1"/>
  <c r="Z298" i="37" s="1"/>
  <c r="Y298" i="37" a="1"/>
  <c r="Y298" i="37" s="1"/>
  <c r="X298" i="37" a="1"/>
  <c r="X298" i="37" s="1"/>
  <c r="W298" i="37" a="1"/>
  <c r="W298" i="37" s="1"/>
  <c r="V298" i="37" a="1"/>
  <c r="V298" i="37" s="1"/>
  <c r="U298" i="37" a="1"/>
  <c r="U298" i="37" s="1"/>
  <c r="T298" i="37" a="1"/>
  <c r="T298" i="37" s="1"/>
  <c r="S298" i="37" a="1"/>
  <c r="S298" i="37" s="1"/>
  <c r="R298" i="37" a="1"/>
  <c r="R298" i="37" s="1"/>
  <c r="Q298" i="37" a="1"/>
  <c r="Q298" i="37" s="1"/>
  <c r="P298" i="37" a="1"/>
  <c r="P298" i="37" s="1"/>
  <c r="O298" i="37" a="1"/>
  <c r="O298" i="37" s="1"/>
  <c r="N298" i="37" a="1"/>
  <c r="N298" i="37" s="1"/>
  <c r="M298" i="37" a="1"/>
  <c r="M298" i="37" s="1"/>
  <c r="L298" i="37" a="1"/>
  <c r="L298" i="37" s="1"/>
  <c r="K298" i="37" a="1"/>
  <c r="K298" i="37" s="1"/>
  <c r="Z297" i="37" a="1"/>
  <c r="Z297" i="37"/>
  <c r="Y297" i="37" a="1"/>
  <c r="Y297" i="37" s="1"/>
  <c r="X297" i="37" a="1"/>
  <c r="X297" i="37"/>
  <c r="W297" i="37" a="1"/>
  <c r="W297" i="37" s="1"/>
  <c r="V297" i="37" a="1"/>
  <c r="V297" i="37"/>
  <c r="U297" i="37" a="1"/>
  <c r="U297" i="37" s="1"/>
  <c r="T297" i="37" a="1"/>
  <c r="T297" i="37"/>
  <c r="S297" i="37" a="1"/>
  <c r="S297" i="37" s="1"/>
  <c r="R297" i="37" a="1"/>
  <c r="R297" i="37"/>
  <c r="Q297" i="37" a="1"/>
  <c r="Q297" i="37" s="1"/>
  <c r="P297" i="37" a="1"/>
  <c r="P297" i="37" s="1"/>
  <c r="O297" i="37" a="1"/>
  <c r="O297" i="37" s="1"/>
  <c r="N297" i="37" a="1"/>
  <c r="N297" i="37" s="1"/>
  <c r="M297" i="37" a="1"/>
  <c r="M297" i="37"/>
  <c r="L297" i="37" a="1"/>
  <c r="L297" i="37" s="1"/>
  <c r="K297" i="37" a="1"/>
  <c r="K297" i="37" s="1"/>
  <c r="E297" i="37"/>
  <c r="E298" i="37" s="1"/>
  <c r="E299" i="37" s="1"/>
  <c r="E300" i="37" s="1"/>
  <c r="Z296" i="37" a="1"/>
  <c r="Z296" i="37" s="1"/>
  <c r="Y296" i="37" a="1"/>
  <c r="Y296" i="37" s="1"/>
  <c r="X296" i="37" a="1"/>
  <c r="X296" i="37" s="1"/>
  <c r="W296" i="37" a="1"/>
  <c r="W296" i="37" s="1"/>
  <c r="V296" i="37" a="1"/>
  <c r="V296" i="37" s="1"/>
  <c r="U296" i="37" a="1"/>
  <c r="U296" i="37" s="1"/>
  <c r="T296" i="37" a="1"/>
  <c r="T296" i="37" s="1"/>
  <c r="S296" i="37" a="1"/>
  <c r="S296" i="37" s="1"/>
  <c r="R296" i="37" a="1"/>
  <c r="R296" i="37" s="1"/>
  <c r="Q296" i="37" a="1"/>
  <c r="Q296" i="37" s="1"/>
  <c r="P296" i="37" a="1"/>
  <c r="P296" i="37" s="1"/>
  <c r="P300" i="37" s="1"/>
  <c r="O296" i="37" a="1"/>
  <c r="O296" i="37" s="1"/>
  <c r="N296" i="37" a="1"/>
  <c r="N296" i="37" s="1"/>
  <c r="M296" i="37" a="1"/>
  <c r="M296" i="37" s="1"/>
  <c r="L296" i="37" a="1"/>
  <c r="L296" i="37" s="1"/>
  <c r="L300" i="37" s="1"/>
  <c r="K296" i="37" a="1"/>
  <c r="K296" i="37" s="1"/>
  <c r="I296" i="37"/>
  <c r="E295" i="37"/>
  <c r="Z294" i="37" a="1"/>
  <c r="Z294" i="37" s="1"/>
  <c r="Y294" i="37" a="1"/>
  <c r="Y294" i="37" s="1"/>
  <c r="X294" i="37" a="1"/>
  <c r="X294" i="37" s="1"/>
  <c r="W294" i="37" a="1"/>
  <c r="W294" i="37" s="1"/>
  <c r="V294" i="37" a="1"/>
  <c r="V294" i="37" s="1"/>
  <c r="U294" i="37" a="1"/>
  <c r="U294" i="37" s="1"/>
  <c r="T294" i="37" a="1"/>
  <c r="T294" i="37" s="1"/>
  <c r="S294" i="37" a="1"/>
  <c r="S294" i="37" s="1"/>
  <c r="R294" i="37" a="1"/>
  <c r="R294" i="37" s="1"/>
  <c r="Q294" i="37" a="1"/>
  <c r="Q294" i="37" s="1"/>
  <c r="P294" i="37" a="1"/>
  <c r="P294" i="37" s="1"/>
  <c r="O294" i="37" a="1"/>
  <c r="O294" i="37" s="1"/>
  <c r="N294" i="37" a="1"/>
  <c r="N294" i="37" s="1"/>
  <c r="M294" i="37" a="1"/>
  <c r="M294" i="37" s="1"/>
  <c r="L294" i="37" a="1"/>
  <c r="L294" i="37" s="1"/>
  <c r="K294" i="37" a="1"/>
  <c r="K294" i="37" s="1"/>
  <c r="I294" i="37"/>
  <c r="N295" i="37" s="1"/>
  <c r="E293" i="37"/>
  <c r="Z292" i="37" a="1"/>
  <c r="Z292" i="37" s="1"/>
  <c r="Y292" i="37" a="1"/>
  <c r="Y292" i="37" s="1"/>
  <c r="X292" i="37" a="1"/>
  <c r="X292" i="37" s="1"/>
  <c r="W292" i="37" a="1"/>
  <c r="W292" i="37" s="1"/>
  <c r="V292" i="37" a="1"/>
  <c r="V292" i="37" s="1"/>
  <c r="U292" i="37" a="1"/>
  <c r="U292" i="37" s="1"/>
  <c r="T292" i="37" a="1"/>
  <c r="T292" i="37" s="1"/>
  <c r="S292" i="37" a="1"/>
  <c r="S292" i="37" s="1"/>
  <c r="R292" i="37" a="1"/>
  <c r="R292" i="37" s="1"/>
  <c r="Q292" i="37" a="1"/>
  <c r="Q292" i="37" s="1"/>
  <c r="P292" i="37" a="1"/>
  <c r="P292" i="37" s="1"/>
  <c r="P293" i="37" s="1"/>
  <c r="Q293" i="37" s="1"/>
  <c r="R293" i="37" s="1"/>
  <c r="S293" i="37" s="1"/>
  <c r="T293" i="37" s="1"/>
  <c r="U293" i="37" s="1"/>
  <c r="V293" i="37" s="1"/>
  <c r="W293" i="37" s="1"/>
  <c r="X293" i="37" s="1"/>
  <c r="Y293" i="37" s="1"/>
  <c r="Z293" i="37" s="1"/>
  <c r="O292" i="37" a="1"/>
  <c r="O292" i="37" s="1"/>
  <c r="O293" i="37" s="1"/>
  <c r="N292" i="37" a="1"/>
  <c r="N292" i="37" s="1"/>
  <c r="N293" i="37" s="1"/>
  <c r="M292" i="37" a="1"/>
  <c r="M292" i="37" s="1"/>
  <c r="M293" i="37" s="1"/>
  <c r="L292" i="37" a="1"/>
  <c r="L292" i="37" s="1"/>
  <c r="L293" i="37" s="1"/>
  <c r="K292" i="37" a="1"/>
  <c r="K292" i="37" s="1"/>
  <c r="K293" i="37" s="1"/>
  <c r="E291" i="37"/>
  <c r="Z290" i="37" a="1"/>
  <c r="Z290" i="37"/>
  <c r="Y290" i="37" a="1"/>
  <c r="Y290" i="37" s="1"/>
  <c r="X290" i="37" a="1"/>
  <c r="X290" i="37"/>
  <c r="W290" i="37" a="1"/>
  <c r="W290" i="37" s="1"/>
  <c r="V290" i="37" a="1"/>
  <c r="V290" i="37"/>
  <c r="U290" i="37" a="1"/>
  <c r="U290" i="37" s="1"/>
  <c r="T290" i="37" a="1"/>
  <c r="T290" i="37"/>
  <c r="S290" i="37" a="1"/>
  <c r="S290" i="37" s="1"/>
  <c r="R290" i="37" a="1"/>
  <c r="R290" i="37"/>
  <c r="Q290" i="37" a="1"/>
  <c r="Q290" i="37" s="1"/>
  <c r="P290" i="37" a="1"/>
  <c r="P290" i="37"/>
  <c r="P291" i="37" s="1"/>
  <c r="O290" i="37" a="1"/>
  <c r="O290" i="37" s="1"/>
  <c r="N290" i="37" a="1"/>
  <c r="N290" i="37"/>
  <c r="N291" i="37" s="1"/>
  <c r="M290" i="37" a="1"/>
  <c r="M290" i="37" s="1"/>
  <c r="L290" i="37" a="1"/>
  <c r="L290" i="37"/>
  <c r="L291" i="37" s="1"/>
  <c r="K290" i="37" a="1"/>
  <c r="K290" i="37" s="1"/>
  <c r="I290" i="37"/>
  <c r="E289" i="37"/>
  <c r="Z288" i="37" a="1"/>
  <c r="Z288" i="37"/>
  <c r="Y288" i="37" a="1"/>
  <c r="Y288" i="37" s="1"/>
  <c r="X288" i="37" a="1"/>
  <c r="X288" i="37"/>
  <c r="W288" i="37" a="1"/>
  <c r="W288" i="37" s="1"/>
  <c r="V288" i="37" a="1"/>
  <c r="V288" i="37"/>
  <c r="U288" i="37" a="1"/>
  <c r="U288" i="37" s="1"/>
  <c r="T288" i="37" a="1"/>
  <c r="T288" i="37"/>
  <c r="S288" i="37" a="1"/>
  <c r="S288" i="37" s="1"/>
  <c r="R288" i="37" a="1"/>
  <c r="R288" i="37"/>
  <c r="Q288" i="37" a="1"/>
  <c r="Q288" i="37" s="1"/>
  <c r="P288" i="37" a="1"/>
  <c r="P288" i="37"/>
  <c r="P289" i="37" s="1"/>
  <c r="O288" i="37" a="1"/>
  <c r="O288" i="37" s="1"/>
  <c r="O289" i="37" s="1"/>
  <c r="N288" i="37" a="1"/>
  <c r="N288" i="37" s="1"/>
  <c r="N289" i="37" s="1"/>
  <c r="M288" i="37" a="1"/>
  <c r="M288" i="37" s="1"/>
  <c r="M289" i="37" s="1"/>
  <c r="L288" i="37" a="1"/>
  <c r="L288" i="37" s="1"/>
  <c r="L289" i="37" s="1"/>
  <c r="K288" i="37" a="1"/>
  <c r="K288" i="37" s="1"/>
  <c r="K289" i="37" s="1"/>
  <c r="E287" i="37"/>
  <c r="Z286" i="37" a="1"/>
  <c r="Z286" i="37" s="1"/>
  <c r="Y286" i="37" a="1"/>
  <c r="Y286" i="37" s="1"/>
  <c r="X286" i="37" a="1"/>
  <c r="X286" i="37" s="1"/>
  <c r="W286" i="37" a="1"/>
  <c r="W286" i="37" s="1"/>
  <c r="V286" i="37" a="1"/>
  <c r="V286" i="37" s="1"/>
  <c r="U286" i="37" a="1"/>
  <c r="U286" i="37" s="1"/>
  <c r="T286" i="37" a="1"/>
  <c r="T286" i="37" s="1"/>
  <c r="S286" i="37" a="1"/>
  <c r="S286" i="37" s="1"/>
  <c r="R286" i="37" a="1"/>
  <c r="R286" i="37" s="1"/>
  <c r="Q286" i="37" a="1"/>
  <c r="Q286" i="37" s="1"/>
  <c r="P286" i="37" a="1"/>
  <c r="P286" i="37" s="1"/>
  <c r="O286" i="37" a="1"/>
  <c r="O286" i="37" s="1"/>
  <c r="N286" i="37" a="1"/>
  <c r="N286" i="37" s="1"/>
  <c r="M286" i="37" a="1"/>
  <c r="M286" i="37" s="1"/>
  <c r="L286" i="37" a="1"/>
  <c r="L286" i="37" s="1"/>
  <c r="K286" i="37" a="1"/>
  <c r="K286" i="37" s="1"/>
  <c r="K287" i="37" s="1"/>
  <c r="I286" i="37"/>
  <c r="Z284" i="37" a="1"/>
  <c r="Z284" i="37" s="1"/>
  <c r="Y284" i="37" a="1"/>
  <c r="Y284" i="37" s="1"/>
  <c r="X284" i="37" a="1"/>
  <c r="X284" i="37" s="1"/>
  <c r="W284" i="37" a="1"/>
  <c r="W284" i="37" s="1"/>
  <c r="V284" i="37" a="1"/>
  <c r="V284" i="37" s="1"/>
  <c r="U284" i="37" a="1"/>
  <c r="U284" i="37" s="1"/>
  <c r="T284" i="37" a="1"/>
  <c r="T284" i="37" s="1"/>
  <c r="S284" i="37" a="1"/>
  <c r="S284" i="37" s="1"/>
  <c r="R284" i="37" a="1"/>
  <c r="R284" i="37" s="1"/>
  <c r="Q284" i="37" a="1"/>
  <c r="Q284" i="37" s="1"/>
  <c r="P284" i="37" a="1"/>
  <c r="P284" i="37" s="1"/>
  <c r="O284" i="37" a="1"/>
  <c r="O284" i="37" s="1"/>
  <c r="N284" i="37" a="1"/>
  <c r="N284" i="37" s="1"/>
  <c r="M284" i="37" a="1"/>
  <c r="M284" i="37" s="1"/>
  <c r="L284" i="37" a="1"/>
  <c r="L284" i="37" s="1"/>
  <c r="K284" i="37" a="1"/>
  <c r="K284" i="37" s="1"/>
  <c r="E284" i="37"/>
  <c r="E285" i="37" s="1"/>
  <c r="Z283" i="37" a="1"/>
  <c r="Z283" i="37" s="1"/>
  <c r="Y283" i="37" a="1"/>
  <c r="Y283" i="37"/>
  <c r="X283" i="37" a="1"/>
  <c r="X283" i="37" s="1"/>
  <c r="W283" i="37" a="1"/>
  <c r="W283" i="37"/>
  <c r="V283" i="37" a="1"/>
  <c r="V283" i="37" s="1"/>
  <c r="U283" i="37" a="1"/>
  <c r="U283" i="37"/>
  <c r="T283" i="37" a="1"/>
  <c r="T283" i="37" s="1"/>
  <c r="S283" i="37" a="1"/>
  <c r="S283" i="37"/>
  <c r="R283" i="37" a="1"/>
  <c r="R283" i="37" s="1"/>
  <c r="Q283" i="37" a="1"/>
  <c r="Q283" i="37"/>
  <c r="P283" i="37" a="1"/>
  <c r="P283" i="37" s="1"/>
  <c r="P285" i="37" s="1"/>
  <c r="Q285" i="37" s="1"/>
  <c r="O283" i="37" a="1"/>
  <c r="O283" i="37"/>
  <c r="O285" i="37" s="1"/>
  <c r="N283" i="37" a="1"/>
  <c r="N283" i="37" s="1"/>
  <c r="M283" i="37" a="1"/>
  <c r="M283" i="37"/>
  <c r="L283" i="37" a="1"/>
  <c r="L283" i="37" s="1"/>
  <c r="L285" i="37" s="1"/>
  <c r="K283" i="37" a="1"/>
  <c r="K283" i="37" s="1"/>
  <c r="K285" i="37" s="1"/>
  <c r="Z281" i="37" a="1"/>
  <c r="Z281" i="37"/>
  <c r="Y281" i="37" a="1"/>
  <c r="Y281" i="37" s="1"/>
  <c r="X281" i="37" a="1"/>
  <c r="X281" i="37"/>
  <c r="W281" i="37" a="1"/>
  <c r="W281" i="37" s="1"/>
  <c r="V281" i="37" a="1"/>
  <c r="V281" i="37" s="1"/>
  <c r="U281" i="37" a="1"/>
  <c r="U281" i="37" s="1"/>
  <c r="T281" i="37" a="1"/>
  <c r="T281" i="37" s="1"/>
  <c r="S281" i="37" a="1"/>
  <c r="S281" i="37" s="1"/>
  <c r="R281" i="37" a="1"/>
  <c r="R281" i="37" s="1"/>
  <c r="Q281" i="37" a="1"/>
  <c r="Q281" i="37" s="1"/>
  <c r="P281" i="37" a="1"/>
  <c r="P281" i="37" s="1"/>
  <c r="O281" i="37" a="1"/>
  <c r="O281" i="37" s="1"/>
  <c r="N281" i="37" a="1"/>
  <c r="N281" i="37" s="1"/>
  <c r="M281" i="37" a="1"/>
  <c r="M281" i="37" s="1"/>
  <c r="L281" i="37" a="1"/>
  <c r="L281" i="37" s="1"/>
  <c r="K281" i="37" a="1"/>
  <c r="K281" i="37" s="1"/>
  <c r="E281" i="37"/>
  <c r="E282" i="37" s="1"/>
  <c r="Z280" i="37" a="1"/>
  <c r="Z280" i="37" s="1"/>
  <c r="Y280" i="37" a="1"/>
  <c r="Y280" i="37" s="1"/>
  <c r="X280" i="37" a="1"/>
  <c r="X280" i="37"/>
  <c r="W280" i="37" a="1"/>
  <c r="W280" i="37" s="1"/>
  <c r="V280" i="37" a="1"/>
  <c r="V280" i="37"/>
  <c r="U280" i="37" a="1"/>
  <c r="U280" i="37" s="1"/>
  <c r="T280" i="37" a="1"/>
  <c r="T280" i="37" s="1"/>
  <c r="S280" i="37" a="1"/>
  <c r="S280" i="37" s="1"/>
  <c r="R280" i="37" a="1"/>
  <c r="R280" i="37" s="1"/>
  <c r="Q280" i="37" a="1"/>
  <c r="Q280" i="37" s="1"/>
  <c r="P280" i="37" a="1"/>
  <c r="P280" i="37"/>
  <c r="O280" i="37" a="1"/>
  <c r="O280" i="37" s="1"/>
  <c r="N280" i="37" a="1"/>
  <c r="N280" i="37"/>
  <c r="M280" i="37" a="1"/>
  <c r="M280" i="37" s="1"/>
  <c r="L280" i="37" a="1"/>
  <c r="L280" i="37" s="1"/>
  <c r="K280" i="37" a="1"/>
  <c r="K280" i="37" s="1"/>
  <c r="I280" i="37"/>
  <c r="P282" i="37" s="1"/>
  <c r="Q282" i="37" s="1"/>
  <c r="E279" i="37"/>
  <c r="Z278" i="37" a="1"/>
  <c r="Z278" i="37" s="1"/>
  <c r="Y278" i="37" a="1"/>
  <c r="Y278" i="37"/>
  <c r="X278" i="37" a="1"/>
  <c r="X278" i="37" s="1"/>
  <c r="W278" i="37" a="1"/>
  <c r="W278" i="37"/>
  <c r="V278" i="37" a="1"/>
  <c r="V278" i="37" s="1"/>
  <c r="U278" i="37" a="1"/>
  <c r="U278" i="37" s="1"/>
  <c r="T278" i="37" a="1"/>
  <c r="T278" i="37" s="1"/>
  <c r="S278" i="37" a="1"/>
  <c r="S278" i="37" s="1"/>
  <c r="R278" i="37" a="1"/>
  <c r="R278" i="37" s="1"/>
  <c r="Q278" i="37" a="1"/>
  <c r="Q278" i="37"/>
  <c r="P278" i="37" a="1"/>
  <c r="P278" i="37" s="1"/>
  <c r="O278" i="37" a="1"/>
  <c r="O278" i="37"/>
  <c r="N278" i="37" a="1"/>
  <c r="N278" i="37" s="1"/>
  <c r="N279" i="37" s="1"/>
  <c r="M278" i="37" a="1"/>
  <c r="M278" i="37" s="1"/>
  <c r="L278" i="37" a="1"/>
  <c r="L278" i="37" s="1"/>
  <c r="K278" i="37" a="1"/>
  <c r="K278" i="37" s="1"/>
  <c r="I278" i="37"/>
  <c r="E277" i="37"/>
  <c r="Z276" i="37" a="1"/>
  <c r="Z276" i="37" s="1"/>
  <c r="Y276" i="37" a="1"/>
  <c r="Y276" i="37" s="1"/>
  <c r="X276" i="37" a="1"/>
  <c r="X276" i="37"/>
  <c r="W276" i="37" a="1"/>
  <c r="W276" i="37" s="1"/>
  <c r="V276" i="37" a="1"/>
  <c r="V276" i="37"/>
  <c r="U276" i="37" a="1"/>
  <c r="U276" i="37" s="1"/>
  <c r="T276" i="37" a="1"/>
  <c r="T276" i="37" s="1"/>
  <c r="S276" i="37" a="1"/>
  <c r="S276" i="37" s="1"/>
  <c r="R276" i="37" a="1"/>
  <c r="R276" i="37" s="1"/>
  <c r="Q276" i="37" a="1"/>
  <c r="Q276" i="37" s="1"/>
  <c r="P276" i="37" a="1"/>
  <c r="P276" i="37"/>
  <c r="O276" i="37" a="1"/>
  <c r="O276" i="37" s="1"/>
  <c r="N276" i="37" a="1"/>
  <c r="N276" i="37"/>
  <c r="M276" i="37" a="1"/>
  <c r="M276" i="37" s="1"/>
  <c r="L276" i="37" a="1"/>
  <c r="L276" i="37" s="1"/>
  <c r="L277" i="37" s="1"/>
  <c r="K276" i="37" a="1"/>
  <c r="K276" i="37" s="1"/>
  <c r="I276" i="37"/>
  <c r="M277" i="37" s="1"/>
  <c r="E275" i="37"/>
  <c r="Z274" i="37" a="1"/>
  <c r="Z274" i="37" s="1"/>
  <c r="Y274" i="37" a="1"/>
  <c r="Y274" i="37"/>
  <c r="X274" i="37" a="1"/>
  <c r="X274" i="37" s="1"/>
  <c r="W274" i="37" a="1"/>
  <c r="W274" i="37"/>
  <c r="V274" i="37" a="1"/>
  <c r="V274" i="37" s="1"/>
  <c r="U274" i="37" a="1"/>
  <c r="U274" i="37" s="1"/>
  <c r="T274" i="37" a="1"/>
  <c r="T274" i="37" s="1"/>
  <c r="S274" i="37" a="1"/>
  <c r="S274" i="37" s="1"/>
  <c r="R274" i="37" a="1"/>
  <c r="R274" i="37" s="1"/>
  <c r="Q274" i="37" a="1"/>
  <c r="Q274" i="37"/>
  <c r="P274" i="37" a="1"/>
  <c r="P274" i="37" s="1"/>
  <c r="O274" i="37" a="1"/>
  <c r="O274" i="37"/>
  <c r="N274" i="37" a="1"/>
  <c r="N274" i="37" s="1"/>
  <c r="N275" i="37" s="1"/>
  <c r="M274" i="37" a="1"/>
  <c r="M274" i="37" s="1"/>
  <c r="L274" i="37" a="1"/>
  <c r="L274" i="37" s="1"/>
  <c r="K274" i="37" a="1"/>
  <c r="K274" i="37" s="1"/>
  <c r="I274" i="37"/>
  <c r="Z272" i="37" a="1"/>
  <c r="Z272" i="37"/>
  <c r="Y272" i="37" a="1"/>
  <c r="Y272" i="37" s="1"/>
  <c r="X272" i="37" a="1"/>
  <c r="X272" i="37"/>
  <c r="W272" i="37" a="1"/>
  <c r="W272" i="37" s="1"/>
  <c r="V272" i="37" a="1"/>
  <c r="V272" i="37" s="1"/>
  <c r="U272" i="37" a="1"/>
  <c r="U272" i="37" s="1"/>
  <c r="T272" i="37" a="1"/>
  <c r="T272" i="37" s="1"/>
  <c r="S272" i="37" a="1"/>
  <c r="S272" i="37" s="1"/>
  <c r="R272" i="37" a="1"/>
  <c r="R272" i="37" s="1"/>
  <c r="Q272" i="37" a="1"/>
  <c r="Q272" i="37" s="1"/>
  <c r="P272" i="37" a="1"/>
  <c r="P272" i="37" s="1"/>
  <c r="O272" i="37" a="1"/>
  <c r="O272" i="37" s="1"/>
  <c r="N272" i="37" a="1"/>
  <c r="N272" i="37" s="1"/>
  <c r="M272" i="37" a="1"/>
  <c r="M272" i="37" s="1"/>
  <c r="L272" i="37" a="1"/>
  <c r="L272" i="37" s="1"/>
  <c r="K272" i="37" a="1"/>
  <c r="K272" i="37" s="1"/>
  <c r="Z271" i="37" a="1"/>
  <c r="Z271" i="37"/>
  <c r="Y271" i="37" a="1"/>
  <c r="Y271" i="37" s="1"/>
  <c r="X271" i="37" a="1"/>
  <c r="X271" i="37"/>
  <c r="W271" i="37" a="1"/>
  <c r="W271" i="37" s="1"/>
  <c r="V271" i="37" a="1"/>
  <c r="V271" i="37" s="1"/>
  <c r="U271" i="37" a="1"/>
  <c r="U271" i="37" s="1"/>
  <c r="T271" i="37" a="1"/>
  <c r="T271" i="37" s="1"/>
  <c r="S271" i="37" a="1"/>
  <c r="S271" i="37" s="1"/>
  <c r="R271" i="37" a="1"/>
  <c r="R271" i="37" s="1"/>
  <c r="Q271" i="37" a="1"/>
  <c r="Q271" i="37" s="1"/>
  <c r="P271" i="37" a="1"/>
  <c r="P271" i="37" s="1"/>
  <c r="O271" i="37" a="1"/>
  <c r="O271" i="37"/>
  <c r="N271" i="37" a="1"/>
  <c r="N271" i="37" s="1"/>
  <c r="M271" i="37" a="1"/>
  <c r="M271" i="37" s="1"/>
  <c r="L271" i="37" a="1"/>
  <c r="L271" i="37" s="1"/>
  <c r="K271" i="37" a="1"/>
  <c r="K271" i="37" s="1"/>
  <c r="Z270" i="37" a="1"/>
  <c r="Z270" i="37" s="1"/>
  <c r="Y270" i="37" a="1"/>
  <c r="Y270" i="37" s="1"/>
  <c r="X270" i="37" a="1"/>
  <c r="X270" i="37" s="1"/>
  <c r="W270" i="37" a="1"/>
  <c r="W270" i="37"/>
  <c r="V270" i="37" a="1"/>
  <c r="V270" i="37" s="1"/>
  <c r="U270" i="37" a="1"/>
  <c r="U270" i="37" s="1"/>
  <c r="T270" i="37" a="1"/>
  <c r="T270" i="37" s="1"/>
  <c r="S270" i="37" a="1"/>
  <c r="S270" i="37" s="1"/>
  <c r="R270" i="37" a="1"/>
  <c r="R270" i="37" s="1"/>
  <c r="Q270" i="37" a="1"/>
  <c r="Q270" i="37" s="1"/>
  <c r="P270" i="37" a="1"/>
  <c r="P270" i="37" s="1"/>
  <c r="O270" i="37" a="1"/>
  <c r="O270" i="37" s="1"/>
  <c r="N270" i="37" a="1"/>
  <c r="N270" i="37" s="1"/>
  <c r="M270" i="37" a="1"/>
  <c r="M270" i="37" s="1"/>
  <c r="L270" i="37" a="1"/>
  <c r="L270" i="37" s="1"/>
  <c r="K270" i="37" a="1"/>
  <c r="K270" i="37" s="1"/>
  <c r="E270" i="37"/>
  <c r="E271" i="37" s="1"/>
  <c r="E272" i="37" s="1"/>
  <c r="E273" i="37" s="1"/>
  <c r="Z269" i="37" a="1"/>
  <c r="Z269" i="37"/>
  <c r="Y269" i="37" a="1"/>
  <c r="Y269" i="37" s="1"/>
  <c r="X269" i="37" a="1"/>
  <c r="X269" i="37"/>
  <c r="W269" i="37" a="1"/>
  <c r="W269" i="37" s="1"/>
  <c r="V269" i="37" a="1"/>
  <c r="V269" i="37"/>
  <c r="U269" i="37" a="1"/>
  <c r="U269" i="37" s="1"/>
  <c r="T269" i="37" a="1"/>
  <c r="T269" i="37"/>
  <c r="S269" i="37" a="1"/>
  <c r="S269" i="37" s="1"/>
  <c r="R269" i="37" a="1"/>
  <c r="R269" i="37"/>
  <c r="Q269" i="37" a="1"/>
  <c r="Q269" i="37" s="1"/>
  <c r="P269" i="37" a="1"/>
  <c r="P269" i="37"/>
  <c r="O269" i="37" a="1"/>
  <c r="O269" i="37" s="1"/>
  <c r="N269" i="37" a="1"/>
  <c r="N269" i="37"/>
  <c r="M269" i="37" a="1"/>
  <c r="M269" i="37" s="1"/>
  <c r="L269" i="37" a="1"/>
  <c r="L269" i="37" s="1"/>
  <c r="K269" i="37" a="1"/>
  <c r="K269" i="37" s="1"/>
  <c r="I269" i="37"/>
  <c r="Z267" i="37" a="1"/>
  <c r="Z267" i="37" s="1"/>
  <c r="Y267" i="37" a="1"/>
  <c r="Y267" i="37"/>
  <c r="X267" i="37" a="1"/>
  <c r="X267" i="37" s="1"/>
  <c r="W267" i="37" a="1"/>
  <c r="W267" i="37" s="1"/>
  <c r="V267" i="37" a="1"/>
  <c r="V267" i="37" s="1"/>
  <c r="U267" i="37" a="1"/>
  <c r="U267" i="37" s="1"/>
  <c r="T267" i="37" a="1"/>
  <c r="T267" i="37" s="1"/>
  <c r="S267" i="37" a="1"/>
  <c r="S267" i="37"/>
  <c r="R267" i="37" a="1"/>
  <c r="R267" i="37" s="1"/>
  <c r="Q267" i="37" a="1"/>
  <c r="Q267" i="37"/>
  <c r="P267" i="37" a="1"/>
  <c r="P267" i="37" s="1"/>
  <c r="O267" i="37" a="1"/>
  <c r="O267" i="37" s="1"/>
  <c r="N267" i="37" a="1"/>
  <c r="N267" i="37" s="1"/>
  <c r="M267" i="37" a="1"/>
  <c r="M267" i="37" s="1"/>
  <c r="L267" i="37" a="1"/>
  <c r="L267" i="37" s="1"/>
  <c r="K267" i="37" a="1"/>
  <c r="K267" i="37"/>
  <c r="Z266" i="37" a="1"/>
  <c r="Z266" i="37" s="1"/>
  <c r="Y266" i="37" a="1"/>
  <c r="Y266" i="37"/>
  <c r="X266" i="37" a="1"/>
  <c r="X266" i="37" s="1"/>
  <c r="W266" i="37" a="1"/>
  <c r="W266" i="37" s="1"/>
  <c r="V266" i="37" a="1"/>
  <c r="V266" i="37" s="1"/>
  <c r="U266" i="37" a="1"/>
  <c r="U266" i="37" s="1"/>
  <c r="T266" i="37" a="1"/>
  <c r="T266" i="37" s="1"/>
  <c r="S266" i="37" a="1"/>
  <c r="S266" i="37"/>
  <c r="R266" i="37" a="1"/>
  <c r="R266" i="37" s="1"/>
  <c r="Q266" i="37" a="1"/>
  <c r="Q266" i="37"/>
  <c r="P266" i="37" a="1"/>
  <c r="P266" i="37" s="1"/>
  <c r="O266" i="37" a="1"/>
  <c r="O266" i="37" s="1"/>
  <c r="N266" i="37" a="1"/>
  <c r="N266" i="37" s="1"/>
  <c r="M266" i="37" a="1"/>
  <c r="M266" i="37"/>
  <c r="L266" i="37" a="1"/>
  <c r="L266" i="37" s="1"/>
  <c r="K266" i="37" a="1"/>
  <c r="K266" i="37" s="1"/>
  <c r="Z265" i="37" a="1"/>
  <c r="Z265" i="37" s="1"/>
  <c r="Y265" i="37" a="1"/>
  <c r="Y265" i="37" s="1"/>
  <c r="X265" i="37" a="1"/>
  <c r="X265" i="37" s="1"/>
  <c r="W265" i="37" a="1"/>
  <c r="W265" i="37" s="1"/>
  <c r="V265" i="37" a="1"/>
  <c r="V265" i="37" s="1"/>
  <c r="U265" i="37" a="1"/>
  <c r="U265" i="37" s="1"/>
  <c r="T265" i="37" a="1"/>
  <c r="T265" i="37" s="1"/>
  <c r="S265" i="37" a="1"/>
  <c r="S265" i="37" s="1"/>
  <c r="R265" i="37" a="1"/>
  <c r="R265" i="37" s="1"/>
  <c r="Q265" i="37" a="1"/>
  <c r="Q265" i="37" s="1"/>
  <c r="P265" i="37" a="1"/>
  <c r="P265" i="37"/>
  <c r="O265" i="37" a="1"/>
  <c r="O265" i="37" s="1"/>
  <c r="N265" i="37" a="1"/>
  <c r="N265" i="37" s="1"/>
  <c r="M265" i="37" a="1"/>
  <c r="M265" i="37" s="1"/>
  <c r="L265" i="37" a="1"/>
  <c r="L265" i="37" s="1"/>
  <c r="K265" i="37" a="1"/>
  <c r="K265" i="37" s="1"/>
  <c r="E265" i="37"/>
  <c r="E266" i="37" s="1"/>
  <c r="E267" i="37" s="1"/>
  <c r="E268" i="37" s="1"/>
  <c r="Z264" i="37" a="1"/>
  <c r="Z264" i="37" s="1"/>
  <c r="Y264" i="37" a="1"/>
  <c r="Y264" i="37" s="1"/>
  <c r="X264" i="37" a="1"/>
  <c r="X264" i="37"/>
  <c r="W264" i="37" a="1"/>
  <c r="W264" i="37" s="1"/>
  <c r="V264" i="37" a="1"/>
  <c r="V264" i="37" s="1"/>
  <c r="U264" i="37" a="1"/>
  <c r="U264" i="37" s="1"/>
  <c r="T264" i="37" a="1"/>
  <c r="T264" i="37" s="1"/>
  <c r="S264" i="37" a="1"/>
  <c r="S264" i="37" s="1"/>
  <c r="R264" i="37" a="1"/>
  <c r="R264" i="37" s="1"/>
  <c r="Q264" i="37" a="1"/>
  <c r="Q264" i="37" s="1"/>
  <c r="P264" i="37" a="1"/>
  <c r="P264" i="37" s="1"/>
  <c r="O264" i="37" a="1"/>
  <c r="O264" i="37" s="1"/>
  <c r="N264" i="37" a="1"/>
  <c r="N264" i="37" s="1"/>
  <c r="M264" i="37" a="1"/>
  <c r="M264" i="37" s="1"/>
  <c r="L264" i="37" a="1"/>
  <c r="L264" i="37" s="1"/>
  <c r="K264" i="37" a="1"/>
  <c r="K264" i="37" s="1"/>
  <c r="I264" i="37"/>
  <c r="E263" i="37"/>
  <c r="Z262" i="37" a="1"/>
  <c r="Z262" i="37" s="1"/>
  <c r="Y262" i="37" a="1"/>
  <c r="Y262" i="37" s="1"/>
  <c r="X262" i="37" a="1"/>
  <c r="X262" i="37" s="1"/>
  <c r="W262" i="37" a="1"/>
  <c r="W262" i="37" s="1"/>
  <c r="V262" i="37" a="1"/>
  <c r="V262" i="37" s="1"/>
  <c r="U262" i="37" a="1"/>
  <c r="U262" i="37" s="1"/>
  <c r="T262" i="37" a="1"/>
  <c r="T262" i="37" s="1"/>
  <c r="S262" i="37" a="1"/>
  <c r="S262" i="37" s="1"/>
  <c r="R262" i="37" a="1"/>
  <c r="R262" i="37" s="1"/>
  <c r="Q262" i="37" a="1"/>
  <c r="Q262" i="37"/>
  <c r="P262" i="37" a="1"/>
  <c r="P262" i="37" s="1"/>
  <c r="O262" i="37" a="1"/>
  <c r="O262" i="37" s="1"/>
  <c r="N262" i="37" a="1"/>
  <c r="N262" i="37" s="1"/>
  <c r="M262" i="37" a="1"/>
  <c r="M262" i="37" s="1"/>
  <c r="L262" i="37" a="1"/>
  <c r="L262" i="37" s="1"/>
  <c r="K262" i="37" a="1"/>
  <c r="K262" i="37" s="1"/>
  <c r="I262" i="37"/>
  <c r="E261" i="37"/>
  <c r="Z260" i="37" a="1"/>
  <c r="Z260" i="37" s="1"/>
  <c r="Y260" i="37" a="1"/>
  <c r="Y260" i="37"/>
  <c r="X260" i="37" a="1"/>
  <c r="X260" i="37" s="1"/>
  <c r="W260" i="37" a="1"/>
  <c r="W260" i="37" s="1"/>
  <c r="V260" i="37" a="1"/>
  <c r="V260" i="37" s="1"/>
  <c r="U260" i="37" a="1"/>
  <c r="U260" i="37" s="1"/>
  <c r="T260" i="37" a="1"/>
  <c r="T260" i="37" s="1"/>
  <c r="S260" i="37" a="1"/>
  <c r="S260" i="37" s="1"/>
  <c r="R260" i="37" a="1"/>
  <c r="R260" i="37" s="1"/>
  <c r="Q260" i="37" a="1"/>
  <c r="Q260" i="37"/>
  <c r="P260" i="37" a="1"/>
  <c r="P260" i="37" s="1"/>
  <c r="O260" i="37" a="1"/>
  <c r="O260" i="37" s="1"/>
  <c r="N260" i="37" a="1"/>
  <c r="N260" i="37" s="1"/>
  <c r="N261" i="37" s="1"/>
  <c r="M260" i="37" a="1"/>
  <c r="M260" i="37" s="1"/>
  <c r="L260" i="37" a="1"/>
  <c r="L260" i="37" s="1"/>
  <c r="K260" i="37" a="1"/>
  <c r="K260" i="37" s="1"/>
  <c r="I260" i="37"/>
  <c r="Z258" i="37" a="1"/>
  <c r="Z258" i="37"/>
  <c r="Y258" i="37" a="1"/>
  <c r="Y258" i="37" s="1"/>
  <c r="X258" i="37" a="1"/>
  <c r="X258" i="37" s="1"/>
  <c r="W258" i="37" a="1"/>
  <c r="W258" i="37" s="1"/>
  <c r="V258" i="37" a="1"/>
  <c r="V258" i="37" s="1"/>
  <c r="U258" i="37" a="1"/>
  <c r="U258" i="37" s="1"/>
  <c r="T258" i="37" a="1"/>
  <c r="T258" i="37" s="1"/>
  <c r="S258" i="37" a="1"/>
  <c r="S258" i="37" s="1"/>
  <c r="R258" i="37" a="1"/>
  <c r="R258" i="37"/>
  <c r="Q258" i="37" a="1"/>
  <c r="Q258" i="37" s="1"/>
  <c r="P258" i="37" a="1"/>
  <c r="P258" i="37" s="1"/>
  <c r="P259" i="37" s="1"/>
  <c r="Q259" i="37" s="1"/>
  <c r="R259" i="37" s="1"/>
  <c r="S259" i="37" s="1"/>
  <c r="T259" i="37" s="1"/>
  <c r="U259" i="37" s="1"/>
  <c r="O258" i="37" a="1"/>
  <c r="O258" i="37" s="1"/>
  <c r="O259" i="37" s="1"/>
  <c r="N258" i="37" a="1"/>
  <c r="N258" i="37" s="1"/>
  <c r="N259" i="37" s="1"/>
  <c r="M258" i="37" a="1"/>
  <c r="M258" i="37" s="1"/>
  <c r="L258" i="37" a="1"/>
  <c r="L258" i="37" s="1"/>
  <c r="L259" i="37" s="1"/>
  <c r="K258" i="37" a="1"/>
  <c r="K258" i="37" s="1"/>
  <c r="K259" i="37" s="1"/>
  <c r="I258" i="37"/>
  <c r="M259" i="37" s="1"/>
  <c r="Z256" i="37" a="1"/>
  <c r="Z256" i="37" s="1"/>
  <c r="Y256" i="37" a="1"/>
  <c r="Y256" i="37" s="1"/>
  <c r="X256" i="37" a="1"/>
  <c r="X256" i="37" s="1"/>
  <c r="W256" i="37" a="1"/>
  <c r="W256" i="37" s="1"/>
  <c r="V256" i="37" a="1"/>
  <c r="V256" i="37" s="1"/>
  <c r="U256" i="37" a="1"/>
  <c r="U256" i="37"/>
  <c r="T256" i="37" a="1"/>
  <c r="T256" i="37" s="1"/>
  <c r="S256" i="37" a="1"/>
  <c r="S256" i="37" s="1"/>
  <c r="R256" i="37" a="1"/>
  <c r="R256" i="37" s="1"/>
  <c r="Q256" i="37" a="1"/>
  <c r="Q256" i="37" s="1"/>
  <c r="P256" i="37" a="1"/>
  <c r="P256" i="37" s="1"/>
  <c r="O256" i="37" a="1"/>
  <c r="O256" i="37" s="1"/>
  <c r="O257" i="37" s="1"/>
  <c r="N256" i="37" a="1"/>
  <c r="N256" i="37" s="1"/>
  <c r="M256" i="37" a="1"/>
  <c r="M256" i="37" s="1"/>
  <c r="L256" i="37" a="1"/>
  <c r="L256" i="37" s="1"/>
  <c r="K256" i="37" a="1"/>
  <c r="K256" i="37" s="1"/>
  <c r="K257" i="37" s="1"/>
  <c r="I256" i="37"/>
  <c r="E255" i="37"/>
  <c r="E256" i="37" s="1"/>
  <c r="E257" i="37" s="1"/>
  <c r="E258" i="37" s="1"/>
  <c r="E259" i="37" s="1"/>
  <c r="Z254" i="37" a="1"/>
  <c r="Z254" i="37" s="1"/>
  <c r="Y254" i="37" a="1"/>
  <c r="Y254" i="37" s="1"/>
  <c r="X254" i="37" a="1"/>
  <c r="X254" i="37" s="1"/>
  <c r="W254" i="37" a="1"/>
  <c r="W254" i="37"/>
  <c r="V254" i="37" a="1"/>
  <c r="V254" i="37" s="1"/>
  <c r="U254" i="37" a="1"/>
  <c r="U254" i="37" s="1"/>
  <c r="T254" i="37" a="1"/>
  <c r="T254" i="37" s="1"/>
  <c r="S254" i="37" a="1"/>
  <c r="S254" i="37" s="1"/>
  <c r="R254" i="37" a="1"/>
  <c r="R254" i="37" s="1"/>
  <c r="Q254" i="37" a="1"/>
  <c r="Q254" i="37" s="1"/>
  <c r="P254" i="37" a="1"/>
  <c r="P254" i="37" s="1"/>
  <c r="O254" i="37" a="1"/>
  <c r="O254" i="37"/>
  <c r="N254" i="37" a="1"/>
  <c r="N254" i="37" s="1"/>
  <c r="M254" i="37" a="1"/>
  <c r="M254" i="37"/>
  <c r="L254" i="37" a="1"/>
  <c r="L254" i="37" s="1"/>
  <c r="K254" i="37" a="1"/>
  <c r="K254" i="37" s="1"/>
  <c r="I254" i="37"/>
  <c r="E253" i="37"/>
  <c r="Z252" i="37" a="1"/>
  <c r="Z252" i="37" s="1"/>
  <c r="Y252" i="37" a="1"/>
  <c r="Y252" i="37" s="1"/>
  <c r="X252" i="37" a="1"/>
  <c r="X252" i="37" s="1"/>
  <c r="W252" i="37" a="1"/>
  <c r="W252" i="37" s="1"/>
  <c r="V252" i="37" a="1"/>
  <c r="V252" i="37"/>
  <c r="U252" i="37" a="1"/>
  <c r="U252" i="37" s="1"/>
  <c r="T252" i="37" a="1"/>
  <c r="T252" i="37"/>
  <c r="S252" i="37" a="1"/>
  <c r="S252" i="37" s="1"/>
  <c r="R252" i="37" a="1"/>
  <c r="R252" i="37" s="1"/>
  <c r="Q252" i="37" a="1"/>
  <c r="Q252" i="37" s="1"/>
  <c r="P252" i="37" a="1"/>
  <c r="P252" i="37" s="1"/>
  <c r="P253" i="37" s="1"/>
  <c r="O252" i="37" a="1"/>
  <c r="O252" i="37" s="1"/>
  <c r="N252" i="37" a="1"/>
  <c r="N252" i="37"/>
  <c r="N253" i="37" s="1"/>
  <c r="M252" i="37" a="1"/>
  <c r="M252" i="37" s="1"/>
  <c r="L252" i="37" a="1"/>
  <c r="L252" i="37"/>
  <c r="K252" i="37" a="1"/>
  <c r="K252" i="37" s="1"/>
  <c r="K253" i="37" s="1"/>
  <c r="I252" i="37"/>
  <c r="M253" i="37" s="1"/>
  <c r="E251" i="37"/>
  <c r="Z250" i="37" a="1"/>
  <c r="Z250" i="37" s="1"/>
  <c r="Y250" i="37" a="1"/>
  <c r="Y250" i="37" s="1"/>
  <c r="X250" i="37" a="1"/>
  <c r="X250" i="37" s="1"/>
  <c r="W250" i="37" a="1"/>
  <c r="W250" i="37"/>
  <c r="V250" i="37" a="1"/>
  <c r="V250" i="37" s="1"/>
  <c r="U250" i="37" a="1"/>
  <c r="U250" i="37"/>
  <c r="T250" i="37" a="1"/>
  <c r="T250" i="37" s="1"/>
  <c r="S250" i="37" a="1"/>
  <c r="S250" i="37" s="1"/>
  <c r="R250" i="37" a="1"/>
  <c r="R250" i="37" s="1"/>
  <c r="Q250" i="37" a="1"/>
  <c r="Q250" i="37" s="1"/>
  <c r="P250" i="37" a="1"/>
  <c r="P250" i="37" s="1"/>
  <c r="O250" i="37" a="1"/>
  <c r="O250" i="37"/>
  <c r="N250" i="37" a="1"/>
  <c r="N250" i="37" s="1"/>
  <c r="M250" i="37" a="1"/>
  <c r="M250" i="37"/>
  <c r="L250" i="37" a="1"/>
  <c r="L250" i="37" s="1"/>
  <c r="K250" i="37" a="1"/>
  <c r="K250" i="37" s="1"/>
  <c r="I250" i="37"/>
  <c r="E249" i="37"/>
  <c r="Z248" i="37" a="1"/>
  <c r="Z248" i="37" s="1"/>
  <c r="Y248" i="37" a="1"/>
  <c r="Y248" i="37" s="1"/>
  <c r="X248" i="37" a="1"/>
  <c r="X248" i="37" s="1"/>
  <c r="W248" i="37" a="1"/>
  <c r="W248" i="37" s="1"/>
  <c r="V248" i="37" a="1"/>
  <c r="V248" i="37"/>
  <c r="U248" i="37" a="1"/>
  <c r="U248" i="37" s="1"/>
  <c r="T248" i="37" a="1"/>
  <c r="T248" i="37"/>
  <c r="S248" i="37" a="1"/>
  <c r="S248" i="37" s="1"/>
  <c r="R248" i="37" a="1"/>
  <c r="R248" i="37" s="1"/>
  <c r="Q248" i="37" a="1"/>
  <c r="Q248" i="37" s="1"/>
  <c r="P248" i="37" a="1"/>
  <c r="P248" i="37" s="1"/>
  <c r="P249" i="37" s="1"/>
  <c r="Q249" i="37" s="1"/>
  <c r="O248" i="37" a="1"/>
  <c r="O248" i="37" s="1"/>
  <c r="O249" i="37" s="1"/>
  <c r="N248" i="37" a="1"/>
  <c r="N248" i="37" s="1"/>
  <c r="N249" i="37" s="1"/>
  <c r="M248" i="37" a="1"/>
  <c r="M248" i="37" s="1"/>
  <c r="M249" i="37" s="1"/>
  <c r="L248" i="37" a="1"/>
  <c r="L248" i="37" s="1"/>
  <c r="L249" i="37" s="1"/>
  <c r="K248" i="37" a="1"/>
  <c r="K248" i="37" s="1"/>
  <c r="K249" i="37" s="1"/>
  <c r="Z246" i="37" a="1"/>
  <c r="Z246" i="37" s="1"/>
  <c r="Y246" i="37" a="1"/>
  <c r="Y246" i="37"/>
  <c r="X246" i="37" a="1"/>
  <c r="X246" i="37" s="1"/>
  <c r="W246" i="37" a="1"/>
  <c r="W246" i="37"/>
  <c r="V246" i="37" a="1"/>
  <c r="V246" i="37" s="1"/>
  <c r="U246" i="37" a="1"/>
  <c r="U246" i="37"/>
  <c r="T246" i="37" a="1"/>
  <c r="T246" i="37" s="1"/>
  <c r="S246" i="37" a="1"/>
  <c r="S246" i="37"/>
  <c r="R246" i="37" a="1"/>
  <c r="R246" i="37" s="1"/>
  <c r="Q246" i="37" a="1"/>
  <c r="Q246" i="37"/>
  <c r="P246" i="37" a="1"/>
  <c r="P246" i="37" s="1"/>
  <c r="O246" i="37" a="1"/>
  <c r="O246" i="37"/>
  <c r="N246" i="37" a="1"/>
  <c r="N246" i="37" s="1"/>
  <c r="M246" i="37" a="1"/>
  <c r="M246" i="37"/>
  <c r="L246" i="37" a="1"/>
  <c r="L246" i="37" s="1"/>
  <c r="K246" i="37" a="1"/>
  <c r="K246" i="37"/>
  <c r="Z245" i="37" a="1"/>
  <c r="Z245" i="37" s="1"/>
  <c r="Y245" i="37" a="1"/>
  <c r="Y245" i="37" s="1"/>
  <c r="X245" i="37" a="1"/>
  <c r="X245" i="37" s="1"/>
  <c r="W245" i="37" a="1"/>
  <c r="W245" i="37" s="1"/>
  <c r="V245" i="37" a="1"/>
  <c r="V245" i="37" s="1"/>
  <c r="U245" i="37" a="1"/>
  <c r="U245" i="37" s="1"/>
  <c r="T245" i="37" a="1"/>
  <c r="T245" i="37" s="1"/>
  <c r="S245" i="37" a="1"/>
  <c r="S245" i="37" s="1"/>
  <c r="R245" i="37" a="1"/>
  <c r="R245" i="37" s="1"/>
  <c r="Q245" i="37" a="1"/>
  <c r="Q245" i="37" s="1"/>
  <c r="P245" i="37" a="1"/>
  <c r="P245" i="37" s="1"/>
  <c r="O245" i="37" a="1"/>
  <c r="O245" i="37" s="1"/>
  <c r="N245" i="37" a="1"/>
  <c r="N245" i="37" s="1"/>
  <c r="M245" i="37" a="1"/>
  <c r="M245" i="37" s="1"/>
  <c r="L245" i="37" a="1"/>
  <c r="L245" i="37" s="1"/>
  <c r="K245" i="37" a="1"/>
  <c r="K245" i="37" s="1"/>
  <c r="E245" i="37"/>
  <c r="E246" i="37" s="1"/>
  <c r="E247" i="37" s="1"/>
  <c r="Z244" i="37" a="1"/>
  <c r="Z244" i="37"/>
  <c r="Y244" i="37" a="1"/>
  <c r="Y244" i="37" s="1"/>
  <c r="X244" i="37" a="1"/>
  <c r="X244" i="37"/>
  <c r="W244" i="37" a="1"/>
  <c r="W244" i="37" s="1"/>
  <c r="V244" i="37" a="1"/>
  <c r="V244" i="37"/>
  <c r="U244" i="37" a="1"/>
  <c r="U244" i="37" s="1"/>
  <c r="T244" i="37" a="1"/>
  <c r="T244" i="37"/>
  <c r="S244" i="37" a="1"/>
  <c r="S244" i="37" s="1"/>
  <c r="R244" i="37" a="1"/>
  <c r="R244" i="37"/>
  <c r="Q244" i="37" a="1"/>
  <c r="Q244" i="37" s="1"/>
  <c r="P244" i="37" a="1"/>
  <c r="P244" i="37"/>
  <c r="O244" i="37" a="1"/>
  <c r="O244" i="37" s="1"/>
  <c r="N244" i="37" a="1"/>
  <c r="N244" i="37"/>
  <c r="M244" i="37" a="1"/>
  <c r="M244" i="37" s="1"/>
  <c r="L244" i="37" a="1"/>
  <c r="L244" i="37"/>
  <c r="K244" i="37" a="1"/>
  <c r="K244" i="37" s="1"/>
  <c r="E244" i="37"/>
  <c r="Z243" i="37" a="1"/>
  <c r="Z243" i="37" s="1"/>
  <c r="Y243" i="37" a="1"/>
  <c r="Y243" i="37" s="1"/>
  <c r="X243" i="37" a="1"/>
  <c r="X243" i="37" s="1"/>
  <c r="W243" i="37" a="1"/>
  <c r="W243" i="37" s="1"/>
  <c r="V243" i="37" a="1"/>
  <c r="V243" i="37" s="1"/>
  <c r="U243" i="37" a="1"/>
  <c r="U243" i="37" s="1"/>
  <c r="T243" i="37" a="1"/>
  <c r="T243" i="37" s="1"/>
  <c r="S243" i="37" a="1"/>
  <c r="S243" i="37" s="1"/>
  <c r="R243" i="37" a="1"/>
  <c r="R243" i="37" s="1"/>
  <c r="Q243" i="37" a="1"/>
  <c r="Q243" i="37" s="1"/>
  <c r="P243" i="37" a="1"/>
  <c r="P243" i="37" s="1"/>
  <c r="O243" i="37" a="1"/>
  <c r="O243" i="37" s="1"/>
  <c r="N243" i="37" a="1"/>
  <c r="N243" i="37" s="1"/>
  <c r="M243" i="37" a="1"/>
  <c r="M243" i="37" s="1"/>
  <c r="L243" i="37" a="1"/>
  <c r="L243" i="37" s="1"/>
  <c r="K243" i="37" a="1"/>
  <c r="K243" i="37" s="1"/>
  <c r="I243" i="37"/>
  <c r="Z241" i="37" a="1"/>
  <c r="Z241" i="37" s="1"/>
  <c r="Y241" i="37" a="1"/>
  <c r="Y241" i="37" s="1"/>
  <c r="X241" i="37" a="1"/>
  <c r="X241" i="37" s="1"/>
  <c r="W241" i="37" a="1"/>
  <c r="W241" i="37" s="1"/>
  <c r="V241" i="37" a="1"/>
  <c r="V241" i="37" s="1"/>
  <c r="U241" i="37" a="1"/>
  <c r="U241" i="37" s="1"/>
  <c r="T241" i="37" a="1"/>
  <c r="T241" i="37" s="1"/>
  <c r="S241" i="37" a="1"/>
  <c r="S241" i="37" s="1"/>
  <c r="R241" i="37" a="1"/>
  <c r="R241" i="37" s="1"/>
  <c r="Q241" i="37" a="1"/>
  <c r="Q241" i="37" s="1"/>
  <c r="P241" i="37" a="1"/>
  <c r="P241" i="37" s="1"/>
  <c r="O241" i="37" a="1"/>
  <c r="O241" i="37" s="1"/>
  <c r="N241" i="37" a="1"/>
  <c r="N241" i="37" s="1"/>
  <c r="M241" i="37" a="1"/>
  <c r="M241" i="37" s="1"/>
  <c r="L241" i="37" a="1"/>
  <c r="L241" i="37" s="1"/>
  <c r="K241" i="37" a="1"/>
  <c r="K241" i="37" s="1"/>
  <c r="E241" i="37"/>
  <c r="E242" i="37" s="1"/>
  <c r="Z240" i="37" a="1"/>
  <c r="Z240" i="37" s="1"/>
  <c r="Y240" i="37" a="1"/>
  <c r="Y240" i="37"/>
  <c r="X240" i="37" a="1"/>
  <c r="X240" i="37" s="1"/>
  <c r="W240" i="37" a="1"/>
  <c r="W240" i="37"/>
  <c r="V240" i="37" a="1"/>
  <c r="V240" i="37" s="1"/>
  <c r="U240" i="37" a="1"/>
  <c r="U240" i="37"/>
  <c r="T240" i="37" a="1"/>
  <c r="T240" i="37" s="1"/>
  <c r="S240" i="37" a="1"/>
  <c r="S240" i="37"/>
  <c r="R240" i="37" a="1"/>
  <c r="R240" i="37" s="1"/>
  <c r="Q240" i="37" a="1"/>
  <c r="Q240" i="37"/>
  <c r="P240" i="37" a="1"/>
  <c r="P240" i="37" s="1"/>
  <c r="O240" i="37" a="1"/>
  <c r="O240" i="37"/>
  <c r="N240" i="37" a="1"/>
  <c r="N240" i="37" s="1"/>
  <c r="M240" i="37" a="1"/>
  <c r="M240" i="37"/>
  <c r="L240" i="37" a="1"/>
  <c r="L240" i="37" s="1"/>
  <c r="K240" i="37" a="1"/>
  <c r="K240" i="37"/>
  <c r="E240" i="37"/>
  <c r="Z239" i="37" a="1"/>
  <c r="Z239" i="37" s="1"/>
  <c r="Y239" i="37" a="1"/>
  <c r="Y239" i="37" s="1"/>
  <c r="X239" i="37" a="1"/>
  <c r="X239" i="37" s="1"/>
  <c r="W239" i="37" a="1"/>
  <c r="W239" i="37" s="1"/>
  <c r="V239" i="37" a="1"/>
  <c r="V239" i="37" s="1"/>
  <c r="U239" i="37" a="1"/>
  <c r="U239" i="37" s="1"/>
  <c r="T239" i="37" a="1"/>
  <c r="T239" i="37" s="1"/>
  <c r="S239" i="37" a="1"/>
  <c r="S239" i="37" s="1"/>
  <c r="R239" i="37" a="1"/>
  <c r="R239" i="37" s="1"/>
  <c r="Q239" i="37" a="1"/>
  <c r="Q239" i="37" s="1"/>
  <c r="P239" i="37" a="1"/>
  <c r="P239" i="37" s="1"/>
  <c r="O239" i="37" a="1"/>
  <c r="O239" i="37" s="1"/>
  <c r="N239" i="37" a="1"/>
  <c r="N239" i="37" s="1"/>
  <c r="M239" i="37" a="1"/>
  <c r="M239" i="37" s="1"/>
  <c r="L239" i="37" a="1"/>
  <c r="L239" i="37" s="1"/>
  <c r="K239" i="37" a="1"/>
  <c r="K239" i="37" s="1"/>
  <c r="I239" i="37"/>
  <c r="Z237" i="37" a="1"/>
  <c r="Z237" i="37" s="1"/>
  <c r="Y237" i="37" a="1"/>
  <c r="Y237" i="37" s="1"/>
  <c r="X237" i="37" a="1"/>
  <c r="X237" i="37" s="1"/>
  <c r="W237" i="37" a="1"/>
  <c r="W237" i="37" s="1"/>
  <c r="V237" i="37" a="1"/>
  <c r="V237" i="37" s="1"/>
  <c r="U237" i="37" a="1"/>
  <c r="U237" i="37" s="1"/>
  <c r="T237" i="37" a="1"/>
  <c r="T237" i="37" s="1"/>
  <c r="S237" i="37" a="1"/>
  <c r="S237" i="37" s="1"/>
  <c r="R237" i="37" a="1"/>
  <c r="R237" i="37" s="1"/>
  <c r="Q237" i="37" a="1"/>
  <c r="Q237" i="37" s="1"/>
  <c r="P237" i="37" a="1"/>
  <c r="P237" i="37" s="1"/>
  <c r="O237" i="37" a="1"/>
  <c r="O237" i="37" s="1"/>
  <c r="N237" i="37" a="1"/>
  <c r="N237" i="37" s="1"/>
  <c r="M237" i="37" a="1"/>
  <c r="M237" i="37" s="1"/>
  <c r="L237" i="37" a="1"/>
  <c r="L237" i="37" s="1"/>
  <c r="K237" i="37" a="1"/>
  <c r="K237" i="37" s="1"/>
  <c r="Z236" i="37" a="1"/>
  <c r="Z236" i="37" s="1"/>
  <c r="Y236" i="37" a="1"/>
  <c r="Y236" i="37"/>
  <c r="X236" i="37" a="1"/>
  <c r="X236" i="37" s="1"/>
  <c r="W236" i="37" a="1"/>
  <c r="W236" i="37"/>
  <c r="V236" i="37" a="1"/>
  <c r="V236" i="37" s="1"/>
  <c r="U236" i="37" a="1"/>
  <c r="U236" i="37"/>
  <c r="T236" i="37" a="1"/>
  <c r="T236" i="37" s="1"/>
  <c r="S236" i="37" a="1"/>
  <c r="S236" i="37"/>
  <c r="R236" i="37" a="1"/>
  <c r="R236" i="37" s="1"/>
  <c r="Q236" i="37" a="1"/>
  <c r="Q236" i="37"/>
  <c r="P236" i="37" a="1"/>
  <c r="P236" i="37" s="1"/>
  <c r="O236" i="37" a="1"/>
  <c r="O236" i="37"/>
  <c r="N236" i="37" a="1"/>
  <c r="N236" i="37" s="1"/>
  <c r="M236" i="37" a="1"/>
  <c r="M236" i="37"/>
  <c r="L236" i="37" a="1"/>
  <c r="L236" i="37" s="1"/>
  <c r="K236" i="37" a="1"/>
  <c r="K236" i="37"/>
  <c r="E236" i="37"/>
  <c r="E237" i="37" s="1"/>
  <c r="E238" i="37" s="1"/>
  <c r="Z235" i="37" a="1"/>
  <c r="Z235" i="37" s="1"/>
  <c r="Y235" i="37" a="1"/>
  <c r="Y235" i="37" s="1"/>
  <c r="X235" i="37" a="1"/>
  <c r="X235" i="37" s="1"/>
  <c r="W235" i="37" a="1"/>
  <c r="W235" i="37" s="1"/>
  <c r="V235" i="37" a="1"/>
  <c r="V235" i="37" s="1"/>
  <c r="U235" i="37" a="1"/>
  <c r="U235" i="37" s="1"/>
  <c r="T235" i="37" a="1"/>
  <c r="T235" i="37" s="1"/>
  <c r="S235" i="37" a="1"/>
  <c r="S235" i="37" s="1"/>
  <c r="R235" i="37" a="1"/>
  <c r="R235" i="37" s="1"/>
  <c r="Q235" i="37" a="1"/>
  <c r="Q235" i="37" s="1"/>
  <c r="P235" i="37" a="1"/>
  <c r="P235" i="37" s="1"/>
  <c r="O235" i="37" a="1"/>
  <c r="O235" i="37" s="1"/>
  <c r="N235" i="37" a="1"/>
  <c r="N235" i="37" s="1"/>
  <c r="M235" i="37" a="1"/>
  <c r="M235" i="37" s="1"/>
  <c r="L235" i="37" a="1"/>
  <c r="L235" i="37" s="1"/>
  <c r="K235" i="37" a="1"/>
  <c r="K235" i="37" s="1"/>
  <c r="I235" i="37"/>
  <c r="E234" i="37"/>
  <c r="Z233" i="37" a="1"/>
  <c r="Z233" i="37" s="1"/>
  <c r="Y233" i="37" a="1"/>
  <c r="Y233" i="37" s="1"/>
  <c r="X233" i="37" a="1"/>
  <c r="X233" i="37" s="1"/>
  <c r="W233" i="37" a="1"/>
  <c r="W233" i="37" s="1"/>
  <c r="V233" i="37" a="1"/>
  <c r="V233" i="37" s="1"/>
  <c r="U233" i="37" a="1"/>
  <c r="U233" i="37" s="1"/>
  <c r="T233" i="37" a="1"/>
  <c r="T233" i="37" s="1"/>
  <c r="S233" i="37" a="1"/>
  <c r="S233" i="37" s="1"/>
  <c r="R233" i="37" a="1"/>
  <c r="R233" i="37" s="1"/>
  <c r="Q233" i="37" a="1"/>
  <c r="Q233" i="37" s="1"/>
  <c r="P233" i="37" a="1"/>
  <c r="P233" i="37" s="1"/>
  <c r="O233" i="37" a="1"/>
  <c r="O233" i="37" s="1"/>
  <c r="N233" i="37" a="1"/>
  <c r="N233" i="37" s="1"/>
  <c r="M233" i="37" a="1"/>
  <c r="M233" i="37" s="1"/>
  <c r="L233" i="37" a="1"/>
  <c r="L233" i="37" s="1"/>
  <c r="K233" i="37" a="1"/>
  <c r="K233" i="37" s="1"/>
  <c r="I233" i="37"/>
  <c r="O234" i="37" s="1"/>
  <c r="E232" i="37"/>
  <c r="Z231" i="37" a="1"/>
  <c r="Z231" i="37" s="1"/>
  <c r="Y231" i="37" a="1"/>
  <c r="Y231" i="37" s="1"/>
  <c r="X231" i="37" a="1"/>
  <c r="X231" i="37" s="1"/>
  <c r="W231" i="37" a="1"/>
  <c r="W231" i="37" s="1"/>
  <c r="V231" i="37" a="1"/>
  <c r="V231" i="37" s="1"/>
  <c r="U231" i="37" a="1"/>
  <c r="U231" i="37" s="1"/>
  <c r="T231" i="37" a="1"/>
  <c r="T231" i="37" s="1"/>
  <c r="S231" i="37" a="1"/>
  <c r="S231" i="37" s="1"/>
  <c r="R231" i="37" a="1"/>
  <c r="R231" i="37" s="1"/>
  <c r="Q231" i="37" a="1"/>
  <c r="Q231" i="37" s="1"/>
  <c r="P231" i="37" a="1"/>
  <c r="P231" i="37" s="1"/>
  <c r="O231" i="37" a="1"/>
  <c r="O231" i="37" s="1"/>
  <c r="O232" i="37" s="1"/>
  <c r="N231" i="37" a="1"/>
  <c r="N231" i="37" s="1"/>
  <c r="M231" i="37" a="1"/>
  <c r="M231" i="37" s="1"/>
  <c r="L231" i="37" a="1"/>
  <c r="L231" i="37" s="1"/>
  <c r="K231" i="37" a="1"/>
  <c r="K231" i="37" s="1"/>
  <c r="K232" i="37" s="1"/>
  <c r="I231" i="37"/>
  <c r="M232" i="37" s="1"/>
  <c r="E230" i="37"/>
  <c r="Z229" i="37" a="1"/>
  <c r="Z229" i="37" s="1"/>
  <c r="Y229" i="37" a="1"/>
  <c r="Y229" i="37" s="1"/>
  <c r="X229" i="37" a="1"/>
  <c r="X229" i="37" s="1"/>
  <c r="W229" i="37" a="1"/>
  <c r="W229" i="37" s="1"/>
  <c r="V229" i="37" a="1"/>
  <c r="V229" i="37" s="1"/>
  <c r="U229" i="37" a="1"/>
  <c r="U229" i="37" s="1"/>
  <c r="T229" i="37" a="1"/>
  <c r="T229" i="37" s="1"/>
  <c r="S229" i="37" a="1"/>
  <c r="S229" i="37" s="1"/>
  <c r="R229" i="37" a="1"/>
  <c r="R229" i="37" s="1"/>
  <c r="Q229" i="37" a="1"/>
  <c r="Q229" i="37" s="1"/>
  <c r="P229" i="37" a="1"/>
  <c r="P229" i="37" s="1"/>
  <c r="O229" i="37" a="1"/>
  <c r="O229" i="37" s="1"/>
  <c r="N229" i="37" a="1"/>
  <c r="N229" i="37" s="1"/>
  <c r="M229" i="37" a="1"/>
  <c r="M229" i="37" s="1"/>
  <c r="L229" i="37" a="1"/>
  <c r="L229" i="37" s="1"/>
  <c r="K229" i="37" a="1"/>
  <c r="K229" i="37" s="1"/>
  <c r="I229" i="37"/>
  <c r="O230" i="37" s="1"/>
  <c r="E228" i="37"/>
  <c r="Z227" i="37" a="1"/>
  <c r="Z227" i="37" s="1"/>
  <c r="Y227" i="37" a="1"/>
  <c r="Y227" i="37" s="1"/>
  <c r="X227" i="37" a="1"/>
  <c r="X227" i="37" s="1"/>
  <c r="W227" i="37" a="1"/>
  <c r="W227" i="37" s="1"/>
  <c r="V227" i="37" a="1"/>
  <c r="V227" i="37" s="1"/>
  <c r="U227" i="37" a="1"/>
  <c r="U227" i="37" s="1"/>
  <c r="T227" i="37" a="1"/>
  <c r="T227" i="37" s="1"/>
  <c r="S227" i="37" a="1"/>
  <c r="S227" i="37" s="1"/>
  <c r="R227" i="37" a="1"/>
  <c r="R227" i="37" s="1"/>
  <c r="Q227" i="37" a="1"/>
  <c r="Q227" i="37" s="1"/>
  <c r="P227" i="37" a="1"/>
  <c r="P227" i="37" s="1"/>
  <c r="O227" i="37" a="1"/>
  <c r="O227" i="37" s="1"/>
  <c r="O228" i="37" s="1"/>
  <c r="N227" i="37" a="1"/>
  <c r="N227" i="37" s="1"/>
  <c r="M227" i="37" a="1"/>
  <c r="M227" i="37" s="1"/>
  <c r="L227" i="37" a="1"/>
  <c r="L227" i="37" s="1"/>
  <c r="K227" i="37" a="1"/>
  <c r="K227" i="37" s="1"/>
  <c r="K228" i="37" s="1"/>
  <c r="I227" i="37"/>
  <c r="M228" i="37" s="1"/>
  <c r="E226" i="37"/>
  <c r="Z225" i="37" a="1"/>
  <c r="Z225" i="37" s="1"/>
  <c r="Y225" i="37" a="1"/>
  <c r="Y225" i="37" s="1"/>
  <c r="X225" i="37" a="1"/>
  <c r="X225" i="37" s="1"/>
  <c r="W225" i="37" a="1"/>
  <c r="W225" i="37" s="1"/>
  <c r="V225" i="37" a="1"/>
  <c r="V225" i="37" s="1"/>
  <c r="U225" i="37" a="1"/>
  <c r="U225" i="37" s="1"/>
  <c r="T225" i="37" a="1"/>
  <c r="T225" i="37" s="1"/>
  <c r="S225" i="37" a="1"/>
  <c r="S225" i="37" s="1"/>
  <c r="R225" i="37" a="1"/>
  <c r="R225" i="37" s="1"/>
  <c r="Q225" i="37" a="1"/>
  <c r="Q225" i="37" s="1"/>
  <c r="P225" i="37" a="1"/>
  <c r="P225" i="37" s="1"/>
  <c r="O225" i="37" a="1"/>
  <c r="O225" i="37" s="1"/>
  <c r="N225" i="37" a="1"/>
  <c r="N225" i="37" s="1"/>
  <c r="M225" i="37" a="1"/>
  <c r="M225" i="37" s="1"/>
  <c r="L225" i="37" a="1"/>
  <c r="L225" i="37" s="1"/>
  <c r="K225" i="37" a="1"/>
  <c r="K225" i="37" s="1"/>
  <c r="I225" i="37"/>
  <c r="O226" i="37" s="1"/>
  <c r="Z223" i="37" a="1"/>
  <c r="Z223" i="37" s="1"/>
  <c r="Y223" i="37" a="1"/>
  <c r="Y223" i="37" s="1"/>
  <c r="X223" i="37" a="1"/>
  <c r="X223" i="37" s="1"/>
  <c r="W223" i="37" a="1"/>
  <c r="W223" i="37" s="1"/>
  <c r="V223" i="37" a="1"/>
  <c r="V223" i="37" s="1"/>
  <c r="U223" i="37" a="1"/>
  <c r="U223" i="37" s="1"/>
  <c r="T223" i="37" a="1"/>
  <c r="T223" i="37" s="1"/>
  <c r="S223" i="37" a="1"/>
  <c r="S223" i="37" s="1"/>
  <c r="R223" i="37" a="1"/>
  <c r="R223" i="37" s="1"/>
  <c r="Q223" i="37" a="1"/>
  <c r="Q223" i="37" s="1"/>
  <c r="P223" i="37" a="1"/>
  <c r="P223" i="37" s="1"/>
  <c r="O223" i="37" a="1"/>
  <c r="O223" i="37" s="1"/>
  <c r="N223" i="37" a="1"/>
  <c r="N223" i="37" s="1"/>
  <c r="M223" i="37" a="1"/>
  <c r="M223" i="37" s="1"/>
  <c r="L223" i="37" a="1"/>
  <c r="L223" i="37" s="1"/>
  <c r="K223" i="37" a="1"/>
  <c r="K223" i="37" s="1"/>
  <c r="Z222" i="37" a="1"/>
  <c r="Z222" i="37" s="1"/>
  <c r="Y222" i="37" a="1"/>
  <c r="Y222" i="37"/>
  <c r="X222" i="37" a="1"/>
  <c r="X222" i="37" s="1"/>
  <c r="W222" i="37" a="1"/>
  <c r="W222" i="37"/>
  <c r="V222" i="37" a="1"/>
  <c r="V222" i="37" s="1"/>
  <c r="U222" i="37" a="1"/>
  <c r="U222" i="37"/>
  <c r="T222" i="37" a="1"/>
  <c r="T222" i="37" s="1"/>
  <c r="S222" i="37" a="1"/>
  <c r="S222" i="37"/>
  <c r="R222" i="37" a="1"/>
  <c r="R222" i="37" s="1"/>
  <c r="Q222" i="37" a="1"/>
  <c r="Q222" i="37"/>
  <c r="P222" i="37" a="1"/>
  <c r="P222" i="37" s="1"/>
  <c r="O222" i="37" a="1"/>
  <c r="O222" i="37"/>
  <c r="N222" i="37" a="1"/>
  <c r="N222" i="37" s="1"/>
  <c r="M222" i="37" a="1"/>
  <c r="M222" i="37"/>
  <c r="L222" i="37" a="1"/>
  <c r="L222" i="37" s="1"/>
  <c r="K222" i="37" a="1"/>
  <c r="K222" i="37"/>
  <c r="Z221" i="37" a="1"/>
  <c r="Z221" i="37" s="1"/>
  <c r="Y221" i="37" a="1"/>
  <c r="Y221" i="37" s="1"/>
  <c r="X221" i="37" a="1"/>
  <c r="X221" i="37" s="1"/>
  <c r="W221" i="37" a="1"/>
  <c r="W221" i="37" s="1"/>
  <c r="V221" i="37" a="1"/>
  <c r="V221" i="37" s="1"/>
  <c r="U221" i="37" a="1"/>
  <c r="U221" i="37" s="1"/>
  <c r="T221" i="37" a="1"/>
  <c r="T221" i="37" s="1"/>
  <c r="S221" i="37" a="1"/>
  <c r="S221" i="37" s="1"/>
  <c r="R221" i="37" a="1"/>
  <c r="R221" i="37" s="1"/>
  <c r="Q221" i="37" a="1"/>
  <c r="Q221" i="37" s="1"/>
  <c r="P221" i="37" a="1"/>
  <c r="P221" i="37" s="1"/>
  <c r="O221" i="37" a="1"/>
  <c r="O221" i="37" s="1"/>
  <c r="N221" i="37" a="1"/>
  <c r="N221" i="37" s="1"/>
  <c r="M221" i="37" a="1"/>
  <c r="M221" i="37" s="1"/>
  <c r="L221" i="37" a="1"/>
  <c r="L221" i="37" s="1"/>
  <c r="K221" i="37" a="1"/>
  <c r="K221" i="37" s="1"/>
  <c r="E221" i="37"/>
  <c r="E222" i="37" s="1"/>
  <c r="E223" i="37" s="1"/>
  <c r="E224" i="37" s="1"/>
  <c r="Z220" i="37" a="1"/>
  <c r="Z220" i="37" s="1"/>
  <c r="Y220" i="37" a="1"/>
  <c r="Y220" i="37"/>
  <c r="X220" i="37" a="1"/>
  <c r="X220" i="37" s="1"/>
  <c r="W220" i="37" a="1"/>
  <c r="W220" i="37"/>
  <c r="V220" i="37" a="1"/>
  <c r="V220" i="37" s="1"/>
  <c r="U220" i="37" a="1"/>
  <c r="U220" i="37"/>
  <c r="T220" i="37" a="1"/>
  <c r="T220" i="37" s="1"/>
  <c r="S220" i="37" a="1"/>
  <c r="S220" i="37"/>
  <c r="R220" i="37" a="1"/>
  <c r="R220" i="37" s="1"/>
  <c r="Q220" i="37" a="1"/>
  <c r="Q220" i="37"/>
  <c r="P220" i="37" a="1"/>
  <c r="P220" i="37" s="1"/>
  <c r="P224" i="37" s="1"/>
  <c r="Q224" i="37" s="1"/>
  <c r="R224" i="37" s="1"/>
  <c r="O220" i="37" a="1"/>
  <c r="O220" i="37"/>
  <c r="N220" i="37" a="1"/>
  <c r="N220" i="37" s="1"/>
  <c r="M220" i="37" a="1"/>
  <c r="M220" i="37"/>
  <c r="M224" i="37" s="1"/>
  <c r="L220" i="37" a="1"/>
  <c r="L220" i="37" s="1"/>
  <c r="L224" i="37" s="1"/>
  <c r="K220" i="37" a="1"/>
  <c r="K220" i="37"/>
  <c r="I220" i="37"/>
  <c r="E219" i="37"/>
  <c r="Z218" i="37" a="1"/>
  <c r="Z218" i="37"/>
  <c r="Y218" i="37" a="1"/>
  <c r="Y218" i="37" s="1"/>
  <c r="X218" i="37" a="1"/>
  <c r="X218" i="37"/>
  <c r="W218" i="37" a="1"/>
  <c r="W218" i="37" s="1"/>
  <c r="V218" i="37" a="1"/>
  <c r="V218" i="37"/>
  <c r="U218" i="37" a="1"/>
  <c r="U218" i="37" s="1"/>
  <c r="T218" i="37" a="1"/>
  <c r="T218" i="37"/>
  <c r="S218" i="37" a="1"/>
  <c r="S218" i="37" s="1"/>
  <c r="R218" i="37" a="1"/>
  <c r="R218" i="37"/>
  <c r="Q218" i="37" a="1"/>
  <c r="Q218" i="37" s="1"/>
  <c r="P218" i="37" a="1"/>
  <c r="P218" i="37"/>
  <c r="P219" i="37" s="1"/>
  <c r="O218" i="37" a="1"/>
  <c r="O218" i="37" s="1"/>
  <c r="N218" i="37" a="1"/>
  <c r="N218" i="37"/>
  <c r="N219" i="37" s="1"/>
  <c r="M218" i="37" a="1"/>
  <c r="M218" i="37" s="1"/>
  <c r="L218" i="37" a="1"/>
  <c r="L218" i="37"/>
  <c r="L219" i="37" s="1"/>
  <c r="K218" i="37" a="1"/>
  <c r="K218" i="37" s="1"/>
  <c r="I218" i="37"/>
  <c r="N217" i="37"/>
  <c r="E217" i="37"/>
  <c r="Z216" i="37" a="1"/>
  <c r="Z216" i="37"/>
  <c r="Y216" i="37" a="1"/>
  <c r="Y216" i="37" s="1"/>
  <c r="X216" i="37" a="1"/>
  <c r="X216" i="37"/>
  <c r="W216" i="37" a="1"/>
  <c r="W216" i="37" s="1"/>
  <c r="V216" i="37" a="1"/>
  <c r="V216" i="37"/>
  <c r="U216" i="37" a="1"/>
  <c r="U216" i="37" s="1"/>
  <c r="T216" i="37" a="1"/>
  <c r="T216" i="37"/>
  <c r="S216" i="37" a="1"/>
  <c r="S216" i="37" s="1"/>
  <c r="R216" i="37" a="1"/>
  <c r="R216" i="37"/>
  <c r="Q216" i="37" a="1"/>
  <c r="Q216" i="37" s="1"/>
  <c r="P216" i="37" a="1"/>
  <c r="P216" i="37"/>
  <c r="P217" i="37" s="1"/>
  <c r="O216" i="37" a="1"/>
  <c r="O216" i="37" s="1"/>
  <c r="N216" i="37" a="1"/>
  <c r="N216" i="37"/>
  <c r="M216" i="37" a="1"/>
  <c r="M216" i="37" s="1"/>
  <c r="L216" i="37" a="1"/>
  <c r="L216" i="37"/>
  <c r="L217" i="37" s="1"/>
  <c r="K216" i="37" a="1"/>
  <c r="K216" i="37" s="1"/>
  <c r="I216" i="37"/>
  <c r="E215" i="37"/>
  <c r="Z214" i="37" a="1"/>
  <c r="Z214" i="37" s="1"/>
  <c r="Y214" i="37" a="1"/>
  <c r="Y214" i="37"/>
  <c r="X214" i="37" a="1"/>
  <c r="X214" i="37" s="1"/>
  <c r="W214" i="37" a="1"/>
  <c r="W214" i="37"/>
  <c r="V214" i="37" a="1"/>
  <c r="V214" i="37" s="1"/>
  <c r="U214" i="37" a="1"/>
  <c r="U214" i="37"/>
  <c r="T214" i="37" a="1"/>
  <c r="T214" i="37" s="1"/>
  <c r="S214" i="37" a="1"/>
  <c r="S214" i="37"/>
  <c r="R214" i="37" a="1"/>
  <c r="R214" i="37" s="1"/>
  <c r="Q214" i="37" a="1"/>
  <c r="Q214" i="37"/>
  <c r="P214" i="37" a="1"/>
  <c r="P214" i="37" s="1"/>
  <c r="P215" i="37" s="1"/>
  <c r="Q215" i="37" s="1"/>
  <c r="O214" i="37" a="1"/>
  <c r="O214" i="37"/>
  <c r="N214" i="37" a="1"/>
  <c r="N214" i="37" s="1"/>
  <c r="N215" i="37" s="1"/>
  <c r="M214" i="37" a="1"/>
  <c r="M214" i="37"/>
  <c r="L214" i="37" a="1"/>
  <c r="L214" i="37" s="1"/>
  <c r="L215" i="37" s="1"/>
  <c r="K214" i="37" a="1"/>
  <c r="K214" i="37"/>
  <c r="I214" i="37"/>
  <c r="M215" i="37" s="1"/>
  <c r="E213" i="37"/>
  <c r="Z212" i="37" a="1"/>
  <c r="Z212" i="37"/>
  <c r="Y212" i="37" a="1"/>
  <c r="Y212" i="37" s="1"/>
  <c r="X212" i="37" a="1"/>
  <c r="X212" i="37"/>
  <c r="W212" i="37" a="1"/>
  <c r="W212" i="37" s="1"/>
  <c r="V212" i="37" a="1"/>
  <c r="V212" i="37"/>
  <c r="U212" i="37" a="1"/>
  <c r="U212" i="37" s="1"/>
  <c r="T212" i="37" a="1"/>
  <c r="T212" i="37"/>
  <c r="S212" i="37" a="1"/>
  <c r="S212" i="37" s="1"/>
  <c r="R212" i="37" a="1"/>
  <c r="R212" i="37"/>
  <c r="Q212" i="37" a="1"/>
  <c r="Q212" i="37" s="1"/>
  <c r="P212" i="37" a="1"/>
  <c r="P212" i="37"/>
  <c r="P213" i="37" s="1"/>
  <c r="O212" i="37" a="1"/>
  <c r="O212" i="37" s="1"/>
  <c r="O213" i="37" s="1"/>
  <c r="N212" i="37" a="1"/>
  <c r="N212" i="37"/>
  <c r="N213" i="37" s="1"/>
  <c r="M212" i="37" a="1"/>
  <c r="M212" i="37" s="1"/>
  <c r="L212" i="37" a="1"/>
  <c r="L212" i="37"/>
  <c r="L213" i="37" s="1"/>
  <c r="K212" i="37" a="1"/>
  <c r="K212" i="37" s="1"/>
  <c r="K213" i="37" s="1"/>
  <c r="I212" i="37"/>
  <c r="E211" i="37"/>
  <c r="Z210" i="37" a="1"/>
  <c r="Z210" i="37" s="1"/>
  <c r="Y210" i="37" a="1"/>
  <c r="Y210" i="37"/>
  <c r="X210" i="37" a="1"/>
  <c r="X210" i="37" s="1"/>
  <c r="W210" i="37" a="1"/>
  <c r="W210" i="37"/>
  <c r="V210" i="37" a="1"/>
  <c r="V210" i="37" s="1"/>
  <c r="U210" i="37" a="1"/>
  <c r="U210" i="37"/>
  <c r="T210" i="37" a="1"/>
  <c r="T210" i="37" s="1"/>
  <c r="S210" i="37" a="1"/>
  <c r="S210" i="37"/>
  <c r="R210" i="37" a="1"/>
  <c r="R210" i="37" s="1"/>
  <c r="Q210" i="37" a="1"/>
  <c r="Q210" i="37"/>
  <c r="P210" i="37" a="1"/>
  <c r="P210" i="37" s="1"/>
  <c r="P211" i="37" s="1"/>
  <c r="Q211" i="37" s="1"/>
  <c r="O210" i="37" a="1"/>
  <c r="O210" i="37"/>
  <c r="N210" i="37" a="1"/>
  <c r="N210" i="37" s="1"/>
  <c r="N211" i="37" s="1"/>
  <c r="M210" i="37" a="1"/>
  <c r="M210" i="37"/>
  <c r="L210" i="37" a="1"/>
  <c r="L210" i="37" s="1"/>
  <c r="L211" i="37" s="1"/>
  <c r="K210" i="37" a="1"/>
  <c r="K210" i="37"/>
  <c r="I210" i="37"/>
  <c r="E209" i="37"/>
  <c r="Z208" i="37" a="1"/>
  <c r="Z208" i="37" s="1"/>
  <c r="Y208" i="37" a="1"/>
  <c r="Y208" i="37"/>
  <c r="X208" i="37" a="1"/>
  <c r="X208" i="37" s="1"/>
  <c r="W208" i="37" a="1"/>
  <c r="W208" i="37"/>
  <c r="V208" i="37" a="1"/>
  <c r="V208" i="37" s="1"/>
  <c r="U208" i="37" a="1"/>
  <c r="U208" i="37"/>
  <c r="T208" i="37" a="1"/>
  <c r="T208" i="37" s="1"/>
  <c r="S208" i="37" a="1"/>
  <c r="S208" i="37"/>
  <c r="R208" i="37" a="1"/>
  <c r="R208" i="37" s="1"/>
  <c r="Q208" i="37" a="1"/>
  <c r="Q208" i="37"/>
  <c r="P208" i="37" a="1"/>
  <c r="P208" i="37" s="1"/>
  <c r="P209" i="37" s="1"/>
  <c r="Q209" i="37" s="1"/>
  <c r="O208" i="37" a="1"/>
  <c r="O208" i="37"/>
  <c r="N208" i="37" a="1"/>
  <c r="N208" i="37" s="1"/>
  <c r="M208" i="37" a="1"/>
  <c r="M208" i="37"/>
  <c r="L208" i="37" a="1"/>
  <c r="L208" i="37" s="1"/>
  <c r="L209" i="37" s="1"/>
  <c r="K208" i="37" a="1"/>
  <c r="K208" i="37"/>
  <c r="I208" i="37"/>
  <c r="M209" i="37" s="1"/>
  <c r="E207" i="37"/>
  <c r="Z206" i="37" a="1"/>
  <c r="Z206" i="37"/>
  <c r="Y206" i="37" a="1"/>
  <c r="Y206" i="37" s="1"/>
  <c r="X206" i="37" a="1"/>
  <c r="X206" i="37"/>
  <c r="W206" i="37" a="1"/>
  <c r="W206" i="37" s="1"/>
  <c r="V206" i="37" a="1"/>
  <c r="V206" i="37"/>
  <c r="U206" i="37" a="1"/>
  <c r="U206" i="37" s="1"/>
  <c r="T206" i="37" a="1"/>
  <c r="T206" i="37"/>
  <c r="S206" i="37" a="1"/>
  <c r="S206" i="37" s="1"/>
  <c r="R206" i="37" a="1"/>
  <c r="R206" i="37"/>
  <c r="Q206" i="37" a="1"/>
  <c r="Q206" i="37" s="1"/>
  <c r="P206" i="37" a="1"/>
  <c r="P206" i="37"/>
  <c r="P207" i="37" s="1"/>
  <c r="O206" i="37" a="1"/>
  <c r="O206" i="37" s="1"/>
  <c r="O207" i="37" s="1"/>
  <c r="N206" i="37" a="1"/>
  <c r="N206" i="37"/>
  <c r="N207" i="37" s="1"/>
  <c r="M206" i="37" a="1"/>
  <c r="M206" i="37" s="1"/>
  <c r="M207" i="37" s="1"/>
  <c r="L206" i="37" a="1"/>
  <c r="L206" i="37"/>
  <c r="L207" i="37" s="1"/>
  <c r="K206" i="37" a="1"/>
  <c r="K206" i="37" s="1"/>
  <c r="K207" i="37" s="1"/>
  <c r="E205" i="37"/>
  <c r="Z204" i="37" a="1"/>
  <c r="Z204" i="37" s="1"/>
  <c r="Y204" i="37" a="1"/>
  <c r="Y204" i="37" s="1"/>
  <c r="X204" i="37" a="1"/>
  <c r="X204" i="37" s="1"/>
  <c r="W204" i="37" a="1"/>
  <c r="W204" i="37" s="1"/>
  <c r="V204" i="37" a="1"/>
  <c r="V204" i="37" s="1"/>
  <c r="U204" i="37" a="1"/>
  <c r="U204" i="37" s="1"/>
  <c r="T204" i="37" a="1"/>
  <c r="T204" i="37" s="1"/>
  <c r="S204" i="37" a="1"/>
  <c r="S204" i="37" s="1"/>
  <c r="R204" i="37" a="1"/>
  <c r="R204" i="37" s="1"/>
  <c r="Q204" i="37" a="1"/>
  <c r="Q204" i="37" s="1"/>
  <c r="P204" i="37" a="1"/>
  <c r="P204" i="37" s="1"/>
  <c r="O204" i="37" a="1"/>
  <c r="O204" i="37" s="1"/>
  <c r="N204" i="37" a="1"/>
  <c r="N204" i="37" s="1"/>
  <c r="M204" i="37" a="1"/>
  <c r="M204" i="37" s="1"/>
  <c r="L204" i="37" a="1"/>
  <c r="L204" i="37" s="1"/>
  <c r="K204" i="37" a="1"/>
  <c r="K204" i="37" s="1"/>
  <c r="Z203" i="37" a="1"/>
  <c r="Z203" i="37" s="1"/>
  <c r="Y203" i="37" a="1"/>
  <c r="Y203" i="37" s="1"/>
  <c r="X203" i="37" a="1"/>
  <c r="X203" i="37" s="1"/>
  <c r="W203" i="37" a="1"/>
  <c r="W203" i="37" s="1"/>
  <c r="V203" i="37" a="1"/>
  <c r="V203" i="37" s="1"/>
  <c r="U203" i="37" a="1"/>
  <c r="U203" i="37" s="1"/>
  <c r="T203" i="37" a="1"/>
  <c r="T203" i="37" s="1"/>
  <c r="S203" i="37" a="1"/>
  <c r="S203" i="37" s="1"/>
  <c r="R203" i="37" a="1"/>
  <c r="R203" i="37" s="1"/>
  <c r="Q203" i="37" a="1"/>
  <c r="Q203" i="37" s="1"/>
  <c r="P203" i="37" a="1"/>
  <c r="P203" i="37" s="1"/>
  <c r="P205" i="37" s="1"/>
  <c r="O203" i="37" a="1"/>
  <c r="O203" i="37" s="1"/>
  <c r="O205" i="37" s="1"/>
  <c r="N203" i="37" a="1"/>
  <c r="N203" i="37" s="1"/>
  <c r="N205" i="37" s="1"/>
  <c r="M203" i="37" a="1"/>
  <c r="M203" i="37" s="1"/>
  <c r="M205" i="37" s="1"/>
  <c r="L203" i="37" a="1"/>
  <c r="L203" i="37" s="1"/>
  <c r="L205" i="37" s="1"/>
  <c r="K203" i="37" a="1"/>
  <c r="K203" i="37" s="1"/>
  <c r="K205" i="37" s="1"/>
  <c r="E202" i="37"/>
  <c r="Z201" i="37" a="1"/>
  <c r="Z201" i="37" s="1"/>
  <c r="Y201" i="37" a="1"/>
  <c r="Y201" i="37"/>
  <c r="X201" i="37" a="1"/>
  <c r="X201" i="37" s="1"/>
  <c r="W201" i="37" a="1"/>
  <c r="W201" i="37"/>
  <c r="V201" i="37" a="1"/>
  <c r="V201" i="37" s="1"/>
  <c r="U201" i="37" a="1"/>
  <c r="U201" i="37"/>
  <c r="T201" i="37" a="1"/>
  <c r="T201" i="37" s="1"/>
  <c r="S201" i="37" a="1"/>
  <c r="S201" i="37"/>
  <c r="R201" i="37" a="1"/>
  <c r="R201" i="37" s="1"/>
  <c r="Q201" i="37" a="1"/>
  <c r="Q201" i="37"/>
  <c r="P201" i="37" a="1"/>
  <c r="P201" i="37" s="1"/>
  <c r="P202" i="37" s="1"/>
  <c r="Q202" i="37" s="1"/>
  <c r="R202" i="37" s="1"/>
  <c r="S202" i="37" s="1"/>
  <c r="T202" i="37" s="1"/>
  <c r="U202" i="37" s="1"/>
  <c r="V202" i="37" s="1"/>
  <c r="W202" i="37" s="1"/>
  <c r="X202" i="37" s="1"/>
  <c r="Y202" i="37" s="1"/>
  <c r="Z202" i="37" s="1"/>
  <c r="O201" i="37" a="1"/>
  <c r="O201" i="37"/>
  <c r="O202" i="37" s="1"/>
  <c r="N201" i="37" a="1"/>
  <c r="N201" i="37" s="1"/>
  <c r="M201" i="37" a="1"/>
  <c r="M201" i="37"/>
  <c r="L201" i="37" a="1"/>
  <c r="L201" i="37" s="1"/>
  <c r="L202" i="37" s="1"/>
  <c r="K201" i="37" a="1"/>
  <c r="K201" i="37"/>
  <c r="K202" i="37" s="1"/>
  <c r="I201" i="37"/>
  <c r="N202" i="37" s="1"/>
  <c r="Z199" i="37" a="1"/>
  <c r="Z199" i="37"/>
  <c r="Y199" i="37" a="1"/>
  <c r="Y199" i="37" s="1"/>
  <c r="X199" i="37" a="1"/>
  <c r="X199" i="37"/>
  <c r="W199" i="37" a="1"/>
  <c r="W199" i="37" s="1"/>
  <c r="V199" i="37" a="1"/>
  <c r="V199" i="37"/>
  <c r="U199" i="37" a="1"/>
  <c r="U199" i="37" s="1"/>
  <c r="T199" i="37" a="1"/>
  <c r="T199" i="37"/>
  <c r="S199" i="37" a="1"/>
  <c r="S199" i="37" s="1"/>
  <c r="R199" i="37" a="1"/>
  <c r="R199" i="37"/>
  <c r="Q199" i="37" a="1"/>
  <c r="Q199" i="37" s="1"/>
  <c r="P199" i="37" a="1"/>
  <c r="P199" i="37"/>
  <c r="O199" i="37" a="1"/>
  <c r="O199" i="37" s="1"/>
  <c r="N199" i="37" a="1"/>
  <c r="N199" i="37"/>
  <c r="M199" i="37" a="1"/>
  <c r="M199" i="37" s="1"/>
  <c r="L199" i="37" a="1"/>
  <c r="L199" i="37"/>
  <c r="K199" i="37" a="1"/>
  <c r="K199" i="37" s="1"/>
  <c r="E199" i="37"/>
  <c r="E200" i="37" s="1"/>
  <c r="Z197" i="37" a="1"/>
  <c r="Z197" i="37" s="1"/>
  <c r="Y197" i="37" a="1"/>
  <c r="Y197" i="37" s="1"/>
  <c r="X197" i="37" a="1"/>
  <c r="X197" i="37" s="1"/>
  <c r="W197" i="37" a="1"/>
  <c r="W197" i="37" s="1"/>
  <c r="V197" i="37" a="1"/>
  <c r="V197" i="37" s="1"/>
  <c r="U197" i="37" a="1"/>
  <c r="U197" i="37" s="1"/>
  <c r="T197" i="37" a="1"/>
  <c r="T197" i="37" s="1"/>
  <c r="S197" i="37" a="1"/>
  <c r="S197" i="37" s="1"/>
  <c r="R197" i="37" a="1"/>
  <c r="R197" i="37" s="1"/>
  <c r="Q197" i="37" a="1"/>
  <c r="Q197" i="37" s="1"/>
  <c r="P197" i="37" a="1"/>
  <c r="P197" i="37" s="1"/>
  <c r="O197" i="37" a="1"/>
  <c r="O197" i="37" s="1"/>
  <c r="N197" i="37" a="1"/>
  <c r="N197" i="37" s="1"/>
  <c r="M197" i="37" a="1"/>
  <c r="M197" i="37" s="1"/>
  <c r="L197" i="37" a="1"/>
  <c r="L197" i="37" s="1"/>
  <c r="K197" i="37" a="1"/>
  <c r="K197" i="37" s="1"/>
  <c r="I197" i="37"/>
  <c r="N200" i="37" s="1"/>
  <c r="E196" i="37"/>
  <c r="Z195" i="37" a="1"/>
  <c r="Z195" i="37" s="1"/>
  <c r="Y195" i="37" a="1"/>
  <c r="Y195" i="37" s="1"/>
  <c r="X195" i="37" a="1"/>
  <c r="X195" i="37" s="1"/>
  <c r="W195" i="37" a="1"/>
  <c r="W195" i="37" s="1"/>
  <c r="V195" i="37" a="1"/>
  <c r="V195" i="37" s="1"/>
  <c r="U195" i="37" a="1"/>
  <c r="U195" i="37" s="1"/>
  <c r="T195" i="37" a="1"/>
  <c r="T195" i="37" s="1"/>
  <c r="S195" i="37" a="1"/>
  <c r="S195" i="37" s="1"/>
  <c r="R195" i="37" a="1"/>
  <c r="R195" i="37" s="1"/>
  <c r="Q195" i="37" a="1"/>
  <c r="Q195" i="37" s="1"/>
  <c r="P195" i="37" a="1"/>
  <c r="P195" i="37" s="1"/>
  <c r="O195" i="37" a="1"/>
  <c r="O195" i="37" s="1"/>
  <c r="O196" i="37" s="1"/>
  <c r="N195" i="37" a="1"/>
  <c r="N195" i="37" s="1"/>
  <c r="M195" i="37" a="1"/>
  <c r="M195" i="37" s="1"/>
  <c r="L195" i="37" a="1"/>
  <c r="L195" i="37" s="1"/>
  <c r="K195" i="37" a="1"/>
  <c r="K195" i="37" s="1"/>
  <c r="K196" i="37" s="1"/>
  <c r="I195" i="37"/>
  <c r="Z193" i="37" a="1"/>
  <c r="Z193" i="37" s="1"/>
  <c r="Y193" i="37" a="1"/>
  <c r="Y193" i="37" s="1"/>
  <c r="X193" i="37" a="1"/>
  <c r="X193" i="37" s="1"/>
  <c r="W193" i="37" a="1"/>
  <c r="W193" i="37" s="1"/>
  <c r="V193" i="37" a="1"/>
  <c r="V193" i="37" s="1"/>
  <c r="U193" i="37" a="1"/>
  <c r="U193" i="37" s="1"/>
  <c r="T193" i="37" a="1"/>
  <c r="T193" i="37" s="1"/>
  <c r="S193" i="37" a="1"/>
  <c r="S193" i="37" s="1"/>
  <c r="R193" i="37" a="1"/>
  <c r="R193" i="37" s="1"/>
  <c r="Q193" i="37" a="1"/>
  <c r="Q193" i="37" s="1"/>
  <c r="P193" i="37" a="1"/>
  <c r="P193" i="37" s="1"/>
  <c r="O193" i="37" a="1"/>
  <c r="O193" i="37" s="1"/>
  <c r="N193" i="37" a="1"/>
  <c r="N193" i="37" s="1"/>
  <c r="M193" i="37" a="1"/>
  <c r="M193" i="37" s="1"/>
  <c r="L193" i="37" a="1"/>
  <c r="L193" i="37" s="1"/>
  <c r="K193" i="37" a="1"/>
  <c r="K193" i="37" s="1"/>
  <c r="E193" i="37"/>
  <c r="E194" i="37" s="1"/>
  <c r="Z192" i="37" a="1"/>
  <c r="Z192" i="37" s="1"/>
  <c r="Y192" i="37" a="1"/>
  <c r="Y192" i="37"/>
  <c r="X192" i="37" a="1"/>
  <c r="X192" i="37" s="1"/>
  <c r="W192" i="37" a="1"/>
  <c r="W192" i="37"/>
  <c r="V192" i="37" a="1"/>
  <c r="V192" i="37" s="1"/>
  <c r="U192" i="37" a="1"/>
  <c r="U192" i="37"/>
  <c r="T192" i="37" a="1"/>
  <c r="T192" i="37" s="1"/>
  <c r="S192" i="37" a="1"/>
  <c r="S192" i="37"/>
  <c r="R192" i="37" a="1"/>
  <c r="R192" i="37" s="1"/>
  <c r="Q192" i="37" a="1"/>
  <c r="Q192" i="37"/>
  <c r="P192" i="37" a="1"/>
  <c r="P192" i="37" s="1"/>
  <c r="O192" i="37" a="1"/>
  <c r="O192" i="37"/>
  <c r="N192" i="37" a="1"/>
  <c r="N192" i="37" s="1"/>
  <c r="M192" i="37" a="1"/>
  <c r="M192" i="37"/>
  <c r="L192" i="37" a="1"/>
  <c r="L192" i="37" s="1"/>
  <c r="K192" i="37" a="1"/>
  <c r="K192" i="37"/>
  <c r="E191" i="37"/>
  <c r="Z190" i="37" a="1"/>
  <c r="Z190" i="37"/>
  <c r="Y190" i="37" a="1"/>
  <c r="Y190" i="37" s="1"/>
  <c r="X190" i="37" a="1"/>
  <c r="X190" i="37"/>
  <c r="W190" i="37" a="1"/>
  <c r="W190" i="37" s="1"/>
  <c r="V190" i="37" a="1"/>
  <c r="V190" i="37"/>
  <c r="U190" i="37" a="1"/>
  <c r="U190" i="37" s="1"/>
  <c r="T190" i="37" a="1"/>
  <c r="T190" i="37"/>
  <c r="S190" i="37" a="1"/>
  <c r="S190" i="37" s="1"/>
  <c r="R190" i="37" a="1"/>
  <c r="R190" i="37"/>
  <c r="Q190" i="37" a="1"/>
  <c r="Q190" i="37" s="1"/>
  <c r="P190" i="37" a="1"/>
  <c r="P190" i="37"/>
  <c r="O190" i="37" a="1"/>
  <c r="O190" i="37" s="1"/>
  <c r="N190" i="37" a="1"/>
  <c r="N190" i="37"/>
  <c r="M190" i="37" a="1"/>
  <c r="M190" i="37" s="1"/>
  <c r="L190" i="37" a="1"/>
  <c r="L190" i="37"/>
  <c r="K190" i="37" a="1"/>
  <c r="K190" i="37" s="1"/>
  <c r="Z189" i="37" a="1"/>
  <c r="Z189" i="37"/>
  <c r="Y189" i="37" a="1"/>
  <c r="Y189" i="37" s="1"/>
  <c r="X189" i="37" a="1"/>
  <c r="X189" i="37"/>
  <c r="W189" i="37" a="1"/>
  <c r="W189" i="37" s="1"/>
  <c r="V189" i="37" a="1"/>
  <c r="V189" i="37"/>
  <c r="U189" i="37" a="1"/>
  <c r="U189" i="37" s="1"/>
  <c r="T189" i="37" a="1"/>
  <c r="T189" i="37"/>
  <c r="S189" i="37" a="1"/>
  <c r="S189" i="37" s="1"/>
  <c r="R189" i="37" a="1"/>
  <c r="R189" i="37"/>
  <c r="Q189" i="37" a="1"/>
  <c r="Q189" i="37" s="1"/>
  <c r="P189" i="37" a="1"/>
  <c r="P189" i="37" s="1"/>
  <c r="P191" i="37" s="1"/>
  <c r="O189" i="37" a="1"/>
  <c r="O189" i="37" s="1"/>
  <c r="N189" i="37" a="1"/>
  <c r="N189" i="37" s="1"/>
  <c r="N191" i="37" s="1"/>
  <c r="M189" i="37" a="1"/>
  <c r="M189" i="37" s="1"/>
  <c r="L189" i="37" a="1"/>
  <c r="L189" i="37" s="1"/>
  <c r="L191" i="37" s="1"/>
  <c r="K189" i="37" a="1"/>
  <c r="K189" i="37" s="1"/>
  <c r="I189" i="37"/>
  <c r="Z187" i="37" a="1"/>
  <c r="Z187" i="37"/>
  <c r="Y187" i="37" a="1"/>
  <c r="Y187" i="37" s="1"/>
  <c r="X187" i="37" a="1"/>
  <c r="X187" i="37"/>
  <c r="W187" i="37" a="1"/>
  <c r="W187" i="37" s="1"/>
  <c r="V187" i="37" a="1"/>
  <c r="V187" i="37"/>
  <c r="U187" i="37" a="1"/>
  <c r="U187" i="37" s="1"/>
  <c r="T187" i="37" a="1"/>
  <c r="T187" i="37"/>
  <c r="S187" i="37" a="1"/>
  <c r="S187" i="37" s="1"/>
  <c r="R187" i="37" a="1"/>
  <c r="R187" i="37"/>
  <c r="Q187" i="37" a="1"/>
  <c r="Q187" i="37" s="1"/>
  <c r="P187" i="37" a="1"/>
  <c r="P187" i="37"/>
  <c r="O187" i="37" a="1"/>
  <c r="O187" i="37" s="1"/>
  <c r="N187" i="37" a="1"/>
  <c r="N187" i="37"/>
  <c r="M187" i="37" a="1"/>
  <c r="M187" i="37" s="1"/>
  <c r="L187" i="37" a="1"/>
  <c r="L187" i="37"/>
  <c r="K187" i="37" a="1"/>
  <c r="K187" i="37" s="1"/>
  <c r="Z186" i="37" a="1"/>
  <c r="Z186" i="37" s="1"/>
  <c r="Y186" i="37" a="1"/>
  <c r="Y186" i="37" s="1"/>
  <c r="X186" i="37" a="1"/>
  <c r="X186" i="37" s="1"/>
  <c r="W186" i="37" a="1"/>
  <c r="W186" i="37" s="1"/>
  <c r="V186" i="37" a="1"/>
  <c r="V186" i="37" s="1"/>
  <c r="U186" i="37" a="1"/>
  <c r="U186" i="37" s="1"/>
  <c r="T186" i="37" a="1"/>
  <c r="T186" i="37" s="1"/>
  <c r="S186" i="37" a="1"/>
  <c r="S186" i="37" s="1"/>
  <c r="R186" i="37" a="1"/>
  <c r="R186" i="37" s="1"/>
  <c r="Q186" i="37" a="1"/>
  <c r="Q186" i="37" s="1"/>
  <c r="P186" i="37" a="1"/>
  <c r="P186" i="37" s="1"/>
  <c r="O186" i="37" a="1"/>
  <c r="O186" i="37" s="1"/>
  <c r="N186" i="37" a="1"/>
  <c r="N186" i="37" s="1"/>
  <c r="M186" i="37" a="1"/>
  <c r="M186" i="37" s="1"/>
  <c r="L186" i="37" a="1"/>
  <c r="L186" i="37" s="1"/>
  <c r="K186" i="37" a="1"/>
  <c r="K186" i="37" s="1"/>
  <c r="E186" i="37"/>
  <c r="E187" i="37" s="1"/>
  <c r="E188" i="37" s="1"/>
  <c r="Z185" i="37" a="1"/>
  <c r="Z185" i="37" s="1"/>
  <c r="Y185" i="37" a="1"/>
  <c r="Y185" i="37"/>
  <c r="X185" i="37" a="1"/>
  <c r="X185" i="37" s="1"/>
  <c r="W185" i="37" a="1"/>
  <c r="W185" i="37"/>
  <c r="V185" i="37" a="1"/>
  <c r="V185" i="37" s="1"/>
  <c r="U185" i="37" a="1"/>
  <c r="U185" i="37"/>
  <c r="T185" i="37" a="1"/>
  <c r="T185" i="37" s="1"/>
  <c r="S185" i="37" a="1"/>
  <c r="S185" i="37"/>
  <c r="R185" i="37" a="1"/>
  <c r="R185" i="37" s="1"/>
  <c r="Q185" i="37" a="1"/>
  <c r="Q185" i="37"/>
  <c r="P185" i="37" a="1"/>
  <c r="P185" i="37" s="1"/>
  <c r="O185" i="37" a="1"/>
  <c r="O185" i="37"/>
  <c r="N185" i="37" a="1"/>
  <c r="N185" i="37" s="1"/>
  <c r="M185" i="37" a="1"/>
  <c r="M185" i="37" s="1"/>
  <c r="L185" i="37" a="1"/>
  <c r="L185" i="37" s="1"/>
  <c r="K185" i="37" a="1"/>
  <c r="K185" i="37" s="1"/>
  <c r="E184" i="37"/>
  <c r="Z183" i="37" a="1"/>
  <c r="Z183" i="37"/>
  <c r="Y183" i="37" a="1"/>
  <c r="Y183" i="37" s="1"/>
  <c r="X183" i="37" a="1"/>
  <c r="X183" i="37"/>
  <c r="W183" i="37" a="1"/>
  <c r="W183" i="37" s="1"/>
  <c r="V183" i="37" a="1"/>
  <c r="V183" i="37"/>
  <c r="U183" i="37" a="1"/>
  <c r="U183" i="37" s="1"/>
  <c r="T183" i="37" a="1"/>
  <c r="T183" i="37"/>
  <c r="S183" i="37" a="1"/>
  <c r="S183" i="37" s="1"/>
  <c r="R183" i="37" a="1"/>
  <c r="R183" i="37"/>
  <c r="Q183" i="37" a="1"/>
  <c r="Q183" i="37" s="1"/>
  <c r="P183" i="37" a="1"/>
  <c r="P183" i="37"/>
  <c r="P184" i="37" s="1"/>
  <c r="O183" i="37" a="1"/>
  <c r="O183" i="37" s="1"/>
  <c r="O184" i="37" s="1"/>
  <c r="N183" i="37" a="1"/>
  <c r="N183" i="37"/>
  <c r="N184" i="37" s="1"/>
  <c r="M183" i="37" a="1"/>
  <c r="M183" i="37" s="1"/>
  <c r="L183" i="37" a="1"/>
  <c r="L183" i="37"/>
  <c r="L184" i="37" s="1"/>
  <c r="K183" i="37" a="1"/>
  <c r="K183" i="37" s="1"/>
  <c r="K184" i="37" s="1"/>
  <c r="I183" i="37"/>
  <c r="E182" i="37"/>
  <c r="Z181" i="37" a="1"/>
  <c r="Z181" i="37" s="1"/>
  <c r="Y181" i="37" a="1"/>
  <c r="Y181" i="37"/>
  <c r="X181" i="37" a="1"/>
  <c r="X181" i="37" s="1"/>
  <c r="W181" i="37" a="1"/>
  <c r="W181" i="37"/>
  <c r="V181" i="37" a="1"/>
  <c r="V181" i="37" s="1"/>
  <c r="U181" i="37" a="1"/>
  <c r="U181" i="37"/>
  <c r="T181" i="37" a="1"/>
  <c r="T181" i="37" s="1"/>
  <c r="S181" i="37" a="1"/>
  <c r="S181" i="37"/>
  <c r="R181" i="37" a="1"/>
  <c r="R181" i="37" s="1"/>
  <c r="Q181" i="37" a="1"/>
  <c r="Q181" i="37"/>
  <c r="P181" i="37" a="1"/>
  <c r="P181" i="37" s="1"/>
  <c r="O181" i="37" a="1"/>
  <c r="O181" i="37"/>
  <c r="N181" i="37" a="1"/>
  <c r="N181" i="37" s="1"/>
  <c r="M181" i="37" a="1"/>
  <c r="M181" i="37"/>
  <c r="L181" i="37" a="1"/>
  <c r="L181" i="37" s="1"/>
  <c r="K181" i="37" a="1"/>
  <c r="K181" i="37"/>
  <c r="Z180" i="37" a="1"/>
  <c r="Z180" i="37" s="1"/>
  <c r="Y180" i="37" a="1"/>
  <c r="Y180" i="37"/>
  <c r="X180" i="37" a="1"/>
  <c r="X180" i="37" s="1"/>
  <c r="W180" i="37" a="1"/>
  <c r="W180" i="37"/>
  <c r="V180" i="37" a="1"/>
  <c r="V180" i="37" s="1"/>
  <c r="U180" i="37" a="1"/>
  <c r="U180" i="37"/>
  <c r="T180" i="37" a="1"/>
  <c r="T180" i="37" s="1"/>
  <c r="S180" i="37" a="1"/>
  <c r="S180" i="37"/>
  <c r="R180" i="37" a="1"/>
  <c r="R180" i="37" s="1"/>
  <c r="Q180" i="37" a="1"/>
  <c r="Q180" i="37"/>
  <c r="P180" i="37" a="1"/>
  <c r="P180" i="37" s="1"/>
  <c r="O180" i="37" a="1"/>
  <c r="O180" i="37"/>
  <c r="N180" i="37" a="1"/>
  <c r="N180" i="37" s="1"/>
  <c r="M180" i="37" a="1"/>
  <c r="M180" i="37"/>
  <c r="L180" i="37" a="1"/>
  <c r="L180" i="37" s="1"/>
  <c r="K180" i="37" a="1"/>
  <c r="K180" i="37"/>
  <c r="Z179" i="37" a="1"/>
  <c r="Z179" i="37" s="1"/>
  <c r="Y179" i="37" a="1"/>
  <c r="Y179" i="37"/>
  <c r="X179" i="37" a="1"/>
  <c r="X179" i="37" s="1"/>
  <c r="W179" i="37" a="1"/>
  <c r="W179" i="37"/>
  <c r="V179" i="37" a="1"/>
  <c r="V179" i="37" s="1"/>
  <c r="U179" i="37" a="1"/>
  <c r="U179" i="37"/>
  <c r="T179" i="37" a="1"/>
  <c r="T179" i="37" s="1"/>
  <c r="S179" i="37" a="1"/>
  <c r="S179" i="37"/>
  <c r="R179" i="37" a="1"/>
  <c r="R179" i="37" s="1"/>
  <c r="Q179" i="37" a="1"/>
  <c r="Q179" i="37"/>
  <c r="P179" i="37" a="1"/>
  <c r="P179" i="37" s="1"/>
  <c r="O179" i="37" a="1"/>
  <c r="O179" i="37"/>
  <c r="N179" i="37" a="1"/>
  <c r="N179" i="37" s="1"/>
  <c r="M179" i="37" a="1"/>
  <c r="M179" i="37"/>
  <c r="L179" i="37" a="1"/>
  <c r="L179" i="37" s="1"/>
  <c r="K179" i="37" a="1"/>
  <c r="K179" i="37"/>
  <c r="Z178" i="37" a="1"/>
  <c r="Z178" i="37" s="1"/>
  <c r="Y178" i="37" a="1"/>
  <c r="Y178" i="37"/>
  <c r="X178" i="37" a="1"/>
  <c r="X178" i="37" s="1"/>
  <c r="W178" i="37" a="1"/>
  <c r="W178" i="37"/>
  <c r="V178" i="37" a="1"/>
  <c r="V178" i="37" s="1"/>
  <c r="U178" i="37" a="1"/>
  <c r="U178" i="37"/>
  <c r="T178" i="37" a="1"/>
  <c r="T178" i="37" s="1"/>
  <c r="S178" i="37" a="1"/>
  <c r="S178" i="37"/>
  <c r="R178" i="37" a="1"/>
  <c r="R178" i="37" s="1"/>
  <c r="Q178" i="37" a="1"/>
  <c r="Q178" i="37"/>
  <c r="P178" i="37" a="1"/>
  <c r="P178" i="37" s="1"/>
  <c r="O178" i="37" a="1"/>
  <c r="O178" i="37"/>
  <c r="N178" i="37" a="1"/>
  <c r="N178" i="37" s="1"/>
  <c r="M178" i="37" a="1"/>
  <c r="M178" i="37"/>
  <c r="L178" i="37" a="1"/>
  <c r="L178" i="37" s="1"/>
  <c r="K178" i="37" a="1"/>
  <c r="K178" i="37"/>
  <c r="Z177" i="37" a="1"/>
  <c r="Z177" i="37" s="1"/>
  <c r="Y177" i="37" a="1"/>
  <c r="Y177" i="37"/>
  <c r="X177" i="37" a="1"/>
  <c r="X177" i="37" s="1"/>
  <c r="W177" i="37" a="1"/>
  <c r="W177" i="37"/>
  <c r="V177" i="37" a="1"/>
  <c r="V177" i="37" s="1"/>
  <c r="U177" i="37" a="1"/>
  <c r="U177" i="37"/>
  <c r="T177" i="37" a="1"/>
  <c r="T177" i="37" s="1"/>
  <c r="S177" i="37" a="1"/>
  <c r="S177" i="37"/>
  <c r="R177" i="37" a="1"/>
  <c r="R177" i="37" s="1"/>
  <c r="Q177" i="37" a="1"/>
  <c r="Q177" i="37"/>
  <c r="P177" i="37" a="1"/>
  <c r="P177" i="37" s="1"/>
  <c r="O177" i="37" a="1"/>
  <c r="O177" i="37"/>
  <c r="N177" i="37" a="1"/>
  <c r="N177" i="37" s="1"/>
  <c r="M177" i="37" a="1"/>
  <c r="M177" i="37" s="1"/>
  <c r="L177" i="37" a="1"/>
  <c r="L177" i="37" s="1"/>
  <c r="K177" i="37" a="1"/>
  <c r="K177" i="37" s="1"/>
  <c r="Z176" i="37" a="1"/>
  <c r="Z176" i="37"/>
  <c r="Y176" i="37" a="1"/>
  <c r="Y176" i="37" s="1"/>
  <c r="X176" i="37" a="1"/>
  <c r="X176" i="37"/>
  <c r="W176" i="37" a="1"/>
  <c r="W176" i="37" s="1"/>
  <c r="V176" i="37" a="1"/>
  <c r="V176" i="37" s="1"/>
  <c r="U176" i="37" a="1"/>
  <c r="U176" i="37" s="1"/>
  <c r="T176" i="37" a="1"/>
  <c r="T176" i="37" s="1"/>
  <c r="S176" i="37" a="1"/>
  <c r="S176" i="37" s="1"/>
  <c r="R176" i="37" a="1"/>
  <c r="R176" i="37"/>
  <c r="Q176" i="37" a="1"/>
  <c r="Q176" i="37" s="1"/>
  <c r="P176" i="37" a="1"/>
  <c r="P176" i="37"/>
  <c r="O176" i="37" a="1"/>
  <c r="O176" i="37" s="1"/>
  <c r="N176" i="37" a="1"/>
  <c r="N176" i="37" s="1"/>
  <c r="M176" i="37" a="1"/>
  <c r="M176" i="37" s="1"/>
  <c r="L176" i="37" a="1"/>
  <c r="L176" i="37" s="1"/>
  <c r="K176" i="37" a="1"/>
  <c r="K176" i="37" s="1"/>
  <c r="Z175" i="37" a="1"/>
  <c r="Z175" i="37" s="1"/>
  <c r="Y175" i="37" a="1"/>
  <c r="Y175" i="37" s="1"/>
  <c r="X175" i="37" a="1"/>
  <c r="X175" i="37" s="1"/>
  <c r="W175" i="37" a="1"/>
  <c r="W175" i="37" s="1"/>
  <c r="V175" i="37" a="1"/>
  <c r="V175" i="37" s="1"/>
  <c r="U175" i="37" a="1"/>
  <c r="U175" i="37" s="1"/>
  <c r="T175" i="37" a="1"/>
  <c r="T175" i="37" s="1"/>
  <c r="S175" i="37" a="1"/>
  <c r="S175" i="37" s="1"/>
  <c r="R175" i="37" a="1"/>
  <c r="R175" i="37" s="1"/>
  <c r="Q175" i="37" a="1"/>
  <c r="Q175" i="37" s="1"/>
  <c r="P175" i="37" a="1"/>
  <c r="P175" i="37" s="1"/>
  <c r="O175" i="37" a="1"/>
  <c r="O175" i="37" s="1"/>
  <c r="N175" i="37" a="1"/>
  <c r="N175" i="37" s="1"/>
  <c r="M175" i="37" a="1"/>
  <c r="M175" i="37" s="1"/>
  <c r="L175" i="37" a="1"/>
  <c r="L175" i="37" s="1"/>
  <c r="K175" i="37" a="1"/>
  <c r="K175" i="37" s="1"/>
  <c r="Z174" i="37" a="1"/>
  <c r="Z174" i="37" s="1"/>
  <c r="Y174" i="37" a="1"/>
  <c r="Y174" i="37" s="1"/>
  <c r="X174" i="37" a="1"/>
  <c r="X174" i="37" s="1"/>
  <c r="W174" i="37" a="1"/>
  <c r="W174" i="37" s="1"/>
  <c r="V174" i="37" a="1"/>
  <c r="V174" i="37" s="1"/>
  <c r="U174" i="37" a="1"/>
  <c r="U174" i="37" s="1"/>
  <c r="T174" i="37" a="1"/>
  <c r="T174" i="37" s="1"/>
  <c r="S174" i="37" a="1"/>
  <c r="S174" i="37" s="1"/>
  <c r="R174" i="37" a="1"/>
  <c r="R174" i="37" s="1"/>
  <c r="Q174" i="37" a="1"/>
  <c r="Q174" i="37" s="1"/>
  <c r="P174" i="37" a="1"/>
  <c r="P174" i="37" s="1"/>
  <c r="O174" i="37" a="1"/>
  <c r="O174" i="37" s="1"/>
  <c r="N174" i="37" a="1"/>
  <c r="N174" i="37" s="1"/>
  <c r="M174" i="37" a="1"/>
  <c r="M174" i="37" s="1"/>
  <c r="L174" i="37" a="1"/>
  <c r="L174" i="37" s="1"/>
  <c r="K174" i="37" a="1"/>
  <c r="K174" i="37" s="1"/>
  <c r="E173" i="37"/>
  <c r="Z172" i="37" a="1"/>
  <c r="Z172" i="37" s="1"/>
  <c r="Y172" i="37" a="1"/>
  <c r="Y172" i="37" s="1"/>
  <c r="X172" i="37" a="1"/>
  <c r="X172" i="37" s="1"/>
  <c r="W172" i="37" a="1"/>
  <c r="W172" i="37" s="1"/>
  <c r="V172" i="37" a="1"/>
  <c r="V172" i="37" s="1"/>
  <c r="U172" i="37" a="1"/>
  <c r="U172" i="37" s="1"/>
  <c r="T172" i="37" a="1"/>
  <c r="T172" i="37" s="1"/>
  <c r="S172" i="37" a="1"/>
  <c r="S172" i="37" s="1"/>
  <c r="R172" i="37" a="1"/>
  <c r="R172" i="37" s="1"/>
  <c r="Q172" i="37" a="1"/>
  <c r="Q172" i="37" s="1"/>
  <c r="P172" i="37" a="1"/>
  <c r="P172" i="37" s="1"/>
  <c r="O172" i="37" a="1"/>
  <c r="O172" i="37" s="1"/>
  <c r="N172" i="37" a="1"/>
  <c r="N172" i="37" s="1"/>
  <c r="M172" i="37" a="1"/>
  <c r="M172" i="37" s="1"/>
  <c r="L172" i="37" a="1"/>
  <c r="L172" i="37" s="1"/>
  <c r="K172" i="37" a="1"/>
  <c r="K172" i="37" s="1"/>
  <c r="I172" i="37"/>
  <c r="Z170" i="37" a="1"/>
  <c r="Z170" i="37" s="1"/>
  <c r="Y170" i="37" a="1"/>
  <c r="Y170" i="37" s="1"/>
  <c r="X170" i="37" a="1"/>
  <c r="X170" i="37" s="1"/>
  <c r="W170" i="37" a="1"/>
  <c r="W170" i="37" s="1"/>
  <c r="V170" i="37" a="1"/>
  <c r="V170" i="37" s="1"/>
  <c r="U170" i="37" a="1"/>
  <c r="U170" i="37" s="1"/>
  <c r="T170" i="37" a="1"/>
  <c r="T170" i="37" s="1"/>
  <c r="S170" i="37" a="1"/>
  <c r="S170" i="37" s="1"/>
  <c r="R170" i="37" a="1"/>
  <c r="R170" i="37" s="1"/>
  <c r="Q170" i="37" a="1"/>
  <c r="Q170" i="37" s="1"/>
  <c r="P170" i="37" a="1"/>
  <c r="P170" i="37" s="1"/>
  <c r="O170" i="37" a="1"/>
  <c r="O170" i="37" s="1"/>
  <c r="N170" i="37" a="1"/>
  <c r="N170" i="37" s="1"/>
  <c r="M170" i="37" a="1"/>
  <c r="M170" i="37" s="1"/>
  <c r="L170" i="37" a="1"/>
  <c r="L170" i="37" s="1"/>
  <c r="K170" i="37" a="1"/>
  <c r="K170" i="37" s="1"/>
  <c r="Z169" i="37" a="1"/>
  <c r="Z169" i="37" s="1"/>
  <c r="Y169" i="37" a="1"/>
  <c r="Y169" i="37"/>
  <c r="X169" i="37" a="1"/>
  <c r="X169" i="37" s="1"/>
  <c r="W169" i="37" a="1"/>
  <c r="W169" i="37"/>
  <c r="V169" i="37" a="1"/>
  <c r="V169" i="37" s="1"/>
  <c r="U169" i="37" a="1"/>
  <c r="U169" i="37"/>
  <c r="T169" i="37" a="1"/>
  <c r="T169" i="37" s="1"/>
  <c r="S169" i="37" a="1"/>
  <c r="S169" i="37"/>
  <c r="R169" i="37" a="1"/>
  <c r="R169" i="37" s="1"/>
  <c r="Q169" i="37" a="1"/>
  <c r="Q169" i="37"/>
  <c r="P169" i="37" a="1"/>
  <c r="P169" i="37" s="1"/>
  <c r="O169" i="37" a="1"/>
  <c r="O169" i="37"/>
  <c r="N169" i="37" a="1"/>
  <c r="N169" i="37" s="1"/>
  <c r="M169" i="37" a="1"/>
  <c r="M169" i="37"/>
  <c r="L169" i="37" a="1"/>
  <c r="L169" i="37" s="1"/>
  <c r="K169" i="37" a="1"/>
  <c r="K169" i="37"/>
  <c r="Z168" i="37" a="1"/>
  <c r="Z168" i="37" s="1"/>
  <c r="Y168" i="37" a="1"/>
  <c r="Y168" i="37" s="1"/>
  <c r="X168" i="37" a="1"/>
  <c r="X168" i="37" s="1"/>
  <c r="W168" i="37" a="1"/>
  <c r="W168" i="37" s="1"/>
  <c r="V168" i="37" a="1"/>
  <c r="V168" i="37" s="1"/>
  <c r="U168" i="37" a="1"/>
  <c r="U168" i="37" s="1"/>
  <c r="T168" i="37" a="1"/>
  <c r="T168" i="37" s="1"/>
  <c r="S168" i="37" a="1"/>
  <c r="S168" i="37" s="1"/>
  <c r="R168" i="37" a="1"/>
  <c r="R168" i="37" s="1"/>
  <c r="Q168" i="37" a="1"/>
  <c r="Q168" i="37" s="1"/>
  <c r="P168" i="37" a="1"/>
  <c r="P168" i="37" s="1"/>
  <c r="O168" i="37" a="1"/>
  <c r="O168" i="37" s="1"/>
  <c r="N168" i="37" a="1"/>
  <c r="N168" i="37" s="1"/>
  <c r="M168" i="37" a="1"/>
  <c r="M168" i="37" s="1"/>
  <c r="L168" i="37" a="1"/>
  <c r="L168" i="37" s="1"/>
  <c r="K168" i="37" a="1"/>
  <c r="K168" i="37" s="1"/>
  <c r="Z167" i="37" a="1"/>
  <c r="Z167" i="37" s="1"/>
  <c r="Y167" i="37" a="1"/>
  <c r="Y167" i="37" s="1"/>
  <c r="X167" i="37" a="1"/>
  <c r="X167" i="37" s="1"/>
  <c r="W167" i="37" a="1"/>
  <c r="W167" i="37" s="1"/>
  <c r="V167" i="37" a="1"/>
  <c r="V167" i="37" s="1"/>
  <c r="U167" i="37" a="1"/>
  <c r="U167" i="37" s="1"/>
  <c r="T167" i="37" a="1"/>
  <c r="T167" i="37" s="1"/>
  <c r="S167" i="37" a="1"/>
  <c r="S167" i="37" s="1"/>
  <c r="R167" i="37" a="1"/>
  <c r="R167" i="37" s="1"/>
  <c r="Q167" i="37" a="1"/>
  <c r="Q167" i="37" s="1"/>
  <c r="P167" i="37" a="1"/>
  <c r="P167" i="37" s="1"/>
  <c r="O167" i="37" a="1"/>
  <c r="O167" i="37" s="1"/>
  <c r="N167" i="37" a="1"/>
  <c r="N167" i="37" s="1"/>
  <c r="M167" i="37" a="1"/>
  <c r="M167" i="37" s="1"/>
  <c r="L167" i="37" a="1"/>
  <c r="L167" i="37" s="1"/>
  <c r="K167" i="37" a="1"/>
  <c r="K167" i="37" s="1"/>
  <c r="E167" i="37"/>
  <c r="E169" i="37" s="1"/>
  <c r="E170" i="37" s="1"/>
  <c r="E171" i="37" s="1"/>
  <c r="Z166" i="37" a="1"/>
  <c r="Z166" i="37" s="1"/>
  <c r="Y166" i="37" a="1"/>
  <c r="Y166" i="37"/>
  <c r="X166" i="37" a="1"/>
  <c r="X166" i="37" s="1"/>
  <c r="W166" i="37" a="1"/>
  <c r="W166" i="37"/>
  <c r="V166" i="37" a="1"/>
  <c r="V166" i="37" s="1"/>
  <c r="U166" i="37" a="1"/>
  <c r="U166" i="37"/>
  <c r="T166" i="37" a="1"/>
  <c r="T166" i="37" s="1"/>
  <c r="S166" i="37" a="1"/>
  <c r="S166" i="37"/>
  <c r="R166" i="37" a="1"/>
  <c r="R166" i="37" s="1"/>
  <c r="Q166" i="37" a="1"/>
  <c r="Q166" i="37"/>
  <c r="P166" i="37" a="1"/>
  <c r="P166" i="37" s="1"/>
  <c r="O166" i="37" a="1"/>
  <c r="O166" i="37"/>
  <c r="N166" i="37" a="1"/>
  <c r="N166" i="37" s="1"/>
  <c r="M166" i="37" a="1"/>
  <c r="M166" i="37"/>
  <c r="L166" i="37" a="1"/>
  <c r="L166" i="37" s="1"/>
  <c r="K166" i="37" a="1"/>
  <c r="K166" i="37"/>
  <c r="E166" i="37"/>
  <c r="Z165" i="37" a="1"/>
  <c r="Z165" i="37" s="1"/>
  <c r="Y165" i="37" a="1"/>
  <c r="Y165" i="37" s="1"/>
  <c r="X165" i="37" a="1"/>
  <c r="X165" i="37" s="1"/>
  <c r="W165" i="37" a="1"/>
  <c r="W165" i="37" s="1"/>
  <c r="V165" i="37" a="1"/>
  <c r="V165" i="37" s="1"/>
  <c r="U165" i="37" a="1"/>
  <c r="U165" i="37" s="1"/>
  <c r="T165" i="37" a="1"/>
  <c r="T165" i="37" s="1"/>
  <c r="S165" i="37" a="1"/>
  <c r="S165" i="37" s="1"/>
  <c r="R165" i="37" a="1"/>
  <c r="R165" i="37" s="1"/>
  <c r="Q165" i="37" a="1"/>
  <c r="Q165" i="37" s="1"/>
  <c r="P165" i="37" a="1"/>
  <c r="P165" i="37" s="1"/>
  <c r="O165" i="37" a="1"/>
  <c r="O165" i="37" s="1"/>
  <c r="N165" i="37" a="1"/>
  <c r="N165" i="37" s="1"/>
  <c r="M165" i="37" a="1"/>
  <c r="M165" i="37" s="1"/>
  <c r="L165" i="37" a="1"/>
  <c r="L165" i="37" s="1"/>
  <c r="K165" i="37" a="1"/>
  <c r="K165" i="37" s="1"/>
  <c r="I165" i="37"/>
  <c r="E164" i="37"/>
  <c r="Z163" i="37" a="1"/>
  <c r="Z163" i="37" s="1"/>
  <c r="Y163" i="37" a="1"/>
  <c r="Y163" i="37" s="1"/>
  <c r="X163" i="37" a="1"/>
  <c r="X163" i="37" s="1"/>
  <c r="W163" i="37" a="1"/>
  <c r="W163" i="37" s="1"/>
  <c r="V163" i="37" a="1"/>
  <c r="V163" i="37" s="1"/>
  <c r="U163" i="37" a="1"/>
  <c r="U163" i="37" s="1"/>
  <c r="T163" i="37" a="1"/>
  <c r="T163" i="37" s="1"/>
  <c r="S163" i="37" a="1"/>
  <c r="S163" i="37" s="1"/>
  <c r="R163" i="37" a="1"/>
  <c r="R163" i="37" s="1"/>
  <c r="Q163" i="37" a="1"/>
  <c r="Q163" i="37" s="1"/>
  <c r="P163" i="37" a="1"/>
  <c r="P163" i="37" s="1"/>
  <c r="O163" i="37" a="1"/>
  <c r="O163" i="37" s="1"/>
  <c r="N163" i="37" a="1"/>
  <c r="N163" i="37" s="1"/>
  <c r="M163" i="37" a="1"/>
  <c r="M163" i="37" s="1"/>
  <c r="L163" i="37" a="1"/>
  <c r="L163" i="37" s="1"/>
  <c r="K163" i="37" a="1"/>
  <c r="K163" i="37" s="1"/>
  <c r="I163" i="37"/>
  <c r="Z161" i="37" a="1"/>
  <c r="Z161" i="37" s="1"/>
  <c r="Y161" i="37" a="1"/>
  <c r="Y161" i="37" s="1"/>
  <c r="X161" i="37" a="1"/>
  <c r="X161" i="37" s="1"/>
  <c r="W161" i="37" a="1"/>
  <c r="W161" i="37" s="1"/>
  <c r="V161" i="37" a="1"/>
  <c r="V161" i="37" s="1"/>
  <c r="U161" i="37" a="1"/>
  <c r="U161" i="37" s="1"/>
  <c r="T161" i="37" a="1"/>
  <c r="T161" i="37" s="1"/>
  <c r="S161" i="37" a="1"/>
  <c r="S161" i="37" s="1"/>
  <c r="R161" i="37" a="1"/>
  <c r="R161" i="37" s="1"/>
  <c r="Q161" i="37" a="1"/>
  <c r="Q161" i="37" s="1"/>
  <c r="P161" i="37" a="1"/>
  <c r="P161" i="37" s="1"/>
  <c r="O161" i="37" a="1"/>
  <c r="O161" i="37" s="1"/>
  <c r="N161" i="37" a="1"/>
  <c r="N161" i="37" s="1"/>
  <c r="M161" i="37" a="1"/>
  <c r="M161" i="37" s="1"/>
  <c r="L161" i="37" a="1"/>
  <c r="L161" i="37" s="1"/>
  <c r="K161" i="37" a="1"/>
  <c r="K161" i="37" s="1"/>
  <c r="E161" i="37"/>
  <c r="E162" i="37" s="1"/>
  <c r="Z160" i="37" a="1"/>
  <c r="Z160" i="37"/>
  <c r="Y160" i="37" a="1"/>
  <c r="Y160" i="37" s="1"/>
  <c r="X160" i="37" a="1"/>
  <c r="X160" i="37"/>
  <c r="W160" i="37" a="1"/>
  <c r="W160" i="37" s="1"/>
  <c r="V160" i="37" a="1"/>
  <c r="V160" i="37"/>
  <c r="U160" i="37" a="1"/>
  <c r="U160" i="37" s="1"/>
  <c r="T160" i="37" a="1"/>
  <c r="T160" i="37"/>
  <c r="S160" i="37" a="1"/>
  <c r="S160" i="37" s="1"/>
  <c r="R160" i="37" a="1"/>
  <c r="R160" i="37"/>
  <c r="Q160" i="37" a="1"/>
  <c r="Q160" i="37" s="1"/>
  <c r="P160" i="37" a="1"/>
  <c r="P160" i="37"/>
  <c r="O160" i="37" a="1"/>
  <c r="O160" i="37" s="1"/>
  <c r="O162" i="37" s="1"/>
  <c r="N160" i="37" a="1"/>
  <c r="N160" i="37"/>
  <c r="M160" i="37" a="1"/>
  <c r="M160" i="37" s="1"/>
  <c r="M162" i="37" s="1"/>
  <c r="L160" i="37" a="1"/>
  <c r="L160" i="37"/>
  <c r="K160" i="37" a="1"/>
  <c r="K160" i="37" s="1"/>
  <c r="K162" i="37" s="1"/>
  <c r="I160" i="37"/>
  <c r="Z158" i="37" a="1"/>
  <c r="Z158" i="37" s="1"/>
  <c r="Y158" i="37" a="1"/>
  <c r="Y158" i="37"/>
  <c r="X158" i="37" a="1"/>
  <c r="X158" i="37" s="1"/>
  <c r="W158" i="37" a="1"/>
  <c r="W158" i="37"/>
  <c r="V158" i="37" a="1"/>
  <c r="V158" i="37" s="1"/>
  <c r="U158" i="37" a="1"/>
  <c r="U158" i="37"/>
  <c r="T158" i="37" a="1"/>
  <c r="T158" i="37" s="1"/>
  <c r="S158" i="37" a="1"/>
  <c r="S158" i="37"/>
  <c r="R158" i="37" a="1"/>
  <c r="R158" i="37" s="1"/>
  <c r="Q158" i="37" a="1"/>
  <c r="Q158" i="37"/>
  <c r="P158" i="37" a="1"/>
  <c r="P158" i="37" s="1"/>
  <c r="O158" i="37" a="1"/>
  <c r="O158" i="37"/>
  <c r="N158" i="37" a="1"/>
  <c r="N158" i="37" s="1"/>
  <c r="M158" i="37" a="1"/>
  <c r="M158" i="37"/>
  <c r="L158" i="37" a="1"/>
  <c r="L158" i="37" s="1"/>
  <c r="K158" i="37" a="1"/>
  <c r="K158" i="37"/>
  <c r="E158" i="37"/>
  <c r="E159" i="37" s="1"/>
  <c r="Z157" i="37" a="1"/>
  <c r="Z157" i="37" s="1"/>
  <c r="Y157" i="37" a="1"/>
  <c r="Y157" i="37" s="1"/>
  <c r="X157" i="37" a="1"/>
  <c r="X157" i="37" s="1"/>
  <c r="W157" i="37" a="1"/>
  <c r="W157" i="37" s="1"/>
  <c r="V157" i="37" a="1"/>
  <c r="V157" i="37" s="1"/>
  <c r="U157" i="37" a="1"/>
  <c r="U157" i="37" s="1"/>
  <c r="T157" i="37" a="1"/>
  <c r="T157" i="37" s="1"/>
  <c r="S157" i="37" a="1"/>
  <c r="S157" i="37" s="1"/>
  <c r="R157" i="37" a="1"/>
  <c r="R157" i="37" s="1"/>
  <c r="Q157" i="37" a="1"/>
  <c r="Q157" i="37" s="1"/>
  <c r="P157" i="37" a="1"/>
  <c r="P157" i="37" s="1"/>
  <c r="O157" i="37" a="1"/>
  <c r="O157" i="37" s="1"/>
  <c r="N157" i="37" a="1"/>
  <c r="N157" i="37" s="1"/>
  <c r="M157" i="37" a="1"/>
  <c r="M157" i="37" s="1"/>
  <c r="L157" i="37" a="1"/>
  <c r="L157" i="37" s="1"/>
  <c r="K157" i="37" a="1"/>
  <c r="K157" i="37" s="1"/>
  <c r="I157" i="37"/>
  <c r="M159" i="37" s="1"/>
  <c r="Z155" i="37" a="1"/>
  <c r="Z155" i="37" s="1"/>
  <c r="Y155" i="37" a="1"/>
  <c r="Y155" i="37" s="1"/>
  <c r="X155" i="37" a="1"/>
  <c r="X155" i="37" s="1"/>
  <c r="W155" i="37" a="1"/>
  <c r="W155" i="37" s="1"/>
  <c r="V155" i="37" a="1"/>
  <c r="V155" i="37" s="1"/>
  <c r="U155" i="37" a="1"/>
  <c r="U155" i="37" s="1"/>
  <c r="T155" i="37" a="1"/>
  <c r="T155" i="37" s="1"/>
  <c r="S155" i="37" a="1"/>
  <c r="S155" i="37" s="1"/>
  <c r="R155" i="37" a="1"/>
  <c r="R155" i="37" s="1"/>
  <c r="Q155" i="37" a="1"/>
  <c r="Q155" i="37" s="1"/>
  <c r="P155" i="37" a="1"/>
  <c r="P155" i="37" s="1"/>
  <c r="O155" i="37" a="1"/>
  <c r="O155" i="37" s="1"/>
  <c r="N155" i="37" a="1"/>
  <c r="N155" i="37" s="1"/>
  <c r="M155" i="37" a="1"/>
  <c r="M155" i="37" s="1"/>
  <c r="L155" i="37" a="1"/>
  <c r="L155" i="37" s="1"/>
  <c r="K155" i="37" a="1"/>
  <c r="K155" i="37" s="1"/>
  <c r="E155" i="37"/>
  <c r="E156" i="37" s="1"/>
  <c r="Z154" i="37" a="1"/>
  <c r="Z154" i="37"/>
  <c r="Y154" i="37" a="1"/>
  <c r="Y154" i="37" s="1"/>
  <c r="X154" i="37" a="1"/>
  <c r="X154" i="37"/>
  <c r="W154" i="37" a="1"/>
  <c r="W154" i="37" s="1"/>
  <c r="V154" i="37" a="1"/>
  <c r="V154" i="37"/>
  <c r="U154" i="37" a="1"/>
  <c r="U154" i="37" s="1"/>
  <c r="T154" i="37" a="1"/>
  <c r="T154" i="37"/>
  <c r="S154" i="37" a="1"/>
  <c r="S154" i="37" s="1"/>
  <c r="R154" i="37" a="1"/>
  <c r="R154" i="37"/>
  <c r="Q154" i="37" a="1"/>
  <c r="Q154" i="37" s="1"/>
  <c r="P154" i="37" a="1"/>
  <c r="P154" i="37"/>
  <c r="O154" i="37" a="1"/>
  <c r="O154" i="37" s="1"/>
  <c r="N154" i="37" a="1"/>
  <c r="N154" i="37"/>
  <c r="M154" i="37" a="1"/>
  <c r="M154" i="37" s="1"/>
  <c r="L154" i="37" a="1"/>
  <c r="L154" i="37"/>
  <c r="K154" i="37" a="1"/>
  <c r="K154" i="37" s="1"/>
  <c r="E154" i="37"/>
  <c r="Z153" i="37" a="1"/>
  <c r="Z153" i="37" s="1"/>
  <c r="Y153" i="37" a="1"/>
  <c r="Y153" i="37" s="1"/>
  <c r="X153" i="37" a="1"/>
  <c r="X153" i="37" s="1"/>
  <c r="W153" i="37" a="1"/>
  <c r="W153" i="37" s="1"/>
  <c r="V153" i="37" a="1"/>
  <c r="V153" i="37" s="1"/>
  <c r="U153" i="37" a="1"/>
  <c r="U153" i="37" s="1"/>
  <c r="T153" i="37" a="1"/>
  <c r="T153" i="37" s="1"/>
  <c r="S153" i="37" a="1"/>
  <c r="S153" i="37" s="1"/>
  <c r="R153" i="37" a="1"/>
  <c r="R153" i="37" s="1"/>
  <c r="Q153" i="37" a="1"/>
  <c r="Q153" i="37" s="1"/>
  <c r="P153" i="37" a="1"/>
  <c r="P153" i="37" s="1"/>
  <c r="O153" i="37" a="1"/>
  <c r="O153" i="37" s="1"/>
  <c r="N153" i="37" a="1"/>
  <c r="N153" i="37" s="1"/>
  <c r="M153" i="37" a="1"/>
  <c r="M153" i="37" s="1"/>
  <c r="L153" i="37" a="1"/>
  <c r="L153" i="37" s="1"/>
  <c r="K153" i="37" a="1"/>
  <c r="K153" i="37" s="1"/>
  <c r="I153" i="37"/>
  <c r="P156" i="37" s="1"/>
  <c r="E152" i="37"/>
  <c r="Z151" i="37" a="1"/>
  <c r="Z151" i="37" s="1"/>
  <c r="Y151" i="37" a="1"/>
  <c r="Y151" i="37" s="1"/>
  <c r="X151" i="37" a="1"/>
  <c r="X151" i="37" s="1"/>
  <c r="W151" i="37" a="1"/>
  <c r="W151" i="37" s="1"/>
  <c r="V151" i="37" a="1"/>
  <c r="V151" i="37" s="1"/>
  <c r="U151" i="37" a="1"/>
  <c r="U151" i="37" s="1"/>
  <c r="T151" i="37" a="1"/>
  <c r="T151" i="37" s="1"/>
  <c r="S151" i="37" a="1"/>
  <c r="S151" i="37" s="1"/>
  <c r="R151" i="37" a="1"/>
  <c r="R151" i="37" s="1"/>
  <c r="Q151" i="37" a="1"/>
  <c r="Q151" i="37" s="1"/>
  <c r="P151" i="37" a="1"/>
  <c r="P151" i="37" s="1"/>
  <c r="P152" i="37" s="1"/>
  <c r="Q152" i="37" s="1"/>
  <c r="R152" i="37" s="1"/>
  <c r="S152" i="37" s="1"/>
  <c r="T152" i="37" s="1"/>
  <c r="U152" i="37" s="1"/>
  <c r="V152" i="37" s="1"/>
  <c r="W152" i="37" s="1"/>
  <c r="X152" i="37" s="1"/>
  <c r="Y152" i="37" s="1"/>
  <c r="Z152" i="37" s="1"/>
  <c r="O151" i="37" a="1"/>
  <c r="O151" i="37" s="1"/>
  <c r="O152" i="37" s="1"/>
  <c r="N151" i="37" a="1"/>
  <c r="N151" i="37" s="1"/>
  <c r="N152" i="37" s="1"/>
  <c r="M151" i="37" a="1"/>
  <c r="M151" i="37" s="1"/>
  <c r="M152" i="37" s="1"/>
  <c r="L151" i="37" a="1"/>
  <c r="L151" i="37" s="1"/>
  <c r="K151" i="37" a="1"/>
  <c r="K151" i="37" s="1"/>
  <c r="Z149" i="37" a="1"/>
  <c r="Z149" i="37"/>
  <c r="Y149" i="37" a="1"/>
  <c r="Y149" i="37" s="1"/>
  <c r="X149" i="37" a="1"/>
  <c r="X149" i="37"/>
  <c r="W149" i="37" a="1"/>
  <c r="W149" i="37" s="1"/>
  <c r="V149" i="37" a="1"/>
  <c r="V149" i="37"/>
  <c r="U149" i="37" a="1"/>
  <c r="U149" i="37" s="1"/>
  <c r="T149" i="37" a="1"/>
  <c r="T149" i="37"/>
  <c r="S149" i="37" a="1"/>
  <c r="S149" i="37" s="1"/>
  <c r="R149" i="37" a="1"/>
  <c r="R149" i="37"/>
  <c r="Q149" i="37" a="1"/>
  <c r="Q149" i="37" s="1"/>
  <c r="P149" i="37" a="1"/>
  <c r="P149" i="37"/>
  <c r="O149" i="37" a="1"/>
  <c r="O149" i="37" s="1"/>
  <c r="N149" i="37" a="1"/>
  <c r="N149" i="37"/>
  <c r="M149" i="37" a="1"/>
  <c r="M149" i="37" s="1"/>
  <c r="L149" i="37" a="1"/>
  <c r="L149" i="37"/>
  <c r="K149" i="37" a="1"/>
  <c r="K149" i="37" s="1"/>
  <c r="Z148" i="37" a="1"/>
  <c r="Z148" i="37" s="1"/>
  <c r="Y148" i="37" a="1"/>
  <c r="Y148" i="37" s="1"/>
  <c r="X148" i="37" a="1"/>
  <c r="X148" i="37" s="1"/>
  <c r="W148" i="37" a="1"/>
  <c r="W148" i="37" s="1"/>
  <c r="V148" i="37" a="1"/>
  <c r="V148" i="37" s="1"/>
  <c r="U148" i="37" a="1"/>
  <c r="U148" i="37" s="1"/>
  <c r="T148" i="37" a="1"/>
  <c r="T148" i="37" s="1"/>
  <c r="S148" i="37" a="1"/>
  <c r="S148" i="37" s="1"/>
  <c r="R148" i="37" a="1"/>
  <c r="R148" i="37" s="1"/>
  <c r="Q148" i="37" a="1"/>
  <c r="Q148" i="37" s="1"/>
  <c r="P148" i="37" a="1"/>
  <c r="P148" i="37" s="1"/>
  <c r="O148" i="37" a="1"/>
  <c r="O148" i="37" s="1"/>
  <c r="N148" i="37" a="1"/>
  <c r="N148" i="37" s="1"/>
  <c r="M148" i="37" a="1"/>
  <c r="M148" i="37" s="1"/>
  <c r="L148" i="37" a="1"/>
  <c r="L148" i="37" s="1"/>
  <c r="K148" i="37" a="1"/>
  <c r="K148" i="37" s="1"/>
  <c r="Z147" i="37" a="1"/>
  <c r="Z147" i="37" s="1"/>
  <c r="Y147" i="37" a="1"/>
  <c r="Y147" i="37" s="1"/>
  <c r="X147" i="37" a="1"/>
  <c r="X147" i="37" s="1"/>
  <c r="W147" i="37" a="1"/>
  <c r="W147" i="37" s="1"/>
  <c r="V147" i="37" a="1"/>
  <c r="V147" i="37" s="1"/>
  <c r="U147" i="37" a="1"/>
  <c r="U147" i="37" s="1"/>
  <c r="T147" i="37" a="1"/>
  <c r="T147" i="37" s="1"/>
  <c r="S147" i="37" a="1"/>
  <c r="S147" i="37" s="1"/>
  <c r="R147" i="37" a="1"/>
  <c r="R147" i="37" s="1"/>
  <c r="Q147" i="37" a="1"/>
  <c r="Q147" i="37" s="1"/>
  <c r="P147" i="37" a="1"/>
  <c r="P147" i="37" s="1"/>
  <c r="O147" i="37" a="1"/>
  <c r="O147" i="37" s="1"/>
  <c r="N147" i="37" a="1"/>
  <c r="N147" i="37" s="1"/>
  <c r="M147" i="37" a="1"/>
  <c r="M147" i="37" s="1"/>
  <c r="L147" i="37" a="1"/>
  <c r="L147" i="37" s="1"/>
  <c r="K147" i="37" a="1"/>
  <c r="K147" i="37" s="1"/>
  <c r="Z146" i="37" a="1"/>
  <c r="Z146" i="37"/>
  <c r="Y146" i="37" a="1"/>
  <c r="Y146" i="37" s="1"/>
  <c r="X146" i="37" a="1"/>
  <c r="X146" i="37"/>
  <c r="W146" i="37" a="1"/>
  <c r="W146" i="37" s="1"/>
  <c r="V146" i="37" a="1"/>
  <c r="V146" i="37"/>
  <c r="U146" i="37" a="1"/>
  <c r="U146" i="37" s="1"/>
  <c r="T146" i="37" a="1"/>
  <c r="T146" i="37"/>
  <c r="S146" i="37" a="1"/>
  <c r="S146" i="37" s="1"/>
  <c r="R146" i="37" a="1"/>
  <c r="R146" i="37"/>
  <c r="Q146" i="37" a="1"/>
  <c r="Q146" i="37" s="1"/>
  <c r="P146" i="37" a="1"/>
  <c r="P146" i="37"/>
  <c r="O146" i="37" a="1"/>
  <c r="O146" i="37" s="1"/>
  <c r="N146" i="37" a="1"/>
  <c r="N146" i="37"/>
  <c r="M146" i="37" a="1"/>
  <c r="M146" i="37" s="1"/>
  <c r="L146" i="37" a="1"/>
  <c r="L146" i="37"/>
  <c r="K146" i="37" a="1"/>
  <c r="K146" i="37" s="1"/>
  <c r="Z145" i="37" a="1"/>
  <c r="Z145" i="37" s="1"/>
  <c r="Y145" i="37" a="1"/>
  <c r="Y145" i="37" s="1"/>
  <c r="X145" i="37" a="1"/>
  <c r="X145" i="37" s="1"/>
  <c r="W145" i="37" a="1"/>
  <c r="W145" i="37" s="1"/>
  <c r="V145" i="37" a="1"/>
  <c r="V145" i="37" s="1"/>
  <c r="U145" i="37" a="1"/>
  <c r="U145" i="37" s="1"/>
  <c r="T145" i="37" a="1"/>
  <c r="T145" i="37" s="1"/>
  <c r="S145" i="37" a="1"/>
  <c r="S145" i="37" s="1"/>
  <c r="R145" i="37" a="1"/>
  <c r="R145" i="37" s="1"/>
  <c r="Q145" i="37" a="1"/>
  <c r="Q145" i="37" s="1"/>
  <c r="P145" i="37" a="1"/>
  <c r="P145" i="37" s="1"/>
  <c r="O145" i="37" a="1"/>
  <c r="O145" i="37" s="1"/>
  <c r="N145" i="37" a="1"/>
  <c r="N145" i="37" s="1"/>
  <c r="M145" i="37" a="1"/>
  <c r="M145" i="37" s="1"/>
  <c r="L145" i="37" a="1"/>
  <c r="L145" i="37" s="1"/>
  <c r="K145" i="37" a="1"/>
  <c r="K145" i="37" s="1"/>
  <c r="Z144" i="37" a="1"/>
  <c r="Z144" i="37"/>
  <c r="Y144" i="37" a="1"/>
  <c r="Y144" i="37" s="1"/>
  <c r="X144" i="37" a="1"/>
  <c r="X144" i="37"/>
  <c r="W144" i="37" a="1"/>
  <c r="W144" i="37" s="1"/>
  <c r="V144" i="37" a="1"/>
  <c r="V144" i="37"/>
  <c r="U144" i="37" a="1"/>
  <c r="U144" i="37" s="1"/>
  <c r="T144" i="37" a="1"/>
  <c r="T144" i="37"/>
  <c r="S144" i="37" a="1"/>
  <c r="S144" i="37" s="1"/>
  <c r="R144" i="37" a="1"/>
  <c r="R144" i="37"/>
  <c r="Q144" i="37" a="1"/>
  <c r="Q144" i="37" s="1"/>
  <c r="P144" i="37" a="1"/>
  <c r="P144" i="37"/>
  <c r="O144" i="37" a="1"/>
  <c r="O144" i="37" s="1"/>
  <c r="N144" i="37" a="1"/>
  <c r="N144" i="37"/>
  <c r="M144" i="37" a="1"/>
  <c r="M144" i="37" s="1"/>
  <c r="L144" i="37" a="1"/>
  <c r="L144" i="37"/>
  <c r="K144" i="37" a="1"/>
  <c r="K144" i="37" s="1"/>
  <c r="Z143" i="37" a="1"/>
  <c r="Z143" i="37" s="1"/>
  <c r="Y143" i="37" a="1"/>
  <c r="Y143" i="37" s="1"/>
  <c r="X143" i="37" a="1"/>
  <c r="X143" i="37" s="1"/>
  <c r="W143" i="37" a="1"/>
  <c r="W143" i="37" s="1"/>
  <c r="V143" i="37" a="1"/>
  <c r="V143" i="37" s="1"/>
  <c r="U143" i="37" a="1"/>
  <c r="U143" i="37" s="1"/>
  <c r="T143" i="37" a="1"/>
  <c r="T143" i="37" s="1"/>
  <c r="S143" i="37" a="1"/>
  <c r="S143" i="37" s="1"/>
  <c r="R143" i="37" a="1"/>
  <c r="R143" i="37" s="1"/>
  <c r="Q143" i="37" a="1"/>
  <c r="Q143" i="37" s="1"/>
  <c r="P143" i="37" a="1"/>
  <c r="P143" i="37" s="1"/>
  <c r="O143" i="37" a="1"/>
  <c r="O143" i="37" s="1"/>
  <c r="N143" i="37" a="1"/>
  <c r="N143" i="37" s="1"/>
  <c r="M143" i="37" a="1"/>
  <c r="M143" i="37" s="1"/>
  <c r="L143" i="37" a="1"/>
  <c r="L143" i="37" s="1"/>
  <c r="K143" i="37" a="1"/>
  <c r="K143" i="37" s="1"/>
  <c r="Z142" i="37" a="1"/>
  <c r="Z142" i="37"/>
  <c r="Y142" i="37" a="1"/>
  <c r="Y142" i="37" s="1"/>
  <c r="X142" i="37" a="1"/>
  <c r="X142" i="37"/>
  <c r="W142" i="37" a="1"/>
  <c r="W142" i="37" s="1"/>
  <c r="V142" i="37" a="1"/>
  <c r="V142" i="37"/>
  <c r="U142" i="37" a="1"/>
  <c r="U142" i="37" s="1"/>
  <c r="T142" i="37" a="1"/>
  <c r="T142" i="37"/>
  <c r="S142" i="37" a="1"/>
  <c r="S142" i="37" s="1"/>
  <c r="R142" i="37" a="1"/>
  <c r="R142" i="37"/>
  <c r="Q142" i="37" a="1"/>
  <c r="Q142" i="37" s="1"/>
  <c r="P142" i="37" a="1"/>
  <c r="P142" i="37"/>
  <c r="O142" i="37" a="1"/>
  <c r="O142" i="37" s="1"/>
  <c r="N142" i="37" a="1"/>
  <c r="N142" i="37"/>
  <c r="M142" i="37" a="1"/>
  <c r="M142" i="37" s="1"/>
  <c r="L142" i="37" a="1"/>
  <c r="L142" i="37"/>
  <c r="K142" i="37" a="1"/>
  <c r="K142" i="37" s="1"/>
  <c r="E142" i="37"/>
  <c r="E143" i="37" s="1"/>
  <c r="E144" i="37" s="1"/>
  <c r="E145" i="37" s="1"/>
  <c r="E146" i="37" s="1"/>
  <c r="E147" i="37" s="1"/>
  <c r="E149" i="37" s="1"/>
  <c r="E150" i="37" s="1"/>
  <c r="Z141" i="37" a="1"/>
  <c r="Z141" i="37" s="1"/>
  <c r="Y141" i="37" a="1"/>
  <c r="Y141" i="37" s="1"/>
  <c r="X141" i="37" a="1"/>
  <c r="X141" i="37" s="1"/>
  <c r="W141" i="37" a="1"/>
  <c r="W141" i="37" s="1"/>
  <c r="V141" i="37" a="1"/>
  <c r="V141" i="37" s="1"/>
  <c r="U141" i="37" a="1"/>
  <c r="U141" i="37" s="1"/>
  <c r="T141" i="37" a="1"/>
  <c r="T141" i="37" s="1"/>
  <c r="S141" i="37" a="1"/>
  <c r="S141" i="37" s="1"/>
  <c r="R141" i="37" a="1"/>
  <c r="R141" i="37" s="1"/>
  <c r="Q141" i="37" a="1"/>
  <c r="Q141" i="37" s="1"/>
  <c r="P141" i="37" a="1"/>
  <c r="P141" i="37" s="1"/>
  <c r="O141" i="37" a="1"/>
  <c r="O141" i="37" s="1"/>
  <c r="N141" i="37" a="1"/>
  <c r="N141" i="37" s="1"/>
  <c r="M141" i="37" a="1"/>
  <c r="M141" i="37" s="1"/>
  <c r="L141" i="37" a="1"/>
  <c r="L141" i="37" s="1"/>
  <c r="K141" i="37" a="1"/>
  <c r="K141" i="37" s="1"/>
  <c r="I141" i="37"/>
  <c r="Z139" i="37" a="1"/>
  <c r="Z139" i="37" s="1"/>
  <c r="Y139" i="37" a="1"/>
  <c r="Y139" i="37" s="1"/>
  <c r="X139" i="37" a="1"/>
  <c r="X139" i="37" s="1"/>
  <c r="W139" i="37" a="1"/>
  <c r="W139" i="37" s="1"/>
  <c r="V139" i="37" a="1"/>
  <c r="V139" i="37" s="1"/>
  <c r="U139" i="37" a="1"/>
  <c r="U139" i="37" s="1"/>
  <c r="T139" i="37" a="1"/>
  <c r="T139" i="37" s="1"/>
  <c r="S139" i="37" a="1"/>
  <c r="S139" i="37" s="1"/>
  <c r="R139" i="37" a="1"/>
  <c r="R139" i="37" s="1"/>
  <c r="Q139" i="37" a="1"/>
  <c r="Q139" i="37" s="1"/>
  <c r="P139" i="37" a="1"/>
  <c r="P139" i="37" s="1"/>
  <c r="O139" i="37" a="1"/>
  <c r="O139" i="37" s="1"/>
  <c r="N139" i="37" a="1"/>
  <c r="N139" i="37" s="1"/>
  <c r="M139" i="37" a="1"/>
  <c r="M139" i="37" s="1"/>
  <c r="L139" i="37" a="1"/>
  <c r="L139" i="37" s="1"/>
  <c r="K139" i="37" a="1"/>
  <c r="K139" i="37" s="1"/>
  <c r="E139" i="37"/>
  <c r="E140" i="37" s="1"/>
  <c r="Z138" i="37" a="1"/>
  <c r="Z138" i="37"/>
  <c r="Y138" i="37" a="1"/>
  <c r="Y138" i="37" s="1"/>
  <c r="X138" i="37" a="1"/>
  <c r="X138" i="37"/>
  <c r="W138" i="37" a="1"/>
  <c r="W138" i="37" s="1"/>
  <c r="V138" i="37" a="1"/>
  <c r="V138" i="37"/>
  <c r="U138" i="37" a="1"/>
  <c r="U138" i="37" s="1"/>
  <c r="T138" i="37" a="1"/>
  <c r="T138" i="37"/>
  <c r="S138" i="37" a="1"/>
  <c r="S138" i="37" s="1"/>
  <c r="R138" i="37" a="1"/>
  <c r="R138" i="37"/>
  <c r="Q138" i="37" a="1"/>
  <c r="Q138" i="37" s="1"/>
  <c r="P138" i="37" a="1"/>
  <c r="P138" i="37"/>
  <c r="O138" i="37" a="1"/>
  <c r="O138" i="37" s="1"/>
  <c r="N138" i="37" a="1"/>
  <c r="N138" i="37"/>
  <c r="M138" i="37" a="1"/>
  <c r="M138" i="37" s="1"/>
  <c r="L138" i="37" a="1"/>
  <c r="L138" i="37"/>
  <c r="K138" i="37" a="1"/>
  <c r="K138" i="37" s="1"/>
  <c r="Z137" i="37" a="1"/>
  <c r="Z137" i="37"/>
  <c r="Y137" i="37" a="1"/>
  <c r="Y137" i="37" s="1"/>
  <c r="X137" i="37" a="1"/>
  <c r="X137" i="37"/>
  <c r="W137" i="37" a="1"/>
  <c r="W137" i="37" s="1"/>
  <c r="V137" i="37" a="1"/>
  <c r="V137" i="37"/>
  <c r="U137" i="37" a="1"/>
  <c r="U137" i="37" s="1"/>
  <c r="T137" i="37" a="1"/>
  <c r="T137" i="37"/>
  <c r="S137" i="37" a="1"/>
  <c r="S137" i="37" s="1"/>
  <c r="R137" i="37" a="1"/>
  <c r="R137" i="37"/>
  <c r="Q137" i="37" a="1"/>
  <c r="Q137" i="37" s="1"/>
  <c r="P137" i="37" a="1"/>
  <c r="P137" i="37"/>
  <c r="O137" i="37" a="1"/>
  <c r="O137" i="37" s="1"/>
  <c r="N137" i="37" a="1"/>
  <c r="N137" i="37"/>
  <c r="M137" i="37" a="1"/>
  <c r="M137" i="37" s="1"/>
  <c r="L137" i="37" a="1"/>
  <c r="L137" i="37"/>
  <c r="K137" i="37" a="1"/>
  <c r="K137" i="37" s="1"/>
  <c r="Z136" i="37" a="1"/>
  <c r="Z136" i="37"/>
  <c r="Y136" i="37" a="1"/>
  <c r="Y136" i="37" s="1"/>
  <c r="X136" i="37" a="1"/>
  <c r="X136" i="37"/>
  <c r="W136" i="37" a="1"/>
  <c r="W136" i="37" s="1"/>
  <c r="V136" i="37" a="1"/>
  <c r="V136" i="37"/>
  <c r="U136" i="37" a="1"/>
  <c r="U136" i="37" s="1"/>
  <c r="T136" i="37" a="1"/>
  <c r="T136" i="37" s="1"/>
  <c r="S136" i="37" a="1"/>
  <c r="S136" i="37" s="1"/>
  <c r="R136" i="37" a="1"/>
  <c r="R136" i="37" s="1"/>
  <c r="Q136" i="37" a="1"/>
  <c r="Q136" i="37" s="1"/>
  <c r="P136" i="37" a="1"/>
  <c r="P136" i="37" s="1"/>
  <c r="O136" i="37" a="1"/>
  <c r="O136" i="37" s="1"/>
  <c r="N136" i="37" a="1"/>
  <c r="N136" i="37" s="1"/>
  <c r="M136" i="37" a="1"/>
  <c r="M136" i="37" s="1"/>
  <c r="L136" i="37" a="1"/>
  <c r="L136" i="37" s="1"/>
  <c r="K136" i="37" a="1"/>
  <c r="K136" i="37" s="1"/>
  <c r="K140" i="37" s="1"/>
  <c r="I136" i="37"/>
  <c r="Z134" i="37" a="1"/>
  <c r="Z134" i="37" s="1"/>
  <c r="Y134" i="37" a="1"/>
  <c r="Y134" i="37" s="1"/>
  <c r="X134" i="37" a="1"/>
  <c r="X134" i="37" s="1"/>
  <c r="W134" i="37" a="1"/>
  <c r="W134" i="37" s="1"/>
  <c r="V134" i="37" a="1"/>
  <c r="V134" i="37" s="1"/>
  <c r="U134" i="37" a="1"/>
  <c r="U134" i="37" s="1"/>
  <c r="T134" i="37" a="1"/>
  <c r="T134" i="37" s="1"/>
  <c r="S134" i="37" a="1"/>
  <c r="S134" i="37" s="1"/>
  <c r="R134" i="37" a="1"/>
  <c r="R134" i="37" s="1"/>
  <c r="Q134" i="37" a="1"/>
  <c r="Q134" i="37" s="1"/>
  <c r="P134" i="37" a="1"/>
  <c r="P134" i="37" s="1"/>
  <c r="O134" i="37" a="1"/>
  <c r="O134" i="37" s="1"/>
  <c r="N134" i="37" a="1"/>
  <c r="N134" i="37" s="1"/>
  <c r="M134" i="37" a="1"/>
  <c r="M134" i="37" s="1"/>
  <c r="L134" i="37" a="1"/>
  <c r="L134" i="37" s="1"/>
  <c r="K134" i="37" a="1"/>
  <c r="K134" i="37" s="1"/>
  <c r="E134" i="37"/>
  <c r="E135" i="37" s="1"/>
  <c r="Z133" i="37" a="1"/>
  <c r="Z133" i="37" s="1"/>
  <c r="Y133" i="37" a="1"/>
  <c r="Y133" i="37" s="1"/>
  <c r="X133" i="37" a="1"/>
  <c r="X133" i="37" s="1"/>
  <c r="W133" i="37" a="1"/>
  <c r="W133" i="37" s="1"/>
  <c r="V133" i="37" a="1"/>
  <c r="V133" i="37" s="1"/>
  <c r="U133" i="37" a="1"/>
  <c r="U133" i="37" s="1"/>
  <c r="T133" i="37" a="1"/>
  <c r="T133" i="37" s="1"/>
  <c r="S133" i="37" a="1"/>
  <c r="S133" i="37" s="1"/>
  <c r="R133" i="37" a="1"/>
  <c r="R133" i="37" s="1"/>
  <c r="Q133" i="37" a="1"/>
  <c r="Q133" i="37" s="1"/>
  <c r="P133" i="37" a="1"/>
  <c r="P133" i="37" s="1"/>
  <c r="O133" i="37" a="1"/>
  <c r="O133" i="37" s="1"/>
  <c r="N133" i="37" a="1"/>
  <c r="N133" i="37" s="1"/>
  <c r="M133" i="37" a="1"/>
  <c r="M133" i="37" s="1"/>
  <c r="L133" i="37" a="1"/>
  <c r="L133" i="37" s="1"/>
  <c r="K133" i="37" a="1"/>
  <c r="K133" i="37" s="1"/>
  <c r="Z132" i="37" a="1"/>
  <c r="Z132" i="37" s="1"/>
  <c r="Y132" i="37" a="1"/>
  <c r="Y132" i="37" s="1"/>
  <c r="X132" i="37" a="1"/>
  <c r="X132" i="37" s="1"/>
  <c r="W132" i="37" a="1"/>
  <c r="W132" i="37" s="1"/>
  <c r="V132" i="37" a="1"/>
  <c r="V132" i="37" s="1"/>
  <c r="U132" i="37" a="1"/>
  <c r="U132" i="37" s="1"/>
  <c r="T132" i="37" a="1"/>
  <c r="T132" i="37" s="1"/>
  <c r="S132" i="37" a="1"/>
  <c r="S132" i="37" s="1"/>
  <c r="R132" i="37" a="1"/>
  <c r="R132" i="37" s="1"/>
  <c r="Q132" i="37" a="1"/>
  <c r="Q132" i="37" s="1"/>
  <c r="P132" i="37" a="1"/>
  <c r="P132" i="37" s="1"/>
  <c r="O132" i="37" a="1"/>
  <c r="O132" i="37" s="1"/>
  <c r="N132" i="37" a="1"/>
  <c r="N132" i="37" s="1"/>
  <c r="M132" i="37" a="1"/>
  <c r="M132" i="37" s="1"/>
  <c r="L132" i="37" a="1"/>
  <c r="L132" i="37" s="1"/>
  <c r="K132" i="37" a="1"/>
  <c r="K132" i="37" s="1"/>
  <c r="Z131" i="37" a="1"/>
  <c r="Z131" i="37" s="1"/>
  <c r="Y131" i="37" a="1"/>
  <c r="Y131" i="37" s="1"/>
  <c r="X131" i="37" a="1"/>
  <c r="X131" i="37" s="1"/>
  <c r="W131" i="37" a="1"/>
  <c r="W131" i="37" s="1"/>
  <c r="V131" i="37" a="1"/>
  <c r="V131" i="37" s="1"/>
  <c r="U131" i="37" a="1"/>
  <c r="U131" i="37" s="1"/>
  <c r="T131" i="37" a="1"/>
  <c r="T131" i="37" s="1"/>
  <c r="S131" i="37" a="1"/>
  <c r="S131" i="37" s="1"/>
  <c r="R131" i="37" a="1"/>
  <c r="R131" i="37" s="1"/>
  <c r="Q131" i="37" a="1"/>
  <c r="Q131" i="37" s="1"/>
  <c r="P131" i="37" a="1"/>
  <c r="P131" i="37" s="1"/>
  <c r="O131" i="37" a="1"/>
  <c r="O131" i="37" s="1"/>
  <c r="N131" i="37" a="1"/>
  <c r="N131" i="37" s="1"/>
  <c r="M131" i="37" a="1"/>
  <c r="M131" i="37" s="1"/>
  <c r="L131" i="37" a="1"/>
  <c r="L131" i="37" s="1"/>
  <c r="K131" i="37" a="1"/>
  <c r="K131" i="37" s="1"/>
  <c r="I131" i="37"/>
  <c r="Z129" i="37" a="1"/>
  <c r="Z129" i="37" s="1"/>
  <c r="Y129" i="37" a="1"/>
  <c r="Y129" i="37" s="1"/>
  <c r="X129" i="37" a="1"/>
  <c r="X129" i="37" s="1"/>
  <c r="W129" i="37" a="1"/>
  <c r="W129" i="37" s="1"/>
  <c r="V129" i="37" a="1"/>
  <c r="V129" i="37" s="1"/>
  <c r="U129" i="37" a="1"/>
  <c r="U129" i="37" s="1"/>
  <c r="T129" i="37" a="1"/>
  <c r="T129" i="37" s="1"/>
  <c r="S129" i="37" a="1"/>
  <c r="S129" i="37" s="1"/>
  <c r="R129" i="37" a="1"/>
  <c r="R129" i="37" s="1"/>
  <c r="Q129" i="37" a="1"/>
  <c r="Q129" i="37" s="1"/>
  <c r="P129" i="37" a="1"/>
  <c r="P129" i="37" s="1"/>
  <c r="O129" i="37" a="1"/>
  <c r="O129" i="37" s="1"/>
  <c r="N129" i="37" a="1"/>
  <c r="N129" i="37" s="1"/>
  <c r="M129" i="37" a="1"/>
  <c r="M129" i="37" s="1"/>
  <c r="L129" i="37" a="1"/>
  <c r="L129" i="37" s="1"/>
  <c r="K129" i="37" a="1"/>
  <c r="K129" i="37" s="1"/>
  <c r="Z128" i="37" a="1"/>
  <c r="Z128" i="37" s="1"/>
  <c r="Y128" i="37" a="1"/>
  <c r="Y128" i="37" s="1"/>
  <c r="X128" i="37" a="1"/>
  <c r="X128" i="37" s="1"/>
  <c r="W128" i="37" a="1"/>
  <c r="W128" i="37" s="1"/>
  <c r="V128" i="37" a="1"/>
  <c r="V128" i="37" s="1"/>
  <c r="U128" i="37" a="1"/>
  <c r="U128" i="37" s="1"/>
  <c r="T128" i="37" a="1"/>
  <c r="T128" i="37" s="1"/>
  <c r="S128" i="37" a="1"/>
  <c r="S128" i="37" s="1"/>
  <c r="R128" i="37" a="1"/>
  <c r="R128" i="37" s="1"/>
  <c r="Q128" i="37" a="1"/>
  <c r="Q128" i="37" s="1"/>
  <c r="P128" i="37" a="1"/>
  <c r="P128" i="37" s="1"/>
  <c r="O128" i="37" a="1"/>
  <c r="O128" i="37" s="1"/>
  <c r="N128" i="37" a="1"/>
  <c r="N128" i="37" s="1"/>
  <c r="M128" i="37" a="1"/>
  <c r="M128" i="37" s="1"/>
  <c r="L128" i="37" a="1"/>
  <c r="L128" i="37" s="1"/>
  <c r="K128" i="37" a="1"/>
  <c r="K128" i="37" s="1"/>
  <c r="Z127" i="37" a="1"/>
  <c r="Z127" i="37" s="1"/>
  <c r="Y127" i="37" a="1"/>
  <c r="Y127" i="37" s="1"/>
  <c r="X127" i="37" a="1"/>
  <c r="X127" i="37" s="1"/>
  <c r="W127" i="37" a="1"/>
  <c r="W127" i="37" s="1"/>
  <c r="V127" i="37" a="1"/>
  <c r="V127" i="37" s="1"/>
  <c r="U127" i="37" a="1"/>
  <c r="U127" i="37" s="1"/>
  <c r="T127" i="37" a="1"/>
  <c r="T127" i="37" s="1"/>
  <c r="S127" i="37" a="1"/>
  <c r="S127" i="37" s="1"/>
  <c r="R127" i="37" a="1"/>
  <c r="R127" i="37" s="1"/>
  <c r="Q127" i="37" a="1"/>
  <c r="Q127" i="37" s="1"/>
  <c r="P127" i="37" a="1"/>
  <c r="P127" i="37" s="1"/>
  <c r="O127" i="37" a="1"/>
  <c r="O127" i="37" s="1"/>
  <c r="N127" i="37" a="1"/>
  <c r="N127" i="37" s="1"/>
  <c r="M127" i="37" a="1"/>
  <c r="M127" i="37" s="1"/>
  <c r="L127" i="37" a="1"/>
  <c r="L127" i="37" s="1"/>
  <c r="K127" i="37" a="1"/>
  <c r="K127" i="37" s="1"/>
  <c r="Z126" i="37" a="1"/>
  <c r="Z126" i="37" s="1"/>
  <c r="Y126" i="37" a="1"/>
  <c r="Y126" i="37" s="1"/>
  <c r="X126" i="37" a="1"/>
  <c r="X126" i="37" s="1"/>
  <c r="W126" i="37" a="1"/>
  <c r="W126" i="37" s="1"/>
  <c r="V126" i="37" a="1"/>
  <c r="V126" i="37" s="1"/>
  <c r="U126" i="37" a="1"/>
  <c r="U126" i="37" s="1"/>
  <c r="T126" i="37" a="1"/>
  <c r="T126" i="37" s="1"/>
  <c r="S126" i="37" a="1"/>
  <c r="S126" i="37" s="1"/>
  <c r="R126" i="37" a="1"/>
  <c r="R126" i="37" s="1"/>
  <c r="Q126" i="37" a="1"/>
  <c r="Q126" i="37" s="1"/>
  <c r="P126" i="37" a="1"/>
  <c r="P126" i="37" s="1"/>
  <c r="O126" i="37" a="1"/>
  <c r="O126" i="37" s="1"/>
  <c r="N126" i="37" a="1"/>
  <c r="N126" i="37" s="1"/>
  <c r="M126" i="37" a="1"/>
  <c r="M126" i="37" s="1"/>
  <c r="L126" i="37" a="1"/>
  <c r="L126" i="37" s="1"/>
  <c r="K126" i="37" a="1"/>
  <c r="K126" i="37" s="1"/>
  <c r="Z125" i="37" a="1"/>
  <c r="Z125" i="37" s="1"/>
  <c r="Y125" i="37" a="1"/>
  <c r="Y125" i="37" s="1"/>
  <c r="X125" i="37" a="1"/>
  <c r="X125" i="37" s="1"/>
  <c r="W125" i="37" a="1"/>
  <c r="W125" i="37" s="1"/>
  <c r="V125" i="37" a="1"/>
  <c r="V125" i="37" s="1"/>
  <c r="U125" i="37" a="1"/>
  <c r="U125" i="37" s="1"/>
  <c r="T125" i="37" a="1"/>
  <c r="T125" i="37" s="1"/>
  <c r="S125" i="37" a="1"/>
  <c r="S125" i="37" s="1"/>
  <c r="R125" i="37" a="1"/>
  <c r="R125" i="37" s="1"/>
  <c r="Q125" i="37" a="1"/>
  <c r="Q125" i="37" s="1"/>
  <c r="P125" i="37" a="1"/>
  <c r="P125" i="37" s="1"/>
  <c r="O125" i="37" a="1"/>
  <c r="O125" i="37" s="1"/>
  <c r="N125" i="37" a="1"/>
  <c r="N125" i="37" s="1"/>
  <c r="M125" i="37" a="1"/>
  <c r="M125" i="37" s="1"/>
  <c r="L125" i="37" a="1"/>
  <c r="L125" i="37" s="1"/>
  <c r="K125" i="37" a="1"/>
  <c r="K125" i="37" s="1"/>
  <c r="Z124" i="37" a="1"/>
  <c r="Z124" i="37" s="1"/>
  <c r="Y124" i="37" a="1"/>
  <c r="Y124" i="37" s="1"/>
  <c r="X124" i="37" a="1"/>
  <c r="X124" i="37" s="1"/>
  <c r="W124" i="37" a="1"/>
  <c r="W124" i="37" s="1"/>
  <c r="V124" i="37" a="1"/>
  <c r="V124" i="37" s="1"/>
  <c r="U124" i="37" a="1"/>
  <c r="U124" i="37" s="1"/>
  <c r="T124" i="37" a="1"/>
  <c r="T124" i="37" s="1"/>
  <c r="S124" i="37" a="1"/>
  <c r="S124" i="37" s="1"/>
  <c r="R124" i="37" a="1"/>
  <c r="R124" i="37" s="1"/>
  <c r="Q124" i="37" a="1"/>
  <c r="Q124" i="37" s="1"/>
  <c r="P124" i="37" a="1"/>
  <c r="P124" i="37" s="1"/>
  <c r="O124" i="37" a="1"/>
  <c r="O124" i="37" s="1"/>
  <c r="N124" i="37" a="1"/>
  <c r="N124" i="37" s="1"/>
  <c r="M124" i="37" a="1"/>
  <c r="M124" i="37" s="1"/>
  <c r="L124" i="37" a="1"/>
  <c r="L124" i="37" s="1"/>
  <c r="K124" i="37" a="1"/>
  <c r="K124" i="37" s="1"/>
  <c r="Z123" i="37" a="1"/>
  <c r="Z123" i="37" s="1"/>
  <c r="Y123" i="37" a="1"/>
  <c r="Y123" i="37" s="1"/>
  <c r="X123" i="37" a="1"/>
  <c r="X123" i="37" s="1"/>
  <c r="W123" i="37" a="1"/>
  <c r="W123" i="37" s="1"/>
  <c r="V123" i="37" a="1"/>
  <c r="V123" i="37" s="1"/>
  <c r="U123" i="37" a="1"/>
  <c r="U123" i="37" s="1"/>
  <c r="T123" i="37" a="1"/>
  <c r="T123" i="37" s="1"/>
  <c r="S123" i="37" a="1"/>
  <c r="S123" i="37" s="1"/>
  <c r="R123" i="37" a="1"/>
  <c r="R123" i="37" s="1"/>
  <c r="Q123" i="37" a="1"/>
  <c r="Q123" i="37" s="1"/>
  <c r="P123" i="37" a="1"/>
  <c r="P123" i="37" s="1"/>
  <c r="O123" i="37" a="1"/>
  <c r="O123" i="37" s="1"/>
  <c r="N123" i="37" a="1"/>
  <c r="N123" i="37" s="1"/>
  <c r="M123" i="37" a="1"/>
  <c r="M123" i="37" s="1"/>
  <c r="L123" i="37" a="1"/>
  <c r="L123" i="37" s="1"/>
  <c r="K123" i="37" a="1"/>
  <c r="K123" i="37" s="1"/>
  <c r="Z122" i="37" a="1"/>
  <c r="Z122" i="37" s="1"/>
  <c r="Y122" i="37" a="1"/>
  <c r="Y122" i="37" s="1"/>
  <c r="X122" i="37" a="1"/>
  <c r="X122" i="37" s="1"/>
  <c r="W122" i="37" a="1"/>
  <c r="W122" i="37" s="1"/>
  <c r="V122" i="37" a="1"/>
  <c r="V122" i="37" s="1"/>
  <c r="U122" i="37" a="1"/>
  <c r="U122" i="37" s="1"/>
  <c r="T122" i="37" a="1"/>
  <c r="T122" i="37" s="1"/>
  <c r="S122" i="37" a="1"/>
  <c r="S122" i="37" s="1"/>
  <c r="R122" i="37" a="1"/>
  <c r="R122" i="37" s="1"/>
  <c r="Q122" i="37" a="1"/>
  <c r="Q122" i="37" s="1"/>
  <c r="P122" i="37" a="1"/>
  <c r="P122" i="37" s="1"/>
  <c r="O122" i="37" a="1"/>
  <c r="O122" i="37" s="1"/>
  <c r="N122" i="37" a="1"/>
  <c r="N122" i="37" s="1"/>
  <c r="M122" i="37" a="1"/>
  <c r="M122" i="37" s="1"/>
  <c r="L122" i="37" a="1"/>
  <c r="L122" i="37" s="1"/>
  <c r="K122" i="37" a="1"/>
  <c r="K122" i="37" s="1"/>
  <c r="E122" i="37"/>
  <c r="E123" i="37" s="1"/>
  <c r="E124" i="37" s="1"/>
  <c r="E125" i="37" s="1"/>
  <c r="E129" i="37" s="1"/>
  <c r="E130" i="37" s="1"/>
  <c r="Z121" i="37" a="1"/>
  <c r="Z121" i="37"/>
  <c r="Y121" i="37" a="1"/>
  <c r="Y121" i="37" s="1"/>
  <c r="X121" i="37" a="1"/>
  <c r="X121" i="37"/>
  <c r="W121" i="37" a="1"/>
  <c r="W121" i="37" s="1"/>
  <c r="V121" i="37" a="1"/>
  <c r="V121" i="37"/>
  <c r="U121" i="37" a="1"/>
  <c r="U121" i="37" s="1"/>
  <c r="T121" i="37" a="1"/>
  <c r="T121" i="37"/>
  <c r="S121" i="37" a="1"/>
  <c r="S121" i="37" s="1"/>
  <c r="R121" i="37" a="1"/>
  <c r="R121" i="37"/>
  <c r="Q121" i="37" a="1"/>
  <c r="Q121" i="37" s="1"/>
  <c r="P121" i="37" a="1"/>
  <c r="P121" i="37"/>
  <c r="O121" i="37" a="1"/>
  <c r="O121" i="37" s="1"/>
  <c r="N121" i="37" a="1"/>
  <c r="N121" i="37"/>
  <c r="M121" i="37" a="1"/>
  <c r="M121" i="37" s="1"/>
  <c r="M130" i="37" s="1"/>
  <c r="L121" i="37" a="1"/>
  <c r="L121" i="37"/>
  <c r="K121" i="37" a="1"/>
  <c r="K121" i="37" s="1"/>
  <c r="I121" i="37"/>
  <c r="Z119" i="37" a="1"/>
  <c r="Z119" i="37" s="1"/>
  <c r="Y119" i="37" a="1"/>
  <c r="Y119" i="37" s="1"/>
  <c r="X119" i="37" a="1"/>
  <c r="X119" i="37" s="1"/>
  <c r="W119" i="37" a="1"/>
  <c r="W119" i="37" s="1"/>
  <c r="V119" i="37" a="1"/>
  <c r="V119" i="37" s="1"/>
  <c r="U119" i="37" a="1"/>
  <c r="U119" i="37" s="1"/>
  <c r="T119" i="37" a="1"/>
  <c r="T119" i="37" s="1"/>
  <c r="S119" i="37" a="1"/>
  <c r="S119" i="37" s="1"/>
  <c r="R119" i="37" a="1"/>
  <c r="R119" i="37" s="1"/>
  <c r="Q119" i="37" a="1"/>
  <c r="Q119" i="37" s="1"/>
  <c r="P119" i="37" a="1"/>
  <c r="P119" i="37" s="1"/>
  <c r="O119" i="37" a="1"/>
  <c r="O119" i="37" s="1"/>
  <c r="N119" i="37" a="1"/>
  <c r="N119" i="37" s="1"/>
  <c r="M119" i="37" a="1"/>
  <c r="M119" i="37" s="1"/>
  <c r="L119" i="37" a="1"/>
  <c r="L119" i="37" s="1"/>
  <c r="K119" i="37" a="1"/>
  <c r="K119" i="37" s="1"/>
  <c r="Z118" i="37" a="1"/>
  <c r="Z118" i="37" s="1"/>
  <c r="Y118" i="37" a="1"/>
  <c r="Y118" i="37" s="1"/>
  <c r="X118" i="37" a="1"/>
  <c r="X118" i="37" s="1"/>
  <c r="W118" i="37" a="1"/>
  <c r="W118" i="37" s="1"/>
  <c r="V118" i="37" a="1"/>
  <c r="V118" i="37" s="1"/>
  <c r="U118" i="37" a="1"/>
  <c r="U118" i="37" s="1"/>
  <c r="T118" i="37" a="1"/>
  <c r="T118" i="37" s="1"/>
  <c r="S118" i="37" a="1"/>
  <c r="S118" i="37" s="1"/>
  <c r="R118" i="37" a="1"/>
  <c r="R118" i="37" s="1"/>
  <c r="Q118" i="37" a="1"/>
  <c r="Q118" i="37" s="1"/>
  <c r="P118" i="37" a="1"/>
  <c r="P118" i="37" s="1"/>
  <c r="O118" i="37" a="1"/>
  <c r="O118" i="37" s="1"/>
  <c r="N118" i="37" a="1"/>
  <c r="N118" i="37" s="1"/>
  <c r="M118" i="37" a="1"/>
  <c r="M118" i="37" s="1"/>
  <c r="L118" i="37" a="1"/>
  <c r="L118" i="37" s="1"/>
  <c r="K118" i="37" a="1"/>
  <c r="K118" i="37" s="1"/>
  <c r="Z117" i="37" a="1"/>
  <c r="Z117" i="37" s="1"/>
  <c r="Y117" i="37" a="1"/>
  <c r="Y117" i="37" s="1"/>
  <c r="X117" i="37" a="1"/>
  <c r="X117" i="37" s="1"/>
  <c r="W117" i="37" a="1"/>
  <c r="W117" i="37" s="1"/>
  <c r="V117" i="37" a="1"/>
  <c r="V117" i="37" s="1"/>
  <c r="U117" i="37" a="1"/>
  <c r="U117" i="37" s="1"/>
  <c r="T117" i="37" a="1"/>
  <c r="T117" i="37" s="1"/>
  <c r="S117" i="37" a="1"/>
  <c r="S117" i="37" s="1"/>
  <c r="R117" i="37" a="1"/>
  <c r="R117" i="37" s="1"/>
  <c r="Q117" i="37" a="1"/>
  <c r="Q117" i="37" s="1"/>
  <c r="P117" i="37" a="1"/>
  <c r="P117" i="37" s="1"/>
  <c r="O117" i="37" a="1"/>
  <c r="O117" i="37" s="1"/>
  <c r="N117" i="37" a="1"/>
  <c r="N117" i="37" s="1"/>
  <c r="M117" i="37" a="1"/>
  <c r="M117" i="37" s="1"/>
  <c r="L117" i="37" a="1"/>
  <c r="L117" i="37" s="1"/>
  <c r="K117" i="37" a="1"/>
  <c r="K117" i="37" s="1"/>
  <c r="Z116" i="37" a="1"/>
  <c r="Z116" i="37" s="1"/>
  <c r="Y116" i="37" a="1"/>
  <c r="Y116" i="37" s="1"/>
  <c r="X116" i="37" a="1"/>
  <c r="X116" i="37" s="1"/>
  <c r="W116" i="37" a="1"/>
  <c r="W116" i="37" s="1"/>
  <c r="V116" i="37" a="1"/>
  <c r="V116" i="37" s="1"/>
  <c r="U116" i="37" a="1"/>
  <c r="U116" i="37" s="1"/>
  <c r="T116" i="37" a="1"/>
  <c r="T116" i="37" s="1"/>
  <c r="S116" i="37" a="1"/>
  <c r="S116" i="37" s="1"/>
  <c r="R116" i="37" a="1"/>
  <c r="R116" i="37" s="1"/>
  <c r="Q116" i="37" a="1"/>
  <c r="Q116" i="37" s="1"/>
  <c r="P116" i="37" a="1"/>
  <c r="P116" i="37" s="1"/>
  <c r="O116" i="37" a="1"/>
  <c r="O116" i="37" s="1"/>
  <c r="N116" i="37" a="1"/>
  <c r="N116" i="37" s="1"/>
  <c r="M116" i="37" a="1"/>
  <c r="M116" i="37" s="1"/>
  <c r="L116" i="37" a="1"/>
  <c r="L116" i="37" s="1"/>
  <c r="K116" i="37" a="1"/>
  <c r="K116" i="37" s="1"/>
  <c r="Z115" i="37" a="1"/>
  <c r="Z115" i="37" s="1"/>
  <c r="Y115" i="37" a="1"/>
  <c r="Y115" i="37" s="1"/>
  <c r="X115" i="37" a="1"/>
  <c r="X115" i="37" s="1"/>
  <c r="W115" i="37" a="1"/>
  <c r="W115" i="37" s="1"/>
  <c r="V115" i="37" a="1"/>
  <c r="V115" i="37" s="1"/>
  <c r="U115" i="37" a="1"/>
  <c r="U115" i="37" s="1"/>
  <c r="T115" i="37" a="1"/>
  <c r="T115" i="37" s="1"/>
  <c r="S115" i="37" a="1"/>
  <c r="S115" i="37" s="1"/>
  <c r="R115" i="37" a="1"/>
  <c r="R115" i="37" s="1"/>
  <c r="Q115" i="37" a="1"/>
  <c r="Q115" i="37" s="1"/>
  <c r="P115" i="37" a="1"/>
  <c r="P115" i="37" s="1"/>
  <c r="O115" i="37" a="1"/>
  <c r="O115" i="37" s="1"/>
  <c r="N115" i="37" a="1"/>
  <c r="N115" i="37" s="1"/>
  <c r="M115" i="37" a="1"/>
  <c r="M115" i="37" s="1"/>
  <c r="L115" i="37" a="1"/>
  <c r="L115" i="37" s="1"/>
  <c r="K115" i="37" a="1"/>
  <c r="K115" i="37" s="1"/>
  <c r="Z114" i="37" a="1"/>
  <c r="Z114" i="37" s="1"/>
  <c r="Y114" i="37" a="1"/>
  <c r="Y114" i="37" s="1"/>
  <c r="X114" i="37" a="1"/>
  <c r="X114" i="37" s="1"/>
  <c r="W114" i="37" a="1"/>
  <c r="W114" i="37" s="1"/>
  <c r="V114" i="37" a="1"/>
  <c r="V114" i="37" s="1"/>
  <c r="U114" i="37" a="1"/>
  <c r="U114" i="37" s="1"/>
  <c r="T114" i="37" a="1"/>
  <c r="T114" i="37" s="1"/>
  <c r="S114" i="37" a="1"/>
  <c r="S114" i="37" s="1"/>
  <c r="R114" i="37" a="1"/>
  <c r="R114" i="37" s="1"/>
  <c r="Q114" i="37" a="1"/>
  <c r="Q114" i="37" s="1"/>
  <c r="P114" i="37" a="1"/>
  <c r="P114" i="37" s="1"/>
  <c r="O114" i="37" a="1"/>
  <c r="O114" i="37" s="1"/>
  <c r="N114" i="37" a="1"/>
  <c r="N114" i="37" s="1"/>
  <c r="M114" i="37" a="1"/>
  <c r="M114" i="37" s="1"/>
  <c r="L114" i="37" a="1"/>
  <c r="L114" i="37" s="1"/>
  <c r="K114" i="37" a="1"/>
  <c r="K114" i="37" s="1"/>
  <c r="Z113" i="37" a="1"/>
  <c r="Z113" i="37" s="1"/>
  <c r="Y113" i="37" a="1"/>
  <c r="Y113" i="37" s="1"/>
  <c r="X113" i="37" a="1"/>
  <c r="X113" i="37" s="1"/>
  <c r="W113" i="37" a="1"/>
  <c r="W113" i="37" s="1"/>
  <c r="V113" i="37" a="1"/>
  <c r="V113" i="37" s="1"/>
  <c r="U113" i="37" a="1"/>
  <c r="U113" i="37" s="1"/>
  <c r="T113" i="37" a="1"/>
  <c r="T113" i="37" s="1"/>
  <c r="S113" i="37" a="1"/>
  <c r="S113" i="37" s="1"/>
  <c r="R113" i="37" a="1"/>
  <c r="R113" i="37" s="1"/>
  <c r="Q113" i="37" a="1"/>
  <c r="Q113" i="37" s="1"/>
  <c r="P113" i="37" a="1"/>
  <c r="P113" i="37" s="1"/>
  <c r="O113" i="37" a="1"/>
  <c r="O113" i="37" s="1"/>
  <c r="N113" i="37" a="1"/>
  <c r="N113" i="37" s="1"/>
  <c r="M113" i="37" a="1"/>
  <c r="M113" i="37" s="1"/>
  <c r="L113" i="37" a="1"/>
  <c r="L113" i="37" s="1"/>
  <c r="K113" i="37" a="1"/>
  <c r="K113" i="37" s="1"/>
  <c r="Z112" i="37" a="1"/>
  <c r="Z112" i="37" s="1"/>
  <c r="Y112" i="37" a="1"/>
  <c r="Y112" i="37" s="1"/>
  <c r="X112" i="37" a="1"/>
  <c r="X112" i="37" s="1"/>
  <c r="W112" i="37" a="1"/>
  <c r="W112" i="37" s="1"/>
  <c r="V112" i="37" a="1"/>
  <c r="V112" i="37" s="1"/>
  <c r="U112" i="37" a="1"/>
  <c r="U112" i="37" s="1"/>
  <c r="T112" i="37" a="1"/>
  <c r="T112" i="37" s="1"/>
  <c r="S112" i="37" a="1"/>
  <c r="S112" i="37" s="1"/>
  <c r="R112" i="37" a="1"/>
  <c r="R112" i="37" s="1"/>
  <c r="Q112" i="37" a="1"/>
  <c r="Q112" i="37" s="1"/>
  <c r="P112" i="37" a="1"/>
  <c r="P112" i="37" s="1"/>
  <c r="O112" i="37" a="1"/>
  <c r="O112" i="37" s="1"/>
  <c r="N112" i="37" a="1"/>
  <c r="N112" i="37" s="1"/>
  <c r="M112" i="37" a="1"/>
  <c r="M112" i="37" s="1"/>
  <c r="L112" i="37" a="1"/>
  <c r="L112" i="37" s="1"/>
  <c r="K112" i="37" a="1"/>
  <c r="K112" i="37" s="1"/>
  <c r="Z111" i="37" a="1"/>
  <c r="Z111" i="37" s="1"/>
  <c r="Y111" i="37" a="1"/>
  <c r="Y111" i="37" s="1"/>
  <c r="X111" i="37" a="1"/>
  <c r="X111" i="37" s="1"/>
  <c r="W111" i="37" a="1"/>
  <c r="W111" i="37" s="1"/>
  <c r="V111" i="37" a="1"/>
  <c r="V111" i="37" s="1"/>
  <c r="U111" i="37" a="1"/>
  <c r="U111" i="37" s="1"/>
  <c r="T111" i="37" a="1"/>
  <c r="T111" i="37" s="1"/>
  <c r="S111" i="37" a="1"/>
  <c r="S111" i="37" s="1"/>
  <c r="R111" i="37" a="1"/>
  <c r="R111" i="37" s="1"/>
  <c r="Q111" i="37" a="1"/>
  <c r="Q111" i="37" s="1"/>
  <c r="P111" i="37" a="1"/>
  <c r="P111" i="37" s="1"/>
  <c r="O111" i="37" a="1"/>
  <c r="O111" i="37" s="1"/>
  <c r="N111" i="37" a="1"/>
  <c r="N111" i="37" s="1"/>
  <c r="M111" i="37" a="1"/>
  <c r="M111" i="37" s="1"/>
  <c r="L111" i="37" a="1"/>
  <c r="L111" i="37" s="1"/>
  <c r="K111" i="37" a="1"/>
  <c r="K111" i="37" s="1"/>
  <c r="Z110" i="37" a="1"/>
  <c r="Z110" i="37" s="1"/>
  <c r="Y110" i="37" a="1"/>
  <c r="Y110" i="37" s="1"/>
  <c r="X110" i="37" a="1"/>
  <c r="X110" i="37" s="1"/>
  <c r="W110" i="37" a="1"/>
  <c r="W110" i="37" s="1"/>
  <c r="V110" i="37" a="1"/>
  <c r="V110" i="37" s="1"/>
  <c r="U110" i="37" a="1"/>
  <c r="U110" i="37" s="1"/>
  <c r="T110" i="37" a="1"/>
  <c r="T110" i="37" s="1"/>
  <c r="S110" i="37" a="1"/>
  <c r="S110" i="37" s="1"/>
  <c r="R110" i="37" a="1"/>
  <c r="R110" i="37" s="1"/>
  <c r="Q110" i="37" a="1"/>
  <c r="Q110" i="37" s="1"/>
  <c r="P110" i="37" a="1"/>
  <c r="P110" i="37" s="1"/>
  <c r="O110" i="37" a="1"/>
  <c r="O110" i="37" s="1"/>
  <c r="N110" i="37" a="1"/>
  <c r="N110" i="37" s="1"/>
  <c r="M110" i="37" a="1"/>
  <c r="M110" i="37" s="1"/>
  <c r="L110" i="37" a="1"/>
  <c r="L110" i="37" s="1"/>
  <c r="K110" i="37" a="1"/>
  <c r="K110" i="37" s="1"/>
  <c r="Z109" i="37" a="1"/>
  <c r="Z109" i="37" s="1"/>
  <c r="Y109" i="37" a="1"/>
  <c r="Y109" i="37" s="1"/>
  <c r="X109" i="37" a="1"/>
  <c r="X109" i="37" s="1"/>
  <c r="W109" i="37" a="1"/>
  <c r="W109" i="37" s="1"/>
  <c r="V109" i="37" a="1"/>
  <c r="V109" i="37" s="1"/>
  <c r="U109" i="37" a="1"/>
  <c r="U109" i="37" s="1"/>
  <c r="T109" i="37" a="1"/>
  <c r="T109" i="37" s="1"/>
  <c r="S109" i="37" a="1"/>
  <c r="S109" i="37" s="1"/>
  <c r="R109" i="37" a="1"/>
  <c r="R109" i="37" s="1"/>
  <c r="Q109" i="37" a="1"/>
  <c r="Q109" i="37" s="1"/>
  <c r="P109" i="37" a="1"/>
  <c r="P109" i="37" s="1"/>
  <c r="O109" i="37" a="1"/>
  <c r="O109" i="37" s="1"/>
  <c r="N109" i="37" a="1"/>
  <c r="N109" i="37" s="1"/>
  <c r="M109" i="37" a="1"/>
  <c r="M109" i="37" s="1"/>
  <c r="L109" i="37" a="1"/>
  <c r="L109" i="37" s="1"/>
  <c r="K109" i="37" a="1"/>
  <c r="K109" i="37" s="1"/>
  <c r="E109" i="37"/>
  <c r="E110" i="37" s="1"/>
  <c r="E112" i="37" s="1"/>
  <c r="E113" i="37" s="1"/>
  <c r="E114" i="37" s="1"/>
  <c r="E115" i="37" s="1"/>
  <c r="E116" i="37" s="1"/>
  <c r="E117" i="37" s="1"/>
  <c r="E118" i="37" s="1"/>
  <c r="E119" i="37" s="1"/>
  <c r="E120" i="37" s="1"/>
  <c r="Z108" i="37" a="1"/>
  <c r="Z108" i="37" s="1"/>
  <c r="Y108" i="37" a="1"/>
  <c r="Y108" i="37"/>
  <c r="X108" i="37" a="1"/>
  <c r="X108" i="37" s="1"/>
  <c r="W108" i="37" a="1"/>
  <c r="W108" i="37"/>
  <c r="V108" i="37" a="1"/>
  <c r="V108" i="37" s="1"/>
  <c r="U108" i="37" a="1"/>
  <c r="U108" i="37"/>
  <c r="T108" i="37" a="1"/>
  <c r="T108" i="37" s="1"/>
  <c r="S108" i="37" a="1"/>
  <c r="S108" i="37"/>
  <c r="R108" i="37" a="1"/>
  <c r="R108" i="37" s="1"/>
  <c r="Q108" i="37" a="1"/>
  <c r="Q108" i="37"/>
  <c r="P108" i="37" a="1"/>
  <c r="P108" i="37" s="1"/>
  <c r="O108" i="37" a="1"/>
  <c r="O108" i="37"/>
  <c r="N108" i="37" a="1"/>
  <c r="N108" i="37" s="1"/>
  <c r="N120" i="37" s="1"/>
  <c r="M108" i="37" a="1"/>
  <c r="M108" i="37"/>
  <c r="L108" i="37" a="1"/>
  <c r="L108" i="37" s="1"/>
  <c r="K108" i="37" a="1"/>
  <c r="K108" i="37"/>
  <c r="I108" i="37"/>
  <c r="Z106" i="37" a="1"/>
  <c r="Z106" i="37" s="1"/>
  <c r="Y106" i="37" a="1"/>
  <c r="Y106" i="37" s="1"/>
  <c r="X106" i="37" a="1"/>
  <c r="X106" i="37" s="1"/>
  <c r="W106" i="37" a="1"/>
  <c r="W106" i="37" s="1"/>
  <c r="V106" i="37" a="1"/>
  <c r="V106" i="37" s="1"/>
  <c r="U106" i="37" a="1"/>
  <c r="U106" i="37" s="1"/>
  <c r="T106" i="37" a="1"/>
  <c r="T106" i="37" s="1"/>
  <c r="S106" i="37" a="1"/>
  <c r="S106" i="37" s="1"/>
  <c r="R106" i="37" a="1"/>
  <c r="R106" i="37" s="1"/>
  <c r="Q106" i="37" a="1"/>
  <c r="Q106" i="37" s="1"/>
  <c r="P106" i="37" a="1"/>
  <c r="P106" i="37" s="1"/>
  <c r="O106" i="37" a="1"/>
  <c r="O106" i="37" s="1"/>
  <c r="N106" i="37" a="1"/>
  <c r="N106" i="37" s="1"/>
  <c r="M106" i="37" a="1"/>
  <c r="M106" i="37" s="1"/>
  <c r="L106" i="37" a="1"/>
  <c r="L106" i="37" s="1"/>
  <c r="K106" i="37" a="1"/>
  <c r="K106" i="37" s="1"/>
  <c r="Z105" i="37" a="1"/>
  <c r="Z105" i="37" s="1"/>
  <c r="Y105" i="37" a="1"/>
  <c r="Y105" i="37" s="1"/>
  <c r="X105" i="37" a="1"/>
  <c r="X105" i="37" s="1"/>
  <c r="W105" i="37" a="1"/>
  <c r="W105" i="37" s="1"/>
  <c r="V105" i="37" a="1"/>
  <c r="V105" i="37" s="1"/>
  <c r="U105" i="37" a="1"/>
  <c r="U105" i="37" s="1"/>
  <c r="T105" i="37" a="1"/>
  <c r="T105" i="37" s="1"/>
  <c r="S105" i="37" a="1"/>
  <c r="S105" i="37" s="1"/>
  <c r="R105" i="37" a="1"/>
  <c r="R105" i="37" s="1"/>
  <c r="Q105" i="37" a="1"/>
  <c r="Q105" i="37" s="1"/>
  <c r="P105" i="37" a="1"/>
  <c r="P105" i="37" s="1"/>
  <c r="O105" i="37" a="1"/>
  <c r="O105" i="37" s="1"/>
  <c r="N105" i="37" a="1"/>
  <c r="N105" i="37" s="1"/>
  <c r="M105" i="37" a="1"/>
  <c r="M105" i="37" s="1"/>
  <c r="L105" i="37" a="1"/>
  <c r="L105" i="37" s="1"/>
  <c r="K105" i="37" a="1"/>
  <c r="K105" i="37" s="1"/>
  <c r="Z104" i="37" a="1"/>
  <c r="Z104" i="37" s="1"/>
  <c r="Y104" i="37" a="1"/>
  <c r="Y104" i="37" s="1"/>
  <c r="X104" i="37" a="1"/>
  <c r="X104" i="37" s="1"/>
  <c r="W104" i="37" a="1"/>
  <c r="W104" i="37" s="1"/>
  <c r="V104" i="37" a="1"/>
  <c r="V104" i="37" s="1"/>
  <c r="U104" i="37" a="1"/>
  <c r="U104" i="37" s="1"/>
  <c r="T104" i="37" a="1"/>
  <c r="T104" i="37" s="1"/>
  <c r="S104" i="37" a="1"/>
  <c r="S104" i="37" s="1"/>
  <c r="R104" i="37" a="1"/>
  <c r="R104" i="37" s="1"/>
  <c r="Q104" i="37" a="1"/>
  <c r="Q104" i="37" s="1"/>
  <c r="P104" i="37" a="1"/>
  <c r="P104" i="37" s="1"/>
  <c r="O104" i="37" a="1"/>
  <c r="O104" i="37" s="1"/>
  <c r="N104" i="37" a="1"/>
  <c r="N104" i="37" s="1"/>
  <c r="M104" i="37" a="1"/>
  <c r="M104" i="37" s="1"/>
  <c r="L104" i="37" a="1"/>
  <c r="L104" i="37" s="1"/>
  <c r="K104" i="37" a="1"/>
  <c r="K104" i="37" s="1"/>
  <c r="Z103" i="37" a="1"/>
  <c r="Z103" i="37" s="1"/>
  <c r="Y103" i="37" a="1"/>
  <c r="Y103" i="37" s="1"/>
  <c r="X103" i="37" a="1"/>
  <c r="X103" i="37" s="1"/>
  <c r="W103" i="37" a="1"/>
  <c r="W103" i="37" s="1"/>
  <c r="V103" i="37" a="1"/>
  <c r="V103" i="37" s="1"/>
  <c r="U103" i="37" a="1"/>
  <c r="U103" i="37" s="1"/>
  <c r="T103" i="37" a="1"/>
  <c r="T103" i="37" s="1"/>
  <c r="S103" i="37" a="1"/>
  <c r="S103" i="37" s="1"/>
  <c r="R103" i="37" a="1"/>
  <c r="R103" i="37" s="1"/>
  <c r="Q103" i="37" a="1"/>
  <c r="Q103" i="37" s="1"/>
  <c r="P103" i="37" a="1"/>
  <c r="P103" i="37" s="1"/>
  <c r="O103" i="37" a="1"/>
  <c r="O103" i="37" s="1"/>
  <c r="N103" i="37" a="1"/>
  <c r="N103" i="37" s="1"/>
  <c r="M103" i="37" a="1"/>
  <c r="M103" i="37" s="1"/>
  <c r="L103" i="37" a="1"/>
  <c r="L103" i="37" s="1"/>
  <c r="K103" i="37" a="1"/>
  <c r="K103" i="37" s="1"/>
  <c r="E103" i="37"/>
  <c r="E104" i="37" s="1"/>
  <c r="E105" i="37" s="1"/>
  <c r="E106" i="37" s="1"/>
  <c r="E107" i="37" s="1"/>
  <c r="Z102" i="37" a="1"/>
  <c r="Z102" i="37"/>
  <c r="Y102" i="37" a="1"/>
  <c r="Y102" i="37" s="1"/>
  <c r="X102" i="37" a="1"/>
  <c r="X102" i="37"/>
  <c r="W102" i="37" a="1"/>
  <c r="W102" i="37" s="1"/>
  <c r="V102" i="37" a="1"/>
  <c r="V102" i="37"/>
  <c r="U102" i="37" a="1"/>
  <c r="U102" i="37" s="1"/>
  <c r="T102" i="37" a="1"/>
  <c r="T102" i="37"/>
  <c r="S102" i="37" a="1"/>
  <c r="S102" i="37" s="1"/>
  <c r="R102" i="37" a="1"/>
  <c r="R102" i="37"/>
  <c r="Q102" i="37" a="1"/>
  <c r="Q102" i="37" s="1"/>
  <c r="P102" i="37" a="1"/>
  <c r="P102" i="37"/>
  <c r="O102" i="37" a="1"/>
  <c r="O102" i="37" s="1"/>
  <c r="N102" i="37" a="1"/>
  <c r="N102" i="37"/>
  <c r="M102" i="37" a="1"/>
  <c r="M102" i="37" s="1"/>
  <c r="L102" i="37" a="1"/>
  <c r="L102" i="37"/>
  <c r="K102" i="37" a="1"/>
  <c r="K102" i="37" s="1"/>
  <c r="Z101" i="37" a="1"/>
  <c r="Z101" i="37"/>
  <c r="Y101" i="37" a="1"/>
  <c r="Y101" i="37" s="1"/>
  <c r="X101" i="37" a="1"/>
  <c r="X101" i="37"/>
  <c r="W101" i="37" a="1"/>
  <c r="W101" i="37" s="1"/>
  <c r="V101" i="37" a="1"/>
  <c r="V101" i="37"/>
  <c r="U101" i="37" a="1"/>
  <c r="U101" i="37" s="1"/>
  <c r="T101" i="37" a="1"/>
  <c r="T101" i="37"/>
  <c r="S101" i="37" a="1"/>
  <c r="S101" i="37" s="1"/>
  <c r="R101" i="37" a="1"/>
  <c r="R101" i="37"/>
  <c r="Q101" i="37" a="1"/>
  <c r="Q101" i="37" s="1"/>
  <c r="P101" i="37" a="1"/>
  <c r="P101" i="37"/>
  <c r="O101" i="37" a="1"/>
  <c r="O101" i="37" s="1"/>
  <c r="N101" i="37" a="1"/>
  <c r="N101" i="37"/>
  <c r="M101" i="37" a="1"/>
  <c r="M101" i="37" s="1"/>
  <c r="L101" i="37" a="1"/>
  <c r="L101" i="37"/>
  <c r="K101" i="37" a="1"/>
  <c r="K101" i="37" s="1"/>
  <c r="E101" i="37"/>
  <c r="Z100" i="37" a="1"/>
  <c r="Z100" i="37" s="1"/>
  <c r="Y100" i="37" a="1"/>
  <c r="Y100" i="37" s="1"/>
  <c r="X100" i="37" a="1"/>
  <c r="X100" i="37" s="1"/>
  <c r="W100" i="37" a="1"/>
  <c r="W100" i="37" s="1"/>
  <c r="V100" i="37" a="1"/>
  <c r="V100" i="37" s="1"/>
  <c r="U100" i="37" a="1"/>
  <c r="U100" i="37" s="1"/>
  <c r="T100" i="37" a="1"/>
  <c r="T100" i="37" s="1"/>
  <c r="S100" i="37" a="1"/>
  <c r="S100" i="37" s="1"/>
  <c r="R100" i="37" a="1"/>
  <c r="R100" i="37" s="1"/>
  <c r="Q100" i="37" a="1"/>
  <c r="Q100" i="37" s="1"/>
  <c r="P100" i="37" a="1"/>
  <c r="P100" i="37" s="1"/>
  <c r="O100" i="37" a="1"/>
  <c r="O100" i="37" s="1"/>
  <c r="N100" i="37" a="1"/>
  <c r="N100" i="37" s="1"/>
  <c r="M100" i="37" a="1"/>
  <c r="M100" i="37" s="1"/>
  <c r="L100" i="37" a="1"/>
  <c r="L100" i="37" s="1"/>
  <c r="K100" i="37" a="1"/>
  <c r="K100" i="37" s="1"/>
  <c r="I100" i="37"/>
  <c r="Z98" i="37" a="1"/>
  <c r="Z98" i="37" s="1"/>
  <c r="Y98" i="37" a="1"/>
  <c r="Y98" i="37" s="1"/>
  <c r="X98" i="37" a="1"/>
  <c r="X98" i="37" s="1"/>
  <c r="W98" i="37" a="1"/>
  <c r="W98" i="37" s="1"/>
  <c r="V98" i="37" a="1"/>
  <c r="V98" i="37" s="1"/>
  <c r="U98" i="37" a="1"/>
  <c r="U98" i="37" s="1"/>
  <c r="T98" i="37" a="1"/>
  <c r="T98" i="37" s="1"/>
  <c r="S98" i="37" a="1"/>
  <c r="S98" i="37" s="1"/>
  <c r="R98" i="37" a="1"/>
  <c r="R98" i="37" s="1"/>
  <c r="Q98" i="37" a="1"/>
  <c r="Q98" i="37" s="1"/>
  <c r="P98" i="37" a="1"/>
  <c r="P98" i="37" s="1"/>
  <c r="O98" i="37" a="1"/>
  <c r="O98" i="37" s="1"/>
  <c r="N98" i="37" a="1"/>
  <c r="N98" i="37" s="1"/>
  <c r="M98" i="37" a="1"/>
  <c r="M98" i="37" s="1"/>
  <c r="L98" i="37" a="1"/>
  <c r="L98" i="37" s="1"/>
  <c r="K98" i="37" a="1"/>
  <c r="K98" i="37" s="1"/>
  <c r="Z97" i="37" a="1"/>
  <c r="Z97" i="37" s="1"/>
  <c r="Y97" i="37" a="1"/>
  <c r="Y97" i="37"/>
  <c r="X97" i="37" a="1"/>
  <c r="X97" i="37" s="1"/>
  <c r="W97" i="37" a="1"/>
  <c r="W97" i="37"/>
  <c r="V97" i="37" a="1"/>
  <c r="V97" i="37" s="1"/>
  <c r="U97" i="37" a="1"/>
  <c r="U97" i="37"/>
  <c r="T97" i="37" a="1"/>
  <c r="T97" i="37" s="1"/>
  <c r="S97" i="37" a="1"/>
  <c r="S97" i="37"/>
  <c r="R97" i="37" a="1"/>
  <c r="R97" i="37" s="1"/>
  <c r="Q97" i="37" a="1"/>
  <c r="Q97" i="37"/>
  <c r="P97" i="37" a="1"/>
  <c r="P97" i="37" s="1"/>
  <c r="O97" i="37" a="1"/>
  <c r="O97" i="37"/>
  <c r="N97" i="37" a="1"/>
  <c r="N97" i="37" s="1"/>
  <c r="M97" i="37" a="1"/>
  <c r="M97" i="37"/>
  <c r="L97" i="37" a="1"/>
  <c r="L97" i="37" s="1"/>
  <c r="K97" i="37" a="1"/>
  <c r="K97" i="37"/>
  <c r="Z96" i="37" a="1"/>
  <c r="Z96" i="37" s="1"/>
  <c r="Y96" i="37" a="1"/>
  <c r="Y96" i="37" s="1"/>
  <c r="X96" i="37" a="1"/>
  <c r="X96" i="37" s="1"/>
  <c r="W96" i="37" a="1"/>
  <c r="W96" i="37" s="1"/>
  <c r="V96" i="37" a="1"/>
  <c r="V96" i="37" s="1"/>
  <c r="U96" i="37" a="1"/>
  <c r="U96" i="37" s="1"/>
  <c r="T96" i="37" a="1"/>
  <c r="T96" i="37" s="1"/>
  <c r="S96" i="37" a="1"/>
  <c r="S96" i="37" s="1"/>
  <c r="R96" i="37" a="1"/>
  <c r="R96" i="37" s="1"/>
  <c r="Q96" i="37" a="1"/>
  <c r="Q96" i="37" s="1"/>
  <c r="P96" i="37" a="1"/>
  <c r="P96" i="37" s="1"/>
  <c r="O96" i="37" a="1"/>
  <c r="O96" i="37" s="1"/>
  <c r="N96" i="37" a="1"/>
  <c r="N96" i="37" s="1"/>
  <c r="M96" i="37" a="1"/>
  <c r="M96" i="37" s="1"/>
  <c r="L96" i="37" a="1"/>
  <c r="L96" i="37" s="1"/>
  <c r="K96" i="37" a="1"/>
  <c r="K96" i="37" s="1"/>
  <c r="Z95" i="37" a="1"/>
  <c r="Z95" i="37" s="1"/>
  <c r="Y95" i="37" a="1"/>
  <c r="Y95" i="37" s="1"/>
  <c r="X95" i="37" a="1"/>
  <c r="X95" i="37" s="1"/>
  <c r="W95" i="37" a="1"/>
  <c r="W95" i="37" s="1"/>
  <c r="V95" i="37" a="1"/>
  <c r="V95" i="37" s="1"/>
  <c r="U95" i="37" a="1"/>
  <c r="U95" i="37" s="1"/>
  <c r="T95" i="37" a="1"/>
  <c r="T95" i="37" s="1"/>
  <c r="S95" i="37" a="1"/>
  <c r="S95" i="37" s="1"/>
  <c r="R95" i="37" a="1"/>
  <c r="R95" i="37" s="1"/>
  <c r="Q95" i="37" a="1"/>
  <c r="Q95" i="37" s="1"/>
  <c r="P95" i="37" a="1"/>
  <c r="P95" i="37" s="1"/>
  <c r="O95" i="37" a="1"/>
  <c r="O95" i="37" s="1"/>
  <c r="N95" i="37" a="1"/>
  <c r="N95" i="37" s="1"/>
  <c r="M95" i="37" a="1"/>
  <c r="M95" i="37" s="1"/>
  <c r="L95" i="37" a="1"/>
  <c r="L95" i="37" s="1"/>
  <c r="K95" i="37" a="1"/>
  <c r="K95" i="37" s="1"/>
  <c r="Z94" i="37" a="1"/>
  <c r="Z94" i="37" s="1"/>
  <c r="Y94" i="37" a="1"/>
  <c r="Y94" i="37"/>
  <c r="X94" i="37" a="1"/>
  <c r="X94" i="37" s="1"/>
  <c r="W94" i="37" a="1"/>
  <c r="W94" i="37"/>
  <c r="V94" i="37" a="1"/>
  <c r="V94" i="37" s="1"/>
  <c r="U94" i="37" a="1"/>
  <c r="U94" i="37"/>
  <c r="T94" i="37" a="1"/>
  <c r="T94" i="37" s="1"/>
  <c r="S94" i="37" a="1"/>
  <c r="S94" i="37"/>
  <c r="R94" i="37" a="1"/>
  <c r="R94" i="37" s="1"/>
  <c r="Q94" i="37" a="1"/>
  <c r="Q94" i="37"/>
  <c r="P94" i="37" a="1"/>
  <c r="P94" i="37" s="1"/>
  <c r="O94" i="37" a="1"/>
  <c r="O94" i="37"/>
  <c r="N94" i="37" a="1"/>
  <c r="N94" i="37" s="1"/>
  <c r="M94" i="37" a="1"/>
  <c r="M94" i="37"/>
  <c r="L94" i="37" a="1"/>
  <c r="L94" i="37" s="1"/>
  <c r="K94" i="37" a="1"/>
  <c r="K94" i="37"/>
  <c r="Z93" i="37" a="1"/>
  <c r="Z93" i="37" s="1"/>
  <c r="Y93" i="37" a="1"/>
  <c r="Y93" i="37" s="1"/>
  <c r="X93" i="37" a="1"/>
  <c r="X93" i="37" s="1"/>
  <c r="W93" i="37" a="1"/>
  <c r="W93" i="37" s="1"/>
  <c r="V93" i="37" a="1"/>
  <c r="V93" i="37" s="1"/>
  <c r="U93" i="37" a="1"/>
  <c r="U93" i="37" s="1"/>
  <c r="T93" i="37" a="1"/>
  <c r="T93" i="37" s="1"/>
  <c r="S93" i="37" a="1"/>
  <c r="S93" i="37" s="1"/>
  <c r="R93" i="37" a="1"/>
  <c r="R93" i="37" s="1"/>
  <c r="Q93" i="37" a="1"/>
  <c r="Q93" i="37" s="1"/>
  <c r="P93" i="37" a="1"/>
  <c r="P93" i="37" s="1"/>
  <c r="O93" i="37" a="1"/>
  <c r="O93" i="37" s="1"/>
  <c r="N93" i="37" a="1"/>
  <c r="N93" i="37" s="1"/>
  <c r="M93" i="37" a="1"/>
  <c r="M93" i="37" s="1"/>
  <c r="L93" i="37" a="1"/>
  <c r="L93" i="37" s="1"/>
  <c r="K93" i="37" a="1"/>
  <c r="K93" i="37" s="1"/>
  <c r="E93" i="37"/>
  <c r="E94" i="37" s="1"/>
  <c r="E95" i="37" s="1"/>
  <c r="E97" i="37" s="1"/>
  <c r="E98" i="37" s="1"/>
  <c r="E99" i="37" s="1"/>
  <c r="Z92" i="37" a="1"/>
  <c r="Z92" i="37" s="1"/>
  <c r="Y92" i="37" a="1"/>
  <c r="Y92" i="37" s="1"/>
  <c r="X92" i="37" a="1"/>
  <c r="X92" i="37" s="1"/>
  <c r="W92" i="37" a="1"/>
  <c r="W92" i="37" s="1"/>
  <c r="V92" i="37" a="1"/>
  <c r="V92" i="37" s="1"/>
  <c r="U92" i="37" a="1"/>
  <c r="U92" i="37" s="1"/>
  <c r="T92" i="37" a="1"/>
  <c r="T92" i="37" s="1"/>
  <c r="S92" i="37" a="1"/>
  <c r="S92" i="37" s="1"/>
  <c r="R92" i="37" a="1"/>
  <c r="R92" i="37" s="1"/>
  <c r="Q92" i="37" a="1"/>
  <c r="Q92" i="37" s="1"/>
  <c r="P92" i="37" a="1"/>
  <c r="P92" i="37" s="1"/>
  <c r="O92" i="37" a="1"/>
  <c r="O92" i="37" s="1"/>
  <c r="N92" i="37" a="1"/>
  <c r="N92" i="37" s="1"/>
  <c r="M92" i="37" a="1"/>
  <c r="M92" i="37" s="1"/>
  <c r="L92" i="37" a="1"/>
  <c r="L92" i="37" s="1"/>
  <c r="K92" i="37" a="1"/>
  <c r="K92" i="37" s="1"/>
  <c r="E91" i="37"/>
  <c r="Z90" i="37" a="1"/>
  <c r="Z90" i="37" s="1"/>
  <c r="Y90" i="37" a="1"/>
  <c r="Y90" i="37" s="1"/>
  <c r="X90" i="37" a="1"/>
  <c r="X90" i="37" s="1"/>
  <c r="W90" i="37" a="1"/>
  <c r="W90" i="37" s="1"/>
  <c r="V90" i="37" a="1"/>
  <c r="V90" i="37" s="1"/>
  <c r="U90" i="37" a="1"/>
  <c r="U90" i="37" s="1"/>
  <c r="T90" i="37" a="1"/>
  <c r="T90" i="37" s="1"/>
  <c r="S90" i="37" a="1"/>
  <c r="S90" i="37" s="1"/>
  <c r="R90" i="37" a="1"/>
  <c r="R90" i="37" s="1"/>
  <c r="Q90" i="37" a="1"/>
  <c r="Q90" i="37" s="1"/>
  <c r="P90" i="37" a="1"/>
  <c r="P90" i="37" s="1"/>
  <c r="P91" i="37" s="1"/>
  <c r="Q91" i="37" s="1"/>
  <c r="R91" i="37" s="1"/>
  <c r="S91" i="37" s="1"/>
  <c r="T91" i="37" s="1"/>
  <c r="U91" i="37" s="1"/>
  <c r="V91" i="37" s="1"/>
  <c r="W91" i="37" s="1"/>
  <c r="X91" i="37" s="1"/>
  <c r="Y91" i="37" s="1"/>
  <c r="Z91" i="37" s="1"/>
  <c r="O90" i="37" a="1"/>
  <c r="O90" i="37" s="1"/>
  <c r="O91" i="37" s="1"/>
  <c r="N90" i="37" a="1"/>
  <c r="N90" i="37" s="1"/>
  <c r="N91" i="37" s="1"/>
  <c r="M90" i="37" a="1"/>
  <c r="M90" i="37" s="1"/>
  <c r="L90" i="37" a="1"/>
  <c r="L90" i="37" s="1"/>
  <c r="L91" i="37" s="1"/>
  <c r="K90" i="37" a="1"/>
  <c r="K90" i="37" s="1"/>
  <c r="K91" i="37" s="1"/>
  <c r="I90" i="37"/>
  <c r="Z88" i="37" a="1"/>
  <c r="Z88" i="37" s="1"/>
  <c r="Y88" i="37" a="1"/>
  <c r="Y88" i="37"/>
  <c r="X88" i="37" a="1"/>
  <c r="X88" i="37" s="1"/>
  <c r="W88" i="37" a="1"/>
  <c r="W88" i="37"/>
  <c r="V88" i="37" a="1"/>
  <c r="V88" i="37" s="1"/>
  <c r="U88" i="37" a="1"/>
  <c r="U88" i="37"/>
  <c r="T88" i="37" a="1"/>
  <c r="T88" i="37" s="1"/>
  <c r="S88" i="37" a="1"/>
  <c r="S88" i="37"/>
  <c r="R88" i="37" a="1"/>
  <c r="R88" i="37" s="1"/>
  <c r="Q88" i="37" a="1"/>
  <c r="Q88" i="37"/>
  <c r="P88" i="37" a="1"/>
  <c r="P88" i="37" s="1"/>
  <c r="O88" i="37" a="1"/>
  <c r="O88" i="37"/>
  <c r="N88" i="37" a="1"/>
  <c r="N88" i="37" s="1"/>
  <c r="M88" i="37" a="1"/>
  <c r="M88" i="37"/>
  <c r="L88" i="37" a="1"/>
  <c r="L88" i="37" s="1"/>
  <c r="K88" i="37" a="1"/>
  <c r="K88" i="37"/>
  <c r="Z87" i="37" a="1"/>
  <c r="Z87" i="37" s="1"/>
  <c r="Y87" i="37" a="1"/>
  <c r="Y87" i="37" s="1"/>
  <c r="X87" i="37" a="1"/>
  <c r="X87" i="37" s="1"/>
  <c r="W87" i="37" a="1"/>
  <c r="W87" i="37" s="1"/>
  <c r="V87" i="37" a="1"/>
  <c r="V87" i="37" s="1"/>
  <c r="U87" i="37" a="1"/>
  <c r="U87" i="37" s="1"/>
  <c r="T87" i="37" a="1"/>
  <c r="T87" i="37" s="1"/>
  <c r="S87" i="37" a="1"/>
  <c r="S87" i="37" s="1"/>
  <c r="R87" i="37" a="1"/>
  <c r="R87" i="37" s="1"/>
  <c r="Q87" i="37" a="1"/>
  <c r="Q87" i="37" s="1"/>
  <c r="P87" i="37" a="1"/>
  <c r="P87" i="37" s="1"/>
  <c r="O87" i="37" a="1"/>
  <c r="O87" i="37" s="1"/>
  <c r="N87" i="37" a="1"/>
  <c r="N87" i="37" s="1"/>
  <c r="M87" i="37" a="1"/>
  <c r="M87" i="37" s="1"/>
  <c r="L87" i="37" a="1"/>
  <c r="L87" i="37" s="1"/>
  <c r="K87" i="37" a="1"/>
  <c r="K87" i="37" s="1"/>
  <c r="E87" i="37"/>
  <c r="E88" i="37" s="1"/>
  <c r="E89" i="37" s="1"/>
  <c r="Z86" i="37" a="1"/>
  <c r="Z86" i="37" s="1"/>
  <c r="Y86" i="37" a="1"/>
  <c r="Y86" i="37" s="1"/>
  <c r="X86" i="37" a="1"/>
  <c r="X86" i="37" s="1"/>
  <c r="W86" i="37" a="1"/>
  <c r="W86" i="37" s="1"/>
  <c r="V86" i="37" a="1"/>
  <c r="V86" i="37" s="1"/>
  <c r="U86" i="37" a="1"/>
  <c r="U86" i="37" s="1"/>
  <c r="T86" i="37" a="1"/>
  <c r="T86" i="37" s="1"/>
  <c r="S86" i="37" a="1"/>
  <c r="S86" i="37" s="1"/>
  <c r="R86" i="37" a="1"/>
  <c r="R86" i="37" s="1"/>
  <c r="Q86" i="37" a="1"/>
  <c r="Q86" i="37" s="1"/>
  <c r="P86" i="37" a="1"/>
  <c r="P86" i="37" s="1"/>
  <c r="O86" i="37" a="1"/>
  <c r="O86" i="37" s="1"/>
  <c r="N86" i="37" a="1"/>
  <c r="N86" i="37" s="1"/>
  <c r="M86" i="37" a="1"/>
  <c r="M86" i="37" s="1"/>
  <c r="L86" i="37" a="1"/>
  <c r="L86" i="37" s="1"/>
  <c r="K86" i="37" a="1"/>
  <c r="K86" i="37" s="1"/>
  <c r="Z85" i="37" a="1"/>
  <c r="Z85" i="37" s="1"/>
  <c r="Y85" i="37" a="1"/>
  <c r="Y85" i="37" s="1"/>
  <c r="X85" i="37" a="1"/>
  <c r="X85" i="37" s="1"/>
  <c r="W85" i="37" a="1"/>
  <c r="W85" i="37" s="1"/>
  <c r="V85" i="37" a="1"/>
  <c r="V85" i="37" s="1"/>
  <c r="U85" i="37" a="1"/>
  <c r="U85" i="37" s="1"/>
  <c r="T85" i="37" a="1"/>
  <c r="T85" i="37" s="1"/>
  <c r="S85" i="37" a="1"/>
  <c r="S85" i="37" s="1"/>
  <c r="R85" i="37" a="1"/>
  <c r="R85" i="37" s="1"/>
  <c r="Q85" i="37" a="1"/>
  <c r="Q85" i="37" s="1"/>
  <c r="P85" i="37" a="1"/>
  <c r="P85" i="37" s="1"/>
  <c r="P89" i="37" s="1"/>
  <c r="Q89" i="37" s="1"/>
  <c r="O85" i="37" a="1"/>
  <c r="O85" i="37" s="1"/>
  <c r="N85" i="37" a="1"/>
  <c r="N85" i="37" s="1"/>
  <c r="N89" i="37" s="1"/>
  <c r="M85" i="37" a="1"/>
  <c r="M85" i="37" s="1"/>
  <c r="L85" i="37" a="1"/>
  <c r="L85" i="37" s="1"/>
  <c r="K85" i="37" a="1"/>
  <c r="K85" i="37" s="1"/>
  <c r="I85" i="37"/>
  <c r="Z83" i="37" a="1"/>
  <c r="Z83" i="37" s="1"/>
  <c r="Y83" i="37" a="1"/>
  <c r="Y83" i="37" s="1"/>
  <c r="X83" i="37" a="1"/>
  <c r="X83" i="37" s="1"/>
  <c r="W83" i="37" a="1"/>
  <c r="W83" i="37" s="1"/>
  <c r="V83" i="37" a="1"/>
  <c r="V83" i="37" s="1"/>
  <c r="U83" i="37" a="1"/>
  <c r="U83" i="37"/>
  <c r="T83" i="37" a="1"/>
  <c r="T83" i="37" s="1"/>
  <c r="S83" i="37" a="1"/>
  <c r="S83" i="37" s="1"/>
  <c r="R83" i="37" a="1"/>
  <c r="R83" i="37" s="1"/>
  <c r="Q83" i="37" a="1"/>
  <c r="Q83" i="37" s="1"/>
  <c r="P83" i="37" a="1"/>
  <c r="P83" i="37" s="1"/>
  <c r="O83" i="37" a="1"/>
  <c r="O83" i="37" s="1"/>
  <c r="N83" i="37" a="1"/>
  <c r="N83" i="37" s="1"/>
  <c r="M83" i="37" a="1"/>
  <c r="M83" i="37"/>
  <c r="L83" i="37" a="1"/>
  <c r="L83" i="37" s="1"/>
  <c r="K83" i="37" a="1"/>
  <c r="K83" i="37" s="1"/>
  <c r="Z82" i="37" a="1"/>
  <c r="Z82" i="37"/>
  <c r="Y82" i="37" a="1"/>
  <c r="Y82" i="37" s="1"/>
  <c r="X82" i="37" a="1"/>
  <c r="X82" i="37"/>
  <c r="W82" i="37" a="1"/>
  <c r="W82" i="37" s="1"/>
  <c r="V82" i="37" a="1"/>
  <c r="V82" i="37" s="1"/>
  <c r="U82" i="37" a="1"/>
  <c r="U82" i="37" s="1"/>
  <c r="T82" i="37" a="1"/>
  <c r="T82" i="37" s="1"/>
  <c r="S82" i="37" a="1"/>
  <c r="S82" i="37"/>
  <c r="R82" i="37" a="1"/>
  <c r="R82" i="37" s="1"/>
  <c r="Q82" i="37" a="1"/>
  <c r="Q82" i="37" s="1"/>
  <c r="P82" i="37" a="1"/>
  <c r="P82" i="37" s="1"/>
  <c r="O82" i="37" a="1"/>
  <c r="O82" i="37" s="1"/>
  <c r="N82" i="37" a="1"/>
  <c r="N82" i="37" s="1"/>
  <c r="M82" i="37" a="1"/>
  <c r="M82" i="37" s="1"/>
  <c r="L82" i="37" a="1"/>
  <c r="L82" i="37" s="1"/>
  <c r="K82" i="37" a="1"/>
  <c r="K82" i="37"/>
  <c r="Z81" i="37" a="1"/>
  <c r="Z81" i="37" s="1"/>
  <c r="Y81" i="37" a="1"/>
  <c r="Y81" i="37" s="1"/>
  <c r="X81" i="37" a="1"/>
  <c r="X81" i="37" s="1"/>
  <c r="W81" i="37" a="1"/>
  <c r="W81" i="37" s="1"/>
  <c r="V81" i="37" a="1"/>
  <c r="V81" i="37"/>
  <c r="U81" i="37" a="1"/>
  <c r="U81" i="37" s="1"/>
  <c r="T81" i="37" a="1"/>
  <c r="T81" i="37" s="1"/>
  <c r="S81" i="37" a="1"/>
  <c r="S81" i="37" s="1"/>
  <c r="R81" i="37" a="1"/>
  <c r="R81" i="37" s="1"/>
  <c r="Q81" i="37" a="1"/>
  <c r="Q81" i="37" s="1"/>
  <c r="P81" i="37" a="1"/>
  <c r="P81" i="37" s="1"/>
  <c r="O81" i="37" a="1"/>
  <c r="O81" i="37" s="1"/>
  <c r="N81" i="37" a="1"/>
  <c r="N81" i="37"/>
  <c r="M81" i="37" a="1"/>
  <c r="M81" i="37" s="1"/>
  <c r="L81" i="37" a="1"/>
  <c r="L81" i="37" s="1"/>
  <c r="K81" i="37" a="1"/>
  <c r="K81" i="37" s="1"/>
  <c r="Z80" i="37" a="1"/>
  <c r="Z80" i="37" s="1"/>
  <c r="Y80" i="37" a="1"/>
  <c r="Y80" i="37" s="1"/>
  <c r="X80" i="37" a="1"/>
  <c r="X80" i="37" s="1"/>
  <c r="W80" i="37" a="1"/>
  <c r="W80" i="37" s="1"/>
  <c r="V80" i="37" a="1"/>
  <c r="V80" i="37"/>
  <c r="U80" i="37" a="1"/>
  <c r="U80" i="37" s="1"/>
  <c r="T80" i="37" a="1"/>
  <c r="T80" i="37" s="1"/>
  <c r="S80" i="37" a="1"/>
  <c r="S80" i="37" s="1"/>
  <c r="R80" i="37" a="1"/>
  <c r="R80" i="37" s="1"/>
  <c r="Q80" i="37" a="1"/>
  <c r="Q80" i="37" s="1"/>
  <c r="P80" i="37" a="1"/>
  <c r="P80" i="37" s="1"/>
  <c r="O80" i="37" a="1"/>
  <c r="O80" i="37" s="1"/>
  <c r="N80" i="37" a="1"/>
  <c r="N80" i="37"/>
  <c r="M80" i="37" a="1"/>
  <c r="M80" i="37" s="1"/>
  <c r="L80" i="37" a="1"/>
  <c r="L80" i="37" s="1"/>
  <c r="K80" i="37" a="1"/>
  <c r="K80" i="37" s="1"/>
  <c r="Z79" i="37" a="1"/>
  <c r="Z79" i="37" s="1"/>
  <c r="Y79" i="37" a="1"/>
  <c r="Y79" i="37" s="1"/>
  <c r="X79" i="37" a="1"/>
  <c r="X79" i="37" s="1"/>
  <c r="W79" i="37" a="1"/>
  <c r="W79" i="37" s="1"/>
  <c r="V79" i="37" a="1"/>
  <c r="V79" i="37" s="1"/>
  <c r="U79" i="37" a="1"/>
  <c r="U79" i="37" s="1"/>
  <c r="T79" i="37" a="1"/>
  <c r="T79" i="37" s="1"/>
  <c r="S79" i="37" a="1"/>
  <c r="S79" i="37"/>
  <c r="R79" i="37" a="1"/>
  <c r="R79" i="37" s="1"/>
  <c r="Q79" i="37" a="1"/>
  <c r="Q79" i="37" s="1"/>
  <c r="P79" i="37" a="1"/>
  <c r="P79" i="37" s="1"/>
  <c r="O79" i="37" a="1"/>
  <c r="O79" i="37" s="1"/>
  <c r="N79" i="37" a="1"/>
  <c r="N79" i="37" s="1"/>
  <c r="M79" i="37" a="1"/>
  <c r="M79" i="37" s="1"/>
  <c r="L79" i="37" a="1"/>
  <c r="L79" i="37" s="1"/>
  <c r="K79" i="37" a="1"/>
  <c r="K79" i="37"/>
  <c r="Z78" i="37" a="1"/>
  <c r="Z78" i="37" s="1"/>
  <c r="Y78" i="37" a="1"/>
  <c r="Y78" i="37" s="1"/>
  <c r="X78" i="37" a="1"/>
  <c r="X78" i="37" s="1"/>
  <c r="W78" i="37" a="1"/>
  <c r="W78" i="37" s="1"/>
  <c r="V78" i="37" a="1"/>
  <c r="V78" i="37" s="1"/>
  <c r="U78" i="37" a="1"/>
  <c r="U78" i="37" s="1"/>
  <c r="T78" i="37" a="1"/>
  <c r="T78" i="37" s="1"/>
  <c r="S78" i="37" a="1"/>
  <c r="S78" i="37"/>
  <c r="R78" i="37" a="1"/>
  <c r="R78" i="37" s="1"/>
  <c r="Q78" i="37" a="1"/>
  <c r="Q78" i="37" s="1"/>
  <c r="P78" i="37" a="1"/>
  <c r="P78" i="37" s="1"/>
  <c r="O78" i="37" a="1"/>
  <c r="O78" i="37" s="1"/>
  <c r="N78" i="37" a="1"/>
  <c r="N78" i="37" s="1"/>
  <c r="M78" i="37" a="1"/>
  <c r="M78" i="37" s="1"/>
  <c r="L78" i="37" a="1"/>
  <c r="L78" i="37" s="1"/>
  <c r="K78" i="37" a="1"/>
  <c r="K78" i="37" s="1"/>
  <c r="Z77" i="37" a="1"/>
  <c r="Z77" i="37"/>
  <c r="Y77" i="37" a="1"/>
  <c r="Y77" i="37" s="1"/>
  <c r="X77" i="37" a="1"/>
  <c r="X77" i="37" s="1"/>
  <c r="W77" i="37" a="1"/>
  <c r="W77" i="37" s="1"/>
  <c r="V77" i="37" a="1"/>
  <c r="V77" i="37" s="1"/>
  <c r="U77" i="37" a="1"/>
  <c r="U77" i="37" s="1"/>
  <c r="T77" i="37" a="1"/>
  <c r="T77" i="37" s="1"/>
  <c r="S77" i="37" a="1"/>
  <c r="S77" i="37" s="1"/>
  <c r="R77" i="37" a="1"/>
  <c r="R77" i="37"/>
  <c r="Q77" i="37" a="1"/>
  <c r="Q77" i="37" s="1"/>
  <c r="P77" i="37" a="1"/>
  <c r="P77" i="37" s="1"/>
  <c r="O77" i="37" a="1"/>
  <c r="O77" i="37" s="1"/>
  <c r="N77" i="37" a="1"/>
  <c r="N77" i="37" s="1"/>
  <c r="M77" i="37" a="1"/>
  <c r="M77" i="37" s="1"/>
  <c r="L77" i="37" a="1"/>
  <c r="L77" i="37" s="1"/>
  <c r="K77" i="37" a="1"/>
  <c r="K77" i="37" s="1"/>
  <c r="Z76" i="37" a="1"/>
  <c r="Z76" i="37"/>
  <c r="Y76" i="37" a="1"/>
  <c r="Y76" i="37" s="1"/>
  <c r="X76" i="37" a="1"/>
  <c r="X76" i="37" s="1"/>
  <c r="W76" i="37" a="1"/>
  <c r="W76" i="37" s="1"/>
  <c r="V76" i="37" a="1"/>
  <c r="V76" i="37" s="1"/>
  <c r="U76" i="37" a="1"/>
  <c r="U76" i="37" s="1"/>
  <c r="T76" i="37" a="1"/>
  <c r="T76" i="37" s="1"/>
  <c r="S76" i="37" a="1"/>
  <c r="S76" i="37" s="1"/>
  <c r="R76" i="37" a="1"/>
  <c r="R76" i="37"/>
  <c r="Q76" i="37" a="1"/>
  <c r="Q76" i="37" s="1"/>
  <c r="P76" i="37" a="1"/>
  <c r="P76" i="37" s="1"/>
  <c r="O76" i="37" a="1"/>
  <c r="O76" i="37" s="1"/>
  <c r="N76" i="37" a="1"/>
  <c r="N76" i="37" s="1"/>
  <c r="M76" i="37" a="1"/>
  <c r="M76" i="37" s="1"/>
  <c r="L76" i="37" a="1"/>
  <c r="L76" i="37" s="1"/>
  <c r="K76" i="37" a="1"/>
  <c r="K76" i="37" s="1"/>
  <c r="Z75" i="37" a="1"/>
  <c r="Z75" i="37" s="1"/>
  <c r="Y75" i="37" a="1"/>
  <c r="Y75" i="37" s="1"/>
  <c r="X75" i="37" a="1"/>
  <c r="X75" i="37" s="1"/>
  <c r="W75" i="37" a="1"/>
  <c r="W75" i="37"/>
  <c r="V75" i="37" a="1"/>
  <c r="V75" i="37" s="1"/>
  <c r="U75" i="37" a="1"/>
  <c r="U75" i="37" s="1"/>
  <c r="T75" i="37" a="1"/>
  <c r="T75" i="37" s="1"/>
  <c r="S75" i="37" a="1"/>
  <c r="S75" i="37" s="1"/>
  <c r="R75" i="37" a="1"/>
  <c r="R75" i="37" s="1"/>
  <c r="Q75" i="37" a="1"/>
  <c r="Q75" i="37" s="1"/>
  <c r="P75" i="37" a="1"/>
  <c r="P75" i="37" s="1"/>
  <c r="O75" i="37" a="1"/>
  <c r="O75" i="37"/>
  <c r="N75" i="37" a="1"/>
  <c r="N75" i="37" s="1"/>
  <c r="M75" i="37" a="1"/>
  <c r="M75" i="37" s="1"/>
  <c r="L75" i="37" a="1"/>
  <c r="L75" i="37" s="1"/>
  <c r="K75" i="37" a="1"/>
  <c r="K75" i="37" s="1"/>
  <c r="Z74" i="37" a="1"/>
  <c r="Z74" i="37" s="1"/>
  <c r="Y74" i="37" a="1"/>
  <c r="Y74" i="37" s="1"/>
  <c r="X74" i="37" a="1"/>
  <c r="X74" i="37" s="1"/>
  <c r="W74" i="37" a="1"/>
  <c r="W74" i="37"/>
  <c r="V74" i="37" a="1"/>
  <c r="V74" i="37" s="1"/>
  <c r="U74" i="37" a="1"/>
  <c r="U74" i="37" s="1"/>
  <c r="T74" i="37" a="1"/>
  <c r="T74" i="37" s="1"/>
  <c r="S74" i="37" a="1"/>
  <c r="S74" i="37" s="1"/>
  <c r="R74" i="37" a="1"/>
  <c r="R74" i="37" s="1"/>
  <c r="Q74" i="37" a="1"/>
  <c r="Q74" i="37" s="1"/>
  <c r="P74" i="37" a="1"/>
  <c r="P74" i="37" s="1"/>
  <c r="O74" i="37" a="1"/>
  <c r="O74" i="37"/>
  <c r="N74" i="37" a="1"/>
  <c r="N74" i="37" s="1"/>
  <c r="M74" i="37" a="1"/>
  <c r="M74" i="37" s="1"/>
  <c r="L74" i="37" a="1"/>
  <c r="L74" i="37" s="1"/>
  <c r="K74" i="37" a="1"/>
  <c r="K74" i="37" s="1"/>
  <c r="Z73" i="37" a="1"/>
  <c r="Z73" i="37" s="1"/>
  <c r="Y73" i="37" a="1"/>
  <c r="Y73" i="37" s="1"/>
  <c r="X73" i="37" a="1"/>
  <c r="X73" i="37" s="1"/>
  <c r="W73" i="37" a="1"/>
  <c r="W73" i="37" s="1"/>
  <c r="V73" i="37" a="1"/>
  <c r="V73" i="37" s="1"/>
  <c r="U73" i="37" a="1"/>
  <c r="U73" i="37" s="1"/>
  <c r="T73" i="37" a="1"/>
  <c r="T73" i="37"/>
  <c r="S73" i="37" a="1"/>
  <c r="S73" i="37" s="1"/>
  <c r="R73" i="37" a="1"/>
  <c r="R73" i="37" s="1"/>
  <c r="Q73" i="37" a="1"/>
  <c r="Q73" i="37" s="1"/>
  <c r="P73" i="37" a="1"/>
  <c r="P73" i="37" s="1"/>
  <c r="O73" i="37" a="1"/>
  <c r="O73" i="37" s="1"/>
  <c r="N73" i="37" a="1"/>
  <c r="N73" i="37" s="1"/>
  <c r="M73" i="37" a="1"/>
  <c r="M73" i="37" s="1"/>
  <c r="L73" i="37" a="1"/>
  <c r="L73" i="37"/>
  <c r="K73" i="37" a="1"/>
  <c r="K73" i="37" s="1"/>
  <c r="Z72" i="37" a="1"/>
  <c r="Z72" i="37" s="1"/>
  <c r="Y72" i="37" a="1"/>
  <c r="Y72" i="37" s="1"/>
  <c r="X72" i="37" a="1"/>
  <c r="X72" i="37" s="1"/>
  <c r="W72" i="37" a="1"/>
  <c r="W72" i="37" s="1"/>
  <c r="V72" i="37" a="1"/>
  <c r="V72" i="37" s="1"/>
  <c r="U72" i="37" a="1"/>
  <c r="U72" i="37" s="1"/>
  <c r="T72" i="37" a="1"/>
  <c r="T72" i="37"/>
  <c r="S72" i="37" a="1"/>
  <c r="S72" i="37" s="1"/>
  <c r="R72" i="37" a="1"/>
  <c r="R72" i="37" s="1"/>
  <c r="Q72" i="37" a="1"/>
  <c r="Q72" i="37" s="1"/>
  <c r="P72" i="37" a="1"/>
  <c r="P72" i="37" s="1"/>
  <c r="O72" i="37" a="1"/>
  <c r="O72" i="37" s="1"/>
  <c r="N72" i="37" a="1"/>
  <c r="N72" i="37" s="1"/>
  <c r="M72" i="37" a="1"/>
  <c r="M72" i="37" s="1"/>
  <c r="L72" i="37" a="1"/>
  <c r="L72" i="37"/>
  <c r="K72" i="37" a="1"/>
  <c r="K72" i="37" s="1"/>
  <c r="Z71" i="37" a="1"/>
  <c r="Z71" i="37" s="1"/>
  <c r="Y71" i="37" a="1"/>
  <c r="Y71" i="37"/>
  <c r="X71" i="37" a="1"/>
  <c r="X71" i="37" s="1"/>
  <c r="W71" i="37" a="1"/>
  <c r="W71" i="37" s="1"/>
  <c r="V71" i="37" a="1"/>
  <c r="V71" i="37" s="1"/>
  <c r="U71" i="37" a="1"/>
  <c r="U71" i="37" s="1"/>
  <c r="T71" i="37" a="1"/>
  <c r="T71" i="37" s="1"/>
  <c r="S71" i="37" a="1"/>
  <c r="S71" i="37" s="1"/>
  <c r="R71" i="37" a="1"/>
  <c r="R71" i="37" s="1"/>
  <c r="Q71" i="37" a="1"/>
  <c r="Q71" i="37"/>
  <c r="P71" i="37" a="1"/>
  <c r="P71" i="37" s="1"/>
  <c r="O71" i="37" a="1"/>
  <c r="O71" i="37" s="1"/>
  <c r="N71" i="37" a="1"/>
  <c r="N71" i="37" s="1"/>
  <c r="M71" i="37" a="1"/>
  <c r="M71" i="37" s="1"/>
  <c r="L71" i="37" a="1"/>
  <c r="L71" i="37" s="1"/>
  <c r="K71" i="37" a="1"/>
  <c r="K71" i="37" s="1"/>
  <c r="Z70" i="37" a="1"/>
  <c r="Z70" i="37" s="1"/>
  <c r="Y70" i="37" a="1"/>
  <c r="Y70" i="37"/>
  <c r="X70" i="37" a="1"/>
  <c r="X70" i="37" s="1"/>
  <c r="W70" i="37" a="1"/>
  <c r="W70" i="37" s="1"/>
  <c r="V70" i="37" a="1"/>
  <c r="V70" i="37" s="1"/>
  <c r="U70" i="37" a="1"/>
  <c r="U70" i="37" s="1"/>
  <c r="T70" i="37" a="1"/>
  <c r="T70" i="37" s="1"/>
  <c r="S70" i="37" a="1"/>
  <c r="S70" i="37" s="1"/>
  <c r="R70" i="37" a="1"/>
  <c r="R70" i="37" s="1"/>
  <c r="Q70" i="37" a="1"/>
  <c r="Q70" i="37"/>
  <c r="P70" i="37" a="1"/>
  <c r="P70" i="37" s="1"/>
  <c r="O70" i="37" a="1"/>
  <c r="O70" i="37" s="1"/>
  <c r="N70" i="37" a="1"/>
  <c r="N70" i="37" s="1"/>
  <c r="M70" i="37" a="1"/>
  <c r="M70" i="37" s="1"/>
  <c r="L70" i="37" a="1"/>
  <c r="L70" i="37" s="1"/>
  <c r="K70" i="37" a="1"/>
  <c r="K70" i="37" s="1"/>
  <c r="E70" i="37"/>
  <c r="E71" i="37" s="1"/>
  <c r="E72" i="37" s="1"/>
  <c r="E73" i="37" s="1"/>
  <c r="E74" i="37" s="1"/>
  <c r="E75" i="37" s="1"/>
  <c r="E76" i="37" s="1"/>
  <c r="E77" i="37" s="1"/>
  <c r="E78" i="37" s="1"/>
  <c r="E79" i="37" s="1"/>
  <c r="E80" i="37" s="1"/>
  <c r="E81" i="37" s="1"/>
  <c r="E82" i="37" s="1"/>
  <c r="E83" i="37" s="1"/>
  <c r="E84" i="37" s="1"/>
  <c r="Z69" i="37" a="1"/>
  <c r="Z69" i="37" s="1"/>
  <c r="Y69" i="37" a="1"/>
  <c r="Y69" i="37"/>
  <c r="X69" i="37" a="1"/>
  <c r="X69" i="37" s="1"/>
  <c r="W69" i="37" a="1"/>
  <c r="W69" i="37"/>
  <c r="V69" i="37" a="1"/>
  <c r="V69" i="37" s="1"/>
  <c r="U69" i="37" a="1"/>
  <c r="U69" i="37"/>
  <c r="T69" i="37" a="1"/>
  <c r="T69" i="37" s="1"/>
  <c r="S69" i="37" a="1"/>
  <c r="S69" i="37"/>
  <c r="R69" i="37" a="1"/>
  <c r="R69" i="37" s="1"/>
  <c r="Q69" i="37" a="1"/>
  <c r="Q69" i="37" s="1"/>
  <c r="P69" i="37" a="1"/>
  <c r="P69" i="37" s="1"/>
  <c r="O69" i="37" a="1"/>
  <c r="O69" i="37" s="1"/>
  <c r="N69" i="37" a="1"/>
  <c r="N69" i="37"/>
  <c r="M69" i="37" a="1"/>
  <c r="M69" i="37" s="1"/>
  <c r="L69" i="37" a="1"/>
  <c r="L69" i="37" s="1"/>
  <c r="K69" i="37" a="1"/>
  <c r="K69" i="37" s="1"/>
  <c r="Z67" i="37" a="1"/>
  <c r="Z67" i="37" s="1"/>
  <c r="Y67" i="37" a="1"/>
  <c r="Y67" i="37"/>
  <c r="X67" i="37" a="1"/>
  <c r="X67" i="37" s="1"/>
  <c r="W67" i="37" a="1"/>
  <c r="W67" i="37" s="1"/>
  <c r="V67" i="37" a="1"/>
  <c r="V67" i="37" s="1"/>
  <c r="U67" i="37" a="1"/>
  <c r="U67" i="37" s="1"/>
  <c r="T67" i="37" a="1"/>
  <c r="T67" i="37" s="1"/>
  <c r="S67" i="37" a="1"/>
  <c r="S67" i="37" s="1"/>
  <c r="R67" i="37" a="1"/>
  <c r="R67" i="37" s="1"/>
  <c r="Q67" i="37" a="1"/>
  <c r="Q67" i="37"/>
  <c r="P67" i="37" a="1"/>
  <c r="P67" i="37" s="1"/>
  <c r="O67" i="37" a="1"/>
  <c r="O67" i="37" s="1"/>
  <c r="N67" i="37" a="1"/>
  <c r="N67" i="37" s="1"/>
  <c r="M67" i="37" a="1"/>
  <c r="M67" i="37" s="1"/>
  <c r="L67" i="37" a="1"/>
  <c r="L67" i="37" s="1"/>
  <c r="K67" i="37" a="1"/>
  <c r="K67" i="37" s="1"/>
  <c r="Z66" i="37" a="1"/>
  <c r="Z66" i="37" s="1"/>
  <c r="Y66" i="37" a="1"/>
  <c r="Y66" i="37"/>
  <c r="X66" i="37" a="1"/>
  <c r="X66" i="37" s="1"/>
  <c r="W66" i="37" a="1"/>
  <c r="W66" i="37" s="1"/>
  <c r="V66" i="37" a="1"/>
  <c r="V66" i="37" s="1"/>
  <c r="U66" i="37" a="1"/>
  <c r="U66" i="37" s="1"/>
  <c r="T66" i="37" a="1"/>
  <c r="T66" i="37" s="1"/>
  <c r="S66" i="37" a="1"/>
  <c r="S66" i="37" s="1"/>
  <c r="R66" i="37" a="1"/>
  <c r="R66" i="37" s="1"/>
  <c r="Q66" i="37" a="1"/>
  <c r="Q66" i="37"/>
  <c r="P66" i="37" a="1"/>
  <c r="P66" i="37" s="1"/>
  <c r="O66" i="37" a="1"/>
  <c r="O66" i="37" s="1"/>
  <c r="N66" i="37" a="1"/>
  <c r="N66" i="37" s="1"/>
  <c r="M66" i="37" a="1"/>
  <c r="M66" i="37" s="1"/>
  <c r="L66" i="37" a="1"/>
  <c r="L66" i="37" s="1"/>
  <c r="K66" i="37" a="1"/>
  <c r="K66" i="37" s="1"/>
  <c r="Z65" i="37" a="1"/>
  <c r="Z65" i="37"/>
  <c r="Y65" i="37" a="1"/>
  <c r="Y65" i="37" s="1"/>
  <c r="X65" i="37" a="1"/>
  <c r="X65" i="37"/>
  <c r="W65" i="37" a="1"/>
  <c r="W65" i="37" s="1"/>
  <c r="V65" i="37" a="1"/>
  <c r="V65" i="37"/>
  <c r="U65" i="37" a="1"/>
  <c r="U65" i="37" s="1"/>
  <c r="T65" i="37" a="1"/>
  <c r="T65" i="37" s="1"/>
  <c r="S65" i="37" a="1"/>
  <c r="S65" i="37" s="1"/>
  <c r="R65" i="37" a="1"/>
  <c r="R65" i="37" s="1"/>
  <c r="Q65" i="37" a="1"/>
  <c r="Q65" i="37" s="1"/>
  <c r="P65" i="37" a="1"/>
  <c r="P65" i="37" s="1"/>
  <c r="O65" i="37" a="1"/>
  <c r="O65" i="37" s="1"/>
  <c r="N65" i="37" a="1"/>
  <c r="N65" i="37"/>
  <c r="M65" i="37" a="1"/>
  <c r="M65" i="37" s="1"/>
  <c r="L65" i="37" a="1"/>
  <c r="L65" i="37" s="1"/>
  <c r="K65" i="37" a="1"/>
  <c r="K65" i="37" s="1"/>
  <c r="Z64" i="37" a="1"/>
  <c r="Z64" i="37" s="1"/>
  <c r="Y64" i="37" a="1"/>
  <c r="Y64" i="37" s="1"/>
  <c r="X64" i="37" a="1"/>
  <c r="X64" i="37" s="1"/>
  <c r="W64" i="37" a="1"/>
  <c r="W64" i="37" s="1"/>
  <c r="V64" i="37" a="1"/>
  <c r="V64" i="37" s="1"/>
  <c r="U64" i="37" a="1"/>
  <c r="U64" i="37" s="1"/>
  <c r="T64" i="37" a="1"/>
  <c r="T64" i="37" s="1"/>
  <c r="S64" i="37" a="1"/>
  <c r="S64" i="37" s="1"/>
  <c r="R64" i="37" a="1"/>
  <c r="R64" i="37" s="1"/>
  <c r="Q64" i="37" a="1"/>
  <c r="Q64" i="37" s="1"/>
  <c r="P64" i="37" a="1"/>
  <c r="P64" i="37" s="1"/>
  <c r="O64" i="37" a="1"/>
  <c r="O64" i="37" s="1"/>
  <c r="N64" i="37" a="1"/>
  <c r="N64" i="37" s="1"/>
  <c r="M64" i="37" a="1"/>
  <c r="M64" i="37" s="1"/>
  <c r="L64" i="37" a="1"/>
  <c r="L64" i="37" s="1"/>
  <c r="K64" i="37" a="1"/>
  <c r="K64" i="37" s="1"/>
  <c r="Z63" i="37" a="1"/>
  <c r="Z63" i="37" s="1"/>
  <c r="Y63" i="37" a="1"/>
  <c r="Y63" i="37" s="1"/>
  <c r="X63" i="37" a="1"/>
  <c r="X63" i="37" s="1"/>
  <c r="W63" i="37" a="1"/>
  <c r="W63" i="37" s="1"/>
  <c r="V63" i="37" a="1"/>
  <c r="V63" i="37" s="1"/>
  <c r="U63" i="37" a="1"/>
  <c r="U63" i="37" s="1"/>
  <c r="T63" i="37" a="1"/>
  <c r="T63" i="37" s="1"/>
  <c r="S63" i="37" a="1"/>
  <c r="S63" i="37" s="1"/>
  <c r="R63" i="37" a="1"/>
  <c r="R63" i="37" s="1"/>
  <c r="Q63" i="37" a="1"/>
  <c r="Q63" i="37" s="1"/>
  <c r="P63" i="37" a="1"/>
  <c r="P63" i="37" s="1"/>
  <c r="O63" i="37" a="1"/>
  <c r="O63" i="37" s="1"/>
  <c r="N63" i="37" a="1"/>
  <c r="N63" i="37" s="1"/>
  <c r="M63" i="37" a="1"/>
  <c r="M63" i="37" s="1"/>
  <c r="L63" i="37" a="1"/>
  <c r="L63" i="37" s="1"/>
  <c r="K63" i="37" a="1"/>
  <c r="K63" i="37" s="1"/>
  <c r="Z62" i="37" a="1"/>
  <c r="Z62" i="37" s="1"/>
  <c r="Y62" i="37" a="1"/>
  <c r="Y62" i="37" s="1"/>
  <c r="X62" i="37" a="1"/>
  <c r="X62" i="37" s="1"/>
  <c r="W62" i="37" a="1"/>
  <c r="W62" i="37" s="1"/>
  <c r="V62" i="37" a="1"/>
  <c r="V62" i="37" s="1"/>
  <c r="U62" i="37" a="1"/>
  <c r="U62" i="37" s="1"/>
  <c r="T62" i="37" a="1"/>
  <c r="T62" i="37" s="1"/>
  <c r="S62" i="37" a="1"/>
  <c r="S62" i="37" s="1"/>
  <c r="R62" i="37" a="1"/>
  <c r="R62" i="37" s="1"/>
  <c r="Q62" i="37" a="1"/>
  <c r="Q62" i="37" s="1"/>
  <c r="P62" i="37" a="1"/>
  <c r="P62" i="37" s="1"/>
  <c r="O62" i="37" a="1"/>
  <c r="O62" i="37" s="1"/>
  <c r="N62" i="37" a="1"/>
  <c r="N62" i="37" s="1"/>
  <c r="M62" i="37" a="1"/>
  <c r="M62" i="37" s="1"/>
  <c r="L62" i="37" a="1"/>
  <c r="L62" i="37" s="1"/>
  <c r="K62" i="37" a="1"/>
  <c r="K62" i="37" s="1"/>
  <c r="Z61" i="37" a="1"/>
  <c r="Z61" i="37" s="1"/>
  <c r="Y61" i="37" a="1"/>
  <c r="Y61" i="37" s="1"/>
  <c r="X61" i="37" a="1"/>
  <c r="X61" i="37" s="1"/>
  <c r="W61" i="37" a="1"/>
  <c r="W61" i="37" s="1"/>
  <c r="V61" i="37" a="1"/>
  <c r="V61" i="37" s="1"/>
  <c r="U61" i="37" a="1"/>
  <c r="U61" i="37" s="1"/>
  <c r="T61" i="37" a="1"/>
  <c r="T61" i="37" s="1"/>
  <c r="S61" i="37" a="1"/>
  <c r="S61" i="37" s="1"/>
  <c r="R61" i="37" a="1"/>
  <c r="R61" i="37" s="1"/>
  <c r="Q61" i="37" a="1"/>
  <c r="Q61" i="37" s="1"/>
  <c r="P61" i="37" a="1"/>
  <c r="P61" i="37" s="1"/>
  <c r="O61" i="37" a="1"/>
  <c r="O61" i="37" s="1"/>
  <c r="N61" i="37" a="1"/>
  <c r="N61" i="37" s="1"/>
  <c r="M61" i="37" a="1"/>
  <c r="M61" i="37" s="1"/>
  <c r="L61" i="37" a="1"/>
  <c r="L61" i="37" s="1"/>
  <c r="K61" i="37" a="1"/>
  <c r="K61" i="37" s="1"/>
  <c r="Z60" i="37" a="1"/>
  <c r="Z60" i="37" s="1"/>
  <c r="Y60" i="37" a="1"/>
  <c r="Y60" i="37" s="1"/>
  <c r="X60" i="37" a="1"/>
  <c r="X60" i="37" s="1"/>
  <c r="W60" i="37" a="1"/>
  <c r="W60" i="37" s="1"/>
  <c r="V60" i="37" a="1"/>
  <c r="V60" i="37" s="1"/>
  <c r="U60" i="37" a="1"/>
  <c r="U60" i="37" s="1"/>
  <c r="T60" i="37" a="1"/>
  <c r="T60" i="37" s="1"/>
  <c r="S60" i="37" a="1"/>
  <c r="S60" i="37" s="1"/>
  <c r="R60" i="37" a="1"/>
  <c r="R60" i="37" s="1"/>
  <c r="Q60" i="37" a="1"/>
  <c r="Q60" i="37" s="1"/>
  <c r="P60" i="37" a="1"/>
  <c r="P60" i="37" s="1"/>
  <c r="O60" i="37" a="1"/>
  <c r="O60" i="37" s="1"/>
  <c r="N60" i="37" a="1"/>
  <c r="N60" i="37" s="1"/>
  <c r="M60" i="37" a="1"/>
  <c r="M60" i="37" s="1"/>
  <c r="L60" i="37" a="1"/>
  <c r="L60" i="37" s="1"/>
  <c r="K60" i="37" a="1"/>
  <c r="K60" i="37" s="1"/>
  <c r="Z59" i="37" a="1"/>
  <c r="Z59" i="37" s="1"/>
  <c r="Y59" i="37" a="1"/>
  <c r="Y59" i="37" s="1"/>
  <c r="X59" i="37" a="1"/>
  <c r="X59" i="37" s="1"/>
  <c r="W59" i="37" a="1"/>
  <c r="W59" i="37" s="1"/>
  <c r="V59" i="37" a="1"/>
  <c r="V59" i="37" s="1"/>
  <c r="U59" i="37" a="1"/>
  <c r="U59" i="37" s="1"/>
  <c r="T59" i="37" a="1"/>
  <c r="T59" i="37" s="1"/>
  <c r="S59" i="37" a="1"/>
  <c r="S59" i="37" s="1"/>
  <c r="R59" i="37" a="1"/>
  <c r="R59" i="37" s="1"/>
  <c r="Q59" i="37" a="1"/>
  <c r="Q59" i="37" s="1"/>
  <c r="P59" i="37" a="1"/>
  <c r="P59" i="37" s="1"/>
  <c r="O59" i="37" a="1"/>
  <c r="O59" i="37" s="1"/>
  <c r="N59" i="37" a="1"/>
  <c r="N59" i="37" s="1"/>
  <c r="M59" i="37" a="1"/>
  <c r="M59" i="37"/>
  <c r="L59" i="37" a="1"/>
  <c r="L59" i="37" s="1"/>
  <c r="K59" i="37" a="1"/>
  <c r="K59" i="37" s="1"/>
  <c r="Z58" i="37" a="1"/>
  <c r="Z58" i="37" s="1"/>
  <c r="Y58" i="37" a="1"/>
  <c r="Y58" i="37" s="1"/>
  <c r="X58" i="37" a="1"/>
  <c r="X58" i="37" s="1"/>
  <c r="W58" i="37" a="1"/>
  <c r="W58" i="37" s="1"/>
  <c r="V58" i="37" a="1"/>
  <c r="V58" i="37" s="1"/>
  <c r="U58" i="37" a="1"/>
  <c r="U58" i="37"/>
  <c r="T58" i="37" a="1"/>
  <c r="T58" i="37" s="1"/>
  <c r="S58" i="37" a="1"/>
  <c r="S58" i="37" s="1"/>
  <c r="R58" i="37" a="1"/>
  <c r="R58" i="37" s="1"/>
  <c r="Q58" i="37" a="1"/>
  <c r="Q58" i="37" s="1"/>
  <c r="P58" i="37" a="1"/>
  <c r="P58" i="37" s="1"/>
  <c r="O58" i="37" a="1"/>
  <c r="O58" i="37" s="1"/>
  <c r="N58" i="37" a="1"/>
  <c r="N58" i="37" s="1"/>
  <c r="M58" i="37" a="1"/>
  <c r="M58" i="37"/>
  <c r="L58" i="37" a="1"/>
  <c r="L58" i="37" s="1"/>
  <c r="K58" i="37" a="1"/>
  <c r="K58" i="37" s="1"/>
  <c r="Z57" i="37" a="1"/>
  <c r="Z57" i="37" s="1"/>
  <c r="Y57" i="37" a="1"/>
  <c r="Y57" i="37" s="1"/>
  <c r="X57" i="37" a="1"/>
  <c r="X57" i="37"/>
  <c r="W57" i="37" a="1"/>
  <c r="W57" i="37" s="1"/>
  <c r="V57" i="37" a="1"/>
  <c r="V57" i="37" s="1"/>
  <c r="U57" i="37" a="1"/>
  <c r="U57" i="37" s="1"/>
  <c r="T57" i="37" a="1"/>
  <c r="T57" i="37" s="1"/>
  <c r="S57" i="37" a="1"/>
  <c r="S57" i="37" s="1"/>
  <c r="R57" i="37" a="1"/>
  <c r="R57" i="37" s="1"/>
  <c r="Q57" i="37" a="1"/>
  <c r="Q57" i="37" s="1"/>
  <c r="P57" i="37" a="1"/>
  <c r="P57" i="37"/>
  <c r="O57" i="37" a="1"/>
  <c r="O57" i="37" s="1"/>
  <c r="N57" i="37" a="1"/>
  <c r="N57" i="37" s="1"/>
  <c r="M57" i="37" a="1"/>
  <c r="M57" i="37" s="1"/>
  <c r="L57" i="37" a="1"/>
  <c r="L57" i="37" s="1"/>
  <c r="K57" i="37" a="1"/>
  <c r="K57" i="37" s="1"/>
  <c r="Z56" i="37" a="1"/>
  <c r="Z56" i="37" s="1"/>
  <c r="Y56" i="37" a="1"/>
  <c r="Y56" i="37" s="1"/>
  <c r="X56" i="37" a="1"/>
  <c r="X56" i="37"/>
  <c r="W56" i="37" a="1"/>
  <c r="W56" i="37" s="1"/>
  <c r="V56" i="37" a="1"/>
  <c r="V56" i="37" s="1"/>
  <c r="U56" i="37" a="1"/>
  <c r="U56" i="37" s="1"/>
  <c r="T56" i="37" a="1"/>
  <c r="T56" i="37" s="1"/>
  <c r="S56" i="37" a="1"/>
  <c r="S56" i="37" s="1"/>
  <c r="R56" i="37" a="1"/>
  <c r="R56" i="37" s="1"/>
  <c r="Q56" i="37" a="1"/>
  <c r="Q56" i="37" s="1"/>
  <c r="P56" i="37" a="1"/>
  <c r="P56" i="37"/>
  <c r="O56" i="37" a="1"/>
  <c r="O56" i="37" s="1"/>
  <c r="N56" i="37" a="1"/>
  <c r="N56" i="37" s="1"/>
  <c r="M56" i="37" a="1"/>
  <c r="M56" i="37" s="1"/>
  <c r="L56" i="37" a="1"/>
  <c r="L56" i="37" s="1"/>
  <c r="K56" i="37" a="1"/>
  <c r="K56" i="37" s="1"/>
  <c r="Z55" i="37" a="1"/>
  <c r="Z55" i="37" s="1"/>
  <c r="Y55" i="37" a="1"/>
  <c r="Y55" i="37" s="1"/>
  <c r="X55" i="37" a="1"/>
  <c r="X55" i="37" s="1"/>
  <c r="W55" i="37" a="1"/>
  <c r="W55" i="37" s="1"/>
  <c r="V55" i="37" a="1"/>
  <c r="V55" i="37" s="1"/>
  <c r="U55" i="37" a="1"/>
  <c r="U55" i="37"/>
  <c r="T55" i="37" a="1"/>
  <c r="T55" i="37" s="1"/>
  <c r="S55" i="37" a="1"/>
  <c r="S55" i="37" s="1"/>
  <c r="R55" i="37" a="1"/>
  <c r="R55" i="37" s="1"/>
  <c r="Q55" i="37" a="1"/>
  <c r="Q55" i="37" s="1"/>
  <c r="P55" i="37" a="1"/>
  <c r="P55" i="37" s="1"/>
  <c r="O55" i="37" a="1"/>
  <c r="O55" i="37" s="1"/>
  <c r="N55" i="37" a="1"/>
  <c r="N55" i="37" s="1"/>
  <c r="M55" i="37" a="1"/>
  <c r="M55" i="37"/>
  <c r="L55" i="37" a="1"/>
  <c r="L55" i="37" s="1"/>
  <c r="K55" i="37" a="1"/>
  <c r="K55" i="37" s="1"/>
  <c r="Z54" i="37" a="1"/>
  <c r="Z54" i="37" s="1"/>
  <c r="Y54" i="37" a="1"/>
  <c r="Y54" i="37" s="1"/>
  <c r="X54" i="37" a="1"/>
  <c r="X54" i="37" s="1"/>
  <c r="W54" i="37" a="1"/>
  <c r="W54" i="37" s="1"/>
  <c r="V54" i="37" a="1"/>
  <c r="V54" i="37" s="1"/>
  <c r="U54" i="37" a="1"/>
  <c r="U54" i="37"/>
  <c r="T54" i="37" a="1"/>
  <c r="T54" i="37" s="1"/>
  <c r="S54" i="37" a="1"/>
  <c r="S54" i="37" s="1"/>
  <c r="R54" i="37" a="1"/>
  <c r="R54" i="37" s="1"/>
  <c r="Q54" i="37" a="1"/>
  <c r="Q54" i="37" s="1"/>
  <c r="P54" i="37" a="1"/>
  <c r="P54" i="37" s="1"/>
  <c r="O54" i="37" a="1"/>
  <c r="O54" i="37" s="1"/>
  <c r="N54" i="37" a="1"/>
  <c r="N54" i="37" s="1"/>
  <c r="M54" i="37" a="1"/>
  <c r="M54" i="37"/>
  <c r="L54" i="37" a="1"/>
  <c r="L54" i="37" s="1"/>
  <c r="K54" i="37" a="1"/>
  <c r="K54" i="37" s="1"/>
  <c r="Z53" i="37" a="1"/>
  <c r="Z53" i="37" s="1"/>
  <c r="Y53" i="37" a="1"/>
  <c r="Y53" i="37" s="1"/>
  <c r="X53" i="37" a="1"/>
  <c r="X53" i="37"/>
  <c r="W53" i="37" a="1"/>
  <c r="W53" i="37" s="1"/>
  <c r="V53" i="37" a="1"/>
  <c r="V53" i="37" s="1"/>
  <c r="U53" i="37" a="1"/>
  <c r="U53" i="37" s="1"/>
  <c r="T53" i="37" a="1"/>
  <c r="T53" i="37" s="1"/>
  <c r="S53" i="37" a="1"/>
  <c r="S53" i="37" s="1"/>
  <c r="R53" i="37" a="1"/>
  <c r="R53" i="37" s="1"/>
  <c r="Q53" i="37" a="1"/>
  <c r="Q53" i="37" s="1"/>
  <c r="P53" i="37" a="1"/>
  <c r="P53" i="37"/>
  <c r="O53" i="37" a="1"/>
  <c r="O53" i="37" s="1"/>
  <c r="N53" i="37" a="1"/>
  <c r="N53" i="37" s="1"/>
  <c r="M53" i="37" a="1"/>
  <c r="M53" i="37" s="1"/>
  <c r="L53" i="37" a="1"/>
  <c r="L53" i="37" s="1"/>
  <c r="K53" i="37" a="1"/>
  <c r="K53" i="37" s="1"/>
  <c r="Z52" i="37" a="1"/>
  <c r="Z52" i="37" s="1"/>
  <c r="Y52" i="37" a="1"/>
  <c r="Y52" i="37" s="1"/>
  <c r="X52" i="37" a="1"/>
  <c r="X52" i="37"/>
  <c r="W52" i="37" a="1"/>
  <c r="W52" i="37" s="1"/>
  <c r="V52" i="37" a="1"/>
  <c r="V52" i="37" s="1"/>
  <c r="U52" i="37" a="1"/>
  <c r="U52" i="37" s="1"/>
  <c r="T52" i="37" a="1"/>
  <c r="T52" i="37" s="1"/>
  <c r="S52" i="37" a="1"/>
  <c r="S52" i="37" s="1"/>
  <c r="R52" i="37" a="1"/>
  <c r="R52" i="37" s="1"/>
  <c r="Q52" i="37" a="1"/>
  <c r="Q52" i="37" s="1"/>
  <c r="P52" i="37" a="1"/>
  <c r="P52" i="37"/>
  <c r="O52" i="37" a="1"/>
  <c r="O52" i="37" s="1"/>
  <c r="N52" i="37" a="1"/>
  <c r="N52" i="37" s="1"/>
  <c r="M52" i="37" a="1"/>
  <c r="M52" i="37" s="1"/>
  <c r="L52" i="37" a="1"/>
  <c r="L52" i="37" s="1"/>
  <c r="K52" i="37" a="1"/>
  <c r="K52" i="37" s="1"/>
  <c r="Z51" i="37" a="1"/>
  <c r="Z51" i="37" s="1"/>
  <c r="Y51" i="37" a="1"/>
  <c r="Y51" i="37" s="1"/>
  <c r="X51" i="37" a="1"/>
  <c r="X51" i="37" s="1"/>
  <c r="W51" i="37" a="1"/>
  <c r="W51" i="37" s="1"/>
  <c r="V51" i="37" a="1"/>
  <c r="V51" i="37" s="1"/>
  <c r="U51" i="37" a="1"/>
  <c r="U51" i="37"/>
  <c r="T51" i="37" a="1"/>
  <c r="T51" i="37" s="1"/>
  <c r="S51" i="37" a="1"/>
  <c r="S51" i="37" s="1"/>
  <c r="R51" i="37" a="1"/>
  <c r="R51" i="37" s="1"/>
  <c r="Q51" i="37" a="1"/>
  <c r="Q51" i="37" s="1"/>
  <c r="P51" i="37" a="1"/>
  <c r="P51" i="37" s="1"/>
  <c r="O51" i="37" a="1"/>
  <c r="O51" i="37" s="1"/>
  <c r="N51" i="37" a="1"/>
  <c r="N51" i="37" s="1"/>
  <c r="M51" i="37" a="1"/>
  <c r="M51" i="37"/>
  <c r="L51" i="37" a="1"/>
  <c r="L51" i="37" s="1"/>
  <c r="K51" i="37" a="1"/>
  <c r="K51" i="37" s="1"/>
  <c r="E51" i="37"/>
  <c r="E52" i="37" s="1"/>
  <c r="E53" i="37" s="1"/>
  <c r="E54" i="37" s="1"/>
  <c r="E55" i="37" s="1"/>
  <c r="E56" i="37" s="1"/>
  <c r="E57" i="37" s="1"/>
  <c r="E58" i="37" s="1"/>
  <c r="E59" i="37" s="1"/>
  <c r="E60" i="37" s="1"/>
  <c r="E61" i="37" s="1"/>
  <c r="E62" i="37" s="1"/>
  <c r="E63" i="37" s="1"/>
  <c r="E64" i="37" s="1"/>
  <c r="E65" i="37" s="1"/>
  <c r="E66" i="37" s="1"/>
  <c r="E67" i="37" s="1"/>
  <c r="E68" i="37" s="1"/>
  <c r="Z50" i="37" a="1"/>
  <c r="Z50" i="37" s="1"/>
  <c r="Y50" i="37" a="1"/>
  <c r="Y50" i="37" s="1"/>
  <c r="X50" i="37" a="1"/>
  <c r="X50" i="37" s="1"/>
  <c r="W50" i="37" a="1"/>
  <c r="W50" i="37" s="1"/>
  <c r="V50" i="37" a="1"/>
  <c r="V50" i="37" s="1"/>
  <c r="U50" i="37" a="1"/>
  <c r="U50" i="37" s="1"/>
  <c r="T50" i="37" a="1"/>
  <c r="T50" i="37" s="1"/>
  <c r="S50" i="37" a="1"/>
  <c r="S50" i="37"/>
  <c r="R50" i="37" a="1"/>
  <c r="R50" i="37" s="1"/>
  <c r="Q50" i="37" a="1"/>
  <c r="Q50" i="37" s="1"/>
  <c r="P50" i="37" a="1"/>
  <c r="P50" i="37" s="1"/>
  <c r="O50" i="37" a="1"/>
  <c r="O50" i="37" s="1"/>
  <c r="N50" i="37" a="1"/>
  <c r="N50" i="37" s="1"/>
  <c r="M50" i="37" a="1"/>
  <c r="M50" i="37" s="1"/>
  <c r="L50" i="37" a="1"/>
  <c r="L50" i="37" s="1"/>
  <c r="K50" i="37" a="1"/>
  <c r="K50" i="37"/>
  <c r="I50" i="37"/>
  <c r="Z48" i="37" a="1"/>
  <c r="Z48" i="37" s="1"/>
  <c r="Y48" i="37" a="1"/>
  <c r="Y48" i="37" s="1"/>
  <c r="X48" i="37" a="1"/>
  <c r="X48" i="37" s="1"/>
  <c r="W48" i="37" a="1"/>
  <c r="W48" i="37" s="1"/>
  <c r="V48" i="37" a="1"/>
  <c r="V48" i="37" s="1"/>
  <c r="U48" i="37" a="1"/>
  <c r="U48" i="37" s="1"/>
  <c r="T48" i="37" a="1"/>
  <c r="T48" i="37"/>
  <c r="S48" i="37" a="1"/>
  <c r="S48" i="37" s="1"/>
  <c r="R48" i="37" a="1"/>
  <c r="R48" i="37" s="1"/>
  <c r="Q48" i="37" a="1"/>
  <c r="Q48" i="37" s="1"/>
  <c r="P48" i="37" a="1"/>
  <c r="P48" i="37" s="1"/>
  <c r="O48" i="37" a="1"/>
  <c r="O48" i="37" s="1"/>
  <c r="N48" i="37" a="1"/>
  <c r="N48" i="37" s="1"/>
  <c r="M48" i="37" a="1"/>
  <c r="M48" i="37" s="1"/>
  <c r="L48" i="37" a="1"/>
  <c r="L48" i="37"/>
  <c r="K48" i="37" a="1"/>
  <c r="K48" i="37" s="1"/>
  <c r="Z47" i="37" a="1"/>
  <c r="Z47" i="37" s="1"/>
  <c r="Y47" i="37" a="1"/>
  <c r="Y47" i="37"/>
  <c r="X47" i="37" a="1"/>
  <c r="X47" i="37" s="1"/>
  <c r="W47" i="37" a="1"/>
  <c r="W47" i="37" s="1"/>
  <c r="V47" i="37" a="1"/>
  <c r="V47" i="37" s="1"/>
  <c r="U47" i="37" a="1"/>
  <c r="U47" i="37" s="1"/>
  <c r="T47" i="37" a="1"/>
  <c r="T47" i="37" s="1"/>
  <c r="S47" i="37" a="1"/>
  <c r="S47" i="37" s="1"/>
  <c r="R47" i="37" a="1"/>
  <c r="R47" i="37" s="1"/>
  <c r="Q47" i="37" a="1"/>
  <c r="Q47" i="37"/>
  <c r="P47" i="37" a="1"/>
  <c r="P47" i="37" s="1"/>
  <c r="O47" i="37" a="1"/>
  <c r="O47" i="37" s="1"/>
  <c r="N47" i="37" a="1"/>
  <c r="N47" i="37" s="1"/>
  <c r="M47" i="37" a="1"/>
  <c r="M47" i="37" s="1"/>
  <c r="L47" i="37" a="1"/>
  <c r="L47" i="37" s="1"/>
  <c r="K47" i="37" a="1"/>
  <c r="K47" i="37" s="1"/>
  <c r="Z46" i="37" a="1"/>
  <c r="Z46" i="37" s="1"/>
  <c r="Y46" i="37" a="1"/>
  <c r="Y46" i="37"/>
  <c r="X46" i="37" a="1"/>
  <c r="X46" i="37" s="1"/>
  <c r="W46" i="37" a="1"/>
  <c r="W46" i="37" s="1"/>
  <c r="V46" i="37" a="1"/>
  <c r="V46" i="37" s="1"/>
  <c r="U46" i="37" a="1"/>
  <c r="U46" i="37" s="1"/>
  <c r="T46" i="37" a="1"/>
  <c r="T46" i="37" s="1"/>
  <c r="S46" i="37" a="1"/>
  <c r="S46" i="37" s="1"/>
  <c r="R46" i="37" a="1"/>
  <c r="R46" i="37" s="1"/>
  <c r="Q46" i="37" a="1"/>
  <c r="Q46" i="37"/>
  <c r="P46" i="37" a="1"/>
  <c r="P46" i="37" s="1"/>
  <c r="O46" i="37" a="1"/>
  <c r="O46" i="37" s="1"/>
  <c r="N46" i="37" a="1"/>
  <c r="N46" i="37" s="1"/>
  <c r="M46" i="37" a="1"/>
  <c r="M46" i="37" s="1"/>
  <c r="L46" i="37" a="1"/>
  <c r="L46" i="37" s="1"/>
  <c r="K46" i="37" a="1"/>
  <c r="K46" i="37" s="1"/>
  <c r="Z45" i="37" a="1"/>
  <c r="Z45" i="37" s="1"/>
  <c r="Y45" i="37" a="1"/>
  <c r="Y45" i="37" s="1"/>
  <c r="X45" i="37" a="1"/>
  <c r="X45" i="37" s="1"/>
  <c r="W45" i="37" a="1"/>
  <c r="W45" i="37" s="1"/>
  <c r="V45" i="37" a="1"/>
  <c r="V45" i="37" s="1"/>
  <c r="U45" i="37" a="1"/>
  <c r="U45" i="37" s="1"/>
  <c r="T45" i="37" a="1"/>
  <c r="T45" i="37"/>
  <c r="S45" i="37" a="1"/>
  <c r="S45" i="37" s="1"/>
  <c r="R45" i="37" a="1"/>
  <c r="R45" i="37" s="1"/>
  <c r="Q45" i="37" a="1"/>
  <c r="Q45" i="37" s="1"/>
  <c r="P45" i="37" a="1"/>
  <c r="P45" i="37" s="1"/>
  <c r="O45" i="37" a="1"/>
  <c r="O45" i="37" s="1"/>
  <c r="N45" i="37" a="1"/>
  <c r="N45" i="37" s="1"/>
  <c r="M45" i="37" a="1"/>
  <c r="M45" i="37" s="1"/>
  <c r="L45" i="37" a="1"/>
  <c r="L45" i="37"/>
  <c r="K45" i="37" a="1"/>
  <c r="K45" i="37" s="1"/>
  <c r="Z44" i="37" a="1"/>
  <c r="Z44" i="37" s="1"/>
  <c r="Y44" i="37" a="1"/>
  <c r="Y44" i="37" s="1"/>
  <c r="X44" i="37" a="1"/>
  <c r="X44" i="37" s="1"/>
  <c r="W44" i="37" a="1"/>
  <c r="W44" i="37" s="1"/>
  <c r="V44" i="37" a="1"/>
  <c r="V44" i="37" s="1"/>
  <c r="U44" i="37" a="1"/>
  <c r="U44" i="37" s="1"/>
  <c r="T44" i="37" a="1"/>
  <c r="T44" i="37"/>
  <c r="S44" i="37" a="1"/>
  <c r="S44" i="37" s="1"/>
  <c r="R44" i="37" a="1"/>
  <c r="R44" i="37" s="1"/>
  <c r="Q44" i="37" a="1"/>
  <c r="Q44" i="37" s="1"/>
  <c r="P44" i="37" a="1"/>
  <c r="P44" i="37" s="1"/>
  <c r="O44" i="37" a="1"/>
  <c r="O44" i="37" s="1"/>
  <c r="N44" i="37" a="1"/>
  <c r="N44" i="37" s="1"/>
  <c r="M44" i="37" a="1"/>
  <c r="M44" i="37" s="1"/>
  <c r="L44" i="37" a="1"/>
  <c r="L44" i="37"/>
  <c r="K44" i="37" a="1"/>
  <c r="K44" i="37" s="1"/>
  <c r="Z43" i="37" a="1"/>
  <c r="Z43" i="37" s="1"/>
  <c r="Y43" i="37" a="1"/>
  <c r="Y43" i="37"/>
  <c r="X43" i="37" a="1"/>
  <c r="X43" i="37" s="1"/>
  <c r="W43" i="37" a="1"/>
  <c r="W43" i="37" s="1"/>
  <c r="V43" i="37" a="1"/>
  <c r="V43" i="37" s="1"/>
  <c r="U43" i="37" a="1"/>
  <c r="U43" i="37" s="1"/>
  <c r="T43" i="37" a="1"/>
  <c r="T43" i="37" s="1"/>
  <c r="S43" i="37" a="1"/>
  <c r="S43" i="37" s="1"/>
  <c r="R43" i="37" a="1"/>
  <c r="R43" i="37" s="1"/>
  <c r="Q43" i="37" a="1"/>
  <c r="Q43" i="37"/>
  <c r="P43" i="37" a="1"/>
  <c r="P43" i="37" s="1"/>
  <c r="O43" i="37" a="1"/>
  <c r="O43" i="37" s="1"/>
  <c r="N43" i="37" a="1"/>
  <c r="N43" i="37" s="1"/>
  <c r="M43" i="37" a="1"/>
  <c r="M43" i="37" s="1"/>
  <c r="L43" i="37" a="1"/>
  <c r="L43" i="37" s="1"/>
  <c r="K43" i="37" a="1"/>
  <c r="K43" i="37" s="1"/>
  <c r="Z42" i="37" a="1"/>
  <c r="Z42" i="37" s="1"/>
  <c r="Y42" i="37" a="1"/>
  <c r="Y42" i="37" s="1"/>
  <c r="X42" i="37" a="1"/>
  <c r="X42" i="37" s="1"/>
  <c r="W42" i="37" a="1"/>
  <c r="W42" i="37" s="1"/>
  <c r="V42" i="37" a="1"/>
  <c r="V42" i="37" s="1"/>
  <c r="U42" i="37" a="1"/>
  <c r="U42" i="37" s="1"/>
  <c r="T42" i="37" a="1"/>
  <c r="T42" i="37" s="1"/>
  <c r="S42" i="37" a="1"/>
  <c r="S42" i="37" s="1"/>
  <c r="R42" i="37" a="1"/>
  <c r="R42" i="37" s="1"/>
  <c r="Q42" i="37" a="1"/>
  <c r="Q42" i="37" s="1"/>
  <c r="P42" i="37" a="1"/>
  <c r="P42" i="37" s="1"/>
  <c r="O42" i="37" a="1"/>
  <c r="O42" i="37" s="1"/>
  <c r="N42" i="37" a="1"/>
  <c r="N42" i="37" s="1"/>
  <c r="M42" i="37" a="1"/>
  <c r="M42" i="37" s="1"/>
  <c r="L42" i="37" a="1"/>
  <c r="L42" i="37" s="1"/>
  <c r="K42" i="37" a="1"/>
  <c r="K42" i="37" s="1"/>
  <c r="Z41" i="37" a="1"/>
  <c r="Z41" i="37" s="1"/>
  <c r="Y41" i="37" a="1"/>
  <c r="Y41" i="37" s="1"/>
  <c r="X41" i="37" a="1"/>
  <c r="X41" i="37" s="1"/>
  <c r="W41" i="37" a="1"/>
  <c r="W41" i="37" s="1"/>
  <c r="V41" i="37" a="1"/>
  <c r="V41" i="37" s="1"/>
  <c r="U41" i="37" a="1"/>
  <c r="U41" i="37" s="1"/>
  <c r="T41" i="37" a="1"/>
  <c r="T41" i="37" s="1"/>
  <c r="S41" i="37" a="1"/>
  <c r="S41" i="37" s="1"/>
  <c r="R41" i="37" a="1"/>
  <c r="R41" i="37" s="1"/>
  <c r="Q41" i="37" a="1"/>
  <c r="Q41" i="37" s="1"/>
  <c r="P41" i="37" a="1"/>
  <c r="P41" i="37" s="1"/>
  <c r="O41" i="37" a="1"/>
  <c r="O41" i="37" s="1"/>
  <c r="N41" i="37" a="1"/>
  <c r="N41" i="37" s="1"/>
  <c r="M41" i="37" a="1"/>
  <c r="M41" i="37" s="1"/>
  <c r="L41" i="37" a="1"/>
  <c r="L41" i="37" s="1"/>
  <c r="K41" i="37" a="1"/>
  <c r="K41" i="37" s="1"/>
  <c r="Z40" i="37" a="1"/>
  <c r="Z40" i="37" s="1"/>
  <c r="Y40" i="37" a="1"/>
  <c r="Y40" i="37" s="1"/>
  <c r="X40" i="37" a="1"/>
  <c r="X40" i="37" s="1"/>
  <c r="W40" i="37" a="1"/>
  <c r="W40" i="37" s="1"/>
  <c r="V40" i="37" a="1"/>
  <c r="V40" i="37" s="1"/>
  <c r="U40" i="37" a="1"/>
  <c r="U40" i="37" s="1"/>
  <c r="T40" i="37" a="1"/>
  <c r="T40" i="37" s="1"/>
  <c r="S40" i="37" a="1"/>
  <c r="S40" i="37" s="1"/>
  <c r="R40" i="37" a="1"/>
  <c r="R40" i="37" s="1"/>
  <c r="Q40" i="37" a="1"/>
  <c r="Q40" i="37" s="1"/>
  <c r="P40" i="37" a="1"/>
  <c r="P40" i="37" s="1"/>
  <c r="O40" i="37" a="1"/>
  <c r="O40" i="37" s="1"/>
  <c r="N40" i="37" a="1"/>
  <c r="N40" i="37" s="1"/>
  <c r="M40" i="37" a="1"/>
  <c r="M40" i="37" s="1"/>
  <c r="L40" i="37" a="1"/>
  <c r="L40" i="37" s="1"/>
  <c r="K40" i="37" a="1"/>
  <c r="K40" i="37" s="1"/>
  <c r="Z39" i="37" a="1"/>
  <c r="Z39" i="37" s="1"/>
  <c r="Y39" i="37" a="1"/>
  <c r="Y39" i="37" s="1"/>
  <c r="X39" i="37" a="1"/>
  <c r="X39" i="37" s="1"/>
  <c r="W39" i="37" a="1"/>
  <c r="W39" i="37" s="1"/>
  <c r="V39" i="37" a="1"/>
  <c r="V39" i="37" s="1"/>
  <c r="U39" i="37" a="1"/>
  <c r="U39" i="37" s="1"/>
  <c r="T39" i="37" a="1"/>
  <c r="T39" i="37" s="1"/>
  <c r="S39" i="37" a="1"/>
  <c r="S39" i="37" s="1"/>
  <c r="R39" i="37" a="1"/>
  <c r="R39" i="37" s="1"/>
  <c r="Q39" i="37" a="1"/>
  <c r="Q39" i="37" s="1"/>
  <c r="P39" i="37" a="1"/>
  <c r="P39" i="37" s="1"/>
  <c r="O39" i="37" a="1"/>
  <c r="O39" i="37" s="1"/>
  <c r="N39" i="37" a="1"/>
  <c r="N39" i="37" s="1"/>
  <c r="M39" i="37" a="1"/>
  <c r="M39" i="37" s="1"/>
  <c r="L39" i="37" a="1"/>
  <c r="L39" i="37" s="1"/>
  <c r="K39" i="37" a="1"/>
  <c r="K39" i="37" s="1"/>
  <c r="Z38" i="37" a="1"/>
  <c r="Z38" i="37" s="1"/>
  <c r="Y38" i="37" a="1"/>
  <c r="Y38" i="37" s="1"/>
  <c r="X38" i="37" a="1"/>
  <c r="X38" i="37" s="1"/>
  <c r="W38" i="37" a="1"/>
  <c r="W38" i="37" s="1"/>
  <c r="V38" i="37" a="1"/>
  <c r="V38" i="37" s="1"/>
  <c r="U38" i="37" a="1"/>
  <c r="U38" i="37" s="1"/>
  <c r="T38" i="37" a="1"/>
  <c r="T38" i="37" s="1"/>
  <c r="S38" i="37" a="1"/>
  <c r="S38" i="37" s="1"/>
  <c r="R38" i="37" a="1"/>
  <c r="R38" i="37" s="1"/>
  <c r="Q38" i="37" a="1"/>
  <c r="Q38" i="37" s="1"/>
  <c r="P38" i="37" a="1"/>
  <c r="P38" i="37" s="1"/>
  <c r="O38" i="37" a="1"/>
  <c r="O38" i="37" s="1"/>
  <c r="N38" i="37" a="1"/>
  <c r="N38" i="37" s="1"/>
  <c r="M38" i="37" a="1"/>
  <c r="M38" i="37" s="1"/>
  <c r="L38" i="37" a="1"/>
  <c r="L38" i="37" s="1"/>
  <c r="K38" i="37" a="1"/>
  <c r="K38" i="37" s="1"/>
  <c r="Z37" i="37" a="1"/>
  <c r="Z37" i="37" s="1"/>
  <c r="Y37" i="37" a="1"/>
  <c r="Y37" i="37" s="1"/>
  <c r="X37" i="37" a="1"/>
  <c r="X37" i="37" s="1"/>
  <c r="W37" i="37" a="1"/>
  <c r="W37" i="37" s="1"/>
  <c r="V37" i="37" a="1"/>
  <c r="V37" i="37" s="1"/>
  <c r="U37" i="37" a="1"/>
  <c r="U37" i="37" s="1"/>
  <c r="T37" i="37" a="1"/>
  <c r="T37" i="37" s="1"/>
  <c r="S37" i="37" a="1"/>
  <c r="S37" i="37" s="1"/>
  <c r="R37" i="37" a="1"/>
  <c r="R37" i="37" s="1"/>
  <c r="Q37" i="37" a="1"/>
  <c r="Q37" i="37" s="1"/>
  <c r="P37" i="37" a="1"/>
  <c r="P37" i="37" s="1"/>
  <c r="O37" i="37" a="1"/>
  <c r="O37" i="37" s="1"/>
  <c r="N37" i="37" a="1"/>
  <c r="N37" i="37" s="1"/>
  <c r="M37" i="37" a="1"/>
  <c r="M37" i="37" s="1"/>
  <c r="L37" i="37" a="1"/>
  <c r="L37" i="37" s="1"/>
  <c r="K37" i="37" a="1"/>
  <c r="K37" i="37" s="1"/>
  <c r="Z36" i="37" a="1"/>
  <c r="Z36" i="37" s="1"/>
  <c r="Y36" i="37" a="1"/>
  <c r="Y36" i="37" s="1"/>
  <c r="X36" i="37" a="1"/>
  <c r="X36" i="37" s="1"/>
  <c r="W36" i="37" a="1"/>
  <c r="W36" i="37" s="1"/>
  <c r="V36" i="37" a="1"/>
  <c r="V36" i="37" s="1"/>
  <c r="U36" i="37" a="1"/>
  <c r="U36" i="37" s="1"/>
  <c r="T36" i="37" a="1"/>
  <c r="T36" i="37" s="1"/>
  <c r="S36" i="37" a="1"/>
  <c r="S36" i="37" s="1"/>
  <c r="R36" i="37" a="1"/>
  <c r="R36" i="37" s="1"/>
  <c r="Q36" i="37" a="1"/>
  <c r="Q36" i="37" s="1"/>
  <c r="P36" i="37" a="1"/>
  <c r="P36" i="37" s="1"/>
  <c r="O36" i="37" a="1"/>
  <c r="O36" i="37" s="1"/>
  <c r="N36" i="37" a="1"/>
  <c r="N36" i="37" s="1"/>
  <c r="M36" i="37" a="1"/>
  <c r="M36" i="37" s="1"/>
  <c r="L36" i="37" a="1"/>
  <c r="L36" i="37" s="1"/>
  <c r="K36" i="37" a="1"/>
  <c r="K36" i="37" s="1"/>
  <c r="Z35" i="37" a="1"/>
  <c r="Z35" i="37" s="1"/>
  <c r="Y35" i="37" a="1"/>
  <c r="Y35" i="37" s="1"/>
  <c r="X35" i="37" a="1"/>
  <c r="X35" i="37" s="1"/>
  <c r="W35" i="37" a="1"/>
  <c r="W35" i="37" s="1"/>
  <c r="V35" i="37" a="1"/>
  <c r="V35" i="37" s="1"/>
  <c r="U35" i="37" a="1"/>
  <c r="U35" i="37" s="1"/>
  <c r="T35" i="37" a="1"/>
  <c r="T35" i="37" s="1"/>
  <c r="S35" i="37" a="1"/>
  <c r="S35" i="37" s="1"/>
  <c r="R35" i="37" a="1"/>
  <c r="R35" i="37" s="1"/>
  <c r="Q35" i="37" a="1"/>
  <c r="Q35" i="37" s="1"/>
  <c r="P35" i="37" a="1"/>
  <c r="P35" i="37" s="1"/>
  <c r="O35" i="37" a="1"/>
  <c r="O35" i="37" s="1"/>
  <c r="N35" i="37" a="1"/>
  <c r="N35" i="37" s="1"/>
  <c r="M35" i="37" a="1"/>
  <c r="M35" i="37" s="1"/>
  <c r="L35" i="37" a="1"/>
  <c r="L35" i="37" s="1"/>
  <c r="K35" i="37" a="1"/>
  <c r="K35" i="37" s="1"/>
  <c r="Z34" i="37" a="1"/>
  <c r="Z34" i="37" s="1"/>
  <c r="Y34" i="37" a="1"/>
  <c r="Y34" i="37" s="1"/>
  <c r="X34" i="37" a="1"/>
  <c r="X34" i="37" s="1"/>
  <c r="W34" i="37" a="1"/>
  <c r="W34" i="37" s="1"/>
  <c r="V34" i="37" a="1"/>
  <c r="V34" i="37" s="1"/>
  <c r="U34" i="37" a="1"/>
  <c r="U34" i="37" s="1"/>
  <c r="T34" i="37" a="1"/>
  <c r="T34" i="37" s="1"/>
  <c r="S34" i="37" a="1"/>
  <c r="S34" i="37" s="1"/>
  <c r="R34" i="37" a="1"/>
  <c r="R34" i="37" s="1"/>
  <c r="Q34" i="37" a="1"/>
  <c r="Q34" i="37" s="1"/>
  <c r="P34" i="37" a="1"/>
  <c r="P34" i="37" s="1"/>
  <c r="O34" i="37" a="1"/>
  <c r="O34" i="37" s="1"/>
  <c r="N34" i="37" a="1"/>
  <c r="N34" i="37" s="1"/>
  <c r="M34" i="37" a="1"/>
  <c r="M34" i="37" s="1"/>
  <c r="L34" i="37" a="1"/>
  <c r="L34" i="37" s="1"/>
  <c r="K34" i="37" a="1"/>
  <c r="K34" i="37" s="1"/>
  <c r="Z33" i="37" a="1"/>
  <c r="Z33" i="37" s="1"/>
  <c r="Y33" i="37" a="1"/>
  <c r="Y33" i="37" s="1"/>
  <c r="X33" i="37" a="1"/>
  <c r="X33" i="37" s="1"/>
  <c r="W33" i="37" a="1"/>
  <c r="W33" i="37" s="1"/>
  <c r="V33" i="37" a="1"/>
  <c r="V33" i="37" s="1"/>
  <c r="U33" i="37" a="1"/>
  <c r="U33" i="37" s="1"/>
  <c r="T33" i="37" a="1"/>
  <c r="T33" i="37" s="1"/>
  <c r="S33" i="37" a="1"/>
  <c r="S33" i="37" s="1"/>
  <c r="R33" i="37" a="1"/>
  <c r="R33" i="37" s="1"/>
  <c r="Q33" i="37" a="1"/>
  <c r="Q33" i="37" s="1"/>
  <c r="P33" i="37" a="1"/>
  <c r="P33" i="37" s="1"/>
  <c r="O33" i="37" a="1"/>
  <c r="O33" i="37" s="1"/>
  <c r="N33" i="37" a="1"/>
  <c r="N33" i="37" s="1"/>
  <c r="M33" i="37" a="1"/>
  <c r="M33" i="37" s="1"/>
  <c r="L33" i="37" a="1"/>
  <c r="L33" i="37" s="1"/>
  <c r="K33" i="37" a="1"/>
  <c r="K33" i="37" s="1"/>
  <c r="Z32" i="37" a="1"/>
  <c r="Z32" i="37" s="1"/>
  <c r="Y32" i="37" a="1"/>
  <c r="Y32" i="37" s="1"/>
  <c r="X32" i="37" a="1"/>
  <c r="X32" i="37" s="1"/>
  <c r="W32" i="37" a="1"/>
  <c r="W32" i="37" s="1"/>
  <c r="V32" i="37" a="1"/>
  <c r="V32" i="37" s="1"/>
  <c r="U32" i="37" a="1"/>
  <c r="U32" i="37" s="1"/>
  <c r="T32" i="37" a="1"/>
  <c r="T32" i="37" s="1"/>
  <c r="S32" i="37" a="1"/>
  <c r="S32" i="37" s="1"/>
  <c r="R32" i="37" a="1"/>
  <c r="R32" i="37" s="1"/>
  <c r="Q32" i="37" a="1"/>
  <c r="Q32" i="37" s="1"/>
  <c r="P32" i="37" a="1"/>
  <c r="P32" i="37" s="1"/>
  <c r="O32" i="37" a="1"/>
  <c r="O32" i="37" s="1"/>
  <c r="N32" i="37" a="1"/>
  <c r="N32" i="37" s="1"/>
  <c r="M32" i="37" a="1"/>
  <c r="M32" i="37" s="1"/>
  <c r="L32" i="37" a="1"/>
  <c r="L32" i="37" s="1"/>
  <c r="K32" i="37" a="1"/>
  <c r="K32" i="37" s="1"/>
  <c r="Z31" i="37" a="1"/>
  <c r="Z31" i="37" s="1"/>
  <c r="Y31" i="37" a="1"/>
  <c r="Y31" i="37" s="1"/>
  <c r="X31" i="37" a="1"/>
  <c r="X31" i="37" s="1"/>
  <c r="W31" i="37" a="1"/>
  <c r="W31" i="37" s="1"/>
  <c r="V31" i="37" a="1"/>
  <c r="V31" i="37" s="1"/>
  <c r="U31" i="37" a="1"/>
  <c r="U31" i="37" s="1"/>
  <c r="T31" i="37" a="1"/>
  <c r="T31" i="37" s="1"/>
  <c r="S31" i="37" a="1"/>
  <c r="S31" i="37" s="1"/>
  <c r="R31" i="37" a="1"/>
  <c r="R31" i="37" s="1"/>
  <c r="Q31" i="37" a="1"/>
  <c r="Q31" i="37" s="1"/>
  <c r="P31" i="37" a="1"/>
  <c r="P31" i="37" s="1"/>
  <c r="O31" i="37" a="1"/>
  <c r="O31" i="37" s="1"/>
  <c r="N31" i="37" a="1"/>
  <c r="N31" i="37" s="1"/>
  <c r="M31" i="37" a="1"/>
  <c r="M31" i="37" s="1"/>
  <c r="L31" i="37" a="1"/>
  <c r="L31" i="37" s="1"/>
  <c r="K31" i="37" a="1"/>
  <c r="K31" i="37" s="1"/>
  <c r="Z30" i="37" a="1"/>
  <c r="Z30" i="37" s="1"/>
  <c r="Y30" i="37" a="1"/>
  <c r="Y30" i="37" s="1"/>
  <c r="X30" i="37" a="1"/>
  <c r="X30" i="37" s="1"/>
  <c r="W30" i="37" a="1"/>
  <c r="W30" i="37" s="1"/>
  <c r="V30" i="37" a="1"/>
  <c r="V30" i="37" s="1"/>
  <c r="U30" i="37" a="1"/>
  <c r="U30" i="37" s="1"/>
  <c r="T30" i="37" a="1"/>
  <c r="T30" i="37" s="1"/>
  <c r="S30" i="37" a="1"/>
  <c r="S30" i="37" s="1"/>
  <c r="R30" i="37" a="1"/>
  <c r="R30" i="37" s="1"/>
  <c r="Q30" i="37" a="1"/>
  <c r="Q30" i="37" s="1"/>
  <c r="P30" i="37" a="1"/>
  <c r="P30" i="37" s="1"/>
  <c r="O30" i="37" a="1"/>
  <c r="O30" i="37" s="1"/>
  <c r="N30" i="37" a="1"/>
  <c r="N30" i="37" s="1"/>
  <c r="M30" i="37" a="1"/>
  <c r="M30" i="37" s="1"/>
  <c r="L30" i="37" a="1"/>
  <c r="L30" i="37" s="1"/>
  <c r="K30" i="37" a="1"/>
  <c r="K30" i="37" s="1"/>
  <c r="Z29" i="37" a="1"/>
  <c r="Z29" i="37" s="1"/>
  <c r="Y29" i="37" a="1"/>
  <c r="Y29" i="37" s="1"/>
  <c r="X29" i="37" a="1"/>
  <c r="X29" i="37" s="1"/>
  <c r="W29" i="37" a="1"/>
  <c r="W29" i="37" s="1"/>
  <c r="V29" i="37" a="1"/>
  <c r="V29" i="37" s="1"/>
  <c r="U29" i="37" a="1"/>
  <c r="U29" i="37" s="1"/>
  <c r="T29" i="37" a="1"/>
  <c r="T29" i="37" s="1"/>
  <c r="S29" i="37" a="1"/>
  <c r="S29" i="37" s="1"/>
  <c r="R29" i="37" a="1"/>
  <c r="R29" i="37" s="1"/>
  <c r="Q29" i="37" a="1"/>
  <c r="Q29" i="37" s="1"/>
  <c r="P29" i="37" a="1"/>
  <c r="P29" i="37" s="1"/>
  <c r="O29" i="37" a="1"/>
  <c r="O29" i="37" s="1"/>
  <c r="N29" i="37" a="1"/>
  <c r="N29" i="37" s="1"/>
  <c r="M29" i="37" a="1"/>
  <c r="M29" i="37" s="1"/>
  <c r="L29" i="37" a="1"/>
  <c r="L29" i="37" s="1"/>
  <c r="K29" i="37" a="1"/>
  <c r="K29" i="37" s="1"/>
  <c r="Z28" i="37" a="1"/>
  <c r="Z28" i="37" s="1"/>
  <c r="Y28" i="37" a="1"/>
  <c r="Y28" i="37" s="1"/>
  <c r="X28" i="37" a="1"/>
  <c r="X28" i="37" s="1"/>
  <c r="W28" i="37" a="1"/>
  <c r="W28" i="37" s="1"/>
  <c r="V28" i="37" a="1"/>
  <c r="V28" i="37" s="1"/>
  <c r="U28" i="37" a="1"/>
  <c r="U28" i="37" s="1"/>
  <c r="T28" i="37" a="1"/>
  <c r="T28" i="37" s="1"/>
  <c r="S28" i="37" a="1"/>
  <c r="S28" i="37" s="1"/>
  <c r="R28" i="37" a="1"/>
  <c r="R28" i="37" s="1"/>
  <c r="Q28" i="37" a="1"/>
  <c r="Q28" i="37" s="1"/>
  <c r="P28" i="37" a="1"/>
  <c r="P28" i="37" s="1"/>
  <c r="O28" i="37" a="1"/>
  <c r="O28" i="37" s="1"/>
  <c r="N28" i="37" a="1"/>
  <c r="N28" i="37" s="1"/>
  <c r="M28" i="37" a="1"/>
  <c r="M28" i="37" s="1"/>
  <c r="L28" i="37" a="1"/>
  <c r="L28" i="37" s="1"/>
  <c r="K28" i="37" a="1"/>
  <c r="K28" i="37" s="1"/>
  <c r="Z27" i="37" a="1"/>
  <c r="Z27" i="37" s="1"/>
  <c r="Y27" i="37" a="1"/>
  <c r="Y27" i="37" s="1"/>
  <c r="X27" i="37" a="1"/>
  <c r="X27" i="37" s="1"/>
  <c r="W27" i="37" a="1"/>
  <c r="W27" i="37" s="1"/>
  <c r="V27" i="37" a="1"/>
  <c r="V27" i="37" s="1"/>
  <c r="U27" i="37" a="1"/>
  <c r="U27" i="37" s="1"/>
  <c r="T27" i="37" a="1"/>
  <c r="T27" i="37" s="1"/>
  <c r="S27" i="37" a="1"/>
  <c r="S27" i="37" s="1"/>
  <c r="R27" i="37" a="1"/>
  <c r="R27" i="37" s="1"/>
  <c r="Q27" i="37" a="1"/>
  <c r="Q27" i="37" s="1"/>
  <c r="P27" i="37" a="1"/>
  <c r="P27" i="37" s="1"/>
  <c r="O27" i="37" a="1"/>
  <c r="O27" i="37" s="1"/>
  <c r="N27" i="37" a="1"/>
  <c r="N27" i="37" s="1"/>
  <c r="M27" i="37" a="1"/>
  <c r="M27" i="37" s="1"/>
  <c r="L27" i="37" a="1"/>
  <c r="L27" i="37" s="1"/>
  <c r="K27" i="37" a="1"/>
  <c r="K27" i="37" s="1"/>
  <c r="Z26" i="37" a="1"/>
  <c r="Z26" i="37" s="1"/>
  <c r="Y26" i="37" a="1"/>
  <c r="Y26" i="37" s="1"/>
  <c r="X26" i="37" a="1"/>
  <c r="X26" i="37" s="1"/>
  <c r="W26" i="37" a="1"/>
  <c r="W26" i="37" s="1"/>
  <c r="V26" i="37" a="1"/>
  <c r="V26" i="37" s="1"/>
  <c r="U26" i="37" a="1"/>
  <c r="U26" i="37" s="1"/>
  <c r="T26" i="37" a="1"/>
  <c r="T26" i="37" s="1"/>
  <c r="S26" i="37" a="1"/>
  <c r="S26" i="37" s="1"/>
  <c r="R26" i="37" a="1"/>
  <c r="R26" i="37" s="1"/>
  <c r="Q26" i="37" a="1"/>
  <c r="Q26" i="37" s="1"/>
  <c r="P26" i="37" a="1"/>
  <c r="P26" i="37" s="1"/>
  <c r="O26" i="37" a="1"/>
  <c r="O26" i="37" s="1"/>
  <c r="N26" i="37" a="1"/>
  <c r="N26" i="37" s="1"/>
  <c r="M26" i="37" a="1"/>
  <c r="M26" i="37" s="1"/>
  <c r="L26" i="37" a="1"/>
  <c r="L26" i="37" s="1"/>
  <c r="K26" i="37" a="1"/>
  <c r="K26" i="37" s="1"/>
  <c r="Z25" i="37" a="1"/>
  <c r="Z25" i="37" s="1"/>
  <c r="Y25" i="37" a="1"/>
  <c r="Y25" i="37" s="1"/>
  <c r="X25" i="37" a="1"/>
  <c r="X25" i="37" s="1"/>
  <c r="W25" i="37" a="1"/>
  <c r="W25" i="37" s="1"/>
  <c r="V25" i="37" a="1"/>
  <c r="V25" i="37" s="1"/>
  <c r="U25" i="37" a="1"/>
  <c r="U25" i="37" s="1"/>
  <c r="T25" i="37" a="1"/>
  <c r="T25" i="37" s="1"/>
  <c r="S25" i="37" a="1"/>
  <c r="S25" i="37" s="1"/>
  <c r="R25" i="37" a="1"/>
  <c r="R25" i="37" s="1"/>
  <c r="Q25" i="37" a="1"/>
  <c r="Q25" i="37" s="1"/>
  <c r="P25" i="37" a="1"/>
  <c r="P25" i="37" s="1"/>
  <c r="O25" i="37" a="1"/>
  <c r="O25" i="37" s="1"/>
  <c r="N25" i="37" a="1"/>
  <c r="N25" i="37" s="1"/>
  <c r="M25" i="37" a="1"/>
  <c r="M25" i="37" s="1"/>
  <c r="L25" i="37" a="1"/>
  <c r="L25" i="37" s="1"/>
  <c r="K25" i="37" a="1"/>
  <c r="K25" i="37" s="1"/>
  <c r="E25" i="37"/>
  <c r="E26" i="37" s="1"/>
  <c r="E27" i="37" s="1"/>
  <c r="E28" i="37" s="1"/>
  <c r="E29" i="37" s="1"/>
  <c r="E30" i="37" s="1"/>
  <c r="E31" i="37" s="1"/>
  <c r="E32" i="37" s="1"/>
  <c r="E33" i="37" s="1"/>
  <c r="E34" i="37" s="1"/>
  <c r="E35" i="37" s="1"/>
  <c r="E36" i="37" s="1"/>
  <c r="E37" i="37" s="1"/>
  <c r="E38" i="37" s="1"/>
  <c r="E39" i="37" s="1"/>
  <c r="E44" i="37" s="1"/>
  <c r="E45" i="37" s="1"/>
  <c r="E46" i="37" s="1"/>
  <c r="E47" i="37" s="1"/>
  <c r="E48" i="37" s="1"/>
  <c r="E49" i="37" s="1"/>
  <c r="Z24" i="37" a="1"/>
  <c r="Z24" i="37" s="1"/>
  <c r="Y24" i="37" a="1"/>
  <c r="Y24" i="37"/>
  <c r="X24" i="37" a="1"/>
  <c r="X24" i="37" s="1"/>
  <c r="W24" i="37" a="1"/>
  <c r="W24" i="37"/>
  <c r="V24" i="37" a="1"/>
  <c r="V24" i="37" s="1"/>
  <c r="U24" i="37" a="1"/>
  <c r="U24" i="37"/>
  <c r="T24" i="37" a="1"/>
  <c r="T24" i="37" s="1"/>
  <c r="S24" i="37" a="1"/>
  <c r="S24" i="37"/>
  <c r="R24" i="37" a="1"/>
  <c r="R24" i="37" s="1"/>
  <c r="Q24" i="37" a="1"/>
  <c r="Q24" i="37"/>
  <c r="P24" i="37" a="1"/>
  <c r="P24" i="37" s="1"/>
  <c r="P49" i="37" s="1"/>
  <c r="O24" i="37" a="1"/>
  <c r="O24" i="37"/>
  <c r="N24" i="37" a="1"/>
  <c r="N24" i="37" s="1"/>
  <c r="N49" i="37" s="1"/>
  <c r="M24" i="37" a="1"/>
  <c r="M24" i="37"/>
  <c r="L24" i="37" a="1"/>
  <c r="L24" i="37" s="1"/>
  <c r="L49" i="37" s="1"/>
  <c r="K24" i="37" a="1"/>
  <c r="K24" i="37"/>
  <c r="Z22" i="37" a="1"/>
  <c r="Z22" i="37" s="1"/>
  <c r="Y22" i="37" a="1"/>
  <c r="Y22" i="37" s="1"/>
  <c r="X22" i="37" a="1"/>
  <c r="X22" i="37" s="1"/>
  <c r="W22" i="37" a="1"/>
  <c r="W22" i="37" s="1"/>
  <c r="V22" i="37" a="1"/>
  <c r="V22" i="37" s="1"/>
  <c r="U22" i="37" a="1"/>
  <c r="U22" i="37" s="1"/>
  <c r="T22" i="37" a="1"/>
  <c r="T22" i="37" s="1"/>
  <c r="S22" i="37" a="1"/>
  <c r="S22" i="37" s="1"/>
  <c r="R22" i="37" a="1"/>
  <c r="R22" i="37" s="1"/>
  <c r="Q22" i="37" a="1"/>
  <c r="Q22" i="37" s="1"/>
  <c r="P22" i="37" a="1"/>
  <c r="P22" i="37" s="1"/>
  <c r="O22" i="37" a="1"/>
  <c r="O22" i="37" s="1"/>
  <c r="N22" i="37" a="1"/>
  <c r="N22" i="37" s="1"/>
  <c r="M22" i="37" a="1"/>
  <c r="M22" i="37" s="1"/>
  <c r="L22" i="37" a="1"/>
  <c r="L22" i="37" s="1"/>
  <c r="K22" i="37" a="1"/>
  <c r="K22" i="37" s="1"/>
  <c r="Z21" i="37" a="1"/>
  <c r="Z21" i="37" s="1"/>
  <c r="Y21" i="37" a="1"/>
  <c r="Y21" i="37"/>
  <c r="X21" i="37" a="1"/>
  <c r="X21" i="37" s="1"/>
  <c r="W21" i="37" a="1"/>
  <c r="W21" i="37"/>
  <c r="V21" i="37" a="1"/>
  <c r="V21" i="37" s="1"/>
  <c r="U21" i="37" a="1"/>
  <c r="U21" i="37"/>
  <c r="T21" i="37" a="1"/>
  <c r="T21" i="37" s="1"/>
  <c r="S21" i="37" a="1"/>
  <c r="S21" i="37"/>
  <c r="R21" i="37" a="1"/>
  <c r="R21" i="37" s="1"/>
  <c r="Q21" i="37" a="1"/>
  <c r="Q21" i="37"/>
  <c r="P21" i="37" a="1"/>
  <c r="P21" i="37" s="1"/>
  <c r="O21" i="37" a="1"/>
  <c r="O21" i="37"/>
  <c r="N21" i="37" a="1"/>
  <c r="N21" i="37" s="1"/>
  <c r="M21" i="37" a="1"/>
  <c r="M21" i="37"/>
  <c r="L21" i="37" a="1"/>
  <c r="L21" i="37" s="1"/>
  <c r="K21" i="37" a="1"/>
  <c r="K21" i="37"/>
  <c r="Z20" i="37" a="1"/>
  <c r="Z20" i="37" s="1"/>
  <c r="Y20" i="37" a="1"/>
  <c r="Y20" i="37"/>
  <c r="X20" i="37" a="1"/>
  <c r="X20" i="37" s="1"/>
  <c r="W20" i="37" a="1"/>
  <c r="W20" i="37"/>
  <c r="V20" i="37" a="1"/>
  <c r="V20" i="37" s="1"/>
  <c r="U20" i="37" a="1"/>
  <c r="U20" i="37"/>
  <c r="T20" i="37" a="1"/>
  <c r="T20" i="37" s="1"/>
  <c r="S20" i="37" a="1"/>
  <c r="S20" i="37"/>
  <c r="R20" i="37" a="1"/>
  <c r="R20" i="37" s="1"/>
  <c r="Q20" i="37" a="1"/>
  <c r="Q20" i="37"/>
  <c r="P20" i="37" a="1"/>
  <c r="P20" i="37" s="1"/>
  <c r="O20" i="37" a="1"/>
  <c r="O20" i="37"/>
  <c r="N20" i="37" a="1"/>
  <c r="N20" i="37" s="1"/>
  <c r="M20" i="37" a="1"/>
  <c r="M20" i="37"/>
  <c r="L20" i="37" a="1"/>
  <c r="L20" i="37" s="1"/>
  <c r="K20" i="37" a="1"/>
  <c r="K20" i="37"/>
  <c r="Z19" i="37" a="1"/>
  <c r="Z19" i="37" s="1"/>
  <c r="Y19" i="37" a="1"/>
  <c r="Y19" i="37"/>
  <c r="X19" i="37" a="1"/>
  <c r="X19" i="37" s="1"/>
  <c r="W19" i="37" a="1"/>
  <c r="W19" i="37"/>
  <c r="V19" i="37" a="1"/>
  <c r="V19" i="37" s="1"/>
  <c r="U19" i="37" a="1"/>
  <c r="U19" i="37"/>
  <c r="T19" i="37" a="1"/>
  <c r="T19" i="37" s="1"/>
  <c r="S19" i="37" a="1"/>
  <c r="S19" i="37"/>
  <c r="R19" i="37" a="1"/>
  <c r="R19" i="37" s="1"/>
  <c r="Q19" i="37" a="1"/>
  <c r="Q19" i="37"/>
  <c r="P19" i="37" a="1"/>
  <c r="P19" i="37" s="1"/>
  <c r="O19" i="37" a="1"/>
  <c r="O19" i="37"/>
  <c r="N19" i="37" a="1"/>
  <c r="N19" i="37" s="1"/>
  <c r="M19" i="37" a="1"/>
  <c r="M19" i="37"/>
  <c r="Z18" i="37" a="1"/>
  <c r="Z18" i="37" s="1"/>
  <c r="Y18" i="37" a="1"/>
  <c r="Y18" i="37"/>
  <c r="X18" i="37" a="1"/>
  <c r="X18" i="37" s="1"/>
  <c r="W18" i="37" a="1"/>
  <c r="W18" i="37"/>
  <c r="V18" i="37" a="1"/>
  <c r="V18" i="37" s="1"/>
  <c r="U18" i="37" a="1"/>
  <c r="U18" i="37"/>
  <c r="T18" i="37" a="1"/>
  <c r="T18" i="37" s="1"/>
  <c r="S18" i="37" a="1"/>
  <c r="S18" i="37"/>
  <c r="R18" i="37" a="1"/>
  <c r="R18" i="37" s="1"/>
  <c r="Q18" i="37" a="1"/>
  <c r="Q18" i="37"/>
  <c r="P18" i="37" a="1"/>
  <c r="P18" i="37" s="1"/>
  <c r="O18" i="37" a="1"/>
  <c r="O18" i="37"/>
  <c r="N18" i="37" a="1"/>
  <c r="N18" i="37" s="1"/>
  <c r="M18" i="37" a="1"/>
  <c r="M18" i="37"/>
  <c r="L18" i="37" a="1"/>
  <c r="L18" i="37" s="1"/>
  <c r="K18" i="37" a="1"/>
  <c r="K18" i="37"/>
  <c r="Z17" i="37" a="1"/>
  <c r="Z17" i="37" s="1"/>
  <c r="Y17" i="37" a="1"/>
  <c r="Y17" i="37"/>
  <c r="X17" i="37" a="1"/>
  <c r="X17" i="37" s="1"/>
  <c r="W17" i="37" a="1"/>
  <c r="W17" i="37"/>
  <c r="V17" i="37" a="1"/>
  <c r="V17" i="37" s="1"/>
  <c r="U17" i="37" a="1"/>
  <c r="U17" i="37"/>
  <c r="T17" i="37" a="1"/>
  <c r="T17" i="37" s="1"/>
  <c r="S17" i="37" a="1"/>
  <c r="S17" i="37"/>
  <c r="R17" i="37" a="1"/>
  <c r="R17" i="37" s="1"/>
  <c r="Q17" i="37" a="1"/>
  <c r="Q17" i="37"/>
  <c r="P17" i="37" a="1"/>
  <c r="P17" i="37" s="1"/>
  <c r="O17" i="37" a="1"/>
  <c r="O17" i="37"/>
  <c r="N17" i="37" a="1"/>
  <c r="N17" i="37" s="1"/>
  <c r="M17" i="37" a="1"/>
  <c r="M17" i="37"/>
  <c r="L17" i="37" a="1"/>
  <c r="L17" i="37" s="1"/>
  <c r="K17" i="37" a="1"/>
  <c r="K17" i="37"/>
  <c r="Z16" i="37" a="1"/>
  <c r="Z16" i="37" s="1"/>
  <c r="Y16" i="37" a="1"/>
  <c r="Y16" i="37" s="1"/>
  <c r="X16" i="37" a="1"/>
  <c r="X16" i="37" s="1"/>
  <c r="W16" i="37" a="1"/>
  <c r="W16" i="37" s="1"/>
  <c r="V16" i="37" a="1"/>
  <c r="V16" i="37" s="1"/>
  <c r="U16" i="37" a="1"/>
  <c r="U16" i="37" s="1"/>
  <c r="T16" i="37" a="1"/>
  <c r="T16" i="37" s="1"/>
  <c r="S16" i="37" a="1"/>
  <c r="S16" i="37" s="1"/>
  <c r="R16" i="37" a="1"/>
  <c r="R16" i="37" s="1"/>
  <c r="Q16" i="37" a="1"/>
  <c r="Q16" i="37" s="1"/>
  <c r="P16" i="37" a="1"/>
  <c r="P16" i="37" s="1"/>
  <c r="O16" i="37" a="1"/>
  <c r="O16" i="37" s="1"/>
  <c r="N16" i="37" a="1"/>
  <c r="N16" i="37" s="1"/>
  <c r="M16" i="37" a="1"/>
  <c r="M16" i="37" s="1"/>
  <c r="L16" i="37" a="1"/>
  <c r="L16" i="37" s="1"/>
  <c r="K16" i="37" a="1"/>
  <c r="K16" i="37" s="1"/>
  <c r="Z15" i="37" a="1"/>
  <c r="Z15" i="37" s="1"/>
  <c r="Y15" i="37" a="1"/>
  <c r="Y15" i="37"/>
  <c r="X15" i="37" a="1"/>
  <c r="X15" i="37" s="1"/>
  <c r="W15" i="37" a="1"/>
  <c r="W15" i="37"/>
  <c r="V15" i="37" a="1"/>
  <c r="V15" i="37" s="1"/>
  <c r="U15" i="37" a="1"/>
  <c r="U15" i="37"/>
  <c r="T15" i="37" a="1"/>
  <c r="T15" i="37" s="1"/>
  <c r="S15" i="37" a="1"/>
  <c r="S15" i="37"/>
  <c r="R15" i="37" a="1"/>
  <c r="R15" i="37" s="1"/>
  <c r="Q15" i="37" a="1"/>
  <c r="Q15" i="37"/>
  <c r="P15" i="37" a="1"/>
  <c r="P15" i="37" s="1"/>
  <c r="O15" i="37" a="1"/>
  <c r="O15" i="37"/>
  <c r="N15" i="37" a="1"/>
  <c r="N15" i="37" s="1"/>
  <c r="M15" i="37" a="1"/>
  <c r="M15" i="37" s="1"/>
  <c r="L15" i="37" a="1"/>
  <c r="L15" i="37" s="1"/>
  <c r="K15" i="37" a="1"/>
  <c r="K15" i="37" s="1"/>
  <c r="Z14" i="37" a="1"/>
  <c r="Z14" i="37" s="1"/>
  <c r="Y14" i="37" a="1"/>
  <c r="Y14" i="37" s="1"/>
  <c r="X14" i="37" a="1"/>
  <c r="X14" i="37" s="1"/>
  <c r="W14" i="37" a="1"/>
  <c r="W14" i="37" s="1"/>
  <c r="V14" i="37" a="1"/>
  <c r="V14" i="37" s="1"/>
  <c r="U14" i="37" a="1"/>
  <c r="U14" i="37" s="1"/>
  <c r="T14" i="37" a="1"/>
  <c r="T14" i="37" s="1"/>
  <c r="S14" i="37" a="1"/>
  <c r="S14" i="37" s="1"/>
  <c r="R14" i="37" a="1"/>
  <c r="R14" i="37" s="1"/>
  <c r="Q14" i="37" a="1"/>
  <c r="Q14" i="37" s="1"/>
  <c r="P14" i="37" a="1"/>
  <c r="P14" i="37" s="1"/>
  <c r="O14" i="37" a="1"/>
  <c r="O14" i="37" s="1"/>
  <c r="N14" i="37" a="1"/>
  <c r="N14" i="37" s="1"/>
  <c r="M14" i="37" a="1"/>
  <c r="M14" i="37" s="1"/>
  <c r="L14" i="37" a="1"/>
  <c r="L14" i="37" s="1"/>
  <c r="K14" i="37" a="1"/>
  <c r="K14" i="37" s="1"/>
  <c r="E14" i="37"/>
  <c r="E15" i="37" s="1"/>
  <c r="E16" i="37" s="1"/>
  <c r="E17" i="37" s="1"/>
  <c r="E22" i="37" s="1"/>
  <c r="E23" i="37" s="1"/>
  <c r="Z13" i="37" a="1"/>
  <c r="Z13" i="37" s="1"/>
  <c r="Y13" i="37" a="1"/>
  <c r="Y13" i="37"/>
  <c r="X13" i="37" a="1"/>
  <c r="X13" i="37" s="1"/>
  <c r="W13" i="37" a="1"/>
  <c r="W13" i="37"/>
  <c r="V13" i="37" a="1"/>
  <c r="V13" i="37" s="1"/>
  <c r="U13" i="37" a="1"/>
  <c r="U13" i="37"/>
  <c r="T13" i="37" a="1"/>
  <c r="T13" i="37" s="1"/>
  <c r="S13" i="37" a="1"/>
  <c r="S13" i="37"/>
  <c r="R13" i="37" a="1"/>
  <c r="R13" i="37" s="1"/>
  <c r="Q13" i="37" a="1"/>
  <c r="Q13" i="37"/>
  <c r="P13" i="37" a="1"/>
  <c r="P13" i="37" s="1"/>
  <c r="O13" i="37" a="1"/>
  <c r="O13" i="37"/>
  <c r="N13" i="37" a="1"/>
  <c r="N13" i="37" s="1"/>
  <c r="M13" i="37" a="1"/>
  <c r="M13" i="37" s="1"/>
  <c r="L13" i="37" a="1"/>
  <c r="L13" i="37" s="1"/>
  <c r="K13" i="37" a="1"/>
  <c r="K13" i="37" s="1"/>
  <c r="E13" i="37"/>
  <c r="Z12" i="37" a="1"/>
  <c r="Z12" i="37" s="1"/>
  <c r="Y12" i="37" a="1"/>
  <c r="Y12" i="37" s="1"/>
  <c r="X12" i="37" a="1"/>
  <c r="X12" i="37" s="1"/>
  <c r="W12" i="37" a="1"/>
  <c r="W12" i="37" s="1"/>
  <c r="V12" i="37" a="1"/>
  <c r="V12" i="37" s="1"/>
  <c r="U12" i="37" a="1"/>
  <c r="U12" i="37" s="1"/>
  <c r="T12" i="37" a="1"/>
  <c r="T12" i="37" s="1"/>
  <c r="S12" i="37" a="1"/>
  <c r="S12" i="37" s="1"/>
  <c r="R12" i="37" a="1"/>
  <c r="R12" i="37" s="1"/>
  <c r="Q12" i="37" a="1"/>
  <c r="Q12" i="37" s="1"/>
  <c r="P12" i="37" a="1"/>
  <c r="P12" i="37" s="1"/>
  <c r="O12" i="37" a="1"/>
  <c r="O12" i="37" s="1"/>
  <c r="N12" i="37" a="1"/>
  <c r="N12" i="37" s="1"/>
  <c r="M12" i="37" a="1"/>
  <c r="M12" i="37" s="1"/>
  <c r="L12" i="37" a="1"/>
  <c r="L12" i="37" s="1"/>
  <c r="K12" i="37" a="1"/>
  <c r="K12" i="37" s="1"/>
  <c r="Z11" i="37" a="1"/>
  <c r="Z11" i="37" s="1"/>
  <c r="Y11" i="37" a="1"/>
  <c r="Y11" i="37"/>
  <c r="X11" i="37" a="1"/>
  <c r="X11" i="37" s="1"/>
  <c r="W11" i="37" a="1"/>
  <c r="W11" i="37"/>
  <c r="V11" i="37" a="1"/>
  <c r="V11" i="37" s="1"/>
  <c r="U11" i="37" a="1"/>
  <c r="U11" i="37"/>
  <c r="T11" i="37" a="1"/>
  <c r="T11" i="37" s="1"/>
  <c r="S11" i="37" a="1"/>
  <c r="S11" i="37"/>
  <c r="R11" i="37" a="1"/>
  <c r="R11" i="37" s="1"/>
  <c r="Q11" i="37" a="1"/>
  <c r="Q11" i="37"/>
  <c r="P11" i="37" a="1"/>
  <c r="P11" i="37" s="1"/>
  <c r="O11" i="37" a="1"/>
  <c r="O11" i="37"/>
  <c r="N11" i="37" a="1"/>
  <c r="N11" i="37" s="1"/>
  <c r="M11" i="37" a="1"/>
  <c r="M11" i="37"/>
  <c r="L11" i="37" a="1"/>
  <c r="L11" i="37" s="1"/>
  <c r="K11" i="37" a="1"/>
  <c r="K11" i="37"/>
  <c r="Z10" i="37" a="1"/>
  <c r="Z10" i="37" s="1"/>
  <c r="Y10" i="37" a="1"/>
  <c r="Y10" i="37" s="1"/>
  <c r="X10" i="37" a="1"/>
  <c r="X10" i="37" s="1"/>
  <c r="W10" i="37" a="1"/>
  <c r="W10" i="37" s="1"/>
  <c r="V10" i="37" a="1"/>
  <c r="V10" i="37" s="1"/>
  <c r="U10" i="37" a="1"/>
  <c r="U10" i="37" s="1"/>
  <c r="T10" i="37" a="1"/>
  <c r="T10" i="37" s="1"/>
  <c r="S10" i="37" a="1"/>
  <c r="S10" i="37" s="1"/>
  <c r="R10" i="37" a="1"/>
  <c r="R10" i="37" s="1"/>
  <c r="Q10" i="37" a="1"/>
  <c r="Q10" i="37" s="1"/>
  <c r="P10" i="37" a="1"/>
  <c r="P10" i="37" s="1"/>
  <c r="O10" i="37" a="1"/>
  <c r="O10" i="37" s="1"/>
  <c r="N10" i="37" a="1"/>
  <c r="N10" i="37" s="1"/>
  <c r="M10" i="37" a="1"/>
  <c r="M10" i="37" s="1"/>
  <c r="L10" i="37" a="1"/>
  <c r="L10" i="37" s="1"/>
  <c r="K10" i="37" a="1"/>
  <c r="K10" i="37" s="1"/>
  <c r="Z9" i="37" a="1"/>
  <c r="Z9" i="37" s="1"/>
  <c r="Y9" i="37" a="1"/>
  <c r="Y9" i="37"/>
  <c r="X9" i="37" a="1"/>
  <c r="X9" i="37" s="1"/>
  <c r="W9" i="37" a="1"/>
  <c r="W9" i="37"/>
  <c r="V9" i="37" a="1"/>
  <c r="V9" i="37" s="1"/>
  <c r="U9" i="37" a="1"/>
  <c r="U9" i="37"/>
  <c r="T9" i="37" a="1"/>
  <c r="T9" i="37" s="1"/>
  <c r="S9" i="37" a="1"/>
  <c r="S9" i="37"/>
  <c r="R9" i="37" a="1"/>
  <c r="R9" i="37" s="1"/>
  <c r="Q9" i="37" a="1"/>
  <c r="Q9" i="37"/>
  <c r="P9" i="37" a="1"/>
  <c r="P9" i="37" s="1"/>
  <c r="O9" i="37" a="1"/>
  <c r="O9" i="37"/>
  <c r="N9" i="37" a="1"/>
  <c r="N9" i="37" s="1"/>
  <c r="M9" i="37" a="1"/>
  <c r="M9" i="37"/>
  <c r="L9" i="37" a="1"/>
  <c r="L9" i="37" s="1"/>
  <c r="K9" i="37" a="1"/>
  <c r="K9" i="37"/>
  <c r="Z8" i="37" a="1"/>
  <c r="Z8" i="37" s="1"/>
  <c r="Y8" i="37" a="1"/>
  <c r="Y8" i="37" s="1"/>
  <c r="X8" i="37" a="1"/>
  <c r="X8" i="37" s="1"/>
  <c r="W8" i="37" a="1"/>
  <c r="W8" i="37" s="1"/>
  <c r="V8" i="37" a="1"/>
  <c r="V8" i="37" s="1"/>
  <c r="U8" i="37" a="1"/>
  <c r="U8" i="37" s="1"/>
  <c r="T8" i="37" a="1"/>
  <c r="T8" i="37" s="1"/>
  <c r="S8" i="37" a="1"/>
  <c r="S8" i="37" s="1"/>
  <c r="R8" i="37" a="1"/>
  <c r="R8" i="37" s="1"/>
  <c r="Q8" i="37" a="1"/>
  <c r="Q8" i="37" s="1"/>
  <c r="P8" i="37" a="1"/>
  <c r="P8" i="37" s="1"/>
  <c r="O8" i="37" a="1"/>
  <c r="O8" i="37" s="1"/>
  <c r="N8" i="37" a="1"/>
  <c r="N8" i="37" s="1"/>
  <c r="M8" i="37" a="1"/>
  <c r="M8" i="37" s="1"/>
  <c r="L8" i="37" a="1"/>
  <c r="L8" i="37" s="1"/>
  <c r="K8" i="37" a="1"/>
  <c r="K8" i="37" s="1"/>
  <c r="Z7" i="37" a="1"/>
  <c r="Z7" i="37" s="1"/>
  <c r="Y7" i="37" a="1"/>
  <c r="Y7" i="37"/>
  <c r="X7" i="37" a="1"/>
  <c r="X7" i="37" s="1"/>
  <c r="W7" i="37" a="1"/>
  <c r="W7" i="37"/>
  <c r="V7" i="37" a="1"/>
  <c r="V7" i="37" s="1"/>
  <c r="U7" i="37" a="1"/>
  <c r="U7" i="37"/>
  <c r="T7" i="37" a="1"/>
  <c r="T7" i="37" s="1"/>
  <c r="S7" i="37" a="1"/>
  <c r="S7" i="37"/>
  <c r="R7" i="37" a="1"/>
  <c r="R7" i="37" s="1"/>
  <c r="Q7" i="37" a="1"/>
  <c r="Q7" i="37"/>
  <c r="P7" i="37" a="1"/>
  <c r="P7" i="37" s="1"/>
  <c r="O7" i="37" a="1"/>
  <c r="O7" i="37"/>
  <c r="N7" i="37" a="1"/>
  <c r="N7" i="37" s="1"/>
  <c r="M7" i="37" a="1"/>
  <c r="M7" i="37"/>
  <c r="L7" i="37" a="1"/>
  <c r="L7" i="37" s="1"/>
  <c r="K7" i="37" a="1"/>
  <c r="K7" i="37"/>
  <c r="Z6" i="37" a="1"/>
  <c r="Z6" i="37" s="1"/>
  <c r="Y6" i="37" a="1"/>
  <c r="Y6" i="37" s="1"/>
  <c r="X6" i="37" a="1"/>
  <c r="X6" i="37" s="1"/>
  <c r="W6" i="37" a="1"/>
  <c r="W6" i="37" s="1"/>
  <c r="V6" i="37" a="1"/>
  <c r="V6" i="37" s="1"/>
  <c r="U6" i="37" a="1"/>
  <c r="U6" i="37" s="1"/>
  <c r="T6" i="37" a="1"/>
  <c r="T6" i="37" s="1"/>
  <c r="S6" i="37" a="1"/>
  <c r="S6" i="37" s="1"/>
  <c r="R6" i="37" a="1"/>
  <c r="R6" i="37" s="1"/>
  <c r="Q6" i="37" a="1"/>
  <c r="Q6" i="37" s="1"/>
  <c r="P6" i="37" a="1"/>
  <c r="P6" i="37" s="1"/>
  <c r="O6" i="37" a="1"/>
  <c r="O6" i="37" s="1"/>
  <c r="N6" i="37" a="1"/>
  <c r="N6" i="37" s="1"/>
  <c r="M6" i="37" a="1"/>
  <c r="M6" i="37" s="1"/>
  <c r="L6" i="37" a="1"/>
  <c r="L6" i="37" s="1"/>
  <c r="K6" i="37" a="1"/>
  <c r="K6" i="37" s="1"/>
  <c r="E6" i="37"/>
  <c r="E7" i="37" s="1"/>
  <c r="E8" i="37" s="1"/>
  <c r="E9" i="37" s="1"/>
  <c r="E10" i="37" s="1"/>
  <c r="E11" i="37" s="1"/>
  <c r="E12" i="37" s="1"/>
  <c r="Z5" i="37" a="1"/>
  <c r="Z5" i="37" s="1"/>
  <c r="Y5" i="37" a="1"/>
  <c r="Y5" i="37" s="1"/>
  <c r="X5" i="37" a="1"/>
  <c r="X5" i="37" s="1"/>
  <c r="W5" i="37" a="1"/>
  <c r="W5" i="37" s="1"/>
  <c r="V5" i="37" a="1"/>
  <c r="V5" i="37" s="1"/>
  <c r="U5" i="37" a="1"/>
  <c r="U5" i="37" s="1"/>
  <c r="T5" i="37" a="1"/>
  <c r="T5" i="37" s="1"/>
  <c r="S5" i="37" a="1"/>
  <c r="S5" i="37" s="1"/>
  <c r="R5" i="37" a="1"/>
  <c r="R5" i="37" s="1"/>
  <c r="Q5" i="37" a="1"/>
  <c r="Q5" i="37" s="1"/>
  <c r="P5" i="37" a="1"/>
  <c r="P5" i="37" s="1"/>
  <c r="O5" i="37" a="1"/>
  <c r="O5" i="37" s="1"/>
  <c r="N5" i="37" a="1"/>
  <c r="N5" i="37" s="1"/>
  <c r="M5" i="37" a="1"/>
  <c r="M5" i="37" s="1"/>
  <c r="L5" i="37" a="1"/>
  <c r="L5" i="37" s="1"/>
  <c r="K5" i="37" a="1"/>
  <c r="K5" i="37" s="1"/>
  <c r="E5" i="37"/>
  <c r="Z4" i="37" a="1"/>
  <c r="Z4" i="37" s="1"/>
  <c r="Y4" i="37" a="1"/>
  <c r="Y4" i="37" s="1"/>
  <c r="X4" i="37" a="1"/>
  <c r="X4" i="37" s="1"/>
  <c r="W4" i="37" a="1"/>
  <c r="W4" i="37" s="1"/>
  <c r="V4" i="37" a="1"/>
  <c r="V4" i="37" s="1"/>
  <c r="U4" i="37" a="1"/>
  <c r="U4" i="37" s="1"/>
  <c r="T4" i="37" a="1"/>
  <c r="T4" i="37" s="1"/>
  <c r="S4" i="37" a="1"/>
  <c r="S4" i="37" s="1"/>
  <c r="R4" i="37" a="1"/>
  <c r="R4" i="37" s="1"/>
  <c r="Q4" i="37" a="1"/>
  <c r="Q4" i="37" s="1"/>
  <c r="P4" i="37" a="1"/>
  <c r="P4" i="37" s="1"/>
  <c r="O4" i="37" a="1"/>
  <c r="O4" i="37" s="1"/>
  <c r="N4" i="37" a="1"/>
  <c r="N4" i="37" s="1"/>
  <c r="M4" i="37" a="1"/>
  <c r="M4" i="37" s="1"/>
  <c r="L4" i="37" a="1"/>
  <c r="L4" i="37" s="1"/>
  <c r="K4" i="37" a="1"/>
  <c r="K4" i="37" s="1"/>
  <c r="M48" i="7"/>
  <c r="E47" i="7"/>
  <c r="K48" i="7" s="1"/>
  <c r="E45" i="7"/>
  <c r="M46" i="7" s="1"/>
  <c r="E43" i="7"/>
  <c r="M44" i="7" s="1"/>
  <c r="M42" i="7"/>
  <c r="I42" i="7"/>
  <c r="E41" i="7"/>
  <c r="K42" i="7" s="1"/>
  <c r="N40" i="7"/>
  <c r="O40" i="7" s="1"/>
  <c r="P40" i="7" s="1"/>
  <c r="Q40" i="7" s="1"/>
  <c r="R40" i="7" s="1"/>
  <c r="S40" i="7" s="1"/>
  <c r="T40" i="7" s="1"/>
  <c r="U40" i="7" s="1"/>
  <c r="V40" i="7" s="1"/>
  <c r="W40" i="7" s="1"/>
  <c r="X40" i="7" s="1"/>
  <c r="Y40" i="7" s="1"/>
  <c r="Z40" i="7" s="1"/>
  <c r="AA40" i="7" s="1"/>
  <c r="AB40" i="7" s="1"/>
  <c r="AC40" i="7" s="1"/>
  <c r="AD40" i="7" s="1"/>
  <c r="AE40" i="7" s="1"/>
  <c r="AF40" i="7" s="1"/>
  <c r="AG40" i="7" s="1"/>
  <c r="AH40" i="7" s="1"/>
  <c r="AI40" i="7" s="1"/>
  <c r="AJ40" i="7" s="1"/>
  <c r="AK40" i="7" s="1"/>
  <c r="AL40" i="7" s="1"/>
  <c r="AM40" i="7" s="1"/>
  <c r="AN40" i="7" s="1"/>
  <c r="AO40" i="7" s="1"/>
  <c r="AP40" i="7" s="1"/>
  <c r="AQ40" i="7" s="1"/>
  <c r="AR40" i="7" s="1"/>
  <c r="AS40" i="7" s="1"/>
  <c r="AT40" i="7" s="1"/>
  <c r="AU40" i="7" s="1"/>
  <c r="AV40" i="7" s="1"/>
  <c r="AW40" i="7" s="1"/>
  <c r="AX40" i="7" s="1"/>
  <c r="AY40" i="7" s="1"/>
  <c r="AZ40" i="7" s="1"/>
  <c r="BA40" i="7" s="1"/>
  <c r="BB40" i="7" s="1"/>
  <c r="BC40" i="7" s="1"/>
  <c r="BD40" i="7" s="1"/>
  <c r="BE40" i="7" s="1"/>
  <c r="BF40" i="7" s="1"/>
  <c r="BG40" i="7" s="1"/>
  <c r="BH40" i="7" s="1"/>
  <c r="BI40" i="7" s="1"/>
  <c r="BJ40" i="7" s="1"/>
  <c r="BK40" i="7" s="1"/>
  <c r="M40" i="7"/>
  <c r="I40" i="7"/>
  <c r="H40" i="7"/>
  <c r="E39" i="7"/>
  <c r="K40" i="7" s="1"/>
  <c r="E37" i="7"/>
  <c r="M38" i="7" s="1"/>
  <c r="E35" i="7"/>
  <c r="M36" i="7" s="1"/>
  <c r="M34" i="7"/>
  <c r="I34" i="7"/>
  <c r="E33" i="7"/>
  <c r="K34" i="7" s="1"/>
  <c r="N32" i="7"/>
  <c r="O32" i="7" s="1"/>
  <c r="P32" i="7" s="1"/>
  <c r="Q32" i="7" s="1"/>
  <c r="R32" i="7" s="1"/>
  <c r="S32" i="7" s="1"/>
  <c r="T32" i="7" s="1"/>
  <c r="U32" i="7" s="1"/>
  <c r="V32" i="7" s="1"/>
  <c r="W32" i="7" s="1"/>
  <c r="X32" i="7" s="1"/>
  <c r="Y32" i="7" s="1"/>
  <c r="Z32" i="7" s="1"/>
  <c r="AA32" i="7" s="1"/>
  <c r="AB32" i="7" s="1"/>
  <c r="AC32" i="7" s="1"/>
  <c r="AD32" i="7" s="1"/>
  <c r="AE32" i="7" s="1"/>
  <c r="AF32" i="7" s="1"/>
  <c r="AG32" i="7" s="1"/>
  <c r="AH32" i="7" s="1"/>
  <c r="AI32" i="7" s="1"/>
  <c r="AJ32" i="7" s="1"/>
  <c r="AK32" i="7" s="1"/>
  <c r="AL32" i="7" s="1"/>
  <c r="AM32" i="7" s="1"/>
  <c r="AN32" i="7" s="1"/>
  <c r="AO32" i="7" s="1"/>
  <c r="AP32" i="7" s="1"/>
  <c r="AQ32" i="7" s="1"/>
  <c r="AR32" i="7" s="1"/>
  <c r="AS32" i="7" s="1"/>
  <c r="AT32" i="7" s="1"/>
  <c r="AU32" i="7" s="1"/>
  <c r="AV32" i="7" s="1"/>
  <c r="AW32" i="7" s="1"/>
  <c r="AX32" i="7" s="1"/>
  <c r="AY32" i="7" s="1"/>
  <c r="AZ32" i="7" s="1"/>
  <c r="BA32" i="7" s="1"/>
  <c r="BB32" i="7" s="1"/>
  <c r="BC32" i="7" s="1"/>
  <c r="BD32" i="7" s="1"/>
  <c r="BE32" i="7" s="1"/>
  <c r="BF32" i="7" s="1"/>
  <c r="BG32" i="7" s="1"/>
  <c r="BH32" i="7" s="1"/>
  <c r="BI32" i="7" s="1"/>
  <c r="BJ32" i="7" s="1"/>
  <c r="BK32" i="7" s="1"/>
  <c r="M32" i="7"/>
  <c r="I32" i="7"/>
  <c r="H32" i="7"/>
  <c r="E31" i="7"/>
  <c r="K32" i="7" s="1"/>
  <c r="E29" i="7"/>
  <c r="M30" i="7" s="1"/>
  <c r="N28" i="7"/>
  <c r="O28" i="7" s="1"/>
  <c r="P28" i="7" s="1"/>
  <c r="Q28" i="7" s="1"/>
  <c r="R28" i="7" s="1"/>
  <c r="S28" i="7" s="1"/>
  <c r="T28" i="7" s="1"/>
  <c r="U28" i="7" s="1"/>
  <c r="V28" i="7" s="1"/>
  <c r="W28" i="7" s="1"/>
  <c r="X28" i="7" s="1"/>
  <c r="Y28" i="7" s="1"/>
  <c r="Z28" i="7" s="1"/>
  <c r="AA28" i="7" s="1"/>
  <c r="AB28" i="7" s="1"/>
  <c r="AC28" i="7" s="1"/>
  <c r="AD28" i="7" s="1"/>
  <c r="AE28" i="7" s="1"/>
  <c r="AF28" i="7" s="1"/>
  <c r="AG28" i="7" s="1"/>
  <c r="AH28" i="7" s="1"/>
  <c r="AI28" i="7" s="1"/>
  <c r="AJ28" i="7" s="1"/>
  <c r="AK28" i="7" s="1"/>
  <c r="AL28" i="7" s="1"/>
  <c r="AM28" i="7" s="1"/>
  <c r="AN28" i="7" s="1"/>
  <c r="AO28" i="7" s="1"/>
  <c r="AP28" i="7" s="1"/>
  <c r="AQ28" i="7" s="1"/>
  <c r="AR28" i="7" s="1"/>
  <c r="AS28" i="7" s="1"/>
  <c r="AT28" i="7" s="1"/>
  <c r="AU28" i="7" s="1"/>
  <c r="AV28" i="7" s="1"/>
  <c r="AW28" i="7" s="1"/>
  <c r="AX28" i="7" s="1"/>
  <c r="AY28" i="7" s="1"/>
  <c r="AZ28" i="7" s="1"/>
  <c r="BA28" i="7" s="1"/>
  <c r="BB28" i="7" s="1"/>
  <c r="BC28" i="7" s="1"/>
  <c r="BD28" i="7" s="1"/>
  <c r="BE28" i="7" s="1"/>
  <c r="BF28" i="7" s="1"/>
  <c r="BG28" i="7" s="1"/>
  <c r="BH28" i="7" s="1"/>
  <c r="BI28" i="7" s="1"/>
  <c r="BJ28" i="7" s="1"/>
  <c r="BK28" i="7" s="1"/>
  <c r="N26" i="7"/>
  <c r="O26" i="7" s="1"/>
  <c r="P26" i="7" s="1"/>
  <c r="Q26" i="7" s="1"/>
  <c r="R26" i="7" s="1"/>
  <c r="S26" i="7" s="1"/>
  <c r="T26" i="7" s="1"/>
  <c r="U26" i="7" s="1"/>
  <c r="V26" i="7" s="1"/>
  <c r="W26" i="7" s="1"/>
  <c r="X26" i="7" s="1"/>
  <c r="Y26" i="7" s="1"/>
  <c r="Z26" i="7" s="1"/>
  <c r="AA26" i="7" s="1"/>
  <c r="AB26" i="7" s="1"/>
  <c r="AC26" i="7" s="1"/>
  <c r="AD26" i="7" s="1"/>
  <c r="AE26" i="7" s="1"/>
  <c r="AF26" i="7" s="1"/>
  <c r="AG26" i="7" s="1"/>
  <c r="AH26" i="7" s="1"/>
  <c r="AI26" i="7" s="1"/>
  <c r="AJ26" i="7" s="1"/>
  <c r="AK26" i="7" s="1"/>
  <c r="AL26" i="7" s="1"/>
  <c r="AM26" i="7" s="1"/>
  <c r="AN26" i="7" s="1"/>
  <c r="AO26" i="7" s="1"/>
  <c r="AP26" i="7" s="1"/>
  <c r="AQ26" i="7" s="1"/>
  <c r="AR26" i="7" s="1"/>
  <c r="AS26" i="7" s="1"/>
  <c r="AT26" i="7" s="1"/>
  <c r="AU26" i="7" s="1"/>
  <c r="AV26" i="7" s="1"/>
  <c r="AW26" i="7" s="1"/>
  <c r="AX26" i="7" s="1"/>
  <c r="AY26" i="7" s="1"/>
  <c r="AZ26" i="7" s="1"/>
  <c r="BA26" i="7" s="1"/>
  <c r="BB26" i="7" s="1"/>
  <c r="BC26" i="7" s="1"/>
  <c r="BD26" i="7" s="1"/>
  <c r="BE26" i="7" s="1"/>
  <c r="BF26" i="7" s="1"/>
  <c r="BG26" i="7" s="1"/>
  <c r="BH26" i="7" s="1"/>
  <c r="BI26" i="7" s="1"/>
  <c r="BJ26" i="7" s="1"/>
  <c r="BK26" i="7" s="1"/>
  <c r="M26" i="7"/>
  <c r="J26" i="7"/>
  <c r="I26" i="7"/>
  <c r="H26" i="7"/>
  <c r="E25" i="7"/>
  <c r="K26" i="7" s="1"/>
  <c r="Y24" i="7"/>
  <c r="Z24" i="7" s="1"/>
  <c r="AA24" i="7" s="1"/>
  <c r="AB24" i="7" s="1"/>
  <c r="AC24" i="7" s="1"/>
  <c r="AD24" i="7" s="1"/>
  <c r="AE24" i="7" s="1"/>
  <c r="AF24" i="7" s="1"/>
  <c r="AG24" i="7" s="1"/>
  <c r="AH24" i="7" s="1"/>
  <c r="AI24" i="7" s="1"/>
  <c r="AJ24" i="7" s="1"/>
  <c r="AK24" i="7" s="1"/>
  <c r="AL24" i="7" s="1"/>
  <c r="AM24" i="7" s="1"/>
  <c r="AN24" i="7" s="1"/>
  <c r="AO24" i="7" s="1"/>
  <c r="AP24" i="7" s="1"/>
  <c r="AQ24" i="7" s="1"/>
  <c r="AR24" i="7" s="1"/>
  <c r="AS24" i="7" s="1"/>
  <c r="AT24" i="7" s="1"/>
  <c r="AU24" i="7" s="1"/>
  <c r="AV24" i="7" s="1"/>
  <c r="AW24" i="7" s="1"/>
  <c r="AX24" i="7" s="1"/>
  <c r="AY24" i="7" s="1"/>
  <c r="AZ24" i="7" s="1"/>
  <c r="BA24" i="7" s="1"/>
  <c r="BB24" i="7" s="1"/>
  <c r="BC24" i="7" s="1"/>
  <c r="BD24" i="7" s="1"/>
  <c r="BE24" i="7" s="1"/>
  <c r="BF24" i="7" s="1"/>
  <c r="BG24" i="7" s="1"/>
  <c r="BH24" i="7" s="1"/>
  <c r="BI24" i="7" s="1"/>
  <c r="BJ24" i="7" s="1"/>
  <c r="BK24" i="7" s="1"/>
  <c r="X24" i="7"/>
  <c r="J24" i="7"/>
  <c r="H24" i="7"/>
  <c r="E23" i="7"/>
  <c r="K24" i="7" s="1"/>
  <c r="E21" i="7"/>
  <c r="M22" i="7" s="1"/>
  <c r="E19" i="7"/>
  <c r="M20" i="7" s="1"/>
  <c r="M18" i="7"/>
  <c r="I18" i="7"/>
  <c r="E17" i="7"/>
  <c r="K18" i="7" s="1"/>
  <c r="E15" i="7"/>
  <c r="K16" i="7" s="1"/>
  <c r="E13" i="7"/>
  <c r="M14" i="7" s="1"/>
  <c r="J12" i="7"/>
  <c r="H12" i="7"/>
  <c r="E11" i="7"/>
  <c r="M12" i="7" s="1"/>
  <c r="I10" i="7"/>
  <c r="E9" i="7"/>
  <c r="K10" i="7" s="1"/>
  <c r="J8" i="7"/>
  <c r="H8" i="7"/>
  <c r="E7" i="7"/>
  <c r="K8" i="7" s="1"/>
  <c r="E5" i="7"/>
  <c r="M6" i="7" s="1"/>
  <c r="E3" i="7"/>
  <c r="M4" i="7" s="1"/>
  <c r="E178" i="34"/>
  <c r="AH176" i="34"/>
  <c r="AG176" i="34"/>
  <c r="AF176" i="34"/>
  <c r="AE176" i="34"/>
  <c r="AD176" i="34"/>
  <c r="AC176" i="34"/>
  <c r="AB176" i="34"/>
  <c r="AA176" i="34"/>
  <c r="Z176" i="34"/>
  <c r="Y176" i="34"/>
  <c r="X176" i="34"/>
  <c r="W176" i="34"/>
  <c r="V176" i="34"/>
  <c r="U176" i="34"/>
  <c r="T176" i="34"/>
  <c r="S176" i="34"/>
  <c r="AH175" i="34"/>
  <c r="AG175" i="34"/>
  <c r="AF175" i="34"/>
  <c r="AE175" i="34"/>
  <c r="AD175" i="34"/>
  <c r="AC175" i="34"/>
  <c r="AB175" i="34"/>
  <c r="AA175" i="34"/>
  <c r="Z175" i="34"/>
  <c r="Y175" i="34"/>
  <c r="X175" i="34"/>
  <c r="W175" i="34"/>
  <c r="V175" i="34"/>
  <c r="U175" i="34"/>
  <c r="T175" i="34"/>
  <c r="S175" i="34"/>
  <c r="R175" i="34"/>
  <c r="Q175" i="34"/>
  <c r="Q176" i="34" s="1"/>
  <c r="P175" i="34"/>
  <c r="O175" i="34"/>
  <c r="N175" i="34"/>
  <c r="M175" i="34"/>
  <c r="L175" i="34"/>
  <c r="K175" i="34"/>
  <c r="J175" i="34"/>
  <c r="I175" i="34"/>
  <c r="AH174" i="34"/>
  <c r="AG174" i="34"/>
  <c r="AF174" i="34"/>
  <c r="AE174" i="34"/>
  <c r="AD174" i="34"/>
  <c r="AC174" i="34"/>
  <c r="AB174" i="34"/>
  <c r="AA174" i="34"/>
  <c r="Z174" i="34"/>
  <c r="Y174" i="34"/>
  <c r="X174" i="34"/>
  <c r="W174" i="34"/>
  <c r="V174" i="34"/>
  <c r="U174" i="34"/>
  <c r="T174" i="34"/>
  <c r="S174" i="34"/>
  <c r="R174" i="34"/>
  <c r="Q174" i="34"/>
  <c r="P174" i="34"/>
  <c r="P176" i="34" s="1"/>
  <c r="O174" i="34"/>
  <c r="O176" i="34" s="1"/>
  <c r="N174" i="34"/>
  <c r="M174" i="34"/>
  <c r="M176" i="34" s="1"/>
  <c r="L174" i="34"/>
  <c r="L176" i="34" s="1"/>
  <c r="K174" i="34"/>
  <c r="K176" i="34" s="1"/>
  <c r="J174" i="34"/>
  <c r="I174" i="34"/>
  <c r="H174" i="34"/>
  <c r="AH172" i="34"/>
  <c r="AG172" i="34"/>
  <c r="AF172" i="34"/>
  <c r="AE172" i="34"/>
  <c r="AD172" i="34"/>
  <c r="AC172" i="34"/>
  <c r="AB172" i="34"/>
  <c r="AA172" i="34"/>
  <c r="Z172" i="34"/>
  <c r="Y172" i="34"/>
  <c r="X172" i="34"/>
  <c r="W172" i="34"/>
  <c r="V172" i="34"/>
  <c r="U172" i="34"/>
  <c r="T172" i="34"/>
  <c r="S172" i="34"/>
  <c r="R172" i="34"/>
  <c r="Q172" i="34"/>
  <c r="P172" i="34"/>
  <c r="O172" i="34"/>
  <c r="N172" i="34"/>
  <c r="M172" i="34"/>
  <c r="L172" i="34"/>
  <c r="K172" i="34"/>
  <c r="J172" i="34"/>
  <c r="I172" i="34"/>
  <c r="AH171" i="34"/>
  <c r="AG171" i="34"/>
  <c r="AF171" i="34"/>
  <c r="AE171" i="34"/>
  <c r="AD171" i="34"/>
  <c r="AC171" i="34"/>
  <c r="AB171" i="34"/>
  <c r="AA171" i="34"/>
  <c r="Z171" i="34"/>
  <c r="Y171" i="34"/>
  <c r="X171" i="34"/>
  <c r="W171" i="34"/>
  <c r="V171" i="34"/>
  <c r="U171" i="34"/>
  <c r="T171" i="34"/>
  <c r="S171" i="34"/>
  <c r="R171" i="34"/>
  <c r="Q171" i="34"/>
  <c r="P171" i="34"/>
  <c r="O171" i="34"/>
  <c r="N171" i="34"/>
  <c r="M171" i="34"/>
  <c r="L171" i="34"/>
  <c r="K171" i="34"/>
  <c r="J171" i="34"/>
  <c r="I171" i="34"/>
  <c r="AH170" i="34"/>
  <c r="AG170" i="34"/>
  <c r="AF170" i="34"/>
  <c r="AE170" i="34"/>
  <c r="AD170" i="34"/>
  <c r="AC170" i="34"/>
  <c r="AB170" i="34"/>
  <c r="AA170" i="34"/>
  <c r="Z170" i="34"/>
  <c r="Y170" i="34"/>
  <c r="X170" i="34"/>
  <c r="W170" i="34"/>
  <c r="V170" i="34"/>
  <c r="U170" i="34"/>
  <c r="T170" i="34"/>
  <c r="S170" i="34"/>
  <c r="R170" i="34"/>
  <c r="Q170" i="34"/>
  <c r="P170" i="34"/>
  <c r="O170" i="34"/>
  <c r="N170" i="34"/>
  <c r="M170" i="34"/>
  <c r="L170" i="34"/>
  <c r="K170" i="34"/>
  <c r="J170" i="34"/>
  <c r="I170" i="34"/>
  <c r="AH169" i="34"/>
  <c r="AG169" i="34"/>
  <c r="AF169" i="34"/>
  <c r="AE169" i="34"/>
  <c r="AD169" i="34"/>
  <c r="AC169" i="34"/>
  <c r="AB169" i="34"/>
  <c r="AA169" i="34"/>
  <c r="Z169" i="34"/>
  <c r="Y169" i="34"/>
  <c r="X169" i="34"/>
  <c r="W169" i="34"/>
  <c r="V169" i="34"/>
  <c r="U169" i="34"/>
  <c r="T169" i="34"/>
  <c r="S169" i="34"/>
  <c r="R169" i="34"/>
  <c r="Q169" i="34"/>
  <c r="P169" i="34"/>
  <c r="O169" i="34"/>
  <c r="N169" i="34"/>
  <c r="M169" i="34"/>
  <c r="L169" i="34"/>
  <c r="K169" i="34"/>
  <c r="J169" i="34"/>
  <c r="I169" i="34"/>
  <c r="AH168" i="34"/>
  <c r="AG168" i="34"/>
  <c r="AF168" i="34"/>
  <c r="AE168" i="34"/>
  <c r="AD168" i="34"/>
  <c r="AC168" i="34"/>
  <c r="AB168" i="34"/>
  <c r="AA168" i="34"/>
  <c r="Z168" i="34"/>
  <c r="Y168" i="34"/>
  <c r="X168" i="34"/>
  <c r="W168" i="34"/>
  <c r="V168" i="34"/>
  <c r="U168" i="34"/>
  <c r="T168" i="34"/>
  <c r="S168" i="34"/>
  <c r="R168" i="34"/>
  <c r="Q168" i="34"/>
  <c r="P168" i="34"/>
  <c r="O168" i="34"/>
  <c r="N168" i="34"/>
  <c r="M168" i="34"/>
  <c r="L168" i="34"/>
  <c r="K168" i="34"/>
  <c r="J168" i="34"/>
  <c r="I168" i="34"/>
  <c r="AH167" i="34"/>
  <c r="AG167" i="34"/>
  <c r="AF167" i="34"/>
  <c r="AE167" i="34"/>
  <c r="AD167" i="34"/>
  <c r="AC167" i="34"/>
  <c r="AB167" i="34"/>
  <c r="AA167" i="34"/>
  <c r="Z167" i="34"/>
  <c r="Y167" i="34"/>
  <c r="X167" i="34"/>
  <c r="W167" i="34"/>
  <c r="V167" i="34"/>
  <c r="U167" i="34"/>
  <c r="T167" i="34"/>
  <c r="S167" i="34"/>
  <c r="R167" i="34"/>
  <c r="Q167" i="34"/>
  <c r="P167" i="34"/>
  <c r="O167" i="34"/>
  <c r="N167" i="34"/>
  <c r="M167" i="34"/>
  <c r="L167" i="34"/>
  <c r="K167" i="34"/>
  <c r="J167" i="34"/>
  <c r="I167" i="34"/>
  <c r="I173" i="34" s="1"/>
  <c r="AH165" i="34"/>
  <c r="AG165" i="34"/>
  <c r="AF165" i="34"/>
  <c r="AE165" i="34"/>
  <c r="AD165" i="34"/>
  <c r="AC165" i="34"/>
  <c r="AB165" i="34"/>
  <c r="AA165" i="34"/>
  <c r="Z165" i="34"/>
  <c r="Y165" i="34"/>
  <c r="X165" i="34"/>
  <c r="W165" i="34"/>
  <c r="V165" i="34"/>
  <c r="U165" i="34"/>
  <c r="T165" i="34"/>
  <c r="S165" i="34"/>
  <c r="R165" i="34"/>
  <c r="Q165" i="34"/>
  <c r="P165" i="34"/>
  <c r="O165" i="34"/>
  <c r="N165" i="34"/>
  <c r="M165" i="34"/>
  <c r="L165" i="34"/>
  <c r="K165" i="34"/>
  <c r="J165" i="34"/>
  <c r="I165" i="34"/>
  <c r="H165" i="34"/>
  <c r="M166" i="34" s="1"/>
  <c r="I164" i="34"/>
  <c r="AH163" i="34"/>
  <c r="AG163" i="34"/>
  <c r="AF163" i="34"/>
  <c r="AE163" i="34"/>
  <c r="AD163" i="34"/>
  <c r="AC163" i="34"/>
  <c r="AB163" i="34"/>
  <c r="AA163" i="34"/>
  <c r="Z163" i="34"/>
  <c r="Y163" i="34"/>
  <c r="X163" i="34"/>
  <c r="W163" i="34"/>
  <c r="V163" i="34"/>
  <c r="U163" i="34"/>
  <c r="T163" i="34"/>
  <c r="S163" i="34"/>
  <c r="R163" i="34"/>
  <c r="Q163" i="34"/>
  <c r="P163" i="34"/>
  <c r="O163" i="34"/>
  <c r="N163" i="34"/>
  <c r="M163" i="34"/>
  <c r="L163" i="34"/>
  <c r="K163" i="34"/>
  <c r="J163" i="34"/>
  <c r="I163" i="34"/>
  <c r="H163" i="34"/>
  <c r="I162" i="34"/>
  <c r="AH161" i="34"/>
  <c r="AG161" i="34"/>
  <c r="AF161" i="34"/>
  <c r="AE161" i="34"/>
  <c r="AD161" i="34"/>
  <c r="AC161" i="34"/>
  <c r="AB161" i="34"/>
  <c r="AA161" i="34"/>
  <c r="Z161" i="34"/>
  <c r="Y161" i="34"/>
  <c r="X161" i="34"/>
  <c r="W161" i="34"/>
  <c r="V161" i="34"/>
  <c r="U161" i="34"/>
  <c r="T161" i="34"/>
  <c r="S161" i="34"/>
  <c r="R161" i="34"/>
  <c r="Q161" i="34"/>
  <c r="P161" i="34"/>
  <c r="O161" i="34"/>
  <c r="N161" i="34"/>
  <c r="M161" i="34"/>
  <c r="L161" i="34"/>
  <c r="K161" i="34"/>
  <c r="J161" i="34"/>
  <c r="I161" i="34"/>
  <c r="H161" i="34"/>
  <c r="I160" i="34"/>
  <c r="AH159" i="34"/>
  <c r="AG159" i="34"/>
  <c r="AF159" i="34"/>
  <c r="AE159" i="34"/>
  <c r="AD159" i="34"/>
  <c r="AC159" i="34"/>
  <c r="AB159" i="34"/>
  <c r="AA159" i="34"/>
  <c r="Z159" i="34"/>
  <c r="Y159" i="34"/>
  <c r="X159" i="34"/>
  <c r="W159" i="34"/>
  <c r="V159" i="34"/>
  <c r="U159" i="34"/>
  <c r="T159" i="34"/>
  <c r="S159" i="34"/>
  <c r="R159" i="34"/>
  <c r="Q159" i="34"/>
  <c r="P159" i="34"/>
  <c r="O159" i="34"/>
  <c r="N159" i="34"/>
  <c r="M159" i="34"/>
  <c r="L159" i="34"/>
  <c r="K159" i="34"/>
  <c r="J159" i="34"/>
  <c r="H159" i="34"/>
  <c r="Q160" i="34" s="1"/>
  <c r="I158" i="34"/>
  <c r="AH157" i="34"/>
  <c r="AG157" i="34"/>
  <c r="AF157" i="34"/>
  <c r="AE157" i="34"/>
  <c r="AD157" i="34"/>
  <c r="AC157" i="34"/>
  <c r="AB157" i="34"/>
  <c r="AA157" i="34"/>
  <c r="Z157" i="34"/>
  <c r="Y157" i="34"/>
  <c r="X157" i="34"/>
  <c r="W157" i="34"/>
  <c r="V157" i="34"/>
  <c r="U157" i="34"/>
  <c r="T157" i="34"/>
  <c r="S157" i="34"/>
  <c r="R157" i="34"/>
  <c r="Q157" i="34"/>
  <c r="P157" i="34"/>
  <c r="O157" i="34"/>
  <c r="N157" i="34"/>
  <c r="M157" i="34"/>
  <c r="L157" i="34"/>
  <c r="K157" i="34"/>
  <c r="J157" i="34"/>
  <c r="H157" i="34"/>
  <c r="Q158" i="34" s="1"/>
  <c r="AH155" i="34"/>
  <c r="AG155" i="34"/>
  <c r="AF155" i="34"/>
  <c r="AE155" i="34"/>
  <c r="AD155" i="34"/>
  <c r="AC155" i="34"/>
  <c r="AB155" i="34"/>
  <c r="AA155" i="34"/>
  <c r="Z155" i="34"/>
  <c r="Y155" i="34"/>
  <c r="X155" i="34"/>
  <c r="W155" i="34"/>
  <c r="V155" i="34"/>
  <c r="U155" i="34"/>
  <c r="T155" i="34"/>
  <c r="S155" i="34"/>
  <c r="R155" i="34"/>
  <c r="Q155" i="34"/>
  <c r="P155" i="34"/>
  <c r="O155" i="34"/>
  <c r="N155" i="34"/>
  <c r="M155" i="34"/>
  <c r="L155" i="34"/>
  <c r="K155" i="34"/>
  <c r="J155" i="34"/>
  <c r="I155" i="34"/>
  <c r="AH154" i="34"/>
  <c r="AG154" i="34"/>
  <c r="AF154" i="34"/>
  <c r="AE154" i="34"/>
  <c r="AD154" i="34"/>
  <c r="AC154" i="34"/>
  <c r="AB154" i="34"/>
  <c r="AA154" i="34"/>
  <c r="Z154" i="34"/>
  <c r="Y154" i="34"/>
  <c r="X154" i="34"/>
  <c r="W154" i="34"/>
  <c r="V154" i="34"/>
  <c r="U154" i="34"/>
  <c r="T154" i="34"/>
  <c r="S154" i="34"/>
  <c r="R154" i="34"/>
  <c r="Q154" i="34"/>
  <c r="P154" i="34"/>
  <c r="O154" i="34"/>
  <c r="N154" i="34"/>
  <c r="M154" i="34"/>
  <c r="L154" i="34"/>
  <c r="K154" i="34"/>
  <c r="J154" i="34"/>
  <c r="I154" i="34"/>
  <c r="I156" i="34" s="1"/>
  <c r="H154" i="34"/>
  <c r="Q153" i="34"/>
  <c r="AH152" i="34"/>
  <c r="AG152" i="34"/>
  <c r="AF152" i="34"/>
  <c r="AE152" i="34"/>
  <c r="AD152" i="34"/>
  <c r="AC152" i="34"/>
  <c r="AB152" i="34"/>
  <c r="AA152" i="34"/>
  <c r="Z152" i="34"/>
  <c r="Y152" i="34"/>
  <c r="X152" i="34"/>
  <c r="W152" i="34"/>
  <c r="V152" i="34"/>
  <c r="U152" i="34"/>
  <c r="T152" i="34"/>
  <c r="S152" i="34"/>
  <c r="R152" i="34"/>
  <c r="Q152" i="34"/>
  <c r="P152" i="34"/>
  <c r="O152" i="34"/>
  <c r="N152" i="34"/>
  <c r="M152" i="34"/>
  <c r="L152" i="34"/>
  <c r="K152" i="34"/>
  <c r="J152" i="34"/>
  <c r="I152" i="34"/>
  <c r="N153" i="34" s="1"/>
  <c r="H152" i="34"/>
  <c r="R153" i="34" s="1"/>
  <c r="S153" i="34" s="1"/>
  <c r="T153" i="34" s="1"/>
  <c r="U153" i="34" s="1"/>
  <c r="V153" i="34" s="1"/>
  <c r="W153" i="34" s="1"/>
  <c r="X153" i="34" s="1"/>
  <c r="Y153" i="34" s="1"/>
  <c r="Z153" i="34" s="1"/>
  <c r="AA153" i="34" s="1"/>
  <c r="AB153" i="34" s="1"/>
  <c r="AC153" i="34" s="1"/>
  <c r="AD153" i="34" s="1"/>
  <c r="AE153" i="34" s="1"/>
  <c r="AF153" i="34" s="1"/>
  <c r="AG153" i="34" s="1"/>
  <c r="AH153" i="34" s="1"/>
  <c r="Q151" i="34"/>
  <c r="AH150" i="34"/>
  <c r="AG150" i="34"/>
  <c r="AF150" i="34"/>
  <c r="AE150" i="34"/>
  <c r="AD150" i="34"/>
  <c r="AC150" i="34"/>
  <c r="AB150" i="34"/>
  <c r="AA150" i="34"/>
  <c r="Z150" i="34"/>
  <c r="Y150" i="34"/>
  <c r="X150" i="34"/>
  <c r="W150" i="34"/>
  <c r="V150" i="34"/>
  <c r="U150" i="34"/>
  <c r="T150" i="34"/>
  <c r="S150" i="34"/>
  <c r="R150" i="34"/>
  <c r="Q150" i="34"/>
  <c r="P150" i="34"/>
  <c r="O150" i="34"/>
  <c r="N150" i="34"/>
  <c r="M150" i="34"/>
  <c r="L150" i="34"/>
  <c r="K150" i="34"/>
  <c r="J150" i="34"/>
  <c r="I150" i="34"/>
  <c r="N151" i="34" s="1"/>
  <c r="H150" i="34"/>
  <c r="R151" i="34" s="1"/>
  <c r="S151" i="34" s="1"/>
  <c r="T151" i="34" s="1"/>
  <c r="U151" i="34" s="1"/>
  <c r="V151" i="34" s="1"/>
  <c r="W151" i="34" s="1"/>
  <c r="X151" i="34" s="1"/>
  <c r="Y151" i="34" s="1"/>
  <c r="Z151" i="34" s="1"/>
  <c r="AA151" i="34" s="1"/>
  <c r="AB151" i="34" s="1"/>
  <c r="AC151" i="34" s="1"/>
  <c r="AD151" i="34" s="1"/>
  <c r="AE151" i="34" s="1"/>
  <c r="AF151" i="34" s="1"/>
  <c r="AG151" i="34" s="1"/>
  <c r="AH151" i="34" s="1"/>
  <c r="Q149" i="34"/>
  <c r="AH148" i="34"/>
  <c r="AG148" i="34"/>
  <c r="AF148" i="34"/>
  <c r="AE148" i="34"/>
  <c r="AD148" i="34"/>
  <c r="AC148" i="34"/>
  <c r="AB148" i="34"/>
  <c r="AA148" i="34"/>
  <c r="Z148" i="34"/>
  <c r="Y148" i="34"/>
  <c r="X148" i="34"/>
  <c r="W148" i="34"/>
  <c r="V148" i="34"/>
  <c r="U148" i="34"/>
  <c r="T148" i="34"/>
  <c r="S148" i="34"/>
  <c r="R148" i="34"/>
  <c r="Q148" i="34"/>
  <c r="P148" i="34"/>
  <c r="O148" i="34"/>
  <c r="N148" i="34"/>
  <c r="M148" i="34"/>
  <c r="L148" i="34"/>
  <c r="K148" i="34"/>
  <c r="J148" i="34"/>
  <c r="I148" i="34"/>
  <c r="N149" i="34" s="1"/>
  <c r="H148" i="34"/>
  <c r="R149" i="34" s="1"/>
  <c r="S149" i="34" s="1"/>
  <c r="T149" i="34" s="1"/>
  <c r="U149" i="34" s="1"/>
  <c r="V149" i="34" s="1"/>
  <c r="W149" i="34" s="1"/>
  <c r="X149" i="34" s="1"/>
  <c r="Y149" i="34" s="1"/>
  <c r="Z149" i="34" s="1"/>
  <c r="AA149" i="34" s="1"/>
  <c r="AB149" i="34" s="1"/>
  <c r="AC149" i="34" s="1"/>
  <c r="AD149" i="34" s="1"/>
  <c r="AE149" i="34" s="1"/>
  <c r="AF149" i="34" s="1"/>
  <c r="AG149" i="34" s="1"/>
  <c r="AH149" i="34" s="1"/>
  <c r="Q147" i="34"/>
  <c r="AH146" i="34"/>
  <c r="AG146" i="34"/>
  <c r="AF146" i="34"/>
  <c r="AE146" i="34"/>
  <c r="AD146" i="34"/>
  <c r="AC146" i="34"/>
  <c r="AB146" i="34"/>
  <c r="AA146" i="34"/>
  <c r="Z146" i="34"/>
  <c r="Y146" i="34"/>
  <c r="X146" i="34"/>
  <c r="W146" i="34"/>
  <c r="V146" i="34"/>
  <c r="U146" i="34"/>
  <c r="T146" i="34"/>
  <c r="S146" i="34"/>
  <c r="R146" i="34"/>
  <c r="Q146" i="34"/>
  <c r="P146" i="34"/>
  <c r="O146" i="34"/>
  <c r="N146" i="34"/>
  <c r="M146" i="34"/>
  <c r="L146" i="34"/>
  <c r="K146" i="34"/>
  <c r="J146" i="34"/>
  <c r="I146" i="34"/>
  <c r="N147" i="34" s="1"/>
  <c r="H146" i="34"/>
  <c r="R147" i="34" s="1"/>
  <c r="S147" i="34" s="1"/>
  <c r="T147" i="34" s="1"/>
  <c r="U147" i="34" s="1"/>
  <c r="V147" i="34" s="1"/>
  <c r="W147" i="34" s="1"/>
  <c r="X147" i="34" s="1"/>
  <c r="Y147" i="34" s="1"/>
  <c r="Z147" i="34" s="1"/>
  <c r="AA147" i="34" s="1"/>
  <c r="AB147" i="34" s="1"/>
  <c r="AC147" i="34" s="1"/>
  <c r="AD147" i="34" s="1"/>
  <c r="AE147" i="34" s="1"/>
  <c r="AF147" i="34" s="1"/>
  <c r="AG147" i="34" s="1"/>
  <c r="AH147" i="34" s="1"/>
  <c r="Q145" i="34"/>
  <c r="AH144" i="34"/>
  <c r="AG144" i="34"/>
  <c r="AF144" i="34"/>
  <c r="AE144" i="34"/>
  <c r="AD144" i="34"/>
  <c r="AC144" i="34"/>
  <c r="AB144" i="34"/>
  <c r="AA144" i="34"/>
  <c r="Z144" i="34"/>
  <c r="Y144" i="34"/>
  <c r="X144" i="34"/>
  <c r="W144" i="34"/>
  <c r="V144" i="34"/>
  <c r="U144" i="34"/>
  <c r="T144" i="34"/>
  <c r="S144" i="34"/>
  <c r="R144" i="34"/>
  <c r="Q144" i="34"/>
  <c r="P144" i="34"/>
  <c r="O144" i="34"/>
  <c r="N144" i="34"/>
  <c r="M144" i="34"/>
  <c r="L144" i="34"/>
  <c r="K144" i="34"/>
  <c r="J144" i="34"/>
  <c r="I144" i="34"/>
  <c r="N145" i="34" s="1"/>
  <c r="H144" i="34"/>
  <c r="R145" i="34" s="1"/>
  <c r="S145" i="34" s="1"/>
  <c r="T145" i="34" s="1"/>
  <c r="U145" i="34" s="1"/>
  <c r="V145" i="34" s="1"/>
  <c r="W145" i="34" s="1"/>
  <c r="X145" i="34" s="1"/>
  <c r="Y145" i="34" s="1"/>
  <c r="Z145" i="34" s="1"/>
  <c r="AA145" i="34" s="1"/>
  <c r="AB145" i="34" s="1"/>
  <c r="AC145" i="34" s="1"/>
  <c r="AD145" i="34" s="1"/>
  <c r="AE145" i="34" s="1"/>
  <c r="AF145" i="34" s="1"/>
  <c r="AG145" i="34" s="1"/>
  <c r="AH145" i="34" s="1"/>
  <c r="AH142" i="34"/>
  <c r="AG142" i="34"/>
  <c r="AF142" i="34"/>
  <c r="AE142" i="34"/>
  <c r="AD142" i="34"/>
  <c r="AC142" i="34"/>
  <c r="AB142" i="34"/>
  <c r="AA142" i="34"/>
  <c r="Z142" i="34"/>
  <c r="Y142" i="34"/>
  <c r="X142" i="34"/>
  <c r="W142" i="34"/>
  <c r="V142" i="34"/>
  <c r="U142" i="34"/>
  <c r="T142" i="34"/>
  <c r="S142" i="34"/>
  <c r="R142" i="34"/>
  <c r="Q142" i="34"/>
  <c r="P142" i="34"/>
  <c r="O142" i="34"/>
  <c r="N142" i="34"/>
  <c r="M142" i="34"/>
  <c r="L142" i="34"/>
  <c r="K142" i="34"/>
  <c r="J142" i="34"/>
  <c r="I142" i="34"/>
  <c r="I143" i="34" s="1"/>
  <c r="H142" i="34"/>
  <c r="AH140" i="34"/>
  <c r="AG140" i="34"/>
  <c r="AF140" i="34"/>
  <c r="AE140" i="34"/>
  <c r="AD140" i="34"/>
  <c r="AC140" i="34"/>
  <c r="AB140" i="34"/>
  <c r="AA140" i="34"/>
  <c r="Z140" i="34"/>
  <c r="Y140" i="34"/>
  <c r="X140" i="34"/>
  <c r="W140" i="34"/>
  <c r="V140" i="34"/>
  <c r="U140" i="34"/>
  <c r="T140" i="34"/>
  <c r="S140" i="34"/>
  <c r="R140" i="34"/>
  <c r="Q140" i="34"/>
  <c r="P140" i="34"/>
  <c r="O140" i="34"/>
  <c r="N140" i="34"/>
  <c r="M140" i="34"/>
  <c r="L140" i="34"/>
  <c r="K140" i="34"/>
  <c r="J140" i="34"/>
  <c r="I140" i="34"/>
  <c r="I141" i="34" s="1"/>
  <c r="H140" i="34"/>
  <c r="AH138" i="34"/>
  <c r="AG138" i="34"/>
  <c r="AF138" i="34"/>
  <c r="AE138" i="34"/>
  <c r="AD138" i="34"/>
  <c r="AC138" i="34"/>
  <c r="AB138" i="34"/>
  <c r="AA138" i="34"/>
  <c r="Z138" i="34"/>
  <c r="Y138" i="34"/>
  <c r="X138" i="34"/>
  <c r="W138" i="34"/>
  <c r="V138" i="34"/>
  <c r="U138" i="34"/>
  <c r="T138" i="34"/>
  <c r="S138" i="34"/>
  <c r="R138" i="34"/>
  <c r="Q138" i="34"/>
  <c r="P138" i="34"/>
  <c r="O138" i="34"/>
  <c r="N138" i="34"/>
  <c r="M138" i="34"/>
  <c r="L138" i="34"/>
  <c r="K138" i="34"/>
  <c r="J138" i="34"/>
  <c r="I138" i="34"/>
  <c r="AH137" i="34"/>
  <c r="AG137" i="34"/>
  <c r="AF137" i="34"/>
  <c r="AE137" i="34"/>
  <c r="AD137" i="34"/>
  <c r="AC137" i="34"/>
  <c r="AB137" i="34"/>
  <c r="AA137" i="34"/>
  <c r="Z137" i="34"/>
  <c r="Y137" i="34"/>
  <c r="X137" i="34"/>
  <c r="W137" i="34"/>
  <c r="V137" i="34"/>
  <c r="U137" i="34"/>
  <c r="T137" i="34"/>
  <c r="S137" i="34"/>
  <c r="R137" i="34"/>
  <c r="Q137" i="34"/>
  <c r="P137" i="34"/>
  <c r="O137" i="34"/>
  <c r="N137" i="34"/>
  <c r="M137" i="34"/>
  <c r="L137" i="34"/>
  <c r="K137" i="34"/>
  <c r="J137" i="34"/>
  <c r="I137" i="34"/>
  <c r="I139" i="34" s="1"/>
  <c r="H137" i="34"/>
  <c r="AH135" i="34"/>
  <c r="AG135" i="34"/>
  <c r="AF135" i="34"/>
  <c r="AE135" i="34"/>
  <c r="AD135" i="34"/>
  <c r="AC135" i="34"/>
  <c r="AB135" i="34"/>
  <c r="AA135" i="34"/>
  <c r="Z135" i="34"/>
  <c r="Y135" i="34"/>
  <c r="X135" i="34"/>
  <c r="W135" i="34"/>
  <c r="V135" i="34"/>
  <c r="U135" i="34"/>
  <c r="T135" i="34"/>
  <c r="S135" i="34"/>
  <c r="R135" i="34"/>
  <c r="Q135" i="34"/>
  <c r="P135" i="34"/>
  <c r="O135" i="34"/>
  <c r="N135" i="34"/>
  <c r="M135" i="34"/>
  <c r="L135" i="34"/>
  <c r="K135" i="34"/>
  <c r="J135" i="34"/>
  <c r="I135" i="34"/>
  <c r="H135" i="34"/>
  <c r="AH133" i="34"/>
  <c r="AG133" i="34"/>
  <c r="AF133" i="34"/>
  <c r="AE133" i="34"/>
  <c r="AD133" i="34"/>
  <c r="AC133" i="34"/>
  <c r="AB133" i="34"/>
  <c r="AA133" i="34"/>
  <c r="Z133" i="34"/>
  <c r="Y133" i="34"/>
  <c r="X133" i="34"/>
  <c r="W133" i="34"/>
  <c r="V133" i="34"/>
  <c r="U133" i="34"/>
  <c r="T133" i="34"/>
  <c r="S133" i="34"/>
  <c r="R133" i="34"/>
  <c r="Q133" i="34"/>
  <c r="P133" i="34"/>
  <c r="O133" i="34"/>
  <c r="N133" i="34"/>
  <c r="M133" i="34"/>
  <c r="L133" i="34"/>
  <c r="K133" i="34"/>
  <c r="J133" i="34"/>
  <c r="I133" i="34"/>
  <c r="H133" i="34"/>
  <c r="Q134" i="34" s="1"/>
  <c r="AH131" i="34"/>
  <c r="AG131" i="34"/>
  <c r="AF131" i="34"/>
  <c r="AE131" i="34"/>
  <c r="AD131" i="34"/>
  <c r="AC131" i="34"/>
  <c r="AB131" i="34"/>
  <c r="AA131" i="34"/>
  <c r="Z131" i="34"/>
  <c r="Y131" i="34"/>
  <c r="X131" i="34"/>
  <c r="W131" i="34"/>
  <c r="V131" i="34"/>
  <c r="U131" i="34"/>
  <c r="T131" i="34"/>
  <c r="S131" i="34"/>
  <c r="R131" i="34"/>
  <c r="Q131" i="34"/>
  <c r="P131" i="34"/>
  <c r="O131" i="34"/>
  <c r="N131" i="34"/>
  <c r="M131" i="34"/>
  <c r="L131" i="34"/>
  <c r="K131" i="34"/>
  <c r="J131" i="34"/>
  <c r="I131" i="34"/>
  <c r="H131" i="34"/>
  <c r="AH129" i="34"/>
  <c r="AG129" i="34"/>
  <c r="AF129" i="34"/>
  <c r="AE129" i="34"/>
  <c r="AD129" i="34"/>
  <c r="AC129" i="34"/>
  <c r="AB129" i="34"/>
  <c r="AA129" i="34"/>
  <c r="Z129" i="34"/>
  <c r="Y129" i="34"/>
  <c r="X129" i="34"/>
  <c r="W129" i="34"/>
  <c r="V129" i="34"/>
  <c r="U129" i="34"/>
  <c r="T129" i="34"/>
  <c r="S129" i="34"/>
  <c r="R129" i="34"/>
  <c r="Q129" i="34"/>
  <c r="P129" i="34"/>
  <c r="O129" i="34"/>
  <c r="N129" i="34"/>
  <c r="M129" i="34"/>
  <c r="L129" i="34"/>
  <c r="K129" i="34"/>
  <c r="J129" i="34"/>
  <c r="I129" i="34"/>
  <c r="H129" i="34"/>
  <c r="AH127" i="34"/>
  <c r="AG127" i="34"/>
  <c r="AF127" i="34"/>
  <c r="AE127" i="34"/>
  <c r="AD127" i="34"/>
  <c r="AC127" i="34"/>
  <c r="AB127" i="34"/>
  <c r="AA127" i="34"/>
  <c r="Z127" i="34"/>
  <c r="Y127" i="34"/>
  <c r="X127" i="34"/>
  <c r="W127" i="34"/>
  <c r="V127" i="34"/>
  <c r="U127" i="34"/>
  <c r="T127" i="34"/>
  <c r="S127" i="34"/>
  <c r="R127" i="34"/>
  <c r="Q127" i="34"/>
  <c r="P127" i="34"/>
  <c r="O127" i="34"/>
  <c r="N127" i="34"/>
  <c r="M127" i="34"/>
  <c r="L127" i="34"/>
  <c r="K127" i="34"/>
  <c r="J127" i="34"/>
  <c r="I127" i="34"/>
  <c r="I128" i="34" s="1"/>
  <c r="H127" i="34"/>
  <c r="AH125" i="34"/>
  <c r="AG125" i="34"/>
  <c r="AF125" i="34"/>
  <c r="AE125" i="34"/>
  <c r="AD125" i="34"/>
  <c r="AC125" i="34"/>
  <c r="AB125" i="34"/>
  <c r="AA125" i="34"/>
  <c r="Z125" i="34"/>
  <c r="Y125" i="34"/>
  <c r="X125" i="34"/>
  <c r="W125" i="34"/>
  <c r="V125" i="34"/>
  <c r="U125" i="34"/>
  <c r="T125" i="34"/>
  <c r="S125" i="34"/>
  <c r="R125" i="34"/>
  <c r="Q125" i="34"/>
  <c r="P125" i="34"/>
  <c r="O125" i="34"/>
  <c r="N125" i="34"/>
  <c r="M125" i="34"/>
  <c r="L125" i="34"/>
  <c r="K125" i="34"/>
  <c r="J125" i="34"/>
  <c r="I125" i="34"/>
  <c r="I126" i="34" s="1"/>
  <c r="H125" i="34"/>
  <c r="L126" i="34" s="1"/>
  <c r="AH123" i="34"/>
  <c r="AG123" i="34"/>
  <c r="AF123" i="34"/>
  <c r="AE123" i="34"/>
  <c r="AD123" i="34"/>
  <c r="AC123" i="34"/>
  <c r="AB123" i="34"/>
  <c r="AA123" i="34"/>
  <c r="Z123" i="34"/>
  <c r="Y123" i="34"/>
  <c r="X123" i="34"/>
  <c r="W123" i="34"/>
  <c r="V123" i="34"/>
  <c r="U123" i="34"/>
  <c r="T123" i="34"/>
  <c r="S123" i="34"/>
  <c r="R123" i="34"/>
  <c r="Q123" i="34"/>
  <c r="P123" i="34"/>
  <c r="O123" i="34"/>
  <c r="N123" i="34"/>
  <c r="M123" i="34"/>
  <c r="L123" i="34"/>
  <c r="K123" i="34"/>
  <c r="J123" i="34"/>
  <c r="I123" i="34"/>
  <c r="H123" i="34"/>
  <c r="Q124" i="34" s="1"/>
  <c r="AH121" i="34"/>
  <c r="AG121" i="34"/>
  <c r="AF121" i="34"/>
  <c r="AE121" i="34"/>
  <c r="AD121" i="34"/>
  <c r="AC121" i="34"/>
  <c r="AB121" i="34"/>
  <c r="AA121" i="34"/>
  <c r="Z121" i="34"/>
  <c r="Y121" i="34"/>
  <c r="X121" i="34"/>
  <c r="W121" i="34"/>
  <c r="V121" i="34"/>
  <c r="U121" i="34"/>
  <c r="T121" i="34"/>
  <c r="S121" i="34"/>
  <c r="R121" i="34"/>
  <c r="Q121" i="34"/>
  <c r="P121" i="34"/>
  <c r="O121" i="34"/>
  <c r="N121" i="34"/>
  <c r="M121" i="34"/>
  <c r="L121" i="34"/>
  <c r="K121" i="34"/>
  <c r="J121" i="34"/>
  <c r="I121" i="34"/>
  <c r="AH120" i="34"/>
  <c r="AG120" i="34"/>
  <c r="AF120" i="34"/>
  <c r="AE120" i="34"/>
  <c r="AD120" i="34"/>
  <c r="AC120" i="34"/>
  <c r="AB120" i="34"/>
  <c r="AA120" i="34"/>
  <c r="Z120" i="34"/>
  <c r="Y120" i="34"/>
  <c r="X120" i="34"/>
  <c r="W120" i="34"/>
  <c r="V120" i="34"/>
  <c r="U120" i="34"/>
  <c r="T120" i="34"/>
  <c r="S120" i="34"/>
  <c r="R120" i="34"/>
  <c r="Q120" i="34"/>
  <c r="P120" i="34"/>
  <c r="O120" i="34"/>
  <c r="N120" i="34"/>
  <c r="M120" i="34"/>
  <c r="L120" i="34"/>
  <c r="K120" i="34"/>
  <c r="J120" i="34"/>
  <c r="I120" i="34"/>
  <c r="AH119" i="34"/>
  <c r="AG119" i="34"/>
  <c r="AF119" i="34"/>
  <c r="AE119" i="34"/>
  <c r="AD119" i="34"/>
  <c r="AC119" i="34"/>
  <c r="AB119" i="34"/>
  <c r="AA119" i="34"/>
  <c r="Z119" i="34"/>
  <c r="Y119" i="34"/>
  <c r="X119" i="34"/>
  <c r="W119" i="34"/>
  <c r="V119" i="34"/>
  <c r="U119" i="34"/>
  <c r="T119" i="34"/>
  <c r="S119" i="34"/>
  <c r="R119" i="34"/>
  <c r="Q119" i="34"/>
  <c r="P119" i="34"/>
  <c r="O119" i="34"/>
  <c r="N119" i="34"/>
  <c r="M119" i="34"/>
  <c r="L119" i="34"/>
  <c r="K119" i="34"/>
  <c r="J119" i="34"/>
  <c r="I119" i="34"/>
  <c r="AH118" i="34"/>
  <c r="AG118" i="34"/>
  <c r="AF118" i="34"/>
  <c r="AE118" i="34"/>
  <c r="AD118" i="34"/>
  <c r="AC118" i="34"/>
  <c r="AB118" i="34"/>
  <c r="AA118" i="34"/>
  <c r="Z118" i="34"/>
  <c r="Y118" i="34"/>
  <c r="X118" i="34"/>
  <c r="W118" i="34"/>
  <c r="V118" i="34"/>
  <c r="U118" i="34"/>
  <c r="T118" i="34"/>
  <c r="S118" i="34"/>
  <c r="R118" i="34"/>
  <c r="Q118" i="34"/>
  <c r="P118" i="34"/>
  <c r="O118" i="34"/>
  <c r="N118" i="34"/>
  <c r="M118" i="34"/>
  <c r="L118" i="34"/>
  <c r="K118" i="34"/>
  <c r="J118" i="34"/>
  <c r="I118" i="34"/>
  <c r="H118" i="34"/>
  <c r="AH116" i="34"/>
  <c r="AG116" i="34"/>
  <c r="AF116" i="34"/>
  <c r="AE116" i="34"/>
  <c r="AD116" i="34"/>
  <c r="AC116" i="34"/>
  <c r="AB116" i="34"/>
  <c r="AA116" i="34"/>
  <c r="Z116" i="34"/>
  <c r="Y116" i="34"/>
  <c r="X116" i="34"/>
  <c r="W116" i="34"/>
  <c r="V116" i="34"/>
  <c r="U116" i="34"/>
  <c r="T116" i="34"/>
  <c r="S116" i="34"/>
  <c r="R116" i="34"/>
  <c r="Q116" i="34"/>
  <c r="P116" i="34"/>
  <c r="O116" i="34"/>
  <c r="N116" i="34"/>
  <c r="M116" i="34"/>
  <c r="L116" i="34"/>
  <c r="K116" i="34"/>
  <c r="J116" i="34"/>
  <c r="I116" i="34"/>
  <c r="H116" i="34"/>
  <c r="AH114" i="34"/>
  <c r="AG114" i="34"/>
  <c r="AF114" i="34"/>
  <c r="AE114" i="34"/>
  <c r="AD114" i="34"/>
  <c r="AC114" i="34"/>
  <c r="AB114" i="34"/>
  <c r="AA114" i="34"/>
  <c r="Z114" i="34"/>
  <c r="Y114" i="34"/>
  <c r="X114" i="34"/>
  <c r="W114" i="34"/>
  <c r="V114" i="34"/>
  <c r="U114" i="34"/>
  <c r="T114" i="34"/>
  <c r="S114" i="34"/>
  <c r="R114" i="34"/>
  <c r="Q114" i="34"/>
  <c r="P114" i="34"/>
  <c r="O114" i="34"/>
  <c r="N114" i="34"/>
  <c r="M114" i="34"/>
  <c r="L114" i="34"/>
  <c r="I114" i="34"/>
  <c r="I115" i="34" s="1"/>
  <c r="H114" i="34"/>
  <c r="AH112" i="34"/>
  <c r="AG112" i="34"/>
  <c r="AF112" i="34"/>
  <c r="AE112" i="34"/>
  <c r="AD112" i="34"/>
  <c r="AC112" i="34"/>
  <c r="AB112" i="34"/>
  <c r="AA112" i="34"/>
  <c r="Z112" i="34"/>
  <c r="Y112" i="34"/>
  <c r="X112" i="34"/>
  <c r="W112" i="34"/>
  <c r="V112" i="34"/>
  <c r="U112" i="34"/>
  <c r="T112" i="34"/>
  <c r="S112" i="34"/>
  <c r="R112" i="34"/>
  <c r="Q112" i="34"/>
  <c r="P112" i="34"/>
  <c r="O112" i="34"/>
  <c r="N112" i="34"/>
  <c r="M112" i="34"/>
  <c r="L112" i="34"/>
  <c r="K112" i="34"/>
  <c r="J112" i="34"/>
  <c r="I112" i="34"/>
  <c r="I113" i="34" s="1"/>
  <c r="H112" i="34"/>
  <c r="AH110" i="34"/>
  <c r="AG110" i="34"/>
  <c r="AF110" i="34"/>
  <c r="AE110" i="34"/>
  <c r="AD110" i="34"/>
  <c r="AC110" i="34"/>
  <c r="AB110" i="34"/>
  <c r="AA110" i="34"/>
  <c r="Z110" i="34"/>
  <c r="Y110" i="34"/>
  <c r="X110" i="34"/>
  <c r="W110" i="34"/>
  <c r="V110" i="34"/>
  <c r="U110" i="34"/>
  <c r="T110" i="34"/>
  <c r="S110" i="34"/>
  <c r="R110" i="34"/>
  <c r="Q110" i="34"/>
  <c r="P110" i="34"/>
  <c r="O110" i="34"/>
  <c r="N110" i="34"/>
  <c r="M110" i="34"/>
  <c r="L110" i="34"/>
  <c r="K110" i="34"/>
  <c r="J110" i="34"/>
  <c r="I110" i="34"/>
  <c r="I111" i="34" s="1"/>
  <c r="H110" i="34"/>
  <c r="L111" i="34" s="1"/>
  <c r="M109" i="34"/>
  <c r="AH108" i="34"/>
  <c r="AG108" i="34"/>
  <c r="AF108" i="34"/>
  <c r="AE108" i="34"/>
  <c r="AD108" i="34"/>
  <c r="AC108" i="34"/>
  <c r="AB108" i="34"/>
  <c r="AA108" i="34"/>
  <c r="Z108" i="34"/>
  <c r="Y108" i="34"/>
  <c r="X108" i="34"/>
  <c r="W108" i="34"/>
  <c r="V108" i="34"/>
  <c r="U108" i="34"/>
  <c r="T108" i="34"/>
  <c r="S108" i="34"/>
  <c r="R108" i="34"/>
  <c r="Q108" i="34"/>
  <c r="P108" i="34"/>
  <c r="O108" i="34"/>
  <c r="N108" i="34"/>
  <c r="M108" i="34"/>
  <c r="L108" i="34"/>
  <c r="K108" i="34"/>
  <c r="J108" i="34"/>
  <c r="I108" i="34"/>
  <c r="P109" i="34" s="1"/>
  <c r="H108" i="34"/>
  <c r="AH106" i="34"/>
  <c r="AG106" i="34"/>
  <c r="AF106" i="34"/>
  <c r="AE106" i="34"/>
  <c r="AD106" i="34"/>
  <c r="AC106" i="34"/>
  <c r="AB106" i="34"/>
  <c r="AA106" i="34"/>
  <c r="Z106" i="34"/>
  <c r="Y106" i="34"/>
  <c r="X106" i="34"/>
  <c r="W106" i="34"/>
  <c r="V106" i="34"/>
  <c r="U106" i="34"/>
  <c r="T106" i="34"/>
  <c r="S106" i="34"/>
  <c r="R106" i="34"/>
  <c r="Q106" i="34"/>
  <c r="P106" i="34"/>
  <c r="O106" i="34"/>
  <c r="N106" i="34"/>
  <c r="M106" i="34"/>
  <c r="L106" i="34"/>
  <c r="K106" i="34"/>
  <c r="J106" i="34"/>
  <c r="I106" i="34"/>
  <c r="AH105" i="34"/>
  <c r="AG105" i="34"/>
  <c r="AF105" i="34"/>
  <c r="AE105" i="34"/>
  <c r="AD105" i="34"/>
  <c r="AC105" i="34"/>
  <c r="AB105" i="34"/>
  <c r="AA105" i="34"/>
  <c r="Z105" i="34"/>
  <c r="Y105" i="34"/>
  <c r="X105" i="34"/>
  <c r="W105" i="34"/>
  <c r="V105" i="34"/>
  <c r="U105" i="34"/>
  <c r="T105" i="34"/>
  <c r="S105" i="34"/>
  <c r="R105" i="34"/>
  <c r="Q105" i="34"/>
  <c r="P105" i="34"/>
  <c r="O105" i="34"/>
  <c r="N105" i="34"/>
  <c r="M105" i="34"/>
  <c r="L105" i="34"/>
  <c r="K105" i="34"/>
  <c r="J105" i="34"/>
  <c r="I105" i="34"/>
  <c r="H105" i="34"/>
  <c r="AH103" i="34"/>
  <c r="AG103" i="34"/>
  <c r="AF103" i="34"/>
  <c r="AE103" i="34"/>
  <c r="AD103" i="34"/>
  <c r="AC103" i="34"/>
  <c r="AB103" i="34"/>
  <c r="AA103" i="34"/>
  <c r="Z103" i="34"/>
  <c r="Y103" i="34"/>
  <c r="X103" i="34"/>
  <c r="W103" i="34"/>
  <c r="V103" i="34"/>
  <c r="U103" i="34"/>
  <c r="T103" i="34"/>
  <c r="S103" i="34"/>
  <c r="R103" i="34"/>
  <c r="Q103" i="34"/>
  <c r="P103" i="34"/>
  <c r="O103" i="34"/>
  <c r="N103" i="34"/>
  <c r="M103" i="34"/>
  <c r="L103" i="34"/>
  <c r="K103" i="34"/>
  <c r="J103" i="34"/>
  <c r="AH102" i="34"/>
  <c r="AG102" i="34"/>
  <c r="AF102" i="34"/>
  <c r="AE102" i="34"/>
  <c r="AD102" i="34"/>
  <c r="AC102" i="34"/>
  <c r="AB102" i="34"/>
  <c r="AA102" i="34"/>
  <c r="Z102" i="34"/>
  <c r="Y102" i="34"/>
  <c r="X102" i="34"/>
  <c r="W102" i="34"/>
  <c r="V102" i="34"/>
  <c r="U102" i="34"/>
  <c r="T102" i="34"/>
  <c r="S102" i="34"/>
  <c r="R102" i="34"/>
  <c r="Q102" i="34"/>
  <c r="P102" i="34"/>
  <c r="O102" i="34"/>
  <c r="N102" i="34"/>
  <c r="M102" i="34"/>
  <c r="L102" i="34"/>
  <c r="K102" i="34"/>
  <c r="J102" i="34"/>
  <c r="I102" i="34"/>
  <c r="I104" i="34" s="1"/>
  <c r="H102" i="34"/>
  <c r="R104" i="34" s="1"/>
  <c r="S104" i="34" s="1"/>
  <c r="T104" i="34" s="1"/>
  <c r="U104" i="34" s="1"/>
  <c r="V104" i="34" s="1"/>
  <c r="W104" i="34" s="1"/>
  <c r="X104" i="34" s="1"/>
  <c r="Y104" i="34" s="1"/>
  <c r="Z104" i="34" s="1"/>
  <c r="AA104" i="34" s="1"/>
  <c r="AB104" i="34" s="1"/>
  <c r="AC104" i="34" s="1"/>
  <c r="AD104" i="34" s="1"/>
  <c r="AE104" i="34" s="1"/>
  <c r="AF104" i="34" s="1"/>
  <c r="AG104" i="34" s="1"/>
  <c r="AH104" i="34" s="1"/>
  <c r="I101" i="34"/>
  <c r="AH100" i="34"/>
  <c r="AG100" i="34"/>
  <c r="AF100" i="34"/>
  <c r="AE100" i="34"/>
  <c r="AD100" i="34"/>
  <c r="AC100" i="34"/>
  <c r="AB100" i="34"/>
  <c r="AA100" i="34"/>
  <c r="Z100" i="34"/>
  <c r="Y100" i="34"/>
  <c r="X100" i="34"/>
  <c r="W100" i="34"/>
  <c r="V100" i="34"/>
  <c r="U100" i="34"/>
  <c r="T100" i="34"/>
  <c r="S100" i="34"/>
  <c r="R100" i="34"/>
  <c r="Q100" i="34"/>
  <c r="P100" i="34"/>
  <c r="O100" i="34"/>
  <c r="N100" i="34"/>
  <c r="M100" i="34"/>
  <c r="L100" i="34"/>
  <c r="K100" i="34"/>
  <c r="J100" i="34"/>
  <c r="I100" i="34"/>
  <c r="H100" i="34"/>
  <c r="P101" i="34" s="1"/>
  <c r="AH98" i="34"/>
  <c r="AG98" i="34"/>
  <c r="AF98" i="34"/>
  <c r="AE98" i="34"/>
  <c r="AD98" i="34"/>
  <c r="AC98" i="34"/>
  <c r="AB98" i="34"/>
  <c r="AA98" i="34"/>
  <c r="Z98" i="34"/>
  <c r="Y98" i="34"/>
  <c r="X98" i="34"/>
  <c r="W98" i="34"/>
  <c r="V98" i="34"/>
  <c r="U98" i="34"/>
  <c r="T98" i="34"/>
  <c r="S98" i="34"/>
  <c r="R98" i="34"/>
  <c r="Q98" i="34"/>
  <c r="P98" i="34"/>
  <c r="O98" i="34"/>
  <c r="N98" i="34"/>
  <c r="M98" i="34"/>
  <c r="L98" i="34"/>
  <c r="K98" i="34"/>
  <c r="J98" i="34"/>
  <c r="I98" i="34"/>
  <c r="AH97" i="34"/>
  <c r="AG97" i="34"/>
  <c r="AF97" i="34"/>
  <c r="AE97" i="34"/>
  <c r="AD97" i="34"/>
  <c r="AC97" i="34"/>
  <c r="AB97" i="34"/>
  <c r="AA97" i="34"/>
  <c r="Z97" i="34"/>
  <c r="Y97" i="34"/>
  <c r="X97" i="34"/>
  <c r="W97" i="34"/>
  <c r="V97" i="34"/>
  <c r="U97" i="34"/>
  <c r="T97" i="34"/>
  <c r="S97" i="34"/>
  <c r="R97" i="34"/>
  <c r="Q97" i="34"/>
  <c r="P97" i="34"/>
  <c r="O97" i="34"/>
  <c r="N97" i="34"/>
  <c r="M97" i="34"/>
  <c r="L97" i="34"/>
  <c r="K97" i="34"/>
  <c r="J97" i="34"/>
  <c r="I97" i="34"/>
  <c r="I99" i="34" s="1"/>
  <c r="H97" i="34"/>
  <c r="AH95" i="34"/>
  <c r="AG95" i="34"/>
  <c r="AF95" i="34"/>
  <c r="AE95" i="34"/>
  <c r="AD95" i="34"/>
  <c r="AC95" i="34"/>
  <c r="AB95" i="34"/>
  <c r="AA95" i="34"/>
  <c r="Z95" i="34"/>
  <c r="Y95" i="34"/>
  <c r="X95" i="34"/>
  <c r="W95" i="34"/>
  <c r="V95" i="34"/>
  <c r="U95" i="34"/>
  <c r="T95" i="34"/>
  <c r="S95" i="34"/>
  <c r="R95" i="34"/>
  <c r="Q95" i="34"/>
  <c r="P95" i="34"/>
  <c r="O95" i="34"/>
  <c r="N95" i="34"/>
  <c r="M95" i="34"/>
  <c r="L95" i="34"/>
  <c r="K95" i="34"/>
  <c r="J95" i="34"/>
  <c r="I95" i="34"/>
  <c r="AH94" i="34"/>
  <c r="AG94" i="34"/>
  <c r="AF94" i="34"/>
  <c r="AE94" i="34"/>
  <c r="AD94" i="34"/>
  <c r="AC94" i="34"/>
  <c r="AB94" i="34"/>
  <c r="AA94" i="34"/>
  <c r="Z94" i="34"/>
  <c r="Y94" i="34"/>
  <c r="X94" i="34"/>
  <c r="W94" i="34"/>
  <c r="V94" i="34"/>
  <c r="U94" i="34"/>
  <c r="T94" i="34"/>
  <c r="S94" i="34"/>
  <c r="R94" i="34"/>
  <c r="Q94" i="34"/>
  <c r="P94" i="34"/>
  <c r="O94" i="34"/>
  <c r="N94" i="34"/>
  <c r="M94" i="34"/>
  <c r="L94" i="34"/>
  <c r="K94" i="34"/>
  <c r="J94" i="34"/>
  <c r="I94" i="34"/>
  <c r="I96" i="34" s="1"/>
  <c r="H94" i="34"/>
  <c r="AH92" i="34"/>
  <c r="AG92" i="34"/>
  <c r="AF92" i="34"/>
  <c r="AE92" i="34"/>
  <c r="AD92" i="34"/>
  <c r="AC92" i="34"/>
  <c r="AB92" i="34"/>
  <c r="AA92" i="34"/>
  <c r="Z92" i="34"/>
  <c r="Y92" i="34"/>
  <c r="X92" i="34"/>
  <c r="W92" i="34"/>
  <c r="V92" i="34"/>
  <c r="U92" i="34"/>
  <c r="T92" i="34"/>
  <c r="S92" i="34"/>
  <c r="R92" i="34"/>
  <c r="Q92" i="34"/>
  <c r="P92" i="34"/>
  <c r="O92" i="34"/>
  <c r="N92" i="34"/>
  <c r="M92" i="34"/>
  <c r="L92" i="34"/>
  <c r="K92" i="34"/>
  <c r="J92" i="34"/>
  <c r="AH91" i="34"/>
  <c r="AG91" i="34"/>
  <c r="AF91" i="34"/>
  <c r="AE91" i="34"/>
  <c r="AD91" i="34"/>
  <c r="AC91" i="34"/>
  <c r="AB91" i="34"/>
  <c r="AA91" i="34"/>
  <c r="Z91" i="34"/>
  <c r="Y91" i="34"/>
  <c r="X91" i="34"/>
  <c r="W91" i="34"/>
  <c r="V91" i="34"/>
  <c r="U91" i="34"/>
  <c r="T91" i="34"/>
  <c r="S91" i="34"/>
  <c r="R91" i="34"/>
  <c r="Q91" i="34"/>
  <c r="P91" i="34"/>
  <c r="O91" i="34"/>
  <c r="N91" i="34"/>
  <c r="M91" i="34"/>
  <c r="L91" i="34"/>
  <c r="K91" i="34"/>
  <c r="J91" i="34"/>
  <c r="I91" i="34"/>
  <c r="I93" i="34" s="1"/>
  <c r="AH90" i="34"/>
  <c r="AG90" i="34"/>
  <c r="AF90" i="34"/>
  <c r="AE90" i="34"/>
  <c r="AD90" i="34"/>
  <c r="AC90" i="34"/>
  <c r="AB90" i="34"/>
  <c r="AA90" i="34"/>
  <c r="Z90" i="34"/>
  <c r="Y90" i="34"/>
  <c r="X90" i="34"/>
  <c r="W90" i="34"/>
  <c r="V90" i="34"/>
  <c r="U90" i="34"/>
  <c r="T90" i="34"/>
  <c r="S90" i="34"/>
  <c r="R90" i="34" a="1"/>
  <c r="R90" i="34" s="1"/>
  <c r="Q90" i="34" a="1"/>
  <c r="Q90" i="34" s="1"/>
  <c r="P90" i="34" a="1"/>
  <c r="P90" i="34" s="1"/>
  <c r="O90" i="34" a="1"/>
  <c r="O90" i="34" s="1"/>
  <c r="N90" i="34" a="1"/>
  <c r="N90" i="34" s="1"/>
  <c r="M90" i="34" a="1"/>
  <c r="M90" i="34" s="1"/>
  <c r="L90" i="34" a="1"/>
  <c r="L90" i="34" s="1"/>
  <c r="K90" i="34" a="1"/>
  <c r="K90" i="34" s="1"/>
  <c r="J90" i="34" a="1"/>
  <c r="J90" i="34" s="1"/>
  <c r="H90" i="34"/>
  <c r="AH88" i="34"/>
  <c r="AG88" i="34"/>
  <c r="AF88" i="34"/>
  <c r="AE88" i="34"/>
  <c r="AD88" i="34"/>
  <c r="AC88" i="34"/>
  <c r="AB88" i="34"/>
  <c r="AA88" i="34"/>
  <c r="Z88" i="34"/>
  <c r="Y88" i="34"/>
  <c r="X88" i="34"/>
  <c r="W88" i="34"/>
  <c r="V88" i="34"/>
  <c r="U88" i="34"/>
  <c r="T88" i="34"/>
  <c r="S88" i="34"/>
  <c r="R88" i="34"/>
  <c r="Q88" i="34"/>
  <c r="P88" i="34"/>
  <c r="O88" i="34"/>
  <c r="N88" i="34"/>
  <c r="M88" i="34"/>
  <c r="L88" i="34"/>
  <c r="K88" i="34"/>
  <c r="J88" i="34"/>
  <c r="I88" i="34"/>
  <c r="AH87" i="34"/>
  <c r="AG87" i="34"/>
  <c r="AF87" i="34"/>
  <c r="AE87" i="34"/>
  <c r="AD87" i="34"/>
  <c r="AC87" i="34"/>
  <c r="AB87" i="34"/>
  <c r="AA87" i="34"/>
  <c r="Z87" i="34"/>
  <c r="Y87" i="34"/>
  <c r="X87" i="34"/>
  <c r="W87" i="34"/>
  <c r="V87" i="34"/>
  <c r="U87" i="34"/>
  <c r="T87" i="34"/>
  <c r="S87" i="34"/>
  <c r="R87" i="34"/>
  <c r="Q87" i="34"/>
  <c r="P87" i="34"/>
  <c r="O87" i="34"/>
  <c r="N87" i="34"/>
  <c r="M87" i="34"/>
  <c r="L87" i="34"/>
  <c r="K87" i="34"/>
  <c r="J87" i="34"/>
  <c r="I87" i="34"/>
  <c r="I89" i="34" s="1"/>
  <c r="H87" i="34"/>
  <c r="AH85" i="34"/>
  <c r="AG85" i="34"/>
  <c r="AF85" i="34"/>
  <c r="AE85" i="34"/>
  <c r="AD85" i="34"/>
  <c r="AC85" i="34"/>
  <c r="AB85" i="34"/>
  <c r="AA85" i="34"/>
  <c r="Z85" i="34"/>
  <c r="Y85" i="34"/>
  <c r="X85" i="34"/>
  <c r="W85" i="34"/>
  <c r="V85" i="34"/>
  <c r="U85" i="34"/>
  <c r="T85" i="34"/>
  <c r="S85" i="34"/>
  <c r="R85" i="34"/>
  <c r="Q85" i="34"/>
  <c r="P85" i="34"/>
  <c r="O85" i="34"/>
  <c r="N85" i="34"/>
  <c r="M85" i="34"/>
  <c r="L85" i="34"/>
  <c r="K85" i="34"/>
  <c r="J85" i="34"/>
  <c r="I85" i="34"/>
  <c r="AH84" i="34"/>
  <c r="AG84" i="34"/>
  <c r="AF84" i="34"/>
  <c r="AE84" i="34"/>
  <c r="AD84" i="34"/>
  <c r="AC84" i="34"/>
  <c r="AB84" i="34"/>
  <c r="AA84" i="34"/>
  <c r="Z84" i="34"/>
  <c r="Y84" i="34"/>
  <c r="X84" i="34"/>
  <c r="W84" i="34"/>
  <c r="V84" i="34"/>
  <c r="U84" i="34"/>
  <c r="T84" i="34"/>
  <c r="S84" i="34"/>
  <c r="R84" i="34"/>
  <c r="Q84" i="34"/>
  <c r="P84" i="34"/>
  <c r="O84" i="34"/>
  <c r="N84" i="34"/>
  <c r="M84" i="34"/>
  <c r="L84" i="34"/>
  <c r="K84" i="34"/>
  <c r="J84" i="34"/>
  <c r="I84" i="34"/>
  <c r="I86" i="34" s="1"/>
  <c r="H84" i="34"/>
  <c r="AH82" i="34"/>
  <c r="AG82" i="34"/>
  <c r="AF82" i="34"/>
  <c r="AE82" i="34"/>
  <c r="AD82" i="34"/>
  <c r="AC82" i="34"/>
  <c r="AB82" i="34"/>
  <c r="AA82" i="34"/>
  <c r="Z82" i="34"/>
  <c r="Y82" i="34"/>
  <c r="X82" i="34"/>
  <c r="W82" i="34"/>
  <c r="V82" i="34"/>
  <c r="U82" i="34"/>
  <c r="T82" i="34"/>
  <c r="S82" i="34"/>
  <c r="R82" i="34"/>
  <c r="Q82" i="34"/>
  <c r="P82" i="34"/>
  <c r="O82" i="34"/>
  <c r="N82" i="34"/>
  <c r="M82" i="34"/>
  <c r="L82" i="34"/>
  <c r="K82" i="34"/>
  <c r="J82" i="34"/>
  <c r="I82" i="34"/>
  <c r="AH81" i="34"/>
  <c r="AG81" i="34"/>
  <c r="AF81" i="34"/>
  <c r="AE81" i="34"/>
  <c r="AD81" i="34"/>
  <c r="AC81" i="34"/>
  <c r="AB81" i="34"/>
  <c r="AA81" i="34"/>
  <c r="Z81" i="34"/>
  <c r="Y81" i="34"/>
  <c r="X81" i="34"/>
  <c r="W81" i="34"/>
  <c r="V81" i="34"/>
  <c r="U81" i="34"/>
  <c r="T81" i="34"/>
  <c r="S81" i="34"/>
  <c r="R81" i="34"/>
  <c r="Q81" i="34"/>
  <c r="P81" i="34"/>
  <c r="O81" i="34"/>
  <c r="N81" i="34"/>
  <c r="M81" i="34"/>
  <c r="L81" i="34"/>
  <c r="K81" i="34"/>
  <c r="J81" i="34"/>
  <c r="I81" i="34"/>
  <c r="H81" i="34"/>
  <c r="AH79" i="34"/>
  <c r="AG79" i="34"/>
  <c r="AF79" i="34"/>
  <c r="AE79" i="34"/>
  <c r="AD79" i="34"/>
  <c r="AC79" i="34"/>
  <c r="AB79" i="34"/>
  <c r="AA79" i="34"/>
  <c r="Z79" i="34"/>
  <c r="Y79" i="34"/>
  <c r="X79" i="34"/>
  <c r="W79" i="34"/>
  <c r="V79" i="34"/>
  <c r="U79" i="34"/>
  <c r="T79" i="34"/>
  <c r="S79" i="34"/>
  <c r="R79" i="34" a="1"/>
  <c r="R79" i="34" s="1"/>
  <c r="Q79" i="34" a="1"/>
  <c r="Q79" i="34" s="1"/>
  <c r="P79" i="34" a="1"/>
  <c r="P79" i="34" s="1"/>
  <c r="O79" i="34" a="1"/>
  <c r="O79" i="34" s="1"/>
  <c r="N79" i="34" a="1"/>
  <c r="N79" i="34" s="1"/>
  <c r="M79" i="34" a="1"/>
  <c r="M79" i="34" s="1"/>
  <c r="L79" i="34" a="1"/>
  <c r="L79" i="34" s="1"/>
  <c r="K79" i="34" a="1"/>
  <c r="K79" i="34" s="1"/>
  <c r="J79" i="34" a="1"/>
  <c r="J79" i="34" s="1"/>
  <c r="I79" i="34"/>
  <c r="AH78" i="34"/>
  <c r="AG78" i="34"/>
  <c r="AF78" i="34"/>
  <c r="AE78" i="34"/>
  <c r="AD78" i="34"/>
  <c r="AC78" i="34"/>
  <c r="AB78" i="34"/>
  <c r="AA78" i="34"/>
  <c r="Z78" i="34"/>
  <c r="Y78" i="34"/>
  <c r="X78" i="34"/>
  <c r="W78" i="34"/>
  <c r="V78" i="34"/>
  <c r="U78" i="34"/>
  <c r="T78" i="34"/>
  <c r="S78" i="34"/>
  <c r="R78" i="34" a="1"/>
  <c r="R78" i="34" s="1"/>
  <c r="Q78" i="34" a="1"/>
  <c r="Q78" i="34"/>
  <c r="P78" i="34" a="1"/>
  <c r="P78" i="34" s="1"/>
  <c r="O78" i="34" a="1"/>
  <c r="O78" i="34" s="1"/>
  <c r="N78" i="34" a="1"/>
  <c r="N78" i="34" s="1"/>
  <c r="M78" i="34" a="1"/>
  <c r="M78" i="34" s="1"/>
  <c r="L78" i="34" a="1"/>
  <c r="L78" i="34" s="1"/>
  <c r="K78" i="34" a="1"/>
  <c r="K78" i="34" s="1"/>
  <c r="J78" i="34" a="1"/>
  <c r="J78" i="34" s="1"/>
  <c r="I78" i="34"/>
  <c r="AH77" i="34"/>
  <c r="AG77" i="34"/>
  <c r="AF77" i="34"/>
  <c r="AE77" i="34"/>
  <c r="AD77" i="34"/>
  <c r="AC77" i="34"/>
  <c r="AB77" i="34"/>
  <c r="AA77" i="34"/>
  <c r="Z77" i="34"/>
  <c r="Y77" i="34"/>
  <c r="X77" i="34"/>
  <c r="W77" i="34"/>
  <c r="V77" i="34"/>
  <c r="U77" i="34"/>
  <c r="T77" i="34"/>
  <c r="S77" i="34"/>
  <c r="R77" i="34"/>
  <c r="Q77" i="34"/>
  <c r="P77" i="34"/>
  <c r="O77" i="34"/>
  <c r="N77" i="34"/>
  <c r="M77" i="34"/>
  <c r="L77" i="34"/>
  <c r="K77" i="34"/>
  <c r="J77" i="34"/>
  <c r="I77" i="34"/>
  <c r="AH76" i="34"/>
  <c r="AG76" i="34"/>
  <c r="AF76" i="34"/>
  <c r="AE76" i="34"/>
  <c r="AD76" i="34"/>
  <c r="AC76" i="34"/>
  <c r="AB76" i="34"/>
  <c r="AA76" i="34"/>
  <c r="Z76" i="34"/>
  <c r="Y76" i="34"/>
  <c r="X76" i="34"/>
  <c r="W76" i="34"/>
  <c r="V76" i="34"/>
  <c r="U76" i="34"/>
  <c r="T76" i="34"/>
  <c r="S76" i="34"/>
  <c r="R76" i="34" a="1"/>
  <c r="R76" i="34" s="1"/>
  <c r="Q76" i="34" a="1"/>
  <c r="Q76" i="34" s="1"/>
  <c r="P76" i="34" a="1"/>
  <c r="P76" i="34" s="1"/>
  <c r="O76" i="34" a="1"/>
  <c r="O76" i="34" s="1"/>
  <c r="N76" i="34" a="1"/>
  <c r="N76" i="34" s="1"/>
  <c r="M76" i="34" a="1"/>
  <c r="M76" i="34" s="1"/>
  <c r="L76" i="34" a="1"/>
  <c r="L76" i="34" s="1"/>
  <c r="K76" i="34" a="1"/>
  <c r="K76" i="34" s="1"/>
  <c r="J76" i="34" a="1"/>
  <c r="J76" i="34" s="1"/>
  <c r="I76" i="34"/>
  <c r="AH75" i="34"/>
  <c r="AG75" i="34"/>
  <c r="AF75" i="34"/>
  <c r="AE75" i="34"/>
  <c r="AD75" i="34"/>
  <c r="AC75" i="34"/>
  <c r="AB75" i="34"/>
  <c r="AA75" i="34"/>
  <c r="Z75" i="34"/>
  <c r="Y75" i="34"/>
  <c r="X75" i="34"/>
  <c r="W75" i="34"/>
  <c r="V75" i="34"/>
  <c r="U75" i="34"/>
  <c r="T75" i="34"/>
  <c r="S75" i="34"/>
  <c r="R75" i="34" a="1"/>
  <c r="R75" i="34" s="1"/>
  <c r="Q75" i="34" a="1"/>
  <c r="Q75" i="34" s="1"/>
  <c r="P75" i="34" a="1"/>
  <c r="P75" i="34" s="1"/>
  <c r="O75" i="34" a="1"/>
  <c r="O75" i="34" s="1"/>
  <c r="N75" i="34" a="1"/>
  <c r="N75" i="34" s="1"/>
  <c r="M75" i="34" a="1"/>
  <c r="M75" i="34"/>
  <c r="L75" i="34" a="1"/>
  <c r="L75" i="34" s="1"/>
  <c r="K75" i="34" a="1"/>
  <c r="K75" i="34" s="1"/>
  <c r="J75" i="34" a="1"/>
  <c r="J75" i="34" s="1"/>
  <c r="I75" i="34"/>
  <c r="I80" i="34" s="1"/>
  <c r="H75" i="34"/>
  <c r="AH73" i="34"/>
  <c r="AG73" i="34"/>
  <c r="AF73" i="34"/>
  <c r="AE73" i="34"/>
  <c r="AD73" i="34"/>
  <c r="AC73" i="34"/>
  <c r="AB73" i="34"/>
  <c r="AA73" i="34"/>
  <c r="Z73" i="34"/>
  <c r="Y73" i="34"/>
  <c r="X73" i="34"/>
  <c r="W73" i="34"/>
  <c r="V73" i="34"/>
  <c r="U73" i="34"/>
  <c r="T73" i="34"/>
  <c r="S73" i="34"/>
  <c r="R73" i="34" a="1"/>
  <c r="R73" i="34"/>
  <c r="Q73" i="34" a="1"/>
  <c r="Q73" i="34" s="1"/>
  <c r="P73" i="34" a="1"/>
  <c r="P73" i="34" s="1"/>
  <c r="O73" i="34" a="1"/>
  <c r="O73" i="34" s="1"/>
  <c r="N73" i="34" a="1"/>
  <c r="N73" i="34" s="1"/>
  <c r="M73" i="34" a="1"/>
  <c r="M73" i="34" s="1"/>
  <c r="L73" i="34" a="1"/>
  <c r="L73" i="34" s="1"/>
  <c r="K73" i="34" a="1"/>
  <c r="K73" i="34" s="1"/>
  <c r="J73" i="34" a="1"/>
  <c r="J73" i="34"/>
  <c r="I73" i="34"/>
  <c r="AH72" i="34"/>
  <c r="AG72" i="34"/>
  <c r="AF72" i="34"/>
  <c r="AE72" i="34"/>
  <c r="AD72" i="34"/>
  <c r="AC72" i="34"/>
  <c r="AB72" i="34"/>
  <c r="AA72" i="34"/>
  <c r="Z72" i="34"/>
  <c r="Y72" i="34"/>
  <c r="X72" i="34"/>
  <c r="W72" i="34"/>
  <c r="V72" i="34"/>
  <c r="U72" i="34"/>
  <c r="T72" i="34"/>
  <c r="S72" i="34"/>
  <c r="R72" i="34" a="1"/>
  <c r="R72" i="34" s="1"/>
  <c r="Q72" i="34" a="1"/>
  <c r="Q72" i="34" s="1"/>
  <c r="P72" i="34" a="1"/>
  <c r="P72" i="34" s="1"/>
  <c r="O72" i="34" a="1"/>
  <c r="O72" i="34" s="1"/>
  <c r="N72" i="34" a="1"/>
  <c r="N72" i="34" s="1"/>
  <c r="M72" i="34" a="1"/>
  <c r="M72" i="34" s="1"/>
  <c r="L72" i="34" a="1"/>
  <c r="L72" i="34"/>
  <c r="K72" i="34" a="1"/>
  <c r="K72" i="34" s="1"/>
  <c r="J72" i="34" a="1"/>
  <c r="J72" i="34" s="1"/>
  <c r="I72" i="34"/>
  <c r="AH71" i="34"/>
  <c r="AG71" i="34"/>
  <c r="AF71" i="34"/>
  <c r="AE71" i="34"/>
  <c r="AD71" i="34"/>
  <c r="AC71" i="34"/>
  <c r="AB71" i="34"/>
  <c r="AA71" i="34"/>
  <c r="Z71" i="34"/>
  <c r="Y71" i="34"/>
  <c r="X71" i="34"/>
  <c r="W71" i="34"/>
  <c r="V71" i="34"/>
  <c r="U71" i="34"/>
  <c r="T71" i="34"/>
  <c r="S71" i="34"/>
  <c r="R71" i="34" a="1"/>
  <c r="R71" i="34" s="1"/>
  <c r="Q71" i="34" a="1"/>
  <c r="Q71" i="34" s="1"/>
  <c r="P71" i="34" a="1"/>
  <c r="P71" i="34" s="1"/>
  <c r="O71" i="34" a="1"/>
  <c r="O71" i="34" s="1"/>
  <c r="N71" i="34" a="1"/>
  <c r="N71" i="34" s="1"/>
  <c r="M71" i="34" a="1"/>
  <c r="M71" i="34"/>
  <c r="L71" i="34" a="1"/>
  <c r="L71" i="34" s="1"/>
  <c r="K71" i="34" a="1"/>
  <c r="K71" i="34" s="1"/>
  <c r="J71" i="34" a="1"/>
  <c r="J71" i="34" s="1"/>
  <c r="I71" i="34"/>
  <c r="AH70" i="34"/>
  <c r="AG70" i="34"/>
  <c r="AF70" i="34"/>
  <c r="AE70" i="34"/>
  <c r="AD70" i="34"/>
  <c r="AC70" i="34"/>
  <c r="AB70" i="34"/>
  <c r="AA70" i="34"/>
  <c r="Z70" i="34"/>
  <c r="Y70" i="34"/>
  <c r="X70" i="34"/>
  <c r="W70" i="34"/>
  <c r="V70" i="34"/>
  <c r="U70" i="34"/>
  <c r="T70" i="34"/>
  <c r="S70" i="34"/>
  <c r="R70" i="34" a="1"/>
  <c r="R70" i="34" s="1"/>
  <c r="Q70" i="34" a="1"/>
  <c r="Q70" i="34"/>
  <c r="P70" i="34" a="1"/>
  <c r="P70" i="34" s="1"/>
  <c r="O70" i="34" a="1"/>
  <c r="O70" i="34" s="1"/>
  <c r="N70" i="34" a="1"/>
  <c r="N70" i="34" s="1"/>
  <c r="M70" i="34" a="1"/>
  <c r="M70" i="34" s="1"/>
  <c r="L70" i="34" a="1"/>
  <c r="L70" i="34" s="1"/>
  <c r="K70" i="34" a="1"/>
  <c r="K70" i="34" s="1"/>
  <c r="J70" i="34" a="1"/>
  <c r="J70" i="34" s="1"/>
  <c r="I70" i="34"/>
  <c r="AH69" i="34"/>
  <c r="AG69" i="34"/>
  <c r="AF69" i="34"/>
  <c r="AE69" i="34"/>
  <c r="AD69" i="34"/>
  <c r="AC69" i="34"/>
  <c r="AB69" i="34"/>
  <c r="AA69" i="34"/>
  <c r="Z69" i="34"/>
  <c r="Y69" i="34"/>
  <c r="X69" i="34"/>
  <c r="W69" i="34"/>
  <c r="V69" i="34"/>
  <c r="U69" i="34"/>
  <c r="T69" i="34"/>
  <c r="S69" i="34"/>
  <c r="R69" i="34" a="1"/>
  <c r="R69" i="34" s="1"/>
  <c r="Q69" i="34" a="1"/>
  <c r="Q69" i="34" s="1"/>
  <c r="P69" i="34" a="1"/>
  <c r="P69" i="34"/>
  <c r="O69" i="34" a="1"/>
  <c r="O69" i="34" s="1"/>
  <c r="N69" i="34" a="1"/>
  <c r="N69" i="34" s="1"/>
  <c r="M69" i="34" a="1"/>
  <c r="M69" i="34" s="1"/>
  <c r="L69" i="34" a="1"/>
  <c r="L69" i="34" s="1"/>
  <c r="K69" i="34" a="1"/>
  <c r="K69" i="34" s="1"/>
  <c r="J69" i="34" a="1"/>
  <c r="J69" i="34" s="1"/>
  <c r="I69" i="34"/>
  <c r="AH68" i="34"/>
  <c r="AG68" i="34"/>
  <c r="AF68" i="34"/>
  <c r="AE68" i="34"/>
  <c r="AD68" i="34"/>
  <c r="AC68" i="34"/>
  <c r="AB68" i="34"/>
  <c r="AA68" i="34"/>
  <c r="Z68" i="34"/>
  <c r="Y68" i="34"/>
  <c r="X68" i="34"/>
  <c r="W68" i="34"/>
  <c r="V68" i="34"/>
  <c r="U68" i="34"/>
  <c r="T68" i="34"/>
  <c r="S68" i="34"/>
  <c r="R68" i="34" a="1"/>
  <c r="R68" i="34"/>
  <c r="Q68" i="34" a="1"/>
  <c r="Q68" i="34" s="1"/>
  <c r="P68" i="34" a="1"/>
  <c r="P68" i="34" s="1"/>
  <c r="O68" i="34" a="1"/>
  <c r="O68" i="34" s="1"/>
  <c r="N68" i="34" a="1"/>
  <c r="N68" i="34" s="1"/>
  <c r="M68" i="34" a="1"/>
  <c r="M68" i="34" s="1"/>
  <c r="L68" i="34" a="1"/>
  <c r="L68" i="34" s="1"/>
  <c r="K68" i="34" a="1"/>
  <c r="K68" i="34" s="1"/>
  <c r="J68" i="34" a="1"/>
  <c r="J68" i="34"/>
  <c r="I68" i="34"/>
  <c r="I74" i="34" s="1"/>
  <c r="H68" i="34"/>
  <c r="AH66" i="34"/>
  <c r="AG66" i="34"/>
  <c r="AF66" i="34"/>
  <c r="AE66" i="34"/>
  <c r="AD66" i="34"/>
  <c r="AC66" i="34"/>
  <c r="AB66" i="34"/>
  <c r="AA66" i="34"/>
  <c r="Z66" i="34"/>
  <c r="Y66" i="34"/>
  <c r="X66" i="34"/>
  <c r="W66" i="34"/>
  <c r="V66" i="34"/>
  <c r="U66" i="34"/>
  <c r="T66" i="34"/>
  <c r="S66" i="34"/>
  <c r="R66" i="34" a="1"/>
  <c r="R66" i="34" s="1"/>
  <c r="Q66" i="34" a="1"/>
  <c r="Q66" i="34" s="1"/>
  <c r="P66" i="34" a="1"/>
  <c r="P66" i="34" s="1"/>
  <c r="O66" i="34" a="1"/>
  <c r="O66" i="34" s="1"/>
  <c r="N66" i="34" a="1"/>
  <c r="N66" i="34" s="1"/>
  <c r="M66" i="34" a="1"/>
  <c r="M66" i="34" s="1"/>
  <c r="L66" i="34" a="1"/>
  <c r="L66" i="34" s="1"/>
  <c r="K66" i="34" a="1"/>
  <c r="K66" i="34" s="1"/>
  <c r="J66" i="34" a="1"/>
  <c r="J66" i="34" s="1"/>
  <c r="I66" i="34"/>
  <c r="AH65" i="34"/>
  <c r="AG65" i="34"/>
  <c r="AF65" i="34"/>
  <c r="AE65" i="34"/>
  <c r="AD65" i="34"/>
  <c r="AC65" i="34"/>
  <c r="AB65" i="34"/>
  <c r="AA65" i="34"/>
  <c r="Z65" i="34"/>
  <c r="Y65" i="34"/>
  <c r="X65" i="34"/>
  <c r="W65" i="34"/>
  <c r="V65" i="34"/>
  <c r="U65" i="34"/>
  <c r="T65" i="34"/>
  <c r="S65" i="34"/>
  <c r="R65" i="34" a="1"/>
  <c r="R65" i="34" s="1"/>
  <c r="Q65" i="34" a="1"/>
  <c r="Q65" i="34" s="1"/>
  <c r="P65" i="34" a="1"/>
  <c r="P65" i="34" s="1"/>
  <c r="O65" i="34" a="1"/>
  <c r="O65" i="34" s="1"/>
  <c r="N65" i="34" a="1"/>
  <c r="N65" i="34" s="1"/>
  <c r="M65" i="34" a="1"/>
  <c r="M65" i="34" s="1"/>
  <c r="L65" i="34" a="1"/>
  <c r="L65" i="34"/>
  <c r="K65" i="34" a="1"/>
  <c r="K65" i="34" s="1"/>
  <c r="J65" i="34" a="1"/>
  <c r="J65" i="34" s="1"/>
  <c r="I65" i="34"/>
  <c r="AH64" i="34"/>
  <c r="AG64" i="34"/>
  <c r="AF64" i="34"/>
  <c r="AE64" i="34"/>
  <c r="AD64" i="34"/>
  <c r="AC64" i="34"/>
  <c r="AB64" i="34"/>
  <c r="AA64" i="34"/>
  <c r="Z64" i="34"/>
  <c r="Y64" i="34"/>
  <c r="X64" i="34"/>
  <c r="W64" i="34"/>
  <c r="V64" i="34"/>
  <c r="U64" i="34"/>
  <c r="T64" i="34"/>
  <c r="S64" i="34"/>
  <c r="R64" i="34" a="1"/>
  <c r="R64" i="34" s="1"/>
  <c r="Q64" i="34" a="1"/>
  <c r="Q64" i="34" s="1"/>
  <c r="P64" i="34" a="1"/>
  <c r="P64" i="34" s="1"/>
  <c r="O64" i="34" a="1"/>
  <c r="O64" i="34" s="1"/>
  <c r="N64" i="34" a="1"/>
  <c r="N64" i="34" s="1"/>
  <c r="M64" i="34" a="1"/>
  <c r="M64" i="34" s="1"/>
  <c r="L64" i="34" a="1"/>
  <c r="L64" i="34" s="1"/>
  <c r="K64" i="34" a="1"/>
  <c r="K64" i="34" s="1"/>
  <c r="J64" i="34" a="1"/>
  <c r="J64" i="34" s="1"/>
  <c r="I64" i="34"/>
  <c r="H64" i="34"/>
  <c r="AH62" i="34"/>
  <c r="AG62" i="34"/>
  <c r="AF62" i="34"/>
  <c r="AE62" i="34"/>
  <c r="AD62" i="34"/>
  <c r="AC62" i="34"/>
  <c r="AB62" i="34"/>
  <c r="AA62" i="34"/>
  <c r="Z62" i="34"/>
  <c r="Y62" i="34"/>
  <c r="X62" i="34"/>
  <c r="W62" i="34"/>
  <c r="V62" i="34"/>
  <c r="U62" i="34"/>
  <c r="T62" i="34"/>
  <c r="S62" i="34"/>
  <c r="R62" i="34"/>
  <c r="Q62" i="34"/>
  <c r="P62" i="34"/>
  <c r="O62" i="34"/>
  <c r="N62" i="34"/>
  <c r="M62" i="34"/>
  <c r="L62" i="34"/>
  <c r="K62" i="34"/>
  <c r="J62" i="34"/>
  <c r="I62" i="34"/>
  <c r="I63" i="34" s="1"/>
  <c r="H62" i="34"/>
  <c r="AH60" i="34"/>
  <c r="AG60" i="34"/>
  <c r="AF60" i="34"/>
  <c r="AE60" i="34"/>
  <c r="AD60" i="34"/>
  <c r="AC60" i="34"/>
  <c r="AB60" i="34"/>
  <c r="AA60" i="34"/>
  <c r="Z60" i="34"/>
  <c r="Y60" i="34"/>
  <c r="X60" i="34"/>
  <c r="W60" i="34"/>
  <c r="V60" i="34"/>
  <c r="U60" i="34"/>
  <c r="T60" i="34"/>
  <c r="S60" i="34"/>
  <c r="R60" i="34" a="1"/>
  <c r="R60" i="34" s="1"/>
  <c r="Q60" i="34" a="1"/>
  <c r="Q60" i="34" s="1"/>
  <c r="P60" i="34" a="1"/>
  <c r="P60" i="34" s="1"/>
  <c r="O60" i="34" a="1"/>
  <c r="O60" i="34" s="1"/>
  <c r="N60" i="34" a="1"/>
  <c r="N60" i="34" s="1"/>
  <c r="M60" i="34" a="1"/>
  <c r="M60" i="34"/>
  <c r="L60" i="34" a="1"/>
  <c r="L60" i="34" s="1"/>
  <c r="K60" i="34" a="1"/>
  <c r="K60" i="34" s="1"/>
  <c r="J60" i="34" a="1"/>
  <c r="J60" i="34" s="1"/>
  <c r="I60" i="34"/>
  <c r="AH59" i="34"/>
  <c r="AG59" i="34"/>
  <c r="AF59" i="34"/>
  <c r="AE59" i="34"/>
  <c r="AD59" i="34"/>
  <c r="AC59" i="34"/>
  <c r="AB59" i="34"/>
  <c r="AA59" i="34"/>
  <c r="Z59" i="34"/>
  <c r="Y59" i="34"/>
  <c r="X59" i="34"/>
  <c r="W59" i="34"/>
  <c r="V59" i="34"/>
  <c r="U59" i="34"/>
  <c r="T59" i="34"/>
  <c r="S59" i="34"/>
  <c r="R59" i="34" a="1"/>
  <c r="R59" i="34" s="1"/>
  <c r="Q59" i="34" a="1"/>
  <c r="Q59" i="34"/>
  <c r="P59" i="34" a="1"/>
  <c r="P59" i="34" s="1"/>
  <c r="O59" i="34" a="1"/>
  <c r="O59" i="34" s="1"/>
  <c r="N59" i="34" a="1"/>
  <c r="N59" i="34" s="1"/>
  <c r="M59" i="34" a="1"/>
  <c r="M59" i="34" s="1"/>
  <c r="L59" i="34" a="1"/>
  <c r="L59" i="34" s="1"/>
  <c r="K59" i="34" a="1"/>
  <c r="K59" i="34" s="1"/>
  <c r="J59" i="34" a="1"/>
  <c r="J59" i="34" s="1"/>
  <c r="I59" i="34"/>
  <c r="AH58" i="34"/>
  <c r="AG58" i="34"/>
  <c r="AF58" i="34"/>
  <c r="AE58" i="34"/>
  <c r="AD58" i="34"/>
  <c r="AC58" i="34"/>
  <c r="AB58" i="34"/>
  <c r="AA58" i="34"/>
  <c r="Z58" i="34"/>
  <c r="Y58" i="34"/>
  <c r="X58" i="34"/>
  <c r="W58" i="34"/>
  <c r="V58" i="34"/>
  <c r="U58" i="34"/>
  <c r="T58" i="34"/>
  <c r="S58" i="34"/>
  <c r="R58" i="34" a="1"/>
  <c r="R58" i="34" s="1"/>
  <c r="Q58" i="34" a="1"/>
  <c r="Q58" i="34" s="1"/>
  <c r="P58" i="34" a="1"/>
  <c r="P58" i="34" s="1"/>
  <c r="O58" i="34" a="1"/>
  <c r="O58" i="34" s="1"/>
  <c r="N58" i="34" a="1"/>
  <c r="N58" i="34" s="1"/>
  <c r="M58" i="34" a="1"/>
  <c r="M58" i="34" s="1"/>
  <c r="L58" i="34" a="1"/>
  <c r="L58" i="34"/>
  <c r="K58" i="34" a="1"/>
  <c r="K58" i="34" s="1"/>
  <c r="J58" i="34" a="1"/>
  <c r="J58" i="34" s="1"/>
  <c r="I58" i="34"/>
  <c r="AH57" i="34"/>
  <c r="AG57" i="34"/>
  <c r="AF57" i="34"/>
  <c r="AE57" i="34"/>
  <c r="AD57" i="34"/>
  <c r="AC57" i="34"/>
  <c r="AB57" i="34"/>
  <c r="AA57" i="34"/>
  <c r="Z57" i="34"/>
  <c r="Y57" i="34"/>
  <c r="X57" i="34"/>
  <c r="W57" i="34"/>
  <c r="V57" i="34"/>
  <c r="U57" i="34"/>
  <c r="T57" i="34"/>
  <c r="S57" i="34"/>
  <c r="R57" i="34" a="1"/>
  <c r="R57" i="34" s="1"/>
  <c r="Q57" i="34" a="1"/>
  <c r="Q57" i="34" s="1"/>
  <c r="P57" i="34" a="1"/>
  <c r="P57" i="34" s="1"/>
  <c r="O57" i="34" a="1"/>
  <c r="O57" i="34" s="1"/>
  <c r="N57" i="34" a="1"/>
  <c r="N57" i="34" s="1"/>
  <c r="M57" i="34" a="1"/>
  <c r="M57" i="34" s="1"/>
  <c r="L57" i="34" a="1"/>
  <c r="L57" i="34" s="1"/>
  <c r="K57" i="34" a="1"/>
  <c r="K57" i="34" s="1"/>
  <c r="J57" i="34" a="1"/>
  <c r="J57" i="34" s="1"/>
  <c r="I57" i="34"/>
  <c r="AH56" i="34"/>
  <c r="AG56" i="34"/>
  <c r="AF56" i="34"/>
  <c r="AE56" i="34"/>
  <c r="AD56" i="34"/>
  <c r="AC56" i="34"/>
  <c r="AB56" i="34"/>
  <c r="AA56" i="34"/>
  <c r="Z56" i="34"/>
  <c r="Y56" i="34"/>
  <c r="X56" i="34"/>
  <c r="W56" i="34"/>
  <c r="V56" i="34"/>
  <c r="U56" i="34"/>
  <c r="T56" i="34"/>
  <c r="S56" i="34"/>
  <c r="R56" i="34" a="1"/>
  <c r="R56" i="34" s="1"/>
  <c r="Q56" i="34" a="1"/>
  <c r="Q56" i="34" s="1"/>
  <c r="P56" i="34" a="1"/>
  <c r="P56" i="34" s="1"/>
  <c r="O56" i="34" a="1"/>
  <c r="O56" i="34" s="1"/>
  <c r="N56" i="34" a="1"/>
  <c r="N56" i="34" s="1"/>
  <c r="M56" i="34" a="1"/>
  <c r="M56" i="34" s="1"/>
  <c r="L56" i="34" a="1"/>
  <c r="L56" i="34" s="1"/>
  <c r="K56" i="34" a="1"/>
  <c r="K56" i="34"/>
  <c r="J56" i="34" a="1"/>
  <c r="J56" i="34" s="1"/>
  <c r="I56" i="34"/>
  <c r="AH55" i="34"/>
  <c r="AG55" i="34"/>
  <c r="AF55" i="34"/>
  <c r="AE55" i="34"/>
  <c r="AD55" i="34"/>
  <c r="AC55" i="34"/>
  <c r="AB55" i="34"/>
  <c r="AA55" i="34"/>
  <c r="Z55" i="34"/>
  <c r="Y55" i="34"/>
  <c r="X55" i="34"/>
  <c r="W55" i="34"/>
  <c r="V55" i="34"/>
  <c r="U55" i="34"/>
  <c r="T55" i="34"/>
  <c r="S55" i="34"/>
  <c r="R55" i="34" a="1"/>
  <c r="R55" i="34" s="1"/>
  <c r="Q55" i="34" a="1"/>
  <c r="Q55" i="34" s="1"/>
  <c r="P55" i="34" a="1"/>
  <c r="P55" i="34" s="1"/>
  <c r="O55" i="34" a="1"/>
  <c r="O55" i="34"/>
  <c r="N55" i="34" a="1"/>
  <c r="N55" i="34" s="1"/>
  <c r="M55" i="34" a="1"/>
  <c r="M55" i="34" s="1"/>
  <c r="L55" i="34" a="1"/>
  <c r="L55" i="34" s="1"/>
  <c r="K55" i="34" a="1"/>
  <c r="K55" i="34" s="1"/>
  <c r="J55" i="34" a="1"/>
  <c r="J55" i="34" s="1"/>
  <c r="I55" i="34"/>
  <c r="AH54" i="34"/>
  <c r="AG54" i="34"/>
  <c r="AF54" i="34"/>
  <c r="AE54" i="34"/>
  <c r="AD54" i="34"/>
  <c r="AC54" i="34"/>
  <c r="AB54" i="34"/>
  <c r="AA54" i="34"/>
  <c r="Z54" i="34"/>
  <c r="Y54" i="34"/>
  <c r="X54" i="34"/>
  <c r="W54" i="34"/>
  <c r="V54" i="34"/>
  <c r="U54" i="34"/>
  <c r="T54" i="34"/>
  <c r="S54" i="34"/>
  <c r="R54" i="34" a="1"/>
  <c r="R54" i="34"/>
  <c r="Q54" i="34" a="1"/>
  <c r="Q54" i="34" s="1"/>
  <c r="P54" i="34" a="1"/>
  <c r="P54" i="34" s="1"/>
  <c r="O54" i="34" a="1"/>
  <c r="O54" i="34" s="1"/>
  <c r="N54" i="34" a="1"/>
  <c r="N54" i="34" s="1"/>
  <c r="M54" i="34" a="1"/>
  <c r="M54" i="34" s="1"/>
  <c r="L54" i="34" a="1"/>
  <c r="L54" i="34" s="1"/>
  <c r="K54" i="34" a="1"/>
  <c r="K54" i="34" s="1"/>
  <c r="J54" i="34" a="1"/>
  <c r="J54" i="34"/>
  <c r="I54" i="34"/>
  <c r="AH53" i="34"/>
  <c r="AG53" i="34"/>
  <c r="AF53" i="34"/>
  <c r="AE53" i="34"/>
  <c r="AD53" i="34"/>
  <c r="AC53" i="34"/>
  <c r="AB53" i="34"/>
  <c r="AA53" i="34"/>
  <c r="Z53" i="34"/>
  <c r="Y53" i="34"/>
  <c r="X53" i="34"/>
  <c r="W53" i="34"/>
  <c r="V53" i="34"/>
  <c r="U53" i="34"/>
  <c r="T53" i="34"/>
  <c r="S53" i="34"/>
  <c r="R53" i="34" a="1"/>
  <c r="R53" i="34" s="1"/>
  <c r="Q53" i="34" a="1"/>
  <c r="Q53" i="34" s="1"/>
  <c r="P53" i="34" a="1"/>
  <c r="P53" i="34" s="1"/>
  <c r="O53" i="34" a="1"/>
  <c r="O53" i="34" s="1"/>
  <c r="N53" i="34" a="1"/>
  <c r="N53" i="34" s="1"/>
  <c r="M53" i="34" a="1"/>
  <c r="M53" i="34" s="1"/>
  <c r="L53" i="34" a="1"/>
  <c r="L53" i="34" s="1"/>
  <c r="K53" i="34" a="1"/>
  <c r="K53" i="34" s="1"/>
  <c r="J53" i="34" a="1"/>
  <c r="J53" i="34" s="1"/>
  <c r="I53" i="34"/>
  <c r="AH52" i="34"/>
  <c r="AG52" i="34"/>
  <c r="AF52" i="34"/>
  <c r="AE52" i="34"/>
  <c r="AD52" i="34"/>
  <c r="AC52" i="34"/>
  <c r="AB52" i="34"/>
  <c r="AA52" i="34"/>
  <c r="Z52" i="34"/>
  <c r="Y52" i="34"/>
  <c r="X52" i="34"/>
  <c r="W52" i="34"/>
  <c r="V52" i="34"/>
  <c r="U52" i="34"/>
  <c r="T52" i="34"/>
  <c r="S52" i="34"/>
  <c r="R52" i="34"/>
  <c r="Q52" i="34"/>
  <c r="P52" i="34"/>
  <c r="O52" i="34"/>
  <c r="N52" i="34"/>
  <c r="M52" i="34"/>
  <c r="L52" i="34"/>
  <c r="K52" i="34"/>
  <c r="J52" i="34"/>
  <c r="I52" i="34"/>
  <c r="AH51" i="34"/>
  <c r="AG51" i="34"/>
  <c r="AF51" i="34"/>
  <c r="AE51" i="34"/>
  <c r="AD51" i="34"/>
  <c r="AC51" i="34"/>
  <c r="AB51" i="34"/>
  <c r="AA51" i="34"/>
  <c r="Z51" i="34"/>
  <c r="Y51" i="34"/>
  <c r="X51" i="34"/>
  <c r="W51" i="34"/>
  <c r="V51" i="34"/>
  <c r="U51" i="34"/>
  <c r="T51" i="34"/>
  <c r="S51" i="34"/>
  <c r="R51" i="34" a="1"/>
  <c r="R51" i="34" s="1"/>
  <c r="Q51" i="34" a="1"/>
  <c r="Q51" i="34" s="1"/>
  <c r="P51" i="34" a="1"/>
  <c r="P51" i="34" s="1"/>
  <c r="O51" i="34" a="1"/>
  <c r="O51" i="34" s="1"/>
  <c r="N51" i="34" a="1"/>
  <c r="N51" i="34"/>
  <c r="M51" i="34" a="1"/>
  <c r="M51" i="34" s="1"/>
  <c r="L51" i="34" a="1"/>
  <c r="L51" i="34" s="1"/>
  <c r="K51" i="34" a="1"/>
  <c r="K51" i="34" s="1"/>
  <c r="J51" i="34" a="1"/>
  <c r="J51" i="34" s="1"/>
  <c r="I51" i="34"/>
  <c r="AH50" i="34"/>
  <c r="AG50" i="34"/>
  <c r="AF50" i="34"/>
  <c r="AE50" i="34"/>
  <c r="AD50" i="34"/>
  <c r="AC50" i="34"/>
  <c r="AB50" i="34"/>
  <c r="AA50" i="34"/>
  <c r="Z50" i="34"/>
  <c r="Y50" i="34"/>
  <c r="X50" i="34"/>
  <c r="W50" i="34"/>
  <c r="V50" i="34"/>
  <c r="U50" i="34"/>
  <c r="T50" i="34"/>
  <c r="S50" i="34"/>
  <c r="R50" i="34" a="1"/>
  <c r="R50" i="34" s="1"/>
  <c r="Q50" i="34" a="1"/>
  <c r="Q50" i="34" s="1"/>
  <c r="P50" i="34" a="1"/>
  <c r="P50" i="34" s="1"/>
  <c r="O50" i="34" a="1"/>
  <c r="O50" i="34" s="1"/>
  <c r="N50" i="34" a="1"/>
  <c r="N50" i="34" s="1"/>
  <c r="M50" i="34" a="1"/>
  <c r="M50" i="34" s="1"/>
  <c r="L50" i="34" a="1"/>
  <c r="L50" i="34"/>
  <c r="K50" i="34" a="1"/>
  <c r="K50" i="34" s="1"/>
  <c r="J50" i="34" a="1"/>
  <c r="J50" i="34" s="1"/>
  <c r="I50" i="34"/>
  <c r="H50" i="34"/>
  <c r="AH48" i="34"/>
  <c r="AG48" i="34"/>
  <c r="AF48" i="34"/>
  <c r="AE48" i="34"/>
  <c r="AD48" i="34"/>
  <c r="AC48" i="34"/>
  <c r="AB48" i="34"/>
  <c r="AA48" i="34"/>
  <c r="Z48" i="34"/>
  <c r="Y48" i="34"/>
  <c r="X48" i="34"/>
  <c r="W48" i="34"/>
  <c r="V48" i="34"/>
  <c r="U48" i="34"/>
  <c r="T48" i="34"/>
  <c r="S48" i="34"/>
  <c r="R48" i="34" a="1"/>
  <c r="R48" i="34" s="1"/>
  <c r="Q48" i="34" a="1"/>
  <c r="Q48" i="34" s="1"/>
  <c r="P48" i="34" a="1"/>
  <c r="P48" i="34" s="1"/>
  <c r="O48" i="34" a="1"/>
  <c r="O48" i="34" s="1"/>
  <c r="N48" i="34" a="1"/>
  <c r="N48" i="34" s="1"/>
  <c r="M48" i="34" a="1"/>
  <c r="M48" i="34" s="1"/>
  <c r="L48" i="34" a="1"/>
  <c r="L48" i="34" s="1"/>
  <c r="K48" i="34" a="1"/>
  <c r="K48" i="34" s="1"/>
  <c r="J48" i="34" a="1"/>
  <c r="J48" i="34" s="1"/>
  <c r="I48" i="34"/>
  <c r="AH47" i="34"/>
  <c r="AG47" i="34"/>
  <c r="AF47" i="34"/>
  <c r="AE47" i="34"/>
  <c r="AD47" i="34"/>
  <c r="AC47" i="34"/>
  <c r="AB47" i="34"/>
  <c r="AA47" i="34"/>
  <c r="Z47" i="34"/>
  <c r="Y47" i="34"/>
  <c r="X47" i="34"/>
  <c r="W47" i="34"/>
  <c r="V47" i="34"/>
  <c r="U47" i="34"/>
  <c r="T47" i="34"/>
  <c r="S47" i="34"/>
  <c r="R47" i="34" a="1"/>
  <c r="R47" i="34"/>
  <c r="Q47" i="34" a="1"/>
  <c r="Q47" i="34" s="1"/>
  <c r="P47" i="34" a="1"/>
  <c r="P47" i="34" s="1"/>
  <c r="O47" i="34" a="1"/>
  <c r="O47" i="34" s="1"/>
  <c r="N47" i="34" a="1"/>
  <c r="N47" i="34" s="1"/>
  <c r="M47" i="34" a="1"/>
  <c r="M47" i="34" s="1"/>
  <c r="L47" i="34" a="1"/>
  <c r="L47" i="34" s="1"/>
  <c r="K47" i="34" a="1"/>
  <c r="K47" i="34" s="1"/>
  <c r="J47" i="34" a="1"/>
  <c r="J47" i="34"/>
  <c r="I47" i="34"/>
  <c r="AH46" i="34"/>
  <c r="AG46" i="34"/>
  <c r="AF46" i="34"/>
  <c r="AE46" i="34"/>
  <c r="AD46" i="34"/>
  <c r="AC46" i="34"/>
  <c r="AB46" i="34"/>
  <c r="AA46" i="34"/>
  <c r="Z46" i="34"/>
  <c r="Y46" i="34"/>
  <c r="X46" i="34"/>
  <c r="W46" i="34"/>
  <c r="V46" i="34"/>
  <c r="U46" i="34"/>
  <c r="T46" i="34"/>
  <c r="S46" i="34"/>
  <c r="R46" i="34" a="1"/>
  <c r="R46" i="34" s="1"/>
  <c r="Q46" i="34" a="1"/>
  <c r="Q46" i="34" s="1"/>
  <c r="P46" i="34" a="1"/>
  <c r="P46" i="34" s="1"/>
  <c r="O46" i="34" a="1"/>
  <c r="O46" i="34" s="1"/>
  <c r="N46" i="34" a="1"/>
  <c r="N46" i="34" s="1"/>
  <c r="M46" i="34" a="1"/>
  <c r="M46" i="34" s="1"/>
  <c r="L46" i="34" a="1"/>
  <c r="L46" i="34" s="1"/>
  <c r="K46" i="34" a="1"/>
  <c r="K46" i="34" s="1"/>
  <c r="J46" i="34" a="1"/>
  <c r="J46" i="34" s="1"/>
  <c r="I46" i="34"/>
  <c r="AH45" i="34"/>
  <c r="AG45" i="34"/>
  <c r="AF45" i="34"/>
  <c r="AE45" i="34"/>
  <c r="AD45" i="34"/>
  <c r="AC45" i="34"/>
  <c r="AB45" i="34"/>
  <c r="AA45" i="34"/>
  <c r="Z45" i="34"/>
  <c r="Y45" i="34"/>
  <c r="X45" i="34"/>
  <c r="W45" i="34"/>
  <c r="V45" i="34"/>
  <c r="U45" i="34"/>
  <c r="T45" i="34"/>
  <c r="S45" i="34"/>
  <c r="R45" i="34" a="1"/>
  <c r="R45" i="34" s="1"/>
  <c r="Q45" i="34" a="1"/>
  <c r="Q45" i="34"/>
  <c r="P45" i="34" a="1"/>
  <c r="P45" i="34" s="1"/>
  <c r="O45" i="34" a="1"/>
  <c r="O45" i="34" s="1"/>
  <c r="N45" i="34" a="1"/>
  <c r="N45" i="34" s="1"/>
  <c r="M45" i="34" a="1"/>
  <c r="M45" i="34" s="1"/>
  <c r="L45" i="34" a="1"/>
  <c r="L45" i="34" s="1"/>
  <c r="K45" i="34" a="1"/>
  <c r="K45" i="34" s="1"/>
  <c r="J45" i="34" a="1"/>
  <c r="J45" i="34" s="1"/>
  <c r="I45" i="34"/>
  <c r="AH44" i="34"/>
  <c r="AG44" i="34"/>
  <c r="AF44" i="34"/>
  <c r="AE44" i="34"/>
  <c r="AD44" i="34"/>
  <c r="AC44" i="34"/>
  <c r="AB44" i="34"/>
  <c r="AA44" i="34"/>
  <c r="Z44" i="34"/>
  <c r="Y44" i="34"/>
  <c r="X44" i="34"/>
  <c r="W44" i="34"/>
  <c r="V44" i="34"/>
  <c r="U44" i="34"/>
  <c r="T44" i="34"/>
  <c r="S44" i="34"/>
  <c r="R44" i="34" a="1"/>
  <c r="R44" i="34" s="1"/>
  <c r="Q44" i="34" a="1"/>
  <c r="Q44" i="34" s="1"/>
  <c r="P44" i="34" a="1"/>
  <c r="P44" i="34" s="1"/>
  <c r="O44" i="34" a="1"/>
  <c r="O44" i="34" s="1"/>
  <c r="N44" i="34" a="1"/>
  <c r="N44" i="34" s="1"/>
  <c r="M44" i="34" a="1"/>
  <c r="M44" i="34" s="1"/>
  <c r="L44" i="34" a="1"/>
  <c r="L44" i="34" s="1"/>
  <c r="K44" i="34" a="1"/>
  <c r="K44" i="34" s="1"/>
  <c r="J44" i="34" a="1"/>
  <c r="J44" i="34" s="1"/>
  <c r="I44" i="34"/>
  <c r="AH43" i="34"/>
  <c r="AG43" i="34"/>
  <c r="AF43" i="34"/>
  <c r="AE43" i="34"/>
  <c r="AD43" i="34"/>
  <c r="AC43" i="34"/>
  <c r="AB43" i="34"/>
  <c r="AA43" i="34"/>
  <c r="Z43" i="34"/>
  <c r="Y43" i="34"/>
  <c r="X43" i="34"/>
  <c r="W43" i="34"/>
  <c r="V43" i="34"/>
  <c r="U43" i="34"/>
  <c r="T43" i="34"/>
  <c r="S43" i="34"/>
  <c r="R43" i="34" a="1"/>
  <c r="R43" i="34" s="1"/>
  <c r="Q43" i="34" a="1"/>
  <c r="Q43" i="34" s="1"/>
  <c r="P43" i="34" a="1"/>
  <c r="P43" i="34" s="1"/>
  <c r="O43" i="34" a="1"/>
  <c r="O43" i="34" s="1"/>
  <c r="N43" i="34" a="1"/>
  <c r="N43" i="34" s="1"/>
  <c r="M43" i="34" a="1"/>
  <c r="M43" i="34" s="1"/>
  <c r="L43" i="34" a="1"/>
  <c r="L43" i="34"/>
  <c r="K43" i="34" a="1"/>
  <c r="K43" i="34" s="1"/>
  <c r="J43" i="34" a="1"/>
  <c r="J43" i="34" s="1"/>
  <c r="I43" i="34"/>
  <c r="AH42" i="34"/>
  <c r="AG42" i="34"/>
  <c r="AF42" i="34"/>
  <c r="AE42" i="34"/>
  <c r="AD42" i="34"/>
  <c r="AC42" i="34"/>
  <c r="AB42" i="34"/>
  <c r="AA42" i="34"/>
  <c r="Z42" i="34"/>
  <c r="Y42" i="34"/>
  <c r="X42" i="34"/>
  <c r="W42" i="34"/>
  <c r="V42" i="34"/>
  <c r="U42" i="34"/>
  <c r="T42" i="34"/>
  <c r="S42" i="34"/>
  <c r="R42" i="34" a="1"/>
  <c r="R42" i="34" s="1"/>
  <c r="Q42" i="34" a="1"/>
  <c r="Q42" i="34" s="1"/>
  <c r="P42" i="34" a="1"/>
  <c r="P42" i="34" s="1"/>
  <c r="O42" i="34" a="1"/>
  <c r="O42" i="34" s="1"/>
  <c r="N42" i="34" a="1"/>
  <c r="N42" i="34" s="1"/>
  <c r="M42" i="34" a="1"/>
  <c r="M42" i="34" s="1"/>
  <c r="L42" i="34" a="1"/>
  <c r="L42" i="34" s="1"/>
  <c r="K42" i="34" a="1"/>
  <c r="K42" i="34" s="1"/>
  <c r="J42" i="34" a="1"/>
  <c r="J42" i="34" s="1"/>
  <c r="I42" i="34"/>
  <c r="AH41" i="34"/>
  <c r="AG41" i="34"/>
  <c r="AF41" i="34"/>
  <c r="AE41" i="34"/>
  <c r="AD41" i="34"/>
  <c r="AC41" i="34"/>
  <c r="AB41" i="34"/>
  <c r="AA41" i="34"/>
  <c r="Z41" i="34"/>
  <c r="Y41" i="34"/>
  <c r="X41" i="34"/>
  <c r="W41" i="34"/>
  <c r="V41" i="34"/>
  <c r="U41" i="34"/>
  <c r="T41" i="34"/>
  <c r="S41" i="34"/>
  <c r="R41" i="34" a="1"/>
  <c r="R41" i="34" s="1"/>
  <c r="Q41" i="34" a="1"/>
  <c r="Q41" i="34" s="1"/>
  <c r="P41" i="34" a="1"/>
  <c r="P41" i="34" s="1"/>
  <c r="O41" i="34" a="1"/>
  <c r="O41" i="34"/>
  <c r="N41" i="34" a="1"/>
  <c r="N41" i="34" s="1"/>
  <c r="M41" i="34" a="1"/>
  <c r="M41" i="34" s="1"/>
  <c r="L41" i="34" a="1"/>
  <c r="L41" i="34" s="1"/>
  <c r="K41" i="34" a="1"/>
  <c r="K41" i="34" s="1"/>
  <c r="J41" i="34" a="1"/>
  <c r="J41" i="34" s="1"/>
  <c r="I41" i="34"/>
  <c r="AH40" i="34"/>
  <c r="AG40" i="34"/>
  <c r="AF40" i="34"/>
  <c r="AE40" i="34"/>
  <c r="AD40" i="34"/>
  <c r="AC40" i="34"/>
  <c r="AB40" i="34"/>
  <c r="AA40" i="34"/>
  <c r="Z40" i="34"/>
  <c r="Y40" i="34"/>
  <c r="X40" i="34"/>
  <c r="W40" i="34"/>
  <c r="V40" i="34"/>
  <c r="U40" i="34"/>
  <c r="T40" i="34"/>
  <c r="S40" i="34"/>
  <c r="R40" i="34" a="1"/>
  <c r="R40" i="34" s="1"/>
  <c r="Q40" i="34" a="1"/>
  <c r="Q40" i="34" s="1"/>
  <c r="P40" i="34" a="1"/>
  <c r="P40" i="34" s="1"/>
  <c r="O40" i="34" a="1"/>
  <c r="O40" i="34" s="1"/>
  <c r="N40" i="34" a="1"/>
  <c r="N40" i="34" s="1"/>
  <c r="M40" i="34" a="1"/>
  <c r="M40" i="34" s="1"/>
  <c r="L40" i="34" a="1"/>
  <c r="L40" i="34" s="1"/>
  <c r="K40" i="34" a="1"/>
  <c r="K40" i="34" s="1"/>
  <c r="J40" i="34" a="1"/>
  <c r="J40" i="34" s="1"/>
  <c r="I40" i="34"/>
  <c r="AH39" i="34"/>
  <c r="AG39" i="34"/>
  <c r="AF39" i="34"/>
  <c r="AE39" i="34"/>
  <c r="AD39" i="34"/>
  <c r="AC39" i="34"/>
  <c r="AB39" i="34"/>
  <c r="AA39" i="34"/>
  <c r="Z39" i="34"/>
  <c r="Y39" i="34"/>
  <c r="X39" i="34"/>
  <c r="W39" i="34"/>
  <c r="V39" i="34"/>
  <c r="U39" i="34"/>
  <c r="T39" i="34"/>
  <c r="S39" i="34"/>
  <c r="R39" i="34" a="1"/>
  <c r="R39" i="34"/>
  <c r="Q39" i="34" a="1"/>
  <c r="Q39" i="34" s="1"/>
  <c r="P39" i="34" a="1"/>
  <c r="P39" i="34" s="1"/>
  <c r="O39" i="34" a="1"/>
  <c r="O39" i="34" s="1"/>
  <c r="N39" i="34" a="1"/>
  <c r="N39" i="34" s="1"/>
  <c r="M39" i="34" a="1"/>
  <c r="M39" i="34" s="1"/>
  <c r="L39" i="34" a="1"/>
  <c r="L39" i="34" s="1"/>
  <c r="K39" i="34" a="1"/>
  <c r="K39" i="34" s="1"/>
  <c r="J39" i="34" a="1"/>
  <c r="J39" i="34"/>
  <c r="I39" i="34"/>
  <c r="AH38" i="34"/>
  <c r="AG38" i="34"/>
  <c r="AF38" i="34"/>
  <c r="AE38" i="34"/>
  <c r="AD38" i="34"/>
  <c r="AC38" i="34"/>
  <c r="AB38" i="34"/>
  <c r="AA38" i="34"/>
  <c r="Z38" i="34"/>
  <c r="Y38" i="34"/>
  <c r="X38" i="34"/>
  <c r="W38" i="34"/>
  <c r="V38" i="34"/>
  <c r="U38" i="34"/>
  <c r="T38" i="34"/>
  <c r="S38" i="34"/>
  <c r="R38" i="34" a="1"/>
  <c r="R38" i="34" s="1"/>
  <c r="Q38" i="34" a="1"/>
  <c r="Q38" i="34" s="1"/>
  <c r="P38" i="34" a="1"/>
  <c r="P38" i="34" s="1"/>
  <c r="O38" i="34" a="1"/>
  <c r="O38" i="34" s="1"/>
  <c r="N38" i="34" a="1"/>
  <c r="N38" i="34" s="1"/>
  <c r="M38" i="34" a="1"/>
  <c r="M38" i="34" s="1"/>
  <c r="L38" i="34" a="1"/>
  <c r="L38" i="34" s="1"/>
  <c r="K38" i="34" a="1"/>
  <c r="K38" i="34" s="1"/>
  <c r="J38" i="34" a="1"/>
  <c r="J38" i="34" s="1"/>
  <c r="I38" i="34"/>
  <c r="H38" i="34"/>
  <c r="AH36" i="34"/>
  <c r="AG36" i="34"/>
  <c r="AF36" i="34"/>
  <c r="AE36" i="34"/>
  <c r="AD36" i="34"/>
  <c r="AC36" i="34"/>
  <c r="AB36" i="34"/>
  <c r="AA36" i="34"/>
  <c r="Z36" i="34"/>
  <c r="Y36" i="34"/>
  <c r="X36" i="34"/>
  <c r="W36" i="34"/>
  <c r="V36" i="34"/>
  <c r="U36" i="34"/>
  <c r="T36" i="34"/>
  <c r="S36" i="34"/>
  <c r="R36" i="34"/>
  <c r="Q36" i="34"/>
  <c r="P36" i="34"/>
  <c r="O36" i="34"/>
  <c r="N36" i="34"/>
  <c r="M36" i="34"/>
  <c r="L36" i="34"/>
  <c r="K36" i="34"/>
  <c r="J36" i="34"/>
  <c r="I36" i="34"/>
  <c r="AH35" i="34"/>
  <c r="AG35" i="34"/>
  <c r="AF35" i="34"/>
  <c r="AE35" i="34"/>
  <c r="AD35" i="34"/>
  <c r="AC35" i="34"/>
  <c r="AB35" i="34"/>
  <c r="AA35" i="34"/>
  <c r="Z35" i="34"/>
  <c r="Y35" i="34"/>
  <c r="X35" i="34"/>
  <c r="W35" i="34"/>
  <c r="V35" i="34"/>
  <c r="U35" i="34"/>
  <c r="T35" i="34"/>
  <c r="S35" i="34"/>
  <c r="R35" i="34"/>
  <c r="Q35" i="34"/>
  <c r="P35" i="34"/>
  <c r="O35" i="34"/>
  <c r="N35" i="34"/>
  <c r="M35" i="34"/>
  <c r="L35" i="34"/>
  <c r="K35" i="34"/>
  <c r="J35" i="34"/>
  <c r="I35" i="34"/>
  <c r="AH34" i="34"/>
  <c r="AG34" i="34"/>
  <c r="AF34" i="34"/>
  <c r="AE34" i="34"/>
  <c r="AD34" i="34"/>
  <c r="AC34" i="34"/>
  <c r="AB34" i="34"/>
  <c r="AA34" i="34"/>
  <c r="Z34" i="34"/>
  <c r="Y34" i="34"/>
  <c r="X34" i="34"/>
  <c r="W34" i="34"/>
  <c r="V34" i="34"/>
  <c r="U34" i="34"/>
  <c r="T34" i="34"/>
  <c r="S34" i="34"/>
  <c r="R34" i="34"/>
  <c r="Q34" i="34"/>
  <c r="P34" i="34"/>
  <c r="O34" i="34"/>
  <c r="N34" i="34"/>
  <c r="M34" i="34"/>
  <c r="L34" i="34"/>
  <c r="K34" i="34"/>
  <c r="J34" i="34"/>
  <c r="I34" i="34"/>
  <c r="AH33" i="34"/>
  <c r="AG33" i="34"/>
  <c r="AF33" i="34"/>
  <c r="AE33" i="34"/>
  <c r="AD33" i="34"/>
  <c r="AC33" i="34"/>
  <c r="AB33" i="34"/>
  <c r="AA33" i="34"/>
  <c r="Z33" i="34"/>
  <c r="Y33" i="34"/>
  <c r="X33" i="34"/>
  <c r="W33" i="34"/>
  <c r="V33" i="34"/>
  <c r="U33" i="34"/>
  <c r="T33" i="34"/>
  <c r="S33" i="34"/>
  <c r="R33" i="34"/>
  <c r="Q33" i="34"/>
  <c r="P33" i="34"/>
  <c r="O33" i="34"/>
  <c r="N33" i="34"/>
  <c r="M33" i="34"/>
  <c r="L33" i="34"/>
  <c r="K33" i="34"/>
  <c r="J33" i="34"/>
  <c r="I33" i="34"/>
  <c r="AH32" i="34"/>
  <c r="AG32" i="34"/>
  <c r="AF32" i="34"/>
  <c r="AE32" i="34"/>
  <c r="AD32" i="34"/>
  <c r="AC32" i="34"/>
  <c r="AB32" i="34"/>
  <c r="AA32" i="34"/>
  <c r="Z32" i="34"/>
  <c r="Y32" i="34"/>
  <c r="X32" i="34"/>
  <c r="W32" i="34"/>
  <c r="V32" i="34"/>
  <c r="U32" i="34"/>
  <c r="T32" i="34"/>
  <c r="S32" i="34"/>
  <c r="R32" i="34"/>
  <c r="Q32" i="34"/>
  <c r="P32" i="34"/>
  <c r="O32" i="34"/>
  <c r="N32" i="34"/>
  <c r="M32" i="34"/>
  <c r="L32" i="34"/>
  <c r="K32" i="34"/>
  <c r="J32" i="34"/>
  <c r="I32" i="34"/>
  <c r="AH31" i="34"/>
  <c r="AG31" i="34"/>
  <c r="AF31" i="34"/>
  <c r="AE31" i="34"/>
  <c r="AD31" i="34"/>
  <c r="AC31" i="34"/>
  <c r="AB31" i="34"/>
  <c r="AA31" i="34"/>
  <c r="Z31" i="34"/>
  <c r="Y31" i="34"/>
  <c r="X31" i="34"/>
  <c r="W31" i="34"/>
  <c r="V31" i="34"/>
  <c r="U31" i="34"/>
  <c r="T31" i="34"/>
  <c r="S31" i="34"/>
  <c r="R31" i="34"/>
  <c r="Q31" i="34"/>
  <c r="P31" i="34"/>
  <c r="O31" i="34"/>
  <c r="N31" i="34"/>
  <c r="M31" i="34"/>
  <c r="L31" i="34"/>
  <c r="K31" i="34"/>
  <c r="J31" i="34"/>
  <c r="I31" i="34"/>
  <c r="AH30" i="34"/>
  <c r="AG30" i="34"/>
  <c r="AF30" i="34"/>
  <c r="AE30" i="34"/>
  <c r="AD30" i="34"/>
  <c r="AC30" i="34"/>
  <c r="AB30" i="34"/>
  <c r="AA30" i="34"/>
  <c r="Z30" i="34"/>
  <c r="Y30" i="34"/>
  <c r="X30" i="34"/>
  <c r="W30" i="34"/>
  <c r="V30" i="34"/>
  <c r="U30" i="34"/>
  <c r="T30" i="34"/>
  <c r="S30" i="34"/>
  <c r="R30" i="34"/>
  <c r="Q30" i="34"/>
  <c r="P30" i="34"/>
  <c r="O30" i="34"/>
  <c r="N30" i="34"/>
  <c r="M30" i="34"/>
  <c r="L30" i="34"/>
  <c r="K30" i="34"/>
  <c r="J30" i="34"/>
  <c r="I30" i="34"/>
  <c r="AH29" i="34"/>
  <c r="AG29" i="34"/>
  <c r="AF29" i="34"/>
  <c r="AE29" i="34"/>
  <c r="AD29" i="34"/>
  <c r="AC29" i="34"/>
  <c r="AB29" i="34"/>
  <c r="AA29" i="34"/>
  <c r="Z29" i="34"/>
  <c r="Y29" i="34"/>
  <c r="X29" i="34"/>
  <c r="W29" i="34"/>
  <c r="V29" i="34"/>
  <c r="U29" i="34"/>
  <c r="T29" i="34"/>
  <c r="S29" i="34"/>
  <c r="R29" i="34"/>
  <c r="Q29" i="34"/>
  <c r="P29" i="34"/>
  <c r="O29" i="34"/>
  <c r="N29" i="34"/>
  <c r="M29" i="34"/>
  <c r="L29" i="34"/>
  <c r="K29" i="34"/>
  <c r="J29" i="34"/>
  <c r="I29"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AH27" i="34"/>
  <c r="AG27" i="34"/>
  <c r="AF27" i="34"/>
  <c r="AE27" i="34"/>
  <c r="AD27" i="34"/>
  <c r="AC27" i="34"/>
  <c r="AB27" i="34"/>
  <c r="AA27" i="34"/>
  <c r="Z27" i="34"/>
  <c r="Y27" i="34"/>
  <c r="X27" i="34"/>
  <c r="W27" i="34"/>
  <c r="V27" i="34"/>
  <c r="U27" i="34"/>
  <c r="T27" i="34"/>
  <c r="S27" i="34"/>
  <c r="R27" i="34"/>
  <c r="Q27" i="34"/>
  <c r="P27" i="34"/>
  <c r="O27" i="34"/>
  <c r="N27" i="34"/>
  <c r="M27" i="34"/>
  <c r="L27" i="34"/>
  <c r="K27" i="34"/>
  <c r="J27" i="34"/>
  <c r="I27" i="34"/>
  <c r="AH26" i="34"/>
  <c r="AG26" i="34"/>
  <c r="AF26" i="34"/>
  <c r="AE26" i="34"/>
  <c r="AD26" i="34"/>
  <c r="AC26" i="34"/>
  <c r="AB26" i="34"/>
  <c r="AA26" i="34"/>
  <c r="Z26" i="34"/>
  <c r="Y26" i="34"/>
  <c r="X26" i="34"/>
  <c r="W26" i="34"/>
  <c r="V26" i="34"/>
  <c r="U26" i="34"/>
  <c r="T26" i="34"/>
  <c r="S26" i="34"/>
  <c r="R26" i="34"/>
  <c r="Q26" i="34"/>
  <c r="P26" i="34"/>
  <c r="O26" i="34"/>
  <c r="N26" i="34"/>
  <c r="M26" i="34"/>
  <c r="L26" i="34"/>
  <c r="K26" i="34"/>
  <c r="J26" i="34"/>
  <c r="I26" i="34"/>
  <c r="AH25" i="34"/>
  <c r="AG25" i="34"/>
  <c r="AF25" i="34"/>
  <c r="AE25" i="34"/>
  <c r="AD25" i="34"/>
  <c r="AC25" i="34"/>
  <c r="AB25" i="34"/>
  <c r="AA25" i="34"/>
  <c r="Z25" i="34"/>
  <c r="Y25" i="34"/>
  <c r="X25" i="34"/>
  <c r="W25" i="34"/>
  <c r="V25" i="34"/>
  <c r="U25" i="34"/>
  <c r="T25" i="34"/>
  <c r="S25" i="34"/>
  <c r="R25" i="34"/>
  <c r="Q25" i="34"/>
  <c r="P25" i="34"/>
  <c r="O25" i="34"/>
  <c r="N25" i="34"/>
  <c r="M25" i="34"/>
  <c r="L25" i="34"/>
  <c r="K25" i="34"/>
  <c r="J25" i="34"/>
  <c r="I25" i="34"/>
  <c r="AH24" i="34"/>
  <c r="AG24" i="34"/>
  <c r="AF24" i="34"/>
  <c r="AE24" i="34"/>
  <c r="AD24" i="34"/>
  <c r="AC24" i="34"/>
  <c r="AB24" i="34"/>
  <c r="AA24" i="34"/>
  <c r="Z24" i="34"/>
  <c r="Y24" i="34"/>
  <c r="X24" i="34"/>
  <c r="W24" i="34"/>
  <c r="V24" i="34"/>
  <c r="U24" i="34"/>
  <c r="T24" i="34"/>
  <c r="S24" i="34"/>
  <c r="R24" i="34"/>
  <c r="Q24" i="34"/>
  <c r="P24" i="34"/>
  <c r="O24" i="34"/>
  <c r="N24" i="34"/>
  <c r="M24" i="34"/>
  <c r="L24" i="34"/>
  <c r="K24" i="34"/>
  <c r="J24" i="34"/>
  <c r="I24" i="34"/>
  <c r="AH23" i="34"/>
  <c r="AG23" i="34"/>
  <c r="AF23" i="34"/>
  <c r="AE23" i="34"/>
  <c r="AD23" i="34"/>
  <c r="AC23" i="34"/>
  <c r="AB23" i="34"/>
  <c r="AA23" i="34"/>
  <c r="Z23" i="34"/>
  <c r="Y23" i="34"/>
  <c r="X23" i="34"/>
  <c r="W23" i="34"/>
  <c r="V23" i="34"/>
  <c r="U23" i="34"/>
  <c r="T23" i="34"/>
  <c r="S23" i="34"/>
  <c r="R23" i="34"/>
  <c r="Q23" i="34"/>
  <c r="P23" i="34"/>
  <c r="O23" i="34"/>
  <c r="N23" i="34"/>
  <c r="M23" i="34"/>
  <c r="L23" i="34"/>
  <c r="K23" i="34"/>
  <c r="J23" i="34"/>
  <c r="I23" i="34"/>
  <c r="AH22" i="34"/>
  <c r="AG22" i="34"/>
  <c r="AF22" i="34"/>
  <c r="AE22" i="34"/>
  <c r="AD22" i="34"/>
  <c r="AC22" i="34"/>
  <c r="AB22" i="34"/>
  <c r="AA22" i="34"/>
  <c r="Z22" i="34"/>
  <c r="Y22" i="34"/>
  <c r="X22" i="34"/>
  <c r="W22" i="34"/>
  <c r="V22" i="34"/>
  <c r="U22" i="34"/>
  <c r="T22" i="34"/>
  <c r="S22" i="34"/>
  <c r="R22" i="34"/>
  <c r="Q22" i="34"/>
  <c r="P22" i="34"/>
  <c r="O22" i="34"/>
  <c r="N22" i="34"/>
  <c r="M22" i="34"/>
  <c r="L22" i="34"/>
  <c r="K22" i="34"/>
  <c r="J22" i="34"/>
  <c r="I22" i="34"/>
  <c r="AH21" i="34"/>
  <c r="AG21" i="34"/>
  <c r="AF21" i="34"/>
  <c r="AE21" i="34"/>
  <c r="AD21" i="34"/>
  <c r="AC21" i="34"/>
  <c r="AB21" i="34"/>
  <c r="AA21" i="34"/>
  <c r="Z21" i="34"/>
  <c r="Y21" i="34"/>
  <c r="X21" i="34"/>
  <c r="W21" i="34"/>
  <c r="V21" i="34"/>
  <c r="U21" i="34"/>
  <c r="T21" i="34"/>
  <c r="S21" i="34"/>
  <c r="R21" i="34"/>
  <c r="Q21" i="34"/>
  <c r="P21" i="34"/>
  <c r="O21" i="34"/>
  <c r="N21" i="34"/>
  <c r="M21" i="34"/>
  <c r="L21" i="34"/>
  <c r="K21" i="34"/>
  <c r="J21" i="34"/>
  <c r="I21" i="34"/>
  <c r="AH20" i="34"/>
  <c r="AG20" i="34"/>
  <c r="AF20" i="34"/>
  <c r="AE20" i="34"/>
  <c r="AD20" i="34"/>
  <c r="AC20" i="34"/>
  <c r="AB20" i="34"/>
  <c r="AA20" i="34"/>
  <c r="Z20" i="34"/>
  <c r="Y20" i="34"/>
  <c r="X20" i="34"/>
  <c r="W20" i="34"/>
  <c r="V20" i="34"/>
  <c r="U20" i="34"/>
  <c r="T20" i="34"/>
  <c r="S20" i="34"/>
  <c r="R20" i="34"/>
  <c r="Q20" i="34"/>
  <c r="P20" i="34"/>
  <c r="O20" i="34"/>
  <c r="N20" i="34"/>
  <c r="M20" i="34"/>
  <c r="L20" i="34"/>
  <c r="K20" i="34"/>
  <c r="J20" i="34"/>
  <c r="I20" i="34"/>
  <c r="AH19" i="34"/>
  <c r="AG19" i="34"/>
  <c r="AF19" i="34"/>
  <c r="AE19" i="34"/>
  <c r="AD19" i="34"/>
  <c r="AC19" i="34"/>
  <c r="AB19" i="34"/>
  <c r="AA19" i="34"/>
  <c r="Z19" i="34"/>
  <c r="Y19" i="34"/>
  <c r="X19" i="34"/>
  <c r="W19" i="34"/>
  <c r="V19" i="34"/>
  <c r="U19" i="34"/>
  <c r="T19" i="34"/>
  <c r="S19" i="34"/>
  <c r="R19" i="34"/>
  <c r="Q19" i="34"/>
  <c r="P19" i="34"/>
  <c r="O19" i="34"/>
  <c r="N19" i="34"/>
  <c r="M19" i="34"/>
  <c r="L19" i="34"/>
  <c r="K19" i="34"/>
  <c r="J19" i="34"/>
  <c r="I19" i="34"/>
  <c r="AH18" i="34"/>
  <c r="AG18" i="34"/>
  <c r="AF18" i="34"/>
  <c r="AE18" i="34"/>
  <c r="AD18" i="34"/>
  <c r="AC18" i="34"/>
  <c r="AB18" i="34"/>
  <c r="AA18" i="34"/>
  <c r="Z18" i="34"/>
  <c r="Y18" i="34"/>
  <c r="X18" i="34"/>
  <c r="W18" i="34"/>
  <c r="V18" i="34"/>
  <c r="U18" i="34"/>
  <c r="T18" i="34"/>
  <c r="S18" i="34"/>
  <c r="R18" i="34"/>
  <c r="Q18" i="34"/>
  <c r="P18" i="34"/>
  <c r="O18" i="34"/>
  <c r="N18" i="34"/>
  <c r="M18" i="34"/>
  <c r="L18" i="34"/>
  <c r="K18" i="34"/>
  <c r="J18" i="34"/>
  <c r="I18" i="34"/>
  <c r="AH17" i="34"/>
  <c r="AG17" i="34"/>
  <c r="AF17" i="34"/>
  <c r="AE17" i="34"/>
  <c r="AD17" i="34"/>
  <c r="AC17" i="34"/>
  <c r="AB17" i="34"/>
  <c r="AA17" i="34"/>
  <c r="Z17" i="34"/>
  <c r="Y17" i="34"/>
  <c r="X17" i="34"/>
  <c r="W17" i="34"/>
  <c r="V17" i="34"/>
  <c r="U17" i="34"/>
  <c r="T17" i="34"/>
  <c r="S17" i="34"/>
  <c r="R17" i="34"/>
  <c r="Q17" i="34"/>
  <c r="P17" i="34"/>
  <c r="O17" i="34"/>
  <c r="N17" i="34"/>
  <c r="M17" i="34"/>
  <c r="L17" i="34"/>
  <c r="K17" i="34"/>
  <c r="J17" i="34"/>
  <c r="I17" i="34"/>
  <c r="AH16" i="34"/>
  <c r="AG16" i="34"/>
  <c r="AF16" i="34"/>
  <c r="AE16" i="34"/>
  <c r="AD16" i="34"/>
  <c r="AC16" i="34"/>
  <c r="AB16" i="34"/>
  <c r="AA16" i="34"/>
  <c r="Z16" i="34"/>
  <c r="Y16" i="34"/>
  <c r="X16" i="34"/>
  <c r="W16" i="34"/>
  <c r="V16" i="34"/>
  <c r="U16" i="34"/>
  <c r="T16" i="34"/>
  <c r="S16" i="34"/>
  <c r="R16" i="34"/>
  <c r="Q16" i="34"/>
  <c r="P16" i="34"/>
  <c r="O16" i="34"/>
  <c r="N16" i="34"/>
  <c r="M16" i="34"/>
  <c r="L16" i="34"/>
  <c r="K16" i="34"/>
  <c r="J16" i="34"/>
  <c r="I16" i="34"/>
  <c r="AH15" i="34"/>
  <c r="AG15" i="34"/>
  <c r="AF15" i="34"/>
  <c r="AE15" i="34"/>
  <c r="AD15" i="34"/>
  <c r="AC15" i="34"/>
  <c r="AB15" i="34"/>
  <c r="AA15" i="34"/>
  <c r="Z15" i="34"/>
  <c r="Y15" i="34"/>
  <c r="X15" i="34"/>
  <c r="W15" i="34"/>
  <c r="V15" i="34"/>
  <c r="U15" i="34"/>
  <c r="T15" i="34"/>
  <c r="S15" i="34"/>
  <c r="R15" i="34"/>
  <c r="Q15" i="34"/>
  <c r="P15" i="34"/>
  <c r="O15" i="34"/>
  <c r="N15" i="34"/>
  <c r="M15" i="34"/>
  <c r="L15" i="34"/>
  <c r="K15" i="34"/>
  <c r="J15" i="34"/>
  <c r="I15" i="34"/>
  <c r="AH14" i="34"/>
  <c r="AG14" i="34"/>
  <c r="AF14" i="34"/>
  <c r="AE14" i="34"/>
  <c r="AD14" i="34"/>
  <c r="AC14" i="34"/>
  <c r="AB14" i="34"/>
  <c r="AA14" i="34"/>
  <c r="Z14" i="34"/>
  <c r="Y14" i="34"/>
  <c r="X14" i="34"/>
  <c r="W14" i="34"/>
  <c r="V14" i="34"/>
  <c r="U14" i="34"/>
  <c r="T14" i="34"/>
  <c r="S14" i="34"/>
  <c r="R14" i="34"/>
  <c r="Q14" i="34"/>
  <c r="P14" i="34"/>
  <c r="O14" i="34"/>
  <c r="N14" i="34"/>
  <c r="M14" i="34"/>
  <c r="L14" i="34"/>
  <c r="K14" i="34"/>
  <c r="J14" i="34"/>
  <c r="I14" i="34"/>
  <c r="H14" i="34"/>
  <c r="AH12" i="34"/>
  <c r="AG12" i="34"/>
  <c r="AF12" i="34"/>
  <c r="AE12" i="34"/>
  <c r="AD12" i="34"/>
  <c r="AC12" i="34"/>
  <c r="AB12" i="34"/>
  <c r="AA12" i="34"/>
  <c r="Z12" i="34"/>
  <c r="Y12" i="34"/>
  <c r="X12" i="34"/>
  <c r="W12" i="34"/>
  <c r="V12" i="34"/>
  <c r="U12" i="34"/>
  <c r="T12" i="34"/>
  <c r="S12" i="34"/>
  <c r="R12" i="34"/>
  <c r="Q12" i="34"/>
  <c r="P12" i="34"/>
  <c r="O12" i="34"/>
  <c r="N12" i="34"/>
  <c r="M12" i="34"/>
  <c r="L12" i="34"/>
  <c r="K12" i="34"/>
  <c r="J12" i="34"/>
  <c r="I12" i="34"/>
  <c r="AH11" i="34"/>
  <c r="AG11" i="34"/>
  <c r="AF11" i="34"/>
  <c r="AE11" i="34"/>
  <c r="AD11" i="34"/>
  <c r="AC11" i="34"/>
  <c r="AB11" i="34"/>
  <c r="AA11" i="34"/>
  <c r="Z11" i="34"/>
  <c r="Y11" i="34"/>
  <c r="X11" i="34"/>
  <c r="W11" i="34"/>
  <c r="V11" i="34"/>
  <c r="U11" i="34"/>
  <c r="T11" i="34"/>
  <c r="S11" i="34"/>
  <c r="R11" i="34" a="1"/>
  <c r="R11" i="34" s="1"/>
  <c r="Q11" i="34" a="1"/>
  <c r="Q11" i="34" s="1"/>
  <c r="P11" i="34" a="1"/>
  <c r="P11" i="34" s="1"/>
  <c r="O11" i="34" a="1"/>
  <c r="O11" i="34" s="1"/>
  <c r="N11" i="34" a="1"/>
  <c r="N11" i="34" s="1"/>
  <c r="M11" i="34" a="1"/>
  <c r="M11" i="34" s="1"/>
  <c r="L11" i="34" a="1"/>
  <c r="L11" i="34"/>
  <c r="K11" i="34" a="1"/>
  <c r="K11" i="34" s="1"/>
  <c r="J11" i="34" a="1"/>
  <c r="J11" i="34" s="1"/>
  <c r="I11" i="34"/>
  <c r="AH10" i="34"/>
  <c r="AG10" i="34"/>
  <c r="AF10" i="34"/>
  <c r="AE10" i="34"/>
  <c r="AD10" i="34"/>
  <c r="AC10" i="34"/>
  <c r="AB10" i="34"/>
  <c r="AA10" i="34"/>
  <c r="Z10" i="34"/>
  <c r="Y10" i="34"/>
  <c r="X10" i="34"/>
  <c r="W10" i="34"/>
  <c r="V10" i="34"/>
  <c r="U10" i="34"/>
  <c r="T10" i="34"/>
  <c r="S10" i="34"/>
  <c r="R10" i="34" a="1"/>
  <c r="R10" i="34" s="1"/>
  <c r="Q10" i="34" a="1"/>
  <c r="Q10" i="34" s="1"/>
  <c r="P10" i="34" a="1"/>
  <c r="P10" i="34" s="1"/>
  <c r="O10" i="34" a="1"/>
  <c r="O10" i="34" s="1"/>
  <c r="N10" i="34" a="1"/>
  <c r="N10" i="34" s="1"/>
  <c r="M10" i="34" a="1"/>
  <c r="M10" i="34" s="1"/>
  <c r="L10" i="34" a="1"/>
  <c r="L10" i="34" s="1"/>
  <c r="K10" i="34" a="1"/>
  <c r="K10" i="34"/>
  <c r="J10" i="34" a="1"/>
  <c r="J10" i="34" s="1"/>
  <c r="I10" i="34"/>
  <c r="AH9" i="34"/>
  <c r="AG9" i="34"/>
  <c r="AF9" i="34"/>
  <c r="AE9" i="34"/>
  <c r="AD9" i="34"/>
  <c r="AC9" i="34"/>
  <c r="AB9" i="34"/>
  <c r="AA9" i="34"/>
  <c r="Z9" i="34"/>
  <c r="Y9" i="34"/>
  <c r="X9" i="34"/>
  <c r="W9" i="34"/>
  <c r="V9" i="34"/>
  <c r="U9" i="34"/>
  <c r="T9" i="34"/>
  <c r="S9" i="34"/>
  <c r="R9" i="34" a="1"/>
  <c r="R9" i="34" s="1"/>
  <c r="Q9" i="34" a="1"/>
  <c r="Q9" i="34" s="1"/>
  <c r="P9" i="34" a="1"/>
  <c r="P9" i="34" s="1"/>
  <c r="O9" i="34" a="1"/>
  <c r="O9" i="34"/>
  <c r="N9" i="34" a="1"/>
  <c r="N9" i="34" s="1"/>
  <c r="M9" i="34" a="1"/>
  <c r="M9" i="34" s="1"/>
  <c r="L9" i="34" a="1"/>
  <c r="L9" i="34" s="1"/>
  <c r="K9" i="34" a="1"/>
  <c r="K9" i="34" s="1"/>
  <c r="J9" i="34" a="1"/>
  <c r="J9" i="34" s="1"/>
  <c r="I9" i="34"/>
  <c r="AH8" i="34"/>
  <c r="AG8" i="34"/>
  <c r="AF8" i="34"/>
  <c r="AE8" i="34"/>
  <c r="AD8" i="34"/>
  <c r="AC8" i="34"/>
  <c r="AB8" i="34"/>
  <c r="AA8" i="34"/>
  <c r="Z8" i="34"/>
  <c r="Y8" i="34"/>
  <c r="X8" i="34"/>
  <c r="W8" i="34"/>
  <c r="V8" i="34"/>
  <c r="U8" i="34"/>
  <c r="T8" i="34"/>
  <c r="S8" i="34"/>
  <c r="R8" i="34" a="1"/>
  <c r="R8" i="34" s="1"/>
  <c r="Q8" i="34" a="1"/>
  <c r="Q8" i="34" s="1"/>
  <c r="P8" i="34" a="1"/>
  <c r="P8" i="34" s="1"/>
  <c r="O8" i="34" a="1"/>
  <c r="O8" i="34" s="1"/>
  <c r="N8" i="34" a="1"/>
  <c r="N8" i="34"/>
  <c r="M8" i="34" a="1"/>
  <c r="M8" i="34" s="1"/>
  <c r="L8" i="34" a="1"/>
  <c r="L8" i="34" s="1"/>
  <c r="K8" i="34" a="1"/>
  <c r="K8" i="34" s="1"/>
  <c r="J8" i="34" a="1"/>
  <c r="J8" i="34" s="1"/>
  <c r="I8" i="34"/>
  <c r="AH7" i="34"/>
  <c r="AG7" i="34"/>
  <c r="AF7" i="34"/>
  <c r="AE7" i="34"/>
  <c r="AD7" i="34"/>
  <c r="AC7" i="34"/>
  <c r="AB7" i="34"/>
  <c r="AA7" i="34"/>
  <c r="Z7" i="34"/>
  <c r="Y7" i="34"/>
  <c r="X7" i="34"/>
  <c r="W7" i="34"/>
  <c r="V7" i="34"/>
  <c r="U7" i="34"/>
  <c r="T7" i="34"/>
  <c r="S7" i="34"/>
  <c r="R7" i="34" a="1"/>
  <c r="R7" i="34" s="1"/>
  <c r="Q7" i="34" a="1"/>
  <c r="Q7" i="34" s="1"/>
  <c r="P7" i="34" a="1"/>
  <c r="P7" i="34"/>
  <c r="O7" i="34" a="1"/>
  <c r="O7" i="34" s="1"/>
  <c r="N7" i="34" a="1"/>
  <c r="N7" i="34" s="1"/>
  <c r="M7" i="34" a="1"/>
  <c r="M7" i="34" s="1"/>
  <c r="L7" i="34" a="1"/>
  <c r="L7" i="34" s="1"/>
  <c r="K7" i="34" a="1"/>
  <c r="K7" i="34" s="1"/>
  <c r="J7" i="34" a="1"/>
  <c r="J7" i="34" s="1"/>
  <c r="I7" i="34"/>
  <c r="AH6" i="34"/>
  <c r="AG6" i="34"/>
  <c r="AF6" i="34"/>
  <c r="AE6" i="34"/>
  <c r="AD6" i="34"/>
  <c r="AC6" i="34"/>
  <c r="AB6" i="34"/>
  <c r="AA6" i="34"/>
  <c r="Z6" i="34"/>
  <c r="Y6" i="34"/>
  <c r="X6" i="34"/>
  <c r="W6" i="34"/>
  <c r="V6" i="34"/>
  <c r="U6" i="34"/>
  <c r="T6" i="34"/>
  <c r="S6" i="34"/>
  <c r="R6" i="34" a="1"/>
  <c r="R6" i="34" s="1"/>
  <c r="Q6" i="34" a="1"/>
  <c r="Q6" i="34" s="1"/>
  <c r="P6" i="34" a="1"/>
  <c r="P6" i="34" s="1"/>
  <c r="O6" i="34" a="1"/>
  <c r="O6" i="34"/>
  <c r="N6" i="34" a="1"/>
  <c r="N6" i="34" s="1"/>
  <c r="M6" i="34" a="1"/>
  <c r="M6" i="34" s="1"/>
  <c r="L6" i="34" a="1"/>
  <c r="L6" i="34" s="1"/>
  <c r="K6" i="34" a="1"/>
  <c r="K6" i="34" s="1"/>
  <c r="J6" i="34" a="1"/>
  <c r="J6" i="34" s="1"/>
  <c r="I6" i="34"/>
  <c r="AH5" i="34"/>
  <c r="AG5" i="34"/>
  <c r="AF5" i="34"/>
  <c r="AE5" i="34"/>
  <c r="AD5" i="34"/>
  <c r="AC5" i="34"/>
  <c r="AB5" i="34"/>
  <c r="AA5" i="34"/>
  <c r="Z5" i="34"/>
  <c r="Y5" i="34"/>
  <c r="X5" i="34"/>
  <c r="W5" i="34"/>
  <c r="V5" i="34"/>
  <c r="U5" i="34"/>
  <c r="T5" i="34"/>
  <c r="S5" i="34"/>
  <c r="R5" i="34" a="1"/>
  <c r="R5" i="34" s="1"/>
  <c r="Q5" i="34" a="1"/>
  <c r="Q5" i="34" s="1"/>
  <c r="P5" i="34" a="1"/>
  <c r="P5" i="34" s="1"/>
  <c r="O5" i="34" a="1"/>
  <c r="O5" i="34" s="1"/>
  <c r="N5" i="34" a="1"/>
  <c r="N5" i="34" s="1"/>
  <c r="M5" i="34" a="1"/>
  <c r="M5" i="34" s="1"/>
  <c r="L5" i="34" a="1"/>
  <c r="L5" i="34" s="1"/>
  <c r="K5" i="34" a="1"/>
  <c r="K5" i="34"/>
  <c r="J5" i="34" a="1"/>
  <c r="J5" i="34" s="1"/>
  <c r="I5" i="34"/>
  <c r="AH4" i="34"/>
  <c r="AG4" i="34"/>
  <c r="AF4" i="34"/>
  <c r="AE4" i="34"/>
  <c r="AD4" i="34"/>
  <c r="AC4" i="34"/>
  <c r="AB4" i="34"/>
  <c r="AA4" i="34"/>
  <c r="Z4" i="34"/>
  <c r="Y4" i="34"/>
  <c r="X4" i="34"/>
  <c r="W4" i="34"/>
  <c r="V4" i="34"/>
  <c r="U4" i="34"/>
  <c r="T4" i="34"/>
  <c r="S4" i="34"/>
  <c r="R4" i="34"/>
  <c r="Q4" i="34"/>
  <c r="P4" i="34"/>
  <c r="O4" i="34"/>
  <c r="N4" i="34"/>
  <c r="M4" i="34"/>
  <c r="L4" i="34"/>
  <c r="K4" i="34"/>
  <c r="J4" i="34"/>
  <c r="I4" i="34"/>
  <c r="I13" i="34" s="1"/>
  <c r="H4" i="34"/>
  <c r="E176" i="33"/>
  <c r="AJ174" i="33"/>
  <c r="AI174" i="33"/>
  <c r="AH174" i="33"/>
  <c r="AG174" i="33"/>
  <c r="AF174" i="33"/>
  <c r="AE174" i="33"/>
  <c r="AC174" i="33"/>
  <c r="AB174" i="33"/>
  <c r="X174" i="33"/>
  <c r="U174" i="33"/>
  <c r="T174" i="33"/>
  <c r="P174" i="33"/>
  <c r="M174" i="33"/>
  <c r="L174" i="33"/>
  <c r="AJ173" i="33"/>
  <c r="AI173" i="33"/>
  <c r="AH173" i="33"/>
  <c r="AG173" i="33"/>
  <c r="AF173" i="33"/>
  <c r="AE173" i="33"/>
  <c r="AD173" i="33"/>
  <c r="AC173" i="33"/>
  <c r="AB173" i="33"/>
  <c r="AA173" i="33"/>
  <c r="Z173" i="33"/>
  <c r="Y173" i="33"/>
  <c r="X173" i="33"/>
  <c r="W173" i="33"/>
  <c r="V173" i="33"/>
  <c r="U173" i="33"/>
  <c r="T173" i="33"/>
  <c r="S173" i="33"/>
  <c r="R173" i="33"/>
  <c r="Q173" i="33"/>
  <c r="P173" i="33"/>
  <c r="O173" i="33"/>
  <c r="N173" i="33"/>
  <c r="M173" i="33"/>
  <c r="L173" i="33"/>
  <c r="K173" i="33"/>
  <c r="J173" i="33"/>
  <c r="I173" i="33"/>
  <c r="AJ172" i="33"/>
  <c r="AI172" i="33"/>
  <c r="AH172" i="33"/>
  <c r="AG172" i="33"/>
  <c r="AF172" i="33"/>
  <c r="AE172" i="33"/>
  <c r="AD172" i="33"/>
  <c r="AC172" i="33"/>
  <c r="AB172" i="33"/>
  <c r="AA172" i="33"/>
  <c r="AA174" i="33" s="1"/>
  <c r="Z172" i="33"/>
  <c r="Z174" i="33" s="1"/>
  <c r="Y172" i="33"/>
  <c r="Y174" i="33" s="1"/>
  <c r="X172" i="33"/>
  <c r="W172" i="33"/>
  <c r="W174" i="33" s="1"/>
  <c r="V172" i="33"/>
  <c r="V174" i="33" s="1"/>
  <c r="AD174" i="33" s="1"/>
  <c r="U172" i="33"/>
  <c r="T172" i="33"/>
  <c r="S172" i="33"/>
  <c r="S174" i="33" s="1"/>
  <c r="R172" i="33"/>
  <c r="R174" i="33" s="1"/>
  <c r="Q172" i="33"/>
  <c r="Q174" i="33" s="1"/>
  <c r="P172" i="33"/>
  <c r="O172" i="33"/>
  <c r="O174" i="33" s="1"/>
  <c r="N172" i="33"/>
  <c r="N174" i="33" s="1"/>
  <c r="M172" i="33"/>
  <c r="L172" i="33"/>
  <c r="K172" i="33"/>
  <c r="K174" i="33" s="1"/>
  <c r="J172" i="33"/>
  <c r="J174" i="33" s="1"/>
  <c r="I172" i="33"/>
  <c r="H172" i="33"/>
  <c r="AJ170" i="33"/>
  <c r="AI170" i="33"/>
  <c r="AH170" i="33"/>
  <c r="AG170" i="33"/>
  <c r="AF170" i="33"/>
  <c r="AE170" i="33"/>
  <c r="AD170" i="33"/>
  <c r="AC170" i="33"/>
  <c r="AB170" i="33"/>
  <c r="AA170" i="33"/>
  <c r="Z170" i="33"/>
  <c r="Y170" i="33"/>
  <c r="X170" i="33"/>
  <c r="W170" i="33"/>
  <c r="V170" i="33"/>
  <c r="U170" i="33"/>
  <c r="T170" i="33"/>
  <c r="S170" i="33"/>
  <c r="R170" i="33"/>
  <c r="Q170" i="33"/>
  <c r="P170" i="33"/>
  <c r="O170" i="33"/>
  <c r="N170" i="33"/>
  <c r="M170" i="33"/>
  <c r="L170" i="33"/>
  <c r="K170" i="33"/>
  <c r="J170" i="33"/>
  <c r="I170" i="33"/>
  <c r="AJ169" i="33"/>
  <c r="AI169" i="33"/>
  <c r="AH169" i="33"/>
  <c r="AG169" i="33"/>
  <c r="AF169" i="33"/>
  <c r="AE169" i="33"/>
  <c r="AD169" i="33"/>
  <c r="AC169" i="33"/>
  <c r="AB169" i="33"/>
  <c r="AA169" i="33"/>
  <c r="Z169" i="33"/>
  <c r="Y169" i="33"/>
  <c r="X169" i="33"/>
  <c r="W169" i="33"/>
  <c r="V169" i="33"/>
  <c r="U169" i="33"/>
  <c r="T169" i="33"/>
  <c r="S169" i="33"/>
  <c r="R169" i="33"/>
  <c r="Q169" i="33"/>
  <c r="P169" i="33"/>
  <c r="O169" i="33"/>
  <c r="N169" i="33"/>
  <c r="M169" i="33"/>
  <c r="L169" i="33"/>
  <c r="K169" i="33"/>
  <c r="J169" i="33"/>
  <c r="I169" i="33"/>
  <c r="AJ168" i="33"/>
  <c r="AI168" i="33"/>
  <c r="AH168" i="33"/>
  <c r="AG168" i="33"/>
  <c r="AF168" i="33"/>
  <c r="AE168" i="33"/>
  <c r="AD168" i="33"/>
  <c r="AC168" i="33"/>
  <c r="AB168" i="33"/>
  <c r="AA168" i="33"/>
  <c r="Z168" i="33"/>
  <c r="Y168" i="33"/>
  <c r="X168" i="33"/>
  <c r="W168" i="33"/>
  <c r="V168" i="33"/>
  <c r="U168" i="33"/>
  <c r="T168" i="33"/>
  <c r="S168" i="33"/>
  <c r="R168" i="33"/>
  <c r="Q168" i="33"/>
  <c r="P168" i="33"/>
  <c r="O168" i="33"/>
  <c r="N168" i="33"/>
  <c r="M168" i="33"/>
  <c r="L168" i="33"/>
  <c r="K168" i="33"/>
  <c r="J168" i="33"/>
  <c r="I168" i="33"/>
  <c r="AJ167" i="33"/>
  <c r="AI167" i="33"/>
  <c r="AH167" i="33"/>
  <c r="AG167" i="33"/>
  <c r="AF167" i="33"/>
  <c r="AE167" i="33"/>
  <c r="AD167" i="33"/>
  <c r="AC167" i="33"/>
  <c r="AB167" i="33"/>
  <c r="AA167" i="33"/>
  <c r="Z167" i="33"/>
  <c r="Y167" i="33"/>
  <c r="X167" i="33"/>
  <c r="W167" i="33"/>
  <c r="V167" i="33"/>
  <c r="U167" i="33"/>
  <c r="T167" i="33"/>
  <c r="S167" i="33"/>
  <c r="R167" i="33"/>
  <c r="Q167" i="33"/>
  <c r="P167" i="33"/>
  <c r="O167" i="33"/>
  <c r="N167" i="33"/>
  <c r="M167" i="33"/>
  <c r="L167" i="33"/>
  <c r="K167" i="33"/>
  <c r="J167" i="33"/>
  <c r="I167" i="33"/>
  <c r="AJ166" i="33"/>
  <c r="AI166" i="33"/>
  <c r="AH166" i="33"/>
  <c r="AG166" i="33"/>
  <c r="AF166" i="33"/>
  <c r="AE166" i="33"/>
  <c r="AD166" i="33"/>
  <c r="AC166" i="33"/>
  <c r="AB166" i="33"/>
  <c r="AA166" i="33"/>
  <c r="Z166" i="33"/>
  <c r="Y166" i="33"/>
  <c r="X166" i="33"/>
  <c r="W166" i="33"/>
  <c r="V166" i="33"/>
  <c r="U166" i="33"/>
  <c r="T166" i="33"/>
  <c r="S166" i="33"/>
  <c r="R166" i="33"/>
  <c r="Q166" i="33"/>
  <c r="P166" i="33"/>
  <c r="O166" i="33"/>
  <c r="N166" i="33"/>
  <c r="M166" i="33"/>
  <c r="L166" i="33"/>
  <c r="K166" i="33"/>
  <c r="J166" i="33"/>
  <c r="I166" i="33"/>
  <c r="AJ165" i="33"/>
  <c r="AI165" i="33"/>
  <c r="AH165" i="33"/>
  <c r="AG165" i="33"/>
  <c r="AF165" i="33"/>
  <c r="AE165" i="33"/>
  <c r="AD165" i="33"/>
  <c r="AC165" i="33"/>
  <c r="AB165" i="33"/>
  <c r="AA165" i="33"/>
  <c r="Z165" i="33"/>
  <c r="Y165" i="33"/>
  <c r="X165" i="33"/>
  <c r="W165" i="33"/>
  <c r="V165" i="33"/>
  <c r="U165" i="33"/>
  <c r="T165" i="33"/>
  <c r="S165" i="33"/>
  <c r="R165" i="33"/>
  <c r="Q165" i="33"/>
  <c r="P165" i="33"/>
  <c r="O165" i="33"/>
  <c r="N165" i="33"/>
  <c r="M165" i="33"/>
  <c r="L165" i="33"/>
  <c r="K165" i="33"/>
  <c r="J165" i="33"/>
  <c r="I165" i="33"/>
  <c r="I171" i="33" s="1"/>
  <c r="H165" i="33"/>
  <c r="AA171" i="33" s="1"/>
  <c r="AJ163" i="33"/>
  <c r="AI163" i="33"/>
  <c r="AH163" i="33"/>
  <c r="AG163" i="33"/>
  <c r="AF163" i="33"/>
  <c r="AE163" i="33"/>
  <c r="AD163" i="33"/>
  <c r="AC163" i="33"/>
  <c r="AB163" i="33"/>
  <c r="AA163" i="33"/>
  <c r="Z163" i="33"/>
  <c r="Y163" i="33"/>
  <c r="X163" i="33"/>
  <c r="W163" i="33"/>
  <c r="V163" i="33"/>
  <c r="U163" i="33"/>
  <c r="T163" i="33"/>
  <c r="S163" i="33"/>
  <c r="R163" i="33"/>
  <c r="Q163" i="33"/>
  <c r="P163" i="33"/>
  <c r="O163" i="33"/>
  <c r="N163" i="33"/>
  <c r="M163" i="33"/>
  <c r="L163" i="33"/>
  <c r="K163" i="33"/>
  <c r="J163" i="33"/>
  <c r="I163" i="33"/>
  <c r="H163" i="33"/>
  <c r="AJ161" i="33"/>
  <c r="AI161" i="33"/>
  <c r="AH161" i="33"/>
  <c r="AG161" i="33"/>
  <c r="AF161" i="33"/>
  <c r="AE161" i="33"/>
  <c r="AD161" i="33"/>
  <c r="AC161" i="33"/>
  <c r="AB161" i="33"/>
  <c r="AA161" i="33"/>
  <c r="Z161" i="33"/>
  <c r="Y161" i="33"/>
  <c r="X161" i="33"/>
  <c r="W161" i="33"/>
  <c r="V161" i="33"/>
  <c r="U161" i="33"/>
  <c r="T161" i="33"/>
  <c r="S161" i="33"/>
  <c r="R161" i="33"/>
  <c r="Q161" i="33"/>
  <c r="P161" i="33"/>
  <c r="O161" i="33"/>
  <c r="N161" i="33"/>
  <c r="M161" i="33"/>
  <c r="L161" i="33"/>
  <c r="K161" i="33"/>
  <c r="J161" i="33"/>
  <c r="I161" i="33"/>
  <c r="X162" i="33" s="1"/>
  <c r="AJ159" i="33"/>
  <c r="AI159" i="33"/>
  <c r="AH159" i="33"/>
  <c r="AG159" i="33"/>
  <c r="AF159" i="33"/>
  <c r="AE159" i="33"/>
  <c r="AD159" i="33"/>
  <c r="AC159" i="33"/>
  <c r="AB159" i="33"/>
  <c r="AA159" i="33"/>
  <c r="Z159" i="33"/>
  <c r="Y159" i="33"/>
  <c r="X159" i="33"/>
  <c r="W159" i="33"/>
  <c r="V159" i="33"/>
  <c r="V160" i="33" s="1"/>
  <c r="U159" i="33"/>
  <c r="T159" i="33"/>
  <c r="S159" i="33"/>
  <c r="R159" i="33"/>
  <c r="R160" i="33" s="1"/>
  <c r="Q159" i="33"/>
  <c r="P159" i="33"/>
  <c r="O159" i="33"/>
  <c r="N159" i="33"/>
  <c r="N160" i="33" s="1"/>
  <c r="M159" i="33"/>
  <c r="L159" i="33"/>
  <c r="K159" i="33"/>
  <c r="J159" i="33"/>
  <c r="J160" i="33" s="1"/>
  <c r="I159" i="33"/>
  <c r="Y160" i="33" s="1"/>
  <c r="I158" i="33"/>
  <c r="AJ157" i="33"/>
  <c r="AI157" i="33"/>
  <c r="AH157" i="33"/>
  <c r="AG157" i="33"/>
  <c r="AF157" i="33"/>
  <c r="AE157" i="33"/>
  <c r="AD157" i="33"/>
  <c r="AC157" i="33"/>
  <c r="AB157" i="33"/>
  <c r="AA157" i="33"/>
  <c r="Z157" i="33"/>
  <c r="Y157" i="33"/>
  <c r="Y158" i="33" s="1"/>
  <c r="X157" i="33"/>
  <c r="X158" i="33" s="1"/>
  <c r="W157" i="33"/>
  <c r="W158" i="33" s="1"/>
  <c r="V157" i="33"/>
  <c r="V158" i="33" s="1"/>
  <c r="U157" i="33"/>
  <c r="U158" i="33" s="1"/>
  <c r="T157" i="33"/>
  <c r="T158" i="33" s="1"/>
  <c r="S157" i="33"/>
  <c r="S158" i="33" s="1"/>
  <c r="R157" i="33"/>
  <c r="R158" i="33" s="1"/>
  <c r="Q157" i="33"/>
  <c r="Q158" i="33" s="1"/>
  <c r="P157" i="33"/>
  <c r="P158" i="33" s="1"/>
  <c r="O157" i="33"/>
  <c r="O158" i="33" s="1"/>
  <c r="N157" i="33"/>
  <c r="N158" i="33" s="1"/>
  <c r="M157" i="33"/>
  <c r="M158" i="33" s="1"/>
  <c r="L157" i="33"/>
  <c r="L158" i="33" s="1"/>
  <c r="K157" i="33"/>
  <c r="K158" i="33" s="1"/>
  <c r="J157" i="33"/>
  <c r="J158" i="33" s="1"/>
  <c r="V156" i="33"/>
  <c r="I156" i="33"/>
  <c r="AJ155" i="33"/>
  <c r="AI155" i="33"/>
  <c r="AH155" i="33"/>
  <c r="AG155" i="33"/>
  <c r="AF155" i="33"/>
  <c r="AE155" i="33"/>
  <c r="AD155" i="33"/>
  <c r="AC155" i="33"/>
  <c r="AB155" i="33"/>
  <c r="AA155" i="33"/>
  <c r="Z155" i="33"/>
  <c r="Y155" i="33"/>
  <c r="X155" i="33"/>
  <c r="W155" i="33"/>
  <c r="W156" i="33" s="1"/>
  <c r="V155" i="33"/>
  <c r="U155" i="33"/>
  <c r="T155" i="33"/>
  <c r="S155" i="33"/>
  <c r="S156" i="33" s="1"/>
  <c r="R155" i="33"/>
  <c r="R156" i="33" s="1"/>
  <c r="Q155" i="33"/>
  <c r="P155" i="33"/>
  <c r="O155" i="33"/>
  <c r="O156" i="33" s="1"/>
  <c r="N155" i="33"/>
  <c r="N156" i="33" s="1"/>
  <c r="M155" i="33"/>
  <c r="L155" i="33"/>
  <c r="K155" i="33"/>
  <c r="K156" i="33" s="1"/>
  <c r="J155" i="33"/>
  <c r="J156" i="33" s="1"/>
  <c r="H155" i="33"/>
  <c r="Y156" i="33" s="1"/>
  <c r="AJ153" i="33"/>
  <c r="AI153" i="33"/>
  <c r="AH153" i="33"/>
  <c r="AG153" i="33"/>
  <c r="AF153" i="33"/>
  <c r="AE153" i="33"/>
  <c r="AD153" i="33"/>
  <c r="AC153" i="33"/>
  <c r="AB153" i="33"/>
  <c r="AA153" i="33"/>
  <c r="Z153" i="33"/>
  <c r="Y153" i="33" a="1"/>
  <c r="Y153" i="33"/>
  <c r="X153" i="33" a="1"/>
  <c r="X153" i="33" s="1"/>
  <c r="W153" i="33" a="1"/>
  <c r="W153" i="33"/>
  <c r="V153" i="33" a="1"/>
  <c r="V153" i="33" s="1"/>
  <c r="U153" i="33" a="1"/>
  <c r="U153" i="33"/>
  <c r="T153" i="33" a="1"/>
  <c r="T153" i="33" s="1"/>
  <c r="S153" i="33" a="1"/>
  <c r="S153" i="33"/>
  <c r="R153" i="33" a="1"/>
  <c r="R153" i="33" s="1"/>
  <c r="Q153" i="33" a="1"/>
  <c r="Q153" i="33"/>
  <c r="P153" i="33" a="1"/>
  <c r="P153" i="33" s="1"/>
  <c r="O153" i="33" a="1"/>
  <c r="O153" i="33" s="1"/>
  <c r="N153" i="33" a="1"/>
  <c r="N153" i="33" s="1"/>
  <c r="M153" i="33" a="1"/>
  <c r="M153" i="33" s="1"/>
  <c r="L153" i="33" a="1"/>
  <c r="L153" i="33"/>
  <c r="K153" i="33" a="1"/>
  <c r="K153" i="33" s="1"/>
  <c r="J153" i="33" a="1"/>
  <c r="J153" i="33" s="1"/>
  <c r="I153" i="33"/>
  <c r="AJ152" i="33"/>
  <c r="AI152" i="33"/>
  <c r="AH152" i="33"/>
  <c r="AG152" i="33"/>
  <c r="AF152" i="33"/>
  <c r="AE152" i="33"/>
  <c r="AD152" i="33"/>
  <c r="AC152" i="33"/>
  <c r="AB152" i="33"/>
  <c r="AA152" i="33"/>
  <c r="Z152" i="33"/>
  <c r="Y152" i="33"/>
  <c r="X152" i="33"/>
  <c r="W152" i="33"/>
  <c r="V152" i="33"/>
  <c r="U152" i="33"/>
  <c r="T152" i="33"/>
  <c r="S152" i="33"/>
  <c r="R152" i="33"/>
  <c r="Q152" i="33"/>
  <c r="P152" i="33"/>
  <c r="O152" i="33"/>
  <c r="N152" i="33"/>
  <c r="M152" i="33"/>
  <c r="L152" i="33"/>
  <c r="K152" i="33"/>
  <c r="J152" i="33"/>
  <c r="I152" i="33"/>
  <c r="I154" i="33" s="1"/>
  <c r="H152" i="33"/>
  <c r="AJ150" i="33"/>
  <c r="AI150" i="33"/>
  <c r="AH150" i="33"/>
  <c r="AG150" i="33"/>
  <c r="AF150" i="33"/>
  <c r="AE150" i="33"/>
  <c r="AD150" i="33"/>
  <c r="AC150" i="33"/>
  <c r="AB150" i="33"/>
  <c r="AA150" i="33"/>
  <c r="Z150" i="33"/>
  <c r="Y150" i="33" a="1"/>
  <c r="Y150" i="33" s="1"/>
  <c r="X150" i="33" a="1"/>
  <c r="X150" i="33"/>
  <c r="X151" i="33" s="1"/>
  <c r="W150" i="33" a="1"/>
  <c r="W150" i="33" s="1"/>
  <c r="W151" i="33" s="1"/>
  <c r="V150" i="33" a="1"/>
  <c r="V150" i="33" s="1"/>
  <c r="U150" i="33" a="1"/>
  <c r="U150" i="33" s="1"/>
  <c r="T150" i="33" a="1"/>
  <c r="T150" i="33" s="1"/>
  <c r="T151" i="33" s="1"/>
  <c r="S150" i="33" a="1"/>
  <c r="S150" i="33" s="1"/>
  <c r="R150" i="33" a="1"/>
  <c r="R150" i="33" s="1"/>
  <c r="Q150" i="33" a="1"/>
  <c r="Q150" i="33" s="1"/>
  <c r="P150" i="33" a="1"/>
  <c r="P150" i="33"/>
  <c r="P151" i="33" s="1"/>
  <c r="O150" i="33" a="1"/>
  <c r="O150" i="33" s="1"/>
  <c r="O151" i="33" s="1"/>
  <c r="N150" i="33" a="1"/>
  <c r="N150" i="33" s="1"/>
  <c r="M150" i="33" a="1"/>
  <c r="M150" i="33" s="1"/>
  <c r="L150" i="33" a="1"/>
  <c r="L150" i="33" s="1"/>
  <c r="L151" i="33" s="1"/>
  <c r="K150" i="33" a="1"/>
  <c r="K150" i="33" s="1"/>
  <c r="J150" i="33" a="1"/>
  <c r="J150" i="33" s="1"/>
  <c r="I150" i="33"/>
  <c r="AJ148" i="33"/>
  <c r="AI148" i="33"/>
  <c r="AH148" i="33"/>
  <c r="AG148" i="33"/>
  <c r="AF148" i="33"/>
  <c r="AE148" i="33"/>
  <c r="AD148" i="33"/>
  <c r="AC148" i="33"/>
  <c r="AB148" i="33"/>
  <c r="AA148" i="33"/>
  <c r="Z148" i="33"/>
  <c r="Y148" i="33"/>
  <c r="X148" i="33" a="1"/>
  <c r="X148" i="33" s="1"/>
  <c r="W148" i="33" a="1"/>
  <c r="W148" i="33" s="1"/>
  <c r="V148" i="33" a="1"/>
  <c r="V148" i="33" s="1"/>
  <c r="U148" i="33" a="1"/>
  <c r="U148" i="33"/>
  <c r="T148" i="33" a="1"/>
  <c r="T148" i="33" s="1"/>
  <c r="S148" i="33" a="1"/>
  <c r="S148" i="33" s="1"/>
  <c r="R148" i="33" a="1"/>
  <c r="R148" i="33" s="1"/>
  <c r="Q148" i="33" a="1"/>
  <c r="Q148" i="33" s="1"/>
  <c r="P148" i="33" a="1"/>
  <c r="P148" i="33" s="1"/>
  <c r="O148" i="33" a="1"/>
  <c r="O148" i="33" s="1"/>
  <c r="N148" i="33" a="1"/>
  <c r="N148" i="33" s="1"/>
  <c r="M148" i="33" a="1"/>
  <c r="M148" i="33"/>
  <c r="L148" i="33" a="1"/>
  <c r="L148" i="33" s="1"/>
  <c r="K148" i="33" a="1"/>
  <c r="K148" i="33" s="1"/>
  <c r="J148" i="33" a="1"/>
  <c r="J148" i="33" s="1"/>
  <c r="I148" i="33"/>
  <c r="H148" i="33"/>
  <c r="U147" i="33"/>
  <c r="AJ146" i="33"/>
  <c r="AI146" i="33"/>
  <c r="AH146" i="33"/>
  <c r="AG146" i="33"/>
  <c r="AF146" i="33"/>
  <c r="AE146" i="33"/>
  <c r="AD146" i="33"/>
  <c r="AC146" i="33"/>
  <c r="AB146" i="33"/>
  <c r="AA146" i="33"/>
  <c r="Z146" i="33"/>
  <c r="Y146" i="33"/>
  <c r="X146" i="33" a="1"/>
  <c r="X146" i="33" s="1"/>
  <c r="W146" i="33" a="1"/>
  <c r="W146" i="33" s="1"/>
  <c r="V146" i="33" a="1"/>
  <c r="V146" i="33" s="1"/>
  <c r="U146" i="33" a="1"/>
  <c r="U146" i="33"/>
  <c r="T146" i="33" a="1"/>
  <c r="T146" i="33" s="1"/>
  <c r="S146" i="33" a="1"/>
  <c r="S146" i="33" s="1"/>
  <c r="R146" i="33" a="1"/>
  <c r="R146" i="33" s="1"/>
  <c r="Q146" i="33" a="1"/>
  <c r="Q146" i="33" s="1"/>
  <c r="P146" i="33" a="1"/>
  <c r="P146" i="33" s="1"/>
  <c r="O146" i="33" a="1"/>
  <c r="O146" i="33" s="1"/>
  <c r="N146" i="33" a="1"/>
  <c r="N146" i="33" s="1"/>
  <c r="M146" i="33" a="1"/>
  <c r="M146" i="33"/>
  <c r="L146" i="33" a="1"/>
  <c r="L146" i="33" s="1"/>
  <c r="K146" i="33" a="1"/>
  <c r="K146" i="33" s="1"/>
  <c r="J146" i="33" a="1"/>
  <c r="J146" i="33" s="1"/>
  <c r="I146" i="33"/>
  <c r="H146" i="33"/>
  <c r="Y147" i="33" s="1"/>
  <c r="Z147" i="33" s="1"/>
  <c r="X145" i="33"/>
  <c r="AJ144" i="33"/>
  <c r="AI144" i="33"/>
  <c r="AH144" i="33"/>
  <c r="AG144" i="33"/>
  <c r="AF144" i="33"/>
  <c r="AE144" i="33"/>
  <c r="AD144" i="33"/>
  <c r="AC144" i="33"/>
  <c r="AB144" i="33"/>
  <c r="AA144" i="33"/>
  <c r="Z144" i="33"/>
  <c r="Y144" i="33"/>
  <c r="X144" i="33"/>
  <c r="W144" i="33"/>
  <c r="V144" i="33"/>
  <c r="U144" i="33"/>
  <c r="T144" i="33"/>
  <c r="S144" i="33"/>
  <c r="R144" i="33"/>
  <c r="Q144" i="33"/>
  <c r="P144" i="33"/>
  <c r="O144" i="33"/>
  <c r="N144" i="33"/>
  <c r="M144" i="33"/>
  <c r="L144" i="33"/>
  <c r="K144" i="33"/>
  <c r="J144" i="33"/>
  <c r="I144" i="33"/>
  <c r="H144" i="33"/>
  <c r="AJ142" i="33"/>
  <c r="AI142" i="33"/>
  <c r="AH142" i="33"/>
  <c r="AG142" i="33"/>
  <c r="AF142" i="33"/>
  <c r="AE142" i="33"/>
  <c r="AD142" i="33"/>
  <c r="AC142" i="33"/>
  <c r="AB142" i="33"/>
  <c r="AA142" i="33"/>
  <c r="Z142" i="33"/>
  <c r="Y142" i="33"/>
  <c r="X142" i="33" a="1"/>
  <c r="X142" i="33" s="1"/>
  <c r="W142" i="33" a="1"/>
  <c r="W142" i="33" s="1"/>
  <c r="V142" i="33" a="1"/>
  <c r="V142" i="33"/>
  <c r="U142" i="33" a="1"/>
  <c r="U142" i="33" s="1"/>
  <c r="T142" i="33" a="1"/>
  <c r="T142" i="33" s="1"/>
  <c r="S142" i="33" a="1"/>
  <c r="S142" i="33" s="1"/>
  <c r="R142" i="33" a="1"/>
  <c r="R142" i="33" s="1"/>
  <c r="Q142" i="33" a="1"/>
  <c r="Q142" i="33" s="1"/>
  <c r="P142" i="33" a="1"/>
  <c r="P142" i="33" s="1"/>
  <c r="O142" i="33" a="1"/>
  <c r="O142" i="33" s="1"/>
  <c r="N142" i="33" a="1"/>
  <c r="N142" i="33"/>
  <c r="M142" i="33" a="1"/>
  <c r="M142" i="33" s="1"/>
  <c r="L142" i="33" a="1"/>
  <c r="L142" i="33" s="1"/>
  <c r="K142" i="33" a="1"/>
  <c r="K142" i="33" s="1"/>
  <c r="J142" i="33" a="1"/>
  <c r="J142" i="33" s="1"/>
  <c r="I142" i="33"/>
  <c r="H142" i="33"/>
  <c r="AJ140" i="33"/>
  <c r="AI140" i="33"/>
  <c r="AH140" i="33"/>
  <c r="AG140" i="33"/>
  <c r="AF140" i="33"/>
  <c r="AE140" i="33"/>
  <c r="AD140" i="33"/>
  <c r="AC140" i="33"/>
  <c r="AB140" i="33"/>
  <c r="AA140" i="33"/>
  <c r="Z140" i="33"/>
  <c r="Y140" i="33"/>
  <c r="X140" i="33" a="1"/>
  <c r="X140" i="33" s="1"/>
  <c r="X141" i="33" s="1"/>
  <c r="W140" i="33" a="1"/>
  <c r="W140" i="33" s="1"/>
  <c r="V140" i="33" a="1"/>
  <c r="V140" i="33" s="1"/>
  <c r="U140" i="33" a="1"/>
  <c r="U140" i="33" s="1"/>
  <c r="T140" i="33" a="1"/>
  <c r="T140" i="33"/>
  <c r="S140" i="33" a="1"/>
  <c r="S140" i="33" s="1"/>
  <c r="R140" i="33" a="1"/>
  <c r="R140" i="33" s="1"/>
  <c r="Q140" i="33" a="1"/>
  <c r="Q140" i="33" s="1"/>
  <c r="P140" i="33" a="1"/>
  <c r="P140" i="33" s="1"/>
  <c r="O140" i="33" a="1"/>
  <c r="O140" i="33" s="1"/>
  <c r="N140" i="33" a="1"/>
  <c r="N140" i="33" s="1"/>
  <c r="M140" i="33" a="1"/>
  <c r="M140" i="33" s="1"/>
  <c r="L140" i="33" a="1"/>
  <c r="L140" i="33"/>
  <c r="K140" i="33" a="1"/>
  <c r="K140" i="33" s="1"/>
  <c r="J140" i="33" a="1"/>
  <c r="J140" i="33" s="1"/>
  <c r="I140" i="33"/>
  <c r="Z141" i="33" s="1"/>
  <c r="H140" i="33"/>
  <c r="O139" i="33"/>
  <c r="AJ138" i="33"/>
  <c r="AI138" i="33"/>
  <c r="AH138" i="33"/>
  <c r="AG138" i="33"/>
  <c r="AF138" i="33"/>
  <c r="AE138" i="33"/>
  <c r="AD138" i="33"/>
  <c r="AC138" i="33"/>
  <c r="AB138" i="33"/>
  <c r="AA138" i="33"/>
  <c r="Z138" i="33"/>
  <c r="Y138" i="33" a="1"/>
  <c r="Y138" i="33" s="1"/>
  <c r="X138" i="33" a="1"/>
  <c r="X138" i="33" s="1"/>
  <c r="W138" i="33" a="1"/>
  <c r="W138" i="33" s="1"/>
  <c r="V138" i="33" a="1"/>
  <c r="V138" i="33" s="1"/>
  <c r="U138" i="33" a="1"/>
  <c r="U138" i="33"/>
  <c r="T138" i="33" a="1"/>
  <c r="T138" i="33" s="1"/>
  <c r="S138" i="33" a="1"/>
  <c r="S138" i="33" s="1"/>
  <c r="R138" i="33" a="1"/>
  <c r="R138" i="33" s="1"/>
  <c r="Q138" i="33" a="1"/>
  <c r="Q138" i="33" s="1"/>
  <c r="P138" i="33" a="1"/>
  <c r="P138" i="33" s="1"/>
  <c r="O138" i="33" a="1"/>
  <c r="O138" i="33" s="1"/>
  <c r="N138" i="33" a="1"/>
  <c r="N138" i="33" s="1"/>
  <c r="M138" i="33" a="1"/>
  <c r="M138" i="33"/>
  <c r="L138" i="33" a="1"/>
  <c r="L138" i="33" s="1"/>
  <c r="K138" i="33" a="1"/>
  <c r="K138" i="33" s="1"/>
  <c r="J138" i="33" a="1"/>
  <c r="J138" i="33" s="1"/>
  <c r="I138" i="33"/>
  <c r="I139" i="33" s="1"/>
  <c r="H138" i="33"/>
  <c r="S139" i="33" s="1"/>
  <c r="AJ136" i="33"/>
  <c r="AI136" i="33"/>
  <c r="AH136" i="33"/>
  <c r="AG136" i="33"/>
  <c r="AF136" i="33"/>
  <c r="AE136" i="33"/>
  <c r="AD136" i="33"/>
  <c r="AC136" i="33"/>
  <c r="AB136" i="33"/>
  <c r="AA136" i="33"/>
  <c r="Z136" i="33"/>
  <c r="Y136" i="33"/>
  <c r="X136" i="33"/>
  <c r="W136" i="33"/>
  <c r="V136" i="33"/>
  <c r="U136" i="33"/>
  <c r="T136" i="33"/>
  <c r="S136" i="33"/>
  <c r="R136" i="33"/>
  <c r="Q136" i="33"/>
  <c r="P136" i="33"/>
  <c r="O136" i="33"/>
  <c r="N136" i="33"/>
  <c r="M136" i="33"/>
  <c r="L136" i="33"/>
  <c r="K136" i="33"/>
  <c r="J136" i="33"/>
  <c r="I136" i="33"/>
  <c r="AJ135" i="33"/>
  <c r="AI135" i="33"/>
  <c r="AH135" i="33"/>
  <c r="AG135" i="33"/>
  <c r="AF135" i="33"/>
  <c r="AE135" i="33"/>
  <c r="AD135" i="33"/>
  <c r="AC135" i="33"/>
  <c r="AB135" i="33"/>
  <c r="AA135" i="33"/>
  <c r="Z135" i="33"/>
  <c r="Y135" i="33"/>
  <c r="X135" i="33"/>
  <c r="W135" i="33"/>
  <c r="V135" i="33"/>
  <c r="U135" i="33"/>
  <c r="T135" i="33"/>
  <c r="S135" i="33"/>
  <c r="R135" i="33"/>
  <c r="Q135" i="33"/>
  <c r="P135" i="33"/>
  <c r="O135" i="33"/>
  <c r="N135" i="33"/>
  <c r="M135" i="33"/>
  <c r="L135" i="33"/>
  <c r="K135" i="33"/>
  <c r="J135" i="33"/>
  <c r="I135" i="33"/>
  <c r="I137" i="33" s="1"/>
  <c r="H135" i="33"/>
  <c r="AJ133" i="33"/>
  <c r="AI133" i="33"/>
  <c r="AH133" i="33"/>
  <c r="AG133" i="33"/>
  <c r="AF133" i="33"/>
  <c r="AE133" i="33"/>
  <c r="AD133" i="33"/>
  <c r="AC133" i="33"/>
  <c r="AB133" i="33"/>
  <c r="AA133" i="33"/>
  <c r="Z133" i="33"/>
  <c r="Y133" i="33" a="1"/>
  <c r="Y133" i="33"/>
  <c r="X133" i="33" a="1"/>
  <c r="X133" i="33" s="1"/>
  <c r="W133" i="33" a="1"/>
  <c r="W133" i="33" s="1"/>
  <c r="V133" i="33" a="1"/>
  <c r="V133" i="33" s="1"/>
  <c r="U133" i="33" a="1"/>
  <c r="U133" i="33" s="1"/>
  <c r="T133" i="33" a="1"/>
  <c r="T133" i="33" s="1"/>
  <c r="S133" i="33" a="1"/>
  <c r="S133" i="33" s="1"/>
  <c r="R133" i="33" a="1"/>
  <c r="R133" i="33" s="1"/>
  <c r="Q133" i="33" a="1"/>
  <c r="Q133" i="33"/>
  <c r="P133" i="33" a="1"/>
  <c r="P133" i="33" s="1"/>
  <c r="O133" i="33" a="1"/>
  <c r="O133" i="33" s="1"/>
  <c r="N133" i="33" a="1"/>
  <c r="N133" i="33" s="1"/>
  <c r="M133" i="33" a="1"/>
  <c r="M133" i="33" s="1"/>
  <c r="L133" i="33" a="1"/>
  <c r="L133" i="33" s="1"/>
  <c r="K133" i="33" a="1"/>
  <c r="K133" i="33" s="1"/>
  <c r="J133" i="33" a="1"/>
  <c r="J133" i="33" s="1"/>
  <c r="I133" i="33"/>
  <c r="H133" i="33"/>
  <c r="Q132" i="33"/>
  <c r="AJ131" i="33"/>
  <c r="AI131" i="33"/>
  <c r="AH131" i="33"/>
  <c r="AG131" i="33"/>
  <c r="AF131" i="33"/>
  <c r="AE131" i="33"/>
  <c r="AD131" i="33"/>
  <c r="AC131" i="33"/>
  <c r="AB131" i="33"/>
  <c r="AA131" i="33"/>
  <c r="Z131" i="33"/>
  <c r="Y131" i="33"/>
  <c r="X131" i="33" a="1"/>
  <c r="X131" i="33" s="1"/>
  <c r="W131" i="33" a="1"/>
  <c r="W131" i="33"/>
  <c r="V131" i="33" a="1"/>
  <c r="V131" i="33" s="1"/>
  <c r="U131" i="33" a="1"/>
  <c r="U131" i="33" s="1"/>
  <c r="T131" i="33" a="1"/>
  <c r="T131" i="33" s="1"/>
  <c r="S131" i="33" a="1"/>
  <c r="S131" i="33" s="1"/>
  <c r="R131" i="33" a="1"/>
  <c r="R131" i="33" s="1"/>
  <c r="Q131" i="33" a="1"/>
  <c r="Q131" i="33" s="1"/>
  <c r="P131" i="33" a="1"/>
  <c r="P131" i="33" s="1"/>
  <c r="O131" i="33" a="1"/>
  <c r="O131" i="33"/>
  <c r="N131" i="33" a="1"/>
  <c r="N131" i="33" s="1"/>
  <c r="M131" i="33" a="1"/>
  <c r="M131" i="33" s="1"/>
  <c r="L131" i="33" a="1"/>
  <c r="L131" i="33" s="1"/>
  <c r="K131" i="33" a="1"/>
  <c r="K131" i="33" s="1"/>
  <c r="J131" i="33" a="1"/>
  <c r="J131" i="33" s="1"/>
  <c r="I131" i="33"/>
  <c r="H131" i="33"/>
  <c r="AJ129" i="33"/>
  <c r="AI129" i="33"/>
  <c r="AH129" i="33"/>
  <c r="AG129" i="33"/>
  <c r="AF129" i="33"/>
  <c r="AE129" i="33"/>
  <c r="AD129" i="33"/>
  <c r="AC129" i="33"/>
  <c r="AB129" i="33"/>
  <c r="AA129" i="33"/>
  <c r="Z129" i="33"/>
  <c r="Y129" i="33" a="1"/>
  <c r="Y129" i="33" s="1"/>
  <c r="X129" i="33" a="1"/>
  <c r="X129" i="33" s="1"/>
  <c r="X130" i="33" s="1"/>
  <c r="W129" i="33" a="1"/>
  <c r="W129" i="33" s="1"/>
  <c r="V129" i="33" a="1"/>
  <c r="V129" i="33" s="1"/>
  <c r="U129" i="33" a="1"/>
  <c r="U129" i="33" s="1"/>
  <c r="T129" i="33" a="1"/>
  <c r="T129" i="33" s="1"/>
  <c r="S129" i="33" a="1"/>
  <c r="S129" i="33"/>
  <c r="R129" i="33" a="1"/>
  <c r="R129" i="33" s="1"/>
  <c r="Q129" i="33" a="1"/>
  <c r="Q129" i="33" s="1"/>
  <c r="P129" i="33" a="1"/>
  <c r="P129" i="33" s="1"/>
  <c r="P130" i="33" s="1"/>
  <c r="O129" i="33" a="1"/>
  <c r="O129" i="33" s="1"/>
  <c r="N129" i="33" a="1"/>
  <c r="N129" i="33" s="1"/>
  <c r="M129" i="33" a="1"/>
  <c r="M129" i="33" s="1"/>
  <c r="L129" i="33" a="1"/>
  <c r="L129" i="33" s="1"/>
  <c r="K129" i="33" a="1"/>
  <c r="K129" i="33"/>
  <c r="J129" i="33" a="1"/>
  <c r="J129" i="33" s="1"/>
  <c r="I129" i="33"/>
  <c r="AB130" i="33" s="1"/>
  <c r="H129" i="33"/>
  <c r="AC128" i="33"/>
  <c r="AD128" i="33" s="1"/>
  <c r="AE128" i="33" s="1"/>
  <c r="AJ127" i="33"/>
  <c r="AI127" i="33"/>
  <c r="AH127" i="33"/>
  <c r="AG127" i="33"/>
  <c r="AF127" i="33"/>
  <c r="AE127" i="33"/>
  <c r="AD127" i="33"/>
  <c r="AC127" i="33"/>
  <c r="AB127" i="33"/>
  <c r="AA127" i="33"/>
  <c r="Z127" i="33"/>
  <c r="Y127" i="33"/>
  <c r="X127" i="33" a="1"/>
  <c r="X127" i="33" s="1"/>
  <c r="X128" i="33" s="1"/>
  <c r="W127" i="33" a="1"/>
  <c r="W127" i="33" s="1"/>
  <c r="V127" i="33" a="1"/>
  <c r="V127" i="33" s="1"/>
  <c r="U127" i="33" a="1"/>
  <c r="U127" i="33" s="1"/>
  <c r="T127" i="33" a="1"/>
  <c r="T127" i="33" s="1"/>
  <c r="T128" i="33" s="1"/>
  <c r="S127" i="33" a="1"/>
  <c r="S127" i="33" s="1"/>
  <c r="R127" i="33" a="1"/>
  <c r="R127" i="33"/>
  <c r="Q127" i="33" a="1"/>
  <c r="Q127" i="33" s="1"/>
  <c r="P127" i="33" a="1"/>
  <c r="P127" i="33" s="1"/>
  <c r="P128" i="33" s="1"/>
  <c r="O127" i="33" a="1"/>
  <c r="O127" i="33" s="1"/>
  <c r="N127" i="33" a="1"/>
  <c r="N127" i="33" s="1"/>
  <c r="M127" i="33" a="1"/>
  <c r="M127" i="33" s="1"/>
  <c r="L127" i="33" a="1"/>
  <c r="L127" i="33" s="1"/>
  <c r="L128" i="33" s="1"/>
  <c r="K127" i="33" a="1"/>
  <c r="K127" i="33" s="1"/>
  <c r="J127" i="33" a="1"/>
  <c r="J127" i="33"/>
  <c r="I127" i="33"/>
  <c r="H127" i="33"/>
  <c r="U128" i="33" s="1"/>
  <c r="AJ125" i="33"/>
  <c r="AI125" i="33"/>
  <c r="AH125" i="33"/>
  <c r="AG125" i="33"/>
  <c r="AF125" i="33"/>
  <c r="AE125" i="33"/>
  <c r="AD125" i="33"/>
  <c r="AC125" i="33"/>
  <c r="AB125" i="33"/>
  <c r="AA125" i="33"/>
  <c r="Z125" i="33"/>
  <c r="Y125" i="33" a="1"/>
  <c r="Y125" i="33" s="1"/>
  <c r="X125" i="33" a="1"/>
  <c r="X125" i="33" s="1"/>
  <c r="W125" i="33" a="1"/>
  <c r="W125" i="33" s="1"/>
  <c r="V125" i="33" a="1"/>
  <c r="V125" i="33" s="1"/>
  <c r="U125" i="33" a="1"/>
  <c r="U125" i="33" s="1"/>
  <c r="T125" i="33" a="1"/>
  <c r="T125" i="33" s="1"/>
  <c r="S125" i="33" a="1"/>
  <c r="S125" i="33"/>
  <c r="R125" i="33" a="1"/>
  <c r="R125" i="33" s="1"/>
  <c r="Q125" i="33" a="1"/>
  <c r="Q125" i="33" s="1"/>
  <c r="P125" i="33" a="1"/>
  <c r="P125" i="33" s="1"/>
  <c r="O125" i="33" a="1"/>
  <c r="O125" i="33" s="1"/>
  <c r="N125" i="33" a="1"/>
  <c r="N125" i="33" s="1"/>
  <c r="M125" i="33" a="1"/>
  <c r="M125" i="33" s="1"/>
  <c r="L125" i="33" a="1"/>
  <c r="L125" i="33" s="1"/>
  <c r="K125" i="33" a="1"/>
  <c r="K125" i="33"/>
  <c r="J125" i="33" a="1"/>
  <c r="J125" i="33" s="1"/>
  <c r="I125" i="33"/>
  <c r="I126" i="33" s="1"/>
  <c r="H125" i="33"/>
  <c r="I124" i="33"/>
  <c r="AJ123" i="33"/>
  <c r="AI123" i="33"/>
  <c r="AH123" i="33"/>
  <c r="AG123" i="33"/>
  <c r="AF123" i="33"/>
  <c r="AE123" i="33"/>
  <c r="AD123" i="33"/>
  <c r="AC123" i="33"/>
  <c r="AC124" i="33" s="1"/>
  <c r="AD124" i="33" s="1"/>
  <c r="AE124" i="33" s="1"/>
  <c r="AF124" i="33" s="1"/>
  <c r="AG124" i="33" s="1"/>
  <c r="AH124" i="33" s="1"/>
  <c r="AI124" i="33" s="1"/>
  <c r="AJ124" i="33" s="1"/>
  <c r="AB123" i="33"/>
  <c r="AA123" i="33"/>
  <c r="Z123" i="33" a="1"/>
  <c r="Z123" i="33"/>
  <c r="Z124" i="33" s="1"/>
  <c r="Y123" i="33" a="1"/>
  <c r="Y123" i="33" s="1"/>
  <c r="X123" i="33" a="1"/>
  <c r="X123" i="33" s="1"/>
  <c r="W123" i="33" a="1"/>
  <c r="W123" i="33" s="1"/>
  <c r="V123" i="33" a="1"/>
  <c r="V123" i="33" s="1"/>
  <c r="V124" i="33" s="1"/>
  <c r="U123" i="33" a="1"/>
  <c r="U123" i="33" s="1"/>
  <c r="T123" i="33" a="1"/>
  <c r="T123" i="33" s="1"/>
  <c r="S123" i="33" a="1"/>
  <c r="S123" i="33" s="1"/>
  <c r="R123" i="33" a="1"/>
  <c r="R123" i="33"/>
  <c r="R124" i="33" s="1"/>
  <c r="Q123" i="33" a="1"/>
  <c r="Q123" i="33" s="1"/>
  <c r="P123" i="33" a="1"/>
  <c r="P123" i="33" s="1"/>
  <c r="O123" i="33" a="1"/>
  <c r="O123" i="33" s="1"/>
  <c r="N123" i="33" a="1"/>
  <c r="N123" i="33" s="1"/>
  <c r="N124" i="33" s="1"/>
  <c r="M123" i="33" a="1"/>
  <c r="M123" i="33" s="1"/>
  <c r="L123" i="33" a="1"/>
  <c r="L123" i="33" s="1"/>
  <c r="K123" i="33" a="1"/>
  <c r="K123" i="33" s="1"/>
  <c r="J123" i="33" a="1"/>
  <c r="J123" i="33"/>
  <c r="J124" i="33" s="1"/>
  <c r="I123" i="33"/>
  <c r="AB124" i="33" s="1"/>
  <c r="H123" i="33"/>
  <c r="AJ121" i="33"/>
  <c r="AI121" i="33"/>
  <c r="AH121" i="33"/>
  <c r="AG121" i="33"/>
  <c r="AF121" i="33"/>
  <c r="AE121" i="33"/>
  <c r="AD121" i="33"/>
  <c r="AC121" i="33"/>
  <c r="AB121" i="33"/>
  <c r="AA121" i="33"/>
  <c r="AA122" i="33" s="1"/>
  <c r="Z121" i="33"/>
  <c r="Y121" i="33"/>
  <c r="X121" i="33"/>
  <c r="W121" i="33"/>
  <c r="W122" i="33" s="1"/>
  <c r="V121" i="33"/>
  <c r="U121" i="33"/>
  <c r="T121" i="33"/>
  <c r="S121" i="33"/>
  <c r="S122" i="33" s="1"/>
  <c r="R121" i="33"/>
  <c r="Q121" i="33"/>
  <c r="P121" i="33"/>
  <c r="O121" i="33"/>
  <c r="O122" i="33" s="1"/>
  <c r="N121" i="33"/>
  <c r="M121" i="33"/>
  <c r="L121" i="33"/>
  <c r="K121" i="33"/>
  <c r="K122" i="33" s="1"/>
  <c r="J121" i="33"/>
  <c r="I121" i="33"/>
  <c r="I122" i="33" s="1"/>
  <c r="H121" i="33"/>
  <c r="AJ119" i="33"/>
  <c r="AI119" i="33"/>
  <c r="AH119" i="33"/>
  <c r="AG119" i="33"/>
  <c r="AF119" i="33"/>
  <c r="AE119" i="33"/>
  <c r="AD119" i="33"/>
  <c r="AC119" i="33"/>
  <c r="AB119" i="33"/>
  <c r="AA119" i="33"/>
  <c r="Z119" i="33"/>
  <c r="Y119" i="33"/>
  <c r="X119" i="33"/>
  <c r="W119" i="33"/>
  <c r="V119" i="33"/>
  <c r="U119" i="33"/>
  <c r="T119" i="33"/>
  <c r="S119" i="33"/>
  <c r="R119" i="33"/>
  <c r="Q119" i="33"/>
  <c r="P119" i="33"/>
  <c r="O119" i="33"/>
  <c r="N119" i="33"/>
  <c r="M119" i="33"/>
  <c r="L119" i="33"/>
  <c r="K119" i="33"/>
  <c r="J119" i="33"/>
  <c r="I119" i="33"/>
  <c r="AJ118" i="33"/>
  <c r="AI118" i="33"/>
  <c r="AH118" i="33"/>
  <c r="AG118" i="33"/>
  <c r="AF118" i="33"/>
  <c r="AE118" i="33"/>
  <c r="AD118" i="33"/>
  <c r="AC118" i="33"/>
  <c r="AB118" i="33"/>
  <c r="AA118" i="33"/>
  <c r="Z118" i="33"/>
  <c r="Y118" i="33"/>
  <c r="X118" i="33"/>
  <c r="W118" i="33"/>
  <c r="V118" i="33"/>
  <c r="U118" i="33"/>
  <c r="T118" i="33"/>
  <c r="S118" i="33"/>
  <c r="R118" i="33"/>
  <c r="Q118" i="33"/>
  <c r="P118" i="33"/>
  <c r="O118" i="33"/>
  <c r="N118" i="33"/>
  <c r="M118" i="33"/>
  <c r="L118" i="33"/>
  <c r="K118" i="33"/>
  <c r="J118" i="33"/>
  <c r="I118" i="33"/>
  <c r="AJ117" i="33"/>
  <c r="AI117" i="33"/>
  <c r="AH117" i="33"/>
  <c r="AG117" i="33"/>
  <c r="AF117" i="33"/>
  <c r="AE117" i="33"/>
  <c r="AD117" i="33"/>
  <c r="AC117" i="33"/>
  <c r="AB117" i="33"/>
  <c r="AA117" i="33"/>
  <c r="Z117" i="33"/>
  <c r="Y117" i="33"/>
  <c r="X117" i="33"/>
  <c r="W117" i="33"/>
  <c r="V117" i="33"/>
  <c r="U117" i="33"/>
  <c r="T117" i="33"/>
  <c r="S117" i="33"/>
  <c r="R117" i="33"/>
  <c r="Q117" i="33"/>
  <c r="P117" i="33"/>
  <c r="O117" i="33"/>
  <c r="N117" i="33"/>
  <c r="M117" i="33"/>
  <c r="L117" i="33"/>
  <c r="K117" i="33"/>
  <c r="J117" i="33"/>
  <c r="I117" i="33"/>
  <c r="AJ116" i="33"/>
  <c r="AI116" i="33"/>
  <c r="AH116" i="33"/>
  <c r="AG116" i="33"/>
  <c r="AF116" i="33"/>
  <c r="AE116" i="33"/>
  <c r="AD116" i="33"/>
  <c r="AC116" i="33"/>
  <c r="AB116" i="33"/>
  <c r="AA116" i="33"/>
  <c r="Z116" i="33"/>
  <c r="Y116" i="33"/>
  <c r="X116" i="33"/>
  <c r="W116" i="33"/>
  <c r="V116" i="33"/>
  <c r="U116" i="33"/>
  <c r="T116" i="33"/>
  <c r="S116" i="33"/>
  <c r="R116" i="33"/>
  <c r="Q116" i="33"/>
  <c r="P116" i="33"/>
  <c r="O116" i="33"/>
  <c r="N116" i="33"/>
  <c r="M116" i="33"/>
  <c r="L116" i="33"/>
  <c r="K116" i="33"/>
  <c r="J116" i="33"/>
  <c r="I116" i="33"/>
  <c r="I120" i="33" s="1"/>
  <c r="H116" i="33"/>
  <c r="AA120" i="33" s="1"/>
  <c r="AJ114" i="33"/>
  <c r="AI114" i="33"/>
  <c r="AH114" i="33"/>
  <c r="AG114" i="33"/>
  <c r="AF114" i="33"/>
  <c r="AE114" i="33"/>
  <c r="AD114" i="33"/>
  <c r="AC114" i="33"/>
  <c r="AB114" i="33"/>
  <c r="AA114" i="33"/>
  <c r="Z114" i="33"/>
  <c r="Y114" i="33" a="1"/>
  <c r="Y114" i="33" s="1"/>
  <c r="X114" i="33" a="1"/>
  <c r="X114" i="33" s="1"/>
  <c r="W114" i="33" a="1"/>
  <c r="W114" i="33" s="1"/>
  <c r="V114" i="33" a="1"/>
  <c r="V114" i="33" s="1"/>
  <c r="U114" i="33" a="1"/>
  <c r="U114" i="33" s="1"/>
  <c r="T114" i="33" a="1"/>
  <c r="T114" i="33"/>
  <c r="S114" i="33" a="1"/>
  <c r="S114" i="33" s="1"/>
  <c r="R114" i="33" a="1"/>
  <c r="R114" i="33" s="1"/>
  <c r="Q114" i="33" a="1"/>
  <c r="Q114" i="33" s="1"/>
  <c r="P114" i="33" a="1"/>
  <c r="P114" i="33" s="1"/>
  <c r="O114" i="33" a="1"/>
  <c r="O114" i="33" s="1"/>
  <c r="N114" i="33" a="1"/>
  <c r="N114" i="33" s="1"/>
  <c r="M114" i="33" a="1"/>
  <c r="M114" i="33" s="1"/>
  <c r="L114" i="33" a="1"/>
  <c r="L114" i="33"/>
  <c r="K114" i="33" a="1"/>
  <c r="K114" i="33" s="1"/>
  <c r="J114" i="33" a="1"/>
  <c r="J114" i="33" s="1"/>
  <c r="I114" i="33"/>
  <c r="H114" i="33"/>
  <c r="AJ112" i="33"/>
  <c r="AI112" i="33"/>
  <c r="AH112" i="33"/>
  <c r="AG112" i="33"/>
  <c r="AF112" i="33"/>
  <c r="AE112" i="33"/>
  <c r="AD112" i="33"/>
  <c r="AC112" i="33"/>
  <c r="AB112" i="33"/>
  <c r="AA112" i="33"/>
  <c r="Z112" i="33"/>
  <c r="Z113" i="33" s="1"/>
  <c r="Y112" i="33"/>
  <c r="X112" i="33"/>
  <c r="W112" i="33"/>
  <c r="V112" i="33"/>
  <c r="V113" i="33" s="1"/>
  <c r="U112" i="33"/>
  <c r="T112" i="33"/>
  <c r="S112" i="33"/>
  <c r="R112" i="33"/>
  <c r="R113" i="33" s="1"/>
  <c r="Q112" i="33"/>
  <c r="P112" i="33"/>
  <c r="O112" i="33"/>
  <c r="N112" i="33"/>
  <c r="N113" i="33" s="1"/>
  <c r="M112" i="33"/>
  <c r="L112" i="33"/>
  <c r="K112" i="33"/>
  <c r="J112" i="33"/>
  <c r="J113" i="33" s="1"/>
  <c r="I112" i="33"/>
  <c r="AC113" i="33" s="1"/>
  <c r="H112" i="33"/>
  <c r="AJ110" i="33"/>
  <c r="AI110" i="33"/>
  <c r="AH110" i="33"/>
  <c r="AG110" i="33"/>
  <c r="AF110" i="33"/>
  <c r="AE110" i="33"/>
  <c r="AD110" i="33"/>
  <c r="AC110" i="33"/>
  <c r="AB110" i="33"/>
  <c r="AA110" i="33"/>
  <c r="Z110" i="33"/>
  <c r="Y110" i="33"/>
  <c r="X110" i="33"/>
  <c r="W110" i="33"/>
  <c r="V110" i="33"/>
  <c r="U110" i="33"/>
  <c r="T110" i="33"/>
  <c r="S110" i="33"/>
  <c r="R110" i="33"/>
  <c r="Q110" i="33"/>
  <c r="P110" i="33"/>
  <c r="O110" i="33"/>
  <c r="N110" i="33"/>
  <c r="M110" i="33"/>
  <c r="L110" i="33"/>
  <c r="K110" i="33"/>
  <c r="J110" i="33"/>
  <c r="I110" i="33"/>
  <c r="I111" i="33" s="1"/>
  <c r="H110" i="33"/>
  <c r="AJ108" i="33"/>
  <c r="AI108" i="33"/>
  <c r="AH108" i="33"/>
  <c r="AG108" i="33"/>
  <c r="AF108" i="33"/>
  <c r="AE108" i="33"/>
  <c r="AD108" i="33"/>
  <c r="AC108" i="33"/>
  <c r="AB108" i="33"/>
  <c r="AA108" i="33"/>
  <c r="Z108" i="33"/>
  <c r="Y108" i="33"/>
  <c r="X108" i="33"/>
  <c r="W108" i="33"/>
  <c r="V108" i="33"/>
  <c r="U108" i="33"/>
  <c r="T108" i="33"/>
  <c r="S108" i="33"/>
  <c r="R108" i="33"/>
  <c r="Q108" i="33"/>
  <c r="P108" i="33"/>
  <c r="O108" i="33"/>
  <c r="N108" i="33"/>
  <c r="M108" i="33"/>
  <c r="L108" i="33"/>
  <c r="K108" i="33"/>
  <c r="J108" i="33"/>
  <c r="I108" i="33"/>
  <c r="H108" i="33"/>
  <c r="T109" i="33" s="1"/>
  <c r="AJ106" i="33"/>
  <c r="AI106" i="33"/>
  <c r="AH106" i="33"/>
  <c r="AG106" i="33"/>
  <c r="AF106" i="33"/>
  <c r="AE106" i="33"/>
  <c r="AD106" i="33"/>
  <c r="AC106" i="33"/>
  <c r="AB106" i="33"/>
  <c r="AA106" i="33"/>
  <c r="Z106" i="33"/>
  <c r="Y106" i="33"/>
  <c r="X106" i="33"/>
  <c r="W106" i="33"/>
  <c r="V106" i="33"/>
  <c r="U106" i="33"/>
  <c r="T106" i="33"/>
  <c r="S106" i="33"/>
  <c r="R106" i="33"/>
  <c r="Q106" i="33"/>
  <c r="P106" i="33"/>
  <c r="O106" i="33"/>
  <c r="N106" i="33"/>
  <c r="M106" i="33"/>
  <c r="L106" i="33"/>
  <c r="K106" i="33"/>
  <c r="J106" i="33"/>
  <c r="I106" i="33"/>
  <c r="AJ105" i="33"/>
  <c r="AI105" i="33"/>
  <c r="AH105" i="33"/>
  <c r="AG105" i="33"/>
  <c r="AF105" i="33"/>
  <c r="AE105" i="33"/>
  <c r="AD105" i="33"/>
  <c r="AC105" i="33"/>
  <c r="AB105" i="33"/>
  <c r="AA105" i="33"/>
  <c r="Z105" i="33"/>
  <c r="Y105" i="33"/>
  <c r="X105" i="33"/>
  <c r="W105" i="33"/>
  <c r="V105" i="33"/>
  <c r="U105" i="33"/>
  <c r="T105" i="33"/>
  <c r="S105" i="33"/>
  <c r="R105" i="33"/>
  <c r="Q105" i="33"/>
  <c r="P105" i="33"/>
  <c r="O105" i="33"/>
  <c r="N105" i="33"/>
  <c r="M105" i="33"/>
  <c r="L105" i="33"/>
  <c r="K105" i="33"/>
  <c r="J105" i="33"/>
  <c r="I105" i="33"/>
  <c r="I107" i="33" s="1"/>
  <c r="H105" i="33"/>
  <c r="AJ103" i="33"/>
  <c r="AI103" i="33"/>
  <c r="AH103" i="33"/>
  <c r="AG103" i="33"/>
  <c r="AF103" i="33"/>
  <c r="AE103" i="33"/>
  <c r="AD103" i="33"/>
  <c r="AC103" i="33"/>
  <c r="AB103" i="33"/>
  <c r="AA103" i="33"/>
  <c r="Z103" i="33"/>
  <c r="Y103" i="33" a="1"/>
  <c r="Y103" i="33" s="1"/>
  <c r="X103" i="33" a="1"/>
  <c r="X103" i="33" s="1"/>
  <c r="W103" i="33" a="1"/>
  <c r="W103" i="33" s="1"/>
  <c r="V103" i="33" a="1"/>
  <c r="V103" i="33"/>
  <c r="U103" i="33" a="1"/>
  <c r="U103" i="33" s="1"/>
  <c r="T103" i="33" a="1"/>
  <c r="T103" i="33" s="1"/>
  <c r="S103" i="33" a="1"/>
  <c r="S103" i="33" s="1"/>
  <c r="R103" i="33" a="1"/>
  <c r="R103" i="33" s="1"/>
  <c r="Q103" i="33" a="1"/>
  <c r="Q103" i="33" s="1"/>
  <c r="P103" i="33" a="1"/>
  <c r="P103" i="33" s="1"/>
  <c r="O103" i="33" a="1"/>
  <c r="O103" i="33" s="1"/>
  <c r="N103" i="33" a="1"/>
  <c r="N103" i="33"/>
  <c r="M103" i="33" a="1"/>
  <c r="M103" i="33" s="1"/>
  <c r="L103" i="33" a="1"/>
  <c r="L103" i="33" s="1"/>
  <c r="K103" i="33" a="1"/>
  <c r="K103" i="33" s="1"/>
  <c r="J103" i="33" a="1"/>
  <c r="J103" i="33" s="1"/>
  <c r="AJ102" i="33"/>
  <c r="AI102" i="33"/>
  <c r="AH102" i="33"/>
  <c r="AG102" i="33"/>
  <c r="AF102" i="33"/>
  <c r="AE102" i="33"/>
  <c r="AD102" i="33"/>
  <c r="AC102" i="33"/>
  <c r="AB102" i="33"/>
  <c r="AA102" i="33"/>
  <c r="Z102" i="33"/>
  <c r="Y102" i="33" a="1"/>
  <c r="Y102" i="33" s="1"/>
  <c r="X102" i="33" a="1"/>
  <c r="X102" i="33" s="1"/>
  <c r="W102" i="33" a="1"/>
  <c r="W102" i="33" s="1"/>
  <c r="V102" i="33" a="1"/>
  <c r="V102" i="33" s="1"/>
  <c r="U102" i="33" a="1"/>
  <c r="U102" i="33" s="1"/>
  <c r="T102" i="33" a="1"/>
  <c r="T102" i="33" s="1"/>
  <c r="S102" i="33" a="1"/>
  <c r="S102" i="33"/>
  <c r="R102" i="33" a="1"/>
  <c r="R102" i="33" s="1"/>
  <c r="Q102" i="33" a="1"/>
  <c r="Q102" i="33" s="1"/>
  <c r="P102" i="33" a="1"/>
  <c r="P102" i="33" s="1"/>
  <c r="O102" i="33" a="1"/>
  <c r="O102" i="33" s="1"/>
  <c r="N102" i="33" a="1"/>
  <c r="N102" i="33" s="1"/>
  <c r="M102" i="33" a="1"/>
  <c r="M102" i="33" s="1"/>
  <c r="L102" i="33" a="1"/>
  <c r="L102" i="33" s="1"/>
  <c r="K102" i="33" a="1"/>
  <c r="K102" i="33"/>
  <c r="J102" i="33" a="1"/>
  <c r="J102" i="33" s="1"/>
  <c r="I102" i="33"/>
  <c r="I104" i="33" s="1"/>
  <c r="H102" i="33"/>
  <c r="AJ100" i="33"/>
  <c r="AI100" i="33"/>
  <c r="AH100" i="33"/>
  <c r="AG100" i="33"/>
  <c r="AF100" i="33"/>
  <c r="AE100" i="33"/>
  <c r="AD100" i="33"/>
  <c r="AC100" i="33"/>
  <c r="AB100" i="33"/>
  <c r="AA100" i="33"/>
  <c r="Z100" i="33"/>
  <c r="Y100" i="33"/>
  <c r="X100" i="33"/>
  <c r="W100" i="33"/>
  <c r="V100" i="33"/>
  <c r="U100" i="33"/>
  <c r="T100" i="33"/>
  <c r="S100" i="33"/>
  <c r="R100" i="33"/>
  <c r="Q100" i="33"/>
  <c r="P100" i="33"/>
  <c r="O100" i="33"/>
  <c r="N100" i="33"/>
  <c r="M100" i="33"/>
  <c r="L100" i="33"/>
  <c r="K100" i="33"/>
  <c r="J100" i="33"/>
  <c r="I100" i="33"/>
  <c r="I101" i="33" s="1"/>
  <c r="H100" i="33"/>
  <c r="AB101" i="33" s="1"/>
  <c r="AJ98" i="33"/>
  <c r="AI98" i="33"/>
  <c r="AH98" i="33"/>
  <c r="AG98" i="33"/>
  <c r="AF98" i="33"/>
  <c r="AE98" i="33"/>
  <c r="AD98" i="33"/>
  <c r="AC98" i="33"/>
  <c r="AB98" i="33"/>
  <c r="AA98" i="33"/>
  <c r="Z98" i="33"/>
  <c r="Y98" i="33"/>
  <c r="X98" i="33"/>
  <c r="W98" i="33"/>
  <c r="V98" i="33"/>
  <c r="U98" i="33"/>
  <c r="T98" i="33"/>
  <c r="S98" i="33"/>
  <c r="R98" i="33"/>
  <c r="Q98" i="33"/>
  <c r="P98" i="33"/>
  <c r="O98" i="33"/>
  <c r="N98" i="33"/>
  <c r="M98" i="33"/>
  <c r="L98" i="33"/>
  <c r="K98" i="33"/>
  <c r="J98" i="33"/>
  <c r="I98" i="33"/>
  <c r="AJ97" i="33"/>
  <c r="AI97" i="33"/>
  <c r="AH97" i="33"/>
  <c r="AG97" i="33"/>
  <c r="AF97" i="33"/>
  <c r="AE97" i="33"/>
  <c r="AD97" i="33"/>
  <c r="AC97" i="33"/>
  <c r="AB97" i="33"/>
  <c r="AA97" i="33"/>
  <c r="Z97" i="33"/>
  <c r="Y97" i="33"/>
  <c r="X97" i="33"/>
  <c r="W97" i="33"/>
  <c r="V97" i="33"/>
  <c r="U97" i="33"/>
  <c r="T97" i="33"/>
  <c r="S97" i="33"/>
  <c r="R97" i="33"/>
  <c r="Q97" i="33"/>
  <c r="P97" i="33"/>
  <c r="O97" i="33"/>
  <c r="N97" i="33"/>
  <c r="M97" i="33"/>
  <c r="L97" i="33"/>
  <c r="K97" i="33"/>
  <c r="J97" i="33"/>
  <c r="I97" i="33"/>
  <c r="I99" i="33" s="1"/>
  <c r="H97" i="33"/>
  <c r="AJ95" i="33"/>
  <c r="AI95" i="33"/>
  <c r="AH95" i="33"/>
  <c r="AG95" i="33"/>
  <c r="AF95" i="33"/>
  <c r="AE95" i="33"/>
  <c r="AD95" i="33"/>
  <c r="AC95" i="33"/>
  <c r="AB95" i="33"/>
  <c r="AA95" i="33"/>
  <c r="Z95" i="33"/>
  <c r="Y95" i="33" a="1"/>
  <c r="Y95" i="33" s="1"/>
  <c r="X95" i="33" a="1"/>
  <c r="X95" i="33" s="1"/>
  <c r="W95" i="33" a="1"/>
  <c r="W95" i="33" s="1"/>
  <c r="V95" i="33" a="1"/>
  <c r="V95" i="33" s="1"/>
  <c r="U95" i="33" a="1"/>
  <c r="U95" i="33"/>
  <c r="T95" i="33" a="1"/>
  <c r="T95" i="33" s="1"/>
  <c r="S95" i="33" a="1"/>
  <c r="S95" i="33" s="1"/>
  <c r="R95" i="33" a="1"/>
  <c r="R95" i="33" s="1"/>
  <c r="Q95" i="33" a="1"/>
  <c r="Q95" i="33" s="1"/>
  <c r="P95" i="33" a="1"/>
  <c r="P95" i="33" s="1"/>
  <c r="O95" i="33" a="1"/>
  <c r="O95" i="33" s="1"/>
  <c r="N95" i="33" a="1"/>
  <c r="N95" i="33" s="1"/>
  <c r="M95" i="33" a="1"/>
  <c r="M95" i="33"/>
  <c r="L95" i="33" a="1"/>
  <c r="L95" i="33" s="1"/>
  <c r="K95" i="33" a="1"/>
  <c r="K95" i="33" s="1"/>
  <c r="J95" i="33" a="1"/>
  <c r="J95" i="33" s="1"/>
  <c r="I95" i="33"/>
  <c r="AJ94" i="33"/>
  <c r="AI94" i="33"/>
  <c r="AH94" i="33"/>
  <c r="AG94" i="33"/>
  <c r="AF94" i="33"/>
  <c r="AE94" i="33"/>
  <c r="AD94" i="33"/>
  <c r="AC94" i="33"/>
  <c r="AB94" i="33"/>
  <c r="AA94" i="33"/>
  <c r="Z94" i="33" a="1"/>
  <c r="Z94" i="33" s="1"/>
  <c r="Y94" i="33" a="1"/>
  <c r="Y94" i="33" s="1"/>
  <c r="X94" i="33" a="1"/>
  <c r="X94" i="33" s="1"/>
  <c r="W94" i="33" a="1"/>
  <c r="W94" i="33" s="1"/>
  <c r="V94" i="33" a="1"/>
  <c r="V94" i="33" s="1"/>
  <c r="U94" i="33" a="1"/>
  <c r="U94" i="33"/>
  <c r="T94" i="33" a="1"/>
  <c r="T94" i="33" s="1"/>
  <c r="S94" i="33" a="1"/>
  <c r="S94" i="33" s="1"/>
  <c r="R94" i="33" a="1"/>
  <c r="R94" i="33" s="1"/>
  <c r="Q94" i="33" a="1"/>
  <c r="Q94" i="33" s="1"/>
  <c r="P94" i="33" a="1"/>
  <c r="P94" i="33" s="1"/>
  <c r="O94" i="33" a="1"/>
  <c r="O94" i="33" s="1"/>
  <c r="N94" i="33" a="1"/>
  <c r="N94" i="33" s="1"/>
  <c r="M94" i="33" a="1"/>
  <c r="M94" i="33"/>
  <c r="L94" i="33" a="1"/>
  <c r="L94" i="33" s="1"/>
  <c r="K94" i="33" a="1"/>
  <c r="K94" i="33" s="1"/>
  <c r="J94" i="33" a="1"/>
  <c r="J94" i="33" s="1"/>
  <c r="I94" i="33"/>
  <c r="I96" i="33" s="1"/>
  <c r="H94" i="33"/>
  <c r="AJ92" i="33"/>
  <c r="AI92" i="33"/>
  <c r="AH92" i="33"/>
  <c r="AG92" i="33"/>
  <c r="AF92" i="33"/>
  <c r="AE92" i="33"/>
  <c r="AD92" i="33"/>
  <c r="AC92" i="33"/>
  <c r="AB92" i="33"/>
  <c r="AA92" i="33"/>
  <c r="Z92" i="33"/>
  <c r="Y92" i="33"/>
  <c r="X92" i="33"/>
  <c r="W92" i="33"/>
  <c r="V92" i="33"/>
  <c r="U92" i="33"/>
  <c r="T92" i="33"/>
  <c r="S92" i="33"/>
  <c r="R92" i="33"/>
  <c r="Q92" i="33"/>
  <c r="P92" i="33"/>
  <c r="O92" i="33"/>
  <c r="N92" i="33"/>
  <c r="M92" i="33"/>
  <c r="L92" i="33"/>
  <c r="K92" i="33"/>
  <c r="J92" i="33"/>
  <c r="AJ91" i="33"/>
  <c r="AI91" i="33"/>
  <c r="AH91" i="33"/>
  <c r="AG91" i="33"/>
  <c r="AF91" i="33"/>
  <c r="AE91" i="33"/>
  <c r="AD91" i="33"/>
  <c r="AC91" i="33"/>
  <c r="AB91" i="33"/>
  <c r="AA91" i="33"/>
  <c r="Z91" i="33"/>
  <c r="Y91" i="33"/>
  <c r="X91" i="33"/>
  <c r="W91" i="33"/>
  <c r="V91" i="33"/>
  <c r="U91" i="33"/>
  <c r="T91" i="33"/>
  <c r="S91" i="33"/>
  <c r="R91" i="33"/>
  <c r="Q91" i="33"/>
  <c r="P91" i="33"/>
  <c r="O91" i="33"/>
  <c r="N91" i="33"/>
  <c r="M91" i="33"/>
  <c r="L91" i="33"/>
  <c r="K91" i="33"/>
  <c r="J91" i="33"/>
  <c r="I91" i="33"/>
  <c r="I93" i="33" s="1"/>
  <c r="AJ90" i="33"/>
  <c r="AI90" i="33"/>
  <c r="AH90" i="33"/>
  <c r="AG90" i="33"/>
  <c r="AF90" i="33"/>
  <c r="AE90" i="33"/>
  <c r="AD90" i="33" a="1"/>
  <c r="AD90" i="33" s="1"/>
  <c r="AC90" i="33" a="1"/>
  <c r="AC90" i="33" s="1"/>
  <c r="AB90" i="33" a="1"/>
  <c r="AB90" i="33" s="1"/>
  <c r="AA90" i="33" a="1"/>
  <c r="AA90" i="33" s="1"/>
  <c r="Z90" i="33" a="1"/>
  <c r="Z90" i="33"/>
  <c r="Y90" i="33" a="1"/>
  <c r="Y90" i="33" s="1"/>
  <c r="X90" i="33" a="1"/>
  <c r="X90" i="33" s="1"/>
  <c r="W90" i="33" a="1"/>
  <c r="W90" i="33" s="1"/>
  <c r="V90" i="33" a="1"/>
  <c r="V90" i="33" s="1"/>
  <c r="U90" i="33" a="1"/>
  <c r="U90" i="33" s="1"/>
  <c r="T90" i="33" a="1"/>
  <c r="T90" i="33" s="1"/>
  <c r="S90" i="33" a="1"/>
  <c r="S90" i="33" s="1"/>
  <c r="R90" i="33" a="1"/>
  <c r="R90" i="33"/>
  <c r="Q90" i="33" a="1"/>
  <c r="Q90" i="33" s="1"/>
  <c r="P90" i="33" a="1"/>
  <c r="P90" i="33" s="1"/>
  <c r="O90" i="33" a="1"/>
  <c r="O90" i="33" s="1"/>
  <c r="N90" i="33" a="1"/>
  <c r="N90" i="33" s="1"/>
  <c r="M90" i="33" a="1"/>
  <c r="M90" i="33" s="1"/>
  <c r="L90" i="33" a="1"/>
  <c r="L90" i="33" s="1"/>
  <c r="K90" i="33" a="1"/>
  <c r="K90" i="33" s="1"/>
  <c r="J90" i="33" a="1"/>
  <c r="J90" i="33"/>
  <c r="H90" i="33"/>
  <c r="AJ88" i="33"/>
  <c r="AI88" i="33"/>
  <c r="AH88" i="33"/>
  <c r="AG88" i="33"/>
  <c r="AF88" i="33"/>
  <c r="AE88" i="33"/>
  <c r="AD88" i="33"/>
  <c r="AC88" i="33"/>
  <c r="AB88" i="33"/>
  <c r="AA88" i="33"/>
  <c r="Z88" i="33"/>
  <c r="Y88" i="33"/>
  <c r="X88" i="33"/>
  <c r="W88" i="33"/>
  <c r="V88" i="33"/>
  <c r="U88" i="33"/>
  <c r="T88" i="33"/>
  <c r="S88" i="33"/>
  <c r="R88" i="33"/>
  <c r="Q88" i="33"/>
  <c r="P88" i="33"/>
  <c r="O88" i="33"/>
  <c r="N88" i="33"/>
  <c r="M88" i="33"/>
  <c r="L88" i="33"/>
  <c r="K88" i="33"/>
  <c r="J88" i="33"/>
  <c r="I88" i="33"/>
  <c r="AJ87" i="33"/>
  <c r="AI87" i="33"/>
  <c r="AH87" i="33"/>
  <c r="AG87" i="33"/>
  <c r="AF87" i="33"/>
  <c r="AE87" i="33"/>
  <c r="AD87" i="33"/>
  <c r="AC87" i="33"/>
  <c r="AB87" i="33"/>
  <c r="AA87" i="33"/>
  <c r="Z87" i="33"/>
  <c r="Y87" i="33"/>
  <c r="X87" i="33"/>
  <c r="W87" i="33"/>
  <c r="V87" i="33"/>
  <c r="U87" i="33"/>
  <c r="T87" i="33"/>
  <c r="S87" i="33"/>
  <c r="R87" i="33"/>
  <c r="Q87" i="33"/>
  <c r="P87" i="33"/>
  <c r="O87" i="33"/>
  <c r="N87" i="33"/>
  <c r="M87" i="33"/>
  <c r="L87" i="33"/>
  <c r="K87" i="33"/>
  <c r="J87" i="33"/>
  <c r="I87" i="33"/>
  <c r="H87" i="33"/>
  <c r="AJ85" i="33"/>
  <c r="AI85" i="33"/>
  <c r="AH85" i="33"/>
  <c r="AG85" i="33"/>
  <c r="AF85" i="33"/>
  <c r="AE85" i="33"/>
  <c r="AD85" i="33"/>
  <c r="AC85" i="33"/>
  <c r="AB85" i="33"/>
  <c r="AA85" i="33"/>
  <c r="Z85" i="33"/>
  <c r="Y85" i="33"/>
  <c r="X85" i="33"/>
  <c r="W85" i="33"/>
  <c r="V85" i="33"/>
  <c r="U85" i="33"/>
  <c r="T85" i="33"/>
  <c r="S85" i="33"/>
  <c r="R85" i="33"/>
  <c r="Q85" i="33"/>
  <c r="P85" i="33"/>
  <c r="O85" i="33"/>
  <c r="N85" i="33"/>
  <c r="M85" i="33"/>
  <c r="L85" i="33"/>
  <c r="K85" i="33"/>
  <c r="J85" i="33"/>
  <c r="I85" i="33"/>
  <c r="AJ84" i="33"/>
  <c r="AI84" i="33"/>
  <c r="AH84" i="33"/>
  <c r="AG84" i="33"/>
  <c r="AF84" i="33"/>
  <c r="AE84" i="33"/>
  <c r="AD84" i="33"/>
  <c r="AC84" i="33"/>
  <c r="AB84" i="33"/>
  <c r="AA84" i="33"/>
  <c r="Z84" i="33"/>
  <c r="Y84" i="33"/>
  <c r="X84" i="33"/>
  <c r="W84" i="33"/>
  <c r="V84" i="33"/>
  <c r="U84" i="33"/>
  <c r="T84" i="33"/>
  <c r="S84" i="33"/>
  <c r="R84" i="33"/>
  <c r="Q84" i="33"/>
  <c r="P84" i="33"/>
  <c r="O84" i="33"/>
  <c r="N84" i="33"/>
  <c r="M84" i="33"/>
  <c r="L84" i="33"/>
  <c r="K84" i="33"/>
  <c r="J84" i="33"/>
  <c r="I84" i="33"/>
  <c r="I86" i="33" s="1"/>
  <c r="H84" i="33"/>
  <c r="AJ82" i="33"/>
  <c r="AI82" i="33"/>
  <c r="AH82" i="33"/>
  <c r="AG82" i="33"/>
  <c r="AF82" i="33"/>
  <c r="AE82" i="33"/>
  <c r="AD82" i="33"/>
  <c r="AC82" i="33"/>
  <c r="AB82" i="33"/>
  <c r="AA82" i="33"/>
  <c r="Z82" i="33"/>
  <c r="Y82" i="33"/>
  <c r="X82" i="33"/>
  <c r="W82" i="33"/>
  <c r="V82" i="33"/>
  <c r="U82" i="33"/>
  <c r="T82" i="33"/>
  <c r="S82" i="33"/>
  <c r="R82" i="33"/>
  <c r="Q82" i="33"/>
  <c r="P82" i="33"/>
  <c r="O82" i="33"/>
  <c r="N82" i="33"/>
  <c r="M82" i="33"/>
  <c r="L82" i="33"/>
  <c r="K82" i="33"/>
  <c r="J82" i="33"/>
  <c r="I82" i="33"/>
  <c r="AJ81" i="33"/>
  <c r="AI81" i="33"/>
  <c r="AH81" i="33"/>
  <c r="AG81" i="33"/>
  <c r="AF81" i="33"/>
  <c r="AE81" i="33"/>
  <c r="AD81" i="33"/>
  <c r="AC81" i="33"/>
  <c r="AB81" i="33"/>
  <c r="AA81" i="33"/>
  <c r="Z81" i="33"/>
  <c r="Y81" i="33"/>
  <c r="X81" i="33"/>
  <c r="W81" i="33"/>
  <c r="V81" i="33"/>
  <c r="U81" i="33"/>
  <c r="T81" i="33"/>
  <c r="S81" i="33"/>
  <c r="R81" i="33"/>
  <c r="Q81" i="33"/>
  <c r="P81" i="33"/>
  <c r="O81" i="33"/>
  <c r="N81" i="33"/>
  <c r="M81" i="33"/>
  <c r="L81" i="33"/>
  <c r="K81" i="33"/>
  <c r="J81" i="33"/>
  <c r="I81" i="33"/>
  <c r="I83" i="33" s="1"/>
  <c r="H81" i="33"/>
  <c r="Z83" i="33" s="1"/>
  <c r="AJ79" i="33"/>
  <c r="AI79" i="33"/>
  <c r="AH79" i="33"/>
  <c r="AG79" i="33"/>
  <c r="AF79" i="33"/>
  <c r="AE79" i="33"/>
  <c r="AD79" i="33" a="1"/>
  <c r="AD79" i="33"/>
  <c r="AC79" i="33" a="1"/>
  <c r="AC79" i="33" s="1"/>
  <c r="AB79" i="33" a="1"/>
  <c r="AB79" i="33" s="1"/>
  <c r="AA79" i="33" a="1"/>
  <c r="AA79" i="33" s="1"/>
  <c r="Z79" i="33" a="1"/>
  <c r="Z79" i="33" s="1"/>
  <c r="Y79" i="33" a="1"/>
  <c r="Y79" i="33" s="1"/>
  <c r="X79" i="33" a="1"/>
  <c r="X79" i="33" s="1"/>
  <c r="W79" i="33" a="1"/>
  <c r="W79" i="33" s="1"/>
  <c r="V79" i="33" a="1"/>
  <c r="V79" i="33"/>
  <c r="U79" i="33" a="1"/>
  <c r="U79" i="33" s="1"/>
  <c r="T79" i="33" a="1"/>
  <c r="T79" i="33" s="1"/>
  <c r="S79" i="33" a="1"/>
  <c r="S79" i="33" s="1"/>
  <c r="R79" i="33" a="1"/>
  <c r="R79" i="33" s="1"/>
  <c r="Q79" i="33" a="1"/>
  <c r="Q79" i="33" s="1"/>
  <c r="P79" i="33" a="1"/>
  <c r="P79" i="33" s="1"/>
  <c r="O79" i="33" a="1"/>
  <c r="O79" i="33" s="1"/>
  <c r="N79" i="33" a="1"/>
  <c r="N79" i="33"/>
  <c r="M79" i="33" a="1"/>
  <c r="M79" i="33" s="1"/>
  <c r="L79" i="33" a="1"/>
  <c r="L79" i="33" s="1"/>
  <c r="K79" i="33" a="1"/>
  <c r="K79" i="33" s="1"/>
  <c r="J79" i="33" a="1"/>
  <c r="J79" i="33" s="1"/>
  <c r="I79" i="33"/>
  <c r="AJ78" i="33"/>
  <c r="AI78" i="33"/>
  <c r="AH78" i="33"/>
  <c r="AG78" i="33"/>
  <c r="AF78" i="33"/>
  <c r="AE78" i="33"/>
  <c r="AD78" i="33" a="1"/>
  <c r="AD78" i="33" s="1"/>
  <c r="AC78" i="33" a="1"/>
  <c r="AC78" i="33" s="1"/>
  <c r="AB78" i="33" a="1"/>
  <c r="AB78" i="33" s="1"/>
  <c r="AA78" i="33" a="1"/>
  <c r="AA78" i="33" s="1"/>
  <c r="Z78" i="33" a="1"/>
  <c r="Z78" i="33" s="1"/>
  <c r="Y78" i="33" a="1"/>
  <c r="Y78" i="33" s="1"/>
  <c r="X78" i="33" a="1"/>
  <c r="X78" i="33" s="1"/>
  <c r="W78" i="33" a="1"/>
  <c r="W78" i="33" s="1"/>
  <c r="V78" i="33" a="1"/>
  <c r="V78" i="33" s="1"/>
  <c r="U78" i="33" a="1"/>
  <c r="U78" i="33" s="1"/>
  <c r="T78" i="33" a="1"/>
  <c r="T78" i="33" s="1"/>
  <c r="S78" i="33" a="1"/>
  <c r="S78" i="33" s="1"/>
  <c r="R78" i="33" a="1"/>
  <c r="R78" i="33" s="1"/>
  <c r="Q78" i="33" a="1"/>
  <c r="Q78" i="33" s="1"/>
  <c r="P78" i="33" a="1"/>
  <c r="P78" i="33" s="1"/>
  <c r="O78" i="33" a="1"/>
  <c r="O78" i="33" s="1"/>
  <c r="N78" i="33" a="1"/>
  <c r="N78" i="33"/>
  <c r="M78" i="33" a="1"/>
  <c r="M78" i="33" s="1"/>
  <c r="L78" i="33" a="1"/>
  <c r="L78" i="33" s="1"/>
  <c r="K78" i="33" a="1"/>
  <c r="K78" i="33" s="1"/>
  <c r="J78" i="33" a="1"/>
  <c r="J78" i="33" s="1"/>
  <c r="I78" i="33"/>
  <c r="AJ77" i="33"/>
  <c r="AI77" i="33"/>
  <c r="AH77" i="33"/>
  <c r="AG77" i="33"/>
  <c r="AF77" i="33"/>
  <c r="AE77" i="33"/>
  <c r="AD77" i="33" a="1"/>
  <c r="AD77" i="33" s="1"/>
  <c r="AC77" i="33" a="1"/>
  <c r="AC77" i="33"/>
  <c r="AB77" i="33" a="1"/>
  <c r="AB77" i="33" s="1"/>
  <c r="I77" i="33"/>
  <c r="AJ76" i="33"/>
  <c r="AI76" i="33"/>
  <c r="AH76" i="33"/>
  <c r="AG76" i="33"/>
  <c r="AF76" i="33"/>
  <c r="AE76" i="33"/>
  <c r="AD76" i="33" a="1"/>
  <c r="AD76" i="33" s="1"/>
  <c r="AC76" i="33" a="1"/>
  <c r="AC76" i="33" s="1"/>
  <c r="AB76" i="33" a="1"/>
  <c r="AB76" i="33" s="1"/>
  <c r="AA76" i="33" a="1"/>
  <c r="AA76" i="33" s="1"/>
  <c r="Z76" i="33" a="1"/>
  <c r="Z76" i="33" s="1"/>
  <c r="Y76" i="33" a="1"/>
  <c r="Y76" i="33" s="1"/>
  <c r="X76" i="33" a="1"/>
  <c r="X76" i="33" s="1"/>
  <c r="W76" i="33" a="1"/>
  <c r="W76" i="33"/>
  <c r="V76" i="33" a="1"/>
  <c r="V76" i="33" s="1"/>
  <c r="U76" i="33" a="1"/>
  <c r="U76" i="33" s="1"/>
  <c r="T76" i="33" a="1"/>
  <c r="T76" i="33" s="1"/>
  <c r="S76" i="33" a="1"/>
  <c r="S76" i="33" s="1"/>
  <c r="R76" i="33" a="1"/>
  <c r="R76" i="33" s="1"/>
  <c r="Q76" i="33" a="1"/>
  <c r="Q76" i="33" s="1"/>
  <c r="P76" i="33" a="1"/>
  <c r="P76" i="33" s="1"/>
  <c r="O76" i="33" a="1"/>
  <c r="O76" i="33"/>
  <c r="N76" i="33" a="1"/>
  <c r="N76" i="33" s="1"/>
  <c r="M76" i="33" a="1"/>
  <c r="M76" i="33" s="1"/>
  <c r="L76" i="33" a="1"/>
  <c r="L76" i="33" s="1"/>
  <c r="K76" i="33" a="1"/>
  <c r="K76" i="33" s="1"/>
  <c r="J76" i="33" a="1"/>
  <c r="J76" i="33" s="1"/>
  <c r="I76" i="33"/>
  <c r="AJ75" i="33"/>
  <c r="AI75" i="33"/>
  <c r="AH75" i="33"/>
  <c r="AG75" i="33"/>
  <c r="AF75" i="33"/>
  <c r="AE75" i="33"/>
  <c r="AD75" i="33" a="1"/>
  <c r="AD75" i="33"/>
  <c r="AC75" i="33" a="1"/>
  <c r="AC75" i="33" s="1"/>
  <c r="AB75" i="33" a="1"/>
  <c r="AB75" i="33" s="1"/>
  <c r="AA75" i="33" a="1"/>
  <c r="AA75" i="33" s="1"/>
  <c r="Z75" i="33" a="1"/>
  <c r="Z75" i="33" s="1"/>
  <c r="Y75" i="33" a="1"/>
  <c r="Y75" i="33" s="1"/>
  <c r="X75" i="33" a="1"/>
  <c r="X75" i="33" s="1"/>
  <c r="W75" i="33" a="1"/>
  <c r="W75" i="33" s="1"/>
  <c r="V75" i="33" a="1"/>
  <c r="V75" i="33"/>
  <c r="U75" i="33" a="1"/>
  <c r="U75" i="33" s="1"/>
  <c r="T75" i="33" a="1"/>
  <c r="T75" i="33" s="1"/>
  <c r="S75" i="33" a="1"/>
  <c r="S75" i="33" s="1"/>
  <c r="R75" i="33" a="1"/>
  <c r="R75" i="33" s="1"/>
  <c r="Q75" i="33" a="1"/>
  <c r="Q75" i="33" s="1"/>
  <c r="P75" i="33" a="1"/>
  <c r="P75" i="33" s="1"/>
  <c r="O75" i="33" a="1"/>
  <c r="O75" i="33" s="1"/>
  <c r="N75" i="33" a="1"/>
  <c r="N75" i="33"/>
  <c r="M75" i="33" a="1"/>
  <c r="M75" i="33" s="1"/>
  <c r="L75" i="33" a="1"/>
  <c r="L75" i="33" s="1"/>
  <c r="K75" i="33" a="1"/>
  <c r="K75" i="33" s="1"/>
  <c r="J75" i="33" a="1"/>
  <c r="J75" i="33" s="1"/>
  <c r="I75" i="33"/>
  <c r="H75" i="33"/>
  <c r="AJ73" i="33"/>
  <c r="AI73" i="33"/>
  <c r="AH73" i="33"/>
  <c r="AG73" i="33"/>
  <c r="AF73" i="33"/>
  <c r="AE73" i="33"/>
  <c r="AD73" i="33" a="1"/>
  <c r="AD73" i="33" s="1"/>
  <c r="AC73" i="33" a="1"/>
  <c r="AC73" i="33" s="1"/>
  <c r="AB73" i="33" a="1"/>
  <c r="AB73" i="33" s="1"/>
  <c r="AA73" i="33" a="1"/>
  <c r="AA73" i="33"/>
  <c r="Z73" i="33" a="1"/>
  <c r="Z73" i="33" s="1"/>
  <c r="Y73" i="33" a="1"/>
  <c r="Y73" i="33" s="1"/>
  <c r="X73" i="33" a="1"/>
  <c r="X73" i="33" s="1"/>
  <c r="W73" i="33" a="1"/>
  <c r="W73" i="33" s="1"/>
  <c r="V73" i="33" a="1"/>
  <c r="V73" i="33" s="1"/>
  <c r="U73" i="33" a="1"/>
  <c r="U73" i="33" s="1"/>
  <c r="T73" i="33" a="1"/>
  <c r="T73" i="33" s="1"/>
  <c r="S73" i="33" a="1"/>
  <c r="S73" i="33"/>
  <c r="R73" i="33" a="1"/>
  <c r="R73" i="33" s="1"/>
  <c r="Q73" i="33" a="1"/>
  <c r="Q73" i="33" s="1"/>
  <c r="P73" i="33" a="1"/>
  <c r="P73" i="33" s="1"/>
  <c r="O73" i="33" a="1"/>
  <c r="O73" i="33" s="1"/>
  <c r="N73" i="33" a="1"/>
  <c r="N73" i="33" s="1"/>
  <c r="M73" i="33" a="1"/>
  <c r="M73" i="33" s="1"/>
  <c r="L73" i="33" a="1"/>
  <c r="L73" i="33" s="1"/>
  <c r="K73" i="33" a="1"/>
  <c r="K73" i="33"/>
  <c r="J73" i="33" a="1"/>
  <c r="J73" i="33" s="1"/>
  <c r="I73" i="33"/>
  <c r="AJ72" i="33"/>
  <c r="AI72" i="33"/>
  <c r="AH72" i="33"/>
  <c r="AG72" i="33"/>
  <c r="AF72" i="33"/>
  <c r="AE72" i="33"/>
  <c r="AD72" i="33" a="1"/>
  <c r="AD72" i="33" s="1"/>
  <c r="AC72" i="33" a="1"/>
  <c r="AC72" i="33"/>
  <c r="AB72" i="33" a="1"/>
  <c r="AB72" i="33" s="1"/>
  <c r="AA72" i="33" a="1"/>
  <c r="AA72" i="33"/>
  <c r="Z72" i="33" a="1"/>
  <c r="Z72" i="33" s="1"/>
  <c r="Y72" i="33" a="1"/>
  <c r="Y72" i="33"/>
  <c r="X72" i="33" a="1"/>
  <c r="X72" i="33" s="1"/>
  <c r="W72" i="33" a="1"/>
  <c r="W72" i="33"/>
  <c r="V72" i="33" a="1"/>
  <c r="V72" i="33" s="1"/>
  <c r="U72" i="33" a="1"/>
  <c r="U72" i="33"/>
  <c r="T72" i="33" a="1"/>
  <c r="T72" i="33" s="1"/>
  <c r="S72" i="33" a="1"/>
  <c r="S72" i="33"/>
  <c r="R72" i="33" a="1"/>
  <c r="R72" i="33" s="1"/>
  <c r="Q72" i="33" a="1"/>
  <c r="Q72" i="33"/>
  <c r="P72" i="33" a="1"/>
  <c r="P72" i="33" s="1"/>
  <c r="O72" i="33" a="1"/>
  <c r="O72" i="33"/>
  <c r="N72" i="33" a="1"/>
  <c r="N72" i="33" s="1"/>
  <c r="M72" i="33" a="1"/>
  <c r="M72" i="33"/>
  <c r="L72" i="33" a="1"/>
  <c r="L72" i="33" s="1"/>
  <c r="K72" i="33" a="1"/>
  <c r="K72" i="33"/>
  <c r="J72" i="33" a="1"/>
  <c r="J72" i="33" s="1"/>
  <c r="I72" i="33"/>
  <c r="AJ71" i="33"/>
  <c r="AI71" i="33"/>
  <c r="AH71" i="33"/>
  <c r="AG71" i="33"/>
  <c r="AF71" i="33"/>
  <c r="AE71" i="33"/>
  <c r="AD71" i="33" a="1"/>
  <c r="AD71" i="33" s="1"/>
  <c r="AC71" i="33" a="1"/>
  <c r="AC71" i="33" s="1"/>
  <c r="AB71" i="33" a="1"/>
  <c r="AB71" i="33" s="1"/>
  <c r="AA71" i="33" a="1"/>
  <c r="AA71" i="33" s="1"/>
  <c r="Z71" i="33" a="1"/>
  <c r="Z71" i="33"/>
  <c r="Y71" i="33" a="1"/>
  <c r="Y71" i="33" s="1"/>
  <c r="X71" i="33" a="1"/>
  <c r="X71" i="33" s="1"/>
  <c r="W71" i="33" a="1"/>
  <c r="W71" i="33" s="1"/>
  <c r="V71" i="33" a="1"/>
  <c r="V71" i="33" s="1"/>
  <c r="U71" i="33" a="1"/>
  <c r="U71" i="33" s="1"/>
  <c r="T71" i="33" a="1"/>
  <c r="T71" i="33"/>
  <c r="S71" i="33" a="1"/>
  <c r="S71" i="33" s="1"/>
  <c r="R71" i="33" a="1"/>
  <c r="R71" i="33"/>
  <c r="Q71" i="33" a="1"/>
  <c r="Q71" i="33" s="1"/>
  <c r="P71" i="33" a="1"/>
  <c r="P71" i="33" s="1"/>
  <c r="O71" i="33" a="1"/>
  <c r="O71" i="33" s="1"/>
  <c r="N71" i="33" a="1"/>
  <c r="N71" i="33" s="1"/>
  <c r="M71" i="33" a="1"/>
  <c r="M71" i="33" s="1"/>
  <c r="L71" i="33" a="1"/>
  <c r="L71" i="33" s="1"/>
  <c r="K71" i="33" a="1"/>
  <c r="K71" i="33" s="1"/>
  <c r="J71" i="33" a="1"/>
  <c r="J71" i="33"/>
  <c r="I71" i="33"/>
  <c r="AJ70" i="33"/>
  <c r="AI70" i="33"/>
  <c r="AH70" i="33"/>
  <c r="AG70" i="33"/>
  <c r="AF70" i="33"/>
  <c r="AE70" i="33"/>
  <c r="AD70" i="33" a="1"/>
  <c r="AD70" i="33" s="1"/>
  <c r="AC70" i="33" a="1"/>
  <c r="AC70" i="33" s="1"/>
  <c r="AB70" i="33" a="1"/>
  <c r="AB70" i="33" s="1"/>
  <c r="AA70" i="33" a="1"/>
  <c r="AA70" i="33" s="1"/>
  <c r="Z70" i="33" a="1"/>
  <c r="Z70" i="33"/>
  <c r="Y70" i="33" a="1"/>
  <c r="Y70" i="33" s="1"/>
  <c r="X70" i="33" a="1"/>
  <c r="X70" i="33" s="1"/>
  <c r="W70" i="33" a="1"/>
  <c r="W70" i="33" s="1"/>
  <c r="V70" i="33" a="1"/>
  <c r="V70" i="33" s="1"/>
  <c r="U70" i="33" a="1"/>
  <c r="U70" i="33" s="1"/>
  <c r="T70" i="33" a="1"/>
  <c r="T70" i="33" s="1"/>
  <c r="S70" i="33" a="1"/>
  <c r="S70" i="33" s="1"/>
  <c r="R70" i="33" a="1"/>
  <c r="R70" i="33"/>
  <c r="Q70" i="33" a="1"/>
  <c r="Q70" i="33" s="1"/>
  <c r="P70" i="33" a="1"/>
  <c r="P70" i="33" s="1"/>
  <c r="O70" i="33" a="1"/>
  <c r="O70" i="33" s="1"/>
  <c r="N70" i="33" a="1"/>
  <c r="N70" i="33" s="1"/>
  <c r="M70" i="33" a="1"/>
  <c r="M70" i="33" s="1"/>
  <c r="L70" i="33" a="1"/>
  <c r="L70" i="33" s="1"/>
  <c r="K70" i="33" a="1"/>
  <c r="K70" i="33" s="1"/>
  <c r="J70" i="33" a="1"/>
  <c r="J70" i="33"/>
  <c r="I70" i="33"/>
  <c r="AJ69" i="33"/>
  <c r="AI69" i="33"/>
  <c r="AH69" i="33"/>
  <c r="AG69" i="33"/>
  <c r="AF69" i="33"/>
  <c r="AE69" i="33"/>
  <c r="AD69" i="33" a="1"/>
  <c r="AD69" i="33" s="1"/>
  <c r="AC69" i="33" a="1"/>
  <c r="AC69" i="33" s="1"/>
  <c r="AB69" i="33" a="1"/>
  <c r="AB69" i="33" s="1"/>
  <c r="AA69" i="33" a="1"/>
  <c r="AA69" i="33"/>
  <c r="Z69" i="33" a="1"/>
  <c r="Z69" i="33" s="1"/>
  <c r="Y69" i="33" a="1"/>
  <c r="Y69" i="33"/>
  <c r="X69" i="33" a="1"/>
  <c r="X69" i="33" s="1"/>
  <c r="W69" i="33" a="1"/>
  <c r="W69" i="33" s="1"/>
  <c r="V69" i="33" a="1"/>
  <c r="V69" i="33" s="1"/>
  <c r="U69" i="33" a="1"/>
  <c r="U69" i="33" s="1"/>
  <c r="T69" i="33" a="1"/>
  <c r="T69" i="33" s="1"/>
  <c r="S69" i="33" a="1"/>
  <c r="S69" i="33" s="1"/>
  <c r="R69" i="33" a="1"/>
  <c r="R69" i="33" s="1"/>
  <c r="Q69" i="33" a="1"/>
  <c r="Q69" i="33"/>
  <c r="P69" i="33" a="1"/>
  <c r="P69" i="33" s="1"/>
  <c r="O69" i="33" a="1"/>
  <c r="O69" i="33" s="1"/>
  <c r="N69" i="33" a="1"/>
  <c r="N69" i="33" s="1"/>
  <c r="M69" i="33" a="1"/>
  <c r="M69" i="33" s="1"/>
  <c r="L69" i="33" a="1"/>
  <c r="L69" i="33" s="1"/>
  <c r="K69" i="33" a="1"/>
  <c r="K69" i="33"/>
  <c r="J69" i="33" a="1"/>
  <c r="J69" i="33" s="1"/>
  <c r="I69" i="33"/>
  <c r="AJ68" i="33"/>
  <c r="AI68" i="33"/>
  <c r="AH68" i="33"/>
  <c r="AG68" i="33"/>
  <c r="AF68" i="33"/>
  <c r="AE68" i="33"/>
  <c r="AD68" i="33" a="1"/>
  <c r="AD68" i="33" s="1"/>
  <c r="AC68" i="33" a="1"/>
  <c r="AC68" i="33" s="1"/>
  <c r="AB68" i="33" a="1"/>
  <c r="AB68" i="33" s="1"/>
  <c r="AA68" i="33" a="1"/>
  <c r="AA68" i="33" s="1"/>
  <c r="Z68" i="33" a="1"/>
  <c r="Z68" i="33" s="1"/>
  <c r="Y68" i="33" a="1"/>
  <c r="Y68" i="33" s="1"/>
  <c r="X68" i="33" a="1"/>
  <c r="X68" i="33" s="1"/>
  <c r="W68" i="33" a="1"/>
  <c r="W68" i="33"/>
  <c r="V68" i="33" a="1"/>
  <c r="V68" i="33" s="1"/>
  <c r="U68" i="33" a="1"/>
  <c r="U68" i="33" s="1"/>
  <c r="T68" i="33" a="1"/>
  <c r="T68" i="33" s="1"/>
  <c r="S68" i="33" a="1"/>
  <c r="S68" i="33" s="1"/>
  <c r="R68" i="33" a="1"/>
  <c r="R68" i="33" s="1"/>
  <c r="Q68" i="33" a="1"/>
  <c r="Q68" i="33" s="1"/>
  <c r="P68" i="33" a="1"/>
  <c r="P68" i="33" s="1"/>
  <c r="O68" i="33" a="1"/>
  <c r="O68" i="33"/>
  <c r="N68" i="33" a="1"/>
  <c r="N68" i="33" s="1"/>
  <c r="M68" i="33" a="1"/>
  <c r="M68" i="33" s="1"/>
  <c r="L68" i="33" a="1"/>
  <c r="L68" i="33" s="1"/>
  <c r="K68" i="33" a="1"/>
  <c r="K68" i="33"/>
  <c r="J68" i="33" a="1"/>
  <c r="J68" i="33" s="1"/>
  <c r="I68" i="33"/>
  <c r="H68" i="33"/>
  <c r="AJ66" i="33"/>
  <c r="AI66" i="33"/>
  <c r="AH66" i="33"/>
  <c r="AG66" i="33"/>
  <c r="AF66" i="33"/>
  <c r="AE66" i="33"/>
  <c r="AD66" i="33" a="1"/>
  <c r="AD66" i="33"/>
  <c r="AC66" i="33" a="1"/>
  <c r="AC66" i="33" s="1"/>
  <c r="AB66" i="33" a="1"/>
  <c r="AB66" i="33" s="1"/>
  <c r="AA66" i="33" a="1"/>
  <c r="AA66" i="33" s="1"/>
  <c r="Z66" i="33" a="1"/>
  <c r="Z66" i="33" s="1"/>
  <c r="Y66" i="33" a="1"/>
  <c r="Y66" i="33" s="1"/>
  <c r="X66" i="33" a="1"/>
  <c r="X66" i="33" s="1"/>
  <c r="W66" i="33" a="1"/>
  <c r="W66" i="33" s="1"/>
  <c r="V66" i="33" a="1"/>
  <c r="V66" i="33"/>
  <c r="U66" i="33" a="1"/>
  <c r="U66" i="33" s="1"/>
  <c r="T66" i="33" a="1"/>
  <c r="T66" i="33" s="1"/>
  <c r="S66" i="33" a="1"/>
  <c r="S66" i="33" s="1"/>
  <c r="R66" i="33" a="1"/>
  <c r="R66" i="33" s="1"/>
  <c r="Q66" i="33" a="1"/>
  <c r="Q66" i="33" s="1"/>
  <c r="P66" i="33" a="1"/>
  <c r="P66" i="33" s="1"/>
  <c r="O66" i="33" a="1"/>
  <c r="O66" i="33" s="1"/>
  <c r="N66" i="33" a="1"/>
  <c r="N66" i="33"/>
  <c r="M66" i="33" a="1"/>
  <c r="M66" i="33" s="1"/>
  <c r="L66" i="33" a="1"/>
  <c r="L66" i="33" s="1"/>
  <c r="K66" i="33" a="1"/>
  <c r="K66" i="33" s="1"/>
  <c r="J66" i="33" a="1"/>
  <c r="J66" i="33" s="1"/>
  <c r="I66" i="33"/>
  <c r="AJ65" i="33"/>
  <c r="AI65" i="33"/>
  <c r="AH65" i="33"/>
  <c r="AG65" i="33"/>
  <c r="AF65" i="33"/>
  <c r="AE65" i="33"/>
  <c r="AD65" i="33" a="1"/>
  <c r="AD65" i="33" s="1"/>
  <c r="AC65" i="33" a="1"/>
  <c r="AC65" i="33"/>
  <c r="AB65" i="33" a="1"/>
  <c r="AB65" i="33" s="1"/>
  <c r="AA65" i="33" a="1"/>
  <c r="AA65" i="33" s="1"/>
  <c r="Z65" i="33" a="1"/>
  <c r="Z65" i="33" s="1"/>
  <c r="Y65" i="33" a="1"/>
  <c r="Y65" i="33" s="1"/>
  <c r="X65" i="33" a="1"/>
  <c r="X65" i="33" s="1"/>
  <c r="W65" i="33" a="1"/>
  <c r="W65" i="33" s="1"/>
  <c r="V65" i="33" a="1"/>
  <c r="V65" i="33" s="1"/>
  <c r="U65" i="33" a="1"/>
  <c r="U65" i="33"/>
  <c r="T65" i="33" a="1"/>
  <c r="T65" i="33" s="1"/>
  <c r="S65" i="33" a="1"/>
  <c r="S65" i="33" s="1"/>
  <c r="R65" i="33" a="1"/>
  <c r="R65" i="33" s="1"/>
  <c r="Q65" i="33" a="1"/>
  <c r="Q65" i="33" s="1"/>
  <c r="P65" i="33" a="1"/>
  <c r="P65" i="33" s="1"/>
  <c r="O65" i="33" a="1"/>
  <c r="O65" i="33" s="1"/>
  <c r="N65" i="33" a="1"/>
  <c r="N65" i="33" s="1"/>
  <c r="M65" i="33" a="1"/>
  <c r="M65" i="33"/>
  <c r="L65" i="33" a="1"/>
  <c r="L65" i="33" s="1"/>
  <c r="K65" i="33" a="1"/>
  <c r="K65" i="33" s="1"/>
  <c r="J65" i="33" a="1"/>
  <c r="J65" i="33" s="1"/>
  <c r="I65" i="33"/>
  <c r="I67" i="33" s="1"/>
  <c r="AJ64" i="33"/>
  <c r="AI64" i="33"/>
  <c r="AH64" i="33"/>
  <c r="AG64" i="33"/>
  <c r="AF64" i="33"/>
  <c r="AE64" i="33"/>
  <c r="AD64" i="33" a="1"/>
  <c r="AD64" i="33" s="1"/>
  <c r="AC64" i="33" a="1"/>
  <c r="AC64" i="33" s="1"/>
  <c r="AB64" i="33" a="1"/>
  <c r="AB64" i="33" s="1"/>
  <c r="AA64" i="33" a="1"/>
  <c r="AA64" i="33"/>
  <c r="Z64" i="33" a="1"/>
  <c r="Z64" i="33" s="1"/>
  <c r="Y64" i="33" a="1"/>
  <c r="Y64" i="33"/>
  <c r="X64" i="33" a="1"/>
  <c r="X64" i="33" s="1"/>
  <c r="W64" i="33" a="1"/>
  <c r="W64" i="33" s="1"/>
  <c r="V64" i="33" a="1"/>
  <c r="V64" i="33" s="1"/>
  <c r="U64" i="33" a="1"/>
  <c r="U64" i="33"/>
  <c r="T64" i="33" a="1"/>
  <c r="T64" i="33" s="1"/>
  <c r="S64" i="33" a="1"/>
  <c r="S64" i="33" s="1"/>
  <c r="R64" i="33" a="1"/>
  <c r="R64" i="33" s="1"/>
  <c r="Q64" i="33" a="1"/>
  <c r="Q64" i="33"/>
  <c r="P64" i="33" a="1"/>
  <c r="P64" i="33" s="1"/>
  <c r="O64" i="33" a="1"/>
  <c r="O64" i="33" s="1"/>
  <c r="N64" i="33" a="1"/>
  <c r="N64" i="33" s="1"/>
  <c r="M64" i="33" a="1"/>
  <c r="M64" i="33" s="1"/>
  <c r="L64" i="33" a="1"/>
  <c r="L64" i="33" s="1"/>
  <c r="K64" i="33" a="1"/>
  <c r="K64" i="33" s="1"/>
  <c r="J64" i="33" a="1"/>
  <c r="J64" i="33" s="1"/>
  <c r="I64" i="33"/>
  <c r="H64" i="33"/>
  <c r="AJ62" i="33"/>
  <c r="AI62" i="33"/>
  <c r="AH62" i="33"/>
  <c r="AG62" i="33"/>
  <c r="AF62" i="33"/>
  <c r="AE62" i="33"/>
  <c r="AD62" i="33" a="1"/>
  <c r="AD62" i="33" s="1"/>
  <c r="AC62" i="33" a="1"/>
  <c r="AC62" i="33" s="1"/>
  <c r="AB62" i="33" a="1"/>
  <c r="AB62" i="33"/>
  <c r="AA62" i="33" a="1"/>
  <c r="AA62" i="33" s="1"/>
  <c r="Z62" i="33" a="1"/>
  <c r="Z62" i="33" s="1"/>
  <c r="Y62" i="33" a="1"/>
  <c r="Y62" i="33" s="1"/>
  <c r="X62" i="33" a="1"/>
  <c r="X62" i="33" s="1"/>
  <c r="W62" i="33" a="1"/>
  <c r="W62" i="33" s="1"/>
  <c r="V62" i="33" a="1"/>
  <c r="V62" i="33"/>
  <c r="U62" i="33" a="1"/>
  <c r="U62" i="33" s="1"/>
  <c r="T62" i="33" a="1"/>
  <c r="T62" i="33"/>
  <c r="S62" i="33" a="1"/>
  <c r="S62" i="33" s="1"/>
  <c r="R62" i="33" a="1"/>
  <c r="R62" i="33" s="1"/>
  <c r="Q62" i="33" a="1"/>
  <c r="Q62" i="33" s="1"/>
  <c r="P62" i="33" a="1"/>
  <c r="P62" i="33"/>
  <c r="O62" i="33" a="1"/>
  <c r="O62" i="33" s="1"/>
  <c r="N62" i="33" a="1"/>
  <c r="N62" i="33"/>
  <c r="M62" i="33" a="1"/>
  <c r="M62" i="33" s="1"/>
  <c r="L62" i="33" a="1"/>
  <c r="L62" i="33"/>
  <c r="K62" i="33" a="1"/>
  <c r="K62" i="33" s="1"/>
  <c r="J62" i="33" a="1"/>
  <c r="J62" i="33" s="1"/>
  <c r="I62" i="33"/>
  <c r="I63" i="33" s="1"/>
  <c r="H62" i="33"/>
  <c r="AJ60" i="33"/>
  <c r="AI60" i="33"/>
  <c r="AH60" i="33"/>
  <c r="AG60" i="33"/>
  <c r="AF60" i="33"/>
  <c r="AE60" i="33"/>
  <c r="AD60" i="33" a="1"/>
  <c r="AD60" i="33" s="1"/>
  <c r="AC60" i="33" a="1"/>
  <c r="AC60" i="33"/>
  <c r="AB60" i="33" a="1"/>
  <c r="AB60" i="33" s="1"/>
  <c r="AA60" i="33" a="1"/>
  <c r="AA60" i="33" s="1"/>
  <c r="Z60" i="33" a="1"/>
  <c r="Z60" i="33" s="1"/>
  <c r="Y60" i="33" a="1"/>
  <c r="Y60" i="33"/>
  <c r="X60" i="33" a="1"/>
  <c r="X60" i="33" s="1"/>
  <c r="W60" i="33" a="1"/>
  <c r="W60" i="33" s="1"/>
  <c r="V60" i="33" a="1"/>
  <c r="V60" i="33" s="1"/>
  <c r="U60" i="33" a="1"/>
  <c r="U60" i="33" s="1"/>
  <c r="T60" i="33" a="1"/>
  <c r="T60" i="33" s="1"/>
  <c r="S60" i="33" a="1"/>
  <c r="S60" i="33" s="1"/>
  <c r="R60" i="33" a="1"/>
  <c r="R60" i="33" s="1"/>
  <c r="Q60" i="33" a="1"/>
  <c r="Q60" i="33"/>
  <c r="P60" i="33" a="1"/>
  <c r="P60" i="33" s="1"/>
  <c r="O60" i="33" a="1"/>
  <c r="O60" i="33" s="1"/>
  <c r="N60" i="33" a="1"/>
  <c r="N60" i="33" s="1"/>
  <c r="M60" i="33" a="1"/>
  <c r="M60" i="33" s="1"/>
  <c r="L60" i="33" a="1"/>
  <c r="L60" i="33" s="1"/>
  <c r="K60" i="33" a="1"/>
  <c r="K60" i="33"/>
  <c r="J60" i="33" a="1"/>
  <c r="J60" i="33" s="1"/>
  <c r="I60" i="33"/>
  <c r="AJ59" i="33"/>
  <c r="AI59" i="33"/>
  <c r="AH59" i="33"/>
  <c r="AG59" i="33"/>
  <c r="AF59" i="33"/>
  <c r="AE59" i="33"/>
  <c r="AD59" i="33" a="1"/>
  <c r="AD59" i="33" s="1"/>
  <c r="AC59" i="33" a="1"/>
  <c r="AC59" i="33" s="1"/>
  <c r="AB59" i="33" a="1"/>
  <c r="AB59" i="33" s="1"/>
  <c r="AA59" i="33" a="1"/>
  <c r="AA59" i="33" s="1"/>
  <c r="Z59" i="33" a="1"/>
  <c r="Z59" i="33"/>
  <c r="Y59" i="33" a="1"/>
  <c r="Y59" i="33" s="1"/>
  <c r="X59" i="33" a="1"/>
  <c r="X59" i="33"/>
  <c r="W59" i="33" a="1"/>
  <c r="W59" i="33" s="1"/>
  <c r="V59" i="33" a="1"/>
  <c r="V59" i="33" s="1"/>
  <c r="U59" i="33" a="1"/>
  <c r="U59" i="33" s="1"/>
  <c r="T59" i="33" a="1"/>
  <c r="T59" i="33"/>
  <c r="S59" i="33" a="1"/>
  <c r="S59" i="33" s="1"/>
  <c r="R59" i="33" a="1"/>
  <c r="R59" i="33" s="1"/>
  <c r="Q59" i="33" a="1"/>
  <c r="Q59" i="33" s="1"/>
  <c r="P59" i="33" a="1"/>
  <c r="P59" i="33"/>
  <c r="O59" i="33" a="1"/>
  <c r="O59" i="33" s="1"/>
  <c r="N59" i="33" a="1"/>
  <c r="N59" i="33" s="1"/>
  <c r="M59" i="33" a="1"/>
  <c r="M59" i="33" s="1"/>
  <c r="L59" i="33" a="1"/>
  <c r="L59" i="33" s="1"/>
  <c r="K59" i="33" a="1"/>
  <c r="K59" i="33" s="1"/>
  <c r="J59" i="33" a="1"/>
  <c r="J59" i="33" s="1"/>
  <c r="I59" i="33"/>
  <c r="AJ58" i="33"/>
  <c r="AI58" i="33"/>
  <c r="AH58" i="33"/>
  <c r="AG58" i="33"/>
  <c r="AF58" i="33"/>
  <c r="AE58" i="33"/>
  <c r="AD58" i="33" a="1"/>
  <c r="AD58" i="33" s="1"/>
  <c r="AC58" i="33" a="1"/>
  <c r="AC58" i="33" s="1"/>
  <c r="AB58" i="33" a="1"/>
  <c r="AB58" i="33" s="1"/>
  <c r="AA58" i="33" a="1"/>
  <c r="AA58" i="33" s="1"/>
  <c r="Z58" i="33" a="1"/>
  <c r="Z58" i="33"/>
  <c r="Y58" i="33" a="1"/>
  <c r="Y58" i="33" s="1"/>
  <c r="X58" i="33" a="1"/>
  <c r="X58" i="33" s="1"/>
  <c r="W58" i="33" a="1"/>
  <c r="W58" i="33" s="1"/>
  <c r="V58" i="33" a="1"/>
  <c r="V58" i="33" s="1"/>
  <c r="U58" i="33" a="1"/>
  <c r="U58" i="33" s="1"/>
  <c r="T58" i="33" a="1"/>
  <c r="T58" i="33"/>
  <c r="S58" i="33" a="1"/>
  <c r="S58" i="33" s="1"/>
  <c r="R58" i="33" a="1"/>
  <c r="R58" i="33"/>
  <c r="Q58" i="33" a="1"/>
  <c r="Q58" i="33" s="1"/>
  <c r="P58" i="33" a="1"/>
  <c r="P58" i="33" s="1"/>
  <c r="O58" i="33" a="1"/>
  <c r="O58" i="33" s="1"/>
  <c r="N58" i="33" a="1"/>
  <c r="N58" i="33"/>
  <c r="M58" i="33" a="1"/>
  <c r="M58" i="33" s="1"/>
  <c r="L58" i="33" a="1"/>
  <c r="L58" i="33"/>
  <c r="K58" i="33" a="1"/>
  <c r="K58" i="33" s="1"/>
  <c r="J58" i="33" a="1"/>
  <c r="J58" i="33"/>
  <c r="I58" i="33"/>
  <c r="AJ57" i="33"/>
  <c r="AI57" i="33"/>
  <c r="AH57" i="33"/>
  <c r="AG57" i="33"/>
  <c r="AF57" i="33"/>
  <c r="AE57" i="33"/>
  <c r="AD57" i="33" a="1"/>
  <c r="AD57" i="33" s="1"/>
  <c r="AC57" i="33" a="1"/>
  <c r="AC57" i="33"/>
  <c r="AB57" i="33" a="1"/>
  <c r="AB57" i="33" s="1"/>
  <c r="AA57" i="33" a="1"/>
  <c r="AA57" i="33"/>
  <c r="Z57" i="33" a="1"/>
  <c r="Z57" i="33" s="1"/>
  <c r="Y57" i="33" a="1"/>
  <c r="Y57" i="33"/>
  <c r="X57" i="33" a="1"/>
  <c r="X57" i="33" s="1"/>
  <c r="W57" i="33" a="1"/>
  <c r="W57" i="33" s="1"/>
  <c r="V57" i="33" a="1"/>
  <c r="V57" i="33" s="1"/>
  <c r="U57" i="33" a="1"/>
  <c r="U57" i="33"/>
  <c r="T57" i="33" a="1"/>
  <c r="T57" i="33" s="1"/>
  <c r="S57" i="33" a="1"/>
  <c r="S57" i="33" s="1"/>
  <c r="R57" i="33" a="1"/>
  <c r="R57" i="33" s="1"/>
  <c r="Q57" i="33" a="1"/>
  <c r="Q57" i="33"/>
  <c r="P57" i="33" a="1"/>
  <c r="P57" i="33" s="1"/>
  <c r="O57" i="33" a="1"/>
  <c r="O57" i="33" s="1"/>
  <c r="N57" i="33" a="1"/>
  <c r="N57" i="33" s="1"/>
  <c r="M57" i="33" a="1"/>
  <c r="M57" i="33" s="1"/>
  <c r="L57" i="33" a="1"/>
  <c r="L57" i="33" s="1"/>
  <c r="K57" i="33" a="1"/>
  <c r="K57" i="33" s="1"/>
  <c r="J57" i="33" a="1"/>
  <c r="J57" i="33" s="1"/>
  <c r="I57" i="33"/>
  <c r="AJ56" i="33"/>
  <c r="AI56" i="33"/>
  <c r="AH56" i="33"/>
  <c r="AG56" i="33"/>
  <c r="AF56" i="33"/>
  <c r="AE56" i="33"/>
  <c r="AD56" i="33" a="1"/>
  <c r="AD56" i="33" s="1"/>
  <c r="AC56" i="33" a="1"/>
  <c r="AC56" i="33"/>
  <c r="AB56" i="33" a="1"/>
  <c r="AB56" i="33" s="1"/>
  <c r="AA56" i="33" a="1"/>
  <c r="AA56" i="33" s="1"/>
  <c r="Z56" i="33" a="1"/>
  <c r="Z56" i="33" s="1"/>
  <c r="Y56" i="33" a="1"/>
  <c r="Y56" i="33" s="1"/>
  <c r="X56" i="33" a="1"/>
  <c r="X56" i="33" s="1"/>
  <c r="W56" i="33" a="1"/>
  <c r="W56" i="33"/>
  <c r="V56" i="33" a="1"/>
  <c r="V56" i="33" s="1"/>
  <c r="U56" i="33" a="1"/>
  <c r="U56" i="33"/>
  <c r="T56" i="33" a="1"/>
  <c r="T56" i="33" s="1"/>
  <c r="S56" i="33" a="1"/>
  <c r="S56" i="33" s="1"/>
  <c r="R56" i="33" a="1"/>
  <c r="R56" i="33" s="1"/>
  <c r="Q56" i="33" a="1"/>
  <c r="Q56" i="33"/>
  <c r="P56" i="33" a="1"/>
  <c r="P56" i="33" s="1"/>
  <c r="O56" i="33" a="1"/>
  <c r="O56" i="33"/>
  <c r="N56" i="33" a="1"/>
  <c r="N56" i="33" s="1"/>
  <c r="M56" i="33" a="1"/>
  <c r="M56" i="33"/>
  <c r="L56" i="33" a="1"/>
  <c r="L56" i="33" s="1"/>
  <c r="K56" i="33" a="1"/>
  <c r="K56" i="33" s="1"/>
  <c r="J56" i="33" a="1"/>
  <c r="J56" i="33" s="1"/>
  <c r="I56" i="33"/>
  <c r="AJ55" i="33"/>
  <c r="AI55" i="33"/>
  <c r="AH55" i="33"/>
  <c r="AG55" i="33"/>
  <c r="AF55" i="33"/>
  <c r="AE55" i="33"/>
  <c r="AD55" i="33" a="1"/>
  <c r="AD55" i="33" s="1"/>
  <c r="AC55" i="33" a="1"/>
  <c r="AC55" i="33" s="1"/>
  <c r="AB55" i="33" a="1"/>
  <c r="AB55" i="33"/>
  <c r="AA55" i="33" a="1"/>
  <c r="AA55" i="33" s="1"/>
  <c r="Z55" i="33" a="1"/>
  <c r="Z55" i="33" s="1"/>
  <c r="Y55" i="33" a="1"/>
  <c r="Y55" i="33" s="1"/>
  <c r="X55" i="33" a="1"/>
  <c r="X55" i="33" s="1"/>
  <c r="W55" i="33" a="1"/>
  <c r="W55" i="33" s="1"/>
  <c r="V55" i="33" a="1"/>
  <c r="V55" i="33" s="1"/>
  <c r="U55" i="33" a="1"/>
  <c r="U55" i="33" s="1"/>
  <c r="T55" i="33" a="1"/>
  <c r="T55" i="33"/>
  <c r="S55" i="33" a="1"/>
  <c r="S55" i="33" s="1"/>
  <c r="R55" i="33" a="1"/>
  <c r="R55" i="33"/>
  <c r="Q55" i="33" a="1"/>
  <c r="Q55" i="33" s="1"/>
  <c r="P55" i="33" a="1"/>
  <c r="P55" i="33" s="1"/>
  <c r="O55" i="33" a="1"/>
  <c r="O55" i="33" s="1"/>
  <c r="N55" i="33" a="1"/>
  <c r="N55" i="33" s="1"/>
  <c r="M55" i="33" a="1"/>
  <c r="M55" i="33" s="1"/>
  <c r="L55" i="33" a="1"/>
  <c r="L55" i="33"/>
  <c r="K55" i="33" a="1"/>
  <c r="K55" i="33" s="1"/>
  <c r="J55" i="33" a="1"/>
  <c r="J55" i="33"/>
  <c r="I55" i="33"/>
  <c r="AJ54" i="33"/>
  <c r="AI54" i="33"/>
  <c r="AH54" i="33"/>
  <c r="AG54" i="33"/>
  <c r="AF54" i="33"/>
  <c r="AE54" i="33"/>
  <c r="AD54" i="33" a="1"/>
  <c r="AD54" i="33"/>
  <c r="AC54" i="33" a="1"/>
  <c r="AC54" i="33" s="1"/>
  <c r="AB54" i="33" a="1"/>
  <c r="AB54" i="33"/>
  <c r="AA54" i="33" a="1"/>
  <c r="AA54" i="33" s="1"/>
  <c r="Z54" i="33" a="1"/>
  <c r="Z54" i="33" s="1"/>
  <c r="Y54" i="33" a="1"/>
  <c r="Y54" i="33" s="1"/>
  <c r="X54" i="33" a="1"/>
  <c r="X54" i="33" s="1"/>
  <c r="W54" i="33" a="1"/>
  <c r="W54" i="33" s="1"/>
  <c r="V54" i="33" a="1"/>
  <c r="V54" i="33"/>
  <c r="U54" i="33" a="1"/>
  <c r="U54" i="33" s="1"/>
  <c r="T54" i="33" a="1"/>
  <c r="T54" i="33"/>
  <c r="S54" i="33" a="1"/>
  <c r="S54" i="33" s="1"/>
  <c r="R54" i="33" a="1"/>
  <c r="R54" i="33" s="1"/>
  <c r="Q54" i="33" a="1"/>
  <c r="Q54" i="33" s="1"/>
  <c r="P54" i="33" a="1"/>
  <c r="P54" i="33" s="1"/>
  <c r="O54" i="33" a="1"/>
  <c r="O54" i="33" s="1"/>
  <c r="N54" i="33" a="1"/>
  <c r="N54" i="33"/>
  <c r="M54" i="33" a="1"/>
  <c r="M54" i="33" s="1"/>
  <c r="L54" i="33" a="1"/>
  <c r="L54" i="33"/>
  <c r="K54" i="33" a="1"/>
  <c r="K54" i="33" s="1"/>
  <c r="J54" i="33" a="1"/>
  <c r="J54" i="33" s="1"/>
  <c r="I54" i="33"/>
  <c r="AJ53" i="33"/>
  <c r="AI53" i="33"/>
  <c r="AH53" i="33"/>
  <c r="AG53" i="33"/>
  <c r="AF53" i="33"/>
  <c r="AE53" i="33"/>
  <c r="AD53" i="33" a="1"/>
  <c r="AD53" i="33" s="1"/>
  <c r="AC53" i="33" a="1"/>
  <c r="AC53" i="33"/>
  <c r="AB53" i="33" a="1"/>
  <c r="AB53" i="33" s="1"/>
  <c r="AA53" i="33" a="1"/>
  <c r="AA53" i="33"/>
  <c r="Z53" i="33" a="1"/>
  <c r="Z53" i="33" s="1"/>
  <c r="Y53" i="33" a="1"/>
  <c r="Y53" i="33" s="1"/>
  <c r="X53" i="33" a="1"/>
  <c r="X53" i="33" s="1"/>
  <c r="W53" i="33" a="1"/>
  <c r="W53" i="33" s="1"/>
  <c r="V53" i="33" a="1"/>
  <c r="V53" i="33" s="1"/>
  <c r="U53" i="33" a="1"/>
  <c r="U53" i="33"/>
  <c r="T53" i="33" a="1"/>
  <c r="T53" i="33" s="1"/>
  <c r="S53" i="33" a="1"/>
  <c r="S53" i="33"/>
  <c r="R53" i="33" a="1"/>
  <c r="R53" i="33" s="1"/>
  <c r="Q53" i="33" a="1"/>
  <c r="Q53" i="33" s="1"/>
  <c r="P53" i="33" a="1"/>
  <c r="P53" i="33" s="1"/>
  <c r="O53" i="33" a="1"/>
  <c r="O53" i="33" s="1"/>
  <c r="N53" i="33" a="1"/>
  <c r="N53" i="33" s="1"/>
  <c r="M53" i="33" a="1"/>
  <c r="M53" i="33"/>
  <c r="L53" i="33" a="1"/>
  <c r="L53" i="33" s="1"/>
  <c r="K53" i="33" a="1"/>
  <c r="K53" i="33"/>
  <c r="J53" i="33" a="1"/>
  <c r="J53" i="33" s="1"/>
  <c r="I53" i="33"/>
  <c r="AJ52" i="33"/>
  <c r="AI52" i="33"/>
  <c r="AH52" i="33"/>
  <c r="AG52" i="33"/>
  <c r="AF52" i="33"/>
  <c r="AE52" i="33"/>
  <c r="AD52" i="33" a="1"/>
  <c r="AD52" i="33" s="1"/>
  <c r="AC52" i="33" a="1"/>
  <c r="AC52" i="33" s="1"/>
  <c r="AB52" i="33" a="1"/>
  <c r="AB52" i="33" s="1"/>
  <c r="I52" i="33"/>
  <c r="AJ51" i="33"/>
  <c r="AI51" i="33"/>
  <c r="AH51" i="33"/>
  <c r="AG51" i="33"/>
  <c r="AF51" i="33"/>
  <c r="AE51" i="33"/>
  <c r="AD51" i="33" a="1"/>
  <c r="AD51" i="33"/>
  <c r="AC51" i="33" a="1"/>
  <c r="AC51" i="33" s="1"/>
  <c r="AB51" i="33" a="1"/>
  <c r="AB51" i="33"/>
  <c r="AA51" i="33" a="1"/>
  <c r="AA51" i="33" s="1"/>
  <c r="Z51" i="33" a="1"/>
  <c r="Z51" i="33" s="1"/>
  <c r="Y51" i="33" a="1"/>
  <c r="Y51" i="33" s="1"/>
  <c r="X51" i="33" a="1"/>
  <c r="X51" i="33" s="1"/>
  <c r="W51" i="33" a="1"/>
  <c r="W51" i="33" s="1"/>
  <c r="V51" i="33" a="1"/>
  <c r="V51" i="33"/>
  <c r="U51" i="33" a="1"/>
  <c r="U51" i="33" s="1"/>
  <c r="T51" i="33" a="1"/>
  <c r="T51" i="33"/>
  <c r="S51" i="33" a="1"/>
  <c r="S51" i="33" s="1"/>
  <c r="R51" i="33" a="1"/>
  <c r="R51" i="33" s="1"/>
  <c r="Q51" i="33" a="1"/>
  <c r="Q51" i="33" s="1"/>
  <c r="P51" i="33" a="1"/>
  <c r="P51" i="33" s="1"/>
  <c r="O51" i="33" a="1"/>
  <c r="O51" i="33" s="1"/>
  <c r="N51" i="33" a="1"/>
  <c r="N51" i="33"/>
  <c r="M51" i="33" a="1"/>
  <c r="M51" i="33" s="1"/>
  <c r="L51" i="33" a="1"/>
  <c r="L51" i="33"/>
  <c r="K51" i="33" a="1"/>
  <c r="K51" i="33" s="1"/>
  <c r="J51" i="33" a="1"/>
  <c r="J51" i="33" s="1"/>
  <c r="I51" i="33"/>
  <c r="AJ50" i="33"/>
  <c r="AI50" i="33"/>
  <c r="AH50" i="33"/>
  <c r="AG50" i="33"/>
  <c r="AF50" i="33"/>
  <c r="AE50" i="33"/>
  <c r="AD50" i="33" a="1"/>
  <c r="AD50" i="33"/>
  <c r="AC50" i="33" a="1"/>
  <c r="AC50" i="33" s="1"/>
  <c r="AB50" i="33" a="1"/>
  <c r="AB50" i="33" s="1"/>
  <c r="AA50" i="33" a="1"/>
  <c r="AA50" i="33" s="1"/>
  <c r="Z50" i="33" a="1"/>
  <c r="Z50" i="33" s="1"/>
  <c r="Y50" i="33" a="1"/>
  <c r="Y50" i="33" s="1"/>
  <c r="X50" i="33" a="1"/>
  <c r="X50" i="33"/>
  <c r="W50" i="33" a="1"/>
  <c r="W50" i="33" s="1"/>
  <c r="V50" i="33" a="1"/>
  <c r="V50" i="33"/>
  <c r="U50" i="33" a="1"/>
  <c r="U50" i="33" s="1"/>
  <c r="T50" i="33" a="1"/>
  <c r="T50" i="33" s="1"/>
  <c r="S50" i="33" a="1"/>
  <c r="S50" i="33" s="1"/>
  <c r="R50" i="33" a="1"/>
  <c r="R50" i="33" s="1"/>
  <c r="Q50" i="33" a="1"/>
  <c r="Q50" i="33" s="1"/>
  <c r="P50" i="33" a="1"/>
  <c r="P50" i="33"/>
  <c r="O50" i="33" a="1"/>
  <c r="O50" i="33" s="1"/>
  <c r="N50" i="33" a="1"/>
  <c r="N50" i="33"/>
  <c r="M50" i="33" a="1"/>
  <c r="M50" i="33" s="1"/>
  <c r="L50" i="33" a="1"/>
  <c r="L50" i="33" s="1"/>
  <c r="K50" i="33" a="1"/>
  <c r="K50" i="33" s="1"/>
  <c r="J50" i="33" a="1"/>
  <c r="J50" i="33" s="1"/>
  <c r="I50" i="33"/>
  <c r="H50" i="33"/>
  <c r="AJ48" i="33"/>
  <c r="AI48" i="33"/>
  <c r="AH48" i="33"/>
  <c r="AG48" i="33"/>
  <c r="AF48" i="33"/>
  <c r="AE48" i="33"/>
  <c r="AD48" i="33" a="1"/>
  <c r="AD48" i="33" s="1"/>
  <c r="AC48" i="33" a="1"/>
  <c r="AC48" i="33"/>
  <c r="AB48" i="33" a="1"/>
  <c r="AB48" i="33" s="1"/>
  <c r="AA48" i="33" a="1"/>
  <c r="AA48" i="33"/>
  <c r="Z48" i="33" a="1"/>
  <c r="Z48" i="33" s="1"/>
  <c r="Y48" i="33" a="1"/>
  <c r="Y48" i="33" s="1"/>
  <c r="X48" i="33" a="1"/>
  <c r="X48" i="33" s="1"/>
  <c r="W48" i="33" a="1"/>
  <c r="W48" i="33" s="1"/>
  <c r="V48" i="33" a="1"/>
  <c r="V48" i="33" s="1"/>
  <c r="U48" i="33" a="1"/>
  <c r="U48" i="33"/>
  <c r="T48" i="33" a="1"/>
  <c r="T48" i="33" s="1"/>
  <c r="S48" i="33" a="1"/>
  <c r="S48" i="33"/>
  <c r="R48" i="33" a="1"/>
  <c r="R48" i="33" s="1"/>
  <c r="Q48" i="33" a="1"/>
  <c r="Q48" i="33" s="1"/>
  <c r="P48" i="33" a="1"/>
  <c r="P48" i="33" s="1"/>
  <c r="O48" i="33" a="1"/>
  <c r="O48" i="33" s="1"/>
  <c r="N48" i="33" a="1"/>
  <c r="N48" i="33" s="1"/>
  <c r="M48" i="33" a="1"/>
  <c r="M48" i="33"/>
  <c r="L48" i="33" a="1"/>
  <c r="L48" i="33" s="1"/>
  <c r="K48" i="33" a="1"/>
  <c r="K48" i="33"/>
  <c r="J48" i="33" a="1"/>
  <c r="J48" i="33" s="1"/>
  <c r="I48" i="33"/>
  <c r="AJ47" i="33"/>
  <c r="AI47" i="33"/>
  <c r="AH47" i="33"/>
  <c r="AG47" i="33"/>
  <c r="AF47" i="33"/>
  <c r="AE47" i="33"/>
  <c r="AD47" i="33" a="1"/>
  <c r="AD47" i="33" s="1"/>
  <c r="AC47" i="33" a="1"/>
  <c r="AC47" i="33" s="1"/>
  <c r="AB47" i="33" a="1"/>
  <c r="AB47" i="33"/>
  <c r="AA47" i="33" a="1"/>
  <c r="AA47" i="33" s="1"/>
  <c r="Z47" i="33" a="1"/>
  <c r="Z47" i="33"/>
  <c r="Y47" i="33" a="1"/>
  <c r="Y47" i="33" s="1"/>
  <c r="X47" i="33" a="1"/>
  <c r="X47" i="33" s="1"/>
  <c r="W47" i="33" a="1"/>
  <c r="W47" i="33" s="1"/>
  <c r="V47" i="33" a="1"/>
  <c r="V47" i="33" s="1"/>
  <c r="U47" i="33" a="1"/>
  <c r="U47" i="33" s="1"/>
  <c r="T47" i="33" a="1"/>
  <c r="T47" i="33"/>
  <c r="S47" i="33" a="1"/>
  <c r="S47" i="33" s="1"/>
  <c r="R47" i="33" a="1"/>
  <c r="R47" i="33"/>
  <c r="Q47" i="33" a="1"/>
  <c r="Q47" i="33" s="1"/>
  <c r="P47" i="33" a="1"/>
  <c r="P47" i="33" s="1"/>
  <c r="O47" i="33" a="1"/>
  <c r="O47" i="33" s="1"/>
  <c r="N47" i="33" a="1"/>
  <c r="N47" i="33" s="1"/>
  <c r="M47" i="33" a="1"/>
  <c r="M47" i="33" s="1"/>
  <c r="L47" i="33" a="1"/>
  <c r="L47" i="33"/>
  <c r="K47" i="33" a="1"/>
  <c r="K47" i="33" s="1"/>
  <c r="J47" i="33" a="1"/>
  <c r="J47" i="33"/>
  <c r="I47" i="33"/>
  <c r="AJ46" i="33"/>
  <c r="AI46" i="33"/>
  <c r="AH46" i="33"/>
  <c r="AG46" i="33"/>
  <c r="AF46" i="33"/>
  <c r="AE46" i="33"/>
  <c r="AD46" i="33" a="1"/>
  <c r="AD46" i="33"/>
  <c r="AC46" i="33" a="1"/>
  <c r="AC46" i="33" s="1"/>
  <c r="AB46" i="33" a="1"/>
  <c r="AB46" i="33"/>
  <c r="AA46" i="33" a="1"/>
  <c r="AA46" i="33" s="1"/>
  <c r="Z46" i="33" a="1"/>
  <c r="Z46" i="33" s="1"/>
  <c r="Y46" i="33" a="1"/>
  <c r="Y46" i="33" s="1"/>
  <c r="X46" i="33" a="1"/>
  <c r="X46" i="33" s="1"/>
  <c r="W46" i="33" a="1"/>
  <c r="W46" i="33" s="1"/>
  <c r="V46" i="33" a="1"/>
  <c r="V46" i="33"/>
  <c r="U46" i="33" a="1"/>
  <c r="U46" i="33" s="1"/>
  <c r="T46" i="33" a="1"/>
  <c r="T46" i="33"/>
  <c r="S46" i="33" a="1"/>
  <c r="S46" i="33" s="1"/>
  <c r="R46" i="33" a="1"/>
  <c r="R46" i="33" s="1"/>
  <c r="Q46" i="33" a="1"/>
  <c r="Q46" i="33" s="1"/>
  <c r="P46" i="33" a="1"/>
  <c r="P46" i="33" s="1"/>
  <c r="O46" i="33" a="1"/>
  <c r="O46" i="33" s="1"/>
  <c r="N46" i="33" a="1"/>
  <c r="N46" i="33"/>
  <c r="M46" i="33" a="1"/>
  <c r="M46" i="33" s="1"/>
  <c r="L46" i="33" a="1"/>
  <c r="L46" i="33"/>
  <c r="K46" i="33" a="1"/>
  <c r="K46" i="33" s="1"/>
  <c r="J46" i="33" a="1"/>
  <c r="J46" i="33" s="1"/>
  <c r="I46" i="33"/>
  <c r="AJ45" i="33"/>
  <c r="AI45" i="33"/>
  <c r="AH45" i="33"/>
  <c r="AG45" i="33"/>
  <c r="AF45" i="33"/>
  <c r="AE45" i="33"/>
  <c r="AD45" i="33" a="1"/>
  <c r="AD45" i="33" s="1"/>
  <c r="AC45" i="33" a="1"/>
  <c r="AC45" i="33"/>
  <c r="AB45" i="33" a="1"/>
  <c r="AB45" i="33" s="1"/>
  <c r="AA45" i="33" a="1"/>
  <c r="AA45" i="33"/>
  <c r="Z45" i="33" a="1"/>
  <c r="Z45" i="33" s="1"/>
  <c r="Y45" i="33" a="1"/>
  <c r="Y45" i="33" s="1"/>
  <c r="X45" i="33" a="1"/>
  <c r="X45" i="33" s="1"/>
  <c r="W45" i="33" a="1"/>
  <c r="W45" i="33" s="1"/>
  <c r="V45" i="33" a="1"/>
  <c r="V45" i="33" s="1"/>
  <c r="U45" i="33" a="1"/>
  <c r="U45" i="33"/>
  <c r="T45" i="33" a="1"/>
  <c r="T45" i="33" s="1"/>
  <c r="S45" i="33" a="1"/>
  <c r="S45" i="33"/>
  <c r="R45" i="33" a="1"/>
  <c r="R45" i="33" s="1"/>
  <c r="Q45" i="33" a="1"/>
  <c r="Q45" i="33" s="1"/>
  <c r="P45" i="33" a="1"/>
  <c r="P45" i="33" s="1"/>
  <c r="O45" i="33" a="1"/>
  <c r="O45" i="33" s="1"/>
  <c r="N45" i="33" a="1"/>
  <c r="N45" i="33" s="1"/>
  <c r="M45" i="33" a="1"/>
  <c r="M45" i="33"/>
  <c r="L45" i="33" a="1"/>
  <c r="L45" i="33" s="1"/>
  <c r="K45" i="33" a="1"/>
  <c r="K45" i="33"/>
  <c r="J45" i="33" a="1"/>
  <c r="J45" i="33" s="1"/>
  <c r="I45" i="33"/>
  <c r="AJ44" i="33"/>
  <c r="AI44" i="33"/>
  <c r="AH44" i="33"/>
  <c r="AG44" i="33"/>
  <c r="AF44" i="33"/>
  <c r="AE44" i="33"/>
  <c r="AD44" i="33" a="1"/>
  <c r="AD44" i="33" s="1"/>
  <c r="AC44" i="33" a="1"/>
  <c r="AC44" i="33" s="1"/>
  <c r="AB44" i="33" a="1"/>
  <c r="AB44" i="33" s="1"/>
  <c r="AA44" i="33" a="1"/>
  <c r="AA44" i="33" s="1"/>
  <c r="Z44" i="33" a="1"/>
  <c r="Z44" i="33" s="1"/>
  <c r="Y44" i="33" a="1"/>
  <c r="Y44" i="33"/>
  <c r="X44" i="33" a="1"/>
  <c r="X44" i="33" s="1"/>
  <c r="W44" i="33" a="1"/>
  <c r="W44" i="33"/>
  <c r="V44" i="33" a="1"/>
  <c r="V44" i="33" s="1"/>
  <c r="U44" i="33" a="1"/>
  <c r="U44" i="33" s="1"/>
  <c r="T44" i="33" a="1"/>
  <c r="T44" i="33" s="1"/>
  <c r="S44" i="33" a="1"/>
  <c r="S44" i="33" s="1"/>
  <c r="R44" i="33" a="1"/>
  <c r="R44" i="33" s="1"/>
  <c r="Q44" i="33" a="1"/>
  <c r="Q44" i="33"/>
  <c r="P44" i="33" a="1"/>
  <c r="P44" i="33" s="1"/>
  <c r="O44" i="33" a="1"/>
  <c r="O44" i="33"/>
  <c r="N44" i="33" a="1"/>
  <c r="N44" i="33" s="1"/>
  <c r="M44" i="33" a="1"/>
  <c r="M44" i="33" s="1"/>
  <c r="L44" i="33" a="1"/>
  <c r="L44" i="33" s="1"/>
  <c r="K44" i="33" a="1"/>
  <c r="K44" i="33" s="1"/>
  <c r="J44" i="33" a="1"/>
  <c r="J44" i="33" s="1"/>
  <c r="I44" i="33"/>
  <c r="AJ43" i="33"/>
  <c r="AI43" i="33"/>
  <c r="AH43" i="33"/>
  <c r="AG43" i="33"/>
  <c r="AF43" i="33"/>
  <c r="AE43" i="33"/>
  <c r="AD43" i="33" a="1"/>
  <c r="AD43" i="33"/>
  <c r="AC43" i="33" a="1"/>
  <c r="AC43" i="33" s="1"/>
  <c r="AB43" i="33" a="1"/>
  <c r="AB43" i="33" s="1"/>
  <c r="AA43" i="33" a="1"/>
  <c r="AA43" i="33" s="1"/>
  <c r="Z43" i="33" a="1"/>
  <c r="Z43" i="33" s="1"/>
  <c r="Y43" i="33" a="1"/>
  <c r="Y43" i="33" s="1"/>
  <c r="X43" i="33" a="1"/>
  <c r="X43" i="33"/>
  <c r="W43" i="33" a="1"/>
  <c r="W43" i="33" s="1"/>
  <c r="V43" i="33" a="1"/>
  <c r="V43" i="33"/>
  <c r="U43" i="33" a="1"/>
  <c r="U43" i="33" s="1"/>
  <c r="T43" i="33" a="1"/>
  <c r="T43" i="33" s="1"/>
  <c r="S43" i="33" a="1"/>
  <c r="S43" i="33" s="1"/>
  <c r="R43" i="33" a="1"/>
  <c r="R43" i="33" s="1"/>
  <c r="Q43" i="33" a="1"/>
  <c r="Q43" i="33" s="1"/>
  <c r="P43" i="33" a="1"/>
  <c r="P43" i="33"/>
  <c r="O43" i="33" a="1"/>
  <c r="O43" i="33" s="1"/>
  <c r="N43" i="33" a="1"/>
  <c r="N43" i="33"/>
  <c r="M43" i="33" a="1"/>
  <c r="M43" i="33" s="1"/>
  <c r="L43" i="33" a="1"/>
  <c r="L43" i="33" s="1"/>
  <c r="K43" i="33" a="1"/>
  <c r="K43" i="33" s="1"/>
  <c r="J43" i="33" a="1"/>
  <c r="J43" i="33" s="1"/>
  <c r="I43" i="33"/>
  <c r="AJ42" i="33"/>
  <c r="AI42" i="33"/>
  <c r="AH42" i="33"/>
  <c r="AG42" i="33"/>
  <c r="AF42" i="33"/>
  <c r="AE42" i="33"/>
  <c r="AD42" i="33" a="1"/>
  <c r="AD42" i="33" s="1"/>
  <c r="AC42" i="33" a="1"/>
  <c r="AC42" i="33" s="1"/>
  <c r="AB42" i="33" a="1"/>
  <c r="AB42" i="33" s="1"/>
  <c r="AA42" i="33" a="1"/>
  <c r="AA42" i="33" s="1"/>
  <c r="Z42" i="33" a="1"/>
  <c r="Z42" i="33"/>
  <c r="Y42" i="33" a="1"/>
  <c r="Y42" i="33" s="1"/>
  <c r="X42" i="33" a="1"/>
  <c r="X42" i="33"/>
  <c r="W42" i="33" a="1"/>
  <c r="W42" i="33" s="1"/>
  <c r="V42" i="33" a="1"/>
  <c r="V42" i="33" s="1"/>
  <c r="U42" i="33" a="1"/>
  <c r="U42" i="33" s="1"/>
  <c r="T42" i="33" a="1"/>
  <c r="T42" i="33" s="1"/>
  <c r="S42" i="33" a="1"/>
  <c r="S42" i="33" s="1"/>
  <c r="R42" i="33" a="1"/>
  <c r="R42" i="33"/>
  <c r="Q42" i="33" a="1"/>
  <c r="Q42" i="33" s="1"/>
  <c r="P42" i="33" a="1"/>
  <c r="P42" i="33"/>
  <c r="O42" i="33" a="1"/>
  <c r="O42" i="33" s="1"/>
  <c r="N42" i="33" a="1"/>
  <c r="N42" i="33" s="1"/>
  <c r="M42" i="33" a="1"/>
  <c r="M42" i="33" s="1"/>
  <c r="L42" i="33" a="1"/>
  <c r="L42" i="33" s="1"/>
  <c r="K42" i="33" a="1"/>
  <c r="K42" i="33" s="1"/>
  <c r="J42" i="33" a="1"/>
  <c r="J42" i="33"/>
  <c r="I42" i="33"/>
  <c r="AJ41" i="33"/>
  <c r="AI41" i="33"/>
  <c r="AH41" i="33"/>
  <c r="AG41" i="33"/>
  <c r="AF41" i="33"/>
  <c r="AE41" i="33"/>
  <c r="AD41" i="33" a="1"/>
  <c r="AD41" i="33" s="1"/>
  <c r="AC41" i="33" a="1"/>
  <c r="AC41" i="33" s="1"/>
  <c r="AB41" i="33" a="1"/>
  <c r="AB41" i="33" s="1"/>
  <c r="AA41" i="33" a="1"/>
  <c r="AA41" i="33" s="1"/>
  <c r="Z41" i="33" a="1"/>
  <c r="Z41" i="33" s="1"/>
  <c r="Y41" i="33" a="1"/>
  <c r="Y41" i="33"/>
  <c r="X41" i="33" a="1"/>
  <c r="X41" i="33" s="1"/>
  <c r="W41" i="33" a="1"/>
  <c r="W41" i="33"/>
  <c r="V41" i="33" a="1"/>
  <c r="V41" i="33" s="1"/>
  <c r="U41" i="33" a="1"/>
  <c r="U41" i="33" s="1"/>
  <c r="T41" i="33" a="1"/>
  <c r="T41" i="33" s="1"/>
  <c r="S41" i="33" a="1"/>
  <c r="S41" i="33" s="1"/>
  <c r="R41" i="33" a="1"/>
  <c r="R41" i="33" s="1"/>
  <c r="Q41" i="33" a="1"/>
  <c r="Q41" i="33"/>
  <c r="P41" i="33" a="1"/>
  <c r="P41" i="33" s="1"/>
  <c r="O41" i="33" a="1"/>
  <c r="O41" i="33"/>
  <c r="N41" i="33" a="1"/>
  <c r="N41" i="33" s="1"/>
  <c r="M41" i="33" a="1"/>
  <c r="M41" i="33" s="1"/>
  <c r="L41" i="33" a="1"/>
  <c r="L41" i="33" s="1"/>
  <c r="K41" i="33" a="1"/>
  <c r="K41" i="33" s="1"/>
  <c r="J41" i="33" a="1"/>
  <c r="J41" i="33" s="1"/>
  <c r="I41" i="33"/>
  <c r="AJ40" i="33"/>
  <c r="AI40" i="33"/>
  <c r="AH40" i="33"/>
  <c r="AG40" i="33"/>
  <c r="AF40" i="33"/>
  <c r="AE40" i="33"/>
  <c r="AD40" i="33" a="1"/>
  <c r="AD40" i="33" s="1"/>
  <c r="AC40" i="33" a="1"/>
  <c r="AC40" i="33"/>
  <c r="AB40" i="33" a="1"/>
  <c r="AB40" i="33" s="1"/>
  <c r="AA40" i="33" a="1"/>
  <c r="AA40" i="33"/>
  <c r="Z40" i="33" a="1"/>
  <c r="Z40" i="33" s="1"/>
  <c r="Y40" i="33" a="1"/>
  <c r="Y40" i="33" s="1"/>
  <c r="X40" i="33" a="1"/>
  <c r="X40" i="33" s="1"/>
  <c r="W40" i="33" a="1"/>
  <c r="W40" i="33" s="1"/>
  <c r="V40" i="33" a="1"/>
  <c r="V40" i="33" s="1"/>
  <c r="U40" i="33" a="1"/>
  <c r="U40" i="33"/>
  <c r="T40" i="33" a="1"/>
  <c r="T40" i="33" s="1"/>
  <c r="S40" i="33" a="1"/>
  <c r="S40" i="33"/>
  <c r="R40" i="33" a="1"/>
  <c r="R40" i="33" s="1"/>
  <c r="Q40" i="33" a="1"/>
  <c r="Q40" i="33" s="1"/>
  <c r="P40" i="33" a="1"/>
  <c r="P40" i="33" s="1"/>
  <c r="O40" i="33" a="1"/>
  <c r="O40" i="33" s="1"/>
  <c r="N40" i="33" a="1"/>
  <c r="N40" i="33" s="1"/>
  <c r="M40" i="33" a="1"/>
  <c r="M40" i="33"/>
  <c r="L40" i="33" a="1"/>
  <c r="L40" i="33" s="1"/>
  <c r="K40" i="33" a="1"/>
  <c r="K40" i="33"/>
  <c r="J40" i="33" a="1"/>
  <c r="J40" i="33" s="1"/>
  <c r="I40" i="33"/>
  <c r="AJ39" i="33"/>
  <c r="AI39" i="33"/>
  <c r="AH39" i="33"/>
  <c r="AG39" i="33"/>
  <c r="AF39" i="33"/>
  <c r="AE39" i="33"/>
  <c r="AD39" i="33" a="1"/>
  <c r="AD39" i="33" s="1"/>
  <c r="AC39" i="33" a="1"/>
  <c r="AC39" i="33" s="1"/>
  <c r="AB39" i="33" a="1"/>
  <c r="AB39" i="33"/>
  <c r="AA39" i="33" a="1"/>
  <c r="AA39" i="33" s="1"/>
  <c r="Z39" i="33" a="1"/>
  <c r="Z39" i="33"/>
  <c r="Y39" i="33" a="1"/>
  <c r="Y39" i="33" s="1"/>
  <c r="X39" i="33" a="1"/>
  <c r="X39" i="33" s="1"/>
  <c r="W39" i="33" a="1"/>
  <c r="W39" i="33" s="1"/>
  <c r="V39" i="33" a="1"/>
  <c r="V39" i="33" s="1"/>
  <c r="U39" i="33" a="1"/>
  <c r="U39" i="33" s="1"/>
  <c r="T39" i="33" a="1"/>
  <c r="T39" i="33"/>
  <c r="S39" i="33" a="1"/>
  <c r="S39" i="33" s="1"/>
  <c r="R39" i="33" a="1"/>
  <c r="R39" i="33"/>
  <c r="Q39" i="33" a="1"/>
  <c r="Q39" i="33" s="1"/>
  <c r="P39" i="33" a="1"/>
  <c r="P39" i="33" s="1"/>
  <c r="O39" i="33" a="1"/>
  <c r="O39" i="33" s="1"/>
  <c r="N39" i="33" a="1"/>
  <c r="N39" i="33" s="1"/>
  <c r="M39" i="33" a="1"/>
  <c r="M39" i="33" s="1"/>
  <c r="L39" i="33" a="1"/>
  <c r="L39" i="33"/>
  <c r="K39" i="33" a="1"/>
  <c r="K39" i="33" s="1"/>
  <c r="J39" i="33" a="1"/>
  <c r="J39" i="33"/>
  <c r="I39" i="33"/>
  <c r="AJ38" i="33"/>
  <c r="AI38" i="33"/>
  <c r="AH38" i="33"/>
  <c r="AG38" i="33"/>
  <c r="AF38" i="33"/>
  <c r="AE38" i="33"/>
  <c r="AD38" i="33" a="1"/>
  <c r="AD38" i="33"/>
  <c r="AC38" i="33" a="1"/>
  <c r="AC38" i="33" s="1"/>
  <c r="AB38" i="33" a="1"/>
  <c r="AB38" i="33"/>
  <c r="AA38" i="33" a="1"/>
  <c r="AA38" i="33" s="1"/>
  <c r="Z38" i="33" a="1"/>
  <c r="Z38" i="33" s="1"/>
  <c r="Y38" i="33" a="1"/>
  <c r="Y38" i="33" s="1"/>
  <c r="X38" i="33" a="1"/>
  <c r="X38" i="33" s="1"/>
  <c r="W38" i="33" a="1"/>
  <c r="W38" i="33" s="1"/>
  <c r="V38" i="33" a="1"/>
  <c r="V38" i="33"/>
  <c r="U38" i="33" a="1"/>
  <c r="U38" i="33" s="1"/>
  <c r="T38" i="33" a="1"/>
  <c r="T38" i="33"/>
  <c r="S38" i="33" a="1"/>
  <c r="S38" i="33" s="1"/>
  <c r="R38" i="33" a="1"/>
  <c r="R38" i="33" s="1"/>
  <c r="Q38" i="33" a="1"/>
  <c r="Q38" i="33" s="1"/>
  <c r="P38" i="33" a="1"/>
  <c r="P38" i="33" s="1"/>
  <c r="O38" i="33" a="1"/>
  <c r="O38" i="33" s="1"/>
  <c r="N38" i="33" a="1"/>
  <c r="N38" i="33"/>
  <c r="M38" i="33" a="1"/>
  <c r="M38" i="33" s="1"/>
  <c r="L38" i="33" a="1"/>
  <c r="L38" i="33"/>
  <c r="K38" i="33" a="1"/>
  <c r="K38" i="33" s="1"/>
  <c r="J38" i="33" a="1"/>
  <c r="J38" i="33" s="1"/>
  <c r="I38" i="33"/>
  <c r="H38" i="33"/>
  <c r="AJ36" i="33"/>
  <c r="AI36" i="33"/>
  <c r="AH36" i="33"/>
  <c r="AG36" i="33"/>
  <c r="AF36" i="33"/>
  <c r="AE36" i="33"/>
  <c r="AD36" i="33"/>
  <c r="AC36" i="33"/>
  <c r="AB36" i="33"/>
  <c r="AA36" i="33"/>
  <c r="Z36" i="33"/>
  <c r="Y36" i="33" a="1"/>
  <c r="Y36" i="33" s="1"/>
  <c r="X36" i="33" a="1"/>
  <c r="X36" i="33" s="1"/>
  <c r="W36" i="33" a="1"/>
  <c r="W36" i="33"/>
  <c r="V36" i="33" a="1"/>
  <c r="V36" i="33" s="1"/>
  <c r="U36" i="33" a="1"/>
  <c r="U36" i="33"/>
  <c r="T36" i="33" a="1"/>
  <c r="T36" i="33" s="1"/>
  <c r="S36" i="33" a="1"/>
  <c r="S36" i="33" s="1"/>
  <c r="R36" i="33" a="1"/>
  <c r="R36" i="33" s="1"/>
  <c r="Q36" i="33" a="1"/>
  <c r="Q36" i="33" s="1"/>
  <c r="P36" i="33" a="1"/>
  <c r="P36" i="33" s="1"/>
  <c r="O36" i="33" a="1"/>
  <c r="O36" i="33"/>
  <c r="N36" i="33" a="1"/>
  <c r="N36" i="33" s="1"/>
  <c r="M36" i="33" a="1"/>
  <c r="M36" i="33"/>
  <c r="L36" i="33" a="1"/>
  <c r="L36" i="33" s="1"/>
  <c r="K36" i="33" a="1"/>
  <c r="K36" i="33" s="1"/>
  <c r="J36" i="33" a="1"/>
  <c r="J36" i="33" s="1"/>
  <c r="I36" i="33"/>
  <c r="AJ35" i="33"/>
  <c r="AI35" i="33"/>
  <c r="AH35" i="33"/>
  <c r="AG35" i="33"/>
  <c r="AF35" i="33"/>
  <c r="AE35" i="33"/>
  <c r="AD35" i="33"/>
  <c r="AC35" i="33"/>
  <c r="AB35" i="33"/>
  <c r="AA35" i="33"/>
  <c r="Z35" i="33"/>
  <c r="Y35" i="33" a="1"/>
  <c r="Y35" i="33" s="1"/>
  <c r="X35" i="33" a="1"/>
  <c r="X35" i="33" s="1"/>
  <c r="W35" i="33" a="1"/>
  <c r="W35" i="33"/>
  <c r="V35" i="33" a="1"/>
  <c r="V35" i="33" s="1"/>
  <c r="U35" i="33" a="1"/>
  <c r="U35" i="33"/>
  <c r="T35" i="33" a="1"/>
  <c r="T35" i="33" s="1"/>
  <c r="S35" i="33" a="1"/>
  <c r="S35" i="33" s="1"/>
  <c r="R35" i="33" a="1"/>
  <c r="R35" i="33" s="1"/>
  <c r="Q35" i="33" a="1"/>
  <c r="Q35" i="33" s="1"/>
  <c r="P35" i="33" a="1"/>
  <c r="P35" i="33" s="1"/>
  <c r="O35" i="33" a="1"/>
  <c r="O35" i="33"/>
  <c r="N35" i="33" a="1"/>
  <c r="N35" i="33" s="1"/>
  <c r="M35" i="33" a="1"/>
  <c r="M35" i="33"/>
  <c r="L35" i="33" a="1"/>
  <c r="L35" i="33" s="1"/>
  <c r="K35" i="33" a="1"/>
  <c r="K35" i="33" s="1"/>
  <c r="J35" i="33" a="1"/>
  <c r="J35" i="33" s="1"/>
  <c r="I35" i="33"/>
  <c r="AJ34" i="33"/>
  <c r="AI34" i="33"/>
  <c r="AH34" i="33"/>
  <c r="AG34" i="33"/>
  <c r="AF34" i="33"/>
  <c r="AE34" i="33"/>
  <c r="AD34" i="33"/>
  <c r="AC34" i="33"/>
  <c r="I34" i="33"/>
  <c r="AJ33" i="33"/>
  <c r="AI33" i="33"/>
  <c r="AH33" i="33"/>
  <c r="AG33" i="33"/>
  <c r="AF33" i="33"/>
  <c r="AE33" i="33"/>
  <c r="AD33" i="33"/>
  <c r="AC33" i="33"/>
  <c r="I33" i="33"/>
  <c r="AJ32" i="33"/>
  <c r="AI32" i="33"/>
  <c r="AH32" i="33"/>
  <c r="AG32" i="33"/>
  <c r="AF32" i="33"/>
  <c r="AE32" i="33"/>
  <c r="AD32" i="33"/>
  <c r="AC32" i="33"/>
  <c r="AB32" i="33"/>
  <c r="AA32" i="33"/>
  <c r="Z32" i="33"/>
  <c r="Y32" i="33" a="1"/>
  <c r="Y32" i="33" s="1"/>
  <c r="X32" i="33" a="1"/>
  <c r="X32" i="33"/>
  <c r="W32" i="33" a="1"/>
  <c r="W32" i="33" s="1"/>
  <c r="V32" i="33" a="1"/>
  <c r="V32" i="33"/>
  <c r="U32" i="33" a="1"/>
  <c r="U32" i="33" s="1"/>
  <c r="T32" i="33" a="1"/>
  <c r="T32" i="33" s="1"/>
  <c r="S32" i="33" a="1"/>
  <c r="S32" i="33" s="1"/>
  <c r="R32" i="33" a="1"/>
  <c r="R32" i="33" s="1"/>
  <c r="Q32" i="33" a="1"/>
  <c r="Q32" i="33" s="1"/>
  <c r="P32" i="33" a="1"/>
  <c r="P32" i="33"/>
  <c r="O32" i="33" a="1"/>
  <c r="O32" i="33" s="1"/>
  <c r="N32" i="33" a="1"/>
  <c r="N32" i="33"/>
  <c r="M32" i="33" a="1"/>
  <c r="M32" i="33" s="1"/>
  <c r="L32" i="33" a="1"/>
  <c r="L32" i="33" s="1"/>
  <c r="K32" i="33" a="1"/>
  <c r="K32" i="33" s="1"/>
  <c r="J32" i="33" a="1"/>
  <c r="J32" i="33" s="1"/>
  <c r="I32" i="33"/>
  <c r="AJ31" i="33"/>
  <c r="AI31" i="33"/>
  <c r="AH31" i="33"/>
  <c r="AG31" i="33"/>
  <c r="AF31" i="33"/>
  <c r="AE31" i="33"/>
  <c r="AD31" i="33"/>
  <c r="AC31" i="33"/>
  <c r="AB31" i="33"/>
  <c r="AA31" i="33"/>
  <c r="Z31" i="33"/>
  <c r="Y31" i="33" a="1"/>
  <c r="Y31" i="33" s="1"/>
  <c r="X31" i="33" a="1"/>
  <c r="X31" i="33"/>
  <c r="W31" i="33" a="1"/>
  <c r="W31" i="33" s="1"/>
  <c r="V31" i="33" a="1"/>
  <c r="V31" i="33"/>
  <c r="U31" i="33" a="1"/>
  <c r="U31" i="33" s="1"/>
  <c r="T31" i="33" a="1"/>
  <c r="T31" i="33" s="1"/>
  <c r="S31" i="33" a="1"/>
  <c r="S31" i="33" s="1"/>
  <c r="R31" i="33" a="1"/>
  <c r="R31" i="33" s="1"/>
  <c r="Q31" i="33" a="1"/>
  <c r="Q31" i="33" s="1"/>
  <c r="P31" i="33" a="1"/>
  <c r="P31" i="33"/>
  <c r="O31" i="33" a="1"/>
  <c r="O31" i="33" s="1"/>
  <c r="N31" i="33" a="1"/>
  <c r="N31" i="33"/>
  <c r="M31" i="33" a="1"/>
  <c r="M31" i="33" s="1"/>
  <c r="L31" i="33" a="1"/>
  <c r="L31" i="33" s="1"/>
  <c r="K31" i="33" a="1"/>
  <c r="K31" i="33" s="1"/>
  <c r="J31" i="33" a="1"/>
  <c r="J31" i="33" s="1"/>
  <c r="I31" i="33"/>
  <c r="AJ30" i="33"/>
  <c r="AI30" i="33"/>
  <c r="AH30" i="33"/>
  <c r="AG30" i="33"/>
  <c r="AF30" i="33"/>
  <c r="AE30" i="33"/>
  <c r="AD30" i="33"/>
  <c r="AC30" i="33"/>
  <c r="AB30" i="33"/>
  <c r="AA30" i="33"/>
  <c r="Z30" i="33"/>
  <c r="Y30" i="33" a="1"/>
  <c r="Y30" i="33" s="1"/>
  <c r="X30" i="33" a="1"/>
  <c r="X30" i="33" s="1"/>
  <c r="W30" i="33" a="1"/>
  <c r="W30" i="33" s="1"/>
  <c r="V30" i="33" a="1"/>
  <c r="V30" i="33" s="1"/>
  <c r="U30" i="33" a="1"/>
  <c r="U30" i="33" s="1"/>
  <c r="T30" i="33" a="1"/>
  <c r="T30" i="33" s="1"/>
  <c r="S30" i="33" a="1"/>
  <c r="S30" i="33" s="1"/>
  <c r="R30" i="33" a="1"/>
  <c r="R30" i="33" s="1"/>
  <c r="Q30" i="33" a="1"/>
  <c r="Q30" i="33" s="1"/>
  <c r="P30" i="33" a="1"/>
  <c r="P30" i="33" s="1"/>
  <c r="O30" i="33" a="1"/>
  <c r="O30" i="33" s="1"/>
  <c r="N30" i="33" a="1"/>
  <c r="N30" i="33" s="1"/>
  <c r="M30" i="33" a="1"/>
  <c r="M30" i="33" s="1"/>
  <c r="L30" i="33" a="1"/>
  <c r="L30" i="33" s="1"/>
  <c r="K30" i="33" a="1"/>
  <c r="K30" i="33" s="1"/>
  <c r="J30" i="33" a="1"/>
  <c r="J30" i="33" s="1"/>
  <c r="I30" i="33"/>
  <c r="AJ29" i="33"/>
  <c r="AI29" i="33"/>
  <c r="AH29" i="33"/>
  <c r="AG29" i="33"/>
  <c r="AF29" i="33"/>
  <c r="AE29" i="33"/>
  <c r="AD29" i="33"/>
  <c r="AC29" i="33"/>
  <c r="AB29" i="33"/>
  <c r="AA29" i="33"/>
  <c r="Z29" i="33"/>
  <c r="Y29" i="33" a="1"/>
  <c r="Y29" i="33" s="1"/>
  <c r="X29" i="33" a="1"/>
  <c r="X29" i="33" s="1"/>
  <c r="W29" i="33" a="1"/>
  <c r="W29" i="33" s="1"/>
  <c r="V29" i="33" a="1"/>
  <c r="V29" i="33" s="1"/>
  <c r="U29" i="33" a="1"/>
  <c r="U29" i="33" s="1"/>
  <c r="T29" i="33" a="1"/>
  <c r="T29" i="33" s="1"/>
  <c r="S29" i="33" a="1"/>
  <c r="S29" i="33" s="1"/>
  <c r="R29" i="33" a="1"/>
  <c r="R29" i="33" s="1"/>
  <c r="Q29" i="33" a="1"/>
  <c r="Q29" i="33" s="1"/>
  <c r="P29" i="33" a="1"/>
  <c r="P29" i="33" s="1"/>
  <c r="O29" i="33" a="1"/>
  <c r="O29" i="33" s="1"/>
  <c r="N29" i="33" a="1"/>
  <c r="N29" i="33" s="1"/>
  <c r="M29" i="33" a="1"/>
  <c r="M29" i="33" s="1"/>
  <c r="L29" i="33" a="1"/>
  <c r="L29" i="33" s="1"/>
  <c r="K29" i="33" a="1"/>
  <c r="K29" i="33" s="1"/>
  <c r="J29" i="33" a="1"/>
  <c r="J29" i="33" s="1"/>
  <c r="I29" i="33"/>
  <c r="AJ28" i="33"/>
  <c r="AI28" i="33"/>
  <c r="AH28" i="33"/>
  <c r="AG28" i="33"/>
  <c r="AF28" i="33"/>
  <c r="AE28" i="33"/>
  <c r="AD28" i="33"/>
  <c r="AC28" i="33"/>
  <c r="AB28" i="33"/>
  <c r="AA28" i="33"/>
  <c r="Z28" i="33"/>
  <c r="Y28" i="33" a="1"/>
  <c r="Y28" i="33" s="1"/>
  <c r="X28" i="33" a="1"/>
  <c r="X28" i="33" s="1"/>
  <c r="W28" i="33" a="1"/>
  <c r="W28" i="33" s="1"/>
  <c r="V28" i="33" a="1"/>
  <c r="V28" i="33" s="1"/>
  <c r="U28" i="33" a="1"/>
  <c r="U28" i="33" s="1"/>
  <c r="T28" i="33" a="1"/>
  <c r="T28" i="33" s="1"/>
  <c r="S28" i="33" a="1"/>
  <c r="S28" i="33" s="1"/>
  <c r="R28" i="33" a="1"/>
  <c r="R28" i="33" s="1"/>
  <c r="Q28" i="33" a="1"/>
  <c r="Q28" i="33" s="1"/>
  <c r="P28" i="33" a="1"/>
  <c r="P28" i="33" s="1"/>
  <c r="O28" i="33" a="1"/>
  <c r="O28" i="33" s="1"/>
  <c r="N28" i="33" a="1"/>
  <c r="N28" i="33" s="1"/>
  <c r="M28" i="33" a="1"/>
  <c r="M28" i="33" s="1"/>
  <c r="I28" i="33"/>
  <c r="AJ27" i="33"/>
  <c r="AI27" i="33"/>
  <c r="AH27" i="33"/>
  <c r="AG27" i="33"/>
  <c r="AF27" i="33"/>
  <c r="AE27" i="33"/>
  <c r="AD27" i="33"/>
  <c r="AC27" i="33"/>
  <c r="AB27" i="33"/>
  <c r="AA27" i="33"/>
  <c r="Z27" i="33"/>
  <c r="Y27" i="33" a="1"/>
  <c r="Y27" i="33" s="1"/>
  <c r="X27" i="33" a="1"/>
  <c r="X27" i="33" s="1"/>
  <c r="W27" i="33" a="1"/>
  <c r="W27" i="33" s="1"/>
  <c r="V27" i="33" a="1"/>
  <c r="V27" i="33" s="1"/>
  <c r="U27" i="33" a="1"/>
  <c r="U27" i="33" s="1"/>
  <c r="T27" i="33" a="1"/>
  <c r="T27" i="33" s="1"/>
  <c r="S27" i="33" a="1"/>
  <c r="S27" i="33" s="1"/>
  <c r="R27" i="33" a="1"/>
  <c r="R27" i="33" s="1"/>
  <c r="Q27" i="33" a="1"/>
  <c r="Q27" i="33" s="1"/>
  <c r="P27" i="33" a="1"/>
  <c r="P27" i="33" s="1"/>
  <c r="O27" i="33" a="1"/>
  <c r="O27" i="33" s="1"/>
  <c r="N27" i="33" a="1"/>
  <c r="N27" i="33" s="1"/>
  <c r="M27" i="33" a="1"/>
  <c r="M27" i="33" s="1"/>
  <c r="I27" i="33"/>
  <c r="AJ26" i="33"/>
  <c r="AI26" i="33"/>
  <c r="AH26" i="33"/>
  <c r="AG26" i="33"/>
  <c r="AF26" i="33"/>
  <c r="AE26" i="33"/>
  <c r="AD26" i="33"/>
  <c r="AC26" i="33"/>
  <c r="AB26" i="33"/>
  <c r="AA26" i="33"/>
  <c r="Z26" i="33"/>
  <c r="Y26" i="33" a="1"/>
  <c r="Y26" i="33" s="1"/>
  <c r="X26" i="33" a="1"/>
  <c r="X26" i="33" s="1"/>
  <c r="W26" i="33" a="1"/>
  <c r="W26" i="33" s="1"/>
  <c r="V26" i="33" a="1"/>
  <c r="V26" i="33" s="1"/>
  <c r="U26" i="33" a="1"/>
  <c r="U26" i="33" s="1"/>
  <c r="T26" i="33" a="1"/>
  <c r="T26" i="33" s="1"/>
  <c r="S26" i="33" a="1"/>
  <c r="S26" i="33" s="1"/>
  <c r="R26" i="33" a="1"/>
  <c r="R26" i="33" s="1"/>
  <c r="Q26" i="33" a="1"/>
  <c r="Q26" i="33" s="1"/>
  <c r="P26" i="33" a="1"/>
  <c r="P26" i="33" s="1"/>
  <c r="O26" i="33" a="1"/>
  <c r="O26" i="33" s="1"/>
  <c r="N26" i="33" a="1"/>
  <c r="N26" i="33" s="1"/>
  <c r="M26" i="33" a="1"/>
  <c r="M26" i="33" s="1"/>
  <c r="I26" i="33"/>
  <c r="AJ25" i="33"/>
  <c r="AI25" i="33"/>
  <c r="AH25" i="33"/>
  <c r="AG25" i="33"/>
  <c r="AF25" i="33"/>
  <c r="AE25" i="33"/>
  <c r="AD25" i="33"/>
  <c r="AC25" i="33"/>
  <c r="AB25" i="33"/>
  <c r="AA25" i="33"/>
  <c r="Z25" i="33"/>
  <c r="Y25" i="33" a="1"/>
  <c r="Y25" i="33" s="1"/>
  <c r="X25" i="33" a="1"/>
  <c r="X25" i="33" s="1"/>
  <c r="W25" i="33" a="1"/>
  <c r="W25" i="33" s="1"/>
  <c r="V25" i="33" a="1"/>
  <c r="V25" i="33" s="1"/>
  <c r="U25" i="33" a="1"/>
  <c r="U25" i="33" s="1"/>
  <c r="T25" i="33" a="1"/>
  <c r="T25" i="33" s="1"/>
  <c r="S25" i="33" a="1"/>
  <c r="S25" i="33" s="1"/>
  <c r="R25" i="33" a="1"/>
  <c r="R25" i="33" s="1"/>
  <c r="Q25" i="33" a="1"/>
  <c r="Q25" i="33" s="1"/>
  <c r="P25" i="33" a="1"/>
  <c r="P25" i="33" s="1"/>
  <c r="O25" i="33" a="1"/>
  <c r="O25" i="33" s="1"/>
  <c r="N25" i="33" a="1"/>
  <c r="N25" i="33" s="1"/>
  <c r="M25" i="33" a="1"/>
  <c r="M25" i="33" s="1"/>
  <c r="I25" i="33"/>
  <c r="AJ24" i="33"/>
  <c r="AI24" i="33"/>
  <c r="AH24" i="33"/>
  <c r="AG24" i="33"/>
  <c r="AF24" i="33"/>
  <c r="AE24" i="33"/>
  <c r="AD24" i="33"/>
  <c r="AC24" i="33"/>
  <c r="AB24" i="33"/>
  <c r="AA24" i="33"/>
  <c r="Z24" i="33"/>
  <c r="Y24" i="33" a="1"/>
  <c r="Y24" i="33" s="1"/>
  <c r="X24" i="33" a="1"/>
  <c r="X24" i="33" s="1"/>
  <c r="W24" i="33" a="1"/>
  <c r="W24" i="33" s="1"/>
  <c r="V24" i="33" a="1"/>
  <c r="V24" i="33" s="1"/>
  <c r="U24" i="33" a="1"/>
  <c r="U24" i="33" s="1"/>
  <c r="T24" i="33" a="1"/>
  <c r="T24" i="33" s="1"/>
  <c r="S24" i="33" a="1"/>
  <c r="S24" i="33" s="1"/>
  <c r="R24" i="33" a="1"/>
  <c r="R24" i="33" s="1"/>
  <c r="Q24" i="33" a="1"/>
  <c r="Q24" i="33" s="1"/>
  <c r="P24" i="33" a="1"/>
  <c r="P24" i="33" s="1"/>
  <c r="O24" i="33" a="1"/>
  <c r="O24" i="33" s="1"/>
  <c r="N24" i="33" a="1"/>
  <c r="N24" i="33" s="1"/>
  <c r="M24" i="33" a="1"/>
  <c r="M24" i="33" s="1"/>
  <c r="I24" i="33"/>
  <c r="AJ23" i="33"/>
  <c r="AI23" i="33"/>
  <c r="AH23" i="33"/>
  <c r="AG23" i="33"/>
  <c r="AF23" i="33"/>
  <c r="AE23" i="33"/>
  <c r="AD23" i="33"/>
  <c r="AC23" i="33"/>
  <c r="AB23" i="33"/>
  <c r="AA23" i="33"/>
  <c r="Z23" i="33"/>
  <c r="Y23" i="33" a="1"/>
  <c r="Y23" i="33" s="1"/>
  <c r="X23" i="33" a="1"/>
  <c r="X23" i="33" s="1"/>
  <c r="W23" i="33" a="1"/>
  <c r="W23" i="33" s="1"/>
  <c r="V23" i="33" a="1"/>
  <c r="V23" i="33" s="1"/>
  <c r="U23" i="33" a="1"/>
  <c r="U23" i="33" s="1"/>
  <c r="T23" i="33" a="1"/>
  <c r="T23" i="33" s="1"/>
  <c r="S23" i="33" a="1"/>
  <c r="S23" i="33" s="1"/>
  <c r="R23" i="33" a="1"/>
  <c r="R23" i="33" s="1"/>
  <c r="Q23" i="33" a="1"/>
  <c r="Q23" i="33" s="1"/>
  <c r="P23" i="33" a="1"/>
  <c r="P23" i="33" s="1"/>
  <c r="O23" i="33" a="1"/>
  <c r="O23" i="33" s="1"/>
  <c r="N23" i="33" a="1"/>
  <c r="N23" i="33" s="1"/>
  <c r="M23" i="33" a="1"/>
  <c r="M23" i="33" s="1"/>
  <c r="I23" i="33"/>
  <c r="AJ22" i="33"/>
  <c r="AI22" i="33"/>
  <c r="AH22" i="33"/>
  <c r="AG22" i="33"/>
  <c r="AF22" i="33"/>
  <c r="AE22" i="33"/>
  <c r="AD22" i="33"/>
  <c r="AC22" i="33"/>
  <c r="AB22" i="33"/>
  <c r="AA22" i="33"/>
  <c r="Z22" i="33"/>
  <c r="Y22" i="33" a="1"/>
  <c r="Y22" i="33" s="1"/>
  <c r="X22" i="33" a="1"/>
  <c r="X22" i="33" s="1"/>
  <c r="W22" i="33" a="1"/>
  <c r="W22" i="33" s="1"/>
  <c r="V22" i="33" a="1"/>
  <c r="V22" i="33" s="1"/>
  <c r="U22" i="33" a="1"/>
  <c r="U22" i="33" s="1"/>
  <c r="T22" i="33" a="1"/>
  <c r="T22" i="33" s="1"/>
  <c r="S22" i="33" a="1"/>
  <c r="S22" i="33" s="1"/>
  <c r="R22" i="33" a="1"/>
  <c r="R22" i="33" s="1"/>
  <c r="Q22" i="33" a="1"/>
  <c r="Q22" i="33" s="1"/>
  <c r="P22" i="33" a="1"/>
  <c r="P22" i="33" s="1"/>
  <c r="O22" i="33" a="1"/>
  <c r="O22" i="33" s="1"/>
  <c r="N22" i="33" a="1"/>
  <c r="N22" i="33" s="1"/>
  <c r="M22" i="33" a="1"/>
  <c r="M22" i="33" s="1"/>
  <c r="I22" i="33"/>
  <c r="AJ21" i="33"/>
  <c r="AI21" i="33"/>
  <c r="AH21" i="33"/>
  <c r="AG21" i="33"/>
  <c r="AF21" i="33"/>
  <c r="AE21" i="33"/>
  <c r="AD21" i="33"/>
  <c r="AC21" i="33"/>
  <c r="AB21" i="33"/>
  <c r="AA21" i="33"/>
  <c r="Z21" i="33"/>
  <c r="Y21" i="33" a="1"/>
  <c r="Y21" i="33" s="1"/>
  <c r="X21" i="33" a="1"/>
  <c r="X21" i="33" s="1"/>
  <c r="W21" i="33" a="1"/>
  <c r="W21" i="33" s="1"/>
  <c r="V21" i="33" a="1"/>
  <c r="V21" i="33" s="1"/>
  <c r="U21" i="33" a="1"/>
  <c r="U21" i="33" s="1"/>
  <c r="T21" i="33" a="1"/>
  <c r="T21" i="33" s="1"/>
  <c r="S21" i="33" a="1"/>
  <c r="S21" i="33" s="1"/>
  <c r="R21" i="33" a="1"/>
  <c r="R21" i="33" s="1"/>
  <c r="Q21" i="33" a="1"/>
  <c r="Q21" i="33" s="1"/>
  <c r="P21" i="33" a="1"/>
  <c r="P21" i="33" s="1"/>
  <c r="O21" i="33" a="1"/>
  <c r="O21" i="33" s="1"/>
  <c r="N21" i="33" a="1"/>
  <c r="N21" i="33" s="1"/>
  <c r="M21" i="33" a="1"/>
  <c r="M21" i="33" s="1"/>
  <c r="I21" i="33"/>
  <c r="AJ20" i="33"/>
  <c r="AI20" i="33"/>
  <c r="AH20" i="33"/>
  <c r="AG20" i="33"/>
  <c r="AF20" i="33"/>
  <c r="AE20" i="33"/>
  <c r="AD20" i="33"/>
  <c r="AC20" i="33"/>
  <c r="AB20" i="33"/>
  <c r="AA20" i="33"/>
  <c r="Z20" i="33"/>
  <c r="Y20" i="33" a="1"/>
  <c r="Y20" i="33" s="1"/>
  <c r="X20" i="33" a="1"/>
  <c r="X20" i="33" s="1"/>
  <c r="W20" i="33" a="1"/>
  <c r="W20" i="33" s="1"/>
  <c r="V20" i="33" a="1"/>
  <c r="V20" i="33" s="1"/>
  <c r="U20" i="33" a="1"/>
  <c r="U20" i="33" s="1"/>
  <c r="T20" i="33" a="1"/>
  <c r="T20" i="33" s="1"/>
  <c r="S20" i="33" a="1"/>
  <c r="S20" i="33" s="1"/>
  <c r="R20" i="33" a="1"/>
  <c r="R20" i="33" s="1"/>
  <c r="Q20" i="33" a="1"/>
  <c r="Q20" i="33" s="1"/>
  <c r="P20" i="33" a="1"/>
  <c r="P20" i="33" s="1"/>
  <c r="O20" i="33" a="1"/>
  <c r="O20" i="33" s="1"/>
  <c r="N20" i="33" a="1"/>
  <c r="N20" i="33" s="1"/>
  <c r="M20" i="33" a="1"/>
  <c r="M20" i="33" s="1"/>
  <c r="L20" i="33" a="1"/>
  <c r="L20" i="33" s="1"/>
  <c r="K20" i="33" a="1"/>
  <c r="K20" i="33" s="1"/>
  <c r="J20" i="33" a="1"/>
  <c r="J20" i="33" s="1"/>
  <c r="I20" i="33"/>
  <c r="AJ19" i="33"/>
  <c r="AI19" i="33"/>
  <c r="AH19" i="33"/>
  <c r="AG19" i="33"/>
  <c r="AF19" i="33"/>
  <c r="AE19" i="33"/>
  <c r="AD19" i="33"/>
  <c r="AC19" i="33"/>
  <c r="AB19" i="33"/>
  <c r="AA19" i="33"/>
  <c r="Z19" i="33"/>
  <c r="Y19" i="33" a="1"/>
  <c r="Y19" i="33" s="1"/>
  <c r="X19" i="33" a="1"/>
  <c r="X19" i="33" s="1"/>
  <c r="W19" i="33" a="1"/>
  <c r="W19" i="33" s="1"/>
  <c r="V19" i="33" a="1"/>
  <c r="V19" i="33" s="1"/>
  <c r="U19" i="33" a="1"/>
  <c r="U19" i="33" s="1"/>
  <c r="T19" i="33" a="1"/>
  <c r="T19" i="33" s="1"/>
  <c r="S19" i="33" a="1"/>
  <c r="S19" i="33" s="1"/>
  <c r="R19" i="33" a="1"/>
  <c r="R19" i="33" s="1"/>
  <c r="Q19" i="33" a="1"/>
  <c r="Q19" i="33" s="1"/>
  <c r="P19" i="33" a="1"/>
  <c r="P19" i="33" s="1"/>
  <c r="O19" i="33" a="1"/>
  <c r="O19" i="33" s="1"/>
  <c r="N19" i="33" a="1"/>
  <c r="N19" i="33" s="1"/>
  <c r="M19" i="33" a="1"/>
  <c r="M19" i="33" s="1"/>
  <c r="L19" i="33" a="1"/>
  <c r="L19" i="33" s="1"/>
  <c r="K19" i="33" a="1"/>
  <c r="K19" i="33" s="1"/>
  <c r="J19" i="33" a="1"/>
  <c r="J19" i="33" s="1"/>
  <c r="I19" i="33"/>
  <c r="AJ18" i="33"/>
  <c r="AI18" i="33"/>
  <c r="AH18" i="33"/>
  <c r="AG18" i="33"/>
  <c r="AF18" i="33"/>
  <c r="AE18" i="33"/>
  <c r="AD18" i="33"/>
  <c r="AC18" i="33"/>
  <c r="AB18" i="33"/>
  <c r="AA18" i="33"/>
  <c r="Z18" i="33"/>
  <c r="Y18" i="33" a="1"/>
  <c r="Y18" i="33" s="1"/>
  <c r="X18" i="33" a="1"/>
  <c r="X18" i="33" s="1"/>
  <c r="W18" i="33" a="1"/>
  <c r="W18" i="33" s="1"/>
  <c r="V18" i="33" a="1"/>
  <c r="V18" i="33" s="1"/>
  <c r="U18" i="33" a="1"/>
  <c r="U18" i="33" s="1"/>
  <c r="T18" i="33" a="1"/>
  <c r="T18" i="33" s="1"/>
  <c r="S18" i="33" a="1"/>
  <c r="S18" i="33" s="1"/>
  <c r="R18" i="33" a="1"/>
  <c r="R18" i="33" s="1"/>
  <c r="Q18" i="33" a="1"/>
  <c r="Q18" i="33" s="1"/>
  <c r="P18" i="33" a="1"/>
  <c r="P18" i="33" s="1"/>
  <c r="O18" i="33" a="1"/>
  <c r="O18" i="33" s="1"/>
  <c r="N18" i="33" a="1"/>
  <c r="N18" i="33" s="1"/>
  <c r="M18" i="33" a="1"/>
  <c r="M18" i="33" s="1"/>
  <c r="L18" i="33" a="1"/>
  <c r="L18" i="33" s="1"/>
  <c r="K18" i="33" a="1"/>
  <c r="K18" i="33" s="1"/>
  <c r="J18" i="33" a="1"/>
  <c r="J18" i="33" s="1"/>
  <c r="I18" i="33"/>
  <c r="AJ17" i="33"/>
  <c r="AI17" i="33"/>
  <c r="AH17" i="33"/>
  <c r="AG17" i="33"/>
  <c r="AF17" i="33"/>
  <c r="AE17" i="33"/>
  <c r="AD17" i="33"/>
  <c r="AC17" i="33"/>
  <c r="AB17" i="33"/>
  <c r="AA17" i="33"/>
  <c r="Z17" i="33"/>
  <c r="Y17" i="33" a="1"/>
  <c r="Y17" i="33" s="1"/>
  <c r="X17" i="33" a="1"/>
  <c r="X17" i="33" s="1"/>
  <c r="W17" i="33" a="1"/>
  <c r="W17" i="33" s="1"/>
  <c r="V17" i="33" a="1"/>
  <c r="V17" i="33" s="1"/>
  <c r="U17" i="33" a="1"/>
  <c r="U17" i="33" s="1"/>
  <c r="T17" i="33" a="1"/>
  <c r="T17" i="33" s="1"/>
  <c r="S17" i="33" a="1"/>
  <c r="S17" i="33" s="1"/>
  <c r="R17" i="33" a="1"/>
  <c r="R17" i="33" s="1"/>
  <c r="Q17" i="33" a="1"/>
  <c r="Q17" i="33" s="1"/>
  <c r="P17" i="33" a="1"/>
  <c r="P17" i="33" s="1"/>
  <c r="O17" i="33" a="1"/>
  <c r="O17" i="33" s="1"/>
  <c r="N17" i="33" a="1"/>
  <c r="N17" i="33" s="1"/>
  <c r="M17" i="33" a="1"/>
  <c r="M17" i="33" s="1"/>
  <c r="L17" i="33" a="1"/>
  <c r="L17" i="33" s="1"/>
  <c r="K17" i="33" a="1"/>
  <c r="K17" i="33" s="1"/>
  <c r="J17" i="33" a="1"/>
  <c r="J17" i="33" s="1"/>
  <c r="I17" i="33"/>
  <c r="AJ16" i="33"/>
  <c r="AI16" i="33"/>
  <c r="AH16" i="33"/>
  <c r="AG16" i="33"/>
  <c r="AF16" i="33"/>
  <c r="AE16" i="33"/>
  <c r="AD16" i="33" a="1"/>
  <c r="AD16" i="33"/>
  <c r="AC16" i="33" a="1"/>
  <c r="AC16" i="33" s="1"/>
  <c r="AB16" i="33" a="1"/>
  <c r="AB16" i="33"/>
  <c r="AA16" i="33" a="1"/>
  <c r="AA16" i="33" s="1"/>
  <c r="Z16" i="33" a="1"/>
  <c r="Z16" i="33"/>
  <c r="Y16" i="33" a="1"/>
  <c r="Y16" i="33" s="1"/>
  <c r="X16" i="33" a="1"/>
  <c r="X16" i="33"/>
  <c r="W16" i="33" a="1"/>
  <c r="W16" i="33" s="1"/>
  <c r="V16" i="33" a="1"/>
  <c r="V16" i="33" s="1"/>
  <c r="U16" i="33" a="1"/>
  <c r="U16" i="33" s="1"/>
  <c r="T16" i="33" a="1"/>
  <c r="T16" i="33" s="1"/>
  <c r="S16" i="33" a="1"/>
  <c r="S16" i="33" s="1"/>
  <c r="R16" i="33" a="1"/>
  <c r="R16" i="33" s="1"/>
  <c r="Q16" i="33" a="1"/>
  <c r="Q16" i="33" s="1"/>
  <c r="P16" i="33" a="1"/>
  <c r="P16" i="33" s="1"/>
  <c r="O16" i="33" a="1"/>
  <c r="O16" i="33" s="1"/>
  <c r="N16" i="33" a="1"/>
  <c r="N16" i="33" s="1"/>
  <c r="M16" i="33" a="1"/>
  <c r="M16" i="33" s="1"/>
  <c r="L16" i="33" a="1"/>
  <c r="L16" i="33" s="1"/>
  <c r="K16" i="33" a="1"/>
  <c r="K16" i="33" s="1"/>
  <c r="J16" i="33" a="1"/>
  <c r="J16" i="33" s="1"/>
  <c r="I16" i="33"/>
  <c r="AJ15" i="33"/>
  <c r="AI15" i="33"/>
  <c r="AH15" i="33"/>
  <c r="AG15" i="33"/>
  <c r="AF15" i="33"/>
  <c r="AE15" i="33"/>
  <c r="AD15" i="33" a="1"/>
  <c r="AD15" i="33" s="1"/>
  <c r="AC15" i="33" a="1"/>
  <c r="AC15" i="33" s="1"/>
  <c r="AB15" i="33" a="1"/>
  <c r="AB15" i="33" s="1"/>
  <c r="AA15" i="33" a="1"/>
  <c r="AA15" i="33" s="1"/>
  <c r="Z15" i="33" a="1"/>
  <c r="Z15" i="33" s="1"/>
  <c r="Y15" i="33" a="1"/>
  <c r="Y15" i="33" s="1"/>
  <c r="X15" i="33" a="1"/>
  <c r="X15" i="33" s="1"/>
  <c r="W15" i="33" a="1"/>
  <c r="W15" i="33" s="1"/>
  <c r="V15" i="33" a="1"/>
  <c r="V15" i="33" s="1"/>
  <c r="U15" i="33" a="1"/>
  <c r="U15" i="33" s="1"/>
  <c r="T15" i="33" a="1"/>
  <c r="T15" i="33" s="1"/>
  <c r="S15" i="33" a="1"/>
  <c r="S15" i="33" s="1"/>
  <c r="R15" i="33" a="1"/>
  <c r="R15" i="33" s="1"/>
  <c r="Q15" i="33" a="1"/>
  <c r="Q15" i="33" s="1"/>
  <c r="P15" i="33" a="1"/>
  <c r="P15" i="33" s="1"/>
  <c r="O15" i="33" a="1"/>
  <c r="O15" i="33" s="1"/>
  <c r="N15" i="33" a="1"/>
  <c r="N15" i="33" s="1"/>
  <c r="M15" i="33" a="1"/>
  <c r="M15" i="33" s="1"/>
  <c r="L15" i="33" a="1"/>
  <c r="L15" i="33" s="1"/>
  <c r="K15" i="33" a="1"/>
  <c r="K15" i="33" s="1"/>
  <c r="J15" i="33" a="1"/>
  <c r="J15" i="33" s="1"/>
  <c r="I15" i="33"/>
  <c r="AJ14" i="33"/>
  <c r="AI14" i="33"/>
  <c r="AH14" i="33"/>
  <c r="AG14" i="33"/>
  <c r="AF14" i="33"/>
  <c r="AE14" i="33"/>
  <c r="AD14" i="33" a="1"/>
  <c r="AD14" i="33" s="1"/>
  <c r="AC14" i="33" a="1"/>
  <c r="AC14" i="33"/>
  <c r="AB14" i="33" a="1"/>
  <c r="AB14" i="33" s="1"/>
  <c r="AA14" i="33" a="1"/>
  <c r="AA14" i="33"/>
  <c r="Z14" i="33" a="1"/>
  <c r="Z14" i="33" s="1"/>
  <c r="Y14" i="33" a="1"/>
  <c r="Y14" i="33"/>
  <c r="X14" i="33" a="1"/>
  <c r="X14" i="33" s="1"/>
  <c r="W14" i="33" a="1"/>
  <c r="W14" i="33"/>
  <c r="V14" i="33" a="1"/>
  <c r="V14" i="33" s="1"/>
  <c r="U14" i="33" a="1"/>
  <c r="U14" i="33"/>
  <c r="T14" i="33" a="1"/>
  <c r="T14" i="33" s="1"/>
  <c r="S14" i="33" a="1"/>
  <c r="S14" i="33"/>
  <c r="R14" i="33" a="1"/>
  <c r="R14" i="33" s="1"/>
  <c r="Q14" i="33" a="1"/>
  <c r="Q14" i="33"/>
  <c r="P14" i="33" a="1"/>
  <c r="P14" i="33" s="1"/>
  <c r="O14" i="33" a="1"/>
  <c r="O14" i="33"/>
  <c r="N14" i="33" a="1"/>
  <c r="N14" i="33" s="1"/>
  <c r="M14" i="33" a="1"/>
  <c r="M14" i="33"/>
  <c r="L14" i="33" a="1"/>
  <c r="L14" i="33" s="1"/>
  <c r="K14" i="33" a="1"/>
  <c r="K14" i="33"/>
  <c r="J14" i="33" a="1"/>
  <c r="J14" i="33" s="1"/>
  <c r="I14" i="33"/>
  <c r="H14" i="33"/>
  <c r="AJ12" i="33"/>
  <c r="AI12" i="33"/>
  <c r="AH12" i="33"/>
  <c r="AG12" i="33"/>
  <c r="AF12" i="33"/>
  <c r="AE12" i="33"/>
  <c r="AD12" i="33" a="1"/>
  <c r="AD12" i="33"/>
  <c r="AC12" i="33" a="1"/>
  <c r="AC12" i="33" s="1"/>
  <c r="AB12" i="33" a="1"/>
  <c r="AB12" i="33"/>
  <c r="AA12" i="33" a="1"/>
  <c r="AA12" i="33" s="1"/>
  <c r="Z12" i="33" a="1"/>
  <c r="Z12" i="33"/>
  <c r="Y12" i="33" a="1"/>
  <c r="Y12" i="33" s="1"/>
  <c r="X12" i="33" a="1"/>
  <c r="X12" i="33"/>
  <c r="W12" i="33" a="1"/>
  <c r="W12" i="33" s="1"/>
  <c r="V12" i="33" a="1"/>
  <c r="V12" i="33"/>
  <c r="U12" i="33" a="1"/>
  <c r="U12" i="33" s="1"/>
  <c r="T12" i="33" a="1"/>
  <c r="T12" i="33"/>
  <c r="S12" i="33" a="1"/>
  <c r="S12" i="33" s="1"/>
  <c r="R12" i="33" a="1"/>
  <c r="R12" i="33"/>
  <c r="Q12" i="33" a="1"/>
  <c r="Q12" i="33" s="1"/>
  <c r="P12" i="33" a="1"/>
  <c r="P12" i="33"/>
  <c r="O12" i="33" a="1"/>
  <c r="O12" i="33" s="1"/>
  <c r="N12" i="33" a="1"/>
  <c r="N12" i="33"/>
  <c r="M12" i="33" a="1"/>
  <c r="M12" i="33" s="1"/>
  <c r="L12" i="33" a="1"/>
  <c r="L12" i="33"/>
  <c r="K12" i="33" a="1"/>
  <c r="K12" i="33" s="1"/>
  <c r="J12" i="33" a="1"/>
  <c r="J12" i="33"/>
  <c r="I12" i="33"/>
  <c r="AJ11" i="33"/>
  <c r="AI11" i="33"/>
  <c r="AH11" i="33"/>
  <c r="AG11" i="33"/>
  <c r="AF11" i="33"/>
  <c r="AE11" i="33"/>
  <c r="AD11" i="33" a="1"/>
  <c r="AD11" i="33" s="1"/>
  <c r="AC11" i="33" a="1"/>
  <c r="AC11" i="33" s="1"/>
  <c r="AB11" i="33" a="1"/>
  <c r="AB11" i="33" s="1"/>
  <c r="AA11" i="33" a="1"/>
  <c r="AA11" i="33" s="1"/>
  <c r="Z11" i="33" a="1"/>
  <c r="Z11" i="33" s="1"/>
  <c r="Y11" i="33" a="1"/>
  <c r="Y11" i="33" s="1"/>
  <c r="X11" i="33" a="1"/>
  <c r="X11" i="33" s="1"/>
  <c r="W11" i="33" a="1"/>
  <c r="W11" i="33" s="1"/>
  <c r="V11" i="33" a="1"/>
  <c r="V11" i="33" s="1"/>
  <c r="U11" i="33" a="1"/>
  <c r="U11" i="33" s="1"/>
  <c r="T11" i="33" a="1"/>
  <c r="T11" i="33" s="1"/>
  <c r="S11" i="33" a="1"/>
  <c r="S11" i="33" s="1"/>
  <c r="R11" i="33" a="1"/>
  <c r="R11" i="33" s="1"/>
  <c r="Q11" i="33" a="1"/>
  <c r="Q11" i="33" s="1"/>
  <c r="P11" i="33" a="1"/>
  <c r="P11" i="33" s="1"/>
  <c r="O11" i="33" a="1"/>
  <c r="O11" i="33" s="1"/>
  <c r="N11" i="33" a="1"/>
  <c r="N11" i="33" s="1"/>
  <c r="M11" i="33" a="1"/>
  <c r="M11" i="33" s="1"/>
  <c r="L11" i="33" a="1"/>
  <c r="L11" i="33" s="1"/>
  <c r="K11" i="33" a="1"/>
  <c r="K11" i="33" s="1"/>
  <c r="J11" i="33" a="1"/>
  <c r="J11" i="33" s="1"/>
  <c r="I11" i="33"/>
  <c r="AJ10" i="33"/>
  <c r="AI10" i="33"/>
  <c r="AH10" i="33"/>
  <c r="AG10" i="33"/>
  <c r="AF10" i="33"/>
  <c r="AE10" i="33"/>
  <c r="AD10" i="33" a="1"/>
  <c r="AD10" i="33"/>
  <c r="AC10" i="33" a="1"/>
  <c r="AC10" i="33" s="1"/>
  <c r="AB10" i="33" a="1"/>
  <c r="AB10" i="33"/>
  <c r="AA10" i="33" a="1"/>
  <c r="AA10" i="33" s="1"/>
  <c r="Z10" i="33" a="1"/>
  <c r="Z10" i="33"/>
  <c r="Y10" i="33" a="1"/>
  <c r="Y10" i="33" s="1"/>
  <c r="X10" i="33" a="1"/>
  <c r="X10" i="33"/>
  <c r="W10" i="33" a="1"/>
  <c r="W10" i="33" s="1"/>
  <c r="V10" i="33" a="1"/>
  <c r="V10" i="33"/>
  <c r="U10" i="33" a="1"/>
  <c r="U10" i="33" s="1"/>
  <c r="T10" i="33" a="1"/>
  <c r="T10" i="33"/>
  <c r="S10" i="33" a="1"/>
  <c r="S10" i="33" s="1"/>
  <c r="R10" i="33" a="1"/>
  <c r="R10" i="33"/>
  <c r="Q10" i="33" a="1"/>
  <c r="Q10" i="33" s="1"/>
  <c r="P10" i="33" a="1"/>
  <c r="P10" i="33"/>
  <c r="O10" i="33" a="1"/>
  <c r="O10" i="33" s="1"/>
  <c r="N10" i="33" a="1"/>
  <c r="N10" i="33"/>
  <c r="M10" i="33" a="1"/>
  <c r="M10" i="33" s="1"/>
  <c r="L10" i="33" a="1"/>
  <c r="L10" i="33"/>
  <c r="K10" i="33" a="1"/>
  <c r="K10" i="33" s="1"/>
  <c r="J10" i="33" a="1"/>
  <c r="J10" i="33"/>
  <c r="I10" i="33"/>
  <c r="AJ9" i="33"/>
  <c r="AI9" i="33"/>
  <c r="AH9" i="33"/>
  <c r="AG9" i="33"/>
  <c r="AF9" i="33"/>
  <c r="AE9" i="33"/>
  <c r="AD9" i="33" a="1"/>
  <c r="AD9" i="33" s="1"/>
  <c r="AC9" i="33" a="1"/>
  <c r="AC9" i="33" s="1"/>
  <c r="AB9" i="33" a="1"/>
  <c r="AB9" i="33" s="1"/>
  <c r="AA9" i="33" a="1"/>
  <c r="AA9" i="33" s="1"/>
  <c r="Z9" i="33" a="1"/>
  <c r="Z9" i="33" s="1"/>
  <c r="Y9" i="33" a="1"/>
  <c r="Y9" i="33" s="1"/>
  <c r="X9" i="33" a="1"/>
  <c r="X9" i="33" s="1"/>
  <c r="W9" i="33" a="1"/>
  <c r="W9" i="33" s="1"/>
  <c r="V9" i="33" a="1"/>
  <c r="V9" i="33" s="1"/>
  <c r="U9" i="33" a="1"/>
  <c r="U9" i="33" s="1"/>
  <c r="T9" i="33" a="1"/>
  <c r="T9" i="33" s="1"/>
  <c r="S9" i="33" a="1"/>
  <c r="S9" i="33" s="1"/>
  <c r="R9" i="33" a="1"/>
  <c r="R9" i="33" s="1"/>
  <c r="Q9" i="33" a="1"/>
  <c r="Q9" i="33" s="1"/>
  <c r="P9" i="33" a="1"/>
  <c r="P9" i="33" s="1"/>
  <c r="O9" i="33" a="1"/>
  <c r="O9" i="33" s="1"/>
  <c r="N9" i="33" a="1"/>
  <c r="N9" i="33" s="1"/>
  <c r="M9" i="33" a="1"/>
  <c r="M9" i="33" s="1"/>
  <c r="L9" i="33" a="1"/>
  <c r="L9" i="33" s="1"/>
  <c r="K9" i="33" a="1"/>
  <c r="K9" i="33" s="1"/>
  <c r="J9" i="33" a="1"/>
  <c r="J9" i="33" s="1"/>
  <c r="I9" i="33"/>
  <c r="AJ8" i="33"/>
  <c r="AI8" i="33"/>
  <c r="AH8" i="33"/>
  <c r="AG8" i="33"/>
  <c r="AF8" i="33"/>
  <c r="AE8" i="33"/>
  <c r="AD8" i="33" a="1"/>
  <c r="AD8" i="33" s="1"/>
  <c r="AC8" i="33" a="1"/>
  <c r="AC8" i="33"/>
  <c r="AB8" i="33" a="1"/>
  <c r="AB8" i="33" s="1"/>
  <c r="AA8" i="33" a="1"/>
  <c r="AA8" i="33"/>
  <c r="Z8" i="33" a="1"/>
  <c r="Z8" i="33" s="1"/>
  <c r="Y8" i="33" a="1"/>
  <c r="Y8" i="33"/>
  <c r="X8" i="33" a="1"/>
  <c r="X8" i="33" s="1"/>
  <c r="W8" i="33" a="1"/>
  <c r="W8" i="33"/>
  <c r="V8" i="33" a="1"/>
  <c r="V8" i="33" s="1"/>
  <c r="U8" i="33" a="1"/>
  <c r="U8" i="33"/>
  <c r="T8" i="33" a="1"/>
  <c r="T8" i="33" s="1"/>
  <c r="S8" i="33" a="1"/>
  <c r="S8" i="33"/>
  <c r="R8" i="33" a="1"/>
  <c r="R8" i="33" s="1"/>
  <c r="Q8" i="33" a="1"/>
  <c r="Q8" i="33"/>
  <c r="P8" i="33" a="1"/>
  <c r="P8" i="33" s="1"/>
  <c r="O8" i="33" a="1"/>
  <c r="O8" i="33"/>
  <c r="N8" i="33" a="1"/>
  <c r="N8" i="33" s="1"/>
  <c r="M8" i="33" a="1"/>
  <c r="M8" i="33"/>
  <c r="L8" i="33" a="1"/>
  <c r="L8" i="33" s="1"/>
  <c r="K8" i="33" a="1"/>
  <c r="K8" i="33"/>
  <c r="J8" i="33" a="1"/>
  <c r="J8" i="33" s="1"/>
  <c r="I8" i="33"/>
  <c r="AJ7" i="33"/>
  <c r="AI7" i="33"/>
  <c r="AH7" i="33"/>
  <c r="AG7" i="33"/>
  <c r="AF7" i="33"/>
  <c r="AE7" i="33"/>
  <c r="AD7" i="33" a="1"/>
  <c r="AD7" i="33" s="1"/>
  <c r="AC7" i="33" a="1"/>
  <c r="AC7" i="33" s="1"/>
  <c r="AB7" i="33" a="1"/>
  <c r="AB7" i="33" s="1"/>
  <c r="AA7" i="33" a="1"/>
  <c r="AA7" i="33" s="1"/>
  <c r="Z7" i="33" a="1"/>
  <c r="Z7" i="33" s="1"/>
  <c r="Y7" i="33" a="1"/>
  <c r="Y7" i="33" s="1"/>
  <c r="X7" i="33" a="1"/>
  <c r="X7" i="33" s="1"/>
  <c r="W7" i="33" a="1"/>
  <c r="W7" i="33" s="1"/>
  <c r="V7" i="33" a="1"/>
  <c r="V7" i="33" s="1"/>
  <c r="U7" i="33" a="1"/>
  <c r="U7" i="33" s="1"/>
  <c r="T7" i="33" a="1"/>
  <c r="T7" i="33" s="1"/>
  <c r="S7" i="33" a="1"/>
  <c r="S7" i="33" s="1"/>
  <c r="R7" i="33" a="1"/>
  <c r="R7" i="33" s="1"/>
  <c r="Q7" i="33" a="1"/>
  <c r="Q7" i="33" s="1"/>
  <c r="P7" i="33" a="1"/>
  <c r="P7" i="33" s="1"/>
  <c r="O7" i="33" a="1"/>
  <c r="O7" i="33" s="1"/>
  <c r="N7" i="33" a="1"/>
  <c r="N7" i="33" s="1"/>
  <c r="M7" i="33" a="1"/>
  <c r="M7" i="33" s="1"/>
  <c r="L7" i="33" a="1"/>
  <c r="L7" i="33" s="1"/>
  <c r="K7" i="33" a="1"/>
  <c r="K7" i="33" s="1"/>
  <c r="J7" i="33" a="1"/>
  <c r="J7" i="33" s="1"/>
  <c r="I7" i="33"/>
  <c r="AJ6" i="33"/>
  <c r="AI6" i="33"/>
  <c r="AH6" i="33"/>
  <c r="AG6" i="33"/>
  <c r="AF6" i="33"/>
  <c r="AE6" i="33"/>
  <c r="AD6" i="33" a="1"/>
  <c r="AD6" i="33" s="1"/>
  <c r="AC6" i="33" a="1"/>
  <c r="AC6" i="33"/>
  <c r="AB6" i="33" a="1"/>
  <c r="AB6" i="33" s="1"/>
  <c r="AA6" i="33" a="1"/>
  <c r="AA6" i="33"/>
  <c r="Z6" i="33" a="1"/>
  <c r="Z6" i="33" s="1"/>
  <c r="Y6" i="33" a="1"/>
  <c r="Y6" i="33"/>
  <c r="X6" i="33" a="1"/>
  <c r="X6" i="33" s="1"/>
  <c r="W6" i="33" a="1"/>
  <c r="W6" i="33"/>
  <c r="V6" i="33" a="1"/>
  <c r="V6" i="33" s="1"/>
  <c r="U6" i="33" a="1"/>
  <c r="U6" i="33"/>
  <c r="T6" i="33" a="1"/>
  <c r="T6" i="33" s="1"/>
  <c r="S6" i="33" a="1"/>
  <c r="S6" i="33"/>
  <c r="R6" i="33" a="1"/>
  <c r="R6" i="33" s="1"/>
  <c r="Q6" i="33" a="1"/>
  <c r="Q6" i="33"/>
  <c r="P6" i="33" a="1"/>
  <c r="P6" i="33" s="1"/>
  <c r="O6" i="33" a="1"/>
  <c r="O6" i="33"/>
  <c r="N6" i="33" a="1"/>
  <c r="N6" i="33" s="1"/>
  <c r="M6" i="33" a="1"/>
  <c r="M6" i="33"/>
  <c r="L6" i="33" a="1"/>
  <c r="L6" i="33" s="1"/>
  <c r="K6" i="33" a="1"/>
  <c r="K6" i="33"/>
  <c r="J6" i="33" a="1"/>
  <c r="J6" i="33" s="1"/>
  <c r="I6" i="33"/>
  <c r="AJ5" i="33"/>
  <c r="AI5" i="33"/>
  <c r="AH5" i="33"/>
  <c r="AG5" i="33"/>
  <c r="AF5" i="33"/>
  <c r="AE5" i="33"/>
  <c r="AD5" i="33" a="1"/>
  <c r="AD5" i="33" s="1"/>
  <c r="AC5" i="33" a="1"/>
  <c r="AC5" i="33" s="1"/>
  <c r="AB5" i="33" a="1"/>
  <c r="AB5" i="33" s="1"/>
  <c r="AA5" i="33" a="1"/>
  <c r="AA5" i="33" s="1"/>
  <c r="Z5" i="33" a="1"/>
  <c r="Z5" i="33" s="1"/>
  <c r="Y5" i="33" a="1"/>
  <c r="Y5" i="33" s="1"/>
  <c r="X5" i="33" a="1"/>
  <c r="X5" i="33" s="1"/>
  <c r="W5" i="33" a="1"/>
  <c r="W5" i="33" s="1"/>
  <c r="V5" i="33" a="1"/>
  <c r="V5" i="33" s="1"/>
  <c r="U5" i="33" a="1"/>
  <c r="U5" i="33" s="1"/>
  <c r="T5" i="33" a="1"/>
  <c r="T5" i="33" s="1"/>
  <c r="S5" i="33" a="1"/>
  <c r="S5" i="33" s="1"/>
  <c r="R5" i="33" a="1"/>
  <c r="R5" i="33" s="1"/>
  <c r="Q5" i="33" a="1"/>
  <c r="Q5" i="33" s="1"/>
  <c r="P5" i="33" a="1"/>
  <c r="P5" i="33" s="1"/>
  <c r="O5" i="33" a="1"/>
  <c r="O5" i="33" s="1"/>
  <c r="N5" i="33" a="1"/>
  <c r="N5" i="33" s="1"/>
  <c r="M5" i="33" a="1"/>
  <c r="M5" i="33" s="1"/>
  <c r="L5" i="33" a="1"/>
  <c r="L5" i="33" s="1"/>
  <c r="K5" i="33" a="1"/>
  <c r="K5" i="33" s="1"/>
  <c r="J5" i="33" a="1"/>
  <c r="J5" i="33" s="1"/>
  <c r="I5" i="33"/>
  <c r="AJ4" i="33"/>
  <c r="AI4" i="33"/>
  <c r="AH4" i="33"/>
  <c r="AG4" i="33"/>
  <c r="AF4" i="33"/>
  <c r="AE4" i="33"/>
  <c r="AD4" i="33" a="1"/>
  <c r="AD4" i="33"/>
  <c r="AC4" i="33"/>
  <c r="AB4" i="33"/>
  <c r="AA4" i="33"/>
  <c r="Z4" i="33"/>
  <c r="Y4" i="33"/>
  <c r="X4" i="33"/>
  <c r="W4" i="33"/>
  <c r="V4" i="33"/>
  <c r="U4" i="33"/>
  <c r="T4" i="33"/>
  <c r="S4" i="33"/>
  <c r="R4" i="33"/>
  <c r="Q4" i="33"/>
  <c r="P4" i="33"/>
  <c r="O4" i="33"/>
  <c r="N4" i="33"/>
  <c r="M4" i="33"/>
  <c r="L4" i="33"/>
  <c r="K4" i="33"/>
  <c r="J4" i="33"/>
  <c r="I4" i="33"/>
  <c r="H4" i="33"/>
  <c r="D10" i="32"/>
  <c r="D9" i="32"/>
  <c r="D8" i="32"/>
  <c r="D7" i="32"/>
  <c r="D6" i="32"/>
  <c r="D5" i="32"/>
  <c r="D4" i="32"/>
  <c r="D3" i="32"/>
  <c r="D2" i="32"/>
  <c r="E174" i="31"/>
  <c r="AK171" i="31"/>
  <c r="AJ171" i="31"/>
  <c r="AI171" i="31"/>
  <c r="AH171" i="31"/>
  <c r="AG171" i="31"/>
  <c r="AF171" i="31"/>
  <c r="AE171" i="31"/>
  <c r="AD171" i="31"/>
  <c r="AC171" i="31"/>
  <c r="AB171" i="31"/>
  <c r="AA171" i="31"/>
  <c r="Z171" i="31"/>
  <c r="Y171" i="31"/>
  <c r="X171" i="31"/>
  <c r="W171" i="31"/>
  <c r="V171" i="31"/>
  <c r="U171" i="31"/>
  <c r="U172" i="31" s="1"/>
  <c r="AC172" i="31" s="1"/>
  <c r="AK172" i="31" s="1"/>
  <c r="T171" i="31"/>
  <c r="S171" i="31"/>
  <c r="R171" i="31"/>
  <c r="Q171" i="31"/>
  <c r="Q172" i="31" s="1"/>
  <c r="Y172" i="31" s="1"/>
  <c r="AG172" i="31" s="1"/>
  <c r="P171" i="31"/>
  <c r="O171" i="31"/>
  <c r="N171" i="31"/>
  <c r="M171" i="31"/>
  <c r="M172" i="31" s="1"/>
  <c r="L171" i="31"/>
  <c r="K171" i="31"/>
  <c r="J171" i="31"/>
  <c r="I171" i="31"/>
  <c r="AK170" i="31"/>
  <c r="AJ170" i="31"/>
  <c r="AI170" i="31"/>
  <c r="AH170" i="31"/>
  <c r="AG170" i="31"/>
  <c r="AF170" i="31"/>
  <c r="AE170" i="31"/>
  <c r="AD170" i="31"/>
  <c r="AC170" i="31"/>
  <c r="AB170" i="31"/>
  <c r="AA170" i="31"/>
  <c r="Z170" i="31"/>
  <c r="Y170" i="31"/>
  <c r="X170" i="31"/>
  <c r="W170" i="31"/>
  <c r="V170" i="31"/>
  <c r="V172" i="31" s="1"/>
  <c r="AD172" i="31" s="1"/>
  <c r="U170" i="31"/>
  <c r="T170" i="31"/>
  <c r="S170" i="31"/>
  <c r="R170" i="31"/>
  <c r="R172" i="31" s="1"/>
  <c r="Z172" i="31" s="1"/>
  <c r="AH172" i="31" s="1"/>
  <c r="Q170" i="31"/>
  <c r="P170" i="31"/>
  <c r="O170" i="31"/>
  <c r="N170" i="31"/>
  <c r="N172" i="31" s="1"/>
  <c r="M170" i="31"/>
  <c r="L170" i="31"/>
  <c r="K170" i="31"/>
  <c r="J170" i="31"/>
  <c r="J172" i="31" s="1"/>
  <c r="I170" i="31"/>
  <c r="AK168" i="31"/>
  <c r="AJ168" i="31"/>
  <c r="AI168" i="31"/>
  <c r="AH168" i="31"/>
  <c r="AG168" i="31"/>
  <c r="AF168" i="31"/>
  <c r="AE168" i="31"/>
  <c r="AD168" i="31"/>
  <c r="AC168" i="31"/>
  <c r="AB168" i="31"/>
  <c r="AA168" i="31"/>
  <c r="Z168" i="31"/>
  <c r="Y168" i="31"/>
  <c r="X168" i="31"/>
  <c r="W168" i="31"/>
  <c r="V168" i="31"/>
  <c r="U168" i="31"/>
  <c r="T168" i="31"/>
  <c r="S168" i="31"/>
  <c r="R168" i="31"/>
  <c r="Q168" i="31"/>
  <c r="P168" i="31"/>
  <c r="O168" i="31"/>
  <c r="N168" i="31"/>
  <c r="M168" i="31"/>
  <c r="L168" i="31"/>
  <c r="K168" i="31"/>
  <c r="J168" i="31" a="1"/>
  <c r="J168" i="31" s="1"/>
  <c r="I168" i="31"/>
  <c r="AK167" i="31"/>
  <c r="AJ167" i="31"/>
  <c r="AI167" i="31"/>
  <c r="AH167" i="31"/>
  <c r="AG167" i="31"/>
  <c r="AF167" i="31"/>
  <c r="AE167" i="31"/>
  <c r="AD167" i="31"/>
  <c r="AC167" i="31"/>
  <c r="AB167" i="31"/>
  <c r="AA167" i="31"/>
  <c r="Z167" i="31"/>
  <c r="Y167" i="31"/>
  <c r="X167" i="31"/>
  <c r="W167" i="31"/>
  <c r="V167" i="31"/>
  <c r="U167" i="31"/>
  <c r="T167" i="31"/>
  <c r="S167" i="31"/>
  <c r="R167" i="31"/>
  <c r="Q167" i="31"/>
  <c r="P167" i="31"/>
  <c r="O167" i="31"/>
  <c r="N167" i="31"/>
  <c r="M167" i="31"/>
  <c r="L167" i="31"/>
  <c r="K167" i="31"/>
  <c r="J167" i="31" a="1"/>
  <c r="J167" i="31" s="1"/>
  <c r="I167" i="31"/>
  <c r="AK166" i="31"/>
  <c r="AJ166" i="31"/>
  <c r="AI166" i="31"/>
  <c r="AH166" i="31"/>
  <c r="AG166" i="31"/>
  <c r="AF166" i="31"/>
  <c r="AE166" i="31"/>
  <c r="AD166" i="31"/>
  <c r="AC166" i="31"/>
  <c r="AB166" i="31"/>
  <c r="AA166" i="31"/>
  <c r="Z166" i="31"/>
  <c r="Y166" i="31"/>
  <c r="X166" i="31"/>
  <c r="W166" i="31"/>
  <c r="V166" i="31"/>
  <c r="U166" i="31"/>
  <c r="T166" i="31"/>
  <c r="S166" i="31"/>
  <c r="R166" i="31"/>
  <c r="Q166" i="31"/>
  <c r="P166" i="31"/>
  <c r="O166" i="31"/>
  <c r="N166" i="31"/>
  <c r="M166" i="31"/>
  <c r="L166" i="31"/>
  <c r="K166" i="31"/>
  <c r="I166" i="31"/>
  <c r="AK165" i="31"/>
  <c r="AJ165" i="31"/>
  <c r="AI165" i="31"/>
  <c r="AH165" i="31"/>
  <c r="AG165" i="31"/>
  <c r="AF165" i="31"/>
  <c r="AE165" i="31"/>
  <c r="AD165" i="31"/>
  <c r="AC165" i="31"/>
  <c r="AB165" i="31"/>
  <c r="AA165" i="31"/>
  <c r="Z165" i="31"/>
  <c r="Y165" i="31"/>
  <c r="X165" i="31"/>
  <c r="W165" i="31"/>
  <c r="V165" i="31"/>
  <c r="U165" i="31"/>
  <c r="T165" i="31"/>
  <c r="S165" i="31"/>
  <c r="R165" i="31"/>
  <c r="Q165" i="31"/>
  <c r="P165" i="31"/>
  <c r="O165" i="31"/>
  <c r="N165" i="31"/>
  <c r="M165" i="31"/>
  <c r="L165" i="31"/>
  <c r="K165" i="31"/>
  <c r="I165" i="31"/>
  <c r="AK164" i="31"/>
  <c r="AJ164" i="31"/>
  <c r="AI164" i="31"/>
  <c r="AH164" i="31"/>
  <c r="AG164" i="31"/>
  <c r="AF164" i="31"/>
  <c r="AE164" i="31"/>
  <c r="AD164" i="31"/>
  <c r="AC164" i="31"/>
  <c r="AB164" i="31"/>
  <c r="AA164" i="31"/>
  <c r="Z164" i="31"/>
  <c r="Y164" i="31"/>
  <c r="X164" i="31"/>
  <c r="W164" i="31"/>
  <c r="V164" i="31"/>
  <c r="I164" i="31"/>
  <c r="AK163" i="31"/>
  <c r="AJ163" i="31"/>
  <c r="AI163" i="31"/>
  <c r="AH163" i="31"/>
  <c r="AG163" i="31"/>
  <c r="AF163" i="31"/>
  <c r="AE163" i="31"/>
  <c r="AD163" i="31"/>
  <c r="AC163" i="31"/>
  <c r="AB163" i="31"/>
  <c r="AA163" i="31"/>
  <c r="Z163" i="31"/>
  <c r="Y163" i="31"/>
  <c r="X163" i="31"/>
  <c r="W163" i="31"/>
  <c r="V163" i="31"/>
  <c r="U163" i="31"/>
  <c r="T163" i="31"/>
  <c r="S163" i="31"/>
  <c r="R163" i="31"/>
  <c r="Q163" i="31"/>
  <c r="P163" i="31"/>
  <c r="O163" i="31"/>
  <c r="N163" i="31"/>
  <c r="M163" i="31"/>
  <c r="L163" i="31"/>
  <c r="K163" i="31"/>
  <c r="J163" i="31" a="1"/>
  <c r="J163" i="31" s="1"/>
  <c r="I163" i="31"/>
  <c r="AK162" i="31"/>
  <c r="AJ162" i="31"/>
  <c r="AI162" i="31"/>
  <c r="AH162" i="31"/>
  <c r="AG162" i="31"/>
  <c r="AF162" i="31"/>
  <c r="AE162" i="31"/>
  <c r="AD162" i="31"/>
  <c r="AC162" i="31"/>
  <c r="AB162" i="31"/>
  <c r="AA162" i="31"/>
  <c r="Z162" i="31"/>
  <c r="Y162" i="31"/>
  <c r="X162" i="31"/>
  <c r="W162" i="31"/>
  <c r="V162" i="31"/>
  <c r="U162" i="31"/>
  <c r="T162" i="31"/>
  <c r="S162" i="31"/>
  <c r="R162" i="31"/>
  <c r="Q162" i="31"/>
  <c r="P162" i="31"/>
  <c r="O162" i="31"/>
  <c r="N162" i="31"/>
  <c r="M162" i="31"/>
  <c r="L162" i="31"/>
  <c r="K162" i="31"/>
  <c r="J162" i="31" a="1"/>
  <c r="J162" i="31"/>
  <c r="I162" i="31"/>
  <c r="AK160" i="31"/>
  <c r="AJ160" i="31"/>
  <c r="AI160" i="31"/>
  <c r="AH160" i="31"/>
  <c r="AG160" i="31"/>
  <c r="AF160" i="31"/>
  <c r="AE160" i="31"/>
  <c r="AD160" i="31"/>
  <c r="AC160" i="31"/>
  <c r="AB160" i="31"/>
  <c r="AA160" i="31"/>
  <c r="Z160" i="31"/>
  <c r="Y160" i="31"/>
  <c r="X160" i="31"/>
  <c r="W160" i="31"/>
  <c r="V160" i="31"/>
  <c r="U160" i="31"/>
  <c r="T160" i="31"/>
  <c r="S160" i="31"/>
  <c r="S161" i="31" s="1"/>
  <c r="R160" i="31"/>
  <c r="Q160" i="31"/>
  <c r="P160" i="31"/>
  <c r="O160" i="31"/>
  <c r="O161" i="31" s="1"/>
  <c r="N160" i="31"/>
  <c r="M160" i="31"/>
  <c r="L160" i="31"/>
  <c r="K160" i="31"/>
  <c r="K161" i="31" s="1"/>
  <c r="J160" i="31"/>
  <c r="I160" i="31"/>
  <c r="AK158" i="31"/>
  <c r="AJ158" i="31"/>
  <c r="AI158" i="31"/>
  <c r="AH158" i="31"/>
  <c r="AG158" i="31"/>
  <c r="AF158" i="31"/>
  <c r="AE158" i="31"/>
  <c r="AD158" i="31"/>
  <c r="AC158" i="31"/>
  <c r="AB158" i="31"/>
  <c r="AA158" i="31"/>
  <c r="Z158" i="31"/>
  <c r="Y158" i="31"/>
  <c r="X158" i="31"/>
  <c r="W158" i="31"/>
  <c r="V158" i="31"/>
  <c r="V159" i="31" s="1"/>
  <c r="U158" i="31"/>
  <c r="T158" i="31"/>
  <c r="T159" i="31" s="1"/>
  <c r="S158" i="31"/>
  <c r="R158" i="31"/>
  <c r="R159" i="31" s="1"/>
  <c r="Q158" i="31"/>
  <c r="P158" i="31"/>
  <c r="P159" i="31" s="1"/>
  <c r="O158" i="31"/>
  <c r="N158" i="31"/>
  <c r="N159" i="31" s="1"/>
  <c r="M158" i="31"/>
  <c r="L158" i="31"/>
  <c r="L159" i="31" s="1"/>
  <c r="K158" i="31"/>
  <c r="J158" i="31"/>
  <c r="J159" i="31" s="1"/>
  <c r="I158" i="31"/>
  <c r="AK156" i="31"/>
  <c r="AJ156" i="31"/>
  <c r="AI156" i="31"/>
  <c r="AH156" i="31"/>
  <c r="AG156" i="31"/>
  <c r="AF156" i="31"/>
  <c r="AE156" i="31"/>
  <c r="AD156" i="31"/>
  <c r="AC156" i="31"/>
  <c r="AB156" i="31"/>
  <c r="AA156" i="31"/>
  <c r="Z156" i="31"/>
  <c r="Y156" i="31"/>
  <c r="X156" i="31"/>
  <c r="W156" i="31"/>
  <c r="V156" i="31"/>
  <c r="U156" i="31"/>
  <c r="T156" i="31"/>
  <c r="S156" i="31"/>
  <c r="R156" i="31"/>
  <c r="Q156" i="31"/>
  <c r="P156" i="31"/>
  <c r="O156" i="31"/>
  <c r="N156" i="31"/>
  <c r="M156" i="31"/>
  <c r="L156" i="31"/>
  <c r="K156" i="31"/>
  <c r="J156" i="31"/>
  <c r="I156" i="31"/>
  <c r="N155" i="31"/>
  <c r="AK154" i="31"/>
  <c r="AJ154" i="31"/>
  <c r="AI154" i="31"/>
  <c r="AH154" i="31"/>
  <c r="AG154" i="31"/>
  <c r="AF154" i="31"/>
  <c r="AE154" i="31"/>
  <c r="AD154" i="31"/>
  <c r="AC154" i="31"/>
  <c r="AB154" i="31"/>
  <c r="AA154" i="31"/>
  <c r="Z154" i="31"/>
  <c r="Y154" i="31"/>
  <c r="X154" i="31"/>
  <c r="W154" i="31"/>
  <c r="V154" i="31"/>
  <c r="U154" i="31"/>
  <c r="U155" i="31" s="1"/>
  <c r="T154" i="31"/>
  <c r="T155" i="31" s="1"/>
  <c r="S154" i="31"/>
  <c r="S155" i="31" s="1"/>
  <c r="R154" i="31"/>
  <c r="R155" i="31" s="1"/>
  <c r="Q154" i="31"/>
  <c r="Q155" i="31" s="1"/>
  <c r="P154" i="31"/>
  <c r="P155" i="31" s="1"/>
  <c r="O154" i="31"/>
  <c r="O155" i="31" s="1"/>
  <c r="N154" i="31"/>
  <c r="M154" i="31"/>
  <c r="M155" i="31" s="1"/>
  <c r="L154" i="31"/>
  <c r="L155" i="31" s="1"/>
  <c r="K154" i="31"/>
  <c r="K155" i="31" s="1"/>
  <c r="J154" i="31"/>
  <c r="J155" i="31" s="1"/>
  <c r="I154" i="31"/>
  <c r="I155" i="31" s="1"/>
  <c r="AK152" i="31"/>
  <c r="AJ152" i="31"/>
  <c r="AI152" i="31"/>
  <c r="AH152" i="31"/>
  <c r="AG152" i="31"/>
  <c r="AF152" i="31"/>
  <c r="AE152" i="31"/>
  <c r="AD152" i="31"/>
  <c r="AC152" i="31"/>
  <c r="AB152" i="31"/>
  <c r="AA152" i="31"/>
  <c r="Z152" i="31"/>
  <c r="Y152" i="31"/>
  <c r="X152" i="31"/>
  <c r="W152" i="31"/>
  <c r="V152" i="31"/>
  <c r="U152" i="31"/>
  <c r="T152" i="31"/>
  <c r="S152" i="31"/>
  <c r="R152" i="31"/>
  <c r="Q152" i="31"/>
  <c r="P152" i="31"/>
  <c r="O152" i="31"/>
  <c r="N152" i="31"/>
  <c r="M152" i="31"/>
  <c r="L152" i="31"/>
  <c r="K152" i="31"/>
  <c r="J152" i="31"/>
  <c r="I152" i="31"/>
  <c r="H152" i="31"/>
  <c r="AK150" i="31"/>
  <c r="AJ150" i="31"/>
  <c r="AI150" i="31"/>
  <c r="AH150" i="31"/>
  <c r="AG150" i="31"/>
  <c r="AF150" i="31"/>
  <c r="AE150" i="31"/>
  <c r="AD150" i="31"/>
  <c r="AC150" i="31"/>
  <c r="AB150" i="31"/>
  <c r="AA150" i="31" a="1"/>
  <c r="AA150" i="31" s="1"/>
  <c r="Z150" i="31" a="1"/>
  <c r="Z150" i="31" s="1"/>
  <c r="Y150" i="31" a="1"/>
  <c r="Y150" i="31" s="1"/>
  <c r="X150" i="31" a="1"/>
  <c r="X150" i="31" s="1"/>
  <c r="W150" i="31" a="1"/>
  <c r="W150" i="31" s="1"/>
  <c r="V150" i="31" a="1"/>
  <c r="V150" i="31" s="1"/>
  <c r="U150" i="31" a="1"/>
  <c r="U150" i="31" s="1"/>
  <c r="T150" i="31" a="1"/>
  <c r="T150" i="31" s="1"/>
  <c r="S150" i="31" a="1"/>
  <c r="S150" i="31" s="1"/>
  <c r="R150" i="31" a="1"/>
  <c r="R150" i="31" s="1"/>
  <c r="Q150" i="31" a="1"/>
  <c r="Q150" i="31" s="1"/>
  <c r="P150" i="31" a="1"/>
  <c r="P150" i="31" s="1"/>
  <c r="O150" i="31" a="1"/>
  <c r="O150" i="31" s="1"/>
  <c r="N150" i="31" a="1"/>
  <c r="N150" i="31" s="1"/>
  <c r="M150" i="31" a="1"/>
  <c r="M150" i="31" s="1"/>
  <c r="L150" i="31" a="1"/>
  <c r="L150" i="31" s="1"/>
  <c r="K150" i="31" a="1"/>
  <c r="K150" i="31" s="1"/>
  <c r="J150" i="31" a="1"/>
  <c r="J150" i="31" s="1"/>
  <c r="I150" i="31"/>
  <c r="AK149" i="31"/>
  <c r="AJ149" i="31"/>
  <c r="AI149" i="31"/>
  <c r="AH149" i="31"/>
  <c r="AG149" i="31"/>
  <c r="AF149" i="31"/>
  <c r="AE149" i="31"/>
  <c r="AD149" i="31"/>
  <c r="AC149" i="31"/>
  <c r="AB149" i="31"/>
  <c r="AA149" i="31"/>
  <c r="Z149" i="31"/>
  <c r="Y149" i="31"/>
  <c r="X149" i="31"/>
  <c r="W149" i="31"/>
  <c r="V149" i="31"/>
  <c r="U149" i="31"/>
  <c r="T149" i="31"/>
  <c r="S149" i="31"/>
  <c r="R149" i="31"/>
  <c r="Q149" i="31"/>
  <c r="P149" i="31"/>
  <c r="O149" i="31"/>
  <c r="N149" i="31"/>
  <c r="M149" i="31"/>
  <c r="L149" i="31"/>
  <c r="K149" i="31"/>
  <c r="J149" i="31"/>
  <c r="I149" i="31"/>
  <c r="I151" i="31" s="1"/>
  <c r="H149" i="31"/>
  <c r="U151" i="31" s="1"/>
  <c r="AK147" i="31"/>
  <c r="AJ147" i="31"/>
  <c r="AI147" i="31"/>
  <c r="AH147" i="31"/>
  <c r="AG147" i="31"/>
  <c r="AF147" i="31"/>
  <c r="AE147" i="31"/>
  <c r="AD147" i="31"/>
  <c r="AC147" i="31"/>
  <c r="AB147" i="31"/>
  <c r="AA147" i="31" a="1"/>
  <c r="AA147" i="31"/>
  <c r="Z147" i="31" a="1"/>
  <c r="Z147" i="31" s="1"/>
  <c r="Y147" i="31" a="1"/>
  <c r="Y147" i="31"/>
  <c r="X147" i="31" a="1"/>
  <c r="X147" i="31" s="1"/>
  <c r="W147" i="31" a="1"/>
  <c r="W147" i="31"/>
  <c r="V147" i="31" a="1"/>
  <c r="V147" i="31" s="1"/>
  <c r="V148" i="31" s="1"/>
  <c r="W148" i="31" s="1"/>
  <c r="X148" i="31" s="1"/>
  <c r="Y148" i="31" s="1"/>
  <c r="Z148" i="31" s="1"/>
  <c r="AA148" i="31" s="1"/>
  <c r="AB148" i="31" s="1"/>
  <c r="AC148" i="31" s="1"/>
  <c r="AD148" i="31" s="1"/>
  <c r="AE148" i="31" s="1"/>
  <c r="AF148" i="31" s="1"/>
  <c r="AG148" i="31" s="1"/>
  <c r="AH148" i="31" s="1"/>
  <c r="AI148" i="31" s="1"/>
  <c r="AJ148" i="31" s="1"/>
  <c r="AK148" i="31" s="1"/>
  <c r="U147" i="31" a="1"/>
  <c r="U147" i="31"/>
  <c r="T147" i="31" a="1"/>
  <c r="T147" i="31" s="1"/>
  <c r="T148" i="31" s="1"/>
  <c r="S147" i="31" a="1"/>
  <c r="S147" i="31"/>
  <c r="R147" i="31" a="1"/>
  <c r="R147" i="31" s="1"/>
  <c r="R148" i="31" s="1"/>
  <c r="Q147" i="31" a="1"/>
  <c r="Q147" i="31" s="1"/>
  <c r="Q148" i="31" s="1"/>
  <c r="P147" i="31" a="1"/>
  <c r="P147" i="31" s="1"/>
  <c r="P148" i="31" s="1"/>
  <c r="O147" i="31" a="1"/>
  <c r="O147" i="31" s="1"/>
  <c r="N147" i="31" a="1"/>
  <c r="N147" i="31" s="1"/>
  <c r="N148" i="31" s="1"/>
  <c r="M147" i="31" a="1"/>
  <c r="M147" i="31" s="1"/>
  <c r="M148" i="31" s="1"/>
  <c r="L147" i="31" a="1"/>
  <c r="L147" i="31" s="1"/>
  <c r="L148" i="31" s="1"/>
  <c r="K147" i="31" a="1"/>
  <c r="K147" i="31" s="1"/>
  <c r="J147" i="31" a="1"/>
  <c r="J147" i="31" s="1"/>
  <c r="J148" i="31" s="1"/>
  <c r="I147" i="31"/>
  <c r="S148" i="31" s="1"/>
  <c r="AK145" i="31"/>
  <c r="AJ145" i="31"/>
  <c r="AI145" i="31"/>
  <c r="AH145" i="31"/>
  <c r="AG145" i="31"/>
  <c r="AF145" i="31"/>
  <c r="AE145" i="31"/>
  <c r="AD145" i="31"/>
  <c r="AC145" i="31"/>
  <c r="AB145" i="31"/>
  <c r="AA145" i="31" a="1"/>
  <c r="AA145" i="31" s="1"/>
  <c r="Z145" i="31" a="1"/>
  <c r="Z145" i="31" s="1"/>
  <c r="Y145" i="31" a="1"/>
  <c r="Y145" i="31" s="1"/>
  <c r="X145" i="31" a="1"/>
  <c r="X145" i="31" s="1"/>
  <c r="W145" i="31" a="1"/>
  <c r="W145" i="31" s="1"/>
  <c r="V145" i="31" a="1"/>
  <c r="V145" i="31" s="1"/>
  <c r="U145" i="31" a="1"/>
  <c r="U145" i="31" s="1"/>
  <c r="T145" i="31" a="1"/>
  <c r="T145" i="31" s="1"/>
  <c r="S145" i="31" a="1"/>
  <c r="S145" i="31" s="1"/>
  <c r="R145" i="31" a="1"/>
  <c r="R145" i="31" s="1"/>
  <c r="Q145" i="31" a="1"/>
  <c r="Q145" i="31" s="1"/>
  <c r="P145" i="31" a="1"/>
  <c r="P145" i="31" s="1"/>
  <c r="O145" i="31" a="1"/>
  <c r="O145" i="31" s="1"/>
  <c r="N145" i="31" a="1"/>
  <c r="N145" i="31" s="1"/>
  <c r="M145" i="31" a="1"/>
  <c r="M145" i="31" s="1"/>
  <c r="L145" i="31" a="1"/>
  <c r="L145" i="31" s="1"/>
  <c r="K145" i="31" a="1"/>
  <c r="K145" i="31" s="1"/>
  <c r="J145" i="31" a="1"/>
  <c r="J145" i="31" s="1"/>
  <c r="I145" i="31"/>
  <c r="V146" i="31" s="1"/>
  <c r="W146" i="31" s="1"/>
  <c r="X146" i="31" s="1"/>
  <c r="Y146" i="31" s="1"/>
  <c r="Z146" i="31" s="1"/>
  <c r="AA146" i="31" s="1"/>
  <c r="AB146" i="31" s="1"/>
  <c r="AC146" i="31" s="1"/>
  <c r="AD146" i="31" s="1"/>
  <c r="AE146" i="31" s="1"/>
  <c r="AF146" i="31" s="1"/>
  <c r="AG146" i="31" s="1"/>
  <c r="AH146" i="31" s="1"/>
  <c r="AI146" i="31" s="1"/>
  <c r="AJ146" i="31" s="1"/>
  <c r="AK146" i="31" s="1"/>
  <c r="AK143" i="31"/>
  <c r="AJ143" i="31"/>
  <c r="AI143" i="31"/>
  <c r="AH143" i="31"/>
  <c r="AG143" i="31"/>
  <c r="AF143" i="31"/>
  <c r="AE143" i="31"/>
  <c r="AD143" i="31"/>
  <c r="AC143" i="31"/>
  <c r="AB143" i="31"/>
  <c r="AA143" i="31" a="1"/>
  <c r="AA143" i="31" s="1"/>
  <c r="Z143" i="31" a="1"/>
  <c r="Z143" i="31" s="1"/>
  <c r="Y143" i="31" a="1"/>
  <c r="Y143" i="31" s="1"/>
  <c r="X143" i="31" a="1"/>
  <c r="X143" i="31" s="1"/>
  <c r="W143" i="31" a="1"/>
  <c r="W143" i="31" s="1"/>
  <c r="V143" i="31" a="1"/>
  <c r="V143" i="31" s="1"/>
  <c r="U143" i="31" a="1"/>
  <c r="U143" i="31" s="1"/>
  <c r="T143" i="31" a="1"/>
  <c r="T143" i="31" s="1"/>
  <c r="T144" i="31" s="1"/>
  <c r="S143" i="31" a="1"/>
  <c r="S143" i="31" s="1"/>
  <c r="R143" i="31" a="1"/>
  <c r="R143" i="31" s="1"/>
  <c r="Q143" i="31" a="1"/>
  <c r="Q143" i="31" s="1"/>
  <c r="P143" i="31" a="1"/>
  <c r="P143" i="31" s="1"/>
  <c r="P144" i="31" s="1"/>
  <c r="O143" i="31" a="1"/>
  <c r="O143" i="31" s="1"/>
  <c r="N143" i="31" a="1"/>
  <c r="N143" i="31" s="1"/>
  <c r="M143" i="31" a="1"/>
  <c r="M143" i="31" s="1"/>
  <c r="L143" i="31" a="1"/>
  <c r="L143" i="31" s="1"/>
  <c r="L144" i="31" s="1"/>
  <c r="K143" i="31" a="1"/>
  <c r="K143" i="31" s="1"/>
  <c r="J143" i="31" a="1"/>
  <c r="J143" i="31" s="1"/>
  <c r="I143" i="31"/>
  <c r="AK141" i="31"/>
  <c r="AJ141" i="31"/>
  <c r="AI141" i="31"/>
  <c r="AH141" i="31"/>
  <c r="AG141" i="31"/>
  <c r="AF141" i="31"/>
  <c r="AE141" i="31"/>
  <c r="AD141" i="31"/>
  <c r="AC141" i="31"/>
  <c r="AB141" i="31"/>
  <c r="AA141" i="31" a="1"/>
  <c r="AA141" i="31" s="1"/>
  <c r="Z141" i="31" a="1"/>
  <c r="Z141" i="31" s="1"/>
  <c r="Y141" i="31" a="1"/>
  <c r="Y141" i="31" s="1"/>
  <c r="X141" i="31" a="1"/>
  <c r="X141" i="31" s="1"/>
  <c r="W141" i="31" a="1"/>
  <c r="W141" i="31" s="1"/>
  <c r="V141" i="31" a="1"/>
  <c r="V141" i="31" s="1"/>
  <c r="U141" i="31" a="1"/>
  <c r="U141" i="31" s="1"/>
  <c r="T141" i="31" a="1"/>
  <c r="T141" i="31" s="1"/>
  <c r="S141" i="31" a="1"/>
  <c r="S141" i="31" s="1"/>
  <c r="R141" i="31" a="1"/>
  <c r="R141" i="31" s="1"/>
  <c r="Q141" i="31" a="1"/>
  <c r="Q141" i="31" s="1"/>
  <c r="P141" i="31" a="1"/>
  <c r="P141" i="31" s="1"/>
  <c r="O141" i="31" a="1"/>
  <c r="O141" i="31" s="1"/>
  <c r="N141" i="31" a="1"/>
  <c r="N141" i="31" s="1"/>
  <c r="M141" i="31" a="1"/>
  <c r="M141" i="31" s="1"/>
  <c r="L141" i="31" a="1"/>
  <c r="L141" i="31" s="1"/>
  <c r="K141" i="31" a="1"/>
  <c r="K141" i="31" s="1"/>
  <c r="J141" i="31" a="1"/>
  <c r="J141" i="31" s="1"/>
  <c r="I141" i="31"/>
  <c r="T142" i="31" s="1"/>
  <c r="AK139" i="31"/>
  <c r="AJ139" i="31"/>
  <c r="AI139" i="31"/>
  <c r="AH139" i="31"/>
  <c r="AG139" i="31"/>
  <c r="AF139" i="31"/>
  <c r="AE139" i="31"/>
  <c r="AD139" i="31"/>
  <c r="AC139" i="31"/>
  <c r="AB139" i="31"/>
  <c r="AA139" i="31" a="1"/>
  <c r="AA139" i="31" s="1"/>
  <c r="Z139" i="31" a="1"/>
  <c r="Z139" i="31" s="1"/>
  <c r="Y139" i="31" a="1"/>
  <c r="Y139" i="31" s="1"/>
  <c r="X139" i="31" a="1"/>
  <c r="X139" i="31" s="1"/>
  <c r="W139" i="31" a="1"/>
  <c r="W139" i="31" s="1"/>
  <c r="V139" i="31" a="1"/>
  <c r="V139" i="31" s="1"/>
  <c r="V140" i="31" s="1"/>
  <c r="W140" i="31" s="1"/>
  <c r="U139" i="31" a="1"/>
  <c r="U139" i="31" s="1"/>
  <c r="U140" i="31" s="1"/>
  <c r="T139" i="31" a="1"/>
  <c r="T139" i="31" s="1"/>
  <c r="T140" i="31" s="1"/>
  <c r="S139" i="31" a="1"/>
  <c r="S139" i="31" s="1"/>
  <c r="R139" i="31" a="1"/>
  <c r="R139" i="31" s="1"/>
  <c r="R140" i="31" s="1"/>
  <c r="Q139" i="31" a="1"/>
  <c r="Q139" i="31" s="1"/>
  <c r="Q140" i="31" s="1"/>
  <c r="P139" i="31" a="1"/>
  <c r="P139" i="31" s="1"/>
  <c r="P140" i="31" s="1"/>
  <c r="O139" i="31" a="1"/>
  <c r="O139" i="31" s="1"/>
  <c r="N139" i="31" a="1"/>
  <c r="N139" i="31" s="1"/>
  <c r="N140" i="31" s="1"/>
  <c r="M139" i="31" a="1"/>
  <c r="M139" i="31" s="1"/>
  <c r="M140" i="31" s="1"/>
  <c r="L139" i="31" a="1"/>
  <c r="L139" i="31" s="1"/>
  <c r="L140" i="31" s="1"/>
  <c r="K139" i="31" a="1"/>
  <c r="K139" i="31" s="1"/>
  <c r="J139" i="31" a="1"/>
  <c r="J139" i="31" s="1"/>
  <c r="J140" i="31" s="1"/>
  <c r="I139" i="31"/>
  <c r="I138" i="31"/>
  <c r="AK137" i="31"/>
  <c r="AJ137" i="31"/>
  <c r="AI137" i="31"/>
  <c r="AH137" i="31"/>
  <c r="AG137" i="31"/>
  <c r="AF137" i="31"/>
  <c r="AE137" i="31"/>
  <c r="AD137" i="31"/>
  <c r="AC137" i="31"/>
  <c r="AB137" i="31"/>
  <c r="AA137" i="31" a="1"/>
  <c r="AA137" i="31"/>
  <c r="Z137" i="31" a="1"/>
  <c r="Z137" i="31" s="1"/>
  <c r="Y137" i="31" a="1"/>
  <c r="Y137" i="31"/>
  <c r="X137" i="31" a="1"/>
  <c r="X137" i="31" s="1"/>
  <c r="W137" i="31" a="1"/>
  <c r="W137" i="31"/>
  <c r="V137" i="31" a="1"/>
  <c r="V137" i="31" s="1"/>
  <c r="U137" i="31" a="1"/>
  <c r="U137" i="31"/>
  <c r="U138" i="31" s="1"/>
  <c r="T137" i="31" a="1"/>
  <c r="T137" i="31" s="1"/>
  <c r="T138" i="31" s="1"/>
  <c r="S137" i="31" a="1"/>
  <c r="S137" i="31"/>
  <c r="S138" i="31" s="1"/>
  <c r="R137" i="31" a="1"/>
  <c r="R137" i="31" s="1"/>
  <c r="Q137" i="31" a="1"/>
  <c r="Q137" i="31"/>
  <c r="Q138" i="31" s="1"/>
  <c r="P137" i="31" a="1"/>
  <c r="P137" i="31" s="1"/>
  <c r="P138" i="31" s="1"/>
  <c r="O137" i="31" a="1"/>
  <c r="O137" i="31"/>
  <c r="O138" i="31" s="1"/>
  <c r="N137" i="31" a="1"/>
  <c r="N137" i="31" s="1"/>
  <c r="M137" i="31" a="1"/>
  <c r="M137" i="31"/>
  <c r="M138" i="31" s="1"/>
  <c r="L137" i="31" a="1"/>
  <c r="L137" i="31" s="1"/>
  <c r="L138" i="31" s="1"/>
  <c r="K137" i="31" a="1"/>
  <c r="K137" i="31"/>
  <c r="J137" i="31" a="1"/>
  <c r="J137" i="31" s="1"/>
  <c r="I137" i="31"/>
  <c r="AK135" i="31"/>
  <c r="AJ135" i="31"/>
  <c r="AI135" i="31"/>
  <c r="AH135" i="31"/>
  <c r="AG135" i="31"/>
  <c r="AF135" i="31"/>
  <c r="AE135" i="31"/>
  <c r="AD135" i="31"/>
  <c r="AC135" i="31"/>
  <c r="AB135" i="31"/>
  <c r="AA135" i="31" a="1"/>
  <c r="AA135" i="31" s="1"/>
  <c r="Z135" i="31" a="1"/>
  <c r="Z135" i="31" s="1"/>
  <c r="Y135" i="31" a="1"/>
  <c r="Y135" i="31" s="1"/>
  <c r="X135" i="31" a="1"/>
  <c r="X135" i="31" s="1"/>
  <c r="W135" i="31" a="1"/>
  <c r="W135" i="31" s="1"/>
  <c r="V135" i="31" a="1"/>
  <c r="V135" i="31" s="1"/>
  <c r="U135" i="31" a="1"/>
  <c r="U135" i="31" s="1"/>
  <c r="U136" i="31" s="1"/>
  <c r="T135" i="31" a="1"/>
  <c r="T135" i="31" s="1"/>
  <c r="T136" i="31" s="1"/>
  <c r="S135" i="31" a="1"/>
  <c r="S135" i="31" s="1"/>
  <c r="S136" i="31" s="1"/>
  <c r="R135" i="31" a="1"/>
  <c r="R135" i="31" s="1"/>
  <c r="Q135" i="31" a="1"/>
  <c r="Q135" i="31" s="1"/>
  <c r="Q136" i="31" s="1"/>
  <c r="P135" i="31" a="1"/>
  <c r="P135" i="31" s="1"/>
  <c r="P136" i="31" s="1"/>
  <c r="O135" i="31" a="1"/>
  <c r="O135" i="31" s="1"/>
  <c r="O136" i="31" s="1"/>
  <c r="N135" i="31" a="1"/>
  <c r="N135" i="31" s="1"/>
  <c r="M135" i="31" a="1"/>
  <c r="M135" i="31" s="1"/>
  <c r="M136" i="31" s="1"/>
  <c r="L135" i="31" a="1"/>
  <c r="L135" i="31" s="1"/>
  <c r="L136" i="31" s="1"/>
  <c r="K135" i="31" a="1"/>
  <c r="K135" i="31" s="1"/>
  <c r="J135" i="31" a="1"/>
  <c r="J135" i="31" s="1"/>
  <c r="I135" i="31"/>
  <c r="I136" i="31" s="1"/>
  <c r="AK133" i="31"/>
  <c r="AJ133" i="31"/>
  <c r="AI133" i="31"/>
  <c r="AH133" i="31"/>
  <c r="AG133" i="31"/>
  <c r="AF133" i="31"/>
  <c r="AE133" i="31"/>
  <c r="AD133" i="31"/>
  <c r="AC133" i="31"/>
  <c r="AB133" i="31"/>
  <c r="AA133" i="31"/>
  <c r="Z133" i="31"/>
  <c r="Y133" i="31"/>
  <c r="X133" i="31"/>
  <c r="W133" i="31"/>
  <c r="V133" i="31"/>
  <c r="U133" i="31"/>
  <c r="T133" i="31"/>
  <c r="S133" i="31"/>
  <c r="R133" i="31"/>
  <c r="Q133" i="31"/>
  <c r="P133" i="31"/>
  <c r="O133" i="31"/>
  <c r="N133" i="31"/>
  <c r="M133" i="31"/>
  <c r="L133" i="31"/>
  <c r="K133" i="31"/>
  <c r="J133" i="31"/>
  <c r="I133" i="31"/>
  <c r="AK132" i="31"/>
  <c r="AJ132" i="31"/>
  <c r="AI132" i="31"/>
  <c r="AH132" i="31"/>
  <c r="AG132" i="31"/>
  <c r="AF132" i="31"/>
  <c r="AE132" i="31"/>
  <c r="AD132" i="31"/>
  <c r="AC132" i="31"/>
  <c r="AB132" i="31"/>
  <c r="AA132" i="31"/>
  <c r="Z132" i="31"/>
  <c r="Y132" i="31"/>
  <c r="X132" i="31"/>
  <c r="W132" i="31"/>
  <c r="V132" i="31"/>
  <c r="U132" i="31"/>
  <c r="T132" i="31"/>
  <c r="S132" i="31"/>
  <c r="R132" i="31"/>
  <c r="Q132" i="31"/>
  <c r="P132" i="31"/>
  <c r="O132" i="31"/>
  <c r="N132" i="31"/>
  <c r="M132" i="31"/>
  <c r="L132" i="31"/>
  <c r="K132" i="31"/>
  <c r="J132" i="31"/>
  <c r="I132" i="31"/>
  <c r="H132" i="31"/>
  <c r="AK130" i="31"/>
  <c r="AJ130" i="31"/>
  <c r="AI130" i="31"/>
  <c r="AH130" i="31"/>
  <c r="AG130" i="31"/>
  <c r="AF130" i="31"/>
  <c r="AE130" i="31"/>
  <c r="AD130" i="31"/>
  <c r="AC130" i="31"/>
  <c r="AB130" i="31"/>
  <c r="AA130" i="31" a="1"/>
  <c r="AA130" i="31" s="1"/>
  <c r="Z130" i="31" a="1"/>
  <c r="Z130" i="31" s="1"/>
  <c r="Y130" i="31" a="1"/>
  <c r="Y130" i="31" s="1"/>
  <c r="X130" i="31" a="1"/>
  <c r="X130" i="31" s="1"/>
  <c r="W130" i="31" a="1"/>
  <c r="W130" i="31" s="1"/>
  <c r="V130" i="31" a="1"/>
  <c r="V130" i="31" s="1"/>
  <c r="V131" i="31" s="1"/>
  <c r="W131" i="31" s="1"/>
  <c r="U130" i="31" a="1"/>
  <c r="U130" i="31" s="1"/>
  <c r="U131" i="31" s="1"/>
  <c r="T130" i="31" a="1"/>
  <c r="T130" i="31" s="1"/>
  <c r="T131" i="31" s="1"/>
  <c r="S130" i="31" a="1"/>
  <c r="S130" i="31" s="1"/>
  <c r="R130" i="31" a="1"/>
  <c r="R130" i="31" s="1"/>
  <c r="R131" i="31" s="1"/>
  <c r="Q130" i="31" a="1"/>
  <c r="Q130" i="31" s="1"/>
  <c r="Q131" i="31" s="1"/>
  <c r="P130" i="31" a="1"/>
  <c r="P130" i="31" s="1"/>
  <c r="P131" i="31" s="1"/>
  <c r="O130" i="31" a="1"/>
  <c r="O130" i="31" s="1"/>
  <c r="N130" i="31" a="1"/>
  <c r="N130" i="31" s="1"/>
  <c r="N131" i="31" s="1"/>
  <c r="M130" i="31" a="1"/>
  <c r="M130" i="31" s="1"/>
  <c r="M131" i="31" s="1"/>
  <c r="L130" i="31" a="1"/>
  <c r="L130" i="31" s="1"/>
  <c r="L131" i="31" s="1"/>
  <c r="K130" i="31" a="1"/>
  <c r="K130" i="31" s="1"/>
  <c r="J130" i="31" a="1"/>
  <c r="J130" i="31" s="1"/>
  <c r="J131" i="31" s="1"/>
  <c r="I130" i="31"/>
  <c r="AK128" i="31"/>
  <c r="AJ128" i="31"/>
  <c r="AI128" i="31"/>
  <c r="AH128" i="31"/>
  <c r="AG128" i="31"/>
  <c r="AF128" i="31"/>
  <c r="AE128" i="31"/>
  <c r="AD128" i="31"/>
  <c r="AC128" i="31"/>
  <c r="AB128" i="31"/>
  <c r="AA128" i="31" a="1"/>
  <c r="AA128" i="31" s="1"/>
  <c r="Z128" i="31" a="1"/>
  <c r="Z128" i="31" s="1"/>
  <c r="Y128" i="31" a="1"/>
  <c r="Y128" i="31" s="1"/>
  <c r="X128" i="31" a="1"/>
  <c r="X128" i="31" s="1"/>
  <c r="W128" i="31" a="1"/>
  <c r="W128" i="31" s="1"/>
  <c r="V128" i="31" a="1"/>
  <c r="V128" i="31" s="1"/>
  <c r="U128" i="31" a="1"/>
  <c r="U128" i="31" s="1"/>
  <c r="T128" i="31" a="1"/>
  <c r="T128" i="31" s="1"/>
  <c r="S128" i="31" a="1"/>
  <c r="S128" i="31" s="1"/>
  <c r="R128" i="31" a="1"/>
  <c r="R128" i="31" s="1"/>
  <c r="Q128" i="31" a="1"/>
  <c r="Q128" i="31" s="1"/>
  <c r="P128" i="31" a="1"/>
  <c r="P128" i="31" s="1"/>
  <c r="O128" i="31" a="1"/>
  <c r="O128" i="31" s="1"/>
  <c r="N128" i="31" a="1"/>
  <c r="N128" i="31" s="1"/>
  <c r="M128" i="31" a="1"/>
  <c r="M128" i="31" s="1"/>
  <c r="L128" i="31" a="1"/>
  <c r="L128" i="31" s="1"/>
  <c r="K128" i="31" a="1"/>
  <c r="K128" i="31" s="1"/>
  <c r="J128" i="31" a="1"/>
  <c r="J128" i="31" s="1"/>
  <c r="I128" i="31"/>
  <c r="AK126" i="31"/>
  <c r="AJ126" i="31"/>
  <c r="AI126" i="31"/>
  <c r="AH126" i="31"/>
  <c r="AG126" i="31"/>
  <c r="AF126" i="31"/>
  <c r="AE126" i="31"/>
  <c r="AD126" i="31"/>
  <c r="AC126" i="31"/>
  <c r="AB126" i="31"/>
  <c r="AA126" i="31" a="1"/>
  <c r="AA126" i="31" s="1"/>
  <c r="Z126" i="31" a="1"/>
  <c r="Z126" i="31" s="1"/>
  <c r="Y126" i="31" a="1"/>
  <c r="Y126" i="31" s="1"/>
  <c r="X126" i="31" a="1"/>
  <c r="X126" i="31" s="1"/>
  <c r="W126" i="31" a="1"/>
  <c r="W126" i="31" s="1"/>
  <c r="V126" i="31" a="1"/>
  <c r="V126" i="31" s="1"/>
  <c r="U126" i="31" a="1"/>
  <c r="U126" i="31" s="1"/>
  <c r="T126" i="31" a="1"/>
  <c r="T126" i="31" s="1"/>
  <c r="T127" i="31" s="1"/>
  <c r="S126" i="31" a="1"/>
  <c r="S126" i="31" s="1"/>
  <c r="R126" i="31" a="1"/>
  <c r="R126" i="31" s="1"/>
  <c r="Q126" i="31" a="1"/>
  <c r="Q126" i="31" s="1"/>
  <c r="P126" i="31" a="1"/>
  <c r="P126" i="31" s="1"/>
  <c r="P127" i="31" s="1"/>
  <c r="O126" i="31" a="1"/>
  <c r="O126" i="31" s="1"/>
  <c r="N126" i="31" a="1"/>
  <c r="N126" i="31" s="1"/>
  <c r="M126" i="31" a="1"/>
  <c r="M126" i="31" s="1"/>
  <c r="L126" i="31" a="1"/>
  <c r="L126" i="31" s="1"/>
  <c r="L127" i="31" s="1"/>
  <c r="K126" i="31" a="1"/>
  <c r="K126" i="31" s="1"/>
  <c r="J126" i="31" a="1"/>
  <c r="J126" i="31" s="1"/>
  <c r="I126" i="31"/>
  <c r="AK124" i="31"/>
  <c r="AJ124" i="31"/>
  <c r="AI124" i="31"/>
  <c r="AH124" i="31"/>
  <c r="AG124" i="31"/>
  <c r="AF124" i="31"/>
  <c r="AE124" i="31"/>
  <c r="AD124" i="31"/>
  <c r="AC124" i="31"/>
  <c r="AB124" i="31"/>
  <c r="AA124" i="31" a="1"/>
  <c r="AA124" i="31" s="1"/>
  <c r="Z124" i="31" a="1"/>
  <c r="Z124" i="31" s="1"/>
  <c r="Y124" i="31" a="1"/>
  <c r="Y124" i="31" s="1"/>
  <c r="X124" i="31" a="1"/>
  <c r="X124" i="31" s="1"/>
  <c r="W124" i="31" a="1"/>
  <c r="W124" i="31" s="1"/>
  <c r="V124" i="31" a="1"/>
  <c r="V124" i="31" s="1"/>
  <c r="U124" i="31" a="1"/>
  <c r="U124" i="31" s="1"/>
  <c r="T124" i="31" a="1"/>
  <c r="T124" i="31" s="1"/>
  <c r="S124" i="31" a="1"/>
  <c r="S124" i="31" s="1"/>
  <c r="R124" i="31" a="1"/>
  <c r="R124" i="31" s="1"/>
  <c r="Q124" i="31" a="1"/>
  <c r="Q124" i="31" s="1"/>
  <c r="P124" i="31" a="1"/>
  <c r="P124" i="31" s="1"/>
  <c r="O124" i="31" a="1"/>
  <c r="O124" i="31" s="1"/>
  <c r="N124" i="31" a="1"/>
  <c r="N124" i="31" s="1"/>
  <c r="M124" i="31" a="1"/>
  <c r="M124" i="31" s="1"/>
  <c r="L124" i="31" a="1"/>
  <c r="L124" i="31" s="1"/>
  <c r="K124" i="31" a="1"/>
  <c r="K124" i="31" s="1"/>
  <c r="J124" i="31" a="1"/>
  <c r="J124" i="31" s="1"/>
  <c r="I124" i="31"/>
  <c r="T125" i="31" s="1"/>
  <c r="AK122" i="31"/>
  <c r="AJ122" i="31"/>
  <c r="AI122" i="31"/>
  <c r="AH122" i="31"/>
  <c r="AG122" i="31"/>
  <c r="AF122" i="31"/>
  <c r="AE122" i="31"/>
  <c r="AD122" i="31"/>
  <c r="AC122" i="31"/>
  <c r="AB122" i="31"/>
  <c r="AA122" i="31" a="1"/>
  <c r="AA122" i="31" s="1"/>
  <c r="Z122" i="31" a="1"/>
  <c r="Z122" i="31" s="1"/>
  <c r="Y122" i="31" a="1"/>
  <c r="Y122" i="31" s="1"/>
  <c r="X122" i="31" a="1"/>
  <c r="X122" i="31" s="1"/>
  <c r="W122" i="31" a="1"/>
  <c r="W122" i="31" s="1"/>
  <c r="V122" i="31" a="1"/>
  <c r="V122" i="31" s="1"/>
  <c r="U122" i="31" a="1"/>
  <c r="U122" i="31" s="1"/>
  <c r="T122" i="31" a="1"/>
  <c r="T122" i="31" s="1"/>
  <c r="S122" i="31" a="1"/>
  <c r="S122" i="31" s="1"/>
  <c r="R122" i="31" a="1"/>
  <c r="R122" i="31" s="1"/>
  <c r="Q122" i="31" a="1"/>
  <c r="Q122" i="31" s="1"/>
  <c r="P122" i="31" a="1"/>
  <c r="P122" i="31" s="1"/>
  <c r="O122" i="31" a="1"/>
  <c r="O122" i="31" s="1"/>
  <c r="N122" i="31" a="1"/>
  <c r="N122" i="31" s="1"/>
  <c r="M122" i="31" a="1"/>
  <c r="M122" i="31" s="1"/>
  <c r="L122" i="31" a="1"/>
  <c r="L122" i="31" s="1"/>
  <c r="K122" i="31" a="1"/>
  <c r="K122" i="31" s="1"/>
  <c r="J122" i="31" a="1"/>
  <c r="J122" i="31" s="1"/>
  <c r="I122" i="31"/>
  <c r="AK120" i="31"/>
  <c r="AJ120" i="31"/>
  <c r="AI120" i="31"/>
  <c r="AH120" i="31"/>
  <c r="AG120" i="31"/>
  <c r="AF120" i="31"/>
  <c r="AE120" i="31"/>
  <c r="AD120" i="31"/>
  <c r="AC120" i="31"/>
  <c r="AB120" i="31"/>
  <c r="AA120" i="31" a="1"/>
  <c r="AA120" i="31" s="1"/>
  <c r="Z120" i="31" a="1"/>
  <c r="Z120" i="31" s="1"/>
  <c r="Y120" i="31" a="1"/>
  <c r="Y120" i="31" s="1"/>
  <c r="X120" i="31" a="1"/>
  <c r="X120" i="31" s="1"/>
  <c r="W120" i="31" a="1"/>
  <c r="W120" i="31" s="1"/>
  <c r="V120" i="31" a="1"/>
  <c r="V120" i="31" s="1"/>
  <c r="U120" i="31" a="1"/>
  <c r="U120" i="31" s="1"/>
  <c r="T120" i="31" a="1"/>
  <c r="T120" i="31" s="1"/>
  <c r="T121" i="31" s="1"/>
  <c r="S120" i="31" a="1"/>
  <c r="S120" i="31" s="1"/>
  <c r="R120" i="31" a="1"/>
  <c r="R120" i="31" s="1"/>
  <c r="Q120" i="31" a="1"/>
  <c r="Q120" i="31" s="1"/>
  <c r="P120" i="31" a="1"/>
  <c r="P120" i="31" s="1"/>
  <c r="P121" i="31" s="1"/>
  <c r="O120" i="31" a="1"/>
  <c r="O120" i="31" s="1"/>
  <c r="N120" i="31" a="1"/>
  <c r="N120" i="31" s="1"/>
  <c r="M120" i="31" a="1"/>
  <c r="M120" i="31" s="1"/>
  <c r="L120" i="31" a="1"/>
  <c r="L120" i="31" s="1"/>
  <c r="L121" i="31" s="1"/>
  <c r="K120" i="31" a="1"/>
  <c r="K120" i="31" s="1"/>
  <c r="J120" i="31" a="1"/>
  <c r="J120" i="31" s="1"/>
  <c r="I120" i="31"/>
  <c r="AK118" i="31"/>
  <c r="AJ118" i="31"/>
  <c r="AI118" i="31"/>
  <c r="AH118" i="31"/>
  <c r="AG118" i="31"/>
  <c r="AF118" i="31"/>
  <c r="AE118" i="31"/>
  <c r="AD118" i="31"/>
  <c r="AC118" i="31"/>
  <c r="AB118" i="31"/>
  <c r="AA118" i="31"/>
  <c r="Z118" i="31"/>
  <c r="Y118" i="31"/>
  <c r="X118" i="31"/>
  <c r="W118" i="31"/>
  <c r="V118" i="31"/>
  <c r="U118" i="31"/>
  <c r="T118" i="31"/>
  <c r="S118" i="31"/>
  <c r="R118" i="31"/>
  <c r="Q118" i="31"/>
  <c r="P118" i="31"/>
  <c r="O118" i="31"/>
  <c r="N118" i="31"/>
  <c r="M118" i="31"/>
  <c r="L118" i="31"/>
  <c r="K118" i="31"/>
  <c r="J118" i="31"/>
  <c r="I118" i="31"/>
  <c r="S119" i="31" s="1"/>
  <c r="AK116" i="31"/>
  <c r="AJ116" i="31"/>
  <c r="AI116" i="31"/>
  <c r="AH116" i="31"/>
  <c r="AG116" i="31"/>
  <c r="AF116" i="31"/>
  <c r="AE116" i="31"/>
  <c r="AD116" i="31"/>
  <c r="AC116" i="31"/>
  <c r="AB116" i="31"/>
  <c r="AA116" i="31"/>
  <c r="Z116" i="31"/>
  <c r="Y116" i="31"/>
  <c r="X116" i="31"/>
  <c r="W116" i="31"/>
  <c r="V116" i="31"/>
  <c r="U116" i="31"/>
  <c r="T116" i="31"/>
  <c r="S116" i="31"/>
  <c r="R116" i="31"/>
  <c r="Q116" i="31"/>
  <c r="P116" i="31"/>
  <c r="O116" i="31"/>
  <c r="N116" i="31"/>
  <c r="M116" i="31"/>
  <c r="L116" i="31"/>
  <c r="K116" i="31"/>
  <c r="J116" i="31"/>
  <c r="I116" i="31"/>
  <c r="AK115" i="31"/>
  <c r="AJ115" i="31"/>
  <c r="AI115" i="31"/>
  <c r="AH115" i="31"/>
  <c r="AG115" i="31"/>
  <c r="AF115" i="31"/>
  <c r="AE115" i="31"/>
  <c r="AD115" i="31"/>
  <c r="AC115" i="31"/>
  <c r="AB115" i="31"/>
  <c r="AA115" i="31"/>
  <c r="Z115" i="31"/>
  <c r="Y115" i="31"/>
  <c r="X115" i="31"/>
  <c r="W115" i="31"/>
  <c r="V115" i="31"/>
  <c r="U115" i="31"/>
  <c r="T115" i="31"/>
  <c r="S115" i="31"/>
  <c r="R115" i="31"/>
  <c r="Q115" i="31"/>
  <c r="P115" i="31"/>
  <c r="O115" i="31"/>
  <c r="N115" i="31"/>
  <c r="M115" i="31"/>
  <c r="L115" i="31"/>
  <c r="K115" i="31"/>
  <c r="J115" i="31"/>
  <c r="I115" i="31"/>
  <c r="AK114" i="31"/>
  <c r="AJ114" i="31"/>
  <c r="AI114" i="31"/>
  <c r="AH114" i="31"/>
  <c r="AG114" i="31"/>
  <c r="AF114" i="31"/>
  <c r="AE114" i="31"/>
  <c r="AD114" i="31"/>
  <c r="AC114" i="31"/>
  <c r="AB114" i="31"/>
  <c r="AA114" i="31"/>
  <c r="Z114" i="31"/>
  <c r="Y114" i="31"/>
  <c r="X114" i="31"/>
  <c r="W114" i="31"/>
  <c r="V114" i="31"/>
  <c r="U114" i="31"/>
  <c r="T114" i="31"/>
  <c r="S114" i="31"/>
  <c r="R114" i="31"/>
  <c r="Q114" i="31"/>
  <c r="P114" i="31"/>
  <c r="O114" i="31"/>
  <c r="N114" i="31"/>
  <c r="M114" i="31"/>
  <c r="L114" i="31"/>
  <c r="K114" i="31"/>
  <c r="J114" i="31"/>
  <c r="I114" i="31"/>
  <c r="AK113" i="31"/>
  <c r="AJ113" i="31"/>
  <c r="AI113" i="31"/>
  <c r="AH113" i="31"/>
  <c r="AG113" i="31"/>
  <c r="AF113" i="31"/>
  <c r="AE113" i="31"/>
  <c r="AD113" i="31"/>
  <c r="AC113" i="31"/>
  <c r="AB113" i="31"/>
  <c r="AA113" i="31"/>
  <c r="Z113" i="31"/>
  <c r="Y113" i="31"/>
  <c r="X113" i="31"/>
  <c r="W113" i="31"/>
  <c r="V113" i="31"/>
  <c r="U113" i="31"/>
  <c r="T113" i="31"/>
  <c r="S113" i="31"/>
  <c r="R113" i="31"/>
  <c r="Q113" i="31"/>
  <c r="P113" i="31"/>
  <c r="O113" i="31"/>
  <c r="N113" i="31"/>
  <c r="M113" i="31"/>
  <c r="L113" i="31"/>
  <c r="K113" i="31"/>
  <c r="J113" i="31"/>
  <c r="I113" i="31"/>
  <c r="I117" i="31" s="1"/>
  <c r="H113" i="31"/>
  <c r="I112" i="31"/>
  <c r="AK111" i="31"/>
  <c r="AJ111" i="31"/>
  <c r="AI111" i="31"/>
  <c r="AH111" i="31"/>
  <c r="AG111" i="31"/>
  <c r="AF111" i="31"/>
  <c r="AE111" i="31"/>
  <c r="AD111" i="31"/>
  <c r="AC111" i="31"/>
  <c r="AB111" i="31"/>
  <c r="AA111" i="31"/>
  <c r="Z111" i="31"/>
  <c r="Y111" i="31"/>
  <c r="X111" i="31"/>
  <c r="W111" i="31"/>
  <c r="V111" i="31" a="1"/>
  <c r="V111" i="31" s="1"/>
  <c r="U111" i="31" a="1"/>
  <c r="U111" i="31" s="1"/>
  <c r="T111" i="31" a="1"/>
  <c r="T111" i="31" s="1"/>
  <c r="S111" i="31" a="1"/>
  <c r="S111" i="31" s="1"/>
  <c r="R111" i="31" a="1"/>
  <c r="R111" i="31" s="1"/>
  <c r="Q111" i="31" a="1"/>
  <c r="Q111" i="31" s="1"/>
  <c r="P111" i="31" a="1"/>
  <c r="P111" i="31" s="1"/>
  <c r="O111" i="31" a="1"/>
  <c r="O111" i="31" s="1"/>
  <c r="N111" i="31" a="1"/>
  <c r="N111" i="31" s="1"/>
  <c r="M111" i="31" a="1"/>
  <c r="M111" i="31" s="1"/>
  <c r="L111" i="31" a="1"/>
  <c r="L111" i="31" s="1"/>
  <c r="K111" i="31" a="1"/>
  <c r="K111" i="31" s="1"/>
  <c r="J111" i="31" a="1"/>
  <c r="J111" i="31" s="1"/>
  <c r="I111" i="31"/>
  <c r="AK109" i="31"/>
  <c r="AJ109" i="31"/>
  <c r="AI109" i="31"/>
  <c r="AH109" i="31"/>
  <c r="AG109" i="31"/>
  <c r="AF109" i="31"/>
  <c r="AE109" i="31"/>
  <c r="AD109" i="31"/>
  <c r="AC109" i="31"/>
  <c r="AB109" i="31"/>
  <c r="AA109" i="31"/>
  <c r="Z109" i="31"/>
  <c r="Y109" i="31"/>
  <c r="X109" i="31"/>
  <c r="W109" i="31"/>
  <c r="V109" i="31"/>
  <c r="U109" i="31"/>
  <c r="T109" i="31"/>
  <c r="S109" i="31"/>
  <c r="R109" i="31"/>
  <c r="Q109" i="31"/>
  <c r="P109" i="31"/>
  <c r="O109" i="31"/>
  <c r="N109" i="31"/>
  <c r="M109" i="31"/>
  <c r="L109" i="31"/>
  <c r="K109" i="31"/>
  <c r="J109" i="31"/>
  <c r="I109" i="31"/>
  <c r="S110" i="31" s="1"/>
  <c r="AK107" i="31"/>
  <c r="AJ107" i="31"/>
  <c r="AI107" i="31"/>
  <c r="AH107" i="31"/>
  <c r="AG107" i="31"/>
  <c r="AF107" i="31"/>
  <c r="AE107" i="31"/>
  <c r="AD107" i="31"/>
  <c r="AC107" i="31"/>
  <c r="AB107" i="31"/>
  <c r="AA107" i="31"/>
  <c r="Z107" i="31"/>
  <c r="Y107" i="31"/>
  <c r="X107" i="31"/>
  <c r="W107" i="31"/>
  <c r="V107" i="31"/>
  <c r="U107" i="31"/>
  <c r="T107" i="31"/>
  <c r="S107" i="31"/>
  <c r="R107" i="31"/>
  <c r="Q107" i="31"/>
  <c r="P107" i="31"/>
  <c r="O107" i="31"/>
  <c r="N107" i="31"/>
  <c r="M107" i="31"/>
  <c r="L107" i="31"/>
  <c r="K107" i="31"/>
  <c r="J107" i="31"/>
  <c r="J108" i="31" s="1"/>
  <c r="I107" i="31"/>
  <c r="U108" i="31" s="1"/>
  <c r="AK105" i="31"/>
  <c r="AJ105" i="31"/>
  <c r="AI105" i="31"/>
  <c r="AH105" i="31"/>
  <c r="AG105" i="31"/>
  <c r="AF105" i="31"/>
  <c r="AA105" i="31"/>
  <c r="Z105" i="31"/>
  <c r="Y105" i="31"/>
  <c r="X105" i="31"/>
  <c r="W105" i="31"/>
  <c r="V105" i="31"/>
  <c r="V106" i="31" s="1"/>
  <c r="U105" i="31"/>
  <c r="T105" i="31"/>
  <c r="S105" i="31"/>
  <c r="R105" i="31"/>
  <c r="R106" i="31" s="1"/>
  <c r="Q105" i="31"/>
  <c r="P105" i="31"/>
  <c r="O105" i="31"/>
  <c r="N105" i="31"/>
  <c r="N106" i="31" s="1"/>
  <c r="M105" i="31"/>
  <c r="L105" i="31"/>
  <c r="K105" i="31"/>
  <c r="J105" i="31"/>
  <c r="J106" i="31" s="1"/>
  <c r="I105" i="31"/>
  <c r="AK103" i="31"/>
  <c r="AJ103" i="31"/>
  <c r="AI103" i="31"/>
  <c r="AH103" i="31"/>
  <c r="AG103" i="31"/>
  <c r="AF103" i="31"/>
  <c r="AE103" i="31"/>
  <c r="AD103" i="31"/>
  <c r="AC103" i="31"/>
  <c r="AB103" i="31"/>
  <c r="AA103" i="31"/>
  <c r="Z103" i="31"/>
  <c r="Y103" i="31"/>
  <c r="X103" i="31"/>
  <c r="W103" i="31"/>
  <c r="V103" i="31"/>
  <c r="U103" i="31"/>
  <c r="T103" i="31"/>
  <c r="S103" i="31"/>
  <c r="R103" i="31"/>
  <c r="Q103" i="31"/>
  <c r="P103" i="31"/>
  <c r="O103" i="31"/>
  <c r="N103" i="31"/>
  <c r="M103" i="31"/>
  <c r="L103" i="31"/>
  <c r="K103" i="31"/>
  <c r="J103" i="31"/>
  <c r="I103" i="31"/>
  <c r="AK102" i="31"/>
  <c r="AJ102" i="31"/>
  <c r="AI102" i="31"/>
  <c r="AH102" i="31"/>
  <c r="AG102" i="31"/>
  <c r="AF102" i="31"/>
  <c r="AE102" i="31"/>
  <c r="AD102" i="31"/>
  <c r="AC102" i="31"/>
  <c r="AB102" i="31"/>
  <c r="AA102" i="31"/>
  <c r="Z102" i="31"/>
  <c r="Y102" i="31"/>
  <c r="X102" i="31"/>
  <c r="W102" i="31"/>
  <c r="V102" i="31"/>
  <c r="U102" i="31"/>
  <c r="T102" i="31"/>
  <c r="S102" i="31"/>
  <c r="R102" i="31"/>
  <c r="Q102" i="31"/>
  <c r="P102" i="31"/>
  <c r="O102" i="31"/>
  <c r="N102" i="31"/>
  <c r="M102" i="31"/>
  <c r="L102" i="31"/>
  <c r="K102" i="31"/>
  <c r="J102" i="31"/>
  <c r="I102" i="31"/>
  <c r="I104" i="31" s="1"/>
  <c r="T104" i="31" s="1"/>
  <c r="AK100" i="31"/>
  <c r="AJ100" i="31"/>
  <c r="AI100" i="31"/>
  <c r="AH100" i="31"/>
  <c r="AG100" i="31"/>
  <c r="AF100" i="31"/>
  <c r="AE100" i="31"/>
  <c r="AD100" i="31"/>
  <c r="AC100" i="31"/>
  <c r="AB100" i="31"/>
  <c r="AA100" i="31"/>
  <c r="Z100" i="31" a="1"/>
  <c r="Z100" i="31" s="1"/>
  <c r="Y100" i="31" a="1"/>
  <c r="Y100" i="31"/>
  <c r="X100" i="31" a="1"/>
  <c r="X100" i="31" s="1"/>
  <c r="W100" i="31" a="1"/>
  <c r="W100" i="31"/>
  <c r="V100" i="31" a="1"/>
  <c r="V100" i="31" s="1"/>
  <c r="U100" i="31" a="1"/>
  <c r="U100" i="31"/>
  <c r="T100" i="31" a="1"/>
  <c r="T100" i="31" s="1"/>
  <c r="S100" i="31" a="1"/>
  <c r="S100" i="31"/>
  <c r="R100" i="31" a="1"/>
  <c r="R100" i="31" s="1"/>
  <c r="Q100" i="31" a="1"/>
  <c r="Q100" i="31"/>
  <c r="P100" i="31" a="1"/>
  <c r="P100" i="31" s="1"/>
  <c r="O100" i="31" a="1"/>
  <c r="O100" i="31"/>
  <c r="N100" i="31" a="1"/>
  <c r="N100" i="31" s="1"/>
  <c r="M100" i="31" a="1"/>
  <c r="M100" i="31"/>
  <c r="L100" i="31" a="1"/>
  <c r="L100" i="31" s="1"/>
  <c r="K100" i="31" a="1"/>
  <c r="K100" i="31"/>
  <c r="J100" i="31" a="1"/>
  <c r="J100" i="31" s="1"/>
  <c r="AK99" i="31"/>
  <c r="AJ99" i="31"/>
  <c r="AI99" i="31"/>
  <c r="AH99" i="31"/>
  <c r="AG99" i="31"/>
  <c r="AF99" i="31"/>
  <c r="AE99" i="31"/>
  <c r="AD99" i="31"/>
  <c r="AC99" i="31"/>
  <c r="AB99" i="31"/>
  <c r="AA99" i="31"/>
  <c r="Z99" i="31"/>
  <c r="Y99" i="31"/>
  <c r="X99" i="31"/>
  <c r="W99" i="31"/>
  <c r="V99" i="31"/>
  <c r="U99" i="31" a="1"/>
  <c r="U99" i="31"/>
  <c r="T99" i="31" a="1"/>
  <c r="T99" i="31" s="1"/>
  <c r="S99" i="31" a="1"/>
  <c r="S99" i="31"/>
  <c r="R99" i="31" a="1"/>
  <c r="R99" i="31" s="1"/>
  <c r="Q99" i="31" a="1"/>
  <c r="Q99" i="31"/>
  <c r="P99" i="31" a="1"/>
  <c r="P99" i="31" s="1"/>
  <c r="O99" i="31" a="1"/>
  <c r="O99" i="31"/>
  <c r="N99" i="31" a="1"/>
  <c r="N99" i="31" s="1"/>
  <c r="M99" i="31" a="1"/>
  <c r="M99" i="31"/>
  <c r="L99" i="31" a="1"/>
  <c r="L99" i="31" s="1"/>
  <c r="K99" i="31" a="1"/>
  <c r="K99" i="31"/>
  <c r="J99" i="31" a="1"/>
  <c r="J99" i="31" s="1"/>
  <c r="I99" i="31"/>
  <c r="I101" i="31" s="1"/>
  <c r="AK97" i="31"/>
  <c r="AJ97" i="31"/>
  <c r="AI97" i="31"/>
  <c r="AH97" i="31"/>
  <c r="AG97" i="31"/>
  <c r="AF97" i="31"/>
  <c r="AE97" i="31"/>
  <c r="AD97" i="31"/>
  <c r="AC97" i="31"/>
  <c r="AB97" i="31"/>
  <c r="AA97" i="31"/>
  <c r="Z97" i="31"/>
  <c r="Y97" i="31"/>
  <c r="X97" i="31"/>
  <c r="W97" i="31"/>
  <c r="V97" i="31"/>
  <c r="U97" i="31"/>
  <c r="T97" i="31"/>
  <c r="S97" i="31"/>
  <c r="R97" i="31"/>
  <c r="Q97" i="31"/>
  <c r="P97" i="31"/>
  <c r="O97" i="31"/>
  <c r="N97" i="31"/>
  <c r="M97" i="31"/>
  <c r="L97" i="31"/>
  <c r="K97" i="31"/>
  <c r="J97" i="31"/>
  <c r="I97" i="31"/>
  <c r="I98" i="31" s="1"/>
  <c r="I96" i="31"/>
  <c r="U96" i="31" s="1"/>
  <c r="AK95" i="31"/>
  <c r="AJ95" i="31"/>
  <c r="AI95" i="31"/>
  <c r="AH95" i="31"/>
  <c r="AG95" i="31"/>
  <c r="AF95" i="31"/>
  <c r="AE95" i="31"/>
  <c r="AD95" i="31"/>
  <c r="AC95" i="31"/>
  <c r="AB95" i="31"/>
  <c r="AA95" i="31"/>
  <c r="Z95" i="31"/>
  <c r="Y95" i="31"/>
  <c r="X95" i="31"/>
  <c r="W95" i="31"/>
  <c r="V95" i="31"/>
  <c r="U95" i="31"/>
  <c r="T95" i="31"/>
  <c r="S95" i="31"/>
  <c r="R95" i="31"/>
  <c r="Q95" i="31"/>
  <c r="P95" i="31"/>
  <c r="O95" i="31"/>
  <c r="N95" i="31"/>
  <c r="M95" i="31"/>
  <c r="L95" i="31"/>
  <c r="K95" i="31"/>
  <c r="J95" i="31"/>
  <c r="I95" i="31"/>
  <c r="AK94" i="31"/>
  <c r="AJ94" i="31"/>
  <c r="AI94" i="31"/>
  <c r="AH94" i="31"/>
  <c r="AG94" i="31"/>
  <c r="AF94" i="31"/>
  <c r="AE94" i="31"/>
  <c r="AD94" i="31"/>
  <c r="AC94" i="31"/>
  <c r="AB94" i="31"/>
  <c r="AA94" i="31"/>
  <c r="Z94" i="31"/>
  <c r="Y94" i="31"/>
  <c r="X94" i="31"/>
  <c r="W94" i="31"/>
  <c r="V94" i="31"/>
  <c r="U94" i="31"/>
  <c r="T94" i="31"/>
  <c r="S94" i="31"/>
  <c r="R94" i="31"/>
  <c r="Q94" i="31"/>
  <c r="P94" i="31"/>
  <c r="O94" i="31"/>
  <c r="N94" i="31"/>
  <c r="M94" i="31"/>
  <c r="L94" i="31"/>
  <c r="K94" i="31"/>
  <c r="J94" i="31"/>
  <c r="I94" i="31"/>
  <c r="AK92" i="31"/>
  <c r="AJ92" i="31"/>
  <c r="AI92" i="31"/>
  <c r="AH92" i="31"/>
  <c r="AG92" i="31"/>
  <c r="AF92" i="31"/>
  <c r="AE92" i="31"/>
  <c r="AD92" i="31"/>
  <c r="AC92" i="31"/>
  <c r="AB92" i="31"/>
  <c r="AA92" i="31" a="1"/>
  <c r="AA92" i="31" s="1"/>
  <c r="Z92" i="31" a="1"/>
  <c r="Z92" i="31" s="1"/>
  <c r="Y92" i="31" a="1"/>
  <c r="Y92" i="31" s="1"/>
  <c r="X92" i="31" a="1"/>
  <c r="X92" i="31" s="1"/>
  <c r="W92" i="31" a="1"/>
  <c r="W92" i="31" s="1"/>
  <c r="V92" i="31" a="1"/>
  <c r="V92" i="31" s="1"/>
  <c r="U92" i="31" a="1"/>
  <c r="U92" i="31" s="1"/>
  <c r="T92" i="31" a="1"/>
  <c r="T92" i="31" s="1"/>
  <c r="S92" i="31" a="1"/>
  <c r="S92" i="31" s="1"/>
  <c r="R92" i="31" a="1"/>
  <c r="R92" i="31" s="1"/>
  <c r="Q92" i="31" a="1"/>
  <c r="Q92" i="31" s="1"/>
  <c r="P92" i="31" a="1"/>
  <c r="P92" i="31" s="1"/>
  <c r="O92" i="31" a="1"/>
  <c r="O92" i="31" s="1"/>
  <c r="N92" i="31" a="1"/>
  <c r="N92" i="31" s="1"/>
  <c r="M92" i="31" a="1"/>
  <c r="M92" i="31" s="1"/>
  <c r="L92" i="31" a="1"/>
  <c r="L92" i="31" s="1"/>
  <c r="K92" i="31" a="1"/>
  <c r="K92" i="31" s="1"/>
  <c r="J92" i="31" a="1"/>
  <c r="J92" i="31" s="1"/>
  <c r="I92" i="31"/>
  <c r="AH91" i="31"/>
  <c r="AG91" i="31"/>
  <c r="AF91" i="31"/>
  <c r="AE91" i="31"/>
  <c r="AD91" i="31"/>
  <c r="AC91" i="31"/>
  <c r="AB91" i="31"/>
  <c r="Y91" i="31"/>
  <c r="X91" i="31"/>
  <c r="W91" i="31"/>
  <c r="V91" i="31"/>
  <c r="U91" i="31" a="1"/>
  <c r="U91" i="31" s="1"/>
  <c r="T91" i="31" a="1"/>
  <c r="T91" i="31" s="1"/>
  <c r="S91" i="31" a="1"/>
  <c r="S91" i="31" s="1"/>
  <c r="R91" i="31" a="1"/>
  <c r="R91" i="31" s="1"/>
  <c r="Q91" i="31" a="1"/>
  <c r="Q91" i="31" s="1"/>
  <c r="P91" i="31" a="1"/>
  <c r="P91" i="31" s="1"/>
  <c r="O91" i="31" a="1"/>
  <c r="O91" i="31" s="1"/>
  <c r="N91" i="31" a="1"/>
  <c r="N91" i="31" s="1"/>
  <c r="M91" i="31" a="1"/>
  <c r="M91" i="31" s="1"/>
  <c r="L91" i="31" a="1"/>
  <c r="L91" i="31" s="1"/>
  <c r="K91" i="31" a="1"/>
  <c r="K91" i="31" s="1"/>
  <c r="J91" i="31" a="1"/>
  <c r="J91" i="31" s="1"/>
  <c r="I91" i="31"/>
  <c r="I93" i="31" s="1"/>
  <c r="T93" i="31" s="1"/>
  <c r="H91" i="31"/>
  <c r="P93" i="31" s="1"/>
  <c r="AK89" i="31"/>
  <c r="AJ89" i="31"/>
  <c r="AI89" i="31"/>
  <c r="AH89" i="31"/>
  <c r="AG89" i="31"/>
  <c r="AF89" i="31"/>
  <c r="AE89" i="31"/>
  <c r="AD89" i="31"/>
  <c r="AC89" i="31"/>
  <c r="AB89" i="31"/>
  <c r="AA89" i="31"/>
  <c r="Z89" i="31"/>
  <c r="Y89" i="31"/>
  <c r="X89" i="31"/>
  <c r="W89" i="31"/>
  <c r="V89" i="31"/>
  <c r="U89" i="31"/>
  <c r="T89" i="31"/>
  <c r="S89" i="31"/>
  <c r="R89" i="31"/>
  <c r="Q89" i="31"/>
  <c r="P89" i="31"/>
  <c r="O89" i="31"/>
  <c r="N89" i="31"/>
  <c r="M89" i="31"/>
  <c r="L89" i="31"/>
  <c r="K89" i="31"/>
  <c r="J89" i="31"/>
  <c r="I89" i="31"/>
  <c r="AK88" i="31"/>
  <c r="AJ88" i="31"/>
  <c r="AI88" i="31"/>
  <c r="AH88" i="31"/>
  <c r="AG88" i="31"/>
  <c r="AF88" i="31"/>
  <c r="AE88" i="31"/>
  <c r="AD88" i="31"/>
  <c r="AC88" i="31"/>
  <c r="AB88" i="31"/>
  <c r="AA88" i="31"/>
  <c r="Z88" i="31"/>
  <c r="Y88" i="31"/>
  <c r="X88" i="31"/>
  <c r="W88" i="31"/>
  <c r="V88" i="31"/>
  <c r="U88" i="31"/>
  <c r="T88" i="31"/>
  <c r="S88" i="31"/>
  <c r="R88" i="31"/>
  <c r="Q88" i="31"/>
  <c r="P88" i="31"/>
  <c r="O88" i="31"/>
  <c r="N88" i="31"/>
  <c r="M88" i="31"/>
  <c r="L88" i="31"/>
  <c r="K88" i="31"/>
  <c r="J88" i="31"/>
  <c r="I88" i="31"/>
  <c r="AK87" i="31" a="1"/>
  <c r="AK87" i="31" s="1"/>
  <c r="AJ87" i="31" a="1"/>
  <c r="AJ87" i="31"/>
  <c r="AI87" i="31" a="1"/>
  <c r="AI87" i="31" s="1"/>
  <c r="AH87" i="31" a="1"/>
  <c r="AH87" i="31"/>
  <c r="AG87" i="31" a="1"/>
  <c r="AG87" i="31" s="1"/>
  <c r="AF87" i="31" a="1"/>
  <c r="AF87" i="31"/>
  <c r="AE87" i="31" a="1"/>
  <c r="AE87" i="31" s="1"/>
  <c r="AD87" i="31" a="1"/>
  <c r="AD87" i="31"/>
  <c r="AC87" i="31" a="1"/>
  <c r="AC87" i="31" s="1"/>
  <c r="AB87" i="31" a="1"/>
  <c r="AB87" i="31"/>
  <c r="AA87" i="31" a="1"/>
  <c r="AA87" i="31" s="1"/>
  <c r="Z87" i="31" a="1"/>
  <c r="Z87" i="31"/>
  <c r="Y87" i="31" a="1"/>
  <c r="Y87" i="31" s="1"/>
  <c r="X87" i="31" a="1"/>
  <c r="X87" i="31"/>
  <c r="W87" i="31" a="1"/>
  <c r="W87" i="31" s="1"/>
  <c r="V87" i="31" a="1"/>
  <c r="V87" i="31"/>
  <c r="U87" i="31" a="1"/>
  <c r="U87" i="31" s="1"/>
  <c r="T87" i="31" a="1"/>
  <c r="T87" i="31"/>
  <c r="S87" i="31" a="1"/>
  <c r="S87" i="31" s="1"/>
  <c r="R87" i="31" a="1"/>
  <c r="R87" i="31"/>
  <c r="Q87" i="31" a="1"/>
  <c r="Q87" i="31" s="1"/>
  <c r="P87" i="31" a="1"/>
  <c r="P87" i="31"/>
  <c r="O87" i="31" a="1"/>
  <c r="O87" i="31" s="1"/>
  <c r="N87" i="31" a="1"/>
  <c r="N87" i="31"/>
  <c r="M87" i="31" a="1"/>
  <c r="M87" i="31" s="1"/>
  <c r="L87" i="31" a="1"/>
  <c r="L87" i="31"/>
  <c r="K87" i="31" a="1"/>
  <c r="K87" i="31" s="1"/>
  <c r="J87" i="31" a="1"/>
  <c r="J87" i="31"/>
  <c r="I87" i="31"/>
  <c r="I90" i="31" s="1"/>
  <c r="M86" i="31"/>
  <c r="I86" i="31"/>
  <c r="U86" i="31" s="1"/>
  <c r="AK85" i="31"/>
  <c r="AJ85" i="31"/>
  <c r="AI85" i="31"/>
  <c r="AH85" i="31"/>
  <c r="AG85" i="31"/>
  <c r="AF85" i="31"/>
  <c r="AE85" i="31"/>
  <c r="AD85" i="31"/>
  <c r="AC85" i="31"/>
  <c r="AB85" i="31"/>
  <c r="AA85" i="31"/>
  <c r="Z85" i="31"/>
  <c r="Y85" i="31"/>
  <c r="X85" i="31"/>
  <c r="W85" i="31"/>
  <c r="V85" i="31"/>
  <c r="U85" i="31"/>
  <c r="T85" i="31"/>
  <c r="S85" i="31"/>
  <c r="R85" i="31"/>
  <c r="Q85" i="31"/>
  <c r="P85" i="31"/>
  <c r="O85" i="31"/>
  <c r="N85" i="31"/>
  <c r="M85" i="31"/>
  <c r="L85" i="31"/>
  <c r="K85" i="31"/>
  <c r="J85" i="31"/>
  <c r="I85" i="31"/>
  <c r="AK84" i="31"/>
  <c r="AJ84" i="31"/>
  <c r="AI84" i="31"/>
  <c r="AH84" i="31"/>
  <c r="AG84" i="31"/>
  <c r="AF84" i="31"/>
  <c r="AE84" i="31"/>
  <c r="AD84" i="31"/>
  <c r="AC84" i="31"/>
  <c r="AB84" i="31"/>
  <c r="AA84" i="31"/>
  <c r="Z84" i="31"/>
  <c r="Y84" i="31"/>
  <c r="X84" i="31"/>
  <c r="W84" i="31"/>
  <c r="V84" i="31"/>
  <c r="U84" i="31"/>
  <c r="T84" i="31"/>
  <c r="S84" i="31"/>
  <c r="R84" i="31"/>
  <c r="Q84" i="31"/>
  <c r="P84" i="31"/>
  <c r="O84" i="31"/>
  <c r="N84" i="31"/>
  <c r="M84" i="31"/>
  <c r="L84" i="31"/>
  <c r="K84" i="31"/>
  <c r="J84" i="31"/>
  <c r="I84" i="31"/>
  <c r="AK82" i="31"/>
  <c r="AJ82" i="31"/>
  <c r="AI82" i="31"/>
  <c r="AH82" i="31"/>
  <c r="AG82" i="31"/>
  <c r="AF82" i="31"/>
  <c r="AE82" i="31"/>
  <c r="AD82" i="31"/>
  <c r="AC82" i="31"/>
  <c r="AB82" i="31"/>
  <c r="AA82" i="31"/>
  <c r="Z82" i="31"/>
  <c r="Y82" i="31"/>
  <c r="X82" i="31"/>
  <c r="W82" i="31"/>
  <c r="V82" i="31"/>
  <c r="U82" i="31"/>
  <c r="T82" i="31"/>
  <c r="S82" i="31"/>
  <c r="R82" i="31"/>
  <c r="Q82" i="31"/>
  <c r="P82" i="31"/>
  <c r="O82" i="31"/>
  <c r="N82" i="31"/>
  <c r="M82" i="31"/>
  <c r="L82" i="31"/>
  <c r="K82" i="31"/>
  <c r="J82" i="31"/>
  <c r="I82" i="31"/>
  <c r="AK81" i="31"/>
  <c r="AJ81" i="31"/>
  <c r="AI81" i="31"/>
  <c r="AH81" i="31"/>
  <c r="AG81" i="31"/>
  <c r="AF81" i="31"/>
  <c r="AE81" i="31"/>
  <c r="AD81" i="31"/>
  <c r="AC81" i="31"/>
  <c r="AB81" i="31"/>
  <c r="AA81" i="31"/>
  <c r="Z81" i="31"/>
  <c r="Y81" i="31"/>
  <c r="X81" i="31"/>
  <c r="W81" i="31"/>
  <c r="V81" i="31"/>
  <c r="U81" i="31"/>
  <c r="T81" i="31"/>
  <c r="S81" i="31"/>
  <c r="R81" i="31"/>
  <c r="Q81" i="31"/>
  <c r="P81" i="31"/>
  <c r="O81" i="31"/>
  <c r="N81" i="31"/>
  <c r="M81" i="31"/>
  <c r="L81" i="31"/>
  <c r="K81" i="31"/>
  <c r="J81" i="31"/>
  <c r="I81" i="31"/>
  <c r="AK79" i="31"/>
  <c r="AJ79" i="31"/>
  <c r="AI79" i="31"/>
  <c r="AH79" i="31"/>
  <c r="AG79" i="31"/>
  <c r="AF79" i="31"/>
  <c r="AE79" i="31"/>
  <c r="AD79" i="31"/>
  <c r="AC79" i="31"/>
  <c r="AB79" i="31"/>
  <c r="AA79" i="31"/>
  <c r="Z79" i="31"/>
  <c r="Y79" i="31"/>
  <c r="X79" i="31"/>
  <c r="W79" i="31"/>
  <c r="V79" i="31"/>
  <c r="U79" i="31"/>
  <c r="T79" i="31"/>
  <c r="S79" i="31"/>
  <c r="R79" i="31"/>
  <c r="Q79" i="31"/>
  <c r="P79" i="31"/>
  <c r="O79" i="31"/>
  <c r="N79" i="31"/>
  <c r="M79" i="31"/>
  <c r="L79" i="31"/>
  <c r="K79" i="31"/>
  <c r="J79" i="31"/>
  <c r="I79" i="31"/>
  <c r="AK78" i="31"/>
  <c r="AJ78" i="31"/>
  <c r="AI78" i="31"/>
  <c r="AH78" i="31"/>
  <c r="AG78" i="31"/>
  <c r="AF78" i="31"/>
  <c r="AE78" i="31"/>
  <c r="AD78" i="31"/>
  <c r="AC78" i="31"/>
  <c r="AB78" i="31"/>
  <c r="AA78" i="31"/>
  <c r="Z78" i="31"/>
  <c r="Y78" i="31"/>
  <c r="X78" i="31"/>
  <c r="W78" i="31"/>
  <c r="V78" i="31"/>
  <c r="U78" i="31"/>
  <c r="T78" i="31"/>
  <c r="S78" i="31"/>
  <c r="R78" i="31"/>
  <c r="Q78" i="31"/>
  <c r="P78" i="31"/>
  <c r="O78" i="31"/>
  <c r="N78" i="31"/>
  <c r="M78" i="31"/>
  <c r="L78" i="31"/>
  <c r="K78" i="31"/>
  <c r="J78" i="31"/>
  <c r="I78" i="31"/>
  <c r="AK76" i="31" a="1"/>
  <c r="AK76" i="31" s="1"/>
  <c r="AJ76" i="31" a="1"/>
  <c r="AJ76" i="31" s="1"/>
  <c r="AI76" i="31" a="1"/>
  <c r="AI76" i="31" s="1"/>
  <c r="AH76" i="31" a="1"/>
  <c r="AH76" i="31" s="1"/>
  <c r="AG76" i="31" a="1"/>
  <c r="AG76" i="31" s="1"/>
  <c r="AF76" i="31" a="1"/>
  <c r="AF76" i="31" s="1"/>
  <c r="AE76" i="31" a="1"/>
  <c r="AE76" i="31" s="1"/>
  <c r="AD76" i="31" a="1"/>
  <c r="AD76" i="31" s="1"/>
  <c r="AC76" i="31" a="1"/>
  <c r="AC76" i="31" s="1"/>
  <c r="AB76" i="31" a="1"/>
  <c r="AB76" i="31" s="1"/>
  <c r="AA76" i="31" a="1"/>
  <c r="AA76" i="31" s="1"/>
  <c r="Z76" i="31" a="1"/>
  <c r="Z76" i="31" s="1"/>
  <c r="Y76" i="31" a="1"/>
  <c r="Y76" i="31" s="1"/>
  <c r="X76" i="31" a="1"/>
  <c r="X76" i="31" s="1"/>
  <c r="W76" i="31" a="1"/>
  <c r="W76" i="31" s="1"/>
  <c r="V76" i="31" a="1"/>
  <c r="V76" i="31" s="1"/>
  <c r="U76" i="31" a="1"/>
  <c r="U76" i="31" s="1"/>
  <c r="T76" i="31" a="1"/>
  <c r="T76" i="31" s="1"/>
  <c r="S76" i="31" a="1"/>
  <c r="S76" i="31" s="1"/>
  <c r="R76" i="31" a="1"/>
  <c r="R76" i="31" s="1"/>
  <c r="Q76" i="31" a="1"/>
  <c r="Q76" i="31" s="1"/>
  <c r="P76" i="31" a="1"/>
  <c r="P76" i="31" s="1"/>
  <c r="O76" i="31" a="1"/>
  <c r="O76" i="31" s="1"/>
  <c r="N76" i="31" a="1"/>
  <c r="N76" i="31" s="1"/>
  <c r="M76" i="31" a="1"/>
  <c r="M76" i="31" s="1"/>
  <c r="L76" i="31" a="1"/>
  <c r="L76" i="31" s="1"/>
  <c r="K76" i="31" a="1"/>
  <c r="K76" i="31" s="1"/>
  <c r="J76" i="31" a="1"/>
  <c r="J76" i="31" s="1"/>
  <c r="I76" i="31"/>
  <c r="AK75" i="31" a="1"/>
  <c r="AK75" i="31" s="1"/>
  <c r="AJ75" i="31" a="1"/>
  <c r="AJ75" i="31"/>
  <c r="AI75" i="31" a="1"/>
  <c r="AI75" i="31" s="1"/>
  <c r="AH75" i="31" a="1"/>
  <c r="AH75" i="31"/>
  <c r="AG75" i="31" a="1"/>
  <c r="AG75" i="31" s="1"/>
  <c r="AF75" i="31" a="1"/>
  <c r="AF75" i="31"/>
  <c r="AE75" i="31" a="1"/>
  <c r="AE75" i="31" s="1"/>
  <c r="AD75" i="31" a="1"/>
  <c r="AD75" i="31"/>
  <c r="AC75" i="31" a="1"/>
  <c r="AC75" i="31" s="1"/>
  <c r="AB75" i="31" a="1"/>
  <c r="AB75" i="31"/>
  <c r="AA75" i="31" a="1"/>
  <c r="AA75" i="31" s="1"/>
  <c r="Z75" i="31" a="1"/>
  <c r="Z75" i="31"/>
  <c r="Y75" i="31" a="1"/>
  <c r="Y75" i="31" s="1"/>
  <c r="X75" i="31" a="1"/>
  <c r="X75" i="31"/>
  <c r="W75" i="31" a="1"/>
  <c r="W75" i="31" s="1"/>
  <c r="V75" i="31" a="1"/>
  <c r="V75" i="31"/>
  <c r="U75" i="31" a="1"/>
  <c r="U75" i="31" s="1"/>
  <c r="T75" i="31" a="1"/>
  <c r="T75" i="31"/>
  <c r="S75" i="31" a="1"/>
  <c r="S75" i="31" s="1"/>
  <c r="R75" i="31" a="1"/>
  <c r="R75" i="31"/>
  <c r="Q75" i="31" a="1"/>
  <c r="Q75" i="31" s="1"/>
  <c r="P75" i="31" a="1"/>
  <c r="P75" i="31"/>
  <c r="O75" i="31" a="1"/>
  <c r="O75" i="31" s="1"/>
  <c r="N75" i="31" a="1"/>
  <c r="N75" i="31"/>
  <c r="M75" i="31" a="1"/>
  <c r="M75" i="31" s="1"/>
  <c r="L75" i="31" a="1"/>
  <c r="L75" i="31"/>
  <c r="K75" i="31" a="1"/>
  <c r="K75" i="31" s="1"/>
  <c r="J75" i="31" a="1"/>
  <c r="J75" i="31"/>
  <c r="I75" i="31"/>
  <c r="AK74" i="31" a="1"/>
  <c r="AK74" i="31" s="1"/>
  <c r="AJ74" i="31" a="1"/>
  <c r="AJ74" i="31" s="1"/>
  <c r="AI74" i="31" a="1"/>
  <c r="AI74" i="31" s="1"/>
  <c r="AH74" i="31" a="1"/>
  <c r="AH74" i="31" s="1"/>
  <c r="AG74" i="31" a="1"/>
  <c r="AG74" i="31" s="1"/>
  <c r="AF74" i="31" a="1"/>
  <c r="AF74" i="31" s="1"/>
  <c r="AE74" i="31" a="1"/>
  <c r="AE74" i="31" s="1"/>
  <c r="AD74" i="31" a="1"/>
  <c r="AD74" i="31" s="1"/>
  <c r="AC74" i="31" a="1"/>
  <c r="AC74" i="31" s="1"/>
  <c r="AB74" i="31" a="1"/>
  <c r="AB74" i="31" s="1"/>
  <c r="AA74" i="31"/>
  <c r="Z74" i="31" a="1"/>
  <c r="Z74" i="31" s="1"/>
  <c r="Y74" i="31" a="1"/>
  <c r="Y74" i="31"/>
  <c r="X74" i="31" a="1"/>
  <c r="X74" i="31" s="1"/>
  <c r="W74" i="31" a="1"/>
  <c r="W74" i="31"/>
  <c r="V74" i="31" a="1"/>
  <c r="V74" i="31" s="1"/>
  <c r="U74" i="31" a="1"/>
  <c r="U74" i="31"/>
  <c r="T74" i="31" a="1"/>
  <c r="T74" i="31" s="1"/>
  <c r="S74" i="31" a="1"/>
  <c r="S74" i="31"/>
  <c r="R74" i="31" a="1"/>
  <c r="R74" i="31" s="1"/>
  <c r="Q74" i="31" a="1"/>
  <c r="Q74" i="31"/>
  <c r="P74" i="31" a="1"/>
  <c r="P74" i="31" s="1"/>
  <c r="O74" i="31" a="1"/>
  <c r="O74" i="31"/>
  <c r="N74" i="31" a="1"/>
  <c r="N74" i="31" s="1"/>
  <c r="M74" i="31" a="1"/>
  <c r="M74" i="31"/>
  <c r="L74" i="31" a="1"/>
  <c r="L74" i="31" s="1"/>
  <c r="K74" i="31" a="1"/>
  <c r="K74" i="31"/>
  <c r="J74" i="31" a="1"/>
  <c r="J74" i="31" s="1"/>
  <c r="I74" i="31"/>
  <c r="AK73" i="31" a="1"/>
  <c r="AK73" i="31" s="1"/>
  <c r="AJ73" i="31" a="1"/>
  <c r="AJ73" i="31" s="1"/>
  <c r="AI73" i="31" a="1"/>
  <c r="AI73" i="31" s="1"/>
  <c r="AH73" i="31" a="1"/>
  <c r="AH73" i="31" s="1"/>
  <c r="AG73" i="31" a="1"/>
  <c r="AG73" i="31" s="1"/>
  <c r="AF73" i="31" a="1"/>
  <c r="AF73" i="31" s="1"/>
  <c r="AE73" i="31" a="1"/>
  <c r="AE73" i="31" s="1"/>
  <c r="AD73" i="31" a="1"/>
  <c r="AD73" i="31" s="1"/>
  <c r="AC73" i="31" a="1"/>
  <c r="AC73" i="31" s="1"/>
  <c r="AB73" i="31" a="1"/>
  <c r="AB73" i="31" s="1"/>
  <c r="AA73" i="31" a="1"/>
  <c r="AA73" i="31" s="1"/>
  <c r="Z73" i="31" a="1"/>
  <c r="Z73" i="31" s="1"/>
  <c r="Y73" i="31" a="1"/>
  <c r="Y73" i="31" s="1"/>
  <c r="X73" i="31" a="1"/>
  <c r="X73" i="31" s="1"/>
  <c r="W73" i="31" a="1"/>
  <c r="W73" i="31" s="1"/>
  <c r="V73" i="31" a="1"/>
  <c r="V73" i="31" s="1"/>
  <c r="U73" i="31" a="1"/>
  <c r="U73" i="31" s="1"/>
  <c r="T73" i="31" a="1"/>
  <c r="T73" i="31" s="1"/>
  <c r="S73" i="31" a="1"/>
  <c r="S73" i="31" s="1"/>
  <c r="R73" i="31" a="1"/>
  <c r="R73" i="31" s="1"/>
  <c r="Q73" i="31" a="1"/>
  <c r="Q73" i="31" s="1"/>
  <c r="P73" i="31" a="1"/>
  <c r="P73" i="31" s="1"/>
  <c r="O73" i="31" a="1"/>
  <c r="O73" i="31" s="1"/>
  <c r="N73" i="31" a="1"/>
  <c r="N73" i="31" s="1"/>
  <c r="M73" i="31" a="1"/>
  <c r="M73" i="31" s="1"/>
  <c r="L73" i="31" a="1"/>
  <c r="L73" i="31" s="1"/>
  <c r="K73" i="31" a="1"/>
  <c r="K73" i="31" s="1"/>
  <c r="J73" i="31" a="1"/>
  <c r="J73" i="31" s="1"/>
  <c r="I73" i="31"/>
  <c r="I77" i="31" s="1"/>
  <c r="AK71" i="31" a="1"/>
  <c r="AK71" i="31" s="1"/>
  <c r="AJ71" i="31" a="1"/>
  <c r="AJ71" i="31" s="1"/>
  <c r="AI71" i="31" a="1"/>
  <c r="AI71" i="31" s="1"/>
  <c r="AH71" i="31" a="1"/>
  <c r="AH71" i="31" s="1"/>
  <c r="AG71" i="31" a="1"/>
  <c r="AG71" i="31" s="1"/>
  <c r="AF71" i="31" a="1"/>
  <c r="AF71" i="31" s="1"/>
  <c r="AE71" i="31" a="1"/>
  <c r="AE71" i="31" s="1"/>
  <c r="AD71" i="31" a="1"/>
  <c r="AD71" i="31" s="1"/>
  <c r="AC71" i="31" a="1"/>
  <c r="AC71" i="31" s="1"/>
  <c r="AB71" i="31" a="1"/>
  <c r="AB71" i="31" s="1"/>
  <c r="AA71" i="31" a="1"/>
  <c r="AA71" i="31" s="1"/>
  <c r="Z71" i="31" a="1"/>
  <c r="Z71" i="31" s="1"/>
  <c r="Y71" i="31" a="1"/>
  <c r="Y71" i="31" s="1"/>
  <c r="X71" i="31" a="1"/>
  <c r="X71" i="31" s="1"/>
  <c r="W71" i="31" a="1"/>
  <c r="W71" i="31" s="1"/>
  <c r="V71" i="31" a="1"/>
  <c r="V71" i="31" s="1"/>
  <c r="U71" i="31" a="1"/>
  <c r="U71" i="31" s="1"/>
  <c r="T71" i="31" a="1"/>
  <c r="T71" i="31" s="1"/>
  <c r="S71" i="31" a="1"/>
  <c r="S71" i="31" s="1"/>
  <c r="R71" i="31" a="1"/>
  <c r="R71" i="31" s="1"/>
  <c r="Q71" i="31" a="1"/>
  <c r="Q71" i="31" s="1"/>
  <c r="P71" i="31" a="1"/>
  <c r="P71" i="31" s="1"/>
  <c r="O71" i="31" a="1"/>
  <c r="O71" i="31" s="1"/>
  <c r="N71" i="31" a="1"/>
  <c r="N71" i="31" s="1"/>
  <c r="M71" i="31" a="1"/>
  <c r="M71" i="31" s="1"/>
  <c r="L71" i="31" a="1"/>
  <c r="L71" i="31" s="1"/>
  <c r="K71" i="31" a="1"/>
  <c r="K71" i="31" s="1"/>
  <c r="J71" i="31" a="1"/>
  <c r="J71" i="31" s="1"/>
  <c r="I71" i="31"/>
  <c r="AK70" i="31" a="1"/>
  <c r="AK70" i="31" s="1"/>
  <c r="AJ70" i="31" a="1"/>
  <c r="AJ70" i="31"/>
  <c r="AI70" i="31" a="1"/>
  <c r="AI70" i="31" s="1"/>
  <c r="AH70" i="31" a="1"/>
  <c r="AH70" i="31"/>
  <c r="AG70" i="31" a="1"/>
  <c r="AG70" i="31" s="1"/>
  <c r="AF70" i="31" a="1"/>
  <c r="AF70" i="31"/>
  <c r="AE70" i="31" a="1"/>
  <c r="AE70" i="31" s="1"/>
  <c r="AD70" i="31" a="1"/>
  <c r="AD70" i="31"/>
  <c r="AC70" i="31" a="1"/>
  <c r="AC70" i="31" s="1"/>
  <c r="AB70" i="31" a="1"/>
  <c r="AB70" i="31"/>
  <c r="AA70" i="31" a="1"/>
  <c r="AA70" i="31" s="1"/>
  <c r="Z70" i="31" a="1"/>
  <c r="Z70" i="31"/>
  <c r="Y70" i="31" a="1"/>
  <c r="Y70" i="31" s="1"/>
  <c r="X70" i="31" a="1"/>
  <c r="X70" i="31"/>
  <c r="W70" i="31" a="1"/>
  <c r="W70" i="31" s="1"/>
  <c r="V70" i="31" a="1"/>
  <c r="V70" i="31"/>
  <c r="U70" i="31" a="1"/>
  <c r="U70" i="31" s="1"/>
  <c r="T70" i="31" a="1"/>
  <c r="T70" i="31"/>
  <c r="S70" i="31" a="1"/>
  <c r="S70" i="31" s="1"/>
  <c r="R70" i="31" a="1"/>
  <c r="R70" i="31"/>
  <c r="Q70" i="31" a="1"/>
  <c r="Q70" i="31" s="1"/>
  <c r="P70" i="31" a="1"/>
  <c r="P70" i="31"/>
  <c r="O70" i="31" a="1"/>
  <c r="O70" i="31" s="1"/>
  <c r="N70" i="31" a="1"/>
  <c r="N70" i="31"/>
  <c r="M70" i="31" a="1"/>
  <c r="M70" i="31" s="1"/>
  <c r="L70" i="31" a="1"/>
  <c r="L70" i="31"/>
  <c r="K70" i="31" a="1"/>
  <c r="K70" i="31" s="1"/>
  <c r="J70" i="31" a="1"/>
  <c r="J70" i="31"/>
  <c r="I70" i="31"/>
  <c r="AK69" i="31" a="1"/>
  <c r="AK69" i="31" s="1"/>
  <c r="AJ69" i="31" a="1"/>
  <c r="AJ69" i="31" s="1"/>
  <c r="AI69" i="31" a="1"/>
  <c r="AI69" i="31" s="1"/>
  <c r="AH69" i="31" a="1"/>
  <c r="AH69" i="31" s="1"/>
  <c r="AG69" i="31" a="1"/>
  <c r="AG69" i="31" s="1"/>
  <c r="AF69" i="31" a="1"/>
  <c r="AF69" i="31" s="1"/>
  <c r="AE69" i="31" a="1"/>
  <c r="AE69" i="31" s="1"/>
  <c r="AD69" i="31" a="1"/>
  <c r="AD69" i="31" s="1"/>
  <c r="AC69" i="31" a="1"/>
  <c r="AC69" i="31" s="1"/>
  <c r="AB69" i="31" a="1"/>
  <c r="AB69" i="31" s="1"/>
  <c r="AA69" i="31" a="1"/>
  <c r="AA69" i="31" s="1"/>
  <c r="Z69" i="31" a="1"/>
  <c r="Z69" i="31" s="1"/>
  <c r="Y69" i="31" a="1"/>
  <c r="Y69" i="31" s="1"/>
  <c r="X69" i="31" a="1"/>
  <c r="X69" i="31" s="1"/>
  <c r="W69" i="31" a="1"/>
  <c r="W69" i="31" s="1"/>
  <c r="V69" i="31" a="1"/>
  <c r="V69" i="31" s="1"/>
  <c r="U69" i="31" a="1"/>
  <c r="U69" i="31" s="1"/>
  <c r="T69" i="31" a="1"/>
  <c r="T69" i="31" s="1"/>
  <c r="S69" i="31" a="1"/>
  <c r="S69" i="31" s="1"/>
  <c r="R69" i="31" a="1"/>
  <c r="R69" i="31" s="1"/>
  <c r="Q69" i="31" a="1"/>
  <c r="Q69" i="31" s="1"/>
  <c r="P69" i="31" a="1"/>
  <c r="P69" i="31" s="1"/>
  <c r="O69" i="31" a="1"/>
  <c r="O69" i="31" s="1"/>
  <c r="N69" i="31" a="1"/>
  <c r="N69" i="31" s="1"/>
  <c r="M69" i="31" a="1"/>
  <c r="M69" i="31" s="1"/>
  <c r="L69" i="31" a="1"/>
  <c r="L69" i="31" s="1"/>
  <c r="K69" i="31" a="1"/>
  <c r="K69" i="31" s="1"/>
  <c r="J69" i="31" a="1"/>
  <c r="J69" i="31" s="1"/>
  <c r="I69" i="31"/>
  <c r="AK68" i="31" a="1"/>
  <c r="AK68" i="31"/>
  <c r="AJ68" i="31" a="1"/>
  <c r="AJ68" i="31" s="1"/>
  <c r="AI68" i="31" a="1"/>
  <c r="AI68" i="31"/>
  <c r="AH68" i="31" a="1"/>
  <c r="AH68" i="31" s="1"/>
  <c r="AG68" i="31" a="1"/>
  <c r="AG68" i="31" s="1"/>
  <c r="AF68" i="31" a="1"/>
  <c r="AF68" i="31" s="1"/>
  <c r="AE68" i="31" a="1"/>
  <c r="AE68" i="31" s="1"/>
  <c r="AD68" i="31" a="1"/>
  <c r="AD68" i="31" s="1"/>
  <c r="AC68" i="31" a="1"/>
  <c r="AC68" i="31" s="1"/>
  <c r="AB68" i="31" a="1"/>
  <c r="AB68" i="31" s="1"/>
  <c r="AA68" i="31" a="1"/>
  <c r="AA68" i="31" s="1"/>
  <c r="Z68" i="31" a="1"/>
  <c r="Z68" i="31" s="1"/>
  <c r="Y68" i="31" a="1"/>
  <c r="Y68" i="31" s="1"/>
  <c r="X68" i="31" a="1"/>
  <c r="X68" i="31" s="1"/>
  <c r="W68" i="31" a="1"/>
  <c r="W68" i="31" s="1"/>
  <c r="V68" i="31" a="1"/>
  <c r="V68" i="31" s="1"/>
  <c r="U68" i="31" a="1"/>
  <c r="U68" i="31" s="1"/>
  <c r="T68" i="31" a="1"/>
  <c r="T68" i="31" s="1"/>
  <c r="S68" i="31" a="1"/>
  <c r="S68" i="31" s="1"/>
  <c r="R68" i="31" a="1"/>
  <c r="R68" i="31" s="1"/>
  <c r="Q68" i="31" a="1"/>
  <c r="Q68" i="31" s="1"/>
  <c r="P68" i="31" a="1"/>
  <c r="P68" i="31" s="1"/>
  <c r="O68" i="31" a="1"/>
  <c r="O68" i="31" s="1"/>
  <c r="N68" i="31" a="1"/>
  <c r="N68" i="31" s="1"/>
  <c r="M68" i="31" a="1"/>
  <c r="M68" i="31" s="1"/>
  <c r="L68" i="31" a="1"/>
  <c r="L68" i="31" s="1"/>
  <c r="K68" i="31" a="1"/>
  <c r="K68" i="31" s="1"/>
  <c r="J68" i="31" a="1"/>
  <c r="J68" i="31" s="1"/>
  <c r="I68" i="31"/>
  <c r="AK67" i="31" a="1"/>
  <c r="AK67" i="31" s="1"/>
  <c r="AJ67" i="31" a="1"/>
  <c r="AJ67" i="31" s="1"/>
  <c r="AI67" i="31" a="1"/>
  <c r="AI67" i="31" s="1"/>
  <c r="AH67" i="31" a="1"/>
  <c r="AH67" i="31" s="1"/>
  <c r="AG67" i="31" a="1"/>
  <c r="AG67" i="31" s="1"/>
  <c r="AF67" i="31" a="1"/>
  <c r="AF67" i="31" s="1"/>
  <c r="AE67" i="31" a="1"/>
  <c r="AE67" i="31" s="1"/>
  <c r="AD67" i="31" a="1"/>
  <c r="AD67" i="31" s="1"/>
  <c r="AC67" i="31" a="1"/>
  <c r="AC67" i="31" s="1"/>
  <c r="AB67" i="31" a="1"/>
  <c r="AB67" i="31" s="1"/>
  <c r="AA67" i="31" a="1"/>
  <c r="AA67" i="31" s="1"/>
  <c r="Z67" i="31" a="1"/>
  <c r="Z67" i="31" s="1"/>
  <c r="Y67" i="31" a="1"/>
  <c r="Y67" i="31" s="1"/>
  <c r="X67" i="31" a="1"/>
  <c r="X67" i="31" s="1"/>
  <c r="W67" i="31" a="1"/>
  <c r="W67" i="31" s="1"/>
  <c r="V67" i="31" a="1"/>
  <c r="V67" i="31" s="1"/>
  <c r="U67" i="31" a="1"/>
  <c r="U67" i="31" s="1"/>
  <c r="T67" i="31" a="1"/>
  <c r="T67" i="31" s="1"/>
  <c r="S67" i="31" a="1"/>
  <c r="S67" i="31" s="1"/>
  <c r="R67" i="31" a="1"/>
  <c r="R67" i="31" s="1"/>
  <c r="Q67" i="31" a="1"/>
  <c r="Q67" i="31" s="1"/>
  <c r="P67" i="31" a="1"/>
  <c r="P67" i="31" s="1"/>
  <c r="O67" i="31" a="1"/>
  <c r="O67" i="31" s="1"/>
  <c r="N67" i="31" a="1"/>
  <c r="N67" i="31" s="1"/>
  <c r="M67" i="31" a="1"/>
  <c r="M67" i="31" s="1"/>
  <c r="L67" i="31" a="1"/>
  <c r="L67" i="31" s="1"/>
  <c r="K67" i="31" a="1"/>
  <c r="K67" i="31" s="1"/>
  <c r="J67" i="31" a="1"/>
  <c r="J67" i="31" s="1"/>
  <c r="I67" i="31"/>
  <c r="AK66" i="31" a="1"/>
  <c r="AK66" i="31" s="1"/>
  <c r="AJ66" i="31" a="1"/>
  <c r="AJ66" i="31" s="1"/>
  <c r="AI66" i="31" a="1"/>
  <c r="AI66" i="31" s="1"/>
  <c r="AH66" i="31" a="1"/>
  <c r="AH66" i="31" s="1"/>
  <c r="AG66" i="31" a="1"/>
  <c r="AG66" i="31" s="1"/>
  <c r="AF66" i="31" a="1"/>
  <c r="AF66" i="31" s="1"/>
  <c r="AE66" i="31" a="1"/>
  <c r="AE66" i="31" s="1"/>
  <c r="AD66" i="31" a="1"/>
  <c r="AD66" i="31" s="1"/>
  <c r="AC66" i="31" a="1"/>
  <c r="AC66" i="31" s="1"/>
  <c r="AB66" i="31" a="1"/>
  <c r="AB66" i="31" s="1"/>
  <c r="AA66" i="31" a="1"/>
  <c r="AA66" i="31" s="1"/>
  <c r="Z66" i="31" a="1"/>
  <c r="Z66" i="31" s="1"/>
  <c r="Y66" i="31" a="1"/>
  <c r="Y66" i="31" s="1"/>
  <c r="X66" i="31" a="1"/>
  <c r="X66" i="31" s="1"/>
  <c r="W66" i="31" a="1"/>
  <c r="W66" i="31" s="1"/>
  <c r="V66" i="31" a="1"/>
  <c r="V66" i="31" s="1"/>
  <c r="U66" i="31" a="1"/>
  <c r="U66" i="31" s="1"/>
  <c r="T66" i="31" a="1"/>
  <c r="T66" i="31" s="1"/>
  <c r="S66" i="31" a="1"/>
  <c r="S66" i="31" s="1"/>
  <c r="R66" i="31" a="1"/>
  <c r="R66" i="31" s="1"/>
  <c r="Q66" i="31" a="1"/>
  <c r="Q66" i="31" s="1"/>
  <c r="P66" i="31" a="1"/>
  <c r="P66" i="31" s="1"/>
  <c r="O66" i="31" a="1"/>
  <c r="O66" i="31" s="1"/>
  <c r="N66" i="31" a="1"/>
  <c r="N66" i="31" s="1"/>
  <c r="M66" i="31" a="1"/>
  <c r="M66" i="31" s="1"/>
  <c r="L66" i="31" a="1"/>
  <c r="L66" i="31" s="1"/>
  <c r="K66" i="31" a="1"/>
  <c r="K66" i="31" s="1"/>
  <c r="J66" i="31" a="1"/>
  <c r="J66" i="31" s="1"/>
  <c r="I66" i="31"/>
  <c r="AK64" i="31" a="1"/>
  <c r="AK64" i="31"/>
  <c r="AJ64" i="31" a="1"/>
  <c r="AJ64" i="31" s="1"/>
  <c r="AI64" i="31" a="1"/>
  <c r="AI64" i="31"/>
  <c r="AH64" i="31" a="1"/>
  <c r="AH64" i="31" s="1"/>
  <c r="AG64" i="31" a="1"/>
  <c r="AG64" i="31"/>
  <c r="AF64" i="31" a="1"/>
  <c r="AF64" i="31" s="1"/>
  <c r="AE64" i="31" a="1"/>
  <c r="AE64" i="31"/>
  <c r="AD64" i="31" a="1"/>
  <c r="AD64" i="31" s="1"/>
  <c r="AC64" i="31" a="1"/>
  <c r="AC64" i="31"/>
  <c r="AB64" i="31" a="1"/>
  <c r="AB64" i="31" s="1"/>
  <c r="AA64" i="31" a="1"/>
  <c r="AA64" i="31"/>
  <c r="Z64" i="31" a="1"/>
  <c r="Z64" i="31" s="1"/>
  <c r="Y64" i="31" a="1"/>
  <c r="Y64" i="31"/>
  <c r="X64" i="31" a="1"/>
  <c r="X64" i="31" s="1"/>
  <c r="W64" i="31" a="1"/>
  <c r="W64" i="31"/>
  <c r="V64" i="31" a="1"/>
  <c r="V64" i="31" s="1"/>
  <c r="U64" i="31" a="1"/>
  <c r="U64" i="31"/>
  <c r="T64" i="31" a="1"/>
  <c r="T64" i="31" s="1"/>
  <c r="S64" i="31" a="1"/>
  <c r="S64" i="31"/>
  <c r="R64" i="31" a="1"/>
  <c r="R64" i="31" s="1"/>
  <c r="Q64" i="31" a="1"/>
  <c r="Q64" i="31"/>
  <c r="P64" i="31" a="1"/>
  <c r="P64" i="31" s="1"/>
  <c r="O64" i="31" a="1"/>
  <c r="O64" i="31"/>
  <c r="N64" i="31" a="1"/>
  <c r="N64" i="31" s="1"/>
  <c r="M64" i="31" a="1"/>
  <c r="M64" i="31"/>
  <c r="L64" i="31" a="1"/>
  <c r="L64" i="31" s="1"/>
  <c r="K64" i="31" a="1"/>
  <c r="K64" i="31"/>
  <c r="J64" i="31" a="1"/>
  <c r="J64" i="31" s="1"/>
  <c r="I64" i="31"/>
  <c r="AK63" i="31" a="1"/>
  <c r="AK63" i="31" s="1"/>
  <c r="AJ63" i="31" a="1"/>
  <c r="AJ63" i="31" s="1"/>
  <c r="AI63" i="31" a="1"/>
  <c r="AI63" i="31" s="1"/>
  <c r="AH63" i="31" a="1"/>
  <c r="AH63" i="31" s="1"/>
  <c r="AG63" i="31" a="1"/>
  <c r="AG63" i="31" s="1"/>
  <c r="AF63" i="31" a="1"/>
  <c r="AF63" i="31" s="1"/>
  <c r="AE63" i="31" a="1"/>
  <c r="AE63" i="31" s="1"/>
  <c r="AD63" i="31" a="1"/>
  <c r="AD63" i="31" s="1"/>
  <c r="AC63" i="31" a="1"/>
  <c r="AC63" i="31" s="1"/>
  <c r="AB63" i="31" a="1"/>
  <c r="AB63" i="31" s="1"/>
  <c r="AA63" i="31" a="1"/>
  <c r="AA63" i="31" s="1"/>
  <c r="Z63" i="31" a="1"/>
  <c r="Z63" i="31" s="1"/>
  <c r="Y63" i="31" a="1"/>
  <c r="Y63" i="31" s="1"/>
  <c r="X63" i="31" a="1"/>
  <c r="X63" i="31" s="1"/>
  <c r="W63" i="31" a="1"/>
  <c r="W63" i="31" s="1"/>
  <c r="V63" i="31" a="1"/>
  <c r="V63" i="31" s="1"/>
  <c r="U63" i="31" a="1"/>
  <c r="U63" i="31" s="1"/>
  <c r="T63" i="31" a="1"/>
  <c r="T63" i="31" s="1"/>
  <c r="S63" i="31" a="1"/>
  <c r="S63" i="31" s="1"/>
  <c r="R63" i="31" a="1"/>
  <c r="R63" i="31" s="1"/>
  <c r="Q63" i="31" a="1"/>
  <c r="Q63" i="31" s="1"/>
  <c r="P63" i="31" a="1"/>
  <c r="P63" i="31" s="1"/>
  <c r="O63" i="31" a="1"/>
  <c r="O63" i="31" s="1"/>
  <c r="N63" i="31" a="1"/>
  <c r="N63" i="31" s="1"/>
  <c r="M63" i="31" a="1"/>
  <c r="M63" i="31" s="1"/>
  <c r="L63" i="31" a="1"/>
  <c r="L63" i="31" s="1"/>
  <c r="K63" i="31" a="1"/>
  <c r="K63" i="31" s="1"/>
  <c r="J63" i="31" a="1"/>
  <c r="J63" i="31" s="1"/>
  <c r="I63" i="31"/>
  <c r="AK62" i="31" a="1"/>
  <c r="AK62" i="31" s="1"/>
  <c r="AJ62" i="31" a="1"/>
  <c r="AJ62" i="31"/>
  <c r="AI62" i="31" a="1"/>
  <c r="AI62" i="31" s="1"/>
  <c r="AH62" i="31" a="1"/>
  <c r="AH62" i="31"/>
  <c r="AG62" i="31" a="1"/>
  <c r="AG62" i="31" s="1"/>
  <c r="AF62" i="31" a="1"/>
  <c r="AF62" i="31"/>
  <c r="AE62" i="31" a="1"/>
  <c r="AE62" i="31" s="1"/>
  <c r="AD62" i="31" a="1"/>
  <c r="AD62" i="31"/>
  <c r="AC62" i="31" a="1"/>
  <c r="AC62" i="31" s="1"/>
  <c r="AB62" i="31" a="1"/>
  <c r="AB62" i="31"/>
  <c r="AA62" i="31" a="1"/>
  <c r="AA62" i="31" s="1"/>
  <c r="Z62" i="31" a="1"/>
  <c r="Z62" i="31"/>
  <c r="Y62" i="31" a="1"/>
  <c r="Y62" i="31" s="1"/>
  <c r="X62" i="31" a="1"/>
  <c r="X62" i="31"/>
  <c r="W62" i="31" a="1"/>
  <c r="W62" i="31" s="1"/>
  <c r="V62" i="31" a="1"/>
  <c r="V62" i="31"/>
  <c r="U62" i="31" a="1"/>
  <c r="U62" i="31" s="1"/>
  <c r="T62" i="31" a="1"/>
  <c r="T62" i="31"/>
  <c r="S62" i="31" a="1"/>
  <c r="S62" i="31" s="1"/>
  <c r="R62" i="31" a="1"/>
  <c r="R62" i="31"/>
  <c r="Q62" i="31" a="1"/>
  <c r="Q62" i="31" s="1"/>
  <c r="P62" i="31" a="1"/>
  <c r="P62" i="31"/>
  <c r="O62" i="31" a="1"/>
  <c r="O62" i="31" s="1"/>
  <c r="N62" i="31" a="1"/>
  <c r="N62" i="31"/>
  <c r="M62" i="31" a="1"/>
  <c r="M62" i="31" s="1"/>
  <c r="L62" i="31" a="1"/>
  <c r="L62" i="31"/>
  <c r="K62" i="31" a="1"/>
  <c r="K62" i="31" s="1"/>
  <c r="J62" i="31" a="1"/>
  <c r="J62" i="31"/>
  <c r="I62" i="31"/>
  <c r="I61" i="31"/>
  <c r="S61" i="31" s="1"/>
  <c r="AK60" i="31" a="1"/>
  <c r="AK60" i="31" s="1"/>
  <c r="AJ60" i="31" a="1"/>
  <c r="AJ60" i="31"/>
  <c r="AI60" i="31" a="1"/>
  <c r="AI60" i="31" s="1"/>
  <c r="AH60" i="31" a="1"/>
  <c r="AH60" i="31"/>
  <c r="AG60" i="31" a="1"/>
  <c r="AG60" i="31" s="1"/>
  <c r="AF60" i="31" a="1"/>
  <c r="AF60" i="31" s="1"/>
  <c r="AE60" i="31" a="1"/>
  <c r="AE60" i="31" s="1"/>
  <c r="AD60" i="31" a="1"/>
  <c r="AD60" i="31" s="1"/>
  <c r="AC60" i="31" a="1"/>
  <c r="AC60" i="31" s="1"/>
  <c r="AB60" i="31" a="1"/>
  <c r="AB60" i="31" s="1"/>
  <c r="AA60" i="31" a="1"/>
  <c r="AA60" i="31" s="1"/>
  <c r="Z60" i="31" a="1"/>
  <c r="Z60" i="31" s="1"/>
  <c r="Y60" i="31" a="1"/>
  <c r="Y60" i="31" s="1"/>
  <c r="X60" i="31" a="1"/>
  <c r="X60" i="31" s="1"/>
  <c r="W60" i="31" a="1"/>
  <c r="W60" i="31" s="1"/>
  <c r="V60" i="31" a="1"/>
  <c r="V60" i="31" s="1"/>
  <c r="U60" i="31" a="1"/>
  <c r="U60" i="31" s="1"/>
  <c r="T60" i="31" a="1"/>
  <c r="T60" i="31" s="1"/>
  <c r="S60" i="31" a="1"/>
  <c r="S60" i="31" s="1"/>
  <c r="R60" i="31" a="1"/>
  <c r="R60" i="31" s="1"/>
  <c r="Q60" i="31" a="1"/>
  <c r="Q60" i="31" s="1"/>
  <c r="P60" i="31" a="1"/>
  <c r="P60" i="31" s="1"/>
  <c r="O60" i="31" a="1"/>
  <c r="O60" i="31" s="1"/>
  <c r="N60" i="31" a="1"/>
  <c r="N60" i="31" s="1"/>
  <c r="M60" i="31" a="1"/>
  <c r="M60" i="31" s="1"/>
  <c r="L60" i="31" a="1"/>
  <c r="L60" i="31" s="1"/>
  <c r="K60" i="31" a="1"/>
  <c r="K60" i="31" s="1"/>
  <c r="J60" i="31" a="1"/>
  <c r="J60" i="31" s="1"/>
  <c r="I60" i="31"/>
  <c r="AK58" i="31" a="1"/>
  <c r="AK58" i="31" s="1"/>
  <c r="AJ58" i="31" a="1"/>
  <c r="AJ58" i="31" s="1"/>
  <c r="AI58" i="31" a="1"/>
  <c r="AI58" i="31" s="1"/>
  <c r="AH58" i="31" a="1"/>
  <c r="AH58" i="31" s="1"/>
  <c r="AG58" i="31" a="1"/>
  <c r="AG58" i="31" s="1"/>
  <c r="AF58" i="31" a="1"/>
  <c r="AF58" i="31" s="1"/>
  <c r="AE58" i="31" a="1"/>
  <c r="AE58" i="31" s="1"/>
  <c r="AD58" i="31" a="1"/>
  <c r="AD58" i="31" s="1"/>
  <c r="AC58" i="31" a="1"/>
  <c r="AC58" i="31" s="1"/>
  <c r="AB58" i="31" a="1"/>
  <c r="AB58" i="31" s="1"/>
  <c r="AA58" i="31" a="1"/>
  <c r="AA58" i="31" s="1"/>
  <c r="Z58" i="31" a="1"/>
  <c r="Z58" i="31" s="1"/>
  <c r="Y58" i="31" a="1"/>
  <c r="Y58" i="31" s="1"/>
  <c r="X58" i="31" a="1"/>
  <c r="X58" i="31" s="1"/>
  <c r="W58" i="31" a="1"/>
  <c r="W58" i="31" s="1"/>
  <c r="V58" i="31" a="1"/>
  <c r="V58" i="31" s="1"/>
  <c r="U58" i="31" a="1"/>
  <c r="U58" i="31" s="1"/>
  <c r="T58" i="31" a="1"/>
  <c r="T58" i="31" s="1"/>
  <c r="S58" i="31" a="1"/>
  <c r="S58" i="31" s="1"/>
  <c r="R58" i="31" a="1"/>
  <c r="R58" i="31" s="1"/>
  <c r="Q58" i="31" a="1"/>
  <c r="Q58" i="31" s="1"/>
  <c r="P58" i="31" a="1"/>
  <c r="P58" i="31" s="1"/>
  <c r="O58" i="31" a="1"/>
  <c r="O58" i="31" s="1"/>
  <c r="N58" i="31" a="1"/>
  <c r="N58" i="31" s="1"/>
  <c r="M58" i="31" a="1"/>
  <c r="M58" i="31" s="1"/>
  <c r="L58" i="31" a="1"/>
  <c r="L58" i="31" s="1"/>
  <c r="K58" i="31" a="1"/>
  <c r="K58" i="31" s="1"/>
  <c r="J58" i="31" a="1"/>
  <c r="J58" i="31" s="1"/>
  <c r="I58" i="31"/>
  <c r="AK57" i="31" a="1"/>
  <c r="AK57" i="31" s="1"/>
  <c r="AJ57" i="31" a="1"/>
  <c r="AJ57" i="31" s="1"/>
  <c r="AI57" i="31" a="1"/>
  <c r="AI57" i="31" s="1"/>
  <c r="AH57" i="31" a="1"/>
  <c r="AH57" i="31" s="1"/>
  <c r="AG57" i="31" a="1"/>
  <c r="AG57" i="31" s="1"/>
  <c r="AF57" i="31" a="1"/>
  <c r="AF57" i="31" s="1"/>
  <c r="AE57" i="31" a="1"/>
  <c r="AE57" i="31" s="1"/>
  <c r="AD57" i="31" a="1"/>
  <c r="AD57" i="31" s="1"/>
  <c r="AC57" i="31" a="1"/>
  <c r="AC57" i="31" s="1"/>
  <c r="AB57" i="31" a="1"/>
  <c r="AB57" i="31" s="1"/>
  <c r="AA57" i="31" a="1"/>
  <c r="AA57" i="31" s="1"/>
  <c r="Z57" i="31" a="1"/>
  <c r="Z57" i="31" s="1"/>
  <c r="Y57" i="31" a="1"/>
  <c r="Y57" i="31" s="1"/>
  <c r="X57" i="31" a="1"/>
  <c r="X57" i="31" s="1"/>
  <c r="W57" i="31" a="1"/>
  <c r="W57" i="31" s="1"/>
  <c r="V57" i="31" a="1"/>
  <c r="V57" i="31" s="1"/>
  <c r="U57" i="31" a="1"/>
  <c r="U57" i="31" s="1"/>
  <c r="T57" i="31" a="1"/>
  <c r="T57" i="31" s="1"/>
  <c r="S57" i="31" a="1"/>
  <c r="S57" i="31" s="1"/>
  <c r="R57" i="31" a="1"/>
  <c r="R57" i="31" s="1"/>
  <c r="Q57" i="31" a="1"/>
  <c r="Q57" i="31" s="1"/>
  <c r="P57" i="31" a="1"/>
  <c r="P57" i="31" s="1"/>
  <c r="O57" i="31" a="1"/>
  <c r="O57" i="31" s="1"/>
  <c r="N57" i="31" a="1"/>
  <c r="N57" i="31" s="1"/>
  <c r="M57" i="31" a="1"/>
  <c r="M57" i="31" s="1"/>
  <c r="L57" i="31" a="1"/>
  <c r="L57" i="31" s="1"/>
  <c r="K57" i="31" a="1"/>
  <c r="K57" i="31" s="1"/>
  <c r="J57" i="31" a="1"/>
  <c r="J57" i="31" s="1"/>
  <c r="I57" i="31"/>
  <c r="AK56" i="31" a="1"/>
  <c r="AK56" i="31" s="1"/>
  <c r="AJ56" i="31" a="1"/>
  <c r="AJ56" i="31" s="1"/>
  <c r="AI56" i="31" a="1"/>
  <c r="AI56" i="31" s="1"/>
  <c r="AH56" i="31" a="1"/>
  <c r="AH56" i="31" s="1"/>
  <c r="AG56" i="31" a="1"/>
  <c r="AG56" i="31" s="1"/>
  <c r="AF56" i="31" a="1"/>
  <c r="AF56" i="31" s="1"/>
  <c r="AE56" i="31" a="1"/>
  <c r="AE56" i="31" s="1"/>
  <c r="AD56" i="31" a="1"/>
  <c r="AD56" i="31" s="1"/>
  <c r="AC56" i="31" a="1"/>
  <c r="AC56" i="31" s="1"/>
  <c r="AB56" i="31" a="1"/>
  <c r="AB56" i="31" s="1"/>
  <c r="AA56" i="31" a="1"/>
  <c r="AA56" i="31" s="1"/>
  <c r="Z56" i="31" a="1"/>
  <c r="Z56" i="31" s="1"/>
  <c r="Y56" i="31" a="1"/>
  <c r="Y56" i="31" s="1"/>
  <c r="X56" i="31" a="1"/>
  <c r="X56" i="31" s="1"/>
  <c r="W56" i="31" a="1"/>
  <c r="W56" i="31" s="1"/>
  <c r="V56" i="31" a="1"/>
  <c r="V56" i="31" s="1"/>
  <c r="U56" i="31" a="1"/>
  <c r="U56" i="31" s="1"/>
  <c r="T56" i="31" a="1"/>
  <c r="T56" i="31" s="1"/>
  <c r="S56" i="31" a="1"/>
  <c r="S56" i="31" s="1"/>
  <c r="R56" i="31" a="1"/>
  <c r="R56" i="31" s="1"/>
  <c r="Q56" i="31" a="1"/>
  <c r="Q56" i="31" s="1"/>
  <c r="P56" i="31" a="1"/>
  <c r="P56" i="31" s="1"/>
  <c r="O56" i="31" a="1"/>
  <c r="O56" i="31" s="1"/>
  <c r="N56" i="31" a="1"/>
  <c r="N56" i="31" s="1"/>
  <c r="M56" i="31" a="1"/>
  <c r="M56" i="31" s="1"/>
  <c r="L56" i="31" a="1"/>
  <c r="L56" i="31" s="1"/>
  <c r="K56" i="31" a="1"/>
  <c r="K56" i="31" s="1"/>
  <c r="J56" i="31" a="1"/>
  <c r="J56" i="31" s="1"/>
  <c r="I56" i="31"/>
  <c r="AK55" i="31" a="1"/>
  <c r="AK55" i="31" s="1"/>
  <c r="AJ55" i="31" a="1"/>
  <c r="AJ55" i="31" s="1"/>
  <c r="AI55" i="31" a="1"/>
  <c r="AI55" i="31" s="1"/>
  <c r="AH55" i="31" a="1"/>
  <c r="AH55" i="31" s="1"/>
  <c r="AG55" i="31" a="1"/>
  <c r="AG55" i="31" s="1"/>
  <c r="AF55" i="31" a="1"/>
  <c r="AF55" i="31" s="1"/>
  <c r="AE55" i="31" a="1"/>
  <c r="AE55" i="31" s="1"/>
  <c r="AD55" i="31" a="1"/>
  <c r="AD55" i="31" s="1"/>
  <c r="AC55" i="31" a="1"/>
  <c r="AC55" i="31" s="1"/>
  <c r="AB55" i="31" a="1"/>
  <c r="AB55" i="31" s="1"/>
  <c r="AA55" i="31" a="1"/>
  <c r="AA55" i="31" s="1"/>
  <c r="Z55" i="31" a="1"/>
  <c r="Z55" i="31" s="1"/>
  <c r="Y55" i="31" a="1"/>
  <c r="Y55" i="31" s="1"/>
  <c r="X55" i="31" a="1"/>
  <c r="X55" i="31" s="1"/>
  <c r="W55" i="31" a="1"/>
  <c r="W55" i="31" s="1"/>
  <c r="V55" i="31" a="1"/>
  <c r="V55" i="31" s="1"/>
  <c r="U55" i="31" a="1"/>
  <c r="U55" i="31" s="1"/>
  <c r="T55" i="31" a="1"/>
  <c r="T55" i="31" s="1"/>
  <c r="S55" i="31" a="1"/>
  <c r="S55" i="31" s="1"/>
  <c r="R55" i="31" a="1"/>
  <c r="R55" i="31" s="1"/>
  <c r="Q55" i="31" a="1"/>
  <c r="Q55" i="31" s="1"/>
  <c r="P55" i="31" a="1"/>
  <c r="P55" i="31" s="1"/>
  <c r="O55" i="31" a="1"/>
  <c r="O55" i="31" s="1"/>
  <c r="N55" i="31" a="1"/>
  <c r="N55" i="31" s="1"/>
  <c r="M55" i="31" a="1"/>
  <c r="M55" i="31" s="1"/>
  <c r="L55" i="31" a="1"/>
  <c r="L55" i="31" s="1"/>
  <c r="K55" i="31" a="1"/>
  <c r="K55" i="31" s="1"/>
  <c r="J55" i="31" a="1"/>
  <c r="J55" i="31" s="1"/>
  <c r="I55" i="31"/>
  <c r="AK54" i="31" a="1"/>
  <c r="AK54" i="31" s="1"/>
  <c r="AJ54" i="31" a="1"/>
  <c r="AJ54" i="31" s="1"/>
  <c r="AI54" i="31" a="1"/>
  <c r="AI54" i="31" s="1"/>
  <c r="AH54" i="31" a="1"/>
  <c r="AH54" i="31" s="1"/>
  <c r="AG54" i="31" a="1"/>
  <c r="AG54" i="31" s="1"/>
  <c r="AF54" i="31" a="1"/>
  <c r="AF54" i="31" s="1"/>
  <c r="AE54" i="31" a="1"/>
  <c r="AE54" i="31" s="1"/>
  <c r="AD54" i="31"/>
  <c r="AC54" i="31"/>
  <c r="AB54" i="31"/>
  <c r="AA54" i="31"/>
  <c r="Z54" i="31"/>
  <c r="Y54" i="31"/>
  <c r="X54" i="31"/>
  <c r="W54" i="31"/>
  <c r="V54" i="31" a="1"/>
  <c r="V54" i="31" s="1"/>
  <c r="U54" i="31" a="1"/>
  <c r="U54" i="31" s="1"/>
  <c r="T54" i="31" a="1"/>
  <c r="T54" i="31" s="1"/>
  <c r="S54" i="31" a="1"/>
  <c r="S54" i="31" s="1"/>
  <c r="R54" i="31" a="1"/>
  <c r="R54" i="31" s="1"/>
  <c r="Q54" i="31" a="1"/>
  <c r="Q54" i="31" s="1"/>
  <c r="P54" i="31" a="1"/>
  <c r="P54" i="31" s="1"/>
  <c r="O54" i="31" a="1"/>
  <c r="O54" i="31" s="1"/>
  <c r="N54" i="31" a="1"/>
  <c r="N54" i="31" s="1"/>
  <c r="M54" i="31" a="1"/>
  <c r="M54" i="31" s="1"/>
  <c r="L54" i="31" a="1"/>
  <c r="L54" i="31" s="1"/>
  <c r="K54" i="31" a="1"/>
  <c r="K54" i="31" s="1"/>
  <c r="J54" i="31" a="1"/>
  <c r="J54" i="31" s="1"/>
  <c r="I54" i="31"/>
  <c r="AK53" i="31" a="1"/>
  <c r="AK53" i="31" s="1"/>
  <c r="AJ53" i="31" a="1"/>
  <c r="AJ53" i="31" s="1"/>
  <c r="AI53" i="31" a="1"/>
  <c r="AI53" i="31" s="1"/>
  <c r="AH53" i="31" a="1"/>
  <c r="AH53" i="31" s="1"/>
  <c r="AG53" i="31" a="1"/>
  <c r="AG53" i="31" s="1"/>
  <c r="AF53" i="31" a="1"/>
  <c r="AF53" i="31" s="1"/>
  <c r="AE53" i="31" a="1"/>
  <c r="AE53" i="31" s="1"/>
  <c r="AD53" i="31" a="1"/>
  <c r="AD53" i="31" s="1"/>
  <c r="AC53" i="31" a="1"/>
  <c r="AC53" i="31" s="1"/>
  <c r="AB53" i="31" a="1"/>
  <c r="AB53" i="31" s="1"/>
  <c r="AA53" i="31" a="1"/>
  <c r="AA53" i="31" s="1"/>
  <c r="Z53" i="31" a="1"/>
  <c r="Z53" i="31" s="1"/>
  <c r="Y53" i="31" a="1"/>
  <c r="Y53" i="31" s="1"/>
  <c r="X53" i="31" a="1"/>
  <c r="X53" i="31" s="1"/>
  <c r="W53" i="31" a="1"/>
  <c r="W53" i="31" s="1"/>
  <c r="V53" i="31" a="1"/>
  <c r="V53" i="31" s="1"/>
  <c r="U53" i="31" a="1"/>
  <c r="U53" i="31" s="1"/>
  <c r="T53" i="31" a="1"/>
  <c r="T53" i="31" s="1"/>
  <c r="S53" i="31" a="1"/>
  <c r="S53" i="31" s="1"/>
  <c r="R53" i="31" a="1"/>
  <c r="R53" i="31" s="1"/>
  <c r="Q53" i="31" a="1"/>
  <c r="Q53" i="31" s="1"/>
  <c r="P53" i="31" a="1"/>
  <c r="P53" i="31" s="1"/>
  <c r="O53" i="31" a="1"/>
  <c r="O53" i="31" s="1"/>
  <c r="N53" i="31" a="1"/>
  <c r="N53" i="31" s="1"/>
  <c r="M53" i="31" a="1"/>
  <c r="M53" i="31" s="1"/>
  <c r="L53" i="31" a="1"/>
  <c r="L53" i="31" s="1"/>
  <c r="K53" i="31" a="1"/>
  <c r="K53" i="31" s="1"/>
  <c r="J53" i="31" a="1"/>
  <c r="J53" i="31" s="1"/>
  <c r="I53" i="31"/>
  <c r="AK52" i="31" a="1"/>
  <c r="AK52" i="31" s="1"/>
  <c r="AJ52" i="31" a="1"/>
  <c r="AJ52" i="31" s="1"/>
  <c r="AI52" i="31" a="1"/>
  <c r="AI52" i="31" s="1"/>
  <c r="AH52" i="31" a="1"/>
  <c r="AH52" i="31" s="1"/>
  <c r="AG52" i="31" a="1"/>
  <c r="AG52" i="31" s="1"/>
  <c r="AF52" i="31" a="1"/>
  <c r="AF52" i="31" s="1"/>
  <c r="AE52" i="31" a="1"/>
  <c r="AE52" i="31" s="1"/>
  <c r="AD52" i="31" a="1"/>
  <c r="AD52" i="31" s="1"/>
  <c r="AC52" i="31" a="1"/>
  <c r="AC52" i="31" s="1"/>
  <c r="AB52" i="31" a="1"/>
  <c r="AB52" i="31" s="1"/>
  <c r="AA52" i="31" a="1"/>
  <c r="AA52" i="31" s="1"/>
  <c r="Z52" i="31" a="1"/>
  <c r="Z52" i="31" s="1"/>
  <c r="Y52" i="31" a="1"/>
  <c r="Y52" i="31" s="1"/>
  <c r="X52" i="31" a="1"/>
  <c r="X52" i="31" s="1"/>
  <c r="W52" i="31" a="1"/>
  <c r="W52" i="31" s="1"/>
  <c r="V52" i="31" a="1"/>
  <c r="V52" i="31" s="1"/>
  <c r="U52" i="31" a="1"/>
  <c r="U52" i="31" s="1"/>
  <c r="T52" i="31" a="1"/>
  <c r="T52" i="31" s="1"/>
  <c r="S52" i="31" a="1"/>
  <c r="S52" i="31" s="1"/>
  <c r="R52" i="31" a="1"/>
  <c r="R52" i="31" s="1"/>
  <c r="Q52" i="31" a="1"/>
  <c r="Q52" i="31" s="1"/>
  <c r="P52" i="31" a="1"/>
  <c r="P52" i="31" s="1"/>
  <c r="O52" i="31" a="1"/>
  <c r="O52" i="31" s="1"/>
  <c r="N52" i="31" a="1"/>
  <c r="N52" i="31" s="1"/>
  <c r="M52" i="31" a="1"/>
  <c r="M52" i="31" s="1"/>
  <c r="L52" i="31" a="1"/>
  <c r="L52" i="31" s="1"/>
  <c r="K52" i="31" a="1"/>
  <c r="K52" i="31" s="1"/>
  <c r="J52" i="31" a="1"/>
  <c r="J52" i="31" s="1"/>
  <c r="I52" i="31"/>
  <c r="AK51" i="31" a="1"/>
  <c r="AK51" i="31" s="1"/>
  <c r="AJ51" i="31" a="1"/>
  <c r="AJ51" i="31" s="1"/>
  <c r="AI51" i="31" a="1"/>
  <c r="AI51" i="31" s="1"/>
  <c r="AH51" i="31" a="1"/>
  <c r="AH51" i="31" s="1"/>
  <c r="AG51" i="31" a="1"/>
  <c r="AG51" i="31" s="1"/>
  <c r="AF51" i="31" a="1"/>
  <c r="AF51" i="31" s="1"/>
  <c r="AE51" i="31" a="1"/>
  <c r="AE51" i="31" s="1"/>
  <c r="AD51" i="31" a="1"/>
  <c r="AD51" i="31" s="1"/>
  <c r="AC51" i="31" a="1"/>
  <c r="AC51" i="31" s="1"/>
  <c r="AB51" i="31" a="1"/>
  <c r="AB51" i="31" s="1"/>
  <c r="AA51" i="31" a="1"/>
  <c r="AA51" i="31" s="1"/>
  <c r="Z51" i="31" a="1"/>
  <c r="Z51" i="31" s="1"/>
  <c r="Y51" i="31" a="1"/>
  <c r="Y51" i="31" s="1"/>
  <c r="X51" i="31" a="1"/>
  <c r="X51" i="31" s="1"/>
  <c r="W51" i="31" a="1"/>
  <c r="W51" i="31" s="1"/>
  <c r="V51" i="31" a="1"/>
  <c r="V51" i="31" s="1"/>
  <c r="U51" i="31" a="1"/>
  <c r="U51" i="31" s="1"/>
  <c r="T51" i="31" a="1"/>
  <c r="T51" i="31" s="1"/>
  <c r="S51" i="31" a="1"/>
  <c r="S51" i="31" s="1"/>
  <c r="R51" i="31" a="1"/>
  <c r="R51" i="31" s="1"/>
  <c r="Q51" i="31" a="1"/>
  <c r="Q51" i="31" s="1"/>
  <c r="P51" i="31" a="1"/>
  <c r="P51" i="31" s="1"/>
  <c r="O51" i="31" a="1"/>
  <c r="O51" i="31" s="1"/>
  <c r="N51" i="31" a="1"/>
  <c r="N51" i="31" s="1"/>
  <c r="M51" i="31" a="1"/>
  <c r="M51" i="31" s="1"/>
  <c r="L51" i="31" a="1"/>
  <c r="L51" i="31" s="1"/>
  <c r="K51" i="31" a="1"/>
  <c r="K51" i="31" s="1"/>
  <c r="J51" i="31" a="1"/>
  <c r="J51" i="31" s="1"/>
  <c r="I51" i="31"/>
  <c r="AK50" i="31" a="1"/>
  <c r="AK50" i="31" s="1"/>
  <c r="AJ50" i="31" a="1"/>
  <c r="AJ50" i="31" s="1"/>
  <c r="AI50" i="31" a="1"/>
  <c r="AI50" i="31" s="1"/>
  <c r="AH50" i="31" a="1"/>
  <c r="AH50" i="31" s="1"/>
  <c r="AG50" i="31" a="1"/>
  <c r="AG50" i="31" s="1"/>
  <c r="AF50" i="31" a="1"/>
  <c r="AF50" i="31" s="1"/>
  <c r="AE50" i="31" a="1"/>
  <c r="AE50" i="31" s="1"/>
  <c r="AD50" i="31" a="1"/>
  <c r="AD50" i="31" s="1"/>
  <c r="AC50" i="31" a="1"/>
  <c r="AC50" i="31" s="1"/>
  <c r="AB50" i="31" a="1"/>
  <c r="AB50" i="31" s="1"/>
  <c r="AA50" i="31" a="1"/>
  <c r="AA50" i="31" s="1"/>
  <c r="Z50" i="31" a="1"/>
  <c r="Z50" i="31" s="1"/>
  <c r="Y50" i="31" a="1"/>
  <c r="Y50" i="31" s="1"/>
  <c r="X50" i="31" a="1"/>
  <c r="X50" i="31" s="1"/>
  <c r="W50" i="31" a="1"/>
  <c r="W50" i="31" s="1"/>
  <c r="V50" i="31" a="1"/>
  <c r="V50" i="31" s="1"/>
  <c r="U50" i="31" a="1"/>
  <c r="U50" i="31" s="1"/>
  <c r="T50" i="31" a="1"/>
  <c r="T50" i="31" s="1"/>
  <c r="S50" i="31" a="1"/>
  <c r="S50" i="31" s="1"/>
  <c r="R50" i="31" a="1"/>
  <c r="R50" i="31" s="1"/>
  <c r="Q50" i="31" a="1"/>
  <c r="Q50" i="31" s="1"/>
  <c r="P50" i="31" a="1"/>
  <c r="P50" i="31" s="1"/>
  <c r="O50" i="31" a="1"/>
  <c r="O50" i="31" s="1"/>
  <c r="N50" i="31" a="1"/>
  <c r="N50" i="31" s="1"/>
  <c r="M50" i="31" a="1"/>
  <c r="M50" i="31" s="1"/>
  <c r="L50" i="31" a="1"/>
  <c r="L50" i="31" s="1"/>
  <c r="K50" i="31" a="1"/>
  <c r="K50" i="31" s="1"/>
  <c r="J50" i="31" a="1"/>
  <c r="J50" i="31" s="1"/>
  <c r="I50" i="31"/>
  <c r="AK49" i="31" a="1"/>
  <c r="AK49" i="31" s="1"/>
  <c r="AJ49" i="31" a="1"/>
  <c r="AJ49" i="31" s="1"/>
  <c r="AI49" i="31" a="1"/>
  <c r="AI49" i="31" s="1"/>
  <c r="AH49" i="31" a="1"/>
  <c r="AH49" i="31" s="1"/>
  <c r="AG49" i="31" a="1"/>
  <c r="AG49" i="31" s="1"/>
  <c r="AF49" i="31" a="1"/>
  <c r="AF49" i="31" s="1"/>
  <c r="AE49" i="31" a="1"/>
  <c r="AE49" i="31" s="1"/>
  <c r="AD49" i="31" a="1"/>
  <c r="AD49" i="31" s="1"/>
  <c r="AC49" i="31" a="1"/>
  <c r="AC49" i="31" s="1"/>
  <c r="AB49" i="31" a="1"/>
  <c r="AB49" i="31" s="1"/>
  <c r="AA49" i="31" a="1"/>
  <c r="AA49" i="31" s="1"/>
  <c r="Z49" i="31" a="1"/>
  <c r="Z49" i="31" s="1"/>
  <c r="Y49" i="31" a="1"/>
  <c r="Y49" i="31" s="1"/>
  <c r="X49" i="31" a="1"/>
  <c r="X49" i="31" s="1"/>
  <c r="W49" i="31" a="1"/>
  <c r="W49" i="31" s="1"/>
  <c r="V49" i="31" a="1"/>
  <c r="V49" i="31" s="1"/>
  <c r="U49" i="31" a="1"/>
  <c r="U49" i="31" s="1"/>
  <c r="T49" i="31" a="1"/>
  <c r="T49" i="31" s="1"/>
  <c r="S49" i="31" a="1"/>
  <c r="S49" i="31" s="1"/>
  <c r="R49" i="31" a="1"/>
  <c r="R49" i="31" s="1"/>
  <c r="Q49" i="31" a="1"/>
  <c r="Q49" i="31" s="1"/>
  <c r="P49" i="31" a="1"/>
  <c r="P49" i="31" s="1"/>
  <c r="O49" i="31" a="1"/>
  <c r="O49" i="31" s="1"/>
  <c r="N49" i="31" a="1"/>
  <c r="N49" i="31" s="1"/>
  <c r="M49" i="31" a="1"/>
  <c r="M49" i="31" s="1"/>
  <c r="L49" i="31" a="1"/>
  <c r="L49" i="31" s="1"/>
  <c r="K49" i="31" a="1"/>
  <c r="K49" i="31" s="1"/>
  <c r="J49" i="31" a="1"/>
  <c r="J49" i="31" s="1"/>
  <c r="I49" i="31"/>
  <c r="AK48" i="31" a="1"/>
  <c r="AK48" i="31" s="1"/>
  <c r="AJ48" i="31" a="1"/>
  <c r="AJ48" i="31" s="1"/>
  <c r="AI48" i="31" a="1"/>
  <c r="AI48" i="31" s="1"/>
  <c r="AH48" i="31" a="1"/>
  <c r="AH48" i="31" s="1"/>
  <c r="AG48" i="31" a="1"/>
  <c r="AG48" i="31" s="1"/>
  <c r="AF48" i="31" a="1"/>
  <c r="AF48" i="31" s="1"/>
  <c r="AE48" i="31" a="1"/>
  <c r="AE48" i="31" s="1"/>
  <c r="AD48" i="31" a="1"/>
  <c r="AD48" i="31" s="1"/>
  <c r="AC48" i="31" a="1"/>
  <c r="AC48" i="31" s="1"/>
  <c r="AB48" i="31" a="1"/>
  <c r="AB48" i="31" s="1"/>
  <c r="AA48" i="31" a="1"/>
  <c r="AA48" i="31" s="1"/>
  <c r="Z48" i="31" a="1"/>
  <c r="Z48" i="31" s="1"/>
  <c r="Y48" i="31" a="1"/>
  <c r="Y48" i="31" s="1"/>
  <c r="X48" i="31" a="1"/>
  <c r="X48" i="31" s="1"/>
  <c r="W48" i="31" a="1"/>
  <c r="W48" i="31" s="1"/>
  <c r="V48" i="31" a="1"/>
  <c r="V48" i="31" s="1"/>
  <c r="U48" i="31" a="1"/>
  <c r="U48" i="31" s="1"/>
  <c r="T48" i="31" a="1"/>
  <c r="T48" i="31" s="1"/>
  <c r="S48" i="31" a="1"/>
  <c r="S48" i="31" s="1"/>
  <c r="R48" i="31" a="1"/>
  <c r="R48" i="31" s="1"/>
  <c r="Q48" i="31" a="1"/>
  <c r="Q48" i="31" s="1"/>
  <c r="P48" i="31" a="1"/>
  <c r="P48" i="31" s="1"/>
  <c r="O48" i="31" a="1"/>
  <c r="O48" i="31" s="1"/>
  <c r="N48" i="31" a="1"/>
  <c r="N48" i="31" s="1"/>
  <c r="M48" i="31" a="1"/>
  <c r="M48" i="31" s="1"/>
  <c r="L48" i="31" a="1"/>
  <c r="L48" i="31" s="1"/>
  <c r="K48" i="31" a="1"/>
  <c r="K48" i="31" s="1"/>
  <c r="J48" i="31" a="1"/>
  <c r="J48" i="31" s="1"/>
  <c r="I48" i="31"/>
  <c r="H48" i="31"/>
  <c r="AK46" i="31" a="1"/>
  <c r="AK46" i="31"/>
  <c r="AJ46" i="31" a="1"/>
  <c r="AJ46" i="31"/>
  <c r="AI46" i="31" a="1"/>
  <c r="AI46" i="31"/>
  <c r="AH46" i="31" a="1"/>
  <c r="AH46" i="31"/>
  <c r="AG46" i="31" a="1"/>
  <c r="AG46" i="31"/>
  <c r="AF46" i="31" a="1"/>
  <c r="AF46" i="31"/>
  <c r="AE46" i="31" a="1"/>
  <c r="AE46" i="31"/>
  <c r="AD46" i="31" a="1"/>
  <c r="AD46" i="31"/>
  <c r="AC46" i="31" a="1"/>
  <c r="AC46" i="31"/>
  <c r="AB46" i="31" a="1"/>
  <c r="AB46" i="31"/>
  <c r="AA46" i="31" a="1"/>
  <c r="AA46" i="31"/>
  <c r="Z46" i="31" a="1"/>
  <c r="Z46" i="31"/>
  <c r="Y46" i="31" a="1"/>
  <c r="Y46" i="31"/>
  <c r="X46" i="31" a="1"/>
  <c r="X46" i="31"/>
  <c r="W46" i="31" a="1"/>
  <c r="W46" i="31"/>
  <c r="V46" i="31" a="1"/>
  <c r="V46" i="31"/>
  <c r="U46" i="31" a="1"/>
  <c r="U46" i="31"/>
  <c r="T46" i="31" a="1"/>
  <c r="T46" i="31"/>
  <c r="S46" i="31" a="1"/>
  <c r="S46" i="31"/>
  <c r="R46" i="31" a="1"/>
  <c r="R46" i="31"/>
  <c r="Q46" i="31" a="1"/>
  <c r="Q46" i="31"/>
  <c r="P46" i="31" a="1"/>
  <c r="P46" i="31"/>
  <c r="O46" i="31" a="1"/>
  <c r="O46" i="31"/>
  <c r="N46" i="31" a="1"/>
  <c r="N46" i="31"/>
  <c r="M46" i="31" a="1"/>
  <c r="M46" i="31"/>
  <c r="L46" i="31" a="1"/>
  <c r="L46" i="31"/>
  <c r="K46" i="31" a="1"/>
  <c r="K46" i="31"/>
  <c r="J46" i="31" a="1"/>
  <c r="J46" i="31"/>
  <c r="I46" i="31"/>
  <c r="AK45" i="31" a="1"/>
  <c r="AK45" i="31" s="1"/>
  <c r="AJ45" i="31" a="1"/>
  <c r="AJ45" i="31" s="1"/>
  <c r="AI45" i="31" a="1"/>
  <c r="AI45" i="31" s="1"/>
  <c r="AH45" i="31" a="1"/>
  <c r="AH45" i="31" s="1"/>
  <c r="AG45" i="31" a="1"/>
  <c r="AG45" i="31" s="1"/>
  <c r="AF45" i="31" a="1"/>
  <c r="AF45" i="31" s="1"/>
  <c r="AE45" i="31" a="1"/>
  <c r="AE45" i="31" s="1"/>
  <c r="AD45" i="31" a="1"/>
  <c r="AD45" i="31" s="1"/>
  <c r="AC45" i="31" a="1"/>
  <c r="AC45" i="31" s="1"/>
  <c r="AB45" i="31" a="1"/>
  <c r="AB45" i="31" s="1"/>
  <c r="AA45" i="31" a="1"/>
  <c r="AA45" i="31" s="1"/>
  <c r="Z45" i="31" a="1"/>
  <c r="Z45" i="31" s="1"/>
  <c r="Y45" i="31" a="1"/>
  <c r="Y45" i="31" s="1"/>
  <c r="X45" i="31" a="1"/>
  <c r="X45" i="31" s="1"/>
  <c r="W45" i="31" a="1"/>
  <c r="W45" i="31" s="1"/>
  <c r="V45" i="31" a="1"/>
  <c r="V45" i="31" s="1"/>
  <c r="U45" i="31" a="1"/>
  <c r="U45" i="31" s="1"/>
  <c r="T45" i="31" a="1"/>
  <c r="T45" i="31" s="1"/>
  <c r="S45" i="31" a="1"/>
  <c r="S45" i="31" s="1"/>
  <c r="R45" i="31" a="1"/>
  <c r="R45" i="31" s="1"/>
  <c r="Q45" i="31" a="1"/>
  <c r="Q45" i="31" s="1"/>
  <c r="P45" i="31" a="1"/>
  <c r="P45" i="31" s="1"/>
  <c r="O45" i="31" a="1"/>
  <c r="O45" i="31" s="1"/>
  <c r="N45" i="31" a="1"/>
  <c r="N45" i="31" s="1"/>
  <c r="M45" i="31" a="1"/>
  <c r="M45" i="31" s="1"/>
  <c r="L45" i="31" a="1"/>
  <c r="L45" i="31" s="1"/>
  <c r="K45" i="31" a="1"/>
  <c r="K45" i="31" s="1"/>
  <c r="J45" i="31" a="1"/>
  <c r="J45" i="31" s="1"/>
  <c r="I45" i="31"/>
  <c r="AK44" i="31" a="1"/>
  <c r="AK44" i="31"/>
  <c r="AJ44" i="31" a="1"/>
  <c r="AJ44" i="31"/>
  <c r="AI44" i="31" a="1"/>
  <c r="AI44" i="31"/>
  <c r="AH44" i="31" a="1"/>
  <c r="AH44" i="31"/>
  <c r="AG44" i="31" a="1"/>
  <c r="AG44" i="31"/>
  <c r="AF44" i="31" a="1"/>
  <c r="AF44" i="31"/>
  <c r="AE44" i="31" a="1"/>
  <c r="AE44" i="31"/>
  <c r="AD44" i="31" a="1"/>
  <c r="AD44" i="31"/>
  <c r="AC44" i="31" a="1"/>
  <c r="AC44" i="31"/>
  <c r="AB44" i="31" a="1"/>
  <c r="AB44" i="31"/>
  <c r="AA44" i="31" a="1"/>
  <c r="AA44" i="31"/>
  <c r="Z44" i="31" a="1"/>
  <c r="Z44" i="31"/>
  <c r="Y44" i="31" a="1"/>
  <c r="Y44" i="31"/>
  <c r="X44" i="31" a="1"/>
  <c r="X44" i="31"/>
  <c r="W44" i="31" a="1"/>
  <c r="W44" i="31"/>
  <c r="V44" i="31" a="1"/>
  <c r="V44" i="31"/>
  <c r="U44" i="31" a="1"/>
  <c r="U44" i="31"/>
  <c r="T44" i="31" a="1"/>
  <c r="T44" i="31"/>
  <c r="S44" i="31" a="1"/>
  <c r="S44" i="31"/>
  <c r="R44" i="31" a="1"/>
  <c r="R44" i="31"/>
  <c r="Q44" i="31" a="1"/>
  <c r="Q44" i="31"/>
  <c r="P44" i="31" a="1"/>
  <c r="P44" i="31"/>
  <c r="O44" i="31" a="1"/>
  <c r="O44" i="31"/>
  <c r="N44" i="31" a="1"/>
  <c r="N44" i="31"/>
  <c r="M44" i="31" a="1"/>
  <c r="M44" i="31"/>
  <c r="L44" i="31" a="1"/>
  <c r="L44" i="31"/>
  <c r="K44" i="31" a="1"/>
  <c r="K44" i="31"/>
  <c r="J44" i="31" a="1"/>
  <c r="J44" i="31"/>
  <c r="I44" i="31"/>
  <c r="AK43" i="31" a="1"/>
  <c r="AK43" i="31" s="1"/>
  <c r="AJ43" i="31" a="1"/>
  <c r="AJ43" i="31" s="1"/>
  <c r="AI43" i="31" a="1"/>
  <c r="AI43" i="31" s="1"/>
  <c r="AH43" i="31" a="1"/>
  <c r="AH43" i="31" s="1"/>
  <c r="AG43" i="31" a="1"/>
  <c r="AG43" i="31" s="1"/>
  <c r="AF43" i="31" a="1"/>
  <c r="AF43" i="31" s="1"/>
  <c r="AE43" i="31" a="1"/>
  <c r="AE43" i="31" s="1"/>
  <c r="AD43" i="31" a="1"/>
  <c r="AD43" i="31" s="1"/>
  <c r="AC43" i="31" a="1"/>
  <c r="AC43" i="31" s="1"/>
  <c r="AB43" i="31" a="1"/>
  <c r="AB43" i="31" s="1"/>
  <c r="AA43" i="31" a="1"/>
  <c r="AA43" i="31" s="1"/>
  <c r="Z43" i="31" a="1"/>
  <c r="Z43" i="31" s="1"/>
  <c r="Y43" i="31" a="1"/>
  <c r="Y43" i="31" s="1"/>
  <c r="X43" i="31" a="1"/>
  <c r="X43" i="31" s="1"/>
  <c r="W43" i="31" a="1"/>
  <c r="W43" i="31" s="1"/>
  <c r="V43" i="31" a="1"/>
  <c r="V43" i="31" s="1"/>
  <c r="U43" i="31" a="1"/>
  <c r="U43" i="31" s="1"/>
  <c r="T43" i="31" a="1"/>
  <c r="T43" i="31" s="1"/>
  <c r="S43" i="31" a="1"/>
  <c r="S43" i="31" s="1"/>
  <c r="R43" i="31" a="1"/>
  <c r="R43" i="31" s="1"/>
  <c r="Q43" i="31" a="1"/>
  <c r="Q43" i="31" s="1"/>
  <c r="P43" i="31" a="1"/>
  <c r="P43" i="31" s="1"/>
  <c r="O43" i="31" a="1"/>
  <c r="O43" i="31"/>
  <c r="N43" i="31" a="1"/>
  <c r="N43" i="31" s="1"/>
  <c r="M43" i="31" a="1"/>
  <c r="M43" i="31" s="1"/>
  <c r="L43" i="31" a="1"/>
  <c r="L43" i="31" s="1"/>
  <c r="K43" i="31" a="1"/>
  <c r="K43" i="31" s="1"/>
  <c r="J43" i="31" a="1"/>
  <c r="J43" i="31" s="1"/>
  <c r="I43" i="31"/>
  <c r="AK42" i="31" a="1"/>
  <c r="AK42" i="31" s="1"/>
  <c r="AJ42" i="31" a="1"/>
  <c r="AJ42" i="31" s="1"/>
  <c r="AI42" i="31" a="1"/>
  <c r="AI42" i="31" s="1"/>
  <c r="AH42" i="31" a="1"/>
  <c r="AH42" i="31" s="1"/>
  <c r="AG42" i="31" a="1"/>
  <c r="AG42" i="31" s="1"/>
  <c r="AF42" i="31" a="1"/>
  <c r="AF42" i="31" s="1"/>
  <c r="AE42" i="31" a="1"/>
  <c r="AE42" i="31" s="1"/>
  <c r="AD42" i="31" a="1"/>
  <c r="AD42" i="31" s="1"/>
  <c r="AC42" i="31" a="1"/>
  <c r="AC42" i="31" s="1"/>
  <c r="AB42" i="31" a="1"/>
  <c r="AB42" i="31" s="1"/>
  <c r="AA42" i="31" a="1"/>
  <c r="AA42" i="31" s="1"/>
  <c r="Z42" i="31" a="1"/>
  <c r="Z42" i="31" s="1"/>
  <c r="Y42" i="31" a="1"/>
  <c r="Y42" i="31" s="1"/>
  <c r="X42" i="31" a="1"/>
  <c r="X42" i="31" s="1"/>
  <c r="W42" i="31" a="1"/>
  <c r="W42" i="31" s="1"/>
  <c r="V42" i="31" a="1"/>
  <c r="V42" i="31" s="1"/>
  <c r="U42" i="31" a="1"/>
  <c r="U42" i="31" s="1"/>
  <c r="T42" i="31" a="1"/>
  <c r="T42" i="31" s="1"/>
  <c r="S42" i="31" a="1"/>
  <c r="S42" i="31" s="1"/>
  <c r="R42" i="31" a="1"/>
  <c r="R42" i="31" s="1"/>
  <c r="Q42" i="31" a="1"/>
  <c r="Q42" i="31" s="1"/>
  <c r="P42" i="31" a="1"/>
  <c r="P42" i="31" s="1"/>
  <c r="O42" i="31" a="1"/>
  <c r="O42" i="31" s="1"/>
  <c r="N42" i="31" a="1"/>
  <c r="N42" i="31" s="1"/>
  <c r="M42" i="31" a="1"/>
  <c r="M42" i="31" s="1"/>
  <c r="L42" i="31" a="1"/>
  <c r="L42" i="31"/>
  <c r="K42" i="31" a="1"/>
  <c r="K42" i="31" s="1"/>
  <c r="J42" i="31" a="1"/>
  <c r="J42" i="31" s="1"/>
  <c r="I42" i="31"/>
  <c r="AK41" i="31" a="1"/>
  <c r="AK41" i="31" s="1"/>
  <c r="AJ41" i="31" a="1"/>
  <c r="AJ41" i="31" s="1"/>
  <c r="AI41" i="31" a="1"/>
  <c r="AI41" i="31" s="1"/>
  <c r="AH41" i="31" a="1"/>
  <c r="AH41" i="31" s="1"/>
  <c r="AG41" i="31" a="1"/>
  <c r="AG41" i="31" s="1"/>
  <c r="AF41" i="31" a="1"/>
  <c r="AF41" i="31" s="1"/>
  <c r="AE41" i="31" a="1"/>
  <c r="AE41" i="31" s="1"/>
  <c r="AD41" i="31" a="1"/>
  <c r="AD41" i="31"/>
  <c r="AC41" i="31" a="1"/>
  <c r="AC41" i="31" s="1"/>
  <c r="AB41" i="31" a="1"/>
  <c r="AB41" i="31" s="1"/>
  <c r="AA41" i="31" a="1"/>
  <c r="AA41" i="31" s="1"/>
  <c r="Z41" i="31" a="1"/>
  <c r="Z41" i="31" s="1"/>
  <c r="Y41" i="31" a="1"/>
  <c r="Y41" i="31" s="1"/>
  <c r="X41" i="31" a="1"/>
  <c r="X41" i="31" s="1"/>
  <c r="W41" i="31" a="1"/>
  <c r="W41" i="31" s="1"/>
  <c r="V41" i="31" a="1"/>
  <c r="V41" i="31"/>
  <c r="U41" i="31" a="1"/>
  <c r="U41" i="31" s="1"/>
  <c r="T41" i="31" a="1"/>
  <c r="T41" i="31" s="1"/>
  <c r="S41" i="31" a="1"/>
  <c r="S41" i="31" s="1"/>
  <c r="R41" i="31" a="1"/>
  <c r="R41" i="31" s="1"/>
  <c r="Q41" i="31" a="1"/>
  <c r="Q41" i="31" s="1"/>
  <c r="P41" i="31" a="1"/>
  <c r="P41" i="31" s="1"/>
  <c r="O41" i="31" a="1"/>
  <c r="O41" i="31" s="1"/>
  <c r="N41" i="31" a="1"/>
  <c r="N41" i="31"/>
  <c r="M41" i="31" a="1"/>
  <c r="M41" i="31" s="1"/>
  <c r="L41" i="31" a="1"/>
  <c r="L41" i="31" s="1"/>
  <c r="K41" i="31" a="1"/>
  <c r="K41" i="31" s="1"/>
  <c r="J41" i="31" a="1"/>
  <c r="J41" i="31" s="1"/>
  <c r="I41" i="31"/>
  <c r="AK40" i="31" a="1"/>
  <c r="AK40" i="31" s="1"/>
  <c r="AJ40" i="31" a="1"/>
  <c r="AJ40" i="31" s="1"/>
  <c r="AI40" i="31" a="1"/>
  <c r="AI40" i="31"/>
  <c r="AH40" i="31" a="1"/>
  <c r="AH40" i="31" s="1"/>
  <c r="AG40" i="31" a="1"/>
  <c r="AG40" i="31" s="1"/>
  <c r="AF40" i="31" a="1"/>
  <c r="AF40" i="31" s="1"/>
  <c r="AE40" i="31" a="1"/>
  <c r="AE40" i="31"/>
  <c r="AD40" i="31" a="1"/>
  <c r="AD40" i="31" s="1"/>
  <c r="AC40" i="31" a="1"/>
  <c r="AC40" i="31" s="1"/>
  <c r="AB40" i="31" a="1"/>
  <c r="AB40" i="31" s="1"/>
  <c r="AA40" i="31" a="1"/>
  <c r="AA40" i="31"/>
  <c r="Z40" i="31" a="1"/>
  <c r="Z40" i="31" s="1"/>
  <c r="Y40" i="31" a="1"/>
  <c r="Y40" i="31" s="1"/>
  <c r="X40" i="31" a="1"/>
  <c r="X40" i="31" s="1"/>
  <c r="W40" i="31" a="1"/>
  <c r="W40" i="31"/>
  <c r="V40" i="31" a="1"/>
  <c r="V40" i="31" s="1"/>
  <c r="U40" i="31" a="1"/>
  <c r="U40" i="31" s="1"/>
  <c r="T40" i="31" a="1"/>
  <c r="T40" i="31" s="1"/>
  <c r="S40" i="31" a="1"/>
  <c r="S40" i="31"/>
  <c r="R40" i="31" a="1"/>
  <c r="R40" i="31" s="1"/>
  <c r="Q40" i="31" a="1"/>
  <c r="Q40" i="31" s="1"/>
  <c r="P40" i="31" a="1"/>
  <c r="P40" i="31" s="1"/>
  <c r="O40" i="31" a="1"/>
  <c r="O40" i="31"/>
  <c r="N40" i="31" a="1"/>
  <c r="N40" i="31" s="1"/>
  <c r="M40" i="31" a="1"/>
  <c r="M40" i="31" s="1"/>
  <c r="L40" i="31" a="1"/>
  <c r="L40" i="31" s="1"/>
  <c r="K40" i="31" a="1"/>
  <c r="K40" i="31"/>
  <c r="J40" i="31" a="1"/>
  <c r="J40" i="31" s="1"/>
  <c r="I40" i="31"/>
  <c r="AK39" i="31" a="1"/>
  <c r="AK39" i="31"/>
  <c r="AJ39" i="31" a="1"/>
  <c r="AJ39" i="31" s="1"/>
  <c r="AI39" i="31" a="1"/>
  <c r="AI39" i="31" s="1"/>
  <c r="AH39" i="31" a="1"/>
  <c r="AH39" i="31" s="1"/>
  <c r="AG39" i="31" a="1"/>
  <c r="AG39" i="31" s="1"/>
  <c r="AF39" i="31" a="1"/>
  <c r="AF39" i="31" s="1"/>
  <c r="AE39" i="31" a="1"/>
  <c r="AE39" i="31" s="1"/>
  <c r="AD39" i="31" a="1"/>
  <c r="AD39" i="31" s="1"/>
  <c r="AC39" i="31" a="1"/>
  <c r="AC39" i="31"/>
  <c r="AB39" i="31" a="1"/>
  <c r="AB39" i="31" s="1"/>
  <c r="AA39" i="31" a="1"/>
  <c r="AA39" i="31" s="1"/>
  <c r="Z39" i="31" a="1"/>
  <c r="Z39" i="31" s="1"/>
  <c r="Y39" i="31" a="1"/>
  <c r="Y39" i="31" s="1"/>
  <c r="X39" i="31" a="1"/>
  <c r="X39" i="31" s="1"/>
  <c r="W39" i="31" a="1"/>
  <c r="W39" i="31" s="1"/>
  <c r="V39" i="31" a="1"/>
  <c r="V39" i="31" s="1"/>
  <c r="U39" i="31" a="1"/>
  <c r="U39" i="31"/>
  <c r="T39" i="31" a="1"/>
  <c r="T39" i="31" s="1"/>
  <c r="S39" i="31" a="1"/>
  <c r="S39" i="31" s="1"/>
  <c r="R39" i="31" a="1"/>
  <c r="R39" i="31" s="1"/>
  <c r="Q39" i="31" a="1"/>
  <c r="Q39" i="31" s="1"/>
  <c r="P39" i="31" a="1"/>
  <c r="P39" i="31" s="1"/>
  <c r="O39" i="31" a="1"/>
  <c r="O39" i="31" s="1"/>
  <c r="N39" i="31" a="1"/>
  <c r="N39" i="31" s="1"/>
  <c r="M39" i="31" a="1"/>
  <c r="M39" i="31"/>
  <c r="L39" i="31" a="1"/>
  <c r="L39" i="31" s="1"/>
  <c r="K39" i="31" a="1"/>
  <c r="K39" i="31" s="1"/>
  <c r="J39" i="31" a="1"/>
  <c r="J39" i="31" s="1"/>
  <c r="I39" i="31"/>
  <c r="AK38" i="31" a="1"/>
  <c r="AK38" i="31" s="1"/>
  <c r="AJ38" i="31" a="1"/>
  <c r="AJ38" i="31" s="1"/>
  <c r="AI38" i="31" a="1"/>
  <c r="AI38" i="31" s="1"/>
  <c r="AH38" i="31" a="1"/>
  <c r="AH38" i="31"/>
  <c r="AG38" i="31" a="1"/>
  <c r="AG38" i="31" s="1"/>
  <c r="AF38" i="31" a="1"/>
  <c r="AF38" i="31" s="1"/>
  <c r="AE38" i="31" a="1"/>
  <c r="AE38" i="31" s="1"/>
  <c r="AD38" i="31" a="1"/>
  <c r="AD38" i="31"/>
  <c r="AC38" i="31" a="1"/>
  <c r="AC38" i="31" s="1"/>
  <c r="AB38" i="31" a="1"/>
  <c r="AB38" i="31" s="1"/>
  <c r="AA38" i="31" a="1"/>
  <c r="AA38" i="31" s="1"/>
  <c r="Z38" i="31" a="1"/>
  <c r="Z38" i="31"/>
  <c r="Y38" i="31" a="1"/>
  <c r="Y38" i="31" s="1"/>
  <c r="X38" i="31" a="1"/>
  <c r="X38" i="31" s="1"/>
  <c r="W38" i="31" a="1"/>
  <c r="W38" i="31" s="1"/>
  <c r="V38" i="31" a="1"/>
  <c r="V38" i="31"/>
  <c r="U38" i="31" a="1"/>
  <c r="U38" i="31" s="1"/>
  <c r="T38" i="31" a="1"/>
  <c r="T38" i="31" s="1"/>
  <c r="S38" i="31" a="1"/>
  <c r="S38" i="31" s="1"/>
  <c r="R38" i="31" a="1"/>
  <c r="R38" i="31"/>
  <c r="Q38" i="31" a="1"/>
  <c r="Q38" i="31" s="1"/>
  <c r="P38" i="31" a="1"/>
  <c r="P38" i="31" s="1"/>
  <c r="O38" i="31" a="1"/>
  <c r="O38" i="31" s="1"/>
  <c r="N38" i="31" a="1"/>
  <c r="N38" i="31"/>
  <c r="M38" i="31" a="1"/>
  <c r="M38" i="31" s="1"/>
  <c r="L38" i="31" a="1"/>
  <c r="L38" i="31" s="1"/>
  <c r="K38" i="31" a="1"/>
  <c r="K38" i="31" s="1"/>
  <c r="J38" i="31" a="1"/>
  <c r="J38" i="31"/>
  <c r="I38" i="31"/>
  <c r="AK37" i="31" a="1"/>
  <c r="AK37" i="31" s="1"/>
  <c r="AJ37" i="31" a="1"/>
  <c r="AJ37" i="31" s="1"/>
  <c r="AI37" i="31" a="1"/>
  <c r="AI37" i="31" s="1"/>
  <c r="AH37" i="31" a="1"/>
  <c r="AH37" i="31"/>
  <c r="AG37" i="31" a="1"/>
  <c r="AG37" i="31" s="1"/>
  <c r="AF37" i="31" a="1"/>
  <c r="AF37" i="31" s="1"/>
  <c r="AE37" i="31" a="1"/>
  <c r="AE37" i="31" s="1"/>
  <c r="AD37" i="31" a="1"/>
  <c r="AD37" i="31" s="1"/>
  <c r="AC37" i="31" a="1"/>
  <c r="AC37" i="31" s="1"/>
  <c r="AB37" i="31" a="1"/>
  <c r="AB37" i="31" s="1"/>
  <c r="AA37" i="31" a="1"/>
  <c r="AA37" i="31" s="1"/>
  <c r="Z37" i="31" a="1"/>
  <c r="Z37" i="31"/>
  <c r="Y37" i="31" a="1"/>
  <c r="Y37" i="31" s="1"/>
  <c r="X37" i="31" a="1"/>
  <c r="X37" i="31" s="1"/>
  <c r="W37" i="31" a="1"/>
  <c r="W37" i="31" s="1"/>
  <c r="V37" i="31" a="1"/>
  <c r="V37" i="31" s="1"/>
  <c r="U37" i="31" a="1"/>
  <c r="U37" i="31" s="1"/>
  <c r="T37" i="31" a="1"/>
  <c r="T37" i="31" s="1"/>
  <c r="S37" i="31" a="1"/>
  <c r="S37" i="31" s="1"/>
  <c r="R37" i="31" a="1"/>
  <c r="R37" i="31"/>
  <c r="Q37" i="31" a="1"/>
  <c r="Q37" i="31" s="1"/>
  <c r="P37" i="31" a="1"/>
  <c r="P37" i="31" s="1"/>
  <c r="O37" i="31" a="1"/>
  <c r="O37" i="31" s="1"/>
  <c r="N37" i="31" a="1"/>
  <c r="N37" i="31" s="1"/>
  <c r="M37" i="31" a="1"/>
  <c r="M37" i="31" s="1"/>
  <c r="L37" i="31" a="1"/>
  <c r="L37" i="31" s="1"/>
  <c r="K37" i="31" a="1"/>
  <c r="K37" i="31" s="1"/>
  <c r="J37" i="31" a="1"/>
  <c r="J37" i="31"/>
  <c r="I37" i="31"/>
  <c r="AK36" i="31" a="1"/>
  <c r="AK36" i="31" s="1"/>
  <c r="AJ36" i="31" a="1"/>
  <c r="AJ36" i="31" s="1"/>
  <c r="AI36" i="31" a="1"/>
  <c r="AI36" i="31"/>
  <c r="AH36" i="31" a="1"/>
  <c r="AH36" i="31" s="1"/>
  <c r="AG36" i="31" a="1"/>
  <c r="AG36" i="31" s="1"/>
  <c r="AF36" i="31" a="1"/>
  <c r="AF36" i="31" s="1"/>
  <c r="AE36" i="31" a="1"/>
  <c r="AE36" i="31"/>
  <c r="AD36" i="31" a="1"/>
  <c r="AD36" i="31" s="1"/>
  <c r="AC36" i="31" a="1"/>
  <c r="AC36" i="31" s="1"/>
  <c r="AB36" i="31" a="1"/>
  <c r="AB36" i="31" s="1"/>
  <c r="AA36" i="31" a="1"/>
  <c r="AA36" i="31"/>
  <c r="Z36" i="31" a="1"/>
  <c r="Z36" i="31" s="1"/>
  <c r="Y36" i="31" a="1"/>
  <c r="Y36" i="31" s="1"/>
  <c r="X36" i="31" a="1"/>
  <c r="X36" i="31" s="1"/>
  <c r="W36" i="31" a="1"/>
  <c r="W36" i="31"/>
  <c r="V36" i="31" a="1"/>
  <c r="V36" i="31" s="1"/>
  <c r="U36" i="31" a="1"/>
  <c r="U36" i="31" s="1"/>
  <c r="T36" i="31" a="1"/>
  <c r="T36" i="31" s="1"/>
  <c r="S36" i="31" a="1"/>
  <c r="S36" i="31"/>
  <c r="R36" i="31" a="1"/>
  <c r="R36" i="31" s="1"/>
  <c r="Q36" i="31" a="1"/>
  <c r="Q36" i="31" s="1"/>
  <c r="P36" i="31" a="1"/>
  <c r="P36" i="31" s="1"/>
  <c r="O36" i="31" a="1"/>
  <c r="O36" i="31"/>
  <c r="N36" i="31" a="1"/>
  <c r="N36" i="31" s="1"/>
  <c r="M36" i="31" a="1"/>
  <c r="M36" i="31" s="1"/>
  <c r="L36" i="31" a="1"/>
  <c r="L36" i="31" s="1"/>
  <c r="K36" i="31" a="1"/>
  <c r="K36" i="31"/>
  <c r="J36" i="31" a="1"/>
  <c r="J36" i="31" s="1"/>
  <c r="I36" i="31"/>
  <c r="AK34" i="31" a="1"/>
  <c r="AK34" i="31" s="1"/>
  <c r="AJ34" i="31" a="1"/>
  <c r="AJ34" i="31" s="1"/>
  <c r="AI34" i="31" a="1"/>
  <c r="AI34" i="31" s="1"/>
  <c r="AH34" i="31" a="1"/>
  <c r="AH34" i="31" s="1"/>
  <c r="AG34" i="31" a="1"/>
  <c r="AG34" i="31" s="1"/>
  <c r="AF34" i="31" a="1"/>
  <c r="AF34" i="31"/>
  <c r="AE34" i="31" a="1"/>
  <c r="AE34" i="31" s="1"/>
  <c r="AD34" i="31" a="1"/>
  <c r="AD34" i="31" s="1"/>
  <c r="AC34" i="31" a="1"/>
  <c r="AC34" i="31" s="1"/>
  <c r="AB34" i="31" a="1"/>
  <c r="AB34" i="31" s="1"/>
  <c r="AA34" i="31" a="1"/>
  <c r="AA34" i="31" s="1"/>
  <c r="Z34" i="31" a="1"/>
  <c r="Z34" i="31" s="1"/>
  <c r="Y34" i="31" a="1"/>
  <c r="Y34" i="31" s="1"/>
  <c r="X34" i="31" a="1"/>
  <c r="X34" i="31"/>
  <c r="W34" i="31" a="1"/>
  <c r="W34" i="31" s="1"/>
  <c r="V34" i="31" a="1"/>
  <c r="V34" i="31" s="1"/>
  <c r="U34" i="31" a="1"/>
  <c r="U34" i="31" s="1"/>
  <c r="T34" i="31" a="1"/>
  <c r="T34" i="31" s="1"/>
  <c r="S34" i="31" a="1"/>
  <c r="S34" i="31" s="1"/>
  <c r="R34" i="31" a="1"/>
  <c r="R34" i="31" s="1"/>
  <c r="Q34" i="31" a="1"/>
  <c r="Q34" i="31" s="1"/>
  <c r="P34" i="31" a="1"/>
  <c r="P34" i="31"/>
  <c r="O34" i="31" a="1"/>
  <c r="O34" i="31" s="1"/>
  <c r="N34" i="31" a="1"/>
  <c r="N34" i="31" s="1"/>
  <c r="M34" i="31" a="1"/>
  <c r="M34" i="31" s="1"/>
  <c r="L34" i="31" a="1"/>
  <c r="L34" i="31" s="1"/>
  <c r="K34" i="31" a="1"/>
  <c r="K34" i="31" s="1"/>
  <c r="J34" i="31" a="1"/>
  <c r="J34" i="31" s="1"/>
  <c r="I34" i="31"/>
  <c r="AK33" i="31"/>
  <c r="AJ33" i="31"/>
  <c r="AI33" i="31"/>
  <c r="AH33" i="31"/>
  <c r="AG33" i="31"/>
  <c r="AF33" i="31"/>
  <c r="AE33" i="31"/>
  <c r="AD33" i="31"/>
  <c r="AC33" i="31"/>
  <c r="AB33" i="31"/>
  <c r="AA33" i="31"/>
  <c r="Z33" i="31"/>
  <c r="Y33" i="31"/>
  <c r="X33" i="31"/>
  <c r="W33" i="31"/>
  <c r="V33" i="31"/>
  <c r="U33" i="31" a="1"/>
  <c r="U33" i="31"/>
  <c r="T33" i="31" a="1"/>
  <c r="T33" i="31"/>
  <c r="S33" i="31" a="1"/>
  <c r="S33" i="31"/>
  <c r="R33" i="31" a="1"/>
  <c r="R33" i="31"/>
  <c r="Q33" i="31" a="1"/>
  <c r="Q33" i="31"/>
  <c r="P33" i="31" a="1"/>
  <c r="P33" i="31"/>
  <c r="O33" i="31" a="1"/>
  <c r="O33" i="31"/>
  <c r="N33" i="31" a="1"/>
  <c r="N33" i="31"/>
  <c r="M33" i="31" a="1"/>
  <c r="M33" i="31"/>
  <c r="L33" i="31" a="1"/>
  <c r="L33" i="31"/>
  <c r="K33" i="31" a="1"/>
  <c r="K33" i="31"/>
  <c r="J33" i="31" a="1"/>
  <c r="J33" i="31"/>
  <c r="I33" i="31"/>
  <c r="AK32" i="31"/>
  <c r="AJ32" i="31"/>
  <c r="AI32" i="31"/>
  <c r="AH32" i="31"/>
  <c r="AG32" i="31"/>
  <c r="AF32" i="31"/>
  <c r="AE32" i="31"/>
  <c r="AD32" i="31"/>
  <c r="AC32" i="31"/>
  <c r="AB32" i="31"/>
  <c r="AA32" i="31"/>
  <c r="Z32" i="31"/>
  <c r="Y32" i="31"/>
  <c r="X32" i="31"/>
  <c r="W32" i="31"/>
  <c r="V32" i="31"/>
  <c r="U32" i="31" a="1"/>
  <c r="U32" i="31" s="1"/>
  <c r="T32" i="31" a="1"/>
  <c r="T32" i="31" s="1"/>
  <c r="S32" i="31" a="1"/>
  <c r="S32" i="31" s="1"/>
  <c r="R32" i="31" a="1"/>
  <c r="R32" i="31" s="1"/>
  <c r="Q32" i="31" a="1"/>
  <c r="Q32" i="31" s="1"/>
  <c r="P32" i="31" a="1"/>
  <c r="P32" i="31" s="1"/>
  <c r="O32" i="31" a="1"/>
  <c r="O32" i="31"/>
  <c r="N32" i="31" a="1"/>
  <c r="N32" i="31" s="1"/>
  <c r="M32" i="31" a="1"/>
  <c r="M32" i="31" s="1"/>
  <c r="L32" i="31" a="1"/>
  <c r="L32" i="31" s="1"/>
  <c r="K32" i="31" a="1"/>
  <c r="K32" i="31" s="1"/>
  <c r="I32" i="31"/>
  <c r="AK31" i="31"/>
  <c r="AJ31" i="31"/>
  <c r="AI31" i="31"/>
  <c r="AH31" i="31"/>
  <c r="AG31" i="31"/>
  <c r="AF31" i="31"/>
  <c r="AE31" i="31"/>
  <c r="AD31" i="31"/>
  <c r="AC31" i="31"/>
  <c r="AB31" i="31"/>
  <c r="AA31" i="31"/>
  <c r="Z31" i="31"/>
  <c r="Y31" i="31"/>
  <c r="X31" i="31"/>
  <c r="W31" i="31"/>
  <c r="V31" i="31"/>
  <c r="U31" i="31" a="1"/>
  <c r="U31" i="31" s="1"/>
  <c r="T31" i="31" a="1"/>
  <c r="T31" i="31" s="1"/>
  <c r="S31" i="31" a="1"/>
  <c r="S31" i="31" s="1"/>
  <c r="R31" i="31" a="1"/>
  <c r="R31" i="31" s="1"/>
  <c r="Q31" i="31" a="1"/>
  <c r="Q31" i="31" s="1"/>
  <c r="P31" i="31" a="1"/>
  <c r="P31" i="31" s="1"/>
  <c r="O31" i="31" a="1"/>
  <c r="O31" i="31" s="1"/>
  <c r="N31" i="31" a="1"/>
  <c r="N31" i="31" s="1"/>
  <c r="M31" i="31" a="1"/>
  <c r="M31" i="31" s="1"/>
  <c r="L31" i="31" a="1"/>
  <c r="L31" i="31" s="1"/>
  <c r="K31" i="31" a="1"/>
  <c r="K31" i="31" s="1"/>
  <c r="I31" i="31"/>
  <c r="AK30" i="31"/>
  <c r="AJ30" i="31"/>
  <c r="AI30" i="31"/>
  <c r="AH30" i="31"/>
  <c r="AG30" i="31"/>
  <c r="AF30" i="31"/>
  <c r="AE30" i="31"/>
  <c r="AD30" i="31"/>
  <c r="AC30" i="31"/>
  <c r="AB30" i="31"/>
  <c r="AA30" i="31"/>
  <c r="Z30" i="31"/>
  <c r="Y30" i="31"/>
  <c r="X30" i="31"/>
  <c r="W30" i="31"/>
  <c r="V30" i="31"/>
  <c r="U30" i="31" a="1"/>
  <c r="U30" i="31"/>
  <c r="T30" i="31" a="1"/>
  <c r="T30" i="31"/>
  <c r="S30" i="31" a="1"/>
  <c r="S30" i="31"/>
  <c r="R30" i="31" a="1"/>
  <c r="R30" i="31"/>
  <c r="Q30" i="31" a="1"/>
  <c r="Q30" i="31"/>
  <c r="P30" i="31" a="1"/>
  <c r="P30" i="31"/>
  <c r="O30" i="31" a="1"/>
  <c r="O30" i="31"/>
  <c r="N30" i="31" a="1"/>
  <c r="N30" i="31"/>
  <c r="M30" i="31" a="1"/>
  <c r="M30" i="31"/>
  <c r="L30" i="31" a="1"/>
  <c r="L30" i="31"/>
  <c r="K30" i="31" a="1"/>
  <c r="K30" i="31"/>
  <c r="I30" i="31"/>
  <c r="AK29" i="31"/>
  <c r="AJ29" i="31"/>
  <c r="AI29" i="31"/>
  <c r="AH29" i="31"/>
  <c r="AG29" i="31"/>
  <c r="AF29" i="31"/>
  <c r="AE29" i="31"/>
  <c r="AD29" i="31"/>
  <c r="AC29" i="31"/>
  <c r="AB29" i="31"/>
  <c r="AA29" i="31"/>
  <c r="Z29" i="31"/>
  <c r="Y29" i="31"/>
  <c r="X29" i="31"/>
  <c r="W29" i="31"/>
  <c r="V29" i="31"/>
  <c r="U29" i="31" a="1"/>
  <c r="U29" i="31" s="1"/>
  <c r="T29" i="31" a="1"/>
  <c r="T29" i="31" s="1"/>
  <c r="S29" i="31" a="1"/>
  <c r="S29" i="31" s="1"/>
  <c r="R29" i="31" a="1"/>
  <c r="R29" i="31" s="1"/>
  <c r="Q29" i="31" a="1"/>
  <c r="Q29" i="31" s="1"/>
  <c r="P29" i="31" a="1"/>
  <c r="P29" i="31" s="1"/>
  <c r="O29" i="31" a="1"/>
  <c r="O29" i="31" s="1"/>
  <c r="N29" i="31" a="1"/>
  <c r="N29" i="31" s="1"/>
  <c r="M29" i="31" a="1"/>
  <c r="M29" i="31" s="1"/>
  <c r="L29" i="31" a="1"/>
  <c r="L29" i="31" s="1"/>
  <c r="K29" i="31" a="1"/>
  <c r="K29" i="31" s="1"/>
  <c r="I29" i="31"/>
  <c r="AK28" i="31"/>
  <c r="AJ28" i="31"/>
  <c r="AI28" i="31"/>
  <c r="AH28" i="31"/>
  <c r="AG28" i="31"/>
  <c r="AF28" i="31"/>
  <c r="AE28" i="31"/>
  <c r="AD28" i="31"/>
  <c r="AC28" i="31"/>
  <c r="AB28" i="31"/>
  <c r="AA28" i="31"/>
  <c r="Z28" i="31"/>
  <c r="Y28" i="31"/>
  <c r="X28" i="31"/>
  <c r="W28" i="31"/>
  <c r="V28" i="31"/>
  <c r="U28" i="31" a="1"/>
  <c r="U28" i="31" s="1"/>
  <c r="T28" i="31" a="1"/>
  <c r="T28" i="31" s="1"/>
  <c r="S28" i="31" a="1"/>
  <c r="S28" i="31" s="1"/>
  <c r="R28" i="31" a="1"/>
  <c r="R28" i="31" s="1"/>
  <c r="Q28" i="31" a="1"/>
  <c r="Q28" i="31" s="1"/>
  <c r="P28" i="31" a="1"/>
  <c r="P28" i="31" s="1"/>
  <c r="O28" i="31" a="1"/>
  <c r="O28" i="31" s="1"/>
  <c r="N28" i="31" a="1"/>
  <c r="N28" i="31" s="1"/>
  <c r="I28" i="31"/>
  <c r="AK27" i="31"/>
  <c r="AJ27" i="31"/>
  <c r="AI27" i="31"/>
  <c r="AH27" i="31"/>
  <c r="AG27" i="31"/>
  <c r="AF27" i="31"/>
  <c r="AE27" i="31"/>
  <c r="AD27" i="31"/>
  <c r="AC27" i="31"/>
  <c r="AB27" i="31"/>
  <c r="AA27" i="31"/>
  <c r="Z27" i="31"/>
  <c r="Y27" i="31"/>
  <c r="X27" i="31"/>
  <c r="W27" i="31"/>
  <c r="V27" i="31"/>
  <c r="U27" i="31" a="1"/>
  <c r="U27" i="31" s="1"/>
  <c r="T27" i="31" a="1"/>
  <c r="T27" i="31" s="1"/>
  <c r="S27" i="31" a="1"/>
  <c r="S27" i="31" s="1"/>
  <c r="R27" i="31" a="1"/>
  <c r="R27" i="31" s="1"/>
  <c r="Q27" i="31" a="1"/>
  <c r="Q27" i="31" s="1"/>
  <c r="P27" i="31" a="1"/>
  <c r="P27" i="31" s="1"/>
  <c r="O27" i="31" a="1"/>
  <c r="O27" i="31" s="1"/>
  <c r="N27" i="31" a="1"/>
  <c r="N27" i="31" s="1"/>
  <c r="I27" i="31"/>
  <c r="AK26" i="31"/>
  <c r="AJ26" i="31"/>
  <c r="AI26" i="31"/>
  <c r="AH26" i="31"/>
  <c r="AG26" i="31"/>
  <c r="AF26" i="31"/>
  <c r="AE26" i="31"/>
  <c r="AD26" i="31"/>
  <c r="AC26" i="31"/>
  <c r="AB26" i="31"/>
  <c r="AA26" i="31"/>
  <c r="Z26" i="31"/>
  <c r="Y26" i="31"/>
  <c r="X26" i="31"/>
  <c r="W26" i="31"/>
  <c r="V26" i="31"/>
  <c r="U26" i="31" a="1"/>
  <c r="U26" i="31" s="1"/>
  <c r="T26" i="31" a="1"/>
  <c r="T26" i="31" s="1"/>
  <c r="S26" i="31" a="1"/>
  <c r="S26" i="31" s="1"/>
  <c r="R26" i="31" a="1"/>
  <c r="R26" i="31" s="1"/>
  <c r="Q26" i="31" a="1"/>
  <c r="Q26" i="31" s="1"/>
  <c r="P26" i="31" a="1"/>
  <c r="P26" i="31" s="1"/>
  <c r="O26" i="31" a="1"/>
  <c r="O26" i="31" s="1"/>
  <c r="N26" i="31" a="1"/>
  <c r="N26" i="31" s="1"/>
  <c r="I26" i="31"/>
  <c r="AK25" i="31"/>
  <c r="AJ25" i="31"/>
  <c r="AI25" i="31"/>
  <c r="AH25" i="31"/>
  <c r="AG25" i="31"/>
  <c r="AF25" i="31"/>
  <c r="AE25" i="31"/>
  <c r="AD25" i="31"/>
  <c r="AC25" i="31"/>
  <c r="AB25" i="31"/>
  <c r="AA25" i="31"/>
  <c r="Z25" i="31"/>
  <c r="Y25" i="31"/>
  <c r="X25" i="31"/>
  <c r="W25" i="31"/>
  <c r="V25" i="31"/>
  <c r="U25" i="31" a="1"/>
  <c r="U25" i="31" s="1"/>
  <c r="T25" i="31" a="1"/>
  <c r="T25" i="31" s="1"/>
  <c r="S25" i="31" a="1"/>
  <c r="S25" i="31" s="1"/>
  <c r="R25" i="31" a="1"/>
  <c r="R25" i="31" s="1"/>
  <c r="Q25" i="31" a="1"/>
  <c r="Q25" i="31" s="1"/>
  <c r="P25" i="31" a="1"/>
  <c r="P25" i="31" s="1"/>
  <c r="O25" i="31" a="1"/>
  <c r="O25" i="31" s="1"/>
  <c r="N25" i="31" a="1"/>
  <c r="N25" i="31" s="1"/>
  <c r="I25" i="31"/>
  <c r="AK24" i="31"/>
  <c r="AJ24" i="31"/>
  <c r="AI24" i="31"/>
  <c r="AH24" i="31"/>
  <c r="AG24" i="31"/>
  <c r="AF24" i="31"/>
  <c r="AE24" i="31"/>
  <c r="AD24" i="31"/>
  <c r="AC24" i="31"/>
  <c r="AB24" i="31"/>
  <c r="AA24" i="31"/>
  <c r="Z24" i="31"/>
  <c r="Y24" i="31"/>
  <c r="X24" i="31"/>
  <c r="W24" i="31"/>
  <c r="V24" i="31"/>
  <c r="U24" i="31" a="1"/>
  <c r="U24" i="31" s="1"/>
  <c r="T24" i="31" a="1"/>
  <c r="T24" i="31" s="1"/>
  <c r="S24" i="31" a="1"/>
  <c r="S24" i="31" s="1"/>
  <c r="R24" i="31" a="1"/>
  <c r="R24" i="31" s="1"/>
  <c r="Q24" i="31" a="1"/>
  <c r="Q24" i="31" s="1"/>
  <c r="P24" i="31" a="1"/>
  <c r="P24" i="31" s="1"/>
  <c r="O24" i="31" a="1"/>
  <c r="O24" i="31" s="1"/>
  <c r="N24" i="31" a="1"/>
  <c r="N24" i="31" s="1"/>
  <c r="I24" i="31"/>
  <c r="AK23" i="31"/>
  <c r="AJ23" i="31"/>
  <c r="AI23" i="31"/>
  <c r="AH23" i="31"/>
  <c r="AG23" i="31"/>
  <c r="AF23" i="31"/>
  <c r="AE23" i="31"/>
  <c r="AD23" i="31"/>
  <c r="AC23" i="31"/>
  <c r="AB23" i="31"/>
  <c r="AA23" i="31"/>
  <c r="Z23" i="31"/>
  <c r="Y23" i="31"/>
  <c r="X23" i="31"/>
  <c r="W23" i="31"/>
  <c r="V23" i="31"/>
  <c r="U23" i="31" a="1"/>
  <c r="U23" i="31" s="1"/>
  <c r="T23" i="31" a="1"/>
  <c r="T23" i="31" s="1"/>
  <c r="S23" i="31" a="1"/>
  <c r="S23" i="31" s="1"/>
  <c r="R23" i="31" a="1"/>
  <c r="R23" i="31" s="1"/>
  <c r="Q23" i="31" a="1"/>
  <c r="Q23" i="31" s="1"/>
  <c r="P23" i="31" a="1"/>
  <c r="P23" i="31" s="1"/>
  <c r="O23" i="31" a="1"/>
  <c r="O23" i="31" s="1"/>
  <c r="N23" i="31" a="1"/>
  <c r="N23" i="31" s="1"/>
  <c r="I23" i="31"/>
  <c r="AK22" i="31"/>
  <c r="AJ22" i="31"/>
  <c r="AI22" i="31"/>
  <c r="AH22" i="31"/>
  <c r="AG22" i="31"/>
  <c r="AF22" i="31"/>
  <c r="AE22" i="31"/>
  <c r="AD22" i="31"/>
  <c r="AC22" i="31"/>
  <c r="AB22" i="31"/>
  <c r="AA22" i="31"/>
  <c r="Z22" i="31"/>
  <c r="Y22" i="31"/>
  <c r="X22" i="31"/>
  <c r="W22" i="31"/>
  <c r="V22" i="31"/>
  <c r="U22" i="31" a="1"/>
  <c r="U22" i="31" s="1"/>
  <c r="T22" i="31" a="1"/>
  <c r="T22" i="31" s="1"/>
  <c r="S22" i="31" a="1"/>
  <c r="S22" i="31" s="1"/>
  <c r="R22" i="31" a="1"/>
  <c r="R22" i="31" s="1"/>
  <c r="Q22" i="31" a="1"/>
  <c r="Q22" i="31" s="1"/>
  <c r="P22" i="31" a="1"/>
  <c r="P22" i="31" s="1"/>
  <c r="O22" i="31" a="1"/>
  <c r="O22" i="31" s="1"/>
  <c r="N22" i="31" a="1"/>
  <c r="N22" i="31" s="1"/>
  <c r="I22" i="31"/>
  <c r="AK21" i="31"/>
  <c r="AJ21" i="31"/>
  <c r="AI21" i="31"/>
  <c r="AH21" i="31"/>
  <c r="AG21" i="31"/>
  <c r="AF21" i="31"/>
  <c r="AE21" i="31"/>
  <c r="AD21" i="31"/>
  <c r="AC21" i="31"/>
  <c r="AB21" i="31"/>
  <c r="AA21" i="31"/>
  <c r="Z21" i="31"/>
  <c r="Y21" i="31"/>
  <c r="X21" i="31"/>
  <c r="W21" i="31"/>
  <c r="V21" i="31"/>
  <c r="U21" i="31" a="1"/>
  <c r="U21" i="31" s="1"/>
  <c r="T21" i="31" a="1"/>
  <c r="T21" i="31" s="1"/>
  <c r="S21" i="31" a="1"/>
  <c r="S21" i="31" s="1"/>
  <c r="R21" i="31" a="1"/>
  <c r="R21" i="31" s="1"/>
  <c r="Q21" i="31" a="1"/>
  <c r="Q21" i="31" s="1"/>
  <c r="P21" i="31" a="1"/>
  <c r="P21" i="31" s="1"/>
  <c r="O21" i="31" a="1"/>
  <c r="O21" i="31" s="1"/>
  <c r="N21" i="31" a="1"/>
  <c r="N21" i="31" s="1"/>
  <c r="I21" i="31"/>
  <c r="AK20" i="31"/>
  <c r="AJ20" i="31"/>
  <c r="AI20" i="31"/>
  <c r="AH20" i="31"/>
  <c r="AG20" i="31"/>
  <c r="AF20" i="31"/>
  <c r="AE20" i="31"/>
  <c r="AD20" i="31"/>
  <c r="AC20" i="31"/>
  <c r="AB20" i="31"/>
  <c r="AA20" i="31"/>
  <c r="Z20" i="31"/>
  <c r="Y20" i="31"/>
  <c r="X20" i="31"/>
  <c r="W20" i="31"/>
  <c r="V20" i="31"/>
  <c r="U20" i="31" a="1"/>
  <c r="U20" i="31" s="1"/>
  <c r="T20" i="31" a="1"/>
  <c r="T20" i="31" s="1"/>
  <c r="S20" i="31" a="1"/>
  <c r="S20" i="31" s="1"/>
  <c r="R20" i="31" a="1"/>
  <c r="R20" i="31" s="1"/>
  <c r="Q20" i="31" a="1"/>
  <c r="Q20" i="31" s="1"/>
  <c r="P20" i="31" a="1"/>
  <c r="P20" i="31" s="1"/>
  <c r="O20" i="31" a="1"/>
  <c r="O20" i="31" s="1"/>
  <c r="N20" i="31" a="1"/>
  <c r="N20" i="31" s="1"/>
  <c r="M20" i="31" a="1"/>
  <c r="M20" i="31" s="1"/>
  <c r="L20" i="31" a="1"/>
  <c r="L20" i="31" s="1"/>
  <c r="K20" i="31" a="1"/>
  <c r="K20" i="31" s="1"/>
  <c r="I20" i="31"/>
  <c r="AK19" i="31"/>
  <c r="AJ19" i="31"/>
  <c r="AI19" i="31"/>
  <c r="AH19" i="31"/>
  <c r="AG19" i="31"/>
  <c r="AF19" i="31"/>
  <c r="AE19" i="31"/>
  <c r="AD19" i="31"/>
  <c r="AC19" i="31"/>
  <c r="AB19" i="31"/>
  <c r="AA19" i="31"/>
  <c r="Z19" i="31"/>
  <c r="Y19" i="31"/>
  <c r="X19" i="31"/>
  <c r="W19" i="31"/>
  <c r="V19" i="31"/>
  <c r="U19" i="31" a="1"/>
  <c r="U19" i="31" s="1"/>
  <c r="T19" i="31" a="1"/>
  <c r="T19" i="31" s="1"/>
  <c r="S19" i="31" a="1"/>
  <c r="S19" i="31" s="1"/>
  <c r="R19" i="31" a="1"/>
  <c r="R19" i="31" s="1"/>
  <c r="Q19" i="31" a="1"/>
  <c r="Q19" i="31" s="1"/>
  <c r="P19" i="31" a="1"/>
  <c r="P19" i="31" s="1"/>
  <c r="O19" i="31" a="1"/>
  <c r="O19" i="31" s="1"/>
  <c r="N19" i="31" a="1"/>
  <c r="N19" i="31" s="1"/>
  <c r="M19" i="31" a="1"/>
  <c r="M19" i="31" s="1"/>
  <c r="L19" i="31" a="1"/>
  <c r="L19" i="31" s="1"/>
  <c r="K19" i="31" a="1"/>
  <c r="K19" i="31" s="1"/>
  <c r="I19" i="31"/>
  <c r="AK18" i="31"/>
  <c r="AJ18" i="31"/>
  <c r="AI18" i="31"/>
  <c r="AH18" i="31"/>
  <c r="AG18" i="31"/>
  <c r="AF18" i="31"/>
  <c r="AE18" i="31"/>
  <c r="AD18" i="31"/>
  <c r="AC18" i="31"/>
  <c r="AB18" i="31"/>
  <c r="AA18" i="31"/>
  <c r="Z18" i="31"/>
  <c r="Y18" i="31"/>
  <c r="X18" i="31"/>
  <c r="W18" i="31"/>
  <c r="V18" i="31"/>
  <c r="U18" i="31" a="1"/>
  <c r="U18" i="31"/>
  <c r="T18" i="31" a="1"/>
  <c r="T18" i="31"/>
  <c r="S18" i="31" a="1"/>
  <c r="S18" i="31"/>
  <c r="R18" i="31" a="1"/>
  <c r="R18" i="31"/>
  <c r="Q18" i="31" a="1"/>
  <c r="Q18" i="31"/>
  <c r="P18" i="31" a="1"/>
  <c r="P18" i="31"/>
  <c r="O18" i="31" a="1"/>
  <c r="O18" i="31"/>
  <c r="N18" i="31" a="1"/>
  <c r="N18" i="31"/>
  <c r="M18" i="31" a="1"/>
  <c r="M18" i="31"/>
  <c r="L18" i="31" a="1"/>
  <c r="L18" i="31"/>
  <c r="K18" i="31" a="1"/>
  <c r="K18" i="31"/>
  <c r="I18" i="31"/>
  <c r="AK17" i="31"/>
  <c r="AJ17" i="31"/>
  <c r="AI17" i="31"/>
  <c r="AH17" i="31"/>
  <c r="AG17" i="31"/>
  <c r="AF17" i="31"/>
  <c r="AE17" i="31"/>
  <c r="AD17" i="31"/>
  <c r="AC17" i="31"/>
  <c r="AB17" i="31"/>
  <c r="AA17" i="31"/>
  <c r="Z17" i="31"/>
  <c r="Y17" i="31"/>
  <c r="X17" i="31"/>
  <c r="W17" i="31"/>
  <c r="V17" i="31"/>
  <c r="U17" i="31" a="1"/>
  <c r="U17" i="31" s="1"/>
  <c r="T17" i="31" a="1"/>
  <c r="T17" i="31" s="1"/>
  <c r="S17" i="31" a="1"/>
  <c r="S17" i="31" s="1"/>
  <c r="R17" i="31" a="1"/>
  <c r="R17" i="31" s="1"/>
  <c r="Q17" i="31" a="1"/>
  <c r="Q17" i="31" s="1"/>
  <c r="P17" i="31" a="1"/>
  <c r="P17" i="31" s="1"/>
  <c r="O17" i="31" a="1"/>
  <c r="O17" i="31" s="1"/>
  <c r="N17" i="31" a="1"/>
  <c r="N17" i="31" s="1"/>
  <c r="M17" i="31" a="1"/>
  <c r="M17" i="31" s="1"/>
  <c r="L17" i="31" a="1"/>
  <c r="L17" i="31" s="1"/>
  <c r="K17" i="31" a="1"/>
  <c r="K17" i="31" s="1"/>
  <c r="J17" i="31" a="1"/>
  <c r="J17" i="31" s="1"/>
  <c r="I17" i="31"/>
  <c r="AK16" i="31"/>
  <c r="AJ16" i="31"/>
  <c r="AI16" i="31"/>
  <c r="AH16" i="31"/>
  <c r="AG16" i="31"/>
  <c r="AF16" i="31"/>
  <c r="AE16" i="31"/>
  <c r="AD16" i="31"/>
  <c r="AC16" i="31"/>
  <c r="AB16" i="31"/>
  <c r="AA16" i="31"/>
  <c r="Z16" i="31"/>
  <c r="Y16" i="31"/>
  <c r="X16" i="31"/>
  <c r="W16" i="31"/>
  <c r="V16" i="31"/>
  <c r="U16" i="31" a="1"/>
  <c r="U16" i="31"/>
  <c r="T16" i="31" a="1"/>
  <c r="T16" i="31"/>
  <c r="S16" i="31" a="1"/>
  <c r="S16" i="31"/>
  <c r="R16" i="31" a="1"/>
  <c r="R16" i="31"/>
  <c r="Q16" i="31" a="1"/>
  <c r="Q16" i="31"/>
  <c r="P16" i="31" a="1"/>
  <c r="P16" i="31"/>
  <c r="O16" i="31" a="1"/>
  <c r="O16" i="31"/>
  <c r="N16" i="31" a="1"/>
  <c r="N16" i="31"/>
  <c r="M16" i="31" a="1"/>
  <c r="M16" i="31"/>
  <c r="L16" i="31" a="1"/>
  <c r="L16" i="31"/>
  <c r="K16" i="31" a="1"/>
  <c r="K16" i="31"/>
  <c r="J16" i="31" a="1"/>
  <c r="J16" i="31"/>
  <c r="I16" i="31"/>
  <c r="AK15" i="31"/>
  <c r="AJ15" i="31"/>
  <c r="AI15" i="31"/>
  <c r="AH15" i="31"/>
  <c r="AG15" i="31"/>
  <c r="AF15" i="31"/>
  <c r="AE15" i="31"/>
  <c r="AD15" i="31"/>
  <c r="AC15" i="31"/>
  <c r="AB15" i="31"/>
  <c r="AA15" i="31"/>
  <c r="Z15" i="31"/>
  <c r="Y15" i="31"/>
  <c r="X15" i="31"/>
  <c r="W15" i="31"/>
  <c r="V15" i="31"/>
  <c r="U15" i="31" a="1"/>
  <c r="U15" i="31" s="1"/>
  <c r="T15" i="31" a="1"/>
  <c r="T15" i="31" s="1"/>
  <c r="S15" i="31" a="1"/>
  <c r="S15" i="31" s="1"/>
  <c r="R15" i="31" a="1"/>
  <c r="R15" i="31" s="1"/>
  <c r="Q15" i="31" a="1"/>
  <c r="Q15" i="31" s="1"/>
  <c r="P15" i="31" a="1"/>
  <c r="P15" i="31" s="1"/>
  <c r="O15" i="31" a="1"/>
  <c r="O15" i="31" s="1"/>
  <c r="N15" i="31" a="1"/>
  <c r="N15" i="31" s="1"/>
  <c r="M15" i="31" a="1"/>
  <c r="M15" i="31" s="1"/>
  <c r="L15" i="31" a="1"/>
  <c r="L15" i="31" s="1"/>
  <c r="K15" i="31" a="1"/>
  <c r="K15" i="31" s="1"/>
  <c r="J15" i="31" a="1"/>
  <c r="J15" i="31" s="1"/>
  <c r="I15" i="31"/>
  <c r="AK14" i="31"/>
  <c r="AJ14" i="31"/>
  <c r="AI14" i="31"/>
  <c r="AH14" i="31"/>
  <c r="AG14" i="31"/>
  <c r="AF14" i="31"/>
  <c r="AE14" i="31"/>
  <c r="AD14" i="31"/>
  <c r="AC14" i="31"/>
  <c r="AB14" i="31"/>
  <c r="AA14" i="31"/>
  <c r="Z14" i="31"/>
  <c r="Y14" i="31"/>
  <c r="X14" i="31"/>
  <c r="W14" i="31"/>
  <c r="V14" i="31"/>
  <c r="U14" i="31" a="1"/>
  <c r="U14" i="31"/>
  <c r="T14" i="31" a="1"/>
  <c r="T14" i="31"/>
  <c r="S14" i="31" a="1"/>
  <c r="S14" i="31"/>
  <c r="R14" i="31" a="1"/>
  <c r="R14" i="31"/>
  <c r="Q14" i="31" a="1"/>
  <c r="Q14" i="31"/>
  <c r="P14" i="31" a="1"/>
  <c r="P14" i="31"/>
  <c r="O14" i="31" a="1"/>
  <c r="O14" i="31"/>
  <c r="N14" i="31" a="1"/>
  <c r="N14" i="31"/>
  <c r="M14" i="31" a="1"/>
  <c r="M14" i="31"/>
  <c r="L14" i="31" a="1"/>
  <c r="L14" i="31"/>
  <c r="K14" i="31" a="1"/>
  <c r="K14" i="31"/>
  <c r="J14" i="31"/>
  <c r="I14" i="31"/>
  <c r="I35" i="31" s="1"/>
  <c r="H14" i="31"/>
  <c r="AK12" i="31" a="1"/>
  <c r="AK12" i="31" s="1"/>
  <c r="AJ12" i="31" a="1"/>
  <c r="AJ12" i="31" s="1"/>
  <c r="AI12" i="31" a="1"/>
  <c r="AI12" i="31" s="1"/>
  <c r="AH12" i="31" a="1"/>
  <c r="AH12" i="31" s="1"/>
  <c r="AG12" i="31" a="1"/>
  <c r="AG12" i="31" s="1"/>
  <c r="AF12" i="31" a="1"/>
  <c r="AF12" i="31" s="1"/>
  <c r="AE12" i="31" a="1"/>
  <c r="AE12" i="31" s="1"/>
  <c r="AD12" i="31" a="1"/>
  <c r="AD12" i="31" s="1"/>
  <c r="AC12" i="31" a="1"/>
  <c r="AC12" i="31" s="1"/>
  <c r="AB12" i="31" a="1"/>
  <c r="AB12" i="31" s="1"/>
  <c r="AA12" i="31" a="1"/>
  <c r="AA12" i="31" s="1"/>
  <c r="Z12" i="31" a="1"/>
  <c r="Z12" i="31" s="1"/>
  <c r="Y12" i="31" a="1"/>
  <c r="Y12" i="31" s="1"/>
  <c r="X12" i="31" a="1"/>
  <c r="X12" i="31" s="1"/>
  <c r="W12" i="31" a="1"/>
  <c r="W12" i="31" s="1"/>
  <c r="V12" i="31" a="1"/>
  <c r="V12" i="31" s="1"/>
  <c r="U12" i="31" a="1"/>
  <c r="U12" i="31" s="1"/>
  <c r="T12" i="31" a="1"/>
  <c r="T12" i="31" s="1"/>
  <c r="S12" i="31" a="1"/>
  <c r="S12" i="31" s="1"/>
  <c r="R12" i="31" a="1"/>
  <c r="R12" i="31" s="1"/>
  <c r="Q12" i="31" a="1"/>
  <c r="Q12" i="31" s="1"/>
  <c r="P12" i="31" a="1"/>
  <c r="P12" i="31" s="1"/>
  <c r="O12" i="31" a="1"/>
  <c r="O12" i="31" s="1"/>
  <c r="N12" i="31" a="1"/>
  <c r="N12" i="31" s="1"/>
  <c r="M12" i="31" a="1"/>
  <c r="M12" i="31" s="1"/>
  <c r="L12" i="31" a="1"/>
  <c r="L12" i="31" s="1"/>
  <c r="K12" i="31" a="1"/>
  <c r="K12" i="31" s="1"/>
  <c r="J12" i="31" a="1"/>
  <c r="J12" i="31" s="1"/>
  <c r="I12" i="31"/>
  <c r="AK11" i="31" a="1"/>
  <c r="AK11" i="31"/>
  <c r="AJ11" i="31" a="1"/>
  <c r="AJ11" i="31"/>
  <c r="AI11" i="31" a="1"/>
  <c r="AI11" i="31"/>
  <c r="AH11" i="31" a="1"/>
  <c r="AH11" i="31"/>
  <c r="AG11" i="31" a="1"/>
  <c r="AG11" i="31"/>
  <c r="AF11" i="31" a="1"/>
  <c r="AF11" i="31"/>
  <c r="AE11" i="31" a="1"/>
  <c r="AE11" i="31"/>
  <c r="AD11" i="31" a="1"/>
  <c r="AD11" i="31"/>
  <c r="AC11" i="31" a="1"/>
  <c r="AC11" i="31"/>
  <c r="AB11" i="31" a="1"/>
  <c r="AB11" i="31"/>
  <c r="AA11" i="31" a="1"/>
  <c r="AA11" i="31"/>
  <c r="Z11" i="31" a="1"/>
  <c r="Z11" i="31"/>
  <c r="Y11" i="31" a="1"/>
  <c r="Y11" i="31"/>
  <c r="X11" i="31" a="1"/>
  <c r="X11" i="31"/>
  <c r="W11" i="31" a="1"/>
  <c r="W11" i="31"/>
  <c r="V11" i="31" a="1"/>
  <c r="V11" i="31"/>
  <c r="U11" i="31" a="1"/>
  <c r="U11" i="31"/>
  <c r="T11" i="31" a="1"/>
  <c r="T11" i="31"/>
  <c r="S11" i="31" a="1"/>
  <c r="S11" i="31"/>
  <c r="R11" i="31" a="1"/>
  <c r="R11" i="31"/>
  <c r="Q11" i="31" a="1"/>
  <c r="Q11" i="31"/>
  <c r="P11" i="31" a="1"/>
  <c r="P11" i="31"/>
  <c r="O11" i="31" a="1"/>
  <c r="O11" i="31"/>
  <c r="N11" i="31" a="1"/>
  <c r="N11" i="31"/>
  <c r="M11" i="31" a="1"/>
  <c r="M11" i="31"/>
  <c r="L11" i="31" a="1"/>
  <c r="L11" i="31"/>
  <c r="K11" i="31" a="1"/>
  <c r="K11" i="31"/>
  <c r="J11" i="31" a="1"/>
  <c r="J11" i="31"/>
  <c r="I11" i="31"/>
  <c r="AK10" i="31" a="1"/>
  <c r="AK10" i="31" s="1"/>
  <c r="AJ10" i="31" a="1"/>
  <c r="AJ10" i="31" s="1"/>
  <c r="AI10" i="31" a="1"/>
  <c r="AI10" i="31" s="1"/>
  <c r="AH10" i="31" a="1"/>
  <c r="AH10" i="31" s="1"/>
  <c r="AG10" i="31" a="1"/>
  <c r="AG10" i="31" s="1"/>
  <c r="AF10" i="31" a="1"/>
  <c r="AF10" i="31" s="1"/>
  <c r="AE10" i="31" a="1"/>
  <c r="AE10" i="31" s="1"/>
  <c r="AD10" i="31" a="1"/>
  <c r="AD10" i="31" s="1"/>
  <c r="AC10" i="31" a="1"/>
  <c r="AC10" i="31" s="1"/>
  <c r="AB10" i="31" a="1"/>
  <c r="AB10" i="31" s="1"/>
  <c r="AA10" i="31" a="1"/>
  <c r="AA10" i="31" s="1"/>
  <c r="Z10" i="31" a="1"/>
  <c r="Z10" i="31" s="1"/>
  <c r="Y10" i="31" a="1"/>
  <c r="Y10" i="31" s="1"/>
  <c r="X10" i="31" a="1"/>
  <c r="X10" i="31" s="1"/>
  <c r="W10" i="31" a="1"/>
  <c r="W10" i="31" s="1"/>
  <c r="V10" i="31" a="1"/>
  <c r="V10" i="31" s="1"/>
  <c r="U10" i="31" a="1"/>
  <c r="U10" i="31" s="1"/>
  <c r="T10" i="31" a="1"/>
  <c r="T10" i="31" s="1"/>
  <c r="S10" i="31" a="1"/>
  <c r="S10" i="31" s="1"/>
  <c r="R10" i="31" a="1"/>
  <c r="R10" i="31" s="1"/>
  <c r="Q10" i="31" a="1"/>
  <c r="Q10" i="31" s="1"/>
  <c r="P10" i="31" a="1"/>
  <c r="P10" i="31" s="1"/>
  <c r="O10" i="31" a="1"/>
  <c r="O10" i="31" s="1"/>
  <c r="N10" i="31" a="1"/>
  <c r="N10" i="31" s="1"/>
  <c r="M10" i="31" a="1"/>
  <c r="M10" i="31" s="1"/>
  <c r="L10" i="31" a="1"/>
  <c r="L10" i="31" s="1"/>
  <c r="K10" i="31" a="1"/>
  <c r="K10" i="31" s="1"/>
  <c r="J10" i="31" a="1"/>
  <c r="J10" i="31" s="1"/>
  <c r="I10" i="31"/>
  <c r="AK9" i="31" a="1"/>
  <c r="AK9" i="31"/>
  <c r="AJ9" i="31" a="1"/>
  <c r="AJ9" i="31"/>
  <c r="AI9" i="31" a="1"/>
  <c r="AI9" i="31"/>
  <c r="AH9" i="31" a="1"/>
  <c r="AH9" i="31"/>
  <c r="AG9" i="31" a="1"/>
  <c r="AG9" i="31"/>
  <c r="AF9" i="31" a="1"/>
  <c r="AF9" i="31"/>
  <c r="AE9" i="31" a="1"/>
  <c r="AE9" i="31"/>
  <c r="AD9" i="31" a="1"/>
  <c r="AD9" i="31"/>
  <c r="AC9" i="31" a="1"/>
  <c r="AC9" i="31"/>
  <c r="AB9" i="31" a="1"/>
  <c r="AB9" i="31"/>
  <c r="AA9" i="31" a="1"/>
  <c r="AA9" i="31"/>
  <c r="Z9" i="31" a="1"/>
  <c r="Z9" i="31"/>
  <c r="Y9" i="31" a="1"/>
  <c r="Y9" i="31"/>
  <c r="X9" i="31" a="1"/>
  <c r="X9" i="31"/>
  <c r="W9" i="31" a="1"/>
  <c r="W9" i="31"/>
  <c r="V9" i="31" a="1"/>
  <c r="V9" i="31"/>
  <c r="U9" i="31" a="1"/>
  <c r="U9" i="31"/>
  <c r="T9" i="31" a="1"/>
  <c r="T9" i="31"/>
  <c r="S9" i="31" a="1"/>
  <c r="S9" i="31"/>
  <c r="R9" i="31" a="1"/>
  <c r="R9" i="31"/>
  <c r="Q9" i="31" a="1"/>
  <c r="Q9" i="31"/>
  <c r="P9" i="31" a="1"/>
  <c r="P9" i="31"/>
  <c r="O9" i="31" a="1"/>
  <c r="O9" i="31"/>
  <c r="N9" i="31" a="1"/>
  <c r="N9" i="31"/>
  <c r="M9" i="31" a="1"/>
  <c r="M9" i="31"/>
  <c r="L9" i="31" a="1"/>
  <c r="L9" i="31"/>
  <c r="K9" i="31" a="1"/>
  <c r="K9" i="31"/>
  <c r="J9" i="31" a="1"/>
  <c r="J9" i="31"/>
  <c r="I9" i="31"/>
  <c r="AK8" i="31" a="1"/>
  <c r="AK8" i="31" s="1"/>
  <c r="AJ8" i="31" a="1"/>
  <c r="AJ8" i="31" s="1"/>
  <c r="AI8" i="31" a="1"/>
  <c r="AI8" i="31" s="1"/>
  <c r="AH8" i="31" a="1"/>
  <c r="AH8" i="31" s="1"/>
  <c r="AG8" i="31" a="1"/>
  <c r="AG8" i="31" s="1"/>
  <c r="AF8" i="31" a="1"/>
  <c r="AF8" i="31" s="1"/>
  <c r="AE8" i="31" a="1"/>
  <c r="AE8" i="31" s="1"/>
  <c r="AD8" i="31" a="1"/>
  <c r="AD8" i="31" s="1"/>
  <c r="AC8" i="31" a="1"/>
  <c r="AC8" i="31" s="1"/>
  <c r="AB8" i="31" a="1"/>
  <c r="AB8" i="31" s="1"/>
  <c r="AA8" i="31" a="1"/>
  <c r="AA8" i="31" s="1"/>
  <c r="Z8" i="31" a="1"/>
  <c r="Z8" i="31" s="1"/>
  <c r="Y8" i="31" a="1"/>
  <c r="Y8" i="31" s="1"/>
  <c r="X8" i="31" a="1"/>
  <c r="X8" i="31" s="1"/>
  <c r="W8" i="31" a="1"/>
  <c r="W8" i="31" s="1"/>
  <c r="V8" i="31" a="1"/>
  <c r="V8" i="31" s="1"/>
  <c r="U8" i="31" a="1"/>
  <c r="U8" i="31" s="1"/>
  <c r="T8" i="31" a="1"/>
  <c r="T8" i="31" s="1"/>
  <c r="S8" i="31" a="1"/>
  <c r="S8" i="31" s="1"/>
  <c r="R8" i="31" a="1"/>
  <c r="R8" i="31" s="1"/>
  <c r="Q8" i="31" a="1"/>
  <c r="Q8" i="31" s="1"/>
  <c r="P8" i="31" a="1"/>
  <c r="P8" i="31" s="1"/>
  <c r="O8" i="31" a="1"/>
  <c r="O8" i="31" s="1"/>
  <c r="N8" i="31" a="1"/>
  <c r="N8" i="31" s="1"/>
  <c r="M8" i="31" a="1"/>
  <c r="M8" i="31" s="1"/>
  <c r="L8" i="31" a="1"/>
  <c r="L8" i="31" s="1"/>
  <c r="K8" i="31" a="1"/>
  <c r="K8" i="31" s="1"/>
  <c r="J8" i="31" a="1"/>
  <c r="J8" i="31" s="1"/>
  <c r="I8" i="31"/>
  <c r="AK7" i="31" a="1"/>
  <c r="AK7" i="31"/>
  <c r="AJ7" i="31" a="1"/>
  <c r="AJ7" i="31"/>
  <c r="AI7" i="31" a="1"/>
  <c r="AI7" i="31"/>
  <c r="AH7" i="31" a="1"/>
  <c r="AH7" i="31"/>
  <c r="AG7" i="31" a="1"/>
  <c r="AG7" i="31"/>
  <c r="AF7" i="31" a="1"/>
  <c r="AF7" i="31"/>
  <c r="AE7" i="31" a="1"/>
  <c r="AE7" i="31"/>
  <c r="AD7" i="31" a="1"/>
  <c r="AD7" i="31"/>
  <c r="AC7" i="31" a="1"/>
  <c r="AC7" i="31"/>
  <c r="AB7" i="31" a="1"/>
  <c r="AB7" i="31"/>
  <c r="AA7" i="31" a="1"/>
  <c r="AA7" i="31"/>
  <c r="Z7" i="31" a="1"/>
  <c r="Z7" i="31"/>
  <c r="Y7" i="31" a="1"/>
  <c r="Y7" i="31"/>
  <c r="X7" i="31" a="1"/>
  <c r="X7" i="31"/>
  <c r="W7" i="31" a="1"/>
  <c r="W7" i="31"/>
  <c r="V7" i="31" a="1"/>
  <c r="V7" i="31"/>
  <c r="U7" i="31" a="1"/>
  <c r="U7" i="31"/>
  <c r="T7" i="31" a="1"/>
  <c r="T7" i="31"/>
  <c r="S7" i="31" a="1"/>
  <c r="S7" i="31"/>
  <c r="R7" i="31" a="1"/>
  <c r="R7" i="31"/>
  <c r="Q7" i="31" a="1"/>
  <c r="Q7" i="31"/>
  <c r="P7" i="31" a="1"/>
  <c r="P7" i="31"/>
  <c r="O7" i="31" a="1"/>
  <c r="O7" i="31"/>
  <c r="N7" i="31" a="1"/>
  <c r="N7" i="31"/>
  <c r="M7" i="31" a="1"/>
  <c r="M7" i="31"/>
  <c r="L7" i="31" a="1"/>
  <c r="L7" i="31"/>
  <c r="K7" i="31" a="1"/>
  <c r="K7" i="31"/>
  <c r="J7" i="31" a="1"/>
  <c r="J7" i="31"/>
  <c r="I7" i="31"/>
  <c r="AK6" i="31" a="1"/>
  <c r="AK6" i="31" s="1"/>
  <c r="AJ6" i="31" a="1"/>
  <c r="AJ6" i="31" s="1"/>
  <c r="AI6" i="31" a="1"/>
  <c r="AI6" i="31" s="1"/>
  <c r="AH6" i="31" a="1"/>
  <c r="AH6" i="31" s="1"/>
  <c r="AG6" i="31" a="1"/>
  <c r="AG6" i="31" s="1"/>
  <c r="AF6" i="31" a="1"/>
  <c r="AF6" i="31" s="1"/>
  <c r="AE6" i="31" a="1"/>
  <c r="AE6" i="31" s="1"/>
  <c r="AD6" i="31" a="1"/>
  <c r="AD6" i="31" s="1"/>
  <c r="AC6" i="31" a="1"/>
  <c r="AC6" i="31" s="1"/>
  <c r="AB6" i="31" a="1"/>
  <c r="AB6" i="31" s="1"/>
  <c r="AA6" i="31" a="1"/>
  <c r="AA6" i="31" s="1"/>
  <c r="Z6" i="31" a="1"/>
  <c r="Z6" i="31" s="1"/>
  <c r="Y6" i="31" a="1"/>
  <c r="Y6" i="31" s="1"/>
  <c r="X6" i="31" a="1"/>
  <c r="X6" i="31" s="1"/>
  <c r="W6" i="31" a="1"/>
  <c r="W6" i="31" s="1"/>
  <c r="V6" i="31" a="1"/>
  <c r="V6" i="31" s="1"/>
  <c r="U6" i="31" a="1"/>
  <c r="U6" i="31" s="1"/>
  <c r="T6" i="31" a="1"/>
  <c r="T6" i="31" s="1"/>
  <c r="S6" i="31" a="1"/>
  <c r="S6" i="31" s="1"/>
  <c r="R6" i="31" a="1"/>
  <c r="R6" i="31" s="1"/>
  <c r="Q6" i="31" a="1"/>
  <c r="Q6" i="31" s="1"/>
  <c r="P6" i="31" a="1"/>
  <c r="P6" i="31" s="1"/>
  <c r="O6" i="31" a="1"/>
  <c r="O6" i="31" s="1"/>
  <c r="N6" i="31" a="1"/>
  <c r="N6" i="31" s="1"/>
  <c r="M6" i="31" a="1"/>
  <c r="M6" i="31" s="1"/>
  <c r="L6" i="31" a="1"/>
  <c r="L6" i="31" s="1"/>
  <c r="K6" i="31" a="1"/>
  <c r="K6" i="31" s="1"/>
  <c r="J6" i="31" a="1"/>
  <c r="J6" i="31" s="1"/>
  <c r="I6" i="31"/>
  <c r="AK5" i="31" a="1"/>
  <c r="AK5" i="31"/>
  <c r="AJ5" i="31" a="1"/>
  <c r="AJ5" i="31"/>
  <c r="AI5" i="31" a="1"/>
  <c r="AI5" i="31"/>
  <c r="AH5" i="31" a="1"/>
  <c r="AH5" i="31"/>
  <c r="AG5" i="31" a="1"/>
  <c r="AG5" i="31"/>
  <c r="AF5" i="31" a="1"/>
  <c r="AF5" i="31"/>
  <c r="AE5" i="31" a="1"/>
  <c r="AE5" i="31"/>
  <c r="AD5" i="31" a="1"/>
  <c r="AD5" i="31"/>
  <c r="AC5" i="31" a="1"/>
  <c r="AC5" i="31"/>
  <c r="AB5" i="31" a="1"/>
  <c r="AB5" i="31"/>
  <c r="AA5" i="31" a="1"/>
  <c r="AA5" i="31"/>
  <c r="Z5" i="31" a="1"/>
  <c r="Z5" i="31"/>
  <c r="Y5" i="31" a="1"/>
  <c r="Y5" i="31"/>
  <c r="X5" i="31" a="1"/>
  <c r="X5" i="31"/>
  <c r="W5" i="31" a="1"/>
  <c r="W5" i="31"/>
  <c r="V5" i="31" a="1"/>
  <c r="V5" i="31"/>
  <c r="U5" i="31" a="1"/>
  <c r="U5" i="31"/>
  <c r="T5" i="31" a="1"/>
  <c r="T5" i="31"/>
  <c r="S5" i="31" a="1"/>
  <c r="S5" i="31"/>
  <c r="R5" i="31" a="1"/>
  <c r="R5" i="31"/>
  <c r="Q5" i="31" a="1"/>
  <c r="Q5" i="31"/>
  <c r="P5" i="31" a="1"/>
  <c r="P5" i="31"/>
  <c r="O5" i="31" a="1"/>
  <c r="O5" i="31"/>
  <c r="N5" i="31" a="1"/>
  <c r="N5" i="31"/>
  <c r="M5" i="31" a="1"/>
  <c r="M5" i="31"/>
  <c r="L5" i="31" a="1"/>
  <c r="L5" i="31"/>
  <c r="K5" i="31" a="1"/>
  <c r="K5" i="31"/>
  <c r="J5" i="31" a="1"/>
  <c r="J5" i="31"/>
  <c r="I5" i="31"/>
  <c r="AK4" i="31" a="1"/>
  <c r="AK4" i="31" s="1"/>
  <c r="AJ4" i="31" a="1"/>
  <c r="AJ4" i="31" s="1"/>
  <c r="AI4" i="31" a="1"/>
  <c r="AI4" i="31" s="1"/>
  <c r="AH4" i="31" a="1"/>
  <c r="AH4" i="31" s="1"/>
  <c r="AG4" i="31" a="1"/>
  <c r="AG4" i="31" s="1"/>
  <c r="AF4" i="31" a="1"/>
  <c r="AF4" i="31" s="1"/>
  <c r="AE4" i="31" a="1"/>
  <c r="AE4" i="31" s="1"/>
  <c r="AD4" i="31" a="1"/>
  <c r="AD4" i="31" s="1"/>
  <c r="AC4" i="31" a="1"/>
  <c r="AC4" i="31" s="1"/>
  <c r="AB4" i="31" a="1"/>
  <c r="AB4" i="31" s="1"/>
  <c r="AA4" i="31" a="1"/>
  <c r="AA4" i="31" s="1"/>
  <c r="Z4" i="31" a="1"/>
  <c r="Z4" i="31" s="1"/>
  <c r="Y4" i="31" a="1"/>
  <c r="Y4" i="31" s="1"/>
  <c r="X4" i="31" a="1"/>
  <c r="X4" i="31" s="1"/>
  <c r="W4" i="31" a="1"/>
  <c r="W4" i="31" s="1"/>
  <c r="V4" i="31" a="1"/>
  <c r="V4" i="31" s="1"/>
  <c r="U4" i="31"/>
  <c r="T4" i="31"/>
  <c r="S4" i="31"/>
  <c r="R4" i="31"/>
  <c r="Q4" i="31"/>
  <c r="P4" i="31"/>
  <c r="O4" i="31"/>
  <c r="N4" i="31"/>
  <c r="M4" i="31"/>
  <c r="L4" i="31"/>
  <c r="K4" i="31"/>
  <c r="J4" i="31"/>
  <c r="I4" i="31"/>
  <c r="H4" i="31"/>
  <c r="J272" i="1"/>
  <c r="L271" i="1" a="1"/>
  <c r="L271" i="1" s="1"/>
  <c r="K271" i="1" a="1"/>
  <c r="K271" i="1" s="1"/>
  <c r="L270" i="1"/>
  <c r="K270" i="1"/>
  <c r="L269" i="1" a="1"/>
  <c r="L269" i="1"/>
  <c r="K269" i="1" a="1"/>
  <c r="K269" i="1"/>
  <c r="L268" i="1" a="1"/>
  <c r="L268" i="1" s="1"/>
  <c r="K268" i="1" a="1"/>
  <c r="K268" i="1" s="1"/>
  <c r="E268" i="1"/>
  <c r="E269" i="1" s="1"/>
  <c r="E271" i="1" s="1"/>
  <c r="E272" i="1" s="1"/>
  <c r="L267" i="1" a="1"/>
  <c r="L267" i="1" s="1"/>
  <c r="K267" i="1" a="1"/>
  <c r="K267" i="1" s="1"/>
  <c r="K272" i="1" s="1"/>
  <c r="I267" i="1"/>
  <c r="AC265" i="1"/>
  <c r="AB265" i="1"/>
  <c r="AA265" i="1"/>
  <c r="Z265" i="1"/>
  <c r="Y265" i="1"/>
  <c r="X265" i="1"/>
  <c r="W265" i="1"/>
  <c r="V265" i="1"/>
  <c r="U265" i="1"/>
  <c r="T265" i="1"/>
  <c r="S265" i="1"/>
  <c r="R265" i="1"/>
  <c r="Q265" i="1"/>
  <c r="P265" i="1"/>
  <c r="O265" i="1"/>
  <c r="N265" i="1"/>
  <c r="M265" i="1"/>
  <c r="L265" i="1"/>
  <c r="K265" i="1"/>
  <c r="J265" i="1"/>
  <c r="AC264" i="1"/>
  <c r="AB264" i="1"/>
  <c r="AA264" i="1"/>
  <c r="Z264" i="1"/>
  <c r="Y264" i="1"/>
  <c r="X264" i="1"/>
  <c r="W264" i="1"/>
  <c r="V264" i="1"/>
  <c r="U264" i="1"/>
  <c r="T264" i="1"/>
  <c r="S264" i="1"/>
  <c r="R264" i="1"/>
  <c r="Q264" i="1"/>
  <c r="P264" i="1"/>
  <c r="O264" i="1"/>
  <c r="N264" i="1"/>
  <c r="M264" i="1"/>
  <c r="L264" i="1"/>
  <c r="K264" i="1"/>
  <c r="J264" i="1"/>
  <c r="AC263" i="1"/>
  <c r="AB263" i="1"/>
  <c r="AA263" i="1"/>
  <c r="Z263" i="1"/>
  <c r="Y263" i="1"/>
  <c r="X263" i="1"/>
  <c r="W263" i="1"/>
  <c r="V263" i="1"/>
  <c r="U263" i="1"/>
  <c r="T263" i="1"/>
  <c r="S263" i="1"/>
  <c r="R263" i="1"/>
  <c r="Q263" i="1"/>
  <c r="P263" i="1"/>
  <c r="O263" i="1"/>
  <c r="N263" i="1"/>
  <c r="M263" i="1"/>
  <c r="L263" i="1"/>
  <c r="K263" i="1"/>
  <c r="J263" i="1"/>
  <c r="AC262" i="1"/>
  <c r="AB262" i="1"/>
  <c r="AA262" i="1"/>
  <c r="Z262" i="1"/>
  <c r="Y262" i="1"/>
  <c r="X262" i="1"/>
  <c r="W262" i="1"/>
  <c r="V262" i="1"/>
  <c r="U262" i="1"/>
  <c r="T262" i="1"/>
  <c r="S262" i="1"/>
  <c r="R262" i="1"/>
  <c r="Q262" i="1"/>
  <c r="P262" i="1"/>
  <c r="O262" i="1"/>
  <c r="N262" i="1"/>
  <c r="M262" i="1"/>
  <c r="L262" i="1"/>
  <c r="K262" i="1"/>
  <c r="J262" i="1"/>
  <c r="AC261" i="1"/>
  <c r="AB261" i="1"/>
  <c r="AA261" i="1"/>
  <c r="Z261" i="1"/>
  <c r="Y261" i="1"/>
  <c r="X261" i="1"/>
  <c r="W261" i="1"/>
  <c r="V261" i="1"/>
  <c r="U261" i="1"/>
  <c r="T261" i="1"/>
  <c r="S261" i="1"/>
  <c r="R261" i="1"/>
  <c r="Q261" i="1"/>
  <c r="P261" i="1"/>
  <c r="O261" i="1"/>
  <c r="N261" i="1"/>
  <c r="M261" i="1"/>
  <c r="L261" i="1"/>
  <c r="K261" i="1"/>
  <c r="J261" i="1"/>
  <c r="AC260" i="1"/>
  <c r="AB260" i="1"/>
  <c r="AA260" i="1"/>
  <c r="Z260" i="1"/>
  <c r="Y260" i="1"/>
  <c r="X260" i="1"/>
  <c r="W260" i="1"/>
  <c r="V260" i="1"/>
  <c r="U260" i="1"/>
  <c r="T260" i="1"/>
  <c r="S260" i="1"/>
  <c r="R260" i="1"/>
  <c r="Q260" i="1"/>
  <c r="P260" i="1"/>
  <c r="O260" i="1"/>
  <c r="N260" i="1"/>
  <c r="M260" i="1"/>
  <c r="L260" i="1"/>
  <c r="K260" i="1"/>
  <c r="J260" i="1"/>
  <c r="AC259" i="1"/>
  <c r="AB259" i="1"/>
  <c r="AA259" i="1"/>
  <c r="Z259" i="1"/>
  <c r="Y259" i="1"/>
  <c r="X259" i="1"/>
  <c r="W259" i="1"/>
  <c r="V259" i="1"/>
  <c r="U259" i="1"/>
  <c r="T259" i="1"/>
  <c r="S259" i="1"/>
  <c r="R259" i="1"/>
  <c r="Q259" i="1"/>
  <c r="P259" i="1"/>
  <c r="O259" i="1"/>
  <c r="N259" i="1"/>
  <c r="M259" i="1"/>
  <c r="L259" i="1"/>
  <c r="K259" i="1"/>
  <c r="J259" i="1"/>
  <c r="AC258" i="1"/>
  <c r="AB258" i="1"/>
  <c r="AA258" i="1"/>
  <c r="Z258" i="1"/>
  <c r="Y258" i="1"/>
  <c r="X258" i="1"/>
  <c r="W258" i="1"/>
  <c r="V258" i="1"/>
  <c r="U258" i="1"/>
  <c r="T258" i="1"/>
  <c r="S258" i="1"/>
  <c r="R258" i="1"/>
  <c r="Q258" i="1"/>
  <c r="P258" i="1"/>
  <c r="O258" i="1"/>
  <c r="N258" i="1"/>
  <c r="M258" i="1"/>
  <c r="L258" i="1"/>
  <c r="K258" i="1"/>
  <c r="AC257" i="1"/>
  <c r="AB257" i="1"/>
  <c r="AA257" i="1"/>
  <c r="Z257" i="1"/>
  <c r="Y257" i="1"/>
  <c r="X257" i="1"/>
  <c r="W257" i="1"/>
  <c r="V257" i="1"/>
  <c r="U257" i="1"/>
  <c r="T257" i="1"/>
  <c r="S257" i="1"/>
  <c r="R257" i="1"/>
  <c r="Q257" i="1"/>
  <c r="P257" i="1"/>
  <c r="O257" i="1"/>
  <c r="N257" i="1"/>
  <c r="M257" i="1"/>
  <c r="L257" i="1"/>
  <c r="K257" i="1"/>
  <c r="AC256" i="1"/>
  <c r="AB256" i="1"/>
  <c r="AA256" i="1"/>
  <c r="Z256" i="1"/>
  <c r="Y256" i="1"/>
  <c r="X256" i="1"/>
  <c r="W256" i="1"/>
  <c r="V256" i="1"/>
  <c r="U256" i="1"/>
  <c r="T256" i="1"/>
  <c r="S256" i="1"/>
  <c r="R256" i="1"/>
  <c r="Q256" i="1"/>
  <c r="P256" i="1"/>
  <c r="O256" i="1"/>
  <c r="N256" i="1"/>
  <c r="M256" i="1"/>
  <c r="L256" i="1"/>
  <c r="K256" i="1"/>
  <c r="J256" i="1"/>
  <c r="AC255" i="1"/>
  <c r="AB255" i="1"/>
  <c r="AA255" i="1"/>
  <c r="Z255" i="1"/>
  <c r="Y255" i="1"/>
  <c r="X255" i="1"/>
  <c r="W255" i="1"/>
  <c r="V255" i="1"/>
  <c r="U255" i="1"/>
  <c r="T255" i="1"/>
  <c r="S255" i="1"/>
  <c r="R255" i="1"/>
  <c r="Q255" i="1"/>
  <c r="P255" i="1"/>
  <c r="O255" i="1"/>
  <c r="N255" i="1"/>
  <c r="M255" i="1"/>
  <c r="L255" i="1"/>
  <c r="K255" i="1"/>
  <c r="J255" i="1"/>
  <c r="AC254" i="1"/>
  <c r="AB254" i="1"/>
  <c r="AA254" i="1"/>
  <c r="Z254" i="1"/>
  <c r="Y254" i="1"/>
  <c r="X254" i="1"/>
  <c r="W254" i="1"/>
  <c r="V254" i="1"/>
  <c r="U254" i="1"/>
  <c r="T254" i="1"/>
  <c r="S254" i="1"/>
  <c r="R254" i="1"/>
  <c r="Q254" i="1"/>
  <c r="P254" i="1"/>
  <c r="O254" i="1"/>
  <c r="N254" i="1"/>
  <c r="M254" i="1"/>
  <c r="L254" i="1"/>
  <c r="K254" i="1"/>
  <c r="J254" i="1"/>
  <c r="AC253" i="1"/>
  <c r="AB253" i="1"/>
  <c r="AA253" i="1"/>
  <c r="Z253" i="1"/>
  <c r="Y253" i="1"/>
  <c r="X253" i="1"/>
  <c r="W253" i="1"/>
  <c r="V253" i="1"/>
  <c r="U253" i="1"/>
  <c r="T253" i="1"/>
  <c r="S253" i="1"/>
  <c r="R253" i="1"/>
  <c r="Q253" i="1"/>
  <c r="P253" i="1"/>
  <c r="O253" i="1"/>
  <c r="N253" i="1"/>
  <c r="M253" i="1"/>
  <c r="L253" i="1"/>
  <c r="K253" i="1"/>
  <c r="J253" i="1"/>
  <c r="E253" i="1"/>
  <c r="E254" i="1" s="1"/>
  <c r="E256" i="1" s="1"/>
  <c r="E257" i="1" s="1"/>
  <c r="E258" i="1" s="1"/>
  <c r="E259" i="1" s="1"/>
  <c r="E260" i="1" s="1"/>
  <c r="E261" i="1" s="1"/>
  <c r="E262" i="1" s="1"/>
  <c r="E263" i="1" s="1"/>
  <c r="E264" i="1" s="1"/>
  <c r="E265" i="1" s="1"/>
  <c r="E266" i="1" s="1"/>
  <c r="AC252" i="1"/>
  <c r="AB252" i="1"/>
  <c r="AA252" i="1"/>
  <c r="Z252" i="1"/>
  <c r="Y252" i="1"/>
  <c r="X252" i="1"/>
  <c r="W252" i="1"/>
  <c r="V252" i="1"/>
  <c r="U252" i="1"/>
  <c r="T252" i="1"/>
  <c r="S252" i="1"/>
  <c r="R252" i="1"/>
  <c r="Q252" i="1"/>
  <c r="P252" i="1"/>
  <c r="O252" i="1"/>
  <c r="N252" i="1"/>
  <c r="M252" i="1"/>
  <c r="L252" i="1"/>
  <c r="K252" i="1"/>
  <c r="J252" i="1"/>
  <c r="I252" i="1"/>
  <c r="E251" i="1"/>
  <c r="AC250" i="1" a="1"/>
  <c r="AC250" i="1" s="1"/>
  <c r="AB250" i="1" a="1"/>
  <c r="AB250" i="1" s="1"/>
  <c r="AA250" i="1" a="1"/>
  <c r="AA250" i="1" s="1"/>
  <c r="Z250" i="1" a="1"/>
  <c r="Z250" i="1" s="1"/>
  <c r="Y250" i="1" a="1"/>
  <c r="Y250" i="1" s="1"/>
  <c r="X250" i="1" a="1"/>
  <c r="X250" i="1" s="1"/>
  <c r="W250" i="1" a="1"/>
  <c r="W250" i="1" s="1"/>
  <c r="V250" i="1" a="1"/>
  <c r="V250" i="1" s="1"/>
  <c r="U250" i="1" a="1"/>
  <c r="U250" i="1" s="1"/>
  <c r="T250" i="1" a="1"/>
  <c r="T250" i="1" s="1"/>
  <c r="S250" i="1" a="1"/>
  <c r="S250" i="1" s="1"/>
  <c r="R250" i="1" a="1"/>
  <c r="R250" i="1" s="1"/>
  <c r="Q250" i="1" a="1"/>
  <c r="Q250" i="1" s="1"/>
  <c r="P250" i="1" a="1"/>
  <c r="P250" i="1" s="1"/>
  <c r="O250" i="1" a="1"/>
  <c r="O250" i="1" s="1"/>
  <c r="N250" i="1" a="1"/>
  <c r="N250" i="1" s="1"/>
  <c r="M250" i="1" a="1"/>
  <c r="M250" i="1" s="1"/>
  <c r="L250" i="1" a="1"/>
  <c r="L250" i="1" s="1"/>
  <c r="K250" i="1" a="1"/>
  <c r="K250" i="1" s="1"/>
  <c r="J250" i="1" s="1"/>
  <c r="J251" i="1" s="1"/>
  <c r="I250" i="1"/>
  <c r="E249" i="1"/>
  <c r="AC248" i="1" a="1"/>
  <c r="AC248" i="1" s="1"/>
  <c r="AB248" i="1" a="1"/>
  <c r="AB248" i="1" s="1"/>
  <c r="AA248" i="1" a="1"/>
  <c r="AA248" i="1" s="1"/>
  <c r="Z248" i="1" a="1"/>
  <c r="Z248" i="1" s="1"/>
  <c r="Y248" i="1" a="1"/>
  <c r="Y248" i="1" s="1"/>
  <c r="X248" i="1" a="1"/>
  <c r="X248" i="1" s="1"/>
  <c r="W248" i="1" a="1"/>
  <c r="W248" i="1" s="1"/>
  <c r="V248" i="1" a="1"/>
  <c r="V248" i="1" s="1"/>
  <c r="U248" i="1" a="1"/>
  <c r="U248" i="1" s="1"/>
  <c r="T248" i="1" a="1"/>
  <c r="T248" i="1" s="1"/>
  <c r="S248" i="1" a="1"/>
  <c r="S248" i="1" s="1"/>
  <c r="R248" i="1" a="1"/>
  <c r="R248" i="1" s="1"/>
  <c r="Q248" i="1" a="1"/>
  <c r="Q248" i="1" s="1"/>
  <c r="P248" i="1" a="1"/>
  <c r="P248" i="1" s="1"/>
  <c r="O248" i="1" a="1"/>
  <c r="O248" i="1" s="1"/>
  <c r="N248" i="1" a="1"/>
  <c r="N248" i="1" s="1"/>
  <c r="M248" i="1" a="1"/>
  <c r="M248" i="1" s="1"/>
  <c r="L248" i="1" a="1"/>
  <c r="L248" i="1" s="1"/>
  <c r="K248" i="1" a="1"/>
  <c r="K248" i="1" s="1"/>
  <c r="I248" i="1"/>
  <c r="E247" i="1"/>
  <c r="AC246" i="1" a="1"/>
  <c r="AC246" i="1"/>
  <c r="AB246" i="1" a="1"/>
  <c r="AB246" i="1"/>
  <c r="AA246" i="1" a="1"/>
  <c r="AA246" i="1"/>
  <c r="Z246" i="1" a="1"/>
  <c r="Z246" i="1"/>
  <c r="Y246" i="1" a="1"/>
  <c r="Y246" i="1"/>
  <c r="X246" i="1" a="1"/>
  <c r="X246" i="1"/>
  <c r="W246" i="1" a="1"/>
  <c r="W246" i="1"/>
  <c r="V246" i="1" a="1"/>
  <c r="V246" i="1"/>
  <c r="U246" i="1" a="1"/>
  <c r="U246" i="1"/>
  <c r="T246" i="1" a="1"/>
  <c r="T246" i="1"/>
  <c r="S246" i="1" a="1"/>
  <c r="S246" i="1"/>
  <c r="R246" i="1" a="1"/>
  <c r="R246" i="1"/>
  <c r="Q246" i="1" a="1"/>
  <c r="Q246" i="1"/>
  <c r="P246" i="1" a="1"/>
  <c r="P246" i="1"/>
  <c r="O246" i="1" a="1"/>
  <c r="O246" i="1"/>
  <c r="N246" i="1" a="1"/>
  <c r="N246" i="1"/>
  <c r="M246" i="1" a="1"/>
  <c r="M246" i="1"/>
  <c r="L246" i="1" a="1"/>
  <c r="L246" i="1"/>
  <c r="K246" i="1" a="1"/>
  <c r="K246" i="1"/>
  <c r="J246" i="1" s="1"/>
  <c r="J247" i="1" s="1"/>
  <c r="I246" i="1"/>
  <c r="E245" i="1"/>
  <c r="AC244" i="1" a="1"/>
  <c r="AC244" i="1" s="1"/>
  <c r="AB244" i="1" a="1"/>
  <c r="AB244" i="1" s="1"/>
  <c r="AA244" i="1" a="1"/>
  <c r="AA244" i="1" s="1"/>
  <c r="Z244" i="1" a="1"/>
  <c r="Z244" i="1" s="1"/>
  <c r="Y244" i="1" a="1"/>
  <c r="Y244" i="1" s="1"/>
  <c r="X244" i="1" a="1"/>
  <c r="X244" i="1" s="1"/>
  <c r="W244" i="1" a="1"/>
  <c r="W244" i="1" s="1"/>
  <c r="V244" i="1" a="1"/>
  <c r="V244" i="1" s="1"/>
  <c r="U244" i="1" a="1"/>
  <c r="U244" i="1" s="1"/>
  <c r="T244" i="1" a="1"/>
  <c r="T244" i="1" s="1"/>
  <c r="S244" i="1" a="1"/>
  <c r="S244" i="1" s="1"/>
  <c r="R244" i="1" a="1"/>
  <c r="R244" i="1" s="1"/>
  <c r="Q244" i="1" a="1"/>
  <c r="Q244" i="1" s="1"/>
  <c r="P244" i="1" a="1"/>
  <c r="P244" i="1" s="1"/>
  <c r="O244" i="1" a="1"/>
  <c r="O244" i="1" s="1"/>
  <c r="N244" i="1" a="1"/>
  <c r="N244" i="1" s="1"/>
  <c r="M244" i="1" a="1"/>
  <c r="M244" i="1" s="1"/>
  <c r="L244" i="1" a="1"/>
  <c r="L244" i="1" s="1"/>
  <c r="K244" i="1" a="1"/>
  <c r="K244" i="1" s="1"/>
  <c r="I244" i="1"/>
  <c r="E243" i="1"/>
  <c r="AC242" i="1" a="1"/>
  <c r="AC242" i="1" s="1"/>
  <c r="AB242" i="1" a="1"/>
  <c r="AB242" i="1" s="1"/>
  <c r="AA242" i="1" a="1"/>
  <c r="AA242" i="1" s="1"/>
  <c r="Z242" i="1" a="1"/>
  <c r="Z242" i="1" s="1"/>
  <c r="Y242" i="1" a="1"/>
  <c r="Y242" i="1" s="1"/>
  <c r="X242" i="1" a="1"/>
  <c r="X242" i="1" s="1"/>
  <c r="W242" i="1" a="1"/>
  <c r="W242" i="1" s="1"/>
  <c r="V242" i="1" a="1"/>
  <c r="V242" i="1" s="1"/>
  <c r="U242" i="1" a="1"/>
  <c r="U242" i="1" s="1"/>
  <c r="T242" i="1" a="1"/>
  <c r="T242" i="1" s="1"/>
  <c r="S242" i="1" a="1"/>
  <c r="S242" i="1" s="1"/>
  <c r="R242" i="1" a="1"/>
  <c r="R242" i="1" s="1"/>
  <c r="Q242" i="1" a="1"/>
  <c r="Q242" i="1" s="1"/>
  <c r="P242" i="1" a="1"/>
  <c r="P242" i="1" s="1"/>
  <c r="O242" i="1" a="1"/>
  <c r="O242" i="1" s="1"/>
  <c r="N242" i="1" a="1"/>
  <c r="N242" i="1" s="1"/>
  <c r="M242" i="1" a="1"/>
  <c r="M242" i="1" s="1"/>
  <c r="L242" i="1" a="1"/>
  <c r="L242" i="1" s="1"/>
  <c r="K242" i="1" a="1"/>
  <c r="K242" i="1" s="1"/>
  <c r="J242" i="1" s="1"/>
  <c r="J243" i="1" s="1"/>
  <c r="I242" i="1"/>
  <c r="E241" i="1"/>
  <c r="AC240" i="1" a="1"/>
  <c r="AC240" i="1" s="1"/>
  <c r="AB240" i="1" a="1"/>
  <c r="AB240" i="1" s="1"/>
  <c r="AA240" i="1" a="1"/>
  <c r="AA240" i="1" s="1"/>
  <c r="Z240" i="1" a="1"/>
  <c r="Z240" i="1" s="1"/>
  <c r="Y240" i="1" a="1"/>
  <c r="Y240" i="1" s="1"/>
  <c r="X240" i="1" a="1"/>
  <c r="X240" i="1" s="1"/>
  <c r="W240" i="1" a="1"/>
  <c r="W240" i="1" s="1"/>
  <c r="V240" i="1" a="1"/>
  <c r="V240" i="1" s="1"/>
  <c r="U240" i="1" a="1"/>
  <c r="U240" i="1" s="1"/>
  <c r="T240" i="1" a="1"/>
  <c r="T240" i="1" s="1"/>
  <c r="S240" i="1" a="1"/>
  <c r="S240" i="1" s="1"/>
  <c r="R240" i="1" a="1"/>
  <c r="R240" i="1" s="1"/>
  <c r="Q240" i="1" a="1"/>
  <c r="Q240" i="1" s="1"/>
  <c r="P240" i="1" a="1"/>
  <c r="P240" i="1" s="1"/>
  <c r="O240" i="1" a="1"/>
  <c r="O240" i="1" s="1"/>
  <c r="N240" i="1" a="1"/>
  <c r="N240" i="1" s="1"/>
  <c r="M240" i="1" a="1"/>
  <c r="M240" i="1" s="1"/>
  <c r="L240" i="1" a="1"/>
  <c r="L240" i="1" s="1"/>
  <c r="K240" i="1" a="1"/>
  <c r="K240" i="1" s="1"/>
  <c r="I240" i="1"/>
  <c r="E239" i="1"/>
  <c r="AC238" i="1" a="1"/>
  <c r="AC238" i="1"/>
  <c r="AB238" i="1" a="1"/>
  <c r="AB238" i="1"/>
  <c r="AA238" i="1" a="1"/>
  <c r="AA238" i="1"/>
  <c r="Z238" i="1" a="1"/>
  <c r="Z238" i="1"/>
  <c r="Y238" i="1" a="1"/>
  <c r="Y238" i="1"/>
  <c r="X238" i="1" a="1"/>
  <c r="X238" i="1"/>
  <c r="W238" i="1" a="1"/>
  <c r="W238" i="1"/>
  <c r="V238" i="1" a="1"/>
  <c r="V238" i="1"/>
  <c r="U238" i="1" a="1"/>
  <c r="U238" i="1"/>
  <c r="T238" i="1" a="1"/>
  <c r="T238" i="1"/>
  <c r="S238" i="1" a="1"/>
  <c r="S238" i="1"/>
  <c r="R238" i="1" a="1"/>
  <c r="R238" i="1"/>
  <c r="Q238" i="1" a="1"/>
  <c r="Q238" i="1"/>
  <c r="P238" i="1" a="1"/>
  <c r="P238" i="1"/>
  <c r="O238" i="1" a="1"/>
  <c r="O238" i="1"/>
  <c r="N238" i="1" a="1"/>
  <c r="N238" i="1"/>
  <c r="M238" i="1" a="1"/>
  <c r="M238" i="1"/>
  <c r="L238" i="1" a="1"/>
  <c r="L238" i="1"/>
  <c r="K238" i="1" a="1"/>
  <c r="K238" i="1"/>
  <c r="I238" i="1"/>
  <c r="E237" i="1"/>
  <c r="AC236" i="1" a="1"/>
  <c r="AC236" i="1" s="1"/>
  <c r="AB236" i="1" a="1"/>
  <c r="AB236" i="1" s="1"/>
  <c r="AA236" i="1" a="1"/>
  <c r="AA236" i="1" s="1"/>
  <c r="Z236" i="1" a="1"/>
  <c r="Z236" i="1" s="1"/>
  <c r="Y236" i="1" a="1"/>
  <c r="Y236" i="1" s="1"/>
  <c r="X236" i="1" a="1"/>
  <c r="X236" i="1" s="1"/>
  <c r="W236" i="1" a="1"/>
  <c r="W236" i="1" s="1"/>
  <c r="V236" i="1" a="1"/>
  <c r="V236" i="1" s="1"/>
  <c r="U236" i="1" a="1"/>
  <c r="U236" i="1" s="1"/>
  <c r="T236" i="1" a="1"/>
  <c r="T236" i="1" s="1"/>
  <c r="S236" i="1" a="1"/>
  <c r="S236" i="1" s="1"/>
  <c r="R236" i="1" a="1"/>
  <c r="R236" i="1" s="1"/>
  <c r="Q236" i="1" a="1"/>
  <c r="Q236" i="1" s="1"/>
  <c r="P236" i="1" a="1"/>
  <c r="P236" i="1" s="1"/>
  <c r="O236" i="1" a="1"/>
  <c r="O236" i="1" s="1"/>
  <c r="N236" i="1" a="1"/>
  <c r="N236" i="1" s="1"/>
  <c r="M236" i="1" a="1"/>
  <c r="M236" i="1" s="1"/>
  <c r="L236" i="1" a="1"/>
  <c r="L236" i="1" s="1"/>
  <c r="K236" i="1" a="1"/>
  <c r="K236" i="1" s="1"/>
  <c r="AC235" i="1" a="1"/>
  <c r="AC235" i="1" s="1"/>
  <c r="AB235" i="1" a="1"/>
  <c r="AB235" i="1" s="1"/>
  <c r="AA235" i="1" a="1"/>
  <c r="AA235" i="1" s="1"/>
  <c r="Z235" i="1" a="1"/>
  <c r="Z235" i="1" s="1"/>
  <c r="Y235" i="1" a="1"/>
  <c r="Y235" i="1" s="1"/>
  <c r="X235" i="1" a="1"/>
  <c r="X235" i="1" s="1"/>
  <c r="W235" i="1" a="1"/>
  <c r="W235" i="1" s="1"/>
  <c r="V235" i="1" a="1"/>
  <c r="V235" i="1" s="1"/>
  <c r="U235" i="1" a="1"/>
  <c r="U235" i="1" s="1"/>
  <c r="T235" i="1" a="1"/>
  <c r="T235" i="1" s="1"/>
  <c r="S235" i="1" a="1"/>
  <c r="S235" i="1" s="1"/>
  <c r="R235" i="1" a="1"/>
  <c r="R235" i="1" s="1"/>
  <c r="Q235" i="1" a="1"/>
  <c r="Q235" i="1" s="1"/>
  <c r="P235" i="1" a="1"/>
  <c r="P235" i="1" s="1"/>
  <c r="O235" i="1" a="1"/>
  <c r="O235" i="1" s="1"/>
  <c r="N235" i="1" a="1"/>
  <c r="N235" i="1" s="1"/>
  <c r="M235" i="1" a="1"/>
  <c r="M235" i="1" s="1"/>
  <c r="L235" i="1" a="1"/>
  <c r="L235" i="1" s="1"/>
  <c r="K235" i="1" a="1"/>
  <c r="K235" i="1" s="1"/>
  <c r="J235" i="1" s="1"/>
  <c r="AC234" i="1" a="1"/>
  <c r="AC234" i="1" s="1"/>
  <c r="AB234" i="1" a="1"/>
  <c r="AB234" i="1" s="1"/>
  <c r="AA234" i="1" a="1"/>
  <c r="AA234" i="1" s="1"/>
  <c r="Z234" i="1" a="1"/>
  <c r="Z234" i="1" s="1"/>
  <c r="Y234" i="1" a="1"/>
  <c r="Y234" i="1" s="1"/>
  <c r="X234" i="1" a="1"/>
  <c r="X234" i="1" s="1"/>
  <c r="W234" i="1" a="1"/>
  <c r="W234" i="1" s="1"/>
  <c r="V234" i="1" a="1"/>
  <c r="V234" i="1" s="1"/>
  <c r="U234" i="1" a="1"/>
  <c r="U234" i="1" s="1"/>
  <c r="T234" i="1" a="1"/>
  <c r="T234" i="1" s="1"/>
  <c r="S234" i="1" a="1"/>
  <c r="S234" i="1" s="1"/>
  <c r="R234" i="1" a="1"/>
  <c r="R234" i="1" s="1"/>
  <c r="Q234" i="1" a="1"/>
  <c r="Q234" i="1" s="1"/>
  <c r="P234" i="1" a="1"/>
  <c r="P234" i="1" s="1"/>
  <c r="O234" i="1" a="1"/>
  <c r="O234" i="1" s="1"/>
  <c r="N234" i="1" a="1"/>
  <c r="N234" i="1" s="1"/>
  <c r="M234" i="1" a="1"/>
  <c r="M234" i="1" s="1"/>
  <c r="L234" i="1" a="1"/>
  <c r="L234" i="1" s="1"/>
  <c r="K234" i="1" a="1"/>
  <c r="K234" i="1" s="1"/>
  <c r="E233" i="1"/>
  <c r="AC232" i="1" a="1"/>
  <c r="AC232" i="1"/>
  <c r="AB232" i="1" a="1"/>
  <c r="AB232" i="1"/>
  <c r="AA232" i="1" a="1"/>
  <c r="AA232" i="1"/>
  <c r="Z232" i="1" a="1"/>
  <c r="Z232" i="1"/>
  <c r="Y232" i="1" a="1"/>
  <c r="Y232" i="1"/>
  <c r="X232" i="1" a="1"/>
  <c r="X232" i="1"/>
  <c r="W232" i="1" a="1"/>
  <c r="W232" i="1"/>
  <c r="V232" i="1" a="1"/>
  <c r="V232" i="1"/>
  <c r="U232" i="1" a="1"/>
  <c r="U232" i="1"/>
  <c r="T232" i="1" a="1"/>
  <c r="T232" i="1"/>
  <c r="S232" i="1" a="1"/>
  <c r="S232" i="1"/>
  <c r="R232" i="1" a="1"/>
  <c r="R232" i="1"/>
  <c r="Q232" i="1" a="1"/>
  <c r="Q232" i="1"/>
  <c r="P232" i="1" a="1"/>
  <c r="P232" i="1"/>
  <c r="O232" i="1" a="1"/>
  <c r="O232" i="1"/>
  <c r="N232" i="1" a="1"/>
  <c r="N232" i="1"/>
  <c r="M232" i="1" a="1"/>
  <c r="M232" i="1"/>
  <c r="L232" i="1" a="1"/>
  <c r="L232" i="1"/>
  <c r="K232" i="1" a="1"/>
  <c r="K232" i="1"/>
  <c r="J232" i="1" s="1"/>
  <c r="J233" i="1" s="1"/>
  <c r="E231" i="1"/>
  <c r="AC230" i="1" a="1"/>
  <c r="AC230" i="1" s="1"/>
  <c r="AB230" i="1" a="1"/>
  <c r="AB230" i="1" s="1"/>
  <c r="AA230" i="1" a="1"/>
  <c r="AA230" i="1" s="1"/>
  <c r="Z230" i="1" a="1"/>
  <c r="Z230" i="1" s="1"/>
  <c r="Y230" i="1" a="1"/>
  <c r="Y230" i="1" s="1"/>
  <c r="X230" i="1" a="1"/>
  <c r="X230" i="1" s="1"/>
  <c r="W230" i="1" a="1"/>
  <c r="W230" i="1" s="1"/>
  <c r="V230" i="1" a="1"/>
  <c r="V230" i="1" s="1"/>
  <c r="U230" i="1" a="1"/>
  <c r="U230" i="1" s="1"/>
  <c r="T230" i="1" a="1"/>
  <c r="T230" i="1" s="1"/>
  <c r="S230" i="1" a="1"/>
  <c r="S230" i="1" s="1"/>
  <c r="R230" i="1" a="1"/>
  <c r="R230" i="1" s="1"/>
  <c r="Q230" i="1" a="1"/>
  <c r="Q230" i="1" s="1"/>
  <c r="P230" i="1" a="1"/>
  <c r="P230" i="1" s="1"/>
  <c r="O230" i="1" a="1"/>
  <c r="O230" i="1" s="1"/>
  <c r="N230" i="1" a="1"/>
  <c r="N230" i="1" s="1"/>
  <c r="M230" i="1" a="1"/>
  <c r="M230" i="1" s="1"/>
  <c r="L230" i="1" a="1"/>
  <c r="L230" i="1" s="1"/>
  <c r="K230" i="1" a="1"/>
  <c r="K230" i="1" s="1"/>
  <c r="J230" i="1" s="1"/>
  <c r="J231" i="1" s="1"/>
  <c r="I230" i="1"/>
  <c r="E229" i="1"/>
  <c r="AC228" i="1" a="1"/>
  <c r="AC228" i="1" s="1"/>
  <c r="AB228" i="1" a="1"/>
  <c r="AB228" i="1" s="1"/>
  <c r="AA228" i="1" a="1"/>
  <c r="AA228" i="1" s="1"/>
  <c r="Z228" i="1" a="1"/>
  <c r="Z228" i="1" s="1"/>
  <c r="Y228" i="1" a="1"/>
  <c r="Y228" i="1" s="1"/>
  <c r="X228" i="1" a="1"/>
  <c r="X228" i="1" s="1"/>
  <c r="W228" i="1" a="1"/>
  <c r="W228" i="1" s="1"/>
  <c r="V228" i="1" a="1"/>
  <c r="V228" i="1" s="1"/>
  <c r="U228" i="1" a="1"/>
  <c r="U228" i="1" s="1"/>
  <c r="T228" i="1" a="1"/>
  <c r="T228" i="1" s="1"/>
  <c r="S228" i="1" a="1"/>
  <c r="S228" i="1" s="1"/>
  <c r="R228" i="1" a="1"/>
  <c r="R228" i="1" s="1"/>
  <c r="Q228" i="1" a="1"/>
  <c r="Q228" i="1" s="1"/>
  <c r="P228" i="1" a="1"/>
  <c r="P228" i="1" s="1"/>
  <c r="O228" i="1" a="1"/>
  <c r="O228" i="1" s="1"/>
  <c r="N228" i="1" a="1"/>
  <c r="N228" i="1" s="1"/>
  <c r="M228" i="1" a="1"/>
  <c r="M228" i="1" s="1"/>
  <c r="L228" i="1" a="1"/>
  <c r="L228" i="1" s="1"/>
  <c r="K228" i="1" a="1"/>
  <c r="K228" i="1" s="1"/>
  <c r="AC227" i="1" a="1"/>
  <c r="AC227" i="1"/>
  <c r="AB227" i="1" a="1"/>
  <c r="AB227" i="1"/>
  <c r="AA227" i="1" a="1"/>
  <c r="AA227" i="1"/>
  <c r="Z227" i="1" a="1"/>
  <c r="Z227" i="1"/>
  <c r="Y227" i="1" a="1"/>
  <c r="Y227" i="1"/>
  <c r="X227" i="1" a="1"/>
  <c r="X227" i="1"/>
  <c r="W227" i="1" a="1"/>
  <c r="W227" i="1"/>
  <c r="V227" i="1" a="1"/>
  <c r="V227" i="1"/>
  <c r="U227" i="1" a="1"/>
  <c r="U227" i="1"/>
  <c r="T227" i="1" a="1"/>
  <c r="T227" i="1"/>
  <c r="S227" i="1" a="1"/>
  <c r="S227" i="1"/>
  <c r="R227" i="1" a="1"/>
  <c r="R227" i="1"/>
  <c r="Q227" i="1" a="1"/>
  <c r="Q227" i="1"/>
  <c r="P227" i="1" a="1"/>
  <c r="P227" i="1"/>
  <c r="O227" i="1" a="1"/>
  <c r="O227" i="1"/>
  <c r="N227" i="1" a="1"/>
  <c r="N227" i="1"/>
  <c r="M227" i="1" a="1"/>
  <c r="M227" i="1"/>
  <c r="L227" i="1" a="1"/>
  <c r="L227" i="1"/>
  <c r="K227" i="1" a="1"/>
  <c r="K227" i="1"/>
  <c r="I227" i="1"/>
  <c r="AC225" i="1" a="1"/>
  <c r="AC225" i="1" s="1"/>
  <c r="AB225" i="1" a="1"/>
  <c r="AB225" i="1" s="1"/>
  <c r="AA225" i="1" a="1"/>
  <c r="AA225" i="1" s="1"/>
  <c r="Z225" i="1" a="1"/>
  <c r="Z225" i="1" s="1"/>
  <c r="Y225" i="1" a="1"/>
  <c r="Y225" i="1" s="1"/>
  <c r="X225" i="1" a="1"/>
  <c r="X225" i="1" s="1"/>
  <c r="W225" i="1" a="1"/>
  <c r="W225" i="1" s="1"/>
  <c r="V225" i="1" a="1"/>
  <c r="V225" i="1" s="1"/>
  <c r="U225" i="1" a="1"/>
  <c r="U225" i="1" s="1"/>
  <c r="T225" i="1" a="1"/>
  <c r="T225" i="1" s="1"/>
  <c r="S225" i="1" a="1"/>
  <c r="S225" i="1" s="1"/>
  <c r="R225" i="1" a="1"/>
  <c r="R225" i="1" s="1"/>
  <c r="Q225" i="1" a="1"/>
  <c r="Q225" i="1" s="1"/>
  <c r="P225" i="1" a="1"/>
  <c r="P225" i="1" s="1"/>
  <c r="O225" i="1" a="1"/>
  <c r="O225" i="1" s="1"/>
  <c r="N225" i="1" a="1"/>
  <c r="N225" i="1" s="1"/>
  <c r="M225" i="1" a="1"/>
  <c r="M225" i="1" s="1"/>
  <c r="L225" i="1" a="1"/>
  <c r="L225" i="1" s="1"/>
  <c r="K225" i="1" a="1"/>
  <c r="K225" i="1" s="1"/>
  <c r="E225" i="1"/>
  <c r="E226" i="1" s="1"/>
  <c r="AC224" i="1" a="1"/>
  <c r="AC224" i="1" s="1"/>
  <c r="AB224" i="1" a="1"/>
  <c r="AB224" i="1" s="1"/>
  <c r="AA224" i="1" a="1"/>
  <c r="AA224" i="1" s="1"/>
  <c r="Z224" i="1" a="1"/>
  <c r="Z224" i="1" s="1"/>
  <c r="Y224" i="1" a="1"/>
  <c r="Y224" i="1" s="1"/>
  <c r="X224" i="1" a="1"/>
  <c r="X224" i="1" s="1"/>
  <c r="W224" i="1" a="1"/>
  <c r="W224" i="1" s="1"/>
  <c r="V224" i="1" a="1"/>
  <c r="V224" i="1" s="1"/>
  <c r="U224" i="1" a="1"/>
  <c r="U224" i="1" s="1"/>
  <c r="T224" i="1" a="1"/>
  <c r="T224" i="1" s="1"/>
  <c r="S224" i="1" a="1"/>
  <c r="S224" i="1" s="1"/>
  <c r="R224" i="1" a="1"/>
  <c r="R224" i="1" s="1"/>
  <c r="Q224" i="1" a="1"/>
  <c r="Q224" i="1" s="1"/>
  <c r="P224" i="1" a="1"/>
  <c r="P224" i="1" s="1"/>
  <c r="O224" i="1" a="1"/>
  <c r="O224" i="1" s="1"/>
  <c r="N224" i="1" a="1"/>
  <c r="N224" i="1" s="1"/>
  <c r="M224" i="1" a="1"/>
  <c r="M224" i="1" s="1"/>
  <c r="L224" i="1" a="1"/>
  <c r="L224" i="1" s="1"/>
  <c r="K224" i="1" a="1"/>
  <c r="K224" i="1" s="1"/>
  <c r="AC223" i="1" a="1"/>
  <c r="AC223" i="1"/>
  <c r="AB223" i="1" a="1"/>
  <c r="AB223" i="1"/>
  <c r="AA223" i="1" a="1"/>
  <c r="AA223" i="1"/>
  <c r="Z223" i="1" a="1"/>
  <c r="Z223" i="1"/>
  <c r="Y223" i="1" a="1"/>
  <c r="Y223" i="1"/>
  <c r="X223" i="1" a="1"/>
  <c r="X223" i="1"/>
  <c r="W223" i="1" a="1"/>
  <c r="W223" i="1"/>
  <c r="V223" i="1" a="1"/>
  <c r="V223" i="1"/>
  <c r="U223" i="1" a="1"/>
  <c r="U223" i="1"/>
  <c r="T223" i="1" a="1"/>
  <c r="T223" i="1"/>
  <c r="S223" i="1" a="1"/>
  <c r="S223" i="1"/>
  <c r="R223" i="1" a="1"/>
  <c r="R223" i="1"/>
  <c r="Q223" i="1" a="1"/>
  <c r="Q223" i="1"/>
  <c r="P223" i="1" a="1"/>
  <c r="P223" i="1"/>
  <c r="O223" i="1" a="1"/>
  <c r="O223" i="1"/>
  <c r="N223" i="1" a="1"/>
  <c r="N223" i="1"/>
  <c r="M223" i="1" a="1"/>
  <c r="M223" i="1"/>
  <c r="L223" i="1" a="1"/>
  <c r="L223" i="1"/>
  <c r="K223" i="1" a="1"/>
  <c r="K223" i="1"/>
  <c r="J223" i="1" s="1"/>
  <c r="J226" i="1" s="1"/>
  <c r="I223" i="1"/>
  <c r="E222" i="1"/>
  <c r="AC221" i="1" a="1"/>
  <c r="AC221" i="1" s="1"/>
  <c r="AB221" i="1" a="1"/>
  <c r="AB221" i="1" s="1"/>
  <c r="AA221" i="1" a="1"/>
  <c r="AA221" i="1" s="1"/>
  <c r="Z221" i="1" a="1"/>
  <c r="Z221" i="1" s="1"/>
  <c r="Y221" i="1" a="1"/>
  <c r="Y221" i="1" s="1"/>
  <c r="X221" i="1" a="1"/>
  <c r="X221" i="1" s="1"/>
  <c r="W221" i="1" a="1"/>
  <c r="W221" i="1" s="1"/>
  <c r="V221" i="1" a="1"/>
  <c r="V221" i="1" s="1"/>
  <c r="U221" i="1" a="1"/>
  <c r="U221" i="1" s="1"/>
  <c r="T221" i="1" a="1"/>
  <c r="T221" i="1" s="1"/>
  <c r="S221" i="1" a="1"/>
  <c r="S221" i="1" s="1"/>
  <c r="R221" i="1" a="1"/>
  <c r="R221" i="1" s="1"/>
  <c r="Q221" i="1" a="1"/>
  <c r="Q221" i="1" s="1"/>
  <c r="P221" i="1" a="1"/>
  <c r="P221" i="1" s="1"/>
  <c r="O221" i="1" a="1"/>
  <c r="O221" i="1" s="1"/>
  <c r="N221" i="1" a="1"/>
  <c r="N221" i="1" s="1"/>
  <c r="M221" i="1" a="1"/>
  <c r="M221" i="1" s="1"/>
  <c r="L221" i="1" a="1"/>
  <c r="L221" i="1" s="1"/>
  <c r="K221" i="1" a="1"/>
  <c r="K221" i="1" s="1"/>
  <c r="I221" i="1"/>
  <c r="AC219" i="1" a="1"/>
  <c r="AC219" i="1"/>
  <c r="AB219" i="1" a="1"/>
  <c r="AB219" i="1"/>
  <c r="AA219" i="1" a="1"/>
  <c r="AA219" i="1"/>
  <c r="Z219" i="1" a="1"/>
  <c r="Z219" i="1"/>
  <c r="Y219" i="1" a="1"/>
  <c r="Y219" i="1"/>
  <c r="X219" i="1" a="1"/>
  <c r="X219" i="1"/>
  <c r="W219" i="1" a="1"/>
  <c r="W219" i="1"/>
  <c r="V219" i="1" a="1"/>
  <c r="V219" i="1"/>
  <c r="U219" i="1" a="1"/>
  <c r="U219" i="1"/>
  <c r="T219" i="1" a="1"/>
  <c r="T219" i="1"/>
  <c r="S219" i="1" a="1"/>
  <c r="S219" i="1"/>
  <c r="R219" i="1" a="1"/>
  <c r="R219" i="1"/>
  <c r="Q219" i="1" a="1"/>
  <c r="Q219" i="1"/>
  <c r="P219" i="1" a="1"/>
  <c r="P219" i="1"/>
  <c r="O219" i="1" a="1"/>
  <c r="O219" i="1"/>
  <c r="N219" i="1" a="1"/>
  <c r="N219" i="1"/>
  <c r="M219" i="1" a="1"/>
  <c r="M219" i="1"/>
  <c r="L219" i="1" a="1"/>
  <c r="L219" i="1"/>
  <c r="K219" i="1" a="1"/>
  <c r="K219" i="1"/>
  <c r="J219" i="1" s="1"/>
  <c r="E219" i="1"/>
  <c r="E220" i="1" s="1"/>
  <c r="AC218" i="1" a="1"/>
  <c r="AC218" i="1" s="1"/>
  <c r="AB218" i="1" a="1"/>
  <c r="AB218" i="1" s="1"/>
  <c r="AA218" i="1" a="1"/>
  <c r="AA218" i="1" s="1"/>
  <c r="Z218" i="1" a="1"/>
  <c r="Z218" i="1" s="1"/>
  <c r="Y218" i="1" a="1"/>
  <c r="Y218" i="1" s="1"/>
  <c r="X218" i="1" a="1"/>
  <c r="X218" i="1" s="1"/>
  <c r="W218" i="1" a="1"/>
  <c r="W218" i="1" s="1"/>
  <c r="V218" i="1" a="1"/>
  <c r="V218" i="1" s="1"/>
  <c r="U218" i="1" a="1"/>
  <c r="U218" i="1" s="1"/>
  <c r="T218" i="1" a="1"/>
  <c r="T218" i="1" s="1"/>
  <c r="S218" i="1" a="1"/>
  <c r="S218" i="1" s="1"/>
  <c r="R218" i="1" a="1"/>
  <c r="R218" i="1" s="1"/>
  <c r="Q218" i="1" a="1"/>
  <c r="Q218" i="1" s="1"/>
  <c r="P218" i="1" a="1"/>
  <c r="P218" i="1" s="1"/>
  <c r="O218" i="1" a="1"/>
  <c r="O218" i="1" s="1"/>
  <c r="N218" i="1" a="1"/>
  <c r="N218" i="1" s="1"/>
  <c r="M218" i="1" a="1"/>
  <c r="M218" i="1" s="1"/>
  <c r="L218" i="1" a="1"/>
  <c r="L218" i="1" s="1"/>
  <c r="K218" i="1" a="1"/>
  <c r="K218" i="1" s="1"/>
  <c r="E217" i="1"/>
  <c r="AC216" i="1" a="1"/>
  <c r="AC216" i="1" s="1"/>
  <c r="AB216" i="1" a="1"/>
  <c r="AB216" i="1" s="1"/>
  <c r="AA216" i="1" a="1"/>
  <c r="AA216" i="1" s="1"/>
  <c r="Z216" i="1" a="1"/>
  <c r="Z216" i="1" s="1"/>
  <c r="Y216" i="1" a="1"/>
  <c r="Y216" i="1" s="1"/>
  <c r="X216" i="1" a="1"/>
  <c r="X216" i="1" s="1"/>
  <c r="W216" i="1" a="1"/>
  <c r="W216" i="1" s="1"/>
  <c r="V216" i="1" a="1"/>
  <c r="V216" i="1" s="1"/>
  <c r="U216" i="1" a="1"/>
  <c r="U216" i="1" s="1"/>
  <c r="T216" i="1" a="1"/>
  <c r="T216" i="1" s="1"/>
  <c r="S216" i="1" a="1"/>
  <c r="S216" i="1" s="1"/>
  <c r="R216" i="1" a="1"/>
  <c r="R216" i="1" s="1"/>
  <c r="Q216" i="1" a="1"/>
  <c r="Q216" i="1" s="1"/>
  <c r="P216" i="1" a="1"/>
  <c r="P216" i="1" s="1"/>
  <c r="O216" i="1" a="1"/>
  <c r="O216" i="1" s="1"/>
  <c r="N216" i="1" a="1"/>
  <c r="N216" i="1" s="1"/>
  <c r="M216" i="1" a="1"/>
  <c r="M216" i="1" s="1"/>
  <c r="L216" i="1" a="1"/>
  <c r="L216" i="1" s="1"/>
  <c r="K216" i="1" a="1"/>
  <c r="K216" i="1" s="1"/>
  <c r="AC215" i="1" a="1"/>
  <c r="AC215" i="1"/>
  <c r="AB215" i="1" a="1"/>
  <c r="AB215" i="1"/>
  <c r="AA215" i="1" a="1"/>
  <c r="AA215" i="1"/>
  <c r="Z215" i="1" a="1"/>
  <c r="Z215" i="1"/>
  <c r="Y215" i="1" a="1"/>
  <c r="Y215" i="1"/>
  <c r="X215" i="1" a="1"/>
  <c r="X215" i="1"/>
  <c r="W215" i="1" a="1"/>
  <c r="W215" i="1"/>
  <c r="V215" i="1" a="1"/>
  <c r="V215" i="1"/>
  <c r="U215" i="1" a="1"/>
  <c r="U215" i="1"/>
  <c r="T215" i="1" a="1"/>
  <c r="T215" i="1"/>
  <c r="S215" i="1" a="1"/>
  <c r="S215" i="1"/>
  <c r="R215" i="1" a="1"/>
  <c r="R215" i="1"/>
  <c r="Q215" i="1" a="1"/>
  <c r="Q215" i="1"/>
  <c r="P215" i="1" a="1"/>
  <c r="P215" i="1"/>
  <c r="O215" i="1" a="1"/>
  <c r="O215" i="1"/>
  <c r="N215" i="1" a="1"/>
  <c r="N215" i="1"/>
  <c r="M215" i="1" a="1"/>
  <c r="M215" i="1"/>
  <c r="L215" i="1" a="1"/>
  <c r="L215" i="1"/>
  <c r="K215" i="1" a="1"/>
  <c r="K215" i="1"/>
  <c r="I215" i="1"/>
  <c r="E214" i="1"/>
  <c r="AC213" i="1" a="1"/>
  <c r="AC213" i="1" s="1"/>
  <c r="AB213" i="1" a="1"/>
  <c r="AB213" i="1" s="1"/>
  <c r="AA213" i="1" a="1"/>
  <c r="AA213" i="1" s="1"/>
  <c r="Z213" i="1" a="1"/>
  <c r="Z213" i="1" s="1"/>
  <c r="Y213" i="1" a="1"/>
  <c r="Y213" i="1" s="1"/>
  <c r="X213" i="1" a="1"/>
  <c r="X213" i="1" s="1"/>
  <c r="W213" i="1" a="1"/>
  <c r="W213" i="1" s="1"/>
  <c r="V213" i="1" a="1"/>
  <c r="V213" i="1" s="1"/>
  <c r="U213" i="1" a="1"/>
  <c r="U213" i="1" s="1"/>
  <c r="T213" i="1"/>
  <c r="S213" i="1" a="1"/>
  <c r="S213" i="1"/>
  <c r="R213" i="1" a="1"/>
  <c r="R213" i="1"/>
  <c r="Q213" i="1" a="1"/>
  <c r="Q213" i="1"/>
  <c r="P213" i="1" a="1"/>
  <c r="P213" i="1"/>
  <c r="O213" i="1" a="1"/>
  <c r="O213" i="1"/>
  <c r="N213" i="1" a="1"/>
  <c r="N213" i="1"/>
  <c r="M213" i="1" a="1"/>
  <c r="M213" i="1"/>
  <c r="L213" i="1" a="1"/>
  <c r="L213" i="1"/>
  <c r="K213" i="1" a="1"/>
  <c r="K213" i="1"/>
  <c r="J213" i="1" s="1"/>
  <c r="AC212" i="1" a="1"/>
  <c r="AC212" i="1" s="1"/>
  <c r="AB212" i="1" a="1"/>
  <c r="AB212" i="1" s="1"/>
  <c r="AA212" i="1" a="1"/>
  <c r="AA212" i="1" s="1"/>
  <c r="Z212" i="1" a="1"/>
  <c r="Z212" i="1" s="1"/>
  <c r="Y212" i="1" a="1"/>
  <c r="Y212" i="1" s="1"/>
  <c r="X212" i="1" a="1"/>
  <c r="X212" i="1" s="1"/>
  <c r="W212" i="1" a="1"/>
  <c r="W212" i="1" s="1"/>
  <c r="V212" i="1" a="1"/>
  <c r="V212" i="1" s="1"/>
  <c r="U212" i="1" a="1"/>
  <c r="U212" i="1" s="1"/>
  <c r="T212" i="1" a="1"/>
  <c r="T212" i="1" s="1"/>
  <c r="J212" i="1"/>
  <c r="AC211" i="1" a="1"/>
  <c r="AC211" i="1" s="1"/>
  <c r="AB211" i="1" a="1"/>
  <c r="AB211" i="1" s="1"/>
  <c r="AA211" i="1" a="1"/>
  <c r="AA211" i="1" s="1"/>
  <c r="Z211" i="1" a="1"/>
  <c r="Z211" i="1" s="1"/>
  <c r="Y211" i="1" a="1"/>
  <c r="Y211" i="1" s="1"/>
  <c r="X211" i="1" a="1"/>
  <c r="X211" i="1" s="1"/>
  <c r="W211" i="1" a="1"/>
  <c r="W211" i="1" s="1"/>
  <c r="V211" i="1" a="1"/>
  <c r="V211" i="1" s="1"/>
  <c r="U211" i="1" a="1"/>
  <c r="U211" i="1" s="1"/>
  <c r="T211" i="1" a="1"/>
  <c r="T211" i="1" s="1"/>
  <c r="J211" i="1"/>
  <c r="AC210" i="1" a="1"/>
  <c r="AC210" i="1" s="1"/>
  <c r="AB210" i="1" a="1"/>
  <c r="AB210" i="1" s="1"/>
  <c r="AA210" i="1" a="1"/>
  <c r="AA210" i="1" s="1"/>
  <c r="Z210" i="1" a="1"/>
  <c r="Z210" i="1" s="1"/>
  <c r="Y210" i="1" a="1"/>
  <c r="Y210" i="1" s="1"/>
  <c r="X210" i="1" a="1"/>
  <c r="X210" i="1" s="1"/>
  <c r="W210" i="1" a="1"/>
  <c r="W210" i="1" s="1"/>
  <c r="V210" i="1" a="1"/>
  <c r="V210" i="1" s="1"/>
  <c r="U210" i="1" a="1"/>
  <c r="U210" i="1" s="1"/>
  <c r="T210" i="1" a="1"/>
  <c r="T210" i="1" s="1"/>
  <c r="J210" i="1"/>
  <c r="AC209" i="1" a="1"/>
  <c r="AC209" i="1" s="1"/>
  <c r="AB209" i="1" a="1"/>
  <c r="AB209" i="1" s="1"/>
  <c r="AA209" i="1" a="1"/>
  <c r="AA209" i="1" s="1"/>
  <c r="Z209" i="1" a="1"/>
  <c r="Z209" i="1" s="1"/>
  <c r="Y209" i="1" a="1"/>
  <c r="Y209" i="1" s="1"/>
  <c r="X209" i="1" a="1"/>
  <c r="X209" i="1" s="1"/>
  <c r="W209" i="1" a="1"/>
  <c r="W209" i="1" s="1"/>
  <c r="V209" i="1" a="1"/>
  <c r="V209" i="1" s="1"/>
  <c r="U209" i="1" a="1"/>
  <c r="U209" i="1" s="1"/>
  <c r="T209" i="1" a="1"/>
  <c r="T209" i="1" s="1"/>
  <c r="S209" i="1" a="1"/>
  <c r="S209" i="1" s="1"/>
  <c r="R209" i="1" a="1"/>
  <c r="R209" i="1" s="1"/>
  <c r="Q209" i="1" a="1"/>
  <c r="Q209" i="1" s="1"/>
  <c r="P209" i="1" a="1"/>
  <c r="P209" i="1" s="1"/>
  <c r="O209" i="1" a="1"/>
  <c r="O209" i="1" s="1"/>
  <c r="N209" i="1" a="1"/>
  <c r="N209" i="1" s="1"/>
  <c r="M209" i="1" a="1"/>
  <c r="M209" i="1" s="1"/>
  <c r="L209" i="1" a="1"/>
  <c r="L209" i="1" s="1"/>
  <c r="K209" i="1" a="1"/>
  <c r="K209" i="1" s="1"/>
  <c r="J209" i="1" s="1"/>
  <c r="J214" i="1" s="1"/>
  <c r="I209" i="1"/>
  <c r="AC207" i="1" a="1"/>
  <c r="AC207" i="1" s="1"/>
  <c r="AB207" i="1" a="1"/>
  <c r="AB207" i="1" s="1"/>
  <c r="AA207" i="1" a="1"/>
  <c r="AA207" i="1" s="1"/>
  <c r="Z207" i="1" a="1"/>
  <c r="Z207" i="1" s="1"/>
  <c r="Y207" i="1" a="1"/>
  <c r="Y207" i="1" s="1"/>
  <c r="X207" i="1" a="1"/>
  <c r="X207" i="1" s="1"/>
  <c r="W207" i="1" a="1"/>
  <c r="W207" i="1" s="1"/>
  <c r="V207" i="1" a="1"/>
  <c r="V207" i="1" s="1"/>
  <c r="U207" i="1" a="1"/>
  <c r="U207" i="1" s="1"/>
  <c r="T207" i="1" a="1"/>
  <c r="T207" i="1" s="1"/>
  <c r="S207" i="1" a="1"/>
  <c r="S207" i="1" s="1"/>
  <c r="R207" i="1" a="1"/>
  <c r="R207" i="1" s="1"/>
  <c r="Q207" i="1" a="1"/>
  <c r="Q207" i="1" s="1"/>
  <c r="P207" i="1" a="1"/>
  <c r="P207" i="1" s="1"/>
  <c r="O207" i="1" a="1"/>
  <c r="O207" i="1" s="1"/>
  <c r="N207" i="1" a="1"/>
  <c r="N207" i="1" s="1"/>
  <c r="M207" i="1" a="1"/>
  <c r="M207" i="1" s="1"/>
  <c r="L207" i="1" a="1"/>
  <c r="L207" i="1" s="1"/>
  <c r="K207" i="1" a="1"/>
  <c r="K207" i="1" s="1"/>
  <c r="AC206" i="1" a="1"/>
  <c r="AC206" i="1" s="1"/>
  <c r="AB206" i="1" a="1"/>
  <c r="AB206" i="1" s="1"/>
  <c r="AA206" i="1" a="1"/>
  <c r="AA206" i="1" s="1"/>
  <c r="Z206" i="1" a="1"/>
  <c r="Z206" i="1" s="1"/>
  <c r="Y206" i="1" a="1"/>
  <c r="Y206" i="1" s="1"/>
  <c r="X206" i="1" a="1"/>
  <c r="X206" i="1" s="1"/>
  <c r="W206" i="1" a="1"/>
  <c r="W206" i="1" s="1"/>
  <c r="V206" i="1" a="1"/>
  <c r="V206" i="1" s="1"/>
  <c r="U206" i="1" a="1"/>
  <c r="U206" i="1" s="1"/>
  <c r="T206" i="1" a="1"/>
  <c r="T206" i="1" s="1"/>
  <c r="S206" i="1" a="1"/>
  <c r="S206" i="1" s="1"/>
  <c r="R206" i="1" a="1"/>
  <c r="R206" i="1" s="1"/>
  <c r="Q206" i="1" a="1"/>
  <c r="Q206" i="1" s="1"/>
  <c r="P206" i="1" a="1"/>
  <c r="P206" i="1" s="1"/>
  <c r="O206" i="1" a="1"/>
  <c r="O206" i="1" s="1"/>
  <c r="N206" i="1" a="1"/>
  <c r="N206" i="1" s="1"/>
  <c r="M206" i="1" a="1"/>
  <c r="M206" i="1" s="1"/>
  <c r="L206" i="1" a="1"/>
  <c r="L206" i="1" s="1"/>
  <c r="K206" i="1" a="1"/>
  <c r="K206" i="1" s="1"/>
  <c r="J206" i="1" s="1"/>
  <c r="E206" i="1"/>
  <c r="E207" i="1" s="1"/>
  <c r="E208" i="1" s="1"/>
  <c r="AC205" i="1" a="1"/>
  <c r="AC205" i="1" s="1"/>
  <c r="AB205" i="1" a="1"/>
  <c r="AB205" i="1" s="1"/>
  <c r="AA205" i="1" a="1"/>
  <c r="AA205" i="1" s="1"/>
  <c r="Z205" i="1" a="1"/>
  <c r="Z205" i="1" s="1"/>
  <c r="Y205" i="1" a="1"/>
  <c r="Y205" i="1" s="1"/>
  <c r="X205" i="1" a="1"/>
  <c r="X205" i="1" s="1"/>
  <c r="W205" i="1" a="1"/>
  <c r="W205" i="1" s="1"/>
  <c r="V205" i="1" a="1"/>
  <c r="V205" i="1" s="1"/>
  <c r="U205" i="1" a="1"/>
  <c r="U205" i="1" s="1"/>
  <c r="T205" i="1" a="1"/>
  <c r="T205" i="1" s="1"/>
  <c r="S205" i="1" a="1"/>
  <c r="S205" i="1" s="1"/>
  <c r="R205" i="1" a="1"/>
  <c r="R205" i="1" s="1"/>
  <c r="Q205" i="1" a="1"/>
  <c r="Q205" i="1" s="1"/>
  <c r="P205" i="1" a="1"/>
  <c r="P205" i="1" s="1"/>
  <c r="O205" i="1" a="1"/>
  <c r="O205" i="1" s="1"/>
  <c r="N205" i="1" a="1"/>
  <c r="N205" i="1" s="1"/>
  <c r="M205" i="1" a="1"/>
  <c r="M205" i="1" s="1"/>
  <c r="L205" i="1" a="1"/>
  <c r="L205" i="1" s="1"/>
  <c r="K205" i="1" a="1"/>
  <c r="K205" i="1" s="1"/>
  <c r="J205" i="1" s="1"/>
  <c r="E204" i="1"/>
  <c r="AC203" i="1" a="1"/>
  <c r="AC203" i="1"/>
  <c r="AB203" i="1" a="1"/>
  <c r="AB203" i="1"/>
  <c r="AA203" i="1" a="1"/>
  <c r="AA203" i="1"/>
  <c r="Z203" i="1" a="1"/>
  <c r="Z203" i="1"/>
  <c r="Y203" i="1" a="1"/>
  <c r="Y203" i="1"/>
  <c r="X203" i="1" a="1"/>
  <c r="X203" i="1"/>
  <c r="W203" i="1" a="1"/>
  <c r="W203" i="1"/>
  <c r="V203" i="1" a="1"/>
  <c r="V203" i="1"/>
  <c r="U203" i="1" a="1"/>
  <c r="U203" i="1"/>
  <c r="T203" i="1" a="1"/>
  <c r="T203" i="1"/>
  <c r="S203" i="1" a="1"/>
  <c r="S203" i="1"/>
  <c r="R203" i="1" a="1"/>
  <c r="R203" i="1"/>
  <c r="Q203" i="1" a="1"/>
  <c r="Q203" i="1"/>
  <c r="P203" i="1" a="1"/>
  <c r="P203" i="1"/>
  <c r="O203" i="1" a="1"/>
  <c r="O203" i="1"/>
  <c r="N203" i="1" a="1"/>
  <c r="N203" i="1"/>
  <c r="M203" i="1" a="1"/>
  <c r="M203" i="1"/>
  <c r="L203" i="1" a="1"/>
  <c r="L203" i="1"/>
  <c r="K203" i="1" a="1"/>
  <c r="K203" i="1"/>
  <c r="J203" i="1" s="1"/>
  <c r="J204" i="1" s="1"/>
  <c r="I203" i="1"/>
  <c r="E202" i="1"/>
  <c r="AC201" i="1" a="1"/>
  <c r="AC201" i="1" s="1"/>
  <c r="AB201" i="1" a="1"/>
  <c r="AB201" i="1" s="1"/>
  <c r="AA201" i="1" a="1"/>
  <c r="AA201" i="1" s="1"/>
  <c r="Z201" i="1" a="1"/>
  <c r="Z201" i="1" s="1"/>
  <c r="Y201" i="1" a="1"/>
  <c r="Y201" i="1" s="1"/>
  <c r="X201" i="1" a="1"/>
  <c r="X201" i="1" s="1"/>
  <c r="W201" i="1" a="1"/>
  <c r="W201" i="1" s="1"/>
  <c r="V201" i="1" a="1"/>
  <c r="V201" i="1" s="1"/>
  <c r="U201" i="1" a="1"/>
  <c r="U201" i="1" s="1"/>
  <c r="T201" i="1" a="1"/>
  <c r="T201" i="1" s="1"/>
  <c r="S201" i="1" a="1"/>
  <c r="S201" i="1" s="1"/>
  <c r="R201" i="1" a="1"/>
  <c r="R201" i="1" s="1"/>
  <c r="Q201" i="1" a="1"/>
  <c r="Q201" i="1" s="1"/>
  <c r="P201" i="1" a="1"/>
  <c r="P201" i="1" s="1"/>
  <c r="O201" i="1" a="1"/>
  <c r="O201" i="1" s="1"/>
  <c r="N201" i="1" a="1"/>
  <c r="N201" i="1" s="1"/>
  <c r="M201" i="1" a="1"/>
  <c r="M201" i="1" s="1"/>
  <c r="L201" i="1" a="1"/>
  <c r="L201" i="1" s="1"/>
  <c r="K201" i="1" a="1"/>
  <c r="K201" i="1" s="1"/>
  <c r="AC200" i="1" a="1"/>
  <c r="AC200" i="1" s="1"/>
  <c r="AB200" i="1" a="1"/>
  <c r="AB200" i="1" s="1"/>
  <c r="AA200" i="1" a="1"/>
  <c r="AA200" i="1" s="1"/>
  <c r="Z200" i="1" a="1"/>
  <c r="Z200" i="1" s="1"/>
  <c r="Y200" i="1" a="1"/>
  <c r="Y200" i="1" s="1"/>
  <c r="X200" i="1" a="1"/>
  <c r="X200" i="1" s="1"/>
  <c r="W200" i="1" a="1"/>
  <c r="W200" i="1" s="1"/>
  <c r="V200" i="1" a="1"/>
  <c r="V200" i="1" s="1"/>
  <c r="U200" i="1" a="1"/>
  <c r="U200" i="1" s="1"/>
  <c r="T200" i="1" a="1"/>
  <c r="T200" i="1" s="1"/>
  <c r="S200" i="1" a="1"/>
  <c r="S200" i="1" s="1"/>
  <c r="R200" i="1" a="1"/>
  <c r="R200" i="1" s="1"/>
  <c r="Q200" i="1" a="1"/>
  <c r="Q200" i="1" s="1"/>
  <c r="P200" i="1" a="1"/>
  <c r="P200" i="1" s="1"/>
  <c r="O200" i="1" a="1"/>
  <c r="O200" i="1" s="1"/>
  <c r="N200" i="1" a="1"/>
  <c r="N200" i="1" s="1"/>
  <c r="M200" i="1" a="1"/>
  <c r="M200" i="1" s="1"/>
  <c r="L200" i="1" a="1"/>
  <c r="L200" i="1" s="1"/>
  <c r="K200" i="1" a="1"/>
  <c r="K200" i="1" s="1"/>
  <c r="AC199" i="1" a="1"/>
  <c r="AC199" i="1" s="1"/>
  <c r="AB199" i="1" a="1"/>
  <c r="AB199" i="1" s="1"/>
  <c r="AA199" i="1" a="1"/>
  <c r="AA199" i="1" s="1"/>
  <c r="Z199" i="1" a="1"/>
  <c r="Z199" i="1" s="1"/>
  <c r="Y199" i="1" a="1"/>
  <c r="Y199" i="1" s="1"/>
  <c r="X199" i="1" a="1"/>
  <c r="X199" i="1" s="1"/>
  <c r="W199" i="1" a="1"/>
  <c r="W199" i="1" s="1"/>
  <c r="V199" i="1" a="1"/>
  <c r="V199" i="1" s="1"/>
  <c r="U199" i="1" a="1"/>
  <c r="U199" i="1" s="1"/>
  <c r="T199" i="1" a="1"/>
  <c r="T199" i="1" s="1"/>
  <c r="S199" i="1" a="1"/>
  <c r="S199" i="1" s="1"/>
  <c r="R199" i="1" a="1"/>
  <c r="R199" i="1" s="1"/>
  <c r="Q199" i="1" a="1"/>
  <c r="Q199" i="1" s="1"/>
  <c r="P199" i="1" a="1"/>
  <c r="P199" i="1" s="1"/>
  <c r="O199" i="1" a="1"/>
  <c r="O199" i="1" s="1"/>
  <c r="N199" i="1" a="1"/>
  <c r="N199" i="1" s="1"/>
  <c r="M199" i="1" a="1"/>
  <c r="M199" i="1" s="1"/>
  <c r="L199" i="1" a="1"/>
  <c r="L199" i="1" s="1"/>
  <c r="K199" i="1" a="1"/>
  <c r="K199" i="1" s="1"/>
  <c r="AC198" i="1" a="1"/>
  <c r="AC198" i="1"/>
  <c r="AB198" i="1" a="1"/>
  <c r="AB198" i="1"/>
  <c r="AA198" i="1" a="1"/>
  <c r="AA198" i="1"/>
  <c r="Z198" i="1" a="1"/>
  <c r="Z198" i="1"/>
  <c r="Y198" i="1" a="1"/>
  <c r="Y198" i="1"/>
  <c r="X198" i="1" a="1"/>
  <c r="X198" i="1"/>
  <c r="W198" i="1" a="1"/>
  <c r="W198" i="1"/>
  <c r="V198" i="1" a="1"/>
  <c r="V198" i="1"/>
  <c r="U198" i="1" a="1"/>
  <c r="U198" i="1"/>
  <c r="T198" i="1" a="1"/>
  <c r="T198" i="1"/>
  <c r="S198" i="1" a="1"/>
  <c r="S198" i="1"/>
  <c r="R198" i="1" a="1"/>
  <c r="R198" i="1"/>
  <c r="Q198" i="1" a="1"/>
  <c r="Q198" i="1"/>
  <c r="P198" i="1" a="1"/>
  <c r="P198" i="1"/>
  <c r="O198" i="1" a="1"/>
  <c r="O198" i="1"/>
  <c r="N198" i="1" a="1"/>
  <c r="N198" i="1"/>
  <c r="M198" i="1" a="1"/>
  <c r="M198" i="1"/>
  <c r="L198" i="1" a="1"/>
  <c r="L198" i="1"/>
  <c r="K198" i="1" a="1"/>
  <c r="K198" i="1"/>
  <c r="J198" i="1" s="1"/>
  <c r="AC197" i="1" a="1"/>
  <c r="AC197" i="1" s="1"/>
  <c r="AB197" i="1" a="1"/>
  <c r="AB197" i="1" s="1"/>
  <c r="AA197" i="1" a="1"/>
  <c r="AA197" i="1" s="1"/>
  <c r="Z197" i="1" a="1"/>
  <c r="Z197" i="1" s="1"/>
  <c r="Y197" i="1" a="1"/>
  <c r="Y197" i="1" s="1"/>
  <c r="X197" i="1" a="1"/>
  <c r="X197" i="1" s="1"/>
  <c r="W197" i="1" a="1"/>
  <c r="W197" i="1" s="1"/>
  <c r="V197" i="1" a="1"/>
  <c r="V197" i="1" s="1"/>
  <c r="U197" i="1" a="1"/>
  <c r="U197" i="1" s="1"/>
  <c r="T197" i="1" a="1"/>
  <c r="T197" i="1" s="1"/>
  <c r="S197" i="1" a="1"/>
  <c r="S197" i="1" s="1"/>
  <c r="R197" i="1" a="1"/>
  <c r="R197" i="1" s="1"/>
  <c r="Q197" i="1" a="1"/>
  <c r="Q197" i="1" s="1"/>
  <c r="P197" i="1" a="1"/>
  <c r="P197" i="1" s="1"/>
  <c r="O197" i="1" a="1"/>
  <c r="O197" i="1" s="1"/>
  <c r="N197" i="1" a="1"/>
  <c r="N197" i="1" s="1"/>
  <c r="M197" i="1" a="1"/>
  <c r="M197" i="1" s="1"/>
  <c r="L197" i="1" a="1"/>
  <c r="L197" i="1" s="1"/>
  <c r="K197" i="1" a="1"/>
  <c r="K197" i="1" s="1"/>
  <c r="AC196" i="1" a="1"/>
  <c r="AC196" i="1" s="1"/>
  <c r="AB196" i="1" a="1"/>
  <c r="AB196" i="1" s="1"/>
  <c r="AA196" i="1" a="1"/>
  <c r="AA196" i="1" s="1"/>
  <c r="Z196" i="1" a="1"/>
  <c r="Z196" i="1" s="1"/>
  <c r="Y196" i="1" a="1"/>
  <c r="Y196" i="1" s="1"/>
  <c r="X196" i="1" a="1"/>
  <c r="X196" i="1" s="1"/>
  <c r="W196" i="1" a="1"/>
  <c r="W196" i="1" s="1"/>
  <c r="V196" i="1" a="1"/>
  <c r="V196" i="1" s="1"/>
  <c r="U196" i="1" a="1"/>
  <c r="U196" i="1" s="1"/>
  <c r="T196" i="1" a="1"/>
  <c r="T196" i="1" s="1"/>
  <c r="S196" i="1" a="1"/>
  <c r="S196" i="1" s="1"/>
  <c r="R196" i="1" a="1"/>
  <c r="R196" i="1" s="1"/>
  <c r="Q196" i="1" a="1"/>
  <c r="Q196" i="1" s="1"/>
  <c r="P196" i="1" a="1"/>
  <c r="P196" i="1" s="1"/>
  <c r="O196" i="1" a="1"/>
  <c r="O196" i="1" s="1"/>
  <c r="N196" i="1" a="1"/>
  <c r="N196" i="1" s="1"/>
  <c r="M196" i="1" a="1"/>
  <c r="M196" i="1" s="1"/>
  <c r="L196" i="1" a="1"/>
  <c r="L196" i="1" s="1"/>
  <c r="K196" i="1" a="1"/>
  <c r="K196" i="1" s="1"/>
  <c r="AC195" i="1" a="1"/>
  <c r="AC195" i="1" s="1"/>
  <c r="AB195" i="1" a="1"/>
  <c r="AB195" i="1" s="1"/>
  <c r="AA195" i="1" a="1"/>
  <c r="AA195" i="1" s="1"/>
  <c r="Z195" i="1" a="1"/>
  <c r="Z195" i="1" s="1"/>
  <c r="Y195" i="1" a="1"/>
  <c r="Y195" i="1" s="1"/>
  <c r="X195" i="1" a="1"/>
  <c r="X195" i="1" s="1"/>
  <c r="W195" i="1" a="1"/>
  <c r="W195" i="1" s="1"/>
  <c r="V195" i="1" a="1"/>
  <c r="V195" i="1" s="1"/>
  <c r="U195" i="1" a="1"/>
  <c r="U195" i="1" s="1"/>
  <c r="T195" i="1" a="1"/>
  <c r="T195" i="1" s="1"/>
  <c r="S195" i="1" a="1"/>
  <c r="S195" i="1" s="1"/>
  <c r="R195" i="1" a="1"/>
  <c r="R195" i="1" s="1"/>
  <c r="Q195" i="1" a="1"/>
  <c r="Q195" i="1" s="1"/>
  <c r="P195" i="1" a="1"/>
  <c r="P195" i="1" s="1"/>
  <c r="O195" i="1" a="1"/>
  <c r="O195" i="1" s="1"/>
  <c r="N195" i="1" a="1"/>
  <c r="N195" i="1" s="1"/>
  <c r="M195" i="1" a="1"/>
  <c r="M195" i="1" s="1"/>
  <c r="L195" i="1" a="1"/>
  <c r="L195" i="1" s="1"/>
  <c r="K195" i="1" a="1"/>
  <c r="K195" i="1" s="1"/>
  <c r="J195" i="1" s="1"/>
  <c r="AC194" i="1" a="1"/>
  <c r="AC194" i="1"/>
  <c r="AB194" i="1" a="1"/>
  <c r="AB194" i="1"/>
  <c r="AA194" i="1" a="1"/>
  <c r="AA194" i="1"/>
  <c r="Z194" i="1" a="1"/>
  <c r="Z194" i="1"/>
  <c r="Y194" i="1" a="1"/>
  <c r="Y194" i="1"/>
  <c r="X194" i="1" a="1"/>
  <c r="X194" i="1"/>
  <c r="W194" i="1" a="1"/>
  <c r="W194" i="1"/>
  <c r="V194" i="1" a="1"/>
  <c r="V194" i="1"/>
  <c r="U194" i="1" a="1"/>
  <c r="U194" i="1"/>
  <c r="T194" i="1" a="1"/>
  <c r="T194" i="1"/>
  <c r="S194" i="1" a="1"/>
  <c r="S194" i="1"/>
  <c r="R194" i="1" a="1"/>
  <c r="R194" i="1"/>
  <c r="Q194" i="1" a="1"/>
  <c r="Q194" i="1"/>
  <c r="P194" i="1" a="1"/>
  <c r="P194" i="1"/>
  <c r="O194" i="1" a="1"/>
  <c r="O194" i="1"/>
  <c r="N194" i="1" a="1"/>
  <c r="N194" i="1"/>
  <c r="M194" i="1" a="1"/>
  <c r="M194" i="1"/>
  <c r="L194" i="1" a="1"/>
  <c r="L194" i="1"/>
  <c r="K194" i="1" a="1"/>
  <c r="K194" i="1"/>
  <c r="E193" i="1"/>
  <c r="AC192" i="1" a="1"/>
  <c r="AC192" i="1" s="1"/>
  <c r="AB192" i="1" a="1"/>
  <c r="AB192" i="1" s="1"/>
  <c r="AA192" i="1" a="1"/>
  <c r="AA192" i="1" s="1"/>
  <c r="Z192" i="1" a="1"/>
  <c r="Z192" i="1" s="1"/>
  <c r="Y192" i="1" a="1"/>
  <c r="Y192" i="1" s="1"/>
  <c r="X192" i="1" a="1"/>
  <c r="X192" i="1" s="1"/>
  <c r="W192" i="1" a="1"/>
  <c r="W192" i="1" s="1"/>
  <c r="V192" i="1" a="1"/>
  <c r="V192" i="1" s="1"/>
  <c r="U192" i="1" a="1"/>
  <c r="U192" i="1" s="1"/>
  <c r="T192" i="1" a="1"/>
  <c r="T192" i="1" s="1"/>
  <c r="S192" i="1" a="1"/>
  <c r="S192" i="1" s="1"/>
  <c r="R192" i="1" a="1"/>
  <c r="R192" i="1" s="1"/>
  <c r="Q192" i="1" a="1"/>
  <c r="Q192" i="1" s="1"/>
  <c r="P192" i="1" a="1"/>
  <c r="P192" i="1" s="1"/>
  <c r="O192" i="1" a="1"/>
  <c r="O192" i="1" s="1"/>
  <c r="N192" i="1" a="1"/>
  <c r="N192" i="1" s="1"/>
  <c r="M192" i="1" a="1"/>
  <c r="M192" i="1" s="1"/>
  <c r="L192" i="1" a="1"/>
  <c r="L192" i="1" s="1"/>
  <c r="K192" i="1" a="1"/>
  <c r="K192" i="1" s="1"/>
  <c r="I192" i="1"/>
  <c r="AC190" i="1" a="1"/>
  <c r="AC190" i="1"/>
  <c r="AB190" i="1" a="1"/>
  <c r="AB190" i="1"/>
  <c r="AA190" i="1" a="1"/>
  <c r="AA190" i="1"/>
  <c r="Z190" i="1" a="1"/>
  <c r="Z190" i="1"/>
  <c r="Y190" i="1" a="1"/>
  <c r="Y190" i="1"/>
  <c r="X190" i="1" a="1"/>
  <c r="X190" i="1"/>
  <c r="W190" i="1" a="1"/>
  <c r="W190" i="1"/>
  <c r="V190" i="1" a="1"/>
  <c r="V190" i="1"/>
  <c r="U190" i="1" a="1"/>
  <c r="U190" i="1"/>
  <c r="T190" i="1" a="1"/>
  <c r="T190" i="1"/>
  <c r="S190" i="1" a="1"/>
  <c r="S190" i="1"/>
  <c r="R190" i="1" a="1"/>
  <c r="R190" i="1"/>
  <c r="Q190" i="1" a="1"/>
  <c r="Q190" i="1"/>
  <c r="P190" i="1" a="1"/>
  <c r="P190" i="1"/>
  <c r="O190" i="1" a="1"/>
  <c r="O190" i="1"/>
  <c r="N190" i="1" a="1"/>
  <c r="N190" i="1"/>
  <c r="M190" i="1" a="1"/>
  <c r="M190" i="1"/>
  <c r="L190" i="1" a="1"/>
  <c r="L190" i="1"/>
  <c r="K190" i="1" a="1"/>
  <c r="K190" i="1"/>
  <c r="AC189" i="1" a="1"/>
  <c r="AC189" i="1"/>
  <c r="AB189" i="1" a="1"/>
  <c r="AB189" i="1"/>
  <c r="AA189" i="1" a="1"/>
  <c r="AA189" i="1"/>
  <c r="Z189" i="1" a="1"/>
  <c r="Z189" i="1"/>
  <c r="Y189" i="1" a="1"/>
  <c r="Y189" i="1"/>
  <c r="X189" i="1" a="1"/>
  <c r="X189" i="1"/>
  <c r="W189" i="1" a="1"/>
  <c r="W189" i="1"/>
  <c r="V189" i="1" a="1"/>
  <c r="V189" i="1"/>
  <c r="U189" i="1" a="1"/>
  <c r="U189" i="1"/>
  <c r="T189" i="1" a="1"/>
  <c r="T189" i="1" s="1"/>
  <c r="S189" i="1" a="1"/>
  <c r="S189" i="1"/>
  <c r="R189" i="1" a="1"/>
  <c r="R189" i="1" s="1"/>
  <c r="Q189" i="1" a="1"/>
  <c r="Q189" i="1"/>
  <c r="P189" i="1" a="1"/>
  <c r="P189" i="1" s="1"/>
  <c r="O189" i="1" a="1"/>
  <c r="O189" i="1"/>
  <c r="N189" i="1" a="1"/>
  <c r="N189" i="1" s="1"/>
  <c r="M189" i="1" a="1"/>
  <c r="M189" i="1"/>
  <c r="L189" i="1" a="1"/>
  <c r="L189" i="1" s="1"/>
  <c r="K189" i="1" a="1"/>
  <c r="K189" i="1"/>
  <c r="AC188" i="1" a="1"/>
  <c r="AC188" i="1" s="1"/>
  <c r="AB188" i="1" a="1"/>
  <c r="AB188" i="1"/>
  <c r="AA188" i="1" a="1"/>
  <c r="AA188" i="1" s="1"/>
  <c r="Z188" i="1" a="1"/>
  <c r="Z188" i="1"/>
  <c r="Y188" i="1" a="1"/>
  <c r="Y188" i="1" s="1"/>
  <c r="X188" i="1" a="1"/>
  <c r="X188" i="1"/>
  <c r="W188" i="1" a="1"/>
  <c r="W188" i="1" s="1"/>
  <c r="V188" i="1" a="1"/>
  <c r="V188" i="1"/>
  <c r="U188" i="1" a="1"/>
  <c r="U188" i="1" s="1"/>
  <c r="T188" i="1" a="1"/>
  <c r="T188" i="1"/>
  <c r="S188" i="1" a="1"/>
  <c r="S188" i="1" s="1"/>
  <c r="R188" i="1" a="1"/>
  <c r="R188" i="1"/>
  <c r="Q188" i="1" a="1"/>
  <c r="Q188" i="1" s="1"/>
  <c r="P188" i="1" a="1"/>
  <c r="P188" i="1"/>
  <c r="O188" i="1" a="1"/>
  <c r="O188" i="1" s="1"/>
  <c r="N188" i="1" a="1"/>
  <c r="N188" i="1"/>
  <c r="M188" i="1" a="1"/>
  <c r="M188" i="1" s="1"/>
  <c r="L188" i="1" a="1"/>
  <c r="L188" i="1"/>
  <c r="K188" i="1" a="1"/>
  <c r="K188" i="1" s="1"/>
  <c r="J188" i="1" s="1"/>
  <c r="AC187" i="1" a="1"/>
  <c r="AC187" i="1" s="1"/>
  <c r="AB187" i="1" a="1"/>
  <c r="AB187" i="1" s="1"/>
  <c r="AA187" i="1" a="1"/>
  <c r="AA187" i="1" s="1"/>
  <c r="Z187" i="1" a="1"/>
  <c r="Z187" i="1" s="1"/>
  <c r="Y187" i="1" a="1"/>
  <c r="Y187" i="1" s="1"/>
  <c r="X187" i="1" a="1"/>
  <c r="X187" i="1" s="1"/>
  <c r="W187" i="1" a="1"/>
  <c r="W187" i="1" s="1"/>
  <c r="V187" i="1" a="1"/>
  <c r="V187" i="1" s="1"/>
  <c r="U187" i="1" a="1"/>
  <c r="U187" i="1" s="1"/>
  <c r="T187" i="1" a="1"/>
  <c r="T187" i="1" s="1"/>
  <c r="S187" i="1" a="1"/>
  <c r="S187" i="1" s="1"/>
  <c r="R187" i="1" a="1"/>
  <c r="R187" i="1" s="1"/>
  <c r="Q187" i="1" a="1"/>
  <c r="Q187" i="1" s="1"/>
  <c r="P187" i="1" a="1"/>
  <c r="P187" i="1" s="1"/>
  <c r="O187" i="1" a="1"/>
  <c r="O187" i="1" s="1"/>
  <c r="N187" i="1" a="1"/>
  <c r="N187" i="1" s="1"/>
  <c r="M187" i="1" a="1"/>
  <c r="M187" i="1" s="1"/>
  <c r="L187" i="1" a="1"/>
  <c r="L187" i="1" s="1"/>
  <c r="K187" i="1" a="1"/>
  <c r="K187" i="1" s="1"/>
  <c r="AC186" i="1" a="1"/>
  <c r="AC186" i="1" s="1"/>
  <c r="AB186" i="1" a="1"/>
  <c r="AB186" i="1" s="1"/>
  <c r="AA186" i="1" a="1"/>
  <c r="AA186" i="1" s="1"/>
  <c r="Z186" i="1" a="1"/>
  <c r="Z186" i="1" s="1"/>
  <c r="Y186" i="1" a="1"/>
  <c r="Y186" i="1" s="1"/>
  <c r="X186" i="1" a="1"/>
  <c r="X186" i="1" s="1"/>
  <c r="W186" i="1" a="1"/>
  <c r="W186" i="1" s="1"/>
  <c r="V186" i="1" a="1"/>
  <c r="V186" i="1" s="1"/>
  <c r="U186" i="1" a="1"/>
  <c r="U186" i="1" s="1"/>
  <c r="T186" i="1" a="1"/>
  <c r="T186" i="1" s="1"/>
  <c r="S186" i="1" a="1"/>
  <c r="S186" i="1" s="1"/>
  <c r="R186" i="1" a="1"/>
  <c r="R186" i="1" s="1"/>
  <c r="Q186" i="1" a="1"/>
  <c r="Q186" i="1" s="1"/>
  <c r="P186" i="1" a="1"/>
  <c r="P186" i="1" s="1"/>
  <c r="O186" i="1" a="1"/>
  <c r="O186" i="1" s="1"/>
  <c r="N186" i="1" a="1"/>
  <c r="N186" i="1" s="1"/>
  <c r="M186" i="1" a="1"/>
  <c r="M186" i="1" s="1"/>
  <c r="L186" i="1" a="1"/>
  <c r="L186" i="1" s="1"/>
  <c r="K186" i="1" a="1"/>
  <c r="K186" i="1" s="1"/>
  <c r="J186" i="1" s="1"/>
  <c r="E186" i="1"/>
  <c r="E187" i="1" s="1"/>
  <c r="E189" i="1" s="1"/>
  <c r="E190" i="1" s="1"/>
  <c r="E191" i="1" s="1"/>
  <c r="AC185" i="1" a="1"/>
  <c r="AC185" i="1" s="1"/>
  <c r="AB185" i="1" a="1"/>
  <c r="AB185" i="1" s="1"/>
  <c r="AA185" i="1" a="1"/>
  <c r="AA185" i="1" s="1"/>
  <c r="Z185" i="1" a="1"/>
  <c r="Z185" i="1" s="1"/>
  <c r="Y185" i="1" a="1"/>
  <c r="Y185" i="1" s="1"/>
  <c r="X185" i="1" a="1"/>
  <c r="X185" i="1" s="1"/>
  <c r="W185" i="1" a="1"/>
  <c r="W185" i="1" s="1"/>
  <c r="V185" i="1" a="1"/>
  <c r="V185" i="1" s="1"/>
  <c r="U185" i="1" a="1"/>
  <c r="U185" i="1" s="1"/>
  <c r="T185" i="1" a="1"/>
  <c r="T185" i="1" s="1"/>
  <c r="S185" i="1" a="1"/>
  <c r="S185" i="1" s="1"/>
  <c r="R185" i="1" a="1"/>
  <c r="R185" i="1" s="1"/>
  <c r="Q185" i="1" a="1"/>
  <c r="Q185" i="1" s="1"/>
  <c r="P185" i="1" a="1"/>
  <c r="P185" i="1" s="1"/>
  <c r="O185" i="1" a="1"/>
  <c r="O185" i="1" s="1"/>
  <c r="N185" i="1" a="1"/>
  <c r="N185" i="1" s="1"/>
  <c r="M185" i="1" a="1"/>
  <c r="M185" i="1" s="1"/>
  <c r="L185" i="1" a="1"/>
  <c r="L185" i="1" s="1"/>
  <c r="K185" i="1" a="1"/>
  <c r="K185" i="1" s="1"/>
  <c r="J185" i="1" s="1"/>
  <c r="I185" i="1"/>
  <c r="E184" i="1"/>
  <c r="AC183" i="1" a="1"/>
  <c r="AC183" i="1"/>
  <c r="AB183" i="1" a="1"/>
  <c r="AB183" i="1" s="1"/>
  <c r="AA183" i="1" a="1"/>
  <c r="AA183" i="1"/>
  <c r="Z183" i="1" a="1"/>
  <c r="Z183" i="1" s="1"/>
  <c r="Y183" i="1" a="1"/>
  <c r="Y183" i="1"/>
  <c r="X183" i="1" a="1"/>
  <c r="X183" i="1" s="1"/>
  <c r="W183" i="1" a="1"/>
  <c r="W183" i="1"/>
  <c r="V183" i="1" a="1"/>
  <c r="V183" i="1" s="1"/>
  <c r="U183" i="1" a="1"/>
  <c r="U183" i="1"/>
  <c r="T183" i="1" a="1"/>
  <c r="T183" i="1" s="1"/>
  <c r="S183" i="1" a="1"/>
  <c r="S183" i="1"/>
  <c r="R183" i="1" a="1"/>
  <c r="R183" i="1" s="1"/>
  <c r="Q183" i="1" a="1"/>
  <c r="Q183" i="1"/>
  <c r="P183" i="1" a="1"/>
  <c r="P183" i="1" s="1"/>
  <c r="O183" i="1" a="1"/>
  <c r="O183" i="1"/>
  <c r="N183" i="1" a="1"/>
  <c r="N183" i="1" s="1"/>
  <c r="M183" i="1" a="1"/>
  <c r="M183" i="1"/>
  <c r="L183" i="1" a="1"/>
  <c r="L183" i="1" s="1"/>
  <c r="K183" i="1" a="1"/>
  <c r="K183" i="1"/>
  <c r="I183" i="1"/>
  <c r="AC181" i="1" a="1"/>
  <c r="AC181" i="1" s="1"/>
  <c r="AB181" i="1" a="1"/>
  <c r="AB181" i="1" s="1"/>
  <c r="AA181" i="1" a="1"/>
  <c r="AA181" i="1" s="1"/>
  <c r="Z181" i="1" a="1"/>
  <c r="Z181" i="1" s="1"/>
  <c r="Y181" i="1" a="1"/>
  <c r="Y181" i="1" s="1"/>
  <c r="X181" i="1" a="1"/>
  <c r="X181" i="1" s="1"/>
  <c r="W181" i="1" a="1"/>
  <c r="W181" i="1" s="1"/>
  <c r="V181" i="1" a="1"/>
  <c r="V181" i="1" s="1"/>
  <c r="U181" i="1" a="1"/>
  <c r="U181" i="1" s="1"/>
  <c r="T181" i="1" a="1"/>
  <c r="T181" i="1" s="1"/>
  <c r="S181" i="1" a="1"/>
  <c r="S181" i="1" s="1"/>
  <c r="R181" i="1" a="1"/>
  <c r="R181" i="1" s="1"/>
  <c r="Q181" i="1" a="1"/>
  <c r="Q181" i="1" s="1"/>
  <c r="P181" i="1" a="1"/>
  <c r="P181" i="1" s="1"/>
  <c r="O181" i="1" a="1"/>
  <c r="O181" i="1" s="1"/>
  <c r="N181" i="1" a="1"/>
  <c r="N181" i="1" s="1"/>
  <c r="M181" i="1" a="1"/>
  <c r="M181" i="1" s="1"/>
  <c r="L181" i="1" a="1"/>
  <c r="L181" i="1" s="1"/>
  <c r="K181" i="1" a="1"/>
  <c r="K181" i="1" s="1"/>
  <c r="J181" i="1" s="1"/>
  <c r="E181" i="1"/>
  <c r="E182" i="1" s="1"/>
  <c r="AC180" i="1" a="1"/>
  <c r="AC180" i="1" s="1"/>
  <c r="AB180" i="1" a="1"/>
  <c r="AB180" i="1" s="1"/>
  <c r="AA180" i="1" a="1"/>
  <c r="AA180" i="1" s="1"/>
  <c r="Z180" i="1" a="1"/>
  <c r="Z180" i="1" s="1"/>
  <c r="Y180" i="1" a="1"/>
  <c r="Y180" i="1" s="1"/>
  <c r="X180" i="1" a="1"/>
  <c r="X180" i="1" s="1"/>
  <c r="W180" i="1" a="1"/>
  <c r="W180" i="1" s="1"/>
  <c r="V180" i="1" a="1"/>
  <c r="V180" i="1" s="1"/>
  <c r="U180" i="1" a="1"/>
  <c r="U180" i="1" s="1"/>
  <c r="T180" i="1" a="1"/>
  <c r="T180" i="1" s="1"/>
  <c r="S180" i="1" a="1"/>
  <c r="S180" i="1" s="1"/>
  <c r="R180" i="1" a="1"/>
  <c r="R180" i="1" s="1"/>
  <c r="Q180" i="1" a="1"/>
  <c r="Q180" i="1" s="1"/>
  <c r="P180" i="1" a="1"/>
  <c r="P180" i="1" s="1"/>
  <c r="O180" i="1" a="1"/>
  <c r="O180" i="1" s="1"/>
  <c r="N180" i="1" a="1"/>
  <c r="N180" i="1" s="1"/>
  <c r="M180" i="1" a="1"/>
  <c r="M180" i="1" s="1"/>
  <c r="L180" i="1" a="1"/>
  <c r="L180" i="1" s="1"/>
  <c r="K180" i="1" a="1"/>
  <c r="K180" i="1" s="1"/>
  <c r="J180" i="1" s="1"/>
  <c r="AC179" i="1" a="1"/>
  <c r="AC179" i="1" s="1"/>
  <c r="AB179" i="1" a="1"/>
  <c r="AB179" i="1"/>
  <c r="AA179" i="1" a="1"/>
  <c r="AA179" i="1" s="1"/>
  <c r="Z179" i="1" a="1"/>
  <c r="Z179" i="1"/>
  <c r="Y179" i="1" a="1"/>
  <c r="Y179" i="1" s="1"/>
  <c r="X179" i="1" a="1"/>
  <c r="X179" i="1"/>
  <c r="W179" i="1" a="1"/>
  <c r="W179" i="1" s="1"/>
  <c r="V179" i="1" a="1"/>
  <c r="V179" i="1"/>
  <c r="U179" i="1" a="1"/>
  <c r="U179" i="1" s="1"/>
  <c r="T179" i="1" a="1"/>
  <c r="T179" i="1"/>
  <c r="S179" i="1" a="1"/>
  <c r="S179" i="1" s="1"/>
  <c r="R179" i="1" a="1"/>
  <c r="R179" i="1"/>
  <c r="Q179" i="1" a="1"/>
  <c r="Q179" i="1" s="1"/>
  <c r="P179" i="1" a="1"/>
  <c r="P179" i="1"/>
  <c r="O179" i="1" a="1"/>
  <c r="O179" i="1" s="1"/>
  <c r="N179" i="1" a="1"/>
  <c r="N179" i="1"/>
  <c r="M179" i="1" a="1"/>
  <c r="M179" i="1" s="1"/>
  <c r="L179" i="1" a="1"/>
  <c r="L179" i="1"/>
  <c r="K179" i="1" a="1"/>
  <c r="K179" i="1" s="1"/>
  <c r="J179" i="1" s="1"/>
  <c r="I179" i="1"/>
  <c r="AC177" i="1" a="1"/>
  <c r="AC177" i="1" s="1"/>
  <c r="AB177" i="1" a="1"/>
  <c r="AB177" i="1" s="1"/>
  <c r="AA177" i="1" a="1"/>
  <c r="AA177" i="1" s="1"/>
  <c r="Z177" i="1" a="1"/>
  <c r="Z177" i="1" s="1"/>
  <c r="Y177" i="1" a="1"/>
  <c r="Y177" i="1" s="1"/>
  <c r="X177" i="1" a="1"/>
  <c r="X177" i="1" s="1"/>
  <c r="W177" i="1" a="1"/>
  <c r="W177" i="1" s="1"/>
  <c r="V177" i="1" a="1"/>
  <c r="V177" i="1" s="1"/>
  <c r="U177" i="1" a="1"/>
  <c r="U177" i="1" s="1"/>
  <c r="T177" i="1" a="1"/>
  <c r="T177" i="1" s="1"/>
  <c r="S177" i="1" a="1"/>
  <c r="S177" i="1" s="1"/>
  <c r="R177" i="1" a="1"/>
  <c r="R177" i="1" s="1"/>
  <c r="Q177" i="1" a="1"/>
  <c r="Q177" i="1" s="1"/>
  <c r="P177" i="1" a="1"/>
  <c r="P177" i="1" s="1"/>
  <c r="O177" i="1" a="1"/>
  <c r="O177" i="1" s="1"/>
  <c r="N177" i="1" a="1"/>
  <c r="N177" i="1" s="1"/>
  <c r="M177" i="1" a="1"/>
  <c r="M177" i="1" s="1"/>
  <c r="L177" i="1" a="1"/>
  <c r="L177" i="1" s="1"/>
  <c r="K177" i="1" a="1"/>
  <c r="K177" i="1" s="1"/>
  <c r="E177" i="1"/>
  <c r="E178" i="1" s="1"/>
  <c r="AC176" i="1" a="1"/>
  <c r="AC176" i="1" s="1"/>
  <c r="AB176" i="1" a="1"/>
  <c r="AB176" i="1" s="1"/>
  <c r="AA176" i="1" a="1"/>
  <c r="AA176" i="1" s="1"/>
  <c r="Z176" i="1" a="1"/>
  <c r="Z176" i="1" s="1"/>
  <c r="Y176" i="1" a="1"/>
  <c r="Y176" i="1" s="1"/>
  <c r="X176" i="1" a="1"/>
  <c r="X176" i="1" s="1"/>
  <c r="W176" i="1" a="1"/>
  <c r="W176" i="1" s="1"/>
  <c r="V176" i="1" a="1"/>
  <c r="V176" i="1" s="1"/>
  <c r="U176" i="1" a="1"/>
  <c r="U176" i="1" s="1"/>
  <c r="T176" i="1" a="1"/>
  <c r="T176" i="1" s="1"/>
  <c r="S176" i="1" a="1"/>
  <c r="S176" i="1" s="1"/>
  <c r="R176" i="1" a="1"/>
  <c r="R176" i="1" s="1"/>
  <c r="Q176" i="1" a="1"/>
  <c r="Q176" i="1" s="1"/>
  <c r="P176" i="1" a="1"/>
  <c r="P176" i="1" s="1"/>
  <c r="O176" i="1" a="1"/>
  <c r="O176" i="1" s="1"/>
  <c r="N176" i="1" a="1"/>
  <c r="N176" i="1" s="1"/>
  <c r="M176" i="1" a="1"/>
  <c r="M176" i="1" s="1"/>
  <c r="L176" i="1" a="1"/>
  <c r="L176" i="1" s="1"/>
  <c r="K176" i="1" a="1"/>
  <c r="K176" i="1" s="1"/>
  <c r="I176" i="1"/>
  <c r="AC174" i="1" a="1"/>
  <c r="AC174" i="1" s="1"/>
  <c r="AB174" i="1" a="1"/>
  <c r="AB174" i="1" s="1"/>
  <c r="AA174" i="1" a="1"/>
  <c r="AA174" i="1" s="1"/>
  <c r="Z174" i="1" a="1"/>
  <c r="Z174" i="1" s="1"/>
  <c r="Y174" i="1" a="1"/>
  <c r="Y174" i="1" s="1"/>
  <c r="X174" i="1" a="1"/>
  <c r="X174" i="1" s="1"/>
  <c r="W174" i="1" a="1"/>
  <c r="W174" i="1" s="1"/>
  <c r="V174" i="1" a="1"/>
  <c r="V174" i="1" s="1"/>
  <c r="U174" i="1" a="1"/>
  <c r="U174" i="1" s="1"/>
  <c r="T174" i="1" a="1"/>
  <c r="T174" i="1" s="1"/>
  <c r="S174" i="1" a="1"/>
  <c r="S174" i="1" s="1"/>
  <c r="R174" i="1" a="1"/>
  <c r="R174" i="1" s="1"/>
  <c r="Q174" i="1" a="1"/>
  <c r="Q174" i="1" s="1"/>
  <c r="P174" i="1" a="1"/>
  <c r="P174" i="1" s="1"/>
  <c r="O174" i="1" a="1"/>
  <c r="O174" i="1" s="1"/>
  <c r="N174" i="1" a="1"/>
  <c r="N174" i="1" s="1"/>
  <c r="M174" i="1" a="1"/>
  <c r="M174" i="1" s="1"/>
  <c r="L174" i="1" a="1"/>
  <c r="L174" i="1" s="1"/>
  <c r="K174" i="1" a="1"/>
  <c r="K174" i="1" s="1"/>
  <c r="J174" i="1" s="1"/>
  <c r="E174" i="1"/>
  <c r="E175" i="1" s="1"/>
  <c r="AC173" i="1" a="1"/>
  <c r="AC173" i="1"/>
  <c r="AB173" i="1" a="1"/>
  <c r="AB173" i="1" s="1"/>
  <c r="AA173" i="1" a="1"/>
  <c r="AA173" i="1"/>
  <c r="Z173" i="1" a="1"/>
  <c r="Z173" i="1" s="1"/>
  <c r="Y173" i="1" a="1"/>
  <c r="Y173" i="1"/>
  <c r="X173" i="1" a="1"/>
  <c r="X173" i="1" s="1"/>
  <c r="W173" i="1" a="1"/>
  <c r="W173" i="1"/>
  <c r="V173" i="1" a="1"/>
  <c r="V173" i="1" s="1"/>
  <c r="U173" i="1" a="1"/>
  <c r="U173" i="1"/>
  <c r="T173" i="1" a="1"/>
  <c r="T173" i="1" s="1"/>
  <c r="S173" i="1" a="1"/>
  <c r="S173" i="1"/>
  <c r="R173" i="1" a="1"/>
  <c r="R173" i="1" s="1"/>
  <c r="Q173" i="1" a="1"/>
  <c r="Q173" i="1"/>
  <c r="P173" i="1" a="1"/>
  <c r="P173" i="1" s="1"/>
  <c r="O173" i="1" a="1"/>
  <c r="O173" i="1"/>
  <c r="N173" i="1" a="1"/>
  <c r="N173" i="1" s="1"/>
  <c r="M173" i="1" a="1"/>
  <c r="M173" i="1"/>
  <c r="L173" i="1" a="1"/>
  <c r="L173" i="1" s="1"/>
  <c r="K173" i="1" a="1"/>
  <c r="K173" i="1"/>
  <c r="E173" i="1"/>
  <c r="AC172" i="1" a="1"/>
  <c r="AC172" i="1" s="1"/>
  <c r="AB172" i="1" a="1"/>
  <c r="AB172" i="1" s="1"/>
  <c r="AA172" i="1" a="1"/>
  <c r="AA172" i="1" s="1"/>
  <c r="Z172" i="1" a="1"/>
  <c r="Z172" i="1" s="1"/>
  <c r="Y172" i="1" a="1"/>
  <c r="Y172" i="1" s="1"/>
  <c r="X172" i="1" a="1"/>
  <c r="X172" i="1" s="1"/>
  <c r="W172" i="1" a="1"/>
  <c r="W172" i="1" s="1"/>
  <c r="V172" i="1" a="1"/>
  <c r="V172" i="1" s="1"/>
  <c r="U172" i="1" a="1"/>
  <c r="U172" i="1" s="1"/>
  <c r="T172" i="1" a="1"/>
  <c r="T172" i="1" s="1"/>
  <c r="S172" i="1" a="1"/>
  <c r="S172" i="1" s="1"/>
  <c r="R172" i="1" a="1"/>
  <c r="R172" i="1" s="1"/>
  <c r="Q172" i="1" a="1"/>
  <c r="Q172" i="1" s="1"/>
  <c r="P172" i="1" a="1"/>
  <c r="P172" i="1" s="1"/>
  <c r="O172" i="1" a="1"/>
  <c r="O172" i="1" s="1"/>
  <c r="N172" i="1" a="1"/>
  <c r="N172" i="1" s="1"/>
  <c r="M172" i="1" a="1"/>
  <c r="M172" i="1" s="1"/>
  <c r="L172" i="1" a="1"/>
  <c r="L172" i="1" s="1"/>
  <c r="K172" i="1" a="1"/>
  <c r="K172" i="1" s="1"/>
  <c r="I172" i="1"/>
  <c r="E171" i="1"/>
  <c r="AC170" i="1" a="1"/>
  <c r="AC170" i="1" s="1"/>
  <c r="AB170" i="1" a="1"/>
  <c r="AB170" i="1" s="1"/>
  <c r="AA170" i="1" a="1"/>
  <c r="AA170" i="1" s="1"/>
  <c r="Z170" i="1" a="1"/>
  <c r="Z170" i="1" s="1"/>
  <c r="Y170" i="1" a="1"/>
  <c r="Y170" i="1" s="1"/>
  <c r="X170" i="1" a="1"/>
  <c r="X170" i="1" s="1"/>
  <c r="W170" i="1" a="1"/>
  <c r="W170" i="1" s="1"/>
  <c r="V170" i="1" a="1"/>
  <c r="V170" i="1" s="1"/>
  <c r="U170" i="1" a="1"/>
  <c r="U170" i="1" s="1"/>
  <c r="T170" i="1" a="1"/>
  <c r="T170" i="1" s="1"/>
  <c r="S170" i="1" a="1"/>
  <c r="S170" i="1" s="1"/>
  <c r="R170" i="1" a="1"/>
  <c r="R170" i="1" s="1"/>
  <c r="Q170" i="1" a="1"/>
  <c r="Q170" i="1" s="1"/>
  <c r="P170" i="1" a="1"/>
  <c r="P170" i="1" s="1"/>
  <c r="O170" i="1" a="1"/>
  <c r="O170" i="1" s="1"/>
  <c r="N170" i="1" a="1"/>
  <c r="N170" i="1" s="1"/>
  <c r="M170" i="1" a="1"/>
  <c r="M170" i="1" s="1"/>
  <c r="L170" i="1" a="1"/>
  <c r="L170" i="1" s="1"/>
  <c r="K170" i="1" a="1"/>
  <c r="K170" i="1" s="1"/>
  <c r="J170" i="1" s="1"/>
  <c r="J171" i="1" s="1"/>
  <c r="I170" i="1"/>
  <c r="AC168" i="1" a="1"/>
  <c r="AC168" i="1" s="1"/>
  <c r="AB168" i="1" a="1"/>
  <c r="AB168" i="1" s="1"/>
  <c r="AA168" i="1" a="1"/>
  <c r="AA168" i="1" s="1"/>
  <c r="Z168" i="1" a="1"/>
  <c r="Z168" i="1" s="1"/>
  <c r="Y168" i="1" a="1"/>
  <c r="Y168" i="1" s="1"/>
  <c r="X168" i="1" a="1"/>
  <c r="X168" i="1" s="1"/>
  <c r="W168" i="1" a="1"/>
  <c r="W168" i="1" s="1"/>
  <c r="V168" i="1" a="1"/>
  <c r="V168" i="1" s="1"/>
  <c r="U168" i="1" a="1"/>
  <c r="U168" i="1" s="1"/>
  <c r="T168" i="1" a="1"/>
  <c r="T168" i="1" s="1"/>
  <c r="S168" i="1" a="1"/>
  <c r="S168" i="1" s="1"/>
  <c r="R168" i="1" a="1"/>
  <c r="R168" i="1" s="1"/>
  <c r="Q168" i="1" a="1"/>
  <c r="Q168" i="1" s="1"/>
  <c r="P168" i="1" a="1"/>
  <c r="P168" i="1" s="1"/>
  <c r="O168" i="1" a="1"/>
  <c r="O168" i="1" s="1"/>
  <c r="N168" i="1" a="1"/>
  <c r="N168" i="1" s="1"/>
  <c r="M168" i="1" a="1"/>
  <c r="M168" i="1" s="1"/>
  <c r="L168" i="1" a="1"/>
  <c r="L168" i="1" s="1"/>
  <c r="K168" i="1" a="1"/>
  <c r="K168" i="1" s="1"/>
  <c r="J168" i="1" s="1"/>
  <c r="AC167" i="1" a="1"/>
  <c r="AC167" i="1" s="1"/>
  <c r="AB167" i="1" a="1"/>
  <c r="AB167" i="1" s="1"/>
  <c r="AA167" i="1" a="1"/>
  <c r="AA167" i="1" s="1"/>
  <c r="Z167" i="1" a="1"/>
  <c r="Z167" i="1" s="1"/>
  <c r="Y167" i="1" a="1"/>
  <c r="Y167" i="1" s="1"/>
  <c r="X167" i="1" a="1"/>
  <c r="X167" i="1" s="1"/>
  <c r="W167" i="1" a="1"/>
  <c r="W167" i="1" s="1"/>
  <c r="V167" i="1" a="1"/>
  <c r="V167" i="1" s="1"/>
  <c r="U167" i="1" a="1"/>
  <c r="U167" i="1" s="1"/>
  <c r="T167" i="1" a="1"/>
  <c r="T167" i="1" s="1"/>
  <c r="S167" i="1" a="1"/>
  <c r="S167" i="1" s="1"/>
  <c r="R167" i="1" a="1"/>
  <c r="R167" i="1" s="1"/>
  <c r="Q167" i="1" a="1"/>
  <c r="Q167" i="1" s="1"/>
  <c r="P167" i="1" a="1"/>
  <c r="P167" i="1" s="1"/>
  <c r="O167" i="1" a="1"/>
  <c r="O167" i="1" s="1"/>
  <c r="N167" i="1" a="1"/>
  <c r="N167" i="1" s="1"/>
  <c r="M167" i="1" a="1"/>
  <c r="M167" i="1" s="1"/>
  <c r="L167" i="1" a="1"/>
  <c r="L167" i="1" s="1"/>
  <c r="K167" i="1" a="1"/>
  <c r="K167" i="1" s="1"/>
  <c r="AC166" i="1" a="1"/>
  <c r="AC166" i="1" s="1"/>
  <c r="AB166" i="1" a="1"/>
  <c r="AB166" i="1" s="1"/>
  <c r="AA166" i="1" a="1"/>
  <c r="AA166" i="1" s="1"/>
  <c r="Z166" i="1" a="1"/>
  <c r="Z166" i="1" s="1"/>
  <c r="Y166" i="1" a="1"/>
  <c r="Y166" i="1" s="1"/>
  <c r="X166" i="1" a="1"/>
  <c r="X166" i="1" s="1"/>
  <c r="W166" i="1" a="1"/>
  <c r="W166" i="1" s="1"/>
  <c r="V166" i="1" a="1"/>
  <c r="V166" i="1" s="1"/>
  <c r="U166" i="1" a="1"/>
  <c r="U166" i="1" s="1"/>
  <c r="T166" i="1" a="1"/>
  <c r="T166" i="1" s="1"/>
  <c r="S166" i="1" a="1"/>
  <c r="S166" i="1" s="1"/>
  <c r="R166" i="1" a="1"/>
  <c r="R166" i="1" s="1"/>
  <c r="Q166" i="1" a="1"/>
  <c r="Q166" i="1" s="1"/>
  <c r="P166" i="1" a="1"/>
  <c r="P166" i="1" s="1"/>
  <c r="O166" i="1" a="1"/>
  <c r="O166" i="1" s="1"/>
  <c r="N166" i="1" a="1"/>
  <c r="N166" i="1" s="1"/>
  <c r="M166" i="1" a="1"/>
  <c r="M166" i="1" s="1"/>
  <c r="L166" i="1" a="1"/>
  <c r="L166" i="1" s="1"/>
  <c r="K166" i="1" a="1"/>
  <c r="K166" i="1" s="1"/>
  <c r="J166" i="1" s="1"/>
  <c r="AC165" i="1" a="1"/>
  <c r="AC165" i="1" s="1"/>
  <c r="AB165" i="1" a="1"/>
  <c r="AB165" i="1" s="1"/>
  <c r="AA165" i="1" a="1"/>
  <c r="AA165" i="1" s="1"/>
  <c r="Z165" i="1" a="1"/>
  <c r="Z165" i="1" s="1"/>
  <c r="Y165" i="1" a="1"/>
  <c r="Y165" i="1" s="1"/>
  <c r="X165" i="1" a="1"/>
  <c r="X165" i="1" s="1"/>
  <c r="W165" i="1" a="1"/>
  <c r="W165" i="1" s="1"/>
  <c r="V165" i="1" a="1"/>
  <c r="V165" i="1" s="1"/>
  <c r="U165" i="1" a="1"/>
  <c r="U165" i="1" s="1"/>
  <c r="T165" i="1" a="1"/>
  <c r="T165" i="1" s="1"/>
  <c r="S165" i="1" a="1"/>
  <c r="S165" i="1" s="1"/>
  <c r="R165" i="1" a="1"/>
  <c r="R165" i="1" s="1"/>
  <c r="Q165" i="1" a="1"/>
  <c r="Q165" i="1" s="1"/>
  <c r="P165" i="1" a="1"/>
  <c r="P165" i="1" s="1"/>
  <c r="O165" i="1" a="1"/>
  <c r="O165" i="1" s="1"/>
  <c r="N165" i="1" a="1"/>
  <c r="N165" i="1" s="1"/>
  <c r="M165" i="1" a="1"/>
  <c r="M165" i="1" s="1"/>
  <c r="L165" i="1" a="1"/>
  <c r="L165" i="1" s="1"/>
  <c r="K165" i="1" a="1"/>
  <c r="K165" i="1" s="1"/>
  <c r="AC164" i="1" a="1"/>
  <c r="AC164" i="1" s="1"/>
  <c r="AB164" i="1" a="1"/>
  <c r="AB164" i="1" s="1"/>
  <c r="AA164" i="1" a="1"/>
  <c r="AA164" i="1" s="1"/>
  <c r="Z164" i="1" a="1"/>
  <c r="Z164" i="1" s="1"/>
  <c r="Y164" i="1" a="1"/>
  <c r="Y164" i="1" s="1"/>
  <c r="X164" i="1" a="1"/>
  <c r="X164" i="1" s="1"/>
  <c r="W164" i="1" a="1"/>
  <c r="W164" i="1" s="1"/>
  <c r="V164" i="1" a="1"/>
  <c r="V164" i="1" s="1"/>
  <c r="U164" i="1" a="1"/>
  <c r="U164" i="1" s="1"/>
  <c r="T164" i="1" a="1"/>
  <c r="T164" i="1" s="1"/>
  <c r="S164" i="1" a="1"/>
  <c r="S164" i="1" s="1"/>
  <c r="R164" i="1" a="1"/>
  <c r="R164" i="1" s="1"/>
  <c r="Q164" i="1" a="1"/>
  <c r="Q164" i="1" s="1"/>
  <c r="P164" i="1" a="1"/>
  <c r="P164" i="1" s="1"/>
  <c r="O164" i="1" a="1"/>
  <c r="O164" i="1" s="1"/>
  <c r="N164" i="1" a="1"/>
  <c r="N164" i="1" s="1"/>
  <c r="M164" i="1" a="1"/>
  <c r="M164" i="1" s="1"/>
  <c r="L164" i="1" a="1"/>
  <c r="L164" i="1" s="1"/>
  <c r="K164" i="1" a="1"/>
  <c r="K164" i="1" s="1"/>
  <c r="AC163" i="1" a="1"/>
  <c r="AC163" i="1" s="1"/>
  <c r="AB163" i="1" a="1"/>
  <c r="AB163" i="1" s="1"/>
  <c r="AA163" i="1" a="1"/>
  <c r="AA163" i="1" s="1"/>
  <c r="Z163" i="1" a="1"/>
  <c r="Z163" i="1" s="1"/>
  <c r="Y163" i="1" a="1"/>
  <c r="Y163" i="1" s="1"/>
  <c r="X163" i="1" a="1"/>
  <c r="X163" i="1" s="1"/>
  <c r="W163" i="1" a="1"/>
  <c r="W163" i="1" s="1"/>
  <c r="V163" i="1" a="1"/>
  <c r="V163" i="1" s="1"/>
  <c r="U163" i="1" a="1"/>
  <c r="U163" i="1" s="1"/>
  <c r="T163" i="1" a="1"/>
  <c r="T163" i="1" s="1"/>
  <c r="S163" i="1" a="1"/>
  <c r="S163" i="1" s="1"/>
  <c r="R163" i="1" a="1"/>
  <c r="R163" i="1" s="1"/>
  <c r="Q163" i="1" a="1"/>
  <c r="Q163" i="1" s="1"/>
  <c r="P163" i="1" a="1"/>
  <c r="P163" i="1" s="1"/>
  <c r="O163" i="1" a="1"/>
  <c r="O163" i="1" s="1"/>
  <c r="N163" i="1" a="1"/>
  <c r="N163" i="1" s="1"/>
  <c r="M163" i="1" a="1"/>
  <c r="M163" i="1" s="1"/>
  <c r="L163" i="1" a="1"/>
  <c r="L163" i="1" s="1"/>
  <c r="K163" i="1" a="1"/>
  <c r="K163" i="1" s="1"/>
  <c r="AC162" i="1" a="1"/>
  <c r="AC162" i="1" s="1"/>
  <c r="AB162" i="1" a="1"/>
  <c r="AB162" i="1" s="1"/>
  <c r="AA162" i="1" a="1"/>
  <c r="AA162" i="1" s="1"/>
  <c r="Z162" i="1" a="1"/>
  <c r="Z162" i="1" s="1"/>
  <c r="Y162" i="1" a="1"/>
  <c r="Y162" i="1" s="1"/>
  <c r="X162" i="1" a="1"/>
  <c r="X162" i="1" s="1"/>
  <c r="W162" i="1" a="1"/>
  <c r="W162" i="1" s="1"/>
  <c r="V162" i="1" a="1"/>
  <c r="V162" i="1" s="1"/>
  <c r="U162" i="1" a="1"/>
  <c r="U162" i="1" s="1"/>
  <c r="T162" i="1" a="1"/>
  <c r="T162" i="1" s="1"/>
  <c r="S162" i="1" a="1"/>
  <c r="S162" i="1" s="1"/>
  <c r="R162" i="1" a="1"/>
  <c r="R162" i="1" s="1"/>
  <c r="Q162" i="1" a="1"/>
  <c r="Q162" i="1" s="1"/>
  <c r="P162" i="1" a="1"/>
  <c r="P162" i="1" s="1"/>
  <c r="O162" i="1" a="1"/>
  <c r="O162" i="1" s="1"/>
  <c r="N162" i="1" a="1"/>
  <c r="N162" i="1" s="1"/>
  <c r="M162" i="1" a="1"/>
  <c r="M162" i="1" s="1"/>
  <c r="L162" i="1" a="1"/>
  <c r="L162" i="1" s="1"/>
  <c r="K162" i="1" a="1"/>
  <c r="K162" i="1" s="1"/>
  <c r="J162" i="1" s="1"/>
  <c r="AC161" i="1" a="1"/>
  <c r="AC161" i="1" s="1"/>
  <c r="AB161" i="1" a="1"/>
  <c r="AB161" i="1" s="1"/>
  <c r="AA161" i="1" a="1"/>
  <c r="AA161" i="1" s="1"/>
  <c r="Z161" i="1" a="1"/>
  <c r="Z161" i="1" s="1"/>
  <c r="Y161" i="1" a="1"/>
  <c r="Y161" i="1" s="1"/>
  <c r="X161" i="1" a="1"/>
  <c r="X161" i="1" s="1"/>
  <c r="W161" i="1" a="1"/>
  <c r="W161" i="1" s="1"/>
  <c r="V161" i="1" a="1"/>
  <c r="V161" i="1" s="1"/>
  <c r="U161" i="1" a="1"/>
  <c r="U161" i="1" s="1"/>
  <c r="T161" i="1" a="1"/>
  <c r="T161" i="1" s="1"/>
  <c r="S161" i="1" a="1"/>
  <c r="S161" i="1" s="1"/>
  <c r="R161" i="1" a="1"/>
  <c r="R161" i="1" s="1"/>
  <c r="Q161" i="1" a="1"/>
  <c r="Q161" i="1" s="1"/>
  <c r="P161" i="1" a="1"/>
  <c r="P161" i="1" s="1"/>
  <c r="O161" i="1" a="1"/>
  <c r="O161" i="1" s="1"/>
  <c r="N161" i="1" a="1"/>
  <c r="N161" i="1" s="1"/>
  <c r="M161" i="1" a="1"/>
  <c r="M161" i="1" s="1"/>
  <c r="L161" i="1" a="1"/>
  <c r="L161" i="1" s="1"/>
  <c r="K161" i="1" a="1"/>
  <c r="K161" i="1" s="1"/>
  <c r="E161" i="1"/>
  <c r="E162" i="1" s="1"/>
  <c r="E163" i="1" s="1"/>
  <c r="E164" i="1" s="1"/>
  <c r="E165" i="1" s="1"/>
  <c r="E166" i="1" s="1"/>
  <c r="E168" i="1" s="1"/>
  <c r="E169" i="1" s="1"/>
  <c r="AC160" i="1" a="1"/>
  <c r="AC160" i="1" s="1"/>
  <c r="AB160" i="1" a="1"/>
  <c r="AB160" i="1" s="1"/>
  <c r="AA160" i="1" a="1"/>
  <c r="AA160" i="1" s="1"/>
  <c r="Z160" i="1" a="1"/>
  <c r="Z160" i="1" s="1"/>
  <c r="Y160" i="1" a="1"/>
  <c r="Y160" i="1" s="1"/>
  <c r="X160" i="1" a="1"/>
  <c r="X160" i="1" s="1"/>
  <c r="W160" i="1" a="1"/>
  <c r="W160" i="1" s="1"/>
  <c r="V160" i="1" a="1"/>
  <c r="V160" i="1" s="1"/>
  <c r="U160" i="1" a="1"/>
  <c r="U160" i="1" s="1"/>
  <c r="T160" i="1" a="1"/>
  <c r="T160" i="1" s="1"/>
  <c r="S160" i="1" a="1"/>
  <c r="S160" i="1" s="1"/>
  <c r="R160" i="1" a="1"/>
  <c r="R160" i="1" s="1"/>
  <c r="Q160" i="1" a="1"/>
  <c r="Q160" i="1" s="1"/>
  <c r="P160" i="1" a="1"/>
  <c r="P160" i="1" s="1"/>
  <c r="O160" i="1" a="1"/>
  <c r="O160" i="1" s="1"/>
  <c r="N160" i="1" a="1"/>
  <c r="N160" i="1" s="1"/>
  <c r="M160" i="1" a="1"/>
  <c r="M160" i="1" s="1"/>
  <c r="L160" i="1" a="1"/>
  <c r="L160" i="1" s="1"/>
  <c r="K160" i="1" a="1"/>
  <c r="K160" i="1" s="1"/>
  <c r="I160" i="1"/>
  <c r="AC158" i="1" a="1"/>
  <c r="AC158" i="1"/>
  <c r="AB158" i="1" a="1"/>
  <c r="AB158" i="1"/>
  <c r="AA158" i="1" a="1"/>
  <c r="AA158" i="1"/>
  <c r="Z158" i="1" a="1"/>
  <c r="Z158" i="1"/>
  <c r="Y158" i="1" a="1"/>
  <c r="Y158" i="1"/>
  <c r="X158" i="1" a="1"/>
  <c r="X158" i="1"/>
  <c r="W158" i="1" a="1"/>
  <c r="W158" i="1"/>
  <c r="V158" i="1" a="1"/>
  <c r="V158" i="1"/>
  <c r="U158" i="1" a="1"/>
  <c r="U158" i="1"/>
  <c r="T158" i="1" a="1"/>
  <c r="T158" i="1"/>
  <c r="S158" i="1" a="1"/>
  <c r="S158" i="1"/>
  <c r="R158" i="1" a="1"/>
  <c r="R158" i="1"/>
  <c r="Q158" i="1" a="1"/>
  <c r="Q158" i="1"/>
  <c r="P158" i="1" a="1"/>
  <c r="P158" i="1"/>
  <c r="O158" i="1" a="1"/>
  <c r="O158" i="1"/>
  <c r="N158" i="1" a="1"/>
  <c r="N158" i="1"/>
  <c r="M158" i="1" a="1"/>
  <c r="M158" i="1"/>
  <c r="L158" i="1" a="1"/>
  <c r="L158" i="1"/>
  <c r="K158" i="1" a="1"/>
  <c r="K158" i="1"/>
  <c r="E158" i="1"/>
  <c r="E159" i="1" s="1"/>
  <c r="AC157" i="1" a="1"/>
  <c r="AC157" i="1" s="1"/>
  <c r="AB157" i="1" a="1"/>
  <c r="AB157" i="1" s="1"/>
  <c r="AA157" i="1" a="1"/>
  <c r="AA157" i="1" s="1"/>
  <c r="Z157" i="1" a="1"/>
  <c r="Z157" i="1" s="1"/>
  <c r="Y157" i="1" a="1"/>
  <c r="Y157" i="1" s="1"/>
  <c r="X157" i="1" a="1"/>
  <c r="X157" i="1" s="1"/>
  <c r="W157" i="1" a="1"/>
  <c r="W157" i="1" s="1"/>
  <c r="V157" i="1" a="1"/>
  <c r="V157" i="1" s="1"/>
  <c r="U157" i="1" a="1"/>
  <c r="U157" i="1" s="1"/>
  <c r="T157" i="1" a="1"/>
  <c r="T157" i="1" s="1"/>
  <c r="S157" i="1" a="1"/>
  <c r="S157" i="1" s="1"/>
  <c r="R157" i="1" a="1"/>
  <c r="R157" i="1" s="1"/>
  <c r="Q157" i="1" a="1"/>
  <c r="Q157" i="1" s="1"/>
  <c r="P157" i="1" a="1"/>
  <c r="P157" i="1" s="1"/>
  <c r="O157" i="1" a="1"/>
  <c r="O157" i="1" s="1"/>
  <c r="N157" i="1" a="1"/>
  <c r="N157" i="1" s="1"/>
  <c r="M157" i="1" a="1"/>
  <c r="M157" i="1" s="1"/>
  <c r="L157" i="1" a="1"/>
  <c r="L157" i="1" s="1"/>
  <c r="K157" i="1" a="1"/>
  <c r="K157" i="1" s="1"/>
  <c r="J157" i="1" s="1"/>
  <c r="AC156" i="1" a="1"/>
  <c r="AC156" i="1" s="1"/>
  <c r="AB156" i="1" a="1"/>
  <c r="AB156" i="1" s="1"/>
  <c r="AA156" i="1" a="1"/>
  <c r="AA156" i="1" s="1"/>
  <c r="Z156" i="1" a="1"/>
  <c r="Z156" i="1" s="1"/>
  <c r="Y156" i="1" a="1"/>
  <c r="Y156" i="1" s="1"/>
  <c r="X156" i="1" a="1"/>
  <c r="X156" i="1" s="1"/>
  <c r="W156" i="1" a="1"/>
  <c r="W156" i="1" s="1"/>
  <c r="V156" i="1" a="1"/>
  <c r="V156" i="1" s="1"/>
  <c r="U156" i="1" a="1"/>
  <c r="U156" i="1" s="1"/>
  <c r="T156" i="1" a="1"/>
  <c r="T156" i="1" s="1"/>
  <c r="S156" i="1" a="1"/>
  <c r="S156" i="1" s="1"/>
  <c r="R156" i="1" a="1"/>
  <c r="R156" i="1" s="1"/>
  <c r="Q156" i="1" a="1"/>
  <c r="Q156" i="1" s="1"/>
  <c r="P156" i="1" a="1"/>
  <c r="P156" i="1" s="1"/>
  <c r="O156" i="1" a="1"/>
  <c r="O156" i="1" s="1"/>
  <c r="N156" i="1" a="1"/>
  <c r="N156" i="1" s="1"/>
  <c r="M156" i="1" a="1"/>
  <c r="M156" i="1" s="1"/>
  <c r="L156" i="1" a="1"/>
  <c r="L156" i="1" s="1"/>
  <c r="K156" i="1" a="1"/>
  <c r="K156" i="1" s="1"/>
  <c r="J156" i="1" s="1"/>
  <c r="AC155" i="1" a="1"/>
  <c r="AC155" i="1"/>
  <c r="AB155" i="1" a="1"/>
  <c r="AB155" i="1"/>
  <c r="AA155" i="1" a="1"/>
  <c r="AA155" i="1"/>
  <c r="Z155" i="1" a="1"/>
  <c r="Z155" i="1"/>
  <c r="Y155" i="1" a="1"/>
  <c r="Y155" i="1"/>
  <c r="X155" i="1" a="1"/>
  <c r="X155" i="1"/>
  <c r="W155" i="1" a="1"/>
  <c r="W155" i="1"/>
  <c r="V155" i="1" a="1"/>
  <c r="V155" i="1"/>
  <c r="U155" i="1" a="1"/>
  <c r="U155" i="1"/>
  <c r="T155" i="1" a="1"/>
  <c r="T155" i="1"/>
  <c r="S155" i="1" a="1"/>
  <c r="S155" i="1"/>
  <c r="R155" i="1" a="1"/>
  <c r="R155" i="1"/>
  <c r="Q155" i="1" a="1"/>
  <c r="Q155" i="1"/>
  <c r="P155" i="1" a="1"/>
  <c r="P155" i="1"/>
  <c r="O155" i="1" a="1"/>
  <c r="O155" i="1"/>
  <c r="N155" i="1" a="1"/>
  <c r="N155" i="1"/>
  <c r="M155" i="1" a="1"/>
  <c r="M155" i="1"/>
  <c r="L155" i="1" a="1"/>
  <c r="L155" i="1"/>
  <c r="K155" i="1" a="1"/>
  <c r="K155" i="1"/>
  <c r="I155" i="1"/>
  <c r="AC153" i="1" a="1"/>
  <c r="AC153" i="1" s="1"/>
  <c r="AB153" i="1" a="1"/>
  <c r="AB153" i="1" s="1"/>
  <c r="AA153" i="1" a="1"/>
  <c r="AA153" i="1" s="1"/>
  <c r="Z153" i="1" a="1"/>
  <c r="Z153" i="1" s="1"/>
  <c r="Y153" i="1" a="1"/>
  <c r="Y153" i="1" s="1"/>
  <c r="X153" i="1" a="1"/>
  <c r="X153" i="1" s="1"/>
  <c r="W153" i="1" a="1"/>
  <c r="W153" i="1" s="1"/>
  <c r="V153" i="1" a="1"/>
  <c r="V153" i="1" s="1"/>
  <c r="U153" i="1" a="1"/>
  <c r="U153" i="1" s="1"/>
  <c r="T153" i="1" a="1"/>
  <c r="T153" i="1" s="1"/>
  <c r="S153" i="1" a="1"/>
  <c r="S153" i="1" s="1"/>
  <c r="R153" i="1" a="1"/>
  <c r="R153" i="1" s="1"/>
  <c r="Q153" i="1" a="1"/>
  <c r="Q153" i="1" s="1"/>
  <c r="P153" i="1" a="1"/>
  <c r="P153" i="1" s="1"/>
  <c r="O153" i="1" a="1"/>
  <c r="O153" i="1" s="1"/>
  <c r="N153" i="1" a="1"/>
  <c r="N153" i="1" s="1"/>
  <c r="M153" i="1" a="1"/>
  <c r="M153" i="1" s="1"/>
  <c r="L153" i="1" a="1"/>
  <c r="L153" i="1" s="1"/>
  <c r="K153" i="1" a="1"/>
  <c r="K153" i="1" s="1"/>
  <c r="E153" i="1"/>
  <c r="E154" i="1" s="1"/>
  <c r="AC152" i="1" a="1"/>
  <c r="AC152" i="1" s="1"/>
  <c r="AB152" i="1" a="1"/>
  <c r="AB152" i="1" s="1"/>
  <c r="AA152" i="1" a="1"/>
  <c r="AA152" i="1" s="1"/>
  <c r="Z152" i="1" a="1"/>
  <c r="Z152" i="1" s="1"/>
  <c r="Y152" i="1" a="1"/>
  <c r="Y152" i="1" s="1"/>
  <c r="X152" i="1" a="1"/>
  <c r="X152" i="1" s="1"/>
  <c r="W152" i="1" a="1"/>
  <c r="W152" i="1" s="1"/>
  <c r="V152" i="1" a="1"/>
  <c r="V152" i="1" s="1"/>
  <c r="U152" i="1" a="1"/>
  <c r="U152" i="1" s="1"/>
  <c r="T152" i="1" a="1"/>
  <c r="T152" i="1" s="1"/>
  <c r="S152" i="1" a="1"/>
  <c r="S152" i="1" s="1"/>
  <c r="R152" i="1" a="1"/>
  <c r="R152" i="1" s="1"/>
  <c r="Q152" i="1" a="1"/>
  <c r="Q152" i="1" s="1"/>
  <c r="P152" i="1" a="1"/>
  <c r="P152" i="1" s="1"/>
  <c r="O152" i="1" a="1"/>
  <c r="O152" i="1" s="1"/>
  <c r="N152" i="1" a="1"/>
  <c r="N152" i="1" s="1"/>
  <c r="M152" i="1" a="1"/>
  <c r="M152" i="1" s="1"/>
  <c r="L152" i="1" a="1"/>
  <c r="L152" i="1" s="1"/>
  <c r="K152" i="1" a="1"/>
  <c r="K152" i="1" s="1"/>
  <c r="AC151" i="1" a="1"/>
  <c r="AC151" i="1"/>
  <c r="AB151" i="1" a="1"/>
  <c r="AB151" i="1"/>
  <c r="AA151" i="1" a="1"/>
  <c r="AA151" i="1"/>
  <c r="Z151" i="1" a="1"/>
  <c r="Z151" i="1"/>
  <c r="Y151" i="1" a="1"/>
  <c r="Y151" i="1"/>
  <c r="X151" i="1" a="1"/>
  <c r="X151" i="1"/>
  <c r="W151" i="1" a="1"/>
  <c r="W151" i="1"/>
  <c r="V151" i="1" a="1"/>
  <c r="V151" i="1"/>
  <c r="U151" i="1" a="1"/>
  <c r="U151" i="1"/>
  <c r="T151" i="1" a="1"/>
  <c r="T151" i="1"/>
  <c r="S151" i="1" a="1"/>
  <c r="S151" i="1"/>
  <c r="R151" i="1" a="1"/>
  <c r="R151" i="1"/>
  <c r="Q151" i="1" a="1"/>
  <c r="Q151" i="1"/>
  <c r="P151" i="1" a="1"/>
  <c r="P151" i="1"/>
  <c r="O151" i="1" a="1"/>
  <c r="O151" i="1"/>
  <c r="N151" i="1" a="1"/>
  <c r="N151" i="1"/>
  <c r="M151" i="1" a="1"/>
  <c r="M151" i="1"/>
  <c r="L151" i="1" a="1"/>
  <c r="L151" i="1"/>
  <c r="K151" i="1" a="1"/>
  <c r="K151" i="1"/>
  <c r="J151" i="1" s="1"/>
  <c r="AC150" i="1" a="1"/>
  <c r="AC150" i="1" s="1"/>
  <c r="AB150" i="1" a="1"/>
  <c r="AB150" i="1" s="1"/>
  <c r="AA150" i="1" a="1"/>
  <c r="AA150" i="1" s="1"/>
  <c r="Z150" i="1" a="1"/>
  <c r="Z150" i="1" s="1"/>
  <c r="Y150" i="1" a="1"/>
  <c r="Y150" i="1" s="1"/>
  <c r="X150" i="1" a="1"/>
  <c r="X150" i="1" s="1"/>
  <c r="W150" i="1" a="1"/>
  <c r="W150" i="1" s="1"/>
  <c r="V150" i="1" a="1"/>
  <c r="V150" i="1" s="1"/>
  <c r="U150" i="1" a="1"/>
  <c r="U150" i="1" s="1"/>
  <c r="T150" i="1" a="1"/>
  <c r="T150" i="1" s="1"/>
  <c r="S150" i="1" a="1"/>
  <c r="S150" i="1" s="1"/>
  <c r="R150" i="1" a="1"/>
  <c r="R150" i="1" s="1"/>
  <c r="Q150" i="1" a="1"/>
  <c r="Q150" i="1" s="1"/>
  <c r="P150" i="1" a="1"/>
  <c r="P150" i="1" s="1"/>
  <c r="O150" i="1" a="1"/>
  <c r="O150" i="1" s="1"/>
  <c r="N150" i="1" a="1"/>
  <c r="N150" i="1" s="1"/>
  <c r="M150" i="1" a="1"/>
  <c r="M150" i="1" s="1"/>
  <c r="L150" i="1" a="1"/>
  <c r="L150" i="1" s="1"/>
  <c r="K150" i="1" a="1"/>
  <c r="K150" i="1" s="1"/>
  <c r="AC149" i="1" a="1"/>
  <c r="AC149" i="1" s="1"/>
  <c r="AB149" i="1" a="1"/>
  <c r="AB149" i="1" s="1"/>
  <c r="AA149" i="1" a="1"/>
  <c r="AA149" i="1" s="1"/>
  <c r="Z149" i="1" a="1"/>
  <c r="Z149" i="1" s="1"/>
  <c r="Y149" i="1" a="1"/>
  <c r="Y149" i="1" s="1"/>
  <c r="X149" i="1" a="1"/>
  <c r="X149" i="1" s="1"/>
  <c r="W149" i="1" a="1"/>
  <c r="W149" i="1" s="1"/>
  <c r="V149" i="1" a="1"/>
  <c r="V149" i="1" s="1"/>
  <c r="U149" i="1" a="1"/>
  <c r="U149" i="1" s="1"/>
  <c r="T149" i="1" a="1"/>
  <c r="T149" i="1" s="1"/>
  <c r="S149" i="1" a="1"/>
  <c r="S149" i="1" s="1"/>
  <c r="R149" i="1" a="1"/>
  <c r="R149" i="1" s="1"/>
  <c r="Q149" i="1" a="1"/>
  <c r="Q149" i="1" s="1"/>
  <c r="P149" i="1" a="1"/>
  <c r="P149" i="1" s="1"/>
  <c r="O149" i="1" a="1"/>
  <c r="O149" i="1" s="1"/>
  <c r="N149" i="1" a="1"/>
  <c r="N149" i="1" s="1"/>
  <c r="M149" i="1" a="1"/>
  <c r="M149" i="1" s="1"/>
  <c r="L149" i="1" a="1"/>
  <c r="L149" i="1" s="1"/>
  <c r="K149" i="1" a="1"/>
  <c r="K149" i="1" s="1"/>
  <c r="J149" i="1" s="1"/>
  <c r="I149" i="1"/>
  <c r="AC147" i="1" a="1"/>
  <c r="AC147" i="1" s="1"/>
  <c r="AB147" i="1" a="1"/>
  <c r="AB147" i="1" s="1"/>
  <c r="AA147" i="1" a="1"/>
  <c r="AA147" i="1" s="1"/>
  <c r="Z147" i="1" a="1"/>
  <c r="Z147" i="1" s="1"/>
  <c r="Y147" i="1" a="1"/>
  <c r="Y147" i="1" s="1"/>
  <c r="X147" i="1" a="1"/>
  <c r="X147" i="1" s="1"/>
  <c r="W147" i="1" a="1"/>
  <c r="W147" i="1" s="1"/>
  <c r="V147" i="1" a="1"/>
  <c r="V147" i="1" s="1"/>
  <c r="U147" i="1" a="1"/>
  <c r="U147" i="1" s="1"/>
  <c r="T147" i="1" a="1"/>
  <c r="T147" i="1" s="1"/>
  <c r="S147" i="1" a="1"/>
  <c r="S147" i="1" s="1"/>
  <c r="R147" i="1" a="1"/>
  <c r="R147" i="1" s="1"/>
  <c r="Q147" i="1" a="1"/>
  <c r="Q147" i="1" s="1"/>
  <c r="P147" i="1" a="1"/>
  <c r="P147" i="1" s="1"/>
  <c r="O147" i="1" a="1"/>
  <c r="O147" i="1" s="1"/>
  <c r="N147" i="1" a="1"/>
  <c r="N147" i="1" s="1"/>
  <c r="M147" i="1" a="1"/>
  <c r="M147" i="1" s="1"/>
  <c r="L147" i="1" a="1"/>
  <c r="L147" i="1" s="1"/>
  <c r="K147" i="1" a="1"/>
  <c r="K147" i="1" s="1"/>
  <c r="AC146" i="1" a="1"/>
  <c r="AC146" i="1" s="1"/>
  <c r="AB146" i="1" a="1"/>
  <c r="AB146" i="1" s="1"/>
  <c r="AA146" i="1" a="1"/>
  <c r="AA146" i="1" s="1"/>
  <c r="Z146" i="1" a="1"/>
  <c r="Z146" i="1" s="1"/>
  <c r="Y146" i="1" a="1"/>
  <c r="Y146" i="1" s="1"/>
  <c r="X146" i="1" a="1"/>
  <c r="X146" i="1" s="1"/>
  <c r="W146" i="1" a="1"/>
  <c r="W146" i="1" s="1"/>
  <c r="V146" i="1" a="1"/>
  <c r="V146" i="1" s="1"/>
  <c r="U146" i="1" a="1"/>
  <c r="U146" i="1" s="1"/>
  <c r="T146" i="1" a="1"/>
  <c r="T146" i="1" s="1"/>
  <c r="S146" i="1" a="1"/>
  <c r="S146" i="1" s="1"/>
  <c r="R146" i="1" a="1"/>
  <c r="R146" i="1" s="1"/>
  <c r="Q146" i="1" a="1"/>
  <c r="Q146" i="1" s="1"/>
  <c r="P146" i="1" a="1"/>
  <c r="P146" i="1" s="1"/>
  <c r="O146" i="1" a="1"/>
  <c r="O146" i="1" s="1"/>
  <c r="N146" i="1" a="1"/>
  <c r="N146" i="1" s="1"/>
  <c r="M146" i="1" a="1"/>
  <c r="M146" i="1" s="1"/>
  <c r="L146" i="1" a="1"/>
  <c r="L146" i="1" s="1"/>
  <c r="K146" i="1" a="1"/>
  <c r="K146" i="1" s="1"/>
  <c r="J146" i="1" s="1"/>
  <c r="AC145" i="1" a="1"/>
  <c r="AC145" i="1"/>
  <c r="AB145" i="1" a="1"/>
  <c r="AB145" i="1"/>
  <c r="AA145" i="1" a="1"/>
  <c r="AA145" i="1"/>
  <c r="Z145" i="1" a="1"/>
  <c r="Z145" i="1"/>
  <c r="Y145" i="1" a="1"/>
  <c r="Y145" i="1"/>
  <c r="X145" i="1" a="1"/>
  <c r="X145" i="1"/>
  <c r="W145" i="1" a="1"/>
  <c r="W145" i="1"/>
  <c r="V145" i="1" a="1"/>
  <c r="V145" i="1"/>
  <c r="U145" i="1" a="1"/>
  <c r="U145" i="1"/>
  <c r="T145" i="1" a="1"/>
  <c r="T145" i="1"/>
  <c r="S145" i="1" a="1"/>
  <c r="S145" i="1"/>
  <c r="R145" i="1" a="1"/>
  <c r="R145" i="1"/>
  <c r="Q145" i="1" a="1"/>
  <c r="Q145" i="1"/>
  <c r="P145" i="1" a="1"/>
  <c r="P145" i="1"/>
  <c r="O145" i="1" a="1"/>
  <c r="O145" i="1"/>
  <c r="N145" i="1" a="1"/>
  <c r="N145" i="1"/>
  <c r="M145" i="1" a="1"/>
  <c r="M145" i="1"/>
  <c r="L145" i="1" a="1"/>
  <c r="L145" i="1"/>
  <c r="K145" i="1" a="1"/>
  <c r="K145" i="1"/>
  <c r="AC144" i="1" a="1"/>
  <c r="AC144" i="1" s="1"/>
  <c r="AB144" i="1" a="1"/>
  <c r="AB144" i="1" s="1"/>
  <c r="AA144" i="1" a="1"/>
  <c r="AA144" i="1" s="1"/>
  <c r="Z144" i="1" a="1"/>
  <c r="Z144" i="1" s="1"/>
  <c r="Y144" i="1" a="1"/>
  <c r="Y144" i="1" s="1"/>
  <c r="X144" i="1" a="1"/>
  <c r="X144" i="1" s="1"/>
  <c r="W144" i="1" a="1"/>
  <c r="W144" i="1" s="1"/>
  <c r="V144" i="1" a="1"/>
  <c r="V144" i="1" s="1"/>
  <c r="U144" i="1" a="1"/>
  <c r="U144" i="1" s="1"/>
  <c r="T144" i="1" a="1"/>
  <c r="T144" i="1" s="1"/>
  <c r="S144" i="1" a="1"/>
  <c r="S144" i="1" s="1"/>
  <c r="R144" i="1" a="1"/>
  <c r="R144" i="1" s="1"/>
  <c r="Q144" i="1" a="1"/>
  <c r="Q144" i="1" s="1"/>
  <c r="P144" i="1" a="1"/>
  <c r="P144" i="1" s="1"/>
  <c r="O144" i="1" a="1"/>
  <c r="O144" i="1" s="1"/>
  <c r="N144" i="1" a="1"/>
  <c r="N144" i="1" s="1"/>
  <c r="M144" i="1" a="1"/>
  <c r="M144" i="1" s="1"/>
  <c r="L144" i="1" a="1"/>
  <c r="L144" i="1" s="1"/>
  <c r="K144" i="1" a="1"/>
  <c r="K144" i="1" s="1"/>
  <c r="AC143" i="1" a="1"/>
  <c r="AC143" i="1" s="1"/>
  <c r="AB143" i="1" a="1"/>
  <c r="AB143" i="1" s="1"/>
  <c r="AA143" i="1" a="1"/>
  <c r="AA143" i="1" s="1"/>
  <c r="Z143" i="1" a="1"/>
  <c r="Z143" i="1" s="1"/>
  <c r="Y143" i="1" a="1"/>
  <c r="Y143" i="1" s="1"/>
  <c r="X143" i="1" a="1"/>
  <c r="X143" i="1" s="1"/>
  <c r="W143" i="1" a="1"/>
  <c r="W143" i="1" s="1"/>
  <c r="V143" i="1" a="1"/>
  <c r="V143" i="1" s="1"/>
  <c r="U143" i="1" a="1"/>
  <c r="U143" i="1" s="1"/>
  <c r="T143" i="1" a="1"/>
  <c r="T143" i="1" s="1"/>
  <c r="S143" i="1" a="1"/>
  <c r="S143" i="1" s="1"/>
  <c r="R143" i="1" a="1"/>
  <c r="R143" i="1" s="1"/>
  <c r="Q143" i="1" a="1"/>
  <c r="Q143" i="1" s="1"/>
  <c r="P143" i="1" a="1"/>
  <c r="P143" i="1" s="1"/>
  <c r="O143" i="1" a="1"/>
  <c r="O143" i="1" s="1"/>
  <c r="N143" i="1" a="1"/>
  <c r="N143" i="1" s="1"/>
  <c r="M143" i="1" a="1"/>
  <c r="M143" i="1" s="1"/>
  <c r="L143" i="1" a="1"/>
  <c r="L143" i="1" s="1"/>
  <c r="K143" i="1" a="1"/>
  <c r="K143" i="1" s="1"/>
  <c r="J143" i="1" s="1"/>
  <c r="AC142" i="1" a="1"/>
  <c r="AC142" i="1" s="1"/>
  <c r="AB142" i="1" a="1"/>
  <c r="AB142" i="1" s="1"/>
  <c r="AA142" i="1" a="1"/>
  <c r="AA142" i="1" s="1"/>
  <c r="Z142" i="1" a="1"/>
  <c r="Z142" i="1" s="1"/>
  <c r="Y142" i="1" a="1"/>
  <c r="Y142" i="1" s="1"/>
  <c r="X142" i="1" a="1"/>
  <c r="X142" i="1" s="1"/>
  <c r="W142" i="1" a="1"/>
  <c r="W142" i="1" s="1"/>
  <c r="V142" i="1" a="1"/>
  <c r="V142" i="1" s="1"/>
  <c r="U142" i="1" a="1"/>
  <c r="U142" i="1" s="1"/>
  <c r="T142" i="1" a="1"/>
  <c r="T142" i="1" s="1"/>
  <c r="S142" i="1" a="1"/>
  <c r="S142" i="1" s="1"/>
  <c r="R142" i="1" a="1"/>
  <c r="R142" i="1" s="1"/>
  <c r="Q142" i="1" a="1"/>
  <c r="Q142" i="1" s="1"/>
  <c r="P142" i="1" a="1"/>
  <c r="P142" i="1" s="1"/>
  <c r="O142" i="1" a="1"/>
  <c r="O142" i="1" s="1"/>
  <c r="N142" i="1" a="1"/>
  <c r="N142" i="1" s="1"/>
  <c r="M142" i="1" a="1"/>
  <c r="M142" i="1" s="1"/>
  <c r="L142" i="1" a="1"/>
  <c r="L142" i="1" s="1"/>
  <c r="K142" i="1" a="1"/>
  <c r="K142" i="1" s="1"/>
  <c r="AC141" i="1" a="1"/>
  <c r="AC141" i="1" s="1"/>
  <c r="AB141" i="1" a="1"/>
  <c r="AB141" i="1" s="1"/>
  <c r="AA141" i="1" a="1"/>
  <c r="AA141" i="1" s="1"/>
  <c r="Z141" i="1" a="1"/>
  <c r="Z141" i="1" s="1"/>
  <c r="Y141" i="1" a="1"/>
  <c r="Y141" i="1" s="1"/>
  <c r="X141" i="1" a="1"/>
  <c r="X141" i="1" s="1"/>
  <c r="W141" i="1" a="1"/>
  <c r="W141" i="1" s="1"/>
  <c r="V141" i="1" a="1"/>
  <c r="V141" i="1" s="1"/>
  <c r="U141" i="1" a="1"/>
  <c r="U141" i="1" s="1"/>
  <c r="T141" i="1" a="1"/>
  <c r="T141" i="1" s="1"/>
  <c r="S141" i="1" a="1"/>
  <c r="S141" i="1" s="1"/>
  <c r="R141" i="1" a="1"/>
  <c r="R141" i="1" s="1"/>
  <c r="Q141" i="1" a="1"/>
  <c r="Q141" i="1" s="1"/>
  <c r="P141" i="1" a="1"/>
  <c r="P141" i="1" s="1"/>
  <c r="O141" i="1" a="1"/>
  <c r="O141" i="1" s="1"/>
  <c r="N141" i="1" a="1"/>
  <c r="N141" i="1" s="1"/>
  <c r="M141" i="1" a="1"/>
  <c r="M141" i="1" s="1"/>
  <c r="L141" i="1" a="1"/>
  <c r="L141" i="1" s="1"/>
  <c r="K141" i="1" a="1"/>
  <c r="K141" i="1" s="1"/>
  <c r="AC140" i="1" a="1"/>
  <c r="AC140" i="1" s="1"/>
  <c r="AB140" i="1" a="1"/>
  <c r="AB140" i="1" s="1"/>
  <c r="AA140" i="1" a="1"/>
  <c r="AA140" i="1" s="1"/>
  <c r="Z140" i="1" a="1"/>
  <c r="Z140" i="1" s="1"/>
  <c r="Y140" i="1" a="1"/>
  <c r="Y140" i="1" s="1"/>
  <c r="X140" i="1" a="1"/>
  <c r="X140" i="1" s="1"/>
  <c r="W140" i="1" a="1"/>
  <c r="W140" i="1" s="1"/>
  <c r="V140" i="1" a="1"/>
  <c r="V140" i="1" s="1"/>
  <c r="U140" i="1" a="1"/>
  <c r="U140" i="1" s="1"/>
  <c r="T140" i="1" a="1"/>
  <c r="T140" i="1" s="1"/>
  <c r="S140" i="1" a="1"/>
  <c r="S140" i="1" s="1"/>
  <c r="R140" i="1" a="1"/>
  <c r="R140" i="1" s="1"/>
  <c r="Q140" i="1" a="1"/>
  <c r="Q140" i="1" s="1"/>
  <c r="P140" i="1" a="1"/>
  <c r="P140" i="1" s="1"/>
  <c r="O140" i="1" a="1"/>
  <c r="O140" i="1" s="1"/>
  <c r="N140" i="1" a="1"/>
  <c r="N140" i="1" s="1"/>
  <c r="M140" i="1" a="1"/>
  <c r="M140" i="1" s="1"/>
  <c r="L140" i="1" a="1"/>
  <c r="L140" i="1" s="1"/>
  <c r="K140" i="1" a="1"/>
  <c r="K140" i="1" s="1"/>
  <c r="J140" i="1" s="1"/>
  <c r="E140" i="1"/>
  <c r="E141" i="1" s="1"/>
  <c r="E142" i="1" s="1"/>
  <c r="E143" i="1" s="1"/>
  <c r="E147" i="1" s="1"/>
  <c r="E148" i="1" s="1"/>
  <c r="AC139" i="1" a="1"/>
  <c r="AC139" i="1"/>
  <c r="AB139" i="1" a="1"/>
  <c r="AB139" i="1"/>
  <c r="AA139" i="1" a="1"/>
  <c r="AA139" i="1"/>
  <c r="Z139" i="1" a="1"/>
  <c r="Z139" i="1"/>
  <c r="Y139" i="1" a="1"/>
  <c r="Y139" i="1"/>
  <c r="X139" i="1" a="1"/>
  <c r="X139" i="1"/>
  <c r="W139" i="1" a="1"/>
  <c r="W139" i="1"/>
  <c r="V139" i="1" a="1"/>
  <c r="V139" i="1"/>
  <c r="U139" i="1" a="1"/>
  <c r="U139" i="1"/>
  <c r="T139" i="1" a="1"/>
  <c r="T139" i="1"/>
  <c r="S139" i="1" a="1"/>
  <c r="S139" i="1"/>
  <c r="R139" i="1" a="1"/>
  <c r="R139" i="1"/>
  <c r="Q139" i="1" a="1"/>
  <c r="Q139" i="1"/>
  <c r="P139" i="1" a="1"/>
  <c r="P139" i="1"/>
  <c r="O139" i="1" a="1"/>
  <c r="O139" i="1"/>
  <c r="N139" i="1" a="1"/>
  <c r="N139" i="1"/>
  <c r="M139" i="1" a="1"/>
  <c r="M139" i="1"/>
  <c r="L139" i="1" a="1"/>
  <c r="L139" i="1"/>
  <c r="K139" i="1" a="1"/>
  <c r="K139" i="1"/>
  <c r="J139" i="1" s="1"/>
  <c r="I139" i="1"/>
  <c r="AC137" i="1" a="1"/>
  <c r="AC137" i="1" s="1"/>
  <c r="AB137" i="1" a="1"/>
  <c r="AB137" i="1" s="1"/>
  <c r="AA137" i="1" a="1"/>
  <c r="AA137" i="1" s="1"/>
  <c r="Z137" i="1" a="1"/>
  <c r="Z137" i="1" s="1"/>
  <c r="Y137" i="1" a="1"/>
  <c r="Y137" i="1" s="1"/>
  <c r="X137" i="1" a="1"/>
  <c r="X137" i="1" s="1"/>
  <c r="W137" i="1" a="1"/>
  <c r="W137" i="1" s="1"/>
  <c r="V137" i="1" a="1"/>
  <c r="V137" i="1" s="1"/>
  <c r="U137" i="1" a="1"/>
  <c r="U137" i="1" s="1"/>
  <c r="T137" i="1" a="1"/>
  <c r="T137" i="1" s="1"/>
  <c r="S137" i="1" a="1"/>
  <c r="S137" i="1" s="1"/>
  <c r="R137" i="1" a="1"/>
  <c r="R137" i="1" s="1"/>
  <c r="Q137" i="1" a="1"/>
  <c r="Q137" i="1" s="1"/>
  <c r="P137" i="1" a="1"/>
  <c r="P137" i="1" s="1"/>
  <c r="O137" i="1" a="1"/>
  <c r="O137" i="1" s="1"/>
  <c r="N137" i="1" a="1"/>
  <c r="N137" i="1" s="1"/>
  <c r="M137" i="1" a="1"/>
  <c r="M137" i="1" s="1"/>
  <c r="L137" i="1" a="1"/>
  <c r="L137" i="1" s="1"/>
  <c r="K137" i="1" a="1"/>
  <c r="K137" i="1" s="1"/>
  <c r="J137" i="1" s="1"/>
  <c r="AC136" i="1" a="1"/>
  <c r="AC136" i="1" s="1"/>
  <c r="AB136" i="1" a="1"/>
  <c r="AB136" i="1" s="1"/>
  <c r="AA136" i="1" a="1"/>
  <c r="AA136" i="1" s="1"/>
  <c r="Z136" i="1" a="1"/>
  <c r="Z136" i="1" s="1"/>
  <c r="Y136" i="1" a="1"/>
  <c r="Y136" i="1" s="1"/>
  <c r="X136" i="1" a="1"/>
  <c r="X136" i="1" s="1"/>
  <c r="W136" i="1" a="1"/>
  <c r="W136" i="1" s="1"/>
  <c r="V136" i="1" a="1"/>
  <c r="V136" i="1" s="1"/>
  <c r="U136" i="1" a="1"/>
  <c r="U136" i="1" s="1"/>
  <c r="T136" i="1" a="1"/>
  <c r="T136" i="1" s="1"/>
  <c r="S136" i="1" a="1"/>
  <c r="S136" i="1" s="1"/>
  <c r="R136" i="1" a="1"/>
  <c r="R136" i="1" s="1"/>
  <c r="Q136" i="1" a="1"/>
  <c r="Q136" i="1" s="1"/>
  <c r="P136" i="1" a="1"/>
  <c r="P136" i="1" s="1"/>
  <c r="O136" i="1" a="1"/>
  <c r="O136" i="1" s="1"/>
  <c r="N136" i="1" a="1"/>
  <c r="N136" i="1" s="1"/>
  <c r="M136" i="1" a="1"/>
  <c r="M136" i="1" s="1"/>
  <c r="L136" i="1" a="1"/>
  <c r="L136" i="1" s="1"/>
  <c r="K136" i="1" a="1"/>
  <c r="K136" i="1" s="1"/>
  <c r="AC135" i="1" a="1"/>
  <c r="AC135" i="1" s="1"/>
  <c r="AB135" i="1" a="1"/>
  <c r="AB135" i="1" s="1"/>
  <c r="AA135" i="1" a="1"/>
  <c r="AA135" i="1" s="1"/>
  <c r="Z135" i="1" a="1"/>
  <c r="Z135" i="1" s="1"/>
  <c r="Y135" i="1" a="1"/>
  <c r="Y135" i="1" s="1"/>
  <c r="X135" i="1" a="1"/>
  <c r="X135" i="1" s="1"/>
  <c r="W135" i="1" a="1"/>
  <c r="W135" i="1" s="1"/>
  <c r="V135" i="1" a="1"/>
  <c r="V135" i="1" s="1"/>
  <c r="U135" i="1" a="1"/>
  <c r="U135" i="1" s="1"/>
  <c r="T135" i="1" a="1"/>
  <c r="T135" i="1" s="1"/>
  <c r="S135" i="1" a="1"/>
  <c r="S135" i="1" s="1"/>
  <c r="R135" i="1" a="1"/>
  <c r="R135" i="1" s="1"/>
  <c r="Q135" i="1" a="1"/>
  <c r="Q135" i="1" s="1"/>
  <c r="P135" i="1" a="1"/>
  <c r="P135" i="1" s="1"/>
  <c r="O135" i="1" a="1"/>
  <c r="O135" i="1" s="1"/>
  <c r="N135" i="1" a="1"/>
  <c r="N135" i="1" s="1"/>
  <c r="M135" i="1" a="1"/>
  <c r="M135" i="1" s="1"/>
  <c r="L135" i="1" a="1"/>
  <c r="L135" i="1" s="1"/>
  <c r="K135" i="1" a="1"/>
  <c r="K135" i="1" s="1"/>
  <c r="AC134" i="1" a="1"/>
  <c r="AC134" i="1" s="1"/>
  <c r="AB134" i="1" a="1"/>
  <c r="AB134" i="1" s="1"/>
  <c r="AA134" i="1" a="1"/>
  <c r="AA134" i="1" s="1"/>
  <c r="Z134" i="1" a="1"/>
  <c r="Z134" i="1" s="1"/>
  <c r="Y134" i="1" a="1"/>
  <c r="Y134" i="1" s="1"/>
  <c r="X134" i="1" a="1"/>
  <c r="X134" i="1" s="1"/>
  <c r="W134" i="1" a="1"/>
  <c r="W134" i="1" s="1"/>
  <c r="V134" i="1" a="1"/>
  <c r="V134" i="1" s="1"/>
  <c r="U134" i="1" a="1"/>
  <c r="U134" i="1" s="1"/>
  <c r="T134" i="1" a="1"/>
  <c r="T134" i="1" s="1"/>
  <c r="S134" i="1" a="1"/>
  <c r="S134" i="1" s="1"/>
  <c r="R134" i="1" a="1"/>
  <c r="R134" i="1" s="1"/>
  <c r="Q134" i="1" a="1"/>
  <c r="Q134" i="1" s="1"/>
  <c r="P134" i="1" a="1"/>
  <c r="P134" i="1" s="1"/>
  <c r="O134" i="1" a="1"/>
  <c r="O134" i="1" s="1"/>
  <c r="N134" i="1" a="1"/>
  <c r="N134" i="1" s="1"/>
  <c r="M134" i="1" a="1"/>
  <c r="M134" i="1" s="1"/>
  <c r="L134" i="1" a="1"/>
  <c r="L134" i="1" s="1"/>
  <c r="K134" i="1" a="1"/>
  <c r="K134" i="1" s="1"/>
  <c r="AC133" i="1" a="1"/>
  <c r="AC133" i="1" s="1"/>
  <c r="AB133" i="1" a="1"/>
  <c r="AB133" i="1" s="1"/>
  <c r="AA133" i="1" a="1"/>
  <c r="AA133" i="1" s="1"/>
  <c r="Z133" i="1" a="1"/>
  <c r="Z133" i="1" s="1"/>
  <c r="Y133" i="1" a="1"/>
  <c r="Y133" i="1" s="1"/>
  <c r="X133" i="1" a="1"/>
  <c r="X133" i="1" s="1"/>
  <c r="W133" i="1" a="1"/>
  <c r="W133" i="1" s="1"/>
  <c r="V133" i="1" a="1"/>
  <c r="V133" i="1" s="1"/>
  <c r="U133" i="1" a="1"/>
  <c r="U133" i="1" s="1"/>
  <c r="T133" i="1" a="1"/>
  <c r="T133" i="1" s="1"/>
  <c r="S133" i="1" a="1"/>
  <c r="S133" i="1" s="1"/>
  <c r="R133" i="1" a="1"/>
  <c r="R133" i="1" s="1"/>
  <c r="Q133" i="1" a="1"/>
  <c r="Q133" i="1" s="1"/>
  <c r="P133" i="1" a="1"/>
  <c r="P133" i="1" s="1"/>
  <c r="O133" i="1" a="1"/>
  <c r="O133" i="1" s="1"/>
  <c r="N133" i="1" a="1"/>
  <c r="N133" i="1" s="1"/>
  <c r="M133" i="1" a="1"/>
  <c r="M133" i="1" s="1"/>
  <c r="L133" i="1" a="1"/>
  <c r="L133" i="1" s="1"/>
  <c r="K133" i="1" a="1"/>
  <c r="K133" i="1" s="1"/>
  <c r="J133" i="1" s="1"/>
  <c r="AC132" i="1" a="1"/>
  <c r="AC132" i="1" s="1"/>
  <c r="AB132" i="1" a="1"/>
  <c r="AB132" i="1" s="1"/>
  <c r="AA132" i="1" a="1"/>
  <c r="AA132" i="1" s="1"/>
  <c r="Z132" i="1" a="1"/>
  <c r="Z132" i="1" s="1"/>
  <c r="Y132" i="1" a="1"/>
  <c r="Y132" i="1" s="1"/>
  <c r="X132" i="1" a="1"/>
  <c r="X132" i="1" s="1"/>
  <c r="W132" i="1" a="1"/>
  <c r="W132" i="1" s="1"/>
  <c r="V132" i="1" a="1"/>
  <c r="V132" i="1" s="1"/>
  <c r="U132" i="1" a="1"/>
  <c r="U132" i="1" s="1"/>
  <c r="T132" i="1" a="1"/>
  <c r="T132" i="1" s="1"/>
  <c r="S132" i="1" a="1"/>
  <c r="S132" i="1" s="1"/>
  <c r="R132" i="1" a="1"/>
  <c r="R132" i="1" s="1"/>
  <c r="Q132" i="1" a="1"/>
  <c r="Q132" i="1" s="1"/>
  <c r="P132" i="1" a="1"/>
  <c r="P132" i="1" s="1"/>
  <c r="O132" i="1" a="1"/>
  <c r="O132" i="1" s="1"/>
  <c r="N132" i="1" a="1"/>
  <c r="N132" i="1" s="1"/>
  <c r="M132" i="1" a="1"/>
  <c r="M132" i="1" s="1"/>
  <c r="L132" i="1" a="1"/>
  <c r="L132" i="1" s="1"/>
  <c r="K132" i="1" a="1"/>
  <c r="K132" i="1" s="1"/>
  <c r="AC131" i="1" a="1"/>
  <c r="AC131" i="1" s="1"/>
  <c r="AB131" i="1" a="1"/>
  <c r="AB131" i="1" s="1"/>
  <c r="AA131" i="1" a="1"/>
  <c r="AA131" i="1" s="1"/>
  <c r="Z131" i="1" a="1"/>
  <c r="Z131" i="1" s="1"/>
  <c r="Y131" i="1" a="1"/>
  <c r="Y131" i="1" s="1"/>
  <c r="X131" i="1" a="1"/>
  <c r="X131" i="1" s="1"/>
  <c r="W131" i="1" a="1"/>
  <c r="W131" i="1" s="1"/>
  <c r="V131" i="1" a="1"/>
  <c r="V131" i="1" s="1"/>
  <c r="U131" i="1" a="1"/>
  <c r="U131" i="1" s="1"/>
  <c r="T131" i="1" a="1"/>
  <c r="T131" i="1" s="1"/>
  <c r="S131" i="1" a="1"/>
  <c r="S131" i="1" s="1"/>
  <c r="R131" i="1" a="1"/>
  <c r="R131" i="1" s="1"/>
  <c r="Q131" i="1" a="1"/>
  <c r="Q131" i="1" s="1"/>
  <c r="P131" i="1" a="1"/>
  <c r="P131" i="1" s="1"/>
  <c r="O131" i="1" a="1"/>
  <c r="O131" i="1" s="1"/>
  <c r="N131" i="1" a="1"/>
  <c r="N131" i="1" s="1"/>
  <c r="M131" i="1" a="1"/>
  <c r="M131" i="1" s="1"/>
  <c r="L131" i="1" a="1"/>
  <c r="L131" i="1" s="1"/>
  <c r="K131" i="1" a="1"/>
  <c r="K131" i="1" s="1"/>
  <c r="AC130" i="1" a="1"/>
  <c r="AC130" i="1" s="1"/>
  <c r="AB130" i="1" a="1"/>
  <c r="AB130" i="1" s="1"/>
  <c r="AA130" i="1" a="1"/>
  <c r="AA130" i="1" s="1"/>
  <c r="Z130" i="1" a="1"/>
  <c r="Z130" i="1" s="1"/>
  <c r="Y130" i="1" a="1"/>
  <c r="Y130" i="1" s="1"/>
  <c r="X130" i="1" a="1"/>
  <c r="X130" i="1" s="1"/>
  <c r="W130" i="1" a="1"/>
  <c r="W130" i="1" s="1"/>
  <c r="V130" i="1" a="1"/>
  <c r="V130" i="1" s="1"/>
  <c r="U130" i="1" a="1"/>
  <c r="U130" i="1" s="1"/>
  <c r="T130" i="1" a="1"/>
  <c r="T130" i="1" s="1"/>
  <c r="S130" i="1" a="1"/>
  <c r="S130" i="1" s="1"/>
  <c r="R130" i="1" a="1"/>
  <c r="R130" i="1" s="1"/>
  <c r="Q130" i="1" a="1"/>
  <c r="Q130" i="1" s="1"/>
  <c r="P130" i="1" a="1"/>
  <c r="P130" i="1" s="1"/>
  <c r="O130" i="1" a="1"/>
  <c r="O130" i="1" s="1"/>
  <c r="N130" i="1" a="1"/>
  <c r="N130" i="1" s="1"/>
  <c r="M130" i="1" a="1"/>
  <c r="M130" i="1" s="1"/>
  <c r="L130" i="1" a="1"/>
  <c r="L130" i="1" s="1"/>
  <c r="K130" i="1" a="1"/>
  <c r="K130" i="1" s="1"/>
  <c r="AC129" i="1" a="1"/>
  <c r="AC129" i="1" s="1"/>
  <c r="AB129" i="1" a="1"/>
  <c r="AB129" i="1" s="1"/>
  <c r="AA129" i="1" a="1"/>
  <c r="AA129" i="1" s="1"/>
  <c r="Z129" i="1" a="1"/>
  <c r="Z129" i="1" s="1"/>
  <c r="Y129" i="1" a="1"/>
  <c r="Y129" i="1" s="1"/>
  <c r="X129" i="1" a="1"/>
  <c r="X129" i="1" s="1"/>
  <c r="W129" i="1" a="1"/>
  <c r="W129" i="1" s="1"/>
  <c r="V129" i="1" a="1"/>
  <c r="V129" i="1" s="1"/>
  <c r="U129" i="1" a="1"/>
  <c r="U129" i="1" s="1"/>
  <c r="T129" i="1" a="1"/>
  <c r="T129" i="1" s="1"/>
  <c r="S129" i="1" a="1"/>
  <c r="S129" i="1" s="1"/>
  <c r="R129" i="1" a="1"/>
  <c r="R129" i="1" s="1"/>
  <c r="Q129" i="1" a="1"/>
  <c r="Q129" i="1" s="1"/>
  <c r="P129" i="1" a="1"/>
  <c r="P129" i="1" s="1"/>
  <c r="O129" i="1" a="1"/>
  <c r="O129" i="1" s="1"/>
  <c r="N129" i="1" a="1"/>
  <c r="N129" i="1" s="1"/>
  <c r="M129" i="1" a="1"/>
  <c r="M129" i="1" s="1"/>
  <c r="L129" i="1" a="1"/>
  <c r="L129" i="1" s="1"/>
  <c r="K129" i="1" a="1"/>
  <c r="K129" i="1" s="1"/>
  <c r="J129" i="1" s="1"/>
  <c r="AC128" i="1" a="1"/>
  <c r="AC128" i="1"/>
  <c r="AB128" i="1" a="1"/>
  <c r="AB128" i="1"/>
  <c r="AA128" i="1" a="1"/>
  <c r="AA128" i="1"/>
  <c r="Z128" i="1" a="1"/>
  <c r="Z128" i="1"/>
  <c r="Y128" i="1" a="1"/>
  <c r="Y128" i="1"/>
  <c r="X128" i="1" a="1"/>
  <c r="X128" i="1"/>
  <c r="W128" i="1" a="1"/>
  <c r="W128" i="1"/>
  <c r="V128" i="1" a="1"/>
  <c r="V128" i="1"/>
  <c r="U128" i="1" a="1"/>
  <c r="U128" i="1"/>
  <c r="T128" i="1" a="1"/>
  <c r="T128" i="1"/>
  <c r="S128" i="1" a="1"/>
  <c r="S128" i="1"/>
  <c r="R128" i="1" a="1"/>
  <c r="R128" i="1"/>
  <c r="Q128" i="1" a="1"/>
  <c r="Q128" i="1"/>
  <c r="P128" i="1" a="1"/>
  <c r="P128" i="1"/>
  <c r="O128" i="1" a="1"/>
  <c r="O128" i="1"/>
  <c r="N128" i="1" a="1"/>
  <c r="N128" i="1"/>
  <c r="M128" i="1" a="1"/>
  <c r="M128" i="1"/>
  <c r="L128" i="1" a="1"/>
  <c r="L128" i="1"/>
  <c r="K128" i="1" a="1"/>
  <c r="K128" i="1"/>
  <c r="AC127" i="1" a="1"/>
  <c r="AC127" i="1"/>
  <c r="AB127" i="1" a="1"/>
  <c r="AB127" i="1"/>
  <c r="AA127" i="1" a="1"/>
  <c r="AA127" i="1"/>
  <c r="Z127" i="1" a="1"/>
  <c r="Z127" i="1"/>
  <c r="Y127" i="1" a="1"/>
  <c r="Y127" i="1"/>
  <c r="X127" i="1" a="1"/>
  <c r="X127" i="1"/>
  <c r="W127" i="1" a="1"/>
  <c r="W127" i="1"/>
  <c r="V127" i="1" a="1"/>
  <c r="V127" i="1"/>
  <c r="U127" i="1" a="1"/>
  <c r="U127" i="1"/>
  <c r="T127" i="1" a="1"/>
  <c r="T127" i="1"/>
  <c r="S127" i="1" a="1"/>
  <c r="S127" i="1"/>
  <c r="R127" i="1" a="1"/>
  <c r="R127" i="1"/>
  <c r="Q127" i="1" a="1"/>
  <c r="Q127" i="1"/>
  <c r="P127" i="1" a="1"/>
  <c r="P127" i="1"/>
  <c r="O127" i="1" a="1"/>
  <c r="O127" i="1"/>
  <c r="N127" i="1" a="1"/>
  <c r="N127" i="1"/>
  <c r="M127" i="1" a="1"/>
  <c r="M127" i="1"/>
  <c r="L127" i="1" a="1"/>
  <c r="L127" i="1"/>
  <c r="K127" i="1" a="1"/>
  <c r="K127" i="1"/>
  <c r="J127" i="1" s="1"/>
  <c r="E127" i="1"/>
  <c r="E128" i="1" s="1"/>
  <c r="E130" i="1" s="1"/>
  <c r="E131" i="1" s="1"/>
  <c r="E132" i="1" s="1"/>
  <c r="E133" i="1" s="1"/>
  <c r="E134" i="1" s="1"/>
  <c r="E135" i="1" s="1"/>
  <c r="E136" i="1" s="1"/>
  <c r="E137" i="1" s="1"/>
  <c r="E138" i="1" s="1"/>
  <c r="AC126" i="1" a="1"/>
  <c r="AC126" i="1" s="1"/>
  <c r="AB126" i="1" a="1"/>
  <c r="AB126" i="1" s="1"/>
  <c r="AA126" i="1" a="1"/>
  <c r="AA126" i="1" s="1"/>
  <c r="Z126" i="1" a="1"/>
  <c r="Z126" i="1" s="1"/>
  <c r="Y126" i="1" a="1"/>
  <c r="Y126" i="1" s="1"/>
  <c r="X126" i="1" a="1"/>
  <c r="X126" i="1" s="1"/>
  <c r="W126" i="1" a="1"/>
  <c r="W126" i="1" s="1"/>
  <c r="V126" i="1" a="1"/>
  <c r="V126" i="1" s="1"/>
  <c r="U126" i="1" a="1"/>
  <c r="U126" i="1" s="1"/>
  <c r="T126" i="1" a="1"/>
  <c r="T126" i="1" s="1"/>
  <c r="S126" i="1" a="1"/>
  <c r="S126" i="1" s="1"/>
  <c r="R126" i="1" a="1"/>
  <c r="R126" i="1" s="1"/>
  <c r="Q126" i="1" a="1"/>
  <c r="Q126" i="1" s="1"/>
  <c r="P126" i="1" a="1"/>
  <c r="P126" i="1" s="1"/>
  <c r="O126" i="1" a="1"/>
  <c r="O126" i="1" s="1"/>
  <c r="N126" i="1" a="1"/>
  <c r="N126" i="1" s="1"/>
  <c r="M126" i="1" a="1"/>
  <c r="M126" i="1" s="1"/>
  <c r="L126" i="1" a="1"/>
  <c r="L126" i="1" s="1"/>
  <c r="K126" i="1" a="1"/>
  <c r="K126" i="1" s="1"/>
  <c r="J126" i="1" s="1"/>
  <c r="I126" i="1"/>
  <c r="AC124" i="1" a="1"/>
  <c r="AC124" i="1" s="1"/>
  <c r="AB124" i="1" a="1"/>
  <c r="AB124" i="1" s="1"/>
  <c r="AA124" i="1" a="1"/>
  <c r="AA124" i="1" s="1"/>
  <c r="Z124" i="1" a="1"/>
  <c r="Z124" i="1" s="1"/>
  <c r="Y124" i="1" a="1"/>
  <c r="Y124" i="1" s="1"/>
  <c r="X124" i="1" a="1"/>
  <c r="X124" i="1" s="1"/>
  <c r="W124" i="1" a="1"/>
  <c r="W124" i="1" s="1"/>
  <c r="V124" i="1" a="1"/>
  <c r="V124" i="1" s="1"/>
  <c r="U124" i="1" a="1"/>
  <c r="U124" i="1" s="1"/>
  <c r="T124" i="1" a="1"/>
  <c r="T124" i="1" s="1"/>
  <c r="S124" i="1" a="1"/>
  <c r="S124" i="1" s="1"/>
  <c r="R124" i="1" a="1"/>
  <c r="R124" i="1" s="1"/>
  <c r="Q124" i="1" a="1"/>
  <c r="Q124" i="1" s="1"/>
  <c r="P124" i="1" a="1"/>
  <c r="P124" i="1" s="1"/>
  <c r="O124" i="1" a="1"/>
  <c r="O124" i="1" s="1"/>
  <c r="N124" i="1" a="1"/>
  <c r="N124" i="1" s="1"/>
  <c r="M124" i="1" a="1"/>
  <c r="M124" i="1" s="1"/>
  <c r="L124" i="1" a="1"/>
  <c r="L124" i="1" s="1"/>
  <c r="K124" i="1" a="1"/>
  <c r="K124" i="1" s="1"/>
  <c r="AC123" i="1" a="1"/>
  <c r="AC123" i="1" s="1"/>
  <c r="AB123" i="1" a="1"/>
  <c r="AB123" i="1" s="1"/>
  <c r="AA123" i="1" a="1"/>
  <c r="AA123" i="1" s="1"/>
  <c r="Z123" i="1" a="1"/>
  <c r="Z123" i="1" s="1"/>
  <c r="Y123" i="1" a="1"/>
  <c r="Y123" i="1" s="1"/>
  <c r="X123" i="1" a="1"/>
  <c r="X123" i="1" s="1"/>
  <c r="W123" i="1" a="1"/>
  <c r="W123" i="1" s="1"/>
  <c r="V123" i="1" a="1"/>
  <c r="V123" i="1" s="1"/>
  <c r="U123" i="1" a="1"/>
  <c r="U123" i="1" s="1"/>
  <c r="T123" i="1" a="1"/>
  <c r="T123" i="1" s="1"/>
  <c r="S123" i="1" a="1"/>
  <c r="S123" i="1" s="1"/>
  <c r="R123" i="1" a="1"/>
  <c r="R123" i="1" s="1"/>
  <c r="J123" i="1"/>
  <c r="AC122" i="1" a="1"/>
  <c r="AC122" i="1"/>
  <c r="AB122" i="1" a="1"/>
  <c r="AB122" i="1"/>
  <c r="AA122" i="1" a="1"/>
  <c r="AA122" i="1"/>
  <c r="Z122" i="1" a="1"/>
  <c r="Z122" i="1"/>
  <c r="Y122" i="1" a="1"/>
  <c r="Y122" i="1"/>
  <c r="X122" i="1" a="1"/>
  <c r="X122" i="1"/>
  <c r="W122" i="1" a="1"/>
  <c r="W122" i="1"/>
  <c r="V122" i="1" a="1"/>
  <c r="V122" i="1"/>
  <c r="U122" i="1" a="1"/>
  <c r="U122" i="1"/>
  <c r="T122" i="1" a="1"/>
  <c r="T122" i="1"/>
  <c r="S122" i="1" a="1"/>
  <c r="S122" i="1"/>
  <c r="R122" i="1" a="1"/>
  <c r="R122" i="1"/>
  <c r="Q122" i="1" a="1"/>
  <c r="Q122" i="1"/>
  <c r="P122" i="1" a="1"/>
  <c r="P122" i="1"/>
  <c r="O122" i="1" a="1"/>
  <c r="O122" i="1"/>
  <c r="N122" i="1" a="1"/>
  <c r="N122" i="1"/>
  <c r="M122" i="1" a="1"/>
  <c r="M122" i="1"/>
  <c r="L122" i="1" a="1"/>
  <c r="L122" i="1"/>
  <c r="K122" i="1" a="1"/>
  <c r="K122" i="1"/>
  <c r="AC121" i="1" a="1"/>
  <c r="AC121" i="1"/>
  <c r="AB121" i="1" a="1"/>
  <c r="AB121" i="1"/>
  <c r="AA121" i="1" a="1"/>
  <c r="AA121" i="1"/>
  <c r="Z121" i="1" a="1"/>
  <c r="Z121" i="1"/>
  <c r="Y121" i="1" a="1"/>
  <c r="Y121" i="1"/>
  <c r="X121" i="1" a="1"/>
  <c r="X121" i="1"/>
  <c r="W121" i="1" a="1"/>
  <c r="W121" i="1"/>
  <c r="V121" i="1" a="1"/>
  <c r="V121" i="1"/>
  <c r="U121" i="1" a="1"/>
  <c r="U121" i="1"/>
  <c r="T121" i="1" a="1"/>
  <c r="T121" i="1"/>
  <c r="S121" i="1" a="1"/>
  <c r="S121" i="1"/>
  <c r="R121" i="1" a="1"/>
  <c r="R121" i="1"/>
  <c r="Q121" i="1" a="1"/>
  <c r="Q121" i="1"/>
  <c r="P121" i="1" a="1"/>
  <c r="P121" i="1"/>
  <c r="O121" i="1" a="1"/>
  <c r="O121" i="1"/>
  <c r="N121" i="1" a="1"/>
  <c r="N121" i="1"/>
  <c r="M121" i="1" a="1"/>
  <c r="M121" i="1"/>
  <c r="L121" i="1" a="1"/>
  <c r="L121" i="1"/>
  <c r="K121" i="1" a="1"/>
  <c r="K121" i="1"/>
  <c r="J121" i="1" s="1"/>
  <c r="AC120" i="1" a="1"/>
  <c r="AC120" i="1"/>
  <c r="AB120" i="1" a="1"/>
  <c r="AB120" i="1"/>
  <c r="AA120" i="1" a="1"/>
  <c r="AA120" i="1"/>
  <c r="Z120" i="1" a="1"/>
  <c r="Z120" i="1"/>
  <c r="Y120" i="1" a="1"/>
  <c r="Y120" i="1"/>
  <c r="X120" i="1" a="1"/>
  <c r="X120" i="1"/>
  <c r="W120" i="1" a="1"/>
  <c r="W120" i="1"/>
  <c r="V120" i="1" a="1"/>
  <c r="V120" i="1"/>
  <c r="U120" i="1" a="1"/>
  <c r="U120" i="1"/>
  <c r="T120" i="1" a="1"/>
  <c r="T120" i="1"/>
  <c r="S120" i="1" a="1"/>
  <c r="S120" i="1"/>
  <c r="R120" i="1" a="1"/>
  <c r="R120" i="1"/>
  <c r="Q120" i="1" a="1"/>
  <c r="Q120" i="1"/>
  <c r="P120" i="1" a="1"/>
  <c r="P120" i="1"/>
  <c r="O120" i="1" a="1"/>
  <c r="O120" i="1"/>
  <c r="N120" i="1" a="1"/>
  <c r="N120" i="1"/>
  <c r="M120" i="1" a="1"/>
  <c r="M120" i="1"/>
  <c r="L120" i="1" a="1"/>
  <c r="L120" i="1"/>
  <c r="K120" i="1" a="1"/>
  <c r="K120" i="1"/>
  <c r="AC119" i="1" a="1"/>
  <c r="AC119" i="1" s="1"/>
  <c r="AB119" i="1" a="1"/>
  <c r="AB119" i="1" s="1"/>
  <c r="AA119" i="1" a="1"/>
  <c r="AA119" i="1" s="1"/>
  <c r="Z119" i="1" a="1"/>
  <c r="Z119" i="1" s="1"/>
  <c r="Y119" i="1" a="1"/>
  <c r="Y119" i="1" s="1"/>
  <c r="X119" i="1" a="1"/>
  <c r="X119" i="1" s="1"/>
  <c r="W119" i="1" a="1"/>
  <c r="W119" i="1" s="1"/>
  <c r="V119" i="1" a="1"/>
  <c r="V119" i="1" s="1"/>
  <c r="U119" i="1" a="1"/>
  <c r="U119" i="1" s="1"/>
  <c r="T119" i="1" a="1"/>
  <c r="T119" i="1" s="1"/>
  <c r="S119" i="1" a="1"/>
  <c r="S119" i="1" s="1"/>
  <c r="R119" i="1" a="1"/>
  <c r="R119" i="1" s="1"/>
  <c r="Q119" i="1" a="1"/>
  <c r="Q119" i="1" s="1"/>
  <c r="P119" i="1" a="1"/>
  <c r="P119" i="1" s="1"/>
  <c r="O119" i="1" a="1"/>
  <c r="O119" i="1" s="1"/>
  <c r="N119" i="1" a="1"/>
  <c r="N119" i="1" s="1"/>
  <c r="M119" i="1" a="1"/>
  <c r="M119" i="1" s="1"/>
  <c r="L119" i="1" a="1"/>
  <c r="L119" i="1" s="1"/>
  <c r="K119" i="1" a="1"/>
  <c r="K119" i="1" s="1"/>
  <c r="AC118" i="1" a="1"/>
  <c r="AC118" i="1" s="1"/>
  <c r="AB118" i="1" a="1"/>
  <c r="AB118" i="1" s="1"/>
  <c r="AA118" i="1" a="1"/>
  <c r="AA118" i="1" s="1"/>
  <c r="Z118" i="1" a="1"/>
  <c r="Z118" i="1" s="1"/>
  <c r="Y118" i="1" a="1"/>
  <c r="Y118" i="1" s="1"/>
  <c r="X118" i="1" a="1"/>
  <c r="X118" i="1" s="1"/>
  <c r="W118" i="1" a="1"/>
  <c r="W118" i="1" s="1"/>
  <c r="V118" i="1" a="1"/>
  <c r="V118" i="1" s="1"/>
  <c r="U118" i="1" a="1"/>
  <c r="U118" i="1" s="1"/>
  <c r="T118" i="1" a="1"/>
  <c r="T118" i="1" s="1"/>
  <c r="S118" i="1" a="1"/>
  <c r="S118" i="1" s="1"/>
  <c r="R118" i="1" a="1"/>
  <c r="R118" i="1" s="1"/>
  <c r="Q118" i="1" a="1"/>
  <c r="Q118" i="1" s="1"/>
  <c r="P118" i="1" a="1"/>
  <c r="P118" i="1" s="1"/>
  <c r="O118" i="1" a="1"/>
  <c r="O118" i="1" s="1"/>
  <c r="N118" i="1" a="1"/>
  <c r="N118" i="1" s="1"/>
  <c r="M118" i="1" a="1"/>
  <c r="M118" i="1" s="1"/>
  <c r="L118" i="1" a="1"/>
  <c r="L118" i="1" s="1"/>
  <c r="K118" i="1" a="1"/>
  <c r="K118" i="1" s="1"/>
  <c r="J118" i="1" s="1"/>
  <c r="E118" i="1"/>
  <c r="E120" i="1" s="1"/>
  <c r="E121" i="1" s="1"/>
  <c r="E122" i="1" s="1"/>
  <c r="E124" i="1" s="1"/>
  <c r="E125" i="1" s="1"/>
  <c r="AC117" i="1" a="1"/>
  <c r="AC117" i="1" s="1"/>
  <c r="AB117" i="1" a="1"/>
  <c r="AB117" i="1" s="1"/>
  <c r="AA117" i="1" a="1"/>
  <c r="AA117" i="1" s="1"/>
  <c r="Z117" i="1" a="1"/>
  <c r="Z117" i="1" s="1"/>
  <c r="Y117" i="1" a="1"/>
  <c r="Y117" i="1" s="1"/>
  <c r="X117" i="1" a="1"/>
  <c r="X117" i="1" s="1"/>
  <c r="W117" i="1" a="1"/>
  <c r="W117" i="1" s="1"/>
  <c r="V117" i="1" a="1"/>
  <c r="V117" i="1" s="1"/>
  <c r="U117" i="1" a="1"/>
  <c r="U117" i="1" s="1"/>
  <c r="T117" i="1" a="1"/>
  <c r="T117" i="1" s="1"/>
  <c r="S117" i="1" a="1"/>
  <c r="S117" i="1" s="1"/>
  <c r="R117" i="1" a="1"/>
  <c r="R117" i="1" s="1"/>
  <c r="Q117" i="1" a="1"/>
  <c r="Q117" i="1" s="1"/>
  <c r="P117" i="1" a="1"/>
  <c r="P117" i="1" s="1"/>
  <c r="O117" i="1" a="1"/>
  <c r="O117" i="1" s="1"/>
  <c r="N117" i="1" a="1"/>
  <c r="N117" i="1" s="1"/>
  <c r="M117" i="1" a="1"/>
  <c r="M117" i="1" s="1"/>
  <c r="L117" i="1" a="1"/>
  <c r="L117" i="1" s="1"/>
  <c r="K117" i="1" a="1"/>
  <c r="K117" i="1" s="1"/>
  <c r="J117" i="1" s="1"/>
  <c r="I117" i="1"/>
  <c r="AC115" i="1" a="1"/>
  <c r="AC115" i="1" s="1"/>
  <c r="AB115" i="1" a="1"/>
  <c r="AB115" i="1" s="1"/>
  <c r="AA115" i="1" a="1"/>
  <c r="AA115" i="1" s="1"/>
  <c r="Z115" i="1" a="1"/>
  <c r="Z115" i="1" s="1"/>
  <c r="Y115" i="1" a="1"/>
  <c r="Y115" i="1" s="1"/>
  <c r="X115" i="1" a="1"/>
  <c r="X115" i="1" s="1"/>
  <c r="W115" i="1" a="1"/>
  <c r="W115" i="1" s="1"/>
  <c r="V115" i="1" a="1"/>
  <c r="V115" i="1" s="1"/>
  <c r="U115" i="1" a="1"/>
  <c r="U115" i="1" s="1"/>
  <c r="T115" i="1" a="1"/>
  <c r="T115" i="1" s="1"/>
  <c r="S115" i="1" a="1"/>
  <c r="S115" i="1" s="1"/>
  <c r="R115" i="1" a="1"/>
  <c r="R115" i="1" s="1"/>
  <c r="Q115" i="1" a="1"/>
  <c r="Q115" i="1" s="1"/>
  <c r="P115" i="1" a="1"/>
  <c r="P115" i="1" s="1"/>
  <c r="O115" i="1" a="1"/>
  <c r="O115" i="1" s="1"/>
  <c r="N115" i="1" a="1"/>
  <c r="N115" i="1" s="1"/>
  <c r="M115" i="1" a="1"/>
  <c r="M115" i="1" s="1"/>
  <c r="L115" i="1" a="1"/>
  <c r="L115" i="1" s="1"/>
  <c r="K115" i="1" a="1"/>
  <c r="K115" i="1" s="1"/>
  <c r="J115" i="1" s="1"/>
  <c r="AC114" i="1" a="1"/>
  <c r="AC114" i="1" s="1"/>
  <c r="AB114" i="1" a="1"/>
  <c r="AB114" i="1" s="1"/>
  <c r="AA114" i="1" a="1"/>
  <c r="AA114" i="1" s="1"/>
  <c r="Z114" i="1" a="1"/>
  <c r="Z114" i="1" s="1"/>
  <c r="Y114" i="1" a="1"/>
  <c r="Y114" i="1" s="1"/>
  <c r="X114" i="1" a="1"/>
  <c r="X114" i="1" s="1"/>
  <c r="W114" i="1" a="1"/>
  <c r="W114" i="1" s="1"/>
  <c r="V114" i="1" a="1"/>
  <c r="V114" i="1" s="1"/>
  <c r="U114" i="1" a="1"/>
  <c r="U114" i="1" s="1"/>
  <c r="T114" i="1" a="1"/>
  <c r="T114" i="1" s="1"/>
  <c r="S114" i="1" a="1"/>
  <c r="S114" i="1" s="1"/>
  <c r="R114" i="1" a="1"/>
  <c r="R114" i="1" s="1"/>
  <c r="Q114" i="1" a="1"/>
  <c r="Q114" i="1" s="1"/>
  <c r="P114" i="1" a="1"/>
  <c r="P114" i="1" s="1"/>
  <c r="O114" i="1" a="1"/>
  <c r="O114" i="1" s="1"/>
  <c r="N114" i="1" a="1"/>
  <c r="N114" i="1" s="1"/>
  <c r="M114" i="1" a="1"/>
  <c r="M114" i="1" s="1"/>
  <c r="L114" i="1" a="1"/>
  <c r="L114" i="1" s="1"/>
  <c r="K114" i="1" a="1"/>
  <c r="K114" i="1" s="1"/>
  <c r="J114" i="1" s="1"/>
  <c r="AC113" i="1" a="1"/>
  <c r="AC113" i="1" s="1"/>
  <c r="AB113" i="1" a="1"/>
  <c r="AB113" i="1" s="1"/>
  <c r="AA113" i="1" a="1"/>
  <c r="AA113" i="1" s="1"/>
  <c r="Z113" i="1" a="1"/>
  <c r="Z113" i="1" s="1"/>
  <c r="Y113" i="1" a="1"/>
  <c r="Y113" i="1" s="1"/>
  <c r="X113" i="1" a="1"/>
  <c r="X113" i="1" s="1"/>
  <c r="W113" i="1" a="1"/>
  <c r="W113" i="1" s="1"/>
  <c r="V113" i="1" a="1"/>
  <c r="V113" i="1" s="1"/>
  <c r="U113" i="1" a="1"/>
  <c r="U113" i="1" s="1"/>
  <c r="T113" i="1" a="1"/>
  <c r="T113" i="1" s="1"/>
  <c r="S113" i="1" a="1"/>
  <c r="S113" i="1" s="1"/>
  <c r="R113" i="1" a="1"/>
  <c r="R113" i="1" s="1"/>
  <c r="Q113" i="1" a="1"/>
  <c r="Q113" i="1" s="1"/>
  <c r="P113" i="1" a="1"/>
  <c r="P113" i="1" s="1"/>
  <c r="O113" i="1" a="1"/>
  <c r="O113" i="1" s="1"/>
  <c r="N113" i="1" a="1"/>
  <c r="N113" i="1" s="1"/>
  <c r="M113" i="1" a="1"/>
  <c r="M113" i="1" s="1"/>
  <c r="L113" i="1" a="1"/>
  <c r="L113" i="1" s="1"/>
  <c r="K113" i="1" a="1"/>
  <c r="K113" i="1" s="1"/>
  <c r="AC112" i="1" a="1"/>
  <c r="AC112" i="1" s="1"/>
  <c r="AB112" i="1" a="1"/>
  <c r="AB112" i="1" s="1"/>
  <c r="AA112" i="1" a="1"/>
  <c r="AA112" i="1" s="1"/>
  <c r="Z112" i="1" a="1"/>
  <c r="Z112" i="1" s="1"/>
  <c r="Y112" i="1" a="1"/>
  <c r="Y112" i="1" s="1"/>
  <c r="X112" i="1" a="1"/>
  <c r="X112" i="1" s="1"/>
  <c r="W112" i="1" a="1"/>
  <c r="W112" i="1" s="1"/>
  <c r="V112" i="1" a="1"/>
  <c r="V112" i="1" s="1"/>
  <c r="U112" i="1" a="1"/>
  <c r="U112" i="1" s="1"/>
  <c r="T112" i="1" a="1"/>
  <c r="T112" i="1" s="1"/>
  <c r="S112" i="1" a="1"/>
  <c r="S112" i="1" s="1"/>
  <c r="R112" i="1" a="1"/>
  <c r="R112" i="1" s="1"/>
  <c r="Q112" i="1" a="1"/>
  <c r="Q112" i="1" s="1"/>
  <c r="P112" i="1" a="1"/>
  <c r="P112" i="1" s="1"/>
  <c r="O112" i="1" a="1"/>
  <c r="O112" i="1" s="1"/>
  <c r="N112" i="1" a="1"/>
  <c r="N112" i="1" s="1"/>
  <c r="M112" i="1" a="1"/>
  <c r="M112" i="1" s="1"/>
  <c r="L112" i="1" a="1"/>
  <c r="L112" i="1" s="1"/>
  <c r="K112" i="1" a="1"/>
  <c r="K112" i="1" s="1"/>
  <c r="AC111" i="1" a="1"/>
  <c r="AC111" i="1" s="1"/>
  <c r="AB111" i="1" a="1"/>
  <c r="AB111" i="1" s="1"/>
  <c r="AA111" i="1" a="1"/>
  <c r="AA111" i="1" s="1"/>
  <c r="Z111" i="1" a="1"/>
  <c r="Z111" i="1" s="1"/>
  <c r="Y111" i="1" a="1"/>
  <c r="Y111" i="1" s="1"/>
  <c r="X111" i="1" a="1"/>
  <c r="X111" i="1" s="1"/>
  <c r="W111" i="1" a="1"/>
  <c r="W111" i="1" s="1"/>
  <c r="V111" i="1" a="1"/>
  <c r="V111" i="1" s="1"/>
  <c r="U111" i="1" a="1"/>
  <c r="U111" i="1" s="1"/>
  <c r="T111" i="1" a="1"/>
  <c r="T111" i="1" s="1"/>
  <c r="S111" i="1" a="1"/>
  <c r="S111" i="1" s="1"/>
  <c r="R111" i="1" a="1"/>
  <c r="R111" i="1" s="1"/>
  <c r="Q111" i="1" a="1"/>
  <c r="Q111" i="1" s="1"/>
  <c r="P111" i="1" a="1"/>
  <c r="P111" i="1" s="1"/>
  <c r="O111" i="1" a="1"/>
  <c r="O111" i="1" s="1"/>
  <c r="N111" i="1" a="1"/>
  <c r="N111" i="1" s="1"/>
  <c r="M111" i="1" a="1"/>
  <c r="M111" i="1" s="1"/>
  <c r="L111" i="1" a="1"/>
  <c r="L111" i="1" s="1"/>
  <c r="K111" i="1" a="1"/>
  <c r="K111" i="1" s="1"/>
  <c r="AC110" i="1" a="1"/>
  <c r="AC110" i="1" s="1"/>
  <c r="AB110" i="1" a="1"/>
  <c r="AB110" i="1" s="1"/>
  <c r="AA110" i="1" a="1"/>
  <c r="AA110" i="1" s="1"/>
  <c r="Z110" i="1" a="1"/>
  <c r="Z110" i="1" s="1"/>
  <c r="Y110" i="1" a="1"/>
  <c r="Y110" i="1" s="1"/>
  <c r="X110" i="1" a="1"/>
  <c r="X110" i="1" s="1"/>
  <c r="W110" i="1" a="1"/>
  <c r="W110" i="1" s="1"/>
  <c r="V110" i="1" a="1"/>
  <c r="V110" i="1" s="1"/>
  <c r="U110" i="1" a="1"/>
  <c r="U110" i="1" s="1"/>
  <c r="T110" i="1" a="1"/>
  <c r="T110" i="1" s="1"/>
  <c r="S110" i="1" a="1"/>
  <c r="S110" i="1" s="1"/>
  <c r="R110" i="1" a="1"/>
  <c r="R110" i="1" s="1"/>
  <c r="Q110" i="1" a="1"/>
  <c r="Q110" i="1" s="1"/>
  <c r="P110" i="1" a="1"/>
  <c r="P110" i="1" s="1"/>
  <c r="O110" i="1" a="1"/>
  <c r="O110" i="1" s="1"/>
  <c r="N110" i="1" a="1"/>
  <c r="N110" i="1" s="1"/>
  <c r="M110" i="1" a="1"/>
  <c r="M110" i="1" s="1"/>
  <c r="L110" i="1" a="1"/>
  <c r="L110" i="1" s="1"/>
  <c r="K110" i="1" a="1"/>
  <c r="K110" i="1" s="1"/>
  <c r="J110" i="1" s="1"/>
  <c r="E110" i="1"/>
  <c r="E111" i="1" s="1"/>
  <c r="E112" i="1" s="1"/>
  <c r="E114" i="1" s="1"/>
  <c r="E115" i="1" s="1"/>
  <c r="E116" i="1" s="1"/>
  <c r="AC109" i="1" a="1"/>
  <c r="AC109" i="1" s="1"/>
  <c r="AB109" i="1" a="1"/>
  <c r="AB109" i="1" s="1"/>
  <c r="AA109" i="1" a="1"/>
  <c r="AA109" i="1" s="1"/>
  <c r="Z109" i="1" a="1"/>
  <c r="Z109" i="1" s="1"/>
  <c r="Y109" i="1" a="1"/>
  <c r="Y109" i="1" s="1"/>
  <c r="X109" i="1" a="1"/>
  <c r="X109" i="1" s="1"/>
  <c r="W109" i="1" a="1"/>
  <c r="W109" i="1" s="1"/>
  <c r="V109" i="1" a="1"/>
  <c r="V109" i="1" s="1"/>
  <c r="U109" i="1" a="1"/>
  <c r="U109" i="1" s="1"/>
  <c r="T109" i="1" a="1"/>
  <c r="T109" i="1" s="1"/>
  <c r="S109" i="1" a="1"/>
  <c r="S109" i="1" s="1"/>
  <c r="R109" i="1" a="1"/>
  <c r="R109" i="1" s="1"/>
  <c r="Q109" i="1" a="1"/>
  <c r="Q109" i="1" s="1"/>
  <c r="P109" i="1" a="1"/>
  <c r="P109" i="1" s="1"/>
  <c r="O109" i="1" a="1"/>
  <c r="O109" i="1" s="1"/>
  <c r="N109" i="1" a="1"/>
  <c r="N109" i="1" s="1"/>
  <c r="M109" i="1" a="1"/>
  <c r="M109" i="1" s="1"/>
  <c r="L109" i="1" a="1"/>
  <c r="L109" i="1" s="1"/>
  <c r="K109" i="1" a="1"/>
  <c r="K109" i="1" s="1"/>
  <c r="J109" i="1" s="1"/>
  <c r="E108" i="1"/>
  <c r="AC107" i="1" a="1"/>
  <c r="AC107" i="1"/>
  <c r="AB107" i="1" a="1"/>
  <c r="AB107" i="1"/>
  <c r="AA107" i="1" a="1"/>
  <c r="AA107" i="1"/>
  <c r="Z107" i="1" a="1"/>
  <c r="Z107" i="1"/>
  <c r="Y107" i="1" a="1"/>
  <c r="Y107" i="1"/>
  <c r="X107" i="1" a="1"/>
  <c r="X107" i="1"/>
  <c r="W107" i="1" a="1"/>
  <c r="W107" i="1"/>
  <c r="V107" i="1" a="1"/>
  <c r="V107" i="1"/>
  <c r="U107" i="1" a="1"/>
  <c r="U107" i="1"/>
  <c r="T107" i="1" a="1"/>
  <c r="T107" i="1"/>
  <c r="S107" i="1" a="1"/>
  <c r="S107" i="1"/>
  <c r="R107" i="1" a="1"/>
  <c r="R107" i="1"/>
  <c r="Q107" i="1" a="1"/>
  <c r="Q107" i="1"/>
  <c r="P107" i="1" a="1"/>
  <c r="P107" i="1"/>
  <c r="O107" i="1" a="1"/>
  <c r="O107" i="1"/>
  <c r="N107" i="1" a="1"/>
  <c r="N107" i="1"/>
  <c r="M107" i="1" a="1"/>
  <c r="M107" i="1"/>
  <c r="L107" i="1" a="1"/>
  <c r="L107" i="1"/>
  <c r="K107" i="1" a="1"/>
  <c r="K107" i="1"/>
  <c r="J107" i="1" s="1"/>
  <c r="J108" i="1" s="1"/>
  <c r="I107" i="1"/>
  <c r="AC105" i="1" a="1"/>
  <c r="AC105" i="1" s="1"/>
  <c r="AB105" i="1" a="1"/>
  <c r="AB105" i="1" s="1"/>
  <c r="AA105" i="1" a="1"/>
  <c r="AA105" i="1" s="1"/>
  <c r="Z105" i="1" a="1"/>
  <c r="Z105" i="1" s="1"/>
  <c r="Y105" i="1" a="1"/>
  <c r="Y105" i="1" s="1"/>
  <c r="X105" i="1" a="1"/>
  <c r="X105" i="1" s="1"/>
  <c r="W105" i="1" a="1"/>
  <c r="W105" i="1" s="1"/>
  <c r="V105" i="1" a="1"/>
  <c r="V105" i="1" s="1"/>
  <c r="U105" i="1" a="1"/>
  <c r="U105" i="1" s="1"/>
  <c r="T105" i="1" a="1"/>
  <c r="T105" i="1" s="1"/>
  <c r="S105" i="1" a="1"/>
  <c r="S105" i="1" s="1"/>
  <c r="R105" i="1" a="1"/>
  <c r="R105" i="1" s="1"/>
  <c r="Q105" i="1" a="1"/>
  <c r="Q105" i="1" s="1"/>
  <c r="P105" i="1" a="1"/>
  <c r="P105" i="1" s="1"/>
  <c r="O105" i="1" a="1"/>
  <c r="O105" i="1" s="1"/>
  <c r="N105" i="1" a="1"/>
  <c r="N105" i="1" s="1"/>
  <c r="M105" i="1" a="1"/>
  <c r="M105" i="1" s="1"/>
  <c r="L105" i="1" a="1"/>
  <c r="L105" i="1" s="1"/>
  <c r="K105" i="1" a="1"/>
  <c r="K105" i="1" s="1"/>
  <c r="J105" i="1" s="1"/>
  <c r="AC104" i="1" a="1"/>
  <c r="AC104" i="1" s="1"/>
  <c r="AB104" i="1" a="1"/>
  <c r="AB104" i="1" s="1"/>
  <c r="AA104" i="1" a="1"/>
  <c r="AA104" i="1" s="1"/>
  <c r="Z104" i="1" a="1"/>
  <c r="Z104" i="1" s="1"/>
  <c r="Y104" i="1" a="1"/>
  <c r="Y104" i="1" s="1"/>
  <c r="X104" i="1" a="1"/>
  <c r="X104" i="1" s="1"/>
  <c r="W104" i="1" a="1"/>
  <c r="W104" i="1" s="1"/>
  <c r="V104" i="1" a="1"/>
  <c r="V104" i="1" s="1"/>
  <c r="U104" i="1" a="1"/>
  <c r="U104" i="1" s="1"/>
  <c r="T104" i="1" a="1"/>
  <c r="T104" i="1" s="1"/>
  <c r="S104" i="1" a="1"/>
  <c r="S104" i="1" s="1"/>
  <c r="R104" i="1" a="1"/>
  <c r="R104" i="1" s="1"/>
  <c r="Q104" i="1" a="1"/>
  <c r="Q104" i="1" s="1"/>
  <c r="P104" i="1" a="1"/>
  <c r="P104" i="1" s="1"/>
  <c r="O104" i="1" a="1"/>
  <c r="O104" i="1" s="1"/>
  <c r="N104" i="1" a="1"/>
  <c r="N104" i="1" s="1"/>
  <c r="M104" i="1" a="1"/>
  <c r="M104" i="1" s="1"/>
  <c r="L104" i="1" a="1"/>
  <c r="L104" i="1" s="1"/>
  <c r="K104" i="1" a="1"/>
  <c r="K104" i="1" s="1"/>
  <c r="E104" i="1"/>
  <c r="E105" i="1" s="1"/>
  <c r="E106" i="1" s="1"/>
  <c r="AC103" i="1" a="1"/>
  <c r="AC103" i="1" s="1"/>
  <c r="AB103" i="1" a="1"/>
  <c r="AB103" i="1" s="1"/>
  <c r="AA103" i="1" a="1"/>
  <c r="AA103" i="1" s="1"/>
  <c r="Z103" i="1" a="1"/>
  <c r="Z103" i="1" s="1"/>
  <c r="Y103" i="1" a="1"/>
  <c r="Y103" i="1" s="1"/>
  <c r="X103" i="1" a="1"/>
  <c r="X103" i="1" s="1"/>
  <c r="W103" i="1" a="1"/>
  <c r="W103" i="1" s="1"/>
  <c r="V103" i="1" a="1"/>
  <c r="V103" i="1" s="1"/>
  <c r="U103" i="1" a="1"/>
  <c r="U103" i="1" s="1"/>
  <c r="T103" i="1" a="1"/>
  <c r="T103" i="1" s="1"/>
  <c r="S103" i="1" a="1"/>
  <c r="S103" i="1" s="1"/>
  <c r="R103" i="1" a="1"/>
  <c r="R103" i="1" s="1"/>
  <c r="Q103" i="1" a="1"/>
  <c r="Q103" i="1" s="1"/>
  <c r="P103" i="1" a="1"/>
  <c r="P103" i="1" s="1"/>
  <c r="O103" i="1" a="1"/>
  <c r="O103" i="1" s="1"/>
  <c r="N103" i="1" a="1"/>
  <c r="N103" i="1" s="1"/>
  <c r="M103" i="1" a="1"/>
  <c r="M103" i="1" s="1"/>
  <c r="L103" i="1" a="1"/>
  <c r="L103" i="1" s="1"/>
  <c r="K103" i="1" a="1"/>
  <c r="K103" i="1" s="1"/>
  <c r="AC102" i="1" a="1"/>
  <c r="AC102" i="1" s="1"/>
  <c r="AB102" i="1" a="1"/>
  <c r="AB102" i="1" s="1"/>
  <c r="AA102" i="1" a="1"/>
  <c r="AA102" i="1" s="1"/>
  <c r="Z102" i="1" a="1"/>
  <c r="Z102" i="1" s="1"/>
  <c r="Y102" i="1" a="1"/>
  <c r="Y102" i="1" s="1"/>
  <c r="X102" i="1" a="1"/>
  <c r="X102" i="1" s="1"/>
  <c r="W102" i="1" a="1"/>
  <c r="W102" i="1" s="1"/>
  <c r="V102" i="1" a="1"/>
  <c r="V102" i="1" s="1"/>
  <c r="U102" i="1" a="1"/>
  <c r="U102" i="1" s="1"/>
  <c r="T102" i="1" a="1"/>
  <c r="T102" i="1" s="1"/>
  <c r="S102" i="1" a="1"/>
  <c r="S102" i="1" s="1"/>
  <c r="R102" i="1" a="1"/>
  <c r="R102" i="1" s="1"/>
  <c r="Q102" i="1" a="1"/>
  <c r="Q102" i="1" s="1"/>
  <c r="P102" i="1" a="1"/>
  <c r="P102" i="1" s="1"/>
  <c r="O102" i="1" a="1"/>
  <c r="O102" i="1" s="1"/>
  <c r="N102" i="1" a="1"/>
  <c r="N102" i="1" s="1"/>
  <c r="M102" i="1" a="1"/>
  <c r="M102" i="1" s="1"/>
  <c r="L102" i="1" a="1"/>
  <c r="L102" i="1" s="1"/>
  <c r="K102" i="1" a="1"/>
  <c r="K102" i="1" s="1"/>
  <c r="J102" i="1" s="1"/>
  <c r="I102" i="1"/>
  <c r="AC100" i="1" a="1"/>
  <c r="AC100" i="1" s="1"/>
  <c r="AB100" i="1" a="1"/>
  <c r="AB100" i="1" s="1"/>
  <c r="AA100" i="1" a="1"/>
  <c r="AA100" i="1" s="1"/>
  <c r="Z100" i="1" a="1"/>
  <c r="Z100" i="1" s="1"/>
  <c r="Y100" i="1" a="1"/>
  <c r="Y100" i="1" s="1"/>
  <c r="X100" i="1" a="1"/>
  <c r="X100" i="1" s="1"/>
  <c r="W100" i="1" a="1"/>
  <c r="W100" i="1" s="1"/>
  <c r="V100" i="1" a="1"/>
  <c r="V100" i="1" s="1"/>
  <c r="U100" i="1" a="1"/>
  <c r="U100" i="1" s="1"/>
  <c r="T100" i="1" a="1"/>
  <c r="T100" i="1" s="1"/>
  <c r="S100" i="1" a="1"/>
  <c r="S100" i="1" s="1"/>
  <c r="R100" i="1" a="1"/>
  <c r="R100" i="1" s="1"/>
  <c r="Q100" i="1" a="1"/>
  <c r="Q100" i="1" s="1"/>
  <c r="P100" i="1" a="1"/>
  <c r="P100" i="1" s="1"/>
  <c r="O100" i="1" a="1"/>
  <c r="O100" i="1" s="1"/>
  <c r="N100" i="1" a="1"/>
  <c r="N100" i="1" s="1"/>
  <c r="M100" i="1" a="1"/>
  <c r="M100" i="1" s="1"/>
  <c r="L100" i="1" a="1"/>
  <c r="L100" i="1" s="1"/>
  <c r="K100" i="1" a="1"/>
  <c r="K100" i="1" s="1"/>
  <c r="AC99" i="1" a="1"/>
  <c r="AC99" i="1" s="1"/>
  <c r="AB99" i="1" a="1"/>
  <c r="AB99" i="1" s="1"/>
  <c r="AA99" i="1" a="1"/>
  <c r="AA99" i="1" s="1"/>
  <c r="Z99" i="1" a="1"/>
  <c r="Z99" i="1" s="1"/>
  <c r="Y99" i="1" a="1"/>
  <c r="Y99" i="1" s="1"/>
  <c r="X99" i="1" a="1"/>
  <c r="X99" i="1" s="1"/>
  <c r="W99" i="1" a="1"/>
  <c r="W99" i="1" s="1"/>
  <c r="V99" i="1" a="1"/>
  <c r="V99" i="1" s="1"/>
  <c r="U99" i="1" a="1"/>
  <c r="U99" i="1" s="1"/>
  <c r="T99" i="1" a="1"/>
  <c r="T99" i="1" s="1"/>
  <c r="J99" i="1"/>
  <c r="AC98" i="1" a="1"/>
  <c r="AC98" i="1"/>
  <c r="AB98" i="1" a="1"/>
  <c r="AB98" i="1"/>
  <c r="AA98" i="1" a="1"/>
  <c r="AA98" i="1"/>
  <c r="Z98" i="1" a="1"/>
  <c r="Z98" i="1"/>
  <c r="Y98" i="1" a="1"/>
  <c r="Y98" i="1"/>
  <c r="X98" i="1" a="1"/>
  <c r="X98" i="1"/>
  <c r="W98" i="1" a="1"/>
  <c r="W98" i="1"/>
  <c r="V98" i="1" a="1"/>
  <c r="V98" i="1"/>
  <c r="U98" i="1" a="1"/>
  <c r="U98" i="1"/>
  <c r="T98" i="1" a="1"/>
  <c r="T98" i="1"/>
  <c r="S98" i="1" a="1"/>
  <c r="S98" i="1"/>
  <c r="R98" i="1" a="1"/>
  <c r="R98" i="1"/>
  <c r="Q98" i="1" a="1"/>
  <c r="Q98" i="1"/>
  <c r="P98" i="1" a="1"/>
  <c r="P98" i="1"/>
  <c r="O98" i="1" a="1"/>
  <c r="O98" i="1"/>
  <c r="N98" i="1" a="1"/>
  <c r="N98" i="1"/>
  <c r="M98" i="1" a="1"/>
  <c r="M98" i="1"/>
  <c r="L98" i="1" a="1"/>
  <c r="L98" i="1"/>
  <c r="K98" i="1" a="1"/>
  <c r="K98" i="1"/>
  <c r="AC97" i="1" a="1"/>
  <c r="AC97" i="1"/>
  <c r="AB97" i="1" a="1"/>
  <c r="AB97" i="1"/>
  <c r="AA97" i="1" a="1"/>
  <c r="AA97" i="1"/>
  <c r="Z97" i="1" a="1"/>
  <c r="Z97" i="1"/>
  <c r="Y97" i="1" a="1"/>
  <c r="Y97" i="1"/>
  <c r="X97" i="1" a="1"/>
  <c r="X97" i="1"/>
  <c r="W97" i="1" a="1"/>
  <c r="W97" i="1"/>
  <c r="V97" i="1" a="1"/>
  <c r="V97" i="1"/>
  <c r="U97" i="1" a="1"/>
  <c r="U97" i="1"/>
  <c r="T97" i="1" a="1"/>
  <c r="T97" i="1"/>
  <c r="S97" i="1" a="1"/>
  <c r="S97" i="1"/>
  <c r="R97" i="1" a="1"/>
  <c r="R97" i="1"/>
  <c r="Q97" i="1" a="1"/>
  <c r="Q97" i="1"/>
  <c r="P97" i="1" a="1"/>
  <c r="P97" i="1"/>
  <c r="O97" i="1" a="1"/>
  <c r="O97" i="1"/>
  <c r="N97" i="1" a="1"/>
  <c r="N97" i="1"/>
  <c r="M97" i="1" a="1"/>
  <c r="M97" i="1"/>
  <c r="L97" i="1" a="1"/>
  <c r="L97" i="1"/>
  <c r="K97" i="1" a="1"/>
  <c r="K97" i="1"/>
  <c r="J97" i="1" s="1"/>
  <c r="AC96" i="1" a="1"/>
  <c r="AC96" i="1"/>
  <c r="AB96" i="1" a="1"/>
  <c r="AB96" i="1"/>
  <c r="AA96" i="1" a="1"/>
  <c r="AA96" i="1"/>
  <c r="Z96" i="1" a="1"/>
  <c r="Z96" i="1"/>
  <c r="Y96" i="1" a="1"/>
  <c r="Y96" i="1"/>
  <c r="X96" i="1" a="1"/>
  <c r="X96" i="1"/>
  <c r="W96" i="1" a="1"/>
  <c r="W96" i="1"/>
  <c r="V96" i="1" a="1"/>
  <c r="V96" i="1"/>
  <c r="U96" i="1" a="1"/>
  <c r="U96" i="1"/>
  <c r="T96" i="1" a="1"/>
  <c r="T96" i="1"/>
  <c r="J96" i="1"/>
  <c r="AC95" i="1" a="1"/>
  <c r="AC95" i="1" s="1"/>
  <c r="AB95" i="1" a="1"/>
  <c r="AB95" i="1" s="1"/>
  <c r="AA95" i="1" a="1"/>
  <c r="AA95" i="1" s="1"/>
  <c r="Z95" i="1" a="1"/>
  <c r="Z95" i="1" s="1"/>
  <c r="Y95" i="1" a="1"/>
  <c r="Y95" i="1" s="1"/>
  <c r="X95" i="1" a="1"/>
  <c r="X95" i="1" s="1"/>
  <c r="W95" i="1" a="1"/>
  <c r="W95" i="1" s="1"/>
  <c r="V95" i="1" a="1"/>
  <c r="V95" i="1" s="1"/>
  <c r="U95" i="1" a="1"/>
  <c r="U95" i="1" s="1"/>
  <c r="T95" i="1" a="1"/>
  <c r="T95" i="1" s="1"/>
  <c r="J95" i="1"/>
  <c r="AC94" i="1" a="1"/>
  <c r="AC94" i="1"/>
  <c r="AB94" i="1" a="1"/>
  <c r="AB94" i="1"/>
  <c r="AA94" i="1" a="1"/>
  <c r="AA94" i="1"/>
  <c r="Z94" i="1" a="1"/>
  <c r="Z94" i="1"/>
  <c r="Y94" i="1" a="1"/>
  <c r="Y94" i="1"/>
  <c r="X94" i="1" a="1"/>
  <c r="X94" i="1"/>
  <c r="W94" i="1" a="1"/>
  <c r="W94" i="1"/>
  <c r="V94" i="1" a="1"/>
  <c r="V94" i="1"/>
  <c r="U94" i="1" a="1"/>
  <c r="U94" i="1"/>
  <c r="T94" i="1" a="1"/>
  <c r="T94" i="1"/>
  <c r="J94" i="1"/>
  <c r="AC93" i="1" a="1"/>
  <c r="AC93" i="1" s="1"/>
  <c r="AB93" i="1" a="1"/>
  <c r="AB93" i="1" s="1"/>
  <c r="AA93" i="1" a="1"/>
  <c r="AA93" i="1" s="1"/>
  <c r="Z93" i="1" a="1"/>
  <c r="Z93" i="1" s="1"/>
  <c r="Y93" i="1" a="1"/>
  <c r="Y93" i="1" s="1"/>
  <c r="X93" i="1" a="1"/>
  <c r="X93" i="1" s="1"/>
  <c r="W93" i="1" a="1"/>
  <c r="W93" i="1" s="1"/>
  <c r="V93" i="1" a="1"/>
  <c r="V93" i="1" s="1"/>
  <c r="U93" i="1" a="1"/>
  <c r="U93" i="1" s="1"/>
  <c r="T93" i="1" a="1"/>
  <c r="T93" i="1" s="1"/>
  <c r="J93" i="1"/>
  <c r="AC92" i="1" a="1"/>
  <c r="AC92" i="1"/>
  <c r="AB92" i="1" a="1"/>
  <c r="AB92" i="1"/>
  <c r="AA92" i="1" a="1"/>
  <c r="AA92" i="1"/>
  <c r="Z92" i="1" a="1"/>
  <c r="Z92" i="1"/>
  <c r="Y92" i="1" a="1"/>
  <c r="Y92" i="1"/>
  <c r="X92" i="1" a="1"/>
  <c r="X92" i="1"/>
  <c r="W92" i="1" a="1"/>
  <c r="W92" i="1"/>
  <c r="V92" i="1" a="1"/>
  <c r="V92" i="1"/>
  <c r="U92" i="1" a="1"/>
  <c r="U92" i="1"/>
  <c r="T92" i="1" a="1"/>
  <c r="T92" i="1"/>
  <c r="J92" i="1"/>
  <c r="AC91" i="1" a="1"/>
  <c r="AC91" i="1" s="1"/>
  <c r="AB91" i="1" a="1"/>
  <c r="AB91" i="1" s="1"/>
  <c r="AA91" i="1" a="1"/>
  <c r="AA91" i="1" s="1"/>
  <c r="Z91" i="1" a="1"/>
  <c r="Z91" i="1" s="1"/>
  <c r="Y91" i="1" a="1"/>
  <c r="Y91" i="1" s="1"/>
  <c r="X91" i="1" a="1"/>
  <c r="X91" i="1" s="1"/>
  <c r="W91" i="1" a="1"/>
  <c r="W91" i="1" s="1"/>
  <c r="V91" i="1" a="1"/>
  <c r="V91" i="1" s="1"/>
  <c r="U91" i="1" a="1"/>
  <c r="U91" i="1" s="1"/>
  <c r="T91" i="1" a="1"/>
  <c r="T91" i="1" s="1"/>
  <c r="S91" i="1" a="1"/>
  <c r="S91" i="1" s="1"/>
  <c r="R91" i="1" a="1"/>
  <c r="R91" i="1" s="1"/>
  <c r="Q91" i="1" a="1"/>
  <c r="Q91" i="1" s="1"/>
  <c r="P91" i="1" a="1"/>
  <c r="P91" i="1" s="1"/>
  <c r="O91" i="1" a="1"/>
  <c r="O91" i="1" s="1"/>
  <c r="N91" i="1" a="1"/>
  <c r="N91" i="1" s="1"/>
  <c r="M91" i="1" a="1"/>
  <c r="M91" i="1" s="1"/>
  <c r="L91" i="1" a="1"/>
  <c r="L91" i="1" s="1"/>
  <c r="K91" i="1" a="1"/>
  <c r="K91" i="1" s="1"/>
  <c r="J91" i="1" s="1"/>
  <c r="AC90" i="1" a="1"/>
  <c r="AC90" i="1" s="1"/>
  <c r="AB90" i="1" a="1"/>
  <c r="AB90" i="1" s="1"/>
  <c r="AA90" i="1" a="1"/>
  <c r="AA90" i="1" s="1"/>
  <c r="Z90" i="1" a="1"/>
  <c r="Z90" i="1" s="1"/>
  <c r="Y90" i="1" a="1"/>
  <c r="Y90" i="1" s="1"/>
  <c r="X90" i="1" a="1"/>
  <c r="X90" i="1" s="1"/>
  <c r="W90" i="1" a="1"/>
  <c r="W90" i="1" s="1"/>
  <c r="V90" i="1" a="1"/>
  <c r="V90" i="1" s="1"/>
  <c r="U90" i="1" a="1"/>
  <c r="U90" i="1" s="1"/>
  <c r="T90" i="1" a="1"/>
  <c r="T90" i="1" s="1"/>
  <c r="S90" i="1" a="1"/>
  <c r="S90" i="1" s="1"/>
  <c r="R90" i="1" a="1"/>
  <c r="R90" i="1" s="1"/>
  <c r="Q90" i="1" a="1"/>
  <c r="Q90" i="1" s="1"/>
  <c r="P90" i="1" a="1"/>
  <c r="P90" i="1" s="1"/>
  <c r="O90" i="1" a="1"/>
  <c r="O90" i="1" s="1"/>
  <c r="N90" i="1" a="1"/>
  <c r="N90" i="1" s="1"/>
  <c r="M90" i="1" a="1"/>
  <c r="M90" i="1" s="1"/>
  <c r="L90" i="1" a="1"/>
  <c r="L90" i="1" s="1"/>
  <c r="K90" i="1" a="1"/>
  <c r="K90" i="1" s="1"/>
  <c r="AC89" i="1" a="1"/>
  <c r="AC89" i="1" s="1"/>
  <c r="AB89" i="1" a="1"/>
  <c r="AB89" i="1" s="1"/>
  <c r="AA89" i="1" a="1"/>
  <c r="AA89" i="1" s="1"/>
  <c r="Z89" i="1" a="1"/>
  <c r="Z89" i="1" s="1"/>
  <c r="Y89" i="1" a="1"/>
  <c r="Y89" i="1" s="1"/>
  <c r="X89" i="1" a="1"/>
  <c r="X89" i="1" s="1"/>
  <c r="W89" i="1" a="1"/>
  <c r="W89" i="1" s="1"/>
  <c r="V89" i="1" a="1"/>
  <c r="V89" i="1" s="1"/>
  <c r="U89" i="1" a="1"/>
  <c r="U89" i="1" s="1"/>
  <c r="T89" i="1" a="1"/>
  <c r="T89" i="1" s="1"/>
  <c r="S89" i="1" a="1"/>
  <c r="S89" i="1" s="1"/>
  <c r="R89" i="1" a="1"/>
  <c r="R89" i="1" s="1"/>
  <c r="Q89" i="1" a="1"/>
  <c r="Q89" i="1" s="1"/>
  <c r="P89" i="1" a="1"/>
  <c r="P89" i="1" s="1"/>
  <c r="O89" i="1" a="1"/>
  <c r="O89" i="1" s="1"/>
  <c r="N89" i="1" a="1"/>
  <c r="N89" i="1" s="1"/>
  <c r="M89" i="1" a="1"/>
  <c r="M89" i="1" s="1"/>
  <c r="L89" i="1" a="1"/>
  <c r="L89" i="1" s="1"/>
  <c r="K89" i="1" a="1"/>
  <c r="K89" i="1" s="1"/>
  <c r="AC88" i="1" a="1"/>
  <c r="AC88" i="1" s="1"/>
  <c r="AB88" i="1" a="1"/>
  <c r="AB88" i="1" s="1"/>
  <c r="AA88" i="1" a="1"/>
  <c r="AA88" i="1" s="1"/>
  <c r="Z88" i="1" a="1"/>
  <c r="Z88" i="1" s="1"/>
  <c r="Y88" i="1" a="1"/>
  <c r="Y88" i="1" s="1"/>
  <c r="X88" i="1" a="1"/>
  <c r="X88" i="1" s="1"/>
  <c r="W88" i="1" a="1"/>
  <c r="W88" i="1" s="1"/>
  <c r="V88" i="1" a="1"/>
  <c r="V88" i="1" s="1"/>
  <c r="U88" i="1" a="1"/>
  <c r="U88" i="1" s="1"/>
  <c r="T88" i="1" a="1"/>
  <c r="T88" i="1" s="1"/>
  <c r="S88" i="1" a="1"/>
  <c r="S88" i="1" s="1"/>
  <c r="R88" i="1" a="1"/>
  <c r="R88" i="1" s="1"/>
  <c r="Q88" i="1" a="1"/>
  <c r="Q88" i="1" s="1"/>
  <c r="P88" i="1" a="1"/>
  <c r="P88" i="1" s="1"/>
  <c r="O88" i="1" a="1"/>
  <c r="O88" i="1" s="1"/>
  <c r="N88" i="1" a="1"/>
  <c r="N88" i="1" s="1"/>
  <c r="M88" i="1" a="1"/>
  <c r="M88" i="1" s="1"/>
  <c r="L88" i="1" a="1"/>
  <c r="L88" i="1" s="1"/>
  <c r="K88" i="1" a="1"/>
  <c r="K88" i="1" s="1"/>
  <c r="AC87" i="1" a="1"/>
  <c r="AC87" i="1" s="1"/>
  <c r="AB87" i="1" a="1"/>
  <c r="AB87" i="1" s="1"/>
  <c r="AA87" i="1" a="1"/>
  <c r="AA87" i="1" s="1"/>
  <c r="Z87" i="1" a="1"/>
  <c r="Z87" i="1" s="1"/>
  <c r="Y87" i="1" a="1"/>
  <c r="Y87" i="1" s="1"/>
  <c r="X87" i="1" a="1"/>
  <c r="X87" i="1" s="1"/>
  <c r="W87" i="1" a="1"/>
  <c r="W87" i="1" s="1"/>
  <c r="V87" i="1" a="1"/>
  <c r="V87" i="1" s="1"/>
  <c r="U87" i="1" a="1"/>
  <c r="U87" i="1" s="1"/>
  <c r="T87" i="1" a="1"/>
  <c r="T87" i="1" s="1"/>
  <c r="S87" i="1" a="1"/>
  <c r="S87" i="1" s="1"/>
  <c r="R87" i="1" a="1"/>
  <c r="R87" i="1" s="1"/>
  <c r="Q87" i="1" a="1"/>
  <c r="Q87" i="1" s="1"/>
  <c r="P87" i="1" a="1"/>
  <c r="P87" i="1" s="1"/>
  <c r="O87" i="1" a="1"/>
  <c r="O87" i="1" s="1"/>
  <c r="N87" i="1" a="1"/>
  <c r="N87" i="1" s="1"/>
  <c r="M87" i="1" a="1"/>
  <c r="M87" i="1" s="1"/>
  <c r="L87" i="1" a="1"/>
  <c r="L87" i="1" s="1"/>
  <c r="K87" i="1" a="1"/>
  <c r="K87" i="1" s="1"/>
  <c r="J87" i="1" s="1"/>
  <c r="AC86" i="1" a="1"/>
  <c r="AC86" i="1" s="1"/>
  <c r="AB86" i="1" a="1"/>
  <c r="AB86" i="1" s="1"/>
  <c r="AA86" i="1" a="1"/>
  <c r="AA86" i="1" s="1"/>
  <c r="Z86" i="1" a="1"/>
  <c r="Z86" i="1" s="1"/>
  <c r="Y86" i="1" a="1"/>
  <c r="Y86" i="1" s="1"/>
  <c r="X86" i="1" a="1"/>
  <c r="X86" i="1" s="1"/>
  <c r="W86" i="1" a="1"/>
  <c r="W86" i="1" s="1"/>
  <c r="V86" i="1" a="1"/>
  <c r="V86" i="1" s="1"/>
  <c r="U86" i="1" a="1"/>
  <c r="U86" i="1" s="1"/>
  <c r="T86" i="1" a="1"/>
  <c r="T86" i="1" s="1"/>
  <c r="S86" i="1" a="1"/>
  <c r="S86" i="1" s="1"/>
  <c r="R86" i="1" a="1"/>
  <c r="R86" i="1" s="1"/>
  <c r="Q86" i="1" a="1"/>
  <c r="Q86" i="1" s="1"/>
  <c r="P86" i="1" a="1"/>
  <c r="P86" i="1" s="1"/>
  <c r="O86" i="1" a="1"/>
  <c r="O86" i="1" s="1"/>
  <c r="N86" i="1" a="1"/>
  <c r="N86" i="1" s="1"/>
  <c r="M86" i="1" a="1"/>
  <c r="M86" i="1" s="1"/>
  <c r="L86" i="1" a="1"/>
  <c r="L86" i="1" s="1"/>
  <c r="K86" i="1" a="1"/>
  <c r="K86" i="1" s="1"/>
  <c r="AC85" i="1" a="1"/>
  <c r="AC85" i="1" s="1"/>
  <c r="AB85" i="1" a="1"/>
  <c r="AB85" i="1" s="1"/>
  <c r="AA85" i="1" a="1"/>
  <c r="AA85" i="1" s="1"/>
  <c r="Z85" i="1" a="1"/>
  <c r="Z85" i="1" s="1"/>
  <c r="Y85" i="1" a="1"/>
  <c r="Y85" i="1" s="1"/>
  <c r="X85" i="1" a="1"/>
  <c r="X85" i="1" s="1"/>
  <c r="W85" i="1" a="1"/>
  <c r="W85" i="1" s="1"/>
  <c r="V85" i="1" a="1"/>
  <c r="V85" i="1" s="1"/>
  <c r="U85" i="1" a="1"/>
  <c r="U85" i="1" s="1"/>
  <c r="T85" i="1" a="1"/>
  <c r="T85" i="1" s="1"/>
  <c r="S85" i="1" a="1"/>
  <c r="S85" i="1" s="1"/>
  <c r="R85" i="1" a="1"/>
  <c r="R85" i="1" s="1"/>
  <c r="Q85" i="1" a="1"/>
  <c r="Q85" i="1" s="1"/>
  <c r="P85" i="1" a="1"/>
  <c r="P85" i="1" s="1"/>
  <c r="O85" i="1" a="1"/>
  <c r="O85" i="1" s="1"/>
  <c r="N85" i="1" a="1"/>
  <c r="N85" i="1" s="1"/>
  <c r="M85" i="1" a="1"/>
  <c r="M85" i="1" s="1"/>
  <c r="L85" i="1" a="1"/>
  <c r="L85" i="1" s="1"/>
  <c r="K85" i="1" a="1"/>
  <c r="K85" i="1" s="1"/>
  <c r="AC84" i="1" a="1"/>
  <c r="AC84" i="1" s="1"/>
  <c r="AB84" i="1" a="1"/>
  <c r="AB84" i="1" s="1"/>
  <c r="AA84" i="1" a="1"/>
  <c r="AA84" i="1" s="1"/>
  <c r="Z84" i="1" a="1"/>
  <c r="Z84" i="1" s="1"/>
  <c r="Y84" i="1" a="1"/>
  <c r="Y84" i="1" s="1"/>
  <c r="X84" i="1" a="1"/>
  <c r="X84" i="1" s="1"/>
  <c r="W84" i="1" a="1"/>
  <c r="W84" i="1" s="1"/>
  <c r="V84" i="1" a="1"/>
  <c r="V84" i="1" s="1"/>
  <c r="U84" i="1" a="1"/>
  <c r="U84" i="1" s="1"/>
  <c r="T84" i="1" a="1"/>
  <c r="T84" i="1" s="1"/>
  <c r="S84" i="1" a="1"/>
  <c r="S84" i="1" s="1"/>
  <c r="R84" i="1" a="1"/>
  <c r="R84" i="1" s="1"/>
  <c r="Q84" i="1" a="1"/>
  <c r="Q84" i="1" s="1"/>
  <c r="P84" i="1" a="1"/>
  <c r="P84" i="1" s="1"/>
  <c r="O84" i="1" a="1"/>
  <c r="O84" i="1" s="1"/>
  <c r="N84" i="1" a="1"/>
  <c r="N84" i="1" s="1"/>
  <c r="M84" i="1" a="1"/>
  <c r="M84" i="1" s="1"/>
  <c r="L84" i="1" a="1"/>
  <c r="L84" i="1" s="1"/>
  <c r="K84" i="1" a="1"/>
  <c r="K84" i="1" s="1"/>
  <c r="AC83" i="1" a="1"/>
  <c r="AC83" i="1" s="1"/>
  <c r="AB83" i="1" a="1"/>
  <c r="AB83" i="1" s="1"/>
  <c r="AA83" i="1" a="1"/>
  <c r="AA83" i="1" s="1"/>
  <c r="Z83" i="1" a="1"/>
  <c r="Z83" i="1" s="1"/>
  <c r="Y83" i="1" a="1"/>
  <c r="Y83" i="1" s="1"/>
  <c r="X83" i="1" a="1"/>
  <c r="X83" i="1" s="1"/>
  <c r="W83" i="1" a="1"/>
  <c r="W83" i="1" s="1"/>
  <c r="V83" i="1" a="1"/>
  <c r="V83" i="1" s="1"/>
  <c r="U83" i="1" a="1"/>
  <c r="U83" i="1" s="1"/>
  <c r="T83" i="1" a="1"/>
  <c r="T83" i="1" s="1"/>
  <c r="S83" i="1" a="1"/>
  <c r="S83" i="1" s="1"/>
  <c r="R83" i="1" a="1"/>
  <c r="R83" i="1" s="1"/>
  <c r="Q83" i="1" a="1"/>
  <c r="Q83" i="1" s="1"/>
  <c r="P83" i="1" a="1"/>
  <c r="P83" i="1" s="1"/>
  <c r="O83" i="1" a="1"/>
  <c r="O83" i="1" s="1"/>
  <c r="N83" i="1" a="1"/>
  <c r="N83" i="1" s="1"/>
  <c r="M83" i="1" a="1"/>
  <c r="M83" i="1" s="1"/>
  <c r="L83" i="1" a="1"/>
  <c r="L83" i="1" s="1"/>
  <c r="K83" i="1" a="1"/>
  <c r="K83" i="1" s="1"/>
  <c r="J83" i="1" s="1"/>
  <c r="AC82" i="1" a="1"/>
  <c r="AC82" i="1" s="1"/>
  <c r="AB82" i="1" a="1"/>
  <c r="AB82" i="1" s="1"/>
  <c r="AA82" i="1" a="1"/>
  <c r="AA82" i="1" s="1"/>
  <c r="Z82" i="1" a="1"/>
  <c r="Z82" i="1" s="1"/>
  <c r="Y82" i="1" a="1"/>
  <c r="Y82" i="1" s="1"/>
  <c r="X82" i="1" a="1"/>
  <c r="X82" i="1" s="1"/>
  <c r="W82" i="1" a="1"/>
  <c r="W82" i="1" s="1"/>
  <c r="V82" i="1" a="1"/>
  <c r="V82" i="1" s="1"/>
  <c r="U82" i="1" a="1"/>
  <c r="U82" i="1" s="1"/>
  <c r="T82" i="1" a="1"/>
  <c r="T82" i="1" s="1"/>
  <c r="S82" i="1" a="1"/>
  <c r="S82" i="1" s="1"/>
  <c r="R82" i="1" a="1"/>
  <c r="R82" i="1" s="1"/>
  <c r="Q82" i="1" a="1"/>
  <c r="Q82" i="1" s="1"/>
  <c r="P82" i="1" a="1"/>
  <c r="P82" i="1" s="1"/>
  <c r="O82" i="1" a="1"/>
  <c r="O82" i="1" s="1"/>
  <c r="N82" i="1" a="1"/>
  <c r="N82" i="1" s="1"/>
  <c r="M82" i="1" a="1"/>
  <c r="M82" i="1" s="1"/>
  <c r="L82" i="1" a="1"/>
  <c r="L82" i="1" s="1"/>
  <c r="K82" i="1" a="1"/>
  <c r="K82" i="1" s="1"/>
  <c r="AC81" i="1" a="1"/>
  <c r="AC81" i="1"/>
  <c r="AB81" i="1" a="1"/>
  <c r="AB81" i="1"/>
  <c r="AA81" i="1" a="1"/>
  <c r="AA81" i="1"/>
  <c r="Z81" i="1" a="1"/>
  <c r="Z81" i="1"/>
  <c r="Y81" i="1" a="1"/>
  <c r="Y81" i="1"/>
  <c r="X81" i="1" a="1"/>
  <c r="X81" i="1"/>
  <c r="W81" i="1" a="1"/>
  <c r="W81" i="1"/>
  <c r="V81" i="1" a="1"/>
  <c r="V81" i="1"/>
  <c r="U81" i="1" a="1"/>
  <c r="U81" i="1"/>
  <c r="T81" i="1" a="1"/>
  <c r="T81" i="1"/>
  <c r="S81" i="1" a="1"/>
  <c r="S81" i="1"/>
  <c r="R81" i="1" a="1"/>
  <c r="R81" i="1"/>
  <c r="Q81" i="1" a="1"/>
  <c r="Q81" i="1"/>
  <c r="P81" i="1" a="1"/>
  <c r="P81" i="1"/>
  <c r="O81" i="1" a="1"/>
  <c r="O81" i="1"/>
  <c r="N81" i="1" a="1"/>
  <c r="N81" i="1"/>
  <c r="M81" i="1" a="1"/>
  <c r="M81" i="1"/>
  <c r="L81" i="1" a="1"/>
  <c r="L81" i="1"/>
  <c r="K81" i="1" a="1"/>
  <c r="K81" i="1"/>
  <c r="J81" i="1" s="1"/>
  <c r="AC80" i="1" a="1"/>
  <c r="AC80" i="1"/>
  <c r="AB80" i="1" a="1"/>
  <c r="AB80" i="1"/>
  <c r="AA80" i="1" a="1"/>
  <c r="AA80" i="1"/>
  <c r="Z80" i="1" a="1"/>
  <c r="Z80" i="1"/>
  <c r="Y80" i="1" a="1"/>
  <c r="Y80" i="1"/>
  <c r="X80" i="1" a="1"/>
  <c r="X80" i="1"/>
  <c r="W80" i="1" a="1"/>
  <c r="W80" i="1"/>
  <c r="V80" i="1" a="1"/>
  <c r="V80" i="1"/>
  <c r="U80" i="1" a="1"/>
  <c r="U80" i="1"/>
  <c r="T80" i="1" a="1"/>
  <c r="T80" i="1"/>
  <c r="S80" i="1" a="1"/>
  <c r="S80" i="1"/>
  <c r="R80" i="1" a="1"/>
  <c r="R80" i="1"/>
  <c r="Q80" i="1" a="1"/>
  <c r="Q80" i="1"/>
  <c r="P80" i="1" a="1"/>
  <c r="P80" i="1"/>
  <c r="O80" i="1" a="1"/>
  <c r="O80" i="1"/>
  <c r="N80" i="1" a="1"/>
  <c r="N80" i="1"/>
  <c r="M80" i="1" a="1"/>
  <c r="M80" i="1"/>
  <c r="L80" i="1" a="1"/>
  <c r="L80" i="1"/>
  <c r="K80" i="1" a="1"/>
  <c r="K80" i="1"/>
  <c r="AC79" i="1" a="1"/>
  <c r="AC79" i="1"/>
  <c r="AB79" i="1" a="1"/>
  <c r="AB79" i="1"/>
  <c r="AA79" i="1" a="1"/>
  <c r="AA79" i="1"/>
  <c r="Z79" i="1" a="1"/>
  <c r="Z79" i="1"/>
  <c r="Y79" i="1" a="1"/>
  <c r="Y79" i="1"/>
  <c r="X79" i="1" a="1"/>
  <c r="X79" i="1"/>
  <c r="W79" i="1" a="1"/>
  <c r="W79" i="1"/>
  <c r="V79" i="1" a="1"/>
  <c r="V79" i="1"/>
  <c r="U79" i="1" a="1"/>
  <c r="U79" i="1"/>
  <c r="T79" i="1" a="1"/>
  <c r="T79" i="1"/>
  <c r="S79" i="1" a="1"/>
  <c r="S79" i="1"/>
  <c r="R79" i="1" a="1"/>
  <c r="R79" i="1"/>
  <c r="Q79" i="1" a="1"/>
  <c r="Q79" i="1"/>
  <c r="P79" i="1" a="1"/>
  <c r="P79" i="1"/>
  <c r="O79" i="1" a="1"/>
  <c r="O79" i="1"/>
  <c r="N79" i="1" a="1"/>
  <c r="N79" i="1"/>
  <c r="M79" i="1" a="1"/>
  <c r="M79" i="1"/>
  <c r="L79" i="1" a="1"/>
  <c r="L79" i="1"/>
  <c r="K79" i="1" a="1"/>
  <c r="K79" i="1"/>
  <c r="J79" i="1" s="1"/>
  <c r="AC78" i="1" a="1"/>
  <c r="AC78" i="1"/>
  <c r="AB78" i="1" a="1"/>
  <c r="AB78" i="1"/>
  <c r="AA78" i="1" a="1"/>
  <c r="AA78" i="1"/>
  <c r="Z78" i="1" a="1"/>
  <c r="Z78" i="1"/>
  <c r="Y78" i="1" a="1"/>
  <c r="Y78" i="1"/>
  <c r="X78" i="1" a="1"/>
  <c r="X78" i="1"/>
  <c r="W78" i="1" a="1"/>
  <c r="W78" i="1"/>
  <c r="V78" i="1" a="1"/>
  <c r="V78" i="1"/>
  <c r="U78" i="1" a="1"/>
  <c r="U78" i="1"/>
  <c r="T78" i="1" a="1"/>
  <c r="T78" i="1"/>
  <c r="S78" i="1" a="1"/>
  <c r="S78" i="1"/>
  <c r="R78" i="1" a="1"/>
  <c r="R78" i="1"/>
  <c r="Q78" i="1" a="1"/>
  <c r="Q78" i="1"/>
  <c r="P78" i="1" a="1"/>
  <c r="P78" i="1"/>
  <c r="O78" i="1" a="1"/>
  <c r="O78" i="1"/>
  <c r="N78" i="1" a="1"/>
  <c r="N78" i="1"/>
  <c r="M78" i="1" a="1"/>
  <c r="M78" i="1"/>
  <c r="L78" i="1" a="1"/>
  <c r="L78" i="1"/>
  <c r="K78" i="1" a="1"/>
  <c r="K78" i="1"/>
  <c r="E78" i="1"/>
  <c r="E79" i="1" s="1"/>
  <c r="E80" i="1" s="1"/>
  <c r="E81" i="1" s="1"/>
  <c r="E85" i="1" s="1"/>
  <c r="E86" i="1" s="1"/>
  <c r="E87" i="1" s="1"/>
  <c r="E88" i="1" s="1"/>
  <c r="E89" i="1" s="1"/>
  <c r="E90" i="1" s="1"/>
  <c r="E91" i="1" s="1"/>
  <c r="E97" i="1" s="1"/>
  <c r="E98" i="1" s="1"/>
  <c r="E100" i="1" s="1"/>
  <c r="E101" i="1" s="1"/>
  <c r="AC77" i="1" a="1"/>
  <c r="AC77" i="1" s="1"/>
  <c r="AB77" i="1" a="1"/>
  <c r="AB77" i="1" s="1"/>
  <c r="AA77" i="1" a="1"/>
  <c r="AA77" i="1" s="1"/>
  <c r="Z77" i="1" a="1"/>
  <c r="Z77" i="1" s="1"/>
  <c r="Y77" i="1" a="1"/>
  <c r="Y77" i="1" s="1"/>
  <c r="X77" i="1" a="1"/>
  <c r="X77" i="1" s="1"/>
  <c r="W77" i="1" a="1"/>
  <c r="W77" i="1" s="1"/>
  <c r="V77" i="1" a="1"/>
  <c r="V77" i="1" s="1"/>
  <c r="U77" i="1" a="1"/>
  <c r="U77" i="1" s="1"/>
  <c r="T77" i="1" a="1"/>
  <c r="T77" i="1" s="1"/>
  <c r="S77" i="1" a="1"/>
  <c r="S77" i="1" s="1"/>
  <c r="R77" i="1" a="1"/>
  <c r="R77" i="1" s="1"/>
  <c r="Q77" i="1" a="1"/>
  <c r="Q77" i="1" s="1"/>
  <c r="P77" i="1" a="1"/>
  <c r="P77" i="1" s="1"/>
  <c r="O77" i="1" a="1"/>
  <c r="O77" i="1" s="1"/>
  <c r="N77" i="1" a="1"/>
  <c r="N77" i="1" s="1"/>
  <c r="M77" i="1" a="1"/>
  <c r="M77" i="1" s="1"/>
  <c r="L77" i="1" a="1"/>
  <c r="L77" i="1" s="1"/>
  <c r="K77" i="1" a="1"/>
  <c r="K77" i="1" s="1"/>
  <c r="AC75" i="1" a="1"/>
  <c r="AC75" i="1" s="1"/>
  <c r="AB75" i="1" a="1"/>
  <c r="AB75" i="1" s="1"/>
  <c r="AA75" i="1" a="1"/>
  <c r="AA75" i="1" s="1"/>
  <c r="Z75" i="1" a="1"/>
  <c r="Z75" i="1" s="1"/>
  <c r="Y75" i="1" a="1"/>
  <c r="Y75" i="1" s="1"/>
  <c r="X75" i="1" a="1"/>
  <c r="X75" i="1" s="1"/>
  <c r="W75" i="1" a="1"/>
  <c r="W75" i="1" s="1"/>
  <c r="V75" i="1" a="1"/>
  <c r="V75" i="1" s="1"/>
  <c r="U75" i="1" a="1"/>
  <c r="U75" i="1" s="1"/>
  <c r="T75" i="1" a="1"/>
  <c r="T75" i="1" s="1"/>
  <c r="S75" i="1" a="1"/>
  <c r="S75" i="1" s="1"/>
  <c r="R75" i="1" a="1"/>
  <c r="R75" i="1" s="1"/>
  <c r="Q75" i="1" a="1"/>
  <c r="Q75" i="1" s="1"/>
  <c r="P75" i="1" a="1"/>
  <c r="P75" i="1" s="1"/>
  <c r="O75" i="1" a="1"/>
  <c r="O75" i="1" s="1"/>
  <c r="N75" i="1" a="1"/>
  <c r="N75" i="1" s="1"/>
  <c r="M75" i="1" a="1"/>
  <c r="M75" i="1" s="1"/>
  <c r="L75" i="1" a="1"/>
  <c r="L75" i="1" s="1"/>
  <c r="K75" i="1" a="1"/>
  <c r="K75" i="1" s="1"/>
  <c r="AC74" i="1" a="1"/>
  <c r="AC74" i="1" s="1"/>
  <c r="AB74" i="1" a="1"/>
  <c r="AB74" i="1" s="1"/>
  <c r="AA74" i="1" a="1"/>
  <c r="AA74" i="1" s="1"/>
  <c r="Z74" i="1" a="1"/>
  <c r="Z74" i="1" s="1"/>
  <c r="Y74" i="1" a="1"/>
  <c r="Y74" i="1" s="1"/>
  <c r="X74" i="1" a="1"/>
  <c r="X74" i="1" s="1"/>
  <c r="W74" i="1" a="1"/>
  <c r="W74" i="1" s="1"/>
  <c r="V74" i="1" a="1"/>
  <c r="V74" i="1" s="1"/>
  <c r="U74" i="1" a="1"/>
  <c r="U74" i="1" s="1"/>
  <c r="T74" i="1" a="1"/>
  <c r="T74" i="1" s="1"/>
  <c r="S74" i="1" a="1"/>
  <c r="S74" i="1" s="1"/>
  <c r="R74" i="1" a="1"/>
  <c r="R74" i="1" s="1"/>
  <c r="Q74" i="1" a="1"/>
  <c r="Q74" i="1" s="1"/>
  <c r="P74" i="1" a="1"/>
  <c r="P74" i="1" s="1"/>
  <c r="O74" i="1" a="1"/>
  <c r="O74" i="1" s="1"/>
  <c r="N74" i="1" a="1"/>
  <c r="N74" i="1" s="1"/>
  <c r="M74" i="1" a="1"/>
  <c r="M74" i="1" s="1"/>
  <c r="L74" i="1" a="1"/>
  <c r="L74" i="1" s="1"/>
  <c r="K74" i="1" a="1"/>
  <c r="K74" i="1" s="1"/>
  <c r="J74" i="1" s="1"/>
  <c r="AC73" i="1" a="1"/>
  <c r="AC73" i="1" s="1"/>
  <c r="AB73" i="1" a="1"/>
  <c r="AB73" i="1" s="1"/>
  <c r="AA73" i="1" a="1"/>
  <c r="AA73" i="1" s="1"/>
  <c r="Z73" i="1" a="1"/>
  <c r="Z73" i="1" s="1"/>
  <c r="Y73" i="1" a="1"/>
  <c r="Y73" i="1" s="1"/>
  <c r="X73" i="1" a="1"/>
  <c r="X73" i="1" s="1"/>
  <c r="W73" i="1" a="1"/>
  <c r="W73" i="1" s="1"/>
  <c r="V73" i="1" a="1"/>
  <c r="V73" i="1" s="1"/>
  <c r="U73" i="1" a="1"/>
  <c r="U73" i="1" s="1"/>
  <c r="T73" i="1" a="1"/>
  <c r="T73" i="1" s="1"/>
  <c r="S73" i="1" a="1"/>
  <c r="S73" i="1" s="1"/>
  <c r="R73" i="1" a="1"/>
  <c r="R73" i="1" s="1"/>
  <c r="Q73" i="1" a="1"/>
  <c r="Q73" i="1" s="1"/>
  <c r="P73" i="1" a="1"/>
  <c r="P73" i="1" s="1"/>
  <c r="O73" i="1" a="1"/>
  <c r="O73" i="1" s="1"/>
  <c r="N73" i="1" a="1"/>
  <c r="N73" i="1" s="1"/>
  <c r="M73" i="1" a="1"/>
  <c r="M73" i="1" s="1"/>
  <c r="L73" i="1" a="1"/>
  <c r="L73" i="1" s="1"/>
  <c r="K73" i="1" a="1"/>
  <c r="K73" i="1" s="1"/>
  <c r="AC72" i="1" a="1"/>
  <c r="AC72" i="1" s="1"/>
  <c r="AB72" i="1" a="1"/>
  <c r="AB72" i="1" s="1"/>
  <c r="AA72" i="1" a="1"/>
  <c r="AA72" i="1" s="1"/>
  <c r="Z72" i="1" a="1"/>
  <c r="Z72" i="1" s="1"/>
  <c r="Y72" i="1" a="1"/>
  <c r="Y72" i="1" s="1"/>
  <c r="X72" i="1" a="1"/>
  <c r="X72" i="1" s="1"/>
  <c r="W72" i="1" a="1"/>
  <c r="W72" i="1" s="1"/>
  <c r="V72" i="1" a="1"/>
  <c r="V72" i="1" s="1"/>
  <c r="U72" i="1" a="1"/>
  <c r="U72" i="1" s="1"/>
  <c r="T72" i="1" a="1"/>
  <c r="T72" i="1" s="1"/>
  <c r="S72" i="1" a="1"/>
  <c r="S72" i="1" s="1"/>
  <c r="R72" i="1" a="1"/>
  <c r="R72" i="1" s="1"/>
  <c r="Q72" i="1" a="1"/>
  <c r="Q72" i="1" s="1"/>
  <c r="P72" i="1" a="1"/>
  <c r="P72" i="1" s="1"/>
  <c r="O72" i="1" a="1"/>
  <c r="O72" i="1" s="1"/>
  <c r="N72" i="1" a="1"/>
  <c r="N72" i="1" s="1"/>
  <c r="M72" i="1" a="1"/>
  <c r="M72" i="1" s="1"/>
  <c r="L72" i="1" a="1"/>
  <c r="L72" i="1" s="1"/>
  <c r="K72" i="1" a="1"/>
  <c r="K72" i="1" s="1"/>
  <c r="AC71" i="1" a="1"/>
  <c r="AC71" i="1" s="1"/>
  <c r="AB71" i="1" a="1"/>
  <c r="AB71" i="1" s="1"/>
  <c r="AA71" i="1" a="1"/>
  <c r="AA71" i="1" s="1"/>
  <c r="Z71" i="1" a="1"/>
  <c r="Z71" i="1" s="1"/>
  <c r="Y71" i="1" a="1"/>
  <c r="Y71" i="1" s="1"/>
  <c r="X71" i="1" a="1"/>
  <c r="X71" i="1" s="1"/>
  <c r="W71" i="1" a="1"/>
  <c r="W71" i="1" s="1"/>
  <c r="V71" i="1" a="1"/>
  <c r="V71" i="1" s="1"/>
  <c r="U71" i="1" a="1"/>
  <c r="U71" i="1" s="1"/>
  <c r="T71" i="1" a="1"/>
  <c r="T71" i="1" s="1"/>
  <c r="S71" i="1" a="1"/>
  <c r="S71" i="1" s="1"/>
  <c r="R71" i="1" a="1"/>
  <c r="R71" i="1" s="1"/>
  <c r="Q71" i="1" a="1"/>
  <c r="Q71" i="1" s="1"/>
  <c r="P71" i="1" a="1"/>
  <c r="P71" i="1" s="1"/>
  <c r="O71" i="1" a="1"/>
  <c r="O71" i="1" s="1"/>
  <c r="N71" i="1" a="1"/>
  <c r="N71" i="1" s="1"/>
  <c r="M71" i="1" a="1"/>
  <c r="M71" i="1" s="1"/>
  <c r="L71" i="1" a="1"/>
  <c r="L71" i="1" s="1"/>
  <c r="K71" i="1" a="1"/>
  <c r="K71" i="1" s="1"/>
  <c r="AC70" i="1" a="1"/>
  <c r="AC70" i="1" s="1"/>
  <c r="AB70" i="1" a="1"/>
  <c r="AB70" i="1" s="1"/>
  <c r="AA70" i="1" a="1"/>
  <c r="AA70" i="1" s="1"/>
  <c r="Z70" i="1" a="1"/>
  <c r="Z70" i="1" s="1"/>
  <c r="Y70" i="1" a="1"/>
  <c r="Y70" i="1" s="1"/>
  <c r="X70" i="1" a="1"/>
  <c r="X70" i="1" s="1"/>
  <c r="W70" i="1" a="1"/>
  <c r="W70" i="1" s="1"/>
  <c r="V70" i="1" a="1"/>
  <c r="V70" i="1" s="1"/>
  <c r="U70" i="1" a="1"/>
  <c r="U70" i="1" s="1"/>
  <c r="T70" i="1" a="1"/>
  <c r="T70" i="1" s="1"/>
  <c r="S70" i="1" a="1"/>
  <c r="S70" i="1" s="1"/>
  <c r="R70" i="1" a="1"/>
  <c r="R70" i="1" s="1"/>
  <c r="Q70" i="1" a="1"/>
  <c r="Q70" i="1" s="1"/>
  <c r="P70" i="1" a="1"/>
  <c r="P70" i="1" s="1"/>
  <c r="O70" i="1" a="1"/>
  <c r="O70" i="1" s="1"/>
  <c r="N70" i="1" a="1"/>
  <c r="N70" i="1" s="1"/>
  <c r="M70" i="1" a="1"/>
  <c r="M70" i="1" s="1"/>
  <c r="L70" i="1" a="1"/>
  <c r="L70" i="1" s="1"/>
  <c r="K70" i="1" a="1"/>
  <c r="K70" i="1" s="1"/>
  <c r="J70" i="1" s="1"/>
  <c r="AC69" i="1" a="1"/>
  <c r="AC69" i="1" s="1"/>
  <c r="AB69" i="1" a="1"/>
  <c r="AB69" i="1" s="1"/>
  <c r="AA69" i="1" a="1"/>
  <c r="AA69" i="1" s="1"/>
  <c r="Z69" i="1" a="1"/>
  <c r="Z69" i="1" s="1"/>
  <c r="Y69" i="1" a="1"/>
  <c r="Y69" i="1" s="1"/>
  <c r="X69" i="1" a="1"/>
  <c r="X69" i="1" s="1"/>
  <c r="W69" i="1" a="1"/>
  <c r="W69" i="1" s="1"/>
  <c r="V69" i="1" a="1"/>
  <c r="V69" i="1" s="1"/>
  <c r="U69" i="1" a="1"/>
  <c r="U69" i="1" s="1"/>
  <c r="T69" i="1" a="1"/>
  <c r="T69" i="1" s="1"/>
  <c r="S69" i="1" a="1"/>
  <c r="S69" i="1" s="1"/>
  <c r="R69" i="1" a="1"/>
  <c r="R69" i="1" s="1"/>
  <c r="Q69" i="1" a="1"/>
  <c r="Q69" i="1" s="1"/>
  <c r="P69" i="1" a="1"/>
  <c r="P69" i="1" s="1"/>
  <c r="O69" i="1" a="1"/>
  <c r="O69" i="1" s="1"/>
  <c r="N69" i="1" a="1"/>
  <c r="N69" i="1" s="1"/>
  <c r="M69" i="1" a="1"/>
  <c r="M69" i="1" s="1"/>
  <c r="L69" i="1" a="1"/>
  <c r="L69" i="1" s="1"/>
  <c r="K69" i="1" a="1"/>
  <c r="K69" i="1" s="1"/>
  <c r="AC68" i="1" a="1"/>
  <c r="AC68" i="1" s="1"/>
  <c r="AB68" i="1" a="1"/>
  <c r="AB68" i="1" s="1"/>
  <c r="AA68" i="1" a="1"/>
  <c r="AA68" i="1" s="1"/>
  <c r="Z68" i="1" a="1"/>
  <c r="Z68" i="1" s="1"/>
  <c r="Y68" i="1" a="1"/>
  <c r="Y68" i="1" s="1"/>
  <c r="X68" i="1" a="1"/>
  <c r="X68" i="1" s="1"/>
  <c r="W68" i="1" a="1"/>
  <c r="W68" i="1" s="1"/>
  <c r="V68" i="1" a="1"/>
  <c r="V68" i="1" s="1"/>
  <c r="U68" i="1" a="1"/>
  <c r="U68" i="1" s="1"/>
  <c r="T68" i="1" a="1"/>
  <c r="T68" i="1" s="1"/>
  <c r="S68" i="1" a="1"/>
  <c r="S68" i="1" s="1"/>
  <c r="R68" i="1" a="1"/>
  <c r="R68" i="1" s="1"/>
  <c r="Q68" i="1" a="1"/>
  <c r="Q68" i="1" s="1"/>
  <c r="P68" i="1" a="1"/>
  <c r="P68" i="1" s="1"/>
  <c r="O68" i="1" a="1"/>
  <c r="O68" i="1" s="1"/>
  <c r="N68" i="1" a="1"/>
  <c r="N68" i="1" s="1"/>
  <c r="M68" i="1" a="1"/>
  <c r="M68" i="1" s="1"/>
  <c r="L68" i="1" a="1"/>
  <c r="L68" i="1" s="1"/>
  <c r="K68" i="1" a="1"/>
  <c r="K68" i="1" s="1"/>
  <c r="AC67" i="1" a="1"/>
  <c r="AC67" i="1" s="1"/>
  <c r="AB67" i="1" a="1"/>
  <c r="AB67" i="1" s="1"/>
  <c r="AA67" i="1" a="1"/>
  <c r="AA67" i="1" s="1"/>
  <c r="Z67" i="1" a="1"/>
  <c r="Z67" i="1" s="1"/>
  <c r="Y67" i="1" a="1"/>
  <c r="Y67" i="1" s="1"/>
  <c r="X67" i="1" a="1"/>
  <c r="X67" i="1" s="1"/>
  <c r="W67" i="1" a="1"/>
  <c r="W67" i="1" s="1"/>
  <c r="V67" i="1" a="1"/>
  <c r="V67" i="1" s="1"/>
  <c r="U67" i="1" a="1"/>
  <c r="U67" i="1" s="1"/>
  <c r="T67" i="1" a="1"/>
  <c r="T67" i="1" s="1"/>
  <c r="S67" i="1" a="1"/>
  <c r="S67" i="1" s="1"/>
  <c r="R67" i="1" a="1"/>
  <c r="R67" i="1" s="1"/>
  <c r="Q67" i="1" a="1"/>
  <c r="Q67" i="1" s="1"/>
  <c r="P67" i="1" a="1"/>
  <c r="P67" i="1" s="1"/>
  <c r="O67" i="1" a="1"/>
  <c r="O67" i="1" s="1"/>
  <c r="N67" i="1" a="1"/>
  <c r="N67" i="1" s="1"/>
  <c r="M67" i="1" a="1"/>
  <c r="M67" i="1" s="1"/>
  <c r="L67" i="1" a="1"/>
  <c r="L67" i="1" s="1"/>
  <c r="K67" i="1" a="1"/>
  <c r="K67" i="1" s="1"/>
  <c r="AC66" i="1" a="1"/>
  <c r="AC66" i="1" s="1"/>
  <c r="AB66" i="1" a="1"/>
  <c r="AB66" i="1" s="1"/>
  <c r="AA66" i="1" a="1"/>
  <c r="AA66" i="1" s="1"/>
  <c r="Z66" i="1" a="1"/>
  <c r="Z66" i="1" s="1"/>
  <c r="Y66" i="1" a="1"/>
  <c r="Y66" i="1" s="1"/>
  <c r="X66" i="1" a="1"/>
  <c r="X66" i="1" s="1"/>
  <c r="W66" i="1" a="1"/>
  <c r="W66" i="1" s="1"/>
  <c r="V66" i="1" a="1"/>
  <c r="V66" i="1" s="1"/>
  <c r="U66" i="1" a="1"/>
  <c r="U66" i="1" s="1"/>
  <c r="T66" i="1" a="1"/>
  <c r="T66" i="1" s="1"/>
  <c r="S66" i="1" a="1"/>
  <c r="S66" i="1" s="1"/>
  <c r="R66" i="1" a="1"/>
  <c r="R66" i="1" s="1"/>
  <c r="Q66" i="1" a="1"/>
  <c r="Q66" i="1" s="1"/>
  <c r="P66" i="1" a="1"/>
  <c r="P66" i="1" s="1"/>
  <c r="O66" i="1" a="1"/>
  <c r="O66" i="1" s="1"/>
  <c r="N66" i="1" a="1"/>
  <c r="N66" i="1" s="1"/>
  <c r="M66" i="1" a="1"/>
  <c r="M66" i="1" s="1"/>
  <c r="L66" i="1" a="1"/>
  <c r="L66" i="1" s="1"/>
  <c r="K66" i="1" a="1"/>
  <c r="K66" i="1" s="1"/>
  <c r="J66" i="1" s="1"/>
  <c r="AC65" i="1" a="1"/>
  <c r="AC65" i="1" s="1"/>
  <c r="AB65" i="1" a="1"/>
  <c r="AB65" i="1" s="1"/>
  <c r="AA65" i="1" a="1"/>
  <c r="AA65" i="1" s="1"/>
  <c r="Z65" i="1" a="1"/>
  <c r="Z65" i="1" s="1"/>
  <c r="Y65" i="1" a="1"/>
  <c r="Y65" i="1" s="1"/>
  <c r="X65" i="1" a="1"/>
  <c r="X65" i="1" s="1"/>
  <c r="W65" i="1" a="1"/>
  <c r="W65" i="1" s="1"/>
  <c r="V65" i="1" a="1"/>
  <c r="V65" i="1" s="1"/>
  <c r="U65" i="1" a="1"/>
  <c r="U65" i="1" s="1"/>
  <c r="T65" i="1" a="1"/>
  <c r="T65" i="1" s="1"/>
  <c r="S65" i="1" a="1"/>
  <c r="S65" i="1" s="1"/>
  <c r="R65" i="1" a="1"/>
  <c r="R65" i="1" s="1"/>
  <c r="Q65" i="1" a="1"/>
  <c r="Q65" i="1" s="1"/>
  <c r="P65" i="1" a="1"/>
  <c r="P65" i="1" s="1"/>
  <c r="O65" i="1" a="1"/>
  <c r="O65" i="1" s="1"/>
  <c r="N65" i="1" a="1"/>
  <c r="N65" i="1" s="1"/>
  <c r="M65" i="1" a="1"/>
  <c r="M65" i="1" s="1"/>
  <c r="L65" i="1" a="1"/>
  <c r="L65" i="1" s="1"/>
  <c r="K65" i="1" a="1"/>
  <c r="K65" i="1" s="1"/>
  <c r="AC64" i="1" a="1"/>
  <c r="AC64" i="1" s="1"/>
  <c r="AB64" i="1" a="1"/>
  <c r="AB64" i="1" s="1"/>
  <c r="AA64" i="1" a="1"/>
  <c r="AA64" i="1" s="1"/>
  <c r="Z64" i="1" a="1"/>
  <c r="Z64" i="1" s="1"/>
  <c r="Y64" i="1" a="1"/>
  <c r="Y64" i="1" s="1"/>
  <c r="X64" i="1" a="1"/>
  <c r="X64" i="1" s="1"/>
  <c r="W64" i="1" a="1"/>
  <c r="W64" i="1" s="1"/>
  <c r="V64" i="1" a="1"/>
  <c r="V64" i="1" s="1"/>
  <c r="U64" i="1" a="1"/>
  <c r="U64" i="1" s="1"/>
  <c r="T64" i="1" a="1"/>
  <c r="T64" i="1" s="1"/>
  <c r="S64" i="1" a="1"/>
  <c r="S64" i="1" s="1"/>
  <c r="R64" i="1" a="1"/>
  <c r="R64" i="1" s="1"/>
  <c r="Q64" i="1" a="1"/>
  <c r="Q64" i="1" s="1"/>
  <c r="P64" i="1" a="1"/>
  <c r="P64" i="1" s="1"/>
  <c r="O64" i="1" a="1"/>
  <c r="O64" i="1" s="1"/>
  <c r="N64" i="1" a="1"/>
  <c r="N64" i="1" s="1"/>
  <c r="M64" i="1" a="1"/>
  <c r="M64" i="1" s="1"/>
  <c r="L64" i="1" a="1"/>
  <c r="L64" i="1" s="1"/>
  <c r="K64" i="1" a="1"/>
  <c r="K64" i="1" s="1"/>
  <c r="AC63" i="1" a="1"/>
  <c r="AC63" i="1" s="1"/>
  <c r="AB63" i="1" a="1"/>
  <c r="AB63" i="1" s="1"/>
  <c r="AA63" i="1" a="1"/>
  <c r="AA63" i="1" s="1"/>
  <c r="Z63" i="1" a="1"/>
  <c r="Z63" i="1" s="1"/>
  <c r="Y63" i="1" a="1"/>
  <c r="Y63" i="1" s="1"/>
  <c r="X63" i="1" a="1"/>
  <c r="X63" i="1" s="1"/>
  <c r="W63" i="1" a="1"/>
  <c r="W63" i="1" s="1"/>
  <c r="V63" i="1" a="1"/>
  <c r="V63" i="1" s="1"/>
  <c r="U63" i="1" a="1"/>
  <c r="U63" i="1" s="1"/>
  <c r="T63" i="1" a="1"/>
  <c r="T63" i="1" s="1"/>
  <c r="S63" i="1" a="1"/>
  <c r="S63" i="1" s="1"/>
  <c r="R63" i="1" a="1"/>
  <c r="R63" i="1" s="1"/>
  <c r="Q63" i="1" a="1"/>
  <c r="Q63" i="1" s="1"/>
  <c r="P63" i="1" a="1"/>
  <c r="P63" i="1" s="1"/>
  <c r="O63" i="1" a="1"/>
  <c r="O63" i="1" s="1"/>
  <c r="N63" i="1" a="1"/>
  <c r="N63" i="1" s="1"/>
  <c r="M63" i="1" a="1"/>
  <c r="M63" i="1" s="1"/>
  <c r="L63" i="1" a="1"/>
  <c r="L63" i="1" s="1"/>
  <c r="K63" i="1" a="1"/>
  <c r="K63" i="1" s="1"/>
  <c r="AC62" i="1" a="1"/>
  <c r="AC62" i="1" s="1"/>
  <c r="AB62" i="1" a="1"/>
  <c r="AB62" i="1" s="1"/>
  <c r="AA62" i="1" a="1"/>
  <c r="AA62" i="1" s="1"/>
  <c r="Z62" i="1" a="1"/>
  <c r="Z62" i="1" s="1"/>
  <c r="Y62" i="1" a="1"/>
  <c r="Y62" i="1" s="1"/>
  <c r="X62" i="1" a="1"/>
  <c r="X62" i="1" s="1"/>
  <c r="W62" i="1" a="1"/>
  <c r="W62" i="1" s="1"/>
  <c r="V62" i="1" a="1"/>
  <c r="V62" i="1" s="1"/>
  <c r="U62" i="1" a="1"/>
  <c r="U62" i="1" s="1"/>
  <c r="T62" i="1" a="1"/>
  <c r="T62" i="1" s="1"/>
  <c r="S62" i="1" a="1"/>
  <c r="S62" i="1" s="1"/>
  <c r="R62" i="1" a="1"/>
  <c r="R62" i="1" s="1"/>
  <c r="Q62" i="1" a="1"/>
  <c r="Q62" i="1" s="1"/>
  <c r="P62" i="1" a="1"/>
  <c r="P62" i="1" s="1"/>
  <c r="O62" i="1" a="1"/>
  <c r="O62" i="1" s="1"/>
  <c r="N62" i="1" a="1"/>
  <c r="N62" i="1" s="1"/>
  <c r="M62" i="1" a="1"/>
  <c r="M62" i="1" s="1"/>
  <c r="L62" i="1" a="1"/>
  <c r="L62" i="1" s="1"/>
  <c r="K62" i="1" a="1"/>
  <c r="K62" i="1" s="1"/>
  <c r="J62" i="1" s="1"/>
  <c r="AC61" i="1" a="1"/>
  <c r="AC61" i="1" s="1"/>
  <c r="AB61" i="1" a="1"/>
  <c r="AB61" i="1" s="1"/>
  <c r="AA61" i="1" a="1"/>
  <c r="AA61" i="1" s="1"/>
  <c r="Z61" i="1" a="1"/>
  <c r="Z61" i="1" s="1"/>
  <c r="Y61" i="1" a="1"/>
  <c r="Y61" i="1" s="1"/>
  <c r="X61" i="1" a="1"/>
  <c r="X61" i="1" s="1"/>
  <c r="W61" i="1" a="1"/>
  <c r="W61" i="1" s="1"/>
  <c r="V61" i="1" a="1"/>
  <c r="V61" i="1" s="1"/>
  <c r="U61" i="1" a="1"/>
  <c r="U61" i="1" s="1"/>
  <c r="T61" i="1" a="1"/>
  <c r="T61" i="1" s="1"/>
  <c r="S61" i="1" a="1"/>
  <c r="S61" i="1" s="1"/>
  <c r="R61" i="1" a="1"/>
  <c r="R61" i="1" s="1"/>
  <c r="Q61" i="1" a="1"/>
  <c r="Q61" i="1" s="1"/>
  <c r="P61" i="1" a="1"/>
  <c r="P61" i="1" s="1"/>
  <c r="O61" i="1" a="1"/>
  <c r="O61" i="1" s="1"/>
  <c r="N61" i="1" a="1"/>
  <c r="N61" i="1" s="1"/>
  <c r="M61" i="1" a="1"/>
  <c r="M61" i="1" s="1"/>
  <c r="L61" i="1" a="1"/>
  <c r="L61" i="1" s="1"/>
  <c r="K61" i="1" a="1"/>
  <c r="K61" i="1" s="1"/>
  <c r="AC60" i="1" a="1"/>
  <c r="AC60" i="1" s="1"/>
  <c r="AB60" i="1" a="1"/>
  <c r="AB60" i="1" s="1"/>
  <c r="AA60" i="1" a="1"/>
  <c r="AA60" i="1" s="1"/>
  <c r="Z60" i="1" a="1"/>
  <c r="Z60" i="1" s="1"/>
  <c r="Y60" i="1" a="1"/>
  <c r="Y60" i="1" s="1"/>
  <c r="X60" i="1" a="1"/>
  <c r="X60" i="1" s="1"/>
  <c r="W60" i="1" a="1"/>
  <c r="W60" i="1" s="1"/>
  <c r="V60" i="1" a="1"/>
  <c r="V60" i="1" s="1"/>
  <c r="U60" i="1" a="1"/>
  <c r="U60" i="1" s="1"/>
  <c r="T60" i="1" a="1"/>
  <c r="T60" i="1" s="1"/>
  <c r="S60" i="1" a="1"/>
  <c r="S60" i="1" s="1"/>
  <c r="R60" i="1" a="1"/>
  <c r="R60" i="1" s="1"/>
  <c r="Q60" i="1" a="1"/>
  <c r="Q60" i="1" s="1"/>
  <c r="P60" i="1" a="1"/>
  <c r="P60" i="1" s="1"/>
  <c r="O60" i="1" a="1"/>
  <c r="O60" i="1" s="1"/>
  <c r="N60" i="1" a="1"/>
  <c r="N60" i="1" s="1"/>
  <c r="M60" i="1" a="1"/>
  <c r="M60" i="1" s="1"/>
  <c r="L60" i="1" a="1"/>
  <c r="L60" i="1" s="1"/>
  <c r="K60" i="1" a="1"/>
  <c r="K60" i="1" s="1"/>
  <c r="AC59" i="1" a="1"/>
  <c r="AC59" i="1" s="1"/>
  <c r="AB59" i="1" a="1"/>
  <c r="AB59" i="1" s="1"/>
  <c r="AA59" i="1" a="1"/>
  <c r="AA59" i="1" s="1"/>
  <c r="Z59" i="1" a="1"/>
  <c r="Z59" i="1" s="1"/>
  <c r="Y59" i="1" a="1"/>
  <c r="Y59" i="1" s="1"/>
  <c r="X59" i="1" a="1"/>
  <c r="X59" i="1" s="1"/>
  <c r="W59" i="1" a="1"/>
  <c r="W59" i="1" s="1"/>
  <c r="V59" i="1" a="1"/>
  <c r="V59" i="1" s="1"/>
  <c r="U59" i="1" a="1"/>
  <c r="U59" i="1" s="1"/>
  <c r="T59" i="1" a="1"/>
  <c r="T59" i="1" s="1"/>
  <c r="S59" i="1" a="1"/>
  <c r="S59" i="1" s="1"/>
  <c r="R59" i="1" a="1"/>
  <c r="R59" i="1" s="1"/>
  <c r="Q59" i="1" a="1"/>
  <c r="Q59" i="1" s="1"/>
  <c r="P59" i="1" a="1"/>
  <c r="P59" i="1" s="1"/>
  <c r="O59" i="1" a="1"/>
  <c r="O59" i="1" s="1"/>
  <c r="N59" i="1" a="1"/>
  <c r="N59" i="1" s="1"/>
  <c r="M59" i="1" a="1"/>
  <c r="M59" i="1" s="1"/>
  <c r="L59" i="1" a="1"/>
  <c r="L59" i="1" s="1"/>
  <c r="K59" i="1" a="1"/>
  <c r="K59" i="1" s="1"/>
  <c r="E59" i="1"/>
  <c r="E60" i="1" s="1"/>
  <c r="E61" i="1" s="1"/>
  <c r="E62" i="1" s="1"/>
  <c r="E63" i="1" s="1"/>
  <c r="E64" i="1" s="1"/>
  <c r="E65" i="1" s="1"/>
  <c r="E66" i="1" s="1"/>
  <c r="E67" i="1" s="1"/>
  <c r="E68" i="1" s="1"/>
  <c r="E69" i="1" s="1"/>
  <c r="E70" i="1" s="1"/>
  <c r="E71" i="1" s="1"/>
  <c r="E72" i="1" s="1"/>
  <c r="E73" i="1" s="1"/>
  <c r="E74" i="1" s="1"/>
  <c r="E75" i="1" s="1"/>
  <c r="E76" i="1" s="1"/>
  <c r="AC58" i="1" a="1"/>
  <c r="AC58" i="1" s="1"/>
  <c r="AB58" i="1" a="1"/>
  <c r="AB58" i="1" s="1"/>
  <c r="AA58" i="1" a="1"/>
  <c r="AA58" i="1" s="1"/>
  <c r="Z58" i="1" a="1"/>
  <c r="Z58" i="1" s="1"/>
  <c r="Y58" i="1" a="1"/>
  <c r="Y58" i="1" s="1"/>
  <c r="X58" i="1" a="1"/>
  <c r="X58" i="1" s="1"/>
  <c r="W58" i="1" a="1"/>
  <c r="W58" i="1" s="1"/>
  <c r="V58" i="1" a="1"/>
  <c r="V58" i="1" s="1"/>
  <c r="U58" i="1" a="1"/>
  <c r="U58" i="1" s="1"/>
  <c r="T58" i="1" a="1"/>
  <c r="T58" i="1" s="1"/>
  <c r="S58" i="1" a="1"/>
  <c r="S58" i="1" s="1"/>
  <c r="R58" i="1" a="1"/>
  <c r="R58" i="1" s="1"/>
  <c r="Q58" i="1" a="1"/>
  <c r="Q58" i="1" s="1"/>
  <c r="P58" i="1" a="1"/>
  <c r="P58" i="1" s="1"/>
  <c r="O58" i="1" a="1"/>
  <c r="O58" i="1" s="1"/>
  <c r="N58" i="1" a="1"/>
  <c r="N58" i="1" s="1"/>
  <c r="M58" i="1" a="1"/>
  <c r="M58" i="1" s="1"/>
  <c r="L58" i="1" a="1"/>
  <c r="L58" i="1" s="1"/>
  <c r="K58" i="1" a="1"/>
  <c r="K58" i="1" s="1"/>
  <c r="I58" i="1"/>
  <c r="AC56" i="1" a="1"/>
  <c r="AC56" i="1"/>
  <c r="AB56" i="1" a="1"/>
  <c r="AB56" i="1"/>
  <c r="AA56" i="1" a="1"/>
  <c r="AA56" i="1"/>
  <c r="Z56" i="1" a="1"/>
  <c r="Z56" i="1"/>
  <c r="Y56" i="1" a="1"/>
  <c r="Y56" i="1"/>
  <c r="X56" i="1" a="1"/>
  <c r="X56" i="1"/>
  <c r="W56" i="1" a="1"/>
  <c r="W56" i="1"/>
  <c r="V56" i="1" a="1"/>
  <c r="V56" i="1"/>
  <c r="U56" i="1" a="1"/>
  <c r="U56" i="1"/>
  <c r="T56" i="1" a="1"/>
  <c r="T56" i="1"/>
  <c r="S56" i="1" a="1"/>
  <c r="S56" i="1"/>
  <c r="R56" i="1" a="1"/>
  <c r="R56" i="1"/>
  <c r="Q56" i="1" a="1"/>
  <c r="Q56" i="1"/>
  <c r="P56" i="1" a="1"/>
  <c r="P56" i="1"/>
  <c r="O56" i="1" a="1"/>
  <c r="O56" i="1"/>
  <c r="N56" i="1" a="1"/>
  <c r="N56" i="1"/>
  <c r="M56" i="1" a="1"/>
  <c r="M56" i="1"/>
  <c r="L56" i="1" a="1"/>
  <c r="L56" i="1"/>
  <c r="K56" i="1" a="1"/>
  <c r="K56" i="1"/>
  <c r="J56" i="1" s="1"/>
  <c r="AC55" i="1" a="1"/>
  <c r="AC55" i="1"/>
  <c r="AB55" i="1" a="1"/>
  <c r="AB55" i="1"/>
  <c r="AA55" i="1" a="1"/>
  <c r="AA55" i="1"/>
  <c r="Z55" i="1" a="1"/>
  <c r="Z55" i="1"/>
  <c r="Y55" i="1" a="1"/>
  <c r="Y55" i="1"/>
  <c r="X55" i="1" a="1"/>
  <c r="X55" i="1"/>
  <c r="W55" i="1" a="1"/>
  <c r="W55" i="1"/>
  <c r="V55" i="1" a="1"/>
  <c r="V55" i="1"/>
  <c r="U55" i="1" a="1"/>
  <c r="U55" i="1"/>
  <c r="T55" i="1" a="1"/>
  <c r="T55" i="1"/>
  <c r="J55" i="1" s="1"/>
  <c r="AC54" i="1" a="1"/>
  <c r="AC54" i="1" s="1"/>
  <c r="AB54" i="1" a="1"/>
  <c r="AB54" i="1" s="1"/>
  <c r="AA54" i="1" a="1"/>
  <c r="AA54" i="1" s="1"/>
  <c r="Z54" i="1" a="1"/>
  <c r="Z54" i="1" s="1"/>
  <c r="Y54" i="1" a="1"/>
  <c r="Y54" i="1" s="1"/>
  <c r="X54" i="1" a="1"/>
  <c r="X54" i="1" s="1"/>
  <c r="W54" i="1" a="1"/>
  <c r="W54" i="1" s="1"/>
  <c r="V54" i="1" a="1"/>
  <c r="V54" i="1" s="1"/>
  <c r="U54" i="1" a="1"/>
  <c r="U54" i="1" s="1"/>
  <c r="T54" i="1" a="1"/>
  <c r="T54" i="1" s="1"/>
  <c r="S54" i="1" a="1"/>
  <c r="S54" i="1" s="1"/>
  <c r="R54" i="1" a="1"/>
  <c r="R54" i="1" s="1"/>
  <c r="Q54" i="1" a="1"/>
  <c r="Q54" i="1" s="1"/>
  <c r="P54" i="1" a="1"/>
  <c r="P54" i="1" s="1"/>
  <c r="O54" i="1" a="1"/>
  <c r="O54" i="1" s="1"/>
  <c r="N54" i="1" a="1"/>
  <c r="N54" i="1" s="1"/>
  <c r="M54" i="1" a="1"/>
  <c r="M54" i="1" s="1"/>
  <c r="L54" i="1" a="1"/>
  <c r="L54" i="1" s="1"/>
  <c r="K54" i="1" a="1"/>
  <c r="K54" i="1" s="1"/>
  <c r="AC53" i="1" a="1"/>
  <c r="AC53" i="1" s="1"/>
  <c r="AB53" i="1" a="1"/>
  <c r="AB53" i="1" s="1"/>
  <c r="AA53" i="1" a="1"/>
  <c r="AA53" i="1" s="1"/>
  <c r="Z53" i="1" a="1"/>
  <c r="Z53" i="1" s="1"/>
  <c r="Y53" i="1" a="1"/>
  <c r="Y53" i="1" s="1"/>
  <c r="X53" i="1" a="1"/>
  <c r="X53" i="1" s="1"/>
  <c r="W53" i="1" a="1"/>
  <c r="W53" i="1" s="1"/>
  <c r="V53" i="1" a="1"/>
  <c r="V53" i="1" s="1"/>
  <c r="U53" i="1" a="1"/>
  <c r="U53" i="1" s="1"/>
  <c r="T53" i="1" a="1"/>
  <c r="T53" i="1" s="1"/>
  <c r="AC52" i="1" a="1"/>
  <c r="AC52" i="1" s="1"/>
  <c r="AB52" i="1" a="1"/>
  <c r="AB52" i="1" s="1"/>
  <c r="AA52" i="1" a="1"/>
  <c r="AA52" i="1" s="1"/>
  <c r="Z52" i="1" a="1"/>
  <c r="Z52" i="1" s="1"/>
  <c r="Y52" i="1" a="1"/>
  <c r="Y52" i="1" s="1"/>
  <c r="X52" i="1" a="1"/>
  <c r="X52" i="1" s="1"/>
  <c r="W52" i="1" a="1"/>
  <c r="W52" i="1" s="1"/>
  <c r="V52" i="1" a="1"/>
  <c r="V52" i="1" s="1"/>
  <c r="U52" i="1" a="1"/>
  <c r="U52" i="1" s="1"/>
  <c r="T52" i="1" a="1"/>
  <c r="T52" i="1" s="1"/>
  <c r="J52" i="1" s="1"/>
  <c r="AC51" i="1" a="1"/>
  <c r="AC51" i="1" s="1"/>
  <c r="AB51" i="1" a="1"/>
  <c r="AB51" i="1" s="1"/>
  <c r="AA51" i="1" a="1"/>
  <c r="AA51" i="1" s="1"/>
  <c r="Z51" i="1" a="1"/>
  <c r="Z51" i="1" s="1"/>
  <c r="Y51" i="1" a="1"/>
  <c r="Y51" i="1" s="1"/>
  <c r="X51" i="1" a="1"/>
  <c r="X51" i="1" s="1"/>
  <c r="W51" i="1" a="1"/>
  <c r="W51" i="1" s="1"/>
  <c r="V51" i="1" a="1"/>
  <c r="V51" i="1" s="1"/>
  <c r="U51" i="1" a="1"/>
  <c r="U51" i="1" s="1"/>
  <c r="T51" i="1" a="1"/>
  <c r="T51" i="1" s="1"/>
  <c r="S51" i="1" a="1"/>
  <c r="S51" i="1" s="1"/>
  <c r="R51" i="1" a="1"/>
  <c r="R51" i="1" s="1"/>
  <c r="Q51" i="1" a="1"/>
  <c r="Q51" i="1" s="1"/>
  <c r="P51" i="1" a="1"/>
  <c r="P51" i="1" s="1"/>
  <c r="O51" i="1" a="1"/>
  <c r="O51" i="1" s="1"/>
  <c r="N51" i="1" a="1"/>
  <c r="N51" i="1" s="1"/>
  <c r="M51" i="1" a="1"/>
  <c r="M51" i="1" s="1"/>
  <c r="L51" i="1" a="1"/>
  <c r="L51" i="1" s="1"/>
  <c r="K51" i="1" a="1"/>
  <c r="K51" i="1" s="1"/>
  <c r="AC50" i="1" a="1"/>
  <c r="AC50" i="1" s="1"/>
  <c r="AB50" i="1" a="1"/>
  <c r="AB50" i="1" s="1"/>
  <c r="AA50" i="1" a="1"/>
  <c r="AA50" i="1" s="1"/>
  <c r="Z50" i="1" a="1"/>
  <c r="Z50" i="1" s="1"/>
  <c r="Y50" i="1" a="1"/>
  <c r="Y50" i="1" s="1"/>
  <c r="X50" i="1" a="1"/>
  <c r="X50" i="1" s="1"/>
  <c r="W50" i="1" a="1"/>
  <c r="W50" i="1" s="1"/>
  <c r="V50" i="1" a="1"/>
  <c r="V50" i="1" s="1"/>
  <c r="U50" i="1" a="1"/>
  <c r="U50" i="1" s="1"/>
  <c r="T50" i="1" a="1"/>
  <c r="T50" i="1" s="1"/>
  <c r="AC49" i="1" a="1"/>
  <c r="AC49" i="1"/>
  <c r="AB49" i="1" a="1"/>
  <c r="AB49" i="1"/>
  <c r="AA49" i="1" a="1"/>
  <c r="AA49" i="1"/>
  <c r="Z49" i="1" a="1"/>
  <c r="Z49" i="1"/>
  <c r="Y49" i="1" a="1"/>
  <c r="Y49" i="1"/>
  <c r="X49" i="1" a="1"/>
  <c r="X49" i="1"/>
  <c r="W49" i="1" a="1"/>
  <c r="W49" i="1"/>
  <c r="V49" i="1" a="1"/>
  <c r="V49" i="1"/>
  <c r="U49" i="1" a="1"/>
  <c r="U49" i="1"/>
  <c r="T49" i="1" a="1"/>
  <c r="T49" i="1"/>
  <c r="S49" i="1" a="1"/>
  <c r="S49" i="1"/>
  <c r="R49" i="1" a="1"/>
  <c r="R49" i="1"/>
  <c r="Q49" i="1" a="1"/>
  <c r="Q49" i="1"/>
  <c r="P49" i="1" a="1"/>
  <c r="P49" i="1"/>
  <c r="O49" i="1" a="1"/>
  <c r="O49" i="1"/>
  <c r="N49" i="1" a="1"/>
  <c r="N49" i="1"/>
  <c r="M49" i="1" a="1"/>
  <c r="M49" i="1"/>
  <c r="L49" i="1" a="1"/>
  <c r="L49" i="1"/>
  <c r="K49" i="1" a="1"/>
  <c r="K49" i="1"/>
  <c r="J49" i="1" s="1"/>
  <c r="AC48" i="1" a="1"/>
  <c r="AC48" i="1"/>
  <c r="AB48" i="1" a="1"/>
  <c r="AB48" i="1"/>
  <c r="AA48" i="1" a="1"/>
  <c r="AA48" i="1"/>
  <c r="Z48" i="1" a="1"/>
  <c r="Z48" i="1"/>
  <c r="Y48" i="1" a="1"/>
  <c r="Y48" i="1"/>
  <c r="X48" i="1" a="1"/>
  <c r="X48" i="1"/>
  <c r="W48" i="1" a="1"/>
  <c r="W48" i="1"/>
  <c r="V48" i="1" a="1"/>
  <c r="V48" i="1"/>
  <c r="U48" i="1" a="1"/>
  <c r="U48" i="1"/>
  <c r="T48" i="1" a="1"/>
  <c r="T48" i="1"/>
  <c r="S48" i="1" a="1"/>
  <c r="S48" i="1"/>
  <c r="R48" i="1" a="1"/>
  <c r="R48" i="1"/>
  <c r="Q48" i="1" a="1"/>
  <c r="Q48" i="1"/>
  <c r="P48" i="1" a="1"/>
  <c r="P48" i="1"/>
  <c r="O48" i="1" a="1"/>
  <c r="O48" i="1"/>
  <c r="N48" i="1" a="1"/>
  <c r="N48" i="1"/>
  <c r="M48" i="1" a="1"/>
  <c r="M48" i="1"/>
  <c r="L48" i="1" a="1"/>
  <c r="L48" i="1"/>
  <c r="K48" i="1" a="1"/>
  <c r="K48" i="1"/>
  <c r="AC47" i="1" a="1"/>
  <c r="AC47" i="1"/>
  <c r="AB47" i="1" a="1"/>
  <c r="AB47" i="1"/>
  <c r="AA47" i="1" a="1"/>
  <c r="AA47" i="1"/>
  <c r="Z47" i="1" a="1"/>
  <c r="Z47" i="1"/>
  <c r="Y47" i="1" a="1"/>
  <c r="Y47" i="1"/>
  <c r="X47" i="1" a="1"/>
  <c r="X47" i="1"/>
  <c r="W47" i="1" a="1"/>
  <c r="W47" i="1"/>
  <c r="V47" i="1" a="1"/>
  <c r="V47" i="1"/>
  <c r="U47" i="1" a="1"/>
  <c r="U47" i="1"/>
  <c r="T47" i="1" a="1"/>
  <c r="T47" i="1"/>
  <c r="S47" i="1" a="1"/>
  <c r="S47" i="1"/>
  <c r="R47" i="1" a="1"/>
  <c r="R47" i="1"/>
  <c r="Q47" i="1" a="1"/>
  <c r="Q47" i="1"/>
  <c r="P47" i="1" a="1"/>
  <c r="P47" i="1"/>
  <c r="O47" i="1" a="1"/>
  <c r="O47" i="1"/>
  <c r="N47" i="1" a="1"/>
  <c r="N47" i="1" s="1"/>
  <c r="M47" i="1" a="1"/>
  <c r="M47" i="1"/>
  <c r="L47" i="1" a="1"/>
  <c r="L47" i="1" s="1"/>
  <c r="K47" i="1" a="1"/>
  <c r="K47" i="1"/>
  <c r="AC46" i="1" a="1"/>
  <c r="AC46" i="1" s="1"/>
  <c r="AB46" i="1" a="1"/>
  <c r="AB46" i="1" s="1"/>
  <c r="AA46" i="1" a="1"/>
  <c r="AA46" i="1" s="1"/>
  <c r="Z46" i="1" a="1"/>
  <c r="Z46" i="1" s="1"/>
  <c r="Y46" i="1" a="1"/>
  <c r="Y46" i="1" s="1"/>
  <c r="X46" i="1" a="1"/>
  <c r="X46" i="1" s="1"/>
  <c r="W46" i="1" a="1"/>
  <c r="W46" i="1" s="1"/>
  <c r="V46" i="1" a="1"/>
  <c r="V46" i="1" s="1"/>
  <c r="U46" i="1" a="1"/>
  <c r="U46" i="1" s="1"/>
  <c r="T46" i="1" a="1"/>
  <c r="T46" i="1" s="1"/>
  <c r="S46" i="1" a="1"/>
  <c r="S46" i="1" s="1"/>
  <c r="R46" i="1" a="1"/>
  <c r="R46" i="1" s="1"/>
  <c r="Q46" i="1" a="1"/>
  <c r="Q46" i="1" s="1"/>
  <c r="P46" i="1" a="1"/>
  <c r="P46" i="1" s="1"/>
  <c r="O46" i="1" a="1"/>
  <c r="O46" i="1" s="1"/>
  <c r="N46" i="1" a="1"/>
  <c r="N46" i="1" s="1"/>
  <c r="M46" i="1" a="1"/>
  <c r="M46" i="1" s="1"/>
  <c r="L46" i="1" a="1"/>
  <c r="L46" i="1" s="1"/>
  <c r="K46" i="1" a="1"/>
  <c r="K46" i="1" s="1"/>
  <c r="AC45" i="1" a="1"/>
  <c r="AC45" i="1" s="1"/>
  <c r="AB45" i="1" a="1"/>
  <c r="AB45" i="1" s="1"/>
  <c r="AA45" i="1" a="1"/>
  <c r="AA45" i="1" s="1"/>
  <c r="Z45" i="1" a="1"/>
  <c r="Z45" i="1" s="1"/>
  <c r="Y45" i="1" a="1"/>
  <c r="Y45" i="1" s="1"/>
  <c r="X45" i="1" a="1"/>
  <c r="X45" i="1" s="1"/>
  <c r="W45" i="1" a="1"/>
  <c r="W45" i="1" s="1"/>
  <c r="V45" i="1" a="1"/>
  <c r="V45" i="1" s="1"/>
  <c r="U45" i="1" a="1"/>
  <c r="U45" i="1" s="1"/>
  <c r="T45" i="1" a="1"/>
  <c r="T45" i="1" s="1"/>
  <c r="S45" i="1" a="1"/>
  <c r="S45" i="1" s="1"/>
  <c r="R45" i="1" a="1"/>
  <c r="R45" i="1" s="1"/>
  <c r="Q45" i="1" a="1"/>
  <c r="Q45" i="1" s="1"/>
  <c r="P45" i="1" a="1"/>
  <c r="P45" i="1" s="1"/>
  <c r="O45" i="1" a="1"/>
  <c r="O45" i="1" s="1"/>
  <c r="N45" i="1" a="1"/>
  <c r="N45" i="1" s="1"/>
  <c r="M45" i="1" a="1"/>
  <c r="M45" i="1" s="1"/>
  <c r="L45" i="1" a="1"/>
  <c r="L45" i="1" s="1"/>
  <c r="K45" i="1" a="1"/>
  <c r="K45" i="1" s="1"/>
  <c r="AC44" i="1" a="1"/>
  <c r="AC44" i="1" s="1"/>
  <c r="AB44" i="1" a="1"/>
  <c r="AB44" i="1" s="1"/>
  <c r="AA44" i="1" a="1"/>
  <c r="AA44" i="1" s="1"/>
  <c r="Z44" i="1" a="1"/>
  <c r="Z44" i="1" s="1"/>
  <c r="Y44" i="1" a="1"/>
  <c r="Y44" i="1" s="1"/>
  <c r="X44" i="1" a="1"/>
  <c r="X44" i="1" s="1"/>
  <c r="W44" i="1" a="1"/>
  <c r="W44" i="1" s="1"/>
  <c r="V44" i="1" a="1"/>
  <c r="V44" i="1" s="1"/>
  <c r="U44" i="1" a="1"/>
  <c r="U44" i="1" s="1"/>
  <c r="T44" i="1" a="1"/>
  <c r="T44" i="1" s="1"/>
  <c r="S44" i="1" a="1"/>
  <c r="S44" i="1" s="1"/>
  <c r="R44" i="1" a="1"/>
  <c r="R44" i="1" s="1"/>
  <c r="Q44" i="1" a="1"/>
  <c r="Q44" i="1" s="1"/>
  <c r="P44" i="1" a="1"/>
  <c r="P44" i="1" s="1"/>
  <c r="O44" i="1" a="1"/>
  <c r="O44" i="1" s="1"/>
  <c r="N44" i="1" a="1"/>
  <c r="N44" i="1" s="1"/>
  <c r="M44" i="1" a="1"/>
  <c r="M44" i="1" s="1"/>
  <c r="L44" i="1" a="1"/>
  <c r="L44" i="1" s="1"/>
  <c r="K44" i="1" a="1"/>
  <c r="K44" i="1" s="1"/>
  <c r="AC43" i="1" a="1"/>
  <c r="AC43" i="1"/>
  <c r="AB43" i="1" a="1"/>
  <c r="AB43" i="1"/>
  <c r="AA43" i="1" a="1"/>
  <c r="AA43" i="1"/>
  <c r="Z43" i="1" a="1"/>
  <c r="Z43" i="1"/>
  <c r="Y43" i="1" a="1"/>
  <c r="Y43" i="1"/>
  <c r="X43" i="1" a="1"/>
  <c r="X43" i="1"/>
  <c r="W43" i="1" a="1"/>
  <c r="W43" i="1"/>
  <c r="V43" i="1" a="1"/>
  <c r="V43" i="1"/>
  <c r="U43" i="1" a="1"/>
  <c r="U43" i="1"/>
  <c r="T43" i="1" a="1"/>
  <c r="T43" i="1"/>
  <c r="S43" i="1" a="1"/>
  <c r="S43" i="1"/>
  <c r="R43" i="1" a="1"/>
  <c r="R43" i="1"/>
  <c r="Q43" i="1" a="1"/>
  <c r="Q43" i="1"/>
  <c r="P43" i="1" a="1"/>
  <c r="P43" i="1"/>
  <c r="O43" i="1" a="1"/>
  <c r="O43" i="1"/>
  <c r="N43" i="1" a="1"/>
  <c r="N43" i="1"/>
  <c r="M43" i="1" a="1"/>
  <c r="M43" i="1"/>
  <c r="L43" i="1" a="1"/>
  <c r="L43" i="1"/>
  <c r="K43" i="1" a="1"/>
  <c r="K43" i="1" s="1"/>
  <c r="J43" i="1" s="1"/>
  <c r="AC42" i="1" a="1"/>
  <c r="AC42" i="1"/>
  <c r="AB42" i="1" a="1"/>
  <c r="AB42" i="1" s="1"/>
  <c r="AA42" i="1" a="1"/>
  <c r="AA42" i="1"/>
  <c r="Z42" i="1" a="1"/>
  <c r="Z42" i="1" s="1"/>
  <c r="Y42" i="1" a="1"/>
  <c r="Y42" i="1"/>
  <c r="X42" i="1" a="1"/>
  <c r="X42" i="1" s="1"/>
  <c r="W42" i="1" a="1"/>
  <c r="W42" i="1"/>
  <c r="V42" i="1" a="1"/>
  <c r="V42" i="1" s="1"/>
  <c r="U42" i="1" a="1"/>
  <c r="U42" i="1"/>
  <c r="T42" i="1" a="1"/>
  <c r="T42" i="1" s="1"/>
  <c r="S42" i="1" a="1"/>
  <c r="S42" i="1"/>
  <c r="R42" i="1" a="1"/>
  <c r="R42" i="1" s="1"/>
  <c r="Q42" i="1" a="1"/>
  <c r="Q42" i="1"/>
  <c r="P42" i="1" a="1"/>
  <c r="P42" i="1" s="1"/>
  <c r="O42" i="1" a="1"/>
  <c r="O42" i="1"/>
  <c r="N42" i="1" a="1"/>
  <c r="N42" i="1" s="1"/>
  <c r="M42" i="1" a="1"/>
  <c r="M42" i="1"/>
  <c r="L42" i="1" a="1"/>
  <c r="L42" i="1" s="1"/>
  <c r="K42" i="1" a="1"/>
  <c r="K42" i="1"/>
  <c r="AC41" i="1" a="1"/>
  <c r="AC41" i="1" s="1"/>
  <c r="AB41" i="1" a="1"/>
  <c r="AB41" i="1"/>
  <c r="AA41" i="1" a="1"/>
  <c r="AA41" i="1" s="1"/>
  <c r="Z41" i="1" a="1"/>
  <c r="Z41" i="1"/>
  <c r="Y41" i="1" a="1"/>
  <c r="Y41" i="1" s="1"/>
  <c r="X41" i="1" a="1"/>
  <c r="X41" i="1"/>
  <c r="W41" i="1" a="1"/>
  <c r="W41" i="1" s="1"/>
  <c r="V41" i="1" a="1"/>
  <c r="V41" i="1"/>
  <c r="U41" i="1" a="1"/>
  <c r="U41" i="1" s="1"/>
  <c r="T41" i="1" a="1"/>
  <c r="T41" i="1"/>
  <c r="S41" i="1" a="1"/>
  <c r="S41" i="1" s="1"/>
  <c r="R41" i="1" a="1"/>
  <c r="R41" i="1"/>
  <c r="Q41" i="1" a="1"/>
  <c r="Q41" i="1" s="1"/>
  <c r="P41" i="1" a="1"/>
  <c r="P41" i="1"/>
  <c r="O41" i="1" a="1"/>
  <c r="O41" i="1" s="1"/>
  <c r="N41" i="1" a="1"/>
  <c r="N41" i="1"/>
  <c r="M41" i="1" a="1"/>
  <c r="M41" i="1" s="1"/>
  <c r="L41" i="1" a="1"/>
  <c r="L41" i="1"/>
  <c r="K41" i="1" a="1"/>
  <c r="K41" i="1" s="1"/>
  <c r="AC40" i="1" a="1"/>
  <c r="AC40" i="1"/>
  <c r="AB40" i="1" a="1"/>
  <c r="AB40" i="1" s="1"/>
  <c r="AA40" i="1" a="1"/>
  <c r="AA40" i="1"/>
  <c r="Z40" i="1" a="1"/>
  <c r="Z40" i="1" s="1"/>
  <c r="Y40" i="1" a="1"/>
  <c r="Y40" i="1"/>
  <c r="X40" i="1" a="1"/>
  <c r="X40" i="1" s="1"/>
  <c r="W40" i="1" a="1"/>
  <c r="W40" i="1"/>
  <c r="V40" i="1" a="1"/>
  <c r="V40" i="1" s="1"/>
  <c r="U40" i="1" a="1"/>
  <c r="U40" i="1"/>
  <c r="T40" i="1" a="1"/>
  <c r="T40" i="1" s="1"/>
  <c r="S40" i="1" a="1"/>
  <c r="S40" i="1"/>
  <c r="R40" i="1" a="1"/>
  <c r="R40" i="1" s="1"/>
  <c r="Q40" i="1" a="1"/>
  <c r="Q40" i="1"/>
  <c r="P40" i="1" a="1"/>
  <c r="P40" i="1" s="1"/>
  <c r="O40" i="1" a="1"/>
  <c r="O40" i="1"/>
  <c r="N40" i="1" a="1"/>
  <c r="N40" i="1" s="1"/>
  <c r="M40" i="1" a="1"/>
  <c r="M40" i="1"/>
  <c r="L40" i="1" a="1"/>
  <c r="L40" i="1" s="1"/>
  <c r="K40" i="1" a="1"/>
  <c r="K40" i="1"/>
  <c r="AC39" i="1" a="1"/>
  <c r="AC39" i="1" s="1"/>
  <c r="AB39" i="1" a="1"/>
  <c r="AB39" i="1"/>
  <c r="AA39" i="1" a="1"/>
  <c r="AA39" i="1" s="1"/>
  <c r="Z39" i="1" a="1"/>
  <c r="Z39" i="1"/>
  <c r="Y39" i="1" a="1"/>
  <c r="Y39" i="1" s="1"/>
  <c r="X39" i="1" a="1"/>
  <c r="X39" i="1"/>
  <c r="W39" i="1" a="1"/>
  <c r="W39" i="1" s="1"/>
  <c r="V39" i="1" a="1"/>
  <c r="V39" i="1"/>
  <c r="U39" i="1" a="1"/>
  <c r="U39" i="1" s="1"/>
  <c r="T39" i="1" a="1"/>
  <c r="T39" i="1"/>
  <c r="S39" i="1" a="1"/>
  <c r="S39" i="1" s="1"/>
  <c r="R39" i="1" a="1"/>
  <c r="R39" i="1"/>
  <c r="Q39" i="1" a="1"/>
  <c r="Q39" i="1" s="1"/>
  <c r="P39" i="1" a="1"/>
  <c r="P39" i="1"/>
  <c r="O39" i="1" a="1"/>
  <c r="O39" i="1" s="1"/>
  <c r="N39" i="1" a="1"/>
  <c r="N39" i="1"/>
  <c r="M39" i="1" a="1"/>
  <c r="M39" i="1" s="1"/>
  <c r="L39" i="1" a="1"/>
  <c r="L39" i="1"/>
  <c r="K39" i="1" a="1"/>
  <c r="K39" i="1" s="1"/>
  <c r="J39" i="1" s="1"/>
  <c r="E39" i="1"/>
  <c r="E40" i="1" s="1"/>
  <c r="E41" i="1" s="1"/>
  <c r="E42" i="1" s="1"/>
  <c r="E43" i="1" s="1"/>
  <c r="E48" i="1" s="1"/>
  <c r="E49" i="1" s="1"/>
  <c r="E51" i="1" s="1"/>
  <c r="E54" i="1" s="1"/>
  <c r="E56" i="1" s="1"/>
  <c r="E57" i="1" s="1"/>
  <c r="AC38" i="1" a="1"/>
  <c r="AC38" i="1" s="1"/>
  <c r="AB38" i="1" a="1"/>
  <c r="AB38" i="1" s="1"/>
  <c r="AA38" i="1" a="1"/>
  <c r="AA38" i="1" s="1"/>
  <c r="Z38" i="1" a="1"/>
  <c r="Z38" i="1" s="1"/>
  <c r="Y38" i="1" a="1"/>
  <c r="Y38" i="1" s="1"/>
  <c r="X38" i="1" a="1"/>
  <c r="X38" i="1" s="1"/>
  <c r="W38" i="1" a="1"/>
  <c r="W38" i="1" s="1"/>
  <c r="V38" i="1" a="1"/>
  <c r="V38" i="1" s="1"/>
  <c r="U38" i="1" a="1"/>
  <c r="U38" i="1" s="1"/>
  <c r="T38" i="1" a="1"/>
  <c r="T38" i="1" s="1"/>
  <c r="S38" i="1" a="1"/>
  <c r="S38" i="1" s="1"/>
  <c r="R38" i="1" a="1"/>
  <c r="R38" i="1" s="1"/>
  <c r="Q38" i="1" a="1"/>
  <c r="Q38" i="1" s="1"/>
  <c r="P38" i="1" a="1"/>
  <c r="P38" i="1" s="1"/>
  <c r="O38" i="1" a="1"/>
  <c r="O38" i="1" s="1"/>
  <c r="N38" i="1" a="1"/>
  <c r="N38" i="1" s="1"/>
  <c r="M38" i="1" a="1"/>
  <c r="M38" i="1" s="1"/>
  <c r="L38" i="1" a="1"/>
  <c r="L38" i="1" s="1"/>
  <c r="K38" i="1" a="1"/>
  <c r="K38" i="1" s="1"/>
  <c r="AC37" i="1" a="1"/>
  <c r="AC37" i="1" s="1"/>
  <c r="AB37" i="1" a="1"/>
  <c r="AB37" i="1" s="1"/>
  <c r="AA37" i="1" a="1"/>
  <c r="AA37" i="1" s="1"/>
  <c r="Z37" i="1" a="1"/>
  <c r="Z37" i="1" s="1"/>
  <c r="Y37" i="1" a="1"/>
  <c r="Y37" i="1" s="1"/>
  <c r="X37" i="1" a="1"/>
  <c r="X37" i="1" s="1"/>
  <c r="W37" i="1" a="1"/>
  <c r="W37" i="1" s="1"/>
  <c r="V37" i="1" a="1"/>
  <c r="V37" i="1" s="1"/>
  <c r="U37" i="1" a="1"/>
  <c r="U37" i="1" s="1"/>
  <c r="T37" i="1" a="1"/>
  <c r="T37" i="1" s="1"/>
  <c r="S37" i="1" a="1"/>
  <c r="S37" i="1" s="1"/>
  <c r="R37" i="1" a="1"/>
  <c r="R37" i="1" s="1"/>
  <c r="Q37" i="1" a="1"/>
  <c r="Q37" i="1" s="1"/>
  <c r="P37" i="1" a="1"/>
  <c r="P37" i="1" s="1"/>
  <c r="O37" i="1" a="1"/>
  <c r="O37" i="1" s="1"/>
  <c r="N37" i="1" a="1"/>
  <c r="N37" i="1" s="1"/>
  <c r="M37" i="1" a="1"/>
  <c r="M37" i="1" s="1"/>
  <c r="L37" i="1" a="1"/>
  <c r="L37" i="1" s="1"/>
  <c r="K37" i="1" a="1"/>
  <c r="K37" i="1" s="1"/>
  <c r="AC36" i="1" a="1"/>
  <c r="AC36" i="1" s="1"/>
  <c r="AB36" i="1" a="1"/>
  <c r="AB36" i="1" s="1"/>
  <c r="AA36" i="1" a="1"/>
  <c r="AA36" i="1" s="1"/>
  <c r="Z36" i="1" a="1"/>
  <c r="Z36" i="1" s="1"/>
  <c r="Y36" i="1" a="1"/>
  <c r="Y36" i="1" s="1"/>
  <c r="X36" i="1" a="1"/>
  <c r="X36" i="1" s="1"/>
  <c r="W36" i="1" a="1"/>
  <c r="W36" i="1" s="1"/>
  <c r="V36" i="1" a="1"/>
  <c r="V36" i="1" s="1"/>
  <c r="U36" i="1" a="1"/>
  <c r="U36" i="1" s="1"/>
  <c r="T36" i="1" a="1"/>
  <c r="T36" i="1" s="1"/>
  <c r="S36" i="1" a="1"/>
  <c r="S36" i="1" s="1"/>
  <c r="R36" i="1" a="1"/>
  <c r="R36" i="1" s="1"/>
  <c r="Q36" i="1" a="1"/>
  <c r="Q36" i="1" s="1"/>
  <c r="P36" i="1" a="1"/>
  <c r="P36" i="1" s="1"/>
  <c r="O36" i="1" a="1"/>
  <c r="O36" i="1" s="1"/>
  <c r="N36" i="1" a="1"/>
  <c r="N36" i="1" s="1"/>
  <c r="M36" i="1" a="1"/>
  <c r="M36" i="1" s="1"/>
  <c r="L36" i="1" a="1"/>
  <c r="L36" i="1" s="1"/>
  <c r="K36" i="1" a="1"/>
  <c r="K36" i="1" s="1"/>
  <c r="AC35" i="1" a="1"/>
  <c r="AC35" i="1" s="1"/>
  <c r="AB35" i="1" a="1"/>
  <c r="AB35" i="1" s="1"/>
  <c r="AA35" i="1" a="1"/>
  <c r="AA35" i="1" s="1"/>
  <c r="Z35" i="1" a="1"/>
  <c r="Z35" i="1" s="1"/>
  <c r="Y35" i="1" a="1"/>
  <c r="Y35" i="1" s="1"/>
  <c r="X35" i="1" a="1"/>
  <c r="X35" i="1" s="1"/>
  <c r="W35" i="1" a="1"/>
  <c r="W35" i="1" s="1"/>
  <c r="V35" i="1" a="1"/>
  <c r="V35" i="1" s="1"/>
  <c r="U35" i="1" a="1"/>
  <c r="U35" i="1" s="1"/>
  <c r="T35" i="1" a="1"/>
  <c r="T35" i="1" s="1"/>
  <c r="S35" i="1" a="1"/>
  <c r="S35" i="1" s="1"/>
  <c r="R35" i="1" a="1"/>
  <c r="R35" i="1" s="1"/>
  <c r="Q35" i="1" a="1"/>
  <c r="Q35" i="1" s="1"/>
  <c r="P35" i="1" a="1"/>
  <c r="P35" i="1" s="1"/>
  <c r="O35" i="1" a="1"/>
  <c r="O35" i="1" s="1"/>
  <c r="N35" i="1" a="1"/>
  <c r="N35" i="1" s="1"/>
  <c r="M35" i="1" a="1"/>
  <c r="M35" i="1" s="1"/>
  <c r="L35" i="1" a="1"/>
  <c r="L35" i="1" s="1"/>
  <c r="K35" i="1" a="1"/>
  <c r="K35" i="1" s="1"/>
  <c r="AC34" i="1" a="1"/>
  <c r="AC34" i="1" s="1"/>
  <c r="AB34" i="1" a="1"/>
  <c r="AB34" i="1" s="1"/>
  <c r="AA34" i="1" a="1"/>
  <c r="AA34" i="1" s="1"/>
  <c r="Z34" i="1" a="1"/>
  <c r="Z34" i="1" s="1"/>
  <c r="Y34" i="1" a="1"/>
  <c r="Y34" i="1" s="1"/>
  <c r="X34" i="1" a="1"/>
  <c r="X34" i="1" s="1"/>
  <c r="W34" i="1" a="1"/>
  <c r="W34" i="1" s="1"/>
  <c r="V34" i="1" a="1"/>
  <c r="V34" i="1" s="1"/>
  <c r="U34" i="1" a="1"/>
  <c r="U34" i="1" s="1"/>
  <c r="T34" i="1" a="1"/>
  <c r="T34" i="1" s="1"/>
  <c r="S34" i="1" a="1"/>
  <c r="S34" i="1" s="1"/>
  <c r="R34" i="1" a="1"/>
  <c r="R34" i="1" s="1"/>
  <c r="Q34" i="1" a="1"/>
  <c r="Q34" i="1" s="1"/>
  <c r="P34" i="1" a="1"/>
  <c r="P34" i="1" s="1"/>
  <c r="O34" i="1" a="1"/>
  <c r="O34" i="1" s="1"/>
  <c r="N34" i="1" a="1"/>
  <c r="N34" i="1" s="1"/>
  <c r="M34" i="1" a="1"/>
  <c r="M34" i="1" s="1"/>
  <c r="L34" i="1" a="1"/>
  <c r="L34" i="1" s="1"/>
  <c r="K34" i="1" a="1"/>
  <c r="K34" i="1" s="1"/>
  <c r="J34" i="1" s="1"/>
  <c r="AC33" i="1" a="1"/>
  <c r="AC33" i="1" s="1"/>
  <c r="AB33" i="1" a="1"/>
  <c r="AB33" i="1" s="1"/>
  <c r="AA33" i="1" a="1"/>
  <c r="AA33" i="1" s="1"/>
  <c r="Z33" i="1" a="1"/>
  <c r="Z33" i="1" s="1"/>
  <c r="Y33" i="1" a="1"/>
  <c r="Y33" i="1" s="1"/>
  <c r="X33" i="1" a="1"/>
  <c r="X33" i="1" s="1"/>
  <c r="W33" i="1" a="1"/>
  <c r="W33" i="1" s="1"/>
  <c r="V33" i="1" a="1"/>
  <c r="V33" i="1" s="1"/>
  <c r="U33" i="1" a="1"/>
  <c r="U33" i="1" s="1"/>
  <c r="T33" i="1" a="1"/>
  <c r="T33" i="1" s="1"/>
  <c r="S33" i="1" a="1"/>
  <c r="S33" i="1" s="1"/>
  <c r="R33" i="1" a="1"/>
  <c r="R33" i="1" s="1"/>
  <c r="Q33" i="1" a="1"/>
  <c r="Q33" i="1" s="1"/>
  <c r="P33" i="1" a="1"/>
  <c r="P33" i="1" s="1"/>
  <c r="O33" i="1" a="1"/>
  <c r="O33" i="1" s="1"/>
  <c r="N33" i="1" a="1"/>
  <c r="N33" i="1" s="1"/>
  <c r="M33" i="1" a="1"/>
  <c r="M33" i="1" s="1"/>
  <c r="L33" i="1" a="1"/>
  <c r="L33" i="1" s="1"/>
  <c r="K33" i="1" a="1"/>
  <c r="K33" i="1" s="1"/>
  <c r="AC32" i="1" a="1"/>
  <c r="AC32" i="1" s="1"/>
  <c r="AB32" i="1" a="1"/>
  <c r="AB32" i="1" s="1"/>
  <c r="AA32" i="1" a="1"/>
  <c r="AA32" i="1" s="1"/>
  <c r="Z32" i="1" a="1"/>
  <c r="Z32" i="1" s="1"/>
  <c r="Y32" i="1" a="1"/>
  <c r="Y32" i="1" s="1"/>
  <c r="X32" i="1" a="1"/>
  <c r="X32" i="1" s="1"/>
  <c r="W32" i="1" a="1"/>
  <c r="W32" i="1" s="1"/>
  <c r="V32" i="1" a="1"/>
  <c r="V32" i="1" s="1"/>
  <c r="U32" i="1" a="1"/>
  <c r="U32" i="1" s="1"/>
  <c r="T32" i="1" a="1"/>
  <c r="T32" i="1" s="1"/>
  <c r="S32" i="1" a="1"/>
  <c r="S32" i="1" s="1"/>
  <c r="R32" i="1" a="1"/>
  <c r="R32" i="1" s="1"/>
  <c r="Q32" i="1" a="1"/>
  <c r="Q32" i="1" s="1"/>
  <c r="P32" i="1" a="1"/>
  <c r="P32" i="1" s="1"/>
  <c r="O32" i="1" a="1"/>
  <c r="O32" i="1" s="1"/>
  <c r="N32" i="1" a="1"/>
  <c r="N32" i="1" s="1"/>
  <c r="M32" i="1" a="1"/>
  <c r="M32" i="1" s="1"/>
  <c r="L32" i="1" a="1"/>
  <c r="L32" i="1" s="1"/>
  <c r="K32" i="1" a="1"/>
  <c r="K32" i="1" s="1"/>
  <c r="AC31" i="1" a="1"/>
  <c r="AC31" i="1" s="1"/>
  <c r="AB31" i="1" a="1"/>
  <c r="AB31" i="1" s="1"/>
  <c r="AA31" i="1" a="1"/>
  <c r="AA31" i="1" s="1"/>
  <c r="Z31" i="1" a="1"/>
  <c r="Z31" i="1" s="1"/>
  <c r="Y31" i="1" a="1"/>
  <c r="Y31" i="1" s="1"/>
  <c r="X31" i="1" a="1"/>
  <c r="X31" i="1" s="1"/>
  <c r="W31" i="1" a="1"/>
  <c r="W31" i="1" s="1"/>
  <c r="V31" i="1" a="1"/>
  <c r="V31" i="1" s="1"/>
  <c r="U31" i="1" a="1"/>
  <c r="U31" i="1" s="1"/>
  <c r="T31" i="1" a="1"/>
  <c r="T31" i="1" s="1"/>
  <c r="S31" i="1" a="1"/>
  <c r="S31" i="1" s="1"/>
  <c r="R31" i="1" a="1"/>
  <c r="R31" i="1" s="1"/>
  <c r="Q31" i="1" a="1"/>
  <c r="Q31" i="1" s="1"/>
  <c r="P31" i="1" a="1"/>
  <c r="P31" i="1" s="1"/>
  <c r="O31" i="1" a="1"/>
  <c r="O31" i="1" s="1"/>
  <c r="N31" i="1" a="1"/>
  <c r="N31" i="1" s="1"/>
  <c r="M31" i="1" a="1"/>
  <c r="M31" i="1" s="1"/>
  <c r="L31" i="1" a="1"/>
  <c r="L31" i="1" s="1"/>
  <c r="K31" i="1" a="1"/>
  <c r="K31" i="1" s="1"/>
  <c r="E31" i="1"/>
  <c r="E32" i="1" s="1"/>
  <c r="E33" i="1" s="1"/>
  <c r="E34" i="1" s="1"/>
  <c r="E35" i="1" s="1"/>
  <c r="E36" i="1" s="1"/>
  <c r="E37" i="1" s="1"/>
  <c r="E38" i="1" s="1"/>
  <c r="AC30" i="1" a="1"/>
  <c r="AC30" i="1"/>
  <c r="AB30" i="1" a="1"/>
  <c r="AB30" i="1"/>
  <c r="AA30" i="1" a="1"/>
  <c r="AA30" i="1"/>
  <c r="Z30" i="1" a="1"/>
  <c r="Z30" i="1"/>
  <c r="Y30" i="1" a="1"/>
  <c r="Y30" i="1"/>
  <c r="X30" i="1" a="1"/>
  <c r="X30" i="1"/>
  <c r="W30" i="1" a="1"/>
  <c r="W30" i="1"/>
  <c r="V30" i="1" a="1"/>
  <c r="V30" i="1"/>
  <c r="U30" i="1" a="1"/>
  <c r="U30" i="1"/>
  <c r="T30" i="1" a="1"/>
  <c r="T30" i="1"/>
  <c r="S30" i="1" a="1"/>
  <c r="S30" i="1"/>
  <c r="R30" i="1" a="1"/>
  <c r="R30" i="1"/>
  <c r="Q30" i="1" a="1"/>
  <c r="Q30" i="1"/>
  <c r="P30" i="1" a="1"/>
  <c r="P30" i="1"/>
  <c r="O30" i="1" a="1"/>
  <c r="O30" i="1"/>
  <c r="N30" i="1" a="1"/>
  <c r="N30" i="1"/>
  <c r="M30" i="1" a="1"/>
  <c r="M30" i="1"/>
  <c r="L30" i="1" a="1"/>
  <c r="L30" i="1"/>
  <c r="K30" i="1" a="1"/>
  <c r="K30" i="1"/>
  <c r="I30" i="1"/>
  <c r="AC28" i="1" a="1"/>
  <c r="AC28" i="1" s="1"/>
  <c r="AB28" i="1" a="1"/>
  <c r="AB28" i="1" s="1"/>
  <c r="AA28" i="1" a="1"/>
  <c r="AA28" i="1" s="1"/>
  <c r="Z28" i="1" a="1"/>
  <c r="Z28" i="1" s="1"/>
  <c r="Y28" i="1" a="1"/>
  <c r="Y28" i="1" s="1"/>
  <c r="X28" i="1" a="1"/>
  <c r="X28" i="1" s="1"/>
  <c r="W28" i="1" a="1"/>
  <c r="W28" i="1" s="1"/>
  <c r="V28" i="1" a="1"/>
  <c r="V28" i="1" s="1"/>
  <c r="U28" i="1" a="1"/>
  <c r="U28" i="1" s="1"/>
  <c r="T28" i="1" a="1"/>
  <c r="T28" i="1" s="1"/>
  <c r="S28" i="1" a="1"/>
  <c r="S28" i="1" s="1"/>
  <c r="R28" i="1" a="1"/>
  <c r="R28" i="1" s="1"/>
  <c r="Q28" i="1" a="1"/>
  <c r="Q28" i="1" s="1"/>
  <c r="P28" i="1" a="1"/>
  <c r="P28" i="1" s="1"/>
  <c r="O28" i="1" a="1"/>
  <c r="O28" i="1" s="1"/>
  <c r="N28" i="1" a="1"/>
  <c r="N28" i="1" s="1"/>
  <c r="M28" i="1" a="1"/>
  <c r="M28" i="1" s="1"/>
  <c r="L28" i="1" a="1"/>
  <c r="L28" i="1" s="1"/>
  <c r="K28" i="1" a="1"/>
  <c r="K28" i="1" s="1"/>
  <c r="AC27" i="1" a="1"/>
  <c r="AC27" i="1" s="1"/>
  <c r="AB27" i="1" a="1"/>
  <c r="AB27" i="1" s="1"/>
  <c r="AA27" i="1" a="1"/>
  <c r="AA27" i="1" s="1"/>
  <c r="Z27" i="1" a="1"/>
  <c r="Z27" i="1" s="1"/>
  <c r="Y27" i="1" a="1"/>
  <c r="Y27" i="1" s="1"/>
  <c r="X27" i="1" a="1"/>
  <c r="X27" i="1" s="1"/>
  <c r="W27" i="1" a="1"/>
  <c r="W27" i="1" s="1"/>
  <c r="V27" i="1" a="1"/>
  <c r="V27" i="1" s="1"/>
  <c r="U27" i="1" a="1"/>
  <c r="U27" i="1" s="1"/>
  <c r="T27" i="1" a="1"/>
  <c r="T27" i="1" s="1"/>
  <c r="S27" i="1" a="1"/>
  <c r="S27" i="1" s="1"/>
  <c r="R27" i="1" a="1"/>
  <c r="R27" i="1" s="1"/>
  <c r="Q27" i="1" a="1"/>
  <c r="Q27" i="1" s="1"/>
  <c r="P27" i="1" a="1"/>
  <c r="P27" i="1" s="1"/>
  <c r="O27" i="1" a="1"/>
  <c r="O27" i="1" s="1"/>
  <c r="N27" i="1" a="1"/>
  <c r="N27" i="1" s="1"/>
  <c r="M27" i="1" a="1"/>
  <c r="M27" i="1" s="1"/>
  <c r="L27" i="1" a="1"/>
  <c r="L27" i="1" s="1"/>
  <c r="K27" i="1" a="1"/>
  <c r="K27" i="1" s="1"/>
  <c r="AC26" i="1" a="1"/>
  <c r="AC26" i="1" s="1"/>
  <c r="AB26" i="1" a="1"/>
  <c r="AB26" i="1" s="1"/>
  <c r="AA26" i="1" a="1"/>
  <c r="AA26" i="1" s="1"/>
  <c r="Z26" i="1" a="1"/>
  <c r="Z26" i="1" s="1"/>
  <c r="Y26" i="1" a="1"/>
  <c r="Y26" i="1" s="1"/>
  <c r="X26" i="1" a="1"/>
  <c r="X26" i="1" s="1"/>
  <c r="W26" i="1" a="1"/>
  <c r="W26" i="1" s="1"/>
  <c r="V26" i="1" a="1"/>
  <c r="V26" i="1" s="1"/>
  <c r="U26" i="1" a="1"/>
  <c r="U26" i="1" s="1"/>
  <c r="T26" i="1" a="1"/>
  <c r="T26" i="1" s="1"/>
  <c r="S26" i="1" a="1"/>
  <c r="S26" i="1" s="1"/>
  <c r="R26" i="1" a="1"/>
  <c r="R26" i="1" s="1"/>
  <c r="Q26" i="1" a="1"/>
  <c r="Q26" i="1" s="1"/>
  <c r="P26" i="1" a="1"/>
  <c r="P26" i="1" s="1"/>
  <c r="O26" i="1" a="1"/>
  <c r="O26" i="1" s="1"/>
  <c r="N26" i="1" a="1"/>
  <c r="N26" i="1" s="1"/>
  <c r="M26" i="1" a="1"/>
  <c r="M26" i="1" s="1"/>
  <c r="L26" i="1" a="1"/>
  <c r="L26" i="1" s="1"/>
  <c r="K26" i="1" a="1"/>
  <c r="K26" i="1" s="1"/>
  <c r="AC25" i="1" a="1"/>
  <c r="AC25" i="1" s="1"/>
  <c r="AB25" i="1" a="1"/>
  <c r="AB25" i="1" s="1"/>
  <c r="AA25" i="1" a="1"/>
  <c r="AA25" i="1" s="1"/>
  <c r="Z25" i="1" a="1"/>
  <c r="Z25" i="1" s="1"/>
  <c r="Y25" i="1" a="1"/>
  <c r="Y25" i="1" s="1"/>
  <c r="X25" i="1" a="1"/>
  <c r="X25" i="1" s="1"/>
  <c r="W25" i="1" a="1"/>
  <c r="W25" i="1" s="1"/>
  <c r="V25" i="1" a="1"/>
  <c r="V25" i="1" s="1"/>
  <c r="U25" i="1" a="1"/>
  <c r="U25" i="1" s="1"/>
  <c r="T25" i="1" a="1"/>
  <c r="T25" i="1" s="1"/>
  <c r="S25" i="1" a="1"/>
  <c r="S25" i="1" s="1"/>
  <c r="R25" i="1" a="1"/>
  <c r="R25" i="1" s="1"/>
  <c r="Q25" i="1" a="1"/>
  <c r="Q25" i="1" s="1"/>
  <c r="P25" i="1" a="1"/>
  <c r="P25" i="1" s="1"/>
  <c r="O25" i="1" a="1"/>
  <c r="O25" i="1" s="1"/>
  <c r="N25" i="1" a="1"/>
  <c r="N25" i="1" s="1"/>
  <c r="M25" i="1" a="1"/>
  <c r="M25" i="1" s="1"/>
  <c r="L25" i="1" a="1"/>
  <c r="L25" i="1" s="1"/>
  <c r="K25" i="1" a="1"/>
  <c r="K25" i="1" s="1"/>
  <c r="AC24" i="1" a="1"/>
  <c r="AC24" i="1"/>
  <c r="AB24" i="1" a="1"/>
  <c r="AB24" i="1"/>
  <c r="AA24" i="1" a="1"/>
  <c r="AA24" i="1"/>
  <c r="Z24" i="1" a="1"/>
  <c r="Z24" i="1"/>
  <c r="Y24" i="1" a="1"/>
  <c r="Y24" i="1"/>
  <c r="X24" i="1" a="1"/>
  <c r="X24" i="1"/>
  <c r="W24" i="1" a="1"/>
  <c r="W24" i="1"/>
  <c r="V24" i="1" a="1"/>
  <c r="V24" i="1"/>
  <c r="U24" i="1" a="1"/>
  <c r="U24" i="1"/>
  <c r="T24" i="1" a="1"/>
  <c r="T24" i="1"/>
  <c r="S24" i="1" a="1"/>
  <c r="S24" i="1"/>
  <c r="R24" i="1" a="1"/>
  <c r="R24" i="1"/>
  <c r="Q24" i="1" a="1"/>
  <c r="Q24" i="1"/>
  <c r="P24" i="1" a="1"/>
  <c r="P24" i="1"/>
  <c r="O24" i="1" a="1"/>
  <c r="O24" i="1"/>
  <c r="N24" i="1" a="1"/>
  <c r="N24" i="1"/>
  <c r="M24" i="1" a="1"/>
  <c r="M24" i="1"/>
  <c r="L24" i="1" a="1"/>
  <c r="L24" i="1"/>
  <c r="K24" i="1" a="1"/>
  <c r="K24" i="1"/>
  <c r="J24" i="1" s="1"/>
  <c r="AC23" i="1" a="1"/>
  <c r="AC23" i="1" s="1"/>
  <c r="AB23" i="1" a="1"/>
  <c r="AB23" i="1" s="1"/>
  <c r="AA23" i="1" a="1"/>
  <c r="AA23" i="1" s="1"/>
  <c r="Z23" i="1" a="1"/>
  <c r="Z23" i="1" s="1"/>
  <c r="Y23" i="1" a="1"/>
  <c r="Y23" i="1" s="1"/>
  <c r="X23" i="1" a="1"/>
  <c r="X23" i="1" s="1"/>
  <c r="W23" i="1" a="1"/>
  <c r="W23" i="1" s="1"/>
  <c r="V23" i="1" a="1"/>
  <c r="V23" i="1" s="1"/>
  <c r="U23" i="1" a="1"/>
  <c r="U23" i="1" s="1"/>
  <c r="T23" i="1" a="1"/>
  <c r="T23" i="1" s="1"/>
  <c r="S23" i="1" a="1"/>
  <c r="S23" i="1" s="1"/>
  <c r="R23" i="1" a="1"/>
  <c r="R23" i="1" s="1"/>
  <c r="Q23" i="1" a="1"/>
  <c r="Q23" i="1" s="1"/>
  <c r="P23" i="1" a="1"/>
  <c r="P23" i="1" s="1"/>
  <c r="O23" i="1" a="1"/>
  <c r="O23" i="1" s="1"/>
  <c r="N23" i="1" a="1"/>
  <c r="N23" i="1" s="1"/>
  <c r="M23" i="1" a="1"/>
  <c r="M23" i="1" s="1"/>
  <c r="L23" i="1" a="1"/>
  <c r="L23" i="1" s="1"/>
  <c r="K23" i="1" a="1"/>
  <c r="K23" i="1" s="1"/>
  <c r="AC22" i="1" a="1"/>
  <c r="AC22" i="1" s="1"/>
  <c r="AB22" i="1" a="1"/>
  <c r="AB22" i="1" s="1"/>
  <c r="AA22" i="1" a="1"/>
  <c r="AA22" i="1" s="1"/>
  <c r="Z22" i="1" a="1"/>
  <c r="Z22" i="1" s="1"/>
  <c r="Y22" i="1" a="1"/>
  <c r="Y22" i="1" s="1"/>
  <c r="X22" i="1" a="1"/>
  <c r="X22" i="1" s="1"/>
  <c r="W22" i="1" a="1"/>
  <c r="W22" i="1" s="1"/>
  <c r="V22" i="1" a="1"/>
  <c r="V22" i="1" s="1"/>
  <c r="U22" i="1" a="1"/>
  <c r="U22" i="1" s="1"/>
  <c r="T22" i="1" a="1"/>
  <c r="T22" i="1" s="1"/>
  <c r="S22" i="1" a="1"/>
  <c r="S22" i="1" s="1"/>
  <c r="R22" i="1" a="1"/>
  <c r="R22" i="1" s="1"/>
  <c r="Q22" i="1" a="1"/>
  <c r="Q22" i="1" s="1"/>
  <c r="P22" i="1" a="1"/>
  <c r="P22" i="1" s="1"/>
  <c r="O22" i="1" a="1"/>
  <c r="O22" i="1" s="1"/>
  <c r="N22" i="1" a="1"/>
  <c r="N22" i="1" s="1"/>
  <c r="M22" i="1" a="1"/>
  <c r="M22" i="1" s="1"/>
  <c r="L22" i="1" a="1"/>
  <c r="L22" i="1" s="1"/>
  <c r="K22" i="1" a="1"/>
  <c r="K22" i="1" s="1"/>
  <c r="AC21" i="1" a="1"/>
  <c r="AC21" i="1" s="1"/>
  <c r="AB21" i="1" a="1"/>
  <c r="AB21" i="1" s="1"/>
  <c r="AA21" i="1" a="1"/>
  <c r="AA21" i="1" s="1"/>
  <c r="Z21" i="1" a="1"/>
  <c r="Z21" i="1" s="1"/>
  <c r="Y21" i="1"/>
  <c r="X21" i="1" a="1"/>
  <c r="X21" i="1"/>
  <c r="W21" i="1" a="1"/>
  <c r="W21" i="1"/>
  <c r="V21" i="1" a="1"/>
  <c r="V21" i="1"/>
  <c r="U21" i="1" a="1"/>
  <c r="U21" i="1"/>
  <c r="T21" i="1" a="1"/>
  <c r="T21" i="1"/>
  <c r="J21" i="1" s="1"/>
  <c r="AC20" i="1" a="1"/>
  <c r="AC20" i="1" s="1"/>
  <c r="AB20" i="1" a="1"/>
  <c r="AB20" i="1" s="1"/>
  <c r="AA20" i="1" a="1"/>
  <c r="AA20" i="1" s="1"/>
  <c r="Z20" i="1" a="1"/>
  <c r="Z20" i="1" s="1"/>
  <c r="Y20" i="1"/>
  <c r="X20" i="1" a="1"/>
  <c r="X20" i="1" s="1"/>
  <c r="W20" i="1" a="1"/>
  <c r="W20" i="1" s="1"/>
  <c r="V20" i="1" a="1"/>
  <c r="V20" i="1" s="1"/>
  <c r="U20" i="1" a="1"/>
  <c r="U20" i="1" s="1"/>
  <c r="T20" i="1" a="1"/>
  <c r="T20" i="1" s="1"/>
  <c r="S20" i="1" a="1"/>
  <c r="S20" i="1" s="1"/>
  <c r="R20" i="1" a="1"/>
  <c r="R20" i="1" s="1"/>
  <c r="Q20" i="1" a="1"/>
  <c r="Q20" i="1" s="1"/>
  <c r="P20" i="1" a="1"/>
  <c r="P20" i="1" s="1"/>
  <c r="O20" i="1" a="1"/>
  <c r="O20" i="1" s="1"/>
  <c r="N20" i="1" a="1"/>
  <c r="N20" i="1" s="1"/>
  <c r="J20" i="1" s="1"/>
  <c r="AC19" i="1" a="1"/>
  <c r="AC19" i="1" s="1"/>
  <c r="AB19" i="1" a="1"/>
  <c r="AB19" i="1" s="1"/>
  <c r="AA19" i="1" a="1"/>
  <c r="AA19" i="1" s="1"/>
  <c r="Z19" i="1" a="1"/>
  <c r="Z19" i="1" s="1"/>
  <c r="Y19" i="1" a="1"/>
  <c r="Y19" i="1" s="1"/>
  <c r="X19" i="1" a="1"/>
  <c r="X19" i="1" s="1"/>
  <c r="W19" i="1" a="1"/>
  <c r="W19" i="1" s="1"/>
  <c r="V19" i="1" a="1"/>
  <c r="V19" i="1" s="1"/>
  <c r="U19" i="1" a="1"/>
  <c r="U19" i="1" s="1"/>
  <c r="T19" i="1" a="1"/>
  <c r="T19" i="1" s="1"/>
  <c r="S19" i="1" a="1"/>
  <c r="S19" i="1" s="1"/>
  <c r="R19" i="1" a="1"/>
  <c r="R19" i="1" s="1"/>
  <c r="Q19" i="1" a="1"/>
  <c r="Q19" i="1" s="1"/>
  <c r="P19" i="1" a="1"/>
  <c r="P19" i="1" s="1"/>
  <c r="O19" i="1" a="1"/>
  <c r="O19" i="1" s="1"/>
  <c r="N19" i="1" a="1"/>
  <c r="N19" i="1" s="1"/>
  <c r="M19" i="1" a="1"/>
  <c r="M19" i="1" s="1"/>
  <c r="L19" i="1" a="1"/>
  <c r="L19" i="1" s="1"/>
  <c r="K19" i="1" a="1"/>
  <c r="K19" i="1" s="1"/>
  <c r="AC18" i="1" a="1"/>
  <c r="AC18" i="1"/>
  <c r="AB18" i="1" a="1"/>
  <c r="AB18" i="1"/>
  <c r="AA18" i="1" a="1"/>
  <c r="AA18" i="1"/>
  <c r="Z18" i="1" a="1"/>
  <c r="Z18" i="1"/>
  <c r="Y18" i="1" a="1"/>
  <c r="Y18" i="1"/>
  <c r="X18" i="1" a="1"/>
  <c r="X18" i="1"/>
  <c r="W18" i="1" a="1"/>
  <c r="W18" i="1"/>
  <c r="V18" i="1" a="1"/>
  <c r="V18" i="1"/>
  <c r="U18" i="1" a="1"/>
  <c r="U18" i="1"/>
  <c r="T18" i="1" a="1"/>
  <c r="T18" i="1"/>
  <c r="S18" i="1" a="1"/>
  <c r="S18" i="1"/>
  <c r="R18" i="1" a="1"/>
  <c r="R18" i="1"/>
  <c r="Q18" i="1" a="1"/>
  <c r="Q18" i="1"/>
  <c r="P18" i="1" a="1"/>
  <c r="P18" i="1"/>
  <c r="O18" i="1" a="1"/>
  <c r="O18" i="1"/>
  <c r="N18" i="1" a="1"/>
  <c r="N18" i="1"/>
  <c r="M18" i="1" a="1"/>
  <c r="M18" i="1"/>
  <c r="L18" i="1" a="1"/>
  <c r="L18" i="1"/>
  <c r="K18" i="1" a="1"/>
  <c r="K18" i="1"/>
  <c r="AC17" i="1" a="1"/>
  <c r="AC17" i="1" s="1"/>
  <c r="AB17" i="1" a="1"/>
  <c r="AB17" i="1" s="1"/>
  <c r="AA17" i="1" a="1"/>
  <c r="AA17" i="1" s="1"/>
  <c r="Z17" i="1" a="1"/>
  <c r="Z17" i="1" s="1"/>
  <c r="Y17" i="1" a="1"/>
  <c r="Y17" i="1" s="1"/>
  <c r="X17" i="1" a="1"/>
  <c r="X17" i="1" s="1"/>
  <c r="W17" i="1" a="1"/>
  <c r="W17" i="1" s="1"/>
  <c r="V17" i="1" a="1"/>
  <c r="V17" i="1" s="1"/>
  <c r="U17" i="1" a="1"/>
  <c r="U17" i="1" s="1"/>
  <c r="T17" i="1" a="1"/>
  <c r="T17" i="1" s="1"/>
  <c r="S17" i="1" a="1"/>
  <c r="S17" i="1" s="1"/>
  <c r="R17" i="1" a="1"/>
  <c r="R17" i="1" s="1"/>
  <c r="Q17" i="1" a="1"/>
  <c r="Q17" i="1" s="1"/>
  <c r="P17" i="1" a="1"/>
  <c r="P17" i="1" s="1"/>
  <c r="O17" i="1" a="1"/>
  <c r="O17" i="1" s="1"/>
  <c r="N17" i="1" a="1"/>
  <c r="N17" i="1" s="1"/>
  <c r="M17" i="1" a="1"/>
  <c r="M17" i="1" s="1"/>
  <c r="L17" i="1" a="1"/>
  <c r="L17" i="1" s="1"/>
  <c r="K17" i="1" a="1"/>
  <c r="K17" i="1" s="1"/>
  <c r="AC16" i="1" a="1"/>
  <c r="AC16" i="1" s="1"/>
  <c r="AB16" i="1" a="1"/>
  <c r="AB16" i="1" s="1"/>
  <c r="AA16" i="1" a="1"/>
  <c r="AA16" i="1" s="1"/>
  <c r="Z16" i="1" a="1"/>
  <c r="Z16" i="1" s="1"/>
  <c r="Y16" i="1" a="1"/>
  <c r="Y16" i="1" s="1"/>
  <c r="X16" i="1" a="1"/>
  <c r="X16" i="1" s="1"/>
  <c r="W16" i="1" a="1"/>
  <c r="W16" i="1" s="1"/>
  <c r="V16" i="1" a="1"/>
  <c r="V16" i="1" s="1"/>
  <c r="U16" i="1" a="1"/>
  <c r="U16" i="1" s="1"/>
  <c r="T16" i="1" a="1"/>
  <c r="T16" i="1" s="1"/>
  <c r="S16" i="1" a="1"/>
  <c r="S16" i="1" s="1"/>
  <c r="R16" i="1" a="1"/>
  <c r="R16" i="1" s="1"/>
  <c r="Q16" i="1" a="1"/>
  <c r="Q16" i="1" s="1"/>
  <c r="P16" i="1" a="1"/>
  <c r="P16" i="1" s="1"/>
  <c r="O16" i="1" a="1"/>
  <c r="O16" i="1" s="1"/>
  <c r="N16" i="1" a="1"/>
  <c r="N16" i="1" s="1"/>
  <c r="M16" i="1" a="1"/>
  <c r="M16" i="1" s="1"/>
  <c r="L16" i="1" a="1"/>
  <c r="L16" i="1" s="1"/>
  <c r="K16" i="1" a="1"/>
  <c r="K16" i="1" s="1"/>
  <c r="AC15" i="1" a="1"/>
  <c r="AC15" i="1" s="1"/>
  <c r="AB15" i="1" a="1"/>
  <c r="AB15" i="1" s="1"/>
  <c r="AA15" i="1" a="1"/>
  <c r="AA15" i="1" s="1"/>
  <c r="Z15" i="1" a="1"/>
  <c r="Z15" i="1" s="1"/>
  <c r="Y15" i="1" a="1"/>
  <c r="Y15" i="1" s="1"/>
  <c r="X15" i="1" a="1"/>
  <c r="X15" i="1" s="1"/>
  <c r="W15" i="1" a="1"/>
  <c r="W15" i="1" s="1"/>
  <c r="V15" i="1" a="1"/>
  <c r="V15" i="1" s="1"/>
  <c r="U15" i="1" a="1"/>
  <c r="U15" i="1" s="1"/>
  <c r="T15" i="1" a="1"/>
  <c r="T15" i="1" s="1"/>
  <c r="S15" i="1" a="1"/>
  <c r="S15" i="1" s="1"/>
  <c r="R15" i="1" a="1"/>
  <c r="R15" i="1" s="1"/>
  <c r="Q15" i="1" a="1"/>
  <c r="Q15" i="1" s="1"/>
  <c r="P15" i="1" a="1"/>
  <c r="P15" i="1" s="1"/>
  <c r="O15" i="1" a="1"/>
  <c r="O15" i="1" s="1"/>
  <c r="N15" i="1" a="1"/>
  <c r="N15" i="1" s="1"/>
  <c r="M15" i="1" a="1"/>
  <c r="M15" i="1" s="1"/>
  <c r="L15" i="1" a="1"/>
  <c r="L15" i="1" s="1"/>
  <c r="K15" i="1" a="1"/>
  <c r="K15" i="1" s="1"/>
  <c r="AC14" i="1" a="1"/>
  <c r="AC14" i="1"/>
  <c r="AB14" i="1" a="1"/>
  <c r="AB14" i="1" s="1"/>
  <c r="AA14" i="1" a="1"/>
  <c r="AA14" i="1" s="1"/>
  <c r="Z14" i="1" a="1"/>
  <c r="Z14" i="1" s="1"/>
  <c r="Y14" i="1" a="1"/>
  <c r="Y14" i="1"/>
  <c r="X14" i="1" a="1"/>
  <c r="X14" i="1" s="1"/>
  <c r="W14" i="1" a="1"/>
  <c r="W14" i="1" s="1"/>
  <c r="V14" i="1" a="1"/>
  <c r="V14" i="1" s="1"/>
  <c r="U14" i="1" a="1"/>
  <c r="U14" i="1"/>
  <c r="T14" i="1" a="1"/>
  <c r="T14" i="1" s="1"/>
  <c r="S14" i="1" a="1"/>
  <c r="S14" i="1" s="1"/>
  <c r="R14" i="1" a="1"/>
  <c r="R14" i="1" s="1"/>
  <c r="Q14" i="1" a="1"/>
  <c r="Q14" i="1"/>
  <c r="P14" i="1" a="1"/>
  <c r="P14" i="1" s="1"/>
  <c r="O14" i="1" a="1"/>
  <c r="O14" i="1" s="1"/>
  <c r="N14" i="1" a="1"/>
  <c r="N14" i="1" s="1"/>
  <c r="M14" i="1" a="1"/>
  <c r="M14" i="1"/>
  <c r="L14" i="1" a="1"/>
  <c r="L14" i="1" s="1"/>
  <c r="K14" i="1" a="1"/>
  <c r="K14" i="1" s="1"/>
  <c r="J14" i="1" s="1"/>
  <c r="AC13" i="1" a="1"/>
  <c r="AC13" i="1" s="1"/>
  <c r="AB13" i="1" a="1"/>
  <c r="AB13" i="1"/>
  <c r="AA13" i="1" a="1"/>
  <c r="AA13" i="1" s="1"/>
  <c r="Z13" i="1" a="1"/>
  <c r="Z13" i="1" s="1"/>
  <c r="Y13" i="1" a="1"/>
  <c r="Y13" i="1" s="1"/>
  <c r="X13" i="1" a="1"/>
  <c r="X13" i="1"/>
  <c r="W13" i="1" a="1"/>
  <c r="W13" i="1" s="1"/>
  <c r="V13" i="1" a="1"/>
  <c r="V13" i="1" s="1"/>
  <c r="U13" i="1" a="1"/>
  <c r="U13" i="1" s="1"/>
  <c r="T13" i="1" a="1"/>
  <c r="T13" i="1"/>
  <c r="S13" i="1" a="1"/>
  <c r="S13" i="1" s="1"/>
  <c r="R13" i="1" a="1"/>
  <c r="R13" i="1" s="1"/>
  <c r="Q13" i="1" a="1"/>
  <c r="Q13" i="1" s="1"/>
  <c r="P13" i="1" a="1"/>
  <c r="P13" i="1"/>
  <c r="O13" i="1" a="1"/>
  <c r="O13" i="1" s="1"/>
  <c r="N13" i="1" a="1"/>
  <c r="N13" i="1" s="1"/>
  <c r="M13" i="1" a="1"/>
  <c r="M13" i="1" s="1"/>
  <c r="L13" i="1" a="1"/>
  <c r="L13" i="1"/>
  <c r="K13" i="1" a="1"/>
  <c r="K13" i="1" s="1"/>
  <c r="AC12" i="1" a="1"/>
  <c r="AC12" i="1" s="1"/>
  <c r="AB12" i="1" a="1"/>
  <c r="AB12" i="1" s="1"/>
  <c r="AA12" i="1" a="1"/>
  <c r="AA12" i="1"/>
  <c r="Z12" i="1" a="1"/>
  <c r="Z12" i="1" s="1"/>
  <c r="Y12" i="1" a="1"/>
  <c r="Y12" i="1" s="1"/>
  <c r="X12" i="1" a="1"/>
  <c r="X12" i="1" s="1"/>
  <c r="W12" i="1" a="1"/>
  <c r="W12" i="1"/>
  <c r="V12" i="1" a="1"/>
  <c r="V12" i="1" s="1"/>
  <c r="U12" i="1" a="1"/>
  <c r="U12" i="1" s="1"/>
  <c r="T12" i="1" a="1"/>
  <c r="T12" i="1" s="1"/>
  <c r="S12" i="1" a="1"/>
  <c r="S12" i="1"/>
  <c r="R12" i="1" a="1"/>
  <c r="R12" i="1" s="1"/>
  <c r="Q12" i="1" a="1"/>
  <c r="Q12" i="1" s="1"/>
  <c r="P12" i="1" a="1"/>
  <c r="P12" i="1" s="1"/>
  <c r="O12" i="1" a="1"/>
  <c r="O12" i="1"/>
  <c r="N12" i="1" a="1"/>
  <c r="N12" i="1" s="1"/>
  <c r="M12" i="1" a="1"/>
  <c r="M12" i="1" s="1"/>
  <c r="L12" i="1" a="1"/>
  <c r="L12" i="1" s="1"/>
  <c r="K12" i="1" a="1"/>
  <c r="K12" i="1"/>
  <c r="E12" i="1"/>
  <c r="E13" i="1" s="1"/>
  <c r="E14" i="1" s="1"/>
  <c r="E15" i="1" s="1"/>
  <c r="E16" i="1" s="1"/>
  <c r="E28" i="1" s="1"/>
  <c r="E29" i="1" s="1"/>
  <c r="AC11" i="1" a="1"/>
  <c r="AC11" i="1"/>
  <c r="AB11" i="1" a="1"/>
  <c r="AB11" i="1" s="1"/>
  <c r="AA11" i="1" a="1"/>
  <c r="AA11" i="1"/>
  <c r="Z11" i="1" a="1"/>
  <c r="Z11" i="1" s="1"/>
  <c r="Y11" i="1" a="1"/>
  <c r="Y11" i="1"/>
  <c r="X11" i="1" a="1"/>
  <c r="X11" i="1" s="1"/>
  <c r="W11" i="1" a="1"/>
  <c r="W11" i="1"/>
  <c r="V11" i="1" a="1"/>
  <c r="V11" i="1" s="1"/>
  <c r="U11" i="1" a="1"/>
  <c r="U11" i="1"/>
  <c r="T11" i="1" a="1"/>
  <c r="T11" i="1" s="1"/>
  <c r="S11" i="1" a="1"/>
  <c r="S11" i="1"/>
  <c r="R11" i="1" a="1"/>
  <c r="R11" i="1" s="1"/>
  <c r="Q11" i="1" a="1"/>
  <c r="Q11" i="1"/>
  <c r="P11" i="1" a="1"/>
  <c r="P11" i="1" s="1"/>
  <c r="O11" i="1" a="1"/>
  <c r="O11" i="1"/>
  <c r="N11" i="1" a="1"/>
  <c r="N11" i="1" s="1"/>
  <c r="M11" i="1" a="1"/>
  <c r="M11" i="1"/>
  <c r="L11" i="1" a="1"/>
  <c r="L11" i="1" s="1"/>
  <c r="K11" i="1" a="1"/>
  <c r="K11" i="1"/>
  <c r="E11" i="1"/>
  <c r="AC10" i="1" a="1"/>
  <c r="AC10" i="1" s="1"/>
  <c r="AB10" i="1" a="1"/>
  <c r="AB10" i="1" s="1"/>
  <c r="AA10" i="1" a="1"/>
  <c r="AA10" i="1" s="1"/>
  <c r="Z10" i="1" a="1"/>
  <c r="Z10" i="1"/>
  <c r="Y10" i="1" a="1"/>
  <c r="Y10" i="1" s="1"/>
  <c r="X10" i="1" a="1"/>
  <c r="X10" i="1" s="1"/>
  <c r="W10" i="1" a="1"/>
  <c r="W10" i="1" s="1"/>
  <c r="V10" i="1" a="1"/>
  <c r="V10" i="1"/>
  <c r="U10" i="1" a="1"/>
  <c r="U10" i="1" s="1"/>
  <c r="T10" i="1" a="1"/>
  <c r="T10" i="1" s="1"/>
  <c r="S10" i="1" a="1"/>
  <c r="S10" i="1" s="1"/>
  <c r="R10" i="1" a="1"/>
  <c r="R10" i="1"/>
  <c r="Q10" i="1" a="1"/>
  <c r="Q10" i="1" s="1"/>
  <c r="P10" i="1" a="1"/>
  <c r="P10" i="1" s="1"/>
  <c r="O10" i="1" a="1"/>
  <c r="O10" i="1" s="1"/>
  <c r="N10" i="1" a="1"/>
  <c r="N10" i="1"/>
  <c r="M10" i="1" a="1"/>
  <c r="M10" i="1" s="1"/>
  <c r="L10" i="1" a="1"/>
  <c r="L10" i="1" s="1"/>
  <c r="K10" i="1" a="1"/>
  <c r="K10" i="1" s="1"/>
  <c r="AC9" i="1" a="1"/>
  <c r="AC9" i="1"/>
  <c r="AB9" i="1" a="1"/>
  <c r="AB9" i="1" s="1"/>
  <c r="AA9" i="1" a="1"/>
  <c r="AA9" i="1" s="1"/>
  <c r="Z9" i="1" a="1"/>
  <c r="Z9" i="1" s="1"/>
  <c r="Y9" i="1" a="1"/>
  <c r="Y9" i="1"/>
  <c r="X9" i="1" a="1"/>
  <c r="X9" i="1" s="1"/>
  <c r="W9" i="1" a="1"/>
  <c r="W9" i="1" s="1"/>
  <c r="V9" i="1" a="1"/>
  <c r="V9" i="1" s="1"/>
  <c r="U9" i="1" a="1"/>
  <c r="U9" i="1"/>
  <c r="T9" i="1" a="1"/>
  <c r="T9" i="1" s="1"/>
  <c r="S9" i="1" a="1"/>
  <c r="S9" i="1" s="1"/>
  <c r="R9" i="1" a="1"/>
  <c r="R9" i="1" s="1"/>
  <c r="Q9" i="1" a="1"/>
  <c r="Q9" i="1"/>
  <c r="P9" i="1" a="1"/>
  <c r="P9" i="1" s="1"/>
  <c r="O9" i="1" a="1"/>
  <c r="O9" i="1" s="1"/>
  <c r="N9" i="1" a="1"/>
  <c r="N9" i="1" s="1"/>
  <c r="M9" i="1" a="1"/>
  <c r="M9" i="1"/>
  <c r="L9" i="1" a="1"/>
  <c r="L9" i="1" s="1"/>
  <c r="K9" i="1" a="1"/>
  <c r="K9" i="1" s="1"/>
  <c r="AC8" i="1" a="1"/>
  <c r="AC8" i="1" s="1"/>
  <c r="AB8" i="1" a="1"/>
  <c r="AB8" i="1"/>
  <c r="AA8" i="1" a="1"/>
  <c r="AA8" i="1" s="1"/>
  <c r="Z8" i="1" a="1"/>
  <c r="Z8" i="1" s="1"/>
  <c r="Y8" i="1" a="1"/>
  <c r="Y8" i="1" s="1"/>
  <c r="X8" i="1" a="1"/>
  <c r="X8" i="1"/>
  <c r="W8" i="1" a="1"/>
  <c r="W8" i="1" s="1"/>
  <c r="V8" i="1" a="1"/>
  <c r="V8" i="1" s="1"/>
  <c r="U8" i="1" a="1"/>
  <c r="U8" i="1" s="1"/>
  <c r="T8" i="1" a="1"/>
  <c r="T8" i="1"/>
  <c r="S8" i="1" a="1"/>
  <c r="S8" i="1" s="1"/>
  <c r="R8" i="1" a="1"/>
  <c r="R8" i="1" s="1"/>
  <c r="Q8" i="1" a="1"/>
  <c r="Q8" i="1" s="1"/>
  <c r="P8" i="1" a="1"/>
  <c r="P8" i="1"/>
  <c r="O8" i="1" a="1"/>
  <c r="O8" i="1" s="1"/>
  <c r="N8" i="1" a="1"/>
  <c r="N8" i="1" s="1"/>
  <c r="M8" i="1" a="1"/>
  <c r="M8" i="1" s="1"/>
  <c r="L8" i="1" a="1"/>
  <c r="L8" i="1"/>
  <c r="K8" i="1" a="1"/>
  <c r="K8" i="1" s="1"/>
  <c r="AC7" i="1" a="1"/>
  <c r="AC7" i="1" s="1"/>
  <c r="AB7" i="1" a="1"/>
  <c r="AB7" i="1" s="1"/>
  <c r="AA7" i="1" a="1"/>
  <c r="AA7" i="1"/>
  <c r="Z7" i="1" a="1"/>
  <c r="Z7" i="1" s="1"/>
  <c r="Y7" i="1" a="1"/>
  <c r="Y7" i="1" s="1"/>
  <c r="X7" i="1" a="1"/>
  <c r="X7" i="1" s="1"/>
  <c r="W7" i="1" a="1"/>
  <c r="W7" i="1"/>
  <c r="V7" i="1" a="1"/>
  <c r="V7" i="1" s="1"/>
  <c r="U7" i="1" a="1"/>
  <c r="U7" i="1" s="1"/>
  <c r="T7" i="1" a="1"/>
  <c r="T7" i="1" s="1"/>
  <c r="S7" i="1" a="1"/>
  <c r="S7" i="1"/>
  <c r="R7" i="1" a="1"/>
  <c r="R7" i="1" s="1"/>
  <c r="Q7" i="1" a="1"/>
  <c r="Q7" i="1" s="1"/>
  <c r="P7" i="1" a="1"/>
  <c r="P7" i="1" s="1"/>
  <c r="O7" i="1" a="1"/>
  <c r="O7" i="1"/>
  <c r="N7" i="1" a="1"/>
  <c r="N7" i="1" s="1"/>
  <c r="M7" i="1" a="1"/>
  <c r="M7" i="1" s="1"/>
  <c r="L7" i="1" a="1"/>
  <c r="L7" i="1" s="1"/>
  <c r="K7" i="1" a="1"/>
  <c r="K7" i="1"/>
  <c r="AC6" i="1" a="1"/>
  <c r="AC6" i="1" s="1"/>
  <c r="AB6" i="1" a="1"/>
  <c r="AB6" i="1" s="1"/>
  <c r="AA6" i="1" a="1"/>
  <c r="AA6" i="1" s="1"/>
  <c r="Z6" i="1" a="1"/>
  <c r="Z6" i="1"/>
  <c r="Y6" i="1" a="1"/>
  <c r="Y6" i="1" s="1"/>
  <c r="X6" i="1" a="1"/>
  <c r="X6" i="1" s="1"/>
  <c r="W6" i="1" a="1"/>
  <c r="W6" i="1" s="1"/>
  <c r="V6" i="1" a="1"/>
  <c r="V6" i="1"/>
  <c r="U6" i="1" a="1"/>
  <c r="U6" i="1" s="1"/>
  <c r="T6" i="1" a="1"/>
  <c r="T6" i="1" s="1"/>
  <c r="S6" i="1" a="1"/>
  <c r="S6" i="1" s="1"/>
  <c r="R6" i="1" a="1"/>
  <c r="R6" i="1"/>
  <c r="Q6" i="1" a="1"/>
  <c r="Q6" i="1" s="1"/>
  <c r="P6" i="1" a="1"/>
  <c r="P6" i="1"/>
  <c r="O6" i="1" a="1"/>
  <c r="O6" i="1" s="1"/>
  <c r="N6" i="1" a="1"/>
  <c r="N6" i="1"/>
  <c r="M6" i="1" a="1"/>
  <c r="M6" i="1" s="1"/>
  <c r="L6" i="1" a="1"/>
  <c r="L6" i="1" s="1"/>
  <c r="K6" i="1" a="1"/>
  <c r="K6" i="1" s="1"/>
  <c r="AC5" i="1" a="1"/>
  <c r="AC5" i="1"/>
  <c r="AB5" i="1" a="1"/>
  <c r="AB5" i="1" s="1"/>
  <c r="AA5" i="1" a="1"/>
  <c r="AA5" i="1"/>
  <c r="Z5" i="1" a="1"/>
  <c r="Z5" i="1" s="1"/>
  <c r="Y5" i="1" a="1"/>
  <c r="Y5" i="1"/>
  <c r="X5" i="1" a="1"/>
  <c r="X5" i="1" s="1"/>
  <c r="W5" i="1" a="1"/>
  <c r="W5" i="1" s="1"/>
  <c r="V5" i="1" a="1"/>
  <c r="V5" i="1" s="1"/>
  <c r="U5" i="1" a="1"/>
  <c r="U5" i="1"/>
  <c r="T5" i="1" a="1"/>
  <c r="T5" i="1" s="1"/>
  <c r="S5" i="1" a="1"/>
  <c r="S5" i="1"/>
  <c r="R5" i="1" a="1"/>
  <c r="R5" i="1" s="1"/>
  <c r="Q5" i="1" a="1"/>
  <c r="Q5" i="1"/>
  <c r="P5" i="1" a="1"/>
  <c r="P5" i="1" s="1"/>
  <c r="O5" i="1" a="1"/>
  <c r="O5" i="1" s="1"/>
  <c r="N5" i="1" a="1"/>
  <c r="N5" i="1" s="1"/>
  <c r="M5" i="1" a="1"/>
  <c r="M5" i="1"/>
  <c r="L5" i="1" a="1"/>
  <c r="L5" i="1" s="1"/>
  <c r="K5" i="1" a="1"/>
  <c r="K5" i="1"/>
  <c r="E5" i="1"/>
  <c r="E6" i="1" s="1"/>
  <c r="E7" i="1" s="1"/>
  <c r="E8" i="1" s="1"/>
  <c r="E9" i="1" s="1"/>
  <c r="E10" i="1" s="1"/>
  <c r="AC4" i="1" a="1"/>
  <c r="AC4" i="1"/>
  <c r="AB4" i="1" a="1"/>
  <c r="AB4" i="1"/>
  <c r="AA4" i="1" a="1"/>
  <c r="AA4" i="1"/>
  <c r="Z4" i="1" a="1"/>
  <c r="Z4" i="1"/>
  <c r="Y4" i="1" a="1"/>
  <c r="Y4" i="1"/>
  <c r="X4" i="1" a="1"/>
  <c r="X4" i="1"/>
  <c r="W4" i="1" a="1"/>
  <c r="W4" i="1"/>
  <c r="V4" i="1" a="1"/>
  <c r="V4" i="1"/>
  <c r="U4" i="1" a="1"/>
  <c r="U4" i="1"/>
  <c r="T4" i="1" a="1"/>
  <c r="T4" i="1"/>
  <c r="S4" i="1" a="1"/>
  <c r="S4" i="1"/>
  <c r="R4" i="1" a="1"/>
  <c r="R4" i="1"/>
  <c r="Q4" i="1" a="1"/>
  <c r="Q4" i="1"/>
  <c r="P4" i="1" a="1"/>
  <c r="P4" i="1"/>
  <c r="O4" i="1" a="1"/>
  <c r="O4" i="1"/>
  <c r="N4" i="1" a="1"/>
  <c r="N4" i="1"/>
  <c r="M4" i="1" a="1"/>
  <c r="M4" i="1"/>
  <c r="L4" i="1" a="1"/>
  <c r="L4" i="1"/>
  <c r="K4" i="1" a="1"/>
  <c r="K4" i="1"/>
  <c r="E27" i="52" l="1"/>
  <c r="G28" i="52" s="1"/>
  <c r="M33" i="8"/>
  <c r="H48" i="8"/>
  <c r="N48" i="8"/>
  <c r="R51" i="8"/>
  <c r="O54" i="8"/>
  <c r="U53" i="8"/>
  <c r="K57" i="8"/>
  <c r="AB63" i="33"/>
  <c r="L109" i="33"/>
  <c r="AB109" i="33"/>
  <c r="K111" i="33"/>
  <c r="O111" i="33"/>
  <c r="S111" i="33"/>
  <c r="W111" i="33"/>
  <c r="AA111" i="33"/>
  <c r="Z115" i="33"/>
  <c r="P124" i="34"/>
  <c r="N48" i="7"/>
  <c r="O48" i="7" s="1"/>
  <c r="P48" i="7" s="1"/>
  <c r="Q48" i="7" s="1"/>
  <c r="R48" i="7" s="1"/>
  <c r="S48" i="7" s="1"/>
  <c r="T48" i="7" s="1"/>
  <c r="U48" i="7" s="1"/>
  <c r="V48" i="7" s="1"/>
  <c r="W48" i="7" s="1"/>
  <c r="X48" i="7" s="1"/>
  <c r="Y48" i="7" s="1"/>
  <c r="Z48" i="7" s="1"/>
  <c r="AA48" i="7" s="1"/>
  <c r="AB48" i="7" s="1"/>
  <c r="AC48" i="7" s="1"/>
  <c r="AD48" i="7" s="1"/>
  <c r="AE48" i="7" s="1"/>
  <c r="AF48" i="7" s="1"/>
  <c r="AG48" i="7" s="1"/>
  <c r="AH48" i="7" s="1"/>
  <c r="AI48" i="7" s="1"/>
  <c r="AJ48" i="7" s="1"/>
  <c r="AK48" i="7" s="1"/>
  <c r="AL48" i="7" s="1"/>
  <c r="AM48" i="7" s="1"/>
  <c r="AN48" i="7" s="1"/>
  <c r="AO48" i="7" s="1"/>
  <c r="AP48" i="7" s="1"/>
  <c r="AQ48" i="7" s="1"/>
  <c r="AR48" i="7" s="1"/>
  <c r="AS48" i="7" s="1"/>
  <c r="AT48" i="7" s="1"/>
  <c r="AU48" i="7" s="1"/>
  <c r="AV48" i="7" s="1"/>
  <c r="AW48" i="7" s="1"/>
  <c r="AX48" i="7" s="1"/>
  <c r="AY48" i="7" s="1"/>
  <c r="AZ48" i="7" s="1"/>
  <c r="BA48" i="7" s="1"/>
  <c r="BB48" i="7" s="1"/>
  <c r="BC48" i="7" s="1"/>
  <c r="BD48" i="7" s="1"/>
  <c r="BE48" i="7" s="1"/>
  <c r="BF48" i="7" s="1"/>
  <c r="BG48" i="7" s="1"/>
  <c r="BH48" i="7" s="1"/>
  <c r="BI48" i="7" s="1"/>
  <c r="BJ48" i="7" s="1"/>
  <c r="BK48" i="7" s="1"/>
  <c r="E17" i="52"/>
  <c r="G18" i="52" s="1"/>
  <c r="H18" i="52" s="1"/>
  <c r="I18" i="52" s="1"/>
  <c r="J18" i="52" s="1"/>
  <c r="E19" i="52"/>
  <c r="G20" i="52" s="1"/>
  <c r="H20" i="52" s="1"/>
  <c r="I20" i="52" s="1"/>
  <c r="J20" i="52" s="1"/>
  <c r="K20" i="52" s="1"/>
  <c r="L20" i="52" s="1"/>
  <c r="M20" i="52" s="1"/>
  <c r="N20" i="52" s="1"/>
  <c r="O20" i="52" s="1"/>
  <c r="P20" i="52" s="1"/>
  <c r="Q20" i="52" s="1"/>
  <c r="R20" i="52" s="1"/>
  <c r="S20" i="52" s="1"/>
  <c r="T20" i="52" s="1"/>
  <c r="U20" i="52" s="1"/>
  <c r="V20" i="52" s="1"/>
  <c r="W20" i="52" s="1"/>
  <c r="X20" i="52" s="1"/>
  <c r="Y20" i="52" s="1"/>
  <c r="Z20" i="52" s="1"/>
  <c r="AA20" i="52" s="1"/>
  <c r="AB20" i="52" s="1"/>
  <c r="AC20" i="52" s="1"/>
  <c r="AD20" i="52" s="1"/>
  <c r="AE20" i="52" s="1"/>
  <c r="AF20" i="52" s="1"/>
  <c r="AG20" i="52" s="1"/>
  <c r="AH20" i="52" s="1"/>
  <c r="AI20" i="52" s="1"/>
  <c r="AJ20" i="52" s="1"/>
  <c r="AK20" i="52" s="1"/>
  <c r="AL20" i="52" s="1"/>
  <c r="E63" i="52"/>
  <c r="G64" i="52" s="1"/>
  <c r="H64" i="52" s="1"/>
  <c r="E79" i="52"/>
  <c r="G80" i="52" s="1"/>
  <c r="H80" i="52" s="1"/>
  <c r="E95" i="52"/>
  <c r="G96" i="52" s="1"/>
  <c r="H96" i="52" s="1"/>
  <c r="P88" i="23"/>
  <c r="BS104" i="23"/>
  <c r="J27" i="8"/>
  <c r="M27" i="8"/>
  <c r="G33" i="8"/>
  <c r="Q33" i="8"/>
  <c r="S36" i="8"/>
  <c r="T36" i="8" s="1"/>
  <c r="O42" i="8"/>
  <c r="F48" i="8"/>
  <c r="L48" i="8"/>
  <c r="P51" i="8"/>
  <c r="G54" i="8"/>
  <c r="M54" i="8"/>
  <c r="H48" i="7"/>
  <c r="G14" i="52"/>
  <c r="E33" i="52"/>
  <c r="G60" i="52"/>
  <c r="G76" i="52"/>
  <c r="G92" i="52"/>
  <c r="BF98" i="23"/>
  <c r="J9" i="8"/>
  <c r="L9" i="8"/>
  <c r="O21" i="8"/>
  <c r="K27" i="8"/>
  <c r="I30" i="8"/>
  <c r="O30" i="8"/>
  <c r="K33" i="8"/>
  <c r="G36" i="8"/>
  <c r="J36" i="8"/>
  <c r="I39" i="8"/>
  <c r="G42" i="8"/>
  <c r="P42" i="8"/>
  <c r="E45" i="8"/>
  <c r="M45" i="8"/>
  <c r="J48" i="8"/>
  <c r="U47" i="8"/>
  <c r="S51" i="8"/>
  <c r="T51" i="8" s="1"/>
  <c r="H54" i="8"/>
  <c r="G57" i="8"/>
  <c r="L60" i="8"/>
  <c r="Q117" i="34"/>
  <c r="M124" i="34"/>
  <c r="P164" i="34"/>
  <c r="I48" i="7"/>
  <c r="K537" i="48"/>
  <c r="K541" i="48" s="1"/>
  <c r="E11" i="52"/>
  <c r="G12" i="52" s="1"/>
  <c r="E45" i="52"/>
  <c r="G46" i="52" s="1"/>
  <c r="H46" i="52" s="1"/>
  <c r="I46" i="52" s="1"/>
  <c r="J46" i="52" s="1"/>
  <c r="K46" i="52" s="1"/>
  <c r="L46" i="52" s="1"/>
  <c r="M46" i="52" s="1"/>
  <c r="N46" i="52" s="1"/>
  <c r="O46" i="52" s="1"/>
  <c r="P46" i="52" s="1"/>
  <c r="Q46" i="52" s="1"/>
  <c r="R46" i="52" s="1"/>
  <c r="S46" i="52" s="1"/>
  <c r="T46" i="52" s="1"/>
  <c r="U46" i="52" s="1"/>
  <c r="V46" i="52" s="1"/>
  <c r="W46" i="52" s="1"/>
  <c r="X46" i="52" s="1"/>
  <c r="Y46" i="52" s="1"/>
  <c r="Z46" i="52" s="1"/>
  <c r="AA46" i="52" s="1"/>
  <c r="AB46" i="52" s="1"/>
  <c r="AC46" i="52" s="1"/>
  <c r="AD46" i="52" s="1"/>
  <c r="AE46" i="52" s="1"/>
  <c r="AF46" i="52" s="1"/>
  <c r="AG46" i="52" s="1"/>
  <c r="AH46" i="52" s="1"/>
  <c r="AI46" i="52" s="1"/>
  <c r="AJ46" i="52" s="1"/>
  <c r="AK46" i="52" s="1"/>
  <c r="AL46" i="52" s="1"/>
  <c r="E57" i="52"/>
  <c r="G58" i="52" s="1"/>
  <c r="E65" i="52"/>
  <c r="E73" i="52"/>
  <c r="G74" i="52" s="1"/>
  <c r="E81" i="52"/>
  <c r="E89" i="52"/>
  <c r="G90" i="52" s="1"/>
  <c r="E97" i="52"/>
  <c r="L221" i="36"/>
  <c r="CG27" i="23"/>
  <c r="P51" i="23"/>
  <c r="T51" i="23"/>
  <c r="U51" i="23" s="1"/>
  <c r="V51" i="23" s="1"/>
  <c r="X51" i="23"/>
  <c r="O85" i="23"/>
  <c r="R88" i="23"/>
  <c r="CD98" i="23"/>
  <c r="R98" i="23"/>
  <c r="AP98" i="23"/>
  <c r="AT98" i="23"/>
  <c r="BG100" i="23"/>
  <c r="AE165" i="23"/>
  <c r="F6" i="8"/>
  <c r="J6" i="8"/>
  <c r="N6" i="8"/>
  <c r="R6" i="8"/>
  <c r="F12" i="8"/>
  <c r="H12" i="8"/>
  <c r="J12" i="8"/>
  <c r="L12" i="8"/>
  <c r="N12" i="8"/>
  <c r="P12" i="8"/>
  <c r="R12" i="8"/>
  <c r="I18" i="8"/>
  <c r="Q18" i="8"/>
  <c r="L21" i="8"/>
  <c r="P21" i="8"/>
  <c r="T21" i="8"/>
  <c r="O24" i="8"/>
  <c r="F27" i="8"/>
  <c r="S30" i="8"/>
  <c r="L33" i="8"/>
  <c r="O33" i="8"/>
  <c r="R33" i="8"/>
  <c r="M39" i="8"/>
  <c r="H42" i="8"/>
  <c r="K42" i="8"/>
  <c r="S42" i="8"/>
  <c r="K45" i="8"/>
  <c r="S45" i="8"/>
  <c r="P48" i="8"/>
  <c r="F51" i="8"/>
  <c r="J51" i="8"/>
  <c r="N51" i="8"/>
  <c r="S159" i="61"/>
  <c r="S163" i="61" s="1"/>
  <c r="T155" i="61"/>
  <c r="U155" i="61" s="1"/>
  <c r="V155" i="61" s="1"/>
  <c r="W155" i="61" s="1"/>
  <c r="X155" i="61" s="1"/>
  <c r="Y155" i="61" s="1"/>
  <c r="Z155" i="61" s="1"/>
  <c r="AA155" i="61" s="1"/>
  <c r="AB155" i="61" s="1"/>
  <c r="AC155" i="61" s="1"/>
  <c r="AD155" i="61" s="1"/>
  <c r="AE155" i="61" s="1"/>
  <c r="AF155" i="61" s="1"/>
  <c r="AG155" i="61" s="1"/>
  <c r="AH155" i="61" s="1"/>
  <c r="AI155" i="61" s="1"/>
  <c r="AJ155" i="61" s="1"/>
  <c r="AK155" i="61" s="1"/>
  <c r="AL155" i="61" s="1"/>
  <c r="AM155" i="61" s="1"/>
  <c r="J9" i="1"/>
  <c r="J5" i="1"/>
  <c r="J4" i="1"/>
  <c r="J6" i="1"/>
  <c r="J7" i="1"/>
  <c r="J15" i="1"/>
  <c r="J26" i="1"/>
  <c r="J32" i="1"/>
  <c r="J36" i="1"/>
  <c r="J45" i="1"/>
  <c r="J77" i="1"/>
  <c r="J113" i="1"/>
  <c r="J142" i="1"/>
  <c r="J167" i="1"/>
  <c r="J172" i="1"/>
  <c r="J196" i="1"/>
  <c r="J8" i="1"/>
  <c r="J18" i="1"/>
  <c r="J22" i="1"/>
  <c r="J31" i="1"/>
  <c r="J35" i="1"/>
  <c r="J38" i="1"/>
  <c r="J119" i="1"/>
  <c r="J141" i="1"/>
  <c r="J218" i="1"/>
  <c r="J220" i="1" s="1"/>
  <c r="Q90" i="31"/>
  <c r="J10" i="1"/>
  <c r="J12" i="1"/>
  <c r="X131" i="31"/>
  <c r="Y131" i="31" s="1"/>
  <c r="Z131" i="31" s="1"/>
  <c r="AA131" i="31" s="1"/>
  <c r="AB131" i="31" s="1"/>
  <c r="AC131" i="31" s="1"/>
  <c r="AD131" i="31" s="1"/>
  <c r="AE131" i="31" s="1"/>
  <c r="AF131" i="31" s="1"/>
  <c r="AG131" i="31" s="1"/>
  <c r="AH131" i="31" s="1"/>
  <c r="AI131" i="31" s="1"/>
  <c r="AJ131" i="31" s="1"/>
  <c r="AK131" i="31" s="1"/>
  <c r="X140" i="31"/>
  <c r="Y140" i="31" s="1"/>
  <c r="Z140" i="31" s="1"/>
  <c r="AA140" i="31" s="1"/>
  <c r="AB140" i="31" s="1"/>
  <c r="AC140" i="31" s="1"/>
  <c r="AD140" i="31" s="1"/>
  <c r="AE140" i="31" s="1"/>
  <c r="AF140" i="31" s="1"/>
  <c r="AG140" i="31" s="1"/>
  <c r="AH140" i="31" s="1"/>
  <c r="AI140" i="31" s="1"/>
  <c r="AJ140" i="31" s="1"/>
  <c r="AK140" i="31" s="1"/>
  <c r="J11" i="1"/>
  <c r="J13" i="1"/>
  <c r="J16" i="1"/>
  <c r="J33" i="1"/>
  <c r="J37" i="1"/>
  <c r="J41" i="1"/>
  <c r="J200" i="1"/>
  <c r="U90" i="31"/>
  <c r="V98" i="31"/>
  <c r="W98" i="31" s="1"/>
  <c r="X98" i="31" s="1"/>
  <c r="Y98" i="31" s="1"/>
  <c r="Z98" i="31" s="1"/>
  <c r="AA98" i="31" s="1"/>
  <c r="AB98" i="31" s="1"/>
  <c r="AC98" i="31" s="1"/>
  <c r="AD98" i="31" s="1"/>
  <c r="AE98" i="31" s="1"/>
  <c r="AF98" i="31" s="1"/>
  <c r="AG98" i="31" s="1"/>
  <c r="AH98" i="31" s="1"/>
  <c r="AI98" i="31" s="1"/>
  <c r="AJ98" i="31" s="1"/>
  <c r="AK98" i="31" s="1"/>
  <c r="O98" i="31"/>
  <c r="K98" i="31"/>
  <c r="S98" i="31"/>
  <c r="J173" i="1"/>
  <c r="J183" i="1"/>
  <c r="J184" i="1" s="1"/>
  <c r="J189" i="1"/>
  <c r="K61" i="31"/>
  <c r="I65" i="31"/>
  <c r="R77" i="31"/>
  <c r="U127" i="31"/>
  <c r="N127" i="31"/>
  <c r="S131" i="31"/>
  <c r="S140" i="31"/>
  <c r="U144" i="31"/>
  <c r="N144" i="31"/>
  <c r="T157" i="31"/>
  <c r="I169" i="31"/>
  <c r="I13" i="33"/>
  <c r="I49" i="33"/>
  <c r="Z143" i="33"/>
  <c r="AC143" i="33"/>
  <c r="AD143" i="33" s="1"/>
  <c r="AE143" i="33" s="1"/>
  <c r="AF143" i="33" s="1"/>
  <c r="AG143" i="33" s="1"/>
  <c r="AH143" i="33" s="1"/>
  <c r="AI143" i="33" s="1"/>
  <c r="AJ143" i="33" s="1"/>
  <c r="AB143" i="33"/>
  <c r="Y143" i="33"/>
  <c r="L143" i="33"/>
  <c r="Q49" i="37"/>
  <c r="R49" i="37" s="1"/>
  <c r="S49" i="37" s="1"/>
  <c r="T49" i="37" s="1"/>
  <c r="U49" i="37" s="1"/>
  <c r="V49" i="37" s="1"/>
  <c r="W49" i="37" s="1"/>
  <c r="X49" i="37" s="1"/>
  <c r="Y49" i="37" s="1"/>
  <c r="Z49" i="37" s="1"/>
  <c r="K130" i="37"/>
  <c r="O140" i="37"/>
  <c r="R211" i="37"/>
  <c r="S211" i="37" s="1"/>
  <c r="T211" i="37" s="1"/>
  <c r="U211" i="37" s="1"/>
  <c r="V211" i="37" s="1"/>
  <c r="W211" i="37" s="1"/>
  <c r="X211" i="37" s="1"/>
  <c r="Y211" i="37" s="1"/>
  <c r="Z211" i="37" s="1"/>
  <c r="R215" i="37"/>
  <c r="S215" i="37" s="1"/>
  <c r="T215" i="37" s="1"/>
  <c r="U215" i="37" s="1"/>
  <c r="V215" i="37" s="1"/>
  <c r="W215" i="37" s="1"/>
  <c r="X215" i="37" s="1"/>
  <c r="Y215" i="37" s="1"/>
  <c r="Z215" i="37" s="1"/>
  <c r="J40" i="1"/>
  <c r="J42" i="1"/>
  <c r="J47" i="1"/>
  <c r="J61" i="1"/>
  <c r="J65" i="1"/>
  <c r="J69" i="1"/>
  <c r="J73" i="1"/>
  <c r="J86" i="1"/>
  <c r="J90" i="1"/>
  <c r="J103" i="1"/>
  <c r="J106" i="1" s="1"/>
  <c r="J104" i="1"/>
  <c r="J124" i="1"/>
  <c r="J132" i="1"/>
  <c r="J136" i="1"/>
  <c r="J150" i="1"/>
  <c r="J160" i="1"/>
  <c r="J161" i="1"/>
  <c r="J165" i="1"/>
  <c r="L171" i="1"/>
  <c r="P171" i="1"/>
  <c r="T171" i="1"/>
  <c r="U171" i="1" s="1"/>
  <c r="J192" i="1"/>
  <c r="J193" i="1" s="1"/>
  <c r="S193" i="1" s="1"/>
  <c r="J197" i="1"/>
  <c r="J236" i="1"/>
  <c r="J266" i="1"/>
  <c r="O61" i="31"/>
  <c r="I80" i="31"/>
  <c r="O80" i="31" s="1"/>
  <c r="Q86" i="31"/>
  <c r="M96" i="31"/>
  <c r="L106" i="31"/>
  <c r="P106" i="31"/>
  <c r="T106" i="31"/>
  <c r="N108" i="31"/>
  <c r="T112" i="31"/>
  <c r="M112" i="31"/>
  <c r="Q112" i="31"/>
  <c r="U112" i="31"/>
  <c r="S121" i="31"/>
  <c r="L123" i="31"/>
  <c r="P123" i="31"/>
  <c r="T123" i="31"/>
  <c r="R127" i="31"/>
  <c r="I134" i="31"/>
  <c r="V138" i="31"/>
  <c r="W138" i="31" s="1"/>
  <c r="X138" i="31" s="1"/>
  <c r="Y138" i="31" s="1"/>
  <c r="Z138" i="31" s="1"/>
  <c r="AA138" i="31" s="1"/>
  <c r="AB138" i="31" s="1"/>
  <c r="AC138" i="31" s="1"/>
  <c r="AD138" i="31" s="1"/>
  <c r="AE138" i="31" s="1"/>
  <c r="AF138" i="31" s="1"/>
  <c r="AG138" i="31" s="1"/>
  <c r="AH138" i="31" s="1"/>
  <c r="AI138" i="31" s="1"/>
  <c r="AJ138" i="31" s="1"/>
  <c r="AK138" i="31" s="1"/>
  <c r="K138" i="31"/>
  <c r="R144" i="31"/>
  <c r="S159" i="31"/>
  <c r="L172" i="31"/>
  <c r="P172" i="31"/>
  <c r="X172" i="31" s="1"/>
  <c r="AF172" i="31" s="1"/>
  <c r="T172" i="31"/>
  <c r="AB172" i="31" s="1"/>
  <c r="AJ172" i="31" s="1"/>
  <c r="K172" i="31"/>
  <c r="O172" i="31"/>
  <c r="W172" i="31" s="1"/>
  <c r="AE172" i="31" s="1"/>
  <c r="S172" i="31"/>
  <c r="AA172" i="31" s="1"/>
  <c r="AI172" i="31" s="1"/>
  <c r="I37" i="33"/>
  <c r="I61" i="33"/>
  <c r="AA63" i="33"/>
  <c r="AF128" i="33"/>
  <c r="AG128" i="33" s="1"/>
  <c r="AH128" i="33" s="1"/>
  <c r="AI128" i="33" s="1"/>
  <c r="AJ128" i="33" s="1"/>
  <c r="Y132" i="33"/>
  <c r="AB134" i="33"/>
  <c r="L141" i="33"/>
  <c r="P143" i="33"/>
  <c r="T143" i="33"/>
  <c r="AA147" i="33"/>
  <c r="AB147" i="33" s="1"/>
  <c r="AC147" i="33" s="1"/>
  <c r="AD147" i="33" s="1"/>
  <c r="AE147" i="33" s="1"/>
  <c r="AF147" i="33" s="1"/>
  <c r="AG147" i="33" s="1"/>
  <c r="AH147" i="33" s="1"/>
  <c r="AI147" i="33" s="1"/>
  <c r="AJ147" i="33" s="1"/>
  <c r="J30" i="1"/>
  <c r="J48" i="1"/>
  <c r="J78" i="1"/>
  <c r="J80" i="1"/>
  <c r="J98" i="1"/>
  <c r="J120" i="1"/>
  <c r="J122" i="1"/>
  <c r="J128" i="1"/>
  <c r="J145" i="1"/>
  <c r="J155" i="1"/>
  <c r="J158" i="1"/>
  <c r="J190" i="1"/>
  <c r="J194" i="1"/>
  <c r="J202" i="1" s="1"/>
  <c r="J215" i="1"/>
  <c r="J227" i="1"/>
  <c r="S229" i="1" s="1"/>
  <c r="J238" i="1"/>
  <c r="J239" i="1" s="1"/>
  <c r="R239" i="1" s="1"/>
  <c r="I13" i="31"/>
  <c r="Q96" i="31"/>
  <c r="S106" i="31"/>
  <c r="R108" i="31"/>
  <c r="S123" i="31"/>
  <c r="V127" i="31"/>
  <c r="W127" i="31" s="1"/>
  <c r="X127" i="31" s="1"/>
  <c r="Y127" i="31" s="1"/>
  <c r="Z127" i="31" s="1"/>
  <c r="AA127" i="31" s="1"/>
  <c r="AB127" i="31" s="1"/>
  <c r="AC127" i="31" s="1"/>
  <c r="AD127" i="31" s="1"/>
  <c r="AE127" i="31" s="1"/>
  <c r="AF127" i="31" s="1"/>
  <c r="AG127" i="31" s="1"/>
  <c r="AH127" i="31" s="1"/>
  <c r="AI127" i="31" s="1"/>
  <c r="AJ127" i="31" s="1"/>
  <c r="AK127" i="31" s="1"/>
  <c r="V136" i="31"/>
  <c r="W136" i="31" s="1"/>
  <c r="X136" i="31" s="1"/>
  <c r="Y136" i="31" s="1"/>
  <c r="Z136" i="31" s="1"/>
  <c r="AA136" i="31" s="1"/>
  <c r="AB136" i="31" s="1"/>
  <c r="AC136" i="31" s="1"/>
  <c r="AD136" i="31" s="1"/>
  <c r="AE136" i="31" s="1"/>
  <c r="AF136" i="31" s="1"/>
  <c r="AG136" i="31" s="1"/>
  <c r="AH136" i="31" s="1"/>
  <c r="AI136" i="31" s="1"/>
  <c r="AJ136" i="31" s="1"/>
  <c r="AK136" i="31" s="1"/>
  <c r="K136" i="31"/>
  <c r="V144" i="31"/>
  <c r="W144" i="31" s="1"/>
  <c r="X144" i="31" s="1"/>
  <c r="Y144" i="31" s="1"/>
  <c r="Z144" i="31" s="1"/>
  <c r="AA144" i="31" s="1"/>
  <c r="AB144" i="31" s="1"/>
  <c r="AC144" i="31" s="1"/>
  <c r="AD144" i="31" s="1"/>
  <c r="AE144" i="31" s="1"/>
  <c r="AF144" i="31" s="1"/>
  <c r="AG144" i="31" s="1"/>
  <c r="AH144" i="31" s="1"/>
  <c r="AI144" i="31" s="1"/>
  <c r="AJ144" i="31" s="1"/>
  <c r="AK144" i="31" s="1"/>
  <c r="S153" i="31"/>
  <c r="W159" i="31"/>
  <c r="X159" i="31" s="1"/>
  <c r="Y159" i="31" s="1"/>
  <c r="Z159" i="31" s="1"/>
  <c r="AA159" i="31" s="1"/>
  <c r="AB159" i="31" s="1"/>
  <c r="AC159" i="31" s="1"/>
  <c r="AD159" i="31" s="1"/>
  <c r="AE159" i="31" s="1"/>
  <c r="AF159" i="31" s="1"/>
  <c r="AG159" i="31" s="1"/>
  <c r="AH159" i="31" s="1"/>
  <c r="AI159" i="31" s="1"/>
  <c r="AJ159" i="31" s="1"/>
  <c r="AK159" i="31" s="1"/>
  <c r="V161" i="31"/>
  <c r="W161" i="31" s="1"/>
  <c r="X161" i="31" s="1"/>
  <c r="Y161" i="31" s="1"/>
  <c r="Z161" i="31" s="1"/>
  <c r="AA161" i="31" s="1"/>
  <c r="AB161" i="31" s="1"/>
  <c r="AC161" i="31" s="1"/>
  <c r="AD161" i="31" s="1"/>
  <c r="AE161" i="31" s="1"/>
  <c r="AF161" i="31" s="1"/>
  <c r="AG161" i="31" s="1"/>
  <c r="AH161" i="31" s="1"/>
  <c r="AI161" i="31" s="1"/>
  <c r="AJ161" i="31" s="1"/>
  <c r="AK161" i="31" s="1"/>
  <c r="AB13" i="33"/>
  <c r="P141" i="33"/>
  <c r="T141" i="33"/>
  <c r="X143" i="33"/>
  <c r="Q147" i="33"/>
  <c r="O130" i="37"/>
  <c r="R209" i="37"/>
  <c r="S209" i="37" s="1"/>
  <c r="T209" i="37" s="1"/>
  <c r="U209" i="37" s="1"/>
  <c r="V209" i="37" s="1"/>
  <c r="W209" i="37" s="1"/>
  <c r="X209" i="37" s="1"/>
  <c r="Y209" i="37" s="1"/>
  <c r="Z209" i="37" s="1"/>
  <c r="V259" i="37"/>
  <c r="W259" i="37" s="1"/>
  <c r="X259" i="37" s="1"/>
  <c r="Y259" i="37" s="1"/>
  <c r="Z259" i="37" s="1"/>
  <c r="J53" i="1"/>
  <c r="J58" i="1"/>
  <c r="J59" i="1"/>
  <c r="J63" i="1"/>
  <c r="J67" i="1"/>
  <c r="J71" i="1"/>
  <c r="J75" i="1"/>
  <c r="J84" i="1"/>
  <c r="J88" i="1"/>
  <c r="J100" i="1"/>
  <c r="T108" i="1"/>
  <c r="U108" i="1" s="1"/>
  <c r="V108" i="1" s="1"/>
  <c r="W108" i="1" s="1"/>
  <c r="X108" i="1" s="1"/>
  <c r="Y108" i="1" s="1"/>
  <c r="Z108" i="1" s="1"/>
  <c r="AA108" i="1" s="1"/>
  <c r="AB108" i="1" s="1"/>
  <c r="AC108" i="1" s="1"/>
  <c r="J111" i="1"/>
  <c r="J130" i="1"/>
  <c r="J134" i="1"/>
  <c r="J144" i="1"/>
  <c r="J147" i="1"/>
  <c r="J163" i="1"/>
  <c r="S171" i="1"/>
  <c r="N171" i="1"/>
  <c r="R171" i="1"/>
  <c r="T184" i="1"/>
  <c r="U184" i="1" s="1"/>
  <c r="V184" i="1" s="1"/>
  <c r="W184" i="1" s="1"/>
  <c r="X184" i="1" s="1"/>
  <c r="Y184" i="1" s="1"/>
  <c r="Z184" i="1" s="1"/>
  <c r="AA184" i="1" s="1"/>
  <c r="AB184" i="1" s="1"/>
  <c r="AC184" i="1" s="1"/>
  <c r="J187" i="1"/>
  <c r="J201" i="1"/>
  <c r="T204" i="1"/>
  <c r="U204" i="1" s="1"/>
  <c r="V204" i="1" s="1"/>
  <c r="W204" i="1" s="1"/>
  <c r="X204" i="1" s="1"/>
  <c r="Y204" i="1" s="1"/>
  <c r="Z204" i="1" s="1"/>
  <c r="AA204" i="1" s="1"/>
  <c r="AB204" i="1" s="1"/>
  <c r="AC204" i="1" s="1"/>
  <c r="J207" i="1"/>
  <c r="J221" i="1"/>
  <c r="J222" i="1" s="1"/>
  <c r="S226" i="1"/>
  <c r="J244" i="1"/>
  <c r="J245" i="1" s="1"/>
  <c r="R247" i="1"/>
  <c r="Q35" i="31"/>
  <c r="I47" i="31"/>
  <c r="I59" i="31"/>
  <c r="P59" i="31" s="1"/>
  <c r="U93" i="31"/>
  <c r="L93" i="31"/>
  <c r="W106" i="31"/>
  <c r="X106" i="31" s="1"/>
  <c r="Y106" i="31" s="1"/>
  <c r="Z106" i="31" s="1"/>
  <c r="AA106" i="31" s="1"/>
  <c r="AB106" i="31" s="1"/>
  <c r="AC106" i="31" s="1"/>
  <c r="AD106" i="31" s="1"/>
  <c r="AE106" i="31" s="1"/>
  <c r="AF106" i="31" s="1"/>
  <c r="AG106" i="31" s="1"/>
  <c r="AH106" i="31" s="1"/>
  <c r="AI106" i="31" s="1"/>
  <c r="AJ106" i="31" s="1"/>
  <c r="AK106" i="31" s="1"/>
  <c r="V108" i="31"/>
  <c r="W108" i="31" s="1"/>
  <c r="X108" i="31" s="1"/>
  <c r="Y108" i="31" s="1"/>
  <c r="Z108" i="31" s="1"/>
  <c r="AA108" i="31" s="1"/>
  <c r="AB108" i="31" s="1"/>
  <c r="AC108" i="31" s="1"/>
  <c r="AD108" i="31" s="1"/>
  <c r="AE108" i="31" s="1"/>
  <c r="AF108" i="31" s="1"/>
  <c r="AG108" i="31" s="1"/>
  <c r="AH108" i="31" s="1"/>
  <c r="AI108" i="31" s="1"/>
  <c r="AJ108" i="31" s="1"/>
  <c r="AK108" i="31" s="1"/>
  <c r="V117" i="31"/>
  <c r="W117" i="31" s="1"/>
  <c r="X117" i="31" s="1"/>
  <c r="Y117" i="31" s="1"/>
  <c r="Z117" i="31" s="1"/>
  <c r="AA117" i="31" s="1"/>
  <c r="AB117" i="31" s="1"/>
  <c r="AC117" i="31" s="1"/>
  <c r="AD117" i="31" s="1"/>
  <c r="AE117" i="31" s="1"/>
  <c r="AF117" i="31" s="1"/>
  <c r="AG117" i="31" s="1"/>
  <c r="AH117" i="31" s="1"/>
  <c r="AI117" i="31" s="1"/>
  <c r="AJ117" i="31" s="1"/>
  <c r="AK117" i="31" s="1"/>
  <c r="AM117" i="31" s="1"/>
  <c r="M125" i="31"/>
  <c r="Q125" i="31"/>
  <c r="U125" i="31"/>
  <c r="J127" i="31"/>
  <c r="V129" i="31"/>
  <c r="S134" i="31"/>
  <c r="M142" i="31"/>
  <c r="Q142" i="31"/>
  <c r="U142" i="31"/>
  <c r="J144" i="31"/>
  <c r="U148" i="31"/>
  <c r="V155" i="31"/>
  <c r="W155" i="31" s="1"/>
  <c r="X155" i="31" s="1"/>
  <c r="Y155" i="31" s="1"/>
  <c r="Z155" i="31" s="1"/>
  <c r="AA155" i="31" s="1"/>
  <c r="AB155" i="31" s="1"/>
  <c r="AC155" i="31" s="1"/>
  <c r="AD155" i="31" s="1"/>
  <c r="AE155" i="31" s="1"/>
  <c r="AF155" i="31" s="1"/>
  <c r="AG155" i="31" s="1"/>
  <c r="AH155" i="31" s="1"/>
  <c r="AI155" i="31" s="1"/>
  <c r="AJ155" i="31" s="1"/>
  <c r="AK155" i="31" s="1"/>
  <c r="Z49" i="33"/>
  <c r="AB67" i="33"/>
  <c r="AB128" i="33"/>
  <c r="AA145" i="33"/>
  <c r="T145" i="33"/>
  <c r="P145" i="33"/>
  <c r="AB145" i="33"/>
  <c r="L145" i="33"/>
  <c r="L89" i="37"/>
  <c r="R89" i="37"/>
  <c r="S89" i="37" s="1"/>
  <c r="T89" i="37" s="1"/>
  <c r="U89" i="37" s="1"/>
  <c r="V89" i="37" s="1"/>
  <c r="W89" i="37" s="1"/>
  <c r="X89" i="37" s="1"/>
  <c r="Y89" i="37" s="1"/>
  <c r="Z89" i="37" s="1"/>
  <c r="Q191" i="37"/>
  <c r="R191" i="37" s="1"/>
  <c r="S191" i="37" s="1"/>
  <c r="T191" i="37" s="1"/>
  <c r="U191" i="37" s="1"/>
  <c r="V191" i="37" s="1"/>
  <c r="W191" i="37" s="1"/>
  <c r="X191" i="37" s="1"/>
  <c r="Y191" i="37" s="1"/>
  <c r="Z191" i="37" s="1"/>
  <c r="Q302" i="37"/>
  <c r="R302" i="37" s="1"/>
  <c r="S302" i="37" s="1"/>
  <c r="T302" i="37" s="1"/>
  <c r="U302" i="37" s="1"/>
  <c r="V302" i="37" s="1"/>
  <c r="W302" i="37" s="1"/>
  <c r="X302" i="37" s="1"/>
  <c r="Y302" i="37" s="1"/>
  <c r="Z302" i="37" s="1"/>
  <c r="I80" i="33"/>
  <c r="AA80" i="33" s="1"/>
  <c r="AB104" i="33"/>
  <c r="P109" i="33"/>
  <c r="Z111" i="33"/>
  <c r="K113" i="33"/>
  <c r="O113" i="33"/>
  <c r="S113" i="33"/>
  <c r="W113" i="33"/>
  <c r="AA113" i="33"/>
  <c r="Z122" i="33"/>
  <c r="M124" i="33"/>
  <c r="U124" i="33"/>
  <c r="AA126" i="33"/>
  <c r="M128" i="33"/>
  <c r="AA130" i="33"/>
  <c r="U132" i="33"/>
  <c r="AA139" i="33"/>
  <c r="O141" i="33"/>
  <c r="W141" i="33"/>
  <c r="AA143" i="33"/>
  <c r="Q143" i="33"/>
  <c r="K151" i="33"/>
  <c r="S151" i="33"/>
  <c r="Z156" i="33"/>
  <c r="AA156" i="33" s="1"/>
  <c r="AB156" i="33" s="1"/>
  <c r="AC156" i="33" s="1"/>
  <c r="AD156" i="33" s="1"/>
  <c r="AE156" i="33" s="1"/>
  <c r="AF156" i="33" s="1"/>
  <c r="AG156" i="33" s="1"/>
  <c r="AH156" i="33" s="1"/>
  <c r="AI156" i="33" s="1"/>
  <c r="AJ156" i="33" s="1"/>
  <c r="AK156" i="33" s="1"/>
  <c r="K160" i="33"/>
  <c r="O160" i="33"/>
  <c r="S160" i="33"/>
  <c r="W160" i="33"/>
  <c r="I49" i="34"/>
  <c r="I61" i="34"/>
  <c r="I67" i="34"/>
  <c r="I107" i="34"/>
  <c r="O109" i="34"/>
  <c r="Q109" i="34"/>
  <c r="I124" i="34"/>
  <c r="Q132" i="34"/>
  <c r="J145" i="34"/>
  <c r="J147" i="34"/>
  <c r="J149" i="34"/>
  <c r="J151" i="34"/>
  <c r="J153" i="34"/>
  <c r="P162" i="34"/>
  <c r="O164" i="34"/>
  <c r="M164" i="34"/>
  <c r="H4" i="7"/>
  <c r="L8" i="7"/>
  <c r="M10" i="7"/>
  <c r="L12" i="7"/>
  <c r="H16" i="7"/>
  <c r="H20" i="7"/>
  <c r="L24" i="7"/>
  <c r="L26" i="7"/>
  <c r="J32" i="7"/>
  <c r="H36" i="7"/>
  <c r="J40" i="7"/>
  <c r="H44" i="7"/>
  <c r="J48" i="7"/>
  <c r="O89" i="37"/>
  <c r="P130" i="37"/>
  <c r="Q130" i="37" s="1"/>
  <c r="R130" i="37" s="1"/>
  <c r="S130" i="37" s="1"/>
  <c r="T130" i="37" s="1"/>
  <c r="U130" i="37" s="1"/>
  <c r="V130" i="37" s="1"/>
  <c r="W130" i="37" s="1"/>
  <c r="X130" i="37" s="1"/>
  <c r="Y130" i="37" s="1"/>
  <c r="Z130" i="37" s="1"/>
  <c r="M184" i="37"/>
  <c r="Q207" i="37"/>
  <c r="R207" i="37" s="1"/>
  <c r="S207" i="37" s="1"/>
  <c r="T207" i="37" s="1"/>
  <c r="U207" i="37" s="1"/>
  <c r="V207" i="37" s="1"/>
  <c r="W207" i="37" s="1"/>
  <c r="X207" i="37" s="1"/>
  <c r="Y207" i="37" s="1"/>
  <c r="Z207" i="37" s="1"/>
  <c r="K209" i="37"/>
  <c r="O209" i="37"/>
  <c r="M213" i="37"/>
  <c r="Q217" i="37"/>
  <c r="R217" i="37" s="1"/>
  <c r="S217" i="37" s="1"/>
  <c r="T217" i="37" s="1"/>
  <c r="U217" i="37" s="1"/>
  <c r="V217" i="37" s="1"/>
  <c r="W217" i="37" s="1"/>
  <c r="X217" i="37" s="1"/>
  <c r="Y217" i="37" s="1"/>
  <c r="Z217" i="37" s="1"/>
  <c r="M219" i="37"/>
  <c r="N247" i="37"/>
  <c r="R249" i="37"/>
  <c r="S249" i="37" s="1"/>
  <c r="T249" i="37" s="1"/>
  <c r="U249" i="37" s="1"/>
  <c r="V249" i="37" s="1"/>
  <c r="W249" i="37" s="1"/>
  <c r="X249" i="37" s="1"/>
  <c r="Y249" i="37" s="1"/>
  <c r="Z249" i="37" s="1"/>
  <c r="O251" i="37"/>
  <c r="L253" i="37"/>
  <c r="O255" i="37"/>
  <c r="K263" i="37"/>
  <c r="N263" i="37"/>
  <c r="M285" i="37"/>
  <c r="P287" i="37"/>
  <c r="Q289" i="37"/>
  <c r="R289" i="37" s="1"/>
  <c r="S289" i="37" s="1"/>
  <c r="T289" i="37" s="1"/>
  <c r="U289" i="37" s="1"/>
  <c r="V289" i="37" s="1"/>
  <c r="W289" i="37" s="1"/>
  <c r="X289" i="37" s="1"/>
  <c r="Y289" i="37" s="1"/>
  <c r="Z289" i="37" s="1"/>
  <c r="M291" i="37"/>
  <c r="P312" i="37"/>
  <c r="P329" i="37"/>
  <c r="Q329" i="37" s="1"/>
  <c r="R329" i="37" s="1"/>
  <c r="S329" i="37" s="1"/>
  <c r="T329" i="37" s="1"/>
  <c r="U329" i="37" s="1"/>
  <c r="V329" i="37" s="1"/>
  <c r="W329" i="37" s="1"/>
  <c r="X329" i="37" s="1"/>
  <c r="Y329" i="37" s="1"/>
  <c r="Z329" i="37" s="1"/>
  <c r="P50" i="48"/>
  <c r="Q50" i="48" s="1"/>
  <c r="R50" i="48" s="1"/>
  <c r="S50" i="48" s="1"/>
  <c r="T50" i="48" s="1"/>
  <c r="U50" i="48" s="1"/>
  <c r="V50" i="48" s="1"/>
  <c r="W50" i="48" s="1"/>
  <c r="X50" i="48" s="1"/>
  <c r="Y50" i="48" s="1"/>
  <c r="Z50" i="48" s="1"/>
  <c r="AA50" i="48" s="1"/>
  <c r="AB50" i="48" s="1"/>
  <c r="AC50" i="48" s="1"/>
  <c r="AD50" i="48" s="1"/>
  <c r="AE50" i="48" s="1"/>
  <c r="AF50" i="48" s="1"/>
  <c r="AG50" i="48" s="1"/>
  <c r="AH50" i="48" s="1"/>
  <c r="AI50" i="48" s="1"/>
  <c r="AJ50" i="48" s="1"/>
  <c r="AK50" i="48" s="1"/>
  <c r="AL50" i="48" s="1"/>
  <c r="AM50" i="48" s="1"/>
  <c r="AN50" i="48" s="1"/>
  <c r="AO50" i="48" s="1"/>
  <c r="M56" i="48"/>
  <c r="N56" i="48" s="1"/>
  <c r="O56" i="48" s="1"/>
  <c r="P56" i="48" s="1"/>
  <c r="Q56" i="48" s="1"/>
  <c r="R56" i="48" s="1"/>
  <c r="S56" i="48" s="1"/>
  <c r="T56" i="48" s="1"/>
  <c r="U56" i="48" s="1"/>
  <c r="V56" i="48" s="1"/>
  <c r="W56" i="48" s="1"/>
  <c r="X56" i="48" s="1"/>
  <c r="Y56" i="48" s="1"/>
  <c r="Z56" i="48" s="1"/>
  <c r="AA56" i="48" s="1"/>
  <c r="AB56" i="48" s="1"/>
  <c r="AC56" i="48" s="1"/>
  <c r="AD56" i="48" s="1"/>
  <c r="AE56" i="48" s="1"/>
  <c r="AF56" i="48" s="1"/>
  <c r="AG56" i="48" s="1"/>
  <c r="AH56" i="48" s="1"/>
  <c r="AI56" i="48" s="1"/>
  <c r="AJ56" i="48" s="1"/>
  <c r="AK56" i="48" s="1"/>
  <c r="AL56" i="48" s="1"/>
  <c r="AM56" i="48" s="1"/>
  <c r="AN56" i="48" s="1"/>
  <c r="AO56" i="48" s="1"/>
  <c r="D81" i="48"/>
  <c r="K92" i="48"/>
  <c r="F87" i="48"/>
  <c r="F123" i="48"/>
  <c r="K128" i="48"/>
  <c r="D147" i="48"/>
  <c r="F165" i="48"/>
  <c r="F177" i="48"/>
  <c r="D189" i="48"/>
  <c r="K206" i="48"/>
  <c r="F201" i="48"/>
  <c r="D213" i="48"/>
  <c r="K230" i="48"/>
  <c r="F225" i="48"/>
  <c r="D237" i="48"/>
  <c r="K254" i="48"/>
  <c r="F249" i="48"/>
  <c r="D261" i="48"/>
  <c r="K278" i="48"/>
  <c r="F273" i="48"/>
  <c r="F312" i="48"/>
  <c r="K331" i="48"/>
  <c r="K341" i="48"/>
  <c r="F337" i="48"/>
  <c r="F71" i="57" s="1"/>
  <c r="D347" i="48"/>
  <c r="E39" i="57" s="1"/>
  <c r="N361" i="48"/>
  <c r="O361" i="48" s="1"/>
  <c r="P361" i="48" s="1"/>
  <c r="Q361" i="48" s="1"/>
  <c r="R361" i="48" s="1"/>
  <c r="S361" i="48" s="1"/>
  <c r="T361" i="48" s="1"/>
  <c r="U361" i="48" s="1"/>
  <c r="V361" i="48" s="1"/>
  <c r="W361" i="48" s="1"/>
  <c r="X361" i="48" s="1"/>
  <c r="Y361" i="48" s="1"/>
  <c r="Z361" i="48" s="1"/>
  <c r="AA361" i="48" s="1"/>
  <c r="AB361" i="48" s="1"/>
  <c r="AC361" i="48" s="1"/>
  <c r="AD361" i="48" s="1"/>
  <c r="AE361" i="48" s="1"/>
  <c r="AF361" i="48" s="1"/>
  <c r="AG361" i="48" s="1"/>
  <c r="AH361" i="48" s="1"/>
  <c r="AI361" i="48" s="1"/>
  <c r="AJ361" i="48" s="1"/>
  <c r="AK361" i="48" s="1"/>
  <c r="AL361" i="48" s="1"/>
  <c r="AM361" i="48" s="1"/>
  <c r="AN361" i="48" s="1"/>
  <c r="AO361" i="48" s="1"/>
  <c r="F367" i="48"/>
  <c r="F106" i="57" s="1"/>
  <c r="D372" i="48"/>
  <c r="K376" i="48"/>
  <c r="F407" i="48"/>
  <c r="F174" i="57" s="1"/>
  <c r="F417" i="48"/>
  <c r="F186" i="57" s="1"/>
  <c r="K421" i="48"/>
  <c r="D432" i="48"/>
  <c r="E208" i="57" s="1"/>
  <c r="D477" i="48"/>
  <c r="E265" i="57" s="1"/>
  <c r="K516" i="48"/>
  <c r="F512" i="48"/>
  <c r="F171" i="57" s="1"/>
  <c r="R526" i="48"/>
  <c r="S526" i="48" s="1"/>
  <c r="T526" i="48" s="1"/>
  <c r="U526" i="48" s="1"/>
  <c r="V526" i="48" s="1"/>
  <c r="W526" i="48" s="1"/>
  <c r="X526" i="48" s="1"/>
  <c r="Y526" i="48" s="1"/>
  <c r="Z526" i="48" s="1"/>
  <c r="AA526" i="48" s="1"/>
  <c r="AB526" i="48" s="1"/>
  <c r="AC526" i="48" s="1"/>
  <c r="AD526" i="48" s="1"/>
  <c r="AE526" i="48" s="1"/>
  <c r="AF526" i="48" s="1"/>
  <c r="AG526" i="48" s="1"/>
  <c r="AH526" i="48" s="1"/>
  <c r="AI526" i="48" s="1"/>
  <c r="AJ526" i="48" s="1"/>
  <c r="AK526" i="48" s="1"/>
  <c r="AL526" i="48" s="1"/>
  <c r="AM526" i="48" s="1"/>
  <c r="AN526" i="48" s="1"/>
  <c r="AO526" i="48" s="1"/>
  <c r="K561" i="48"/>
  <c r="K581" i="48"/>
  <c r="AV113" i="51"/>
  <c r="J110" i="51"/>
  <c r="I110" i="51"/>
  <c r="I115" i="51"/>
  <c r="J115" i="51"/>
  <c r="AV181" i="51"/>
  <c r="AU180" i="51"/>
  <c r="I210" i="51"/>
  <c r="J210" i="51"/>
  <c r="T11" i="40"/>
  <c r="T124" i="40"/>
  <c r="T125" i="40"/>
  <c r="T127" i="40"/>
  <c r="I74" i="33"/>
  <c r="AB113" i="33"/>
  <c r="AA124" i="33"/>
  <c r="AA128" i="33"/>
  <c r="Y128" i="33"/>
  <c r="L130" i="33"/>
  <c r="T130" i="33"/>
  <c r="Z139" i="33"/>
  <c r="W139" i="33"/>
  <c r="AA141" i="33"/>
  <c r="X147" i="33"/>
  <c r="M147" i="33"/>
  <c r="Y149" i="33"/>
  <c r="Z149" i="33" s="1"/>
  <c r="AA149" i="33" s="1"/>
  <c r="AB149" i="33" s="1"/>
  <c r="AC149" i="33" s="1"/>
  <c r="AD149" i="33" s="1"/>
  <c r="AE149" i="33" s="1"/>
  <c r="AF149" i="33" s="1"/>
  <c r="AG149" i="33" s="1"/>
  <c r="AH149" i="33" s="1"/>
  <c r="AI149" i="33" s="1"/>
  <c r="AJ149" i="33" s="1"/>
  <c r="V151" i="33"/>
  <c r="Z158" i="33"/>
  <c r="AA158" i="33" s="1"/>
  <c r="AB158" i="33" s="1"/>
  <c r="AC158" i="33" s="1"/>
  <c r="AD158" i="33" s="1"/>
  <c r="AE158" i="33" s="1"/>
  <c r="AF158" i="33" s="1"/>
  <c r="AG158" i="33" s="1"/>
  <c r="AH158" i="33" s="1"/>
  <c r="AI158" i="33" s="1"/>
  <c r="AJ158" i="33" s="1"/>
  <c r="I37" i="34"/>
  <c r="I83" i="34"/>
  <c r="R86" i="34"/>
  <c r="S86" i="34" s="1"/>
  <c r="T86" i="34" s="1"/>
  <c r="U86" i="34" s="1"/>
  <c r="V86" i="34" s="1"/>
  <c r="W86" i="34" s="1"/>
  <c r="X86" i="34" s="1"/>
  <c r="Y86" i="34" s="1"/>
  <c r="Z86" i="34" s="1"/>
  <c r="AA86" i="34" s="1"/>
  <c r="AB86" i="34" s="1"/>
  <c r="AC86" i="34" s="1"/>
  <c r="AD86" i="34" s="1"/>
  <c r="AE86" i="34" s="1"/>
  <c r="AF86" i="34" s="1"/>
  <c r="AG86" i="34" s="1"/>
  <c r="AH86" i="34" s="1"/>
  <c r="P96" i="34"/>
  <c r="R111" i="34"/>
  <c r="S111" i="34" s="1"/>
  <c r="T111" i="34" s="1"/>
  <c r="U111" i="34" s="1"/>
  <c r="V111" i="34" s="1"/>
  <c r="W111" i="34" s="1"/>
  <c r="X111" i="34" s="1"/>
  <c r="Y111" i="34" s="1"/>
  <c r="Z111" i="34" s="1"/>
  <c r="AA111" i="34" s="1"/>
  <c r="AB111" i="34" s="1"/>
  <c r="AC111" i="34" s="1"/>
  <c r="AD111" i="34" s="1"/>
  <c r="AE111" i="34" s="1"/>
  <c r="AF111" i="34" s="1"/>
  <c r="AG111" i="34" s="1"/>
  <c r="AH111" i="34" s="1"/>
  <c r="P111" i="34"/>
  <c r="P115" i="34"/>
  <c r="I117" i="34"/>
  <c r="I122" i="34"/>
  <c r="O124" i="34"/>
  <c r="L124" i="34"/>
  <c r="R126" i="34"/>
  <c r="S126" i="34" s="1"/>
  <c r="T126" i="34" s="1"/>
  <c r="U126" i="34" s="1"/>
  <c r="V126" i="34" s="1"/>
  <c r="W126" i="34" s="1"/>
  <c r="X126" i="34" s="1"/>
  <c r="Y126" i="34" s="1"/>
  <c r="Z126" i="34" s="1"/>
  <c r="AA126" i="34" s="1"/>
  <c r="AB126" i="34" s="1"/>
  <c r="AC126" i="34" s="1"/>
  <c r="AD126" i="34" s="1"/>
  <c r="AE126" i="34" s="1"/>
  <c r="AF126" i="34" s="1"/>
  <c r="AG126" i="34" s="1"/>
  <c r="AH126" i="34" s="1"/>
  <c r="P126" i="34"/>
  <c r="Q130" i="34"/>
  <c r="R139" i="34"/>
  <c r="S139" i="34" s="1"/>
  <c r="T139" i="34" s="1"/>
  <c r="U139" i="34" s="1"/>
  <c r="V139" i="34" s="1"/>
  <c r="W139" i="34" s="1"/>
  <c r="X139" i="34" s="1"/>
  <c r="Y139" i="34" s="1"/>
  <c r="Z139" i="34" s="1"/>
  <c r="AA139" i="34" s="1"/>
  <c r="AB139" i="34" s="1"/>
  <c r="AC139" i="34" s="1"/>
  <c r="AD139" i="34" s="1"/>
  <c r="AE139" i="34" s="1"/>
  <c r="AF139" i="34" s="1"/>
  <c r="AG139" i="34" s="1"/>
  <c r="AH139" i="34" s="1"/>
  <c r="P143" i="34"/>
  <c r="P145" i="34"/>
  <c r="M145" i="34"/>
  <c r="P147" i="34"/>
  <c r="M147" i="34"/>
  <c r="P149" i="34"/>
  <c r="M149" i="34"/>
  <c r="P151" i="34"/>
  <c r="M151" i="34"/>
  <c r="P153" i="34"/>
  <c r="M153" i="34"/>
  <c r="Q156" i="34"/>
  <c r="Q164" i="34"/>
  <c r="J176" i="34"/>
  <c r="N176" i="34"/>
  <c r="R176" i="34"/>
  <c r="J4" i="7"/>
  <c r="N8" i="7"/>
  <c r="O8" i="7" s="1"/>
  <c r="P8" i="7" s="1"/>
  <c r="Q8" i="7" s="1"/>
  <c r="R8" i="7" s="1"/>
  <c r="S8" i="7" s="1"/>
  <c r="T8" i="7" s="1"/>
  <c r="U8" i="7" s="1"/>
  <c r="V8" i="7" s="1"/>
  <c r="W8" i="7" s="1"/>
  <c r="X8" i="7" s="1"/>
  <c r="Y8" i="7" s="1"/>
  <c r="Z8" i="7" s="1"/>
  <c r="AA8" i="7" s="1"/>
  <c r="AB8" i="7" s="1"/>
  <c r="AC8" i="7" s="1"/>
  <c r="AD8" i="7" s="1"/>
  <c r="AE8" i="7" s="1"/>
  <c r="AF8" i="7" s="1"/>
  <c r="AG8" i="7" s="1"/>
  <c r="AH8" i="7" s="1"/>
  <c r="AI8" i="7" s="1"/>
  <c r="AJ8" i="7" s="1"/>
  <c r="AK8" i="7" s="1"/>
  <c r="AL8" i="7" s="1"/>
  <c r="AM8" i="7" s="1"/>
  <c r="AN8" i="7" s="1"/>
  <c r="AO8" i="7" s="1"/>
  <c r="AP8" i="7" s="1"/>
  <c r="AQ8" i="7" s="1"/>
  <c r="AR8" i="7" s="1"/>
  <c r="AS8" i="7" s="1"/>
  <c r="AT8" i="7" s="1"/>
  <c r="AU8" i="7" s="1"/>
  <c r="AV8" i="7" s="1"/>
  <c r="AW8" i="7" s="1"/>
  <c r="AX8" i="7" s="1"/>
  <c r="AY8" i="7" s="1"/>
  <c r="AZ8" i="7" s="1"/>
  <c r="BA8" i="7" s="1"/>
  <c r="BB8" i="7" s="1"/>
  <c r="BC8" i="7" s="1"/>
  <c r="BD8" i="7" s="1"/>
  <c r="BE8" i="7" s="1"/>
  <c r="BF8" i="7" s="1"/>
  <c r="BG8" i="7" s="1"/>
  <c r="BH8" i="7" s="1"/>
  <c r="BI8" i="7" s="1"/>
  <c r="BJ8" i="7" s="1"/>
  <c r="BK8" i="7" s="1"/>
  <c r="N12" i="7"/>
  <c r="O12" i="7" s="1"/>
  <c r="P12" i="7" s="1"/>
  <c r="Q12" i="7" s="1"/>
  <c r="R12" i="7" s="1"/>
  <c r="S12" i="7" s="1"/>
  <c r="T12" i="7" s="1"/>
  <c r="U12" i="7" s="1"/>
  <c r="V12" i="7" s="1"/>
  <c r="W12" i="7" s="1"/>
  <c r="X12" i="7" s="1"/>
  <c r="Y12" i="7" s="1"/>
  <c r="Z12" i="7" s="1"/>
  <c r="AA12" i="7" s="1"/>
  <c r="AB12" i="7" s="1"/>
  <c r="AC12" i="7" s="1"/>
  <c r="AD12" i="7" s="1"/>
  <c r="AE12" i="7" s="1"/>
  <c r="AF12" i="7" s="1"/>
  <c r="AG12" i="7" s="1"/>
  <c r="AH12" i="7" s="1"/>
  <c r="AI12" i="7" s="1"/>
  <c r="AJ12" i="7" s="1"/>
  <c r="AK12" i="7" s="1"/>
  <c r="AL12" i="7" s="1"/>
  <c r="AM12" i="7" s="1"/>
  <c r="AN12" i="7" s="1"/>
  <c r="AO12" i="7" s="1"/>
  <c r="AP12" i="7" s="1"/>
  <c r="AQ12" i="7" s="1"/>
  <c r="AR12" i="7" s="1"/>
  <c r="AS12" i="7" s="1"/>
  <c r="AT12" i="7" s="1"/>
  <c r="AU12" i="7" s="1"/>
  <c r="AV12" i="7" s="1"/>
  <c r="AW12" i="7" s="1"/>
  <c r="AX12" i="7" s="1"/>
  <c r="AY12" i="7" s="1"/>
  <c r="AZ12" i="7" s="1"/>
  <c r="BA12" i="7" s="1"/>
  <c r="BB12" i="7" s="1"/>
  <c r="BC12" i="7" s="1"/>
  <c r="BD12" i="7" s="1"/>
  <c r="BE12" i="7" s="1"/>
  <c r="BF12" i="7" s="1"/>
  <c r="BG12" i="7" s="1"/>
  <c r="BH12" i="7" s="1"/>
  <c r="BI12" i="7" s="1"/>
  <c r="BJ12" i="7" s="1"/>
  <c r="BK12" i="7" s="1"/>
  <c r="J16" i="7"/>
  <c r="J20" i="7"/>
  <c r="N24" i="7"/>
  <c r="O24" i="7" s="1"/>
  <c r="P24" i="7" s="1"/>
  <c r="Q24" i="7" s="1"/>
  <c r="R24" i="7" s="1"/>
  <c r="S24" i="7" s="1"/>
  <c r="T24" i="7" s="1"/>
  <c r="U24" i="7" s="1"/>
  <c r="V24" i="7" s="1"/>
  <c r="L32" i="7"/>
  <c r="J36" i="7"/>
  <c r="L40" i="7"/>
  <c r="J44" i="7"/>
  <c r="L48" i="7"/>
  <c r="N140" i="37"/>
  <c r="N162" i="37"/>
  <c r="N171" i="37"/>
  <c r="M191" i="37"/>
  <c r="M196" i="37"/>
  <c r="N209" i="37"/>
  <c r="O217" i="37"/>
  <c r="O253" i="37"/>
  <c r="O261" i="37"/>
  <c r="O263" i="37"/>
  <c r="O275" i="37"/>
  <c r="O279" i="37"/>
  <c r="O287" i="37"/>
  <c r="M300" i="37"/>
  <c r="O302" i="37"/>
  <c r="K312" i="37"/>
  <c r="O312" i="37"/>
  <c r="E3" i="48"/>
  <c r="D3" i="48" s="1"/>
  <c r="E9" i="48"/>
  <c r="D9" i="48" s="1"/>
  <c r="E15" i="48"/>
  <c r="D15" i="48" s="1"/>
  <c r="E21" i="48"/>
  <c r="D21" i="48" s="1"/>
  <c r="E27" i="48"/>
  <c r="D27" i="48" s="1"/>
  <c r="D33" i="48"/>
  <c r="E39" i="48"/>
  <c r="D39" i="48" s="1"/>
  <c r="K98" i="48"/>
  <c r="F93" i="48"/>
  <c r="D105" i="48"/>
  <c r="F111" i="48"/>
  <c r="F135" i="48"/>
  <c r="K140" i="48"/>
  <c r="E153" i="48"/>
  <c r="D153" i="48" s="1"/>
  <c r="K176" i="48"/>
  <c r="F285" i="48"/>
  <c r="K321" i="48"/>
  <c r="D342" i="48"/>
  <c r="E36" i="57" s="1"/>
  <c r="D362" i="48"/>
  <c r="E103" i="57" s="1"/>
  <c r="F372" i="48"/>
  <c r="F382" i="48"/>
  <c r="F112" i="57" s="1"/>
  <c r="G112" i="57" s="1"/>
  <c r="I123" i="57" s="1"/>
  <c r="J123" i="57" s="1"/>
  <c r="K123" i="57" s="1"/>
  <c r="L123" i="57" s="1"/>
  <c r="M123" i="57" s="1"/>
  <c r="N123" i="57" s="1"/>
  <c r="O123" i="57" s="1"/>
  <c r="P123" i="57" s="1"/>
  <c r="Q123" i="57" s="1"/>
  <c r="R123" i="57" s="1"/>
  <c r="S123" i="57" s="1"/>
  <c r="T123" i="57" s="1"/>
  <c r="U123" i="57" s="1"/>
  <c r="V123" i="57" s="1"/>
  <c r="W123" i="57" s="1"/>
  <c r="X123" i="57" s="1"/>
  <c r="Y123" i="57" s="1"/>
  <c r="Z123" i="57" s="1"/>
  <c r="AA123" i="57" s="1"/>
  <c r="AB123" i="57" s="1"/>
  <c r="AC123" i="57" s="1"/>
  <c r="AD123" i="57" s="1"/>
  <c r="AE123" i="57" s="1"/>
  <c r="AF123" i="57" s="1"/>
  <c r="D562" i="48"/>
  <c r="E277" i="57" s="1"/>
  <c r="AV161" i="51"/>
  <c r="AU160" i="51"/>
  <c r="I170" i="51"/>
  <c r="J170" i="51"/>
  <c r="J185" i="51"/>
  <c r="I185" i="51"/>
  <c r="AU185" i="51" s="1"/>
  <c r="J215" i="51"/>
  <c r="I215" i="51"/>
  <c r="T9" i="40"/>
  <c r="T17" i="40"/>
  <c r="T131" i="40"/>
  <c r="T135" i="40"/>
  <c r="T218" i="40"/>
  <c r="T230" i="40"/>
  <c r="T234" i="40"/>
  <c r="T238" i="40"/>
  <c r="T242" i="40"/>
  <c r="T246" i="40"/>
  <c r="T250" i="40"/>
  <c r="I89" i="33"/>
  <c r="AB93" i="33"/>
  <c r="AA109" i="33"/>
  <c r="X109" i="33"/>
  <c r="AD113" i="33"/>
  <c r="AE113" i="33" s="1"/>
  <c r="AF113" i="33" s="1"/>
  <c r="AG113" i="33" s="1"/>
  <c r="AH113" i="33" s="1"/>
  <c r="AI113" i="33" s="1"/>
  <c r="AJ113" i="33" s="1"/>
  <c r="AB115" i="33"/>
  <c r="Q124" i="33"/>
  <c r="Y124" i="33"/>
  <c r="Q128" i="33"/>
  <c r="AB132" i="33"/>
  <c r="M132" i="33"/>
  <c r="AC132" i="33"/>
  <c r="AD132" i="33" s="1"/>
  <c r="AE132" i="33" s="1"/>
  <c r="AF132" i="33" s="1"/>
  <c r="AG132" i="33" s="1"/>
  <c r="AH132" i="33" s="1"/>
  <c r="AI132" i="33" s="1"/>
  <c r="AJ132" i="33" s="1"/>
  <c r="K139" i="33"/>
  <c r="AC141" i="33"/>
  <c r="AD141" i="33" s="1"/>
  <c r="AE141" i="33" s="1"/>
  <c r="AF141" i="33" s="1"/>
  <c r="AG141" i="33" s="1"/>
  <c r="AH141" i="33" s="1"/>
  <c r="AI141" i="33" s="1"/>
  <c r="AJ141" i="33" s="1"/>
  <c r="K141" i="33"/>
  <c r="S141" i="33"/>
  <c r="AB141" i="33"/>
  <c r="M143" i="33"/>
  <c r="U143" i="33"/>
  <c r="Z160" i="33"/>
  <c r="AA160" i="33" s="1"/>
  <c r="AB160" i="33" s="1"/>
  <c r="AC160" i="33" s="1"/>
  <c r="AD160" i="33" s="1"/>
  <c r="AE160" i="33" s="1"/>
  <c r="AF160" i="33" s="1"/>
  <c r="AG160" i="33" s="1"/>
  <c r="AH160" i="33" s="1"/>
  <c r="AI160" i="33" s="1"/>
  <c r="AJ160" i="33" s="1"/>
  <c r="AL160" i="33" s="1"/>
  <c r="X164" i="33"/>
  <c r="Q113" i="34"/>
  <c r="O117" i="34"/>
  <c r="M117" i="34"/>
  <c r="Q128" i="34"/>
  <c r="Q136" i="34"/>
  <c r="Q141" i="34"/>
  <c r="O166" i="34"/>
  <c r="Q166" i="34"/>
  <c r="L4" i="7"/>
  <c r="L16" i="7"/>
  <c r="L20" i="7"/>
  <c r="L36" i="7"/>
  <c r="L44" i="7"/>
  <c r="O68" i="37"/>
  <c r="O120" i="37"/>
  <c r="K152" i="37"/>
  <c r="M202" i="37"/>
  <c r="Q205" i="37"/>
  <c r="R205" i="37" s="1"/>
  <c r="S205" i="37" s="1"/>
  <c r="T205" i="37" s="1"/>
  <c r="U205" i="37" s="1"/>
  <c r="V205" i="37" s="1"/>
  <c r="W205" i="37" s="1"/>
  <c r="X205" i="37" s="1"/>
  <c r="Y205" i="37" s="1"/>
  <c r="Z205" i="37" s="1"/>
  <c r="M211" i="37"/>
  <c r="N224" i="37"/>
  <c r="O238" i="37"/>
  <c r="N257" i="37"/>
  <c r="K14" i="48"/>
  <c r="K66" i="48"/>
  <c r="K68" i="48" s="1"/>
  <c r="E117" i="48"/>
  <c r="D117" i="48" s="1"/>
  <c r="F147" i="48"/>
  <c r="K152" i="48"/>
  <c r="D165" i="48"/>
  <c r="D177" i="48"/>
  <c r="K194" i="48"/>
  <c r="F189" i="48"/>
  <c r="K218" i="48"/>
  <c r="F213" i="48"/>
  <c r="K242" i="48"/>
  <c r="F237" i="48"/>
  <c r="K266" i="48"/>
  <c r="F261" i="48"/>
  <c r="N290" i="48"/>
  <c r="O290" i="48" s="1"/>
  <c r="P290" i="48" s="1"/>
  <c r="Q290" i="48" s="1"/>
  <c r="R290" i="48" s="1"/>
  <c r="S290" i="48" s="1"/>
  <c r="T290" i="48" s="1"/>
  <c r="U290" i="48" s="1"/>
  <c r="V290" i="48" s="1"/>
  <c r="W290" i="48" s="1"/>
  <c r="X290" i="48" s="1"/>
  <c r="Y290" i="48" s="1"/>
  <c r="Z290" i="48" s="1"/>
  <c r="AA290" i="48" s="1"/>
  <c r="AB290" i="48" s="1"/>
  <c r="AC290" i="48" s="1"/>
  <c r="AD290" i="48" s="1"/>
  <c r="AE290" i="48" s="1"/>
  <c r="AF290" i="48" s="1"/>
  <c r="AG290" i="48" s="1"/>
  <c r="AH290" i="48" s="1"/>
  <c r="AI290" i="48" s="1"/>
  <c r="AJ290" i="48" s="1"/>
  <c r="AK290" i="48" s="1"/>
  <c r="AL290" i="48" s="1"/>
  <c r="AM290" i="48" s="1"/>
  <c r="AN290" i="48" s="1"/>
  <c r="AO290" i="48" s="1"/>
  <c r="K306" i="48"/>
  <c r="K351" i="48"/>
  <c r="F347" i="48"/>
  <c r="F39" i="57" s="1"/>
  <c r="K360" i="48"/>
  <c r="H357" i="48"/>
  <c r="I357" i="48" s="1"/>
  <c r="E442" i="48"/>
  <c r="D442" i="48" s="1"/>
  <c r="E219" i="57" s="1"/>
  <c r="I457" i="48"/>
  <c r="E457" i="48"/>
  <c r="D457" i="48" s="1"/>
  <c r="E253" i="57" s="1"/>
  <c r="E497" i="48"/>
  <c r="D497" i="48" s="1"/>
  <c r="E137" i="57" s="1"/>
  <c r="G137" i="57" s="1"/>
  <c r="I140" i="57" s="1"/>
  <c r="J140" i="57" s="1"/>
  <c r="K140" i="57" s="1"/>
  <c r="J53" i="51"/>
  <c r="I53" i="51"/>
  <c r="AU53" i="51" s="1"/>
  <c r="N62" i="51"/>
  <c r="O62" i="51" s="1"/>
  <c r="P62" i="51" s="1"/>
  <c r="Q62" i="51" s="1"/>
  <c r="R62" i="51" s="1"/>
  <c r="S62" i="51" s="1"/>
  <c r="T62" i="51" s="1"/>
  <c r="U62" i="51" s="1"/>
  <c r="V62" i="51" s="1"/>
  <c r="W62" i="51" s="1"/>
  <c r="X62" i="51" s="1"/>
  <c r="Y62" i="51" s="1"/>
  <c r="Z62" i="51" s="1"/>
  <c r="AA62" i="51" s="1"/>
  <c r="AB62" i="51" s="1"/>
  <c r="AC62" i="51" s="1"/>
  <c r="AD62" i="51" s="1"/>
  <c r="AE62" i="51" s="1"/>
  <c r="AF62" i="51" s="1"/>
  <c r="AG62" i="51" s="1"/>
  <c r="AH62" i="51" s="1"/>
  <c r="AI62" i="51" s="1"/>
  <c r="AJ62" i="51" s="1"/>
  <c r="AK62" i="51" s="1"/>
  <c r="AL62" i="51" s="1"/>
  <c r="AM62" i="51" s="1"/>
  <c r="AN62" i="51" s="1"/>
  <c r="AO62" i="51" s="1"/>
  <c r="AP62" i="51" s="1"/>
  <c r="AQ62" i="51" s="1"/>
  <c r="N59" i="51"/>
  <c r="O59" i="51" s="1"/>
  <c r="P59" i="51" s="1"/>
  <c r="Q59" i="51" s="1"/>
  <c r="R59" i="51" s="1"/>
  <c r="S59" i="51" s="1"/>
  <c r="T59" i="51" s="1"/>
  <c r="U59" i="51" s="1"/>
  <c r="V59" i="51" s="1"/>
  <c r="W59" i="51" s="1"/>
  <c r="X59" i="51" s="1"/>
  <c r="Y59" i="51" s="1"/>
  <c r="Z59" i="51" s="1"/>
  <c r="AA59" i="51" s="1"/>
  <c r="AB59" i="51" s="1"/>
  <c r="AC59" i="51" s="1"/>
  <c r="AD59" i="51" s="1"/>
  <c r="AE59" i="51" s="1"/>
  <c r="AF59" i="51" s="1"/>
  <c r="AG59" i="51" s="1"/>
  <c r="AH59" i="51" s="1"/>
  <c r="AI59" i="51" s="1"/>
  <c r="AJ59" i="51" s="1"/>
  <c r="AK59" i="51" s="1"/>
  <c r="AL59" i="51" s="1"/>
  <c r="AM59" i="51" s="1"/>
  <c r="AN59" i="51" s="1"/>
  <c r="AO59" i="51" s="1"/>
  <c r="AP59" i="51" s="1"/>
  <c r="AQ59" i="51" s="1"/>
  <c r="I255" i="51"/>
  <c r="J255" i="51"/>
  <c r="J300" i="51"/>
  <c r="I300" i="51"/>
  <c r="I305" i="51"/>
  <c r="J305" i="51"/>
  <c r="T7" i="40"/>
  <c r="T15" i="40"/>
  <c r="T222" i="40"/>
  <c r="T225" i="40"/>
  <c r="R49" i="34"/>
  <c r="S49" i="34" s="1"/>
  <c r="T49" i="34" s="1"/>
  <c r="U49" i="34" s="1"/>
  <c r="V49" i="34" s="1"/>
  <c r="W49" i="34" s="1"/>
  <c r="X49" i="34" s="1"/>
  <c r="Y49" i="34" s="1"/>
  <c r="Z49" i="34" s="1"/>
  <c r="AA49" i="34" s="1"/>
  <c r="AB49" i="34" s="1"/>
  <c r="AC49" i="34" s="1"/>
  <c r="AD49" i="34" s="1"/>
  <c r="AE49" i="34" s="1"/>
  <c r="AF49" i="34" s="1"/>
  <c r="AG49" i="34" s="1"/>
  <c r="AH49" i="34" s="1"/>
  <c r="O61" i="34"/>
  <c r="R67" i="34"/>
  <c r="S67" i="34" s="1"/>
  <c r="T67" i="34" s="1"/>
  <c r="U67" i="34" s="1"/>
  <c r="V67" i="34" s="1"/>
  <c r="W67" i="34" s="1"/>
  <c r="X67" i="34" s="1"/>
  <c r="Y67" i="34" s="1"/>
  <c r="Z67" i="34" s="1"/>
  <c r="AA67" i="34" s="1"/>
  <c r="AB67" i="34" s="1"/>
  <c r="AC67" i="34" s="1"/>
  <c r="AD67" i="34" s="1"/>
  <c r="AE67" i="34" s="1"/>
  <c r="AF67" i="34" s="1"/>
  <c r="AG67" i="34" s="1"/>
  <c r="AH67" i="34" s="1"/>
  <c r="O93" i="34"/>
  <c r="O107" i="34"/>
  <c r="N4" i="7"/>
  <c r="O4" i="7" s="1"/>
  <c r="P4" i="7" s="1"/>
  <c r="Q4" i="7" s="1"/>
  <c r="R4" i="7" s="1"/>
  <c r="S4" i="7" s="1"/>
  <c r="T4" i="7" s="1"/>
  <c r="U4" i="7" s="1"/>
  <c r="V4" i="7" s="1"/>
  <c r="W4" i="7" s="1"/>
  <c r="X4" i="7" s="1"/>
  <c r="Y4" i="7" s="1"/>
  <c r="Z4" i="7" s="1"/>
  <c r="AA4" i="7" s="1"/>
  <c r="AB4" i="7" s="1"/>
  <c r="AC4" i="7" s="1"/>
  <c r="AD4" i="7" s="1"/>
  <c r="AE4" i="7" s="1"/>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N16" i="7"/>
  <c r="O16" i="7" s="1"/>
  <c r="P16" i="7" s="1"/>
  <c r="Q16" i="7" s="1"/>
  <c r="R16" i="7" s="1"/>
  <c r="S16" i="7" s="1"/>
  <c r="T16" i="7" s="1"/>
  <c r="U16" i="7" s="1"/>
  <c r="V16" i="7" s="1"/>
  <c r="W16" i="7" s="1"/>
  <c r="X16" i="7" s="1"/>
  <c r="Y16" i="7" s="1"/>
  <c r="Z16" i="7" s="1"/>
  <c r="AA16" i="7" s="1"/>
  <c r="AB16" i="7" s="1"/>
  <c r="AC16" i="7" s="1"/>
  <c r="AD16" i="7" s="1"/>
  <c r="AE16" i="7" s="1"/>
  <c r="AF16" i="7" s="1"/>
  <c r="AG16" i="7" s="1"/>
  <c r="AH16" i="7" s="1"/>
  <c r="AI16" i="7" s="1"/>
  <c r="AJ16" i="7" s="1"/>
  <c r="AK16" i="7" s="1"/>
  <c r="AL16" i="7" s="1"/>
  <c r="AM16" i="7" s="1"/>
  <c r="AN16" i="7" s="1"/>
  <c r="AO16" i="7" s="1"/>
  <c r="AP16" i="7" s="1"/>
  <c r="AQ16" i="7" s="1"/>
  <c r="AR16" i="7" s="1"/>
  <c r="AS16" i="7" s="1"/>
  <c r="AT16" i="7" s="1"/>
  <c r="AU16" i="7" s="1"/>
  <c r="AV16" i="7" s="1"/>
  <c r="AW16" i="7" s="1"/>
  <c r="AX16" i="7" s="1"/>
  <c r="AY16" i="7" s="1"/>
  <c r="AZ16" i="7" s="1"/>
  <c r="BA16" i="7" s="1"/>
  <c r="BB16" i="7" s="1"/>
  <c r="BC16" i="7" s="1"/>
  <c r="BD16" i="7" s="1"/>
  <c r="BE16" i="7" s="1"/>
  <c r="BF16" i="7" s="1"/>
  <c r="BG16" i="7" s="1"/>
  <c r="BH16" i="7" s="1"/>
  <c r="BI16" i="7" s="1"/>
  <c r="BJ16" i="7" s="1"/>
  <c r="BK16" i="7" s="1"/>
  <c r="N20" i="7"/>
  <c r="O20" i="7" s="1"/>
  <c r="P20" i="7" s="1"/>
  <c r="Q20" i="7" s="1"/>
  <c r="R20" i="7" s="1"/>
  <c r="S20" i="7" s="1"/>
  <c r="T20" i="7" s="1"/>
  <c r="U20" i="7" s="1"/>
  <c r="V20" i="7" s="1"/>
  <c r="W20" i="7" s="1"/>
  <c r="X20" i="7" s="1"/>
  <c r="Y20" i="7" s="1"/>
  <c r="Z20" i="7" s="1"/>
  <c r="AA20" i="7" s="1"/>
  <c r="AB20" i="7" s="1"/>
  <c r="AC20" i="7" s="1"/>
  <c r="AD20" i="7" s="1"/>
  <c r="AE20" i="7" s="1"/>
  <c r="AF20" i="7" s="1"/>
  <c r="AG20" i="7" s="1"/>
  <c r="AH20" i="7" s="1"/>
  <c r="AI20" i="7" s="1"/>
  <c r="AJ20" i="7" s="1"/>
  <c r="AK20" i="7" s="1"/>
  <c r="AL20" i="7" s="1"/>
  <c r="AM20" i="7" s="1"/>
  <c r="AN20" i="7" s="1"/>
  <c r="AO20" i="7" s="1"/>
  <c r="AP20" i="7" s="1"/>
  <c r="AQ20" i="7" s="1"/>
  <c r="AR20" i="7" s="1"/>
  <c r="AS20" i="7" s="1"/>
  <c r="AT20" i="7" s="1"/>
  <c r="AU20" i="7" s="1"/>
  <c r="AV20" i="7" s="1"/>
  <c r="AW20" i="7" s="1"/>
  <c r="AX20" i="7" s="1"/>
  <c r="AY20" i="7" s="1"/>
  <c r="AZ20" i="7" s="1"/>
  <c r="BA20" i="7" s="1"/>
  <c r="BB20" i="7" s="1"/>
  <c r="BC20" i="7" s="1"/>
  <c r="BD20" i="7" s="1"/>
  <c r="BE20" i="7" s="1"/>
  <c r="BF20" i="7" s="1"/>
  <c r="BG20" i="7" s="1"/>
  <c r="BH20" i="7" s="1"/>
  <c r="BI20" i="7" s="1"/>
  <c r="BJ20" i="7" s="1"/>
  <c r="BK20" i="7" s="1"/>
  <c r="N36" i="7"/>
  <c r="O36" i="7" s="1"/>
  <c r="P36" i="7" s="1"/>
  <c r="Q36" i="7" s="1"/>
  <c r="R36" i="7" s="1"/>
  <c r="S36" i="7" s="1"/>
  <c r="T36" i="7" s="1"/>
  <c r="U36" i="7" s="1"/>
  <c r="V36" i="7" s="1"/>
  <c r="W36" i="7" s="1"/>
  <c r="X36" i="7" s="1"/>
  <c r="Y36" i="7" s="1"/>
  <c r="Z36" i="7" s="1"/>
  <c r="AA36" i="7" s="1"/>
  <c r="AB36" i="7" s="1"/>
  <c r="AC36" i="7" s="1"/>
  <c r="AD36" i="7" s="1"/>
  <c r="AE36" i="7" s="1"/>
  <c r="AF36" i="7" s="1"/>
  <c r="AG36" i="7" s="1"/>
  <c r="AH36" i="7" s="1"/>
  <c r="AI36" i="7" s="1"/>
  <c r="AJ36" i="7" s="1"/>
  <c r="AK36" i="7" s="1"/>
  <c r="AL36" i="7" s="1"/>
  <c r="AM36" i="7" s="1"/>
  <c r="AN36" i="7" s="1"/>
  <c r="AO36" i="7" s="1"/>
  <c r="AP36" i="7" s="1"/>
  <c r="AQ36" i="7" s="1"/>
  <c r="AR36" i="7" s="1"/>
  <c r="AS36" i="7" s="1"/>
  <c r="AT36" i="7" s="1"/>
  <c r="AU36" i="7" s="1"/>
  <c r="AV36" i="7" s="1"/>
  <c r="AW36" i="7" s="1"/>
  <c r="AX36" i="7" s="1"/>
  <c r="AY36" i="7" s="1"/>
  <c r="AZ36" i="7" s="1"/>
  <c r="BA36" i="7" s="1"/>
  <c r="BB36" i="7" s="1"/>
  <c r="BC36" i="7" s="1"/>
  <c r="BD36" i="7" s="1"/>
  <c r="BE36" i="7" s="1"/>
  <c r="BF36" i="7" s="1"/>
  <c r="BG36" i="7" s="1"/>
  <c r="BH36" i="7" s="1"/>
  <c r="BI36" i="7" s="1"/>
  <c r="BJ36" i="7" s="1"/>
  <c r="BK36" i="7" s="1"/>
  <c r="N44" i="7"/>
  <c r="O44" i="7" s="1"/>
  <c r="P44" i="7" s="1"/>
  <c r="Q44" i="7" s="1"/>
  <c r="R44" i="7" s="1"/>
  <c r="S44" i="7" s="1"/>
  <c r="T44" i="7" s="1"/>
  <c r="U44" i="7" s="1"/>
  <c r="V44" i="7" s="1"/>
  <c r="W44" i="7" s="1"/>
  <c r="X44" i="7" s="1"/>
  <c r="Y44" i="7" s="1"/>
  <c r="Z44" i="7" s="1"/>
  <c r="AA44" i="7" s="1"/>
  <c r="AB44" i="7" s="1"/>
  <c r="AC44" i="7" s="1"/>
  <c r="AD44" i="7" s="1"/>
  <c r="AE44" i="7" s="1"/>
  <c r="AF44" i="7" s="1"/>
  <c r="AG44" i="7" s="1"/>
  <c r="AH44" i="7" s="1"/>
  <c r="AI44" i="7" s="1"/>
  <c r="AJ44" i="7" s="1"/>
  <c r="AK44" i="7" s="1"/>
  <c r="AL44" i="7" s="1"/>
  <c r="AM44" i="7" s="1"/>
  <c r="AN44" i="7" s="1"/>
  <c r="AO44" i="7" s="1"/>
  <c r="AP44" i="7" s="1"/>
  <c r="AQ44" i="7" s="1"/>
  <c r="AR44" i="7" s="1"/>
  <c r="AS44" i="7" s="1"/>
  <c r="AT44" i="7" s="1"/>
  <c r="AU44" i="7" s="1"/>
  <c r="AV44" i="7" s="1"/>
  <c r="AW44" i="7" s="1"/>
  <c r="AX44" i="7" s="1"/>
  <c r="AY44" i="7" s="1"/>
  <c r="AZ44" i="7" s="1"/>
  <c r="BA44" i="7" s="1"/>
  <c r="BB44" i="7" s="1"/>
  <c r="BC44" i="7" s="1"/>
  <c r="BD44" i="7" s="1"/>
  <c r="BE44" i="7" s="1"/>
  <c r="BF44" i="7" s="1"/>
  <c r="BG44" i="7" s="1"/>
  <c r="BH44" i="7" s="1"/>
  <c r="BI44" i="7" s="1"/>
  <c r="BJ44" i="7" s="1"/>
  <c r="BK44" i="7" s="1"/>
  <c r="K49" i="37"/>
  <c r="M49" i="37"/>
  <c r="O49" i="37"/>
  <c r="M91" i="37"/>
  <c r="O107" i="37"/>
  <c r="M150" i="37"/>
  <c r="Q156" i="37"/>
  <c r="R156" i="37" s="1"/>
  <c r="S156" i="37" s="1"/>
  <c r="T156" i="37" s="1"/>
  <c r="U156" i="37" s="1"/>
  <c r="V156" i="37" s="1"/>
  <c r="W156" i="37" s="1"/>
  <c r="X156" i="37" s="1"/>
  <c r="Y156" i="37" s="1"/>
  <c r="Z156" i="37" s="1"/>
  <c r="Q184" i="37"/>
  <c r="R184" i="37" s="1"/>
  <c r="S184" i="37" s="1"/>
  <c r="T184" i="37" s="1"/>
  <c r="U184" i="37" s="1"/>
  <c r="V184" i="37" s="1"/>
  <c r="W184" i="37" s="1"/>
  <c r="X184" i="37" s="1"/>
  <c r="Y184" i="37" s="1"/>
  <c r="Z184" i="37" s="1"/>
  <c r="Q213" i="37"/>
  <c r="R213" i="37" s="1"/>
  <c r="S213" i="37" s="1"/>
  <c r="T213" i="37" s="1"/>
  <c r="U213" i="37" s="1"/>
  <c r="V213" i="37" s="1"/>
  <c r="W213" i="37" s="1"/>
  <c r="X213" i="37" s="1"/>
  <c r="Y213" i="37" s="1"/>
  <c r="Z213" i="37" s="1"/>
  <c r="Q219" i="37"/>
  <c r="R219" i="37" s="1"/>
  <c r="S219" i="37" s="1"/>
  <c r="T219" i="37" s="1"/>
  <c r="U219" i="37" s="1"/>
  <c r="V219" i="37" s="1"/>
  <c r="W219" i="37" s="1"/>
  <c r="X219" i="37" s="1"/>
  <c r="Y219" i="37" s="1"/>
  <c r="Z219" i="37" s="1"/>
  <c r="M273" i="37"/>
  <c r="P277" i="37"/>
  <c r="Q277" i="37" s="1"/>
  <c r="R277" i="37" s="1"/>
  <c r="S277" i="37" s="1"/>
  <c r="T277" i="37" s="1"/>
  <c r="U277" i="37" s="1"/>
  <c r="V277" i="37" s="1"/>
  <c r="W277" i="37" s="1"/>
  <c r="X277" i="37" s="1"/>
  <c r="Y277" i="37" s="1"/>
  <c r="Z277" i="37" s="1"/>
  <c r="R282" i="37"/>
  <c r="S282" i="37" s="1"/>
  <c r="T282" i="37" s="1"/>
  <c r="U282" i="37" s="1"/>
  <c r="V282" i="37" s="1"/>
  <c r="W282" i="37" s="1"/>
  <c r="X282" i="37" s="1"/>
  <c r="Y282" i="37" s="1"/>
  <c r="Z282" i="37" s="1"/>
  <c r="Q291" i="37"/>
  <c r="R291" i="37" s="1"/>
  <c r="S291" i="37" s="1"/>
  <c r="T291" i="37" s="1"/>
  <c r="U291" i="37" s="1"/>
  <c r="V291" i="37" s="1"/>
  <c r="W291" i="37" s="1"/>
  <c r="X291" i="37" s="1"/>
  <c r="Y291" i="37" s="1"/>
  <c r="Z291" i="37" s="1"/>
  <c r="Q300" i="37"/>
  <c r="R300" i="37" s="1"/>
  <c r="S300" i="37" s="1"/>
  <c r="T300" i="37" s="1"/>
  <c r="U300" i="37" s="1"/>
  <c r="V300" i="37" s="1"/>
  <c r="W300" i="37" s="1"/>
  <c r="X300" i="37" s="1"/>
  <c r="Y300" i="37" s="1"/>
  <c r="Z300" i="37" s="1"/>
  <c r="L76" i="48"/>
  <c r="K75" i="48"/>
  <c r="F75" i="48" s="1"/>
  <c r="M100" i="48"/>
  <c r="N100" i="48" s="1"/>
  <c r="O100" i="48" s="1"/>
  <c r="P100" i="48" s="1"/>
  <c r="Q100" i="48" s="1"/>
  <c r="R100" i="48" s="1"/>
  <c r="S100" i="48" s="1"/>
  <c r="T100" i="48" s="1"/>
  <c r="U100" i="48" s="1"/>
  <c r="V100" i="48" s="1"/>
  <c r="W100" i="48" s="1"/>
  <c r="X100" i="48" s="1"/>
  <c r="Y100" i="48" s="1"/>
  <c r="Z100" i="48" s="1"/>
  <c r="AA100" i="48" s="1"/>
  <c r="AB100" i="48" s="1"/>
  <c r="AC100" i="48" s="1"/>
  <c r="AD100" i="48" s="1"/>
  <c r="AE100" i="48" s="1"/>
  <c r="AF100" i="48" s="1"/>
  <c r="AG100" i="48" s="1"/>
  <c r="AH100" i="48" s="1"/>
  <c r="AI100" i="48" s="1"/>
  <c r="AJ100" i="48" s="1"/>
  <c r="AK100" i="48" s="1"/>
  <c r="AL100" i="48" s="1"/>
  <c r="AM100" i="48" s="1"/>
  <c r="AN100" i="48" s="1"/>
  <c r="AO100" i="48" s="1"/>
  <c r="K326" i="48"/>
  <c r="K346" i="48"/>
  <c r="F342" i="48"/>
  <c r="F36" i="57" s="1"/>
  <c r="G36" i="57" s="1"/>
  <c r="K366" i="48"/>
  <c r="K556" i="48"/>
  <c r="J225" i="51"/>
  <c r="I225" i="51"/>
  <c r="F532" i="48"/>
  <c r="K571" i="48"/>
  <c r="D582" i="48"/>
  <c r="R49" i="51"/>
  <c r="T4" i="40"/>
  <c r="T5" i="40"/>
  <c r="T6" i="40"/>
  <c r="T10" i="40"/>
  <c r="T14" i="40"/>
  <c r="T33" i="40"/>
  <c r="T35" i="40"/>
  <c r="T37" i="40"/>
  <c r="T39" i="40"/>
  <c r="T41" i="40"/>
  <c r="T43" i="40"/>
  <c r="T45" i="40"/>
  <c r="T47" i="40"/>
  <c r="T49" i="40"/>
  <c r="T51" i="40"/>
  <c r="T53" i="40"/>
  <c r="T55" i="40"/>
  <c r="T57" i="40"/>
  <c r="T59" i="40"/>
  <c r="T61" i="40"/>
  <c r="T63" i="40"/>
  <c r="T65" i="40"/>
  <c r="T67" i="40"/>
  <c r="T69" i="40"/>
  <c r="T71" i="40"/>
  <c r="T73" i="40"/>
  <c r="T75" i="40"/>
  <c r="T77" i="40"/>
  <c r="T79" i="40"/>
  <c r="T81" i="40"/>
  <c r="T83" i="40"/>
  <c r="T85" i="40"/>
  <c r="T87" i="40"/>
  <c r="T89" i="40"/>
  <c r="T123" i="40"/>
  <c r="H220" i="40"/>
  <c r="H224" i="40"/>
  <c r="T260" i="40"/>
  <c r="T288" i="40"/>
  <c r="D111" i="48"/>
  <c r="K122" i="48"/>
  <c r="K134" i="48"/>
  <c r="K146" i="48"/>
  <c r="K158" i="48"/>
  <c r="E171" i="48"/>
  <c r="D171" i="48" s="1"/>
  <c r="H285" i="48"/>
  <c r="E285" i="48" s="1"/>
  <c r="D285" i="48" s="1"/>
  <c r="E291" i="48"/>
  <c r="E317" i="48"/>
  <c r="D317" i="48" s="1"/>
  <c r="E60" i="57" s="1"/>
  <c r="G60" i="57" s="1"/>
  <c r="E322" i="48"/>
  <c r="D322" i="48" s="1"/>
  <c r="E26" i="57" s="1"/>
  <c r="G26" i="57" s="1"/>
  <c r="E352" i="48"/>
  <c r="D352" i="48" s="1"/>
  <c r="E84" i="57" s="1"/>
  <c r="K371" i="48"/>
  <c r="F387" i="48"/>
  <c r="K391" i="48"/>
  <c r="E412" i="48"/>
  <c r="D412" i="48" s="1"/>
  <c r="E180" i="57" s="1"/>
  <c r="K416" i="48"/>
  <c r="E427" i="48"/>
  <c r="D427" i="48" s="1"/>
  <c r="E200" i="57" s="1"/>
  <c r="G200" i="57" s="1"/>
  <c r="I207" i="57" s="1"/>
  <c r="J207" i="57" s="1"/>
  <c r="K207" i="57" s="1"/>
  <c r="E462" i="48"/>
  <c r="D462" i="48" s="1"/>
  <c r="E241" i="57" s="1"/>
  <c r="O488" i="48"/>
  <c r="P488" i="48" s="1"/>
  <c r="Q488" i="48" s="1"/>
  <c r="R488" i="48" s="1"/>
  <c r="S488" i="48" s="1"/>
  <c r="T488" i="48" s="1"/>
  <c r="U488" i="48" s="1"/>
  <c r="V488" i="48" s="1"/>
  <c r="W488" i="48" s="1"/>
  <c r="X488" i="48" s="1"/>
  <c r="Y488" i="48" s="1"/>
  <c r="Z488" i="48" s="1"/>
  <c r="AA488" i="48" s="1"/>
  <c r="AB488" i="48" s="1"/>
  <c r="AC488" i="48" s="1"/>
  <c r="AD488" i="48" s="1"/>
  <c r="AE488" i="48" s="1"/>
  <c r="AF488" i="48" s="1"/>
  <c r="AG488" i="48" s="1"/>
  <c r="AH488" i="48" s="1"/>
  <c r="AI488" i="48" s="1"/>
  <c r="AJ488" i="48" s="1"/>
  <c r="AK488" i="48" s="1"/>
  <c r="AL488" i="48" s="1"/>
  <c r="AM488" i="48" s="1"/>
  <c r="AN488" i="48" s="1"/>
  <c r="AO488" i="48" s="1"/>
  <c r="F537" i="48"/>
  <c r="F542" i="48"/>
  <c r="F272" i="57" s="1"/>
  <c r="E567" i="48"/>
  <c r="D567" i="48" s="1"/>
  <c r="K3" i="58"/>
  <c r="I28" i="51"/>
  <c r="N52" i="51"/>
  <c r="O52" i="51" s="1"/>
  <c r="P52" i="51" s="1"/>
  <c r="Q52" i="51" s="1"/>
  <c r="R52" i="51" s="1"/>
  <c r="S52" i="51" s="1"/>
  <c r="T52" i="51" s="1"/>
  <c r="U52" i="51" s="1"/>
  <c r="V52" i="51" s="1"/>
  <c r="W52" i="51" s="1"/>
  <c r="X52" i="51" s="1"/>
  <c r="Y52" i="51" s="1"/>
  <c r="Z52" i="51" s="1"/>
  <c r="AA52" i="51" s="1"/>
  <c r="AB52" i="51" s="1"/>
  <c r="AC52" i="51" s="1"/>
  <c r="AD52" i="51" s="1"/>
  <c r="AE52" i="51" s="1"/>
  <c r="AF52" i="51" s="1"/>
  <c r="AG52" i="51" s="1"/>
  <c r="AH52" i="51" s="1"/>
  <c r="AI52" i="51" s="1"/>
  <c r="AJ52" i="51" s="1"/>
  <c r="AK52" i="51" s="1"/>
  <c r="AL52" i="51" s="1"/>
  <c r="AM52" i="51" s="1"/>
  <c r="AN52" i="51" s="1"/>
  <c r="AO52" i="51" s="1"/>
  <c r="AP52" i="51" s="1"/>
  <c r="AQ52" i="51" s="1"/>
  <c r="I85" i="51"/>
  <c r="AW120" i="51"/>
  <c r="Q136" i="40"/>
  <c r="R136" i="40" s="1"/>
  <c r="S136" i="40" s="1"/>
  <c r="T103" i="40"/>
  <c r="T280" i="40"/>
  <c r="T296" i="40"/>
  <c r="J315" i="40"/>
  <c r="K315" i="40" s="1"/>
  <c r="L315" i="40" s="1"/>
  <c r="M315" i="40" s="1"/>
  <c r="N315" i="40" s="1"/>
  <c r="O315" i="40" s="1"/>
  <c r="P315" i="40" s="1"/>
  <c r="T320" i="40"/>
  <c r="T338" i="40"/>
  <c r="T406" i="40"/>
  <c r="T93" i="40"/>
  <c r="T105" i="40"/>
  <c r="T119" i="40"/>
  <c r="T138" i="40"/>
  <c r="T140" i="40"/>
  <c r="T141" i="40"/>
  <c r="T144" i="40"/>
  <c r="T146" i="40"/>
  <c r="T148" i="40"/>
  <c r="T150" i="40"/>
  <c r="T152" i="40"/>
  <c r="T154" i="40"/>
  <c r="T156" i="40"/>
  <c r="T158" i="40"/>
  <c r="T160" i="40"/>
  <c r="T162" i="40"/>
  <c r="T164" i="40"/>
  <c r="T166" i="40"/>
  <c r="T168" i="40"/>
  <c r="T170" i="40"/>
  <c r="T172" i="40"/>
  <c r="T174" i="40"/>
  <c r="T176" i="40"/>
  <c r="T178" i="40"/>
  <c r="Q220" i="40"/>
  <c r="R220" i="40" s="1"/>
  <c r="S220" i="40" s="1"/>
  <c r="T217" i="40"/>
  <c r="T221" i="40"/>
  <c r="Q224" i="40"/>
  <c r="R224" i="40" s="1"/>
  <c r="S224" i="40" s="1"/>
  <c r="T271" i="40"/>
  <c r="T275" i="40"/>
  <c r="T278" i="40"/>
  <c r="S315" i="40"/>
  <c r="T391" i="40"/>
  <c r="T393" i="40"/>
  <c r="T395" i="40"/>
  <c r="T397" i="40"/>
  <c r="T399" i="40"/>
  <c r="T404" i="40"/>
  <c r="K26" i="48"/>
  <c r="K38" i="48"/>
  <c r="F51" i="48"/>
  <c r="H51" i="48"/>
  <c r="E51" i="48" s="1"/>
  <c r="D51" i="48" s="1"/>
  <c r="E57" i="48"/>
  <c r="D57" i="48" s="1"/>
  <c r="R68" i="48"/>
  <c r="S68" i="48" s="1"/>
  <c r="T68" i="48" s="1"/>
  <c r="U68" i="48" s="1"/>
  <c r="V68" i="48" s="1"/>
  <c r="W68" i="48" s="1"/>
  <c r="X68" i="48" s="1"/>
  <c r="Y68" i="48" s="1"/>
  <c r="Z68" i="48" s="1"/>
  <c r="AA68" i="48" s="1"/>
  <c r="AB68" i="48" s="1"/>
  <c r="AC68" i="48" s="1"/>
  <c r="AD68" i="48" s="1"/>
  <c r="AE68" i="48" s="1"/>
  <c r="AF68" i="48" s="1"/>
  <c r="AG68" i="48" s="1"/>
  <c r="AH68" i="48" s="1"/>
  <c r="AI68" i="48" s="1"/>
  <c r="AJ68" i="48" s="1"/>
  <c r="AK68" i="48" s="1"/>
  <c r="AL68" i="48" s="1"/>
  <c r="AM68" i="48" s="1"/>
  <c r="AN68" i="48" s="1"/>
  <c r="AO68" i="48" s="1"/>
  <c r="F69" i="48"/>
  <c r="K82" i="48"/>
  <c r="E99" i="48"/>
  <c r="D99" i="48" s="1"/>
  <c r="K286" i="48"/>
  <c r="K288" i="48"/>
  <c r="E302" i="48"/>
  <c r="D302" i="48" s="1"/>
  <c r="E94" i="57" s="1"/>
  <c r="G94" i="57" s="1"/>
  <c r="I96" i="57" s="1"/>
  <c r="J96" i="57" s="1"/>
  <c r="K96" i="57" s="1"/>
  <c r="L96" i="57" s="1"/>
  <c r="M96" i="57" s="1"/>
  <c r="N96" i="57" s="1"/>
  <c r="O96" i="57" s="1"/>
  <c r="P96" i="57" s="1"/>
  <c r="Q96" i="57" s="1"/>
  <c r="R96" i="57" s="1"/>
  <c r="S96" i="57" s="1"/>
  <c r="T96" i="57" s="1"/>
  <c r="U96" i="57" s="1"/>
  <c r="V96" i="57" s="1"/>
  <c r="W96" i="57" s="1"/>
  <c r="X96" i="57" s="1"/>
  <c r="Y96" i="57" s="1"/>
  <c r="Z96" i="57" s="1"/>
  <c r="AA96" i="57" s="1"/>
  <c r="AB96" i="57" s="1"/>
  <c r="AC96" i="57" s="1"/>
  <c r="AD96" i="57" s="1"/>
  <c r="AE96" i="57" s="1"/>
  <c r="AF96" i="57" s="1"/>
  <c r="AG96" i="57" s="1"/>
  <c r="AH96" i="57" s="1"/>
  <c r="AI96" i="57" s="1"/>
  <c r="AJ96" i="57" s="1"/>
  <c r="AK96" i="57" s="1"/>
  <c r="AL96" i="57" s="1"/>
  <c r="AM96" i="57" s="1"/>
  <c r="AN96" i="57" s="1"/>
  <c r="K386" i="48"/>
  <c r="E422" i="48"/>
  <c r="D422" i="48" s="1"/>
  <c r="E192" i="57" s="1"/>
  <c r="G192" i="57" s="1"/>
  <c r="I199" i="57" s="1"/>
  <c r="J199" i="57" s="1"/>
  <c r="K199" i="57" s="1"/>
  <c r="K431" i="48"/>
  <c r="K436" i="48"/>
  <c r="K441" i="48"/>
  <c r="K451" i="48"/>
  <c r="K456" i="48"/>
  <c r="F462" i="48"/>
  <c r="F241" i="57" s="1"/>
  <c r="E487" i="48"/>
  <c r="D487" i="48" s="1"/>
  <c r="E129" i="57" s="1"/>
  <c r="E552" i="48"/>
  <c r="D552" i="48" s="1"/>
  <c r="E577" i="48"/>
  <c r="D577" i="48" s="1"/>
  <c r="E279" i="57" s="1"/>
  <c r="G279" i="57" s="1"/>
  <c r="I280" i="57" s="1"/>
  <c r="J280" i="57" s="1"/>
  <c r="K280" i="57" s="1"/>
  <c r="I3" i="51"/>
  <c r="J18" i="51"/>
  <c r="I23" i="51"/>
  <c r="AW19" i="51" s="1"/>
  <c r="J63" i="51"/>
  <c r="I105" i="51"/>
  <c r="AX101" i="51" s="1"/>
  <c r="J125" i="51"/>
  <c r="AW135" i="51"/>
  <c r="J190" i="51"/>
  <c r="J195" i="51"/>
  <c r="H136" i="40"/>
  <c r="Q180" i="40"/>
  <c r="R180" i="40" s="1"/>
  <c r="S180" i="40" s="1"/>
  <c r="T181" i="40"/>
  <c r="T183" i="40"/>
  <c r="T185" i="40"/>
  <c r="T187" i="40"/>
  <c r="T189" i="40"/>
  <c r="T191" i="40"/>
  <c r="T193" i="40"/>
  <c r="T195" i="40"/>
  <c r="T197" i="40"/>
  <c r="T199" i="40"/>
  <c r="T201" i="40"/>
  <c r="T203" i="40"/>
  <c r="T205" i="40"/>
  <c r="T305" i="40"/>
  <c r="T342" i="40"/>
  <c r="T348" i="40"/>
  <c r="T401" i="40"/>
  <c r="T412" i="40"/>
  <c r="T303" i="40"/>
  <c r="T318" i="40"/>
  <c r="T344" i="40"/>
  <c r="T345" i="40"/>
  <c r="T353" i="40"/>
  <c r="T388" i="40"/>
  <c r="T418" i="40"/>
  <c r="T422" i="40"/>
  <c r="T265" i="40"/>
  <c r="T267" i="40"/>
  <c r="T273" i="40"/>
  <c r="T291" i="40"/>
  <c r="T294" i="40"/>
  <c r="H306" i="40"/>
  <c r="H312" i="40"/>
  <c r="T319" i="40"/>
  <c r="T321" i="40"/>
  <c r="T333" i="40"/>
  <c r="T340" i="40"/>
  <c r="Q384" i="40"/>
  <c r="R384" i="40" s="1"/>
  <c r="S384" i="40" s="1"/>
  <c r="T355" i="40"/>
  <c r="Q389" i="40"/>
  <c r="R389" i="40" s="1"/>
  <c r="S389" i="40" s="1"/>
  <c r="T390" i="40"/>
  <c r="T392" i="40"/>
  <c r="T394" i="40"/>
  <c r="T396" i="40"/>
  <c r="T398" i="40"/>
  <c r="T400" i="40"/>
  <c r="T402" i="40"/>
  <c r="T407" i="40"/>
  <c r="T408" i="40"/>
  <c r="T409" i="40"/>
  <c r="T410" i="40"/>
  <c r="H423" i="40"/>
  <c r="T425" i="40"/>
  <c r="T427" i="40"/>
  <c r="T429" i="40"/>
  <c r="T431" i="40"/>
  <c r="T433" i="40"/>
  <c r="T435" i="40"/>
  <c r="T473" i="40"/>
  <c r="T475" i="40"/>
  <c r="T352" i="40"/>
  <c r="Q411" i="40"/>
  <c r="R411" i="40" s="1"/>
  <c r="S411" i="40" s="1"/>
  <c r="T416" i="40"/>
  <c r="T420" i="40"/>
  <c r="T270" i="40"/>
  <c r="T274" i="40"/>
  <c r="R312" i="40"/>
  <c r="S312" i="40" s="1"/>
  <c r="T360" i="40"/>
  <c r="T368" i="40"/>
  <c r="T376" i="40"/>
  <c r="T441" i="40"/>
  <c r="T443" i="40"/>
  <c r="T445" i="40"/>
  <c r="T447" i="40"/>
  <c r="T449" i="40"/>
  <c r="T451" i="40"/>
  <c r="T453" i="40"/>
  <c r="T455" i="40"/>
  <c r="T495" i="40"/>
  <c r="H562" i="40"/>
  <c r="R570" i="40"/>
  <c r="S570" i="40" s="1"/>
  <c r="T581" i="40"/>
  <c r="T583" i="40"/>
  <c r="T585" i="40"/>
  <c r="T588" i="40"/>
  <c r="T590" i="40"/>
  <c r="T592" i="40"/>
  <c r="T594" i="40"/>
  <c r="T596" i="40"/>
  <c r="T598" i="40"/>
  <c r="T600" i="40"/>
  <c r="T602" i="40"/>
  <c r="T604" i="40"/>
  <c r="T606" i="40"/>
  <c r="T608" i="40"/>
  <c r="T610" i="40"/>
  <c r="T612" i="40"/>
  <c r="T614" i="40"/>
  <c r="T616" i="40"/>
  <c r="T618" i="40"/>
  <c r="T620" i="40"/>
  <c r="T622" i="40"/>
  <c r="T624" i="40"/>
  <c r="T626" i="40"/>
  <c r="Q437" i="40"/>
  <c r="T488" i="40"/>
  <c r="T501" i="40"/>
  <c r="T503" i="40"/>
  <c r="Q12" i="49"/>
  <c r="Q28" i="49"/>
  <c r="Q82" i="49"/>
  <c r="Q98" i="49"/>
  <c r="Q117" i="49"/>
  <c r="Q164" i="49"/>
  <c r="R472" i="40"/>
  <c r="S472" i="40" s="1"/>
  <c r="T477" i="40"/>
  <c r="T491" i="40"/>
  <c r="T492" i="40"/>
  <c r="T493" i="40"/>
  <c r="T496" i="40"/>
  <c r="T497" i="40"/>
  <c r="T518" i="40"/>
  <c r="H522" i="40"/>
  <c r="R522" i="40"/>
  <c r="S522" i="40" s="1"/>
  <c r="R526" i="40"/>
  <c r="S526" i="40" s="1"/>
  <c r="T529" i="40"/>
  <c r="T531" i="40"/>
  <c r="H535" i="40"/>
  <c r="T538" i="40"/>
  <c r="R551" i="40"/>
  <c r="S551" i="40" s="1"/>
  <c r="R555" i="40"/>
  <c r="S555" i="40" s="1"/>
  <c r="T557" i="40"/>
  <c r="R562" i="40"/>
  <c r="S562" i="40" s="1"/>
  <c r="Q637" i="40"/>
  <c r="R637" i="40" s="1"/>
  <c r="S637" i="40" s="1"/>
  <c r="Q16" i="49"/>
  <c r="Q32" i="49"/>
  <c r="Q50" i="49"/>
  <c r="Q70" i="49"/>
  <c r="Q86" i="49"/>
  <c r="Q102" i="49"/>
  <c r="Q107" i="49"/>
  <c r="Q121" i="49"/>
  <c r="Q132" i="49"/>
  <c r="Q139" i="49"/>
  <c r="Q152" i="49"/>
  <c r="Q169" i="49"/>
  <c r="Q194" i="49"/>
  <c r="Q195" i="49" s="1"/>
  <c r="Q200" i="49"/>
  <c r="H12" i="52"/>
  <c r="I12" i="52" s="1"/>
  <c r="H58" i="52"/>
  <c r="H74" i="52"/>
  <c r="H90" i="52"/>
  <c r="J14" i="38"/>
  <c r="J57" i="38"/>
  <c r="H437" i="40"/>
  <c r="R478" i="40"/>
  <c r="S478" i="40" s="1"/>
  <c r="H511" i="40"/>
  <c r="T509" i="40"/>
  <c r="T534" i="40"/>
  <c r="T573" i="40"/>
  <c r="Q20" i="49"/>
  <c r="Q36" i="49"/>
  <c r="Q44" i="49"/>
  <c r="Q54" i="49"/>
  <c r="Q74" i="49"/>
  <c r="Q90" i="49"/>
  <c r="Q111" i="49"/>
  <c r="Q125" i="49"/>
  <c r="Q129" i="49"/>
  <c r="Q136" i="49"/>
  <c r="Q141" i="49"/>
  <c r="H4" i="52"/>
  <c r="G541" i="40"/>
  <c r="G563" i="40"/>
  <c r="Q104" i="49"/>
  <c r="Q157" i="49"/>
  <c r="Q165" i="49"/>
  <c r="I172" i="49"/>
  <c r="J172" i="49" s="1"/>
  <c r="K172" i="49" s="1"/>
  <c r="L172" i="49" s="1"/>
  <c r="M172" i="49" s="1"/>
  <c r="N172" i="49" s="1"/>
  <c r="O172" i="49" s="1"/>
  <c r="P172" i="49" s="1"/>
  <c r="Q183" i="49"/>
  <c r="Q211" i="49"/>
  <c r="Q215" i="49"/>
  <c r="Q219" i="49"/>
  <c r="H17" i="43"/>
  <c r="H12" i="43" s="1"/>
  <c r="H70" i="43"/>
  <c r="H66" i="43" s="1"/>
  <c r="H85" i="43"/>
  <c r="H83" i="43" s="1"/>
  <c r="H97" i="43"/>
  <c r="H95" i="43" s="1"/>
  <c r="H109" i="43"/>
  <c r="H107" i="43" s="1"/>
  <c r="H121" i="43"/>
  <c r="H119" i="43" s="1"/>
  <c r="H134" i="43"/>
  <c r="H132" i="43" s="1"/>
  <c r="H189" i="43"/>
  <c r="H230" i="47"/>
  <c r="C3" i="35"/>
  <c r="C6" i="35"/>
  <c r="C17" i="35"/>
  <c r="C19" i="35"/>
  <c r="C22" i="35"/>
  <c r="C33" i="35"/>
  <c r="C35" i="35"/>
  <c r="C38" i="35"/>
  <c r="C51" i="35"/>
  <c r="C53" i="35"/>
  <c r="C56" i="35"/>
  <c r="C73" i="35"/>
  <c r="E9" i="52"/>
  <c r="E43" i="52"/>
  <c r="G44" i="52" s="1"/>
  <c r="H44" i="52" s="1"/>
  <c r="I44" i="52" s="1"/>
  <c r="J44" i="52" s="1"/>
  <c r="K44" i="52" s="1"/>
  <c r="L44" i="52" s="1"/>
  <c r="M44" i="52" s="1"/>
  <c r="N44" i="52" s="1"/>
  <c r="O44" i="52" s="1"/>
  <c r="P44" i="52" s="1"/>
  <c r="Q44" i="52" s="1"/>
  <c r="R44" i="52" s="1"/>
  <c r="S44" i="52" s="1"/>
  <c r="T44" i="52" s="1"/>
  <c r="U44" i="52" s="1"/>
  <c r="V44" i="52" s="1"/>
  <c r="W44" i="52" s="1"/>
  <c r="X44" i="52" s="1"/>
  <c r="Y44" i="52" s="1"/>
  <c r="Z44" i="52" s="1"/>
  <c r="AA44" i="52" s="1"/>
  <c r="AB44" i="52" s="1"/>
  <c r="AC44" i="52" s="1"/>
  <c r="E47" i="52"/>
  <c r="G48" i="52" s="1"/>
  <c r="H48" i="52" s="1"/>
  <c r="I48" i="52" s="1"/>
  <c r="J48" i="52" s="1"/>
  <c r="K48" i="52" s="1"/>
  <c r="L48" i="52" s="1"/>
  <c r="M48" i="52" s="1"/>
  <c r="N48" i="52" s="1"/>
  <c r="O48" i="52" s="1"/>
  <c r="P48" i="52" s="1"/>
  <c r="Q48" i="52" s="1"/>
  <c r="R48" i="52" s="1"/>
  <c r="S48" i="52" s="1"/>
  <c r="T48" i="52" s="1"/>
  <c r="U48" i="52" s="1"/>
  <c r="V48" i="52" s="1"/>
  <c r="W48" i="52" s="1"/>
  <c r="X48" i="52" s="1"/>
  <c r="Y48" i="52" s="1"/>
  <c r="Z48" i="52" s="1"/>
  <c r="AA48" i="52" s="1"/>
  <c r="AB48" i="52" s="1"/>
  <c r="AC48" i="52" s="1"/>
  <c r="AD48" i="52" s="1"/>
  <c r="AE48" i="52" s="1"/>
  <c r="AF48" i="52" s="1"/>
  <c r="AG48" i="52" s="1"/>
  <c r="AH48" i="52" s="1"/>
  <c r="AI48" i="52" s="1"/>
  <c r="AJ48" i="52" s="1"/>
  <c r="AK48" i="52" s="1"/>
  <c r="AL48" i="52" s="1"/>
  <c r="E53" i="52"/>
  <c r="G54" i="52" s="1"/>
  <c r="E55" i="52"/>
  <c r="G56" i="52" s="1"/>
  <c r="H56" i="52" s="1"/>
  <c r="E69" i="52"/>
  <c r="G70" i="52" s="1"/>
  <c r="E71" i="52"/>
  <c r="G72" i="52" s="1"/>
  <c r="H72" i="52" s="1"/>
  <c r="E85" i="52"/>
  <c r="G86" i="52" s="1"/>
  <c r="E87" i="52"/>
  <c r="G88" i="52" s="1"/>
  <c r="H88" i="52" s="1"/>
  <c r="J21" i="38"/>
  <c r="J30" i="38"/>
  <c r="J34" i="38"/>
  <c r="J37" i="38"/>
  <c r="J41" i="38"/>
  <c r="J63" i="38"/>
  <c r="J66" i="38"/>
  <c r="J71" i="38"/>
  <c r="T629" i="40"/>
  <c r="T631" i="40"/>
  <c r="T634" i="40"/>
  <c r="T636" i="40"/>
  <c r="Q14" i="49"/>
  <c r="Q22" i="49"/>
  <c r="Q30" i="49"/>
  <c r="Q38" i="49"/>
  <c r="Q46" i="49"/>
  <c r="Q52" i="49"/>
  <c r="Q76" i="49"/>
  <c r="Q84" i="49"/>
  <c r="Q92" i="49"/>
  <c r="Q113" i="49"/>
  <c r="Q119" i="49"/>
  <c r="Q145" i="49"/>
  <c r="Q154" i="49"/>
  <c r="Q162" i="49"/>
  <c r="Q163" i="49"/>
  <c r="Q181" i="49"/>
  <c r="Q182" i="49" s="1"/>
  <c r="Q188" i="49"/>
  <c r="Q206" i="49"/>
  <c r="Q207" i="49" s="1"/>
  <c r="H158" i="43"/>
  <c r="H156" i="43" s="1"/>
  <c r="H170" i="43"/>
  <c r="H168" i="43" s="1"/>
  <c r="H182" i="43"/>
  <c r="H180" i="43" s="1"/>
  <c r="H195" i="43"/>
  <c r="H192" i="43" s="1"/>
  <c r="H207" i="43"/>
  <c r="H205" i="43" s="1"/>
  <c r="H17" i="47"/>
  <c r="H12" i="47" s="1"/>
  <c r="H42" i="47"/>
  <c r="H38" i="47" s="1"/>
  <c r="H58" i="47"/>
  <c r="H56" i="47" s="1"/>
  <c r="H79" i="47"/>
  <c r="H77" i="47" s="1"/>
  <c r="H92" i="47"/>
  <c r="H90" i="47" s="1"/>
  <c r="H104" i="47"/>
  <c r="H102" i="47" s="1"/>
  <c r="H116" i="47"/>
  <c r="H114" i="47" s="1"/>
  <c r="H129" i="47"/>
  <c r="H127" i="47" s="1"/>
  <c r="H141" i="47"/>
  <c r="H139" i="47" s="1"/>
  <c r="H156" i="47"/>
  <c r="H154" i="47" s="1"/>
  <c r="H168" i="47"/>
  <c r="H166" i="47" s="1"/>
  <c r="H180" i="47"/>
  <c r="H178" i="47" s="1"/>
  <c r="H192" i="47"/>
  <c r="H190" i="47" s="1"/>
  <c r="G17" i="45"/>
  <c r="K18" i="52"/>
  <c r="L18" i="52" s="1"/>
  <c r="M18" i="52" s="1"/>
  <c r="N18" i="52" s="1"/>
  <c r="O18" i="52" s="1"/>
  <c r="P18" i="52" s="1"/>
  <c r="Q18" i="52" s="1"/>
  <c r="R18" i="52" s="1"/>
  <c r="S18" i="52" s="1"/>
  <c r="T18" i="52" s="1"/>
  <c r="U18" i="52" s="1"/>
  <c r="V18" i="52" s="1"/>
  <c r="W18" i="52" s="1"/>
  <c r="X18" i="52" s="1"/>
  <c r="Y18" i="52" s="1"/>
  <c r="Z18" i="52" s="1"/>
  <c r="AA18" i="52" s="1"/>
  <c r="AB18" i="52" s="1"/>
  <c r="AC18" i="52" s="1"/>
  <c r="AD18" i="52" s="1"/>
  <c r="AE18" i="52" s="1"/>
  <c r="AF18" i="52" s="1"/>
  <c r="AG18" i="52" s="1"/>
  <c r="AH18" i="52" s="1"/>
  <c r="AI18" i="52" s="1"/>
  <c r="AJ18" i="52" s="1"/>
  <c r="AK18" i="52" s="1"/>
  <c r="AL18" i="52" s="1"/>
  <c r="K42" i="52"/>
  <c r="L42" i="52" s="1"/>
  <c r="M42" i="52" s="1"/>
  <c r="N42" i="52" s="1"/>
  <c r="O42" i="52" s="1"/>
  <c r="P42" i="52" s="1"/>
  <c r="Q42" i="52" s="1"/>
  <c r="R42" i="52" s="1"/>
  <c r="S42" i="52" s="1"/>
  <c r="T42" i="52" s="1"/>
  <c r="U42" i="52" s="1"/>
  <c r="V42" i="52" s="1"/>
  <c r="W42" i="52" s="1"/>
  <c r="X42" i="52" s="1"/>
  <c r="Y42" i="52" s="1"/>
  <c r="Z42" i="52" s="1"/>
  <c r="AA42" i="52" s="1"/>
  <c r="AB42" i="52" s="1"/>
  <c r="AC42" i="52" s="1"/>
  <c r="AD42" i="52" s="1"/>
  <c r="AE42" i="52" s="1"/>
  <c r="AF42" i="52" s="1"/>
  <c r="AG42" i="52" s="1"/>
  <c r="AH42" i="52" s="1"/>
  <c r="AI42" i="52" s="1"/>
  <c r="AJ42" i="52" s="1"/>
  <c r="AK42" i="52" s="1"/>
  <c r="AL42" i="52" s="1"/>
  <c r="G66" i="52"/>
  <c r="H66" i="52" s="1"/>
  <c r="I66" i="52" s="1"/>
  <c r="J66" i="52" s="1"/>
  <c r="K66" i="52" s="1"/>
  <c r="L66" i="52" s="1"/>
  <c r="M66" i="52" s="1"/>
  <c r="N66" i="52" s="1"/>
  <c r="O66" i="52" s="1"/>
  <c r="P66" i="52" s="1"/>
  <c r="Q66" i="52" s="1"/>
  <c r="R66" i="52" s="1"/>
  <c r="S66" i="52" s="1"/>
  <c r="T66" i="52" s="1"/>
  <c r="U66" i="52" s="1"/>
  <c r="V66" i="52" s="1"/>
  <c r="W66" i="52" s="1"/>
  <c r="X66" i="52" s="1"/>
  <c r="Y66" i="52" s="1"/>
  <c r="Z66" i="52" s="1"/>
  <c r="AA66" i="52" s="1"/>
  <c r="AB66" i="52" s="1"/>
  <c r="AC66" i="52" s="1"/>
  <c r="AD66" i="52" s="1"/>
  <c r="AE66" i="52" s="1"/>
  <c r="AF66" i="52" s="1"/>
  <c r="AG66" i="52" s="1"/>
  <c r="AH66" i="52" s="1"/>
  <c r="AI66" i="52" s="1"/>
  <c r="AJ66" i="52" s="1"/>
  <c r="AK66" i="52" s="1"/>
  <c r="AL66" i="52" s="1"/>
  <c r="G68" i="52"/>
  <c r="H68" i="52" s="1"/>
  <c r="I68" i="52" s="1"/>
  <c r="J68" i="52" s="1"/>
  <c r="K68" i="52" s="1"/>
  <c r="L68" i="52" s="1"/>
  <c r="M68" i="52" s="1"/>
  <c r="N68" i="52" s="1"/>
  <c r="O68" i="52" s="1"/>
  <c r="P68" i="52" s="1"/>
  <c r="Q68" i="52" s="1"/>
  <c r="R68" i="52" s="1"/>
  <c r="S68" i="52" s="1"/>
  <c r="T68" i="52" s="1"/>
  <c r="U68" i="52" s="1"/>
  <c r="V68" i="52" s="1"/>
  <c r="W68" i="52" s="1"/>
  <c r="X68" i="52" s="1"/>
  <c r="Y68" i="52" s="1"/>
  <c r="Z68" i="52" s="1"/>
  <c r="AA68" i="52" s="1"/>
  <c r="AB68" i="52" s="1"/>
  <c r="AC68" i="52" s="1"/>
  <c r="AD68" i="52" s="1"/>
  <c r="AE68" i="52" s="1"/>
  <c r="AF68" i="52" s="1"/>
  <c r="AG68" i="52" s="1"/>
  <c r="AH68" i="52" s="1"/>
  <c r="AI68" i="52" s="1"/>
  <c r="AJ68" i="52" s="1"/>
  <c r="AK68" i="52" s="1"/>
  <c r="AL68" i="52" s="1"/>
  <c r="G82" i="52"/>
  <c r="H82" i="52" s="1"/>
  <c r="I82" i="52" s="1"/>
  <c r="J82" i="52" s="1"/>
  <c r="K82" i="52" s="1"/>
  <c r="L82" i="52" s="1"/>
  <c r="M82" i="52" s="1"/>
  <c r="N82" i="52" s="1"/>
  <c r="O82" i="52" s="1"/>
  <c r="P82" i="52" s="1"/>
  <c r="Q82" i="52" s="1"/>
  <c r="R82" i="52" s="1"/>
  <c r="S82" i="52" s="1"/>
  <c r="T82" i="52" s="1"/>
  <c r="U82" i="52" s="1"/>
  <c r="V82" i="52" s="1"/>
  <c r="W82" i="52" s="1"/>
  <c r="X82" i="52" s="1"/>
  <c r="Y82" i="52" s="1"/>
  <c r="Z82" i="52" s="1"/>
  <c r="AA82" i="52" s="1"/>
  <c r="AB82" i="52" s="1"/>
  <c r="AC82" i="52" s="1"/>
  <c r="AD82" i="52" s="1"/>
  <c r="AE82" i="52" s="1"/>
  <c r="AF82" i="52" s="1"/>
  <c r="AG82" i="52" s="1"/>
  <c r="AH82" i="52" s="1"/>
  <c r="AI82" i="52" s="1"/>
  <c r="AJ82" i="52" s="1"/>
  <c r="AK82" i="52" s="1"/>
  <c r="AL82" i="52" s="1"/>
  <c r="G84" i="52"/>
  <c r="H84" i="52" s="1"/>
  <c r="I84" i="52" s="1"/>
  <c r="J84" i="52" s="1"/>
  <c r="K84" i="52" s="1"/>
  <c r="L84" i="52" s="1"/>
  <c r="M84" i="52" s="1"/>
  <c r="N84" i="52" s="1"/>
  <c r="O84" i="52" s="1"/>
  <c r="P84" i="52" s="1"/>
  <c r="Q84" i="52" s="1"/>
  <c r="R84" i="52" s="1"/>
  <c r="S84" i="52" s="1"/>
  <c r="T84" i="52" s="1"/>
  <c r="U84" i="52" s="1"/>
  <c r="V84" i="52" s="1"/>
  <c r="W84" i="52" s="1"/>
  <c r="X84" i="52" s="1"/>
  <c r="Y84" i="52" s="1"/>
  <c r="Z84" i="52" s="1"/>
  <c r="AA84" i="52" s="1"/>
  <c r="AB84" i="52" s="1"/>
  <c r="AC84" i="52" s="1"/>
  <c r="AD84" i="52" s="1"/>
  <c r="AE84" i="52" s="1"/>
  <c r="AF84" i="52" s="1"/>
  <c r="AG84" i="52" s="1"/>
  <c r="AH84" i="52" s="1"/>
  <c r="AI84" i="52" s="1"/>
  <c r="AJ84" i="52" s="1"/>
  <c r="AK84" i="52" s="1"/>
  <c r="AL84" i="52" s="1"/>
  <c r="G98" i="52"/>
  <c r="H98" i="52" s="1"/>
  <c r="I98" i="52" s="1"/>
  <c r="J98" i="52" s="1"/>
  <c r="K98" i="52" s="1"/>
  <c r="L98" i="52" s="1"/>
  <c r="M98" i="52" s="1"/>
  <c r="N98" i="52" s="1"/>
  <c r="O98" i="52" s="1"/>
  <c r="P98" i="52" s="1"/>
  <c r="Q98" i="52" s="1"/>
  <c r="R98" i="52" s="1"/>
  <c r="S98" i="52" s="1"/>
  <c r="T98" i="52" s="1"/>
  <c r="U98" i="52" s="1"/>
  <c r="V98" i="52" s="1"/>
  <c r="W98" i="52" s="1"/>
  <c r="X98" i="52" s="1"/>
  <c r="Y98" i="52" s="1"/>
  <c r="Z98" i="52" s="1"/>
  <c r="AA98" i="52" s="1"/>
  <c r="AB98" i="52" s="1"/>
  <c r="AC98" i="52" s="1"/>
  <c r="AD98" i="52" s="1"/>
  <c r="AE98" i="52" s="1"/>
  <c r="AF98" i="52" s="1"/>
  <c r="AG98" i="52" s="1"/>
  <c r="AH98" i="52" s="1"/>
  <c r="AI98" i="52" s="1"/>
  <c r="AJ98" i="52" s="1"/>
  <c r="AK98" i="52" s="1"/>
  <c r="AL98" i="52" s="1"/>
  <c r="J18" i="38"/>
  <c r="J20" i="38"/>
  <c r="J29" i="38"/>
  <c r="J33" i="38"/>
  <c r="J36" i="38"/>
  <c r="J40" i="38"/>
  <c r="J46" i="38"/>
  <c r="J52" i="38"/>
  <c r="J60" i="38"/>
  <c r="J68" i="38"/>
  <c r="T500" i="40"/>
  <c r="T502" i="40"/>
  <c r="H506" i="40"/>
  <c r="T516" i="40"/>
  <c r="T523" i="40"/>
  <c r="T525" i="40"/>
  <c r="R537" i="40"/>
  <c r="S537" i="40" s="1"/>
  <c r="T545" i="40"/>
  <c r="T546" i="40"/>
  <c r="T548" i="40"/>
  <c r="T550" i="40"/>
  <c r="H555" i="40"/>
  <c r="T554" i="40"/>
  <c r="Q558" i="40"/>
  <c r="R558" i="40" s="1"/>
  <c r="S558" i="40" s="1"/>
  <c r="T559" i="40"/>
  <c r="T563" i="40"/>
  <c r="H566" i="40"/>
  <c r="G567" i="40"/>
  <c r="H568" i="40" s="1"/>
  <c r="T589" i="40"/>
  <c r="T591" i="40"/>
  <c r="T593" i="40"/>
  <c r="T595" i="40"/>
  <c r="T597" i="40"/>
  <c r="T599" i="40"/>
  <c r="T601" i="40"/>
  <c r="T603" i="40"/>
  <c r="T605" i="40"/>
  <c r="T607" i="40"/>
  <c r="T609" i="40"/>
  <c r="T611" i="40"/>
  <c r="T613" i="40"/>
  <c r="T615" i="40"/>
  <c r="T617" i="40"/>
  <c r="T619" i="40"/>
  <c r="T621" i="40"/>
  <c r="T623" i="40"/>
  <c r="T625" i="40"/>
  <c r="Q5" i="49"/>
  <c r="Q9" i="49"/>
  <c r="Q17" i="49"/>
  <c r="Q25" i="49"/>
  <c r="Q33" i="49"/>
  <c r="Q45" i="49"/>
  <c r="Q51" i="49"/>
  <c r="Q59" i="49"/>
  <c r="Q75" i="49"/>
  <c r="Q83" i="49"/>
  <c r="Q91" i="49"/>
  <c r="Q108" i="49"/>
  <c r="Q122" i="49"/>
  <c r="Q133" i="49"/>
  <c r="Q142" i="49"/>
  <c r="Q144" i="49"/>
  <c r="Q161" i="49"/>
  <c r="Q170" i="49"/>
  <c r="F183" i="49"/>
  <c r="G183" i="49" s="1"/>
  <c r="Q187" i="49"/>
  <c r="F196" i="49"/>
  <c r="G196" i="49" s="1"/>
  <c r="F206" i="49"/>
  <c r="G206" i="49" s="1"/>
  <c r="Q209" i="49"/>
  <c r="Q213" i="49"/>
  <c r="Q217" i="49"/>
  <c r="Q221" i="49"/>
  <c r="H229" i="47"/>
  <c r="H227" i="47" s="1"/>
  <c r="C9" i="35"/>
  <c r="C11" i="35"/>
  <c r="C14" i="35"/>
  <c r="C25" i="35"/>
  <c r="C27" i="35"/>
  <c r="C30" i="35"/>
  <c r="C41" i="35"/>
  <c r="C45" i="35"/>
  <c r="C48" i="35"/>
  <c r="C61" i="35"/>
  <c r="C64" i="35"/>
  <c r="C76" i="35"/>
  <c r="C78" i="35"/>
  <c r="L6" i="45"/>
  <c r="Y13" i="56"/>
  <c r="Z13" i="56" s="1"/>
  <c r="E23" i="52"/>
  <c r="G24" i="52" s="1"/>
  <c r="E31" i="52"/>
  <c r="G32" i="52" s="1"/>
  <c r="J6" i="38"/>
  <c r="J10" i="38"/>
  <c r="J28" i="38"/>
  <c r="J32" i="38"/>
  <c r="J62" i="38"/>
  <c r="J70" i="38"/>
  <c r="Q66" i="49"/>
  <c r="Q105" i="49"/>
  <c r="H16" i="52"/>
  <c r="I16" i="52" s="1"/>
  <c r="J16" i="52" s="1"/>
  <c r="K16" i="52" s="1"/>
  <c r="L16" i="52" s="1"/>
  <c r="M16" i="52" s="1"/>
  <c r="N16" i="52" s="1"/>
  <c r="O16" i="52" s="1"/>
  <c r="P16" i="52" s="1"/>
  <c r="Q16" i="52" s="1"/>
  <c r="R16" i="52" s="1"/>
  <c r="S16" i="52" s="1"/>
  <c r="T16" i="52" s="1"/>
  <c r="U16" i="52" s="1"/>
  <c r="V16" i="52" s="1"/>
  <c r="W16" i="52" s="1"/>
  <c r="X16" i="52" s="1"/>
  <c r="Y16" i="52" s="1"/>
  <c r="Z16" i="52" s="1"/>
  <c r="AA16" i="52" s="1"/>
  <c r="AB16" i="52" s="1"/>
  <c r="AC16" i="52" s="1"/>
  <c r="AD16" i="52" s="1"/>
  <c r="AE16" i="52" s="1"/>
  <c r="AF16" i="52" s="1"/>
  <c r="AG16" i="52" s="1"/>
  <c r="AH16" i="52" s="1"/>
  <c r="AI16" i="52" s="1"/>
  <c r="AJ16" i="52" s="1"/>
  <c r="AK16" i="52" s="1"/>
  <c r="AL16" i="52" s="1"/>
  <c r="H28" i="52"/>
  <c r="I28" i="52" s="1"/>
  <c r="J28" i="52" s="1"/>
  <c r="K28" i="52" s="1"/>
  <c r="L28" i="52" s="1"/>
  <c r="M28" i="52" s="1"/>
  <c r="N28" i="52" s="1"/>
  <c r="O28" i="52" s="1"/>
  <c r="P28" i="52" s="1"/>
  <c r="Q28" i="52" s="1"/>
  <c r="R28" i="52" s="1"/>
  <c r="S28" i="52" s="1"/>
  <c r="T28" i="52" s="1"/>
  <c r="U28" i="52" s="1"/>
  <c r="V28" i="52" s="1"/>
  <c r="W28" i="52" s="1"/>
  <c r="X28" i="52" s="1"/>
  <c r="Y28" i="52" s="1"/>
  <c r="Z28" i="52" s="1"/>
  <c r="AA28" i="52" s="1"/>
  <c r="AB28" i="52" s="1"/>
  <c r="AC28" i="52" s="1"/>
  <c r="AD28" i="52" s="1"/>
  <c r="AE28" i="52" s="1"/>
  <c r="AF28" i="52" s="1"/>
  <c r="AG28" i="52" s="1"/>
  <c r="AH28" i="52" s="1"/>
  <c r="AI28" i="52" s="1"/>
  <c r="AJ28" i="52" s="1"/>
  <c r="AK28" i="52" s="1"/>
  <c r="AL28" i="52" s="1"/>
  <c r="J36" i="52"/>
  <c r="K36" i="52" s="1"/>
  <c r="L36" i="52" s="1"/>
  <c r="M36" i="52" s="1"/>
  <c r="N36" i="52" s="1"/>
  <c r="O36" i="52" s="1"/>
  <c r="P36" i="52" s="1"/>
  <c r="Q36" i="52" s="1"/>
  <c r="R36" i="52" s="1"/>
  <c r="S36" i="52" s="1"/>
  <c r="T36" i="52" s="1"/>
  <c r="U36" i="52" s="1"/>
  <c r="V36" i="52" s="1"/>
  <c r="W36" i="52" s="1"/>
  <c r="X36" i="52" s="1"/>
  <c r="Y36" i="52" s="1"/>
  <c r="Z36" i="52" s="1"/>
  <c r="AA36" i="52" s="1"/>
  <c r="AB36" i="52" s="1"/>
  <c r="AC36" i="52" s="1"/>
  <c r="AD36" i="52" s="1"/>
  <c r="AE36" i="52" s="1"/>
  <c r="AF36" i="52" s="1"/>
  <c r="AG36" i="52" s="1"/>
  <c r="AH36" i="52" s="1"/>
  <c r="AI36" i="52" s="1"/>
  <c r="AJ36" i="52" s="1"/>
  <c r="AK36" i="52" s="1"/>
  <c r="AL36" i="52" s="1"/>
  <c r="H40" i="52"/>
  <c r="I40" i="52" s="1"/>
  <c r="J40" i="52" s="1"/>
  <c r="K40" i="52" s="1"/>
  <c r="L40" i="52" s="1"/>
  <c r="M40" i="52" s="1"/>
  <c r="N40" i="52" s="1"/>
  <c r="O40" i="52" s="1"/>
  <c r="P40" i="52" s="1"/>
  <c r="Q40" i="52" s="1"/>
  <c r="R40" i="52" s="1"/>
  <c r="S40" i="52" s="1"/>
  <c r="T40" i="52" s="1"/>
  <c r="U40" i="52" s="1"/>
  <c r="V40" i="52" s="1"/>
  <c r="W40" i="52" s="1"/>
  <c r="X40" i="52" s="1"/>
  <c r="Y40" i="52" s="1"/>
  <c r="Z40" i="52" s="1"/>
  <c r="AA40" i="52" s="1"/>
  <c r="AB40" i="52" s="1"/>
  <c r="AC40" i="52" s="1"/>
  <c r="AD40" i="52" s="1"/>
  <c r="AE40" i="52" s="1"/>
  <c r="AF40" i="52" s="1"/>
  <c r="AG40" i="52" s="1"/>
  <c r="AH40" i="52" s="1"/>
  <c r="AI40" i="52" s="1"/>
  <c r="AJ40" i="52" s="1"/>
  <c r="AK40" i="52" s="1"/>
  <c r="AL40" i="52" s="1"/>
  <c r="J45" i="38"/>
  <c r="J51" i="38"/>
  <c r="J93" i="38"/>
  <c r="J95" i="38"/>
  <c r="J96" i="38" s="1"/>
  <c r="J97" i="38"/>
  <c r="J101" i="38"/>
  <c r="J109" i="38"/>
  <c r="J111" i="38"/>
  <c r="J114" i="38"/>
  <c r="J170" i="38"/>
  <c r="O170" i="38" s="1"/>
  <c r="J98" i="38"/>
  <c r="J103" i="38"/>
  <c r="J104" i="38"/>
  <c r="J106" i="38"/>
  <c r="J217" i="38"/>
  <c r="J92" i="38"/>
  <c r="J108" i="38"/>
  <c r="J116" i="38"/>
  <c r="J118" i="38"/>
  <c r="J120" i="38"/>
  <c r="J122" i="38"/>
  <c r="J124" i="38"/>
  <c r="J127" i="38"/>
  <c r="J132" i="38"/>
  <c r="J135" i="38"/>
  <c r="J141" i="38"/>
  <c r="J150" i="38"/>
  <c r="J152" i="38"/>
  <c r="J154" i="38"/>
  <c r="J156" i="38"/>
  <c r="J162" i="38"/>
  <c r="J174" i="38"/>
  <c r="J178" i="38"/>
  <c r="J191" i="38"/>
  <c r="J192" i="38" s="1"/>
  <c r="J242" i="38"/>
  <c r="J243" i="38" s="1"/>
  <c r="J291" i="38"/>
  <c r="J292" i="38" s="1"/>
  <c r="W292" i="38" s="1"/>
  <c r="X292" i="38" s="1"/>
  <c r="Y292" i="38" s="1"/>
  <c r="Z292" i="38" s="1"/>
  <c r="AA292" i="38" s="1"/>
  <c r="AB292" i="38" s="1"/>
  <c r="AC292" i="38" s="1"/>
  <c r="AD292" i="38" s="1"/>
  <c r="AE292" i="38" s="1"/>
  <c r="AF292" i="38" s="1"/>
  <c r="AG292" i="38" s="1"/>
  <c r="J323" i="38"/>
  <c r="J110" i="38"/>
  <c r="J112" i="38"/>
  <c r="J129" i="38"/>
  <c r="J131" i="38"/>
  <c r="J139" i="38"/>
  <c r="J161" i="38"/>
  <c r="J173" i="38"/>
  <c r="T181" i="38"/>
  <c r="J182" i="38"/>
  <c r="J190" i="38" s="1"/>
  <c r="J187" i="38"/>
  <c r="J188" i="38"/>
  <c r="J194" i="38"/>
  <c r="J197" i="38"/>
  <c r="J201" i="38"/>
  <c r="J205" i="38"/>
  <c r="J208" i="38" s="1"/>
  <c r="J229" i="38"/>
  <c r="J230" i="38" s="1"/>
  <c r="J235" i="38"/>
  <c r="J244" i="38"/>
  <c r="J245" i="38" s="1"/>
  <c r="W245" i="38" s="1"/>
  <c r="X245" i="38" s="1"/>
  <c r="Y245" i="38" s="1"/>
  <c r="Z245" i="38" s="1"/>
  <c r="AA245" i="38" s="1"/>
  <c r="AB245" i="38" s="1"/>
  <c r="AC245" i="38" s="1"/>
  <c r="AD245" i="38" s="1"/>
  <c r="AE245" i="38" s="1"/>
  <c r="AF245" i="38" s="1"/>
  <c r="AG245" i="38" s="1"/>
  <c r="J100" i="38"/>
  <c r="J107" i="38"/>
  <c r="J115" i="38"/>
  <c r="J117" i="38"/>
  <c r="J119" i="38"/>
  <c r="J121" i="38"/>
  <c r="J123" i="38"/>
  <c r="J125" i="38"/>
  <c r="J149" i="38"/>
  <c r="J151" i="38"/>
  <c r="J153" i="38"/>
  <c r="J160" i="38"/>
  <c r="J171" i="38"/>
  <c r="J172" i="38" s="1"/>
  <c r="J175" i="38"/>
  <c r="J176" i="38"/>
  <c r="J180" i="38"/>
  <c r="J181" i="38" s="1"/>
  <c r="J193" i="38"/>
  <c r="J200" i="38"/>
  <c r="J249" i="38"/>
  <c r="J265" i="38"/>
  <c r="J266" i="38" s="1"/>
  <c r="J267" i="38"/>
  <c r="J268" i="38" s="1"/>
  <c r="J183" i="38"/>
  <c r="J184" i="38"/>
  <c r="J186" i="38"/>
  <c r="J195" i="38"/>
  <c r="J198" i="38"/>
  <c r="W298" i="38"/>
  <c r="X298" i="38" s="1"/>
  <c r="Y298" i="38" s="1"/>
  <c r="Z298" i="38" s="1"/>
  <c r="AA298" i="38" s="1"/>
  <c r="AB298" i="38" s="1"/>
  <c r="AC298" i="38" s="1"/>
  <c r="AD298" i="38" s="1"/>
  <c r="AE298" i="38" s="1"/>
  <c r="AF298" i="38" s="1"/>
  <c r="AG298" i="38" s="1"/>
  <c r="J304" i="38"/>
  <c r="J322" i="38"/>
  <c r="J324" i="38" s="1"/>
  <c r="W324" i="38" s="1"/>
  <c r="X324" i="38" s="1"/>
  <c r="Y324" i="38" s="1"/>
  <c r="Z324" i="38" s="1"/>
  <c r="AA324" i="38" s="1"/>
  <c r="AB324" i="38" s="1"/>
  <c r="AC324" i="38" s="1"/>
  <c r="AD324" i="38" s="1"/>
  <c r="AE324" i="38" s="1"/>
  <c r="AF324" i="38" s="1"/>
  <c r="AG324" i="38" s="1"/>
  <c r="N144" i="36"/>
  <c r="J263" i="38"/>
  <c r="J264" i="38" s="1"/>
  <c r="J286" i="38"/>
  <c r="J287" i="38"/>
  <c r="J297" i="38"/>
  <c r="J298" i="38" s="1"/>
  <c r="J313" i="38"/>
  <c r="J314" i="38"/>
  <c r="J346" i="38"/>
  <c r="K352" i="38"/>
  <c r="L352" i="38" s="1"/>
  <c r="M80" i="36"/>
  <c r="O80" i="36"/>
  <c r="Z79" i="36"/>
  <c r="Z85" i="36"/>
  <c r="K105" i="36"/>
  <c r="O105" i="36"/>
  <c r="Z101" i="36"/>
  <c r="Z108" i="36"/>
  <c r="Z109" i="36"/>
  <c r="Z124" i="36"/>
  <c r="Q149" i="36"/>
  <c r="J273" i="38"/>
  <c r="J274" i="38" s="1"/>
  <c r="V292" i="38"/>
  <c r="K292" i="38"/>
  <c r="J299" i="38"/>
  <c r="J301" i="38" s="1"/>
  <c r="S301" i="38" s="1"/>
  <c r="Z11" i="36"/>
  <c r="P40" i="36"/>
  <c r="Z40" i="36" s="1"/>
  <c r="N80" i="36"/>
  <c r="K80" i="36"/>
  <c r="Z84" i="36"/>
  <c r="M110" i="36"/>
  <c r="W310" i="38"/>
  <c r="X310" i="38" s="1"/>
  <c r="Y310" i="38" s="1"/>
  <c r="Z310" i="38" s="1"/>
  <c r="AA310" i="38" s="1"/>
  <c r="AB310" i="38" s="1"/>
  <c r="AC310" i="38" s="1"/>
  <c r="AD310" i="38" s="1"/>
  <c r="AE310" i="38" s="1"/>
  <c r="AF310" i="38" s="1"/>
  <c r="AG310" i="38" s="1"/>
  <c r="J316" i="38"/>
  <c r="J320" i="38"/>
  <c r="J321" i="38" s="1"/>
  <c r="J325" i="38"/>
  <c r="J327" i="38" s="1"/>
  <c r="P125" i="36"/>
  <c r="Z120" i="36"/>
  <c r="Z134" i="36"/>
  <c r="K144" i="36"/>
  <c r="O144" i="36"/>
  <c r="Z148" i="36"/>
  <c r="R172" i="36"/>
  <c r="S172" i="36" s="1"/>
  <c r="T172" i="36" s="1"/>
  <c r="U172" i="36" s="1"/>
  <c r="V172" i="36" s="1"/>
  <c r="W172" i="36" s="1"/>
  <c r="X172" i="36" s="1"/>
  <c r="Y172" i="36" s="1"/>
  <c r="N177" i="36"/>
  <c r="Z173" i="36"/>
  <c r="M194" i="36"/>
  <c r="J196" i="36"/>
  <c r="J197" i="36" s="1"/>
  <c r="L199" i="36"/>
  <c r="N199" i="36"/>
  <c r="K215" i="36"/>
  <c r="N215" i="36"/>
  <c r="Z206" i="36"/>
  <c r="Z207" i="36"/>
  <c r="Z211" i="36"/>
  <c r="N221" i="36"/>
  <c r="Z97" i="36"/>
  <c r="Z98" i="36"/>
  <c r="Z104" i="36"/>
  <c r="L115" i="36"/>
  <c r="P115" i="36"/>
  <c r="Z116" i="36"/>
  <c r="N129" i="36"/>
  <c r="Z128" i="36"/>
  <c r="L147" i="36"/>
  <c r="P147" i="36"/>
  <c r="Q147" i="36" s="1"/>
  <c r="R147" i="36" s="1"/>
  <c r="Q155" i="36"/>
  <c r="R155" i="36" s="1"/>
  <c r="Z156" i="36"/>
  <c r="Z161" i="36"/>
  <c r="K177" i="36"/>
  <c r="O177" i="36"/>
  <c r="Z175" i="36"/>
  <c r="Z184" i="36"/>
  <c r="Z188" i="36"/>
  <c r="O199" i="36"/>
  <c r="Z204" i="36"/>
  <c r="Z205" i="36"/>
  <c r="Z214" i="36"/>
  <c r="M144" i="36"/>
  <c r="Z141" i="36"/>
  <c r="Z143" i="36"/>
  <c r="Z146" i="36"/>
  <c r="K166" i="36"/>
  <c r="O166" i="36"/>
  <c r="Z167" i="36"/>
  <c r="Q177" i="36"/>
  <c r="R177" i="36" s="1"/>
  <c r="S177" i="36" s="1"/>
  <c r="T177" i="36" s="1"/>
  <c r="U177" i="36" s="1"/>
  <c r="V177" i="36" s="1"/>
  <c r="W177" i="36" s="1"/>
  <c r="X177" i="36" s="1"/>
  <c r="Y177" i="36" s="1"/>
  <c r="Z176" i="36"/>
  <c r="Z178" i="36"/>
  <c r="J192" i="36"/>
  <c r="J194" i="36" s="1"/>
  <c r="Z200" i="36"/>
  <c r="Z209" i="36"/>
  <c r="Z212" i="36"/>
  <c r="Z213" i="36"/>
  <c r="O221" i="36"/>
  <c r="P221" i="36" s="1"/>
  <c r="Q221" i="36" s="1"/>
  <c r="R221" i="36" s="1"/>
  <c r="S221" i="36" s="1"/>
  <c r="T221" i="36" s="1"/>
  <c r="U221" i="36" s="1"/>
  <c r="V221" i="36" s="1"/>
  <c r="W221" i="36" s="1"/>
  <c r="X221" i="36" s="1"/>
  <c r="Y221" i="36" s="1"/>
  <c r="AI13" i="23"/>
  <c r="AJ13" i="23" s="1"/>
  <c r="AE13" i="23"/>
  <c r="CF27" i="23"/>
  <c r="Q27" i="23"/>
  <c r="Y27" i="23"/>
  <c r="L39" i="23"/>
  <c r="I51" i="23"/>
  <c r="CF51" i="23" s="1"/>
  <c r="AH64" i="23"/>
  <c r="AI64" i="23" s="1"/>
  <c r="AJ64" i="23" s="1"/>
  <c r="I39" i="23"/>
  <c r="AG39" i="23" s="1"/>
  <c r="N64" i="23"/>
  <c r="K69" i="23"/>
  <c r="AC27" i="23"/>
  <c r="AD27" i="23" s="1"/>
  <c r="BV39" i="23"/>
  <c r="AF51" i="23"/>
  <c r="O57" i="23"/>
  <c r="Z69" i="23"/>
  <c r="I69" i="23"/>
  <c r="BV69" i="23" s="1"/>
  <c r="BI72" i="23"/>
  <c r="K88" i="23"/>
  <c r="L88" i="23" s="1"/>
  <c r="M88" i="23" s="1"/>
  <c r="S88" i="23"/>
  <c r="CB75" i="23"/>
  <c r="AV75" i="23"/>
  <c r="AW75" i="23" s="1"/>
  <c r="BL75" i="23"/>
  <c r="AF75" i="23"/>
  <c r="BX75" i="23"/>
  <c r="I85" i="23"/>
  <c r="AZ85" i="23" s="1"/>
  <c r="Z85" i="23"/>
  <c r="AX88" i="23"/>
  <c r="I64" i="23"/>
  <c r="AS72" i="23"/>
  <c r="P75" i="23"/>
  <c r="BN88" i="23"/>
  <c r="CD88" i="23"/>
  <c r="BF88" i="23"/>
  <c r="BI90" i="23"/>
  <c r="BA90" i="23"/>
  <c r="AC90" i="23"/>
  <c r="AD90" i="23" s="1"/>
  <c r="AC72" i="23"/>
  <c r="BY72" i="23"/>
  <c r="K75" i="23"/>
  <c r="L75" i="23" s="1"/>
  <c r="T85" i="23"/>
  <c r="U85" i="23" s="1"/>
  <c r="V85" i="23" s="1"/>
  <c r="BY90" i="23"/>
  <c r="AS90" i="23"/>
  <c r="AL98" i="23"/>
  <c r="L100" i="23"/>
  <c r="W100" i="23"/>
  <c r="AA100" i="23"/>
  <c r="AB100" i="23" s="1"/>
  <c r="AU100" i="23"/>
  <c r="BK100" i="23"/>
  <c r="AQ102" i="23"/>
  <c r="O102" i="23"/>
  <c r="O104" i="23"/>
  <c r="CI109" i="23"/>
  <c r="CJ109" i="23" s="1"/>
  <c r="CK109" i="23" s="1"/>
  <c r="CL109" i="23" s="1"/>
  <c r="CM109" i="23" s="1"/>
  <c r="CN109" i="23" s="1"/>
  <c r="CO109" i="23" s="1"/>
  <c r="CP109" i="23" s="1"/>
  <c r="CQ109" i="23" s="1"/>
  <c r="BM111" i="23"/>
  <c r="BR117" i="23"/>
  <c r="BW117" i="23"/>
  <c r="R119" i="23"/>
  <c r="BO119" i="23"/>
  <c r="CG121" i="23"/>
  <c r="M121" i="23"/>
  <c r="CC121" i="23"/>
  <c r="N123" i="23"/>
  <c r="O123" i="23" s="1"/>
  <c r="BB123" i="23"/>
  <c r="BR123" i="23"/>
  <c r="CH123" i="23"/>
  <c r="BA123" i="23"/>
  <c r="BW123" i="23"/>
  <c r="W126" i="23"/>
  <c r="X126" i="23" s="1"/>
  <c r="P126" i="23"/>
  <c r="T126" i="23"/>
  <c r="U126" i="23" s="1"/>
  <c r="V126" i="23" s="1"/>
  <c r="BW128" i="23"/>
  <c r="CF132" i="23"/>
  <c r="BJ134" i="23"/>
  <c r="CF134" i="23"/>
  <c r="BO134" i="23"/>
  <c r="BH138" i="23"/>
  <c r="BC138" i="23"/>
  <c r="BT138" i="23"/>
  <c r="P140" i="23"/>
  <c r="Q140" i="23" s="1"/>
  <c r="R140" i="23" s="1"/>
  <c r="S140" i="23" s="1"/>
  <c r="T140" i="23" s="1"/>
  <c r="U140" i="23" s="1"/>
  <c r="V140" i="23" s="1"/>
  <c r="W140" i="23" s="1"/>
  <c r="X140" i="23" s="1"/>
  <c r="Y140" i="23" s="1"/>
  <c r="Z140" i="23" s="1"/>
  <c r="AA140" i="23" s="1"/>
  <c r="AB140" i="23" s="1"/>
  <c r="AC140" i="23" s="1"/>
  <c r="AD140" i="23" s="1"/>
  <c r="AE140" i="23" s="1"/>
  <c r="AF140" i="23" s="1"/>
  <c r="AG140" i="23" s="1"/>
  <c r="AH140" i="23" s="1"/>
  <c r="AI140" i="23" s="1"/>
  <c r="AJ140" i="23" s="1"/>
  <c r="AK140" i="23" s="1"/>
  <c r="AL140" i="23" s="1"/>
  <c r="AM140" i="23" s="1"/>
  <c r="AN140" i="23" s="1"/>
  <c r="AO140" i="23" s="1"/>
  <c r="BH145" i="23"/>
  <c r="L149" i="23"/>
  <c r="BH149" i="23"/>
  <c r="CH149" i="23"/>
  <c r="BT151" i="23"/>
  <c r="AZ153" i="23"/>
  <c r="G6" i="8"/>
  <c r="AF88" i="23"/>
  <c r="AF93" i="23"/>
  <c r="AG93" i="23" s="1"/>
  <c r="AH93" i="23" s="1"/>
  <c r="P93" i="23"/>
  <c r="Q93" i="23" s="1"/>
  <c r="T93" i="23"/>
  <c r="U93" i="23" s="1"/>
  <c r="V93" i="23" s="1"/>
  <c r="AC96" i="23"/>
  <c r="AD96" i="23" s="1"/>
  <c r="AO96" i="23"/>
  <c r="V98" i="23"/>
  <c r="CH100" i="23"/>
  <c r="O100" i="23"/>
  <c r="AY100" i="23"/>
  <c r="BO100" i="23"/>
  <c r="CE100" i="23"/>
  <c r="AE102" i="23"/>
  <c r="AY104" i="23"/>
  <c r="BO104" i="23"/>
  <c r="CE104" i="23"/>
  <c r="AG111" i="23"/>
  <c r="AH111" i="23" s="1"/>
  <c r="AI111" i="23" s="1"/>
  <c r="AJ111" i="23" s="1"/>
  <c r="BU111" i="23"/>
  <c r="CC115" i="23"/>
  <c r="AQ117" i="23"/>
  <c r="AR117" i="23" s="1"/>
  <c r="AS117" i="23" s="1"/>
  <c r="AT117" i="23" s="1"/>
  <c r="AU117" i="23" s="1"/>
  <c r="AV117" i="23" s="1"/>
  <c r="AW117" i="23" s="1"/>
  <c r="M119" i="23"/>
  <c r="BJ119" i="23"/>
  <c r="BZ119" i="23"/>
  <c r="AP119" i="23"/>
  <c r="AQ119" i="23" s="1"/>
  <c r="AR119" i="23" s="1"/>
  <c r="AS119" i="23" s="1"/>
  <c r="BU119" i="23"/>
  <c r="AX132" i="23"/>
  <c r="BN132" i="23"/>
  <c r="CD132" i="23"/>
  <c r="AX134" i="23"/>
  <c r="BK134" i="23"/>
  <c r="BN134" i="23"/>
  <c r="CA134" i="23"/>
  <c r="BW134" i="23"/>
  <c r="AY138" i="23"/>
  <c r="BI138" i="23"/>
  <c r="BS138" i="23"/>
  <c r="BD138" i="23"/>
  <c r="CC138" i="23"/>
  <c r="L147" i="23"/>
  <c r="AY147" i="23"/>
  <c r="BG147" i="23"/>
  <c r="BO147" i="23"/>
  <c r="BW147" i="23"/>
  <c r="CE147" i="23"/>
  <c r="CD149" i="23"/>
  <c r="AC149" i="23"/>
  <c r="AD149" i="23" s="1"/>
  <c r="AE149" i="23" s="1"/>
  <c r="AF149" i="23" s="1"/>
  <c r="AS149" i="23"/>
  <c r="BY149" i="23"/>
  <c r="CC149" i="23"/>
  <c r="X149" i="23"/>
  <c r="BM149" i="23"/>
  <c r="BL153" i="23"/>
  <c r="F9" i="8"/>
  <c r="P9" i="8"/>
  <c r="BT75" i="23"/>
  <c r="K78" i="23"/>
  <c r="K82" i="23"/>
  <c r="L82" i="23" s="1"/>
  <c r="X88" i="23"/>
  <c r="AG100" i="23"/>
  <c r="AH100" i="23" s="1"/>
  <c r="AI100" i="23" s="1"/>
  <c r="AE100" i="23"/>
  <c r="BC100" i="23"/>
  <c r="BS100" i="23"/>
  <c r="CI100" i="23"/>
  <c r="CJ100" i="23" s="1"/>
  <c r="CH104" i="23"/>
  <c r="CI104" i="23"/>
  <c r="CJ104" i="23" s="1"/>
  <c r="CK104" i="23" s="1"/>
  <c r="CL104" i="23" s="1"/>
  <c r="CM104" i="23" s="1"/>
  <c r="CN104" i="23" s="1"/>
  <c r="CO104" i="23" s="1"/>
  <c r="CP104" i="23" s="1"/>
  <c r="CQ104" i="23" s="1"/>
  <c r="AO111" i="23"/>
  <c r="N117" i="23"/>
  <c r="O117" i="23" s="1"/>
  <c r="AY119" i="23"/>
  <c r="CE119" i="23"/>
  <c r="T121" i="23"/>
  <c r="U121" i="23" s="1"/>
  <c r="V121" i="23" s="1"/>
  <c r="W121" i="23" s="1"/>
  <c r="X121" i="23" s="1"/>
  <c r="Y121" i="23" s="1"/>
  <c r="Z121" i="23" s="1"/>
  <c r="AA121" i="23" s="1"/>
  <c r="AB121" i="23" s="1"/>
  <c r="AC121" i="23" s="1"/>
  <c r="AD121" i="23" s="1"/>
  <c r="AE121" i="23" s="1"/>
  <c r="AF121" i="23" s="1"/>
  <c r="AG121" i="23" s="1"/>
  <c r="AH121" i="23" s="1"/>
  <c r="M123" i="23"/>
  <c r="BM123" i="23"/>
  <c r="CG123" i="23"/>
  <c r="BG128" i="23"/>
  <c r="BL128" i="23"/>
  <c r="CH128" i="23"/>
  <c r="O132" i="23"/>
  <c r="BB134" i="23"/>
  <c r="BR134" i="23"/>
  <c r="CB134" i="23"/>
  <c r="AY134" i="23"/>
  <c r="CG134" i="23"/>
  <c r="CG138" i="23"/>
  <c r="P138" i="23"/>
  <c r="BM138" i="23"/>
  <c r="CI138" i="23"/>
  <c r="CJ138" i="23" s="1"/>
  <c r="CH147" i="23"/>
  <c r="BV147" i="23"/>
  <c r="S147" i="23"/>
  <c r="BF147" i="23"/>
  <c r="AX147" i="23"/>
  <c r="BR149" i="23"/>
  <c r="CB151" i="23"/>
  <c r="CG151" i="23"/>
  <c r="BI151" i="23"/>
  <c r="AC102" i="23"/>
  <c r="AD102" i="23" s="1"/>
  <c r="AG102" i="23"/>
  <c r="AH102" i="23" s="1"/>
  <c r="AI102" i="23" s="1"/>
  <c r="AJ102" i="23" s="1"/>
  <c r="AS102" i="23"/>
  <c r="BA102" i="23"/>
  <c r="BE102" i="23"/>
  <c r="BI102" i="23"/>
  <c r="BM102" i="23"/>
  <c r="BQ102" i="23"/>
  <c r="BU102" i="23"/>
  <c r="BY102" i="23"/>
  <c r="CC102" i="23"/>
  <c r="CG102" i="23"/>
  <c r="O109" i="23"/>
  <c r="CJ113" i="23"/>
  <c r="CK113" i="23" s="1"/>
  <c r="CL113" i="23" s="1"/>
  <c r="CM113" i="23" s="1"/>
  <c r="CN113" i="23" s="1"/>
  <c r="CO113" i="23" s="1"/>
  <c r="CP113" i="23" s="1"/>
  <c r="CQ113" i="23" s="1"/>
  <c r="M113" i="23"/>
  <c r="BY113" i="23"/>
  <c r="S115" i="23"/>
  <c r="BE119" i="23"/>
  <c r="CE123" i="23"/>
  <c r="BK123" i="23"/>
  <c r="CA123" i="23"/>
  <c r="BQ123" i="23"/>
  <c r="CF128" i="23"/>
  <c r="P128" i="23"/>
  <c r="Q128" i="23" s="1"/>
  <c r="R128" i="23" s="1"/>
  <c r="S128" i="23" s="1"/>
  <c r="T128" i="23" s="1"/>
  <c r="U128" i="23" s="1"/>
  <c r="V128" i="23" s="1"/>
  <c r="W128" i="23" s="1"/>
  <c r="X128" i="23" s="1"/>
  <c r="Y128" i="23" s="1"/>
  <c r="Z128" i="23" s="1"/>
  <c r="AA128" i="23" s="1"/>
  <c r="AB128" i="23" s="1"/>
  <c r="AC128" i="23" s="1"/>
  <c r="AD128" i="23" s="1"/>
  <c r="AE128" i="23" s="1"/>
  <c r="AF128" i="23" s="1"/>
  <c r="AG128" i="23" s="1"/>
  <c r="AH128" i="23" s="1"/>
  <c r="AI128" i="23" s="1"/>
  <c r="BV132" i="23"/>
  <c r="BC134" i="23"/>
  <c r="BF134" i="23"/>
  <c r="BS134" i="23"/>
  <c r="BV134" i="23"/>
  <c r="AY136" i="23"/>
  <c r="BT136" i="23"/>
  <c r="BX138" i="23"/>
  <c r="CE138" i="23"/>
  <c r="M138" i="23"/>
  <c r="BN147" i="23"/>
  <c r="BB149" i="23"/>
  <c r="BX149" i="23"/>
  <c r="BA151" i="23"/>
  <c r="R149" i="23"/>
  <c r="AX149" i="23"/>
  <c r="BI149" i="23"/>
  <c r="BT149" i="23"/>
  <c r="CC151" i="23"/>
  <c r="L151" i="23"/>
  <c r="M151" i="23"/>
  <c r="AS151" i="23"/>
  <c r="BQ151" i="23"/>
  <c r="AF153" i="23"/>
  <c r="CF153" i="23"/>
  <c r="F15" i="8"/>
  <c r="J15" i="8"/>
  <c r="N15" i="8"/>
  <c r="R15" i="8"/>
  <c r="F21" i="8"/>
  <c r="E33" i="8"/>
  <c r="N36" i="8"/>
  <c r="U35" i="8"/>
  <c r="F39" i="8"/>
  <c r="J54" i="8"/>
  <c r="H60" i="8"/>
  <c r="R60" i="8"/>
  <c r="U59" i="8"/>
  <c r="K21" i="8"/>
  <c r="S21" i="8"/>
  <c r="M24" i="8"/>
  <c r="H30" i="8"/>
  <c r="P30" i="8"/>
  <c r="R147" i="23"/>
  <c r="AN149" i="23"/>
  <c r="BD149" i="23"/>
  <c r="BN149" i="23"/>
  <c r="AK151" i="23"/>
  <c r="BD151" i="23"/>
  <c r="BY151" i="23"/>
  <c r="CI162" i="23"/>
  <c r="CQ162" i="23"/>
  <c r="H15" i="8"/>
  <c r="L15" i="8"/>
  <c r="P15" i="8"/>
  <c r="T15" i="8"/>
  <c r="T18" i="8" s="1"/>
  <c r="F18" i="8"/>
  <c r="J18" i="8"/>
  <c r="N18" i="8"/>
  <c r="R18" i="8"/>
  <c r="H21" i="8"/>
  <c r="K24" i="8"/>
  <c r="S24" i="8"/>
  <c r="L27" i="8"/>
  <c r="N27" i="8"/>
  <c r="P27" i="8"/>
  <c r="N30" i="8"/>
  <c r="F36" i="8"/>
  <c r="N39" i="8"/>
  <c r="U40" i="8"/>
  <c r="Q42" i="8"/>
  <c r="F54" i="8"/>
  <c r="E57" i="8"/>
  <c r="U55" i="8"/>
  <c r="J60" i="8"/>
  <c r="P60" i="8"/>
  <c r="AC151" i="23"/>
  <c r="AD151" i="23" s="1"/>
  <c r="AE151" i="23" s="1"/>
  <c r="AF151" i="23" s="1"/>
  <c r="L153" i="23"/>
  <c r="W165" i="23"/>
  <c r="X165" i="23" s="1"/>
  <c r="N165" i="23"/>
  <c r="U8" i="8"/>
  <c r="H9" i="8"/>
  <c r="G12" i="8"/>
  <c r="K12" i="8"/>
  <c r="O12" i="8"/>
  <c r="S12" i="8"/>
  <c r="I15" i="8"/>
  <c r="M15" i="8"/>
  <c r="Q15" i="8"/>
  <c r="M21" i="8"/>
  <c r="Q21" i="8"/>
  <c r="I24" i="8"/>
  <c r="Q24" i="8"/>
  <c r="L30" i="8"/>
  <c r="R30" i="8"/>
  <c r="F42" i="8"/>
  <c r="H33" i="8"/>
  <c r="P36" i="8"/>
  <c r="K39" i="8"/>
  <c r="S39" i="8"/>
  <c r="T39" i="8" s="1"/>
  <c r="N45" i="8"/>
  <c r="M48" i="8"/>
  <c r="I51" i="8"/>
  <c r="Q51" i="8"/>
  <c r="I54" i="8"/>
  <c r="Q54" i="8"/>
  <c r="L57" i="8"/>
  <c r="T57" i="8"/>
  <c r="G60" i="8"/>
  <c r="O60" i="8"/>
  <c r="L45" i="8"/>
  <c r="T45" i="8"/>
  <c r="K48" i="8"/>
  <c r="S48" i="8"/>
  <c r="G51" i="8"/>
  <c r="J57" i="8"/>
  <c r="R57" i="8"/>
  <c r="E60" i="8"/>
  <c r="M60" i="8"/>
  <c r="G39" i="8"/>
  <c r="O39" i="8"/>
  <c r="J42" i="8"/>
  <c r="N42" i="8"/>
  <c r="G45" i="8"/>
  <c r="J45" i="8"/>
  <c r="R45" i="8"/>
  <c r="I48" i="8"/>
  <c r="Q48" i="8"/>
  <c r="M51" i="8"/>
  <c r="H57" i="8"/>
  <c r="P57" i="8"/>
  <c r="K60" i="8"/>
  <c r="S60" i="8"/>
  <c r="T60" i="8" s="1"/>
  <c r="J39" i="8"/>
  <c r="R39" i="8"/>
  <c r="H45" i="8"/>
  <c r="P45" i="8"/>
  <c r="G48" i="8"/>
  <c r="O48" i="8"/>
  <c r="K54" i="8"/>
  <c r="S54" i="8"/>
  <c r="T54" i="8" s="1"/>
  <c r="N57" i="8"/>
  <c r="Q60" i="8"/>
  <c r="L103" i="57"/>
  <c r="L124" i="57"/>
  <c r="L145" i="57"/>
  <c r="L171" i="57"/>
  <c r="M171" i="57" s="1"/>
  <c r="N171" i="57" s="1"/>
  <c r="O171" i="57" s="1"/>
  <c r="P171" i="57" s="1"/>
  <c r="Q171" i="57" s="1"/>
  <c r="R171" i="57" s="1"/>
  <c r="L192" i="57"/>
  <c r="L219" i="57"/>
  <c r="L247" i="57"/>
  <c r="L272" i="57"/>
  <c r="M272" i="57" s="1"/>
  <c r="N272" i="57" s="1"/>
  <c r="O272" i="57" s="1"/>
  <c r="P272" i="57" s="1"/>
  <c r="Q272" i="57" s="1"/>
  <c r="R272" i="57" s="1"/>
  <c r="L279" i="57"/>
  <c r="L39" i="57"/>
  <c r="M39" i="57" s="1"/>
  <c r="N39" i="57" s="1"/>
  <c r="O39" i="57" s="1"/>
  <c r="P39" i="57" s="1"/>
  <c r="Q39" i="57" s="1"/>
  <c r="R39" i="57" s="1"/>
  <c r="L109" i="57"/>
  <c r="M109" i="57" s="1"/>
  <c r="N109" i="57" s="1"/>
  <c r="O109" i="57" s="1"/>
  <c r="P109" i="57" s="1"/>
  <c r="Q109" i="57" s="1"/>
  <c r="R109" i="57" s="1"/>
  <c r="L137" i="57"/>
  <c r="L156" i="57"/>
  <c r="M156" i="57" s="1"/>
  <c r="N156" i="57" s="1"/>
  <c r="O156" i="57" s="1"/>
  <c r="P156" i="57" s="1"/>
  <c r="Q156" i="57" s="1"/>
  <c r="R156" i="57" s="1"/>
  <c r="L180" i="57"/>
  <c r="L208" i="57"/>
  <c r="L234" i="57"/>
  <c r="L277" i="57"/>
  <c r="L100" i="57"/>
  <c r="L141" i="57"/>
  <c r="L186" i="57"/>
  <c r="L216" i="57"/>
  <c r="M216" i="57" s="1"/>
  <c r="N216" i="57" s="1"/>
  <c r="O216" i="57" s="1"/>
  <c r="P216" i="57" s="1"/>
  <c r="Q216" i="57" s="1"/>
  <c r="R216" i="57" s="1"/>
  <c r="L241" i="57"/>
  <c r="L36" i="57"/>
  <c r="M36" i="57" s="1"/>
  <c r="N36" i="57" s="1"/>
  <c r="O36" i="57" s="1"/>
  <c r="P36" i="57" s="1"/>
  <c r="Q36" i="57" s="1"/>
  <c r="R36" i="57" s="1"/>
  <c r="L97" i="57"/>
  <c r="L106" i="57"/>
  <c r="L129" i="57"/>
  <c r="L148" i="57"/>
  <c r="L155" i="57" s="1"/>
  <c r="M155" i="57" s="1"/>
  <c r="N155" i="57" s="1"/>
  <c r="O155" i="57" s="1"/>
  <c r="P155" i="57" s="1"/>
  <c r="Q155" i="57" s="1"/>
  <c r="R155" i="57" s="1"/>
  <c r="L174" i="57"/>
  <c r="L200" i="57"/>
  <c r="L227" i="57"/>
  <c r="L253" i="57"/>
  <c r="L275" i="57"/>
  <c r="S26" i="57"/>
  <c r="T26" i="57" s="1"/>
  <c r="U26" i="57" s="1"/>
  <c r="V26" i="57" s="1"/>
  <c r="W26" i="57" s="1"/>
  <c r="X26" i="57" s="1"/>
  <c r="Y26" i="57" s="1"/>
  <c r="J46" i="1"/>
  <c r="J54" i="1"/>
  <c r="V171" i="1"/>
  <c r="W171" i="1" s="1"/>
  <c r="X171" i="1" s="1"/>
  <c r="Y171" i="1" s="1"/>
  <c r="Z171" i="1" s="1"/>
  <c r="AA171" i="1" s="1"/>
  <c r="AB171" i="1" s="1"/>
  <c r="AC171" i="1" s="1"/>
  <c r="J175" i="1"/>
  <c r="R193" i="1"/>
  <c r="N193" i="1"/>
  <c r="T193" i="1"/>
  <c r="U193" i="1" s="1"/>
  <c r="V193" i="1" s="1"/>
  <c r="W193" i="1" s="1"/>
  <c r="X193" i="1" s="1"/>
  <c r="Y193" i="1" s="1"/>
  <c r="Z193" i="1" s="1"/>
  <c r="AA193" i="1" s="1"/>
  <c r="AB193" i="1" s="1"/>
  <c r="AC193" i="1" s="1"/>
  <c r="P193" i="1"/>
  <c r="L193" i="1"/>
  <c r="L272" i="1"/>
  <c r="S13" i="31"/>
  <c r="J27" i="1"/>
  <c r="J44" i="1"/>
  <c r="J51" i="1"/>
  <c r="J17" i="1"/>
  <c r="J23" i="1"/>
  <c r="J19" i="1"/>
  <c r="J25" i="1"/>
  <c r="J28" i="1"/>
  <c r="J50" i="1"/>
  <c r="J60" i="1"/>
  <c r="J76" i="1" s="1"/>
  <c r="J64" i="1"/>
  <c r="J68" i="1"/>
  <c r="J72" i="1"/>
  <c r="J82" i="1"/>
  <c r="J85" i="1"/>
  <c r="J89" i="1"/>
  <c r="J112" i="1"/>
  <c r="J116" i="1" s="1"/>
  <c r="J131" i="1"/>
  <c r="J135" i="1"/>
  <c r="J138" i="1" s="1"/>
  <c r="J152" i="1"/>
  <c r="J153" i="1"/>
  <c r="J154" i="1" s="1"/>
  <c r="J159" i="1"/>
  <c r="J164" i="1"/>
  <c r="J169" i="1" s="1"/>
  <c r="J176" i="1"/>
  <c r="J177" i="1"/>
  <c r="J182" i="1"/>
  <c r="N182" i="1" s="1"/>
  <c r="J199" i="1"/>
  <c r="T214" i="1"/>
  <c r="U214" i="1" s="1"/>
  <c r="V214" i="1" s="1"/>
  <c r="W214" i="1" s="1"/>
  <c r="X214" i="1" s="1"/>
  <c r="Y214" i="1" s="1"/>
  <c r="Z214" i="1" s="1"/>
  <c r="AA214" i="1" s="1"/>
  <c r="AB214" i="1" s="1"/>
  <c r="AC214" i="1" s="1"/>
  <c r="S222" i="1"/>
  <c r="J224" i="1"/>
  <c r="J225" i="1"/>
  <c r="J229" i="1"/>
  <c r="T229" i="1"/>
  <c r="U229" i="1" s="1"/>
  <c r="V229" i="1" s="1"/>
  <c r="W229" i="1" s="1"/>
  <c r="X229" i="1" s="1"/>
  <c r="Y229" i="1" s="1"/>
  <c r="Z229" i="1" s="1"/>
  <c r="AA229" i="1" s="1"/>
  <c r="AB229" i="1" s="1"/>
  <c r="AC229" i="1" s="1"/>
  <c r="P229" i="1"/>
  <c r="L229" i="1"/>
  <c r="S239" i="1"/>
  <c r="O239" i="1"/>
  <c r="K239" i="1"/>
  <c r="J240" i="1"/>
  <c r="J241" i="1" s="1"/>
  <c r="T243" i="1"/>
  <c r="U243" i="1" s="1"/>
  <c r="V243" i="1" s="1"/>
  <c r="W243" i="1" s="1"/>
  <c r="X243" i="1" s="1"/>
  <c r="Y243" i="1" s="1"/>
  <c r="Z243" i="1" s="1"/>
  <c r="AA243" i="1" s="1"/>
  <c r="AB243" i="1" s="1"/>
  <c r="AC243" i="1" s="1"/>
  <c r="S245" i="1"/>
  <c r="R222" i="1"/>
  <c r="N222" i="1"/>
  <c r="T222" i="1"/>
  <c r="U222" i="1" s="1"/>
  <c r="V222" i="1" s="1"/>
  <c r="W222" i="1" s="1"/>
  <c r="X222" i="1" s="1"/>
  <c r="Y222" i="1" s="1"/>
  <c r="Z222" i="1" s="1"/>
  <c r="AA222" i="1" s="1"/>
  <c r="AB222" i="1" s="1"/>
  <c r="AC222" i="1" s="1"/>
  <c r="P222" i="1"/>
  <c r="L222" i="1"/>
  <c r="R245" i="1"/>
  <c r="N245" i="1"/>
  <c r="T245" i="1"/>
  <c r="U245" i="1" s="1"/>
  <c r="V245" i="1" s="1"/>
  <c r="W245" i="1" s="1"/>
  <c r="X245" i="1" s="1"/>
  <c r="Y245" i="1" s="1"/>
  <c r="Z245" i="1" s="1"/>
  <c r="AA245" i="1" s="1"/>
  <c r="AB245" i="1" s="1"/>
  <c r="AC245" i="1" s="1"/>
  <c r="P245" i="1"/>
  <c r="L245" i="1"/>
  <c r="T47" i="31"/>
  <c r="P47" i="31"/>
  <c r="L47" i="31"/>
  <c r="V47" i="31"/>
  <c r="W47" i="31" s="1"/>
  <c r="X47" i="31" s="1"/>
  <c r="Y47" i="31" s="1"/>
  <c r="Z47" i="31" s="1"/>
  <c r="AA47" i="31" s="1"/>
  <c r="AB47" i="31" s="1"/>
  <c r="AC47" i="31" s="1"/>
  <c r="AD47" i="31" s="1"/>
  <c r="AE47" i="31" s="1"/>
  <c r="AF47" i="31" s="1"/>
  <c r="AG47" i="31" s="1"/>
  <c r="AH47" i="31" s="1"/>
  <c r="AI47" i="31" s="1"/>
  <c r="AJ47" i="31" s="1"/>
  <c r="AK47" i="31" s="1"/>
  <c r="R47" i="31"/>
  <c r="N47" i="31"/>
  <c r="J47" i="31"/>
  <c r="U47" i="31"/>
  <c r="M47" i="31"/>
  <c r="S47" i="31"/>
  <c r="K47" i="31"/>
  <c r="Q47" i="31"/>
  <c r="O47" i="31"/>
  <c r="J125" i="1"/>
  <c r="J148" i="1"/>
  <c r="Q148" i="1" s="1"/>
  <c r="R175" i="1"/>
  <c r="J191" i="1"/>
  <c r="T191" i="1" s="1"/>
  <c r="U191" i="1" s="1"/>
  <c r="V191" i="1" s="1"/>
  <c r="W191" i="1" s="1"/>
  <c r="X191" i="1" s="1"/>
  <c r="Y191" i="1" s="1"/>
  <c r="Z191" i="1" s="1"/>
  <c r="AA191" i="1" s="1"/>
  <c r="AB191" i="1" s="1"/>
  <c r="AC191" i="1" s="1"/>
  <c r="J208" i="1"/>
  <c r="J216" i="1"/>
  <c r="J217" i="1" s="1"/>
  <c r="J228" i="1"/>
  <c r="T231" i="1"/>
  <c r="U231" i="1" s="1"/>
  <c r="V231" i="1" s="1"/>
  <c r="W231" i="1" s="1"/>
  <c r="X231" i="1" s="1"/>
  <c r="Y231" i="1" s="1"/>
  <c r="Z231" i="1" s="1"/>
  <c r="AA231" i="1" s="1"/>
  <c r="AB231" i="1" s="1"/>
  <c r="AC231" i="1" s="1"/>
  <c r="R233" i="1"/>
  <c r="N233" i="1"/>
  <c r="R231" i="1"/>
  <c r="N231" i="1"/>
  <c r="Q233" i="1"/>
  <c r="M233" i="1"/>
  <c r="Q231" i="1"/>
  <c r="M231" i="1"/>
  <c r="T233" i="1"/>
  <c r="U233" i="1" s="1"/>
  <c r="V233" i="1" s="1"/>
  <c r="W233" i="1" s="1"/>
  <c r="X233" i="1" s="1"/>
  <c r="Y233" i="1" s="1"/>
  <c r="Z233" i="1" s="1"/>
  <c r="AA233" i="1" s="1"/>
  <c r="AB233" i="1" s="1"/>
  <c r="AC233" i="1" s="1"/>
  <c r="P233" i="1"/>
  <c r="L233" i="1"/>
  <c r="P231" i="1"/>
  <c r="L231" i="1"/>
  <c r="S233" i="1"/>
  <c r="O233" i="1"/>
  <c r="K233" i="1"/>
  <c r="S231" i="1"/>
  <c r="O231" i="1"/>
  <c r="K231" i="1"/>
  <c r="J234" i="1"/>
  <c r="J237" i="1" s="1"/>
  <c r="S247" i="1"/>
  <c r="O247" i="1"/>
  <c r="K247" i="1"/>
  <c r="J248" i="1"/>
  <c r="J249" i="1" s="1"/>
  <c r="Q249" i="1" s="1"/>
  <c r="T251" i="1"/>
  <c r="U251" i="1" s="1"/>
  <c r="V251" i="1" s="1"/>
  <c r="W251" i="1" s="1"/>
  <c r="X251" i="1" s="1"/>
  <c r="Y251" i="1" s="1"/>
  <c r="Z251" i="1" s="1"/>
  <c r="AA251" i="1" s="1"/>
  <c r="AB251" i="1" s="1"/>
  <c r="AC251" i="1" s="1"/>
  <c r="T266" i="1"/>
  <c r="U266" i="1" s="1"/>
  <c r="V266" i="1" s="1"/>
  <c r="W266" i="1" s="1"/>
  <c r="X266" i="1" s="1"/>
  <c r="Y266" i="1" s="1"/>
  <c r="Z266" i="1" s="1"/>
  <c r="AA266" i="1" s="1"/>
  <c r="AB266" i="1" s="1"/>
  <c r="AC266" i="1" s="1"/>
  <c r="T65" i="31"/>
  <c r="P65" i="31"/>
  <c r="L65" i="31"/>
  <c r="V65" i="31"/>
  <c r="W65" i="31" s="1"/>
  <c r="X65" i="31" s="1"/>
  <c r="Y65" i="31" s="1"/>
  <c r="Z65" i="31" s="1"/>
  <c r="AA65" i="31" s="1"/>
  <c r="AB65" i="31" s="1"/>
  <c r="AC65" i="31" s="1"/>
  <c r="AD65" i="31" s="1"/>
  <c r="AE65" i="31" s="1"/>
  <c r="AF65" i="31" s="1"/>
  <c r="AG65" i="31" s="1"/>
  <c r="AH65" i="31" s="1"/>
  <c r="AI65" i="31" s="1"/>
  <c r="AJ65" i="31" s="1"/>
  <c r="AK65" i="31" s="1"/>
  <c r="R65" i="31"/>
  <c r="N65" i="31"/>
  <c r="J65" i="31"/>
  <c r="J61" i="31"/>
  <c r="S65" i="31"/>
  <c r="K65" i="31"/>
  <c r="Q65" i="31"/>
  <c r="O65" i="31"/>
  <c r="U65" i="31"/>
  <c r="M65" i="31"/>
  <c r="M108" i="1"/>
  <c r="Q108" i="1"/>
  <c r="N148" i="1"/>
  <c r="R148" i="1"/>
  <c r="M184" i="1"/>
  <c r="Q184" i="1"/>
  <c r="M204" i="1"/>
  <c r="Q204" i="1"/>
  <c r="L226" i="1"/>
  <c r="P226" i="1"/>
  <c r="T226" i="1"/>
  <c r="U226" i="1" s="1"/>
  <c r="V226" i="1" s="1"/>
  <c r="W226" i="1" s="1"/>
  <c r="X226" i="1" s="1"/>
  <c r="Y226" i="1" s="1"/>
  <c r="Z226" i="1" s="1"/>
  <c r="AA226" i="1" s="1"/>
  <c r="AB226" i="1" s="1"/>
  <c r="AC226" i="1" s="1"/>
  <c r="M243" i="1"/>
  <c r="Q243" i="1"/>
  <c r="M251" i="1"/>
  <c r="Q251" i="1"/>
  <c r="M266" i="1"/>
  <c r="Q266" i="1"/>
  <c r="L13" i="31"/>
  <c r="P13" i="31"/>
  <c r="T13" i="31"/>
  <c r="O35" i="31"/>
  <c r="T35" i="31"/>
  <c r="S59" i="31"/>
  <c r="J59" i="31"/>
  <c r="R59" i="31"/>
  <c r="T61" i="31"/>
  <c r="P61" i="31"/>
  <c r="L61" i="31"/>
  <c r="V61" i="31"/>
  <c r="W61" i="31" s="1"/>
  <c r="X61" i="31" s="1"/>
  <c r="Y61" i="31" s="1"/>
  <c r="Z61" i="31" s="1"/>
  <c r="AA61" i="31" s="1"/>
  <c r="AB61" i="31" s="1"/>
  <c r="AC61" i="31" s="1"/>
  <c r="AD61" i="31" s="1"/>
  <c r="AE61" i="31" s="1"/>
  <c r="AF61" i="31" s="1"/>
  <c r="AG61" i="31" s="1"/>
  <c r="AH61" i="31" s="1"/>
  <c r="AI61" i="31" s="1"/>
  <c r="AJ61" i="31" s="1"/>
  <c r="AK61" i="31" s="1"/>
  <c r="R61" i="31"/>
  <c r="N61" i="31"/>
  <c r="Q61" i="31"/>
  <c r="T90" i="31"/>
  <c r="P90" i="31"/>
  <c r="L90" i="31"/>
  <c r="S90" i="31"/>
  <c r="O90" i="31"/>
  <c r="K90" i="31"/>
  <c r="V90" i="31"/>
  <c r="W90" i="31" s="1"/>
  <c r="X90" i="31" s="1"/>
  <c r="Y90" i="31" s="1"/>
  <c r="Z90" i="31" s="1"/>
  <c r="AA90" i="31" s="1"/>
  <c r="AB90" i="31" s="1"/>
  <c r="AC90" i="31" s="1"/>
  <c r="AD90" i="31" s="1"/>
  <c r="AE90" i="31" s="1"/>
  <c r="AF90" i="31" s="1"/>
  <c r="AG90" i="31" s="1"/>
  <c r="AH90" i="31" s="1"/>
  <c r="AI90" i="31" s="1"/>
  <c r="AJ90" i="31" s="1"/>
  <c r="AK90" i="31" s="1"/>
  <c r="R90" i="31"/>
  <c r="N90" i="31"/>
  <c r="J90" i="31"/>
  <c r="S101" i="31"/>
  <c r="O101" i="31"/>
  <c r="K101" i="31"/>
  <c r="V101" i="31"/>
  <c r="W101" i="31" s="1"/>
  <c r="X101" i="31" s="1"/>
  <c r="Y101" i="31" s="1"/>
  <c r="Z101" i="31" s="1"/>
  <c r="AA101" i="31" s="1"/>
  <c r="AB101" i="31" s="1"/>
  <c r="AC101" i="31" s="1"/>
  <c r="AD101" i="31" s="1"/>
  <c r="AE101" i="31" s="1"/>
  <c r="AF101" i="31" s="1"/>
  <c r="AG101" i="31" s="1"/>
  <c r="AH101" i="31" s="1"/>
  <c r="AI101" i="31" s="1"/>
  <c r="AJ101" i="31" s="1"/>
  <c r="AK101" i="31" s="1"/>
  <c r="R101" i="31"/>
  <c r="N101" i="31"/>
  <c r="J101" i="31"/>
  <c r="U101" i="31"/>
  <c r="Q101" i="31"/>
  <c r="M101" i="31"/>
  <c r="T101" i="31"/>
  <c r="P101" i="31"/>
  <c r="L101" i="31"/>
  <c r="T134" i="31"/>
  <c r="P134" i="31"/>
  <c r="L134" i="31"/>
  <c r="AA86" i="33"/>
  <c r="W86" i="33"/>
  <c r="S86" i="33"/>
  <c r="O86" i="33"/>
  <c r="K86" i="33"/>
  <c r="Z86" i="33"/>
  <c r="V86" i="33"/>
  <c r="R86" i="33"/>
  <c r="N86" i="33"/>
  <c r="J86" i="33"/>
  <c r="AB89" i="33"/>
  <c r="Z96" i="33"/>
  <c r="AA107" i="33"/>
  <c r="P63" i="34"/>
  <c r="L63" i="34"/>
  <c r="O63" i="34"/>
  <c r="K63" i="34"/>
  <c r="Q74" i="34"/>
  <c r="P80" i="34"/>
  <c r="O83" i="34"/>
  <c r="K83" i="34"/>
  <c r="R122" i="34"/>
  <c r="S122" i="34" s="1"/>
  <c r="T122" i="34" s="1"/>
  <c r="U122" i="34" s="1"/>
  <c r="V122" i="34" s="1"/>
  <c r="W122" i="34" s="1"/>
  <c r="X122" i="34" s="1"/>
  <c r="Y122" i="34" s="1"/>
  <c r="Z122" i="34" s="1"/>
  <c r="AA122" i="34" s="1"/>
  <c r="AB122" i="34" s="1"/>
  <c r="AC122" i="34" s="1"/>
  <c r="AD122" i="34" s="1"/>
  <c r="AE122" i="34" s="1"/>
  <c r="AF122" i="34" s="1"/>
  <c r="AG122" i="34" s="1"/>
  <c r="AH122" i="34" s="1"/>
  <c r="N122" i="34"/>
  <c r="J122" i="34"/>
  <c r="S224" i="37"/>
  <c r="T224" i="37" s="1"/>
  <c r="U224" i="37" s="1"/>
  <c r="V224" i="37" s="1"/>
  <c r="W224" i="37" s="1"/>
  <c r="X224" i="37" s="1"/>
  <c r="Y224" i="37" s="1"/>
  <c r="Z224" i="37" s="1"/>
  <c r="O242" i="37"/>
  <c r="N108" i="1"/>
  <c r="R108" i="1"/>
  <c r="M125" i="1"/>
  <c r="K148" i="1"/>
  <c r="O148" i="1"/>
  <c r="S148" i="1"/>
  <c r="M171" i="1"/>
  <c r="Q171" i="1"/>
  <c r="L175" i="1"/>
  <c r="P175" i="1"/>
  <c r="T175" i="1"/>
  <c r="U175" i="1" s="1"/>
  <c r="V175" i="1" s="1"/>
  <c r="W175" i="1" s="1"/>
  <c r="X175" i="1" s="1"/>
  <c r="Y175" i="1" s="1"/>
  <c r="Z175" i="1" s="1"/>
  <c r="AA175" i="1" s="1"/>
  <c r="AB175" i="1" s="1"/>
  <c r="AC175" i="1" s="1"/>
  <c r="S182" i="1"/>
  <c r="N184" i="1"/>
  <c r="R184" i="1"/>
  <c r="N191" i="1"/>
  <c r="R191" i="1"/>
  <c r="M193" i="1"/>
  <c r="Q193" i="1"/>
  <c r="N204" i="1"/>
  <c r="R204" i="1"/>
  <c r="M222" i="1"/>
  <c r="Q222" i="1"/>
  <c r="M226" i="1"/>
  <c r="Q226" i="1"/>
  <c r="M229" i="1"/>
  <c r="Q229" i="1"/>
  <c r="L239" i="1"/>
  <c r="P239" i="1"/>
  <c r="T239" i="1"/>
  <c r="U239" i="1" s="1"/>
  <c r="V239" i="1" s="1"/>
  <c r="W239" i="1" s="1"/>
  <c r="X239" i="1" s="1"/>
  <c r="Y239" i="1" s="1"/>
  <c r="Z239" i="1" s="1"/>
  <c r="AA239" i="1" s="1"/>
  <c r="AB239" i="1" s="1"/>
  <c r="AC239" i="1" s="1"/>
  <c r="N243" i="1"/>
  <c r="R243" i="1"/>
  <c r="M245" i="1"/>
  <c r="Q245" i="1"/>
  <c r="L247" i="1"/>
  <c r="P247" i="1"/>
  <c r="T247" i="1"/>
  <c r="U247" i="1" s="1"/>
  <c r="V247" i="1" s="1"/>
  <c r="W247" i="1" s="1"/>
  <c r="X247" i="1" s="1"/>
  <c r="Y247" i="1" s="1"/>
  <c r="Z247" i="1" s="1"/>
  <c r="AA247" i="1" s="1"/>
  <c r="AB247" i="1" s="1"/>
  <c r="AC247" i="1" s="1"/>
  <c r="N251" i="1"/>
  <c r="R251" i="1"/>
  <c r="N266" i="1"/>
  <c r="R266" i="1"/>
  <c r="M13" i="31"/>
  <c r="Q13" i="31"/>
  <c r="U13" i="31"/>
  <c r="K35" i="31"/>
  <c r="P35" i="31"/>
  <c r="U35" i="31"/>
  <c r="L59" i="31"/>
  <c r="T59" i="31"/>
  <c r="U77" i="31"/>
  <c r="Q77" i="31"/>
  <c r="M77" i="31"/>
  <c r="T77" i="31"/>
  <c r="P77" i="31"/>
  <c r="L77" i="31"/>
  <c r="S77" i="31"/>
  <c r="O77" i="31"/>
  <c r="K77" i="31"/>
  <c r="V77" i="31"/>
  <c r="W77" i="31" s="1"/>
  <c r="X77" i="31" s="1"/>
  <c r="Y77" i="31" s="1"/>
  <c r="Z77" i="31" s="1"/>
  <c r="AA77" i="31" s="1"/>
  <c r="AB77" i="31" s="1"/>
  <c r="AC77" i="31" s="1"/>
  <c r="AD77" i="31" s="1"/>
  <c r="AE77" i="31" s="1"/>
  <c r="AF77" i="31" s="1"/>
  <c r="AG77" i="31" s="1"/>
  <c r="AH77" i="31" s="1"/>
  <c r="AI77" i="31" s="1"/>
  <c r="AJ77" i="31" s="1"/>
  <c r="AK77" i="31" s="1"/>
  <c r="V80" i="31"/>
  <c r="W80" i="31" s="1"/>
  <c r="X80" i="31" s="1"/>
  <c r="Y80" i="31" s="1"/>
  <c r="Z80" i="31" s="1"/>
  <c r="AA80" i="31" s="1"/>
  <c r="AB80" i="31" s="1"/>
  <c r="AC80" i="31" s="1"/>
  <c r="AD80" i="31" s="1"/>
  <c r="AE80" i="31" s="1"/>
  <c r="AF80" i="31" s="1"/>
  <c r="AG80" i="31" s="1"/>
  <c r="AH80" i="31" s="1"/>
  <c r="AI80" i="31" s="1"/>
  <c r="AJ80" i="31" s="1"/>
  <c r="AK80" i="31" s="1"/>
  <c r="R80" i="31"/>
  <c r="N80" i="31"/>
  <c r="J80" i="31"/>
  <c r="U80" i="31"/>
  <c r="Q80" i="31"/>
  <c r="M80" i="31"/>
  <c r="T80" i="31"/>
  <c r="P80" i="31"/>
  <c r="L80" i="31"/>
  <c r="S80" i="31"/>
  <c r="T86" i="31"/>
  <c r="P86" i="31"/>
  <c r="L86" i="31"/>
  <c r="S86" i="31"/>
  <c r="O86" i="31"/>
  <c r="K86" i="31"/>
  <c r="V86" i="31"/>
  <c r="W86" i="31" s="1"/>
  <c r="X86" i="31" s="1"/>
  <c r="Y86" i="31" s="1"/>
  <c r="Z86" i="31" s="1"/>
  <c r="AA86" i="31" s="1"/>
  <c r="AB86" i="31" s="1"/>
  <c r="AC86" i="31" s="1"/>
  <c r="AD86" i="31" s="1"/>
  <c r="AE86" i="31" s="1"/>
  <c r="AF86" i="31" s="1"/>
  <c r="AG86" i="31" s="1"/>
  <c r="AH86" i="31" s="1"/>
  <c r="AI86" i="31" s="1"/>
  <c r="AJ86" i="31" s="1"/>
  <c r="AK86" i="31" s="1"/>
  <c r="R86" i="31"/>
  <c r="N86" i="31"/>
  <c r="J86" i="31"/>
  <c r="M90" i="31"/>
  <c r="S93" i="31"/>
  <c r="O93" i="31"/>
  <c r="K93" i="31"/>
  <c r="V93" i="31"/>
  <c r="W93" i="31" s="1"/>
  <c r="X93" i="31" s="1"/>
  <c r="Y93" i="31" s="1"/>
  <c r="Z93" i="31" s="1"/>
  <c r="AA93" i="31" s="1"/>
  <c r="AB93" i="31" s="1"/>
  <c r="AC93" i="31" s="1"/>
  <c r="AD93" i="31" s="1"/>
  <c r="AE93" i="31" s="1"/>
  <c r="AF93" i="31" s="1"/>
  <c r="AG93" i="31" s="1"/>
  <c r="AH93" i="31" s="1"/>
  <c r="AI93" i="31" s="1"/>
  <c r="AJ93" i="31" s="1"/>
  <c r="AK93" i="31" s="1"/>
  <c r="R93" i="31"/>
  <c r="N93" i="31"/>
  <c r="J93" i="31"/>
  <c r="Z89" i="33"/>
  <c r="V89" i="33"/>
  <c r="R89" i="33"/>
  <c r="N89" i="33"/>
  <c r="J89" i="33"/>
  <c r="AC89" i="33"/>
  <c r="AD89" i="33" s="1"/>
  <c r="AE89" i="33" s="1"/>
  <c r="AF89" i="33" s="1"/>
  <c r="AG89" i="33" s="1"/>
  <c r="AH89" i="33" s="1"/>
  <c r="AI89" i="33" s="1"/>
  <c r="AJ89" i="33" s="1"/>
  <c r="Y89" i="33"/>
  <c r="U89" i="33"/>
  <c r="Q89" i="33"/>
  <c r="M89" i="33"/>
  <c r="AC99" i="33"/>
  <c r="AD99" i="33" s="1"/>
  <c r="AE99" i="33" s="1"/>
  <c r="AF99" i="33" s="1"/>
  <c r="AG99" i="33" s="1"/>
  <c r="AH99" i="33" s="1"/>
  <c r="AI99" i="33" s="1"/>
  <c r="AJ99" i="33" s="1"/>
  <c r="Y154" i="33"/>
  <c r="Z154" i="33" s="1"/>
  <c r="AA154" i="33" s="1"/>
  <c r="AB154" i="33" s="1"/>
  <c r="AC154" i="33" s="1"/>
  <c r="AD154" i="33" s="1"/>
  <c r="AE154" i="33" s="1"/>
  <c r="AF154" i="33" s="1"/>
  <c r="AG154" i="33" s="1"/>
  <c r="AH154" i="33" s="1"/>
  <c r="AI154" i="33" s="1"/>
  <c r="AJ154" i="33" s="1"/>
  <c r="O13" i="34"/>
  <c r="O89" i="34"/>
  <c r="R96" i="34"/>
  <c r="S96" i="34" s="1"/>
  <c r="T96" i="34" s="1"/>
  <c r="U96" i="34" s="1"/>
  <c r="V96" i="34" s="1"/>
  <c r="W96" i="34" s="1"/>
  <c r="X96" i="34" s="1"/>
  <c r="Y96" i="34" s="1"/>
  <c r="Z96" i="34" s="1"/>
  <c r="AA96" i="34" s="1"/>
  <c r="AB96" i="34" s="1"/>
  <c r="AC96" i="34" s="1"/>
  <c r="AD96" i="34" s="1"/>
  <c r="AE96" i="34" s="1"/>
  <c r="AF96" i="34" s="1"/>
  <c r="AG96" i="34" s="1"/>
  <c r="AH96" i="34" s="1"/>
  <c r="N96" i="34"/>
  <c r="J96" i="34"/>
  <c r="Q96" i="34"/>
  <c r="M96" i="34"/>
  <c r="Q99" i="34"/>
  <c r="O156" i="34"/>
  <c r="K156" i="34"/>
  <c r="M135" i="37"/>
  <c r="M140" i="37"/>
  <c r="Q253" i="37"/>
  <c r="R253" i="37" s="1"/>
  <c r="S253" i="37" s="1"/>
  <c r="T253" i="37" s="1"/>
  <c r="U253" i="37" s="1"/>
  <c r="V253" i="37" s="1"/>
  <c r="W253" i="37" s="1"/>
  <c r="X253" i="37" s="1"/>
  <c r="Y253" i="37" s="1"/>
  <c r="Z253" i="37" s="1"/>
  <c r="P257" i="37"/>
  <c r="Q257" i="37" s="1"/>
  <c r="R257" i="37" s="1"/>
  <c r="S257" i="37" s="1"/>
  <c r="T257" i="37" s="1"/>
  <c r="U257" i="37" s="1"/>
  <c r="V257" i="37" s="1"/>
  <c r="W257" i="37" s="1"/>
  <c r="X257" i="37" s="1"/>
  <c r="Y257" i="37" s="1"/>
  <c r="Z257" i="37" s="1"/>
  <c r="K108" i="1"/>
  <c r="O108" i="1"/>
  <c r="S108" i="1"/>
  <c r="L148" i="1"/>
  <c r="P148" i="1"/>
  <c r="T148" i="1"/>
  <c r="U148" i="1" s="1"/>
  <c r="V148" i="1" s="1"/>
  <c r="W148" i="1" s="1"/>
  <c r="X148" i="1" s="1"/>
  <c r="Y148" i="1" s="1"/>
  <c r="Z148" i="1" s="1"/>
  <c r="AA148" i="1" s="1"/>
  <c r="AB148" i="1" s="1"/>
  <c r="AC148" i="1" s="1"/>
  <c r="K159" i="1"/>
  <c r="O159" i="1"/>
  <c r="S159" i="1"/>
  <c r="M175" i="1"/>
  <c r="Q175" i="1"/>
  <c r="L182" i="1"/>
  <c r="P182" i="1"/>
  <c r="T182" i="1"/>
  <c r="U182" i="1" s="1"/>
  <c r="V182" i="1" s="1"/>
  <c r="W182" i="1" s="1"/>
  <c r="X182" i="1" s="1"/>
  <c r="Y182" i="1" s="1"/>
  <c r="Z182" i="1" s="1"/>
  <c r="AA182" i="1" s="1"/>
  <c r="AB182" i="1" s="1"/>
  <c r="AC182" i="1" s="1"/>
  <c r="K184" i="1"/>
  <c r="O184" i="1"/>
  <c r="S184" i="1"/>
  <c r="K204" i="1"/>
  <c r="O204" i="1"/>
  <c r="S204" i="1"/>
  <c r="N226" i="1"/>
  <c r="R226" i="1"/>
  <c r="N229" i="1"/>
  <c r="R229" i="1"/>
  <c r="M239" i="1"/>
  <c r="Q239" i="1"/>
  <c r="K243" i="1"/>
  <c r="O243" i="1"/>
  <c r="S243" i="1"/>
  <c r="M247" i="1"/>
  <c r="Q247" i="1"/>
  <c r="K251" i="1"/>
  <c r="O251" i="1"/>
  <c r="S251" i="1"/>
  <c r="K266" i="1"/>
  <c r="O266" i="1"/>
  <c r="S266" i="1"/>
  <c r="J13" i="31"/>
  <c r="N13" i="31"/>
  <c r="R13" i="31"/>
  <c r="V13" i="31"/>
  <c r="W13" i="31" s="1"/>
  <c r="X13" i="31" s="1"/>
  <c r="Y13" i="31" s="1"/>
  <c r="Z13" i="31" s="1"/>
  <c r="AA13" i="31" s="1"/>
  <c r="AB13" i="31" s="1"/>
  <c r="AC13" i="31" s="1"/>
  <c r="AD13" i="31" s="1"/>
  <c r="AE13" i="31" s="1"/>
  <c r="AF13" i="31" s="1"/>
  <c r="AG13" i="31" s="1"/>
  <c r="AH13" i="31" s="1"/>
  <c r="AI13" i="31" s="1"/>
  <c r="AJ13" i="31" s="1"/>
  <c r="AK13" i="31" s="1"/>
  <c r="AM13" i="31" s="1"/>
  <c r="L35" i="31"/>
  <c r="N59" i="31"/>
  <c r="V59" i="31"/>
  <c r="W59" i="31" s="1"/>
  <c r="X59" i="31" s="1"/>
  <c r="Y59" i="31" s="1"/>
  <c r="Z59" i="31" s="1"/>
  <c r="AA59" i="31" s="1"/>
  <c r="AB59" i="31" s="1"/>
  <c r="AC59" i="31" s="1"/>
  <c r="AD59" i="31" s="1"/>
  <c r="AE59" i="31" s="1"/>
  <c r="AF59" i="31" s="1"/>
  <c r="AG59" i="31" s="1"/>
  <c r="AH59" i="31" s="1"/>
  <c r="AI59" i="31" s="1"/>
  <c r="AJ59" i="31" s="1"/>
  <c r="AK59" i="31" s="1"/>
  <c r="AL59" i="31" s="1"/>
  <c r="M61" i="31"/>
  <c r="U61" i="31"/>
  <c r="I72" i="31"/>
  <c r="J77" i="31"/>
  <c r="I83" i="31"/>
  <c r="W129" i="31"/>
  <c r="X129" i="31" s="1"/>
  <c r="Y129" i="31" s="1"/>
  <c r="Z129" i="31" s="1"/>
  <c r="AA129" i="31" s="1"/>
  <c r="AB129" i="31" s="1"/>
  <c r="AC129" i="31" s="1"/>
  <c r="AD129" i="31" s="1"/>
  <c r="AE129" i="31" s="1"/>
  <c r="AF129" i="31" s="1"/>
  <c r="AG129" i="31" s="1"/>
  <c r="AH129" i="31" s="1"/>
  <c r="AI129" i="31" s="1"/>
  <c r="AJ129" i="31" s="1"/>
  <c r="AK129" i="31" s="1"/>
  <c r="AA99" i="33"/>
  <c r="W99" i="33"/>
  <c r="S99" i="33"/>
  <c r="O99" i="33"/>
  <c r="K99" i="33"/>
  <c r="Z99" i="33"/>
  <c r="V99" i="33"/>
  <c r="R99" i="33"/>
  <c r="N99" i="33"/>
  <c r="J99" i="33"/>
  <c r="W154" i="33"/>
  <c r="S154" i="33"/>
  <c r="O154" i="33"/>
  <c r="K154" i="33"/>
  <c r="V154" i="33"/>
  <c r="R154" i="33"/>
  <c r="N154" i="33"/>
  <c r="J154" i="33"/>
  <c r="Q89" i="34"/>
  <c r="M89" i="34"/>
  <c r="O99" i="34"/>
  <c r="K99" i="34"/>
  <c r="R99" i="34"/>
  <c r="S99" i="34" s="1"/>
  <c r="T99" i="34" s="1"/>
  <c r="U99" i="34" s="1"/>
  <c r="V99" i="34" s="1"/>
  <c r="W99" i="34" s="1"/>
  <c r="X99" i="34" s="1"/>
  <c r="Y99" i="34" s="1"/>
  <c r="Z99" i="34" s="1"/>
  <c r="AA99" i="34" s="1"/>
  <c r="AB99" i="34" s="1"/>
  <c r="AC99" i="34" s="1"/>
  <c r="AD99" i="34" s="1"/>
  <c r="AE99" i="34" s="1"/>
  <c r="AF99" i="34" s="1"/>
  <c r="AG99" i="34" s="1"/>
  <c r="AH99" i="34" s="1"/>
  <c r="N99" i="34"/>
  <c r="J99" i="34"/>
  <c r="Q173" i="34"/>
  <c r="M173" i="34"/>
  <c r="P173" i="34"/>
  <c r="L173" i="34"/>
  <c r="O173" i="34"/>
  <c r="K173" i="34"/>
  <c r="R173" i="34"/>
  <c r="S173" i="34" s="1"/>
  <c r="T173" i="34" s="1"/>
  <c r="U173" i="34" s="1"/>
  <c r="V173" i="34" s="1"/>
  <c r="W173" i="34" s="1"/>
  <c r="X173" i="34" s="1"/>
  <c r="Y173" i="34" s="1"/>
  <c r="Z173" i="34" s="1"/>
  <c r="AA173" i="34" s="1"/>
  <c r="AB173" i="34" s="1"/>
  <c r="AC173" i="34" s="1"/>
  <c r="AD173" i="34" s="1"/>
  <c r="AE173" i="34" s="1"/>
  <c r="AF173" i="34" s="1"/>
  <c r="AG173" i="34" s="1"/>
  <c r="AH173" i="34" s="1"/>
  <c r="N173" i="34"/>
  <c r="J173" i="34"/>
  <c r="P164" i="37"/>
  <c r="Q164" i="37" s="1"/>
  <c r="R164" i="37" s="1"/>
  <c r="S164" i="37" s="1"/>
  <c r="T164" i="37" s="1"/>
  <c r="U164" i="37" s="1"/>
  <c r="V164" i="37" s="1"/>
  <c r="W164" i="37" s="1"/>
  <c r="X164" i="37" s="1"/>
  <c r="Y164" i="37" s="1"/>
  <c r="Z164" i="37" s="1"/>
  <c r="K224" i="37"/>
  <c r="O224" i="37"/>
  <c r="L108" i="1"/>
  <c r="P108" i="1"/>
  <c r="K125" i="1"/>
  <c r="O125" i="1"/>
  <c r="M148" i="1"/>
  <c r="L159" i="1"/>
  <c r="P159" i="1"/>
  <c r="K171" i="1"/>
  <c r="O171" i="1"/>
  <c r="N175" i="1"/>
  <c r="M182" i="1"/>
  <c r="L184" i="1"/>
  <c r="P184" i="1"/>
  <c r="L191" i="1"/>
  <c r="P191" i="1"/>
  <c r="K193" i="1"/>
  <c r="O193" i="1"/>
  <c r="L204" i="1"/>
  <c r="P204" i="1"/>
  <c r="K222" i="1"/>
  <c r="O222" i="1"/>
  <c r="K226" i="1"/>
  <c r="O226" i="1"/>
  <c r="K229" i="1"/>
  <c r="O229" i="1"/>
  <c r="N239" i="1"/>
  <c r="M241" i="1"/>
  <c r="L243" i="1"/>
  <c r="P243" i="1"/>
  <c r="K245" i="1"/>
  <c r="O245" i="1"/>
  <c r="N247" i="1"/>
  <c r="M249" i="1"/>
  <c r="L251" i="1"/>
  <c r="P251" i="1"/>
  <c r="L266" i="1"/>
  <c r="P266" i="1"/>
  <c r="K13" i="31"/>
  <c r="O13" i="31"/>
  <c r="V35" i="31"/>
  <c r="W35" i="31" s="1"/>
  <c r="X35" i="31" s="1"/>
  <c r="Y35" i="31" s="1"/>
  <c r="Z35" i="31" s="1"/>
  <c r="AA35" i="31" s="1"/>
  <c r="AB35" i="31" s="1"/>
  <c r="AC35" i="31" s="1"/>
  <c r="AD35" i="31" s="1"/>
  <c r="AE35" i="31" s="1"/>
  <c r="AF35" i="31" s="1"/>
  <c r="AG35" i="31" s="1"/>
  <c r="AH35" i="31" s="1"/>
  <c r="AI35" i="31" s="1"/>
  <c r="AJ35" i="31" s="1"/>
  <c r="AK35" i="31" s="1"/>
  <c r="AM34" i="31" s="1"/>
  <c r="R35" i="31"/>
  <c r="N35" i="31"/>
  <c r="J35" i="31"/>
  <c r="M35" i="31"/>
  <c r="S35" i="31"/>
  <c r="N77" i="31"/>
  <c r="K80" i="31"/>
  <c r="T96" i="31"/>
  <c r="P96" i="31"/>
  <c r="L96" i="31"/>
  <c r="S96" i="31"/>
  <c r="O96" i="31"/>
  <c r="K96" i="31"/>
  <c r="V96" i="31"/>
  <c r="W96" i="31" s="1"/>
  <c r="X96" i="31" s="1"/>
  <c r="Y96" i="31" s="1"/>
  <c r="Z96" i="31" s="1"/>
  <c r="AA96" i="31" s="1"/>
  <c r="AB96" i="31" s="1"/>
  <c r="AC96" i="31" s="1"/>
  <c r="AD96" i="31" s="1"/>
  <c r="AE96" i="31" s="1"/>
  <c r="AF96" i="31" s="1"/>
  <c r="AG96" i="31" s="1"/>
  <c r="AH96" i="31" s="1"/>
  <c r="AI96" i="31" s="1"/>
  <c r="AJ96" i="31" s="1"/>
  <c r="AK96" i="31" s="1"/>
  <c r="R96" i="31"/>
  <c r="N96" i="31"/>
  <c r="J96" i="31"/>
  <c r="U117" i="31"/>
  <c r="Q117" i="31"/>
  <c r="M117" i="31"/>
  <c r="S117" i="31"/>
  <c r="O117" i="31"/>
  <c r="K117" i="31"/>
  <c r="V151" i="31"/>
  <c r="W151" i="31" s="1"/>
  <c r="X151" i="31" s="1"/>
  <c r="Y151" i="31" s="1"/>
  <c r="Z151" i="31" s="1"/>
  <c r="AA151" i="31" s="1"/>
  <c r="AB151" i="31" s="1"/>
  <c r="AC151" i="31" s="1"/>
  <c r="AD151" i="31" s="1"/>
  <c r="AE151" i="31" s="1"/>
  <c r="AF151" i="31" s="1"/>
  <c r="AG151" i="31" s="1"/>
  <c r="AH151" i="31" s="1"/>
  <c r="AI151" i="31" s="1"/>
  <c r="AJ151" i="31" s="1"/>
  <c r="AK151" i="31" s="1"/>
  <c r="R151" i="31"/>
  <c r="N151" i="31"/>
  <c r="J151" i="31"/>
  <c r="T169" i="31"/>
  <c r="P169" i="31"/>
  <c r="L169" i="31"/>
  <c r="S169" i="31"/>
  <c r="O169" i="31"/>
  <c r="K169" i="31"/>
  <c r="V169" i="31"/>
  <c r="W169" i="31" s="1"/>
  <c r="X169" i="31" s="1"/>
  <c r="Y169" i="31" s="1"/>
  <c r="Z169" i="31" s="1"/>
  <c r="AA169" i="31" s="1"/>
  <c r="AB169" i="31" s="1"/>
  <c r="AC169" i="31" s="1"/>
  <c r="AD169" i="31" s="1"/>
  <c r="AE169" i="31" s="1"/>
  <c r="AF169" i="31" s="1"/>
  <c r="AG169" i="31" s="1"/>
  <c r="AH169" i="31" s="1"/>
  <c r="AI169" i="31" s="1"/>
  <c r="AJ169" i="31" s="1"/>
  <c r="AK169" i="31" s="1"/>
  <c r="R169" i="31"/>
  <c r="N169" i="31"/>
  <c r="J169" i="31"/>
  <c r="U169" i="31"/>
  <c r="Q169" i="31"/>
  <c r="M169" i="31"/>
  <c r="AC13" i="33"/>
  <c r="AD13" i="33" s="1"/>
  <c r="AE13" i="33" s="1"/>
  <c r="AF13" i="33" s="1"/>
  <c r="AG13" i="33" s="1"/>
  <c r="AH13" i="33" s="1"/>
  <c r="AI13" i="33" s="1"/>
  <c r="AJ13" i="33" s="1"/>
  <c r="Y13" i="33"/>
  <c r="U13" i="33"/>
  <c r="Q13" i="33"/>
  <c r="M13" i="33"/>
  <c r="Z37" i="33"/>
  <c r="AA49" i="33"/>
  <c r="W49" i="33"/>
  <c r="S49" i="33"/>
  <c r="O49" i="33"/>
  <c r="K49" i="33"/>
  <c r="Z61" i="33"/>
  <c r="AC74" i="33"/>
  <c r="AD74" i="33" s="1"/>
  <c r="AE74" i="33" s="1"/>
  <c r="AF74" i="33" s="1"/>
  <c r="AG74" i="33" s="1"/>
  <c r="AH74" i="33" s="1"/>
  <c r="AI74" i="33" s="1"/>
  <c r="AJ74" i="33" s="1"/>
  <c r="AB80" i="33"/>
  <c r="X80" i="33"/>
  <c r="T80" i="33"/>
  <c r="P80" i="33"/>
  <c r="L80" i="33"/>
  <c r="AA83" i="33"/>
  <c r="W83" i="33"/>
  <c r="S83" i="33"/>
  <c r="O83" i="33"/>
  <c r="K83" i="33"/>
  <c r="AC86" i="33"/>
  <c r="AD86" i="33" s="1"/>
  <c r="AE86" i="33" s="1"/>
  <c r="AF86" i="33" s="1"/>
  <c r="AG86" i="33" s="1"/>
  <c r="AH86" i="33" s="1"/>
  <c r="AI86" i="33" s="1"/>
  <c r="AJ86" i="33" s="1"/>
  <c r="Z101" i="33"/>
  <c r="V101" i="33"/>
  <c r="R101" i="33"/>
  <c r="N101" i="33"/>
  <c r="J101" i="33"/>
  <c r="AC101" i="33"/>
  <c r="AD101" i="33" s="1"/>
  <c r="AE101" i="33" s="1"/>
  <c r="AF101" i="33" s="1"/>
  <c r="AG101" i="33" s="1"/>
  <c r="AH101" i="33" s="1"/>
  <c r="AI101" i="33" s="1"/>
  <c r="AJ101" i="33" s="1"/>
  <c r="Y101" i="33"/>
  <c r="U101" i="33"/>
  <c r="Q101" i="33"/>
  <c r="M101" i="33"/>
  <c r="AA137" i="33"/>
  <c r="R37" i="34"/>
  <c r="S37" i="34" s="1"/>
  <c r="T37" i="34" s="1"/>
  <c r="U37" i="34" s="1"/>
  <c r="V37" i="34" s="1"/>
  <c r="W37" i="34" s="1"/>
  <c r="X37" i="34" s="1"/>
  <c r="Y37" i="34" s="1"/>
  <c r="Z37" i="34" s="1"/>
  <c r="AA37" i="34" s="1"/>
  <c r="AB37" i="34" s="1"/>
  <c r="AC37" i="34" s="1"/>
  <c r="AD37" i="34" s="1"/>
  <c r="AE37" i="34" s="1"/>
  <c r="AF37" i="34" s="1"/>
  <c r="AG37" i="34" s="1"/>
  <c r="AH37" i="34" s="1"/>
  <c r="R63" i="34"/>
  <c r="S63" i="34" s="1"/>
  <c r="T63" i="34" s="1"/>
  <c r="U63" i="34" s="1"/>
  <c r="V63" i="34" s="1"/>
  <c r="W63" i="34" s="1"/>
  <c r="X63" i="34" s="1"/>
  <c r="Y63" i="34" s="1"/>
  <c r="Z63" i="34" s="1"/>
  <c r="AA63" i="34" s="1"/>
  <c r="AB63" i="34" s="1"/>
  <c r="AC63" i="34" s="1"/>
  <c r="AD63" i="34" s="1"/>
  <c r="AE63" i="34" s="1"/>
  <c r="AF63" i="34" s="1"/>
  <c r="AG63" i="34" s="1"/>
  <c r="AH63" i="34" s="1"/>
  <c r="Q83" i="34"/>
  <c r="Q93" i="34"/>
  <c r="P104" i="34"/>
  <c r="L104" i="34"/>
  <c r="O104" i="34"/>
  <c r="K104" i="34"/>
  <c r="Q107" i="34"/>
  <c r="M107" i="34"/>
  <c r="P122" i="34"/>
  <c r="P173" i="37"/>
  <c r="Q173" i="37" s="1"/>
  <c r="R173" i="37" s="1"/>
  <c r="S173" i="37" s="1"/>
  <c r="T173" i="37" s="1"/>
  <c r="U173" i="37" s="1"/>
  <c r="V173" i="37" s="1"/>
  <c r="W173" i="37" s="1"/>
  <c r="X173" i="37" s="1"/>
  <c r="Y173" i="37" s="1"/>
  <c r="Z173" i="37" s="1"/>
  <c r="M104" i="31"/>
  <c r="Q104" i="31"/>
  <c r="U104" i="31"/>
  <c r="L110" i="31"/>
  <c r="P110" i="31"/>
  <c r="T110" i="31"/>
  <c r="L119" i="31"/>
  <c r="P119" i="31"/>
  <c r="T119" i="31"/>
  <c r="K129" i="31"/>
  <c r="O129" i="31"/>
  <c r="S129" i="31"/>
  <c r="K146" i="31"/>
  <c r="O146" i="31"/>
  <c r="S146" i="31"/>
  <c r="L153" i="31"/>
  <c r="P153" i="31"/>
  <c r="T153" i="31"/>
  <c r="M157" i="31"/>
  <c r="Q157" i="31"/>
  <c r="U157" i="31"/>
  <c r="K37" i="33"/>
  <c r="O37" i="33"/>
  <c r="S37" i="33"/>
  <c r="W37" i="33"/>
  <c r="AA37" i="33"/>
  <c r="K61" i="33"/>
  <c r="O61" i="33"/>
  <c r="S61" i="33"/>
  <c r="W61" i="33"/>
  <c r="AA61" i="33"/>
  <c r="M63" i="33"/>
  <c r="Q63" i="33"/>
  <c r="U63" i="33"/>
  <c r="Y63" i="33"/>
  <c r="AC63" i="33"/>
  <c r="AD63" i="33" s="1"/>
  <c r="AE63" i="33" s="1"/>
  <c r="AF63" i="33" s="1"/>
  <c r="AG63" i="33" s="1"/>
  <c r="AH63" i="33" s="1"/>
  <c r="AI63" i="33" s="1"/>
  <c r="AJ63" i="33" s="1"/>
  <c r="M67" i="33"/>
  <c r="Q67" i="33"/>
  <c r="U67" i="33"/>
  <c r="Y67" i="33"/>
  <c r="AC67" i="33"/>
  <c r="AD67" i="33" s="1"/>
  <c r="AE67" i="33" s="1"/>
  <c r="AF67" i="33" s="1"/>
  <c r="AG67" i="33" s="1"/>
  <c r="AH67" i="33" s="1"/>
  <c r="AI67" i="33" s="1"/>
  <c r="AJ67" i="33" s="1"/>
  <c r="J74" i="33"/>
  <c r="N74" i="33"/>
  <c r="R74" i="33"/>
  <c r="V74" i="33"/>
  <c r="Z74" i="33"/>
  <c r="M93" i="33"/>
  <c r="Q93" i="33"/>
  <c r="U93" i="33"/>
  <c r="Y93" i="33"/>
  <c r="AC93" i="33"/>
  <c r="AD93" i="33" s="1"/>
  <c r="AE93" i="33" s="1"/>
  <c r="AF93" i="33" s="1"/>
  <c r="AG93" i="33" s="1"/>
  <c r="AH93" i="33" s="1"/>
  <c r="AI93" i="33" s="1"/>
  <c r="AJ93" i="33" s="1"/>
  <c r="K96" i="33"/>
  <c r="O96" i="33"/>
  <c r="S96" i="33"/>
  <c r="W96" i="33"/>
  <c r="AA96" i="33"/>
  <c r="M104" i="33"/>
  <c r="Q104" i="33"/>
  <c r="U104" i="33"/>
  <c r="Y104" i="33"/>
  <c r="AC104" i="33"/>
  <c r="AD104" i="33" s="1"/>
  <c r="AE104" i="33" s="1"/>
  <c r="AF104" i="33" s="1"/>
  <c r="AG104" i="33" s="1"/>
  <c r="AH104" i="33" s="1"/>
  <c r="AI104" i="33" s="1"/>
  <c r="AJ104" i="33" s="1"/>
  <c r="L107" i="33"/>
  <c r="P107" i="33"/>
  <c r="T107" i="33"/>
  <c r="X107" i="33"/>
  <c r="AB107" i="33"/>
  <c r="I115" i="33"/>
  <c r="M115" i="33"/>
  <c r="Q115" i="33"/>
  <c r="U115" i="33"/>
  <c r="Y115" i="33"/>
  <c r="AC115" i="33"/>
  <c r="AD115" i="33" s="1"/>
  <c r="AE115" i="33" s="1"/>
  <c r="AF115" i="33" s="1"/>
  <c r="AG115" i="33" s="1"/>
  <c r="AH115" i="33" s="1"/>
  <c r="AI115" i="33" s="1"/>
  <c r="AJ115" i="33" s="1"/>
  <c r="L120" i="33"/>
  <c r="P120" i="33"/>
  <c r="T120" i="33"/>
  <c r="X120" i="33"/>
  <c r="AB120" i="33"/>
  <c r="L126" i="33"/>
  <c r="P126" i="33"/>
  <c r="T126" i="33"/>
  <c r="X126" i="33"/>
  <c r="AB126" i="33"/>
  <c r="M134" i="33"/>
  <c r="Q134" i="33"/>
  <c r="U134" i="33"/>
  <c r="Y134" i="33"/>
  <c r="AC134" i="33"/>
  <c r="AD134" i="33" s="1"/>
  <c r="AE134" i="33" s="1"/>
  <c r="AF134" i="33" s="1"/>
  <c r="AG134" i="33" s="1"/>
  <c r="AH134" i="33" s="1"/>
  <c r="AI134" i="33" s="1"/>
  <c r="AJ134" i="33" s="1"/>
  <c r="L137" i="33"/>
  <c r="P137" i="33"/>
  <c r="T137" i="33"/>
  <c r="X137" i="33"/>
  <c r="AB137" i="33"/>
  <c r="J149" i="33"/>
  <c r="N149" i="33"/>
  <c r="R149" i="33"/>
  <c r="V149" i="33"/>
  <c r="I162" i="33"/>
  <c r="M162" i="33"/>
  <c r="Q162" i="33"/>
  <c r="U162" i="33"/>
  <c r="Y162" i="33"/>
  <c r="Z162" i="33" s="1"/>
  <c r="AA162" i="33" s="1"/>
  <c r="AB162" i="33" s="1"/>
  <c r="AC162" i="33" s="1"/>
  <c r="AD162" i="33" s="1"/>
  <c r="AE162" i="33" s="1"/>
  <c r="AF162" i="33" s="1"/>
  <c r="AG162" i="33" s="1"/>
  <c r="AH162" i="33" s="1"/>
  <c r="AI162" i="33" s="1"/>
  <c r="AJ162" i="33" s="1"/>
  <c r="M164" i="33"/>
  <c r="Q164" i="33"/>
  <c r="U164" i="33"/>
  <c r="Y164" i="33"/>
  <c r="Z164" i="33" s="1"/>
  <c r="AA164" i="33" s="1"/>
  <c r="AB164" i="33" s="1"/>
  <c r="AC164" i="33" s="1"/>
  <c r="AD164" i="33" s="1"/>
  <c r="AE164" i="33" s="1"/>
  <c r="AF164" i="33" s="1"/>
  <c r="AG164" i="33" s="1"/>
  <c r="AH164" i="33" s="1"/>
  <c r="AI164" i="33" s="1"/>
  <c r="AJ164" i="33" s="1"/>
  <c r="L171" i="33"/>
  <c r="P171" i="33"/>
  <c r="T171" i="33"/>
  <c r="X171" i="33"/>
  <c r="AB171" i="33"/>
  <c r="L13" i="34"/>
  <c r="P13" i="34"/>
  <c r="K37" i="34"/>
  <c r="O37" i="34"/>
  <c r="K49" i="34"/>
  <c r="O49" i="34"/>
  <c r="L61" i="34"/>
  <c r="P61" i="34"/>
  <c r="K67" i="34"/>
  <c r="O67" i="34"/>
  <c r="J74" i="34"/>
  <c r="N74" i="34"/>
  <c r="R74" i="34"/>
  <c r="S74" i="34" s="1"/>
  <c r="T74" i="34" s="1"/>
  <c r="U74" i="34" s="1"/>
  <c r="V74" i="34" s="1"/>
  <c r="W74" i="34" s="1"/>
  <c r="X74" i="34" s="1"/>
  <c r="Y74" i="34" s="1"/>
  <c r="Z74" i="34" s="1"/>
  <c r="AA74" i="34" s="1"/>
  <c r="AB74" i="34" s="1"/>
  <c r="AC74" i="34" s="1"/>
  <c r="AD74" i="34" s="1"/>
  <c r="AE74" i="34" s="1"/>
  <c r="AF74" i="34" s="1"/>
  <c r="AG74" i="34" s="1"/>
  <c r="AH74" i="34" s="1"/>
  <c r="M80" i="34"/>
  <c r="Q80" i="34"/>
  <c r="J83" i="34"/>
  <c r="N83" i="34"/>
  <c r="R83" i="34"/>
  <c r="S83" i="34" s="1"/>
  <c r="T83" i="34" s="1"/>
  <c r="U83" i="34" s="1"/>
  <c r="V83" i="34" s="1"/>
  <c r="W83" i="34" s="1"/>
  <c r="X83" i="34" s="1"/>
  <c r="Y83" i="34" s="1"/>
  <c r="Z83" i="34" s="1"/>
  <c r="AA83" i="34" s="1"/>
  <c r="AB83" i="34" s="1"/>
  <c r="AC83" i="34" s="1"/>
  <c r="AD83" i="34" s="1"/>
  <c r="AE83" i="34" s="1"/>
  <c r="AF83" i="34" s="1"/>
  <c r="AG83" i="34" s="1"/>
  <c r="AH83" i="34" s="1"/>
  <c r="K86" i="34"/>
  <c r="O86" i="34"/>
  <c r="L89" i="34"/>
  <c r="P89" i="34"/>
  <c r="L93" i="34"/>
  <c r="P93" i="34"/>
  <c r="M101" i="34"/>
  <c r="Q101" i="34"/>
  <c r="L107" i="34"/>
  <c r="P107" i="34"/>
  <c r="L109" i="34"/>
  <c r="K111" i="34"/>
  <c r="O111" i="34"/>
  <c r="J113" i="34"/>
  <c r="N113" i="34"/>
  <c r="R113" i="34"/>
  <c r="S113" i="34" s="1"/>
  <c r="T113" i="34" s="1"/>
  <c r="U113" i="34" s="1"/>
  <c r="V113" i="34" s="1"/>
  <c r="W113" i="34" s="1"/>
  <c r="X113" i="34" s="1"/>
  <c r="Y113" i="34" s="1"/>
  <c r="Z113" i="34" s="1"/>
  <c r="AA113" i="34" s="1"/>
  <c r="AB113" i="34" s="1"/>
  <c r="AC113" i="34" s="1"/>
  <c r="AD113" i="34" s="1"/>
  <c r="AE113" i="34" s="1"/>
  <c r="AF113" i="34" s="1"/>
  <c r="AG113" i="34" s="1"/>
  <c r="AH113" i="34" s="1"/>
  <c r="M115" i="34"/>
  <c r="Q115" i="34"/>
  <c r="L117" i="34"/>
  <c r="P117" i="34"/>
  <c r="M122" i="34"/>
  <c r="Q122" i="34"/>
  <c r="K126" i="34"/>
  <c r="O126" i="34"/>
  <c r="J128" i="34"/>
  <c r="N128" i="34"/>
  <c r="R128" i="34"/>
  <c r="S128" i="34" s="1"/>
  <c r="T128" i="34" s="1"/>
  <c r="U128" i="34" s="1"/>
  <c r="V128" i="34" s="1"/>
  <c r="W128" i="34" s="1"/>
  <c r="X128" i="34" s="1"/>
  <c r="Y128" i="34" s="1"/>
  <c r="Z128" i="34" s="1"/>
  <c r="AA128" i="34" s="1"/>
  <c r="AB128" i="34" s="1"/>
  <c r="AC128" i="34" s="1"/>
  <c r="AD128" i="34" s="1"/>
  <c r="AE128" i="34" s="1"/>
  <c r="AF128" i="34" s="1"/>
  <c r="AG128" i="34" s="1"/>
  <c r="AH128" i="34" s="1"/>
  <c r="J130" i="34"/>
  <c r="N130" i="34"/>
  <c r="R130" i="34"/>
  <c r="S130" i="34" s="1"/>
  <c r="T130" i="34" s="1"/>
  <c r="U130" i="34" s="1"/>
  <c r="V130" i="34" s="1"/>
  <c r="W130" i="34" s="1"/>
  <c r="X130" i="34" s="1"/>
  <c r="Y130" i="34" s="1"/>
  <c r="Z130" i="34" s="1"/>
  <c r="AA130" i="34" s="1"/>
  <c r="AB130" i="34" s="1"/>
  <c r="AC130" i="34" s="1"/>
  <c r="AD130" i="34" s="1"/>
  <c r="AE130" i="34" s="1"/>
  <c r="AF130" i="34" s="1"/>
  <c r="AG130" i="34" s="1"/>
  <c r="AH130" i="34" s="1"/>
  <c r="J132" i="34"/>
  <c r="N132" i="34"/>
  <c r="R132" i="34"/>
  <c r="S132" i="34" s="1"/>
  <c r="T132" i="34" s="1"/>
  <c r="U132" i="34" s="1"/>
  <c r="V132" i="34" s="1"/>
  <c r="W132" i="34" s="1"/>
  <c r="X132" i="34" s="1"/>
  <c r="Y132" i="34" s="1"/>
  <c r="Z132" i="34" s="1"/>
  <c r="AA132" i="34" s="1"/>
  <c r="AB132" i="34" s="1"/>
  <c r="AC132" i="34" s="1"/>
  <c r="AD132" i="34" s="1"/>
  <c r="AE132" i="34" s="1"/>
  <c r="AF132" i="34" s="1"/>
  <c r="AG132" i="34" s="1"/>
  <c r="AH132" i="34" s="1"/>
  <c r="J134" i="34"/>
  <c r="N134" i="34"/>
  <c r="R134" i="34"/>
  <c r="S134" i="34" s="1"/>
  <c r="T134" i="34" s="1"/>
  <c r="U134" i="34" s="1"/>
  <c r="V134" i="34" s="1"/>
  <c r="W134" i="34" s="1"/>
  <c r="X134" i="34" s="1"/>
  <c r="Y134" i="34" s="1"/>
  <c r="Z134" i="34" s="1"/>
  <c r="AA134" i="34" s="1"/>
  <c r="AB134" i="34" s="1"/>
  <c r="AC134" i="34" s="1"/>
  <c r="AD134" i="34" s="1"/>
  <c r="AE134" i="34" s="1"/>
  <c r="AF134" i="34" s="1"/>
  <c r="AG134" i="34" s="1"/>
  <c r="AH134" i="34" s="1"/>
  <c r="J136" i="34"/>
  <c r="N136" i="34"/>
  <c r="R136" i="34"/>
  <c r="S136" i="34" s="1"/>
  <c r="T136" i="34" s="1"/>
  <c r="U136" i="34" s="1"/>
  <c r="V136" i="34" s="1"/>
  <c r="W136" i="34" s="1"/>
  <c r="X136" i="34" s="1"/>
  <c r="Y136" i="34" s="1"/>
  <c r="Z136" i="34" s="1"/>
  <c r="AA136" i="34" s="1"/>
  <c r="AB136" i="34" s="1"/>
  <c r="AC136" i="34" s="1"/>
  <c r="AD136" i="34" s="1"/>
  <c r="AE136" i="34" s="1"/>
  <c r="AF136" i="34" s="1"/>
  <c r="AG136" i="34" s="1"/>
  <c r="AH136" i="34" s="1"/>
  <c r="K139" i="34"/>
  <c r="O139" i="34"/>
  <c r="J141" i="34"/>
  <c r="N141" i="34"/>
  <c r="R141" i="34"/>
  <c r="S141" i="34" s="1"/>
  <c r="T141" i="34" s="1"/>
  <c r="U141" i="34" s="1"/>
  <c r="V141" i="34" s="1"/>
  <c r="W141" i="34" s="1"/>
  <c r="X141" i="34" s="1"/>
  <c r="Y141" i="34" s="1"/>
  <c r="Z141" i="34" s="1"/>
  <c r="AA141" i="34" s="1"/>
  <c r="AB141" i="34" s="1"/>
  <c r="AC141" i="34" s="1"/>
  <c r="AD141" i="34" s="1"/>
  <c r="AE141" i="34" s="1"/>
  <c r="AF141" i="34" s="1"/>
  <c r="AG141" i="34" s="1"/>
  <c r="AH141" i="34" s="1"/>
  <c r="M143" i="34"/>
  <c r="Q143" i="34"/>
  <c r="J156" i="34"/>
  <c r="N156" i="34"/>
  <c r="R156" i="34"/>
  <c r="S156" i="34" s="1"/>
  <c r="T156" i="34" s="1"/>
  <c r="U156" i="34" s="1"/>
  <c r="V156" i="34" s="1"/>
  <c r="W156" i="34" s="1"/>
  <c r="X156" i="34" s="1"/>
  <c r="Y156" i="34" s="1"/>
  <c r="Z156" i="34" s="1"/>
  <c r="AA156" i="34" s="1"/>
  <c r="AB156" i="34" s="1"/>
  <c r="AC156" i="34" s="1"/>
  <c r="AD156" i="34" s="1"/>
  <c r="AE156" i="34" s="1"/>
  <c r="AF156" i="34" s="1"/>
  <c r="AG156" i="34" s="1"/>
  <c r="AH156" i="34" s="1"/>
  <c r="J158" i="34"/>
  <c r="N158" i="34"/>
  <c r="R158" i="34"/>
  <c r="S158" i="34" s="1"/>
  <c r="T158" i="34" s="1"/>
  <c r="U158" i="34" s="1"/>
  <c r="V158" i="34" s="1"/>
  <c r="W158" i="34" s="1"/>
  <c r="X158" i="34" s="1"/>
  <c r="Y158" i="34" s="1"/>
  <c r="Z158" i="34" s="1"/>
  <c r="AA158" i="34" s="1"/>
  <c r="AB158" i="34" s="1"/>
  <c r="AC158" i="34" s="1"/>
  <c r="AD158" i="34" s="1"/>
  <c r="AE158" i="34" s="1"/>
  <c r="AF158" i="34" s="1"/>
  <c r="AG158" i="34" s="1"/>
  <c r="AH158" i="34" s="1"/>
  <c r="J160" i="34"/>
  <c r="N160" i="34"/>
  <c r="R160" i="34"/>
  <c r="S160" i="34" s="1"/>
  <c r="T160" i="34" s="1"/>
  <c r="U160" i="34" s="1"/>
  <c r="V160" i="34" s="1"/>
  <c r="W160" i="34" s="1"/>
  <c r="X160" i="34" s="1"/>
  <c r="Y160" i="34" s="1"/>
  <c r="Z160" i="34" s="1"/>
  <c r="AA160" i="34" s="1"/>
  <c r="AB160" i="34" s="1"/>
  <c r="AC160" i="34" s="1"/>
  <c r="AD160" i="34" s="1"/>
  <c r="AE160" i="34" s="1"/>
  <c r="AF160" i="34" s="1"/>
  <c r="AG160" i="34" s="1"/>
  <c r="AH160" i="34" s="1"/>
  <c r="M162" i="34"/>
  <c r="Q162" i="34"/>
  <c r="L164" i="34"/>
  <c r="L166" i="34"/>
  <c r="P166" i="34"/>
  <c r="K4" i="7"/>
  <c r="J6" i="7"/>
  <c r="N6" i="7"/>
  <c r="O6" i="7" s="1"/>
  <c r="P6" i="7" s="1"/>
  <c r="Q6" i="7" s="1"/>
  <c r="R6" i="7" s="1"/>
  <c r="S6" i="7" s="1"/>
  <c r="T6" i="7" s="1"/>
  <c r="U6" i="7" s="1"/>
  <c r="V6" i="7" s="1"/>
  <c r="W6" i="7" s="1"/>
  <c r="X6" i="7" s="1"/>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I8" i="7"/>
  <c r="M8" i="7"/>
  <c r="H10" i="7"/>
  <c r="L10" i="7"/>
  <c r="K12" i="7"/>
  <c r="J14" i="7"/>
  <c r="N14" i="7"/>
  <c r="O14" i="7" s="1"/>
  <c r="P14" i="7" s="1"/>
  <c r="Q14" i="7" s="1"/>
  <c r="R14" i="7" s="1"/>
  <c r="S14" i="7" s="1"/>
  <c r="T14" i="7" s="1"/>
  <c r="U14" i="7" s="1"/>
  <c r="V14" i="7" s="1"/>
  <c r="W14" i="7" s="1"/>
  <c r="X14" i="7" s="1"/>
  <c r="Y14" i="7" s="1"/>
  <c r="Z14" i="7" s="1"/>
  <c r="AA14" i="7" s="1"/>
  <c r="AB14" i="7" s="1"/>
  <c r="AC14" i="7" s="1"/>
  <c r="AD14" i="7" s="1"/>
  <c r="AE14" i="7" s="1"/>
  <c r="AF14" i="7" s="1"/>
  <c r="AG14" i="7" s="1"/>
  <c r="AH14" i="7" s="1"/>
  <c r="AI14" i="7" s="1"/>
  <c r="AJ14" i="7" s="1"/>
  <c r="AK14" i="7" s="1"/>
  <c r="AL14" i="7" s="1"/>
  <c r="AM14" i="7" s="1"/>
  <c r="AN14" i="7" s="1"/>
  <c r="AO14" i="7" s="1"/>
  <c r="AP14" i="7" s="1"/>
  <c r="AQ14" i="7" s="1"/>
  <c r="AR14" i="7" s="1"/>
  <c r="AS14" i="7" s="1"/>
  <c r="AT14" i="7" s="1"/>
  <c r="AU14" i="7" s="1"/>
  <c r="AV14" i="7" s="1"/>
  <c r="AW14" i="7" s="1"/>
  <c r="AX14" i="7" s="1"/>
  <c r="AY14" i="7" s="1"/>
  <c r="AZ14" i="7" s="1"/>
  <c r="BA14" i="7" s="1"/>
  <c r="BB14" i="7" s="1"/>
  <c r="BC14" i="7" s="1"/>
  <c r="BD14" i="7" s="1"/>
  <c r="BE14" i="7" s="1"/>
  <c r="BF14" i="7" s="1"/>
  <c r="BG14" i="7" s="1"/>
  <c r="BH14" i="7" s="1"/>
  <c r="BI14" i="7" s="1"/>
  <c r="BJ14" i="7" s="1"/>
  <c r="BK14" i="7" s="1"/>
  <c r="I16" i="7"/>
  <c r="M16" i="7"/>
  <c r="H18" i="7"/>
  <c r="L18" i="7"/>
  <c r="K20" i="7"/>
  <c r="J22" i="7"/>
  <c r="N22" i="7"/>
  <c r="O22" i="7" s="1"/>
  <c r="P22" i="7" s="1"/>
  <c r="Q22" i="7" s="1"/>
  <c r="R22" i="7" s="1"/>
  <c r="S22" i="7" s="1"/>
  <c r="T22" i="7" s="1"/>
  <c r="U22" i="7" s="1"/>
  <c r="V22" i="7" s="1"/>
  <c r="W22" i="7" s="1"/>
  <c r="X22" i="7" s="1"/>
  <c r="Y22" i="7" s="1"/>
  <c r="Z22" i="7" s="1"/>
  <c r="AA22" i="7" s="1"/>
  <c r="AB22" i="7" s="1"/>
  <c r="AC22" i="7" s="1"/>
  <c r="AD22" i="7" s="1"/>
  <c r="AE22" i="7" s="1"/>
  <c r="AF22" i="7" s="1"/>
  <c r="AG22" i="7" s="1"/>
  <c r="AH22" i="7" s="1"/>
  <c r="AI22" i="7" s="1"/>
  <c r="AJ22" i="7" s="1"/>
  <c r="AK22" i="7" s="1"/>
  <c r="AL22" i="7" s="1"/>
  <c r="AM22" i="7" s="1"/>
  <c r="AN22" i="7" s="1"/>
  <c r="AO22" i="7" s="1"/>
  <c r="AP22" i="7" s="1"/>
  <c r="AQ22" i="7" s="1"/>
  <c r="AR22" i="7" s="1"/>
  <c r="AS22" i="7" s="1"/>
  <c r="AT22" i="7" s="1"/>
  <c r="AU22" i="7" s="1"/>
  <c r="AV22" i="7" s="1"/>
  <c r="AW22" i="7" s="1"/>
  <c r="AX22" i="7" s="1"/>
  <c r="AY22" i="7" s="1"/>
  <c r="AZ22" i="7" s="1"/>
  <c r="BA22" i="7" s="1"/>
  <c r="BB22" i="7" s="1"/>
  <c r="BC22" i="7" s="1"/>
  <c r="BD22" i="7" s="1"/>
  <c r="BE22" i="7" s="1"/>
  <c r="BF22" i="7" s="1"/>
  <c r="BG22" i="7" s="1"/>
  <c r="BH22" i="7" s="1"/>
  <c r="BI22" i="7" s="1"/>
  <c r="BJ22" i="7" s="1"/>
  <c r="BK22" i="7" s="1"/>
  <c r="I24" i="7"/>
  <c r="M24" i="7"/>
  <c r="J30" i="7"/>
  <c r="N30" i="7"/>
  <c r="O30" i="7" s="1"/>
  <c r="P30" i="7" s="1"/>
  <c r="Q30" i="7" s="1"/>
  <c r="R30" i="7" s="1"/>
  <c r="S30" i="7" s="1"/>
  <c r="T30" i="7" s="1"/>
  <c r="U30" i="7" s="1"/>
  <c r="V30" i="7" s="1"/>
  <c r="W30" i="7" s="1"/>
  <c r="X30" i="7" s="1"/>
  <c r="Y30" i="7" s="1"/>
  <c r="Z30" i="7" s="1"/>
  <c r="AA30" i="7" s="1"/>
  <c r="AB30" i="7" s="1"/>
  <c r="AC30" i="7" s="1"/>
  <c r="AD30" i="7" s="1"/>
  <c r="AE30" i="7" s="1"/>
  <c r="AF30" i="7" s="1"/>
  <c r="AG30" i="7" s="1"/>
  <c r="AH30" i="7" s="1"/>
  <c r="AI30" i="7" s="1"/>
  <c r="AJ30" i="7" s="1"/>
  <c r="AK30" i="7" s="1"/>
  <c r="AL30" i="7" s="1"/>
  <c r="AM30" i="7" s="1"/>
  <c r="AN30" i="7" s="1"/>
  <c r="AO30" i="7" s="1"/>
  <c r="AP30" i="7" s="1"/>
  <c r="AQ30" i="7" s="1"/>
  <c r="AR30" i="7" s="1"/>
  <c r="AS30" i="7" s="1"/>
  <c r="AT30" i="7" s="1"/>
  <c r="AU30" i="7" s="1"/>
  <c r="AV30" i="7" s="1"/>
  <c r="AW30" i="7" s="1"/>
  <c r="AX30" i="7" s="1"/>
  <c r="AY30" i="7" s="1"/>
  <c r="AZ30" i="7" s="1"/>
  <c r="BA30" i="7" s="1"/>
  <c r="BB30" i="7" s="1"/>
  <c r="BC30" i="7" s="1"/>
  <c r="BD30" i="7" s="1"/>
  <c r="BE30" i="7" s="1"/>
  <c r="BF30" i="7" s="1"/>
  <c r="BG30" i="7" s="1"/>
  <c r="BH30" i="7" s="1"/>
  <c r="BI30" i="7" s="1"/>
  <c r="BJ30" i="7" s="1"/>
  <c r="BK30" i="7" s="1"/>
  <c r="H34" i="7"/>
  <c r="L34" i="7"/>
  <c r="K36" i="7"/>
  <c r="J38" i="7"/>
  <c r="N38" i="7"/>
  <c r="O38" i="7" s="1"/>
  <c r="P38" i="7" s="1"/>
  <c r="Q38" i="7" s="1"/>
  <c r="R38" i="7" s="1"/>
  <c r="S38" i="7" s="1"/>
  <c r="T38" i="7" s="1"/>
  <c r="U38" i="7" s="1"/>
  <c r="V38" i="7" s="1"/>
  <c r="W38" i="7" s="1"/>
  <c r="X38" i="7" s="1"/>
  <c r="Y38" i="7" s="1"/>
  <c r="Z38" i="7" s="1"/>
  <c r="AA38" i="7" s="1"/>
  <c r="AB38" i="7" s="1"/>
  <c r="AC38" i="7" s="1"/>
  <c r="AD38" i="7" s="1"/>
  <c r="AE38" i="7" s="1"/>
  <c r="AF38" i="7" s="1"/>
  <c r="AG38" i="7" s="1"/>
  <c r="AH38" i="7" s="1"/>
  <c r="AI38" i="7" s="1"/>
  <c r="AJ38" i="7" s="1"/>
  <c r="AK38" i="7" s="1"/>
  <c r="AL38" i="7" s="1"/>
  <c r="AM38" i="7" s="1"/>
  <c r="AN38" i="7" s="1"/>
  <c r="AO38" i="7" s="1"/>
  <c r="AP38" i="7" s="1"/>
  <c r="AQ38" i="7" s="1"/>
  <c r="AR38" i="7" s="1"/>
  <c r="AS38" i="7" s="1"/>
  <c r="AT38" i="7" s="1"/>
  <c r="AU38" i="7" s="1"/>
  <c r="AV38" i="7" s="1"/>
  <c r="AW38" i="7" s="1"/>
  <c r="AX38" i="7" s="1"/>
  <c r="AY38" i="7" s="1"/>
  <c r="AZ38" i="7" s="1"/>
  <c r="BA38" i="7" s="1"/>
  <c r="BB38" i="7" s="1"/>
  <c r="BC38" i="7" s="1"/>
  <c r="BD38" i="7" s="1"/>
  <c r="BE38" i="7" s="1"/>
  <c r="BF38" i="7" s="1"/>
  <c r="BG38" i="7" s="1"/>
  <c r="BH38" i="7" s="1"/>
  <c r="BI38" i="7" s="1"/>
  <c r="BJ38" i="7" s="1"/>
  <c r="BK38" i="7" s="1"/>
  <c r="H42" i="7"/>
  <c r="L42" i="7"/>
  <c r="K44" i="7"/>
  <c r="J46" i="7"/>
  <c r="N46" i="7"/>
  <c r="O46" i="7" s="1"/>
  <c r="P46" i="7" s="1"/>
  <c r="Q46" i="7" s="1"/>
  <c r="R46" i="7" s="1"/>
  <c r="S46" i="7" s="1"/>
  <c r="T46" i="7" s="1"/>
  <c r="U46" i="7" s="1"/>
  <c r="V46" i="7" s="1"/>
  <c r="W46" i="7" s="1"/>
  <c r="X46" i="7" s="1"/>
  <c r="Y46" i="7" s="1"/>
  <c r="Z46" i="7" s="1"/>
  <c r="AA46" i="7" s="1"/>
  <c r="AB46" i="7" s="1"/>
  <c r="AC46" i="7" s="1"/>
  <c r="AD46" i="7" s="1"/>
  <c r="AE46" i="7" s="1"/>
  <c r="AF46" i="7" s="1"/>
  <c r="AG46" i="7" s="1"/>
  <c r="AH46" i="7" s="1"/>
  <c r="AI46" i="7" s="1"/>
  <c r="AJ46" i="7" s="1"/>
  <c r="AK46" i="7" s="1"/>
  <c r="AL46" i="7" s="1"/>
  <c r="AM46" i="7" s="1"/>
  <c r="AN46" i="7" s="1"/>
  <c r="AO46" i="7" s="1"/>
  <c r="AP46" i="7" s="1"/>
  <c r="AQ46" i="7" s="1"/>
  <c r="AR46" i="7" s="1"/>
  <c r="AS46" i="7" s="1"/>
  <c r="AT46" i="7" s="1"/>
  <c r="AU46" i="7" s="1"/>
  <c r="AV46" i="7" s="1"/>
  <c r="AW46" i="7" s="1"/>
  <c r="AX46" i="7" s="1"/>
  <c r="AY46" i="7" s="1"/>
  <c r="AZ46" i="7" s="1"/>
  <c r="BA46" i="7" s="1"/>
  <c r="BB46" i="7" s="1"/>
  <c r="BC46" i="7" s="1"/>
  <c r="BD46" i="7" s="1"/>
  <c r="BE46" i="7" s="1"/>
  <c r="BF46" i="7" s="1"/>
  <c r="BG46" i="7" s="1"/>
  <c r="BH46" i="7" s="1"/>
  <c r="BI46" i="7" s="1"/>
  <c r="BJ46" i="7" s="1"/>
  <c r="BK46" i="7" s="1"/>
  <c r="L68" i="37"/>
  <c r="P68" i="37"/>
  <c r="Q68" i="37" s="1"/>
  <c r="R68" i="37" s="1"/>
  <c r="S68" i="37" s="1"/>
  <c r="T68" i="37" s="1"/>
  <c r="U68" i="37" s="1"/>
  <c r="V68" i="37" s="1"/>
  <c r="W68" i="37" s="1"/>
  <c r="X68" i="37" s="1"/>
  <c r="Y68" i="37" s="1"/>
  <c r="Z68" i="37" s="1"/>
  <c r="L107" i="37"/>
  <c r="P107" i="37"/>
  <c r="Q107" i="37" s="1"/>
  <c r="R107" i="37" s="1"/>
  <c r="S107" i="37" s="1"/>
  <c r="T107" i="37" s="1"/>
  <c r="U107" i="37" s="1"/>
  <c r="V107" i="37" s="1"/>
  <c r="W107" i="37" s="1"/>
  <c r="X107" i="37" s="1"/>
  <c r="Y107" i="37" s="1"/>
  <c r="Z107" i="37" s="1"/>
  <c r="L120" i="37"/>
  <c r="P120" i="37"/>
  <c r="Q120" i="37" s="1"/>
  <c r="R120" i="37" s="1"/>
  <c r="S120" i="37" s="1"/>
  <c r="T120" i="37" s="1"/>
  <c r="U120" i="37" s="1"/>
  <c r="V120" i="37" s="1"/>
  <c r="W120" i="37" s="1"/>
  <c r="X120" i="37" s="1"/>
  <c r="Y120" i="37" s="1"/>
  <c r="Z120" i="37" s="1"/>
  <c r="N135" i="37"/>
  <c r="N150" i="37"/>
  <c r="M156" i="37"/>
  <c r="N159" i="37"/>
  <c r="M164" i="37"/>
  <c r="K171" i="37"/>
  <c r="O171" i="37"/>
  <c r="M173" i="37"/>
  <c r="K191" i="37"/>
  <c r="O191" i="37"/>
  <c r="N196" i="37"/>
  <c r="K200" i="37"/>
  <c r="O200" i="37"/>
  <c r="K211" i="37"/>
  <c r="O211" i="37"/>
  <c r="K215" i="37"/>
  <c r="O215" i="37"/>
  <c r="M217" i="37"/>
  <c r="K219" i="37"/>
  <c r="O219" i="37"/>
  <c r="L226" i="37"/>
  <c r="P226" i="37"/>
  <c r="Q226" i="37" s="1"/>
  <c r="R226" i="37" s="1"/>
  <c r="S226" i="37" s="1"/>
  <c r="T226" i="37" s="1"/>
  <c r="U226" i="37" s="1"/>
  <c r="V226" i="37" s="1"/>
  <c r="W226" i="37" s="1"/>
  <c r="X226" i="37" s="1"/>
  <c r="Y226" i="37" s="1"/>
  <c r="Z226" i="37" s="1"/>
  <c r="N228" i="37"/>
  <c r="L230" i="37"/>
  <c r="P230" i="37"/>
  <c r="Q230" i="37" s="1"/>
  <c r="R230" i="37" s="1"/>
  <c r="S230" i="37" s="1"/>
  <c r="T230" i="37" s="1"/>
  <c r="U230" i="37" s="1"/>
  <c r="V230" i="37" s="1"/>
  <c r="W230" i="37" s="1"/>
  <c r="X230" i="37" s="1"/>
  <c r="Y230" i="37" s="1"/>
  <c r="Z230" i="37" s="1"/>
  <c r="N232" i="37"/>
  <c r="L234" i="37"/>
  <c r="P234" i="37"/>
  <c r="Q234" i="37" s="1"/>
  <c r="R234" i="37" s="1"/>
  <c r="S234" i="37" s="1"/>
  <c r="T234" i="37" s="1"/>
  <c r="U234" i="37" s="1"/>
  <c r="V234" i="37" s="1"/>
  <c r="W234" i="37" s="1"/>
  <c r="X234" i="37" s="1"/>
  <c r="Y234" i="37" s="1"/>
  <c r="Z234" i="37" s="1"/>
  <c r="L238" i="37"/>
  <c r="P238" i="37"/>
  <c r="Q238" i="37" s="1"/>
  <c r="R238" i="37" s="1"/>
  <c r="S238" i="37" s="1"/>
  <c r="T238" i="37" s="1"/>
  <c r="U238" i="37" s="1"/>
  <c r="V238" i="37" s="1"/>
  <c r="W238" i="37" s="1"/>
  <c r="X238" i="37" s="1"/>
  <c r="Y238" i="37" s="1"/>
  <c r="Z238" i="37" s="1"/>
  <c r="L242" i="37"/>
  <c r="P242" i="37"/>
  <c r="Q242" i="37" s="1"/>
  <c r="R242" i="37" s="1"/>
  <c r="S242" i="37" s="1"/>
  <c r="T242" i="37" s="1"/>
  <c r="U242" i="37" s="1"/>
  <c r="V242" i="37" s="1"/>
  <c r="W242" i="37" s="1"/>
  <c r="X242" i="37" s="1"/>
  <c r="Y242" i="37" s="1"/>
  <c r="Z242" i="37" s="1"/>
  <c r="K247" i="37"/>
  <c r="O247" i="37"/>
  <c r="L251" i="37"/>
  <c r="P251" i="37"/>
  <c r="Q251" i="37" s="1"/>
  <c r="R251" i="37" s="1"/>
  <c r="S251" i="37" s="1"/>
  <c r="T251" i="37" s="1"/>
  <c r="U251" i="37" s="1"/>
  <c r="V251" i="37" s="1"/>
  <c r="W251" i="37" s="1"/>
  <c r="X251" i="37" s="1"/>
  <c r="Y251" i="37" s="1"/>
  <c r="Z251" i="37" s="1"/>
  <c r="L255" i="37"/>
  <c r="P255" i="37"/>
  <c r="Q255" i="37" s="1"/>
  <c r="R255" i="37" s="1"/>
  <c r="S255" i="37" s="1"/>
  <c r="T255" i="37" s="1"/>
  <c r="U255" i="37" s="1"/>
  <c r="V255" i="37" s="1"/>
  <c r="W255" i="37" s="1"/>
  <c r="X255" i="37" s="1"/>
  <c r="Y255" i="37" s="1"/>
  <c r="Z255" i="37" s="1"/>
  <c r="M257" i="37"/>
  <c r="L261" i="37"/>
  <c r="P261" i="37"/>
  <c r="Q261" i="37" s="1"/>
  <c r="R261" i="37" s="1"/>
  <c r="S261" i="37" s="1"/>
  <c r="T261" i="37" s="1"/>
  <c r="U261" i="37" s="1"/>
  <c r="V261" i="37" s="1"/>
  <c r="W261" i="37" s="1"/>
  <c r="X261" i="37" s="1"/>
  <c r="Y261" i="37" s="1"/>
  <c r="Z261" i="37" s="1"/>
  <c r="R285" i="37"/>
  <c r="S285" i="37" s="1"/>
  <c r="T285" i="37" s="1"/>
  <c r="U285" i="37" s="1"/>
  <c r="V285" i="37" s="1"/>
  <c r="W285" i="37" s="1"/>
  <c r="X285" i="37" s="1"/>
  <c r="Y285" i="37" s="1"/>
  <c r="Z285" i="37" s="1"/>
  <c r="P304" i="37"/>
  <c r="Q304" i="37" s="1"/>
  <c r="R304" i="37" s="1"/>
  <c r="S304" i="37" s="1"/>
  <c r="T304" i="37" s="1"/>
  <c r="U304" i="37" s="1"/>
  <c r="V304" i="37" s="1"/>
  <c r="W304" i="37" s="1"/>
  <c r="X304" i="37" s="1"/>
  <c r="Y304" i="37" s="1"/>
  <c r="Z304" i="37" s="1"/>
  <c r="N58" i="48"/>
  <c r="O58" i="48" s="1"/>
  <c r="P58" i="48" s="1"/>
  <c r="Q58" i="48" s="1"/>
  <c r="R58" i="48" s="1"/>
  <c r="S58" i="48" s="1"/>
  <c r="T58" i="48" s="1"/>
  <c r="U58" i="48" s="1"/>
  <c r="V58" i="48" s="1"/>
  <c r="W58" i="48" s="1"/>
  <c r="X58" i="48" s="1"/>
  <c r="Y58" i="48" s="1"/>
  <c r="Z58" i="48" s="1"/>
  <c r="AA58" i="48" s="1"/>
  <c r="AB58" i="48" s="1"/>
  <c r="AC58" i="48" s="1"/>
  <c r="AD58" i="48" s="1"/>
  <c r="AE58" i="48" s="1"/>
  <c r="AF58" i="48" s="1"/>
  <c r="AG58" i="48" s="1"/>
  <c r="AH58" i="48" s="1"/>
  <c r="AI58" i="48" s="1"/>
  <c r="AJ58" i="48" s="1"/>
  <c r="AK58" i="48" s="1"/>
  <c r="AL58" i="48" s="1"/>
  <c r="AM58" i="48" s="1"/>
  <c r="AN58" i="48" s="1"/>
  <c r="AO58" i="48" s="1"/>
  <c r="M76" i="48"/>
  <c r="N76" i="48" s="1"/>
  <c r="O76" i="48" s="1"/>
  <c r="P76" i="48" s="1"/>
  <c r="Q76" i="48" s="1"/>
  <c r="R76" i="48" s="1"/>
  <c r="S76" i="48" s="1"/>
  <c r="T76" i="48" s="1"/>
  <c r="U76" i="48" s="1"/>
  <c r="V76" i="48" s="1"/>
  <c r="W76" i="48" s="1"/>
  <c r="X76" i="48" s="1"/>
  <c r="Y76" i="48" s="1"/>
  <c r="Z76" i="48" s="1"/>
  <c r="AA76" i="48" s="1"/>
  <c r="AB76" i="48" s="1"/>
  <c r="AC76" i="48" s="1"/>
  <c r="AD76" i="48" s="1"/>
  <c r="AE76" i="48" s="1"/>
  <c r="AF76" i="48" s="1"/>
  <c r="AG76" i="48" s="1"/>
  <c r="AH76" i="48" s="1"/>
  <c r="AI76" i="48" s="1"/>
  <c r="AJ76" i="48" s="1"/>
  <c r="AK76" i="48" s="1"/>
  <c r="AL76" i="48" s="1"/>
  <c r="AM76" i="48" s="1"/>
  <c r="AN76" i="48" s="1"/>
  <c r="AO76" i="48" s="1"/>
  <c r="N118" i="48"/>
  <c r="O118" i="48" s="1"/>
  <c r="P118" i="48" s="1"/>
  <c r="Q118" i="48" s="1"/>
  <c r="R118" i="48" s="1"/>
  <c r="S118" i="48" s="1"/>
  <c r="T118" i="48" s="1"/>
  <c r="U118" i="48" s="1"/>
  <c r="V118" i="48" s="1"/>
  <c r="W118" i="48" s="1"/>
  <c r="X118" i="48" s="1"/>
  <c r="Y118" i="48" s="1"/>
  <c r="Z118" i="48" s="1"/>
  <c r="AA118" i="48" s="1"/>
  <c r="AB118" i="48" s="1"/>
  <c r="AC118" i="48" s="1"/>
  <c r="AD118" i="48" s="1"/>
  <c r="AE118" i="48" s="1"/>
  <c r="AF118" i="48" s="1"/>
  <c r="AG118" i="48" s="1"/>
  <c r="AH118" i="48" s="1"/>
  <c r="AI118" i="48" s="1"/>
  <c r="AJ118" i="48" s="1"/>
  <c r="AK118" i="48" s="1"/>
  <c r="AL118" i="48" s="1"/>
  <c r="AM118" i="48" s="1"/>
  <c r="AN118" i="48" s="1"/>
  <c r="AO118" i="48" s="1"/>
  <c r="N130" i="48"/>
  <c r="O130" i="48" s="1"/>
  <c r="P130" i="48" s="1"/>
  <c r="Q130" i="48" s="1"/>
  <c r="R130" i="48" s="1"/>
  <c r="S130" i="48" s="1"/>
  <c r="T130" i="48" s="1"/>
  <c r="U130" i="48" s="1"/>
  <c r="V130" i="48" s="1"/>
  <c r="W130" i="48" s="1"/>
  <c r="X130" i="48" s="1"/>
  <c r="Y130" i="48" s="1"/>
  <c r="Z130" i="48" s="1"/>
  <c r="AA130" i="48" s="1"/>
  <c r="AB130" i="48" s="1"/>
  <c r="AC130" i="48" s="1"/>
  <c r="AD130" i="48" s="1"/>
  <c r="AE130" i="48" s="1"/>
  <c r="AF130" i="48" s="1"/>
  <c r="AG130" i="48" s="1"/>
  <c r="AH130" i="48" s="1"/>
  <c r="AI130" i="48" s="1"/>
  <c r="AJ130" i="48" s="1"/>
  <c r="AK130" i="48" s="1"/>
  <c r="AL130" i="48" s="1"/>
  <c r="AM130" i="48" s="1"/>
  <c r="AN130" i="48" s="1"/>
  <c r="AO130" i="48" s="1"/>
  <c r="N142" i="48"/>
  <c r="O142" i="48" s="1"/>
  <c r="P142" i="48" s="1"/>
  <c r="Q142" i="48" s="1"/>
  <c r="R142" i="48" s="1"/>
  <c r="S142" i="48" s="1"/>
  <c r="T142" i="48" s="1"/>
  <c r="U142" i="48" s="1"/>
  <c r="V142" i="48" s="1"/>
  <c r="W142" i="48" s="1"/>
  <c r="X142" i="48" s="1"/>
  <c r="Y142" i="48" s="1"/>
  <c r="Z142" i="48" s="1"/>
  <c r="AA142" i="48" s="1"/>
  <c r="AB142" i="48" s="1"/>
  <c r="AC142" i="48" s="1"/>
  <c r="AD142" i="48" s="1"/>
  <c r="AE142" i="48" s="1"/>
  <c r="AF142" i="48" s="1"/>
  <c r="AG142" i="48" s="1"/>
  <c r="AH142" i="48" s="1"/>
  <c r="AI142" i="48" s="1"/>
  <c r="AJ142" i="48" s="1"/>
  <c r="AK142" i="48" s="1"/>
  <c r="AL142" i="48" s="1"/>
  <c r="AM142" i="48" s="1"/>
  <c r="AN142" i="48" s="1"/>
  <c r="AO142" i="48" s="1"/>
  <c r="Q214" i="48"/>
  <c r="R214" i="48" s="1"/>
  <c r="S214" i="48" s="1"/>
  <c r="T214" i="48" s="1"/>
  <c r="U214" i="48" s="1"/>
  <c r="V214" i="48" s="1"/>
  <c r="W214" i="48" s="1"/>
  <c r="X214" i="48" s="1"/>
  <c r="Y214" i="48" s="1"/>
  <c r="Z214" i="48" s="1"/>
  <c r="AA214" i="48" s="1"/>
  <c r="AB214" i="48" s="1"/>
  <c r="AC214" i="48" s="1"/>
  <c r="AD214" i="48" s="1"/>
  <c r="AE214" i="48" s="1"/>
  <c r="AF214" i="48" s="1"/>
  <c r="AG214" i="48" s="1"/>
  <c r="AH214" i="48" s="1"/>
  <c r="AI214" i="48" s="1"/>
  <c r="AJ214" i="48" s="1"/>
  <c r="AK214" i="48" s="1"/>
  <c r="AL214" i="48" s="1"/>
  <c r="AM214" i="48" s="1"/>
  <c r="AN214" i="48" s="1"/>
  <c r="AO214" i="48" s="1"/>
  <c r="O298" i="48"/>
  <c r="P298" i="48" s="1"/>
  <c r="Q298" i="48" s="1"/>
  <c r="R298" i="48" s="1"/>
  <c r="S298" i="48" s="1"/>
  <c r="T298" i="48" s="1"/>
  <c r="U298" i="48" s="1"/>
  <c r="V298" i="48" s="1"/>
  <c r="W298" i="48" s="1"/>
  <c r="X298" i="48" s="1"/>
  <c r="Y298" i="48" s="1"/>
  <c r="Z298" i="48" s="1"/>
  <c r="AA298" i="48" s="1"/>
  <c r="AB298" i="48" s="1"/>
  <c r="AC298" i="48" s="1"/>
  <c r="AD298" i="48" s="1"/>
  <c r="AE298" i="48" s="1"/>
  <c r="AF298" i="48" s="1"/>
  <c r="AG298" i="48" s="1"/>
  <c r="AH298" i="48" s="1"/>
  <c r="AI298" i="48" s="1"/>
  <c r="AJ298" i="48" s="1"/>
  <c r="AK298" i="48" s="1"/>
  <c r="AL298" i="48" s="1"/>
  <c r="AM298" i="48" s="1"/>
  <c r="AN298" i="48" s="1"/>
  <c r="AO298" i="48" s="1"/>
  <c r="I312" i="48"/>
  <c r="E312" i="48"/>
  <c r="D312" i="48" s="1"/>
  <c r="O318" i="48"/>
  <c r="P318" i="48" s="1"/>
  <c r="Q318" i="48" s="1"/>
  <c r="R318" i="48" s="1"/>
  <c r="S318" i="48" s="1"/>
  <c r="T318" i="48" s="1"/>
  <c r="U318" i="48" s="1"/>
  <c r="V318" i="48" s="1"/>
  <c r="W318" i="48" s="1"/>
  <c r="X318" i="48" s="1"/>
  <c r="Y318" i="48" s="1"/>
  <c r="Z318" i="48" s="1"/>
  <c r="AA318" i="48" s="1"/>
  <c r="AB318" i="48" s="1"/>
  <c r="AC318" i="48" s="1"/>
  <c r="AD318" i="48" s="1"/>
  <c r="AE318" i="48" s="1"/>
  <c r="AF318" i="48" s="1"/>
  <c r="AG318" i="48" s="1"/>
  <c r="AH318" i="48" s="1"/>
  <c r="AI318" i="48" s="1"/>
  <c r="AJ318" i="48" s="1"/>
  <c r="AK318" i="48" s="1"/>
  <c r="AL318" i="48" s="1"/>
  <c r="AM318" i="48" s="1"/>
  <c r="AN318" i="48" s="1"/>
  <c r="AO318" i="48" s="1"/>
  <c r="O323" i="48"/>
  <c r="P323" i="48" s="1"/>
  <c r="Q323" i="48" s="1"/>
  <c r="R323" i="48" s="1"/>
  <c r="S323" i="48" s="1"/>
  <c r="T323" i="48" s="1"/>
  <c r="U323" i="48" s="1"/>
  <c r="V323" i="48" s="1"/>
  <c r="W323" i="48" s="1"/>
  <c r="X323" i="48" s="1"/>
  <c r="Y323" i="48" s="1"/>
  <c r="Z323" i="48" s="1"/>
  <c r="AA323" i="48" s="1"/>
  <c r="AB323" i="48" s="1"/>
  <c r="AC323" i="48" s="1"/>
  <c r="AD323" i="48" s="1"/>
  <c r="AE323" i="48" s="1"/>
  <c r="AF323" i="48" s="1"/>
  <c r="AG323" i="48" s="1"/>
  <c r="AH323" i="48" s="1"/>
  <c r="AI323" i="48" s="1"/>
  <c r="AJ323" i="48" s="1"/>
  <c r="AK323" i="48" s="1"/>
  <c r="AL323" i="48" s="1"/>
  <c r="AM323" i="48" s="1"/>
  <c r="AN323" i="48" s="1"/>
  <c r="AO323" i="48" s="1"/>
  <c r="G103" i="57"/>
  <c r="I105" i="57" s="1"/>
  <c r="J105" i="57" s="1"/>
  <c r="K105" i="57" s="1"/>
  <c r="G247" i="57"/>
  <c r="I252" i="57" s="1"/>
  <c r="J252" i="57" s="1"/>
  <c r="K252" i="57" s="1"/>
  <c r="P496" i="48"/>
  <c r="Q496" i="48" s="1"/>
  <c r="R496" i="48" s="1"/>
  <c r="S496" i="48" s="1"/>
  <c r="T496" i="48" s="1"/>
  <c r="U496" i="48" s="1"/>
  <c r="V496" i="48" s="1"/>
  <c r="W496" i="48" s="1"/>
  <c r="X496" i="48" s="1"/>
  <c r="Y496" i="48" s="1"/>
  <c r="Z496" i="48" s="1"/>
  <c r="AA496" i="48" s="1"/>
  <c r="AB496" i="48" s="1"/>
  <c r="AC496" i="48" s="1"/>
  <c r="AD496" i="48" s="1"/>
  <c r="AE496" i="48" s="1"/>
  <c r="AF496" i="48" s="1"/>
  <c r="AG496" i="48" s="1"/>
  <c r="AH496" i="48" s="1"/>
  <c r="AI496" i="48" s="1"/>
  <c r="AJ496" i="48" s="1"/>
  <c r="AK496" i="48" s="1"/>
  <c r="AL496" i="48" s="1"/>
  <c r="AM496" i="48" s="1"/>
  <c r="AN496" i="48" s="1"/>
  <c r="AO496" i="48" s="1"/>
  <c r="M59" i="31"/>
  <c r="Q59" i="31"/>
  <c r="U59" i="31"/>
  <c r="M93" i="31"/>
  <c r="Q93" i="31"/>
  <c r="L98" i="31"/>
  <c r="P98" i="31"/>
  <c r="T98" i="31"/>
  <c r="J104" i="31"/>
  <c r="N104" i="31"/>
  <c r="R104" i="31"/>
  <c r="V104" i="31"/>
  <c r="W104" i="31" s="1"/>
  <c r="X104" i="31" s="1"/>
  <c r="Y104" i="31" s="1"/>
  <c r="Z104" i="31" s="1"/>
  <c r="AA104" i="31" s="1"/>
  <c r="AB104" i="31" s="1"/>
  <c r="AC104" i="31" s="1"/>
  <c r="AD104" i="31" s="1"/>
  <c r="AE104" i="31" s="1"/>
  <c r="AF104" i="31" s="1"/>
  <c r="AG104" i="31" s="1"/>
  <c r="AH104" i="31" s="1"/>
  <c r="AI104" i="31" s="1"/>
  <c r="AJ104" i="31" s="1"/>
  <c r="AK104" i="31" s="1"/>
  <c r="M106" i="31"/>
  <c r="Q106" i="31"/>
  <c r="U106" i="31"/>
  <c r="K108" i="31"/>
  <c r="O108" i="31"/>
  <c r="S108" i="31"/>
  <c r="I110" i="31"/>
  <c r="M110" i="31"/>
  <c r="Q110" i="31"/>
  <c r="U110" i="31"/>
  <c r="J112" i="31"/>
  <c r="N112" i="31"/>
  <c r="R112" i="31"/>
  <c r="V112" i="31"/>
  <c r="W112" i="31" s="1"/>
  <c r="X112" i="31" s="1"/>
  <c r="Y112" i="31" s="1"/>
  <c r="Z112" i="31" s="1"/>
  <c r="AA112" i="31" s="1"/>
  <c r="AB112" i="31" s="1"/>
  <c r="AC112" i="31" s="1"/>
  <c r="AD112" i="31" s="1"/>
  <c r="AE112" i="31" s="1"/>
  <c r="AF112" i="31" s="1"/>
  <c r="AG112" i="31" s="1"/>
  <c r="AH112" i="31" s="1"/>
  <c r="AI112" i="31" s="1"/>
  <c r="AJ112" i="31" s="1"/>
  <c r="AK112" i="31" s="1"/>
  <c r="L117" i="31"/>
  <c r="P117" i="31"/>
  <c r="T117" i="31"/>
  <c r="I119" i="31"/>
  <c r="M119" i="31"/>
  <c r="Q119" i="31"/>
  <c r="U119" i="31"/>
  <c r="I121" i="31"/>
  <c r="M121" i="31"/>
  <c r="Q121" i="31"/>
  <c r="U121" i="31"/>
  <c r="I123" i="31"/>
  <c r="M123" i="31"/>
  <c r="Q123" i="31"/>
  <c r="U123" i="31"/>
  <c r="J125" i="31"/>
  <c r="N125" i="31"/>
  <c r="R125" i="31"/>
  <c r="V125" i="31"/>
  <c r="W125" i="31" s="1"/>
  <c r="X125" i="31" s="1"/>
  <c r="Y125" i="31" s="1"/>
  <c r="Z125" i="31" s="1"/>
  <c r="AA125" i="31" s="1"/>
  <c r="AB125" i="31" s="1"/>
  <c r="AC125" i="31" s="1"/>
  <c r="AD125" i="31" s="1"/>
  <c r="AE125" i="31" s="1"/>
  <c r="AF125" i="31" s="1"/>
  <c r="AG125" i="31" s="1"/>
  <c r="AH125" i="31" s="1"/>
  <c r="AI125" i="31" s="1"/>
  <c r="AJ125" i="31" s="1"/>
  <c r="AK125" i="31" s="1"/>
  <c r="K127" i="31"/>
  <c r="O127" i="31"/>
  <c r="S127" i="31"/>
  <c r="L129" i="31"/>
  <c r="P129" i="31"/>
  <c r="T129" i="31"/>
  <c r="M134" i="31"/>
  <c r="Q134" i="31"/>
  <c r="U134" i="31"/>
  <c r="J142" i="31"/>
  <c r="N142" i="31"/>
  <c r="R142" i="31"/>
  <c r="V142" i="31"/>
  <c r="W142" i="31" s="1"/>
  <c r="X142" i="31" s="1"/>
  <c r="Y142" i="31" s="1"/>
  <c r="Z142" i="31" s="1"/>
  <c r="AA142" i="31" s="1"/>
  <c r="AB142" i="31" s="1"/>
  <c r="AC142" i="31" s="1"/>
  <c r="AD142" i="31" s="1"/>
  <c r="AE142" i="31" s="1"/>
  <c r="AF142" i="31" s="1"/>
  <c r="AG142" i="31" s="1"/>
  <c r="AH142" i="31" s="1"/>
  <c r="AI142" i="31" s="1"/>
  <c r="AJ142" i="31" s="1"/>
  <c r="AK142" i="31" s="1"/>
  <c r="K144" i="31"/>
  <c r="O144" i="31"/>
  <c r="S144" i="31"/>
  <c r="L146" i="31"/>
  <c r="P146" i="31"/>
  <c r="T146" i="31"/>
  <c r="K151" i="31"/>
  <c r="O151" i="31"/>
  <c r="S151" i="31"/>
  <c r="M153" i="31"/>
  <c r="Q153" i="31"/>
  <c r="U153" i="31"/>
  <c r="J157" i="31"/>
  <c r="N157" i="31"/>
  <c r="R157" i="31"/>
  <c r="V157" i="31"/>
  <c r="W157" i="31" s="1"/>
  <c r="X157" i="31" s="1"/>
  <c r="Y157" i="31" s="1"/>
  <c r="Z157" i="31" s="1"/>
  <c r="AA157" i="31" s="1"/>
  <c r="AB157" i="31" s="1"/>
  <c r="AC157" i="31" s="1"/>
  <c r="AD157" i="31" s="1"/>
  <c r="AE157" i="31" s="1"/>
  <c r="AF157" i="31" s="1"/>
  <c r="AG157" i="31" s="1"/>
  <c r="AH157" i="31" s="1"/>
  <c r="AI157" i="31" s="1"/>
  <c r="AJ157" i="31" s="1"/>
  <c r="AK157" i="31" s="1"/>
  <c r="M159" i="31"/>
  <c r="Q159" i="31"/>
  <c r="U159" i="31"/>
  <c r="L161" i="31"/>
  <c r="P161" i="31"/>
  <c r="T161" i="31"/>
  <c r="J13" i="33"/>
  <c r="N13" i="33"/>
  <c r="R13" i="33"/>
  <c r="V13" i="33"/>
  <c r="Z13" i="33"/>
  <c r="L37" i="33"/>
  <c r="P37" i="33"/>
  <c r="T37" i="33"/>
  <c r="X37" i="33"/>
  <c r="AB37" i="33"/>
  <c r="L49" i="33"/>
  <c r="P49" i="33"/>
  <c r="T49" i="33"/>
  <c r="X49" i="33"/>
  <c r="AB49" i="33"/>
  <c r="L61" i="33"/>
  <c r="P61" i="33"/>
  <c r="T61" i="33"/>
  <c r="X61" i="33"/>
  <c r="AB61" i="33"/>
  <c r="J63" i="33"/>
  <c r="N63" i="33"/>
  <c r="R63" i="33"/>
  <c r="V63" i="33"/>
  <c r="Z63" i="33"/>
  <c r="J67" i="33"/>
  <c r="N67" i="33"/>
  <c r="R67" i="33"/>
  <c r="V67" i="33"/>
  <c r="Z67" i="33"/>
  <c r="K74" i="33"/>
  <c r="O74" i="33"/>
  <c r="S74" i="33"/>
  <c r="W74" i="33"/>
  <c r="AA74" i="33"/>
  <c r="M80" i="33"/>
  <c r="Q80" i="33"/>
  <c r="U80" i="33"/>
  <c r="Y80" i="33"/>
  <c r="AC80" i="33"/>
  <c r="AD80" i="33" s="1"/>
  <c r="AE80" i="33" s="1"/>
  <c r="AF80" i="33" s="1"/>
  <c r="AG80" i="33" s="1"/>
  <c r="AH80" i="33" s="1"/>
  <c r="AI80" i="33" s="1"/>
  <c r="AJ80" i="33" s="1"/>
  <c r="L83" i="33"/>
  <c r="P83" i="33"/>
  <c r="T83" i="33"/>
  <c r="X83" i="33"/>
  <c r="AB83" i="33"/>
  <c r="J93" i="33"/>
  <c r="N93" i="33"/>
  <c r="R93" i="33"/>
  <c r="V93" i="33"/>
  <c r="Z93" i="33"/>
  <c r="L96" i="33"/>
  <c r="P96" i="33"/>
  <c r="T96" i="33"/>
  <c r="X96" i="33"/>
  <c r="AB96" i="33"/>
  <c r="J104" i="33"/>
  <c r="N104" i="33"/>
  <c r="R104" i="33"/>
  <c r="V104" i="33"/>
  <c r="Z104" i="33"/>
  <c r="M107" i="33"/>
  <c r="Q107" i="33"/>
  <c r="U107" i="33"/>
  <c r="Y107" i="33"/>
  <c r="AC107" i="33"/>
  <c r="AD107" i="33" s="1"/>
  <c r="AE107" i="33" s="1"/>
  <c r="AF107" i="33" s="1"/>
  <c r="AG107" i="33" s="1"/>
  <c r="AH107" i="33" s="1"/>
  <c r="AI107" i="33" s="1"/>
  <c r="AJ107" i="33" s="1"/>
  <c r="M109" i="33"/>
  <c r="Q109" i="33"/>
  <c r="U109" i="33"/>
  <c r="Y109" i="33"/>
  <c r="AC109" i="33"/>
  <c r="AD109" i="33" s="1"/>
  <c r="AE109" i="33" s="1"/>
  <c r="AF109" i="33" s="1"/>
  <c r="AG109" i="33" s="1"/>
  <c r="AH109" i="33" s="1"/>
  <c r="AI109" i="33" s="1"/>
  <c r="AJ109" i="33" s="1"/>
  <c r="L111" i="33"/>
  <c r="P111" i="33"/>
  <c r="T111" i="33"/>
  <c r="X111" i="33"/>
  <c r="AB111" i="33"/>
  <c r="J115" i="33"/>
  <c r="N115" i="33"/>
  <c r="R115" i="33"/>
  <c r="V115" i="33"/>
  <c r="M120" i="33"/>
  <c r="Q120" i="33"/>
  <c r="U120" i="33"/>
  <c r="Y120" i="33"/>
  <c r="AC120" i="33"/>
  <c r="AD120" i="33" s="1"/>
  <c r="AE120" i="33" s="1"/>
  <c r="AF120" i="33" s="1"/>
  <c r="AG120" i="33" s="1"/>
  <c r="AH120" i="33" s="1"/>
  <c r="AI120" i="33" s="1"/>
  <c r="AJ120" i="33" s="1"/>
  <c r="L122" i="33"/>
  <c r="P122" i="33"/>
  <c r="T122" i="33"/>
  <c r="X122" i="33"/>
  <c r="AB122" i="33"/>
  <c r="M126" i="33"/>
  <c r="Q126" i="33"/>
  <c r="U126" i="33"/>
  <c r="Y126" i="33"/>
  <c r="AC126" i="33"/>
  <c r="AD126" i="33" s="1"/>
  <c r="AE126" i="33" s="1"/>
  <c r="AF126" i="33" s="1"/>
  <c r="AG126" i="33" s="1"/>
  <c r="AH126" i="33" s="1"/>
  <c r="AI126" i="33" s="1"/>
  <c r="AJ126" i="33" s="1"/>
  <c r="AK126" i="33" s="1"/>
  <c r="M130" i="33"/>
  <c r="Q130" i="33"/>
  <c r="U130" i="33"/>
  <c r="Y130" i="33"/>
  <c r="AC130" i="33"/>
  <c r="AD130" i="33" s="1"/>
  <c r="AE130" i="33" s="1"/>
  <c r="AF130" i="33" s="1"/>
  <c r="AG130" i="33" s="1"/>
  <c r="AH130" i="33" s="1"/>
  <c r="AI130" i="33" s="1"/>
  <c r="AJ130" i="33" s="1"/>
  <c r="J132" i="33"/>
  <c r="N132" i="33"/>
  <c r="R132" i="33"/>
  <c r="V132" i="33"/>
  <c r="Z132" i="33"/>
  <c r="J134" i="33"/>
  <c r="N134" i="33"/>
  <c r="R134" i="33"/>
  <c r="V134" i="33"/>
  <c r="Z134" i="33"/>
  <c r="M137" i="33"/>
  <c r="Q137" i="33"/>
  <c r="U137" i="33"/>
  <c r="Y137" i="33"/>
  <c r="AC137" i="33"/>
  <c r="AD137" i="33" s="1"/>
  <c r="AE137" i="33" s="1"/>
  <c r="AF137" i="33" s="1"/>
  <c r="AG137" i="33" s="1"/>
  <c r="AH137" i="33" s="1"/>
  <c r="AI137" i="33" s="1"/>
  <c r="AJ137" i="33" s="1"/>
  <c r="L139" i="33"/>
  <c r="P139" i="33"/>
  <c r="T139" i="33"/>
  <c r="X139" i="33"/>
  <c r="AB139" i="33"/>
  <c r="M145" i="33"/>
  <c r="Q145" i="33"/>
  <c r="U145" i="33"/>
  <c r="Y145" i="33"/>
  <c r="AC145" i="33"/>
  <c r="AD145" i="33" s="1"/>
  <c r="AE145" i="33" s="1"/>
  <c r="AF145" i="33" s="1"/>
  <c r="AG145" i="33" s="1"/>
  <c r="AH145" i="33" s="1"/>
  <c r="AI145" i="33" s="1"/>
  <c r="AJ145" i="33" s="1"/>
  <c r="J147" i="33"/>
  <c r="N147" i="33"/>
  <c r="R147" i="33"/>
  <c r="V147" i="33"/>
  <c r="K149" i="33"/>
  <c r="O149" i="33"/>
  <c r="S149" i="33"/>
  <c r="W149" i="33"/>
  <c r="J162" i="33"/>
  <c r="N162" i="33"/>
  <c r="R162" i="33"/>
  <c r="V162" i="33"/>
  <c r="J164" i="33"/>
  <c r="N164" i="33"/>
  <c r="R164" i="33"/>
  <c r="V164" i="33"/>
  <c r="M171" i="33"/>
  <c r="Q171" i="33"/>
  <c r="U171" i="33"/>
  <c r="Y171" i="33"/>
  <c r="AC171" i="33"/>
  <c r="AD171" i="33" s="1"/>
  <c r="AE171" i="33" s="1"/>
  <c r="AF171" i="33" s="1"/>
  <c r="AG171" i="33" s="1"/>
  <c r="AH171" i="33" s="1"/>
  <c r="AI171" i="33" s="1"/>
  <c r="AJ171" i="33" s="1"/>
  <c r="M13" i="34"/>
  <c r="Q13" i="34"/>
  <c r="L37" i="34"/>
  <c r="P37" i="34"/>
  <c r="L49" i="34"/>
  <c r="P49" i="34"/>
  <c r="M61" i="34"/>
  <c r="Q61" i="34"/>
  <c r="L67" i="34"/>
  <c r="P67" i="34"/>
  <c r="K74" i="34"/>
  <c r="O74" i="34"/>
  <c r="J80" i="34"/>
  <c r="N80" i="34"/>
  <c r="R80" i="34"/>
  <c r="S80" i="34" s="1"/>
  <c r="T80" i="34" s="1"/>
  <c r="U80" i="34" s="1"/>
  <c r="V80" i="34" s="1"/>
  <c r="W80" i="34" s="1"/>
  <c r="X80" i="34" s="1"/>
  <c r="Y80" i="34" s="1"/>
  <c r="Z80" i="34" s="1"/>
  <c r="AA80" i="34" s="1"/>
  <c r="AB80" i="34" s="1"/>
  <c r="AC80" i="34" s="1"/>
  <c r="AD80" i="34" s="1"/>
  <c r="AE80" i="34" s="1"/>
  <c r="AF80" i="34" s="1"/>
  <c r="AG80" i="34" s="1"/>
  <c r="AH80" i="34" s="1"/>
  <c r="L86" i="34"/>
  <c r="P86" i="34"/>
  <c r="M93" i="34"/>
  <c r="J101" i="34"/>
  <c r="N101" i="34"/>
  <c r="R101" i="34"/>
  <c r="S101" i="34" s="1"/>
  <c r="T101" i="34" s="1"/>
  <c r="U101" i="34" s="1"/>
  <c r="V101" i="34" s="1"/>
  <c r="W101" i="34" s="1"/>
  <c r="X101" i="34" s="1"/>
  <c r="Y101" i="34" s="1"/>
  <c r="Z101" i="34" s="1"/>
  <c r="AA101" i="34" s="1"/>
  <c r="AB101" i="34" s="1"/>
  <c r="AC101" i="34" s="1"/>
  <c r="AD101" i="34" s="1"/>
  <c r="AE101" i="34" s="1"/>
  <c r="AF101" i="34" s="1"/>
  <c r="AG101" i="34" s="1"/>
  <c r="AH101" i="34" s="1"/>
  <c r="K113" i="34"/>
  <c r="O113" i="34"/>
  <c r="N115" i="34"/>
  <c r="R115" i="34"/>
  <c r="S115" i="34" s="1"/>
  <c r="T115" i="34" s="1"/>
  <c r="U115" i="34" s="1"/>
  <c r="V115" i="34" s="1"/>
  <c r="W115" i="34" s="1"/>
  <c r="X115" i="34" s="1"/>
  <c r="Y115" i="34" s="1"/>
  <c r="Z115" i="34" s="1"/>
  <c r="AA115" i="34" s="1"/>
  <c r="AB115" i="34" s="1"/>
  <c r="AC115" i="34" s="1"/>
  <c r="AD115" i="34" s="1"/>
  <c r="AE115" i="34" s="1"/>
  <c r="AF115" i="34" s="1"/>
  <c r="AG115" i="34" s="1"/>
  <c r="AH115" i="34" s="1"/>
  <c r="K128" i="34"/>
  <c r="O128" i="34"/>
  <c r="K130" i="34"/>
  <c r="O130" i="34"/>
  <c r="K132" i="34"/>
  <c r="O132" i="34"/>
  <c r="K134" i="34"/>
  <c r="O134" i="34"/>
  <c r="K136" i="34"/>
  <c r="O136" i="34"/>
  <c r="L139" i="34"/>
  <c r="P139" i="34"/>
  <c r="K141" i="34"/>
  <c r="O141" i="34"/>
  <c r="J143" i="34"/>
  <c r="N143" i="34"/>
  <c r="R143" i="34"/>
  <c r="S143" i="34" s="1"/>
  <c r="T143" i="34" s="1"/>
  <c r="U143" i="34" s="1"/>
  <c r="V143" i="34" s="1"/>
  <c r="W143" i="34" s="1"/>
  <c r="X143" i="34" s="1"/>
  <c r="Y143" i="34" s="1"/>
  <c r="Z143" i="34" s="1"/>
  <c r="AA143" i="34" s="1"/>
  <c r="AB143" i="34" s="1"/>
  <c r="AC143" i="34" s="1"/>
  <c r="AD143" i="34" s="1"/>
  <c r="AE143" i="34" s="1"/>
  <c r="AF143" i="34" s="1"/>
  <c r="AG143" i="34" s="1"/>
  <c r="AH143" i="34" s="1"/>
  <c r="K158" i="34"/>
  <c r="O158" i="34"/>
  <c r="K160" i="34"/>
  <c r="O160" i="34"/>
  <c r="J162" i="34"/>
  <c r="N162" i="34"/>
  <c r="R162" i="34"/>
  <c r="S162" i="34" s="1"/>
  <c r="T162" i="34" s="1"/>
  <c r="U162" i="34" s="1"/>
  <c r="V162" i="34" s="1"/>
  <c r="W162" i="34" s="1"/>
  <c r="X162" i="34" s="1"/>
  <c r="Y162" i="34" s="1"/>
  <c r="Z162" i="34" s="1"/>
  <c r="AA162" i="34" s="1"/>
  <c r="AB162" i="34" s="1"/>
  <c r="AC162" i="34" s="1"/>
  <c r="AD162" i="34" s="1"/>
  <c r="AE162" i="34" s="1"/>
  <c r="AF162" i="34" s="1"/>
  <c r="AG162" i="34" s="1"/>
  <c r="AH162" i="34" s="1"/>
  <c r="K6" i="7"/>
  <c r="K14" i="7"/>
  <c r="K22" i="7"/>
  <c r="K30" i="7"/>
  <c r="K38" i="7"/>
  <c r="K46" i="7"/>
  <c r="M68" i="37"/>
  <c r="M89" i="37"/>
  <c r="M107" i="37"/>
  <c r="M120" i="37"/>
  <c r="N130" i="37"/>
  <c r="K135" i="37"/>
  <c r="O135" i="37"/>
  <c r="L140" i="37"/>
  <c r="P140" i="37"/>
  <c r="Q140" i="37" s="1"/>
  <c r="R140" i="37" s="1"/>
  <c r="S140" i="37" s="1"/>
  <c r="T140" i="37" s="1"/>
  <c r="U140" i="37" s="1"/>
  <c r="V140" i="37" s="1"/>
  <c r="W140" i="37" s="1"/>
  <c r="X140" i="37" s="1"/>
  <c r="Y140" i="37" s="1"/>
  <c r="Z140" i="37" s="1"/>
  <c r="K150" i="37"/>
  <c r="O150" i="37"/>
  <c r="N156" i="37"/>
  <c r="K159" i="37"/>
  <c r="O159" i="37"/>
  <c r="L162" i="37"/>
  <c r="P162" i="37"/>
  <c r="Q162" i="37" s="1"/>
  <c r="R162" i="37" s="1"/>
  <c r="S162" i="37" s="1"/>
  <c r="T162" i="37" s="1"/>
  <c r="U162" i="37" s="1"/>
  <c r="V162" i="37" s="1"/>
  <c r="W162" i="37" s="1"/>
  <c r="X162" i="37" s="1"/>
  <c r="Y162" i="37" s="1"/>
  <c r="Z162" i="37" s="1"/>
  <c r="N164" i="37"/>
  <c r="L171" i="37"/>
  <c r="P171" i="37"/>
  <c r="Q171" i="37" s="1"/>
  <c r="R171" i="37" s="1"/>
  <c r="S171" i="37" s="1"/>
  <c r="T171" i="37" s="1"/>
  <c r="U171" i="37" s="1"/>
  <c r="V171" i="37" s="1"/>
  <c r="W171" i="37" s="1"/>
  <c r="X171" i="37" s="1"/>
  <c r="Y171" i="37" s="1"/>
  <c r="Z171" i="37" s="1"/>
  <c r="N173" i="37"/>
  <c r="L200" i="37"/>
  <c r="P200" i="37"/>
  <c r="Q200" i="37" s="1"/>
  <c r="R200" i="37" s="1"/>
  <c r="S200" i="37" s="1"/>
  <c r="T200" i="37" s="1"/>
  <c r="U200" i="37" s="1"/>
  <c r="V200" i="37" s="1"/>
  <c r="W200" i="37" s="1"/>
  <c r="X200" i="37" s="1"/>
  <c r="Y200" i="37" s="1"/>
  <c r="Z200" i="37" s="1"/>
  <c r="M226" i="37"/>
  <c r="M230" i="37"/>
  <c r="M234" i="37"/>
  <c r="M238" i="37"/>
  <c r="M242" i="37"/>
  <c r="L247" i="37"/>
  <c r="P247" i="37"/>
  <c r="Q247" i="37" s="1"/>
  <c r="R247" i="37" s="1"/>
  <c r="S247" i="37" s="1"/>
  <c r="T247" i="37" s="1"/>
  <c r="U247" i="37" s="1"/>
  <c r="V247" i="37" s="1"/>
  <c r="W247" i="37" s="1"/>
  <c r="X247" i="37" s="1"/>
  <c r="Y247" i="37" s="1"/>
  <c r="Z247" i="37" s="1"/>
  <c r="M251" i="37"/>
  <c r="M255" i="37"/>
  <c r="M261" i="37"/>
  <c r="O282" i="37"/>
  <c r="N285" i="37"/>
  <c r="N310" i="37"/>
  <c r="N46" i="48"/>
  <c r="O46" i="48" s="1"/>
  <c r="P46" i="48" s="1"/>
  <c r="Q46" i="48" s="1"/>
  <c r="R46" i="48" s="1"/>
  <c r="S46" i="48" s="1"/>
  <c r="T46" i="48" s="1"/>
  <c r="U46" i="48" s="1"/>
  <c r="V46" i="48" s="1"/>
  <c r="W46" i="48" s="1"/>
  <c r="X46" i="48" s="1"/>
  <c r="Y46" i="48" s="1"/>
  <c r="Z46" i="48" s="1"/>
  <c r="AA46" i="48" s="1"/>
  <c r="AB46" i="48" s="1"/>
  <c r="AC46" i="48" s="1"/>
  <c r="AD46" i="48" s="1"/>
  <c r="AE46" i="48" s="1"/>
  <c r="AF46" i="48" s="1"/>
  <c r="AG46" i="48" s="1"/>
  <c r="AH46" i="48" s="1"/>
  <c r="AI46" i="48" s="1"/>
  <c r="AJ46" i="48" s="1"/>
  <c r="AK46" i="48" s="1"/>
  <c r="AL46" i="48" s="1"/>
  <c r="AM46" i="48" s="1"/>
  <c r="AN46" i="48" s="1"/>
  <c r="AO46" i="48" s="1"/>
  <c r="N88" i="48"/>
  <c r="O88" i="48" s="1"/>
  <c r="P88" i="48" s="1"/>
  <c r="Q88" i="48" s="1"/>
  <c r="R88" i="48" s="1"/>
  <c r="S88" i="48" s="1"/>
  <c r="T88" i="48" s="1"/>
  <c r="U88" i="48" s="1"/>
  <c r="V88" i="48" s="1"/>
  <c r="W88" i="48" s="1"/>
  <c r="X88" i="48" s="1"/>
  <c r="Y88" i="48" s="1"/>
  <c r="Z88" i="48" s="1"/>
  <c r="AA88" i="48" s="1"/>
  <c r="AB88" i="48" s="1"/>
  <c r="AC88" i="48" s="1"/>
  <c r="AD88" i="48" s="1"/>
  <c r="AE88" i="48" s="1"/>
  <c r="AF88" i="48" s="1"/>
  <c r="AG88" i="48" s="1"/>
  <c r="AH88" i="48" s="1"/>
  <c r="AI88" i="48" s="1"/>
  <c r="AJ88" i="48" s="1"/>
  <c r="AK88" i="48" s="1"/>
  <c r="AL88" i="48" s="1"/>
  <c r="AM88" i="48" s="1"/>
  <c r="AN88" i="48" s="1"/>
  <c r="AO88" i="48" s="1"/>
  <c r="K112" i="48"/>
  <c r="K124" i="48"/>
  <c r="K136" i="48"/>
  <c r="K148" i="48"/>
  <c r="K184" i="48"/>
  <c r="Q184" i="48"/>
  <c r="R184" i="48" s="1"/>
  <c r="S184" i="48" s="1"/>
  <c r="T184" i="48" s="1"/>
  <c r="U184" i="48" s="1"/>
  <c r="V184" i="48" s="1"/>
  <c r="W184" i="48" s="1"/>
  <c r="X184" i="48" s="1"/>
  <c r="Y184" i="48" s="1"/>
  <c r="Z184" i="48" s="1"/>
  <c r="AA184" i="48" s="1"/>
  <c r="AB184" i="48" s="1"/>
  <c r="AC184" i="48" s="1"/>
  <c r="AD184" i="48" s="1"/>
  <c r="AE184" i="48" s="1"/>
  <c r="AF184" i="48" s="1"/>
  <c r="AG184" i="48" s="1"/>
  <c r="AH184" i="48" s="1"/>
  <c r="AI184" i="48" s="1"/>
  <c r="AJ184" i="48" s="1"/>
  <c r="AK184" i="48" s="1"/>
  <c r="AL184" i="48" s="1"/>
  <c r="AM184" i="48" s="1"/>
  <c r="AN184" i="48" s="1"/>
  <c r="AO184" i="48" s="1"/>
  <c r="Q196" i="48"/>
  <c r="R196" i="48" s="1"/>
  <c r="S196" i="48" s="1"/>
  <c r="T196" i="48" s="1"/>
  <c r="U196" i="48" s="1"/>
  <c r="V196" i="48" s="1"/>
  <c r="W196" i="48" s="1"/>
  <c r="X196" i="48" s="1"/>
  <c r="Y196" i="48" s="1"/>
  <c r="Z196" i="48" s="1"/>
  <c r="AA196" i="48" s="1"/>
  <c r="AB196" i="48" s="1"/>
  <c r="AC196" i="48" s="1"/>
  <c r="AD196" i="48" s="1"/>
  <c r="AE196" i="48" s="1"/>
  <c r="AF196" i="48" s="1"/>
  <c r="AG196" i="48" s="1"/>
  <c r="AH196" i="48" s="1"/>
  <c r="AI196" i="48" s="1"/>
  <c r="AJ196" i="48" s="1"/>
  <c r="AK196" i="48" s="1"/>
  <c r="AL196" i="48" s="1"/>
  <c r="AM196" i="48" s="1"/>
  <c r="AN196" i="48" s="1"/>
  <c r="AO196" i="48" s="1"/>
  <c r="Q208" i="48"/>
  <c r="R208" i="48" s="1"/>
  <c r="S208" i="48" s="1"/>
  <c r="T208" i="48" s="1"/>
  <c r="U208" i="48" s="1"/>
  <c r="V208" i="48" s="1"/>
  <c r="W208" i="48" s="1"/>
  <c r="X208" i="48" s="1"/>
  <c r="Y208" i="48" s="1"/>
  <c r="Z208" i="48" s="1"/>
  <c r="AA208" i="48" s="1"/>
  <c r="AB208" i="48" s="1"/>
  <c r="AC208" i="48" s="1"/>
  <c r="AD208" i="48" s="1"/>
  <c r="AE208" i="48" s="1"/>
  <c r="AF208" i="48" s="1"/>
  <c r="AG208" i="48" s="1"/>
  <c r="AH208" i="48" s="1"/>
  <c r="AI208" i="48" s="1"/>
  <c r="AJ208" i="48" s="1"/>
  <c r="AK208" i="48" s="1"/>
  <c r="AL208" i="48" s="1"/>
  <c r="AM208" i="48" s="1"/>
  <c r="AN208" i="48" s="1"/>
  <c r="AO208" i="48" s="1"/>
  <c r="Q220" i="48"/>
  <c r="R220" i="48" s="1"/>
  <c r="S220" i="48" s="1"/>
  <c r="T220" i="48" s="1"/>
  <c r="U220" i="48" s="1"/>
  <c r="V220" i="48" s="1"/>
  <c r="W220" i="48" s="1"/>
  <c r="X220" i="48" s="1"/>
  <c r="Y220" i="48" s="1"/>
  <c r="Z220" i="48" s="1"/>
  <c r="AA220" i="48" s="1"/>
  <c r="AB220" i="48" s="1"/>
  <c r="AC220" i="48" s="1"/>
  <c r="AD220" i="48" s="1"/>
  <c r="AE220" i="48" s="1"/>
  <c r="AF220" i="48" s="1"/>
  <c r="AG220" i="48" s="1"/>
  <c r="AH220" i="48" s="1"/>
  <c r="AI220" i="48" s="1"/>
  <c r="AJ220" i="48" s="1"/>
  <c r="AK220" i="48" s="1"/>
  <c r="AL220" i="48" s="1"/>
  <c r="AM220" i="48" s="1"/>
  <c r="AN220" i="48" s="1"/>
  <c r="AO220" i="48" s="1"/>
  <c r="Q232" i="48"/>
  <c r="R232" i="48" s="1"/>
  <c r="S232" i="48" s="1"/>
  <c r="T232" i="48" s="1"/>
  <c r="U232" i="48" s="1"/>
  <c r="V232" i="48" s="1"/>
  <c r="W232" i="48" s="1"/>
  <c r="X232" i="48" s="1"/>
  <c r="Y232" i="48" s="1"/>
  <c r="Z232" i="48" s="1"/>
  <c r="AA232" i="48" s="1"/>
  <c r="AB232" i="48" s="1"/>
  <c r="AC232" i="48" s="1"/>
  <c r="AD232" i="48" s="1"/>
  <c r="AE232" i="48" s="1"/>
  <c r="AF232" i="48" s="1"/>
  <c r="AG232" i="48" s="1"/>
  <c r="AH232" i="48" s="1"/>
  <c r="AI232" i="48" s="1"/>
  <c r="AJ232" i="48" s="1"/>
  <c r="AK232" i="48" s="1"/>
  <c r="AL232" i="48" s="1"/>
  <c r="AM232" i="48" s="1"/>
  <c r="AN232" i="48" s="1"/>
  <c r="AO232" i="48" s="1"/>
  <c r="Q244" i="48"/>
  <c r="R244" i="48" s="1"/>
  <c r="S244" i="48" s="1"/>
  <c r="T244" i="48" s="1"/>
  <c r="U244" i="48" s="1"/>
  <c r="V244" i="48" s="1"/>
  <c r="W244" i="48" s="1"/>
  <c r="X244" i="48" s="1"/>
  <c r="Y244" i="48" s="1"/>
  <c r="Z244" i="48" s="1"/>
  <c r="AA244" i="48" s="1"/>
  <c r="AB244" i="48" s="1"/>
  <c r="AC244" i="48" s="1"/>
  <c r="AD244" i="48" s="1"/>
  <c r="AE244" i="48" s="1"/>
  <c r="AF244" i="48" s="1"/>
  <c r="AG244" i="48" s="1"/>
  <c r="AH244" i="48" s="1"/>
  <c r="AI244" i="48" s="1"/>
  <c r="AJ244" i="48" s="1"/>
  <c r="AK244" i="48" s="1"/>
  <c r="AL244" i="48" s="1"/>
  <c r="AM244" i="48" s="1"/>
  <c r="AN244" i="48" s="1"/>
  <c r="AO244" i="48" s="1"/>
  <c r="Q256" i="48"/>
  <c r="R256" i="48" s="1"/>
  <c r="S256" i="48" s="1"/>
  <c r="T256" i="48" s="1"/>
  <c r="U256" i="48" s="1"/>
  <c r="V256" i="48" s="1"/>
  <c r="W256" i="48" s="1"/>
  <c r="X256" i="48" s="1"/>
  <c r="Y256" i="48" s="1"/>
  <c r="Z256" i="48" s="1"/>
  <c r="AA256" i="48" s="1"/>
  <c r="AB256" i="48" s="1"/>
  <c r="AC256" i="48" s="1"/>
  <c r="AD256" i="48" s="1"/>
  <c r="AE256" i="48" s="1"/>
  <c r="AF256" i="48" s="1"/>
  <c r="AG256" i="48" s="1"/>
  <c r="AH256" i="48" s="1"/>
  <c r="AI256" i="48" s="1"/>
  <c r="AJ256" i="48" s="1"/>
  <c r="AK256" i="48" s="1"/>
  <c r="AL256" i="48" s="1"/>
  <c r="AM256" i="48" s="1"/>
  <c r="AN256" i="48" s="1"/>
  <c r="AO256" i="48" s="1"/>
  <c r="K268" i="48"/>
  <c r="Q268" i="48"/>
  <c r="R268" i="48" s="1"/>
  <c r="S268" i="48" s="1"/>
  <c r="T268" i="48" s="1"/>
  <c r="U268" i="48" s="1"/>
  <c r="V268" i="48" s="1"/>
  <c r="W268" i="48" s="1"/>
  <c r="X268" i="48" s="1"/>
  <c r="Y268" i="48" s="1"/>
  <c r="Z268" i="48" s="1"/>
  <c r="AA268" i="48" s="1"/>
  <c r="AB268" i="48" s="1"/>
  <c r="AC268" i="48" s="1"/>
  <c r="AD268" i="48" s="1"/>
  <c r="AE268" i="48" s="1"/>
  <c r="AF268" i="48" s="1"/>
  <c r="AG268" i="48" s="1"/>
  <c r="AH268" i="48" s="1"/>
  <c r="AI268" i="48" s="1"/>
  <c r="AJ268" i="48" s="1"/>
  <c r="AK268" i="48" s="1"/>
  <c r="AL268" i="48" s="1"/>
  <c r="AM268" i="48" s="1"/>
  <c r="AN268" i="48" s="1"/>
  <c r="AO268" i="48" s="1"/>
  <c r="Q280" i="48"/>
  <c r="R280" i="48" s="1"/>
  <c r="S280" i="48" s="1"/>
  <c r="T280" i="48" s="1"/>
  <c r="U280" i="48" s="1"/>
  <c r="V280" i="48" s="1"/>
  <c r="W280" i="48" s="1"/>
  <c r="X280" i="48" s="1"/>
  <c r="Y280" i="48" s="1"/>
  <c r="Z280" i="48" s="1"/>
  <c r="AA280" i="48" s="1"/>
  <c r="AB280" i="48" s="1"/>
  <c r="AC280" i="48" s="1"/>
  <c r="AD280" i="48" s="1"/>
  <c r="AE280" i="48" s="1"/>
  <c r="AF280" i="48" s="1"/>
  <c r="AG280" i="48" s="1"/>
  <c r="AH280" i="48" s="1"/>
  <c r="AI280" i="48" s="1"/>
  <c r="AJ280" i="48" s="1"/>
  <c r="AK280" i="48" s="1"/>
  <c r="AL280" i="48" s="1"/>
  <c r="AM280" i="48" s="1"/>
  <c r="AN280" i="48" s="1"/>
  <c r="AO280" i="48" s="1"/>
  <c r="M292" i="48"/>
  <c r="N292" i="48" s="1"/>
  <c r="O292" i="48" s="1"/>
  <c r="P292" i="48" s="1"/>
  <c r="Q292" i="48" s="1"/>
  <c r="R292" i="48" s="1"/>
  <c r="S292" i="48" s="1"/>
  <c r="T292" i="48" s="1"/>
  <c r="U292" i="48" s="1"/>
  <c r="V292" i="48" s="1"/>
  <c r="W292" i="48" s="1"/>
  <c r="X292" i="48" s="1"/>
  <c r="Y292" i="48" s="1"/>
  <c r="Z292" i="48" s="1"/>
  <c r="AA292" i="48" s="1"/>
  <c r="AB292" i="48" s="1"/>
  <c r="AC292" i="48" s="1"/>
  <c r="AD292" i="48" s="1"/>
  <c r="AE292" i="48" s="1"/>
  <c r="AF292" i="48" s="1"/>
  <c r="AG292" i="48" s="1"/>
  <c r="AH292" i="48" s="1"/>
  <c r="AI292" i="48" s="1"/>
  <c r="AJ292" i="48" s="1"/>
  <c r="AK292" i="48" s="1"/>
  <c r="AL292" i="48" s="1"/>
  <c r="AM292" i="48" s="1"/>
  <c r="AN292" i="48" s="1"/>
  <c r="AO292" i="48" s="1"/>
  <c r="M98" i="31"/>
  <c r="Q98" i="31"/>
  <c r="U98" i="31"/>
  <c r="K104" i="31"/>
  <c r="O104" i="31"/>
  <c r="S104" i="31"/>
  <c r="L108" i="31"/>
  <c r="P108" i="31"/>
  <c r="T108" i="31"/>
  <c r="J110" i="31"/>
  <c r="N110" i="31"/>
  <c r="R110" i="31"/>
  <c r="V110" i="31"/>
  <c r="W110" i="31" s="1"/>
  <c r="X110" i="31" s="1"/>
  <c r="Y110" i="31" s="1"/>
  <c r="Z110" i="31" s="1"/>
  <c r="AA110" i="31" s="1"/>
  <c r="AB110" i="31" s="1"/>
  <c r="AC110" i="31" s="1"/>
  <c r="AD110" i="31" s="1"/>
  <c r="AE110" i="31" s="1"/>
  <c r="AF110" i="31" s="1"/>
  <c r="AG110" i="31" s="1"/>
  <c r="AH110" i="31" s="1"/>
  <c r="AI110" i="31" s="1"/>
  <c r="AJ110" i="31" s="1"/>
  <c r="AK110" i="31" s="1"/>
  <c r="K112" i="31"/>
  <c r="O112" i="31"/>
  <c r="S112" i="31"/>
  <c r="J119" i="31"/>
  <c r="N119" i="31"/>
  <c r="R119" i="31"/>
  <c r="V119" i="31"/>
  <c r="W119" i="31" s="1"/>
  <c r="X119" i="31" s="1"/>
  <c r="Y119" i="31" s="1"/>
  <c r="Z119" i="31" s="1"/>
  <c r="AA119" i="31" s="1"/>
  <c r="AB119" i="31" s="1"/>
  <c r="AC119" i="31" s="1"/>
  <c r="AD119" i="31" s="1"/>
  <c r="AE119" i="31" s="1"/>
  <c r="AF119" i="31" s="1"/>
  <c r="AG119" i="31" s="1"/>
  <c r="AH119" i="31" s="1"/>
  <c r="AI119" i="31" s="1"/>
  <c r="AJ119" i="31" s="1"/>
  <c r="AK119" i="31" s="1"/>
  <c r="J121" i="31"/>
  <c r="N121" i="31"/>
  <c r="R121" i="31"/>
  <c r="V121" i="31"/>
  <c r="W121" i="31" s="1"/>
  <c r="X121" i="31" s="1"/>
  <c r="Y121" i="31" s="1"/>
  <c r="Z121" i="31" s="1"/>
  <c r="AA121" i="31" s="1"/>
  <c r="AB121" i="31" s="1"/>
  <c r="AC121" i="31" s="1"/>
  <c r="AD121" i="31" s="1"/>
  <c r="AE121" i="31" s="1"/>
  <c r="AF121" i="31" s="1"/>
  <c r="AG121" i="31" s="1"/>
  <c r="AH121" i="31" s="1"/>
  <c r="AI121" i="31" s="1"/>
  <c r="AJ121" i="31" s="1"/>
  <c r="AK121" i="31" s="1"/>
  <c r="J123" i="31"/>
  <c r="N123" i="31"/>
  <c r="R123" i="31"/>
  <c r="V123" i="31"/>
  <c r="W123" i="31" s="1"/>
  <c r="X123" i="31" s="1"/>
  <c r="Y123" i="31" s="1"/>
  <c r="Z123" i="31" s="1"/>
  <c r="AA123" i="31" s="1"/>
  <c r="AB123" i="31" s="1"/>
  <c r="AC123" i="31" s="1"/>
  <c r="AD123" i="31" s="1"/>
  <c r="AE123" i="31" s="1"/>
  <c r="AF123" i="31" s="1"/>
  <c r="AG123" i="31" s="1"/>
  <c r="AH123" i="31" s="1"/>
  <c r="AI123" i="31" s="1"/>
  <c r="AJ123" i="31" s="1"/>
  <c r="AK123" i="31" s="1"/>
  <c r="K125" i="31"/>
  <c r="O125" i="31"/>
  <c r="S125" i="31"/>
  <c r="M129" i="31"/>
  <c r="Q129" i="31"/>
  <c r="U129" i="31"/>
  <c r="J134" i="31"/>
  <c r="N134" i="31"/>
  <c r="R134" i="31"/>
  <c r="V134" i="31"/>
  <c r="W134" i="31" s="1"/>
  <c r="X134" i="31" s="1"/>
  <c r="Y134" i="31" s="1"/>
  <c r="Z134" i="31" s="1"/>
  <c r="AA134" i="31" s="1"/>
  <c r="AB134" i="31" s="1"/>
  <c r="AC134" i="31" s="1"/>
  <c r="AD134" i="31" s="1"/>
  <c r="AE134" i="31" s="1"/>
  <c r="AF134" i="31" s="1"/>
  <c r="AG134" i="31" s="1"/>
  <c r="AH134" i="31" s="1"/>
  <c r="AI134" i="31" s="1"/>
  <c r="AJ134" i="31" s="1"/>
  <c r="AK134" i="31" s="1"/>
  <c r="AM134" i="31" s="1"/>
  <c r="K142" i="31"/>
  <c r="O142" i="31"/>
  <c r="S142" i="31"/>
  <c r="M146" i="31"/>
  <c r="Q146" i="31"/>
  <c r="U146" i="31"/>
  <c r="L151" i="31"/>
  <c r="P151" i="31"/>
  <c r="T151" i="31"/>
  <c r="J153" i="31"/>
  <c r="N153" i="31"/>
  <c r="R153" i="31"/>
  <c r="V153" i="31"/>
  <c r="W153" i="31" s="1"/>
  <c r="X153" i="31" s="1"/>
  <c r="Y153" i="31" s="1"/>
  <c r="Z153" i="31" s="1"/>
  <c r="AA153" i="31" s="1"/>
  <c r="AB153" i="31" s="1"/>
  <c r="AC153" i="31" s="1"/>
  <c r="AD153" i="31" s="1"/>
  <c r="AE153" i="31" s="1"/>
  <c r="AF153" i="31" s="1"/>
  <c r="AG153" i="31" s="1"/>
  <c r="AH153" i="31" s="1"/>
  <c r="AI153" i="31" s="1"/>
  <c r="AJ153" i="31" s="1"/>
  <c r="AK153" i="31" s="1"/>
  <c r="K157" i="31"/>
  <c r="O157" i="31"/>
  <c r="S157" i="31"/>
  <c r="M161" i="31"/>
  <c r="Q161" i="31"/>
  <c r="U161" i="31"/>
  <c r="K13" i="33"/>
  <c r="O13" i="33"/>
  <c r="S13" i="33"/>
  <c r="W13" i="33"/>
  <c r="AA13" i="33"/>
  <c r="M37" i="33"/>
  <c r="Q37" i="33"/>
  <c r="U37" i="33"/>
  <c r="Y37" i="33"/>
  <c r="AC37" i="33"/>
  <c r="AD37" i="33" s="1"/>
  <c r="AE37" i="33" s="1"/>
  <c r="AF37" i="33" s="1"/>
  <c r="AG37" i="33" s="1"/>
  <c r="AH37" i="33" s="1"/>
  <c r="AI37" i="33" s="1"/>
  <c r="AJ37" i="33" s="1"/>
  <c r="M49" i="33"/>
  <c r="Q49" i="33"/>
  <c r="U49" i="33"/>
  <c r="Y49" i="33"/>
  <c r="AC49" i="33"/>
  <c r="AD49" i="33" s="1"/>
  <c r="AE49" i="33" s="1"/>
  <c r="AF49" i="33" s="1"/>
  <c r="AG49" i="33" s="1"/>
  <c r="AH49" i="33" s="1"/>
  <c r="AI49" i="33" s="1"/>
  <c r="AJ49" i="33" s="1"/>
  <c r="M61" i="33"/>
  <c r="Q61" i="33"/>
  <c r="U61" i="33"/>
  <c r="Y61" i="33"/>
  <c r="AC61" i="33"/>
  <c r="AD61" i="33" s="1"/>
  <c r="AE61" i="33" s="1"/>
  <c r="AF61" i="33" s="1"/>
  <c r="AG61" i="33" s="1"/>
  <c r="AH61" i="33" s="1"/>
  <c r="AI61" i="33" s="1"/>
  <c r="AJ61" i="33" s="1"/>
  <c r="K63" i="33"/>
  <c r="O63" i="33"/>
  <c r="S63" i="33"/>
  <c r="W63" i="33"/>
  <c r="K67" i="33"/>
  <c r="O67" i="33"/>
  <c r="S67" i="33"/>
  <c r="W67" i="33"/>
  <c r="AA67" i="33"/>
  <c r="L74" i="33"/>
  <c r="P74" i="33"/>
  <c r="T74" i="33"/>
  <c r="X74" i="33"/>
  <c r="AB74" i="33"/>
  <c r="J80" i="33"/>
  <c r="N80" i="33"/>
  <c r="R80" i="33"/>
  <c r="V80" i="33"/>
  <c r="Z80" i="33"/>
  <c r="M83" i="33"/>
  <c r="Q83" i="33"/>
  <c r="U83" i="33"/>
  <c r="Y83" i="33"/>
  <c r="AC83" i="33"/>
  <c r="AD83" i="33" s="1"/>
  <c r="AE83" i="33" s="1"/>
  <c r="AF83" i="33" s="1"/>
  <c r="AG83" i="33" s="1"/>
  <c r="AH83" i="33" s="1"/>
  <c r="AI83" i="33" s="1"/>
  <c r="AJ83" i="33" s="1"/>
  <c r="L86" i="33"/>
  <c r="P86" i="33"/>
  <c r="T86" i="33"/>
  <c r="X86" i="33"/>
  <c r="AB86" i="33"/>
  <c r="K89" i="33"/>
  <c r="O89" i="33"/>
  <c r="S89" i="33"/>
  <c r="W89" i="33"/>
  <c r="AA89" i="33"/>
  <c r="K93" i="33"/>
  <c r="O93" i="33"/>
  <c r="S93" i="33"/>
  <c r="W93" i="33"/>
  <c r="AA93" i="33"/>
  <c r="M96" i="33"/>
  <c r="Q96" i="33"/>
  <c r="U96" i="33"/>
  <c r="Y96" i="33"/>
  <c r="AC96" i="33"/>
  <c r="AD96" i="33" s="1"/>
  <c r="AE96" i="33" s="1"/>
  <c r="AF96" i="33" s="1"/>
  <c r="AG96" i="33" s="1"/>
  <c r="AH96" i="33" s="1"/>
  <c r="AI96" i="33" s="1"/>
  <c r="AJ96" i="33" s="1"/>
  <c r="L99" i="33"/>
  <c r="P99" i="33"/>
  <c r="T99" i="33"/>
  <c r="X99" i="33"/>
  <c r="AB99" i="33"/>
  <c r="K101" i="33"/>
  <c r="O101" i="33"/>
  <c r="S101" i="33"/>
  <c r="W101" i="33"/>
  <c r="AA101" i="33"/>
  <c r="K104" i="33"/>
  <c r="O104" i="33"/>
  <c r="S104" i="33"/>
  <c r="W104" i="33"/>
  <c r="AA104" i="33"/>
  <c r="J107" i="33"/>
  <c r="N107" i="33"/>
  <c r="R107" i="33"/>
  <c r="V107" i="33"/>
  <c r="Z107" i="33"/>
  <c r="J109" i="33"/>
  <c r="N109" i="33"/>
  <c r="R109" i="33"/>
  <c r="V109" i="33"/>
  <c r="Z109" i="33"/>
  <c r="M111" i="33"/>
  <c r="Q111" i="33"/>
  <c r="U111" i="33"/>
  <c r="Y111" i="33"/>
  <c r="AC111" i="33"/>
  <c r="AD111" i="33" s="1"/>
  <c r="AE111" i="33" s="1"/>
  <c r="AF111" i="33" s="1"/>
  <c r="AG111" i="33" s="1"/>
  <c r="AH111" i="33" s="1"/>
  <c r="AI111" i="33" s="1"/>
  <c r="AJ111" i="33" s="1"/>
  <c r="L113" i="33"/>
  <c r="P113" i="33"/>
  <c r="T113" i="33"/>
  <c r="X113" i="33"/>
  <c r="K115" i="33"/>
  <c r="O115" i="33"/>
  <c r="S115" i="33"/>
  <c r="W115" i="33"/>
  <c r="AA115" i="33"/>
  <c r="J120" i="33"/>
  <c r="N120" i="33"/>
  <c r="R120" i="33"/>
  <c r="V120" i="33"/>
  <c r="Z120" i="33"/>
  <c r="M122" i="33"/>
  <c r="Q122" i="33"/>
  <c r="U122" i="33"/>
  <c r="Y122" i="33"/>
  <c r="AC122" i="33"/>
  <c r="AD122" i="33" s="1"/>
  <c r="AE122" i="33" s="1"/>
  <c r="AF122" i="33" s="1"/>
  <c r="AG122" i="33" s="1"/>
  <c r="AH122" i="33" s="1"/>
  <c r="AI122" i="33" s="1"/>
  <c r="AJ122" i="33" s="1"/>
  <c r="K124" i="33"/>
  <c r="O124" i="33"/>
  <c r="S124" i="33"/>
  <c r="W124" i="33"/>
  <c r="J126" i="33"/>
  <c r="N126" i="33"/>
  <c r="R126" i="33"/>
  <c r="V126" i="33"/>
  <c r="Z126" i="33"/>
  <c r="J128" i="33"/>
  <c r="N128" i="33"/>
  <c r="R128" i="33"/>
  <c r="V128" i="33"/>
  <c r="Z128" i="33"/>
  <c r="J130" i="33"/>
  <c r="N130" i="33"/>
  <c r="R130" i="33"/>
  <c r="V130" i="33"/>
  <c r="Z130" i="33"/>
  <c r="K132" i="33"/>
  <c r="O132" i="33"/>
  <c r="S132" i="33"/>
  <c r="W132" i="33"/>
  <c r="AA132" i="33"/>
  <c r="K134" i="33"/>
  <c r="O134" i="33"/>
  <c r="S134" i="33"/>
  <c r="W134" i="33"/>
  <c r="AA134" i="33"/>
  <c r="J137" i="33"/>
  <c r="N137" i="33"/>
  <c r="R137" i="33"/>
  <c r="V137" i="33"/>
  <c r="Z137" i="33"/>
  <c r="M139" i="33"/>
  <c r="Q139" i="33"/>
  <c r="U139" i="33"/>
  <c r="Y139" i="33"/>
  <c r="AC139" i="33"/>
  <c r="AD139" i="33" s="1"/>
  <c r="AE139" i="33" s="1"/>
  <c r="AF139" i="33" s="1"/>
  <c r="AG139" i="33" s="1"/>
  <c r="AH139" i="33" s="1"/>
  <c r="AI139" i="33" s="1"/>
  <c r="AJ139" i="33" s="1"/>
  <c r="I141" i="33"/>
  <c r="M141" i="33"/>
  <c r="Q141" i="33"/>
  <c r="U141" i="33"/>
  <c r="Y141" i="33"/>
  <c r="J143" i="33"/>
  <c r="N143" i="33"/>
  <c r="R143" i="33"/>
  <c r="V143" i="33"/>
  <c r="J145" i="33"/>
  <c r="N145" i="33"/>
  <c r="R145" i="33"/>
  <c r="V145" i="33"/>
  <c r="Z145" i="33"/>
  <c r="K147" i="33"/>
  <c r="O147" i="33"/>
  <c r="S147" i="33"/>
  <c r="W147" i="33"/>
  <c r="L149" i="33"/>
  <c r="P149" i="33"/>
  <c r="T149" i="33"/>
  <c r="X149" i="33"/>
  <c r="M151" i="33"/>
  <c r="Q151" i="33"/>
  <c r="U151" i="33"/>
  <c r="Y151" i="33"/>
  <c r="Z151" i="33" s="1"/>
  <c r="AA151" i="33" s="1"/>
  <c r="AB151" i="33" s="1"/>
  <c r="AC151" i="33" s="1"/>
  <c r="AD151" i="33" s="1"/>
  <c r="AE151" i="33" s="1"/>
  <c r="AF151" i="33" s="1"/>
  <c r="AG151" i="33" s="1"/>
  <c r="AH151" i="33" s="1"/>
  <c r="AI151" i="33" s="1"/>
  <c r="AJ151" i="33" s="1"/>
  <c r="L154" i="33"/>
  <c r="P154" i="33"/>
  <c r="T154" i="33"/>
  <c r="X154" i="33"/>
  <c r="L156" i="33"/>
  <c r="P156" i="33"/>
  <c r="T156" i="33"/>
  <c r="X156" i="33"/>
  <c r="L160" i="33"/>
  <c r="P160" i="33"/>
  <c r="T160" i="33"/>
  <c r="X160" i="33"/>
  <c r="K162" i="33"/>
  <c r="O162" i="33"/>
  <c r="S162" i="33"/>
  <c r="W162" i="33"/>
  <c r="K164" i="33"/>
  <c r="O164" i="33"/>
  <c r="S164" i="33"/>
  <c r="W164" i="33"/>
  <c r="J171" i="33"/>
  <c r="N171" i="33"/>
  <c r="R171" i="33"/>
  <c r="V171" i="33"/>
  <c r="Z171" i="33"/>
  <c r="J13" i="34"/>
  <c r="N13" i="34"/>
  <c r="R13" i="34"/>
  <c r="S13" i="34" s="1"/>
  <c r="T13" i="34" s="1"/>
  <c r="U13" i="34" s="1"/>
  <c r="V13" i="34" s="1"/>
  <c r="W13" i="34" s="1"/>
  <c r="X13" i="34" s="1"/>
  <c r="Y13" i="34" s="1"/>
  <c r="Z13" i="34" s="1"/>
  <c r="AA13" i="34" s="1"/>
  <c r="AB13" i="34" s="1"/>
  <c r="AC13" i="34" s="1"/>
  <c r="AD13" i="34" s="1"/>
  <c r="AE13" i="34" s="1"/>
  <c r="AF13" i="34" s="1"/>
  <c r="AG13" i="34" s="1"/>
  <c r="AH13" i="34" s="1"/>
  <c r="M37" i="34"/>
  <c r="Q37" i="34"/>
  <c r="M49" i="34"/>
  <c r="Q49" i="34"/>
  <c r="J61" i="34"/>
  <c r="N61" i="34"/>
  <c r="R61" i="34"/>
  <c r="S61" i="34" s="1"/>
  <c r="T61" i="34" s="1"/>
  <c r="U61" i="34" s="1"/>
  <c r="V61" i="34" s="1"/>
  <c r="W61" i="34" s="1"/>
  <c r="X61" i="34" s="1"/>
  <c r="Y61" i="34" s="1"/>
  <c r="Z61" i="34" s="1"/>
  <c r="AA61" i="34" s="1"/>
  <c r="AB61" i="34" s="1"/>
  <c r="AC61" i="34" s="1"/>
  <c r="AD61" i="34" s="1"/>
  <c r="AE61" i="34" s="1"/>
  <c r="AF61" i="34" s="1"/>
  <c r="AG61" i="34" s="1"/>
  <c r="AH61" i="34" s="1"/>
  <c r="M63" i="34"/>
  <c r="Q63" i="34"/>
  <c r="M67" i="34"/>
  <c r="Q67" i="34"/>
  <c r="L74" i="34"/>
  <c r="P74" i="34"/>
  <c r="K80" i="34"/>
  <c r="O80" i="34"/>
  <c r="L83" i="34"/>
  <c r="P83" i="34"/>
  <c r="M86" i="34"/>
  <c r="Q86" i="34"/>
  <c r="J89" i="34"/>
  <c r="N89" i="34"/>
  <c r="R89" i="34"/>
  <c r="S89" i="34" s="1"/>
  <c r="T89" i="34" s="1"/>
  <c r="U89" i="34" s="1"/>
  <c r="V89" i="34" s="1"/>
  <c r="W89" i="34" s="1"/>
  <c r="X89" i="34" s="1"/>
  <c r="Y89" i="34" s="1"/>
  <c r="Z89" i="34" s="1"/>
  <c r="AA89" i="34" s="1"/>
  <c r="AB89" i="34" s="1"/>
  <c r="AC89" i="34" s="1"/>
  <c r="AD89" i="34" s="1"/>
  <c r="AE89" i="34" s="1"/>
  <c r="AF89" i="34" s="1"/>
  <c r="AG89" i="34" s="1"/>
  <c r="AH89" i="34" s="1"/>
  <c r="J93" i="34"/>
  <c r="N93" i="34"/>
  <c r="R93" i="34"/>
  <c r="S93" i="34" s="1"/>
  <c r="T93" i="34" s="1"/>
  <c r="U93" i="34" s="1"/>
  <c r="V93" i="34" s="1"/>
  <c r="W93" i="34" s="1"/>
  <c r="X93" i="34" s="1"/>
  <c r="Y93" i="34" s="1"/>
  <c r="Z93" i="34" s="1"/>
  <c r="AA93" i="34" s="1"/>
  <c r="AB93" i="34" s="1"/>
  <c r="AC93" i="34" s="1"/>
  <c r="AD93" i="34" s="1"/>
  <c r="AE93" i="34" s="1"/>
  <c r="AF93" i="34" s="1"/>
  <c r="AG93" i="34" s="1"/>
  <c r="AH93" i="34" s="1"/>
  <c r="K96" i="34"/>
  <c r="O96" i="34"/>
  <c r="L99" i="34"/>
  <c r="P99" i="34"/>
  <c r="K101" i="34"/>
  <c r="O101" i="34"/>
  <c r="M104" i="34"/>
  <c r="Q104" i="34"/>
  <c r="J107" i="34"/>
  <c r="N107" i="34"/>
  <c r="R107" i="34"/>
  <c r="S107" i="34" s="1"/>
  <c r="T107" i="34" s="1"/>
  <c r="U107" i="34" s="1"/>
  <c r="V107" i="34" s="1"/>
  <c r="W107" i="34" s="1"/>
  <c r="X107" i="34" s="1"/>
  <c r="Y107" i="34" s="1"/>
  <c r="Z107" i="34" s="1"/>
  <c r="AA107" i="34" s="1"/>
  <c r="AB107" i="34" s="1"/>
  <c r="AC107" i="34" s="1"/>
  <c r="AD107" i="34" s="1"/>
  <c r="AE107" i="34" s="1"/>
  <c r="AF107" i="34" s="1"/>
  <c r="AG107" i="34" s="1"/>
  <c r="AH107" i="34" s="1"/>
  <c r="J109" i="34"/>
  <c r="N109" i="34"/>
  <c r="R109" i="34"/>
  <c r="S109" i="34" s="1"/>
  <c r="T109" i="34" s="1"/>
  <c r="U109" i="34" s="1"/>
  <c r="V109" i="34" s="1"/>
  <c r="W109" i="34" s="1"/>
  <c r="X109" i="34" s="1"/>
  <c r="Y109" i="34" s="1"/>
  <c r="Z109" i="34" s="1"/>
  <c r="AA109" i="34" s="1"/>
  <c r="AB109" i="34" s="1"/>
  <c r="AC109" i="34" s="1"/>
  <c r="AD109" i="34" s="1"/>
  <c r="AE109" i="34" s="1"/>
  <c r="AF109" i="34" s="1"/>
  <c r="AG109" i="34" s="1"/>
  <c r="AH109" i="34" s="1"/>
  <c r="M111" i="34"/>
  <c r="Q111" i="34"/>
  <c r="L113" i="34"/>
  <c r="P113" i="34"/>
  <c r="O115" i="34"/>
  <c r="J117" i="34"/>
  <c r="N117" i="34"/>
  <c r="R117" i="34"/>
  <c r="S117" i="34" s="1"/>
  <c r="T117" i="34" s="1"/>
  <c r="U117" i="34" s="1"/>
  <c r="V117" i="34" s="1"/>
  <c r="W117" i="34" s="1"/>
  <c r="X117" i="34" s="1"/>
  <c r="Y117" i="34" s="1"/>
  <c r="Z117" i="34" s="1"/>
  <c r="AA117" i="34" s="1"/>
  <c r="AB117" i="34" s="1"/>
  <c r="AC117" i="34" s="1"/>
  <c r="AD117" i="34" s="1"/>
  <c r="AE117" i="34" s="1"/>
  <c r="AF117" i="34" s="1"/>
  <c r="AG117" i="34" s="1"/>
  <c r="AH117" i="34" s="1"/>
  <c r="K122" i="34"/>
  <c r="O122" i="34"/>
  <c r="J124" i="34"/>
  <c r="N124" i="34"/>
  <c r="R124" i="34"/>
  <c r="S124" i="34" s="1"/>
  <c r="T124" i="34" s="1"/>
  <c r="U124" i="34" s="1"/>
  <c r="V124" i="34" s="1"/>
  <c r="W124" i="34" s="1"/>
  <c r="X124" i="34" s="1"/>
  <c r="Y124" i="34" s="1"/>
  <c r="Z124" i="34" s="1"/>
  <c r="AA124" i="34" s="1"/>
  <c r="AB124" i="34" s="1"/>
  <c r="AC124" i="34" s="1"/>
  <c r="AD124" i="34" s="1"/>
  <c r="AE124" i="34" s="1"/>
  <c r="AF124" i="34" s="1"/>
  <c r="AG124" i="34" s="1"/>
  <c r="AH124" i="34" s="1"/>
  <c r="M126" i="34"/>
  <c r="Q126" i="34"/>
  <c r="L128" i="34"/>
  <c r="P128" i="34"/>
  <c r="L130" i="34"/>
  <c r="P130" i="34"/>
  <c r="L132" i="34"/>
  <c r="P132" i="34"/>
  <c r="L134" i="34"/>
  <c r="P134" i="34"/>
  <c r="L136" i="34"/>
  <c r="P136" i="34"/>
  <c r="M139" i="34"/>
  <c r="Q139" i="34"/>
  <c r="L141" i="34"/>
  <c r="P141" i="34"/>
  <c r="K143" i="34"/>
  <c r="O143" i="34"/>
  <c r="K145" i="34"/>
  <c r="O145" i="34"/>
  <c r="K147" i="34"/>
  <c r="O147" i="34"/>
  <c r="K149" i="34"/>
  <c r="O149" i="34"/>
  <c r="K151" i="34"/>
  <c r="O151" i="34"/>
  <c r="K153" i="34"/>
  <c r="O153" i="34"/>
  <c r="L156" i="34"/>
  <c r="P156" i="34"/>
  <c r="L158" i="34"/>
  <c r="P158" i="34"/>
  <c r="L160" i="34"/>
  <c r="P160" i="34"/>
  <c r="K162" i="34"/>
  <c r="O162" i="34"/>
  <c r="J164" i="34"/>
  <c r="N164" i="34"/>
  <c r="R164" i="34"/>
  <c r="S164" i="34" s="1"/>
  <c r="T164" i="34" s="1"/>
  <c r="U164" i="34" s="1"/>
  <c r="V164" i="34" s="1"/>
  <c r="W164" i="34" s="1"/>
  <c r="X164" i="34" s="1"/>
  <c r="Y164" i="34" s="1"/>
  <c r="Z164" i="34" s="1"/>
  <c r="AA164" i="34" s="1"/>
  <c r="AB164" i="34" s="1"/>
  <c r="AC164" i="34" s="1"/>
  <c r="AD164" i="34" s="1"/>
  <c r="AE164" i="34" s="1"/>
  <c r="AF164" i="34" s="1"/>
  <c r="AG164" i="34" s="1"/>
  <c r="AH164" i="34" s="1"/>
  <c r="J166" i="34"/>
  <c r="N166" i="34"/>
  <c r="R166" i="34"/>
  <c r="S166" i="34" s="1"/>
  <c r="T166" i="34" s="1"/>
  <c r="U166" i="34" s="1"/>
  <c r="V166" i="34" s="1"/>
  <c r="W166" i="34" s="1"/>
  <c r="X166" i="34" s="1"/>
  <c r="Y166" i="34" s="1"/>
  <c r="Z166" i="34" s="1"/>
  <c r="AA166" i="34" s="1"/>
  <c r="AB166" i="34" s="1"/>
  <c r="AC166" i="34" s="1"/>
  <c r="AD166" i="34" s="1"/>
  <c r="AE166" i="34" s="1"/>
  <c r="AF166" i="34" s="1"/>
  <c r="AG166" i="34" s="1"/>
  <c r="AH166" i="34" s="1"/>
  <c r="I4" i="7"/>
  <c r="H6" i="7"/>
  <c r="L6" i="7"/>
  <c r="J10" i="7"/>
  <c r="N10" i="7"/>
  <c r="O10" i="7" s="1"/>
  <c r="P10" i="7" s="1"/>
  <c r="Q10" i="7" s="1"/>
  <c r="R10" i="7" s="1"/>
  <c r="S10" i="7" s="1"/>
  <c r="T10" i="7" s="1"/>
  <c r="U10" i="7" s="1"/>
  <c r="V10" i="7" s="1"/>
  <c r="W10" i="7" s="1"/>
  <c r="X10" i="7" s="1"/>
  <c r="Y10" i="7" s="1"/>
  <c r="Z10" i="7" s="1"/>
  <c r="AA10" i="7" s="1"/>
  <c r="AB10" i="7" s="1"/>
  <c r="AC10" i="7" s="1"/>
  <c r="AD10" i="7" s="1"/>
  <c r="AE10" i="7" s="1"/>
  <c r="AF10" i="7" s="1"/>
  <c r="AG10" i="7" s="1"/>
  <c r="AH10" i="7" s="1"/>
  <c r="AI10" i="7" s="1"/>
  <c r="AJ10" i="7" s="1"/>
  <c r="AK10" i="7" s="1"/>
  <c r="AL10" i="7" s="1"/>
  <c r="AM10" i="7" s="1"/>
  <c r="AN10" i="7" s="1"/>
  <c r="AO10" i="7" s="1"/>
  <c r="AP10" i="7" s="1"/>
  <c r="AQ10" i="7" s="1"/>
  <c r="AR10" i="7" s="1"/>
  <c r="AS10" i="7" s="1"/>
  <c r="AT10" i="7" s="1"/>
  <c r="AU10" i="7" s="1"/>
  <c r="AV10" i="7" s="1"/>
  <c r="AW10" i="7" s="1"/>
  <c r="AX10" i="7" s="1"/>
  <c r="AY10" i="7" s="1"/>
  <c r="AZ10" i="7" s="1"/>
  <c r="BA10" i="7" s="1"/>
  <c r="BB10" i="7" s="1"/>
  <c r="BC10" i="7" s="1"/>
  <c r="BD10" i="7" s="1"/>
  <c r="BE10" i="7" s="1"/>
  <c r="BF10" i="7" s="1"/>
  <c r="BG10" i="7" s="1"/>
  <c r="BH10" i="7" s="1"/>
  <c r="BI10" i="7" s="1"/>
  <c r="BJ10" i="7" s="1"/>
  <c r="BK10" i="7" s="1"/>
  <c r="I12" i="7"/>
  <c r="H14" i="7"/>
  <c r="L14" i="7"/>
  <c r="J18" i="7"/>
  <c r="N18" i="7"/>
  <c r="O18" i="7" s="1"/>
  <c r="P18" i="7" s="1"/>
  <c r="Q18" i="7" s="1"/>
  <c r="R18" i="7" s="1"/>
  <c r="S18" i="7" s="1"/>
  <c r="T18" i="7" s="1"/>
  <c r="U18" i="7" s="1"/>
  <c r="V18" i="7" s="1"/>
  <c r="W18" i="7" s="1"/>
  <c r="X18" i="7" s="1"/>
  <c r="Y18" i="7" s="1"/>
  <c r="Z18" i="7" s="1"/>
  <c r="AA18" i="7" s="1"/>
  <c r="AB18" i="7" s="1"/>
  <c r="AC18" i="7" s="1"/>
  <c r="AD18" i="7" s="1"/>
  <c r="AE18" i="7" s="1"/>
  <c r="AF18" i="7" s="1"/>
  <c r="AG18" i="7" s="1"/>
  <c r="AH18" i="7" s="1"/>
  <c r="AI18" i="7" s="1"/>
  <c r="AJ18" i="7" s="1"/>
  <c r="AK18" i="7" s="1"/>
  <c r="AL18" i="7" s="1"/>
  <c r="AM18" i="7" s="1"/>
  <c r="AN18" i="7" s="1"/>
  <c r="AO18" i="7" s="1"/>
  <c r="AP18" i="7" s="1"/>
  <c r="AQ18" i="7" s="1"/>
  <c r="AR18" i="7" s="1"/>
  <c r="AS18" i="7" s="1"/>
  <c r="AT18" i="7" s="1"/>
  <c r="AU18" i="7" s="1"/>
  <c r="AV18" i="7" s="1"/>
  <c r="AW18" i="7" s="1"/>
  <c r="AX18" i="7" s="1"/>
  <c r="AY18" i="7" s="1"/>
  <c r="AZ18" i="7" s="1"/>
  <c r="BA18" i="7" s="1"/>
  <c r="BB18" i="7" s="1"/>
  <c r="BC18" i="7" s="1"/>
  <c r="BD18" i="7" s="1"/>
  <c r="BE18" i="7" s="1"/>
  <c r="BF18" i="7" s="1"/>
  <c r="BG18" i="7" s="1"/>
  <c r="BH18" i="7" s="1"/>
  <c r="BI18" i="7" s="1"/>
  <c r="BJ18" i="7" s="1"/>
  <c r="BK18" i="7" s="1"/>
  <c r="I20" i="7"/>
  <c r="H22" i="7"/>
  <c r="L22" i="7"/>
  <c r="H30" i="7"/>
  <c r="L30" i="7"/>
  <c r="J34" i="7"/>
  <c r="N34" i="7"/>
  <c r="O34" i="7" s="1"/>
  <c r="P34" i="7" s="1"/>
  <c r="Q34" i="7" s="1"/>
  <c r="R34" i="7" s="1"/>
  <c r="S34" i="7" s="1"/>
  <c r="T34" i="7" s="1"/>
  <c r="U34" i="7" s="1"/>
  <c r="V34" i="7" s="1"/>
  <c r="W34" i="7" s="1"/>
  <c r="X34" i="7" s="1"/>
  <c r="Y34" i="7" s="1"/>
  <c r="Z34" i="7" s="1"/>
  <c r="AA34" i="7" s="1"/>
  <c r="AB34" i="7" s="1"/>
  <c r="AC34" i="7" s="1"/>
  <c r="AD34" i="7" s="1"/>
  <c r="AE34" i="7" s="1"/>
  <c r="AF34" i="7" s="1"/>
  <c r="AG34" i="7" s="1"/>
  <c r="AH34" i="7" s="1"/>
  <c r="AI34" i="7" s="1"/>
  <c r="AJ34" i="7" s="1"/>
  <c r="AK34" i="7" s="1"/>
  <c r="AL34" i="7" s="1"/>
  <c r="AM34" i="7" s="1"/>
  <c r="AN34" i="7" s="1"/>
  <c r="AO34" i="7" s="1"/>
  <c r="AP34" i="7" s="1"/>
  <c r="AQ34" i="7" s="1"/>
  <c r="AR34" i="7" s="1"/>
  <c r="AS34" i="7" s="1"/>
  <c r="AT34" i="7" s="1"/>
  <c r="AU34" i="7" s="1"/>
  <c r="AV34" i="7" s="1"/>
  <c r="AW34" i="7" s="1"/>
  <c r="AX34" i="7" s="1"/>
  <c r="AY34" i="7" s="1"/>
  <c r="AZ34" i="7" s="1"/>
  <c r="BA34" i="7" s="1"/>
  <c r="BB34" i="7" s="1"/>
  <c r="BC34" i="7" s="1"/>
  <c r="BD34" i="7" s="1"/>
  <c r="BE34" i="7" s="1"/>
  <c r="BF34" i="7" s="1"/>
  <c r="BG34" i="7" s="1"/>
  <c r="BH34" i="7" s="1"/>
  <c r="BI34" i="7" s="1"/>
  <c r="BJ34" i="7" s="1"/>
  <c r="BK34" i="7" s="1"/>
  <c r="I36" i="7"/>
  <c r="H38" i="7"/>
  <c r="L38" i="7"/>
  <c r="J42" i="7"/>
  <c r="N42" i="7"/>
  <c r="O42" i="7" s="1"/>
  <c r="P42" i="7" s="1"/>
  <c r="Q42" i="7" s="1"/>
  <c r="R42" i="7" s="1"/>
  <c r="S42" i="7" s="1"/>
  <c r="T42" i="7" s="1"/>
  <c r="U42" i="7" s="1"/>
  <c r="V42" i="7" s="1"/>
  <c r="W42" i="7" s="1"/>
  <c r="X42" i="7" s="1"/>
  <c r="Y42" i="7" s="1"/>
  <c r="Z42" i="7" s="1"/>
  <c r="AA42" i="7" s="1"/>
  <c r="AB42" i="7" s="1"/>
  <c r="AC42" i="7" s="1"/>
  <c r="AD42" i="7" s="1"/>
  <c r="AE42" i="7" s="1"/>
  <c r="AF42" i="7" s="1"/>
  <c r="AG42" i="7" s="1"/>
  <c r="AH42" i="7" s="1"/>
  <c r="AI42" i="7" s="1"/>
  <c r="AJ42" i="7" s="1"/>
  <c r="AK42" i="7" s="1"/>
  <c r="AL42" i="7" s="1"/>
  <c r="AM42" i="7" s="1"/>
  <c r="AN42" i="7" s="1"/>
  <c r="AO42" i="7" s="1"/>
  <c r="AP42" i="7" s="1"/>
  <c r="AQ42" i="7" s="1"/>
  <c r="AR42" i="7" s="1"/>
  <c r="AS42" i="7" s="1"/>
  <c r="AT42" i="7" s="1"/>
  <c r="AU42" i="7" s="1"/>
  <c r="AV42" i="7" s="1"/>
  <c r="AW42" i="7" s="1"/>
  <c r="AX42" i="7" s="1"/>
  <c r="AY42" i="7" s="1"/>
  <c r="AZ42" i="7" s="1"/>
  <c r="BA42" i="7" s="1"/>
  <c r="BB42" i="7" s="1"/>
  <c r="BC42" i="7" s="1"/>
  <c r="BD42" i="7" s="1"/>
  <c r="BE42" i="7" s="1"/>
  <c r="BF42" i="7" s="1"/>
  <c r="BG42" i="7" s="1"/>
  <c r="BH42" i="7" s="1"/>
  <c r="BI42" i="7" s="1"/>
  <c r="BJ42" i="7" s="1"/>
  <c r="BK42" i="7" s="1"/>
  <c r="I44" i="7"/>
  <c r="H46" i="7"/>
  <c r="L46" i="7"/>
  <c r="N68" i="37"/>
  <c r="N107" i="37"/>
  <c r="L135" i="37"/>
  <c r="P135" i="37"/>
  <c r="Q135" i="37" s="1"/>
  <c r="R135" i="37" s="1"/>
  <c r="S135" i="37" s="1"/>
  <c r="T135" i="37" s="1"/>
  <c r="U135" i="37" s="1"/>
  <c r="V135" i="37" s="1"/>
  <c r="W135" i="37" s="1"/>
  <c r="X135" i="37" s="1"/>
  <c r="Y135" i="37" s="1"/>
  <c r="Z135" i="37" s="1"/>
  <c r="L150" i="37"/>
  <c r="P150" i="37"/>
  <c r="Q150" i="37" s="1"/>
  <c r="R150" i="37" s="1"/>
  <c r="S150" i="37" s="1"/>
  <c r="T150" i="37" s="1"/>
  <c r="U150" i="37" s="1"/>
  <c r="V150" i="37" s="1"/>
  <c r="W150" i="37" s="1"/>
  <c r="X150" i="37" s="1"/>
  <c r="Y150" i="37" s="1"/>
  <c r="Z150" i="37" s="1"/>
  <c r="K156" i="37"/>
  <c r="O156" i="37"/>
  <c r="L159" i="37"/>
  <c r="P159" i="37"/>
  <c r="Q159" i="37" s="1"/>
  <c r="R159" i="37" s="1"/>
  <c r="S159" i="37" s="1"/>
  <c r="T159" i="37" s="1"/>
  <c r="U159" i="37" s="1"/>
  <c r="V159" i="37" s="1"/>
  <c r="W159" i="37" s="1"/>
  <c r="X159" i="37" s="1"/>
  <c r="Y159" i="37" s="1"/>
  <c r="Z159" i="37" s="1"/>
  <c r="K164" i="37"/>
  <c r="O164" i="37"/>
  <c r="M171" i="37"/>
  <c r="K173" i="37"/>
  <c r="O173" i="37"/>
  <c r="L196" i="37"/>
  <c r="P196" i="37"/>
  <c r="Q196" i="37" s="1"/>
  <c r="R196" i="37" s="1"/>
  <c r="S196" i="37" s="1"/>
  <c r="T196" i="37" s="1"/>
  <c r="U196" i="37" s="1"/>
  <c r="V196" i="37" s="1"/>
  <c r="W196" i="37" s="1"/>
  <c r="X196" i="37" s="1"/>
  <c r="Y196" i="37" s="1"/>
  <c r="Z196" i="37" s="1"/>
  <c r="M200" i="37"/>
  <c r="K217" i="37"/>
  <c r="N226" i="37"/>
  <c r="L228" i="37"/>
  <c r="P228" i="37"/>
  <c r="Q228" i="37" s="1"/>
  <c r="R228" i="37" s="1"/>
  <c r="S228" i="37" s="1"/>
  <c r="T228" i="37" s="1"/>
  <c r="U228" i="37" s="1"/>
  <c r="V228" i="37" s="1"/>
  <c r="W228" i="37" s="1"/>
  <c r="X228" i="37" s="1"/>
  <c r="Y228" i="37" s="1"/>
  <c r="Z228" i="37" s="1"/>
  <c r="N230" i="37"/>
  <c r="L232" i="37"/>
  <c r="P232" i="37"/>
  <c r="Q232" i="37" s="1"/>
  <c r="R232" i="37" s="1"/>
  <c r="S232" i="37" s="1"/>
  <c r="T232" i="37" s="1"/>
  <c r="U232" i="37" s="1"/>
  <c r="V232" i="37" s="1"/>
  <c r="W232" i="37" s="1"/>
  <c r="X232" i="37" s="1"/>
  <c r="Y232" i="37" s="1"/>
  <c r="Z232" i="37" s="1"/>
  <c r="N234" i="37"/>
  <c r="N238" i="37"/>
  <c r="N242" i="37"/>
  <c r="M247" i="37"/>
  <c r="N251" i="37"/>
  <c r="N255" i="37"/>
  <c r="N268" i="37"/>
  <c r="M268" i="37"/>
  <c r="P268" i="37"/>
  <c r="Q268" i="37" s="1"/>
  <c r="R268" i="37" s="1"/>
  <c r="S268" i="37" s="1"/>
  <c r="T268" i="37" s="1"/>
  <c r="U268" i="37" s="1"/>
  <c r="V268" i="37" s="1"/>
  <c r="W268" i="37" s="1"/>
  <c r="X268" i="37" s="1"/>
  <c r="Y268" i="37" s="1"/>
  <c r="Z268" i="37" s="1"/>
  <c r="L268" i="37"/>
  <c r="O268" i="37"/>
  <c r="K268" i="37"/>
  <c r="N70" i="48"/>
  <c r="O70" i="48" s="1"/>
  <c r="P70" i="48" s="1"/>
  <c r="Q70" i="48" s="1"/>
  <c r="R70" i="48" s="1"/>
  <c r="S70" i="48" s="1"/>
  <c r="T70" i="48" s="1"/>
  <c r="U70" i="48" s="1"/>
  <c r="V70" i="48" s="1"/>
  <c r="W70" i="48" s="1"/>
  <c r="X70" i="48" s="1"/>
  <c r="Y70" i="48" s="1"/>
  <c r="Z70" i="48" s="1"/>
  <c r="AA70" i="48" s="1"/>
  <c r="AB70" i="48" s="1"/>
  <c r="AC70" i="48" s="1"/>
  <c r="AD70" i="48" s="1"/>
  <c r="AE70" i="48" s="1"/>
  <c r="AF70" i="48" s="1"/>
  <c r="AG70" i="48" s="1"/>
  <c r="AH70" i="48" s="1"/>
  <c r="AI70" i="48" s="1"/>
  <c r="AJ70" i="48" s="1"/>
  <c r="AK70" i="48" s="1"/>
  <c r="AL70" i="48" s="1"/>
  <c r="AM70" i="48" s="1"/>
  <c r="AN70" i="48" s="1"/>
  <c r="AO70" i="48" s="1"/>
  <c r="AB160" i="48"/>
  <c r="AC160" i="48" s="1"/>
  <c r="AD160" i="48" s="1"/>
  <c r="AE160" i="48" s="1"/>
  <c r="AF160" i="48" s="1"/>
  <c r="AG160" i="48" s="1"/>
  <c r="AH160" i="48" s="1"/>
  <c r="AI160" i="48" s="1"/>
  <c r="AJ160" i="48" s="1"/>
  <c r="AK160" i="48" s="1"/>
  <c r="AL160" i="48" s="1"/>
  <c r="AM160" i="48" s="1"/>
  <c r="AN160" i="48" s="1"/>
  <c r="AO160" i="48" s="1"/>
  <c r="W1" i="48"/>
  <c r="O303" i="48"/>
  <c r="P303" i="48" s="1"/>
  <c r="Q303" i="48" s="1"/>
  <c r="R303" i="48" s="1"/>
  <c r="S303" i="48" s="1"/>
  <c r="T303" i="48" s="1"/>
  <c r="U303" i="48" s="1"/>
  <c r="V303" i="48" s="1"/>
  <c r="W303" i="48" s="1"/>
  <c r="X303" i="48" s="1"/>
  <c r="Y303" i="48" s="1"/>
  <c r="Z303" i="48" s="1"/>
  <c r="AA303" i="48" s="1"/>
  <c r="AB303" i="48" s="1"/>
  <c r="AC303" i="48" s="1"/>
  <c r="AD303" i="48" s="1"/>
  <c r="AE303" i="48" s="1"/>
  <c r="AF303" i="48" s="1"/>
  <c r="AG303" i="48" s="1"/>
  <c r="AH303" i="48" s="1"/>
  <c r="AI303" i="48" s="1"/>
  <c r="AJ303" i="48" s="1"/>
  <c r="AK303" i="48" s="1"/>
  <c r="AL303" i="48" s="1"/>
  <c r="AM303" i="48" s="1"/>
  <c r="AN303" i="48" s="1"/>
  <c r="AO303" i="48" s="1"/>
  <c r="G71" i="57"/>
  <c r="I38" i="57"/>
  <c r="J38" i="57" s="1"/>
  <c r="K38" i="57" s="1"/>
  <c r="G39" i="57"/>
  <c r="I41" i="57"/>
  <c r="J41" i="57" s="1"/>
  <c r="K41" i="57" s="1"/>
  <c r="P423" i="48"/>
  <c r="Q423" i="48" s="1"/>
  <c r="R423" i="48" s="1"/>
  <c r="S423" i="48" s="1"/>
  <c r="T423" i="48" s="1"/>
  <c r="U423" i="48" s="1"/>
  <c r="V423" i="48" s="1"/>
  <c r="W423" i="48" s="1"/>
  <c r="X423" i="48" s="1"/>
  <c r="Y423" i="48" s="1"/>
  <c r="Z423" i="48" s="1"/>
  <c r="AA423" i="48" s="1"/>
  <c r="AB423" i="48" s="1"/>
  <c r="AC423" i="48" s="1"/>
  <c r="AD423" i="48" s="1"/>
  <c r="AE423" i="48" s="1"/>
  <c r="AF423" i="48" s="1"/>
  <c r="AG423" i="48" s="1"/>
  <c r="AH423" i="48" s="1"/>
  <c r="AI423" i="48" s="1"/>
  <c r="AJ423" i="48" s="1"/>
  <c r="AK423" i="48" s="1"/>
  <c r="AL423" i="48" s="1"/>
  <c r="AM423" i="48" s="1"/>
  <c r="AN423" i="48" s="1"/>
  <c r="AO423" i="48" s="1"/>
  <c r="K59" i="31"/>
  <c r="O59" i="31"/>
  <c r="J98" i="31"/>
  <c r="N98" i="31"/>
  <c r="R98" i="31"/>
  <c r="L104" i="31"/>
  <c r="P104" i="31"/>
  <c r="K106" i="31"/>
  <c r="O106" i="31"/>
  <c r="I108" i="31"/>
  <c r="M108" i="31"/>
  <c r="Q108" i="31"/>
  <c r="K110" i="31"/>
  <c r="O110" i="31"/>
  <c r="L112" i="31"/>
  <c r="P112" i="31"/>
  <c r="J117" i="31"/>
  <c r="N117" i="31"/>
  <c r="R117" i="31"/>
  <c r="K119" i="31"/>
  <c r="O119" i="31"/>
  <c r="K121" i="31"/>
  <c r="O121" i="31"/>
  <c r="K123" i="31"/>
  <c r="O123" i="31"/>
  <c r="L125" i="31"/>
  <c r="P125" i="31"/>
  <c r="M127" i="31"/>
  <c r="Q127" i="31"/>
  <c r="J129" i="31"/>
  <c r="N129" i="31"/>
  <c r="R129" i="31"/>
  <c r="K131" i="31"/>
  <c r="O131" i="31"/>
  <c r="K134" i="31"/>
  <c r="O134" i="31"/>
  <c r="J136" i="31"/>
  <c r="N136" i="31"/>
  <c r="R136" i="31"/>
  <c r="J138" i="31"/>
  <c r="N138" i="31"/>
  <c r="R138" i="31"/>
  <c r="K140" i="31"/>
  <c r="O140" i="31"/>
  <c r="L142" i="31"/>
  <c r="P142" i="31"/>
  <c r="M144" i="31"/>
  <c r="Q144" i="31"/>
  <c r="J146" i="31"/>
  <c r="N146" i="31"/>
  <c r="R146" i="31"/>
  <c r="K148" i="31"/>
  <c r="O148" i="31"/>
  <c r="M151" i="31"/>
  <c r="Q151" i="31"/>
  <c r="K153" i="31"/>
  <c r="O153" i="31"/>
  <c r="L157" i="31"/>
  <c r="P157" i="31"/>
  <c r="K159" i="31"/>
  <c r="O159" i="31"/>
  <c r="J161" i="31"/>
  <c r="N161" i="31"/>
  <c r="R161" i="31"/>
  <c r="L13" i="33"/>
  <c r="P13" i="33"/>
  <c r="T13" i="33"/>
  <c r="X13" i="33"/>
  <c r="J37" i="33"/>
  <c r="N37" i="33"/>
  <c r="R37" i="33"/>
  <c r="V37" i="33"/>
  <c r="J49" i="33"/>
  <c r="N49" i="33"/>
  <c r="R49" i="33"/>
  <c r="V49" i="33"/>
  <c r="J61" i="33"/>
  <c r="N61" i="33"/>
  <c r="R61" i="33"/>
  <c r="V61" i="33"/>
  <c r="L63" i="33"/>
  <c r="P63" i="33"/>
  <c r="T63" i="33"/>
  <c r="X63" i="33"/>
  <c r="L67" i="33"/>
  <c r="P67" i="33"/>
  <c r="T67" i="33"/>
  <c r="X67" i="33"/>
  <c r="M74" i="33"/>
  <c r="Q74" i="33"/>
  <c r="U74" i="33"/>
  <c r="Y74" i="33"/>
  <c r="K80" i="33"/>
  <c r="O80" i="33"/>
  <c r="S80" i="33"/>
  <c r="W80" i="33"/>
  <c r="J83" i="33"/>
  <c r="N83" i="33"/>
  <c r="R83" i="33"/>
  <c r="V83" i="33"/>
  <c r="M86" i="33"/>
  <c r="Q86" i="33"/>
  <c r="U86" i="33"/>
  <c r="Y86" i="33"/>
  <c r="L89" i="33"/>
  <c r="P89" i="33"/>
  <c r="T89" i="33"/>
  <c r="X89" i="33"/>
  <c r="L93" i="33"/>
  <c r="P93" i="33"/>
  <c r="T93" i="33"/>
  <c r="X93" i="33"/>
  <c r="J96" i="33"/>
  <c r="N96" i="33"/>
  <c r="R96" i="33"/>
  <c r="V96" i="33"/>
  <c r="M99" i="33"/>
  <c r="Q99" i="33"/>
  <c r="U99" i="33"/>
  <c r="Y99" i="33"/>
  <c r="L101" i="33"/>
  <c r="P101" i="33"/>
  <c r="T101" i="33"/>
  <c r="X101" i="33"/>
  <c r="L104" i="33"/>
  <c r="P104" i="33"/>
  <c r="T104" i="33"/>
  <c r="X104" i="33"/>
  <c r="K107" i="33"/>
  <c r="O107" i="33"/>
  <c r="S107" i="33"/>
  <c r="W107" i="33"/>
  <c r="K109" i="33"/>
  <c r="O109" i="33"/>
  <c r="S109" i="33"/>
  <c r="W109" i="33"/>
  <c r="J111" i="33"/>
  <c r="N111" i="33"/>
  <c r="R111" i="33"/>
  <c r="V111" i="33"/>
  <c r="I113" i="33"/>
  <c r="M113" i="33"/>
  <c r="Q113" i="33"/>
  <c r="U113" i="33"/>
  <c r="Y113" i="33"/>
  <c r="L115" i="33"/>
  <c r="P115" i="33"/>
  <c r="T115" i="33"/>
  <c r="X115" i="33"/>
  <c r="K120" i="33"/>
  <c r="O120" i="33"/>
  <c r="S120" i="33"/>
  <c r="W120" i="33"/>
  <c r="J122" i="33"/>
  <c r="N122" i="33"/>
  <c r="R122" i="33"/>
  <c r="V122" i="33"/>
  <c r="L124" i="33"/>
  <c r="P124" i="33"/>
  <c r="T124" i="33"/>
  <c r="X124" i="33"/>
  <c r="K126" i="33"/>
  <c r="O126" i="33"/>
  <c r="S126" i="33"/>
  <c r="W126" i="33"/>
  <c r="K128" i="33"/>
  <c r="O128" i="33"/>
  <c r="S128" i="33"/>
  <c r="W128" i="33"/>
  <c r="K130" i="33"/>
  <c r="O130" i="33"/>
  <c r="S130" i="33"/>
  <c r="W130" i="33"/>
  <c r="L132" i="33"/>
  <c r="P132" i="33"/>
  <c r="T132" i="33"/>
  <c r="X132" i="33"/>
  <c r="L134" i="33"/>
  <c r="P134" i="33"/>
  <c r="T134" i="33"/>
  <c r="X134" i="33"/>
  <c r="K137" i="33"/>
  <c r="O137" i="33"/>
  <c r="S137" i="33"/>
  <c r="W137" i="33"/>
  <c r="J139" i="33"/>
  <c r="N139" i="33"/>
  <c r="R139" i="33"/>
  <c r="V139" i="33"/>
  <c r="J141" i="33"/>
  <c r="N141" i="33"/>
  <c r="R141" i="33"/>
  <c r="V141" i="33"/>
  <c r="K143" i="33"/>
  <c r="O143" i="33"/>
  <c r="S143" i="33"/>
  <c r="W143" i="33"/>
  <c r="K145" i="33"/>
  <c r="O145" i="33"/>
  <c r="S145" i="33"/>
  <c r="W145" i="33"/>
  <c r="L147" i="33"/>
  <c r="P147" i="33"/>
  <c r="T147" i="33"/>
  <c r="M149" i="33"/>
  <c r="Q149" i="33"/>
  <c r="U149" i="33"/>
  <c r="J151" i="33"/>
  <c r="N151" i="33"/>
  <c r="R151" i="33"/>
  <c r="M154" i="33"/>
  <c r="Q154" i="33"/>
  <c r="U154" i="33"/>
  <c r="M156" i="33"/>
  <c r="Q156" i="33"/>
  <c r="U156" i="33"/>
  <c r="I160" i="33"/>
  <c r="M160" i="33"/>
  <c r="Q160" i="33"/>
  <c r="U160" i="33"/>
  <c r="L162" i="33"/>
  <c r="P162" i="33"/>
  <c r="T162" i="33"/>
  <c r="L164" i="33"/>
  <c r="P164" i="33"/>
  <c r="T164" i="33"/>
  <c r="K171" i="33"/>
  <c r="O171" i="33"/>
  <c r="S171" i="33"/>
  <c r="W171" i="33"/>
  <c r="K13" i="34"/>
  <c r="J37" i="34"/>
  <c r="N37" i="34"/>
  <c r="J49" i="34"/>
  <c r="N49" i="34"/>
  <c r="K61" i="34"/>
  <c r="J63" i="34"/>
  <c r="N63" i="34"/>
  <c r="J67" i="34"/>
  <c r="N67" i="34"/>
  <c r="M74" i="34"/>
  <c r="L80" i="34"/>
  <c r="M83" i="34"/>
  <c r="J86" i="34"/>
  <c r="N86" i="34"/>
  <c r="K89" i="34"/>
  <c r="K93" i="34"/>
  <c r="L96" i="34"/>
  <c r="M99" i="34"/>
  <c r="L101" i="34"/>
  <c r="J104" i="34"/>
  <c r="N104" i="34"/>
  <c r="K107" i="34"/>
  <c r="K109" i="34"/>
  <c r="J111" i="34"/>
  <c r="N111" i="34"/>
  <c r="M113" i="34"/>
  <c r="L115" i="34"/>
  <c r="K117" i="34"/>
  <c r="L122" i="34"/>
  <c r="K124" i="34"/>
  <c r="J126" i="34"/>
  <c r="N126" i="34"/>
  <c r="M128" i="34"/>
  <c r="M130" i="34"/>
  <c r="M132" i="34"/>
  <c r="M134" i="34"/>
  <c r="M136" i="34"/>
  <c r="J139" i="34"/>
  <c r="N139" i="34"/>
  <c r="M141" i="34"/>
  <c r="L143" i="34"/>
  <c r="L145" i="34"/>
  <c r="L147" i="34"/>
  <c r="L149" i="34"/>
  <c r="L151" i="34"/>
  <c r="L153" i="34"/>
  <c r="M156" i="34"/>
  <c r="M158" i="34"/>
  <c r="M160" i="34"/>
  <c r="L162" i="34"/>
  <c r="K164" i="34"/>
  <c r="K166" i="34"/>
  <c r="I6" i="7"/>
  <c r="I14" i="7"/>
  <c r="I22" i="7"/>
  <c r="I30" i="7"/>
  <c r="I38" i="7"/>
  <c r="I46" i="7"/>
  <c r="K68" i="37"/>
  <c r="K89" i="37"/>
  <c r="K107" i="37"/>
  <c r="K120" i="37"/>
  <c r="L130" i="37"/>
  <c r="L152" i="37"/>
  <c r="L156" i="37"/>
  <c r="L164" i="37"/>
  <c r="L173" i="37"/>
  <c r="K226" i="37"/>
  <c r="K230" i="37"/>
  <c r="K234" i="37"/>
  <c r="K238" i="37"/>
  <c r="K242" i="37"/>
  <c r="K251" i="37"/>
  <c r="K255" i="37"/>
  <c r="L257" i="37"/>
  <c r="K261" i="37"/>
  <c r="P263" i="37"/>
  <c r="Q263" i="37" s="1"/>
  <c r="R263" i="37" s="1"/>
  <c r="S263" i="37" s="1"/>
  <c r="T263" i="37" s="1"/>
  <c r="U263" i="37" s="1"/>
  <c r="V263" i="37" s="1"/>
  <c r="W263" i="37" s="1"/>
  <c r="X263" i="37" s="1"/>
  <c r="Y263" i="37" s="1"/>
  <c r="Z263" i="37" s="1"/>
  <c r="L263" i="37"/>
  <c r="M263" i="37"/>
  <c r="K282" i="37"/>
  <c r="Q287" i="37"/>
  <c r="R287" i="37" s="1"/>
  <c r="S287" i="37" s="1"/>
  <c r="T287" i="37" s="1"/>
  <c r="U287" i="37" s="1"/>
  <c r="V287" i="37" s="1"/>
  <c r="W287" i="37" s="1"/>
  <c r="X287" i="37" s="1"/>
  <c r="Y287" i="37" s="1"/>
  <c r="Z287" i="37" s="1"/>
  <c r="Q312" i="37"/>
  <c r="R312" i="37" s="1"/>
  <c r="S312" i="37" s="1"/>
  <c r="T312" i="37" s="1"/>
  <c r="U312" i="37" s="1"/>
  <c r="V312" i="37" s="1"/>
  <c r="W312" i="37" s="1"/>
  <c r="X312" i="37" s="1"/>
  <c r="Y312" i="37" s="1"/>
  <c r="Z312" i="37" s="1"/>
  <c r="K335" i="37"/>
  <c r="L335" i="37" s="1"/>
  <c r="N10" i="48"/>
  <c r="O10" i="48" s="1"/>
  <c r="P10" i="48" s="1"/>
  <c r="Q10" i="48" s="1"/>
  <c r="R10" i="48" s="1"/>
  <c r="S10" i="48" s="1"/>
  <c r="T10" i="48" s="1"/>
  <c r="U10" i="48" s="1"/>
  <c r="V10" i="48" s="1"/>
  <c r="W10" i="48" s="1"/>
  <c r="X10" i="48" s="1"/>
  <c r="Y10" i="48" s="1"/>
  <c r="Z10" i="48" s="1"/>
  <c r="AA10" i="48" s="1"/>
  <c r="AB10" i="48" s="1"/>
  <c r="AC10" i="48" s="1"/>
  <c r="AD10" i="48" s="1"/>
  <c r="AE10" i="48" s="1"/>
  <c r="AF10" i="48" s="1"/>
  <c r="AG10" i="48" s="1"/>
  <c r="AH10" i="48" s="1"/>
  <c r="AI10" i="48" s="1"/>
  <c r="AJ10" i="48" s="1"/>
  <c r="AK10" i="48" s="1"/>
  <c r="AL10" i="48" s="1"/>
  <c r="AM10" i="48" s="1"/>
  <c r="AN10" i="48" s="1"/>
  <c r="AO10" i="48" s="1"/>
  <c r="K22" i="48"/>
  <c r="N22" i="48"/>
  <c r="O22" i="48" s="1"/>
  <c r="P22" i="48" s="1"/>
  <c r="Q22" i="48" s="1"/>
  <c r="R22" i="48" s="1"/>
  <c r="S22" i="48" s="1"/>
  <c r="T22" i="48" s="1"/>
  <c r="U22" i="48" s="1"/>
  <c r="V22" i="48" s="1"/>
  <c r="W22" i="48" s="1"/>
  <c r="X22" i="48" s="1"/>
  <c r="Y22" i="48" s="1"/>
  <c r="Z22" i="48" s="1"/>
  <c r="AA22" i="48" s="1"/>
  <c r="AB22" i="48" s="1"/>
  <c r="AC22" i="48" s="1"/>
  <c r="AD22" i="48" s="1"/>
  <c r="AE22" i="48" s="1"/>
  <c r="AF22" i="48" s="1"/>
  <c r="AG22" i="48" s="1"/>
  <c r="AH22" i="48" s="1"/>
  <c r="AI22" i="48" s="1"/>
  <c r="AJ22" i="48" s="1"/>
  <c r="AK22" i="48" s="1"/>
  <c r="AL22" i="48" s="1"/>
  <c r="AM22" i="48" s="1"/>
  <c r="AN22" i="48" s="1"/>
  <c r="AO22" i="48" s="1"/>
  <c r="N34" i="48"/>
  <c r="O34" i="48" s="1"/>
  <c r="P34" i="48" s="1"/>
  <c r="Q34" i="48" s="1"/>
  <c r="R34" i="48" s="1"/>
  <c r="S34" i="48" s="1"/>
  <c r="T34" i="48" s="1"/>
  <c r="U34" i="48" s="1"/>
  <c r="V34" i="48" s="1"/>
  <c r="W34" i="48" s="1"/>
  <c r="X34" i="48" s="1"/>
  <c r="Y34" i="48" s="1"/>
  <c r="Z34" i="48" s="1"/>
  <c r="AA34" i="48" s="1"/>
  <c r="AB34" i="48" s="1"/>
  <c r="AC34" i="48" s="1"/>
  <c r="AD34" i="48" s="1"/>
  <c r="AE34" i="48" s="1"/>
  <c r="AF34" i="48" s="1"/>
  <c r="AG34" i="48" s="1"/>
  <c r="AH34" i="48" s="1"/>
  <c r="AI34" i="48" s="1"/>
  <c r="AJ34" i="48" s="1"/>
  <c r="AK34" i="48" s="1"/>
  <c r="AL34" i="48" s="1"/>
  <c r="AM34" i="48" s="1"/>
  <c r="AN34" i="48" s="1"/>
  <c r="AO34" i="48" s="1"/>
  <c r="K106" i="48"/>
  <c r="Q154" i="48"/>
  <c r="R154" i="48" s="1"/>
  <c r="S154" i="48" s="1"/>
  <c r="T154" i="48" s="1"/>
  <c r="U154" i="48" s="1"/>
  <c r="V154" i="48" s="1"/>
  <c r="W154" i="48" s="1"/>
  <c r="X154" i="48" s="1"/>
  <c r="Y154" i="48" s="1"/>
  <c r="Z154" i="48" s="1"/>
  <c r="AA154" i="48" s="1"/>
  <c r="AB154" i="48" s="1"/>
  <c r="AC154" i="48" s="1"/>
  <c r="AD154" i="48" s="1"/>
  <c r="AE154" i="48" s="1"/>
  <c r="AF154" i="48" s="1"/>
  <c r="AG154" i="48" s="1"/>
  <c r="AH154" i="48" s="1"/>
  <c r="AI154" i="48" s="1"/>
  <c r="AJ154" i="48" s="1"/>
  <c r="AK154" i="48" s="1"/>
  <c r="AL154" i="48" s="1"/>
  <c r="AM154" i="48" s="1"/>
  <c r="AN154" i="48" s="1"/>
  <c r="AO154" i="48" s="1"/>
  <c r="K166" i="48"/>
  <c r="K178" i="48"/>
  <c r="K190" i="48"/>
  <c r="K202" i="48"/>
  <c r="K226" i="48"/>
  <c r="K238" i="48"/>
  <c r="K250" i="48"/>
  <c r="K262" i="48"/>
  <c r="K274" i="48"/>
  <c r="M316" i="48"/>
  <c r="N316" i="48" s="1"/>
  <c r="O316" i="48" s="1"/>
  <c r="P316" i="48" s="1"/>
  <c r="Q316" i="48" s="1"/>
  <c r="R316" i="48" s="1"/>
  <c r="S316" i="48" s="1"/>
  <c r="T316" i="48" s="1"/>
  <c r="U316" i="48" s="1"/>
  <c r="V316" i="48" s="1"/>
  <c r="W316" i="48" s="1"/>
  <c r="X316" i="48" s="1"/>
  <c r="Y316" i="48" s="1"/>
  <c r="Z316" i="48" s="1"/>
  <c r="AA316" i="48" s="1"/>
  <c r="AB316" i="48" s="1"/>
  <c r="AC316" i="48" s="1"/>
  <c r="AD316" i="48" s="1"/>
  <c r="AE316" i="48" s="1"/>
  <c r="AF316" i="48" s="1"/>
  <c r="AG316" i="48" s="1"/>
  <c r="AH316" i="48" s="1"/>
  <c r="AI316" i="48" s="1"/>
  <c r="AJ316" i="48" s="1"/>
  <c r="AK316" i="48" s="1"/>
  <c r="AL316" i="48" s="1"/>
  <c r="AM316" i="48" s="1"/>
  <c r="AN316" i="48" s="1"/>
  <c r="AO316" i="48" s="1"/>
  <c r="I35" i="57"/>
  <c r="J35" i="57" s="1"/>
  <c r="K35" i="57" s="1"/>
  <c r="G84" i="57"/>
  <c r="I93" i="57" s="1"/>
  <c r="J93" i="57" s="1"/>
  <c r="K93" i="57" s="1"/>
  <c r="L93" i="57" s="1"/>
  <c r="M93" i="57" s="1"/>
  <c r="N93" i="57" s="1"/>
  <c r="O93" i="57" s="1"/>
  <c r="P93" i="57" s="1"/>
  <c r="Q93" i="57" s="1"/>
  <c r="R93" i="57" s="1"/>
  <c r="S93" i="57" s="1"/>
  <c r="T93" i="57" s="1"/>
  <c r="U93" i="57" s="1"/>
  <c r="V93" i="57" s="1"/>
  <c r="W93" i="57" s="1"/>
  <c r="X93" i="57" s="1"/>
  <c r="Y93" i="57" s="1"/>
  <c r="M373" i="48"/>
  <c r="N373" i="48" s="1"/>
  <c r="O373" i="48" s="1"/>
  <c r="P373" i="48" s="1"/>
  <c r="Q373" i="48" s="1"/>
  <c r="R373" i="48" s="1"/>
  <c r="S373" i="48" s="1"/>
  <c r="T373" i="48" s="1"/>
  <c r="U373" i="48" s="1"/>
  <c r="V373" i="48" s="1"/>
  <c r="W373" i="48" s="1"/>
  <c r="X373" i="48" s="1"/>
  <c r="Y373" i="48" s="1"/>
  <c r="Z373" i="48" s="1"/>
  <c r="AA373" i="48" s="1"/>
  <c r="AB373" i="48" s="1"/>
  <c r="AC373" i="48" s="1"/>
  <c r="AD373" i="48" s="1"/>
  <c r="AE373" i="48" s="1"/>
  <c r="AF373" i="48" s="1"/>
  <c r="AG373" i="48" s="1"/>
  <c r="AH373" i="48" s="1"/>
  <c r="AI373" i="48" s="1"/>
  <c r="AJ373" i="48" s="1"/>
  <c r="AK373" i="48" s="1"/>
  <c r="AL373" i="48" s="1"/>
  <c r="AM373" i="48" s="1"/>
  <c r="AN373" i="48" s="1"/>
  <c r="AO373" i="48" s="1"/>
  <c r="O383" i="48"/>
  <c r="P383" i="48" s="1"/>
  <c r="Q383" i="48" s="1"/>
  <c r="R383" i="48" s="1"/>
  <c r="S383" i="48" s="1"/>
  <c r="T383" i="48" s="1"/>
  <c r="U383" i="48" s="1"/>
  <c r="V383" i="48" s="1"/>
  <c r="W383" i="48" s="1"/>
  <c r="X383" i="48" s="1"/>
  <c r="Y383" i="48" s="1"/>
  <c r="Z383" i="48" s="1"/>
  <c r="AA383" i="48" s="1"/>
  <c r="AB383" i="48" s="1"/>
  <c r="AC383" i="48" s="1"/>
  <c r="AD383" i="48" s="1"/>
  <c r="AE383" i="48" s="1"/>
  <c r="AF383" i="48" s="1"/>
  <c r="AG383" i="48" s="1"/>
  <c r="AH383" i="48" s="1"/>
  <c r="AI383" i="48" s="1"/>
  <c r="AJ383" i="48" s="1"/>
  <c r="AK383" i="48" s="1"/>
  <c r="AL383" i="48" s="1"/>
  <c r="AM383" i="48" s="1"/>
  <c r="AN383" i="48" s="1"/>
  <c r="AO383" i="48" s="1"/>
  <c r="I185" i="57"/>
  <c r="J185" i="57" s="1"/>
  <c r="K185" i="57" s="1"/>
  <c r="G180" i="57"/>
  <c r="K508" i="48"/>
  <c r="N273" i="37"/>
  <c r="L275" i="37"/>
  <c r="P275" i="37"/>
  <c r="Q275" i="37" s="1"/>
  <c r="R275" i="37" s="1"/>
  <c r="S275" i="37" s="1"/>
  <c r="T275" i="37" s="1"/>
  <c r="U275" i="37" s="1"/>
  <c r="V275" i="37" s="1"/>
  <c r="W275" i="37" s="1"/>
  <c r="X275" i="37" s="1"/>
  <c r="Y275" i="37" s="1"/>
  <c r="Z275" i="37" s="1"/>
  <c r="N277" i="37"/>
  <c r="L279" i="37"/>
  <c r="P279" i="37"/>
  <c r="Q279" i="37" s="1"/>
  <c r="R279" i="37" s="1"/>
  <c r="S279" i="37" s="1"/>
  <c r="T279" i="37" s="1"/>
  <c r="U279" i="37" s="1"/>
  <c r="V279" i="37" s="1"/>
  <c r="W279" i="37" s="1"/>
  <c r="X279" i="37" s="1"/>
  <c r="Y279" i="37" s="1"/>
  <c r="Z279" i="37" s="1"/>
  <c r="M282" i="37"/>
  <c r="M287" i="37"/>
  <c r="K295" i="37"/>
  <c r="O295" i="37"/>
  <c r="N300" i="37"/>
  <c r="M304" i="37"/>
  <c r="N307" i="37"/>
  <c r="K310" i="37"/>
  <c r="O310" i="37"/>
  <c r="M312" i="37"/>
  <c r="K314" i="37"/>
  <c r="O314" i="37"/>
  <c r="M329" i="37"/>
  <c r="F3" i="48"/>
  <c r="K4" i="48"/>
  <c r="F15" i="48"/>
  <c r="K16" i="48"/>
  <c r="F27" i="48"/>
  <c r="K28" i="48"/>
  <c r="F39" i="48"/>
  <c r="K40" i="48"/>
  <c r="K64" i="48"/>
  <c r="K110" i="48"/>
  <c r="K170" i="48"/>
  <c r="K291" i="48"/>
  <c r="K296" i="48" s="1"/>
  <c r="E297" i="48"/>
  <c r="D297" i="48" s="1"/>
  <c r="E97" i="57" s="1"/>
  <c r="K301" i="48"/>
  <c r="K313" i="48"/>
  <c r="K333" i="48"/>
  <c r="K361" i="48"/>
  <c r="K378" i="48"/>
  <c r="E387" i="48"/>
  <c r="D387" i="48" s="1"/>
  <c r="F397" i="48"/>
  <c r="F124" i="57" s="1"/>
  <c r="K398" i="48"/>
  <c r="M398" i="48"/>
  <c r="N398" i="48" s="1"/>
  <c r="O398" i="48" s="1"/>
  <c r="P398" i="48" s="1"/>
  <c r="Q398" i="48" s="1"/>
  <c r="R398" i="48" s="1"/>
  <c r="S398" i="48" s="1"/>
  <c r="T398" i="48" s="1"/>
  <c r="U398" i="48" s="1"/>
  <c r="V398" i="48" s="1"/>
  <c r="W398" i="48" s="1"/>
  <c r="X398" i="48" s="1"/>
  <c r="Y398" i="48" s="1"/>
  <c r="Z398" i="48" s="1"/>
  <c r="AA398" i="48" s="1"/>
  <c r="AB398" i="48" s="1"/>
  <c r="AC398" i="48" s="1"/>
  <c r="AD398" i="48" s="1"/>
  <c r="AE398" i="48" s="1"/>
  <c r="AF398" i="48" s="1"/>
  <c r="AG398" i="48" s="1"/>
  <c r="AH398" i="48" s="1"/>
  <c r="AI398" i="48" s="1"/>
  <c r="AJ398" i="48" s="1"/>
  <c r="AK398" i="48" s="1"/>
  <c r="AL398" i="48" s="1"/>
  <c r="AM398" i="48" s="1"/>
  <c r="AN398" i="48" s="1"/>
  <c r="AO398" i="48" s="1"/>
  <c r="K403" i="48"/>
  <c r="K411" i="48"/>
  <c r="I417" i="48"/>
  <c r="E417" i="48"/>
  <c r="D417" i="48" s="1"/>
  <c r="E186" i="57" s="1"/>
  <c r="F437" i="48"/>
  <c r="F216" i="57" s="1"/>
  <c r="K438" i="48"/>
  <c r="M438" i="48"/>
  <c r="N438" i="48" s="1"/>
  <c r="O438" i="48" s="1"/>
  <c r="P438" i="48" s="1"/>
  <c r="Q438" i="48" s="1"/>
  <c r="R438" i="48" s="1"/>
  <c r="S438" i="48" s="1"/>
  <c r="T438" i="48" s="1"/>
  <c r="U438" i="48" s="1"/>
  <c r="V438" i="48" s="1"/>
  <c r="W438" i="48" s="1"/>
  <c r="X438" i="48" s="1"/>
  <c r="Y438" i="48" s="1"/>
  <c r="Z438" i="48" s="1"/>
  <c r="AA438" i="48" s="1"/>
  <c r="AB438" i="48" s="1"/>
  <c r="AC438" i="48" s="1"/>
  <c r="AD438" i="48" s="1"/>
  <c r="AE438" i="48" s="1"/>
  <c r="AF438" i="48" s="1"/>
  <c r="AG438" i="48" s="1"/>
  <c r="AH438" i="48" s="1"/>
  <c r="AI438" i="48" s="1"/>
  <c r="AJ438" i="48" s="1"/>
  <c r="AK438" i="48" s="1"/>
  <c r="AL438" i="48" s="1"/>
  <c r="AM438" i="48" s="1"/>
  <c r="AN438" i="48" s="1"/>
  <c r="AO438" i="48" s="1"/>
  <c r="K443" i="48"/>
  <c r="F452" i="48"/>
  <c r="F234" i="57" s="1"/>
  <c r="M453" i="48"/>
  <c r="N453" i="48" s="1"/>
  <c r="O453" i="48" s="1"/>
  <c r="P453" i="48" s="1"/>
  <c r="Q453" i="48" s="1"/>
  <c r="R453" i="48" s="1"/>
  <c r="S453" i="48" s="1"/>
  <c r="T453" i="48" s="1"/>
  <c r="U453" i="48" s="1"/>
  <c r="V453" i="48" s="1"/>
  <c r="W453" i="48" s="1"/>
  <c r="X453" i="48" s="1"/>
  <c r="Y453" i="48" s="1"/>
  <c r="Z453" i="48" s="1"/>
  <c r="AA453" i="48" s="1"/>
  <c r="AB453" i="48" s="1"/>
  <c r="AC453" i="48" s="1"/>
  <c r="AD453" i="48" s="1"/>
  <c r="AE453" i="48" s="1"/>
  <c r="AF453" i="48" s="1"/>
  <c r="AG453" i="48" s="1"/>
  <c r="AH453" i="48" s="1"/>
  <c r="AI453" i="48" s="1"/>
  <c r="AJ453" i="48" s="1"/>
  <c r="AK453" i="48" s="1"/>
  <c r="AL453" i="48" s="1"/>
  <c r="AM453" i="48" s="1"/>
  <c r="AN453" i="48" s="1"/>
  <c r="AO453" i="48" s="1"/>
  <c r="K458" i="48"/>
  <c r="K466" i="48"/>
  <c r="I472" i="48"/>
  <c r="E472" i="48"/>
  <c r="D472" i="48" s="1"/>
  <c r="E259" i="57" s="1"/>
  <c r="D482" i="48"/>
  <c r="M493" i="48"/>
  <c r="N493" i="48" s="1"/>
  <c r="O493" i="48" s="1"/>
  <c r="P493" i="48" s="1"/>
  <c r="Q493" i="48" s="1"/>
  <c r="R493" i="48" s="1"/>
  <c r="S493" i="48" s="1"/>
  <c r="T493" i="48" s="1"/>
  <c r="U493" i="48" s="1"/>
  <c r="V493" i="48" s="1"/>
  <c r="W493" i="48" s="1"/>
  <c r="X493" i="48" s="1"/>
  <c r="Y493" i="48" s="1"/>
  <c r="Z493" i="48" s="1"/>
  <c r="AA493" i="48" s="1"/>
  <c r="AB493" i="48" s="1"/>
  <c r="AC493" i="48" s="1"/>
  <c r="AD493" i="48" s="1"/>
  <c r="AE493" i="48" s="1"/>
  <c r="AF493" i="48" s="1"/>
  <c r="AG493" i="48" s="1"/>
  <c r="AH493" i="48" s="1"/>
  <c r="AI493" i="48" s="1"/>
  <c r="AJ493" i="48" s="1"/>
  <c r="AK493" i="48" s="1"/>
  <c r="AL493" i="48" s="1"/>
  <c r="AM493" i="48" s="1"/>
  <c r="AN493" i="48" s="1"/>
  <c r="AO493" i="48" s="1"/>
  <c r="N506" i="48"/>
  <c r="O506" i="48" s="1"/>
  <c r="P506" i="48" s="1"/>
  <c r="Q506" i="48" s="1"/>
  <c r="R506" i="48" s="1"/>
  <c r="S506" i="48" s="1"/>
  <c r="T506" i="48" s="1"/>
  <c r="U506" i="48" s="1"/>
  <c r="V506" i="48" s="1"/>
  <c r="W506" i="48" s="1"/>
  <c r="X506" i="48" s="1"/>
  <c r="Y506" i="48" s="1"/>
  <c r="Z506" i="48" s="1"/>
  <c r="AA506" i="48" s="1"/>
  <c r="AB506" i="48" s="1"/>
  <c r="AC506" i="48" s="1"/>
  <c r="AD506" i="48" s="1"/>
  <c r="AE506" i="48" s="1"/>
  <c r="AF506" i="48" s="1"/>
  <c r="AG506" i="48" s="1"/>
  <c r="AH506" i="48" s="1"/>
  <c r="AI506" i="48" s="1"/>
  <c r="AJ506" i="48" s="1"/>
  <c r="AK506" i="48" s="1"/>
  <c r="AL506" i="48" s="1"/>
  <c r="AM506" i="48" s="1"/>
  <c r="AN506" i="48" s="1"/>
  <c r="AO506" i="48" s="1"/>
  <c r="I512" i="48"/>
  <c r="E512" i="48"/>
  <c r="D512" i="48" s="1"/>
  <c r="E171" i="57" s="1"/>
  <c r="H522" i="48"/>
  <c r="I522" i="48" s="1"/>
  <c r="M528" i="48"/>
  <c r="N528" i="48" s="1"/>
  <c r="O528" i="48" s="1"/>
  <c r="P528" i="48" s="1"/>
  <c r="Q528" i="48" s="1"/>
  <c r="R528" i="48" s="1"/>
  <c r="S528" i="48" s="1"/>
  <c r="T528" i="48" s="1"/>
  <c r="U528" i="48" s="1"/>
  <c r="V528" i="48" s="1"/>
  <c r="W528" i="48" s="1"/>
  <c r="X528" i="48" s="1"/>
  <c r="Y528" i="48" s="1"/>
  <c r="Z528" i="48" s="1"/>
  <c r="AA528" i="48" s="1"/>
  <c r="AB528" i="48" s="1"/>
  <c r="AC528" i="48" s="1"/>
  <c r="AD528" i="48" s="1"/>
  <c r="AE528" i="48" s="1"/>
  <c r="AF528" i="48" s="1"/>
  <c r="AG528" i="48" s="1"/>
  <c r="AH528" i="48" s="1"/>
  <c r="AI528" i="48" s="1"/>
  <c r="AJ528" i="48" s="1"/>
  <c r="AK528" i="48" s="1"/>
  <c r="AL528" i="48" s="1"/>
  <c r="AM528" i="48" s="1"/>
  <c r="AN528" i="48" s="1"/>
  <c r="AO528" i="48" s="1"/>
  <c r="I274" i="57"/>
  <c r="J274" i="57" s="1"/>
  <c r="K274" i="57" s="1"/>
  <c r="G272" i="57"/>
  <c r="D547" i="48"/>
  <c r="G277" i="57"/>
  <c r="I278" i="57" s="1"/>
  <c r="J278" i="57" s="1"/>
  <c r="K278" i="57" s="1"/>
  <c r="L278" i="57" s="1"/>
  <c r="M278" i="57" s="1"/>
  <c r="N278" i="57" s="1"/>
  <c r="O278" i="57" s="1"/>
  <c r="P278" i="57" s="1"/>
  <c r="Q278" i="57" s="1"/>
  <c r="R278" i="57" s="1"/>
  <c r="O568" i="48"/>
  <c r="P568" i="48" s="1"/>
  <c r="Q568" i="48" s="1"/>
  <c r="R568" i="48" s="1"/>
  <c r="S568" i="48" s="1"/>
  <c r="T568" i="48" s="1"/>
  <c r="U568" i="48" s="1"/>
  <c r="V568" i="48" s="1"/>
  <c r="W568" i="48" s="1"/>
  <c r="X568" i="48" s="1"/>
  <c r="Y568" i="48" s="1"/>
  <c r="Z568" i="48" s="1"/>
  <c r="AA568" i="48" s="1"/>
  <c r="AB568" i="48" s="1"/>
  <c r="AC568" i="48" s="1"/>
  <c r="AD568" i="48" s="1"/>
  <c r="AE568" i="48" s="1"/>
  <c r="AF568" i="48" s="1"/>
  <c r="AG568" i="48" s="1"/>
  <c r="AH568" i="48" s="1"/>
  <c r="AI568" i="48" s="1"/>
  <c r="AJ568" i="48" s="1"/>
  <c r="AK568" i="48" s="1"/>
  <c r="AL568" i="48" s="1"/>
  <c r="AM568" i="48" s="1"/>
  <c r="AN568" i="48" s="1"/>
  <c r="AO568" i="48" s="1"/>
  <c r="K273" i="37"/>
  <c r="O273" i="37"/>
  <c r="M275" i="37"/>
  <c r="K277" i="37"/>
  <c r="O277" i="37"/>
  <c r="M279" i="37"/>
  <c r="N282" i="37"/>
  <c r="N287" i="37"/>
  <c r="K291" i="37"/>
  <c r="O291" i="37"/>
  <c r="L295" i="37"/>
  <c r="P295" i="37"/>
  <c r="Q295" i="37" s="1"/>
  <c r="R295" i="37" s="1"/>
  <c r="S295" i="37" s="1"/>
  <c r="T295" i="37" s="1"/>
  <c r="U295" i="37" s="1"/>
  <c r="V295" i="37" s="1"/>
  <c r="W295" i="37" s="1"/>
  <c r="X295" i="37" s="1"/>
  <c r="Y295" i="37" s="1"/>
  <c r="Z295" i="37" s="1"/>
  <c r="K300" i="37"/>
  <c r="O300" i="37"/>
  <c r="M302" i="37"/>
  <c r="N304" i="37"/>
  <c r="K307" i="37"/>
  <c r="O307" i="37"/>
  <c r="L310" i="37"/>
  <c r="P310" i="37"/>
  <c r="Q310" i="37" s="1"/>
  <c r="R310" i="37" s="1"/>
  <c r="S310" i="37" s="1"/>
  <c r="T310" i="37" s="1"/>
  <c r="U310" i="37" s="1"/>
  <c r="V310" i="37" s="1"/>
  <c r="W310" i="37" s="1"/>
  <c r="X310" i="37" s="1"/>
  <c r="Y310" i="37" s="1"/>
  <c r="Z310" i="37" s="1"/>
  <c r="N312" i="37"/>
  <c r="L314" i="37"/>
  <c r="P314" i="37"/>
  <c r="Q314" i="37" s="1"/>
  <c r="R314" i="37" s="1"/>
  <c r="S314" i="37" s="1"/>
  <c r="T314" i="37" s="1"/>
  <c r="U314" i="37" s="1"/>
  <c r="V314" i="37" s="1"/>
  <c r="W314" i="37" s="1"/>
  <c r="X314" i="37" s="1"/>
  <c r="Y314" i="37" s="1"/>
  <c r="Z314" i="37" s="1"/>
  <c r="N329" i="37"/>
  <c r="K47" i="48"/>
  <c r="F45" i="48" s="1"/>
  <c r="K56" i="48"/>
  <c r="K86" i="48"/>
  <c r="K94" i="48"/>
  <c r="K172" i="48"/>
  <c r="K182" i="48"/>
  <c r="K290" i="48"/>
  <c r="K308" i="48"/>
  <c r="K328" i="48"/>
  <c r="M338" i="48"/>
  <c r="N338" i="48" s="1"/>
  <c r="O338" i="48" s="1"/>
  <c r="P338" i="48" s="1"/>
  <c r="Q338" i="48" s="1"/>
  <c r="R338" i="48" s="1"/>
  <c r="S338" i="48" s="1"/>
  <c r="T338" i="48" s="1"/>
  <c r="U338" i="48" s="1"/>
  <c r="V338" i="48" s="1"/>
  <c r="W338" i="48" s="1"/>
  <c r="X338" i="48" s="1"/>
  <c r="Y338" i="48" s="1"/>
  <c r="Z338" i="48" s="1"/>
  <c r="AA338" i="48" s="1"/>
  <c r="AB338" i="48" s="1"/>
  <c r="AC338" i="48" s="1"/>
  <c r="AD338" i="48" s="1"/>
  <c r="AE338" i="48" s="1"/>
  <c r="AF338" i="48" s="1"/>
  <c r="AG338" i="48" s="1"/>
  <c r="AH338" i="48" s="1"/>
  <c r="AI338" i="48" s="1"/>
  <c r="AJ338" i="48" s="1"/>
  <c r="AK338" i="48" s="1"/>
  <c r="AL338" i="48" s="1"/>
  <c r="AM338" i="48" s="1"/>
  <c r="AN338" i="48" s="1"/>
  <c r="AO338" i="48" s="1"/>
  <c r="M343" i="48"/>
  <c r="N343" i="48" s="1"/>
  <c r="O343" i="48" s="1"/>
  <c r="P343" i="48" s="1"/>
  <c r="Q343" i="48" s="1"/>
  <c r="R343" i="48" s="1"/>
  <c r="S343" i="48" s="1"/>
  <c r="T343" i="48" s="1"/>
  <c r="U343" i="48" s="1"/>
  <c r="V343" i="48" s="1"/>
  <c r="W343" i="48" s="1"/>
  <c r="X343" i="48" s="1"/>
  <c r="Y343" i="48" s="1"/>
  <c r="Z343" i="48" s="1"/>
  <c r="AA343" i="48" s="1"/>
  <c r="AB343" i="48" s="1"/>
  <c r="AC343" i="48" s="1"/>
  <c r="AD343" i="48" s="1"/>
  <c r="AE343" i="48" s="1"/>
  <c r="AF343" i="48" s="1"/>
  <c r="AG343" i="48" s="1"/>
  <c r="AH343" i="48" s="1"/>
  <c r="AI343" i="48" s="1"/>
  <c r="AJ343" i="48" s="1"/>
  <c r="AK343" i="48" s="1"/>
  <c r="AL343" i="48" s="1"/>
  <c r="AM343" i="48" s="1"/>
  <c r="AN343" i="48" s="1"/>
  <c r="AO343" i="48" s="1"/>
  <c r="M353" i="48"/>
  <c r="N353" i="48" s="1"/>
  <c r="O353" i="48" s="1"/>
  <c r="P353" i="48" s="1"/>
  <c r="Q353" i="48" s="1"/>
  <c r="R353" i="48" s="1"/>
  <c r="S353" i="48" s="1"/>
  <c r="T353" i="48" s="1"/>
  <c r="U353" i="48" s="1"/>
  <c r="V353" i="48" s="1"/>
  <c r="W353" i="48" s="1"/>
  <c r="X353" i="48" s="1"/>
  <c r="Y353" i="48" s="1"/>
  <c r="Z353" i="48" s="1"/>
  <c r="AA353" i="48" s="1"/>
  <c r="AB353" i="48" s="1"/>
  <c r="AC353" i="48" s="1"/>
  <c r="AD353" i="48" s="1"/>
  <c r="AE353" i="48" s="1"/>
  <c r="AF353" i="48" s="1"/>
  <c r="AG353" i="48" s="1"/>
  <c r="AH353" i="48" s="1"/>
  <c r="AI353" i="48" s="1"/>
  <c r="AJ353" i="48" s="1"/>
  <c r="AK353" i="48" s="1"/>
  <c r="AL353" i="48" s="1"/>
  <c r="AM353" i="48" s="1"/>
  <c r="AN353" i="48" s="1"/>
  <c r="AO353" i="48" s="1"/>
  <c r="K358" i="48"/>
  <c r="K363" i="48"/>
  <c r="K368" i="48"/>
  <c r="K388" i="48"/>
  <c r="K393" i="48"/>
  <c r="K426" i="48"/>
  <c r="M428" i="48"/>
  <c r="N428" i="48" s="1"/>
  <c r="O428" i="48" s="1"/>
  <c r="P428" i="48" s="1"/>
  <c r="Q428" i="48" s="1"/>
  <c r="R428" i="48" s="1"/>
  <c r="S428" i="48" s="1"/>
  <c r="T428" i="48" s="1"/>
  <c r="U428" i="48" s="1"/>
  <c r="V428" i="48" s="1"/>
  <c r="W428" i="48" s="1"/>
  <c r="X428" i="48" s="1"/>
  <c r="Y428" i="48" s="1"/>
  <c r="Z428" i="48" s="1"/>
  <c r="AA428" i="48" s="1"/>
  <c r="AB428" i="48" s="1"/>
  <c r="AC428" i="48" s="1"/>
  <c r="AD428" i="48" s="1"/>
  <c r="AE428" i="48" s="1"/>
  <c r="AF428" i="48" s="1"/>
  <c r="AG428" i="48" s="1"/>
  <c r="AH428" i="48" s="1"/>
  <c r="AI428" i="48" s="1"/>
  <c r="AJ428" i="48" s="1"/>
  <c r="AK428" i="48" s="1"/>
  <c r="AL428" i="48" s="1"/>
  <c r="AM428" i="48" s="1"/>
  <c r="AN428" i="48" s="1"/>
  <c r="AO428" i="48" s="1"/>
  <c r="K433" i="48"/>
  <c r="K448" i="48"/>
  <c r="K478" i="48"/>
  <c r="N478" i="48"/>
  <c r="O478" i="48" s="1"/>
  <c r="P478" i="48" s="1"/>
  <c r="Q478" i="48" s="1"/>
  <c r="R478" i="48" s="1"/>
  <c r="S478" i="48" s="1"/>
  <c r="T478" i="48" s="1"/>
  <c r="U478" i="48" s="1"/>
  <c r="V478" i="48" s="1"/>
  <c r="W478" i="48" s="1"/>
  <c r="X478" i="48" s="1"/>
  <c r="Y478" i="48" s="1"/>
  <c r="Z478" i="48" s="1"/>
  <c r="AA478" i="48" s="1"/>
  <c r="AB478" i="48" s="1"/>
  <c r="AC478" i="48" s="1"/>
  <c r="AD478" i="48" s="1"/>
  <c r="AE478" i="48" s="1"/>
  <c r="AF478" i="48" s="1"/>
  <c r="AG478" i="48" s="1"/>
  <c r="AH478" i="48" s="1"/>
  <c r="AI478" i="48" s="1"/>
  <c r="AJ478" i="48" s="1"/>
  <c r="AK478" i="48" s="1"/>
  <c r="AL478" i="48" s="1"/>
  <c r="AM478" i="48" s="1"/>
  <c r="AN478" i="48" s="1"/>
  <c r="AO478" i="48" s="1"/>
  <c r="M501" i="48"/>
  <c r="N501" i="48" s="1"/>
  <c r="O501" i="48" s="1"/>
  <c r="P501" i="48" s="1"/>
  <c r="Q501" i="48" s="1"/>
  <c r="R501" i="48" s="1"/>
  <c r="S501" i="48" s="1"/>
  <c r="T501" i="48" s="1"/>
  <c r="U501" i="48" s="1"/>
  <c r="V501" i="48" s="1"/>
  <c r="W501" i="48" s="1"/>
  <c r="X501" i="48" s="1"/>
  <c r="Y501" i="48" s="1"/>
  <c r="Z501" i="48" s="1"/>
  <c r="AA501" i="48" s="1"/>
  <c r="AB501" i="48" s="1"/>
  <c r="AC501" i="48" s="1"/>
  <c r="AD501" i="48" s="1"/>
  <c r="AE501" i="48" s="1"/>
  <c r="AF501" i="48" s="1"/>
  <c r="AG501" i="48" s="1"/>
  <c r="AH501" i="48" s="1"/>
  <c r="AI501" i="48" s="1"/>
  <c r="AJ501" i="48" s="1"/>
  <c r="AK501" i="48" s="1"/>
  <c r="AL501" i="48" s="1"/>
  <c r="AM501" i="48" s="1"/>
  <c r="AN501" i="48" s="1"/>
  <c r="AO501" i="48" s="1"/>
  <c r="G145" i="57"/>
  <c r="I147" i="57" s="1"/>
  <c r="J147" i="57" s="1"/>
  <c r="K147" i="57" s="1"/>
  <c r="F517" i="48"/>
  <c r="F148" i="57" s="1"/>
  <c r="E522" i="48"/>
  <c r="D522" i="48" s="1"/>
  <c r="E159" i="57" s="1"/>
  <c r="M533" i="48"/>
  <c r="N533" i="48" s="1"/>
  <c r="O533" i="48" s="1"/>
  <c r="P533" i="48" s="1"/>
  <c r="Q533" i="48" s="1"/>
  <c r="R533" i="48" s="1"/>
  <c r="S533" i="48" s="1"/>
  <c r="T533" i="48" s="1"/>
  <c r="U533" i="48" s="1"/>
  <c r="V533" i="48" s="1"/>
  <c r="W533" i="48" s="1"/>
  <c r="X533" i="48" s="1"/>
  <c r="Y533" i="48" s="1"/>
  <c r="Z533" i="48" s="1"/>
  <c r="AA533" i="48" s="1"/>
  <c r="AB533" i="48" s="1"/>
  <c r="AC533" i="48" s="1"/>
  <c r="AD533" i="48" s="1"/>
  <c r="AE533" i="48" s="1"/>
  <c r="AF533" i="48" s="1"/>
  <c r="AG533" i="48" s="1"/>
  <c r="AH533" i="48" s="1"/>
  <c r="AI533" i="48" s="1"/>
  <c r="AJ533" i="48" s="1"/>
  <c r="AK533" i="48" s="1"/>
  <c r="AL533" i="48" s="1"/>
  <c r="AM533" i="48" s="1"/>
  <c r="AN533" i="48" s="1"/>
  <c r="AO533" i="48" s="1"/>
  <c r="L273" i="37"/>
  <c r="P273" i="37"/>
  <c r="Q273" i="37" s="1"/>
  <c r="R273" i="37" s="1"/>
  <c r="S273" i="37" s="1"/>
  <c r="T273" i="37" s="1"/>
  <c r="U273" i="37" s="1"/>
  <c r="V273" i="37" s="1"/>
  <c r="W273" i="37" s="1"/>
  <c r="X273" i="37" s="1"/>
  <c r="Y273" i="37" s="1"/>
  <c r="Z273" i="37" s="1"/>
  <c r="M295" i="37"/>
  <c r="L307" i="37"/>
  <c r="P307" i="37"/>
  <c r="Q307" i="37" s="1"/>
  <c r="R307" i="37" s="1"/>
  <c r="S307" i="37" s="1"/>
  <c r="T307" i="37" s="1"/>
  <c r="U307" i="37" s="1"/>
  <c r="V307" i="37" s="1"/>
  <c r="W307" i="37" s="1"/>
  <c r="X307" i="37" s="1"/>
  <c r="Y307" i="37" s="1"/>
  <c r="Z307" i="37" s="1"/>
  <c r="M314" i="37"/>
  <c r="K329" i="37"/>
  <c r="O329" i="37"/>
  <c r="K74" i="48"/>
  <c r="K80" i="48"/>
  <c r="I111" i="57"/>
  <c r="J111" i="57" s="1"/>
  <c r="K111" i="57" s="1"/>
  <c r="G109" i="57"/>
  <c r="I397" i="48"/>
  <c r="E397" i="48"/>
  <c r="D397" i="48" s="1"/>
  <c r="E124" i="57" s="1"/>
  <c r="G174" i="57"/>
  <c r="I179" i="57" s="1"/>
  <c r="J179" i="57" s="1"/>
  <c r="K179" i="57" s="1"/>
  <c r="K418" i="48"/>
  <c r="M418" i="48"/>
  <c r="N418" i="48" s="1"/>
  <c r="O418" i="48" s="1"/>
  <c r="P418" i="48" s="1"/>
  <c r="Q418" i="48" s="1"/>
  <c r="R418" i="48" s="1"/>
  <c r="S418" i="48" s="1"/>
  <c r="T418" i="48" s="1"/>
  <c r="U418" i="48" s="1"/>
  <c r="V418" i="48" s="1"/>
  <c r="W418" i="48" s="1"/>
  <c r="X418" i="48" s="1"/>
  <c r="Y418" i="48" s="1"/>
  <c r="Z418" i="48" s="1"/>
  <c r="AA418" i="48" s="1"/>
  <c r="AB418" i="48" s="1"/>
  <c r="AC418" i="48" s="1"/>
  <c r="AD418" i="48" s="1"/>
  <c r="AE418" i="48" s="1"/>
  <c r="AF418" i="48" s="1"/>
  <c r="AG418" i="48" s="1"/>
  <c r="AH418" i="48" s="1"/>
  <c r="AI418" i="48" s="1"/>
  <c r="AJ418" i="48" s="1"/>
  <c r="AK418" i="48" s="1"/>
  <c r="AL418" i="48" s="1"/>
  <c r="AM418" i="48" s="1"/>
  <c r="AN418" i="48" s="1"/>
  <c r="AO418" i="48" s="1"/>
  <c r="I437" i="48"/>
  <c r="E437" i="48"/>
  <c r="D437" i="48" s="1"/>
  <c r="E216" i="57" s="1"/>
  <c r="G219" i="57"/>
  <c r="I226" i="57" s="1"/>
  <c r="J226" i="57" s="1"/>
  <c r="K226" i="57" s="1"/>
  <c r="I452" i="48"/>
  <c r="E452" i="48"/>
  <c r="D452" i="48" s="1"/>
  <c r="E234" i="57" s="1"/>
  <c r="G253" i="57"/>
  <c r="I258" i="57" s="1"/>
  <c r="J258" i="57" s="1"/>
  <c r="K258" i="57" s="1"/>
  <c r="L258" i="57" s="1"/>
  <c r="M258" i="57" s="1"/>
  <c r="N258" i="57" s="1"/>
  <c r="O258" i="57" s="1"/>
  <c r="P258" i="57" s="1"/>
  <c r="Q258" i="57" s="1"/>
  <c r="R258" i="57" s="1"/>
  <c r="K473" i="48"/>
  <c r="M473" i="48"/>
  <c r="N473" i="48" s="1"/>
  <c r="O473" i="48" s="1"/>
  <c r="P473" i="48" s="1"/>
  <c r="Q473" i="48" s="1"/>
  <c r="R473" i="48" s="1"/>
  <c r="S473" i="48" s="1"/>
  <c r="T473" i="48" s="1"/>
  <c r="U473" i="48" s="1"/>
  <c r="V473" i="48" s="1"/>
  <c r="W473" i="48" s="1"/>
  <c r="X473" i="48" s="1"/>
  <c r="Y473" i="48" s="1"/>
  <c r="Z473" i="48" s="1"/>
  <c r="AA473" i="48" s="1"/>
  <c r="AB473" i="48" s="1"/>
  <c r="AC473" i="48" s="1"/>
  <c r="AD473" i="48" s="1"/>
  <c r="AE473" i="48" s="1"/>
  <c r="AF473" i="48" s="1"/>
  <c r="AG473" i="48" s="1"/>
  <c r="AH473" i="48" s="1"/>
  <c r="AI473" i="48" s="1"/>
  <c r="AJ473" i="48" s="1"/>
  <c r="AK473" i="48" s="1"/>
  <c r="AL473" i="48" s="1"/>
  <c r="AM473" i="48" s="1"/>
  <c r="AN473" i="48" s="1"/>
  <c r="AO473" i="48" s="1"/>
  <c r="G265" i="57"/>
  <c r="I271" i="57" s="1"/>
  <c r="J271" i="57" s="1"/>
  <c r="K271" i="57" s="1"/>
  <c r="M483" i="48"/>
  <c r="N483" i="48" s="1"/>
  <c r="O483" i="48" s="1"/>
  <c r="P483" i="48" s="1"/>
  <c r="Q483" i="48" s="1"/>
  <c r="R483" i="48" s="1"/>
  <c r="S483" i="48" s="1"/>
  <c r="T483" i="48" s="1"/>
  <c r="U483" i="48" s="1"/>
  <c r="V483" i="48" s="1"/>
  <c r="W483" i="48" s="1"/>
  <c r="X483" i="48" s="1"/>
  <c r="Y483" i="48" s="1"/>
  <c r="Z483" i="48" s="1"/>
  <c r="AA483" i="48" s="1"/>
  <c r="AB483" i="48" s="1"/>
  <c r="AC483" i="48" s="1"/>
  <c r="AD483" i="48" s="1"/>
  <c r="AE483" i="48" s="1"/>
  <c r="AF483" i="48" s="1"/>
  <c r="AG483" i="48" s="1"/>
  <c r="AH483" i="48" s="1"/>
  <c r="AI483" i="48" s="1"/>
  <c r="AJ483" i="48" s="1"/>
  <c r="AK483" i="48" s="1"/>
  <c r="AL483" i="48" s="1"/>
  <c r="AM483" i="48" s="1"/>
  <c r="AN483" i="48" s="1"/>
  <c r="AO483" i="48" s="1"/>
  <c r="I492" i="48"/>
  <c r="E492" i="48"/>
  <c r="D492" i="48" s="1"/>
  <c r="E133" i="57" s="1"/>
  <c r="G141" i="57"/>
  <c r="I144" i="57" s="1"/>
  <c r="J144" i="57" s="1"/>
  <c r="K144" i="57" s="1"/>
  <c r="I527" i="48"/>
  <c r="E527" i="48"/>
  <c r="D527" i="48" s="1"/>
  <c r="E156" i="57" s="1"/>
  <c r="O553" i="48"/>
  <c r="P553" i="48" s="1"/>
  <c r="Q553" i="48" s="1"/>
  <c r="R553" i="48" s="1"/>
  <c r="S553" i="48" s="1"/>
  <c r="T553" i="48" s="1"/>
  <c r="U553" i="48" s="1"/>
  <c r="V553" i="48" s="1"/>
  <c r="W553" i="48" s="1"/>
  <c r="X553" i="48" s="1"/>
  <c r="Y553" i="48" s="1"/>
  <c r="Z553" i="48" s="1"/>
  <c r="AA553" i="48" s="1"/>
  <c r="AB553" i="48" s="1"/>
  <c r="AC553" i="48" s="1"/>
  <c r="AD553" i="48" s="1"/>
  <c r="AE553" i="48" s="1"/>
  <c r="AF553" i="48" s="1"/>
  <c r="AG553" i="48" s="1"/>
  <c r="AH553" i="48" s="1"/>
  <c r="AI553" i="48" s="1"/>
  <c r="AJ553" i="48" s="1"/>
  <c r="AK553" i="48" s="1"/>
  <c r="AL553" i="48" s="1"/>
  <c r="AM553" i="48" s="1"/>
  <c r="AN553" i="48" s="1"/>
  <c r="AO553" i="48" s="1"/>
  <c r="O578" i="48"/>
  <c r="P578" i="48" s="1"/>
  <c r="Q578" i="48" s="1"/>
  <c r="R578" i="48" s="1"/>
  <c r="S578" i="48" s="1"/>
  <c r="T578" i="48" s="1"/>
  <c r="U578" i="48" s="1"/>
  <c r="V578" i="48" s="1"/>
  <c r="W578" i="48" s="1"/>
  <c r="X578" i="48" s="1"/>
  <c r="Y578" i="48" s="1"/>
  <c r="Z578" i="48" s="1"/>
  <c r="AA578" i="48" s="1"/>
  <c r="AB578" i="48" s="1"/>
  <c r="AC578" i="48" s="1"/>
  <c r="AD578" i="48" s="1"/>
  <c r="AE578" i="48" s="1"/>
  <c r="AF578" i="48" s="1"/>
  <c r="AG578" i="48" s="1"/>
  <c r="AH578" i="48" s="1"/>
  <c r="AI578" i="48" s="1"/>
  <c r="AJ578" i="48" s="1"/>
  <c r="AK578" i="48" s="1"/>
  <c r="AL578" i="48" s="1"/>
  <c r="AM578" i="48" s="1"/>
  <c r="AN578" i="48" s="1"/>
  <c r="AO578" i="48" s="1"/>
  <c r="K275" i="37"/>
  <c r="K279" i="37"/>
  <c r="L282" i="37"/>
  <c r="L287" i="37"/>
  <c r="K302" i="37"/>
  <c r="L304" i="37"/>
  <c r="L312" i="37"/>
  <c r="L329" i="37"/>
  <c r="E307" i="48"/>
  <c r="D307" i="48" s="1"/>
  <c r="E100" i="57" s="1"/>
  <c r="E327" i="48"/>
  <c r="D327" i="48" s="1"/>
  <c r="E15" i="57" s="1"/>
  <c r="I25" i="57" s="1"/>
  <c r="K348" i="48"/>
  <c r="E357" i="48"/>
  <c r="D357" i="48" s="1"/>
  <c r="E42" i="57" s="1"/>
  <c r="G42" i="57" s="1"/>
  <c r="I59" i="57" s="1"/>
  <c r="E367" i="48"/>
  <c r="D367" i="48" s="1"/>
  <c r="E106" i="57" s="1"/>
  <c r="E392" i="48"/>
  <c r="D392" i="48" s="1"/>
  <c r="K406" i="48"/>
  <c r="M408" i="48"/>
  <c r="N408" i="48" s="1"/>
  <c r="O408" i="48" s="1"/>
  <c r="P408" i="48" s="1"/>
  <c r="Q408" i="48" s="1"/>
  <c r="R408" i="48" s="1"/>
  <c r="S408" i="48" s="1"/>
  <c r="T408" i="48" s="1"/>
  <c r="U408" i="48" s="1"/>
  <c r="V408" i="48" s="1"/>
  <c r="W408" i="48" s="1"/>
  <c r="X408" i="48" s="1"/>
  <c r="Y408" i="48" s="1"/>
  <c r="Z408" i="48" s="1"/>
  <c r="AA408" i="48" s="1"/>
  <c r="AB408" i="48" s="1"/>
  <c r="AC408" i="48" s="1"/>
  <c r="AD408" i="48" s="1"/>
  <c r="AE408" i="48" s="1"/>
  <c r="AF408" i="48" s="1"/>
  <c r="AG408" i="48" s="1"/>
  <c r="AH408" i="48" s="1"/>
  <c r="AI408" i="48" s="1"/>
  <c r="AJ408" i="48" s="1"/>
  <c r="AK408" i="48" s="1"/>
  <c r="AL408" i="48" s="1"/>
  <c r="AM408" i="48" s="1"/>
  <c r="AN408" i="48" s="1"/>
  <c r="AO408" i="48" s="1"/>
  <c r="K413" i="48"/>
  <c r="G208" i="57"/>
  <c r="I215" i="57" s="1"/>
  <c r="J215" i="57" s="1"/>
  <c r="K215" i="57" s="1"/>
  <c r="K446" i="48"/>
  <c r="G227" i="57"/>
  <c r="I233" i="57" s="1"/>
  <c r="J233" i="57" s="1"/>
  <c r="K233" i="57" s="1"/>
  <c r="K461" i="48"/>
  <c r="M463" i="48"/>
  <c r="N463" i="48" s="1"/>
  <c r="O463" i="48" s="1"/>
  <c r="P463" i="48" s="1"/>
  <c r="Q463" i="48" s="1"/>
  <c r="R463" i="48" s="1"/>
  <c r="S463" i="48" s="1"/>
  <c r="T463" i="48" s="1"/>
  <c r="U463" i="48" s="1"/>
  <c r="V463" i="48" s="1"/>
  <c r="W463" i="48" s="1"/>
  <c r="X463" i="48" s="1"/>
  <c r="Y463" i="48" s="1"/>
  <c r="Z463" i="48" s="1"/>
  <c r="AA463" i="48" s="1"/>
  <c r="AB463" i="48" s="1"/>
  <c r="AC463" i="48" s="1"/>
  <c r="AD463" i="48" s="1"/>
  <c r="AE463" i="48" s="1"/>
  <c r="AF463" i="48" s="1"/>
  <c r="AG463" i="48" s="1"/>
  <c r="AH463" i="48" s="1"/>
  <c r="AI463" i="48" s="1"/>
  <c r="AJ463" i="48" s="1"/>
  <c r="AK463" i="48" s="1"/>
  <c r="AL463" i="48" s="1"/>
  <c r="AM463" i="48" s="1"/>
  <c r="AN463" i="48" s="1"/>
  <c r="AO463" i="48" s="1"/>
  <c r="K468" i="48"/>
  <c r="G129" i="57"/>
  <c r="I132" i="57" s="1"/>
  <c r="J132" i="57" s="1"/>
  <c r="K132" i="57" s="1"/>
  <c r="N498" i="48"/>
  <c r="O498" i="48" s="1"/>
  <c r="P498" i="48" s="1"/>
  <c r="Q498" i="48" s="1"/>
  <c r="R498" i="48" s="1"/>
  <c r="S498" i="48" s="1"/>
  <c r="T498" i="48" s="1"/>
  <c r="U498" i="48" s="1"/>
  <c r="V498" i="48" s="1"/>
  <c r="W498" i="48" s="1"/>
  <c r="X498" i="48" s="1"/>
  <c r="Y498" i="48" s="1"/>
  <c r="Z498" i="48" s="1"/>
  <c r="AA498" i="48" s="1"/>
  <c r="AB498" i="48" s="1"/>
  <c r="AC498" i="48" s="1"/>
  <c r="AD498" i="48" s="1"/>
  <c r="AE498" i="48" s="1"/>
  <c r="AF498" i="48" s="1"/>
  <c r="AG498" i="48" s="1"/>
  <c r="AH498" i="48" s="1"/>
  <c r="AI498" i="48" s="1"/>
  <c r="AJ498" i="48" s="1"/>
  <c r="AK498" i="48" s="1"/>
  <c r="AL498" i="48" s="1"/>
  <c r="AM498" i="48" s="1"/>
  <c r="AN498" i="48" s="1"/>
  <c r="AO498" i="48" s="1"/>
  <c r="K523" i="48"/>
  <c r="K536" i="48"/>
  <c r="D532" i="48"/>
  <c r="M538" i="48"/>
  <c r="N538" i="48" s="1"/>
  <c r="O538" i="48" s="1"/>
  <c r="P538" i="48" s="1"/>
  <c r="Q538" i="48" s="1"/>
  <c r="R538" i="48" s="1"/>
  <c r="S538" i="48" s="1"/>
  <c r="T538" i="48" s="1"/>
  <c r="U538" i="48" s="1"/>
  <c r="V538" i="48" s="1"/>
  <c r="W538" i="48" s="1"/>
  <c r="X538" i="48" s="1"/>
  <c r="Y538" i="48" s="1"/>
  <c r="Z538" i="48" s="1"/>
  <c r="AA538" i="48" s="1"/>
  <c r="AB538" i="48" s="1"/>
  <c r="AC538" i="48" s="1"/>
  <c r="AD538" i="48" s="1"/>
  <c r="AE538" i="48" s="1"/>
  <c r="AF538" i="48" s="1"/>
  <c r="AG538" i="48" s="1"/>
  <c r="AH538" i="48" s="1"/>
  <c r="AI538" i="48" s="1"/>
  <c r="AJ538" i="48" s="1"/>
  <c r="AK538" i="48" s="1"/>
  <c r="AL538" i="48" s="1"/>
  <c r="AM538" i="48" s="1"/>
  <c r="AN538" i="48" s="1"/>
  <c r="AO538" i="48" s="1"/>
  <c r="F547" i="48"/>
  <c r="K551" i="48"/>
  <c r="K491" i="48"/>
  <c r="K503" i="48"/>
  <c r="K518" i="48"/>
  <c r="K543" i="48"/>
  <c r="E557" i="48"/>
  <c r="D557" i="48" s="1"/>
  <c r="E275" i="57" s="1"/>
  <c r="M558" i="48"/>
  <c r="N558" i="48" s="1"/>
  <c r="O558" i="48" s="1"/>
  <c r="P558" i="48" s="1"/>
  <c r="Q558" i="48" s="1"/>
  <c r="R558" i="48" s="1"/>
  <c r="S558" i="48" s="1"/>
  <c r="T558" i="48" s="1"/>
  <c r="U558" i="48" s="1"/>
  <c r="V558" i="48" s="1"/>
  <c r="W558" i="48" s="1"/>
  <c r="X558" i="48" s="1"/>
  <c r="Y558" i="48" s="1"/>
  <c r="Z558" i="48" s="1"/>
  <c r="AA558" i="48" s="1"/>
  <c r="AB558" i="48" s="1"/>
  <c r="AC558" i="48" s="1"/>
  <c r="AD558" i="48" s="1"/>
  <c r="AE558" i="48" s="1"/>
  <c r="AF558" i="48" s="1"/>
  <c r="AG558" i="48" s="1"/>
  <c r="AH558" i="48" s="1"/>
  <c r="AI558" i="48" s="1"/>
  <c r="AJ558" i="48" s="1"/>
  <c r="AK558" i="48" s="1"/>
  <c r="AL558" i="48" s="1"/>
  <c r="AM558" i="48" s="1"/>
  <c r="AN558" i="48" s="1"/>
  <c r="AO558" i="48" s="1"/>
  <c r="N563" i="48"/>
  <c r="O563" i="48" s="1"/>
  <c r="P563" i="48" s="1"/>
  <c r="Q563" i="48" s="1"/>
  <c r="R563" i="48" s="1"/>
  <c r="S563" i="48" s="1"/>
  <c r="T563" i="48" s="1"/>
  <c r="U563" i="48" s="1"/>
  <c r="V563" i="48" s="1"/>
  <c r="W563" i="48" s="1"/>
  <c r="X563" i="48" s="1"/>
  <c r="Y563" i="48" s="1"/>
  <c r="Z563" i="48" s="1"/>
  <c r="AA563" i="48" s="1"/>
  <c r="AB563" i="48" s="1"/>
  <c r="AC563" i="48" s="1"/>
  <c r="AD563" i="48" s="1"/>
  <c r="AE563" i="48" s="1"/>
  <c r="AF563" i="48" s="1"/>
  <c r="AG563" i="48" s="1"/>
  <c r="AH563" i="48" s="1"/>
  <c r="AI563" i="48" s="1"/>
  <c r="AJ563" i="48" s="1"/>
  <c r="AK563" i="48" s="1"/>
  <c r="AL563" i="48" s="1"/>
  <c r="AM563" i="48" s="1"/>
  <c r="AN563" i="48" s="1"/>
  <c r="AO563" i="48" s="1"/>
  <c r="N573" i="48"/>
  <c r="O573" i="48" s="1"/>
  <c r="P573" i="48" s="1"/>
  <c r="Q573" i="48" s="1"/>
  <c r="R573" i="48" s="1"/>
  <c r="S573" i="48" s="1"/>
  <c r="T573" i="48" s="1"/>
  <c r="U573" i="48" s="1"/>
  <c r="V573" i="48" s="1"/>
  <c r="W573" i="48" s="1"/>
  <c r="X573" i="48" s="1"/>
  <c r="Y573" i="48" s="1"/>
  <c r="Z573" i="48" s="1"/>
  <c r="AA573" i="48" s="1"/>
  <c r="AB573" i="48" s="1"/>
  <c r="AC573" i="48" s="1"/>
  <c r="AD573" i="48" s="1"/>
  <c r="AE573" i="48" s="1"/>
  <c r="AF573" i="48" s="1"/>
  <c r="AG573" i="48" s="1"/>
  <c r="AH573" i="48" s="1"/>
  <c r="AI573" i="48" s="1"/>
  <c r="AJ573" i="48" s="1"/>
  <c r="AK573" i="48" s="1"/>
  <c r="AL573" i="48" s="1"/>
  <c r="AM573" i="48" s="1"/>
  <c r="AN573" i="48" s="1"/>
  <c r="AO573" i="48" s="1"/>
  <c r="N583" i="48"/>
  <c r="O583" i="48" s="1"/>
  <c r="P583" i="48" s="1"/>
  <c r="Q583" i="48" s="1"/>
  <c r="R583" i="48" s="1"/>
  <c r="S583" i="48" s="1"/>
  <c r="T583" i="48" s="1"/>
  <c r="U583" i="48" s="1"/>
  <c r="V583" i="48" s="1"/>
  <c r="W583" i="48" s="1"/>
  <c r="X583" i="48" s="1"/>
  <c r="Y583" i="48" s="1"/>
  <c r="Z583" i="48" s="1"/>
  <c r="AA583" i="48" s="1"/>
  <c r="AB583" i="48" s="1"/>
  <c r="AC583" i="48" s="1"/>
  <c r="AD583" i="48" s="1"/>
  <c r="AE583" i="48" s="1"/>
  <c r="AF583" i="48" s="1"/>
  <c r="AG583" i="48" s="1"/>
  <c r="AH583" i="48" s="1"/>
  <c r="AI583" i="48" s="1"/>
  <c r="AJ583" i="48" s="1"/>
  <c r="AK583" i="48" s="1"/>
  <c r="AL583" i="48" s="1"/>
  <c r="AM583" i="48" s="1"/>
  <c r="AN583" i="48" s="1"/>
  <c r="AO583" i="48" s="1"/>
  <c r="M3" i="58"/>
  <c r="N3" i="58" s="1"/>
  <c r="L3" i="58"/>
  <c r="J8" i="51"/>
  <c r="I8" i="51"/>
  <c r="J175" i="51"/>
  <c r="I175" i="51"/>
  <c r="AU240" i="51"/>
  <c r="AV242" i="51"/>
  <c r="Y250" i="51"/>
  <c r="K250" i="51" s="1"/>
  <c r="Z249" i="51"/>
  <c r="AA249" i="51" s="1"/>
  <c r="AB249" i="51" s="1"/>
  <c r="AC249" i="51" s="1"/>
  <c r="AD249" i="51" s="1"/>
  <c r="AE249" i="51" s="1"/>
  <c r="AF249" i="51" s="1"/>
  <c r="AG249" i="51" s="1"/>
  <c r="AH249" i="51" s="1"/>
  <c r="AI249" i="51" s="1"/>
  <c r="AJ249" i="51" s="1"/>
  <c r="AK249" i="51" s="1"/>
  <c r="AL249" i="51" s="1"/>
  <c r="AM249" i="51" s="1"/>
  <c r="AN249" i="51" s="1"/>
  <c r="AO249" i="51" s="1"/>
  <c r="AP249" i="51" s="1"/>
  <c r="AQ249" i="51" s="1"/>
  <c r="J260" i="51"/>
  <c r="I260" i="51"/>
  <c r="L548" i="48"/>
  <c r="AV20" i="51"/>
  <c r="AU23" i="51"/>
  <c r="J33" i="51"/>
  <c r="J80" i="51"/>
  <c r="I80" i="51"/>
  <c r="J85" i="51"/>
  <c r="J100" i="51"/>
  <c r="I100" i="51"/>
  <c r="J120" i="51"/>
  <c r="I120" i="51"/>
  <c r="J135" i="51"/>
  <c r="I135" i="51"/>
  <c r="AW130" i="51" s="1"/>
  <c r="J270" i="51"/>
  <c r="I270" i="51"/>
  <c r="AU270" i="51" s="1"/>
  <c r="J38" i="51"/>
  <c r="I38" i="51"/>
  <c r="J75" i="51"/>
  <c r="I75" i="51"/>
  <c r="AU75" i="51" s="1"/>
  <c r="AU155" i="51"/>
  <c r="AV156" i="51"/>
  <c r="J165" i="51"/>
  <c r="I165" i="51"/>
  <c r="AV171" i="51"/>
  <c r="AU170" i="51"/>
  <c r="AV257" i="51"/>
  <c r="AU255" i="51"/>
  <c r="AR350" i="51"/>
  <c r="AJ354" i="51"/>
  <c r="AK354" i="51" s="1"/>
  <c r="AL354" i="51" s="1"/>
  <c r="AM354" i="51" s="1"/>
  <c r="AN354" i="51" s="1"/>
  <c r="AO354" i="51" s="1"/>
  <c r="AP354" i="51" s="1"/>
  <c r="AQ354" i="51" s="1"/>
  <c r="J13" i="51"/>
  <c r="I13" i="51"/>
  <c r="AU145" i="51"/>
  <c r="AV146" i="51"/>
  <c r="AU215" i="51"/>
  <c r="AW216" i="51"/>
  <c r="P57" i="51"/>
  <c r="Q57" i="51" s="1"/>
  <c r="R57" i="51" s="1"/>
  <c r="S57" i="51" s="1"/>
  <c r="T57" i="51" s="1"/>
  <c r="U57" i="51" s="1"/>
  <c r="V57" i="51" s="1"/>
  <c r="W57" i="51" s="1"/>
  <c r="X57" i="51" s="1"/>
  <c r="Y57" i="51" s="1"/>
  <c r="Z57" i="51" s="1"/>
  <c r="AA57" i="51" s="1"/>
  <c r="AB57" i="51" s="1"/>
  <c r="AC57" i="51" s="1"/>
  <c r="AD57" i="51" s="1"/>
  <c r="AE57" i="51" s="1"/>
  <c r="AF57" i="51" s="1"/>
  <c r="AG57" i="51" s="1"/>
  <c r="AH57" i="51" s="1"/>
  <c r="AI57" i="51" s="1"/>
  <c r="AJ57" i="51" s="1"/>
  <c r="AK57" i="51" s="1"/>
  <c r="AL57" i="51" s="1"/>
  <c r="AM57" i="51" s="1"/>
  <c r="AN57" i="51" s="1"/>
  <c r="AO57" i="51" s="1"/>
  <c r="AP57" i="51" s="1"/>
  <c r="AQ57" i="51" s="1"/>
  <c r="I275" i="51"/>
  <c r="AU275" i="51" s="1"/>
  <c r="I280" i="51"/>
  <c r="AU280" i="51" s="1"/>
  <c r="I285" i="51"/>
  <c r="AU285" i="51" s="1"/>
  <c r="I290" i="51"/>
  <c r="K364" i="51"/>
  <c r="K394" i="51"/>
  <c r="R434" i="51"/>
  <c r="S434" i="51" s="1"/>
  <c r="T434" i="51" s="1"/>
  <c r="U434" i="51" s="1"/>
  <c r="V434" i="51" s="1"/>
  <c r="W434" i="51" s="1"/>
  <c r="X434" i="51" s="1"/>
  <c r="Y434" i="51" s="1"/>
  <c r="Z434" i="51" s="1"/>
  <c r="AA434" i="51" s="1"/>
  <c r="AB434" i="51" s="1"/>
  <c r="AC434" i="51" s="1"/>
  <c r="AD434" i="51" s="1"/>
  <c r="AE434" i="51" s="1"/>
  <c r="AF434" i="51" s="1"/>
  <c r="AG434" i="51" s="1"/>
  <c r="AH434" i="51" s="1"/>
  <c r="AI434" i="51" s="1"/>
  <c r="AJ434" i="51" s="1"/>
  <c r="AK434" i="51" s="1"/>
  <c r="AL434" i="51" s="1"/>
  <c r="AM434" i="51" s="1"/>
  <c r="AN434" i="51" s="1"/>
  <c r="AO434" i="51" s="1"/>
  <c r="AP434" i="51" s="1"/>
  <c r="AQ434" i="51" s="1"/>
  <c r="T206" i="40"/>
  <c r="I206" i="40"/>
  <c r="J206" i="40" s="1"/>
  <c r="K206" i="40" s="1"/>
  <c r="L206" i="40" s="1"/>
  <c r="M206" i="40" s="1"/>
  <c r="N206" i="40" s="1"/>
  <c r="O206" i="40" s="1"/>
  <c r="P206" i="40" s="1"/>
  <c r="I226" i="40"/>
  <c r="J226" i="40" s="1"/>
  <c r="K226" i="40" s="1"/>
  <c r="L226" i="40" s="1"/>
  <c r="M226" i="40" s="1"/>
  <c r="N226" i="40" s="1"/>
  <c r="O226" i="40" s="1"/>
  <c r="P226" i="40" s="1"/>
  <c r="T226" i="40"/>
  <c r="I306" i="40"/>
  <c r="J306" i="40" s="1"/>
  <c r="K306" i="40" s="1"/>
  <c r="L306" i="40" s="1"/>
  <c r="M306" i="40" s="1"/>
  <c r="N306" i="40" s="1"/>
  <c r="O306" i="40" s="1"/>
  <c r="P306" i="40" s="1"/>
  <c r="I312" i="40"/>
  <c r="J312" i="40" s="1"/>
  <c r="K312" i="40" s="1"/>
  <c r="L312" i="40" s="1"/>
  <c r="M312" i="40" s="1"/>
  <c r="N312" i="40" s="1"/>
  <c r="O312" i="40" s="1"/>
  <c r="P312" i="40" s="1"/>
  <c r="O361" i="51"/>
  <c r="P361" i="51" s="1"/>
  <c r="Q361" i="51" s="1"/>
  <c r="R361" i="51" s="1"/>
  <c r="S361" i="51" s="1"/>
  <c r="T361" i="51" s="1"/>
  <c r="U361" i="51" s="1"/>
  <c r="V361" i="51" s="1"/>
  <c r="W361" i="51" s="1"/>
  <c r="X361" i="51" s="1"/>
  <c r="Y361" i="51" s="1"/>
  <c r="Z361" i="51" s="1"/>
  <c r="AA361" i="51" s="1"/>
  <c r="AB361" i="51" s="1"/>
  <c r="AC361" i="51" s="1"/>
  <c r="AD361" i="51" s="1"/>
  <c r="AE361" i="51" s="1"/>
  <c r="AF361" i="51" s="1"/>
  <c r="AG361" i="51" s="1"/>
  <c r="AH361" i="51" s="1"/>
  <c r="AI361" i="51" s="1"/>
  <c r="AJ361" i="51" s="1"/>
  <c r="AK361" i="51" s="1"/>
  <c r="AL361" i="51" s="1"/>
  <c r="AM361" i="51" s="1"/>
  <c r="AN361" i="51" s="1"/>
  <c r="AO361" i="51" s="1"/>
  <c r="AP361" i="51" s="1"/>
  <c r="AQ361" i="51" s="1"/>
  <c r="K361" i="51"/>
  <c r="K379" i="51"/>
  <c r="O391" i="51"/>
  <c r="P391" i="51" s="1"/>
  <c r="Q391" i="51" s="1"/>
  <c r="R391" i="51" s="1"/>
  <c r="S391" i="51" s="1"/>
  <c r="T391" i="51" s="1"/>
  <c r="U391" i="51" s="1"/>
  <c r="V391" i="51" s="1"/>
  <c r="W391" i="51" s="1"/>
  <c r="X391" i="51" s="1"/>
  <c r="Y391" i="51" s="1"/>
  <c r="Z391" i="51" s="1"/>
  <c r="AA391" i="51" s="1"/>
  <c r="AB391" i="51" s="1"/>
  <c r="AC391" i="51" s="1"/>
  <c r="AD391" i="51" s="1"/>
  <c r="AE391" i="51" s="1"/>
  <c r="AF391" i="51" s="1"/>
  <c r="AG391" i="51" s="1"/>
  <c r="AH391" i="51" s="1"/>
  <c r="AI391" i="51" s="1"/>
  <c r="AJ391" i="51" s="1"/>
  <c r="AK391" i="51" s="1"/>
  <c r="AL391" i="51" s="1"/>
  <c r="AM391" i="51" s="1"/>
  <c r="AN391" i="51" s="1"/>
  <c r="AO391" i="51" s="1"/>
  <c r="AP391" i="51" s="1"/>
  <c r="AQ391" i="51" s="1"/>
  <c r="R429" i="51"/>
  <c r="S429" i="51" s="1"/>
  <c r="T429" i="51" s="1"/>
  <c r="U429" i="51" s="1"/>
  <c r="V429" i="51" s="1"/>
  <c r="W429" i="51" s="1"/>
  <c r="X429" i="51" s="1"/>
  <c r="Y429" i="51" s="1"/>
  <c r="Z429" i="51" s="1"/>
  <c r="AA429" i="51" s="1"/>
  <c r="AB429" i="51" s="1"/>
  <c r="AC429" i="51" s="1"/>
  <c r="AD429" i="51" s="1"/>
  <c r="AE429" i="51" s="1"/>
  <c r="AF429" i="51" s="1"/>
  <c r="AG429" i="51" s="1"/>
  <c r="AH429" i="51" s="1"/>
  <c r="AI429" i="51" s="1"/>
  <c r="AJ429" i="51" s="1"/>
  <c r="AK429" i="51" s="1"/>
  <c r="AL429" i="51" s="1"/>
  <c r="AM429" i="51" s="1"/>
  <c r="AN429" i="51" s="1"/>
  <c r="AO429" i="51" s="1"/>
  <c r="AP429" i="51" s="1"/>
  <c r="AQ429" i="51" s="1"/>
  <c r="I136" i="40"/>
  <c r="J136" i="40" s="1"/>
  <c r="K136" i="40" s="1"/>
  <c r="L136" i="40" s="1"/>
  <c r="M136" i="40" s="1"/>
  <c r="N136" i="40" s="1"/>
  <c r="O136" i="40" s="1"/>
  <c r="P136" i="40" s="1"/>
  <c r="T106" i="40"/>
  <c r="T107" i="40"/>
  <c r="T108" i="40"/>
  <c r="T109" i="40"/>
  <c r="T110" i="40"/>
  <c r="T111" i="40"/>
  <c r="T114" i="40"/>
  <c r="T115" i="40"/>
  <c r="T120" i="40"/>
  <c r="T121" i="40"/>
  <c r="T142" i="40"/>
  <c r="T182" i="40"/>
  <c r="T184" i="40"/>
  <c r="T186" i="40"/>
  <c r="T188" i="40"/>
  <c r="T190" i="40"/>
  <c r="T192" i="40"/>
  <c r="T194" i="40"/>
  <c r="T196" i="40"/>
  <c r="T198" i="40"/>
  <c r="T200" i="40"/>
  <c r="T202" i="40"/>
  <c r="T204" i="40"/>
  <c r="H214" i="40"/>
  <c r="T216" i="40"/>
  <c r="H298" i="40"/>
  <c r="T269" i="40"/>
  <c r="T277" i="40"/>
  <c r="T282" i="40"/>
  <c r="T283" i="40"/>
  <c r="T286" i="40"/>
  <c r="T289" i="40"/>
  <c r="T299" i="40"/>
  <c r="T301" i="40"/>
  <c r="T302" i="40"/>
  <c r="T311" i="40"/>
  <c r="T313" i="40"/>
  <c r="T315" i="40" s="1"/>
  <c r="Q332" i="40"/>
  <c r="R332" i="40" s="1"/>
  <c r="S332" i="40" s="1"/>
  <c r="T325" i="40"/>
  <c r="T327" i="40"/>
  <c r="T331" i="40"/>
  <c r="Q351" i="40"/>
  <c r="R351" i="40" s="1"/>
  <c r="S351" i="40" s="1"/>
  <c r="T337" i="40"/>
  <c r="J28" i="51"/>
  <c r="AU63" i="51"/>
  <c r="N94" i="51"/>
  <c r="O94" i="51" s="1"/>
  <c r="P94" i="51" s="1"/>
  <c r="Q94" i="51" s="1"/>
  <c r="R94" i="51" s="1"/>
  <c r="S94" i="51" s="1"/>
  <c r="T94" i="51" s="1"/>
  <c r="U94" i="51" s="1"/>
  <c r="V94" i="51" s="1"/>
  <c r="W94" i="51" s="1"/>
  <c r="X94" i="51" s="1"/>
  <c r="Y94" i="51" s="1"/>
  <c r="Z94" i="51" s="1"/>
  <c r="AA94" i="51" s="1"/>
  <c r="AB94" i="51" s="1"/>
  <c r="AC94" i="51" s="1"/>
  <c r="AD94" i="51" s="1"/>
  <c r="AE94" i="51" s="1"/>
  <c r="AF94" i="51" s="1"/>
  <c r="AG94" i="51" s="1"/>
  <c r="AH94" i="51" s="1"/>
  <c r="AI94" i="51" s="1"/>
  <c r="AJ94" i="51" s="1"/>
  <c r="AK94" i="51" s="1"/>
  <c r="AL94" i="51" s="1"/>
  <c r="AM94" i="51" s="1"/>
  <c r="AN94" i="51" s="1"/>
  <c r="AO94" i="51" s="1"/>
  <c r="AP94" i="51" s="1"/>
  <c r="AQ94" i="51" s="1"/>
  <c r="I90" i="51"/>
  <c r="AV92" i="51" s="1"/>
  <c r="AV108" i="51"/>
  <c r="R424" i="51"/>
  <c r="S424" i="51" s="1"/>
  <c r="T424" i="51" s="1"/>
  <c r="U424" i="51" s="1"/>
  <c r="V424" i="51" s="1"/>
  <c r="W424" i="51" s="1"/>
  <c r="X424" i="51" s="1"/>
  <c r="Y424" i="51" s="1"/>
  <c r="Z424" i="51" s="1"/>
  <c r="AA424" i="51" s="1"/>
  <c r="AB424" i="51" s="1"/>
  <c r="AC424" i="51" s="1"/>
  <c r="AD424" i="51" s="1"/>
  <c r="AE424" i="51" s="1"/>
  <c r="AF424" i="51" s="1"/>
  <c r="AG424" i="51" s="1"/>
  <c r="AH424" i="51" s="1"/>
  <c r="AI424" i="51" s="1"/>
  <c r="AJ424" i="51" s="1"/>
  <c r="AK424" i="51" s="1"/>
  <c r="AL424" i="51" s="1"/>
  <c r="AM424" i="51" s="1"/>
  <c r="AN424" i="51" s="1"/>
  <c r="AO424" i="51" s="1"/>
  <c r="AP424" i="51" s="1"/>
  <c r="AQ424" i="51" s="1"/>
  <c r="L421" i="51"/>
  <c r="J421" i="51" s="1"/>
  <c r="I421" i="51" s="1"/>
  <c r="T18" i="40"/>
  <c r="T19" i="40"/>
  <c r="T20" i="40"/>
  <c r="T21" i="40"/>
  <c r="T22" i="40"/>
  <c r="T23" i="40"/>
  <c r="T24" i="40"/>
  <c r="T25" i="40"/>
  <c r="T26" i="40"/>
  <c r="T27" i="40"/>
  <c r="T28" i="40"/>
  <c r="T29" i="40"/>
  <c r="T30" i="40"/>
  <c r="T31" i="40"/>
  <c r="T32" i="40"/>
  <c r="T34" i="40"/>
  <c r="T36" i="40"/>
  <c r="T38" i="40"/>
  <c r="T40" i="40"/>
  <c r="T42" i="40"/>
  <c r="T44" i="40"/>
  <c r="T46" i="40"/>
  <c r="T48" i="40"/>
  <c r="T50" i="40"/>
  <c r="T52" i="40"/>
  <c r="T54" i="40"/>
  <c r="T56" i="40"/>
  <c r="T58" i="40"/>
  <c r="T60" i="40"/>
  <c r="T62" i="40"/>
  <c r="T64" i="40"/>
  <c r="T66" i="40"/>
  <c r="T68" i="40"/>
  <c r="T70" i="40"/>
  <c r="T72" i="40"/>
  <c r="T74" i="40"/>
  <c r="T76" i="40"/>
  <c r="T78" i="40"/>
  <c r="T80" i="40"/>
  <c r="T82" i="40"/>
  <c r="T84" i="40"/>
  <c r="T86" i="40"/>
  <c r="T88" i="40"/>
  <c r="T90" i="40"/>
  <c r="T91" i="40"/>
  <c r="T94" i="40"/>
  <c r="T95" i="40"/>
  <c r="T122" i="40"/>
  <c r="T207" i="40"/>
  <c r="T208" i="40"/>
  <c r="T209" i="40"/>
  <c r="T210" i="40"/>
  <c r="T211" i="40"/>
  <c r="T212" i="40"/>
  <c r="T213" i="40"/>
  <c r="I220" i="40"/>
  <c r="J220" i="40" s="1"/>
  <c r="K220" i="40" s="1"/>
  <c r="L220" i="40" s="1"/>
  <c r="M220" i="40" s="1"/>
  <c r="N220" i="40" s="1"/>
  <c r="O220" i="40" s="1"/>
  <c r="P220" i="40" s="1"/>
  <c r="I224" i="40"/>
  <c r="J224" i="40" s="1"/>
  <c r="K224" i="40" s="1"/>
  <c r="L224" i="40" s="1"/>
  <c r="M224" i="40" s="1"/>
  <c r="N224" i="40" s="1"/>
  <c r="O224" i="40" s="1"/>
  <c r="P224" i="40" s="1"/>
  <c r="T224" i="40"/>
  <c r="T227" i="40"/>
  <c r="T229" i="40"/>
  <c r="T231" i="40"/>
  <c r="T233" i="40"/>
  <c r="T235" i="40"/>
  <c r="T237" i="40"/>
  <c r="T239" i="40"/>
  <c r="T241" i="40"/>
  <c r="T243" i="40"/>
  <c r="T245" i="40"/>
  <c r="T247" i="40"/>
  <c r="T249" i="40"/>
  <c r="T251" i="40"/>
  <c r="T253" i="40"/>
  <c r="T255" i="40"/>
  <c r="T261" i="40"/>
  <c r="T263" i="40"/>
  <c r="T272" i="40"/>
  <c r="T276" i="40"/>
  <c r="T279" i="40"/>
  <c r="T287" i="40"/>
  <c r="T292" i="40"/>
  <c r="T293" i="40"/>
  <c r="T295" i="40"/>
  <c r="T297" i="40"/>
  <c r="T304" i="40"/>
  <c r="T314" i="40"/>
  <c r="H332" i="40"/>
  <c r="T322" i="40"/>
  <c r="T323" i="40"/>
  <c r="T324" i="40"/>
  <c r="T326" i="40"/>
  <c r="T328" i="40"/>
  <c r="T329" i="40"/>
  <c r="T334" i="40"/>
  <c r="T341" i="40"/>
  <c r="T346" i="40"/>
  <c r="T349" i="40"/>
  <c r="T350" i="40"/>
  <c r="K406" i="51"/>
  <c r="O406" i="51"/>
  <c r="P406" i="51" s="1"/>
  <c r="Q406" i="51" s="1"/>
  <c r="R406" i="51" s="1"/>
  <c r="S406" i="51" s="1"/>
  <c r="T406" i="51" s="1"/>
  <c r="U406" i="51" s="1"/>
  <c r="V406" i="51" s="1"/>
  <c r="W406" i="51" s="1"/>
  <c r="X406" i="51" s="1"/>
  <c r="Y406" i="51" s="1"/>
  <c r="Z406" i="51" s="1"/>
  <c r="AA406" i="51" s="1"/>
  <c r="AB406" i="51" s="1"/>
  <c r="AC406" i="51" s="1"/>
  <c r="AD406" i="51" s="1"/>
  <c r="AE406" i="51" s="1"/>
  <c r="AF406" i="51" s="1"/>
  <c r="AG406" i="51" s="1"/>
  <c r="AH406" i="51" s="1"/>
  <c r="AI406" i="51" s="1"/>
  <c r="AJ406" i="51" s="1"/>
  <c r="AK406" i="51" s="1"/>
  <c r="AL406" i="51" s="1"/>
  <c r="AM406" i="51" s="1"/>
  <c r="AN406" i="51" s="1"/>
  <c r="AO406" i="51" s="1"/>
  <c r="AP406" i="51" s="1"/>
  <c r="AQ406" i="51" s="1"/>
  <c r="O409" i="51"/>
  <c r="P409" i="51" s="1"/>
  <c r="Q409" i="51" s="1"/>
  <c r="R409" i="51" s="1"/>
  <c r="S409" i="51" s="1"/>
  <c r="T409" i="51" s="1"/>
  <c r="U409" i="51" s="1"/>
  <c r="V409" i="51" s="1"/>
  <c r="W409" i="51" s="1"/>
  <c r="X409" i="51" s="1"/>
  <c r="Y409" i="51" s="1"/>
  <c r="Z409" i="51" s="1"/>
  <c r="AA409" i="51" s="1"/>
  <c r="AB409" i="51" s="1"/>
  <c r="AC409" i="51" s="1"/>
  <c r="AD409" i="51" s="1"/>
  <c r="AE409" i="51" s="1"/>
  <c r="AF409" i="51" s="1"/>
  <c r="AG409" i="51" s="1"/>
  <c r="AH409" i="51" s="1"/>
  <c r="AI409" i="51" s="1"/>
  <c r="AJ409" i="51" s="1"/>
  <c r="AK409" i="51" s="1"/>
  <c r="AL409" i="51" s="1"/>
  <c r="AM409" i="51" s="1"/>
  <c r="AN409" i="51" s="1"/>
  <c r="AO409" i="51" s="1"/>
  <c r="AP409" i="51" s="1"/>
  <c r="AQ409" i="51" s="1"/>
  <c r="O416" i="51"/>
  <c r="P416" i="51" s="1"/>
  <c r="Q416" i="51" s="1"/>
  <c r="R416" i="51" s="1"/>
  <c r="S416" i="51" s="1"/>
  <c r="T416" i="51" s="1"/>
  <c r="U416" i="51" s="1"/>
  <c r="V416" i="51" s="1"/>
  <c r="W416" i="51" s="1"/>
  <c r="X416" i="51" s="1"/>
  <c r="Y416" i="51" s="1"/>
  <c r="Z416" i="51" s="1"/>
  <c r="AA416" i="51" s="1"/>
  <c r="AB416" i="51" s="1"/>
  <c r="AC416" i="51" s="1"/>
  <c r="AD416" i="51" s="1"/>
  <c r="AE416" i="51" s="1"/>
  <c r="AF416" i="51" s="1"/>
  <c r="AG416" i="51" s="1"/>
  <c r="AH416" i="51" s="1"/>
  <c r="AI416" i="51" s="1"/>
  <c r="AJ416" i="51" s="1"/>
  <c r="AK416" i="51" s="1"/>
  <c r="AL416" i="51" s="1"/>
  <c r="AM416" i="51" s="1"/>
  <c r="AN416" i="51" s="1"/>
  <c r="AO416" i="51" s="1"/>
  <c r="AP416" i="51" s="1"/>
  <c r="AQ416" i="51" s="1"/>
  <c r="O419" i="51"/>
  <c r="R439" i="51"/>
  <c r="S439" i="51" s="1"/>
  <c r="T439" i="51" s="1"/>
  <c r="U439" i="51" s="1"/>
  <c r="V439" i="51" s="1"/>
  <c r="W439" i="51" s="1"/>
  <c r="X439" i="51" s="1"/>
  <c r="Y439" i="51" s="1"/>
  <c r="Z439" i="51" s="1"/>
  <c r="AA439" i="51" s="1"/>
  <c r="AB439" i="51" s="1"/>
  <c r="AC439" i="51" s="1"/>
  <c r="AD439" i="51" s="1"/>
  <c r="AE439" i="51" s="1"/>
  <c r="AF439" i="51" s="1"/>
  <c r="AG439" i="51" s="1"/>
  <c r="AH439" i="51" s="1"/>
  <c r="AI439" i="51" s="1"/>
  <c r="AJ439" i="51" s="1"/>
  <c r="AK439" i="51" s="1"/>
  <c r="AL439" i="51" s="1"/>
  <c r="AM439" i="51" s="1"/>
  <c r="AN439" i="51" s="1"/>
  <c r="AO439" i="51" s="1"/>
  <c r="AP439" i="51" s="1"/>
  <c r="AQ439" i="51" s="1"/>
  <c r="Q440" i="51"/>
  <c r="T96" i="40"/>
  <c r="T98" i="40"/>
  <c r="T100" i="40"/>
  <c r="T102" i="40"/>
  <c r="T112" i="40"/>
  <c r="T113" i="40"/>
  <c r="T116" i="40"/>
  <c r="T117" i="40"/>
  <c r="T126" i="40"/>
  <c r="T128" i="40"/>
  <c r="T130" i="40"/>
  <c r="T132" i="40"/>
  <c r="T134" i="40"/>
  <c r="H180" i="40"/>
  <c r="S206" i="40"/>
  <c r="R214" i="40"/>
  <c r="S214" i="40" s="1"/>
  <c r="T215" i="40"/>
  <c r="Q298" i="40"/>
  <c r="R298" i="40" s="1"/>
  <c r="S298" i="40" s="1"/>
  <c r="T257" i="40"/>
  <c r="T259" i="40"/>
  <c r="T281" i="40"/>
  <c r="T284" i="40"/>
  <c r="T285" i="40"/>
  <c r="T290" i="40"/>
  <c r="Q306" i="40"/>
  <c r="R306" i="40" s="1"/>
  <c r="S306" i="40" s="1"/>
  <c r="T300" i="40"/>
  <c r="T316" i="40"/>
  <c r="T317" i="40"/>
  <c r="T330" i="40"/>
  <c r="T336" i="40"/>
  <c r="T339" i="40"/>
  <c r="I423" i="40"/>
  <c r="J423" i="40" s="1"/>
  <c r="K423" i="40" s="1"/>
  <c r="L423" i="40" s="1"/>
  <c r="M423" i="40" s="1"/>
  <c r="N423" i="40" s="1"/>
  <c r="O423" i="40" s="1"/>
  <c r="P423" i="40" s="1"/>
  <c r="I506" i="40"/>
  <c r="J506" i="40" s="1"/>
  <c r="K506" i="40" s="1"/>
  <c r="L506" i="40" s="1"/>
  <c r="M506" i="40" s="1"/>
  <c r="N506" i="40" s="1"/>
  <c r="O506" i="40" s="1"/>
  <c r="P506" i="40" s="1"/>
  <c r="S511" i="40"/>
  <c r="T555" i="40"/>
  <c r="I555" i="40"/>
  <c r="J555" i="40" s="1"/>
  <c r="K555" i="40" s="1"/>
  <c r="L555" i="40" s="1"/>
  <c r="M555" i="40" s="1"/>
  <c r="N555" i="40" s="1"/>
  <c r="O555" i="40" s="1"/>
  <c r="P555" i="40" s="1"/>
  <c r="I566" i="40"/>
  <c r="J566" i="40" s="1"/>
  <c r="K566" i="40" s="1"/>
  <c r="L566" i="40" s="1"/>
  <c r="M566" i="40" s="1"/>
  <c r="N566" i="40" s="1"/>
  <c r="O566" i="40" s="1"/>
  <c r="P566" i="40" s="1"/>
  <c r="T568" i="40"/>
  <c r="I568" i="40"/>
  <c r="J568" i="40" s="1"/>
  <c r="K568" i="40" s="1"/>
  <c r="L568" i="40" s="1"/>
  <c r="M568" i="40" s="1"/>
  <c r="N568" i="40" s="1"/>
  <c r="O568" i="40" s="1"/>
  <c r="P568" i="40" s="1"/>
  <c r="I570" i="40"/>
  <c r="J570" i="40" s="1"/>
  <c r="K570" i="40" s="1"/>
  <c r="L570" i="40" s="1"/>
  <c r="M570" i="40" s="1"/>
  <c r="N570" i="40" s="1"/>
  <c r="O570" i="40" s="1"/>
  <c r="P570" i="40" s="1"/>
  <c r="T570" i="40"/>
  <c r="T335" i="40"/>
  <c r="T362" i="40"/>
  <c r="T370" i="40"/>
  <c r="T378" i="40"/>
  <c r="T413" i="40"/>
  <c r="T415" i="40"/>
  <c r="T417" i="40"/>
  <c r="T419" i="40"/>
  <c r="T421" i="40"/>
  <c r="I437" i="40"/>
  <c r="J437" i="40" s="1"/>
  <c r="K437" i="40" s="1"/>
  <c r="L437" i="40" s="1"/>
  <c r="M437" i="40" s="1"/>
  <c r="N437" i="40" s="1"/>
  <c r="O437" i="40" s="1"/>
  <c r="P437" i="40" s="1"/>
  <c r="Q462" i="40"/>
  <c r="R462" i="40" s="1"/>
  <c r="S462" i="40" s="1"/>
  <c r="T442" i="40"/>
  <c r="T444" i="40"/>
  <c r="T446" i="40"/>
  <c r="T448" i="40"/>
  <c r="T450" i="40"/>
  <c r="T452" i="40"/>
  <c r="T454" i="40"/>
  <c r="T456" i="40"/>
  <c r="T458" i="40"/>
  <c r="T460" i="40"/>
  <c r="I467" i="40"/>
  <c r="J467" i="40" s="1"/>
  <c r="K467" i="40" s="1"/>
  <c r="L467" i="40" s="1"/>
  <c r="M467" i="40" s="1"/>
  <c r="N467" i="40" s="1"/>
  <c r="O467" i="40" s="1"/>
  <c r="P467" i="40" s="1"/>
  <c r="T464" i="40"/>
  <c r="T466" i="40"/>
  <c r="H469" i="40"/>
  <c r="T468" i="40"/>
  <c r="Q476" i="40"/>
  <c r="R476" i="40" s="1"/>
  <c r="S476" i="40" s="1"/>
  <c r="I485" i="40"/>
  <c r="J485" i="40" s="1"/>
  <c r="K485" i="40" s="1"/>
  <c r="L485" i="40" s="1"/>
  <c r="M485" i="40" s="1"/>
  <c r="N485" i="40" s="1"/>
  <c r="O485" i="40" s="1"/>
  <c r="P485" i="40" s="1"/>
  <c r="T480" i="40"/>
  <c r="T482" i="40"/>
  <c r="T484" i="40"/>
  <c r="Q490" i="40"/>
  <c r="R490" i="40" s="1"/>
  <c r="S490" i="40" s="1"/>
  <c r="T505" i="40"/>
  <c r="Q514" i="40"/>
  <c r="R514" i="40" s="1"/>
  <c r="S514" i="40" s="1"/>
  <c r="T519" i="40"/>
  <c r="I522" i="40"/>
  <c r="J522" i="40" s="1"/>
  <c r="K522" i="40" s="1"/>
  <c r="L522" i="40" s="1"/>
  <c r="M522" i="40" s="1"/>
  <c r="N522" i="40" s="1"/>
  <c r="O522" i="40" s="1"/>
  <c r="P522" i="40" s="1"/>
  <c r="T522" i="40"/>
  <c r="I532" i="40"/>
  <c r="J532" i="40" s="1"/>
  <c r="K532" i="40" s="1"/>
  <c r="L532" i="40" s="1"/>
  <c r="M532" i="40" s="1"/>
  <c r="N532" i="40" s="1"/>
  <c r="O532" i="40" s="1"/>
  <c r="P532" i="40" s="1"/>
  <c r="T528" i="40"/>
  <c r="T530" i="40"/>
  <c r="I535" i="40"/>
  <c r="J535" i="40" s="1"/>
  <c r="K535" i="40" s="1"/>
  <c r="L535" i="40" s="1"/>
  <c r="M535" i="40" s="1"/>
  <c r="N535" i="40" s="1"/>
  <c r="O535" i="40" s="1"/>
  <c r="P535" i="40" s="1"/>
  <c r="T539" i="40"/>
  <c r="Q544" i="40"/>
  <c r="R544" i="40" s="1"/>
  <c r="S544" i="40" s="1"/>
  <c r="T552" i="40"/>
  <c r="T562" i="40"/>
  <c r="I562" i="40"/>
  <c r="J562" i="40" s="1"/>
  <c r="K562" i="40" s="1"/>
  <c r="L562" i="40" s="1"/>
  <c r="M562" i="40" s="1"/>
  <c r="N562" i="40" s="1"/>
  <c r="O562" i="40" s="1"/>
  <c r="P562" i="40" s="1"/>
  <c r="Q6" i="49"/>
  <c r="Q15" i="49"/>
  <c r="Q23" i="49"/>
  <c r="Q31" i="49"/>
  <c r="Q39" i="49"/>
  <c r="Q43" i="49"/>
  <c r="Q49" i="49"/>
  <c r="Q57" i="49"/>
  <c r="Q60" i="49"/>
  <c r="Q73" i="49"/>
  <c r="Q81" i="49"/>
  <c r="Q89" i="49"/>
  <c r="Q97" i="49"/>
  <c r="Q106" i="49"/>
  <c r="Q114" i="49"/>
  <c r="Q120" i="49"/>
  <c r="Q128" i="49"/>
  <c r="Q130" i="49" s="1"/>
  <c r="Q131" i="49"/>
  <c r="Q146" i="49"/>
  <c r="Q148" i="49"/>
  <c r="H351" i="40"/>
  <c r="T347" i="40"/>
  <c r="H384" i="40"/>
  <c r="T364" i="40"/>
  <c r="T372" i="40"/>
  <c r="T380" i="40"/>
  <c r="H389" i="40"/>
  <c r="T424" i="40"/>
  <c r="T426" i="40"/>
  <c r="T428" i="40"/>
  <c r="T430" i="40"/>
  <c r="T432" i="40"/>
  <c r="T434" i="40"/>
  <c r="T436" i="40"/>
  <c r="H462" i="40"/>
  <c r="R469" i="40"/>
  <c r="S469" i="40" s="1"/>
  <c r="I472" i="40"/>
  <c r="J472" i="40" s="1"/>
  <c r="K472" i="40" s="1"/>
  <c r="L472" i="40" s="1"/>
  <c r="M472" i="40" s="1"/>
  <c r="N472" i="40" s="1"/>
  <c r="O472" i="40" s="1"/>
  <c r="P472" i="40" s="1"/>
  <c r="T472" i="40"/>
  <c r="T471" i="40"/>
  <c r="H476" i="40"/>
  <c r="T486" i="40"/>
  <c r="Q504" i="40"/>
  <c r="R504" i="40" s="1"/>
  <c r="S504" i="40" s="1"/>
  <c r="R506" i="40"/>
  <c r="S506" i="40" s="1"/>
  <c r="I511" i="40"/>
  <c r="J511" i="40" s="1"/>
  <c r="K511" i="40" s="1"/>
  <c r="L511" i="40" s="1"/>
  <c r="M511" i="40" s="1"/>
  <c r="N511" i="40" s="1"/>
  <c r="O511" i="40" s="1"/>
  <c r="P511" i="40" s="1"/>
  <c r="T508" i="40"/>
  <c r="T510" i="40"/>
  <c r="Q517" i="40"/>
  <c r="R517" i="40" s="1"/>
  <c r="S517" i="40" s="1"/>
  <c r="T533" i="40"/>
  <c r="H537" i="40"/>
  <c r="H544" i="40"/>
  <c r="H558" i="40"/>
  <c r="H564" i="40"/>
  <c r="H572" i="40"/>
  <c r="H637" i="40"/>
  <c r="T575" i="40"/>
  <c r="T576" i="40"/>
  <c r="T577" i="40"/>
  <c r="T578" i="40"/>
  <c r="T579" i="40"/>
  <c r="T580" i="40"/>
  <c r="T582" i="40"/>
  <c r="T584" i="40"/>
  <c r="T586" i="40"/>
  <c r="T587" i="40"/>
  <c r="Q7" i="49"/>
  <c r="Q13" i="49"/>
  <c r="Q21" i="49"/>
  <c r="Q29" i="49"/>
  <c r="Q37" i="49"/>
  <c r="Q41" i="49"/>
  <c r="Q47" i="49" s="1"/>
  <c r="Q55" i="49"/>
  <c r="Q61" i="49"/>
  <c r="Q67" i="49"/>
  <c r="Q68" i="49" s="1"/>
  <c r="Q71" i="49"/>
  <c r="Q79" i="49"/>
  <c r="Q87" i="49"/>
  <c r="Q95" i="49"/>
  <c r="Q112" i="49"/>
  <c r="Q118" i="49"/>
  <c r="Q126" i="49"/>
  <c r="Q137" i="49"/>
  <c r="Q186" i="49"/>
  <c r="J12" i="52"/>
  <c r="K12" i="52" s="1"/>
  <c r="L12" i="52" s="1"/>
  <c r="M12" i="52" s="1"/>
  <c r="N12" i="52" s="1"/>
  <c r="O12" i="52" s="1"/>
  <c r="P12" i="52" s="1"/>
  <c r="Q12" i="52" s="1"/>
  <c r="R12" i="52" s="1"/>
  <c r="S12" i="52" s="1"/>
  <c r="T12" i="52" s="1"/>
  <c r="U12" i="52" s="1"/>
  <c r="V12" i="52" s="1"/>
  <c r="W12" i="52" s="1"/>
  <c r="X12" i="52" s="1"/>
  <c r="Y12" i="52" s="1"/>
  <c r="Z12" i="52" s="1"/>
  <c r="AA12" i="52" s="1"/>
  <c r="AB12" i="52" s="1"/>
  <c r="AC12" i="52" s="1"/>
  <c r="AD12" i="52" s="1"/>
  <c r="AE12" i="52" s="1"/>
  <c r="AF12" i="52" s="1"/>
  <c r="AG12" i="52" s="1"/>
  <c r="AH12" i="52" s="1"/>
  <c r="AI12" i="52" s="1"/>
  <c r="AJ12" i="52" s="1"/>
  <c r="AK12" i="52" s="1"/>
  <c r="AL12" i="52" s="1"/>
  <c r="AD44" i="52"/>
  <c r="AE44" i="52" s="1"/>
  <c r="AF44" i="52" s="1"/>
  <c r="AG44" i="52" s="1"/>
  <c r="AH44" i="52" s="1"/>
  <c r="AI44" i="52" s="1"/>
  <c r="AJ44" i="52" s="1"/>
  <c r="AK44" i="52" s="1"/>
  <c r="AL44" i="52" s="1"/>
  <c r="T343" i="40"/>
  <c r="T358" i="40"/>
  <c r="T366" i="40"/>
  <c r="T374" i="40"/>
  <c r="T382" i="40"/>
  <c r="T385" i="40"/>
  <c r="T386" i="40"/>
  <c r="T387" i="40"/>
  <c r="H411" i="40"/>
  <c r="S423" i="40"/>
  <c r="R437" i="40"/>
  <c r="S437" i="40" s="1"/>
  <c r="T439" i="40"/>
  <c r="S467" i="40"/>
  <c r="T474" i="40"/>
  <c r="H478" i="40"/>
  <c r="S485" i="40"/>
  <c r="R487" i="40"/>
  <c r="S487" i="40" s="1"/>
  <c r="T489" i="40"/>
  <c r="H504" i="40"/>
  <c r="T513" i="40"/>
  <c r="S520" i="40"/>
  <c r="H526" i="40"/>
  <c r="S532" i="40"/>
  <c r="R535" i="40"/>
  <c r="S535" i="40" s="1"/>
  <c r="T536" i="40"/>
  <c r="H540" i="40"/>
  <c r="S540" i="40"/>
  <c r="T542" i="40"/>
  <c r="H547" i="40"/>
  <c r="H551" i="40"/>
  <c r="T556" i="40"/>
  <c r="H560" i="40"/>
  <c r="T571" i="40"/>
  <c r="T628" i="40"/>
  <c r="T630" i="40"/>
  <c r="T632" i="40"/>
  <c r="T633" i="40"/>
  <c r="T635" i="40"/>
  <c r="Q4" i="49"/>
  <c r="Q8" i="49"/>
  <c r="Q11" i="49"/>
  <c r="Q19" i="49"/>
  <c r="Q27" i="49"/>
  <c r="Q35" i="49"/>
  <c r="Q53" i="49"/>
  <c r="Q62" i="49"/>
  <c r="Q69" i="49"/>
  <c r="Q77" i="49"/>
  <c r="Q85" i="49"/>
  <c r="Q93" i="49"/>
  <c r="Q110" i="49"/>
  <c r="Q124" i="49"/>
  <c r="Q127" i="49" s="1"/>
  <c r="Q135" i="49"/>
  <c r="Q138" i="49"/>
  <c r="Q143" i="49"/>
  <c r="Q147" i="49" s="1"/>
  <c r="T463" i="40"/>
  <c r="T470" i="40"/>
  <c r="T479" i="40"/>
  <c r="H487" i="40"/>
  <c r="H490" i="40"/>
  <c r="T507" i="40"/>
  <c r="H514" i="40"/>
  <c r="H517" i="40"/>
  <c r="H520" i="40"/>
  <c r="T527" i="40"/>
  <c r="T569" i="40"/>
  <c r="Q167" i="49"/>
  <c r="Q168" i="49"/>
  <c r="I168" i="49"/>
  <c r="J168" i="49" s="1"/>
  <c r="K168" i="49" s="1"/>
  <c r="L168" i="49" s="1"/>
  <c r="M168" i="49" s="1"/>
  <c r="N168" i="49" s="1"/>
  <c r="O168" i="49" s="1"/>
  <c r="P168" i="49" s="1"/>
  <c r="Q189" i="49"/>
  <c r="V96" i="38"/>
  <c r="R96" i="38"/>
  <c r="N96" i="38"/>
  <c r="U96" i="38"/>
  <c r="Q96" i="38"/>
  <c r="M96" i="38"/>
  <c r="T96" i="38"/>
  <c r="P96" i="38"/>
  <c r="L96" i="38"/>
  <c r="W96" i="38"/>
  <c r="X96" i="38" s="1"/>
  <c r="Y96" i="38" s="1"/>
  <c r="Z96" i="38" s="1"/>
  <c r="AA96" i="38" s="1"/>
  <c r="AB96" i="38" s="1"/>
  <c r="AC96" i="38" s="1"/>
  <c r="AD96" i="38" s="1"/>
  <c r="AE96" i="38" s="1"/>
  <c r="AF96" i="38" s="1"/>
  <c r="AG96" i="38" s="1"/>
  <c r="S96" i="38"/>
  <c r="O96" i="38"/>
  <c r="K96" i="38"/>
  <c r="U192" i="38"/>
  <c r="Q192" i="38"/>
  <c r="M192" i="38"/>
  <c r="T192" i="38"/>
  <c r="P192" i="38"/>
  <c r="L192" i="38"/>
  <c r="W192" i="38"/>
  <c r="X192" i="38" s="1"/>
  <c r="Y192" i="38" s="1"/>
  <c r="Z192" i="38" s="1"/>
  <c r="AA192" i="38" s="1"/>
  <c r="AB192" i="38" s="1"/>
  <c r="AC192" i="38" s="1"/>
  <c r="AD192" i="38" s="1"/>
  <c r="AE192" i="38" s="1"/>
  <c r="AF192" i="38" s="1"/>
  <c r="AG192" i="38" s="1"/>
  <c r="S192" i="38"/>
  <c r="O192" i="38"/>
  <c r="K192" i="38"/>
  <c r="V192" i="38"/>
  <c r="R192" i="38"/>
  <c r="N192" i="38"/>
  <c r="T208" i="38"/>
  <c r="P208" i="38"/>
  <c r="L208" i="38"/>
  <c r="V208" i="38"/>
  <c r="R208" i="38"/>
  <c r="N208" i="38"/>
  <c r="U208" i="38"/>
  <c r="M208" i="38"/>
  <c r="S208" i="38"/>
  <c r="K208" i="38"/>
  <c r="Q208" i="38"/>
  <c r="W208" i="38"/>
  <c r="X208" i="38" s="1"/>
  <c r="Y208" i="38" s="1"/>
  <c r="Z208" i="38" s="1"/>
  <c r="AA208" i="38" s="1"/>
  <c r="AB208" i="38" s="1"/>
  <c r="AC208" i="38" s="1"/>
  <c r="AD208" i="38" s="1"/>
  <c r="AE208" i="38" s="1"/>
  <c r="AF208" i="38" s="1"/>
  <c r="AG208" i="38" s="1"/>
  <c r="O208" i="38"/>
  <c r="U220" i="38"/>
  <c r="Q220" i="38"/>
  <c r="M220" i="38"/>
  <c r="W220" i="38"/>
  <c r="X220" i="38" s="1"/>
  <c r="Y220" i="38" s="1"/>
  <c r="Z220" i="38" s="1"/>
  <c r="AA220" i="38" s="1"/>
  <c r="AB220" i="38" s="1"/>
  <c r="AC220" i="38" s="1"/>
  <c r="AD220" i="38" s="1"/>
  <c r="AE220" i="38" s="1"/>
  <c r="AF220" i="38" s="1"/>
  <c r="AG220" i="38" s="1"/>
  <c r="S220" i="38"/>
  <c r="O220" i="38"/>
  <c r="K220" i="38"/>
  <c r="P220" i="38"/>
  <c r="V220" i="38"/>
  <c r="N220" i="38"/>
  <c r="T220" i="38"/>
  <c r="L220" i="38"/>
  <c r="R220" i="38"/>
  <c r="H14" i="52"/>
  <c r="I14" i="52" s="1"/>
  <c r="J14" i="52" s="1"/>
  <c r="K14" i="52" s="1"/>
  <c r="L14" i="52" s="1"/>
  <c r="M14" i="52" s="1"/>
  <c r="N14" i="52" s="1"/>
  <c r="O14" i="52" s="1"/>
  <c r="P14" i="52" s="1"/>
  <c r="Q14" i="52" s="1"/>
  <c r="R14" i="52" s="1"/>
  <c r="S14" i="52" s="1"/>
  <c r="T14" i="52" s="1"/>
  <c r="U14" i="52" s="1"/>
  <c r="V14" i="52" s="1"/>
  <c r="W14" i="52" s="1"/>
  <c r="X14" i="52" s="1"/>
  <c r="Y14" i="52" s="1"/>
  <c r="Z14" i="52" s="1"/>
  <c r="AA14" i="52" s="1"/>
  <c r="AB14" i="52" s="1"/>
  <c r="AC14" i="52" s="1"/>
  <c r="AD14" i="52" s="1"/>
  <c r="AE14" i="52" s="1"/>
  <c r="AF14" i="52" s="1"/>
  <c r="AG14" i="52" s="1"/>
  <c r="AH14" i="52" s="1"/>
  <c r="AI14" i="52" s="1"/>
  <c r="AJ14" i="52" s="1"/>
  <c r="AK14" i="52" s="1"/>
  <c r="AL14" i="52" s="1"/>
  <c r="Q192" i="49"/>
  <c r="Q193" i="49" s="1"/>
  <c r="Q208" i="49"/>
  <c r="Q212" i="49"/>
  <c r="Q216" i="49"/>
  <c r="Q220" i="49"/>
  <c r="H11" i="43"/>
  <c r="H4" i="43" s="1"/>
  <c r="H30" i="43"/>
  <c r="H42" i="43"/>
  <c r="H38" i="43"/>
  <c r="H52" i="43"/>
  <c r="H58" i="43"/>
  <c r="H56" i="43"/>
  <c r="H65" i="43"/>
  <c r="H62" i="43" s="1"/>
  <c r="H79" i="43"/>
  <c r="H77" i="43" s="1"/>
  <c r="H91" i="43"/>
  <c r="H89" i="43" s="1"/>
  <c r="H103" i="43"/>
  <c r="H115" i="43"/>
  <c r="H113" i="43" s="1"/>
  <c r="H128" i="43"/>
  <c r="H126" i="43" s="1"/>
  <c r="H140" i="43"/>
  <c r="H138" i="43" s="1"/>
  <c r="V204" i="38"/>
  <c r="R204" i="38"/>
  <c r="N204" i="38"/>
  <c r="U204" i="38"/>
  <c r="Q204" i="38"/>
  <c r="M204" i="38"/>
  <c r="T204" i="38"/>
  <c r="P204" i="38"/>
  <c r="L204" i="38"/>
  <c r="W204" i="38"/>
  <c r="X204" i="38" s="1"/>
  <c r="Y204" i="38" s="1"/>
  <c r="Z204" i="38" s="1"/>
  <c r="AA204" i="38" s="1"/>
  <c r="AB204" i="38" s="1"/>
  <c r="AC204" i="38" s="1"/>
  <c r="AD204" i="38" s="1"/>
  <c r="AE204" i="38" s="1"/>
  <c r="AF204" i="38" s="1"/>
  <c r="AG204" i="38" s="1"/>
  <c r="S204" i="38"/>
  <c r="O204" i="38"/>
  <c r="K204" i="38"/>
  <c r="W346" i="38"/>
  <c r="X346" i="38" s="1"/>
  <c r="Y346" i="38" s="1"/>
  <c r="Z346" i="38" s="1"/>
  <c r="AA346" i="38" s="1"/>
  <c r="AB346" i="38" s="1"/>
  <c r="AC346" i="38" s="1"/>
  <c r="AD346" i="38" s="1"/>
  <c r="AE346" i="38" s="1"/>
  <c r="AF346" i="38" s="1"/>
  <c r="AG346" i="38" s="1"/>
  <c r="S346" i="38"/>
  <c r="O346" i="38"/>
  <c r="K346" i="38"/>
  <c r="V346" i="38"/>
  <c r="R346" i="38"/>
  <c r="N346" i="38"/>
  <c r="U346" i="38"/>
  <c r="Q346" i="38"/>
  <c r="M346" i="38"/>
  <c r="T346" i="38"/>
  <c r="P346" i="38"/>
  <c r="L346" i="38"/>
  <c r="H8" i="52"/>
  <c r="I8" i="52" s="1"/>
  <c r="J8" i="52" s="1"/>
  <c r="K8" i="52" s="1"/>
  <c r="L8" i="52" s="1"/>
  <c r="M8" i="52" s="1"/>
  <c r="N8" i="52" s="1"/>
  <c r="O8" i="52" s="1"/>
  <c r="P8" i="52" s="1"/>
  <c r="Q8" i="52" s="1"/>
  <c r="R8" i="52" s="1"/>
  <c r="S8" i="52" s="1"/>
  <c r="T8" i="52" s="1"/>
  <c r="U8" i="52" s="1"/>
  <c r="V8" i="52" s="1"/>
  <c r="W8" i="52" s="1"/>
  <c r="X8" i="52" s="1"/>
  <c r="Y8" i="52" s="1"/>
  <c r="Z8" i="52" s="1"/>
  <c r="AA8" i="52" s="1"/>
  <c r="AB8" i="52" s="1"/>
  <c r="AC8" i="52" s="1"/>
  <c r="AD8" i="52" s="1"/>
  <c r="AE8" i="52" s="1"/>
  <c r="AF8" i="52" s="1"/>
  <c r="AG8" i="52" s="1"/>
  <c r="AH8" i="52" s="1"/>
  <c r="AI8" i="52" s="1"/>
  <c r="AJ8" i="52" s="1"/>
  <c r="AK8" i="52" s="1"/>
  <c r="AL8" i="52" s="1"/>
  <c r="G10" i="52"/>
  <c r="H10" i="52" s="1"/>
  <c r="I10" i="52" s="1"/>
  <c r="J10" i="52" s="1"/>
  <c r="K10" i="52" s="1"/>
  <c r="L10" i="52" s="1"/>
  <c r="M10" i="52" s="1"/>
  <c r="N10" i="52" s="1"/>
  <c r="O10" i="52" s="1"/>
  <c r="P10" i="52" s="1"/>
  <c r="Q10" i="52" s="1"/>
  <c r="R10" i="52" s="1"/>
  <c r="S10" i="52" s="1"/>
  <c r="T10" i="52" s="1"/>
  <c r="U10" i="52" s="1"/>
  <c r="V10" i="52" s="1"/>
  <c r="W10" i="52" s="1"/>
  <c r="X10" i="52" s="1"/>
  <c r="Y10" i="52" s="1"/>
  <c r="Z10" i="52" s="1"/>
  <c r="AA10" i="52" s="1"/>
  <c r="AB10" i="52" s="1"/>
  <c r="AC10" i="52" s="1"/>
  <c r="AD10" i="52" s="1"/>
  <c r="AE10" i="52" s="1"/>
  <c r="AF10" i="52" s="1"/>
  <c r="AG10" i="52" s="1"/>
  <c r="AH10" i="52" s="1"/>
  <c r="AI10" i="52" s="1"/>
  <c r="AJ10" i="52" s="1"/>
  <c r="AK10" i="52" s="1"/>
  <c r="AL10" i="52" s="1"/>
  <c r="E21" i="52"/>
  <c r="G22" i="52" s="1"/>
  <c r="H22" i="52" s="1"/>
  <c r="I22" i="52" s="1"/>
  <c r="J22" i="52" s="1"/>
  <c r="K22" i="52" s="1"/>
  <c r="L22" i="52" s="1"/>
  <c r="M22" i="52" s="1"/>
  <c r="N22" i="52" s="1"/>
  <c r="O22" i="52" s="1"/>
  <c r="P22" i="52" s="1"/>
  <c r="Q22" i="52" s="1"/>
  <c r="R22" i="52" s="1"/>
  <c r="S22" i="52" s="1"/>
  <c r="T22" i="52" s="1"/>
  <c r="U22" i="52" s="1"/>
  <c r="V22" i="52" s="1"/>
  <c r="W22" i="52" s="1"/>
  <c r="X22" i="52" s="1"/>
  <c r="Y22" i="52" s="1"/>
  <c r="Z22" i="52" s="1"/>
  <c r="AA22" i="52" s="1"/>
  <c r="AB22" i="52" s="1"/>
  <c r="AC22" i="52" s="1"/>
  <c r="AD22" i="52" s="1"/>
  <c r="AE22" i="52" s="1"/>
  <c r="AF22" i="52" s="1"/>
  <c r="AG22" i="52" s="1"/>
  <c r="AH22" i="52" s="1"/>
  <c r="AI22" i="52" s="1"/>
  <c r="AJ22" i="52" s="1"/>
  <c r="AK22" i="52" s="1"/>
  <c r="AL22" i="52" s="1"/>
  <c r="H32" i="52"/>
  <c r="I32" i="52" s="1"/>
  <c r="J32" i="52" s="1"/>
  <c r="K32" i="52" s="1"/>
  <c r="L32" i="52" s="1"/>
  <c r="M32" i="52" s="1"/>
  <c r="N32" i="52" s="1"/>
  <c r="O32" i="52" s="1"/>
  <c r="P32" i="52" s="1"/>
  <c r="Q32" i="52" s="1"/>
  <c r="R32" i="52" s="1"/>
  <c r="S32" i="52" s="1"/>
  <c r="T32" i="52" s="1"/>
  <c r="U32" i="52" s="1"/>
  <c r="V32" i="52" s="1"/>
  <c r="W32" i="52" s="1"/>
  <c r="X32" i="52" s="1"/>
  <c r="Y32" i="52" s="1"/>
  <c r="Z32" i="52" s="1"/>
  <c r="AA32" i="52" s="1"/>
  <c r="AB32" i="52" s="1"/>
  <c r="AC32" i="52" s="1"/>
  <c r="AD32" i="52" s="1"/>
  <c r="AE32" i="52" s="1"/>
  <c r="AF32" i="52" s="1"/>
  <c r="AG32" i="52" s="1"/>
  <c r="AH32" i="52" s="1"/>
  <c r="AI32" i="52" s="1"/>
  <c r="AJ32" i="52" s="1"/>
  <c r="AK32" i="52" s="1"/>
  <c r="AL32" i="52" s="1"/>
  <c r="G34" i="52"/>
  <c r="H34" i="52" s="1"/>
  <c r="I34" i="52" s="1"/>
  <c r="J34" i="52" s="1"/>
  <c r="K34" i="52" s="1"/>
  <c r="L34" i="52" s="1"/>
  <c r="M34" i="52" s="1"/>
  <c r="N34" i="52" s="1"/>
  <c r="O34" i="52" s="1"/>
  <c r="P34" i="52" s="1"/>
  <c r="Q34" i="52" s="1"/>
  <c r="R34" i="52" s="1"/>
  <c r="S34" i="52" s="1"/>
  <c r="T34" i="52" s="1"/>
  <c r="U34" i="52" s="1"/>
  <c r="V34" i="52" s="1"/>
  <c r="W34" i="52" s="1"/>
  <c r="X34" i="52" s="1"/>
  <c r="Y34" i="52" s="1"/>
  <c r="Z34" i="52" s="1"/>
  <c r="AA34" i="52" s="1"/>
  <c r="AB34" i="52" s="1"/>
  <c r="AC34" i="52" s="1"/>
  <c r="AD34" i="52" s="1"/>
  <c r="AE34" i="52" s="1"/>
  <c r="AF34" i="52" s="1"/>
  <c r="AG34" i="52" s="1"/>
  <c r="AH34" i="52" s="1"/>
  <c r="AI34" i="52" s="1"/>
  <c r="AJ34" i="52" s="1"/>
  <c r="AK34" i="52" s="1"/>
  <c r="AL34" i="52" s="1"/>
  <c r="H60" i="52"/>
  <c r="I60" i="52" s="1"/>
  <c r="J60" i="52" s="1"/>
  <c r="K60" i="52" s="1"/>
  <c r="L60" i="52" s="1"/>
  <c r="M60" i="52" s="1"/>
  <c r="N60" i="52" s="1"/>
  <c r="O60" i="52" s="1"/>
  <c r="P60" i="52" s="1"/>
  <c r="Q60" i="52" s="1"/>
  <c r="R60" i="52" s="1"/>
  <c r="S60" i="52" s="1"/>
  <c r="T60" i="52" s="1"/>
  <c r="U60" i="52" s="1"/>
  <c r="V60" i="52" s="1"/>
  <c r="W60" i="52" s="1"/>
  <c r="X60" i="52" s="1"/>
  <c r="Y60" i="52" s="1"/>
  <c r="Z60" i="52" s="1"/>
  <c r="AA60" i="52" s="1"/>
  <c r="AB60" i="52" s="1"/>
  <c r="AC60" i="52" s="1"/>
  <c r="AD60" i="52" s="1"/>
  <c r="AE60" i="52" s="1"/>
  <c r="AF60" i="52" s="1"/>
  <c r="AG60" i="52" s="1"/>
  <c r="AH60" i="52" s="1"/>
  <c r="AI60" i="52" s="1"/>
  <c r="AJ60" i="52" s="1"/>
  <c r="AK60" i="52" s="1"/>
  <c r="AL60" i="52" s="1"/>
  <c r="I64" i="52"/>
  <c r="J64" i="52" s="1"/>
  <c r="K64" i="52" s="1"/>
  <c r="L64" i="52" s="1"/>
  <c r="M64" i="52" s="1"/>
  <c r="N64" i="52" s="1"/>
  <c r="O64" i="52" s="1"/>
  <c r="P64" i="52" s="1"/>
  <c r="Q64" i="52" s="1"/>
  <c r="R64" i="52" s="1"/>
  <c r="S64" i="52" s="1"/>
  <c r="T64" i="52" s="1"/>
  <c r="U64" i="52" s="1"/>
  <c r="V64" i="52" s="1"/>
  <c r="W64" i="52" s="1"/>
  <c r="X64" i="52" s="1"/>
  <c r="Y64" i="52" s="1"/>
  <c r="Z64" i="52" s="1"/>
  <c r="AA64" i="52" s="1"/>
  <c r="AB64" i="52" s="1"/>
  <c r="AC64" i="52" s="1"/>
  <c r="AD64" i="52" s="1"/>
  <c r="AE64" i="52" s="1"/>
  <c r="AF64" i="52" s="1"/>
  <c r="AG64" i="52" s="1"/>
  <c r="AH64" i="52" s="1"/>
  <c r="AI64" i="52" s="1"/>
  <c r="AJ64" i="52" s="1"/>
  <c r="AK64" i="52" s="1"/>
  <c r="AL64" i="52" s="1"/>
  <c r="H76" i="52"/>
  <c r="I76" i="52" s="1"/>
  <c r="J76" i="52" s="1"/>
  <c r="K76" i="52" s="1"/>
  <c r="L76" i="52" s="1"/>
  <c r="M76" i="52" s="1"/>
  <c r="N76" i="52" s="1"/>
  <c r="O76" i="52" s="1"/>
  <c r="P76" i="52" s="1"/>
  <c r="Q76" i="52" s="1"/>
  <c r="R76" i="52" s="1"/>
  <c r="S76" i="52" s="1"/>
  <c r="T76" i="52" s="1"/>
  <c r="U76" i="52" s="1"/>
  <c r="V76" i="52" s="1"/>
  <c r="W76" i="52" s="1"/>
  <c r="X76" i="52" s="1"/>
  <c r="Y76" i="52" s="1"/>
  <c r="Z76" i="52" s="1"/>
  <c r="AA76" i="52" s="1"/>
  <c r="AB76" i="52" s="1"/>
  <c r="AC76" i="52" s="1"/>
  <c r="AD76" i="52" s="1"/>
  <c r="AE76" i="52" s="1"/>
  <c r="AF76" i="52" s="1"/>
  <c r="AG76" i="52" s="1"/>
  <c r="AH76" i="52" s="1"/>
  <c r="AI76" i="52" s="1"/>
  <c r="AJ76" i="52" s="1"/>
  <c r="AK76" i="52" s="1"/>
  <c r="AL76" i="52" s="1"/>
  <c r="I80" i="52"/>
  <c r="J80" i="52" s="1"/>
  <c r="K80" i="52" s="1"/>
  <c r="L80" i="52" s="1"/>
  <c r="M80" i="52" s="1"/>
  <c r="N80" i="52" s="1"/>
  <c r="O80" i="52" s="1"/>
  <c r="P80" i="52" s="1"/>
  <c r="Q80" i="52" s="1"/>
  <c r="R80" i="52" s="1"/>
  <c r="S80" i="52" s="1"/>
  <c r="T80" i="52" s="1"/>
  <c r="U80" i="52" s="1"/>
  <c r="V80" i="52" s="1"/>
  <c r="W80" i="52" s="1"/>
  <c r="X80" i="52" s="1"/>
  <c r="Y80" i="52" s="1"/>
  <c r="Z80" i="52" s="1"/>
  <c r="AA80" i="52" s="1"/>
  <c r="AB80" i="52" s="1"/>
  <c r="AC80" i="52" s="1"/>
  <c r="AD80" i="52" s="1"/>
  <c r="AE80" i="52" s="1"/>
  <c r="AF80" i="52" s="1"/>
  <c r="AG80" i="52" s="1"/>
  <c r="AH80" i="52" s="1"/>
  <c r="AI80" i="52" s="1"/>
  <c r="AJ80" i="52" s="1"/>
  <c r="AK80" i="52" s="1"/>
  <c r="AL80" i="52" s="1"/>
  <c r="H92" i="52"/>
  <c r="I92" i="52" s="1"/>
  <c r="J92" i="52" s="1"/>
  <c r="K92" i="52" s="1"/>
  <c r="L92" i="52" s="1"/>
  <c r="M92" i="52" s="1"/>
  <c r="N92" i="52" s="1"/>
  <c r="O92" i="52" s="1"/>
  <c r="P92" i="52" s="1"/>
  <c r="Q92" i="52" s="1"/>
  <c r="R92" i="52" s="1"/>
  <c r="S92" i="52" s="1"/>
  <c r="T92" i="52" s="1"/>
  <c r="U92" i="52" s="1"/>
  <c r="V92" i="52" s="1"/>
  <c r="W92" i="52" s="1"/>
  <c r="X92" i="52" s="1"/>
  <c r="Y92" i="52" s="1"/>
  <c r="Z92" i="52" s="1"/>
  <c r="AA92" i="52" s="1"/>
  <c r="AB92" i="52" s="1"/>
  <c r="AC92" i="52" s="1"/>
  <c r="AD92" i="52" s="1"/>
  <c r="AE92" i="52" s="1"/>
  <c r="AF92" i="52" s="1"/>
  <c r="AG92" i="52" s="1"/>
  <c r="AH92" i="52" s="1"/>
  <c r="AI92" i="52" s="1"/>
  <c r="AJ92" i="52" s="1"/>
  <c r="AK92" i="52" s="1"/>
  <c r="AL92" i="52" s="1"/>
  <c r="I96" i="52"/>
  <c r="J96" i="52" s="1"/>
  <c r="K96" i="52" s="1"/>
  <c r="L96" i="52" s="1"/>
  <c r="M96" i="52" s="1"/>
  <c r="N96" i="52" s="1"/>
  <c r="O96" i="52" s="1"/>
  <c r="P96" i="52" s="1"/>
  <c r="Q96" i="52" s="1"/>
  <c r="R96" i="52" s="1"/>
  <c r="S96" i="52" s="1"/>
  <c r="T96" i="52" s="1"/>
  <c r="U96" i="52" s="1"/>
  <c r="V96" i="52" s="1"/>
  <c r="W96" i="52" s="1"/>
  <c r="X96" i="52" s="1"/>
  <c r="Y96" i="52" s="1"/>
  <c r="Z96" i="52" s="1"/>
  <c r="AA96" i="52" s="1"/>
  <c r="AB96" i="52" s="1"/>
  <c r="AC96" i="52" s="1"/>
  <c r="AD96" i="52" s="1"/>
  <c r="AE96" i="52" s="1"/>
  <c r="AF96" i="52" s="1"/>
  <c r="AG96" i="52" s="1"/>
  <c r="AH96" i="52" s="1"/>
  <c r="AI96" i="52" s="1"/>
  <c r="AJ96" i="52" s="1"/>
  <c r="AK96" i="52" s="1"/>
  <c r="AL96" i="52" s="1"/>
  <c r="J4" i="38"/>
  <c r="J5" i="38"/>
  <c r="J9" i="38"/>
  <c r="Q149" i="49"/>
  <c r="Q151" i="49"/>
  <c r="Q153" i="49"/>
  <c r="Q155" i="49"/>
  <c r="Q179" i="49"/>
  <c r="Q180" i="49" s="1"/>
  <c r="Q190" i="49"/>
  <c r="Q191" i="49" s="1"/>
  <c r="H152" i="43"/>
  <c r="H150" i="43" s="1"/>
  <c r="H164" i="43"/>
  <c r="H162" i="43" s="1"/>
  <c r="H176" i="43"/>
  <c r="H174" i="43" s="1"/>
  <c r="H188" i="43"/>
  <c r="H186" i="43" s="1"/>
  <c r="H201" i="43"/>
  <c r="H199" i="43" s="1"/>
  <c r="H11" i="47"/>
  <c r="H4" i="47" s="1"/>
  <c r="H30" i="47"/>
  <c r="H23" i="47" s="1"/>
  <c r="H52" i="47"/>
  <c r="H50" i="47" s="1"/>
  <c r="H70" i="47"/>
  <c r="H66" i="47" s="1"/>
  <c r="H86" i="47"/>
  <c r="H84" i="47" s="1"/>
  <c r="H98" i="47"/>
  <c r="H96" i="47" s="1"/>
  <c r="H110" i="47"/>
  <c r="H108" i="47" s="1"/>
  <c r="H122" i="47"/>
  <c r="H120" i="47" s="1"/>
  <c r="H135" i="47"/>
  <c r="H133" i="47" s="1"/>
  <c r="H150" i="47"/>
  <c r="H147" i="47" s="1"/>
  <c r="H162" i="47"/>
  <c r="H160" i="47" s="1"/>
  <c r="H174" i="47"/>
  <c r="H172" i="47" s="1"/>
  <c r="H186" i="47"/>
  <c r="H184" i="47" s="1"/>
  <c r="H198" i="47"/>
  <c r="H196" i="47" s="1"/>
  <c r="C60" i="35"/>
  <c r="E190" i="49"/>
  <c r="G190" i="49" s="1"/>
  <c r="H6" i="45"/>
  <c r="G26" i="52"/>
  <c r="H26" i="52" s="1"/>
  <c r="I26" i="52" s="1"/>
  <c r="J26" i="52" s="1"/>
  <c r="K26" i="52" s="1"/>
  <c r="L26" i="52" s="1"/>
  <c r="M26" i="52" s="1"/>
  <c r="N26" i="52" s="1"/>
  <c r="O26" i="52" s="1"/>
  <c r="P26" i="52" s="1"/>
  <c r="Q26" i="52" s="1"/>
  <c r="R26" i="52" s="1"/>
  <c r="S26" i="52" s="1"/>
  <c r="T26" i="52" s="1"/>
  <c r="U26" i="52" s="1"/>
  <c r="V26" i="52" s="1"/>
  <c r="W26" i="52" s="1"/>
  <c r="X26" i="52" s="1"/>
  <c r="Y26" i="52" s="1"/>
  <c r="Z26" i="52" s="1"/>
  <c r="AA26" i="52" s="1"/>
  <c r="AB26" i="52" s="1"/>
  <c r="AC26" i="52" s="1"/>
  <c r="AD26" i="52" s="1"/>
  <c r="AE26" i="52" s="1"/>
  <c r="AF26" i="52" s="1"/>
  <c r="AG26" i="52" s="1"/>
  <c r="AH26" i="52" s="1"/>
  <c r="AI26" i="52" s="1"/>
  <c r="AJ26" i="52" s="1"/>
  <c r="AK26" i="52" s="1"/>
  <c r="AL26" i="52" s="1"/>
  <c r="E37" i="52"/>
  <c r="G38" i="52" s="1"/>
  <c r="H38" i="52" s="1"/>
  <c r="I38" i="52" s="1"/>
  <c r="J38" i="52" s="1"/>
  <c r="K38" i="52" s="1"/>
  <c r="L38" i="52" s="1"/>
  <c r="M38" i="52" s="1"/>
  <c r="N38" i="52" s="1"/>
  <c r="O38" i="52" s="1"/>
  <c r="P38" i="52" s="1"/>
  <c r="Q38" i="52" s="1"/>
  <c r="R38" i="52" s="1"/>
  <c r="S38" i="52" s="1"/>
  <c r="T38" i="52" s="1"/>
  <c r="U38" i="52" s="1"/>
  <c r="V38" i="52" s="1"/>
  <c r="W38" i="52" s="1"/>
  <c r="X38" i="52" s="1"/>
  <c r="Y38" i="52" s="1"/>
  <c r="Z38" i="52" s="1"/>
  <c r="AA38" i="52" s="1"/>
  <c r="AB38" i="52" s="1"/>
  <c r="AC38" i="52" s="1"/>
  <c r="AD38" i="52" s="1"/>
  <c r="AE38" i="52" s="1"/>
  <c r="AF38" i="52" s="1"/>
  <c r="AG38" i="52" s="1"/>
  <c r="AH38" i="52" s="1"/>
  <c r="AI38" i="52" s="1"/>
  <c r="AJ38" i="52" s="1"/>
  <c r="AK38" i="52" s="1"/>
  <c r="AL38" i="52" s="1"/>
  <c r="H54" i="52"/>
  <c r="I54" i="52" s="1"/>
  <c r="J54" i="52" s="1"/>
  <c r="K54" i="52" s="1"/>
  <c r="L54" i="52" s="1"/>
  <c r="M54" i="52" s="1"/>
  <c r="N54" i="52" s="1"/>
  <c r="O54" i="52" s="1"/>
  <c r="P54" i="52" s="1"/>
  <c r="Q54" i="52" s="1"/>
  <c r="R54" i="52" s="1"/>
  <c r="S54" i="52" s="1"/>
  <c r="T54" i="52" s="1"/>
  <c r="U54" i="52" s="1"/>
  <c r="V54" i="52" s="1"/>
  <c r="W54" i="52" s="1"/>
  <c r="X54" i="52" s="1"/>
  <c r="Y54" i="52" s="1"/>
  <c r="Z54" i="52" s="1"/>
  <c r="AA54" i="52" s="1"/>
  <c r="AB54" i="52" s="1"/>
  <c r="AC54" i="52" s="1"/>
  <c r="AD54" i="52" s="1"/>
  <c r="AE54" i="52" s="1"/>
  <c r="AF54" i="52" s="1"/>
  <c r="AG54" i="52" s="1"/>
  <c r="AH54" i="52" s="1"/>
  <c r="AI54" i="52" s="1"/>
  <c r="AJ54" i="52" s="1"/>
  <c r="AK54" i="52" s="1"/>
  <c r="AL54" i="52" s="1"/>
  <c r="I56" i="52"/>
  <c r="J56" i="52" s="1"/>
  <c r="K56" i="52" s="1"/>
  <c r="L56" i="52" s="1"/>
  <c r="M56" i="52" s="1"/>
  <c r="N56" i="52" s="1"/>
  <c r="O56" i="52" s="1"/>
  <c r="P56" i="52" s="1"/>
  <c r="Q56" i="52" s="1"/>
  <c r="R56" i="52" s="1"/>
  <c r="S56" i="52" s="1"/>
  <c r="T56" i="52" s="1"/>
  <c r="U56" i="52" s="1"/>
  <c r="V56" i="52" s="1"/>
  <c r="W56" i="52" s="1"/>
  <c r="X56" i="52" s="1"/>
  <c r="Y56" i="52" s="1"/>
  <c r="Z56" i="52" s="1"/>
  <c r="AA56" i="52" s="1"/>
  <c r="AB56" i="52" s="1"/>
  <c r="AC56" i="52" s="1"/>
  <c r="AD56" i="52" s="1"/>
  <c r="AE56" i="52" s="1"/>
  <c r="AF56" i="52" s="1"/>
  <c r="AG56" i="52" s="1"/>
  <c r="AH56" i="52" s="1"/>
  <c r="AI56" i="52" s="1"/>
  <c r="AJ56" i="52" s="1"/>
  <c r="AK56" i="52" s="1"/>
  <c r="AL56" i="52" s="1"/>
  <c r="I58" i="52"/>
  <c r="J58" i="52" s="1"/>
  <c r="K58" i="52" s="1"/>
  <c r="L58" i="52" s="1"/>
  <c r="M58" i="52" s="1"/>
  <c r="N58" i="52" s="1"/>
  <c r="O58" i="52" s="1"/>
  <c r="P58" i="52" s="1"/>
  <c r="Q58" i="52" s="1"/>
  <c r="R58" i="52" s="1"/>
  <c r="S58" i="52" s="1"/>
  <c r="T58" i="52" s="1"/>
  <c r="U58" i="52" s="1"/>
  <c r="V58" i="52" s="1"/>
  <c r="W58" i="52" s="1"/>
  <c r="X58" i="52" s="1"/>
  <c r="Y58" i="52" s="1"/>
  <c r="Z58" i="52" s="1"/>
  <c r="AA58" i="52" s="1"/>
  <c r="AB58" i="52" s="1"/>
  <c r="AC58" i="52" s="1"/>
  <c r="AD58" i="52" s="1"/>
  <c r="AE58" i="52" s="1"/>
  <c r="AF58" i="52" s="1"/>
  <c r="AG58" i="52" s="1"/>
  <c r="AH58" i="52" s="1"/>
  <c r="AI58" i="52" s="1"/>
  <c r="AJ58" i="52" s="1"/>
  <c r="AK58" i="52" s="1"/>
  <c r="AL58" i="52" s="1"/>
  <c r="H70" i="52"/>
  <c r="I70" i="52" s="1"/>
  <c r="J70" i="52" s="1"/>
  <c r="K70" i="52" s="1"/>
  <c r="L70" i="52" s="1"/>
  <c r="M70" i="52" s="1"/>
  <c r="N70" i="52" s="1"/>
  <c r="O70" i="52" s="1"/>
  <c r="P70" i="52" s="1"/>
  <c r="Q70" i="52" s="1"/>
  <c r="R70" i="52" s="1"/>
  <c r="S70" i="52" s="1"/>
  <c r="T70" i="52" s="1"/>
  <c r="U70" i="52" s="1"/>
  <c r="V70" i="52" s="1"/>
  <c r="W70" i="52" s="1"/>
  <c r="X70" i="52" s="1"/>
  <c r="Y70" i="52" s="1"/>
  <c r="Z70" i="52" s="1"/>
  <c r="AA70" i="52" s="1"/>
  <c r="AB70" i="52" s="1"/>
  <c r="AC70" i="52" s="1"/>
  <c r="AD70" i="52" s="1"/>
  <c r="AE70" i="52" s="1"/>
  <c r="AF70" i="52" s="1"/>
  <c r="AG70" i="52" s="1"/>
  <c r="AH70" i="52" s="1"/>
  <c r="AI70" i="52" s="1"/>
  <c r="AJ70" i="52" s="1"/>
  <c r="AK70" i="52" s="1"/>
  <c r="AL70" i="52" s="1"/>
  <c r="I72" i="52"/>
  <c r="J72" i="52" s="1"/>
  <c r="K72" i="52" s="1"/>
  <c r="L72" i="52" s="1"/>
  <c r="M72" i="52" s="1"/>
  <c r="N72" i="52" s="1"/>
  <c r="O72" i="52" s="1"/>
  <c r="P72" i="52" s="1"/>
  <c r="Q72" i="52" s="1"/>
  <c r="R72" i="52" s="1"/>
  <c r="S72" i="52" s="1"/>
  <c r="T72" i="52" s="1"/>
  <c r="U72" i="52" s="1"/>
  <c r="V72" i="52" s="1"/>
  <c r="W72" i="52" s="1"/>
  <c r="X72" i="52" s="1"/>
  <c r="Y72" i="52" s="1"/>
  <c r="Z72" i="52" s="1"/>
  <c r="AA72" i="52" s="1"/>
  <c r="AB72" i="52" s="1"/>
  <c r="AC72" i="52" s="1"/>
  <c r="AD72" i="52" s="1"/>
  <c r="AE72" i="52" s="1"/>
  <c r="AF72" i="52" s="1"/>
  <c r="AG72" i="52" s="1"/>
  <c r="AH72" i="52" s="1"/>
  <c r="AI72" i="52" s="1"/>
  <c r="AJ72" i="52" s="1"/>
  <c r="AK72" i="52" s="1"/>
  <c r="AL72" i="52" s="1"/>
  <c r="I74" i="52"/>
  <c r="J74" i="52" s="1"/>
  <c r="K74" i="52" s="1"/>
  <c r="L74" i="52" s="1"/>
  <c r="M74" i="52" s="1"/>
  <c r="N74" i="52" s="1"/>
  <c r="O74" i="52" s="1"/>
  <c r="P74" i="52" s="1"/>
  <c r="Q74" i="52" s="1"/>
  <c r="R74" i="52" s="1"/>
  <c r="S74" i="52" s="1"/>
  <c r="T74" i="52" s="1"/>
  <c r="U74" i="52" s="1"/>
  <c r="V74" i="52" s="1"/>
  <c r="W74" i="52" s="1"/>
  <c r="X74" i="52" s="1"/>
  <c r="Y74" i="52" s="1"/>
  <c r="Z74" i="52" s="1"/>
  <c r="AA74" i="52" s="1"/>
  <c r="AB74" i="52" s="1"/>
  <c r="AC74" i="52" s="1"/>
  <c r="AD74" i="52" s="1"/>
  <c r="AE74" i="52" s="1"/>
  <c r="AF74" i="52" s="1"/>
  <c r="AG74" i="52" s="1"/>
  <c r="AH74" i="52" s="1"/>
  <c r="AI74" i="52" s="1"/>
  <c r="AJ74" i="52" s="1"/>
  <c r="AK74" i="52" s="1"/>
  <c r="AL74" i="52" s="1"/>
  <c r="H86" i="52"/>
  <c r="I86" i="52" s="1"/>
  <c r="J86" i="52" s="1"/>
  <c r="K86" i="52" s="1"/>
  <c r="L86" i="52" s="1"/>
  <c r="M86" i="52" s="1"/>
  <c r="N86" i="52" s="1"/>
  <c r="O86" i="52" s="1"/>
  <c r="P86" i="52" s="1"/>
  <c r="Q86" i="52" s="1"/>
  <c r="R86" i="52" s="1"/>
  <c r="S86" i="52" s="1"/>
  <c r="T86" i="52" s="1"/>
  <c r="U86" i="52" s="1"/>
  <c r="V86" i="52" s="1"/>
  <c r="W86" i="52" s="1"/>
  <c r="X86" i="52" s="1"/>
  <c r="Y86" i="52" s="1"/>
  <c r="Z86" i="52" s="1"/>
  <c r="AA86" i="52" s="1"/>
  <c r="AB86" i="52" s="1"/>
  <c r="AC86" i="52" s="1"/>
  <c r="AD86" i="52" s="1"/>
  <c r="AE86" i="52" s="1"/>
  <c r="AF86" i="52" s="1"/>
  <c r="AG86" i="52" s="1"/>
  <c r="AH86" i="52" s="1"/>
  <c r="AI86" i="52" s="1"/>
  <c r="AJ86" i="52" s="1"/>
  <c r="AK86" i="52" s="1"/>
  <c r="AL86" i="52" s="1"/>
  <c r="I88" i="52"/>
  <c r="J88" i="52" s="1"/>
  <c r="K88" i="52" s="1"/>
  <c r="L88" i="52" s="1"/>
  <c r="M88" i="52" s="1"/>
  <c r="N88" i="52" s="1"/>
  <c r="O88" i="52" s="1"/>
  <c r="P88" i="52" s="1"/>
  <c r="Q88" i="52" s="1"/>
  <c r="R88" i="52" s="1"/>
  <c r="S88" i="52" s="1"/>
  <c r="T88" i="52" s="1"/>
  <c r="U88" i="52" s="1"/>
  <c r="V88" i="52" s="1"/>
  <c r="W88" i="52" s="1"/>
  <c r="X88" i="52" s="1"/>
  <c r="Y88" i="52" s="1"/>
  <c r="Z88" i="52" s="1"/>
  <c r="AA88" i="52" s="1"/>
  <c r="AB88" i="52" s="1"/>
  <c r="AC88" i="52" s="1"/>
  <c r="AD88" i="52" s="1"/>
  <c r="AE88" i="52" s="1"/>
  <c r="AF88" i="52" s="1"/>
  <c r="AG88" i="52" s="1"/>
  <c r="AH88" i="52" s="1"/>
  <c r="AI88" i="52" s="1"/>
  <c r="AJ88" i="52" s="1"/>
  <c r="AK88" i="52" s="1"/>
  <c r="AL88" i="52" s="1"/>
  <c r="I90" i="52"/>
  <c r="J90" i="52" s="1"/>
  <c r="K90" i="52" s="1"/>
  <c r="L90" i="52" s="1"/>
  <c r="M90" i="52" s="1"/>
  <c r="N90" i="52" s="1"/>
  <c r="O90" i="52" s="1"/>
  <c r="P90" i="52" s="1"/>
  <c r="Q90" i="52" s="1"/>
  <c r="R90" i="52" s="1"/>
  <c r="S90" i="52" s="1"/>
  <c r="T90" i="52" s="1"/>
  <c r="U90" i="52" s="1"/>
  <c r="V90" i="52" s="1"/>
  <c r="W90" i="52" s="1"/>
  <c r="X90" i="52" s="1"/>
  <c r="Y90" i="52" s="1"/>
  <c r="Z90" i="52" s="1"/>
  <c r="AA90" i="52" s="1"/>
  <c r="AB90" i="52" s="1"/>
  <c r="AC90" i="52" s="1"/>
  <c r="AD90" i="52" s="1"/>
  <c r="AE90" i="52" s="1"/>
  <c r="AF90" i="52" s="1"/>
  <c r="AG90" i="52" s="1"/>
  <c r="AH90" i="52" s="1"/>
  <c r="AI90" i="52" s="1"/>
  <c r="AJ90" i="52" s="1"/>
  <c r="AK90" i="52" s="1"/>
  <c r="AL90" i="52" s="1"/>
  <c r="J8" i="38"/>
  <c r="J12" i="38"/>
  <c r="J13" i="38"/>
  <c r="Q175" i="49"/>
  <c r="Q199" i="49"/>
  <c r="Q201" i="49" s="1"/>
  <c r="Q204" i="49"/>
  <c r="Q205" i="49" s="1"/>
  <c r="Q210" i="49"/>
  <c r="Q218" i="49"/>
  <c r="Q222" i="49"/>
  <c r="C59" i="35"/>
  <c r="F199" i="49"/>
  <c r="G199" i="49" s="1"/>
  <c r="M14" i="45"/>
  <c r="I4" i="52"/>
  <c r="J4" i="52" s="1"/>
  <c r="K4" i="52" s="1"/>
  <c r="L4" i="52" s="1"/>
  <c r="M4" i="52" s="1"/>
  <c r="N4" i="52" s="1"/>
  <c r="O4" i="52" s="1"/>
  <c r="P4" i="52" s="1"/>
  <c r="Q4" i="52" s="1"/>
  <c r="R4" i="52" s="1"/>
  <c r="S4" i="52" s="1"/>
  <c r="T4" i="52" s="1"/>
  <c r="U4" i="52" s="1"/>
  <c r="V4" i="52" s="1"/>
  <c r="W4" i="52" s="1"/>
  <c r="X4" i="52" s="1"/>
  <c r="Y4" i="52" s="1"/>
  <c r="Z4" i="52" s="1"/>
  <c r="AA4" i="52" s="1"/>
  <c r="AB4" i="52" s="1"/>
  <c r="AC4" i="52" s="1"/>
  <c r="AD4" i="52" s="1"/>
  <c r="AE4" i="52" s="1"/>
  <c r="AF4" i="52" s="1"/>
  <c r="AG4" i="52" s="1"/>
  <c r="AH4" i="52" s="1"/>
  <c r="AI4" i="52" s="1"/>
  <c r="AJ4" i="52" s="1"/>
  <c r="AK4" i="52" s="1"/>
  <c r="AL4" i="52" s="1"/>
  <c r="E5" i="52"/>
  <c r="G6" i="52" s="1"/>
  <c r="H6" i="52" s="1"/>
  <c r="I6" i="52" s="1"/>
  <c r="J6" i="52" s="1"/>
  <c r="K6" i="52" s="1"/>
  <c r="L6" i="52" s="1"/>
  <c r="M6" i="52" s="1"/>
  <c r="N6" i="52" s="1"/>
  <c r="O6" i="52" s="1"/>
  <c r="P6" i="52" s="1"/>
  <c r="Q6" i="52" s="1"/>
  <c r="R6" i="52" s="1"/>
  <c r="S6" i="52" s="1"/>
  <c r="T6" i="52" s="1"/>
  <c r="U6" i="52" s="1"/>
  <c r="V6" i="52" s="1"/>
  <c r="W6" i="52" s="1"/>
  <c r="X6" i="52" s="1"/>
  <c r="Y6" i="52" s="1"/>
  <c r="Z6" i="52" s="1"/>
  <c r="AA6" i="52" s="1"/>
  <c r="AB6" i="52" s="1"/>
  <c r="AC6" i="52" s="1"/>
  <c r="AD6" i="52" s="1"/>
  <c r="AE6" i="52" s="1"/>
  <c r="AF6" i="52" s="1"/>
  <c r="AG6" i="52" s="1"/>
  <c r="AH6" i="52" s="1"/>
  <c r="AI6" i="52" s="1"/>
  <c r="AJ6" i="52" s="1"/>
  <c r="AK6" i="52" s="1"/>
  <c r="AL6" i="52" s="1"/>
  <c r="H24" i="52"/>
  <c r="I24" i="52" s="1"/>
  <c r="J24" i="52" s="1"/>
  <c r="K24" i="52" s="1"/>
  <c r="L24" i="52" s="1"/>
  <c r="M24" i="52" s="1"/>
  <c r="N24" i="52" s="1"/>
  <c r="O24" i="52" s="1"/>
  <c r="P24" i="52" s="1"/>
  <c r="Q24" i="52" s="1"/>
  <c r="R24" i="52" s="1"/>
  <c r="S24" i="52" s="1"/>
  <c r="T24" i="52" s="1"/>
  <c r="U24" i="52" s="1"/>
  <c r="V24" i="52" s="1"/>
  <c r="W24" i="52" s="1"/>
  <c r="X24" i="52" s="1"/>
  <c r="Y24" i="52" s="1"/>
  <c r="Z24" i="52" s="1"/>
  <c r="AA24" i="52" s="1"/>
  <c r="AB24" i="52" s="1"/>
  <c r="AC24" i="52" s="1"/>
  <c r="AD24" i="52" s="1"/>
  <c r="AE24" i="52" s="1"/>
  <c r="AF24" i="52" s="1"/>
  <c r="AG24" i="52" s="1"/>
  <c r="AH24" i="52" s="1"/>
  <c r="AI24" i="52" s="1"/>
  <c r="AJ24" i="52" s="1"/>
  <c r="AK24" i="52" s="1"/>
  <c r="AL24" i="52" s="1"/>
  <c r="E29" i="52"/>
  <c r="G30" i="52" s="1"/>
  <c r="H30" i="52" s="1"/>
  <c r="I30" i="52" s="1"/>
  <c r="J30" i="52" s="1"/>
  <c r="K30" i="52" s="1"/>
  <c r="L30" i="52" s="1"/>
  <c r="M30" i="52" s="1"/>
  <c r="N30" i="52" s="1"/>
  <c r="O30" i="52" s="1"/>
  <c r="P30" i="52" s="1"/>
  <c r="Q30" i="52" s="1"/>
  <c r="R30" i="52" s="1"/>
  <c r="S30" i="52" s="1"/>
  <c r="T30" i="52" s="1"/>
  <c r="U30" i="52" s="1"/>
  <c r="V30" i="52" s="1"/>
  <c r="W30" i="52" s="1"/>
  <c r="X30" i="52" s="1"/>
  <c r="Y30" i="52" s="1"/>
  <c r="Z30" i="52" s="1"/>
  <c r="AA30" i="52" s="1"/>
  <c r="AB30" i="52" s="1"/>
  <c r="AC30" i="52" s="1"/>
  <c r="AD30" i="52" s="1"/>
  <c r="AE30" i="52" s="1"/>
  <c r="AF30" i="52" s="1"/>
  <c r="AG30" i="52" s="1"/>
  <c r="AH30" i="52" s="1"/>
  <c r="AI30" i="52" s="1"/>
  <c r="AJ30" i="52" s="1"/>
  <c r="AK30" i="52" s="1"/>
  <c r="AL30" i="52" s="1"/>
  <c r="P17" i="53"/>
  <c r="Q17" i="53" s="1"/>
  <c r="J7" i="38"/>
  <c r="J11" i="38"/>
  <c r="J15" i="38"/>
  <c r="J19" i="38"/>
  <c r="J23" i="38"/>
  <c r="J25" i="38"/>
  <c r="J35" i="38"/>
  <c r="J39" i="38"/>
  <c r="J49" i="38"/>
  <c r="J77" i="38"/>
  <c r="J81" i="38"/>
  <c r="J85" i="38"/>
  <c r="J91" i="38"/>
  <c r="H23" i="43"/>
  <c r="H50" i="43"/>
  <c r="H101" i="43"/>
  <c r="Y10" i="56"/>
  <c r="Z10" i="56" s="1"/>
  <c r="E49" i="52"/>
  <c r="G50" i="52" s="1"/>
  <c r="H50" i="52" s="1"/>
  <c r="I50" i="52" s="1"/>
  <c r="J50" i="52" s="1"/>
  <c r="K50" i="52" s="1"/>
  <c r="L50" i="52" s="1"/>
  <c r="M50" i="52" s="1"/>
  <c r="N50" i="52" s="1"/>
  <c r="O50" i="52" s="1"/>
  <c r="P50" i="52" s="1"/>
  <c r="Q50" i="52" s="1"/>
  <c r="R50" i="52" s="1"/>
  <c r="S50" i="52" s="1"/>
  <c r="T50" i="52" s="1"/>
  <c r="U50" i="52" s="1"/>
  <c r="V50" i="52" s="1"/>
  <c r="W50" i="52" s="1"/>
  <c r="X50" i="52" s="1"/>
  <c r="Y50" i="52" s="1"/>
  <c r="Z50" i="52" s="1"/>
  <c r="AA50" i="52" s="1"/>
  <c r="AB50" i="52" s="1"/>
  <c r="AC50" i="52" s="1"/>
  <c r="AD50" i="52" s="1"/>
  <c r="AE50" i="52" s="1"/>
  <c r="AF50" i="52" s="1"/>
  <c r="AG50" i="52" s="1"/>
  <c r="AH50" i="52" s="1"/>
  <c r="AI50" i="52" s="1"/>
  <c r="AJ50" i="52" s="1"/>
  <c r="AK50" i="52" s="1"/>
  <c r="AL50" i="52" s="1"/>
  <c r="H51" i="52"/>
  <c r="I51" i="52" s="1"/>
  <c r="J51" i="52" s="1"/>
  <c r="K51" i="52" s="1"/>
  <c r="L51" i="52" s="1"/>
  <c r="M51" i="52" s="1"/>
  <c r="N51" i="52" s="1"/>
  <c r="O51" i="52" s="1"/>
  <c r="P51" i="52" s="1"/>
  <c r="Q51" i="52" s="1"/>
  <c r="R51" i="52" s="1"/>
  <c r="S51" i="52" s="1"/>
  <c r="T51" i="52" s="1"/>
  <c r="U51" i="52" s="1"/>
  <c r="V51" i="52" s="1"/>
  <c r="W51" i="52" s="1"/>
  <c r="X51" i="52" s="1"/>
  <c r="Y51" i="52" s="1"/>
  <c r="Z51" i="52" s="1"/>
  <c r="AA51" i="52" s="1"/>
  <c r="AB51" i="52" s="1"/>
  <c r="AC51" i="52" s="1"/>
  <c r="AD51" i="52" s="1"/>
  <c r="AE51" i="52" s="1"/>
  <c r="AF51" i="52" s="1"/>
  <c r="AG51" i="52" s="1"/>
  <c r="AH51" i="52" s="1"/>
  <c r="AI51" i="52" s="1"/>
  <c r="AJ51" i="52" s="1"/>
  <c r="J38" i="38"/>
  <c r="J42" i="38"/>
  <c r="J48" i="38"/>
  <c r="J73" i="38"/>
  <c r="W73" i="38" s="1"/>
  <c r="X73" i="38" s="1"/>
  <c r="Y73" i="38" s="1"/>
  <c r="Z73" i="38" s="1"/>
  <c r="AA73" i="38" s="1"/>
  <c r="AB73" i="38" s="1"/>
  <c r="AC73" i="38" s="1"/>
  <c r="AD73" i="38" s="1"/>
  <c r="AE73" i="38" s="1"/>
  <c r="AF73" i="38" s="1"/>
  <c r="AG73" i="38" s="1"/>
  <c r="J76" i="38"/>
  <c r="J80" i="38"/>
  <c r="J84" i="38"/>
  <c r="J88" i="38"/>
  <c r="J138" i="38"/>
  <c r="W172" i="38"/>
  <c r="X172" i="38" s="1"/>
  <c r="Y172" i="38" s="1"/>
  <c r="Z172" i="38" s="1"/>
  <c r="AA172" i="38" s="1"/>
  <c r="AB172" i="38" s="1"/>
  <c r="AC172" i="38" s="1"/>
  <c r="AD172" i="38" s="1"/>
  <c r="AE172" i="38" s="1"/>
  <c r="AF172" i="38" s="1"/>
  <c r="AG172" i="38" s="1"/>
  <c r="S172" i="38"/>
  <c r="O172" i="38"/>
  <c r="K172" i="38"/>
  <c r="V172" i="38"/>
  <c r="R172" i="38"/>
  <c r="N172" i="38"/>
  <c r="P14" i="53"/>
  <c r="Q14" i="53" s="1"/>
  <c r="J44" i="38"/>
  <c r="J47" i="38"/>
  <c r="J53" i="38"/>
  <c r="J74" i="38"/>
  <c r="J75" i="38"/>
  <c r="J79" i="38"/>
  <c r="J83" i="38"/>
  <c r="J87" i="38"/>
  <c r="J94" i="38"/>
  <c r="O94" i="38" s="1"/>
  <c r="J113" i="38"/>
  <c r="S113" i="38" s="1"/>
  <c r="J126" i="38"/>
  <c r="O126" i="38" s="1"/>
  <c r="G62" i="52"/>
  <c r="H62" i="52" s="1"/>
  <c r="I62" i="52" s="1"/>
  <c r="J62" i="52" s="1"/>
  <c r="K62" i="52" s="1"/>
  <c r="L62" i="52" s="1"/>
  <c r="M62" i="52" s="1"/>
  <c r="N62" i="52" s="1"/>
  <c r="O62" i="52" s="1"/>
  <c r="P62" i="52" s="1"/>
  <c r="Q62" i="52" s="1"/>
  <c r="R62" i="52" s="1"/>
  <c r="S62" i="52" s="1"/>
  <c r="T62" i="52" s="1"/>
  <c r="U62" i="52" s="1"/>
  <c r="V62" i="52" s="1"/>
  <c r="W62" i="52" s="1"/>
  <c r="X62" i="52" s="1"/>
  <c r="Y62" i="52" s="1"/>
  <c r="Z62" i="52" s="1"/>
  <c r="AA62" i="52" s="1"/>
  <c r="AB62" i="52" s="1"/>
  <c r="AC62" i="52" s="1"/>
  <c r="AD62" i="52" s="1"/>
  <c r="AE62" i="52" s="1"/>
  <c r="AF62" i="52" s="1"/>
  <c r="AG62" i="52" s="1"/>
  <c r="AH62" i="52" s="1"/>
  <c r="AI62" i="52" s="1"/>
  <c r="AJ62" i="52" s="1"/>
  <c r="AK62" i="52" s="1"/>
  <c r="AL62" i="52" s="1"/>
  <c r="G78" i="52"/>
  <c r="H78" i="52" s="1"/>
  <c r="I78" i="52" s="1"/>
  <c r="J78" i="52" s="1"/>
  <c r="K78" i="52" s="1"/>
  <c r="L78" i="52" s="1"/>
  <c r="M78" i="52" s="1"/>
  <c r="N78" i="52" s="1"/>
  <c r="O78" i="52" s="1"/>
  <c r="P78" i="52" s="1"/>
  <c r="Q78" i="52" s="1"/>
  <c r="R78" i="52" s="1"/>
  <c r="S78" i="52" s="1"/>
  <c r="T78" i="52" s="1"/>
  <c r="U78" i="52" s="1"/>
  <c r="V78" i="52" s="1"/>
  <c r="W78" i="52" s="1"/>
  <c r="X78" i="52" s="1"/>
  <c r="Y78" i="52" s="1"/>
  <c r="Z78" i="52" s="1"/>
  <c r="AA78" i="52" s="1"/>
  <c r="AB78" i="52" s="1"/>
  <c r="AC78" i="52" s="1"/>
  <c r="AD78" i="52" s="1"/>
  <c r="AE78" i="52" s="1"/>
  <c r="AF78" i="52" s="1"/>
  <c r="AG78" i="52" s="1"/>
  <c r="AH78" i="52" s="1"/>
  <c r="AI78" i="52" s="1"/>
  <c r="AJ78" i="52" s="1"/>
  <c r="AK78" i="52" s="1"/>
  <c r="AL78" i="52" s="1"/>
  <c r="G94" i="52"/>
  <c r="H94" i="52" s="1"/>
  <c r="I94" i="52" s="1"/>
  <c r="J94" i="52" s="1"/>
  <c r="K94" i="52" s="1"/>
  <c r="L94" i="52" s="1"/>
  <c r="M94" i="52" s="1"/>
  <c r="N94" i="52" s="1"/>
  <c r="O94" i="52" s="1"/>
  <c r="P94" i="52" s="1"/>
  <c r="Q94" i="52" s="1"/>
  <c r="R94" i="52" s="1"/>
  <c r="S94" i="52" s="1"/>
  <c r="T94" i="52" s="1"/>
  <c r="U94" i="52" s="1"/>
  <c r="V94" i="52" s="1"/>
  <c r="W94" i="52" s="1"/>
  <c r="X94" i="52" s="1"/>
  <c r="Y94" i="52" s="1"/>
  <c r="Z94" i="52" s="1"/>
  <c r="AA94" i="52" s="1"/>
  <c r="AB94" i="52" s="1"/>
  <c r="AC94" i="52" s="1"/>
  <c r="AD94" i="52" s="1"/>
  <c r="AE94" i="52" s="1"/>
  <c r="AF94" i="52" s="1"/>
  <c r="AG94" i="52" s="1"/>
  <c r="AH94" i="52" s="1"/>
  <c r="AI94" i="52" s="1"/>
  <c r="AJ94" i="52" s="1"/>
  <c r="AK94" i="52" s="1"/>
  <c r="AL94" i="52" s="1"/>
  <c r="J142" i="38"/>
  <c r="N142" i="38" s="1"/>
  <c r="V142" i="38"/>
  <c r="S142" i="38"/>
  <c r="J164" i="38"/>
  <c r="J165" i="38"/>
  <c r="S170" i="38"/>
  <c r="U172" i="38"/>
  <c r="J199" i="38"/>
  <c r="T199" i="38" s="1"/>
  <c r="T232" i="38"/>
  <c r="L232" i="38"/>
  <c r="R232" i="38"/>
  <c r="P232" i="38"/>
  <c r="V232" i="38"/>
  <c r="N232" i="38"/>
  <c r="W247" i="38"/>
  <c r="X247" i="38" s="1"/>
  <c r="Y247" i="38" s="1"/>
  <c r="Z247" i="38" s="1"/>
  <c r="AA247" i="38" s="1"/>
  <c r="AB247" i="38" s="1"/>
  <c r="AC247" i="38" s="1"/>
  <c r="AD247" i="38" s="1"/>
  <c r="AE247" i="38" s="1"/>
  <c r="AF247" i="38" s="1"/>
  <c r="AG247" i="38" s="1"/>
  <c r="S247" i="38"/>
  <c r="O247" i="38"/>
  <c r="K247" i="38"/>
  <c r="V247" i="38"/>
  <c r="N247" i="38"/>
  <c r="T247" i="38"/>
  <c r="L247" i="38"/>
  <c r="R247" i="38"/>
  <c r="P247" i="38"/>
  <c r="J317" i="38"/>
  <c r="T142" i="38"/>
  <c r="J144" i="38"/>
  <c r="J147" i="38" s="1"/>
  <c r="X159" i="38"/>
  <c r="Y159" i="38" s="1"/>
  <c r="Z159" i="38" s="1"/>
  <c r="AA159" i="38" s="1"/>
  <c r="AB159" i="38" s="1"/>
  <c r="AC159" i="38" s="1"/>
  <c r="AD159" i="38" s="1"/>
  <c r="AE159" i="38" s="1"/>
  <c r="AF159" i="38" s="1"/>
  <c r="AG159" i="38" s="1"/>
  <c r="J163" i="38"/>
  <c r="V170" i="38"/>
  <c r="W170" i="38"/>
  <c r="X170" i="38" s="1"/>
  <c r="Y170" i="38" s="1"/>
  <c r="Z170" i="38" s="1"/>
  <c r="AA170" i="38" s="1"/>
  <c r="AB170" i="38" s="1"/>
  <c r="AC170" i="38" s="1"/>
  <c r="AD170" i="38" s="1"/>
  <c r="AE170" i="38" s="1"/>
  <c r="AF170" i="38" s="1"/>
  <c r="AG170" i="38" s="1"/>
  <c r="J189" i="38"/>
  <c r="J196" i="38"/>
  <c r="J202" i="38"/>
  <c r="T224" i="38"/>
  <c r="L224" i="38"/>
  <c r="R224" i="38"/>
  <c r="P224" i="38"/>
  <c r="V224" i="38"/>
  <c r="N224" i="38"/>
  <c r="W239" i="38"/>
  <c r="X239" i="38" s="1"/>
  <c r="Y239" i="38" s="1"/>
  <c r="Z239" i="38" s="1"/>
  <c r="AA239" i="38" s="1"/>
  <c r="AB239" i="38" s="1"/>
  <c r="AC239" i="38" s="1"/>
  <c r="AD239" i="38" s="1"/>
  <c r="AE239" i="38" s="1"/>
  <c r="AF239" i="38" s="1"/>
  <c r="AG239" i="38" s="1"/>
  <c r="S239" i="38"/>
  <c r="O239" i="38"/>
  <c r="K239" i="38"/>
  <c r="V239" i="38"/>
  <c r="N239" i="38"/>
  <c r="T239" i="38"/>
  <c r="L239" i="38"/>
  <c r="R239" i="38"/>
  <c r="P239" i="38"/>
  <c r="T268" i="38"/>
  <c r="P268" i="38"/>
  <c r="L268" i="38"/>
  <c r="W268" i="38"/>
  <c r="X268" i="38" s="1"/>
  <c r="Y268" i="38" s="1"/>
  <c r="Z268" i="38" s="1"/>
  <c r="AA268" i="38" s="1"/>
  <c r="AB268" i="38" s="1"/>
  <c r="AC268" i="38" s="1"/>
  <c r="AD268" i="38" s="1"/>
  <c r="AE268" i="38" s="1"/>
  <c r="AF268" i="38" s="1"/>
  <c r="AG268" i="38" s="1"/>
  <c r="S268" i="38"/>
  <c r="O268" i="38"/>
  <c r="K268" i="38"/>
  <c r="R268" i="38"/>
  <c r="N268" i="38"/>
  <c r="V268" i="38"/>
  <c r="T274" i="38"/>
  <c r="P274" i="38"/>
  <c r="L274" i="38"/>
  <c r="W274" i="38"/>
  <c r="X274" i="38" s="1"/>
  <c r="Y274" i="38" s="1"/>
  <c r="Z274" i="38" s="1"/>
  <c r="AA274" i="38" s="1"/>
  <c r="AB274" i="38" s="1"/>
  <c r="AC274" i="38" s="1"/>
  <c r="AD274" i="38" s="1"/>
  <c r="AE274" i="38" s="1"/>
  <c r="AF274" i="38" s="1"/>
  <c r="AG274" i="38" s="1"/>
  <c r="S274" i="38"/>
  <c r="O274" i="38"/>
  <c r="K274" i="38"/>
  <c r="N274" i="38"/>
  <c r="V274" i="38"/>
  <c r="R274" i="38"/>
  <c r="T280" i="38"/>
  <c r="P280" i="38"/>
  <c r="L280" i="38"/>
  <c r="W280" i="38"/>
  <c r="X280" i="38" s="1"/>
  <c r="Y280" i="38" s="1"/>
  <c r="Z280" i="38" s="1"/>
  <c r="AA280" i="38" s="1"/>
  <c r="AB280" i="38" s="1"/>
  <c r="AC280" i="38" s="1"/>
  <c r="AD280" i="38" s="1"/>
  <c r="AE280" i="38" s="1"/>
  <c r="AF280" i="38" s="1"/>
  <c r="AG280" i="38" s="1"/>
  <c r="S280" i="38"/>
  <c r="O280" i="38"/>
  <c r="K280" i="38"/>
  <c r="V280" i="38"/>
  <c r="R280" i="38"/>
  <c r="N280" i="38"/>
  <c r="U142" i="38"/>
  <c r="K170" i="38"/>
  <c r="V255" i="38"/>
  <c r="N255" i="38"/>
  <c r="T255" i="38"/>
  <c r="L255" i="38"/>
  <c r="R255" i="38"/>
  <c r="P255" i="38"/>
  <c r="T327" i="38"/>
  <c r="P327" i="38"/>
  <c r="L327" i="38"/>
  <c r="W327" i="38"/>
  <c r="X327" i="38" s="1"/>
  <c r="Y327" i="38" s="1"/>
  <c r="Z327" i="38" s="1"/>
  <c r="AA327" i="38" s="1"/>
  <c r="AB327" i="38" s="1"/>
  <c r="AC327" i="38" s="1"/>
  <c r="AD327" i="38" s="1"/>
  <c r="AE327" i="38" s="1"/>
  <c r="AF327" i="38" s="1"/>
  <c r="AG327" i="38" s="1"/>
  <c r="S327" i="38"/>
  <c r="O327" i="38"/>
  <c r="K327" i="38"/>
  <c r="V327" i="38"/>
  <c r="R327" i="38"/>
  <c r="N327" i="38"/>
  <c r="L142" i="38"/>
  <c r="J155" i="38"/>
  <c r="J157" i="38" s="1"/>
  <c r="J158" i="38"/>
  <c r="J159" i="38" s="1"/>
  <c r="P228" i="38"/>
  <c r="V228" i="38"/>
  <c r="N228" i="38"/>
  <c r="T228" i="38"/>
  <c r="L228" i="38"/>
  <c r="R228" i="38"/>
  <c r="R243" i="38"/>
  <c r="P243" i="38"/>
  <c r="V243" i="38"/>
  <c r="N243" i="38"/>
  <c r="T243" i="38"/>
  <c r="L243" i="38"/>
  <c r="T294" i="38"/>
  <c r="P294" i="38"/>
  <c r="L294" i="38"/>
  <c r="W294" i="38"/>
  <c r="X294" i="38" s="1"/>
  <c r="Y294" i="38" s="1"/>
  <c r="Z294" i="38" s="1"/>
  <c r="AA294" i="38" s="1"/>
  <c r="AB294" i="38" s="1"/>
  <c r="AC294" i="38" s="1"/>
  <c r="AD294" i="38" s="1"/>
  <c r="AE294" i="38" s="1"/>
  <c r="AF294" i="38" s="1"/>
  <c r="AG294" i="38" s="1"/>
  <c r="S294" i="38"/>
  <c r="O294" i="38"/>
  <c r="K294" i="38"/>
  <c r="V294" i="38"/>
  <c r="R294" i="38"/>
  <c r="N294" i="38"/>
  <c r="T304" i="38"/>
  <c r="P304" i="38"/>
  <c r="L304" i="38"/>
  <c r="W304" i="38"/>
  <c r="X304" i="38" s="1"/>
  <c r="Y304" i="38" s="1"/>
  <c r="Z304" i="38" s="1"/>
  <c r="AA304" i="38" s="1"/>
  <c r="AB304" i="38" s="1"/>
  <c r="AC304" i="38" s="1"/>
  <c r="AD304" i="38" s="1"/>
  <c r="AE304" i="38" s="1"/>
  <c r="AF304" i="38" s="1"/>
  <c r="AG304" i="38" s="1"/>
  <c r="S304" i="38"/>
  <c r="O304" i="38"/>
  <c r="K304" i="38"/>
  <c r="R304" i="38"/>
  <c r="N304" i="38"/>
  <c r="V304" i="38"/>
  <c r="M181" i="38"/>
  <c r="Q181" i="38"/>
  <c r="U181" i="38"/>
  <c r="T222" i="38"/>
  <c r="P222" i="38"/>
  <c r="L222" i="38"/>
  <c r="V222" i="38"/>
  <c r="R222" i="38"/>
  <c r="N222" i="38"/>
  <c r="K222" i="38"/>
  <c r="S222" i="38"/>
  <c r="W224" i="38"/>
  <c r="X224" i="38" s="1"/>
  <c r="Y224" i="38" s="1"/>
  <c r="Z224" i="38" s="1"/>
  <c r="AA224" i="38" s="1"/>
  <c r="AB224" i="38" s="1"/>
  <c r="AC224" i="38" s="1"/>
  <c r="AD224" i="38" s="1"/>
  <c r="AE224" i="38" s="1"/>
  <c r="AF224" i="38" s="1"/>
  <c r="AG224" i="38" s="1"/>
  <c r="T230" i="38"/>
  <c r="P230" i="38"/>
  <c r="L230" i="38"/>
  <c r="V230" i="38"/>
  <c r="R230" i="38"/>
  <c r="N230" i="38"/>
  <c r="K230" i="38"/>
  <c r="S230" i="38"/>
  <c r="W232" i="38"/>
  <c r="X232" i="38" s="1"/>
  <c r="Y232" i="38" s="1"/>
  <c r="Z232" i="38" s="1"/>
  <c r="AA232" i="38" s="1"/>
  <c r="AB232" i="38" s="1"/>
  <c r="AC232" i="38" s="1"/>
  <c r="AD232" i="38" s="1"/>
  <c r="AE232" i="38" s="1"/>
  <c r="AF232" i="38" s="1"/>
  <c r="AG232" i="38" s="1"/>
  <c r="M245" i="38"/>
  <c r="U245" i="38"/>
  <c r="V266" i="38"/>
  <c r="R266" i="38"/>
  <c r="N266" i="38"/>
  <c r="T266" i="38"/>
  <c r="P266" i="38"/>
  <c r="L266" i="38"/>
  <c r="M266" i="38"/>
  <c r="U266" i="38"/>
  <c r="Q270" i="38"/>
  <c r="O278" i="38"/>
  <c r="W301" i="38"/>
  <c r="X301" i="38" s="1"/>
  <c r="Y301" i="38" s="1"/>
  <c r="Z301" i="38" s="1"/>
  <c r="AA301" i="38" s="1"/>
  <c r="AB301" i="38" s="1"/>
  <c r="AC301" i="38" s="1"/>
  <c r="AD301" i="38" s="1"/>
  <c r="AE301" i="38" s="1"/>
  <c r="AF301" i="38" s="1"/>
  <c r="AG301" i="38" s="1"/>
  <c r="O312" i="38"/>
  <c r="V321" i="38"/>
  <c r="R321" i="38"/>
  <c r="N321" i="38"/>
  <c r="L321" i="38"/>
  <c r="M163" i="38"/>
  <c r="Q163" i="38"/>
  <c r="U163" i="38"/>
  <c r="L170" i="38"/>
  <c r="P170" i="38"/>
  <c r="T170" i="38"/>
  <c r="N181" i="38"/>
  <c r="R181" i="38"/>
  <c r="V181" i="38"/>
  <c r="J218" i="38"/>
  <c r="M222" i="38"/>
  <c r="U222" i="38"/>
  <c r="M230" i="38"/>
  <c r="U230" i="38"/>
  <c r="W243" i="38"/>
  <c r="X243" i="38" s="1"/>
  <c r="Y243" i="38" s="1"/>
  <c r="Z243" i="38" s="1"/>
  <c r="AA243" i="38" s="1"/>
  <c r="AB243" i="38" s="1"/>
  <c r="AC243" i="38" s="1"/>
  <c r="AD243" i="38" s="1"/>
  <c r="AE243" i="38" s="1"/>
  <c r="AF243" i="38" s="1"/>
  <c r="AG243" i="38" s="1"/>
  <c r="O245" i="38"/>
  <c r="V264" i="38"/>
  <c r="R264" i="38"/>
  <c r="N264" i="38"/>
  <c r="T264" i="38"/>
  <c r="P264" i="38"/>
  <c r="L264" i="38"/>
  <c r="M264" i="38"/>
  <c r="U264" i="38"/>
  <c r="O266" i="38"/>
  <c r="W266" i="38"/>
  <c r="X266" i="38" s="1"/>
  <c r="Y266" i="38" s="1"/>
  <c r="Z266" i="38" s="1"/>
  <c r="AA266" i="38" s="1"/>
  <c r="AB266" i="38" s="1"/>
  <c r="AC266" i="38" s="1"/>
  <c r="AD266" i="38" s="1"/>
  <c r="AE266" i="38" s="1"/>
  <c r="AF266" i="38" s="1"/>
  <c r="AG266" i="38" s="1"/>
  <c r="U274" i="38"/>
  <c r="S278" i="38"/>
  <c r="U280" i="38"/>
  <c r="O292" i="38"/>
  <c r="V298" i="38"/>
  <c r="R298" i="38"/>
  <c r="N298" i="38"/>
  <c r="L298" i="38"/>
  <c r="K301" i="38"/>
  <c r="N306" i="38"/>
  <c r="V310" i="38"/>
  <c r="R310" i="38"/>
  <c r="N310" i="38"/>
  <c r="L310" i="38"/>
  <c r="S312" i="38"/>
  <c r="U317" i="38"/>
  <c r="P321" i="38"/>
  <c r="O324" i="38"/>
  <c r="Z74" i="36"/>
  <c r="Z77" i="36"/>
  <c r="S185" i="36"/>
  <c r="T185" i="36" s="1"/>
  <c r="U185" i="36" s="1"/>
  <c r="V185" i="36" s="1"/>
  <c r="W185" i="36" s="1"/>
  <c r="X185" i="36" s="1"/>
  <c r="Y185" i="36" s="1"/>
  <c r="Z185" i="36"/>
  <c r="K159" i="38"/>
  <c r="N163" i="38"/>
  <c r="R163" i="38"/>
  <c r="V163" i="38"/>
  <c r="M170" i="38"/>
  <c r="Q170" i="38"/>
  <c r="U170" i="38"/>
  <c r="L172" i="38"/>
  <c r="P172" i="38"/>
  <c r="T172" i="38"/>
  <c r="K181" i="38"/>
  <c r="O181" i="38"/>
  <c r="S181" i="38"/>
  <c r="W181" i="38"/>
  <c r="X181" i="38" s="1"/>
  <c r="Y181" i="38" s="1"/>
  <c r="Z181" i="38" s="1"/>
  <c r="AA181" i="38" s="1"/>
  <c r="AB181" i="38" s="1"/>
  <c r="AC181" i="38" s="1"/>
  <c r="AD181" i="38" s="1"/>
  <c r="AE181" i="38" s="1"/>
  <c r="AF181" i="38" s="1"/>
  <c r="AG181" i="38" s="1"/>
  <c r="J212" i="38"/>
  <c r="J213" i="38" s="1"/>
  <c r="L213" i="38" s="1"/>
  <c r="O222" i="38"/>
  <c r="W222" i="38"/>
  <c r="X222" i="38" s="1"/>
  <c r="Y222" i="38" s="1"/>
  <c r="Z222" i="38" s="1"/>
  <c r="AA222" i="38" s="1"/>
  <c r="AB222" i="38" s="1"/>
  <c r="AC222" i="38" s="1"/>
  <c r="AD222" i="38" s="1"/>
  <c r="AE222" i="38" s="1"/>
  <c r="AF222" i="38" s="1"/>
  <c r="AG222" i="38" s="1"/>
  <c r="U228" i="38"/>
  <c r="O230" i="38"/>
  <c r="W230" i="38"/>
  <c r="X230" i="38" s="1"/>
  <c r="Y230" i="38" s="1"/>
  <c r="Z230" i="38" s="1"/>
  <c r="AA230" i="38" s="1"/>
  <c r="AB230" i="38" s="1"/>
  <c r="AC230" i="38" s="1"/>
  <c r="AD230" i="38" s="1"/>
  <c r="AE230" i="38" s="1"/>
  <c r="AF230" i="38" s="1"/>
  <c r="AG230" i="38" s="1"/>
  <c r="J234" i="38"/>
  <c r="J240" i="38"/>
  <c r="J241" i="38" s="1"/>
  <c r="Q241" i="38" s="1"/>
  <c r="J248" i="38"/>
  <c r="J251" i="38" s="1"/>
  <c r="P251" i="38" s="1"/>
  <c r="J256" i="38"/>
  <c r="J261" i="38"/>
  <c r="J262" i="38" s="1"/>
  <c r="O264" i="38"/>
  <c r="W264" i="38"/>
  <c r="X264" i="38" s="1"/>
  <c r="Y264" i="38" s="1"/>
  <c r="Z264" i="38" s="1"/>
  <c r="AA264" i="38" s="1"/>
  <c r="AB264" i="38" s="1"/>
  <c r="AC264" i="38" s="1"/>
  <c r="AD264" i="38" s="1"/>
  <c r="AE264" i="38" s="1"/>
  <c r="AF264" i="38" s="1"/>
  <c r="AG264" i="38" s="1"/>
  <c r="Q266" i="38"/>
  <c r="J271" i="38"/>
  <c r="J272" i="38" s="1"/>
  <c r="J275" i="38"/>
  <c r="J276" i="38" s="1"/>
  <c r="M276" i="38" s="1"/>
  <c r="W278" i="38"/>
  <c r="X278" i="38" s="1"/>
  <c r="Y278" i="38" s="1"/>
  <c r="Z278" i="38" s="1"/>
  <c r="AA278" i="38" s="1"/>
  <c r="AB278" i="38" s="1"/>
  <c r="AC278" i="38" s="1"/>
  <c r="AD278" i="38" s="1"/>
  <c r="AE278" i="38" s="1"/>
  <c r="AF278" i="38" s="1"/>
  <c r="AG278" i="38" s="1"/>
  <c r="J281" i="38"/>
  <c r="S292" i="38"/>
  <c r="U294" i="38"/>
  <c r="O296" i="38"/>
  <c r="N296" i="38"/>
  <c r="P298" i="38"/>
  <c r="O301" i="38"/>
  <c r="P310" i="38"/>
  <c r="W312" i="38"/>
  <c r="X312" i="38" s="1"/>
  <c r="Y312" i="38" s="1"/>
  <c r="Z312" i="38" s="1"/>
  <c r="AA312" i="38" s="1"/>
  <c r="AB312" i="38" s="1"/>
  <c r="AC312" i="38" s="1"/>
  <c r="AD312" i="38" s="1"/>
  <c r="AE312" i="38" s="1"/>
  <c r="AF312" i="38" s="1"/>
  <c r="AG312" i="38" s="1"/>
  <c r="J318" i="38"/>
  <c r="J319" i="38" s="1"/>
  <c r="Q319" i="38" s="1"/>
  <c r="T321" i="38"/>
  <c r="V324" i="38"/>
  <c r="S324" i="38"/>
  <c r="U327" i="38"/>
  <c r="K329" i="38"/>
  <c r="M329" i="38"/>
  <c r="P75" i="36"/>
  <c r="Z60" i="36"/>
  <c r="L159" i="38"/>
  <c r="K163" i="38"/>
  <c r="O163" i="38"/>
  <c r="S163" i="38"/>
  <c r="N170" i="38"/>
  <c r="R170" i="38"/>
  <c r="M172" i="38"/>
  <c r="Q172" i="38"/>
  <c r="L181" i="38"/>
  <c r="P181" i="38"/>
  <c r="J207" i="38"/>
  <c r="Q222" i="38"/>
  <c r="J225" i="38"/>
  <c r="J226" i="38" s="1"/>
  <c r="N226" i="38" s="1"/>
  <c r="Q230" i="38"/>
  <c r="J233" i="38"/>
  <c r="J237" i="38" s="1"/>
  <c r="R237" i="38" s="1"/>
  <c r="U239" i="38"/>
  <c r="O241" i="38"/>
  <c r="V245" i="38"/>
  <c r="R245" i="38"/>
  <c r="N245" i="38"/>
  <c r="T245" i="38"/>
  <c r="P245" i="38"/>
  <c r="L245" i="38"/>
  <c r="K245" i="38"/>
  <c r="S245" i="38"/>
  <c r="U247" i="38"/>
  <c r="S251" i="38"/>
  <c r="W255" i="38"/>
  <c r="X255" i="38" s="1"/>
  <c r="Y255" i="38" s="1"/>
  <c r="Z255" i="38" s="1"/>
  <c r="AA255" i="38" s="1"/>
  <c r="AB255" i="38" s="1"/>
  <c r="AC255" i="38" s="1"/>
  <c r="AD255" i="38" s="1"/>
  <c r="AE255" i="38" s="1"/>
  <c r="AF255" i="38" s="1"/>
  <c r="AG255" i="38" s="1"/>
  <c r="J259" i="38"/>
  <c r="Q264" i="38"/>
  <c r="K266" i="38"/>
  <c r="S266" i="38"/>
  <c r="U268" i="38"/>
  <c r="T270" i="38"/>
  <c r="P270" i="38"/>
  <c r="L270" i="38"/>
  <c r="W270" i="38"/>
  <c r="X270" i="38" s="1"/>
  <c r="Y270" i="38" s="1"/>
  <c r="Z270" i="38" s="1"/>
  <c r="AA270" i="38" s="1"/>
  <c r="AB270" i="38" s="1"/>
  <c r="AC270" i="38" s="1"/>
  <c r="AD270" i="38" s="1"/>
  <c r="AE270" i="38" s="1"/>
  <c r="AF270" i="38" s="1"/>
  <c r="AG270" i="38" s="1"/>
  <c r="S270" i="38"/>
  <c r="O270" i="38"/>
  <c r="K270" i="38"/>
  <c r="V270" i="38"/>
  <c r="R270" i="38"/>
  <c r="N270" i="38"/>
  <c r="M270" i="38"/>
  <c r="V278" i="38"/>
  <c r="J284" i="38"/>
  <c r="J289" i="38"/>
  <c r="J290" i="38" s="1"/>
  <c r="J295" i="38"/>
  <c r="J296" i="38" s="1"/>
  <c r="T296" i="38" s="1"/>
  <c r="T298" i="38"/>
  <c r="V301" i="38"/>
  <c r="U304" i="38"/>
  <c r="U306" i="38"/>
  <c r="Q306" i="38"/>
  <c r="M306" i="38"/>
  <c r="T306" i="38"/>
  <c r="P306" i="38"/>
  <c r="L306" i="38"/>
  <c r="W306" i="38"/>
  <c r="X306" i="38" s="1"/>
  <c r="Y306" i="38" s="1"/>
  <c r="Z306" i="38" s="1"/>
  <c r="AA306" i="38" s="1"/>
  <c r="AB306" i="38" s="1"/>
  <c r="AC306" i="38" s="1"/>
  <c r="AD306" i="38" s="1"/>
  <c r="AE306" i="38" s="1"/>
  <c r="AF306" i="38" s="1"/>
  <c r="AG306" i="38" s="1"/>
  <c r="S306" i="38"/>
  <c r="O306" i="38"/>
  <c r="K306" i="38"/>
  <c r="V306" i="38"/>
  <c r="J307" i="38"/>
  <c r="J308" i="38" s="1"/>
  <c r="T310" i="38"/>
  <c r="V312" i="38"/>
  <c r="W321" i="38"/>
  <c r="X321" i="38" s="1"/>
  <c r="Y321" i="38" s="1"/>
  <c r="Z321" i="38" s="1"/>
  <c r="AA321" i="38" s="1"/>
  <c r="AB321" i="38" s="1"/>
  <c r="AC321" i="38" s="1"/>
  <c r="AD321" i="38" s="1"/>
  <c r="AE321" i="38" s="1"/>
  <c r="AF321" i="38" s="1"/>
  <c r="AG321" i="38" s="1"/>
  <c r="J328" i="38"/>
  <c r="J329" i="38" s="1"/>
  <c r="U329" i="38" s="1"/>
  <c r="Q329" i="38"/>
  <c r="J330" i="38"/>
  <c r="J331" i="38" s="1"/>
  <c r="W331" i="38" s="1"/>
  <c r="X331" i="38" s="1"/>
  <c r="Y331" i="38" s="1"/>
  <c r="Z331" i="38" s="1"/>
  <c r="AA331" i="38" s="1"/>
  <c r="AB331" i="38" s="1"/>
  <c r="AC331" i="38" s="1"/>
  <c r="AD331" i="38" s="1"/>
  <c r="AE331" i="38" s="1"/>
  <c r="AF331" i="38" s="1"/>
  <c r="AG331" i="38" s="1"/>
  <c r="Z14" i="36"/>
  <c r="Q14" i="36"/>
  <c r="R14" i="36" s="1"/>
  <c r="S14" i="36" s="1"/>
  <c r="T14" i="36" s="1"/>
  <c r="U14" i="36" s="1"/>
  <c r="V14" i="36" s="1"/>
  <c r="W14" i="36" s="1"/>
  <c r="X14" i="36" s="1"/>
  <c r="Y14" i="36" s="1"/>
  <c r="Z41" i="36"/>
  <c r="P59" i="36"/>
  <c r="Z78" i="36"/>
  <c r="S147" i="36"/>
  <c r="T147" i="36" s="1"/>
  <c r="U147" i="36" s="1"/>
  <c r="V147" i="36" s="1"/>
  <c r="W147" i="36" s="1"/>
  <c r="X147" i="36" s="1"/>
  <c r="Y147" i="36" s="1"/>
  <c r="Z147" i="36"/>
  <c r="S155" i="36"/>
  <c r="T155" i="36" s="1"/>
  <c r="U155" i="36" s="1"/>
  <c r="V155" i="36" s="1"/>
  <c r="W155" i="36" s="1"/>
  <c r="X155" i="36" s="1"/>
  <c r="Y155" i="36" s="1"/>
  <c r="P96" i="36"/>
  <c r="Z89" i="36"/>
  <c r="Z125" i="36"/>
  <c r="Q125" i="36"/>
  <c r="R125" i="36" s="1"/>
  <c r="S125" i="36" s="1"/>
  <c r="T125" i="36" s="1"/>
  <c r="U125" i="36" s="1"/>
  <c r="V125" i="36" s="1"/>
  <c r="W125" i="36" s="1"/>
  <c r="X125" i="36" s="1"/>
  <c r="Y125" i="36" s="1"/>
  <c r="P129" i="36"/>
  <c r="Z126" i="36"/>
  <c r="Z132" i="36"/>
  <c r="Q132" i="36"/>
  <c r="R132" i="36" s="1"/>
  <c r="S132" i="36" s="1"/>
  <c r="T132" i="36" s="1"/>
  <c r="U132" i="36" s="1"/>
  <c r="V132" i="36" s="1"/>
  <c r="W132" i="36" s="1"/>
  <c r="X132" i="36" s="1"/>
  <c r="Y132" i="36" s="1"/>
  <c r="Q151" i="36"/>
  <c r="R151" i="36" s="1"/>
  <c r="S151" i="36" s="1"/>
  <c r="T151" i="36" s="1"/>
  <c r="U151" i="36" s="1"/>
  <c r="V151" i="36" s="1"/>
  <c r="W151" i="36" s="1"/>
  <c r="X151" i="36" s="1"/>
  <c r="Y151" i="36" s="1"/>
  <c r="Z152" i="36"/>
  <c r="P153" i="36"/>
  <c r="Q189" i="36"/>
  <c r="R189" i="36" s="1"/>
  <c r="S189" i="36" s="1"/>
  <c r="T189" i="36" s="1"/>
  <c r="U189" i="36" s="1"/>
  <c r="V189" i="36" s="1"/>
  <c r="W189" i="36" s="1"/>
  <c r="X189" i="36" s="1"/>
  <c r="Y189" i="36" s="1"/>
  <c r="AO27" i="23"/>
  <c r="AP27" i="23" s="1"/>
  <c r="AQ27" i="23" s="1"/>
  <c r="BE27" i="23"/>
  <c r="BU27" i="23"/>
  <c r="CB64" i="23"/>
  <c r="BT64" i="23"/>
  <c r="BL64" i="23"/>
  <c r="AV64" i="23"/>
  <c r="AW64" i="23" s="1"/>
  <c r="AN64" i="23"/>
  <c r="CH64" i="23"/>
  <c r="BZ64" i="23"/>
  <c r="BR64" i="23"/>
  <c r="BJ64" i="23"/>
  <c r="AT64" i="23"/>
  <c r="BV64" i="23"/>
  <c r="AP64" i="23"/>
  <c r="BN64" i="23"/>
  <c r="BF64" i="23"/>
  <c r="CF78" i="23"/>
  <c r="CB78" i="23"/>
  <c r="BX78" i="23"/>
  <c r="BT78" i="23"/>
  <c r="BP78" i="23"/>
  <c r="BL78" i="23"/>
  <c r="BH78" i="23"/>
  <c r="BD78" i="23"/>
  <c r="AZ78" i="23"/>
  <c r="AV78" i="23"/>
  <c r="AW78" i="23" s="1"/>
  <c r="AR78" i="23"/>
  <c r="AN78" i="23"/>
  <c r="AF78" i="23"/>
  <c r="X78" i="23"/>
  <c r="T78" i="23"/>
  <c r="U78" i="23" s="1"/>
  <c r="V78" i="23" s="1"/>
  <c r="P78" i="23"/>
  <c r="CI78" i="23"/>
  <c r="CJ78" i="23" s="1"/>
  <c r="CK78" i="23" s="1"/>
  <c r="CL78" i="23" s="1"/>
  <c r="CM78" i="23" s="1"/>
  <c r="CN78" i="23" s="1"/>
  <c r="CO78" i="23" s="1"/>
  <c r="CP78" i="23" s="1"/>
  <c r="CQ78" i="23" s="1"/>
  <c r="CE78" i="23"/>
  <c r="CA78" i="23"/>
  <c r="BW78" i="23"/>
  <c r="BS78" i="23"/>
  <c r="BO78" i="23"/>
  <c r="BK78" i="23"/>
  <c r="BG78" i="23"/>
  <c r="BC78" i="23"/>
  <c r="AY78" i="23"/>
  <c r="AU78" i="23"/>
  <c r="AQ78" i="23"/>
  <c r="AM78" i="23"/>
  <c r="AE78" i="23"/>
  <c r="AA78" i="23"/>
  <c r="AB78" i="23" s="1"/>
  <c r="AC78" i="23" s="1"/>
  <c r="W78" i="23"/>
  <c r="S78" i="23"/>
  <c r="O78" i="23"/>
  <c r="CH78" i="23"/>
  <c r="CD78" i="23"/>
  <c r="BZ78" i="23"/>
  <c r="BV78" i="23"/>
  <c r="BR78" i="23"/>
  <c r="BN78" i="23"/>
  <c r="BJ78" i="23"/>
  <c r="BF78" i="23"/>
  <c r="BB78" i="23"/>
  <c r="AX78" i="23"/>
  <c r="AT78" i="23"/>
  <c r="AP78" i="23"/>
  <c r="AL78" i="23"/>
  <c r="AD78" i="23"/>
  <c r="Z78" i="23"/>
  <c r="R78" i="23"/>
  <c r="N78" i="23"/>
  <c r="BU78" i="23"/>
  <c r="BE78" i="23"/>
  <c r="AO78" i="23"/>
  <c r="Y78" i="23"/>
  <c r="CG78" i="23"/>
  <c r="BQ78" i="23"/>
  <c r="BA78" i="23"/>
  <c r="AK78" i="23"/>
  <c r="CC78" i="23"/>
  <c r="BM78" i="23"/>
  <c r="AG78" i="23"/>
  <c r="AH78" i="23" s="1"/>
  <c r="AI78" i="23" s="1"/>
  <c r="AJ78" i="23" s="1"/>
  <c r="Q78" i="23"/>
  <c r="BI78" i="23"/>
  <c r="AS78" i="23"/>
  <c r="M78" i="23"/>
  <c r="AR162" i="23"/>
  <c r="AF162" i="23"/>
  <c r="AG162" i="23" s="1"/>
  <c r="AH162" i="23" s="1"/>
  <c r="T162" i="23"/>
  <c r="U162" i="23" s="1"/>
  <c r="V162" i="23" s="1"/>
  <c r="P162" i="23"/>
  <c r="Q162" i="23" s="1"/>
  <c r="AE162" i="23"/>
  <c r="AA162" i="23"/>
  <c r="AB162" i="23" s="1"/>
  <c r="W162" i="23"/>
  <c r="X162" i="23" s="1"/>
  <c r="O162" i="23"/>
  <c r="CI166" i="23"/>
  <c r="R162" i="23"/>
  <c r="S162" i="23" s="1"/>
  <c r="AS162" i="23"/>
  <c r="AC162" i="23"/>
  <c r="AD162" i="23" s="1"/>
  <c r="AO162" i="23"/>
  <c r="AW162" i="23" s="1"/>
  <c r="Y162" i="23"/>
  <c r="Z162" i="23" s="1"/>
  <c r="AK162" i="23"/>
  <c r="AL162" i="23" s="1"/>
  <c r="F57" i="8"/>
  <c r="U56" i="8"/>
  <c r="I60" i="8"/>
  <c r="U58" i="8"/>
  <c r="M224" i="38"/>
  <c r="Q224" i="38"/>
  <c r="U224" i="38"/>
  <c r="K228" i="38"/>
  <c r="O228" i="38"/>
  <c r="S228" i="38"/>
  <c r="W228" i="38"/>
  <c r="X228" i="38" s="1"/>
  <c r="Y228" i="38" s="1"/>
  <c r="Z228" i="38" s="1"/>
  <c r="AA228" i="38" s="1"/>
  <c r="AB228" i="38" s="1"/>
  <c r="AC228" i="38" s="1"/>
  <c r="AD228" i="38" s="1"/>
  <c r="AE228" i="38" s="1"/>
  <c r="AF228" i="38" s="1"/>
  <c r="AG228" i="38" s="1"/>
  <c r="M232" i="38"/>
  <c r="Q232" i="38"/>
  <c r="U232" i="38"/>
  <c r="M243" i="38"/>
  <c r="Q243" i="38"/>
  <c r="U243" i="38"/>
  <c r="M255" i="38"/>
  <c r="Q255" i="38"/>
  <c r="U255" i="38"/>
  <c r="M272" i="38"/>
  <c r="Q272" i="38"/>
  <c r="U272" i="38"/>
  <c r="U276" i="38"/>
  <c r="L278" i="38"/>
  <c r="P278" i="38"/>
  <c r="T278" i="38"/>
  <c r="L292" i="38"/>
  <c r="P292" i="38"/>
  <c r="T292" i="38"/>
  <c r="M298" i="38"/>
  <c r="Q298" i="38"/>
  <c r="U298" i="38"/>
  <c r="L301" i="38"/>
  <c r="P301" i="38"/>
  <c r="T301" i="38"/>
  <c r="M310" i="38"/>
  <c r="Q310" i="38"/>
  <c r="U310" i="38"/>
  <c r="L312" i="38"/>
  <c r="P312" i="38"/>
  <c r="T312" i="38"/>
  <c r="M321" i="38"/>
  <c r="Q321" i="38"/>
  <c r="U321" i="38"/>
  <c r="L324" i="38"/>
  <c r="P324" i="38"/>
  <c r="T324" i="38"/>
  <c r="Q331" i="38"/>
  <c r="U331" i="38"/>
  <c r="Z4" i="36"/>
  <c r="Q40" i="36"/>
  <c r="R40" i="36" s="1"/>
  <c r="S40" i="36" s="1"/>
  <c r="T40" i="36" s="1"/>
  <c r="U40" i="36" s="1"/>
  <c r="V40" i="36" s="1"/>
  <c r="W40" i="36" s="1"/>
  <c r="X40" i="36" s="1"/>
  <c r="Y40" i="36" s="1"/>
  <c r="P88" i="36"/>
  <c r="Z81" i="36"/>
  <c r="Z83" i="36"/>
  <c r="R110" i="36"/>
  <c r="S110" i="36" s="1"/>
  <c r="T110" i="36" s="1"/>
  <c r="U110" i="36" s="1"/>
  <c r="V110" i="36" s="1"/>
  <c r="W110" i="36" s="1"/>
  <c r="X110" i="36" s="1"/>
  <c r="Y110" i="36" s="1"/>
  <c r="Q115" i="36"/>
  <c r="R115" i="36" s="1"/>
  <c r="S115" i="36" s="1"/>
  <c r="T115" i="36" s="1"/>
  <c r="U115" i="36" s="1"/>
  <c r="V115" i="36" s="1"/>
  <c r="W115" i="36" s="1"/>
  <c r="X115" i="36" s="1"/>
  <c r="Y115" i="36" s="1"/>
  <c r="Q137" i="36"/>
  <c r="R137" i="36" s="1"/>
  <c r="S137" i="36" s="1"/>
  <c r="T137" i="36" s="1"/>
  <c r="U137" i="36" s="1"/>
  <c r="V137" i="36" s="1"/>
  <c r="W137" i="36" s="1"/>
  <c r="X137" i="36" s="1"/>
  <c r="Y137" i="36" s="1"/>
  <c r="L144" i="36"/>
  <c r="Z138" i="36"/>
  <c r="P144" i="36"/>
  <c r="R157" i="36"/>
  <c r="S157" i="36" s="1"/>
  <c r="T157" i="36" s="1"/>
  <c r="U157" i="36" s="1"/>
  <c r="V157" i="36" s="1"/>
  <c r="W157" i="36" s="1"/>
  <c r="X157" i="36" s="1"/>
  <c r="Y157" i="36" s="1"/>
  <c r="Q162" i="36"/>
  <c r="R162" i="36" s="1"/>
  <c r="S162" i="36" s="1"/>
  <c r="T162" i="36" s="1"/>
  <c r="U162" i="36" s="1"/>
  <c r="V162" i="36" s="1"/>
  <c r="W162" i="36" s="1"/>
  <c r="X162" i="36" s="1"/>
  <c r="Y162" i="36" s="1"/>
  <c r="Q181" i="36"/>
  <c r="R181" i="36" s="1"/>
  <c r="S181" i="36" s="1"/>
  <c r="T181" i="36" s="1"/>
  <c r="U181" i="36" s="1"/>
  <c r="V181" i="36" s="1"/>
  <c r="W181" i="36" s="1"/>
  <c r="X181" i="36" s="1"/>
  <c r="Y181" i="36" s="1"/>
  <c r="Z181" i="36" s="1"/>
  <c r="Z182" i="36"/>
  <c r="P183" i="36"/>
  <c r="Q197" i="36"/>
  <c r="R197" i="36" s="1"/>
  <c r="S197" i="36" s="1"/>
  <c r="T197" i="36" s="1"/>
  <c r="U197" i="36" s="1"/>
  <c r="V197" i="36" s="1"/>
  <c r="W197" i="36" s="1"/>
  <c r="X197" i="36" s="1"/>
  <c r="Y197" i="36" s="1"/>
  <c r="V13" i="23"/>
  <c r="W13" i="23"/>
  <c r="AS27" i="23"/>
  <c r="BI27" i="23"/>
  <c r="BY27" i="23"/>
  <c r="AJ53" i="23"/>
  <c r="AX64" i="23"/>
  <c r="BY78" i="23"/>
  <c r="M278" i="38"/>
  <c r="Q278" i="38"/>
  <c r="U278" i="38"/>
  <c r="M292" i="38"/>
  <c r="Q292" i="38"/>
  <c r="U292" i="38"/>
  <c r="M301" i="38"/>
  <c r="Q301" i="38"/>
  <c r="U301" i="38"/>
  <c r="M312" i="38"/>
  <c r="Q312" i="38"/>
  <c r="U312" i="38"/>
  <c r="M324" i="38"/>
  <c r="Q324" i="38"/>
  <c r="U324" i="38"/>
  <c r="Z107" i="36"/>
  <c r="M115" i="36"/>
  <c r="Z117" i="36"/>
  <c r="Z127" i="36"/>
  <c r="K147" i="36"/>
  <c r="O147" i="36"/>
  <c r="R149" i="36"/>
  <c r="S149" i="36" s="1"/>
  <c r="T149" i="36" s="1"/>
  <c r="U149" i="36" s="1"/>
  <c r="V149" i="36" s="1"/>
  <c r="W149" i="36" s="1"/>
  <c r="X149" i="36" s="1"/>
  <c r="Y149" i="36" s="1"/>
  <c r="Z150" i="36"/>
  <c r="M170" i="36"/>
  <c r="L170" i="36"/>
  <c r="P170" i="36"/>
  <c r="Z171" i="36"/>
  <c r="M177" i="36"/>
  <c r="Z174" i="36"/>
  <c r="Z177" i="36"/>
  <c r="R187" i="36"/>
  <c r="S187" i="36" s="1"/>
  <c r="T187" i="36" s="1"/>
  <c r="U187" i="36" s="1"/>
  <c r="V187" i="36" s="1"/>
  <c r="W187" i="36" s="1"/>
  <c r="X187" i="36" s="1"/>
  <c r="Y187" i="36" s="1"/>
  <c r="Z198" i="36"/>
  <c r="P199" i="36"/>
  <c r="P201" i="36"/>
  <c r="L201" i="36"/>
  <c r="O201" i="36"/>
  <c r="K201" i="36"/>
  <c r="N201" i="36"/>
  <c r="O215" i="36"/>
  <c r="K221" i="36"/>
  <c r="L13" i="23"/>
  <c r="AA13" i="23"/>
  <c r="AB13" i="23" s="1"/>
  <c r="BM27" i="23"/>
  <c r="CC27" i="23"/>
  <c r="CD39" i="23"/>
  <c r="AP39" i="23"/>
  <c r="L51" i="23"/>
  <c r="CD64" i="23"/>
  <c r="K224" i="38"/>
  <c r="O224" i="38"/>
  <c r="S224" i="38"/>
  <c r="M228" i="38"/>
  <c r="Q228" i="38"/>
  <c r="K232" i="38"/>
  <c r="O232" i="38"/>
  <c r="S232" i="38"/>
  <c r="M239" i="38"/>
  <c r="Q239" i="38"/>
  <c r="K243" i="38"/>
  <c r="O243" i="38"/>
  <c r="S243" i="38"/>
  <c r="M247" i="38"/>
  <c r="Q247" i="38"/>
  <c r="K255" i="38"/>
  <c r="O255" i="38"/>
  <c r="S255" i="38"/>
  <c r="M268" i="38"/>
  <c r="Q268" i="38"/>
  <c r="K272" i="38"/>
  <c r="O272" i="38"/>
  <c r="S272" i="38"/>
  <c r="M274" i="38"/>
  <c r="Q274" i="38"/>
  <c r="K276" i="38"/>
  <c r="S276" i="38"/>
  <c r="N278" i="38"/>
  <c r="R278" i="38"/>
  <c r="M280" i="38"/>
  <c r="Q280" i="38"/>
  <c r="N292" i="38"/>
  <c r="R292" i="38"/>
  <c r="M294" i="38"/>
  <c r="Q294" i="38"/>
  <c r="K298" i="38"/>
  <c r="O298" i="38"/>
  <c r="S298" i="38"/>
  <c r="N301" i="38"/>
  <c r="R301" i="38"/>
  <c r="M304" i="38"/>
  <c r="Q304" i="38"/>
  <c r="K310" i="38"/>
  <c r="O310" i="38"/>
  <c r="S310" i="38"/>
  <c r="N312" i="38"/>
  <c r="R312" i="38"/>
  <c r="M317" i="38"/>
  <c r="Q317" i="38"/>
  <c r="K321" i="38"/>
  <c r="O321" i="38"/>
  <c r="S321" i="38"/>
  <c r="N324" i="38"/>
  <c r="R324" i="38"/>
  <c r="M327" i="38"/>
  <c r="Q327" i="38"/>
  <c r="K331" i="38"/>
  <c r="O331" i="38"/>
  <c r="S331" i="38"/>
  <c r="P80" i="36"/>
  <c r="Z76" i="36"/>
  <c r="Z99" i="36"/>
  <c r="Z103" i="36"/>
  <c r="N110" i="36"/>
  <c r="Z106" i="36"/>
  <c r="Z113" i="36"/>
  <c r="O125" i="36"/>
  <c r="K125" i="36"/>
  <c r="N125" i="36"/>
  <c r="M125" i="36"/>
  <c r="Z119" i="36"/>
  <c r="L125" i="36"/>
  <c r="Z133" i="36"/>
  <c r="R135" i="36"/>
  <c r="S135" i="36" s="1"/>
  <c r="T135" i="36" s="1"/>
  <c r="U135" i="36" s="1"/>
  <c r="V135" i="36" s="1"/>
  <c r="W135" i="36" s="1"/>
  <c r="X135" i="36" s="1"/>
  <c r="Y135" i="36" s="1"/>
  <c r="Z136" i="36"/>
  <c r="Z139" i="36"/>
  <c r="Z154" i="36"/>
  <c r="Z160" i="36"/>
  <c r="Z165" i="36"/>
  <c r="Z166" i="36"/>
  <c r="Z172" i="36"/>
  <c r="R179" i="36"/>
  <c r="S179" i="36" s="1"/>
  <c r="T179" i="36" s="1"/>
  <c r="U179" i="36" s="1"/>
  <c r="V179" i="36" s="1"/>
  <c r="W179" i="36" s="1"/>
  <c r="X179" i="36" s="1"/>
  <c r="Y179" i="36" s="1"/>
  <c r="Z180" i="36"/>
  <c r="P194" i="36"/>
  <c r="Q194" i="36" s="1"/>
  <c r="R194" i="36" s="1"/>
  <c r="S194" i="36" s="1"/>
  <c r="T194" i="36" s="1"/>
  <c r="U194" i="36" s="1"/>
  <c r="V194" i="36" s="1"/>
  <c r="W194" i="36" s="1"/>
  <c r="X194" i="36" s="1"/>
  <c r="Y194" i="36" s="1"/>
  <c r="M215" i="36"/>
  <c r="Z202" i="36"/>
  <c r="P215" i="36"/>
  <c r="Z208" i="36"/>
  <c r="Z13" i="23"/>
  <c r="L27" i="23"/>
  <c r="BQ27" i="23"/>
  <c r="BF39" i="23"/>
  <c r="L105" i="36"/>
  <c r="P105" i="36"/>
  <c r="Z111" i="36"/>
  <c r="Z130" i="36"/>
  <c r="Z158" i="36"/>
  <c r="Z163" i="36"/>
  <c r="Z168" i="36"/>
  <c r="N194" i="36"/>
  <c r="M221" i="36"/>
  <c r="X13" i="23"/>
  <c r="AF13" i="23"/>
  <c r="R27" i="23"/>
  <c r="Z27" i="23"/>
  <c r="AT27" i="23"/>
  <c r="AX27" i="23"/>
  <c r="BF27" i="23"/>
  <c r="BJ27" i="23"/>
  <c r="BN27" i="23"/>
  <c r="BR27" i="23"/>
  <c r="BV27" i="23"/>
  <c r="BZ27" i="23"/>
  <c r="CD27" i="23"/>
  <c r="CH27" i="23"/>
  <c r="AT39" i="23"/>
  <c r="BJ39" i="23"/>
  <c r="BZ39" i="23"/>
  <c r="AR51" i="23"/>
  <c r="BH51" i="23"/>
  <c r="BX51" i="23"/>
  <c r="P64" i="23"/>
  <c r="BP85" i="23"/>
  <c r="AU85" i="23"/>
  <c r="CF85" i="23"/>
  <c r="BK85" i="23"/>
  <c r="AP85" i="23"/>
  <c r="CA85" i="23"/>
  <c r="BF85" i="23"/>
  <c r="BV85" i="23"/>
  <c r="M105" i="36"/>
  <c r="K194" i="36"/>
  <c r="O194" i="36"/>
  <c r="I13" i="23"/>
  <c r="Y13" i="23"/>
  <c r="AC13" i="23"/>
  <c r="AD13" i="23" s="1"/>
  <c r="O27" i="23"/>
  <c r="S27" i="23"/>
  <c r="W27" i="23"/>
  <c r="AA27" i="23"/>
  <c r="AB27" i="23" s="1"/>
  <c r="AE27" i="23"/>
  <c r="AU27" i="23"/>
  <c r="AY27" i="23"/>
  <c r="BG27" i="23"/>
  <c r="BK27" i="23"/>
  <c r="BO27" i="23"/>
  <c r="BS27" i="23"/>
  <c r="BW27" i="23"/>
  <c r="CA27" i="23"/>
  <c r="CE27" i="23"/>
  <c r="CI27" i="23"/>
  <c r="CJ27" i="23" s="1"/>
  <c r="CK27" i="23" s="1"/>
  <c r="CL27" i="23" s="1"/>
  <c r="CM27" i="23" s="1"/>
  <c r="CN27" i="23" s="1"/>
  <c r="CO27" i="23" s="1"/>
  <c r="CP27" i="23" s="1"/>
  <c r="CQ27" i="23" s="1"/>
  <c r="R39" i="23"/>
  <c r="S39" i="23" s="1"/>
  <c r="AH39" i="23"/>
  <c r="AI39" i="23" s="1"/>
  <c r="AJ39" i="23" s="1"/>
  <c r="AX39" i="23"/>
  <c r="BN39" i="23"/>
  <c r="CI51" i="23"/>
  <c r="CJ51" i="23" s="1"/>
  <c r="CK51" i="23" s="1"/>
  <c r="CL51" i="23" s="1"/>
  <c r="CM51" i="23" s="1"/>
  <c r="CN51" i="23" s="1"/>
  <c r="CO51" i="23" s="1"/>
  <c r="CP51" i="23" s="1"/>
  <c r="CQ51" i="23" s="1"/>
  <c r="AV51" i="23"/>
  <c r="AW51" i="23" s="1"/>
  <c r="BL51" i="23"/>
  <c r="CB51" i="23"/>
  <c r="AC53" i="23"/>
  <c r="AD53" i="23" s="1"/>
  <c r="Y53" i="23"/>
  <c r="Z53" i="23" s="1"/>
  <c r="I53" i="23"/>
  <c r="AF53" i="23"/>
  <c r="X53" i="23"/>
  <c r="AA53" i="23"/>
  <c r="AB53" i="23" s="1"/>
  <c r="W53" i="23"/>
  <c r="U53" i="23"/>
  <c r="V53" i="23" s="1"/>
  <c r="AF64" i="23"/>
  <c r="CD69" i="23"/>
  <c r="L194" i="36"/>
  <c r="P27" i="23"/>
  <c r="T27" i="23"/>
  <c r="U27" i="23" s="1"/>
  <c r="V27" i="23" s="1"/>
  <c r="X27" i="23"/>
  <c r="AF27" i="23"/>
  <c r="AG27" i="23" s="1"/>
  <c r="AH27" i="23" s="1"/>
  <c r="AI27" i="23" s="1"/>
  <c r="AJ27" i="23" s="1"/>
  <c r="AK27" i="23" s="1"/>
  <c r="AL27" i="23" s="1"/>
  <c r="AM27" i="23" s="1"/>
  <c r="AN27" i="23"/>
  <c r="AR27" i="23"/>
  <c r="AV27" i="23"/>
  <c r="AW27" i="23" s="1"/>
  <c r="AZ27" i="23"/>
  <c r="BA27" i="23" s="1"/>
  <c r="BB27" i="23" s="1"/>
  <c r="BC27" i="23" s="1"/>
  <c r="BD27" i="23" s="1"/>
  <c r="BH27" i="23"/>
  <c r="BL27" i="23"/>
  <c r="BP27" i="23"/>
  <c r="BT27" i="23"/>
  <c r="BX27" i="23"/>
  <c r="CB27" i="23"/>
  <c r="CG39" i="23"/>
  <c r="CC39" i="23"/>
  <c r="BY39" i="23"/>
  <c r="BU39" i="23"/>
  <c r="BQ39" i="23"/>
  <c r="BM39" i="23"/>
  <c r="BI39" i="23"/>
  <c r="BE39" i="23"/>
  <c r="AS39" i="23"/>
  <c r="AO39" i="23"/>
  <c r="AK39" i="23"/>
  <c r="AC39" i="23"/>
  <c r="AD39" i="23" s="1"/>
  <c r="Y39" i="23"/>
  <c r="Z39" i="23" s="1"/>
  <c r="Q39" i="23"/>
  <c r="CF39" i="23"/>
  <c r="CB39" i="23"/>
  <c r="BX39" i="23"/>
  <c r="BT39" i="23"/>
  <c r="BP39" i="23"/>
  <c r="BL39" i="23"/>
  <c r="BH39" i="23"/>
  <c r="AZ39" i="23"/>
  <c r="BA39" i="23" s="1"/>
  <c r="BB39" i="23" s="1"/>
  <c r="BC39" i="23" s="1"/>
  <c r="BD39" i="23" s="1"/>
  <c r="AV39" i="23"/>
  <c r="AW39" i="23" s="1"/>
  <c r="AR39" i="23"/>
  <c r="AN39" i="23"/>
  <c r="AF39" i="23"/>
  <c r="X39" i="23"/>
  <c r="T39" i="23"/>
  <c r="U39" i="23" s="1"/>
  <c r="V39" i="23" s="1"/>
  <c r="P39" i="23"/>
  <c r="CI39" i="23"/>
  <c r="CJ39" i="23" s="1"/>
  <c r="CK39" i="23" s="1"/>
  <c r="CL39" i="23" s="1"/>
  <c r="CM39" i="23" s="1"/>
  <c r="CN39" i="23" s="1"/>
  <c r="CO39" i="23" s="1"/>
  <c r="CP39" i="23" s="1"/>
  <c r="CQ39" i="23" s="1"/>
  <c r="CE39" i="23"/>
  <c r="CA39" i="23"/>
  <c r="BW39" i="23"/>
  <c r="BS39" i="23"/>
  <c r="BO39" i="23"/>
  <c r="BK39" i="23"/>
  <c r="BG39" i="23"/>
  <c r="AY39" i="23"/>
  <c r="AU39" i="23"/>
  <c r="AQ39" i="23"/>
  <c r="AM39" i="23"/>
  <c r="AE39" i="23"/>
  <c r="AA39" i="23"/>
  <c r="AB39" i="23" s="1"/>
  <c r="W39" i="23"/>
  <c r="O39" i="23"/>
  <c r="AL39" i="23"/>
  <c r="BR39" i="23"/>
  <c r="CH39" i="23"/>
  <c r="AZ51" i="23"/>
  <c r="BA51" i="23" s="1"/>
  <c r="BB51" i="23" s="1"/>
  <c r="BC51" i="23" s="1"/>
  <c r="BD51" i="23" s="1"/>
  <c r="BP51" i="23"/>
  <c r="L57" i="23"/>
  <c r="U57" i="23"/>
  <c r="V57" i="23" s="1"/>
  <c r="Q51" i="23"/>
  <c r="Y51" i="23"/>
  <c r="Z51" i="23" s="1"/>
  <c r="AC51" i="23"/>
  <c r="AD51" i="23" s="1"/>
  <c r="AG51" i="23"/>
  <c r="AK51" i="23"/>
  <c r="AO51" i="23"/>
  <c r="AS51" i="23"/>
  <c r="BI51" i="23"/>
  <c r="BM51" i="23"/>
  <c r="BQ51" i="23"/>
  <c r="BU51" i="23"/>
  <c r="BY51" i="23"/>
  <c r="CC51" i="23"/>
  <c r="CG51" i="23"/>
  <c r="P57" i="23"/>
  <c r="AA57" i="23"/>
  <c r="AB57" i="23" s="1"/>
  <c r="AF57" i="23"/>
  <c r="AL57" i="23"/>
  <c r="CI64" i="23"/>
  <c r="CJ64" i="23" s="1"/>
  <c r="CK64" i="23" s="1"/>
  <c r="CL64" i="23" s="1"/>
  <c r="CM64" i="23" s="1"/>
  <c r="CN64" i="23" s="1"/>
  <c r="CO64" i="23" s="1"/>
  <c r="CP64" i="23" s="1"/>
  <c r="CQ64" i="23" s="1"/>
  <c r="CE64" i="23"/>
  <c r="CA64" i="23"/>
  <c r="BW64" i="23"/>
  <c r="BS64" i="23"/>
  <c r="BO64" i="23"/>
  <c r="BK64" i="23"/>
  <c r="BG64" i="23"/>
  <c r="AY64" i="23"/>
  <c r="AU64" i="23"/>
  <c r="AQ64" i="23"/>
  <c r="AM64" i="23"/>
  <c r="AE64" i="23"/>
  <c r="AA64" i="23"/>
  <c r="AB64" i="23" s="1"/>
  <c r="W64" i="23"/>
  <c r="O64" i="23"/>
  <c r="CG64" i="23"/>
  <c r="CC64" i="23"/>
  <c r="BY64" i="23"/>
  <c r="BU64" i="23"/>
  <c r="BQ64" i="23"/>
  <c r="BM64" i="23"/>
  <c r="BI64" i="23"/>
  <c r="BE64" i="23"/>
  <c r="AS64" i="23"/>
  <c r="AO64" i="23"/>
  <c r="AK64" i="23"/>
  <c r="AG64" i="23"/>
  <c r="AC64" i="23"/>
  <c r="AD64" i="23" s="1"/>
  <c r="Y64" i="23"/>
  <c r="Z64" i="23" s="1"/>
  <c r="Q64" i="23"/>
  <c r="M64" i="23"/>
  <c r="T64" i="23"/>
  <c r="U64" i="23" s="1"/>
  <c r="V64" i="23" s="1"/>
  <c r="AR64" i="23"/>
  <c r="AZ64" i="23"/>
  <c r="BA64" i="23" s="1"/>
  <c r="BB64" i="23" s="1"/>
  <c r="BC64" i="23" s="1"/>
  <c r="BD64" i="23" s="1"/>
  <c r="BH64" i="23"/>
  <c r="BP64" i="23"/>
  <c r="BX64" i="23"/>
  <c r="CF64" i="23"/>
  <c r="AD69" i="23"/>
  <c r="AT69" i="23"/>
  <c r="BJ69" i="23"/>
  <c r="BZ69" i="23"/>
  <c r="K72" i="23"/>
  <c r="L72" i="23" s="1"/>
  <c r="BM72" i="23"/>
  <c r="CC72" i="23"/>
  <c r="CI75" i="23"/>
  <c r="CJ75" i="23" s="1"/>
  <c r="CK75" i="23" s="1"/>
  <c r="CL75" i="23" s="1"/>
  <c r="CM75" i="23" s="1"/>
  <c r="CN75" i="23" s="1"/>
  <c r="CO75" i="23" s="1"/>
  <c r="CP75" i="23" s="1"/>
  <c r="CQ75" i="23" s="1"/>
  <c r="AZ75" i="23"/>
  <c r="BP75" i="23"/>
  <c r="CF75" i="23"/>
  <c r="N85" i="23"/>
  <c r="CC90" i="23"/>
  <c r="AK90" i="23"/>
  <c r="AL90" i="23" s="1"/>
  <c r="BQ90" i="23"/>
  <c r="CK138" i="23"/>
  <c r="CL138" i="23" s="1"/>
  <c r="CM138" i="23" s="1"/>
  <c r="CN138" i="23" s="1"/>
  <c r="CO138" i="23" s="1"/>
  <c r="CP138" i="23" s="1"/>
  <c r="CQ138" i="23" s="1"/>
  <c r="R51" i="23"/>
  <c r="S51" i="23" s="1"/>
  <c r="AH51" i="23"/>
  <c r="AI51" i="23" s="1"/>
  <c r="AJ51" i="23" s="1"/>
  <c r="AL51" i="23"/>
  <c r="AP51" i="23"/>
  <c r="AT51" i="23"/>
  <c r="AX51" i="23"/>
  <c r="BJ51" i="23"/>
  <c r="BN51" i="23"/>
  <c r="BR51" i="23"/>
  <c r="BV51" i="23"/>
  <c r="BZ51" i="23"/>
  <c r="CD51" i="23"/>
  <c r="CH51" i="23"/>
  <c r="AC57" i="23"/>
  <c r="AD57" i="23" s="1"/>
  <c r="Y57" i="23"/>
  <c r="Z57" i="23" s="1"/>
  <c r="Q57" i="23"/>
  <c r="R57" i="23"/>
  <c r="S57" i="23" s="1"/>
  <c r="W57" i="23"/>
  <c r="AH57" i="23"/>
  <c r="AI57" i="23" s="1"/>
  <c r="AJ57" i="23" s="1"/>
  <c r="L69" i="23"/>
  <c r="R69" i="23"/>
  <c r="AH69" i="23"/>
  <c r="AI69" i="23" s="1"/>
  <c r="AJ69" i="23" s="1"/>
  <c r="AX69" i="23"/>
  <c r="BN69" i="23"/>
  <c r="CF72" i="23"/>
  <c r="AK72" i="23"/>
  <c r="BA72" i="23"/>
  <c r="BQ72" i="23"/>
  <c r="CG72" i="23"/>
  <c r="X75" i="23"/>
  <c r="AN75" i="23"/>
  <c r="BD75" i="23"/>
  <c r="I82" i="23"/>
  <c r="CG82" i="23" s="1"/>
  <c r="Q88" i="23"/>
  <c r="CB88" i="23"/>
  <c r="BT88" i="23"/>
  <c r="BL88" i="23"/>
  <c r="BD88" i="23"/>
  <c r="AV88" i="23"/>
  <c r="AW88" i="23" s="1"/>
  <c r="AN88" i="23"/>
  <c r="AP88" i="23"/>
  <c r="BV88" i="23"/>
  <c r="AI93" i="23"/>
  <c r="O51" i="23"/>
  <c r="W51" i="23"/>
  <c r="AA51" i="23"/>
  <c r="AB51" i="23" s="1"/>
  <c r="AE51" i="23"/>
  <c r="AM51" i="23"/>
  <c r="AQ51" i="23"/>
  <c r="AU51" i="23"/>
  <c r="AY51" i="23"/>
  <c r="BG51" i="23"/>
  <c r="BK51" i="23"/>
  <c r="BO51" i="23"/>
  <c r="BS51" i="23"/>
  <c r="BW51" i="23"/>
  <c r="CA51" i="23"/>
  <c r="CE51" i="23"/>
  <c r="I57" i="23"/>
  <c r="BL57" i="23" s="1"/>
  <c r="X57" i="23"/>
  <c r="K64" i="23"/>
  <c r="L64" i="23" s="1"/>
  <c r="X64" i="23"/>
  <c r="CG69" i="23"/>
  <c r="CC69" i="23"/>
  <c r="BY69" i="23"/>
  <c r="BU69" i="23"/>
  <c r="BQ69" i="23"/>
  <c r="BM69" i="23"/>
  <c r="BI69" i="23"/>
  <c r="BE69" i="23"/>
  <c r="BA69" i="23"/>
  <c r="AS69" i="23"/>
  <c r="AO69" i="23"/>
  <c r="AK69" i="23"/>
  <c r="AG69" i="23"/>
  <c r="AC69" i="23"/>
  <c r="Y69" i="23"/>
  <c r="Q69" i="23"/>
  <c r="M69" i="23"/>
  <c r="M72" i="23" s="1"/>
  <c r="CF69" i="23"/>
  <c r="CB69" i="23"/>
  <c r="BX69" i="23"/>
  <c r="BT69" i="23"/>
  <c r="BP69" i="23"/>
  <c r="BL69" i="23"/>
  <c r="BH69" i="23"/>
  <c r="BD69" i="23"/>
  <c r="AZ69" i="23"/>
  <c r="AV69" i="23"/>
  <c r="AW69" i="23" s="1"/>
  <c r="AR69" i="23"/>
  <c r="AN69" i="23"/>
  <c r="AF69" i="23"/>
  <c r="X69" i="23"/>
  <c r="T69" i="23"/>
  <c r="U69" i="23" s="1"/>
  <c r="P69" i="23"/>
  <c r="CI69" i="23"/>
  <c r="CJ69" i="23" s="1"/>
  <c r="CK69" i="23" s="1"/>
  <c r="CL69" i="23" s="1"/>
  <c r="CM69" i="23" s="1"/>
  <c r="CN69" i="23" s="1"/>
  <c r="CO69" i="23" s="1"/>
  <c r="CP69" i="23" s="1"/>
  <c r="CQ69" i="23" s="1"/>
  <c r="CE69" i="23"/>
  <c r="CA69" i="23"/>
  <c r="BW69" i="23"/>
  <c r="BS69" i="23"/>
  <c r="BO69" i="23"/>
  <c r="BK69" i="23"/>
  <c r="BG69" i="23"/>
  <c r="BC69" i="23"/>
  <c r="AY69" i="23"/>
  <c r="AU69" i="23"/>
  <c r="AQ69" i="23"/>
  <c r="AM69" i="23"/>
  <c r="AE69" i="23"/>
  <c r="AA69" i="23"/>
  <c r="AB69" i="23" s="1"/>
  <c r="W69" i="23"/>
  <c r="S69" i="23"/>
  <c r="O69" i="23"/>
  <c r="V69" i="23"/>
  <c r="AL69" i="23"/>
  <c r="BB69" i="23"/>
  <c r="BR69" i="23"/>
  <c r="CH69" i="23"/>
  <c r="AO72" i="23"/>
  <c r="BE72" i="23"/>
  <c r="L78" i="23"/>
  <c r="CH85" i="23"/>
  <c r="CG96" i="23"/>
  <c r="BQ96" i="23"/>
  <c r="BA96" i="23"/>
  <c r="AK96" i="23"/>
  <c r="BY96" i="23"/>
  <c r="BI96" i="23"/>
  <c r="AS96" i="23"/>
  <c r="BE96" i="23"/>
  <c r="S98" i="23"/>
  <c r="AJ100" i="23"/>
  <c r="AQ100" i="23"/>
  <c r="CA109" i="23"/>
  <c r="AU109" i="23"/>
  <c r="BS109" i="23"/>
  <c r="AM109" i="23"/>
  <c r="BK109" i="23"/>
  <c r="AE109" i="23"/>
  <c r="AF109" i="23" s="1"/>
  <c r="AG109" i="23" s="1"/>
  <c r="BC109" i="23"/>
  <c r="N72" i="23"/>
  <c r="O72" i="23" s="1"/>
  <c r="R72" i="23"/>
  <c r="V72" i="23"/>
  <c r="Z72" i="23"/>
  <c r="AD72" i="23"/>
  <c r="AH72" i="23"/>
  <c r="AI72" i="23" s="1"/>
  <c r="AJ72" i="23" s="1"/>
  <c r="AL72" i="23"/>
  <c r="AP72" i="23"/>
  <c r="AT72" i="23"/>
  <c r="AX72" i="23"/>
  <c r="BB72" i="23"/>
  <c r="BF72" i="23"/>
  <c r="BJ72" i="23"/>
  <c r="BN72" i="23"/>
  <c r="BR72" i="23"/>
  <c r="BV72" i="23"/>
  <c r="BZ72" i="23"/>
  <c r="CD72" i="23"/>
  <c r="CH72" i="23"/>
  <c r="M75" i="23"/>
  <c r="Q75" i="23"/>
  <c r="Y75" i="23"/>
  <c r="AC75" i="23"/>
  <c r="AG75" i="23"/>
  <c r="AH75" i="23" s="1"/>
  <c r="AI75" i="23" s="1"/>
  <c r="AJ75" i="23" s="1"/>
  <c r="AK75" i="23"/>
  <c r="AO75" i="23"/>
  <c r="AS75" i="23"/>
  <c r="BA75" i="23"/>
  <c r="BE75" i="23"/>
  <c r="BI75" i="23"/>
  <c r="BM75" i="23"/>
  <c r="BQ75" i="23"/>
  <c r="BU75" i="23"/>
  <c r="BY75" i="23"/>
  <c r="CC75" i="23"/>
  <c r="CG75" i="23"/>
  <c r="S82" i="23"/>
  <c r="W82" i="23"/>
  <c r="AA82" i="23"/>
  <c r="AB82" i="23" s="1"/>
  <c r="AE82" i="23"/>
  <c r="AQ82" i="23"/>
  <c r="AU82" i="23"/>
  <c r="AY82" i="23"/>
  <c r="BC82" i="23"/>
  <c r="BG82" i="23"/>
  <c r="BK82" i="23"/>
  <c r="BO82" i="23"/>
  <c r="BS82" i="23"/>
  <c r="BW82" i="23"/>
  <c r="CA82" i="23"/>
  <c r="CE82" i="23"/>
  <c r="CI82" i="23"/>
  <c r="CJ82" i="23" s="1"/>
  <c r="CK82" i="23" s="1"/>
  <c r="CL82" i="23" s="1"/>
  <c r="CM82" i="23" s="1"/>
  <c r="CN82" i="23" s="1"/>
  <c r="CO82" i="23" s="1"/>
  <c r="CP82" i="23" s="1"/>
  <c r="CQ82" i="23" s="1"/>
  <c r="P85" i="23"/>
  <c r="AA85" i="23"/>
  <c r="AB85" i="23" s="1"/>
  <c r="AF85" i="23"/>
  <c r="AG85" i="23" s="1"/>
  <c r="AH85" i="23" s="1"/>
  <c r="AI85" i="23" s="1"/>
  <c r="AJ85" i="23" s="1"/>
  <c r="AK85" i="23" s="1"/>
  <c r="AL85" i="23" s="1"/>
  <c r="AM85" i="23" s="1"/>
  <c r="AQ85" i="23"/>
  <c r="AV85" i="23"/>
  <c r="BB85" i="23"/>
  <c r="BG85" i="23"/>
  <c r="BL85" i="23"/>
  <c r="BR85" i="23"/>
  <c r="BW85" i="23"/>
  <c r="CB85" i="23"/>
  <c r="CI88" i="23"/>
  <c r="CJ88" i="23" s="1"/>
  <c r="CK88" i="23" s="1"/>
  <c r="CL88" i="23" s="1"/>
  <c r="CM88" i="23" s="1"/>
  <c r="CN88" i="23" s="1"/>
  <c r="CO88" i="23" s="1"/>
  <c r="CP88" i="23" s="1"/>
  <c r="CQ88" i="23" s="1"/>
  <c r="CE88" i="23"/>
  <c r="CA88" i="23"/>
  <c r="BW88" i="23"/>
  <c r="BS88" i="23"/>
  <c r="BO88" i="23"/>
  <c r="BK88" i="23"/>
  <c r="BG88" i="23"/>
  <c r="BC88" i="23"/>
  <c r="AY88" i="23"/>
  <c r="AU88" i="23"/>
  <c r="AQ88" i="23"/>
  <c r="AM88" i="23"/>
  <c r="AE88" i="23"/>
  <c r="AA88" i="23"/>
  <c r="AB88" i="23" s="1"/>
  <c r="W88" i="23"/>
  <c r="O88" i="23"/>
  <c r="CG88" i="23"/>
  <c r="CC88" i="23"/>
  <c r="BY88" i="23"/>
  <c r="BU88" i="23"/>
  <c r="BQ88" i="23"/>
  <c r="BM88" i="23"/>
  <c r="BI88" i="23"/>
  <c r="BE88" i="23"/>
  <c r="BA88" i="23"/>
  <c r="AS88" i="23"/>
  <c r="AO88" i="23"/>
  <c r="AK88" i="23"/>
  <c r="AG88" i="23"/>
  <c r="AH88" i="23" s="1"/>
  <c r="AI88" i="23" s="1"/>
  <c r="AJ88" i="23" s="1"/>
  <c r="AC88" i="23"/>
  <c r="Y88" i="23"/>
  <c r="T88" i="23"/>
  <c r="U88" i="23" s="1"/>
  <c r="V88" i="23" s="1"/>
  <c r="AR88" i="23"/>
  <c r="AZ88" i="23"/>
  <c r="BH88" i="23"/>
  <c r="BP88" i="23"/>
  <c r="BX88" i="23"/>
  <c r="CF88" i="23"/>
  <c r="O90" i="23"/>
  <c r="W90" i="23"/>
  <c r="AE90" i="23"/>
  <c r="AM90" i="23"/>
  <c r="AU90" i="23"/>
  <c r="BC90" i="23"/>
  <c r="BK90" i="23"/>
  <c r="BS90" i="23"/>
  <c r="CA90" i="23"/>
  <c r="CI90" i="23"/>
  <c r="CJ90" i="23" s="1"/>
  <c r="CK90" i="23" s="1"/>
  <c r="CL90" i="23" s="1"/>
  <c r="CM90" i="23" s="1"/>
  <c r="CN90" i="23" s="1"/>
  <c r="CO90" i="23" s="1"/>
  <c r="CP90" i="23" s="1"/>
  <c r="CQ90" i="23" s="1"/>
  <c r="I93" i="23"/>
  <c r="AR93" i="23"/>
  <c r="BJ98" i="23"/>
  <c r="BZ98" i="23"/>
  <c r="CK100" i="23"/>
  <c r="CL100" i="23" s="1"/>
  <c r="CM100" i="23" s="1"/>
  <c r="CN100" i="23" s="1"/>
  <c r="CO100" i="23" s="1"/>
  <c r="CP100" i="23" s="1"/>
  <c r="CQ100" i="23" s="1"/>
  <c r="AK102" i="23"/>
  <c r="AC104" i="23"/>
  <c r="AD104" i="23" s="1"/>
  <c r="AE104" i="23" s="1"/>
  <c r="I104" i="23"/>
  <c r="BG104" i="23"/>
  <c r="BW104" i="23"/>
  <c r="AT119" i="23"/>
  <c r="AU119" i="23" s="1"/>
  <c r="AV119" i="23" s="1"/>
  <c r="AW119" i="23" s="1"/>
  <c r="S72" i="23"/>
  <c r="W72" i="23"/>
  <c r="AA72" i="23"/>
  <c r="AB72" i="23" s="1"/>
  <c r="AE72" i="23"/>
  <c r="AM72" i="23"/>
  <c r="AQ72" i="23"/>
  <c r="AU72" i="23"/>
  <c r="AY72" i="23"/>
  <c r="BC72" i="23"/>
  <c r="BG72" i="23"/>
  <c r="BK72" i="23"/>
  <c r="BO72" i="23"/>
  <c r="BS72" i="23"/>
  <c r="BW72" i="23"/>
  <c r="CA72" i="23"/>
  <c r="CE72" i="23"/>
  <c r="CI72" i="23"/>
  <c r="CJ72" i="23" s="1"/>
  <c r="CK72" i="23" s="1"/>
  <c r="CL72" i="23" s="1"/>
  <c r="CM72" i="23" s="1"/>
  <c r="CN72" i="23" s="1"/>
  <c r="CO72" i="23" s="1"/>
  <c r="CP72" i="23" s="1"/>
  <c r="CQ72" i="23" s="1"/>
  <c r="N75" i="23"/>
  <c r="R75" i="23"/>
  <c r="Z75" i="23"/>
  <c r="AD75" i="23"/>
  <c r="AL75" i="23"/>
  <c r="AP75" i="23"/>
  <c r="AT75" i="23"/>
  <c r="AX75" i="23"/>
  <c r="BB75" i="23"/>
  <c r="BF75" i="23"/>
  <c r="BJ75" i="23"/>
  <c r="BN75" i="23"/>
  <c r="BR75" i="23"/>
  <c r="BV75" i="23"/>
  <c r="BZ75" i="23"/>
  <c r="CD75" i="23"/>
  <c r="CH75" i="23"/>
  <c r="P82" i="23"/>
  <c r="T82" i="23"/>
  <c r="U82" i="23" s="1"/>
  <c r="V82" i="23" s="1"/>
  <c r="X82" i="23"/>
  <c r="AF82" i="23"/>
  <c r="AN82" i="23"/>
  <c r="AR82" i="23"/>
  <c r="AV82" i="23"/>
  <c r="AW82" i="23" s="1"/>
  <c r="AZ82" i="23"/>
  <c r="BD82" i="23"/>
  <c r="BH82" i="23"/>
  <c r="BL82" i="23"/>
  <c r="BP82" i="23"/>
  <c r="BT82" i="23"/>
  <c r="BX82" i="23"/>
  <c r="CB82" i="23"/>
  <c r="CF82" i="23"/>
  <c r="CG85" i="23"/>
  <c r="CC85" i="23"/>
  <c r="BY85" i="23"/>
  <c r="BU85" i="23"/>
  <c r="BQ85" i="23"/>
  <c r="BM85" i="23"/>
  <c r="BI85" i="23"/>
  <c r="BE85" i="23"/>
  <c r="BA85" i="23"/>
  <c r="AS85" i="23"/>
  <c r="AO85" i="23"/>
  <c r="AW85" i="23" s="1"/>
  <c r="AC85" i="23"/>
  <c r="Y85" i="23"/>
  <c r="Q85" i="23"/>
  <c r="M85" i="23"/>
  <c r="R85" i="23"/>
  <c r="S85" i="23" s="1"/>
  <c r="W85" i="23"/>
  <c r="AR85" i="23"/>
  <c r="AX85" i="23"/>
  <c r="BC85" i="23"/>
  <c r="BH85" i="23"/>
  <c r="BN85" i="23"/>
  <c r="BS85" i="23"/>
  <c r="BX85" i="23"/>
  <c r="CD85" i="23"/>
  <c r="CI85" i="23"/>
  <c r="CJ85" i="23" s="1"/>
  <c r="CK85" i="23" s="1"/>
  <c r="CL85" i="23" s="1"/>
  <c r="CM85" i="23" s="1"/>
  <c r="CN85" i="23" s="1"/>
  <c r="CO85" i="23" s="1"/>
  <c r="CP85" i="23" s="1"/>
  <c r="CQ85" i="23" s="1"/>
  <c r="AD88" i="23"/>
  <c r="AL88" i="23"/>
  <c r="AT88" i="23"/>
  <c r="BB88" i="23"/>
  <c r="BJ88" i="23"/>
  <c r="BR88" i="23"/>
  <c r="BZ88" i="23"/>
  <c r="CH88" i="23"/>
  <c r="Y90" i="23"/>
  <c r="AG90" i="23"/>
  <c r="AH90" i="23" s="1"/>
  <c r="AI90" i="23" s="1"/>
  <c r="AJ90" i="23" s="1"/>
  <c r="AO90" i="23"/>
  <c r="BE90" i="23"/>
  <c r="BM90" i="23"/>
  <c r="BU90" i="23"/>
  <c r="CI93" i="23"/>
  <c r="CJ93" i="23" s="1"/>
  <c r="CK93" i="23" s="1"/>
  <c r="CL93" i="23" s="1"/>
  <c r="CM93" i="23" s="1"/>
  <c r="CN93" i="23" s="1"/>
  <c r="CO93" i="23" s="1"/>
  <c r="CP93" i="23" s="1"/>
  <c r="CQ93" i="23" s="1"/>
  <c r="CF96" i="23"/>
  <c r="CB96" i="23"/>
  <c r="BX96" i="23"/>
  <c r="BT96" i="23"/>
  <c r="BP96" i="23"/>
  <c r="BL96" i="23"/>
  <c r="BH96" i="23"/>
  <c r="BD96" i="23"/>
  <c r="AZ96" i="23"/>
  <c r="AV96" i="23"/>
  <c r="AW96" i="23" s="1"/>
  <c r="AR96" i="23"/>
  <c r="AN96" i="23"/>
  <c r="AF96" i="23"/>
  <c r="T96" i="23"/>
  <c r="U96" i="23" s="1"/>
  <c r="V96" i="23" s="1"/>
  <c r="P96" i="23"/>
  <c r="Q96" i="23" s="1"/>
  <c r="CI96" i="23"/>
  <c r="CJ96" i="23" s="1"/>
  <c r="CK96" i="23" s="1"/>
  <c r="CL96" i="23" s="1"/>
  <c r="CM96" i="23" s="1"/>
  <c r="CN96" i="23" s="1"/>
  <c r="CO96" i="23" s="1"/>
  <c r="CP96" i="23" s="1"/>
  <c r="CQ96" i="23" s="1"/>
  <c r="CE96" i="23"/>
  <c r="CA96" i="23"/>
  <c r="BW96" i="23"/>
  <c r="BS96" i="23"/>
  <c r="BO96" i="23"/>
  <c r="BK96" i="23"/>
  <c r="BG96" i="23"/>
  <c r="BC96" i="23"/>
  <c r="AY96" i="23"/>
  <c r="AU96" i="23"/>
  <c r="AQ96" i="23"/>
  <c r="AM96" i="23"/>
  <c r="AE96" i="23"/>
  <c r="AA96" i="23"/>
  <c r="AB96" i="23" s="1"/>
  <c r="W96" i="23"/>
  <c r="X96" i="23" s="1"/>
  <c r="Y96" i="23" s="1"/>
  <c r="O96" i="23"/>
  <c r="CH96" i="23"/>
  <c r="CD96" i="23"/>
  <c r="BZ96" i="23"/>
  <c r="BV96" i="23"/>
  <c r="BR96" i="23"/>
  <c r="BN96" i="23"/>
  <c r="BJ96" i="23"/>
  <c r="BF96" i="23"/>
  <c r="BB96" i="23"/>
  <c r="AX96" i="23"/>
  <c r="AT96" i="23"/>
  <c r="AP96" i="23"/>
  <c r="AL96" i="23"/>
  <c r="Z96" i="23"/>
  <c r="R96" i="23"/>
  <c r="S96" i="23" s="1"/>
  <c r="AG96" i="23"/>
  <c r="AH96" i="23" s="1"/>
  <c r="AI96" i="23" s="1"/>
  <c r="AJ96" i="23" s="1"/>
  <c r="BM96" i="23"/>
  <c r="CC96" i="23"/>
  <c r="CG98" i="23"/>
  <c r="AX98" i="23"/>
  <c r="BN98" i="23"/>
  <c r="BK104" i="23"/>
  <c r="CA104" i="23"/>
  <c r="BC113" i="23"/>
  <c r="CF130" i="23"/>
  <c r="CB130" i="23"/>
  <c r="BX130" i="23"/>
  <c r="BT130" i="23"/>
  <c r="BP130" i="23"/>
  <c r="BL130" i="23"/>
  <c r="BH130" i="23"/>
  <c r="BD130" i="23"/>
  <c r="AZ130" i="23"/>
  <c r="P130" i="23"/>
  <c r="Q130" i="23" s="1"/>
  <c r="R130" i="23" s="1"/>
  <c r="S130" i="23" s="1"/>
  <c r="T130" i="23" s="1"/>
  <c r="U130" i="23" s="1"/>
  <c r="V130" i="23" s="1"/>
  <c r="W130" i="23" s="1"/>
  <c r="X130" i="23" s="1"/>
  <c r="Y130" i="23" s="1"/>
  <c r="Z130" i="23" s="1"/>
  <c r="AA130" i="23" s="1"/>
  <c r="AB130" i="23" s="1"/>
  <c r="AC130" i="23" s="1"/>
  <c r="AD130" i="23" s="1"/>
  <c r="AE130" i="23" s="1"/>
  <c r="AF130" i="23" s="1"/>
  <c r="AG130" i="23" s="1"/>
  <c r="AH130" i="23" s="1"/>
  <c r="AI130" i="23" s="1"/>
  <c r="CG130" i="23"/>
  <c r="CA130" i="23"/>
  <c r="BV130" i="23"/>
  <c r="BQ130" i="23"/>
  <c r="BK130" i="23"/>
  <c r="BF130" i="23"/>
  <c r="BA130" i="23"/>
  <c r="CE130" i="23"/>
  <c r="BZ130" i="23"/>
  <c r="BU130" i="23"/>
  <c r="BO130" i="23"/>
  <c r="BJ130" i="23"/>
  <c r="BE130" i="23"/>
  <c r="AY130" i="23"/>
  <c r="AT130" i="23"/>
  <c r="AU130" i="23" s="1"/>
  <c r="AV130" i="23" s="1"/>
  <c r="AW130" i="23" s="1"/>
  <c r="N130" i="23"/>
  <c r="O130" i="23" s="1"/>
  <c r="CI130" i="23"/>
  <c r="CJ130" i="23" s="1"/>
  <c r="CK130" i="23" s="1"/>
  <c r="CL130" i="23" s="1"/>
  <c r="CM130" i="23" s="1"/>
  <c r="CN130" i="23" s="1"/>
  <c r="CO130" i="23" s="1"/>
  <c r="CP130" i="23" s="1"/>
  <c r="CQ130" i="23" s="1"/>
  <c r="CD130" i="23"/>
  <c r="BY130" i="23"/>
  <c r="BS130" i="23"/>
  <c r="BN130" i="23"/>
  <c r="BI130" i="23"/>
  <c r="BC130" i="23"/>
  <c r="AX130" i="23"/>
  <c r="M130" i="23"/>
  <c r="CC130" i="23"/>
  <c r="BG130" i="23"/>
  <c r="BW130" i="23"/>
  <c r="BB130" i="23"/>
  <c r="BR130" i="23"/>
  <c r="P72" i="23"/>
  <c r="T72" i="23"/>
  <c r="U72" i="23" s="1"/>
  <c r="X72" i="23"/>
  <c r="AF72" i="23"/>
  <c r="AN72" i="23"/>
  <c r="AR72" i="23"/>
  <c r="AV72" i="23"/>
  <c r="AW72" i="23" s="1"/>
  <c r="AZ72" i="23"/>
  <c r="BD72" i="23"/>
  <c r="BH72" i="23"/>
  <c r="BL72" i="23"/>
  <c r="BP72" i="23"/>
  <c r="BT72" i="23"/>
  <c r="BX72" i="23"/>
  <c r="CB72" i="23"/>
  <c r="O75" i="23"/>
  <c r="S75" i="23"/>
  <c r="W75" i="23"/>
  <c r="AA75" i="23"/>
  <c r="AB75" i="23" s="1"/>
  <c r="AE75" i="23"/>
  <c r="AM75" i="23"/>
  <c r="AQ75" i="23"/>
  <c r="AU75" i="23"/>
  <c r="AY75" i="23"/>
  <c r="BC75" i="23"/>
  <c r="BG75" i="23"/>
  <c r="BK75" i="23"/>
  <c r="BO75" i="23"/>
  <c r="BS75" i="23"/>
  <c r="BW75" i="23"/>
  <c r="CA75" i="23"/>
  <c r="CE75" i="23"/>
  <c r="M82" i="23"/>
  <c r="Q82" i="23"/>
  <c r="Y82" i="23"/>
  <c r="AC82" i="23"/>
  <c r="AG82" i="23"/>
  <c r="AH82" i="23" s="1"/>
  <c r="AI82" i="23" s="1"/>
  <c r="AJ82" i="23" s="1"/>
  <c r="AK82" i="23" s="1"/>
  <c r="AL82" i="23" s="1"/>
  <c r="AM82" i="23" s="1"/>
  <c r="AO82" i="23"/>
  <c r="AS82" i="23"/>
  <c r="BA82" i="23"/>
  <c r="BE82" i="23"/>
  <c r="BI82" i="23"/>
  <c r="BM82" i="23"/>
  <c r="BQ82" i="23"/>
  <c r="BU82" i="23"/>
  <c r="BY82" i="23"/>
  <c r="CC82" i="23"/>
  <c r="X85" i="23"/>
  <c r="AD85" i="23"/>
  <c r="AE85" i="23" s="1"/>
  <c r="AN85" i="23"/>
  <c r="AT85" i="23"/>
  <c r="AY85" i="23"/>
  <c r="BD85" i="23"/>
  <c r="BJ85" i="23"/>
  <c r="BO85" i="23"/>
  <c r="BT85" i="23"/>
  <c r="BZ85" i="23"/>
  <c r="CE85" i="23"/>
  <c r="CF90" i="23"/>
  <c r="CB90" i="23"/>
  <c r="BX90" i="23"/>
  <c r="BT90" i="23"/>
  <c r="BP90" i="23"/>
  <c r="BL90" i="23"/>
  <c r="BH90" i="23"/>
  <c r="BD90" i="23"/>
  <c r="AZ90" i="23"/>
  <c r="AV90" i="23"/>
  <c r="AW90" i="23" s="1"/>
  <c r="AR90" i="23"/>
  <c r="AN90" i="23"/>
  <c r="AF90" i="23"/>
  <c r="X90" i="23"/>
  <c r="T90" i="23"/>
  <c r="U90" i="23" s="1"/>
  <c r="V90" i="23" s="1"/>
  <c r="P90" i="23"/>
  <c r="Q90" i="23" s="1"/>
  <c r="CH90" i="23"/>
  <c r="CD90" i="23"/>
  <c r="BZ90" i="23"/>
  <c r="BV90" i="23"/>
  <c r="BR90" i="23"/>
  <c r="BN90" i="23"/>
  <c r="BJ90" i="23"/>
  <c r="BF90" i="23"/>
  <c r="BB90" i="23"/>
  <c r="AX90" i="23"/>
  <c r="AT90" i="23"/>
  <c r="AP90" i="23"/>
  <c r="Z90" i="23"/>
  <c r="R90" i="23"/>
  <c r="S90" i="23" s="1"/>
  <c r="L90" i="23"/>
  <c r="M90" i="23" s="1"/>
  <c r="AA90" i="23"/>
  <c r="AB90" i="23" s="1"/>
  <c r="AQ90" i="23"/>
  <c r="AY90" i="23"/>
  <c r="BG90" i="23"/>
  <c r="BO90" i="23"/>
  <c r="BW90" i="23"/>
  <c r="CE90" i="23"/>
  <c r="S93" i="23"/>
  <c r="CF98" i="23"/>
  <c r="CB98" i="23"/>
  <c r="BX98" i="23"/>
  <c r="BT98" i="23"/>
  <c r="BP98" i="23"/>
  <c r="BL98" i="23"/>
  <c r="BH98" i="23"/>
  <c r="BD98" i="23"/>
  <c r="AZ98" i="23"/>
  <c r="AV98" i="23"/>
  <c r="AW98" i="23" s="1"/>
  <c r="AR98" i="23"/>
  <c r="AF98" i="23"/>
  <c r="BB98" i="23"/>
  <c r="BR98" i="23"/>
  <c r="CH98" i="23"/>
  <c r="AJ128" i="23"/>
  <c r="AQ128" i="23"/>
  <c r="AC93" i="23"/>
  <c r="AD93" i="23" s="1"/>
  <c r="AO93" i="23"/>
  <c r="AS93" i="23"/>
  <c r="BA93" i="23"/>
  <c r="BE93" i="23"/>
  <c r="BI93" i="23"/>
  <c r="BM93" i="23"/>
  <c r="BQ93" i="23"/>
  <c r="BU93" i="23"/>
  <c r="BY93" i="23"/>
  <c r="CC93" i="23"/>
  <c r="CG93" i="23"/>
  <c r="O98" i="23"/>
  <c r="W98" i="23"/>
  <c r="X98" i="23" s="1"/>
  <c r="Y98" i="23" s="1"/>
  <c r="AA98" i="23"/>
  <c r="AB98" i="23" s="1"/>
  <c r="AE98" i="23"/>
  <c r="AM98" i="23"/>
  <c r="AN98" i="23" s="1"/>
  <c r="AQ98" i="23"/>
  <c r="AU98" i="23"/>
  <c r="AY98" i="23"/>
  <c r="BC98" i="23"/>
  <c r="BG98" i="23"/>
  <c r="BK98" i="23"/>
  <c r="BO98" i="23"/>
  <c r="BS98" i="23"/>
  <c r="BW98" i="23"/>
  <c r="CA98" i="23"/>
  <c r="CE98" i="23"/>
  <c r="CI98" i="23"/>
  <c r="CJ98" i="23" s="1"/>
  <c r="CK98" i="23" s="1"/>
  <c r="CL98" i="23" s="1"/>
  <c r="CM98" i="23" s="1"/>
  <c r="CN98" i="23" s="1"/>
  <c r="CO98" i="23" s="1"/>
  <c r="CP98" i="23" s="1"/>
  <c r="CQ98" i="23" s="1"/>
  <c r="P100" i="23"/>
  <c r="Q100" i="23" s="1"/>
  <c r="T100" i="23"/>
  <c r="U100" i="23" s="1"/>
  <c r="V100" i="23" s="1"/>
  <c r="X100" i="23"/>
  <c r="AF100" i="23"/>
  <c r="AR100" i="23"/>
  <c r="AV100" i="23"/>
  <c r="AW100" i="23" s="1"/>
  <c r="AZ100" i="23"/>
  <c r="BD100" i="23"/>
  <c r="BH100" i="23"/>
  <c r="BL100" i="23"/>
  <c r="BP100" i="23"/>
  <c r="BT100" i="23"/>
  <c r="BX100" i="23"/>
  <c r="CB100" i="23"/>
  <c r="CF100" i="23"/>
  <c r="R102" i="23"/>
  <c r="S102" i="23" s="1"/>
  <c r="Z102" i="23"/>
  <c r="AA102" i="23" s="1"/>
  <c r="AB102" i="23" s="1"/>
  <c r="AL102" i="23"/>
  <c r="AP102" i="23"/>
  <c r="AT102" i="23"/>
  <c r="AX102" i="23"/>
  <c r="BB102" i="23"/>
  <c r="BF102" i="23"/>
  <c r="BJ102" i="23"/>
  <c r="BN102" i="23"/>
  <c r="BR102" i="23"/>
  <c r="BV102" i="23"/>
  <c r="BZ102" i="23"/>
  <c r="CD102" i="23"/>
  <c r="CH102" i="23"/>
  <c r="P104" i="23"/>
  <c r="Q104" i="23" s="1"/>
  <c r="AF104" i="23"/>
  <c r="AG104" i="23" s="1"/>
  <c r="AH104" i="23" s="1"/>
  <c r="AI104" i="23" s="1"/>
  <c r="AR104" i="23"/>
  <c r="AS104" i="23" s="1"/>
  <c r="AT104" i="23" s="1"/>
  <c r="AU104" i="23" s="1"/>
  <c r="AV104" i="23" s="1"/>
  <c r="AW104" i="23" s="1"/>
  <c r="AZ104" i="23"/>
  <c r="BD104" i="23"/>
  <c r="BH104" i="23"/>
  <c r="BL104" i="23"/>
  <c r="BP104" i="23"/>
  <c r="BT104" i="23"/>
  <c r="BX104" i="23"/>
  <c r="CB104" i="23"/>
  <c r="CF104" i="23"/>
  <c r="CH109" i="23"/>
  <c r="CD109" i="23"/>
  <c r="BZ109" i="23"/>
  <c r="BV109" i="23"/>
  <c r="BR109" i="23"/>
  <c r="BN109" i="23"/>
  <c r="BJ109" i="23"/>
  <c r="BF109" i="23"/>
  <c r="BB109" i="23"/>
  <c r="AX109" i="23"/>
  <c r="AT109" i="23"/>
  <c r="AP109" i="23"/>
  <c r="AL109" i="23"/>
  <c r="AH109" i="23"/>
  <c r="AI109" i="23" s="1"/>
  <c r="AJ109" i="23" s="1"/>
  <c r="AD109" i="23"/>
  <c r="Z109" i="23"/>
  <c r="R109" i="23"/>
  <c r="S109" i="23" s="1"/>
  <c r="N109" i="23"/>
  <c r="CG109" i="23"/>
  <c r="CC109" i="23"/>
  <c r="BY109" i="23"/>
  <c r="BU109" i="23"/>
  <c r="BQ109" i="23"/>
  <c r="BM109" i="23"/>
  <c r="BI109" i="23"/>
  <c r="BE109" i="23"/>
  <c r="BA109" i="23"/>
  <c r="AS109" i="23"/>
  <c r="AO109" i="23"/>
  <c r="AK109" i="23"/>
  <c r="AC109" i="23"/>
  <c r="Y109" i="23"/>
  <c r="M109" i="23"/>
  <c r="P109" i="23"/>
  <c r="Q109" i="23" s="1"/>
  <c r="X109" i="23"/>
  <c r="AN109" i="23"/>
  <c r="AV109" i="23"/>
  <c r="AW109" i="23" s="1"/>
  <c r="BD109" i="23"/>
  <c r="BL109" i="23"/>
  <c r="BT109" i="23"/>
  <c r="CB109" i="23"/>
  <c r="CI111" i="23"/>
  <c r="CJ111" i="23" s="1"/>
  <c r="CK111" i="23" s="1"/>
  <c r="CL111" i="23" s="1"/>
  <c r="CM111" i="23" s="1"/>
  <c r="CN111" i="23" s="1"/>
  <c r="CO111" i="23" s="1"/>
  <c r="CP111" i="23" s="1"/>
  <c r="CQ111" i="23" s="1"/>
  <c r="CE111" i="23"/>
  <c r="CA111" i="23"/>
  <c r="BW111" i="23"/>
  <c r="BS111" i="23"/>
  <c r="BO111" i="23"/>
  <c r="BK111" i="23"/>
  <c r="BG111" i="23"/>
  <c r="BC111" i="23"/>
  <c r="AY111" i="23"/>
  <c r="AQ111" i="23"/>
  <c r="AM111" i="23"/>
  <c r="AN111" i="23" s="1"/>
  <c r="AE111" i="23"/>
  <c r="AA111" i="23"/>
  <c r="AB111" i="23" s="1"/>
  <c r="W111" i="23"/>
  <c r="X111" i="23" s="1"/>
  <c r="Y111" i="23" s="1"/>
  <c r="O111" i="23"/>
  <c r="CH111" i="23"/>
  <c r="CD111" i="23"/>
  <c r="BZ111" i="23"/>
  <c r="BV111" i="23"/>
  <c r="BR111" i="23"/>
  <c r="BN111" i="23"/>
  <c r="BJ111" i="23"/>
  <c r="BF111" i="23"/>
  <c r="BB111" i="23"/>
  <c r="AX111" i="23"/>
  <c r="AT111" i="23"/>
  <c r="AU111" i="23" s="1"/>
  <c r="AP111" i="23"/>
  <c r="AD111" i="23"/>
  <c r="Z111" i="23"/>
  <c r="R111" i="23"/>
  <c r="S111" i="23" s="1"/>
  <c r="N111" i="23"/>
  <c r="T111" i="23"/>
  <c r="U111" i="23" s="1"/>
  <c r="V111" i="23" s="1"/>
  <c r="AR111" i="23"/>
  <c r="AZ111" i="23"/>
  <c r="BH111" i="23"/>
  <c r="BP111" i="23"/>
  <c r="BX111" i="23"/>
  <c r="CF111" i="23"/>
  <c r="R113" i="23"/>
  <c r="S113" i="23" s="1"/>
  <c r="BI113" i="23"/>
  <c r="CD113" i="23"/>
  <c r="CG115" i="23"/>
  <c r="CB115" i="23"/>
  <c r="BV115" i="23"/>
  <c r="BQ115" i="23"/>
  <c r="BL115" i="23"/>
  <c r="BF115" i="23"/>
  <c r="BA115" i="23"/>
  <c r="CF115" i="23"/>
  <c r="BZ115" i="23"/>
  <c r="BU115" i="23"/>
  <c r="BP115" i="23"/>
  <c r="BJ115" i="23"/>
  <c r="BE115" i="23"/>
  <c r="AZ115" i="23"/>
  <c r="CD115" i="23"/>
  <c r="BY115" i="23"/>
  <c r="BT115" i="23"/>
  <c r="BN115" i="23"/>
  <c r="BI115" i="23"/>
  <c r="BD115" i="23"/>
  <c r="AX115" i="23"/>
  <c r="BR115" i="23"/>
  <c r="BG117" i="23"/>
  <c r="CC117" i="23"/>
  <c r="CI119" i="23"/>
  <c r="CJ119" i="23" s="1"/>
  <c r="CK119" i="23" s="1"/>
  <c r="CL119" i="23" s="1"/>
  <c r="CM119" i="23" s="1"/>
  <c r="CN119" i="23" s="1"/>
  <c r="CO119" i="23" s="1"/>
  <c r="CP119" i="23" s="1"/>
  <c r="CQ119" i="23" s="1"/>
  <c r="O134" i="23"/>
  <c r="AQ149" i="23"/>
  <c r="AR149" i="23" s="1"/>
  <c r="AJ149" i="23"/>
  <c r="Y100" i="23"/>
  <c r="AC100" i="23"/>
  <c r="AD100" i="23" s="1"/>
  <c r="AK100" i="23"/>
  <c r="AO100" i="23"/>
  <c r="AS100" i="23"/>
  <c r="BA100" i="23"/>
  <c r="BE100" i="23"/>
  <c r="BI100" i="23"/>
  <c r="BM100" i="23"/>
  <c r="BQ100" i="23"/>
  <c r="BU100" i="23"/>
  <c r="BY100" i="23"/>
  <c r="CC100" i="23"/>
  <c r="CG100" i="23"/>
  <c r="AM102" i="23"/>
  <c r="AN102" i="23" s="1"/>
  <c r="AO102" i="23" s="1"/>
  <c r="AU102" i="23"/>
  <c r="AY102" i="23"/>
  <c r="BC102" i="23"/>
  <c r="BG102" i="23"/>
  <c r="BK102" i="23"/>
  <c r="BO102" i="23"/>
  <c r="BS102" i="23"/>
  <c r="BW102" i="23"/>
  <c r="CA102" i="23"/>
  <c r="CE102" i="23"/>
  <c r="CI102" i="23"/>
  <c r="CJ102" i="23" s="1"/>
  <c r="CK102" i="23" s="1"/>
  <c r="CL102" i="23" s="1"/>
  <c r="CM102" i="23" s="1"/>
  <c r="CN102" i="23" s="1"/>
  <c r="CO102" i="23" s="1"/>
  <c r="CP102" i="23" s="1"/>
  <c r="CQ102" i="23" s="1"/>
  <c r="BA104" i="23"/>
  <c r="BE104" i="23"/>
  <c r="BI104" i="23"/>
  <c r="BM104" i="23"/>
  <c r="BQ104" i="23"/>
  <c r="BU104" i="23"/>
  <c r="BY104" i="23"/>
  <c r="CC104" i="23"/>
  <c r="CG104" i="23"/>
  <c r="AA109" i="23"/>
  <c r="AB109" i="23" s="1"/>
  <c r="AQ109" i="23"/>
  <c r="AY109" i="23"/>
  <c r="BG109" i="23"/>
  <c r="BO109" i="23"/>
  <c r="BW109" i="23"/>
  <c r="CE109" i="23"/>
  <c r="M111" i="23"/>
  <c r="AC111" i="23"/>
  <c r="AK111" i="23"/>
  <c r="AL111" i="23" s="1"/>
  <c r="AS111" i="23"/>
  <c r="BA111" i="23"/>
  <c r="BI111" i="23"/>
  <c r="BQ111" i="23"/>
  <c r="BY111" i="23"/>
  <c r="CG111" i="23"/>
  <c r="AS113" i="23"/>
  <c r="BN113" i="23"/>
  <c r="U115" i="23"/>
  <c r="V115" i="23" s="1"/>
  <c r="W115" i="23" s="1"/>
  <c r="X115" i="23" s="1"/>
  <c r="Y115" i="23" s="1"/>
  <c r="Z115" i="23" s="1"/>
  <c r="AA115" i="23" s="1"/>
  <c r="AB115" i="23" s="1"/>
  <c r="AC115" i="23" s="1"/>
  <c r="AD115" i="23" s="1"/>
  <c r="AE115" i="23" s="1"/>
  <c r="AF115" i="23" s="1"/>
  <c r="AG115" i="23" s="1"/>
  <c r="AH115" i="23" s="1"/>
  <c r="AI115" i="23" s="1"/>
  <c r="I115" i="23"/>
  <c r="AT115" i="23" s="1"/>
  <c r="AU115" i="23" s="1"/>
  <c r="AV115" i="23" s="1"/>
  <c r="AW115" i="23" s="1"/>
  <c r="BB115" i="23"/>
  <c r="BX115" i="23"/>
  <c r="CE117" i="23"/>
  <c r="BM117" i="23"/>
  <c r="CH117" i="23"/>
  <c r="O119" i="23"/>
  <c r="CH136" i="23"/>
  <c r="CD136" i="23"/>
  <c r="BZ136" i="23"/>
  <c r="BV136" i="23"/>
  <c r="BR136" i="23"/>
  <c r="BN136" i="23"/>
  <c r="BJ136" i="23"/>
  <c r="BF136" i="23"/>
  <c r="BB136" i="23"/>
  <c r="AX136" i="23"/>
  <c r="N136" i="23"/>
  <c r="CI136" i="23"/>
  <c r="CJ136" i="23" s="1"/>
  <c r="CK136" i="23" s="1"/>
  <c r="CL136" i="23" s="1"/>
  <c r="CM136" i="23" s="1"/>
  <c r="CN136" i="23" s="1"/>
  <c r="CO136" i="23" s="1"/>
  <c r="CP136" i="23" s="1"/>
  <c r="CQ136" i="23" s="1"/>
  <c r="CC136" i="23"/>
  <c r="BX136" i="23"/>
  <c r="BS136" i="23"/>
  <c r="BM136" i="23"/>
  <c r="BH136" i="23"/>
  <c r="BC136" i="23"/>
  <c r="CG136" i="23"/>
  <c r="CB136" i="23"/>
  <c r="BW136" i="23"/>
  <c r="BQ136" i="23"/>
  <c r="BL136" i="23"/>
  <c r="BG136" i="23"/>
  <c r="BA136" i="23"/>
  <c r="P136" i="23"/>
  <c r="Q136" i="23" s="1"/>
  <c r="R136" i="23" s="1"/>
  <c r="S136" i="23" s="1"/>
  <c r="T136" i="23" s="1"/>
  <c r="U136" i="23" s="1"/>
  <c r="V136" i="23" s="1"/>
  <c r="W136" i="23" s="1"/>
  <c r="X136" i="23" s="1"/>
  <c r="Y136" i="23" s="1"/>
  <c r="Z136" i="23" s="1"/>
  <c r="AA136" i="23" s="1"/>
  <c r="AB136" i="23" s="1"/>
  <c r="AC136" i="23" s="1"/>
  <c r="AD136" i="23" s="1"/>
  <c r="AE136" i="23" s="1"/>
  <c r="AF136" i="23" s="1"/>
  <c r="AG136" i="23" s="1"/>
  <c r="AH136" i="23" s="1"/>
  <c r="AI136" i="23" s="1"/>
  <c r="CA136" i="23"/>
  <c r="BP136" i="23"/>
  <c r="BE136" i="23"/>
  <c r="O136" i="23"/>
  <c r="BY136" i="23"/>
  <c r="BO136" i="23"/>
  <c r="BD136" i="23"/>
  <c r="M136" i="23"/>
  <c r="CF136" i="23"/>
  <c r="BU136" i="23"/>
  <c r="BK136" i="23"/>
  <c r="AZ136" i="23"/>
  <c r="BI136" i="23"/>
  <c r="CB140" i="23"/>
  <c r="BQ140" i="23"/>
  <c r="BG140" i="23"/>
  <c r="AV140" i="23"/>
  <c r="AW140" i="23" s="1"/>
  <c r="CI140" i="23"/>
  <c r="CJ140" i="23" s="1"/>
  <c r="CK140" i="23" s="1"/>
  <c r="CL140" i="23" s="1"/>
  <c r="CM140" i="23" s="1"/>
  <c r="CN140" i="23" s="1"/>
  <c r="CO140" i="23" s="1"/>
  <c r="CP140" i="23" s="1"/>
  <c r="CQ140" i="23" s="1"/>
  <c r="BX140" i="23"/>
  <c r="BM140" i="23"/>
  <c r="BC140" i="23"/>
  <c r="AR140" i="23"/>
  <c r="AS140" i="23" s="1"/>
  <c r="CG140" i="23"/>
  <c r="BW140" i="23"/>
  <c r="BL140" i="23"/>
  <c r="BA140" i="23"/>
  <c r="AQ140" i="23"/>
  <c r="BS140" i="23"/>
  <c r="O93" i="23"/>
  <c r="W93" i="23"/>
  <c r="X93" i="23" s="1"/>
  <c r="Y93" i="23" s="1"/>
  <c r="Z93" i="23" s="1"/>
  <c r="AA93" i="23"/>
  <c r="AB93" i="23" s="1"/>
  <c r="AE93" i="23"/>
  <c r="AU93" i="23"/>
  <c r="AY93" i="23"/>
  <c r="BC93" i="23"/>
  <c r="BG93" i="23"/>
  <c r="BK93" i="23"/>
  <c r="BO93" i="23"/>
  <c r="BS93" i="23"/>
  <c r="BW93" i="23"/>
  <c r="CA93" i="23"/>
  <c r="CE93" i="23"/>
  <c r="AC98" i="23"/>
  <c r="AD98" i="23" s="1"/>
  <c r="AG98" i="23"/>
  <c r="AH98" i="23" s="1"/>
  <c r="AI98" i="23" s="1"/>
  <c r="AJ98" i="23" s="1"/>
  <c r="AK98" i="23"/>
  <c r="AO98" i="23"/>
  <c r="AS98" i="23"/>
  <c r="BA98" i="23"/>
  <c r="BE98" i="23"/>
  <c r="BI98" i="23"/>
  <c r="BM98" i="23"/>
  <c r="BQ98" i="23"/>
  <c r="BU98" i="23"/>
  <c r="BY98" i="23"/>
  <c r="CC98" i="23"/>
  <c r="R100" i="23"/>
  <c r="S100" i="23" s="1"/>
  <c r="Z100" i="23"/>
  <c r="AL100" i="23"/>
  <c r="AM100" i="23" s="1"/>
  <c r="AN100" i="23" s="1"/>
  <c r="AP100" i="23"/>
  <c r="AT100" i="23"/>
  <c r="AX100" i="23"/>
  <c r="BB100" i="23"/>
  <c r="BF100" i="23"/>
  <c r="BJ100" i="23"/>
  <c r="BN100" i="23"/>
  <c r="BR100" i="23"/>
  <c r="BV100" i="23"/>
  <c r="BZ100" i="23"/>
  <c r="CD100" i="23"/>
  <c r="P102" i="23"/>
  <c r="Q102" i="23" s="1"/>
  <c r="T102" i="23"/>
  <c r="U102" i="23" s="1"/>
  <c r="V102" i="23" s="1"/>
  <c r="W102" i="23" s="1"/>
  <c r="X102" i="23" s="1"/>
  <c r="Y102" i="23" s="1"/>
  <c r="AF102" i="23"/>
  <c r="AR102" i="23"/>
  <c r="AV102" i="23"/>
  <c r="AW102" i="23" s="1"/>
  <c r="AZ102" i="23"/>
  <c r="BD102" i="23"/>
  <c r="BH102" i="23"/>
  <c r="BL102" i="23"/>
  <c r="BP102" i="23"/>
  <c r="BT102" i="23"/>
  <c r="BX102" i="23"/>
  <c r="CB102" i="23"/>
  <c r="R104" i="23"/>
  <c r="S104" i="23" s="1"/>
  <c r="T104" i="23" s="1"/>
  <c r="U104" i="23" s="1"/>
  <c r="V104" i="23" s="1"/>
  <c r="W104" i="23" s="1"/>
  <c r="X104" i="23" s="1"/>
  <c r="Y104" i="23" s="1"/>
  <c r="Z104" i="23" s="1"/>
  <c r="AA104" i="23" s="1"/>
  <c r="AB104" i="23" s="1"/>
  <c r="AX104" i="23"/>
  <c r="BB104" i="23"/>
  <c r="BF104" i="23"/>
  <c r="BJ104" i="23"/>
  <c r="BN104" i="23"/>
  <c r="BR104" i="23"/>
  <c r="BV104" i="23"/>
  <c r="BZ104" i="23"/>
  <c r="CD104" i="23"/>
  <c r="T109" i="23"/>
  <c r="U109" i="23" s="1"/>
  <c r="V109" i="23" s="1"/>
  <c r="AR109" i="23"/>
  <c r="AZ109" i="23"/>
  <c r="BH109" i="23"/>
  <c r="BP109" i="23"/>
  <c r="BX109" i="23"/>
  <c r="CF109" i="23"/>
  <c r="P111" i="23"/>
  <c r="Q111" i="23" s="1"/>
  <c r="AF111" i="23"/>
  <c r="AV111" i="23"/>
  <c r="AW111" i="23" s="1"/>
  <c r="BD111" i="23"/>
  <c r="BL111" i="23"/>
  <c r="BT111" i="23"/>
  <c r="CB111" i="23"/>
  <c r="CF113" i="23"/>
  <c r="CB113" i="23"/>
  <c r="BX113" i="23"/>
  <c r="BT113" i="23"/>
  <c r="BP113" i="23"/>
  <c r="BL113" i="23"/>
  <c r="BH113" i="23"/>
  <c r="BD113" i="23"/>
  <c r="AZ113" i="23"/>
  <c r="T113" i="23"/>
  <c r="U113" i="23" s="1"/>
  <c r="V113" i="23" s="1"/>
  <c r="W113" i="23" s="1"/>
  <c r="X113" i="23" s="1"/>
  <c r="Y113" i="23" s="1"/>
  <c r="Z113" i="23" s="1"/>
  <c r="AA113" i="23" s="1"/>
  <c r="AB113" i="23" s="1"/>
  <c r="AC113" i="23" s="1"/>
  <c r="AD113" i="23" s="1"/>
  <c r="AE113" i="23" s="1"/>
  <c r="AF113" i="23" s="1"/>
  <c r="AG113" i="23" s="1"/>
  <c r="AH113" i="23" s="1"/>
  <c r="AI113" i="23" s="1"/>
  <c r="P113" i="23"/>
  <c r="Q113" i="23" s="1"/>
  <c r="CH113" i="23"/>
  <c r="CC113" i="23"/>
  <c r="BW113" i="23"/>
  <c r="BR113" i="23"/>
  <c r="BM113" i="23"/>
  <c r="BG113" i="23"/>
  <c r="BB113" i="23"/>
  <c r="CG113" i="23"/>
  <c r="CA113" i="23"/>
  <c r="BV113" i="23"/>
  <c r="BQ113" i="23"/>
  <c r="BK113" i="23"/>
  <c r="BF113" i="23"/>
  <c r="BA113" i="23"/>
  <c r="CE113" i="23"/>
  <c r="BZ113" i="23"/>
  <c r="BU113" i="23"/>
  <c r="BO113" i="23"/>
  <c r="BJ113" i="23"/>
  <c r="BE113" i="23"/>
  <c r="AY113" i="23"/>
  <c r="AT113" i="23"/>
  <c r="AU113" i="23" s="1"/>
  <c r="AV113" i="23" s="1"/>
  <c r="AW113" i="23" s="1"/>
  <c r="N113" i="23"/>
  <c r="O113" i="23" s="1"/>
  <c r="AX113" i="23"/>
  <c r="BS113" i="23"/>
  <c r="O115" i="23"/>
  <c r="S119" i="23"/>
  <c r="T119" i="23" s="1"/>
  <c r="U119" i="23" s="1"/>
  <c r="V119" i="23" s="1"/>
  <c r="W119" i="23" s="1"/>
  <c r="X119" i="23" s="1"/>
  <c r="Y119" i="23" s="1"/>
  <c r="Z119" i="23" s="1"/>
  <c r="AA119" i="23" s="1"/>
  <c r="AB119" i="23" s="1"/>
  <c r="AC119" i="23" s="1"/>
  <c r="AD119" i="23" s="1"/>
  <c r="AE119" i="23" s="1"/>
  <c r="AF119" i="23" s="1"/>
  <c r="AG119" i="23" s="1"/>
  <c r="AH119" i="23" s="1"/>
  <c r="Q126" i="23"/>
  <c r="Q138" i="23"/>
  <c r="R138" i="23" s="1"/>
  <c r="S138" i="23" s="1"/>
  <c r="T138" i="23" s="1"/>
  <c r="U138" i="23" s="1"/>
  <c r="V138" i="23" s="1"/>
  <c r="W138" i="23" s="1"/>
  <c r="X138" i="23" s="1"/>
  <c r="Y138" i="23" s="1"/>
  <c r="Z138" i="23" s="1"/>
  <c r="AA138" i="23" s="1"/>
  <c r="AB138" i="23" s="1"/>
  <c r="AC138" i="23" s="1"/>
  <c r="AD138" i="23" s="1"/>
  <c r="AE138" i="23" s="1"/>
  <c r="AF138" i="23" s="1"/>
  <c r="AG138" i="23" s="1"/>
  <c r="AH138" i="23" s="1"/>
  <c r="AI138" i="23" s="1"/>
  <c r="AX117" i="23"/>
  <c r="BC117" i="23"/>
  <c r="BI117" i="23"/>
  <c r="BN117" i="23"/>
  <c r="BS117" i="23"/>
  <c r="BY117" i="23"/>
  <c r="CD117" i="23"/>
  <c r="CI117" i="23"/>
  <c r="CJ117" i="23" s="1"/>
  <c r="CK117" i="23" s="1"/>
  <c r="CL117" i="23" s="1"/>
  <c r="CM117" i="23" s="1"/>
  <c r="CN117" i="23" s="1"/>
  <c r="CO117" i="23" s="1"/>
  <c r="CP117" i="23" s="1"/>
  <c r="CQ117" i="23" s="1"/>
  <c r="BA119" i="23"/>
  <c r="BF119" i="23"/>
  <c r="BK119" i="23"/>
  <c r="BQ119" i="23"/>
  <c r="BV119" i="23"/>
  <c r="CA119" i="23"/>
  <c r="CG119" i="23"/>
  <c r="AX121" i="23"/>
  <c r="BC121" i="23"/>
  <c r="BI121" i="23"/>
  <c r="BN121" i="23"/>
  <c r="BS121" i="23"/>
  <c r="BY121" i="23"/>
  <c r="CD121" i="23"/>
  <c r="CI121" i="23"/>
  <c r="CJ121" i="23" s="1"/>
  <c r="CK121" i="23" s="1"/>
  <c r="CL121" i="23" s="1"/>
  <c r="CM121" i="23" s="1"/>
  <c r="CN121" i="23" s="1"/>
  <c r="CO121" i="23" s="1"/>
  <c r="CP121" i="23" s="1"/>
  <c r="CQ121" i="23" s="1"/>
  <c r="AX123" i="23"/>
  <c r="BC123" i="23"/>
  <c r="BI123" i="23"/>
  <c r="BN123" i="23"/>
  <c r="BS123" i="23"/>
  <c r="BY123" i="23"/>
  <c r="CD123" i="23"/>
  <c r="CI123" i="23"/>
  <c r="CJ123" i="23" s="1"/>
  <c r="CK123" i="23" s="1"/>
  <c r="CL123" i="23" s="1"/>
  <c r="CM123" i="23" s="1"/>
  <c r="CN123" i="23" s="1"/>
  <c r="CO123" i="23" s="1"/>
  <c r="CP123" i="23" s="1"/>
  <c r="CQ123" i="23" s="1"/>
  <c r="Y126" i="23"/>
  <c r="Z126" i="23" s="1"/>
  <c r="AE126" i="23"/>
  <c r="AF126" i="23" s="1"/>
  <c r="I128" i="23"/>
  <c r="AX128" i="23"/>
  <c r="BC128" i="23"/>
  <c r="BH128" i="23"/>
  <c r="BN128" i="23"/>
  <c r="BS128" i="23"/>
  <c r="BX128" i="23"/>
  <c r="CD128" i="23"/>
  <c r="CI128" i="23"/>
  <c r="CJ128" i="23" s="1"/>
  <c r="CK128" i="23" s="1"/>
  <c r="CL128" i="23" s="1"/>
  <c r="CM128" i="23" s="1"/>
  <c r="CN128" i="23" s="1"/>
  <c r="CO128" i="23" s="1"/>
  <c r="CP128" i="23" s="1"/>
  <c r="CQ128" i="23" s="1"/>
  <c r="CG132" i="23"/>
  <c r="CC132" i="23"/>
  <c r="BY132" i="23"/>
  <c r="BU132" i="23"/>
  <c r="BQ132" i="23"/>
  <c r="BM132" i="23"/>
  <c r="BI132" i="23"/>
  <c r="BE132" i="23"/>
  <c r="BA132" i="23"/>
  <c r="AY132" i="23"/>
  <c r="BG132" i="23"/>
  <c r="BO132" i="23"/>
  <c r="BW132" i="23"/>
  <c r="CE132" i="23"/>
  <c r="O143" i="23"/>
  <c r="AO143" i="23"/>
  <c r="AP143" i="23" s="1"/>
  <c r="AD143" i="23"/>
  <c r="AE143" i="23" s="1"/>
  <c r="AF143" i="23" s="1"/>
  <c r="AG143" i="23" s="1"/>
  <c r="AH143" i="23" s="1"/>
  <c r="AI143" i="23" s="1"/>
  <c r="N143" i="23"/>
  <c r="M143" i="23"/>
  <c r="CH145" i="23"/>
  <c r="CD145" i="23"/>
  <c r="BZ145" i="23"/>
  <c r="BV145" i="23"/>
  <c r="BR145" i="23"/>
  <c r="BN145" i="23"/>
  <c r="BJ145" i="23"/>
  <c r="BF145" i="23"/>
  <c r="BB145" i="23"/>
  <c r="AX145" i="23"/>
  <c r="AT145" i="23"/>
  <c r="R145" i="23"/>
  <c r="N145" i="23"/>
  <c r="CG145" i="23"/>
  <c r="CC145" i="23"/>
  <c r="BY145" i="23"/>
  <c r="BU145" i="23"/>
  <c r="BQ145" i="23"/>
  <c r="BM145" i="23"/>
  <c r="BI145" i="23"/>
  <c r="BE145" i="23"/>
  <c r="BA145" i="23"/>
  <c r="AS145" i="23"/>
  <c r="AO145" i="23"/>
  <c r="AP145" i="23" s="1"/>
  <c r="AK145" i="23"/>
  <c r="AL145" i="23" s="1"/>
  <c r="AG145" i="23"/>
  <c r="AH145" i="23" s="1"/>
  <c r="AI145" i="23" s="1"/>
  <c r="AC145" i="23"/>
  <c r="AD145" i="23" s="1"/>
  <c r="AE145" i="23" s="1"/>
  <c r="AF145" i="23" s="1"/>
  <c r="Y145" i="23"/>
  <c r="Z145" i="23" s="1"/>
  <c r="AA145" i="23" s="1"/>
  <c r="AB145" i="23" s="1"/>
  <c r="M145" i="23"/>
  <c r="CB145" i="23"/>
  <c r="BT145" i="23"/>
  <c r="BL145" i="23"/>
  <c r="BD145" i="23"/>
  <c r="X145" i="23"/>
  <c r="P145" i="23"/>
  <c r="Q145" i="23" s="1"/>
  <c r="CI145" i="23"/>
  <c r="CJ145" i="23" s="1"/>
  <c r="CK145" i="23" s="1"/>
  <c r="CL145" i="23" s="1"/>
  <c r="CM145" i="23" s="1"/>
  <c r="CN145" i="23" s="1"/>
  <c r="CO145" i="23" s="1"/>
  <c r="CP145" i="23" s="1"/>
  <c r="CQ145" i="23" s="1"/>
  <c r="CA145" i="23"/>
  <c r="BS145" i="23"/>
  <c r="BK145" i="23"/>
  <c r="BC145" i="23"/>
  <c r="AU145" i="23"/>
  <c r="AV145" i="23" s="1"/>
  <c r="AW145" i="23" s="1"/>
  <c r="AM145" i="23"/>
  <c r="AN145" i="23" s="1"/>
  <c r="W145" i="23"/>
  <c r="O145" i="23"/>
  <c r="S145" i="23"/>
  <c r="AY145" i="23"/>
  <c r="BO145" i="23"/>
  <c r="CE145" i="23"/>
  <c r="Q149" i="23"/>
  <c r="CM162" i="23"/>
  <c r="AY117" i="23"/>
  <c r="BE117" i="23"/>
  <c r="BJ117" i="23"/>
  <c r="BO117" i="23"/>
  <c r="BU117" i="23"/>
  <c r="BZ117" i="23"/>
  <c r="BB119" i="23"/>
  <c r="BG119" i="23"/>
  <c r="BM119" i="23"/>
  <c r="BR119" i="23"/>
  <c r="BW119" i="23"/>
  <c r="CC119" i="23"/>
  <c r="CH119" i="23"/>
  <c r="CF121" i="23"/>
  <c r="AY121" i="23"/>
  <c r="BE121" i="23"/>
  <c r="BJ121" i="23"/>
  <c r="BO121" i="23"/>
  <c r="BU121" i="23"/>
  <c r="BZ121" i="23"/>
  <c r="CE121" i="23"/>
  <c r="AY123" i="23"/>
  <c r="BE123" i="23"/>
  <c r="BJ123" i="23"/>
  <c r="BO123" i="23"/>
  <c r="BU123" i="23"/>
  <c r="BZ123" i="23"/>
  <c r="AA126" i="23"/>
  <c r="AB126" i="23" s="1"/>
  <c r="CG128" i="23"/>
  <c r="CC128" i="23"/>
  <c r="BY128" i="23"/>
  <c r="BU128" i="23"/>
  <c r="BQ128" i="23"/>
  <c r="BM128" i="23"/>
  <c r="BI128" i="23"/>
  <c r="BE128" i="23"/>
  <c r="BA128" i="23"/>
  <c r="M128" i="23"/>
  <c r="N128" i="23"/>
  <c r="O128" i="23" s="1"/>
  <c r="AT128" i="23"/>
  <c r="AU128" i="23" s="1"/>
  <c r="AV128" i="23" s="1"/>
  <c r="AW128" i="23" s="1"/>
  <c r="AY128" i="23"/>
  <c r="BD128" i="23"/>
  <c r="BJ128" i="23"/>
  <c r="BO128" i="23"/>
  <c r="BT128" i="23"/>
  <c r="BZ128" i="23"/>
  <c r="CE128" i="23"/>
  <c r="BB132" i="23"/>
  <c r="BJ132" i="23"/>
  <c r="BR132" i="23"/>
  <c r="BZ132" i="23"/>
  <c r="CH132" i="23"/>
  <c r="X143" i="23"/>
  <c r="Y143" i="23" s="1"/>
  <c r="Z143" i="23" s="1"/>
  <c r="AA143" i="23" s="1"/>
  <c r="AB143" i="23" s="1"/>
  <c r="AC143" i="23" s="1"/>
  <c r="I143" i="23"/>
  <c r="BW143" i="23" s="1"/>
  <c r="T145" i="23"/>
  <c r="U145" i="23" s="1"/>
  <c r="V145" i="23" s="1"/>
  <c r="AZ145" i="23"/>
  <c r="BP145" i="23"/>
  <c r="CF145" i="23"/>
  <c r="CI115" i="23"/>
  <c r="CJ115" i="23" s="1"/>
  <c r="CK115" i="23" s="1"/>
  <c r="CL115" i="23" s="1"/>
  <c r="CM115" i="23" s="1"/>
  <c r="CN115" i="23" s="1"/>
  <c r="CO115" i="23" s="1"/>
  <c r="CP115" i="23" s="1"/>
  <c r="CQ115" i="23" s="1"/>
  <c r="CF117" i="23"/>
  <c r="CB117" i="23"/>
  <c r="BX117" i="23"/>
  <c r="BT117" i="23"/>
  <c r="BP117" i="23"/>
  <c r="BL117" i="23"/>
  <c r="BH117" i="23"/>
  <c r="BD117" i="23"/>
  <c r="AZ117" i="23"/>
  <c r="P117" i="23"/>
  <c r="Q117" i="23" s="1"/>
  <c r="M117" i="23"/>
  <c r="R117" i="23"/>
  <c r="S117" i="23" s="1"/>
  <c r="T117" i="23" s="1"/>
  <c r="U117" i="23" s="1"/>
  <c r="V117" i="23" s="1"/>
  <c r="W117" i="23" s="1"/>
  <c r="X117" i="23" s="1"/>
  <c r="Y117" i="23" s="1"/>
  <c r="Z117" i="23" s="1"/>
  <c r="AA117" i="23" s="1"/>
  <c r="AB117" i="23" s="1"/>
  <c r="AC117" i="23" s="1"/>
  <c r="AD117" i="23" s="1"/>
  <c r="AE117" i="23" s="1"/>
  <c r="AF117" i="23" s="1"/>
  <c r="AG117" i="23" s="1"/>
  <c r="AH117" i="23" s="1"/>
  <c r="BA117" i="23"/>
  <c r="BF117" i="23"/>
  <c r="BK117" i="23"/>
  <c r="BQ117" i="23"/>
  <c r="BV117" i="23"/>
  <c r="CA117" i="23"/>
  <c r="CG117" i="23"/>
  <c r="AX119" i="23"/>
  <c r="BC119" i="23"/>
  <c r="BI119" i="23"/>
  <c r="BN119" i="23"/>
  <c r="BS119" i="23"/>
  <c r="BY119" i="23"/>
  <c r="CD119" i="23"/>
  <c r="BA121" i="23"/>
  <c r="BF121" i="23"/>
  <c r="BK121" i="23"/>
  <c r="BQ121" i="23"/>
  <c r="BV121" i="23"/>
  <c r="CA121" i="23"/>
  <c r="I126" i="23"/>
  <c r="AZ128" i="23"/>
  <c r="BF128" i="23"/>
  <c r="BK128" i="23"/>
  <c r="BP128" i="23"/>
  <c r="BV128" i="23"/>
  <c r="CA128" i="23"/>
  <c r="BC132" i="23"/>
  <c r="BK132" i="23"/>
  <c r="BS132" i="23"/>
  <c r="CA132" i="23"/>
  <c r="CI132" i="23"/>
  <c r="CJ132" i="23" s="1"/>
  <c r="CK132" i="23" s="1"/>
  <c r="CL132" i="23" s="1"/>
  <c r="CM132" i="23" s="1"/>
  <c r="CN132" i="23" s="1"/>
  <c r="CO132" i="23" s="1"/>
  <c r="CP132" i="23" s="1"/>
  <c r="CQ132" i="23" s="1"/>
  <c r="CE140" i="23"/>
  <c r="P143" i="23"/>
  <c r="Q143" i="23" s="1"/>
  <c r="R143" i="23" s="1"/>
  <c r="S143" i="23" s="1"/>
  <c r="T143" i="23" s="1"/>
  <c r="U143" i="23" s="1"/>
  <c r="V143" i="23" s="1"/>
  <c r="W143" i="23" s="1"/>
  <c r="BQ143" i="23"/>
  <c r="BG145" i="23"/>
  <c r="BW145" i="23"/>
  <c r="U16" i="8"/>
  <c r="AY115" i="23"/>
  <c r="BC115" i="23"/>
  <c r="BG115" i="23"/>
  <c r="BK115" i="23"/>
  <c r="BO115" i="23"/>
  <c r="BS115" i="23"/>
  <c r="BW115" i="23"/>
  <c r="CA115" i="23"/>
  <c r="CE115" i="23"/>
  <c r="P119" i="23"/>
  <c r="Q119" i="23" s="1"/>
  <c r="AZ119" i="23"/>
  <c r="BD119" i="23"/>
  <c r="BH119" i="23"/>
  <c r="BL119" i="23"/>
  <c r="BP119" i="23"/>
  <c r="BT119" i="23"/>
  <c r="BX119" i="23"/>
  <c r="CB119" i="23"/>
  <c r="P121" i="23"/>
  <c r="Q121" i="23" s="1"/>
  <c r="AZ121" i="23"/>
  <c r="BD121" i="23"/>
  <c r="BH121" i="23"/>
  <c r="BL121" i="23"/>
  <c r="BP121" i="23"/>
  <c r="BT121" i="23"/>
  <c r="BX121" i="23"/>
  <c r="CB121" i="23"/>
  <c r="P123" i="23"/>
  <c r="Q123" i="23" s="1"/>
  <c r="R123" i="23" s="1"/>
  <c r="S123" i="23" s="1"/>
  <c r="T123" i="23" s="1"/>
  <c r="U123" i="23" s="1"/>
  <c r="V123" i="23" s="1"/>
  <c r="W123" i="23" s="1"/>
  <c r="X123" i="23" s="1"/>
  <c r="Y123" i="23" s="1"/>
  <c r="Z123" i="23" s="1"/>
  <c r="AA123" i="23" s="1"/>
  <c r="AB123" i="23" s="1"/>
  <c r="AC123" i="23" s="1"/>
  <c r="AD123" i="23" s="1"/>
  <c r="AE123" i="23" s="1"/>
  <c r="AF123" i="23" s="1"/>
  <c r="AG123" i="23" s="1"/>
  <c r="AH123" i="23" s="1"/>
  <c r="AI123" i="23" s="1"/>
  <c r="AJ123" i="23" s="1"/>
  <c r="AK123" i="23" s="1"/>
  <c r="AL123" i="23" s="1"/>
  <c r="AM123" i="23" s="1"/>
  <c r="AN123" i="23" s="1"/>
  <c r="AO123" i="23" s="1"/>
  <c r="AP123" i="23" s="1"/>
  <c r="AQ123" i="23" s="1"/>
  <c r="AR123" i="23" s="1"/>
  <c r="AS123" i="23" s="1"/>
  <c r="AT123" i="23" s="1"/>
  <c r="AU123" i="23" s="1"/>
  <c r="AV123" i="23" s="1"/>
  <c r="AW123" i="23" s="1"/>
  <c r="AZ123" i="23"/>
  <c r="BD123" i="23"/>
  <c r="BH123" i="23"/>
  <c r="BL123" i="23"/>
  <c r="BP123" i="23"/>
  <c r="BT123" i="23"/>
  <c r="BX123" i="23"/>
  <c r="CB123" i="23"/>
  <c r="N126" i="23"/>
  <c r="R126" i="23"/>
  <c r="S126" i="23" s="1"/>
  <c r="AD126" i="23"/>
  <c r="AL126" i="23"/>
  <c r="AM126" i="23" s="1"/>
  <c r="AP126" i="23"/>
  <c r="AQ126" i="23" s="1"/>
  <c r="AT126" i="23"/>
  <c r="AU126" i="23" s="1"/>
  <c r="AX126" i="23"/>
  <c r="BB126" i="23"/>
  <c r="BF126" i="23"/>
  <c r="BJ126" i="23"/>
  <c r="BN126" i="23"/>
  <c r="BR126" i="23"/>
  <c r="BV126" i="23"/>
  <c r="BZ126" i="23"/>
  <c r="CD126" i="23"/>
  <c r="P132" i="23"/>
  <c r="Q132" i="23" s="1"/>
  <c r="R132" i="23" s="1"/>
  <c r="S132" i="23" s="1"/>
  <c r="T132" i="23" s="1"/>
  <c r="U132" i="23" s="1"/>
  <c r="V132" i="23" s="1"/>
  <c r="W132" i="23" s="1"/>
  <c r="X132" i="23" s="1"/>
  <c r="Y132" i="23" s="1"/>
  <c r="Z132" i="23" s="1"/>
  <c r="AA132" i="23" s="1"/>
  <c r="AB132" i="23" s="1"/>
  <c r="AC132" i="23" s="1"/>
  <c r="AD132" i="23" s="1"/>
  <c r="AE132" i="23" s="1"/>
  <c r="AF132" i="23" s="1"/>
  <c r="AG132" i="23" s="1"/>
  <c r="AH132" i="23" s="1"/>
  <c r="AI132" i="23" s="1"/>
  <c r="AZ132" i="23"/>
  <c r="BD132" i="23"/>
  <c r="BH132" i="23"/>
  <c r="BL132" i="23"/>
  <c r="BP132" i="23"/>
  <c r="BT132" i="23"/>
  <c r="BX132" i="23"/>
  <c r="CB132" i="23"/>
  <c r="CH134" i="23"/>
  <c r="CD134" i="23"/>
  <c r="BZ134" i="23"/>
  <c r="P134" i="23"/>
  <c r="Q134" i="23" s="1"/>
  <c r="R134" i="23" s="1"/>
  <c r="S134" i="23" s="1"/>
  <c r="T134" i="23" s="1"/>
  <c r="U134" i="23" s="1"/>
  <c r="V134" i="23" s="1"/>
  <c r="W134" i="23" s="1"/>
  <c r="X134" i="23" s="1"/>
  <c r="Y134" i="23" s="1"/>
  <c r="Z134" i="23" s="1"/>
  <c r="AA134" i="23" s="1"/>
  <c r="AB134" i="23" s="1"/>
  <c r="AC134" i="23" s="1"/>
  <c r="AD134" i="23" s="1"/>
  <c r="AE134" i="23" s="1"/>
  <c r="AF134" i="23" s="1"/>
  <c r="AG134" i="23" s="1"/>
  <c r="AH134" i="23" s="1"/>
  <c r="AI134" i="23" s="1"/>
  <c r="AZ134" i="23"/>
  <c r="BD134" i="23"/>
  <c r="BH134" i="23"/>
  <c r="BL134" i="23"/>
  <c r="BP134" i="23"/>
  <c r="BT134" i="23"/>
  <c r="BX134" i="23"/>
  <c r="CC134" i="23"/>
  <c r="CI134" i="23"/>
  <c r="CJ134" i="23" s="1"/>
  <c r="CK134" i="23" s="1"/>
  <c r="CL134" i="23" s="1"/>
  <c r="CM134" i="23" s="1"/>
  <c r="CN134" i="23" s="1"/>
  <c r="CO134" i="23" s="1"/>
  <c r="CP134" i="23" s="1"/>
  <c r="CQ134" i="23" s="1"/>
  <c r="CH138" i="23"/>
  <c r="CD138" i="23"/>
  <c r="BZ138" i="23"/>
  <c r="BV138" i="23"/>
  <c r="BR138" i="23"/>
  <c r="BN138" i="23"/>
  <c r="BJ138" i="23"/>
  <c r="BF138" i="23"/>
  <c r="BB138" i="23"/>
  <c r="AX138" i="23"/>
  <c r="N138" i="23"/>
  <c r="O138" i="23"/>
  <c r="AZ138" i="23"/>
  <c r="BE138" i="23"/>
  <c r="BK138" i="23"/>
  <c r="BP138" i="23"/>
  <c r="BU138" i="23"/>
  <c r="CA138" i="23"/>
  <c r="CF138" i="23"/>
  <c r="M140" i="23"/>
  <c r="AY140" i="23"/>
  <c r="BD140" i="23"/>
  <c r="BI140" i="23"/>
  <c r="BO140" i="23"/>
  <c r="BT140" i="23"/>
  <c r="BY140" i="23"/>
  <c r="N147" i="23"/>
  <c r="AT147" i="23"/>
  <c r="BB147" i="23"/>
  <c r="BJ147" i="23"/>
  <c r="BR147" i="23"/>
  <c r="BZ147" i="23"/>
  <c r="BL151" i="23"/>
  <c r="CI153" i="23"/>
  <c r="CJ153" i="23" s="1"/>
  <c r="CK153" i="23" s="1"/>
  <c r="CL153" i="23" s="1"/>
  <c r="CM153" i="23" s="1"/>
  <c r="CN153" i="23" s="1"/>
  <c r="CO153" i="23" s="1"/>
  <c r="CP153" i="23" s="1"/>
  <c r="CQ153" i="23" s="1"/>
  <c r="CE153" i="23"/>
  <c r="CA153" i="23"/>
  <c r="BW153" i="23"/>
  <c r="BS153" i="23"/>
  <c r="BO153" i="23"/>
  <c r="BK153" i="23"/>
  <c r="BG153" i="23"/>
  <c r="BC153" i="23"/>
  <c r="AY153" i="23"/>
  <c r="AU153" i="23"/>
  <c r="AQ153" i="23"/>
  <c r="AR153" i="23" s="1"/>
  <c r="AM153" i="23"/>
  <c r="AE153" i="23"/>
  <c r="W153" i="23"/>
  <c r="S153" i="23"/>
  <c r="O153" i="23"/>
  <c r="CH153" i="23"/>
  <c r="CD153" i="23"/>
  <c r="BZ153" i="23"/>
  <c r="BV153" i="23"/>
  <c r="BR153" i="23"/>
  <c r="BN153" i="23"/>
  <c r="BJ153" i="23"/>
  <c r="BF153" i="23"/>
  <c r="BB153" i="23"/>
  <c r="AX153" i="23"/>
  <c r="AT153" i="23"/>
  <c r="AP153" i="23"/>
  <c r="AH153" i="23"/>
  <c r="AI153" i="23" s="1"/>
  <c r="AJ153" i="23" s="1"/>
  <c r="AD153" i="23"/>
  <c r="R153" i="23"/>
  <c r="N153" i="23"/>
  <c r="CG153" i="23"/>
  <c r="CC153" i="23"/>
  <c r="BY153" i="23"/>
  <c r="BU153" i="23"/>
  <c r="BQ153" i="23"/>
  <c r="BM153" i="23"/>
  <c r="BI153" i="23"/>
  <c r="BE153" i="23"/>
  <c r="BA153" i="23"/>
  <c r="AS153" i="23"/>
  <c r="AO153" i="23"/>
  <c r="AK153" i="23"/>
  <c r="AL153" i="23" s="1"/>
  <c r="AG153" i="23"/>
  <c r="AC153" i="23"/>
  <c r="Y153" i="23"/>
  <c r="Z153" i="23" s="1"/>
  <c r="AA153" i="23" s="1"/>
  <c r="AB153" i="23" s="1"/>
  <c r="M153" i="23"/>
  <c r="BX153" i="23"/>
  <c r="BH153" i="23"/>
  <c r="BT153" i="23"/>
  <c r="BD153" i="23"/>
  <c r="AN153" i="23"/>
  <c r="X153" i="23"/>
  <c r="P153" i="23"/>
  <c r="Q153" i="23" s="1"/>
  <c r="AV153" i="23"/>
  <c r="AW153" i="23" s="1"/>
  <c r="CB153" i="23"/>
  <c r="BA134" i="23"/>
  <c r="BE134" i="23"/>
  <c r="BI134" i="23"/>
  <c r="BM134" i="23"/>
  <c r="BQ134" i="23"/>
  <c r="BU134" i="23"/>
  <c r="BY134" i="23"/>
  <c r="BA138" i="23"/>
  <c r="BG138" i="23"/>
  <c r="BL138" i="23"/>
  <c r="BQ138" i="23"/>
  <c r="BW138" i="23"/>
  <c r="CB138" i="23"/>
  <c r="CH140" i="23"/>
  <c r="CD140" i="23"/>
  <c r="BZ140" i="23"/>
  <c r="BV140" i="23"/>
  <c r="BR140" i="23"/>
  <c r="BN140" i="23"/>
  <c r="BJ140" i="23"/>
  <c r="BF140" i="23"/>
  <c r="BB140" i="23"/>
  <c r="AX140" i="23"/>
  <c r="AT140" i="23"/>
  <c r="AU140" i="23" s="1"/>
  <c r="AP140" i="23"/>
  <c r="N140" i="23"/>
  <c r="O140" i="23"/>
  <c r="AZ140" i="23"/>
  <c r="BE140" i="23"/>
  <c r="BK140" i="23"/>
  <c r="BP140" i="23"/>
  <c r="BU140" i="23"/>
  <c r="CA140" i="23"/>
  <c r="CF140" i="23"/>
  <c r="CG147" i="23"/>
  <c r="CC147" i="23"/>
  <c r="BY147" i="23"/>
  <c r="BU147" i="23"/>
  <c r="BQ147" i="23"/>
  <c r="BM147" i="23"/>
  <c r="BI147" i="23"/>
  <c r="BE147" i="23"/>
  <c r="BA147" i="23"/>
  <c r="AS147" i="23"/>
  <c r="AO147" i="23"/>
  <c r="AP147" i="23" s="1"/>
  <c r="AK147" i="23"/>
  <c r="AL147" i="23" s="1"/>
  <c r="AG147" i="23"/>
  <c r="AH147" i="23" s="1"/>
  <c r="AI147" i="23" s="1"/>
  <c r="AC147" i="23"/>
  <c r="AD147" i="23" s="1"/>
  <c r="AE147" i="23" s="1"/>
  <c r="AF147" i="23" s="1"/>
  <c r="Y147" i="23"/>
  <c r="Z147" i="23" s="1"/>
  <c r="AA147" i="23" s="1"/>
  <c r="AB147" i="23" s="1"/>
  <c r="M147" i="23"/>
  <c r="CF147" i="23"/>
  <c r="CB147" i="23"/>
  <c r="BX147" i="23"/>
  <c r="BT147" i="23"/>
  <c r="BP147" i="23"/>
  <c r="BL147" i="23"/>
  <c r="BH147" i="23"/>
  <c r="BD147" i="23"/>
  <c r="AZ147" i="23"/>
  <c r="X147" i="23"/>
  <c r="T147" i="23"/>
  <c r="U147" i="23" s="1"/>
  <c r="V147" i="23" s="1"/>
  <c r="P147" i="23"/>
  <c r="Q147" i="23" s="1"/>
  <c r="O147" i="23"/>
  <c r="W147" i="23"/>
  <c r="AM147" i="23"/>
  <c r="AN147" i="23" s="1"/>
  <c r="AU147" i="23"/>
  <c r="AV147" i="23" s="1"/>
  <c r="AW147" i="23" s="1"/>
  <c r="BC147" i="23"/>
  <c r="BK147" i="23"/>
  <c r="BS147" i="23"/>
  <c r="CA147" i="23"/>
  <c r="CI147" i="23"/>
  <c r="CJ147" i="23" s="1"/>
  <c r="CK147" i="23" s="1"/>
  <c r="CL147" i="23" s="1"/>
  <c r="CM147" i="23" s="1"/>
  <c r="CN147" i="23" s="1"/>
  <c r="CO147" i="23" s="1"/>
  <c r="CP147" i="23" s="1"/>
  <c r="CQ147" i="23" s="1"/>
  <c r="AL151" i="23"/>
  <c r="V153" i="23"/>
  <c r="CI149" i="23"/>
  <c r="CJ149" i="23" s="1"/>
  <c r="CK149" i="23" s="1"/>
  <c r="CL149" i="23" s="1"/>
  <c r="CM149" i="23" s="1"/>
  <c r="CN149" i="23" s="1"/>
  <c r="CO149" i="23" s="1"/>
  <c r="CP149" i="23" s="1"/>
  <c r="CQ149" i="23" s="1"/>
  <c r="CE149" i="23"/>
  <c r="CA149" i="23"/>
  <c r="BW149" i="23"/>
  <c r="BS149" i="23"/>
  <c r="BO149" i="23"/>
  <c r="BK149" i="23"/>
  <c r="BG149" i="23"/>
  <c r="BC149" i="23"/>
  <c r="AY149" i="23"/>
  <c r="AU149" i="23"/>
  <c r="AV149" i="23" s="1"/>
  <c r="AW149" i="23" s="1"/>
  <c r="AM149" i="23"/>
  <c r="W149" i="23"/>
  <c r="S149" i="23"/>
  <c r="O149" i="23"/>
  <c r="N149" i="23"/>
  <c r="T149" i="23"/>
  <c r="U149" i="23" s="1"/>
  <c r="V149" i="23" s="1"/>
  <c r="Y149" i="23"/>
  <c r="Z149" i="23" s="1"/>
  <c r="AA149" i="23" s="1"/>
  <c r="AB149" i="23" s="1"/>
  <c r="AO149" i="23"/>
  <c r="AT149" i="23"/>
  <c r="AZ149" i="23"/>
  <c r="BE149" i="23"/>
  <c r="BJ149" i="23"/>
  <c r="BP149" i="23"/>
  <c r="BU149" i="23"/>
  <c r="BZ149" i="23"/>
  <c r="CF149" i="23"/>
  <c r="Y151" i="23"/>
  <c r="Z151" i="23" s="1"/>
  <c r="AA151" i="23" s="1"/>
  <c r="AB151" i="23" s="1"/>
  <c r="AG151" i="23"/>
  <c r="AH151" i="23" s="1"/>
  <c r="AI151" i="23" s="1"/>
  <c r="AO151" i="23"/>
  <c r="BE151" i="23"/>
  <c r="BM151" i="23"/>
  <c r="BU151" i="23"/>
  <c r="CJ162" i="23"/>
  <c r="CN162" i="23"/>
  <c r="AK149" i="23"/>
  <c r="AL149" i="23" s="1"/>
  <c r="BA149" i="23"/>
  <c r="BF149" i="23"/>
  <c r="BL149" i="23"/>
  <c r="BQ149" i="23"/>
  <c r="BV149" i="23"/>
  <c r="CB149" i="23"/>
  <c r="CI151" i="23"/>
  <c r="CJ151" i="23" s="1"/>
  <c r="CK151" i="23" s="1"/>
  <c r="CL151" i="23" s="1"/>
  <c r="CM151" i="23" s="1"/>
  <c r="CN151" i="23" s="1"/>
  <c r="CO151" i="23" s="1"/>
  <c r="CP151" i="23" s="1"/>
  <c r="CQ151" i="23" s="1"/>
  <c r="CE151" i="23"/>
  <c r="CA151" i="23"/>
  <c r="BW151" i="23"/>
  <c r="BS151" i="23"/>
  <c r="BO151" i="23"/>
  <c r="BK151" i="23"/>
  <c r="BG151" i="23"/>
  <c r="BC151" i="23"/>
  <c r="AY151" i="23"/>
  <c r="AU151" i="23"/>
  <c r="AV151" i="23" s="1"/>
  <c r="AW151" i="23" s="1"/>
  <c r="AM151" i="23"/>
  <c r="W151" i="23"/>
  <c r="S151" i="23"/>
  <c r="O151" i="23"/>
  <c r="CH151" i="23"/>
  <c r="CD151" i="23"/>
  <c r="BZ151" i="23"/>
  <c r="BV151" i="23"/>
  <c r="BR151" i="23"/>
  <c r="BN151" i="23"/>
  <c r="BJ151" i="23"/>
  <c r="BF151" i="23"/>
  <c r="BB151" i="23"/>
  <c r="AX151" i="23"/>
  <c r="AT151" i="23"/>
  <c r="AP151" i="23"/>
  <c r="R151" i="23"/>
  <c r="N151" i="23"/>
  <c r="T151" i="23"/>
  <c r="U151" i="23" s="1"/>
  <c r="V151" i="23" s="1"/>
  <c r="AZ151" i="23"/>
  <c r="BH151" i="23"/>
  <c r="BP151" i="23"/>
  <c r="BX151" i="23"/>
  <c r="CF151" i="23"/>
  <c r="M162" i="23"/>
  <c r="CK162" i="23"/>
  <c r="CO162" i="23"/>
  <c r="L165" i="23"/>
  <c r="K162" i="23"/>
  <c r="L162" i="23" s="1"/>
  <c r="AF165" i="23"/>
  <c r="AG165" i="23" s="1"/>
  <c r="AH165" i="23" s="1"/>
  <c r="AI165" i="23" s="1"/>
  <c r="U5" i="8"/>
  <c r="N9" i="8"/>
  <c r="U9" i="8" s="1"/>
  <c r="U12" i="8"/>
  <c r="R165" i="23"/>
  <c r="S165" i="23" s="1"/>
  <c r="H6" i="8"/>
  <c r="L6" i="8"/>
  <c r="P6" i="8"/>
  <c r="P165" i="23"/>
  <c r="Q165" i="23" s="1"/>
  <c r="T165" i="23"/>
  <c r="U165" i="23" s="1"/>
  <c r="V165" i="23" s="1"/>
  <c r="G15" i="8"/>
  <c r="U17" i="8"/>
  <c r="E21" i="8"/>
  <c r="U19" i="8"/>
  <c r="I21" i="8"/>
  <c r="U20" i="8"/>
  <c r="U42" i="8"/>
  <c r="U46" i="8"/>
  <c r="E48" i="8"/>
  <c r="U48" i="8" s="1"/>
  <c r="Y165" i="23"/>
  <c r="Z165" i="23" s="1"/>
  <c r="AA165" i="23" s="1"/>
  <c r="AB165" i="23" s="1"/>
  <c r="AC165" i="23"/>
  <c r="AD165" i="23" s="1"/>
  <c r="U4" i="8"/>
  <c r="U7" i="8"/>
  <c r="T12" i="8"/>
  <c r="U10" i="8"/>
  <c r="H18" i="8"/>
  <c r="L18" i="8"/>
  <c r="P18" i="8"/>
  <c r="N21" i="8"/>
  <c r="R21" i="8"/>
  <c r="E24" i="8"/>
  <c r="U22" i="8"/>
  <c r="Q27" i="8"/>
  <c r="U43" i="8"/>
  <c r="U11" i="8"/>
  <c r="E15" i="8"/>
  <c r="U13" i="8"/>
  <c r="U14" i="8"/>
  <c r="G21" i="8"/>
  <c r="U36" i="8"/>
  <c r="W36" i="8" s="1"/>
  <c r="G27" i="8"/>
  <c r="U26" i="8"/>
  <c r="F33" i="8"/>
  <c r="N33" i="8"/>
  <c r="L39" i="8"/>
  <c r="U23" i="8"/>
  <c r="U25" i="8"/>
  <c r="E27" i="8"/>
  <c r="T33" i="8"/>
  <c r="U31" i="8"/>
  <c r="E51" i="8"/>
  <c r="U51" i="8" s="1"/>
  <c r="U50" i="8"/>
  <c r="U57" i="8"/>
  <c r="U60" i="8"/>
  <c r="F24" i="8"/>
  <c r="N24" i="8"/>
  <c r="T23" i="8"/>
  <c r="H27" i="8"/>
  <c r="U30" i="8"/>
  <c r="U29" i="8"/>
  <c r="J33" i="8"/>
  <c r="U32" i="8"/>
  <c r="E39" i="8"/>
  <c r="U37" i="8"/>
  <c r="H39" i="8"/>
  <c r="P39" i="8"/>
  <c r="U38" i="8"/>
  <c r="U41" i="8"/>
  <c r="F45" i="8"/>
  <c r="U45" i="8" s="1"/>
  <c r="U44" i="8"/>
  <c r="E54" i="8"/>
  <c r="U54" i="8" s="1"/>
  <c r="U52" i="8"/>
  <c r="U28" i="8"/>
  <c r="U34" i="8"/>
  <c r="D537" i="48" l="1"/>
  <c r="S167" i="61"/>
  <c r="S171" i="61" s="1"/>
  <c r="S175" i="61" s="1"/>
  <c r="S179" i="61" s="1"/>
  <c r="T163" i="61"/>
  <c r="U163" i="61" s="1"/>
  <c r="V163" i="61" s="1"/>
  <c r="W163" i="61" s="1"/>
  <c r="X163" i="61" s="1"/>
  <c r="Y163" i="61" s="1"/>
  <c r="Z163" i="61" s="1"/>
  <c r="AA163" i="61" s="1"/>
  <c r="AB163" i="61" s="1"/>
  <c r="AC163" i="61" s="1"/>
  <c r="AD163" i="61" s="1"/>
  <c r="AE163" i="61" s="1"/>
  <c r="AF163" i="61" s="1"/>
  <c r="AG163" i="61" s="1"/>
  <c r="AH163" i="61" s="1"/>
  <c r="AI163" i="61" s="1"/>
  <c r="AJ163" i="61" s="1"/>
  <c r="AK163" i="61" s="1"/>
  <c r="AL163" i="61" s="1"/>
  <c r="AM163" i="61" s="1"/>
  <c r="L280" i="57"/>
  <c r="M280" i="57" s="1"/>
  <c r="N280" i="57" s="1"/>
  <c r="O280" i="57" s="1"/>
  <c r="P280" i="57" s="1"/>
  <c r="Q280" i="57" s="1"/>
  <c r="R280" i="57" s="1"/>
  <c r="L233" i="57"/>
  <c r="M233" i="57" s="1"/>
  <c r="N233" i="57" s="1"/>
  <c r="O233" i="57" s="1"/>
  <c r="P233" i="57" s="1"/>
  <c r="Q233" i="57" s="1"/>
  <c r="R233" i="57" s="1"/>
  <c r="L271" i="57"/>
  <c r="M271" i="57" s="1"/>
  <c r="N271" i="57" s="1"/>
  <c r="O271" i="57" s="1"/>
  <c r="P271" i="57" s="1"/>
  <c r="Q271" i="57" s="1"/>
  <c r="R271" i="57" s="1"/>
  <c r="L252" i="57"/>
  <c r="M252" i="57" s="1"/>
  <c r="N252" i="57" s="1"/>
  <c r="O252" i="57" s="1"/>
  <c r="P252" i="57" s="1"/>
  <c r="Q252" i="57" s="1"/>
  <c r="R252" i="57" s="1"/>
  <c r="L179" i="57"/>
  <c r="M179" i="57" s="1"/>
  <c r="N179" i="57" s="1"/>
  <c r="O179" i="57" s="1"/>
  <c r="P179" i="57" s="1"/>
  <c r="Q179" i="57" s="1"/>
  <c r="R179" i="57" s="1"/>
  <c r="L226" i="57"/>
  <c r="M226" i="57" s="1"/>
  <c r="N226" i="57" s="1"/>
  <c r="O226" i="57" s="1"/>
  <c r="P226" i="57" s="1"/>
  <c r="Q226" i="57" s="1"/>
  <c r="R226" i="57" s="1"/>
  <c r="L199" i="57"/>
  <c r="M199" i="57" s="1"/>
  <c r="N199" i="57" s="1"/>
  <c r="O199" i="57" s="1"/>
  <c r="P199" i="57" s="1"/>
  <c r="Q199" i="57" s="1"/>
  <c r="R199" i="57" s="1"/>
  <c r="L215" i="57"/>
  <c r="M215" i="57" s="1"/>
  <c r="N215" i="57" s="1"/>
  <c r="O215" i="57" s="1"/>
  <c r="P215" i="57" s="1"/>
  <c r="Q215" i="57" s="1"/>
  <c r="R215" i="57" s="1"/>
  <c r="L207" i="57"/>
  <c r="M207" i="57" s="1"/>
  <c r="N207" i="57" s="1"/>
  <c r="O207" i="57" s="1"/>
  <c r="P207" i="57" s="1"/>
  <c r="Q207" i="57" s="1"/>
  <c r="R207" i="57" s="1"/>
  <c r="L132" i="57"/>
  <c r="M132" i="57" s="1"/>
  <c r="N132" i="57" s="1"/>
  <c r="O132" i="57" s="1"/>
  <c r="P132" i="57" s="1"/>
  <c r="Q132" i="57" s="1"/>
  <c r="R132" i="57" s="1"/>
  <c r="L144" i="57"/>
  <c r="M144" i="57" s="1"/>
  <c r="N144" i="57" s="1"/>
  <c r="O144" i="57" s="1"/>
  <c r="P144" i="57" s="1"/>
  <c r="Q144" i="57" s="1"/>
  <c r="R144" i="57" s="1"/>
  <c r="G106" i="57"/>
  <c r="I108" i="57" s="1"/>
  <c r="J108" i="57" s="1"/>
  <c r="K108" i="57" s="1"/>
  <c r="L108" i="57" s="1"/>
  <c r="M108" i="57" s="1"/>
  <c r="N108" i="57" s="1"/>
  <c r="O108" i="57" s="1"/>
  <c r="P108" i="57" s="1"/>
  <c r="Q108" i="57" s="1"/>
  <c r="R108" i="57" s="1"/>
  <c r="G241" i="57"/>
  <c r="I246" i="57" s="1"/>
  <c r="J246" i="57" s="1"/>
  <c r="K246" i="57" s="1"/>
  <c r="L246" i="57" s="1"/>
  <c r="M246" i="57" s="1"/>
  <c r="N246" i="57" s="1"/>
  <c r="O246" i="57" s="1"/>
  <c r="P246" i="57" s="1"/>
  <c r="Q246" i="57" s="1"/>
  <c r="R246" i="57" s="1"/>
  <c r="L147" i="57"/>
  <c r="M147" i="57" s="1"/>
  <c r="N147" i="57" s="1"/>
  <c r="O147" i="57" s="1"/>
  <c r="P147" i="57" s="1"/>
  <c r="Q147" i="57" s="1"/>
  <c r="R147" i="57" s="1"/>
  <c r="L140" i="57"/>
  <c r="M140" i="57" s="1"/>
  <c r="N140" i="57" s="1"/>
  <c r="O140" i="57" s="1"/>
  <c r="P140" i="57" s="1"/>
  <c r="Q140" i="57" s="1"/>
  <c r="R140" i="57" s="1"/>
  <c r="L105" i="57"/>
  <c r="M105" i="57" s="1"/>
  <c r="N105" i="57" s="1"/>
  <c r="O105" i="57" s="1"/>
  <c r="P105" i="57" s="1"/>
  <c r="Q105" i="57" s="1"/>
  <c r="R105" i="57" s="1"/>
  <c r="I70" i="57"/>
  <c r="J70" i="57" s="1"/>
  <c r="K70" i="57" s="1"/>
  <c r="L70" i="57" s="1"/>
  <c r="M70" i="57" s="1"/>
  <c r="N70" i="57" s="1"/>
  <c r="O70" i="57" s="1"/>
  <c r="P70" i="57" s="1"/>
  <c r="Q70" i="57" s="1"/>
  <c r="R70" i="57" s="1"/>
  <c r="J25" i="57"/>
  <c r="K25" i="57" s="1"/>
  <c r="N106" i="1"/>
  <c r="T106" i="1"/>
  <c r="U106" i="1" s="1"/>
  <c r="V106" i="1" s="1"/>
  <c r="W106" i="1" s="1"/>
  <c r="X106" i="1" s="1"/>
  <c r="Y106" i="1" s="1"/>
  <c r="Z106" i="1" s="1"/>
  <c r="AA106" i="1" s="1"/>
  <c r="AB106" i="1" s="1"/>
  <c r="AC106" i="1" s="1"/>
  <c r="M106" i="1"/>
  <c r="R106" i="1"/>
  <c r="K106" i="1"/>
  <c r="Q106" i="1"/>
  <c r="O106" i="1"/>
  <c r="L106" i="1"/>
  <c r="S106" i="1"/>
  <c r="P106" i="1"/>
  <c r="S154" i="1"/>
  <c r="T154" i="1"/>
  <c r="U154" i="1" s="1"/>
  <c r="V154" i="1" s="1"/>
  <c r="W154" i="1" s="1"/>
  <c r="X154" i="1" s="1"/>
  <c r="Y154" i="1" s="1"/>
  <c r="Z154" i="1" s="1"/>
  <c r="AA154" i="1" s="1"/>
  <c r="AB154" i="1" s="1"/>
  <c r="AC154" i="1" s="1"/>
  <c r="M154" i="1"/>
  <c r="R154" i="1"/>
  <c r="K154" i="1"/>
  <c r="Q154" i="1"/>
  <c r="O154" i="1"/>
  <c r="L154" i="1"/>
  <c r="P154" i="1"/>
  <c r="N154" i="1"/>
  <c r="U33" i="8"/>
  <c r="U18" i="8"/>
  <c r="U6" i="8"/>
  <c r="CB143" i="23"/>
  <c r="M331" i="38"/>
  <c r="W241" i="38"/>
  <c r="X241" i="38" s="1"/>
  <c r="Y241" i="38" s="1"/>
  <c r="Z241" i="38" s="1"/>
  <c r="AA241" i="38" s="1"/>
  <c r="AB241" i="38" s="1"/>
  <c r="AC241" i="38" s="1"/>
  <c r="AD241" i="38" s="1"/>
  <c r="AE241" i="38" s="1"/>
  <c r="AF241" i="38" s="1"/>
  <c r="AG241" i="38" s="1"/>
  <c r="L329" i="38"/>
  <c r="P296" i="38"/>
  <c r="Q251" i="38"/>
  <c r="Q142" i="38"/>
  <c r="J166" i="38"/>
  <c r="R142" i="38"/>
  <c r="T511" i="40"/>
  <c r="Q58" i="49"/>
  <c r="Q63" i="49"/>
  <c r="K408" i="48"/>
  <c r="K453" i="48"/>
  <c r="K316" i="48"/>
  <c r="K292" i="48"/>
  <c r="K232" i="48"/>
  <c r="K208" i="48"/>
  <c r="K130" i="48"/>
  <c r="J101" i="1"/>
  <c r="BF69" i="23"/>
  <c r="BT51" i="23"/>
  <c r="Q171" i="49"/>
  <c r="K488" i="48"/>
  <c r="AW112" i="51"/>
  <c r="AU110" i="51"/>
  <c r="K58" i="48"/>
  <c r="J57" i="1"/>
  <c r="AP69" i="23"/>
  <c r="AN51" i="23"/>
  <c r="K324" i="38"/>
  <c r="J179" i="38"/>
  <c r="J105" i="38"/>
  <c r="I214" i="38"/>
  <c r="I234" i="1"/>
  <c r="I74" i="38"/>
  <c r="I69" i="37"/>
  <c r="I77" i="1"/>
  <c r="AV227" i="51"/>
  <c r="AU225" i="51"/>
  <c r="K100" i="48"/>
  <c r="U15" i="8"/>
  <c r="BF143" i="23"/>
  <c r="CH143" i="23"/>
  <c r="O276" i="38"/>
  <c r="Q276" i="38"/>
  <c r="Z189" i="36"/>
  <c r="U319" i="38"/>
  <c r="K251" i="38"/>
  <c r="P142" i="38"/>
  <c r="O142" i="38"/>
  <c r="M142" i="38"/>
  <c r="J54" i="38"/>
  <c r="T535" i="40"/>
  <c r="T532" i="40"/>
  <c r="T423" i="40"/>
  <c r="K553" i="48"/>
  <c r="K528" i="48"/>
  <c r="K373" i="48"/>
  <c r="K34" i="48"/>
  <c r="K10" i="48"/>
  <c r="K70" i="48"/>
  <c r="K244" i="48"/>
  <c r="K220" i="48"/>
  <c r="K196" i="48"/>
  <c r="K142" i="48"/>
  <c r="K118" i="48"/>
  <c r="J29" i="1"/>
  <c r="P29" i="1" s="1"/>
  <c r="S264" i="38"/>
  <c r="K264" i="38"/>
  <c r="Q245" i="38"/>
  <c r="I200" i="38"/>
  <c r="S202" i="38" s="1"/>
  <c r="I192" i="37"/>
  <c r="I218" i="1"/>
  <c r="I97" i="38"/>
  <c r="I92" i="37"/>
  <c r="I109" i="1"/>
  <c r="I182" i="38"/>
  <c r="I174" i="37"/>
  <c r="I194" i="1"/>
  <c r="I4" i="38"/>
  <c r="I4" i="37"/>
  <c r="I4" i="1"/>
  <c r="V218" i="38"/>
  <c r="W142" i="38"/>
  <c r="X142" i="38" s="1"/>
  <c r="Y142" i="38" s="1"/>
  <c r="Z142" i="38" s="1"/>
  <c r="AA142" i="38" s="1"/>
  <c r="AB142" i="38" s="1"/>
  <c r="AC142" i="38" s="1"/>
  <c r="AD142" i="38" s="1"/>
  <c r="AE142" i="38" s="1"/>
  <c r="AF142" i="38" s="1"/>
  <c r="AG142" i="38" s="1"/>
  <c r="K142" i="38"/>
  <c r="J136" i="38"/>
  <c r="I193" i="38"/>
  <c r="L196" i="38" s="1"/>
  <c r="I185" i="37"/>
  <c r="I205" i="1"/>
  <c r="AV211" i="51"/>
  <c r="AU210" i="51"/>
  <c r="D75" i="48"/>
  <c r="S227" i="57"/>
  <c r="S233" i="57" s="1"/>
  <c r="T233" i="57" s="1"/>
  <c r="U233" i="57" s="1"/>
  <c r="V233" i="57" s="1"/>
  <c r="W233" i="57" s="1"/>
  <c r="X233" i="57" s="1"/>
  <c r="Y233" i="57" s="1"/>
  <c r="S129" i="57"/>
  <c r="S36" i="57"/>
  <c r="T36" i="57" s="1"/>
  <c r="U36" i="57" s="1"/>
  <c r="V36" i="57" s="1"/>
  <c r="W36" i="57" s="1"/>
  <c r="X36" i="57" s="1"/>
  <c r="Y36" i="57" s="1"/>
  <c r="S186" i="57"/>
  <c r="S100" i="57"/>
  <c r="S156" i="57"/>
  <c r="T156" i="57" s="1"/>
  <c r="U156" i="57" s="1"/>
  <c r="V156" i="57" s="1"/>
  <c r="W156" i="57" s="1"/>
  <c r="X156" i="57" s="1"/>
  <c r="Y156" i="57" s="1"/>
  <c r="S39" i="57"/>
  <c r="T39" i="57" s="1"/>
  <c r="U39" i="57" s="1"/>
  <c r="V39" i="57" s="1"/>
  <c r="W39" i="57" s="1"/>
  <c r="X39" i="57" s="1"/>
  <c r="Y39" i="57" s="1"/>
  <c r="S219" i="57"/>
  <c r="S124" i="57"/>
  <c r="Z26" i="57"/>
  <c r="AA26" i="57" s="1"/>
  <c r="AB26" i="57" s="1"/>
  <c r="AC26" i="57" s="1"/>
  <c r="AD26" i="57" s="1"/>
  <c r="AE26" i="57" s="1"/>
  <c r="AF26" i="57" s="1"/>
  <c r="S200" i="57"/>
  <c r="S106" i="57"/>
  <c r="S159" i="57"/>
  <c r="S234" i="57"/>
  <c r="S137" i="57"/>
  <c r="S279" i="57"/>
  <c r="U279" i="57" s="1"/>
  <c r="V279" i="57" s="1"/>
  <c r="W279" i="57" s="1"/>
  <c r="X279" i="57" s="1"/>
  <c r="Y279" i="57" s="1"/>
  <c r="S192" i="57"/>
  <c r="S103" i="57"/>
  <c r="S275" i="57"/>
  <c r="S174" i="57"/>
  <c r="S97" i="57"/>
  <c r="S241" i="57"/>
  <c r="S141" i="57"/>
  <c r="S208" i="57"/>
  <c r="S109" i="57"/>
  <c r="T109" i="57" s="1"/>
  <c r="U109" i="57" s="1"/>
  <c r="V109" i="57" s="1"/>
  <c r="W109" i="57" s="1"/>
  <c r="X109" i="57" s="1"/>
  <c r="Y109" i="57" s="1"/>
  <c r="S272" i="57"/>
  <c r="T272" i="57" s="1"/>
  <c r="U272" i="57" s="1"/>
  <c r="V272" i="57" s="1"/>
  <c r="W272" i="57" s="1"/>
  <c r="X272" i="57" s="1"/>
  <c r="Y272" i="57" s="1"/>
  <c r="S171" i="57"/>
  <c r="T171" i="57" s="1"/>
  <c r="U171" i="57" s="1"/>
  <c r="V171" i="57" s="1"/>
  <c r="W171" i="57" s="1"/>
  <c r="X171" i="57" s="1"/>
  <c r="Y171" i="57" s="1"/>
  <c r="S60" i="57"/>
  <c r="S253" i="57"/>
  <c r="S258" i="57" s="1"/>
  <c r="T258" i="57" s="1"/>
  <c r="U258" i="57" s="1"/>
  <c r="V258" i="57" s="1"/>
  <c r="W258" i="57" s="1"/>
  <c r="X258" i="57" s="1"/>
  <c r="Y258" i="57" s="1"/>
  <c r="S148" i="57"/>
  <c r="S155" i="57" s="1"/>
  <c r="T155" i="57" s="1"/>
  <c r="U155" i="57" s="1"/>
  <c r="V155" i="57" s="1"/>
  <c r="W155" i="57" s="1"/>
  <c r="X155" i="57" s="1"/>
  <c r="Y155" i="57" s="1"/>
  <c r="S216" i="57"/>
  <c r="T216" i="57" s="1"/>
  <c r="U216" i="57" s="1"/>
  <c r="V216" i="57" s="1"/>
  <c r="W216" i="57" s="1"/>
  <c r="X216" i="57" s="1"/>
  <c r="Y216" i="57" s="1"/>
  <c r="S277" i="57"/>
  <c r="S278" i="57" s="1"/>
  <c r="T278" i="57" s="1"/>
  <c r="U278" i="57" s="1"/>
  <c r="V278" i="57" s="1"/>
  <c r="W278" i="57" s="1"/>
  <c r="X278" i="57" s="1"/>
  <c r="Y278" i="57" s="1"/>
  <c r="S180" i="57"/>
  <c r="S247" i="57"/>
  <c r="S145" i="57"/>
  <c r="L111" i="57"/>
  <c r="M111" i="57" s="1"/>
  <c r="N111" i="57" s="1"/>
  <c r="O111" i="57" s="1"/>
  <c r="P111" i="57" s="1"/>
  <c r="Q111" i="57" s="1"/>
  <c r="R111" i="57" s="1"/>
  <c r="L41" i="57"/>
  <c r="M41" i="57" s="1"/>
  <c r="N41" i="57" s="1"/>
  <c r="O41" i="57" s="1"/>
  <c r="P41" i="57" s="1"/>
  <c r="Q41" i="57" s="1"/>
  <c r="R41" i="57" s="1"/>
  <c r="L274" i="57"/>
  <c r="M274" i="57" s="1"/>
  <c r="N274" i="57" s="1"/>
  <c r="O274" i="57" s="1"/>
  <c r="P274" i="57" s="1"/>
  <c r="Q274" i="57" s="1"/>
  <c r="R274" i="57" s="1"/>
  <c r="L133" i="57"/>
  <c r="L35" i="57"/>
  <c r="M35" i="57" s="1"/>
  <c r="N35" i="57" s="1"/>
  <c r="O35" i="57" s="1"/>
  <c r="P35" i="57" s="1"/>
  <c r="Q35" i="57" s="1"/>
  <c r="R35" i="57" s="1"/>
  <c r="L185" i="57"/>
  <c r="M185" i="57" s="1"/>
  <c r="N185" i="57" s="1"/>
  <c r="O185" i="57" s="1"/>
  <c r="P185" i="57" s="1"/>
  <c r="Q185" i="57" s="1"/>
  <c r="R185" i="57" s="1"/>
  <c r="L38" i="57"/>
  <c r="M38" i="57" s="1"/>
  <c r="N38" i="57" s="1"/>
  <c r="O38" i="57" s="1"/>
  <c r="P38" i="57" s="1"/>
  <c r="Q38" i="57" s="1"/>
  <c r="R38" i="57" s="1"/>
  <c r="AV422" i="51"/>
  <c r="AU421" i="51"/>
  <c r="R214" i="1"/>
  <c r="N214" i="1"/>
  <c r="Q217" i="1"/>
  <c r="N217" i="1"/>
  <c r="K217" i="1"/>
  <c r="P217" i="1"/>
  <c r="R217" i="1"/>
  <c r="K214" i="1"/>
  <c r="O217" i="1"/>
  <c r="L214" i="1"/>
  <c r="T217" i="1"/>
  <c r="U217" i="1" s="1"/>
  <c r="V217" i="1" s="1"/>
  <c r="W217" i="1" s="1"/>
  <c r="X217" i="1" s="1"/>
  <c r="Y217" i="1" s="1"/>
  <c r="Z217" i="1" s="1"/>
  <c r="AA217" i="1" s="1"/>
  <c r="AB217" i="1" s="1"/>
  <c r="AC217" i="1" s="1"/>
  <c r="M214" i="1"/>
  <c r="O214" i="1"/>
  <c r="S217" i="1"/>
  <c r="P214" i="1"/>
  <c r="Q214" i="1"/>
  <c r="S214" i="1"/>
  <c r="L217" i="1"/>
  <c r="M217" i="1"/>
  <c r="M147" i="38"/>
  <c r="U147" i="38"/>
  <c r="Q147" i="38"/>
  <c r="R147" i="38"/>
  <c r="K147" i="38"/>
  <c r="V147" i="38"/>
  <c r="O147" i="38"/>
  <c r="T147" i="38"/>
  <c r="S147" i="38"/>
  <c r="L147" i="38"/>
  <c r="N147" i="38"/>
  <c r="W147" i="38"/>
  <c r="X147" i="38" s="1"/>
  <c r="Y147" i="38" s="1"/>
  <c r="Z147" i="38" s="1"/>
  <c r="AA147" i="38" s="1"/>
  <c r="AB147" i="38" s="1"/>
  <c r="AC147" i="38" s="1"/>
  <c r="AD147" i="38" s="1"/>
  <c r="AE147" i="38" s="1"/>
  <c r="AF147" i="38" s="1"/>
  <c r="AG147" i="38" s="1"/>
  <c r="P147" i="38"/>
  <c r="Q101" i="1"/>
  <c r="L101" i="1"/>
  <c r="M101" i="1"/>
  <c r="K101" i="1"/>
  <c r="P101" i="1"/>
  <c r="N101" i="1"/>
  <c r="O101" i="1"/>
  <c r="T101" i="1"/>
  <c r="U101" i="1" s="1"/>
  <c r="V101" i="1" s="1"/>
  <c r="W101" i="1" s="1"/>
  <c r="X101" i="1" s="1"/>
  <c r="Y101" i="1" s="1"/>
  <c r="Z101" i="1" s="1"/>
  <c r="AA101" i="1" s="1"/>
  <c r="AB101" i="1" s="1"/>
  <c r="AC101" i="1" s="1"/>
  <c r="R101" i="1"/>
  <c r="S101" i="1"/>
  <c r="T76" i="1"/>
  <c r="U76" i="1" s="1"/>
  <c r="V76" i="1" s="1"/>
  <c r="W76" i="1" s="1"/>
  <c r="X76" i="1" s="1"/>
  <c r="Y76" i="1" s="1"/>
  <c r="Z76" i="1" s="1"/>
  <c r="AA76" i="1" s="1"/>
  <c r="AB76" i="1" s="1"/>
  <c r="AC76" i="1" s="1"/>
  <c r="P76" i="1"/>
  <c r="L76" i="1"/>
  <c r="S76" i="1"/>
  <c r="O76" i="1"/>
  <c r="K76" i="1"/>
  <c r="R76" i="1"/>
  <c r="N76" i="1"/>
  <c r="Q76" i="1"/>
  <c r="M76" i="1"/>
  <c r="V290" i="38"/>
  <c r="R290" i="38"/>
  <c r="N290" i="38"/>
  <c r="P290" i="38"/>
  <c r="L290" i="38"/>
  <c r="T290" i="38"/>
  <c r="W290" i="38"/>
  <c r="X290" i="38" s="1"/>
  <c r="Y290" i="38" s="1"/>
  <c r="Z290" i="38" s="1"/>
  <c r="AA290" i="38" s="1"/>
  <c r="AB290" i="38" s="1"/>
  <c r="AC290" i="38" s="1"/>
  <c r="AD290" i="38" s="1"/>
  <c r="AE290" i="38" s="1"/>
  <c r="AF290" i="38" s="1"/>
  <c r="AG290" i="38" s="1"/>
  <c r="Q290" i="38"/>
  <c r="K290" i="38"/>
  <c r="U290" i="38"/>
  <c r="O290" i="38"/>
  <c r="S290" i="38"/>
  <c r="M290" i="38"/>
  <c r="S57" i="1"/>
  <c r="O57" i="1"/>
  <c r="K57" i="1"/>
  <c r="T57" i="1"/>
  <c r="U57" i="1" s="1"/>
  <c r="V57" i="1" s="1"/>
  <c r="W57" i="1" s="1"/>
  <c r="X57" i="1" s="1"/>
  <c r="Y57" i="1" s="1"/>
  <c r="Z57" i="1" s="1"/>
  <c r="AA57" i="1" s="1"/>
  <c r="AB57" i="1" s="1"/>
  <c r="AC57" i="1" s="1"/>
  <c r="R57" i="1"/>
  <c r="L57" i="1"/>
  <c r="M57" i="1"/>
  <c r="N57" i="1"/>
  <c r="P57" i="1"/>
  <c r="Q57" i="1"/>
  <c r="U157" i="38"/>
  <c r="Q157" i="38"/>
  <c r="M157" i="38"/>
  <c r="V157" i="38"/>
  <c r="K157" i="38"/>
  <c r="L157" i="38"/>
  <c r="T157" i="38"/>
  <c r="O157" i="38"/>
  <c r="P157" i="38"/>
  <c r="N157" i="38"/>
  <c r="S157" i="38"/>
  <c r="R157" i="38"/>
  <c r="W157" i="38"/>
  <c r="X157" i="38" s="1"/>
  <c r="Y157" i="38" s="1"/>
  <c r="Z157" i="38" s="1"/>
  <c r="AA157" i="38" s="1"/>
  <c r="AB157" i="38" s="1"/>
  <c r="AC157" i="38" s="1"/>
  <c r="AD157" i="38" s="1"/>
  <c r="AE157" i="38" s="1"/>
  <c r="AF157" i="38" s="1"/>
  <c r="AG157" i="38" s="1"/>
  <c r="U54" i="38"/>
  <c r="P54" i="38"/>
  <c r="O54" i="38"/>
  <c r="N54" i="38"/>
  <c r="Q54" i="38"/>
  <c r="L54" i="38"/>
  <c r="K54" i="38"/>
  <c r="M54" i="38"/>
  <c r="W54" i="38"/>
  <c r="X54" i="38" s="1"/>
  <c r="Y54" i="38" s="1"/>
  <c r="Z54" i="38" s="1"/>
  <c r="AA54" i="38" s="1"/>
  <c r="AB54" i="38" s="1"/>
  <c r="AC54" i="38" s="1"/>
  <c r="AD54" i="38" s="1"/>
  <c r="AE54" i="38" s="1"/>
  <c r="AF54" i="38" s="1"/>
  <c r="AG54" i="38" s="1"/>
  <c r="V54" i="38"/>
  <c r="T54" i="38"/>
  <c r="S54" i="38"/>
  <c r="R54" i="38"/>
  <c r="S169" i="1"/>
  <c r="O169" i="1"/>
  <c r="K169" i="1"/>
  <c r="Q169" i="1"/>
  <c r="M169" i="1"/>
  <c r="P169" i="1"/>
  <c r="T169" i="1"/>
  <c r="U169" i="1" s="1"/>
  <c r="V169" i="1" s="1"/>
  <c r="W169" i="1" s="1"/>
  <c r="X169" i="1" s="1"/>
  <c r="Y169" i="1" s="1"/>
  <c r="Z169" i="1" s="1"/>
  <c r="AA169" i="1" s="1"/>
  <c r="AB169" i="1" s="1"/>
  <c r="AC169" i="1" s="1"/>
  <c r="N169" i="1"/>
  <c r="R169" i="1"/>
  <c r="L169" i="1"/>
  <c r="S138" i="1"/>
  <c r="L138" i="1"/>
  <c r="K138" i="1"/>
  <c r="P138" i="1"/>
  <c r="M138" i="1"/>
  <c r="N138" i="1"/>
  <c r="O138" i="1"/>
  <c r="T138" i="1"/>
  <c r="U138" i="1" s="1"/>
  <c r="V138" i="1" s="1"/>
  <c r="W138" i="1" s="1"/>
  <c r="X138" i="1" s="1"/>
  <c r="Y138" i="1" s="1"/>
  <c r="Z138" i="1" s="1"/>
  <c r="AA138" i="1" s="1"/>
  <c r="AB138" i="1" s="1"/>
  <c r="AC138" i="1" s="1"/>
  <c r="Q138" i="1"/>
  <c r="R138" i="1"/>
  <c r="L29" i="1"/>
  <c r="N29" i="1"/>
  <c r="Q29" i="1"/>
  <c r="O29" i="1"/>
  <c r="AJ165" i="23"/>
  <c r="AQ165" i="23"/>
  <c r="AJ134" i="23"/>
  <c r="AQ134" i="23"/>
  <c r="AJ132" i="23"/>
  <c r="AQ132" i="23"/>
  <c r="CI126" i="23"/>
  <c r="CJ126" i="23" s="1"/>
  <c r="CK126" i="23" s="1"/>
  <c r="CL126" i="23" s="1"/>
  <c r="CM126" i="23" s="1"/>
  <c r="CN126" i="23" s="1"/>
  <c r="CO126" i="23" s="1"/>
  <c r="CP126" i="23" s="1"/>
  <c r="CQ126" i="23" s="1"/>
  <c r="CC126" i="23"/>
  <c r="BX126" i="23"/>
  <c r="BS126" i="23"/>
  <c r="BM126" i="23"/>
  <c r="BH126" i="23"/>
  <c r="BC126" i="23"/>
  <c r="AR126" i="23"/>
  <c r="AG126" i="23"/>
  <c r="AH126" i="23" s="1"/>
  <c r="AI126" i="23" s="1"/>
  <c r="AJ126" i="23" s="1"/>
  <c r="CG126" i="23"/>
  <c r="CB126" i="23"/>
  <c r="BW126" i="23"/>
  <c r="BQ126" i="23"/>
  <c r="BL126" i="23"/>
  <c r="BG126" i="23"/>
  <c r="BA126" i="23"/>
  <c r="AV126" i="23"/>
  <c r="AW126" i="23" s="1"/>
  <c r="AK126" i="23"/>
  <c r="CF126" i="23"/>
  <c r="CA126" i="23"/>
  <c r="BU126" i="23"/>
  <c r="BP126" i="23"/>
  <c r="BK126" i="23"/>
  <c r="BE126" i="23"/>
  <c r="AZ126" i="23"/>
  <c r="AO126" i="23"/>
  <c r="BY126" i="23"/>
  <c r="BD126" i="23"/>
  <c r="BT126" i="23"/>
  <c r="AY126" i="23"/>
  <c r="BO126" i="23"/>
  <c r="AS126" i="23"/>
  <c r="BI126" i="23"/>
  <c r="AN126" i="23"/>
  <c r="CE126" i="23"/>
  <c r="BX143" i="23"/>
  <c r="BV143" i="23"/>
  <c r="BD143" i="23"/>
  <c r="BY143" i="23"/>
  <c r="BP143" i="23"/>
  <c r="BO143" i="23"/>
  <c r="CE143" i="23"/>
  <c r="AJ113" i="23"/>
  <c r="AQ113" i="23"/>
  <c r="AQ136" i="23"/>
  <c r="AJ136" i="23"/>
  <c r="CD57" i="23"/>
  <c r="BH57" i="23"/>
  <c r="AO57" i="23"/>
  <c r="BM57" i="23"/>
  <c r="CC57" i="23"/>
  <c r="BW57" i="23"/>
  <c r="AV57" i="23"/>
  <c r="AW57" i="23" s="1"/>
  <c r="Q80" i="36"/>
  <c r="R80" i="36" s="1"/>
  <c r="S80" i="36" s="1"/>
  <c r="T80" i="36" s="1"/>
  <c r="U80" i="36" s="1"/>
  <c r="V80" i="36" s="1"/>
  <c r="W80" i="36" s="1"/>
  <c r="X80" i="36" s="1"/>
  <c r="Y80" i="36" s="1"/>
  <c r="CH57" i="23"/>
  <c r="Z187" i="36"/>
  <c r="Z149" i="36"/>
  <c r="CJ166" i="23"/>
  <c r="CK166" i="23" s="1"/>
  <c r="CL166" i="23" s="1"/>
  <c r="CM166" i="23" s="1"/>
  <c r="CN166" i="23" s="1"/>
  <c r="CO166" i="23" s="1"/>
  <c r="CP166" i="23" s="1"/>
  <c r="Z155" i="36"/>
  <c r="Q308" i="38"/>
  <c r="U308" i="38"/>
  <c r="V329" i="38"/>
  <c r="W329" i="38"/>
  <c r="X329" i="38" s="1"/>
  <c r="Y329" i="38" s="1"/>
  <c r="Z329" i="38" s="1"/>
  <c r="AA329" i="38" s="1"/>
  <c r="AB329" i="38" s="1"/>
  <c r="AC329" i="38" s="1"/>
  <c r="AD329" i="38" s="1"/>
  <c r="AE329" i="38" s="1"/>
  <c r="AF329" i="38" s="1"/>
  <c r="AG329" i="38" s="1"/>
  <c r="N308" i="38"/>
  <c r="O308" i="38"/>
  <c r="P308" i="38"/>
  <c r="M296" i="38"/>
  <c r="K296" i="38"/>
  <c r="L296" i="38"/>
  <c r="V276" i="38"/>
  <c r="R276" i="38"/>
  <c r="N276" i="38"/>
  <c r="T276" i="38"/>
  <c r="P276" i="38"/>
  <c r="L276" i="38"/>
  <c r="J260" i="38"/>
  <c r="M241" i="38"/>
  <c r="L237" i="38"/>
  <c r="P226" i="38"/>
  <c r="V226" i="38"/>
  <c r="R319" i="38"/>
  <c r="S319" i="38"/>
  <c r="T319" i="38"/>
  <c r="O251" i="38"/>
  <c r="L251" i="38"/>
  <c r="R241" i="38"/>
  <c r="T241" i="38"/>
  <c r="T163" i="38"/>
  <c r="P163" i="38"/>
  <c r="L163" i="38"/>
  <c r="W163" i="38"/>
  <c r="X163" i="38" s="1"/>
  <c r="Y163" i="38" s="1"/>
  <c r="Z163" i="38" s="1"/>
  <c r="AA163" i="38" s="1"/>
  <c r="AB163" i="38" s="1"/>
  <c r="AC163" i="38" s="1"/>
  <c r="AD163" i="38" s="1"/>
  <c r="AE163" i="38" s="1"/>
  <c r="AF163" i="38" s="1"/>
  <c r="AG163" i="38" s="1"/>
  <c r="U218" i="38"/>
  <c r="K218" i="38"/>
  <c r="T218" i="38"/>
  <c r="L202" i="38"/>
  <c r="Q202" i="38"/>
  <c r="V202" i="38"/>
  <c r="W202" i="38"/>
  <c r="X202" i="38" s="1"/>
  <c r="Y202" i="38" s="1"/>
  <c r="Z202" i="38" s="1"/>
  <c r="AA202" i="38" s="1"/>
  <c r="AB202" i="38" s="1"/>
  <c r="AC202" i="38" s="1"/>
  <c r="AD202" i="38" s="1"/>
  <c r="AE202" i="38" s="1"/>
  <c r="AF202" i="38" s="1"/>
  <c r="AG202" i="38" s="1"/>
  <c r="N196" i="38"/>
  <c r="O196" i="38"/>
  <c r="P196" i="38"/>
  <c r="Q199" i="38"/>
  <c r="V199" i="38"/>
  <c r="W199" i="38"/>
  <c r="X199" i="38" s="1"/>
  <c r="Y199" i="38" s="1"/>
  <c r="Z199" i="38" s="1"/>
  <c r="AA199" i="38" s="1"/>
  <c r="AB199" i="38" s="1"/>
  <c r="AC199" i="38" s="1"/>
  <c r="AD199" i="38" s="1"/>
  <c r="AE199" i="38" s="1"/>
  <c r="AF199" i="38" s="1"/>
  <c r="AG199" i="38" s="1"/>
  <c r="L113" i="38"/>
  <c r="Q113" i="38"/>
  <c r="V113" i="38"/>
  <c r="W113" i="38"/>
  <c r="X113" i="38" s="1"/>
  <c r="Y113" i="38" s="1"/>
  <c r="Z113" i="38" s="1"/>
  <c r="AA113" i="38" s="1"/>
  <c r="AB113" i="38" s="1"/>
  <c r="AC113" i="38" s="1"/>
  <c r="AD113" i="38" s="1"/>
  <c r="AE113" i="38" s="1"/>
  <c r="AF113" i="38" s="1"/>
  <c r="AG113" i="38" s="1"/>
  <c r="M94" i="38"/>
  <c r="R94" i="38"/>
  <c r="S94" i="38"/>
  <c r="U73" i="38"/>
  <c r="K73" i="38"/>
  <c r="L73" i="38"/>
  <c r="K213" i="38"/>
  <c r="U213" i="38"/>
  <c r="V213" i="38"/>
  <c r="P213" i="38"/>
  <c r="M126" i="38"/>
  <c r="R126" i="38"/>
  <c r="S126" i="38"/>
  <c r="I547" i="40"/>
  <c r="J547" i="40" s="1"/>
  <c r="K547" i="40" s="1"/>
  <c r="L547" i="40" s="1"/>
  <c r="M547" i="40" s="1"/>
  <c r="N547" i="40" s="1"/>
  <c r="O547" i="40" s="1"/>
  <c r="P547" i="40" s="1"/>
  <c r="I411" i="40"/>
  <c r="J411" i="40" s="1"/>
  <c r="K411" i="40" s="1"/>
  <c r="L411" i="40" s="1"/>
  <c r="M411" i="40" s="1"/>
  <c r="N411" i="40" s="1"/>
  <c r="O411" i="40" s="1"/>
  <c r="P411" i="40" s="1"/>
  <c r="I637" i="40"/>
  <c r="J637" i="40" s="1"/>
  <c r="K637" i="40" s="1"/>
  <c r="L637" i="40" s="1"/>
  <c r="M637" i="40" s="1"/>
  <c r="N637" i="40" s="1"/>
  <c r="O637" i="40" s="1"/>
  <c r="P637" i="40" s="1"/>
  <c r="I544" i="40"/>
  <c r="J544" i="40" s="1"/>
  <c r="K544" i="40" s="1"/>
  <c r="L544" i="40" s="1"/>
  <c r="M544" i="40" s="1"/>
  <c r="N544" i="40" s="1"/>
  <c r="O544" i="40" s="1"/>
  <c r="P544" i="40" s="1"/>
  <c r="T544" i="40"/>
  <c r="Q140" i="49"/>
  <c r="Q116" i="49"/>
  <c r="I332" i="40"/>
  <c r="J332" i="40" s="1"/>
  <c r="K332" i="40" s="1"/>
  <c r="L332" i="40" s="1"/>
  <c r="M332" i="40" s="1"/>
  <c r="N332" i="40" s="1"/>
  <c r="O332" i="40" s="1"/>
  <c r="P332" i="40" s="1"/>
  <c r="I298" i="40"/>
  <c r="J298" i="40" s="1"/>
  <c r="K298" i="40" s="1"/>
  <c r="L298" i="40" s="1"/>
  <c r="M298" i="40" s="1"/>
  <c r="N298" i="40" s="1"/>
  <c r="O298" i="40" s="1"/>
  <c r="P298" i="40" s="1"/>
  <c r="G275" i="57"/>
  <c r="I276" i="57" s="1"/>
  <c r="J276" i="57" s="1"/>
  <c r="K276" i="57" s="1"/>
  <c r="L276" i="57" s="1"/>
  <c r="M276" i="57" s="1"/>
  <c r="N276" i="57" s="1"/>
  <c r="O276" i="57" s="1"/>
  <c r="P276" i="57" s="1"/>
  <c r="Q276" i="57" s="1"/>
  <c r="R276" i="57" s="1"/>
  <c r="G100" i="57"/>
  <c r="I102" i="57" s="1"/>
  <c r="J102" i="57" s="1"/>
  <c r="K102" i="57" s="1"/>
  <c r="L102" i="57" s="1"/>
  <c r="M102" i="57" s="1"/>
  <c r="N102" i="57" s="1"/>
  <c r="O102" i="57" s="1"/>
  <c r="P102" i="57" s="1"/>
  <c r="Q102" i="57" s="1"/>
  <c r="R102" i="57" s="1"/>
  <c r="G133" i="57"/>
  <c r="I136" i="57" s="1"/>
  <c r="J136" i="57" s="1"/>
  <c r="K136" i="57" s="1"/>
  <c r="G234" i="57"/>
  <c r="I240" i="57" s="1"/>
  <c r="J240" i="57" s="1"/>
  <c r="K240" i="57" s="1"/>
  <c r="L240" i="57" s="1"/>
  <c r="M240" i="57" s="1"/>
  <c r="N240" i="57" s="1"/>
  <c r="O240" i="57" s="1"/>
  <c r="P240" i="57" s="1"/>
  <c r="Q240" i="57" s="1"/>
  <c r="R240" i="57" s="1"/>
  <c r="G216" i="57"/>
  <c r="I218" i="57"/>
  <c r="J218" i="57" s="1"/>
  <c r="K218" i="57" s="1"/>
  <c r="Y251" i="51"/>
  <c r="Z251" i="51" s="1"/>
  <c r="AA251" i="51" s="1"/>
  <c r="AB251" i="51" s="1"/>
  <c r="AC251" i="51" s="1"/>
  <c r="AD251" i="51" s="1"/>
  <c r="AE251" i="51" s="1"/>
  <c r="AF251" i="51" s="1"/>
  <c r="AG251" i="51" s="1"/>
  <c r="AH251" i="51" s="1"/>
  <c r="AI251" i="51" s="1"/>
  <c r="AJ251" i="51" s="1"/>
  <c r="AK251" i="51" s="1"/>
  <c r="AL251" i="51" s="1"/>
  <c r="AM251" i="51" s="1"/>
  <c r="AN251" i="51" s="1"/>
  <c r="AO251" i="51" s="1"/>
  <c r="AP251" i="51" s="1"/>
  <c r="AQ251" i="51" s="1"/>
  <c r="D291" i="48"/>
  <c r="D45" i="48"/>
  <c r="K338" i="48"/>
  <c r="U72" i="31"/>
  <c r="Q72" i="31"/>
  <c r="M72" i="31"/>
  <c r="S72" i="31"/>
  <c r="O72" i="31"/>
  <c r="K72" i="31"/>
  <c r="R72" i="31"/>
  <c r="J72" i="31"/>
  <c r="P72" i="31"/>
  <c r="V72" i="31"/>
  <c r="W72" i="31" s="1"/>
  <c r="X72" i="31" s="1"/>
  <c r="Y72" i="31" s="1"/>
  <c r="Z72" i="31" s="1"/>
  <c r="AA72" i="31" s="1"/>
  <c r="AB72" i="31" s="1"/>
  <c r="AC72" i="31" s="1"/>
  <c r="AD72" i="31" s="1"/>
  <c r="AE72" i="31" s="1"/>
  <c r="AF72" i="31" s="1"/>
  <c r="AG72" i="31" s="1"/>
  <c r="AH72" i="31" s="1"/>
  <c r="AI72" i="31" s="1"/>
  <c r="AJ72" i="31" s="1"/>
  <c r="AK72" i="31" s="1"/>
  <c r="N72" i="31"/>
  <c r="T72" i="31"/>
  <c r="L72" i="31"/>
  <c r="R125" i="1"/>
  <c r="N125" i="1"/>
  <c r="T125" i="1"/>
  <c r="U125" i="1" s="1"/>
  <c r="V125" i="1" s="1"/>
  <c r="W125" i="1" s="1"/>
  <c r="X125" i="1" s="1"/>
  <c r="Y125" i="1" s="1"/>
  <c r="Z125" i="1" s="1"/>
  <c r="AA125" i="1" s="1"/>
  <c r="AB125" i="1" s="1"/>
  <c r="AC125" i="1" s="1"/>
  <c r="P125" i="1"/>
  <c r="L125" i="1"/>
  <c r="Q159" i="1"/>
  <c r="M159" i="1"/>
  <c r="S175" i="1"/>
  <c r="O175" i="1"/>
  <c r="K175" i="1"/>
  <c r="U24" i="8"/>
  <c r="AJ147" i="23"/>
  <c r="AQ147" i="23"/>
  <c r="AR147" i="23" s="1"/>
  <c r="BM143" i="23"/>
  <c r="AQ145" i="23"/>
  <c r="AR145" i="23" s="1"/>
  <c r="AJ145" i="23"/>
  <c r="BL143" i="23"/>
  <c r="BI143" i="23"/>
  <c r="CD143" i="23"/>
  <c r="AT143" i="23"/>
  <c r="AU143" i="23" s="1"/>
  <c r="AV143" i="23" s="1"/>
  <c r="AW143" i="23" s="1"/>
  <c r="BU143" i="23"/>
  <c r="BC143" i="23"/>
  <c r="BS143" i="23"/>
  <c r="CI143" i="23"/>
  <c r="CJ143" i="23" s="1"/>
  <c r="CK143" i="23" s="1"/>
  <c r="CL143" i="23" s="1"/>
  <c r="CM143" i="23" s="1"/>
  <c r="CN143" i="23" s="1"/>
  <c r="CO143" i="23" s="1"/>
  <c r="CP143" i="23" s="1"/>
  <c r="CQ143" i="23" s="1"/>
  <c r="AJ104" i="23"/>
  <c r="AK104" i="23" s="1"/>
  <c r="AL104" i="23" s="1"/>
  <c r="AM104" i="23" s="1"/>
  <c r="AN104" i="23" s="1"/>
  <c r="AO104" i="23" s="1"/>
  <c r="AP104" i="23" s="1"/>
  <c r="AQ104" i="23"/>
  <c r="CH93" i="23"/>
  <c r="CD93" i="23"/>
  <c r="BZ93" i="23"/>
  <c r="BV93" i="23"/>
  <c r="BR93" i="23"/>
  <c r="BN93" i="23"/>
  <c r="BJ93" i="23"/>
  <c r="BF93" i="23"/>
  <c r="BB93" i="23"/>
  <c r="AX93" i="23"/>
  <c r="AT93" i="23"/>
  <c r="AP93" i="23"/>
  <c r="CF93" i="23"/>
  <c r="BP93" i="23"/>
  <c r="AZ93" i="23"/>
  <c r="CB93" i="23"/>
  <c r="BL93" i="23"/>
  <c r="AV93" i="23"/>
  <c r="AW93" i="23" s="1"/>
  <c r="BX93" i="23"/>
  <c r="BH93" i="23"/>
  <c r="BT93" i="23"/>
  <c r="BD93" i="23"/>
  <c r="CD82" i="23"/>
  <c r="BN82" i="23"/>
  <c r="AX82" i="23"/>
  <c r="BZ82" i="23"/>
  <c r="BJ82" i="23"/>
  <c r="AT82" i="23"/>
  <c r="BV82" i="23"/>
  <c r="BF82" i="23"/>
  <c r="AP82" i="23"/>
  <c r="CH82" i="23"/>
  <c r="BR82" i="23"/>
  <c r="BB82" i="23"/>
  <c r="BX57" i="23"/>
  <c r="AX57" i="23"/>
  <c r="AS57" i="23"/>
  <c r="BQ57" i="23"/>
  <c r="CG57" i="23"/>
  <c r="BR57" i="23"/>
  <c r="AQ57" i="23"/>
  <c r="Q215" i="36"/>
  <c r="R215" i="36" s="1"/>
  <c r="S215" i="36" s="1"/>
  <c r="T215" i="36" s="1"/>
  <c r="U215" i="36" s="1"/>
  <c r="V215" i="36" s="1"/>
  <c r="W215" i="36" s="1"/>
  <c r="X215" i="36" s="1"/>
  <c r="Y215" i="36" s="1"/>
  <c r="Q183" i="36"/>
  <c r="R183" i="36" s="1"/>
  <c r="S183" i="36" s="1"/>
  <c r="T183" i="36" s="1"/>
  <c r="U183" i="36" s="1"/>
  <c r="V183" i="36" s="1"/>
  <c r="W183" i="36" s="1"/>
  <c r="X183" i="36" s="1"/>
  <c r="Y183" i="36" s="1"/>
  <c r="Z144" i="36"/>
  <c r="Q144" i="36"/>
  <c r="R144" i="36" s="1"/>
  <c r="S144" i="36" s="1"/>
  <c r="T144" i="36" s="1"/>
  <c r="U144" i="36" s="1"/>
  <c r="V144" i="36" s="1"/>
  <c r="W144" i="36" s="1"/>
  <c r="X144" i="36" s="1"/>
  <c r="Y144" i="36" s="1"/>
  <c r="Z137" i="36"/>
  <c r="Z110" i="36"/>
  <c r="Z59" i="36"/>
  <c r="Q59" i="36"/>
  <c r="R59" i="36" s="1"/>
  <c r="S59" i="36" s="1"/>
  <c r="T59" i="36" s="1"/>
  <c r="U59" i="36" s="1"/>
  <c r="V59" i="36" s="1"/>
  <c r="W59" i="36" s="1"/>
  <c r="X59" i="36" s="1"/>
  <c r="Y59" i="36" s="1"/>
  <c r="V331" i="38"/>
  <c r="R331" i="38"/>
  <c r="N331" i="38"/>
  <c r="T331" i="38"/>
  <c r="P331" i="38"/>
  <c r="L331" i="38"/>
  <c r="S237" i="38"/>
  <c r="K237" i="38"/>
  <c r="W237" i="38"/>
  <c r="X237" i="38" s="1"/>
  <c r="Y237" i="38" s="1"/>
  <c r="Z237" i="38" s="1"/>
  <c r="AA237" i="38" s="1"/>
  <c r="AB237" i="38" s="1"/>
  <c r="AC237" i="38" s="1"/>
  <c r="AD237" i="38" s="1"/>
  <c r="AE237" i="38" s="1"/>
  <c r="AF237" i="38" s="1"/>
  <c r="AG237" i="38" s="1"/>
  <c r="O237" i="38"/>
  <c r="U237" i="38"/>
  <c r="M237" i="38"/>
  <c r="R308" i="38"/>
  <c r="S308" i="38"/>
  <c r="T308" i="38"/>
  <c r="V272" i="38"/>
  <c r="R272" i="38"/>
  <c r="N272" i="38"/>
  <c r="P272" i="38"/>
  <c r="L272" i="38"/>
  <c r="T272" i="38"/>
  <c r="V262" i="38"/>
  <c r="R262" i="38"/>
  <c r="N262" i="38"/>
  <c r="T262" i="38"/>
  <c r="P262" i="38"/>
  <c r="L262" i="38"/>
  <c r="W262" i="38"/>
  <c r="X262" i="38" s="1"/>
  <c r="Y262" i="38" s="1"/>
  <c r="Z262" i="38" s="1"/>
  <c r="AA262" i="38" s="1"/>
  <c r="AB262" i="38" s="1"/>
  <c r="AC262" i="38" s="1"/>
  <c r="AD262" i="38" s="1"/>
  <c r="AE262" i="38" s="1"/>
  <c r="AF262" i="38" s="1"/>
  <c r="AG262" i="38" s="1"/>
  <c r="O262" i="38"/>
  <c r="U262" i="38"/>
  <c r="M262" i="38"/>
  <c r="S262" i="38"/>
  <c r="K262" i="38"/>
  <c r="Q262" i="38"/>
  <c r="P237" i="38"/>
  <c r="V237" i="38"/>
  <c r="S226" i="38"/>
  <c r="T226" i="38"/>
  <c r="V319" i="38"/>
  <c r="W319" i="38"/>
  <c r="X319" i="38" s="1"/>
  <c r="Y319" i="38" s="1"/>
  <c r="Z319" i="38" s="1"/>
  <c r="AA319" i="38" s="1"/>
  <c r="AB319" i="38" s="1"/>
  <c r="AC319" i="38" s="1"/>
  <c r="AD319" i="38" s="1"/>
  <c r="AE319" i="38" s="1"/>
  <c r="AF319" i="38" s="1"/>
  <c r="AG319" i="38" s="1"/>
  <c r="W272" i="38"/>
  <c r="X272" i="38" s="1"/>
  <c r="Y272" i="38" s="1"/>
  <c r="Z272" i="38" s="1"/>
  <c r="AA272" i="38" s="1"/>
  <c r="AB272" i="38" s="1"/>
  <c r="AC272" i="38" s="1"/>
  <c r="AD272" i="38" s="1"/>
  <c r="AE272" i="38" s="1"/>
  <c r="AF272" i="38" s="1"/>
  <c r="AG272" i="38" s="1"/>
  <c r="N251" i="38"/>
  <c r="S241" i="38"/>
  <c r="V241" i="38"/>
  <c r="O218" i="38"/>
  <c r="S218" i="38"/>
  <c r="N218" i="38"/>
  <c r="P202" i="38"/>
  <c r="U202" i="38"/>
  <c r="K202" i="38"/>
  <c r="M196" i="38"/>
  <c r="R196" i="38"/>
  <c r="S196" i="38"/>
  <c r="T196" i="38"/>
  <c r="U199" i="38"/>
  <c r="K199" i="38"/>
  <c r="L199" i="38"/>
  <c r="P113" i="38"/>
  <c r="U113" i="38"/>
  <c r="K113" i="38"/>
  <c r="L94" i="38"/>
  <c r="Q94" i="38"/>
  <c r="V94" i="38"/>
  <c r="W94" i="38"/>
  <c r="X94" i="38" s="1"/>
  <c r="Y94" i="38" s="1"/>
  <c r="Z94" i="38" s="1"/>
  <c r="AA94" i="38" s="1"/>
  <c r="AB94" i="38" s="1"/>
  <c r="AC94" i="38" s="1"/>
  <c r="AD94" i="38" s="1"/>
  <c r="AE94" i="38" s="1"/>
  <c r="AF94" i="38" s="1"/>
  <c r="AG94" i="38" s="1"/>
  <c r="N73" i="38"/>
  <c r="O73" i="38"/>
  <c r="P73" i="38"/>
  <c r="S213" i="38"/>
  <c r="T213" i="38"/>
  <c r="L126" i="38"/>
  <c r="Q126" i="38"/>
  <c r="V126" i="38"/>
  <c r="W126" i="38"/>
  <c r="X126" i="38" s="1"/>
  <c r="Y126" i="38" s="1"/>
  <c r="Z126" i="38" s="1"/>
  <c r="AA126" i="38" s="1"/>
  <c r="AB126" i="38" s="1"/>
  <c r="AC126" i="38" s="1"/>
  <c r="AD126" i="38" s="1"/>
  <c r="AE126" i="38" s="1"/>
  <c r="AF126" i="38" s="1"/>
  <c r="AG126" i="38" s="1"/>
  <c r="I520" i="40"/>
  <c r="J520" i="40" s="1"/>
  <c r="K520" i="40" s="1"/>
  <c r="L520" i="40" s="1"/>
  <c r="M520" i="40" s="1"/>
  <c r="N520" i="40" s="1"/>
  <c r="O520" i="40" s="1"/>
  <c r="P520" i="40" s="1"/>
  <c r="I490" i="40"/>
  <c r="J490" i="40" s="1"/>
  <c r="K490" i="40" s="1"/>
  <c r="L490" i="40" s="1"/>
  <c r="M490" i="40" s="1"/>
  <c r="N490" i="40" s="1"/>
  <c r="O490" i="40" s="1"/>
  <c r="P490" i="40" s="1"/>
  <c r="I560" i="40"/>
  <c r="J560" i="40" s="1"/>
  <c r="K560" i="40" s="1"/>
  <c r="L560" i="40" s="1"/>
  <c r="M560" i="40" s="1"/>
  <c r="N560" i="40" s="1"/>
  <c r="O560" i="40" s="1"/>
  <c r="P560" i="40" s="1"/>
  <c r="I572" i="40"/>
  <c r="J572" i="40" s="1"/>
  <c r="K572" i="40" s="1"/>
  <c r="L572" i="40" s="1"/>
  <c r="M572" i="40" s="1"/>
  <c r="N572" i="40" s="1"/>
  <c r="O572" i="40" s="1"/>
  <c r="P572" i="40" s="1"/>
  <c r="T572" i="40"/>
  <c r="I537" i="40"/>
  <c r="J537" i="40" s="1"/>
  <c r="K537" i="40" s="1"/>
  <c r="L537" i="40" s="1"/>
  <c r="M537" i="40" s="1"/>
  <c r="N537" i="40" s="1"/>
  <c r="O537" i="40" s="1"/>
  <c r="P537" i="40" s="1"/>
  <c r="I351" i="40"/>
  <c r="J351" i="40" s="1"/>
  <c r="K351" i="40" s="1"/>
  <c r="L351" i="40" s="1"/>
  <c r="M351" i="40" s="1"/>
  <c r="N351" i="40" s="1"/>
  <c r="O351" i="40" s="1"/>
  <c r="P351" i="40" s="1"/>
  <c r="T566" i="40"/>
  <c r="R440" i="51"/>
  <c r="S440" i="51" s="1"/>
  <c r="T440" i="51" s="1"/>
  <c r="U440" i="51" s="1"/>
  <c r="V440" i="51" s="1"/>
  <c r="W440" i="51" s="1"/>
  <c r="X440" i="51" s="1"/>
  <c r="Y440" i="51" s="1"/>
  <c r="Z440" i="51" s="1"/>
  <c r="AA440" i="51" s="1"/>
  <c r="AB440" i="51" s="1"/>
  <c r="AC440" i="51" s="1"/>
  <c r="AD440" i="51" s="1"/>
  <c r="AE440" i="51" s="1"/>
  <c r="AF440" i="51" s="1"/>
  <c r="AG440" i="51" s="1"/>
  <c r="AH440" i="51" s="1"/>
  <c r="AI440" i="51" s="1"/>
  <c r="AJ440" i="51" s="1"/>
  <c r="AK440" i="51" s="1"/>
  <c r="AL440" i="51" s="1"/>
  <c r="AM440" i="51" s="1"/>
  <c r="AN440" i="51" s="1"/>
  <c r="AO440" i="51" s="1"/>
  <c r="AP440" i="51" s="1"/>
  <c r="AQ440" i="51" s="1"/>
  <c r="L426" i="51"/>
  <c r="J426" i="51" s="1"/>
  <c r="I426" i="51" s="1"/>
  <c r="T312" i="40"/>
  <c r="L431" i="51"/>
  <c r="J431" i="51" s="1"/>
  <c r="I431" i="51" s="1"/>
  <c r="AU175" i="51"/>
  <c r="AV176" i="51"/>
  <c r="K583" i="48"/>
  <c r="K538" i="48"/>
  <c r="J59" i="57"/>
  <c r="K59" i="57" s="1"/>
  <c r="L59" i="57" s="1"/>
  <c r="M59" i="57" s="1"/>
  <c r="N59" i="57" s="1"/>
  <c r="O59" i="57" s="1"/>
  <c r="P59" i="57" s="1"/>
  <c r="Q59" i="57" s="1"/>
  <c r="R59" i="57" s="1"/>
  <c r="S59" i="57" s="1"/>
  <c r="T59" i="57" s="1"/>
  <c r="U59" i="57" s="1"/>
  <c r="V59" i="57" s="1"/>
  <c r="W59" i="57" s="1"/>
  <c r="X59" i="57" s="1"/>
  <c r="Y59" i="57" s="1"/>
  <c r="Z59" i="57" s="1"/>
  <c r="AA59" i="57" s="1"/>
  <c r="AB59" i="57" s="1"/>
  <c r="AC59" i="57" s="1"/>
  <c r="AD59" i="57" s="1"/>
  <c r="AE59" i="57" s="1"/>
  <c r="AF59" i="57" s="1"/>
  <c r="AG59" i="57" s="1"/>
  <c r="AH59" i="57" s="1"/>
  <c r="AI59" i="57" s="1"/>
  <c r="AJ59" i="57" s="1"/>
  <c r="AK59" i="57" s="1"/>
  <c r="AL59" i="57" s="1"/>
  <c r="AM59" i="57" s="1"/>
  <c r="AN59" i="57" s="1"/>
  <c r="K578" i="48"/>
  <c r="G159" i="57"/>
  <c r="I170" i="57" s="1"/>
  <c r="J170" i="57" s="1"/>
  <c r="K170" i="57" s="1"/>
  <c r="L170" i="57" s="1"/>
  <c r="M170" i="57" s="1"/>
  <c r="N170" i="57" s="1"/>
  <c r="O170" i="57" s="1"/>
  <c r="P170" i="57" s="1"/>
  <c r="Q170" i="57" s="1"/>
  <c r="R170" i="57" s="1"/>
  <c r="K506" i="48"/>
  <c r="K493" i="48"/>
  <c r="K383" i="48"/>
  <c r="K353" i="48"/>
  <c r="K88" i="48"/>
  <c r="K496" i="48"/>
  <c r="K323" i="48"/>
  <c r="M14" i="57"/>
  <c r="N14" i="57" s="1"/>
  <c r="O14" i="57" s="1"/>
  <c r="P14" i="57" s="1"/>
  <c r="Q14" i="57" s="1"/>
  <c r="R14" i="57" s="1"/>
  <c r="S14" i="57" s="1"/>
  <c r="T14" i="57" s="1"/>
  <c r="U14" i="57" s="1"/>
  <c r="V14" i="57" s="1"/>
  <c r="W14" i="57" s="1"/>
  <c r="X14" i="57" s="1"/>
  <c r="Y14" i="57" s="1"/>
  <c r="Z14" i="57" s="1"/>
  <c r="AA14" i="57" s="1"/>
  <c r="AB14" i="57" s="1"/>
  <c r="AC14" i="57" s="1"/>
  <c r="AD14" i="57" s="1"/>
  <c r="AE14" i="57" s="1"/>
  <c r="AF14" i="57" s="1"/>
  <c r="AG14" i="57" s="1"/>
  <c r="AH14" i="57" s="1"/>
  <c r="AI14" i="57" s="1"/>
  <c r="AJ14" i="57" s="1"/>
  <c r="AK14" i="57" s="1"/>
  <c r="AL14" i="57" s="1"/>
  <c r="AM14" i="57" s="1"/>
  <c r="AN14" i="57" s="1"/>
  <c r="K214" i="48"/>
  <c r="K76" i="48"/>
  <c r="O182" i="1"/>
  <c r="S116" i="1"/>
  <c r="O116" i="1"/>
  <c r="K116" i="1"/>
  <c r="Q116" i="1"/>
  <c r="M116" i="1"/>
  <c r="U27" i="8"/>
  <c r="AQ151" i="23"/>
  <c r="AR151" i="23" s="1"/>
  <c r="AJ151" i="23"/>
  <c r="BB143" i="23"/>
  <c r="BA143" i="23"/>
  <c r="BN143" i="23"/>
  <c r="BE143" i="23"/>
  <c r="BZ143" i="23"/>
  <c r="BG143" i="23"/>
  <c r="AQ138" i="23"/>
  <c r="AJ138" i="23"/>
  <c r="CH126" i="23"/>
  <c r="AQ115" i="23"/>
  <c r="AJ115" i="23"/>
  <c r="AJ130" i="23"/>
  <c r="AQ130" i="23"/>
  <c r="BS57" i="23"/>
  <c r="AR57" i="23"/>
  <c r="AG57" i="23"/>
  <c r="BE57" i="23"/>
  <c r="BU57" i="23"/>
  <c r="AS53" i="23"/>
  <c r="AO53" i="23"/>
  <c r="AK53" i="23"/>
  <c r="AG53" i="23"/>
  <c r="AZ53" i="23"/>
  <c r="BA53" i="23" s="1"/>
  <c r="BB53" i="23" s="1"/>
  <c r="BC53" i="23" s="1"/>
  <c r="BD53" i="23" s="1"/>
  <c r="AV53" i="23"/>
  <c r="AW53" i="23" s="1"/>
  <c r="AR53" i="23"/>
  <c r="AN53" i="23"/>
  <c r="CI53" i="23"/>
  <c r="CJ53" i="23" s="1"/>
  <c r="CK53" i="23" s="1"/>
  <c r="CL53" i="23" s="1"/>
  <c r="CM53" i="23" s="1"/>
  <c r="CN53" i="23" s="1"/>
  <c r="CO53" i="23" s="1"/>
  <c r="CP53" i="23" s="1"/>
  <c r="CQ53" i="23" s="1"/>
  <c r="AY53" i="23"/>
  <c r="AU53" i="23"/>
  <c r="AQ53" i="23"/>
  <c r="AM53" i="23"/>
  <c r="AE53" i="23"/>
  <c r="AT53" i="23"/>
  <c r="AP53" i="23"/>
  <c r="AX53" i="23"/>
  <c r="CH13" i="23"/>
  <c r="CD13" i="23"/>
  <c r="BZ13" i="23"/>
  <c r="BV13" i="23"/>
  <c r="BR13" i="23"/>
  <c r="BN13" i="23"/>
  <c r="BJ13" i="23"/>
  <c r="BF13" i="23"/>
  <c r="AX13" i="23"/>
  <c r="AT13" i="23"/>
  <c r="AP13" i="23"/>
  <c r="CG13" i="23"/>
  <c r="CC13" i="23"/>
  <c r="BY13" i="23"/>
  <c r="BU13" i="23"/>
  <c r="BQ13" i="23"/>
  <c r="BM13" i="23"/>
  <c r="BI13" i="23"/>
  <c r="BE13" i="23"/>
  <c r="AS13" i="23"/>
  <c r="AO13" i="23"/>
  <c r="AK13" i="23"/>
  <c r="CF13" i="23"/>
  <c r="CB13" i="23"/>
  <c r="BX13" i="23"/>
  <c r="BT13" i="23"/>
  <c r="BP13" i="23"/>
  <c r="BL13" i="23"/>
  <c r="BH13" i="23"/>
  <c r="AZ13" i="23"/>
  <c r="BA13" i="23" s="1"/>
  <c r="BB13" i="23" s="1"/>
  <c r="BC13" i="23" s="1"/>
  <c r="BD13" i="23" s="1"/>
  <c r="AV13" i="23"/>
  <c r="AW13" i="23" s="1"/>
  <c r="AR13" i="23"/>
  <c r="AN13" i="23"/>
  <c r="CA13" i="23"/>
  <c r="BK13" i="23"/>
  <c r="AU13" i="23"/>
  <c r="BW13" i="23"/>
  <c r="BG13" i="23"/>
  <c r="AQ13" i="23"/>
  <c r="CI13" i="23"/>
  <c r="CJ13" i="23" s="1"/>
  <c r="CK13" i="23" s="1"/>
  <c r="CL13" i="23" s="1"/>
  <c r="CM13" i="23" s="1"/>
  <c r="CN13" i="23" s="1"/>
  <c r="CO13" i="23" s="1"/>
  <c r="CP13" i="23" s="1"/>
  <c r="CQ13" i="23" s="1"/>
  <c r="BS13" i="23"/>
  <c r="AM13" i="23"/>
  <c r="CE13" i="23"/>
  <c r="BO13" i="23"/>
  <c r="AY13" i="23"/>
  <c r="Q105" i="36"/>
  <c r="R105" i="36" s="1"/>
  <c r="S105" i="36" s="1"/>
  <c r="T105" i="36" s="1"/>
  <c r="U105" i="36" s="1"/>
  <c r="V105" i="36" s="1"/>
  <c r="W105" i="36" s="1"/>
  <c r="X105" i="36" s="1"/>
  <c r="Y105" i="36" s="1"/>
  <c r="Q201" i="36"/>
  <c r="R201" i="36" s="1"/>
  <c r="S201" i="36" s="1"/>
  <c r="T201" i="36" s="1"/>
  <c r="U201" i="36" s="1"/>
  <c r="V201" i="36" s="1"/>
  <c r="W201" i="36" s="1"/>
  <c r="X201" i="36" s="1"/>
  <c r="Y201" i="36" s="1"/>
  <c r="Z179" i="36"/>
  <c r="Z135" i="36"/>
  <c r="Z162" i="36"/>
  <c r="AM162" i="23"/>
  <c r="AT162" i="23"/>
  <c r="Z157" i="36"/>
  <c r="Z151" i="36"/>
  <c r="Q129" i="36"/>
  <c r="R129" i="36" s="1"/>
  <c r="S129" i="36" s="1"/>
  <c r="T129" i="36" s="1"/>
  <c r="U129" i="36" s="1"/>
  <c r="V129" i="36" s="1"/>
  <c r="W129" i="36" s="1"/>
  <c r="X129" i="36" s="1"/>
  <c r="Y129" i="36" s="1"/>
  <c r="N329" i="38"/>
  <c r="O329" i="38"/>
  <c r="P329" i="38"/>
  <c r="V308" i="38"/>
  <c r="W308" i="38"/>
  <c r="X308" i="38" s="1"/>
  <c r="Y308" i="38" s="1"/>
  <c r="Z308" i="38" s="1"/>
  <c r="AA308" i="38" s="1"/>
  <c r="AB308" i="38" s="1"/>
  <c r="AC308" i="38" s="1"/>
  <c r="AD308" i="38" s="1"/>
  <c r="AE308" i="38" s="1"/>
  <c r="AF308" i="38" s="1"/>
  <c r="AG308" i="38" s="1"/>
  <c r="R296" i="38"/>
  <c r="S296" i="38"/>
  <c r="J285" i="38"/>
  <c r="U251" i="38"/>
  <c r="M251" i="38"/>
  <c r="Q237" i="38"/>
  <c r="T237" i="38"/>
  <c r="K226" i="38"/>
  <c r="M319" i="38"/>
  <c r="K319" i="38"/>
  <c r="L319" i="38"/>
  <c r="R251" i="38"/>
  <c r="T251" i="38"/>
  <c r="K241" i="38"/>
  <c r="L241" i="38"/>
  <c r="T317" i="38"/>
  <c r="P317" i="38"/>
  <c r="L317" i="38"/>
  <c r="W317" i="38"/>
  <c r="X317" i="38" s="1"/>
  <c r="Y317" i="38" s="1"/>
  <c r="Z317" i="38" s="1"/>
  <c r="AA317" i="38" s="1"/>
  <c r="AB317" i="38" s="1"/>
  <c r="AC317" i="38" s="1"/>
  <c r="AD317" i="38" s="1"/>
  <c r="AE317" i="38" s="1"/>
  <c r="AF317" i="38" s="1"/>
  <c r="AG317" i="38" s="1"/>
  <c r="S317" i="38"/>
  <c r="O317" i="38"/>
  <c r="K317" i="38"/>
  <c r="V317" i="38"/>
  <c r="R317" i="38"/>
  <c r="N317" i="38"/>
  <c r="W218" i="38"/>
  <c r="X218" i="38" s="1"/>
  <c r="Y218" i="38" s="1"/>
  <c r="Z218" i="38" s="1"/>
  <c r="AA218" i="38" s="1"/>
  <c r="AB218" i="38" s="1"/>
  <c r="AC218" i="38" s="1"/>
  <c r="AD218" i="38" s="1"/>
  <c r="AE218" i="38" s="1"/>
  <c r="AF218" i="38" s="1"/>
  <c r="AG218" i="38" s="1"/>
  <c r="L218" i="38"/>
  <c r="R218" i="38"/>
  <c r="T202" i="38"/>
  <c r="N202" i="38"/>
  <c r="O202" i="38"/>
  <c r="Q196" i="38"/>
  <c r="V196" i="38"/>
  <c r="W196" i="38"/>
  <c r="X196" i="38" s="1"/>
  <c r="Y196" i="38" s="1"/>
  <c r="Z196" i="38" s="1"/>
  <c r="AA196" i="38" s="1"/>
  <c r="AB196" i="38" s="1"/>
  <c r="AC196" i="38" s="1"/>
  <c r="AD196" i="38" s="1"/>
  <c r="AE196" i="38" s="1"/>
  <c r="AF196" i="38" s="1"/>
  <c r="AG196" i="38" s="1"/>
  <c r="N199" i="38"/>
  <c r="O199" i="38"/>
  <c r="P199" i="38"/>
  <c r="T113" i="38"/>
  <c r="N113" i="38"/>
  <c r="O113" i="38"/>
  <c r="P94" i="38"/>
  <c r="U94" i="38"/>
  <c r="K94" i="38"/>
  <c r="M73" i="38"/>
  <c r="R73" i="38"/>
  <c r="S73" i="38"/>
  <c r="T73" i="38"/>
  <c r="H52" i="52"/>
  <c r="I52" i="52" s="1"/>
  <c r="J52" i="52" s="1"/>
  <c r="K52" i="52" s="1"/>
  <c r="L52" i="52" s="1"/>
  <c r="M52" i="52" s="1"/>
  <c r="N52" i="52" s="1"/>
  <c r="O52" i="52" s="1"/>
  <c r="P52" i="52" s="1"/>
  <c r="Q52" i="52" s="1"/>
  <c r="R52" i="52" s="1"/>
  <c r="S52" i="52" s="1"/>
  <c r="T52" i="52" s="1"/>
  <c r="U52" i="52" s="1"/>
  <c r="V52" i="52" s="1"/>
  <c r="W52" i="52" s="1"/>
  <c r="X52" i="52" s="1"/>
  <c r="Y52" i="52" s="1"/>
  <c r="Z52" i="52" s="1"/>
  <c r="AA52" i="52" s="1"/>
  <c r="AB52" i="52" s="1"/>
  <c r="AC52" i="52" s="1"/>
  <c r="AD52" i="52" s="1"/>
  <c r="AE52" i="52" s="1"/>
  <c r="AF52" i="52" s="1"/>
  <c r="AG52" i="52" s="1"/>
  <c r="AH52" i="52" s="1"/>
  <c r="AI52" i="52" s="1"/>
  <c r="AJ52" i="52" s="1"/>
  <c r="AK52" i="52" s="1"/>
  <c r="AL52" i="52" s="1"/>
  <c r="Q223" i="49"/>
  <c r="Q213" i="38"/>
  <c r="O213" i="38"/>
  <c r="N213" i="38"/>
  <c r="P126" i="38"/>
  <c r="U126" i="38"/>
  <c r="K126" i="38"/>
  <c r="I517" i="40"/>
  <c r="J517" i="40" s="1"/>
  <c r="K517" i="40" s="1"/>
  <c r="L517" i="40" s="1"/>
  <c r="M517" i="40" s="1"/>
  <c r="N517" i="40" s="1"/>
  <c r="O517" i="40" s="1"/>
  <c r="P517" i="40" s="1"/>
  <c r="I487" i="40"/>
  <c r="J487" i="40" s="1"/>
  <c r="K487" i="40" s="1"/>
  <c r="L487" i="40" s="1"/>
  <c r="M487" i="40" s="1"/>
  <c r="N487" i="40" s="1"/>
  <c r="O487" i="40" s="1"/>
  <c r="P487" i="40" s="1"/>
  <c r="Q99" i="49"/>
  <c r="Q40" i="49"/>
  <c r="I504" i="40"/>
  <c r="J504" i="40" s="1"/>
  <c r="K504" i="40" s="1"/>
  <c r="L504" i="40" s="1"/>
  <c r="M504" i="40" s="1"/>
  <c r="N504" i="40" s="1"/>
  <c r="O504" i="40" s="1"/>
  <c r="P504" i="40" s="1"/>
  <c r="I478" i="40"/>
  <c r="J478" i="40" s="1"/>
  <c r="K478" i="40" s="1"/>
  <c r="L478" i="40" s="1"/>
  <c r="M478" i="40" s="1"/>
  <c r="N478" i="40" s="1"/>
  <c r="O478" i="40" s="1"/>
  <c r="P478" i="40" s="1"/>
  <c r="I564" i="40"/>
  <c r="J564" i="40" s="1"/>
  <c r="K564" i="40" s="1"/>
  <c r="L564" i="40" s="1"/>
  <c r="M564" i="40" s="1"/>
  <c r="N564" i="40" s="1"/>
  <c r="O564" i="40" s="1"/>
  <c r="P564" i="40" s="1"/>
  <c r="T564" i="40"/>
  <c r="I476" i="40"/>
  <c r="J476" i="40" s="1"/>
  <c r="K476" i="40" s="1"/>
  <c r="L476" i="40" s="1"/>
  <c r="M476" i="40" s="1"/>
  <c r="N476" i="40" s="1"/>
  <c r="O476" i="40" s="1"/>
  <c r="P476" i="40" s="1"/>
  <c r="Q156" i="49"/>
  <c r="T467" i="40"/>
  <c r="T506" i="40"/>
  <c r="L436" i="51"/>
  <c r="J436" i="51" s="1"/>
  <c r="I436" i="51" s="1"/>
  <c r="O420" i="51"/>
  <c r="P420" i="51" s="1"/>
  <c r="P419" i="51"/>
  <c r="K409" i="51"/>
  <c r="T220" i="40"/>
  <c r="I214" i="40"/>
  <c r="J214" i="40" s="1"/>
  <c r="K214" i="40" s="1"/>
  <c r="L214" i="40" s="1"/>
  <c r="M214" i="40" s="1"/>
  <c r="N214" i="40" s="1"/>
  <c r="O214" i="40" s="1"/>
  <c r="P214" i="40" s="1"/>
  <c r="T136" i="40"/>
  <c r="M548" i="48"/>
  <c r="N548" i="48" s="1"/>
  <c r="O548" i="48" s="1"/>
  <c r="P548" i="48" s="1"/>
  <c r="Q548" i="48" s="1"/>
  <c r="R548" i="48" s="1"/>
  <c r="S548" i="48" s="1"/>
  <c r="T548" i="48" s="1"/>
  <c r="U548" i="48" s="1"/>
  <c r="V548" i="48" s="1"/>
  <c r="W548" i="48" s="1"/>
  <c r="X548" i="48" s="1"/>
  <c r="Y548" i="48" s="1"/>
  <c r="Z548" i="48" s="1"/>
  <c r="AA548" i="48" s="1"/>
  <c r="AB548" i="48" s="1"/>
  <c r="AC548" i="48" s="1"/>
  <c r="AD548" i="48" s="1"/>
  <c r="AE548" i="48" s="1"/>
  <c r="AF548" i="48" s="1"/>
  <c r="AG548" i="48" s="1"/>
  <c r="AH548" i="48" s="1"/>
  <c r="AI548" i="48" s="1"/>
  <c r="AJ548" i="48" s="1"/>
  <c r="AK548" i="48" s="1"/>
  <c r="AL548" i="48" s="1"/>
  <c r="AM548" i="48" s="1"/>
  <c r="AN548" i="48" s="1"/>
  <c r="AO548" i="48" s="1"/>
  <c r="J250" i="51"/>
  <c r="I250" i="51"/>
  <c r="AU250" i="51" s="1"/>
  <c r="K563" i="48"/>
  <c r="I158" i="57"/>
  <c r="J158" i="57" s="1"/>
  <c r="K158" i="57" s="1"/>
  <c r="G156" i="57"/>
  <c r="K483" i="48"/>
  <c r="G124" i="57"/>
  <c r="I128" i="57" s="1"/>
  <c r="J128" i="57" s="1"/>
  <c r="K128" i="57" s="1"/>
  <c r="L128" i="57" s="1"/>
  <c r="M128" i="57" s="1"/>
  <c r="N128" i="57" s="1"/>
  <c r="O128" i="57" s="1"/>
  <c r="P128" i="57" s="1"/>
  <c r="Q128" i="57" s="1"/>
  <c r="R128" i="57" s="1"/>
  <c r="K501" i="48"/>
  <c r="K533" i="48"/>
  <c r="I173" i="57"/>
  <c r="J173" i="57" s="1"/>
  <c r="K173" i="57" s="1"/>
  <c r="G171" i="57"/>
  <c r="G186" i="57"/>
  <c r="I191" i="57" s="1"/>
  <c r="J191" i="57" s="1"/>
  <c r="K191" i="57" s="1"/>
  <c r="L191" i="57" s="1"/>
  <c r="M191" i="57" s="1"/>
  <c r="N191" i="57" s="1"/>
  <c r="O191" i="57" s="1"/>
  <c r="P191" i="57" s="1"/>
  <c r="Q191" i="57" s="1"/>
  <c r="R191" i="57" s="1"/>
  <c r="K303" i="48"/>
  <c r="K280" i="48"/>
  <c r="K256" i="48"/>
  <c r="S83" i="31"/>
  <c r="O83" i="31"/>
  <c r="K83" i="31"/>
  <c r="V83" i="31"/>
  <c r="W83" i="31" s="1"/>
  <c r="X83" i="31" s="1"/>
  <c r="Y83" i="31" s="1"/>
  <c r="Z83" i="31" s="1"/>
  <c r="AA83" i="31" s="1"/>
  <c r="AB83" i="31" s="1"/>
  <c r="AC83" i="31" s="1"/>
  <c r="AD83" i="31" s="1"/>
  <c r="AE83" i="31" s="1"/>
  <c r="AF83" i="31" s="1"/>
  <c r="AG83" i="31" s="1"/>
  <c r="AH83" i="31" s="1"/>
  <c r="AI83" i="31" s="1"/>
  <c r="AJ83" i="31" s="1"/>
  <c r="AK83" i="31" s="1"/>
  <c r="R83" i="31"/>
  <c r="N83" i="31"/>
  <c r="J83" i="31"/>
  <c r="U83" i="31"/>
  <c r="Q83" i="31"/>
  <c r="M83" i="31"/>
  <c r="T83" i="31"/>
  <c r="P83" i="31"/>
  <c r="L83" i="31"/>
  <c r="K182" i="1"/>
  <c r="R159" i="1"/>
  <c r="R182" i="1"/>
  <c r="T249" i="1"/>
  <c r="U249" i="1" s="1"/>
  <c r="V249" i="1" s="1"/>
  <c r="W249" i="1" s="1"/>
  <c r="X249" i="1" s="1"/>
  <c r="Y249" i="1" s="1"/>
  <c r="Z249" i="1" s="1"/>
  <c r="AA249" i="1" s="1"/>
  <c r="AB249" i="1" s="1"/>
  <c r="AC249" i="1" s="1"/>
  <c r="P249" i="1"/>
  <c r="L249" i="1"/>
  <c r="S249" i="1"/>
  <c r="O249" i="1"/>
  <c r="K249" i="1"/>
  <c r="R249" i="1"/>
  <c r="N249" i="1"/>
  <c r="R237" i="1"/>
  <c r="N237" i="1"/>
  <c r="Q237" i="1"/>
  <c r="M237" i="1"/>
  <c r="T237" i="1"/>
  <c r="U237" i="1" s="1"/>
  <c r="V237" i="1" s="1"/>
  <c r="W237" i="1" s="1"/>
  <c r="X237" i="1" s="1"/>
  <c r="Y237" i="1" s="1"/>
  <c r="Z237" i="1" s="1"/>
  <c r="AA237" i="1" s="1"/>
  <c r="AB237" i="1" s="1"/>
  <c r="AC237" i="1" s="1"/>
  <c r="P237" i="1"/>
  <c r="L237" i="1"/>
  <c r="R208" i="1"/>
  <c r="N208" i="1"/>
  <c r="T208" i="1"/>
  <c r="U208" i="1" s="1"/>
  <c r="V208" i="1" s="1"/>
  <c r="W208" i="1" s="1"/>
  <c r="X208" i="1" s="1"/>
  <c r="Y208" i="1" s="1"/>
  <c r="Z208" i="1" s="1"/>
  <c r="AA208" i="1" s="1"/>
  <c r="AB208" i="1" s="1"/>
  <c r="AC208" i="1" s="1"/>
  <c r="P208" i="1"/>
  <c r="L208" i="1"/>
  <c r="S125" i="1"/>
  <c r="S237" i="1"/>
  <c r="T241" i="1"/>
  <c r="U241" i="1" s="1"/>
  <c r="V241" i="1" s="1"/>
  <c r="W241" i="1" s="1"/>
  <c r="X241" i="1" s="1"/>
  <c r="Y241" i="1" s="1"/>
  <c r="Z241" i="1" s="1"/>
  <c r="AA241" i="1" s="1"/>
  <c r="AB241" i="1" s="1"/>
  <c r="AC241" i="1" s="1"/>
  <c r="P241" i="1"/>
  <c r="L241" i="1"/>
  <c r="S241" i="1"/>
  <c r="O241" i="1"/>
  <c r="K241" i="1"/>
  <c r="R241" i="1"/>
  <c r="N241" i="1"/>
  <c r="J178" i="1"/>
  <c r="Q241" i="1"/>
  <c r="Q182" i="1"/>
  <c r="U39" i="8"/>
  <c r="U21" i="8"/>
  <c r="V24" i="8" s="1"/>
  <c r="X24" i="8" s="1"/>
  <c r="BR143" i="23"/>
  <c r="BH143" i="23"/>
  <c r="CC143" i="23"/>
  <c r="CG143" i="23"/>
  <c r="BT143" i="23"/>
  <c r="AQ143" i="23"/>
  <c r="AJ143" i="23"/>
  <c r="BJ143" i="23"/>
  <c r="CF143" i="23"/>
  <c r="BK143" i="23"/>
  <c r="CA143" i="23"/>
  <c r="AK128" i="23"/>
  <c r="AR128" i="23"/>
  <c r="CE57" i="23"/>
  <c r="BZ57" i="23"/>
  <c r="BT57" i="23"/>
  <c r="BO57" i="23"/>
  <c r="BJ57" i="23"/>
  <c r="AY57" i="23"/>
  <c r="AT57" i="23"/>
  <c r="AN57" i="23"/>
  <c r="CG53" i="23"/>
  <c r="CC53" i="23"/>
  <c r="BY53" i="23"/>
  <c r="BU53" i="23"/>
  <c r="BQ53" i="23"/>
  <c r="BM53" i="23"/>
  <c r="BI53" i="23"/>
  <c r="BE53" i="23"/>
  <c r="CF53" i="23"/>
  <c r="CB53" i="23"/>
  <c r="BX53" i="23"/>
  <c r="BT53" i="23"/>
  <c r="BP53" i="23"/>
  <c r="BL53" i="23"/>
  <c r="BH53" i="23"/>
  <c r="CE53" i="23"/>
  <c r="CA53" i="23"/>
  <c r="BW53" i="23"/>
  <c r="BS53" i="23"/>
  <c r="BO53" i="23"/>
  <c r="BK53" i="23"/>
  <c r="BG53" i="23"/>
  <c r="CF57" i="23"/>
  <c r="BK57" i="23"/>
  <c r="AP57" i="23"/>
  <c r="BZ53" i="23"/>
  <c r="BJ53" i="23"/>
  <c r="CA57" i="23"/>
  <c r="BF57" i="23"/>
  <c r="BV53" i="23"/>
  <c r="BF53" i="23"/>
  <c r="BV57" i="23"/>
  <c r="AZ57" i="23"/>
  <c r="BA57" i="23" s="1"/>
  <c r="BB57" i="23" s="1"/>
  <c r="BC57" i="23" s="1"/>
  <c r="BD57" i="23" s="1"/>
  <c r="AE57" i="23"/>
  <c r="CH53" i="23"/>
  <c r="BR53" i="23"/>
  <c r="BN53" i="23"/>
  <c r="BP57" i="23"/>
  <c r="AU57" i="23"/>
  <c r="CD53" i="23"/>
  <c r="AQ93" i="23"/>
  <c r="AJ93" i="23"/>
  <c r="AK93" i="23" s="1"/>
  <c r="AL93" i="23" s="1"/>
  <c r="AM93" i="23" s="1"/>
  <c r="AN93" i="23" s="1"/>
  <c r="CI57" i="23"/>
  <c r="CJ57" i="23" s="1"/>
  <c r="CK57" i="23" s="1"/>
  <c r="CL57" i="23" s="1"/>
  <c r="CM57" i="23" s="1"/>
  <c r="CN57" i="23" s="1"/>
  <c r="CO57" i="23" s="1"/>
  <c r="CP57" i="23" s="1"/>
  <c r="CQ57" i="23" s="1"/>
  <c r="BN57" i="23"/>
  <c r="AM57" i="23"/>
  <c r="AK57" i="23"/>
  <c r="BI57" i="23"/>
  <c r="BY57" i="23"/>
  <c r="CB57" i="23"/>
  <c r="BG57" i="23"/>
  <c r="BF51" i="23"/>
  <c r="BE51" i="23"/>
  <c r="Q199" i="36"/>
  <c r="R199" i="36" s="1"/>
  <c r="S199" i="36" s="1"/>
  <c r="T199" i="36" s="1"/>
  <c r="U199" i="36" s="1"/>
  <c r="V199" i="36" s="1"/>
  <c r="W199" i="36" s="1"/>
  <c r="X199" i="36" s="1"/>
  <c r="Y199" i="36" s="1"/>
  <c r="Q170" i="36"/>
  <c r="R170" i="36" s="1"/>
  <c r="S170" i="36" s="1"/>
  <c r="T170" i="36" s="1"/>
  <c r="U170" i="36" s="1"/>
  <c r="V170" i="36" s="1"/>
  <c r="W170" i="36" s="1"/>
  <c r="X170" i="36" s="1"/>
  <c r="Y170" i="36" s="1"/>
  <c r="Z115" i="36"/>
  <c r="Q88" i="36"/>
  <c r="R88" i="36" s="1"/>
  <c r="S88" i="36" s="1"/>
  <c r="T88" i="36" s="1"/>
  <c r="U88" i="36" s="1"/>
  <c r="V88" i="36" s="1"/>
  <c r="W88" i="36" s="1"/>
  <c r="X88" i="36" s="1"/>
  <c r="Y88" i="36" s="1"/>
  <c r="Z88" i="36"/>
  <c r="AI162" i="23"/>
  <c r="AP162" i="23"/>
  <c r="Z153" i="36"/>
  <c r="Q153" i="36"/>
  <c r="R153" i="36" s="1"/>
  <c r="S153" i="36" s="1"/>
  <c r="T153" i="36" s="1"/>
  <c r="U153" i="36" s="1"/>
  <c r="V153" i="36" s="1"/>
  <c r="W153" i="36" s="1"/>
  <c r="X153" i="36" s="1"/>
  <c r="Y153" i="36" s="1"/>
  <c r="Q96" i="36"/>
  <c r="R96" i="36" s="1"/>
  <c r="S96" i="36" s="1"/>
  <c r="T96" i="36" s="1"/>
  <c r="U96" i="36" s="1"/>
  <c r="V96" i="36" s="1"/>
  <c r="W96" i="36" s="1"/>
  <c r="X96" i="36" s="1"/>
  <c r="Y96" i="36" s="1"/>
  <c r="Z96" i="36"/>
  <c r="Q296" i="38"/>
  <c r="U296" i="38"/>
  <c r="U226" i="38"/>
  <c r="M226" i="38"/>
  <c r="Q226" i="38"/>
  <c r="W226" i="38"/>
  <c r="X226" i="38" s="1"/>
  <c r="Y226" i="38" s="1"/>
  <c r="Z226" i="38" s="1"/>
  <c r="AA226" i="38" s="1"/>
  <c r="AB226" i="38" s="1"/>
  <c r="AC226" i="38" s="1"/>
  <c r="AD226" i="38" s="1"/>
  <c r="AE226" i="38" s="1"/>
  <c r="AF226" i="38" s="1"/>
  <c r="AG226" i="38" s="1"/>
  <c r="O226" i="38"/>
  <c r="Q75" i="36"/>
  <c r="R75" i="36" s="1"/>
  <c r="S75" i="36" s="1"/>
  <c r="T75" i="36" s="1"/>
  <c r="U75" i="36" s="1"/>
  <c r="V75" i="36" s="1"/>
  <c r="W75" i="36" s="1"/>
  <c r="X75" i="36" s="1"/>
  <c r="Y75" i="36" s="1"/>
  <c r="Z75" i="36"/>
  <c r="R329" i="38"/>
  <c r="S329" i="38"/>
  <c r="T329" i="38"/>
  <c r="M308" i="38"/>
  <c r="K308" i="38"/>
  <c r="L308" i="38"/>
  <c r="V296" i="38"/>
  <c r="W296" i="38"/>
  <c r="X296" i="38" s="1"/>
  <c r="Y296" i="38" s="1"/>
  <c r="Z296" i="38" s="1"/>
  <c r="AA296" i="38" s="1"/>
  <c r="AB296" i="38" s="1"/>
  <c r="AC296" i="38" s="1"/>
  <c r="AD296" i="38" s="1"/>
  <c r="AE296" i="38" s="1"/>
  <c r="AF296" i="38" s="1"/>
  <c r="AG296" i="38" s="1"/>
  <c r="U241" i="38"/>
  <c r="N237" i="38"/>
  <c r="L226" i="38"/>
  <c r="R226" i="38"/>
  <c r="N319" i="38"/>
  <c r="O319" i="38"/>
  <c r="P319" i="38"/>
  <c r="W276" i="38"/>
  <c r="X276" i="38" s="1"/>
  <c r="Y276" i="38" s="1"/>
  <c r="Z276" i="38" s="1"/>
  <c r="AA276" i="38" s="1"/>
  <c r="AB276" i="38" s="1"/>
  <c r="AC276" i="38" s="1"/>
  <c r="AD276" i="38" s="1"/>
  <c r="AE276" i="38" s="1"/>
  <c r="AF276" i="38" s="1"/>
  <c r="AG276" i="38" s="1"/>
  <c r="W251" i="38"/>
  <c r="X251" i="38" s="1"/>
  <c r="Y251" i="38" s="1"/>
  <c r="Z251" i="38" s="1"/>
  <c r="AA251" i="38" s="1"/>
  <c r="AB251" i="38" s="1"/>
  <c r="AC251" i="38" s="1"/>
  <c r="AD251" i="38" s="1"/>
  <c r="AE251" i="38" s="1"/>
  <c r="AF251" i="38" s="1"/>
  <c r="AG251" i="38" s="1"/>
  <c r="V251" i="38"/>
  <c r="N241" i="38"/>
  <c r="P241" i="38"/>
  <c r="V166" i="38"/>
  <c r="R166" i="38"/>
  <c r="N166" i="38"/>
  <c r="T166" i="38"/>
  <c r="P166" i="38"/>
  <c r="L166" i="38"/>
  <c r="K166" i="38"/>
  <c r="W166" i="38"/>
  <c r="X166" i="38" s="1"/>
  <c r="Y166" i="38" s="1"/>
  <c r="Z166" i="38" s="1"/>
  <c r="AA166" i="38" s="1"/>
  <c r="AB166" i="38" s="1"/>
  <c r="AC166" i="38" s="1"/>
  <c r="AD166" i="38" s="1"/>
  <c r="AE166" i="38" s="1"/>
  <c r="AF166" i="38" s="1"/>
  <c r="AG166" i="38" s="1"/>
  <c r="S166" i="38"/>
  <c r="O166" i="38"/>
  <c r="J89" i="38"/>
  <c r="M218" i="38"/>
  <c r="Q218" i="38"/>
  <c r="P218" i="38"/>
  <c r="M202" i="38"/>
  <c r="R202" i="38"/>
  <c r="U196" i="38"/>
  <c r="K196" i="38"/>
  <c r="M199" i="38"/>
  <c r="R199" i="38"/>
  <c r="S199" i="38"/>
  <c r="M113" i="38"/>
  <c r="R113" i="38"/>
  <c r="T94" i="38"/>
  <c r="N94" i="38"/>
  <c r="Q73" i="38"/>
  <c r="V73" i="38"/>
  <c r="J26" i="38"/>
  <c r="M213" i="38"/>
  <c r="W213" i="38"/>
  <c r="X213" i="38" s="1"/>
  <c r="Y213" i="38" s="1"/>
  <c r="Z213" i="38" s="1"/>
  <c r="AA213" i="38" s="1"/>
  <c r="AB213" i="38" s="1"/>
  <c r="AC213" i="38" s="1"/>
  <c r="AD213" i="38" s="1"/>
  <c r="AE213" i="38" s="1"/>
  <c r="AF213" i="38" s="1"/>
  <c r="AG213" i="38" s="1"/>
  <c r="R213" i="38"/>
  <c r="T126" i="38"/>
  <c r="N126" i="38"/>
  <c r="I514" i="40"/>
  <c r="J514" i="40" s="1"/>
  <c r="K514" i="40" s="1"/>
  <c r="L514" i="40" s="1"/>
  <c r="M514" i="40" s="1"/>
  <c r="N514" i="40" s="1"/>
  <c r="O514" i="40" s="1"/>
  <c r="P514" i="40" s="1"/>
  <c r="I551" i="40"/>
  <c r="J551" i="40" s="1"/>
  <c r="K551" i="40" s="1"/>
  <c r="L551" i="40" s="1"/>
  <c r="M551" i="40" s="1"/>
  <c r="N551" i="40" s="1"/>
  <c r="O551" i="40" s="1"/>
  <c r="P551" i="40" s="1"/>
  <c r="I540" i="40"/>
  <c r="J540" i="40" s="1"/>
  <c r="K540" i="40" s="1"/>
  <c r="L540" i="40" s="1"/>
  <c r="M540" i="40" s="1"/>
  <c r="N540" i="40" s="1"/>
  <c r="O540" i="40" s="1"/>
  <c r="P540" i="40" s="1"/>
  <c r="T540" i="40"/>
  <c r="I526" i="40"/>
  <c r="J526" i="40" s="1"/>
  <c r="K526" i="40" s="1"/>
  <c r="L526" i="40" s="1"/>
  <c r="M526" i="40" s="1"/>
  <c r="N526" i="40" s="1"/>
  <c r="O526" i="40" s="1"/>
  <c r="P526" i="40" s="1"/>
  <c r="I558" i="40"/>
  <c r="J558" i="40" s="1"/>
  <c r="K558" i="40" s="1"/>
  <c r="L558" i="40" s="1"/>
  <c r="M558" i="40" s="1"/>
  <c r="N558" i="40" s="1"/>
  <c r="O558" i="40" s="1"/>
  <c r="P558" i="40" s="1"/>
  <c r="I462" i="40"/>
  <c r="J462" i="40" s="1"/>
  <c r="K462" i="40" s="1"/>
  <c r="L462" i="40" s="1"/>
  <c r="M462" i="40" s="1"/>
  <c r="N462" i="40" s="1"/>
  <c r="O462" i="40" s="1"/>
  <c r="P462" i="40" s="1"/>
  <c r="I389" i="40"/>
  <c r="J389" i="40" s="1"/>
  <c r="K389" i="40" s="1"/>
  <c r="L389" i="40" s="1"/>
  <c r="M389" i="40" s="1"/>
  <c r="N389" i="40" s="1"/>
  <c r="O389" i="40" s="1"/>
  <c r="P389" i="40" s="1"/>
  <c r="T389" i="40"/>
  <c r="I384" i="40"/>
  <c r="J384" i="40" s="1"/>
  <c r="K384" i="40" s="1"/>
  <c r="L384" i="40" s="1"/>
  <c r="M384" i="40" s="1"/>
  <c r="N384" i="40" s="1"/>
  <c r="O384" i="40" s="1"/>
  <c r="P384" i="40" s="1"/>
  <c r="T485" i="40"/>
  <c r="I469" i="40"/>
  <c r="J469" i="40" s="1"/>
  <c r="K469" i="40" s="1"/>
  <c r="L469" i="40" s="1"/>
  <c r="M469" i="40" s="1"/>
  <c r="N469" i="40" s="1"/>
  <c r="O469" i="40" s="1"/>
  <c r="P469" i="40" s="1"/>
  <c r="T437" i="40"/>
  <c r="I180" i="40"/>
  <c r="J180" i="40" s="1"/>
  <c r="K180" i="40" s="1"/>
  <c r="L180" i="40" s="1"/>
  <c r="M180" i="40" s="1"/>
  <c r="N180" i="40" s="1"/>
  <c r="O180" i="40" s="1"/>
  <c r="P180" i="40" s="1"/>
  <c r="L415" i="51"/>
  <c r="K391" i="51"/>
  <c r="T306" i="40"/>
  <c r="AU165" i="51"/>
  <c r="AV166" i="51"/>
  <c r="AU90" i="51"/>
  <c r="K498" i="48"/>
  <c r="K463" i="48"/>
  <c r="G15" i="57"/>
  <c r="K558" i="48"/>
  <c r="K573" i="48"/>
  <c r="K428" i="48"/>
  <c r="K568" i="48"/>
  <c r="G259" i="57"/>
  <c r="I264" i="57" s="1"/>
  <c r="J264" i="57" s="1"/>
  <c r="K264" i="57" s="1"/>
  <c r="L264" i="57" s="1"/>
  <c r="M264" i="57" s="1"/>
  <c r="N264" i="57" s="1"/>
  <c r="O264" i="57" s="1"/>
  <c r="P264" i="57" s="1"/>
  <c r="Q264" i="57" s="1"/>
  <c r="R264" i="57" s="1"/>
  <c r="S264" i="57" s="1"/>
  <c r="T264" i="57" s="1"/>
  <c r="U264" i="57" s="1"/>
  <c r="V264" i="57" s="1"/>
  <c r="W264" i="57" s="1"/>
  <c r="X264" i="57" s="1"/>
  <c r="Y264" i="57" s="1"/>
  <c r="Z264" i="57" s="1"/>
  <c r="AA264" i="57" s="1"/>
  <c r="AB264" i="57" s="1"/>
  <c r="AC264" i="57" s="1"/>
  <c r="AD264" i="57" s="1"/>
  <c r="AE264" i="57" s="1"/>
  <c r="AF264" i="57" s="1"/>
  <c r="AG264" i="57" s="1"/>
  <c r="AH264" i="57" s="1"/>
  <c r="AI264" i="57" s="1"/>
  <c r="AJ264" i="57" s="1"/>
  <c r="AK264" i="57" s="1"/>
  <c r="AL264" i="57" s="1"/>
  <c r="AM264" i="57" s="1"/>
  <c r="AN264" i="57" s="1"/>
  <c r="G97" i="57"/>
  <c r="I99" i="57" s="1"/>
  <c r="J99" i="57" s="1"/>
  <c r="K99" i="57" s="1"/>
  <c r="L99" i="57" s="1"/>
  <c r="M99" i="57" s="1"/>
  <c r="N99" i="57" s="1"/>
  <c r="O99" i="57" s="1"/>
  <c r="P99" i="57" s="1"/>
  <c r="Q99" i="57" s="1"/>
  <c r="R99" i="57" s="1"/>
  <c r="K154" i="48"/>
  <c r="K423" i="48"/>
  <c r="K343" i="48"/>
  <c r="K160" i="48"/>
  <c r="K46" i="48"/>
  <c r="K318" i="48"/>
  <c r="K298" i="48"/>
  <c r="N159" i="1"/>
  <c r="Q125" i="1"/>
  <c r="S191" i="1"/>
  <c r="O191" i="1"/>
  <c r="K191" i="1"/>
  <c r="Q191" i="1"/>
  <c r="M191" i="1"/>
  <c r="T159" i="1"/>
  <c r="U159" i="1" s="1"/>
  <c r="V159" i="1" s="1"/>
  <c r="W159" i="1" s="1"/>
  <c r="X159" i="1" s="1"/>
  <c r="Y159" i="1" s="1"/>
  <c r="Z159" i="1" s="1"/>
  <c r="AA159" i="1" s="1"/>
  <c r="AB159" i="1" s="1"/>
  <c r="AC159" i="1" s="1"/>
  <c r="R29" i="1" l="1"/>
  <c r="M29" i="1"/>
  <c r="T29" i="1"/>
  <c r="U29" i="1" s="1"/>
  <c r="V29" i="1" s="1"/>
  <c r="W29" i="1" s="1"/>
  <c r="X29" i="1" s="1"/>
  <c r="Y29" i="1" s="1"/>
  <c r="Z29" i="1" s="1"/>
  <c r="AA29" i="1" s="1"/>
  <c r="AB29" i="1" s="1"/>
  <c r="AC29" i="1" s="1"/>
  <c r="S29" i="1"/>
  <c r="K29" i="1"/>
  <c r="S252" i="57"/>
  <c r="T252" i="57" s="1"/>
  <c r="U252" i="57" s="1"/>
  <c r="V252" i="57" s="1"/>
  <c r="W252" i="57" s="1"/>
  <c r="X252" i="57" s="1"/>
  <c r="Y252" i="57" s="1"/>
  <c r="S276" i="57"/>
  <c r="T276" i="57" s="1"/>
  <c r="U276" i="57" s="1"/>
  <c r="V276" i="57" s="1"/>
  <c r="W276" i="57" s="1"/>
  <c r="X276" i="57" s="1"/>
  <c r="Y276" i="57" s="1"/>
  <c r="S280" i="57"/>
  <c r="T280" i="57" s="1"/>
  <c r="U280" i="57" s="1"/>
  <c r="V280" i="57" s="1"/>
  <c r="W280" i="57" s="1"/>
  <c r="X280" i="57" s="1"/>
  <c r="Y280" i="57" s="1"/>
  <c r="S132" i="57"/>
  <c r="T132" i="57" s="1"/>
  <c r="U132" i="57" s="1"/>
  <c r="V132" i="57" s="1"/>
  <c r="W132" i="57" s="1"/>
  <c r="X132" i="57" s="1"/>
  <c r="Y132" i="57" s="1"/>
  <c r="S271" i="57"/>
  <c r="T271" i="57" s="1"/>
  <c r="U271" i="57" s="1"/>
  <c r="V271" i="57" s="1"/>
  <c r="W271" i="57" s="1"/>
  <c r="X271" i="57" s="1"/>
  <c r="Y271" i="57" s="1"/>
  <c r="S179" i="57"/>
  <c r="T179" i="57" s="1"/>
  <c r="U179" i="57" s="1"/>
  <c r="V179" i="57" s="1"/>
  <c r="W179" i="57" s="1"/>
  <c r="X179" i="57" s="1"/>
  <c r="Y179" i="57" s="1"/>
  <c r="S240" i="57"/>
  <c r="T240" i="57" s="1"/>
  <c r="U240" i="57" s="1"/>
  <c r="V240" i="57" s="1"/>
  <c r="W240" i="57" s="1"/>
  <c r="X240" i="57" s="1"/>
  <c r="Y240" i="57" s="1"/>
  <c r="S199" i="57"/>
  <c r="T199" i="57" s="1"/>
  <c r="U199" i="57" s="1"/>
  <c r="V199" i="57" s="1"/>
  <c r="W199" i="57" s="1"/>
  <c r="X199" i="57" s="1"/>
  <c r="Y199" i="57" s="1"/>
  <c r="S246" i="57"/>
  <c r="T246" i="57" s="1"/>
  <c r="U246" i="57" s="1"/>
  <c r="V246" i="57" s="1"/>
  <c r="W246" i="57" s="1"/>
  <c r="X246" i="57" s="1"/>
  <c r="Y246" i="57" s="1"/>
  <c r="S191" i="57"/>
  <c r="T191" i="57" s="1"/>
  <c r="U191" i="57" s="1"/>
  <c r="V191" i="57" s="1"/>
  <c r="W191" i="57" s="1"/>
  <c r="X191" i="57" s="1"/>
  <c r="Y191" i="57" s="1"/>
  <c r="S215" i="57"/>
  <c r="T215" i="57" s="1"/>
  <c r="U215" i="57" s="1"/>
  <c r="V215" i="57" s="1"/>
  <c r="W215" i="57" s="1"/>
  <c r="X215" i="57" s="1"/>
  <c r="Y215" i="57" s="1"/>
  <c r="S226" i="57"/>
  <c r="T226" i="57" s="1"/>
  <c r="U226" i="57" s="1"/>
  <c r="V226" i="57" s="1"/>
  <c r="W226" i="57" s="1"/>
  <c r="X226" i="57" s="1"/>
  <c r="Y226" i="57" s="1"/>
  <c r="S128" i="57"/>
  <c r="T128" i="57" s="1"/>
  <c r="U128" i="57" s="1"/>
  <c r="V128" i="57" s="1"/>
  <c r="W128" i="57" s="1"/>
  <c r="X128" i="57" s="1"/>
  <c r="Y128" i="57" s="1"/>
  <c r="Z128" i="57" s="1"/>
  <c r="AA128" i="57" s="1"/>
  <c r="AB128" i="57" s="1"/>
  <c r="AC128" i="57" s="1"/>
  <c r="AD128" i="57" s="1"/>
  <c r="AE128" i="57" s="1"/>
  <c r="AF128" i="57" s="1"/>
  <c r="AG128" i="57" s="1"/>
  <c r="AH128" i="57" s="1"/>
  <c r="AI128" i="57" s="1"/>
  <c r="AJ128" i="57" s="1"/>
  <c r="AK128" i="57" s="1"/>
  <c r="AL128" i="57" s="1"/>
  <c r="AM128" i="57" s="1"/>
  <c r="AN128" i="57" s="1"/>
  <c r="S207" i="57"/>
  <c r="T207" i="57" s="1"/>
  <c r="U207" i="57" s="1"/>
  <c r="V207" i="57" s="1"/>
  <c r="W207" i="57" s="1"/>
  <c r="X207" i="57" s="1"/>
  <c r="Y207" i="57" s="1"/>
  <c r="S144" i="57"/>
  <c r="T144" i="57" s="1"/>
  <c r="U144" i="57" s="1"/>
  <c r="V144" i="57" s="1"/>
  <c r="W144" i="57" s="1"/>
  <c r="X144" i="57" s="1"/>
  <c r="Y144" i="57" s="1"/>
  <c r="S147" i="57"/>
  <c r="T147" i="57" s="1"/>
  <c r="U147" i="57" s="1"/>
  <c r="V147" i="57" s="1"/>
  <c r="W147" i="57" s="1"/>
  <c r="X147" i="57" s="1"/>
  <c r="Y147" i="57" s="1"/>
  <c r="S108" i="57"/>
  <c r="T108" i="57" s="1"/>
  <c r="U108" i="57" s="1"/>
  <c r="V108" i="57" s="1"/>
  <c r="W108" i="57" s="1"/>
  <c r="X108" i="57" s="1"/>
  <c r="Y108" i="57" s="1"/>
  <c r="S170" i="57"/>
  <c r="T170" i="57" s="1"/>
  <c r="U170" i="57" s="1"/>
  <c r="V170" i="57" s="1"/>
  <c r="W170" i="57" s="1"/>
  <c r="X170" i="57" s="1"/>
  <c r="Y170" i="57" s="1"/>
  <c r="L136" i="57"/>
  <c r="M136" i="57" s="1"/>
  <c r="N136" i="57" s="1"/>
  <c r="O136" i="57" s="1"/>
  <c r="P136" i="57" s="1"/>
  <c r="Q136" i="57" s="1"/>
  <c r="R136" i="57" s="1"/>
  <c r="S99" i="57"/>
  <c r="T99" i="57" s="1"/>
  <c r="U99" i="57" s="1"/>
  <c r="V99" i="57" s="1"/>
  <c r="W99" i="57" s="1"/>
  <c r="X99" i="57" s="1"/>
  <c r="Y99" i="57" s="1"/>
  <c r="S140" i="57"/>
  <c r="T140" i="57" s="1"/>
  <c r="U140" i="57" s="1"/>
  <c r="V140" i="57" s="1"/>
  <c r="W140" i="57" s="1"/>
  <c r="X140" i="57" s="1"/>
  <c r="Y140" i="57" s="1"/>
  <c r="S105" i="57"/>
  <c r="T105" i="57" s="1"/>
  <c r="U105" i="57" s="1"/>
  <c r="V105" i="57" s="1"/>
  <c r="W105" i="57" s="1"/>
  <c r="X105" i="57" s="1"/>
  <c r="Y105" i="57" s="1"/>
  <c r="S102" i="57"/>
  <c r="T102" i="57" s="1"/>
  <c r="U102" i="57" s="1"/>
  <c r="V102" i="57" s="1"/>
  <c r="W102" i="57" s="1"/>
  <c r="X102" i="57" s="1"/>
  <c r="Y102" i="57" s="1"/>
  <c r="L25" i="57"/>
  <c r="M25" i="57" s="1"/>
  <c r="N25" i="57" s="1"/>
  <c r="O25" i="57" s="1"/>
  <c r="P25" i="57" s="1"/>
  <c r="Q25" i="57" s="1"/>
  <c r="R25" i="57" s="1"/>
  <c r="S25" i="57" s="1"/>
  <c r="T25" i="57" s="1"/>
  <c r="U25" i="57" s="1"/>
  <c r="V25" i="57" s="1"/>
  <c r="W25" i="57" s="1"/>
  <c r="X25" i="57" s="1"/>
  <c r="Y25" i="57" s="1"/>
  <c r="S70" i="57"/>
  <c r="T70" i="57" s="1"/>
  <c r="U70" i="57" s="1"/>
  <c r="V70" i="57" s="1"/>
  <c r="W70" i="57" s="1"/>
  <c r="X70" i="57" s="1"/>
  <c r="Y70" i="57" s="1"/>
  <c r="T180" i="40"/>
  <c r="T514" i="40"/>
  <c r="R136" i="38"/>
  <c r="W136" i="38"/>
  <c r="X136" i="38" s="1"/>
  <c r="Y136" i="38" s="1"/>
  <c r="Z136" i="38" s="1"/>
  <c r="AA136" i="38" s="1"/>
  <c r="AB136" i="38" s="1"/>
  <c r="AC136" i="38" s="1"/>
  <c r="AD136" i="38" s="1"/>
  <c r="AE136" i="38" s="1"/>
  <c r="AF136" i="38" s="1"/>
  <c r="AG136" i="38" s="1"/>
  <c r="M136" i="38"/>
  <c r="V136" i="38"/>
  <c r="K136" i="38"/>
  <c r="L136" i="38"/>
  <c r="Q136" i="38"/>
  <c r="U136" i="38"/>
  <c r="O136" i="38"/>
  <c r="P136" i="38"/>
  <c r="N136" i="38"/>
  <c r="S136" i="38"/>
  <c r="T136" i="38"/>
  <c r="N182" i="37"/>
  <c r="O182" i="37"/>
  <c r="L182" i="37"/>
  <c r="P182" i="37"/>
  <c r="Q182" i="37" s="1"/>
  <c r="R182" i="37" s="1"/>
  <c r="S182" i="37" s="1"/>
  <c r="T182" i="37" s="1"/>
  <c r="U182" i="37" s="1"/>
  <c r="V182" i="37" s="1"/>
  <c r="W182" i="37" s="1"/>
  <c r="X182" i="37" s="1"/>
  <c r="Y182" i="37" s="1"/>
  <c r="Z182" i="37" s="1"/>
  <c r="M182" i="37"/>
  <c r="K182" i="37"/>
  <c r="O105" i="38"/>
  <c r="N105" i="38"/>
  <c r="T105" i="38"/>
  <c r="K105" i="38"/>
  <c r="U105" i="38"/>
  <c r="P105" i="38"/>
  <c r="W105" i="38"/>
  <c r="X105" i="38" s="1"/>
  <c r="Y105" i="38" s="1"/>
  <c r="Z105" i="38" s="1"/>
  <c r="AA105" i="38" s="1"/>
  <c r="AB105" i="38" s="1"/>
  <c r="AC105" i="38" s="1"/>
  <c r="AD105" i="38" s="1"/>
  <c r="AE105" i="38" s="1"/>
  <c r="AF105" i="38" s="1"/>
  <c r="AG105" i="38" s="1"/>
  <c r="V105" i="38"/>
  <c r="Q105" i="38"/>
  <c r="L105" i="38"/>
  <c r="S105" i="38"/>
  <c r="R105" i="38"/>
  <c r="M105" i="38"/>
  <c r="U179" i="38"/>
  <c r="W179" i="38"/>
  <c r="X179" i="38" s="1"/>
  <c r="Y179" i="38" s="1"/>
  <c r="Z179" i="38" s="1"/>
  <c r="AA179" i="38" s="1"/>
  <c r="AB179" i="38" s="1"/>
  <c r="AC179" i="38" s="1"/>
  <c r="AD179" i="38" s="1"/>
  <c r="AE179" i="38" s="1"/>
  <c r="AF179" i="38" s="1"/>
  <c r="AG179" i="38" s="1"/>
  <c r="P179" i="38"/>
  <c r="M179" i="38"/>
  <c r="N179" i="38"/>
  <c r="K179" i="38"/>
  <c r="T179" i="38"/>
  <c r="Q179" i="38"/>
  <c r="R179" i="38"/>
  <c r="O179" i="38"/>
  <c r="V179" i="38"/>
  <c r="S179" i="38"/>
  <c r="L179" i="38"/>
  <c r="Z201" i="36"/>
  <c r="T351" i="40"/>
  <c r="T298" i="40"/>
  <c r="Q208" i="1"/>
  <c r="S208" i="1"/>
  <c r="K208" i="1"/>
  <c r="O208" i="1"/>
  <c r="M208" i="1"/>
  <c r="P23" i="37"/>
  <c r="Q23" i="37" s="1"/>
  <c r="R23" i="37" s="1"/>
  <c r="S23" i="37" s="1"/>
  <c r="T23" i="37" s="1"/>
  <c r="U23" i="37" s="1"/>
  <c r="V23" i="37" s="1"/>
  <c r="W23" i="37" s="1"/>
  <c r="X23" i="37" s="1"/>
  <c r="Y23" i="37" s="1"/>
  <c r="Z23" i="37" s="1"/>
  <c r="M23" i="37"/>
  <c r="O23" i="37"/>
  <c r="K23" i="37"/>
  <c r="L23" i="37"/>
  <c r="N23" i="37"/>
  <c r="U190" i="38"/>
  <c r="P190" i="38"/>
  <c r="O190" i="38"/>
  <c r="V190" i="38"/>
  <c r="Q190" i="38"/>
  <c r="L190" i="38"/>
  <c r="K190" i="38"/>
  <c r="R190" i="38"/>
  <c r="M190" i="38"/>
  <c r="W190" i="38"/>
  <c r="X190" i="38" s="1"/>
  <c r="Y190" i="38" s="1"/>
  <c r="Z190" i="38" s="1"/>
  <c r="AA190" i="38" s="1"/>
  <c r="AB190" i="38" s="1"/>
  <c r="AC190" i="38" s="1"/>
  <c r="AD190" i="38" s="1"/>
  <c r="AE190" i="38" s="1"/>
  <c r="AF190" i="38" s="1"/>
  <c r="AG190" i="38" s="1"/>
  <c r="N190" i="38"/>
  <c r="T190" i="38"/>
  <c r="S190" i="38"/>
  <c r="Q220" i="1"/>
  <c r="S220" i="1"/>
  <c r="P220" i="1"/>
  <c r="T220" i="1"/>
  <c r="U220" i="1" s="1"/>
  <c r="V220" i="1" s="1"/>
  <c r="W220" i="1" s="1"/>
  <c r="X220" i="1" s="1"/>
  <c r="Y220" i="1" s="1"/>
  <c r="Z220" i="1" s="1"/>
  <c r="AA220" i="1" s="1"/>
  <c r="AB220" i="1" s="1"/>
  <c r="AC220" i="1" s="1"/>
  <c r="N220" i="1"/>
  <c r="R220" i="1"/>
  <c r="K220" i="1"/>
  <c r="M220" i="1"/>
  <c r="O220" i="1"/>
  <c r="L220" i="1"/>
  <c r="O237" i="1"/>
  <c r="K237" i="1"/>
  <c r="Q166" i="38"/>
  <c r="U166" i="38"/>
  <c r="M166" i="38"/>
  <c r="T384" i="40"/>
  <c r="T462" i="40"/>
  <c r="Z170" i="36"/>
  <c r="T504" i="40"/>
  <c r="T517" i="40"/>
  <c r="O188" i="37"/>
  <c r="P188" i="37"/>
  <c r="Q188" i="37" s="1"/>
  <c r="R188" i="37" s="1"/>
  <c r="S188" i="37" s="1"/>
  <c r="T188" i="37" s="1"/>
  <c r="U188" i="37" s="1"/>
  <c r="V188" i="37" s="1"/>
  <c r="W188" i="37" s="1"/>
  <c r="X188" i="37" s="1"/>
  <c r="Y188" i="37" s="1"/>
  <c r="Z188" i="37" s="1"/>
  <c r="L188" i="37"/>
  <c r="M188" i="37"/>
  <c r="N188" i="37"/>
  <c r="K188" i="37"/>
  <c r="P116" i="1"/>
  <c r="T116" i="1"/>
  <c r="U116" i="1" s="1"/>
  <c r="V116" i="1" s="1"/>
  <c r="W116" i="1" s="1"/>
  <c r="X116" i="1" s="1"/>
  <c r="Y116" i="1" s="1"/>
  <c r="Z116" i="1" s="1"/>
  <c r="AA116" i="1" s="1"/>
  <c r="AB116" i="1" s="1"/>
  <c r="AC116" i="1" s="1"/>
  <c r="N116" i="1"/>
  <c r="R116" i="1"/>
  <c r="L116" i="1"/>
  <c r="P194" i="37"/>
  <c r="Q194" i="37" s="1"/>
  <c r="R194" i="37" s="1"/>
  <c r="S194" i="37" s="1"/>
  <c r="T194" i="37" s="1"/>
  <c r="U194" i="37" s="1"/>
  <c r="V194" i="37" s="1"/>
  <c r="W194" i="37" s="1"/>
  <c r="X194" i="37" s="1"/>
  <c r="Y194" i="37" s="1"/>
  <c r="Z194" i="37" s="1"/>
  <c r="L194" i="37"/>
  <c r="N194" i="37"/>
  <c r="K194" i="37"/>
  <c r="M194" i="37"/>
  <c r="O194" i="37"/>
  <c r="T478" i="40"/>
  <c r="Z105" i="36"/>
  <c r="R202" i="1"/>
  <c r="S202" i="1"/>
  <c r="L202" i="1"/>
  <c r="P202" i="1"/>
  <c r="Q202" i="1"/>
  <c r="K202" i="1"/>
  <c r="T202" i="1"/>
  <c r="U202" i="1" s="1"/>
  <c r="V202" i="1" s="1"/>
  <c r="W202" i="1" s="1"/>
  <c r="X202" i="1" s="1"/>
  <c r="Y202" i="1" s="1"/>
  <c r="Z202" i="1" s="1"/>
  <c r="AA202" i="1" s="1"/>
  <c r="AB202" i="1" s="1"/>
  <c r="AC202" i="1" s="1"/>
  <c r="M202" i="1"/>
  <c r="N202" i="1"/>
  <c r="O202" i="1"/>
  <c r="N99" i="37"/>
  <c r="L99" i="37"/>
  <c r="K99" i="37"/>
  <c r="P99" i="37"/>
  <c r="Q99" i="37" s="1"/>
  <c r="R99" i="37" s="1"/>
  <c r="S99" i="37" s="1"/>
  <c r="T99" i="37" s="1"/>
  <c r="U99" i="37" s="1"/>
  <c r="V99" i="37" s="1"/>
  <c r="W99" i="37" s="1"/>
  <c r="X99" i="37" s="1"/>
  <c r="Y99" i="37" s="1"/>
  <c r="Z99" i="37" s="1"/>
  <c r="O99" i="37"/>
  <c r="M99" i="37"/>
  <c r="O84" i="37"/>
  <c r="P84" i="37"/>
  <c r="Q84" i="37" s="1"/>
  <c r="R84" i="37" s="1"/>
  <c r="S84" i="37" s="1"/>
  <c r="T84" i="37" s="1"/>
  <c r="U84" i="37" s="1"/>
  <c r="V84" i="37" s="1"/>
  <c r="W84" i="37" s="1"/>
  <c r="X84" i="37" s="1"/>
  <c r="Y84" i="37" s="1"/>
  <c r="Z84" i="37" s="1"/>
  <c r="K84" i="37"/>
  <c r="N84" i="37"/>
  <c r="M84" i="37"/>
  <c r="L84" i="37"/>
  <c r="Z247" i="57"/>
  <c r="Z252" i="57" s="1"/>
  <c r="AA252" i="57" s="1"/>
  <c r="AB252" i="57" s="1"/>
  <c r="AC252" i="57" s="1"/>
  <c r="AD252" i="57" s="1"/>
  <c r="AE252" i="57" s="1"/>
  <c r="AF252" i="57" s="1"/>
  <c r="Z253" i="57"/>
  <c r="Z258" i="57" s="1"/>
  <c r="AA258" i="57" s="1"/>
  <c r="AB258" i="57" s="1"/>
  <c r="AC258" i="57" s="1"/>
  <c r="AD258" i="57" s="1"/>
  <c r="AE258" i="57" s="1"/>
  <c r="AF258" i="57" s="1"/>
  <c r="Z241" i="57"/>
  <c r="Z234" i="57"/>
  <c r="Z219" i="57"/>
  <c r="Z227" i="57"/>
  <c r="Z233" i="57" s="1"/>
  <c r="AA233" i="57" s="1"/>
  <c r="AB233" i="57" s="1"/>
  <c r="AC233" i="57" s="1"/>
  <c r="AD233" i="57" s="1"/>
  <c r="AE233" i="57" s="1"/>
  <c r="AF233" i="57" s="1"/>
  <c r="S41" i="57"/>
  <c r="T41" i="57" s="1"/>
  <c r="U41" i="57" s="1"/>
  <c r="V41" i="57" s="1"/>
  <c r="W41" i="57" s="1"/>
  <c r="X41" i="57" s="1"/>
  <c r="Y41" i="57" s="1"/>
  <c r="Z279" i="57"/>
  <c r="AG26" i="57"/>
  <c r="AH26" i="57" s="1"/>
  <c r="AI26" i="57" s="1"/>
  <c r="AJ26" i="57" s="1"/>
  <c r="AK26" i="57" s="1"/>
  <c r="AL26" i="57" s="1"/>
  <c r="Z36" i="57"/>
  <c r="AA36" i="57" s="1"/>
  <c r="AB36" i="57" s="1"/>
  <c r="AC36" i="57" s="1"/>
  <c r="AD36" i="57" s="1"/>
  <c r="AE36" i="57" s="1"/>
  <c r="AF36" i="57" s="1"/>
  <c r="S185" i="57"/>
  <c r="T185" i="57" s="1"/>
  <c r="U185" i="57" s="1"/>
  <c r="V185" i="57" s="1"/>
  <c r="W185" i="57" s="1"/>
  <c r="X185" i="57" s="1"/>
  <c r="Y185" i="57" s="1"/>
  <c r="S133" i="57"/>
  <c r="Z109" i="57"/>
  <c r="AA109" i="57" s="1"/>
  <c r="AB109" i="57" s="1"/>
  <c r="AC109" i="57" s="1"/>
  <c r="AD109" i="57" s="1"/>
  <c r="AE109" i="57" s="1"/>
  <c r="AF109" i="57" s="1"/>
  <c r="Z103" i="57"/>
  <c r="Z106" i="57"/>
  <c r="Z100" i="57"/>
  <c r="S35" i="57"/>
  <c r="T35" i="57" s="1"/>
  <c r="U35" i="57" s="1"/>
  <c r="V35" i="57" s="1"/>
  <c r="W35" i="57" s="1"/>
  <c r="X35" i="57" s="1"/>
  <c r="Y35" i="57" s="1"/>
  <c r="Z180" i="57"/>
  <c r="Z171" i="57"/>
  <c r="AA171" i="57" s="1"/>
  <c r="AB171" i="57" s="1"/>
  <c r="AC171" i="57" s="1"/>
  <c r="AD171" i="57" s="1"/>
  <c r="AE171" i="57" s="1"/>
  <c r="AF171" i="57" s="1"/>
  <c r="Z174" i="57"/>
  <c r="Z159" i="57"/>
  <c r="Z156" i="57"/>
  <c r="AA156" i="57" s="1"/>
  <c r="AB156" i="57" s="1"/>
  <c r="AC156" i="57" s="1"/>
  <c r="AD156" i="57" s="1"/>
  <c r="AE156" i="57" s="1"/>
  <c r="AF156" i="57" s="1"/>
  <c r="L218" i="57"/>
  <c r="M218" i="57" s="1"/>
  <c r="N218" i="57" s="1"/>
  <c r="O218" i="57" s="1"/>
  <c r="P218" i="57" s="1"/>
  <c r="Q218" i="57" s="1"/>
  <c r="R218" i="57" s="1"/>
  <c r="S38" i="57"/>
  <c r="T38" i="57" s="1"/>
  <c r="U38" i="57" s="1"/>
  <c r="V38" i="57" s="1"/>
  <c r="W38" i="57" s="1"/>
  <c r="X38" i="57" s="1"/>
  <c r="Y38" i="57" s="1"/>
  <c r="S274" i="57"/>
  <c r="T274" i="57" s="1"/>
  <c r="U274" i="57" s="1"/>
  <c r="V274" i="57" s="1"/>
  <c r="W274" i="57" s="1"/>
  <c r="X274" i="57" s="1"/>
  <c r="Y274" i="57" s="1"/>
  <c r="S111" i="57"/>
  <c r="T111" i="57" s="1"/>
  <c r="U111" i="57" s="1"/>
  <c r="V111" i="57" s="1"/>
  <c r="W111" i="57" s="1"/>
  <c r="X111" i="57" s="1"/>
  <c r="Y111" i="57" s="1"/>
  <c r="Z145" i="57"/>
  <c r="Z84" i="57"/>
  <c r="Z93" i="57" s="1"/>
  <c r="AA93" i="57" s="1"/>
  <c r="AB93" i="57" s="1"/>
  <c r="AC93" i="57" s="1"/>
  <c r="AD93" i="57" s="1"/>
  <c r="AE93" i="57" s="1"/>
  <c r="AF93" i="57" s="1"/>
  <c r="Z277" i="57"/>
  <c r="Z278" i="57" s="1"/>
  <c r="AA278" i="57" s="1"/>
  <c r="AB278" i="57" s="1"/>
  <c r="AC278" i="57" s="1"/>
  <c r="AD278" i="57" s="1"/>
  <c r="AE278" i="57" s="1"/>
  <c r="AF278" i="57" s="1"/>
  <c r="Z216" i="57"/>
  <c r="AA216" i="57" s="1"/>
  <c r="AB216" i="57" s="1"/>
  <c r="AC216" i="57" s="1"/>
  <c r="AD216" i="57" s="1"/>
  <c r="AE216" i="57" s="1"/>
  <c r="AF216" i="57" s="1"/>
  <c r="Z148" i="57"/>
  <c r="Z155" i="57" s="1"/>
  <c r="AA155" i="57" s="1"/>
  <c r="AB155" i="57" s="1"/>
  <c r="AC155" i="57" s="1"/>
  <c r="AD155" i="57" s="1"/>
  <c r="AE155" i="57" s="1"/>
  <c r="AF155" i="57" s="1"/>
  <c r="Z60" i="57"/>
  <c r="Z272" i="57"/>
  <c r="AA272" i="57" s="1"/>
  <c r="AB272" i="57" s="1"/>
  <c r="AC272" i="57" s="1"/>
  <c r="AD272" i="57" s="1"/>
  <c r="AE272" i="57" s="1"/>
  <c r="AF272" i="57" s="1"/>
  <c r="Z208" i="57"/>
  <c r="Z215" i="57" s="1"/>
  <c r="AA215" i="57" s="1"/>
  <c r="AB215" i="57" s="1"/>
  <c r="AC215" i="57" s="1"/>
  <c r="AD215" i="57" s="1"/>
  <c r="AE215" i="57" s="1"/>
  <c r="AF215" i="57" s="1"/>
  <c r="Z141" i="57"/>
  <c r="Z97" i="57"/>
  <c r="Z275" i="57"/>
  <c r="Z276" i="57" s="1"/>
  <c r="AA276" i="57" s="1"/>
  <c r="AB276" i="57" s="1"/>
  <c r="AC276" i="57" s="1"/>
  <c r="AD276" i="57" s="1"/>
  <c r="AE276" i="57" s="1"/>
  <c r="AF276" i="57" s="1"/>
  <c r="Z192" i="57"/>
  <c r="Z137" i="57"/>
  <c r="Z200" i="57"/>
  <c r="Z39" i="57"/>
  <c r="AA39" i="57" s="1"/>
  <c r="AB39" i="57" s="1"/>
  <c r="AC39" i="57" s="1"/>
  <c r="AD39" i="57" s="1"/>
  <c r="AE39" i="57" s="1"/>
  <c r="AF39" i="57" s="1"/>
  <c r="Z186" i="57"/>
  <c r="Z191" i="57" s="1"/>
  <c r="AA191" i="57" s="1"/>
  <c r="AB191" i="57" s="1"/>
  <c r="AC191" i="57" s="1"/>
  <c r="AD191" i="57" s="1"/>
  <c r="AE191" i="57" s="1"/>
  <c r="AF191" i="57" s="1"/>
  <c r="Z129" i="57"/>
  <c r="Z132" i="57" s="1"/>
  <c r="AA132" i="57" s="1"/>
  <c r="AB132" i="57" s="1"/>
  <c r="AC132" i="57" s="1"/>
  <c r="AD132" i="57" s="1"/>
  <c r="AE132" i="57" s="1"/>
  <c r="AF132" i="57" s="1"/>
  <c r="L158" i="57"/>
  <c r="M158" i="57" s="1"/>
  <c r="N158" i="57" s="1"/>
  <c r="O158" i="57" s="1"/>
  <c r="P158" i="57" s="1"/>
  <c r="Q158" i="57" s="1"/>
  <c r="R158" i="57" s="1"/>
  <c r="L173" i="57"/>
  <c r="M173" i="57" s="1"/>
  <c r="N173" i="57" s="1"/>
  <c r="O173" i="57" s="1"/>
  <c r="P173" i="57" s="1"/>
  <c r="Q173" i="57" s="1"/>
  <c r="R173" i="57" s="1"/>
  <c r="P26" i="38"/>
  <c r="N26" i="38"/>
  <c r="W26" i="38"/>
  <c r="X26" i="38" s="1"/>
  <c r="Y26" i="38" s="1"/>
  <c r="Z26" i="38" s="1"/>
  <c r="AA26" i="38" s="1"/>
  <c r="AB26" i="38" s="1"/>
  <c r="AC26" i="38" s="1"/>
  <c r="AD26" i="38" s="1"/>
  <c r="AE26" i="38" s="1"/>
  <c r="AF26" i="38" s="1"/>
  <c r="AG26" i="38" s="1"/>
  <c r="L26" i="38"/>
  <c r="S26" i="38"/>
  <c r="O26" i="38"/>
  <c r="V26" i="38"/>
  <c r="K26" i="38"/>
  <c r="U26" i="38"/>
  <c r="T26" i="38"/>
  <c r="R26" i="38"/>
  <c r="Q26" i="38"/>
  <c r="M26" i="38"/>
  <c r="AK143" i="23"/>
  <c r="AR143" i="23"/>
  <c r="AV437" i="51"/>
  <c r="AU436" i="51"/>
  <c r="W260" i="38"/>
  <c r="X260" i="38" s="1"/>
  <c r="Y260" i="38" s="1"/>
  <c r="Z260" i="38" s="1"/>
  <c r="AA260" i="38" s="1"/>
  <c r="AB260" i="38" s="1"/>
  <c r="AC260" i="38" s="1"/>
  <c r="AD260" i="38" s="1"/>
  <c r="AE260" i="38" s="1"/>
  <c r="AF260" i="38" s="1"/>
  <c r="AG260" i="38" s="1"/>
  <c r="O260" i="38"/>
  <c r="T260" i="38"/>
  <c r="K260" i="38"/>
  <c r="U260" i="38"/>
  <c r="V260" i="38"/>
  <c r="P260" i="38"/>
  <c r="S260" i="38"/>
  <c r="R260" i="38"/>
  <c r="L260" i="38"/>
  <c r="N260" i="38"/>
  <c r="Q260" i="38"/>
  <c r="M260" i="38"/>
  <c r="AK134" i="23"/>
  <c r="AR134" i="23"/>
  <c r="AV432" i="51"/>
  <c r="AU431" i="51"/>
  <c r="T558" i="40"/>
  <c r="W89" i="38"/>
  <c r="X89" i="38" s="1"/>
  <c r="Y89" i="38" s="1"/>
  <c r="Z89" i="38" s="1"/>
  <c r="AA89" i="38" s="1"/>
  <c r="AB89" i="38" s="1"/>
  <c r="AC89" i="38" s="1"/>
  <c r="AD89" i="38" s="1"/>
  <c r="AE89" i="38" s="1"/>
  <c r="AF89" i="38" s="1"/>
  <c r="AG89" i="38" s="1"/>
  <c r="V89" i="38"/>
  <c r="Q89" i="38"/>
  <c r="L89" i="38"/>
  <c r="S89" i="38"/>
  <c r="R89" i="38"/>
  <c r="M89" i="38"/>
  <c r="O89" i="38"/>
  <c r="N89" i="38"/>
  <c r="T89" i="38"/>
  <c r="K89" i="38"/>
  <c r="U89" i="38"/>
  <c r="P89" i="38"/>
  <c r="CF162" i="23"/>
  <c r="CB162" i="23"/>
  <c r="BX162" i="23"/>
  <c r="BT162" i="23"/>
  <c r="BP162" i="23"/>
  <c r="BL162" i="23"/>
  <c r="BH162" i="23"/>
  <c r="BD162" i="23"/>
  <c r="AZ162" i="23"/>
  <c r="CE162" i="23"/>
  <c r="CA162" i="23"/>
  <c r="BW162" i="23"/>
  <c r="BS162" i="23"/>
  <c r="BO162" i="23"/>
  <c r="BK162" i="23"/>
  <c r="BG162" i="23"/>
  <c r="BC162" i="23"/>
  <c r="AY162" i="23"/>
  <c r="CH162" i="23"/>
  <c r="CD162" i="23"/>
  <c r="BZ162" i="23"/>
  <c r="BV162" i="23"/>
  <c r="BR162" i="23"/>
  <c r="BN162" i="23"/>
  <c r="BJ162" i="23"/>
  <c r="BF162" i="23"/>
  <c r="BB162" i="23"/>
  <c r="AX162" i="23"/>
  <c r="CC162" i="23"/>
  <c r="BM162" i="23"/>
  <c r="BY162" i="23"/>
  <c r="BI162" i="23"/>
  <c r="BU162" i="23"/>
  <c r="BE162" i="23"/>
  <c r="BA162" i="23"/>
  <c r="CG162" i="23"/>
  <c r="BQ162" i="23"/>
  <c r="Z199" i="36"/>
  <c r="T476" i="40"/>
  <c r="Z129" i="36"/>
  <c r="AN162" i="23"/>
  <c r="AV162" i="23" s="1"/>
  <c r="AU162" i="23"/>
  <c r="AR130" i="23"/>
  <c r="AK130" i="23"/>
  <c r="AK138" i="23"/>
  <c r="AR138" i="23"/>
  <c r="T490" i="40"/>
  <c r="Z183" i="36"/>
  <c r="T637" i="40"/>
  <c r="T547" i="40"/>
  <c r="U285" i="38"/>
  <c r="P285" i="38"/>
  <c r="O285" i="38"/>
  <c r="N285" i="38"/>
  <c r="L285" i="38"/>
  <c r="K285" i="38"/>
  <c r="W285" i="38"/>
  <c r="X285" i="38" s="1"/>
  <c r="Y285" i="38" s="1"/>
  <c r="Z285" i="38" s="1"/>
  <c r="AA285" i="38" s="1"/>
  <c r="AB285" i="38" s="1"/>
  <c r="AC285" i="38" s="1"/>
  <c r="AD285" i="38" s="1"/>
  <c r="AE285" i="38" s="1"/>
  <c r="AF285" i="38" s="1"/>
  <c r="AG285" i="38" s="1"/>
  <c r="V285" i="38"/>
  <c r="M285" i="38"/>
  <c r="Q285" i="38"/>
  <c r="T285" i="38"/>
  <c r="S285" i="38"/>
  <c r="R285" i="38"/>
  <c r="T526" i="40"/>
  <c r="T551" i="40"/>
  <c r="AJ162" i="23"/>
  <c r="AQ162" i="23"/>
  <c r="T214" i="40"/>
  <c r="Q419" i="51"/>
  <c r="R419" i="51" s="1"/>
  <c r="S419" i="51" s="1"/>
  <c r="T419" i="51" s="1"/>
  <c r="U419" i="51" s="1"/>
  <c r="V419" i="51" s="1"/>
  <c r="W419" i="51" s="1"/>
  <c r="X419" i="51" s="1"/>
  <c r="Y419" i="51" s="1"/>
  <c r="Z419" i="51" s="1"/>
  <c r="AA419" i="51" s="1"/>
  <c r="AB419" i="51" s="1"/>
  <c r="AC419" i="51" s="1"/>
  <c r="AD419" i="51" s="1"/>
  <c r="AE419" i="51" s="1"/>
  <c r="AF419" i="51" s="1"/>
  <c r="AG419" i="51" s="1"/>
  <c r="AH419" i="51" s="1"/>
  <c r="AI419" i="51" s="1"/>
  <c r="AJ419" i="51" s="1"/>
  <c r="AK419" i="51" s="1"/>
  <c r="AL419" i="51" s="1"/>
  <c r="AM419" i="51" s="1"/>
  <c r="AN419" i="51" s="1"/>
  <c r="AO419" i="51" s="1"/>
  <c r="AP419" i="51" s="1"/>
  <c r="AQ419" i="51" s="1"/>
  <c r="T487" i="40"/>
  <c r="AK115" i="23"/>
  <c r="AR115" i="23"/>
  <c r="AV427" i="51"/>
  <c r="AU426" i="51"/>
  <c r="Z215" i="36"/>
  <c r="T332" i="40"/>
  <c r="T411" i="40"/>
  <c r="Z80" i="36"/>
  <c r="AR113" i="23"/>
  <c r="AK113" i="23"/>
  <c r="AL113" i="23" s="1"/>
  <c r="AM113" i="23" s="1"/>
  <c r="AN113" i="23" s="1"/>
  <c r="AO113" i="23" s="1"/>
  <c r="AP113" i="23" s="1"/>
  <c r="AK132" i="23"/>
  <c r="AR132" i="23"/>
  <c r="AK165" i="23"/>
  <c r="AR165" i="23"/>
  <c r="T469" i="40"/>
  <c r="AS128" i="23"/>
  <c r="AL128" i="23"/>
  <c r="AM128" i="23" s="1"/>
  <c r="AN128" i="23" s="1"/>
  <c r="AO128" i="23" s="1"/>
  <c r="AP128" i="23" s="1"/>
  <c r="T178" i="1"/>
  <c r="U178" i="1" s="1"/>
  <c r="V178" i="1" s="1"/>
  <c r="W178" i="1" s="1"/>
  <c r="X178" i="1" s="1"/>
  <c r="Y178" i="1" s="1"/>
  <c r="Z178" i="1" s="1"/>
  <c r="AA178" i="1" s="1"/>
  <c r="AB178" i="1" s="1"/>
  <c r="AC178" i="1" s="1"/>
  <c r="P178" i="1"/>
  <c r="L178" i="1"/>
  <c r="S178" i="1"/>
  <c r="O178" i="1"/>
  <c r="K178" i="1"/>
  <c r="R178" i="1"/>
  <c r="N178" i="1"/>
  <c r="Q178" i="1"/>
  <c r="M178" i="1"/>
  <c r="K548" i="48"/>
  <c r="T537" i="40"/>
  <c r="T560" i="40"/>
  <c r="T520" i="40"/>
  <c r="AY143" i="23"/>
  <c r="AZ143" i="23"/>
  <c r="AX143" i="23"/>
  <c r="AR136" i="23"/>
  <c r="AK136" i="23"/>
  <c r="Z280" i="57" l="1"/>
  <c r="AA280" i="57" s="1"/>
  <c r="AB280" i="57" s="1"/>
  <c r="AC280" i="57" s="1"/>
  <c r="AD280" i="57" s="1"/>
  <c r="AE280" i="57" s="1"/>
  <c r="AF280" i="57" s="1"/>
  <c r="Z179" i="57"/>
  <c r="AA179" i="57" s="1"/>
  <c r="AB179" i="57" s="1"/>
  <c r="AC179" i="57" s="1"/>
  <c r="AD179" i="57" s="1"/>
  <c r="AE179" i="57" s="1"/>
  <c r="AF179" i="57" s="1"/>
  <c r="Z271" i="57"/>
  <c r="AA271" i="57" s="1"/>
  <c r="AB271" i="57" s="1"/>
  <c r="AC271" i="57" s="1"/>
  <c r="AD271" i="57" s="1"/>
  <c r="AE271" i="57" s="1"/>
  <c r="AF271" i="57" s="1"/>
  <c r="Z199" i="57"/>
  <c r="AA199" i="57" s="1"/>
  <c r="AB199" i="57" s="1"/>
  <c r="AC199" i="57" s="1"/>
  <c r="AD199" i="57" s="1"/>
  <c r="AE199" i="57" s="1"/>
  <c r="AF199" i="57" s="1"/>
  <c r="Z144" i="57"/>
  <c r="AA144" i="57" s="1"/>
  <c r="AB144" i="57" s="1"/>
  <c r="AC144" i="57" s="1"/>
  <c r="AD144" i="57" s="1"/>
  <c r="AE144" i="57" s="1"/>
  <c r="AF144" i="57" s="1"/>
  <c r="Z240" i="57"/>
  <c r="AA240" i="57" s="1"/>
  <c r="AB240" i="57" s="1"/>
  <c r="AC240" i="57" s="1"/>
  <c r="AD240" i="57" s="1"/>
  <c r="AE240" i="57" s="1"/>
  <c r="AF240" i="57" s="1"/>
  <c r="Z246" i="57"/>
  <c r="AA246" i="57" s="1"/>
  <c r="AB246" i="57" s="1"/>
  <c r="AC246" i="57" s="1"/>
  <c r="AD246" i="57" s="1"/>
  <c r="AE246" i="57" s="1"/>
  <c r="AF246" i="57" s="1"/>
  <c r="Z226" i="57"/>
  <c r="AA226" i="57" s="1"/>
  <c r="AB226" i="57" s="1"/>
  <c r="AC226" i="57" s="1"/>
  <c r="AD226" i="57" s="1"/>
  <c r="AE226" i="57" s="1"/>
  <c r="AF226" i="57" s="1"/>
  <c r="Z147" i="57"/>
  <c r="AA147" i="57" s="1"/>
  <c r="AB147" i="57" s="1"/>
  <c r="AC147" i="57" s="1"/>
  <c r="AD147" i="57" s="1"/>
  <c r="AE147" i="57" s="1"/>
  <c r="AF147" i="57" s="1"/>
  <c r="Z170" i="57"/>
  <c r="AA170" i="57" s="1"/>
  <c r="AB170" i="57" s="1"/>
  <c r="AC170" i="57" s="1"/>
  <c r="AD170" i="57" s="1"/>
  <c r="AE170" i="57" s="1"/>
  <c r="AF170" i="57" s="1"/>
  <c r="Z105" i="57"/>
  <c r="AA105" i="57" s="1"/>
  <c r="AB105" i="57" s="1"/>
  <c r="AC105" i="57" s="1"/>
  <c r="AD105" i="57" s="1"/>
  <c r="AE105" i="57" s="1"/>
  <c r="AF105" i="57" s="1"/>
  <c r="Z108" i="57"/>
  <c r="AA108" i="57" s="1"/>
  <c r="AB108" i="57" s="1"/>
  <c r="AC108" i="57" s="1"/>
  <c r="AD108" i="57" s="1"/>
  <c r="AE108" i="57" s="1"/>
  <c r="AF108" i="57" s="1"/>
  <c r="Z207" i="57"/>
  <c r="AA207" i="57" s="1"/>
  <c r="AB207" i="57" s="1"/>
  <c r="AC207" i="57" s="1"/>
  <c r="AD207" i="57" s="1"/>
  <c r="AE207" i="57" s="1"/>
  <c r="AF207" i="57" s="1"/>
  <c r="Z99" i="57"/>
  <c r="AA99" i="57" s="1"/>
  <c r="AB99" i="57" s="1"/>
  <c r="AC99" i="57" s="1"/>
  <c r="AD99" i="57" s="1"/>
  <c r="AE99" i="57" s="1"/>
  <c r="AF99" i="57" s="1"/>
  <c r="Z70" i="57"/>
  <c r="AA70" i="57" s="1"/>
  <c r="AB70" i="57" s="1"/>
  <c r="AC70" i="57" s="1"/>
  <c r="AD70" i="57" s="1"/>
  <c r="AE70" i="57" s="1"/>
  <c r="AF70" i="57" s="1"/>
  <c r="S136" i="57"/>
  <c r="T136" i="57" s="1"/>
  <c r="U136" i="57" s="1"/>
  <c r="V136" i="57" s="1"/>
  <c r="W136" i="57" s="1"/>
  <c r="X136" i="57" s="1"/>
  <c r="Y136" i="57" s="1"/>
  <c r="Z140" i="57"/>
  <c r="AA140" i="57" s="1"/>
  <c r="AB140" i="57" s="1"/>
  <c r="AC140" i="57" s="1"/>
  <c r="AD140" i="57" s="1"/>
  <c r="AE140" i="57" s="1"/>
  <c r="AF140" i="57" s="1"/>
  <c r="Z102" i="57"/>
  <c r="AA102" i="57" s="1"/>
  <c r="AB102" i="57" s="1"/>
  <c r="AC102" i="57" s="1"/>
  <c r="AD102" i="57" s="1"/>
  <c r="AE102" i="57" s="1"/>
  <c r="AF102" i="57" s="1"/>
  <c r="AG129" i="57"/>
  <c r="AG132" i="57" s="1"/>
  <c r="AH132" i="57" s="1"/>
  <c r="AI132" i="57" s="1"/>
  <c r="AJ132" i="57" s="1"/>
  <c r="AK132" i="57" s="1"/>
  <c r="AL132" i="57" s="1"/>
  <c r="AM132" i="57" s="1"/>
  <c r="AN132" i="57" s="1"/>
  <c r="AG272" i="57"/>
  <c r="AH272" i="57" s="1"/>
  <c r="AI272" i="57" s="1"/>
  <c r="AJ272" i="57" s="1"/>
  <c r="AK272" i="57" s="1"/>
  <c r="AL272" i="57" s="1"/>
  <c r="AG174" i="57"/>
  <c r="AG179" i="57" s="1"/>
  <c r="AH179" i="57" s="1"/>
  <c r="AI179" i="57" s="1"/>
  <c r="AJ179" i="57" s="1"/>
  <c r="AK179" i="57" s="1"/>
  <c r="AL179" i="57" s="1"/>
  <c r="AM179" i="57" s="1"/>
  <c r="AN179" i="57" s="1"/>
  <c r="AG106" i="57"/>
  <c r="AG36" i="57"/>
  <c r="AH36" i="57" s="1"/>
  <c r="AI36" i="57" s="1"/>
  <c r="AJ36" i="57" s="1"/>
  <c r="AK36" i="57" s="1"/>
  <c r="AL36" i="57" s="1"/>
  <c r="AG141" i="57"/>
  <c r="AG145" i="57"/>
  <c r="Z38" i="57"/>
  <c r="AA38" i="57" s="1"/>
  <c r="AB38" i="57" s="1"/>
  <c r="AC38" i="57" s="1"/>
  <c r="AD38" i="57" s="1"/>
  <c r="AE38" i="57" s="1"/>
  <c r="AF38" i="57" s="1"/>
  <c r="AG156" i="57"/>
  <c r="AH156" i="57" s="1"/>
  <c r="AI156" i="57" s="1"/>
  <c r="AJ156" i="57" s="1"/>
  <c r="AK156" i="57" s="1"/>
  <c r="AL156" i="57" s="1"/>
  <c r="Z133" i="57"/>
  <c r="Z41" i="57"/>
  <c r="AA41" i="57" s="1"/>
  <c r="AB41" i="57" s="1"/>
  <c r="AC41" i="57" s="1"/>
  <c r="AD41" i="57" s="1"/>
  <c r="AE41" i="57" s="1"/>
  <c r="AF41" i="57" s="1"/>
  <c r="AG247" i="57"/>
  <c r="AG252" i="57" s="1"/>
  <c r="AH252" i="57" s="1"/>
  <c r="AI252" i="57" s="1"/>
  <c r="AJ252" i="57" s="1"/>
  <c r="AK252" i="57" s="1"/>
  <c r="AL252" i="57" s="1"/>
  <c r="AM252" i="57" s="1"/>
  <c r="AN252" i="57" s="1"/>
  <c r="S218" i="57"/>
  <c r="T218" i="57" s="1"/>
  <c r="U218" i="57" s="1"/>
  <c r="V218" i="57" s="1"/>
  <c r="W218" i="57" s="1"/>
  <c r="X218" i="57" s="1"/>
  <c r="Y218" i="57" s="1"/>
  <c r="AG241" i="57"/>
  <c r="AG148" i="57"/>
  <c r="AG155" i="57" s="1"/>
  <c r="AH155" i="57" s="1"/>
  <c r="AI155" i="57" s="1"/>
  <c r="AJ155" i="57" s="1"/>
  <c r="AK155" i="57" s="1"/>
  <c r="AL155" i="57" s="1"/>
  <c r="AM155" i="57" s="1"/>
  <c r="AN155" i="57" s="1"/>
  <c r="AG180" i="57"/>
  <c r="AG109" i="57"/>
  <c r="AH109" i="57" s="1"/>
  <c r="AI109" i="57" s="1"/>
  <c r="AJ109" i="57" s="1"/>
  <c r="AK109" i="57" s="1"/>
  <c r="AL109" i="57" s="1"/>
  <c r="AG279" i="57"/>
  <c r="AG219" i="57"/>
  <c r="AG275" i="57"/>
  <c r="AG276" i="57" s="1"/>
  <c r="AH276" i="57" s="1"/>
  <c r="AI276" i="57" s="1"/>
  <c r="AJ276" i="57" s="1"/>
  <c r="AK276" i="57" s="1"/>
  <c r="AL276" i="57" s="1"/>
  <c r="AM276" i="57" s="1"/>
  <c r="AN276" i="57" s="1"/>
  <c r="AG277" i="57"/>
  <c r="AG278" i="57" s="1"/>
  <c r="AH278" i="57" s="1"/>
  <c r="AI278" i="57" s="1"/>
  <c r="AJ278" i="57" s="1"/>
  <c r="AK278" i="57" s="1"/>
  <c r="AL278" i="57" s="1"/>
  <c r="AM278" i="57" s="1"/>
  <c r="AN278" i="57" s="1"/>
  <c r="AG137" i="57"/>
  <c r="S173" i="57"/>
  <c r="T173" i="57" s="1"/>
  <c r="U173" i="57" s="1"/>
  <c r="V173" i="57" s="1"/>
  <c r="W173" i="57" s="1"/>
  <c r="X173" i="57" s="1"/>
  <c r="Y173" i="57" s="1"/>
  <c r="AG186" i="57"/>
  <c r="AG191" i="57" s="1"/>
  <c r="AH191" i="57" s="1"/>
  <c r="AI191" i="57" s="1"/>
  <c r="AJ191" i="57" s="1"/>
  <c r="AK191" i="57" s="1"/>
  <c r="AL191" i="57" s="1"/>
  <c r="AM191" i="57" s="1"/>
  <c r="AN191" i="57" s="1"/>
  <c r="AG192" i="57"/>
  <c r="AG199" i="57" s="1"/>
  <c r="AH199" i="57" s="1"/>
  <c r="AI199" i="57" s="1"/>
  <c r="AJ199" i="57" s="1"/>
  <c r="AK199" i="57" s="1"/>
  <c r="AL199" i="57" s="1"/>
  <c r="AM199" i="57" s="1"/>
  <c r="AN199" i="57" s="1"/>
  <c r="AG60" i="57"/>
  <c r="AG84" i="57"/>
  <c r="AG93" i="57" s="1"/>
  <c r="AH93" i="57" s="1"/>
  <c r="AI93" i="57" s="1"/>
  <c r="AJ93" i="57" s="1"/>
  <c r="AK93" i="57" s="1"/>
  <c r="AL93" i="57" s="1"/>
  <c r="AM93" i="57" s="1"/>
  <c r="AN93" i="57" s="1"/>
  <c r="AG253" i="57"/>
  <c r="AG258" i="57" s="1"/>
  <c r="AH258" i="57" s="1"/>
  <c r="AI258" i="57" s="1"/>
  <c r="AJ258" i="57" s="1"/>
  <c r="AK258" i="57" s="1"/>
  <c r="AL258" i="57" s="1"/>
  <c r="AM258" i="57" s="1"/>
  <c r="AN258" i="57" s="1"/>
  <c r="S158" i="57"/>
  <c r="T158" i="57" s="1"/>
  <c r="U158" i="57" s="1"/>
  <c r="V158" i="57" s="1"/>
  <c r="W158" i="57" s="1"/>
  <c r="X158" i="57" s="1"/>
  <c r="Y158" i="57" s="1"/>
  <c r="AG216" i="57"/>
  <c r="AH216" i="57" s="1"/>
  <c r="AI216" i="57" s="1"/>
  <c r="AJ216" i="57" s="1"/>
  <c r="AK216" i="57" s="1"/>
  <c r="AL216" i="57" s="1"/>
  <c r="AG171" i="57"/>
  <c r="AH171" i="57" s="1"/>
  <c r="AI171" i="57" s="1"/>
  <c r="AJ171" i="57" s="1"/>
  <c r="AK171" i="57" s="1"/>
  <c r="AL171" i="57" s="1"/>
  <c r="AG112" i="57"/>
  <c r="AG123" i="57" s="1"/>
  <c r="AH123" i="57" s="1"/>
  <c r="AI123" i="57" s="1"/>
  <c r="AJ123" i="57" s="1"/>
  <c r="AK123" i="57" s="1"/>
  <c r="AL123" i="57" s="1"/>
  <c r="AM123" i="57" s="1"/>
  <c r="AN123" i="57" s="1"/>
  <c r="AG200" i="57"/>
  <c r="AG97" i="57"/>
  <c r="Z274" i="57"/>
  <c r="AA274" i="57" s="1"/>
  <c r="AB274" i="57" s="1"/>
  <c r="AC274" i="57" s="1"/>
  <c r="AD274" i="57" s="1"/>
  <c r="AE274" i="57" s="1"/>
  <c r="AF274" i="57" s="1"/>
  <c r="AG159" i="57"/>
  <c r="AG100" i="57"/>
  <c r="Z185" i="57"/>
  <c r="AA185" i="57" s="1"/>
  <c r="AB185" i="57" s="1"/>
  <c r="AC185" i="57" s="1"/>
  <c r="AD185" i="57" s="1"/>
  <c r="AE185" i="57" s="1"/>
  <c r="AF185" i="57" s="1"/>
  <c r="AG227" i="57"/>
  <c r="AG233" i="57" s="1"/>
  <c r="AH233" i="57" s="1"/>
  <c r="AI233" i="57" s="1"/>
  <c r="AJ233" i="57" s="1"/>
  <c r="AK233" i="57" s="1"/>
  <c r="AL233" i="57" s="1"/>
  <c r="AM233" i="57" s="1"/>
  <c r="AN233" i="57" s="1"/>
  <c r="AG39" i="57"/>
  <c r="AH39" i="57" s="1"/>
  <c r="AI39" i="57" s="1"/>
  <c r="AJ39" i="57" s="1"/>
  <c r="AK39" i="57" s="1"/>
  <c r="AL39" i="57" s="1"/>
  <c r="AG208" i="57"/>
  <c r="AG215" i="57" s="1"/>
  <c r="AH215" i="57" s="1"/>
  <c r="AI215" i="57" s="1"/>
  <c r="AJ215" i="57" s="1"/>
  <c r="AK215" i="57" s="1"/>
  <c r="AL215" i="57" s="1"/>
  <c r="AM215" i="57" s="1"/>
  <c r="AN215" i="57" s="1"/>
  <c r="Z111" i="57"/>
  <c r="AA111" i="57" s="1"/>
  <c r="AB111" i="57" s="1"/>
  <c r="AC111" i="57" s="1"/>
  <c r="AD111" i="57" s="1"/>
  <c r="AE111" i="57" s="1"/>
  <c r="AF111" i="57" s="1"/>
  <c r="Z35" i="57"/>
  <c r="AA35" i="57" s="1"/>
  <c r="AB35" i="57" s="1"/>
  <c r="AC35" i="57" s="1"/>
  <c r="AD35" i="57" s="1"/>
  <c r="AE35" i="57" s="1"/>
  <c r="AF35" i="57" s="1"/>
  <c r="AG103" i="57"/>
  <c r="AG234" i="57"/>
  <c r="Z25" i="57"/>
  <c r="AA25" i="57" s="1"/>
  <c r="AB25" i="57" s="1"/>
  <c r="AC25" i="57" s="1"/>
  <c r="AD25" i="57" s="1"/>
  <c r="AE25" i="57" s="1"/>
  <c r="AF25" i="57" s="1"/>
  <c r="AS115" i="23"/>
  <c r="AL115" i="23"/>
  <c r="AM115" i="23" s="1"/>
  <c r="AN115" i="23" s="1"/>
  <c r="AO115" i="23" s="1"/>
  <c r="AP115" i="23" s="1"/>
  <c r="AL136" i="23"/>
  <c r="AS136" i="23"/>
  <c r="AS134" i="23"/>
  <c r="AL134" i="23"/>
  <c r="AL165" i="23"/>
  <c r="AS165" i="23"/>
  <c r="AS130" i="23"/>
  <c r="AL130" i="23"/>
  <c r="AM130" i="23" s="1"/>
  <c r="AN130" i="23" s="1"/>
  <c r="AO130" i="23" s="1"/>
  <c r="AP130" i="23" s="1"/>
  <c r="AS132" i="23"/>
  <c r="AL132" i="23"/>
  <c r="L418" i="51"/>
  <c r="AS143" i="23"/>
  <c r="AL143" i="23"/>
  <c r="AM143" i="23" s="1"/>
  <c r="AN143" i="23" s="1"/>
  <c r="AL138" i="23"/>
  <c r="AS138" i="23"/>
  <c r="AG280" i="57" l="1"/>
  <c r="AH280" i="57" s="1"/>
  <c r="AI280" i="57" s="1"/>
  <c r="AJ280" i="57" s="1"/>
  <c r="AK280" i="57" s="1"/>
  <c r="AL280" i="57" s="1"/>
  <c r="AM280" i="57" s="1"/>
  <c r="AN280" i="57" s="1"/>
  <c r="AG226" i="57"/>
  <c r="AH226" i="57" s="1"/>
  <c r="AI226" i="57" s="1"/>
  <c r="AJ226" i="57" s="1"/>
  <c r="AK226" i="57" s="1"/>
  <c r="AL226" i="57" s="1"/>
  <c r="AM226" i="57" s="1"/>
  <c r="AN226" i="57" s="1"/>
  <c r="AG240" i="57"/>
  <c r="AH240" i="57" s="1"/>
  <c r="AI240" i="57" s="1"/>
  <c r="AJ240" i="57" s="1"/>
  <c r="AK240" i="57" s="1"/>
  <c r="AL240" i="57" s="1"/>
  <c r="AM240" i="57" s="1"/>
  <c r="AN240" i="57" s="1"/>
  <c r="AG271" i="57"/>
  <c r="AH271" i="57" s="1"/>
  <c r="AI271" i="57" s="1"/>
  <c r="AJ271" i="57" s="1"/>
  <c r="AK271" i="57" s="1"/>
  <c r="AL271" i="57" s="1"/>
  <c r="AM271" i="57" s="1"/>
  <c r="AN271" i="57" s="1"/>
  <c r="AG144" i="57"/>
  <c r="AH144" i="57" s="1"/>
  <c r="AI144" i="57" s="1"/>
  <c r="AJ144" i="57" s="1"/>
  <c r="AK144" i="57" s="1"/>
  <c r="AL144" i="57" s="1"/>
  <c r="AM144" i="57" s="1"/>
  <c r="AN144" i="57" s="1"/>
  <c r="AG246" i="57"/>
  <c r="AH246" i="57" s="1"/>
  <c r="AI246" i="57" s="1"/>
  <c r="AJ246" i="57" s="1"/>
  <c r="AK246" i="57" s="1"/>
  <c r="AL246" i="57" s="1"/>
  <c r="AM246" i="57" s="1"/>
  <c r="AN246" i="57" s="1"/>
  <c r="AG170" i="57"/>
  <c r="AH170" i="57" s="1"/>
  <c r="AI170" i="57" s="1"/>
  <c r="AJ170" i="57" s="1"/>
  <c r="AK170" i="57" s="1"/>
  <c r="AL170" i="57" s="1"/>
  <c r="AM170" i="57" s="1"/>
  <c r="AN170" i="57" s="1"/>
  <c r="AG108" i="57"/>
  <c r="AH108" i="57" s="1"/>
  <c r="AI108" i="57" s="1"/>
  <c r="AJ108" i="57" s="1"/>
  <c r="AK108" i="57" s="1"/>
  <c r="AL108" i="57" s="1"/>
  <c r="AM108" i="57" s="1"/>
  <c r="AN108" i="57" s="1"/>
  <c r="AG147" i="57"/>
  <c r="AH147" i="57" s="1"/>
  <c r="AI147" i="57" s="1"/>
  <c r="AJ147" i="57" s="1"/>
  <c r="AK147" i="57" s="1"/>
  <c r="AL147" i="57" s="1"/>
  <c r="AM147" i="57" s="1"/>
  <c r="AN147" i="57" s="1"/>
  <c r="AG99" i="57"/>
  <c r="AH99" i="57" s="1"/>
  <c r="AI99" i="57" s="1"/>
  <c r="AJ99" i="57" s="1"/>
  <c r="AK99" i="57" s="1"/>
  <c r="AL99" i="57" s="1"/>
  <c r="AM99" i="57" s="1"/>
  <c r="AN99" i="57" s="1"/>
  <c r="AG105" i="57"/>
  <c r="AH105" i="57" s="1"/>
  <c r="AI105" i="57" s="1"/>
  <c r="AJ105" i="57" s="1"/>
  <c r="AK105" i="57" s="1"/>
  <c r="AL105" i="57" s="1"/>
  <c r="AM105" i="57" s="1"/>
  <c r="AN105" i="57" s="1"/>
  <c r="AG70" i="57"/>
  <c r="AH70" i="57" s="1"/>
  <c r="AI70" i="57" s="1"/>
  <c r="AJ70" i="57" s="1"/>
  <c r="AK70" i="57" s="1"/>
  <c r="AL70" i="57" s="1"/>
  <c r="AM70" i="57" s="1"/>
  <c r="AN70" i="57" s="1"/>
  <c r="AG207" i="57"/>
  <c r="AH207" i="57" s="1"/>
  <c r="AI207" i="57" s="1"/>
  <c r="AJ207" i="57" s="1"/>
  <c r="AK207" i="57" s="1"/>
  <c r="AL207" i="57" s="1"/>
  <c r="AM207" i="57" s="1"/>
  <c r="AN207" i="57" s="1"/>
  <c r="AG102" i="57"/>
  <c r="AH102" i="57" s="1"/>
  <c r="AI102" i="57" s="1"/>
  <c r="AJ102" i="57" s="1"/>
  <c r="AK102" i="57" s="1"/>
  <c r="AL102" i="57" s="1"/>
  <c r="AM102" i="57" s="1"/>
  <c r="AN102" i="57" s="1"/>
  <c r="Z136" i="57"/>
  <c r="AA136" i="57" s="1"/>
  <c r="AB136" i="57" s="1"/>
  <c r="AC136" i="57" s="1"/>
  <c r="AD136" i="57" s="1"/>
  <c r="AE136" i="57" s="1"/>
  <c r="AF136" i="57" s="1"/>
  <c r="AG140" i="57"/>
  <c r="AH140" i="57" s="1"/>
  <c r="AI140" i="57" s="1"/>
  <c r="AJ140" i="57" s="1"/>
  <c r="AK140" i="57" s="1"/>
  <c r="AL140" i="57" s="1"/>
  <c r="AM140" i="57" s="1"/>
  <c r="AN140" i="57" s="1"/>
  <c r="AG185" i="57"/>
  <c r="AH185" i="57" s="1"/>
  <c r="AI185" i="57" s="1"/>
  <c r="AJ185" i="57" s="1"/>
  <c r="AK185" i="57" s="1"/>
  <c r="AL185" i="57" s="1"/>
  <c r="AM185" i="57" s="1"/>
  <c r="AN185" i="57" s="1"/>
  <c r="Z158" i="57"/>
  <c r="AA158" i="57" s="1"/>
  <c r="AB158" i="57" s="1"/>
  <c r="AC158" i="57" s="1"/>
  <c r="AD158" i="57" s="1"/>
  <c r="AE158" i="57" s="1"/>
  <c r="AF158" i="57" s="1"/>
  <c r="AG133" i="57"/>
  <c r="AG35" i="57"/>
  <c r="AH35" i="57" s="1"/>
  <c r="AI35" i="57" s="1"/>
  <c r="AJ35" i="57" s="1"/>
  <c r="AK35" i="57" s="1"/>
  <c r="AL35" i="57" s="1"/>
  <c r="AM35" i="57" s="1"/>
  <c r="AN35" i="57" s="1"/>
  <c r="AG111" i="57"/>
  <c r="AH111" i="57" s="1"/>
  <c r="AI111" i="57" s="1"/>
  <c r="AJ111" i="57" s="1"/>
  <c r="AK111" i="57" s="1"/>
  <c r="AL111" i="57" s="1"/>
  <c r="AM111" i="57" s="1"/>
  <c r="AN111" i="57" s="1"/>
  <c r="Z173" i="57"/>
  <c r="AA173" i="57" s="1"/>
  <c r="AB173" i="57" s="1"/>
  <c r="AC173" i="57" s="1"/>
  <c r="AD173" i="57" s="1"/>
  <c r="AE173" i="57" s="1"/>
  <c r="AF173" i="57" s="1"/>
  <c r="AG41" i="57"/>
  <c r="AH41" i="57" s="1"/>
  <c r="AI41" i="57" s="1"/>
  <c r="AJ41" i="57" s="1"/>
  <c r="AK41" i="57" s="1"/>
  <c r="AL41" i="57" s="1"/>
  <c r="AM41" i="57" s="1"/>
  <c r="AN41" i="57" s="1"/>
  <c r="AG38" i="57"/>
  <c r="AH38" i="57" s="1"/>
  <c r="AI38" i="57" s="1"/>
  <c r="AJ38" i="57" s="1"/>
  <c r="AK38" i="57" s="1"/>
  <c r="AL38" i="57" s="1"/>
  <c r="AM38" i="57" s="1"/>
  <c r="AN38" i="57" s="1"/>
  <c r="Z218" i="57"/>
  <c r="AA218" i="57" s="1"/>
  <c r="AB218" i="57" s="1"/>
  <c r="AC218" i="57" s="1"/>
  <c r="AD218" i="57" s="1"/>
  <c r="AE218" i="57" s="1"/>
  <c r="AF218" i="57" s="1"/>
  <c r="AG274" i="57"/>
  <c r="AH274" i="57" s="1"/>
  <c r="AI274" i="57" s="1"/>
  <c r="AJ274" i="57" s="1"/>
  <c r="AK274" i="57" s="1"/>
  <c r="AL274" i="57" s="1"/>
  <c r="AM274" i="57" s="1"/>
  <c r="AN274" i="57" s="1"/>
  <c r="AG25" i="57"/>
  <c r="AH25" i="57" s="1"/>
  <c r="AI25" i="57" s="1"/>
  <c r="AJ25" i="57" s="1"/>
  <c r="AK25" i="57" s="1"/>
  <c r="AL25" i="57" s="1"/>
  <c r="AM25" i="57" s="1"/>
  <c r="AN25" i="57" s="1"/>
  <c r="AM132" i="23"/>
  <c r="AT132" i="23"/>
  <c r="AT165" i="23"/>
  <c r="AM165" i="23"/>
  <c r="AM134" i="23"/>
  <c r="AT134" i="23"/>
  <c r="AT138" i="23"/>
  <c r="AM138" i="23"/>
  <c r="AT136" i="23"/>
  <c r="AM136" i="23"/>
  <c r="AG136" i="57" l="1"/>
  <c r="AH136" i="57" s="1"/>
  <c r="AI136" i="57" s="1"/>
  <c r="AJ136" i="57" s="1"/>
  <c r="AK136" i="57" s="1"/>
  <c r="AL136" i="57" s="1"/>
  <c r="AM136" i="57" s="1"/>
  <c r="AN136" i="57" s="1"/>
  <c r="AG173" i="57"/>
  <c r="AH173" i="57" s="1"/>
  <c r="AI173" i="57" s="1"/>
  <c r="AJ173" i="57" s="1"/>
  <c r="AK173" i="57" s="1"/>
  <c r="AL173" i="57" s="1"/>
  <c r="AM173" i="57" s="1"/>
  <c r="AN173" i="57" s="1"/>
  <c r="AG158" i="57"/>
  <c r="AH158" i="57" s="1"/>
  <c r="AI158" i="57" s="1"/>
  <c r="AJ158" i="57" s="1"/>
  <c r="AK158" i="57" s="1"/>
  <c r="AL158" i="57" s="1"/>
  <c r="AM158" i="57" s="1"/>
  <c r="AN158" i="57" s="1"/>
  <c r="AG218" i="57"/>
  <c r="AH218" i="57" s="1"/>
  <c r="AI218" i="57" s="1"/>
  <c r="AJ218" i="57" s="1"/>
  <c r="AK218" i="57" s="1"/>
  <c r="AL218" i="57" s="1"/>
  <c r="AM218" i="57" s="1"/>
  <c r="AN218" i="57" s="1"/>
  <c r="AU138" i="23"/>
  <c r="AN138" i="23"/>
  <c r="AU136" i="23"/>
  <c r="AN136" i="23"/>
  <c r="AN165" i="23"/>
  <c r="AU165" i="23"/>
  <c r="AN134" i="23"/>
  <c r="AU134" i="23"/>
  <c r="AN132" i="23"/>
  <c r="AU132" i="23"/>
  <c r="AV136" i="23" l="1"/>
  <c r="AO136" i="23"/>
  <c r="AO134" i="23"/>
  <c r="AV134" i="23"/>
  <c r="AV138" i="23"/>
  <c r="AO138" i="23"/>
  <c r="AO132" i="23"/>
  <c r="AV132" i="23"/>
  <c r="AO165" i="23"/>
  <c r="AV165" i="23"/>
  <c r="AW132" i="23" l="1"/>
  <c r="AP132" i="23"/>
  <c r="AW134" i="23"/>
  <c r="AP134" i="23"/>
  <c r="AP138" i="23"/>
  <c r="AW138" i="23"/>
  <c r="AP136" i="23"/>
  <c r="AW136" i="23"/>
  <c r="AP165" i="23"/>
  <c r="AW165" i="23"/>
  <c r="CH165" i="23" l="1"/>
  <c r="CP165" i="23" s="1"/>
  <c r="CD165" i="23"/>
  <c r="CL165" i="23" s="1"/>
  <c r="BZ165" i="23"/>
  <c r="BV165" i="23"/>
  <c r="BR165" i="23"/>
  <c r="BN165" i="23"/>
  <c r="BJ165" i="23"/>
  <c r="BF165" i="23"/>
  <c r="BB165" i="23"/>
  <c r="AX165" i="23"/>
  <c r="CG165" i="23"/>
  <c r="CO165" i="23" s="1"/>
  <c r="CC165" i="23"/>
  <c r="CK165" i="23" s="1"/>
  <c r="BY165" i="23"/>
  <c r="BU165" i="23"/>
  <c r="BQ165" i="23"/>
  <c r="BM165" i="23"/>
  <c r="BI165" i="23"/>
  <c r="BE165" i="23"/>
  <c r="BA165" i="23"/>
  <c r="CF165" i="23"/>
  <c r="CN165" i="23" s="1"/>
  <c r="CB165" i="23"/>
  <c r="CJ165" i="23" s="1"/>
  <c r="BX165" i="23"/>
  <c r="BT165" i="23"/>
  <c r="BP165" i="23"/>
  <c r="BL165" i="23"/>
  <c r="BH165" i="23"/>
  <c r="BD165" i="23"/>
  <c r="AZ165" i="23"/>
  <c r="CI165" i="23"/>
  <c r="CQ165" i="23" s="1"/>
  <c r="BS165" i="23"/>
  <c r="BC165" i="23"/>
  <c r="CE165" i="23"/>
  <c r="CM165" i="23" s="1"/>
  <c r="BO165" i="23"/>
  <c r="AY165" i="23"/>
  <c r="CA165" i="23"/>
  <c r="BK165" i="23"/>
  <c r="BW165" i="23"/>
  <c r="BG165" i="23"/>
  <c r="F4" i="33" l="1"/>
  <c r="AG211" i="38"/>
  <c r="AF211" i="38"/>
  <c r="W211" i="38"/>
  <c r="X211" i="38"/>
  <c r="Y211" i="38"/>
  <c r="Z211" i="38"/>
  <c r="AA211" i="38"/>
  <c r="AB211" i="38"/>
  <c r="AC211" i="38"/>
  <c r="AD211" i="38"/>
  <c r="AE211" i="38"/>
  <c r="O211" i="38"/>
  <c r="Q211" i="38"/>
  <c r="K211" i="38"/>
  <c r="M211" i="38"/>
  <c r="N211" i="38"/>
  <c r="R211" i="38"/>
  <c r="L211" i="38"/>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P211" i="38"/>
  <c r="U211" i="38"/>
  <c r="V211" i="38"/>
  <c r="S211" i="38"/>
  <c r="T211" i="38"/>
  <c r="R209" i="38"/>
  <c r="Q209" i="38"/>
  <c r="P209" i="38"/>
  <c r="O209" i="38"/>
  <c r="N209" i="38"/>
  <c r="M209" i="38"/>
  <c r="L209" i="38"/>
  <c r="K209" i="38"/>
  <c r="J209" i="38"/>
  <c r="J211" i="38"/>
  <c r="F4"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60" authorId="0" shapeId="0" xr:uid="{00000000-0006-0000-0700-000001000000}">
      <text>
        <r>
          <rPr>
            <b/>
            <sz val="9"/>
            <rFont val="Tahoma"/>
            <charset val="134"/>
          </rPr>
          <t>thêm fcst ngày 18.11.2018</t>
        </r>
      </text>
    </comment>
    <comment ref="E260" authorId="0" shapeId="0" xr:uid="{00000000-0006-0000-0700-000002000000}">
      <text>
        <r>
          <rPr>
            <b/>
            <sz val="9"/>
            <rFont val="Tahoma"/>
            <charset val="134"/>
          </rPr>
          <t>thêm fcst ngày 18.11.2018</t>
        </r>
      </text>
    </comment>
    <comment ref="Y310" authorId="0" shapeId="0" xr:uid="{00000000-0006-0000-0700-000003000000}">
      <text>
        <r>
          <rPr>
            <sz val="9"/>
            <rFont val="Tahoma"/>
            <charset val="134"/>
          </rPr>
          <t xml:space="preserve">k cần mua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304" authorId="0" shapeId="0" xr:uid="{00000000-0006-0000-0800-000001000000}">
      <text>
        <r>
          <rPr>
            <b/>
            <sz val="9"/>
            <rFont val="Tahoma"/>
            <charset val="134"/>
          </rPr>
          <t>Author:</t>
        </r>
        <r>
          <rPr>
            <sz val="9"/>
            <rFont val="Tahoma"/>
            <charset val="134"/>
          </rPr>
          <t xml:space="preserve">
phòng cắt mượn đã trả 200</t>
        </r>
      </text>
    </comment>
    <comment ref="AH344" authorId="0" shapeId="0" xr:uid="{00000000-0006-0000-0800-000002000000}">
      <text>
        <r>
          <rPr>
            <b/>
            <sz val="9"/>
            <rFont val="Tahoma"/>
            <charset val="134"/>
          </rPr>
          <t>Author:</t>
        </r>
        <r>
          <rPr>
            <sz val="9"/>
            <rFont val="Tahoma"/>
            <charset val="134"/>
          </rPr>
          <t xml:space="preserve">
mẫu 10</t>
        </r>
      </text>
    </comment>
    <comment ref="AD397" authorId="0" shapeId="0" xr:uid="{00000000-0006-0000-0800-000003000000}">
      <text>
        <r>
          <rPr>
            <b/>
            <sz val="9"/>
            <rFont val="Tahoma"/>
            <charset val="134"/>
          </rPr>
          <t xml:space="preserve">chuyển snag intops
</t>
        </r>
      </text>
    </comment>
    <comment ref="V424" authorId="0" shapeId="0" xr:uid="{00000000-0006-0000-0800-000004000000}">
      <text>
        <r>
          <rPr>
            <sz val="9"/>
            <rFont val="Tahoma"/>
            <charset val="134"/>
          </rPr>
          <t xml:space="preserve">thiếu 8 tấm
</t>
        </r>
      </text>
    </comment>
    <comment ref="W424" authorId="0" shapeId="0" xr:uid="{00000000-0006-0000-0800-000005000000}">
      <text>
        <r>
          <rPr>
            <b/>
            <sz val="9"/>
            <rFont val="Tahoma"/>
            <charset val="134"/>
          </rPr>
          <t>HOA:161</t>
        </r>
      </text>
    </comment>
    <comment ref="AD530" authorId="0" shapeId="0" xr:uid="{00000000-0006-0000-0800-000006000000}">
      <text>
        <r>
          <rPr>
            <b/>
            <sz val="9"/>
            <rFont val="Tahoma"/>
            <charset val="134"/>
          </rPr>
          <t xml:space="preserve">LAN:kho TP:60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26" authorId="0" shapeId="0" xr:uid="{00000000-0006-0000-0D00-000001000000}">
      <text>
        <r>
          <rPr>
            <b/>
            <sz val="9"/>
            <rFont val="Tahoma"/>
            <charset val="134"/>
          </rPr>
          <t>Author:</t>
        </r>
        <r>
          <rPr>
            <sz val="9"/>
            <rFont val="Tahoma"/>
            <charset val="134"/>
          </rPr>
          <t xml:space="preserve">
150k</t>
        </r>
      </text>
    </comment>
    <comment ref="A251" authorId="0" shapeId="0" xr:uid="{00000000-0006-0000-0D00-000002000000}">
      <text>
        <r>
          <rPr>
            <b/>
            <sz val="9"/>
            <rFont val="Tahoma"/>
            <charset val="134"/>
          </rPr>
          <t>Author:</t>
        </r>
        <r>
          <rPr>
            <sz val="9"/>
            <rFont val="Tahoma"/>
            <charset val="134"/>
          </rPr>
          <t xml:space="preserve">
BH flex</t>
        </r>
      </text>
    </comment>
    <comment ref="C294" authorId="0" shapeId="0" xr:uid="{00000000-0006-0000-0D00-000003000000}">
      <text>
        <r>
          <rPr>
            <b/>
            <sz val="9"/>
            <rFont val="Tahoma"/>
            <charset val="134"/>
          </rPr>
          <t>Author:</t>
        </r>
        <r>
          <rPr>
            <sz val="9"/>
            <rFont val="Tahoma"/>
            <charset val="134"/>
          </rPr>
          <t xml:space="preserve">
16838a</t>
        </r>
      </text>
    </comment>
    <comment ref="A345" authorId="0" shapeId="0" xr:uid="{00000000-0006-0000-0D00-000004000000}">
      <text>
        <r>
          <rPr>
            <b/>
            <sz val="9"/>
            <rFont val="Tahoma"/>
            <charset val="134"/>
          </rPr>
          <t>gấp hơn</t>
        </r>
        <r>
          <rPr>
            <sz val="9"/>
            <rFont val="Tahoma"/>
            <charset val="134"/>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28" authorId="0" shapeId="0" xr:uid="{00000000-0006-0000-0E00-000001000000}">
      <text>
        <r>
          <rPr>
            <sz val="9"/>
            <rFont val="Tahoma"/>
            <charset val="134"/>
          </rPr>
          <t xml:space="preserve">ngày 24: 425 ea
</t>
        </r>
      </text>
    </comment>
    <comment ref="O398" authorId="0" shapeId="0" xr:uid="{00000000-0006-0000-0E00-000002000000}">
      <text>
        <r>
          <rPr>
            <b/>
            <sz val="9"/>
            <rFont val="Tahoma"/>
            <charset val="134"/>
          </rPr>
          <t>Author:</t>
        </r>
        <r>
          <rPr>
            <sz val="9"/>
            <rFont val="Tahoma"/>
            <charset val="134"/>
          </rPr>
          <t xml:space="preserve">
huỷ</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388" authorId="0" shapeId="0" xr:uid="{00000000-0006-0000-0F00-000001000000}">
      <text>
        <r>
          <rPr>
            <b/>
            <sz val="9"/>
            <rFont val="Tahoma"/>
            <charset val="134"/>
          </rPr>
          <t>Author:</t>
        </r>
        <r>
          <rPr>
            <sz val="9"/>
            <rFont val="Tahoma"/>
            <charset val="134"/>
          </rPr>
          <t xml:space="preserve">
chạy trc 165k</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3" authorId="0" shapeId="0" xr:uid="{00000000-0006-0000-1200-000001000000}">
      <text>
        <r>
          <rPr>
            <sz val="9"/>
            <rFont val="Tahoma"/>
            <charset val="134"/>
          </rPr>
          <t xml:space="preserve">kéo về nhiều hơn so với đx
</t>
        </r>
      </text>
    </comment>
    <comment ref="G81" authorId="0" shapeId="0" xr:uid="{00000000-0006-0000-1200-000002000000}">
      <text>
        <r>
          <rPr>
            <b/>
            <sz val="9"/>
            <rFont val="Tahoma"/>
            <charset val="134"/>
          </rPr>
          <t>Author:</t>
        </r>
        <r>
          <rPr>
            <sz val="9"/>
            <rFont val="Tahoma"/>
            <charset val="134"/>
          </rPr>
          <t xml:space="preserve">
lệch vs phiếu 282ea
</t>
        </r>
      </text>
    </comment>
    <comment ref="H108" authorId="0" shapeId="0" xr:uid="{00000000-0006-0000-1200-000003000000}">
      <text>
        <r>
          <rPr>
            <b/>
            <sz val="9"/>
            <rFont val="Tahoma"/>
            <charset val="134"/>
          </rPr>
          <t>Author:</t>
        </r>
        <r>
          <rPr>
            <sz val="9"/>
            <rFont val="Tahoma"/>
            <charset val="134"/>
          </rPr>
          <t xml:space="preserve">
Thừa so với đx</t>
        </r>
      </text>
    </comment>
    <comment ref="H133" authorId="0" shapeId="0" xr:uid="{00000000-0006-0000-1200-000004000000}">
      <text>
        <r>
          <rPr>
            <b/>
            <sz val="9"/>
            <rFont val="Tahoma"/>
            <charset val="134"/>
          </rPr>
          <t>Author:</t>
        </r>
        <r>
          <rPr>
            <sz val="9"/>
            <rFont val="Tahoma"/>
            <charset val="134"/>
          </rPr>
          <t xml:space="preserve">
Thừa so với đề xuất
</t>
        </r>
      </text>
    </comment>
    <comment ref="H147" authorId="0" shapeId="0" xr:uid="{00000000-0006-0000-1200-000005000000}">
      <text>
        <r>
          <rPr>
            <b/>
            <sz val="9"/>
            <rFont val="Tahoma"/>
            <charset val="134"/>
          </rPr>
          <t xml:space="preserve">thừa so với đề xuất
</t>
        </r>
        <r>
          <rPr>
            <sz val="9"/>
            <rFont val="Tahoma"/>
            <charset val="134"/>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4" authorId="0" shapeId="0" xr:uid="{00000000-0006-0000-1400-000001000000}">
      <text>
        <r>
          <rPr>
            <sz val="9"/>
            <rFont val="Tahoma"/>
            <charset val="134"/>
          </rPr>
          <t xml:space="preserve">14.09.2020 
Tồn thực tế sau khi cho kho slissting vay 500 đôi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0" authorId="0" shapeId="0" xr:uid="{00000000-0006-0000-1500-000001000000}">
      <text>
        <r>
          <rPr>
            <sz val="9"/>
            <rFont val="Tahoma"/>
            <charset val="134"/>
          </rPr>
          <t xml:space="preserve">14.09.2020 
Tồn thực tế sau khi cho kho slissting vay 500 đôi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14" authorId="0" shapeId="0" xr:uid="{00000000-0006-0000-1700-000001000000}">
      <text>
        <r>
          <rPr>
            <sz val="9"/>
            <rFont val="Tahoma"/>
            <charset val="134"/>
          </rPr>
          <t xml:space="preserve">14.09.2020 
Tồn thực tế sau khi cho kho slissting vay 500 đôi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277" authorId="0" shapeId="0" xr:uid="{00000000-0006-0000-1800-000001000000}">
      <text>
        <r>
          <rPr>
            <b/>
            <sz val="9"/>
            <rFont val="Tahoma"/>
            <charset val="134"/>
          </rPr>
          <t>thêm fcst ngày 18.11.2018</t>
        </r>
      </text>
    </comment>
  </commentList>
</comments>
</file>

<file path=xl/sharedStrings.xml><?xml version="1.0" encoding="utf-8"?>
<sst xmlns="http://schemas.openxmlformats.org/spreadsheetml/2006/main" count="41506" uniqueCount="1645">
  <si>
    <t>Tên</t>
  </si>
  <si>
    <t>Kích thước</t>
  </si>
  <si>
    <t>MODEL</t>
  </si>
  <si>
    <t>Code</t>
  </si>
  <si>
    <t>thành phẩm/ 1 EA</t>
  </si>
  <si>
    <t xml:space="preserve">Tồn kho </t>
  </si>
  <si>
    <t>Tồn PO</t>
  </si>
  <si>
    <t>Stock</t>
  </si>
  <si>
    <t>Tồn kho 
thành phẩm</t>
  </si>
  <si>
    <t>Total</t>
  </si>
  <si>
    <t>W32</t>
  </si>
  <si>
    <t>W33</t>
  </si>
  <si>
    <t>W34</t>
  </si>
  <si>
    <t>W35</t>
  </si>
  <si>
    <t>ESD BAG</t>
  </si>
  <si>
    <t>20*31</t>
  </si>
  <si>
    <t>LJ63-16465B</t>
  </si>
  <si>
    <t>LJ63-16787A</t>
  </si>
  <si>
    <t>LJ63-16787B</t>
  </si>
  <si>
    <t>LJ63-16036A</t>
  </si>
  <si>
    <t>LJ63-16462C</t>
  </si>
  <si>
    <t>LJ63-16215A</t>
  </si>
  <si>
    <t>LJ63-16264A</t>
  </si>
  <si>
    <t>LJ63-17432A</t>
  </si>
  <si>
    <t>LJ63-17309A</t>
  </si>
  <si>
    <t>LJ63-17544A</t>
  </si>
  <si>
    <t>LJ63-17726A</t>
  </si>
  <si>
    <t>LJ63-17630A</t>
  </si>
  <si>
    <t>LJ63-17616A</t>
  </si>
  <si>
    <t>LJ63-18020A</t>
  </si>
  <si>
    <t>LJ63-18141A</t>
  </si>
  <si>
    <t>LJ63-18138A</t>
  </si>
  <si>
    <t>LJ</t>
  </si>
  <si>
    <t>LJ363-18146A</t>
  </si>
  <si>
    <t>GH02-19158A</t>
  </si>
  <si>
    <t>GH02-17923A</t>
  </si>
  <si>
    <t>7250L-8235A</t>
  </si>
  <si>
    <t>5210000223-CSDT1</t>
  </si>
  <si>
    <t>5210000174-SSDT1</t>
  </si>
  <si>
    <t>5210000173-CSDT1</t>
  </si>
  <si>
    <t>SSDT1</t>
  </si>
  <si>
    <t>CSDT1</t>
  </si>
  <si>
    <t>7-10 day</t>
  </si>
  <si>
    <t>stock</t>
  </si>
  <si>
    <t>26*15</t>
  </si>
  <si>
    <t>LJ63-16183A</t>
  </si>
  <si>
    <t>Q310-690815</t>
  </si>
  <si>
    <t>LJ63-16071A</t>
  </si>
  <si>
    <t>LJ63-17016A</t>
  </si>
  <si>
    <t>LJ63-17015A</t>
  </si>
  <si>
    <t>Q470-008557</t>
  </si>
  <si>
    <t>Q470-008546</t>
  </si>
  <si>
    <t>Q470-008547</t>
  </si>
  <si>
    <t>MA111218029</t>
  </si>
  <si>
    <t>Q470-008548</t>
  </si>
  <si>
    <t>Q310-459220</t>
  </si>
  <si>
    <t>Q470-008667</t>
  </si>
  <si>
    <t>LJ63-15776B</t>
  </si>
  <si>
    <t>RJ01</t>
  </si>
  <si>
    <t>Q470-008666</t>
  </si>
  <si>
    <t>Q130-003015</t>
  </si>
  <si>
    <t>Q130-003016</t>
  </si>
  <si>
    <t>Q130-003021</t>
  </si>
  <si>
    <t>Q130-003023</t>
  </si>
  <si>
    <t>LJ63-16343A</t>
  </si>
  <si>
    <t>GH02-19038A</t>
  </si>
  <si>
    <t>LJ63-16354A</t>
  </si>
  <si>
    <t>Q470-009182</t>
  </si>
  <si>
    <t>Q470-009181</t>
  </si>
  <si>
    <t>GH02-17925A</t>
  </si>
  <si>
    <t>Q130-003029</t>
  </si>
  <si>
    <t>Q310-459215</t>
  </si>
  <si>
    <t>30*50</t>
  </si>
  <si>
    <t>Q310-690732</t>
  </si>
  <si>
    <t>LJ63-16232A</t>
  </si>
  <si>
    <t>LJ63-16500B</t>
  </si>
  <si>
    <t>LJ63-16597A</t>
  </si>
  <si>
    <t>LJ63-16706A</t>
  </si>
  <si>
    <t>LJ63-16157A</t>
  </si>
  <si>
    <t>LJ63-16300A</t>
  </si>
  <si>
    <t>LJ63-15645A</t>
  </si>
  <si>
    <t>LJ63-16172A</t>
  </si>
  <si>
    <t>LJ63-17348A</t>
  </si>
  <si>
    <t>LJ63-17451A</t>
  </si>
  <si>
    <t>LJ63-17349A</t>
  </si>
  <si>
    <t>LJ63-17315A</t>
  </si>
  <si>
    <t>GH02-17927A</t>
  </si>
  <si>
    <t>LJ63-16507A</t>
  </si>
  <si>
    <t>LJ63-17617A</t>
  </si>
  <si>
    <t>LJ63-15999A</t>
  </si>
  <si>
    <t>45*50*0.08</t>
  </si>
  <si>
    <t>Cover Panel</t>
  </si>
  <si>
    <t>LJ63-16465A</t>
  </si>
  <si>
    <t>Coevr panel</t>
  </si>
  <si>
    <t>LJ63-16344A</t>
  </si>
  <si>
    <t>Q310-670869</t>
  </si>
  <si>
    <t xml:space="preserve">Cover Spacer </t>
  </si>
  <si>
    <t>LJ63-16147A</t>
  </si>
  <si>
    <t>Cover Window</t>
  </si>
  <si>
    <t>LJ63-16703A</t>
  </si>
  <si>
    <t>LJ63-18273A</t>
  </si>
  <si>
    <t>LJ63-18274A</t>
  </si>
  <si>
    <t>LJ63-17601B</t>
  </si>
  <si>
    <t>Cover Cof</t>
  </si>
  <si>
    <t>LJ63-16286A</t>
  </si>
  <si>
    <t>LJ63-16465C</t>
  </si>
  <si>
    <t>LJ63-16385A</t>
  </si>
  <si>
    <t>COVER WINDOW</t>
  </si>
  <si>
    <t>LJ63-16387A</t>
  </si>
  <si>
    <t>LJ63-16386A</t>
  </si>
  <si>
    <t>Q310-678042</t>
  </si>
  <si>
    <t>LJ63-17727D</t>
  </si>
  <si>
    <t>LJ63-17930A</t>
  </si>
  <si>
    <t>LJ63-17931A</t>
  </si>
  <si>
    <t>LJ63-17935A</t>
  </si>
  <si>
    <t>LJ63-17813A</t>
  </si>
  <si>
    <t>LJ63-17913A</t>
  </si>
  <si>
    <t>LJ63-17836A</t>
  </si>
  <si>
    <t>LJ63-17631A</t>
  </si>
  <si>
    <t>Q310-649172</t>
  </si>
  <si>
    <t>6*9</t>
  </si>
  <si>
    <t>45*60*0.05
(không đáy)</t>
  </si>
  <si>
    <t>CH5P6-D25T-B2SS</t>
  </si>
  <si>
    <t>8*17</t>
  </si>
  <si>
    <t>COVER PAD</t>
  </si>
  <si>
    <t>LJ63-17726B</t>
  </si>
  <si>
    <t>60*77</t>
  </si>
  <si>
    <t>LJ63-16317B</t>
  </si>
  <si>
    <t>LJ63-16395B</t>
  </si>
  <si>
    <t>LJ63-18021A</t>
  </si>
  <si>
    <t>LJ63-17543A</t>
  </si>
  <si>
    <t>LJ63-17310A</t>
  </si>
  <si>
    <t>LJ63-17602A</t>
  </si>
  <si>
    <t>LJ63-18144A</t>
  </si>
  <si>
    <t>LJ63-16707A</t>
  </si>
  <si>
    <t>77*63</t>
  </si>
  <si>
    <t>LJ63-16334A</t>
  </si>
  <si>
    <t>LJ63-16467B</t>
  </si>
  <si>
    <t>LJ63-16595B</t>
  </si>
  <si>
    <t>LJ63-18022A</t>
  </si>
  <si>
    <t>LJ63-16595A</t>
  </si>
  <si>
    <t>Q310-002612</t>
  </si>
  <si>
    <t>LJ63-17609A</t>
  </si>
  <si>
    <t>LJ63-17433A</t>
  </si>
  <si>
    <t>LJ63-17304A</t>
  </si>
  <si>
    <t>LJ63-17430A</t>
  </si>
  <si>
    <t>LJ63-17308A</t>
  </si>
  <si>
    <t>Q310-002688</t>
  </si>
  <si>
    <t>BOBIN BLACK 300</t>
  </si>
  <si>
    <t>300*125*100</t>
  </si>
  <si>
    <t>LJ63-16146A</t>
  </si>
  <si>
    <t>300*125*100.1</t>
  </si>
  <si>
    <t>Q310-716491</t>
  </si>
  <si>
    <t>5-7 day</t>
  </si>
  <si>
    <t>BOBIN BLUE</t>
  </si>
  <si>
    <t>250*125*80</t>
  </si>
  <si>
    <t>250*125*80.1</t>
  </si>
  <si>
    <t>LJ63-18024A</t>
  </si>
  <si>
    <t>BOBIN GREEN</t>
  </si>
  <si>
    <t>250*125*76.4</t>
  </si>
  <si>
    <t>COVER COF</t>
  </si>
  <si>
    <t>250*125*76.5</t>
  </si>
  <si>
    <t>BOBIN WINDOW B</t>
  </si>
  <si>
    <t>420*125*120</t>
  </si>
  <si>
    <t>Q310-712671</t>
  </si>
  <si>
    <t>BOBIN TH01 C-WINDOW</t>
  </si>
  <si>
    <t>390mm*106mm</t>
  </si>
  <si>
    <t>LJ63-17600B</t>
  </si>
  <si>
    <t>500*150*95</t>
  </si>
  <si>
    <t>BOBIN BLACK 500</t>
  </si>
  <si>
    <t>Q130-002612</t>
  </si>
  <si>
    <t>Q130-002688</t>
  </si>
  <si>
    <t>ỐNG NHỰA</t>
  </si>
  <si>
    <t>3"*70 KEY 5.5</t>
  </si>
  <si>
    <t>LJ63-16462B</t>
  </si>
  <si>
    <t>8-10 day</t>
  </si>
  <si>
    <t>3"*71 KEY 5.5</t>
  </si>
  <si>
    <t>Q130-003104</t>
  </si>
  <si>
    <t>3"*81 KEY 5.5</t>
  </si>
  <si>
    <t>3"*85 KEY 5.5</t>
  </si>
  <si>
    <t>LJ63-17347A</t>
  </si>
  <si>
    <t>LJ63-18013A</t>
  </si>
  <si>
    <t>LJ63-17350A</t>
  </si>
  <si>
    <t>6"*80</t>
  </si>
  <si>
    <t>6"*105</t>
  </si>
  <si>
    <t>5T(77mm)*100mm key 5.5</t>
  </si>
  <si>
    <t>Q130-003007</t>
  </si>
  <si>
    <t>Q130-003024</t>
  </si>
  <si>
    <t>Q130-003019</t>
  </si>
  <si>
    <t>Q130-003009</t>
  </si>
  <si>
    <t>Q130-003053</t>
  </si>
  <si>
    <t>Q130-003025</t>
  </si>
  <si>
    <t>Q130-003008</t>
  </si>
  <si>
    <t>5T(77mm)*66mm key 5.5</t>
  </si>
  <si>
    <t>5T(77mm)*80mm key 5.5</t>
  </si>
  <si>
    <t>5T(77mm)*50mm</t>
  </si>
  <si>
    <t>A30S PVR WIFI</t>
  </si>
  <si>
    <t>5T(77mm)*21mm key 5.5</t>
  </si>
  <si>
    <t>A30S PVR GPS</t>
  </si>
  <si>
    <t>A30S PVR DIV OUT</t>
  </si>
  <si>
    <t>A30S PVR MAIN#2</t>
  </si>
  <si>
    <t>LJ63-16838A</t>
  </si>
  <si>
    <t>5T(77mm)*47mm key 5.5</t>
  </si>
  <si>
    <t xml:space="preserve"> 5T(77mm) 63mm key 5.5</t>
  </si>
  <si>
    <t xml:space="preserve"> 5T(77mm) 73mm key 5.5</t>
  </si>
  <si>
    <t>LJ63-17674A</t>
  </si>
  <si>
    <t>LJ63-17312A</t>
  </si>
  <si>
    <t>5T(77mm)*33mm key 5.5</t>
  </si>
  <si>
    <t>LJ63-18142A</t>
  </si>
  <si>
    <t>5T(77mm)*60mm key 5.5</t>
  </si>
  <si>
    <t>LJ63-18145A</t>
  </si>
  <si>
    <t>5T(77mm)*64mm key 5.5</t>
  </si>
  <si>
    <t>5T(77mm)*62mm key 5.5</t>
  </si>
  <si>
    <t>LJ63-18146A</t>
  </si>
  <si>
    <t>LJ63-16362A</t>
  </si>
  <si>
    <t>LJ63-18143A</t>
  </si>
  <si>
    <t>Q230-122796</t>
  </si>
  <si>
    <t>5T(77mm)*86mm key 5.5</t>
  </si>
  <si>
    <t>LJ63-17513A</t>
  </si>
  <si>
    <t>6"*75</t>
  </si>
  <si>
    <t>6"*95</t>
  </si>
  <si>
    <t>6"*86</t>
  </si>
  <si>
    <t>6"*90</t>
  </si>
  <si>
    <t>6"*110</t>
  </si>
  <si>
    <t>LJ63-15126A</t>
  </si>
  <si>
    <t>Băng dính sạch 
투명테이프</t>
  </si>
  <si>
    <t>19mm*32.9m</t>
  </si>
  <si>
    <t>Xốp lá
Sponge 8MM</t>
  </si>
  <si>
    <t>100m*1m*8mm</t>
  </si>
  <si>
    <t>6-9day</t>
  </si>
  <si>
    <t>Total (tồn)</t>
  </si>
  <si>
    <t>W45</t>
  </si>
  <si>
    <t>W46</t>
  </si>
  <si>
    <t>W47</t>
  </si>
  <si>
    <t>20*35</t>
  </si>
  <si>
    <t>15*26</t>
  </si>
  <si>
    <t>CSDT1-1050226A1</t>
  </si>
  <si>
    <t>CSDT2-1050226A1</t>
  </si>
  <si>
    <t>CSDT3-1050226A1</t>
  </si>
  <si>
    <t>CSDT4-1050226A1</t>
  </si>
  <si>
    <t>CSDT5-1050226A1</t>
  </si>
  <si>
    <t>SSDT1-1050226A1</t>
  </si>
  <si>
    <t>SSDT2-1050226A1</t>
  </si>
  <si>
    <t>Q310-638359</t>
  </si>
  <si>
    <t>Q310-643740</t>
  </si>
  <si>
    <t>TRAY MJ01</t>
  </si>
  <si>
    <t>156*72*0.8T</t>
  </si>
  <si>
    <t>TRAY KK01</t>
  </si>
  <si>
    <t>135*60*0.8T</t>
  </si>
  <si>
    <t>TRAY HERRO TOP</t>
  </si>
  <si>
    <t>178*138*0.5T</t>
  </si>
  <si>
    <t>TRAY HERRO BOTTOM</t>
  </si>
  <si>
    <t>177*128*0.8T</t>
  </si>
  <si>
    <t>TRAY ML06 TOP</t>
  </si>
  <si>
    <t xml:space="preserve">178*130*0.5T </t>
  </si>
  <si>
    <t>TRAY ML06 BOTTOM</t>
  </si>
  <si>
    <t xml:space="preserve">177*128*0.8T </t>
  </si>
  <si>
    <t>TRAY ME09 TOP</t>
  </si>
  <si>
    <t>178*130*0.5T</t>
  </si>
  <si>
    <t>LJ63-16296A</t>
  </si>
  <si>
    <t>TRAY ME09 BOTTOM</t>
  </si>
  <si>
    <t>179*130*0.8T</t>
  </si>
  <si>
    <t>TRAY MR01 Z</t>
  </si>
  <si>
    <t>291*312*91</t>
  </si>
  <si>
    <t>TRAY 15125B TOP</t>
  </si>
  <si>
    <t>163*118*0.5T</t>
  </si>
  <si>
    <t>LJ63-15125B</t>
  </si>
  <si>
    <t>TRAY 15125B BOTOM</t>
  </si>
  <si>
    <t>161*117*0.8T</t>
  </si>
  <si>
    <t>TRAY 15460 TOP</t>
  </si>
  <si>
    <t>LJ63-15460A</t>
  </si>
  <si>
    <t>TRAY 15460 BOTTOM</t>
  </si>
  <si>
    <t>TRAY NP01 TOP</t>
  </si>
  <si>
    <t>205*125*0.5T</t>
  </si>
  <si>
    <t xml:space="preserve">TRAY NP01 BOTTOM </t>
  </si>
  <si>
    <t>205*130*1T</t>
  </si>
  <si>
    <t>TRAY MQ01</t>
  </si>
  <si>
    <t>205*130*0.8T</t>
  </si>
  <si>
    <t>TRAY PX01</t>
  </si>
  <si>
    <t>410*280</t>
  </si>
  <si>
    <t>LJ63-16395A</t>
  </si>
  <si>
    <t>Tray RD01
Ver 05</t>
  </si>
  <si>
    <t>TRAY CSDT1 TOP</t>
  </si>
  <si>
    <t>TRAY CSDT1 BOTTOM</t>
  </si>
  <si>
    <t>TRAY SSDT1 TOP</t>
  </si>
  <si>
    <t>TRAY SSDT1 BOTTOM</t>
  </si>
  <si>
    <t>Xốp lá
Sponge</t>
  </si>
  <si>
    <t>100m*1m*5mm</t>
  </si>
  <si>
    <t>PO</t>
  </si>
  <si>
    <t>SỐ LƯỢNG (EA)</t>
  </si>
  <si>
    <t>TRAY Z (291*312*91)</t>
  </si>
  <si>
    <t>LJ63-16317A</t>
  </si>
  <si>
    <t>BOBIN BLACK 500 (500mm*150mm*95m)</t>
  </si>
  <si>
    <t>ỐNG NHỰA 3"*85mm KEY 5.5</t>
  </si>
  <si>
    <t>ỐNG NHỰA 3"*66mm</t>
  </si>
  <si>
    <t>TÚI BÓNG 45mm*50mm</t>
  </si>
  <si>
    <t>TÚI BÓNG 77mm*60mm</t>
  </si>
  <si>
    <t>TÚI BÓNG 30mm*50mm</t>
  </si>
  <si>
    <t>TRAY PX01 tái chế</t>
  </si>
  <si>
    <t>W48</t>
  </si>
  <si>
    <t>W49</t>
  </si>
  <si>
    <t>W50</t>
  </si>
  <si>
    <t>STT</t>
  </si>
  <si>
    <t>TÊN</t>
  </si>
  <si>
    <t>Tiêu chuẩn</t>
  </si>
  <si>
    <t>DATE TIME</t>
  </si>
  <si>
    <t>Tồn kho</t>
  </si>
  <si>
    <t>Rẻ lau PS  걸레</t>
  </si>
  <si>
    <t>Đmsx: 3 Box
Htsx: 5
Jic: 3
Vệ sinh: 2</t>
  </si>
  <si>
    <t>5-7 DAY</t>
  </si>
  <si>
    <t>Số lượng
 trung bình</t>
  </si>
  <si>
    <t>Con Lăn PS 30cm
클린 롤러 30cm</t>
  </si>
  <si>
    <t xml:space="preserve">Miếng Vàng 
 백업판   </t>
  </si>
  <si>
    <t>WD40</t>
  </si>
  <si>
    <t>Thảm dính bụi PS 
스티키매트</t>
  </si>
  <si>
    <t>KEO CHẤM BỤI
젤리클리너 (Box)</t>
  </si>
  <si>
    <t>Cồn alcool 알콜</t>
  </si>
  <si>
    <t>Đmsx: 2 lit
Htsx: 4 lit
Jic: 2 lit
Vệ sinh: 2 lit</t>
  </si>
  <si>
    <t>Giấy phòng sạch
clean paper
A4 컬러 용지</t>
  </si>
  <si>
    <t>Bút Marking 매직팬</t>
  </si>
  <si>
    <t>Khẩu trang 
마스크</t>
  </si>
  <si>
    <t>Găng tay 
장갑</t>
  </si>
  <si>
    <t xml:space="preserve"> </t>
  </si>
  <si>
    <t>Mũ chụp tóc phòng sạch
Clearn Hair hat</t>
  </si>
  <si>
    <t>Màng chít xanh</t>
  </si>
  <si>
    <t>Màng chít trắng</t>
  </si>
  <si>
    <t>Tem PVC</t>
  </si>
  <si>
    <t>Mực in tem</t>
  </si>
  <si>
    <t>JYS G60 
30*50</t>
  </si>
  <si>
    <t>JYS G60 
40*50</t>
  </si>
  <si>
    <t>JYS G60 
80*50</t>
  </si>
  <si>
    <t>DYT 950C
40*50</t>
  </si>
  <si>
    <t>80*80</t>
  </si>
  <si>
    <t>100*130</t>
  </si>
  <si>
    <t>26*15 poly bag</t>
  </si>
  <si>
    <t>Dear all</t>
  </si>
  <si>
    <t>Hiện tại Cuộn C-window của AFTP model Huawei đang mua đại trà so với phiên bản gửi sang đánh giá có nhiều thay đổi, mong bên PE, MT, Purchase kiểm tra lại xem vấn đề nằm ở đâu</t>
  </si>
  <si>
    <t>Ngày hôm nay 26/09/2019, mình đã gửi mẫu (cả hang test &amp; hang đại trà) lại cho CS của vendor Shinsung , mong bên Shinsung trả lời lại trong ngày 27/09 các vấn đề sau:</t>
  </si>
  <si>
    <t>- Nguyên vật lieu Base (ảnh hưởng tới lỗi đứt base và khả năng nhận biết của sensor)</t>
  </si>
  <si>
    <t>- kich thước Bobin so với base (ảnh hưởng tới độ lệch khi dán vào sản phẩm)</t>
  </si>
  <si>
    <t>- Độ dính của C-vinyl (ảnh hưởng tới khả năng bóc và dán)</t>
  </si>
  <si>
    <t>Ngoài ra bên MT, Purchage, YE hỗ trợ đưa ra phương án xử lý cho lượng hang đã mua</t>
  </si>
  <si>
    <t>W26</t>
  </si>
  <si>
    <t>W27</t>
  </si>
  <si>
    <t>W28</t>
  </si>
  <si>
    <t>W29</t>
  </si>
  <si>
    <t>LJ63-16305A</t>
  </si>
  <si>
    <t>INNOX</t>
  </si>
  <si>
    <t>BOBIN BLACK 550</t>
  </si>
  <si>
    <t>TRAY DANG Z TH01 - PANEL</t>
  </si>
  <si>
    <t>325*90*175</t>
  </si>
  <si>
    <t>332*280*90</t>
  </si>
  <si>
    <t>TRAY Z TYPE WH01-PANEL</t>
  </si>
  <si>
    <t>KHAY NHỰA WQ01 TOP</t>
  </si>
  <si>
    <t>199*125*15.32T*0.5T</t>
  </si>
  <si>
    <t>LJ63-17727B</t>
  </si>
  <si>
    <t>KHAY NHỰA WQ01 BOTTOM</t>
  </si>
  <si>
    <t>199*125*70T*1.0T</t>
  </si>
  <si>
    <t>TRAY TG01-PAD-REV.D02</t>
  </si>
  <si>
    <t>TRAY MQ01 tái chế</t>
  </si>
  <si>
    <t>TRAY WH01-PAD-REV.D01</t>
  </si>
  <si>
    <t xml:space="preserve">TRAY WQ01-WP01 PAD TÁI CHẾ </t>
  </si>
  <si>
    <t xml:space="preserve">TRAY WQ01-WP01 PAD </t>
  </si>
  <si>
    <t>TRAY WQ01 PAD TÁI CHẾ</t>
  </si>
  <si>
    <t>TRAY WQ01 PAD</t>
  </si>
  <si>
    <t>TRAY COVER TOP</t>
  </si>
  <si>
    <t xml:space="preserve">239*126*13mm        </t>
  </si>
  <si>
    <t xml:space="preserve">239*126*13mm            </t>
  </si>
  <si>
    <t>TRAY TG01-CSDT1-BOTTOM</t>
  </si>
  <si>
    <t>(243*128*52)</t>
  </si>
  <si>
    <t xml:space="preserve">  245*128*31mm      </t>
  </si>
  <si>
    <t>TRAY TG01-CSDT1-TOP</t>
  </si>
  <si>
    <t>(240*125*12)</t>
  </si>
  <si>
    <t xml:space="preserve">  245*131*54mm        </t>
  </si>
  <si>
    <t>Tray RD01 TÁI CHẾ
Ver 05</t>
  </si>
  <si>
    <t xml:space="preserve">CODE </t>
  </si>
  <si>
    <t>TÊN HÀNG</t>
  </si>
  <si>
    <t>Tồn đầu tháng</t>
  </si>
  <si>
    <t>Total Tồn</t>
  </si>
  <si>
    <t>Tồn kho SX</t>
  </si>
  <si>
    <t>Tồn Po</t>
  </si>
  <si>
    <t>Nhập 입고</t>
  </si>
  <si>
    <t>Xuất 생산 반출</t>
  </si>
  <si>
    <t>1 ngày sd</t>
  </si>
  <si>
    <t>Nhập/xuất
/ngày</t>
  </si>
  <si>
    <t>SSTN-0001</t>
  </si>
  <si>
    <t>Po</t>
  </si>
  <si>
    <t>Nhập sx</t>
  </si>
  <si>
    <t>Trả lại</t>
  </si>
  <si>
    <r>
      <rPr>
        <b/>
        <sz val="10"/>
        <color theme="1"/>
        <rFont val="Times New Roman"/>
        <charset val="134"/>
      </rPr>
      <t xml:space="preserve">Tồn kho </t>
    </r>
    <r>
      <rPr>
        <b/>
        <sz val="10"/>
        <color theme="1"/>
        <rFont val="MS Gothic"/>
        <charset val="134"/>
      </rPr>
      <t>재고</t>
    </r>
  </si>
  <si>
    <t>SSTN-0002</t>
  </si>
  <si>
    <t>45*50</t>
  </si>
  <si>
    <t>Tồn kho 재고</t>
  </si>
  <si>
    <t>SSTN-0003</t>
  </si>
  <si>
    <t>8*10</t>
  </si>
  <si>
    <t>SSTN-0004</t>
  </si>
  <si>
    <t>10*20</t>
  </si>
  <si>
    <t>SSTN-0005</t>
  </si>
  <si>
    <t>SSTN-0006</t>
  </si>
  <si>
    <t>SSTN-0007</t>
  </si>
  <si>
    <t>SEALING BACK (UV)
(Túi đóng hàng)
NEW</t>
  </si>
  <si>
    <t>SSTN-0008</t>
  </si>
  <si>
    <t>SSTN-0009</t>
  </si>
  <si>
    <t>SSTN-0010</t>
  </si>
  <si>
    <t>SSTN-0011</t>
  </si>
  <si>
    <t>SSTN-0012</t>
  </si>
  <si>
    <t>30*50*0.08</t>
  </si>
  <si>
    <t>SSTN-0013</t>
  </si>
  <si>
    <t>8*40*.0.08</t>
  </si>
  <si>
    <t>SSTN-0014</t>
  </si>
  <si>
    <t>12*35*0.08</t>
  </si>
  <si>
    <t>SSTN-0015</t>
  </si>
  <si>
    <t>18*42</t>
  </si>
  <si>
    <t>SSTN-0016</t>
  </si>
  <si>
    <t>6*75</t>
  </si>
  <si>
    <t>SSTN-0017</t>
  </si>
  <si>
    <t>6*90</t>
  </si>
  <si>
    <t>SSTN-0018</t>
  </si>
  <si>
    <t>6*105</t>
  </si>
  <si>
    <t>SSTN-0019</t>
  </si>
  <si>
    <t>3*85</t>
  </si>
  <si>
    <t>SSTN-0020</t>
  </si>
  <si>
    <t>6*86</t>
  </si>
  <si>
    <t>SSTN-0021</t>
  </si>
  <si>
    <t>3*81</t>
  </si>
  <si>
    <t>SSTN-0022</t>
  </si>
  <si>
    <t>3*70</t>
  </si>
  <si>
    <t>SSTN-0023</t>
  </si>
  <si>
    <t>3*71</t>
  </si>
  <si>
    <t>SSTN-0024</t>
  </si>
  <si>
    <t>3*66</t>
  </si>
  <si>
    <t>SSTN-0025</t>
  </si>
  <si>
    <t>6*80</t>
  </si>
  <si>
    <t>SSTN-0026</t>
  </si>
  <si>
    <t>6*95</t>
  </si>
  <si>
    <t>SSTN-0027</t>
  </si>
  <si>
    <t>3*64</t>
  </si>
  <si>
    <t>SSTN-0028</t>
  </si>
  <si>
    <t>3*80</t>
  </si>
  <si>
    <t>SSTN-0029</t>
  </si>
  <si>
    <t>3*47</t>
  </si>
  <si>
    <t>SSTN-0030</t>
  </si>
  <si>
    <t>3*62</t>
  </si>
  <si>
    <t>SSTN-0031</t>
  </si>
  <si>
    <t>3*60</t>
  </si>
  <si>
    <t>SSTN-0032</t>
  </si>
  <si>
    <t>3*33</t>
  </si>
  <si>
    <t>SSTN-0033</t>
  </si>
  <si>
    <t>3*73</t>
  </si>
  <si>
    <t>SSTN-0034</t>
  </si>
  <si>
    <t>3*45</t>
  </si>
  <si>
    <t>SSTN-0035</t>
  </si>
  <si>
    <t>3*63</t>
  </si>
  <si>
    <t>SSTN-0036</t>
  </si>
  <si>
    <t>3*100</t>
  </si>
  <si>
    <t>SSTN-0037</t>
  </si>
  <si>
    <t>3*90</t>
  </si>
  <si>
    <t>SSTN-0038</t>
  </si>
  <si>
    <t>3*68</t>
  </si>
  <si>
    <t>SSTN-0039</t>
  </si>
  <si>
    <t>3*21</t>
  </si>
  <si>
    <t>SSTN-0040</t>
  </si>
  <si>
    <t>3*87</t>
  </si>
  <si>
    <t>SSTN-0041</t>
  </si>
  <si>
    <t>3*67</t>
  </si>
  <si>
    <t>SSTN-0042</t>
  </si>
  <si>
    <t>3*86</t>
  </si>
  <si>
    <t>SSTN-0043</t>
  </si>
  <si>
    <t>3*84</t>
  </si>
  <si>
    <t>SSTN-0044</t>
  </si>
  <si>
    <t>6*120</t>
  </si>
  <si>
    <t>SSTN-0045</t>
  </si>
  <si>
    <t>3*88</t>
  </si>
  <si>
    <t>SSTN-0046</t>
  </si>
  <si>
    <t>6*110</t>
  </si>
  <si>
    <t>SSTN-0047</t>
  </si>
  <si>
    <t>Ống Inox</t>
  </si>
  <si>
    <t>SSTN-0048</t>
  </si>
  <si>
    <t>SSTN-0049</t>
  </si>
  <si>
    <t>TRAY APAN</t>
  </si>
  <si>
    <t>SSTN-0050</t>
  </si>
  <si>
    <t>Gang tay cao su 
 장갑</t>
  </si>
  <si>
    <t>SSTN-0051</t>
  </si>
  <si>
    <t>Khẩu Trang  y tế / Face mask (White) 3 lớp  (9*18mm) EA</t>
  </si>
  <si>
    <t>SSTN-0052</t>
  </si>
  <si>
    <t>SSTN-0053</t>
  </si>
  <si>
    <t>Khăn lau PS PL3008
Claearoom wipers 
걸레 (Box)</t>
  </si>
  <si>
    <t>SSTN-0054</t>
  </si>
  <si>
    <t>Cồn (Ancol)
 Nồng độ 99.9%
알코올
(Lit)</t>
  </si>
  <si>
    <t>SSTN-0055</t>
  </si>
  <si>
    <t>Con lăn dính bụi /
 Sticky roller/스티키 롤러
30cm*17M   Roll</t>
  </si>
  <si>
    <t>SSTN-0056</t>
  </si>
  <si>
    <t>Con lăn dính bụi /
 Sticky roller/스티키 롤러
15cm*17M   Roll</t>
  </si>
  <si>
    <t>SSTN-0057</t>
  </si>
  <si>
    <t>Con lăn dính bụi /
 Sticky roller/스티키 롤러
20cm*17M   Roll</t>
  </si>
  <si>
    <t>SSTN-0058</t>
  </si>
  <si>
    <t>SSTN-0059</t>
  </si>
  <si>
    <t>SSTN-0060</t>
  </si>
  <si>
    <t>SSTN-0061</t>
  </si>
  <si>
    <t>SSTN-0062</t>
  </si>
  <si>
    <t>Thảm dính bụi PS  
sticky mat
테이프 600*90
EA</t>
  </si>
  <si>
    <t>SSTN-0063</t>
  </si>
  <si>
    <t>Màng chít xanh
블루 비닐</t>
  </si>
  <si>
    <t>SSTN-0064</t>
  </si>
  <si>
    <t>Màng chít trắng
흰색 비닐</t>
  </si>
  <si>
    <t>SSTN-0065</t>
  </si>
  <si>
    <t>TEM DECAL LABEL
110mm*100m  
roll</t>
  </si>
  <si>
    <t>SSTN-0066</t>
  </si>
  <si>
    <t>TEM PVC (PVC LABEL)
Recycal</t>
  </si>
  <si>
    <t>SSTN-0067</t>
  </si>
  <si>
    <t>TEM PVC (PVC LABEL)
100mm*65mm*100mm
(1470EA/Roll)</t>
  </si>
  <si>
    <t>SSTN-0068</t>
  </si>
  <si>
    <t>SSTN-0069</t>
  </si>
  <si>
    <t>LỌ ĐỰNG CỒN</t>
  </si>
  <si>
    <t>SSTN-0070</t>
  </si>
  <si>
    <t>Mực in tem
 라벨 인쇄하는 잉크
EA</t>
  </si>
  <si>
    <t>SSTN-0071</t>
  </si>
  <si>
    <t>PIN ĐÈN</t>
  </si>
  <si>
    <t>SSTN-0072</t>
  </si>
  <si>
    <t>라인테이프 
Line Tape  xanh dương ( Blue) 48mm*33m</t>
  </si>
  <si>
    <t>SSTN-0073</t>
  </si>
  <si>
    <t>라인테이프 
Line Tape màu vàng ( yellow) 48mm*33m</t>
  </si>
  <si>
    <t>SSTN-0074</t>
  </si>
  <si>
    <t>라인테이프 
Line Tape màu đỏ (red) 48mm*33m</t>
  </si>
  <si>
    <t>SSTN-0075</t>
  </si>
  <si>
    <t>Xốp trắng 1T
Sponge 1T White</t>
  </si>
  <si>
    <t>SSTN-0076</t>
  </si>
  <si>
    <t>Xốp trắng 2T
Sponge 2T White</t>
  </si>
  <si>
    <t>SSTN-0077</t>
  </si>
  <si>
    <t>Xốp trắng 3T
Sponge 3T White</t>
  </si>
  <si>
    <t>SSTN-0078</t>
  </si>
  <si>
    <t>Xốp trắng 5T
Sponge 5T White</t>
  </si>
  <si>
    <t>SSTN-0079</t>
  </si>
  <si>
    <t>Xốp vàng 1T
Sponge 1T Yellow</t>
  </si>
  <si>
    <t>SSTN-0080</t>
  </si>
  <si>
    <t>Xốp vàng 2T
Sponge 2T Yellow</t>
  </si>
  <si>
    <t>SSTN-0081</t>
  </si>
  <si>
    <t>Xốp cam 1T CY TECH</t>
  </si>
  <si>
    <t>SSTN-0082</t>
  </si>
  <si>
    <t>Xốp cam 1.5T CY TECH</t>
  </si>
  <si>
    <t>SSTN-0083</t>
  </si>
  <si>
    <t>Xốp cam 2T CY TECH</t>
  </si>
  <si>
    <t>SSTN-0084</t>
  </si>
  <si>
    <t>Xốp cam 3T CY TECH</t>
  </si>
  <si>
    <t>SSTN-0085</t>
  </si>
  <si>
    <t xml:space="preserve">Xốp đen 2T </t>
  </si>
  <si>
    <t>SSTN-0086</t>
  </si>
  <si>
    <t xml:space="preserve">Xốp xanh 2T </t>
  </si>
  <si>
    <t>SSTN-0087</t>
  </si>
  <si>
    <t xml:space="preserve">Xốp xanh 1T </t>
  </si>
  <si>
    <t>SSTN-0088</t>
  </si>
  <si>
    <t>DYT 950G
30*200</t>
  </si>
  <si>
    <t>SSTN-0089</t>
  </si>
  <si>
    <t>DYT 950G
40*500</t>
  </si>
  <si>
    <t>SSTN-0090</t>
  </si>
  <si>
    <t>DYT 950G
50*500</t>
  </si>
  <si>
    <t>SSTN-0091</t>
  </si>
  <si>
    <t>DYT 950G
80*500</t>
  </si>
  <si>
    <t>SSTN-0092</t>
  </si>
  <si>
    <t>JYS G60
20*50</t>
  </si>
  <si>
    <t>SSTN-0093</t>
  </si>
  <si>
    <t>Túi bóng (Poly bag)
 플리백
26*15*0.05T(LOẠI B)</t>
  </si>
  <si>
    <t>SSTN-0094</t>
  </si>
  <si>
    <t>Túi bóng (Poly bag)
 플리백
80*80*0.05T ( LOẠI B)</t>
  </si>
  <si>
    <t>SSTN-0095</t>
  </si>
  <si>
    <t>Túi bóng (Poly bag)
 플리백
100*130*0.05T (LOẠI B)</t>
  </si>
  <si>
    <t>SSTN-0096</t>
  </si>
  <si>
    <t>Túi bóng (Poly bag)
 플리백
170*130*0.05T (LOẠI B)</t>
  </si>
  <si>
    <t>SSTN-0097</t>
  </si>
  <si>
    <t>Clear silicon
40mm*50m
부자재  Roll</t>
  </si>
  <si>
    <t>SSTN-0098</t>
  </si>
  <si>
    <t>DYT 950C</t>
  </si>
  <si>
    <t>SSTN-0099</t>
  </si>
  <si>
    <t>Thùng Carton
490*340*240
EA</t>
  </si>
  <si>
    <t>SSTN-0100</t>
  </si>
  <si>
    <t>SNHD-126YL</t>
  </si>
  <si>
    <t>SSTN-0101</t>
  </si>
  <si>
    <t>Xốp bóng khí
sponge foam balloon
1200mm*100m</t>
  </si>
  <si>
    <t>SSTN-0102</t>
  </si>
  <si>
    <t>Xốp lá 
Sponge leaf
5mm*1000mm*50m</t>
  </si>
  <si>
    <t>SSTN-0103</t>
  </si>
  <si>
    <t>Xốp lá 
Sponge leaf
8mm*1000mm*50m</t>
  </si>
  <si>
    <t>SSTN-0104</t>
  </si>
  <si>
    <t>Xốp lá 
Sponge leaf
2mm*1000mm*50m</t>
  </si>
  <si>
    <t>SSTN-0105</t>
  </si>
  <si>
    <t>Xốp lá 
Sponge leaf
0.5mm*1000mm*50m</t>
  </si>
  <si>
    <t>SSTN-0106</t>
  </si>
  <si>
    <t>Xốp lá 
Sponge leaf
10mm*1000mm*50m</t>
  </si>
  <si>
    <t>SSTN-0107</t>
  </si>
  <si>
    <t>Bao Ngón (Túi)</t>
  </si>
  <si>
    <t>CODE</t>
  </si>
  <si>
    <t>Tồn kho hiện tại</t>
  </si>
  <si>
    <t>Tổng tồn</t>
  </si>
  <si>
    <r>
      <rPr>
        <sz val="13"/>
        <color theme="1"/>
        <rFont val="Times New Roman"/>
        <charset val="134"/>
      </rPr>
      <t xml:space="preserve">Khăn lau PS PL3008
Claearoom wipers 
</t>
    </r>
    <r>
      <rPr>
        <sz val="13"/>
        <color theme="1"/>
        <rFont val="MS Gothic"/>
        <charset val="134"/>
      </rPr>
      <t>걸레</t>
    </r>
    <r>
      <rPr>
        <sz val="13"/>
        <color theme="1"/>
        <rFont val="Times New Roman"/>
        <charset val="134"/>
      </rPr>
      <t xml:space="preserve"> (Box)</t>
    </r>
  </si>
  <si>
    <t>Con lăn dính bụi /
 Sticky roller/스티키 롤러
 30cm*17M   Roll</t>
  </si>
  <si>
    <t>SẢN PHẨM</t>
  </si>
  <si>
    <t>XƯỞNG SẢN XUẤT 1 SỐ
 LƯỢNG SỬ DỤNG 1 NGÀY</t>
  </si>
  <si>
    <t>XƯỞNG SX 2 SỐ LƯỢNG 
SỬ DỤNG 1 NGÀY</t>
  </si>
  <si>
    <t>XƯỞNG SX 3 SỐ LƯỢNG
 SỬ DỤNG 1 NGÀY</t>
  </si>
  <si>
    <t>Máy Rotary</t>
  </si>
  <si>
    <t>100 CLASS SỐ LƯỢNG
 SỬ DỤNG 1 NGÀY</t>
  </si>
  <si>
    <t>TỒN KHO 
STOCK</t>
  </si>
  <si>
    <t>PO REMAIN</t>
  </si>
  <si>
    <t>TOTAL SỐ LƯỢNG
 SD 1 NGÀY</t>
  </si>
  <si>
    <t>SỐ LƯỢNG 
SỬ DỤNG 1 TUẦN</t>
  </si>
  <si>
    <t>SỐ LƯỢNG SỬ 
DỤNG 1 THÁNG</t>
  </si>
  <si>
    <t>SỐ LƯỢNG CẦN ĐẶT</t>
  </si>
  <si>
    <t xml:space="preserve">NOTE </t>
  </si>
  <si>
    <t>THẢM DÍNH BỤI</t>
  </si>
  <si>
    <t>Khăn lau PS PL3008
Claearoom wipers 
걸레 (Box</t>
  </si>
  <si>
    <t>NAME</t>
  </si>
  <si>
    <t>W36</t>
  </si>
  <si>
    <t>W37</t>
  </si>
  <si>
    <t>W38</t>
  </si>
  <si>
    <t>TOTAL</t>
  </si>
  <si>
    <t>AMB509EG02</t>
  </si>
  <si>
    <t>COVER PANEL</t>
  </si>
  <si>
    <t>COVER IC PCF</t>
  </si>
  <si>
    <t>COVER WINDOW C</t>
  </si>
  <si>
    <t>LJ63-15128A</t>
  </si>
  <si>
    <t>AMB567HT01</t>
  </si>
  <si>
    <t>LJ63-15456A</t>
  </si>
  <si>
    <t xml:space="preserve">COVER IC </t>
  </si>
  <si>
    <t>LJ63-15458A</t>
  </si>
  <si>
    <t>COVER FPC</t>
  </si>
  <si>
    <t>LJ63-15487A</t>
  </si>
  <si>
    <t>AMB567HT28</t>
  </si>
  <si>
    <t>LJ63-16219A</t>
  </si>
  <si>
    <t>AMB549KR01</t>
  </si>
  <si>
    <t xml:space="preserve">COVER WINDOW </t>
  </si>
  <si>
    <t>AMB156KK01</t>
  </si>
  <si>
    <t>COVER SPACER</t>
  </si>
  <si>
    <t>AMB130MJ01</t>
  </si>
  <si>
    <t>COVER-COF</t>
  </si>
  <si>
    <t>AMB119EU01</t>
  </si>
  <si>
    <t>LJ63-15095A</t>
  </si>
  <si>
    <t>AMB119EU08</t>
  </si>
  <si>
    <t>AMB119EU09</t>
  </si>
  <si>
    <t>AMB130MJ04</t>
  </si>
  <si>
    <t>COVER-PANEL</t>
  </si>
  <si>
    <t>AMB509ME09</t>
  </si>
  <si>
    <t>COVER-GRIP</t>
  </si>
  <si>
    <t>COVER-WINDOW(C)</t>
  </si>
  <si>
    <t>COVER-FPC</t>
  </si>
  <si>
    <t>LJ63-16436A</t>
  </si>
  <si>
    <t>AMB509ME11</t>
  </si>
  <si>
    <t>COVER IC</t>
  </si>
  <si>
    <t>LJ63-18656A</t>
  </si>
  <si>
    <t>AMB622MR01</t>
  </si>
  <si>
    <t>COVER-IC</t>
  </si>
  <si>
    <t>COVER-SPACER</t>
  </si>
  <si>
    <t>AMB622MQ01</t>
  </si>
  <si>
    <t>LJ63-16344B</t>
  </si>
  <si>
    <t>AMB622NP01</t>
  </si>
  <si>
    <t>COVER-WINDOW</t>
  </si>
  <si>
    <t>AMB585PX01</t>
  </si>
  <si>
    <t>COVER-WINDOW C</t>
  </si>
  <si>
    <t>AMB638RD01</t>
  </si>
  <si>
    <t xml:space="preserve">COVER SPACER </t>
  </si>
  <si>
    <t>AMB644WQ01</t>
  </si>
  <si>
    <t>COVER GRIP</t>
  </si>
  <si>
    <t>AMB611WP01</t>
  </si>
  <si>
    <t>LJ63-17830A</t>
  </si>
  <si>
    <t>AMB650WH01</t>
  </si>
  <si>
    <t>LJ63-17834B</t>
  </si>
  <si>
    <t>LJ63-17834D</t>
  </si>
  <si>
    <t>AMB675TG01</t>
  </si>
  <si>
    <t>AMB120TV01</t>
  </si>
  <si>
    <t>COVER PANEL
(Z TYPE)</t>
  </si>
  <si>
    <t>LJ63-19111A</t>
  </si>
  <si>
    <t>LJ63-18319A</t>
  </si>
  <si>
    <t>AMB136TW01</t>
  </si>
  <si>
    <t>LJ63-19112A</t>
  </si>
  <si>
    <t>LJ63-18798A</t>
  </si>
  <si>
    <t>LJ63-18318A</t>
  </si>
  <si>
    <t>COVER-PAD</t>
  </si>
  <si>
    <t>AMB667US01</t>
  </si>
  <si>
    <t>LJ63-18662A</t>
  </si>
  <si>
    <t>COVER  PANEL</t>
  </si>
  <si>
    <t>LJ63-18666B</t>
  </si>
  <si>
    <t>LJ63-19215B</t>
  </si>
  <si>
    <t>LJ63-18665A</t>
  </si>
  <si>
    <t>LJ63-18667A</t>
  </si>
  <si>
    <t>LJ63-18663A</t>
  </si>
  <si>
    <t>AMB623TS01</t>
  </si>
  <si>
    <t>LJ63-18648A</t>
  </si>
  <si>
    <t>LJ63-18648B</t>
  </si>
  <si>
    <t>LJ63-18649A</t>
  </si>
  <si>
    <t>LJ63-18631A</t>
  </si>
  <si>
    <t>LJ63-18644A</t>
  </si>
  <si>
    <t>LJ63-18644A AFTP</t>
  </si>
  <si>
    <t>COVER  GRIP</t>
  </si>
  <si>
    <t>LJ63-17642A</t>
  </si>
  <si>
    <t>AMB667UM07</t>
  </si>
  <si>
    <t>LJ63-18607A</t>
  </si>
  <si>
    <t>Cover-Spacer</t>
  </si>
  <si>
    <t>LJ63-18531A</t>
  </si>
  <si>
    <t>Cover-PANEL(Z type)</t>
  </si>
  <si>
    <t>LJ63-18964A</t>
  </si>
  <si>
    <t>Cover-PANEL(sheet type)</t>
  </si>
  <si>
    <t>LJ63-18964C</t>
  </si>
  <si>
    <t>Cover-Pad</t>
  </si>
  <si>
    <t>LJ63-18690A</t>
  </si>
  <si>
    <t>Cover-Window</t>
  </si>
  <si>
    <t>LJ63-18525A</t>
  </si>
  <si>
    <t> AMB120TV04</t>
  </si>
  <si>
    <t> COVER-IC</t>
  </si>
  <si>
    <t>LJ63-19418A</t>
  </si>
  <si>
    <t> COVER PANEL</t>
  </si>
  <si>
    <t>LJ63-19417A</t>
  </si>
  <si>
    <t>LJ63-19534A</t>
  </si>
  <si>
    <t> AMB120TV06</t>
  </si>
  <si>
    <t>LJ63-19534B</t>
  </si>
  <si>
    <t> COVER-SPACER</t>
  </si>
  <si>
    <t>LJ63-18800A</t>
  </si>
  <si>
    <t>AMB120TV04</t>
  </si>
  <si>
    <t>LJ63-19603A</t>
  </si>
  <si>
    <t>UM06</t>
  </si>
  <si>
    <t>Cover-Panel</t>
  </si>
  <si>
    <t>LJ63-18905A</t>
  </si>
  <si>
    <t>LJ63-18905B</t>
  </si>
  <si>
    <t>LJ63-18609A</t>
  </si>
  <si>
    <t>AMB656VQ01</t>
  </si>
  <si>
    <t>Cover-PANEL</t>
  </si>
  <si>
    <t>LJ63-19383A</t>
  </si>
  <si>
    <t>Cover-WINDOW</t>
  </si>
  <si>
    <t>LJ63-19510A</t>
  </si>
  <si>
    <t>Cover-spacer</t>
  </si>
  <si>
    <t>LJ63-19384A</t>
  </si>
  <si>
    <t>Cover-IC</t>
  </si>
  <si>
    <t>LJ63-19391A v1</t>
  </si>
  <si>
    <t>LJ63-19391A v3</t>
  </si>
  <si>
    <t>Cover-PAD</t>
  </si>
  <si>
    <t>LJ63-19381A</t>
  </si>
  <si>
    <t>AMB656VQ04</t>
  </si>
  <si>
    <t>LJ63-19385A</t>
  </si>
  <si>
    <t>LJ63-19385B</t>
  </si>
  <si>
    <t>LJ63-19511A</t>
  </si>
  <si>
    <t>LJ63-19387A</t>
  </si>
  <si>
    <t>AMB120TW04</t>
  </si>
  <si>
    <t>LJ63-19411A</t>
  </si>
  <si>
    <t>LJ63-19412A</t>
  </si>
  <si>
    <t>Cover-FPC</t>
  </si>
  <si>
    <t>LJ63-19533A</t>
  </si>
  <si>
    <t>AMB136TW06</t>
  </si>
  <si>
    <t>LJ63-19533B</t>
  </si>
  <si>
    <t>LJ63-19595A</t>
  </si>
  <si>
    <t>LJ63-19416A</t>
  </si>
  <si>
    <t>AMB658VD04</t>
  </si>
  <si>
    <t>Cover-PANEL(dạng Z)</t>
  </si>
  <si>
    <t>LJ63-19075A</t>
  </si>
  <si>
    <t>Cover-PANEL(dạng  sheet)</t>
  </si>
  <si>
    <t>LJ63-19075B</t>
  </si>
  <si>
    <t>LJ63-19285A</t>
  </si>
  <si>
    <t>LJ63-19285B</t>
  </si>
  <si>
    <t>LJ63-18933A</t>
  </si>
  <si>
    <t>LJ63-19076A</t>
  </si>
  <si>
    <t>LJ63-19076B</t>
  </si>
  <si>
    <t>LJ63-19074A</t>
  </si>
  <si>
    <t>LJ63-19077A</t>
  </si>
  <si>
    <t>AMB678UW01</t>
  </si>
  <si>
    <t>LJ63-18946A</t>
  </si>
  <si>
    <t>LJ63-18951A</t>
  </si>
  <si>
    <t>LJ63-18947A</t>
  </si>
  <si>
    <t>LJ63-18948A</t>
  </si>
  <si>
    <t>LJ63-18950A</t>
  </si>
  <si>
    <t>LJ63-19078A</t>
  </si>
  <si>
    <t>VQ08</t>
  </si>
  <si>
    <t>LJ63-19692A</t>
  </si>
  <si>
    <t>LJ63-19694A</t>
  </si>
  <si>
    <t>LJ63-19617A</t>
  </si>
  <si>
    <t>VQ07</t>
  </si>
  <si>
    <t>LJ63-19615A</t>
  </si>
  <si>
    <t>LJ63-19616A</t>
  </si>
  <si>
    <t>LJ63-19618A</t>
  </si>
  <si>
    <t>AMB542SL01
(FUJI)</t>
  </si>
  <si>
    <t>C-WINDOW</t>
  </si>
  <si>
    <t>LJ63-19635A</t>
  </si>
  <si>
    <t>C-SPACER</t>
  </si>
  <si>
    <t>LJ63-19682A</t>
  </si>
  <si>
    <t>C-IC(POR)</t>
  </si>
  <si>
    <t>LJ63-19683A</t>
  </si>
  <si>
    <t>C-PAD</t>
  </si>
  <si>
    <t>LJ63-19680A</t>
  </si>
  <si>
    <t>AMB668SW01
(HONEY GOLD)</t>
  </si>
  <si>
    <t>LJ63-19634A</t>
  </si>
  <si>
    <t>C-IC (POR)</t>
  </si>
  <si>
    <t>LJ63-19789A</t>
  </si>
  <si>
    <t>LJ63-19633A</t>
  </si>
  <si>
    <t>C-METAL SPACER</t>
  </si>
  <si>
    <t>LJ63-19668A</t>
  </si>
  <si>
    <t>GALA(SS01)</t>
  </si>
  <si>
    <t>LJ63-19609A</t>
  </si>
  <si>
    <t>Cover-COF</t>
  </si>
  <si>
    <t>LJ63-19610A</t>
  </si>
  <si>
    <t>LJ63-19611A</t>
  </si>
  <si>
    <t>AMB585SH01</t>
  </si>
  <si>
    <t>LJ63-18675A</t>
  </si>
  <si>
    <t>AMB646SK01</t>
  </si>
  <si>
    <t xml:space="preserve">  COVER WINDOW</t>
  </si>
  <si>
    <t>LJ63-18674A</t>
  </si>
  <si>
    <t xml:space="preserve"> COVER COF</t>
  </si>
  <si>
    <t>AMB585NM01</t>
  </si>
  <si>
    <t>LJ63-18680A</t>
  </si>
  <si>
    <t>AMB585NE01</t>
  </si>
  <si>
    <t>AMB646NH04</t>
  </si>
  <si>
    <t>LJ63-18679A</t>
  </si>
  <si>
    <t>TAPE DOUBLE</t>
  </si>
  <si>
    <t>Q130-003379</t>
  </si>
  <si>
    <t>TAPE SLIVER COVER</t>
  </si>
  <si>
    <t>Q130-003378</t>
  </si>
  <si>
    <t>Q310-505920</t>
  </si>
  <si>
    <t>AMB658VD01</t>
  </si>
  <si>
    <t>Guide film</t>
  </si>
  <si>
    <t>Q300-015415</t>
  </si>
  <si>
    <t>Q300-016399</t>
  </si>
  <si>
    <t>VD01</t>
  </si>
  <si>
    <t>Q300-015272</t>
  </si>
  <si>
    <t>AMF670UH01</t>
  </si>
  <si>
    <t>COVER WD</t>
  </si>
  <si>
    <t>Q310-808896</t>
  </si>
  <si>
    <t>AMB676VT01</t>
  </si>
  <si>
    <t>Guide film GPL case 2</t>
  </si>
  <si>
    <t>Q300-016398</t>
  </si>
  <si>
    <t>Q300-016186</t>
  </si>
  <si>
    <t>Q130-003296</t>
  </si>
  <si>
    <t>REAR FILM</t>
  </si>
  <si>
    <t>FRONT FILM</t>
  </si>
  <si>
    <t>COVER REAR</t>
  </si>
  <si>
    <t>FRONT COVER</t>
  </si>
  <si>
    <t>AMB642RJ01</t>
  </si>
  <si>
    <t>WINDOW FRONT FILM</t>
  </si>
  <si>
    <t>COVER WINDOW_REALR</t>
  </si>
  <si>
    <t xml:space="preserve">SS GRAPHITE </t>
  </si>
  <si>
    <t>EMBO CUSHION</t>
  </si>
  <si>
    <t>AMB632NF01</t>
  </si>
  <si>
    <t xml:space="preserve">AMB687VX01 </t>
  </si>
  <si>
    <t>S9005R207-04_D_TAPE-B3_R207-04(2)</t>
  </si>
  <si>
    <t>AMB575WN01</t>
  </si>
  <si>
    <t>COVER WINDOW BACK</t>
  </si>
  <si>
    <t>COVER WINDOW FRONT</t>
  </si>
  <si>
    <t>SM-G988</t>
  </si>
  <si>
    <t>TAPE BATTERY</t>
  </si>
  <si>
    <t>GH02-20237A</t>
  </si>
  <si>
    <t>SM-A315F</t>
  </si>
  <si>
    <t>TAPE BATTERY_PV1_0103</t>
  </si>
  <si>
    <t>GH02-20748A</t>
  </si>
  <si>
    <t>SM-M315F</t>
  </si>
  <si>
    <t>GH02-20580A</t>
  </si>
  <si>
    <t>C1/N981</t>
  </si>
  <si>
    <t>SPONGE CAM DECO</t>
  </si>
  <si>
    <t>GH02-21206A</t>
  </si>
  <si>
    <t>SM-A013F</t>
  </si>
  <si>
    <t>GH63-18993A</t>
  </si>
  <si>
    <t>COVER PANEL: LJ63-18648A (LINER)</t>
  </si>
  <si>
    <t>GH81-18116A</t>
  </si>
  <si>
    <t>STAR2</t>
  </si>
  <si>
    <t>A/S-COVER_PANEL</t>
  </si>
  <si>
    <t>GH81-15950A
(LJ63-16465A)</t>
  </si>
  <si>
    <t>SM-G975</t>
  </si>
  <si>
    <t>A/S-COVER_GRIP</t>
  </si>
  <si>
    <t>GH81-17036A
(LJ63-17451A)</t>
  </si>
  <si>
    <t>GH81-17037A
(LJ63-17830A)</t>
  </si>
  <si>
    <t>A/S-COVER_SPACER</t>
  </si>
  <si>
    <t>GH81-17040A
(LJ63-17347A)</t>
  </si>
  <si>
    <t xml:space="preserve"> AMB638RD01</t>
  </si>
  <si>
    <t xml:space="preserve">A/S-UB COP CAP_SVC </t>
  </si>
  <si>
    <t>GH81-15893A
(LJ63-16707A)</t>
  </si>
  <si>
    <t>A/S-UB COP CAP_SVC</t>
  </si>
  <si>
    <t xml:space="preserve">GH81-15318A
(LJ63-16395A) </t>
  </si>
  <si>
    <t>SM-G975U</t>
  </si>
  <si>
    <t>GH81-16480A
(LJ63-17310A)</t>
  </si>
  <si>
    <t>SM-N975F</t>
  </si>
  <si>
    <t>GH81-18081A
(LJ63-18022A)</t>
  </si>
  <si>
    <t>GH81-18085A
(LJ63-18013A)</t>
  </si>
  <si>
    <t>SM-G980F</t>
  </si>
  <si>
    <t>A/S-UB_REWORK_COVER PAD TAPE</t>
  </si>
  <si>
    <t>GH81-18118A
(LJ63-18631A)</t>
  </si>
  <si>
    <t>D2</t>
  </si>
  <si>
    <t>TAPE FPCB CONN-PR</t>
  </si>
  <si>
    <t>GH02-19028A</t>
  </si>
  <si>
    <t>TAPE INSU SC-BD70</t>
  </si>
  <si>
    <t>GH02-19039A</t>
  </si>
  <si>
    <t>TAPE REAR MID
 INSU BATT</t>
  </si>
  <si>
    <t>GH02-19012A</t>
  </si>
  <si>
    <t>TAPE REAR MID
 INSU ALL BD70</t>
  </si>
  <si>
    <t>GH02-19011A</t>
  </si>
  <si>
    <t>SPONGE REAR SUS</t>
  </si>
  <si>
    <t>GH02-19290A</t>
  </si>
  <si>
    <t>TAPE BG CONDUTIVE</t>
  </si>
  <si>
    <t>GH02-19150A</t>
  </si>
  <si>
    <t>DAVINCI 2</t>
  </si>
  <si>
    <t>TAPE PD CONN</t>
  </si>
  <si>
    <t>GH02-19027A</t>
  </si>
  <si>
    <t>SM-A705F</t>
  </si>
  <si>
    <t>SPONGE SIDE MAIN CAM</t>
  </si>
  <si>
    <t>GH02-18438A</t>
  </si>
  <si>
    <t>SPONGE COP</t>
  </si>
  <si>
    <t>GH02-19278A</t>
  </si>
  <si>
    <t>GH02-19026A</t>
  </si>
  <si>
    <t>TAPE ABSORBER</t>
  </si>
  <si>
    <t>GH02-19151A</t>
  </si>
  <si>
    <t>SM-A105FN</t>
  </si>
  <si>
    <t>SPONGE SEALING REAR</t>
  </si>
  <si>
    <t>GH02-18783A</t>
  </si>
  <si>
    <t>SM-A10F</t>
  </si>
  <si>
    <t>TAPE FLASH WINDOW</t>
  </si>
  <si>
    <t>GH02-18209A</t>
  </si>
  <si>
    <t>SM-A908N</t>
  </si>
  <si>
    <t>TAPE INSULATION</t>
  </si>
  <si>
    <t>GH81-19472A</t>
  </si>
  <si>
    <t>TAPE HR</t>
  </si>
  <si>
    <t>GH81-19142A</t>
  </si>
  <si>
    <t>TAPE GAP</t>
  </si>
  <si>
    <t>GH81-19144A</t>
  </si>
  <si>
    <t>SPONGE BG REAR</t>
  </si>
  <si>
    <t>GH02-19289A</t>
  </si>
  <si>
    <t>TAPE INSU FINGER</t>
  </si>
  <si>
    <t>GH02-19041A</t>
  </si>
  <si>
    <t>TAPE INSU CAM</t>
  </si>
  <si>
    <t>GH02-19044A</t>
  </si>
  <si>
    <t>SM-A505F</t>
  </si>
  <si>
    <t>TAPE CAM DECO</t>
  </si>
  <si>
    <t>GH02-17926A</t>
  </si>
  <si>
    <t>TAPE WINDOW CAM</t>
  </si>
  <si>
    <t>GH02-17922A</t>
  </si>
  <si>
    <t>SPONGE MAIN CAM</t>
  </si>
  <si>
    <t>GH02-17924A</t>
  </si>
  <si>
    <t>SPONGE BG TB</t>
  </si>
  <si>
    <t>GH02-19337A</t>
  </si>
  <si>
    <t>SM-A102U</t>
  </si>
  <si>
    <t>GH02-18655A</t>
  </si>
  <si>
    <t>SM-A505U</t>
  </si>
  <si>
    <t>SPONGE_WP_CORNER3_US</t>
  </si>
  <si>
    <t>GH02-18566A</t>
  </si>
  <si>
    <t>SPONGE SEALING SIM SOCKET</t>
  </si>
  <si>
    <t>GH02-18469A</t>
  </si>
  <si>
    <t>SPONGE RCV ANT</t>
  </si>
  <si>
    <t>GH02-19031A</t>
  </si>
  <si>
    <t>GH02-18203A</t>
  </si>
  <si>
    <t>A405</t>
  </si>
  <si>
    <t>GH02-17866A</t>
  </si>
  <si>
    <t>SPONGE MAIN CAM UPPER</t>
  </si>
  <si>
    <t>GH02-18228A</t>
  </si>
  <si>
    <t>SPONGE SPK</t>
  </si>
  <si>
    <t>GH02-18901A</t>
  </si>
  <si>
    <t>GH02-18455A</t>
  </si>
  <si>
    <t>VG01</t>
  </si>
  <si>
    <t>Q310-844020</t>
  </si>
  <si>
    <t xml:space="preserve">AMB667UM23 </t>
  </si>
  <si>
    <t>CEDMB9043</t>
  </si>
  <si>
    <t>FRONT VINYL</t>
  </si>
  <si>
    <t>Q130-002933</t>
  </si>
  <si>
    <t>BACK VINYL</t>
  </si>
  <si>
    <t>Q130-002934</t>
  </si>
  <si>
    <t>WQ01</t>
  </si>
  <si>
    <t>C PAD - TAPE</t>
  </si>
  <si>
    <t>GH81-16479A</t>
  </si>
  <si>
    <t>GH81-16480A</t>
  </si>
  <si>
    <t>GH81-16481A</t>
  </si>
  <si>
    <t>PANEL LINER</t>
  </si>
  <si>
    <t>GH81-16482A</t>
  </si>
  <si>
    <t>NP01</t>
  </si>
  <si>
    <t>COVER PANEL (Z TYPE)</t>
  </si>
  <si>
    <t>GH81-15950A</t>
  </si>
  <si>
    <t>GH81-15952A</t>
  </si>
  <si>
    <t>PX01</t>
  </si>
  <si>
    <t>GH81-15318A</t>
  </si>
  <si>
    <t>GH81-15896A</t>
  </si>
  <si>
    <t>GH81-15893A</t>
  </si>
  <si>
    <t>Q130-002931</t>
  </si>
  <si>
    <t>Q130-002930</t>
  </si>
  <si>
    <t>Q130-002929</t>
  </si>
  <si>
    <t>Q130-002932</t>
  </si>
  <si>
    <t>COVER WINDOW(433A)</t>
  </si>
  <si>
    <t>Q310-725075</t>
  </si>
  <si>
    <t>COVER WINDOW(304A)</t>
  </si>
  <si>
    <t>Q310-724796</t>
  </si>
  <si>
    <t>WJ01( WINNER)</t>
  </si>
  <si>
    <t>WJ01(WINNER)</t>
  </si>
  <si>
    <t>Q130-003013</t>
  </si>
  <si>
    <t>WU01(ONE+)</t>
  </si>
  <si>
    <t>WH01(GRIFFIN)</t>
  </si>
  <si>
    <t>JP01 
(Apple watch)</t>
  </si>
  <si>
    <t>WS04 
(Beyond X)</t>
  </si>
  <si>
    <t>COVER BACK</t>
  </si>
  <si>
    <t>COVER FRONT</t>
  </si>
  <si>
    <t>WU01
 (One Plus)</t>
  </si>
  <si>
    <t>KE01(Griffin)</t>
  </si>
  <si>
    <t>VIVO(TQ01)</t>
  </si>
  <si>
    <t>Q130-003180</t>
  </si>
  <si>
    <t>GOOGLE C2</t>
  </si>
  <si>
    <t>COVER WINOW FRONT</t>
  </si>
  <si>
    <t>Q130-003055</t>
  </si>
  <si>
    <t>Q130-003054</t>
  </si>
  <si>
    <t>VIVO</t>
  </si>
  <si>
    <t>Q130-003052</t>
  </si>
  <si>
    <t>HUAWEI</t>
  </si>
  <si>
    <t>Q130-003193</t>
  </si>
  <si>
    <t>Q130-003197</t>
  </si>
  <si>
    <t>COVER WINOW BACK</t>
  </si>
  <si>
    <t>Q130-003050</t>
  </si>
  <si>
    <t xml:space="preserve">GUIDE FILM B TAPE </t>
  </si>
  <si>
    <t>Q300-014626</t>
  </si>
  <si>
    <t>TS01</t>
  </si>
  <si>
    <t>Cover window
 (A type)</t>
  </si>
  <si>
    <t>Q130-003226</t>
  </si>
  <si>
    <t>US01</t>
  </si>
  <si>
    <t>Q130-003220</t>
  </si>
  <si>
    <t>ELSTAR</t>
  </si>
  <si>
    <t>Q130-003129</t>
  </si>
  <si>
    <t>REMOVER TAPE</t>
  </si>
  <si>
    <t>BEYOND1</t>
  </si>
  <si>
    <t>A30</t>
  </si>
  <si>
    <t xml:space="preserve">COVER WINDOW FRONT </t>
  </si>
  <si>
    <t>wp01</t>
  </si>
  <si>
    <t>COVER WINDOW(308A)</t>
  </si>
  <si>
    <t>Q310-724797</t>
  </si>
  <si>
    <t>SM-A307
(intops)</t>
  </si>
  <si>
    <t>ANT SUB2 DIV OUT</t>
  </si>
  <si>
    <t>GH42-06453A</t>
  </si>
  <si>
    <t>ANT WIFI</t>
  </si>
  <si>
    <t>GH42-06455A</t>
  </si>
  <si>
    <t>AMB667US01-XIAOMI</t>
  </si>
  <si>
    <t>Q130-003166</t>
  </si>
  <si>
    <t>JTAF064-07D (JNTC)</t>
  </si>
  <si>
    <t xml:space="preserve">COVER WINDOW
(FRONT) </t>
  </si>
  <si>
    <t>JTAF064-07D-R8-TOP (TC 10*15)</t>
  </si>
  <si>
    <t>JTAF064-11D</t>
  </si>
  <si>
    <t>C WINDOW  F R4</t>
  </si>
  <si>
    <t>SS20-00044A</t>
  </si>
  <si>
    <t>C WINDOW  B R4</t>
  </si>
  <si>
    <t>SS20-00045A</t>
  </si>
  <si>
    <t>JTDF067-07</t>
  </si>
  <si>
    <t>cover window front</t>
  </si>
  <si>
    <t>SS20-00053A</t>
  </si>
  <si>
    <t>cover window back</t>
  </si>
  <si>
    <t>SS20-00054A</t>
  </si>
  <si>
    <t>RELEASE LINER</t>
  </si>
  <si>
    <t>GFTUH0101</t>
  </si>
  <si>
    <t xml:space="preserve">TPU PSA </t>
  </si>
  <si>
    <t>GFTUH0102</t>
  </si>
  <si>
    <t>CU PSA</t>
  </si>
  <si>
    <t>GFTUH0110</t>
  </si>
  <si>
    <t>GRAPHITE SHEET</t>
  </si>
  <si>
    <t>GFTUH0104</t>
  </si>
  <si>
    <t>COVER TAPE</t>
  </si>
  <si>
    <t>GFTUH0111</t>
  </si>
  <si>
    <t>GAP TAPE</t>
  </si>
  <si>
    <t>GFTUH0107</t>
  </si>
  <si>
    <t>FPCB TAPE</t>
  </si>
  <si>
    <t>GFTUH0109</t>
  </si>
  <si>
    <t>TOP+ BOTTOM LINNER</t>
  </si>
  <si>
    <t>GFTUH0108</t>
  </si>
  <si>
    <t>TOP LINER</t>
  </si>
  <si>
    <t>SS20-00046A</t>
  </si>
  <si>
    <t>SS20-00047A</t>
  </si>
  <si>
    <t>SS20-00048A</t>
  </si>
  <si>
    <t>CUSHION TAPE</t>
  </si>
  <si>
    <t>SS20-00049A</t>
  </si>
  <si>
    <t>SIDE PSA TAPE</t>
  </si>
  <si>
    <t>SS20-00050A</t>
  </si>
  <si>
    <t>BOTTOM LINER</t>
  </si>
  <si>
    <t>SS20-00051A</t>
  </si>
  <si>
    <t>SS20-00052A</t>
  </si>
  <si>
    <t>Ghi chú</t>
  </si>
  <si>
    <t>Model</t>
  </si>
  <si>
    <t>Loại khay</t>
  </si>
  <si>
    <t>Số luọng ea</t>
  </si>
  <si>
    <t>Tồn kho đầu kỳ</t>
  </si>
  <si>
    <t>Tổng nhập</t>
  </si>
  <si>
    <t>Tổng xuất</t>
  </si>
  <si>
    <t>tồn kho</t>
  </si>
  <si>
    <t>tồn po</t>
  </si>
  <si>
    <t>KR01</t>
  </si>
  <si>
    <t>Nhập kho</t>
  </si>
  <si>
    <t>Cấp Sản xuất</t>
  </si>
  <si>
    <t>ML06</t>
  </si>
  <si>
    <t>LJ6+AC17+D13</t>
  </si>
  <si>
    <t>TRAY ML06 Top</t>
  </si>
  <si>
    <t>LJ63-16171A
LJ63-16264A</t>
  </si>
  <si>
    <t>TRAY ML06 Bottom</t>
  </si>
  <si>
    <t xml:space="preserve">ngày </t>
  </si>
  <si>
    <t>ngày</t>
  </si>
  <si>
    <t>đêm</t>
  </si>
  <si>
    <t>nhập kho</t>
  </si>
  <si>
    <t>MJ01</t>
  </si>
  <si>
    <t>LJ63-16183A
LJ63-16354A
LJ63-16631A
LJ63-16628A
LJ63-17015A
LJ63-17016A</t>
  </si>
  <si>
    <t>số lượng sx</t>
  </si>
  <si>
    <t>tồn</t>
  </si>
  <si>
    <t>KK01</t>
  </si>
  <si>
    <t>HT28</t>
  </si>
  <si>
    <t>TRAY HT28
top</t>
  </si>
  <si>
    <t>178.7*129.7*0.8T</t>
  </si>
  <si>
    <t>TRAY HT28
Bottom</t>
  </si>
  <si>
    <t>MK01</t>
  </si>
  <si>
    <t>LJ62-16109A</t>
  </si>
  <si>
    <t>TRAY MK01</t>
  </si>
  <si>
    <t xml:space="preserve">291*312*91 </t>
  </si>
  <si>
    <t>MR01</t>
  </si>
  <si>
    <t>LJ63-16146A
LJ63-16387A
LJ63-16703A
Q130-649172
Q310-678042
Q310-670869</t>
  </si>
  <si>
    <t>LJ63-16147A
LJ63-16385A</t>
  </si>
  <si>
    <t>LJ63-16286A
Lj63-16386A
LJ63-17935A</t>
  </si>
  <si>
    <t>JTAF064-07D
S20-00044A
S20-00045A</t>
  </si>
  <si>
    <t>BOBIN JNTC</t>
  </si>
  <si>
    <t>Nhập kho NVL</t>
  </si>
  <si>
    <t>Nhập kho tp</t>
  </si>
  <si>
    <t>S20-00053A
S20-00054A</t>
  </si>
  <si>
    <t>BOBIN JNTC NEW</t>
  </si>
  <si>
    <t>NHẬP KHO NVL</t>
  </si>
  <si>
    <t>COVER WINDOW(A)</t>
  </si>
  <si>
    <t>LJ63-19050B</t>
  </si>
  <si>
    <t>BOBIN BLACK 500*105</t>
  </si>
  <si>
    <t>500mm*150mm*95m</t>
  </si>
  <si>
    <t>=</t>
  </si>
  <si>
    <t>Q130-002612
LJ63-16334A
q130-003197</t>
  </si>
  <si>
    <t>BOBIN BLACK 500*100</t>
  </si>
  <si>
    <t>COVER WINDOW (B)</t>
  </si>
  <si>
    <t>LJ63-16467B
LJ63-16595B
LJ63-17304A
LJ63-17433A
LJ63-17308A
LJ63-17609A
LJ63-18022A</t>
  </si>
  <si>
    <t>BOBIN WINDOW 420</t>
  </si>
  <si>
    <t>420*150*120</t>
  </si>
  <si>
    <t>Tray UH01 TOP</t>
  </si>
  <si>
    <t>163*118*0.5T(TOP)</t>
  </si>
  <si>
    <t>TRAY UH01 BOTOM</t>
  </si>
  <si>
    <t>161*117*0.8T Bottom</t>
  </si>
  <si>
    <t>ME09</t>
  </si>
  <si>
    <t>LJ63-16296A
LJ63-17544A</t>
  </si>
  <si>
    <t>LJ63-16465A
LJ63-16344A
LJ63-17727D</t>
  </si>
  <si>
    <t>LJ63-18648B
sheet</t>
  </si>
  <si>
    <t>TRAY TS01 SHEET TOP</t>
  </si>
  <si>
    <t>TRAY TS01 SHEET BOTTOM</t>
  </si>
  <si>
    <t>TRAY TS01 Z C PANEL</t>
  </si>
  <si>
    <t>LJ63-18666A</t>
  </si>
  <si>
    <t>TRAY US01 Z C PANEL</t>
  </si>
  <si>
    <t>LJ63-19075B
lj63-19285b
lj63-19075b</t>
  </si>
  <si>
    <t>TRAY VD04  SHEET TOP</t>
  </si>
  <si>
    <t>TRAY VD04 SHEET BOTTOM</t>
  </si>
  <si>
    <t>LJ63-19075a
LJ63-19285A</t>
  </si>
  <si>
    <t>TRAY VD04 - PANEL Z</t>
  </si>
  <si>
    <t>TRAY UW01 - PANEL Z</t>
  </si>
  <si>
    <t>LJ6.-18964A</t>
  </si>
  <si>
    <t>TRAY UM07 - PANEL Z-TYPE</t>
  </si>
  <si>
    <t>TRAY TW01 - PANEL Z-TYPE</t>
  </si>
  <si>
    <t>TRAY DANG Z TV01- PANEL</t>
  </si>
  <si>
    <t>ư</t>
  </si>
  <si>
    <t>TRAY PX01 TÁI CHẾ</t>
  </si>
  <si>
    <t xml:space="preserve">LJ63-17543a
</t>
  </si>
  <si>
    <t>TRAY TV01 C-PAD</t>
  </si>
  <si>
    <t xml:space="preserve">LJ63-17309A
</t>
  </si>
  <si>
    <t>KHAY NHỰA WF01 TOP</t>
  </si>
  <si>
    <t>LJ63-17726A
LJ63-17432A
LJ63-17830A
LJ63-17834B</t>
  </si>
  <si>
    <t>TRAY TG01-CSDT1-BOTTOM NOTE 10</t>
  </si>
  <si>
    <t>TRAY TG01-CSDT1-TOP
NOTE 10</t>
  </si>
  <si>
    <t>SSDT1
CSDT1
CSDT1 UK08</t>
  </si>
  <si>
    <t>TRAY TOP NOTE 9</t>
  </si>
  <si>
    <t xml:space="preserve">39*126*13mm            
</t>
  </si>
  <si>
    <t xml:space="preserve">  245*131*54mm     </t>
  </si>
  <si>
    <t>CSDT1
CSDT1 UK08</t>
  </si>
  <si>
    <t>TRAY CSDT1 BOTTOM
NOTE 9</t>
  </si>
  <si>
    <t xml:space="preserve">  245*128*31mm       </t>
  </si>
  <si>
    <t>TRAY SSDT1 TOP
 Tái chế</t>
  </si>
  <si>
    <t>TRAY SSDT1 BOTTOM
Tái chế</t>
  </si>
  <si>
    <t>TRAY CSDT1 TOP
Tái chế</t>
  </si>
  <si>
    <t>TRAY CSDT1 BOTTOM
Tái chế</t>
  </si>
  <si>
    <t>GH42-06452
GH42-06453</t>
  </si>
  <si>
    <t>TRAY ANT</t>
  </si>
  <si>
    <t>GH42-06454</t>
  </si>
  <si>
    <t>TRAY GPS</t>
  </si>
  <si>
    <t>GH42-06455</t>
  </si>
  <si>
    <t>TRAY WIFI</t>
  </si>
  <si>
    <t>Q300-014626
Q300-015415</t>
  </si>
  <si>
    <t>TRAY TJ01 UV TAPE TOP</t>
  </si>
  <si>
    <t>TRAY TJ01 UV TAPE BOTTOM</t>
  </si>
  <si>
    <t>TRAY A PAN</t>
  </si>
  <si>
    <t>TRAY VQ04 PANEL Z</t>
  </si>
  <si>
    <t>LJ63-19383A
LJ63-19692A</t>
  </si>
  <si>
    <t>TRAY VQ01 PANEL Z</t>
  </si>
  <si>
    <t>LJJ63-16395A</t>
  </si>
  <si>
    <t>TRAY VX01 TOP</t>
  </si>
  <si>
    <t>PLATICAP WQ01 543 TÁI CHẾ</t>
  </si>
  <si>
    <t>55.2*47.7</t>
  </si>
  <si>
    <t>TRAY VX01 BOTTOM</t>
  </si>
  <si>
    <t>TRAY UM06 TOP</t>
  </si>
  <si>
    <t>TRAY UM06 BOTTOM</t>
  </si>
  <si>
    <t>PLASTIC CAP RD01  TÁI CHẾ</t>
  </si>
  <si>
    <t>PLASTIC CAP TG01 TÁI CHẾ</t>
  </si>
  <si>
    <t>PLASTIC CAP TG01</t>
  </si>
  <si>
    <t>TRAY VQ01 TOP</t>
  </si>
  <si>
    <t>PLASTIC CAP TV01</t>
  </si>
  <si>
    <t>PLASTIC CAP WH01</t>
  </si>
  <si>
    <t>TRAY VQ01 BOTTOM</t>
  </si>
  <si>
    <t>TRAY VT01 TOP</t>
  </si>
  <si>
    <t>TRAY VT01 BOTTOM</t>
  </si>
  <si>
    <t>LJ63-16707a
BẮC GIANG</t>
  </si>
  <si>
    <t>PLATICAP RD01 707 new</t>
  </si>
  <si>
    <t>LJ63-17310a
BẮC GIANG</t>
  </si>
  <si>
    <t>PLATICAP WQ01 310 new</t>
  </si>
  <si>
    <t>GH02-19038A
BẮC GIANG</t>
  </si>
  <si>
    <t>TRAY 038</t>
  </si>
  <si>
    <t>TRAY VD04 - TOP</t>
  </si>
  <si>
    <t>TRAY VD04 - BOTTOM</t>
  </si>
  <si>
    <t>TRAY VQ04 Z</t>
  </si>
  <si>
    <t>TRAY VQ01 Z</t>
  </si>
  <si>
    <t>Tồn sản xuất</t>
  </si>
  <si>
    <t>TỔng tồn</t>
  </si>
  <si>
    <t>tổng</t>
  </si>
  <si>
    <t>LJ63-19358C</t>
  </si>
  <si>
    <t>LJ63-19391A</t>
  </si>
  <si>
    <t>SS20-00025A</t>
  </si>
  <si>
    <t>LJ63-18638A</t>
  </si>
  <si>
    <t>SS20-00035A</t>
  </si>
  <si>
    <t>SS20-00036A</t>
  </si>
  <si>
    <t>SS20-00028A</t>
  </si>
  <si>
    <t>GH02-18057A</t>
  </si>
  <si>
    <t>GH02-17848A</t>
  </si>
  <si>
    <t>GH02-17846A</t>
  </si>
  <si>
    <t>GH02-19225A</t>
  </si>
  <si>
    <t>GH02-19042A</t>
  </si>
  <si>
    <t>GH02-19025A</t>
  </si>
  <si>
    <t>GH02-19635A</t>
  </si>
  <si>
    <t>GH02-20502A</t>
  </si>
  <si>
    <t>T002-0070</t>
  </si>
  <si>
    <t>T002-0077</t>
  </si>
  <si>
    <t>LJ63-19076b</t>
  </si>
  <si>
    <t>LJ63-18281A</t>
  </si>
  <si>
    <t>LJ63-18300A</t>
  </si>
  <si>
    <t>LJ63-18303A</t>
  </si>
  <si>
    <t>Q130-003171</t>
  </si>
  <si>
    <t>CEDMB9008</t>
  </si>
  <si>
    <t>GH02-19269A</t>
  </si>
  <si>
    <t>GH02-19617A</t>
  </si>
  <si>
    <t>GH02-19214A</t>
  </si>
  <si>
    <t>GH02-19139A</t>
  </si>
  <si>
    <t>JTAF064-07D-R8-TOP(8mm)</t>
  </si>
  <si>
    <t>JTAF064-07D-R8-TOP (16MM)</t>
  </si>
  <si>
    <t>LJ63-18451A</t>
  </si>
  <si>
    <t>GH02-19543A</t>
  </si>
  <si>
    <t>GH02-19552A</t>
  </si>
  <si>
    <t>GH02-19370A</t>
  </si>
  <si>
    <t>GH02-20473A</t>
  </si>
  <si>
    <t>GH02-20474A</t>
  </si>
  <si>
    <t>GH02-20475A</t>
  </si>
  <si>
    <t>GH02-20476A</t>
  </si>
  <si>
    <t>GH02-19960A</t>
  </si>
  <si>
    <t>GH02-19381A</t>
  </si>
  <si>
    <t>SS20-00002A</t>
  </si>
  <si>
    <t>SS20-00003A</t>
  </si>
  <si>
    <t>SS20-00004A</t>
  </si>
  <si>
    <t>GH02-19411A</t>
  </si>
  <si>
    <t>SS20-00006A</t>
  </si>
  <si>
    <t>SS20-00001A</t>
  </si>
  <si>
    <t>CEDMB9043 new</t>
  </si>
  <si>
    <t>CSDT1 NEW</t>
  </si>
  <si>
    <t>CSDT1.</t>
  </si>
  <si>
    <t>SS-MMP</t>
  </si>
  <si>
    <t>LJ63-19508A</t>
  </si>
  <si>
    <t>LJ63-18447A</t>
  </si>
  <si>
    <t>JTAF064-07D-R8-TOP.</t>
  </si>
  <si>
    <t>LJ63-19066A</t>
  </si>
  <si>
    <t>LJ63-17994A</t>
  </si>
  <si>
    <t>LJ63-18978A</t>
  </si>
  <si>
    <t>LJ63-19127A</t>
  </si>
  <si>
    <t>LJ63-19282G</t>
  </si>
  <si>
    <t>LJ63-19173B</t>
  </si>
  <si>
    <t>LJ63-19192A</t>
  </si>
  <si>
    <t>LJ63-19268A</t>
  </si>
  <si>
    <t>LJ63-19388B</t>
  </si>
  <si>
    <t>LJ63-19103A</t>
  </si>
  <si>
    <t>35*20</t>
  </si>
  <si>
    <t>LJ63-19615B</t>
  </si>
  <si>
    <t>LJ63-18692A</t>
  </si>
  <si>
    <t>5210000253</t>
  </si>
  <si>
    <t>SS20-00005A</t>
  </si>
  <si>
    <t>LJ63-18631B</t>
  </si>
  <si>
    <t>LJ63-19544A</t>
  </si>
  <si>
    <t>LJ63-18632A</t>
  </si>
  <si>
    <t>LJ63-18301A</t>
  </si>
  <si>
    <t>LJ63-18301B</t>
  </si>
  <si>
    <t>Q300-016085</t>
  </si>
  <si>
    <t>Q300-015872</t>
  </si>
  <si>
    <t>LJ63-19360C</t>
  </si>
  <si>
    <t>LJ63-17944A</t>
  </si>
  <si>
    <t>LJ63-18449A</t>
  </si>
  <si>
    <t>280*176</t>
  </si>
  <si>
    <t>JTAF064-07D-R8-TOP(new)</t>
  </si>
  <si>
    <t>500*150*105</t>
  </si>
  <si>
    <t>5T(77mm)*70mm key 5.5</t>
  </si>
  <si>
    <t>5T(77mm)*71mm key 5.5</t>
  </si>
  <si>
    <t>5T(77mm)*81mm key 5.5</t>
  </si>
  <si>
    <t>5T(77mm)*85mm key 5.5</t>
  </si>
  <si>
    <t>Lõi nhựa 4T(6")*120mm</t>
  </si>
  <si>
    <t>INOX JLJIN</t>
  </si>
  <si>
    <t>6"*80mm</t>
  </si>
  <si>
    <t>5T(77mm)*84mm key 5.5</t>
  </si>
  <si>
    <t xml:space="preserve"> 5T(77mm) *45mm key 5.5</t>
  </si>
  <si>
    <t xml:space="preserve"> 5T(77mm)*68mm key 5.5</t>
  </si>
  <si>
    <t xml:space="preserve"> 5T(77mm)*90mm key 5.5</t>
  </si>
  <si>
    <t>LJ63-18448A</t>
  </si>
  <si>
    <t xml:space="preserve"> 5T(77mm) 62mm key 5.5</t>
  </si>
  <si>
    <t>5T(77mm)*67mm key 5.5</t>
  </si>
  <si>
    <t>5T(77mm)*87mm key 5.5</t>
  </si>
  <si>
    <t>5T(77mm)*88mm key 5.5</t>
  </si>
  <si>
    <t>5T(77mm)*65mm key 5.5</t>
  </si>
  <si>
    <t>6"*75mm</t>
  </si>
  <si>
    <t>6"*95mm</t>
  </si>
  <si>
    <t>6"*86mm</t>
  </si>
  <si>
    <t>6"*90mm</t>
  </si>
  <si>
    <t>LJ63-17834A</t>
  </si>
  <si>
    <t>GH02-19296A</t>
  </si>
  <si>
    <t>TOATL</t>
  </si>
  <si>
    <t>TOATAL</t>
  </si>
  <si>
    <t>Tháng 8</t>
  </si>
  <si>
    <t xml:space="preserve">Tên loại
</t>
  </si>
  <si>
    <t>Ngày đề xuất
발주 일</t>
  </si>
  <si>
    <t>Ngày chuyển cho MH
 발주 승인 일</t>
  </si>
  <si>
    <t>Số lượng
수량</t>
  </si>
  <si>
    <t>Ngày về
입고 일</t>
  </si>
  <si>
    <t>Số lượng về
입고 수량</t>
  </si>
  <si>
    <t>Tồn PO
전량</t>
  </si>
  <si>
    <t>Tồn sản xuất
현장 재고</t>
  </si>
  <si>
    <t>Sử dụng được dến ngày
기한</t>
  </si>
  <si>
    <t>Túi bóng (ESD bag)
20cm*31cm*0.05</t>
  </si>
  <si>
    <t>06.07.2020</t>
  </si>
  <si>
    <t>30.07.2020</t>
  </si>
  <si>
    <t>20.07.2020</t>
  </si>
  <si>
    <t>31.07.2020</t>
  </si>
  <si>
    <t>13.08.2020</t>
  </si>
  <si>
    <t>14.08.2020</t>
  </si>
  <si>
    <t>15.08.2020</t>
  </si>
  <si>
    <t>19.08.2020</t>
  </si>
  <si>
    <t>27.08.2020</t>
  </si>
  <si>
    <t>Túi bóng (ESD bag)
15cm*26cm*0.05</t>
  </si>
  <si>
    <t>10.08.2020</t>
  </si>
  <si>
    <t>18.08.2020</t>
  </si>
  <si>
    <t>Túi bóng (ESD bag)
30cm*50cm*0.08</t>
  </si>
  <si>
    <t>05.08.2020</t>
  </si>
  <si>
    <t>Túi bóng (ESD bag)
18cm*42cm*0.08</t>
  </si>
  <si>
    <t>04.08.2020</t>
  </si>
  <si>
    <t>11.08.2020</t>
  </si>
  <si>
    <t>12.08.2020</t>
  </si>
  <si>
    <t>Túi bóng (ESD bag)
45cm*50cm*0.05</t>
  </si>
  <si>
    <t>Túi bóng (ESD bag)
60cm*77cm*0.05</t>
  </si>
  <si>
    <t>28.08.2020</t>
  </si>
  <si>
    <t>Túi bóng (ESD bag)
77cm*63cm*0.05</t>
  </si>
  <si>
    <t>Túi bóng (ESD bag)
8cm*10cm*0.05</t>
  </si>
  <si>
    <t>Túi bóng (ESD bag)
6cm*9cm</t>
  </si>
  <si>
    <t>Túi bóng (ESD bag)
8cm*17cm</t>
  </si>
  <si>
    <t>Túi bóng (ESD bag) 10cm*20cm</t>
  </si>
  <si>
    <t>Túi bóng (ESD bag)
20cm*35cm*0.05</t>
  </si>
  <si>
    <t xml:space="preserve">Băng dính 3M Scotch 810 3/4
</t>
  </si>
  <si>
    <t>03.08.2020</t>
  </si>
  <si>
    <t>17.08.2020</t>
  </si>
  <si>
    <t>29.08.2020</t>
  </si>
  <si>
    <t>Túi bóng (ESD bag)
PE 100cm*130cm*0.05T</t>
  </si>
  <si>
    <t>06.08.2020</t>
  </si>
  <si>
    <t>08.08.2020</t>
  </si>
  <si>
    <t>18.07.2020</t>
  </si>
  <si>
    <t>19.07.2020</t>
  </si>
  <si>
    <t>Túi bóng (Poly bag) 130cm*170cm</t>
  </si>
  <si>
    <t xml:space="preserve">Túi bóng(Poly bag) 80*80*0.05T </t>
  </si>
  <si>
    <t xml:space="preserve">SPONGE 1.0T-ORANGE
500mm*330mm
</t>
  </si>
  <si>
    <t>SPONGE 1.5T-ORANGE
500mm*330mm</t>
  </si>
  <si>
    <t>SPONGE 2.0T-ORANGE
500mm*330mm</t>
  </si>
  <si>
    <t>SPONGE 3.0T-ORANGE
500mm*330mm</t>
  </si>
  <si>
    <t xml:space="preserve">SPONGE 2.0T-GREEN
500mm*330mm
</t>
  </si>
  <si>
    <t xml:space="preserve">SPONGE 2.0T-BLACK
500mm*330mm
</t>
  </si>
  <si>
    <t>Thùng Carton 490*340*240 EA</t>
  </si>
  <si>
    <t xml:space="preserve">Con lăn dính bụi /
 Sticky roller 15CM
</t>
  </si>
  <si>
    <t>25.08.2020</t>
  </si>
  <si>
    <t xml:space="preserve">Con lăn dính bụi /
 Sticky roller 20CM
</t>
  </si>
  <si>
    <t xml:space="preserve">Con lăn dính bụi /
 Sticky roller 30CM
</t>
  </si>
  <si>
    <t>SPONGE 2.0T-WHITE
650mm*450mm</t>
  </si>
  <si>
    <t>SPONGE 1.0T-WHITE
650mm*450mm</t>
  </si>
  <si>
    <t>Xốp lá Sponge leaf 5mm*1000mm*50m</t>
  </si>
  <si>
    <t>19.8.2020</t>
  </si>
  <si>
    <t>Xốp lá Sponge leaf 8mm*1000mm*50m</t>
  </si>
  <si>
    <t>09.08.2020</t>
  </si>
  <si>
    <t>26.08.2020</t>
  </si>
  <si>
    <t>Xốp lá Sponge leaf 10mm*1000mm*50m</t>
  </si>
  <si>
    <t>Găng tay ca su (EA)</t>
  </si>
  <si>
    <t>Mũ chụp tóc (EA)</t>
  </si>
  <si>
    <t xml:space="preserve">Thảm dính bụi xanh
Ticky mat 
</t>
  </si>
  <si>
    <t>Cồn (Ancol) Nồng độ 99.9%(Lit)</t>
  </si>
  <si>
    <t>Khăn lau phòng  sạch PL-3008
Cleanroom Wipers
PL-3008</t>
  </si>
  <si>
    <t>21.08.2020</t>
  </si>
  <si>
    <t>Miếng Vàng</t>
  </si>
  <si>
    <t>Mực in tem (EA)</t>
  </si>
  <si>
    <t>Bút CD ( Box)</t>
  </si>
  <si>
    <t>Giấy phòng sạch Clean paper (Box) A4</t>
  </si>
  <si>
    <t xml:space="preserve">Lõi nhựa 5T(77mm)*85mm with key 5.5 </t>
  </si>
  <si>
    <t xml:space="preserve">Lõi nhựa 5T(77mm)*66mm with key 5.5 </t>
  </si>
  <si>
    <t>Lõi nhựa 5T(77mm)*73mm with key 5.5</t>
  </si>
  <si>
    <t xml:space="preserve">Lõi nhựa 5T(77mm)*64mm with key 5.5 </t>
  </si>
  <si>
    <t xml:space="preserve">Lõi nhựa 5T(77mm)*60mm with key 5.5 </t>
  </si>
  <si>
    <t>WD40(Ea)</t>
  </si>
  <si>
    <t>Màng chít xanh (Roll)</t>
  </si>
  <si>
    <t>Màng chít trắng ( Roll)</t>
  </si>
  <si>
    <t xml:space="preserve">Lõi nhựa  4T(6")*120mm </t>
  </si>
  <si>
    <t xml:space="preserve">Lõi nhựa  4T(6")*80mm </t>
  </si>
  <si>
    <t xml:space="preserve">Lõi nhựa 5T(77mm)*100mm with key 5.5 </t>
  </si>
  <si>
    <t>Lõi nhựa 5T(77mm)*33mm with key 5.5</t>
  </si>
  <si>
    <t xml:space="preserve">Lõi nhựa  4T(6")*75mm </t>
  </si>
  <si>
    <t>Line tape xanh dương (Blue) 48mm*33m</t>
  </si>
  <si>
    <t>Line tape xanh vàng (Yellow) 48mm*33m</t>
  </si>
  <si>
    <t>Line tape xanh đỏ (Red) 48mm*33m</t>
  </si>
  <si>
    <t>05.09.2020</t>
  </si>
  <si>
    <t>03.08.02020</t>
  </si>
  <si>
    <t>03.09.2020</t>
  </si>
  <si>
    <t>04.09.2020</t>
  </si>
  <si>
    <t>02.08.2020</t>
  </si>
  <si>
    <t xml:space="preserve">  </t>
  </si>
  <si>
    <t xml:space="preserve">Lõi nhựa 5T(77mm)*67mm with key 5.5 </t>
  </si>
  <si>
    <t xml:space="preserve">Lõi nhựa 5T(77mm)*33mm with key 5.5 </t>
  </si>
  <si>
    <t xml:space="preserve">Lõi nhựa 5T(77mm)*62mm with key 5.5 </t>
  </si>
  <si>
    <t>Lõi nhựa 5T(77mm)*87mm with key 5.5</t>
  </si>
  <si>
    <t xml:space="preserve">Lõi nhựa  4T(6")*86mm </t>
  </si>
  <si>
    <t>Bọc ngón tĩnh điện có đai</t>
  </si>
  <si>
    <t>20.08.2020</t>
  </si>
  <si>
    <t>01.09.2020</t>
  </si>
  <si>
    <t xml:space="preserve">Vòng tay tĩnh điện </t>
  </si>
  <si>
    <t>Khẩu trang phòng sạch 3 lớp</t>
  </si>
  <si>
    <t>tổng tồn</t>
  </si>
  <si>
    <t>tồn sx</t>
  </si>
  <si>
    <t>6"*110mm</t>
  </si>
  <si>
    <t>5T(77mm)*76mm key 5.5</t>
  </si>
  <si>
    <t>Xốp lá
Sponge 5MM</t>
  </si>
  <si>
    <t>Găng tay</t>
  </si>
  <si>
    <t>khẩu trang</t>
  </si>
  <si>
    <t xml:space="preserve">bọc tóc </t>
  </si>
  <si>
    <t>Sản xuất</t>
  </si>
  <si>
    <t>chất lượng</t>
  </si>
  <si>
    <t>Phát triển</t>
  </si>
  <si>
    <t>total</t>
  </si>
  <si>
    <t>metal</t>
  </si>
  <si>
    <t>số lượng</t>
  </si>
  <si>
    <t>cần</t>
  </si>
  <si>
    <t>Tồn</t>
  </si>
  <si>
    <t>Kiểm tra Panel</t>
  </si>
  <si>
    <t xml:space="preserve">Máy dập </t>
  </si>
  <si>
    <t>Tổ trưởng</t>
  </si>
  <si>
    <t>Quản lý</t>
  </si>
  <si>
    <t>TOTAL Cần/ ngày</t>
  </si>
  <si>
    <t>TOTAL  30 ngày</t>
  </si>
  <si>
    <t>Xin mua dự
 phòng audis</t>
  </si>
  <si>
    <t>Ca ngày</t>
  </si>
  <si>
    <t>Ca Đêm</t>
  </si>
  <si>
    <t>Số lượng găng tay cần dùng</t>
  </si>
  <si>
    <t>Hoàn Thiện SX</t>
  </si>
  <si>
    <t>Meterial</t>
  </si>
  <si>
    <t>Vệ sinh</t>
  </si>
  <si>
    <t>Vận Chuyển</t>
  </si>
  <si>
    <t>Vật Tư</t>
  </si>
  <si>
    <t>Diecut</t>
  </si>
  <si>
    <t>Rotary</t>
  </si>
  <si>
    <t>CN Chuyên ngày</t>
  </si>
  <si>
    <t>Sample đứng máy</t>
  </si>
  <si>
    <t>Trung Quốc</t>
  </si>
  <si>
    <t>Ca Ngày</t>
  </si>
  <si>
    <t>W30</t>
  </si>
  <si>
    <t>7250L-4992B</t>
  </si>
  <si>
    <t>7250L-4992A</t>
  </si>
  <si>
    <t>7250L-8235B</t>
  </si>
  <si>
    <t>7250L-9183A</t>
  </si>
  <si>
    <t>250*115*82</t>
  </si>
  <si>
    <t>LJ63-18139A</t>
  </si>
  <si>
    <t>232*110*78</t>
  </si>
  <si>
    <t>LJ63-18140A</t>
  </si>
  <si>
    <t>TRAY TV011-PAD</t>
  </si>
  <si>
    <t>W24</t>
  </si>
  <si>
    <t>W25</t>
  </si>
  <si>
    <t>Fcst</t>
  </si>
  <si>
    <t>W44</t>
  </si>
  <si>
    <t>LJ63-16631A</t>
  </si>
  <si>
    <t>LJ63-16628A</t>
  </si>
  <si>
    <t>3"*70</t>
  </si>
  <si>
    <t>3"*71</t>
  </si>
  <si>
    <t>3"*81</t>
  </si>
  <si>
    <t>6"95</t>
  </si>
  <si>
    <t>BOBIN 300</t>
  </si>
  <si>
    <t>BOBIN 420</t>
  </si>
  <si>
    <t>BOBIN 500</t>
  </si>
  <si>
    <t>TRAY CS</t>
  </si>
  <si>
    <t>TRAY MJ</t>
  </si>
  <si>
    <t>TRAY MQ</t>
  </si>
  <si>
    <t>TRAY PX</t>
  </si>
  <si>
    <t>TRAY RD</t>
  </si>
  <si>
    <t>TRAY SS</t>
  </si>
  <si>
    <t>TRAY Z</t>
  </si>
  <si>
    <t>NH04</t>
  </si>
  <si>
    <t>28.07.2001</t>
  </si>
  <si>
    <t>24.07.2001</t>
  </si>
  <si>
    <t>thay đổi</t>
  </si>
  <si>
    <t>NM01</t>
  </si>
  <si>
    <t>28.07.2002</t>
  </si>
  <si>
    <t>24.07.2002</t>
  </si>
  <si>
    <t>28.07.2003</t>
  </si>
  <si>
    <t>24.07.2003</t>
  </si>
  <si>
    <t>28.07.2004</t>
  </si>
  <si>
    <t>24.07.2004</t>
  </si>
  <si>
    <t>28.07.2005</t>
  </si>
  <si>
    <t>24.07.2005</t>
  </si>
  <si>
    <t>28.07.2006</t>
  </si>
  <si>
    <t>24.07.2006</t>
  </si>
  <si>
    <t>28.07.2007</t>
  </si>
  <si>
    <t>24.07.2007</t>
  </si>
  <si>
    <t>RD01</t>
  </si>
  <si>
    <t>28.07.2008</t>
  </si>
  <si>
    <t>24.07.2008</t>
  </si>
  <si>
    <t>28.07.2009</t>
  </si>
  <si>
    <t>24.07.2009</t>
  </si>
  <si>
    <t>28.07.2010</t>
  </si>
  <si>
    <t>24.07.2010</t>
  </si>
  <si>
    <t>28.07.2011</t>
  </si>
  <si>
    <t>24.07.2011</t>
  </si>
  <si>
    <t>28.07.2012</t>
  </si>
  <si>
    <t>24.07.2012</t>
  </si>
  <si>
    <t>28.07.2013</t>
  </si>
  <si>
    <t>24.07.2013</t>
  </si>
  <si>
    <t>EU01</t>
  </si>
  <si>
    <t>28.07.2014</t>
  </si>
  <si>
    <t>24.07.2014</t>
  </si>
  <si>
    <t>EU09</t>
  </si>
  <si>
    <t>28.07.2015</t>
  </si>
  <si>
    <t>24.07.2015</t>
  </si>
  <si>
    <t>MJ04</t>
  </si>
  <si>
    <t>28.07.2016</t>
  </si>
  <si>
    <t>24.07.2016</t>
  </si>
  <si>
    <t>28.07.2017</t>
  </si>
  <si>
    <t>24.07.2017</t>
  </si>
  <si>
    <t>28.07.2018</t>
  </si>
  <si>
    <t>24.07.2018</t>
  </si>
  <si>
    <t>Máy dập SX1</t>
  </si>
  <si>
    <t>Sample</t>
  </si>
  <si>
    <t xml:space="preserve">Máy Rotary 5k </t>
  </si>
  <si>
    <t xml:space="preserve">Máy Rotary 10k </t>
  </si>
  <si>
    <t xml:space="preserve">Máy Rotary 16k </t>
  </si>
  <si>
    <t xml:space="preserve">Máy Rotary 12k </t>
  </si>
  <si>
    <t xml:space="preserve">Máy Rotary 20k </t>
  </si>
  <si>
    <t>Máy Rotary 5k  SX1</t>
  </si>
  <si>
    <t>Máy Rotary 10k  SX1</t>
  </si>
  <si>
    <t>Máy Rotary 16k SX1</t>
  </si>
  <si>
    <t>Máy dập SX2</t>
  </si>
  <si>
    <t>Máy Rotary 12k SX2</t>
  </si>
  <si>
    <t>Máy Rotary 20k SX2</t>
  </si>
  <si>
    <t>Máy dập SX3</t>
  </si>
  <si>
    <t>Máy Rotary 10k  SX3</t>
  </si>
  <si>
    <t>Máy kiểm tra dạng roll SX3</t>
  </si>
  <si>
    <t>Con lăn dính bụi /
 Sticky roller/스티키 롤러
 15cm*17M   Roll</t>
  </si>
  <si>
    <t>Cửa gió 1 (đường xuống xưởng)</t>
  </si>
  <si>
    <t>Cửa gió 2 (cửa vào sx 1)</t>
  </si>
  <si>
    <t>Cửa gió 3 (cửa vào sx 2)</t>
  </si>
  <si>
    <t>Cửa gió 4 (cửa vào nữ) (SX1)</t>
  </si>
  <si>
    <t>Cửa gió 5 (cửa vào nam) (SX1)</t>
  </si>
  <si>
    <t>Cửa gió 6 (cửa  nguyên vật liệu) (SX1)</t>
  </si>
  <si>
    <t>Cửa gió 6 (cửa ra Slitting sang sx3) (SX1)</t>
  </si>
  <si>
    <t>Cửa gió 1 (100 CLASS)</t>
  </si>
  <si>
    <t>Cửa gió 2 (100 CLASS0</t>
  </si>
  <si>
    <t>Cửa gió vào phòng thay đồ 1 (SX3)</t>
  </si>
  <si>
    <t>Cửa gió vào phòng thay đồ 2 (SX3)</t>
  </si>
  <si>
    <t>cửa gió vào xưởng (SX3)</t>
  </si>
  <si>
    <t>Máy dập (SX1)</t>
  </si>
  <si>
    <t>Rotary (SX1)</t>
  </si>
  <si>
    <t>Đứng máy (SX2)</t>
  </si>
  <si>
    <t>Hoàn thiện (SX2)</t>
  </si>
  <si>
    <t>Hoàn thiện SX (100 Class)</t>
  </si>
  <si>
    <t>Hoàn thiện Roll (100 Class)</t>
  </si>
  <si>
    <t>Đứng máy (SX3)</t>
  </si>
  <si>
    <t>Hoàn thiện (SX3)</t>
  </si>
  <si>
    <t>HÌnh ảnh
사진</t>
  </si>
  <si>
    <t>Tồn kho hiện tại
현재 재고</t>
  </si>
  <si>
    <t>Tồn PO
 PO 재고</t>
  </si>
  <si>
    <t>Tổng tồn
총 재고</t>
  </si>
  <si>
    <t>Ví trí sử dụng 
사용 위치</t>
  </si>
  <si>
    <t>TÊN 
품명</t>
  </si>
  <si>
    <t>Sản xuất 1  1실   Máy dập 고속 설비</t>
  </si>
  <si>
    <t xml:space="preserve">   Rotary </t>
  </si>
  <si>
    <t>Sản xuất 2  2실   Máy 설비</t>
  </si>
  <si>
    <t xml:space="preserve">   Hoàn thiện 후가공</t>
  </si>
  <si>
    <t>100 Class   Hoàn thiện SX  생산 후가공</t>
  </si>
  <si>
    <t xml:space="preserve">   Hoàn thiện Roll 롤 후가공</t>
  </si>
  <si>
    <t>Sản xuất 3  3실   Máy 설비</t>
  </si>
  <si>
    <t xml:space="preserve">Vệ sinh 정소   </t>
  </si>
  <si>
    <t>Máy dập SX1
( 고속 Sx1)</t>
  </si>
  <si>
    <t>Rotary SX1
(설비 sx1)</t>
  </si>
  <si>
    <t>Hoàn thiện sx2
후가공 sx2</t>
  </si>
  <si>
    <t>Hoàn thiện SX 100 class 
생산 후가공</t>
  </si>
  <si>
    <t>Hoàn thiện Roll 100 Class (QC)
롤 후가공</t>
  </si>
  <si>
    <t>Đứng máy SX3
 설비 sx3</t>
  </si>
  <si>
    <t>Hoàn thiện SX3
후가공 sx3</t>
  </si>
  <si>
    <t xml:space="preserve">Sample </t>
  </si>
  <si>
    <t>Đứng máy sx2
 설비 작업 sx2</t>
  </si>
  <si>
    <t>Nguyên Vật Liệu</t>
  </si>
  <si>
    <t>Metal</t>
  </si>
  <si>
    <t>SX 3</t>
  </si>
  <si>
    <t>SX1+2</t>
  </si>
  <si>
    <t>Hoàn Thiện (NG)</t>
  </si>
  <si>
    <t>NVL</t>
  </si>
  <si>
    <t>Hoàn thiện (Jck)</t>
  </si>
  <si>
    <t>DYT 950G
30*500</t>
  </si>
  <si>
    <t>Xốp bọt</t>
  </si>
  <si>
    <t xml:space="preserve">                                      </t>
  </si>
  <si>
    <t>Máy Dập sx2</t>
  </si>
  <si>
    <t>Máy rotay sx2</t>
  </si>
  <si>
    <t>SX1+2+3</t>
  </si>
  <si>
    <t xml:space="preserve"> 정소   Vệ Sinh</t>
  </si>
  <si>
    <t>Cửa gió 1 (đường xuống xưởng) 1에어샤워 ( 현장 가는길 )</t>
  </si>
  <si>
    <t>Cửa gió 2 (cửa vào sx 1) 2에어샤워 ( 1실 들어가 )</t>
  </si>
  <si>
    <t>Cửa gió 3 (cửa vào sx 2) 3에어샤워 ( 2실 들어가 )</t>
  </si>
  <si>
    <t>Cửa gió 4 (cửa vào nữ) 4에어샤워 (여자 화장실 쪽 )</t>
  </si>
  <si>
    <t>Cửa gió 5 (cửa vào nam) 5에어샤워 ( 남자 화장실 쪽 )</t>
  </si>
  <si>
    <t>Cửa gió 6 (cửa  nguyên vật liệu) 6에어샤워 (원자재)</t>
  </si>
  <si>
    <t>Cửa gió 6 (cửa ra Slitting sang sx3) 6에어샤워 (스리팅 --&gt; 3실)</t>
  </si>
  <si>
    <t>Cửa gió 1   1에어샤워</t>
  </si>
  <si>
    <t>Cửa gió 2   2에어샤워</t>
  </si>
  <si>
    <t>Cửa gió vào phòng thay đồ 1 ( 1절신에 들어와 에어샤워)</t>
  </si>
  <si>
    <t>Cửa gió vào phòng thay đồ 2 (  ( 2절신에 들어와 에어샤워)</t>
  </si>
  <si>
    <t>cửa gió vào xưởng  ( 현장 들어와 에어샤워 )</t>
  </si>
  <si>
    <t>Máy Rotary 5k  ( 5k Rotary 설비 )</t>
  </si>
  <si>
    <t>Máy Rotary 10k ( 10k Rotary 설비 )</t>
  </si>
  <si>
    <t>Máy Rotary 12k  ( 12k Rotary설비)</t>
  </si>
  <si>
    <t>Máy Rotary 16k ( 16k Rotary 설비)</t>
  </si>
  <si>
    <t>Máy Rotary 20k ( 20k Rotary 설비 )</t>
  </si>
  <si>
    <t>Máy dập  고속 설비</t>
  </si>
  <si>
    <t>Máy Rotary 5k 5k Rotary 설비</t>
  </si>
  <si>
    <t>Máy Rotary 10k 10 Rotary 설비</t>
  </si>
  <si>
    <t>Máy Rotary 16k 16k Rotary 설비</t>
  </si>
  <si>
    <t>Máy dập 고속 설비</t>
  </si>
  <si>
    <t>Máy Rotary 12k  12k Rotary 설비</t>
  </si>
  <si>
    <t>Máy Rotary 20k  20k Rotary 설비</t>
  </si>
  <si>
    <t>Máy Rotary 10k 10k Rotary 설비</t>
  </si>
  <si>
    <t>Máy kiểm tra dạng roll 롤 설비 검사 (100class)</t>
  </si>
  <si>
    <t>Máy kiểm tra dạng roll 롤 설비 검사 (Sx3)</t>
  </si>
  <si>
    <t>Đứng máy SX2
 설비 sx2</t>
  </si>
  <si>
    <t xml:space="preserve"> 정소  Vệ sinh</t>
  </si>
  <si>
    <t xml:space="preserve"> Hoàn thiện SX2
후가공 sx2</t>
  </si>
  <si>
    <t>Hoàn thiện (Jig)  chuyển đi gia công</t>
  </si>
  <si>
    <t>Máy dập SX2
( 고속 Sx2)</t>
  </si>
  <si>
    <t>Rotary SX2
(설비 sx2)</t>
  </si>
  <si>
    <t xml:space="preserve"> Hoàn thiện SX3
후가공 sx3</t>
  </si>
  <si>
    <t>SPONGE ORANGE 1T
500mm*330mm (EA)</t>
  </si>
  <si>
    <t>SPONGE ORANGE 1.5T
500mm*330mm (EA)</t>
  </si>
  <si>
    <t>SPONGE ORANGE 2T
500mm*330mm (EA)</t>
  </si>
  <si>
    <t>SPONGE ORANGE 3T
500mm*330mm (EA)</t>
  </si>
  <si>
    <t>SPONGE GREEN 2T
500mm*330mm (EA)</t>
  </si>
  <si>
    <t>DATA TIÊU CHUẨN CẤP PHÁT ĐỒ VẬT TƯ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</si>
</sst>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1" formatCode="_(* #,##0_);_(* \(#,##0\);_(* &quot;-&quot;_);_(@_)"/>
    <numFmt numFmtId="43" formatCode="_(* #,##0.00_);_(* \(#,##0.00\);_(* &quot;-&quot;??_);_(@_)"/>
    <numFmt numFmtId="164" formatCode="#,##0.000_);[Red]\(#,##0.000\)"/>
    <numFmt numFmtId="165" formatCode="_-* #,##0_-;\-* #,##0_-;_-* &quot;-&quot;_-;_-@_-"/>
    <numFmt numFmtId="166" formatCode="#,##0_ "/>
    <numFmt numFmtId="167" formatCode="_(* #,##0.0_);_(* \(#,##0.0\);_(* &quot;-&quot;?_);_(@_)"/>
    <numFmt numFmtId="168" formatCode="_-* #,##0.00_-;\-* #,##0.00_-;_-* &quot;-&quot;??_-;_-@_-"/>
    <numFmt numFmtId="169" formatCode="#,##0.0000_);[Red]\(#,##0.0000\)"/>
    <numFmt numFmtId="170" formatCode="[$$-409]#,##0"/>
    <numFmt numFmtId="171" formatCode="#,##0.0_ "/>
    <numFmt numFmtId="172" formatCode="#,##0.0_ ;[Red]\-#,##0.0\ "/>
    <numFmt numFmtId="173" formatCode="#,##0.0_);[Red]\(#,##0.0\)"/>
    <numFmt numFmtId="174" formatCode="#,##0.0"/>
    <numFmt numFmtId="175" formatCode="_-&quot;$&quot;* #,##0.00_-;\-&quot;$&quot;* #,##0.00_-;_-&quot;$&quot;* &quot;-&quot;??_-;_-@_-"/>
    <numFmt numFmtId="176" formatCode="#,##0.000000000000_);[Red]\(#,##0.000000000000\)"/>
    <numFmt numFmtId="177" formatCode="#,##0.00000000000_);[Red]\(#,##0.00000000000\)"/>
    <numFmt numFmtId="178" formatCode="#,##0.0000000000_);[Red]\(#,##0.0000000000\)"/>
    <numFmt numFmtId="179" formatCode="[$-409]d\-mmm;@"/>
    <numFmt numFmtId="180" formatCode="#,##0.00000000_);[Red]\(#,##0.00000000\)"/>
    <numFmt numFmtId="181" formatCode="m/d;@"/>
    <numFmt numFmtId="182" formatCode="_(* #,##0_);_(* \(#,##0\);_(* &quot;-&quot;??_);_(@_)"/>
    <numFmt numFmtId="183" formatCode="_-* #,##0_-;\-* #,##0_-;_-* &quot;-&quot;??_-;_-@_-"/>
    <numFmt numFmtId="184" formatCode="_-* #,##0\ _₫_-;\-* #,##0\ _₫_-;_-* &quot;-&quot;\ _₫_-;_-@_-"/>
    <numFmt numFmtId="185" formatCode="0_);[Red]\(0\)"/>
  </numFmts>
  <fonts count="56">
    <font>
      <sz val="11"/>
      <color theme="1"/>
      <name val="Calibri"/>
      <charset val="134"/>
      <scheme val="minor"/>
    </font>
    <font>
      <sz val="11"/>
      <color theme="1"/>
      <name val="Calibri"/>
      <family val="2"/>
      <scheme val="minor"/>
    </font>
    <font>
      <sz val="10"/>
      <color theme="1"/>
      <name val="Times New Roman"/>
      <charset val="134"/>
    </font>
    <font>
      <sz val="11"/>
      <color theme="1"/>
      <name val="Times New Roman"/>
      <charset val="134"/>
    </font>
    <font>
      <b/>
      <sz val="10"/>
      <color rgb="FF000000"/>
      <name val="Times New Roman"/>
      <charset val="134"/>
    </font>
    <font>
      <sz val="9"/>
      <color theme="1"/>
      <name val="Times New Roman"/>
      <charset val="134"/>
    </font>
    <font>
      <sz val="10"/>
      <color theme="1"/>
      <name val="Calibri"/>
      <charset val="134"/>
      <scheme val="minor"/>
    </font>
    <font>
      <b/>
      <sz val="10"/>
      <color theme="1"/>
      <name val="Times New Roman"/>
      <charset val="134"/>
    </font>
    <font>
      <sz val="10"/>
      <color rgb="FF000000"/>
      <name val="Times New Roman"/>
      <charset val="134"/>
    </font>
    <font>
      <sz val="11"/>
      <color rgb="FFFF0000"/>
      <name val="Times New Roman"/>
      <charset val="134"/>
    </font>
    <font>
      <b/>
      <sz val="11"/>
      <color rgb="FF2F2F2F"/>
      <name val="Calibri"/>
      <charset val="134"/>
    </font>
    <font>
      <b/>
      <sz val="11"/>
      <color rgb="FFFF0000"/>
      <name val="Calibri"/>
      <charset val="134"/>
    </font>
    <font>
      <sz val="13"/>
      <color theme="1"/>
      <name val="Times New Roman"/>
      <charset val="134"/>
    </font>
    <font>
      <sz val="13"/>
      <color rgb="FFFF0000"/>
      <name val="Times New Roman"/>
      <charset val="134"/>
    </font>
    <font>
      <sz val="12"/>
      <color theme="1"/>
      <name val="Calibri"/>
      <charset val="134"/>
      <scheme val="minor"/>
    </font>
    <font>
      <sz val="12"/>
      <name val="Times New Roman"/>
      <charset val="134"/>
    </font>
    <font>
      <sz val="12"/>
      <color theme="1"/>
      <name val="Times New Roman"/>
      <charset val="134"/>
    </font>
    <font>
      <sz val="16"/>
      <color rgb="FFFF0000"/>
      <name val="Calibri"/>
      <charset val="134"/>
      <scheme val="minor"/>
    </font>
    <font>
      <b/>
      <sz val="10"/>
      <name val="Times New Roman"/>
      <charset val="134"/>
    </font>
    <font>
      <b/>
      <sz val="11"/>
      <color rgb="FFFF0000"/>
      <name val="Times New Roman"/>
      <charset val="134"/>
    </font>
    <font>
      <b/>
      <sz val="11"/>
      <color theme="1"/>
      <name val="Times New Roman"/>
      <charset val="134"/>
    </font>
    <font>
      <sz val="11"/>
      <name val="Times New Roman"/>
      <charset val="134"/>
    </font>
    <font>
      <b/>
      <sz val="11"/>
      <name val="Times New Roman"/>
      <charset val="134"/>
    </font>
    <font>
      <sz val="18"/>
      <color theme="1"/>
      <name val="Calibri"/>
      <charset val="134"/>
      <scheme val="minor"/>
    </font>
    <font>
      <sz val="11"/>
      <color rgb="FFFF0000"/>
      <name val="Calibri"/>
      <charset val="134"/>
      <scheme val="minor"/>
    </font>
    <font>
      <sz val="11"/>
      <color rgb="FF7030A0"/>
      <name val="Times New Roman"/>
      <charset val="134"/>
    </font>
    <font>
      <sz val="8"/>
      <color theme="1"/>
      <name val="Calibri"/>
      <charset val="134"/>
      <scheme val="minor"/>
    </font>
    <font>
      <sz val="18"/>
      <color theme="1"/>
      <name val="Times New Roman"/>
      <charset val="134"/>
    </font>
    <font>
      <sz val="10"/>
      <color rgb="FFFF0000"/>
      <name val="Times New Roman"/>
      <charset val="134"/>
    </font>
    <font>
      <sz val="11"/>
      <color rgb="FF000000"/>
      <name val="Times New Roman"/>
      <charset val="134"/>
    </font>
    <font>
      <sz val="11"/>
      <color rgb="FF333333"/>
      <name val="Times New Roman"/>
      <charset val="134"/>
    </font>
    <font>
      <sz val="10"/>
      <name val="Times New Roman"/>
      <charset val="134"/>
    </font>
    <font>
      <b/>
      <sz val="13"/>
      <color theme="1"/>
      <name val="Times New Roman"/>
      <charset val="134"/>
    </font>
    <font>
      <sz val="13"/>
      <color theme="1"/>
      <name val="Calibri"/>
      <charset val="134"/>
      <scheme val="minor"/>
    </font>
    <font>
      <sz val="15"/>
      <color theme="1"/>
      <name val="Calibri"/>
      <charset val="134"/>
      <scheme val="minor"/>
    </font>
    <font>
      <b/>
      <sz val="12"/>
      <color theme="1"/>
      <name val="Times New Roman"/>
      <charset val="134"/>
    </font>
    <font>
      <sz val="13"/>
      <color theme="1"/>
      <name val="MS Gothic"/>
      <charset val="134"/>
    </font>
    <font>
      <sz val="12"/>
      <color rgb="FF222222"/>
      <name val="Times New Roman"/>
      <charset val="134"/>
    </font>
    <font>
      <sz val="10"/>
      <color rgb="FF222222"/>
      <name val="Arial"/>
      <charset val="134"/>
    </font>
    <font>
      <b/>
      <sz val="10"/>
      <color rgb="FF2F2F2F"/>
      <name val="Calibri"/>
      <charset val="134"/>
    </font>
    <font>
      <b/>
      <sz val="10"/>
      <color rgb="FFFF0000"/>
      <name val="Calibri"/>
      <charset val="134"/>
    </font>
    <font>
      <sz val="11"/>
      <name val="돋움"/>
      <charset val="129"/>
    </font>
    <font>
      <sz val="11"/>
      <color theme="1"/>
      <name val="Calibri"/>
      <charset val="129"/>
      <scheme val="minor"/>
    </font>
    <font>
      <sz val="10"/>
      <name val="Arial"/>
      <charset val="134"/>
    </font>
    <font>
      <sz val="14"/>
      <name val="Times New Roman"/>
      <charset val="134"/>
    </font>
    <font>
      <b/>
      <sz val="10"/>
      <color theme="1"/>
      <name val="MS Gothic"/>
      <charset val="134"/>
    </font>
    <font>
      <sz val="9"/>
      <name val="Tahoma"/>
      <charset val="134"/>
    </font>
    <font>
      <b/>
      <sz val="9"/>
      <name val="Tahoma"/>
      <charset val="134"/>
    </font>
    <font>
      <sz val="11"/>
      <color theme="1"/>
      <name val="Calibri"/>
      <charset val="134"/>
      <scheme val="minor"/>
    </font>
    <font>
      <sz val="13"/>
      <color theme="1"/>
      <name val="Times New Roman"/>
      <family val="1"/>
    </font>
    <font>
      <sz val="14"/>
      <color theme="1"/>
      <name val="Times New Roman"/>
      <family val="1"/>
    </font>
    <font>
      <sz val="14"/>
      <color theme="1"/>
      <name val="Calibri"/>
      <family val="2"/>
      <scheme val="minor"/>
    </font>
    <font>
      <b/>
      <sz val="12"/>
      <color theme="1"/>
      <name val="Times New Roman"/>
      <family val="1"/>
    </font>
    <font>
      <sz val="13"/>
      <color rgb="FFFF0000"/>
      <name val="Times New Roman"/>
      <family val="1"/>
    </font>
    <font>
      <b/>
      <sz val="13"/>
      <color theme="1"/>
      <name val="Times New Roman"/>
      <family val="1"/>
    </font>
    <font>
      <b/>
      <sz val="18"/>
      <color theme="1"/>
      <name val="Times New Roman"/>
      <family val="1"/>
    </font>
  </fonts>
  <fills count="36">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rgb="FFFFFF00"/>
        <bgColor indexed="64"/>
      </patternFill>
    </fill>
    <fill>
      <patternFill patternType="solid">
        <fgColor theme="5" tint="0.79995117038483843"/>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79995117038483843"/>
        <bgColor indexed="64"/>
      </patternFill>
    </fill>
    <fill>
      <patternFill patternType="solid">
        <fgColor theme="7" tint="0.39994506668294322"/>
        <bgColor indexed="64"/>
      </patternFill>
    </fill>
    <fill>
      <patternFill patternType="solid">
        <fgColor theme="9" tint="0.39994506668294322"/>
        <bgColor indexed="64"/>
      </patternFill>
    </fill>
    <fill>
      <patternFill patternType="solid">
        <fgColor rgb="FF00B050"/>
        <bgColor indexed="64"/>
      </patternFill>
    </fill>
    <fill>
      <patternFill patternType="solid">
        <fgColor theme="4" tint="0.79995117038483843"/>
        <bgColor indexed="64"/>
      </patternFill>
    </fill>
    <fill>
      <patternFill patternType="solid">
        <fgColor theme="8" tint="0.59999389629810485"/>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4" tint="0.39994506668294322"/>
        <bgColor indexed="64"/>
      </patternFill>
    </fill>
    <fill>
      <patternFill patternType="solid">
        <fgColor theme="9" tint="0.79995117038483843"/>
        <bgColor indexed="64"/>
      </patternFill>
    </fill>
    <fill>
      <patternFill patternType="solid">
        <fgColor theme="8" tint="0.39994506668294322"/>
        <bgColor indexed="64"/>
      </patternFill>
    </fill>
    <fill>
      <patternFill patternType="solid">
        <fgColor rgb="FF00B0F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4"/>
        <bgColor indexed="64"/>
      </patternFill>
    </fill>
    <fill>
      <patternFill patternType="solid">
        <fgColor rgb="FFF8CBAD"/>
        <bgColor indexed="64"/>
      </patternFill>
    </fill>
    <fill>
      <patternFill patternType="solid">
        <fgColor theme="7" tint="-0.249977111117893"/>
        <bgColor indexed="64"/>
      </patternFill>
    </fill>
    <fill>
      <patternFill patternType="solid">
        <fgColor rgb="FF7030A0"/>
        <bgColor indexed="64"/>
      </patternFill>
    </fill>
    <fill>
      <patternFill patternType="solid">
        <fgColor theme="5"/>
        <bgColor indexed="64"/>
      </patternFill>
    </fill>
    <fill>
      <patternFill patternType="solid">
        <fgColor theme="7" tint="-0.499984740745262"/>
        <bgColor indexed="64"/>
      </patternFill>
    </fill>
    <fill>
      <patternFill patternType="solid">
        <fgColor rgb="FFFFFFFF"/>
        <bgColor indexed="64"/>
      </patternFill>
    </fill>
    <fill>
      <patternFill patternType="solid">
        <fgColor rgb="FFFFC00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7" tint="0.79998168889431442"/>
        <bgColor indexed="64"/>
      </patternFill>
    </fill>
  </fills>
  <borders count="81">
    <border>
      <left/>
      <right/>
      <top/>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diagonal/>
    </border>
    <border>
      <left/>
      <right style="thin">
        <color auto="1"/>
      </right>
      <top style="thin">
        <color auto="1"/>
      </top>
      <bottom/>
      <diagonal/>
    </border>
    <border>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style="medium">
        <color auto="1"/>
      </right>
      <top/>
      <bottom/>
      <diagonal/>
    </border>
    <border>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style="thin">
        <color auto="1"/>
      </left>
      <right/>
      <top style="thin">
        <color auto="1"/>
      </top>
      <bottom style="medium">
        <color auto="1"/>
      </bottom>
      <diagonal/>
    </border>
    <border>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right/>
      <top style="medium">
        <color auto="1"/>
      </top>
      <bottom style="thin">
        <color auto="1"/>
      </bottom>
      <diagonal/>
    </border>
    <border>
      <left/>
      <right/>
      <top style="thin">
        <color auto="1"/>
      </top>
      <bottom style="thin">
        <color auto="1"/>
      </bottom>
      <diagonal/>
    </border>
    <border>
      <left/>
      <right/>
      <top style="thin">
        <color auto="1"/>
      </top>
      <bottom style="medium">
        <color auto="1"/>
      </bottom>
      <diagonal/>
    </border>
    <border>
      <left style="thin">
        <color auto="1"/>
      </left>
      <right/>
      <top style="thin">
        <color auto="1"/>
      </top>
      <bottom/>
      <diagonal/>
    </border>
    <border>
      <left style="thin">
        <color auto="1"/>
      </left>
      <right/>
      <top/>
      <bottom style="medium">
        <color auto="1"/>
      </bottom>
      <diagonal/>
    </border>
    <border>
      <left style="thin">
        <color auto="1"/>
      </left>
      <right/>
      <top/>
      <bottom/>
      <diagonal/>
    </border>
    <border>
      <left style="thin">
        <color auto="1"/>
      </left>
      <right/>
      <top style="medium">
        <color auto="1"/>
      </top>
      <bottom/>
      <diagonal/>
    </border>
    <border>
      <left/>
      <right/>
      <top/>
      <bottom style="medium">
        <color auto="1"/>
      </bottom>
      <diagonal/>
    </border>
    <border>
      <left style="thin">
        <color auto="1"/>
      </left>
      <right style="medium">
        <color auto="1"/>
      </right>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right style="thin">
        <color auto="1"/>
      </right>
      <top/>
      <bottom style="medium">
        <color auto="1"/>
      </bottom>
      <diagonal/>
    </border>
    <border>
      <left/>
      <right/>
      <top/>
      <bottom style="thin">
        <color auto="1"/>
      </bottom>
      <diagonal/>
    </border>
    <border>
      <left/>
      <right style="thin">
        <color auto="1"/>
      </right>
      <top/>
      <bottom/>
      <diagonal/>
    </border>
    <border>
      <left/>
      <right style="thin">
        <color auto="1"/>
      </right>
      <top/>
      <bottom style="thin">
        <color auto="1"/>
      </bottom>
      <diagonal/>
    </border>
    <border>
      <left style="hair">
        <color auto="1"/>
      </left>
      <right style="dotted">
        <color auto="1"/>
      </right>
      <top style="hair">
        <color auto="1"/>
      </top>
      <bottom style="hair">
        <color auto="1"/>
      </bottom>
      <diagonal/>
    </border>
    <border>
      <left style="medium">
        <color auto="1"/>
      </left>
      <right style="thin">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hair">
        <color auto="1"/>
      </right>
      <top style="medium">
        <color auto="1"/>
      </top>
      <bottom style="thin">
        <color auto="1"/>
      </bottom>
      <diagonal/>
    </border>
    <border>
      <left/>
      <right style="hair">
        <color auto="1"/>
      </right>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right style="hair">
        <color auto="1"/>
      </right>
      <top style="thin">
        <color auto="1"/>
      </top>
      <bottom style="medium">
        <color auto="1"/>
      </bottom>
      <diagonal/>
    </border>
    <border>
      <left style="hair">
        <color auto="1"/>
      </left>
      <right style="hair">
        <color auto="1"/>
      </right>
      <top style="thin">
        <color auto="1"/>
      </top>
      <bottom style="medium">
        <color auto="1"/>
      </bottom>
      <diagonal/>
    </border>
    <border>
      <left style="hair">
        <color auto="1"/>
      </left>
      <right style="hair">
        <color auto="1"/>
      </right>
      <top style="thin">
        <color auto="1"/>
      </top>
      <bottom/>
      <diagonal/>
    </border>
    <border>
      <left/>
      <right style="thin">
        <color auto="1"/>
      </right>
      <top style="medium">
        <color auto="1"/>
      </top>
      <bottom/>
      <diagonal/>
    </border>
    <border>
      <left style="thin">
        <color auto="1"/>
      </left>
      <right style="thin">
        <color auto="1"/>
      </right>
      <top/>
      <bottom style="dashed">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style="hair">
        <color auto="1"/>
      </left>
      <right style="dotted">
        <color auto="1"/>
      </right>
      <top style="medium">
        <color auto="1"/>
      </top>
      <bottom style="hair">
        <color auto="1"/>
      </bottom>
      <diagonal/>
    </border>
    <border>
      <left style="medium">
        <color auto="1"/>
      </left>
      <right/>
      <top style="thin">
        <color auto="1"/>
      </top>
      <bottom style="thin">
        <color auto="1"/>
      </bottom>
      <diagonal/>
    </border>
    <border>
      <left/>
      <right style="dotted">
        <color auto="1"/>
      </right>
      <top style="hair">
        <color auto="1"/>
      </top>
      <bottom style="hair">
        <color auto="1"/>
      </bottom>
      <diagonal/>
    </border>
    <border>
      <left style="medium">
        <color auto="1"/>
      </left>
      <right/>
      <top style="thin">
        <color auto="1"/>
      </top>
      <bottom/>
      <diagonal/>
    </border>
    <border>
      <left/>
      <right style="dotted">
        <color auto="1"/>
      </right>
      <top style="hair">
        <color auto="1"/>
      </top>
      <bottom/>
      <diagonal/>
    </border>
    <border>
      <left style="hair">
        <color auto="1"/>
      </left>
      <right style="dotted">
        <color auto="1"/>
      </right>
      <top style="hair">
        <color auto="1"/>
      </top>
      <bottom/>
      <diagonal/>
    </border>
    <border>
      <left style="medium">
        <color auto="1"/>
      </left>
      <right/>
      <top/>
      <bottom/>
      <diagonal/>
    </border>
    <border>
      <left style="medium">
        <color auto="1"/>
      </left>
      <right/>
      <top style="thin">
        <color auto="1"/>
      </top>
      <bottom style="medium">
        <color auto="1"/>
      </bottom>
      <diagonal/>
    </border>
    <border>
      <left/>
      <right style="dotted">
        <color auto="1"/>
      </right>
      <top style="medium">
        <color auto="1"/>
      </top>
      <bottom style="hair">
        <color auto="1"/>
      </bottom>
      <diagonal/>
    </border>
    <border>
      <left style="hair">
        <color auto="1"/>
      </left>
      <right/>
      <top style="medium">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style="dotted">
        <color auto="1"/>
      </right>
      <top style="hair">
        <color auto="1"/>
      </top>
      <bottom style="medium">
        <color auto="1"/>
      </bottom>
      <diagonal/>
    </border>
    <border>
      <left/>
      <right style="dotted">
        <color auto="1"/>
      </right>
      <top style="hair">
        <color auto="1"/>
      </top>
      <bottom style="medium">
        <color auto="1"/>
      </bottom>
      <diagonal/>
    </border>
    <border>
      <left style="hair">
        <color auto="1"/>
      </left>
      <right/>
      <top style="hair">
        <color auto="1"/>
      </top>
      <bottom style="medium">
        <color auto="1"/>
      </bottom>
      <diagonal/>
    </border>
    <border>
      <left style="thin">
        <color auto="1"/>
      </left>
      <right style="medium">
        <color auto="1"/>
      </right>
      <top style="thin">
        <color auto="1"/>
      </top>
      <bottom/>
      <diagonal/>
    </border>
  </borders>
  <cellStyleXfs count="50">
    <xf numFmtId="170" fontId="0" fillId="0" borderId="0"/>
    <xf numFmtId="168" fontId="48" fillId="0" borderId="0" applyFont="0" applyFill="0" applyBorder="0" applyAlignment="0" applyProtection="0"/>
    <xf numFmtId="0" fontId="41" fillId="0" borderId="0"/>
    <xf numFmtId="0" fontId="3" fillId="0" borderId="0"/>
    <xf numFmtId="43" fontId="48" fillId="0" borderId="0" applyFont="0" applyFill="0" applyBorder="0" applyAlignment="0" applyProtection="0"/>
    <xf numFmtId="165" fontId="42" fillId="0" borderId="0" applyFont="0" applyFill="0" applyBorder="0" applyAlignment="0" applyProtection="0">
      <alignment vertical="center"/>
    </xf>
    <xf numFmtId="168" fontId="48" fillId="0" borderId="0" applyFont="0" applyFill="0" applyBorder="0" applyAlignment="0" applyProtection="0"/>
    <xf numFmtId="41" fontId="41" fillId="0" borderId="0" applyFont="0" applyFill="0" applyBorder="0" applyAlignment="0" applyProtection="0"/>
    <xf numFmtId="43" fontId="48" fillId="0" borderId="0" applyFont="0" applyFill="0" applyBorder="0" applyAlignment="0" applyProtection="0"/>
    <xf numFmtId="165" fontId="41" fillId="0" borderId="0" applyFont="0" applyFill="0" applyBorder="0" applyAlignment="0" applyProtection="0"/>
    <xf numFmtId="43" fontId="42" fillId="0" borderId="0" applyFont="0" applyFill="0" applyBorder="0" applyAlignment="0" applyProtection="0"/>
    <xf numFmtId="165" fontId="48" fillId="0" borderId="0" applyFont="0" applyFill="0" applyBorder="0" applyAlignment="0" applyProtection="0"/>
    <xf numFmtId="168" fontId="48" fillId="0" borderId="0" applyFont="0" applyFill="0" applyBorder="0" applyAlignment="0" applyProtection="0"/>
    <xf numFmtId="165" fontId="42" fillId="0" borderId="0" applyFont="0" applyFill="0" applyBorder="0" applyAlignment="0" applyProtection="0">
      <alignment vertical="center"/>
    </xf>
    <xf numFmtId="168" fontId="48" fillId="0" borderId="0" applyFont="0" applyFill="0" applyBorder="0" applyAlignment="0" applyProtection="0"/>
    <xf numFmtId="168" fontId="48" fillId="0" borderId="0" applyFont="0" applyFill="0" applyBorder="0" applyAlignment="0" applyProtection="0"/>
    <xf numFmtId="165" fontId="42" fillId="0" borderId="0" applyFont="0" applyFill="0" applyBorder="0" applyAlignment="0" applyProtection="0">
      <alignment vertical="center"/>
    </xf>
    <xf numFmtId="168" fontId="43" fillId="0" borderId="0" applyFont="0" applyFill="0" applyBorder="0" applyAlignment="0" applyProtection="0"/>
    <xf numFmtId="168" fontId="42" fillId="0" borderId="0" applyFont="0" applyFill="0" applyBorder="0" applyAlignment="0" applyProtection="0"/>
    <xf numFmtId="168" fontId="48" fillId="0" borderId="0" applyFont="0" applyFill="0" applyBorder="0" applyAlignment="0" applyProtection="0"/>
    <xf numFmtId="175" fontId="48" fillId="0" borderId="0" applyFont="0" applyFill="0" applyBorder="0" applyAlignment="0" applyProtection="0"/>
    <xf numFmtId="0" fontId="48" fillId="0" borderId="0"/>
    <xf numFmtId="0" fontId="42" fillId="0" borderId="0">
      <alignment vertical="center"/>
    </xf>
    <xf numFmtId="0" fontId="48" fillId="0" borderId="0"/>
    <xf numFmtId="0" fontId="48" fillId="0" borderId="0"/>
    <xf numFmtId="0" fontId="48" fillId="0" borderId="0"/>
    <xf numFmtId="0" fontId="48" fillId="0" borderId="0"/>
    <xf numFmtId="170" fontId="44" fillId="0" borderId="0"/>
    <xf numFmtId="170" fontId="44" fillId="0" borderId="0"/>
    <xf numFmtId="170" fontId="44" fillId="0" borderId="0"/>
    <xf numFmtId="0" fontId="44" fillId="0" borderId="0"/>
    <xf numFmtId="0" fontId="42" fillId="0" borderId="0">
      <alignment vertical="center"/>
    </xf>
    <xf numFmtId="0" fontId="3" fillId="0" borderId="0"/>
    <xf numFmtId="0" fontId="41" fillId="0" borderId="0"/>
    <xf numFmtId="0" fontId="42" fillId="0" borderId="0">
      <alignment vertical="center"/>
    </xf>
    <xf numFmtId="0" fontId="16" fillId="0" borderId="0"/>
    <xf numFmtId="0" fontId="48" fillId="0" borderId="0"/>
    <xf numFmtId="0" fontId="16" fillId="0" borderId="0"/>
    <xf numFmtId="0" fontId="42" fillId="0" borderId="0"/>
    <xf numFmtId="0" fontId="48" fillId="0" borderId="0"/>
    <xf numFmtId="170" fontId="41" fillId="0" borderId="0"/>
    <xf numFmtId="0" fontId="48" fillId="0" borderId="0"/>
    <xf numFmtId="0" fontId="48" fillId="0" borderId="0"/>
    <xf numFmtId="9" fontId="41" fillId="0" borderId="0" applyFont="0" applyFill="0" applyBorder="0" applyAlignment="0" applyProtection="0"/>
    <xf numFmtId="9" fontId="42" fillId="0" borderId="0" applyFont="0" applyFill="0" applyBorder="0" applyAlignment="0" applyProtection="0"/>
    <xf numFmtId="165" fontId="42" fillId="0" borderId="0" applyFont="0" applyFill="0" applyBorder="0" applyAlignment="0" applyProtection="0">
      <alignment vertical="center"/>
    </xf>
    <xf numFmtId="168" fontId="48" fillId="0" borderId="0" applyFont="0" applyFill="0" applyBorder="0" applyAlignment="0" applyProtection="0"/>
    <xf numFmtId="0" fontId="41" fillId="0" borderId="0"/>
    <xf numFmtId="0" fontId="42" fillId="0" borderId="0">
      <alignment vertical="center"/>
    </xf>
    <xf numFmtId="0" fontId="42" fillId="0" borderId="0">
      <alignment vertical="center"/>
    </xf>
  </cellStyleXfs>
  <cellXfs count="1212">
    <xf numFmtId="170" fontId="0" fillId="0" borderId="0" xfId="0"/>
    <xf numFmtId="170" fontId="2" fillId="0" borderId="0" xfId="0" applyFont="1" applyAlignment="1">
      <alignment horizontal="center" vertical="center"/>
    </xf>
    <xf numFmtId="170" fontId="3" fillId="0" borderId="0" xfId="0" applyFont="1" applyAlignment="1">
      <alignment horizontal="center" vertical="center"/>
    </xf>
    <xf numFmtId="170" fontId="3" fillId="0" borderId="0" xfId="0" applyFont="1"/>
    <xf numFmtId="170" fontId="3" fillId="0" borderId="0" xfId="0" applyFont="1" applyBorder="1" applyAlignment="1">
      <alignment horizontal="center" vertical="center"/>
    </xf>
    <xf numFmtId="170" fontId="2" fillId="2" borderId="1" xfId="0" applyFont="1" applyFill="1" applyBorder="1" applyAlignment="1">
      <alignment horizontal="center" vertical="center"/>
    </xf>
    <xf numFmtId="170" fontId="3" fillId="2" borderId="1" xfId="0" applyFont="1" applyFill="1" applyBorder="1" applyAlignment="1">
      <alignment horizontal="center" vertical="center"/>
    </xf>
    <xf numFmtId="16" fontId="4" fillId="2" borderId="1" xfId="0" applyNumberFormat="1" applyFont="1" applyFill="1" applyBorder="1" applyAlignment="1">
      <alignment horizontal="center" vertical="center" wrapText="1"/>
    </xf>
    <xf numFmtId="170" fontId="2" fillId="0" borderId="1" xfId="0" applyFont="1" applyBorder="1" applyAlignment="1">
      <alignment horizontal="center" vertical="center"/>
    </xf>
    <xf numFmtId="170" fontId="3" fillId="0" borderId="3" xfId="0" applyFont="1" applyBorder="1" applyAlignment="1">
      <alignment horizontal="center" vertical="center"/>
    </xf>
    <xf numFmtId="170" fontId="3" fillId="3" borderId="3" xfId="0" applyFont="1" applyFill="1" applyBorder="1" applyAlignment="1">
      <alignment horizontal="center" vertical="center"/>
    </xf>
    <xf numFmtId="38" fontId="3" fillId="0" borderId="3" xfId="0" applyNumberFormat="1" applyFont="1" applyBorder="1" applyAlignment="1">
      <alignment horizontal="center" vertical="center"/>
    </xf>
    <xf numFmtId="170" fontId="2" fillId="0" borderId="5" xfId="0" applyFont="1" applyBorder="1" applyAlignment="1">
      <alignment horizontal="center" vertical="center"/>
    </xf>
    <xf numFmtId="170" fontId="3" fillId="0" borderId="6" xfId="0" applyFont="1" applyBorder="1" applyAlignment="1">
      <alignment horizontal="center" vertical="center"/>
    </xf>
    <xf numFmtId="170" fontId="3" fillId="3" borderId="5" xfId="0" applyFont="1" applyFill="1" applyBorder="1" applyAlignment="1">
      <alignment horizontal="center" vertical="center"/>
    </xf>
    <xf numFmtId="38" fontId="3" fillId="0" borderId="5" xfId="0" applyNumberFormat="1" applyFont="1" applyBorder="1" applyAlignment="1">
      <alignment horizontal="center" vertical="center"/>
    </xf>
    <xf numFmtId="170" fontId="2" fillId="0" borderId="8" xfId="0" applyFont="1" applyBorder="1" applyAlignment="1">
      <alignment horizontal="center" vertical="center"/>
    </xf>
    <xf numFmtId="170" fontId="3" fillId="0" borderId="9" xfId="0" applyFont="1" applyBorder="1" applyAlignment="1">
      <alignment horizontal="center" vertical="center"/>
    </xf>
    <xf numFmtId="170" fontId="3" fillId="4" borderId="9" xfId="0" applyFont="1" applyFill="1" applyBorder="1" applyAlignment="1">
      <alignment horizontal="center" vertical="center"/>
    </xf>
    <xf numFmtId="38" fontId="5" fillId="5" borderId="9" xfId="0" applyNumberFormat="1" applyFont="1" applyFill="1" applyBorder="1" applyAlignment="1">
      <alignment horizontal="center" vertical="center"/>
    </xf>
    <xf numFmtId="16" fontId="4" fillId="2" borderId="10" xfId="0" applyNumberFormat="1" applyFont="1" applyFill="1" applyBorder="1" applyAlignment="1">
      <alignment horizontal="center" vertical="center" wrapText="1"/>
    </xf>
    <xf numFmtId="16" fontId="4" fillId="2" borderId="11" xfId="0" applyNumberFormat="1" applyFont="1" applyFill="1" applyBorder="1" applyAlignment="1">
      <alignment horizontal="center" vertical="center" wrapText="1"/>
    </xf>
    <xf numFmtId="38" fontId="3" fillId="0" borderId="12" xfId="0" applyNumberFormat="1" applyFont="1" applyBorder="1" applyAlignment="1">
      <alignment horizontal="center" vertical="center"/>
    </xf>
    <xf numFmtId="38" fontId="3" fillId="6" borderId="13" xfId="0" applyNumberFormat="1" applyFont="1" applyFill="1" applyBorder="1" applyAlignment="1">
      <alignment horizontal="center" vertical="center"/>
    </xf>
    <xf numFmtId="38" fontId="3" fillId="0" borderId="0" xfId="0" applyNumberFormat="1" applyFont="1"/>
    <xf numFmtId="38" fontId="3" fillId="0" borderId="14" xfId="0" applyNumberFormat="1" applyFont="1" applyBorder="1" applyAlignment="1">
      <alignment horizontal="center" vertical="center"/>
    </xf>
    <xf numFmtId="38" fontId="3" fillId="6" borderId="15" xfId="0" applyNumberFormat="1" applyFont="1" applyFill="1" applyBorder="1" applyAlignment="1">
      <alignment horizontal="center" vertical="center"/>
    </xf>
    <xf numFmtId="38" fontId="3" fillId="0" borderId="16" xfId="0" applyNumberFormat="1" applyFont="1" applyBorder="1" applyAlignment="1">
      <alignment horizontal="center" vertical="center"/>
    </xf>
    <xf numFmtId="38" fontId="5" fillId="6" borderId="17" xfId="0" applyNumberFormat="1" applyFont="1" applyFill="1" applyBorder="1" applyAlignment="1">
      <alignment horizontal="center" vertical="center"/>
    </xf>
    <xf numFmtId="38" fontId="3" fillId="6" borderId="10" xfId="0" applyNumberFormat="1" applyFont="1" applyFill="1" applyBorder="1" applyAlignment="1">
      <alignment horizontal="center" vertical="center"/>
    </xf>
    <xf numFmtId="38" fontId="3" fillId="6" borderId="6" xfId="0" applyNumberFormat="1" applyFont="1" applyFill="1" applyBorder="1" applyAlignment="1">
      <alignment horizontal="center" vertical="center"/>
    </xf>
    <xf numFmtId="38" fontId="3" fillId="6" borderId="18" xfId="0" applyNumberFormat="1" applyFont="1" applyFill="1" applyBorder="1" applyAlignment="1">
      <alignment horizontal="center" vertical="center"/>
    </xf>
    <xf numFmtId="170" fontId="3" fillId="7" borderId="6" xfId="0" applyFont="1" applyFill="1" applyBorder="1" applyAlignment="1">
      <alignment horizontal="center" vertical="center"/>
    </xf>
    <xf numFmtId="3" fontId="0" fillId="0" borderId="6" xfId="0" applyNumberFormat="1" applyBorder="1" applyAlignment="1">
      <alignment horizontal="center" vertical="center"/>
    </xf>
    <xf numFmtId="3" fontId="0" fillId="0" borderId="6" xfId="0" applyNumberFormat="1" applyBorder="1"/>
    <xf numFmtId="3" fontId="0" fillId="0" borderId="0" xfId="0" applyNumberFormat="1"/>
    <xf numFmtId="170" fontId="0" fillId="0" borderId="6" xfId="0" applyBorder="1"/>
    <xf numFmtId="170" fontId="0" fillId="0" borderId="6" xfId="0" applyBorder="1" applyAlignment="1">
      <alignment wrapText="1"/>
    </xf>
    <xf numFmtId="170" fontId="3" fillId="0" borderId="0" xfId="0" applyFont="1" applyAlignment="1">
      <alignment horizontal="center"/>
    </xf>
    <xf numFmtId="3" fontId="3" fillId="0" borderId="0" xfId="0" applyNumberFormat="1" applyFont="1" applyAlignment="1">
      <alignment horizontal="center" vertical="center"/>
    </xf>
    <xf numFmtId="170" fontId="3" fillId="2" borderId="2" xfId="0" applyFont="1" applyFill="1" applyBorder="1" applyAlignment="1">
      <alignment horizontal="center" vertical="center"/>
    </xf>
    <xf numFmtId="3" fontId="3" fillId="2" borderId="1" xfId="0" applyNumberFormat="1" applyFont="1" applyFill="1" applyBorder="1" applyAlignment="1">
      <alignment horizontal="center" vertical="center"/>
    </xf>
    <xf numFmtId="3" fontId="3" fillId="8" borderId="1" xfId="0" applyNumberFormat="1" applyFont="1" applyFill="1" applyBorder="1" applyAlignment="1">
      <alignment horizontal="center" vertical="center"/>
    </xf>
    <xf numFmtId="170" fontId="0" fillId="7" borderId="3" xfId="0" applyFill="1" applyBorder="1" applyAlignment="1">
      <alignment horizontal="center" vertical="center"/>
    </xf>
    <xf numFmtId="3" fontId="3" fillId="7" borderId="3" xfId="0" applyNumberFormat="1" applyFont="1" applyFill="1" applyBorder="1" applyAlignment="1">
      <alignment horizontal="center" vertical="center"/>
    </xf>
    <xf numFmtId="3" fontId="3" fillId="6" borderId="1" xfId="0" applyNumberFormat="1" applyFont="1" applyFill="1" applyBorder="1" applyAlignment="1">
      <alignment horizontal="center" vertical="center"/>
    </xf>
    <xf numFmtId="170" fontId="0" fillId="7" borderId="6" xfId="0" applyFill="1" applyBorder="1" applyAlignment="1">
      <alignment horizontal="center" vertical="center"/>
    </xf>
    <xf numFmtId="3" fontId="3" fillId="7" borderId="19" xfId="0" applyNumberFormat="1" applyFont="1" applyFill="1" applyBorder="1" applyAlignment="1">
      <alignment horizontal="center" vertical="center"/>
    </xf>
    <xf numFmtId="3" fontId="3" fillId="6" borderId="5" xfId="0" applyNumberFormat="1" applyFont="1" applyFill="1" applyBorder="1" applyAlignment="1">
      <alignment horizontal="center" vertical="center"/>
    </xf>
    <xf numFmtId="3" fontId="3" fillId="7" borderId="6" xfId="0" applyNumberFormat="1" applyFont="1" applyFill="1" applyBorder="1" applyAlignment="1">
      <alignment horizontal="center" vertical="center"/>
    </xf>
    <xf numFmtId="170" fontId="2" fillId="0" borderId="19" xfId="0" applyFont="1" applyBorder="1" applyAlignment="1">
      <alignment horizontal="center" vertical="center"/>
    </xf>
    <xf numFmtId="170" fontId="3" fillId="9" borderId="7" xfId="0" applyFont="1" applyFill="1" applyBorder="1" applyAlignment="1">
      <alignment horizontal="center" vertical="center"/>
    </xf>
    <xf numFmtId="170" fontId="3" fillId="7" borderId="9" xfId="0" applyFont="1" applyFill="1" applyBorder="1" applyAlignment="1">
      <alignment horizontal="center" vertical="center"/>
    </xf>
    <xf numFmtId="3" fontId="3" fillId="7" borderId="9" xfId="0" applyNumberFormat="1" applyFont="1" applyFill="1" applyBorder="1" applyAlignment="1">
      <alignment horizontal="center" vertical="center"/>
    </xf>
    <xf numFmtId="3" fontId="3" fillId="6" borderId="8" xfId="0" applyNumberFormat="1" applyFont="1" applyFill="1" applyBorder="1" applyAlignment="1">
      <alignment horizontal="center" vertical="center"/>
    </xf>
    <xf numFmtId="170" fontId="0" fillId="7" borderId="19" xfId="0" applyFill="1" applyBorder="1" applyAlignment="1">
      <alignment horizontal="center" vertical="center"/>
    </xf>
    <xf numFmtId="3" fontId="3" fillId="6" borderId="19" xfId="0" applyNumberFormat="1" applyFont="1" applyFill="1" applyBorder="1" applyAlignment="1">
      <alignment horizontal="center" vertical="center"/>
    </xf>
    <xf numFmtId="170" fontId="2" fillId="0" borderId="6" xfId="0" applyFont="1" applyBorder="1" applyAlignment="1">
      <alignment horizontal="center" vertical="center"/>
    </xf>
    <xf numFmtId="3" fontId="3" fillId="6" borderId="6" xfId="0" applyNumberFormat="1" applyFont="1" applyFill="1" applyBorder="1" applyAlignment="1">
      <alignment horizontal="center" vertical="center"/>
    </xf>
    <xf numFmtId="170" fontId="3" fillId="9" borderId="22" xfId="0" applyFont="1" applyFill="1" applyBorder="1" applyAlignment="1">
      <alignment horizontal="center" vertical="center"/>
    </xf>
    <xf numFmtId="170" fontId="2" fillId="0" borderId="9" xfId="0" applyFont="1" applyBorder="1" applyAlignment="1">
      <alignment horizontal="center" vertical="center"/>
    </xf>
    <xf numFmtId="3" fontId="3" fillId="6" borderId="9" xfId="0" applyNumberFormat="1" applyFont="1" applyFill="1" applyBorder="1" applyAlignment="1">
      <alignment horizontal="center" vertical="center"/>
    </xf>
    <xf numFmtId="3" fontId="3" fillId="8" borderId="9" xfId="0" applyNumberFormat="1" applyFont="1" applyFill="1" applyBorder="1" applyAlignment="1">
      <alignment horizontal="center" vertical="center"/>
    </xf>
    <xf numFmtId="170" fontId="2" fillId="0" borderId="3" xfId="0" applyFont="1" applyBorder="1" applyAlignment="1">
      <alignment horizontal="center" vertical="center"/>
    </xf>
    <xf numFmtId="170" fontId="0" fillId="7" borderId="1" xfId="0" applyFill="1" applyBorder="1" applyAlignment="1">
      <alignment horizontal="center" vertical="center"/>
    </xf>
    <xf numFmtId="170" fontId="6" fillId="0" borderId="3" xfId="0" applyFont="1" applyBorder="1" applyAlignment="1">
      <alignment horizontal="center" vertical="center"/>
    </xf>
    <xf numFmtId="170" fontId="6" fillId="0" borderId="6" xfId="0" applyFont="1" applyBorder="1" applyAlignment="1">
      <alignment horizontal="center" vertical="center"/>
    </xf>
    <xf numFmtId="170" fontId="2" fillId="3" borderId="6" xfId="0" applyFont="1" applyFill="1" applyBorder="1" applyAlignment="1">
      <alignment horizontal="center" vertical="center" wrapText="1"/>
    </xf>
    <xf numFmtId="3" fontId="7" fillId="7" borderId="6" xfId="0" applyNumberFormat="1" applyFont="1" applyFill="1" applyBorder="1" applyAlignment="1">
      <alignment horizontal="center" vertical="center" wrapText="1"/>
    </xf>
    <xf numFmtId="170" fontId="3" fillId="7" borderId="6" xfId="0" applyFont="1" applyFill="1" applyBorder="1" applyAlignment="1">
      <alignment horizontal="center" vertical="center" wrapText="1"/>
    </xf>
    <xf numFmtId="170" fontId="8" fillId="3" borderId="6" xfId="0" applyFont="1" applyFill="1" applyBorder="1" applyAlignment="1">
      <alignment horizontal="center" vertical="center" wrapText="1"/>
    </xf>
    <xf numFmtId="170" fontId="8" fillId="3" borderId="9" xfId="0" applyFont="1" applyFill="1" applyBorder="1" applyAlignment="1">
      <alignment horizontal="center" vertical="center" wrapText="1"/>
    </xf>
    <xf numFmtId="170" fontId="2" fillId="3" borderId="3" xfId="0" applyFont="1" applyFill="1" applyBorder="1" applyAlignment="1">
      <alignment horizontal="center" vertical="center" wrapText="1"/>
    </xf>
    <xf numFmtId="170" fontId="3" fillId="7" borderId="3" xfId="0" applyFont="1" applyFill="1" applyBorder="1" applyAlignment="1">
      <alignment horizontal="center" vertical="center"/>
    </xf>
    <xf numFmtId="170" fontId="2" fillId="3" borderId="9" xfId="0" applyFont="1" applyFill="1" applyBorder="1" applyAlignment="1">
      <alignment horizontal="center" vertical="center" wrapText="1"/>
    </xf>
    <xf numFmtId="170" fontId="2" fillId="0" borderId="3" xfId="0" applyFont="1" applyBorder="1" applyAlignment="1">
      <alignment horizontal="center" vertical="center" wrapText="1"/>
    </xf>
    <xf numFmtId="170" fontId="2" fillId="0" borderId="6" xfId="0" applyFont="1" applyBorder="1" applyAlignment="1">
      <alignment horizontal="center" vertical="center" wrapText="1"/>
    </xf>
    <xf numFmtId="170" fontId="2" fillId="0" borderId="9" xfId="0" applyFont="1" applyBorder="1" applyAlignment="1">
      <alignment horizontal="center" vertical="center" wrapText="1"/>
    </xf>
    <xf numFmtId="3" fontId="3" fillId="2" borderId="1" xfId="0" applyNumberFormat="1" applyFont="1" applyFill="1" applyBorder="1" applyAlignment="1">
      <alignment horizontal="center" vertical="center" wrapText="1"/>
    </xf>
    <xf numFmtId="38" fontId="3" fillId="7" borderId="3" xfId="0" applyNumberFormat="1" applyFont="1" applyFill="1" applyBorder="1" applyAlignment="1">
      <alignment horizontal="center" vertical="center"/>
    </xf>
    <xf numFmtId="3" fontId="3" fillId="0" borderId="3" xfId="0" applyNumberFormat="1" applyFont="1" applyBorder="1" applyAlignment="1">
      <alignment horizontal="center" vertical="center"/>
    </xf>
    <xf numFmtId="38" fontId="3" fillId="7" borderId="6" xfId="0" applyNumberFormat="1" applyFont="1" applyFill="1" applyBorder="1" applyAlignment="1">
      <alignment horizontal="center" vertical="center"/>
    </xf>
    <xf numFmtId="3" fontId="3" fillId="0" borderId="19" xfId="0" applyNumberFormat="1" applyFont="1" applyBorder="1" applyAlignment="1">
      <alignment horizontal="center" vertical="center"/>
    </xf>
    <xf numFmtId="170" fontId="3" fillId="0" borderId="19" xfId="0" applyFont="1" applyBorder="1" applyAlignment="1">
      <alignment horizontal="center" vertical="center"/>
    </xf>
    <xf numFmtId="38" fontId="3" fillId="0" borderId="6" xfId="0" applyNumberFormat="1" applyFont="1" applyBorder="1" applyAlignment="1">
      <alignment horizontal="center" vertical="center"/>
    </xf>
    <xf numFmtId="3" fontId="3" fillId="0" borderId="6" xfId="0" applyNumberFormat="1" applyFont="1" applyBorder="1" applyAlignment="1">
      <alignment horizontal="center" vertical="center"/>
    </xf>
    <xf numFmtId="38" fontId="3" fillId="0" borderId="19" xfId="0" applyNumberFormat="1" applyFont="1" applyBorder="1" applyAlignment="1">
      <alignment horizontal="center" vertical="center"/>
    </xf>
    <xf numFmtId="38" fontId="3" fillId="7" borderId="9" xfId="0" applyNumberFormat="1" applyFont="1" applyFill="1" applyBorder="1" applyAlignment="1">
      <alignment horizontal="center" vertical="center"/>
    </xf>
    <xf numFmtId="3" fontId="3" fillId="3" borderId="9" xfId="0" applyNumberFormat="1" applyFont="1" applyFill="1" applyBorder="1" applyAlignment="1">
      <alignment horizontal="center" vertical="center"/>
    </xf>
    <xf numFmtId="38" fontId="3" fillId="3" borderId="9" xfId="0" applyNumberFormat="1" applyFont="1" applyFill="1" applyBorder="1" applyAlignment="1">
      <alignment horizontal="center" vertical="center"/>
    </xf>
    <xf numFmtId="173" fontId="3" fillId="3" borderId="9" xfId="0" applyNumberFormat="1" applyFont="1" applyFill="1" applyBorder="1" applyAlignment="1">
      <alignment horizontal="center" vertical="center"/>
    </xf>
    <xf numFmtId="38" fontId="3" fillId="7" borderId="19" xfId="0" applyNumberFormat="1" applyFont="1" applyFill="1" applyBorder="1" applyAlignment="1">
      <alignment horizontal="center" vertical="center"/>
    </xf>
    <xf numFmtId="173" fontId="3" fillId="3" borderId="6" xfId="0" applyNumberFormat="1" applyFont="1" applyFill="1" applyBorder="1" applyAlignment="1">
      <alignment horizontal="center" vertical="center"/>
    </xf>
    <xf numFmtId="170" fontId="3" fillId="8" borderId="9" xfId="0" applyFont="1" applyFill="1" applyBorder="1" applyAlignment="1">
      <alignment horizontal="center" vertical="center"/>
    </xf>
    <xf numFmtId="170" fontId="3" fillId="3" borderId="6" xfId="0" applyFont="1" applyFill="1" applyBorder="1" applyAlignment="1">
      <alignment horizontal="center" vertical="center"/>
    </xf>
    <xf numFmtId="38" fontId="3" fillId="3" borderId="6" xfId="0" applyNumberFormat="1" applyFont="1" applyFill="1" applyBorder="1" applyAlignment="1">
      <alignment horizontal="center" vertical="center"/>
    </xf>
    <xf numFmtId="38" fontId="3" fillId="8" borderId="9"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wrapText="1"/>
    </xf>
    <xf numFmtId="38" fontId="3" fillId="0" borderId="23" xfId="0" applyNumberFormat="1" applyFont="1" applyBorder="1" applyAlignment="1">
      <alignment horizontal="center" vertical="center"/>
    </xf>
    <xf numFmtId="173" fontId="3" fillId="3" borderId="3" xfId="0" applyNumberFormat="1" applyFont="1" applyFill="1" applyBorder="1" applyAlignment="1">
      <alignment horizontal="center" vertical="center"/>
    </xf>
    <xf numFmtId="40" fontId="3" fillId="3" borderId="3" xfId="0" applyNumberFormat="1" applyFont="1" applyFill="1" applyBorder="1" applyAlignment="1">
      <alignment horizontal="center" vertical="center"/>
    </xf>
    <xf numFmtId="38" fontId="3" fillId="0" borderId="24" xfId="0" applyNumberFormat="1" applyFont="1" applyBorder="1" applyAlignment="1">
      <alignment horizontal="center" vertical="center"/>
    </xf>
    <xf numFmtId="40" fontId="3" fillId="3" borderId="6" xfId="0" applyNumberFormat="1" applyFont="1" applyFill="1" applyBorder="1" applyAlignment="1">
      <alignment horizontal="center" vertical="center"/>
    </xf>
    <xf numFmtId="38" fontId="3" fillId="0" borderId="25" xfId="0" applyNumberFormat="1" applyFont="1" applyBorder="1" applyAlignment="1">
      <alignment horizontal="center" vertical="center"/>
    </xf>
    <xf numFmtId="38" fontId="3" fillId="3" borderId="26" xfId="0" applyNumberFormat="1" applyFont="1" applyFill="1" applyBorder="1" applyAlignment="1">
      <alignment horizontal="center" vertical="center"/>
    </xf>
    <xf numFmtId="40" fontId="3" fillId="3" borderId="9" xfId="0" applyNumberFormat="1" applyFont="1" applyFill="1" applyBorder="1" applyAlignment="1">
      <alignment horizontal="center" vertical="center"/>
    </xf>
    <xf numFmtId="173" fontId="3" fillId="3" borderId="19" xfId="0" applyNumberFormat="1" applyFont="1" applyFill="1" applyBorder="1" applyAlignment="1">
      <alignment horizontal="center" vertical="center"/>
    </xf>
    <xf numFmtId="40" fontId="3" fillId="3" borderId="19" xfId="0" applyNumberFormat="1" applyFont="1" applyFill="1" applyBorder="1" applyAlignment="1">
      <alignment horizontal="center" vertical="center"/>
    </xf>
    <xf numFmtId="178" fontId="3" fillId="3" borderId="9" xfId="0" applyNumberFormat="1" applyFont="1" applyFill="1" applyBorder="1" applyAlignment="1">
      <alignment horizontal="center" vertical="center"/>
    </xf>
    <xf numFmtId="38" fontId="3" fillId="3" borderId="24" xfId="0" applyNumberFormat="1" applyFont="1" applyFill="1" applyBorder="1" applyAlignment="1">
      <alignment horizontal="center" vertical="center"/>
    </xf>
    <xf numFmtId="176" fontId="3" fillId="3" borderId="9" xfId="0" applyNumberFormat="1" applyFont="1" applyFill="1" applyBorder="1" applyAlignment="1">
      <alignment horizontal="center" vertical="center"/>
    </xf>
    <xf numFmtId="177" fontId="3" fillId="3" borderId="9" xfId="0" applyNumberFormat="1" applyFont="1" applyFill="1" applyBorder="1" applyAlignment="1">
      <alignment horizontal="center" vertical="center"/>
    </xf>
    <xf numFmtId="169" fontId="3" fillId="3" borderId="9" xfId="0" applyNumberFormat="1" applyFont="1" applyFill="1" applyBorder="1" applyAlignment="1">
      <alignment horizontal="center" vertical="center"/>
    </xf>
    <xf numFmtId="173" fontId="3" fillId="3" borderId="25" xfId="0" applyNumberFormat="1" applyFont="1" applyFill="1" applyBorder="1" applyAlignment="1">
      <alignment horizontal="center" vertical="center"/>
    </xf>
    <xf numFmtId="173" fontId="3" fillId="3" borderId="24" xfId="0" applyNumberFormat="1" applyFont="1" applyFill="1" applyBorder="1" applyAlignment="1">
      <alignment horizontal="center" vertical="center"/>
    </xf>
    <xf numFmtId="173" fontId="3" fillId="3" borderId="23" xfId="0" applyNumberFormat="1" applyFont="1" applyFill="1" applyBorder="1" applyAlignment="1">
      <alignment horizontal="center" vertical="center"/>
    </xf>
    <xf numFmtId="173" fontId="3" fillId="3" borderId="26" xfId="0" applyNumberFormat="1" applyFont="1" applyFill="1" applyBorder="1" applyAlignment="1">
      <alignment horizontal="center" vertical="center"/>
    </xf>
    <xf numFmtId="173" fontId="3" fillId="3" borderId="13" xfId="0" applyNumberFormat="1" applyFont="1" applyFill="1" applyBorder="1" applyAlignment="1">
      <alignment horizontal="center" vertical="center"/>
    </xf>
    <xf numFmtId="173" fontId="3" fillId="3" borderId="27" xfId="0" applyNumberFormat="1" applyFont="1" applyFill="1" applyBorder="1" applyAlignment="1">
      <alignment horizontal="center" vertical="center"/>
    </xf>
    <xf numFmtId="173" fontId="3" fillId="3" borderId="28" xfId="0" applyNumberFormat="1" applyFont="1" applyFill="1" applyBorder="1" applyAlignment="1">
      <alignment horizontal="center" vertical="center"/>
    </xf>
    <xf numFmtId="173" fontId="3" fillId="3" borderId="29" xfId="0" applyNumberFormat="1" applyFont="1" applyFill="1" applyBorder="1" applyAlignment="1">
      <alignment horizontal="center" vertical="center"/>
    </xf>
    <xf numFmtId="173" fontId="3" fillId="3" borderId="17" xfId="0" applyNumberFormat="1" applyFont="1" applyFill="1" applyBorder="1" applyAlignment="1">
      <alignment horizontal="center" vertical="center"/>
    </xf>
    <xf numFmtId="173" fontId="3" fillId="3" borderId="30" xfId="0" applyNumberFormat="1" applyFont="1" applyFill="1" applyBorder="1" applyAlignment="1">
      <alignment horizontal="center" vertical="center"/>
    </xf>
    <xf numFmtId="170" fontId="3" fillId="7" borderId="19" xfId="0" applyFont="1" applyFill="1" applyBorder="1" applyAlignment="1">
      <alignment horizontal="center" vertical="center"/>
    </xf>
    <xf numFmtId="170" fontId="2" fillId="0" borderId="5" xfId="0" applyFont="1" applyBorder="1" applyAlignment="1">
      <alignment horizontal="center" vertical="center" wrapText="1"/>
    </xf>
    <xf numFmtId="170" fontId="2" fillId="0" borderId="19" xfId="0" applyFont="1" applyBorder="1" applyAlignment="1">
      <alignment horizontal="center" vertical="center" wrapText="1"/>
    </xf>
    <xf numFmtId="170" fontId="2" fillId="0" borderId="8" xfId="0" applyFont="1" applyBorder="1" applyAlignment="1">
      <alignment horizontal="center" vertical="center" wrapText="1"/>
    </xf>
    <xf numFmtId="170" fontId="2" fillId="0" borderId="31" xfId="0" applyFont="1" applyBorder="1" applyAlignment="1">
      <alignment horizontal="center" vertical="center"/>
    </xf>
    <xf numFmtId="170" fontId="3" fillId="7" borderId="31" xfId="0" applyFont="1" applyFill="1" applyBorder="1" applyAlignment="1">
      <alignment horizontal="center" vertical="center"/>
    </xf>
    <xf numFmtId="3" fontId="3" fillId="7" borderId="31" xfId="0" applyNumberFormat="1" applyFont="1" applyFill="1" applyBorder="1" applyAlignment="1">
      <alignment horizontal="center" vertical="center"/>
    </xf>
    <xf numFmtId="170" fontId="3" fillId="7" borderId="5" xfId="0" applyFont="1" applyFill="1" applyBorder="1" applyAlignment="1">
      <alignment horizontal="center" vertical="center"/>
    </xf>
    <xf numFmtId="3" fontId="3" fillId="7" borderId="5" xfId="0" applyNumberFormat="1" applyFont="1" applyFill="1" applyBorder="1" applyAlignment="1">
      <alignment horizontal="center" vertical="center"/>
    </xf>
    <xf numFmtId="170" fontId="3" fillId="7" borderId="1" xfId="0" applyFont="1" applyFill="1" applyBorder="1" applyAlignment="1">
      <alignment horizontal="center" vertical="center"/>
    </xf>
    <xf numFmtId="3" fontId="3" fillId="7" borderId="1" xfId="0" applyNumberFormat="1" applyFont="1" applyFill="1" applyBorder="1" applyAlignment="1">
      <alignment horizontal="center" vertical="center"/>
    </xf>
    <xf numFmtId="3" fontId="3" fillId="6" borderId="3" xfId="0" applyNumberFormat="1" applyFont="1" applyFill="1" applyBorder="1" applyAlignment="1">
      <alignment horizontal="center" vertical="center"/>
    </xf>
    <xf numFmtId="3" fontId="3" fillId="0" borderId="9" xfId="0" applyNumberFormat="1" applyFont="1" applyBorder="1" applyAlignment="1">
      <alignment horizontal="center" vertical="center"/>
    </xf>
    <xf numFmtId="170" fontId="3" fillId="0" borderId="31" xfId="0" applyFont="1" applyBorder="1" applyAlignment="1">
      <alignment horizontal="center" vertical="center"/>
    </xf>
    <xf numFmtId="38" fontId="3" fillId="0" borderId="31" xfId="0" applyNumberFormat="1" applyFont="1" applyBorder="1" applyAlignment="1">
      <alignment horizontal="center" vertical="center"/>
    </xf>
    <xf numFmtId="170" fontId="3" fillId="0" borderId="8" xfId="0" applyFont="1" applyBorder="1" applyAlignment="1">
      <alignment horizontal="center" vertical="center"/>
    </xf>
    <xf numFmtId="38" fontId="3" fillId="0" borderId="8" xfId="0" applyNumberFormat="1" applyFont="1" applyBorder="1" applyAlignment="1">
      <alignment horizontal="center" vertical="center"/>
    </xf>
    <xf numFmtId="3" fontId="3" fillId="0" borderId="33" xfId="0" applyNumberFormat="1" applyFont="1" applyBorder="1" applyAlignment="1">
      <alignment horizontal="center" vertical="center"/>
    </xf>
    <xf numFmtId="38" fontId="3" fillId="0" borderId="33" xfId="0" applyNumberFormat="1" applyFont="1" applyBorder="1" applyAlignment="1">
      <alignment horizontal="center" vertical="center"/>
    </xf>
    <xf numFmtId="170" fontId="3" fillId="0" borderId="34" xfId="0" applyFont="1" applyBorder="1" applyAlignment="1">
      <alignment horizontal="center" vertical="center"/>
    </xf>
    <xf numFmtId="38" fontId="3" fillId="0" borderId="34" xfId="0" applyNumberFormat="1" applyFont="1" applyBorder="1" applyAlignment="1">
      <alignment horizontal="center" vertical="center"/>
    </xf>
    <xf numFmtId="170" fontId="3" fillId="0" borderId="35" xfId="0" applyFont="1" applyBorder="1" applyAlignment="1">
      <alignment horizontal="center" vertical="center"/>
    </xf>
    <xf numFmtId="38" fontId="3" fillId="0" borderId="35" xfId="0" applyNumberFormat="1" applyFont="1" applyBorder="1" applyAlignment="1">
      <alignment horizontal="center" vertical="center"/>
    </xf>
    <xf numFmtId="173" fontId="3" fillId="0" borderId="35" xfId="0" applyNumberFormat="1" applyFont="1" applyBorder="1" applyAlignment="1">
      <alignment horizontal="center" vertical="center"/>
    </xf>
    <xf numFmtId="3" fontId="3" fillId="0" borderId="5" xfId="0" applyNumberFormat="1" applyFont="1" applyBorder="1" applyAlignment="1">
      <alignment horizontal="center" vertical="center"/>
    </xf>
    <xf numFmtId="170" fontId="3" fillId="0" borderId="1" xfId="0" applyFont="1" applyBorder="1" applyAlignment="1">
      <alignment horizontal="center" vertical="center"/>
    </xf>
    <xf numFmtId="38" fontId="3" fillId="0" borderId="1" xfId="0" applyNumberFormat="1" applyFont="1" applyBorder="1" applyAlignment="1">
      <alignment horizontal="center" vertical="center"/>
    </xf>
    <xf numFmtId="173" fontId="3" fillId="0" borderId="8" xfId="0" applyNumberFormat="1" applyFont="1" applyBorder="1" applyAlignment="1">
      <alignment horizontal="center" vertical="center"/>
    </xf>
    <xf numFmtId="38" fontId="3" fillId="0" borderId="9" xfId="0" applyNumberFormat="1" applyFont="1" applyBorder="1" applyAlignment="1">
      <alignment horizontal="center" vertical="center"/>
    </xf>
    <xf numFmtId="173" fontId="3" fillId="0" borderId="9" xfId="0" applyNumberFormat="1" applyFont="1" applyBorder="1" applyAlignment="1">
      <alignment horizontal="center" vertical="center"/>
    </xf>
    <xf numFmtId="38" fontId="3" fillId="7" borderId="31" xfId="0" applyNumberFormat="1" applyFont="1" applyFill="1" applyBorder="1" applyAlignment="1">
      <alignment horizontal="center" vertical="center"/>
    </xf>
    <xf numFmtId="176" fontId="3" fillId="3" borderId="26" xfId="0" applyNumberFormat="1" applyFont="1" applyFill="1" applyBorder="1" applyAlignment="1">
      <alignment horizontal="center" vertical="center"/>
    </xf>
    <xf numFmtId="38" fontId="3" fillId="0" borderId="36" xfId="0" applyNumberFormat="1" applyFont="1" applyBorder="1" applyAlignment="1">
      <alignment horizontal="center" vertical="center"/>
    </xf>
    <xf numFmtId="38" fontId="3" fillId="0" borderId="37" xfId="0" applyNumberFormat="1" applyFont="1" applyBorder="1" applyAlignment="1">
      <alignment horizontal="center" vertical="center"/>
    </xf>
    <xf numFmtId="38" fontId="3" fillId="0" borderId="38" xfId="0" applyNumberFormat="1" applyFont="1" applyBorder="1" applyAlignment="1">
      <alignment horizontal="center" vertical="center"/>
    </xf>
    <xf numFmtId="173" fontId="3" fillId="3" borderId="5" xfId="0" applyNumberFormat="1" applyFont="1" applyFill="1" applyBorder="1" applyAlignment="1">
      <alignment horizontal="center" vertical="center"/>
    </xf>
    <xf numFmtId="40" fontId="3" fillId="3" borderId="5" xfId="0" applyNumberFormat="1" applyFont="1" applyFill="1" applyBorder="1" applyAlignment="1">
      <alignment horizontal="center" vertical="center"/>
    </xf>
    <xf numFmtId="38" fontId="3" fillId="0" borderId="39" xfId="0" applyNumberFormat="1" applyFont="1" applyBorder="1" applyAlignment="1">
      <alignment horizontal="center" vertical="center"/>
    </xf>
    <xf numFmtId="38" fontId="3" fillId="0" borderId="26" xfId="0" applyNumberFormat="1" applyFont="1" applyBorder="1" applyAlignment="1">
      <alignment horizontal="center" vertical="center"/>
    </xf>
    <xf numFmtId="173" fontId="3" fillId="3" borderId="31" xfId="0" applyNumberFormat="1" applyFont="1" applyFill="1" applyBorder="1" applyAlignment="1">
      <alignment horizontal="center" vertical="center"/>
    </xf>
    <xf numFmtId="40" fontId="3" fillId="3" borderId="31" xfId="0" applyNumberFormat="1" applyFont="1" applyFill="1" applyBorder="1" applyAlignment="1">
      <alignment horizontal="center" vertical="center"/>
    </xf>
    <xf numFmtId="164" fontId="3" fillId="3" borderId="9" xfId="0" applyNumberFormat="1" applyFont="1" applyFill="1" applyBorder="1" applyAlignment="1">
      <alignment horizontal="center" vertical="center"/>
    </xf>
    <xf numFmtId="173" fontId="3" fillId="3" borderId="1" xfId="0" applyNumberFormat="1" applyFont="1" applyFill="1" applyBorder="1" applyAlignment="1">
      <alignment horizontal="center" vertical="center"/>
    </xf>
    <xf numFmtId="173" fontId="3" fillId="3" borderId="8" xfId="0" applyNumberFormat="1" applyFont="1" applyFill="1" applyBorder="1" applyAlignment="1">
      <alignment horizontal="center" vertical="center"/>
    </xf>
    <xf numFmtId="173" fontId="3" fillId="3" borderId="16" xfId="0" applyNumberFormat="1" applyFont="1" applyFill="1" applyBorder="1" applyAlignment="1">
      <alignment horizontal="center" vertical="center"/>
    </xf>
    <xf numFmtId="3" fontId="3" fillId="6" borderId="38" xfId="0" applyNumberFormat="1" applyFont="1" applyFill="1" applyBorder="1" applyAlignment="1">
      <alignment horizontal="center" vertical="center"/>
    </xf>
    <xf numFmtId="3" fontId="3" fillId="6" borderId="37" xfId="0" applyNumberFormat="1" applyFont="1" applyFill="1" applyBorder="1" applyAlignment="1">
      <alignment horizontal="center" vertical="center"/>
    </xf>
    <xf numFmtId="3" fontId="3" fillId="6" borderId="39" xfId="0" applyNumberFormat="1" applyFont="1" applyFill="1" applyBorder="1" applyAlignment="1">
      <alignment horizontal="center" vertical="center"/>
    </xf>
    <xf numFmtId="4" fontId="3" fillId="7" borderId="19" xfId="0" applyNumberFormat="1" applyFont="1" applyFill="1" applyBorder="1" applyAlignment="1">
      <alignment horizontal="center" vertical="center"/>
    </xf>
    <xf numFmtId="4" fontId="3" fillId="7" borderId="6" xfId="0" applyNumberFormat="1" applyFont="1" applyFill="1" applyBorder="1" applyAlignment="1">
      <alignment horizontal="center" vertical="center"/>
    </xf>
    <xf numFmtId="170" fontId="2" fillId="0" borderId="24" xfId="0" applyFont="1" applyBorder="1" applyAlignment="1">
      <alignment horizontal="center" vertical="center"/>
    </xf>
    <xf numFmtId="4" fontId="3" fillId="7" borderId="14" xfId="0" applyNumberFormat="1" applyFont="1" applyFill="1" applyBorder="1" applyAlignment="1">
      <alignment horizontal="center" vertical="center"/>
    </xf>
    <xf numFmtId="38" fontId="3" fillId="7" borderId="16" xfId="0" applyNumberFormat="1" applyFont="1" applyFill="1" applyBorder="1" applyAlignment="1">
      <alignment horizontal="center" vertical="center"/>
    </xf>
    <xf numFmtId="38" fontId="5" fillId="3" borderId="9" xfId="0" applyNumberFormat="1" applyFont="1" applyFill="1" applyBorder="1" applyAlignment="1">
      <alignment horizontal="center" vertical="center"/>
    </xf>
    <xf numFmtId="38" fontId="5" fillId="8" borderId="9" xfId="0" applyNumberFormat="1" applyFont="1" applyFill="1" applyBorder="1" applyAlignment="1">
      <alignment horizontal="center" vertical="center"/>
    </xf>
    <xf numFmtId="40" fontId="3" fillId="0" borderId="8" xfId="0" applyNumberFormat="1" applyFont="1" applyBorder="1" applyAlignment="1">
      <alignment horizontal="center" vertical="center"/>
    </xf>
    <xf numFmtId="164" fontId="3" fillId="0" borderId="1" xfId="0" applyNumberFormat="1" applyFont="1" applyBorder="1" applyAlignment="1">
      <alignment horizontal="center" vertical="center"/>
    </xf>
    <xf numFmtId="40" fontId="3" fillId="0" borderId="3" xfId="0" applyNumberFormat="1" applyFont="1" applyBorder="1" applyAlignment="1">
      <alignment horizontal="center" vertical="center"/>
    </xf>
    <xf numFmtId="164" fontId="3" fillId="0" borderId="6" xfId="0" applyNumberFormat="1" applyFont="1" applyBorder="1" applyAlignment="1">
      <alignment horizontal="center" vertical="center"/>
    </xf>
    <xf numFmtId="40" fontId="3" fillId="0" borderId="6" xfId="0" applyNumberFormat="1" applyFont="1" applyBorder="1" applyAlignment="1">
      <alignment horizontal="center" vertical="center"/>
    </xf>
    <xf numFmtId="174" fontId="3" fillId="0" borderId="9" xfId="0" applyNumberFormat="1" applyFont="1" applyBorder="1" applyAlignment="1">
      <alignment horizontal="center" vertical="center"/>
    </xf>
    <xf numFmtId="3" fontId="3" fillId="0" borderId="0" xfId="0" applyNumberFormat="1" applyFont="1"/>
    <xf numFmtId="38" fontId="5" fillId="3" borderId="26" xfId="0" applyNumberFormat="1" applyFont="1" applyFill="1" applyBorder="1" applyAlignment="1">
      <alignment horizontal="center" vertical="center"/>
    </xf>
    <xf numFmtId="173" fontId="5" fillId="3" borderId="9" xfId="0" applyNumberFormat="1" applyFont="1" applyFill="1" applyBorder="1" applyAlignment="1">
      <alignment horizontal="center" vertical="center"/>
    </xf>
    <xf numFmtId="40" fontId="5" fillId="3" borderId="9" xfId="0" applyNumberFormat="1" applyFont="1" applyFill="1" applyBorder="1" applyAlignment="1">
      <alignment horizontal="center" vertical="center"/>
    </xf>
    <xf numFmtId="40" fontId="3" fillId="3" borderId="8" xfId="0" applyNumberFormat="1" applyFont="1" applyFill="1" applyBorder="1" applyAlignment="1">
      <alignment horizontal="center" vertical="center"/>
    </xf>
    <xf numFmtId="40" fontId="3" fillId="3" borderId="37" xfId="0" applyNumberFormat="1" applyFont="1" applyFill="1" applyBorder="1" applyAlignment="1">
      <alignment horizontal="center" vertical="center"/>
    </xf>
    <xf numFmtId="180" fontId="3" fillId="3" borderId="9" xfId="0" applyNumberFormat="1" applyFont="1" applyFill="1" applyBorder="1" applyAlignment="1">
      <alignment horizontal="center" vertical="center"/>
    </xf>
    <xf numFmtId="40" fontId="3" fillId="0" borderId="23" xfId="0" applyNumberFormat="1" applyFont="1" applyBorder="1" applyAlignment="1">
      <alignment horizontal="center" vertical="center"/>
    </xf>
    <xf numFmtId="40" fontId="3" fillId="0" borderId="24" xfId="0" applyNumberFormat="1" applyFont="1" applyBorder="1" applyAlignment="1">
      <alignment horizontal="center" vertical="center"/>
    </xf>
    <xf numFmtId="40" fontId="3" fillId="0" borderId="9" xfId="0" applyNumberFormat="1" applyFont="1" applyBorder="1" applyAlignment="1">
      <alignment horizontal="center" vertical="center"/>
    </xf>
    <xf numFmtId="40" fontId="3" fillId="3" borderId="26" xfId="0" applyNumberFormat="1" applyFont="1" applyFill="1" applyBorder="1" applyAlignment="1">
      <alignment horizontal="center" vertical="center"/>
    </xf>
    <xf numFmtId="173" fontId="9" fillId="10" borderId="9" xfId="0" applyNumberFormat="1" applyFont="1" applyFill="1" applyBorder="1" applyAlignment="1">
      <alignment horizontal="center" vertical="center"/>
    </xf>
    <xf numFmtId="173" fontId="3" fillId="0" borderId="6" xfId="0" applyNumberFormat="1" applyFont="1" applyBorder="1"/>
    <xf numFmtId="170" fontId="3" fillId="0" borderId="40" xfId="0" applyFont="1" applyBorder="1" applyAlignment="1">
      <alignment horizontal="center" vertical="center"/>
    </xf>
    <xf numFmtId="170" fontId="3" fillId="9" borderId="3" xfId="0" applyFont="1" applyFill="1" applyBorder="1" applyAlignment="1">
      <alignment vertical="center"/>
    </xf>
    <xf numFmtId="170" fontId="3" fillId="9" borderId="6" xfId="0" applyFont="1" applyFill="1" applyBorder="1" applyAlignment="1">
      <alignment vertical="center"/>
    </xf>
    <xf numFmtId="3" fontId="3" fillId="11" borderId="6" xfId="0" applyNumberFormat="1" applyFont="1" applyFill="1" applyBorder="1" applyAlignment="1">
      <alignment horizontal="center" vertical="center"/>
    </xf>
    <xf numFmtId="170" fontId="3" fillId="9" borderId="9" xfId="0" applyFont="1" applyFill="1" applyBorder="1" applyAlignment="1">
      <alignment vertical="center"/>
    </xf>
    <xf numFmtId="170" fontId="3" fillId="9" borderId="19" xfId="0" applyFont="1" applyFill="1" applyBorder="1" applyAlignment="1">
      <alignment vertical="center"/>
    </xf>
    <xf numFmtId="170" fontId="3" fillId="9" borderId="1" xfId="0" applyFont="1" applyFill="1" applyBorder="1" applyAlignment="1">
      <alignment vertical="center"/>
    </xf>
    <xf numFmtId="170" fontId="3" fillId="9" borderId="5" xfId="0" applyFont="1" applyFill="1" applyBorder="1" applyAlignment="1">
      <alignment vertical="center"/>
    </xf>
    <xf numFmtId="170" fontId="3" fillId="9" borderId="8" xfId="0" applyFont="1" applyFill="1" applyBorder="1" applyAlignment="1">
      <alignment vertical="center"/>
    </xf>
    <xf numFmtId="16" fontId="10" fillId="7" borderId="6" xfId="0" applyNumberFormat="1" applyFont="1" applyFill="1" applyBorder="1" applyAlignment="1">
      <alignment horizontal="center" vertical="center" wrapText="1"/>
    </xf>
    <xf numFmtId="3" fontId="3" fillId="9" borderId="6" xfId="0" applyNumberFormat="1" applyFont="1" applyFill="1" applyBorder="1" applyAlignment="1">
      <alignment horizontal="center" vertical="center"/>
    </xf>
    <xf numFmtId="3" fontId="3" fillId="9" borderId="5" xfId="0" applyNumberFormat="1" applyFont="1" applyFill="1" applyBorder="1" applyAlignment="1">
      <alignment horizontal="center" vertical="center"/>
    </xf>
    <xf numFmtId="3" fontId="3" fillId="9" borderId="8" xfId="0" applyNumberFormat="1" applyFont="1" applyFill="1" applyBorder="1" applyAlignment="1">
      <alignment horizontal="center" vertical="center"/>
    </xf>
    <xf numFmtId="3" fontId="3" fillId="9" borderId="1" xfId="0" applyNumberFormat="1" applyFont="1" applyFill="1" applyBorder="1" applyAlignment="1">
      <alignment horizontal="center" vertical="center"/>
    </xf>
    <xf numFmtId="16" fontId="11" fillId="7" borderId="6" xfId="0" applyNumberFormat="1" applyFont="1" applyFill="1" applyBorder="1" applyAlignment="1">
      <alignment horizontal="center" vertical="center" wrapText="1"/>
    </xf>
    <xf numFmtId="1" fontId="3" fillId="0" borderId="0" xfId="0" applyNumberFormat="1" applyFont="1"/>
    <xf numFmtId="170" fontId="8" fillId="3" borderId="31" xfId="0" applyFont="1" applyFill="1" applyBorder="1" applyAlignment="1">
      <alignment horizontal="center" vertical="center" wrapText="1"/>
    </xf>
    <xf numFmtId="170" fontId="8" fillId="4" borderId="1" xfId="0" applyFont="1" applyFill="1" applyBorder="1" applyAlignment="1">
      <alignment horizontal="center" vertical="center" wrapText="1"/>
    </xf>
    <xf numFmtId="3" fontId="3" fillId="4" borderId="1" xfId="0" applyNumberFormat="1" applyFont="1" applyFill="1" applyBorder="1" applyAlignment="1">
      <alignment horizontal="center" vertical="center"/>
    </xf>
    <xf numFmtId="170" fontId="8" fillId="4" borderId="5" xfId="0" applyFont="1" applyFill="1" applyBorder="1" applyAlignment="1">
      <alignment horizontal="center" vertical="center" wrapText="1"/>
    </xf>
    <xf numFmtId="3" fontId="3" fillId="4" borderId="5" xfId="0" applyNumberFormat="1" applyFont="1" applyFill="1" applyBorder="1" applyAlignment="1">
      <alignment horizontal="center" vertical="center"/>
    </xf>
    <xf numFmtId="170" fontId="3" fillId="9" borderId="8" xfId="0" applyFont="1" applyFill="1" applyBorder="1" applyAlignment="1">
      <alignment horizontal="center" vertical="center" wrapText="1"/>
    </xf>
    <xf numFmtId="170" fontId="8" fillId="4" borderId="8" xfId="0" applyFont="1" applyFill="1" applyBorder="1" applyAlignment="1">
      <alignment horizontal="center" vertical="center" wrapText="1"/>
    </xf>
    <xf numFmtId="3" fontId="3" fillId="7" borderId="8" xfId="0" applyNumberFormat="1" applyFont="1" applyFill="1" applyBorder="1" applyAlignment="1">
      <alignment horizontal="center" vertical="center"/>
    </xf>
    <xf numFmtId="3" fontId="3" fillId="4" borderId="8" xfId="0" applyNumberFormat="1" applyFont="1" applyFill="1" applyBorder="1" applyAlignment="1">
      <alignment horizontal="center" vertical="center"/>
    </xf>
    <xf numFmtId="170" fontId="8" fillId="3" borderId="5" xfId="0" applyFont="1" applyFill="1" applyBorder="1" applyAlignment="1">
      <alignment horizontal="center" vertical="center" wrapText="1"/>
    </xf>
    <xf numFmtId="170" fontId="2" fillId="3" borderId="19" xfId="0" applyFont="1" applyFill="1" applyBorder="1" applyAlignment="1">
      <alignment horizontal="center" vertical="center" wrapText="1"/>
    </xf>
    <xf numFmtId="170" fontId="2" fillId="3" borderId="5" xfId="0" applyFont="1" applyFill="1" applyBorder="1" applyAlignment="1">
      <alignment horizontal="center" vertical="center" wrapText="1"/>
    </xf>
    <xf numFmtId="170" fontId="3" fillId="11" borderId="6" xfId="0" applyFont="1" applyFill="1" applyBorder="1" applyAlignment="1">
      <alignment horizontal="center" vertical="center"/>
    </xf>
    <xf numFmtId="170" fontId="3" fillId="11" borderId="1" xfId="0" applyFont="1" applyFill="1" applyBorder="1" applyAlignment="1">
      <alignment vertical="center"/>
    </xf>
    <xf numFmtId="170" fontId="3" fillId="11" borderId="5" xfId="0" applyFont="1" applyFill="1" applyBorder="1" applyAlignment="1">
      <alignment vertical="center"/>
    </xf>
    <xf numFmtId="170" fontId="3" fillId="12" borderId="6" xfId="0" applyFont="1" applyFill="1" applyBorder="1" applyAlignment="1">
      <alignment horizontal="center" vertical="center"/>
    </xf>
    <xf numFmtId="170" fontId="3" fillId="11" borderId="8" xfId="0" applyFont="1" applyFill="1" applyBorder="1" applyAlignment="1">
      <alignment vertical="center"/>
    </xf>
    <xf numFmtId="170" fontId="3" fillId="12" borderId="19" xfId="0" applyFont="1" applyFill="1" applyBorder="1" applyAlignment="1">
      <alignment horizontal="center" vertical="center"/>
    </xf>
    <xf numFmtId="170" fontId="2" fillId="0" borderId="1" xfId="0" applyFont="1" applyBorder="1" applyAlignment="1">
      <alignment horizontal="center" vertical="center" wrapText="1"/>
    </xf>
    <xf numFmtId="170" fontId="3" fillId="11" borderId="6" xfId="0" applyFont="1" applyFill="1" applyBorder="1" applyAlignment="1">
      <alignment vertical="center"/>
    </xf>
    <xf numFmtId="170" fontId="9" fillId="11" borderId="1" xfId="0" applyFont="1" applyFill="1" applyBorder="1" applyAlignment="1">
      <alignment vertical="center"/>
    </xf>
    <xf numFmtId="170" fontId="9" fillId="11" borderId="5" xfId="0" applyFont="1" applyFill="1" applyBorder="1" applyAlignment="1">
      <alignment vertical="center"/>
    </xf>
    <xf numFmtId="170" fontId="9" fillId="11" borderId="8" xfId="0" applyFont="1" applyFill="1" applyBorder="1" applyAlignment="1">
      <alignment vertical="center"/>
    </xf>
    <xf numFmtId="170" fontId="3" fillId="11" borderId="31" xfId="0" applyFont="1" applyFill="1" applyBorder="1" applyAlignment="1">
      <alignment horizontal="center" vertical="center"/>
    </xf>
    <xf numFmtId="170" fontId="2" fillId="11" borderId="1" xfId="0" applyFont="1" applyFill="1" applyBorder="1" applyAlignment="1">
      <alignment horizontal="center" vertical="center"/>
    </xf>
    <xf numFmtId="3" fontId="3" fillId="11" borderId="1" xfId="0" applyNumberFormat="1" applyFont="1" applyFill="1" applyBorder="1" applyAlignment="1">
      <alignment horizontal="center" vertical="center"/>
    </xf>
    <xf numFmtId="170" fontId="2" fillId="11" borderId="5" xfId="0" applyFont="1" applyFill="1" applyBorder="1" applyAlignment="1">
      <alignment horizontal="center" vertical="center"/>
    </xf>
    <xf numFmtId="3" fontId="3" fillId="11" borderId="5" xfId="0" applyNumberFormat="1" applyFont="1" applyFill="1" applyBorder="1" applyAlignment="1">
      <alignment horizontal="center" vertical="center"/>
    </xf>
    <xf numFmtId="170" fontId="2" fillId="11" borderId="8" xfId="0" applyFont="1" applyFill="1" applyBorder="1" applyAlignment="1">
      <alignment horizontal="center" vertical="center"/>
    </xf>
    <xf numFmtId="3" fontId="3" fillId="11" borderId="8" xfId="0" applyNumberFormat="1" applyFont="1" applyFill="1" applyBorder="1" applyAlignment="1">
      <alignment horizontal="center" vertical="center"/>
    </xf>
    <xf numFmtId="170" fontId="2" fillId="7" borderId="1" xfId="0" applyFont="1" applyFill="1" applyBorder="1" applyAlignment="1">
      <alignment horizontal="center" vertical="center"/>
    </xf>
    <xf numFmtId="170" fontId="3" fillId="7" borderId="1" xfId="0" applyFont="1" applyFill="1" applyBorder="1" applyAlignment="1">
      <alignment vertical="center"/>
    </xf>
    <xf numFmtId="170" fontId="2" fillId="7" borderId="8" xfId="0" applyFont="1" applyFill="1" applyBorder="1" applyAlignment="1">
      <alignment horizontal="center" vertical="center"/>
    </xf>
    <xf numFmtId="170" fontId="3" fillId="7" borderId="6" xfId="0" applyFont="1" applyFill="1" applyBorder="1" applyAlignment="1">
      <alignment vertical="center"/>
    </xf>
    <xf numFmtId="3" fontId="3" fillId="11" borderId="2" xfId="0" applyNumberFormat="1" applyFont="1" applyFill="1" applyBorder="1" applyAlignment="1">
      <alignment horizontal="center" vertical="center"/>
    </xf>
    <xf numFmtId="3" fontId="3" fillId="11" borderId="39" xfId="0" applyNumberFormat="1" applyFont="1" applyFill="1" applyBorder="1" applyAlignment="1">
      <alignment horizontal="center" vertical="center"/>
    </xf>
    <xf numFmtId="3" fontId="3" fillId="11" borderId="7" xfId="0" applyNumberFormat="1" applyFont="1" applyFill="1" applyBorder="1" applyAlignment="1">
      <alignment horizontal="center" vertical="center"/>
    </xf>
    <xf numFmtId="3" fontId="3" fillId="11" borderId="37" xfId="0" applyNumberFormat="1" applyFont="1" applyFill="1" applyBorder="1" applyAlignment="1">
      <alignment horizontal="center" vertical="center"/>
    </xf>
    <xf numFmtId="3" fontId="3" fillId="9" borderId="2" xfId="0" applyNumberFormat="1" applyFont="1" applyFill="1" applyBorder="1" applyAlignment="1">
      <alignment horizontal="center" vertical="center"/>
    </xf>
    <xf numFmtId="3" fontId="3" fillId="9" borderId="7" xfId="0" applyNumberFormat="1" applyFont="1" applyFill="1" applyBorder="1" applyAlignment="1">
      <alignment horizontal="center" vertical="center"/>
    </xf>
    <xf numFmtId="3" fontId="3" fillId="11" borderId="38" xfId="0" applyNumberFormat="1" applyFont="1" applyFill="1" applyBorder="1" applyAlignment="1">
      <alignment horizontal="center" vertical="center"/>
    </xf>
    <xf numFmtId="3" fontId="3" fillId="6" borderId="10" xfId="0" applyNumberFormat="1" applyFont="1" applyFill="1" applyBorder="1" applyAlignment="1">
      <alignment horizontal="center" vertical="center"/>
    </xf>
    <xf numFmtId="3" fontId="3" fillId="6" borderId="41" xfId="0" applyNumberFormat="1" applyFont="1" applyFill="1" applyBorder="1" applyAlignment="1">
      <alignment horizontal="center" vertical="center"/>
    </xf>
    <xf numFmtId="170" fontId="2" fillId="11" borderId="3" xfId="0" applyFont="1" applyFill="1" applyBorder="1" applyAlignment="1">
      <alignment horizontal="center" vertical="center"/>
    </xf>
    <xf numFmtId="170" fontId="2" fillId="11" borderId="9" xfId="0" applyFont="1" applyFill="1" applyBorder="1" applyAlignment="1">
      <alignment horizontal="center" vertical="center"/>
    </xf>
    <xf numFmtId="170" fontId="3" fillId="11" borderId="19" xfId="0" applyFont="1" applyFill="1" applyBorder="1" applyAlignment="1">
      <alignment horizontal="center" vertical="center"/>
    </xf>
    <xf numFmtId="170" fontId="2" fillId="11" borderId="19" xfId="0" applyFont="1" applyFill="1" applyBorder="1" applyAlignment="1">
      <alignment horizontal="center" vertical="center"/>
    </xf>
    <xf numFmtId="170" fontId="2" fillId="13" borderId="19" xfId="0" applyFont="1" applyFill="1" applyBorder="1" applyAlignment="1">
      <alignment horizontal="center" vertical="center"/>
    </xf>
    <xf numFmtId="170" fontId="2" fillId="13" borderId="5" xfId="0" applyFont="1" applyFill="1" applyBorder="1" applyAlignment="1">
      <alignment horizontal="center" vertical="center"/>
    </xf>
    <xf numFmtId="38" fontId="3" fillId="7" borderId="1" xfId="0" applyNumberFormat="1" applyFont="1" applyFill="1" applyBorder="1" applyAlignment="1">
      <alignment horizontal="center" vertical="center"/>
    </xf>
    <xf numFmtId="38" fontId="3" fillId="7" borderId="42" xfId="0" applyNumberFormat="1" applyFont="1" applyFill="1" applyBorder="1" applyAlignment="1">
      <alignment horizontal="center" vertical="center"/>
    </xf>
    <xf numFmtId="170" fontId="2" fillId="13" borderId="9" xfId="0" applyFont="1" applyFill="1" applyBorder="1" applyAlignment="1">
      <alignment horizontal="center" vertical="center"/>
    </xf>
    <xf numFmtId="170" fontId="2" fillId="13" borderId="3" xfId="0" applyFont="1" applyFill="1" applyBorder="1" applyAlignment="1">
      <alignment horizontal="center" vertical="center"/>
    </xf>
    <xf numFmtId="170" fontId="3" fillId="11" borderId="3" xfId="0" applyFont="1" applyFill="1" applyBorder="1" applyAlignment="1">
      <alignment horizontal="center" vertical="center"/>
    </xf>
    <xf numFmtId="3" fontId="3" fillId="11" borderId="3" xfId="0" applyNumberFormat="1" applyFont="1" applyFill="1" applyBorder="1" applyAlignment="1">
      <alignment horizontal="center" vertical="center"/>
    </xf>
    <xf numFmtId="170" fontId="3" fillId="11" borderId="9" xfId="0" applyFont="1" applyFill="1" applyBorder="1" applyAlignment="1">
      <alignment horizontal="center" vertical="center"/>
    </xf>
    <xf numFmtId="3" fontId="3" fillId="11" borderId="9" xfId="0" applyNumberFormat="1" applyFont="1" applyFill="1" applyBorder="1" applyAlignment="1">
      <alignment horizontal="center" vertical="center"/>
    </xf>
    <xf numFmtId="4" fontId="3" fillId="7" borderId="5" xfId="0" applyNumberFormat="1" applyFont="1" applyFill="1" applyBorder="1" applyAlignment="1">
      <alignment horizontal="center" vertical="center"/>
    </xf>
    <xf numFmtId="4" fontId="5" fillId="3" borderId="9" xfId="0" applyNumberFormat="1" applyFont="1" applyFill="1" applyBorder="1" applyAlignment="1">
      <alignment horizontal="center" vertical="center"/>
    </xf>
    <xf numFmtId="170" fontId="3" fillId="9" borderId="31" xfId="0" applyFont="1" applyFill="1" applyBorder="1" applyAlignment="1">
      <alignment vertical="center"/>
    </xf>
    <xf numFmtId="3" fontId="3" fillId="6" borderId="31" xfId="0" applyNumberFormat="1" applyFont="1" applyFill="1" applyBorder="1" applyAlignment="1">
      <alignment horizontal="center" vertical="center"/>
    </xf>
    <xf numFmtId="2" fontId="3" fillId="0" borderId="0" xfId="0" applyNumberFormat="1" applyFont="1"/>
    <xf numFmtId="16" fontId="10" fillId="7" borderId="31" xfId="0" applyNumberFormat="1" applyFont="1" applyFill="1" applyBorder="1" applyAlignment="1">
      <alignment horizontal="center" vertical="center" wrapText="1"/>
    </xf>
    <xf numFmtId="3" fontId="3" fillId="9" borderId="9" xfId="0" applyNumberFormat="1" applyFont="1" applyFill="1" applyBorder="1" applyAlignment="1">
      <alignment horizontal="center" vertical="center"/>
    </xf>
    <xf numFmtId="170" fontId="8" fillId="3" borderId="1" xfId="0" applyFont="1" applyFill="1" applyBorder="1" applyAlignment="1">
      <alignment horizontal="center" vertical="center" wrapText="1"/>
    </xf>
    <xf numFmtId="170" fontId="3" fillId="9" borderId="1" xfId="0" applyFont="1" applyFill="1" applyBorder="1" applyAlignment="1">
      <alignment vertical="center" wrapText="1"/>
    </xf>
    <xf numFmtId="170" fontId="8" fillId="3" borderId="8" xfId="0" applyFont="1" applyFill="1" applyBorder="1" applyAlignment="1">
      <alignment horizontal="center" vertical="center" wrapText="1"/>
    </xf>
    <xf numFmtId="170" fontId="2" fillId="6" borderId="3" xfId="0" applyFont="1" applyFill="1" applyBorder="1" applyAlignment="1">
      <alignment horizontal="center" vertical="center"/>
    </xf>
    <xf numFmtId="170" fontId="3" fillId="6" borderId="3" xfId="0" applyFont="1" applyFill="1" applyBorder="1" applyAlignment="1">
      <alignment horizontal="center" vertical="center"/>
    </xf>
    <xf numFmtId="170" fontId="2" fillId="6" borderId="9" xfId="0" applyFont="1" applyFill="1" applyBorder="1" applyAlignment="1">
      <alignment horizontal="center" vertical="center"/>
    </xf>
    <xf numFmtId="170" fontId="3" fillId="6" borderId="9" xfId="0" applyFont="1" applyFill="1" applyBorder="1" applyAlignment="1">
      <alignment horizontal="center" vertical="center"/>
    </xf>
    <xf numFmtId="170" fontId="2" fillId="11" borderId="6" xfId="0" applyFont="1" applyFill="1" applyBorder="1" applyAlignment="1">
      <alignment horizontal="center" vertical="center"/>
    </xf>
    <xf numFmtId="38" fontId="3" fillId="7" borderId="8" xfId="0" applyNumberFormat="1" applyFont="1" applyFill="1" applyBorder="1" applyAlignment="1">
      <alignment horizontal="center" vertical="center"/>
    </xf>
    <xf numFmtId="170" fontId="3" fillId="7" borderId="9" xfId="0" applyFont="1" applyFill="1" applyBorder="1" applyAlignment="1">
      <alignment vertical="center"/>
    </xf>
    <xf numFmtId="170" fontId="2" fillId="7" borderId="5" xfId="0" applyFont="1" applyFill="1" applyBorder="1" applyAlignment="1">
      <alignment horizontal="center" vertical="center"/>
    </xf>
    <xf numFmtId="170" fontId="3" fillId="7" borderId="5" xfId="0" applyFont="1" applyFill="1" applyBorder="1" applyAlignment="1">
      <alignment vertical="center"/>
    </xf>
    <xf numFmtId="38" fontId="3" fillId="7" borderId="44" xfId="0" applyNumberFormat="1" applyFont="1" applyFill="1" applyBorder="1" applyAlignment="1">
      <alignment horizontal="center" vertical="center"/>
    </xf>
    <xf numFmtId="38" fontId="3" fillId="7" borderId="45" xfId="0" applyNumberFormat="1" applyFont="1" applyFill="1" applyBorder="1" applyAlignment="1">
      <alignment horizontal="center" vertical="center"/>
    </xf>
    <xf numFmtId="170" fontId="2" fillId="11" borderId="31" xfId="0" applyFont="1" applyFill="1" applyBorder="1" applyAlignment="1">
      <alignment horizontal="center" vertical="center"/>
    </xf>
    <xf numFmtId="3" fontId="3" fillId="11" borderId="19" xfId="0" applyNumberFormat="1" applyFont="1" applyFill="1" applyBorder="1" applyAlignment="1">
      <alignment horizontal="center" vertical="center"/>
    </xf>
    <xf numFmtId="38" fontId="3" fillId="7" borderId="25" xfId="0" applyNumberFormat="1" applyFont="1" applyFill="1" applyBorder="1" applyAlignment="1">
      <alignment horizontal="center" vertical="center"/>
    </xf>
    <xf numFmtId="173" fontId="3" fillId="3" borderId="32" xfId="0" applyNumberFormat="1" applyFont="1" applyFill="1" applyBorder="1" applyAlignment="1">
      <alignment horizontal="center" vertical="center"/>
    </xf>
    <xf numFmtId="38" fontId="3" fillId="7" borderId="23" xfId="0" applyNumberFormat="1" applyFont="1" applyFill="1" applyBorder="1" applyAlignment="1">
      <alignment horizontal="center" vertical="center"/>
    </xf>
    <xf numFmtId="173" fontId="3" fillId="3" borderId="22" xfId="0" applyNumberFormat="1" applyFont="1" applyFill="1" applyBorder="1" applyAlignment="1">
      <alignment horizontal="center" vertical="center"/>
    </xf>
    <xf numFmtId="173" fontId="3" fillId="3" borderId="43" xfId="0" applyNumberFormat="1" applyFont="1" applyFill="1" applyBorder="1" applyAlignment="1">
      <alignment horizontal="center" vertical="center"/>
    </xf>
    <xf numFmtId="38" fontId="3" fillId="11" borderId="3" xfId="0" applyNumberFormat="1" applyFont="1" applyFill="1" applyBorder="1" applyAlignment="1">
      <alignment horizontal="center" vertical="center"/>
    </xf>
    <xf numFmtId="3" fontId="3" fillId="11" borderId="31" xfId="0" applyNumberFormat="1" applyFont="1" applyFill="1" applyBorder="1" applyAlignment="1">
      <alignment horizontal="center" vertical="center"/>
    </xf>
    <xf numFmtId="170" fontId="2" fillId="13" borderId="31" xfId="0" applyFont="1" applyFill="1" applyBorder="1" applyAlignment="1">
      <alignment horizontal="center" vertical="center"/>
    </xf>
    <xf numFmtId="174" fontId="3" fillId="7" borderId="6" xfId="0" applyNumberFormat="1" applyFont="1" applyFill="1" applyBorder="1" applyAlignment="1">
      <alignment horizontal="center" vertical="center"/>
    </xf>
    <xf numFmtId="38" fontId="3" fillId="11" borderId="1" xfId="0" applyNumberFormat="1" applyFont="1" applyFill="1" applyBorder="1" applyAlignment="1">
      <alignment horizontal="center" vertical="center"/>
    </xf>
    <xf numFmtId="38" fontId="3" fillId="7" borderId="12" xfId="0" applyNumberFormat="1" applyFont="1" applyFill="1" applyBorder="1" applyAlignment="1">
      <alignment horizontal="center" vertical="center"/>
    </xf>
    <xf numFmtId="38" fontId="3" fillId="7" borderId="14" xfId="0" applyNumberFormat="1" applyFont="1" applyFill="1" applyBorder="1" applyAlignment="1">
      <alignment horizontal="center" vertical="center"/>
    </xf>
    <xf numFmtId="3" fontId="3" fillId="9" borderId="19" xfId="0" applyNumberFormat="1" applyFont="1" applyFill="1" applyBorder="1" applyAlignment="1">
      <alignment horizontal="center" vertical="center"/>
    </xf>
    <xf numFmtId="170" fontId="0" fillId="0" borderId="0" xfId="0" applyBorder="1" applyAlignment="1">
      <alignment horizontal="center" vertical="center"/>
    </xf>
    <xf numFmtId="41" fontId="0" fillId="0" borderId="0" xfId="0" applyNumberFormat="1" applyBorder="1" applyAlignment="1">
      <alignment vertical="center"/>
    </xf>
    <xf numFmtId="170" fontId="0" fillId="9" borderId="6" xfId="0" applyFill="1" applyBorder="1"/>
    <xf numFmtId="170" fontId="0" fillId="0" borderId="24" xfId="0" applyBorder="1" applyAlignment="1">
      <alignment horizontal="center" vertical="center"/>
    </xf>
    <xf numFmtId="182" fontId="0" fillId="0" borderId="6" xfId="4" applyNumberFormat="1" applyFont="1" applyBorder="1" applyAlignment="1">
      <alignment horizontal="center"/>
    </xf>
    <xf numFmtId="182" fontId="0" fillId="13" borderId="6" xfId="4" applyNumberFormat="1" applyFont="1" applyFill="1" applyBorder="1" applyAlignment="1">
      <alignment horizontal="center"/>
    </xf>
    <xf numFmtId="182" fontId="0" fillId="0" borderId="0" xfId="4" applyNumberFormat="1" applyFont="1"/>
    <xf numFmtId="170" fontId="0" fillId="0" borderId="0" xfId="0" applyAlignment="1">
      <alignment horizontal="center" vertical="center"/>
    </xf>
    <xf numFmtId="182" fontId="0" fillId="0" borderId="6" xfId="4" applyNumberFormat="1" applyFont="1" applyBorder="1" applyAlignment="1"/>
    <xf numFmtId="182" fontId="0" fillId="0" borderId="6" xfId="4" applyNumberFormat="1" applyFont="1" applyBorder="1" applyAlignment="1">
      <alignment horizontal="center" vertical="center"/>
    </xf>
    <xf numFmtId="182" fontId="0" fillId="0" borderId="6" xfId="4" applyNumberFormat="1" applyFont="1" applyBorder="1" applyAlignment="1">
      <alignment horizontal="right"/>
    </xf>
    <xf numFmtId="170" fontId="0" fillId="14" borderId="0" xfId="0" applyFill="1"/>
    <xf numFmtId="170" fontId="0" fillId="14" borderId="6" xfId="0" applyFill="1" applyBorder="1" applyAlignment="1">
      <alignment horizontal="center" vertical="center"/>
    </xf>
    <xf numFmtId="181" fontId="0" fillId="6" borderId="6" xfId="0" applyNumberFormat="1" applyFill="1" applyBorder="1" applyAlignment="1">
      <alignment horizontal="center" vertical="center"/>
    </xf>
    <xf numFmtId="170" fontId="12" fillId="8" borderId="6" xfId="0" applyFont="1" applyFill="1" applyBorder="1" applyAlignment="1">
      <alignment horizontal="center" vertical="center" wrapText="1"/>
    </xf>
    <xf numFmtId="167" fontId="0" fillId="8" borderId="6" xfId="0" applyNumberFormat="1" applyFill="1" applyBorder="1" applyAlignment="1">
      <alignment vertical="center"/>
    </xf>
    <xf numFmtId="38" fontId="0" fillId="8" borderId="6" xfId="0" applyNumberFormat="1" applyFill="1" applyBorder="1" applyAlignment="1">
      <alignment horizontal="center" vertical="center"/>
    </xf>
    <xf numFmtId="170" fontId="12" fillId="8" borderId="6" xfId="0" applyFont="1" applyFill="1" applyBorder="1" applyAlignment="1">
      <alignment horizontal="center" vertical="center"/>
    </xf>
    <xf numFmtId="38" fontId="0" fillId="13" borderId="6" xfId="0" applyNumberFormat="1" applyFill="1" applyBorder="1" applyAlignment="1">
      <alignment horizontal="center" vertical="center"/>
    </xf>
    <xf numFmtId="3" fontId="12" fillId="15" borderId="5" xfId="0" applyNumberFormat="1" applyFont="1" applyFill="1" applyBorder="1" applyAlignment="1">
      <alignment horizontal="center" vertical="center"/>
    </xf>
    <xf numFmtId="3" fontId="0" fillId="8" borderId="6" xfId="0" applyNumberFormat="1" applyFill="1" applyBorder="1" applyAlignment="1">
      <alignment horizontal="center" vertical="center"/>
    </xf>
    <xf numFmtId="38" fontId="0" fillId="4" borderId="6" xfId="0" applyNumberFormat="1" applyFill="1" applyBorder="1" applyAlignment="1">
      <alignment horizontal="center" vertical="center"/>
    </xf>
    <xf numFmtId="38" fontId="0" fillId="0" borderId="6" xfId="0" applyNumberFormat="1" applyBorder="1" applyAlignment="1">
      <alignment horizontal="center" vertical="center"/>
    </xf>
    <xf numFmtId="173" fontId="0" fillId="0" borderId="6" xfId="0" applyNumberFormat="1" applyBorder="1" applyAlignment="1">
      <alignment horizontal="center" vertical="center"/>
    </xf>
    <xf numFmtId="173" fontId="0" fillId="4" borderId="6" xfId="0" applyNumberFormat="1" applyFill="1" applyBorder="1" applyAlignment="1">
      <alignment horizontal="center" vertical="center"/>
    </xf>
    <xf numFmtId="172" fontId="0" fillId="0" borderId="6" xfId="0" applyNumberFormat="1" applyBorder="1" applyAlignment="1">
      <alignment horizontal="center" vertical="center"/>
    </xf>
    <xf numFmtId="172" fontId="0" fillId="4" borderId="6" xfId="0" applyNumberFormat="1" applyFill="1" applyBorder="1" applyAlignment="1">
      <alignment horizontal="center" vertical="center"/>
    </xf>
    <xf numFmtId="172" fontId="0" fillId="13" borderId="6" xfId="0" applyNumberFormat="1" applyFill="1" applyBorder="1" applyAlignment="1">
      <alignment horizontal="center" vertical="center"/>
    </xf>
    <xf numFmtId="173" fontId="0" fillId="13" borderId="6" xfId="0" applyNumberFormat="1" applyFill="1" applyBorder="1" applyAlignment="1">
      <alignment horizontal="center" vertical="center"/>
    </xf>
    <xf numFmtId="170" fontId="0" fillId="9" borderId="6" xfId="0" applyFill="1" applyBorder="1" applyAlignment="1">
      <alignment vertical="center"/>
    </xf>
    <xf numFmtId="182" fontId="0" fillId="13" borderId="6" xfId="4" applyNumberFormat="1" applyFont="1" applyFill="1" applyBorder="1" applyAlignment="1">
      <alignment horizontal="center" vertical="center"/>
    </xf>
    <xf numFmtId="170" fontId="0" fillId="9" borderId="19" xfId="0" applyFill="1" applyBorder="1" applyAlignment="1">
      <alignment vertical="center"/>
    </xf>
    <xf numFmtId="182" fontId="0" fillId="0" borderId="6" xfId="4" applyNumberFormat="1" applyFont="1" applyBorder="1" applyAlignment="1">
      <alignment vertical="center"/>
    </xf>
    <xf numFmtId="170" fontId="0" fillId="0" borderId="6" xfId="0" applyBorder="1" applyAlignment="1">
      <alignment horizontal="center"/>
    </xf>
    <xf numFmtId="170" fontId="0" fillId="0" borderId="6" xfId="0" applyBorder="1" applyAlignment="1">
      <alignment horizontal="center" vertical="center"/>
    </xf>
    <xf numFmtId="41" fontId="0" fillId="0" borderId="6" xfId="0" applyNumberFormat="1" applyBorder="1" applyAlignment="1">
      <alignment horizontal="center" vertical="center"/>
    </xf>
    <xf numFmtId="41" fontId="0" fillId="0" borderId="6" xfId="0" applyNumberFormat="1" applyBorder="1" applyAlignment="1">
      <alignment vertical="center"/>
    </xf>
    <xf numFmtId="41" fontId="0" fillId="0" borderId="0" xfId="0" applyNumberFormat="1" applyAlignment="1">
      <alignment horizontal="center" vertical="center"/>
    </xf>
    <xf numFmtId="170" fontId="0" fillId="0" borderId="6" xfId="0" applyFill="1" applyBorder="1" applyAlignment="1">
      <alignment horizontal="center" vertical="center"/>
    </xf>
    <xf numFmtId="41" fontId="0" fillId="0" borderId="6" xfId="0" applyNumberFormat="1" applyBorder="1"/>
    <xf numFmtId="182" fontId="0" fillId="0" borderId="6" xfId="4" applyNumberFormat="1" applyFont="1" applyBorder="1"/>
    <xf numFmtId="170" fontId="3" fillId="2" borderId="39" xfId="0" applyFont="1" applyFill="1" applyBorder="1" applyAlignment="1">
      <alignment horizontal="center" vertical="center"/>
    </xf>
    <xf numFmtId="170" fontId="3" fillId="3" borderId="24" xfId="0" applyFont="1" applyFill="1" applyBorder="1" applyAlignment="1">
      <alignment horizontal="center" vertical="center"/>
    </xf>
    <xf numFmtId="170" fontId="3" fillId="3" borderId="24" xfId="0" applyFont="1" applyFill="1" applyBorder="1" applyAlignment="1">
      <alignment horizontal="center" vertical="center" wrapText="1"/>
    </xf>
    <xf numFmtId="170" fontId="3" fillId="9" borderId="24" xfId="0" applyFont="1" applyFill="1" applyBorder="1" applyAlignment="1">
      <alignment horizontal="center" vertical="center"/>
    </xf>
    <xf numFmtId="170" fontId="3" fillId="0" borderId="0" xfId="0" applyFont="1" applyAlignment="1">
      <alignment horizontal="center" vertical="center" wrapText="1"/>
    </xf>
    <xf numFmtId="170" fontId="3" fillId="9" borderId="24" xfId="0" applyFont="1" applyFill="1" applyBorder="1" applyAlignment="1">
      <alignment horizontal="center" vertical="center" wrapText="1"/>
    </xf>
    <xf numFmtId="170" fontId="3" fillId="6" borderId="24" xfId="0" applyFont="1" applyFill="1" applyBorder="1" applyAlignment="1">
      <alignment horizontal="center" vertical="center"/>
    </xf>
    <xf numFmtId="170" fontId="9" fillId="6" borderId="36" xfId="0" applyFont="1" applyFill="1" applyBorder="1" applyAlignment="1">
      <alignment horizontal="center" vertical="center"/>
    </xf>
    <xf numFmtId="170" fontId="3" fillId="0" borderId="0" xfId="0" applyFont="1" applyAlignment="1">
      <alignment vertical="center"/>
    </xf>
    <xf numFmtId="170" fontId="14" fillId="0" borderId="0" xfId="0" applyFont="1"/>
    <xf numFmtId="1" fontId="0" fillId="0" borderId="0" xfId="0" applyNumberFormat="1" applyAlignment="1">
      <alignment horizontal="center" vertical="center"/>
    </xf>
    <xf numFmtId="170" fontId="14" fillId="11" borderId="6" xfId="0" applyFont="1" applyFill="1" applyBorder="1" applyAlignment="1">
      <alignment horizontal="center" vertical="center" wrapText="1"/>
    </xf>
    <xf numFmtId="170" fontId="0" fillId="11" borderId="6" xfId="0" applyFill="1" applyBorder="1" applyAlignment="1">
      <alignment horizontal="center" vertical="center" wrapText="1"/>
    </xf>
    <xf numFmtId="1" fontId="0" fillId="11" borderId="6" xfId="0" applyNumberFormat="1" applyFill="1" applyBorder="1" applyAlignment="1">
      <alignment horizontal="center" vertical="center" wrapText="1"/>
    </xf>
    <xf numFmtId="182" fontId="0" fillId="11" borderId="6" xfId="4" applyNumberFormat="1" applyFont="1" applyFill="1" applyBorder="1" applyAlignment="1">
      <alignment horizontal="center" vertical="center" wrapText="1"/>
    </xf>
    <xf numFmtId="3" fontId="0" fillId="3" borderId="31" xfId="0" applyNumberFormat="1" applyFill="1" applyBorder="1" applyAlignment="1">
      <alignment horizontal="center" vertical="center"/>
    </xf>
    <xf numFmtId="3" fontId="0" fillId="3" borderId="5" xfId="0" applyNumberFormat="1" applyFill="1" applyBorder="1" applyAlignment="1">
      <alignment horizontal="center" vertical="center"/>
    </xf>
    <xf numFmtId="3" fontId="0" fillId="0" borderId="6" xfId="0" applyNumberFormat="1" applyFill="1" applyBorder="1" applyAlignment="1">
      <alignment horizontal="center" vertical="center"/>
    </xf>
    <xf numFmtId="182" fontId="0" fillId="0" borderId="6" xfId="4" applyNumberFormat="1" applyFont="1" applyFill="1" applyBorder="1" applyAlignment="1">
      <alignment horizontal="center" vertical="center"/>
    </xf>
    <xf numFmtId="3" fontId="0" fillId="3" borderId="19" xfId="0" applyNumberFormat="1" applyFill="1" applyBorder="1" applyAlignment="1">
      <alignment horizontal="center" vertical="center"/>
    </xf>
    <xf numFmtId="3" fontId="0" fillId="8" borderId="24" xfId="0" applyNumberFormat="1" applyFill="1" applyBorder="1" applyAlignment="1">
      <alignment horizontal="center" vertical="center"/>
    </xf>
    <xf numFmtId="3" fontId="0" fillId="8" borderId="14" xfId="0" applyNumberFormat="1" applyFill="1" applyBorder="1" applyAlignment="1">
      <alignment horizontal="center" vertical="center"/>
    </xf>
    <xf numFmtId="182" fontId="0" fillId="8" borderId="6" xfId="4" applyNumberFormat="1" applyFont="1" applyFill="1" applyBorder="1" applyAlignment="1">
      <alignment horizontal="center" vertical="center"/>
    </xf>
    <xf numFmtId="1" fontId="0" fillId="8" borderId="6" xfId="0" applyNumberFormat="1" applyFill="1" applyBorder="1" applyAlignment="1">
      <alignment horizontal="center" vertical="center"/>
    </xf>
    <xf numFmtId="3" fontId="0" fillId="0" borderId="19" xfId="0" applyNumberFormat="1" applyBorder="1" applyAlignment="1">
      <alignment horizontal="center" vertical="center"/>
    </xf>
    <xf numFmtId="3" fontId="0" fillId="0" borderId="25" xfId="0" applyNumberFormat="1" applyBorder="1" applyAlignment="1">
      <alignment horizontal="center" vertical="center"/>
    </xf>
    <xf numFmtId="182" fontId="0" fillId="18" borderId="6" xfId="4" applyNumberFormat="1" applyFont="1" applyFill="1" applyBorder="1" applyAlignment="1">
      <alignment horizontal="center" vertical="center"/>
    </xf>
    <xf numFmtId="170" fontId="16" fillId="3" borderId="48" xfId="0" applyFont="1" applyFill="1" applyBorder="1" applyAlignment="1">
      <alignment horizontal="center" vertical="center" wrapText="1"/>
    </xf>
    <xf numFmtId="170" fontId="0" fillId="8" borderId="6" xfId="0" applyFill="1" applyBorder="1" applyAlignment="1">
      <alignment horizontal="center" vertical="center"/>
    </xf>
    <xf numFmtId="170" fontId="14" fillId="0" borderId="6" xfId="0" applyFont="1" applyBorder="1" applyAlignment="1">
      <alignment horizontal="center"/>
    </xf>
    <xf numFmtId="1" fontId="0" fillId="0" borderId="6" xfId="0" applyNumberFormat="1" applyBorder="1" applyAlignment="1">
      <alignment horizontal="center" vertical="center"/>
    </xf>
    <xf numFmtId="170" fontId="14" fillId="0" borderId="6" xfId="0" applyFont="1" applyBorder="1"/>
    <xf numFmtId="170" fontId="14" fillId="8" borderId="6" xfId="0" applyFont="1" applyFill="1" applyBorder="1" applyAlignment="1">
      <alignment horizontal="center" vertical="center"/>
    </xf>
    <xf numFmtId="170" fontId="3" fillId="8" borderId="6" xfId="0" applyFont="1" applyFill="1" applyBorder="1" applyAlignment="1">
      <alignment vertical="center"/>
    </xf>
    <xf numFmtId="170" fontId="3" fillId="6" borderId="6" xfId="0" applyFont="1" applyFill="1" applyBorder="1" applyAlignment="1">
      <alignment horizontal="center" vertical="center"/>
    </xf>
    <xf numFmtId="170" fontId="14" fillId="6" borderId="6" xfId="0" applyFont="1" applyFill="1" applyBorder="1" applyAlignment="1">
      <alignment horizontal="center" vertical="center" wrapText="1"/>
    </xf>
    <xf numFmtId="170" fontId="0" fillId="6" borderId="6" xfId="0" applyFill="1" applyBorder="1" applyAlignment="1">
      <alignment horizontal="center" vertical="center" wrapText="1"/>
    </xf>
    <xf numFmtId="1" fontId="0" fillId="6" borderId="6" xfId="0" applyNumberFormat="1" applyFill="1" applyBorder="1" applyAlignment="1">
      <alignment horizontal="center" vertical="center" wrapText="1"/>
    </xf>
    <xf numFmtId="3" fontId="0" fillId="3" borderId="6" xfId="0" applyNumberFormat="1" applyFill="1" applyBorder="1" applyAlignment="1">
      <alignment horizontal="center" vertical="center"/>
    </xf>
    <xf numFmtId="182" fontId="0" fillId="3" borderId="6" xfId="4" applyNumberFormat="1" applyFont="1" applyFill="1" applyBorder="1" applyAlignment="1">
      <alignment horizontal="center" vertical="center"/>
    </xf>
    <xf numFmtId="170" fontId="2" fillId="3" borderId="19" xfId="0" applyFont="1" applyFill="1" applyBorder="1" applyAlignment="1">
      <alignment horizontal="center" vertical="center"/>
    </xf>
    <xf numFmtId="182" fontId="2" fillId="3" borderId="19" xfId="4" applyNumberFormat="1" applyFont="1" applyFill="1" applyBorder="1" applyAlignment="1">
      <alignment horizontal="center" vertical="center"/>
    </xf>
    <xf numFmtId="170" fontId="2" fillId="3" borderId="6" xfId="0" applyFont="1" applyFill="1" applyBorder="1" applyAlignment="1">
      <alignment horizontal="center" vertical="center"/>
    </xf>
    <xf numFmtId="182" fontId="2" fillId="3" borderId="6" xfId="4" applyNumberFormat="1" applyFont="1" applyFill="1" applyBorder="1" applyAlignment="1">
      <alignment horizontal="center" vertical="center"/>
    </xf>
    <xf numFmtId="182" fontId="2" fillId="3" borderId="6" xfId="4" applyNumberFormat="1" applyFont="1" applyFill="1" applyBorder="1" applyAlignment="1">
      <alignment horizontal="center" vertical="center" wrapText="1"/>
    </xf>
    <xf numFmtId="170" fontId="2" fillId="3" borderId="31" xfId="0" applyFont="1" applyFill="1" applyBorder="1" applyAlignment="1">
      <alignment horizontal="center" vertical="center" wrapText="1"/>
    </xf>
    <xf numFmtId="182" fontId="2" fillId="3" borderId="31" xfId="4" applyNumberFormat="1" applyFont="1" applyFill="1" applyBorder="1" applyAlignment="1">
      <alignment horizontal="center" vertical="center" wrapText="1"/>
    </xf>
    <xf numFmtId="182" fontId="2" fillId="8" borderId="31" xfId="4" applyNumberFormat="1" applyFont="1" applyFill="1" applyBorder="1" applyAlignment="1">
      <alignment horizontal="center" vertical="center" wrapText="1"/>
    </xf>
    <xf numFmtId="1" fontId="0" fillId="8" borderId="6" xfId="4" applyNumberFormat="1" applyFont="1" applyFill="1" applyBorder="1" applyAlignment="1">
      <alignment horizontal="center" vertical="center"/>
    </xf>
    <xf numFmtId="170" fontId="2" fillId="0" borderId="31" xfId="0" applyFont="1" applyBorder="1" applyAlignment="1">
      <alignment horizontal="center" vertical="center" wrapText="1"/>
    </xf>
    <xf numFmtId="182" fontId="2" fillId="0" borderId="31" xfId="4" applyNumberFormat="1" applyFont="1" applyBorder="1" applyAlignment="1">
      <alignment horizontal="center" vertical="center" wrapText="1"/>
    </xf>
    <xf numFmtId="182" fontId="18" fillId="3" borderId="49" xfId="4" applyNumberFormat="1" applyFont="1" applyFill="1" applyBorder="1" applyAlignment="1">
      <alignment horizontal="center" vertical="center"/>
    </xf>
    <xf numFmtId="170" fontId="16" fillId="0" borderId="48" xfId="0" applyFont="1" applyBorder="1" applyAlignment="1">
      <alignment horizontal="center" vertical="center" wrapText="1"/>
    </xf>
    <xf numFmtId="170" fontId="3" fillId="0" borderId="6" xfId="0" applyFont="1" applyBorder="1"/>
    <xf numFmtId="170" fontId="3" fillId="0" borderId="0" xfId="0" applyFont="1" applyBorder="1" applyAlignment="1">
      <alignment horizontal="center" vertical="center" wrapText="1"/>
    </xf>
    <xf numFmtId="170" fontId="3" fillId="17" borderId="50" xfId="0" applyFont="1" applyFill="1" applyBorder="1" applyAlignment="1">
      <alignment horizontal="center" vertical="center"/>
    </xf>
    <xf numFmtId="170" fontId="3" fillId="17" borderId="42" xfId="0" applyFont="1" applyFill="1" applyBorder="1" applyAlignment="1">
      <alignment horizontal="center" vertical="center" wrapText="1"/>
    </xf>
    <xf numFmtId="170" fontId="3" fillId="17" borderId="42" xfId="0" applyFont="1" applyFill="1" applyBorder="1" applyAlignment="1">
      <alignment horizontal="center" vertical="center"/>
    </xf>
    <xf numFmtId="3" fontId="3" fillId="17" borderId="42" xfId="0" applyNumberFormat="1" applyFont="1" applyFill="1" applyBorder="1" applyAlignment="1">
      <alignment horizontal="center" vertical="center"/>
    </xf>
    <xf numFmtId="179" fontId="7" fillId="13" borderId="6" xfId="0" applyNumberFormat="1" applyFont="1" applyFill="1" applyBorder="1" applyAlignment="1">
      <alignment horizontal="center" vertical="center"/>
    </xf>
    <xf numFmtId="182" fontId="3" fillId="3" borderId="6" xfId="4" applyNumberFormat="1" applyFont="1" applyFill="1" applyBorder="1" applyAlignment="1">
      <alignment horizontal="center" vertical="center"/>
    </xf>
    <xf numFmtId="170" fontId="3" fillId="9" borderId="9" xfId="0" applyFont="1" applyFill="1" applyBorder="1" applyAlignment="1">
      <alignment horizontal="center" vertical="center" wrapText="1"/>
    </xf>
    <xf numFmtId="49" fontId="0" fillId="7" borderId="6" xfId="0" applyNumberFormat="1" applyFill="1" applyBorder="1" applyAlignment="1">
      <alignment horizontal="center" vertical="center"/>
    </xf>
    <xf numFmtId="182" fontId="3" fillId="3" borderId="1" xfId="4" applyNumberFormat="1" applyFont="1" applyFill="1" applyBorder="1" applyAlignment="1">
      <alignment horizontal="center" vertical="center"/>
    </xf>
    <xf numFmtId="170" fontId="0" fillId="7" borderId="9" xfId="0" applyFill="1" applyBorder="1" applyAlignment="1">
      <alignment horizontal="center" vertical="center"/>
    </xf>
    <xf numFmtId="3" fontId="0" fillId="7" borderId="9" xfId="0" applyNumberFormat="1" applyFill="1" applyBorder="1" applyAlignment="1">
      <alignment horizontal="center" vertical="center"/>
    </xf>
    <xf numFmtId="3" fontId="0" fillId="7" borderId="6" xfId="0" applyNumberFormat="1" applyFill="1" applyBorder="1" applyAlignment="1">
      <alignment horizontal="center" vertical="center"/>
    </xf>
    <xf numFmtId="183" fontId="19" fillId="7" borderId="6" xfId="6" applyNumberFormat="1" applyFont="1" applyFill="1" applyBorder="1" applyAlignment="1">
      <alignment horizontal="center" vertical="center" wrapText="1"/>
    </xf>
    <xf numFmtId="170" fontId="19" fillId="7" borderId="36" xfId="0" applyFont="1" applyFill="1" applyBorder="1" applyAlignment="1">
      <alignment horizontal="center" vertical="center" wrapText="1"/>
    </xf>
    <xf numFmtId="182" fontId="20" fillId="4" borderId="6" xfId="4" applyNumberFormat="1" applyFont="1" applyFill="1" applyBorder="1" applyAlignment="1">
      <alignment horizontal="center" vertical="center"/>
    </xf>
    <xf numFmtId="182" fontId="20" fillId="4" borderId="9" xfId="4" applyNumberFormat="1" applyFont="1" applyFill="1" applyBorder="1" applyAlignment="1">
      <alignment vertical="center"/>
    </xf>
    <xf numFmtId="182" fontId="3" fillId="3" borderId="19" xfId="4" applyNumberFormat="1" applyFont="1" applyFill="1" applyBorder="1" applyAlignment="1">
      <alignment horizontal="center" vertical="center"/>
    </xf>
    <xf numFmtId="182" fontId="20" fillId="4" borderId="9" xfId="4" applyNumberFormat="1" applyFont="1" applyFill="1" applyBorder="1" applyAlignment="1">
      <alignment horizontal="center" vertical="center"/>
    </xf>
    <xf numFmtId="3" fontId="0" fillId="7" borderId="19" xfId="0" applyNumberFormat="1" applyFill="1" applyBorder="1" applyAlignment="1">
      <alignment horizontal="center" vertical="center"/>
    </xf>
    <xf numFmtId="0" fontId="21" fillId="7" borderId="6" xfId="22" applyFont="1" applyFill="1" applyBorder="1" applyAlignment="1">
      <alignment horizontal="center" vertical="center" wrapText="1"/>
    </xf>
    <xf numFmtId="3" fontId="0" fillId="7" borderId="3" xfId="0" applyNumberFormat="1" applyFill="1" applyBorder="1" applyAlignment="1">
      <alignment horizontal="center" vertical="center"/>
    </xf>
    <xf numFmtId="3" fontId="0" fillId="7" borderId="5" xfId="0" applyNumberFormat="1" applyFill="1" applyBorder="1" applyAlignment="1">
      <alignment horizontal="center" vertical="center"/>
    </xf>
    <xf numFmtId="182" fontId="3" fillId="3" borderId="3" xfId="4" applyNumberFormat="1" applyFont="1" applyFill="1" applyBorder="1" applyAlignment="1">
      <alignment horizontal="center" vertical="center"/>
    </xf>
    <xf numFmtId="0" fontId="21" fillId="7" borderId="19" xfId="22" applyFont="1" applyFill="1" applyBorder="1" applyAlignment="1">
      <alignment horizontal="center" vertical="center" wrapText="1"/>
    </xf>
    <xf numFmtId="0" fontId="3" fillId="7" borderId="6" xfId="23" applyFont="1" applyFill="1" applyBorder="1" applyAlignment="1">
      <alignment horizontal="center" vertical="center"/>
    </xf>
    <xf numFmtId="182" fontId="3" fillId="3" borderId="9" xfId="4" applyNumberFormat="1" applyFont="1" applyFill="1" applyBorder="1" applyAlignment="1">
      <alignment horizontal="center" vertical="center"/>
    </xf>
    <xf numFmtId="170" fontId="0" fillId="7" borderId="5" xfId="0" applyFill="1" applyBorder="1" applyAlignment="1">
      <alignment horizontal="center" vertical="center"/>
    </xf>
    <xf numFmtId="3" fontId="0" fillId="7" borderId="1" xfId="0" applyNumberFormat="1" applyFill="1" applyBorder="1" applyAlignment="1">
      <alignment horizontal="center" vertical="center"/>
    </xf>
    <xf numFmtId="0" fontId="22" fillId="0" borderId="6" xfId="34" applyFont="1" applyFill="1" applyBorder="1" applyAlignment="1">
      <alignment horizontal="center" vertical="center" wrapText="1"/>
    </xf>
    <xf numFmtId="182" fontId="0" fillId="7" borderId="6" xfId="4" applyNumberFormat="1" applyFont="1" applyFill="1" applyBorder="1" applyAlignment="1">
      <alignment horizontal="center" vertical="center"/>
    </xf>
    <xf numFmtId="170" fontId="2" fillId="7" borderId="6" xfId="0" applyFont="1" applyFill="1" applyBorder="1" applyAlignment="1">
      <alignment horizontal="center" vertical="center"/>
    </xf>
    <xf numFmtId="170" fontId="0" fillId="7" borderId="31" xfId="0" applyFill="1" applyBorder="1" applyAlignment="1">
      <alignment horizontal="center" vertical="center"/>
    </xf>
    <xf numFmtId="3" fontId="0" fillId="7" borderId="31" xfId="0" applyNumberFormat="1" applyFill="1" applyBorder="1" applyAlignment="1">
      <alignment horizontal="center" vertical="center"/>
    </xf>
    <xf numFmtId="1" fontId="3" fillId="6" borderId="6" xfId="0" applyNumberFormat="1" applyFont="1" applyFill="1" applyBorder="1" applyAlignment="1">
      <alignment horizontal="center" vertical="center" wrapText="1"/>
    </xf>
    <xf numFmtId="49" fontId="3" fillId="7" borderId="6" xfId="0" applyNumberFormat="1" applyFont="1" applyFill="1" applyBorder="1" applyAlignment="1">
      <alignment horizontal="center" vertical="center"/>
    </xf>
    <xf numFmtId="0" fontId="21" fillId="7" borderId="3" xfId="22" applyFont="1" applyFill="1" applyBorder="1" applyAlignment="1">
      <alignment horizontal="center" vertical="center" wrapText="1"/>
    </xf>
    <xf numFmtId="170" fontId="3" fillId="6" borderId="6" xfId="0" applyFont="1" applyFill="1" applyBorder="1" applyAlignment="1">
      <alignment horizontal="center" vertical="center" wrapText="1"/>
    </xf>
    <xf numFmtId="0" fontId="3" fillId="7" borderId="6" xfId="39" applyFont="1" applyFill="1" applyBorder="1" applyAlignment="1">
      <alignment horizontal="center" vertical="center" wrapText="1"/>
    </xf>
    <xf numFmtId="174" fontId="0" fillId="7" borderId="3" xfId="0" applyNumberFormat="1" applyFill="1" applyBorder="1" applyAlignment="1">
      <alignment horizontal="center" vertical="center"/>
    </xf>
    <xf numFmtId="174" fontId="0" fillId="7" borderId="6" xfId="0" applyNumberFormat="1" applyFill="1" applyBorder="1" applyAlignment="1">
      <alignment horizontal="center" vertical="center"/>
    </xf>
    <xf numFmtId="170" fontId="0" fillId="0" borderId="0" xfId="0" applyAlignment="1">
      <alignment wrapText="1"/>
    </xf>
    <xf numFmtId="170" fontId="23" fillId="0" borderId="0" xfId="0" applyFont="1"/>
    <xf numFmtId="170" fontId="24" fillId="6" borderId="51" xfId="0" applyFont="1" applyFill="1" applyBorder="1"/>
    <xf numFmtId="170" fontId="3" fillId="2" borderId="24" xfId="0" applyFont="1" applyFill="1" applyBorder="1" applyAlignment="1">
      <alignment horizontal="center" vertical="center"/>
    </xf>
    <xf numFmtId="170" fontId="3" fillId="19" borderId="2" xfId="0" applyFont="1" applyFill="1" applyBorder="1" applyAlignment="1">
      <alignment horizontal="center" vertical="center"/>
    </xf>
    <xf numFmtId="170" fontId="3" fillId="19" borderId="1" xfId="0" applyFont="1" applyFill="1" applyBorder="1" applyAlignment="1">
      <alignment horizontal="center" vertical="center" wrapText="1"/>
    </xf>
    <xf numFmtId="170" fontId="3" fillId="19" borderId="1" xfId="0" applyFont="1" applyFill="1" applyBorder="1" applyAlignment="1">
      <alignment horizontal="center" vertical="center"/>
    </xf>
    <xf numFmtId="170" fontId="3" fillId="0" borderId="36" xfId="0" applyFont="1" applyBorder="1" applyAlignment="1">
      <alignment horizontal="center" vertical="center"/>
    </xf>
    <xf numFmtId="170" fontId="3" fillId="0" borderId="2" xfId="0" applyFont="1" applyBorder="1" applyAlignment="1">
      <alignment horizontal="center" vertical="center" wrapText="1"/>
    </xf>
    <xf numFmtId="170" fontId="0" fillId="6" borderId="1" xfId="0" applyFill="1" applyBorder="1" applyAlignment="1">
      <alignment horizontal="center" vertical="center" wrapText="1"/>
    </xf>
    <xf numFmtId="3" fontId="2" fillId="0" borderId="1" xfId="0" applyNumberFormat="1" applyFont="1" applyBorder="1" applyAlignment="1">
      <alignment horizontal="center" vertical="center" wrapText="1"/>
    </xf>
    <xf numFmtId="3" fontId="3" fillId="0" borderId="1" xfId="0" applyNumberFormat="1" applyFont="1" applyBorder="1" applyAlignment="1">
      <alignment horizontal="center" vertical="center"/>
    </xf>
    <xf numFmtId="170" fontId="3" fillId="0" borderId="5" xfId="0" applyFont="1" applyBorder="1" applyAlignment="1">
      <alignment horizontal="center" vertical="center"/>
    </xf>
    <xf numFmtId="170" fontId="3" fillId="0" borderId="38" xfId="0" applyFont="1" applyBorder="1" applyAlignment="1">
      <alignment horizontal="center" vertical="center"/>
    </xf>
    <xf numFmtId="170" fontId="3" fillId="0" borderId="25" xfId="0" applyFont="1" applyBorder="1" applyAlignment="1">
      <alignment horizontal="center" vertical="center"/>
    </xf>
    <xf numFmtId="3" fontId="0" fillId="0" borderId="0" xfId="0" applyNumberFormat="1" applyAlignment="1">
      <alignment horizontal="center" vertical="center"/>
    </xf>
    <xf numFmtId="181" fontId="2" fillId="19" borderId="1" xfId="0" applyNumberFormat="1" applyFont="1" applyFill="1" applyBorder="1" applyAlignment="1">
      <alignment horizontal="center" vertical="center"/>
    </xf>
    <xf numFmtId="3" fontId="9" fillId="4" borderId="1" xfId="0" applyNumberFormat="1" applyFont="1" applyFill="1" applyBorder="1" applyAlignment="1">
      <alignment horizontal="center" vertical="center"/>
    </xf>
    <xf numFmtId="3" fontId="9" fillId="17" borderId="1" xfId="0" applyNumberFormat="1" applyFont="1" applyFill="1" applyBorder="1" applyAlignment="1">
      <alignment horizontal="center" vertical="center"/>
    </xf>
    <xf numFmtId="3" fontId="3" fillId="0" borderId="39" xfId="0" applyNumberFormat="1" applyFont="1" applyBorder="1" applyAlignment="1">
      <alignment horizontal="center" vertical="center" wrapText="1"/>
    </xf>
    <xf numFmtId="3" fontId="3" fillId="3" borderId="3" xfId="0" applyNumberFormat="1" applyFont="1" applyFill="1" applyBorder="1" applyAlignment="1">
      <alignment horizontal="center" vertical="center"/>
    </xf>
    <xf numFmtId="3" fontId="3" fillId="3" borderId="54" xfId="0" applyNumberFormat="1" applyFont="1" applyFill="1" applyBorder="1" applyAlignment="1">
      <alignment horizontal="center"/>
    </xf>
    <xf numFmtId="3" fontId="3" fillId="3" borderId="6" xfId="0" applyNumberFormat="1" applyFont="1" applyFill="1" applyBorder="1" applyAlignment="1">
      <alignment horizontal="center" vertical="center"/>
    </xf>
    <xf numFmtId="3" fontId="3" fillId="3" borderId="55" xfId="0" applyNumberFormat="1" applyFont="1" applyFill="1" applyBorder="1" applyAlignment="1">
      <alignment horizontal="center"/>
    </xf>
    <xf numFmtId="3" fontId="3" fillId="7" borderId="56" xfId="0" applyNumberFormat="1" applyFont="1" applyFill="1" applyBorder="1"/>
    <xf numFmtId="3" fontId="3" fillId="7" borderId="57" xfId="0" applyNumberFormat="1" applyFont="1" applyFill="1" applyBorder="1"/>
    <xf numFmtId="3" fontId="3" fillId="20" borderId="9" xfId="0" applyNumberFormat="1" applyFont="1" applyFill="1" applyBorder="1" applyAlignment="1">
      <alignment horizontal="center" vertical="center"/>
    </xf>
    <xf numFmtId="3" fontId="25" fillId="20" borderId="58" xfId="0" applyNumberFormat="1" applyFont="1" applyFill="1" applyBorder="1"/>
    <xf numFmtId="3" fontId="25" fillId="20" borderId="59" xfId="0" applyNumberFormat="1" applyFont="1" applyFill="1" applyBorder="1"/>
    <xf numFmtId="3" fontId="26" fillId="0" borderId="0" xfId="0" applyNumberFormat="1" applyFont="1"/>
    <xf numFmtId="3" fontId="3" fillId="3" borderId="54" xfId="0" applyNumberFormat="1" applyFont="1" applyFill="1" applyBorder="1" applyAlignment="1">
      <alignment horizontal="center" vertical="center"/>
    </xf>
    <xf numFmtId="3" fontId="3" fillId="3" borderId="55" xfId="0" applyNumberFormat="1" applyFont="1" applyFill="1" applyBorder="1" applyAlignment="1">
      <alignment horizontal="center" vertical="center"/>
    </xf>
    <xf numFmtId="170" fontId="6" fillId="0" borderId="0" xfId="0" applyFont="1"/>
    <xf numFmtId="3" fontId="5" fillId="21" borderId="60" xfId="0" applyNumberFormat="1" applyFont="1" applyFill="1" applyBorder="1"/>
    <xf numFmtId="170" fontId="3" fillId="22" borderId="47" xfId="0" applyFont="1" applyFill="1" applyBorder="1" applyAlignment="1">
      <alignment horizontal="center" vertical="center"/>
    </xf>
    <xf numFmtId="170" fontId="3" fillId="22" borderId="5" xfId="0" applyFont="1" applyFill="1" applyBorder="1" applyAlignment="1">
      <alignment horizontal="center" vertical="center"/>
    </xf>
    <xf numFmtId="170" fontId="27" fillId="23" borderId="5" xfId="0" applyFont="1" applyFill="1" applyBorder="1" applyAlignment="1">
      <alignment horizontal="center" vertical="center"/>
    </xf>
    <xf numFmtId="3" fontId="27" fillId="23" borderId="1" xfId="0" applyNumberFormat="1" applyFont="1" applyFill="1" applyBorder="1" applyAlignment="1">
      <alignment horizontal="center" vertical="center"/>
    </xf>
    <xf numFmtId="3" fontId="27" fillId="23" borderId="5" xfId="0" applyNumberFormat="1" applyFont="1" applyFill="1" applyBorder="1" applyAlignment="1">
      <alignment horizontal="center" vertical="center"/>
    </xf>
    <xf numFmtId="3" fontId="2" fillId="6" borderId="1" xfId="0" applyNumberFormat="1" applyFont="1" applyFill="1" applyBorder="1" applyAlignment="1">
      <alignment horizontal="center" vertical="center"/>
    </xf>
    <xf numFmtId="3" fontId="2" fillId="6" borderId="5" xfId="0" applyNumberFormat="1" applyFont="1" applyFill="1" applyBorder="1" applyAlignment="1">
      <alignment horizontal="center" vertical="center"/>
    </xf>
    <xf numFmtId="3" fontId="28" fillId="6" borderId="5" xfId="0" applyNumberFormat="1" applyFont="1" applyFill="1" applyBorder="1" applyAlignment="1">
      <alignment horizontal="center" vertical="center"/>
    </xf>
    <xf numFmtId="3" fontId="0" fillId="4" borderId="0" xfId="0" applyNumberFormat="1" applyFill="1"/>
    <xf numFmtId="170" fontId="0" fillId="4" borderId="6" xfId="0" applyFill="1" applyBorder="1" applyAlignment="1">
      <alignment horizontal="center" vertical="center"/>
    </xf>
    <xf numFmtId="3" fontId="0" fillId="4" borderId="6" xfId="0" applyNumberFormat="1" applyFill="1" applyBorder="1" applyAlignment="1">
      <alignment horizontal="center" vertical="center"/>
    </xf>
    <xf numFmtId="3" fontId="0" fillId="4" borderId="6" xfId="0" applyNumberFormat="1" applyFill="1" applyBorder="1"/>
    <xf numFmtId="3" fontId="3" fillId="21" borderId="6" xfId="0" applyNumberFormat="1" applyFont="1" applyFill="1" applyBorder="1" applyAlignment="1">
      <alignment horizontal="center" vertical="center"/>
    </xf>
    <xf numFmtId="3" fontId="3" fillId="10" borderId="6" xfId="0" applyNumberFormat="1" applyFont="1" applyFill="1" applyBorder="1" applyAlignment="1">
      <alignment horizontal="center" vertical="center"/>
    </xf>
    <xf numFmtId="3" fontId="2" fillId="6" borderId="8" xfId="0" applyNumberFormat="1" applyFont="1" applyFill="1" applyBorder="1" applyAlignment="1">
      <alignment horizontal="center" vertical="center"/>
    </xf>
    <xf numFmtId="170" fontId="0" fillId="7" borderId="0" xfId="0" applyFill="1"/>
    <xf numFmtId="170" fontId="0" fillId="10" borderId="0" xfId="0" applyFill="1"/>
    <xf numFmtId="170" fontId="0" fillId="8" borderId="0" xfId="0" applyFill="1"/>
    <xf numFmtId="170" fontId="0" fillId="4" borderId="0" xfId="0" applyFill="1"/>
    <xf numFmtId="170" fontId="3" fillId="7" borderId="31" xfId="0" applyFont="1" applyFill="1" applyBorder="1" applyAlignment="1">
      <alignment horizontal="center" vertical="center" wrapText="1"/>
    </xf>
    <xf numFmtId="182" fontId="29" fillId="3" borderId="6" xfId="6" applyNumberFormat="1" applyFont="1" applyFill="1" applyBorder="1" applyAlignment="1">
      <alignment horizontal="center" vertical="center" wrapText="1"/>
    </xf>
    <xf numFmtId="0" fontId="21" fillId="6" borderId="6" xfId="30" applyFont="1" applyFill="1" applyBorder="1" applyAlignment="1">
      <alignment horizontal="center" vertical="center"/>
    </xf>
    <xf numFmtId="183" fontId="19" fillId="7" borderId="31" xfId="6" applyNumberFormat="1" applyFont="1" applyFill="1" applyBorder="1" applyAlignment="1">
      <alignment horizontal="center" vertical="center" wrapText="1"/>
    </xf>
    <xf numFmtId="0" fontId="19" fillId="7" borderId="31" xfId="42" applyFont="1" applyFill="1" applyBorder="1" applyAlignment="1">
      <alignment horizontal="center" vertical="center" wrapText="1"/>
    </xf>
    <xf numFmtId="170" fontId="19" fillId="7" borderId="31" xfId="0" applyFont="1" applyFill="1" applyBorder="1" applyAlignment="1">
      <alignment horizontal="center" vertical="center" wrapText="1"/>
    </xf>
    <xf numFmtId="182" fontId="29" fillId="3" borderId="6" xfId="4" applyNumberFormat="1" applyFont="1" applyFill="1" applyBorder="1" applyAlignment="1">
      <alignment vertical="center" wrapText="1"/>
    </xf>
    <xf numFmtId="170" fontId="0" fillId="10" borderId="6" xfId="0" applyFill="1" applyBorder="1"/>
    <xf numFmtId="170" fontId="0" fillId="7" borderId="6" xfId="0" applyFill="1" applyBorder="1"/>
    <xf numFmtId="170" fontId="30" fillId="6" borderId="6" xfId="0" applyFont="1" applyFill="1" applyBorder="1" applyAlignment="1">
      <alignment horizontal="center" vertical="center"/>
    </xf>
    <xf numFmtId="170" fontId="21" fillId="6" borderId="6" xfId="28" applyFont="1" applyFill="1" applyBorder="1" applyAlignment="1">
      <alignment horizontal="center" vertical="center"/>
    </xf>
    <xf numFmtId="0" fontId="3" fillId="6" borderId="6" xfId="0" applyNumberFormat="1" applyFont="1" applyFill="1" applyBorder="1" applyAlignment="1">
      <alignment horizontal="center" vertical="center" wrapText="1"/>
    </xf>
    <xf numFmtId="170" fontId="21" fillId="6" borderId="6" xfId="0" applyFont="1" applyFill="1" applyBorder="1" applyAlignment="1">
      <alignment horizontal="center" vertical="center"/>
    </xf>
    <xf numFmtId="0" fontId="21" fillId="6" borderId="31" xfId="30" applyFont="1" applyFill="1" applyBorder="1" applyAlignment="1">
      <alignment horizontal="center" vertical="center"/>
    </xf>
    <xf numFmtId="0" fontId="3" fillId="6" borderId="6" xfId="30" applyFont="1" applyFill="1" applyBorder="1" applyAlignment="1">
      <alignment horizontal="center" vertical="center"/>
    </xf>
    <xf numFmtId="0" fontId="21" fillId="6" borderId="31" xfId="30" applyFont="1" applyFill="1" applyBorder="1" applyAlignment="1">
      <alignment horizontal="center" vertical="center" wrapText="1"/>
    </xf>
    <xf numFmtId="182" fontId="0" fillId="4" borderId="6" xfId="4" applyNumberFormat="1" applyFont="1" applyFill="1" applyBorder="1"/>
    <xf numFmtId="170" fontId="21" fillId="6" borderId="6" xfId="0" applyFont="1" applyFill="1" applyBorder="1" applyAlignment="1">
      <alignment horizontal="center" vertical="center" wrapText="1"/>
    </xf>
    <xf numFmtId="170" fontId="9" fillId="6" borderId="6" xfId="0" applyFont="1" applyFill="1" applyBorder="1" applyAlignment="1">
      <alignment horizontal="center" vertical="center"/>
    </xf>
    <xf numFmtId="170" fontId="3" fillId="6" borderId="31" xfId="0" applyFont="1" applyFill="1" applyBorder="1" applyAlignment="1">
      <alignment horizontal="center" vertical="center" wrapText="1"/>
    </xf>
    <xf numFmtId="170" fontId="3" fillId="6" borderId="31" xfId="0" applyFont="1" applyFill="1" applyBorder="1" applyAlignment="1">
      <alignment horizontal="center" vertical="center"/>
    </xf>
    <xf numFmtId="170" fontId="2" fillId="6" borderId="6" xfId="0" applyFont="1" applyFill="1" applyBorder="1" applyAlignment="1">
      <alignment horizontal="center" vertical="center"/>
    </xf>
    <xf numFmtId="3" fontId="2" fillId="6" borderId="31" xfId="0" applyNumberFormat="1" applyFont="1" applyFill="1" applyBorder="1" applyAlignment="1">
      <alignment horizontal="center" vertical="center" wrapText="1"/>
    </xf>
    <xf numFmtId="170" fontId="2" fillId="6" borderId="31" xfId="0" applyFont="1" applyFill="1" applyBorder="1" applyAlignment="1">
      <alignment horizontal="center" vertical="center"/>
    </xf>
    <xf numFmtId="182" fontId="3" fillId="0" borderId="24" xfId="6" applyNumberFormat="1" applyFont="1" applyBorder="1" applyAlignment="1">
      <alignment horizontal="center" vertical="center"/>
    </xf>
    <xf numFmtId="170" fontId="3" fillId="0" borderId="24" xfId="0" applyFont="1" applyBorder="1"/>
    <xf numFmtId="170" fontId="29" fillId="6" borderId="6" xfId="0" applyFont="1" applyFill="1" applyBorder="1" applyAlignment="1">
      <alignment horizontal="center" vertical="center" wrapText="1"/>
    </xf>
    <xf numFmtId="183" fontId="3" fillId="0" borderId="24" xfId="6" applyNumberFormat="1" applyFont="1" applyBorder="1"/>
    <xf numFmtId="182" fontId="3" fillId="3" borderId="6" xfId="4" applyNumberFormat="1" applyFont="1" applyFill="1" applyBorder="1"/>
    <xf numFmtId="182" fontId="29" fillId="3" borderId="24" xfId="6" applyNumberFormat="1" applyFont="1" applyFill="1" applyBorder="1" applyAlignment="1">
      <alignment horizontal="center" vertical="center" wrapText="1"/>
    </xf>
    <xf numFmtId="182" fontId="29" fillId="3" borderId="6" xfId="4" applyNumberFormat="1" applyFont="1" applyFill="1" applyBorder="1" applyAlignment="1">
      <alignment horizontal="center" vertical="center" wrapText="1"/>
    </xf>
    <xf numFmtId="170" fontId="3" fillId="3" borderId="24" xfId="0" applyFont="1" applyFill="1" applyBorder="1"/>
    <xf numFmtId="170" fontId="3" fillId="3" borderId="6" xfId="0" applyFont="1" applyFill="1" applyBorder="1"/>
    <xf numFmtId="182" fontId="3" fillId="0" borderId="24" xfId="6" applyNumberFormat="1" applyFont="1" applyBorder="1"/>
    <xf numFmtId="182" fontId="3" fillId="0" borderId="6" xfId="6" applyNumberFormat="1" applyFont="1" applyBorder="1"/>
    <xf numFmtId="182" fontId="3" fillId="0" borderId="6" xfId="6" applyNumberFormat="1" applyFont="1" applyBorder="1" applyAlignment="1">
      <alignment horizontal="center" vertical="center"/>
    </xf>
    <xf numFmtId="183" fontId="3" fillId="0" borderId="24" xfId="6" applyNumberFormat="1" applyFont="1" applyBorder="1" applyAlignment="1">
      <alignment horizontal="center" vertical="center"/>
    </xf>
    <xf numFmtId="170" fontId="3" fillId="0" borderId="24" xfId="0" applyFont="1" applyBorder="1" applyAlignment="1">
      <alignment horizontal="center" vertical="center"/>
    </xf>
    <xf numFmtId="183" fontId="3" fillId="3" borderId="24" xfId="6" applyNumberFormat="1" applyFont="1" applyFill="1" applyBorder="1"/>
    <xf numFmtId="170" fontId="21" fillId="6" borderId="6" xfId="28" applyFont="1" applyFill="1" applyBorder="1" applyAlignment="1">
      <alignment horizontal="center" vertical="center" wrapText="1"/>
    </xf>
    <xf numFmtId="183" fontId="3" fillId="3" borderId="6" xfId="6" applyNumberFormat="1" applyFont="1" applyFill="1" applyBorder="1"/>
    <xf numFmtId="183" fontId="3" fillId="3" borderId="62" xfId="6" applyNumberFormat="1" applyFont="1" applyFill="1" applyBorder="1"/>
    <xf numFmtId="3" fontId="3" fillId="6" borderId="6" xfId="0" applyNumberFormat="1" applyFont="1" applyFill="1" applyBorder="1" applyAlignment="1">
      <alignment horizontal="center" vertical="center" wrapText="1"/>
    </xf>
    <xf numFmtId="170" fontId="2" fillId="6" borderId="6" xfId="0" applyFont="1" applyFill="1" applyBorder="1" applyAlignment="1">
      <alignment horizontal="center" vertical="center" wrapText="1"/>
    </xf>
    <xf numFmtId="170" fontId="31" fillId="6" borderId="6" xfId="0" applyFont="1" applyFill="1" applyBorder="1" applyAlignment="1">
      <alignment horizontal="center" vertical="center"/>
    </xf>
    <xf numFmtId="0" fontId="21" fillId="6" borderId="6" xfId="39" applyFont="1" applyFill="1" applyBorder="1" applyAlignment="1">
      <alignment horizontal="center" vertical="center" wrapText="1"/>
    </xf>
    <xf numFmtId="183" fontId="3" fillId="0" borderId="6" xfId="6" applyNumberFormat="1" applyFont="1" applyBorder="1" applyAlignment="1">
      <alignment horizontal="center" vertical="center"/>
    </xf>
    <xf numFmtId="183" fontId="3" fillId="0" borderId="6" xfId="6" applyNumberFormat="1" applyFont="1" applyBorder="1"/>
    <xf numFmtId="170" fontId="3" fillId="6" borderId="11" xfId="0" applyFont="1" applyFill="1" applyBorder="1" applyAlignment="1">
      <alignment horizontal="center" vertical="center"/>
    </xf>
    <xf numFmtId="170" fontId="3" fillId="6" borderId="6" xfId="0" applyFont="1" applyFill="1" applyBorder="1" applyAlignment="1">
      <alignment horizontal="center" wrapText="1"/>
    </xf>
    <xf numFmtId="170" fontId="3" fillId="6" borderId="6" xfId="0" applyFont="1" applyFill="1" applyBorder="1" applyAlignment="1">
      <alignment horizontal="center"/>
    </xf>
    <xf numFmtId="170" fontId="3" fillId="6" borderId="31" xfId="0" applyFont="1" applyFill="1" applyBorder="1" applyAlignment="1">
      <alignment horizontal="center" wrapText="1"/>
    </xf>
    <xf numFmtId="0" fontId="3" fillId="6" borderId="6" xfId="49" applyFont="1" applyFill="1" applyBorder="1" applyAlignment="1">
      <alignment horizontal="center" vertical="center"/>
    </xf>
    <xf numFmtId="0" fontId="3" fillId="6" borderId="6" xfId="49" applyFont="1" applyFill="1" applyBorder="1" applyAlignment="1">
      <alignment horizontal="center"/>
    </xf>
    <xf numFmtId="170" fontId="0" fillId="0" borderId="31" xfId="0" applyBorder="1"/>
    <xf numFmtId="170" fontId="32" fillId="0" borderId="6" xfId="0" applyFont="1" applyBorder="1" applyAlignment="1">
      <alignment horizontal="center" vertical="center"/>
    </xf>
    <xf numFmtId="170" fontId="32" fillId="0" borderId="6" xfId="0" applyFont="1" applyBorder="1" applyAlignment="1">
      <alignment horizontal="center" vertical="center" wrapText="1"/>
    </xf>
    <xf numFmtId="170" fontId="32" fillId="0" borderId="24" xfId="0" applyFont="1" applyBorder="1" applyAlignment="1">
      <alignment horizontal="center" vertical="center" wrapText="1"/>
    </xf>
    <xf numFmtId="166" fontId="33" fillId="0" borderId="6" xfId="0" applyNumberFormat="1" applyFont="1" applyBorder="1"/>
    <xf numFmtId="166" fontId="33" fillId="0" borderId="6" xfId="0" applyNumberFormat="1" applyFont="1" applyBorder="1" applyAlignment="1">
      <alignment horizontal="center"/>
    </xf>
    <xf numFmtId="170" fontId="34" fillId="0" borderId="6" xfId="0" applyFont="1" applyBorder="1" applyAlignment="1">
      <alignment horizontal="center" vertical="center"/>
    </xf>
    <xf numFmtId="171" fontId="33" fillId="0" borderId="6" xfId="0" applyNumberFormat="1" applyFont="1" applyBorder="1"/>
    <xf numFmtId="166" fontId="33" fillId="0" borderId="6" xfId="0" applyNumberFormat="1" applyFont="1" applyBorder="1" applyAlignment="1">
      <alignment horizontal="center" vertical="center"/>
    </xf>
    <xf numFmtId="170" fontId="34" fillId="0" borderId="6" xfId="0" applyFont="1" applyBorder="1" applyAlignment="1">
      <alignment horizontal="center" vertical="center" wrapText="1"/>
    </xf>
    <xf numFmtId="170" fontId="33" fillId="0" borderId="6" xfId="0" applyFont="1" applyBorder="1" applyAlignment="1">
      <alignment horizontal="center" vertical="center" wrapText="1"/>
    </xf>
    <xf numFmtId="170" fontId="33" fillId="0" borderId="6" xfId="0" applyFont="1" applyBorder="1"/>
    <xf numFmtId="166" fontId="0" fillId="0" borderId="6" xfId="0" applyNumberFormat="1" applyBorder="1"/>
    <xf numFmtId="171" fontId="0" fillId="0" borderId="6" xfId="0" applyNumberFormat="1" applyBorder="1"/>
    <xf numFmtId="170" fontId="20" fillId="0" borderId="6" xfId="0" applyFont="1" applyBorder="1" applyAlignment="1">
      <alignment horizontal="center" vertical="center" wrapText="1"/>
    </xf>
    <xf numFmtId="170" fontId="20" fillId="0" borderId="6" xfId="0" applyFont="1" applyBorder="1" applyAlignment="1">
      <alignment horizontal="center" vertical="center"/>
    </xf>
    <xf numFmtId="0" fontId="0" fillId="14" borderId="0" xfId="0" applyNumberFormat="1" applyFill="1" applyAlignment="1"/>
    <xf numFmtId="0" fontId="0" fillId="0" borderId="0" xfId="0" applyNumberFormat="1" applyFill="1" applyAlignment="1"/>
    <xf numFmtId="0" fontId="0" fillId="24" borderId="0" xfId="0" applyNumberFormat="1" applyFill="1" applyAlignment="1"/>
    <xf numFmtId="0" fontId="0" fillId="0" borderId="31" xfId="0" applyNumberFormat="1" applyFill="1" applyBorder="1" applyAlignment="1"/>
    <xf numFmtId="0" fontId="12" fillId="0" borderId="5" xfId="0" applyNumberFormat="1" applyFont="1" applyFill="1" applyBorder="1" applyAlignment="1">
      <alignment horizontal="center" vertical="center" wrapText="1"/>
    </xf>
    <xf numFmtId="0" fontId="12" fillId="0" borderId="19" xfId="0" applyNumberFormat="1" applyFont="1" applyFill="1" applyBorder="1" applyAlignment="1">
      <alignment horizontal="center" vertical="center" wrapText="1"/>
    </xf>
    <xf numFmtId="167" fontId="0" fillId="0" borderId="19" xfId="0" applyNumberFormat="1" applyFill="1" applyBorder="1" applyAlignment="1">
      <alignment vertical="center"/>
    </xf>
    <xf numFmtId="0" fontId="12" fillId="0" borderId="6" xfId="0" applyNumberFormat="1" applyFont="1" applyFill="1" applyBorder="1" applyAlignment="1">
      <alignment horizontal="center" vertical="center" wrapText="1"/>
    </xf>
    <xf numFmtId="167" fontId="0" fillId="0" borderId="6" xfId="0" applyNumberFormat="1" applyFill="1" applyBorder="1" applyAlignment="1">
      <alignment vertical="center"/>
    </xf>
    <xf numFmtId="0" fontId="12" fillId="0" borderId="19" xfId="0" applyNumberFormat="1" applyFont="1" applyFill="1" applyBorder="1" applyAlignment="1">
      <alignment horizontal="center" vertical="center"/>
    </xf>
    <xf numFmtId="0" fontId="36" fillId="24" borderId="6" xfId="0" applyNumberFormat="1" applyFont="1" applyFill="1" applyBorder="1" applyAlignment="1">
      <alignment horizontal="center" vertical="center"/>
    </xf>
    <xf numFmtId="38" fontId="0" fillId="24" borderId="6" xfId="0" applyNumberFormat="1" applyFill="1" applyBorder="1" applyAlignment="1">
      <alignment horizontal="center" vertical="center"/>
    </xf>
    <xf numFmtId="0" fontId="12" fillId="0" borderId="31" xfId="0" applyNumberFormat="1" applyFont="1" applyFill="1" applyBorder="1" applyAlignment="1">
      <alignment horizontal="center" vertical="center" wrapText="1"/>
    </xf>
    <xf numFmtId="0" fontId="12" fillId="0" borderId="31" xfId="0" applyNumberFormat="1" applyFont="1" applyFill="1" applyBorder="1" applyAlignment="1">
      <alignment horizontal="center" vertical="center"/>
    </xf>
    <xf numFmtId="0" fontId="12" fillId="0" borderId="5" xfId="0" applyNumberFormat="1" applyFont="1" applyFill="1" applyBorder="1" applyAlignment="1">
      <alignment horizontal="center" vertical="center"/>
    </xf>
    <xf numFmtId="38" fontId="0" fillId="0" borderId="6" xfId="0" applyNumberFormat="1" applyFill="1" applyBorder="1" applyAlignment="1">
      <alignment horizontal="center" vertical="center"/>
    </xf>
    <xf numFmtId="173" fontId="0" fillId="0" borderId="6" xfId="0" applyNumberFormat="1" applyFill="1" applyBorder="1" applyAlignment="1">
      <alignment horizontal="center" vertical="center"/>
    </xf>
    <xf numFmtId="172" fontId="0" fillId="0" borderId="6" xfId="0" applyNumberFormat="1" applyFill="1" applyBorder="1" applyAlignment="1">
      <alignment horizontal="center" vertical="center"/>
    </xf>
    <xf numFmtId="0" fontId="12" fillId="24" borderId="19" xfId="0" applyNumberFormat="1" applyFont="1" applyFill="1" applyBorder="1" applyAlignment="1">
      <alignment horizontal="center" vertical="center" wrapText="1"/>
    </xf>
    <xf numFmtId="0" fontId="6" fillId="0" borderId="0" xfId="26" applyFont="1"/>
    <xf numFmtId="0" fontId="16" fillId="0" borderId="0" xfId="26" applyFont="1"/>
    <xf numFmtId="0" fontId="14" fillId="0" borderId="0" xfId="26" applyFont="1"/>
    <xf numFmtId="0" fontId="48" fillId="0" borderId="0" xfId="26" applyAlignment="1">
      <alignment vertical="center"/>
    </xf>
    <xf numFmtId="0" fontId="48" fillId="0" borderId="0" xfId="26"/>
    <xf numFmtId="0" fontId="35" fillId="0" borderId="0" xfId="35" applyFont="1" applyAlignment="1">
      <alignment vertical="center"/>
    </xf>
    <xf numFmtId="0" fontId="7" fillId="0" borderId="0" xfId="35" applyFont="1" applyAlignment="1">
      <alignment vertical="center"/>
    </xf>
    <xf numFmtId="0" fontId="35" fillId="26" borderId="50" xfId="26" applyFont="1" applyFill="1" applyBorder="1" applyAlignment="1">
      <alignment horizontal="center" vertical="center"/>
    </xf>
    <xf numFmtId="0" fontId="35" fillId="26" borderId="63" xfId="35" applyFont="1" applyFill="1" applyBorder="1" applyAlignment="1">
      <alignment horizontal="center" vertical="center" wrapText="1"/>
    </xf>
    <xf numFmtId="0" fontId="7" fillId="7" borderId="61" xfId="35" applyFont="1" applyFill="1" applyBorder="1" applyAlignment="1">
      <alignment horizontal="center" vertical="center"/>
    </xf>
    <xf numFmtId="184" fontId="18" fillId="7" borderId="1" xfId="30" applyNumberFormat="1" applyFont="1" applyFill="1" applyBorder="1" applyAlignment="1">
      <alignment horizontal="center" vertical="center" wrapText="1"/>
    </xf>
    <xf numFmtId="184" fontId="7" fillId="0" borderId="0" xfId="35" applyNumberFormat="1" applyFont="1" applyAlignment="1">
      <alignment vertical="center"/>
    </xf>
    <xf numFmtId="3" fontId="7" fillId="0" borderId="0" xfId="35" applyNumberFormat="1" applyFont="1" applyAlignment="1">
      <alignment vertical="center"/>
    </xf>
    <xf numFmtId="49" fontId="7" fillId="7" borderId="1" xfId="35" applyNumberFormat="1" applyFont="1" applyFill="1" applyBorder="1" applyAlignment="1">
      <alignment horizontal="center" vertical="center" wrapText="1"/>
    </xf>
    <xf numFmtId="0" fontId="7" fillId="7" borderId="1" xfId="35" applyFont="1" applyFill="1" applyBorder="1" applyAlignment="1">
      <alignment horizontal="center" vertical="center"/>
    </xf>
    <xf numFmtId="181" fontId="2" fillId="7" borderId="31" xfId="26" applyNumberFormat="1" applyFont="1" applyFill="1" applyBorder="1" applyAlignment="1">
      <alignment horizontal="center" vertical="center"/>
    </xf>
    <xf numFmtId="184" fontId="18" fillId="3" borderId="52" xfId="26" applyNumberFormat="1" applyFont="1" applyFill="1" applyBorder="1" applyAlignment="1">
      <alignment vertical="center"/>
    </xf>
    <xf numFmtId="0" fontId="7" fillId="5" borderId="64" xfId="26" applyFont="1" applyFill="1" applyBorder="1" applyAlignment="1">
      <alignment horizontal="center" vertical="center"/>
    </xf>
    <xf numFmtId="0" fontId="7" fillId="5" borderId="51" xfId="26" applyFont="1" applyFill="1" applyBorder="1" applyAlignment="1">
      <alignment horizontal="center" vertical="center"/>
    </xf>
    <xf numFmtId="3" fontId="7" fillId="6" borderId="65" xfId="26" applyNumberFormat="1" applyFont="1" applyFill="1" applyBorder="1" applyAlignment="1">
      <alignment horizontal="center" vertical="center"/>
    </xf>
    <xf numFmtId="184" fontId="18" fillId="3" borderId="0" xfId="26" applyNumberFormat="1" applyFont="1" applyFill="1" applyBorder="1" applyAlignment="1">
      <alignment vertical="center"/>
    </xf>
    <xf numFmtId="184" fontId="7" fillId="5" borderId="66" xfId="35" applyNumberFormat="1" applyFont="1" applyFill="1" applyBorder="1" applyAlignment="1">
      <alignment horizontal="center" vertical="center"/>
    </xf>
    <xf numFmtId="3" fontId="7" fillId="5" borderId="6" xfId="26" applyNumberFormat="1" applyFont="1" applyFill="1" applyBorder="1" applyAlignment="1">
      <alignment horizontal="center" vertical="center"/>
    </xf>
    <xf numFmtId="3" fontId="18" fillId="3" borderId="67" xfId="26" applyNumberFormat="1" applyFont="1" applyFill="1" applyBorder="1" applyAlignment="1">
      <alignment horizontal="center" vertical="center"/>
    </xf>
    <xf numFmtId="3" fontId="18" fillId="3" borderId="49" xfId="26" applyNumberFormat="1" applyFont="1" applyFill="1" applyBorder="1" applyAlignment="1">
      <alignment horizontal="center" vertical="center"/>
    </xf>
    <xf numFmtId="3" fontId="18" fillId="25" borderId="49" xfId="26" applyNumberFormat="1" applyFont="1" applyFill="1" applyBorder="1" applyAlignment="1">
      <alignment horizontal="center" vertical="center"/>
    </xf>
    <xf numFmtId="184" fontId="7" fillId="5" borderId="6" xfId="26" applyNumberFormat="1" applyFont="1" applyFill="1" applyBorder="1" applyAlignment="1">
      <alignment horizontal="center" vertical="center"/>
    </xf>
    <xf numFmtId="3" fontId="28" fillId="5" borderId="67" xfId="35" applyNumberFormat="1" applyFont="1" applyFill="1" applyBorder="1"/>
    <xf numFmtId="3" fontId="28" fillId="5" borderId="49" xfId="35" applyNumberFormat="1" applyFont="1" applyFill="1" applyBorder="1"/>
    <xf numFmtId="184" fontId="7" fillId="5" borderId="68" xfId="35" applyNumberFormat="1" applyFont="1" applyFill="1" applyBorder="1" applyAlignment="1">
      <alignment horizontal="center" vertical="center"/>
    </xf>
    <xf numFmtId="3" fontId="28" fillId="3" borderId="69" xfId="35" applyNumberFormat="1" applyFont="1" applyFill="1" applyBorder="1"/>
    <xf numFmtId="3" fontId="28" fillId="3" borderId="70" xfId="35" applyNumberFormat="1" applyFont="1" applyFill="1" applyBorder="1"/>
    <xf numFmtId="184" fontId="2" fillId="5" borderId="71" xfId="35" applyNumberFormat="1" applyFont="1" applyFill="1" applyBorder="1" applyAlignment="1">
      <alignment horizontal="center"/>
    </xf>
    <xf numFmtId="0" fontId="7" fillId="5" borderId="3" xfId="26" applyFont="1" applyFill="1" applyBorder="1" applyAlignment="1">
      <alignment horizontal="center" vertical="center"/>
    </xf>
    <xf numFmtId="184" fontId="18" fillId="3" borderId="40" xfId="26" applyNumberFormat="1" applyFont="1" applyFill="1" applyBorder="1" applyAlignment="1">
      <alignment vertical="center"/>
    </xf>
    <xf numFmtId="184" fontId="7" fillId="5" borderId="72" xfId="35" applyNumberFormat="1" applyFont="1" applyFill="1" applyBorder="1" applyAlignment="1">
      <alignment horizontal="center" vertical="center"/>
    </xf>
    <xf numFmtId="184" fontId="2" fillId="5" borderId="9" xfId="35" applyNumberFormat="1" applyFont="1" applyFill="1" applyBorder="1" applyAlignment="1">
      <alignment horizontal="center"/>
    </xf>
    <xf numFmtId="0" fontId="7" fillId="5" borderId="13" xfId="26" applyFont="1" applyFill="1" applyBorder="1" applyAlignment="1">
      <alignment horizontal="center" vertical="center"/>
    </xf>
    <xf numFmtId="3" fontId="7" fillId="6" borderId="73" xfId="26" applyNumberFormat="1" applyFont="1" applyFill="1" applyBorder="1" applyAlignment="1">
      <alignment horizontal="center" vertical="center"/>
    </xf>
    <xf numFmtId="3" fontId="7" fillId="5" borderId="28" xfId="26" applyNumberFormat="1" applyFont="1" applyFill="1" applyBorder="1" applyAlignment="1">
      <alignment horizontal="center" vertical="center"/>
    </xf>
    <xf numFmtId="184" fontId="7" fillId="5" borderId="28" xfId="26" applyNumberFormat="1" applyFont="1" applyFill="1" applyBorder="1" applyAlignment="1">
      <alignment horizontal="center" vertical="center"/>
    </xf>
    <xf numFmtId="184" fontId="2" fillId="5" borderId="17" xfId="35" applyNumberFormat="1" applyFont="1" applyFill="1" applyBorder="1" applyAlignment="1">
      <alignment horizontal="center"/>
    </xf>
    <xf numFmtId="0" fontId="7" fillId="5" borderId="1" xfId="26" applyFont="1" applyFill="1" applyBorder="1" applyAlignment="1">
      <alignment horizontal="center" vertical="center"/>
    </xf>
    <xf numFmtId="3" fontId="18" fillId="10" borderId="49" xfId="26" applyNumberFormat="1" applyFont="1" applyFill="1" applyBorder="1" applyAlignment="1">
      <alignment horizontal="center" vertical="center"/>
    </xf>
    <xf numFmtId="3" fontId="28" fillId="17" borderId="70" xfId="35" applyNumberFormat="1" applyFont="1" applyFill="1" applyBorder="1"/>
    <xf numFmtId="181" fontId="2" fillId="11" borderId="31" xfId="26" applyNumberFormat="1" applyFont="1" applyFill="1" applyBorder="1" applyAlignment="1">
      <alignment horizontal="center" vertical="center"/>
    </xf>
    <xf numFmtId="3" fontId="7" fillId="6" borderId="74" xfId="26" applyNumberFormat="1" applyFont="1" applyFill="1" applyBorder="1" applyAlignment="1">
      <alignment horizontal="center" vertical="center"/>
    </xf>
    <xf numFmtId="3" fontId="18" fillId="3" borderId="75" xfId="26" applyNumberFormat="1" applyFont="1" applyFill="1" applyBorder="1" applyAlignment="1">
      <alignment horizontal="center" vertical="center"/>
    </xf>
    <xf numFmtId="3" fontId="28" fillId="5" borderId="75" xfId="35" applyNumberFormat="1" applyFont="1" applyFill="1" applyBorder="1"/>
    <xf numFmtId="3" fontId="28" fillId="3" borderId="76" xfId="35" applyNumberFormat="1" applyFont="1" applyFill="1" applyBorder="1"/>
    <xf numFmtId="3" fontId="7" fillId="5" borderId="3" xfId="26" applyNumberFormat="1" applyFont="1" applyFill="1" applyBorder="1" applyAlignment="1">
      <alignment horizontal="center" vertical="center"/>
    </xf>
    <xf numFmtId="3" fontId="28" fillId="3" borderId="77" xfId="35" applyNumberFormat="1" applyFont="1" applyFill="1" applyBorder="1"/>
    <xf numFmtId="0" fontId="7" fillId="9" borderId="6" xfId="26" applyFont="1" applyFill="1" applyBorder="1" applyAlignment="1">
      <alignment horizontal="center" vertical="center"/>
    </xf>
    <xf numFmtId="3" fontId="7" fillId="9" borderId="6" xfId="26" applyNumberFormat="1" applyFont="1" applyFill="1" applyBorder="1" applyAlignment="1">
      <alignment horizontal="center" vertical="center"/>
    </xf>
    <xf numFmtId="3" fontId="18" fillId="6" borderId="73" xfId="26" applyNumberFormat="1" applyFont="1" applyFill="1" applyBorder="1" applyAlignment="1">
      <alignment horizontal="center" vertical="center"/>
    </xf>
    <xf numFmtId="3" fontId="18" fillId="6" borderId="65" xfId="26" applyNumberFormat="1" applyFont="1" applyFill="1" applyBorder="1" applyAlignment="1">
      <alignment horizontal="center" vertical="center"/>
    </xf>
    <xf numFmtId="3" fontId="18" fillId="6" borderId="74" xfId="26" applyNumberFormat="1" applyFont="1" applyFill="1" applyBorder="1" applyAlignment="1">
      <alignment horizontal="center" vertical="center"/>
    </xf>
    <xf numFmtId="184" fontId="7" fillId="9" borderId="6" xfId="35" applyNumberFormat="1" applyFont="1" applyFill="1" applyBorder="1" applyAlignment="1">
      <alignment horizontal="center" vertical="center"/>
    </xf>
    <xf numFmtId="3" fontId="28" fillId="7" borderId="67" xfId="35" applyNumberFormat="1" applyFont="1" applyFill="1" applyBorder="1"/>
    <xf numFmtId="3" fontId="28" fillId="7" borderId="49" xfId="35" applyNumberFormat="1" applyFont="1" applyFill="1" applyBorder="1"/>
    <xf numFmtId="3" fontId="28" fillId="7" borderId="75" xfId="35" applyNumberFormat="1" applyFont="1" applyFill="1" applyBorder="1"/>
    <xf numFmtId="184" fontId="7" fillId="7" borderId="9" xfId="35" applyNumberFormat="1" applyFont="1" applyFill="1" applyBorder="1" applyAlignment="1">
      <alignment horizontal="center" vertical="center"/>
    </xf>
    <xf numFmtId="3" fontId="7" fillId="7" borderId="9" xfId="26" applyNumberFormat="1" applyFont="1" applyFill="1" applyBorder="1" applyAlignment="1">
      <alignment horizontal="center" vertical="center"/>
    </xf>
    <xf numFmtId="3" fontId="28" fillId="3" borderId="78" xfId="35" applyNumberFormat="1" applyFont="1" applyFill="1" applyBorder="1"/>
    <xf numFmtId="3" fontId="28" fillId="3" borderId="79" xfId="35" applyNumberFormat="1" applyFont="1" applyFill="1" applyBorder="1"/>
    <xf numFmtId="3" fontId="18" fillId="4" borderId="49" xfId="26" applyNumberFormat="1" applyFont="1" applyFill="1" applyBorder="1" applyAlignment="1">
      <alignment horizontal="center" vertical="center"/>
    </xf>
    <xf numFmtId="3" fontId="28" fillId="4" borderId="77" xfId="35" applyNumberFormat="1" applyFont="1" applyFill="1" applyBorder="1"/>
    <xf numFmtId="3" fontId="28" fillId="17" borderId="77" xfId="35" applyNumberFormat="1" applyFont="1" applyFill="1" applyBorder="1"/>
    <xf numFmtId="3" fontId="18" fillId="4" borderId="75" xfId="26" applyNumberFormat="1" applyFont="1" applyFill="1" applyBorder="1" applyAlignment="1">
      <alignment horizontal="center" vertical="center"/>
    </xf>
    <xf numFmtId="3" fontId="18" fillId="4" borderId="73" xfId="26" applyNumberFormat="1" applyFont="1" applyFill="1" applyBorder="1" applyAlignment="1">
      <alignment horizontal="center" vertical="center"/>
    </xf>
    <xf numFmtId="0" fontId="2" fillId="0" borderId="0" xfId="35" applyFont="1" applyAlignment="1">
      <alignment horizontal="center" vertical="center"/>
    </xf>
    <xf numFmtId="16" fontId="11" fillId="7" borderId="31" xfId="0" applyNumberFormat="1" applyFont="1" applyFill="1" applyBorder="1" applyAlignment="1">
      <alignment horizontal="center" vertical="center" wrapText="1"/>
    </xf>
    <xf numFmtId="170" fontId="3" fillId="7" borderId="8" xfId="0" applyFont="1" applyFill="1" applyBorder="1" applyAlignment="1">
      <alignment vertical="center"/>
    </xf>
    <xf numFmtId="173" fontId="3" fillId="3" borderId="18" xfId="0" applyNumberFormat="1" applyFont="1" applyFill="1" applyBorder="1" applyAlignment="1">
      <alignment horizontal="center" vertical="center"/>
    </xf>
    <xf numFmtId="173" fontId="3" fillId="6" borderId="9" xfId="0" applyNumberFormat="1" applyFont="1" applyFill="1" applyBorder="1" applyAlignment="1">
      <alignment horizontal="center" vertical="center"/>
    </xf>
    <xf numFmtId="173" fontId="3" fillId="3" borderId="80" xfId="0" applyNumberFormat="1" applyFont="1" applyFill="1" applyBorder="1" applyAlignment="1">
      <alignment horizontal="center" vertical="center"/>
    </xf>
    <xf numFmtId="170" fontId="38" fillId="0" borderId="0" xfId="0" applyFont="1" applyAlignment="1">
      <alignment vertical="center" wrapText="1"/>
    </xf>
    <xf numFmtId="170" fontId="0" fillId="0" borderId="0" xfId="0" applyAlignment="1">
      <alignment vertical="center" wrapText="1"/>
    </xf>
    <xf numFmtId="181" fontId="0" fillId="14" borderId="6" xfId="0" applyNumberFormat="1" applyFill="1" applyBorder="1" applyAlignment="1">
      <alignment horizontal="center" vertical="center"/>
    </xf>
    <xf numFmtId="170" fontId="12" fillId="16" borderId="31" xfId="0" applyFont="1" applyFill="1" applyBorder="1" applyAlignment="1">
      <alignment horizontal="center" vertical="center" wrapText="1"/>
    </xf>
    <xf numFmtId="170" fontId="12" fillId="16" borderId="19" xfId="0" applyFont="1" applyFill="1" applyBorder="1" applyAlignment="1">
      <alignment horizontal="center" vertical="center"/>
    </xf>
    <xf numFmtId="38" fontId="0" fillId="13" borderId="6" xfId="0" applyNumberFormat="1" applyFont="1" applyFill="1" applyBorder="1" applyAlignment="1">
      <alignment horizontal="center" vertical="center"/>
    </xf>
    <xf numFmtId="170" fontId="12" fillId="16" borderId="31" xfId="0" applyFont="1" applyFill="1" applyBorder="1" applyAlignment="1">
      <alignment horizontal="center" vertical="center"/>
    </xf>
    <xf numFmtId="170" fontId="12" fillId="16" borderId="19" xfId="0" applyFont="1" applyFill="1" applyBorder="1" applyAlignment="1">
      <alignment horizontal="center" vertical="center" wrapText="1"/>
    </xf>
    <xf numFmtId="170" fontId="12" fillId="16" borderId="5" xfId="0" applyFont="1" applyFill="1" applyBorder="1" applyAlignment="1">
      <alignment horizontal="center" vertical="center" wrapText="1"/>
    </xf>
    <xf numFmtId="170" fontId="13" fillId="16" borderId="5" xfId="0" applyFont="1" applyFill="1" applyBorder="1" applyAlignment="1">
      <alignment horizontal="center" vertical="center"/>
    </xf>
    <xf numFmtId="174" fontId="0" fillId="0" borderId="6" xfId="0" applyNumberFormat="1" applyBorder="1" applyAlignment="1">
      <alignment horizontal="center" vertical="center"/>
    </xf>
    <xf numFmtId="173" fontId="0" fillId="13" borderId="6" xfId="0" applyNumberFormat="1" applyFont="1" applyFill="1" applyBorder="1" applyAlignment="1">
      <alignment horizontal="center" vertical="center"/>
    </xf>
    <xf numFmtId="16" fontId="39" fillId="31" borderId="6" xfId="0" applyNumberFormat="1" applyFont="1" applyFill="1" applyBorder="1" applyAlignment="1">
      <alignment horizontal="center" vertical="center" wrapText="1"/>
    </xf>
    <xf numFmtId="16" fontId="40" fillId="3" borderId="6" xfId="0" applyNumberFormat="1" applyFont="1" applyFill="1" applyBorder="1" applyAlignment="1">
      <alignment horizontal="center" vertical="center" wrapText="1"/>
    </xf>
    <xf numFmtId="173" fontId="3" fillId="4" borderId="9" xfId="0" applyNumberFormat="1" applyFont="1" applyFill="1" applyBorder="1" applyAlignment="1">
      <alignment horizontal="center" vertical="center"/>
    </xf>
    <xf numFmtId="173" fontId="3" fillId="3" borderId="0" xfId="0" applyNumberFormat="1" applyFont="1" applyFill="1" applyBorder="1" applyAlignment="1">
      <alignment horizontal="center" vertical="center"/>
    </xf>
    <xf numFmtId="173" fontId="3" fillId="13" borderId="19" xfId="0" applyNumberFormat="1" applyFont="1" applyFill="1" applyBorder="1" applyAlignment="1">
      <alignment horizontal="center" vertical="center"/>
    </xf>
    <xf numFmtId="173" fontId="5" fillId="13" borderId="9" xfId="0" applyNumberFormat="1" applyFont="1" applyFill="1" applyBorder="1" applyAlignment="1">
      <alignment horizontal="center" vertical="center"/>
    </xf>
    <xf numFmtId="170" fontId="3" fillId="19" borderId="6" xfId="0" applyFont="1" applyFill="1" applyBorder="1" applyAlignment="1">
      <alignment horizontal="center" vertical="center"/>
    </xf>
    <xf numFmtId="3" fontId="3" fillId="19" borderId="6" xfId="0" applyNumberFormat="1" applyFont="1" applyFill="1" applyBorder="1" applyAlignment="1">
      <alignment horizontal="center" vertical="center"/>
    </xf>
    <xf numFmtId="170" fontId="3" fillId="0" borderId="6" xfId="0" applyFont="1" applyFill="1" applyBorder="1" applyAlignment="1">
      <alignment horizontal="center" vertical="center"/>
    </xf>
    <xf numFmtId="3" fontId="0" fillId="0" borderId="19" xfId="0" applyNumberFormat="1" applyBorder="1"/>
    <xf numFmtId="182" fontId="0" fillId="6" borderId="6" xfId="4" applyNumberFormat="1" applyFont="1" applyFill="1" applyBorder="1" applyAlignment="1">
      <alignment vertical="center"/>
    </xf>
    <xf numFmtId="170" fontId="2" fillId="17" borderId="19" xfId="0" applyFont="1" applyFill="1" applyBorder="1" applyAlignment="1">
      <alignment horizontal="center" vertical="center"/>
    </xf>
    <xf numFmtId="170" fontId="3" fillId="17" borderId="19" xfId="0" applyFont="1" applyFill="1" applyBorder="1" applyAlignment="1">
      <alignment horizontal="center" vertical="center"/>
    </xf>
    <xf numFmtId="3" fontId="3" fillId="17" borderId="19" xfId="0" applyNumberFormat="1" applyFont="1" applyFill="1" applyBorder="1" applyAlignment="1">
      <alignment horizontal="center" vertical="center"/>
    </xf>
    <xf numFmtId="170" fontId="2" fillId="17" borderId="9" xfId="0" applyFont="1" applyFill="1" applyBorder="1" applyAlignment="1">
      <alignment horizontal="center" vertical="center"/>
    </xf>
    <xf numFmtId="170" fontId="3" fillId="17" borderId="9" xfId="0" applyFont="1" applyFill="1" applyBorder="1" applyAlignment="1">
      <alignment horizontal="center" vertical="center"/>
    </xf>
    <xf numFmtId="3" fontId="3" fillId="17" borderId="9" xfId="0" applyNumberFormat="1" applyFont="1" applyFill="1" applyBorder="1" applyAlignment="1">
      <alignment horizontal="center" vertical="center"/>
    </xf>
    <xf numFmtId="170" fontId="2" fillId="17" borderId="3" xfId="0" applyFont="1" applyFill="1" applyBorder="1" applyAlignment="1">
      <alignment horizontal="center" vertical="center"/>
    </xf>
    <xf numFmtId="170" fontId="3" fillId="17" borderId="3" xfId="0" applyFont="1" applyFill="1" applyBorder="1" applyAlignment="1">
      <alignment horizontal="center" vertical="center"/>
    </xf>
    <xf numFmtId="3" fontId="3" fillId="17" borderId="3" xfId="0" applyNumberFormat="1" applyFont="1" applyFill="1" applyBorder="1" applyAlignment="1">
      <alignment horizontal="center" vertical="center"/>
    </xf>
    <xf numFmtId="38" fontId="3" fillId="17" borderId="19" xfId="0" applyNumberFormat="1" applyFont="1" applyFill="1" applyBorder="1" applyAlignment="1">
      <alignment horizontal="center" vertical="center"/>
    </xf>
    <xf numFmtId="173" fontId="3" fillId="17" borderId="19" xfId="0" applyNumberFormat="1" applyFont="1" applyFill="1" applyBorder="1" applyAlignment="1">
      <alignment horizontal="center" vertical="center"/>
    </xf>
    <xf numFmtId="38" fontId="3" fillId="17" borderId="16" xfId="0" applyNumberFormat="1" applyFont="1" applyFill="1" applyBorder="1" applyAlignment="1">
      <alignment horizontal="center" vertical="center"/>
    </xf>
    <xf numFmtId="173" fontId="5" fillId="17" borderId="9" xfId="0" applyNumberFormat="1" applyFont="1" applyFill="1" applyBorder="1" applyAlignment="1">
      <alignment horizontal="center" vertical="center"/>
    </xf>
    <xf numFmtId="38" fontId="3" fillId="17" borderId="6" xfId="0" applyNumberFormat="1" applyFont="1" applyFill="1" applyBorder="1" applyAlignment="1">
      <alignment horizontal="center" vertical="center"/>
    </xf>
    <xf numFmtId="170" fontId="0" fillId="32" borderId="6" xfId="0" applyFill="1" applyBorder="1" applyAlignment="1">
      <alignment horizontal="center" vertical="center"/>
    </xf>
    <xf numFmtId="170" fontId="10" fillId="7" borderId="6" xfId="0" applyFont="1" applyFill="1" applyBorder="1" applyAlignment="1">
      <alignment horizontal="center" vertical="center" wrapText="1"/>
    </xf>
    <xf numFmtId="170" fontId="3" fillId="11" borderId="6" xfId="0" applyFont="1" applyFill="1" applyBorder="1" applyAlignment="1">
      <alignment horizontal="center" vertical="center" wrapText="1"/>
    </xf>
    <xf numFmtId="170" fontId="2" fillId="3" borderId="1" xfId="0" applyFont="1" applyFill="1" applyBorder="1" applyAlignment="1">
      <alignment horizontal="center" vertical="center"/>
    </xf>
    <xf numFmtId="170" fontId="3" fillId="3" borderId="6" xfId="0" applyFont="1" applyFill="1" applyBorder="1" applyAlignment="1">
      <alignment horizontal="center" vertical="center" wrapText="1"/>
    </xf>
    <xf numFmtId="170" fontId="3" fillId="3" borderId="1" xfId="0" applyFont="1" applyFill="1" applyBorder="1" applyAlignment="1">
      <alignment vertical="center"/>
    </xf>
    <xf numFmtId="3" fontId="3" fillId="3" borderId="1" xfId="0" applyNumberFormat="1" applyFont="1" applyFill="1" applyBorder="1" applyAlignment="1">
      <alignment horizontal="center" vertical="center"/>
    </xf>
    <xf numFmtId="170" fontId="2" fillId="3" borderId="5" xfId="0" applyFont="1" applyFill="1" applyBorder="1" applyAlignment="1">
      <alignment horizontal="center" vertical="center"/>
    </xf>
    <xf numFmtId="170" fontId="3" fillId="3" borderId="5" xfId="0" applyFont="1" applyFill="1" applyBorder="1" applyAlignment="1">
      <alignment vertical="center"/>
    </xf>
    <xf numFmtId="3" fontId="3" fillId="3" borderId="5" xfId="0" applyNumberFormat="1" applyFont="1" applyFill="1" applyBorder="1" applyAlignment="1">
      <alignment horizontal="center" vertical="center"/>
    </xf>
    <xf numFmtId="170" fontId="2" fillId="3" borderId="8" xfId="0" applyFont="1" applyFill="1" applyBorder="1" applyAlignment="1">
      <alignment horizontal="center" vertical="center"/>
    </xf>
    <xf numFmtId="170" fontId="3" fillId="3" borderId="9" xfId="0" applyFont="1" applyFill="1" applyBorder="1" applyAlignment="1">
      <alignment horizontal="center" vertical="center"/>
    </xf>
    <xf numFmtId="170" fontId="3" fillId="3" borderId="8" xfId="0" applyFont="1" applyFill="1" applyBorder="1" applyAlignment="1">
      <alignment vertical="center"/>
    </xf>
    <xf numFmtId="3" fontId="3" fillId="3" borderId="8" xfId="0" applyNumberFormat="1" applyFont="1" applyFill="1" applyBorder="1" applyAlignment="1">
      <alignment horizontal="center" vertical="center"/>
    </xf>
    <xf numFmtId="38" fontId="3" fillId="3" borderId="1" xfId="0" applyNumberFormat="1" applyFont="1" applyFill="1" applyBorder="1" applyAlignment="1">
      <alignment horizontal="center" vertical="center"/>
    </xf>
    <xf numFmtId="38" fontId="3" fillId="3" borderId="8" xfId="0" applyNumberFormat="1" applyFont="1" applyFill="1" applyBorder="1" applyAlignment="1">
      <alignment horizontal="center" vertical="center"/>
    </xf>
    <xf numFmtId="170" fontId="0" fillId="7" borderId="6" xfId="0" quotePrefix="1" applyFill="1" applyBorder="1" applyAlignment="1">
      <alignment horizontal="center" vertical="center"/>
    </xf>
    <xf numFmtId="170" fontId="0" fillId="7" borderId="5" xfId="0" quotePrefix="1" applyFill="1" applyBorder="1" applyAlignment="1">
      <alignment horizontal="center" vertical="center"/>
    </xf>
    <xf numFmtId="181" fontId="35" fillId="17" borderId="6" xfId="0" applyNumberFormat="1" applyFont="1" applyFill="1" applyBorder="1" applyAlignment="1">
      <alignment horizontal="center" vertical="center"/>
    </xf>
    <xf numFmtId="0" fontId="36" fillId="33" borderId="6" xfId="0" applyNumberFormat="1" applyFont="1" applyFill="1" applyBorder="1" applyAlignment="1">
      <alignment horizontal="center" vertical="center"/>
    </xf>
    <xf numFmtId="38" fontId="0" fillId="33" borderId="6" xfId="0" applyNumberFormat="1" applyFill="1" applyBorder="1" applyAlignment="1">
      <alignment horizontal="center" vertical="center"/>
    </xf>
    <xf numFmtId="0" fontId="0" fillId="0" borderId="0" xfId="0" applyNumberFormat="1" applyFill="1" applyBorder="1" applyAlignment="1"/>
    <xf numFmtId="170" fontId="49" fillId="0" borderId="6" xfId="0" applyFont="1" applyBorder="1" applyAlignment="1">
      <alignment horizontal="left" vertical="center"/>
    </xf>
    <xf numFmtId="170" fontId="49" fillId="0" borderId="14" xfId="0" applyFont="1" applyBorder="1" applyAlignment="1">
      <alignment horizontal="left" vertical="center"/>
    </xf>
    <xf numFmtId="170" fontId="49" fillId="0" borderId="24" xfId="0" applyFont="1" applyBorder="1" applyAlignment="1">
      <alignment vertical="center"/>
    </xf>
    <xf numFmtId="41" fontId="50" fillId="0" borderId="6" xfId="0" applyNumberFormat="1" applyFont="1" applyBorder="1" applyAlignment="1">
      <alignment horizontal="center" vertical="center"/>
    </xf>
    <xf numFmtId="41" fontId="51" fillId="0" borderId="6" xfId="0" applyNumberFormat="1" applyFont="1" applyBorder="1" applyAlignment="1">
      <alignment horizontal="center" vertical="center"/>
    </xf>
    <xf numFmtId="170" fontId="49" fillId="0" borderId="6" xfId="0" applyFont="1" applyBorder="1" applyAlignment="1">
      <alignment horizontal="left" vertical="center" wrapText="1"/>
    </xf>
    <xf numFmtId="0" fontId="0" fillId="34" borderId="0" xfId="0" applyNumberFormat="1" applyFill="1" applyAlignment="1"/>
    <xf numFmtId="181" fontId="35" fillId="34" borderId="6" xfId="0" applyNumberFormat="1" applyFont="1" applyFill="1" applyBorder="1" applyAlignment="1">
      <alignment horizontal="center" vertical="center"/>
    </xf>
    <xf numFmtId="41" fontId="50" fillId="34" borderId="6" xfId="0" applyNumberFormat="1" applyFont="1" applyFill="1" applyBorder="1" applyAlignment="1">
      <alignment horizontal="center" vertical="center"/>
    </xf>
    <xf numFmtId="167" fontId="51" fillId="0" borderId="19" xfId="0" applyNumberFormat="1" applyFont="1" applyFill="1" applyBorder="1" applyAlignment="1">
      <alignment vertical="center"/>
    </xf>
    <xf numFmtId="0" fontId="49" fillId="0" borderId="19" xfId="0" applyNumberFormat="1" applyFont="1" applyFill="1" applyBorder="1" applyAlignment="1">
      <alignment horizontal="left" vertical="center" wrapText="1"/>
    </xf>
    <xf numFmtId="0" fontId="49" fillId="0" borderId="31" xfId="0" applyNumberFormat="1" applyFont="1" applyFill="1" applyBorder="1" applyAlignment="1">
      <alignment horizontal="center" vertical="center" wrapText="1"/>
    </xf>
    <xf numFmtId="185" fontId="36" fillId="33" borderId="6" xfId="0" applyNumberFormat="1" applyFont="1" applyFill="1" applyBorder="1" applyAlignment="1">
      <alignment horizontal="center" vertical="center"/>
    </xf>
    <xf numFmtId="185" fontId="0" fillId="33" borderId="6" xfId="0" applyNumberFormat="1" applyFill="1" applyBorder="1" applyAlignment="1">
      <alignment horizontal="center" vertical="center"/>
    </xf>
    <xf numFmtId="185" fontId="50" fillId="33" borderId="6" xfId="0" applyNumberFormat="1" applyFont="1" applyFill="1" applyBorder="1" applyAlignment="1">
      <alignment horizontal="center" vertical="center"/>
    </xf>
    <xf numFmtId="0" fontId="12" fillId="0" borderId="31"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wrapText="1"/>
    </xf>
    <xf numFmtId="0" fontId="12" fillId="24" borderId="19"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xf>
    <xf numFmtId="0" fontId="49" fillId="0" borderId="31" xfId="0" applyNumberFormat="1" applyFont="1" applyFill="1" applyBorder="1" applyAlignment="1">
      <alignment horizontal="center" vertical="center" wrapText="1"/>
    </xf>
    <xf numFmtId="0" fontId="49" fillId="0" borderId="19"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wrapText="1"/>
    </xf>
    <xf numFmtId="0" fontId="12" fillId="0" borderId="6" xfId="0" applyNumberFormat="1" applyFont="1" applyFill="1" applyBorder="1" applyAlignment="1">
      <alignment horizontal="left" vertical="center" wrapText="1"/>
    </xf>
    <xf numFmtId="185" fontId="50" fillId="34" borderId="6" xfId="0" applyNumberFormat="1" applyFont="1" applyFill="1" applyBorder="1" applyAlignment="1">
      <alignment horizontal="center" vertical="center"/>
    </xf>
    <xf numFmtId="0" fontId="49" fillId="0" borderId="6" xfId="0" applyNumberFormat="1" applyFont="1" applyFill="1" applyBorder="1" applyAlignment="1">
      <alignment horizontal="center" vertical="center" wrapText="1"/>
    </xf>
    <xf numFmtId="0" fontId="49" fillId="0" borderId="6" xfId="0" applyNumberFormat="1" applyFont="1" applyFill="1" applyBorder="1" applyAlignment="1">
      <alignment horizontal="left" vertical="center" wrapText="1"/>
    </xf>
    <xf numFmtId="0" fontId="1" fillId="0" borderId="0" xfId="0" applyNumberFormat="1" applyFont="1" applyFill="1" applyAlignment="1"/>
    <xf numFmtId="0" fontId="49" fillId="24" borderId="19" xfId="0" applyNumberFormat="1" applyFont="1" applyFill="1" applyBorder="1" applyAlignment="1">
      <alignment horizontal="center" vertical="center" wrapText="1"/>
    </xf>
    <xf numFmtId="0" fontId="49" fillId="0" borderId="31" xfId="0" applyNumberFormat="1" applyFont="1" applyFill="1" applyBorder="1" applyAlignment="1">
      <alignment horizontal="center" vertical="center" wrapText="1"/>
    </xf>
    <xf numFmtId="0" fontId="49" fillId="0" borderId="5" xfId="0" applyNumberFormat="1" applyFont="1" applyFill="1" applyBorder="1" applyAlignment="1">
      <alignment horizontal="center" vertical="center" wrapText="1"/>
    </xf>
    <xf numFmtId="0" fontId="49" fillId="0" borderId="19" xfId="0" applyNumberFormat="1" applyFont="1" applyFill="1" applyBorder="1" applyAlignment="1">
      <alignment horizontal="center" vertical="center" wrapText="1"/>
    </xf>
    <xf numFmtId="170" fontId="49" fillId="0" borderId="19" xfId="0" applyFont="1" applyBorder="1" applyAlignment="1">
      <alignment horizontal="left" vertical="center" wrapText="1"/>
    </xf>
    <xf numFmtId="170" fontId="49" fillId="0" borderId="14" xfId="0" applyFont="1" applyBorder="1" applyAlignment="1">
      <alignment horizontal="left" vertical="center" wrapText="1"/>
    </xf>
    <xf numFmtId="0" fontId="49" fillId="0" borderId="19" xfId="0" applyNumberFormat="1" applyFont="1" applyFill="1" applyBorder="1" applyAlignment="1">
      <alignment horizontal="center" vertical="center"/>
    </xf>
    <xf numFmtId="0" fontId="49" fillId="0" borderId="31" xfId="0" applyNumberFormat="1" applyFont="1" applyFill="1" applyBorder="1" applyAlignment="1">
      <alignment horizontal="center" vertical="center"/>
    </xf>
    <xf numFmtId="0" fontId="49" fillId="0" borderId="5" xfId="0" applyNumberFormat="1" applyFont="1" applyFill="1" applyBorder="1" applyAlignment="1">
      <alignment horizontal="center" vertical="center"/>
    </xf>
    <xf numFmtId="0" fontId="49" fillId="0" borderId="0" xfId="0" applyNumberFormat="1" applyFont="1" applyFill="1" applyAlignment="1"/>
    <xf numFmtId="0" fontId="49" fillId="35" borderId="0" xfId="0" applyNumberFormat="1" applyFont="1" applyFill="1" applyAlignment="1"/>
    <xf numFmtId="181" fontId="54" fillId="17" borderId="6" xfId="0" applyNumberFormat="1" applyFont="1" applyFill="1" applyBorder="1" applyAlignment="1">
      <alignment horizontal="center" vertical="center"/>
    </xf>
    <xf numFmtId="181" fontId="54" fillId="35" borderId="6" xfId="0" applyNumberFormat="1" applyFont="1" applyFill="1" applyBorder="1" applyAlignment="1">
      <alignment horizontal="center" vertical="center"/>
    </xf>
    <xf numFmtId="0" fontId="49" fillId="14" borderId="0" xfId="0" applyNumberFormat="1" applyFont="1" applyFill="1" applyAlignment="1"/>
    <xf numFmtId="41" fontId="49" fillId="0" borderId="6" xfId="0" applyNumberFormat="1" applyFont="1" applyBorder="1" applyAlignment="1">
      <alignment horizontal="center" vertical="center"/>
    </xf>
    <xf numFmtId="41" fontId="49" fillId="35" borderId="6" xfId="0" applyNumberFormat="1" applyFont="1" applyFill="1" applyBorder="1" applyAlignment="1">
      <alignment horizontal="center" vertical="center"/>
    </xf>
    <xf numFmtId="38" fontId="49" fillId="35" borderId="6" xfId="0" applyNumberFormat="1" applyFont="1" applyFill="1" applyBorder="1" applyAlignment="1">
      <alignment horizontal="center" vertical="center"/>
    </xf>
    <xf numFmtId="38" fontId="49" fillId="33" borderId="5" xfId="0" applyNumberFormat="1" applyFont="1" applyFill="1" applyBorder="1" applyAlignment="1">
      <alignment horizontal="center" vertical="center"/>
    </xf>
    <xf numFmtId="38" fontId="49" fillId="33" borderId="38" xfId="0" applyNumberFormat="1" applyFont="1" applyFill="1" applyBorder="1" applyAlignment="1">
      <alignment horizontal="center" vertical="center"/>
    </xf>
    <xf numFmtId="167" fontId="49" fillId="0" borderId="19" xfId="0" applyNumberFormat="1" applyFont="1" applyFill="1" applyBorder="1" applyAlignment="1">
      <alignment vertical="center"/>
    </xf>
    <xf numFmtId="3" fontId="49" fillId="0" borderId="6" xfId="0" applyNumberFormat="1" applyFont="1" applyFill="1" applyBorder="1" applyAlignment="1">
      <alignment horizontal="center" vertical="center"/>
    </xf>
    <xf numFmtId="38" fontId="49" fillId="0" borderId="6" xfId="0" applyNumberFormat="1" applyFont="1" applyFill="1" applyBorder="1" applyAlignment="1">
      <alignment horizontal="center" vertical="center"/>
    </xf>
    <xf numFmtId="167" fontId="49" fillId="0" borderId="6" xfId="0" applyNumberFormat="1" applyFont="1" applyFill="1" applyBorder="1" applyAlignment="1">
      <alignment vertical="center"/>
    </xf>
    <xf numFmtId="38" fontId="49" fillId="24" borderId="6" xfId="0" applyNumberFormat="1" applyFont="1" applyFill="1" applyBorder="1" applyAlignment="1">
      <alignment horizontal="center" vertical="center"/>
    </xf>
    <xf numFmtId="173" fontId="49" fillId="0" borderId="6" xfId="0" applyNumberFormat="1" applyFont="1" applyFill="1" applyBorder="1" applyAlignment="1">
      <alignment horizontal="center" vertical="center"/>
    </xf>
    <xf numFmtId="167" fontId="49" fillId="35" borderId="19" xfId="0" applyNumberFormat="1" applyFont="1" applyFill="1" applyBorder="1" applyAlignment="1">
      <alignment vertical="center"/>
    </xf>
    <xf numFmtId="167" fontId="49" fillId="35" borderId="6" xfId="0" applyNumberFormat="1" applyFont="1" applyFill="1" applyBorder="1" applyAlignment="1">
      <alignment vertical="center"/>
    </xf>
    <xf numFmtId="0" fontId="49" fillId="24" borderId="0" xfId="0" applyNumberFormat="1" applyFont="1" applyFill="1" applyAlignment="1"/>
    <xf numFmtId="38" fontId="49" fillId="7" borderId="6" xfId="0" applyNumberFormat="1" applyFont="1" applyFill="1" applyBorder="1" applyAlignment="1">
      <alignment horizontal="center" vertical="center"/>
    </xf>
    <xf numFmtId="170" fontId="49" fillId="0" borderId="24" xfId="0" applyFont="1" applyBorder="1" applyAlignment="1">
      <alignment horizontal="left" vertical="center"/>
    </xf>
    <xf numFmtId="0" fontId="49" fillId="7" borderId="6" xfId="0" applyNumberFormat="1" applyFont="1" applyFill="1" applyBorder="1" applyAlignment="1">
      <alignment horizontal="left" vertical="center"/>
    </xf>
    <xf numFmtId="185" fontId="49" fillId="7" borderId="6" xfId="0" applyNumberFormat="1" applyFont="1" applyFill="1" applyBorder="1" applyAlignment="1">
      <alignment horizontal="left" vertical="center"/>
    </xf>
    <xf numFmtId="0" fontId="49" fillId="24" borderId="6" xfId="0" applyNumberFormat="1" applyFont="1" applyFill="1" applyBorder="1" applyAlignment="1">
      <alignment horizontal="left" vertical="center"/>
    </xf>
    <xf numFmtId="0" fontId="49" fillId="0" borderId="31" xfId="0" applyNumberFormat="1" applyFont="1" applyFill="1" applyBorder="1" applyAlignment="1">
      <alignment horizontal="left" vertical="center" wrapText="1"/>
    </xf>
    <xf numFmtId="0" fontId="49" fillId="0" borderId="0" xfId="0" applyNumberFormat="1" applyFont="1" applyFill="1" applyAlignment="1">
      <alignment horizontal="left"/>
    </xf>
    <xf numFmtId="3" fontId="3" fillId="9" borderId="1" xfId="0" applyNumberFormat="1" applyFont="1" applyFill="1" applyBorder="1" applyAlignment="1">
      <alignment horizontal="center" vertical="center"/>
    </xf>
    <xf numFmtId="3" fontId="3" fillId="9" borderId="8" xfId="0" applyNumberFormat="1" applyFont="1" applyFill="1" applyBorder="1" applyAlignment="1">
      <alignment horizontal="center" vertical="center"/>
    </xf>
    <xf numFmtId="3" fontId="3" fillId="9" borderId="19" xfId="0" applyNumberFormat="1" applyFont="1" applyFill="1" applyBorder="1" applyAlignment="1">
      <alignment horizontal="center" vertical="center"/>
    </xf>
    <xf numFmtId="3" fontId="3" fillId="9" borderId="6" xfId="0" applyNumberFormat="1" applyFont="1" applyFill="1" applyBorder="1" applyAlignment="1">
      <alignment horizontal="center" vertical="center"/>
    </xf>
    <xf numFmtId="3" fontId="3" fillId="9" borderId="5" xfId="0" applyNumberFormat="1" applyFont="1" applyFill="1" applyBorder="1" applyAlignment="1">
      <alignment horizontal="center" vertical="center"/>
    </xf>
    <xf numFmtId="3" fontId="3" fillId="9" borderId="3" xfId="0" applyNumberFormat="1" applyFont="1" applyFill="1" applyBorder="1" applyAlignment="1">
      <alignment horizontal="center" vertical="center"/>
    </xf>
    <xf numFmtId="3" fontId="3" fillId="9" borderId="9" xfId="0" applyNumberFormat="1" applyFont="1" applyFill="1" applyBorder="1" applyAlignment="1">
      <alignment horizontal="center" vertical="center"/>
    </xf>
    <xf numFmtId="3" fontId="3" fillId="3" borderId="1" xfId="0" applyNumberFormat="1" applyFont="1" applyFill="1" applyBorder="1" applyAlignment="1">
      <alignment horizontal="center" vertical="center"/>
    </xf>
    <xf numFmtId="3" fontId="3" fillId="3" borderId="5" xfId="0" applyNumberFormat="1" applyFont="1" applyFill="1" applyBorder="1" applyAlignment="1">
      <alignment horizontal="center" vertical="center"/>
    </xf>
    <xf numFmtId="3" fontId="3" fillId="3" borderId="8" xfId="0" applyNumberFormat="1" applyFont="1" applyFill="1" applyBorder="1" applyAlignment="1">
      <alignment horizontal="center" vertical="center"/>
    </xf>
    <xf numFmtId="170" fontId="3" fillId="9" borderId="1" xfId="0" applyFont="1" applyFill="1" applyBorder="1" applyAlignment="1">
      <alignment horizontal="center" vertical="center"/>
    </xf>
    <xf numFmtId="170" fontId="3" fillId="9" borderId="8" xfId="0" applyFont="1" applyFill="1" applyBorder="1" applyAlignment="1">
      <alignment horizontal="center" vertical="center"/>
    </xf>
    <xf numFmtId="170" fontId="3" fillId="9" borderId="19" xfId="0" applyFont="1" applyFill="1" applyBorder="1" applyAlignment="1">
      <alignment horizontal="center" vertical="center"/>
    </xf>
    <xf numFmtId="170" fontId="3" fillId="9" borderId="6" xfId="0" applyFont="1" applyFill="1" applyBorder="1" applyAlignment="1">
      <alignment horizontal="center" vertical="center"/>
    </xf>
    <xf numFmtId="170" fontId="3" fillId="9" borderId="5" xfId="0" applyFont="1" applyFill="1" applyBorder="1" applyAlignment="1">
      <alignment horizontal="center" vertical="center"/>
    </xf>
    <xf numFmtId="170" fontId="3" fillId="9" borderId="3" xfId="0" applyFont="1" applyFill="1" applyBorder="1" applyAlignment="1">
      <alignment horizontal="center" vertical="center"/>
    </xf>
    <xf numFmtId="170" fontId="3" fillId="9" borderId="31" xfId="0" applyFont="1" applyFill="1" applyBorder="1" applyAlignment="1">
      <alignment horizontal="center" vertical="center"/>
    </xf>
    <xf numFmtId="3" fontId="3" fillId="6" borderId="1" xfId="0" applyNumberFormat="1" applyFont="1" applyFill="1" applyBorder="1" applyAlignment="1">
      <alignment horizontal="center" vertical="center"/>
    </xf>
    <xf numFmtId="3" fontId="3" fillId="6" borderId="5" xfId="0" applyNumberFormat="1" applyFont="1" applyFill="1" applyBorder="1" applyAlignment="1">
      <alignment horizontal="center" vertical="center"/>
    </xf>
    <xf numFmtId="3" fontId="3" fillId="6" borderId="8" xfId="0" applyNumberFormat="1" applyFont="1" applyFill="1" applyBorder="1" applyAlignment="1">
      <alignment horizontal="center" vertical="center"/>
    </xf>
    <xf numFmtId="3" fontId="3" fillId="9" borderId="31" xfId="0" applyNumberFormat="1" applyFont="1" applyFill="1" applyBorder="1" applyAlignment="1">
      <alignment horizontal="center" vertical="center"/>
    </xf>
    <xf numFmtId="3" fontId="3" fillId="9" borderId="1" xfId="0" applyNumberFormat="1" applyFont="1" applyFill="1" applyBorder="1" applyAlignment="1">
      <alignment horizontal="center" vertical="center" wrapText="1"/>
    </xf>
    <xf numFmtId="3" fontId="3" fillId="9" borderId="5" xfId="0" applyNumberFormat="1" applyFont="1" applyFill="1" applyBorder="1" applyAlignment="1">
      <alignment horizontal="center" vertical="center" wrapText="1"/>
    </xf>
    <xf numFmtId="3" fontId="3" fillId="9" borderId="8" xfId="0" applyNumberFormat="1" applyFont="1" applyFill="1" applyBorder="1" applyAlignment="1">
      <alignment horizontal="center" vertical="center" wrapText="1"/>
    </xf>
    <xf numFmtId="170" fontId="3" fillId="9" borderId="9" xfId="0" applyFont="1" applyFill="1" applyBorder="1" applyAlignment="1">
      <alignment horizontal="center" vertical="center"/>
    </xf>
    <xf numFmtId="170" fontId="3" fillId="9" borderId="2" xfId="0" applyFont="1" applyFill="1" applyBorder="1" applyAlignment="1">
      <alignment horizontal="center" vertical="center"/>
    </xf>
    <xf numFmtId="170" fontId="3" fillId="9" borderId="7" xfId="0" applyFont="1" applyFill="1" applyBorder="1" applyAlignment="1">
      <alignment horizontal="center" vertical="center"/>
    </xf>
    <xf numFmtId="170" fontId="3" fillId="9" borderId="5" xfId="0" applyFont="1" applyFill="1" applyBorder="1" applyAlignment="1">
      <alignment horizontal="center" vertical="center" wrapText="1"/>
    </xf>
    <xf numFmtId="170" fontId="3" fillId="9" borderId="1" xfId="0" applyFont="1" applyFill="1" applyBorder="1" applyAlignment="1">
      <alignment horizontal="center" vertical="center" wrapText="1"/>
    </xf>
    <xf numFmtId="170" fontId="3" fillId="9" borderId="8" xfId="0" applyFont="1" applyFill="1" applyBorder="1" applyAlignment="1">
      <alignment horizontal="center" vertical="center" wrapText="1"/>
    </xf>
    <xf numFmtId="170" fontId="3" fillId="6" borderId="1" xfId="0" applyFont="1" applyFill="1" applyBorder="1" applyAlignment="1">
      <alignment horizontal="center" vertical="center"/>
    </xf>
    <xf numFmtId="170" fontId="3" fillId="6" borderId="8" xfId="0" applyFont="1" applyFill="1" applyBorder="1" applyAlignment="1">
      <alignment horizontal="center" vertical="center"/>
    </xf>
    <xf numFmtId="170" fontId="3" fillId="9" borderId="4" xfId="0" applyFont="1" applyFill="1" applyBorder="1" applyAlignment="1">
      <alignment horizontal="center" vertical="center"/>
    </xf>
    <xf numFmtId="3" fontId="3" fillId="9" borderId="2" xfId="0" applyNumberFormat="1" applyFont="1" applyFill="1" applyBorder="1" applyAlignment="1">
      <alignment horizontal="center" vertical="center"/>
    </xf>
    <xf numFmtId="3" fontId="3" fillId="9" borderId="4" xfId="0" applyNumberFormat="1" applyFont="1" applyFill="1" applyBorder="1" applyAlignment="1">
      <alignment horizontal="center" vertical="center"/>
    </xf>
    <xf numFmtId="3" fontId="3" fillId="9" borderId="7" xfId="0" applyNumberFormat="1" applyFont="1" applyFill="1" applyBorder="1" applyAlignment="1">
      <alignment horizontal="center" vertical="center"/>
    </xf>
    <xf numFmtId="170" fontId="3" fillId="9" borderId="32" xfId="0" applyFont="1" applyFill="1" applyBorder="1" applyAlignment="1">
      <alignment horizontal="center" vertical="center"/>
    </xf>
    <xf numFmtId="170" fontId="3" fillId="9" borderId="21" xfId="0" applyFont="1" applyFill="1" applyBorder="1" applyAlignment="1">
      <alignment horizontal="center" vertical="center"/>
    </xf>
    <xf numFmtId="170" fontId="3" fillId="9" borderId="22" xfId="0" applyFont="1" applyFill="1" applyBorder="1" applyAlignment="1">
      <alignment horizontal="center" vertical="center"/>
    </xf>
    <xf numFmtId="170" fontId="3" fillId="6" borderId="2" xfId="0" applyFont="1" applyFill="1" applyBorder="1" applyAlignment="1">
      <alignment horizontal="center" vertical="center"/>
    </xf>
    <xf numFmtId="170" fontId="3" fillId="6" borderId="7" xfId="0" applyFont="1" applyFill="1" applyBorder="1" applyAlignment="1">
      <alignment horizontal="center" vertical="center"/>
    </xf>
    <xf numFmtId="170" fontId="3" fillId="9" borderId="43" xfId="0" applyFont="1" applyFill="1" applyBorder="1" applyAlignment="1">
      <alignment horizontal="center" vertical="center"/>
    </xf>
    <xf numFmtId="170" fontId="3" fillId="9" borderId="2" xfId="0" applyFont="1" applyFill="1" applyBorder="1" applyAlignment="1">
      <alignment horizontal="center" vertical="center" wrapText="1"/>
    </xf>
    <xf numFmtId="170" fontId="3" fillId="9" borderId="4" xfId="0" applyFont="1" applyFill="1" applyBorder="1" applyAlignment="1">
      <alignment horizontal="center" vertical="center" wrapText="1"/>
    </xf>
    <xf numFmtId="170" fontId="3" fillId="9" borderId="7" xfId="0" applyFont="1" applyFill="1" applyBorder="1" applyAlignment="1">
      <alignment horizontal="center" vertical="center" wrapText="1"/>
    </xf>
    <xf numFmtId="3" fontId="3" fillId="8" borderId="1" xfId="0" applyNumberFormat="1" applyFont="1" applyFill="1" applyBorder="1" applyAlignment="1">
      <alignment horizontal="center" vertical="center"/>
    </xf>
    <xf numFmtId="3" fontId="3" fillId="8" borderId="8" xfId="0" applyNumberFormat="1" applyFont="1" applyFill="1" applyBorder="1" applyAlignment="1">
      <alignment horizontal="center" vertical="center"/>
    </xf>
    <xf numFmtId="3" fontId="3" fillId="17" borderId="1" xfId="0" applyNumberFormat="1" applyFont="1" applyFill="1" applyBorder="1" applyAlignment="1">
      <alignment horizontal="center" vertical="center"/>
    </xf>
    <xf numFmtId="3" fontId="3" fillId="17" borderId="8" xfId="0" applyNumberFormat="1" applyFont="1" applyFill="1" applyBorder="1" applyAlignment="1">
      <alignment horizontal="center" vertical="center"/>
    </xf>
    <xf numFmtId="3" fontId="3" fillId="8" borderId="5" xfId="0" applyNumberFormat="1" applyFont="1" applyFill="1" applyBorder="1" applyAlignment="1">
      <alignment horizontal="center" vertical="center"/>
    </xf>
    <xf numFmtId="3" fontId="3" fillId="8" borderId="3" xfId="0" applyNumberFormat="1" applyFont="1" applyFill="1" applyBorder="1" applyAlignment="1">
      <alignment horizontal="center" vertical="center"/>
    </xf>
    <xf numFmtId="3" fontId="3" fillId="8" borderId="6" xfId="0" applyNumberFormat="1" applyFont="1" applyFill="1" applyBorder="1" applyAlignment="1">
      <alignment horizontal="center" vertical="center"/>
    </xf>
    <xf numFmtId="3" fontId="3" fillId="8" borderId="9" xfId="0" applyNumberFormat="1" applyFont="1" applyFill="1" applyBorder="1" applyAlignment="1">
      <alignment horizontal="center" vertical="center"/>
    </xf>
    <xf numFmtId="3" fontId="3" fillId="17" borderId="39" xfId="0" applyNumberFormat="1" applyFont="1" applyFill="1" applyBorder="1" applyAlignment="1">
      <alignment horizontal="center" vertical="center"/>
    </xf>
    <xf numFmtId="3" fontId="3" fillId="17" borderId="37" xfId="0" applyNumberFormat="1" applyFont="1" applyFill="1" applyBorder="1" applyAlignment="1">
      <alignment horizontal="center" vertical="center"/>
    </xf>
    <xf numFmtId="3" fontId="3" fillId="17" borderId="38" xfId="0" applyNumberFormat="1" applyFont="1" applyFill="1" applyBorder="1" applyAlignment="1">
      <alignment horizontal="center" vertical="center"/>
    </xf>
    <xf numFmtId="3" fontId="3" fillId="6" borderId="3" xfId="0" applyNumberFormat="1" applyFont="1" applyFill="1" applyBorder="1" applyAlignment="1">
      <alignment horizontal="center" vertical="center"/>
    </xf>
    <xf numFmtId="3" fontId="3" fillId="6" borderId="6" xfId="0" applyNumberFormat="1" applyFont="1" applyFill="1" applyBorder="1" applyAlignment="1">
      <alignment horizontal="center" vertical="center"/>
    </xf>
    <xf numFmtId="3" fontId="3" fillId="6" borderId="9" xfId="0" applyNumberFormat="1" applyFont="1" applyFill="1" applyBorder="1" applyAlignment="1">
      <alignment horizontal="center" vertical="center"/>
    </xf>
    <xf numFmtId="3" fontId="3" fillId="17" borderId="5" xfId="0" applyNumberFormat="1" applyFont="1" applyFill="1" applyBorder="1" applyAlignment="1">
      <alignment horizontal="center" vertical="center"/>
    </xf>
    <xf numFmtId="170" fontId="3" fillId="17" borderId="1" xfId="0" applyFont="1" applyFill="1" applyBorder="1" applyAlignment="1">
      <alignment horizontal="center" vertical="center"/>
    </xf>
    <xf numFmtId="170" fontId="3" fillId="17" borderId="8" xfId="0" applyFont="1" applyFill="1" applyBorder="1" applyAlignment="1">
      <alignment horizontal="center" vertical="center"/>
    </xf>
    <xf numFmtId="170" fontId="2" fillId="0" borderId="1" xfId="0" applyFont="1" applyBorder="1" applyAlignment="1">
      <alignment horizontal="center" vertical="center"/>
    </xf>
    <xf numFmtId="170" fontId="2" fillId="0" borderId="5" xfId="0" applyFont="1" applyBorder="1" applyAlignment="1">
      <alignment horizontal="center" vertical="center"/>
    </xf>
    <xf numFmtId="170" fontId="2" fillId="0" borderId="19" xfId="0" applyFont="1" applyBorder="1" applyAlignment="1">
      <alignment horizontal="center" vertical="center"/>
    </xf>
    <xf numFmtId="170" fontId="2" fillId="0" borderId="5" xfId="0" applyFont="1" applyBorder="1" applyAlignment="1">
      <alignment horizontal="center" vertical="center" wrapText="1"/>
    </xf>
    <xf numFmtId="170" fontId="2" fillId="0" borderId="19" xfId="0" applyFont="1" applyBorder="1" applyAlignment="1">
      <alignment horizontal="center" vertical="center" wrapText="1"/>
    </xf>
    <xf numFmtId="170" fontId="3" fillId="17" borderId="5" xfId="0" applyFont="1" applyFill="1" applyBorder="1" applyAlignment="1">
      <alignment horizontal="center" vertical="center"/>
    </xf>
    <xf numFmtId="170" fontId="3" fillId="17" borderId="4" xfId="0" applyFont="1" applyFill="1" applyBorder="1" applyAlignment="1">
      <alignment horizontal="center" vertical="center" wrapText="1"/>
    </xf>
    <xf numFmtId="170" fontId="3" fillId="17" borderId="7" xfId="0" applyFont="1" applyFill="1" applyBorder="1" applyAlignment="1">
      <alignment horizontal="center" vertical="center"/>
    </xf>
    <xf numFmtId="170" fontId="3" fillId="17" borderId="2" xfId="0" applyFont="1" applyFill="1" applyBorder="1" applyAlignment="1">
      <alignment horizontal="center" vertical="center" wrapText="1"/>
    </xf>
    <xf numFmtId="170" fontId="3" fillId="0" borderId="0" xfId="0" applyFont="1" applyBorder="1" applyAlignment="1">
      <alignment horizontal="center" vertical="center"/>
    </xf>
    <xf numFmtId="170" fontId="3" fillId="0" borderId="6" xfId="0" applyFont="1" applyFill="1" applyBorder="1" applyAlignment="1">
      <alignment horizontal="center" vertical="center"/>
    </xf>
    <xf numFmtId="3" fontId="3" fillId="6" borderId="38" xfId="0" applyNumberFormat="1" applyFont="1" applyFill="1" applyBorder="1" applyAlignment="1">
      <alignment horizontal="center" vertical="center"/>
    </xf>
    <xf numFmtId="3" fontId="3" fillId="6" borderId="37" xfId="0" applyNumberFormat="1" applyFont="1" applyFill="1" applyBorder="1" applyAlignment="1">
      <alignment horizontal="center" vertical="center"/>
    </xf>
    <xf numFmtId="3" fontId="9" fillId="8" borderId="1" xfId="0" applyNumberFormat="1" applyFont="1" applyFill="1" applyBorder="1" applyAlignment="1">
      <alignment horizontal="center" vertical="center"/>
    </xf>
    <xf numFmtId="3" fontId="9" fillId="8" borderId="5" xfId="0" applyNumberFormat="1" applyFont="1" applyFill="1" applyBorder="1" applyAlignment="1">
      <alignment horizontal="center" vertical="center"/>
    </xf>
    <xf numFmtId="3" fontId="9" fillId="8" borderId="8" xfId="0" applyNumberFormat="1" applyFont="1" applyFill="1" applyBorder="1" applyAlignment="1">
      <alignment horizontal="center" vertical="center"/>
    </xf>
    <xf numFmtId="3" fontId="13" fillId="16" borderId="31" xfId="0" applyNumberFormat="1" applyFont="1" applyFill="1" applyBorder="1" applyAlignment="1">
      <alignment horizontal="center" vertical="center"/>
    </xf>
    <xf numFmtId="3" fontId="13" fillId="16" borderId="19" xfId="0" applyNumberFormat="1" applyFont="1" applyFill="1" applyBorder="1" applyAlignment="1">
      <alignment horizontal="center" vertical="center"/>
    </xf>
    <xf numFmtId="170" fontId="13" fillId="16" borderId="31" xfId="0" applyFont="1" applyFill="1" applyBorder="1" applyAlignment="1">
      <alignment horizontal="center" vertical="center"/>
    </xf>
    <xf numFmtId="170" fontId="13" fillId="16" borderId="19" xfId="0" applyFont="1" applyFill="1" applyBorder="1" applyAlignment="1">
      <alignment horizontal="center" vertical="center"/>
    </xf>
    <xf numFmtId="170" fontId="12" fillId="30" borderId="31" xfId="0" applyFont="1" applyFill="1" applyBorder="1" applyAlignment="1">
      <alignment horizontal="center" vertical="center" wrapText="1"/>
    </xf>
    <xf numFmtId="170" fontId="12" fillId="30" borderId="19" xfId="0" applyFont="1" applyFill="1" applyBorder="1" applyAlignment="1">
      <alignment horizontal="center" vertical="center" wrapText="1"/>
    </xf>
    <xf numFmtId="170" fontId="12" fillId="16" borderId="31" xfId="0" applyFont="1" applyFill="1" applyBorder="1" applyAlignment="1">
      <alignment horizontal="center" vertical="center" wrapText="1"/>
    </xf>
    <xf numFmtId="170" fontId="12" fillId="16" borderId="19" xfId="0" applyFont="1" applyFill="1" applyBorder="1" applyAlignment="1">
      <alignment horizontal="center" vertical="center"/>
    </xf>
    <xf numFmtId="170" fontId="12" fillId="16" borderId="19" xfId="0" applyFont="1" applyFill="1" applyBorder="1" applyAlignment="1">
      <alignment horizontal="center" vertical="center" wrapText="1"/>
    </xf>
    <xf numFmtId="3" fontId="12" fillId="15" borderId="31" xfId="0" applyNumberFormat="1" applyFont="1" applyFill="1" applyBorder="1" applyAlignment="1">
      <alignment horizontal="center" vertical="center"/>
    </xf>
    <xf numFmtId="3" fontId="12" fillId="15" borderId="19" xfId="0" applyNumberFormat="1" applyFont="1" applyFill="1" applyBorder="1" applyAlignment="1">
      <alignment horizontal="center" vertical="center"/>
    </xf>
    <xf numFmtId="170" fontId="12" fillId="6" borderId="31" xfId="0" applyFont="1" applyFill="1" applyBorder="1" applyAlignment="1">
      <alignment horizontal="center" vertical="center"/>
    </xf>
    <xf numFmtId="170" fontId="12" fillId="6" borderId="19" xfId="0" applyFont="1" applyFill="1" applyBorder="1" applyAlignment="1">
      <alignment horizontal="center" vertical="center"/>
    </xf>
    <xf numFmtId="170" fontId="12" fillId="27" borderId="31" xfId="0" applyFont="1" applyFill="1" applyBorder="1" applyAlignment="1">
      <alignment horizontal="center" vertical="center" wrapText="1"/>
    </xf>
    <xf numFmtId="170" fontId="12" fillId="27" borderId="19" xfId="0" applyFont="1" applyFill="1" applyBorder="1" applyAlignment="1">
      <alignment horizontal="center" vertical="center"/>
    </xf>
    <xf numFmtId="170" fontId="12" fillId="18" borderId="31" xfId="0" applyFont="1" applyFill="1" applyBorder="1" applyAlignment="1">
      <alignment horizontal="center" vertical="center"/>
    </xf>
    <xf numFmtId="170" fontId="12" fillId="18" borderId="19" xfId="0" applyFont="1" applyFill="1" applyBorder="1" applyAlignment="1">
      <alignment horizontal="center" vertical="center"/>
    </xf>
    <xf numFmtId="170" fontId="12" fillId="17" borderId="31" xfId="0" applyFont="1" applyFill="1" applyBorder="1" applyAlignment="1">
      <alignment horizontal="center" vertical="center"/>
    </xf>
    <xf numFmtId="170" fontId="12" fillId="17" borderId="19" xfId="0" applyFont="1" applyFill="1" applyBorder="1" applyAlignment="1">
      <alignment horizontal="center" vertical="center"/>
    </xf>
    <xf numFmtId="170" fontId="12" fillId="6" borderId="31" xfId="0" applyFont="1" applyFill="1" applyBorder="1" applyAlignment="1">
      <alignment horizontal="center" vertical="center" wrapText="1"/>
    </xf>
    <xf numFmtId="170" fontId="12" fillId="15" borderId="31" xfId="0" applyFont="1" applyFill="1" applyBorder="1" applyAlignment="1">
      <alignment horizontal="center" vertical="center" wrapText="1"/>
    </xf>
    <xf numFmtId="170" fontId="12" fillId="15" borderId="19" xfId="0" applyFont="1" applyFill="1" applyBorder="1" applyAlignment="1">
      <alignment horizontal="center" vertical="center"/>
    </xf>
    <xf numFmtId="170" fontId="12" fillId="28" borderId="31" xfId="0" applyFont="1" applyFill="1" applyBorder="1" applyAlignment="1">
      <alignment horizontal="center" vertical="center" wrapText="1"/>
    </xf>
    <xf numFmtId="170" fontId="12" fillId="28" borderId="19" xfId="0" applyFont="1" applyFill="1" applyBorder="1" applyAlignment="1">
      <alignment horizontal="center" vertical="center" wrapText="1"/>
    </xf>
    <xf numFmtId="170" fontId="12" fillId="28" borderId="31" xfId="0" applyFont="1" applyFill="1" applyBorder="1" applyAlignment="1">
      <alignment horizontal="center" vertical="center"/>
    </xf>
    <xf numFmtId="170" fontId="12" fillId="28" borderId="19" xfId="0" applyFont="1" applyFill="1" applyBorder="1" applyAlignment="1">
      <alignment horizontal="center" vertical="center"/>
    </xf>
    <xf numFmtId="170" fontId="12" fillId="29" borderId="31" xfId="0" applyFont="1" applyFill="1" applyBorder="1" applyAlignment="1">
      <alignment horizontal="center" vertical="center" wrapText="1"/>
    </xf>
    <xf numFmtId="170" fontId="12" fillId="29" borderId="19" xfId="0" applyFont="1" applyFill="1" applyBorder="1" applyAlignment="1">
      <alignment horizontal="center" vertical="center"/>
    </xf>
    <xf numFmtId="170" fontId="12" fillId="29" borderId="19" xfId="0" applyFont="1" applyFill="1" applyBorder="1" applyAlignment="1">
      <alignment horizontal="center" vertical="center" wrapText="1"/>
    </xf>
    <xf numFmtId="170" fontId="12" fillId="27" borderId="19" xfId="0" applyFont="1" applyFill="1" applyBorder="1" applyAlignment="1">
      <alignment horizontal="center" vertical="center" wrapText="1"/>
    </xf>
    <xf numFmtId="170" fontId="12" fillId="6" borderId="19" xfId="0" applyFont="1" applyFill="1" applyBorder="1" applyAlignment="1">
      <alignment horizontal="center" vertical="center" wrapText="1"/>
    </xf>
    <xf numFmtId="170" fontId="12" fillId="8" borderId="31" xfId="0" applyFont="1" applyFill="1" applyBorder="1" applyAlignment="1">
      <alignment horizontal="center" vertical="center" wrapText="1"/>
    </xf>
    <xf numFmtId="170" fontId="12" fillId="8" borderId="19" xfId="0" applyFont="1" applyFill="1" applyBorder="1" applyAlignment="1">
      <alignment horizontal="center" vertical="center" wrapText="1"/>
    </xf>
    <xf numFmtId="170" fontId="12" fillId="15" borderId="19" xfId="0" applyFont="1" applyFill="1" applyBorder="1" applyAlignment="1">
      <alignment horizontal="center" vertical="center" wrapText="1"/>
    </xf>
    <xf numFmtId="170" fontId="37" fillId="0" borderId="0" xfId="0" applyFont="1" applyAlignment="1">
      <alignment horizontal="left" vertical="center" wrapText="1"/>
    </xf>
    <xf numFmtId="3" fontId="3" fillId="11" borderId="5" xfId="0" applyNumberFormat="1" applyFont="1" applyFill="1" applyBorder="1" applyAlignment="1">
      <alignment horizontal="center" vertical="center"/>
    </xf>
    <xf numFmtId="3" fontId="3" fillId="11" borderId="8" xfId="0" applyNumberFormat="1" applyFont="1" applyFill="1" applyBorder="1" applyAlignment="1">
      <alignment horizontal="center" vertical="center"/>
    </xf>
    <xf numFmtId="3" fontId="3" fillId="11" borderId="1" xfId="0" applyNumberFormat="1" applyFont="1" applyFill="1" applyBorder="1" applyAlignment="1">
      <alignment horizontal="center" vertical="center"/>
    </xf>
    <xf numFmtId="170" fontId="9" fillId="9" borderId="1" xfId="0" applyFont="1" applyFill="1" applyBorder="1" applyAlignment="1">
      <alignment horizontal="center" vertical="center"/>
    </xf>
    <xf numFmtId="170" fontId="9" fillId="9" borderId="8" xfId="0" applyFont="1" applyFill="1" applyBorder="1" applyAlignment="1">
      <alignment horizontal="center" vertical="center"/>
    </xf>
    <xf numFmtId="3" fontId="3" fillId="11" borderId="2" xfId="0" applyNumberFormat="1" applyFont="1" applyFill="1" applyBorder="1" applyAlignment="1">
      <alignment horizontal="center" vertical="center"/>
    </xf>
    <xf numFmtId="3" fontId="3" fillId="11" borderId="7" xfId="0" applyNumberFormat="1" applyFont="1" applyFill="1" applyBorder="1" applyAlignment="1">
      <alignment horizontal="center" vertical="center"/>
    </xf>
    <xf numFmtId="184" fontId="18" fillId="3" borderId="1" xfId="26" applyNumberFormat="1" applyFont="1" applyFill="1" applyBorder="1" applyAlignment="1">
      <alignment vertical="center"/>
    </xf>
    <xf numFmtId="184" fontId="18" fillId="3" borderId="5" xfId="26" applyNumberFormat="1" applyFont="1" applyFill="1" applyBorder="1" applyAlignment="1">
      <alignment vertical="center"/>
    </xf>
    <xf numFmtId="184" fontId="18" fillId="3" borderId="8" xfId="26" applyNumberFormat="1" applyFont="1" applyFill="1" applyBorder="1" applyAlignment="1">
      <alignment vertical="center"/>
    </xf>
    <xf numFmtId="184" fontId="18" fillId="3" borderId="10" xfId="26" applyNumberFormat="1" applyFont="1" applyFill="1" applyBorder="1" applyAlignment="1">
      <alignment vertical="center"/>
    </xf>
    <xf numFmtId="184" fontId="18" fillId="3" borderId="15" xfId="26" applyNumberFormat="1" applyFont="1" applyFill="1" applyBorder="1" applyAlignment="1">
      <alignment vertical="center"/>
    </xf>
    <xf numFmtId="184" fontId="18" fillId="3" borderId="41" xfId="26" applyNumberFormat="1" applyFont="1" applyFill="1" applyBorder="1" applyAlignment="1">
      <alignment vertical="center"/>
    </xf>
    <xf numFmtId="184" fontId="18" fillId="3" borderId="38" xfId="26" applyNumberFormat="1" applyFont="1" applyFill="1" applyBorder="1" applyAlignment="1">
      <alignment vertical="center"/>
    </xf>
    <xf numFmtId="184" fontId="18" fillId="3" borderId="37" xfId="26" applyNumberFormat="1" applyFont="1" applyFill="1" applyBorder="1" applyAlignment="1">
      <alignment vertical="center"/>
    </xf>
    <xf numFmtId="184" fontId="18" fillId="3" borderId="39" xfId="26" applyNumberFormat="1" applyFont="1" applyFill="1" applyBorder="1" applyAlignment="1">
      <alignment vertical="center"/>
    </xf>
    <xf numFmtId="184" fontId="18" fillId="3" borderId="61" xfId="26" applyNumberFormat="1" applyFont="1" applyFill="1" applyBorder="1" applyAlignment="1">
      <alignment vertical="center"/>
    </xf>
    <xf numFmtId="184" fontId="18" fillId="3" borderId="47" xfId="26" applyNumberFormat="1" applyFont="1" applyFill="1" applyBorder="1" applyAlignment="1">
      <alignment vertical="center"/>
    </xf>
    <xf numFmtId="184" fontId="18" fillId="3" borderId="45" xfId="26" applyNumberFormat="1" applyFont="1" applyFill="1" applyBorder="1" applyAlignment="1">
      <alignment vertical="center"/>
    </xf>
    <xf numFmtId="184" fontId="18" fillId="3" borderId="3" xfId="26" applyNumberFormat="1" applyFont="1" applyFill="1" applyBorder="1" applyAlignment="1">
      <alignment vertical="center"/>
    </xf>
    <xf numFmtId="184" fontId="18" fillId="3" borderId="6" xfId="26" applyNumberFormat="1" applyFont="1" applyFill="1" applyBorder="1" applyAlignment="1">
      <alignment vertical="center"/>
    </xf>
    <xf numFmtId="184" fontId="18" fillId="3" borderId="9" xfId="26" applyNumberFormat="1" applyFont="1" applyFill="1" applyBorder="1" applyAlignment="1">
      <alignment vertical="center"/>
    </xf>
    <xf numFmtId="184" fontId="18" fillId="3" borderId="31" xfId="26" applyNumberFormat="1" applyFont="1" applyFill="1" applyBorder="1" applyAlignment="1">
      <alignment vertical="center"/>
    </xf>
    <xf numFmtId="184" fontId="18" fillId="7" borderId="3" xfId="26" applyNumberFormat="1" applyFont="1" applyFill="1" applyBorder="1" applyAlignment="1">
      <alignment vertical="center"/>
    </xf>
    <xf numFmtId="184" fontId="18" fillId="7" borderId="6" xfId="26" applyNumberFormat="1" applyFont="1" applyFill="1" applyBorder="1" applyAlignment="1">
      <alignment vertical="center"/>
    </xf>
    <xf numFmtId="0" fontId="18" fillId="7" borderId="6" xfId="26" applyFont="1" applyFill="1" applyBorder="1" applyAlignment="1">
      <alignment vertical="center"/>
    </xf>
    <xf numFmtId="0" fontId="18" fillId="7" borderId="9" xfId="26" applyFont="1" applyFill="1" applyBorder="1" applyAlignment="1">
      <alignment vertical="center"/>
    </xf>
    <xf numFmtId="184" fontId="18" fillId="5" borderId="12" xfId="26" applyNumberFormat="1" applyFont="1" applyFill="1" applyBorder="1" applyAlignment="1">
      <alignment vertical="center"/>
    </xf>
    <xf numFmtId="184" fontId="18" fillId="5" borderId="14" xfId="26" applyNumberFormat="1" applyFont="1" applyFill="1" applyBorder="1" applyAlignment="1">
      <alignment vertical="center"/>
    </xf>
    <xf numFmtId="0" fontId="18" fillId="5" borderId="14" xfId="26" applyFont="1" applyFill="1" applyBorder="1" applyAlignment="1">
      <alignment vertical="center"/>
    </xf>
    <xf numFmtId="0" fontId="18" fillId="5" borderId="16" xfId="26" applyFont="1" applyFill="1" applyBorder="1" applyAlignment="1">
      <alignment vertical="center"/>
    </xf>
    <xf numFmtId="184" fontId="18" fillId="3" borderId="12" xfId="26" applyNumberFormat="1" applyFont="1" applyFill="1" applyBorder="1" applyAlignment="1">
      <alignment vertical="center"/>
    </xf>
    <xf numFmtId="184" fontId="18" fillId="3" borderId="14" xfId="26" applyNumberFormat="1" applyFont="1" applyFill="1" applyBorder="1" applyAlignment="1">
      <alignment vertical="center"/>
    </xf>
    <xf numFmtId="184" fontId="18" fillId="3" borderId="16" xfId="26" applyNumberFormat="1" applyFont="1" applyFill="1" applyBorder="1" applyAlignment="1">
      <alignment vertical="center"/>
    </xf>
    <xf numFmtId="0" fontId="18" fillId="7" borderId="31" xfId="26" applyFont="1" applyFill="1" applyBorder="1" applyAlignment="1">
      <alignment vertical="center"/>
    </xf>
    <xf numFmtId="184" fontId="18" fillId="7" borderId="1" xfId="26" applyNumberFormat="1" applyFont="1" applyFill="1" applyBorder="1" applyAlignment="1">
      <alignment vertical="center"/>
    </xf>
    <xf numFmtId="184" fontId="18" fillId="7" borderId="5" xfId="26" applyNumberFormat="1" applyFont="1" applyFill="1" applyBorder="1" applyAlignment="1">
      <alignment vertical="center"/>
    </xf>
    <xf numFmtId="184" fontId="18" fillId="7" borderId="8" xfId="26" applyNumberFormat="1" applyFont="1" applyFill="1" applyBorder="1" applyAlignment="1">
      <alignment vertical="center"/>
    </xf>
    <xf numFmtId="184" fontId="18" fillId="13" borderId="3" xfId="26" applyNumberFormat="1" applyFont="1" applyFill="1" applyBorder="1" applyAlignment="1">
      <alignment vertical="center"/>
    </xf>
    <xf numFmtId="184" fontId="18" fillId="13" borderId="6" xfId="26" applyNumberFormat="1" applyFont="1" applyFill="1" applyBorder="1" applyAlignment="1">
      <alignment vertical="center"/>
    </xf>
    <xf numFmtId="0" fontId="18" fillId="13" borderId="6" xfId="26" applyFont="1" applyFill="1" applyBorder="1" applyAlignment="1">
      <alignment vertical="center"/>
    </xf>
    <xf numFmtId="0" fontId="18" fillId="13" borderId="9" xfId="26" applyFont="1" applyFill="1" applyBorder="1" applyAlignment="1">
      <alignment vertical="center"/>
    </xf>
    <xf numFmtId="184" fontId="18" fillId="3" borderId="11" xfId="26" applyNumberFormat="1" applyFont="1" applyFill="1" applyBorder="1" applyAlignment="1">
      <alignment vertical="center"/>
    </xf>
    <xf numFmtId="0" fontId="16" fillId="3" borderId="63" xfId="35" applyFont="1" applyFill="1" applyBorder="1" applyAlignment="1">
      <alignment horizontal="center" vertical="center" wrapText="1"/>
    </xf>
    <xf numFmtId="184" fontId="16" fillId="3" borderId="63" xfId="35" applyNumberFormat="1" applyFont="1" applyFill="1" applyBorder="1" applyAlignment="1">
      <alignment horizontal="center" vertical="center" wrapText="1"/>
    </xf>
    <xf numFmtId="184" fontId="16" fillId="3" borderId="63" xfId="35" applyNumberFormat="1" applyFont="1" applyFill="1" applyBorder="1" applyAlignment="1">
      <alignment horizontal="center" vertical="center"/>
    </xf>
    <xf numFmtId="0" fontId="16" fillId="3" borderId="63" xfId="35" applyFont="1" applyFill="1" applyBorder="1" applyAlignment="1">
      <alignment horizontal="center" vertical="center"/>
    </xf>
    <xf numFmtId="184" fontId="3" fillId="3" borderId="63" xfId="35" applyNumberFormat="1" applyFont="1" applyFill="1" applyBorder="1" applyAlignment="1">
      <alignment horizontal="center" vertical="center" wrapText="1"/>
    </xf>
    <xf numFmtId="0" fontId="2" fillId="3" borderId="63" xfId="35" applyFont="1" applyFill="1" applyBorder="1" applyAlignment="1">
      <alignment horizontal="center" vertical="center" wrapText="1"/>
    </xf>
    <xf numFmtId="0" fontId="2" fillId="3" borderId="63" xfId="35" applyFont="1" applyFill="1" applyBorder="1" applyAlignment="1">
      <alignment horizontal="center" vertical="center"/>
    </xf>
    <xf numFmtId="184" fontId="2" fillId="3" borderId="63" xfId="35" applyNumberFormat="1" applyFont="1" applyFill="1" applyBorder="1" applyAlignment="1">
      <alignment horizontal="center" vertical="center" wrapText="1"/>
    </xf>
    <xf numFmtId="184" fontId="2" fillId="3" borderId="63" xfId="35" applyNumberFormat="1" applyFont="1" applyFill="1" applyBorder="1" applyAlignment="1">
      <alignment horizontal="center" vertical="center"/>
    </xf>
    <xf numFmtId="184" fontId="3" fillId="3" borderId="63" xfId="35" applyNumberFormat="1" applyFont="1" applyFill="1" applyBorder="1" applyAlignment="1">
      <alignment horizontal="center" vertical="center"/>
    </xf>
    <xf numFmtId="0" fontId="16" fillId="4" borderId="63" xfId="35" applyFont="1" applyFill="1" applyBorder="1" applyAlignment="1">
      <alignment horizontal="center" vertical="center" wrapText="1"/>
    </xf>
    <xf numFmtId="0" fontId="16" fillId="13" borderId="63" xfId="35" applyFont="1" applyFill="1" applyBorder="1" applyAlignment="1">
      <alignment horizontal="center" vertical="center" wrapText="1"/>
    </xf>
    <xf numFmtId="0" fontId="16" fillId="0" borderId="2" xfId="26" applyFont="1" applyBorder="1" applyAlignment="1">
      <alignment horizontal="center" vertical="center"/>
    </xf>
    <xf numFmtId="0" fontId="16" fillId="0" borderId="4" xfId="26" applyFont="1" applyBorder="1" applyAlignment="1">
      <alignment horizontal="center" vertical="center"/>
    </xf>
    <xf numFmtId="0" fontId="16" fillId="0" borderId="7" xfId="26" applyFont="1" applyBorder="1" applyAlignment="1">
      <alignment horizontal="center" vertical="center"/>
    </xf>
    <xf numFmtId="0" fontId="16" fillId="0" borderId="50" xfId="26" applyFont="1" applyBorder="1" applyAlignment="1">
      <alignment horizontal="center" vertical="center"/>
    </xf>
    <xf numFmtId="3" fontId="12" fillId="0" borderId="31" xfId="0" applyNumberFormat="1" applyFont="1" applyFill="1" applyBorder="1" applyAlignment="1">
      <alignment horizontal="center" vertical="center"/>
    </xf>
    <xf numFmtId="3" fontId="12" fillId="24" borderId="19" xfId="0" applyNumberFormat="1" applyFont="1" applyFill="1" applyBorder="1" applyAlignment="1">
      <alignment horizontal="center" vertical="center"/>
    </xf>
    <xf numFmtId="0" fontId="49" fillId="0" borderId="31" xfId="0" applyNumberFormat="1" applyFont="1" applyFill="1" applyBorder="1" applyAlignment="1">
      <alignment horizontal="center" vertical="center" wrapText="1"/>
    </xf>
    <xf numFmtId="0" fontId="12" fillId="24" borderId="19" xfId="0" applyNumberFormat="1" applyFont="1" applyFill="1" applyBorder="1" applyAlignment="1">
      <alignment horizontal="center" vertical="center" wrapText="1"/>
    </xf>
    <xf numFmtId="3" fontId="13" fillId="0" borderId="31" xfId="0" applyNumberFormat="1" applyFont="1" applyFill="1" applyBorder="1" applyAlignment="1">
      <alignment horizontal="center" vertical="center"/>
    </xf>
    <xf numFmtId="3" fontId="13" fillId="24" borderId="19" xfId="0" applyNumberFormat="1" applyFont="1" applyFill="1" applyBorder="1" applyAlignment="1">
      <alignment horizontal="center" vertical="center"/>
    </xf>
    <xf numFmtId="0" fontId="52" fillId="17" borderId="31" xfId="0" applyNumberFormat="1" applyFont="1" applyFill="1" applyBorder="1" applyAlignment="1">
      <alignment horizontal="center" vertical="center" wrapText="1"/>
    </xf>
    <xf numFmtId="0" fontId="35" fillId="17" borderId="19" xfId="0" applyNumberFormat="1" applyFont="1" applyFill="1" applyBorder="1" applyAlignment="1">
      <alignment horizontal="center" vertical="center"/>
    </xf>
    <xf numFmtId="3" fontId="13" fillId="0" borderId="5" xfId="0" applyNumberFormat="1" applyFont="1" applyFill="1" applyBorder="1" applyAlignment="1">
      <alignment horizontal="center" vertical="center"/>
    </xf>
    <xf numFmtId="3" fontId="13" fillId="0" borderId="19" xfId="0" applyNumberFormat="1" applyFont="1" applyFill="1" applyBorder="1" applyAlignment="1">
      <alignment horizontal="center" vertical="center"/>
    </xf>
    <xf numFmtId="0" fontId="35" fillId="17" borderId="6" xfId="0" applyNumberFormat="1" applyFont="1" applyFill="1" applyBorder="1" applyAlignment="1">
      <alignment horizontal="center" vertical="center" wrapText="1"/>
    </xf>
    <xf numFmtId="0" fontId="35" fillId="17" borderId="6" xfId="0" applyNumberFormat="1" applyFont="1" applyFill="1" applyBorder="1" applyAlignment="1">
      <alignment horizontal="center" vertical="center"/>
    </xf>
    <xf numFmtId="0" fontId="12" fillId="0" borderId="31"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wrapText="1"/>
    </xf>
    <xf numFmtId="0" fontId="12" fillId="0" borderId="19" xfId="0" applyNumberFormat="1" applyFont="1" applyFill="1" applyBorder="1" applyAlignment="1">
      <alignment horizontal="center" vertical="center" wrapText="1"/>
    </xf>
    <xf numFmtId="0" fontId="12" fillId="0" borderId="19" xfId="0" applyNumberFormat="1" applyFont="1" applyFill="1" applyBorder="1" applyAlignment="1">
      <alignment horizontal="center" vertical="center"/>
    </xf>
    <xf numFmtId="0" fontId="12" fillId="0" borderId="31" xfId="0" applyNumberFormat="1" applyFont="1" applyFill="1" applyBorder="1" applyAlignment="1">
      <alignment horizontal="center" vertical="center"/>
    </xf>
    <xf numFmtId="0" fontId="12" fillId="0" borderId="5" xfId="0" applyNumberFormat="1" applyFont="1" applyFill="1" applyBorder="1" applyAlignment="1">
      <alignment horizontal="center" vertical="center"/>
    </xf>
    <xf numFmtId="3" fontId="12" fillId="0" borderId="5" xfId="0" applyNumberFormat="1" applyFont="1" applyFill="1" applyBorder="1" applyAlignment="1">
      <alignment horizontal="center" vertical="center"/>
    </xf>
    <xf numFmtId="3" fontId="12" fillId="0" borderId="19" xfId="0" applyNumberFormat="1" applyFont="1" applyFill="1" applyBorder="1" applyAlignment="1">
      <alignment horizontal="center" vertical="center"/>
    </xf>
    <xf numFmtId="3" fontId="49" fillId="0" borderId="31" xfId="0" applyNumberFormat="1" applyFont="1" applyFill="1" applyBorder="1" applyAlignment="1">
      <alignment horizontal="center" vertical="center"/>
    </xf>
    <xf numFmtId="3" fontId="12" fillId="24" borderId="5" xfId="0" applyNumberFormat="1" applyFont="1" applyFill="1" applyBorder="1" applyAlignment="1">
      <alignment horizontal="center" vertical="center"/>
    </xf>
    <xf numFmtId="0" fontId="49" fillId="0" borderId="5" xfId="0" applyNumberFormat="1" applyFont="1" applyFill="1" applyBorder="1" applyAlignment="1">
      <alignment horizontal="center" vertical="center" wrapText="1"/>
    </xf>
    <xf numFmtId="0" fontId="49" fillId="0" borderId="19" xfId="0" applyNumberFormat="1" applyFont="1" applyFill="1" applyBorder="1" applyAlignment="1">
      <alignment horizontal="center" vertical="center" wrapText="1"/>
    </xf>
    <xf numFmtId="0" fontId="55" fillId="0" borderId="25" xfId="0" applyNumberFormat="1" applyFont="1" applyFill="1" applyBorder="1" applyAlignment="1">
      <alignment horizontal="center" vertical="center"/>
    </xf>
    <xf numFmtId="0" fontId="55" fillId="0" borderId="46" xfId="0" applyNumberFormat="1" applyFont="1" applyFill="1" applyBorder="1" applyAlignment="1">
      <alignment horizontal="center" vertical="center"/>
    </xf>
    <xf numFmtId="0" fontId="54" fillId="17" borderId="6" xfId="0" applyNumberFormat="1" applyFont="1" applyFill="1" applyBorder="1" applyAlignment="1">
      <alignment horizontal="center" vertical="center" wrapText="1"/>
    </xf>
    <xf numFmtId="0" fontId="54" fillId="17" borderId="6" xfId="0" applyNumberFormat="1" applyFont="1" applyFill="1" applyBorder="1" applyAlignment="1">
      <alignment horizontal="center" vertical="center"/>
    </xf>
    <xf numFmtId="0" fontId="54" fillId="17" borderId="31" xfId="0" applyNumberFormat="1" applyFont="1" applyFill="1" applyBorder="1" applyAlignment="1">
      <alignment horizontal="left" vertical="center" wrapText="1"/>
    </xf>
    <xf numFmtId="0" fontId="54" fillId="17" borderId="19" xfId="0" applyNumberFormat="1" applyFont="1" applyFill="1" applyBorder="1" applyAlignment="1">
      <alignment horizontal="left" vertical="center"/>
    </xf>
    <xf numFmtId="3" fontId="49" fillId="0" borderId="5" xfId="0" applyNumberFormat="1" applyFont="1" applyFill="1" applyBorder="1" applyAlignment="1">
      <alignment horizontal="center" vertical="center"/>
    </xf>
    <xf numFmtId="3" fontId="49" fillId="0" borderId="19" xfId="0" applyNumberFormat="1" applyFont="1" applyFill="1" applyBorder="1" applyAlignment="1">
      <alignment horizontal="center" vertical="center"/>
    </xf>
    <xf numFmtId="0" fontId="49" fillId="0" borderId="19" xfId="0" applyNumberFormat="1" applyFont="1" applyFill="1" applyBorder="1" applyAlignment="1">
      <alignment horizontal="center" vertical="center"/>
    </xf>
    <xf numFmtId="3" fontId="53" fillId="0" borderId="5" xfId="0" applyNumberFormat="1" applyFont="1" applyFill="1" applyBorder="1" applyAlignment="1">
      <alignment horizontal="center" vertical="center"/>
    </xf>
    <xf numFmtId="3" fontId="53" fillId="0" borderId="19" xfId="0" applyNumberFormat="1" applyFont="1" applyFill="1" applyBorder="1" applyAlignment="1">
      <alignment horizontal="center" vertical="center"/>
    </xf>
    <xf numFmtId="0" fontId="54" fillId="17" borderId="31" xfId="0" applyNumberFormat="1" applyFont="1" applyFill="1" applyBorder="1" applyAlignment="1">
      <alignment horizontal="center" vertical="center" wrapText="1"/>
    </xf>
    <xf numFmtId="0" fontId="54" fillId="17" borderId="19" xfId="0" applyNumberFormat="1" applyFont="1" applyFill="1" applyBorder="1" applyAlignment="1">
      <alignment horizontal="center" vertical="center"/>
    </xf>
    <xf numFmtId="3" fontId="53" fillId="0" borderId="31" xfId="0" applyNumberFormat="1" applyFont="1" applyFill="1" applyBorder="1" applyAlignment="1">
      <alignment horizontal="center" vertical="center"/>
    </xf>
    <xf numFmtId="0" fontId="49" fillId="0" borderId="31" xfId="0" applyNumberFormat="1" applyFont="1" applyFill="1" applyBorder="1" applyAlignment="1">
      <alignment horizontal="center" vertical="center"/>
    </xf>
    <xf numFmtId="0" fontId="49" fillId="0" borderId="5" xfId="0" applyNumberFormat="1" applyFont="1" applyFill="1" applyBorder="1" applyAlignment="1">
      <alignment horizontal="center" vertical="center"/>
    </xf>
    <xf numFmtId="3" fontId="49" fillId="24" borderId="5" xfId="0" applyNumberFormat="1" applyFont="1" applyFill="1" applyBorder="1" applyAlignment="1">
      <alignment horizontal="center" vertical="center"/>
    </xf>
    <xf numFmtId="3" fontId="49" fillId="24" borderId="19" xfId="0" applyNumberFormat="1" applyFont="1" applyFill="1" applyBorder="1" applyAlignment="1">
      <alignment horizontal="center" vertical="center"/>
    </xf>
    <xf numFmtId="0" fontId="49" fillId="24" borderId="19" xfId="0" applyNumberFormat="1" applyFont="1" applyFill="1" applyBorder="1" applyAlignment="1">
      <alignment horizontal="center" vertical="center" wrapText="1"/>
    </xf>
    <xf numFmtId="3" fontId="53" fillId="24" borderId="19" xfId="0" applyNumberFormat="1" applyFont="1" applyFill="1" applyBorder="1" applyAlignment="1">
      <alignment horizontal="center" vertical="center"/>
    </xf>
    <xf numFmtId="170" fontId="0" fillId="0" borderId="24" xfId="0" applyBorder="1" applyAlignment="1">
      <alignment horizontal="center"/>
    </xf>
    <xf numFmtId="170" fontId="0" fillId="0" borderId="34" xfId="0" applyBorder="1" applyAlignment="1">
      <alignment horizontal="center"/>
    </xf>
    <xf numFmtId="170" fontId="0" fillId="0" borderId="14" xfId="0" applyBorder="1" applyAlignment="1">
      <alignment horizontal="center"/>
    </xf>
    <xf numFmtId="171" fontId="33" fillId="0" borderId="24" xfId="0" applyNumberFormat="1" applyFont="1" applyBorder="1" applyAlignment="1">
      <alignment horizontal="center"/>
    </xf>
    <xf numFmtId="171" fontId="33" fillId="0" borderId="14" xfId="0" applyNumberFormat="1" applyFont="1" applyBorder="1" applyAlignment="1">
      <alignment horizontal="center"/>
    </xf>
    <xf numFmtId="0" fontId="9" fillId="6" borderId="6" xfId="49" applyFont="1" applyFill="1" applyBorder="1" applyAlignment="1">
      <alignment horizontal="center" vertical="center"/>
    </xf>
    <xf numFmtId="0" fontId="3" fillId="6" borderId="6" xfId="49" applyFont="1" applyFill="1" applyBorder="1" applyAlignment="1">
      <alignment horizontal="center" vertical="center"/>
    </xf>
    <xf numFmtId="165" fontId="3" fillId="6" borderId="31" xfId="45" applyFont="1" applyFill="1" applyBorder="1" applyAlignment="1">
      <alignment horizontal="center" vertical="center"/>
    </xf>
    <xf numFmtId="165" fontId="3" fillId="6" borderId="19" xfId="45" applyFont="1" applyFill="1" applyBorder="1" applyAlignment="1">
      <alignment horizontal="center" vertical="center"/>
    </xf>
    <xf numFmtId="170" fontId="3" fillId="6" borderId="6" xfId="0" applyFont="1" applyFill="1" applyBorder="1" applyAlignment="1">
      <alignment horizontal="center" vertical="center" wrapText="1"/>
    </xf>
    <xf numFmtId="3" fontId="27" fillId="23" borderId="1" xfId="0" applyNumberFormat="1" applyFont="1" applyFill="1" applyBorder="1" applyAlignment="1">
      <alignment horizontal="center" vertical="center"/>
    </xf>
    <xf numFmtId="3" fontId="27" fillId="23" borderId="5" xfId="0" applyNumberFormat="1" applyFont="1" applyFill="1" applyBorder="1" applyAlignment="1">
      <alignment horizontal="center" vertical="center"/>
    </xf>
    <xf numFmtId="170" fontId="0" fillId="0" borderId="6" xfId="0" applyBorder="1" applyAlignment="1">
      <alignment horizontal="center" vertical="center"/>
    </xf>
    <xf numFmtId="3" fontId="28" fillId="6" borderId="1" xfId="0" applyNumberFormat="1" applyFont="1" applyFill="1" applyBorder="1" applyAlignment="1">
      <alignment horizontal="center" vertical="center"/>
    </xf>
    <xf numFmtId="3" fontId="28" fillId="6" borderId="5" xfId="0" applyNumberFormat="1" applyFont="1" applyFill="1" applyBorder="1" applyAlignment="1">
      <alignment horizontal="center" vertical="center"/>
    </xf>
    <xf numFmtId="170" fontId="27" fillId="23" borderId="5" xfId="0" applyFont="1" applyFill="1" applyBorder="1" applyAlignment="1">
      <alignment horizontal="center" vertical="center"/>
    </xf>
    <xf numFmtId="170" fontId="27" fillId="23" borderId="1" xfId="0" applyFont="1" applyFill="1" applyBorder="1" applyAlignment="1">
      <alignment horizontal="center" vertical="center"/>
    </xf>
    <xf numFmtId="3" fontId="28" fillId="4" borderId="1" xfId="0" applyNumberFormat="1" applyFont="1" applyFill="1" applyBorder="1" applyAlignment="1">
      <alignment horizontal="center" vertical="center"/>
    </xf>
    <xf numFmtId="3" fontId="28" fillId="4" borderId="5" xfId="0" applyNumberFormat="1" applyFont="1" applyFill="1" applyBorder="1" applyAlignment="1">
      <alignment horizontal="center" vertical="center"/>
    </xf>
    <xf numFmtId="3" fontId="2" fillId="6" borderId="1" xfId="0" applyNumberFormat="1" applyFont="1" applyFill="1" applyBorder="1" applyAlignment="1">
      <alignment horizontal="center" vertical="center"/>
    </xf>
    <xf numFmtId="3" fontId="2" fillId="6" borderId="5" xfId="0" applyNumberFormat="1" applyFont="1" applyFill="1" applyBorder="1" applyAlignment="1">
      <alignment horizontal="center" vertical="center"/>
    </xf>
    <xf numFmtId="3" fontId="2" fillId="6" borderId="1" xfId="0" applyNumberFormat="1" applyFont="1" applyFill="1" applyBorder="1" applyAlignment="1">
      <alignment horizontal="center" vertical="center" wrapText="1"/>
    </xf>
    <xf numFmtId="3" fontId="2" fillId="6" borderId="5" xfId="0" applyNumberFormat="1" applyFont="1" applyFill="1" applyBorder="1" applyAlignment="1">
      <alignment horizontal="center" vertical="center" wrapText="1"/>
    </xf>
    <xf numFmtId="170" fontId="2" fillId="6" borderId="1" xfId="0" applyFont="1" applyFill="1" applyBorder="1" applyAlignment="1">
      <alignment horizontal="center" vertical="center"/>
    </xf>
    <xf numFmtId="170" fontId="2" fillId="6" borderId="5" xfId="0" applyFont="1" applyFill="1" applyBorder="1" applyAlignment="1">
      <alignment horizontal="center" vertical="center"/>
    </xf>
    <xf numFmtId="170" fontId="2" fillId="4" borderId="1" xfId="0" applyFont="1" applyFill="1" applyBorder="1" applyAlignment="1">
      <alignment horizontal="center" vertical="center"/>
    </xf>
    <xf numFmtId="170" fontId="2" fillId="4" borderId="5" xfId="0" applyFont="1" applyFill="1" applyBorder="1" applyAlignment="1">
      <alignment horizontal="center" vertical="center"/>
    </xf>
    <xf numFmtId="3" fontId="2" fillId="4" borderId="1" xfId="0" applyNumberFormat="1" applyFont="1" applyFill="1" applyBorder="1" applyAlignment="1">
      <alignment horizontal="center" vertical="center"/>
    </xf>
    <xf numFmtId="3" fontId="2" fillId="4" borderId="5" xfId="0" applyNumberFormat="1" applyFont="1" applyFill="1" applyBorder="1" applyAlignment="1">
      <alignment horizontal="center" vertical="center"/>
    </xf>
    <xf numFmtId="3" fontId="2" fillId="6" borderId="61" xfId="0" applyNumberFormat="1" applyFont="1" applyFill="1" applyBorder="1" applyAlignment="1">
      <alignment horizontal="center" vertical="center" wrapText="1"/>
    </xf>
    <xf numFmtId="3" fontId="2" fillId="6" borderId="47" xfId="0" applyNumberFormat="1" applyFont="1" applyFill="1" applyBorder="1" applyAlignment="1">
      <alignment horizontal="center" vertical="center" wrapText="1"/>
    </xf>
    <xf numFmtId="3" fontId="2" fillId="6" borderId="47" xfId="0" applyNumberFormat="1" applyFont="1" applyFill="1" applyBorder="1" applyAlignment="1">
      <alignment horizontal="center" vertical="center"/>
    </xf>
    <xf numFmtId="3" fontId="3" fillId="0" borderId="39" xfId="0" applyNumberFormat="1" applyFont="1" applyBorder="1" applyAlignment="1">
      <alignment horizontal="center" vertical="center" wrapText="1"/>
    </xf>
    <xf numFmtId="3" fontId="3" fillId="0" borderId="38" xfId="0" applyNumberFormat="1" applyFont="1" applyBorder="1" applyAlignment="1">
      <alignment horizontal="center" vertical="center" wrapText="1"/>
    </xf>
    <xf numFmtId="3" fontId="3" fillId="0" borderId="37" xfId="0" applyNumberFormat="1" applyFont="1" applyBorder="1" applyAlignment="1">
      <alignment horizontal="center" vertical="center" wrapText="1"/>
    </xf>
    <xf numFmtId="170" fontId="2" fillId="6" borderId="61" xfId="0" applyFont="1" applyFill="1" applyBorder="1" applyAlignment="1">
      <alignment horizontal="center" vertical="center"/>
    </xf>
    <xf numFmtId="170" fontId="2" fillId="6" borderId="47" xfId="0" applyFont="1" applyFill="1" applyBorder="1" applyAlignment="1">
      <alignment horizontal="center" vertical="center"/>
    </xf>
    <xf numFmtId="3" fontId="3" fillId="0" borderId="1" xfId="0" applyNumberFormat="1" applyFont="1" applyBorder="1" applyAlignment="1">
      <alignment horizontal="center" vertical="center"/>
    </xf>
    <xf numFmtId="3" fontId="3" fillId="0" borderId="5" xfId="0" applyNumberFormat="1" applyFont="1" applyBorder="1" applyAlignment="1">
      <alignment horizontal="center" vertical="center"/>
    </xf>
    <xf numFmtId="3" fontId="3" fillId="0" borderId="8" xfId="0" applyNumberFormat="1" applyFont="1" applyBorder="1" applyAlignment="1">
      <alignment horizontal="center" vertical="center"/>
    </xf>
    <xf numFmtId="3" fontId="9" fillId="17" borderId="1" xfId="0" applyNumberFormat="1" applyFont="1" applyFill="1" applyBorder="1" applyAlignment="1">
      <alignment horizontal="center" vertical="center"/>
    </xf>
    <xf numFmtId="3" fontId="9" fillId="17" borderId="5" xfId="0" applyNumberFormat="1" applyFont="1" applyFill="1" applyBorder="1" applyAlignment="1">
      <alignment horizontal="center" vertical="center"/>
    </xf>
    <xf numFmtId="3" fontId="9" fillId="17" borderId="8" xfId="0" applyNumberFormat="1" applyFont="1" applyFill="1" applyBorder="1" applyAlignment="1">
      <alignment horizontal="center" vertical="center"/>
    </xf>
    <xf numFmtId="3" fontId="9" fillId="4" borderId="1" xfId="0" applyNumberFormat="1" applyFont="1" applyFill="1" applyBorder="1" applyAlignment="1">
      <alignment horizontal="center" vertical="center"/>
    </xf>
    <xf numFmtId="3" fontId="9" fillId="4" borderId="5" xfId="0" applyNumberFormat="1" applyFont="1" applyFill="1" applyBorder="1" applyAlignment="1">
      <alignment horizontal="center" vertical="center"/>
    </xf>
    <xf numFmtId="3" fontId="9" fillId="4" borderId="8" xfId="0" applyNumberFormat="1" applyFont="1" applyFill="1" applyBorder="1" applyAlignment="1">
      <alignment horizontal="center" vertical="center"/>
    </xf>
    <xf numFmtId="3" fontId="2" fillId="0" borderId="1" xfId="0" applyNumberFormat="1" applyFont="1" applyBorder="1" applyAlignment="1">
      <alignment horizontal="center" vertical="center" wrapText="1"/>
    </xf>
    <xf numFmtId="3" fontId="2" fillId="0" borderId="5" xfId="0" applyNumberFormat="1" applyFont="1" applyBorder="1" applyAlignment="1">
      <alignment horizontal="center" vertical="center" wrapText="1"/>
    </xf>
    <xf numFmtId="3" fontId="2" fillId="0" borderId="8" xfId="0" applyNumberFormat="1" applyFont="1" applyBorder="1" applyAlignment="1">
      <alignment horizontal="center" vertical="center" wrapText="1"/>
    </xf>
    <xf numFmtId="170" fontId="2" fillId="0" borderId="1" xfId="0" applyFont="1" applyBorder="1" applyAlignment="1">
      <alignment horizontal="center" vertical="center" wrapText="1"/>
    </xf>
    <xf numFmtId="170" fontId="2" fillId="0" borderId="8" xfId="0" applyFont="1" applyBorder="1" applyAlignment="1">
      <alignment horizontal="center" vertical="center" wrapText="1"/>
    </xf>
    <xf numFmtId="170" fontId="0" fillId="6" borderId="1" xfId="0" applyFill="1" applyBorder="1" applyAlignment="1">
      <alignment horizontal="center" vertical="center" wrapText="1"/>
    </xf>
    <xf numFmtId="170" fontId="2" fillId="6" borderId="5" xfId="0" applyFont="1" applyFill="1" applyBorder="1" applyAlignment="1">
      <alignment horizontal="center" vertical="center" wrapText="1"/>
    </xf>
    <xf numFmtId="170" fontId="2" fillId="6" borderId="8" xfId="0" applyFont="1" applyFill="1" applyBorder="1" applyAlignment="1">
      <alignment horizontal="center" vertical="center" wrapText="1"/>
    </xf>
    <xf numFmtId="170" fontId="3" fillId="0" borderId="2" xfId="0" applyFont="1" applyBorder="1" applyAlignment="1">
      <alignment horizontal="center" vertical="center" wrapText="1"/>
    </xf>
    <xf numFmtId="170" fontId="3" fillId="0" borderId="4" xfId="0" applyFont="1" applyBorder="1" applyAlignment="1">
      <alignment horizontal="center" vertical="center" wrapText="1"/>
    </xf>
    <xf numFmtId="170" fontId="3" fillId="0" borderId="7" xfId="0" applyFont="1" applyBorder="1" applyAlignment="1">
      <alignment horizontal="center" vertical="center" wrapText="1"/>
    </xf>
    <xf numFmtId="170" fontId="3" fillId="0" borderId="36" xfId="0" applyFont="1" applyBorder="1" applyAlignment="1">
      <alignment horizontal="center" vertical="center"/>
    </xf>
    <xf numFmtId="170" fontId="3" fillId="0" borderId="38" xfId="0" applyFont="1" applyBorder="1" applyAlignment="1">
      <alignment horizontal="center" vertical="center"/>
    </xf>
    <xf numFmtId="170" fontId="3" fillId="0" borderId="25" xfId="0" applyFont="1" applyBorder="1" applyAlignment="1">
      <alignment horizontal="center" vertical="center"/>
    </xf>
    <xf numFmtId="170" fontId="3" fillId="0" borderId="31" xfId="0" applyFont="1" applyBorder="1" applyAlignment="1">
      <alignment horizontal="center" vertical="center"/>
    </xf>
    <xf numFmtId="170" fontId="3" fillId="0" borderId="5" xfId="0" applyFont="1" applyBorder="1" applyAlignment="1">
      <alignment horizontal="center" vertical="center"/>
    </xf>
    <xf numFmtId="170" fontId="3" fillId="0" borderId="19" xfId="0" applyFont="1" applyBorder="1" applyAlignment="1">
      <alignment horizontal="center" vertical="center"/>
    </xf>
    <xf numFmtId="170" fontId="24" fillId="6" borderId="52" xfId="0" applyFont="1" applyFill="1" applyBorder="1" applyAlignment="1">
      <alignment horizontal="center"/>
    </xf>
    <xf numFmtId="170" fontId="24" fillId="6" borderId="53" xfId="0" applyFont="1" applyFill="1" applyBorder="1" applyAlignment="1">
      <alignment horizontal="center"/>
    </xf>
    <xf numFmtId="170" fontId="28" fillId="6" borderId="1" xfId="0" applyFont="1" applyFill="1" applyBorder="1" applyAlignment="1">
      <alignment horizontal="center" vertical="center"/>
    </xf>
    <xf numFmtId="170" fontId="28" fillId="6" borderId="5" xfId="0" applyFont="1" applyFill="1" applyBorder="1" applyAlignment="1">
      <alignment horizontal="center" vertical="center"/>
    </xf>
    <xf numFmtId="170" fontId="28" fillId="4" borderId="1" xfId="0" applyFont="1" applyFill="1" applyBorder="1" applyAlignment="1">
      <alignment horizontal="center" vertical="center"/>
    </xf>
    <xf numFmtId="170" fontId="28" fillId="4" borderId="5" xfId="0" applyFont="1" applyFill="1" applyBorder="1" applyAlignment="1">
      <alignment horizontal="center" vertical="center"/>
    </xf>
    <xf numFmtId="3" fontId="3" fillId="9" borderId="3" xfId="0" applyNumberFormat="1" applyFont="1" applyFill="1" applyBorder="1" applyAlignment="1">
      <alignment horizontal="center" vertical="center" wrapText="1"/>
    </xf>
    <xf numFmtId="3" fontId="3" fillId="9" borderId="6" xfId="0" applyNumberFormat="1" applyFont="1" applyFill="1" applyBorder="1" applyAlignment="1">
      <alignment horizontal="center" vertical="center" wrapText="1"/>
    </xf>
    <xf numFmtId="3" fontId="3" fillId="9" borderId="9" xfId="0" applyNumberFormat="1" applyFont="1" applyFill="1" applyBorder="1" applyAlignment="1">
      <alignment horizontal="center" vertical="center" wrapText="1"/>
    </xf>
    <xf numFmtId="3" fontId="2" fillId="9" borderId="3" xfId="0" applyNumberFormat="1" applyFont="1" applyFill="1" applyBorder="1" applyAlignment="1">
      <alignment horizontal="center" vertical="center" wrapText="1"/>
    </xf>
    <xf numFmtId="3" fontId="2" fillId="9" borderId="9" xfId="0" applyNumberFormat="1" applyFont="1" applyFill="1" applyBorder="1" applyAlignment="1">
      <alignment horizontal="center" vertical="center" wrapText="1"/>
    </xf>
    <xf numFmtId="170" fontId="3" fillId="9" borderId="3" xfId="0" applyFont="1" applyFill="1" applyBorder="1" applyAlignment="1">
      <alignment horizontal="center" vertical="center" wrapText="1"/>
    </xf>
    <xf numFmtId="170" fontId="3" fillId="9" borderId="6" xfId="0" applyFont="1" applyFill="1" applyBorder="1" applyAlignment="1">
      <alignment horizontal="center" vertical="center" wrapText="1"/>
    </xf>
    <xf numFmtId="170" fontId="3" fillId="9" borderId="9" xfId="0" applyFont="1" applyFill="1" applyBorder="1" applyAlignment="1">
      <alignment horizontal="center" vertical="center" wrapText="1"/>
    </xf>
    <xf numFmtId="170" fontId="2" fillId="9" borderId="19" xfId="0" applyFont="1" applyFill="1" applyBorder="1" applyAlignment="1">
      <alignment horizontal="center" vertical="center" wrapText="1"/>
    </xf>
    <xf numFmtId="170" fontId="2" fillId="9" borderId="6" xfId="0" applyFont="1" applyFill="1" applyBorder="1" applyAlignment="1">
      <alignment horizontal="center" vertical="center" wrapText="1"/>
    </xf>
    <xf numFmtId="170" fontId="2" fillId="9" borderId="9" xfId="0" applyFont="1" applyFill="1" applyBorder="1" applyAlignment="1">
      <alignment horizontal="center" vertical="center" wrapText="1"/>
    </xf>
    <xf numFmtId="170" fontId="2" fillId="9" borderId="3" xfId="0" applyFont="1" applyFill="1" applyBorder="1" applyAlignment="1">
      <alignment horizontal="center" vertical="center" wrapText="1"/>
    </xf>
    <xf numFmtId="170" fontId="2" fillId="9" borderId="1" xfId="0" applyFont="1" applyFill="1" applyBorder="1" applyAlignment="1">
      <alignment horizontal="center" vertical="center" wrapText="1"/>
    </xf>
    <xf numFmtId="170" fontId="2" fillId="9" borderId="5" xfId="0" applyFont="1" applyFill="1" applyBorder="1" applyAlignment="1">
      <alignment horizontal="center" vertical="center" wrapText="1"/>
    </xf>
    <xf numFmtId="170" fontId="2" fillId="9" borderId="8" xfId="0" applyFont="1" applyFill="1" applyBorder="1" applyAlignment="1">
      <alignment horizontal="center" vertical="center" wrapText="1"/>
    </xf>
    <xf numFmtId="3" fontId="2" fillId="9" borderId="19" xfId="0" applyNumberFormat="1" applyFont="1" applyFill="1" applyBorder="1" applyAlignment="1">
      <alignment horizontal="center" vertical="center" wrapText="1"/>
    </xf>
    <xf numFmtId="3" fontId="2" fillId="9" borderId="6" xfId="0" applyNumberFormat="1" applyFont="1" applyFill="1" applyBorder="1" applyAlignment="1">
      <alignment horizontal="center" vertical="center" wrapText="1"/>
    </xf>
    <xf numFmtId="170" fontId="3" fillId="9" borderId="19" xfId="0" applyFont="1" applyFill="1" applyBorder="1" applyAlignment="1">
      <alignment horizontal="center" vertical="center" wrapText="1"/>
    </xf>
    <xf numFmtId="170" fontId="3" fillId="9" borderId="31" xfId="0" applyFont="1" applyFill="1" applyBorder="1" applyAlignment="1">
      <alignment horizontal="center" vertical="center" wrapText="1"/>
    </xf>
    <xf numFmtId="3" fontId="3" fillId="9" borderId="32" xfId="0" applyNumberFormat="1" applyFont="1" applyFill="1" applyBorder="1" applyAlignment="1">
      <alignment horizontal="center" vertical="center"/>
    </xf>
    <xf numFmtId="3" fontId="3" fillId="9" borderId="22" xfId="0" applyNumberFormat="1" applyFont="1" applyFill="1" applyBorder="1" applyAlignment="1">
      <alignment horizontal="center" vertical="center"/>
    </xf>
    <xf numFmtId="170" fontId="3" fillId="9" borderId="32" xfId="0" applyFont="1" applyFill="1" applyBorder="1" applyAlignment="1">
      <alignment horizontal="center" vertical="center" wrapText="1"/>
    </xf>
    <xf numFmtId="170" fontId="3" fillId="9" borderId="12" xfId="0" applyFont="1" applyFill="1" applyBorder="1" applyAlignment="1">
      <alignment horizontal="center" vertical="center" wrapText="1"/>
    </xf>
    <xf numFmtId="170" fontId="3" fillId="9" borderId="14" xfId="0" applyFont="1" applyFill="1" applyBorder="1" applyAlignment="1">
      <alignment horizontal="center" vertical="center" wrapText="1"/>
    </xf>
    <xf numFmtId="170" fontId="3" fillId="9" borderId="16" xfId="0" applyFont="1" applyFill="1" applyBorder="1" applyAlignment="1">
      <alignment horizontal="center" vertical="center" wrapText="1"/>
    </xf>
    <xf numFmtId="170" fontId="3" fillId="9" borderId="21" xfId="0" applyFont="1" applyFill="1" applyBorder="1" applyAlignment="1">
      <alignment horizontal="center" vertical="center" wrapText="1"/>
    </xf>
    <xf numFmtId="170" fontId="3" fillId="9" borderId="22" xfId="0" applyFont="1" applyFill="1" applyBorder="1" applyAlignment="1">
      <alignment horizontal="center" vertical="center" wrapText="1"/>
    </xf>
    <xf numFmtId="3" fontId="3" fillId="9" borderId="20" xfId="0" applyNumberFormat="1" applyFont="1" applyFill="1" applyBorder="1" applyAlignment="1">
      <alignment horizontal="center" vertical="center"/>
    </xf>
    <xf numFmtId="3" fontId="3" fillId="9" borderId="21" xfId="0" applyNumberFormat="1" applyFont="1" applyFill="1" applyBorder="1" applyAlignment="1">
      <alignment horizontal="center" vertical="center"/>
    </xf>
    <xf numFmtId="170" fontId="3" fillId="9" borderId="20" xfId="0" applyFont="1" applyFill="1" applyBorder="1" applyAlignment="1">
      <alignment horizontal="center" vertical="center"/>
    </xf>
    <xf numFmtId="170" fontId="0" fillId="7" borderId="26" xfId="0" applyFill="1" applyBorder="1" applyAlignment="1">
      <alignment horizontal="center" vertical="center"/>
    </xf>
    <xf numFmtId="170" fontId="0" fillId="7" borderId="16" xfId="0" applyFill="1" applyBorder="1" applyAlignment="1">
      <alignment horizontal="center" vertical="center"/>
    </xf>
    <xf numFmtId="182" fontId="20" fillId="4" borderId="26" xfId="4" applyNumberFormat="1" applyFont="1" applyFill="1" applyBorder="1" applyAlignment="1">
      <alignment horizontal="center" vertical="center"/>
    </xf>
    <xf numFmtId="182" fontId="20" fillId="4" borderId="35" xfId="4" applyNumberFormat="1" applyFont="1" applyFill="1" applyBorder="1" applyAlignment="1">
      <alignment horizontal="center" vertical="center"/>
    </xf>
    <xf numFmtId="182" fontId="20" fillId="4" borderId="16" xfId="4" applyNumberFormat="1" applyFont="1" applyFill="1" applyBorder="1" applyAlignment="1">
      <alignment horizontal="center" vertical="center"/>
    </xf>
    <xf numFmtId="182" fontId="20" fillId="4" borderId="9" xfId="4" applyNumberFormat="1" applyFont="1" applyFill="1" applyBorder="1" applyAlignment="1">
      <alignment horizontal="center" vertical="center"/>
    </xf>
    <xf numFmtId="182" fontId="3" fillId="4" borderId="26" xfId="4" applyNumberFormat="1" applyFont="1" applyFill="1" applyBorder="1" applyAlignment="1">
      <alignment horizontal="center" vertical="center"/>
    </xf>
    <xf numFmtId="182" fontId="3" fillId="4" borderId="35" xfId="4" applyNumberFormat="1" applyFont="1" applyFill="1" applyBorder="1" applyAlignment="1">
      <alignment horizontal="center" vertical="center"/>
    </xf>
    <xf numFmtId="182" fontId="3" fillId="4" borderId="16" xfId="4" applyNumberFormat="1" applyFont="1" applyFill="1" applyBorder="1" applyAlignment="1">
      <alignment horizontal="center" vertical="center"/>
    </xf>
    <xf numFmtId="170" fontId="0" fillId="7" borderId="11" xfId="0" applyFill="1" applyBorder="1" applyAlignment="1">
      <alignment horizontal="center" vertical="center"/>
    </xf>
    <xf numFmtId="173" fontId="3" fillId="4" borderId="26" xfId="0" applyNumberFormat="1" applyFont="1" applyFill="1" applyBorder="1" applyAlignment="1">
      <alignment horizontal="center" vertical="center"/>
    </xf>
    <xf numFmtId="173" fontId="3" fillId="4" borderId="35" xfId="0" applyNumberFormat="1" applyFont="1" applyFill="1" applyBorder="1" applyAlignment="1">
      <alignment horizontal="center" vertical="center"/>
    </xf>
    <xf numFmtId="173" fontId="3" fillId="4" borderId="16" xfId="0" applyNumberFormat="1" applyFont="1" applyFill="1" applyBorder="1" applyAlignment="1">
      <alignment horizontal="center" vertical="center"/>
    </xf>
    <xf numFmtId="182" fontId="3" fillId="3" borderId="26" xfId="4" applyNumberFormat="1" applyFont="1" applyFill="1" applyBorder="1" applyAlignment="1">
      <alignment horizontal="center" vertical="center"/>
    </xf>
    <xf numFmtId="182" fontId="3" fillId="3" borderId="35" xfId="4" applyNumberFormat="1" applyFont="1" applyFill="1" applyBorder="1" applyAlignment="1">
      <alignment horizontal="center" vertical="center"/>
    </xf>
    <xf numFmtId="182" fontId="3" fillId="3" borderId="16" xfId="4" applyNumberFormat="1" applyFont="1" applyFill="1" applyBorder="1" applyAlignment="1">
      <alignment horizontal="center" vertical="center"/>
    </xf>
    <xf numFmtId="170" fontId="3" fillId="7" borderId="26" xfId="0" applyFont="1" applyFill="1" applyBorder="1" applyAlignment="1">
      <alignment horizontal="center" vertical="center"/>
    </xf>
    <xf numFmtId="170" fontId="3" fillId="7" borderId="16" xfId="0" applyFont="1" applyFill="1" applyBorder="1" applyAlignment="1">
      <alignment horizontal="center" vertical="center"/>
    </xf>
    <xf numFmtId="1" fontId="0" fillId="0" borderId="31" xfId="4" applyNumberFormat="1" applyFont="1" applyBorder="1" applyAlignment="1">
      <alignment horizontal="center" vertical="center"/>
    </xf>
    <xf numFmtId="1" fontId="0" fillId="0" borderId="19" xfId="4" applyNumberFormat="1" applyFont="1" applyBorder="1" applyAlignment="1">
      <alignment horizontal="center" vertical="center"/>
    </xf>
    <xf numFmtId="1" fontId="0" fillId="0" borderId="5" xfId="4" applyNumberFormat="1" applyFont="1" applyBorder="1" applyAlignment="1">
      <alignment horizontal="center" vertical="center"/>
    </xf>
    <xf numFmtId="170" fontId="16" fillId="0" borderId="31" xfId="0" applyFont="1" applyBorder="1" applyAlignment="1">
      <alignment horizontal="center" vertical="center" wrapText="1"/>
    </xf>
    <xf numFmtId="170" fontId="16" fillId="0" borderId="19" xfId="0" applyFont="1" applyBorder="1" applyAlignment="1">
      <alignment horizontal="center" vertical="center" wrapText="1"/>
    </xf>
    <xf numFmtId="1" fontId="0" fillId="3" borderId="31" xfId="4" applyNumberFormat="1" applyFont="1" applyFill="1" applyBorder="1" applyAlignment="1">
      <alignment horizontal="center" vertical="center"/>
    </xf>
    <xf numFmtId="1" fontId="0" fillId="3" borderId="5" xfId="4" applyNumberFormat="1" applyFont="1" applyFill="1" applyBorder="1" applyAlignment="1">
      <alignment horizontal="center" vertical="center"/>
    </xf>
    <xf numFmtId="1" fontId="0" fillId="3" borderId="19" xfId="4" applyNumberFormat="1" applyFont="1" applyFill="1" applyBorder="1" applyAlignment="1">
      <alignment horizontal="center" vertical="center"/>
    </xf>
    <xf numFmtId="170" fontId="16" fillId="0" borderId="31" xfId="0" applyFont="1" applyBorder="1" applyAlignment="1">
      <alignment horizontal="center" vertical="center"/>
    </xf>
    <xf numFmtId="170" fontId="16" fillId="0" borderId="19" xfId="0" applyFont="1" applyBorder="1" applyAlignment="1">
      <alignment horizontal="center" vertical="center"/>
    </xf>
    <xf numFmtId="3" fontId="0" fillId="8" borderId="24" xfId="0" applyNumberFormat="1" applyFill="1" applyBorder="1" applyAlignment="1">
      <alignment horizontal="center" vertical="center"/>
    </xf>
    <xf numFmtId="3" fontId="0" fillId="8" borderId="14" xfId="0" applyNumberFormat="1" applyFill="1" applyBorder="1" applyAlignment="1">
      <alignment horizontal="center" vertical="center"/>
    </xf>
    <xf numFmtId="3" fontId="16" fillId="0" borderId="31" xfId="0" applyNumberFormat="1" applyFont="1" applyBorder="1" applyAlignment="1">
      <alignment horizontal="center" vertical="center"/>
    </xf>
    <xf numFmtId="3" fontId="16" fillId="0" borderId="19" xfId="0" applyNumberFormat="1" applyFont="1" applyBorder="1" applyAlignment="1">
      <alignment horizontal="center" vertical="center"/>
    </xf>
    <xf numFmtId="3" fontId="16" fillId="0" borderId="31" xfId="0" applyNumberFormat="1" applyFont="1" applyBorder="1" applyAlignment="1">
      <alignment horizontal="center" vertical="center" wrapText="1"/>
    </xf>
    <xf numFmtId="3" fontId="16" fillId="0" borderId="19" xfId="0" applyNumberFormat="1" applyFont="1" applyBorder="1" applyAlignment="1">
      <alignment horizontal="center" vertical="center" wrapText="1"/>
    </xf>
    <xf numFmtId="3" fontId="16" fillId="0" borderId="6" xfId="0" applyNumberFormat="1" applyFont="1" applyBorder="1" applyAlignment="1">
      <alignment horizontal="center" vertical="center" wrapText="1"/>
    </xf>
    <xf numFmtId="3" fontId="0" fillId="0" borderId="31" xfId="0" applyNumberFormat="1" applyBorder="1" applyAlignment="1">
      <alignment horizontal="center" vertical="center"/>
    </xf>
    <xf numFmtId="3" fontId="0" fillId="0" borderId="19" xfId="0" applyNumberFormat="1" applyBorder="1" applyAlignment="1">
      <alignment horizontal="center" vertical="center"/>
    </xf>
    <xf numFmtId="0" fontId="15" fillId="3" borderId="31" xfId="34" applyFont="1" applyFill="1" applyBorder="1" applyAlignment="1">
      <alignment horizontal="center" vertical="center" wrapText="1"/>
    </xf>
    <xf numFmtId="0" fontId="15" fillId="3" borderId="5" xfId="34" applyFont="1" applyFill="1" applyBorder="1" applyAlignment="1">
      <alignment horizontal="center" vertical="center" wrapText="1"/>
    </xf>
    <xf numFmtId="0" fontId="15" fillId="3" borderId="19" xfId="34" applyFont="1" applyFill="1" applyBorder="1" applyAlignment="1">
      <alignment horizontal="center" vertical="center" wrapText="1"/>
    </xf>
    <xf numFmtId="0" fontId="15" fillId="3" borderId="6" xfId="34" applyFont="1" applyFill="1" applyBorder="1" applyAlignment="1">
      <alignment horizontal="center" vertical="center" wrapText="1"/>
    </xf>
    <xf numFmtId="0" fontId="15" fillId="3" borderId="11" xfId="34" applyFont="1" applyFill="1" applyBorder="1" applyAlignment="1">
      <alignment horizontal="center" vertical="center" wrapText="1"/>
    </xf>
    <xf numFmtId="0" fontId="15" fillId="3" borderId="47" xfId="34" applyFont="1" applyFill="1" applyBorder="1" applyAlignment="1">
      <alignment horizontal="center" vertical="center" wrapText="1"/>
    </xf>
    <xf numFmtId="0" fontId="15" fillId="3" borderId="48" xfId="34" applyFont="1" applyFill="1" applyBorder="1" applyAlignment="1">
      <alignment horizontal="center" vertical="center" wrapText="1"/>
    </xf>
    <xf numFmtId="170" fontId="16" fillId="3" borderId="6" xfId="0" applyFont="1" applyFill="1" applyBorder="1" applyAlignment="1">
      <alignment horizontal="center" vertical="center" wrapText="1"/>
    </xf>
    <xf numFmtId="170" fontId="16" fillId="3" borderId="31" xfId="0" applyFont="1" applyFill="1" applyBorder="1" applyAlignment="1">
      <alignment horizontal="center" vertical="center" wrapText="1"/>
    </xf>
    <xf numFmtId="170" fontId="16" fillId="3" borderId="19" xfId="0" applyFont="1" applyFill="1" applyBorder="1" applyAlignment="1">
      <alignment horizontal="center" vertical="center" wrapText="1"/>
    </xf>
    <xf numFmtId="0" fontId="16" fillId="0" borderId="31" xfId="0" applyNumberFormat="1" applyFont="1" applyBorder="1" applyAlignment="1">
      <alignment horizontal="center" vertical="center" wrapText="1"/>
    </xf>
    <xf numFmtId="0" fontId="16" fillId="0" borderId="19" xfId="0" applyNumberFormat="1" applyFont="1" applyBorder="1" applyAlignment="1">
      <alignment horizontal="center" vertical="center" wrapText="1"/>
    </xf>
    <xf numFmtId="3" fontId="0" fillId="0" borderId="5" xfId="0" applyNumberFormat="1" applyBorder="1" applyAlignment="1">
      <alignment horizontal="center" vertical="center"/>
    </xf>
    <xf numFmtId="3" fontId="0" fillId="0" borderId="36" xfId="0" applyNumberFormat="1" applyBorder="1" applyAlignment="1">
      <alignment horizontal="center" vertical="center"/>
    </xf>
    <xf numFmtId="3" fontId="0" fillId="0" borderId="38" xfId="0" applyNumberFormat="1" applyBorder="1" applyAlignment="1">
      <alignment horizontal="center" vertical="center"/>
    </xf>
    <xf numFmtId="3" fontId="0" fillId="0" borderId="25" xfId="0" applyNumberFormat="1" applyBorder="1" applyAlignment="1">
      <alignment horizontal="center" vertical="center"/>
    </xf>
    <xf numFmtId="170" fontId="16" fillId="0" borderId="5" xfId="0" applyFont="1" applyBorder="1" applyAlignment="1">
      <alignment horizontal="center" vertical="center" wrapText="1"/>
    </xf>
    <xf numFmtId="3" fontId="0" fillId="0" borderId="6" xfId="0" applyNumberFormat="1" applyBorder="1" applyAlignment="1">
      <alignment horizontal="center" vertical="center"/>
    </xf>
    <xf numFmtId="170" fontId="16" fillId="3" borderId="5" xfId="0" applyFont="1" applyFill="1" applyBorder="1" applyAlignment="1">
      <alignment horizontal="center" vertical="center" wrapText="1"/>
    </xf>
    <xf numFmtId="170" fontId="17" fillId="17" borderId="24" xfId="0" applyFont="1" applyFill="1" applyBorder="1" applyAlignment="1">
      <alignment horizontal="center" vertical="center"/>
    </xf>
    <xf numFmtId="170" fontId="17" fillId="17" borderId="34" xfId="0" applyFont="1" applyFill="1" applyBorder="1" applyAlignment="1">
      <alignment horizontal="center" vertical="center"/>
    </xf>
    <xf numFmtId="170" fontId="17" fillId="17" borderId="14" xfId="0" applyFont="1" applyFill="1" applyBorder="1" applyAlignment="1">
      <alignment horizontal="center" vertical="center"/>
    </xf>
    <xf numFmtId="182" fontId="0" fillId="0" borderId="31" xfId="4" applyNumberFormat="1" applyFont="1" applyBorder="1" applyAlignment="1">
      <alignment horizontal="center" vertical="center"/>
    </xf>
    <xf numFmtId="182" fontId="0" fillId="0" borderId="19" xfId="4" applyNumberFormat="1" applyFont="1" applyBorder="1" applyAlignment="1">
      <alignment horizontal="center" vertical="center"/>
    </xf>
    <xf numFmtId="1" fontId="0" fillId="0" borderId="31" xfId="0" applyNumberFormat="1" applyBorder="1" applyAlignment="1">
      <alignment horizontal="center" vertical="center"/>
    </xf>
    <xf numFmtId="1" fontId="0" fillId="0" borderId="19" xfId="0" applyNumberFormat="1" applyBorder="1" applyAlignment="1">
      <alignment horizontal="center" vertical="center"/>
    </xf>
    <xf numFmtId="182" fontId="0" fillId="0" borderId="5" xfId="4" applyNumberFormat="1" applyFont="1" applyBorder="1" applyAlignment="1">
      <alignment horizontal="center" vertical="center"/>
    </xf>
    <xf numFmtId="182" fontId="0" fillId="17" borderId="31" xfId="4" applyNumberFormat="1" applyFont="1" applyFill="1" applyBorder="1" applyAlignment="1">
      <alignment horizontal="center" vertical="center"/>
    </xf>
    <xf numFmtId="182" fontId="0" fillId="17" borderId="5" xfId="4" applyNumberFormat="1" applyFont="1" applyFill="1" applyBorder="1" applyAlignment="1">
      <alignment horizontal="center" vertical="center"/>
    </xf>
    <xf numFmtId="182" fontId="0" fillId="17" borderId="19" xfId="4" applyNumberFormat="1" applyFont="1" applyFill="1" applyBorder="1" applyAlignment="1">
      <alignment horizontal="center" vertical="center"/>
    </xf>
    <xf numFmtId="170" fontId="16" fillId="0" borderId="6" xfId="0" applyFont="1" applyBorder="1" applyAlignment="1">
      <alignment horizontal="center" vertical="center" wrapText="1"/>
    </xf>
    <xf numFmtId="170" fontId="0" fillId="14" borderId="46" xfId="0" applyFill="1" applyBorder="1" applyAlignment="1">
      <alignment horizontal="center" vertical="center"/>
    </xf>
    <xf numFmtId="170" fontId="0" fillId="14" borderId="48" xfId="0" applyFill="1" applyBorder="1" applyAlignment="1">
      <alignment horizontal="center" vertical="center"/>
    </xf>
    <xf numFmtId="3" fontId="0" fillId="3" borderId="31" xfId="0" applyNumberFormat="1" applyFill="1" applyBorder="1" applyAlignment="1">
      <alignment horizontal="center" vertical="center"/>
    </xf>
    <xf numFmtId="3" fontId="0" fillId="3" borderId="5" xfId="0" applyNumberFormat="1" applyFill="1" applyBorder="1" applyAlignment="1">
      <alignment horizontal="center" vertical="center"/>
    </xf>
    <xf numFmtId="3" fontId="0" fillId="3" borderId="19" xfId="0" applyNumberFormat="1" applyFill="1" applyBorder="1" applyAlignment="1">
      <alignment horizontal="center" vertical="center"/>
    </xf>
    <xf numFmtId="170" fontId="0" fillId="9" borderId="31" xfId="0" applyFill="1" applyBorder="1" applyAlignment="1">
      <alignment horizontal="center" vertical="center"/>
    </xf>
    <xf numFmtId="170" fontId="0" fillId="9" borderId="19" xfId="0" applyFill="1" applyBorder="1" applyAlignment="1">
      <alignment horizontal="center" vertical="center"/>
    </xf>
    <xf numFmtId="170" fontId="0" fillId="9" borderId="31" xfId="0" applyFill="1" applyBorder="1" applyAlignment="1">
      <alignment horizontal="center"/>
    </xf>
    <xf numFmtId="170" fontId="0" fillId="9" borderId="19" xfId="0" applyFill="1" applyBorder="1" applyAlignment="1">
      <alignment horizontal="center"/>
    </xf>
    <xf numFmtId="170" fontId="0" fillId="9" borderId="31" xfId="0" applyFill="1" applyBorder="1" applyAlignment="1">
      <alignment horizontal="center" wrapText="1"/>
    </xf>
    <xf numFmtId="170" fontId="0" fillId="0" borderId="6" xfId="0" applyBorder="1" applyAlignment="1">
      <alignment horizontal="center"/>
    </xf>
    <xf numFmtId="170" fontId="0" fillId="9" borderId="24" xfId="0" applyFill="1" applyBorder="1" applyAlignment="1">
      <alignment horizontal="center"/>
    </xf>
    <xf numFmtId="170" fontId="0" fillId="9" borderId="14" xfId="0" applyFill="1" applyBorder="1" applyAlignment="1">
      <alignment horizontal="center"/>
    </xf>
    <xf numFmtId="170" fontId="0" fillId="9" borderId="31" xfId="0" applyFill="1" applyBorder="1" applyAlignment="1">
      <alignment horizontal="center" vertical="center" wrapText="1"/>
    </xf>
    <xf numFmtId="170" fontId="0" fillId="0" borderId="0" xfId="0" applyAlignment="1">
      <alignment horizontal="center"/>
    </xf>
    <xf numFmtId="170" fontId="0" fillId="0" borderId="47" xfId="0" applyBorder="1" applyAlignment="1">
      <alignment horizontal="center"/>
    </xf>
    <xf numFmtId="170" fontId="0" fillId="0" borderId="46" xfId="0" applyBorder="1" applyAlignment="1">
      <alignment horizontal="center"/>
    </xf>
    <xf numFmtId="170" fontId="0" fillId="0" borderId="48" xfId="0" applyBorder="1" applyAlignment="1">
      <alignment horizontal="center"/>
    </xf>
    <xf numFmtId="170" fontId="0" fillId="0" borderId="24" xfId="0" applyBorder="1" applyAlignment="1">
      <alignment horizontal="center" vertical="center"/>
    </xf>
    <xf numFmtId="170" fontId="0" fillId="0" borderId="14" xfId="0" applyBorder="1" applyAlignment="1">
      <alignment horizontal="center" vertical="center"/>
    </xf>
    <xf numFmtId="170" fontId="0" fillId="0" borderId="24" xfId="0" applyFill="1" applyBorder="1" applyAlignment="1">
      <alignment horizontal="center" vertical="center"/>
    </xf>
    <xf numFmtId="170" fontId="0" fillId="0" borderId="14" xfId="0" applyFill="1" applyBorder="1" applyAlignment="1">
      <alignment horizontal="center" vertical="center"/>
    </xf>
    <xf numFmtId="170" fontId="0" fillId="9" borderId="6" xfId="0" applyFill="1" applyBorder="1" applyAlignment="1">
      <alignment horizontal="center" vertical="center"/>
    </xf>
    <xf numFmtId="170" fontId="0" fillId="9" borderId="24" xfId="0" applyFill="1" applyBorder="1" applyAlignment="1">
      <alignment horizontal="center" vertical="center"/>
    </xf>
    <xf numFmtId="170" fontId="0" fillId="9" borderId="14" xfId="0" applyFill="1" applyBorder="1" applyAlignment="1">
      <alignment horizontal="center" vertical="center"/>
    </xf>
    <xf numFmtId="3" fontId="13" fillId="4" borderId="31" xfId="0" applyNumberFormat="1" applyFont="1" applyFill="1" applyBorder="1" applyAlignment="1">
      <alignment horizontal="center" vertical="center"/>
    </xf>
    <xf numFmtId="3" fontId="13" fillId="4" borderId="19" xfId="0" applyNumberFormat="1" applyFont="1" applyFill="1" applyBorder="1" applyAlignment="1">
      <alignment horizontal="center" vertical="center"/>
    </xf>
    <xf numFmtId="170" fontId="12" fillId="5" borderId="31" xfId="0" applyFont="1" applyFill="1" applyBorder="1" applyAlignment="1">
      <alignment horizontal="center" vertical="center" wrapText="1"/>
    </xf>
    <xf numFmtId="170" fontId="12" fillId="5" borderId="19" xfId="0" applyFont="1" applyFill="1" applyBorder="1" applyAlignment="1">
      <alignment horizontal="center" vertical="center" wrapText="1"/>
    </xf>
    <xf numFmtId="170" fontId="12" fillId="5" borderId="19" xfId="0" applyFont="1" applyFill="1" applyBorder="1" applyAlignment="1">
      <alignment horizontal="center" vertical="center"/>
    </xf>
    <xf numFmtId="170" fontId="12" fillId="5" borderId="31" xfId="0" applyFont="1" applyFill="1" applyBorder="1" applyAlignment="1">
      <alignment horizontal="center" vertical="center"/>
    </xf>
    <xf numFmtId="170" fontId="0" fillId="9" borderId="6" xfId="0" applyFill="1" applyBorder="1" applyAlignment="1">
      <alignment horizontal="center"/>
    </xf>
    <xf numFmtId="170" fontId="0" fillId="9" borderId="6" xfId="0" applyFill="1" applyBorder="1" applyAlignment="1">
      <alignment horizontal="right" vertical="center"/>
    </xf>
    <xf numFmtId="170" fontId="0" fillId="9" borderId="6" xfId="0" applyFill="1" applyBorder="1" applyAlignment="1">
      <alignment horizontal="center" wrapText="1"/>
    </xf>
    <xf numFmtId="182" fontId="0" fillId="0" borderId="6" xfId="4" applyNumberFormat="1" applyFont="1" applyBorder="1" applyAlignment="1">
      <alignment horizontal="center" vertical="center"/>
    </xf>
    <xf numFmtId="170" fontId="3" fillId="11" borderId="1" xfId="0" applyFont="1" applyFill="1" applyBorder="1" applyAlignment="1">
      <alignment horizontal="center" vertical="center"/>
    </xf>
    <xf numFmtId="170" fontId="3" fillId="11" borderId="5" xfId="0" applyFont="1" applyFill="1" applyBorder="1" applyAlignment="1">
      <alignment horizontal="center" vertical="center"/>
    </xf>
    <xf numFmtId="170" fontId="3" fillId="11" borderId="8" xfId="0" applyFont="1" applyFill="1" applyBorder="1" applyAlignment="1">
      <alignment horizontal="center" vertical="center"/>
    </xf>
    <xf numFmtId="170" fontId="3" fillId="11" borderId="2" xfId="0" applyFont="1" applyFill="1" applyBorder="1" applyAlignment="1">
      <alignment horizontal="center" vertical="center"/>
    </xf>
    <xf numFmtId="170" fontId="3" fillId="11" borderId="4" xfId="0" applyFont="1" applyFill="1" applyBorder="1" applyAlignment="1">
      <alignment horizontal="center" vertical="center"/>
    </xf>
    <xf numFmtId="170" fontId="3" fillId="11" borderId="7" xfId="0" applyFont="1" applyFill="1" applyBorder="1" applyAlignment="1">
      <alignment horizontal="center" vertical="center"/>
    </xf>
    <xf numFmtId="3" fontId="3" fillId="6" borderId="39" xfId="0" applyNumberFormat="1" applyFont="1" applyFill="1" applyBorder="1" applyAlignment="1">
      <alignment horizontal="center" vertical="center"/>
    </xf>
    <xf numFmtId="3" fontId="3" fillId="8" borderId="19" xfId="0" applyNumberFormat="1" applyFont="1" applyFill="1" applyBorder="1" applyAlignment="1">
      <alignment horizontal="center" vertical="center"/>
    </xf>
    <xf numFmtId="3" fontId="3" fillId="6" borderId="19" xfId="0" applyNumberFormat="1" applyFont="1" applyFill="1" applyBorder="1" applyAlignment="1">
      <alignment horizontal="center" vertical="center"/>
    </xf>
    <xf numFmtId="170" fontId="2" fillId="0" borderId="8" xfId="0" applyFont="1" applyBorder="1" applyAlignment="1">
      <alignment horizontal="center" vertical="center"/>
    </xf>
    <xf numFmtId="170" fontId="2" fillId="0" borderId="2" xfId="0" applyFont="1" applyBorder="1" applyAlignment="1">
      <alignment horizontal="center" vertical="center"/>
    </xf>
    <xf numFmtId="170" fontId="2" fillId="0" borderId="4" xfId="0" applyFont="1" applyBorder="1" applyAlignment="1">
      <alignment horizontal="center" vertical="center"/>
    </xf>
    <xf numFmtId="170" fontId="2" fillId="0" borderId="7" xfId="0" applyFont="1" applyBorder="1" applyAlignment="1">
      <alignment horizontal="center" vertical="center"/>
    </xf>
  </cellXfs>
  <cellStyles count="50">
    <cellStyle name="Comma" xfId="4" builtinId="3"/>
    <cellStyle name="Comma [0] 10" xfId="13" xr:uid="{00000000-0005-0000-0000-000001000000}"/>
    <cellStyle name="Comma [0] 2" xfId="9" xr:uid="{00000000-0005-0000-0000-000002000000}"/>
    <cellStyle name="Comma [0] 2 2" xfId="16" xr:uid="{00000000-0005-0000-0000-000003000000}"/>
    <cellStyle name="Comma [0] 2 3" xfId="7" xr:uid="{00000000-0005-0000-0000-000004000000}"/>
    <cellStyle name="Comma [0] 3" xfId="5" xr:uid="{00000000-0005-0000-0000-000005000000}"/>
    <cellStyle name="Comma [0] 4" xfId="11" xr:uid="{00000000-0005-0000-0000-000006000000}"/>
    <cellStyle name="Comma 2" xfId="10" xr:uid="{00000000-0005-0000-0000-000007000000}"/>
    <cellStyle name="Comma 2 2" xfId="17" xr:uid="{00000000-0005-0000-0000-000008000000}"/>
    <cellStyle name="Comma 2 3" xfId="8" xr:uid="{00000000-0005-0000-0000-000009000000}"/>
    <cellStyle name="Comma 2 4" xfId="18" xr:uid="{00000000-0005-0000-0000-00000A000000}"/>
    <cellStyle name="Comma 3" xfId="6" xr:uid="{00000000-0005-0000-0000-00000B000000}"/>
    <cellStyle name="Comma 4" xfId="12" xr:uid="{00000000-0005-0000-0000-00000C000000}"/>
    <cellStyle name="Comma 5" xfId="14" xr:uid="{00000000-0005-0000-0000-00000D000000}"/>
    <cellStyle name="Comma 6" xfId="15" xr:uid="{00000000-0005-0000-0000-00000E000000}"/>
    <cellStyle name="Comma 7" xfId="1" xr:uid="{00000000-0005-0000-0000-00000F000000}"/>
    <cellStyle name="Comma 8" xfId="19" xr:uid="{00000000-0005-0000-0000-000010000000}"/>
    <cellStyle name="Currency 2" xfId="20" xr:uid="{00000000-0005-0000-0000-000011000000}"/>
    <cellStyle name="Normal" xfId="0" builtinId="0"/>
    <cellStyle name="Normal 10" xfId="21" xr:uid="{00000000-0005-0000-0000-000013000000}"/>
    <cellStyle name="Normal 11" xfId="22" xr:uid="{00000000-0005-0000-0000-000014000000}"/>
    <cellStyle name="Normal 12" xfId="23" xr:uid="{00000000-0005-0000-0000-000015000000}"/>
    <cellStyle name="Normal 13" xfId="24" xr:uid="{00000000-0005-0000-0000-000016000000}"/>
    <cellStyle name="Normal 14" xfId="25" xr:uid="{00000000-0005-0000-0000-000017000000}"/>
    <cellStyle name="Normal 15" xfId="26" xr:uid="{00000000-0005-0000-0000-000018000000}"/>
    <cellStyle name="Normal 2" xfId="27" xr:uid="{00000000-0005-0000-0000-000019000000}"/>
    <cellStyle name="Normal 2 2" xfId="28" xr:uid="{00000000-0005-0000-0000-00001A000000}"/>
    <cellStyle name="Normal 2 2 2" xfId="29" xr:uid="{00000000-0005-0000-0000-00001B000000}"/>
    <cellStyle name="Normal 2 3" xfId="30" xr:uid="{00000000-0005-0000-0000-00001C000000}"/>
    <cellStyle name="Normal 2 3 2" xfId="31" xr:uid="{00000000-0005-0000-0000-00001D000000}"/>
    <cellStyle name="Normal 2 4" xfId="32" xr:uid="{00000000-0005-0000-0000-00001E000000}"/>
    <cellStyle name="Normal 2 4 2" xfId="33" xr:uid="{00000000-0005-0000-0000-00001F000000}"/>
    <cellStyle name="Normal 2 7" xfId="3" xr:uid="{00000000-0005-0000-0000-000020000000}"/>
    <cellStyle name="Normal 3" xfId="34" xr:uid="{00000000-0005-0000-0000-000021000000}"/>
    <cellStyle name="Normal 3 2" xfId="35" xr:uid="{00000000-0005-0000-0000-000022000000}"/>
    <cellStyle name="Normal 4" xfId="36" xr:uid="{00000000-0005-0000-0000-000023000000}"/>
    <cellStyle name="Normal 4 2" xfId="37" xr:uid="{00000000-0005-0000-0000-000024000000}"/>
    <cellStyle name="Normal 5" xfId="38" xr:uid="{00000000-0005-0000-0000-000025000000}"/>
    <cellStyle name="Normal 6" xfId="39" xr:uid="{00000000-0005-0000-0000-000026000000}"/>
    <cellStyle name="Normal 7" xfId="40" xr:uid="{00000000-0005-0000-0000-000027000000}"/>
    <cellStyle name="Normal 7 2" xfId="2" xr:uid="{00000000-0005-0000-0000-000028000000}"/>
    <cellStyle name="Normal 8" xfId="41" xr:uid="{00000000-0005-0000-0000-000029000000}"/>
    <cellStyle name="Normal 9" xfId="42" xr:uid="{00000000-0005-0000-0000-00002A000000}"/>
    <cellStyle name="Percent 2" xfId="43" xr:uid="{00000000-0005-0000-0000-00002B000000}"/>
    <cellStyle name="Percent 3" xfId="44" xr:uid="{00000000-0005-0000-0000-00002C000000}"/>
    <cellStyle name="쉼표 [0] 3" xfId="45" xr:uid="{00000000-0005-0000-0000-00002D000000}"/>
    <cellStyle name="쉼표 2" xfId="46" xr:uid="{00000000-0005-0000-0000-00002E000000}"/>
    <cellStyle name="표준 3" xfId="47" xr:uid="{00000000-0005-0000-0000-00002F000000}"/>
    <cellStyle name="표준 4" xfId="48" xr:uid="{00000000-0005-0000-0000-000030000000}"/>
    <cellStyle name="표준 5" xfId="49" xr:uid="{00000000-0005-0000-0000-000031000000}"/>
  </cellStyles>
  <dxfs count="89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FFA81897"/>
      <color rgb="FFF8CB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externalLink" Target="externalLinks/externalLink1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38</xdr:col>
      <xdr:colOff>190500</xdr:colOff>
      <xdr:row>118</xdr:row>
      <xdr:rowOff>44828</xdr:rowOff>
    </xdr:from>
    <xdr:to>
      <xdr:col>46</xdr:col>
      <xdr:colOff>11206</xdr:colOff>
      <xdr:row>158</xdr:row>
      <xdr:rowOff>126848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4450040" y="30064075"/>
          <a:ext cx="5393055" cy="10292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15</xdr:col>
      <xdr:colOff>409575</xdr:colOff>
      <xdr:row>63</xdr:row>
      <xdr:rowOff>28575</xdr:rowOff>
    </xdr:to>
    <xdr:sp macro="" textlink="">
      <xdr:nvSpPr>
        <xdr:cNvPr id="32769" name="m_3899180988569365901_x0000_i1025" descr="https://mail.google.com/mail/u/1?ui=2&amp;ik=3e00dbcedb&amp;attid=0.0.1&amp;permmsgid=msg-f:1645736521584096795&amp;th=16d6d4a59ae8361b&amp;view=fimg&amp;sz=s0-l75-ft&amp;attbid=ANGjdJ97zbrRfunzBcDmlwhA78XbHtteHMn4wLEodBPXCUXK7Y6uJ4NWkQNWpYDOCtwB6pdu3KvfQQSO7-AimXxpR_HrmVMmfxrRifGtVsZLNyKhLpgXgOrwoona7F4&amp;disp=emb">
          <a:extLst>
            <a:ext uri="{FF2B5EF4-FFF2-40B4-BE49-F238E27FC236}">
              <a16:creationId xmlns:a16="http://schemas.microsoft.com/office/drawing/2014/main" id="{00000000-0008-0000-0600-000001800000}"/>
            </a:ext>
          </a:extLst>
        </xdr:cNvPr>
        <xdr:cNvSpPr>
          <a:spLocks noChangeAspect="1" noChangeArrowheads="1"/>
        </xdr:cNvSpPr>
      </xdr:nvSpPr>
      <xdr:spPr>
        <a:xfrm>
          <a:off x="0" y="3460750"/>
          <a:ext cx="10696575" cy="98075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xdr:row>
      <xdr:rowOff>0</xdr:rowOff>
    </xdr:from>
    <xdr:to>
      <xdr:col>11</xdr:col>
      <xdr:colOff>561975</xdr:colOff>
      <xdr:row>45</xdr:row>
      <xdr:rowOff>132476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3638550"/>
          <a:ext cx="8105775" cy="65328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67234</xdr:colOff>
      <xdr:row>130</xdr:row>
      <xdr:rowOff>112059</xdr:rowOff>
    </xdr:from>
    <xdr:to>
      <xdr:col>35</xdr:col>
      <xdr:colOff>550102</xdr:colOff>
      <xdr:row>148</xdr:row>
      <xdr:rowOff>93577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7425670" y="33286065"/>
          <a:ext cx="6055995" cy="4576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95250</xdr:colOff>
      <xdr:row>5</xdr:row>
      <xdr:rowOff>176894</xdr:rowOff>
    </xdr:from>
    <xdr:to>
      <xdr:col>3</xdr:col>
      <xdr:colOff>1477375</xdr:colOff>
      <xdr:row>8</xdr:row>
      <xdr:rowOff>142875</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3397250" y="2208894"/>
          <a:ext cx="1382125" cy="13471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95250</xdr:colOff>
      <xdr:row>5</xdr:row>
      <xdr:rowOff>176894</xdr:rowOff>
    </xdr:from>
    <xdr:to>
      <xdr:col>3</xdr:col>
      <xdr:colOff>1746250</xdr:colOff>
      <xdr:row>8</xdr:row>
      <xdr:rowOff>142875</xdr:rowOff>
    </xdr:to>
    <xdr:pic>
      <xdr:nvPicPr>
        <xdr:cNvPr id="2" name="Picture 1">
          <a:extLst>
            <a:ext uri="{FF2B5EF4-FFF2-40B4-BE49-F238E27FC236}">
              <a16:creationId xmlns:a16="http://schemas.microsoft.com/office/drawing/2014/main" id="{0AA33A95-4021-4973-ADC6-918F226E7189}"/>
            </a:ext>
          </a:extLst>
        </xdr:cNvPr>
        <xdr:cNvPicPr>
          <a:picLocks noChangeAspect="1"/>
        </xdr:cNvPicPr>
      </xdr:nvPicPr>
      <xdr:blipFill>
        <a:blip xmlns:r="http://schemas.openxmlformats.org/officeDocument/2006/relationships" r:embed="rId1"/>
        <a:stretch>
          <a:fillRect/>
        </a:stretch>
      </xdr:blipFill>
      <xdr:spPr>
        <a:xfrm>
          <a:off x="3397250" y="2208894"/>
          <a:ext cx="1651000" cy="1347106"/>
        </a:xfrm>
        <a:prstGeom prst="rect">
          <a:avLst/>
        </a:prstGeom>
      </xdr:spPr>
    </xdr:pic>
    <xdr:clientData/>
  </xdr:twoCellAnchor>
  <xdr:twoCellAnchor editAs="oneCell">
    <xdr:from>
      <xdr:col>3</xdr:col>
      <xdr:colOff>190500</xdr:colOff>
      <xdr:row>16</xdr:row>
      <xdr:rowOff>142875</xdr:rowOff>
    </xdr:from>
    <xdr:to>
      <xdr:col>3</xdr:col>
      <xdr:colOff>1777999</xdr:colOff>
      <xdr:row>20</xdr:row>
      <xdr:rowOff>368042</xdr:rowOff>
    </xdr:to>
    <xdr:pic>
      <xdr:nvPicPr>
        <xdr:cNvPr id="5" name="Picture 4">
          <a:extLst>
            <a:ext uri="{FF2B5EF4-FFF2-40B4-BE49-F238E27FC236}">
              <a16:creationId xmlns:a16="http://schemas.microsoft.com/office/drawing/2014/main" id="{8B73FF32-073B-4D1A-8353-B3BEA8833E1B}"/>
            </a:ext>
          </a:extLst>
        </xdr:cNvPr>
        <xdr:cNvPicPr>
          <a:picLocks noChangeAspect="1"/>
        </xdr:cNvPicPr>
      </xdr:nvPicPr>
      <xdr:blipFill>
        <a:blip xmlns:r="http://schemas.openxmlformats.org/officeDocument/2006/relationships" r:embed="rId2"/>
        <a:stretch>
          <a:fillRect/>
        </a:stretch>
      </xdr:blipFill>
      <xdr:spPr>
        <a:xfrm>
          <a:off x="3492500" y="6778625"/>
          <a:ext cx="1587499" cy="2066667"/>
        </a:xfrm>
        <a:prstGeom prst="rect">
          <a:avLst/>
        </a:prstGeom>
      </xdr:spPr>
    </xdr:pic>
    <xdr:clientData/>
  </xdr:twoCellAnchor>
  <xdr:twoCellAnchor editAs="oneCell">
    <xdr:from>
      <xdr:col>3</xdr:col>
      <xdr:colOff>254000</xdr:colOff>
      <xdr:row>44</xdr:row>
      <xdr:rowOff>365125</xdr:rowOff>
    </xdr:from>
    <xdr:to>
      <xdr:col>3</xdr:col>
      <xdr:colOff>1873249</xdr:colOff>
      <xdr:row>53</xdr:row>
      <xdr:rowOff>183655</xdr:rowOff>
    </xdr:to>
    <xdr:pic>
      <xdr:nvPicPr>
        <xdr:cNvPr id="6" name="Picture 5">
          <a:extLst>
            <a:ext uri="{FF2B5EF4-FFF2-40B4-BE49-F238E27FC236}">
              <a16:creationId xmlns:a16="http://schemas.microsoft.com/office/drawing/2014/main" id="{CBC16914-B963-4107-8661-9FC1CD533618}"/>
            </a:ext>
          </a:extLst>
        </xdr:cNvPr>
        <xdr:cNvPicPr>
          <a:picLocks noChangeAspect="1"/>
        </xdr:cNvPicPr>
      </xdr:nvPicPr>
      <xdr:blipFill>
        <a:blip xmlns:r="http://schemas.openxmlformats.org/officeDocument/2006/relationships" r:embed="rId3"/>
        <a:stretch>
          <a:fillRect/>
        </a:stretch>
      </xdr:blipFill>
      <xdr:spPr>
        <a:xfrm>
          <a:off x="3556000" y="12525375"/>
          <a:ext cx="1619249" cy="3961905"/>
        </a:xfrm>
        <a:prstGeom prst="rect">
          <a:avLst/>
        </a:prstGeom>
      </xdr:spPr>
    </xdr:pic>
    <xdr:clientData/>
  </xdr:twoCellAnchor>
  <xdr:twoCellAnchor editAs="oneCell">
    <xdr:from>
      <xdr:col>3</xdr:col>
      <xdr:colOff>127000</xdr:colOff>
      <xdr:row>61</xdr:row>
      <xdr:rowOff>190500</xdr:rowOff>
    </xdr:from>
    <xdr:to>
      <xdr:col>3</xdr:col>
      <xdr:colOff>1889125</xdr:colOff>
      <xdr:row>69</xdr:row>
      <xdr:rowOff>278929</xdr:rowOff>
    </xdr:to>
    <xdr:pic>
      <xdr:nvPicPr>
        <xdr:cNvPr id="7" name="Picture 6">
          <a:extLst>
            <a:ext uri="{FF2B5EF4-FFF2-40B4-BE49-F238E27FC236}">
              <a16:creationId xmlns:a16="http://schemas.microsoft.com/office/drawing/2014/main" id="{D13D1D00-A553-481B-A213-EA3B295BD152}"/>
            </a:ext>
          </a:extLst>
        </xdr:cNvPr>
        <xdr:cNvPicPr>
          <a:picLocks noChangeAspect="1"/>
        </xdr:cNvPicPr>
      </xdr:nvPicPr>
      <xdr:blipFill>
        <a:blip xmlns:r="http://schemas.openxmlformats.org/officeDocument/2006/relationships" r:embed="rId4"/>
        <a:stretch>
          <a:fillRect/>
        </a:stretch>
      </xdr:blipFill>
      <xdr:spPr>
        <a:xfrm>
          <a:off x="3429000" y="20177125"/>
          <a:ext cx="1762125" cy="3771429"/>
        </a:xfrm>
        <a:prstGeom prst="rect">
          <a:avLst/>
        </a:prstGeom>
      </xdr:spPr>
    </xdr:pic>
    <xdr:clientData/>
  </xdr:twoCellAnchor>
  <xdr:twoCellAnchor editAs="oneCell">
    <xdr:from>
      <xdr:col>3</xdr:col>
      <xdr:colOff>111126</xdr:colOff>
      <xdr:row>73</xdr:row>
      <xdr:rowOff>63500</xdr:rowOff>
    </xdr:from>
    <xdr:to>
      <xdr:col>3</xdr:col>
      <xdr:colOff>1762126</xdr:colOff>
      <xdr:row>77</xdr:row>
      <xdr:rowOff>269619</xdr:rowOff>
    </xdr:to>
    <xdr:pic>
      <xdr:nvPicPr>
        <xdr:cNvPr id="8" name="Picture 7">
          <a:extLst>
            <a:ext uri="{FF2B5EF4-FFF2-40B4-BE49-F238E27FC236}">
              <a16:creationId xmlns:a16="http://schemas.microsoft.com/office/drawing/2014/main" id="{00F22E53-52B3-41D2-8ADD-4F9668DA83F4}"/>
            </a:ext>
          </a:extLst>
        </xdr:cNvPr>
        <xdr:cNvPicPr>
          <a:picLocks noChangeAspect="1"/>
        </xdr:cNvPicPr>
      </xdr:nvPicPr>
      <xdr:blipFill>
        <a:blip xmlns:r="http://schemas.openxmlformats.org/officeDocument/2006/relationships" r:embed="rId5"/>
        <a:stretch>
          <a:fillRect/>
        </a:stretch>
      </xdr:blipFill>
      <xdr:spPr>
        <a:xfrm>
          <a:off x="3413126" y="26035000"/>
          <a:ext cx="1651000" cy="2047619"/>
        </a:xfrm>
        <a:prstGeom prst="rect">
          <a:avLst/>
        </a:prstGeom>
      </xdr:spPr>
    </xdr:pic>
    <xdr:clientData/>
  </xdr:twoCellAnchor>
  <xdr:twoCellAnchor editAs="oneCell">
    <xdr:from>
      <xdr:col>3</xdr:col>
      <xdr:colOff>190500</xdr:colOff>
      <xdr:row>81</xdr:row>
      <xdr:rowOff>95250</xdr:rowOff>
    </xdr:from>
    <xdr:to>
      <xdr:col>3</xdr:col>
      <xdr:colOff>1666875</xdr:colOff>
      <xdr:row>88</xdr:row>
      <xdr:rowOff>282149</xdr:rowOff>
    </xdr:to>
    <xdr:pic>
      <xdr:nvPicPr>
        <xdr:cNvPr id="9" name="Picture 8">
          <a:extLst>
            <a:ext uri="{FF2B5EF4-FFF2-40B4-BE49-F238E27FC236}">
              <a16:creationId xmlns:a16="http://schemas.microsoft.com/office/drawing/2014/main" id="{3381CC34-885C-4F6B-9A2F-4156CFED7D95}"/>
            </a:ext>
          </a:extLst>
        </xdr:cNvPr>
        <xdr:cNvPicPr>
          <a:picLocks noChangeAspect="1"/>
        </xdr:cNvPicPr>
      </xdr:nvPicPr>
      <xdr:blipFill>
        <a:blip xmlns:r="http://schemas.openxmlformats.org/officeDocument/2006/relationships" r:embed="rId6"/>
        <a:stretch>
          <a:fillRect/>
        </a:stretch>
      </xdr:blipFill>
      <xdr:spPr>
        <a:xfrm>
          <a:off x="3492500" y="29749750"/>
          <a:ext cx="1476375" cy="3409524"/>
        </a:xfrm>
        <a:prstGeom prst="rect">
          <a:avLst/>
        </a:prstGeom>
      </xdr:spPr>
    </xdr:pic>
    <xdr:clientData/>
  </xdr:twoCellAnchor>
  <xdr:twoCellAnchor editAs="oneCell">
    <xdr:from>
      <xdr:col>3</xdr:col>
      <xdr:colOff>142875</xdr:colOff>
      <xdr:row>89</xdr:row>
      <xdr:rowOff>95250</xdr:rowOff>
    </xdr:from>
    <xdr:to>
      <xdr:col>3</xdr:col>
      <xdr:colOff>1666874</xdr:colOff>
      <xdr:row>91</xdr:row>
      <xdr:rowOff>269875</xdr:rowOff>
    </xdr:to>
    <xdr:pic>
      <xdr:nvPicPr>
        <xdr:cNvPr id="10" name="Picture 9">
          <a:extLst>
            <a:ext uri="{FF2B5EF4-FFF2-40B4-BE49-F238E27FC236}">
              <a16:creationId xmlns:a16="http://schemas.microsoft.com/office/drawing/2014/main" id="{8599E037-F48A-45C1-9E4A-AEB44734E1ED}"/>
            </a:ext>
          </a:extLst>
        </xdr:cNvPr>
        <xdr:cNvPicPr>
          <a:picLocks noChangeAspect="1"/>
        </xdr:cNvPicPr>
      </xdr:nvPicPr>
      <xdr:blipFill>
        <a:blip xmlns:r="http://schemas.openxmlformats.org/officeDocument/2006/relationships" r:embed="rId7"/>
        <a:stretch>
          <a:fillRect/>
        </a:stretch>
      </xdr:blipFill>
      <xdr:spPr>
        <a:xfrm>
          <a:off x="3444875" y="33432750"/>
          <a:ext cx="1523999" cy="1095375"/>
        </a:xfrm>
        <a:prstGeom prst="rect">
          <a:avLst/>
        </a:prstGeom>
      </xdr:spPr>
    </xdr:pic>
    <xdr:clientData/>
  </xdr:twoCellAnchor>
  <xdr:twoCellAnchor editAs="oneCell">
    <xdr:from>
      <xdr:col>3</xdr:col>
      <xdr:colOff>111125</xdr:colOff>
      <xdr:row>92</xdr:row>
      <xdr:rowOff>142876</xdr:rowOff>
    </xdr:from>
    <xdr:to>
      <xdr:col>3</xdr:col>
      <xdr:colOff>1762125</xdr:colOff>
      <xdr:row>93</xdr:row>
      <xdr:rowOff>381001</xdr:rowOff>
    </xdr:to>
    <xdr:pic>
      <xdr:nvPicPr>
        <xdr:cNvPr id="11" name="Picture 10">
          <a:extLst>
            <a:ext uri="{FF2B5EF4-FFF2-40B4-BE49-F238E27FC236}">
              <a16:creationId xmlns:a16="http://schemas.microsoft.com/office/drawing/2014/main" id="{B2FC8AD9-4F47-409F-99CE-2E3A65F486FA}"/>
            </a:ext>
          </a:extLst>
        </xdr:cNvPr>
        <xdr:cNvPicPr>
          <a:picLocks noChangeAspect="1"/>
        </xdr:cNvPicPr>
      </xdr:nvPicPr>
      <xdr:blipFill>
        <a:blip xmlns:r="http://schemas.openxmlformats.org/officeDocument/2006/relationships" r:embed="rId8"/>
        <a:stretch>
          <a:fillRect/>
        </a:stretch>
      </xdr:blipFill>
      <xdr:spPr>
        <a:xfrm>
          <a:off x="3413125" y="34861501"/>
          <a:ext cx="1651000" cy="698500"/>
        </a:xfrm>
        <a:prstGeom prst="rect">
          <a:avLst/>
        </a:prstGeom>
      </xdr:spPr>
    </xdr:pic>
    <xdr:clientData/>
  </xdr:twoCellAnchor>
  <xdr:twoCellAnchor editAs="oneCell">
    <xdr:from>
      <xdr:col>3</xdr:col>
      <xdr:colOff>158750</xdr:colOff>
      <xdr:row>94</xdr:row>
      <xdr:rowOff>190500</xdr:rowOff>
    </xdr:from>
    <xdr:to>
      <xdr:col>3</xdr:col>
      <xdr:colOff>1806369</xdr:colOff>
      <xdr:row>96</xdr:row>
      <xdr:rowOff>238125</xdr:rowOff>
    </xdr:to>
    <xdr:pic>
      <xdr:nvPicPr>
        <xdr:cNvPr id="12" name="Picture 11">
          <a:extLst>
            <a:ext uri="{FF2B5EF4-FFF2-40B4-BE49-F238E27FC236}">
              <a16:creationId xmlns:a16="http://schemas.microsoft.com/office/drawing/2014/main" id="{E9AF3E98-8526-4C86-B35C-EE58BA1DB4D9}"/>
            </a:ext>
          </a:extLst>
        </xdr:cNvPr>
        <xdr:cNvPicPr>
          <a:picLocks noChangeAspect="1"/>
        </xdr:cNvPicPr>
      </xdr:nvPicPr>
      <xdr:blipFill>
        <a:blip xmlns:r="http://schemas.openxmlformats.org/officeDocument/2006/relationships" r:embed="rId9"/>
        <a:stretch>
          <a:fillRect/>
        </a:stretch>
      </xdr:blipFill>
      <xdr:spPr>
        <a:xfrm>
          <a:off x="3460750" y="35829875"/>
          <a:ext cx="1647619" cy="968375"/>
        </a:xfrm>
        <a:prstGeom prst="rect">
          <a:avLst/>
        </a:prstGeom>
      </xdr:spPr>
    </xdr:pic>
    <xdr:clientData/>
  </xdr:twoCellAnchor>
  <xdr:twoCellAnchor editAs="oneCell">
    <xdr:from>
      <xdr:col>3</xdr:col>
      <xdr:colOff>444500</xdr:colOff>
      <xdr:row>97</xdr:row>
      <xdr:rowOff>222251</xdr:rowOff>
    </xdr:from>
    <xdr:to>
      <xdr:col>3</xdr:col>
      <xdr:colOff>1635125</xdr:colOff>
      <xdr:row>99</xdr:row>
      <xdr:rowOff>412751</xdr:rowOff>
    </xdr:to>
    <xdr:pic>
      <xdr:nvPicPr>
        <xdr:cNvPr id="13" name="Picture 12">
          <a:extLst>
            <a:ext uri="{FF2B5EF4-FFF2-40B4-BE49-F238E27FC236}">
              <a16:creationId xmlns:a16="http://schemas.microsoft.com/office/drawing/2014/main" id="{6EDF0060-5542-4F95-B394-F8086CB98E28}"/>
            </a:ext>
          </a:extLst>
        </xdr:cNvPr>
        <xdr:cNvPicPr>
          <a:picLocks noChangeAspect="1"/>
        </xdr:cNvPicPr>
      </xdr:nvPicPr>
      <xdr:blipFill>
        <a:blip xmlns:r="http://schemas.openxmlformats.org/officeDocument/2006/relationships" r:embed="rId10"/>
        <a:stretch>
          <a:fillRect/>
        </a:stretch>
      </xdr:blipFill>
      <xdr:spPr>
        <a:xfrm>
          <a:off x="3746500" y="37242751"/>
          <a:ext cx="1190625" cy="1111250"/>
        </a:xfrm>
        <a:prstGeom prst="rect">
          <a:avLst/>
        </a:prstGeom>
      </xdr:spPr>
    </xdr:pic>
    <xdr:clientData/>
  </xdr:twoCellAnchor>
  <xdr:twoCellAnchor editAs="oneCell">
    <xdr:from>
      <xdr:col>3</xdr:col>
      <xdr:colOff>508000</xdr:colOff>
      <xdr:row>100</xdr:row>
      <xdr:rowOff>95250</xdr:rowOff>
    </xdr:from>
    <xdr:to>
      <xdr:col>3</xdr:col>
      <xdr:colOff>1793875</xdr:colOff>
      <xdr:row>102</xdr:row>
      <xdr:rowOff>380542</xdr:rowOff>
    </xdr:to>
    <xdr:pic>
      <xdr:nvPicPr>
        <xdr:cNvPr id="14" name="Picture 13">
          <a:extLst>
            <a:ext uri="{FF2B5EF4-FFF2-40B4-BE49-F238E27FC236}">
              <a16:creationId xmlns:a16="http://schemas.microsoft.com/office/drawing/2014/main" id="{10DFFC7D-2C56-4BFA-B875-9E690548BB89}"/>
            </a:ext>
          </a:extLst>
        </xdr:cNvPr>
        <xdr:cNvPicPr>
          <a:picLocks noChangeAspect="1"/>
        </xdr:cNvPicPr>
      </xdr:nvPicPr>
      <xdr:blipFill>
        <a:blip xmlns:r="http://schemas.openxmlformats.org/officeDocument/2006/relationships" r:embed="rId11"/>
        <a:stretch>
          <a:fillRect/>
        </a:stretch>
      </xdr:blipFill>
      <xdr:spPr>
        <a:xfrm>
          <a:off x="3810000" y="38496875"/>
          <a:ext cx="1285875" cy="1206042"/>
        </a:xfrm>
        <a:prstGeom prst="rect">
          <a:avLst/>
        </a:prstGeom>
      </xdr:spPr>
    </xdr:pic>
    <xdr:clientData/>
  </xdr:twoCellAnchor>
  <xdr:twoCellAnchor editAs="oneCell">
    <xdr:from>
      <xdr:col>3</xdr:col>
      <xdr:colOff>396875</xdr:colOff>
      <xdr:row>103</xdr:row>
      <xdr:rowOff>269875</xdr:rowOff>
    </xdr:from>
    <xdr:to>
      <xdr:col>3</xdr:col>
      <xdr:colOff>1555750</xdr:colOff>
      <xdr:row>111</xdr:row>
      <xdr:rowOff>415446</xdr:rowOff>
    </xdr:to>
    <xdr:pic>
      <xdr:nvPicPr>
        <xdr:cNvPr id="15" name="Picture 14">
          <a:extLst>
            <a:ext uri="{FF2B5EF4-FFF2-40B4-BE49-F238E27FC236}">
              <a16:creationId xmlns:a16="http://schemas.microsoft.com/office/drawing/2014/main" id="{7E3A882D-A2C9-4218-A99A-BB80A25DCFD8}"/>
            </a:ext>
          </a:extLst>
        </xdr:cNvPr>
        <xdr:cNvPicPr>
          <a:picLocks noChangeAspect="1"/>
        </xdr:cNvPicPr>
      </xdr:nvPicPr>
      <xdr:blipFill>
        <a:blip xmlns:r="http://schemas.openxmlformats.org/officeDocument/2006/relationships" r:embed="rId12"/>
        <a:stretch>
          <a:fillRect/>
        </a:stretch>
      </xdr:blipFill>
      <xdr:spPr>
        <a:xfrm>
          <a:off x="3698875" y="39592250"/>
          <a:ext cx="1158875" cy="3828571"/>
        </a:xfrm>
        <a:prstGeom prst="rect">
          <a:avLst/>
        </a:prstGeom>
      </xdr:spPr>
    </xdr:pic>
    <xdr:clientData/>
  </xdr:twoCellAnchor>
  <xdr:twoCellAnchor editAs="oneCell">
    <xdr:from>
      <xdr:col>3</xdr:col>
      <xdr:colOff>111125</xdr:colOff>
      <xdr:row>113</xdr:row>
      <xdr:rowOff>301625</xdr:rowOff>
    </xdr:from>
    <xdr:to>
      <xdr:col>3</xdr:col>
      <xdr:colOff>1844458</xdr:colOff>
      <xdr:row>116</xdr:row>
      <xdr:rowOff>425262</xdr:rowOff>
    </xdr:to>
    <xdr:pic>
      <xdr:nvPicPr>
        <xdr:cNvPr id="16" name="Picture 15">
          <a:extLst>
            <a:ext uri="{FF2B5EF4-FFF2-40B4-BE49-F238E27FC236}">
              <a16:creationId xmlns:a16="http://schemas.microsoft.com/office/drawing/2014/main" id="{EA86775A-0FD2-4084-A11E-6E3E24D7FB1E}"/>
            </a:ext>
          </a:extLst>
        </xdr:cNvPr>
        <xdr:cNvPicPr>
          <a:picLocks noChangeAspect="1"/>
        </xdr:cNvPicPr>
      </xdr:nvPicPr>
      <xdr:blipFill>
        <a:blip xmlns:r="http://schemas.openxmlformats.org/officeDocument/2006/relationships" r:embed="rId13"/>
        <a:stretch>
          <a:fillRect/>
        </a:stretch>
      </xdr:blipFill>
      <xdr:spPr>
        <a:xfrm>
          <a:off x="3413125" y="45148500"/>
          <a:ext cx="1733333" cy="1504762"/>
        </a:xfrm>
        <a:prstGeom prst="rect">
          <a:avLst/>
        </a:prstGeom>
      </xdr:spPr>
    </xdr:pic>
    <xdr:clientData/>
  </xdr:twoCellAnchor>
  <xdr:twoCellAnchor editAs="oneCell">
    <xdr:from>
      <xdr:col>3</xdr:col>
      <xdr:colOff>158750</xdr:colOff>
      <xdr:row>182</xdr:row>
      <xdr:rowOff>111125</xdr:rowOff>
    </xdr:from>
    <xdr:to>
      <xdr:col>3</xdr:col>
      <xdr:colOff>1725719</xdr:colOff>
      <xdr:row>184</xdr:row>
      <xdr:rowOff>281404</xdr:rowOff>
    </xdr:to>
    <xdr:pic>
      <xdr:nvPicPr>
        <xdr:cNvPr id="17" name="Picture 16">
          <a:extLst>
            <a:ext uri="{FF2B5EF4-FFF2-40B4-BE49-F238E27FC236}">
              <a16:creationId xmlns:a16="http://schemas.microsoft.com/office/drawing/2014/main" id="{2B07F8C9-4C63-4270-BAF0-FD367CF363DB}"/>
            </a:ext>
          </a:extLst>
        </xdr:cNvPr>
        <xdr:cNvPicPr>
          <a:picLocks noChangeAspect="1"/>
        </xdr:cNvPicPr>
      </xdr:nvPicPr>
      <xdr:blipFill rotWithShape="1">
        <a:blip xmlns:r="http://schemas.openxmlformats.org/officeDocument/2006/relationships" r:embed="rId14"/>
        <a:srcRect l="22992" t="22130" r="12291" b="8159"/>
        <a:stretch/>
      </xdr:blipFill>
      <xdr:spPr>
        <a:xfrm rot="16200000">
          <a:off x="3698720" y="47482280"/>
          <a:ext cx="1091029" cy="1566969"/>
        </a:xfrm>
        <a:prstGeom prst="rect">
          <a:avLst/>
        </a:prstGeom>
      </xdr:spPr>
    </xdr:pic>
    <xdr:clientData/>
  </xdr:twoCellAnchor>
  <xdr:twoCellAnchor editAs="oneCell">
    <xdr:from>
      <xdr:col>3</xdr:col>
      <xdr:colOff>111125</xdr:colOff>
      <xdr:row>189</xdr:row>
      <xdr:rowOff>0</xdr:rowOff>
    </xdr:from>
    <xdr:to>
      <xdr:col>3</xdr:col>
      <xdr:colOff>1678094</xdr:colOff>
      <xdr:row>191</xdr:row>
      <xdr:rowOff>170279</xdr:rowOff>
    </xdr:to>
    <xdr:pic>
      <xdr:nvPicPr>
        <xdr:cNvPr id="18" name="Picture 17">
          <a:extLst>
            <a:ext uri="{FF2B5EF4-FFF2-40B4-BE49-F238E27FC236}">
              <a16:creationId xmlns:a16="http://schemas.microsoft.com/office/drawing/2014/main" id="{0C5FC229-5760-4AE9-BF00-CE5818A39929}"/>
            </a:ext>
          </a:extLst>
        </xdr:cNvPr>
        <xdr:cNvPicPr>
          <a:picLocks noChangeAspect="1"/>
        </xdr:cNvPicPr>
      </xdr:nvPicPr>
      <xdr:blipFill rotWithShape="1">
        <a:blip xmlns:r="http://schemas.openxmlformats.org/officeDocument/2006/relationships" r:embed="rId14"/>
        <a:srcRect l="22992" t="22130" r="12291" b="8159"/>
        <a:stretch/>
      </xdr:blipFill>
      <xdr:spPr>
        <a:xfrm rot="16200000">
          <a:off x="3651095" y="50784280"/>
          <a:ext cx="1091029" cy="1566969"/>
        </a:xfrm>
        <a:prstGeom prst="rect">
          <a:avLst/>
        </a:prstGeom>
      </xdr:spPr>
    </xdr:pic>
    <xdr:clientData/>
  </xdr:twoCellAnchor>
  <xdr:twoCellAnchor editAs="oneCell">
    <xdr:from>
      <xdr:col>3</xdr:col>
      <xdr:colOff>254000</xdr:colOff>
      <xdr:row>195</xdr:row>
      <xdr:rowOff>142875</xdr:rowOff>
    </xdr:from>
    <xdr:to>
      <xdr:col>3</xdr:col>
      <xdr:colOff>1820969</xdr:colOff>
      <xdr:row>197</xdr:row>
      <xdr:rowOff>313154</xdr:rowOff>
    </xdr:to>
    <xdr:pic>
      <xdr:nvPicPr>
        <xdr:cNvPr id="19" name="Picture 18">
          <a:extLst>
            <a:ext uri="{FF2B5EF4-FFF2-40B4-BE49-F238E27FC236}">
              <a16:creationId xmlns:a16="http://schemas.microsoft.com/office/drawing/2014/main" id="{795F9D83-A79E-417D-845E-351A8927B45F}"/>
            </a:ext>
          </a:extLst>
        </xdr:cNvPr>
        <xdr:cNvPicPr>
          <a:picLocks noChangeAspect="1"/>
        </xdr:cNvPicPr>
      </xdr:nvPicPr>
      <xdr:blipFill rotWithShape="1">
        <a:blip xmlns:r="http://schemas.openxmlformats.org/officeDocument/2006/relationships" r:embed="rId14"/>
        <a:srcRect l="22992" t="22130" r="12291" b="8159"/>
        <a:stretch/>
      </xdr:blipFill>
      <xdr:spPr>
        <a:xfrm rot="16200000">
          <a:off x="3793970" y="53498905"/>
          <a:ext cx="1091029" cy="1566969"/>
        </a:xfrm>
        <a:prstGeom prst="rect">
          <a:avLst/>
        </a:prstGeom>
      </xdr:spPr>
    </xdr:pic>
    <xdr:clientData/>
  </xdr:twoCellAnchor>
  <xdr:twoCellAnchor editAs="oneCell">
    <xdr:from>
      <xdr:col>3</xdr:col>
      <xdr:colOff>301625</xdr:colOff>
      <xdr:row>201</xdr:row>
      <xdr:rowOff>111125</xdr:rowOff>
    </xdr:from>
    <xdr:to>
      <xdr:col>3</xdr:col>
      <xdr:colOff>1868594</xdr:colOff>
      <xdr:row>203</xdr:row>
      <xdr:rowOff>281404</xdr:rowOff>
    </xdr:to>
    <xdr:pic>
      <xdr:nvPicPr>
        <xdr:cNvPr id="20" name="Picture 19">
          <a:extLst>
            <a:ext uri="{FF2B5EF4-FFF2-40B4-BE49-F238E27FC236}">
              <a16:creationId xmlns:a16="http://schemas.microsoft.com/office/drawing/2014/main" id="{9AF4BD93-F670-42FC-BC6D-8FEBB4702FE3}"/>
            </a:ext>
          </a:extLst>
        </xdr:cNvPr>
        <xdr:cNvPicPr>
          <a:picLocks noChangeAspect="1"/>
        </xdr:cNvPicPr>
      </xdr:nvPicPr>
      <xdr:blipFill rotWithShape="1">
        <a:blip xmlns:r="http://schemas.openxmlformats.org/officeDocument/2006/relationships" r:embed="rId14"/>
        <a:srcRect l="22992" t="22130" r="12291" b="8159"/>
        <a:stretch/>
      </xdr:blipFill>
      <xdr:spPr>
        <a:xfrm rot="16200000">
          <a:off x="3841595" y="56229405"/>
          <a:ext cx="1091029" cy="1566969"/>
        </a:xfrm>
        <a:prstGeom prst="rect">
          <a:avLst/>
        </a:prstGeom>
      </xdr:spPr>
    </xdr:pic>
    <xdr:clientData/>
  </xdr:twoCellAnchor>
  <xdr:twoCellAnchor editAs="oneCell">
    <xdr:from>
      <xdr:col>3</xdr:col>
      <xdr:colOff>190500</xdr:colOff>
      <xdr:row>207</xdr:row>
      <xdr:rowOff>95251</xdr:rowOff>
    </xdr:from>
    <xdr:to>
      <xdr:col>3</xdr:col>
      <xdr:colOff>1775730</xdr:colOff>
      <xdr:row>209</xdr:row>
      <xdr:rowOff>261066</xdr:rowOff>
    </xdr:to>
    <xdr:pic>
      <xdr:nvPicPr>
        <xdr:cNvPr id="21" name="Picture 20">
          <a:extLst>
            <a:ext uri="{FF2B5EF4-FFF2-40B4-BE49-F238E27FC236}">
              <a16:creationId xmlns:a16="http://schemas.microsoft.com/office/drawing/2014/main" id="{5D277C6B-9288-42A8-9BAF-86448BDBB13B}"/>
            </a:ext>
          </a:extLst>
        </xdr:cNvPr>
        <xdr:cNvPicPr>
          <a:picLocks noChangeAspect="1"/>
        </xdr:cNvPicPr>
      </xdr:nvPicPr>
      <xdr:blipFill rotWithShape="1">
        <a:blip xmlns:r="http://schemas.openxmlformats.org/officeDocument/2006/relationships" r:embed="rId15"/>
        <a:srcRect l="27086" t="16743" r="11300" b="15838"/>
        <a:stretch/>
      </xdr:blipFill>
      <xdr:spPr>
        <a:xfrm rot="5400000">
          <a:off x="3741832" y="58964419"/>
          <a:ext cx="1086565" cy="158523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21</xdr:col>
      <xdr:colOff>581025</xdr:colOff>
      <xdr:row>17</xdr:row>
      <xdr:rowOff>64667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9050" y="190500"/>
          <a:ext cx="13363575" cy="3112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50724;&#51333;&#49453;\&#44277;&#50976;%20&#47928;&#49436;\Documents%20and%20Settings\&#50504;&#49457;_&#44053;&#51008;&#51221;\My%20Documents\&#50629;&#47924;\2006&#45380;%20&#50629;&#52404;&#48324;%20&#44552;&#54805;&#51077;&#44256;\2006&#45380;%20&#50629;&#52404;&#48324;%20&#44552;&#54805;&#51077;&#44256;(&#51473;&#45824;&#54805;)&#52572;&#4988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Jaehyun\&#54408;&#51656;&#48372;&#51613;&#48512;\INSOO\&#54408;&#51656;\&#54408;&#51656;&#51221;&#48372;-VAN\2000&#45380;\&#51068;&#51068;&#48520;&#4704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QU&#7842;N%20L&#221;%20KHAY%20+%20&#272;&#7872;%20XU&#7844;T%20MUA%20H&#192;NG\QU&#7842;N%20L&#221;%20TRAY%20BOBIN\n&#259;m%202019\th&#225;ng%205\FILE%20T&#7892;NG%20H&#7906;P\T&#7892;NG%20H&#7906;P%20NH&#7852;P%20XU&#7844;T%20TH&#193;NG%2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QU&#7842;N%20L&#221;%20KHAY%20+%20&#272;&#7872;%20XU&#7844;T%20MUA%20H&#192;NG\th&#225;ng%2011\th&#225;ng%2011\T&#7892;NG%20H&#7906;P%20NH&#7852;P%20XU&#7844;T%20TH&#193;NG%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QU&#7842;N%20L&#221;%20KHAY%20+%20&#272;&#7872;%20XU&#7844;T%20MUA%20H&#192;NG\th&#225;ng%2010\th&#225;ng%2010\T&#7892;NG%20H&#7906;P%20NH&#7852;P%20XU&#7844;T%20TH&#193;NG%20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QU&#7842;N%20L&#221;%20KHAY%20+%20&#272;&#7872;%20XU&#7844;T%20MUA%20H&#192;NG\th&#225;ng%209\th&#225;ng%209\T&#7892;NG%20H&#7906;P%20NH&#7852;P%20XU&#7844;T%20TH&#193;NG%2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QU&#7842;N%20L&#221;%20V&#7852;T%20T&#431;\QU&#7842;N%20L&#221;%20TRAY%20BOBIN\n&#259;m%202020\th&#225;ng%206\NH&#7852;P%20XU&#7844;T%20V&#7852;T%20T&#431;%20TH&#193;NG%206.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HOA%20QLSX\&#273;&#7873;%20xu&#7845;t%20mua%20h&#224;ng\TH&#193;NG%205\MUA%20H&#192;NG%2010.05.2020\DATA%20BOBIN,%20TRAY%201105.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THUPC\Documents\Zalo%20Received%20Files\XU&#7844;T_NH&#7852;P_%20T&#7890;N%20T8-2020.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QU&#7842;N%20L&#221;%20KHAY%20+%20&#272;&#7872;%20XU&#7844;T%20MUA%20H&#192;NG\th&#225;ng%2010\th&#225;ng%209\T&#7892;NG%20H&#7906;P%20NH&#7852;P%20XU&#7844;T%20TH&#193;NG%2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Users\HOA_QLSX\Downloads\&#49373;&#49328;&#44228;&#54925;%2024.07%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금형입고"/>
      <sheetName val="거래명세표누락"/>
      <sheetName val="보고자료용"/>
    </sheetNames>
    <sheetDataSet>
      <sheetData sheetId="0"/>
      <sheetData sheetId="1"/>
      <sheetData sheetId="2">
        <row r="2">
          <cell r="A2" t="str">
            <v>구분</v>
          </cell>
          <cell r="B2" t="str">
            <v>06/01</v>
          </cell>
          <cell r="C2" t="str">
            <v>06/02</v>
          </cell>
          <cell r="D2" t="str">
            <v>06/03</v>
          </cell>
          <cell r="E2" t="str">
            <v>06/04</v>
          </cell>
          <cell r="F2" t="str">
            <v>06/05</v>
          </cell>
          <cell r="G2" t="str">
            <v>06/06</v>
          </cell>
          <cell r="H2" t="str">
            <v>06/07</v>
          </cell>
          <cell r="I2" t="str">
            <v>06/08</v>
          </cell>
          <cell r="J2" t="str">
            <v>06/09</v>
          </cell>
          <cell r="K2" t="str">
            <v>06/10</v>
          </cell>
          <cell r="L2" t="str">
            <v>06/11</v>
          </cell>
          <cell r="M2" t="str">
            <v>06/12</v>
          </cell>
          <cell r="N2" t="str">
            <v>TOTAL</v>
          </cell>
        </row>
        <row r="3">
          <cell r="A3" t="str">
            <v>삼성</v>
          </cell>
          <cell r="B3">
            <v>53</v>
          </cell>
          <cell r="C3">
            <v>61</v>
          </cell>
          <cell r="D3">
            <v>40</v>
          </cell>
          <cell r="E3">
            <v>55</v>
          </cell>
          <cell r="F3">
            <v>44</v>
          </cell>
          <cell r="G3">
            <v>31</v>
          </cell>
          <cell r="H3">
            <v>8</v>
          </cell>
          <cell r="I3">
            <v>0</v>
          </cell>
          <cell r="J3">
            <v>0</v>
          </cell>
          <cell r="K3">
            <v>0</v>
          </cell>
          <cell r="L3">
            <v>0</v>
          </cell>
          <cell r="M3">
            <v>0</v>
          </cell>
          <cell r="N3">
            <v>292</v>
          </cell>
        </row>
        <row r="4">
          <cell r="A4" t="str">
            <v>LGPL</v>
          </cell>
          <cell r="B4">
            <v>6</v>
          </cell>
          <cell r="C4">
            <v>15</v>
          </cell>
          <cell r="D4">
            <v>11</v>
          </cell>
          <cell r="E4">
            <v>8</v>
          </cell>
          <cell r="F4">
            <v>17</v>
          </cell>
          <cell r="G4">
            <v>5</v>
          </cell>
          <cell r="H4">
            <v>0</v>
          </cell>
          <cell r="I4">
            <v>0</v>
          </cell>
          <cell r="J4">
            <v>0</v>
          </cell>
          <cell r="K4">
            <v>0</v>
          </cell>
          <cell r="L4">
            <v>0</v>
          </cell>
          <cell r="M4">
            <v>0</v>
          </cell>
          <cell r="N4">
            <v>62</v>
          </cell>
        </row>
        <row r="5">
          <cell r="A5" t="str">
            <v>HYDIS</v>
          </cell>
          <cell r="B5">
            <v>6</v>
          </cell>
          <cell r="C5">
            <v>12</v>
          </cell>
          <cell r="D5">
            <v>5</v>
          </cell>
          <cell r="E5">
            <v>9</v>
          </cell>
          <cell r="F5">
            <v>7</v>
          </cell>
          <cell r="G5">
            <v>6</v>
          </cell>
          <cell r="H5">
            <v>0</v>
          </cell>
          <cell r="I5">
            <v>0</v>
          </cell>
          <cell r="J5">
            <v>0</v>
          </cell>
          <cell r="K5">
            <v>0</v>
          </cell>
          <cell r="L5">
            <v>0</v>
          </cell>
          <cell r="M5">
            <v>0</v>
          </cell>
          <cell r="N5">
            <v>45</v>
          </cell>
        </row>
        <row r="6">
          <cell r="A6" t="str">
            <v>현대LCD</v>
          </cell>
          <cell r="B6">
            <v>0</v>
          </cell>
          <cell r="C6">
            <v>0</v>
          </cell>
          <cell r="D6">
            <v>0</v>
          </cell>
          <cell r="E6">
            <v>0</v>
          </cell>
          <cell r="F6">
            <v>1</v>
          </cell>
          <cell r="G6">
            <v>1</v>
          </cell>
          <cell r="H6">
            <v>0</v>
          </cell>
          <cell r="I6">
            <v>0</v>
          </cell>
          <cell r="J6">
            <v>0</v>
          </cell>
          <cell r="K6">
            <v>0</v>
          </cell>
          <cell r="L6">
            <v>0</v>
          </cell>
          <cell r="M6">
            <v>0</v>
          </cell>
          <cell r="N6">
            <v>2</v>
          </cell>
        </row>
        <row r="7">
          <cell r="A7" t="str">
            <v>오토넷</v>
          </cell>
          <cell r="B7">
            <v>3</v>
          </cell>
          <cell r="C7">
            <v>1</v>
          </cell>
          <cell r="D7">
            <v>2</v>
          </cell>
          <cell r="E7">
            <v>5</v>
          </cell>
          <cell r="F7">
            <v>0</v>
          </cell>
          <cell r="G7">
            <v>3</v>
          </cell>
          <cell r="H7">
            <v>0</v>
          </cell>
          <cell r="I7">
            <v>0</v>
          </cell>
          <cell r="J7">
            <v>0</v>
          </cell>
          <cell r="K7">
            <v>0</v>
          </cell>
          <cell r="L7">
            <v>0</v>
          </cell>
          <cell r="M7">
            <v>0</v>
          </cell>
          <cell r="N7">
            <v>14</v>
          </cell>
        </row>
        <row r="8">
          <cell r="A8" t="str">
            <v>기타</v>
          </cell>
          <cell r="B8">
            <v>2</v>
          </cell>
          <cell r="C8">
            <v>16</v>
          </cell>
          <cell r="D8">
            <v>8</v>
          </cell>
          <cell r="E8">
            <v>9</v>
          </cell>
          <cell r="F8">
            <v>9</v>
          </cell>
          <cell r="G8">
            <v>4</v>
          </cell>
          <cell r="H8">
            <v>0</v>
          </cell>
          <cell r="I8">
            <v>0</v>
          </cell>
          <cell r="J8">
            <v>0</v>
          </cell>
          <cell r="K8">
            <v>0</v>
          </cell>
          <cell r="L8">
            <v>0</v>
          </cell>
          <cell r="M8">
            <v>0</v>
          </cell>
          <cell r="N8">
            <v>48</v>
          </cell>
        </row>
        <row r="9">
          <cell r="A9" t="str">
            <v>TOTAL</v>
          </cell>
          <cell r="B9">
            <v>70</v>
          </cell>
          <cell r="C9">
            <v>105</v>
          </cell>
          <cell r="D9">
            <v>66</v>
          </cell>
          <cell r="E9">
            <v>86</v>
          </cell>
          <cell r="F9">
            <v>78</v>
          </cell>
          <cell r="G9">
            <v>50</v>
          </cell>
          <cell r="H9">
            <v>8</v>
          </cell>
          <cell r="I9">
            <v>0</v>
          </cell>
          <cell r="J9">
            <v>0</v>
          </cell>
          <cell r="K9">
            <v>0</v>
          </cell>
          <cell r="L9">
            <v>0</v>
          </cell>
          <cell r="M9">
            <v>0</v>
          </cell>
          <cell r="N9">
            <v>463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일불량-양식"/>
      <sheetName val="일일불량-9909"/>
      <sheetName val="일일불량 -9910"/>
      <sheetName val="일일불량 -9911"/>
      <sheetName val="일일불량 -9912"/>
      <sheetName val="일일불량 -0001"/>
      <sheetName val="일일불량-0002"/>
      <sheetName val="일일불량-0003"/>
      <sheetName val="일일불량-0004"/>
      <sheetName val="일일불량-0005"/>
      <sheetName val="일일불량-0006"/>
      <sheetName val="일일불량-0007"/>
      <sheetName val="일일불량-0008"/>
      <sheetName val="일일불량-0009"/>
      <sheetName val="일일불량-0010"/>
      <sheetName val="일일불량-0011"/>
      <sheetName val="일일불량-0012"/>
    </sheetNames>
    <sheetDataSet>
      <sheetData sheetId="0" refreshError="1"/>
      <sheetData sheetId="1">
        <row r="3">
          <cell r="A3" t="str">
            <v>공장</v>
          </cell>
          <cell r="B3" t="str">
            <v>품  번</v>
          </cell>
          <cell r="C3" t="str">
            <v>품   명</v>
          </cell>
          <cell r="D3" t="str">
            <v>차 종</v>
          </cell>
          <cell r="E3" t="str">
            <v>수입반</v>
          </cell>
          <cell r="F3" t="str">
            <v>납품장소</v>
          </cell>
          <cell r="G3" t="str">
            <v>불량발생통보서</v>
          </cell>
          <cell r="H3" t="str">
            <v>불량발생일</v>
          </cell>
          <cell r="I3" t="str">
            <v>불량코드</v>
          </cell>
          <cell r="J3" t="str">
            <v>불량수량</v>
          </cell>
          <cell r="K3" t="str">
            <v>단  가</v>
          </cell>
          <cell r="L3" t="str">
            <v>금  액</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ăn phòng phẩm"/>
      <sheetName val="công cụ"/>
      <sheetName val="kích thước"/>
      <sheetName val="kiểm kê (4)"/>
      <sheetName val="khẩu trang, gang tay (2)"/>
      <sheetName val="kiểm kê (2)"/>
      <sheetName val="kiểm kê (3)"/>
      <sheetName val="1 검사(kiểm tra lần 1)"/>
      <sheetName val="kiểm kê (5)"/>
      <sheetName val="STOCK1"/>
      <sheetName val="vật tư"/>
      <sheetName val="FCST SDV"/>
      <sheetName val="TÚI BÓNG"/>
      <sheetName val="TRAY, BOBIN"/>
      <sheetName val="Sheet3"/>
      <sheetName val="vật tư cố định"/>
      <sheetName val="STOCK1 (2)"/>
      <sheetName val="KẾ HOẠCH"/>
      <sheetName val="Sheet4"/>
      <sheetName val="Sheet4 (2)"/>
      <sheetName val="số lượng kế hoạch"/>
      <sheetName val="tổng kế hoạch"/>
      <sheetName val="tray"/>
      <sheetName val="phiếu cấp"/>
      <sheetName val="Sheet1"/>
      <sheetName val="xốp"/>
      <sheetName val="tuí bóng"/>
      <sheetName val=" CÔNG CỤ 1"/>
      <sheetName val="trả kho hết kế hoạch"/>
      <sheetName val="Sheet2"/>
      <sheetName val="file tổng hợp (2)"/>
      <sheetName val="sản lượng"/>
      <sheetName val="theo dõi theo sản lươingj"/>
      <sheetName val="file tổng hợp"/>
      <sheetName val="trả kh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B4" t="str">
            <v>8*17</v>
          </cell>
          <cell r="C4" t="str">
            <v>8*17</v>
          </cell>
          <cell r="D4">
            <v>3000</v>
          </cell>
          <cell r="E4">
            <v>20000</v>
          </cell>
          <cell r="F4">
            <v>8500</v>
          </cell>
        </row>
        <row r="5">
          <cell r="B5">
            <v>0</v>
          </cell>
          <cell r="C5" t="str">
            <v>8*17</v>
          </cell>
          <cell r="D5">
            <v>0</v>
          </cell>
          <cell r="E5">
            <v>0</v>
          </cell>
          <cell r="F5">
            <v>0</v>
          </cell>
        </row>
        <row r="6">
          <cell r="B6">
            <v>0</v>
          </cell>
          <cell r="C6" t="str">
            <v>8*17</v>
          </cell>
          <cell r="D6">
            <v>0</v>
          </cell>
          <cell r="E6">
            <v>0</v>
          </cell>
          <cell r="F6">
            <v>0</v>
          </cell>
        </row>
        <row r="7">
          <cell r="B7">
            <v>0</v>
          </cell>
          <cell r="C7" t="str">
            <v>8*17</v>
          </cell>
          <cell r="D7">
            <v>0</v>
          </cell>
          <cell r="E7">
            <v>0</v>
          </cell>
          <cell r="F7">
            <v>0</v>
          </cell>
        </row>
        <row r="8">
          <cell r="B8">
            <v>0</v>
          </cell>
          <cell r="C8" t="str">
            <v>8*17</v>
          </cell>
          <cell r="D8">
            <v>0</v>
          </cell>
          <cell r="E8">
            <v>0</v>
          </cell>
          <cell r="F8">
            <v>0</v>
          </cell>
        </row>
        <row r="9">
          <cell r="B9">
            <v>0</v>
          </cell>
          <cell r="C9" t="str">
            <v>8*17</v>
          </cell>
          <cell r="D9">
            <v>0</v>
          </cell>
          <cell r="E9">
            <v>0</v>
          </cell>
          <cell r="F9">
            <v>0</v>
          </cell>
        </row>
        <row r="10">
          <cell r="B10" t="str">
            <v>6*9</v>
          </cell>
          <cell r="C10" t="str">
            <v>45*50*0.08</v>
          </cell>
          <cell r="D10">
            <v>0</v>
          </cell>
          <cell r="E10">
            <v>39230</v>
          </cell>
          <cell r="F10">
            <v>39300</v>
          </cell>
        </row>
        <row r="11">
          <cell r="B11">
            <v>0</v>
          </cell>
          <cell r="C11" t="str">
            <v>45*50*0.08</v>
          </cell>
          <cell r="D11">
            <v>0</v>
          </cell>
          <cell r="E11">
            <v>0</v>
          </cell>
          <cell r="F11">
            <v>0</v>
          </cell>
        </row>
        <row r="12">
          <cell r="B12">
            <v>0</v>
          </cell>
          <cell r="C12" t="str">
            <v>45*50*0.08</v>
          </cell>
          <cell r="D12">
            <v>0</v>
          </cell>
          <cell r="E12">
            <v>0</v>
          </cell>
          <cell r="F12">
            <v>0</v>
          </cell>
        </row>
        <row r="13">
          <cell r="B13">
            <v>0</v>
          </cell>
          <cell r="C13" t="str">
            <v>45*50*0.08</v>
          </cell>
          <cell r="D13">
            <v>0</v>
          </cell>
          <cell r="E13">
            <v>0</v>
          </cell>
          <cell r="F13">
            <v>0</v>
          </cell>
        </row>
        <row r="14">
          <cell r="B14">
            <v>0</v>
          </cell>
          <cell r="C14" t="str">
            <v>45*50*0.08</v>
          </cell>
          <cell r="D14">
            <v>0</v>
          </cell>
          <cell r="E14">
            <v>0</v>
          </cell>
          <cell r="F14">
            <v>0</v>
          </cell>
        </row>
        <row r="15">
          <cell r="B15">
            <v>0</v>
          </cell>
          <cell r="C15" t="str">
            <v>45*50*0.08</v>
          </cell>
          <cell r="D15">
            <v>0</v>
          </cell>
          <cell r="E15">
            <v>0</v>
          </cell>
          <cell r="F15">
            <v>0</v>
          </cell>
        </row>
        <row r="16">
          <cell r="B16" t="str">
            <v>45*50*0.08</v>
          </cell>
          <cell r="C16" t="str">
            <v>45*50*0.08</v>
          </cell>
          <cell r="D16">
            <v>3390</v>
          </cell>
          <cell r="E16">
            <v>1200</v>
          </cell>
          <cell r="F16">
            <v>1200</v>
          </cell>
        </row>
        <row r="17">
          <cell r="B17">
            <v>0</v>
          </cell>
          <cell r="C17" t="str">
            <v>45*50*0.08</v>
          </cell>
          <cell r="D17">
            <v>0</v>
          </cell>
          <cell r="E17">
            <v>0</v>
          </cell>
          <cell r="F17">
            <v>0</v>
          </cell>
        </row>
        <row r="18">
          <cell r="B18">
            <v>0</v>
          </cell>
          <cell r="C18" t="str">
            <v>45*50*0.08</v>
          </cell>
          <cell r="D18">
            <v>0</v>
          </cell>
          <cell r="E18">
            <v>0</v>
          </cell>
          <cell r="F18">
            <v>0</v>
          </cell>
        </row>
        <row r="19">
          <cell r="B19">
            <v>0</v>
          </cell>
          <cell r="C19" t="str">
            <v>45*50*0.08</v>
          </cell>
          <cell r="D19">
            <v>0</v>
          </cell>
          <cell r="E19">
            <v>0</v>
          </cell>
          <cell r="F19">
            <v>0</v>
          </cell>
        </row>
        <row r="20">
          <cell r="B20">
            <v>0</v>
          </cell>
          <cell r="C20" t="str">
            <v>45*50*0.08</v>
          </cell>
          <cell r="D20">
            <v>0</v>
          </cell>
          <cell r="E20">
            <v>0</v>
          </cell>
          <cell r="F20">
            <v>0</v>
          </cell>
        </row>
        <row r="21">
          <cell r="B21">
            <v>0</v>
          </cell>
          <cell r="C21" t="str">
            <v>45*50*0.08</v>
          </cell>
          <cell r="D21">
            <v>0</v>
          </cell>
          <cell r="E21">
            <v>0</v>
          </cell>
          <cell r="F21">
            <v>0</v>
          </cell>
        </row>
        <row r="22">
          <cell r="B22" t="str">
            <v>45*60*0.05
(không đáy)</v>
          </cell>
          <cell r="C22" t="str">
            <v>26*15 poly bag</v>
          </cell>
          <cell r="D22">
            <v>5450</v>
          </cell>
          <cell r="E22">
            <v>3950</v>
          </cell>
          <cell r="F22">
            <v>3950</v>
          </cell>
        </row>
        <row r="23">
          <cell r="B23">
            <v>0</v>
          </cell>
          <cell r="C23" t="str">
            <v>26*15 poly bag</v>
          </cell>
          <cell r="D23">
            <v>0</v>
          </cell>
          <cell r="E23">
            <v>0</v>
          </cell>
          <cell r="F23">
            <v>0</v>
          </cell>
        </row>
        <row r="24">
          <cell r="B24">
            <v>0</v>
          </cell>
          <cell r="C24" t="str">
            <v>26*15 poly bag</v>
          </cell>
          <cell r="D24">
            <v>0</v>
          </cell>
          <cell r="E24">
            <v>0</v>
          </cell>
          <cell r="F24">
            <v>0</v>
          </cell>
        </row>
        <row r="25">
          <cell r="B25">
            <v>0</v>
          </cell>
          <cell r="C25" t="str">
            <v>26*15 poly bag</v>
          </cell>
          <cell r="D25">
            <v>0</v>
          </cell>
          <cell r="E25">
            <v>0</v>
          </cell>
          <cell r="F25">
            <v>0</v>
          </cell>
        </row>
        <row r="26">
          <cell r="B26">
            <v>0</v>
          </cell>
          <cell r="C26" t="str">
            <v>26*15 poly bag</v>
          </cell>
          <cell r="D26">
            <v>0</v>
          </cell>
          <cell r="E26">
            <v>0</v>
          </cell>
          <cell r="F26">
            <v>0</v>
          </cell>
        </row>
        <row r="27">
          <cell r="B27">
            <v>0</v>
          </cell>
          <cell r="C27" t="str">
            <v>26*15 poly bag</v>
          </cell>
          <cell r="D27">
            <v>0</v>
          </cell>
          <cell r="E27">
            <v>0</v>
          </cell>
          <cell r="F27">
            <v>0</v>
          </cell>
        </row>
        <row r="28">
          <cell r="B28" t="str">
            <v>45*50*0.05
(không đáy)</v>
          </cell>
          <cell r="C28" t="str">
            <v>26*15 poly bag</v>
          </cell>
          <cell r="D28">
            <v>5637</v>
          </cell>
          <cell r="E28">
            <v>5637</v>
          </cell>
          <cell r="F28">
            <v>5637</v>
          </cell>
        </row>
        <row r="29">
          <cell r="B29">
            <v>0</v>
          </cell>
          <cell r="C29" t="str">
            <v>26*15 poly bag</v>
          </cell>
          <cell r="D29">
            <v>0</v>
          </cell>
          <cell r="E29">
            <v>0</v>
          </cell>
          <cell r="F29">
            <v>0</v>
          </cell>
        </row>
        <row r="30">
          <cell r="B30">
            <v>0</v>
          </cell>
          <cell r="C30" t="str">
            <v>26*15 poly bag</v>
          </cell>
          <cell r="D30">
            <v>0</v>
          </cell>
          <cell r="E30">
            <v>0</v>
          </cell>
          <cell r="F30">
            <v>0</v>
          </cell>
        </row>
        <row r="31">
          <cell r="B31">
            <v>0</v>
          </cell>
          <cell r="C31" t="str">
            <v>26*15 poly bag</v>
          </cell>
          <cell r="D31">
            <v>0</v>
          </cell>
          <cell r="E31">
            <v>0</v>
          </cell>
          <cell r="F31">
            <v>0</v>
          </cell>
        </row>
        <row r="32">
          <cell r="B32">
            <v>0</v>
          </cell>
          <cell r="C32" t="str">
            <v>26*15 poly bag</v>
          </cell>
          <cell r="D32">
            <v>0</v>
          </cell>
          <cell r="E32">
            <v>0</v>
          </cell>
          <cell r="F32">
            <v>0</v>
          </cell>
        </row>
        <row r="33">
          <cell r="B33">
            <v>0</v>
          </cell>
          <cell r="C33" t="str">
            <v>26*15 poly bag</v>
          </cell>
          <cell r="D33">
            <v>0</v>
          </cell>
          <cell r="E33">
            <v>0</v>
          </cell>
          <cell r="F33">
            <v>0</v>
          </cell>
        </row>
        <row r="34">
          <cell r="B34" t="str">
            <v>26*15 poly bag</v>
          </cell>
          <cell r="C34" t="str">
            <v>26*15 poly bag</v>
          </cell>
          <cell r="D34">
            <v>15592</v>
          </cell>
          <cell r="E34">
            <v>11692</v>
          </cell>
          <cell r="F34">
            <v>11692</v>
          </cell>
        </row>
        <row r="35">
          <cell r="B35">
            <v>0</v>
          </cell>
          <cell r="C35" t="str">
            <v>26*15 poly bag</v>
          </cell>
          <cell r="D35">
            <v>0</v>
          </cell>
          <cell r="E35">
            <v>0</v>
          </cell>
          <cell r="F35">
            <v>0</v>
          </cell>
        </row>
        <row r="36">
          <cell r="B36">
            <v>0</v>
          </cell>
          <cell r="C36" t="str">
            <v>26*15 poly bag</v>
          </cell>
          <cell r="D36">
            <v>0</v>
          </cell>
          <cell r="E36">
            <v>0</v>
          </cell>
          <cell r="F36">
            <v>0</v>
          </cell>
        </row>
        <row r="37">
          <cell r="B37">
            <v>0</v>
          </cell>
          <cell r="C37" t="str">
            <v>26*15 poly bag</v>
          </cell>
          <cell r="D37">
            <v>0</v>
          </cell>
          <cell r="E37">
            <v>0</v>
          </cell>
          <cell r="F37">
            <v>0</v>
          </cell>
        </row>
        <row r="38">
          <cell r="B38">
            <v>0</v>
          </cell>
          <cell r="C38" t="str">
            <v>26*15 poly bag</v>
          </cell>
          <cell r="D38">
            <v>0</v>
          </cell>
          <cell r="E38">
            <v>0</v>
          </cell>
          <cell r="F38">
            <v>0</v>
          </cell>
        </row>
        <row r="39">
          <cell r="B39">
            <v>0</v>
          </cell>
          <cell r="C39" t="str">
            <v>26*15 poly bag</v>
          </cell>
          <cell r="D39">
            <v>0</v>
          </cell>
          <cell r="E39">
            <v>0</v>
          </cell>
          <cell r="F39">
            <v>0</v>
          </cell>
        </row>
        <row r="40">
          <cell r="B40" t="str">
            <v>26*15</v>
          </cell>
          <cell r="C40" t="str">
            <v>15*26</v>
          </cell>
          <cell r="D40">
            <v>25408</v>
          </cell>
          <cell r="E40">
            <v>17408</v>
          </cell>
          <cell r="F40">
            <v>17408</v>
          </cell>
        </row>
        <row r="41">
          <cell r="B41">
            <v>0</v>
          </cell>
          <cell r="C41" t="str">
            <v>15*26</v>
          </cell>
          <cell r="D41">
            <v>0</v>
          </cell>
          <cell r="E41">
            <v>0</v>
          </cell>
          <cell r="F41">
            <v>0</v>
          </cell>
        </row>
        <row r="42">
          <cell r="B42">
            <v>0</v>
          </cell>
          <cell r="C42" t="str">
            <v>15*26</v>
          </cell>
          <cell r="D42">
            <v>0</v>
          </cell>
          <cell r="E42">
            <v>0</v>
          </cell>
          <cell r="F42">
            <v>0</v>
          </cell>
        </row>
        <row r="43">
          <cell r="B43">
            <v>0</v>
          </cell>
          <cell r="C43" t="str">
            <v>15*26</v>
          </cell>
          <cell r="D43">
            <v>0</v>
          </cell>
          <cell r="E43">
            <v>0</v>
          </cell>
          <cell r="F43">
            <v>0</v>
          </cell>
        </row>
        <row r="44">
          <cell r="B44">
            <v>0</v>
          </cell>
          <cell r="C44" t="str">
            <v>15*26</v>
          </cell>
          <cell r="D44">
            <v>0</v>
          </cell>
          <cell r="E44">
            <v>0</v>
          </cell>
          <cell r="F44">
            <v>0</v>
          </cell>
        </row>
        <row r="45">
          <cell r="B45">
            <v>0</v>
          </cell>
          <cell r="C45" t="str">
            <v>15*26</v>
          </cell>
          <cell r="D45">
            <v>0</v>
          </cell>
          <cell r="E45">
            <v>0</v>
          </cell>
          <cell r="F45">
            <v>0</v>
          </cell>
        </row>
        <row r="46">
          <cell r="B46" t="str">
            <v>20*31</v>
          </cell>
          <cell r="C46" t="str">
            <v>20*35</v>
          </cell>
          <cell r="D46">
            <v>13380</v>
          </cell>
          <cell r="E46">
            <v>11090</v>
          </cell>
          <cell r="F46">
            <v>15100</v>
          </cell>
        </row>
        <row r="47">
          <cell r="B47" t="str">
            <v>20*35</v>
          </cell>
          <cell r="C47" t="str">
            <v>20*35</v>
          </cell>
          <cell r="D47">
            <v>0</v>
          </cell>
          <cell r="E47">
            <v>0</v>
          </cell>
          <cell r="F47">
            <v>0</v>
          </cell>
        </row>
        <row r="48">
          <cell r="B48" t="str">
            <v>20*35</v>
          </cell>
          <cell r="C48" t="str">
            <v>20*35</v>
          </cell>
          <cell r="D48">
            <v>0</v>
          </cell>
          <cell r="E48">
            <v>0</v>
          </cell>
          <cell r="F48">
            <v>0</v>
          </cell>
        </row>
        <row r="49">
          <cell r="B49" t="str">
            <v>20*35</v>
          </cell>
          <cell r="C49" t="str">
            <v>20*35</v>
          </cell>
          <cell r="D49">
            <v>0</v>
          </cell>
          <cell r="E49">
            <v>0</v>
          </cell>
          <cell r="F49">
            <v>0</v>
          </cell>
        </row>
        <row r="50">
          <cell r="B50">
            <v>0</v>
          </cell>
          <cell r="C50" t="str">
            <v>20*35</v>
          </cell>
          <cell r="D50">
            <v>0</v>
          </cell>
          <cell r="E50">
            <v>0</v>
          </cell>
          <cell r="F50">
            <v>0</v>
          </cell>
        </row>
        <row r="51">
          <cell r="B51" t="str">
            <v>20*35</v>
          </cell>
          <cell r="C51" t="str">
            <v>20*35</v>
          </cell>
          <cell r="D51">
            <v>0</v>
          </cell>
          <cell r="E51">
            <v>0</v>
          </cell>
          <cell r="F51">
            <v>0</v>
          </cell>
        </row>
        <row r="52">
          <cell r="B52" t="str">
            <v>20*35</v>
          </cell>
          <cell r="C52" t="str">
            <v>20*35</v>
          </cell>
          <cell r="D52">
            <v>0</v>
          </cell>
          <cell r="E52">
            <v>0</v>
          </cell>
          <cell r="F52">
            <v>0</v>
          </cell>
        </row>
        <row r="53">
          <cell r="B53" t="str">
            <v>20*35</v>
          </cell>
          <cell r="C53" t="str">
            <v>20*35</v>
          </cell>
          <cell r="D53">
            <v>0</v>
          </cell>
          <cell r="E53">
            <v>0</v>
          </cell>
          <cell r="F53">
            <v>0</v>
          </cell>
        </row>
        <row r="54">
          <cell r="B54" t="str">
            <v>20*35</v>
          </cell>
          <cell r="C54" t="str">
            <v>20*35</v>
          </cell>
          <cell r="D54">
            <v>0</v>
          </cell>
          <cell r="E54">
            <v>0</v>
          </cell>
          <cell r="F54">
            <v>0</v>
          </cell>
        </row>
        <row r="55">
          <cell r="B55" t="str">
            <v>20*35</v>
          </cell>
          <cell r="C55" t="str">
            <v>20*35</v>
          </cell>
          <cell r="D55">
            <v>0</v>
          </cell>
          <cell r="E55">
            <v>0</v>
          </cell>
          <cell r="F55">
            <v>0</v>
          </cell>
        </row>
        <row r="56">
          <cell r="B56" t="str">
            <v>20*35</v>
          </cell>
          <cell r="C56" t="str">
            <v>20*35</v>
          </cell>
          <cell r="D56">
            <v>0</v>
          </cell>
          <cell r="E56">
            <v>0</v>
          </cell>
          <cell r="F56">
            <v>0</v>
          </cell>
        </row>
        <row r="57">
          <cell r="B57" t="str">
            <v>20*35</v>
          </cell>
          <cell r="C57" t="str">
            <v>20*35</v>
          </cell>
          <cell r="D57">
            <v>0</v>
          </cell>
          <cell r="E57">
            <v>0</v>
          </cell>
          <cell r="F57">
            <v>0</v>
          </cell>
        </row>
        <row r="58">
          <cell r="B58" t="str">
            <v>60*77</v>
          </cell>
          <cell r="C58" t="str">
            <v>60*77</v>
          </cell>
          <cell r="D58">
            <v>3900</v>
          </cell>
          <cell r="E58">
            <v>2980</v>
          </cell>
          <cell r="F58">
            <v>1900</v>
          </cell>
        </row>
        <row r="59">
          <cell r="B59">
            <v>0</v>
          </cell>
          <cell r="C59" t="str">
            <v>60*77</v>
          </cell>
          <cell r="D59">
            <v>0</v>
          </cell>
          <cell r="E59">
            <v>0</v>
          </cell>
          <cell r="F59">
            <v>0</v>
          </cell>
        </row>
        <row r="60">
          <cell r="B60">
            <v>0</v>
          </cell>
          <cell r="C60" t="str">
            <v>60*77</v>
          </cell>
          <cell r="D60">
            <v>0</v>
          </cell>
          <cell r="E60">
            <v>0</v>
          </cell>
          <cell r="F60">
            <v>0</v>
          </cell>
        </row>
        <row r="61">
          <cell r="B61">
            <v>0</v>
          </cell>
          <cell r="C61" t="str">
            <v>60*77</v>
          </cell>
          <cell r="D61">
            <v>0</v>
          </cell>
          <cell r="E61">
            <v>0</v>
          </cell>
          <cell r="F61">
            <v>0</v>
          </cell>
        </row>
        <row r="62">
          <cell r="B62">
            <v>0</v>
          </cell>
          <cell r="C62" t="str">
            <v>60*77</v>
          </cell>
          <cell r="D62">
            <v>0</v>
          </cell>
          <cell r="E62">
            <v>0</v>
          </cell>
          <cell r="F62">
            <v>0</v>
          </cell>
        </row>
        <row r="63">
          <cell r="B63">
            <v>0</v>
          </cell>
          <cell r="C63" t="str">
            <v>60*77</v>
          </cell>
          <cell r="D63">
            <v>0</v>
          </cell>
          <cell r="E63">
            <v>0</v>
          </cell>
          <cell r="F63">
            <v>0</v>
          </cell>
        </row>
        <row r="64">
          <cell r="B64" t="str">
            <v>77*63</v>
          </cell>
          <cell r="C64" t="str">
            <v>77*63</v>
          </cell>
          <cell r="D64">
            <v>85</v>
          </cell>
          <cell r="E64">
            <v>1250</v>
          </cell>
          <cell r="F64">
            <v>1250</v>
          </cell>
        </row>
        <row r="65">
          <cell r="B65">
            <v>0</v>
          </cell>
          <cell r="C65" t="str">
            <v>77*63</v>
          </cell>
          <cell r="D65">
            <v>0</v>
          </cell>
          <cell r="E65">
            <v>0</v>
          </cell>
          <cell r="F65">
            <v>0</v>
          </cell>
        </row>
        <row r="66">
          <cell r="B66">
            <v>0</v>
          </cell>
          <cell r="C66" t="str">
            <v>77*63</v>
          </cell>
          <cell r="D66">
            <v>0</v>
          </cell>
          <cell r="E66">
            <v>0</v>
          </cell>
          <cell r="F66">
            <v>0</v>
          </cell>
        </row>
        <row r="67">
          <cell r="B67">
            <v>0</v>
          </cell>
          <cell r="C67" t="str">
            <v>77*63</v>
          </cell>
          <cell r="D67">
            <v>0</v>
          </cell>
          <cell r="E67">
            <v>0</v>
          </cell>
          <cell r="F67">
            <v>0</v>
          </cell>
        </row>
        <row r="68">
          <cell r="B68">
            <v>0</v>
          </cell>
          <cell r="C68" t="str">
            <v>77*63</v>
          </cell>
          <cell r="D68">
            <v>0</v>
          </cell>
          <cell r="E68">
            <v>0</v>
          </cell>
          <cell r="F68">
            <v>0</v>
          </cell>
        </row>
        <row r="69">
          <cell r="B69">
            <v>0</v>
          </cell>
          <cell r="C69" t="str">
            <v>77*63</v>
          </cell>
          <cell r="D69">
            <v>0</v>
          </cell>
          <cell r="E69">
            <v>0</v>
          </cell>
          <cell r="F69">
            <v>0</v>
          </cell>
        </row>
        <row r="70">
          <cell r="B70" t="str">
            <v>30*50</v>
          </cell>
          <cell r="C70" t="str">
            <v>30*50</v>
          </cell>
          <cell r="D70">
            <v>13700</v>
          </cell>
          <cell r="E70">
            <v>12450</v>
          </cell>
          <cell r="F70">
            <v>12480</v>
          </cell>
        </row>
        <row r="71">
          <cell r="B71">
            <v>0</v>
          </cell>
          <cell r="C71" t="str">
            <v>30*50</v>
          </cell>
          <cell r="D71">
            <v>0</v>
          </cell>
          <cell r="E71">
            <v>0</v>
          </cell>
          <cell r="F71">
            <v>0</v>
          </cell>
        </row>
        <row r="72">
          <cell r="B72">
            <v>0</v>
          </cell>
          <cell r="C72" t="str">
            <v>30*50</v>
          </cell>
          <cell r="D72">
            <v>0</v>
          </cell>
          <cell r="E72">
            <v>0</v>
          </cell>
          <cell r="F72">
            <v>0</v>
          </cell>
        </row>
        <row r="73">
          <cell r="B73">
            <v>0</v>
          </cell>
          <cell r="C73" t="str">
            <v>30*50</v>
          </cell>
          <cell r="D73">
            <v>0</v>
          </cell>
          <cell r="E73">
            <v>0</v>
          </cell>
          <cell r="F73">
            <v>0</v>
          </cell>
        </row>
        <row r="74">
          <cell r="B74">
            <v>0</v>
          </cell>
          <cell r="C74" t="str">
            <v>30*50</v>
          </cell>
          <cell r="D74">
            <v>0</v>
          </cell>
          <cell r="E74">
            <v>0</v>
          </cell>
          <cell r="F74">
            <v>0</v>
          </cell>
        </row>
        <row r="75">
          <cell r="B75">
            <v>0</v>
          </cell>
          <cell r="C75" t="str">
            <v>30*50</v>
          </cell>
          <cell r="D75">
            <v>0</v>
          </cell>
          <cell r="E75">
            <v>0</v>
          </cell>
          <cell r="F75">
            <v>0</v>
          </cell>
        </row>
        <row r="76">
          <cell r="B76" t="str">
            <v>80*80</v>
          </cell>
          <cell r="C76" t="str">
            <v>80*80</v>
          </cell>
          <cell r="D76">
            <v>2402</v>
          </cell>
          <cell r="E76">
            <v>9990</v>
          </cell>
          <cell r="F76">
            <v>5490</v>
          </cell>
        </row>
        <row r="77">
          <cell r="B77">
            <v>0</v>
          </cell>
          <cell r="C77" t="str">
            <v>80*80</v>
          </cell>
          <cell r="D77">
            <v>0</v>
          </cell>
          <cell r="E77">
            <v>0</v>
          </cell>
          <cell r="F77">
            <v>0</v>
          </cell>
        </row>
        <row r="78">
          <cell r="B78">
            <v>0</v>
          </cell>
          <cell r="C78" t="str">
            <v>80*80</v>
          </cell>
          <cell r="D78">
            <v>0</v>
          </cell>
          <cell r="E78">
            <v>0</v>
          </cell>
          <cell r="F78">
            <v>0</v>
          </cell>
        </row>
        <row r="79">
          <cell r="B79">
            <v>0</v>
          </cell>
          <cell r="C79" t="str">
            <v>80*80</v>
          </cell>
          <cell r="D79">
            <v>0</v>
          </cell>
          <cell r="E79">
            <v>0</v>
          </cell>
          <cell r="F79">
            <v>0</v>
          </cell>
        </row>
        <row r="80">
          <cell r="B80">
            <v>0</v>
          </cell>
          <cell r="C80" t="str">
            <v>80*80</v>
          </cell>
          <cell r="D80">
            <v>0</v>
          </cell>
          <cell r="E80">
            <v>0</v>
          </cell>
          <cell r="F80">
            <v>0</v>
          </cell>
        </row>
        <row r="81">
          <cell r="B81">
            <v>0</v>
          </cell>
          <cell r="C81" t="str">
            <v>80*80</v>
          </cell>
          <cell r="D81">
            <v>0</v>
          </cell>
          <cell r="E81">
            <v>0</v>
          </cell>
          <cell r="F81">
            <v>0</v>
          </cell>
        </row>
        <row r="82">
          <cell r="B82" t="str">
            <v>100*130</v>
          </cell>
          <cell r="C82" t="str">
            <v>100*130</v>
          </cell>
          <cell r="D82">
            <v>4865</v>
          </cell>
          <cell r="E82">
            <v>10905</v>
          </cell>
          <cell r="F82">
            <v>5905</v>
          </cell>
        </row>
        <row r="83">
          <cell r="B83">
            <v>0</v>
          </cell>
          <cell r="C83" t="str">
            <v>100*130</v>
          </cell>
          <cell r="D83">
            <v>0</v>
          </cell>
          <cell r="E83">
            <v>0</v>
          </cell>
          <cell r="F83">
            <v>0</v>
          </cell>
        </row>
        <row r="84">
          <cell r="B84">
            <v>0</v>
          </cell>
          <cell r="C84" t="str">
            <v>100*130</v>
          </cell>
          <cell r="D84">
            <v>0</v>
          </cell>
          <cell r="E84">
            <v>0</v>
          </cell>
          <cell r="F84">
            <v>0</v>
          </cell>
        </row>
        <row r="85">
          <cell r="B85">
            <v>0</v>
          </cell>
          <cell r="C85" t="str">
            <v>100*130</v>
          </cell>
          <cell r="D85">
            <v>0</v>
          </cell>
          <cell r="E85">
            <v>0</v>
          </cell>
          <cell r="F85">
            <v>0</v>
          </cell>
        </row>
        <row r="86">
          <cell r="B86">
            <v>0</v>
          </cell>
          <cell r="C86" t="str">
            <v>100*130</v>
          </cell>
          <cell r="D86">
            <v>0</v>
          </cell>
          <cell r="E86">
            <v>0</v>
          </cell>
          <cell r="F86">
            <v>0</v>
          </cell>
        </row>
        <row r="87">
          <cell r="B87">
            <v>0</v>
          </cell>
          <cell r="C87" t="str">
            <v>100*130</v>
          </cell>
          <cell r="D87">
            <v>0</v>
          </cell>
          <cell r="E87">
            <v>0</v>
          </cell>
          <cell r="F87">
            <v>0</v>
          </cell>
        </row>
        <row r="88">
          <cell r="B88" t="str">
            <v>130*170</v>
          </cell>
          <cell r="C88" t="str">
            <v>100*130</v>
          </cell>
          <cell r="D88">
            <v>1250</v>
          </cell>
          <cell r="E88">
            <v>4850</v>
          </cell>
          <cell r="F88">
            <v>1550</v>
          </cell>
        </row>
        <row r="89">
          <cell r="B89">
            <v>0</v>
          </cell>
          <cell r="C89" t="str">
            <v>100*130</v>
          </cell>
          <cell r="D89">
            <v>0</v>
          </cell>
          <cell r="E89">
            <v>0</v>
          </cell>
          <cell r="F89">
            <v>0</v>
          </cell>
        </row>
        <row r="90">
          <cell r="B90">
            <v>0</v>
          </cell>
          <cell r="C90" t="str">
            <v>100*130</v>
          </cell>
          <cell r="D90">
            <v>0</v>
          </cell>
          <cell r="E90">
            <v>0</v>
          </cell>
          <cell r="F90">
            <v>0</v>
          </cell>
        </row>
        <row r="91">
          <cell r="B91">
            <v>0</v>
          </cell>
          <cell r="C91" t="str">
            <v>100*130</v>
          </cell>
          <cell r="D91">
            <v>0</v>
          </cell>
          <cell r="E91">
            <v>0</v>
          </cell>
          <cell r="F91">
            <v>0</v>
          </cell>
        </row>
        <row r="92">
          <cell r="B92">
            <v>0</v>
          </cell>
          <cell r="C92" t="str">
            <v>100*130</v>
          </cell>
          <cell r="D92">
            <v>0</v>
          </cell>
          <cell r="E92">
            <v>0</v>
          </cell>
          <cell r="F92">
            <v>0</v>
          </cell>
        </row>
        <row r="93">
          <cell r="B93">
            <v>0</v>
          </cell>
          <cell r="C93" t="str">
            <v>100*130</v>
          </cell>
          <cell r="D93">
            <v>0</v>
          </cell>
          <cell r="E93">
            <v>0</v>
          </cell>
          <cell r="F93">
            <v>0</v>
          </cell>
        </row>
        <row r="94">
          <cell r="B94" t="str">
            <v>6"*75</v>
          </cell>
          <cell r="C94" t="str">
            <v>6"*75</v>
          </cell>
          <cell r="D94">
            <v>182</v>
          </cell>
          <cell r="E94">
            <v>139</v>
          </cell>
          <cell r="F94">
            <v>139</v>
          </cell>
        </row>
        <row r="95">
          <cell r="B95">
            <v>0</v>
          </cell>
          <cell r="C95" t="str">
            <v>6"*75</v>
          </cell>
          <cell r="D95">
            <v>0</v>
          </cell>
          <cell r="E95">
            <v>0</v>
          </cell>
          <cell r="F95">
            <v>0</v>
          </cell>
        </row>
        <row r="96">
          <cell r="B96">
            <v>0</v>
          </cell>
          <cell r="C96" t="str">
            <v>6"*75</v>
          </cell>
          <cell r="D96">
            <v>0</v>
          </cell>
          <cell r="E96">
            <v>0</v>
          </cell>
          <cell r="F96">
            <v>0</v>
          </cell>
        </row>
        <row r="97">
          <cell r="B97">
            <v>0</v>
          </cell>
          <cell r="C97" t="str">
            <v>6"*75</v>
          </cell>
          <cell r="D97">
            <v>0</v>
          </cell>
          <cell r="E97">
            <v>0</v>
          </cell>
          <cell r="F97">
            <v>0</v>
          </cell>
        </row>
        <row r="98">
          <cell r="B98">
            <v>0</v>
          </cell>
          <cell r="C98" t="str">
            <v>6"*75</v>
          </cell>
          <cell r="D98">
            <v>0</v>
          </cell>
          <cell r="E98">
            <v>0</v>
          </cell>
          <cell r="F98">
            <v>0</v>
          </cell>
        </row>
        <row r="99">
          <cell r="B99">
            <v>0</v>
          </cell>
          <cell r="C99" t="str">
            <v>6"*75</v>
          </cell>
          <cell r="D99">
            <v>0</v>
          </cell>
          <cell r="E99">
            <v>0</v>
          </cell>
          <cell r="F99">
            <v>0</v>
          </cell>
        </row>
        <row r="100">
          <cell r="B100" t="str">
            <v>6"*90</v>
          </cell>
          <cell r="C100" t="str">
            <v>6"*90</v>
          </cell>
          <cell r="D100">
            <v>0</v>
          </cell>
          <cell r="E100">
            <v>0</v>
          </cell>
          <cell r="F100">
            <v>0</v>
          </cell>
        </row>
        <row r="101">
          <cell r="B101">
            <v>0</v>
          </cell>
          <cell r="C101" t="str">
            <v>6"*90</v>
          </cell>
          <cell r="D101">
            <v>0</v>
          </cell>
          <cell r="E101">
            <v>0</v>
          </cell>
          <cell r="F101">
            <v>0</v>
          </cell>
        </row>
        <row r="102">
          <cell r="B102">
            <v>0</v>
          </cell>
          <cell r="C102" t="str">
            <v>6"*90</v>
          </cell>
          <cell r="D102">
            <v>0</v>
          </cell>
          <cell r="E102">
            <v>0</v>
          </cell>
          <cell r="F102">
            <v>0</v>
          </cell>
        </row>
        <row r="103">
          <cell r="B103">
            <v>0</v>
          </cell>
          <cell r="C103" t="str">
            <v>6"*90</v>
          </cell>
          <cell r="D103">
            <v>0</v>
          </cell>
          <cell r="E103">
            <v>0</v>
          </cell>
          <cell r="F103">
            <v>0</v>
          </cell>
        </row>
        <row r="104">
          <cell r="B104">
            <v>0</v>
          </cell>
          <cell r="C104" t="str">
            <v>6"*90</v>
          </cell>
          <cell r="D104">
            <v>0</v>
          </cell>
          <cell r="E104">
            <v>0</v>
          </cell>
          <cell r="F104">
            <v>0</v>
          </cell>
        </row>
        <row r="105">
          <cell r="B105">
            <v>0</v>
          </cell>
          <cell r="C105" t="str">
            <v>6"*90</v>
          </cell>
          <cell r="D105">
            <v>0</v>
          </cell>
          <cell r="E105">
            <v>0</v>
          </cell>
          <cell r="F105">
            <v>0</v>
          </cell>
        </row>
        <row r="106">
          <cell r="B106" t="str">
            <v>6"*105</v>
          </cell>
          <cell r="C106" t="str">
            <v>6"*105</v>
          </cell>
          <cell r="D106">
            <v>548</v>
          </cell>
          <cell r="E106">
            <v>528</v>
          </cell>
          <cell r="F106">
            <v>528</v>
          </cell>
        </row>
        <row r="107">
          <cell r="B107">
            <v>0</v>
          </cell>
          <cell r="C107" t="str">
            <v>6"*105</v>
          </cell>
          <cell r="D107">
            <v>0</v>
          </cell>
          <cell r="E107">
            <v>0</v>
          </cell>
          <cell r="F107">
            <v>0</v>
          </cell>
        </row>
        <row r="108">
          <cell r="B108">
            <v>0</v>
          </cell>
          <cell r="C108" t="str">
            <v>6"*105</v>
          </cell>
          <cell r="D108">
            <v>0</v>
          </cell>
          <cell r="E108">
            <v>0</v>
          </cell>
          <cell r="F108">
            <v>0</v>
          </cell>
        </row>
        <row r="109">
          <cell r="B109">
            <v>0</v>
          </cell>
          <cell r="C109" t="str">
            <v>6"*105</v>
          </cell>
          <cell r="D109">
            <v>0</v>
          </cell>
          <cell r="E109">
            <v>0</v>
          </cell>
          <cell r="F109">
            <v>0</v>
          </cell>
        </row>
        <row r="110">
          <cell r="B110">
            <v>0</v>
          </cell>
          <cell r="C110" t="str">
            <v>6"*105</v>
          </cell>
          <cell r="D110">
            <v>0</v>
          </cell>
          <cell r="E110">
            <v>0</v>
          </cell>
          <cell r="F110">
            <v>0</v>
          </cell>
        </row>
        <row r="111">
          <cell r="B111">
            <v>0</v>
          </cell>
          <cell r="C111" t="str">
            <v>6"*105</v>
          </cell>
          <cell r="D111">
            <v>0</v>
          </cell>
          <cell r="E111">
            <v>0</v>
          </cell>
          <cell r="F111">
            <v>0</v>
          </cell>
        </row>
        <row r="112">
          <cell r="B112" t="str">
            <v>3"*85 KEY 5.5</v>
          </cell>
          <cell r="C112" t="str">
            <v>3"*85 KEY 5.5</v>
          </cell>
          <cell r="D112">
            <v>944</v>
          </cell>
          <cell r="E112">
            <v>379</v>
          </cell>
          <cell r="F112">
            <v>379</v>
          </cell>
        </row>
        <row r="113">
          <cell r="B113">
            <v>0</v>
          </cell>
          <cell r="C113" t="str">
            <v>3"*85 KEY 5.5</v>
          </cell>
          <cell r="D113">
            <v>0</v>
          </cell>
          <cell r="E113">
            <v>0</v>
          </cell>
          <cell r="F113">
            <v>0</v>
          </cell>
        </row>
        <row r="114">
          <cell r="B114">
            <v>0</v>
          </cell>
          <cell r="C114" t="str">
            <v>3"*85 KEY 5.5</v>
          </cell>
          <cell r="D114">
            <v>0</v>
          </cell>
          <cell r="E114">
            <v>0</v>
          </cell>
          <cell r="F114">
            <v>0</v>
          </cell>
        </row>
        <row r="115">
          <cell r="B115">
            <v>0</v>
          </cell>
          <cell r="C115" t="str">
            <v>3"*85 KEY 5.5</v>
          </cell>
          <cell r="D115">
            <v>0</v>
          </cell>
          <cell r="E115">
            <v>0</v>
          </cell>
          <cell r="F115">
            <v>0</v>
          </cell>
        </row>
        <row r="116">
          <cell r="B116">
            <v>0</v>
          </cell>
          <cell r="C116" t="str">
            <v>3"*85 KEY 5.5</v>
          </cell>
          <cell r="D116">
            <v>0</v>
          </cell>
          <cell r="E116">
            <v>0</v>
          </cell>
          <cell r="F116">
            <v>0</v>
          </cell>
        </row>
        <row r="117">
          <cell r="B117">
            <v>0</v>
          </cell>
          <cell r="C117" t="str">
            <v>3"*85 KEY 5.5</v>
          </cell>
          <cell r="D117">
            <v>0</v>
          </cell>
          <cell r="E117">
            <v>0</v>
          </cell>
          <cell r="F117">
            <v>0</v>
          </cell>
        </row>
        <row r="118">
          <cell r="B118" t="str">
            <v>6"*86</v>
          </cell>
          <cell r="C118" t="str">
            <v>6"*86</v>
          </cell>
          <cell r="D118">
            <v>21</v>
          </cell>
          <cell r="E118">
            <v>38</v>
          </cell>
          <cell r="F118">
            <v>38</v>
          </cell>
        </row>
        <row r="119">
          <cell r="B119">
            <v>0</v>
          </cell>
          <cell r="C119" t="str">
            <v>6"*86</v>
          </cell>
          <cell r="D119">
            <v>0</v>
          </cell>
          <cell r="E119">
            <v>0</v>
          </cell>
          <cell r="F119">
            <v>0</v>
          </cell>
        </row>
        <row r="120">
          <cell r="B120">
            <v>0</v>
          </cell>
          <cell r="C120" t="str">
            <v>6"*86</v>
          </cell>
          <cell r="D120">
            <v>0</v>
          </cell>
          <cell r="E120">
            <v>0</v>
          </cell>
          <cell r="F120">
            <v>0</v>
          </cell>
        </row>
        <row r="121">
          <cell r="B121">
            <v>0</v>
          </cell>
          <cell r="C121" t="str">
            <v>6"*86</v>
          </cell>
          <cell r="D121">
            <v>0</v>
          </cell>
          <cell r="E121">
            <v>0</v>
          </cell>
          <cell r="F121">
            <v>0</v>
          </cell>
        </row>
        <row r="122">
          <cell r="B122">
            <v>0</v>
          </cell>
          <cell r="C122" t="str">
            <v>6"*86</v>
          </cell>
          <cell r="D122">
            <v>0</v>
          </cell>
          <cell r="E122">
            <v>0</v>
          </cell>
          <cell r="F122">
            <v>0</v>
          </cell>
        </row>
        <row r="123">
          <cell r="B123">
            <v>0</v>
          </cell>
          <cell r="C123" t="str">
            <v>6"*86</v>
          </cell>
          <cell r="D123">
            <v>0</v>
          </cell>
          <cell r="E123">
            <v>0</v>
          </cell>
          <cell r="F123">
            <v>0</v>
          </cell>
        </row>
        <row r="124">
          <cell r="B124" t="str">
            <v>3"*72</v>
          </cell>
          <cell r="C124" t="str">
            <v>3"*72</v>
          </cell>
          <cell r="D124">
            <v>0</v>
          </cell>
          <cell r="E124">
            <v>0</v>
          </cell>
          <cell r="F124">
            <v>0</v>
          </cell>
        </row>
        <row r="125">
          <cell r="B125">
            <v>0</v>
          </cell>
          <cell r="C125" t="str">
            <v>3"*72</v>
          </cell>
          <cell r="D125">
            <v>0</v>
          </cell>
          <cell r="E125">
            <v>0</v>
          </cell>
          <cell r="F125">
            <v>0</v>
          </cell>
        </row>
        <row r="126">
          <cell r="B126">
            <v>0</v>
          </cell>
          <cell r="C126" t="str">
            <v>3"*72</v>
          </cell>
          <cell r="D126">
            <v>0</v>
          </cell>
          <cell r="E126">
            <v>0</v>
          </cell>
          <cell r="F126">
            <v>0</v>
          </cell>
        </row>
        <row r="127">
          <cell r="B127">
            <v>0</v>
          </cell>
          <cell r="C127" t="str">
            <v>3"*72</v>
          </cell>
          <cell r="D127">
            <v>0</v>
          </cell>
          <cell r="E127">
            <v>0</v>
          </cell>
          <cell r="F127">
            <v>0</v>
          </cell>
        </row>
        <row r="128">
          <cell r="B128">
            <v>0</v>
          </cell>
          <cell r="C128" t="str">
            <v>3"*72</v>
          </cell>
          <cell r="D128">
            <v>0</v>
          </cell>
          <cell r="E128">
            <v>0</v>
          </cell>
          <cell r="F128">
            <v>0</v>
          </cell>
        </row>
        <row r="129">
          <cell r="B129">
            <v>0</v>
          </cell>
          <cell r="C129" t="str">
            <v>3"*72</v>
          </cell>
          <cell r="D129">
            <v>0</v>
          </cell>
          <cell r="E129">
            <v>0</v>
          </cell>
          <cell r="F129">
            <v>0</v>
          </cell>
        </row>
        <row r="130">
          <cell r="B130" t="str">
            <v>3"*81 KEY 5.5</v>
          </cell>
          <cell r="C130" t="str">
            <v>3"*81 KEY 5.5</v>
          </cell>
          <cell r="D130">
            <v>41</v>
          </cell>
          <cell r="E130">
            <v>21</v>
          </cell>
          <cell r="F130">
            <v>21</v>
          </cell>
        </row>
        <row r="131">
          <cell r="B131">
            <v>0</v>
          </cell>
          <cell r="C131" t="str">
            <v>3"*81 KEY 5.5</v>
          </cell>
          <cell r="D131">
            <v>0</v>
          </cell>
          <cell r="E131">
            <v>0</v>
          </cell>
          <cell r="F131">
            <v>0</v>
          </cell>
        </row>
        <row r="132">
          <cell r="B132">
            <v>0</v>
          </cell>
          <cell r="C132" t="str">
            <v>3"*81 KEY 5.5</v>
          </cell>
          <cell r="D132">
            <v>0</v>
          </cell>
          <cell r="E132">
            <v>0</v>
          </cell>
          <cell r="F132">
            <v>0</v>
          </cell>
        </row>
        <row r="133">
          <cell r="B133">
            <v>0</v>
          </cell>
          <cell r="C133" t="str">
            <v>3"*81 KEY 5.5</v>
          </cell>
          <cell r="D133">
            <v>0</v>
          </cell>
          <cell r="E133">
            <v>0</v>
          </cell>
          <cell r="F133">
            <v>0</v>
          </cell>
        </row>
        <row r="134">
          <cell r="B134">
            <v>0</v>
          </cell>
          <cell r="C134" t="str">
            <v>3"*81 KEY 5.5</v>
          </cell>
          <cell r="D134">
            <v>0</v>
          </cell>
          <cell r="E134">
            <v>0</v>
          </cell>
          <cell r="F134">
            <v>0</v>
          </cell>
        </row>
        <row r="135">
          <cell r="B135">
            <v>0</v>
          </cell>
          <cell r="C135" t="str">
            <v>3"*81 KEY 5.5</v>
          </cell>
          <cell r="D135">
            <v>0</v>
          </cell>
          <cell r="E135">
            <v>0</v>
          </cell>
          <cell r="F135">
            <v>0</v>
          </cell>
        </row>
        <row r="136">
          <cell r="B136" t="str">
            <v>3"*70 KEY 5.5</v>
          </cell>
          <cell r="C136" t="str">
            <v>3"*70 KEY 5.5</v>
          </cell>
          <cell r="D136">
            <v>63</v>
          </cell>
          <cell r="E136">
            <v>53</v>
          </cell>
          <cell r="F136">
            <v>53</v>
          </cell>
        </row>
        <row r="137">
          <cell r="B137">
            <v>0</v>
          </cell>
          <cell r="C137" t="str">
            <v>3"*70 KEY 5.5</v>
          </cell>
          <cell r="D137">
            <v>0</v>
          </cell>
          <cell r="E137">
            <v>0</v>
          </cell>
          <cell r="F137">
            <v>0</v>
          </cell>
        </row>
        <row r="138">
          <cell r="B138">
            <v>0</v>
          </cell>
          <cell r="C138" t="str">
            <v>3"*70 KEY 5.5</v>
          </cell>
          <cell r="D138">
            <v>0</v>
          </cell>
          <cell r="E138">
            <v>0</v>
          </cell>
          <cell r="F138">
            <v>0</v>
          </cell>
        </row>
        <row r="139">
          <cell r="B139">
            <v>0</v>
          </cell>
          <cell r="C139" t="str">
            <v>3"*70 KEY 5.5</v>
          </cell>
          <cell r="D139">
            <v>0</v>
          </cell>
          <cell r="E139">
            <v>0</v>
          </cell>
          <cell r="F139">
            <v>0</v>
          </cell>
        </row>
        <row r="140">
          <cell r="B140">
            <v>0</v>
          </cell>
          <cell r="C140" t="str">
            <v>3"*70 KEY 5.5</v>
          </cell>
          <cell r="D140">
            <v>0</v>
          </cell>
          <cell r="E140">
            <v>0</v>
          </cell>
          <cell r="F140">
            <v>0</v>
          </cell>
        </row>
        <row r="141">
          <cell r="B141">
            <v>0</v>
          </cell>
          <cell r="C141" t="str">
            <v>3"*70 KEY 5.5</v>
          </cell>
          <cell r="D141">
            <v>0</v>
          </cell>
          <cell r="E141">
            <v>0</v>
          </cell>
          <cell r="F141">
            <v>0</v>
          </cell>
        </row>
        <row r="142">
          <cell r="B142" t="str">
            <v>3"*71 KEY 5.5</v>
          </cell>
          <cell r="C142" t="str">
            <v>3"*71 KEY 5.5</v>
          </cell>
          <cell r="D142">
            <v>19</v>
          </cell>
          <cell r="E142">
            <v>34</v>
          </cell>
          <cell r="F142">
            <v>34</v>
          </cell>
        </row>
        <row r="143">
          <cell r="B143">
            <v>0</v>
          </cell>
          <cell r="C143" t="str">
            <v>3"*71 KEY 5.5</v>
          </cell>
          <cell r="D143">
            <v>0</v>
          </cell>
          <cell r="E143">
            <v>0</v>
          </cell>
          <cell r="F143">
            <v>0</v>
          </cell>
        </row>
        <row r="144">
          <cell r="B144">
            <v>0</v>
          </cell>
          <cell r="C144" t="str">
            <v>3"*71 KEY 5.5</v>
          </cell>
          <cell r="D144">
            <v>0</v>
          </cell>
          <cell r="E144">
            <v>0</v>
          </cell>
          <cell r="F144">
            <v>0</v>
          </cell>
        </row>
        <row r="145">
          <cell r="B145">
            <v>0</v>
          </cell>
          <cell r="C145" t="str">
            <v>3"*71 KEY 5.5</v>
          </cell>
          <cell r="D145">
            <v>0</v>
          </cell>
          <cell r="E145">
            <v>0</v>
          </cell>
          <cell r="F145">
            <v>0</v>
          </cell>
        </row>
        <row r="146">
          <cell r="B146">
            <v>0</v>
          </cell>
          <cell r="C146" t="str">
            <v>3"*71 KEY 5.5</v>
          </cell>
          <cell r="D146">
            <v>0</v>
          </cell>
          <cell r="E146">
            <v>0</v>
          </cell>
          <cell r="F146">
            <v>0</v>
          </cell>
        </row>
        <row r="147">
          <cell r="B147">
            <v>0</v>
          </cell>
          <cell r="C147" t="str">
            <v>3"*71 KEY 5.5</v>
          </cell>
          <cell r="D147">
            <v>0</v>
          </cell>
          <cell r="E147">
            <v>0</v>
          </cell>
          <cell r="F147">
            <v>0</v>
          </cell>
        </row>
        <row r="148">
          <cell r="B148" t="str">
            <v>5T(77mm)*47mm key 5.5</v>
          </cell>
          <cell r="C148" t="str">
            <v>3"*66</v>
          </cell>
          <cell r="D148">
            <v>755</v>
          </cell>
          <cell r="E148">
            <v>408</v>
          </cell>
          <cell r="F148">
            <v>337</v>
          </cell>
        </row>
        <row r="149">
          <cell r="B149">
            <v>0</v>
          </cell>
          <cell r="C149" t="str">
            <v>3"*66</v>
          </cell>
          <cell r="D149">
            <v>0</v>
          </cell>
          <cell r="E149">
            <v>0</v>
          </cell>
          <cell r="F149">
            <v>0</v>
          </cell>
        </row>
        <row r="150">
          <cell r="B150">
            <v>0</v>
          </cell>
          <cell r="C150" t="str">
            <v>3"*66</v>
          </cell>
          <cell r="D150">
            <v>0</v>
          </cell>
          <cell r="E150">
            <v>0</v>
          </cell>
          <cell r="F150">
            <v>0</v>
          </cell>
        </row>
        <row r="151">
          <cell r="B151">
            <v>0</v>
          </cell>
          <cell r="C151" t="str">
            <v>3"*66</v>
          </cell>
          <cell r="D151">
            <v>0</v>
          </cell>
          <cell r="E151">
            <v>0</v>
          </cell>
          <cell r="F151">
            <v>0</v>
          </cell>
        </row>
        <row r="152">
          <cell r="B152">
            <v>0</v>
          </cell>
          <cell r="C152" t="str">
            <v>3"*66</v>
          </cell>
          <cell r="D152">
            <v>0</v>
          </cell>
          <cell r="E152">
            <v>0</v>
          </cell>
          <cell r="F152">
            <v>0</v>
          </cell>
        </row>
        <row r="153">
          <cell r="B153">
            <v>0</v>
          </cell>
          <cell r="C153" t="str">
            <v>3"*66</v>
          </cell>
          <cell r="D153">
            <v>0</v>
          </cell>
          <cell r="E153">
            <v>0</v>
          </cell>
          <cell r="F153">
            <v>0</v>
          </cell>
        </row>
        <row r="154">
          <cell r="B154" t="str">
            <v>5T(77mm)*21mm key 5.5</v>
          </cell>
          <cell r="C154" t="str">
            <v>3"*66</v>
          </cell>
          <cell r="D154">
            <v>707</v>
          </cell>
          <cell r="E154">
            <v>211</v>
          </cell>
          <cell r="F154">
            <v>211</v>
          </cell>
        </row>
        <row r="155">
          <cell r="B155">
            <v>0</v>
          </cell>
          <cell r="C155" t="str">
            <v>3"*66</v>
          </cell>
          <cell r="D155">
            <v>0</v>
          </cell>
          <cell r="E155">
            <v>0</v>
          </cell>
          <cell r="F155">
            <v>0</v>
          </cell>
        </row>
        <row r="156">
          <cell r="B156">
            <v>0</v>
          </cell>
          <cell r="C156" t="str">
            <v>3"*66</v>
          </cell>
          <cell r="D156">
            <v>0</v>
          </cell>
          <cell r="E156">
            <v>0</v>
          </cell>
          <cell r="F156">
            <v>0</v>
          </cell>
        </row>
        <row r="157">
          <cell r="B157">
            <v>0</v>
          </cell>
          <cell r="C157" t="str">
            <v>3"*66</v>
          </cell>
          <cell r="D157">
            <v>0</v>
          </cell>
          <cell r="E157">
            <v>0</v>
          </cell>
          <cell r="F157">
            <v>0</v>
          </cell>
        </row>
        <row r="158">
          <cell r="B158">
            <v>0</v>
          </cell>
          <cell r="C158" t="str">
            <v>3"*66</v>
          </cell>
          <cell r="D158">
            <v>0</v>
          </cell>
          <cell r="E158">
            <v>0</v>
          </cell>
          <cell r="F158">
            <v>0</v>
          </cell>
        </row>
        <row r="159">
          <cell r="B159">
            <v>0</v>
          </cell>
          <cell r="C159" t="str">
            <v>3"*66</v>
          </cell>
          <cell r="D159">
            <v>0</v>
          </cell>
          <cell r="E159">
            <v>0</v>
          </cell>
          <cell r="F159">
            <v>0</v>
          </cell>
        </row>
        <row r="160">
          <cell r="B160" t="str">
            <v>5T(77mm)*80mm key 5.5</v>
          </cell>
          <cell r="C160" t="str">
            <v>3"*66</v>
          </cell>
          <cell r="D160">
            <v>843</v>
          </cell>
          <cell r="E160">
            <v>764</v>
          </cell>
          <cell r="F160">
            <v>764</v>
          </cell>
        </row>
        <row r="161">
          <cell r="B161">
            <v>0</v>
          </cell>
          <cell r="C161" t="str">
            <v>3"*66</v>
          </cell>
          <cell r="D161">
            <v>0</v>
          </cell>
          <cell r="E161">
            <v>0</v>
          </cell>
          <cell r="F161">
            <v>0</v>
          </cell>
        </row>
        <row r="162">
          <cell r="B162">
            <v>0</v>
          </cell>
          <cell r="C162" t="str">
            <v>3"*66</v>
          </cell>
          <cell r="D162">
            <v>0</v>
          </cell>
          <cell r="E162">
            <v>0</v>
          </cell>
          <cell r="F162">
            <v>0</v>
          </cell>
        </row>
        <row r="163">
          <cell r="B163">
            <v>0</v>
          </cell>
          <cell r="C163" t="str">
            <v>3"*66</v>
          </cell>
          <cell r="D163">
            <v>0</v>
          </cell>
          <cell r="E163">
            <v>0</v>
          </cell>
          <cell r="F163">
            <v>0</v>
          </cell>
        </row>
        <row r="164">
          <cell r="B164">
            <v>0</v>
          </cell>
          <cell r="C164" t="str">
            <v>3"*66</v>
          </cell>
          <cell r="D164">
            <v>0</v>
          </cell>
          <cell r="E164">
            <v>0</v>
          </cell>
          <cell r="F164">
            <v>0</v>
          </cell>
        </row>
        <row r="165">
          <cell r="B165">
            <v>0</v>
          </cell>
          <cell r="C165" t="str">
            <v>3"*66</v>
          </cell>
          <cell r="D165">
            <v>0</v>
          </cell>
          <cell r="E165">
            <v>0</v>
          </cell>
          <cell r="F165">
            <v>0</v>
          </cell>
        </row>
        <row r="166">
          <cell r="B166" t="str">
            <v>5T(77mm)*100mm key 5.5</v>
          </cell>
          <cell r="C166" t="str">
            <v>3"*66</v>
          </cell>
          <cell r="D166">
            <v>637</v>
          </cell>
          <cell r="E166">
            <v>517</v>
          </cell>
          <cell r="F166">
            <v>517</v>
          </cell>
        </row>
        <row r="167">
          <cell r="B167">
            <v>0</v>
          </cell>
          <cell r="C167" t="str">
            <v>3"*66</v>
          </cell>
          <cell r="D167">
            <v>0</v>
          </cell>
          <cell r="E167">
            <v>0</v>
          </cell>
          <cell r="F167">
            <v>0</v>
          </cell>
        </row>
        <row r="168">
          <cell r="B168">
            <v>0</v>
          </cell>
          <cell r="C168" t="str">
            <v>3"*66</v>
          </cell>
          <cell r="D168">
            <v>0</v>
          </cell>
          <cell r="E168">
            <v>0</v>
          </cell>
          <cell r="F168">
            <v>0</v>
          </cell>
        </row>
        <row r="169">
          <cell r="B169">
            <v>0</v>
          </cell>
          <cell r="C169" t="str">
            <v>3"*66</v>
          </cell>
          <cell r="D169">
            <v>0</v>
          </cell>
          <cell r="E169">
            <v>0</v>
          </cell>
          <cell r="F169">
            <v>0</v>
          </cell>
        </row>
        <row r="170">
          <cell r="B170">
            <v>0</v>
          </cell>
          <cell r="C170" t="str">
            <v>3"*66</v>
          </cell>
          <cell r="D170">
            <v>0</v>
          </cell>
          <cell r="E170">
            <v>0</v>
          </cell>
          <cell r="F170">
            <v>0</v>
          </cell>
        </row>
        <row r="171">
          <cell r="B171">
            <v>0</v>
          </cell>
          <cell r="C171" t="str">
            <v>3"*66</v>
          </cell>
          <cell r="D171">
            <v>0</v>
          </cell>
          <cell r="E171">
            <v>0</v>
          </cell>
          <cell r="F171">
            <v>0</v>
          </cell>
        </row>
        <row r="172">
          <cell r="B172" t="str">
            <v>5T(77mm)*64mm key 5.5</v>
          </cell>
          <cell r="C172" t="str">
            <v>3"*66</v>
          </cell>
          <cell r="D172">
            <v>0</v>
          </cell>
          <cell r="E172">
            <v>342</v>
          </cell>
          <cell r="F172">
            <v>342</v>
          </cell>
        </row>
        <row r="173">
          <cell r="B173">
            <v>0</v>
          </cell>
          <cell r="C173" t="str">
            <v>3"*66</v>
          </cell>
          <cell r="D173">
            <v>0</v>
          </cell>
          <cell r="E173">
            <v>0</v>
          </cell>
          <cell r="F173">
            <v>0</v>
          </cell>
        </row>
        <row r="174">
          <cell r="B174">
            <v>0</v>
          </cell>
          <cell r="C174" t="str">
            <v>3"*66</v>
          </cell>
          <cell r="D174">
            <v>0</v>
          </cell>
          <cell r="E174">
            <v>0</v>
          </cell>
          <cell r="F174">
            <v>0</v>
          </cell>
        </row>
        <row r="175">
          <cell r="B175">
            <v>0</v>
          </cell>
          <cell r="C175" t="str">
            <v>3"*66</v>
          </cell>
          <cell r="D175">
            <v>0</v>
          </cell>
          <cell r="E175">
            <v>0</v>
          </cell>
          <cell r="F175">
            <v>0</v>
          </cell>
        </row>
        <row r="176">
          <cell r="B176">
            <v>0</v>
          </cell>
          <cell r="C176" t="str">
            <v>3"*66</v>
          </cell>
          <cell r="D176">
            <v>0</v>
          </cell>
          <cell r="E176">
            <v>0</v>
          </cell>
          <cell r="F176">
            <v>0</v>
          </cell>
        </row>
        <row r="177">
          <cell r="B177">
            <v>0</v>
          </cell>
          <cell r="C177" t="str">
            <v>3"*66</v>
          </cell>
          <cell r="D177">
            <v>0</v>
          </cell>
          <cell r="E177">
            <v>0</v>
          </cell>
          <cell r="F177">
            <v>0</v>
          </cell>
        </row>
        <row r="178">
          <cell r="B178" t="str">
            <v>5T(77mm) 63mm key 5.5</v>
          </cell>
          <cell r="C178" t="str">
            <v>3"*66</v>
          </cell>
          <cell r="D178">
            <v>121</v>
          </cell>
          <cell r="E178">
            <v>29</v>
          </cell>
          <cell r="F178">
            <v>0</v>
          </cell>
        </row>
        <row r="179">
          <cell r="B179">
            <v>0</v>
          </cell>
          <cell r="C179" t="str">
            <v>3"*66</v>
          </cell>
          <cell r="D179">
            <v>0</v>
          </cell>
          <cell r="E179">
            <v>0</v>
          </cell>
          <cell r="F179">
            <v>0</v>
          </cell>
        </row>
        <row r="180">
          <cell r="B180">
            <v>0</v>
          </cell>
          <cell r="C180" t="str">
            <v>3"*66</v>
          </cell>
          <cell r="D180">
            <v>0</v>
          </cell>
          <cell r="E180">
            <v>0</v>
          </cell>
          <cell r="F180">
            <v>0</v>
          </cell>
        </row>
        <row r="181">
          <cell r="B181">
            <v>0</v>
          </cell>
          <cell r="C181" t="str">
            <v>3"*66</v>
          </cell>
          <cell r="D181">
            <v>0</v>
          </cell>
          <cell r="E181">
            <v>0</v>
          </cell>
          <cell r="F181">
            <v>0</v>
          </cell>
        </row>
        <row r="182">
          <cell r="B182">
            <v>0</v>
          </cell>
          <cell r="C182" t="str">
            <v>3"*66</v>
          </cell>
          <cell r="D182">
            <v>0</v>
          </cell>
          <cell r="E182">
            <v>0</v>
          </cell>
          <cell r="F182">
            <v>0</v>
          </cell>
        </row>
        <row r="183">
          <cell r="B183">
            <v>0</v>
          </cell>
          <cell r="C183" t="str">
            <v>3"*66</v>
          </cell>
          <cell r="D183">
            <v>0</v>
          </cell>
          <cell r="E183">
            <v>0</v>
          </cell>
          <cell r="F183">
            <v>0</v>
          </cell>
        </row>
        <row r="184">
          <cell r="B184" t="str">
            <v>5T(77mm) 73mm key 5.5</v>
          </cell>
          <cell r="C184" t="str">
            <v>3"*66</v>
          </cell>
          <cell r="D184">
            <v>176</v>
          </cell>
          <cell r="E184">
            <v>293</v>
          </cell>
          <cell r="F184">
            <v>193</v>
          </cell>
        </row>
        <row r="185">
          <cell r="B185">
            <v>0</v>
          </cell>
          <cell r="C185" t="str">
            <v>3"*66</v>
          </cell>
          <cell r="D185">
            <v>0</v>
          </cell>
          <cell r="E185">
            <v>0</v>
          </cell>
          <cell r="F185">
            <v>0</v>
          </cell>
        </row>
        <row r="186">
          <cell r="B186">
            <v>0</v>
          </cell>
          <cell r="C186" t="str">
            <v>3"*66</v>
          </cell>
          <cell r="D186">
            <v>0</v>
          </cell>
          <cell r="E186">
            <v>0</v>
          </cell>
          <cell r="F186">
            <v>0</v>
          </cell>
        </row>
        <row r="187">
          <cell r="B187">
            <v>0</v>
          </cell>
          <cell r="C187" t="str">
            <v>3"*66</v>
          </cell>
          <cell r="D187">
            <v>0</v>
          </cell>
          <cell r="E187">
            <v>0</v>
          </cell>
          <cell r="F187">
            <v>0</v>
          </cell>
        </row>
        <row r="188">
          <cell r="B188">
            <v>0</v>
          </cell>
          <cell r="C188" t="str">
            <v>3"*66</v>
          </cell>
          <cell r="D188">
            <v>0</v>
          </cell>
          <cell r="E188">
            <v>0</v>
          </cell>
          <cell r="F188">
            <v>0</v>
          </cell>
        </row>
        <row r="189">
          <cell r="B189">
            <v>0</v>
          </cell>
          <cell r="C189" t="str">
            <v>3"*66</v>
          </cell>
          <cell r="D189">
            <v>0</v>
          </cell>
          <cell r="E189">
            <v>0</v>
          </cell>
          <cell r="F189">
            <v>0</v>
          </cell>
        </row>
        <row r="190">
          <cell r="B190" t="str">
            <v>5T(77mm)*66mm key 5.5</v>
          </cell>
          <cell r="C190" t="str">
            <v>3"*66</v>
          </cell>
          <cell r="D190">
            <v>37</v>
          </cell>
          <cell r="E190">
            <v>37</v>
          </cell>
          <cell r="F190">
            <v>37</v>
          </cell>
        </row>
        <row r="191">
          <cell r="B191">
            <v>0</v>
          </cell>
          <cell r="C191" t="str">
            <v>3"*66</v>
          </cell>
          <cell r="D191">
            <v>0</v>
          </cell>
          <cell r="E191">
            <v>0</v>
          </cell>
          <cell r="F191">
            <v>0</v>
          </cell>
        </row>
        <row r="192">
          <cell r="B192">
            <v>0</v>
          </cell>
          <cell r="C192" t="str">
            <v>3"*66</v>
          </cell>
          <cell r="D192">
            <v>0</v>
          </cell>
          <cell r="E192">
            <v>0</v>
          </cell>
          <cell r="F192">
            <v>0</v>
          </cell>
        </row>
        <row r="193">
          <cell r="B193">
            <v>0</v>
          </cell>
          <cell r="C193" t="str">
            <v>3"*66</v>
          </cell>
          <cell r="D193">
            <v>0</v>
          </cell>
          <cell r="E193">
            <v>0</v>
          </cell>
          <cell r="F193">
            <v>0</v>
          </cell>
        </row>
        <row r="194">
          <cell r="B194">
            <v>0</v>
          </cell>
          <cell r="C194" t="str">
            <v>3"*66</v>
          </cell>
          <cell r="D194">
            <v>0</v>
          </cell>
          <cell r="E194">
            <v>0</v>
          </cell>
          <cell r="F194">
            <v>0</v>
          </cell>
        </row>
        <row r="195">
          <cell r="B195">
            <v>0</v>
          </cell>
          <cell r="C195" t="str">
            <v>3"*66</v>
          </cell>
          <cell r="D195">
            <v>0</v>
          </cell>
          <cell r="E195">
            <v>0</v>
          </cell>
          <cell r="F195">
            <v>0</v>
          </cell>
        </row>
        <row r="196">
          <cell r="B196" t="str">
            <v>5T(77mm)*60mm key 5.5</v>
          </cell>
          <cell r="C196" t="str">
            <v>3"*65</v>
          </cell>
          <cell r="D196">
            <v>0</v>
          </cell>
          <cell r="E196">
            <v>0</v>
          </cell>
          <cell r="F196">
            <v>0</v>
          </cell>
        </row>
        <row r="197">
          <cell r="B197">
            <v>0</v>
          </cell>
          <cell r="C197" t="str">
            <v>3"*65</v>
          </cell>
          <cell r="D197">
            <v>0</v>
          </cell>
          <cell r="E197">
            <v>0</v>
          </cell>
          <cell r="F197">
            <v>0</v>
          </cell>
        </row>
        <row r="198">
          <cell r="B198">
            <v>0</v>
          </cell>
          <cell r="C198" t="str">
            <v>3"*65</v>
          </cell>
          <cell r="D198">
            <v>0</v>
          </cell>
          <cell r="E198">
            <v>0</v>
          </cell>
          <cell r="F198">
            <v>0</v>
          </cell>
        </row>
        <row r="199">
          <cell r="B199">
            <v>0</v>
          </cell>
          <cell r="C199" t="str">
            <v>3"*65</v>
          </cell>
          <cell r="D199">
            <v>0</v>
          </cell>
          <cell r="E199">
            <v>0</v>
          </cell>
          <cell r="F199">
            <v>0</v>
          </cell>
        </row>
        <row r="200">
          <cell r="B200">
            <v>0</v>
          </cell>
          <cell r="C200" t="str">
            <v>3"*65</v>
          </cell>
          <cell r="D200">
            <v>0</v>
          </cell>
          <cell r="E200">
            <v>0</v>
          </cell>
          <cell r="F200">
            <v>0</v>
          </cell>
        </row>
        <row r="201">
          <cell r="B201">
            <v>0</v>
          </cell>
          <cell r="C201" t="str">
            <v>3"*65</v>
          </cell>
          <cell r="D201">
            <v>0</v>
          </cell>
          <cell r="E201">
            <v>0</v>
          </cell>
          <cell r="F201">
            <v>0</v>
          </cell>
        </row>
        <row r="202">
          <cell r="B202" t="str">
            <v>5T(77mm)*86mm key 5.5</v>
          </cell>
          <cell r="C202" t="str">
            <v>3"*65</v>
          </cell>
          <cell r="D202">
            <v>0</v>
          </cell>
          <cell r="E202">
            <v>0</v>
          </cell>
          <cell r="F202">
            <v>0</v>
          </cell>
        </row>
        <row r="203">
          <cell r="B203">
            <v>0</v>
          </cell>
          <cell r="C203" t="str">
            <v>3"*65</v>
          </cell>
          <cell r="D203">
            <v>0</v>
          </cell>
          <cell r="E203">
            <v>0</v>
          </cell>
          <cell r="F203">
            <v>0</v>
          </cell>
        </row>
        <row r="204">
          <cell r="B204">
            <v>0</v>
          </cell>
          <cell r="C204" t="str">
            <v>3"*65</v>
          </cell>
          <cell r="D204">
            <v>0</v>
          </cell>
          <cell r="E204">
            <v>0</v>
          </cell>
          <cell r="F204">
            <v>0</v>
          </cell>
        </row>
        <row r="205">
          <cell r="B205">
            <v>0</v>
          </cell>
          <cell r="C205" t="str">
            <v>3"*65</v>
          </cell>
          <cell r="D205">
            <v>0</v>
          </cell>
          <cell r="E205">
            <v>0</v>
          </cell>
          <cell r="F205">
            <v>0</v>
          </cell>
        </row>
        <row r="206">
          <cell r="B206">
            <v>0</v>
          </cell>
          <cell r="C206" t="str">
            <v>3"*65</v>
          </cell>
          <cell r="D206">
            <v>0</v>
          </cell>
          <cell r="E206">
            <v>0</v>
          </cell>
          <cell r="F206">
            <v>0</v>
          </cell>
        </row>
        <row r="207">
          <cell r="B207">
            <v>0</v>
          </cell>
          <cell r="C207" t="str">
            <v>3"*65</v>
          </cell>
          <cell r="D207">
            <v>0</v>
          </cell>
          <cell r="E207">
            <v>0</v>
          </cell>
          <cell r="F207">
            <v>0</v>
          </cell>
        </row>
        <row r="208">
          <cell r="B208" t="str">
            <v>3"*65</v>
          </cell>
          <cell r="C208" t="str">
            <v>3"*65</v>
          </cell>
          <cell r="D208">
            <v>0</v>
          </cell>
          <cell r="E208">
            <v>0</v>
          </cell>
          <cell r="F208">
            <v>0</v>
          </cell>
        </row>
        <row r="209">
          <cell r="B209">
            <v>0</v>
          </cell>
          <cell r="C209" t="str">
            <v>3"*65</v>
          </cell>
          <cell r="D209">
            <v>0</v>
          </cell>
          <cell r="E209">
            <v>0</v>
          </cell>
          <cell r="F209">
            <v>0</v>
          </cell>
        </row>
        <row r="210">
          <cell r="B210">
            <v>0</v>
          </cell>
          <cell r="C210" t="str">
            <v>3"*65</v>
          </cell>
          <cell r="D210">
            <v>0</v>
          </cell>
          <cell r="E210">
            <v>0</v>
          </cell>
          <cell r="F210">
            <v>0</v>
          </cell>
        </row>
        <row r="211">
          <cell r="B211">
            <v>0</v>
          </cell>
          <cell r="C211" t="str">
            <v>3"*65</v>
          </cell>
          <cell r="D211">
            <v>0</v>
          </cell>
          <cell r="E211">
            <v>0</v>
          </cell>
          <cell r="F211">
            <v>0</v>
          </cell>
        </row>
        <row r="212">
          <cell r="B212">
            <v>0</v>
          </cell>
          <cell r="C212" t="str">
            <v>3"*65</v>
          </cell>
          <cell r="D212">
            <v>0</v>
          </cell>
          <cell r="E212">
            <v>0</v>
          </cell>
          <cell r="F212">
            <v>0</v>
          </cell>
        </row>
        <row r="213">
          <cell r="B213">
            <v>0</v>
          </cell>
          <cell r="C213" t="str">
            <v>3"*65</v>
          </cell>
          <cell r="D213">
            <v>0</v>
          </cell>
          <cell r="E213">
            <v>0</v>
          </cell>
          <cell r="F213">
            <v>0</v>
          </cell>
        </row>
        <row r="214">
          <cell r="B214" t="str">
            <v>6"*110</v>
          </cell>
          <cell r="C214" t="str">
            <v>6"*80</v>
          </cell>
          <cell r="D214">
            <v>0</v>
          </cell>
          <cell r="E214">
            <v>0</v>
          </cell>
          <cell r="F214">
            <v>0</v>
          </cell>
        </row>
        <row r="215">
          <cell r="B215">
            <v>0</v>
          </cell>
          <cell r="C215" t="str">
            <v>6"*80</v>
          </cell>
          <cell r="D215">
            <v>0</v>
          </cell>
          <cell r="E215">
            <v>0</v>
          </cell>
          <cell r="F215">
            <v>0</v>
          </cell>
        </row>
        <row r="216">
          <cell r="B216">
            <v>0</v>
          </cell>
          <cell r="C216" t="str">
            <v>6"*80</v>
          </cell>
          <cell r="D216">
            <v>0</v>
          </cell>
          <cell r="E216">
            <v>0</v>
          </cell>
          <cell r="F216">
            <v>0</v>
          </cell>
        </row>
        <row r="217">
          <cell r="B217">
            <v>0</v>
          </cell>
          <cell r="C217" t="str">
            <v>6"*80</v>
          </cell>
          <cell r="D217">
            <v>0</v>
          </cell>
          <cell r="E217">
            <v>0</v>
          </cell>
          <cell r="F217">
            <v>0</v>
          </cell>
        </row>
        <row r="218">
          <cell r="B218">
            <v>0</v>
          </cell>
          <cell r="C218" t="str">
            <v>6"*80</v>
          </cell>
          <cell r="D218">
            <v>0</v>
          </cell>
          <cell r="E218">
            <v>0</v>
          </cell>
          <cell r="F218">
            <v>0</v>
          </cell>
        </row>
        <row r="219">
          <cell r="B219">
            <v>0</v>
          </cell>
          <cell r="C219" t="str">
            <v>6"*80</v>
          </cell>
          <cell r="D219">
            <v>0</v>
          </cell>
          <cell r="E219">
            <v>0</v>
          </cell>
          <cell r="F219">
            <v>0</v>
          </cell>
        </row>
        <row r="220">
          <cell r="B220" t="str">
            <v>6"*80</v>
          </cell>
          <cell r="C220" t="str">
            <v>6"*80</v>
          </cell>
          <cell r="D220">
            <v>0</v>
          </cell>
          <cell r="E220">
            <v>30</v>
          </cell>
          <cell r="F220">
            <v>30</v>
          </cell>
        </row>
        <row r="221">
          <cell r="B221">
            <v>0</v>
          </cell>
          <cell r="C221" t="str">
            <v>6"*80</v>
          </cell>
          <cell r="D221">
            <v>0</v>
          </cell>
          <cell r="E221">
            <v>0</v>
          </cell>
          <cell r="F221">
            <v>0</v>
          </cell>
        </row>
        <row r="222">
          <cell r="B222">
            <v>0</v>
          </cell>
          <cell r="C222" t="str">
            <v>6"*80</v>
          </cell>
          <cell r="D222">
            <v>0</v>
          </cell>
          <cell r="E222">
            <v>0</v>
          </cell>
          <cell r="F222">
            <v>0</v>
          </cell>
        </row>
        <row r="223">
          <cell r="B223">
            <v>0</v>
          </cell>
          <cell r="C223" t="str">
            <v>6"*80</v>
          </cell>
          <cell r="D223">
            <v>0</v>
          </cell>
          <cell r="E223">
            <v>0</v>
          </cell>
          <cell r="F223">
            <v>0</v>
          </cell>
        </row>
        <row r="224">
          <cell r="B224">
            <v>0</v>
          </cell>
          <cell r="C224" t="str">
            <v>6"*80</v>
          </cell>
          <cell r="D224">
            <v>0</v>
          </cell>
          <cell r="E224">
            <v>0</v>
          </cell>
          <cell r="F224">
            <v>0</v>
          </cell>
        </row>
        <row r="225">
          <cell r="B225">
            <v>0</v>
          </cell>
          <cell r="C225" t="str">
            <v>6"*80</v>
          </cell>
          <cell r="D225">
            <v>0</v>
          </cell>
          <cell r="E225">
            <v>0</v>
          </cell>
          <cell r="F225">
            <v>0</v>
          </cell>
        </row>
        <row r="226">
          <cell r="B226" t="str">
            <v>6"*95</v>
          </cell>
          <cell r="C226" t="str">
            <v>6"*95</v>
          </cell>
          <cell r="D226">
            <v>54</v>
          </cell>
          <cell r="E226">
            <v>54</v>
          </cell>
          <cell r="F226">
            <v>54</v>
          </cell>
        </row>
        <row r="227">
          <cell r="B227">
            <v>0</v>
          </cell>
          <cell r="C227" t="str">
            <v>6"*95</v>
          </cell>
          <cell r="D227">
            <v>0</v>
          </cell>
          <cell r="E227">
            <v>0</v>
          </cell>
          <cell r="F227">
            <v>0</v>
          </cell>
        </row>
        <row r="228">
          <cell r="B228">
            <v>0</v>
          </cell>
          <cell r="C228" t="str">
            <v>6"*95</v>
          </cell>
          <cell r="D228">
            <v>0</v>
          </cell>
          <cell r="E228">
            <v>0</v>
          </cell>
          <cell r="F228">
            <v>0</v>
          </cell>
        </row>
        <row r="229">
          <cell r="B229">
            <v>0</v>
          </cell>
          <cell r="C229" t="str">
            <v>6"*95</v>
          </cell>
          <cell r="D229">
            <v>0</v>
          </cell>
          <cell r="E229">
            <v>0</v>
          </cell>
          <cell r="F229">
            <v>0</v>
          </cell>
        </row>
        <row r="230">
          <cell r="B230">
            <v>0</v>
          </cell>
          <cell r="C230" t="str">
            <v>6"*95</v>
          </cell>
          <cell r="D230">
            <v>0</v>
          </cell>
          <cell r="E230">
            <v>0</v>
          </cell>
          <cell r="F230">
            <v>0</v>
          </cell>
        </row>
        <row r="231">
          <cell r="B231">
            <v>0</v>
          </cell>
          <cell r="C231" t="str">
            <v>6"*95</v>
          </cell>
          <cell r="D231">
            <v>0</v>
          </cell>
          <cell r="E231">
            <v>0</v>
          </cell>
          <cell r="F231">
            <v>0</v>
          </cell>
        </row>
        <row r="232">
          <cell r="B232" t="str">
            <v>Băng dính sạch 
투명테이프</v>
          </cell>
          <cell r="C232" t="str">
            <v>19mm*32.9m</v>
          </cell>
          <cell r="D232">
            <v>415</v>
          </cell>
          <cell r="E232">
            <v>423</v>
          </cell>
          <cell r="F232">
            <v>121</v>
          </cell>
        </row>
        <row r="233">
          <cell r="B233">
            <v>0</v>
          </cell>
          <cell r="C233" t="str">
            <v>19mm*32.9m</v>
          </cell>
          <cell r="D233">
            <v>0</v>
          </cell>
          <cell r="E233">
            <v>0</v>
          </cell>
          <cell r="F233">
            <v>0</v>
          </cell>
        </row>
        <row r="234">
          <cell r="B234">
            <v>0</v>
          </cell>
          <cell r="C234" t="str">
            <v>19mm*32.9m</v>
          </cell>
          <cell r="D234">
            <v>0</v>
          </cell>
          <cell r="E234">
            <v>0</v>
          </cell>
          <cell r="F234">
            <v>0</v>
          </cell>
        </row>
        <row r="235">
          <cell r="B235">
            <v>0</v>
          </cell>
          <cell r="C235" t="str">
            <v>19mm*32.9m</v>
          </cell>
          <cell r="D235">
            <v>0</v>
          </cell>
          <cell r="E235">
            <v>0</v>
          </cell>
          <cell r="F235">
            <v>0</v>
          </cell>
        </row>
        <row r="236">
          <cell r="B236">
            <v>0</v>
          </cell>
          <cell r="C236" t="str">
            <v>19mm*32.9m</v>
          </cell>
          <cell r="D236">
            <v>0</v>
          </cell>
          <cell r="E236">
            <v>0</v>
          </cell>
          <cell r="F236">
            <v>0</v>
          </cell>
        </row>
        <row r="237">
          <cell r="B237">
            <v>0</v>
          </cell>
          <cell r="C237" t="str">
            <v>19mm*32.9m</v>
          </cell>
          <cell r="D237">
            <v>0</v>
          </cell>
          <cell r="E237">
            <v>0</v>
          </cell>
          <cell r="F237">
            <v>0</v>
          </cell>
        </row>
        <row r="238">
          <cell r="B238" t="str">
            <v>Ống Inox</v>
          </cell>
          <cell r="C238">
            <v>0</v>
          </cell>
          <cell r="D238">
            <v>432</v>
          </cell>
          <cell r="E238">
            <v>-360</v>
          </cell>
          <cell r="F238">
            <v>160</v>
          </cell>
        </row>
        <row r="239">
          <cell r="B239">
            <v>0</v>
          </cell>
          <cell r="C239">
            <v>0</v>
          </cell>
          <cell r="D239">
            <v>0</v>
          </cell>
          <cell r="E239">
            <v>0</v>
          </cell>
          <cell r="F239">
            <v>0</v>
          </cell>
        </row>
        <row r="240">
          <cell r="B240">
            <v>0</v>
          </cell>
          <cell r="C240">
            <v>0</v>
          </cell>
          <cell r="D240">
            <v>0</v>
          </cell>
          <cell r="E240">
            <v>0</v>
          </cell>
          <cell r="F240">
            <v>0</v>
          </cell>
        </row>
        <row r="241">
          <cell r="B241">
            <v>0</v>
          </cell>
          <cell r="C241">
            <v>0</v>
          </cell>
          <cell r="D241">
            <v>0</v>
          </cell>
          <cell r="E241">
            <v>0</v>
          </cell>
          <cell r="F241">
            <v>0</v>
          </cell>
        </row>
        <row r="242">
          <cell r="B242">
            <v>0</v>
          </cell>
          <cell r="C242">
            <v>0</v>
          </cell>
          <cell r="D242">
            <v>0</v>
          </cell>
          <cell r="E242">
            <v>0</v>
          </cell>
          <cell r="F242">
            <v>0</v>
          </cell>
        </row>
        <row r="243">
          <cell r="B243">
            <v>0</v>
          </cell>
          <cell r="C243">
            <v>0</v>
          </cell>
          <cell r="D243">
            <v>0</v>
          </cell>
          <cell r="E243">
            <v>0</v>
          </cell>
          <cell r="F243">
            <v>0</v>
          </cell>
        </row>
        <row r="244">
          <cell r="B244" t="str">
            <v>Xốp lá
Sponge 5MM</v>
          </cell>
          <cell r="C244" t="str">
            <v>Xốp lá
Sponge</v>
          </cell>
          <cell r="D244">
            <v>3</v>
          </cell>
          <cell r="E244">
            <v>5</v>
          </cell>
          <cell r="F244">
            <v>4</v>
          </cell>
        </row>
        <row r="245">
          <cell r="B245">
            <v>0</v>
          </cell>
          <cell r="C245" t="str">
            <v>Xốp lá
Sponge</v>
          </cell>
          <cell r="D245">
            <v>0</v>
          </cell>
          <cell r="E245">
            <v>0</v>
          </cell>
          <cell r="F245">
            <v>0</v>
          </cell>
        </row>
        <row r="246">
          <cell r="B246">
            <v>0</v>
          </cell>
          <cell r="C246" t="str">
            <v>Xốp lá
Sponge</v>
          </cell>
          <cell r="D246">
            <v>0</v>
          </cell>
          <cell r="E246">
            <v>0</v>
          </cell>
          <cell r="F246">
            <v>0</v>
          </cell>
        </row>
        <row r="247">
          <cell r="B247">
            <v>0</v>
          </cell>
          <cell r="C247" t="str">
            <v>Xốp lá
Sponge</v>
          </cell>
          <cell r="D247">
            <v>0</v>
          </cell>
          <cell r="E247">
            <v>0</v>
          </cell>
          <cell r="F247">
            <v>0</v>
          </cell>
        </row>
        <row r="248">
          <cell r="B248">
            <v>0</v>
          </cell>
          <cell r="C248" t="str">
            <v>Xốp lá
Sponge</v>
          </cell>
          <cell r="D248">
            <v>0</v>
          </cell>
          <cell r="E248">
            <v>0</v>
          </cell>
          <cell r="F248">
            <v>0</v>
          </cell>
        </row>
        <row r="249">
          <cell r="B249">
            <v>0</v>
          </cell>
          <cell r="C249" t="str">
            <v>Xốp lá
Sponge</v>
          </cell>
          <cell r="D249">
            <v>0</v>
          </cell>
          <cell r="E249">
            <v>0</v>
          </cell>
          <cell r="F249">
            <v>0</v>
          </cell>
        </row>
        <row r="250">
          <cell r="B250" t="str">
            <v>Xốp lá
Sponge 8MM</v>
          </cell>
          <cell r="C250" t="str">
            <v>Xốp lá
Sponge</v>
          </cell>
          <cell r="D250">
            <v>3.5</v>
          </cell>
          <cell r="E250">
            <v>14.5</v>
          </cell>
          <cell r="F250">
            <v>4.5</v>
          </cell>
        </row>
        <row r="251">
          <cell r="B251">
            <v>0</v>
          </cell>
          <cell r="C251" t="str">
            <v>Xốp lá
Sponge</v>
          </cell>
          <cell r="D251">
            <v>0</v>
          </cell>
          <cell r="E251">
            <v>0</v>
          </cell>
          <cell r="F251">
            <v>0</v>
          </cell>
        </row>
        <row r="252">
          <cell r="B252">
            <v>0</v>
          </cell>
          <cell r="C252" t="str">
            <v>Xốp lá
Sponge</v>
          </cell>
          <cell r="D252">
            <v>0</v>
          </cell>
          <cell r="E252">
            <v>0</v>
          </cell>
          <cell r="F252">
            <v>0</v>
          </cell>
        </row>
        <row r="253">
          <cell r="B253">
            <v>0</v>
          </cell>
          <cell r="C253" t="str">
            <v>Xốp lá
Sponge</v>
          </cell>
          <cell r="D253">
            <v>0</v>
          </cell>
          <cell r="E253">
            <v>0</v>
          </cell>
          <cell r="F253">
            <v>0</v>
          </cell>
        </row>
        <row r="254">
          <cell r="B254">
            <v>0</v>
          </cell>
          <cell r="C254" t="str">
            <v>Xốp lá
Sponge</v>
          </cell>
          <cell r="D254">
            <v>0</v>
          </cell>
          <cell r="E254">
            <v>0</v>
          </cell>
          <cell r="F254">
            <v>0</v>
          </cell>
        </row>
        <row r="255">
          <cell r="B255">
            <v>0</v>
          </cell>
          <cell r="C255" t="str">
            <v>Xốp lá
Sponge</v>
          </cell>
          <cell r="D255">
            <v>0</v>
          </cell>
          <cell r="E255">
            <v>0</v>
          </cell>
          <cell r="F255">
            <v>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ăn phòng phẩm"/>
      <sheetName val="công cụ"/>
      <sheetName val="kích thước"/>
      <sheetName val="kiểm kê (4)"/>
      <sheetName val="khẩu trang, gang tay (2)"/>
      <sheetName val="kiểm kê (2)"/>
      <sheetName val="kiểm kê (3)"/>
      <sheetName val="1 검사(kiểm tra lần 1)"/>
      <sheetName val="kiểm kê (5)"/>
      <sheetName val="Sheet3"/>
      <sheetName val="STOCK1"/>
      <sheetName val="FCST SDV"/>
      <sheetName val="TÚI BÓNG"/>
      <sheetName val="vật tư"/>
      <sheetName val="TRAY, BOBIN"/>
      <sheetName val="plastic cap"/>
      <sheetName val="STOCK1 (2)"/>
      <sheetName val="KẾ HOẠCH"/>
      <sheetName val="Sheet4"/>
      <sheetName val="Sheet4 (2)"/>
      <sheetName val="số lượng kế hoạch"/>
      <sheetName val="tổng kế hoạch"/>
      <sheetName val="tray"/>
      <sheetName val="phiếu cấp"/>
      <sheetName val="Sheet1"/>
      <sheetName val="xốp"/>
      <sheetName val="tuí bóng"/>
      <sheetName val=" CÔNG CỤ 1"/>
      <sheetName val="trả kho hết kế hoạch"/>
      <sheetName val="Sheet2"/>
      <sheetName val="file tổng hợp (2)"/>
      <sheetName val="sản lượng"/>
      <sheetName val="theo dõi theo sản lươingj"/>
      <sheetName val="file tổng hợp"/>
      <sheetName val="trả kh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B4" t="str">
            <v>8*17</v>
          </cell>
          <cell r="C4" t="str">
            <v>8*17</v>
          </cell>
          <cell r="D4">
            <v>11400</v>
          </cell>
          <cell r="E4">
            <v>0</v>
          </cell>
        </row>
        <row r="5">
          <cell r="B5">
            <v>0</v>
          </cell>
          <cell r="C5" t="str">
            <v>8*17</v>
          </cell>
          <cell r="D5">
            <v>0</v>
          </cell>
          <cell r="E5">
            <v>0</v>
          </cell>
        </row>
        <row r="6">
          <cell r="B6">
            <v>0</v>
          </cell>
          <cell r="C6" t="str">
            <v>8*17</v>
          </cell>
          <cell r="D6">
            <v>0</v>
          </cell>
          <cell r="E6">
            <v>0</v>
          </cell>
        </row>
        <row r="7">
          <cell r="B7">
            <v>0</v>
          </cell>
          <cell r="C7" t="str">
            <v>8*17</v>
          </cell>
          <cell r="D7">
            <v>0</v>
          </cell>
          <cell r="E7">
            <v>0</v>
          </cell>
        </row>
        <row r="8">
          <cell r="B8">
            <v>0</v>
          </cell>
          <cell r="C8" t="str">
            <v>8*17</v>
          </cell>
          <cell r="D8">
            <v>0</v>
          </cell>
          <cell r="E8">
            <v>0</v>
          </cell>
        </row>
        <row r="9">
          <cell r="B9">
            <v>0</v>
          </cell>
          <cell r="C9" t="str">
            <v>8*17</v>
          </cell>
          <cell r="D9">
            <v>0</v>
          </cell>
          <cell r="E9">
            <v>0</v>
          </cell>
        </row>
        <row r="10">
          <cell r="B10" t="str">
            <v>45*50*0.08</v>
          </cell>
          <cell r="C10" t="str">
            <v>45*50*0.08</v>
          </cell>
          <cell r="D10">
            <v>3149</v>
          </cell>
          <cell r="E10">
            <v>4510</v>
          </cell>
        </row>
        <row r="11">
          <cell r="B11">
            <v>0</v>
          </cell>
          <cell r="C11" t="str">
            <v>45*50*0.08</v>
          </cell>
          <cell r="D11">
            <v>0</v>
          </cell>
          <cell r="E11">
            <v>0</v>
          </cell>
        </row>
        <row r="12">
          <cell r="B12">
            <v>0</v>
          </cell>
          <cell r="C12" t="str">
            <v>45*50*0.08</v>
          </cell>
          <cell r="D12">
            <v>0</v>
          </cell>
          <cell r="E12">
            <v>0</v>
          </cell>
        </row>
        <row r="13">
          <cell r="B13">
            <v>0</v>
          </cell>
          <cell r="C13" t="str">
            <v>45*50*0.08</v>
          </cell>
          <cell r="D13">
            <v>0</v>
          </cell>
          <cell r="E13">
            <v>0</v>
          </cell>
        </row>
        <row r="14">
          <cell r="B14">
            <v>0</v>
          </cell>
          <cell r="C14" t="str">
            <v>45*50*0.08</v>
          </cell>
          <cell r="D14">
            <v>0</v>
          </cell>
          <cell r="E14">
            <v>0</v>
          </cell>
        </row>
        <row r="15">
          <cell r="B15">
            <v>0</v>
          </cell>
          <cell r="C15" t="str">
            <v>45*50*0.08</v>
          </cell>
          <cell r="D15">
            <v>0</v>
          </cell>
          <cell r="E15">
            <v>0</v>
          </cell>
        </row>
        <row r="16">
          <cell r="B16" t="str">
            <v>26*15 poly bag</v>
          </cell>
          <cell r="C16" t="str">
            <v>26*15 poly bag</v>
          </cell>
          <cell r="D16">
            <v>7388</v>
          </cell>
          <cell r="E16">
            <v>4628</v>
          </cell>
        </row>
        <row r="17">
          <cell r="B17">
            <v>0</v>
          </cell>
          <cell r="C17" t="str">
            <v>26*15 poly bag</v>
          </cell>
          <cell r="D17">
            <v>0</v>
          </cell>
          <cell r="E17">
            <v>0</v>
          </cell>
        </row>
        <row r="18">
          <cell r="B18">
            <v>0</v>
          </cell>
          <cell r="C18" t="str">
            <v>26*15 poly bag</v>
          </cell>
          <cell r="D18">
            <v>0</v>
          </cell>
          <cell r="E18">
            <v>0</v>
          </cell>
        </row>
        <row r="19">
          <cell r="B19">
            <v>0</v>
          </cell>
          <cell r="C19" t="str">
            <v>26*15 poly bag</v>
          </cell>
          <cell r="D19">
            <v>0</v>
          </cell>
          <cell r="E19">
            <v>0</v>
          </cell>
        </row>
        <row r="20">
          <cell r="B20">
            <v>0</v>
          </cell>
          <cell r="C20" t="str">
            <v>26*15 poly bag</v>
          </cell>
          <cell r="D20">
            <v>0</v>
          </cell>
          <cell r="E20">
            <v>0</v>
          </cell>
        </row>
        <row r="21">
          <cell r="B21">
            <v>0</v>
          </cell>
          <cell r="C21" t="str">
            <v>26*15 poly bag</v>
          </cell>
          <cell r="D21">
            <v>0</v>
          </cell>
          <cell r="E21">
            <v>0</v>
          </cell>
        </row>
        <row r="22">
          <cell r="B22" t="str">
            <v>15*26</v>
          </cell>
          <cell r="C22" t="str">
            <v>15*26</v>
          </cell>
          <cell r="D22">
            <v>4525</v>
          </cell>
          <cell r="E22">
            <v>8753</v>
          </cell>
        </row>
        <row r="23">
          <cell r="B23">
            <v>0</v>
          </cell>
          <cell r="C23" t="str">
            <v>15*26</v>
          </cell>
          <cell r="D23">
            <v>0</v>
          </cell>
          <cell r="E23">
            <v>0</v>
          </cell>
        </row>
        <row r="24">
          <cell r="B24">
            <v>0</v>
          </cell>
          <cell r="C24" t="str">
            <v>15*26</v>
          </cell>
          <cell r="D24">
            <v>0</v>
          </cell>
          <cell r="E24">
            <v>0</v>
          </cell>
        </row>
        <row r="25">
          <cell r="B25">
            <v>0</v>
          </cell>
          <cell r="C25" t="str">
            <v>15*26</v>
          </cell>
          <cell r="D25">
            <v>0</v>
          </cell>
          <cell r="E25">
            <v>0</v>
          </cell>
        </row>
        <row r="26">
          <cell r="B26">
            <v>0</v>
          </cell>
          <cell r="C26" t="str">
            <v>15*26</v>
          </cell>
          <cell r="D26">
            <v>0</v>
          </cell>
          <cell r="E26">
            <v>0</v>
          </cell>
        </row>
        <row r="27">
          <cell r="B27">
            <v>0</v>
          </cell>
          <cell r="C27" t="str">
            <v>15*26</v>
          </cell>
          <cell r="D27">
            <v>0</v>
          </cell>
          <cell r="E27">
            <v>0</v>
          </cell>
        </row>
        <row r="28">
          <cell r="B28" t="str">
            <v>20*35</v>
          </cell>
          <cell r="C28" t="str">
            <v>20*35</v>
          </cell>
          <cell r="D28">
            <v>22510</v>
          </cell>
          <cell r="E28">
            <v>6582</v>
          </cell>
        </row>
        <row r="29">
          <cell r="B29" t="str">
            <v>20*35</v>
          </cell>
          <cell r="C29" t="str">
            <v>20*35</v>
          </cell>
          <cell r="D29">
            <v>0</v>
          </cell>
          <cell r="E29">
            <v>0</v>
          </cell>
        </row>
        <row r="30">
          <cell r="B30" t="str">
            <v>20*35</v>
          </cell>
          <cell r="C30" t="str">
            <v>20*35</v>
          </cell>
          <cell r="D30">
            <v>0</v>
          </cell>
          <cell r="E30">
            <v>0</v>
          </cell>
        </row>
        <row r="31">
          <cell r="B31" t="str">
            <v>20*35</v>
          </cell>
          <cell r="C31" t="str">
            <v>20*35</v>
          </cell>
          <cell r="D31">
            <v>0</v>
          </cell>
          <cell r="E31">
            <v>0</v>
          </cell>
        </row>
        <row r="32">
          <cell r="B32">
            <v>0</v>
          </cell>
          <cell r="C32" t="str">
            <v>20*35</v>
          </cell>
          <cell r="D32">
            <v>0</v>
          </cell>
          <cell r="E32">
            <v>0</v>
          </cell>
        </row>
        <row r="33">
          <cell r="B33" t="str">
            <v>20*35</v>
          </cell>
          <cell r="C33" t="str">
            <v>20*35</v>
          </cell>
          <cell r="D33">
            <v>0</v>
          </cell>
          <cell r="E33">
            <v>0</v>
          </cell>
        </row>
        <row r="34">
          <cell r="B34" t="str">
            <v>60*77</v>
          </cell>
          <cell r="C34" t="str">
            <v>60*77</v>
          </cell>
          <cell r="D34">
            <v>4181</v>
          </cell>
          <cell r="E34">
            <v>4126</v>
          </cell>
        </row>
        <row r="35">
          <cell r="B35">
            <v>0</v>
          </cell>
          <cell r="C35" t="str">
            <v>60*77</v>
          </cell>
          <cell r="D35">
            <v>0</v>
          </cell>
          <cell r="E35">
            <v>0</v>
          </cell>
        </row>
        <row r="36">
          <cell r="B36">
            <v>0</v>
          </cell>
          <cell r="C36" t="str">
            <v>60*77</v>
          </cell>
          <cell r="D36">
            <v>0</v>
          </cell>
          <cell r="E36">
            <v>0</v>
          </cell>
        </row>
        <row r="37">
          <cell r="B37">
            <v>0</v>
          </cell>
          <cell r="C37" t="str">
            <v>60*77</v>
          </cell>
          <cell r="D37">
            <v>0</v>
          </cell>
          <cell r="E37">
            <v>0</v>
          </cell>
        </row>
        <row r="38">
          <cell r="B38">
            <v>0</v>
          </cell>
          <cell r="C38" t="str">
            <v>60*77</v>
          </cell>
          <cell r="D38">
            <v>0</v>
          </cell>
          <cell r="E38">
            <v>0</v>
          </cell>
        </row>
        <row r="39">
          <cell r="B39">
            <v>0</v>
          </cell>
          <cell r="C39" t="str">
            <v>60*77</v>
          </cell>
          <cell r="D39">
            <v>0</v>
          </cell>
          <cell r="E39">
            <v>0</v>
          </cell>
        </row>
        <row r="40">
          <cell r="B40" t="str">
            <v>77*63</v>
          </cell>
          <cell r="C40" t="str">
            <v>77*63</v>
          </cell>
          <cell r="D40">
            <v>827</v>
          </cell>
          <cell r="E40">
            <v>1195</v>
          </cell>
        </row>
        <row r="41">
          <cell r="B41">
            <v>0</v>
          </cell>
          <cell r="C41" t="str">
            <v>77*63</v>
          </cell>
          <cell r="D41">
            <v>0</v>
          </cell>
          <cell r="E41">
            <v>0</v>
          </cell>
        </row>
        <row r="42">
          <cell r="B42">
            <v>0</v>
          </cell>
          <cell r="C42" t="str">
            <v>77*63</v>
          </cell>
          <cell r="D42">
            <v>0</v>
          </cell>
          <cell r="E42">
            <v>0</v>
          </cell>
        </row>
        <row r="43">
          <cell r="B43">
            <v>0</v>
          </cell>
          <cell r="C43" t="str">
            <v>77*63</v>
          </cell>
          <cell r="D43">
            <v>0</v>
          </cell>
          <cell r="E43">
            <v>0</v>
          </cell>
        </row>
        <row r="44">
          <cell r="B44">
            <v>0</v>
          </cell>
          <cell r="C44" t="str">
            <v>77*63</v>
          </cell>
          <cell r="D44">
            <v>0</v>
          </cell>
          <cell r="E44">
            <v>0</v>
          </cell>
        </row>
        <row r="45">
          <cell r="B45">
            <v>0</v>
          </cell>
          <cell r="C45" t="str">
            <v>77*63</v>
          </cell>
          <cell r="D45">
            <v>0</v>
          </cell>
          <cell r="E45">
            <v>0</v>
          </cell>
        </row>
        <row r="46">
          <cell r="B46" t="str">
            <v>30*50</v>
          </cell>
          <cell r="C46" t="str">
            <v>30*50</v>
          </cell>
          <cell r="D46">
            <v>1040</v>
          </cell>
          <cell r="E46">
            <v>2535</v>
          </cell>
        </row>
        <row r="47">
          <cell r="B47">
            <v>0</v>
          </cell>
          <cell r="C47" t="str">
            <v>30*50</v>
          </cell>
          <cell r="D47">
            <v>0</v>
          </cell>
          <cell r="E47">
            <v>0</v>
          </cell>
        </row>
        <row r="48">
          <cell r="B48">
            <v>0</v>
          </cell>
          <cell r="C48" t="str">
            <v>30*50</v>
          </cell>
          <cell r="D48">
            <v>0</v>
          </cell>
          <cell r="E48">
            <v>0</v>
          </cell>
        </row>
        <row r="49">
          <cell r="B49">
            <v>0</v>
          </cell>
          <cell r="C49" t="str">
            <v>30*50</v>
          </cell>
          <cell r="D49">
            <v>0</v>
          </cell>
          <cell r="E49">
            <v>0</v>
          </cell>
        </row>
        <row r="50">
          <cell r="B50">
            <v>0</v>
          </cell>
          <cell r="C50" t="str">
            <v>30*50</v>
          </cell>
          <cell r="D50">
            <v>0</v>
          </cell>
          <cell r="E50">
            <v>0</v>
          </cell>
        </row>
        <row r="51">
          <cell r="B51">
            <v>0</v>
          </cell>
          <cell r="C51" t="str">
            <v>30*50</v>
          </cell>
          <cell r="D51">
            <v>0</v>
          </cell>
          <cell r="E51">
            <v>0</v>
          </cell>
        </row>
        <row r="52">
          <cell r="B52" t="str">
            <v>80*80</v>
          </cell>
          <cell r="C52" t="str">
            <v>80*80</v>
          </cell>
          <cell r="D52">
            <v>1339</v>
          </cell>
          <cell r="E52">
            <v>1048</v>
          </cell>
        </row>
        <row r="53">
          <cell r="B53">
            <v>0</v>
          </cell>
          <cell r="C53" t="str">
            <v>80*80</v>
          </cell>
          <cell r="D53">
            <v>0</v>
          </cell>
          <cell r="E53">
            <v>0</v>
          </cell>
        </row>
        <row r="54">
          <cell r="B54">
            <v>0</v>
          </cell>
          <cell r="C54" t="str">
            <v>80*80</v>
          </cell>
          <cell r="D54">
            <v>0</v>
          </cell>
          <cell r="E54">
            <v>0</v>
          </cell>
        </row>
        <row r="55">
          <cell r="B55">
            <v>0</v>
          </cell>
          <cell r="C55" t="str">
            <v>80*80</v>
          </cell>
          <cell r="D55">
            <v>0</v>
          </cell>
          <cell r="E55">
            <v>0</v>
          </cell>
        </row>
        <row r="56">
          <cell r="B56">
            <v>0</v>
          </cell>
          <cell r="C56" t="str">
            <v>80*80</v>
          </cell>
          <cell r="D56">
            <v>0</v>
          </cell>
          <cell r="E56">
            <v>0</v>
          </cell>
        </row>
        <row r="57">
          <cell r="B57">
            <v>0</v>
          </cell>
          <cell r="C57" t="str">
            <v>80*80</v>
          </cell>
          <cell r="D57">
            <v>0</v>
          </cell>
          <cell r="E57">
            <v>0</v>
          </cell>
        </row>
        <row r="58">
          <cell r="B58" t="str">
            <v>100*130</v>
          </cell>
          <cell r="C58" t="str">
            <v>100*130</v>
          </cell>
          <cell r="D58">
            <v>1999</v>
          </cell>
          <cell r="E58">
            <v>2404</v>
          </cell>
        </row>
        <row r="59">
          <cell r="B59">
            <v>0</v>
          </cell>
          <cell r="C59" t="str">
            <v>100*130</v>
          </cell>
          <cell r="D59">
            <v>0</v>
          </cell>
          <cell r="E59">
            <v>0</v>
          </cell>
        </row>
        <row r="60">
          <cell r="B60">
            <v>0</v>
          </cell>
          <cell r="C60" t="str">
            <v>100*130</v>
          </cell>
          <cell r="D60">
            <v>0</v>
          </cell>
          <cell r="E60">
            <v>0</v>
          </cell>
        </row>
        <row r="61">
          <cell r="B61">
            <v>0</v>
          </cell>
          <cell r="C61" t="str">
            <v>100*130</v>
          </cell>
          <cell r="D61">
            <v>0</v>
          </cell>
          <cell r="E61">
            <v>0</v>
          </cell>
        </row>
        <row r="62">
          <cell r="B62">
            <v>0</v>
          </cell>
          <cell r="C62" t="str">
            <v>100*130</v>
          </cell>
          <cell r="D62">
            <v>0</v>
          </cell>
          <cell r="E62">
            <v>0</v>
          </cell>
        </row>
        <row r="63">
          <cell r="B63">
            <v>0</v>
          </cell>
          <cell r="C63" t="str">
            <v>100*130</v>
          </cell>
          <cell r="D63">
            <v>0</v>
          </cell>
          <cell r="E63">
            <v>0</v>
          </cell>
        </row>
        <row r="64">
          <cell r="B64" t="str">
            <v>130*170</v>
          </cell>
          <cell r="C64" t="str">
            <v>100*130</v>
          </cell>
          <cell r="D64">
            <v>1005</v>
          </cell>
          <cell r="E64">
            <v>2050</v>
          </cell>
        </row>
        <row r="65">
          <cell r="B65">
            <v>0</v>
          </cell>
          <cell r="C65" t="str">
            <v>100*130</v>
          </cell>
          <cell r="D65">
            <v>0</v>
          </cell>
          <cell r="E65">
            <v>0</v>
          </cell>
        </row>
        <row r="66">
          <cell r="B66">
            <v>0</v>
          </cell>
          <cell r="C66" t="str">
            <v>100*130</v>
          </cell>
          <cell r="D66">
            <v>0</v>
          </cell>
          <cell r="E66">
            <v>0</v>
          </cell>
        </row>
        <row r="67">
          <cell r="B67">
            <v>0</v>
          </cell>
          <cell r="C67" t="str">
            <v>100*130</v>
          </cell>
          <cell r="D67">
            <v>0</v>
          </cell>
          <cell r="E67">
            <v>0</v>
          </cell>
        </row>
        <row r="68">
          <cell r="B68">
            <v>0</v>
          </cell>
          <cell r="C68" t="str">
            <v>100*130</v>
          </cell>
          <cell r="D68">
            <v>0</v>
          </cell>
          <cell r="E68">
            <v>0</v>
          </cell>
        </row>
        <row r="69">
          <cell r="B69">
            <v>0</v>
          </cell>
          <cell r="C69" t="str">
            <v>100*130</v>
          </cell>
          <cell r="D69">
            <v>0</v>
          </cell>
          <cell r="E69">
            <v>0</v>
          </cell>
        </row>
        <row r="70">
          <cell r="B70" t="str">
            <v>6"*75</v>
          </cell>
          <cell r="C70" t="str">
            <v>6"*75</v>
          </cell>
          <cell r="D70">
            <v>87</v>
          </cell>
          <cell r="E70">
            <v>343</v>
          </cell>
        </row>
        <row r="71">
          <cell r="B71">
            <v>0</v>
          </cell>
          <cell r="C71" t="str">
            <v>6"*75</v>
          </cell>
          <cell r="D71">
            <v>0</v>
          </cell>
          <cell r="E71">
            <v>0</v>
          </cell>
        </row>
        <row r="72">
          <cell r="B72">
            <v>0</v>
          </cell>
          <cell r="C72" t="str">
            <v>6"*75</v>
          </cell>
          <cell r="D72">
            <v>0</v>
          </cell>
          <cell r="E72">
            <v>0</v>
          </cell>
        </row>
        <row r="73">
          <cell r="B73">
            <v>0</v>
          </cell>
          <cell r="C73" t="str">
            <v>6"*75</v>
          </cell>
          <cell r="D73">
            <v>0</v>
          </cell>
          <cell r="E73">
            <v>0</v>
          </cell>
        </row>
        <row r="74">
          <cell r="B74">
            <v>0</v>
          </cell>
          <cell r="C74" t="str">
            <v>6"*75</v>
          </cell>
          <cell r="D74">
            <v>0</v>
          </cell>
          <cell r="E74">
            <v>0</v>
          </cell>
        </row>
        <row r="75">
          <cell r="B75">
            <v>0</v>
          </cell>
          <cell r="C75" t="str">
            <v>6"*75</v>
          </cell>
          <cell r="D75">
            <v>0</v>
          </cell>
          <cell r="E75">
            <v>0</v>
          </cell>
        </row>
        <row r="76">
          <cell r="B76" t="str">
            <v>6"*90</v>
          </cell>
          <cell r="C76" t="str">
            <v>6"*90</v>
          </cell>
          <cell r="D76">
            <v>5</v>
          </cell>
          <cell r="E76">
            <v>11</v>
          </cell>
        </row>
        <row r="77">
          <cell r="B77">
            <v>0</v>
          </cell>
          <cell r="C77" t="str">
            <v>6"*90</v>
          </cell>
          <cell r="D77">
            <v>0</v>
          </cell>
          <cell r="E77">
            <v>0</v>
          </cell>
        </row>
        <row r="78">
          <cell r="B78">
            <v>0</v>
          </cell>
          <cell r="C78" t="str">
            <v>6"*90</v>
          </cell>
          <cell r="D78">
            <v>0</v>
          </cell>
          <cell r="E78">
            <v>0</v>
          </cell>
        </row>
        <row r="79">
          <cell r="B79">
            <v>0</v>
          </cell>
          <cell r="C79" t="str">
            <v>6"*90</v>
          </cell>
          <cell r="D79">
            <v>0</v>
          </cell>
          <cell r="E79">
            <v>0</v>
          </cell>
        </row>
        <row r="80">
          <cell r="B80">
            <v>0</v>
          </cell>
          <cell r="C80" t="str">
            <v>6"*90</v>
          </cell>
          <cell r="D80">
            <v>0</v>
          </cell>
          <cell r="E80">
            <v>0</v>
          </cell>
        </row>
        <row r="81">
          <cell r="B81">
            <v>0</v>
          </cell>
          <cell r="C81" t="str">
            <v>6"*90</v>
          </cell>
          <cell r="D81">
            <v>0</v>
          </cell>
          <cell r="E81">
            <v>0</v>
          </cell>
        </row>
        <row r="82">
          <cell r="B82" t="str">
            <v>6"*105</v>
          </cell>
          <cell r="C82" t="str">
            <v>6"*105</v>
          </cell>
          <cell r="D82">
            <v>322</v>
          </cell>
          <cell r="E82">
            <v>725</v>
          </cell>
        </row>
        <row r="83">
          <cell r="B83">
            <v>0</v>
          </cell>
          <cell r="C83" t="str">
            <v>6"*105</v>
          </cell>
          <cell r="D83">
            <v>0</v>
          </cell>
          <cell r="E83">
            <v>0</v>
          </cell>
        </row>
        <row r="84">
          <cell r="B84">
            <v>0</v>
          </cell>
          <cell r="C84" t="str">
            <v>6"*105</v>
          </cell>
          <cell r="D84">
            <v>0</v>
          </cell>
          <cell r="E84">
            <v>0</v>
          </cell>
        </row>
        <row r="85">
          <cell r="B85">
            <v>0</v>
          </cell>
          <cell r="C85" t="str">
            <v>6"*105</v>
          </cell>
          <cell r="D85">
            <v>0</v>
          </cell>
          <cell r="E85">
            <v>0</v>
          </cell>
        </row>
        <row r="86">
          <cell r="B86">
            <v>0</v>
          </cell>
          <cell r="C86" t="str">
            <v>6"*105</v>
          </cell>
          <cell r="D86">
            <v>0</v>
          </cell>
          <cell r="E86">
            <v>0</v>
          </cell>
        </row>
        <row r="87">
          <cell r="B87">
            <v>0</v>
          </cell>
          <cell r="C87" t="str">
            <v>6"*105</v>
          </cell>
          <cell r="D87">
            <v>0</v>
          </cell>
          <cell r="E87">
            <v>0</v>
          </cell>
        </row>
        <row r="88">
          <cell r="B88" t="str">
            <v>3"*85 KEY 5.5</v>
          </cell>
          <cell r="C88" t="str">
            <v>3"*85 KEY 5.5</v>
          </cell>
          <cell r="D88">
            <v>204</v>
          </cell>
          <cell r="E88">
            <v>674</v>
          </cell>
        </row>
        <row r="89">
          <cell r="B89">
            <v>0</v>
          </cell>
          <cell r="C89" t="str">
            <v>3"*85 KEY 5.5</v>
          </cell>
          <cell r="D89">
            <v>0</v>
          </cell>
          <cell r="E89">
            <v>0</v>
          </cell>
        </row>
        <row r="90">
          <cell r="B90">
            <v>0</v>
          </cell>
          <cell r="C90" t="str">
            <v>3"*85 KEY 5.5</v>
          </cell>
          <cell r="D90">
            <v>0</v>
          </cell>
          <cell r="E90">
            <v>0</v>
          </cell>
        </row>
        <row r="91">
          <cell r="B91">
            <v>0</v>
          </cell>
          <cell r="C91" t="str">
            <v>3"*85 KEY 5.5</v>
          </cell>
          <cell r="D91">
            <v>0</v>
          </cell>
          <cell r="E91">
            <v>0</v>
          </cell>
        </row>
        <row r="92">
          <cell r="B92">
            <v>0</v>
          </cell>
          <cell r="C92" t="str">
            <v>3"*85 KEY 5.5</v>
          </cell>
          <cell r="D92">
            <v>0</v>
          </cell>
          <cell r="E92">
            <v>0</v>
          </cell>
        </row>
        <row r="93">
          <cell r="B93">
            <v>0</v>
          </cell>
          <cell r="C93" t="str">
            <v>3"*85 KEY 5.5</v>
          </cell>
          <cell r="D93">
            <v>0</v>
          </cell>
          <cell r="E93">
            <v>0</v>
          </cell>
        </row>
        <row r="94">
          <cell r="B94" t="str">
            <v>6"*86</v>
          </cell>
          <cell r="C94" t="str">
            <v>6"*86</v>
          </cell>
          <cell r="D94">
            <v>103</v>
          </cell>
          <cell r="E94">
            <v>127</v>
          </cell>
        </row>
        <row r="95">
          <cell r="B95">
            <v>0</v>
          </cell>
          <cell r="C95" t="str">
            <v>6"*86</v>
          </cell>
          <cell r="D95">
            <v>0</v>
          </cell>
          <cell r="E95">
            <v>0</v>
          </cell>
        </row>
        <row r="96">
          <cell r="B96">
            <v>0</v>
          </cell>
          <cell r="C96" t="str">
            <v>6"*86</v>
          </cell>
          <cell r="D96">
            <v>0</v>
          </cell>
          <cell r="E96">
            <v>0</v>
          </cell>
        </row>
        <row r="97">
          <cell r="B97">
            <v>0</v>
          </cell>
          <cell r="C97" t="str">
            <v>6"*86</v>
          </cell>
          <cell r="D97">
            <v>0</v>
          </cell>
          <cell r="E97">
            <v>0</v>
          </cell>
        </row>
        <row r="98">
          <cell r="B98">
            <v>0</v>
          </cell>
          <cell r="C98" t="str">
            <v>6"*86</v>
          </cell>
          <cell r="D98">
            <v>0</v>
          </cell>
          <cell r="E98">
            <v>0</v>
          </cell>
        </row>
        <row r="99">
          <cell r="B99">
            <v>0</v>
          </cell>
          <cell r="C99" t="str">
            <v>6"*86</v>
          </cell>
          <cell r="D99">
            <v>0</v>
          </cell>
          <cell r="E99">
            <v>0</v>
          </cell>
        </row>
        <row r="100">
          <cell r="B100" t="str">
            <v>3"*72</v>
          </cell>
          <cell r="C100" t="str">
            <v>3"*72</v>
          </cell>
          <cell r="D100">
            <v>0</v>
          </cell>
          <cell r="E100">
            <v>0</v>
          </cell>
        </row>
        <row r="101">
          <cell r="B101">
            <v>0</v>
          </cell>
          <cell r="C101" t="str">
            <v>3"*72</v>
          </cell>
          <cell r="D101">
            <v>0</v>
          </cell>
          <cell r="E101">
            <v>0</v>
          </cell>
        </row>
        <row r="102">
          <cell r="B102">
            <v>0</v>
          </cell>
          <cell r="C102" t="str">
            <v>3"*72</v>
          </cell>
          <cell r="D102">
            <v>0</v>
          </cell>
          <cell r="E102">
            <v>0</v>
          </cell>
        </row>
        <row r="103">
          <cell r="B103">
            <v>0</v>
          </cell>
          <cell r="C103" t="str">
            <v>3"*72</v>
          </cell>
          <cell r="D103">
            <v>0</v>
          </cell>
          <cell r="E103">
            <v>0</v>
          </cell>
        </row>
        <row r="104">
          <cell r="B104">
            <v>0</v>
          </cell>
          <cell r="C104" t="str">
            <v>3"*72</v>
          </cell>
          <cell r="D104">
            <v>0</v>
          </cell>
          <cell r="E104">
            <v>0</v>
          </cell>
        </row>
        <row r="105">
          <cell r="B105">
            <v>0</v>
          </cell>
          <cell r="C105" t="str">
            <v>3"*72</v>
          </cell>
          <cell r="D105">
            <v>0</v>
          </cell>
          <cell r="E105">
            <v>0</v>
          </cell>
        </row>
        <row r="106">
          <cell r="B106" t="str">
            <v>3"*81 KEY 5.5</v>
          </cell>
          <cell r="C106" t="str">
            <v>3"*81 KEY 5.5</v>
          </cell>
          <cell r="D106">
            <v>64</v>
          </cell>
          <cell r="E106">
            <v>253</v>
          </cell>
        </row>
        <row r="107">
          <cell r="B107">
            <v>0</v>
          </cell>
          <cell r="C107" t="str">
            <v>3"*81 KEY 5.5</v>
          </cell>
          <cell r="D107">
            <v>0</v>
          </cell>
          <cell r="E107">
            <v>0</v>
          </cell>
        </row>
        <row r="108">
          <cell r="B108">
            <v>0</v>
          </cell>
          <cell r="C108" t="str">
            <v>3"*81 KEY 5.5</v>
          </cell>
          <cell r="D108">
            <v>0</v>
          </cell>
          <cell r="E108">
            <v>0</v>
          </cell>
        </row>
        <row r="109">
          <cell r="B109">
            <v>0</v>
          </cell>
          <cell r="C109" t="str">
            <v>3"*81 KEY 5.5</v>
          </cell>
          <cell r="D109">
            <v>0</v>
          </cell>
          <cell r="E109">
            <v>0</v>
          </cell>
        </row>
        <row r="110">
          <cell r="B110">
            <v>0</v>
          </cell>
          <cell r="C110" t="str">
            <v>3"*81 KEY 5.5</v>
          </cell>
          <cell r="D110">
            <v>0</v>
          </cell>
          <cell r="E110">
            <v>0</v>
          </cell>
        </row>
        <row r="111">
          <cell r="B111">
            <v>0</v>
          </cell>
          <cell r="C111" t="str">
            <v>3"*81 KEY 5.5</v>
          </cell>
          <cell r="D111">
            <v>0</v>
          </cell>
          <cell r="E111">
            <v>0</v>
          </cell>
        </row>
        <row r="112">
          <cell r="B112" t="str">
            <v>3"*70 KEY 5.5</v>
          </cell>
          <cell r="C112" t="str">
            <v>3"*70 KEY 5.5</v>
          </cell>
          <cell r="D112">
            <v>83</v>
          </cell>
          <cell r="E112">
            <v>232</v>
          </cell>
        </row>
        <row r="113">
          <cell r="B113">
            <v>0</v>
          </cell>
          <cell r="C113" t="str">
            <v>3"*70 KEY 5.5</v>
          </cell>
          <cell r="D113">
            <v>0</v>
          </cell>
          <cell r="E113">
            <v>0</v>
          </cell>
        </row>
        <row r="114">
          <cell r="B114">
            <v>0</v>
          </cell>
          <cell r="C114" t="str">
            <v>3"*70 KEY 5.5</v>
          </cell>
          <cell r="D114">
            <v>0</v>
          </cell>
          <cell r="E114">
            <v>0</v>
          </cell>
        </row>
        <row r="115">
          <cell r="B115">
            <v>0</v>
          </cell>
          <cell r="C115" t="str">
            <v>3"*70 KEY 5.5</v>
          </cell>
          <cell r="D115">
            <v>0</v>
          </cell>
          <cell r="E115">
            <v>0</v>
          </cell>
        </row>
        <row r="116">
          <cell r="B116">
            <v>0</v>
          </cell>
          <cell r="C116" t="str">
            <v>3"*70 KEY 5.5</v>
          </cell>
          <cell r="D116">
            <v>0</v>
          </cell>
          <cell r="E116">
            <v>0</v>
          </cell>
        </row>
        <row r="117">
          <cell r="B117">
            <v>0</v>
          </cell>
          <cell r="C117" t="str">
            <v>3"*70 KEY 5.5</v>
          </cell>
          <cell r="D117">
            <v>0</v>
          </cell>
          <cell r="E117">
            <v>0</v>
          </cell>
        </row>
        <row r="118">
          <cell r="B118" t="str">
            <v>3"*71 KEY 5.5</v>
          </cell>
          <cell r="C118" t="str">
            <v>3"*71 KEY 5.5</v>
          </cell>
          <cell r="D118">
            <v>26</v>
          </cell>
          <cell r="E118">
            <v>233</v>
          </cell>
        </row>
        <row r="119">
          <cell r="B119">
            <v>0</v>
          </cell>
          <cell r="C119" t="str">
            <v>3"*71 KEY 5.5</v>
          </cell>
          <cell r="D119">
            <v>0</v>
          </cell>
          <cell r="E119">
            <v>0</v>
          </cell>
        </row>
        <row r="120">
          <cell r="B120">
            <v>0</v>
          </cell>
          <cell r="C120" t="str">
            <v>3"*71 KEY 5.5</v>
          </cell>
          <cell r="D120">
            <v>0</v>
          </cell>
          <cell r="E120">
            <v>0</v>
          </cell>
        </row>
        <row r="121">
          <cell r="B121">
            <v>0</v>
          </cell>
          <cell r="C121" t="str">
            <v>3"*71 KEY 5.5</v>
          </cell>
          <cell r="D121">
            <v>0</v>
          </cell>
          <cell r="E121">
            <v>0</v>
          </cell>
        </row>
        <row r="122">
          <cell r="B122">
            <v>0</v>
          </cell>
          <cell r="C122" t="str">
            <v>3"*71 KEY 5.5</v>
          </cell>
          <cell r="D122">
            <v>0</v>
          </cell>
          <cell r="E122">
            <v>0</v>
          </cell>
        </row>
        <row r="123">
          <cell r="B123">
            <v>0</v>
          </cell>
          <cell r="C123" t="str">
            <v>3"*71 KEY 5.5</v>
          </cell>
          <cell r="D123">
            <v>0</v>
          </cell>
          <cell r="E123">
            <v>0</v>
          </cell>
        </row>
        <row r="124">
          <cell r="B124" t="str">
            <v>5T(77mm)*47mm key 5.5</v>
          </cell>
          <cell r="C124" t="str">
            <v>3"*66</v>
          </cell>
          <cell r="D124">
            <v>0</v>
          </cell>
          <cell r="E124">
            <v>310</v>
          </cell>
        </row>
        <row r="125">
          <cell r="B125">
            <v>0</v>
          </cell>
          <cell r="C125" t="str">
            <v>3"*66</v>
          </cell>
          <cell r="D125">
            <v>0</v>
          </cell>
          <cell r="E125">
            <v>0</v>
          </cell>
        </row>
        <row r="126">
          <cell r="B126">
            <v>0</v>
          </cell>
          <cell r="C126" t="str">
            <v>3"*66</v>
          </cell>
          <cell r="D126">
            <v>0</v>
          </cell>
          <cell r="E126">
            <v>0</v>
          </cell>
        </row>
        <row r="127">
          <cell r="B127">
            <v>0</v>
          </cell>
          <cell r="C127" t="str">
            <v>3"*66</v>
          </cell>
          <cell r="D127">
            <v>0</v>
          </cell>
          <cell r="E127">
            <v>0</v>
          </cell>
        </row>
        <row r="128">
          <cell r="B128">
            <v>0</v>
          </cell>
          <cell r="C128" t="str">
            <v>3"*66</v>
          </cell>
          <cell r="D128">
            <v>0</v>
          </cell>
          <cell r="E128">
            <v>0</v>
          </cell>
        </row>
        <row r="129">
          <cell r="B129">
            <v>0</v>
          </cell>
          <cell r="C129" t="str">
            <v>3"*66</v>
          </cell>
          <cell r="D129">
            <v>0</v>
          </cell>
          <cell r="E129">
            <v>0</v>
          </cell>
        </row>
        <row r="130">
          <cell r="B130" t="str">
            <v>5T(77mm)*21mm key 5.5</v>
          </cell>
          <cell r="C130" t="str">
            <v>3"*66</v>
          </cell>
          <cell r="D130">
            <v>0</v>
          </cell>
          <cell r="E130">
            <v>310</v>
          </cell>
        </row>
        <row r="131">
          <cell r="B131">
            <v>0</v>
          </cell>
          <cell r="C131" t="str">
            <v>3"*66</v>
          </cell>
          <cell r="D131">
            <v>0</v>
          </cell>
          <cell r="E131">
            <v>0</v>
          </cell>
        </row>
        <row r="132">
          <cell r="B132">
            <v>0</v>
          </cell>
          <cell r="C132" t="str">
            <v>3"*66</v>
          </cell>
          <cell r="D132">
            <v>0</v>
          </cell>
          <cell r="E132">
            <v>0</v>
          </cell>
        </row>
        <row r="133">
          <cell r="B133">
            <v>0</v>
          </cell>
          <cell r="C133" t="str">
            <v>3"*66</v>
          </cell>
          <cell r="D133">
            <v>0</v>
          </cell>
          <cell r="E133">
            <v>0</v>
          </cell>
        </row>
        <row r="134">
          <cell r="B134">
            <v>0</v>
          </cell>
          <cell r="C134" t="str">
            <v>3"*66</v>
          </cell>
          <cell r="D134">
            <v>0</v>
          </cell>
          <cell r="E134">
            <v>0</v>
          </cell>
        </row>
        <row r="135">
          <cell r="B135">
            <v>0</v>
          </cell>
          <cell r="C135" t="str">
            <v>3"*66</v>
          </cell>
          <cell r="D135">
            <v>0</v>
          </cell>
          <cell r="E135">
            <v>0</v>
          </cell>
        </row>
        <row r="136">
          <cell r="B136" t="str">
            <v>5T(77mm)*80mm key 5.5</v>
          </cell>
          <cell r="C136" t="str">
            <v>3"*66</v>
          </cell>
          <cell r="D136">
            <v>0</v>
          </cell>
          <cell r="E136">
            <v>310</v>
          </cell>
        </row>
        <row r="137">
          <cell r="B137">
            <v>0</v>
          </cell>
          <cell r="C137" t="str">
            <v>3"*66</v>
          </cell>
          <cell r="D137">
            <v>0</v>
          </cell>
          <cell r="E137">
            <v>0</v>
          </cell>
        </row>
        <row r="138">
          <cell r="B138">
            <v>0</v>
          </cell>
          <cell r="C138" t="str">
            <v>3"*66</v>
          </cell>
          <cell r="D138">
            <v>0</v>
          </cell>
          <cell r="E138">
            <v>0</v>
          </cell>
        </row>
        <row r="139">
          <cell r="B139">
            <v>0</v>
          </cell>
          <cell r="C139" t="str">
            <v>3"*66</v>
          </cell>
          <cell r="D139">
            <v>0</v>
          </cell>
          <cell r="E139">
            <v>0</v>
          </cell>
        </row>
        <row r="140">
          <cell r="B140">
            <v>0</v>
          </cell>
          <cell r="C140" t="str">
            <v>3"*66</v>
          </cell>
          <cell r="D140">
            <v>0</v>
          </cell>
          <cell r="E140">
            <v>0</v>
          </cell>
        </row>
        <row r="141">
          <cell r="B141">
            <v>0</v>
          </cell>
          <cell r="C141" t="str">
            <v>3"*66</v>
          </cell>
          <cell r="D141">
            <v>0</v>
          </cell>
          <cell r="E141">
            <v>0</v>
          </cell>
        </row>
        <row r="142">
          <cell r="B142" t="str">
            <v>5T(77mm)*66mm key 5.5</v>
          </cell>
          <cell r="C142" t="str">
            <v>3"*66</v>
          </cell>
          <cell r="D142">
            <v>0</v>
          </cell>
          <cell r="E142">
            <v>55</v>
          </cell>
        </row>
        <row r="143">
          <cell r="B143">
            <v>0</v>
          </cell>
          <cell r="C143" t="str">
            <v>3"*66</v>
          </cell>
          <cell r="D143">
            <v>0</v>
          </cell>
          <cell r="E143">
            <v>0</v>
          </cell>
        </row>
        <row r="144">
          <cell r="B144">
            <v>0</v>
          </cell>
          <cell r="C144" t="str">
            <v>3"*66</v>
          </cell>
          <cell r="D144">
            <v>0</v>
          </cell>
          <cell r="E144">
            <v>0</v>
          </cell>
        </row>
        <row r="145">
          <cell r="B145">
            <v>0</v>
          </cell>
          <cell r="C145" t="str">
            <v>3"*66</v>
          </cell>
          <cell r="D145">
            <v>0</v>
          </cell>
          <cell r="E145">
            <v>0</v>
          </cell>
        </row>
        <row r="146">
          <cell r="B146">
            <v>0</v>
          </cell>
          <cell r="C146" t="str">
            <v>3"*66</v>
          </cell>
          <cell r="D146">
            <v>0</v>
          </cell>
          <cell r="E146">
            <v>0</v>
          </cell>
        </row>
        <row r="147">
          <cell r="B147">
            <v>0</v>
          </cell>
          <cell r="C147" t="str">
            <v>3"*66</v>
          </cell>
          <cell r="D147">
            <v>0</v>
          </cell>
          <cell r="E147">
            <v>0</v>
          </cell>
        </row>
        <row r="148">
          <cell r="B148" t="str">
            <v>3"*65</v>
          </cell>
          <cell r="C148" t="str">
            <v>3"*65</v>
          </cell>
          <cell r="D148">
            <v>0</v>
          </cell>
          <cell r="E148">
            <v>0</v>
          </cell>
        </row>
        <row r="149">
          <cell r="B149">
            <v>0</v>
          </cell>
          <cell r="C149" t="str">
            <v>3"*65</v>
          </cell>
          <cell r="D149">
            <v>0</v>
          </cell>
          <cell r="E149">
            <v>0</v>
          </cell>
        </row>
        <row r="150">
          <cell r="B150">
            <v>0</v>
          </cell>
          <cell r="C150" t="str">
            <v>3"*65</v>
          </cell>
          <cell r="D150">
            <v>0</v>
          </cell>
          <cell r="E150">
            <v>0</v>
          </cell>
        </row>
        <row r="151">
          <cell r="B151">
            <v>0</v>
          </cell>
          <cell r="C151" t="str">
            <v>3"*65</v>
          </cell>
          <cell r="D151">
            <v>0</v>
          </cell>
          <cell r="E151">
            <v>0</v>
          </cell>
        </row>
        <row r="152">
          <cell r="B152">
            <v>0</v>
          </cell>
          <cell r="C152" t="str">
            <v>3"*65</v>
          </cell>
          <cell r="D152">
            <v>0</v>
          </cell>
          <cell r="E152">
            <v>0</v>
          </cell>
        </row>
        <row r="153">
          <cell r="B153">
            <v>0</v>
          </cell>
          <cell r="C153" t="str">
            <v>3"*65</v>
          </cell>
          <cell r="D153">
            <v>0</v>
          </cell>
          <cell r="E153">
            <v>0</v>
          </cell>
        </row>
        <row r="154">
          <cell r="B154" t="str">
            <v>6"*80</v>
          </cell>
          <cell r="C154" t="str">
            <v>6"*80</v>
          </cell>
          <cell r="D154">
            <v>108</v>
          </cell>
          <cell r="E154">
            <v>183</v>
          </cell>
        </row>
        <row r="155">
          <cell r="B155">
            <v>0</v>
          </cell>
          <cell r="C155" t="str">
            <v>6"*80</v>
          </cell>
          <cell r="D155">
            <v>0</v>
          </cell>
          <cell r="E155">
            <v>0</v>
          </cell>
        </row>
        <row r="156">
          <cell r="B156">
            <v>0</v>
          </cell>
          <cell r="C156" t="str">
            <v>6"*80</v>
          </cell>
          <cell r="D156">
            <v>0</v>
          </cell>
          <cell r="E156">
            <v>0</v>
          </cell>
        </row>
        <row r="157">
          <cell r="B157">
            <v>0</v>
          </cell>
          <cell r="C157" t="str">
            <v>6"*80</v>
          </cell>
          <cell r="D157">
            <v>0</v>
          </cell>
          <cell r="E157">
            <v>0</v>
          </cell>
        </row>
        <row r="158">
          <cell r="B158">
            <v>0</v>
          </cell>
          <cell r="C158" t="str">
            <v>6"*80</v>
          </cell>
          <cell r="D158">
            <v>0</v>
          </cell>
          <cell r="E158">
            <v>0</v>
          </cell>
        </row>
        <row r="159">
          <cell r="B159">
            <v>0</v>
          </cell>
          <cell r="C159" t="str">
            <v>6"*80</v>
          </cell>
          <cell r="D159">
            <v>0</v>
          </cell>
          <cell r="E159">
            <v>0</v>
          </cell>
        </row>
        <row r="160">
          <cell r="B160" t="str">
            <v>6"*95</v>
          </cell>
          <cell r="C160" t="str">
            <v>6"*95</v>
          </cell>
          <cell r="D160">
            <v>0</v>
          </cell>
          <cell r="E160">
            <v>77</v>
          </cell>
        </row>
        <row r="161">
          <cell r="B161">
            <v>0</v>
          </cell>
          <cell r="C161" t="str">
            <v>6"*95</v>
          </cell>
          <cell r="D161">
            <v>0</v>
          </cell>
          <cell r="E161">
            <v>0</v>
          </cell>
        </row>
        <row r="162">
          <cell r="B162">
            <v>0</v>
          </cell>
          <cell r="C162" t="str">
            <v>6"*95</v>
          </cell>
          <cell r="D162">
            <v>0</v>
          </cell>
          <cell r="E162">
            <v>0</v>
          </cell>
        </row>
        <row r="163">
          <cell r="B163">
            <v>0</v>
          </cell>
          <cell r="C163" t="str">
            <v>6"*95</v>
          </cell>
          <cell r="D163">
            <v>0</v>
          </cell>
          <cell r="E163">
            <v>0</v>
          </cell>
        </row>
        <row r="164">
          <cell r="B164">
            <v>0</v>
          </cell>
          <cell r="C164" t="str">
            <v>6"*95</v>
          </cell>
          <cell r="D164">
            <v>0</v>
          </cell>
          <cell r="E164">
            <v>0</v>
          </cell>
        </row>
        <row r="165">
          <cell r="B165">
            <v>0</v>
          </cell>
          <cell r="C165" t="str">
            <v>6"*95</v>
          </cell>
          <cell r="D165">
            <v>0</v>
          </cell>
          <cell r="E165">
            <v>0</v>
          </cell>
        </row>
        <row r="166">
          <cell r="B166" t="str">
            <v>Băng dính sạch 
투명테이프</v>
          </cell>
          <cell r="C166" t="str">
            <v>Băng dính sạch 
투명테이프</v>
          </cell>
          <cell r="D166">
            <v>236</v>
          </cell>
          <cell r="E166">
            <v>174</v>
          </cell>
        </row>
        <row r="167">
          <cell r="B167">
            <v>0</v>
          </cell>
          <cell r="C167" t="str">
            <v>Băng dính sạch 
투명테이프</v>
          </cell>
          <cell r="D167">
            <v>0</v>
          </cell>
          <cell r="E167">
            <v>0</v>
          </cell>
        </row>
        <row r="168">
          <cell r="B168">
            <v>0</v>
          </cell>
          <cell r="C168" t="str">
            <v>Băng dính sạch 
투명테이프</v>
          </cell>
          <cell r="D168">
            <v>0</v>
          </cell>
          <cell r="E168">
            <v>0</v>
          </cell>
        </row>
        <row r="169">
          <cell r="B169">
            <v>0</v>
          </cell>
          <cell r="C169" t="str">
            <v>Băng dính sạch 
투명테이프</v>
          </cell>
          <cell r="D169">
            <v>0</v>
          </cell>
          <cell r="E169">
            <v>0</v>
          </cell>
        </row>
        <row r="170">
          <cell r="B170">
            <v>0</v>
          </cell>
          <cell r="C170" t="str">
            <v>Băng dính sạch 
투명테이프</v>
          </cell>
          <cell r="D170">
            <v>0</v>
          </cell>
          <cell r="E170">
            <v>0</v>
          </cell>
        </row>
        <row r="171">
          <cell r="B171">
            <v>0</v>
          </cell>
          <cell r="C171" t="str">
            <v>Băng dính sạch 
투명테이프</v>
          </cell>
          <cell r="D171">
            <v>0</v>
          </cell>
          <cell r="E171">
            <v>0</v>
          </cell>
        </row>
        <row r="172">
          <cell r="B172" t="str">
            <v>Ống Inox</v>
          </cell>
          <cell r="C172">
            <v>0</v>
          </cell>
          <cell r="D172">
            <v>0</v>
          </cell>
          <cell r="E172">
            <v>16</v>
          </cell>
        </row>
        <row r="173">
          <cell r="B173">
            <v>0</v>
          </cell>
          <cell r="C173">
            <v>0</v>
          </cell>
          <cell r="D173">
            <v>0</v>
          </cell>
          <cell r="E173">
            <v>0</v>
          </cell>
        </row>
        <row r="174">
          <cell r="B174">
            <v>0</v>
          </cell>
          <cell r="C174">
            <v>0</v>
          </cell>
          <cell r="D174">
            <v>0</v>
          </cell>
          <cell r="E174">
            <v>0</v>
          </cell>
        </row>
        <row r="175">
          <cell r="B175">
            <v>0</v>
          </cell>
          <cell r="C175">
            <v>0</v>
          </cell>
          <cell r="D175">
            <v>0</v>
          </cell>
          <cell r="E175">
            <v>0</v>
          </cell>
        </row>
        <row r="176">
          <cell r="B176">
            <v>0</v>
          </cell>
          <cell r="C176">
            <v>0</v>
          </cell>
          <cell r="D176">
            <v>0</v>
          </cell>
          <cell r="E176">
            <v>0</v>
          </cell>
        </row>
        <row r="177">
          <cell r="B177">
            <v>0</v>
          </cell>
          <cell r="C177">
            <v>0</v>
          </cell>
          <cell r="D177">
            <v>0</v>
          </cell>
          <cell r="E177">
            <v>0</v>
          </cell>
        </row>
      </sheetData>
      <sheetData sheetId="13"/>
      <sheetData sheetId="14">
        <row r="3">
          <cell r="F3" t="str">
            <v>TRAY HERRO TOP</v>
          </cell>
          <cell r="G3" t="str">
            <v>178*138*0.5T</v>
          </cell>
          <cell r="H3">
            <v>100</v>
          </cell>
          <cell r="I3">
            <v>120</v>
          </cell>
          <cell r="J3">
            <v>120</v>
          </cell>
        </row>
        <row r="4">
          <cell r="F4">
            <v>0</v>
          </cell>
          <cell r="G4">
            <v>0</v>
          </cell>
          <cell r="H4">
            <v>0</v>
          </cell>
          <cell r="I4">
            <v>0</v>
          </cell>
          <cell r="J4">
            <v>0</v>
          </cell>
        </row>
        <row r="5">
          <cell r="F5">
            <v>0</v>
          </cell>
          <cell r="G5">
            <v>0</v>
          </cell>
          <cell r="H5">
            <v>0</v>
          </cell>
          <cell r="I5">
            <v>0</v>
          </cell>
          <cell r="J5">
            <v>0</v>
          </cell>
        </row>
        <row r="6">
          <cell r="F6">
            <v>0</v>
          </cell>
          <cell r="G6">
            <v>0</v>
          </cell>
          <cell r="H6">
            <v>0</v>
          </cell>
          <cell r="I6">
            <v>0</v>
          </cell>
          <cell r="J6">
            <v>0</v>
          </cell>
        </row>
        <row r="7">
          <cell r="F7">
            <v>0</v>
          </cell>
          <cell r="G7">
            <v>0</v>
          </cell>
          <cell r="H7">
            <v>0</v>
          </cell>
          <cell r="I7">
            <v>0</v>
          </cell>
          <cell r="J7">
            <v>0</v>
          </cell>
        </row>
        <row r="8">
          <cell r="F8" t="str">
            <v>TRAY HERRO BOTTOM</v>
          </cell>
          <cell r="G8" t="str">
            <v>177*128*0.8T</v>
          </cell>
          <cell r="H8">
            <v>100</v>
          </cell>
          <cell r="I8">
            <v>172</v>
          </cell>
          <cell r="J8">
            <v>172</v>
          </cell>
        </row>
        <row r="9">
          <cell r="F9">
            <v>0</v>
          </cell>
          <cell r="G9">
            <v>0</v>
          </cell>
          <cell r="H9">
            <v>0</v>
          </cell>
          <cell r="I9">
            <v>0</v>
          </cell>
          <cell r="J9">
            <v>0</v>
          </cell>
        </row>
        <row r="10">
          <cell r="F10">
            <v>0</v>
          </cell>
          <cell r="G10">
            <v>0</v>
          </cell>
          <cell r="H10">
            <v>0</v>
          </cell>
          <cell r="I10">
            <v>0</v>
          </cell>
          <cell r="J10">
            <v>0</v>
          </cell>
        </row>
        <row r="11">
          <cell r="F11" t="str">
            <v>TRAY HERRO BOTTOM</v>
          </cell>
          <cell r="G11">
            <v>0</v>
          </cell>
          <cell r="H11">
            <v>0</v>
          </cell>
          <cell r="I11">
            <v>0</v>
          </cell>
          <cell r="J11">
            <v>0</v>
          </cell>
        </row>
        <row r="12">
          <cell r="F12" t="str">
            <v>TRAY HERRO BOTTOM</v>
          </cell>
          <cell r="G12">
            <v>0</v>
          </cell>
          <cell r="H12">
            <v>0</v>
          </cell>
          <cell r="I12">
            <v>0</v>
          </cell>
          <cell r="J12">
            <v>0</v>
          </cell>
        </row>
        <row r="13">
          <cell r="F13" t="str">
            <v>TRAY ML06 Top</v>
          </cell>
          <cell r="G13" t="str">
            <v>178*130*0.5T</v>
          </cell>
          <cell r="H13">
            <v>100</v>
          </cell>
          <cell r="I13">
            <v>105</v>
          </cell>
          <cell r="J13">
            <v>0</v>
          </cell>
        </row>
        <row r="14">
          <cell r="F14">
            <v>0</v>
          </cell>
          <cell r="G14">
            <v>0</v>
          </cell>
          <cell r="H14">
            <v>0</v>
          </cell>
          <cell r="I14">
            <v>0</v>
          </cell>
          <cell r="J14">
            <v>0</v>
          </cell>
        </row>
        <row r="15">
          <cell r="F15">
            <v>0</v>
          </cell>
          <cell r="G15">
            <v>0</v>
          </cell>
          <cell r="H15">
            <v>0</v>
          </cell>
          <cell r="I15">
            <v>0</v>
          </cell>
          <cell r="J15">
            <v>0</v>
          </cell>
        </row>
        <row r="16">
          <cell r="F16" t="str">
            <v>TRAY ML06 Top</v>
          </cell>
          <cell r="G16">
            <v>0</v>
          </cell>
          <cell r="H16">
            <v>0</v>
          </cell>
          <cell r="I16">
            <v>0</v>
          </cell>
          <cell r="J16">
            <v>0</v>
          </cell>
        </row>
        <row r="17">
          <cell r="F17" t="str">
            <v>TRAY ML06 Top</v>
          </cell>
          <cell r="G17">
            <v>0</v>
          </cell>
          <cell r="H17">
            <v>0</v>
          </cell>
          <cell r="I17">
            <v>0</v>
          </cell>
          <cell r="J17">
            <v>0</v>
          </cell>
        </row>
        <row r="18">
          <cell r="F18" t="str">
            <v>TRAY ML06 Bottom</v>
          </cell>
          <cell r="G18" t="str">
            <v>177*128*0.8T</v>
          </cell>
          <cell r="H18">
            <v>100</v>
          </cell>
          <cell r="I18">
            <v>207</v>
          </cell>
          <cell r="J18">
            <v>0</v>
          </cell>
        </row>
        <row r="19">
          <cell r="F19">
            <v>0</v>
          </cell>
          <cell r="G19">
            <v>0</v>
          </cell>
          <cell r="H19">
            <v>0</v>
          </cell>
          <cell r="I19">
            <v>0</v>
          </cell>
          <cell r="J19">
            <v>0</v>
          </cell>
        </row>
        <row r="20">
          <cell r="F20">
            <v>0</v>
          </cell>
          <cell r="G20">
            <v>0</v>
          </cell>
          <cell r="H20">
            <v>0</v>
          </cell>
          <cell r="I20">
            <v>0</v>
          </cell>
          <cell r="J20">
            <v>0</v>
          </cell>
        </row>
        <row r="21">
          <cell r="F21" t="str">
            <v>TRAY ML06 Bottom</v>
          </cell>
          <cell r="G21">
            <v>0</v>
          </cell>
          <cell r="H21">
            <v>0</v>
          </cell>
          <cell r="I21">
            <v>0</v>
          </cell>
          <cell r="J21">
            <v>0</v>
          </cell>
        </row>
        <row r="22">
          <cell r="F22" t="str">
            <v>TRAY ML06 Bottom</v>
          </cell>
          <cell r="G22">
            <v>0</v>
          </cell>
          <cell r="H22">
            <v>0</v>
          </cell>
          <cell r="I22">
            <v>0</v>
          </cell>
          <cell r="J22">
            <v>0</v>
          </cell>
        </row>
        <row r="23">
          <cell r="F23" t="str">
            <v>TRAY MJ01</v>
          </cell>
          <cell r="G23" t="str">
            <v>156*72*0.8T</v>
          </cell>
          <cell r="H23">
            <v>200</v>
          </cell>
          <cell r="I23">
            <v>2859</v>
          </cell>
          <cell r="J23">
            <v>5762</v>
          </cell>
        </row>
        <row r="24">
          <cell r="F24">
            <v>0</v>
          </cell>
          <cell r="G24">
            <v>0</v>
          </cell>
          <cell r="H24">
            <v>0</v>
          </cell>
          <cell r="I24">
            <v>0</v>
          </cell>
          <cell r="J24">
            <v>0</v>
          </cell>
        </row>
        <row r="25">
          <cell r="F25">
            <v>0</v>
          </cell>
          <cell r="G25">
            <v>0</v>
          </cell>
          <cell r="H25">
            <v>0</v>
          </cell>
          <cell r="I25">
            <v>0</v>
          </cell>
          <cell r="J25">
            <v>0</v>
          </cell>
        </row>
        <row r="26">
          <cell r="F26">
            <v>0</v>
          </cell>
          <cell r="G26">
            <v>0</v>
          </cell>
          <cell r="H26">
            <v>0</v>
          </cell>
          <cell r="I26">
            <v>0</v>
          </cell>
          <cell r="J26">
            <v>0</v>
          </cell>
        </row>
        <row r="27">
          <cell r="F27">
            <v>0</v>
          </cell>
          <cell r="G27">
            <v>0</v>
          </cell>
          <cell r="H27">
            <v>0</v>
          </cell>
          <cell r="I27">
            <v>0</v>
          </cell>
          <cell r="J27">
            <v>0</v>
          </cell>
        </row>
        <row r="28">
          <cell r="F28" t="str">
            <v>TRAY KK01</v>
          </cell>
          <cell r="G28" t="str">
            <v>135*60*0.8T</v>
          </cell>
          <cell r="H28">
            <v>100</v>
          </cell>
          <cell r="I28">
            <v>487</v>
          </cell>
          <cell r="J28">
            <v>750</v>
          </cell>
        </row>
        <row r="29">
          <cell r="F29">
            <v>0</v>
          </cell>
          <cell r="G29">
            <v>0</v>
          </cell>
          <cell r="H29">
            <v>0</v>
          </cell>
          <cell r="I29">
            <v>0</v>
          </cell>
          <cell r="J29">
            <v>0</v>
          </cell>
        </row>
        <row r="30">
          <cell r="F30">
            <v>0</v>
          </cell>
          <cell r="G30">
            <v>0</v>
          </cell>
          <cell r="H30">
            <v>0</v>
          </cell>
          <cell r="I30">
            <v>0</v>
          </cell>
          <cell r="J30">
            <v>0</v>
          </cell>
        </row>
        <row r="31">
          <cell r="F31">
            <v>0</v>
          </cell>
          <cell r="G31">
            <v>0</v>
          </cell>
          <cell r="H31">
            <v>0</v>
          </cell>
          <cell r="I31">
            <v>0</v>
          </cell>
          <cell r="J31">
            <v>0</v>
          </cell>
        </row>
        <row r="32">
          <cell r="F32">
            <v>0</v>
          </cell>
          <cell r="G32">
            <v>0</v>
          </cell>
          <cell r="H32">
            <v>0</v>
          </cell>
          <cell r="I32">
            <v>0</v>
          </cell>
          <cell r="J32">
            <v>0</v>
          </cell>
        </row>
        <row r="33">
          <cell r="F33" t="str">
            <v>TRAY HT28
top</v>
          </cell>
          <cell r="G33" t="str">
            <v>178.7*129.7*0.8T</v>
          </cell>
          <cell r="H33">
            <v>100</v>
          </cell>
          <cell r="I33">
            <v>0</v>
          </cell>
          <cell r="J33">
            <v>0</v>
          </cell>
        </row>
        <row r="34">
          <cell r="F34">
            <v>0</v>
          </cell>
          <cell r="G34">
            <v>0</v>
          </cell>
          <cell r="H34">
            <v>0</v>
          </cell>
          <cell r="I34">
            <v>0</v>
          </cell>
          <cell r="J34">
            <v>0</v>
          </cell>
        </row>
        <row r="35">
          <cell r="F35">
            <v>0</v>
          </cell>
          <cell r="G35">
            <v>0</v>
          </cell>
          <cell r="H35">
            <v>0</v>
          </cell>
          <cell r="I35">
            <v>0</v>
          </cell>
          <cell r="J35">
            <v>0</v>
          </cell>
        </row>
        <row r="36">
          <cell r="F36">
            <v>0</v>
          </cell>
          <cell r="G36">
            <v>0</v>
          </cell>
          <cell r="H36">
            <v>0</v>
          </cell>
          <cell r="I36">
            <v>0</v>
          </cell>
          <cell r="J36">
            <v>0</v>
          </cell>
        </row>
        <row r="37">
          <cell r="F37">
            <v>0</v>
          </cell>
          <cell r="G37">
            <v>0</v>
          </cell>
          <cell r="H37">
            <v>0</v>
          </cell>
          <cell r="I37">
            <v>0</v>
          </cell>
          <cell r="J37">
            <v>0</v>
          </cell>
        </row>
        <row r="38">
          <cell r="F38" t="str">
            <v>TRAY HT28
Bottom</v>
          </cell>
          <cell r="G38" t="str">
            <v>178*130*0.5T</v>
          </cell>
          <cell r="H38">
            <v>100</v>
          </cell>
          <cell r="I38">
            <v>1117</v>
          </cell>
          <cell r="J38">
            <v>1117</v>
          </cell>
        </row>
        <row r="39">
          <cell r="F39">
            <v>0</v>
          </cell>
          <cell r="G39">
            <v>0</v>
          </cell>
          <cell r="H39">
            <v>0</v>
          </cell>
          <cell r="I39">
            <v>0</v>
          </cell>
          <cell r="J39">
            <v>0</v>
          </cell>
        </row>
        <row r="40">
          <cell r="F40">
            <v>0</v>
          </cell>
          <cell r="G40">
            <v>0</v>
          </cell>
          <cell r="H40">
            <v>0</v>
          </cell>
          <cell r="I40">
            <v>0</v>
          </cell>
          <cell r="J40">
            <v>0</v>
          </cell>
        </row>
        <row r="41">
          <cell r="F41">
            <v>0</v>
          </cell>
          <cell r="G41">
            <v>0</v>
          </cell>
          <cell r="H41">
            <v>0</v>
          </cell>
          <cell r="I41">
            <v>0</v>
          </cell>
          <cell r="J41">
            <v>0</v>
          </cell>
        </row>
        <row r="42">
          <cell r="F42">
            <v>0</v>
          </cell>
          <cell r="G42">
            <v>0</v>
          </cell>
          <cell r="H42">
            <v>0</v>
          </cell>
          <cell r="I42">
            <v>0</v>
          </cell>
          <cell r="J42">
            <v>0</v>
          </cell>
        </row>
        <row r="43">
          <cell r="F43" t="str">
            <v>TRAY MK01</v>
          </cell>
          <cell r="G43" t="str">
            <v>291*312*91</v>
          </cell>
          <cell r="H43">
            <v>1000</v>
          </cell>
          <cell r="I43">
            <v>0</v>
          </cell>
          <cell r="J43">
            <v>0</v>
          </cell>
        </row>
        <row r="44">
          <cell r="F44">
            <v>0</v>
          </cell>
          <cell r="G44">
            <v>0</v>
          </cell>
          <cell r="H44">
            <v>0</v>
          </cell>
          <cell r="I44">
            <v>0</v>
          </cell>
          <cell r="J44">
            <v>0</v>
          </cell>
        </row>
        <row r="45">
          <cell r="F45">
            <v>0</v>
          </cell>
          <cell r="G45">
            <v>0</v>
          </cell>
          <cell r="H45">
            <v>0</v>
          </cell>
          <cell r="I45">
            <v>0</v>
          </cell>
          <cell r="J45">
            <v>0</v>
          </cell>
        </row>
        <row r="46">
          <cell r="F46">
            <v>0</v>
          </cell>
          <cell r="G46">
            <v>0</v>
          </cell>
          <cell r="H46">
            <v>0</v>
          </cell>
          <cell r="I46">
            <v>0</v>
          </cell>
          <cell r="J46">
            <v>0</v>
          </cell>
        </row>
        <row r="47">
          <cell r="F47">
            <v>0</v>
          </cell>
          <cell r="G47">
            <v>0</v>
          </cell>
          <cell r="H47">
            <v>0</v>
          </cell>
          <cell r="I47">
            <v>0</v>
          </cell>
          <cell r="J47">
            <v>0</v>
          </cell>
        </row>
        <row r="48">
          <cell r="F48" t="str">
            <v>BOBIN BLACK 300</v>
          </cell>
          <cell r="G48" t="str">
            <v>300*125*100</v>
          </cell>
          <cell r="H48">
            <v>3000</v>
          </cell>
          <cell r="I48">
            <v>955</v>
          </cell>
          <cell r="J48">
            <v>4729</v>
          </cell>
        </row>
        <row r="49">
          <cell r="F49">
            <v>0</v>
          </cell>
          <cell r="G49">
            <v>0</v>
          </cell>
          <cell r="H49">
            <v>0</v>
          </cell>
          <cell r="I49">
            <v>0</v>
          </cell>
          <cell r="J49">
            <v>0</v>
          </cell>
        </row>
        <row r="50">
          <cell r="F50">
            <v>0</v>
          </cell>
          <cell r="G50">
            <v>0</v>
          </cell>
          <cell r="H50">
            <v>0</v>
          </cell>
          <cell r="I50">
            <v>0</v>
          </cell>
          <cell r="J50">
            <v>0</v>
          </cell>
        </row>
        <row r="51">
          <cell r="F51">
            <v>0</v>
          </cell>
          <cell r="G51">
            <v>0</v>
          </cell>
          <cell r="H51">
            <v>0</v>
          </cell>
          <cell r="I51">
            <v>0</v>
          </cell>
          <cell r="J51">
            <v>0</v>
          </cell>
        </row>
        <row r="52">
          <cell r="F52">
            <v>0</v>
          </cell>
          <cell r="G52">
            <v>0</v>
          </cell>
          <cell r="H52">
            <v>0</v>
          </cell>
          <cell r="I52">
            <v>0</v>
          </cell>
          <cell r="J52">
            <v>0</v>
          </cell>
        </row>
        <row r="53">
          <cell r="F53" t="str">
            <v>BOBIN BLUE</v>
          </cell>
          <cell r="G53" t="str">
            <v>250*125*80</v>
          </cell>
          <cell r="H53">
            <v>11000</v>
          </cell>
          <cell r="I53">
            <v>99</v>
          </cell>
          <cell r="J53">
            <v>314</v>
          </cell>
        </row>
        <row r="54">
          <cell r="F54">
            <v>0</v>
          </cell>
          <cell r="G54">
            <v>0</v>
          </cell>
          <cell r="H54">
            <v>0</v>
          </cell>
          <cell r="I54">
            <v>0</v>
          </cell>
          <cell r="J54">
            <v>0</v>
          </cell>
        </row>
        <row r="55">
          <cell r="F55">
            <v>0</v>
          </cell>
          <cell r="G55">
            <v>0</v>
          </cell>
          <cell r="H55">
            <v>0</v>
          </cell>
          <cell r="I55">
            <v>0</v>
          </cell>
          <cell r="J55">
            <v>0</v>
          </cell>
        </row>
        <row r="56">
          <cell r="F56">
            <v>0</v>
          </cell>
          <cell r="G56">
            <v>0</v>
          </cell>
          <cell r="H56">
            <v>0</v>
          </cell>
          <cell r="I56">
            <v>0</v>
          </cell>
          <cell r="J56">
            <v>0</v>
          </cell>
        </row>
        <row r="57">
          <cell r="F57">
            <v>0</v>
          </cell>
          <cell r="G57">
            <v>0</v>
          </cell>
          <cell r="H57">
            <v>0</v>
          </cell>
          <cell r="I57">
            <v>0</v>
          </cell>
          <cell r="J57">
            <v>0</v>
          </cell>
        </row>
        <row r="58">
          <cell r="F58" t="str">
            <v>BOBIN GREEN</v>
          </cell>
          <cell r="G58" t="str">
            <v>250*125*76.4</v>
          </cell>
          <cell r="H58">
            <v>19000</v>
          </cell>
          <cell r="I58">
            <v>88</v>
          </cell>
          <cell r="J58">
            <v>159</v>
          </cell>
        </row>
        <row r="59">
          <cell r="F59">
            <v>0</v>
          </cell>
          <cell r="G59">
            <v>0</v>
          </cell>
          <cell r="H59">
            <v>0</v>
          </cell>
          <cell r="I59">
            <v>0</v>
          </cell>
          <cell r="J59">
            <v>0</v>
          </cell>
        </row>
        <row r="60">
          <cell r="F60">
            <v>0</v>
          </cell>
          <cell r="G60">
            <v>0</v>
          </cell>
          <cell r="H60">
            <v>0</v>
          </cell>
          <cell r="I60">
            <v>0</v>
          </cell>
          <cell r="J60">
            <v>0</v>
          </cell>
        </row>
        <row r="61">
          <cell r="F61">
            <v>0</v>
          </cell>
          <cell r="G61">
            <v>0</v>
          </cell>
          <cell r="H61">
            <v>0</v>
          </cell>
          <cell r="I61">
            <v>0</v>
          </cell>
          <cell r="J61">
            <v>0</v>
          </cell>
        </row>
        <row r="62">
          <cell r="F62">
            <v>0</v>
          </cell>
          <cell r="G62">
            <v>0</v>
          </cell>
          <cell r="H62">
            <v>0</v>
          </cell>
          <cell r="I62">
            <v>0</v>
          </cell>
          <cell r="J62">
            <v>0</v>
          </cell>
        </row>
        <row r="63">
          <cell r="F63" t="str">
            <v>Tray 15125B Top</v>
          </cell>
          <cell r="G63" t="str">
            <v>163*118*0.5T(TOP)</v>
          </cell>
          <cell r="H63">
            <v>100</v>
          </cell>
          <cell r="I63">
            <v>1754</v>
          </cell>
          <cell r="J63">
            <v>1659</v>
          </cell>
        </row>
        <row r="64">
          <cell r="F64">
            <v>0</v>
          </cell>
          <cell r="G64">
            <v>0</v>
          </cell>
          <cell r="H64">
            <v>0</v>
          </cell>
          <cell r="I64">
            <v>0</v>
          </cell>
          <cell r="J64">
            <v>0</v>
          </cell>
        </row>
        <row r="65">
          <cell r="F65">
            <v>0</v>
          </cell>
          <cell r="G65">
            <v>0</v>
          </cell>
          <cell r="H65">
            <v>0</v>
          </cell>
          <cell r="I65">
            <v>0</v>
          </cell>
          <cell r="J65">
            <v>0</v>
          </cell>
        </row>
        <row r="66">
          <cell r="F66">
            <v>0</v>
          </cell>
          <cell r="G66">
            <v>0</v>
          </cell>
          <cell r="H66">
            <v>0</v>
          </cell>
          <cell r="I66">
            <v>0</v>
          </cell>
          <cell r="J66">
            <v>0</v>
          </cell>
        </row>
        <row r="67">
          <cell r="F67">
            <v>0</v>
          </cell>
          <cell r="G67">
            <v>0</v>
          </cell>
          <cell r="H67">
            <v>0</v>
          </cell>
          <cell r="I67">
            <v>0</v>
          </cell>
          <cell r="J67">
            <v>0</v>
          </cell>
        </row>
        <row r="68">
          <cell r="F68" t="str">
            <v>TRAY 15125B BOTOM</v>
          </cell>
          <cell r="G68" t="str">
            <v>161*117*0.8T Bottom</v>
          </cell>
          <cell r="H68">
            <v>100</v>
          </cell>
          <cell r="I68">
            <v>1265</v>
          </cell>
          <cell r="J68">
            <v>1265</v>
          </cell>
        </row>
        <row r="69">
          <cell r="F69">
            <v>0</v>
          </cell>
          <cell r="G69">
            <v>0</v>
          </cell>
          <cell r="H69">
            <v>0</v>
          </cell>
          <cell r="I69">
            <v>0</v>
          </cell>
          <cell r="J69">
            <v>0</v>
          </cell>
        </row>
        <row r="70">
          <cell r="F70">
            <v>0</v>
          </cell>
          <cell r="G70">
            <v>0</v>
          </cell>
          <cell r="H70">
            <v>0</v>
          </cell>
          <cell r="I70">
            <v>0</v>
          </cell>
          <cell r="J70">
            <v>0</v>
          </cell>
        </row>
        <row r="71">
          <cell r="F71">
            <v>0</v>
          </cell>
          <cell r="G71">
            <v>0</v>
          </cell>
          <cell r="H71">
            <v>0</v>
          </cell>
          <cell r="I71">
            <v>0</v>
          </cell>
          <cell r="J71">
            <v>0</v>
          </cell>
        </row>
        <row r="72">
          <cell r="F72">
            <v>0</v>
          </cell>
          <cell r="G72">
            <v>0</v>
          </cell>
          <cell r="H72">
            <v>0</v>
          </cell>
          <cell r="I72">
            <v>0</v>
          </cell>
          <cell r="J72">
            <v>0</v>
          </cell>
        </row>
        <row r="73">
          <cell r="F73" t="str">
            <v>TRAY MQ01 tái chế</v>
          </cell>
          <cell r="G73" t="str">
            <v>205*130*0.8T</v>
          </cell>
          <cell r="H73">
            <v>26</v>
          </cell>
          <cell r="I73">
            <v>18615</v>
          </cell>
          <cell r="J73">
            <v>4915</v>
          </cell>
        </row>
        <row r="74">
          <cell r="F74">
            <v>0</v>
          </cell>
          <cell r="G74">
            <v>0</v>
          </cell>
          <cell r="H74">
            <v>0</v>
          </cell>
          <cell r="I74">
            <v>0</v>
          </cell>
          <cell r="J74">
            <v>0</v>
          </cell>
        </row>
        <row r="75">
          <cell r="F75">
            <v>0</v>
          </cell>
          <cell r="G75">
            <v>0</v>
          </cell>
          <cell r="H75">
            <v>0</v>
          </cell>
          <cell r="I75">
            <v>0</v>
          </cell>
          <cell r="J75">
            <v>0</v>
          </cell>
        </row>
        <row r="76">
          <cell r="F76">
            <v>0</v>
          </cell>
          <cell r="G76">
            <v>0</v>
          </cell>
          <cell r="H76">
            <v>0</v>
          </cell>
          <cell r="I76">
            <v>0</v>
          </cell>
          <cell r="J76">
            <v>0</v>
          </cell>
        </row>
        <row r="77">
          <cell r="F77">
            <v>0</v>
          </cell>
          <cell r="G77">
            <v>0</v>
          </cell>
          <cell r="H77">
            <v>0</v>
          </cell>
          <cell r="I77">
            <v>0</v>
          </cell>
          <cell r="J77">
            <v>0</v>
          </cell>
        </row>
        <row r="78">
          <cell r="F78" t="str">
            <v>TRAY MQ01</v>
          </cell>
          <cell r="G78" t="str">
            <v>205*130*0.8T</v>
          </cell>
          <cell r="H78">
            <v>26</v>
          </cell>
          <cell r="I78">
            <v>0</v>
          </cell>
          <cell r="J78">
            <v>13848</v>
          </cell>
        </row>
        <row r="79">
          <cell r="F79">
            <v>0</v>
          </cell>
          <cell r="G79">
            <v>0</v>
          </cell>
          <cell r="H79">
            <v>0</v>
          </cell>
          <cell r="I79">
            <v>0</v>
          </cell>
          <cell r="J79">
            <v>0</v>
          </cell>
        </row>
        <row r="80">
          <cell r="F80">
            <v>0</v>
          </cell>
          <cell r="G80">
            <v>0</v>
          </cell>
          <cell r="H80">
            <v>0</v>
          </cell>
          <cell r="I80">
            <v>0</v>
          </cell>
          <cell r="J80">
            <v>0</v>
          </cell>
        </row>
        <row r="81">
          <cell r="F81">
            <v>0</v>
          </cell>
          <cell r="G81">
            <v>0</v>
          </cell>
          <cell r="H81">
            <v>0</v>
          </cell>
          <cell r="I81">
            <v>0</v>
          </cell>
          <cell r="J81">
            <v>0</v>
          </cell>
        </row>
        <row r="82">
          <cell r="F82">
            <v>0</v>
          </cell>
          <cell r="G82">
            <v>0</v>
          </cell>
          <cell r="H82">
            <v>0</v>
          </cell>
          <cell r="I82">
            <v>0</v>
          </cell>
          <cell r="J82">
            <v>0</v>
          </cell>
        </row>
        <row r="83">
          <cell r="F83" t="str">
            <v>TRAY ME09 TOP</v>
          </cell>
          <cell r="G83" t="str">
            <v>178*130*0.5T</v>
          </cell>
          <cell r="H83">
            <v>100</v>
          </cell>
          <cell r="I83">
            <v>20</v>
          </cell>
          <cell r="J83">
            <v>6</v>
          </cell>
        </row>
        <row r="84">
          <cell r="F84">
            <v>0</v>
          </cell>
          <cell r="G84">
            <v>0</v>
          </cell>
          <cell r="H84">
            <v>0</v>
          </cell>
          <cell r="I84">
            <v>0</v>
          </cell>
          <cell r="J84">
            <v>0</v>
          </cell>
        </row>
        <row r="85">
          <cell r="F85">
            <v>0</v>
          </cell>
          <cell r="G85">
            <v>0</v>
          </cell>
          <cell r="H85">
            <v>0</v>
          </cell>
          <cell r="I85">
            <v>0</v>
          </cell>
          <cell r="J85">
            <v>0</v>
          </cell>
        </row>
        <row r="86">
          <cell r="F86" t="str">
            <v>=</v>
          </cell>
          <cell r="G86">
            <v>0</v>
          </cell>
          <cell r="H86">
            <v>0</v>
          </cell>
          <cell r="I86">
            <v>0</v>
          </cell>
          <cell r="J86">
            <v>0</v>
          </cell>
        </row>
        <row r="87">
          <cell r="F87" t="str">
            <v>=</v>
          </cell>
          <cell r="G87">
            <v>0</v>
          </cell>
          <cell r="H87">
            <v>0</v>
          </cell>
          <cell r="I87">
            <v>0</v>
          </cell>
          <cell r="J87">
            <v>0</v>
          </cell>
        </row>
        <row r="88">
          <cell r="F88" t="str">
            <v>TRAY ME09 BOTTOM</v>
          </cell>
          <cell r="G88" t="str">
            <v>179*130*0.8T</v>
          </cell>
          <cell r="H88">
            <v>100</v>
          </cell>
          <cell r="I88">
            <v>20</v>
          </cell>
          <cell r="J88">
            <v>6</v>
          </cell>
        </row>
        <row r="89">
          <cell r="F89">
            <v>0</v>
          </cell>
          <cell r="G89">
            <v>0</v>
          </cell>
          <cell r="H89">
            <v>0</v>
          </cell>
          <cell r="I89">
            <v>0</v>
          </cell>
          <cell r="J89">
            <v>0</v>
          </cell>
        </row>
        <row r="90">
          <cell r="F90">
            <v>0</v>
          </cell>
          <cell r="G90">
            <v>0</v>
          </cell>
          <cell r="H90">
            <v>0</v>
          </cell>
          <cell r="I90">
            <v>0</v>
          </cell>
          <cell r="J90">
            <v>0</v>
          </cell>
        </row>
        <row r="91">
          <cell r="F91" t="str">
            <v>=</v>
          </cell>
          <cell r="G91">
            <v>0</v>
          </cell>
          <cell r="H91">
            <v>0</v>
          </cell>
          <cell r="I91">
            <v>0</v>
          </cell>
          <cell r="J91">
            <v>0</v>
          </cell>
        </row>
        <row r="92">
          <cell r="F92" t="str">
            <v>=</v>
          </cell>
          <cell r="G92">
            <v>0</v>
          </cell>
          <cell r="H92">
            <v>0</v>
          </cell>
          <cell r="I92">
            <v>0</v>
          </cell>
          <cell r="J92">
            <v>0</v>
          </cell>
        </row>
        <row r="93">
          <cell r="F93" t="str">
            <v>BOBIN BLACK 500</v>
          </cell>
          <cell r="G93" t="str">
            <v>500mm*150mm*95m</v>
          </cell>
          <cell r="H93">
            <v>6000</v>
          </cell>
          <cell r="I93">
            <v>37</v>
          </cell>
          <cell r="J93">
            <v>45</v>
          </cell>
        </row>
        <row r="94">
          <cell r="F94">
            <v>0</v>
          </cell>
          <cell r="G94">
            <v>0</v>
          </cell>
          <cell r="H94">
            <v>0</v>
          </cell>
          <cell r="I94">
            <v>0</v>
          </cell>
          <cell r="J94">
            <v>0</v>
          </cell>
        </row>
        <row r="95">
          <cell r="F95">
            <v>0</v>
          </cell>
          <cell r="G95">
            <v>0</v>
          </cell>
          <cell r="H95">
            <v>0</v>
          </cell>
          <cell r="I95">
            <v>0</v>
          </cell>
          <cell r="J95">
            <v>0</v>
          </cell>
        </row>
        <row r="96">
          <cell r="F96" t="str">
            <v>=</v>
          </cell>
          <cell r="G96">
            <v>0</v>
          </cell>
          <cell r="H96">
            <v>0</v>
          </cell>
          <cell r="I96">
            <v>0</v>
          </cell>
          <cell r="J96">
            <v>0</v>
          </cell>
        </row>
        <row r="97">
          <cell r="F97" t="str">
            <v>=</v>
          </cell>
          <cell r="G97">
            <v>0</v>
          </cell>
          <cell r="H97">
            <v>0</v>
          </cell>
          <cell r="I97">
            <v>0</v>
          </cell>
          <cell r="J97">
            <v>0</v>
          </cell>
        </row>
        <row r="98">
          <cell r="F98" t="str">
            <v>BOBIN WINDOW B</v>
          </cell>
          <cell r="G98" t="str">
            <v>420*150*120</v>
          </cell>
          <cell r="H98">
            <v>3000</v>
          </cell>
          <cell r="I98">
            <v>324</v>
          </cell>
          <cell r="J98">
            <v>508</v>
          </cell>
        </row>
        <row r="99">
          <cell r="F99">
            <v>0</v>
          </cell>
          <cell r="G99">
            <v>0</v>
          </cell>
          <cell r="H99">
            <v>0</v>
          </cell>
          <cell r="I99">
            <v>0</v>
          </cell>
          <cell r="J99">
            <v>0</v>
          </cell>
        </row>
        <row r="100">
          <cell r="F100">
            <v>0</v>
          </cell>
          <cell r="G100">
            <v>0</v>
          </cell>
          <cell r="H100">
            <v>0</v>
          </cell>
          <cell r="I100">
            <v>0</v>
          </cell>
          <cell r="J100">
            <v>0</v>
          </cell>
        </row>
        <row r="101">
          <cell r="F101" t="str">
            <v>=</v>
          </cell>
          <cell r="G101">
            <v>0</v>
          </cell>
          <cell r="H101">
            <v>0</v>
          </cell>
          <cell r="I101">
            <v>0</v>
          </cell>
          <cell r="J101">
            <v>0</v>
          </cell>
        </row>
        <row r="102">
          <cell r="F102" t="str">
            <v>=</v>
          </cell>
          <cell r="G102">
            <v>0</v>
          </cell>
          <cell r="H102">
            <v>0</v>
          </cell>
          <cell r="I102">
            <v>0</v>
          </cell>
          <cell r="J102">
            <v>0</v>
          </cell>
        </row>
        <row r="103">
          <cell r="F103" t="str">
            <v>TRAY MR01 Z</v>
          </cell>
          <cell r="G103" t="str">
            <v>291*312*91</v>
          </cell>
          <cell r="H103">
            <v>500</v>
          </cell>
          <cell r="I103">
            <v>688</v>
          </cell>
          <cell r="J103">
            <v>1360</v>
          </cell>
        </row>
        <row r="104">
          <cell r="F104">
            <v>0</v>
          </cell>
          <cell r="G104">
            <v>0</v>
          </cell>
          <cell r="H104">
            <v>0</v>
          </cell>
          <cell r="I104">
            <v>0</v>
          </cell>
          <cell r="J104">
            <v>0</v>
          </cell>
        </row>
        <row r="105">
          <cell r="F105">
            <v>0</v>
          </cell>
          <cell r="G105">
            <v>0</v>
          </cell>
          <cell r="H105">
            <v>0</v>
          </cell>
          <cell r="I105">
            <v>0</v>
          </cell>
          <cell r="J105">
            <v>0</v>
          </cell>
        </row>
        <row r="106">
          <cell r="F106" t="str">
            <v>=</v>
          </cell>
          <cell r="G106">
            <v>0</v>
          </cell>
          <cell r="H106">
            <v>0</v>
          </cell>
          <cell r="I106">
            <v>0</v>
          </cell>
          <cell r="J106">
            <v>0</v>
          </cell>
        </row>
        <row r="107">
          <cell r="F107" t="str">
            <v>=</v>
          </cell>
          <cell r="G107">
            <v>0</v>
          </cell>
          <cell r="H107">
            <v>0</v>
          </cell>
          <cell r="I107">
            <v>0</v>
          </cell>
          <cell r="J107">
            <v>0</v>
          </cell>
        </row>
        <row r="108">
          <cell r="F108" t="str">
            <v>TRAY PX01 tái chế</v>
          </cell>
          <cell r="G108">
            <v>0</v>
          </cell>
          <cell r="H108">
            <v>1000</v>
          </cell>
          <cell r="I108">
            <v>13563</v>
          </cell>
          <cell r="J108">
            <v>-437</v>
          </cell>
        </row>
        <row r="109">
          <cell r="F109">
            <v>0</v>
          </cell>
          <cell r="G109">
            <v>0</v>
          </cell>
          <cell r="H109">
            <v>0</v>
          </cell>
          <cell r="I109">
            <v>0</v>
          </cell>
          <cell r="J109">
            <v>0</v>
          </cell>
        </row>
        <row r="110">
          <cell r="F110">
            <v>0</v>
          </cell>
          <cell r="G110">
            <v>0</v>
          </cell>
          <cell r="H110">
            <v>0</v>
          </cell>
          <cell r="I110">
            <v>0</v>
          </cell>
          <cell r="J110">
            <v>0</v>
          </cell>
        </row>
        <row r="111">
          <cell r="F111">
            <v>0</v>
          </cell>
          <cell r="G111">
            <v>0</v>
          </cell>
          <cell r="H111">
            <v>0</v>
          </cell>
          <cell r="I111">
            <v>0</v>
          </cell>
          <cell r="J111">
            <v>0</v>
          </cell>
        </row>
        <row r="112">
          <cell r="F112">
            <v>0</v>
          </cell>
          <cell r="G112">
            <v>0</v>
          </cell>
          <cell r="H112">
            <v>0</v>
          </cell>
          <cell r="I112">
            <v>0</v>
          </cell>
          <cell r="J112">
            <v>0</v>
          </cell>
        </row>
        <row r="113">
          <cell r="F113" t="str">
            <v>TRAY PX01</v>
          </cell>
          <cell r="G113">
            <v>0</v>
          </cell>
          <cell r="H113">
            <v>1000</v>
          </cell>
          <cell r="I113">
            <v>11600</v>
          </cell>
          <cell r="J113">
            <v>33185</v>
          </cell>
        </row>
        <row r="114">
          <cell r="F114">
            <v>0</v>
          </cell>
          <cell r="G114">
            <v>0</v>
          </cell>
          <cell r="H114">
            <v>0</v>
          </cell>
          <cell r="I114">
            <v>0</v>
          </cell>
          <cell r="J114">
            <v>0</v>
          </cell>
        </row>
        <row r="115">
          <cell r="F115">
            <v>0</v>
          </cell>
          <cell r="G115">
            <v>0</v>
          </cell>
          <cell r="H115">
            <v>0</v>
          </cell>
          <cell r="I115">
            <v>0</v>
          </cell>
          <cell r="J115">
            <v>0</v>
          </cell>
        </row>
        <row r="116">
          <cell r="F116">
            <v>0</v>
          </cell>
          <cell r="G116">
            <v>0</v>
          </cell>
          <cell r="H116">
            <v>0</v>
          </cell>
          <cell r="I116">
            <v>0</v>
          </cell>
          <cell r="J116">
            <v>0</v>
          </cell>
        </row>
        <row r="117">
          <cell r="F117">
            <v>0</v>
          </cell>
          <cell r="G117">
            <v>0</v>
          </cell>
          <cell r="H117">
            <v>0</v>
          </cell>
          <cell r="I117">
            <v>0</v>
          </cell>
          <cell r="J117">
            <v>0</v>
          </cell>
        </row>
        <row r="118">
          <cell r="F118" t="str">
            <v>TRAY WQ01 PAD-D03</v>
          </cell>
          <cell r="G118" t="str">
            <v>410*280</v>
          </cell>
          <cell r="H118">
            <v>1000</v>
          </cell>
          <cell r="I118">
            <v>0</v>
          </cell>
          <cell r="J118">
            <v>45647</v>
          </cell>
        </row>
        <row r="119">
          <cell r="F119">
            <v>0</v>
          </cell>
          <cell r="G119">
            <v>0</v>
          </cell>
          <cell r="H119">
            <v>0</v>
          </cell>
          <cell r="I119">
            <v>0</v>
          </cell>
          <cell r="J119">
            <v>0</v>
          </cell>
        </row>
        <row r="120">
          <cell r="F120">
            <v>0</v>
          </cell>
          <cell r="G120">
            <v>0</v>
          </cell>
          <cell r="H120">
            <v>0</v>
          </cell>
          <cell r="I120">
            <v>0</v>
          </cell>
          <cell r="J120">
            <v>0</v>
          </cell>
        </row>
        <row r="121">
          <cell r="F121">
            <v>0</v>
          </cell>
          <cell r="G121">
            <v>0</v>
          </cell>
          <cell r="H121">
            <v>0</v>
          </cell>
          <cell r="I121">
            <v>0</v>
          </cell>
          <cell r="J121">
            <v>0</v>
          </cell>
        </row>
        <row r="122">
          <cell r="F122">
            <v>0</v>
          </cell>
          <cell r="G122">
            <v>0</v>
          </cell>
          <cell r="H122">
            <v>0</v>
          </cell>
          <cell r="I122">
            <v>0</v>
          </cell>
          <cell r="J122">
            <v>0</v>
          </cell>
        </row>
        <row r="123">
          <cell r="F123" t="str">
            <v>Tray RD01
Ver 05</v>
          </cell>
          <cell r="G123" t="str">
            <v>410*280</v>
          </cell>
          <cell r="H123">
            <v>100</v>
          </cell>
          <cell r="I123">
            <v>17371</v>
          </cell>
          <cell r="J123">
            <v>45668</v>
          </cell>
        </row>
        <row r="124">
          <cell r="F124">
            <v>0</v>
          </cell>
          <cell r="G124">
            <v>0</v>
          </cell>
          <cell r="H124">
            <v>0</v>
          </cell>
          <cell r="I124">
            <v>0</v>
          </cell>
          <cell r="J124">
            <v>0</v>
          </cell>
        </row>
        <row r="125">
          <cell r="F125">
            <v>0</v>
          </cell>
          <cell r="G125">
            <v>0</v>
          </cell>
          <cell r="H125">
            <v>0</v>
          </cell>
          <cell r="I125">
            <v>0</v>
          </cell>
          <cell r="J125">
            <v>0</v>
          </cell>
        </row>
        <row r="126">
          <cell r="F126" t="str">
            <v>=</v>
          </cell>
          <cell r="G126">
            <v>0</v>
          </cell>
          <cell r="H126">
            <v>0</v>
          </cell>
          <cell r="I126">
            <v>0</v>
          </cell>
          <cell r="J126">
            <v>0</v>
          </cell>
        </row>
        <row r="127">
          <cell r="F127" t="str">
            <v>=</v>
          </cell>
          <cell r="G127">
            <v>0</v>
          </cell>
          <cell r="H127">
            <v>0</v>
          </cell>
          <cell r="I127">
            <v>0</v>
          </cell>
          <cell r="J127">
            <v>0</v>
          </cell>
        </row>
        <row r="128">
          <cell r="F128" t="str">
            <v>KHAY NHỰA WF01 TOP</v>
          </cell>
          <cell r="G128">
            <v>0</v>
          </cell>
          <cell r="H128">
            <v>1000</v>
          </cell>
          <cell r="I128">
            <v>200</v>
          </cell>
          <cell r="J128">
            <v>-945</v>
          </cell>
        </row>
        <row r="129">
          <cell r="F129">
            <v>0</v>
          </cell>
          <cell r="G129">
            <v>0</v>
          </cell>
          <cell r="H129">
            <v>0</v>
          </cell>
          <cell r="I129">
            <v>0</v>
          </cell>
          <cell r="J129">
            <v>0</v>
          </cell>
        </row>
        <row r="130">
          <cell r="F130">
            <v>0</v>
          </cell>
          <cell r="G130">
            <v>0</v>
          </cell>
          <cell r="H130">
            <v>0</v>
          </cell>
          <cell r="I130">
            <v>0</v>
          </cell>
          <cell r="J130">
            <v>0</v>
          </cell>
        </row>
        <row r="131">
          <cell r="F131">
            <v>0</v>
          </cell>
          <cell r="G131">
            <v>0</v>
          </cell>
          <cell r="H131">
            <v>0</v>
          </cell>
          <cell r="I131">
            <v>0</v>
          </cell>
          <cell r="J131">
            <v>0</v>
          </cell>
        </row>
        <row r="132">
          <cell r="F132">
            <v>0</v>
          </cell>
          <cell r="G132">
            <v>0</v>
          </cell>
          <cell r="H132">
            <v>0</v>
          </cell>
          <cell r="I132">
            <v>0</v>
          </cell>
          <cell r="J132">
            <v>0</v>
          </cell>
        </row>
        <row r="133">
          <cell r="F133" t="str">
            <v>KHAY NHỰA WQ01 TOP</v>
          </cell>
          <cell r="G133">
            <v>0</v>
          </cell>
          <cell r="H133">
            <v>1000</v>
          </cell>
          <cell r="I133">
            <v>200</v>
          </cell>
          <cell r="J133">
            <v>7099</v>
          </cell>
        </row>
        <row r="134">
          <cell r="F134">
            <v>0</v>
          </cell>
          <cell r="G134">
            <v>0</v>
          </cell>
          <cell r="H134">
            <v>0</v>
          </cell>
          <cell r="I134">
            <v>0</v>
          </cell>
          <cell r="J134">
            <v>0</v>
          </cell>
        </row>
        <row r="135">
          <cell r="F135">
            <v>0</v>
          </cell>
          <cell r="G135">
            <v>0</v>
          </cell>
          <cell r="H135">
            <v>0</v>
          </cell>
          <cell r="I135">
            <v>0</v>
          </cell>
          <cell r="J135">
            <v>0</v>
          </cell>
        </row>
        <row r="136">
          <cell r="F136">
            <v>0</v>
          </cell>
          <cell r="G136">
            <v>0</v>
          </cell>
          <cell r="H136">
            <v>0</v>
          </cell>
          <cell r="I136">
            <v>0</v>
          </cell>
          <cell r="J136">
            <v>0</v>
          </cell>
        </row>
        <row r="137">
          <cell r="F137">
            <v>0</v>
          </cell>
          <cell r="G137">
            <v>0</v>
          </cell>
          <cell r="H137">
            <v>0</v>
          </cell>
          <cell r="I137">
            <v>0</v>
          </cell>
          <cell r="J137">
            <v>0</v>
          </cell>
        </row>
        <row r="138">
          <cell r="F138" t="str">
            <v>KHAY NHỰA WQ01 BOTTOM</v>
          </cell>
          <cell r="G138">
            <v>0</v>
          </cell>
          <cell r="H138">
            <v>1000</v>
          </cell>
          <cell r="I138">
            <v>200</v>
          </cell>
          <cell r="J138">
            <v>7299</v>
          </cell>
        </row>
        <row r="139">
          <cell r="F139">
            <v>0</v>
          </cell>
          <cell r="G139">
            <v>0</v>
          </cell>
          <cell r="H139">
            <v>0</v>
          </cell>
          <cell r="I139">
            <v>0</v>
          </cell>
          <cell r="J139">
            <v>0</v>
          </cell>
        </row>
        <row r="140">
          <cell r="F140">
            <v>0</v>
          </cell>
          <cell r="G140">
            <v>0</v>
          </cell>
          <cell r="H140">
            <v>0</v>
          </cell>
          <cell r="I140">
            <v>0</v>
          </cell>
          <cell r="J140">
            <v>0</v>
          </cell>
        </row>
        <row r="141">
          <cell r="F141">
            <v>0</v>
          </cell>
          <cell r="G141">
            <v>0</v>
          </cell>
          <cell r="H141">
            <v>0</v>
          </cell>
          <cell r="I141">
            <v>0</v>
          </cell>
          <cell r="J141">
            <v>0</v>
          </cell>
        </row>
        <row r="142">
          <cell r="F142">
            <v>0</v>
          </cell>
          <cell r="G142">
            <v>0</v>
          </cell>
          <cell r="H142">
            <v>0</v>
          </cell>
          <cell r="I142">
            <v>0</v>
          </cell>
          <cell r="J142">
            <v>0</v>
          </cell>
        </row>
        <row r="143">
          <cell r="F143" t="str">
            <v>TRAY 15460 TOP</v>
          </cell>
          <cell r="G143">
            <v>0</v>
          </cell>
          <cell r="H143">
            <v>1000</v>
          </cell>
          <cell r="I143">
            <v>189</v>
          </cell>
          <cell r="J143">
            <v>189</v>
          </cell>
        </row>
        <row r="144">
          <cell r="F144">
            <v>0</v>
          </cell>
          <cell r="G144">
            <v>0</v>
          </cell>
          <cell r="H144">
            <v>0</v>
          </cell>
          <cell r="I144">
            <v>0</v>
          </cell>
          <cell r="J144">
            <v>0</v>
          </cell>
        </row>
        <row r="145">
          <cell r="F145">
            <v>0</v>
          </cell>
          <cell r="G145">
            <v>0</v>
          </cell>
          <cell r="H145">
            <v>0</v>
          </cell>
          <cell r="I145">
            <v>0</v>
          </cell>
          <cell r="J145">
            <v>0</v>
          </cell>
        </row>
        <row r="146">
          <cell r="F146" t="str">
            <v>=</v>
          </cell>
          <cell r="G146">
            <v>0</v>
          </cell>
          <cell r="H146">
            <v>0</v>
          </cell>
          <cell r="I146">
            <v>0</v>
          </cell>
          <cell r="J146">
            <v>0</v>
          </cell>
        </row>
        <row r="147">
          <cell r="F147" t="str">
            <v>=</v>
          </cell>
          <cell r="G147">
            <v>0</v>
          </cell>
          <cell r="H147">
            <v>0</v>
          </cell>
          <cell r="I147">
            <v>0</v>
          </cell>
          <cell r="J147">
            <v>0</v>
          </cell>
        </row>
        <row r="148">
          <cell r="F148" t="str">
            <v>TRAY 15460 BOTTOM</v>
          </cell>
          <cell r="G148">
            <v>0</v>
          </cell>
          <cell r="H148">
            <v>1000</v>
          </cell>
          <cell r="I148">
            <v>131</v>
          </cell>
          <cell r="J148">
            <v>131</v>
          </cell>
        </row>
        <row r="149">
          <cell r="F149">
            <v>0</v>
          </cell>
          <cell r="G149">
            <v>0</v>
          </cell>
          <cell r="H149">
            <v>0</v>
          </cell>
          <cell r="I149">
            <v>0</v>
          </cell>
          <cell r="J149">
            <v>0</v>
          </cell>
        </row>
        <row r="150">
          <cell r="F150">
            <v>0</v>
          </cell>
          <cell r="G150">
            <v>0</v>
          </cell>
          <cell r="H150">
            <v>0</v>
          </cell>
          <cell r="I150">
            <v>0</v>
          </cell>
          <cell r="J150">
            <v>0</v>
          </cell>
        </row>
        <row r="151">
          <cell r="F151" t="str">
            <v>=</v>
          </cell>
          <cell r="G151">
            <v>0</v>
          </cell>
          <cell r="H151">
            <v>0</v>
          </cell>
          <cell r="I151">
            <v>0</v>
          </cell>
          <cell r="J151">
            <v>0</v>
          </cell>
        </row>
        <row r="152">
          <cell r="F152" t="str">
            <v>=</v>
          </cell>
          <cell r="G152">
            <v>0</v>
          </cell>
          <cell r="H152">
            <v>0</v>
          </cell>
          <cell r="I152">
            <v>0</v>
          </cell>
          <cell r="J152">
            <v>0</v>
          </cell>
        </row>
        <row r="153">
          <cell r="F153" t="str">
            <v>TRAY COVER TOP</v>
          </cell>
          <cell r="G153" t="str">
            <v>39*126*13mm</v>
          </cell>
          <cell r="H153">
            <v>100</v>
          </cell>
          <cell r="I153">
            <v>17972</v>
          </cell>
          <cell r="J153">
            <v>12101</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ăn phòng phẩm"/>
      <sheetName val="công cụ"/>
      <sheetName val="kích thước"/>
      <sheetName val="kiểm kê (4)"/>
      <sheetName val="khẩu trang, gang tay (2)"/>
      <sheetName val="nhập xuất"/>
      <sheetName val="kiểm kê (2)"/>
      <sheetName val="kiểm kê (3)"/>
      <sheetName val="1 검사(kiểm tra lần 1)"/>
      <sheetName val="STOCK1"/>
      <sheetName val="KẾ HOẠCH"/>
      <sheetName val="FCST SDV"/>
      <sheetName val="TÚI BÓNG"/>
      <sheetName val="vật tư"/>
      <sheetName val="plastic cap"/>
      <sheetName val="STOCK1 (2)"/>
      <sheetName val="số lượng kế hoạch"/>
      <sheetName val="tổng kế hoạch"/>
      <sheetName val="tray"/>
      <sheetName val="phiếu cấp"/>
      <sheetName val="Sheet1"/>
      <sheetName val="xốp"/>
      <sheetName val="tuí bóng"/>
      <sheetName val=" CÔNG CỤ 1"/>
      <sheetName val="trả kho hết kế hoạch"/>
      <sheetName val="Sheet2"/>
      <sheetName val="file tổng hợp (2)"/>
      <sheetName val="sản lượng"/>
      <sheetName val="theo dõi theo sản lươingj"/>
      <sheetName val="file tổng hợp"/>
      <sheetName val="trả kho"/>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B4" t="str">
            <v>8*17</v>
          </cell>
          <cell r="C4" t="str">
            <v>8*17</v>
          </cell>
          <cell r="D4">
            <v>7400</v>
          </cell>
          <cell r="E4">
            <v>11400</v>
          </cell>
        </row>
        <row r="5">
          <cell r="B5">
            <v>0</v>
          </cell>
          <cell r="C5" t="str">
            <v>8*17</v>
          </cell>
          <cell r="D5">
            <v>0</v>
          </cell>
          <cell r="E5">
            <v>0</v>
          </cell>
        </row>
        <row r="6">
          <cell r="B6">
            <v>0</v>
          </cell>
          <cell r="C6" t="str">
            <v>8*17</v>
          </cell>
          <cell r="D6">
            <v>0</v>
          </cell>
          <cell r="E6">
            <v>0</v>
          </cell>
        </row>
        <row r="7">
          <cell r="B7">
            <v>0</v>
          </cell>
          <cell r="C7" t="str">
            <v>8*17</v>
          </cell>
          <cell r="D7">
            <v>0</v>
          </cell>
          <cell r="E7">
            <v>0</v>
          </cell>
        </row>
        <row r="8">
          <cell r="B8">
            <v>0</v>
          </cell>
          <cell r="C8" t="str">
            <v>8*17</v>
          </cell>
          <cell r="D8">
            <v>0</v>
          </cell>
          <cell r="E8">
            <v>0</v>
          </cell>
        </row>
        <row r="9">
          <cell r="B9">
            <v>0</v>
          </cell>
          <cell r="C9" t="str">
            <v>8*17</v>
          </cell>
          <cell r="D9">
            <v>0</v>
          </cell>
          <cell r="E9">
            <v>0</v>
          </cell>
        </row>
        <row r="10">
          <cell r="B10" t="str">
            <v>45*50*0.08</v>
          </cell>
          <cell r="C10" t="str">
            <v>45*50*0.08</v>
          </cell>
          <cell r="D10">
            <v>0</v>
          </cell>
          <cell r="E10">
            <v>3149</v>
          </cell>
        </row>
        <row r="11">
          <cell r="B11">
            <v>0</v>
          </cell>
          <cell r="C11" t="str">
            <v>45*50*0.08</v>
          </cell>
          <cell r="D11">
            <v>0</v>
          </cell>
          <cell r="E11">
            <v>0</v>
          </cell>
        </row>
        <row r="12">
          <cell r="B12">
            <v>0</v>
          </cell>
          <cell r="C12" t="str">
            <v>45*50*0.08</v>
          </cell>
          <cell r="D12">
            <v>0</v>
          </cell>
          <cell r="E12">
            <v>0</v>
          </cell>
        </row>
        <row r="13">
          <cell r="B13">
            <v>0</v>
          </cell>
          <cell r="C13" t="str">
            <v>45*50*0.08</v>
          </cell>
          <cell r="D13">
            <v>0</v>
          </cell>
          <cell r="E13">
            <v>0</v>
          </cell>
        </row>
        <row r="14">
          <cell r="B14">
            <v>0</v>
          </cell>
          <cell r="C14" t="str">
            <v>45*50*0.08</v>
          </cell>
          <cell r="D14">
            <v>0</v>
          </cell>
          <cell r="E14">
            <v>0</v>
          </cell>
        </row>
        <row r="15">
          <cell r="B15">
            <v>0</v>
          </cell>
          <cell r="C15" t="str">
            <v>45*50*0.08</v>
          </cell>
          <cell r="D15">
            <v>0</v>
          </cell>
          <cell r="E15">
            <v>0</v>
          </cell>
        </row>
        <row r="16">
          <cell r="B16" t="str">
            <v>26*15 poly bag</v>
          </cell>
          <cell r="C16" t="str">
            <v>26*15 poly bag</v>
          </cell>
          <cell r="D16">
            <v>9312</v>
          </cell>
          <cell r="E16">
            <v>7388</v>
          </cell>
        </row>
        <row r="17">
          <cell r="B17">
            <v>0</v>
          </cell>
          <cell r="C17" t="str">
            <v>26*15 poly bag</v>
          </cell>
          <cell r="D17">
            <v>0</v>
          </cell>
          <cell r="E17">
            <v>0</v>
          </cell>
        </row>
        <row r="18">
          <cell r="B18">
            <v>0</v>
          </cell>
          <cell r="C18" t="str">
            <v>26*15 poly bag</v>
          </cell>
          <cell r="D18">
            <v>0</v>
          </cell>
          <cell r="E18">
            <v>0</v>
          </cell>
        </row>
        <row r="19">
          <cell r="B19">
            <v>0</v>
          </cell>
          <cell r="C19" t="str">
            <v>26*15 poly bag</v>
          </cell>
          <cell r="D19">
            <v>0</v>
          </cell>
          <cell r="E19">
            <v>0</v>
          </cell>
        </row>
        <row r="20">
          <cell r="B20">
            <v>0</v>
          </cell>
          <cell r="C20" t="str">
            <v>26*15 poly bag</v>
          </cell>
          <cell r="D20">
            <v>0</v>
          </cell>
          <cell r="E20">
            <v>0</v>
          </cell>
        </row>
        <row r="21">
          <cell r="B21">
            <v>0</v>
          </cell>
          <cell r="C21" t="str">
            <v>26*15 poly bag</v>
          </cell>
          <cell r="D21">
            <v>0</v>
          </cell>
          <cell r="E21">
            <v>0</v>
          </cell>
        </row>
        <row r="22">
          <cell r="B22" t="str">
            <v>15*26</v>
          </cell>
          <cell r="C22" t="str">
            <v>15*26</v>
          </cell>
          <cell r="D22">
            <v>12097</v>
          </cell>
          <cell r="E22">
            <v>4525</v>
          </cell>
        </row>
        <row r="23">
          <cell r="B23">
            <v>0</v>
          </cell>
          <cell r="C23" t="str">
            <v>15*26</v>
          </cell>
          <cell r="D23">
            <v>0</v>
          </cell>
          <cell r="E23">
            <v>0</v>
          </cell>
        </row>
        <row r="24">
          <cell r="B24">
            <v>0</v>
          </cell>
          <cell r="C24" t="str">
            <v>15*26</v>
          </cell>
          <cell r="D24">
            <v>0</v>
          </cell>
          <cell r="E24">
            <v>0</v>
          </cell>
        </row>
        <row r="25">
          <cell r="B25">
            <v>0</v>
          </cell>
          <cell r="C25" t="str">
            <v>15*26</v>
          </cell>
          <cell r="D25">
            <v>0</v>
          </cell>
          <cell r="E25">
            <v>0</v>
          </cell>
        </row>
        <row r="26">
          <cell r="B26">
            <v>0</v>
          </cell>
          <cell r="C26" t="str">
            <v>15*26</v>
          </cell>
          <cell r="D26">
            <v>0</v>
          </cell>
          <cell r="E26">
            <v>0</v>
          </cell>
        </row>
        <row r="27">
          <cell r="B27">
            <v>0</v>
          </cell>
          <cell r="C27" t="str">
            <v>15*26</v>
          </cell>
          <cell r="D27">
            <v>0</v>
          </cell>
          <cell r="E27">
            <v>0</v>
          </cell>
        </row>
        <row r="28">
          <cell r="B28" t="str">
            <v>20*35</v>
          </cell>
          <cell r="C28" t="str">
            <v>20*35</v>
          </cell>
          <cell r="D28">
            <v>20581</v>
          </cell>
          <cell r="E28">
            <v>22510</v>
          </cell>
        </row>
        <row r="29">
          <cell r="B29" t="str">
            <v>20*35</v>
          </cell>
          <cell r="C29" t="str">
            <v>20*35</v>
          </cell>
          <cell r="D29">
            <v>0</v>
          </cell>
          <cell r="E29">
            <v>0</v>
          </cell>
        </row>
        <row r="30">
          <cell r="B30" t="str">
            <v>20*35</v>
          </cell>
          <cell r="C30" t="str">
            <v>20*35</v>
          </cell>
          <cell r="D30">
            <v>0</v>
          </cell>
          <cell r="E30">
            <v>0</v>
          </cell>
        </row>
        <row r="31">
          <cell r="B31" t="str">
            <v>20*35</v>
          </cell>
          <cell r="C31" t="str">
            <v>20*35</v>
          </cell>
          <cell r="D31">
            <v>0</v>
          </cell>
          <cell r="E31">
            <v>0</v>
          </cell>
        </row>
        <row r="32">
          <cell r="B32">
            <v>0</v>
          </cell>
          <cell r="C32" t="str">
            <v>20*35</v>
          </cell>
          <cell r="D32">
            <v>0</v>
          </cell>
          <cell r="E32">
            <v>0</v>
          </cell>
        </row>
        <row r="33">
          <cell r="B33" t="str">
            <v>20*35</v>
          </cell>
          <cell r="C33" t="str">
            <v>20*35</v>
          </cell>
          <cell r="D33">
            <v>0</v>
          </cell>
          <cell r="E33">
            <v>0</v>
          </cell>
        </row>
        <row r="34">
          <cell r="B34" t="str">
            <v>60*77</v>
          </cell>
          <cell r="C34" t="str">
            <v>60*77</v>
          </cell>
          <cell r="D34">
            <v>130</v>
          </cell>
          <cell r="E34">
            <v>4181</v>
          </cell>
        </row>
        <row r="35">
          <cell r="B35">
            <v>0</v>
          </cell>
          <cell r="C35" t="str">
            <v>60*77</v>
          </cell>
          <cell r="D35">
            <v>0</v>
          </cell>
          <cell r="E35">
            <v>0</v>
          </cell>
        </row>
        <row r="36">
          <cell r="B36">
            <v>0</v>
          </cell>
          <cell r="C36" t="str">
            <v>60*77</v>
          </cell>
          <cell r="D36">
            <v>0</v>
          </cell>
          <cell r="E36">
            <v>0</v>
          </cell>
        </row>
        <row r="37">
          <cell r="B37">
            <v>0</v>
          </cell>
          <cell r="C37" t="str">
            <v>60*77</v>
          </cell>
          <cell r="D37">
            <v>0</v>
          </cell>
          <cell r="E37">
            <v>0</v>
          </cell>
        </row>
        <row r="38">
          <cell r="B38">
            <v>0</v>
          </cell>
          <cell r="C38" t="str">
            <v>60*77</v>
          </cell>
          <cell r="D38">
            <v>0</v>
          </cell>
          <cell r="E38">
            <v>0</v>
          </cell>
        </row>
        <row r="39">
          <cell r="B39">
            <v>0</v>
          </cell>
          <cell r="C39" t="str">
            <v>60*77</v>
          </cell>
          <cell r="D39">
            <v>0</v>
          </cell>
          <cell r="E39">
            <v>0</v>
          </cell>
        </row>
        <row r="40">
          <cell r="B40" t="str">
            <v>77*63</v>
          </cell>
          <cell r="C40" t="str">
            <v>77*63</v>
          </cell>
          <cell r="D40">
            <v>340</v>
          </cell>
          <cell r="E40">
            <v>827</v>
          </cell>
        </row>
        <row r="41">
          <cell r="B41">
            <v>0</v>
          </cell>
          <cell r="C41" t="str">
            <v>77*63</v>
          </cell>
          <cell r="D41">
            <v>0</v>
          </cell>
          <cell r="E41">
            <v>0</v>
          </cell>
        </row>
        <row r="42">
          <cell r="B42">
            <v>0</v>
          </cell>
          <cell r="C42" t="str">
            <v>77*63</v>
          </cell>
          <cell r="D42">
            <v>0</v>
          </cell>
          <cell r="E42">
            <v>0</v>
          </cell>
        </row>
        <row r="43">
          <cell r="B43">
            <v>0</v>
          </cell>
          <cell r="C43" t="str">
            <v>77*63</v>
          </cell>
          <cell r="D43">
            <v>0</v>
          </cell>
          <cell r="E43">
            <v>0</v>
          </cell>
        </row>
        <row r="44">
          <cell r="B44">
            <v>0</v>
          </cell>
          <cell r="C44" t="str">
            <v>77*63</v>
          </cell>
          <cell r="D44">
            <v>0</v>
          </cell>
          <cell r="E44">
            <v>0</v>
          </cell>
        </row>
        <row r="45">
          <cell r="B45">
            <v>0</v>
          </cell>
          <cell r="C45" t="str">
            <v>77*63</v>
          </cell>
          <cell r="D45">
            <v>0</v>
          </cell>
          <cell r="E45">
            <v>0</v>
          </cell>
        </row>
        <row r="46">
          <cell r="B46" t="str">
            <v>30*50</v>
          </cell>
          <cell r="C46" t="str">
            <v>30*50</v>
          </cell>
          <cell r="D46">
            <v>473</v>
          </cell>
          <cell r="E46">
            <v>1040</v>
          </cell>
        </row>
        <row r="47">
          <cell r="B47">
            <v>0</v>
          </cell>
          <cell r="C47" t="str">
            <v>30*50</v>
          </cell>
          <cell r="D47">
            <v>0</v>
          </cell>
          <cell r="E47">
            <v>0</v>
          </cell>
        </row>
        <row r="48">
          <cell r="B48">
            <v>0</v>
          </cell>
          <cell r="C48" t="str">
            <v>30*50</v>
          </cell>
          <cell r="D48">
            <v>0</v>
          </cell>
          <cell r="E48">
            <v>0</v>
          </cell>
        </row>
        <row r="49">
          <cell r="B49">
            <v>0</v>
          </cell>
          <cell r="C49" t="str">
            <v>30*50</v>
          </cell>
          <cell r="D49">
            <v>0</v>
          </cell>
          <cell r="E49">
            <v>0</v>
          </cell>
        </row>
        <row r="50">
          <cell r="B50">
            <v>0</v>
          </cell>
          <cell r="C50" t="str">
            <v>30*50</v>
          </cell>
          <cell r="D50">
            <v>0</v>
          </cell>
          <cell r="E50">
            <v>0</v>
          </cell>
        </row>
        <row r="51">
          <cell r="B51">
            <v>0</v>
          </cell>
          <cell r="C51" t="str">
            <v>30*50</v>
          </cell>
          <cell r="D51">
            <v>0</v>
          </cell>
          <cell r="E51">
            <v>0</v>
          </cell>
        </row>
        <row r="52">
          <cell r="B52" t="str">
            <v>80*80</v>
          </cell>
          <cell r="C52" t="str">
            <v>80*80</v>
          </cell>
          <cell r="D52">
            <v>2623</v>
          </cell>
          <cell r="E52">
            <v>1339</v>
          </cell>
        </row>
        <row r="53">
          <cell r="B53">
            <v>0</v>
          </cell>
          <cell r="C53" t="str">
            <v>80*80</v>
          </cell>
          <cell r="D53">
            <v>0</v>
          </cell>
          <cell r="E53">
            <v>0</v>
          </cell>
        </row>
        <row r="54">
          <cell r="B54">
            <v>0</v>
          </cell>
          <cell r="C54" t="str">
            <v>80*80</v>
          </cell>
          <cell r="D54">
            <v>0</v>
          </cell>
          <cell r="E54">
            <v>0</v>
          </cell>
        </row>
        <row r="55">
          <cell r="B55">
            <v>0</v>
          </cell>
          <cell r="C55" t="str">
            <v>80*80</v>
          </cell>
          <cell r="D55">
            <v>0</v>
          </cell>
          <cell r="E55">
            <v>0</v>
          </cell>
        </row>
        <row r="56">
          <cell r="B56">
            <v>0</v>
          </cell>
          <cell r="C56" t="str">
            <v>80*80</v>
          </cell>
          <cell r="D56">
            <v>0</v>
          </cell>
          <cell r="E56">
            <v>0</v>
          </cell>
        </row>
        <row r="57">
          <cell r="B57">
            <v>0</v>
          </cell>
          <cell r="C57" t="str">
            <v>80*80</v>
          </cell>
          <cell r="D57">
            <v>0</v>
          </cell>
          <cell r="E57">
            <v>0</v>
          </cell>
        </row>
        <row r="58">
          <cell r="B58" t="str">
            <v>100*130</v>
          </cell>
          <cell r="C58" t="str">
            <v>100*130</v>
          </cell>
          <cell r="D58">
            <v>2534</v>
          </cell>
          <cell r="E58">
            <v>1999</v>
          </cell>
        </row>
        <row r="59">
          <cell r="B59">
            <v>0</v>
          </cell>
          <cell r="C59" t="str">
            <v>100*130</v>
          </cell>
          <cell r="D59">
            <v>0</v>
          </cell>
          <cell r="E59">
            <v>0</v>
          </cell>
        </row>
        <row r="60">
          <cell r="B60">
            <v>0</v>
          </cell>
          <cell r="C60" t="str">
            <v>100*130</v>
          </cell>
          <cell r="D60">
            <v>0</v>
          </cell>
          <cell r="E60">
            <v>0</v>
          </cell>
        </row>
        <row r="61">
          <cell r="B61">
            <v>0</v>
          </cell>
          <cell r="C61" t="str">
            <v>100*130</v>
          </cell>
          <cell r="D61">
            <v>0</v>
          </cell>
          <cell r="E61">
            <v>0</v>
          </cell>
        </row>
        <row r="62">
          <cell r="B62">
            <v>0</v>
          </cell>
          <cell r="C62" t="str">
            <v>100*130</v>
          </cell>
          <cell r="D62">
            <v>0</v>
          </cell>
          <cell r="E62">
            <v>0</v>
          </cell>
        </row>
        <row r="63">
          <cell r="B63">
            <v>0</v>
          </cell>
          <cell r="C63" t="str">
            <v>100*130</v>
          </cell>
          <cell r="D63">
            <v>0</v>
          </cell>
          <cell r="E63">
            <v>0</v>
          </cell>
        </row>
        <row r="64">
          <cell r="B64" t="str">
            <v>130*170</v>
          </cell>
          <cell r="C64" t="str">
            <v>100*130</v>
          </cell>
          <cell r="D64">
            <v>720</v>
          </cell>
          <cell r="E64">
            <v>1005</v>
          </cell>
        </row>
        <row r="65">
          <cell r="B65">
            <v>0</v>
          </cell>
          <cell r="C65" t="str">
            <v>100*130</v>
          </cell>
          <cell r="D65">
            <v>0</v>
          </cell>
          <cell r="E65">
            <v>0</v>
          </cell>
        </row>
        <row r="66">
          <cell r="B66">
            <v>0</v>
          </cell>
          <cell r="C66" t="str">
            <v>100*130</v>
          </cell>
          <cell r="D66">
            <v>0</v>
          </cell>
          <cell r="E66">
            <v>0</v>
          </cell>
        </row>
        <row r="67">
          <cell r="B67">
            <v>0</v>
          </cell>
          <cell r="C67" t="str">
            <v>100*130</v>
          </cell>
          <cell r="D67">
            <v>0</v>
          </cell>
          <cell r="E67">
            <v>0</v>
          </cell>
        </row>
        <row r="68">
          <cell r="B68">
            <v>0</v>
          </cell>
          <cell r="C68" t="str">
            <v>100*130</v>
          </cell>
          <cell r="D68">
            <v>0</v>
          </cell>
          <cell r="E68">
            <v>0</v>
          </cell>
        </row>
        <row r="69">
          <cell r="B69">
            <v>0</v>
          </cell>
          <cell r="C69" t="str">
            <v>100*130</v>
          </cell>
          <cell r="D69">
            <v>0</v>
          </cell>
          <cell r="E69">
            <v>0</v>
          </cell>
        </row>
        <row r="70">
          <cell r="B70" t="str">
            <v>6"*75</v>
          </cell>
          <cell r="C70" t="str">
            <v>6"*75</v>
          </cell>
          <cell r="D70">
            <v>17</v>
          </cell>
          <cell r="E70">
            <v>132</v>
          </cell>
        </row>
        <row r="71">
          <cell r="B71">
            <v>0</v>
          </cell>
          <cell r="C71" t="str">
            <v>6"*75</v>
          </cell>
          <cell r="D71">
            <v>0</v>
          </cell>
          <cell r="E71">
            <v>0</v>
          </cell>
        </row>
        <row r="72">
          <cell r="B72">
            <v>0</v>
          </cell>
          <cell r="C72" t="str">
            <v>6"*75</v>
          </cell>
          <cell r="D72">
            <v>0</v>
          </cell>
          <cell r="E72">
            <v>0</v>
          </cell>
        </row>
        <row r="73">
          <cell r="B73">
            <v>0</v>
          </cell>
          <cell r="C73" t="str">
            <v>6"*75</v>
          </cell>
          <cell r="D73">
            <v>0</v>
          </cell>
          <cell r="E73">
            <v>0</v>
          </cell>
        </row>
        <row r="74">
          <cell r="B74">
            <v>0</v>
          </cell>
          <cell r="C74" t="str">
            <v>6"*75</v>
          </cell>
          <cell r="D74">
            <v>0</v>
          </cell>
          <cell r="E74">
            <v>0</v>
          </cell>
        </row>
        <row r="75">
          <cell r="B75">
            <v>0</v>
          </cell>
          <cell r="C75" t="str">
            <v>6"*75</v>
          </cell>
          <cell r="D75">
            <v>0</v>
          </cell>
          <cell r="E75">
            <v>0</v>
          </cell>
        </row>
        <row r="76">
          <cell r="B76" t="str">
            <v>6"*90</v>
          </cell>
          <cell r="C76" t="str">
            <v>6"*90</v>
          </cell>
          <cell r="D76">
            <v>0</v>
          </cell>
          <cell r="E76">
            <v>5</v>
          </cell>
        </row>
        <row r="77">
          <cell r="B77">
            <v>0</v>
          </cell>
          <cell r="C77" t="str">
            <v>6"*90</v>
          </cell>
          <cell r="D77">
            <v>0</v>
          </cell>
          <cell r="E77">
            <v>0</v>
          </cell>
        </row>
        <row r="78">
          <cell r="B78">
            <v>0</v>
          </cell>
          <cell r="C78" t="str">
            <v>6"*90</v>
          </cell>
          <cell r="D78">
            <v>0</v>
          </cell>
          <cell r="E78">
            <v>0</v>
          </cell>
        </row>
        <row r="79">
          <cell r="B79">
            <v>0</v>
          </cell>
          <cell r="C79" t="str">
            <v>6"*90</v>
          </cell>
          <cell r="D79">
            <v>0</v>
          </cell>
          <cell r="E79">
            <v>0</v>
          </cell>
        </row>
        <row r="80">
          <cell r="B80">
            <v>0</v>
          </cell>
          <cell r="C80" t="str">
            <v>6"*90</v>
          </cell>
          <cell r="D80">
            <v>0</v>
          </cell>
          <cell r="E80">
            <v>0</v>
          </cell>
        </row>
        <row r="81">
          <cell r="B81">
            <v>0</v>
          </cell>
          <cell r="C81" t="str">
            <v>6"*90</v>
          </cell>
          <cell r="D81">
            <v>0</v>
          </cell>
          <cell r="E81">
            <v>0</v>
          </cell>
        </row>
        <row r="82">
          <cell r="B82" t="str">
            <v>6"*105</v>
          </cell>
          <cell r="C82" t="str">
            <v>6"*105</v>
          </cell>
          <cell r="D82">
            <v>310</v>
          </cell>
          <cell r="E82">
            <v>527</v>
          </cell>
        </row>
        <row r="83">
          <cell r="B83">
            <v>0</v>
          </cell>
          <cell r="C83" t="str">
            <v>6"*105</v>
          </cell>
          <cell r="D83">
            <v>0</v>
          </cell>
          <cell r="E83">
            <v>0</v>
          </cell>
        </row>
        <row r="84">
          <cell r="B84">
            <v>0</v>
          </cell>
          <cell r="C84" t="str">
            <v>6"*105</v>
          </cell>
          <cell r="D84">
            <v>0</v>
          </cell>
          <cell r="E84">
            <v>0</v>
          </cell>
        </row>
        <row r="85">
          <cell r="B85">
            <v>0</v>
          </cell>
          <cell r="C85" t="str">
            <v>6"*105</v>
          </cell>
          <cell r="D85">
            <v>0</v>
          </cell>
          <cell r="E85">
            <v>0</v>
          </cell>
        </row>
        <row r="86">
          <cell r="B86">
            <v>0</v>
          </cell>
          <cell r="C86" t="str">
            <v>6"*105</v>
          </cell>
          <cell r="D86">
            <v>0</v>
          </cell>
          <cell r="E86">
            <v>0</v>
          </cell>
        </row>
        <row r="87">
          <cell r="B87">
            <v>0</v>
          </cell>
          <cell r="C87" t="str">
            <v>6"*105</v>
          </cell>
          <cell r="D87">
            <v>0</v>
          </cell>
          <cell r="E87">
            <v>0</v>
          </cell>
        </row>
        <row r="88">
          <cell r="B88" t="str">
            <v>3"*85 KEY 5.5</v>
          </cell>
          <cell r="C88" t="str">
            <v>3"*85 KEY 5.5</v>
          </cell>
          <cell r="D88">
            <v>277</v>
          </cell>
          <cell r="E88">
            <v>315</v>
          </cell>
        </row>
        <row r="89">
          <cell r="B89">
            <v>0</v>
          </cell>
          <cell r="C89" t="str">
            <v>3"*85 KEY 5.5</v>
          </cell>
          <cell r="D89">
            <v>0</v>
          </cell>
          <cell r="E89">
            <v>0</v>
          </cell>
        </row>
        <row r="90">
          <cell r="B90">
            <v>0</v>
          </cell>
          <cell r="C90" t="str">
            <v>3"*85 KEY 5.5</v>
          </cell>
          <cell r="D90">
            <v>0</v>
          </cell>
          <cell r="E90">
            <v>0</v>
          </cell>
        </row>
        <row r="91">
          <cell r="B91">
            <v>0</v>
          </cell>
          <cell r="C91" t="str">
            <v>3"*85 KEY 5.5</v>
          </cell>
          <cell r="D91">
            <v>0</v>
          </cell>
          <cell r="E91">
            <v>0</v>
          </cell>
        </row>
        <row r="92">
          <cell r="B92">
            <v>0</v>
          </cell>
          <cell r="C92" t="str">
            <v>3"*85 KEY 5.5</v>
          </cell>
          <cell r="D92">
            <v>0</v>
          </cell>
          <cell r="E92">
            <v>0</v>
          </cell>
        </row>
        <row r="93">
          <cell r="B93">
            <v>0</v>
          </cell>
          <cell r="C93" t="str">
            <v>3"*85 KEY 5.5</v>
          </cell>
          <cell r="D93">
            <v>0</v>
          </cell>
          <cell r="E93">
            <v>0</v>
          </cell>
        </row>
        <row r="94">
          <cell r="B94" t="str">
            <v>6"*86</v>
          </cell>
          <cell r="C94" t="str">
            <v>6"*86</v>
          </cell>
          <cell r="D94">
            <v>10</v>
          </cell>
          <cell r="E94">
            <v>150</v>
          </cell>
        </row>
        <row r="95">
          <cell r="B95">
            <v>0</v>
          </cell>
          <cell r="C95" t="str">
            <v>6"*86</v>
          </cell>
          <cell r="D95">
            <v>0</v>
          </cell>
          <cell r="E95">
            <v>0</v>
          </cell>
        </row>
        <row r="96">
          <cell r="B96">
            <v>0</v>
          </cell>
          <cell r="C96" t="str">
            <v>6"*86</v>
          </cell>
          <cell r="D96">
            <v>0</v>
          </cell>
          <cell r="E96">
            <v>0</v>
          </cell>
        </row>
        <row r="97">
          <cell r="B97">
            <v>0</v>
          </cell>
          <cell r="C97" t="str">
            <v>6"*86</v>
          </cell>
          <cell r="D97">
            <v>0</v>
          </cell>
          <cell r="E97">
            <v>0</v>
          </cell>
        </row>
        <row r="98">
          <cell r="B98">
            <v>0</v>
          </cell>
          <cell r="C98" t="str">
            <v>6"*86</v>
          </cell>
          <cell r="D98">
            <v>0</v>
          </cell>
          <cell r="E98">
            <v>0</v>
          </cell>
        </row>
        <row r="99">
          <cell r="B99">
            <v>0</v>
          </cell>
          <cell r="C99" t="str">
            <v>6"*86</v>
          </cell>
          <cell r="D99">
            <v>0</v>
          </cell>
          <cell r="E99">
            <v>0</v>
          </cell>
        </row>
        <row r="100">
          <cell r="B100" t="str">
            <v>3"*72</v>
          </cell>
          <cell r="C100" t="str">
            <v>3"*72</v>
          </cell>
          <cell r="D100">
            <v>0</v>
          </cell>
          <cell r="E100">
            <v>0</v>
          </cell>
        </row>
        <row r="101">
          <cell r="B101">
            <v>0</v>
          </cell>
          <cell r="C101" t="str">
            <v>3"*72</v>
          </cell>
          <cell r="D101">
            <v>0</v>
          </cell>
          <cell r="E101">
            <v>0</v>
          </cell>
        </row>
        <row r="102">
          <cell r="B102">
            <v>0</v>
          </cell>
          <cell r="C102" t="str">
            <v>3"*72</v>
          </cell>
          <cell r="D102">
            <v>0</v>
          </cell>
          <cell r="E102">
            <v>0</v>
          </cell>
        </row>
        <row r="103">
          <cell r="B103">
            <v>0</v>
          </cell>
          <cell r="C103" t="str">
            <v>3"*72</v>
          </cell>
          <cell r="D103">
            <v>0</v>
          </cell>
          <cell r="E103">
            <v>0</v>
          </cell>
        </row>
        <row r="104">
          <cell r="B104">
            <v>0</v>
          </cell>
          <cell r="C104" t="str">
            <v>3"*72</v>
          </cell>
          <cell r="D104">
            <v>0</v>
          </cell>
          <cell r="E104">
            <v>0</v>
          </cell>
        </row>
        <row r="105">
          <cell r="B105">
            <v>0</v>
          </cell>
          <cell r="C105" t="str">
            <v>3"*72</v>
          </cell>
          <cell r="D105">
            <v>0</v>
          </cell>
          <cell r="E105">
            <v>0</v>
          </cell>
        </row>
        <row r="106">
          <cell r="B106" t="str">
            <v>3"*81 KEY 5.5</v>
          </cell>
          <cell r="C106" t="str">
            <v>3"*81 KEY 5.5</v>
          </cell>
          <cell r="D106">
            <v>59</v>
          </cell>
          <cell r="E106">
            <v>171</v>
          </cell>
        </row>
        <row r="107">
          <cell r="B107">
            <v>0</v>
          </cell>
          <cell r="C107" t="str">
            <v>3"*81 KEY 5.5</v>
          </cell>
          <cell r="D107">
            <v>0</v>
          </cell>
          <cell r="E107">
            <v>0</v>
          </cell>
        </row>
        <row r="108">
          <cell r="B108">
            <v>0</v>
          </cell>
          <cell r="C108" t="str">
            <v>3"*81 KEY 5.5</v>
          </cell>
          <cell r="D108">
            <v>0</v>
          </cell>
          <cell r="E108">
            <v>0</v>
          </cell>
        </row>
        <row r="109">
          <cell r="B109">
            <v>0</v>
          </cell>
          <cell r="C109" t="str">
            <v>3"*81 KEY 5.5</v>
          </cell>
          <cell r="D109">
            <v>0</v>
          </cell>
          <cell r="E109">
            <v>0</v>
          </cell>
        </row>
        <row r="110">
          <cell r="B110">
            <v>0</v>
          </cell>
          <cell r="C110" t="str">
            <v>3"*81 KEY 5.5</v>
          </cell>
          <cell r="D110">
            <v>0</v>
          </cell>
          <cell r="E110">
            <v>0</v>
          </cell>
        </row>
        <row r="111">
          <cell r="B111">
            <v>0</v>
          </cell>
          <cell r="C111" t="str">
            <v>3"*81 KEY 5.5</v>
          </cell>
          <cell r="D111">
            <v>0</v>
          </cell>
          <cell r="E111">
            <v>0</v>
          </cell>
        </row>
        <row r="112">
          <cell r="B112" t="str">
            <v>3"*70 KEY 5.5</v>
          </cell>
          <cell r="C112" t="str">
            <v>3"*70 KEY 5.5</v>
          </cell>
          <cell r="D112">
            <v>105</v>
          </cell>
          <cell r="E112">
            <v>235</v>
          </cell>
        </row>
        <row r="113">
          <cell r="B113">
            <v>0</v>
          </cell>
          <cell r="C113" t="str">
            <v>3"*70 KEY 5.5</v>
          </cell>
          <cell r="D113">
            <v>0</v>
          </cell>
          <cell r="E113">
            <v>0</v>
          </cell>
        </row>
        <row r="114">
          <cell r="B114">
            <v>0</v>
          </cell>
          <cell r="C114" t="str">
            <v>3"*70 KEY 5.5</v>
          </cell>
          <cell r="D114">
            <v>0</v>
          </cell>
          <cell r="E114">
            <v>0</v>
          </cell>
        </row>
        <row r="115">
          <cell r="B115">
            <v>0</v>
          </cell>
          <cell r="C115" t="str">
            <v>3"*70 KEY 5.5</v>
          </cell>
          <cell r="D115">
            <v>0</v>
          </cell>
          <cell r="E115">
            <v>0</v>
          </cell>
        </row>
        <row r="116">
          <cell r="B116">
            <v>0</v>
          </cell>
          <cell r="C116" t="str">
            <v>3"*70 KEY 5.5</v>
          </cell>
          <cell r="D116">
            <v>0</v>
          </cell>
          <cell r="E116">
            <v>0</v>
          </cell>
        </row>
        <row r="117">
          <cell r="B117">
            <v>0</v>
          </cell>
          <cell r="C117" t="str">
            <v>3"*70 KEY 5.5</v>
          </cell>
          <cell r="D117">
            <v>0</v>
          </cell>
          <cell r="E117">
            <v>0</v>
          </cell>
        </row>
        <row r="118">
          <cell r="B118" t="str">
            <v>3"*71 KEY 5.5</v>
          </cell>
          <cell r="C118" t="str">
            <v>3"*71 KEY 5.5</v>
          </cell>
          <cell r="D118">
            <v>109</v>
          </cell>
          <cell r="E118">
            <v>227</v>
          </cell>
        </row>
        <row r="119">
          <cell r="B119">
            <v>0</v>
          </cell>
          <cell r="C119" t="str">
            <v>3"*71 KEY 5.5</v>
          </cell>
          <cell r="D119">
            <v>0</v>
          </cell>
          <cell r="E119">
            <v>0</v>
          </cell>
        </row>
        <row r="120">
          <cell r="B120">
            <v>0</v>
          </cell>
          <cell r="C120" t="str">
            <v>3"*71 KEY 5.5</v>
          </cell>
          <cell r="D120">
            <v>0</v>
          </cell>
          <cell r="E120">
            <v>0</v>
          </cell>
        </row>
        <row r="121">
          <cell r="B121">
            <v>0</v>
          </cell>
          <cell r="C121" t="str">
            <v>3"*71 KEY 5.5</v>
          </cell>
          <cell r="D121">
            <v>0</v>
          </cell>
          <cell r="E121">
            <v>0</v>
          </cell>
        </row>
        <row r="122">
          <cell r="B122">
            <v>0</v>
          </cell>
          <cell r="C122" t="str">
            <v>3"*71 KEY 5.5</v>
          </cell>
          <cell r="D122">
            <v>0</v>
          </cell>
          <cell r="E122">
            <v>0</v>
          </cell>
        </row>
        <row r="123">
          <cell r="B123">
            <v>0</v>
          </cell>
          <cell r="C123" t="str">
            <v>3"*71 KEY 5.5</v>
          </cell>
          <cell r="D123">
            <v>0</v>
          </cell>
          <cell r="E123">
            <v>0</v>
          </cell>
        </row>
        <row r="124">
          <cell r="B124" t="str">
            <v>3"*66</v>
          </cell>
          <cell r="C124" t="str">
            <v>3"*66</v>
          </cell>
          <cell r="D124">
            <v>8</v>
          </cell>
          <cell r="E124">
            <v>0</v>
          </cell>
        </row>
        <row r="125">
          <cell r="B125">
            <v>0</v>
          </cell>
          <cell r="C125" t="str">
            <v>3"*66</v>
          </cell>
          <cell r="D125">
            <v>0</v>
          </cell>
          <cell r="E125">
            <v>0</v>
          </cell>
        </row>
        <row r="126">
          <cell r="B126">
            <v>0</v>
          </cell>
          <cell r="C126" t="str">
            <v>3"*66</v>
          </cell>
          <cell r="D126">
            <v>0</v>
          </cell>
          <cell r="E126">
            <v>0</v>
          </cell>
        </row>
        <row r="127">
          <cell r="B127">
            <v>0</v>
          </cell>
          <cell r="C127" t="str">
            <v>3"*66</v>
          </cell>
          <cell r="D127">
            <v>0</v>
          </cell>
          <cell r="E127">
            <v>0</v>
          </cell>
        </row>
        <row r="128">
          <cell r="B128">
            <v>0</v>
          </cell>
          <cell r="C128" t="str">
            <v>3"*66</v>
          </cell>
          <cell r="D128">
            <v>0</v>
          </cell>
          <cell r="E128">
            <v>0</v>
          </cell>
        </row>
        <row r="129">
          <cell r="B129">
            <v>0</v>
          </cell>
          <cell r="C129" t="str">
            <v>3"*66</v>
          </cell>
          <cell r="D129">
            <v>0</v>
          </cell>
          <cell r="E129">
            <v>0</v>
          </cell>
        </row>
        <row r="130">
          <cell r="B130" t="str">
            <v>3"*65</v>
          </cell>
          <cell r="C130" t="str">
            <v>3"*65</v>
          </cell>
          <cell r="D130">
            <v>0</v>
          </cell>
          <cell r="E130">
            <v>0</v>
          </cell>
        </row>
        <row r="131">
          <cell r="B131">
            <v>0</v>
          </cell>
          <cell r="C131" t="str">
            <v>3"*65</v>
          </cell>
          <cell r="D131">
            <v>0</v>
          </cell>
          <cell r="E131">
            <v>0</v>
          </cell>
        </row>
        <row r="132">
          <cell r="B132">
            <v>0</v>
          </cell>
          <cell r="C132" t="str">
            <v>3"*65</v>
          </cell>
          <cell r="D132">
            <v>0</v>
          </cell>
          <cell r="E132">
            <v>0</v>
          </cell>
        </row>
        <row r="133">
          <cell r="B133">
            <v>0</v>
          </cell>
          <cell r="C133" t="str">
            <v>3"*65</v>
          </cell>
          <cell r="D133">
            <v>0</v>
          </cell>
          <cell r="E133">
            <v>0</v>
          </cell>
        </row>
        <row r="134">
          <cell r="B134">
            <v>0</v>
          </cell>
          <cell r="C134" t="str">
            <v>3"*65</v>
          </cell>
          <cell r="D134">
            <v>0</v>
          </cell>
          <cell r="E134">
            <v>0</v>
          </cell>
        </row>
        <row r="135">
          <cell r="B135">
            <v>0</v>
          </cell>
          <cell r="C135" t="str">
            <v>3"*65</v>
          </cell>
          <cell r="D135">
            <v>0</v>
          </cell>
          <cell r="E135">
            <v>0</v>
          </cell>
        </row>
        <row r="136">
          <cell r="B136" t="str">
            <v>6"*80</v>
          </cell>
          <cell r="C136" t="str">
            <v>6"*80</v>
          </cell>
          <cell r="D136">
            <v>0</v>
          </cell>
          <cell r="E136">
            <v>163</v>
          </cell>
        </row>
        <row r="137">
          <cell r="B137">
            <v>0</v>
          </cell>
          <cell r="C137" t="str">
            <v>6"*80</v>
          </cell>
          <cell r="D137">
            <v>0</v>
          </cell>
          <cell r="E137">
            <v>0</v>
          </cell>
        </row>
        <row r="138">
          <cell r="B138">
            <v>0</v>
          </cell>
          <cell r="C138" t="str">
            <v>6"*80</v>
          </cell>
          <cell r="D138">
            <v>0</v>
          </cell>
          <cell r="E138">
            <v>0</v>
          </cell>
        </row>
        <row r="139">
          <cell r="B139">
            <v>0</v>
          </cell>
          <cell r="C139" t="str">
            <v>6"*80</v>
          </cell>
          <cell r="D139">
            <v>0</v>
          </cell>
          <cell r="E139">
            <v>0</v>
          </cell>
        </row>
        <row r="140">
          <cell r="B140">
            <v>0</v>
          </cell>
          <cell r="C140" t="str">
            <v>6"*80</v>
          </cell>
          <cell r="D140">
            <v>0</v>
          </cell>
          <cell r="E140">
            <v>0</v>
          </cell>
        </row>
        <row r="141">
          <cell r="B141">
            <v>0</v>
          </cell>
          <cell r="C141" t="str">
            <v>6"*80</v>
          </cell>
          <cell r="D141">
            <v>0</v>
          </cell>
          <cell r="E141">
            <v>0</v>
          </cell>
        </row>
        <row r="142">
          <cell r="B142" t="str">
            <v>6"*95</v>
          </cell>
          <cell r="C142" t="str">
            <v>6"*95</v>
          </cell>
          <cell r="D142">
            <v>6</v>
          </cell>
          <cell r="E142">
            <v>64</v>
          </cell>
        </row>
        <row r="143">
          <cell r="B143">
            <v>0</v>
          </cell>
          <cell r="C143" t="str">
            <v>6"*95</v>
          </cell>
          <cell r="D143">
            <v>0</v>
          </cell>
          <cell r="E143">
            <v>0</v>
          </cell>
        </row>
        <row r="144">
          <cell r="B144">
            <v>0</v>
          </cell>
          <cell r="C144" t="str">
            <v>6"*95</v>
          </cell>
          <cell r="D144">
            <v>0</v>
          </cell>
          <cell r="E144">
            <v>0</v>
          </cell>
        </row>
        <row r="145">
          <cell r="B145">
            <v>0</v>
          </cell>
          <cell r="C145" t="str">
            <v>6"*95</v>
          </cell>
          <cell r="D145">
            <v>0</v>
          </cell>
          <cell r="E145">
            <v>0</v>
          </cell>
        </row>
        <row r="146">
          <cell r="B146">
            <v>0</v>
          </cell>
          <cell r="C146" t="str">
            <v>6"*95</v>
          </cell>
          <cell r="D146">
            <v>0</v>
          </cell>
          <cell r="E146">
            <v>0</v>
          </cell>
        </row>
        <row r="147">
          <cell r="B147">
            <v>0</v>
          </cell>
          <cell r="C147" t="str">
            <v>6"*95</v>
          </cell>
          <cell r="D147">
            <v>0</v>
          </cell>
          <cell r="E147">
            <v>0</v>
          </cell>
        </row>
        <row r="148">
          <cell r="B148" t="str">
            <v>Băng dính sạch 
투명테이프</v>
          </cell>
          <cell r="C148" t="str">
            <v>Băng dính sạch 
투명테이프</v>
          </cell>
          <cell r="D148">
            <v>22</v>
          </cell>
          <cell r="E148">
            <v>207</v>
          </cell>
        </row>
        <row r="149">
          <cell r="B149">
            <v>0</v>
          </cell>
          <cell r="C149" t="str">
            <v>Băng dính sạch 
투명테이프</v>
          </cell>
          <cell r="D149">
            <v>0</v>
          </cell>
          <cell r="E149">
            <v>0</v>
          </cell>
        </row>
        <row r="150">
          <cell r="B150">
            <v>0</v>
          </cell>
          <cell r="C150" t="str">
            <v>Băng dính sạch 
투명테이프</v>
          </cell>
          <cell r="D150">
            <v>0</v>
          </cell>
          <cell r="E150">
            <v>0</v>
          </cell>
        </row>
        <row r="151">
          <cell r="B151">
            <v>0</v>
          </cell>
          <cell r="C151" t="str">
            <v>Băng dính sạch 
투명테이프</v>
          </cell>
          <cell r="D151">
            <v>0</v>
          </cell>
          <cell r="E151">
            <v>0</v>
          </cell>
        </row>
        <row r="152">
          <cell r="B152">
            <v>0</v>
          </cell>
          <cell r="C152" t="str">
            <v>Băng dính sạch 
투명테이프</v>
          </cell>
          <cell r="D152">
            <v>0</v>
          </cell>
          <cell r="E152">
            <v>0</v>
          </cell>
        </row>
        <row r="153">
          <cell r="B153">
            <v>0</v>
          </cell>
          <cell r="C153" t="str">
            <v>Băng dính sạch 
투명테이프</v>
          </cell>
          <cell r="D153">
            <v>0</v>
          </cell>
          <cell r="E153">
            <v>0</v>
          </cell>
        </row>
        <row r="154">
          <cell r="B154" t="str">
            <v>Xốp lá
Sponge</v>
          </cell>
          <cell r="C154" t="str">
            <v>Xốp lá
Sponge</v>
          </cell>
          <cell r="D154">
            <v>1</v>
          </cell>
          <cell r="E154">
            <v>15</v>
          </cell>
        </row>
        <row r="155">
          <cell r="B155">
            <v>0</v>
          </cell>
          <cell r="C155" t="str">
            <v>Xốp lá
Sponge</v>
          </cell>
          <cell r="D155">
            <v>0</v>
          </cell>
          <cell r="E155">
            <v>0</v>
          </cell>
        </row>
        <row r="156">
          <cell r="B156">
            <v>0</v>
          </cell>
          <cell r="C156" t="str">
            <v>Xốp lá
Sponge</v>
          </cell>
          <cell r="D156">
            <v>0</v>
          </cell>
          <cell r="E156">
            <v>0</v>
          </cell>
        </row>
        <row r="157">
          <cell r="B157">
            <v>0</v>
          </cell>
          <cell r="C157" t="str">
            <v>Xốp lá
Sponge</v>
          </cell>
          <cell r="D157">
            <v>0</v>
          </cell>
          <cell r="E157">
            <v>0</v>
          </cell>
        </row>
        <row r="158">
          <cell r="B158">
            <v>0</v>
          </cell>
          <cell r="C158" t="str">
            <v>Xốp lá
Sponge</v>
          </cell>
          <cell r="D158">
            <v>0</v>
          </cell>
          <cell r="E158">
            <v>0</v>
          </cell>
        </row>
        <row r="159">
          <cell r="B159">
            <v>0</v>
          </cell>
          <cell r="C159" t="str">
            <v>Xốp lá
Sponge</v>
          </cell>
          <cell r="D159">
            <v>0</v>
          </cell>
          <cell r="E159">
            <v>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ăn phòng phẩm"/>
      <sheetName val="công cụ"/>
      <sheetName val="kích thước"/>
      <sheetName val="kiểm kê (4)"/>
      <sheetName val="khẩu trang, gang tay (2)"/>
      <sheetName val="kiểm kê (2)"/>
      <sheetName val="kiểm kê (3)"/>
      <sheetName val="1 검사(kiểm tra lần 1)"/>
      <sheetName val="STOCK1"/>
      <sheetName val="FCST SDV"/>
      <sheetName val="TÚI BÓNG"/>
      <sheetName val="vật tư"/>
      <sheetName val="nhập xuất"/>
      <sheetName val="Sheet3"/>
      <sheetName val="plastic cap"/>
      <sheetName val="STOCK1 (2)"/>
      <sheetName val="KẾ HOẠCH"/>
      <sheetName val="số lượng kế hoạch"/>
      <sheetName val="tổng kế hoạch"/>
      <sheetName val="tray"/>
      <sheetName val="phiếu cấp"/>
      <sheetName val="Sheet1"/>
      <sheetName val="xốp"/>
      <sheetName val="tuí bóng"/>
      <sheetName val=" CÔNG CỤ 1"/>
      <sheetName val="trả kho hết kế hoạch"/>
      <sheetName val="Sheet2"/>
      <sheetName val="file tổng hợp (2)"/>
      <sheetName val="sản lượng"/>
      <sheetName val="theo dõi theo sản lươingj"/>
      <sheetName val="file tổng hợp"/>
      <sheetName val="trả kho"/>
    </sheetNames>
    <sheetDataSet>
      <sheetData sheetId="0"/>
      <sheetData sheetId="1"/>
      <sheetData sheetId="2"/>
      <sheetData sheetId="3"/>
      <sheetData sheetId="4"/>
      <sheetData sheetId="5"/>
      <sheetData sheetId="6"/>
      <sheetData sheetId="7"/>
      <sheetData sheetId="8"/>
      <sheetData sheetId="9"/>
      <sheetData sheetId="10">
        <row r="4">
          <cell r="C4" t="str">
            <v>8*17</v>
          </cell>
          <cell r="D4">
            <v>7400</v>
          </cell>
          <cell r="E4">
            <v>7460</v>
          </cell>
        </row>
        <row r="5">
          <cell r="C5" t="str">
            <v>8*17</v>
          </cell>
          <cell r="D5">
            <v>0</v>
          </cell>
          <cell r="E5">
            <v>0</v>
          </cell>
        </row>
        <row r="6">
          <cell r="C6" t="str">
            <v>8*17</v>
          </cell>
          <cell r="D6">
            <v>0</v>
          </cell>
          <cell r="E6">
            <v>0</v>
          </cell>
        </row>
        <row r="7">
          <cell r="C7" t="str">
            <v>8*17</v>
          </cell>
          <cell r="D7">
            <v>0</v>
          </cell>
          <cell r="E7">
            <v>0</v>
          </cell>
        </row>
        <row r="8">
          <cell r="C8" t="str">
            <v>8*17</v>
          </cell>
          <cell r="D8">
            <v>0</v>
          </cell>
          <cell r="E8">
            <v>0</v>
          </cell>
        </row>
        <row r="9">
          <cell r="C9" t="str">
            <v>8*17</v>
          </cell>
          <cell r="D9">
            <v>0</v>
          </cell>
          <cell r="E9">
            <v>0</v>
          </cell>
        </row>
        <row r="10">
          <cell r="C10" t="str">
            <v>45*50*0.08</v>
          </cell>
          <cell r="D10">
            <v>0</v>
          </cell>
          <cell r="E10">
            <v>3062</v>
          </cell>
        </row>
        <row r="11">
          <cell r="C11" t="str">
            <v>45*50*0.08</v>
          </cell>
          <cell r="D11">
            <v>0</v>
          </cell>
          <cell r="E11">
            <v>0</v>
          </cell>
        </row>
        <row r="12">
          <cell r="C12" t="str">
            <v>45*50*0.08</v>
          </cell>
          <cell r="D12">
            <v>0</v>
          </cell>
          <cell r="E12">
            <v>0</v>
          </cell>
        </row>
        <row r="13">
          <cell r="C13" t="str">
            <v>45*50*0.08</v>
          </cell>
          <cell r="D13">
            <v>0</v>
          </cell>
          <cell r="E13">
            <v>0</v>
          </cell>
        </row>
        <row r="14">
          <cell r="C14" t="str">
            <v>45*50*0.08</v>
          </cell>
          <cell r="D14">
            <v>0</v>
          </cell>
          <cell r="E14">
            <v>0</v>
          </cell>
        </row>
        <row r="15">
          <cell r="C15" t="str">
            <v>45*50*0.08</v>
          </cell>
          <cell r="D15">
            <v>0</v>
          </cell>
          <cell r="E15">
            <v>0</v>
          </cell>
        </row>
        <row r="16">
          <cell r="C16" t="str">
            <v>26*15 poly bag</v>
          </cell>
          <cell r="D16">
            <v>11264</v>
          </cell>
          <cell r="E16">
            <v>9312</v>
          </cell>
        </row>
        <row r="17">
          <cell r="C17" t="str">
            <v>26*15 poly bag</v>
          </cell>
          <cell r="D17">
            <v>0</v>
          </cell>
          <cell r="E17">
            <v>0</v>
          </cell>
        </row>
        <row r="18">
          <cell r="C18" t="str">
            <v>26*15 poly bag</v>
          </cell>
          <cell r="D18">
            <v>0</v>
          </cell>
          <cell r="E18">
            <v>0</v>
          </cell>
        </row>
        <row r="19">
          <cell r="C19" t="str">
            <v>26*15 poly bag</v>
          </cell>
          <cell r="D19">
            <v>0</v>
          </cell>
          <cell r="E19">
            <v>0</v>
          </cell>
        </row>
        <row r="20">
          <cell r="C20" t="str">
            <v>26*15 poly bag</v>
          </cell>
          <cell r="D20">
            <v>0</v>
          </cell>
          <cell r="E20">
            <v>0</v>
          </cell>
        </row>
        <row r="21">
          <cell r="C21" t="str">
            <v>26*15 poly bag</v>
          </cell>
          <cell r="D21">
            <v>0</v>
          </cell>
          <cell r="E21">
            <v>0</v>
          </cell>
        </row>
        <row r="22">
          <cell r="C22" t="str">
            <v>15*26</v>
          </cell>
          <cell r="D22">
            <v>16108</v>
          </cell>
          <cell r="E22">
            <v>12097</v>
          </cell>
        </row>
        <row r="23">
          <cell r="C23" t="str">
            <v>15*26</v>
          </cell>
          <cell r="D23">
            <v>0</v>
          </cell>
          <cell r="E23">
            <v>0</v>
          </cell>
        </row>
        <row r="24">
          <cell r="C24" t="str">
            <v>15*26</v>
          </cell>
          <cell r="D24">
            <v>0</v>
          </cell>
          <cell r="E24">
            <v>0</v>
          </cell>
        </row>
        <row r="25">
          <cell r="C25" t="str">
            <v>15*26</v>
          </cell>
          <cell r="D25">
            <v>0</v>
          </cell>
          <cell r="E25">
            <v>0</v>
          </cell>
        </row>
        <row r="26">
          <cell r="C26" t="str">
            <v>15*26</v>
          </cell>
          <cell r="D26">
            <v>0</v>
          </cell>
          <cell r="E26">
            <v>0</v>
          </cell>
        </row>
        <row r="27">
          <cell r="C27" t="str">
            <v>15*26</v>
          </cell>
          <cell r="D27">
            <v>0</v>
          </cell>
          <cell r="E27">
            <v>0</v>
          </cell>
        </row>
        <row r="28">
          <cell r="C28" t="str">
            <v>20*35</v>
          </cell>
          <cell r="D28">
            <v>12129</v>
          </cell>
          <cell r="E28">
            <v>20581</v>
          </cell>
        </row>
        <row r="29">
          <cell r="C29" t="str">
            <v>20*35</v>
          </cell>
          <cell r="D29">
            <v>0</v>
          </cell>
          <cell r="E29">
            <v>0</v>
          </cell>
        </row>
        <row r="30">
          <cell r="C30" t="str">
            <v>20*35</v>
          </cell>
          <cell r="D30">
            <v>0</v>
          </cell>
          <cell r="E30">
            <v>0</v>
          </cell>
        </row>
        <row r="31">
          <cell r="C31" t="str">
            <v>20*35</v>
          </cell>
          <cell r="D31">
            <v>0</v>
          </cell>
          <cell r="E31">
            <v>0</v>
          </cell>
        </row>
        <row r="32">
          <cell r="C32" t="str">
            <v>20*35</v>
          </cell>
          <cell r="D32">
            <v>0</v>
          </cell>
          <cell r="E32">
            <v>0</v>
          </cell>
        </row>
        <row r="33">
          <cell r="C33" t="str">
            <v>20*35</v>
          </cell>
          <cell r="D33">
            <v>0</v>
          </cell>
          <cell r="E33">
            <v>0</v>
          </cell>
        </row>
        <row r="34">
          <cell r="C34" t="str">
            <v>60*77</v>
          </cell>
          <cell r="D34">
            <v>0</v>
          </cell>
          <cell r="E34">
            <v>4080</v>
          </cell>
        </row>
        <row r="35">
          <cell r="C35" t="str">
            <v>60*77</v>
          </cell>
          <cell r="D35">
            <v>0</v>
          </cell>
          <cell r="E35">
            <v>0</v>
          </cell>
        </row>
        <row r="36">
          <cell r="C36" t="str">
            <v>60*77</v>
          </cell>
          <cell r="D36">
            <v>0</v>
          </cell>
          <cell r="E36">
            <v>0</v>
          </cell>
        </row>
        <row r="37">
          <cell r="C37" t="str">
            <v>60*77</v>
          </cell>
          <cell r="D37">
            <v>0</v>
          </cell>
          <cell r="E37">
            <v>0</v>
          </cell>
        </row>
        <row r="38">
          <cell r="C38" t="str">
            <v>60*77</v>
          </cell>
          <cell r="D38">
            <v>0</v>
          </cell>
          <cell r="E38">
            <v>0</v>
          </cell>
        </row>
        <row r="39">
          <cell r="C39" t="str">
            <v>60*77</v>
          </cell>
          <cell r="D39">
            <v>0</v>
          </cell>
          <cell r="E39">
            <v>0</v>
          </cell>
        </row>
        <row r="40">
          <cell r="C40" t="str">
            <v>77*63</v>
          </cell>
          <cell r="D40">
            <v>0</v>
          </cell>
          <cell r="E40">
            <v>738</v>
          </cell>
        </row>
        <row r="41">
          <cell r="C41" t="str">
            <v>77*63</v>
          </cell>
          <cell r="D41">
            <v>0</v>
          </cell>
          <cell r="E41">
            <v>0</v>
          </cell>
        </row>
        <row r="42">
          <cell r="C42" t="str">
            <v>77*63</v>
          </cell>
          <cell r="D42">
            <v>0</v>
          </cell>
          <cell r="E42">
            <v>0</v>
          </cell>
        </row>
        <row r="43">
          <cell r="C43" t="str">
            <v>77*63</v>
          </cell>
          <cell r="D43">
            <v>0</v>
          </cell>
          <cell r="E43">
            <v>0</v>
          </cell>
        </row>
        <row r="44">
          <cell r="C44" t="str">
            <v>77*63</v>
          </cell>
          <cell r="D44">
            <v>0</v>
          </cell>
          <cell r="E44">
            <v>0</v>
          </cell>
        </row>
        <row r="45">
          <cell r="C45" t="str">
            <v>77*63</v>
          </cell>
          <cell r="D45">
            <v>0</v>
          </cell>
          <cell r="E45">
            <v>0</v>
          </cell>
        </row>
        <row r="46">
          <cell r="C46" t="str">
            <v>30*50</v>
          </cell>
          <cell r="D46">
            <v>47</v>
          </cell>
          <cell r="E46">
            <v>1573</v>
          </cell>
        </row>
        <row r="47">
          <cell r="C47" t="str">
            <v>30*50</v>
          </cell>
          <cell r="D47">
            <v>0</v>
          </cell>
          <cell r="E47">
            <v>0</v>
          </cell>
        </row>
        <row r="48">
          <cell r="C48" t="str">
            <v>30*50</v>
          </cell>
          <cell r="D48">
            <v>0</v>
          </cell>
          <cell r="E48">
            <v>0</v>
          </cell>
        </row>
        <row r="49">
          <cell r="C49" t="str">
            <v>30*50</v>
          </cell>
          <cell r="D49">
            <v>0</v>
          </cell>
          <cell r="E49">
            <v>0</v>
          </cell>
        </row>
        <row r="50">
          <cell r="C50" t="str">
            <v>30*50</v>
          </cell>
          <cell r="D50">
            <v>0</v>
          </cell>
          <cell r="E50">
            <v>0</v>
          </cell>
        </row>
        <row r="51">
          <cell r="C51" t="str">
            <v>30*50</v>
          </cell>
          <cell r="D51">
            <v>0</v>
          </cell>
          <cell r="E51">
            <v>0</v>
          </cell>
        </row>
        <row r="52">
          <cell r="C52" t="str">
            <v>80*80</v>
          </cell>
          <cell r="D52">
            <v>2579</v>
          </cell>
          <cell r="E52">
            <v>2623</v>
          </cell>
        </row>
        <row r="53">
          <cell r="C53" t="str">
            <v>80*80</v>
          </cell>
          <cell r="D53">
            <v>0</v>
          </cell>
          <cell r="E53">
            <v>0</v>
          </cell>
        </row>
        <row r="54">
          <cell r="C54" t="str">
            <v>80*80</v>
          </cell>
          <cell r="D54">
            <v>0</v>
          </cell>
          <cell r="E54">
            <v>0</v>
          </cell>
        </row>
        <row r="55">
          <cell r="C55" t="str">
            <v>80*80</v>
          </cell>
          <cell r="D55">
            <v>0</v>
          </cell>
          <cell r="E55">
            <v>0</v>
          </cell>
        </row>
        <row r="56">
          <cell r="C56" t="str">
            <v>80*80</v>
          </cell>
          <cell r="D56">
            <v>0</v>
          </cell>
          <cell r="E56">
            <v>0</v>
          </cell>
        </row>
        <row r="57">
          <cell r="C57" t="str">
            <v>80*80</v>
          </cell>
          <cell r="D57">
            <v>0</v>
          </cell>
          <cell r="E57">
            <v>0</v>
          </cell>
        </row>
        <row r="58">
          <cell r="C58" t="str">
            <v>100*130</v>
          </cell>
          <cell r="D58">
            <v>784</v>
          </cell>
          <cell r="E58">
            <v>2534</v>
          </cell>
        </row>
        <row r="59">
          <cell r="C59" t="str">
            <v>100*130</v>
          </cell>
          <cell r="D59">
            <v>0</v>
          </cell>
          <cell r="E59">
            <v>0</v>
          </cell>
        </row>
        <row r="60">
          <cell r="C60" t="str">
            <v>100*130</v>
          </cell>
          <cell r="D60">
            <v>0</v>
          </cell>
          <cell r="E60">
            <v>0</v>
          </cell>
        </row>
        <row r="61">
          <cell r="C61" t="str">
            <v>100*130</v>
          </cell>
          <cell r="D61">
            <v>0</v>
          </cell>
          <cell r="E61">
            <v>0</v>
          </cell>
        </row>
        <row r="62">
          <cell r="C62" t="str">
            <v>100*130</v>
          </cell>
          <cell r="D62">
            <v>0</v>
          </cell>
          <cell r="E62">
            <v>0</v>
          </cell>
        </row>
        <row r="63">
          <cell r="C63" t="str">
            <v>100*130</v>
          </cell>
          <cell r="D63">
            <v>0</v>
          </cell>
          <cell r="E63">
            <v>0</v>
          </cell>
        </row>
        <row r="64">
          <cell r="C64" t="str">
            <v>6"*75</v>
          </cell>
          <cell r="D64">
            <v>135</v>
          </cell>
          <cell r="E64">
            <v>187</v>
          </cell>
        </row>
        <row r="65">
          <cell r="C65" t="str">
            <v>6"*75</v>
          </cell>
          <cell r="D65">
            <v>0</v>
          </cell>
          <cell r="E65">
            <v>0</v>
          </cell>
        </row>
        <row r="66">
          <cell r="C66" t="str">
            <v>6"*75</v>
          </cell>
          <cell r="D66">
            <v>0</v>
          </cell>
          <cell r="E66">
            <v>0</v>
          </cell>
        </row>
        <row r="67">
          <cell r="C67" t="str">
            <v>6"*75</v>
          </cell>
          <cell r="D67">
            <v>0</v>
          </cell>
          <cell r="E67">
            <v>0</v>
          </cell>
        </row>
        <row r="68">
          <cell r="C68" t="str">
            <v>6"*75</v>
          </cell>
          <cell r="D68">
            <v>0</v>
          </cell>
          <cell r="E68">
            <v>0</v>
          </cell>
        </row>
        <row r="69">
          <cell r="C69" t="str">
            <v>6"*75</v>
          </cell>
          <cell r="D69">
            <v>0</v>
          </cell>
          <cell r="E69">
            <v>0</v>
          </cell>
        </row>
        <row r="70">
          <cell r="C70" t="str">
            <v>6"*90</v>
          </cell>
          <cell r="D70">
            <v>0</v>
          </cell>
          <cell r="E70">
            <v>0</v>
          </cell>
        </row>
        <row r="71">
          <cell r="C71" t="str">
            <v>6"*90</v>
          </cell>
          <cell r="D71">
            <v>0</v>
          </cell>
          <cell r="E71">
            <v>0</v>
          </cell>
        </row>
        <row r="72">
          <cell r="C72" t="str">
            <v>6"*90</v>
          </cell>
          <cell r="D72">
            <v>0</v>
          </cell>
          <cell r="E72">
            <v>0</v>
          </cell>
        </row>
        <row r="73">
          <cell r="C73" t="str">
            <v>6"*90</v>
          </cell>
          <cell r="D73">
            <v>0</v>
          </cell>
          <cell r="E73">
            <v>0</v>
          </cell>
        </row>
        <row r="74">
          <cell r="C74" t="str">
            <v>6"*90</v>
          </cell>
          <cell r="D74">
            <v>0</v>
          </cell>
          <cell r="E74">
            <v>0</v>
          </cell>
        </row>
        <row r="75">
          <cell r="C75" t="str">
            <v>6"*90</v>
          </cell>
          <cell r="D75">
            <v>0</v>
          </cell>
          <cell r="E75">
            <v>0</v>
          </cell>
        </row>
        <row r="76">
          <cell r="C76" t="str">
            <v>6"*105</v>
          </cell>
          <cell r="D76">
            <v>463</v>
          </cell>
          <cell r="E76">
            <v>520</v>
          </cell>
        </row>
        <row r="77">
          <cell r="C77" t="str">
            <v>6"*105</v>
          </cell>
          <cell r="D77">
            <v>0</v>
          </cell>
          <cell r="E77">
            <v>0</v>
          </cell>
        </row>
        <row r="78">
          <cell r="C78" t="str">
            <v>6"*105</v>
          </cell>
          <cell r="D78">
            <v>0</v>
          </cell>
          <cell r="E78">
            <v>0</v>
          </cell>
        </row>
        <row r="79">
          <cell r="C79" t="str">
            <v>6"*105</v>
          </cell>
          <cell r="D79">
            <v>0</v>
          </cell>
          <cell r="E79">
            <v>0</v>
          </cell>
        </row>
        <row r="80">
          <cell r="C80" t="str">
            <v>6"*105</v>
          </cell>
          <cell r="D80">
            <v>0</v>
          </cell>
          <cell r="E80">
            <v>0</v>
          </cell>
        </row>
        <row r="81">
          <cell r="C81" t="str">
            <v>6"*105</v>
          </cell>
          <cell r="D81">
            <v>0</v>
          </cell>
          <cell r="E81">
            <v>0</v>
          </cell>
        </row>
        <row r="82">
          <cell r="C82" t="str">
            <v>3"*85 KEY 5.5</v>
          </cell>
          <cell r="D82">
            <v>294</v>
          </cell>
          <cell r="E82">
            <v>317</v>
          </cell>
        </row>
        <row r="83">
          <cell r="C83" t="str">
            <v>3"*85 KEY 5.5</v>
          </cell>
          <cell r="D83">
            <v>0</v>
          </cell>
          <cell r="E83">
            <v>0</v>
          </cell>
        </row>
        <row r="84">
          <cell r="C84" t="str">
            <v>3"*85 KEY 5.5</v>
          </cell>
          <cell r="D84">
            <v>0</v>
          </cell>
          <cell r="E84">
            <v>0</v>
          </cell>
        </row>
        <row r="85">
          <cell r="C85" t="str">
            <v>3"*85 KEY 5.5</v>
          </cell>
          <cell r="D85">
            <v>0</v>
          </cell>
          <cell r="E85">
            <v>0</v>
          </cell>
        </row>
        <row r="86">
          <cell r="C86" t="str">
            <v>3"*85 KEY 5.5</v>
          </cell>
          <cell r="D86">
            <v>0</v>
          </cell>
          <cell r="E86">
            <v>0</v>
          </cell>
        </row>
        <row r="87">
          <cell r="C87" t="str">
            <v>3"*85 KEY 5.5</v>
          </cell>
          <cell r="D87">
            <v>0</v>
          </cell>
          <cell r="E87">
            <v>0</v>
          </cell>
        </row>
        <row r="88">
          <cell r="C88" t="str">
            <v>6"*86</v>
          </cell>
          <cell r="D88">
            <v>80</v>
          </cell>
          <cell r="E88">
            <v>140</v>
          </cell>
        </row>
        <row r="89">
          <cell r="C89" t="str">
            <v>6"*86</v>
          </cell>
          <cell r="D89">
            <v>0</v>
          </cell>
          <cell r="E89">
            <v>0</v>
          </cell>
        </row>
        <row r="90">
          <cell r="C90" t="str">
            <v>6"*86</v>
          </cell>
          <cell r="D90">
            <v>0</v>
          </cell>
          <cell r="E90">
            <v>0</v>
          </cell>
        </row>
        <row r="91">
          <cell r="C91" t="str">
            <v>6"*86</v>
          </cell>
          <cell r="D91">
            <v>0</v>
          </cell>
          <cell r="E91">
            <v>0</v>
          </cell>
        </row>
        <row r="92">
          <cell r="C92" t="str">
            <v>6"*86</v>
          </cell>
          <cell r="D92">
            <v>0</v>
          </cell>
          <cell r="E92">
            <v>0</v>
          </cell>
        </row>
        <row r="93">
          <cell r="C93" t="str">
            <v>6"*86</v>
          </cell>
          <cell r="D93">
            <v>0</v>
          </cell>
          <cell r="E93">
            <v>0</v>
          </cell>
        </row>
        <row r="94">
          <cell r="C94" t="str">
            <v>3"*72</v>
          </cell>
          <cell r="D94">
            <v>0</v>
          </cell>
          <cell r="E94">
            <v>0</v>
          </cell>
        </row>
        <row r="95">
          <cell r="C95" t="str">
            <v>3"*72</v>
          </cell>
          <cell r="D95">
            <v>0</v>
          </cell>
          <cell r="E95">
            <v>0</v>
          </cell>
        </row>
        <row r="96">
          <cell r="C96" t="str">
            <v>3"*72</v>
          </cell>
          <cell r="D96">
            <v>0</v>
          </cell>
          <cell r="E96">
            <v>0</v>
          </cell>
        </row>
        <row r="97">
          <cell r="C97" t="str">
            <v>3"*72</v>
          </cell>
          <cell r="D97">
            <v>0</v>
          </cell>
          <cell r="E97">
            <v>0</v>
          </cell>
        </row>
        <row r="98">
          <cell r="C98" t="str">
            <v>3"*72</v>
          </cell>
          <cell r="D98">
            <v>0</v>
          </cell>
          <cell r="E98">
            <v>0</v>
          </cell>
        </row>
        <row r="99">
          <cell r="C99" t="str">
            <v>3"*72</v>
          </cell>
          <cell r="D99">
            <v>0</v>
          </cell>
          <cell r="E99">
            <v>0</v>
          </cell>
        </row>
        <row r="100">
          <cell r="C100" t="str">
            <v>3"*81 KEY 5.5</v>
          </cell>
          <cell r="D100">
            <v>284</v>
          </cell>
          <cell r="E100">
            <v>279</v>
          </cell>
        </row>
        <row r="101">
          <cell r="C101" t="str">
            <v>3"*81 KEY 5.5</v>
          </cell>
          <cell r="D101">
            <v>0</v>
          </cell>
          <cell r="E101">
            <v>0</v>
          </cell>
        </row>
        <row r="102">
          <cell r="C102" t="str">
            <v>3"*81 KEY 5.5</v>
          </cell>
          <cell r="D102">
            <v>0</v>
          </cell>
          <cell r="E102">
            <v>0</v>
          </cell>
        </row>
        <row r="103">
          <cell r="C103" t="str">
            <v>3"*81 KEY 5.5</v>
          </cell>
          <cell r="D103">
            <v>0</v>
          </cell>
          <cell r="E103">
            <v>0</v>
          </cell>
        </row>
        <row r="104">
          <cell r="C104" t="str">
            <v>3"*81 KEY 5.5</v>
          </cell>
          <cell r="D104">
            <v>0</v>
          </cell>
          <cell r="E104">
            <v>0</v>
          </cell>
        </row>
        <row r="105">
          <cell r="C105" t="str">
            <v>3"*81 KEY 5.5</v>
          </cell>
          <cell r="D105">
            <v>0</v>
          </cell>
          <cell r="E105">
            <v>0</v>
          </cell>
        </row>
        <row r="106">
          <cell r="C106" t="str">
            <v>3"*70 KEY 5.5</v>
          </cell>
          <cell r="D106">
            <v>36</v>
          </cell>
          <cell r="E106">
            <v>205</v>
          </cell>
        </row>
        <row r="107">
          <cell r="C107" t="str">
            <v>3"*70 KEY 5.5</v>
          </cell>
          <cell r="D107">
            <v>0</v>
          </cell>
          <cell r="E107">
            <v>0</v>
          </cell>
        </row>
        <row r="108">
          <cell r="C108" t="str">
            <v>3"*70 KEY 5.5</v>
          </cell>
          <cell r="D108">
            <v>0</v>
          </cell>
          <cell r="E108">
            <v>0</v>
          </cell>
        </row>
        <row r="109">
          <cell r="C109" t="str">
            <v>3"*70 KEY 5.5</v>
          </cell>
          <cell r="D109">
            <v>0</v>
          </cell>
          <cell r="E109">
            <v>0</v>
          </cell>
        </row>
        <row r="110">
          <cell r="C110" t="str">
            <v>3"*70 KEY 5.5</v>
          </cell>
          <cell r="D110">
            <v>0</v>
          </cell>
          <cell r="E110">
            <v>0</v>
          </cell>
        </row>
        <row r="111">
          <cell r="C111" t="str">
            <v>3"*70 KEY 5.5</v>
          </cell>
          <cell r="D111">
            <v>0</v>
          </cell>
          <cell r="E111">
            <v>0</v>
          </cell>
        </row>
        <row r="112">
          <cell r="C112" t="str">
            <v>3"*71 KEY 5.5</v>
          </cell>
          <cell r="D112">
            <v>142</v>
          </cell>
          <cell r="E112">
            <v>217</v>
          </cell>
        </row>
        <row r="113">
          <cell r="C113" t="str">
            <v>3"*71 KEY 5.5</v>
          </cell>
          <cell r="D113">
            <v>0</v>
          </cell>
          <cell r="E113">
            <v>0</v>
          </cell>
        </row>
        <row r="114">
          <cell r="C114" t="str">
            <v>3"*71 KEY 5.5</v>
          </cell>
          <cell r="D114">
            <v>0</v>
          </cell>
          <cell r="E114">
            <v>0</v>
          </cell>
        </row>
        <row r="115">
          <cell r="C115" t="str">
            <v>3"*71 KEY 5.5</v>
          </cell>
          <cell r="D115">
            <v>0</v>
          </cell>
          <cell r="E115">
            <v>0</v>
          </cell>
        </row>
        <row r="116">
          <cell r="C116" t="str">
            <v>3"*71 KEY 5.5</v>
          </cell>
          <cell r="D116">
            <v>0</v>
          </cell>
          <cell r="E116">
            <v>0</v>
          </cell>
        </row>
        <row r="117">
          <cell r="C117" t="str">
            <v>3"*71 KEY 5.5</v>
          </cell>
          <cell r="D117">
            <v>0</v>
          </cell>
          <cell r="E117">
            <v>0</v>
          </cell>
        </row>
        <row r="118">
          <cell r="C118" t="str">
            <v>3"*66</v>
          </cell>
          <cell r="D118">
            <v>65</v>
          </cell>
          <cell r="E118">
            <v>8</v>
          </cell>
        </row>
        <row r="119">
          <cell r="C119" t="str">
            <v>3"*66</v>
          </cell>
          <cell r="D119">
            <v>0</v>
          </cell>
          <cell r="E119">
            <v>0</v>
          </cell>
        </row>
        <row r="120">
          <cell r="C120" t="str">
            <v>3"*66</v>
          </cell>
          <cell r="D120">
            <v>0</v>
          </cell>
          <cell r="E120">
            <v>0</v>
          </cell>
        </row>
        <row r="121">
          <cell r="C121" t="str">
            <v>3"*66</v>
          </cell>
          <cell r="D121">
            <v>0</v>
          </cell>
          <cell r="E121">
            <v>0</v>
          </cell>
        </row>
        <row r="122">
          <cell r="C122" t="str">
            <v>3"*66</v>
          </cell>
          <cell r="D122">
            <v>0</v>
          </cell>
          <cell r="E122">
            <v>0</v>
          </cell>
        </row>
        <row r="123">
          <cell r="C123" t="str">
            <v>3"*66</v>
          </cell>
          <cell r="D123">
            <v>0</v>
          </cell>
          <cell r="E123">
            <v>0</v>
          </cell>
        </row>
        <row r="124">
          <cell r="C124" t="str">
            <v>3"*65</v>
          </cell>
          <cell r="D124">
            <v>0</v>
          </cell>
          <cell r="E124">
            <v>0</v>
          </cell>
        </row>
        <row r="125">
          <cell r="C125" t="str">
            <v>3"*65</v>
          </cell>
          <cell r="D125">
            <v>0</v>
          </cell>
          <cell r="E125">
            <v>0</v>
          </cell>
        </row>
        <row r="126">
          <cell r="C126" t="str">
            <v>3"*65</v>
          </cell>
          <cell r="D126">
            <v>0</v>
          </cell>
          <cell r="E126">
            <v>0</v>
          </cell>
        </row>
        <row r="127">
          <cell r="C127" t="str">
            <v>3"*65</v>
          </cell>
          <cell r="D127">
            <v>0</v>
          </cell>
          <cell r="E127">
            <v>0</v>
          </cell>
        </row>
        <row r="128">
          <cell r="C128" t="str">
            <v>3"*65</v>
          </cell>
          <cell r="D128">
            <v>0</v>
          </cell>
          <cell r="E128">
            <v>0</v>
          </cell>
        </row>
        <row r="129">
          <cell r="C129" t="str">
            <v>3"*65</v>
          </cell>
          <cell r="D129">
            <v>0</v>
          </cell>
          <cell r="E129">
            <v>0</v>
          </cell>
        </row>
        <row r="130">
          <cell r="C130" t="str">
            <v>6"*95</v>
          </cell>
          <cell r="D130">
            <v>0</v>
          </cell>
          <cell r="E130">
            <v>328</v>
          </cell>
        </row>
        <row r="131">
          <cell r="C131" t="str">
            <v>6"*95</v>
          </cell>
          <cell r="D131">
            <v>0</v>
          </cell>
          <cell r="E131">
            <v>0</v>
          </cell>
        </row>
        <row r="132">
          <cell r="C132" t="str">
            <v>6"*95</v>
          </cell>
          <cell r="D132">
            <v>0</v>
          </cell>
          <cell r="E132">
            <v>0</v>
          </cell>
        </row>
        <row r="133">
          <cell r="C133" t="str">
            <v>6"*95</v>
          </cell>
          <cell r="D133">
            <v>0</v>
          </cell>
          <cell r="E133">
            <v>0</v>
          </cell>
        </row>
        <row r="134">
          <cell r="C134" t="str">
            <v>6"*95</v>
          </cell>
          <cell r="D134">
            <v>0</v>
          </cell>
          <cell r="E134">
            <v>0</v>
          </cell>
        </row>
        <row r="135">
          <cell r="C135" t="str">
            <v>6"*95</v>
          </cell>
          <cell r="D135">
            <v>0</v>
          </cell>
          <cell r="E135">
            <v>0</v>
          </cell>
        </row>
        <row r="136">
          <cell r="C136" t="str">
            <v>6"*95</v>
          </cell>
          <cell r="D136">
            <v>0</v>
          </cell>
          <cell r="E136">
            <v>26</v>
          </cell>
        </row>
        <row r="137">
          <cell r="C137" t="str">
            <v>6"*95</v>
          </cell>
          <cell r="D137">
            <v>0</v>
          </cell>
          <cell r="E137">
            <v>0</v>
          </cell>
        </row>
        <row r="138">
          <cell r="C138" t="str">
            <v>6"*95</v>
          </cell>
          <cell r="D138">
            <v>0</v>
          </cell>
          <cell r="E138">
            <v>0</v>
          </cell>
        </row>
        <row r="139">
          <cell r="C139" t="str">
            <v>6"*95</v>
          </cell>
          <cell r="D139">
            <v>0</v>
          </cell>
          <cell r="E139">
            <v>0</v>
          </cell>
        </row>
        <row r="140">
          <cell r="C140" t="str">
            <v>6"*95</v>
          </cell>
          <cell r="D140">
            <v>0</v>
          </cell>
          <cell r="E140">
            <v>0</v>
          </cell>
        </row>
        <row r="141">
          <cell r="C141" t="str">
            <v>6"*95</v>
          </cell>
          <cell r="D141">
            <v>0</v>
          </cell>
          <cell r="E141">
            <v>0</v>
          </cell>
        </row>
        <row r="142">
          <cell r="C142" t="str">
            <v>Băng dính sạch 
투명테이프</v>
          </cell>
          <cell r="D142">
            <v>191</v>
          </cell>
          <cell r="E142">
            <v>72</v>
          </cell>
        </row>
        <row r="143">
          <cell r="C143" t="str">
            <v>Băng dính sạch 
투명테이프</v>
          </cell>
          <cell r="D143">
            <v>0</v>
          </cell>
          <cell r="E143">
            <v>0</v>
          </cell>
        </row>
        <row r="144">
          <cell r="C144" t="str">
            <v>Băng dính sạch 
투명테이프</v>
          </cell>
          <cell r="D144">
            <v>0</v>
          </cell>
          <cell r="E144">
            <v>0</v>
          </cell>
        </row>
        <row r="145">
          <cell r="C145" t="str">
            <v>Băng dính sạch 
투명테이프</v>
          </cell>
          <cell r="D145">
            <v>0</v>
          </cell>
          <cell r="E145">
            <v>0</v>
          </cell>
        </row>
        <row r="146">
          <cell r="C146" t="str">
            <v>Băng dính sạch 
투명테이프</v>
          </cell>
          <cell r="D146">
            <v>0</v>
          </cell>
          <cell r="E146">
            <v>0</v>
          </cell>
        </row>
        <row r="147">
          <cell r="C147" t="str">
            <v>Băng dính sạch 
투명테이프</v>
          </cell>
          <cell r="D147">
            <v>0</v>
          </cell>
          <cell r="E147">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ật tư sản xuất"/>
      <sheetName val="Túi bóng"/>
      <sheetName val="tray, bobin"/>
      <sheetName val="vật tư intop"/>
    </sheetNames>
    <sheetDataSet>
      <sheetData sheetId="0" refreshError="1">
        <row r="4">
          <cell r="C4" t="str">
            <v>Gang tay cao su 
 장갑</v>
          </cell>
          <cell r="D4">
            <v>15750</v>
          </cell>
          <cell r="E4">
            <v>23990</v>
          </cell>
          <cell r="F4">
            <v>3000</v>
          </cell>
          <cell r="G4">
            <v>20990</v>
          </cell>
        </row>
        <row r="5">
          <cell r="C5">
            <v>0</v>
          </cell>
          <cell r="D5">
            <v>0</v>
          </cell>
          <cell r="E5">
            <v>0</v>
          </cell>
          <cell r="F5">
            <v>0</v>
          </cell>
          <cell r="G5">
            <v>0</v>
          </cell>
        </row>
        <row r="6">
          <cell r="C6">
            <v>0</v>
          </cell>
          <cell r="D6">
            <v>0</v>
          </cell>
          <cell r="E6">
            <v>0</v>
          </cell>
          <cell r="F6">
            <v>0</v>
          </cell>
          <cell r="G6">
            <v>0</v>
          </cell>
        </row>
        <row r="7">
          <cell r="C7">
            <v>0</v>
          </cell>
          <cell r="D7">
            <v>0</v>
          </cell>
          <cell r="E7">
            <v>0</v>
          </cell>
          <cell r="F7">
            <v>0</v>
          </cell>
          <cell r="G7">
            <v>0</v>
          </cell>
        </row>
        <row r="8">
          <cell r="C8">
            <v>0</v>
          </cell>
          <cell r="D8">
            <v>0</v>
          </cell>
          <cell r="E8">
            <v>0</v>
          </cell>
          <cell r="F8">
            <v>0</v>
          </cell>
          <cell r="G8">
            <v>0</v>
          </cell>
        </row>
        <row r="9">
          <cell r="C9" t="str">
            <v>Khẩu Trang  y tế / Face mask (White) 3 lớp  (9*18mm) EA</v>
          </cell>
          <cell r="D9">
            <v>200</v>
          </cell>
          <cell r="E9">
            <v>8800</v>
          </cell>
          <cell r="F9">
            <v>250</v>
          </cell>
          <cell r="G9">
            <v>8550</v>
          </cell>
        </row>
        <row r="10">
          <cell r="C10">
            <v>0</v>
          </cell>
          <cell r="D10">
            <v>0</v>
          </cell>
          <cell r="E10">
            <v>0</v>
          </cell>
          <cell r="F10">
            <v>0</v>
          </cell>
          <cell r="G10">
            <v>0</v>
          </cell>
        </row>
        <row r="11">
          <cell r="C11">
            <v>0</v>
          </cell>
          <cell r="D11">
            <v>0</v>
          </cell>
          <cell r="E11">
            <v>0</v>
          </cell>
          <cell r="F11">
            <v>0</v>
          </cell>
          <cell r="G11">
            <v>0</v>
          </cell>
        </row>
        <row r="12">
          <cell r="C12">
            <v>0</v>
          </cell>
          <cell r="D12">
            <v>0</v>
          </cell>
          <cell r="E12">
            <v>0</v>
          </cell>
          <cell r="F12">
            <v>0</v>
          </cell>
          <cell r="G12">
            <v>0</v>
          </cell>
        </row>
        <row r="13">
          <cell r="C13">
            <v>0</v>
          </cell>
          <cell r="D13">
            <v>0</v>
          </cell>
          <cell r="E13">
            <v>0</v>
          </cell>
          <cell r="F13">
            <v>0</v>
          </cell>
          <cell r="G13">
            <v>0</v>
          </cell>
        </row>
        <row r="14">
          <cell r="C14" t="str">
            <v>Mũ chụp tóc phòng sạch
Clearn Hair hat</v>
          </cell>
          <cell r="D14">
            <v>13700</v>
          </cell>
          <cell r="E14">
            <v>19000</v>
          </cell>
          <cell r="F14">
            <v>6500</v>
          </cell>
          <cell r="G14">
            <v>12500</v>
          </cell>
        </row>
        <row r="15">
          <cell r="C15">
            <v>0</v>
          </cell>
          <cell r="D15">
            <v>0</v>
          </cell>
          <cell r="E15">
            <v>0</v>
          </cell>
          <cell r="F15">
            <v>0</v>
          </cell>
          <cell r="G15">
            <v>0</v>
          </cell>
        </row>
        <row r="16">
          <cell r="C16">
            <v>0</v>
          </cell>
          <cell r="D16">
            <v>0</v>
          </cell>
          <cell r="E16">
            <v>0</v>
          </cell>
          <cell r="F16">
            <v>0</v>
          </cell>
          <cell r="G16">
            <v>0</v>
          </cell>
        </row>
        <row r="17">
          <cell r="C17">
            <v>0</v>
          </cell>
          <cell r="D17">
            <v>0</v>
          </cell>
          <cell r="E17">
            <v>0</v>
          </cell>
          <cell r="F17">
            <v>0</v>
          </cell>
          <cell r="G17">
            <v>0</v>
          </cell>
        </row>
        <row r="18">
          <cell r="C18">
            <v>0</v>
          </cell>
          <cell r="D18">
            <v>0</v>
          </cell>
          <cell r="E18">
            <v>0</v>
          </cell>
          <cell r="F18">
            <v>0</v>
          </cell>
          <cell r="G18">
            <v>0</v>
          </cell>
        </row>
        <row r="19">
          <cell r="C19" t="str">
            <v>Khăn lau PS PL3008
Claearoom wipers 
걸레 (Box)</v>
          </cell>
          <cell r="D19">
            <v>23</v>
          </cell>
          <cell r="E19">
            <v>231</v>
          </cell>
          <cell r="F19">
            <v>117</v>
          </cell>
          <cell r="G19">
            <v>114</v>
          </cell>
        </row>
        <row r="20">
          <cell r="C20">
            <v>0</v>
          </cell>
          <cell r="D20">
            <v>0</v>
          </cell>
          <cell r="E20">
            <v>0</v>
          </cell>
          <cell r="F20">
            <v>0</v>
          </cell>
          <cell r="G20">
            <v>0</v>
          </cell>
        </row>
        <row r="21">
          <cell r="C21">
            <v>0</v>
          </cell>
          <cell r="D21">
            <v>0</v>
          </cell>
          <cell r="E21">
            <v>0</v>
          </cell>
          <cell r="F21">
            <v>0</v>
          </cell>
          <cell r="G21">
            <v>0</v>
          </cell>
        </row>
        <row r="22">
          <cell r="C22">
            <v>0</v>
          </cell>
          <cell r="D22">
            <v>0</v>
          </cell>
          <cell r="E22">
            <v>0</v>
          </cell>
          <cell r="F22">
            <v>0</v>
          </cell>
          <cell r="G22">
            <v>0</v>
          </cell>
        </row>
        <row r="23">
          <cell r="C23">
            <v>0</v>
          </cell>
          <cell r="D23">
            <v>0</v>
          </cell>
          <cell r="E23">
            <v>0</v>
          </cell>
          <cell r="F23">
            <v>0</v>
          </cell>
          <cell r="G23">
            <v>0</v>
          </cell>
        </row>
        <row r="24">
          <cell r="C24" t="str">
            <v>Cồn (Ancol)
 Nồng độ 99.9%
알코올
(Lit)</v>
          </cell>
          <cell r="D24">
            <v>402</v>
          </cell>
          <cell r="E24">
            <v>499</v>
          </cell>
          <cell r="F24">
            <v>134</v>
          </cell>
          <cell r="G24">
            <v>365</v>
          </cell>
        </row>
        <row r="25">
          <cell r="C25">
            <v>0</v>
          </cell>
          <cell r="D25">
            <v>0</v>
          </cell>
          <cell r="E25">
            <v>0</v>
          </cell>
          <cell r="F25">
            <v>0</v>
          </cell>
          <cell r="G25">
            <v>0</v>
          </cell>
        </row>
        <row r="26">
          <cell r="C26">
            <v>0</v>
          </cell>
          <cell r="D26">
            <v>0</v>
          </cell>
          <cell r="E26">
            <v>0</v>
          </cell>
          <cell r="F26">
            <v>0</v>
          </cell>
          <cell r="G26">
            <v>0</v>
          </cell>
        </row>
        <row r="27">
          <cell r="C27">
            <v>0</v>
          </cell>
          <cell r="D27">
            <v>0</v>
          </cell>
          <cell r="E27">
            <v>0</v>
          </cell>
          <cell r="F27">
            <v>0</v>
          </cell>
          <cell r="G27">
            <v>0</v>
          </cell>
        </row>
        <row r="28">
          <cell r="C28">
            <v>0</v>
          </cell>
          <cell r="D28">
            <v>0</v>
          </cell>
          <cell r="E28">
            <v>0</v>
          </cell>
          <cell r="F28">
            <v>0</v>
          </cell>
          <cell r="G28">
            <v>0</v>
          </cell>
        </row>
        <row r="29">
          <cell r="C29" t="str">
            <v>Con lăn dính bụi /
 Sticky roller/스티키 롤러
15cm*17M   Roll</v>
          </cell>
          <cell r="D29">
            <v>43</v>
          </cell>
          <cell r="E29">
            <v>143</v>
          </cell>
          <cell r="F29">
            <v>6</v>
          </cell>
          <cell r="G29">
            <v>137</v>
          </cell>
        </row>
        <row r="30">
          <cell r="C30">
            <v>0</v>
          </cell>
          <cell r="D30">
            <v>0</v>
          </cell>
          <cell r="E30">
            <v>0</v>
          </cell>
          <cell r="F30">
            <v>0</v>
          </cell>
          <cell r="G30">
            <v>0</v>
          </cell>
        </row>
        <row r="31">
          <cell r="C31">
            <v>0</v>
          </cell>
          <cell r="D31">
            <v>0</v>
          </cell>
          <cell r="E31">
            <v>0</v>
          </cell>
          <cell r="F31">
            <v>0</v>
          </cell>
          <cell r="G31">
            <v>0</v>
          </cell>
        </row>
        <row r="32">
          <cell r="C32">
            <v>0</v>
          </cell>
          <cell r="D32">
            <v>0</v>
          </cell>
          <cell r="E32">
            <v>0</v>
          </cell>
          <cell r="F32">
            <v>0</v>
          </cell>
          <cell r="G32">
            <v>0</v>
          </cell>
        </row>
        <row r="33">
          <cell r="C33">
            <v>0</v>
          </cell>
          <cell r="D33">
            <v>0</v>
          </cell>
          <cell r="E33">
            <v>0</v>
          </cell>
          <cell r="F33">
            <v>0</v>
          </cell>
          <cell r="G33">
            <v>0</v>
          </cell>
        </row>
        <row r="34">
          <cell r="C34" t="str">
            <v>Con lăn dính bụi /
 Sticky roller/스티키 롤러
 30cm*17M   Roll</v>
          </cell>
          <cell r="D34">
            <v>52</v>
          </cell>
          <cell r="E34">
            <v>208</v>
          </cell>
          <cell r="F34">
            <v>2</v>
          </cell>
          <cell r="G34">
            <v>206</v>
          </cell>
        </row>
        <row r="35">
          <cell r="C35">
            <v>0</v>
          </cell>
          <cell r="D35">
            <v>0</v>
          </cell>
          <cell r="E35">
            <v>0</v>
          </cell>
          <cell r="F35">
            <v>0</v>
          </cell>
          <cell r="G35">
            <v>0</v>
          </cell>
        </row>
        <row r="36">
          <cell r="C36">
            <v>0</v>
          </cell>
          <cell r="D36">
            <v>0</v>
          </cell>
          <cell r="E36">
            <v>0</v>
          </cell>
          <cell r="F36">
            <v>0</v>
          </cell>
          <cell r="G36">
            <v>0</v>
          </cell>
        </row>
        <row r="37">
          <cell r="C37">
            <v>0</v>
          </cell>
          <cell r="D37">
            <v>0</v>
          </cell>
          <cell r="E37">
            <v>0</v>
          </cell>
          <cell r="F37">
            <v>0</v>
          </cell>
          <cell r="G37">
            <v>0</v>
          </cell>
        </row>
        <row r="38">
          <cell r="C38">
            <v>0</v>
          </cell>
          <cell r="D38">
            <v>0</v>
          </cell>
          <cell r="E38">
            <v>0</v>
          </cell>
          <cell r="F38">
            <v>0</v>
          </cell>
          <cell r="G38">
            <v>0</v>
          </cell>
        </row>
        <row r="39">
          <cell r="C39" t="str">
            <v>Con lăn dính bụi /
 Sticky roller/스티키 롤러
20cm*17M   Roll</v>
          </cell>
          <cell r="D39">
            <v>5</v>
          </cell>
          <cell r="E39">
            <v>136</v>
          </cell>
          <cell r="F39">
            <v>20</v>
          </cell>
          <cell r="G39">
            <v>116</v>
          </cell>
        </row>
        <row r="40">
          <cell r="C40">
            <v>0</v>
          </cell>
          <cell r="D40">
            <v>0</v>
          </cell>
          <cell r="E40">
            <v>0</v>
          </cell>
          <cell r="F40">
            <v>0</v>
          </cell>
          <cell r="G40">
            <v>0</v>
          </cell>
        </row>
        <row r="41">
          <cell r="C41">
            <v>0</v>
          </cell>
          <cell r="D41">
            <v>0</v>
          </cell>
          <cell r="E41">
            <v>0</v>
          </cell>
          <cell r="F41">
            <v>0</v>
          </cell>
          <cell r="G41">
            <v>0</v>
          </cell>
        </row>
        <row r="42">
          <cell r="C42">
            <v>0</v>
          </cell>
          <cell r="D42">
            <v>0</v>
          </cell>
          <cell r="E42">
            <v>0</v>
          </cell>
          <cell r="F42">
            <v>0</v>
          </cell>
          <cell r="G42">
            <v>0</v>
          </cell>
        </row>
        <row r="43">
          <cell r="C43">
            <v>0</v>
          </cell>
          <cell r="D43">
            <v>0</v>
          </cell>
          <cell r="E43">
            <v>0</v>
          </cell>
          <cell r="F43">
            <v>0</v>
          </cell>
          <cell r="G43">
            <v>0</v>
          </cell>
        </row>
        <row r="44">
          <cell r="C44" t="str">
            <v>Giấy phòng sạch
clean paper
A4 컬러 용지</v>
          </cell>
          <cell r="D44">
            <v>10</v>
          </cell>
          <cell r="E44">
            <v>119</v>
          </cell>
          <cell r="F44">
            <v>2</v>
          </cell>
          <cell r="G44">
            <v>117</v>
          </cell>
        </row>
        <row r="45">
          <cell r="C45">
            <v>0</v>
          </cell>
          <cell r="D45">
            <v>0</v>
          </cell>
          <cell r="E45">
            <v>0</v>
          </cell>
          <cell r="F45">
            <v>0</v>
          </cell>
          <cell r="G45">
            <v>0</v>
          </cell>
        </row>
        <row r="46">
          <cell r="C46">
            <v>0</v>
          </cell>
          <cell r="D46">
            <v>0</v>
          </cell>
          <cell r="E46">
            <v>0</v>
          </cell>
          <cell r="F46">
            <v>0</v>
          </cell>
          <cell r="G46">
            <v>0</v>
          </cell>
        </row>
        <row r="47">
          <cell r="C47">
            <v>0</v>
          </cell>
          <cell r="D47">
            <v>0</v>
          </cell>
          <cell r="E47">
            <v>0</v>
          </cell>
          <cell r="F47">
            <v>0</v>
          </cell>
          <cell r="G47">
            <v>0</v>
          </cell>
        </row>
        <row r="48">
          <cell r="C48">
            <v>0</v>
          </cell>
          <cell r="D48">
            <v>0</v>
          </cell>
          <cell r="E48">
            <v>0</v>
          </cell>
          <cell r="F48">
            <v>0</v>
          </cell>
          <cell r="G48">
            <v>0</v>
          </cell>
        </row>
        <row r="49">
          <cell r="C49" t="str">
            <v>Miếng Vàng 
 백업판</v>
          </cell>
          <cell r="D49">
            <v>45.5</v>
          </cell>
          <cell r="E49">
            <v>39.4</v>
          </cell>
          <cell r="F49">
            <v>10.4</v>
          </cell>
          <cell r="G49">
            <v>29</v>
          </cell>
        </row>
        <row r="50">
          <cell r="C50">
            <v>0</v>
          </cell>
          <cell r="D50">
            <v>0</v>
          </cell>
          <cell r="E50">
            <v>0</v>
          </cell>
          <cell r="F50">
            <v>0</v>
          </cell>
          <cell r="G50">
            <v>0</v>
          </cell>
        </row>
        <row r="51">
          <cell r="C51">
            <v>0</v>
          </cell>
          <cell r="D51">
            <v>0</v>
          </cell>
          <cell r="E51">
            <v>0</v>
          </cell>
          <cell r="F51">
            <v>0</v>
          </cell>
          <cell r="G51">
            <v>0</v>
          </cell>
        </row>
        <row r="52">
          <cell r="C52">
            <v>0</v>
          </cell>
          <cell r="D52">
            <v>0</v>
          </cell>
          <cell r="E52">
            <v>0</v>
          </cell>
          <cell r="F52">
            <v>0</v>
          </cell>
          <cell r="G52">
            <v>0</v>
          </cell>
        </row>
        <row r="53">
          <cell r="C53">
            <v>0</v>
          </cell>
          <cell r="D53">
            <v>0</v>
          </cell>
          <cell r="E53">
            <v>0</v>
          </cell>
          <cell r="F53">
            <v>0</v>
          </cell>
          <cell r="G53">
            <v>0</v>
          </cell>
        </row>
        <row r="54">
          <cell r="C54" t="str">
            <v>WD40</v>
          </cell>
          <cell r="D54">
            <v>25</v>
          </cell>
          <cell r="E54">
            <v>39</v>
          </cell>
          <cell r="F54">
            <v>19</v>
          </cell>
          <cell r="G54">
            <v>20</v>
          </cell>
        </row>
        <row r="55">
          <cell r="C55">
            <v>0</v>
          </cell>
          <cell r="D55">
            <v>0</v>
          </cell>
          <cell r="E55">
            <v>0</v>
          </cell>
          <cell r="F55">
            <v>0</v>
          </cell>
          <cell r="G55">
            <v>0</v>
          </cell>
        </row>
        <row r="56">
          <cell r="C56">
            <v>0</v>
          </cell>
          <cell r="D56">
            <v>0</v>
          </cell>
          <cell r="E56">
            <v>0</v>
          </cell>
          <cell r="F56">
            <v>0</v>
          </cell>
          <cell r="G56">
            <v>0</v>
          </cell>
        </row>
        <row r="57">
          <cell r="C57">
            <v>0</v>
          </cell>
          <cell r="D57">
            <v>0</v>
          </cell>
          <cell r="E57">
            <v>0</v>
          </cell>
          <cell r="F57">
            <v>0</v>
          </cell>
          <cell r="G57">
            <v>0</v>
          </cell>
        </row>
        <row r="58">
          <cell r="C58">
            <v>0</v>
          </cell>
          <cell r="D58">
            <v>0</v>
          </cell>
          <cell r="E58">
            <v>0</v>
          </cell>
          <cell r="F58">
            <v>0</v>
          </cell>
          <cell r="G58">
            <v>0</v>
          </cell>
        </row>
        <row r="59">
          <cell r="C59" t="str">
            <v>Bút Marking 매직팬</v>
          </cell>
          <cell r="D59">
            <v>0</v>
          </cell>
          <cell r="E59">
            <v>-7</v>
          </cell>
          <cell r="F59">
            <v>-27</v>
          </cell>
          <cell r="G59">
            <v>20</v>
          </cell>
        </row>
        <row r="60">
          <cell r="C60">
            <v>0</v>
          </cell>
          <cell r="D60">
            <v>0</v>
          </cell>
          <cell r="E60">
            <v>0</v>
          </cell>
          <cell r="F60">
            <v>0</v>
          </cell>
          <cell r="G60">
            <v>0</v>
          </cell>
        </row>
        <row r="61">
          <cell r="C61">
            <v>0</v>
          </cell>
          <cell r="D61">
            <v>0</v>
          </cell>
          <cell r="E61">
            <v>0</v>
          </cell>
          <cell r="F61">
            <v>0</v>
          </cell>
          <cell r="G61">
            <v>0</v>
          </cell>
        </row>
        <row r="62">
          <cell r="C62">
            <v>0</v>
          </cell>
          <cell r="D62">
            <v>0</v>
          </cell>
          <cell r="E62">
            <v>0</v>
          </cell>
          <cell r="F62">
            <v>0</v>
          </cell>
          <cell r="G62">
            <v>0</v>
          </cell>
        </row>
        <row r="63">
          <cell r="C63">
            <v>0</v>
          </cell>
          <cell r="D63">
            <v>0</v>
          </cell>
          <cell r="E63">
            <v>0</v>
          </cell>
          <cell r="F63">
            <v>0</v>
          </cell>
          <cell r="G63">
            <v>0</v>
          </cell>
        </row>
        <row r="64">
          <cell r="C64" t="str">
            <v>Thảm dính bụi PS  
sticky mat
테이프 600*90
EA</v>
          </cell>
          <cell r="D64">
            <v>520</v>
          </cell>
          <cell r="E64">
            <v>1221</v>
          </cell>
          <cell r="F64">
            <v>301</v>
          </cell>
          <cell r="G64">
            <v>920</v>
          </cell>
        </row>
        <row r="65">
          <cell r="C65">
            <v>0</v>
          </cell>
          <cell r="D65">
            <v>0</v>
          </cell>
          <cell r="E65">
            <v>0</v>
          </cell>
          <cell r="F65">
            <v>0</v>
          </cell>
          <cell r="G65">
            <v>0</v>
          </cell>
        </row>
        <row r="66">
          <cell r="C66">
            <v>0</v>
          </cell>
          <cell r="D66">
            <v>0</v>
          </cell>
          <cell r="E66">
            <v>0</v>
          </cell>
          <cell r="F66">
            <v>0</v>
          </cell>
          <cell r="G66">
            <v>0</v>
          </cell>
        </row>
        <row r="67">
          <cell r="C67">
            <v>0</v>
          </cell>
          <cell r="D67">
            <v>0</v>
          </cell>
          <cell r="E67">
            <v>0</v>
          </cell>
          <cell r="F67">
            <v>0</v>
          </cell>
          <cell r="G67">
            <v>0</v>
          </cell>
        </row>
        <row r="68">
          <cell r="C68">
            <v>0</v>
          </cell>
          <cell r="D68">
            <v>0</v>
          </cell>
          <cell r="E68">
            <v>0</v>
          </cell>
          <cell r="F68">
            <v>0</v>
          </cell>
          <cell r="G68">
            <v>0</v>
          </cell>
        </row>
        <row r="69">
          <cell r="C69" t="str">
            <v>Màng chít xanh
블루 비닐</v>
          </cell>
          <cell r="D69">
            <v>1</v>
          </cell>
          <cell r="E69">
            <v>54</v>
          </cell>
          <cell r="F69">
            <v>-13</v>
          </cell>
          <cell r="G69">
            <v>67</v>
          </cell>
        </row>
        <row r="70">
          <cell r="C70">
            <v>0</v>
          </cell>
          <cell r="D70">
            <v>0</v>
          </cell>
          <cell r="E70">
            <v>0</v>
          </cell>
          <cell r="F70">
            <v>0</v>
          </cell>
          <cell r="G70">
            <v>0</v>
          </cell>
        </row>
        <row r="71">
          <cell r="C71">
            <v>0</v>
          </cell>
          <cell r="D71">
            <v>0</v>
          </cell>
          <cell r="E71">
            <v>0</v>
          </cell>
          <cell r="F71">
            <v>0</v>
          </cell>
          <cell r="G71">
            <v>0</v>
          </cell>
        </row>
        <row r="72">
          <cell r="C72">
            <v>0</v>
          </cell>
          <cell r="D72">
            <v>0</v>
          </cell>
          <cell r="E72">
            <v>0</v>
          </cell>
          <cell r="F72">
            <v>0</v>
          </cell>
          <cell r="G72">
            <v>0</v>
          </cell>
        </row>
        <row r="73">
          <cell r="C73">
            <v>0</v>
          </cell>
          <cell r="D73">
            <v>0</v>
          </cell>
          <cell r="E73">
            <v>0</v>
          </cell>
          <cell r="F73">
            <v>0</v>
          </cell>
          <cell r="G73">
            <v>0</v>
          </cell>
        </row>
        <row r="74">
          <cell r="C74" t="str">
            <v>Màng chít trắng
흰색 비닐</v>
          </cell>
          <cell r="D74">
            <v>0</v>
          </cell>
          <cell r="E74">
            <v>51</v>
          </cell>
          <cell r="F74">
            <v>9</v>
          </cell>
          <cell r="G74">
            <v>42</v>
          </cell>
        </row>
        <row r="75">
          <cell r="C75">
            <v>0</v>
          </cell>
          <cell r="D75">
            <v>0</v>
          </cell>
          <cell r="E75">
            <v>0</v>
          </cell>
          <cell r="F75">
            <v>0</v>
          </cell>
          <cell r="G75">
            <v>0</v>
          </cell>
        </row>
        <row r="76">
          <cell r="C76">
            <v>0</v>
          </cell>
          <cell r="D76">
            <v>0</v>
          </cell>
          <cell r="E76">
            <v>0</v>
          </cell>
          <cell r="F76">
            <v>0</v>
          </cell>
          <cell r="G76">
            <v>0</v>
          </cell>
        </row>
        <row r="77">
          <cell r="C77">
            <v>0</v>
          </cell>
          <cell r="D77">
            <v>0</v>
          </cell>
          <cell r="E77">
            <v>0</v>
          </cell>
          <cell r="F77">
            <v>0</v>
          </cell>
          <cell r="G77">
            <v>0</v>
          </cell>
        </row>
        <row r="78">
          <cell r="C78">
            <v>0</v>
          </cell>
          <cell r="D78">
            <v>0</v>
          </cell>
          <cell r="E78">
            <v>0</v>
          </cell>
          <cell r="F78">
            <v>0</v>
          </cell>
          <cell r="G78">
            <v>0</v>
          </cell>
        </row>
        <row r="79">
          <cell r="C79" t="str">
            <v>TEM DECAL LABEL
110mm*100m  
roll</v>
          </cell>
          <cell r="D79">
            <v>0</v>
          </cell>
          <cell r="E79">
            <v>0</v>
          </cell>
          <cell r="F79">
            <v>0</v>
          </cell>
          <cell r="G79">
            <v>0</v>
          </cell>
        </row>
        <row r="80">
          <cell r="C80">
            <v>0</v>
          </cell>
          <cell r="D80">
            <v>0</v>
          </cell>
          <cell r="E80">
            <v>0</v>
          </cell>
          <cell r="F80">
            <v>0</v>
          </cell>
          <cell r="G80">
            <v>0</v>
          </cell>
        </row>
        <row r="81">
          <cell r="C81">
            <v>0</v>
          </cell>
          <cell r="D81">
            <v>0</v>
          </cell>
          <cell r="E81">
            <v>0</v>
          </cell>
          <cell r="F81">
            <v>0</v>
          </cell>
          <cell r="G81">
            <v>0</v>
          </cell>
        </row>
        <row r="82">
          <cell r="C82">
            <v>0</v>
          </cell>
          <cell r="D82">
            <v>0</v>
          </cell>
          <cell r="E82">
            <v>0</v>
          </cell>
          <cell r="F82">
            <v>0</v>
          </cell>
          <cell r="G82">
            <v>0</v>
          </cell>
        </row>
        <row r="83">
          <cell r="C83">
            <v>0</v>
          </cell>
          <cell r="D83">
            <v>0</v>
          </cell>
          <cell r="E83">
            <v>0</v>
          </cell>
          <cell r="F83">
            <v>0</v>
          </cell>
          <cell r="G83">
            <v>0</v>
          </cell>
        </row>
        <row r="84">
          <cell r="C84" t="str">
            <v>TEM PVC (PVC LABEL)
Recycal</v>
          </cell>
          <cell r="D84">
            <v>6</v>
          </cell>
          <cell r="E84">
            <v>2</v>
          </cell>
          <cell r="F84">
            <v>2</v>
          </cell>
          <cell r="G84">
            <v>0</v>
          </cell>
        </row>
        <row r="85">
          <cell r="C85">
            <v>0</v>
          </cell>
          <cell r="D85">
            <v>0</v>
          </cell>
          <cell r="E85">
            <v>0</v>
          </cell>
          <cell r="F85">
            <v>0</v>
          </cell>
          <cell r="G85">
            <v>0</v>
          </cell>
        </row>
        <row r="86">
          <cell r="C86">
            <v>0</v>
          </cell>
          <cell r="D86">
            <v>0</v>
          </cell>
          <cell r="E86">
            <v>0</v>
          </cell>
          <cell r="F86">
            <v>0</v>
          </cell>
          <cell r="G86">
            <v>0</v>
          </cell>
        </row>
        <row r="87">
          <cell r="C87">
            <v>0</v>
          </cell>
          <cell r="D87">
            <v>0</v>
          </cell>
          <cell r="E87">
            <v>0</v>
          </cell>
          <cell r="F87">
            <v>0</v>
          </cell>
          <cell r="G87">
            <v>0</v>
          </cell>
        </row>
        <row r="88">
          <cell r="C88">
            <v>0</v>
          </cell>
          <cell r="D88">
            <v>0</v>
          </cell>
          <cell r="E88">
            <v>0</v>
          </cell>
          <cell r="F88">
            <v>0</v>
          </cell>
          <cell r="G88">
            <v>0</v>
          </cell>
        </row>
        <row r="89">
          <cell r="C89" t="str">
            <v>TEM PVC (PVC LABEL)
100mm*65mm*100mm
(1470EA/Roll)</v>
          </cell>
          <cell r="D89">
            <v>54</v>
          </cell>
          <cell r="E89">
            <v>190</v>
          </cell>
          <cell r="F89">
            <v>25</v>
          </cell>
          <cell r="G89">
            <v>165</v>
          </cell>
        </row>
        <row r="90">
          <cell r="C90">
            <v>0</v>
          </cell>
          <cell r="D90">
            <v>0</v>
          </cell>
          <cell r="E90">
            <v>0</v>
          </cell>
          <cell r="F90">
            <v>0</v>
          </cell>
          <cell r="G90">
            <v>0</v>
          </cell>
        </row>
        <row r="91">
          <cell r="C91">
            <v>0</v>
          </cell>
          <cell r="D91">
            <v>0</v>
          </cell>
          <cell r="E91">
            <v>0</v>
          </cell>
          <cell r="F91">
            <v>0</v>
          </cell>
          <cell r="G91">
            <v>0</v>
          </cell>
        </row>
        <row r="92">
          <cell r="C92">
            <v>0</v>
          </cell>
          <cell r="D92">
            <v>0</v>
          </cell>
          <cell r="E92">
            <v>0</v>
          </cell>
          <cell r="F92">
            <v>0</v>
          </cell>
          <cell r="G92">
            <v>0</v>
          </cell>
        </row>
        <row r="93">
          <cell r="C93">
            <v>0</v>
          </cell>
          <cell r="D93">
            <v>0</v>
          </cell>
          <cell r="E93">
            <v>0</v>
          </cell>
          <cell r="F93">
            <v>0</v>
          </cell>
          <cell r="G93">
            <v>0</v>
          </cell>
        </row>
        <row r="94">
          <cell r="C94" t="str">
            <v>KEO CHẤM BỤI
젤리클리너 (Box)</v>
          </cell>
          <cell r="D94">
            <v>2</v>
          </cell>
          <cell r="E94">
            <v>2</v>
          </cell>
          <cell r="F94">
            <v>2</v>
          </cell>
          <cell r="G94">
            <v>0</v>
          </cell>
        </row>
        <row r="95">
          <cell r="C95">
            <v>0</v>
          </cell>
          <cell r="D95">
            <v>0</v>
          </cell>
          <cell r="E95">
            <v>0</v>
          </cell>
          <cell r="F95">
            <v>0</v>
          </cell>
          <cell r="G95">
            <v>0</v>
          </cell>
        </row>
        <row r="96">
          <cell r="C96">
            <v>0</v>
          </cell>
          <cell r="D96">
            <v>0</v>
          </cell>
          <cell r="E96">
            <v>0</v>
          </cell>
          <cell r="F96">
            <v>0</v>
          </cell>
          <cell r="G96">
            <v>0</v>
          </cell>
        </row>
        <row r="97">
          <cell r="C97">
            <v>0</v>
          </cell>
          <cell r="D97">
            <v>0</v>
          </cell>
          <cell r="E97">
            <v>0</v>
          </cell>
          <cell r="F97">
            <v>0</v>
          </cell>
          <cell r="G97">
            <v>0</v>
          </cell>
        </row>
        <row r="98">
          <cell r="C98">
            <v>0</v>
          </cell>
          <cell r="D98">
            <v>0</v>
          </cell>
          <cell r="E98">
            <v>0</v>
          </cell>
          <cell r="F98">
            <v>0</v>
          </cell>
          <cell r="G98">
            <v>0</v>
          </cell>
        </row>
        <row r="99">
          <cell r="C99" t="str">
            <v>LỌ ĐỰNG CỒN</v>
          </cell>
          <cell r="D99">
            <v>6</v>
          </cell>
          <cell r="E99">
            <v>36</v>
          </cell>
          <cell r="F99">
            <v>36</v>
          </cell>
          <cell r="G99">
            <v>0</v>
          </cell>
        </row>
        <row r="100">
          <cell r="C100">
            <v>0</v>
          </cell>
          <cell r="D100">
            <v>0</v>
          </cell>
          <cell r="E100">
            <v>0</v>
          </cell>
          <cell r="F100">
            <v>0</v>
          </cell>
          <cell r="G100">
            <v>0</v>
          </cell>
        </row>
        <row r="101">
          <cell r="C101">
            <v>0</v>
          </cell>
          <cell r="D101">
            <v>0</v>
          </cell>
          <cell r="E101">
            <v>0</v>
          </cell>
          <cell r="F101">
            <v>0</v>
          </cell>
          <cell r="G101">
            <v>0</v>
          </cell>
        </row>
        <row r="102">
          <cell r="C102">
            <v>0</v>
          </cell>
          <cell r="D102">
            <v>0</v>
          </cell>
          <cell r="E102">
            <v>0</v>
          </cell>
          <cell r="F102">
            <v>0</v>
          </cell>
          <cell r="G102">
            <v>0</v>
          </cell>
        </row>
        <row r="103">
          <cell r="C103">
            <v>0</v>
          </cell>
          <cell r="D103">
            <v>0</v>
          </cell>
          <cell r="E103">
            <v>0</v>
          </cell>
          <cell r="F103">
            <v>0</v>
          </cell>
          <cell r="G103">
            <v>0</v>
          </cell>
        </row>
        <row r="104">
          <cell r="C104" t="str">
            <v>Mực in tem
 라벨 인쇄하는 잉크
EA</v>
          </cell>
          <cell r="D104">
            <v>79</v>
          </cell>
          <cell r="E104">
            <v>82</v>
          </cell>
          <cell r="F104">
            <v>48</v>
          </cell>
          <cell r="G104">
            <v>34</v>
          </cell>
        </row>
        <row r="105">
          <cell r="C105">
            <v>0</v>
          </cell>
          <cell r="D105">
            <v>0</v>
          </cell>
          <cell r="E105">
            <v>0</v>
          </cell>
          <cell r="F105">
            <v>0</v>
          </cell>
          <cell r="G105">
            <v>0</v>
          </cell>
        </row>
        <row r="106">
          <cell r="C106">
            <v>0</v>
          </cell>
          <cell r="D106">
            <v>0</v>
          </cell>
          <cell r="E106">
            <v>0</v>
          </cell>
          <cell r="F106">
            <v>0</v>
          </cell>
          <cell r="G106">
            <v>0</v>
          </cell>
        </row>
        <row r="107">
          <cell r="C107">
            <v>0</v>
          </cell>
          <cell r="D107">
            <v>0</v>
          </cell>
          <cell r="E107">
            <v>0</v>
          </cell>
          <cell r="F107">
            <v>0</v>
          </cell>
          <cell r="G107">
            <v>0</v>
          </cell>
        </row>
        <row r="108">
          <cell r="C108">
            <v>0</v>
          </cell>
          <cell r="D108">
            <v>0</v>
          </cell>
          <cell r="E108">
            <v>0</v>
          </cell>
          <cell r="F108">
            <v>0</v>
          </cell>
          <cell r="G108">
            <v>0</v>
          </cell>
        </row>
        <row r="109">
          <cell r="C109" t="str">
            <v>PIN ĐÈN</v>
          </cell>
          <cell r="D109">
            <v>2</v>
          </cell>
          <cell r="E109">
            <v>2</v>
          </cell>
          <cell r="F109">
            <v>2</v>
          </cell>
          <cell r="G109">
            <v>0</v>
          </cell>
        </row>
        <row r="110">
          <cell r="C110">
            <v>0</v>
          </cell>
          <cell r="D110">
            <v>0</v>
          </cell>
          <cell r="E110">
            <v>0</v>
          </cell>
          <cell r="F110">
            <v>0</v>
          </cell>
          <cell r="G110">
            <v>0</v>
          </cell>
        </row>
        <row r="111">
          <cell r="C111">
            <v>0</v>
          </cell>
          <cell r="D111">
            <v>0</v>
          </cell>
          <cell r="E111">
            <v>0</v>
          </cell>
          <cell r="F111">
            <v>0</v>
          </cell>
          <cell r="G111">
            <v>0</v>
          </cell>
        </row>
        <row r="112">
          <cell r="C112">
            <v>0</v>
          </cell>
          <cell r="D112">
            <v>0</v>
          </cell>
          <cell r="E112">
            <v>0</v>
          </cell>
          <cell r="F112">
            <v>0</v>
          </cell>
          <cell r="G112">
            <v>0</v>
          </cell>
        </row>
        <row r="113">
          <cell r="C113">
            <v>0</v>
          </cell>
          <cell r="D113">
            <v>0</v>
          </cell>
          <cell r="E113">
            <v>0</v>
          </cell>
          <cell r="F113">
            <v>0</v>
          </cell>
          <cell r="G113">
            <v>0</v>
          </cell>
        </row>
        <row r="114">
          <cell r="C114" t="str">
            <v>라인테이프 
Line Tape  xanh dương ( Blue) 48mm*33m</v>
          </cell>
          <cell r="D114">
            <v>65</v>
          </cell>
          <cell r="E114">
            <v>95</v>
          </cell>
          <cell r="F114">
            <v>38</v>
          </cell>
          <cell r="G114">
            <v>57</v>
          </cell>
        </row>
        <row r="115">
          <cell r="C115">
            <v>0</v>
          </cell>
          <cell r="D115">
            <v>0</v>
          </cell>
          <cell r="E115">
            <v>0</v>
          </cell>
          <cell r="F115">
            <v>0</v>
          </cell>
          <cell r="G115">
            <v>0</v>
          </cell>
        </row>
        <row r="116">
          <cell r="C116">
            <v>0</v>
          </cell>
          <cell r="D116">
            <v>0</v>
          </cell>
          <cell r="E116">
            <v>0</v>
          </cell>
          <cell r="F116">
            <v>0</v>
          </cell>
          <cell r="G116">
            <v>0</v>
          </cell>
        </row>
        <row r="117">
          <cell r="C117">
            <v>0</v>
          </cell>
          <cell r="D117">
            <v>0</v>
          </cell>
          <cell r="E117">
            <v>0</v>
          </cell>
          <cell r="F117">
            <v>0</v>
          </cell>
          <cell r="G117">
            <v>0</v>
          </cell>
        </row>
        <row r="118">
          <cell r="C118">
            <v>0</v>
          </cell>
          <cell r="D118">
            <v>0</v>
          </cell>
          <cell r="E118">
            <v>0</v>
          </cell>
          <cell r="F118">
            <v>0</v>
          </cell>
          <cell r="G118">
            <v>0</v>
          </cell>
        </row>
        <row r="119">
          <cell r="C119" t="str">
            <v>라인테이프 
Line Tape màu vàng ( yellow) 48mm*33m</v>
          </cell>
          <cell r="D119">
            <v>102</v>
          </cell>
          <cell r="E119">
            <v>82</v>
          </cell>
          <cell r="F119">
            <v>82</v>
          </cell>
          <cell r="G119">
            <v>0</v>
          </cell>
        </row>
        <row r="120">
          <cell r="C120">
            <v>0</v>
          </cell>
          <cell r="D120">
            <v>0</v>
          </cell>
          <cell r="E120">
            <v>0</v>
          </cell>
          <cell r="F120">
            <v>0</v>
          </cell>
          <cell r="G120">
            <v>0</v>
          </cell>
        </row>
        <row r="121">
          <cell r="C121">
            <v>0</v>
          </cell>
          <cell r="D121">
            <v>0</v>
          </cell>
          <cell r="E121">
            <v>0</v>
          </cell>
          <cell r="F121">
            <v>0</v>
          </cell>
          <cell r="G121">
            <v>0</v>
          </cell>
        </row>
        <row r="122">
          <cell r="C122">
            <v>0</v>
          </cell>
          <cell r="D122">
            <v>0</v>
          </cell>
          <cell r="E122">
            <v>0</v>
          </cell>
          <cell r="F122">
            <v>0</v>
          </cell>
          <cell r="G122">
            <v>0</v>
          </cell>
        </row>
        <row r="123">
          <cell r="C123">
            <v>0</v>
          </cell>
          <cell r="D123">
            <v>0</v>
          </cell>
          <cell r="E123">
            <v>0</v>
          </cell>
          <cell r="F123">
            <v>0</v>
          </cell>
          <cell r="G123">
            <v>0</v>
          </cell>
        </row>
        <row r="124">
          <cell r="C124" t="str">
            <v>라인테이프 
Line Tape màu đỏ (red) 48mm*33m</v>
          </cell>
          <cell r="D124">
            <v>40</v>
          </cell>
          <cell r="E124">
            <v>22</v>
          </cell>
          <cell r="F124">
            <v>22</v>
          </cell>
          <cell r="G124">
            <v>0</v>
          </cell>
        </row>
        <row r="125">
          <cell r="C125">
            <v>0</v>
          </cell>
          <cell r="D125">
            <v>0</v>
          </cell>
          <cell r="E125">
            <v>0</v>
          </cell>
          <cell r="F125">
            <v>0</v>
          </cell>
          <cell r="G125">
            <v>0</v>
          </cell>
        </row>
        <row r="126">
          <cell r="C126">
            <v>0</v>
          </cell>
          <cell r="D126">
            <v>0</v>
          </cell>
          <cell r="E126">
            <v>0</v>
          </cell>
          <cell r="F126">
            <v>0</v>
          </cell>
          <cell r="G126">
            <v>0</v>
          </cell>
        </row>
        <row r="127">
          <cell r="C127">
            <v>0</v>
          </cell>
          <cell r="D127">
            <v>0</v>
          </cell>
          <cell r="E127">
            <v>0</v>
          </cell>
          <cell r="F127">
            <v>0</v>
          </cell>
          <cell r="G127">
            <v>0</v>
          </cell>
        </row>
        <row r="128">
          <cell r="C128">
            <v>0</v>
          </cell>
          <cell r="D128">
            <v>0</v>
          </cell>
          <cell r="E128">
            <v>0</v>
          </cell>
          <cell r="F128">
            <v>0</v>
          </cell>
          <cell r="G128">
            <v>0</v>
          </cell>
        </row>
        <row r="129">
          <cell r="C129" t="str">
            <v>Xốp trắng 1T
Sponge 1T White</v>
          </cell>
          <cell r="D129">
            <v>233</v>
          </cell>
          <cell r="E129">
            <v>293</v>
          </cell>
          <cell r="F129">
            <v>184</v>
          </cell>
          <cell r="G129">
            <v>109</v>
          </cell>
        </row>
        <row r="130">
          <cell r="C130">
            <v>0</v>
          </cell>
          <cell r="D130">
            <v>0</v>
          </cell>
          <cell r="E130">
            <v>0</v>
          </cell>
          <cell r="F130">
            <v>0</v>
          </cell>
          <cell r="G130">
            <v>0</v>
          </cell>
        </row>
        <row r="131">
          <cell r="C131">
            <v>0</v>
          </cell>
          <cell r="D131">
            <v>0</v>
          </cell>
          <cell r="E131">
            <v>0</v>
          </cell>
          <cell r="F131">
            <v>0</v>
          </cell>
          <cell r="G131">
            <v>0</v>
          </cell>
        </row>
        <row r="132">
          <cell r="C132">
            <v>0</v>
          </cell>
          <cell r="D132">
            <v>0</v>
          </cell>
          <cell r="E132">
            <v>0</v>
          </cell>
          <cell r="F132">
            <v>0</v>
          </cell>
          <cell r="G132">
            <v>0</v>
          </cell>
        </row>
        <row r="133">
          <cell r="C133">
            <v>0</v>
          </cell>
          <cell r="D133">
            <v>0</v>
          </cell>
          <cell r="E133">
            <v>0</v>
          </cell>
          <cell r="F133">
            <v>0</v>
          </cell>
          <cell r="G133">
            <v>0</v>
          </cell>
        </row>
        <row r="134">
          <cell r="C134" t="str">
            <v>Xốp trắng 1.5T</v>
          </cell>
          <cell r="D134">
            <v>0</v>
          </cell>
          <cell r="E134">
            <v>0</v>
          </cell>
          <cell r="F134">
            <v>0</v>
          </cell>
          <cell r="G134">
            <v>0</v>
          </cell>
        </row>
        <row r="135">
          <cell r="C135">
            <v>0</v>
          </cell>
          <cell r="D135">
            <v>0</v>
          </cell>
          <cell r="E135">
            <v>0</v>
          </cell>
          <cell r="F135">
            <v>0</v>
          </cell>
          <cell r="G135">
            <v>0</v>
          </cell>
        </row>
        <row r="136">
          <cell r="C136">
            <v>0</v>
          </cell>
          <cell r="D136">
            <v>0</v>
          </cell>
          <cell r="E136">
            <v>0</v>
          </cell>
          <cell r="F136">
            <v>0</v>
          </cell>
          <cell r="G136">
            <v>0</v>
          </cell>
        </row>
        <row r="137">
          <cell r="C137">
            <v>0</v>
          </cell>
          <cell r="D137">
            <v>0</v>
          </cell>
          <cell r="E137">
            <v>0</v>
          </cell>
          <cell r="F137">
            <v>0</v>
          </cell>
          <cell r="G137">
            <v>0</v>
          </cell>
        </row>
        <row r="138">
          <cell r="C138">
            <v>0</v>
          </cell>
          <cell r="D138">
            <v>0</v>
          </cell>
          <cell r="E138">
            <v>0</v>
          </cell>
          <cell r="F138">
            <v>0</v>
          </cell>
          <cell r="G138">
            <v>0</v>
          </cell>
        </row>
        <row r="139">
          <cell r="C139" t="str">
            <v>Xốp trắng 2T
Sponge 2T White</v>
          </cell>
          <cell r="D139">
            <v>25</v>
          </cell>
          <cell r="E139">
            <v>295</v>
          </cell>
          <cell r="F139">
            <v>97</v>
          </cell>
          <cell r="G139">
            <v>198</v>
          </cell>
        </row>
        <row r="140">
          <cell r="C140">
            <v>0</v>
          </cell>
          <cell r="D140">
            <v>0</v>
          </cell>
          <cell r="E140">
            <v>0</v>
          </cell>
          <cell r="F140">
            <v>0</v>
          </cell>
          <cell r="G140">
            <v>0</v>
          </cell>
        </row>
        <row r="141">
          <cell r="C141">
            <v>0</v>
          </cell>
          <cell r="D141">
            <v>0</v>
          </cell>
          <cell r="E141">
            <v>0</v>
          </cell>
          <cell r="F141">
            <v>0</v>
          </cell>
          <cell r="G141">
            <v>0</v>
          </cell>
        </row>
        <row r="142">
          <cell r="C142">
            <v>0</v>
          </cell>
          <cell r="D142">
            <v>0</v>
          </cell>
          <cell r="E142">
            <v>0</v>
          </cell>
          <cell r="F142">
            <v>0</v>
          </cell>
          <cell r="G142">
            <v>0</v>
          </cell>
        </row>
        <row r="143">
          <cell r="C143">
            <v>0</v>
          </cell>
          <cell r="D143">
            <v>0</v>
          </cell>
          <cell r="E143">
            <v>0</v>
          </cell>
          <cell r="F143">
            <v>0</v>
          </cell>
          <cell r="G143">
            <v>0</v>
          </cell>
        </row>
        <row r="144">
          <cell r="C144" t="str">
            <v>Xốp trắng 3T
Sponge 3T White</v>
          </cell>
          <cell r="D144">
            <v>129</v>
          </cell>
          <cell r="E144">
            <v>110</v>
          </cell>
          <cell r="F144">
            <v>110</v>
          </cell>
          <cell r="G144">
            <v>0</v>
          </cell>
        </row>
        <row r="145">
          <cell r="C145">
            <v>0</v>
          </cell>
          <cell r="D145">
            <v>0</v>
          </cell>
          <cell r="E145">
            <v>0</v>
          </cell>
          <cell r="F145">
            <v>0</v>
          </cell>
          <cell r="G145">
            <v>0</v>
          </cell>
        </row>
        <row r="146">
          <cell r="C146">
            <v>0</v>
          </cell>
          <cell r="D146">
            <v>0</v>
          </cell>
          <cell r="E146">
            <v>0</v>
          </cell>
          <cell r="F146">
            <v>0</v>
          </cell>
          <cell r="G146">
            <v>0</v>
          </cell>
        </row>
        <row r="147">
          <cell r="C147">
            <v>0</v>
          </cell>
          <cell r="D147">
            <v>0</v>
          </cell>
          <cell r="E147">
            <v>0</v>
          </cell>
          <cell r="F147">
            <v>0</v>
          </cell>
          <cell r="G147">
            <v>0</v>
          </cell>
        </row>
        <row r="148">
          <cell r="C148">
            <v>0</v>
          </cell>
          <cell r="D148">
            <v>0</v>
          </cell>
          <cell r="E148">
            <v>0</v>
          </cell>
          <cell r="F148">
            <v>0</v>
          </cell>
          <cell r="G148">
            <v>0</v>
          </cell>
        </row>
        <row r="149">
          <cell r="C149" t="str">
            <v>Xốp trắng 5T
Sponge 5T White</v>
          </cell>
          <cell r="D149">
            <v>252</v>
          </cell>
          <cell r="E149">
            <v>251</v>
          </cell>
          <cell r="F149">
            <v>251</v>
          </cell>
          <cell r="G149">
            <v>0</v>
          </cell>
        </row>
        <row r="150">
          <cell r="C150">
            <v>0</v>
          </cell>
          <cell r="D150">
            <v>0</v>
          </cell>
          <cell r="E150">
            <v>0</v>
          </cell>
          <cell r="F150">
            <v>0</v>
          </cell>
          <cell r="G150">
            <v>0</v>
          </cell>
        </row>
        <row r="151">
          <cell r="C151">
            <v>0</v>
          </cell>
          <cell r="D151">
            <v>0</v>
          </cell>
          <cell r="E151">
            <v>0</v>
          </cell>
          <cell r="F151">
            <v>0</v>
          </cell>
          <cell r="G151">
            <v>0</v>
          </cell>
        </row>
        <row r="152">
          <cell r="C152">
            <v>0</v>
          </cell>
          <cell r="D152">
            <v>0</v>
          </cell>
          <cell r="E152">
            <v>0</v>
          </cell>
          <cell r="F152">
            <v>0</v>
          </cell>
          <cell r="G152">
            <v>0</v>
          </cell>
        </row>
        <row r="153">
          <cell r="C153">
            <v>0</v>
          </cell>
          <cell r="D153">
            <v>0</v>
          </cell>
          <cell r="E153">
            <v>0</v>
          </cell>
          <cell r="F153">
            <v>0</v>
          </cell>
          <cell r="G153">
            <v>0</v>
          </cell>
        </row>
        <row r="154">
          <cell r="C154" t="str">
            <v>Xốp vàng 1T
Sponge 1T Yellow</v>
          </cell>
          <cell r="D154">
            <v>82</v>
          </cell>
          <cell r="E154">
            <v>361</v>
          </cell>
          <cell r="F154">
            <v>83</v>
          </cell>
          <cell r="G154">
            <v>278</v>
          </cell>
        </row>
        <row r="155">
          <cell r="C155">
            <v>0</v>
          </cell>
          <cell r="D155">
            <v>0</v>
          </cell>
          <cell r="E155">
            <v>0</v>
          </cell>
          <cell r="F155">
            <v>0</v>
          </cell>
          <cell r="G155">
            <v>0</v>
          </cell>
        </row>
        <row r="156">
          <cell r="C156">
            <v>0</v>
          </cell>
          <cell r="D156">
            <v>0</v>
          </cell>
          <cell r="E156">
            <v>0</v>
          </cell>
          <cell r="F156">
            <v>0</v>
          </cell>
          <cell r="G156">
            <v>0</v>
          </cell>
        </row>
        <row r="157">
          <cell r="C157">
            <v>0</v>
          </cell>
          <cell r="D157">
            <v>0</v>
          </cell>
          <cell r="E157">
            <v>0</v>
          </cell>
          <cell r="F157">
            <v>0</v>
          </cell>
          <cell r="G157">
            <v>0</v>
          </cell>
        </row>
        <row r="158">
          <cell r="C158">
            <v>0</v>
          </cell>
          <cell r="D158">
            <v>0</v>
          </cell>
          <cell r="E158">
            <v>0</v>
          </cell>
          <cell r="F158">
            <v>0</v>
          </cell>
          <cell r="G158">
            <v>0</v>
          </cell>
        </row>
        <row r="159">
          <cell r="C159" t="str">
            <v>Xốp vàng 1.5T</v>
          </cell>
          <cell r="D159">
            <v>0</v>
          </cell>
          <cell r="E159">
            <v>0</v>
          </cell>
          <cell r="F159">
            <v>0</v>
          </cell>
          <cell r="G159">
            <v>0</v>
          </cell>
        </row>
        <row r="160">
          <cell r="C160">
            <v>0</v>
          </cell>
          <cell r="D160">
            <v>0</v>
          </cell>
          <cell r="E160">
            <v>0</v>
          </cell>
          <cell r="F160">
            <v>0</v>
          </cell>
          <cell r="G160">
            <v>0</v>
          </cell>
        </row>
        <row r="161">
          <cell r="C161">
            <v>0</v>
          </cell>
          <cell r="D161">
            <v>0</v>
          </cell>
          <cell r="E161">
            <v>0</v>
          </cell>
          <cell r="F161">
            <v>0</v>
          </cell>
          <cell r="G161">
            <v>0</v>
          </cell>
        </row>
        <row r="162">
          <cell r="C162">
            <v>0</v>
          </cell>
          <cell r="D162">
            <v>0</v>
          </cell>
          <cell r="E162">
            <v>0</v>
          </cell>
          <cell r="F162">
            <v>0</v>
          </cell>
          <cell r="G162">
            <v>0</v>
          </cell>
        </row>
        <row r="163">
          <cell r="C163">
            <v>0</v>
          </cell>
          <cell r="D163">
            <v>0</v>
          </cell>
          <cell r="E163">
            <v>0</v>
          </cell>
          <cell r="F163">
            <v>0</v>
          </cell>
          <cell r="G163">
            <v>0</v>
          </cell>
        </row>
        <row r="164">
          <cell r="C164" t="str">
            <v>Xốp vàng 2T
Sponge 2T Yellow</v>
          </cell>
          <cell r="D164">
            <v>209</v>
          </cell>
          <cell r="E164">
            <v>264</v>
          </cell>
          <cell r="F164">
            <v>216</v>
          </cell>
          <cell r="G164">
            <v>48</v>
          </cell>
        </row>
        <row r="165">
          <cell r="C165">
            <v>0</v>
          </cell>
          <cell r="D165">
            <v>0</v>
          </cell>
          <cell r="E165">
            <v>0</v>
          </cell>
          <cell r="F165">
            <v>0</v>
          </cell>
          <cell r="G165">
            <v>0</v>
          </cell>
        </row>
        <row r="166">
          <cell r="C166">
            <v>0</v>
          </cell>
          <cell r="D166">
            <v>0</v>
          </cell>
          <cell r="E166">
            <v>0</v>
          </cell>
          <cell r="F166">
            <v>0</v>
          </cell>
          <cell r="G166">
            <v>0</v>
          </cell>
        </row>
        <row r="167">
          <cell r="C167">
            <v>0</v>
          </cell>
          <cell r="D167">
            <v>0</v>
          </cell>
          <cell r="E167">
            <v>0</v>
          </cell>
          <cell r="F167">
            <v>0</v>
          </cell>
          <cell r="G167">
            <v>0</v>
          </cell>
        </row>
        <row r="168">
          <cell r="C168">
            <v>0</v>
          </cell>
          <cell r="D168">
            <v>0</v>
          </cell>
          <cell r="E168">
            <v>0</v>
          </cell>
          <cell r="F168">
            <v>0</v>
          </cell>
          <cell r="G168">
            <v>0</v>
          </cell>
        </row>
        <row r="169">
          <cell r="C169" t="str">
            <v>Xốp cam 1T CY TECH</v>
          </cell>
          <cell r="D169">
            <v>0</v>
          </cell>
          <cell r="E169">
            <v>95</v>
          </cell>
          <cell r="F169">
            <v>48</v>
          </cell>
          <cell r="G169">
            <v>47</v>
          </cell>
        </row>
        <row r="170">
          <cell r="C170">
            <v>0</v>
          </cell>
          <cell r="D170">
            <v>0</v>
          </cell>
          <cell r="E170">
            <v>0</v>
          </cell>
          <cell r="F170">
            <v>0</v>
          </cell>
          <cell r="G170">
            <v>0</v>
          </cell>
        </row>
        <row r="171">
          <cell r="C171">
            <v>0</v>
          </cell>
          <cell r="D171">
            <v>0</v>
          </cell>
          <cell r="E171">
            <v>0</v>
          </cell>
          <cell r="F171">
            <v>0</v>
          </cell>
          <cell r="G171">
            <v>0</v>
          </cell>
        </row>
        <row r="172">
          <cell r="C172">
            <v>0</v>
          </cell>
          <cell r="D172">
            <v>0</v>
          </cell>
          <cell r="E172">
            <v>0</v>
          </cell>
          <cell r="F172">
            <v>0</v>
          </cell>
          <cell r="G172">
            <v>0</v>
          </cell>
        </row>
        <row r="173">
          <cell r="C173">
            <v>0</v>
          </cell>
          <cell r="D173">
            <v>0</v>
          </cell>
          <cell r="E173">
            <v>0</v>
          </cell>
          <cell r="F173">
            <v>0</v>
          </cell>
          <cell r="G173">
            <v>0</v>
          </cell>
        </row>
        <row r="174">
          <cell r="C174" t="str">
            <v>Xốp cam 1.5T CY TECH</v>
          </cell>
          <cell r="D174">
            <v>125</v>
          </cell>
          <cell r="E174">
            <v>29</v>
          </cell>
          <cell r="F174">
            <v>29</v>
          </cell>
          <cell r="G174">
            <v>0</v>
          </cell>
        </row>
        <row r="175">
          <cell r="C175">
            <v>0</v>
          </cell>
          <cell r="D175">
            <v>0</v>
          </cell>
          <cell r="E175">
            <v>0</v>
          </cell>
          <cell r="F175">
            <v>0</v>
          </cell>
          <cell r="G175">
            <v>0</v>
          </cell>
        </row>
        <row r="176">
          <cell r="C176">
            <v>0</v>
          </cell>
          <cell r="D176">
            <v>0</v>
          </cell>
          <cell r="E176">
            <v>0</v>
          </cell>
          <cell r="F176">
            <v>0</v>
          </cell>
          <cell r="G176">
            <v>0</v>
          </cell>
        </row>
        <row r="177">
          <cell r="C177">
            <v>0</v>
          </cell>
          <cell r="D177">
            <v>0</v>
          </cell>
          <cell r="E177">
            <v>0</v>
          </cell>
          <cell r="F177">
            <v>0</v>
          </cell>
          <cell r="G177">
            <v>0</v>
          </cell>
        </row>
        <row r="178">
          <cell r="C178">
            <v>0</v>
          </cell>
          <cell r="D178">
            <v>0</v>
          </cell>
          <cell r="E178">
            <v>0</v>
          </cell>
          <cell r="F178">
            <v>0</v>
          </cell>
          <cell r="G178">
            <v>0</v>
          </cell>
        </row>
        <row r="179">
          <cell r="C179" t="str">
            <v>Xốp cam 2T CY TECH</v>
          </cell>
          <cell r="D179">
            <v>0</v>
          </cell>
          <cell r="E179">
            <v>86</v>
          </cell>
          <cell r="F179">
            <v>47</v>
          </cell>
          <cell r="G179">
            <v>39</v>
          </cell>
        </row>
        <row r="180">
          <cell r="C180">
            <v>0</v>
          </cell>
          <cell r="D180">
            <v>0</v>
          </cell>
          <cell r="E180">
            <v>0</v>
          </cell>
          <cell r="F180">
            <v>0</v>
          </cell>
          <cell r="G180">
            <v>0</v>
          </cell>
        </row>
        <row r="181">
          <cell r="C181">
            <v>0</v>
          </cell>
          <cell r="D181">
            <v>0</v>
          </cell>
          <cell r="E181">
            <v>0</v>
          </cell>
          <cell r="F181">
            <v>0</v>
          </cell>
          <cell r="G181">
            <v>0</v>
          </cell>
        </row>
        <row r="182">
          <cell r="C182">
            <v>0</v>
          </cell>
          <cell r="D182">
            <v>0</v>
          </cell>
          <cell r="E182">
            <v>0</v>
          </cell>
          <cell r="F182">
            <v>0</v>
          </cell>
          <cell r="G182">
            <v>0</v>
          </cell>
        </row>
        <row r="183">
          <cell r="C183">
            <v>0</v>
          </cell>
          <cell r="D183">
            <v>0</v>
          </cell>
          <cell r="E183">
            <v>0</v>
          </cell>
          <cell r="F183">
            <v>0</v>
          </cell>
          <cell r="G183">
            <v>0</v>
          </cell>
        </row>
        <row r="184">
          <cell r="C184" t="str">
            <v>Xốp cam 3T CY TECH</v>
          </cell>
          <cell r="D184">
            <v>131</v>
          </cell>
          <cell r="E184">
            <v>52</v>
          </cell>
          <cell r="F184">
            <v>52</v>
          </cell>
          <cell r="G184">
            <v>0</v>
          </cell>
        </row>
        <row r="185">
          <cell r="C185">
            <v>0</v>
          </cell>
          <cell r="D185">
            <v>0</v>
          </cell>
          <cell r="E185">
            <v>0</v>
          </cell>
          <cell r="F185">
            <v>0</v>
          </cell>
          <cell r="G185">
            <v>0</v>
          </cell>
        </row>
        <row r="186">
          <cell r="C186">
            <v>0</v>
          </cell>
          <cell r="D186">
            <v>0</v>
          </cell>
          <cell r="E186">
            <v>0</v>
          </cell>
          <cell r="F186">
            <v>0</v>
          </cell>
          <cell r="G186">
            <v>0</v>
          </cell>
        </row>
        <row r="187">
          <cell r="C187">
            <v>0</v>
          </cell>
          <cell r="D187">
            <v>0</v>
          </cell>
          <cell r="E187">
            <v>0</v>
          </cell>
          <cell r="F187">
            <v>0</v>
          </cell>
          <cell r="G187">
            <v>0</v>
          </cell>
        </row>
        <row r="188">
          <cell r="C188">
            <v>0</v>
          </cell>
          <cell r="D188">
            <v>0</v>
          </cell>
          <cell r="E188">
            <v>0</v>
          </cell>
          <cell r="F188">
            <v>0</v>
          </cell>
          <cell r="G188">
            <v>0</v>
          </cell>
        </row>
        <row r="189">
          <cell r="C189" t="str">
            <v>Xốp đen 2T</v>
          </cell>
          <cell r="D189">
            <v>91</v>
          </cell>
          <cell r="E189">
            <v>208</v>
          </cell>
          <cell r="F189">
            <v>76</v>
          </cell>
          <cell r="G189">
            <v>132</v>
          </cell>
        </row>
        <row r="190">
          <cell r="C190">
            <v>0</v>
          </cell>
          <cell r="D190">
            <v>0</v>
          </cell>
          <cell r="E190">
            <v>0</v>
          </cell>
          <cell r="F190">
            <v>0</v>
          </cell>
          <cell r="G190">
            <v>0</v>
          </cell>
        </row>
        <row r="191">
          <cell r="C191">
            <v>0</v>
          </cell>
          <cell r="D191">
            <v>0</v>
          </cell>
          <cell r="E191">
            <v>0</v>
          </cell>
          <cell r="F191">
            <v>0</v>
          </cell>
          <cell r="G191">
            <v>0</v>
          </cell>
        </row>
        <row r="192">
          <cell r="C192">
            <v>0</v>
          </cell>
          <cell r="D192">
            <v>0</v>
          </cell>
          <cell r="E192">
            <v>0</v>
          </cell>
          <cell r="F192">
            <v>0</v>
          </cell>
          <cell r="G192">
            <v>0</v>
          </cell>
        </row>
        <row r="193">
          <cell r="C193">
            <v>0</v>
          </cell>
          <cell r="D193">
            <v>0</v>
          </cell>
          <cell r="E193">
            <v>0</v>
          </cell>
          <cell r="F193">
            <v>0</v>
          </cell>
          <cell r="G193">
            <v>0</v>
          </cell>
        </row>
        <row r="194">
          <cell r="C194" t="str">
            <v>Xốp xanh 2T</v>
          </cell>
          <cell r="D194">
            <v>41</v>
          </cell>
          <cell r="E194">
            <v>117</v>
          </cell>
          <cell r="F194">
            <v>39</v>
          </cell>
          <cell r="G194">
            <v>78</v>
          </cell>
        </row>
        <row r="195">
          <cell r="C195">
            <v>0</v>
          </cell>
          <cell r="D195">
            <v>0</v>
          </cell>
          <cell r="E195">
            <v>0</v>
          </cell>
          <cell r="F195">
            <v>0</v>
          </cell>
          <cell r="G195">
            <v>0</v>
          </cell>
        </row>
        <row r="196">
          <cell r="C196">
            <v>0</v>
          </cell>
          <cell r="D196">
            <v>0</v>
          </cell>
          <cell r="E196">
            <v>0</v>
          </cell>
          <cell r="F196">
            <v>0</v>
          </cell>
          <cell r="G196">
            <v>0</v>
          </cell>
        </row>
        <row r="197">
          <cell r="C197">
            <v>0</v>
          </cell>
          <cell r="D197">
            <v>0</v>
          </cell>
          <cell r="E197">
            <v>0</v>
          </cell>
          <cell r="F197">
            <v>0</v>
          </cell>
          <cell r="G197">
            <v>0</v>
          </cell>
        </row>
        <row r="198">
          <cell r="C198">
            <v>0</v>
          </cell>
          <cell r="D198">
            <v>0</v>
          </cell>
          <cell r="E198">
            <v>0</v>
          </cell>
          <cell r="F198">
            <v>0</v>
          </cell>
          <cell r="G198">
            <v>0</v>
          </cell>
        </row>
        <row r="199">
          <cell r="C199" t="str">
            <v>Xốp xanh 1T</v>
          </cell>
          <cell r="D199">
            <v>0</v>
          </cell>
          <cell r="E199">
            <v>0</v>
          </cell>
          <cell r="F199">
            <v>0</v>
          </cell>
          <cell r="G199">
            <v>0</v>
          </cell>
        </row>
        <row r="200">
          <cell r="C200">
            <v>0</v>
          </cell>
          <cell r="D200">
            <v>0</v>
          </cell>
          <cell r="E200">
            <v>0</v>
          </cell>
          <cell r="F200">
            <v>0</v>
          </cell>
          <cell r="G200">
            <v>0</v>
          </cell>
        </row>
        <row r="201">
          <cell r="C201">
            <v>0</v>
          </cell>
          <cell r="D201">
            <v>0</v>
          </cell>
          <cell r="E201">
            <v>0</v>
          </cell>
          <cell r="F201">
            <v>0</v>
          </cell>
          <cell r="G201">
            <v>0</v>
          </cell>
        </row>
        <row r="202">
          <cell r="C202">
            <v>0</v>
          </cell>
          <cell r="D202">
            <v>0</v>
          </cell>
          <cell r="E202">
            <v>0</v>
          </cell>
          <cell r="F202">
            <v>0</v>
          </cell>
          <cell r="G202">
            <v>0</v>
          </cell>
        </row>
        <row r="203">
          <cell r="C203">
            <v>0</v>
          </cell>
          <cell r="D203">
            <v>0</v>
          </cell>
          <cell r="E203">
            <v>0</v>
          </cell>
          <cell r="F203">
            <v>0</v>
          </cell>
          <cell r="G203">
            <v>0</v>
          </cell>
        </row>
        <row r="204">
          <cell r="C204" t="str">
            <v>JYS G60 
30*50</v>
          </cell>
          <cell r="D204">
            <v>0</v>
          </cell>
          <cell r="E204">
            <v>52</v>
          </cell>
          <cell r="F204">
            <v>22</v>
          </cell>
          <cell r="G204">
            <v>30</v>
          </cell>
        </row>
        <row r="205">
          <cell r="C205">
            <v>0</v>
          </cell>
          <cell r="D205">
            <v>0</v>
          </cell>
          <cell r="E205">
            <v>0</v>
          </cell>
          <cell r="F205">
            <v>0</v>
          </cell>
          <cell r="G205">
            <v>0</v>
          </cell>
        </row>
        <row r="206">
          <cell r="C206">
            <v>0</v>
          </cell>
          <cell r="D206">
            <v>0</v>
          </cell>
          <cell r="E206">
            <v>0</v>
          </cell>
          <cell r="F206">
            <v>0</v>
          </cell>
          <cell r="G206">
            <v>0</v>
          </cell>
        </row>
        <row r="207">
          <cell r="C207">
            <v>0</v>
          </cell>
          <cell r="D207">
            <v>0</v>
          </cell>
          <cell r="E207">
            <v>0</v>
          </cell>
          <cell r="F207">
            <v>0</v>
          </cell>
          <cell r="G207">
            <v>0</v>
          </cell>
        </row>
        <row r="208">
          <cell r="C208">
            <v>0</v>
          </cell>
          <cell r="D208">
            <v>0</v>
          </cell>
          <cell r="E208">
            <v>0</v>
          </cell>
          <cell r="F208">
            <v>0</v>
          </cell>
          <cell r="G208">
            <v>0</v>
          </cell>
        </row>
        <row r="209">
          <cell r="C209" t="str">
            <v>JYS G60 
40*50</v>
          </cell>
          <cell r="D209">
            <v>7</v>
          </cell>
          <cell r="E209">
            <v>25</v>
          </cell>
          <cell r="F209">
            <v>10</v>
          </cell>
          <cell r="G209">
            <v>15</v>
          </cell>
        </row>
        <row r="210">
          <cell r="C210">
            <v>0</v>
          </cell>
          <cell r="D210">
            <v>0</v>
          </cell>
          <cell r="E210">
            <v>0</v>
          </cell>
          <cell r="F210">
            <v>0</v>
          </cell>
          <cell r="G210">
            <v>0</v>
          </cell>
        </row>
        <row r="211">
          <cell r="C211">
            <v>0</v>
          </cell>
          <cell r="D211">
            <v>0</v>
          </cell>
          <cell r="E211">
            <v>0</v>
          </cell>
          <cell r="F211">
            <v>0</v>
          </cell>
          <cell r="G211">
            <v>0</v>
          </cell>
        </row>
        <row r="212">
          <cell r="C212">
            <v>0</v>
          </cell>
          <cell r="D212">
            <v>0</v>
          </cell>
          <cell r="E212">
            <v>0</v>
          </cell>
          <cell r="F212">
            <v>0</v>
          </cell>
          <cell r="G212">
            <v>0</v>
          </cell>
        </row>
        <row r="213">
          <cell r="C213">
            <v>0</v>
          </cell>
          <cell r="D213">
            <v>0</v>
          </cell>
          <cell r="E213">
            <v>0</v>
          </cell>
          <cell r="F213">
            <v>0</v>
          </cell>
          <cell r="G213">
            <v>0</v>
          </cell>
        </row>
        <row r="214">
          <cell r="C214" t="str">
            <v>JYS G60 
50*50</v>
          </cell>
          <cell r="D214">
            <v>53</v>
          </cell>
          <cell r="E214">
            <v>53</v>
          </cell>
          <cell r="F214">
            <v>83</v>
          </cell>
          <cell r="G214">
            <v>-30</v>
          </cell>
        </row>
        <row r="215">
          <cell r="C215">
            <v>0</v>
          </cell>
          <cell r="D215">
            <v>0</v>
          </cell>
          <cell r="E215">
            <v>0</v>
          </cell>
          <cell r="F215">
            <v>0</v>
          </cell>
          <cell r="G215">
            <v>0</v>
          </cell>
        </row>
        <row r="216">
          <cell r="C216">
            <v>0</v>
          </cell>
          <cell r="D216">
            <v>0</v>
          </cell>
          <cell r="E216">
            <v>0</v>
          </cell>
          <cell r="F216">
            <v>0</v>
          </cell>
          <cell r="G216">
            <v>0</v>
          </cell>
        </row>
        <row r="217">
          <cell r="C217">
            <v>0</v>
          </cell>
          <cell r="D217">
            <v>0</v>
          </cell>
          <cell r="E217">
            <v>0</v>
          </cell>
          <cell r="F217">
            <v>0</v>
          </cell>
          <cell r="G217">
            <v>0</v>
          </cell>
        </row>
        <row r="218">
          <cell r="C218">
            <v>0</v>
          </cell>
          <cell r="D218">
            <v>0</v>
          </cell>
          <cell r="E218">
            <v>0</v>
          </cell>
          <cell r="F218">
            <v>0</v>
          </cell>
          <cell r="G218">
            <v>0</v>
          </cell>
        </row>
        <row r="219">
          <cell r="C219" t="str">
            <v>JYS G60 
80*50</v>
          </cell>
          <cell r="D219">
            <v>9</v>
          </cell>
          <cell r="E219">
            <v>61</v>
          </cell>
          <cell r="F219">
            <v>22</v>
          </cell>
          <cell r="G219">
            <v>39</v>
          </cell>
        </row>
        <row r="220">
          <cell r="C220">
            <v>0</v>
          </cell>
          <cell r="D220">
            <v>0</v>
          </cell>
          <cell r="E220">
            <v>0</v>
          </cell>
          <cell r="F220">
            <v>0</v>
          </cell>
          <cell r="G220">
            <v>0</v>
          </cell>
        </row>
        <row r="221">
          <cell r="C221">
            <v>0</v>
          </cell>
          <cell r="D221">
            <v>0</v>
          </cell>
          <cell r="E221">
            <v>0</v>
          </cell>
          <cell r="F221">
            <v>0</v>
          </cell>
          <cell r="G221">
            <v>0</v>
          </cell>
        </row>
        <row r="222">
          <cell r="C222">
            <v>0</v>
          </cell>
          <cell r="D222">
            <v>0</v>
          </cell>
          <cell r="E222">
            <v>0</v>
          </cell>
          <cell r="F222">
            <v>0</v>
          </cell>
          <cell r="G222">
            <v>0</v>
          </cell>
        </row>
        <row r="223">
          <cell r="C223">
            <v>0</v>
          </cell>
          <cell r="D223">
            <v>0</v>
          </cell>
          <cell r="E223">
            <v>0</v>
          </cell>
          <cell r="F223">
            <v>0</v>
          </cell>
          <cell r="G223">
            <v>0</v>
          </cell>
        </row>
        <row r="224">
          <cell r="C224" t="str">
            <v>JYS G60 
20*50</v>
          </cell>
          <cell r="D224">
            <v>136</v>
          </cell>
          <cell r="E224">
            <v>35</v>
          </cell>
          <cell r="F224">
            <v>35</v>
          </cell>
          <cell r="G224">
            <v>0</v>
          </cell>
        </row>
        <row r="225">
          <cell r="C225">
            <v>0</v>
          </cell>
          <cell r="D225">
            <v>0</v>
          </cell>
          <cell r="E225">
            <v>0</v>
          </cell>
          <cell r="F225">
            <v>0</v>
          </cell>
          <cell r="G225">
            <v>0</v>
          </cell>
        </row>
        <row r="226">
          <cell r="C226">
            <v>0</v>
          </cell>
          <cell r="D226">
            <v>0</v>
          </cell>
          <cell r="E226">
            <v>0</v>
          </cell>
          <cell r="F226">
            <v>0</v>
          </cell>
          <cell r="G226">
            <v>0</v>
          </cell>
        </row>
        <row r="227">
          <cell r="C227">
            <v>0</v>
          </cell>
          <cell r="D227">
            <v>0</v>
          </cell>
          <cell r="E227">
            <v>0</v>
          </cell>
          <cell r="F227">
            <v>0</v>
          </cell>
          <cell r="G227">
            <v>0</v>
          </cell>
        </row>
        <row r="228">
          <cell r="C228">
            <v>0</v>
          </cell>
          <cell r="D228">
            <v>0</v>
          </cell>
          <cell r="E228">
            <v>0</v>
          </cell>
          <cell r="F228">
            <v>0</v>
          </cell>
          <cell r="G228">
            <v>0</v>
          </cell>
        </row>
        <row r="229">
          <cell r="C229" t="str">
            <v>Túi bóng (Poly bag)
 플리백
26*15*0.05T(LOẠI B)</v>
          </cell>
          <cell r="D229">
            <v>9055</v>
          </cell>
          <cell r="E229">
            <v>13069</v>
          </cell>
          <cell r="F229">
            <v>482</v>
          </cell>
          <cell r="G229">
            <v>12587</v>
          </cell>
        </row>
        <row r="230">
          <cell r="C230">
            <v>0</v>
          </cell>
          <cell r="D230">
            <v>0</v>
          </cell>
          <cell r="E230">
            <v>0</v>
          </cell>
          <cell r="F230">
            <v>0</v>
          </cell>
          <cell r="G230">
            <v>0</v>
          </cell>
        </row>
        <row r="231">
          <cell r="C231">
            <v>0</v>
          </cell>
          <cell r="D231">
            <v>0</v>
          </cell>
          <cell r="E231">
            <v>0</v>
          </cell>
          <cell r="F231">
            <v>0</v>
          </cell>
          <cell r="G231">
            <v>0</v>
          </cell>
        </row>
        <row r="232">
          <cell r="C232">
            <v>0</v>
          </cell>
          <cell r="D232">
            <v>0</v>
          </cell>
          <cell r="E232">
            <v>0</v>
          </cell>
          <cell r="F232">
            <v>0</v>
          </cell>
          <cell r="G232">
            <v>0</v>
          </cell>
        </row>
        <row r="233">
          <cell r="C233">
            <v>0</v>
          </cell>
          <cell r="D233">
            <v>0</v>
          </cell>
          <cell r="E233">
            <v>0</v>
          </cell>
          <cell r="F233">
            <v>0</v>
          </cell>
          <cell r="G233">
            <v>0</v>
          </cell>
        </row>
        <row r="234">
          <cell r="C234" t="str">
            <v>Túi bóng (Poly bag)
 플리백
80*80*0.05T ( LOẠI B)</v>
          </cell>
          <cell r="D234">
            <v>5899</v>
          </cell>
          <cell r="E234">
            <v>670</v>
          </cell>
          <cell r="F234">
            <v>670</v>
          </cell>
          <cell r="G234">
            <v>0</v>
          </cell>
        </row>
        <row r="235">
          <cell r="C235">
            <v>0</v>
          </cell>
          <cell r="D235">
            <v>0</v>
          </cell>
          <cell r="E235">
            <v>0</v>
          </cell>
          <cell r="F235">
            <v>0</v>
          </cell>
          <cell r="G235">
            <v>0</v>
          </cell>
        </row>
        <row r="236">
          <cell r="C236">
            <v>0</v>
          </cell>
          <cell r="D236">
            <v>0</v>
          </cell>
          <cell r="E236">
            <v>0</v>
          </cell>
          <cell r="F236">
            <v>0</v>
          </cell>
          <cell r="G236">
            <v>0</v>
          </cell>
        </row>
        <row r="237">
          <cell r="C237">
            <v>0</v>
          </cell>
          <cell r="D237">
            <v>0</v>
          </cell>
          <cell r="E237">
            <v>0</v>
          </cell>
          <cell r="F237">
            <v>0</v>
          </cell>
          <cell r="G237">
            <v>0</v>
          </cell>
        </row>
        <row r="238">
          <cell r="C238">
            <v>0</v>
          </cell>
          <cell r="D238">
            <v>0</v>
          </cell>
          <cell r="E238">
            <v>0</v>
          </cell>
          <cell r="F238">
            <v>0</v>
          </cell>
          <cell r="G238">
            <v>0</v>
          </cell>
        </row>
        <row r="239">
          <cell r="C239" t="str">
            <v>Túi bóng (Poly bag)
 플리백
100*130*0.05T (LOẠI B)</v>
          </cell>
          <cell r="D239">
            <v>5634</v>
          </cell>
          <cell r="E239">
            <v>6176</v>
          </cell>
          <cell r="F239">
            <v>0</v>
          </cell>
          <cell r="G239">
            <v>6176</v>
          </cell>
        </row>
        <row r="240">
          <cell r="C240">
            <v>0</v>
          </cell>
          <cell r="D240">
            <v>0</v>
          </cell>
          <cell r="E240">
            <v>0</v>
          </cell>
          <cell r="F240">
            <v>0</v>
          </cell>
          <cell r="G240">
            <v>0</v>
          </cell>
        </row>
        <row r="241">
          <cell r="C241">
            <v>0</v>
          </cell>
          <cell r="D241">
            <v>0</v>
          </cell>
          <cell r="E241">
            <v>0</v>
          </cell>
          <cell r="F241">
            <v>0</v>
          </cell>
          <cell r="G241">
            <v>0</v>
          </cell>
        </row>
        <row r="242">
          <cell r="C242">
            <v>0</v>
          </cell>
          <cell r="D242">
            <v>0</v>
          </cell>
          <cell r="E242">
            <v>0</v>
          </cell>
          <cell r="F242">
            <v>0</v>
          </cell>
          <cell r="G242">
            <v>0</v>
          </cell>
        </row>
        <row r="243">
          <cell r="C243">
            <v>0</v>
          </cell>
          <cell r="D243">
            <v>0</v>
          </cell>
          <cell r="E243">
            <v>0</v>
          </cell>
          <cell r="F243">
            <v>0</v>
          </cell>
          <cell r="G243">
            <v>0</v>
          </cell>
        </row>
        <row r="244">
          <cell r="C244" t="str">
            <v>Túi bóng (Poly bag)
 플리백
170*130*0.05T (LOẠI B)</v>
          </cell>
          <cell r="D244">
            <v>5880</v>
          </cell>
          <cell r="E244">
            <v>9060</v>
          </cell>
          <cell r="F244">
            <v>5880</v>
          </cell>
          <cell r="G244">
            <v>3180</v>
          </cell>
        </row>
        <row r="245">
          <cell r="C245">
            <v>0</v>
          </cell>
          <cell r="D245">
            <v>0</v>
          </cell>
          <cell r="E245">
            <v>0</v>
          </cell>
          <cell r="F245">
            <v>0</v>
          </cell>
          <cell r="G245">
            <v>0</v>
          </cell>
        </row>
        <row r="246">
          <cell r="C246">
            <v>0</v>
          </cell>
          <cell r="D246">
            <v>0</v>
          </cell>
          <cell r="E246">
            <v>0</v>
          </cell>
          <cell r="F246">
            <v>0</v>
          </cell>
          <cell r="G246">
            <v>0</v>
          </cell>
        </row>
        <row r="247">
          <cell r="C247">
            <v>0</v>
          </cell>
          <cell r="D247">
            <v>0</v>
          </cell>
          <cell r="E247">
            <v>0</v>
          </cell>
          <cell r="F247">
            <v>0</v>
          </cell>
          <cell r="G247">
            <v>0</v>
          </cell>
        </row>
        <row r="248">
          <cell r="C248">
            <v>0</v>
          </cell>
          <cell r="D248">
            <v>0</v>
          </cell>
          <cell r="E248">
            <v>0</v>
          </cell>
          <cell r="F248">
            <v>0</v>
          </cell>
          <cell r="G248">
            <v>0</v>
          </cell>
        </row>
        <row r="249">
          <cell r="C249" t="str">
            <v>Clear silicon
40mm*50m
부자재  Roll</v>
          </cell>
          <cell r="D249">
            <v>18</v>
          </cell>
          <cell r="E249">
            <v>18</v>
          </cell>
          <cell r="F249">
            <v>18</v>
          </cell>
          <cell r="G249">
            <v>0</v>
          </cell>
        </row>
        <row r="250">
          <cell r="C250">
            <v>0</v>
          </cell>
          <cell r="D250">
            <v>0</v>
          </cell>
          <cell r="E250">
            <v>0</v>
          </cell>
          <cell r="F250">
            <v>0</v>
          </cell>
          <cell r="G250">
            <v>0</v>
          </cell>
        </row>
        <row r="251">
          <cell r="C251">
            <v>0</v>
          </cell>
          <cell r="D251">
            <v>0</v>
          </cell>
          <cell r="E251">
            <v>0</v>
          </cell>
          <cell r="F251">
            <v>0</v>
          </cell>
          <cell r="G251">
            <v>0</v>
          </cell>
        </row>
        <row r="252">
          <cell r="C252">
            <v>0</v>
          </cell>
          <cell r="D252">
            <v>0</v>
          </cell>
          <cell r="E252">
            <v>0</v>
          </cell>
          <cell r="F252">
            <v>0</v>
          </cell>
          <cell r="G252">
            <v>0</v>
          </cell>
        </row>
        <row r="253">
          <cell r="C253">
            <v>0</v>
          </cell>
          <cell r="D253">
            <v>0</v>
          </cell>
          <cell r="E253">
            <v>0</v>
          </cell>
          <cell r="F253">
            <v>0</v>
          </cell>
          <cell r="G253">
            <v>0</v>
          </cell>
        </row>
        <row r="254">
          <cell r="C254" t="str">
            <v>DYT 950C</v>
          </cell>
          <cell r="D254">
            <v>16</v>
          </cell>
          <cell r="E254">
            <v>4</v>
          </cell>
          <cell r="F254">
            <v>4</v>
          </cell>
          <cell r="G254">
            <v>0</v>
          </cell>
        </row>
        <row r="255">
          <cell r="C255">
            <v>0</v>
          </cell>
          <cell r="D255">
            <v>0</v>
          </cell>
          <cell r="E255">
            <v>0</v>
          </cell>
          <cell r="F255">
            <v>0</v>
          </cell>
          <cell r="G255">
            <v>0</v>
          </cell>
        </row>
        <row r="256">
          <cell r="C256">
            <v>0</v>
          </cell>
          <cell r="D256">
            <v>0</v>
          </cell>
          <cell r="E256">
            <v>0</v>
          </cell>
          <cell r="F256">
            <v>0</v>
          </cell>
          <cell r="G256">
            <v>0</v>
          </cell>
        </row>
        <row r="257">
          <cell r="C257">
            <v>0</v>
          </cell>
          <cell r="D257">
            <v>0</v>
          </cell>
          <cell r="E257">
            <v>0</v>
          </cell>
          <cell r="F257">
            <v>0</v>
          </cell>
          <cell r="G257">
            <v>0</v>
          </cell>
        </row>
        <row r="258">
          <cell r="C258">
            <v>0</v>
          </cell>
          <cell r="D258">
            <v>0</v>
          </cell>
          <cell r="E258">
            <v>0</v>
          </cell>
          <cell r="F258">
            <v>0</v>
          </cell>
          <cell r="G258">
            <v>0</v>
          </cell>
        </row>
        <row r="259">
          <cell r="C259" t="str">
            <v>Thùng Carton
490*340*240
EA</v>
          </cell>
          <cell r="D259">
            <v>104</v>
          </cell>
          <cell r="E259">
            <v>1144</v>
          </cell>
          <cell r="F259">
            <v>499</v>
          </cell>
          <cell r="G259">
            <v>645</v>
          </cell>
        </row>
        <row r="260">
          <cell r="C260">
            <v>0</v>
          </cell>
          <cell r="D260">
            <v>0</v>
          </cell>
          <cell r="E260">
            <v>0</v>
          </cell>
          <cell r="F260">
            <v>0</v>
          </cell>
          <cell r="G260">
            <v>0</v>
          </cell>
        </row>
        <row r="261">
          <cell r="C261">
            <v>0</v>
          </cell>
          <cell r="D261">
            <v>0</v>
          </cell>
          <cell r="E261">
            <v>0</v>
          </cell>
          <cell r="F261">
            <v>0</v>
          </cell>
          <cell r="G261">
            <v>0</v>
          </cell>
        </row>
        <row r="262">
          <cell r="C262">
            <v>0</v>
          </cell>
          <cell r="D262">
            <v>0</v>
          </cell>
          <cell r="E262">
            <v>0</v>
          </cell>
          <cell r="F262">
            <v>0</v>
          </cell>
          <cell r="G262">
            <v>0</v>
          </cell>
        </row>
        <row r="263">
          <cell r="C263">
            <v>0</v>
          </cell>
          <cell r="D263">
            <v>0</v>
          </cell>
          <cell r="E263">
            <v>0</v>
          </cell>
          <cell r="F263">
            <v>0</v>
          </cell>
          <cell r="G263">
            <v>0</v>
          </cell>
        </row>
        <row r="264">
          <cell r="C264" t="str">
            <v>SNHD-126YL</v>
          </cell>
          <cell r="D264">
            <v>14</v>
          </cell>
          <cell r="E264">
            <v>14</v>
          </cell>
          <cell r="F264">
            <v>14</v>
          </cell>
          <cell r="G264">
            <v>0</v>
          </cell>
        </row>
        <row r="265">
          <cell r="C265">
            <v>0</v>
          </cell>
          <cell r="D265">
            <v>0</v>
          </cell>
          <cell r="E265">
            <v>0</v>
          </cell>
          <cell r="F265">
            <v>0</v>
          </cell>
          <cell r="G265">
            <v>0</v>
          </cell>
        </row>
        <row r="266">
          <cell r="C266">
            <v>0</v>
          </cell>
          <cell r="D266">
            <v>0</v>
          </cell>
          <cell r="E266">
            <v>0</v>
          </cell>
          <cell r="F266">
            <v>0</v>
          </cell>
          <cell r="G266">
            <v>0</v>
          </cell>
        </row>
        <row r="267">
          <cell r="C267">
            <v>0</v>
          </cell>
          <cell r="D267">
            <v>0</v>
          </cell>
          <cell r="E267">
            <v>0</v>
          </cell>
          <cell r="F267">
            <v>0</v>
          </cell>
          <cell r="G267">
            <v>0</v>
          </cell>
        </row>
        <row r="268">
          <cell r="C268">
            <v>0</v>
          </cell>
          <cell r="D268">
            <v>0</v>
          </cell>
          <cell r="E268">
            <v>0</v>
          </cell>
          <cell r="F268">
            <v>0</v>
          </cell>
          <cell r="G268">
            <v>0</v>
          </cell>
        </row>
        <row r="269">
          <cell r="C269" t="str">
            <v>JYS G60 
30*200</v>
          </cell>
          <cell r="D269">
            <v>-1</v>
          </cell>
          <cell r="E269">
            <v>54</v>
          </cell>
          <cell r="F269">
            <v>-1</v>
          </cell>
          <cell r="G269">
            <v>55</v>
          </cell>
        </row>
        <row r="270">
          <cell r="C270">
            <v>0</v>
          </cell>
          <cell r="D270">
            <v>0</v>
          </cell>
          <cell r="E270">
            <v>0</v>
          </cell>
          <cell r="F270">
            <v>0</v>
          </cell>
          <cell r="G270">
            <v>0</v>
          </cell>
        </row>
        <row r="271">
          <cell r="C271">
            <v>0</v>
          </cell>
          <cell r="D271">
            <v>0</v>
          </cell>
          <cell r="E271">
            <v>0</v>
          </cell>
          <cell r="F271">
            <v>0</v>
          </cell>
          <cell r="G271">
            <v>0</v>
          </cell>
        </row>
        <row r="272">
          <cell r="C272">
            <v>0</v>
          </cell>
          <cell r="D272">
            <v>0</v>
          </cell>
          <cell r="E272">
            <v>0</v>
          </cell>
          <cell r="F272">
            <v>0</v>
          </cell>
          <cell r="G272">
            <v>0</v>
          </cell>
        </row>
        <row r="273">
          <cell r="C273">
            <v>0</v>
          </cell>
          <cell r="D273">
            <v>0</v>
          </cell>
          <cell r="E273">
            <v>0</v>
          </cell>
          <cell r="F273">
            <v>0</v>
          </cell>
          <cell r="G273">
            <v>0</v>
          </cell>
        </row>
        <row r="274">
          <cell r="C274" t="str">
            <v>JYS G60 
40*200</v>
          </cell>
          <cell r="D274">
            <v>0</v>
          </cell>
          <cell r="E274">
            <v>23</v>
          </cell>
          <cell r="F274">
            <v>-2</v>
          </cell>
          <cell r="G274">
            <v>25</v>
          </cell>
        </row>
        <row r="275">
          <cell r="C275">
            <v>0</v>
          </cell>
          <cell r="D275">
            <v>0</v>
          </cell>
          <cell r="E275">
            <v>0</v>
          </cell>
          <cell r="F275">
            <v>0</v>
          </cell>
          <cell r="G275">
            <v>0</v>
          </cell>
        </row>
        <row r="276">
          <cell r="C276">
            <v>0</v>
          </cell>
          <cell r="D276">
            <v>0</v>
          </cell>
          <cell r="E276">
            <v>0</v>
          </cell>
          <cell r="F276">
            <v>0</v>
          </cell>
          <cell r="G276">
            <v>0</v>
          </cell>
        </row>
        <row r="277">
          <cell r="C277">
            <v>0</v>
          </cell>
          <cell r="D277">
            <v>0</v>
          </cell>
          <cell r="E277">
            <v>0</v>
          </cell>
          <cell r="F277">
            <v>0</v>
          </cell>
          <cell r="G277">
            <v>0</v>
          </cell>
        </row>
        <row r="278">
          <cell r="C278">
            <v>0</v>
          </cell>
          <cell r="D278">
            <v>0</v>
          </cell>
          <cell r="E278">
            <v>0</v>
          </cell>
          <cell r="F278">
            <v>0</v>
          </cell>
          <cell r="G278">
            <v>0</v>
          </cell>
        </row>
        <row r="279">
          <cell r="C279" t="str">
            <v>JYS G60 
50*50</v>
          </cell>
          <cell r="D279">
            <v>0</v>
          </cell>
          <cell r="E279">
            <v>0</v>
          </cell>
          <cell r="F279">
            <v>0</v>
          </cell>
          <cell r="G279">
            <v>0</v>
          </cell>
        </row>
        <row r="280">
          <cell r="C280">
            <v>0</v>
          </cell>
          <cell r="D280">
            <v>0</v>
          </cell>
          <cell r="E280">
            <v>0</v>
          </cell>
          <cell r="F280">
            <v>0</v>
          </cell>
          <cell r="G280">
            <v>0</v>
          </cell>
        </row>
        <row r="281">
          <cell r="C281">
            <v>0</v>
          </cell>
          <cell r="D281">
            <v>0</v>
          </cell>
          <cell r="E281">
            <v>0</v>
          </cell>
          <cell r="F281">
            <v>0</v>
          </cell>
          <cell r="G281">
            <v>0</v>
          </cell>
        </row>
        <row r="282">
          <cell r="C282">
            <v>0</v>
          </cell>
          <cell r="D282">
            <v>0</v>
          </cell>
          <cell r="E282">
            <v>0</v>
          </cell>
          <cell r="F282">
            <v>0</v>
          </cell>
          <cell r="G282">
            <v>0</v>
          </cell>
        </row>
        <row r="283">
          <cell r="C283">
            <v>0</v>
          </cell>
          <cell r="D283">
            <v>0</v>
          </cell>
          <cell r="E283">
            <v>0</v>
          </cell>
          <cell r="F283">
            <v>0</v>
          </cell>
          <cell r="G283">
            <v>0</v>
          </cell>
        </row>
        <row r="284">
          <cell r="C284" t="str">
            <v>JYS G60 
80*200</v>
          </cell>
          <cell r="D284">
            <v>4</v>
          </cell>
          <cell r="E284">
            <v>55</v>
          </cell>
          <cell r="F284">
            <v>8</v>
          </cell>
          <cell r="G284">
            <v>47</v>
          </cell>
        </row>
        <row r="285">
          <cell r="C285">
            <v>0</v>
          </cell>
          <cell r="D285">
            <v>0</v>
          </cell>
          <cell r="E285">
            <v>0</v>
          </cell>
          <cell r="F285">
            <v>0</v>
          </cell>
          <cell r="G285">
            <v>0</v>
          </cell>
        </row>
        <row r="286">
          <cell r="C286">
            <v>0</v>
          </cell>
          <cell r="D286">
            <v>0</v>
          </cell>
          <cell r="E286">
            <v>0</v>
          </cell>
          <cell r="F286">
            <v>0</v>
          </cell>
          <cell r="G286">
            <v>0</v>
          </cell>
        </row>
        <row r="287">
          <cell r="C287">
            <v>0</v>
          </cell>
          <cell r="D287">
            <v>0</v>
          </cell>
          <cell r="E287">
            <v>0</v>
          </cell>
          <cell r="F287">
            <v>0</v>
          </cell>
          <cell r="G287">
            <v>0</v>
          </cell>
        </row>
        <row r="288">
          <cell r="C288">
            <v>0</v>
          </cell>
          <cell r="D288">
            <v>0</v>
          </cell>
          <cell r="E288">
            <v>0</v>
          </cell>
          <cell r="F288">
            <v>0</v>
          </cell>
          <cell r="G288">
            <v>0</v>
          </cell>
        </row>
        <row r="289">
          <cell r="C289" t="str">
            <v>JYS G60 
50*200</v>
          </cell>
          <cell r="D289">
            <v>32</v>
          </cell>
          <cell r="E289">
            <v>47</v>
          </cell>
          <cell r="F289">
            <v>31</v>
          </cell>
          <cell r="G289">
            <v>16</v>
          </cell>
        </row>
        <row r="290">
          <cell r="C290">
            <v>0</v>
          </cell>
          <cell r="D290">
            <v>0</v>
          </cell>
          <cell r="E290">
            <v>0</v>
          </cell>
          <cell r="F290">
            <v>0</v>
          </cell>
          <cell r="G290">
            <v>0</v>
          </cell>
        </row>
        <row r="291">
          <cell r="C291">
            <v>0</v>
          </cell>
          <cell r="D291">
            <v>0</v>
          </cell>
          <cell r="E291">
            <v>0</v>
          </cell>
          <cell r="F291">
            <v>0</v>
          </cell>
          <cell r="G291">
            <v>0</v>
          </cell>
        </row>
        <row r="292">
          <cell r="C292">
            <v>0</v>
          </cell>
          <cell r="D292">
            <v>0</v>
          </cell>
          <cell r="E292">
            <v>0</v>
          </cell>
          <cell r="F292">
            <v>0</v>
          </cell>
          <cell r="G292">
            <v>0</v>
          </cell>
        </row>
        <row r="293">
          <cell r="C293">
            <v>0</v>
          </cell>
          <cell r="D293">
            <v>0</v>
          </cell>
          <cell r="E293">
            <v>0</v>
          </cell>
          <cell r="F293">
            <v>0</v>
          </cell>
          <cell r="G293">
            <v>0</v>
          </cell>
        </row>
        <row r="294">
          <cell r="C294" t="str">
            <v>Xốp bóng khí
sponge foam balloon
1200mm*100m</v>
          </cell>
          <cell r="D294">
            <v>2</v>
          </cell>
          <cell r="E294">
            <v>5.5</v>
          </cell>
          <cell r="F294">
            <v>1.5</v>
          </cell>
          <cell r="G294">
            <v>4</v>
          </cell>
        </row>
        <row r="295">
          <cell r="C295">
            <v>0</v>
          </cell>
          <cell r="D295">
            <v>0</v>
          </cell>
          <cell r="E295">
            <v>0</v>
          </cell>
          <cell r="F295">
            <v>0</v>
          </cell>
          <cell r="G295">
            <v>0</v>
          </cell>
        </row>
        <row r="296">
          <cell r="C296">
            <v>0</v>
          </cell>
          <cell r="D296">
            <v>0</v>
          </cell>
          <cell r="E296">
            <v>0</v>
          </cell>
          <cell r="F296">
            <v>0</v>
          </cell>
          <cell r="G296">
            <v>0</v>
          </cell>
        </row>
        <row r="297">
          <cell r="C297">
            <v>0</v>
          </cell>
          <cell r="D297">
            <v>0</v>
          </cell>
          <cell r="E297">
            <v>0</v>
          </cell>
          <cell r="F297">
            <v>0</v>
          </cell>
          <cell r="G297">
            <v>0</v>
          </cell>
        </row>
        <row r="298">
          <cell r="C298">
            <v>0</v>
          </cell>
          <cell r="D298">
            <v>0</v>
          </cell>
          <cell r="E298">
            <v>0</v>
          </cell>
          <cell r="F298">
            <v>0</v>
          </cell>
          <cell r="G298">
            <v>0</v>
          </cell>
        </row>
        <row r="299">
          <cell r="C299" t="str">
            <v>Xốp lá 
Sponge leaf
5mm*1000mm*50m</v>
          </cell>
          <cell r="D299">
            <v>1</v>
          </cell>
          <cell r="E299">
            <v>-3.82</v>
          </cell>
          <cell r="F299">
            <v>-3.82</v>
          </cell>
          <cell r="G299">
            <v>0</v>
          </cell>
        </row>
        <row r="300">
          <cell r="C300">
            <v>0</v>
          </cell>
          <cell r="D300">
            <v>0</v>
          </cell>
          <cell r="E300">
            <v>0</v>
          </cell>
          <cell r="F300">
            <v>0</v>
          </cell>
          <cell r="G300">
            <v>0</v>
          </cell>
        </row>
        <row r="301">
          <cell r="C301">
            <v>0</v>
          </cell>
          <cell r="D301">
            <v>0</v>
          </cell>
          <cell r="E301">
            <v>0</v>
          </cell>
          <cell r="F301">
            <v>0</v>
          </cell>
          <cell r="G301">
            <v>0</v>
          </cell>
        </row>
        <row r="302">
          <cell r="C302">
            <v>0</v>
          </cell>
          <cell r="D302">
            <v>0</v>
          </cell>
          <cell r="E302">
            <v>0</v>
          </cell>
          <cell r="F302">
            <v>0</v>
          </cell>
          <cell r="G302">
            <v>0</v>
          </cell>
        </row>
        <row r="303">
          <cell r="C303">
            <v>0</v>
          </cell>
          <cell r="D303">
            <v>0</v>
          </cell>
          <cell r="E303">
            <v>0</v>
          </cell>
          <cell r="F303">
            <v>0</v>
          </cell>
          <cell r="G303">
            <v>0</v>
          </cell>
        </row>
        <row r="304">
          <cell r="C304" t="str">
            <v>Xốp lá 
Sponge leaf
8mm*1000mm*50m</v>
          </cell>
          <cell r="D304">
            <v>1</v>
          </cell>
          <cell r="E304">
            <v>1.2</v>
          </cell>
          <cell r="F304">
            <v>0.2</v>
          </cell>
          <cell r="G304">
            <v>1</v>
          </cell>
        </row>
        <row r="305">
          <cell r="C305">
            <v>0</v>
          </cell>
          <cell r="D305">
            <v>0</v>
          </cell>
          <cell r="E305">
            <v>0</v>
          </cell>
          <cell r="F305">
            <v>0</v>
          </cell>
          <cell r="G305">
            <v>0</v>
          </cell>
        </row>
        <row r="306">
          <cell r="C306">
            <v>0</v>
          </cell>
          <cell r="D306">
            <v>0</v>
          </cell>
          <cell r="E306">
            <v>0</v>
          </cell>
          <cell r="F306">
            <v>0</v>
          </cell>
          <cell r="G306">
            <v>0</v>
          </cell>
        </row>
        <row r="307">
          <cell r="C307">
            <v>0</v>
          </cell>
          <cell r="D307">
            <v>0</v>
          </cell>
          <cell r="E307">
            <v>0</v>
          </cell>
          <cell r="F307">
            <v>0</v>
          </cell>
          <cell r="G307">
            <v>0</v>
          </cell>
        </row>
        <row r="308">
          <cell r="C308">
            <v>0</v>
          </cell>
          <cell r="D308">
            <v>0</v>
          </cell>
          <cell r="E308">
            <v>0</v>
          </cell>
          <cell r="F308">
            <v>0</v>
          </cell>
          <cell r="G308">
            <v>0</v>
          </cell>
        </row>
        <row r="309">
          <cell r="C309" t="str">
            <v>Xốp lá 
Sponge leaf
2mm*1000mm*50m</v>
          </cell>
          <cell r="D309">
            <v>1</v>
          </cell>
          <cell r="E309">
            <v>2</v>
          </cell>
          <cell r="F309">
            <v>2</v>
          </cell>
          <cell r="G309">
            <v>0</v>
          </cell>
        </row>
        <row r="310">
          <cell r="C310">
            <v>0</v>
          </cell>
          <cell r="D310">
            <v>0</v>
          </cell>
          <cell r="E310">
            <v>0</v>
          </cell>
          <cell r="F310">
            <v>0</v>
          </cell>
          <cell r="G310">
            <v>0</v>
          </cell>
        </row>
        <row r="311">
          <cell r="C311">
            <v>0</v>
          </cell>
          <cell r="D311">
            <v>0</v>
          </cell>
          <cell r="E311">
            <v>0</v>
          </cell>
          <cell r="F311">
            <v>0</v>
          </cell>
          <cell r="G311">
            <v>0</v>
          </cell>
        </row>
        <row r="312">
          <cell r="C312">
            <v>0</v>
          </cell>
          <cell r="D312">
            <v>0</v>
          </cell>
          <cell r="E312">
            <v>0</v>
          </cell>
          <cell r="F312">
            <v>0</v>
          </cell>
          <cell r="G312">
            <v>0</v>
          </cell>
        </row>
        <row r="313">
          <cell r="C313">
            <v>0</v>
          </cell>
          <cell r="D313">
            <v>0</v>
          </cell>
          <cell r="E313">
            <v>0</v>
          </cell>
          <cell r="F313">
            <v>0</v>
          </cell>
          <cell r="G313">
            <v>0</v>
          </cell>
        </row>
        <row r="314">
          <cell r="C314" t="str">
            <v>Xốp lá 
Sponge leaf
0.5mm*1000mm*50m</v>
          </cell>
          <cell r="D314">
            <v>0.1</v>
          </cell>
          <cell r="E314">
            <v>0.2</v>
          </cell>
          <cell r="F314">
            <v>0.2</v>
          </cell>
          <cell r="G314">
            <v>0</v>
          </cell>
        </row>
        <row r="315">
          <cell r="C315">
            <v>0</v>
          </cell>
          <cell r="D315">
            <v>0</v>
          </cell>
          <cell r="E315">
            <v>0</v>
          </cell>
          <cell r="F315">
            <v>0</v>
          </cell>
          <cell r="G315">
            <v>0</v>
          </cell>
        </row>
        <row r="316">
          <cell r="C316">
            <v>0</v>
          </cell>
          <cell r="D316">
            <v>0</v>
          </cell>
          <cell r="E316">
            <v>0</v>
          </cell>
          <cell r="F316">
            <v>0</v>
          </cell>
          <cell r="G316">
            <v>0</v>
          </cell>
        </row>
        <row r="317">
          <cell r="C317">
            <v>0</v>
          </cell>
          <cell r="D317">
            <v>0</v>
          </cell>
          <cell r="E317">
            <v>0</v>
          </cell>
          <cell r="F317">
            <v>0</v>
          </cell>
          <cell r="G317">
            <v>0</v>
          </cell>
        </row>
        <row r="318">
          <cell r="C318">
            <v>0</v>
          </cell>
          <cell r="D318">
            <v>0</v>
          </cell>
          <cell r="E318">
            <v>0</v>
          </cell>
          <cell r="F318">
            <v>0</v>
          </cell>
          <cell r="G318">
            <v>0</v>
          </cell>
        </row>
        <row r="319">
          <cell r="C319" t="str">
            <v>Xốp lá 
Sponge leaf
10mm*1000mm*50m</v>
          </cell>
          <cell r="D319">
            <v>1</v>
          </cell>
          <cell r="E319">
            <v>1.54</v>
          </cell>
          <cell r="F319">
            <v>0.54</v>
          </cell>
          <cell r="G319">
            <v>0</v>
          </cell>
        </row>
        <row r="320">
          <cell r="C320">
            <v>0</v>
          </cell>
          <cell r="D320">
            <v>0</v>
          </cell>
          <cell r="E320">
            <v>0</v>
          </cell>
          <cell r="F320">
            <v>0</v>
          </cell>
          <cell r="G320">
            <v>0</v>
          </cell>
        </row>
        <row r="321">
          <cell r="C321">
            <v>0</v>
          </cell>
          <cell r="D321">
            <v>0</v>
          </cell>
          <cell r="E321">
            <v>0</v>
          </cell>
          <cell r="F321">
            <v>0</v>
          </cell>
          <cell r="G321">
            <v>0</v>
          </cell>
        </row>
        <row r="322">
          <cell r="C322">
            <v>0</v>
          </cell>
          <cell r="D322">
            <v>0</v>
          </cell>
          <cell r="E322">
            <v>0</v>
          </cell>
          <cell r="F322">
            <v>0</v>
          </cell>
          <cell r="G322">
            <v>0</v>
          </cell>
        </row>
        <row r="323">
          <cell r="C323">
            <v>0</v>
          </cell>
          <cell r="D323">
            <v>0</v>
          </cell>
          <cell r="E323">
            <v>0</v>
          </cell>
          <cell r="F323">
            <v>0</v>
          </cell>
          <cell r="G323">
            <v>0</v>
          </cell>
        </row>
      </sheetData>
      <sheetData sheetId="1" refreshError="1">
        <row r="4">
          <cell r="B4" t="str">
            <v>8*17</v>
          </cell>
          <cell r="C4" t="str">
            <v>8*17</v>
          </cell>
          <cell r="D4">
            <v>38000</v>
          </cell>
          <cell r="E4">
            <v>29700</v>
          </cell>
          <cell r="F4">
            <v>29700</v>
          </cell>
          <cell r="G4">
            <v>0</v>
          </cell>
        </row>
        <row r="5">
          <cell r="B5">
            <v>0</v>
          </cell>
          <cell r="C5" t="str">
            <v>8*17</v>
          </cell>
          <cell r="D5">
            <v>0</v>
          </cell>
          <cell r="E5">
            <v>0</v>
          </cell>
          <cell r="F5">
            <v>0</v>
          </cell>
          <cell r="G5">
            <v>0</v>
          </cell>
        </row>
        <row r="6">
          <cell r="B6">
            <v>0</v>
          </cell>
          <cell r="C6" t="str">
            <v>8*17</v>
          </cell>
          <cell r="D6">
            <v>0</v>
          </cell>
          <cell r="E6">
            <v>0</v>
          </cell>
          <cell r="F6">
            <v>0</v>
          </cell>
          <cell r="G6">
            <v>0</v>
          </cell>
        </row>
        <row r="7">
          <cell r="B7">
            <v>0</v>
          </cell>
          <cell r="C7" t="str">
            <v>8*17</v>
          </cell>
          <cell r="D7">
            <v>0</v>
          </cell>
          <cell r="E7">
            <v>0</v>
          </cell>
          <cell r="F7">
            <v>0</v>
          </cell>
          <cell r="G7">
            <v>0</v>
          </cell>
        </row>
        <row r="8">
          <cell r="B8">
            <v>0</v>
          </cell>
          <cell r="C8" t="str">
            <v>8*17</v>
          </cell>
          <cell r="D8">
            <v>0</v>
          </cell>
          <cell r="E8">
            <v>0</v>
          </cell>
          <cell r="F8">
            <v>0</v>
          </cell>
          <cell r="G8">
            <v>0</v>
          </cell>
        </row>
        <row r="9">
          <cell r="B9">
            <v>0</v>
          </cell>
          <cell r="C9" t="str">
            <v>8*17</v>
          </cell>
          <cell r="D9">
            <v>0</v>
          </cell>
          <cell r="E9">
            <v>0</v>
          </cell>
          <cell r="F9">
            <v>0</v>
          </cell>
          <cell r="G9">
            <v>0</v>
          </cell>
        </row>
        <row r="10">
          <cell r="B10" t="str">
            <v>15*20</v>
          </cell>
          <cell r="C10" t="str">
            <v>45*50*0.08</v>
          </cell>
          <cell r="D10">
            <v>0</v>
          </cell>
          <cell r="E10">
            <v>35252</v>
          </cell>
          <cell r="F10">
            <v>-100</v>
          </cell>
          <cell r="G10">
            <v>35352</v>
          </cell>
        </row>
        <row r="11">
          <cell r="B11">
            <v>0</v>
          </cell>
          <cell r="C11" t="str">
            <v>45*50*0.08</v>
          </cell>
          <cell r="D11">
            <v>0</v>
          </cell>
          <cell r="E11">
            <v>0</v>
          </cell>
          <cell r="F11">
            <v>0</v>
          </cell>
          <cell r="G11">
            <v>0</v>
          </cell>
        </row>
        <row r="12">
          <cell r="B12">
            <v>0</v>
          </cell>
          <cell r="C12" t="str">
            <v>45*50*0.08</v>
          </cell>
          <cell r="D12">
            <v>0</v>
          </cell>
          <cell r="E12">
            <v>0</v>
          </cell>
          <cell r="F12">
            <v>0</v>
          </cell>
          <cell r="G12">
            <v>0</v>
          </cell>
        </row>
        <row r="13">
          <cell r="B13">
            <v>0</v>
          </cell>
          <cell r="C13" t="str">
            <v>45*50*0.08</v>
          </cell>
          <cell r="D13">
            <v>0</v>
          </cell>
          <cell r="E13">
            <v>0</v>
          </cell>
          <cell r="F13">
            <v>0</v>
          </cell>
          <cell r="G13">
            <v>0</v>
          </cell>
        </row>
        <row r="14">
          <cell r="B14">
            <v>0</v>
          </cell>
          <cell r="C14" t="str">
            <v>45*50*0.08</v>
          </cell>
          <cell r="D14">
            <v>0</v>
          </cell>
          <cell r="E14">
            <v>0</v>
          </cell>
          <cell r="F14">
            <v>0</v>
          </cell>
          <cell r="G14">
            <v>0</v>
          </cell>
        </row>
        <row r="15">
          <cell r="B15">
            <v>0</v>
          </cell>
          <cell r="C15" t="str">
            <v>45*50*0.08</v>
          </cell>
          <cell r="D15">
            <v>0</v>
          </cell>
          <cell r="E15">
            <v>0</v>
          </cell>
          <cell r="F15">
            <v>0</v>
          </cell>
          <cell r="G15">
            <v>0</v>
          </cell>
        </row>
        <row r="16">
          <cell r="B16" t="str">
            <v>8*10</v>
          </cell>
          <cell r="C16" t="str">
            <v>45*50*0.08</v>
          </cell>
          <cell r="D16">
            <v>0</v>
          </cell>
          <cell r="E16">
            <v>55704</v>
          </cell>
          <cell r="F16">
            <v>0</v>
          </cell>
          <cell r="G16">
            <v>55704</v>
          </cell>
        </row>
        <row r="17">
          <cell r="B17">
            <v>0</v>
          </cell>
          <cell r="C17" t="str">
            <v>45*50*0.08</v>
          </cell>
          <cell r="D17">
            <v>0</v>
          </cell>
          <cell r="E17">
            <v>0</v>
          </cell>
          <cell r="F17">
            <v>0</v>
          </cell>
          <cell r="G17">
            <v>0</v>
          </cell>
        </row>
        <row r="18">
          <cell r="B18">
            <v>0</v>
          </cell>
          <cell r="C18" t="str">
            <v>45*50*0.08</v>
          </cell>
          <cell r="D18">
            <v>0</v>
          </cell>
          <cell r="E18">
            <v>0</v>
          </cell>
          <cell r="F18">
            <v>0</v>
          </cell>
          <cell r="G18">
            <v>0</v>
          </cell>
        </row>
        <row r="19">
          <cell r="B19">
            <v>0</v>
          </cell>
          <cell r="C19" t="str">
            <v>45*50*0.08</v>
          </cell>
          <cell r="D19">
            <v>0</v>
          </cell>
          <cell r="E19">
            <v>0</v>
          </cell>
          <cell r="F19">
            <v>0</v>
          </cell>
          <cell r="G19">
            <v>0</v>
          </cell>
        </row>
        <row r="20">
          <cell r="B20">
            <v>0</v>
          </cell>
          <cell r="C20" t="str">
            <v>45*50*0.08</v>
          </cell>
          <cell r="D20">
            <v>0</v>
          </cell>
          <cell r="E20">
            <v>0</v>
          </cell>
          <cell r="F20">
            <v>0</v>
          </cell>
          <cell r="G20">
            <v>0</v>
          </cell>
        </row>
        <row r="21">
          <cell r="B21">
            <v>0</v>
          </cell>
          <cell r="C21" t="str">
            <v>45*50*0.08</v>
          </cell>
          <cell r="D21">
            <v>0</v>
          </cell>
          <cell r="E21">
            <v>0</v>
          </cell>
          <cell r="F21">
            <v>0</v>
          </cell>
          <cell r="G21">
            <v>0</v>
          </cell>
        </row>
        <row r="22">
          <cell r="B22" t="str">
            <v>6*9</v>
          </cell>
          <cell r="C22" t="str">
            <v>45*50*0.08</v>
          </cell>
          <cell r="D22">
            <v>53994</v>
          </cell>
          <cell r="E22">
            <v>24994</v>
          </cell>
          <cell r="F22">
            <v>24994</v>
          </cell>
          <cell r="G22">
            <v>0</v>
          </cell>
        </row>
        <row r="23">
          <cell r="B23">
            <v>0</v>
          </cell>
          <cell r="C23" t="str">
            <v>45*50*0.08</v>
          </cell>
          <cell r="D23">
            <v>0</v>
          </cell>
          <cell r="E23">
            <v>0</v>
          </cell>
          <cell r="F23">
            <v>0</v>
          </cell>
          <cell r="G23">
            <v>0</v>
          </cell>
        </row>
        <row r="24">
          <cell r="B24">
            <v>0</v>
          </cell>
          <cell r="C24" t="str">
            <v>45*50*0.08</v>
          </cell>
          <cell r="D24">
            <v>0</v>
          </cell>
          <cell r="E24">
            <v>0</v>
          </cell>
          <cell r="F24">
            <v>0</v>
          </cell>
          <cell r="G24">
            <v>0</v>
          </cell>
        </row>
        <row r="25">
          <cell r="B25">
            <v>0</v>
          </cell>
          <cell r="C25" t="str">
            <v>45*50*0.08</v>
          </cell>
          <cell r="D25">
            <v>0</v>
          </cell>
          <cell r="E25">
            <v>0</v>
          </cell>
          <cell r="F25">
            <v>0</v>
          </cell>
          <cell r="G25">
            <v>0</v>
          </cell>
        </row>
        <row r="26">
          <cell r="B26">
            <v>0</v>
          </cell>
          <cell r="C26" t="str">
            <v>45*50*0.08</v>
          </cell>
          <cell r="D26">
            <v>0</v>
          </cell>
          <cell r="E26">
            <v>0</v>
          </cell>
          <cell r="F26">
            <v>0</v>
          </cell>
          <cell r="G26">
            <v>0</v>
          </cell>
        </row>
        <row r="27">
          <cell r="B27">
            <v>0</v>
          </cell>
          <cell r="C27" t="str">
            <v>45*50*0.08</v>
          </cell>
          <cell r="D27">
            <v>0</v>
          </cell>
          <cell r="E27">
            <v>0</v>
          </cell>
          <cell r="F27">
            <v>0</v>
          </cell>
          <cell r="G27">
            <v>0</v>
          </cell>
        </row>
        <row r="28">
          <cell r="B28" t="str">
            <v>45*50*0.08</v>
          </cell>
          <cell r="C28" t="str">
            <v>45*50*0.08</v>
          </cell>
          <cell r="D28">
            <v>2950</v>
          </cell>
          <cell r="E28">
            <v>4644</v>
          </cell>
          <cell r="F28">
            <v>2155</v>
          </cell>
          <cell r="G28">
            <v>2489</v>
          </cell>
        </row>
        <row r="29">
          <cell r="B29">
            <v>0</v>
          </cell>
          <cell r="C29" t="str">
            <v>45*50*0.08</v>
          </cell>
          <cell r="D29">
            <v>0</v>
          </cell>
          <cell r="E29">
            <v>0</v>
          </cell>
          <cell r="F29">
            <v>0</v>
          </cell>
          <cell r="G29">
            <v>0</v>
          </cell>
        </row>
        <row r="30">
          <cell r="B30">
            <v>0</v>
          </cell>
          <cell r="C30" t="str">
            <v>45*50*0.08</v>
          </cell>
          <cell r="D30">
            <v>0</v>
          </cell>
          <cell r="E30">
            <v>0</v>
          </cell>
          <cell r="F30">
            <v>0</v>
          </cell>
          <cell r="G30">
            <v>0</v>
          </cell>
        </row>
        <row r="31">
          <cell r="B31">
            <v>0</v>
          </cell>
          <cell r="C31" t="str">
            <v>45*50*0.08</v>
          </cell>
          <cell r="D31">
            <v>0</v>
          </cell>
          <cell r="E31">
            <v>0</v>
          </cell>
          <cell r="F31">
            <v>0</v>
          </cell>
          <cell r="G31">
            <v>0</v>
          </cell>
        </row>
        <row r="32">
          <cell r="B32">
            <v>0</v>
          </cell>
          <cell r="C32" t="str">
            <v>45*50*0.08</v>
          </cell>
          <cell r="D32">
            <v>0</v>
          </cell>
          <cell r="E32">
            <v>0</v>
          </cell>
          <cell r="F32">
            <v>0</v>
          </cell>
          <cell r="G32">
            <v>0</v>
          </cell>
        </row>
        <row r="33">
          <cell r="B33">
            <v>0</v>
          </cell>
          <cell r="C33" t="str">
            <v>45*50*0.08</v>
          </cell>
          <cell r="D33">
            <v>0</v>
          </cell>
          <cell r="E33">
            <v>0</v>
          </cell>
          <cell r="F33">
            <v>0</v>
          </cell>
          <cell r="G33">
            <v>0</v>
          </cell>
        </row>
        <row r="34">
          <cell r="B34" t="str">
            <v>45*60*0.05
(không đáy)</v>
          </cell>
          <cell r="C34" t="str">
            <v>26*15 poly bag</v>
          </cell>
          <cell r="D34">
            <v>2942</v>
          </cell>
          <cell r="E34">
            <v>2462</v>
          </cell>
          <cell r="F34">
            <v>2462</v>
          </cell>
          <cell r="G34">
            <v>0</v>
          </cell>
        </row>
        <row r="35">
          <cell r="B35">
            <v>0</v>
          </cell>
          <cell r="C35" t="str">
            <v>26*15 poly bag</v>
          </cell>
          <cell r="D35">
            <v>0</v>
          </cell>
          <cell r="E35">
            <v>0</v>
          </cell>
          <cell r="F35">
            <v>0</v>
          </cell>
          <cell r="G35">
            <v>0</v>
          </cell>
        </row>
        <row r="36">
          <cell r="B36">
            <v>0</v>
          </cell>
          <cell r="C36" t="str">
            <v>26*15 poly bag</v>
          </cell>
          <cell r="D36">
            <v>0</v>
          </cell>
          <cell r="E36">
            <v>0</v>
          </cell>
          <cell r="F36">
            <v>0</v>
          </cell>
          <cell r="G36">
            <v>0</v>
          </cell>
        </row>
        <row r="37">
          <cell r="B37">
            <v>0</v>
          </cell>
          <cell r="C37" t="str">
            <v>26*15 poly bag</v>
          </cell>
          <cell r="D37">
            <v>0</v>
          </cell>
          <cell r="E37">
            <v>0</v>
          </cell>
          <cell r="F37">
            <v>0</v>
          </cell>
          <cell r="G37">
            <v>0</v>
          </cell>
        </row>
        <row r="38">
          <cell r="B38">
            <v>0</v>
          </cell>
          <cell r="C38" t="str">
            <v>26*15 poly bag</v>
          </cell>
          <cell r="D38">
            <v>0</v>
          </cell>
          <cell r="E38">
            <v>0</v>
          </cell>
          <cell r="F38">
            <v>0</v>
          </cell>
          <cell r="G38">
            <v>0</v>
          </cell>
        </row>
        <row r="39">
          <cell r="B39">
            <v>0</v>
          </cell>
          <cell r="C39" t="str">
            <v>26*15 poly bag</v>
          </cell>
          <cell r="D39">
            <v>0</v>
          </cell>
          <cell r="E39">
            <v>0</v>
          </cell>
          <cell r="F39">
            <v>0</v>
          </cell>
          <cell r="G39">
            <v>0</v>
          </cell>
        </row>
        <row r="40">
          <cell r="B40" t="str">
            <v>45*50*0.05
(không đáy)</v>
          </cell>
          <cell r="C40" t="str">
            <v>26*15 poly bag</v>
          </cell>
          <cell r="D40">
            <v>0</v>
          </cell>
          <cell r="E40">
            <v>0</v>
          </cell>
          <cell r="F40">
            <v>0</v>
          </cell>
          <cell r="G40">
            <v>0</v>
          </cell>
        </row>
        <row r="41">
          <cell r="B41">
            <v>0</v>
          </cell>
          <cell r="C41" t="str">
            <v>26*15 poly bag</v>
          </cell>
          <cell r="D41">
            <v>0</v>
          </cell>
          <cell r="E41">
            <v>0</v>
          </cell>
          <cell r="F41">
            <v>0</v>
          </cell>
          <cell r="G41">
            <v>0</v>
          </cell>
        </row>
        <row r="42">
          <cell r="B42">
            <v>0</v>
          </cell>
          <cell r="C42" t="str">
            <v>26*15 poly bag</v>
          </cell>
          <cell r="D42">
            <v>0</v>
          </cell>
          <cell r="E42">
            <v>0</v>
          </cell>
          <cell r="F42">
            <v>0</v>
          </cell>
          <cell r="G42">
            <v>0</v>
          </cell>
        </row>
        <row r="43">
          <cell r="B43">
            <v>0</v>
          </cell>
          <cell r="C43" t="str">
            <v>26*15 poly bag</v>
          </cell>
          <cell r="D43">
            <v>0</v>
          </cell>
          <cell r="E43">
            <v>0</v>
          </cell>
          <cell r="F43">
            <v>0</v>
          </cell>
          <cell r="G43">
            <v>0</v>
          </cell>
        </row>
        <row r="44">
          <cell r="B44">
            <v>0</v>
          </cell>
          <cell r="C44" t="str">
            <v>26*15 poly bag</v>
          </cell>
          <cell r="D44">
            <v>0</v>
          </cell>
          <cell r="E44">
            <v>0</v>
          </cell>
          <cell r="F44">
            <v>0</v>
          </cell>
          <cell r="G44">
            <v>0</v>
          </cell>
        </row>
        <row r="45">
          <cell r="B45">
            <v>0</v>
          </cell>
          <cell r="C45" t="str">
            <v>26*15 poly bag</v>
          </cell>
          <cell r="D45">
            <v>0</v>
          </cell>
          <cell r="E45">
            <v>0</v>
          </cell>
          <cell r="F45">
            <v>0</v>
          </cell>
          <cell r="G45">
            <v>0</v>
          </cell>
        </row>
        <row r="46">
          <cell r="B46" t="str">
            <v>26*15</v>
          </cell>
          <cell r="C46" t="str">
            <v>15*26</v>
          </cell>
          <cell r="D46">
            <v>30558</v>
          </cell>
          <cell r="E46">
            <v>4756</v>
          </cell>
          <cell r="F46">
            <v>2358</v>
          </cell>
          <cell r="G46">
            <v>2398</v>
          </cell>
        </row>
        <row r="47">
          <cell r="B47">
            <v>0</v>
          </cell>
          <cell r="C47" t="str">
            <v>15*26</v>
          </cell>
          <cell r="D47">
            <v>0</v>
          </cell>
          <cell r="E47">
            <v>0</v>
          </cell>
          <cell r="F47">
            <v>0</v>
          </cell>
          <cell r="G47">
            <v>0</v>
          </cell>
        </row>
        <row r="48">
          <cell r="B48">
            <v>0</v>
          </cell>
          <cell r="C48" t="str">
            <v>15*26</v>
          </cell>
          <cell r="D48">
            <v>0</v>
          </cell>
          <cell r="E48">
            <v>0</v>
          </cell>
          <cell r="F48">
            <v>0</v>
          </cell>
          <cell r="G48">
            <v>0</v>
          </cell>
        </row>
        <row r="49">
          <cell r="B49">
            <v>0</v>
          </cell>
          <cell r="C49" t="str">
            <v>15*26</v>
          </cell>
          <cell r="D49">
            <v>0</v>
          </cell>
          <cell r="E49">
            <v>0</v>
          </cell>
          <cell r="F49">
            <v>0</v>
          </cell>
          <cell r="G49">
            <v>0</v>
          </cell>
        </row>
        <row r="50">
          <cell r="B50">
            <v>0</v>
          </cell>
          <cell r="C50" t="str">
            <v>15*26</v>
          </cell>
          <cell r="D50">
            <v>0</v>
          </cell>
          <cell r="E50">
            <v>0</v>
          </cell>
          <cell r="F50">
            <v>0</v>
          </cell>
          <cell r="G50">
            <v>0</v>
          </cell>
        </row>
        <row r="51">
          <cell r="B51">
            <v>0</v>
          </cell>
          <cell r="C51" t="str">
            <v>15*26</v>
          </cell>
          <cell r="D51">
            <v>0</v>
          </cell>
          <cell r="E51">
            <v>0</v>
          </cell>
          <cell r="F51">
            <v>0</v>
          </cell>
          <cell r="G51">
            <v>0</v>
          </cell>
        </row>
        <row r="52">
          <cell r="B52" t="str">
            <v>20*31</v>
          </cell>
          <cell r="C52" t="str">
            <v>20*35</v>
          </cell>
          <cell r="D52">
            <v>29400</v>
          </cell>
          <cell r="E52">
            <v>4787</v>
          </cell>
          <cell r="F52">
            <v>4787</v>
          </cell>
          <cell r="G52">
            <v>0</v>
          </cell>
        </row>
        <row r="53">
          <cell r="B53" t="str">
            <v>20*35</v>
          </cell>
          <cell r="C53" t="str">
            <v>20*35</v>
          </cell>
          <cell r="D53">
            <v>0</v>
          </cell>
          <cell r="E53">
            <v>0</v>
          </cell>
          <cell r="F53">
            <v>0</v>
          </cell>
          <cell r="G53">
            <v>0</v>
          </cell>
        </row>
        <row r="54">
          <cell r="B54" t="str">
            <v>20*35</v>
          </cell>
          <cell r="C54" t="str">
            <v>20*35</v>
          </cell>
          <cell r="D54">
            <v>0</v>
          </cell>
          <cell r="E54">
            <v>0</v>
          </cell>
          <cell r="F54">
            <v>0</v>
          </cell>
          <cell r="G54">
            <v>0</v>
          </cell>
        </row>
        <row r="55">
          <cell r="B55" t="str">
            <v>20*35</v>
          </cell>
          <cell r="C55" t="str">
            <v>20*35</v>
          </cell>
          <cell r="D55">
            <v>0</v>
          </cell>
          <cell r="E55">
            <v>0</v>
          </cell>
          <cell r="F55">
            <v>0</v>
          </cell>
          <cell r="G55">
            <v>0</v>
          </cell>
        </row>
        <row r="56">
          <cell r="B56">
            <v>0</v>
          </cell>
          <cell r="C56" t="str">
            <v>20*35</v>
          </cell>
          <cell r="D56">
            <v>0</v>
          </cell>
          <cell r="E56">
            <v>0</v>
          </cell>
          <cell r="F56">
            <v>0</v>
          </cell>
          <cell r="G56">
            <v>0</v>
          </cell>
        </row>
        <row r="57">
          <cell r="B57" t="str">
            <v>20*35</v>
          </cell>
          <cell r="C57" t="str">
            <v>20*35</v>
          </cell>
          <cell r="D57">
            <v>0</v>
          </cell>
          <cell r="E57">
            <v>0</v>
          </cell>
          <cell r="F57">
            <v>0</v>
          </cell>
          <cell r="G57">
            <v>0</v>
          </cell>
        </row>
        <row r="58">
          <cell r="B58" t="str">
            <v>20*35</v>
          </cell>
          <cell r="C58" t="str">
            <v>20*35</v>
          </cell>
          <cell r="D58">
            <v>0</v>
          </cell>
          <cell r="E58">
            <v>4360</v>
          </cell>
          <cell r="F58">
            <v>0</v>
          </cell>
          <cell r="G58">
            <v>4360</v>
          </cell>
        </row>
        <row r="59">
          <cell r="B59" t="str">
            <v>20*35</v>
          </cell>
          <cell r="C59" t="str">
            <v>20*35</v>
          </cell>
          <cell r="D59">
            <v>0</v>
          </cell>
          <cell r="E59">
            <v>0</v>
          </cell>
          <cell r="F59">
            <v>0</v>
          </cell>
          <cell r="G59">
            <v>0</v>
          </cell>
        </row>
        <row r="60">
          <cell r="B60" t="str">
            <v>20*35</v>
          </cell>
          <cell r="C60" t="str">
            <v>20*35</v>
          </cell>
          <cell r="D60">
            <v>0</v>
          </cell>
          <cell r="E60">
            <v>0</v>
          </cell>
          <cell r="F60">
            <v>0</v>
          </cell>
          <cell r="G60">
            <v>0</v>
          </cell>
        </row>
        <row r="61">
          <cell r="B61" t="str">
            <v>20*35</v>
          </cell>
          <cell r="C61" t="str">
            <v>20*35</v>
          </cell>
          <cell r="D61">
            <v>0</v>
          </cell>
          <cell r="E61">
            <v>0</v>
          </cell>
          <cell r="F61">
            <v>0</v>
          </cell>
          <cell r="G61">
            <v>0</v>
          </cell>
        </row>
        <row r="62">
          <cell r="B62" t="str">
            <v>20*35</v>
          </cell>
          <cell r="C62" t="str">
            <v>20*35</v>
          </cell>
          <cell r="D62">
            <v>0</v>
          </cell>
          <cell r="E62">
            <v>0</v>
          </cell>
          <cell r="F62">
            <v>0</v>
          </cell>
          <cell r="G62">
            <v>0</v>
          </cell>
        </row>
        <row r="63">
          <cell r="B63" t="str">
            <v>20*35</v>
          </cell>
          <cell r="C63" t="str">
            <v>20*35</v>
          </cell>
          <cell r="D63">
            <v>0</v>
          </cell>
          <cell r="E63">
            <v>0</v>
          </cell>
          <cell r="F63">
            <v>0</v>
          </cell>
          <cell r="G63">
            <v>0</v>
          </cell>
        </row>
        <row r="64">
          <cell r="B64" t="str">
            <v>60*77</v>
          </cell>
          <cell r="C64" t="str">
            <v>60*77</v>
          </cell>
          <cell r="D64">
            <v>13944</v>
          </cell>
          <cell r="E64">
            <v>8902</v>
          </cell>
          <cell r="F64">
            <v>4934</v>
          </cell>
          <cell r="G64">
            <v>3968</v>
          </cell>
        </row>
        <row r="65">
          <cell r="B65">
            <v>0</v>
          </cell>
          <cell r="C65" t="str">
            <v>60*77</v>
          </cell>
          <cell r="D65">
            <v>0</v>
          </cell>
          <cell r="E65">
            <v>0</v>
          </cell>
          <cell r="F65">
            <v>0</v>
          </cell>
          <cell r="G65">
            <v>0</v>
          </cell>
        </row>
        <row r="66">
          <cell r="B66">
            <v>0</v>
          </cell>
          <cell r="C66" t="str">
            <v>60*77</v>
          </cell>
          <cell r="D66">
            <v>0</v>
          </cell>
          <cell r="E66">
            <v>0</v>
          </cell>
          <cell r="F66">
            <v>0</v>
          </cell>
          <cell r="G66">
            <v>0</v>
          </cell>
        </row>
        <row r="67">
          <cell r="B67">
            <v>0</v>
          </cell>
          <cell r="C67" t="str">
            <v>60*77</v>
          </cell>
          <cell r="D67">
            <v>0</v>
          </cell>
          <cell r="E67">
            <v>0</v>
          </cell>
          <cell r="F67">
            <v>0</v>
          </cell>
          <cell r="G67">
            <v>0</v>
          </cell>
        </row>
        <row r="68">
          <cell r="B68">
            <v>0</v>
          </cell>
          <cell r="C68" t="str">
            <v>60*77</v>
          </cell>
          <cell r="D68">
            <v>0</v>
          </cell>
          <cell r="E68">
            <v>0</v>
          </cell>
          <cell r="F68">
            <v>0</v>
          </cell>
          <cell r="G68">
            <v>0</v>
          </cell>
        </row>
        <row r="69">
          <cell r="B69">
            <v>0</v>
          </cell>
          <cell r="C69" t="str">
            <v>60*77</v>
          </cell>
          <cell r="D69">
            <v>0</v>
          </cell>
          <cell r="E69">
            <v>0</v>
          </cell>
          <cell r="F69">
            <v>0</v>
          </cell>
          <cell r="G69">
            <v>0</v>
          </cell>
        </row>
        <row r="70">
          <cell r="B70" t="str">
            <v>77*63</v>
          </cell>
          <cell r="C70" t="str">
            <v>77*63</v>
          </cell>
          <cell r="D70">
            <v>2286</v>
          </cell>
          <cell r="E70">
            <v>1776</v>
          </cell>
          <cell r="F70">
            <v>1750</v>
          </cell>
          <cell r="G70">
            <v>26</v>
          </cell>
        </row>
        <row r="71">
          <cell r="B71">
            <v>0</v>
          </cell>
          <cell r="C71" t="str">
            <v>77*63</v>
          </cell>
          <cell r="D71">
            <v>0</v>
          </cell>
          <cell r="E71">
            <v>0</v>
          </cell>
          <cell r="F71">
            <v>0</v>
          </cell>
          <cell r="G71">
            <v>0</v>
          </cell>
        </row>
        <row r="72">
          <cell r="B72">
            <v>0</v>
          </cell>
          <cell r="C72" t="str">
            <v>77*63</v>
          </cell>
          <cell r="D72">
            <v>0</v>
          </cell>
          <cell r="E72">
            <v>0</v>
          </cell>
          <cell r="F72">
            <v>0</v>
          </cell>
          <cell r="G72">
            <v>0</v>
          </cell>
        </row>
        <row r="73">
          <cell r="B73">
            <v>0</v>
          </cell>
          <cell r="C73" t="str">
            <v>77*63</v>
          </cell>
          <cell r="D73">
            <v>0</v>
          </cell>
          <cell r="E73">
            <v>0</v>
          </cell>
          <cell r="F73">
            <v>0</v>
          </cell>
          <cell r="G73">
            <v>0</v>
          </cell>
        </row>
        <row r="74">
          <cell r="B74">
            <v>0</v>
          </cell>
          <cell r="C74" t="str">
            <v>77*63</v>
          </cell>
          <cell r="D74">
            <v>0</v>
          </cell>
          <cell r="E74">
            <v>0</v>
          </cell>
          <cell r="F74">
            <v>0</v>
          </cell>
          <cell r="G74">
            <v>0</v>
          </cell>
        </row>
        <row r="75">
          <cell r="B75">
            <v>0</v>
          </cell>
          <cell r="C75" t="str">
            <v>77*63</v>
          </cell>
          <cell r="D75">
            <v>0</v>
          </cell>
          <cell r="E75">
            <v>0</v>
          </cell>
          <cell r="F75">
            <v>0</v>
          </cell>
          <cell r="G75">
            <v>0</v>
          </cell>
        </row>
        <row r="76">
          <cell r="B76" t="str">
            <v>30*50*0.08</v>
          </cell>
          <cell r="C76" t="str">
            <v>30*50</v>
          </cell>
          <cell r="D76">
            <v>12437</v>
          </cell>
          <cell r="E76">
            <v>-2657</v>
          </cell>
          <cell r="F76">
            <v>-2657</v>
          </cell>
          <cell r="G76">
            <v>0</v>
          </cell>
        </row>
        <row r="77">
          <cell r="B77">
            <v>0</v>
          </cell>
          <cell r="C77" t="str">
            <v>30*50</v>
          </cell>
          <cell r="D77">
            <v>0</v>
          </cell>
          <cell r="E77">
            <v>0</v>
          </cell>
          <cell r="F77">
            <v>0</v>
          </cell>
          <cell r="G77">
            <v>0</v>
          </cell>
        </row>
        <row r="78">
          <cell r="B78">
            <v>0</v>
          </cell>
          <cell r="C78" t="str">
            <v>30*50</v>
          </cell>
          <cell r="D78">
            <v>0</v>
          </cell>
          <cell r="E78">
            <v>0</v>
          </cell>
          <cell r="F78">
            <v>0</v>
          </cell>
          <cell r="G78">
            <v>0</v>
          </cell>
        </row>
        <row r="79">
          <cell r="B79">
            <v>0</v>
          </cell>
          <cell r="C79" t="str">
            <v>30*50</v>
          </cell>
          <cell r="D79">
            <v>0</v>
          </cell>
          <cell r="E79">
            <v>0</v>
          </cell>
          <cell r="F79">
            <v>0</v>
          </cell>
          <cell r="G79">
            <v>0</v>
          </cell>
        </row>
        <row r="80">
          <cell r="B80">
            <v>0</v>
          </cell>
          <cell r="C80" t="str">
            <v>30*50</v>
          </cell>
          <cell r="D80">
            <v>0</v>
          </cell>
          <cell r="E80">
            <v>0</v>
          </cell>
          <cell r="F80">
            <v>0</v>
          </cell>
          <cell r="G80">
            <v>0</v>
          </cell>
        </row>
        <row r="81">
          <cell r="B81">
            <v>0</v>
          </cell>
          <cell r="C81" t="str">
            <v>30*50</v>
          </cell>
          <cell r="D81">
            <v>0</v>
          </cell>
          <cell r="E81">
            <v>0</v>
          </cell>
          <cell r="F81">
            <v>0</v>
          </cell>
          <cell r="G81">
            <v>0</v>
          </cell>
        </row>
        <row r="82">
          <cell r="B82" t="str">
            <v>30*50</v>
          </cell>
          <cell r="C82" t="str">
            <v>30*50</v>
          </cell>
          <cell r="D82">
            <v>1890</v>
          </cell>
          <cell r="E82">
            <v>3724</v>
          </cell>
          <cell r="F82">
            <v>1140</v>
          </cell>
          <cell r="G82">
            <v>2584</v>
          </cell>
        </row>
        <row r="83">
          <cell r="B83">
            <v>0</v>
          </cell>
          <cell r="C83" t="str">
            <v>30*50</v>
          </cell>
          <cell r="D83">
            <v>0</v>
          </cell>
          <cell r="E83">
            <v>0</v>
          </cell>
          <cell r="F83">
            <v>0</v>
          </cell>
          <cell r="G83">
            <v>0</v>
          </cell>
        </row>
        <row r="84">
          <cell r="B84">
            <v>0</v>
          </cell>
          <cell r="C84" t="str">
            <v>30*50</v>
          </cell>
          <cell r="D84">
            <v>0</v>
          </cell>
          <cell r="E84">
            <v>0</v>
          </cell>
          <cell r="F84">
            <v>0</v>
          </cell>
          <cell r="G84">
            <v>0</v>
          </cell>
        </row>
        <row r="85">
          <cell r="B85">
            <v>0</v>
          </cell>
          <cell r="C85" t="str">
            <v>30*50</v>
          </cell>
          <cell r="D85">
            <v>0</v>
          </cell>
          <cell r="E85">
            <v>0</v>
          </cell>
          <cell r="F85">
            <v>0</v>
          </cell>
          <cell r="G85">
            <v>0</v>
          </cell>
        </row>
        <row r="86">
          <cell r="B86">
            <v>0</v>
          </cell>
          <cell r="C86" t="str">
            <v>30*50</v>
          </cell>
          <cell r="D86">
            <v>0</v>
          </cell>
          <cell r="E86">
            <v>0</v>
          </cell>
          <cell r="F86">
            <v>0</v>
          </cell>
          <cell r="G86">
            <v>0</v>
          </cell>
        </row>
        <row r="87">
          <cell r="B87">
            <v>0</v>
          </cell>
          <cell r="C87" t="str">
            <v>30*50</v>
          </cell>
          <cell r="D87">
            <v>0</v>
          </cell>
          <cell r="E87">
            <v>0</v>
          </cell>
          <cell r="F87">
            <v>0</v>
          </cell>
          <cell r="G87">
            <v>0</v>
          </cell>
        </row>
        <row r="88">
          <cell r="B88" t="str">
            <v>8*40*.0.08</v>
          </cell>
          <cell r="C88" t="str">
            <v>30*50</v>
          </cell>
          <cell r="D88">
            <v>13330</v>
          </cell>
          <cell r="E88">
            <v>10430</v>
          </cell>
          <cell r="F88">
            <v>10430</v>
          </cell>
          <cell r="G88">
            <v>0</v>
          </cell>
        </row>
        <row r="89">
          <cell r="B89">
            <v>0</v>
          </cell>
          <cell r="C89" t="str">
            <v>30*50</v>
          </cell>
          <cell r="D89">
            <v>0</v>
          </cell>
          <cell r="E89">
            <v>0</v>
          </cell>
          <cell r="F89">
            <v>0</v>
          </cell>
          <cell r="G89">
            <v>0</v>
          </cell>
        </row>
        <row r="90">
          <cell r="B90">
            <v>0</v>
          </cell>
          <cell r="C90" t="str">
            <v>30*50</v>
          </cell>
          <cell r="D90">
            <v>0</v>
          </cell>
          <cell r="E90">
            <v>0</v>
          </cell>
          <cell r="F90">
            <v>0</v>
          </cell>
          <cell r="G90">
            <v>0</v>
          </cell>
        </row>
        <row r="91">
          <cell r="B91">
            <v>0</v>
          </cell>
          <cell r="C91" t="str">
            <v>30*50</v>
          </cell>
          <cell r="D91">
            <v>0</v>
          </cell>
          <cell r="E91">
            <v>0</v>
          </cell>
          <cell r="F91">
            <v>0</v>
          </cell>
          <cell r="G91">
            <v>0</v>
          </cell>
        </row>
        <row r="92">
          <cell r="B92">
            <v>0</v>
          </cell>
          <cell r="C92" t="str">
            <v>30*50</v>
          </cell>
          <cell r="D92">
            <v>0</v>
          </cell>
          <cell r="E92">
            <v>0</v>
          </cell>
          <cell r="F92">
            <v>0</v>
          </cell>
          <cell r="G92">
            <v>0</v>
          </cell>
        </row>
        <row r="93">
          <cell r="B93">
            <v>0</v>
          </cell>
          <cell r="C93" t="str">
            <v>30*50</v>
          </cell>
          <cell r="D93">
            <v>0</v>
          </cell>
          <cell r="E93">
            <v>0</v>
          </cell>
          <cell r="F93">
            <v>0</v>
          </cell>
          <cell r="G93">
            <v>0</v>
          </cell>
        </row>
        <row r="94">
          <cell r="B94" t="str">
            <v>12*35*0.08</v>
          </cell>
          <cell r="C94" t="str">
            <v>30*50</v>
          </cell>
          <cell r="D94">
            <v>11745</v>
          </cell>
          <cell r="E94">
            <v>11045</v>
          </cell>
          <cell r="F94">
            <v>11045</v>
          </cell>
          <cell r="G94">
            <v>0</v>
          </cell>
        </row>
        <row r="95">
          <cell r="B95">
            <v>0</v>
          </cell>
          <cell r="C95" t="str">
            <v>30*50</v>
          </cell>
          <cell r="D95">
            <v>0</v>
          </cell>
          <cell r="E95">
            <v>0</v>
          </cell>
          <cell r="F95">
            <v>0</v>
          </cell>
          <cell r="G95">
            <v>0</v>
          </cell>
        </row>
        <row r="96">
          <cell r="B96">
            <v>0</v>
          </cell>
          <cell r="C96" t="str">
            <v>30*50</v>
          </cell>
          <cell r="D96">
            <v>0</v>
          </cell>
          <cell r="E96">
            <v>0</v>
          </cell>
          <cell r="F96">
            <v>0</v>
          </cell>
          <cell r="G96">
            <v>0</v>
          </cell>
        </row>
        <row r="97">
          <cell r="B97">
            <v>0</v>
          </cell>
          <cell r="C97" t="str">
            <v>30*50</v>
          </cell>
          <cell r="D97">
            <v>0</v>
          </cell>
          <cell r="E97">
            <v>0</v>
          </cell>
          <cell r="F97">
            <v>0</v>
          </cell>
          <cell r="G97">
            <v>0</v>
          </cell>
        </row>
        <row r="98">
          <cell r="B98">
            <v>0</v>
          </cell>
          <cell r="C98" t="str">
            <v>30*50</v>
          </cell>
          <cell r="D98">
            <v>0</v>
          </cell>
          <cell r="E98">
            <v>0</v>
          </cell>
          <cell r="F98">
            <v>0</v>
          </cell>
          <cell r="G98">
            <v>0</v>
          </cell>
        </row>
        <row r="99">
          <cell r="B99">
            <v>0</v>
          </cell>
          <cell r="C99" t="str">
            <v>30*50</v>
          </cell>
          <cell r="D99">
            <v>0</v>
          </cell>
          <cell r="E99">
            <v>0</v>
          </cell>
          <cell r="F99">
            <v>0</v>
          </cell>
          <cell r="G99">
            <v>0</v>
          </cell>
        </row>
        <row r="100">
          <cell r="B100" t="str">
            <v>16*25*0.08</v>
          </cell>
          <cell r="C100" t="str">
            <v>30*50</v>
          </cell>
          <cell r="D100">
            <v>0</v>
          </cell>
          <cell r="E100">
            <v>0</v>
          </cell>
          <cell r="F100">
            <v>0</v>
          </cell>
          <cell r="G100">
            <v>0</v>
          </cell>
        </row>
        <row r="101">
          <cell r="B101">
            <v>0</v>
          </cell>
          <cell r="C101" t="str">
            <v>30*50</v>
          </cell>
          <cell r="D101">
            <v>0</v>
          </cell>
          <cell r="E101">
            <v>0</v>
          </cell>
          <cell r="F101">
            <v>0</v>
          </cell>
          <cell r="G101">
            <v>0</v>
          </cell>
        </row>
        <row r="102">
          <cell r="B102">
            <v>0</v>
          </cell>
          <cell r="C102" t="str">
            <v>30*50</v>
          </cell>
          <cell r="D102">
            <v>0</v>
          </cell>
          <cell r="E102">
            <v>0</v>
          </cell>
          <cell r="F102">
            <v>0</v>
          </cell>
          <cell r="G102">
            <v>0</v>
          </cell>
        </row>
        <row r="103">
          <cell r="B103">
            <v>0</v>
          </cell>
          <cell r="C103" t="str">
            <v>30*50</v>
          </cell>
          <cell r="D103">
            <v>0</v>
          </cell>
          <cell r="E103">
            <v>0</v>
          </cell>
          <cell r="F103">
            <v>0</v>
          </cell>
          <cell r="G103">
            <v>0</v>
          </cell>
        </row>
        <row r="104">
          <cell r="B104">
            <v>0</v>
          </cell>
          <cell r="C104" t="str">
            <v>30*50</v>
          </cell>
          <cell r="D104">
            <v>0</v>
          </cell>
          <cell r="E104">
            <v>0</v>
          </cell>
          <cell r="F104">
            <v>0</v>
          </cell>
          <cell r="G104">
            <v>0</v>
          </cell>
        </row>
        <row r="105">
          <cell r="B105">
            <v>0</v>
          </cell>
          <cell r="C105" t="str">
            <v>30*50</v>
          </cell>
          <cell r="D105">
            <v>0</v>
          </cell>
          <cell r="E105">
            <v>0</v>
          </cell>
          <cell r="F105">
            <v>0</v>
          </cell>
          <cell r="G105">
            <v>0</v>
          </cell>
        </row>
        <row r="106">
          <cell r="B106" t="str">
            <v>18*42</v>
          </cell>
          <cell r="C106" t="str">
            <v>30*50</v>
          </cell>
          <cell r="D106">
            <v>2000</v>
          </cell>
          <cell r="E106">
            <v>34547</v>
          </cell>
          <cell r="F106">
            <v>0</v>
          </cell>
          <cell r="G106">
            <v>34547</v>
          </cell>
        </row>
        <row r="107">
          <cell r="B107">
            <v>0</v>
          </cell>
          <cell r="C107" t="str">
            <v>30*50</v>
          </cell>
          <cell r="D107">
            <v>0</v>
          </cell>
          <cell r="E107">
            <v>0</v>
          </cell>
          <cell r="F107">
            <v>0</v>
          </cell>
          <cell r="G107">
            <v>0</v>
          </cell>
        </row>
        <row r="108">
          <cell r="B108">
            <v>0</v>
          </cell>
          <cell r="C108" t="str">
            <v>30*50</v>
          </cell>
          <cell r="D108">
            <v>0</v>
          </cell>
          <cell r="E108">
            <v>0</v>
          </cell>
          <cell r="F108">
            <v>0</v>
          </cell>
          <cell r="G108">
            <v>0</v>
          </cell>
        </row>
        <row r="109">
          <cell r="B109">
            <v>0</v>
          </cell>
          <cell r="C109" t="str">
            <v>30*50</v>
          </cell>
          <cell r="D109">
            <v>0</v>
          </cell>
          <cell r="E109">
            <v>0</v>
          </cell>
          <cell r="F109">
            <v>0</v>
          </cell>
          <cell r="G109">
            <v>0</v>
          </cell>
        </row>
        <row r="110">
          <cell r="B110">
            <v>0</v>
          </cell>
          <cell r="C110" t="str">
            <v>30*50</v>
          </cell>
          <cell r="D110">
            <v>0</v>
          </cell>
          <cell r="E110">
            <v>0</v>
          </cell>
          <cell r="F110">
            <v>0</v>
          </cell>
          <cell r="G110">
            <v>0</v>
          </cell>
        </row>
        <row r="111">
          <cell r="B111">
            <v>0</v>
          </cell>
          <cell r="C111" t="str">
            <v>30*50</v>
          </cell>
          <cell r="D111">
            <v>0</v>
          </cell>
          <cell r="E111">
            <v>0</v>
          </cell>
          <cell r="F111">
            <v>0</v>
          </cell>
          <cell r="G111">
            <v>0</v>
          </cell>
        </row>
        <row r="112">
          <cell r="B112" t="str">
            <v>20*35</v>
          </cell>
          <cell r="C112" t="str">
            <v>30*50</v>
          </cell>
          <cell r="D112">
            <v>0</v>
          </cell>
          <cell r="E112">
            <v>0</v>
          </cell>
          <cell r="F112">
            <v>0</v>
          </cell>
          <cell r="G112">
            <v>0</v>
          </cell>
        </row>
        <row r="113">
          <cell r="B113">
            <v>0</v>
          </cell>
          <cell r="C113" t="str">
            <v>30*50</v>
          </cell>
          <cell r="D113">
            <v>0</v>
          </cell>
          <cell r="E113">
            <v>0</v>
          </cell>
          <cell r="F113">
            <v>0</v>
          </cell>
          <cell r="G113">
            <v>0</v>
          </cell>
        </row>
        <row r="114">
          <cell r="B114">
            <v>0</v>
          </cell>
          <cell r="C114" t="str">
            <v>30*50</v>
          </cell>
          <cell r="D114">
            <v>0</v>
          </cell>
          <cell r="E114">
            <v>0</v>
          </cell>
          <cell r="F114">
            <v>0</v>
          </cell>
          <cell r="G114">
            <v>0</v>
          </cell>
        </row>
        <row r="115">
          <cell r="B115">
            <v>0</v>
          </cell>
          <cell r="C115" t="str">
            <v>30*50</v>
          </cell>
          <cell r="D115">
            <v>0</v>
          </cell>
          <cell r="E115">
            <v>0</v>
          </cell>
          <cell r="F115">
            <v>0</v>
          </cell>
          <cell r="G115">
            <v>0</v>
          </cell>
        </row>
        <row r="116">
          <cell r="B116">
            <v>0</v>
          </cell>
          <cell r="C116" t="str">
            <v>30*50</v>
          </cell>
          <cell r="D116">
            <v>0</v>
          </cell>
          <cell r="E116">
            <v>0</v>
          </cell>
          <cell r="F116">
            <v>0</v>
          </cell>
          <cell r="G116">
            <v>0</v>
          </cell>
        </row>
        <row r="117">
          <cell r="B117">
            <v>0</v>
          </cell>
          <cell r="C117" t="str">
            <v>30*50</v>
          </cell>
          <cell r="D117">
            <v>0</v>
          </cell>
          <cell r="E117">
            <v>0</v>
          </cell>
          <cell r="F117">
            <v>0</v>
          </cell>
          <cell r="G117">
            <v>0</v>
          </cell>
        </row>
        <row r="118">
          <cell r="B118" t="str">
            <v>SEALING BACK (UV)
(Túi đóng hàng)
NEW</v>
          </cell>
          <cell r="C118" t="str">
            <v>30*50</v>
          </cell>
          <cell r="D118">
            <v>19550</v>
          </cell>
          <cell r="E118">
            <v>23500</v>
          </cell>
          <cell r="F118">
            <v>23500</v>
          </cell>
          <cell r="G118">
            <v>0</v>
          </cell>
        </row>
        <row r="119">
          <cell r="B119">
            <v>0</v>
          </cell>
          <cell r="C119" t="str">
            <v>30*50</v>
          </cell>
          <cell r="D119">
            <v>0</v>
          </cell>
          <cell r="E119">
            <v>0</v>
          </cell>
          <cell r="F119">
            <v>0</v>
          </cell>
          <cell r="G119">
            <v>0</v>
          </cell>
        </row>
        <row r="120">
          <cell r="B120">
            <v>0</v>
          </cell>
          <cell r="C120" t="str">
            <v>30*50</v>
          </cell>
          <cell r="D120">
            <v>0</v>
          </cell>
          <cell r="E120">
            <v>0</v>
          </cell>
          <cell r="F120">
            <v>0</v>
          </cell>
          <cell r="G120">
            <v>0</v>
          </cell>
        </row>
        <row r="121">
          <cell r="B121">
            <v>0</v>
          </cell>
          <cell r="C121" t="str">
            <v>30*50</v>
          </cell>
          <cell r="D121">
            <v>0</v>
          </cell>
          <cell r="E121">
            <v>0</v>
          </cell>
          <cell r="F121">
            <v>0</v>
          </cell>
          <cell r="G121">
            <v>0</v>
          </cell>
        </row>
        <row r="122">
          <cell r="B122">
            <v>0</v>
          </cell>
          <cell r="C122" t="str">
            <v>30*50</v>
          </cell>
          <cell r="D122">
            <v>0</v>
          </cell>
          <cell r="E122">
            <v>0</v>
          </cell>
          <cell r="F122">
            <v>0</v>
          </cell>
          <cell r="G122">
            <v>0</v>
          </cell>
        </row>
        <row r="123">
          <cell r="B123">
            <v>0</v>
          </cell>
          <cell r="C123" t="str">
            <v>30*50</v>
          </cell>
          <cell r="D123">
            <v>0</v>
          </cell>
          <cell r="E123">
            <v>0</v>
          </cell>
          <cell r="F123">
            <v>0</v>
          </cell>
          <cell r="G123">
            <v>0</v>
          </cell>
        </row>
        <row r="124">
          <cell r="B124" t="str">
            <v>6"*75mm</v>
          </cell>
          <cell r="C124" t="str">
            <v>6"*75</v>
          </cell>
          <cell r="D124">
            <v>15</v>
          </cell>
          <cell r="E124">
            <v>11</v>
          </cell>
          <cell r="F124">
            <v>0</v>
          </cell>
          <cell r="G124">
            <v>11</v>
          </cell>
        </row>
        <row r="125">
          <cell r="B125">
            <v>0</v>
          </cell>
          <cell r="C125" t="str">
            <v>6"*75</v>
          </cell>
          <cell r="D125">
            <v>0</v>
          </cell>
          <cell r="E125">
            <v>0</v>
          </cell>
          <cell r="F125">
            <v>0</v>
          </cell>
          <cell r="G125">
            <v>0</v>
          </cell>
        </row>
        <row r="126">
          <cell r="B126">
            <v>0</v>
          </cell>
          <cell r="C126" t="str">
            <v>6"*75</v>
          </cell>
          <cell r="D126">
            <v>0</v>
          </cell>
          <cell r="E126">
            <v>0</v>
          </cell>
          <cell r="F126">
            <v>0</v>
          </cell>
          <cell r="G126">
            <v>0</v>
          </cell>
        </row>
        <row r="127">
          <cell r="B127">
            <v>0</v>
          </cell>
          <cell r="C127" t="str">
            <v>6"*75</v>
          </cell>
          <cell r="D127">
            <v>0</v>
          </cell>
          <cell r="E127">
            <v>0</v>
          </cell>
          <cell r="F127">
            <v>0</v>
          </cell>
          <cell r="G127">
            <v>0</v>
          </cell>
        </row>
        <row r="128">
          <cell r="B128">
            <v>0</v>
          </cell>
          <cell r="C128" t="str">
            <v>6"*75</v>
          </cell>
          <cell r="D128">
            <v>0</v>
          </cell>
          <cell r="E128">
            <v>0</v>
          </cell>
          <cell r="F128">
            <v>0</v>
          </cell>
          <cell r="G128">
            <v>0</v>
          </cell>
        </row>
        <row r="129">
          <cell r="B129">
            <v>0</v>
          </cell>
          <cell r="C129" t="str">
            <v>6"*75</v>
          </cell>
          <cell r="D129">
            <v>0</v>
          </cell>
          <cell r="E129">
            <v>0</v>
          </cell>
          <cell r="F129">
            <v>0</v>
          </cell>
          <cell r="G129">
            <v>0</v>
          </cell>
        </row>
        <row r="130">
          <cell r="B130" t="str">
            <v>6"*90mm</v>
          </cell>
          <cell r="C130" t="str">
            <v>6"*90</v>
          </cell>
          <cell r="D130">
            <v>131</v>
          </cell>
          <cell r="E130">
            <v>83</v>
          </cell>
          <cell r="F130">
            <v>53</v>
          </cell>
          <cell r="G130">
            <v>30</v>
          </cell>
        </row>
        <row r="131">
          <cell r="B131">
            <v>0</v>
          </cell>
          <cell r="C131" t="str">
            <v>6"*90</v>
          </cell>
          <cell r="D131">
            <v>0</v>
          </cell>
          <cell r="E131">
            <v>0</v>
          </cell>
          <cell r="F131">
            <v>0</v>
          </cell>
          <cell r="G131">
            <v>0</v>
          </cell>
        </row>
        <row r="132">
          <cell r="B132">
            <v>0</v>
          </cell>
          <cell r="C132" t="str">
            <v>6"*90</v>
          </cell>
          <cell r="D132">
            <v>0</v>
          </cell>
          <cell r="E132">
            <v>0</v>
          </cell>
          <cell r="F132">
            <v>0</v>
          </cell>
          <cell r="G132">
            <v>0</v>
          </cell>
        </row>
        <row r="133">
          <cell r="B133">
            <v>0</v>
          </cell>
          <cell r="C133" t="str">
            <v>6"*90</v>
          </cell>
          <cell r="D133">
            <v>0</v>
          </cell>
          <cell r="E133">
            <v>0</v>
          </cell>
          <cell r="F133">
            <v>0</v>
          </cell>
          <cell r="G133">
            <v>0</v>
          </cell>
        </row>
        <row r="134">
          <cell r="B134">
            <v>0</v>
          </cell>
          <cell r="C134" t="str">
            <v>6"*90</v>
          </cell>
          <cell r="D134">
            <v>0</v>
          </cell>
          <cell r="E134">
            <v>0</v>
          </cell>
          <cell r="F134">
            <v>0</v>
          </cell>
          <cell r="G134">
            <v>0</v>
          </cell>
        </row>
        <row r="135">
          <cell r="B135">
            <v>0</v>
          </cell>
          <cell r="C135" t="str">
            <v>6"*90</v>
          </cell>
          <cell r="D135">
            <v>0</v>
          </cell>
          <cell r="E135">
            <v>0</v>
          </cell>
          <cell r="F135">
            <v>0</v>
          </cell>
          <cell r="G135">
            <v>0</v>
          </cell>
        </row>
        <row r="136">
          <cell r="B136" t="str">
            <v>6"*105mm</v>
          </cell>
          <cell r="C136" t="str">
            <v>6"*105</v>
          </cell>
          <cell r="D136">
            <v>0</v>
          </cell>
          <cell r="E136">
            <v>0</v>
          </cell>
          <cell r="F136">
            <v>0</v>
          </cell>
          <cell r="G136">
            <v>0</v>
          </cell>
        </row>
        <row r="137">
          <cell r="B137">
            <v>0</v>
          </cell>
          <cell r="C137" t="str">
            <v>6"*105</v>
          </cell>
          <cell r="D137">
            <v>0</v>
          </cell>
          <cell r="E137">
            <v>0</v>
          </cell>
          <cell r="F137">
            <v>0</v>
          </cell>
          <cell r="G137">
            <v>0</v>
          </cell>
        </row>
        <row r="138">
          <cell r="B138">
            <v>0</v>
          </cell>
          <cell r="C138" t="str">
            <v>6"*105</v>
          </cell>
          <cell r="D138">
            <v>0</v>
          </cell>
          <cell r="E138">
            <v>0</v>
          </cell>
          <cell r="F138">
            <v>0</v>
          </cell>
          <cell r="G138">
            <v>0</v>
          </cell>
        </row>
        <row r="139">
          <cell r="B139">
            <v>0</v>
          </cell>
          <cell r="C139" t="str">
            <v>6"*105</v>
          </cell>
          <cell r="D139">
            <v>0</v>
          </cell>
          <cell r="E139">
            <v>0</v>
          </cell>
          <cell r="F139">
            <v>0</v>
          </cell>
          <cell r="G139">
            <v>0</v>
          </cell>
        </row>
        <row r="140">
          <cell r="B140">
            <v>0</v>
          </cell>
          <cell r="C140" t="str">
            <v>6"*105</v>
          </cell>
          <cell r="D140">
            <v>0</v>
          </cell>
          <cell r="E140">
            <v>0</v>
          </cell>
          <cell r="F140">
            <v>0</v>
          </cell>
          <cell r="G140">
            <v>0</v>
          </cell>
        </row>
        <row r="141">
          <cell r="B141">
            <v>0</v>
          </cell>
          <cell r="C141" t="str">
            <v>6"*105</v>
          </cell>
          <cell r="D141">
            <v>0</v>
          </cell>
          <cell r="E141">
            <v>0</v>
          </cell>
          <cell r="F141">
            <v>0</v>
          </cell>
          <cell r="G141">
            <v>0</v>
          </cell>
        </row>
        <row r="142">
          <cell r="B142" t="str">
            <v>5T(77mm)*85mm key 5.5</v>
          </cell>
          <cell r="C142" t="str">
            <v>3"*85 KEY 5.5</v>
          </cell>
          <cell r="D142">
            <v>402</v>
          </cell>
          <cell r="E142">
            <v>272</v>
          </cell>
          <cell r="F142">
            <v>272</v>
          </cell>
          <cell r="G142">
            <v>0</v>
          </cell>
        </row>
        <row r="143">
          <cell r="B143">
            <v>0</v>
          </cell>
          <cell r="C143" t="str">
            <v>3"*85 KEY 5.5</v>
          </cell>
          <cell r="D143">
            <v>0</v>
          </cell>
          <cell r="E143">
            <v>0</v>
          </cell>
          <cell r="F143">
            <v>0</v>
          </cell>
          <cell r="G143">
            <v>0</v>
          </cell>
        </row>
        <row r="144">
          <cell r="B144">
            <v>0</v>
          </cell>
          <cell r="C144" t="str">
            <v>3"*85 KEY 5.5</v>
          </cell>
          <cell r="D144">
            <v>0</v>
          </cell>
          <cell r="E144">
            <v>0</v>
          </cell>
          <cell r="F144">
            <v>0</v>
          </cell>
          <cell r="G144">
            <v>0</v>
          </cell>
        </row>
        <row r="145">
          <cell r="B145">
            <v>0</v>
          </cell>
          <cell r="C145" t="str">
            <v>3"*85 KEY 5.5</v>
          </cell>
          <cell r="D145">
            <v>0</v>
          </cell>
          <cell r="E145">
            <v>0</v>
          </cell>
          <cell r="F145">
            <v>0</v>
          </cell>
          <cell r="G145">
            <v>0</v>
          </cell>
        </row>
        <row r="146">
          <cell r="B146">
            <v>0</v>
          </cell>
          <cell r="C146" t="str">
            <v>3"*85 KEY 5.5</v>
          </cell>
          <cell r="D146">
            <v>0</v>
          </cell>
          <cell r="E146">
            <v>0</v>
          </cell>
          <cell r="F146">
            <v>0</v>
          </cell>
          <cell r="G146">
            <v>0</v>
          </cell>
        </row>
        <row r="147">
          <cell r="B147">
            <v>0</v>
          </cell>
          <cell r="C147" t="str">
            <v>3"*85 KEY 5.5</v>
          </cell>
          <cell r="D147">
            <v>0</v>
          </cell>
          <cell r="E147">
            <v>0</v>
          </cell>
          <cell r="F147">
            <v>0</v>
          </cell>
          <cell r="G147">
            <v>0</v>
          </cell>
        </row>
        <row r="148">
          <cell r="B148" t="str">
            <v>6"*86mm</v>
          </cell>
          <cell r="C148" t="str">
            <v>6"*86</v>
          </cell>
          <cell r="D148">
            <v>37</v>
          </cell>
          <cell r="E148">
            <v>64</v>
          </cell>
          <cell r="F148">
            <v>32</v>
          </cell>
          <cell r="G148">
            <v>32</v>
          </cell>
        </row>
        <row r="149">
          <cell r="B149">
            <v>0</v>
          </cell>
          <cell r="C149" t="str">
            <v>6"*86</v>
          </cell>
          <cell r="D149">
            <v>0</v>
          </cell>
          <cell r="E149">
            <v>0</v>
          </cell>
          <cell r="F149">
            <v>0</v>
          </cell>
          <cell r="G149">
            <v>0</v>
          </cell>
        </row>
        <row r="150">
          <cell r="B150">
            <v>0</v>
          </cell>
          <cell r="C150" t="str">
            <v>6"*86</v>
          </cell>
          <cell r="D150">
            <v>0</v>
          </cell>
          <cell r="E150">
            <v>0</v>
          </cell>
          <cell r="F150">
            <v>0</v>
          </cell>
          <cell r="G150">
            <v>0</v>
          </cell>
        </row>
        <row r="151">
          <cell r="B151">
            <v>0</v>
          </cell>
          <cell r="C151" t="str">
            <v>6"*86</v>
          </cell>
          <cell r="D151">
            <v>0</v>
          </cell>
          <cell r="E151">
            <v>0</v>
          </cell>
          <cell r="F151">
            <v>0</v>
          </cell>
          <cell r="G151">
            <v>0</v>
          </cell>
        </row>
        <row r="152">
          <cell r="B152">
            <v>0</v>
          </cell>
          <cell r="C152" t="str">
            <v>6"*86</v>
          </cell>
          <cell r="D152">
            <v>0</v>
          </cell>
          <cell r="E152">
            <v>0</v>
          </cell>
          <cell r="F152">
            <v>0</v>
          </cell>
          <cell r="G152">
            <v>0</v>
          </cell>
        </row>
        <row r="153">
          <cell r="B153">
            <v>0</v>
          </cell>
          <cell r="C153" t="str">
            <v>6"*86</v>
          </cell>
          <cell r="D153">
            <v>0</v>
          </cell>
          <cell r="E153">
            <v>0</v>
          </cell>
          <cell r="F153">
            <v>0</v>
          </cell>
          <cell r="G153">
            <v>0</v>
          </cell>
        </row>
        <row r="154">
          <cell r="B154" t="str">
            <v>5T(77mm)*72mm key 5.5</v>
          </cell>
          <cell r="C154" t="str">
            <v>3"*72</v>
          </cell>
          <cell r="D154">
            <v>90</v>
          </cell>
          <cell r="E154">
            <v>90</v>
          </cell>
          <cell r="F154">
            <v>90</v>
          </cell>
          <cell r="G154">
            <v>0</v>
          </cell>
        </row>
        <row r="155">
          <cell r="B155">
            <v>0</v>
          </cell>
          <cell r="C155" t="str">
            <v>3"*72</v>
          </cell>
          <cell r="D155">
            <v>0</v>
          </cell>
          <cell r="E155">
            <v>0</v>
          </cell>
          <cell r="F155">
            <v>0</v>
          </cell>
          <cell r="G155">
            <v>0</v>
          </cell>
        </row>
        <row r="156">
          <cell r="B156">
            <v>0</v>
          </cell>
          <cell r="C156" t="str">
            <v>3"*72</v>
          </cell>
          <cell r="D156">
            <v>0</v>
          </cell>
          <cell r="E156">
            <v>0</v>
          </cell>
          <cell r="F156">
            <v>0</v>
          </cell>
          <cell r="G156">
            <v>0</v>
          </cell>
        </row>
        <row r="157">
          <cell r="B157">
            <v>0</v>
          </cell>
          <cell r="C157" t="str">
            <v>3"*72</v>
          </cell>
          <cell r="D157">
            <v>0</v>
          </cell>
          <cell r="E157">
            <v>0</v>
          </cell>
          <cell r="F157">
            <v>0</v>
          </cell>
          <cell r="G157">
            <v>0</v>
          </cell>
        </row>
        <row r="158">
          <cell r="B158">
            <v>0</v>
          </cell>
          <cell r="C158" t="str">
            <v>3"*72</v>
          </cell>
          <cell r="D158">
            <v>0</v>
          </cell>
          <cell r="E158">
            <v>0</v>
          </cell>
          <cell r="F158">
            <v>0</v>
          </cell>
          <cell r="G158">
            <v>0</v>
          </cell>
        </row>
        <row r="159">
          <cell r="B159">
            <v>0</v>
          </cell>
          <cell r="C159" t="str">
            <v>3"*72</v>
          </cell>
          <cell r="D159">
            <v>0</v>
          </cell>
          <cell r="E159">
            <v>0</v>
          </cell>
          <cell r="F159">
            <v>0</v>
          </cell>
          <cell r="G159">
            <v>0</v>
          </cell>
        </row>
        <row r="160">
          <cell r="B160" t="str">
            <v>5T(77mm)*81mm key 5.5</v>
          </cell>
          <cell r="C160" t="str">
            <v>3"*81 KEY 5.5</v>
          </cell>
          <cell r="D160">
            <v>92</v>
          </cell>
          <cell r="E160">
            <v>79</v>
          </cell>
          <cell r="F160">
            <v>79</v>
          </cell>
          <cell r="G160">
            <v>0</v>
          </cell>
        </row>
        <row r="161">
          <cell r="B161">
            <v>0</v>
          </cell>
          <cell r="C161" t="str">
            <v>3"*81 KEY 5.5</v>
          </cell>
          <cell r="D161">
            <v>0</v>
          </cell>
          <cell r="E161">
            <v>0</v>
          </cell>
          <cell r="F161">
            <v>0</v>
          </cell>
          <cell r="G161">
            <v>0</v>
          </cell>
        </row>
        <row r="162">
          <cell r="B162">
            <v>0</v>
          </cell>
          <cell r="C162" t="str">
            <v>3"*81 KEY 5.5</v>
          </cell>
          <cell r="D162">
            <v>0</v>
          </cell>
          <cell r="E162">
            <v>0</v>
          </cell>
          <cell r="F162">
            <v>0</v>
          </cell>
          <cell r="G162">
            <v>0</v>
          </cell>
        </row>
        <row r="163">
          <cell r="B163">
            <v>0</v>
          </cell>
          <cell r="C163" t="str">
            <v>3"*81 KEY 5.5</v>
          </cell>
          <cell r="D163">
            <v>0</v>
          </cell>
          <cell r="E163">
            <v>0</v>
          </cell>
          <cell r="F163">
            <v>0</v>
          </cell>
          <cell r="G163">
            <v>0</v>
          </cell>
        </row>
        <row r="164">
          <cell r="B164">
            <v>0</v>
          </cell>
          <cell r="C164" t="str">
            <v>3"*81 KEY 5.5</v>
          </cell>
          <cell r="D164">
            <v>0</v>
          </cell>
          <cell r="E164">
            <v>0</v>
          </cell>
          <cell r="F164">
            <v>0</v>
          </cell>
          <cell r="G164">
            <v>0</v>
          </cell>
        </row>
        <row r="165">
          <cell r="B165">
            <v>0</v>
          </cell>
          <cell r="C165" t="str">
            <v>3"*81 KEY 5.5</v>
          </cell>
          <cell r="D165">
            <v>0</v>
          </cell>
          <cell r="E165">
            <v>0</v>
          </cell>
          <cell r="F165">
            <v>0</v>
          </cell>
          <cell r="G165">
            <v>0</v>
          </cell>
        </row>
        <row r="166">
          <cell r="B166" t="str">
            <v>5T(77mm)*70mm key 5.5</v>
          </cell>
          <cell r="C166" t="str">
            <v>3"*70 KEY 5.5</v>
          </cell>
          <cell r="D166">
            <v>0</v>
          </cell>
          <cell r="E166">
            <v>59</v>
          </cell>
          <cell r="F166">
            <v>0</v>
          </cell>
          <cell r="G166">
            <v>59</v>
          </cell>
        </row>
        <row r="167">
          <cell r="B167">
            <v>0</v>
          </cell>
          <cell r="C167" t="str">
            <v>3"*70 KEY 5.5</v>
          </cell>
          <cell r="D167">
            <v>0</v>
          </cell>
          <cell r="E167">
            <v>0</v>
          </cell>
          <cell r="F167">
            <v>0</v>
          </cell>
          <cell r="G167">
            <v>0</v>
          </cell>
        </row>
        <row r="168">
          <cell r="B168">
            <v>0</v>
          </cell>
          <cell r="C168" t="str">
            <v>3"*70 KEY 5.5</v>
          </cell>
          <cell r="D168">
            <v>0</v>
          </cell>
          <cell r="E168">
            <v>0</v>
          </cell>
          <cell r="F168">
            <v>0</v>
          </cell>
          <cell r="G168">
            <v>0</v>
          </cell>
        </row>
        <row r="169">
          <cell r="B169">
            <v>0</v>
          </cell>
          <cell r="C169" t="str">
            <v>3"*70 KEY 5.5</v>
          </cell>
          <cell r="D169">
            <v>0</v>
          </cell>
          <cell r="E169">
            <v>0</v>
          </cell>
          <cell r="F169">
            <v>0</v>
          </cell>
          <cell r="G169">
            <v>0</v>
          </cell>
        </row>
        <row r="170">
          <cell r="B170">
            <v>0</v>
          </cell>
          <cell r="C170" t="str">
            <v>3"*70 KEY 5.5</v>
          </cell>
          <cell r="D170">
            <v>0</v>
          </cell>
          <cell r="E170">
            <v>0</v>
          </cell>
          <cell r="F170">
            <v>0</v>
          </cell>
          <cell r="G170">
            <v>0</v>
          </cell>
        </row>
        <row r="171">
          <cell r="B171">
            <v>0</v>
          </cell>
          <cell r="C171" t="str">
            <v>3"*70 KEY 5.5</v>
          </cell>
          <cell r="D171">
            <v>0</v>
          </cell>
          <cell r="E171">
            <v>0</v>
          </cell>
          <cell r="F171">
            <v>0</v>
          </cell>
          <cell r="G171">
            <v>0</v>
          </cell>
        </row>
        <row r="172">
          <cell r="B172" t="str">
            <v>5T(77mm)*71mm key 5.5</v>
          </cell>
          <cell r="C172" t="str">
            <v>3"*71 KEY 5.5</v>
          </cell>
          <cell r="D172">
            <v>226</v>
          </cell>
          <cell r="E172">
            <v>151</v>
          </cell>
          <cell r="F172">
            <v>151</v>
          </cell>
          <cell r="G172">
            <v>0</v>
          </cell>
        </row>
        <row r="173">
          <cell r="B173">
            <v>0</v>
          </cell>
          <cell r="C173" t="str">
            <v>3"*71 KEY 5.5</v>
          </cell>
          <cell r="D173">
            <v>0</v>
          </cell>
          <cell r="E173">
            <v>0</v>
          </cell>
          <cell r="F173">
            <v>0</v>
          </cell>
          <cell r="G173">
            <v>0</v>
          </cell>
        </row>
        <row r="174">
          <cell r="B174">
            <v>0</v>
          </cell>
          <cell r="C174" t="str">
            <v>3"*71 KEY 5.5</v>
          </cell>
          <cell r="D174">
            <v>0</v>
          </cell>
          <cell r="E174">
            <v>0</v>
          </cell>
          <cell r="F174">
            <v>0</v>
          </cell>
          <cell r="G174">
            <v>0</v>
          </cell>
        </row>
        <row r="175">
          <cell r="B175">
            <v>0</v>
          </cell>
          <cell r="C175" t="str">
            <v>3"*71 KEY 5.5</v>
          </cell>
          <cell r="D175">
            <v>0</v>
          </cell>
          <cell r="E175">
            <v>0</v>
          </cell>
          <cell r="F175">
            <v>0</v>
          </cell>
          <cell r="G175">
            <v>0</v>
          </cell>
        </row>
        <row r="176">
          <cell r="B176">
            <v>0</v>
          </cell>
          <cell r="C176" t="str">
            <v>3"*71 KEY 5.5</v>
          </cell>
          <cell r="D176">
            <v>0</v>
          </cell>
          <cell r="E176">
            <v>0</v>
          </cell>
          <cell r="F176">
            <v>0</v>
          </cell>
          <cell r="G176">
            <v>0</v>
          </cell>
        </row>
        <row r="177">
          <cell r="B177">
            <v>0</v>
          </cell>
          <cell r="C177" t="str">
            <v>3"*71 KEY 5.5</v>
          </cell>
          <cell r="D177">
            <v>0</v>
          </cell>
          <cell r="E177">
            <v>0</v>
          </cell>
          <cell r="F177">
            <v>0</v>
          </cell>
          <cell r="G177">
            <v>0</v>
          </cell>
        </row>
        <row r="178">
          <cell r="B178" t="str">
            <v>5T(77mm)*47mm key 5.5</v>
          </cell>
          <cell r="C178" t="str">
            <v>3"*66</v>
          </cell>
          <cell r="D178">
            <v>610</v>
          </cell>
          <cell r="E178">
            <v>527</v>
          </cell>
          <cell r="F178">
            <v>527</v>
          </cell>
          <cell r="G178">
            <v>0</v>
          </cell>
        </row>
        <row r="179">
          <cell r="B179">
            <v>0</v>
          </cell>
          <cell r="C179" t="str">
            <v>3"*66</v>
          </cell>
          <cell r="D179">
            <v>0</v>
          </cell>
          <cell r="E179">
            <v>0</v>
          </cell>
          <cell r="F179">
            <v>0</v>
          </cell>
          <cell r="G179">
            <v>0</v>
          </cell>
        </row>
        <row r="180">
          <cell r="B180">
            <v>0</v>
          </cell>
          <cell r="C180" t="str">
            <v>3"*66</v>
          </cell>
          <cell r="D180">
            <v>0</v>
          </cell>
          <cell r="E180">
            <v>0</v>
          </cell>
          <cell r="F180">
            <v>0</v>
          </cell>
          <cell r="G180">
            <v>0</v>
          </cell>
        </row>
        <row r="181">
          <cell r="B181">
            <v>0</v>
          </cell>
          <cell r="C181" t="str">
            <v>3"*66</v>
          </cell>
          <cell r="D181">
            <v>0</v>
          </cell>
          <cell r="E181">
            <v>0</v>
          </cell>
          <cell r="F181">
            <v>0</v>
          </cell>
          <cell r="G181">
            <v>0</v>
          </cell>
        </row>
        <row r="182">
          <cell r="B182">
            <v>0</v>
          </cell>
          <cell r="C182" t="str">
            <v>3"*66</v>
          </cell>
          <cell r="D182">
            <v>0</v>
          </cell>
          <cell r="E182">
            <v>0</v>
          </cell>
          <cell r="F182">
            <v>0</v>
          </cell>
          <cell r="G182">
            <v>0</v>
          </cell>
        </row>
        <row r="183">
          <cell r="B183">
            <v>0</v>
          </cell>
          <cell r="C183" t="str">
            <v>3"*66</v>
          </cell>
          <cell r="D183">
            <v>0</v>
          </cell>
          <cell r="E183">
            <v>0</v>
          </cell>
          <cell r="F183">
            <v>0</v>
          </cell>
          <cell r="G183">
            <v>0</v>
          </cell>
        </row>
        <row r="184">
          <cell r="B184" t="str">
            <v>5T(77mm)*21mm key 5.5</v>
          </cell>
          <cell r="C184" t="str">
            <v>3"*66</v>
          </cell>
          <cell r="D184">
            <v>775</v>
          </cell>
          <cell r="E184">
            <v>530</v>
          </cell>
          <cell r="F184">
            <v>530</v>
          </cell>
          <cell r="G184">
            <v>0</v>
          </cell>
        </row>
        <row r="185">
          <cell r="B185">
            <v>0</v>
          </cell>
          <cell r="C185" t="str">
            <v>3"*66</v>
          </cell>
          <cell r="D185">
            <v>0</v>
          </cell>
          <cell r="E185">
            <v>0</v>
          </cell>
          <cell r="F185">
            <v>0</v>
          </cell>
          <cell r="G185">
            <v>0</v>
          </cell>
        </row>
        <row r="186">
          <cell r="B186">
            <v>0</v>
          </cell>
          <cell r="C186" t="str">
            <v>3"*66</v>
          </cell>
          <cell r="D186">
            <v>0</v>
          </cell>
          <cell r="E186">
            <v>0</v>
          </cell>
          <cell r="F186">
            <v>0</v>
          </cell>
          <cell r="G186">
            <v>0</v>
          </cell>
        </row>
        <row r="187">
          <cell r="B187">
            <v>0</v>
          </cell>
          <cell r="C187" t="str">
            <v>3"*66</v>
          </cell>
          <cell r="D187">
            <v>0</v>
          </cell>
          <cell r="E187">
            <v>0</v>
          </cell>
          <cell r="F187">
            <v>0</v>
          </cell>
          <cell r="G187">
            <v>0</v>
          </cell>
        </row>
        <row r="188">
          <cell r="B188">
            <v>0</v>
          </cell>
          <cell r="C188" t="str">
            <v>3"*66</v>
          </cell>
          <cell r="D188">
            <v>0</v>
          </cell>
          <cell r="E188">
            <v>0</v>
          </cell>
          <cell r="F188">
            <v>0</v>
          </cell>
          <cell r="G188">
            <v>0</v>
          </cell>
        </row>
        <row r="189">
          <cell r="B189">
            <v>0</v>
          </cell>
          <cell r="C189" t="str">
            <v>3"*66</v>
          </cell>
          <cell r="D189">
            <v>0</v>
          </cell>
          <cell r="E189">
            <v>0</v>
          </cell>
          <cell r="F189">
            <v>0</v>
          </cell>
          <cell r="G189">
            <v>0</v>
          </cell>
        </row>
        <row r="190">
          <cell r="B190" t="str">
            <v>5T(77mm)*80mm key 5.5</v>
          </cell>
          <cell r="C190" t="str">
            <v>3"*66</v>
          </cell>
          <cell r="D190">
            <v>225</v>
          </cell>
          <cell r="E190">
            <v>147</v>
          </cell>
          <cell r="F190">
            <v>147</v>
          </cell>
          <cell r="G190">
            <v>0</v>
          </cell>
        </row>
        <row r="191">
          <cell r="B191">
            <v>0</v>
          </cell>
          <cell r="C191" t="str">
            <v>3"*66</v>
          </cell>
          <cell r="D191">
            <v>0</v>
          </cell>
          <cell r="E191">
            <v>0</v>
          </cell>
          <cell r="F191">
            <v>0</v>
          </cell>
          <cell r="G191">
            <v>0</v>
          </cell>
        </row>
        <row r="192">
          <cell r="B192">
            <v>0</v>
          </cell>
          <cell r="C192" t="str">
            <v>3"*66</v>
          </cell>
          <cell r="D192">
            <v>0</v>
          </cell>
          <cell r="E192">
            <v>0</v>
          </cell>
          <cell r="F192">
            <v>0</v>
          </cell>
          <cell r="G192">
            <v>0</v>
          </cell>
        </row>
        <row r="193">
          <cell r="B193">
            <v>0</v>
          </cell>
          <cell r="C193" t="str">
            <v>3"*66</v>
          </cell>
          <cell r="D193">
            <v>0</v>
          </cell>
          <cell r="E193">
            <v>0</v>
          </cell>
          <cell r="F193">
            <v>0</v>
          </cell>
          <cell r="G193">
            <v>0</v>
          </cell>
        </row>
        <row r="194">
          <cell r="B194">
            <v>0</v>
          </cell>
          <cell r="C194" t="str">
            <v>3"*66</v>
          </cell>
          <cell r="D194">
            <v>0</v>
          </cell>
          <cell r="E194">
            <v>0</v>
          </cell>
          <cell r="F194">
            <v>0</v>
          </cell>
          <cell r="G194">
            <v>0</v>
          </cell>
        </row>
        <row r="195">
          <cell r="B195">
            <v>0</v>
          </cell>
          <cell r="C195" t="str">
            <v>3"*66</v>
          </cell>
          <cell r="D195">
            <v>0</v>
          </cell>
          <cell r="E195">
            <v>0</v>
          </cell>
          <cell r="F195">
            <v>0</v>
          </cell>
          <cell r="G195">
            <v>0</v>
          </cell>
        </row>
        <row r="196">
          <cell r="B196" t="str">
            <v>5T(77mm)*100mm key 5.5</v>
          </cell>
          <cell r="C196" t="str">
            <v>3"*66</v>
          </cell>
          <cell r="D196">
            <v>142</v>
          </cell>
          <cell r="E196">
            <v>77</v>
          </cell>
          <cell r="F196">
            <v>77</v>
          </cell>
          <cell r="G196">
            <v>0</v>
          </cell>
        </row>
        <row r="197">
          <cell r="B197">
            <v>0</v>
          </cell>
          <cell r="C197" t="str">
            <v>3"*66</v>
          </cell>
          <cell r="D197">
            <v>0</v>
          </cell>
          <cell r="E197">
            <v>0</v>
          </cell>
          <cell r="F197">
            <v>0</v>
          </cell>
          <cell r="G197">
            <v>0</v>
          </cell>
        </row>
        <row r="198">
          <cell r="B198">
            <v>0</v>
          </cell>
          <cell r="C198" t="str">
            <v>3"*66</v>
          </cell>
          <cell r="D198">
            <v>0</v>
          </cell>
          <cell r="E198">
            <v>0</v>
          </cell>
          <cell r="F198">
            <v>0</v>
          </cell>
          <cell r="G198">
            <v>0</v>
          </cell>
        </row>
        <row r="199">
          <cell r="B199">
            <v>0</v>
          </cell>
          <cell r="C199" t="str">
            <v>3"*66</v>
          </cell>
          <cell r="D199">
            <v>0</v>
          </cell>
          <cell r="E199">
            <v>0</v>
          </cell>
          <cell r="F199">
            <v>0</v>
          </cell>
          <cell r="G199">
            <v>0</v>
          </cell>
        </row>
        <row r="200">
          <cell r="B200">
            <v>0</v>
          </cell>
          <cell r="C200" t="str">
            <v>3"*66</v>
          </cell>
          <cell r="D200">
            <v>0</v>
          </cell>
          <cell r="E200">
            <v>0</v>
          </cell>
          <cell r="F200">
            <v>0</v>
          </cell>
          <cell r="G200">
            <v>0</v>
          </cell>
        </row>
        <row r="201">
          <cell r="B201">
            <v>0</v>
          </cell>
          <cell r="C201" t="str">
            <v>3"*66</v>
          </cell>
          <cell r="D201">
            <v>0</v>
          </cell>
          <cell r="E201">
            <v>0</v>
          </cell>
          <cell r="F201">
            <v>0</v>
          </cell>
          <cell r="G201">
            <v>0</v>
          </cell>
        </row>
        <row r="202">
          <cell r="B202" t="str">
            <v>5T(77mm)*64mm key 5.5</v>
          </cell>
          <cell r="C202" t="str">
            <v>3"*66</v>
          </cell>
          <cell r="D202">
            <v>193</v>
          </cell>
          <cell r="E202">
            <v>157</v>
          </cell>
          <cell r="F202">
            <v>157</v>
          </cell>
          <cell r="G202">
            <v>0</v>
          </cell>
        </row>
        <row r="203">
          <cell r="B203">
            <v>0</v>
          </cell>
          <cell r="C203" t="str">
            <v>3"*66</v>
          </cell>
          <cell r="D203">
            <v>0</v>
          </cell>
          <cell r="E203">
            <v>0</v>
          </cell>
          <cell r="F203">
            <v>0</v>
          </cell>
          <cell r="G203">
            <v>0</v>
          </cell>
        </row>
        <row r="204">
          <cell r="B204">
            <v>0</v>
          </cell>
          <cell r="C204" t="str">
            <v>3"*66</v>
          </cell>
          <cell r="D204">
            <v>0</v>
          </cell>
          <cell r="E204">
            <v>0</v>
          </cell>
          <cell r="F204">
            <v>0</v>
          </cell>
          <cell r="G204">
            <v>0</v>
          </cell>
        </row>
        <row r="205">
          <cell r="B205">
            <v>0</v>
          </cell>
          <cell r="C205" t="str">
            <v>3"*66</v>
          </cell>
          <cell r="D205">
            <v>0</v>
          </cell>
          <cell r="E205">
            <v>0</v>
          </cell>
          <cell r="F205">
            <v>0</v>
          </cell>
          <cell r="G205">
            <v>0</v>
          </cell>
        </row>
        <row r="206">
          <cell r="B206">
            <v>0</v>
          </cell>
          <cell r="C206" t="str">
            <v>3"*66</v>
          </cell>
          <cell r="D206">
            <v>0</v>
          </cell>
          <cell r="E206">
            <v>0</v>
          </cell>
          <cell r="F206">
            <v>0</v>
          </cell>
          <cell r="G206">
            <v>0</v>
          </cell>
        </row>
        <row r="207">
          <cell r="B207">
            <v>0</v>
          </cell>
          <cell r="C207" t="str">
            <v>3"*66</v>
          </cell>
          <cell r="D207">
            <v>0</v>
          </cell>
          <cell r="E207">
            <v>0</v>
          </cell>
          <cell r="F207">
            <v>0</v>
          </cell>
          <cell r="G207">
            <v>0</v>
          </cell>
        </row>
        <row r="208">
          <cell r="B208" t="str">
            <v>5T(77mm) 62mm key 5.5</v>
          </cell>
          <cell r="C208" t="str">
            <v>3"*66</v>
          </cell>
          <cell r="D208">
            <v>265</v>
          </cell>
          <cell r="E208">
            <v>202</v>
          </cell>
          <cell r="F208">
            <v>119</v>
          </cell>
          <cell r="G208">
            <v>83</v>
          </cell>
        </row>
        <row r="209">
          <cell r="B209">
            <v>0</v>
          </cell>
          <cell r="C209" t="str">
            <v>3"*66</v>
          </cell>
          <cell r="D209">
            <v>0</v>
          </cell>
          <cell r="E209">
            <v>0</v>
          </cell>
          <cell r="F209">
            <v>0</v>
          </cell>
          <cell r="G209">
            <v>0</v>
          </cell>
        </row>
        <row r="210">
          <cell r="B210">
            <v>0</v>
          </cell>
          <cell r="C210" t="str">
            <v>3"*66</v>
          </cell>
          <cell r="D210">
            <v>0</v>
          </cell>
          <cell r="E210">
            <v>0</v>
          </cell>
          <cell r="F210">
            <v>0</v>
          </cell>
          <cell r="G210">
            <v>0</v>
          </cell>
        </row>
        <row r="211">
          <cell r="B211">
            <v>0</v>
          </cell>
          <cell r="C211" t="str">
            <v>3"*66</v>
          </cell>
          <cell r="D211">
            <v>0</v>
          </cell>
          <cell r="E211">
            <v>0</v>
          </cell>
          <cell r="F211">
            <v>0</v>
          </cell>
          <cell r="G211">
            <v>0</v>
          </cell>
        </row>
        <row r="212">
          <cell r="B212">
            <v>0</v>
          </cell>
          <cell r="C212" t="str">
            <v>3"*66</v>
          </cell>
          <cell r="D212">
            <v>0</v>
          </cell>
          <cell r="E212">
            <v>0</v>
          </cell>
          <cell r="F212">
            <v>0</v>
          </cell>
          <cell r="G212">
            <v>0</v>
          </cell>
        </row>
        <row r="213">
          <cell r="B213">
            <v>0</v>
          </cell>
          <cell r="C213" t="str">
            <v>3"*66</v>
          </cell>
          <cell r="D213">
            <v>0</v>
          </cell>
          <cell r="E213">
            <v>0</v>
          </cell>
          <cell r="F213">
            <v>0</v>
          </cell>
          <cell r="G213">
            <v>0</v>
          </cell>
        </row>
        <row r="214">
          <cell r="B214" t="str">
            <v>5T(77mm) 63mm key 5.5</v>
          </cell>
          <cell r="C214" t="str">
            <v>3"*66</v>
          </cell>
          <cell r="D214">
            <v>123</v>
          </cell>
          <cell r="E214">
            <v>123</v>
          </cell>
          <cell r="F214">
            <v>123</v>
          </cell>
          <cell r="G214">
            <v>0</v>
          </cell>
        </row>
        <row r="215">
          <cell r="B215">
            <v>0</v>
          </cell>
          <cell r="C215" t="str">
            <v>3"*66</v>
          </cell>
          <cell r="D215">
            <v>0</v>
          </cell>
          <cell r="E215">
            <v>0</v>
          </cell>
          <cell r="F215">
            <v>0</v>
          </cell>
          <cell r="G215">
            <v>0</v>
          </cell>
        </row>
        <row r="216">
          <cell r="B216">
            <v>0</v>
          </cell>
          <cell r="C216" t="str">
            <v>3"*66</v>
          </cell>
          <cell r="D216">
            <v>0</v>
          </cell>
          <cell r="E216">
            <v>0</v>
          </cell>
          <cell r="F216">
            <v>0</v>
          </cell>
          <cell r="G216">
            <v>0</v>
          </cell>
        </row>
        <row r="217">
          <cell r="B217">
            <v>0</v>
          </cell>
          <cell r="C217" t="str">
            <v>3"*66</v>
          </cell>
          <cell r="D217">
            <v>0</v>
          </cell>
          <cell r="E217">
            <v>0</v>
          </cell>
          <cell r="F217">
            <v>0</v>
          </cell>
          <cell r="G217">
            <v>0</v>
          </cell>
        </row>
        <row r="218">
          <cell r="B218">
            <v>0</v>
          </cell>
          <cell r="C218" t="str">
            <v>3"*66</v>
          </cell>
          <cell r="D218">
            <v>0</v>
          </cell>
          <cell r="E218">
            <v>0</v>
          </cell>
          <cell r="F218">
            <v>0</v>
          </cell>
          <cell r="G218">
            <v>0</v>
          </cell>
        </row>
        <row r="219">
          <cell r="B219">
            <v>0</v>
          </cell>
          <cell r="C219" t="str">
            <v>3"*66</v>
          </cell>
          <cell r="D219">
            <v>0</v>
          </cell>
          <cell r="E219">
            <v>0</v>
          </cell>
          <cell r="F219">
            <v>0</v>
          </cell>
          <cell r="G219">
            <v>0</v>
          </cell>
        </row>
        <row r="220">
          <cell r="B220" t="str">
            <v>5T(77mm) 73mm key 5.5</v>
          </cell>
          <cell r="C220" t="str">
            <v>3"*66</v>
          </cell>
          <cell r="D220">
            <v>250</v>
          </cell>
          <cell r="E220">
            <v>129</v>
          </cell>
          <cell r="F220">
            <v>129</v>
          </cell>
          <cell r="G220">
            <v>0</v>
          </cell>
        </row>
        <row r="221">
          <cell r="B221">
            <v>0</v>
          </cell>
          <cell r="C221" t="str">
            <v>3"*66</v>
          </cell>
          <cell r="D221">
            <v>0</v>
          </cell>
          <cell r="E221">
            <v>0</v>
          </cell>
          <cell r="F221">
            <v>0</v>
          </cell>
          <cell r="G221">
            <v>0</v>
          </cell>
        </row>
        <row r="222">
          <cell r="B222">
            <v>0</v>
          </cell>
          <cell r="C222" t="str">
            <v>3"*66</v>
          </cell>
          <cell r="D222">
            <v>0</v>
          </cell>
          <cell r="E222">
            <v>0</v>
          </cell>
          <cell r="F222">
            <v>0</v>
          </cell>
          <cell r="G222">
            <v>0</v>
          </cell>
        </row>
        <row r="223">
          <cell r="B223">
            <v>0</v>
          </cell>
          <cell r="C223" t="str">
            <v>3"*66</v>
          </cell>
          <cell r="D223">
            <v>0</v>
          </cell>
          <cell r="E223">
            <v>0</v>
          </cell>
          <cell r="F223">
            <v>0</v>
          </cell>
          <cell r="G223">
            <v>0</v>
          </cell>
        </row>
        <row r="224">
          <cell r="B224">
            <v>0</v>
          </cell>
          <cell r="C224" t="str">
            <v>3"*66</v>
          </cell>
          <cell r="D224">
            <v>0</v>
          </cell>
          <cell r="E224">
            <v>0</v>
          </cell>
          <cell r="F224">
            <v>0</v>
          </cell>
          <cell r="G224">
            <v>0</v>
          </cell>
        </row>
        <row r="225">
          <cell r="B225">
            <v>0</v>
          </cell>
          <cell r="C225" t="str">
            <v>3"*66</v>
          </cell>
          <cell r="D225">
            <v>0</v>
          </cell>
          <cell r="E225">
            <v>0</v>
          </cell>
          <cell r="F225">
            <v>0</v>
          </cell>
          <cell r="G225">
            <v>0</v>
          </cell>
        </row>
        <row r="226">
          <cell r="B226" t="str">
            <v>5T(77mm)*76mm key 5.5</v>
          </cell>
          <cell r="C226" t="str">
            <v>3"*66</v>
          </cell>
          <cell r="D226">
            <v>0</v>
          </cell>
          <cell r="E226">
            <v>0</v>
          </cell>
          <cell r="F226">
            <v>0</v>
          </cell>
          <cell r="G226">
            <v>0</v>
          </cell>
        </row>
        <row r="227">
          <cell r="B227">
            <v>0</v>
          </cell>
          <cell r="C227" t="str">
            <v>3"*66</v>
          </cell>
          <cell r="D227">
            <v>0</v>
          </cell>
          <cell r="E227">
            <v>0</v>
          </cell>
          <cell r="F227">
            <v>0</v>
          </cell>
          <cell r="G227">
            <v>0</v>
          </cell>
        </row>
        <row r="228">
          <cell r="B228">
            <v>0</v>
          </cell>
          <cell r="C228" t="str">
            <v>3"*66</v>
          </cell>
          <cell r="D228">
            <v>0</v>
          </cell>
          <cell r="E228">
            <v>0</v>
          </cell>
          <cell r="F228">
            <v>0</v>
          </cell>
          <cell r="G228">
            <v>0</v>
          </cell>
        </row>
        <row r="229">
          <cell r="B229">
            <v>0</v>
          </cell>
          <cell r="C229" t="str">
            <v>3"*66</v>
          </cell>
          <cell r="D229">
            <v>0</v>
          </cell>
          <cell r="E229">
            <v>0</v>
          </cell>
          <cell r="F229">
            <v>0</v>
          </cell>
          <cell r="G229">
            <v>0</v>
          </cell>
        </row>
        <row r="230">
          <cell r="B230">
            <v>0</v>
          </cell>
          <cell r="C230" t="str">
            <v>3"*66</v>
          </cell>
          <cell r="D230">
            <v>0</v>
          </cell>
          <cell r="E230">
            <v>0</v>
          </cell>
          <cell r="F230">
            <v>0</v>
          </cell>
          <cell r="G230">
            <v>0</v>
          </cell>
        </row>
        <row r="231">
          <cell r="B231">
            <v>0</v>
          </cell>
          <cell r="C231" t="str">
            <v>3"*66</v>
          </cell>
          <cell r="D231">
            <v>0</v>
          </cell>
          <cell r="E231">
            <v>0</v>
          </cell>
          <cell r="F231">
            <v>0</v>
          </cell>
          <cell r="G231">
            <v>0</v>
          </cell>
        </row>
        <row r="232">
          <cell r="B232" t="str">
            <v>5T(77mm)*66mm key 5.5</v>
          </cell>
          <cell r="C232" t="str">
            <v>3"*66</v>
          </cell>
          <cell r="D232">
            <v>774</v>
          </cell>
          <cell r="E232">
            <v>157</v>
          </cell>
          <cell r="F232">
            <v>157</v>
          </cell>
          <cell r="G232">
            <v>0</v>
          </cell>
        </row>
        <row r="233">
          <cell r="B233">
            <v>0</v>
          </cell>
          <cell r="C233" t="str">
            <v>3"*66</v>
          </cell>
          <cell r="D233">
            <v>0</v>
          </cell>
          <cell r="E233">
            <v>0</v>
          </cell>
          <cell r="F233">
            <v>0</v>
          </cell>
          <cell r="G233">
            <v>0</v>
          </cell>
        </row>
        <row r="234">
          <cell r="B234">
            <v>0</v>
          </cell>
          <cell r="C234" t="str">
            <v>3"*66</v>
          </cell>
          <cell r="D234">
            <v>0</v>
          </cell>
          <cell r="E234">
            <v>0</v>
          </cell>
          <cell r="F234">
            <v>0</v>
          </cell>
          <cell r="G234">
            <v>0</v>
          </cell>
        </row>
        <row r="235">
          <cell r="B235">
            <v>0</v>
          </cell>
          <cell r="C235" t="str">
            <v>3"*66</v>
          </cell>
          <cell r="D235">
            <v>0</v>
          </cell>
          <cell r="E235">
            <v>0</v>
          </cell>
          <cell r="F235">
            <v>0</v>
          </cell>
          <cell r="G235">
            <v>0</v>
          </cell>
        </row>
        <row r="236">
          <cell r="B236">
            <v>0</v>
          </cell>
          <cell r="C236" t="str">
            <v>3"*66</v>
          </cell>
          <cell r="D236">
            <v>0</v>
          </cell>
          <cell r="E236">
            <v>0</v>
          </cell>
          <cell r="F236">
            <v>0</v>
          </cell>
          <cell r="G236">
            <v>0</v>
          </cell>
        </row>
        <row r="237">
          <cell r="B237">
            <v>0</v>
          </cell>
          <cell r="C237" t="str">
            <v>3"*66</v>
          </cell>
          <cell r="D237">
            <v>0</v>
          </cell>
          <cell r="E237">
            <v>0</v>
          </cell>
          <cell r="F237">
            <v>0</v>
          </cell>
          <cell r="G237">
            <v>0</v>
          </cell>
        </row>
        <row r="238">
          <cell r="B238" t="str">
            <v>5T(77mm)*60mm key 5.5</v>
          </cell>
          <cell r="C238" t="str">
            <v>3"*65</v>
          </cell>
          <cell r="D238">
            <v>273</v>
          </cell>
          <cell r="E238">
            <v>218</v>
          </cell>
          <cell r="F238">
            <v>117</v>
          </cell>
          <cell r="G238">
            <v>101</v>
          </cell>
        </row>
        <row r="239">
          <cell r="B239">
            <v>0</v>
          </cell>
          <cell r="C239" t="str">
            <v>3"*65</v>
          </cell>
          <cell r="D239">
            <v>0</v>
          </cell>
          <cell r="E239">
            <v>0</v>
          </cell>
          <cell r="F239">
            <v>0</v>
          </cell>
          <cell r="G239">
            <v>0</v>
          </cell>
        </row>
        <row r="240">
          <cell r="B240">
            <v>0</v>
          </cell>
          <cell r="C240" t="str">
            <v>3"*65</v>
          </cell>
          <cell r="D240">
            <v>0</v>
          </cell>
          <cell r="E240">
            <v>0</v>
          </cell>
          <cell r="F240">
            <v>0</v>
          </cell>
          <cell r="G240">
            <v>0</v>
          </cell>
        </row>
        <row r="241">
          <cell r="B241">
            <v>0</v>
          </cell>
          <cell r="C241" t="str">
            <v>3"*65</v>
          </cell>
          <cell r="D241">
            <v>0</v>
          </cell>
          <cell r="E241">
            <v>0</v>
          </cell>
          <cell r="F241">
            <v>0</v>
          </cell>
          <cell r="G241">
            <v>0</v>
          </cell>
        </row>
        <row r="242">
          <cell r="B242">
            <v>0</v>
          </cell>
          <cell r="C242" t="str">
            <v>3"*65</v>
          </cell>
          <cell r="D242">
            <v>0</v>
          </cell>
          <cell r="E242">
            <v>0</v>
          </cell>
          <cell r="F242">
            <v>0</v>
          </cell>
          <cell r="G242">
            <v>0</v>
          </cell>
        </row>
        <row r="243">
          <cell r="B243">
            <v>0</v>
          </cell>
          <cell r="C243" t="str">
            <v>3"*65</v>
          </cell>
          <cell r="D243">
            <v>0</v>
          </cell>
          <cell r="E243">
            <v>0</v>
          </cell>
          <cell r="F243">
            <v>0</v>
          </cell>
          <cell r="G243">
            <v>0</v>
          </cell>
        </row>
        <row r="244">
          <cell r="B244" t="str">
            <v>5T(77mm)*90mm key 5.5</v>
          </cell>
          <cell r="C244" t="str">
            <v>3"*65</v>
          </cell>
          <cell r="D244">
            <v>208</v>
          </cell>
          <cell r="E244">
            <v>139</v>
          </cell>
          <cell r="F244">
            <v>139</v>
          </cell>
          <cell r="G244">
            <v>0</v>
          </cell>
        </row>
        <row r="245">
          <cell r="B245">
            <v>0</v>
          </cell>
          <cell r="C245" t="str">
            <v>3"*65</v>
          </cell>
          <cell r="D245">
            <v>0</v>
          </cell>
          <cell r="E245">
            <v>0</v>
          </cell>
          <cell r="F245">
            <v>0</v>
          </cell>
          <cell r="G245">
            <v>0</v>
          </cell>
        </row>
        <row r="246">
          <cell r="B246">
            <v>0</v>
          </cell>
          <cell r="C246" t="str">
            <v>3"*65</v>
          </cell>
          <cell r="D246">
            <v>0</v>
          </cell>
          <cell r="E246">
            <v>0</v>
          </cell>
          <cell r="F246">
            <v>0</v>
          </cell>
          <cell r="G246">
            <v>0</v>
          </cell>
        </row>
        <row r="247">
          <cell r="B247">
            <v>0</v>
          </cell>
          <cell r="C247" t="str">
            <v>3"*65</v>
          </cell>
          <cell r="D247">
            <v>0</v>
          </cell>
          <cell r="E247">
            <v>0</v>
          </cell>
          <cell r="F247">
            <v>0</v>
          </cell>
          <cell r="G247">
            <v>0</v>
          </cell>
        </row>
        <row r="248">
          <cell r="B248">
            <v>0</v>
          </cell>
          <cell r="C248" t="str">
            <v>3"*65</v>
          </cell>
          <cell r="D248">
            <v>0</v>
          </cell>
          <cell r="E248">
            <v>0</v>
          </cell>
          <cell r="F248">
            <v>0</v>
          </cell>
          <cell r="G248">
            <v>0</v>
          </cell>
        </row>
        <row r="249">
          <cell r="B249">
            <v>0</v>
          </cell>
          <cell r="C249" t="str">
            <v>3"*65</v>
          </cell>
          <cell r="D249">
            <v>0</v>
          </cell>
          <cell r="E249">
            <v>0</v>
          </cell>
          <cell r="F249">
            <v>0</v>
          </cell>
          <cell r="G249">
            <v>0</v>
          </cell>
        </row>
        <row r="250">
          <cell r="B250" t="str">
            <v>5T(77mm)*68mm key 5.5</v>
          </cell>
          <cell r="C250" t="str">
            <v>3"*65</v>
          </cell>
          <cell r="D250">
            <v>97</v>
          </cell>
          <cell r="E250">
            <v>85</v>
          </cell>
          <cell r="F250">
            <v>50</v>
          </cell>
          <cell r="G250">
            <v>35</v>
          </cell>
        </row>
        <row r="251">
          <cell r="B251">
            <v>0</v>
          </cell>
          <cell r="C251" t="str">
            <v>3"*65</v>
          </cell>
          <cell r="D251">
            <v>0</v>
          </cell>
          <cell r="E251">
            <v>0</v>
          </cell>
          <cell r="F251">
            <v>0</v>
          </cell>
          <cell r="G251">
            <v>0</v>
          </cell>
        </row>
        <row r="252">
          <cell r="B252">
            <v>0</v>
          </cell>
          <cell r="C252" t="str">
            <v>3"*65</v>
          </cell>
          <cell r="D252">
            <v>0</v>
          </cell>
          <cell r="E252">
            <v>0</v>
          </cell>
          <cell r="F252">
            <v>0</v>
          </cell>
          <cell r="G252">
            <v>0</v>
          </cell>
        </row>
        <row r="253">
          <cell r="B253">
            <v>0</v>
          </cell>
          <cell r="C253" t="str">
            <v>3"*65</v>
          </cell>
          <cell r="D253">
            <v>0</v>
          </cell>
          <cell r="E253">
            <v>0</v>
          </cell>
          <cell r="F253">
            <v>0</v>
          </cell>
          <cell r="G253">
            <v>0</v>
          </cell>
        </row>
        <row r="254">
          <cell r="B254">
            <v>0</v>
          </cell>
          <cell r="C254" t="str">
            <v>3"*65</v>
          </cell>
          <cell r="D254">
            <v>0</v>
          </cell>
          <cell r="E254">
            <v>0</v>
          </cell>
          <cell r="F254">
            <v>0</v>
          </cell>
          <cell r="G254">
            <v>0</v>
          </cell>
        </row>
        <row r="255">
          <cell r="B255">
            <v>0</v>
          </cell>
          <cell r="C255" t="str">
            <v>3"*65</v>
          </cell>
          <cell r="D255">
            <v>0</v>
          </cell>
          <cell r="E255">
            <v>0</v>
          </cell>
          <cell r="F255">
            <v>0</v>
          </cell>
          <cell r="G255">
            <v>0</v>
          </cell>
        </row>
        <row r="256">
          <cell r="B256" t="str">
            <v>5T(77mm)*84mm key 5.5</v>
          </cell>
          <cell r="C256" t="str">
            <v>3"*65</v>
          </cell>
          <cell r="D256">
            <v>217</v>
          </cell>
          <cell r="E256">
            <v>168</v>
          </cell>
          <cell r="F256">
            <v>168</v>
          </cell>
          <cell r="G256">
            <v>0</v>
          </cell>
        </row>
        <row r="257">
          <cell r="B257">
            <v>0</v>
          </cell>
          <cell r="C257" t="str">
            <v>3"*65</v>
          </cell>
          <cell r="D257">
            <v>0</v>
          </cell>
          <cell r="E257">
            <v>0</v>
          </cell>
          <cell r="F257">
            <v>0</v>
          </cell>
          <cell r="G257">
            <v>0</v>
          </cell>
        </row>
        <row r="258">
          <cell r="B258">
            <v>0</v>
          </cell>
          <cell r="C258" t="str">
            <v>3"*65</v>
          </cell>
          <cell r="D258">
            <v>0</v>
          </cell>
          <cell r="E258">
            <v>0</v>
          </cell>
          <cell r="F258">
            <v>0</v>
          </cell>
          <cell r="G258">
            <v>0</v>
          </cell>
        </row>
        <row r="259">
          <cell r="B259">
            <v>0</v>
          </cell>
          <cell r="C259" t="str">
            <v>3"*65</v>
          </cell>
          <cell r="D259">
            <v>0</v>
          </cell>
          <cell r="E259">
            <v>0</v>
          </cell>
          <cell r="F259">
            <v>0</v>
          </cell>
          <cell r="G259">
            <v>0</v>
          </cell>
        </row>
        <row r="260">
          <cell r="B260">
            <v>0</v>
          </cell>
          <cell r="C260" t="str">
            <v>3"*65</v>
          </cell>
          <cell r="D260">
            <v>0</v>
          </cell>
          <cell r="E260">
            <v>0</v>
          </cell>
          <cell r="F260">
            <v>0</v>
          </cell>
          <cell r="G260">
            <v>0</v>
          </cell>
        </row>
        <row r="261">
          <cell r="B261">
            <v>0</v>
          </cell>
          <cell r="C261" t="str">
            <v>3"*65</v>
          </cell>
          <cell r="D261">
            <v>0</v>
          </cell>
          <cell r="E261">
            <v>0</v>
          </cell>
          <cell r="F261">
            <v>0</v>
          </cell>
          <cell r="G261">
            <v>0</v>
          </cell>
        </row>
        <row r="262">
          <cell r="B262" t="str">
            <v>5T(77mm)*33mm key 5.5</v>
          </cell>
          <cell r="C262" t="str">
            <v>3"*65</v>
          </cell>
          <cell r="D262">
            <v>222</v>
          </cell>
          <cell r="E262">
            <v>297</v>
          </cell>
          <cell r="F262">
            <v>27</v>
          </cell>
          <cell r="G262">
            <v>270</v>
          </cell>
        </row>
        <row r="263">
          <cell r="B263">
            <v>0</v>
          </cell>
          <cell r="C263" t="str">
            <v>3"*65</v>
          </cell>
          <cell r="D263">
            <v>0</v>
          </cell>
          <cell r="E263">
            <v>0</v>
          </cell>
          <cell r="F263">
            <v>0</v>
          </cell>
          <cell r="G263">
            <v>0</v>
          </cell>
        </row>
        <row r="264">
          <cell r="B264">
            <v>0</v>
          </cell>
          <cell r="C264" t="str">
            <v>3"*65</v>
          </cell>
          <cell r="D264">
            <v>0</v>
          </cell>
          <cell r="E264">
            <v>0</v>
          </cell>
          <cell r="F264">
            <v>0</v>
          </cell>
          <cell r="G264">
            <v>0</v>
          </cell>
        </row>
        <row r="265">
          <cell r="B265">
            <v>0</v>
          </cell>
          <cell r="C265" t="str">
            <v>3"*65</v>
          </cell>
          <cell r="D265">
            <v>0</v>
          </cell>
          <cell r="E265">
            <v>0</v>
          </cell>
          <cell r="F265">
            <v>0</v>
          </cell>
          <cell r="G265">
            <v>0</v>
          </cell>
        </row>
        <row r="266">
          <cell r="B266">
            <v>0</v>
          </cell>
          <cell r="C266" t="str">
            <v>3"*65</v>
          </cell>
          <cell r="D266">
            <v>0</v>
          </cell>
          <cell r="E266">
            <v>0</v>
          </cell>
          <cell r="F266">
            <v>0</v>
          </cell>
          <cell r="G266">
            <v>0</v>
          </cell>
        </row>
        <row r="267">
          <cell r="B267">
            <v>0</v>
          </cell>
          <cell r="C267" t="str">
            <v>3"*65</v>
          </cell>
          <cell r="D267">
            <v>0</v>
          </cell>
          <cell r="E267">
            <v>0</v>
          </cell>
          <cell r="F267">
            <v>0</v>
          </cell>
          <cell r="G267">
            <v>0</v>
          </cell>
        </row>
        <row r="268">
          <cell r="B268" t="str">
            <v>5T(77mm)* 67mm key 5.5</v>
          </cell>
          <cell r="C268" t="str">
            <v>3"*65</v>
          </cell>
          <cell r="D268">
            <v>130</v>
          </cell>
          <cell r="E268">
            <v>348</v>
          </cell>
          <cell r="F268">
            <v>0</v>
          </cell>
          <cell r="G268">
            <v>348</v>
          </cell>
        </row>
        <row r="269">
          <cell r="B269">
            <v>0</v>
          </cell>
          <cell r="C269" t="str">
            <v>3"*65</v>
          </cell>
          <cell r="D269">
            <v>0</v>
          </cell>
          <cell r="E269">
            <v>0</v>
          </cell>
          <cell r="F269">
            <v>0</v>
          </cell>
          <cell r="G269">
            <v>0</v>
          </cell>
        </row>
        <row r="270">
          <cell r="B270">
            <v>0</v>
          </cell>
          <cell r="C270" t="str">
            <v>3"*65</v>
          </cell>
          <cell r="D270">
            <v>0</v>
          </cell>
          <cell r="E270">
            <v>0</v>
          </cell>
          <cell r="F270">
            <v>0</v>
          </cell>
          <cell r="G270">
            <v>0</v>
          </cell>
        </row>
        <row r="271">
          <cell r="B271">
            <v>0</v>
          </cell>
          <cell r="C271" t="str">
            <v>3"*65</v>
          </cell>
          <cell r="D271">
            <v>0</v>
          </cell>
          <cell r="E271">
            <v>0</v>
          </cell>
          <cell r="F271">
            <v>0</v>
          </cell>
          <cell r="G271">
            <v>0</v>
          </cell>
        </row>
        <row r="272">
          <cell r="B272">
            <v>0</v>
          </cell>
          <cell r="C272" t="str">
            <v>3"*65</v>
          </cell>
          <cell r="D272">
            <v>0</v>
          </cell>
          <cell r="E272">
            <v>0</v>
          </cell>
          <cell r="F272">
            <v>0</v>
          </cell>
          <cell r="G272">
            <v>0</v>
          </cell>
        </row>
        <row r="273">
          <cell r="B273">
            <v>0</v>
          </cell>
          <cell r="C273" t="str">
            <v>3"*65</v>
          </cell>
          <cell r="D273">
            <v>0</v>
          </cell>
          <cell r="E273">
            <v>0</v>
          </cell>
          <cell r="F273">
            <v>0</v>
          </cell>
          <cell r="G273">
            <v>0</v>
          </cell>
        </row>
        <row r="274">
          <cell r="B274" t="str">
            <v>5T(77mm) *45mm key 5.5</v>
          </cell>
          <cell r="C274" t="str">
            <v>3"*65</v>
          </cell>
          <cell r="D274">
            <v>452</v>
          </cell>
          <cell r="E274">
            <v>341</v>
          </cell>
          <cell r="F274">
            <v>341</v>
          </cell>
          <cell r="G274">
            <v>0</v>
          </cell>
        </row>
        <row r="275">
          <cell r="B275">
            <v>0</v>
          </cell>
          <cell r="C275" t="str">
            <v>3"*65</v>
          </cell>
          <cell r="D275">
            <v>0</v>
          </cell>
          <cell r="E275">
            <v>0</v>
          </cell>
          <cell r="F275">
            <v>0</v>
          </cell>
          <cell r="G275">
            <v>0</v>
          </cell>
        </row>
        <row r="276">
          <cell r="B276">
            <v>0</v>
          </cell>
          <cell r="C276" t="str">
            <v>3"*65</v>
          </cell>
          <cell r="D276">
            <v>0</v>
          </cell>
          <cell r="E276">
            <v>0</v>
          </cell>
          <cell r="F276">
            <v>0</v>
          </cell>
          <cell r="G276">
            <v>0</v>
          </cell>
        </row>
        <row r="277">
          <cell r="B277">
            <v>0</v>
          </cell>
          <cell r="C277" t="str">
            <v>3"*65</v>
          </cell>
          <cell r="D277">
            <v>0</v>
          </cell>
          <cell r="E277">
            <v>0</v>
          </cell>
          <cell r="F277">
            <v>0</v>
          </cell>
          <cell r="G277">
            <v>0</v>
          </cell>
        </row>
        <row r="278">
          <cell r="B278">
            <v>0</v>
          </cell>
          <cell r="C278" t="str">
            <v>3"*65</v>
          </cell>
          <cell r="D278">
            <v>0</v>
          </cell>
          <cell r="E278">
            <v>0</v>
          </cell>
          <cell r="F278">
            <v>0</v>
          </cell>
          <cell r="G278">
            <v>0</v>
          </cell>
        </row>
        <row r="279">
          <cell r="B279">
            <v>0</v>
          </cell>
          <cell r="C279" t="str">
            <v>3"*65</v>
          </cell>
          <cell r="D279">
            <v>0</v>
          </cell>
          <cell r="E279">
            <v>0</v>
          </cell>
          <cell r="F279">
            <v>0</v>
          </cell>
          <cell r="G279">
            <v>0</v>
          </cell>
        </row>
        <row r="280">
          <cell r="B280" t="str">
            <v>5T(77mm)*87mm key 5.5</v>
          </cell>
          <cell r="C280" t="str">
            <v>3"*65</v>
          </cell>
          <cell r="D280">
            <v>82</v>
          </cell>
          <cell r="E280">
            <v>200</v>
          </cell>
          <cell r="F280">
            <v>0</v>
          </cell>
          <cell r="G280">
            <v>200</v>
          </cell>
        </row>
        <row r="281">
          <cell r="B281">
            <v>0</v>
          </cell>
          <cell r="C281" t="str">
            <v>3"*65</v>
          </cell>
          <cell r="D281">
            <v>0</v>
          </cell>
          <cell r="E281">
            <v>0</v>
          </cell>
          <cell r="F281">
            <v>0</v>
          </cell>
          <cell r="G281">
            <v>0</v>
          </cell>
        </row>
        <row r="282">
          <cell r="B282">
            <v>0</v>
          </cell>
          <cell r="C282" t="str">
            <v>3"*65</v>
          </cell>
          <cell r="D282">
            <v>0</v>
          </cell>
          <cell r="E282">
            <v>0</v>
          </cell>
          <cell r="F282">
            <v>0</v>
          </cell>
          <cell r="G282">
            <v>0</v>
          </cell>
        </row>
        <row r="283">
          <cell r="B283">
            <v>0</v>
          </cell>
          <cell r="C283" t="str">
            <v>3"*65</v>
          </cell>
          <cell r="D283">
            <v>0</v>
          </cell>
          <cell r="E283">
            <v>0</v>
          </cell>
          <cell r="F283">
            <v>0</v>
          </cell>
          <cell r="G283">
            <v>0</v>
          </cell>
        </row>
        <row r="284">
          <cell r="B284">
            <v>0</v>
          </cell>
          <cell r="C284" t="str">
            <v>3"*65</v>
          </cell>
          <cell r="D284">
            <v>0</v>
          </cell>
          <cell r="E284">
            <v>0</v>
          </cell>
          <cell r="F284">
            <v>0</v>
          </cell>
          <cell r="G284">
            <v>0</v>
          </cell>
        </row>
        <row r="285">
          <cell r="B285">
            <v>0</v>
          </cell>
          <cell r="C285" t="str">
            <v>3"*65</v>
          </cell>
          <cell r="D285">
            <v>0</v>
          </cell>
          <cell r="E285">
            <v>0</v>
          </cell>
          <cell r="F285">
            <v>0</v>
          </cell>
          <cell r="G285">
            <v>0</v>
          </cell>
        </row>
        <row r="286">
          <cell r="B286" t="str">
            <v>5T(77mm)*88mm key 5.5</v>
          </cell>
          <cell r="C286" t="str">
            <v>3"*65</v>
          </cell>
          <cell r="D286">
            <v>767</v>
          </cell>
          <cell r="E286">
            <v>349</v>
          </cell>
          <cell r="F286">
            <v>349</v>
          </cell>
          <cell r="G286">
            <v>0</v>
          </cell>
        </row>
        <row r="287">
          <cell r="B287">
            <v>0</v>
          </cell>
          <cell r="C287" t="str">
            <v>3"*65</v>
          </cell>
          <cell r="D287">
            <v>0</v>
          </cell>
          <cell r="E287">
            <v>0</v>
          </cell>
          <cell r="F287">
            <v>0</v>
          </cell>
          <cell r="G287">
            <v>0</v>
          </cell>
        </row>
        <row r="288">
          <cell r="B288">
            <v>0</v>
          </cell>
          <cell r="C288" t="str">
            <v>3"*65</v>
          </cell>
          <cell r="D288">
            <v>0</v>
          </cell>
          <cell r="E288">
            <v>0</v>
          </cell>
          <cell r="F288">
            <v>0</v>
          </cell>
          <cell r="G288">
            <v>0</v>
          </cell>
        </row>
        <row r="289">
          <cell r="B289">
            <v>0</v>
          </cell>
          <cell r="C289" t="str">
            <v>3"*65</v>
          </cell>
          <cell r="D289">
            <v>0</v>
          </cell>
          <cell r="E289">
            <v>0</v>
          </cell>
          <cell r="F289">
            <v>0</v>
          </cell>
          <cell r="G289">
            <v>0</v>
          </cell>
        </row>
        <row r="290">
          <cell r="B290">
            <v>0</v>
          </cell>
          <cell r="C290" t="str">
            <v>3"*65</v>
          </cell>
          <cell r="D290">
            <v>0</v>
          </cell>
          <cell r="E290">
            <v>0</v>
          </cell>
          <cell r="F290">
            <v>0</v>
          </cell>
          <cell r="G290">
            <v>0</v>
          </cell>
        </row>
        <row r="291">
          <cell r="B291">
            <v>0</v>
          </cell>
          <cell r="C291" t="str">
            <v>3"*65</v>
          </cell>
          <cell r="D291">
            <v>0</v>
          </cell>
          <cell r="E291">
            <v>0</v>
          </cell>
          <cell r="F291">
            <v>0</v>
          </cell>
          <cell r="G291">
            <v>0</v>
          </cell>
        </row>
        <row r="292">
          <cell r="B292" t="str">
            <v>5T(77mm)*86mm key 5.5</v>
          </cell>
          <cell r="C292" t="str">
            <v>3"*65</v>
          </cell>
          <cell r="D292">
            <v>0</v>
          </cell>
          <cell r="E292">
            <v>0</v>
          </cell>
          <cell r="F292">
            <v>0</v>
          </cell>
          <cell r="G292">
            <v>0</v>
          </cell>
        </row>
        <row r="293">
          <cell r="B293">
            <v>0</v>
          </cell>
          <cell r="C293" t="str">
            <v>3"*65</v>
          </cell>
          <cell r="D293">
            <v>0</v>
          </cell>
          <cell r="E293">
            <v>0</v>
          </cell>
          <cell r="F293">
            <v>0</v>
          </cell>
          <cell r="G293">
            <v>0</v>
          </cell>
        </row>
        <row r="294">
          <cell r="B294">
            <v>0</v>
          </cell>
          <cell r="C294" t="str">
            <v>3"*65</v>
          </cell>
          <cell r="D294">
            <v>0</v>
          </cell>
          <cell r="E294">
            <v>0</v>
          </cell>
          <cell r="F294">
            <v>0</v>
          </cell>
          <cell r="G294">
            <v>0</v>
          </cell>
        </row>
        <row r="295">
          <cell r="B295">
            <v>0</v>
          </cell>
          <cell r="C295" t="str">
            <v>3"*65</v>
          </cell>
          <cell r="D295">
            <v>0</v>
          </cell>
          <cell r="E295">
            <v>0</v>
          </cell>
          <cell r="F295">
            <v>0</v>
          </cell>
          <cell r="G295">
            <v>0</v>
          </cell>
        </row>
        <row r="296">
          <cell r="B296">
            <v>0</v>
          </cell>
          <cell r="C296" t="str">
            <v>3"*65</v>
          </cell>
          <cell r="D296">
            <v>0</v>
          </cell>
          <cell r="E296">
            <v>0</v>
          </cell>
          <cell r="F296">
            <v>0</v>
          </cell>
          <cell r="G296">
            <v>0</v>
          </cell>
        </row>
        <row r="297">
          <cell r="B297">
            <v>0</v>
          </cell>
          <cell r="C297" t="str">
            <v>3"*65</v>
          </cell>
          <cell r="D297">
            <v>0</v>
          </cell>
          <cell r="E297">
            <v>0</v>
          </cell>
          <cell r="F297">
            <v>0</v>
          </cell>
          <cell r="G297">
            <v>0</v>
          </cell>
        </row>
        <row r="298">
          <cell r="B298" t="str">
            <v>5T(77mm)*65mm key 5.5</v>
          </cell>
          <cell r="C298" t="str">
            <v>3"*65</v>
          </cell>
          <cell r="D298">
            <v>0</v>
          </cell>
          <cell r="E298">
            <v>0</v>
          </cell>
          <cell r="F298">
            <v>0</v>
          </cell>
          <cell r="G298">
            <v>0</v>
          </cell>
        </row>
        <row r="299">
          <cell r="B299">
            <v>0</v>
          </cell>
          <cell r="C299" t="str">
            <v>3"*65</v>
          </cell>
          <cell r="D299">
            <v>0</v>
          </cell>
          <cell r="E299">
            <v>0</v>
          </cell>
          <cell r="F299">
            <v>0</v>
          </cell>
          <cell r="G299">
            <v>0</v>
          </cell>
        </row>
        <row r="300">
          <cell r="B300">
            <v>0</v>
          </cell>
          <cell r="C300" t="str">
            <v>3"*65</v>
          </cell>
          <cell r="D300">
            <v>0</v>
          </cell>
          <cell r="E300">
            <v>0</v>
          </cell>
          <cell r="F300">
            <v>0</v>
          </cell>
          <cell r="G300">
            <v>0</v>
          </cell>
        </row>
        <row r="301">
          <cell r="B301">
            <v>0</v>
          </cell>
          <cell r="C301" t="str">
            <v>3"*65</v>
          </cell>
          <cell r="D301">
            <v>0</v>
          </cell>
          <cell r="E301">
            <v>0</v>
          </cell>
          <cell r="F301">
            <v>0</v>
          </cell>
          <cell r="G301">
            <v>0</v>
          </cell>
        </row>
        <row r="302">
          <cell r="B302">
            <v>0</v>
          </cell>
          <cell r="C302" t="str">
            <v>3"*65</v>
          </cell>
          <cell r="D302">
            <v>0</v>
          </cell>
          <cell r="E302">
            <v>0</v>
          </cell>
          <cell r="F302">
            <v>0</v>
          </cell>
          <cell r="G302">
            <v>0</v>
          </cell>
        </row>
        <row r="303">
          <cell r="B303">
            <v>0</v>
          </cell>
          <cell r="C303" t="str">
            <v>3"*65</v>
          </cell>
          <cell r="D303">
            <v>0</v>
          </cell>
          <cell r="E303">
            <v>0</v>
          </cell>
          <cell r="F303">
            <v>0</v>
          </cell>
          <cell r="G303">
            <v>0</v>
          </cell>
        </row>
        <row r="304">
          <cell r="B304" t="str">
            <v>6"*110mm</v>
          </cell>
          <cell r="C304" t="str">
            <v>6"*80</v>
          </cell>
          <cell r="D304">
            <v>53</v>
          </cell>
          <cell r="E304">
            <v>53</v>
          </cell>
          <cell r="F304">
            <v>53</v>
          </cell>
          <cell r="G304">
            <v>0</v>
          </cell>
        </row>
        <row r="305">
          <cell r="B305">
            <v>0</v>
          </cell>
          <cell r="C305" t="str">
            <v>6"*80</v>
          </cell>
          <cell r="D305">
            <v>0</v>
          </cell>
          <cell r="E305">
            <v>0</v>
          </cell>
          <cell r="F305">
            <v>0</v>
          </cell>
          <cell r="G305">
            <v>0</v>
          </cell>
        </row>
        <row r="306">
          <cell r="B306">
            <v>0</v>
          </cell>
          <cell r="C306" t="str">
            <v>6"*80</v>
          </cell>
          <cell r="D306">
            <v>0</v>
          </cell>
          <cell r="E306">
            <v>0</v>
          </cell>
          <cell r="F306">
            <v>0</v>
          </cell>
          <cell r="G306">
            <v>0</v>
          </cell>
        </row>
        <row r="307">
          <cell r="B307">
            <v>0</v>
          </cell>
          <cell r="C307" t="str">
            <v>6"*80</v>
          </cell>
          <cell r="D307">
            <v>0</v>
          </cell>
          <cell r="E307">
            <v>0</v>
          </cell>
          <cell r="F307">
            <v>0</v>
          </cell>
          <cell r="G307">
            <v>0</v>
          </cell>
        </row>
        <row r="308">
          <cell r="B308">
            <v>0</v>
          </cell>
          <cell r="C308" t="str">
            <v>6"*80</v>
          </cell>
          <cell r="D308">
            <v>0</v>
          </cell>
          <cell r="E308">
            <v>0</v>
          </cell>
          <cell r="F308">
            <v>0</v>
          </cell>
          <cell r="G308">
            <v>0</v>
          </cell>
        </row>
        <row r="309">
          <cell r="B309">
            <v>0</v>
          </cell>
          <cell r="C309" t="str">
            <v>6"*80</v>
          </cell>
          <cell r="D309">
            <v>0</v>
          </cell>
          <cell r="E309">
            <v>0</v>
          </cell>
          <cell r="F309">
            <v>0</v>
          </cell>
          <cell r="G309">
            <v>0</v>
          </cell>
        </row>
        <row r="310">
          <cell r="B310" t="str">
            <v>6"*80mm</v>
          </cell>
          <cell r="C310" t="str">
            <v>6"*80</v>
          </cell>
          <cell r="D310">
            <v>96</v>
          </cell>
          <cell r="E310">
            <v>110</v>
          </cell>
          <cell r="F310">
            <v>23</v>
          </cell>
          <cell r="G310">
            <v>87</v>
          </cell>
        </row>
        <row r="311">
          <cell r="B311">
            <v>0</v>
          </cell>
          <cell r="C311" t="str">
            <v>6"*80</v>
          </cell>
          <cell r="D311">
            <v>0</v>
          </cell>
          <cell r="E311">
            <v>0</v>
          </cell>
          <cell r="F311">
            <v>0</v>
          </cell>
          <cell r="G311">
            <v>0</v>
          </cell>
        </row>
        <row r="312">
          <cell r="B312">
            <v>0</v>
          </cell>
          <cell r="C312" t="str">
            <v>6"*80</v>
          </cell>
          <cell r="D312">
            <v>0</v>
          </cell>
          <cell r="E312">
            <v>0</v>
          </cell>
          <cell r="F312">
            <v>0</v>
          </cell>
          <cell r="G312">
            <v>0</v>
          </cell>
        </row>
        <row r="313">
          <cell r="B313">
            <v>0</v>
          </cell>
          <cell r="C313" t="str">
            <v>6"*80</v>
          </cell>
          <cell r="D313">
            <v>0</v>
          </cell>
          <cell r="E313">
            <v>0</v>
          </cell>
          <cell r="F313">
            <v>0</v>
          </cell>
          <cell r="G313">
            <v>0</v>
          </cell>
        </row>
        <row r="314">
          <cell r="B314">
            <v>0</v>
          </cell>
          <cell r="C314" t="str">
            <v>6"*80</v>
          </cell>
          <cell r="D314">
            <v>0</v>
          </cell>
          <cell r="E314">
            <v>0</v>
          </cell>
          <cell r="F314">
            <v>0</v>
          </cell>
          <cell r="G314">
            <v>0</v>
          </cell>
        </row>
        <row r="315">
          <cell r="B315">
            <v>0</v>
          </cell>
          <cell r="C315" t="str">
            <v>6"*80</v>
          </cell>
          <cell r="D315">
            <v>0</v>
          </cell>
          <cell r="E315">
            <v>0</v>
          </cell>
          <cell r="F315">
            <v>0</v>
          </cell>
          <cell r="G315">
            <v>0</v>
          </cell>
        </row>
        <row r="316">
          <cell r="B316" t="str">
            <v>6"*95mm</v>
          </cell>
          <cell r="C316" t="str">
            <v>6"*80</v>
          </cell>
          <cell r="D316">
            <v>60</v>
          </cell>
          <cell r="E316">
            <v>52</v>
          </cell>
          <cell r="F316">
            <v>52</v>
          </cell>
          <cell r="G316">
            <v>0</v>
          </cell>
        </row>
        <row r="317">
          <cell r="B317">
            <v>0</v>
          </cell>
          <cell r="C317" t="str">
            <v>6"*80</v>
          </cell>
          <cell r="D317">
            <v>0</v>
          </cell>
          <cell r="E317">
            <v>0</v>
          </cell>
          <cell r="F317">
            <v>0</v>
          </cell>
          <cell r="G317">
            <v>0</v>
          </cell>
        </row>
        <row r="318">
          <cell r="B318">
            <v>0</v>
          </cell>
          <cell r="C318" t="str">
            <v>6"*80</v>
          </cell>
          <cell r="D318">
            <v>0</v>
          </cell>
          <cell r="E318">
            <v>0</v>
          </cell>
          <cell r="F318">
            <v>0</v>
          </cell>
          <cell r="G318">
            <v>0</v>
          </cell>
        </row>
        <row r="319">
          <cell r="B319">
            <v>0</v>
          </cell>
          <cell r="C319" t="str">
            <v>6"*80</v>
          </cell>
          <cell r="D319">
            <v>0</v>
          </cell>
          <cell r="E319">
            <v>0</v>
          </cell>
          <cell r="F319">
            <v>0</v>
          </cell>
          <cell r="G319">
            <v>0</v>
          </cell>
        </row>
        <row r="320">
          <cell r="B320">
            <v>0</v>
          </cell>
          <cell r="C320" t="str">
            <v>6"*80</v>
          </cell>
          <cell r="D320">
            <v>0</v>
          </cell>
          <cell r="E320">
            <v>0</v>
          </cell>
          <cell r="F320">
            <v>0</v>
          </cell>
          <cell r="G320">
            <v>0</v>
          </cell>
        </row>
        <row r="321">
          <cell r="B321">
            <v>0</v>
          </cell>
          <cell r="C321" t="str">
            <v>6"*80</v>
          </cell>
          <cell r="D321">
            <v>0</v>
          </cell>
          <cell r="E321">
            <v>0</v>
          </cell>
          <cell r="F321">
            <v>0</v>
          </cell>
          <cell r="G321">
            <v>0</v>
          </cell>
        </row>
        <row r="322">
          <cell r="B322" t="str">
            <v>Lõi nhựa 4T(6")*120mm</v>
          </cell>
          <cell r="C322" t="str">
            <v>6"*80</v>
          </cell>
          <cell r="D322">
            <v>276</v>
          </cell>
          <cell r="E322">
            <v>177</v>
          </cell>
          <cell r="F322">
            <v>177</v>
          </cell>
          <cell r="G322">
            <v>0</v>
          </cell>
        </row>
        <row r="323">
          <cell r="B323">
            <v>0</v>
          </cell>
          <cell r="C323" t="str">
            <v>6"*80</v>
          </cell>
          <cell r="D323">
            <v>0</v>
          </cell>
          <cell r="E323">
            <v>0</v>
          </cell>
          <cell r="F323">
            <v>0</v>
          </cell>
          <cell r="G323">
            <v>0</v>
          </cell>
        </row>
        <row r="324">
          <cell r="B324">
            <v>0</v>
          </cell>
          <cell r="C324" t="str">
            <v>6"*80</v>
          </cell>
          <cell r="D324">
            <v>0</v>
          </cell>
          <cell r="E324">
            <v>0</v>
          </cell>
          <cell r="F324">
            <v>0</v>
          </cell>
          <cell r="G324">
            <v>0</v>
          </cell>
        </row>
        <row r="325">
          <cell r="B325">
            <v>0</v>
          </cell>
          <cell r="C325" t="str">
            <v>6"*80</v>
          </cell>
          <cell r="D325">
            <v>0</v>
          </cell>
          <cell r="E325">
            <v>0</v>
          </cell>
          <cell r="F325">
            <v>0</v>
          </cell>
          <cell r="G325">
            <v>0</v>
          </cell>
        </row>
        <row r="326">
          <cell r="B326">
            <v>0</v>
          </cell>
          <cell r="C326" t="str">
            <v>6"*80</v>
          </cell>
          <cell r="D326">
            <v>0</v>
          </cell>
          <cell r="E326">
            <v>0</v>
          </cell>
          <cell r="F326">
            <v>0</v>
          </cell>
          <cell r="G326">
            <v>0</v>
          </cell>
        </row>
        <row r="327">
          <cell r="B327">
            <v>0</v>
          </cell>
          <cell r="C327" t="str">
            <v>6"*80</v>
          </cell>
          <cell r="D327">
            <v>0</v>
          </cell>
          <cell r="E327">
            <v>0</v>
          </cell>
          <cell r="F327">
            <v>0</v>
          </cell>
          <cell r="G327">
            <v>0</v>
          </cell>
        </row>
        <row r="328">
          <cell r="B328" t="str">
            <v>Băng dính sạch 
투명테이프</v>
          </cell>
          <cell r="C328" t="str">
            <v>19mm*32.9m</v>
          </cell>
          <cell r="D328">
            <v>330</v>
          </cell>
          <cell r="E328">
            <v>324</v>
          </cell>
          <cell r="F328">
            <v>47</v>
          </cell>
          <cell r="G328">
            <v>277</v>
          </cell>
        </row>
        <row r="329">
          <cell r="B329">
            <v>0</v>
          </cell>
          <cell r="C329" t="str">
            <v>19mm*32.9m</v>
          </cell>
          <cell r="D329">
            <v>0</v>
          </cell>
          <cell r="E329">
            <v>0</v>
          </cell>
          <cell r="F329">
            <v>0</v>
          </cell>
          <cell r="G329">
            <v>0</v>
          </cell>
        </row>
        <row r="330">
          <cell r="B330">
            <v>0</v>
          </cell>
          <cell r="C330" t="str">
            <v>19mm*32.9m</v>
          </cell>
          <cell r="D330">
            <v>0</v>
          </cell>
          <cell r="E330">
            <v>0</v>
          </cell>
          <cell r="F330">
            <v>0</v>
          </cell>
          <cell r="G330">
            <v>0</v>
          </cell>
        </row>
        <row r="331">
          <cell r="B331">
            <v>0</v>
          </cell>
          <cell r="C331" t="str">
            <v>19mm*32.9m</v>
          </cell>
          <cell r="D331">
            <v>0</v>
          </cell>
          <cell r="E331">
            <v>0</v>
          </cell>
          <cell r="F331">
            <v>0</v>
          </cell>
          <cell r="G331">
            <v>0</v>
          </cell>
        </row>
        <row r="332">
          <cell r="B332">
            <v>0</v>
          </cell>
          <cell r="C332" t="str">
            <v>19mm*32.9m</v>
          </cell>
          <cell r="D332">
            <v>0</v>
          </cell>
          <cell r="E332">
            <v>0</v>
          </cell>
          <cell r="F332">
            <v>0</v>
          </cell>
          <cell r="G332">
            <v>0</v>
          </cell>
        </row>
        <row r="333">
          <cell r="B333">
            <v>0</v>
          </cell>
          <cell r="C333" t="str">
            <v>19mm*32.9m</v>
          </cell>
          <cell r="D333">
            <v>0</v>
          </cell>
          <cell r="E333">
            <v>0</v>
          </cell>
          <cell r="F333">
            <v>0</v>
          </cell>
          <cell r="G333">
            <v>0</v>
          </cell>
        </row>
        <row r="334">
          <cell r="B334" t="str">
            <v>Ống Inox</v>
          </cell>
          <cell r="C334">
            <v>0</v>
          </cell>
          <cell r="D334">
            <v>25</v>
          </cell>
          <cell r="E334">
            <v>9</v>
          </cell>
          <cell r="F334">
            <v>9</v>
          </cell>
          <cell r="G334">
            <v>0</v>
          </cell>
        </row>
        <row r="335">
          <cell r="B335">
            <v>0</v>
          </cell>
          <cell r="C335">
            <v>0</v>
          </cell>
          <cell r="D335">
            <v>0</v>
          </cell>
          <cell r="E335">
            <v>0</v>
          </cell>
          <cell r="F335">
            <v>0</v>
          </cell>
          <cell r="G335">
            <v>0</v>
          </cell>
        </row>
        <row r="336">
          <cell r="B336">
            <v>0</v>
          </cell>
          <cell r="C336">
            <v>0</v>
          </cell>
          <cell r="D336">
            <v>0</v>
          </cell>
          <cell r="E336">
            <v>0</v>
          </cell>
          <cell r="F336">
            <v>0</v>
          </cell>
          <cell r="G336">
            <v>0</v>
          </cell>
        </row>
        <row r="337">
          <cell r="B337">
            <v>0</v>
          </cell>
          <cell r="C337">
            <v>0</v>
          </cell>
          <cell r="D337">
            <v>0</v>
          </cell>
          <cell r="E337">
            <v>0</v>
          </cell>
          <cell r="F337">
            <v>0</v>
          </cell>
          <cell r="G337">
            <v>0</v>
          </cell>
        </row>
        <row r="338">
          <cell r="B338">
            <v>0</v>
          </cell>
          <cell r="C338">
            <v>0</v>
          </cell>
          <cell r="D338">
            <v>0</v>
          </cell>
          <cell r="E338">
            <v>0</v>
          </cell>
          <cell r="F338">
            <v>0</v>
          </cell>
          <cell r="G338">
            <v>0</v>
          </cell>
        </row>
        <row r="339">
          <cell r="B339">
            <v>0</v>
          </cell>
          <cell r="C339">
            <v>0</v>
          </cell>
          <cell r="D339">
            <v>0</v>
          </cell>
          <cell r="E339">
            <v>0</v>
          </cell>
          <cell r="F339">
            <v>0</v>
          </cell>
          <cell r="G339">
            <v>0</v>
          </cell>
        </row>
        <row r="340">
          <cell r="B340" t="str">
            <v>TRAY APAN</v>
          </cell>
          <cell r="C340">
            <v>0</v>
          </cell>
          <cell r="D340">
            <v>0</v>
          </cell>
          <cell r="E340">
            <v>0</v>
          </cell>
          <cell r="F340">
            <v>0</v>
          </cell>
          <cell r="G340">
            <v>0</v>
          </cell>
        </row>
        <row r="341">
          <cell r="B341">
            <v>0</v>
          </cell>
          <cell r="C341">
            <v>0</v>
          </cell>
          <cell r="D341">
            <v>0</v>
          </cell>
          <cell r="E341">
            <v>0</v>
          </cell>
          <cell r="F341">
            <v>0</v>
          </cell>
          <cell r="G341">
            <v>0</v>
          </cell>
        </row>
        <row r="342">
          <cell r="B342">
            <v>0</v>
          </cell>
          <cell r="C342">
            <v>0</v>
          </cell>
          <cell r="D342">
            <v>0</v>
          </cell>
          <cell r="E342">
            <v>0</v>
          </cell>
          <cell r="F342">
            <v>0</v>
          </cell>
          <cell r="G342">
            <v>0</v>
          </cell>
        </row>
        <row r="343">
          <cell r="B343">
            <v>0</v>
          </cell>
          <cell r="C343">
            <v>0</v>
          </cell>
          <cell r="D343">
            <v>0</v>
          </cell>
          <cell r="E343">
            <v>0</v>
          </cell>
          <cell r="F343">
            <v>0</v>
          </cell>
          <cell r="G343">
            <v>0</v>
          </cell>
        </row>
        <row r="344">
          <cell r="B344">
            <v>0</v>
          </cell>
          <cell r="C344">
            <v>0</v>
          </cell>
          <cell r="D344">
            <v>0</v>
          </cell>
          <cell r="E344">
            <v>0</v>
          </cell>
          <cell r="F344">
            <v>0</v>
          </cell>
          <cell r="G344">
            <v>0</v>
          </cell>
        </row>
        <row r="345">
          <cell r="B345">
            <v>0</v>
          </cell>
          <cell r="C345">
            <v>0</v>
          </cell>
          <cell r="D345">
            <v>0</v>
          </cell>
          <cell r="E345">
            <v>0</v>
          </cell>
          <cell r="F345">
            <v>0</v>
          </cell>
          <cell r="G345">
            <v>0</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 val="23.10"/>
      <sheetName val="Sheet1"/>
      <sheetName val="31.10"/>
      <sheetName val="07.11"/>
      <sheetName val="VẬT TƯ"/>
      <sheetName val="Sheet3"/>
      <sheetName val="STOCK (2)"/>
      <sheetName val="FCSTSDV"/>
      <sheetName val="stockok"/>
      <sheetName val="stockok (2)"/>
      <sheetName val="stockok (4)"/>
      <sheetName val="stockok (3)"/>
      <sheetName val="VẬT TƯ sản xuất"/>
      <sheetName val="Sheet2"/>
      <sheetName val="ok"/>
      <sheetName val="04.06"/>
      <sheetName val="tính băng dính sạch"/>
      <sheetName val="tính tồn"/>
      <sheetName val="fc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D1">
            <v>43962</v>
          </cell>
          <cell r="E1">
            <v>43963</v>
          </cell>
          <cell r="F1">
            <v>43964</v>
          </cell>
          <cell r="G1">
            <v>43965</v>
          </cell>
          <cell r="H1">
            <v>43966</v>
          </cell>
          <cell r="I1">
            <v>43967</v>
          </cell>
          <cell r="J1">
            <v>43968</v>
          </cell>
          <cell r="K1" t="str">
            <v>W20</v>
          </cell>
          <cell r="L1" t="str">
            <v>W21</v>
          </cell>
          <cell r="M1" t="str">
            <v>W22</v>
          </cell>
          <cell r="N1" t="str">
            <v>W23</v>
          </cell>
          <cell r="O1" t="str">
            <v>W24</v>
          </cell>
        </row>
        <row r="2">
          <cell r="C2" t="str">
            <v>LJ63-15125B</v>
          </cell>
          <cell r="D2">
            <v>0</v>
          </cell>
          <cell r="E2">
            <v>0</v>
          </cell>
          <cell r="F2">
            <v>0</v>
          </cell>
          <cell r="G2">
            <v>0</v>
          </cell>
          <cell r="H2">
            <v>0</v>
          </cell>
          <cell r="I2">
            <v>0</v>
          </cell>
          <cell r="J2">
            <v>0</v>
          </cell>
          <cell r="K2">
            <v>0</v>
          </cell>
          <cell r="L2">
            <v>0</v>
          </cell>
          <cell r="M2">
            <v>0</v>
          </cell>
          <cell r="N2">
            <v>0</v>
          </cell>
        </row>
        <row r="3">
          <cell r="C3" t="str">
            <v>LJ63-15126A</v>
          </cell>
          <cell r="D3">
            <v>0</v>
          </cell>
          <cell r="E3">
            <v>0</v>
          </cell>
          <cell r="F3">
            <v>0</v>
          </cell>
          <cell r="G3">
            <v>0</v>
          </cell>
          <cell r="H3">
            <v>0</v>
          </cell>
          <cell r="I3">
            <v>0</v>
          </cell>
          <cell r="J3">
            <v>0</v>
          </cell>
          <cell r="K3">
            <v>0</v>
          </cell>
          <cell r="L3">
            <v>0</v>
          </cell>
          <cell r="M3">
            <v>0</v>
          </cell>
          <cell r="N3">
            <v>0</v>
          </cell>
        </row>
        <row r="4">
          <cell r="C4" t="str">
            <v>LJ63-15128A</v>
          </cell>
          <cell r="D4">
            <v>0</v>
          </cell>
          <cell r="E4">
            <v>0</v>
          </cell>
          <cell r="F4">
            <v>0</v>
          </cell>
          <cell r="G4">
            <v>0</v>
          </cell>
          <cell r="H4">
            <v>0</v>
          </cell>
          <cell r="I4">
            <v>0</v>
          </cell>
          <cell r="J4">
            <v>0</v>
          </cell>
          <cell r="K4">
            <v>0</v>
          </cell>
          <cell r="L4">
            <v>0</v>
          </cell>
          <cell r="M4">
            <v>0</v>
          </cell>
          <cell r="N4">
            <v>0</v>
          </cell>
        </row>
        <row r="5">
          <cell r="C5" t="str">
            <v>LJ63-15456A</v>
          </cell>
          <cell r="D5">
            <v>0</v>
          </cell>
          <cell r="E5">
            <v>0</v>
          </cell>
          <cell r="F5">
            <v>0</v>
          </cell>
          <cell r="G5">
            <v>0</v>
          </cell>
          <cell r="H5">
            <v>0</v>
          </cell>
          <cell r="I5">
            <v>0</v>
          </cell>
          <cell r="J5">
            <v>0</v>
          </cell>
          <cell r="K5">
            <v>0</v>
          </cell>
          <cell r="L5">
            <v>0</v>
          </cell>
          <cell r="M5">
            <v>0</v>
          </cell>
          <cell r="N5">
            <v>0</v>
          </cell>
        </row>
        <row r="6">
          <cell r="C6" t="str">
            <v>LJ63-15458A</v>
          </cell>
          <cell r="D6">
            <v>0</v>
          </cell>
          <cell r="E6">
            <v>0</v>
          </cell>
          <cell r="F6">
            <v>0</v>
          </cell>
          <cell r="G6">
            <v>0</v>
          </cell>
          <cell r="H6">
            <v>0</v>
          </cell>
          <cell r="I6">
            <v>0</v>
          </cell>
          <cell r="J6">
            <v>0</v>
          </cell>
          <cell r="K6">
            <v>0</v>
          </cell>
          <cell r="L6">
            <v>0</v>
          </cell>
          <cell r="M6">
            <v>0</v>
          </cell>
          <cell r="N6">
            <v>0</v>
          </cell>
        </row>
        <row r="7">
          <cell r="C7" t="str">
            <v>LJ63-15460A</v>
          </cell>
          <cell r="D7">
            <v>0</v>
          </cell>
          <cell r="E7">
            <v>0</v>
          </cell>
          <cell r="F7">
            <v>0</v>
          </cell>
          <cell r="G7">
            <v>0</v>
          </cell>
          <cell r="H7">
            <v>0</v>
          </cell>
          <cell r="I7">
            <v>0</v>
          </cell>
          <cell r="J7">
            <v>0</v>
          </cell>
          <cell r="K7">
            <v>0</v>
          </cell>
          <cell r="L7">
            <v>0</v>
          </cell>
          <cell r="M7">
            <v>0</v>
          </cell>
          <cell r="N7">
            <v>0</v>
          </cell>
        </row>
        <row r="8">
          <cell r="C8" t="str">
            <v>LJ63-15487A</v>
          </cell>
          <cell r="D8">
            <v>0</v>
          </cell>
          <cell r="E8">
            <v>0</v>
          </cell>
          <cell r="F8">
            <v>0</v>
          </cell>
          <cell r="G8">
            <v>0</v>
          </cell>
          <cell r="H8">
            <v>0</v>
          </cell>
          <cell r="I8">
            <v>0</v>
          </cell>
          <cell r="J8">
            <v>0</v>
          </cell>
          <cell r="K8">
            <v>0</v>
          </cell>
          <cell r="L8">
            <v>0</v>
          </cell>
          <cell r="M8">
            <v>0</v>
          </cell>
          <cell r="N8">
            <v>0</v>
          </cell>
        </row>
        <row r="9">
          <cell r="C9" t="str">
            <v>LJ63-16219A</v>
          </cell>
          <cell r="D9">
            <v>0</v>
          </cell>
          <cell r="E9">
            <v>0</v>
          </cell>
          <cell r="F9">
            <v>0</v>
          </cell>
          <cell r="G9">
            <v>0</v>
          </cell>
          <cell r="H9">
            <v>0</v>
          </cell>
          <cell r="I9">
            <v>0</v>
          </cell>
          <cell r="J9">
            <v>0</v>
          </cell>
          <cell r="K9">
            <v>0</v>
          </cell>
          <cell r="L9">
            <v>0</v>
          </cell>
          <cell r="M9">
            <v>0</v>
          </cell>
          <cell r="N9">
            <v>0</v>
          </cell>
        </row>
        <row r="10">
          <cell r="C10" t="str">
            <v>LJ63-16305A</v>
          </cell>
          <cell r="D10">
            <v>0</v>
          </cell>
          <cell r="E10">
            <v>0</v>
          </cell>
          <cell r="F10">
            <v>0</v>
          </cell>
          <cell r="G10">
            <v>0</v>
          </cell>
          <cell r="H10">
            <v>0</v>
          </cell>
          <cell r="I10">
            <v>0</v>
          </cell>
          <cell r="J10">
            <v>0</v>
          </cell>
          <cell r="K10">
            <v>0</v>
          </cell>
          <cell r="L10">
            <v>0</v>
          </cell>
          <cell r="M10">
            <v>0</v>
          </cell>
          <cell r="N10">
            <v>0</v>
          </cell>
        </row>
        <row r="11">
          <cell r="C11" t="str">
            <v>LJ63-15999A</v>
          </cell>
          <cell r="D11">
            <v>0</v>
          </cell>
          <cell r="E11">
            <v>0</v>
          </cell>
          <cell r="F11">
            <v>0</v>
          </cell>
          <cell r="G11">
            <v>0</v>
          </cell>
          <cell r="H11">
            <v>0</v>
          </cell>
          <cell r="I11">
            <v>0</v>
          </cell>
          <cell r="J11">
            <v>0</v>
          </cell>
          <cell r="K11">
            <v>0</v>
          </cell>
          <cell r="L11">
            <v>0</v>
          </cell>
          <cell r="M11">
            <v>0</v>
          </cell>
          <cell r="N11">
            <v>0</v>
          </cell>
        </row>
        <row r="12">
          <cell r="C12" t="str">
            <v>LJ63-16071A</v>
          </cell>
          <cell r="D12">
            <v>0</v>
          </cell>
          <cell r="E12">
            <v>0</v>
          </cell>
          <cell r="F12">
            <v>0</v>
          </cell>
          <cell r="G12">
            <v>0</v>
          </cell>
          <cell r="H12">
            <v>0</v>
          </cell>
          <cell r="I12">
            <v>0</v>
          </cell>
          <cell r="J12">
            <v>0</v>
          </cell>
          <cell r="K12">
            <v>0</v>
          </cell>
          <cell r="L12">
            <v>0</v>
          </cell>
          <cell r="M12">
            <v>0</v>
          </cell>
          <cell r="N12">
            <v>0</v>
          </cell>
        </row>
        <row r="13">
          <cell r="C13" t="str">
            <v>LJ63-16157A</v>
          </cell>
          <cell r="D13">
            <v>0</v>
          </cell>
          <cell r="E13">
            <v>0</v>
          </cell>
          <cell r="F13">
            <v>0</v>
          </cell>
          <cell r="G13">
            <v>0</v>
          </cell>
          <cell r="H13">
            <v>0</v>
          </cell>
          <cell r="I13">
            <v>0</v>
          </cell>
          <cell r="J13">
            <v>0</v>
          </cell>
          <cell r="K13">
            <v>0</v>
          </cell>
          <cell r="L13">
            <v>0</v>
          </cell>
          <cell r="M13">
            <v>0</v>
          </cell>
          <cell r="N13">
            <v>9000</v>
          </cell>
          <cell r="O13">
            <v>9000</v>
          </cell>
        </row>
        <row r="14">
          <cell r="C14" t="str">
            <v>LJ63-16183A</v>
          </cell>
          <cell r="D14">
            <v>0</v>
          </cell>
          <cell r="E14">
            <v>0</v>
          </cell>
          <cell r="F14">
            <v>0</v>
          </cell>
          <cell r="G14">
            <v>0</v>
          </cell>
          <cell r="H14">
            <v>0</v>
          </cell>
          <cell r="I14">
            <v>0</v>
          </cell>
          <cell r="J14">
            <v>0</v>
          </cell>
          <cell r="K14">
            <v>0</v>
          </cell>
          <cell r="L14">
            <v>0</v>
          </cell>
          <cell r="M14">
            <v>0</v>
          </cell>
          <cell r="N14">
            <v>0</v>
          </cell>
        </row>
        <row r="15">
          <cell r="C15" t="str">
            <v>LJ63-15095A</v>
          </cell>
          <cell r="D15">
            <v>0</v>
          </cell>
          <cell r="E15">
            <v>0</v>
          </cell>
          <cell r="F15">
            <v>0</v>
          </cell>
          <cell r="G15">
            <v>0</v>
          </cell>
          <cell r="H15">
            <v>0</v>
          </cell>
          <cell r="I15">
            <v>0</v>
          </cell>
          <cell r="J15">
            <v>0</v>
          </cell>
          <cell r="K15">
            <v>0</v>
          </cell>
          <cell r="L15">
            <v>0</v>
          </cell>
          <cell r="M15">
            <v>0</v>
          </cell>
          <cell r="N15">
            <v>0</v>
          </cell>
        </row>
        <row r="16">
          <cell r="C16" t="str">
            <v>LJ63-15645A</v>
          </cell>
          <cell r="D16">
            <v>0</v>
          </cell>
          <cell r="E16">
            <v>0</v>
          </cell>
          <cell r="F16">
            <v>0</v>
          </cell>
          <cell r="G16">
            <v>0</v>
          </cell>
          <cell r="H16">
            <v>0</v>
          </cell>
          <cell r="I16">
            <v>0</v>
          </cell>
          <cell r="J16">
            <v>0</v>
          </cell>
          <cell r="K16">
            <v>0</v>
          </cell>
          <cell r="L16">
            <v>0</v>
          </cell>
          <cell r="M16">
            <v>18000</v>
          </cell>
          <cell r="N16">
            <v>12000</v>
          </cell>
          <cell r="O16">
            <v>12000</v>
          </cell>
        </row>
        <row r="17">
          <cell r="C17" t="str">
            <v>LJ63-16354A</v>
          </cell>
          <cell r="D17">
            <v>0</v>
          </cell>
          <cell r="E17">
            <v>0</v>
          </cell>
          <cell r="F17">
            <v>0</v>
          </cell>
          <cell r="G17">
            <v>0</v>
          </cell>
          <cell r="H17">
            <v>0</v>
          </cell>
          <cell r="I17">
            <v>0</v>
          </cell>
          <cell r="J17">
            <v>0</v>
          </cell>
          <cell r="K17">
            <v>0</v>
          </cell>
          <cell r="L17">
            <v>0</v>
          </cell>
          <cell r="M17">
            <v>0</v>
          </cell>
          <cell r="N17">
            <v>0</v>
          </cell>
        </row>
        <row r="18">
          <cell r="C18" t="str">
            <v>LJ63-17015A</v>
          </cell>
          <cell r="D18">
            <v>0</v>
          </cell>
          <cell r="E18">
            <v>0</v>
          </cell>
          <cell r="F18">
            <v>0</v>
          </cell>
          <cell r="G18">
            <v>0</v>
          </cell>
          <cell r="H18">
            <v>0</v>
          </cell>
          <cell r="I18">
            <v>0</v>
          </cell>
          <cell r="J18">
            <v>0</v>
          </cell>
          <cell r="K18">
            <v>0</v>
          </cell>
          <cell r="L18">
            <v>0</v>
          </cell>
          <cell r="M18">
            <v>6000</v>
          </cell>
          <cell r="N18">
            <v>24000</v>
          </cell>
          <cell r="O18">
            <v>24000</v>
          </cell>
        </row>
        <row r="19">
          <cell r="C19" t="str">
            <v>LJ63-17016A</v>
          </cell>
          <cell r="D19">
            <v>0</v>
          </cell>
          <cell r="E19">
            <v>0</v>
          </cell>
          <cell r="F19">
            <v>0</v>
          </cell>
          <cell r="G19">
            <v>0</v>
          </cell>
          <cell r="H19">
            <v>0</v>
          </cell>
          <cell r="I19">
            <v>0</v>
          </cell>
          <cell r="J19">
            <v>0</v>
          </cell>
          <cell r="K19">
            <v>0</v>
          </cell>
          <cell r="L19">
            <v>0</v>
          </cell>
          <cell r="M19">
            <v>0</v>
          </cell>
          <cell r="N19">
            <v>6000</v>
          </cell>
          <cell r="O19">
            <v>6000</v>
          </cell>
        </row>
        <row r="20">
          <cell r="C20" t="str">
            <v>LJ63-16343A</v>
          </cell>
          <cell r="D20">
            <v>0</v>
          </cell>
          <cell r="E20">
            <v>0</v>
          </cell>
          <cell r="F20">
            <v>0</v>
          </cell>
          <cell r="G20">
            <v>0</v>
          </cell>
          <cell r="H20">
            <v>0</v>
          </cell>
          <cell r="I20">
            <v>0</v>
          </cell>
          <cell r="J20">
            <v>0</v>
          </cell>
          <cell r="K20">
            <v>0</v>
          </cell>
          <cell r="L20">
            <v>4000</v>
          </cell>
          <cell r="M20">
            <v>4000</v>
          </cell>
          <cell r="N20">
            <v>4000</v>
          </cell>
          <cell r="O20">
            <v>4000</v>
          </cell>
        </row>
        <row r="21">
          <cell r="C21" t="str">
            <v>LJ63-16362A</v>
          </cell>
          <cell r="D21">
            <v>0</v>
          </cell>
          <cell r="E21">
            <v>0</v>
          </cell>
          <cell r="F21">
            <v>0</v>
          </cell>
          <cell r="G21">
            <v>0</v>
          </cell>
          <cell r="H21">
            <v>0</v>
          </cell>
          <cell r="I21">
            <v>0</v>
          </cell>
          <cell r="J21">
            <v>0</v>
          </cell>
          <cell r="K21">
            <v>0</v>
          </cell>
          <cell r="L21">
            <v>6000</v>
          </cell>
          <cell r="M21">
            <v>6000</v>
          </cell>
          <cell r="N21">
            <v>6000</v>
          </cell>
          <cell r="O21">
            <v>6000</v>
          </cell>
        </row>
        <row r="22">
          <cell r="C22" t="str">
            <v>LJ63-16436A</v>
          </cell>
          <cell r="D22">
            <v>0</v>
          </cell>
          <cell r="E22">
            <v>0</v>
          </cell>
          <cell r="F22">
            <v>0</v>
          </cell>
          <cell r="G22">
            <v>0</v>
          </cell>
          <cell r="H22">
            <v>0</v>
          </cell>
          <cell r="I22">
            <v>0</v>
          </cell>
          <cell r="J22">
            <v>0</v>
          </cell>
          <cell r="K22">
            <v>0</v>
          </cell>
          <cell r="L22">
            <v>4000</v>
          </cell>
          <cell r="M22">
            <v>4000</v>
          </cell>
          <cell r="N22">
            <v>4000</v>
          </cell>
          <cell r="O22">
            <v>4000</v>
          </cell>
        </row>
        <row r="23">
          <cell r="C23" t="str">
            <v>LJ63-17513A</v>
          </cell>
          <cell r="D23">
            <v>0</v>
          </cell>
          <cell r="E23">
            <v>0</v>
          </cell>
          <cell r="F23">
            <v>0</v>
          </cell>
          <cell r="G23">
            <v>0</v>
          </cell>
          <cell r="H23">
            <v>0</v>
          </cell>
          <cell r="I23">
            <v>0</v>
          </cell>
          <cell r="J23">
            <v>0</v>
          </cell>
          <cell r="K23">
            <v>0</v>
          </cell>
          <cell r="L23">
            <v>3000</v>
          </cell>
          <cell r="M23">
            <v>3000</v>
          </cell>
          <cell r="N23">
            <v>3000</v>
          </cell>
          <cell r="O23">
            <v>3000</v>
          </cell>
        </row>
        <row r="24">
          <cell r="C24" t="str">
            <v>LJ63-18656A</v>
          </cell>
          <cell r="D24">
            <v>0</v>
          </cell>
          <cell r="E24">
            <v>0</v>
          </cell>
          <cell r="F24">
            <v>0</v>
          </cell>
          <cell r="G24">
            <v>0</v>
          </cell>
          <cell r="H24">
            <v>0</v>
          </cell>
          <cell r="I24">
            <v>0</v>
          </cell>
          <cell r="J24">
            <v>0</v>
          </cell>
          <cell r="K24">
            <v>0</v>
          </cell>
          <cell r="L24">
            <v>4000</v>
          </cell>
          <cell r="M24">
            <v>4000</v>
          </cell>
          <cell r="N24">
            <v>4000</v>
          </cell>
          <cell r="O24">
            <v>4000</v>
          </cell>
        </row>
        <row r="25">
          <cell r="C25" t="str">
            <v>LJ63-16296A</v>
          </cell>
          <cell r="D25">
            <v>0</v>
          </cell>
          <cell r="E25">
            <v>0</v>
          </cell>
          <cell r="F25">
            <v>0</v>
          </cell>
          <cell r="G25">
            <v>0</v>
          </cell>
          <cell r="H25">
            <v>0</v>
          </cell>
          <cell r="I25">
            <v>0</v>
          </cell>
          <cell r="J25">
            <v>0</v>
          </cell>
          <cell r="K25">
            <v>0</v>
          </cell>
          <cell r="L25">
            <v>0</v>
          </cell>
          <cell r="M25">
            <v>0</v>
          </cell>
          <cell r="N25">
            <v>0</v>
          </cell>
        </row>
        <row r="26">
          <cell r="C26" t="str">
            <v>LJ63-16215A</v>
          </cell>
          <cell r="D26">
            <v>0</v>
          </cell>
          <cell r="E26">
            <v>0</v>
          </cell>
          <cell r="F26">
            <v>0</v>
          </cell>
          <cell r="G26">
            <v>0</v>
          </cell>
          <cell r="H26">
            <v>0</v>
          </cell>
          <cell r="I26">
            <v>0</v>
          </cell>
          <cell r="J26">
            <v>0</v>
          </cell>
          <cell r="K26">
            <v>0</v>
          </cell>
          <cell r="L26">
            <v>0</v>
          </cell>
          <cell r="M26">
            <v>0</v>
          </cell>
          <cell r="N26">
            <v>0</v>
          </cell>
        </row>
        <row r="27">
          <cell r="C27" t="str">
            <v>LJ63-16232A</v>
          </cell>
          <cell r="D27">
            <v>0</v>
          </cell>
          <cell r="E27">
            <v>0</v>
          </cell>
          <cell r="F27">
            <v>0</v>
          </cell>
          <cell r="G27">
            <v>0</v>
          </cell>
          <cell r="H27">
            <v>0</v>
          </cell>
          <cell r="I27">
            <v>0</v>
          </cell>
          <cell r="J27">
            <v>0</v>
          </cell>
          <cell r="K27">
            <v>0</v>
          </cell>
          <cell r="L27">
            <v>0</v>
          </cell>
          <cell r="M27">
            <v>0</v>
          </cell>
          <cell r="N27">
            <v>0</v>
          </cell>
        </row>
        <row r="28">
          <cell r="C28" t="str">
            <v>LJ63-16317B</v>
          </cell>
          <cell r="D28">
            <v>0</v>
          </cell>
          <cell r="E28">
            <v>0</v>
          </cell>
          <cell r="F28">
            <v>0</v>
          </cell>
          <cell r="G28">
            <v>0</v>
          </cell>
          <cell r="H28">
            <v>0</v>
          </cell>
          <cell r="I28">
            <v>0</v>
          </cell>
          <cell r="J28">
            <v>0</v>
          </cell>
          <cell r="K28">
            <v>0</v>
          </cell>
          <cell r="L28">
            <v>18900</v>
          </cell>
          <cell r="M28">
            <v>0</v>
          </cell>
          <cell r="N28">
            <v>0</v>
          </cell>
        </row>
        <row r="29">
          <cell r="C29" t="str">
            <v>LJ63-16334A</v>
          </cell>
          <cell r="D29">
            <v>0</v>
          </cell>
          <cell r="E29">
            <v>0</v>
          </cell>
          <cell r="F29">
            <v>0</v>
          </cell>
          <cell r="G29">
            <v>0</v>
          </cell>
          <cell r="H29">
            <v>0</v>
          </cell>
          <cell r="I29">
            <v>0</v>
          </cell>
          <cell r="J29">
            <v>0</v>
          </cell>
          <cell r="K29">
            <v>0</v>
          </cell>
          <cell r="L29">
            <v>0</v>
          </cell>
          <cell r="M29">
            <v>0</v>
          </cell>
          <cell r="N29">
            <v>0</v>
          </cell>
        </row>
        <row r="30">
          <cell r="C30" t="str">
            <v>LJ63-16344A</v>
          </cell>
          <cell r="D30">
            <v>0</v>
          </cell>
          <cell r="E30">
            <v>0</v>
          </cell>
          <cell r="F30">
            <v>0</v>
          </cell>
          <cell r="G30">
            <v>0</v>
          </cell>
          <cell r="H30">
            <v>0</v>
          </cell>
          <cell r="I30">
            <v>0</v>
          </cell>
          <cell r="J30">
            <v>0</v>
          </cell>
          <cell r="K30">
            <v>0</v>
          </cell>
          <cell r="L30">
            <v>0</v>
          </cell>
          <cell r="M30">
            <v>0</v>
          </cell>
          <cell r="N30">
            <v>0</v>
          </cell>
        </row>
        <row r="31">
          <cell r="C31" t="str">
            <v>LJ63-16300A</v>
          </cell>
          <cell r="D31">
            <v>0</v>
          </cell>
          <cell r="E31">
            <v>0</v>
          </cell>
          <cell r="F31">
            <v>0</v>
          </cell>
          <cell r="G31">
            <v>0</v>
          </cell>
          <cell r="H31">
            <v>0</v>
          </cell>
          <cell r="I31">
            <v>0</v>
          </cell>
          <cell r="J31">
            <v>0</v>
          </cell>
          <cell r="K31">
            <v>0</v>
          </cell>
          <cell r="L31">
            <v>0</v>
          </cell>
          <cell r="M31">
            <v>0</v>
          </cell>
          <cell r="N31">
            <v>0</v>
          </cell>
        </row>
        <row r="32">
          <cell r="C32" t="str">
            <v>LJ63-16500B</v>
          </cell>
          <cell r="D32">
            <v>0</v>
          </cell>
          <cell r="E32">
            <v>0</v>
          </cell>
          <cell r="F32">
            <v>0</v>
          </cell>
          <cell r="G32">
            <v>0</v>
          </cell>
          <cell r="H32">
            <v>0</v>
          </cell>
          <cell r="I32">
            <v>0</v>
          </cell>
          <cell r="J32">
            <v>0</v>
          </cell>
          <cell r="K32">
            <v>0</v>
          </cell>
          <cell r="L32">
            <v>0</v>
          </cell>
          <cell r="M32">
            <v>0</v>
          </cell>
          <cell r="N32">
            <v>0</v>
          </cell>
        </row>
        <row r="33">
          <cell r="C33" t="str">
            <v>LJ63-16467B</v>
          </cell>
          <cell r="D33">
            <v>0</v>
          </cell>
          <cell r="E33">
            <v>0</v>
          </cell>
          <cell r="F33">
            <v>0</v>
          </cell>
          <cell r="G33">
            <v>0</v>
          </cell>
          <cell r="H33">
            <v>0</v>
          </cell>
          <cell r="I33">
            <v>0</v>
          </cell>
          <cell r="J33">
            <v>0</v>
          </cell>
          <cell r="K33">
            <v>0</v>
          </cell>
          <cell r="L33">
            <v>0</v>
          </cell>
          <cell r="M33">
            <v>0</v>
          </cell>
          <cell r="N33">
            <v>0</v>
          </cell>
        </row>
        <row r="34">
          <cell r="C34" t="str">
            <v>LJ63-16465A</v>
          </cell>
          <cell r="D34">
            <v>0</v>
          </cell>
          <cell r="E34">
            <v>0</v>
          </cell>
          <cell r="F34">
            <v>0</v>
          </cell>
          <cell r="G34">
            <v>0</v>
          </cell>
          <cell r="H34">
            <v>0</v>
          </cell>
          <cell r="I34">
            <v>0</v>
          </cell>
          <cell r="J34">
            <v>0</v>
          </cell>
          <cell r="K34">
            <v>0</v>
          </cell>
          <cell r="L34">
            <v>0</v>
          </cell>
          <cell r="M34">
            <v>0</v>
          </cell>
          <cell r="N34">
            <v>0</v>
          </cell>
        </row>
        <row r="35">
          <cell r="C35" t="str">
            <v>LJ63-16507A</v>
          </cell>
          <cell r="D35">
            <v>0</v>
          </cell>
          <cell r="E35">
            <v>0</v>
          </cell>
          <cell r="F35">
            <v>0</v>
          </cell>
          <cell r="G35">
            <v>0</v>
          </cell>
          <cell r="H35">
            <v>0</v>
          </cell>
          <cell r="I35">
            <v>0</v>
          </cell>
          <cell r="J35">
            <v>0</v>
          </cell>
          <cell r="K35">
            <v>0</v>
          </cell>
          <cell r="L35">
            <v>0</v>
          </cell>
          <cell r="M35">
            <v>0</v>
          </cell>
          <cell r="N35">
            <v>0</v>
          </cell>
        </row>
        <row r="36">
          <cell r="C36" t="str">
            <v>LJ63-16465C</v>
          </cell>
          <cell r="D36">
            <v>0</v>
          </cell>
          <cell r="E36">
            <v>0</v>
          </cell>
          <cell r="F36">
            <v>0</v>
          </cell>
          <cell r="G36">
            <v>0</v>
          </cell>
          <cell r="H36">
            <v>0</v>
          </cell>
          <cell r="I36">
            <v>0</v>
          </cell>
          <cell r="J36">
            <v>0</v>
          </cell>
          <cell r="K36">
            <v>0</v>
          </cell>
          <cell r="L36">
            <v>0</v>
          </cell>
          <cell r="M36">
            <v>0</v>
          </cell>
          <cell r="N36">
            <v>0</v>
          </cell>
        </row>
        <row r="37">
          <cell r="C37" t="str">
            <v>LJ63-16395B</v>
          </cell>
          <cell r="D37">
            <v>6048</v>
          </cell>
          <cell r="E37">
            <v>6048</v>
          </cell>
          <cell r="F37">
            <v>6048</v>
          </cell>
          <cell r="G37">
            <v>6048</v>
          </cell>
          <cell r="H37">
            <v>6048</v>
          </cell>
          <cell r="I37">
            <v>6048</v>
          </cell>
          <cell r="J37">
            <v>6048</v>
          </cell>
          <cell r="K37">
            <v>42336</v>
          </cell>
          <cell r="L37">
            <v>42336</v>
          </cell>
          <cell r="M37">
            <v>18144</v>
          </cell>
          <cell r="N37">
            <v>18144</v>
          </cell>
          <cell r="O37">
            <v>18144</v>
          </cell>
        </row>
        <row r="38">
          <cell r="C38" t="str">
            <v>LJ63-16462B</v>
          </cell>
          <cell r="D38">
            <v>0</v>
          </cell>
          <cell r="E38">
            <v>0</v>
          </cell>
          <cell r="F38">
            <v>0</v>
          </cell>
          <cell r="G38">
            <v>0</v>
          </cell>
          <cell r="H38">
            <v>0</v>
          </cell>
          <cell r="I38">
            <v>0</v>
          </cell>
          <cell r="J38">
            <v>0</v>
          </cell>
          <cell r="K38">
            <v>0</v>
          </cell>
          <cell r="L38">
            <v>0</v>
          </cell>
          <cell r="M38">
            <v>0</v>
          </cell>
          <cell r="N38">
            <v>0</v>
          </cell>
        </row>
        <row r="39">
          <cell r="C39" t="str">
            <v>LJ63-16465B</v>
          </cell>
          <cell r="D39">
            <v>0</v>
          </cell>
          <cell r="E39">
            <v>0</v>
          </cell>
          <cell r="F39">
            <v>0</v>
          </cell>
          <cell r="G39">
            <v>0</v>
          </cell>
          <cell r="H39">
            <v>0</v>
          </cell>
          <cell r="I39">
            <v>0</v>
          </cell>
          <cell r="J39">
            <v>0</v>
          </cell>
          <cell r="K39">
            <v>0</v>
          </cell>
          <cell r="L39">
            <v>0</v>
          </cell>
          <cell r="M39">
            <v>0</v>
          </cell>
          <cell r="N39">
            <v>0</v>
          </cell>
        </row>
        <row r="40">
          <cell r="C40" t="str">
            <v>LJ63-16462C</v>
          </cell>
          <cell r="D40">
            <v>0</v>
          </cell>
          <cell r="E40">
            <v>0</v>
          </cell>
          <cell r="F40">
            <v>0</v>
          </cell>
          <cell r="G40">
            <v>0</v>
          </cell>
          <cell r="H40">
            <v>0</v>
          </cell>
          <cell r="I40">
            <v>0</v>
          </cell>
          <cell r="J40">
            <v>0</v>
          </cell>
          <cell r="K40">
            <v>0</v>
          </cell>
          <cell r="L40">
            <v>0</v>
          </cell>
          <cell r="M40">
            <v>0</v>
          </cell>
          <cell r="N40">
            <v>0</v>
          </cell>
        </row>
        <row r="41">
          <cell r="C41" t="str">
            <v>LJ63-16597A</v>
          </cell>
          <cell r="D41">
            <v>10500</v>
          </cell>
          <cell r="E41">
            <v>10500</v>
          </cell>
          <cell r="F41">
            <v>7000</v>
          </cell>
          <cell r="G41">
            <v>10500</v>
          </cell>
          <cell r="H41">
            <v>7000</v>
          </cell>
          <cell r="I41">
            <v>7000</v>
          </cell>
          <cell r="J41">
            <v>7000</v>
          </cell>
          <cell r="K41">
            <v>59500</v>
          </cell>
          <cell r="L41">
            <v>21000</v>
          </cell>
          <cell r="M41">
            <v>21000</v>
          </cell>
          <cell r="N41">
            <v>21000</v>
          </cell>
          <cell r="O41">
            <v>21000</v>
          </cell>
        </row>
        <row r="42">
          <cell r="C42" t="str">
            <v>LJ63-16706A</v>
          </cell>
          <cell r="D42">
            <v>9000</v>
          </cell>
          <cell r="E42">
            <v>9000</v>
          </cell>
          <cell r="F42">
            <v>9000</v>
          </cell>
          <cell r="G42">
            <v>9000</v>
          </cell>
          <cell r="H42">
            <v>6000</v>
          </cell>
          <cell r="I42">
            <v>0</v>
          </cell>
          <cell r="J42">
            <v>0</v>
          </cell>
          <cell r="K42">
            <v>42000</v>
          </cell>
          <cell r="L42">
            <v>42000</v>
          </cell>
          <cell r="M42">
            <v>42000</v>
          </cell>
          <cell r="N42">
            <v>42000</v>
          </cell>
          <cell r="O42">
            <v>42000</v>
          </cell>
        </row>
        <row r="43">
          <cell r="C43" t="str">
            <v>LJ63-16707A</v>
          </cell>
          <cell r="D43">
            <v>9000</v>
          </cell>
          <cell r="E43">
            <v>9000</v>
          </cell>
          <cell r="F43">
            <v>9000</v>
          </cell>
          <cell r="G43">
            <v>9000</v>
          </cell>
          <cell r="H43">
            <v>9000</v>
          </cell>
          <cell r="I43">
            <v>9000</v>
          </cell>
          <cell r="J43">
            <v>9000</v>
          </cell>
          <cell r="K43">
            <v>63000</v>
          </cell>
          <cell r="L43">
            <v>6000</v>
          </cell>
          <cell r="M43">
            <v>63000</v>
          </cell>
          <cell r="N43">
            <v>63000</v>
          </cell>
          <cell r="O43">
            <v>63000</v>
          </cell>
        </row>
        <row r="44">
          <cell r="C44" t="str">
            <v>LJ63-16787A</v>
          </cell>
          <cell r="D44">
            <v>9000</v>
          </cell>
          <cell r="E44">
            <v>9000</v>
          </cell>
          <cell r="F44">
            <v>9000</v>
          </cell>
          <cell r="G44">
            <v>9000</v>
          </cell>
          <cell r="H44">
            <v>9000</v>
          </cell>
          <cell r="I44">
            <v>6000</v>
          </cell>
          <cell r="J44">
            <v>6000</v>
          </cell>
          <cell r="K44">
            <v>57000</v>
          </cell>
          <cell r="L44">
            <v>9000</v>
          </cell>
          <cell r="M44">
            <v>57000</v>
          </cell>
          <cell r="N44">
            <v>57000</v>
          </cell>
          <cell r="O44">
            <v>57000</v>
          </cell>
        </row>
        <row r="45">
          <cell r="C45" t="str">
            <v>LJ63-16787B</v>
          </cell>
          <cell r="D45">
            <v>0</v>
          </cell>
          <cell r="E45">
            <v>0</v>
          </cell>
          <cell r="F45">
            <v>0</v>
          </cell>
          <cell r="G45">
            <v>0</v>
          </cell>
          <cell r="H45">
            <v>0</v>
          </cell>
          <cell r="I45">
            <v>0</v>
          </cell>
          <cell r="J45">
            <v>0</v>
          </cell>
          <cell r="K45">
            <v>0</v>
          </cell>
          <cell r="L45">
            <v>0</v>
          </cell>
          <cell r="M45">
            <v>0</v>
          </cell>
          <cell r="N45">
            <v>0</v>
          </cell>
        </row>
        <row r="46">
          <cell r="C46" t="str">
            <v>LJ63-16595B</v>
          </cell>
          <cell r="D46">
            <v>9000</v>
          </cell>
          <cell r="E46">
            <v>9000</v>
          </cell>
          <cell r="F46">
            <v>9000</v>
          </cell>
          <cell r="G46">
            <v>9000</v>
          </cell>
          <cell r="H46">
            <v>9000</v>
          </cell>
          <cell r="I46">
            <v>9000</v>
          </cell>
          <cell r="J46">
            <v>9000</v>
          </cell>
          <cell r="K46">
            <v>63000</v>
          </cell>
          <cell r="L46">
            <v>15000</v>
          </cell>
          <cell r="M46">
            <v>15000</v>
          </cell>
          <cell r="N46">
            <v>15000</v>
          </cell>
          <cell r="O46">
            <v>15000</v>
          </cell>
        </row>
        <row r="47">
          <cell r="C47" t="str">
            <v>LJ63-17315A</v>
          </cell>
          <cell r="D47">
            <v>0</v>
          </cell>
          <cell r="E47">
            <v>0</v>
          </cell>
          <cell r="F47">
            <v>0</v>
          </cell>
          <cell r="G47">
            <v>0</v>
          </cell>
          <cell r="H47">
            <v>15000</v>
          </cell>
          <cell r="I47">
            <v>15000</v>
          </cell>
          <cell r="J47">
            <v>15000</v>
          </cell>
          <cell r="K47">
            <v>45000</v>
          </cell>
          <cell r="L47">
            <v>45000</v>
          </cell>
          <cell r="M47">
            <v>45000</v>
          </cell>
          <cell r="N47">
            <v>45000</v>
          </cell>
          <cell r="O47">
            <v>45000</v>
          </cell>
        </row>
        <row r="48">
          <cell r="C48" t="str">
            <v>LJ63-17304A</v>
          </cell>
          <cell r="D48">
            <v>0</v>
          </cell>
          <cell r="E48">
            <v>0</v>
          </cell>
          <cell r="F48">
            <v>0</v>
          </cell>
          <cell r="G48">
            <v>0</v>
          </cell>
          <cell r="H48">
            <v>12000</v>
          </cell>
          <cell r="I48">
            <v>12000</v>
          </cell>
          <cell r="J48">
            <v>12000</v>
          </cell>
          <cell r="K48">
            <v>36000</v>
          </cell>
          <cell r="L48">
            <v>36000</v>
          </cell>
          <cell r="M48">
            <v>36000</v>
          </cell>
          <cell r="N48">
            <v>36000</v>
          </cell>
          <cell r="O48">
            <v>36000</v>
          </cell>
        </row>
        <row r="49">
          <cell r="C49" t="str">
            <v>LJ63-17347A</v>
          </cell>
          <cell r="D49">
            <v>0</v>
          </cell>
          <cell r="E49">
            <v>0</v>
          </cell>
          <cell r="F49">
            <v>0</v>
          </cell>
          <cell r="G49">
            <v>0</v>
          </cell>
          <cell r="H49">
            <v>10500</v>
          </cell>
          <cell r="I49">
            <v>10500</v>
          </cell>
          <cell r="J49">
            <v>10500</v>
          </cell>
          <cell r="K49">
            <v>31500</v>
          </cell>
          <cell r="L49">
            <v>31500</v>
          </cell>
          <cell r="M49">
            <v>31500</v>
          </cell>
          <cell r="N49">
            <v>31500</v>
          </cell>
          <cell r="O49">
            <v>31500</v>
          </cell>
        </row>
        <row r="50">
          <cell r="C50" t="str">
            <v>LJ63-17349A</v>
          </cell>
          <cell r="D50">
            <v>0</v>
          </cell>
          <cell r="E50">
            <v>0</v>
          </cell>
          <cell r="F50">
            <v>0</v>
          </cell>
          <cell r="G50">
            <v>0</v>
          </cell>
          <cell r="H50">
            <v>0</v>
          </cell>
          <cell r="I50">
            <v>0</v>
          </cell>
          <cell r="J50">
            <v>0</v>
          </cell>
          <cell r="K50">
            <v>0</v>
          </cell>
          <cell r="L50">
            <v>0</v>
          </cell>
          <cell r="M50">
            <v>0</v>
          </cell>
          <cell r="N50">
            <v>0</v>
          </cell>
        </row>
        <row r="51">
          <cell r="C51" t="str">
            <v>LJ63-17451A</v>
          </cell>
          <cell r="D51">
            <v>24000</v>
          </cell>
          <cell r="E51">
            <v>24000</v>
          </cell>
          <cell r="F51">
            <v>24000</v>
          </cell>
          <cell r="G51">
            <v>24000</v>
          </cell>
          <cell r="H51">
            <v>30000</v>
          </cell>
          <cell r="I51">
            <v>30000</v>
          </cell>
          <cell r="J51">
            <v>30000</v>
          </cell>
          <cell r="K51">
            <v>186000</v>
          </cell>
          <cell r="L51">
            <v>102000</v>
          </cell>
          <cell r="M51">
            <v>102000</v>
          </cell>
          <cell r="N51">
            <v>102000</v>
          </cell>
          <cell r="O51">
            <v>102000</v>
          </cell>
        </row>
        <row r="52">
          <cell r="C52" t="str">
            <v>LJ63-17348A</v>
          </cell>
          <cell r="D52">
            <v>51000</v>
          </cell>
          <cell r="E52">
            <v>45000</v>
          </cell>
          <cell r="F52">
            <v>39000</v>
          </cell>
          <cell r="G52">
            <v>39000</v>
          </cell>
          <cell r="H52">
            <v>45000</v>
          </cell>
          <cell r="I52">
            <v>45000</v>
          </cell>
          <cell r="J52">
            <v>45000</v>
          </cell>
          <cell r="K52">
            <v>309000</v>
          </cell>
          <cell r="L52">
            <v>108000</v>
          </cell>
          <cell r="M52">
            <v>108000</v>
          </cell>
          <cell r="N52">
            <v>108000</v>
          </cell>
          <cell r="O52">
            <v>108000</v>
          </cell>
        </row>
        <row r="53">
          <cell r="C53" t="str">
            <v>LJ63-17310A</v>
          </cell>
          <cell r="D53">
            <v>0</v>
          </cell>
          <cell r="E53">
            <v>0</v>
          </cell>
          <cell r="F53">
            <v>0</v>
          </cell>
          <cell r="G53">
            <v>0</v>
          </cell>
          <cell r="H53">
            <v>10000</v>
          </cell>
          <cell r="I53">
            <v>10000</v>
          </cell>
          <cell r="J53">
            <v>10000</v>
          </cell>
          <cell r="K53">
            <v>30000</v>
          </cell>
          <cell r="L53">
            <v>10000</v>
          </cell>
          <cell r="M53">
            <v>10000</v>
          </cell>
          <cell r="N53">
            <v>10000</v>
          </cell>
          <cell r="O53">
            <v>10000</v>
          </cell>
        </row>
        <row r="54">
          <cell r="C54" t="str">
            <v>LJ63-17543A</v>
          </cell>
          <cell r="D54">
            <v>24000</v>
          </cell>
          <cell r="E54">
            <v>24000</v>
          </cell>
          <cell r="F54">
            <v>24000</v>
          </cell>
          <cell r="G54">
            <v>24000</v>
          </cell>
          <cell r="H54">
            <v>24000</v>
          </cell>
          <cell r="I54">
            <v>24000</v>
          </cell>
          <cell r="J54">
            <v>24000</v>
          </cell>
          <cell r="K54">
            <v>168000</v>
          </cell>
          <cell r="L54">
            <v>96000</v>
          </cell>
          <cell r="M54">
            <v>96000</v>
          </cell>
          <cell r="N54">
            <v>96000</v>
          </cell>
          <cell r="O54">
            <v>96000</v>
          </cell>
        </row>
        <row r="55">
          <cell r="C55" t="str">
            <v>LJ63-17830A</v>
          </cell>
          <cell r="D55">
            <v>0</v>
          </cell>
          <cell r="E55">
            <v>0</v>
          </cell>
          <cell r="F55">
            <v>0</v>
          </cell>
          <cell r="G55">
            <v>0</v>
          </cell>
          <cell r="H55">
            <v>6000</v>
          </cell>
          <cell r="I55">
            <v>6000</v>
          </cell>
          <cell r="J55">
            <v>6000</v>
          </cell>
          <cell r="K55">
            <v>18000</v>
          </cell>
          <cell r="L55">
            <v>6000</v>
          </cell>
          <cell r="M55">
            <v>6000</v>
          </cell>
          <cell r="N55">
            <v>6000</v>
          </cell>
          <cell r="O55">
            <v>6000</v>
          </cell>
        </row>
        <row r="56">
          <cell r="C56" t="str">
            <v>LJ63-17616A</v>
          </cell>
          <cell r="D56">
            <v>0</v>
          </cell>
          <cell r="E56">
            <v>0</v>
          </cell>
          <cell r="F56">
            <v>0</v>
          </cell>
          <cell r="G56">
            <v>0</v>
          </cell>
          <cell r="H56">
            <v>0</v>
          </cell>
          <cell r="I56">
            <v>0</v>
          </cell>
          <cell r="J56">
            <v>0</v>
          </cell>
          <cell r="K56">
            <v>0</v>
          </cell>
          <cell r="L56">
            <v>0</v>
          </cell>
          <cell r="M56">
            <v>6000</v>
          </cell>
          <cell r="N56">
            <v>6000</v>
          </cell>
          <cell r="O56">
            <v>6000</v>
          </cell>
        </row>
        <row r="57">
          <cell r="C57" t="str">
            <v>LJ63-17602A</v>
          </cell>
          <cell r="D57">
            <v>0</v>
          </cell>
          <cell r="E57">
            <v>0</v>
          </cell>
          <cell r="F57">
            <v>0</v>
          </cell>
          <cell r="G57">
            <v>0</v>
          </cell>
          <cell r="H57">
            <v>0</v>
          </cell>
          <cell r="I57">
            <v>0</v>
          </cell>
          <cell r="J57">
            <v>0</v>
          </cell>
          <cell r="K57">
            <v>0</v>
          </cell>
          <cell r="L57">
            <v>0</v>
          </cell>
          <cell r="M57">
            <v>4900</v>
          </cell>
          <cell r="N57">
            <v>4900</v>
          </cell>
          <cell r="O57">
            <v>4900</v>
          </cell>
        </row>
        <row r="58">
          <cell r="C58" t="str">
            <v>LJ63-17609A</v>
          </cell>
          <cell r="D58">
            <v>0</v>
          </cell>
          <cell r="E58">
            <v>0</v>
          </cell>
          <cell r="F58">
            <v>0</v>
          </cell>
          <cell r="G58">
            <v>0</v>
          </cell>
          <cell r="H58">
            <v>0</v>
          </cell>
          <cell r="I58">
            <v>0</v>
          </cell>
          <cell r="J58">
            <v>0</v>
          </cell>
          <cell r="K58">
            <v>0</v>
          </cell>
          <cell r="L58">
            <v>0</v>
          </cell>
          <cell r="M58">
            <v>6000</v>
          </cell>
          <cell r="N58">
            <v>6000</v>
          </cell>
          <cell r="O58">
            <v>6000</v>
          </cell>
        </row>
        <row r="59">
          <cell r="C59" t="str">
            <v>LJ63-17617A</v>
          </cell>
          <cell r="D59">
            <v>10500</v>
          </cell>
          <cell r="E59">
            <v>7000</v>
          </cell>
          <cell r="F59">
            <v>10500</v>
          </cell>
          <cell r="G59">
            <v>7000</v>
          </cell>
          <cell r="H59">
            <v>10500</v>
          </cell>
          <cell r="I59">
            <v>7000</v>
          </cell>
          <cell r="J59">
            <v>10500</v>
          </cell>
          <cell r="K59">
            <v>63000</v>
          </cell>
          <cell r="L59">
            <v>21000</v>
          </cell>
          <cell r="M59">
            <v>7000</v>
          </cell>
          <cell r="N59">
            <v>7000</v>
          </cell>
          <cell r="O59">
            <v>7000</v>
          </cell>
        </row>
        <row r="60">
          <cell r="C60" t="str">
            <v>LJ63-17630A</v>
          </cell>
          <cell r="D60">
            <v>0</v>
          </cell>
          <cell r="E60">
            <v>0</v>
          </cell>
          <cell r="F60">
            <v>0</v>
          </cell>
          <cell r="G60">
            <v>0</v>
          </cell>
          <cell r="H60">
            <v>0</v>
          </cell>
          <cell r="I60">
            <v>0</v>
          </cell>
          <cell r="J60">
            <v>0</v>
          </cell>
          <cell r="K60">
            <v>0</v>
          </cell>
          <cell r="L60">
            <v>0</v>
          </cell>
          <cell r="M60">
            <v>6000</v>
          </cell>
          <cell r="N60">
            <v>6000</v>
          </cell>
          <cell r="O60">
            <v>6000</v>
          </cell>
        </row>
        <row r="61">
          <cell r="C61" t="str">
            <v>LJ63-17631A</v>
          </cell>
          <cell r="D61">
            <v>0</v>
          </cell>
          <cell r="E61">
            <v>0</v>
          </cell>
          <cell r="F61">
            <v>0</v>
          </cell>
          <cell r="G61">
            <v>0</v>
          </cell>
          <cell r="H61">
            <v>0</v>
          </cell>
          <cell r="I61">
            <v>0</v>
          </cell>
          <cell r="J61">
            <v>0</v>
          </cell>
          <cell r="K61">
            <v>0</v>
          </cell>
          <cell r="L61">
            <v>0</v>
          </cell>
          <cell r="M61">
            <v>5300</v>
          </cell>
          <cell r="N61">
            <v>5300</v>
          </cell>
          <cell r="O61">
            <v>5300</v>
          </cell>
        </row>
        <row r="62">
          <cell r="C62" t="str">
            <v>LJ63-17308A</v>
          </cell>
          <cell r="D62">
            <v>24000</v>
          </cell>
          <cell r="E62">
            <v>24000</v>
          </cell>
          <cell r="F62">
            <v>24000</v>
          </cell>
          <cell r="G62">
            <v>24000</v>
          </cell>
          <cell r="H62">
            <v>24000</v>
          </cell>
          <cell r="I62">
            <v>24000</v>
          </cell>
          <cell r="J62">
            <v>24000</v>
          </cell>
          <cell r="K62">
            <v>168000</v>
          </cell>
          <cell r="L62">
            <v>96000</v>
          </cell>
          <cell r="M62">
            <v>96000</v>
          </cell>
          <cell r="N62">
            <v>96000</v>
          </cell>
          <cell r="O62">
            <v>96000</v>
          </cell>
        </row>
        <row r="63">
          <cell r="C63" t="str">
            <v>LJ63-17350A</v>
          </cell>
          <cell r="D63">
            <v>21000</v>
          </cell>
          <cell r="E63">
            <v>21000</v>
          </cell>
          <cell r="F63">
            <v>21000</v>
          </cell>
          <cell r="G63">
            <v>21000</v>
          </cell>
          <cell r="H63">
            <v>21000</v>
          </cell>
          <cell r="I63">
            <v>21000</v>
          </cell>
          <cell r="J63">
            <v>21000</v>
          </cell>
          <cell r="K63">
            <v>147000</v>
          </cell>
          <cell r="L63">
            <v>84000</v>
          </cell>
          <cell r="M63">
            <v>84000</v>
          </cell>
          <cell r="N63">
            <v>84000</v>
          </cell>
          <cell r="O63">
            <v>84000</v>
          </cell>
        </row>
        <row r="64">
          <cell r="C64" t="str">
            <v>LJ63-17430A</v>
          </cell>
          <cell r="D64">
            <v>0</v>
          </cell>
          <cell r="E64">
            <v>0</v>
          </cell>
          <cell r="F64">
            <v>0</v>
          </cell>
          <cell r="G64">
            <v>0</v>
          </cell>
          <cell r="H64">
            <v>0</v>
          </cell>
          <cell r="I64">
            <v>0</v>
          </cell>
          <cell r="J64">
            <v>0</v>
          </cell>
          <cell r="K64">
            <v>0</v>
          </cell>
          <cell r="L64">
            <v>0</v>
          </cell>
          <cell r="M64">
            <v>0</v>
          </cell>
          <cell r="N64">
            <v>0</v>
          </cell>
        </row>
        <row r="65">
          <cell r="C65" t="str">
            <v>LJ63-17312A</v>
          </cell>
          <cell r="D65">
            <v>30000</v>
          </cell>
          <cell r="E65">
            <v>30000</v>
          </cell>
          <cell r="F65">
            <v>30000</v>
          </cell>
          <cell r="G65">
            <v>30000</v>
          </cell>
          <cell r="H65">
            <v>15000</v>
          </cell>
          <cell r="I65">
            <v>15000</v>
          </cell>
          <cell r="J65">
            <v>15000</v>
          </cell>
          <cell r="K65">
            <v>165000</v>
          </cell>
          <cell r="L65">
            <v>60000</v>
          </cell>
          <cell r="M65">
            <v>60000</v>
          </cell>
          <cell r="N65">
            <v>60000</v>
          </cell>
          <cell r="O65">
            <v>60000</v>
          </cell>
        </row>
        <row r="66">
          <cell r="C66" t="str">
            <v>LJ63-17834B</v>
          </cell>
          <cell r="D66">
            <v>24000</v>
          </cell>
          <cell r="E66">
            <v>24000</v>
          </cell>
          <cell r="F66">
            <v>24000</v>
          </cell>
          <cell r="G66">
            <v>24000</v>
          </cell>
          <cell r="H66">
            <v>24000</v>
          </cell>
          <cell r="I66">
            <v>24000</v>
          </cell>
          <cell r="J66">
            <v>24000</v>
          </cell>
          <cell r="K66">
            <v>168000</v>
          </cell>
          <cell r="L66">
            <v>96000</v>
          </cell>
          <cell r="M66">
            <v>96000</v>
          </cell>
          <cell r="N66">
            <v>96000</v>
          </cell>
          <cell r="O66">
            <v>96000</v>
          </cell>
        </row>
        <row r="67">
          <cell r="C67" t="str">
            <v>LJ63-17834D</v>
          </cell>
          <cell r="D67">
            <v>0</v>
          </cell>
          <cell r="E67">
            <v>0</v>
          </cell>
          <cell r="F67">
            <v>0</v>
          </cell>
          <cell r="G67">
            <v>0</v>
          </cell>
          <cell r="H67">
            <v>0</v>
          </cell>
          <cell r="I67">
            <v>0</v>
          </cell>
          <cell r="J67">
            <v>0</v>
          </cell>
          <cell r="K67">
            <v>0</v>
          </cell>
          <cell r="L67">
            <v>0</v>
          </cell>
          <cell r="M67">
            <v>0</v>
          </cell>
          <cell r="N67">
            <v>0</v>
          </cell>
        </row>
        <row r="68">
          <cell r="C68" t="str">
            <v>LJ63-18013A</v>
          </cell>
          <cell r="D68">
            <v>14000</v>
          </cell>
          <cell r="E68">
            <v>14000</v>
          </cell>
          <cell r="F68">
            <v>14000</v>
          </cell>
          <cell r="G68">
            <v>14000</v>
          </cell>
          <cell r="H68">
            <v>14000</v>
          </cell>
          <cell r="I68">
            <v>14000</v>
          </cell>
          <cell r="J68">
            <v>0</v>
          </cell>
          <cell r="K68">
            <v>84000</v>
          </cell>
          <cell r="L68">
            <v>84000</v>
          </cell>
          <cell r="M68">
            <v>84000</v>
          </cell>
          <cell r="N68">
            <v>84000</v>
          </cell>
          <cell r="O68">
            <v>84000</v>
          </cell>
        </row>
        <row r="69">
          <cell r="C69" t="str">
            <v>LJ63-18020A</v>
          </cell>
          <cell r="D69">
            <v>15000</v>
          </cell>
          <cell r="E69">
            <v>15000</v>
          </cell>
          <cell r="F69">
            <v>15000</v>
          </cell>
          <cell r="G69">
            <v>15000</v>
          </cell>
          <cell r="H69">
            <v>0</v>
          </cell>
          <cell r="I69">
            <v>0</v>
          </cell>
          <cell r="J69">
            <v>0</v>
          </cell>
          <cell r="K69">
            <v>60000</v>
          </cell>
          <cell r="L69">
            <v>60000</v>
          </cell>
          <cell r="M69">
            <v>60000</v>
          </cell>
          <cell r="N69">
            <v>60000</v>
          </cell>
          <cell r="O69">
            <v>60000</v>
          </cell>
        </row>
        <row r="70">
          <cell r="C70" t="str">
            <v>LJ63-18021A</v>
          </cell>
          <cell r="D70">
            <v>14000</v>
          </cell>
          <cell r="E70">
            <v>14000</v>
          </cell>
          <cell r="F70">
            <v>14000</v>
          </cell>
          <cell r="G70">
            <v>14000</v>
          </cell>
          <cell r="H70">
            <v>14000</v>
          </cell>
          <cell r="I70">
            <v>14000</v>
          </cell>
          <cell r="J70">
            <v>14000</v>
          </cell>
          <cell r="K70">
            <v>98000</v>
          </cell>
          <cell r="L70">
            <v>98000</v>
          </cell>
          <cell r="M70">
            <v>98000</v>
          </cell>
          <cell r="N70">
            <v>98000</v>
          </cell>
          <cell r="O70">
            <v>98000</v>
          </cell>
        </row>
        <row r="71">
          <cell r="C71" t="str">
            <v>LJ63-18022A</v>
          </cell>
          <cell r="D71">
            <v>15000</v>
          </cell>
          <cell r="E71">
            <v>15000</v>
          </cell>
          <cell r="F71">
            <v>15000</v>
          </cell>
          <cell r="G71">
            <v>15000</v>
          </cell>
          <cell r="H71">
            <v>15000</v>
          </cell>
          <cell r="I71">
            <v>15000</v>
          </cell>
          <cell r="J71">
            <v>15000</v>
          </cell>
          <cell r="K71">
            <v>105000</v>
          </cell>
          <cell r="L71">
            <v>6000</v>
          </cell>
          <cell r="M71">
            <v>105000</v>
          </cell>
          <cell r="N71">
            <v>105000</v>
          </cell>
          <cell r="O71">
            <v>105000</v>
          </cell>
        </row>
        <row r="72">
          <cell r="C72" t="str">
            <v>LJ63-18273A</v>
          </cell>
          <cell r="D72">
            <v>0</v>
          </cell>
          <cell r="E72">
            <v>0</v>
          </cell>
          <cell r="F72">
            <v>0</v>
          </cell>
          <cell r="G72">
            <v>0</v>
          </cell>
          <cell r="H72">
            <v>0</v>
          </cell>
          <cell r="I72">
            <v>0</v>
          </cell>
          <cell r="J72">
            <v>0</v>
          </cell>
          <cell r="K72">
            <v>0</v>
          </cell>
          <cell r="L72">
            <v>0</v>
          </cell>
          <cell r="M72">
            <v>28000</v>
          </cell>
          <cell r="N72">
            <v>28000</v>
          </cell>
          <cell r="O72">
            <v>28000</v>
          </cell>
        </row>
        <row r="73">
          <cell r="C73" t="str">
            <v>LJ63-18142A</v>
          </cell>
          <cell r="D73">
            <v>0</v>
          </cell>
          <cell r="E73">
            <v>0</v>
          </cell>
          <cell r="F73">
            <v>0</v>
          </cell>
          <cell r="G73">
            <v>0</v>
          </cell>
          <cell r="H73">
            <v>0</v>
          </cell>
          <cell r="I73">
            <v>0</v>
          </cell>
          <cell r="J73">
            <v>0</v>
          </cell>
          <cell r="K73">
            <v>0</v>
          </cell>
          <cell r="L73">
            <v>0</v>
          </cell>
          <cell r="M73">
            <v>30000</v>
          </cell>
          <cell r="N73">
            <v>30000</v>
          </cell>
          <cell r="O73">
            <v>30000</v>
          </cell>
        </row>
        <row r="74">
          <cell r="C74" t="str">
            <v>LJ63-18143A</v>
          </cell>
          <cell r="D74">
            <v>0</v>
          </cell>
          <cell r="E74">
            <v>0</v>
          </cell>
          <cell r="F74">
            <v>0</v>
          </cell>
          <cell r="G74">
            <v>0</v>
          </cell>
          <cell r="H74">
            <v>0</v>
          </cell>
          <cell r="I74">
            <v>0</v>
          </cell>
          <cell r="J74">
            <v>0</v>
          </cell>
          <cell r="K74">
            <v>0</v>
          </cell>
          <cell r="L74">
            <v>0</v>
          </cell>
          <cell r="M74">
            <v>30000</v>
          </cell>
          <cell r="N74">
            <v>30000</v>
          </cell>
          <cell r="O74">
            <v>30000</v>
          </cell>
        </row>
        <row r="75">
          <cell r="C75" t="str">
            <v>LJ63-18319A</v>
          </cell>
          <cell r="D75">
            <v>0</v>
          </cell>
          <cell r="E75">
            <v>0</v>
          </cell>
          <cell r="F75">
            <v>0</v>
          </cell>
          <cell r="G75">
            <v>0</v>
          </cell>
          <cell r="H75">
            <v>0</v>
          </cell>
          <cell r="I75">
            <v>0</v>
          </cell>
          <cell r="J75">
            <v>0</v>
          </cell>
          <cell r="K75">
            <v>0</v>
          </cell>
          <cell r="L75">
            <v>0</v>
          </cell>
          <cell r="M75">
            <v>30000</v>
          </cell>
          <cell r="N75">
            <v>30000</v>
          </cell>
          <cell r="O75">
            <v>30000</v>
          </cell>
        </row>
        <row r="76">
          <cell r="C76" t="str">
            <v>LJ63-18274A</v>
          </cell>
          <cell r="D76">
            <v>0</v>
          </cell>
          <cell r="E76">
            <v>0</v>
          </cell>
          <cell r="F76">
            <v>0</v>
          </cell>
          <cell r="G76">
            <v>0</v>
          </cell>
          <cell r="H76">
            <v>0</v>
          </cell>
          <cell r="I76">
            <v>0</v>
          </cell>
          <cell r="J76">
            <v>0</v>
          </cell>
          <cell r="K76">
            <v>0</v>
          </cell>
          <cell r="L76">
            <v>22000</v>
          </cell>
          <cell r="M76">
            <v>33000</v>
          </cell>
          <cell r="N76">
            <v>33000</v>
          </cell>
          <cell r="O76">
            <v>33000</v>
          </cell>
        </row>
        <row r="77">
          <cell r="C77" t="str">
            <v>LJ63-18145A</v>
          </cell>
          <cell r="D77">
            <v>0</v>
          </cell>
          <cell r="E77">
            <v>0</v>
          </cell>
          <cell r="F77">
            <v>0</v>
          </cell>
          <cell r="G77">
            <v>0</v>
          </cell>
          <cell r="H77">
            <v>0</v>
          </cell>
          <cell r="I77">
            <v>0</v>
          </cell>
          <cell r="J77">
            <v>0</v>
          </cell>
          <cell r="K77">
            <v>0</v>
          </cell>
          <cell r="L77">
            <v>37500</v>
          </cell>
          <cell r="M77">
            <v>20000</v>
          </cell>
          <cell r="N77">
            <v>20000</v>
          </cell>
          <cell r="O77">
            <v>20000</v>
          </cell>
        </row>
        <row r="78">
          <cell r="C78" t="str">
            <v>LJ63-18798A</v>
          </cell>
          <cell r="D78">
            <v>2500</v>
          </cell>
          <cell r="E78">
            <v>0</v>
          </cell>
          <cell r="F78">
            <v>0</v>
          </cell>
          <cell r="G78">
            <v>0</v>
          </cell>
          <cell r="H78">
            <v>10000</v>
          </cell>
          <cell r="I78">
            <v>10000</v>
          </cell>
          <cell r="J78">
            <v>10000</v>
          </cell>
          <cell r="K78">
            <v>32500</v>
          </cell>
          <cell r="L78">
            <v>70000</v>
          </cell>
          <cell r="M78">
            <v>105000</v>
          </cell>
          <cell r="N78">
            <v>70000</v>
          </cell>
          <cell r="O78">
            <v>70000</v>
          </cell>
        </row>
        <row r="79">
          <cell r="C79" t="str">
            <v>LJ63-18318A</v>
          </cell>
          <cell r="D79">
            <v>0</v>
          </cell>
          <cell r="E79">
            <v>0</v>
          </cell>
          <cell r="F79">
            <v>0</v>
          </cell>
          <cell r="G79">
            <v>0</v>
          </cell>
          <cell r="H79">
            <v>0</v>
          </cell>
          <cell r="I79">
            <v>0</v>
          </cell>
          <cell r="J79">
            <v>0</v>
          </cell>
          <cell r="K79">
            <v>0</v>
          </cell>
          <cell r="L79">
            <v>22000</v>
          </cell>
          <cell r="M79">
            <v>33000</v>
          </cell>
          <cell r="N79">
            <v>33000</v>
          </cell>
          <cell r="O79">
            <v>33000</v>
          </cell>
        </row>
        <row r="80">
          <cell r="C80" t="str">
            <v>LJ63-18144A</v>
          </cell>
          <cell r="D80">
            <v>0</v>
          </cell>
          <cell r="E80">
            <v>0</v>
          </cell>
          <cell r="F80">
            <v>0</v>
          </cell>
          <cell r="G80">
            <v>0</v>
          </cell>
          <cell r="H80">
            <v>0</v>
          </cell>
          <cell r="I80">
            <v>0</v>
          </cell>
          <cell r="J80">
            <v>0</v>
          </cell>
          <cell r="K80">
            <v>0</v>
          </cell>
          <cell r="L80">
            <v>0</v>
          </cell>
          <cell r="M80">
            <v>32000</v>
          </cell>
          <cell r="N80">
            <v>32000</v>
          </cell>
          <cell r="O80">
            <v>32000</v>
          </cell>
        </row>
        <row r="81">
          <cell r="C81" t="str">
            <v>LJ63-18662A</v>
          </cell>
          <cell r="D81">
            <v>9000</v>
          </cell>
          <cell r="E81">
            <v>9000</v>
          </cell>
          <cell r="F81">
            <v>9000</v>
          </cell>
          <cell r="G81">
            <v>9000</v>
          </cell>
          <cell r="H81">
            <v>9000</v>
          </cell>
          <cell r="I81">
            <v>9000</v>
          </cell>
          <cell r="J81">
            <v>9000</v>
          </cell>
          <cell r="K81">
            <v>63000</v>
          </cell>
          <cell r="L81">
            <v>63000</v>
          </cell>
          <cell r="M81">
            <v>63000</v>
          </cell>
          <cell r="N81">
            <v>63000</v>
          </cell>
          <cell r="O81">
            <v>63000</v>
          </cell>
        </row>
        <row r="82">
          <cell r="C82" t="str">
            <v>LJ63-18666B</v>
          </cell>
          <cell r="D82">
            <v>9000</v>
          </cell>
          <cell r="E82">
            <v>9000</v>
          </cell>
          <cell r="F82">
            <v>9000</v>
          </cell>
          <cell r="G82">
            <v>9000</v>
          </cell>
          <cell r="H82">
            <v>9000</v>
          </cell>
          <cell r="I82">
            <v>9000</v>
          </cell>
          <cell r="J82">
            <v>9000</v>
          </cell>
          <cell r="K82">
            <v>63000</v>
          </cell>
          <cell r="L82">
            <v>63000</v>
          </cell>
          <cell r="M82">
            <v>63000</v>
          </cell>
          <cell r="N82">
            <v>63000</v>
          </cell>
          <cell r="O82">
            <v>63000</v>
          </cell>
        </row>
        <row r="83">
          <cell r="C83" t="str">
            <v>LJ63-19215B</v>
          </cell>
          <cell r="D83">
            <v>0</v>
          </cell>
          <cell r="E83">
            <v>0</v>
          </cell>
          <cell r="F83">
            <v>0</v>
          </cell>
          <cell r="G83">
            <v>0</v>
          </cell>
          <cell r="H83">
            <v>0</v>
          </cell>
          <cell r="I83">
            <v>0</v>
          </cell>
          <cell r="J83">
            <v>0</v>
          </cell>
          <cell r="L83">
            <v>63000</v>
          </cell>
          <cell r="M83">
            <v>45000</v>
          </cell>
          <cell r="N83">
            <v>45000</v>
          </cell>
          <cell r="O83">
            <v>45000</v>
          </cell>
        </row>
        <row r="84">
          <cell r="C84" t="str">
            <v>LJ63-18665A</v>
          </cell>
          <cell r="D84">
            <v>9000</v>
          </cell>
          <cell r="E84">
            <v>9000</v>
          </cell>
          <cell r="F84">
            <v>9000</v>
          </cell>
          <cell r="G84">
            <v>9000</v>
          </cell>
          <cell r="H84">
            <v>9000</v>
          </cell>
          <cell r="I84">
            <v>9000</v>
          </cell>
          <cell r="J84">
            <v>9000</v>
          </cell>
          <cell r="K84">
            <v>63000</v>
          </cell>
          <cell r="L84">
            <v>120000</v>
          </cell>
          <cell r="M84">
            <v>120000</v>
          </cell>
          <cell r="N84">
            <v>120000</v>
          </cell>
          <cell r="O84">
            <v>120000</v>
          </cell>
        </row>
        <row r="85">
          <cell r="C85" t="str">
            <v>LJ63-18667A</v>
          </cell>
          <cell r="D85">
            <v>7000</v>
          </cell>
          <cell r="E85">
            <v>7000</v>
          </cell>
          <cell r="F85">
            <v>10500</v>
          </cell>
          <cell r="G85">
            <v>10500</v>
          </cell>
          <cell r="H85">
            <v>10500</v>
          </cell>
          <cell r="I85">
            <v>10500</v>
          </cell>
          <cell r="J85">
            <v>10500</v>
          </cell>
          <cell r="K85">
            <v>66500</v>
          </cell>
          <cell r="L85">
            <v>73500</v>
          </cell>
          <cell r="M85">
            <v>49000</v>
          </cell>
          <cell r="N85">
            <v>49000</v>
          </cell>
          <cell r="O85">
            <v>49000</v>
          </cell>
        </row>
        <row r="86">
          <cell r="C86" t="str">
            <v>LJ63-18663A</v>
          </cell>
          <cell r="D86">
            <v>9000</v>
          </cell>
          <cell r="E86">
            <v>9000</v>
          </cell>
          <cell r="F86">
            <v>9000</v>
          </cell>
          <cell r="G86">
            <v>9000</v>
          </cell>
          <cell r="H86">
            <v>9000</v>
          </cell>
          <cell r="I86">
            <v>9000</v>
          </cell>
          <cell r="J86">
            <v>9000</v>
          </cell>
          <cell r="K86">
            <v>63000</v>
          </cell>
          <cell r="L86">
            <v>63000</v>
          </cell>
          <cell r="M86">
            <v>45000</v>
          </cell>
          <cell r="N86">
            <v>45000</v>
          </cell>
          <cell r="O86">
            <v>45000</v>
          </cell>
        </row>
        <row r="87">
          <cell r="C87" t="str">
            <v>LJ63-18648A</v>
          </cell>
          <cell r="D87">
            <v>0</v>
          </cell>
          <cell r="E87">
            <v>0</v>
          </cell>
          <cell r="F87">
            <v>0</v>
          </cell>
          <cell r="G87">
            <v>0</v>
          </cell>
          <cell r="H87">
            <v>0</v>
          </cell>
          <cell r="I87">
            <v>0</v>
          </cell>
          <cell r="J87">
            <v>0</v>
          </cell>
          <cell r="K87">
            <v>0</v>
          </cell>
          <cell r="L87">
            <v>0</v>
          </cell>
          <cell r="M87">
            <v>0</v>
          </cell>
          <cell r="N87">
            <v>0</v>
          </cell>
        </row>
        <row r="88">
          <cell r="C88" t="str">
            <v>LJ63-18648B</v>
          </cell>
          <cell r="D88">
            <v>0</v>
          </cell>
          <cell r="E88">
            <v>0</v>
          </cell>
          <cell r="F88">
            <v>0</v>
          </cell>
          <cell r="G88">
            <v>0</v>
          </cell>
          <cell r="H88">
            <v>0</v>
          </cell>
          <cell r="I88">
            <v>0</v>
          </cell>
          <cell r="J88">
            <v>0</v>
          </cell>
          <cell r="K88">
            <v>0</v>
          </cell>
          <cell r="L88">
            <v>0</v>
          </cell>
          <cell r="M88">
            <v>0</v>
          </cell>
          <cell r="N88">
            <v>0</v>
          </cell>
        </row>
        <row r="89">
          <cell r="C89" t="str">
            <v>LJ63-18649A</v>
          </cell>
          <cell r="D89">
            <v>15000</v>
          </cell>
          <cell r="E89">
            <v>6000</v>
          </cell>
          <cell r="F89">
            <v>0</v>
          </cell>
          <cell r="G89">
            <v>0</v>
          </cell>
          <cell r="H89">
            <v>0</v>
          </cell>
          <cell r="I89">
            <v>0</v>
          </cell>
          <cell r="J89">
            <v>0</v>
          </cell>
          <cell r="K89">
            <v>21000</v>
          </cell>
          <cell r="L89">
            <v>21000</v>
          </cell>
          <cell r="M89">
            <v>21000</v>
          </cell>
          <cell r="N89">
            <v>21000</v>
          </cell>
          <cell r="O89">
            <v>21000</v>
          </cell>
        </row>
        <row r="90">
          <cell r="C90" t="str">
            <v>LJ63-18631A</v>
          </cell>
          <cell r="D90">
            <v>12000</v>
          </cell>
          <cell r="E90">
            <v>12000</v>
          </cell>
          <cell r="F90">
            <v>12000</v>
          </cell>
          <cell r="G90">
            <v>12000</v>
          </cell>
          <cell r="H90">
            <v>12000</v>
          </cell>
          <cell r="I90">
            <v>12000</v>
          </cell>
          <cell r="J90">
            <v>12000</v>
          </cell>
          <cell r="K90">
            <v>84000</v>
          </cell>
          <cell r="L90">
            <v>60000</v>
          </cell>
          <cell r="M90">
            <v>60000</v>
          </cell>
          <cell r="N90">
            <v>60000</v>
          </cell>
          <cell r="O90">
            <v>60000</v>
          </cell>
        </row>
        <row r="91">
          <cell r="C91" t="str">
            <v>LJ63-18644A</v>
          </cell>
          <cell r="D91">
            <v>15000</v>
          </cell>
          <cell r="E91">
            <v>6000</v>
          </cell>
          <cell r="F91">
            <v>0</v>
          </cell>
          <cell r="G91">
            <v>0</v>
          </cell>
          <cell r="H91">
            <v>0</v>
          </cell>
          <cell r="I91">
            <v>0</v>
          </cell>
          <cell r="J91">
            <v>0</v>
          </cell>
          <cell r="K91">
            <v>21000</v>
          </cell>
          <cell r="L91">
            <v>21000</v>
          </cell>
          <cell r="M91">
            <v>21000</v>
          </cell>
          <cell r="N91">
            <v>21000</v>
          </cell>
          <cell r="O91">
            <v>21000</v>
          </cell>
        </row>
        <row r="92">
          <cell r="C92" t="str">
            <v>LJ63-17642A</v>
          </cell>
          <cell r="D92">
            <v>12000</v>
          </cell>
          <cell r="E92">
            <v>6000</v>
          </cell>
          <cell r="F92">
            <v>0</v>
          </cell>
          <cell r="G92">
            <v>0</v>
          </cell>
          <cell r="H92">
            <v>0</v>
          </cell>
          <cell r="I92">
            <v>0</v>
          </cell>
          <cell r="J92">
            <v>0</v>
          </cell>
          <cell r="K92">
            <v>18000</v>
          </cell>
          <cell r="L92">
            <v>18000</v>
          </cell>
          <cell r="M92">
            <v>18000</v>
          </cell>
          <cell r="N92">
            <v>18000</v>
          </cell>
          <cell r="O92">
            <v>18000</v>
          </cell>
        </row>
        <row r="93">
          <cell r="C93" t="str">
            <v>LJ63-18607A</v>
          </cell>
          <cell r="D93">
            <v>15000</v>
          </cell>
          <cell r="E93">
            <v>15000</v>
          </cell>
          <cell r="F93">
            <v>15000</v>
          </cell>
          <cell r="G93">
            <v>12000</v>
          </cell>
          <cell r="H93">
            <v>6000</v>
          </cell>
          <cell r="I93">
            <v>0</v>
          </cell>
          <cell r="J93">
            <v>0</v>
          </cell>
          <cell r="K93">
            <v>63000</v>
          </cell>
          <cell r="L93">
            <v>63000</v>
          </cell>
          <cell r="M93">
            <v>63000</v>
          </cell>
          <cell r="N93">
            <v>63000</v>
          </cell>
          <cell r="O93">
            <v>63000</v>
          </cell>
        </row>
        <row r="94">
          <cell r="C94" t="str">
            <v>LJ63-18531A</v>
          </cell>
          <cell r="D94">
            <v>10500</v>
          </cell>
          <cell r="E94">
            <v>10500</v>
          </cell>
          <cell r="F94">
            <v>10500</v>
          </cell>
          <cell r="G94">
            <v>10500</v>
          </cell>
          <cell r="H94">
            <v>10500</v>
          </cell>
          <cell r="I94">
            <v>10500</v>
          </cell>
          <cell r="J94">
            <v>10500</v>
          </cell>
          <cell r="K94">
            <v>73500</v>
          </cell>
          <cell r="L94">
            <v>10500</v>
          </cell>
          <cell r="M94">
            <v>10500</v>
          </cell>
          <cell r="N94">
            <v>10500</v>
          </cell>
          <cell r="O94">
            <v>10500</v>
          </cell>
        </row>
        <row r="95">
          <cell r="C95" t="str">
            <v>LJ63-18964A</v>
          </cell>
          <cell r="D95">
            <v>9000</v>
          </cell>
          <cell r="E95">
            <v>9000</v>
          </cell>
          <cell r="F95">
            <v>9000</v>
          </cell>
          <cell r="G95">
            <v>9000</v>
          </cell>
          <cell r="H95">
            <v>9000</v>
          </cell>
          <cell r="I95">
            <v>9000</v>
          </cell>
          <cell r="J95">
            <v>9000</v>
          </cell>
          <cell r="K95">
            <v>63000</v>
          </cell>
          <cell r="L95">
            <v>27000</v>
          </cell>
          <cell r="M95">
            <v>27000</v>
          </cell>
          <cell r="N95">
            <v>27000</v>
          </cell>
          <cell r="O95">
            <v>27000</v>
          </cell>
        </row>
        <row r="96">
          <cell r="C96" t="str">
            <v>LJ63-18964C</v>
          </cell>
          <cell r="D96">
            <v>0</v>
          </cell>
          <cell r="E96">
            <v>0</v>
          </cell>
          <cell r="F96">
            <v>0</v>
          </cell>
          <cell r="G96">
            <v>0</v>
          </cell>
          <cell r="H96">
            <v>0</v>
          </cell>
          <cell r="I96">
            <v>0</v>
          </cell>
          <cell r="J96">
            <v>0</v>
          </cell>
          <cell r="K96">
            <v>0</v>
          </cell>
          <cell r="L96">
            <v>0</v>
          </cell>
          <cell r="M96">
            <v>0</v>
          </cell>
          <cell r="N96">
            <v>0</v>
          </cell>
        </row>
        <row r="97">
          <cell r="C97" t="str">
            <v>LJ63-18690A</v>
          </cell>
          <cell r="D97">
            <v>12000</v>
          </cell>
          <cell r="E97">
            <v>12000</v>
          </cell>
          <cell r="F97">
            <v>12000</v>
          </cell>
          <cell r="G97">
            <v>12000</v>
          </cell>
          <cell r="H97">
            <v>12000</v>
          </cell>
          <cell r="I97">
            <v>12000</v>
          </cell>
          <cell r="J97">
            <v>12000</v>
          </cell>
          <cell r="K97">
            <v>84000</v>
          </cell>
          <cell r="L97">
            <v>84000</v>
          </cell>
          <cell r="M97">
            <v>84000</v>
          </cell>
          <cell r="N97">
            <v>84000</v>
          </cell>
          <cell r="O97">
            <v>84000</v>
          </cell>
        </row>
        <row r="98">
          <cell r="C98" t="str">
            <v>LJ63-18525A</v>
          </cell>
          <cell r="D98">
            <v>15000</v>
          </cell>
          <cell r="E98">
            <v>0</v>
          </cell>
          <cell r="F98">
            <v>15000</v>
          </cell>
          <cell r="G98">
            <v>15000</v>
          </cell>
          <cell r="H98">
            <v>15000</v>
          </cell>
          <cell r="I98">
            <v>15000</v>
          </cell>
          <cell r="J98">
            <v>0</v>
          </cell>
          <cell r="K98">
            <v>75000</v>
          </cell>
          <cell r="L98">
            <v>75000</v>
          </cell>
          <cell r="M98">
            <v>75000</v>
          </cell>
          <cell r="N98">
            <v>75000</v>
          </cell>
          <cell r="O98">
            <v>75000</v>
          </cell>
        </row>
        <row r="99">
          <cell r="C99" t="str">
            <v>LJ63-19418A</v>
          </cell>
          <cell r="D99">
            <v>0</v>
          </cell>
          <cell r="E99">
            <v>0</v>
          </cell>
          <cell r="F99">
            <v>0</v>
          </cell>
          <cell r="G99">
            <v>0</v>
          </cell>
          <cell r="H99">
            <v>0</v>
          </cell>
          <cell r="I99">
            <v>0</v>
          </cell>
          <cell r="J99">
            <v>0</v>
          </cell>
          <cell r="K99">
            <v>0</v>
          </cell>
          <cell r="L99">
            <v>17500</v>
          </cell>
          <cell r="M99">
            <v>55000</v>
          </cell>
          <cell r="N99">
            <v>70000</v>
          </cell>
          <cell r="O99">
            <v>70000</v>
          </cell>
        </row>
        <row r="100">
          <cell r="C100" t="str">
            <v>LJ63-19417A</v>
          </cell>
          <cell r="D100">
            <v>0</v>
          </cell>
          <cell r="E100">
            <v>0</v>
          </cell>
          <cell r="F100">
            <v>0</v>
          </cell>
          <cell r="G100">
            <v>0</v>
          </cell>
          <cell r="H100">
            <v>0</v>
          </cell>
          <cell r="I100">
            <v>0</v>
          </cell>
          <cell r="J100">
            <v>0</v>
          </cell>
          <cell r="K100">
            <v>0</v>
          </cell>
          <cell r="L100">
            <v>17000</v>
          </cell>
          <cell r="M100">
            <v>55000</v>
          </cell>
          <cell r="N100">
            <v>70000</v>
          </cell>
          <cell r="O100">
            <v>70000</v>
          </cell>
        </row>
        <row r="101">
          <cell r="C101" t="str">
            <v>LJ63-19534A</v>
          </cell>
          <cell r="D101">
            <v>0</v>
          </cell>
          <cell r="E101">
            <v>0</v>
          </cell>
          <cell r="F101">
            <v>0</v>
          </cell>
          <cell r="G101">
            <v>0</v>
          </cell>
          <cell r="H101">
            <v>0</v>
          </cell>
          <cell r="I101">
            <v>0</v>
          </cell>
          <cell r="J101">
            <v>0</v>
          </cell>
          <cell r="K101">
            <v>0</v>
          </cell>
          <cell r="L101">
            <v>17000</v>
          </cell>
          <cell r="M101">
            <v>35000</v>
          </cell>
          <cell r="N101">
            <v>40000</v>
          </cell>
          <cell r="O101">
            <v>40000</v>
          </cell>
        </row>
        <row r="102">
          <cell r="C102" t="str">
            <v>LJ63-18800A</v>
          </cell>
          <cell r="D102">
            <v>0</v>
          </cell>
          <cell r="E102">
            <v>0</v>
          </cell>
          <cell r="F102">
            <v>0</v>
          </cell>
          <cell r="G102">
            <v>0</v>
          </cell>
          <cell r="H102">
            <v>0</v>
          </cell>
          <cell r="I102">
            <v>0</v>
          </cell>
          <cell r="J102">
            <v>0</v>
          </cell>
          <cell r="K102">
            <v>0</v>
          </cell>
          <cell r="L102">
            <v>17500</v>
          </cell>
          <cell r="M102">
            <v>55000</v>
          </cell>
          <cell r="N102">
            <v>70000</v>
          </cell>
          <cell r="O102">
            <v>70000</v>
          </cell>
        </row>
        <row r="103">
          <cell r="C103" t="str">
            <v>LJ63-19603A</v>
          </cell>
          <cell r="D103">
            <v>0</v>
          </cell>
          <cell r="E103">
            <v>0</v>
          </cell>
          <cell r="F103">
            <v>0</v>
          </cell>
          <cell r="G103">
            <v>0</v>
          </cell>
          <cell r="H103">
            <v>0</v>
          </cell>
          <cell r="I103">
            <v>0</v>
          </cell>
          <cell r="J103">
            <v>0</v>
          </cell>
          <cell r="L103">
            <v>17000</v>
          </cell>
          <cell r="M103">
            <v>55000</v>
          </cell>
          <cell r="N103">
            <v>70000</v>
          </cell>
          <cell r="O103">
            <v>70000</v>
          </cell>
        </row>
        <row r="104">
          <cell r="C104" t="str">
            <v>LJ63-18905A</v>
          </cell>
          <cell r="D104">
            <v>0</v>
          </cell>
          <cell r="E104">
            <v>0</v>
          </cell>
          <cell r="F104">
            <v>0</v>
          </cell>
          <cell r="G104">
            <v>0</v>
          </cell>
          <cell r="H104">
            <v>0</v>
          </cell>
          <cell r="I104">
            <v>0</v>
          </cell>
          <cell r="J104">
            <v>0</v>
          </cell>
          <cell r="K104">
            <v>0</v>
          </cell>
          <cell r="L104">
            <v>0</v>
          </cell>
          <cell r="M104">
            <v>0</v>
          </cell>
          <cell r="N104">
            <v>0</v>
          </cell>
        </row>
        <row r="105">
          <cell r="C105" t="str">
            <v>LJ63-18905B</v>
          </cell>
          <cell r="D105">
            <v>0</v>
          </cell>
          <cell r="E105">
            <v>0</v>
          </cell>
          <cell r="F105">
            <v>0</v>
          </cell>
          <cell r="G105">
            <v>4000</v>
          </cell>
          <cell r="H105">
            <v>4000</v>
          </cell>
          <cell r="I105">
            <v>4000</v>
          </cell>
          <cell r="J105">
            <v>4000</v>
          </cell>
          <cell r="K105">
            <v>16000</v>
          </cell>
          <cell r="L105">
            <v>16000</v>
          </cell>
          <cell r="M105">
            <v>16000</v>
          </cell>
          <cell r="N105">
            <v>16000</v>
          </cell>
          <cell r="O105">
            <v>16000</v>
          </cell>
        </row>
        <row r="106">
          <cell r="C106" t="str">
            <v>LJ63-18609A</v>
          </cell>
          <cell r="D106">
            <v>0</v>
          </cell>
          <cell r="E106">
            <v>0</v>
          </cell>
          <cell r="F106">
            <v>0</v>
          </cell>
          <cell r="G106">
            <v>0</v>
          </cell>
          <cell r="H106">
            <v>0</v>
          </cell>
          <cell r="I106">
            <v>0</v>
          </cell>
          <cell r="J106">
            <v>0</v>
          </cell>
          <cell r="K106">
            <v>0</v>
          </cell>
          <cell r="L106">
            <v>0</v>
          </cell>
          <cell r="M106">
            <v>0</v>
          </cell>
          <cell r="N106">
            <v>0</v>
          </cell>
        </row>
        <row r="107">
          <cell r="C107" t="str">
            <v>LJ63-19383A</v>
          </cell>
          <cell r="D107">
            <v>35000</v>
          </cell>
          <cell r="E107">
            <v>35000</v>
          </cell>
          <cell r="F107">
            <v>35000</v>
          </cell>
          <cell r="G107">
            <v>35000</v>
          </cell>
          <cell r="H107">
            <v>35000</v>
          </cell>
          <cell r="I107">
            <v>0</v>
          </cell>
          <cell r="J107">
            <v>35000</v>
          </cell>
          <cell r="K107">
            <v>210000</v>
          </cell>
          <cell r="L107">
            <v>210000</v>
          </cell>
          <cell r="M107">
            <v>175000</v>
          </cell>
          <cell r="N107">
            <v>175000</v>
          </cell>
          <cell r="O107">
            <v>175000</v>
          </cell>
        </row>
        <row r="108">
          <cell r="C108" t="str">
            <v>LJ63-19510A</v>
          </cell>
          <cell r="D108">
            <v>36000</v>
          </cell>
          <cell r="E108">
            <v>36000</v>
          </cell>
          <cell r="F108">
            <v>36000</v>
          </cell>
          <cell r="G108">
            <v>36000</v>
          </cell>
          <cell r="H108">
            <v>36000</v>
          </cell>
          <cell r="I108">
            <v>0</v>
          </cell>
          <cell r="J108">
            <v>36000</v>
          </cell>
          <cell r="K108">
            <v>216000</v>
          </cell>
          <cell r="L108">
            <v>216000</v>
          </cell>
          <cell r="M108">
            <v>180000</v>
          </cell>
          <cell r="N108">
            <v>180000</v>
          </cell>
          <cell r="O108">
            <v>180000</v>
          </cell>
        </row>
        <row r="109">
          <cell r="C109" t="str">
            <v>LJ63-19384A</v>
          </cell>
          <cell r="D109">
            <v>101500</v>
          </cell>
          <cell r="E109">
            <v>101500</v>
          </cell>
          <cell r="F109">
            <v>101500</v>
          </cell>
          <cell r="G109">
            <v>101500</v>
          </cell>
          <cell r="H109">
            <v>101500</v>
          </cell>
          <cell r="I109">
            <v>101500</v>
          </cell>
          <cell r="J109">
            <v>101500</v>
          </cell>
          <cell r="K109">
            <v>710500</v>
          </cell>
          <cell r="L109">
            <v>710500</v>
          </cell>
          <cell r="M109">
            <v>609000</v>
          </cell>
          <cell r="N109">
            <v>609000</v>
          </cell>
          <cell r="O109">
            <v>609000</v>
          </cell>
        </row>
        <row r="110">
          <cell r="C110" t="str">
            <v>LJ63-19391A</v>
          </cell>
          <cell r="D110">
            <v>87000</v>
          </cell>
          <cell r="E110">
            <v>102000</v>
          </cell>
          <cell r="F110">
            <v>102000</v>
          </cell>
          <cell r="G110">
            <v>102000</v>
          </cell>
          <cell r="H110">
            <v>102000</v>
          </cell>
          <cell r="I110">
            <v>102000</v>
          </cell>
          <cell r="J110">
            <v>102000</v>
          </cell>
          <cell r="K110">
            <v>699000</v>
          </cell>
          <cell r="L110">
            <v>714000</v>
          </cell>
          <cell r="M110">
            <v>510000</v>
          </cell>
          <cell r="N110">
            <v>510000</v>
          </cell>
          <cell r="O110">
            <v>510000</v>
          </cell>
        </row>
        <row r="111">
          <cell r="C111" t="str">
            <v>LJ63-19381A</v>
          </cell>
          <cell r="D111">
            <v>35000</v>
          </cell>
          <cell r="E111">
            <v>35000</v>
          </cell>
          <cell r="F111">
            <v>35000</v>
          </cell>
          <cell r="G111">
            <v>35000</v>
          </cell>
          <cell r="H111">
            <v>35000</v>
          </cell>
          <cell r="I111">
            <v>0</v>
          </cell>
          <cell r="J111">
            <v>35000</v>
          </cell>
          <cell r="K111">
            <v>210000</v>
          </cell>
          <cell r="L111">
            <v>245000</v>
          </cell>
          <cell r="M111">
            <v>175000</v>
          </cell>
          <cell r="N111">
            <v>175000</v>
          </cell>
          <cell r="O111">
            <v>175000</v>
          </cell>
        </row>
        <row r="112">
          <cell r="C112" t="str">
            <v>LJ63-19385A</v>
          </cell>
          <cell r="D112">
            <v>32000</v>
          </cell>
          <cell r="E112">
            <v>32000</v>
          </cell>
          <cell r="F112">
            <v>32000</v>
          </cell>
          <cell r="G112">
            <v>62000</v>
          </cell>
          <cell r="H112">
            <v>62000</v>
          </cell>
          <cell r="I112">
            <v>62000</v>
          </cell>
          <cell r="J112">
            <v>62000</v>
          </cell>
          <cell r="K112">
            <v>344000</v>
          </cell>
          <cell r="L112">
            <v>186000</v>
          </cell>
          <cell r="M112">
            <v>186000</v>
          </cell>
          <cell r="N112">
            <v>186000</v>
          </cell>
          <cell r="O112">
            <v>186000</v>
          </cell>
        </row>
        <row r="113">
          <cell r="C113" t="str">
            <v>LJ63-19385B</v>
          </cell>
          <cell r="D113">
            <v>36857.142857142899</v>
          </cell>
          <cell r="E113">
            <v>36857.142857142899</v>
          </cell>
          <cell r="F113">
            <v>36857.142857142899</v>
          </cell>
          <cell r="G113">
            <v>36857.142857142899</v>
          </cell>
          <cell r="H113">
            <v>36857.142857142899</v>
          </cell>
          <cell r="I113">
            <v>36857.142857142899</v>
          </cell>
          <cell r="J113">
            <v>36857.142857142899</v>
          </cell>
          <cell r="K113">
            <v>258000</v>
          </cell>
          <cell r="L113">
            <v>258000</v>
          </cell>
          <cell r="M113">
            <v>258000</v>
          </cell>
          <cell r="N113">
            <v>258000</v>
          </cell>
          <cell r="O113">
            <v>258000</v>
          </cell>
        </row>
        <row r="114">
          <cell r="C114" t="str">
            <v>LJ63-19511A</v>
          </cell>
          <cell r="D114">
            <v>63000</v>
          </cell>
          <cell r="E114">
            <v>63000</v>
          </cell>
          <cell r="F114">
            <v>63000</v>
          </cell>
          <cell r="G114">
            <v>69000</v>
          </cell>
          <cell r="H114">
            <v>63000</v>
          </cell>
          <cell r="I114">
            <v>63000</v>
          </cell>
          <cell r="J114">
            <v>63000</v>
          </cell>
          <cell r="K114">
            <v>447000</v>
          </cell>
          <cell r="L114">
            <v>441000</v>
          </cell>
          <cell r="M114">
            <v>441000</v>
          </cell>
          <cell r="N114">
            <v>441000</v>
          </cell>
          <cell r="O114">
            <v>441000</v>
          </cell>
        </row>
        <row r="115">
          <cell r="C115" t="str">
            <v>LJ63-19387A</v>
          </cell>
          <cell r="D115">
            <v>62000</v>
          </cell>
          <cell r="E115">
            <v>62000</v>
          </cell>
          <cell r="F115">
            <v>62000</v>
          </cell>
          <cell r="G115">
            <v>62000</v>
          </cell>
          <cell r="H115">
            <v>62000</v>
          </cell>
          <cell r="I115">
            <v>62000</v>
          </cell>
          <cell r="J115">
            <v>62000</v>
          </cell>
          <cell r="K115">
            <v>434000</v>
          </cell>
          <cell r="L115">
            <v>434000</v>
          </cell>
          <cell r="M115">
            <v>434000</v>
          </cell>
          <cell r="N115">
            <v>434000</v>
          </cell>
          <cell r="O115">
            <v>434000</v>
          </cell>
        </row>
        <row r="116">
          <cell r="C116" t="str">
            <v>LJ63-19411A</v>
          </cell>
          <cell r="D116">
            <v>2500</v>
          </cell>
          <cell r="E116">
            <v>0</v>
          </cell>
          <cell r="F116">
            <v>0</v>
          </cell>
          <cell r="G116">
            <v>10000</v>
          </cell>
          <cell r="H116">
            <v>10000</v>
          </cell>
          <cell r="I116">
            <v>10000</v>
          </cell>
          <cell r="J116">
            <v>10000</v>
          </cell>
          <cell r="K116">
            <v>42500</v>
          </cell>
          <cell r="L116">
            <v>70000</v>
          </cell>
          <cell r="M116">
            <v>70000</v>
          </cell>
          <cell r="N116">
            <v>70000</v>
          </cell>
          <cell r="O116">
            <v>70000</v>
          </cell>
        </row>
        <row r="117">
          <cell r="C117" t="str">
            <v>LJ63-19412A</v>
          </cell>
          <cell r="D117">
            <v>2500</v>
          </cell>
          <cell r="E117">
            <v>0</v>
          </cell>
          <cell r="F117">
            <v>5000</v>
          </cell>
          <cell r="G117">
            <v>10000</v>
          </cell>
          <cell r="H117">
            <v>10000</v>
          </cell>
          <cell r="I117">
            <v>10000</v>
          </cell>
          <cell r="J117">
            <v>10000</v>
          </cell>
          <cell r="K117">
            <v>47500</v>
          </cell>
          <cell r="L117">
            <v>70000</v>
          </cell>
          <cell r="M117">
            <v>70000</v>
          </cell>
          <cell r="N117">
            <v>70000</v>
          </cell>
          <cell r="O117">
            <v>70000</v>
          </cell>
        </row>
        <row r="118">
          <cell r="C118" t="str">
            <v>LJ63-19533A</v>
          </cell>
          <cell r="D118">
            <v>0</v>
          </cell>
          <cell r="E118">
            <v>0</v>
          </cell>
          <cell r="F118">
            <v>0</v>
          </cell>
          <cell r="G118">
            <v>0</v>
          </cell>
          <cell r="H118">
            <v>0</v>
          </cell>
          <cell r="I118">
            <v>0</v>
          </cell>
          <cell r="J118">
            <v>0</v>
          </cell>
          <cell r="K118">
            <v>0</v>
          </cell>
          <cell r="L118">
            <v>0</v>
          </cell>
          <cell r="M118">
            <v>37000</v>
          </cell>
          <cell r="N118">
            <v>70000</v>
          </cell>
          <cell r="O118">
            <v>70000</v>
          </cell>
        </row>
        <row r="119">
          <cell r="C119" t="str">
            <v>LJ63-19533B</v>
          </cell>
          <cell r="D119">
            <v>0</v>
          </cell>
          <cell r="E119">
            <v>2500</v>
          </cell>
          <cell r="F119">
            <v>0</v>
          </cell>
          <cell r="G119">
            <v>0</v>
          </cell>
          <cell r="H119">
            <v>5000</v>
          </cell>
          <cell r="I119">
            <v>5000</v>
          </cell>
          <cell r="J119">
            <v>5000</v>
          </cell>
          <cell r="K119">
            <v>17500</v>
          </cell>
          <cell r="L119">
            <v>35000</v>
          </cell>
          <cell r="M119">
            <v>35000</v>
          </cell>
          <cell r="N119">
            <v>0</v>
          </cell>
          <cell r="O119">
            <v>0</v>
          </cell>
        </row>
        <row r="120">
          <cell r="C120" t="str">
            <v>LJ63-19595A</v>
          </cell>
          <cell r="D120">
            <v>2500</v>
          </cell>
          <cell r="E120">
            <v>0</v>
          </cell>
          <cell r="F120">
            <v>0</v>
          </cell>
          <cell r="G120">
            <v>10000</v>
          </cell>
          <cell r="H120">
            <v>10000</v>
          </cell>
          <cell r="I120">
            <v>10000</v>
          </cell>
          <cell r="J120">
            <v>10000</v>
          </cell>
          <cell r="K120">
            <v>42500</v>
          </cell>
          <cell r="L120">
            <v>70000</v>
          </cell>
          <cell r="M120">
            <v>70000</v>
          </cell>
          <cell r="N120">
            <v>70000</v>
          </cell>
          <cell r="O120">
            <v>70000</v>
          </cell>
        </row>
        <row r="121">
          <cell r="C121" t="str">
            <v>LJ63-19416A</v>
          </cell>
          <cell r="D121">
            <v>5000</v>
          </cell>
          <cell r="E121">
            <v>0</v>
          </cell>
          <cell r="F121">
            <v>0</v>
          </cell>
          <cell r="G121">
            <v>10000</v>
          </cell>
          <cell r="H121">
            <v>10000</v>
          </cell>
          <cell r="I121">
            <v>10000</v>
          </cell>
          <cell r="J121">
            <v>10000</v>
          </cell>
          <cell r="K121">
            <v>45000</v>
          </cell>
          <cell r="L121">
            <v>70000</v>
          </cell>
          <cell r="M121">
            <v>80000</v>
          </cell>
          <cell r="N121">
            <v>140000</v>
          </cell>
          <cell r="O121">
            <v>140000</v>
          </cell>
        </row>
        <row r="122">
          <cell r="C122" t="str">
            <v>LJ63-19075A</v>
          </cell>
          <cell r="D122">
            <v>0</v>
          </cell>
          <cell r="E122">
            <v>0</v>
          </cell>
          <cell r="F122">
            <v>0</v>
          </cell>
          <cell r="G122">
            <v>0</v>
          </cell>
          <cell r="H122">
            <v>0</v>
          </cell>
          <cell r="I122">
            <v>0</v>
          </cell>
          <cell r="J122">
            <v>0</v>
          </cell>
          <cell r="K122">
            <v>0</v>
          </cell>
          <cell r="L122">
            <v>0</v>
          </cell>
          <cell r="M122">
            <v>0</v>
          </cell>
          <cell r="N122">
            <v>0</v>
          </cell>
        </row>
        <row r="123">
          <cell r="C123" t="str">
            <v>LJ63-19075B</v>
          </cell>
          <cell r="D123">
            <v>0</v>
          </cell>
          <cell r="E123">
            <v>0</v>
          </cell>
          <cell r="F123">
            <v>0</v>
          </cell>
          <cell r="G123">
            <v>0</v>
          </cell>
          <cell r="H123">
            <v>0</v>
          </cell>
          <cell r="I123">
            <v>0</v>
          </cell>
          <cell r="J123">
            <v>0</v>
          </cell>
          <cell r="K123">
            <v>0</v>
          </cell>
          <cell r="L123">
            <v>0</v>
          </cell>
          <cell r="M123">
            <v>0</v>
          </cell>
          <cell r="N123">
            <v>0</v>
          </cell>
        </row>
        <row r="124">
          <cell r="C124" t="str">
            <v>LJ63-19285A</v>
          </cell>
          <cell r="D124">
            <v>6000</v>
          </cell>
          <cell r="E124">
            <v>8000</v>
          </cell>
          <cell r="F124">
            <v>7000</v>
          </cell>
          <cell r="G124">
            <v>0</v>
          </cell>
          <cell r="H124">
            <v>0</v>
          </cell>
          <cell r="I124">
            <v>0</v>
          </cell>
          <cell r="J124">
            <v>0</v>
          </cell>
          <cell r="K124">
            <v>21000</v>
          </cell>
          <cell r="L124">
            <v>21000</v>
          </cell>
          <cell r="M124">
            <v>21000</v>
          </cell>
          <cell r="N124">
            <v>21000</v>
          </cell>
          <cell r="O124">
            <v>21000</v>
          </cell>
        </row>
        <row r="125">
          <cell r="C125" t="str">
            <v>LJ63-19285B</v>
          </cell>
          <cell r="D125">
            <v>9000</v>
          </cell>
          <cell r="E125">
            <v>9000</v>
          </cell>
          <cell r="F125">
            <v>9000</v>
          </cell>
          <cell r="G125">
            <v>9000</v>
          </cell>
          <cell r="H125">
            <v>9000</v>
          </cell>
          <cell r="I125">
            <v>0</v>
          </cell>
          <cell r="J125">
            <v>0</v>
          </cell>
          <cell r="K125">
            <v>45000</v>
          </cell>
          <cell r="L125">
            <v>45000</v>
          </cell>
          <cell r="M125">
            <v>45000</v>
          </cell>
          <cell r="N125">
            <v>45000</v>
          </cell>
          <cell r="O125">
            <v>45000</v>
          </cell>
        </row>
        <row r="126">
          <cell r="C126" t="str">
            <v>LJ63-18933A</v>
          </cell>
          <cell r="D126">
            <v>24000</v>
          </cell>
          <cell r="E126">
            <v>24000</v>
          </cell>
          <cell r="F126">
            <v>24000</v>
          </cell>
          <cell r="G126">
            <v>24000</v>
          </cell>
          <cell r="H126">
            <v>24000</v>
          </cell>
          <cell r="I126">
            <v>0</v>
          </cell>
          <cell r="J126">
            <v>0</v>
          </cell>
          <cell r="K126">
            <v>120000</v>
          </cell>
          <cell r="L126">
            <v>120000</v>
          </cell>
          <cell r="M126">
            <v>120000</v>
          </cell>
          <cell r="N126">
            <v>120000</v>
          </cell>
          <cell r="O126">
            <v>120000</v>
          </cell>
        </row>
        <row r="127">
          <cell r="C127" t="str">
            <v>LJ63-19076A</v>
          </cell>
          <cell r="D127">
            <v>0</v>
          </cell>
          <cell r="E127">
            <v>0</v>
          </cell>
          <cell r="F127">
            <v>0</v>
          </cell>
          <cell r="G127">
            <v>0</v>
          </cell>
          <cell r="H127">
            <v>0</v>
          </cell>
          <cell r="I127">
            <v>0</v>
          </cell>
          <cell r="J127">
            <v>0</v>
          </cell>
          <cell r="K127">
            <v>0</v>
          </cell>
          <cell r="L127">
            <v>0</v>
          </cell>
          <cell r="M127">
            <v>0</v>
          </cell>
          <cell r="N127">
            <v>0</v>
          </cell>
        </row>
        <row r="128">
          <cell r="C128" t="str">
            <v>LJ63-19076B</v>
          </cell>
          <cell r="D128">
            <v>27000</v>
          </cell>
          <cell r="E128">
            <v>27000</v>
          </cell>
          <cell r="F128">
            <v>0</v>
          </cell>
          <cell r="G128">
            <v>0</v>
          </cell>
          <cell r="H128">
            <v>0</v>
          </cell>
          <cell r="I128">
            <v>0</v>
          </cell>
          <cell r="J128">
            <v>0</v>
          </cell>
          <cell r="K128">
            <v>54000</v>
          </cell>
          <cell r="L128">
            <v>54000</v>
          </cell>
          <cell r="M128">
            <v>54000</v>
          </cell>
          <cell r="N128">
            <v>54000</v>
          </cell>
          <cell r="O128">
            <v>54000</v>
          </cell>
        </row>
        <row r="129">
          <cell r="C129" t="str">
            <v>LJ63-19074A</v>
          </cell>
          <cell r="D129">
            <v>21000</v>
          </cell>
          <cell r="E129">
            <v>21000</v>
          </cell>
          <cell r="F129">
            <v>21000</v>
          </cell>
          <cell r="G129">
            <v>21000</v>
          </cell>
          <cell r="H129">
            <v>9000</v>
          </cell>
          <cell r="I129">
            <v>0</v>
          </cell>
          <cell r="J129">
            <v>0</v>
          </cell>
          <cell r="K129">
            <v>93000</v>
          </cell>
          <cell r="L129">
            <v>93000</v>
          </cell>
          <cell r="M129">
            <v>93000</v>
          </cell>
          <cell r="N129">
            <v>93000</v>
          </cell>
          <cell r="O129">
            <v>93000</v>
          </cell>
        </row>
        <row r="130">
          <cell r="C130" t="str">
            <v>LJ63-19077A</v>
          </cell>
          <cell r="D130">
            <v>21000</v>
          </cell>
          <cell r="E130">
            <v>21000</v>
          </cell>
          <cell r="F130">
            <v>21000</v>
          </cell>
          <cell r="G130">
            <v>21000</v>
          </cell>
          <cell r="H130">
            <v>0</v>
          </cell>
          <cell r="I130">
            <v>0</v>
          </cell>
          <cell r="J130">
            <v>0</v>
          </cell>
          <cell r="K130">
            <v>84000</v>
          </cell>
          <cell r="L130">
            <v>84000</v>
          </cell>
          <cell r="M130">
            <v>84000</v>
          </cell>
          <cell r="N130">
            <v>84000</v>
          </cell>
          <cell r="O130">
            <v>84000</v>
          </cell>
        </row>
        <row r="131">
          <cell r="C131" t="str">
            <v>LJ63-18946A</v>
          </cell>
          <cell r="D131">
            <v>9000</v>
          </cell>
          <cell r="E131">
            <v>9000</v>
          </cell>
          <cell r="F131">
            <v>9000</v>
          </cell>
          <cell r="G131">
            <v>9000</v>
          </cell>
          <cell r="H131">
            <v>9000</v>
          </cell>
          <cell r="I131">
            <v>9000</v>
          </cell>
          <cell r="J131">
            <v>9000</v>
          </cell>
          <cell r="K131">
            <v>63000</v>
          </cell>
          <cell r="L131">
            <v>63000</v>
          </cell>
          <cell r="M131">
            <v>45000</v>
          </cell>
          <cell r="N131">
            <v>45000</v>
          </cell>
          <cell r="O131">
            <v>45000</v>
          </cell>
        </row>
        <row r="132">
          <cell r="C132" t="str">
            <v>LJ63-18951A</v>
          </cell>
          <cell r="D132">
            <v>9000</v>
          </cell>
          <cell r="E132">
            <v>9000</v>
          </cell>
          <cell r="F132">
            <v>9000</v>
          </cell>
          <cell r="G132">
            <v>9000</v>
          </cell>
          <cell r="H132">
            <v>9000</v>
          </cell>
          <cell r="I132">
            <v>9000</v>
          </cell>
          <cell r="J132">
            <v>9000</v>
          </cell>
          <cell r="K132">
            <v>63000</v>
          </cell>
          <cell r="L132">
            <v>63000</v>
          </cell>
          <cell r="M132">
            <v>18000</v>
          </cell>
          <cell r="N132">
            <v>18000</v>
          </cell>
          <cell r="O132">
            <v>18000</v>
          </cell>
        </row>
        <row r="133">
          <cell r="C133" t="str">
            <v>LJ63-18947A</v>
          </cell>
          <cell r="D133">
            <v>0</v>
          </cell>
          <cell r="E133">
            <v>0</v>
          </cell>
          <cell r="F133">
            <v>9000</v>
          </cell>
          <cell r="G133">
            <v>0</v>
          </cell>
          <cell r="H133">
            <v>0</v>
          </cell>
          <cell r="I133">
            <v>0</v>
          </cell>
          <cell r="J133">
            <v>0</v>
          </cell>
          <cell r="K133">
            <v>9000</v>
          </cell>
          <cell r="L133">
            <v>63000</v>
          </cell>
          <cell r="M133">
            <v>63000</v>
          </cell>
          <cell r="N133">
            <v>63000</v>
          </cell>
          <cell r="O133">
            <v>63000</v>
          </cell>
        </row>
        <row r="134">
          <cell r="C134" t="str">
            <v>LJ63-18948A</v>
          </cell>
          <cell r="D134">
            <v>10500</v>
          </cell>
          <cell r="E134">
            <v>10500</v>
          </cell>
          <cell r="F134">
            <v>7000</v>
          </cell>
          <cell r="G134">
            <v>10500</v>
          </cell>
          <cell r="H134">
            <v>10500</v>
          </cell>
          <cell r="I134">
            <v>7000</v>
          </cell>
          <cell r="J134">
            <v>7000</v>
          </cell>
          <cell r="K134">
            <v>63000</v>
          </cell>
          <cell r="L134">
            <v>73500</v>
          </cell>
          <cell r="M134">
            <v>52500</v>
          </cell>
          <cell r="N134">
            <v>52500</v>
          </cell>
          <cell r="O134">
            <v>52500</v>
          </cell>
        </row>
        <row r="135">
          <cell r="C135" t="str">
            <v>LJ63-18950A</v>
          </cell>
          <cell r="D135">
            <v>9000</v>
          </cell>
          <cell r="E135">
            <v>9000</v>
          </cell>
          <cell r="F135">
            <v>9000</v>
          </cell>
          <cell r="G135">
            <v>9000</v>
          </cell>
          <cell r="H135">
            <v>9000</v>
          </cell>
          <cell r="I135">
            <v>9000</v>
          </cell>
          <cell r="J135">
            <v>9000</v>
          </cell>
          <cell r="K135">
            <v>63000</v>
          </cell>
          <cell r="L135">
            <v>63000</v>
          </cell>
          <cell r="M135">
            <v>45000</v>
          </cell>
          <cell r="N135">
            <v>45000</v>
          </cell>
          <cell r="O135">
            <v>45000</v>
          </cell>
        </row>
        <row r="136">
          <cell r="C136" t="str">
            <v>LJ63-19078A</v>
          </cell>
          <cell r="D136">
            <v>9000</v>
          </cell>
          <cell r="E136">
            <v>9000</v>
          </cell>
          <cell r="F136">
            <v>9000</v>
          </cell>
          <cell r="G136">
            <v>9000</v>
          </cell>
          <cell r="H136">
            <v>9000</v>
          </cell>
          <cell r="I136">
            <v>9000</v>
          </cell>
          <cell r="J136">
            <v>9000</v>
          </cell>
          <cell r="K136">
            <v>63000</v>
          </cell>
          <cell r="L136">
            <v>0</v>
          </cell>
          <cell r="M136">
            <v>54000</v>
          </cell>
          <cell r="N136">
            <v>54000</v>
          </cell>
          <cell r="O136">
            <v>54000</v>
          </cell>
        </row>
        <row r="137">
          <cell r="C137" t="str">
            <v>LJ63-18024A</v>
          </cell>
          <cell r="D137">
            <v>11500</v>
          </cell>
          <cell r="E137">
            <v>11500</v>
          </cell>
          <cell r="F137">
            <v>11500</v>
          </cell>
          <cell r="G137">
            <v>11500</v>
          </cell>
          <cell r="H137">
            <v>11500</v>
          </cell>
          <cell r="I137">
            <v>11500</v>
          </cell>
          <cell r="J137">
            <v>0</v>
          </cell>
          <cell r="K137">
            <v>69000</v>
          </cell>
          <cell r="L137">
            <v>57500</v>
          </cell>
          <cell r="M137">
            <v>57500</v>
          </cell>
          <cell r="N137">
            <v>57500</v>
          </cell>
          <cell r="O137">
            <v>57500</v>
          </cell>
        </row>
        <row r="138">
          <cell r="C138" t="str">
            <v>LJ63-18675A</v>
          </cell>
          <cell r="D138">
            <v>10500</v>
          </cell>
          <cell r="E138">
            <v>10500</v>
          </cell>
          <cell r="F138">
            <v>10500</v>
          </cell>
          <cell r="G138">
            <v>7000</v>
          </cell>
          <cell r="H138">
            <v>10500</v>
          </cell>
          <cell r="I138">
            <v>7000</v>
          </cell>
          <cell r="J138">
            <v>0</v>
          </cell>
          <cell r="K138">
            <v>56000</v>
          </cell>
          <cell r="L138">
            <v>59500</v>
          </cell>
          <cell r="M138">
            <v>59500</v>
          </cell>
          <cell r="N138">
            <v>59500</v>
          </cell>
          <cell r="O138">
            <v>59500</v>
          </cell>
        </row>
        <row r="139">
          <cell r="C139" t="str">
            <v>LJ63-17935A</v>
          </cell>
          <cell r="D139">
            <v>15000</v>
          </cell>
          <cell r="E139">
            <v>0</v>
          </cell>
          <cell r="F139">
            <v>15000</v>
          </cell>
          <cell r="G139">
            <v>15000</v>
          </cell>
          <cell r="H139">
            <v>0</v>
          </cell>
          <cell r="I139">
            <v>0</v>
          </cell>
          <cell r="J139">
            <v>0</v>
          </cell>
          <cell r="K139">
            <v>45000</v>
          </cell>
          <cell r="L139">
            <v>75000</v>
          </cell>
          <cell r="M139">
            <v>75000</v>
          </cell>
          <cell r="N139">
            <v>75000</v>
          </cell>
          <cell r="O139">
            <v>75000</v>
          </cell>
        </row>
        <row r="140">
          <cell r="C140" t="str">
            <v>LJ63-17813A</v>
          </cell>
          <cell r="D140">
            <v>11500</v>
          </cell>
          <cell r="E140">
            <v>0</v>
          </cell>
          <cell r="F140">
            <v>0</v>
          </cell>
          <cell r="G140">
            <v>0</v>
          </cell>
          <cell r="H140">
            <v>11500</v>
          </cell>
          <cell r="I140">
            <v>0</v>
          </cell>
          <cell r="J140">
            <v>0</v>
          </cell>
          <cell r="K140">
            <v>23000</v>
          </cell>
          <cell r="L140">
            <v>30000</v>
          </cell>
          <cell r="M140">
            <v>30000</v>
          </cell>
          <cell r="N140">
            <v>30000</v>
          </cell>
          <cell r="O140">
            <v>30000</v>
          </cell>
        </row>
        <row r="141">
          <cell r="C141" t="str">
            <v>LJ63-18674A</v>
          </cell>
          <cell r="D141">
            <v>6400</v>
          </cell>
          <cell r="E141">
            <v>3200</v>
          </cell>
          <cell r="F141">
            <v>3200</v>
          </cell>
          <cell r="G141">
            <v>3200</v>
          </cell>
          <cell r="H141">
            <v>6400</v>
          </cell>
          <cell r="I141">
            <v>3200</v>
          </cell>
          <cell r="J141">
            <v>3200</v>
          </cell>
          <cell r="K141">
            <v>28800</v>
          </cell>
          <cell r="L141">
            <v>22400</v>
          </cell>
          <cell r="M141">
            <v>22400</v>
          </cell>
          <cell r="N141">
            <v>22400</v>
          </cell>
          <cell r="O141">
            <v>22400</v>
          </cell>
        </row>
        <row r="142">
          <cell r="C142" t="str">
            <v>LJ63-17836A</v>
          </cell>
          <cell r="D142">
            <v>15000</v>
          </cell>
          <cell r="E142">
            <v>0</v>
          </cell>
          <cell r="F142">
            <v>15000</v>
          </cell>
          <cell r="G142">
            <v>0</v>
          </cell>
          <cell r="H142">
            <v>0</v>
          </cell>
          <cell r="I142">
            <v>0</v>
          </cell>
          <cell r="J142">
            <v>0</v>
          </cell>
          <cell r="K142">
            <v>30000</v>
          </cell>
          <cell r="L142">
            <v>30000</v>
          </cell>
          <cell r="M142">
            <v>30000</v>
          </cell>
          <cell r="N142">
            <v>30000</v>
          </cell>
          <cell r="O142">
            <v>30000</v>
          </cell>
        </row>
        <row r="143">
          <cell r="C143" t="str">
            <v>LJ63-16147A</v>
          </cell>
          <cell r="D143">
            <v>11500</v>
          </cell>
          <cell r="E143">
            <v>0</v>
          </cell>
          <cell r="F143">
            <v>11500</v>
          </cell>
          <cell r="G143">
            <v>11500</v>
          </cell>
          <cell r="H143">
            <v>0</v>
          </cell>
          <cell r="I143">
            <v>11500</v>
          </cell>
          <cell r="J143">
            <v>11500</v>
          </cell>
          <cell r="K143">
            <v>57500</v>
          </cell>
          <cell r="L143">
            <v>23000</v>
          </cell>
          <cell r="M143">
            <v>23000</v>
          </cell>
          <cell r="N143">
            <v>23000</v>
          </cell>
          <cell r="O143">
            <v>23000</v>
          </cell>
        </row>
        <row r="144">
          <cell r="C144" t="str">
            <v>LJ63-18680A</v>
          </cell>
          <cell r="D144">
            <v>3500</v>
          </cell>
          <cell r="E144">
            <v>3500</v>
          </cell>
          <cell r="F144">
            <v>3500</v>
          </cell>
          <cell r="G144">
            <v>0</v>
          </cell>
          <cell r="H144">
            <v>3500</v>
          </cell>
          <cell r="I144">
            <v>3500</v>
          </cell>
          <cell r="J144">
            <v>0</v>
          </cell>
          <cell r="K144">
            <v>17500</v>
          </cell>
          <cell r="L144">
            <v>7000</v>
          </cell>
          <cell r="M144">
            <v>7000</v>
          </cell>
          <cell r="N144">
            <v>7000</v>
          </cell>
          <cell r="O144">
            <v>7000</v>
          </cell>
        </row>
        <row r="145">
          <cell r="C145" t="str">
            <v>LJ63-16286A</v>
          </cell>
          <cell r="D145">
            <v>19000</v>
          </cell>
          <cell r="E145">
            <v>0</v>
          </cell>
          <cell r="F145">
            <v>19000</v>
          </cell>
          <cell r="G145">
            <v>0</v>
          </cell>
          <cell r="H145">
            <v>0</v>
          </cell>
          <cell r="I145">
            <v>19000</v>
          </cell>
          <cell r="J145">
            <v>0</v>
          </cell>
          <cell r="K145">
            <v>57000</v>
          </cell>
          <cell r="L145">
            <v>19000</v>
          </cell>
          <cell r="M145">
            <v>19000</v>
          </cell>
          <cell r="N145">
            <v>19000</v>
          </cell>
          <cell r="O145">
            <v>19000</v>
          </cell>
        </row>
        <row r="146">
          <cell r="C146" t="str">
            <v>LJ63-16146A</v>
          </cell>
          <cell r="D146">
            <v>0</v>
          </cell>
          <cell r="E146">
            <v>0</v>
          </cell>
          <cell r="F146">
            <v>3200</v>
          </cell>
          <cell r="G146">
            <v>6200</v>
          </cell>
          <cell r="H146">
            <v>3100</v>
          </cell>
          <cell r="I146">
            <v>6200</v>
          </cell>
          <cell r="J146">
            <v>3100</v>
          </cell>
          <cell r="K146">
            <v>21800</v>
          </cell>
          <cell r="L146">
            <v>15500</v>
          </cell>
          <cell r="M146">
            <v>15500</v>
          </cell>
          <cell r="N146">
            <v>15500</v>
          </cell>
          <cell r="O146">
            <v>15500</v>
          </cell>
        </row>
        <row r="147">
          <cell r="C147" t="str">
            <v>LJ63-16385A</v>
          </cell>
          <cell r="D147">
            <v>0</v>
          </cell>
          <cell r="E147">
            <v>0</v>
          </cell>
          <cell r="F147">
            <v>0</v>
          </cell>
          <cell r="G147">
            <v>0</v>
          </cell>
          <cell r="H147">
            <v>0</v>
          </cell>
          <cell r="I147">
            <v>11500</v>
          </cell>
          <cell r="J147">
            <v>0</v>
          </cell>
          <cell r="K147">
            <v>11500</v>
          </cell>
          <cell r="L147">
            <v>11500</v>
          </cell>
          <cell r="M147">
            <v>11500</v>
          </cell>
          <cell r="N147">
            <v>11500</v>
          </cell>
          <cell r="O147">
            <v>11500</v>
          </cell>
        </row>
        <row r="148">
          <cell r="C148" t="str">
            <v>LJ63-18679A</v>
          </cell>
          <cell r="D148">
            <v>0</v>
          </cell>
          <cell r="E148">
            <v>0</v>
          </cell>
          <cell r="F148">
            <v>3200</v>
          </cell>
          <cell r="G148">
            <v>0</v>
          </cell>
          <cell r="H148">
            <v>3200</v>
          </cell>
          <cell r="I148">
            <v>3200</v>
          </cell>
          <cell r="J148">
            <v>3200</v>
          </cell>
          <cell r="K148">
            <v>12800</v>
          </cell>
          <cell r="L148">
            <v>3200</v>
          </cell>
          <cell r="M148">
            <v>3200</v>
          </cell>
          <cell r="N148">
            <v>3200</v>
          </cell>
          <cell r="O148">
            <v>3200</v>
          </cell>
        </row>
        <row r="149">
          <cell r="C149" t="str">
            <v>LJ63-16386A</v>
          </cell>
          <cell r="D149">
            <v>0</v>
          </cell>
          <cell r="E149">
            <v>0</v>
          </cell>
          <cell r="F149">
            <v>0</v>
          </cell>
          <cell r="G149">
            <v>15000</v>
          </cell>
          <cell r="H149">
            <v>0</v>
          </cell>
          <cell r="I149">
            <v>0</v>
          </cell>
          <cell r="J149">
            <v>0</v>
          </cell>
          <cell r="K149">
            <v>15000</v>
          </cell>
          <cell r="L149">
            <v>15000</v>
          </cell>
          <cell r="M149">
            <v>15000</v>
          </cell>
          <cell r="N149">
            <v>15000</v>
          </cell>
          <cell r="O149">
            <v>15000</v>
          </cell>
        </row>
        <row r="150">
          <cell r="C150" t="str">
            <v>Q310-678042</v>
          </cell>
          <cell r="K150">
            <v>0</v>
          </cell>
        </row>
        <row r="151">
          <cell r="C151" t="str">
            <v>Q310-670869</v>
          </cell>
          <cell r="K151">
            <v>0</v>
          </cell>
        </row>
        <row r="152">
          <cell r="C152" t="str">
            <v>Q310-505920</v>
          </cell>
          <cell r="K152">
            <v>0</v>
          </cell>
        </row>
        <row r="153">
          <cell r="C153" t="str">
            <v>Q310-459215</v>
          </cell>
          <cell r="K153">
            <v>0</v>
          </cell>
        </row>
        <row r="154">
          <cell r="C154" t="str">
            <v>Q310-459220</v>
          </cell>
          <cell r="K154">
            <v>0</v>
          </cell>
        </row>
        <row r="155">
          <cell r="C155" t="str">
            <v>Q300-015415</v>
          </cell>
          <cell r="K155">
            <v>0</v>
          </cell>
        </row>
        <row r="156">
          <cell r="C156" t="str">
            <v>Q300-015872</v>
          </cell>
          <cell r="D156">
            <v>50000</v>
          </cell>
          <cell r="E156">
            <v>30000</v>
          </cell>
          <cell r="F156">
            <v>30000</v>
          </cell>
          <cell r="G156">
            <v>30000</v>
          </cell>
          <cell r="H156">
            <v>30000</v>
          </cell>
          <cell r="I156">
            <v>30000</v>
          </cell>
          <cell r="K156">
            <v>200000</v>
          </cell>
          <cell r="L156">
            <v>200000</v>
          </cell>
          <cell r="M156">
            <v>150000</v>
          </cell>
          <cell r="N156">
            <v>100000</v>
          </cell>
          <cell r="O156">
            <v>100000</v>
          </cell>
        </row>
        <row r="157">
          <cell r="C157" t="str">
            <v>Q300-015272</v>
          </cell>
          <cell r="K157">
            <v>0</v>
          </cell>
        </row>
        <row r="158">
          <cell r="C158" t="str">
            <v>Q310-808896</v>
          </cell>
          <cell r="D158">
            <v>21000</v>
          </cell>
          <cell r="E158">
            <v>21000</v>
          </cell>
          <cell r="F158">
            <v>21000</v>
          </cell>
          <cell r="G158">
            <v>21000</v>
          </cell>
          <cell r="H158">
            <v>21000</v>
          </cell>
          <cell r="I158">
            <v>21000</v>
          </cell>
          <cell r="K158">
            <v>126000</v>
          </cell>
          <cell r="L158">
            <v>120000</v>
          </cell>
          <cell r="M158">
            <v>120000</v>
          </cell>
          <cell r="N158">
            <v>120000</v>
          </cell>
        </row>
        <row r="159">
          <cell r="C159" t="str">
            <v>Q130-003296</v>
          </cell>
          <cell r="K159">
            <v>0</v>
          </cell>
        </row>
        <row r="160">
          <cell r="C160" t="str">
            <v>Q470-008557</v>
          </cell>
          <cell r="K160">
            <v>0</v>
          </cell>
        </row>
        <row r="161">
          <cell r="C161" t="str">
            <v>Q470-008546</v>
          </cell>
          <cell r="K161">
            <v>0</v>
          </cell>
        </row>
        <row r="162">
          <cell r="C162" t="str">
            <v>Q470-008547</v>
          </cell>
          <cell r="K162">
            <v>0</v>
          </cell>
        </row>
        <row r="163">
          <cell r="C163" t="str">
            <v>Q470-008548</v>
          </cell>
          <cell r="K163">
            <v>0</v>
          </cell>
        </row>
        <row r="164">
          <cell r="C164" t="str">
            <v>Q470-008666</v>
          </cell>
          <cell r="K164">
            <v>0</v>
          </cell>
        </row>
        <row r="165">
          <cell r="C165" t="str">
            <v>Q470-008667</v>
          </cell>
          <cell r="K165">
            <v>0</v>
          </cell>
        </row>
        <row r="166">
          <cell r="C166" t="str">
            <v>SSDT1</v>
          </cell>
          <cell r="K166">
            <v>0</v>
          </cell>
        </row>
        <row r="167">
          <cell r="C167" t="str">
            <v>CSDT1</v>
          </cell>
          <cell r="K167">
            <v>0</v>
          </cell>
        </row>
        <row r="168">
          <cell r="C168" t="str">
            <v>5210000174-SSDT1</v>
          </cell>
          <cell r="K168">
            <v>0</v>
          </cell>
        </row>
        <row r="169">
          <cell r="C169" t="str">
            <v>5210000173-CSDT1</v>
          </cell>
          <cell r="K169">
            <v>0</v>
          </cell>
        </row>
        <row r="170">
          <cell r="C170" t="str">
            <v>5210000223-CSDT1</v>
          </cell>
          <cell r="K170">
            <v>0</v>
          </cell>
        </row>
        <row r="171">
          <cell r="C171">
            <v>5210000253</v>
          </cell>
          <cell r="K171">
            <v>0</v>
          </cell>
          <cell r="L171">
            <v>180000</v>
          </cell>
          <cell r="M171">
            <v>180000</v>
          </cell>
          <cell r="N171">
            <v>180000</v>
          </cell>
          <cell r="O171">
            <v>180000</v>
          </cell>
        </row>
        <row r="172">
          <cell r="C172" t="str">
            <v>MA111218029</v>
          </cell>
          <cell r="K172">
            <v>0</v>
          </cell>
        </row>
        <row r="173">
          <cell r="C173" t="str">
            <v>Q310-690815</v>
          </cell>
          <cell r="K173">
            <v>0</v>
          </cell>
        </row>
        <row r="174">
          <cell r="C174" t="str">
            <v>Q310-690732</v>
          </cell>
          <cell r="K174">
            <v>0</v>
          </cell>
        </row>
        <row r="175">
          <cell r="C175" t="str">
            <v>Q310-712671</v>
          </cell>
          <cell r="K175">
            <v>0</v>
          </cell>
        </row>
        <row r="176">
          <cell r="C176" t="str">
            <v>GH02-17927A</v>
          </cell>
          <cell r="K176">
            <v>0</v>
          </cell>
        </row>
        <row r="177">
          <cell r="C177" t="str">
            <v>GH02-17925A</v>
          </cell>
          <cell r="K177">
            <v>0</v>
          </cell>
        </row>
        <row r="178">
          <cell r="C178" t="str">
            <v>GH02-17923A</v>
          </cell>
          <cell r="K178">
            <v>0</v>
          </cell>
        </row>
        <row r="179">
          <cell r="C179" t="str">
            <v>GH02-17846A</v>
          </cell>
          <cell r="K179">
            <v>0</v>
          </cell>
        </row>
        <row r="180">
          <cell r="C180" t="str">
            <v>GH02-18057A</v>
          </cell>
          <cell r="K180">
            <v>0</v>
          </cell>
        </row>
        <row r="181">
          <cell r="C181" t="str">
            <v>GH02-17848A</v>
          </cell>
          <cell r="K181">
            <v>0</v>
          </cell>
        </row>
        <row r="182">
          <cell r="C182" t="str">
            <v>GH02-19370A</v>
          </cell>
          <cell r="K182">
            <v>0</v>
          </cell>
        </row>
        <row r="183">
          <cell r="C183" t="str">
            <v>GH02-19269A</v>
          </cell>
          <cell r="K183">
            <v>0</v>
          </cell>
        </row>
        <row r="184">
          <cell r="C184" t="str">
            <v>GH02-19296A</v>
          </cell>
          <cell r="K184">
            <v>0</v>
          </cell>
        </row>
        <row r="185">
          <cell r="C185" t="str">
            <v>GH02-19225A</v>
          </cell>
          <cell r="K185">
            <v>0</v>
          </cell>
        </row>
        <row r="186">
          <cell r="C186" t="str">
            <v>GH02-19042A</v>
          </cell>
          <cell r="K186">
            <v>0</v>
          </cell>
        </row>
        <row r="187">
          <cell r="C187" t="str">
            <v>GH02-19025A</v>
          </cell>
          <cell r="K187">
            <v>0</v>
          </cell>
        </row>
        <row r="188">
          <cell r="C188" t="str">
            <v>GH02-19635A</v>
          </cell>
          <cell r="K188">
            <v>0</v>
          </cell>
        </row>
        <row r="189">
          <cell r="C189" t="str">
            <v>GH02-19038A</v>
          </cell>
          <cell r="K189">
            <v>0</v>
          </cell>
        </row>
        <row r="190">
          <cell r="C190" t="str">
            <v>GH02-19552A</v>
          </cell>
          <cell r="K190">
            <v>0</v>
          </cell>
        </row>
        <row r="191">
          <cell r="C191" t="str">
            <v>GH02-19617A</v>
          </cell>
          <cell r="K191">
            <v>0</v>
          </cell>
        </row>
        <row r="192">
          <cell r="C192" t="str">
            <v>GH02-19543A</v>
          </cell>
          <cell r="K192">
            <v>0</v>
          </cell>
        </row>
        <row r="193">
          <cell r="C193" t="str">
            <v>GH02-19411A</v>
          </cell>
          <cell r="K193">
            <v>0</v>
          </cell>
        </row>
        <row r="194">
          <cell r="C194" t="str">
            <v>GH02-19028A</v>
          </cell>
          <cell r="K194">
            <v>0</v>
          </cell>
        </row>
        <row r="195">
          <cell r="C195" t="str">
            <v>GH02-19039A</v>
          </cell>
          <cell r="K195">
            <v>0</v>
          </cell>
        </row>
        <row r="196">
          <cell r="C196" t="str">
            <v>GH02-19012A</v>
          </cell>
          <cell r="K196">
            <v>0</v>
          </cell>
        </row>
        <row r="197">
          <cell r="C197" t="str">
            <v>GH02-19011A</v>
          </cell>
          <cell r="K197">
            <v>0</v>
          </cell>
        </row>
        <row r="198">
          <cell r="C198" t="str">
            <v>GH02-19290A</v>
          </cell>
          <cell r="K198">
            <v>0</v>
          </cell>
        </row>
        <row r="199">
          <cell r="C199" t="str">
            <v>GH02-19150A</v>
          </cell>
          <cell r="K199">
            <v>0</v>
          </cell>
        </row>
        <row r="200">
          <cell r="C200" t="str">
            <v>GH02-19027A</v>
          </cell>
          <cell r="K200">
            <v>0</v>
          </cell>
        </row>
        <row r="201">
          <cell r="C201" t="str">
            <v>GH02-18438A</v>
          </cell>
          <cell r="K201">
            <v>0</v>
          </cell>
        </row>
        <row r="202">
          <cell r="C202" t="str">
            <v>GH02-19278A</v>
          </cell>
          <cell r="K202">
            <v>0</v>
          </cell>
        </row>
        <row r="203">
          <cell r="C203" t="str">
            <v>GH02-19026A</v>
          </cell>
          <cell r="K203">
            <v>0</v>
          </cell>
        </row>
        <row r="204">
          <cell r="C204" t="str">
            <v>GH02-19151A</v>
          </cell>
          <cell r="K204">
            <v>0</v>
          </cell>
        </row>
        <row r="205">
          <cell r="C205" t="str">
            <v>GH02-18783A</v>
          </cell>
          <cell r="K205">
            <v>0</v>
          </cell>
        </row>
        <row r="206">
          <cell r="C206" t="str">
            <v>GH02-18209A</v>
          </cell>
          <cell r="K206">
            <v>0</v>
          </cell>
        </row>
        <row r="207">
          <cell r="C207" t="str">
            <v>GH81-19472A</v>
          </cell>
          <cell r="K207">
            <v>0</v>
          </cell>
        </row>
        <row r="208">
          <cell r="C208" t="str">
            <v>GH81-19142A</v>
          </cell>
          <cell r="K208">
            <v>0</v>
          </cell>
        </row>
        <row r="209">
          <cell r="C209" t="str">
            <v>GH81-19144A</v>
          </cell>
          <cell r="K209">
            <v>0</v>
          </cell>
        </row>
        <row r="210">
          <cell r="C210" t="str">
            <v>GH02-19289A</v>
          </cell>
          <cell r="K210">
            <v>0</v>
          </cell>
        </row>
        <row r="211">
          <cell r="C211" t="str">
            <v>GH02-19041A</v>
          </cell>
          <cell r="K211">
            <v>0</v>
          </cell>
        </row>
        <row r="212">
          <cell r="C212" t="str">
            <v>GH02-19044A</v>
          </cell>
          <cell r="K212">
            <v>0</v>
          </cell>
        </row>
        <row r="213">
          <cell r="C213" t="str">
            <v>GH02-17926A</v>
          </cell>
          <cell r="K213">
            <v>0</v>
          </cell>
        </row>
        <row r="214">
          <cell r="C214" t="str">
            <v>GH02-17922A</v>
          </cell>
          <cell r="K214">
            <v>0</v>
          </cell>
        </row>
        <row r="215">
          <cell r="C215" t="str">
            <v>GH02-19043A</v>
          </cell>
          <cell r="K215">
            <v>0</v>
          </cell>
        </row>
        <row r="216">
          <cell r="C216" t="str">
            <v>GH02-17924A</v>
          </cell>
          <cell r="K216">
            <v>0</v>
          </cell>
        </row>
        <row r="217">
          <cell r="C217" t="str">
            <v>GH02-19337A</v>
          </cell>
          <cell r="K217">
            <v>0</v>
          </cell>
        </row>
        <row r="218">
          <cell r="C218" t="str">
            <v>GH02-18655A</v>
          </cell>
          <cell r="K218">
            <v>0</v>
          </cell>
        </row>
        <row r="219">
          <cell r="C219" t="str">
            <v>GH02-18566A</v>
          </cell>
          <cell r="K219">
            <v>0</v>
          </cell>
        </row>
        <row r="220">
          <cell r="C220" t="str">
            <v>GH02-18469A</v>
          </cell>
          <cell r="K220">
            <v>0</v>
          </cell>
        </row>
        <row r="221">
          <cell r="C221" t="str">
            <v>GH02-19031A</v>
          </cell>
          <cell r="K221">
            <v>0</v>
          </cell>
        </row>
        <row r="222">
          <cell r="C222" t="str">
            <v>GH02-18203A</v>
          </cell>
          <cell r="K222">
            <v>0</v>
          </cell>
        </row>
        <row r="223">
          <cell r="C223" t="str">
            <v>GH02-17866A</v>
          </cell>
          <cell r="K223">
            <v>0</v>
          </cell>
        </row>
        <row r="224">
          <cell r="C224" t="str">
            <v>GH02-18228A</v>
          </cell>
          <cell r="K224">
            <v>0</v>
          </cell>
        </row>
        <row r="225">
          <cell r="C225" t="str">
            <v>GH02-18901A</v>
          </cell>
          <cell r="K225">
            <v>0</v>
          </cell>
        </row>
        <row r="226">
          <cell r="C226" t="str">
            <v>GH02-18455A</v>
          </cell>
          <cell r="K226">
            <v>0</v>
          </cell>
        </row>
        <row r="227">
          <cell r="C227" t="str">
            <v>CH5P6-D25T-B2SS</v>
          </cell>
          <cell r="G227">
            <v>55000</v>
          </cell>
          <cell r="K227">
            <v>55000</v>
          </cell>
          <cell r="L227">
            <v>55000</v>
          </cell>
          <cell r="M227">
            <v>55000</v>
          </cell>
          <cell r="N227">
            <v>55000</v>
          </cell>
          <cell r="O227">
            <v>55000</v>
          </cell>
        </row>
        <row r="228">
          <cell r="C228" t="str">
            <v>SS-MMP</v>
          </cell>
          <cell r="K228">
            <v>0</v>
          </cell>
        </row>
        <row r="229">
          <cell r="C229" t="str">
            <v>CEDMB9008</v>
          </cell>
          <cell r="K229">
            <v>0</v>
          </cell>
        </row>
        <row r="230">
          <cell r="C230" t="str">
            <v>Q130-002933</v>
          </cell>
          <cell r="K230">
            <v>0</v>
          </cell>
        </row>
        <row r="231">
          <cell r="C231" t="str">
            <v>Q130-002934</v>
          </cell>
          <cell r="K231">
            <v>0</v>
          </cell>
        </row>
        <row r="232">
          <cell r="C232" t="str">
            <v>Q310-716491</v>
          </cell>
          <cell r="K232">
            <v>0</v>
          </cell>
        </row>
        <row r="233">
          <cell r="C233" t="str">
            <v>GH81-16479A</v>
          </cell>
          <cell r="K233">
            <v>0</v>
          </cell>
        </row>
        <row r="234">
          <cell r="C234" t="str">
            <v>GH81-16480A</v>
          </cell>
          <cell r="K234">
            <v>0</v>
          </cell>
        </row>
        <row r="235">
          <cell r="C235" t="str">
            <v>GH81-16481A</v>
          </cell>
          <cell r="K235">
            <v>0</v>
          </cell>
        </row>
        <row r="236">
          <cell r="C236" t="str">
            <v>GH81-16482A</v>
          </cell>
          <cell r="K236">
            <v>0</v>
          </cell>
        </row>
        <row r="237">
          <cell r="C237" t="str">
            <v>GH81-15950A</v>
          </cell>
          <cell r="K237">
            <v>0</v>
          </cell>
        </row>
        <row r="238">
          <cell r="C238" t="str">
            <v>GH81-15952A</v>
          </cell>
          <cell r="K238">
            <v>0</v>
          </cell>
        </row>
        <row r="239">
          <cell r="C239" t="str">
            <v>GH81-15318A</v>
          </cell>
          <cell r="K239">
            <v>0</v>
          </cell>
        </row>
        <row r="240">
          <cell r="C240" t="str">
            <v>GH81-15896A</v>
          </cell>
          <cell r="K240">
            <v>0</v>
          </cell>
        </row>
        <row r="241">
          <cell r="C241" t="str">
            <v>GH81-15893A</v>
          </cell>
          <cell r="K241">
            <v>0</v>
          </cell>
        </row>
        <row r="242">
          <cell r="C242" t="str">
            <v>Q130-002931</v>
          </cell>
          <cell r="K242">
            <v>0</v>
          </cell>
        </row>
        <row r="243">
          <cell r="C243" t="str">
            <v>Q130-002930</v>
          </cell>
          <cell r="K243">
            <v>0</v>
          </cell>
        </row>
        <row r="244">
          <cell r="C244" t="str">
            <v>Q130-002929</v>
          </cell>
          <cell r="K244">
            <v>0</v>
          </cell>
        </row>
        <row r="245">
          <cell r="C245" t="str">
            <v>Q130-002932</v>
          </cell>
          <cell r="K245">
            <v>0</v>
          </cell>
        </row>
        <row r="246">
          <cell r="C246" t="str">
            <v>Q310-725075</v>
          </cell>
          <cell r="K246">
            <v>0</v>
          </cell>
        </row>
        <row r="247">
          <cell r="C247" t="str">
            <v>Q310-724796</v>
          </cell>
          <cell r="K247">
            <v>0</v>
          </cell>
        </row>
        <row r="248">
          <cell r="C248" t="str">
            <v>CH5P6-D25T-B2SS.</v>
          </cell>
          <cell r="K248">
            <v>0</v>
          </cell>
        </row>
        <row r="249">
          <cell r="C249" t="str">
            <v>Q130-003008</v>
          </cell>
          <cell r="K249">
            <v>0</v>
          </cell>
        </row>
        <row r="250">
          <cell r="C250" t="str">
            <v>Q130-003013</v>
          </cell>
          <cell r="K250">
            <v>0</v>
          </cell>
        </row>
        <row r="251">
          <cell r="C251" t="str">
            <v>Q130-003007</v>
          </cell>
          <cell r="K251">
            <v>0</v>
          </cell>
        </row>
        <row r="252">
          <cell r="C252" t="str">
            <v>Q130-003009</v>
          </cell>
          <cell r="K252">
            <v>0</v>
          </cell>
        </row>
        <row r="253">
          <cell r="C253" t="str">
            <v>Q470-009181</v>
          </cell>
          <cell r="K253">
            <v>0</v>
          </cell>
        </row>
        <row r="254">
          <cell r="C254" t="str">
            <v>Q470-009182</v>
          </cell>
          <cell r="K254">
            <v>0</v>
          </cell>
        </row>
        <row r="255">
          <cell r="C255" t="str">
            <v>Q130-003015</v>
          </cell>
          <cell r="K255">
            <v>0</v>
          </cell>
        </row>
        <row r="256">
          <cell r="C256" t="str">
            <v>Q130-003016</v>
          </cell>
          <cell r="K256">
            <v>0</v>
          </cell>
        </row>
        <row r="257">
          <cell r="C257" t="str">
            <v>Q130-003021</v>
          </cell>
          <cell r="K257">
            <v>0</v>
          </cell>
        </row>
        <row r="258">
          <cell r="C258" t="str">
            <v>Q130-003023</v>
          </cell>
          <cell r="K258">
            <v>0</v>
          </cell>
        </row>
        <row r="259">
          <cell r="C259" t="str">
            <v>Q130-003180</v>
          </cell>
          <cell r="K259">
            <v>0</v>
          </cell>
        </row>
        <row r="260">
          <cell r="C260" t="str">
            <v>Q130-003055</v>
          </cell>
          <cell r="K260">
            <v>0</v>
          </cell>
        </row>
        <row r="261">
          <cell r="C261" t="str">
            <v>Q130-003054</v>
          </cell>
          <cell r="K261">
            <v>0</v>
          </cell>
        </row>
        <row r="262">
          <cell r="C262" t="str">
            <v>Q130-003053</v>
          </cell>
          <cell r="K262">
            <v>0</v>
          </cell>
        </row>
        <row r="263">
          <cell r="C263" t="str">
            <v>Q130-003052</v>
          </cell>
          <cell r="K263">
            <v>0</v>
          </cell>
        </row>
        <row r="264">
          <cell r="C264" t="str">
            <v>Q130-003025</v>
          </cell>
          <cell r="K264">
            <v>0</v>
          </cell>
        </row>
        <row r="265">
          <cell r="C265" t="str">
            <v>Q130-003193</v>
          </cell>
          <cell r="K265">
            <v>0</v>
          </cell>
        </row>
        <row r="266">
          <cell r="C266" t="str">
            <v>Q130-003197</v>
          </cell>
          <cell r="K266">
            <v>0</v>
          </cell>
        </row>
        <row r="267">
          <cell r="C267" t="str">
            <v>Q130-003050</v>
          </cell>
          <cell r="K267">
            <v>0</v>
          </cell>
        </row>
        <row r="268">
          <cell r="C268" t="str">
            <v>Q300-014626</v>
          </cell>
          <cell r="K268">
            <v>0</v>
          </cell>
        </row>
        <row r="269">
          <cell r="C269" t="str">
            <v>Q130-003226</v>
          </cell>
          <cell r="K269">
            <v>0</v>
          </cell>
        </row>
        <row r="270">
          <cell r="C270" t="str">
            <v>Q130-003220</v>
          </cell>
          <cell r="K270">
            <v>0</v>
          </cell>
        </row>
        <row r="271">
          <cell r="C271" t="str">
            <v>Q130-003129</v>
          </cell>
          <cell r="K271">
            <v>0</v>
          </cell>
        </row>
        <row r="272">
          <cell r="C272" t="str">
            <v>Q230-122796</v>
          </cell>
          <cell r="K272">
            <v>0</v>
          </cell>
        </row>
        <row r="273">
          <cell r="C273" t="str">
            <v>Q130-003104</v>
          </cell>
          <cell r="K273">
            <v>0</v>
          </cell>
        </row>
        <row r="274">
          <cell r="C274" t="str">
            <v>Q130-003029</v>
          </cell>
          <cell r="K274">
            <v>0</v>
          </cell>
        </row>
        <row r="275">
          <cell r="C275" t="str">
            <v>Q310-724797</v>
          </cell>
          <cell r="K275">
            <v>0</v>
          </cell>
        </row>
        <row r="276">
          <cell r="C276" t="str">
            <v>MA31-L2D1-1123-SST
(315-509-23)</v>
          </cell>
          <cell r="K276">
            <v>0</v>
          </cell>
        </row>
        <row r="277">
          <cell r="C277" t="str">
            <v>MA31-L2D1-1206-SST
(315-509-06)</v>
          </cell>
          <cell r="K277">
            <v>0</v>
          </cell>
        </row>
        <row r="278">
          <cell r="C278" t="str">
            <v>MA31-L2D1-1323-SST
(315-509-23)</v>
          </cell>
          <cell r="K278">
            <v>0</v>
          </cell>
        </row>
        <row r="279">
          <cell r="C279" t="str">
            <v>MA31-L2D1-1423-SST
(315-509-23)</v>
          </cell>
          <cell r="K279">
            <v>0</v>
          </cell>
        </row>
        <row r="280">
          <cell r="C280" t="str">
            <v>MA31-L2D1-5123-SST
(315-509-23)</v>
          </cell>
          <cell r="K280">
            <v>0</v>
          </cell>
        </row>
        <row r="281">
          <cell r="C281" t="str">
            <v>A-02-015A</v>
          </cell>
          <cell r="K281">
            <v>0</v>
          </cell>
        </row>
        <row r="282">
          <cell r="C282" t="str">
            <v>GH42-06452A</v>
          </cell>
          <cell r="K282">
            <v>0</v>
          </cell>
        </row>
        <row r="283">
          <cell r="C283" t="str">
            <v>GH42-06453A</v>
          </cell>
          <cell r="K283">
            <v>0</v>
          </cell>
          <cell r="L283">
            <v>9030</v>
          </cell>
          <cell r="M283">
            <v>12150</v>
          </cell>
          <cell r="N283">
            <v>6820</v>
          </cell>
          <cell r="O283">
            <v>9820</v>
          </cell>
        </row>
        <row r="284">
          <cell r="C284" t="str">
            <v>GH42-06454A</v>
          </cell>
          <cell r="K284">
            <v>0</v>
          </cell>
        </row>
        <row r="285">
          <cell r="C285" t="str">
            <v>GH42-06455A</v>
          </cell>
          <cell r="K285">
            <v>0</v>
          </cell>
          <cell r="L285">
            <v>9030</v>
          </cell>
          <cell r="M285">
            <v>12150</v>
          </cell>
          <cell r="N285">
            <v>6820</v>
          </cell>
          <cell r="O285">
            <v>9820</v>
          </cell>
        </row>
        <row r="286">
          <cell r="C286" t="str">
            <v>Q130-003166</v>
          </cell>
          <cell r="K286">
            <v>0</v>
          </cell>
        </row>
        <row r="287">
          <cell r="C287" t="str">
            <v>JTAF064-07D-R8-TOP (TC 10*15)</v>
          </cell>
          <cell r="K287">
            <v>0</v>
          </cell>
        </row>
        <row r="288">
          <cell r="C288" t="str">
            <v>SS20-00044A</v>
          </cell>
          <cell r="D288">
            <v>30000</v>
          </cell>
          <cell r="E288">
            <v>30000</v>
          </cell>
          <cell r="F288">
            <v>30000</v>
          </cell>
          <cell r="G288">
            <v>30000</v>
          </cell>
          <cell r="H288">
            <v>30000</v>
          </cell>
          <cell r="I288">
            <v>30000</v>
          </cell>
          <cell r="J288">
            <v>30000</v>
          </cell>
          <cell r="K288">
            <v>210000</v>
          </cell>
          <cell r="L288">
            <v>150000</v>
          </cell>
          <cell r="M288">
            <v>150000</v>
          </cell>
          <cell r="N288">
            <v>150000</v>
          </cell>
          <cell r="O288">
            <v>150000</v>
          </cell>
        </row>
        <row r="290">
          <cell r="C290" t="str">
            <v>SS20-00045A</v>
          </cell>
          <cell r="D290">
            <v>30000</v>
          </cell>
          <cell r="E290">
            <v>30000</v>
          </cell>
          <cell r="F290">
            <v>30000</v>
          </cell>
          <cell r="G290">
            <v>30000</v>
          </cell>
          <cell r="H290">
            <v>30000</v>
          </cell>
          <cell r="I290">
            <v>30000</v>
          </cell>
          <cell r="J290">
            <v>30000</v>
          </cell>
          <cell r="K290">
            <v>210000</v>
          </cell>
          <cell r="L290">
            <v>150000</v>
          </cell>
          <cell r="M290">
            <v>150000</v>
          </cell>
          <cell r="N290">
            <v>150000</v>
          </cell>
          <cell r="O290">
            <v>150000</v>
          </cell>
        </row>
        <row r="291">
          <cell r="C291" t="str">
            <v>jTAF064-07D-R8-TOP (TC 10*15)</v>
          </cell>
          <cell r="K291">
            <v>0</v>
          </cell>
        </row>
        <row r="292">
          <cell r="C292" t="str">
            <v>GFTUH0101</v>
          </cell>
          <cell r="D292">
            <v>18000</v>
          </cell>
          <cell r="E292">
            <v>18000</v>
          </cell>
          <cell r="F292">
            <v>12000</v>
          </cell>
          <cell r="G292">
            <v>12000</v>
          </cell>
          <cell r="H292">
            <v>12000</v>
          </cell>
          <cell r="I292">
            <v>12000</v>
          </cell>
          <cell r="J292">
            <v>12000</v>
          </cell>
          <cell r="K292">
            <v>96000</v>
          </cell>
          <cell r="L292">
            <v>95000</v>
          </cell>
          <cell r="M292">
            <v>95000</v>
          </cell>
          <cell r="N292">
            <v>75000</v>
          </cell>
          <cell r="O292">
            <v>75000</v>
          </cell>
        </row>
        <row r="293">
          <cell r="C293" t="str">
            <v>GFTUH0102</v>
          </cell>
          <cell r="D293">
            <v>18000</v>
          </cell>
          <cell r="E293">
            <v>18000</v>
          </cell>
          <cell r="F293">
            <v>12000</v>
          </cell>
          <cell r="G293">
            <v>12000</v>
          </cell>
          <cell r="H293">
            <v>12000</v>
          </cell>
          <cell r="I293">
            <v>12000</v>
          </cell>
          <cell r="J293">
            <v>12000</v>
          </cell>
          <cell r="K293">
            <v>96000</v>
          </cell>
          <cell r="L293">
            <v>95000</v>
          </cell>
          <cell r="M293">
            <v>95000</v>
          </cell>
          <cell r="N293">
            <v>75000</v>
          </cell>
          <cell r="O293">
            <v>75000</v>
          </cell>
        </row>
        <row r="294">
          <cell r="C294" t="str">
            <v>GFTUH0110</v>
          </cell>
          <cell r="D294">
            <v>18000</v>
          </cell>
          <cell r="E294">
            <v>18000</v>
          </cell>
          <cell r="F294">
            <v>12000</v>
          </cell>
          <cell r="G294">
            <v>12000</v>
          </cell>
          <cell r="H294">
            <v>12000</v>
          </cell>
          <cell r="I294">
            <v>12000</v>
          </cell>
          <cell r="J294">
            <v>12000</v>
          </cell>
          <cell r="K294">
            <v>96000</v>
          </cell>
          <cell r="L294">
            <v>95000</v>
          </cell>
          <cell r="M294">
            <v>95000</v>
          </cell>
          <cell r="N294">
            <v>75000</v>
          </cell>
          <cell r="O294">
            <v>75000</v>
          </cell>
        </row>
        <row r="295">
          <cell r="C295" t="str">
            <v>GFTUH0104</v>
          </cell>
          <cell r="D295">
            <v>18000</v>
          </cell>
          <cell r="E295">
            <v>18000</v>
          </cell>
          <cell r="F295">
            <v>12000</v>
          </cell>
          <cell r="G295">
            <v>12000</v>
          </cell>
          <cell r="H295">
            <v>12000</v>
          </cell>
          <cell r="I295">
            <v>12000</v>
          </cell>
          <cell r="J295">
            <v>12000</v>
          </cell>
          <cell r="K295">
            <v>96000</v>
          </cell>
          <cell r="L295">
            <v>95000</v>
          </cell>
          <cell r="M295">
            <v>95000</v>
          </cell>
          <cell r="N295">
            <v>75000</v>
          </cell>
          <cell r="O295">
            <v>75000</v>
          </cell>
        </row>
        <row r="296">
          <cell r="C296" t="str">
            <v>GFTUH0111</v>
          </cell>
          <cell r="D296">
            <v>18000</v>
          </cell>
          <cell r="E296">
            <v>18000</v>
          </cell>
          <cell r="F296">
            <v>12000</v>
          </cell>
          <cell r="G296">
            <v>12000</v>
          </cell>
          <cell r="H296">
            <v>12000</v>
          </cell>
          <cell r="I296">
            <v>12000</v>
          </cell>
          <cell r="J296">
            <v>12000</v>
          </cell>
          <cell r="K296">
            <v>96000</v>
          </cell>
          <cell r="L296">
            <v>95000</v>
          </cell>
          <cell r="M296">
            <v>95000</v>
          </cell>
          <cell r="N296">
            <v>75000</v>
          </cell>
          <cell r="O296">
            <v>75000</v>
          </cell>
        </row>
        <row r="297">
          <cell r="C297" t="str">
            <v>GFTUH0107</v>
          </cell>
          <cell r="D297">
            <v>18000</v>
          </cell>
          <cell r="E297">
            <v>18000</v>
          </cell>
          <cell r="F297">
            <v>12000</v>
          </cell>
          <cell r="G297">
            <v>12000</v>
          </cell>
          <cell r="H297">
            <v>12000</v>
          </cell>
          <cell r="I297">
            <v>12000</v>
          </cell>
          <cell r="J297">
            <v>12000</v>
          </cell>
          <cell r="K297">
            <v>96000</v>
          </cell>
          <cell r="L297">
            <v>95000</v>
          </cell>
          <cell r="M297">
            <v>95000</v>
          </cell>
          <cell r="N297">
            <v>75000</v>
          </cell>
          <cell r="O297">
            <v>75000</v>
          </cell>
        </row>
        <row r="298">
          <cell r="C298" t="str">
            <v>GFTUH0109</v>
          </cell>
          <cell r="D298">
            <v>18000</v>
          </cell>
          <cell r="E298">
            <v>18000</v>
          </cell>
          <cell r="F298">
            <v>12000</v>
          </cell>
          <cell r="G298">
            <v>12000</v>
          </cell>
          <cell r="H298">
            <v>12000</v>
          </cell>
          <cell r="I298">
            <v>12000</v>
          </cell>
          <cell r="J298">
            <v>12000</v>
          </cell>
          <cell r="K298">
            <v>96000</v>
          </cell>
          <cell r="L298">
            <v>95000</v>
          </cell>
          <cell r="M298">
            <v>95000</v>
          </cell>
          <cell r="N298">
            <v>75000</v>
          </cell>
          <cell r="O298">
            <v>75000</v>
          </cell>
        </row>
        <row r="299">
          <cell r="C299" t="str">
            <v>GFTUH0108</v>
          </cell>
          <cell r="D299">
            <v>18000</v>
          </cell>
          <cell r="E299">
            <v>18000</v>
          </cell>
          <cell r="F299">
            <v>12000</v>
          </cell>
          <cell r="G299">
            <v>12000</v>
          </cell>
          <cell r="H299">
            <v>12000</v>
          </cell>
          <cell r="I299">
            <v>12000</v>
          </cell>
          <cell r="J299">
            <v>12000</v>
          </cell>
          <cell r="K299">
            <v>96000</v>
          </cell>
          <cell r="L299">
            <v>95000</v>
          </cell>
          <cell r="M299">
            <v>95000</v>
          </cell>
          <cell r="N299">
            <v>75000</v>
          </cell>
          <cell r="O299">
            <v>75000</v>
          </cell>
        </row>
        <row r="300">
          <cell r="C300" t="str">
            <v>Q300-015976</v>
          </cell>
          <cell r="K300">
            <v>0</v>
          </cell>
          <cell r="L300">
            <v>30000</v>
          </cell>
          <cell r="M300">
            <v>105000</v>
          </cell>
          <cell r="N300">
            <v>105000</v>
          </cell>
          <cell r="O300">
            <v>105000</v>
          </cell>
        </row>
        <row r="301">
          <cell r="K301">
            <v>0</v>
          </cell>
        </row>
        <row r="302">
          <cell r="K302">
            <v>0</v>
          </cell>
        </row>
        <row r="303">
          <cell r="K303">
            <v>0</v>
          </cell>
        </row>
        <row r="304">
          <cell r="K304">
            <v>0</v>
          </cell>
        </row>
        <row r="305">
          <cell r="K305">
            <v>0</v>
          </cell>
        </row>
        <row r="306">
          <cell r="K306">
            <v>0</v>
          </cell>
        </row>
        <row r="307">
          <cell r="C307" t="str">
            <v>LJ63-16465A
(Gh81-15950a)</v>
          </cell>
          <cell r="K307">
            <v>0</v>
          </cell>
        </row>
        <row r="308">
          <cell r="C308" t="str">
            <v>LJ63-17830A liner
(Gh81-16482a)</v>
          </cell>
          <cell r="K308">
            <v>0</v>
          </cell>
        </row>
        <row r="309">
          <cell r="C309" t="str">
            <v>LJ63-16707A
(Gh81-15893a)</v>
          </cell>
          <cell r="K309">
            <v>0</v>
          </cell>
        </row>
        <row r="310">
          <cell r="C310" t="str">
            <v>T002-0070</v>
          </cell>
          <cell r="K310">
            <v>0</v>
          </cell>
        </row>
        <row r="311">
          <cell r="C311" t="str">
            <v>T002-0077</v>
          </cell>
          <cell r="K311">
            <v>0</v>
          </cell>
        </row>
        <row r="312">
          <cell r="C312" t="str">
            <v>SS20-00001A</v>
          </cell>
          <cell r="K312">
            <v>0</v>
          </cell>
        </row>
        <row r="313">
          <cell r="C313" t="str">
            <v>SS20-00002A</v>
          </cell>
          <cell r="K313">
            <v>0</v>
          </cell>
        </row>
        <row r="314">
          <cell r="C314" t="str">
            <v>SS20-00003A</v>
          </cell>
          <cell r="K314">
            <v>0</v>
          </cell>
        </row>
        <row r="315">
          <cell r="C315" t="str">
            <v>SS20-00004A</v>
          </cell>
          <cell r="K315">
            <v>0</v>
          </cell>
        </row>
        <row r="316">
          <cell r="C316" t="str">
            <v>SS20-00005A</v>
          </cell>
          <cell r="K316">
            <v>0</v>
          </cell>
        </row>
        <row r="317">
          <cell r="C317" t="str">
            <v>SS20-00006A</v>
          </cell>
          <cell r="K317">
            <v>0</v>
          </cell>
        </row>
        <row r="318">
          <cell r="C318" t="str">
            <v>SS20-00007A</v>
          </cell>
          <cell r="K318">
            <v>0</v>
          </cell>
        </row>
        <row r="319">
          <cell r="C319" t="str">
            <v>SS20-00008A</v>
          </cell>
          <cell r="K319">
            <v>0</v>
          </cell>
        </row>
        <row r="320">
          <cell r="C320" t="str">
            <v>SS20-00009A</v>
          </cell>
          <cell r="K320">
            <v>0</v>
          </cell>
        </row>
        <row r="321">
          <cell r="C321" t="str">
            <v>SS20-00010A</v>
          </cell>
          <cell r="K321">
            <v>0</v>
          </cell>
        </row>
        <row r="322">
          <cell r="C322" t="str">
            <v>SS20-00025A</v>
          </cell>
          <cell r="K322">
            <v>0</v>
          </cell>
        </row>
        <row r="323">
          <cell r="C323" t="str">
            <v>SS20-00026A</v>
          </cell>
          <cell r="K323">
            <v>0</v>
          </cell>
        </row>
        <row r="324">
          <cell r="C324" t="str">
            <v>SS20-00027A</v>
          </cell>
          <cell r="K324">
            <v>0</v>
          </cell>
        </row>
        <row r="325">
          <cell r="C325" t="str">
            <v>SS20-00028A</v>
          </cell>
          <cell r="K325">
            <v>0</v>
          </cell>
        </row>
        <row r="326">
          <cell r="C326" t="str">
            <v>SS20-00029A</v>
          </cell>
          <cell r="K326">
            <v>0</v>
          </cell>
        </row>
        <row r="327">
          <cell r="C327" t="str">
            <v>SS20-00030A</v>
          </cell>
          <cell r="K327">
            <v>0</v>
          </cell>
        </row>
        <row r="328">
          <cell r="C328" t="str">
            <v>SS20-00031A</v>
          </cell>
          <cell r="K328">
            <v>0</v>
          </cell>
        </row>
        <row r="329">
          <cell r="C329" t="str">
            <v>SS20-00032A</v>
          </cell>
          <cell r="K329">
            <v>0</v>
          </cell>
        </row>
        <row r="330">
          <cell r="C330" t="str">
            <v>SS20-00035A</v>
          </cell>
          <cell r="K330">
            <v>0</v>
          </cell>
        </row>
        <row r="331">
          <cell r="C331" t="str">
            <v>SS20-00036A</v>
          </cell>
          <cell r="K331">
            <v>0</v>
          </cell>
        </row>
        <row r="332">
          <cell r="C332" t="str">
            <v>SS20-00037A</v>
          </cell>
          <cell r="K332">
            <v>0</v>
          </cell>
        </row>
        <row r="333">
          <cell r="C333" t="str">
            <v>SS20-00038A</v>
          </cell>
          <cell r="K333">
            <v>0</v>
          </cell>
        </row>
        <row r="334">
          <cell r="C334" t="str">
            <v>SS20-00039A</v>
          </cell>
          <cell r="K334">
            <v>0</v>
          </cell>
        </row>
        <row r="335">
          <cell r="C335" t="str">
            <v>SS20-00040A</v>
          </cell>
          <cell r="K335">
            <v>0</v>
          </cell>
        </row>
        <row r="336">
          <cell r="C336" t="str">
            <v>SS20-00041A</v>
          </cell>
          <cell r="K336">
            <v>0</v>
          </cell>
        </row>
        <row r="337">
          <cell r="C337" t="str">
            <v>SS20-00042A</v>
          </cell>
          <cell r="K337">
            <v>0</v>
          </cell>
        </row>
        <row r="338">
          <cell r="C338" t="str">
            <v>SS20-00043A</v>
          </cell>
          <cell r="K338">
            <v>0</v>
          </cell>
        </row>
      </sheetData>
      <sheetData sheetId="9" refreshError="1"/>
      <sheetData sheetId="10" refreshError="1">
        <row r="3">
          <cell r="K3">
            <v>43962</v>
          </cell>
          <cell r="L3">
            <v>43963</v>
          </cell>
          <cell r="M3">
            <v>43964</v>
          </cell>
          <cell r="N3">
            <v>43965</v>
          </cell>
          <cell r="O3">
            <v>43966</v>
          </cell>
          <cell r="P3">
            <v>43967</v>
          </cell>
          <cell r="Q3">
            <v>43968</v>
          </cell>
          <cell r="T3" t="str">
            <v>W23</v>
          </cell>
          <cell r="U3" t="str">
            <v>W24</v>
          </cell>
        </row>
        <row r="233">
          <cell r="C233" t="str">
            <v>LJ63-16317B</v>
          </cell>
          <cell r="D233">
            <v>1000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 val="23.10"/>
      <sheetName val="Sheet1"/>
      <sheetName val="31.10"/>
      <sheetName val="07.11"/>
      <sheetName val="VẬT TƯ"/>
      <sheetName val="Sheet3"/>
      <sheetName val="STOCK (2)"/>
      <sheetName val="Total Tồn Vật tư"/>
      <sheetName val="FCSTSDV"/>
      <sheetName val="ống nhựa túi bóng"/>
      <sheetName val="VẬT TƯ sản xuất"/>
      <sheetName val="tồn Po t7"/>
      <sheetName val="tồn po t8"/>
      <sheetName val="Sheet2"/>
      <sheetName val="Sheet6"/>
      <sheetName val="ok"/>
      <sheetName val="04.06"/>
      <sheetName val="tính băng dính sạch"/>
      <sheetName val="tính tồn"/>
      <sheetName val="fcst"/>
    </sheetNames>
    <sheetDataSet>
      <sheetData sheetId="0"/>
      <sheetData sheetId="1"/>
      <sheetData sheetId="2"/>
      <sheetData sheetId="3"/>
      <sheetData sheetId="4"/>
      <sheetData sheetId="5"/>
      <sheetData sheetId="6"/>
      <sheetData sheetId="7"/>
      <sheetData sheetId="8">
        <row r="3">
          <cell r="A3" t="str">
            <v>8*17</v>
          </cell>
          <cell r="B3">
            <v>52850</v>
          </cell>
          <cell r="C3">
            <v>42500</v>
          </cell>
          <cell r="D3">
            <v>50550</v>
          </cell>
          <cell r="E3">
            <v>-8050</v>
          </cell>
          <cell r="F3">
            <v>11200</v>
          </cell>
          <cell r="G3">
            <v>13500</v>
          </cell>
        </row>
        <row r="9">
          <cell r="A9" t="str">
            <v>10*20</v>
          </cell>
          <cell r="B9">
            <v>34902</v>
          </cell>
          <cell r="C9">
            <v>38722</v>
          </cell>
          <cell r="D9">
            <v>38565</v>
          </cell>
          <cell r="E9">
            <v>157</v>
          </cell>
          <cell r="F9">
            <v>5863</v>
          </cell>
          <cell r="G9">
            <v>2200</v>
          </cell>
        </row>
        <row r="15">
          <cell r="A15" t="str">
            <v>8*10</v>
          </cell>
          <cell r="B15">
            <v>54354</v>
          </cell>
          <cell r="C15">
            <v>59144</v>
          </cell>
          <cell r="D15">
            <v>98664</v>
          </cell>
          <cell r="E15">
            <v>-39520</v>
          </cell>
          <cell r="F15">
            <v>50510</v>
          </cell>
          <cell r="G15">
            <v>6200</v>
          </cell>
        </row>
        <row r="21">
          <cell r="A21" t="str">
            <v>6*9</v>
          </cell>
          <cell r="B21">
            <v>7840</v>
          </cell>
          <cell r="C21">
            <v>15181</v>
          </cell>
          <cell r="D21">
            <v>12780</v>
          </cell>
          <cell r="E21">
            <v>2401</v>
          </cell>
          <cell r="F21">
            <v>38860</v>
          </cell>
          <cell r="G21">
            <v>33920</v>
          </cell>
        </row>
        <row r="27">
          <cell r="A27" t="str">
            <v>45*50*0.08</v>
          </cell>
          <cell r="B27">
            <v>636</v>
          </cell>
          <cell r="C27">
            <v>-2509</v>
          </cell>
          <cell r="D27">
            <v>4192</v>
          </cell>
          <cell r="E27">
            <v>-6701</v>
          </cell>
          <cell r="F27">
            <v>11127</v>
          </cell>
          <cell r="G27">
            <v>7571</v>
          </cell>
        </row>
        <row r="33">
          <cell r="A33" t="str">
            <v>45*60*0.05
(không đáy)</v>
          </cell>
          <cell r="B33">
            <v>1420</v>
          </cell>
          <cell r="C33">
            <v>1300</v>
          </cell>
          <cell r="D33">
            <v>1300</v>
          </cell>
          <cell r="E33">
            <v>0</v>
          </cell>
          <cell r="F33">
            <v>0</v>
          </cell>
          <cell r="G33">
            <v>120</v>
          </cell>
        </row>
        <row r="39">
          <cell r="A39" t="str">
            <v>15*26</v>
          </cell>
          <cell r="B39">
            <v>11905</v>
          </cell>
          <cell r="C39">
            <v>-32374</v>
          </cell>
          <cell r="D39">
            <v>25169</v>
          </cell>
          <cell r="E39">
            <v>-57543</v>
          </cell>
          <cell r="F39">
            <v>62226</v>
          </cell>
          <cell r="G39">
            <v>48962</v>
          </cell>
        </row>
        <row r="45">
          <cell r="A45" t="str">
            <v>20*31</v>
          </cell>
          <cell r="B45">
            <v>5216</v>
          </cell>
          <cell r="C45">
            <v>12789</v>
          </cell>
          <cell r="D45">
            <v>39580</v>
          </cell>
          <cell r="E45">
            <v>-26791</v>
          </cell>
          <cell r="F45">
            <v>67436</v>
          </cell>
          <cell r="G45">
            <v>33072</v>
          </cell>
        </row>
        <row r="46">
          <cell r="A46" t="str">
            <v>20*35</v>
          </cell>
        </row>
        <row r="47">
          <cell r="A47" t="str">
            <v>20*35</v>
          </cell>
        </row>
        <row r="48">
          <cell r="A48" t="str">
            <v>20*35</v>
          </cell>
        </row>
        <row r="50">
          <cell r="A50" t="str">
            <v>20*35</v>
          </cell>
        </row>
        <row r="51">
          <cell r="A51" t="str">
            <v>20*35</v>
          </cell>
          <cell r="B51">
            <v>1720</v>
          </cell>
          <cell r="C51">
            <v>-1397</v>
          </cell>
          <cell r="D51">
            <v>0</v>
          </cell>
          <cell r="E51">
            <v>-1397</v>
          </cell>
          <cell r="F51">
            <v>9840</v>
          </cell>
          <cell r="G51">
            <v>11560</v>
          </cell>
        </row>
        <row r="52">
          <cell r="A52" t="str">
            <v>20*35</v>
          </cell>
        </row>
        <row r="53">
          <cell r="A53" t="str">
            <v>20*35</v>
          </cell>
        </row>
        <row r="54">
          <cell r="A54" t="str">
            <v>20*35</v>
          </cell>
        </row>
        <row r="55">
          <cell r="A55" t="str">
            <v>20*35</v>
          </cell>
        </row>
        <row r="56">
          <cell r="A56" t="str">
            <v>20*35</v>
          </cell>
        </row>
        <row r="57">
          <cell r="A57" t="str">
            <v>60*77</v>
          </cell>
          <cell r="B57">
            <v>3866</v>
          </cell>
          <cell r="C57">
            <v>4662</v>
          </cell>
          <cell r="D57">
            <v>5291</v>
          </cell>
          <cell r="E57">
            <v>-629</v>
          </cell>
          <cell r="F57">
            <v>6205</v>
          </cell>
          <cell r="G57">
            <v>4780</v>
          </cell>
        </row>
        <row r="63">
          <cell r="A63" t="str">
            <v>77*63</v>
          </cell>
          <cell r="B63">
            <v>1580</v>
          </cell>
          <cell r="C63">
            <v>-238</v>
          </cell>
          <cell r="D63">
            <v>1917</v>
          </cell>
          <cell r="E63">
            <v>-2155</v>
          </cell>
          <cell r="F63">
            <v>3837</v>
          </cell>
          <cell r="G63">
            <v>3500</v>
          </cell>
        </row>
        <row r="69">
          <cell r="A69" t="str">
            <v>30*50*0.08</v>
          </cell>
          <cell r="B69">
            <v>211</v>
          </cell>
          <cell r="C69">
            <v>-6512</v>
          </cell>
          <cell r="D69">
            <v>2200</v>
          </cell>
          <cell r="E69">
            <v>-8712</v>
          </cell>
          <cell r="F69">
            <v>10700</v>
          </cell>
          <cell r="G69">
            <v>8711</v>
          </cell>
        </row>
        <row r="75">
          <cell r="A75" t="str">
            <v>8*40*.0.08</v>
          </cell>
          <cell r="B75">
            <v>9400</v>
          </cell>
          <cell r="C75">
            <v>8000</v>
          </cell>
          <cell r="D75">
            <v>8000</v>
          </cell>
          <cell r="E75">
            <v>0</v>
          </cell>
          <cell r="F75">
            <v>0</v>
          </cell>
          <cell r="G75">
            <v>1400</v>
          </cell>
        </row>
        <row r="81">
          <cell r="A81" t="str">
            <v>12*35*0.08</v>
          </cell>
          <cell r="B81">
            <v>3150</v>
          </cell>
          <cell r="C81">
            <v>0</v>
          </cell>
          <cell r="D81">
            <v>0</v>
          </cell>
          <cell r="E81">
            <v>0</v>
          </cell>
          <cell r="F81">
            <v>0</v>
          </cell>
          <cell r="G81">
            <v>3150</v>
          </cell>
        </row>
        <row r="87">
          <cell r="A87" t="str">
            <v>18*42</v>
          </cell>
          <cell r="B87">
            <v>9907</v>
          </cell>
          <cell r="C87">
            <v>9618</v>
          </cell>
          <cell r="D87">
            <v>28762</v>
          </cell>
          <cell r="E87">
            <v>-19144</v>
          </cell>
          <cell r="F87">
            <v>57337</v>
          </cell>
          <cell r="G87">
            <v>38482</v>
          </cell>
        </row>
        <row r="93">
          <cell r="A93" t="str">
            <v>6*120 mm</v>
          </cell>
          <cell r="B93">
            <v>0</v>
          </cell>
          <cell r="C93">
            <v>-80</v>
          </cell>
          <cell r="D93">
            <v>220</v>
          </cell>
          <cell r="E93">
            <v>-300</v>
          </cell>
          <cell r="F93">
            <v>300</v>
          </cell>
          <cell r="G93">
            <v>80</v>
          </cell>
        </row>
        <row r="99">
          <cell r="A99" t="str">
            <v>SEALING BACK (UV)
(Túi đóng hàng)
NEW</v>
          </cell>
          <cell r="B99">
            <v>14910</v>
          </cell>
          <cell r="C99">
            <v>10550</v>
          </cell>
          <cell r="D99">
            <v>10550</v>
          </cell>
          <cell r="E99">
            <v>0</v>
          </cell>
          <cell r="F99">
            <v>0</v>
          </cell>
          <cell r="G99">
            <v>4360</v>
          </cell>
        </row>
        <row r="105">
          <cell r="A105" t="str">
            <v>6"*75mm</v>
          </cell>
          <cell r="B105">
            <v>78</v>
          </cell>
          <cell r="C105">
            <v>81</v>
          </cell>
          <cell r="D105">
            <v>81</v>
          </cell>
          <cell r="E105">
            <v>0</v>
          </cell>
          <cell r="F105">
            <v>23</v>
          </cell>
          <cell r="G105">
            <v>20</v>
          </cell>
        </row>
        <row r="111">
          <cell r="A111" t="str">
            <v>6"*90mm</v>
          </cell>
          <cell r="B111">
            <v>83</v>
          </cell>
          <cell r="C111">
            <v>83</v>
          </cell>
          <cell r="D111">
            <v>83</v>
          </cell>
          <cell r="E111">
            <v>0</v>
          </cell>
          <cell r="F111">
            <v>0</v>
          </cell>
        </row>
        <row r="117">
          <cell r="A117" t="str">
            <v>6"*105mm</v>
          </cell>
          <cell r="B117">
            <v>0</v>
          </cell>
          <cell r="C117">
            <v>0</v>
          </cell>
          <cell r="D117">
            <v>0</v>
          </cell>
          <cell r="E117">
            <v>0</v>
          </cell>
          <cell r="F117">
            <v>0</v>
          </cell>
          <cell r="G117">
            <v>0</v>
          </cell>
        </row>
        <row r="123">
          <cell r="A123" t="str">
            <v>5T(77mm)*85mm key 5.5</v>
          </cell>
          <cell r="B123">
            <v>187</v>
          </cell>
          <cell r="C123">
            <v>28</v>
          </cell>
          <cell r="D123">
            <v>28</v>
          </cell>
          <cell r="E123">
            <v>0</v>
          </cell>
          <cell r="F123">
            <v>0</v>
          </cell>
          <cell r="G123">
            <v>159</v>
          </cell>
        </row>
        <row r="129">
          <cell r="A129" t="str">
            <v>6"*86mm</v>
          </cell>
          <cell r="B129">
            <v>0</v>
          </cell>
          <cell r="C129">
            <v>0</v>
          </cell>
          <cell r="D129">
            <v>0</v>
          </cell>
          <cell r="E129">
            <v>0</v>
          </cell>
          <cell r="F129">
            <v>0</v>
          </cell>
          <cell r="G129">
            <v>0</v>
          </cell>
        </row>
        <row r="135">
          <cell r="A135" t="str">
            <v>5T(77mm)*72mm key 5.5</v>
          </cell>
          <cell r="B135">
            <v>90</v>
          </cell>
          <cell r="C135">
            <v>90</v>
          </cell>
          <cell r="D135">
            <v>90</v>
          </cell>
          <cell r="E135">
            <v>0</v>
          </cell>
          <cell r="F135">
            <v>0</v>
          </cell>
          <cell r="G135">
            <v>0</v>
          </cell>
        </row>
        <row r="141">
          <cell r="A141" t="str">
            <v>5T(77mm)*81mm key 5.5</v>
          </cell>
          <cell r="B141">
            <v>78</v>
          </cell>
          <cell r="C141">
            <v>78</v>
          </cell>
          <cell r="D141">
            <v>78</v>
          </cell>
          <cell r="E141">
            <v>0</v>
          </cell>
          <cell r="F141">
            <v>0</v>
          </cell>
          <cell r="G141">
            <v>0</v>
          </cell>
        </row>
        <row r="147">
          <cell r="A147" t="str">
            <v>5T(77mm)*70mm key 5.5</v>
          </cell>
          <cell r="B147">
            <v>19</v>
          </cell>
          <cell r="C147">
            <v>19</v>
          </cell>
          <cell r="D147">
            <v>19</v>
          </cell>
          <cell r="E147">
            <v>0</v>
          </cell>
          <cell r="F147">
            <v>0</v>
          </cell>
          <cell r="G147">
            <v>0</v>
          </cell>
        </row>
        <row r="153">
          <cell r="A153" t="str">
            <v>5T(77mm)*71mm key 5.5</v>
          </cell>
          <cell r="B153">
            <v>181</v>
          </cell>
          <cell r="C153">
            <v>161</v>
          </cell>
          <cell r="D153">
            <v>161</v>
          </cell>
          <cell r="E153">
            <v>0</v>
          </cell>
          <cell r="F153">
            <v>0</v>
          </cell>
          <cell r="G153">
            <v>20</v>
          </cell>
        </row>
        <row r="159">
          <cell r="A159" t="str">
            <v>5T(77mm)*47mm key 5.5</v>
          </cell>
          <cell r="B159">
            <v>219</v>
          </cell>
          <cell r="C159">
            <v>52</v>
          </cell>
          <cell r="D159">
            <v>52</v>
          </cell>
          <cell r="E159">
            <v>0</v>
          </cell>
          <cell r="F159">
            <v>0</v>
          </cell>
          <cell r="G159">
            <v>167</v>
          </cell>
        </row>
        <row r="165">
          <cell r="A165" t="str">
            <v>5T(77mm)*21mm key 5.5</v>
          </cell>
          <cell r="B165">
            <v>370</v>
          </cell>
          <cell r="C165">
            <v>150</v>
          </cell>
          <cell r="D165">
            <v>150</v>
          </cell>
          <cell r="E165">
            <v>0</v>
          </cell>
          <cell r="F165">
            <v>0</v>
          </cell>
          <cell r="G165">
            <v>220</v>
          </cell>
        </row>
        <row r="171">
          <cell r="A171" t="str">
            <v>5T(77mm)*80mm key 5.5</v>
          </cell>
          <cell r="B171">
            <v>196</v>
          </cell>
          <cell r="C171">
            <v>0</v>
          </cell>
          <cell r="D171">
            <v>14</v>
          </cell>
          <cell r="E171">
            <v>-14</v>
          </cell>
          <cell r="F171">
            <v>14</v>
          </cell>
          <cell r="G171">
            <v>196</v>
          </cell>
        </row>
        <row r="177">
          <cell r="A177" t="str">
            <v>5T(77mm)*100mm key 5.5</v>
          </cell>
          <cell r="B177">
            <v>0</v>
          </cell>
          <cell r="C177">
            <v>149</v>
          </cell>
          <cell r="D177">
            <v>149</v>
          </cell>
          <cell r="E177">
            <v>0</v>
          </cell>
          <cell r="F177">
            <v>359</v>
          </cell>
          <cell r="G177">
            <v>210</v>
          </cell>
        </row>
        <row r="183">
          <cell r="A183" t="str">
            <v>5T(77mm)*64mm key 5.5</v>
          </cell>
          <cell r="B183">
            <v>82</v>
          </cell>
          <cell r="C183">
            <v>10</v>
          </cell>
          <cell r="D183">
            <v>10</v>
          </cell>
          <cell r="E183">
            <v>0</v>
          </cell>
          <cell r="F183">
            <v>0</v>
          </cell>
          <cell r="G183">
            <v>72</v>
          </cell>
        </row>
        <row r="189">
          <cell r="A189" t="str">
            <v>5T(77mm) 62mm key 5.5</v>
          </cell>
          <cell r="B189">
            <v>8</v>
          </cell>
          <cell r="C189">
            <v>0</v>
          </cell>
          <cell r="D189">
            <v>0</v>
          </cell>
          <cell r="E189">
            <v>0</v>
          </cell>
          <cell r="F189">
            <v>0</v>
          </cell>
          <cell r="G189">
            <v>8</v>
          </cell>
        </row>
        <row r="195">
          <cell r="A195" t="str">
            <v>5T(77mm) 63mm key 5.5</v>
          </cell>
          <cell r="B195">
            <v>128</v>
          </cell>
          <cell r="C195">
            <v>60</v>
          </cell>
          <cell r="D195">
            <v>60</v>
          </cell>
          <cell r="E195">
            <v>0</v>
          </cell>
          <cell r="F195">
            <v>0</v>
          </cell>
          <cell r="G195">
            <v>68</v>
          </cell>
        </row>
        <row r="201">
          <cell r="A201" t="str">
            <v>5T(77mm) 73mm key 5.5</v>
          </cell>
          <cell r="B201">
            <v>327</v>
          </cell>
          <cell r="C201">
            <v>227</v>
          </cell>
          <cell r="D201">
            <v>227</v>
          </cell>
          <cell r="E201">
            <v>0</v>
          </cell>
          <cell r="F201">
            <v>0</v>
          </cell>
          <cell r="G201">
            <v>100</v>
          </cell>
        </row>
        <row r="207">
          <cell r="A207" t="str">
            <v>5T(77mm)*76mm key 5.5</v>
          </cell>
          <cell r="B207">
            <v>0</v>
          </cell>
          <cell r="C207">
            <v>0</v>
          </cell>
          <cell r="D207">
            <v>0</v>
          </cell>
          <cell r="E207">
            <v>0</v>
          </cell>
          <cell r="F207">
            <v>0</v>
          </cell>
          <cell r="G207">
            <v>0</v>
          </cell>
        </row>
        <row r="213">
          <cell r="A213" t="str">
            <v>5T(77mm)*66mm key 5.5</v>
          </cell>
          <cell r="B213">
            <v>154</v>
          </cell>
          <cell r="C213">
            <v>221</v>
          </cell>
          <cell r="D213">
            <v>221</v>
          </cell>
          <cell r="E213">
            <v>0</v>
          </cell>
          <cell r="F213">
            <v>67</v>
          </cell>
          <cell r="G213">
            <v>0</v>
          </cell>
        </row>
        <row r="219">
          <cell r="A219" t="str">
            <v>5T(77mm)*60mm key 5.5</v>
          </cell>
          <cell r="B219">
            <v>77</v>
          </cell>
          <cell r="C219">
            <v>80</v>
          </cell>
          <cell r="D219">
            <v>78</v>
          </cell>
          <cell r="E219">
            <v>2</v>
          </cell>
          <cell r="F219">
            <v>140</v>
          </cell>
          <cell r="G219">
            <v>139</v>
          </cell>
        </row>
        <row r="225">
          <cell r="A225" t="str">
            <v>5T(77mm)*90mm key 5.5</v>
          </cell>
          <cell r="B225">
            <v>161</v>
          </cell>
          <cell r="C225">
            <v>161</v>
          </cell>
          <cell r="D225">
            <v>161</v>
          </cell>
          <cell r="E225">
            <v>0</v>
          </cell>
          <cell r="F225">
            <v>0</v>
          </cell>
          <cell r="G225">
            <v>0</v>
          </cell>
        </row>
        <row r="231">
          <cell r="A231" t="str">
            <v>5T(77mm)*68mm key 5.5</v>
          </cell>
          <cell r="B231">
            <v>35</v>
          </cell>
          <cell r="C231">
            <v>35</v>
          </cell>
          <cell r="D231">
            <v>35</v>
          </cell>
          <cell r="E231">
            <v>0</v>
          </cell>
          <cell r="F231">
            <v>0</v>
          </cell>
          <cell r="G231">
            <v>0</v>
          </cell>
        </row>
        <row r="237">
          <cell r="A237" t="str">
            <v>5T(77mm)*84mm key 5.5</v>
          </cell>
          <cell r="B237">
            <v>168</v>
          </cell>
          <cell r="C237">
            <v>153</v>
          </cell>
          <cell r="D237">
            <v>153</v>
          </cell>
          <cell r="E237">
            <v>0</v>
          </cell>
          <cell r="F237">
            <v>0</v>
          </cell>
          <cell r="G237">
            <v>15</v>
          </cell>
        </row>
        <row r="243">
          <cell r="A243" t="str">
            <v>5T(77mm)*33mm key 5.5</v>
          </cell>
          <cell r="B243">
            <v>266</v>
          </cell>
          <cell r="C243">
            <v>239</v>
          </cell>
          <cell r="D243">
            <v>239</v>
          </cell>
          <cell r="E243">
            <v>0</v>
          </cell>
          <cell r="F243">
            <v>309</v>
          </cell>
          <cell r="G243">
            <v>336</v>
          </cell>
        </row>
        <row r="249">
          <cell r="A249" t="str">
            <v>5T(77mm)* 67mm key 5.5</v>
          </cell>
          <cell r="B249">
            <v>248</v>
          </cell>
          <cell r="C249">
            <v>121</v>
          </cell>
          <cell r="D249">
            <v>121</v>
          </cell>
          <cell r="E249">
            <v>0</v>
          </cell>
          <cell r="F249">
            <v>0</v>
          </cell>
          <cell r="G249">
            <v>127</v>
          </cell>
        </row>
        <row r="255">
          <cell r="A255" t="str">
            <v>5T(77mm) *45mm key 5.5</v>
          </cell>
          <cell r="B255">
            <v>248</v>
          </cell>
          <cell r="C255">
            <v>166</v>
          </cell>
          <cell r="D255">
            <v>166</v>
          </cell>
          <cell r="E255">
            <v>0</v>
          </cell>
          <cell r="F255">
            <v>0</v>
          </cell>
          <cell r="G255">
            <v>82</v>
          </cell>
        </row>
        <row r="261">
          <cell r="A261" t="str">
            <v>5T(77mm)*87mm key 5.5</v>
          </cell>
          <cell r="B261">
            <v>173</v>
          </cell>
          <cell r="C261">
            <v>52</v>
          </cell>
          <cell r="D261">
            <v>52</v>
          </cell>
          <cell r="E261">
            <v>0</v>
          </cell>
          <cell r="F261">
            <v>0</v>
          </cell>
          <cell r="G261">
            <v>121</v>
          </cell>
        </row>
        <row r="267">
          <cell r="A267" t="str">
            <v>5T(77mm)*88mm key 5.5</v>
          </cell>
          <cell r="B267">
            <v>176</v>
          </cell>
          <cell r="C267">
            <v>136</v>
          </cell>
          <cell r="D267">
            <v>136</v>
          </cell>
          <cell r="E267">
            <v>0</v>
          </cell>
          <cell r="F267">
            <v>0</v>
          </cell>
          <cell r="G267">
            <v>40</v>
          </cell>
        </row>
        <row r="273">
          <cell r="A273" t="str">
            <v>5T(77mm)*86mm key 5.5</v>
          </cell>
          <cell r="B273">
            <v>0</v>
          </cell>
          <cell r="C273">
            <v>0</v>
          </cell>
          <cell r="D273">
            <v>0</v>
          </cell>
          <cell r="E273">
            <v>0</v>
          </cell>
          <cell r="F273">
            <v>0</v>
          </cell>
          <cell r="G273">
            <v>0</v>
          </cell>
        </row>
        <row r="279">
          <cell r="A279" t="str">
            <v>5T(77mm)*65mm key 5.5</v>
          </cell>
          <cell r="B279">
            <v>0</v>
          </cell>
          <cell r="C279">
            <v>0</v>
          </cell>
          <cell r="D279">
            <v>0</v>
          </cell>
          <cell r="E279">
            <v>0</v>
          </cell>
          <cell r="F279">
            <v>0</v>
          </cell>
          <cell r="G279">
            <v>0</v>
          </cell>
        </row>
        <row r="285">
          <cell r="A285" t="str">
            <v>6"*110mm</v>
          </cell>
          <cell r="B285">
            <v>0</v>
          </cell>
          <cell r="C285">
            <v>0</v>
          </cell>
          <cell r="D285">
            <v>0</v>
          </cell>
          <cell r="E285">
            <v>0</v>
          </cell>
          <cell r="F285">
            <v>0</v>
          </cell>
          <cell r="G285">
            <v>0</v>
          </cell>
        </row>
        <row r="291">
          <cell r="A291" t="str">
            <v>6"*80mm</v>
          </cell>
          <cell r="B291">
            <v>16</v>
          </cell>
          <cell r="C291">
            <v>14</v>
          </cell>
          <cell r="D291">
            <v>0</v>
          </cell>
          <cell r="E291">
            <v>14</v>
          </cell>
          <cell r="F291">
            <v>0</v>
          </cell>
          <cell r="G291">
            <v>16</v>
          </cell>
        </row>
        <row r="297">
          <cell r="A297" t="str">
            <v>6"*95mm</v>
          </cell>
          <cell r="B297">
            <v>8</v>
          </cell>
          <cell r="C297">
            <v>3</v>
          </cell>
          <cell r="D297">
            <v>3</v>
          </cell>
          <cell r="E297">
            <v>0</v>
          </cell>
          <cell r="F297">
            <v>0</v>
          </cell>
          <cell r="G297">
            <v>5</v>
          </cell>
        </row>
        <row r="303">
          <cell r="A303" t="str">
            <v>Lõi nhựa 4T(6")*120mm</v>
          </cell>
          <cell r="B303">
            <v>100</v>
          </cell>
          <cell r="C303">
            <v>361</v>
          </cell>
          <cell r="D303">
            <v>290</v>
          </cell>
          <cell r="E303">
            <v>71</v>
          </cell>
          <cell r="F303">
            <v>230</v>
          </cell>
          <cell r="G303">
            <v>40</v>
          </cell>
        </row>
        <row r="309">
          <cell r="A309" t="str">
            <v>Băng dính sạch 
투명테이프</v>
          </cell>
          <cell r="B309">
            <v>54</v>
          </cell>
          <cell r="C309">
            <v>-173</v>
          </cell>
          <cell r="D309">
            <v>150</v>
          </cell>
          <cell r="E309">
            <v>-323</v>
          </cell>
          <cell r="F309">
            <v>723</v>
          </cell>
          <cell r="G309">
            <v>627</v>
          </cell>
        </row>
        <row r="315">
          <cell r="A315" t="str">
            <v>Ống Inox</v>
          </cell>
          <cell r="B315">
            <v>0</v>
          </cell>
          <cell r="C315">
            <v>0</v>
          </cell>
          <cell r="D315">
            <v>0</v>
          </cell>
          <cell r="E315">
            <v>0</v>
          </cell>
          <cell r="F315">
            <v>0</v>
          </cell>
          <cell r="G315">
            <v>0</v>
          </cell>
        </row>
        <row r="321">
          <cell r="A321" t="str">
            <v>TRAY APAN</v>
          </cell>
          <cell r="B321">
            <v>0</v>
          </cell>
          <cell r="C321">
            <v>0</v>
          </cell>
          <cell r="D321">
            <v>0</v>
          </cell>
          <cell r="E321">
            <v>0</v>
          </cell>
          <cell r="F321">
            <v>0</v>
          </cell>
          <cell r="G321">
            <v>0</v>
          </cell>
        </row>
        <row r="327">
          <cell r="A327" t="str">
            <v>Gang tay cao su 
 장갑</v>
          </cell>
          <cell r="B327">
            <v>15500</v>
          </cell>
          <cell r="C327">
            <v>71380</v>
          </cell>
          <cell r="D327">
            <v>15250</v>
          </cell>
          <cell r="E327">
            <v>56130</v>
          </cell>
          <cell r="F327">
            <v>35600</v>
          </cell>
          <cell r="G327">
            <v>35850</v>
          </cell>
          <cell r="H327">
            <v>1558.69565217391</v>
          </cell>
        </row>
        <row r="332">
          <cell r="A332" t="str">
            <v>Khẩu Trang  y tế / Face mask (White) 3 lớp  (9*18mm) EA</v>
          </cell>
          <cell r="B332">
            <v>39650</v>
          </cell>
          <cell r="C332">
            <v>77130</v>
          </cell>
          <cell r="D332">
            <v>17150</v>
          </cell>
          <cell r="E332">
            <v>59980</v>
          </cell>
          <cell r="F332">
            <v>6200</v>
          </cell>
          <cell r="G332">
            <v>28700</v>
          </cell>
          <cell r="H332">
            <v>1247.8260869565199</v>
          </cell>
        </row>
        <row r="337">
          <cell r="A337" t="str">
            <v>Mũ chụp tóc phòng sạch
Clearn Hair hat</v>
          </cell>
          <cell r="B337">
            <v>10700</v>
          </cell>
          <cell r="C337">
            <v>20750</v>
          </cell>
          <cell r="D337">
            <v>700</v>
          </cell>
          <cell r="E337">
            <v>20050</v>
          </cell>
          <cell r="F337">
            <v>0</v>
          </cell>
          <cell r="G337">
            <v>10000</v>
          </cell>
          <cell r="H337">
            <v>434.78260869565202</v>
          </cell>
        </row>
        <row r="342">
          <cell r="A342" t="str">
            <v>Khăn lau PS PL3008
Claearoom wipers 
걸레 (Box)</v>
          </cell>
          <cell r="B342">
            <v>41</v>
          </cell>
          <cell r="C342">
            <v>134</v>
          </cell>
          <cell r="D342">
            <v>106</v>
          </cell>
          <cell r="E342">
            <v>28</v>
          </cell>
          <cell r="F342">
            <v>482</v>
          </cell>
          <cell r="G342">
            <v>417</v>
          </cell>
          <cell r="H342">
            <v>18.130434782608699</v>
          </cell>
        </row>
        <row r="347">
          <cell r="A347" t="str">
            <v>Cồn (Ancol)
 Nồng độ 99.9%
알코올
(Lit)</v>
          </cell>
          <cell r="B347">
            <v>52</v>
          </cell>
          <cell r="C347">
            <v>114</v>
          </cell>
          <cell r="D347">
            <v>0</v>
          </cell>
          <cell r="E347">
            <v>114</v>
          </cell>
          <cell r="F347">
            <v>285</v>
          </cell>
          <cell r="G347">
            <v>337</v>
          </cell>
          <cell r="H347">
            <v>14.6521739130435</v>
          </cell>
        </row>
        <row r="352">
          <cell r="A352" t="str">
            <v>Con lăn dính bụi /
 Sticky roller/스티키 롤러
15cm*17M   Roll</v>
          </cell>
          <cell r="B352">
            <v>152</v>
          </cell>
          <cell r="C352">
            <v>165</v>
          </cell>
          <cell r="D352">
            <v>108</v>
          </cell>
          <cell r="E352">
            <v>57</v>
          </cell>
          <cell r="F352">
            <v>71</v>
          </cell>
          <cell r="G352">
            <v>115</v>
          </cell>
          <cell r="H352">
            <v>5</v>
          </cell>
        </row>
        <row r="357">
          <cell r="A357" t="str">
            <v>Con lăn dính bụi /
 Sticky roller/스티키 롤러
 30cm*17M   Roll</v>
          </cell>
          <cell r="B357">
            <v>135</v>
          </cell>
          <cell r="C357">
            <v>225</v>
          </cell>
          <cell r="D357">
            <v>133</v>
          </cell>
          <cell r="E357">
            <v>92</v>
          </cell>
          <cell r="F357">
            <v>153</v>
          </cell>
          <cell r="G357">
            <v>155</v>
          </cell>
          <cell r="H357">
            <v>6.7391304347826102</v>
          </cell>
        </row>
        <row r="362">
          <cell r="A362" t="str">
            <v>Con lăn dính bụi /
 Sticky roller/스티키 롤러
20cm*17M   Roll</v>
          </cell>
          <cell r="B362">
            <v>150</v>
          </cell>
          <cell r="C362">
            <v>218</v>
          </cell>
          <cell r="D362">
            <v>129</v>
          </cell>
          <cell r="E362">
            <v>89</v>
          </cell>
          <cell r="F362">
            <v>89</v>
          </cell>
          <cell r="G362">
            <v>110</v>
          </cell>
          <cell r="H362">
            <v>4.7826086956521703</v>
          </cell>
        </row>
        <row r="367">
          <cell r="A367" t="str">
            <v>Giấy phòng sạch
clean paper
A4 컬러 용지</v>
          </cell>
          <cell r="B367">
            <v>2</v>
          </cell>
          <cell r="C367">
            <v>132</v>
          </cell>
          <cell r="D367">
            <v>2</v>
          </cell>
          <cell r="E367">
            <v>130</v>
          </cell>
          <cell r="F367">
            <v>214</v>
          </cell>
          <cell r="G367">
            <v>214</v>
          </cell>
          <cell r="H367">
            <v>9.3043478260869605</v>
          </cell>
        </row>
        <row r="372">
          <cell r="A372" t="str">
            <v>Miếng Vàng 
 백업판</v>
          </cell>
          <cell r="B372">
            <v>709</v>
          </cell>
          <cell r="C372">
            <v>816</v>
          </cell>
          <cell r="D372">
            <v>670</v>
          </cell>
          <cell r="E372">
            <v>146</v>
          </cell>
          <cell r="F372">
            <v>151</v>
          </cell>
          <cell r="G372">
            <v>190</v>
          </cell>
          <cell r="H372">
            <v>8.2608695652173907</v>
          </cell>
        </row>
        <row r="377">
          <cell r="A377" t="str">
            <v>WD40</v>
          </cell>
          <cell r="B377">
            <v>61</v>
          </cell>
          <cell r="C377">
            <v>66</v>
          </cell>
          <cell r="D377">
            <v>44</v>
          </cell>
          <cell r="E377">
            <v>22</v>
          </cell>
          <cell r="F377">
            <v>0</v>
          </cell>
          <cell r="G377">
            <v>17</v>
          </cell>
          <cell r="H377">
            <v>0.73913043478260898</v>
          </cell>
        </row>
        <row r="382">
          <cell r="A382" t="str">
            <v>Bút Marking 매직팬</v>
          </cell>
          <cell r="B382">
            <v>61</v>
          </cell>
          <cell r="C382">
            <v>920</v>
          </cell>
          <cell r="D382">
            <v>10</v>
          </cell>
          <cell r="E382">
            <v>910</v>
          </cell>
          <cell r="F382">
            <v>580</v>
          </cell>
          <cell r="G382">
            <v>631</v>
          </cell>
          <cell r="H382">
            <v>27.434782608695699</v>
          </cell>
        </row>
        <row r="387">
          <cell r="A387" t="str">
            <v>Thảm dính bụi PS  
sticky mat
테이프 600*90
EA</v>
          </cell>
          <cell r="B387">
            <v>735</v>
          </cell>
          <cell r="C387">
            <v>1063</v>
          </cell>
          <cell r="D387">
            <v>66</v>
          </cell>
          <cell r="E387">
            <v>997</v>
          </cell>
          <cell r="F387">
            <v>500</v>
          </cell>
          <cell r="G387">
            <v>1169</v>
          </cell>
          <cell r="H387">
            <v>50.826086956521699</v>
          </cell>
        </row>
        <row r="392">
          <cell r="A392" t="str">
            <v>Màng chít xanh
블루 비닐</v>
          </cell>
          <cell r="B392">
            <v>17</v>
          </cell>
          <cell r="C392">
            <v>93</v>
          </cell>
          <cell r="D392">
            <v>13</v>
          </cell>
          <cell r="E392">
            <v>80</v>
          </cell>
          <cell r="F392">
            <v>0</v>
          </cell>
          <cell r="G392">
            <v>4</v>
          </cell>
          <cell r="H392">
            <v>0.173913043478261</v>
          </cell>
        </row>
        <row r="397">
          <cell r="A397" t="str">
            <v>Màng chít trắng
흰색 비닐</v>
          </cell>
          <cell r="B397">
            <v>10</v>
          </cell>
          <cell r="C397">
            <v>84</v>
          </cell>
          <cell r="D397">
            <v>1</v>
          </cell>
          <cell r="E397">
            <v>83</v>
          </cell>
          <cell r="F397">
            <v>0</v>
          </cell>
          <cell r="G397">
            <v>9</v>
          </cell>
          <cell r="H397">
            <v>0.39130434782608697</v>
          </cell>
        </row>
        <row r="402">
          <cell r="A402" t="str">
            <v>TEM DECAL LABEL
110mm*100m  
roll</v>
          </cell>
          <cell r="B402">
            <v>0</v>
          </cell>
          <cell r="C402">
            <v>0</v>
          </cell>
          <cell r="D402">
            <v>0</v>
          </cell>
          <cell r="E402">
            <v>0</v>
          </cell>
          <cell r="F402">
            <v>0</v>
          </cell>
          <cell r="G402">
            <v>0</v>
          </cell>
          <cell r="H402">
            <v>0</v>
          </cell>
        </row>
        <row r="407">
          <cell r="A407" t="str">
            <v>TEM PVC (PVC LABEL)
Recycal</v>
          </cell>
          <cell r="B407">
            <v>3</v>
          </cell>
          <cell r="C407">
            <v>3</v>
          </cell>
          <cell r="D407">
            <v>3</v>
          </cell>
          <cell r="E407">
            <v>0</v>
          </cell>
          <cell r="F407">
            <v>0</v>
          </cell>
          <cell r="G407">
            <v>0</v>
          </cell>
          <cell r="H407">
            <v>0</v>
          </cell>
        </row>
        <row r="412">
          <cell r="A412" t="str">
            <v>TEM PVC (PVC LABEL)
100mm*65mm*100mm
(1470EA/Roll)</v>
          </cell>
          <cell r="B412">
            <v>64</v>
          </cell>
          <cell r="C412">
            <v>161</v>
          </cell>
          <cell r="D412">
            <v>116</v>
          </cell>
          <cell r="E412">
            <v>45</v>
          </cell>
          <cell r="F412">
            <v>238</v>
          </cell>
          <cell r="G412">
            <v>186</v>
          </cell>
          <cell r="H412">
            <v>8.0869565217391308</v>
          </cell>
        </row>
        <row r="417">
          <cell r="A417" t="str">
            <v>KEO CHẤM BỤI
젤리클리너 (Box)</v>
          </cell>
          <cell r="B417">
            <v>2</v>
          </cell>
          <cell r="C417">
            <v>2</v>
          </cell>
          <cell r="D417">
            <v>2</v>
          </cell>
          <cell r="E417">
            <v>0</v>
          </cell>
          <cell r="F417">
            <v>0</v>
          </cell>
          <cell r="G417">
            <v>0</v>
          </cell>
          <cell r="H417">
            <v>0</v>
          </cell>
        </row>
        <row r="422">
          <cell r="A422" t="str">
            <v>LỌ ĐỰNG CỒN</v>
          </cell>
          <cell r="B422">
            <v>10</v>
          </cell>
          <cell r="C422">
            <v>10</v>
          </cell>
          <cell r="D422">
            <v>10</v>
          </cell>
          <cell r="E422">
            <v>0</v>
          </cell>
          <cell r="F422">
            <v>0</v>
          </cell>
          <cell r="G422">
            <v>0</v>
          </cell>
          <cell r="H422">
            <v>0</v>
          </cell>
        </row>
        <row r="427">
          <cell r="A427" t="str">
            <v>Mực in tem
 라벨 인쇄하는 잉크
EA</v>
          </cell>
          <cell r="B427">
            <v>32</v>
          </cell>
          <cell r="C427">
            <v>40</v>
          </cell>
          <cell r="D427">
            <v>34</v>
          </cell>
          <cell r="E427">
            <v>6</v>
          </cell>
          <cell r="F427">
            <v>75</v>
          </cell>
          <cell r="G427">
            <v>73</v>
          </cell>
          <cell r="H427">
            <v>3.1739130434782599</v>
          </cell>
        </row>
        <row r="432">
          <cell r="A432" t="str">
            <v>PIN ĐÈN</v>
          </cell>
          <cell r="B432">
            <v>0</v>
          </cell>
          <cell r="C432">
            <v>0</v>
          </cell>
          <cell r="D432">
            <v>0</v>
          </cell>
          <cell r="E432">
            <v>0</v>
          </cell>
          <cell r="F432">
            <v>0</v>
          </cell>
          <cell r="G432">
            <v>0</v>
          </cell>
          <cell r="H432">
            <v>0</v>
          </cell>
        </row>
        <row r="437">
          <cell r="A437" t="str">
            <v>라인테이프 
Line Tape  xanh dương ( Blue) 48mm*33m</v>
          </cell>
          <cell r="B437">
            <v>54</v>
          </cell>
          <cell r="C437">
            <v>33</v>
          </cell>
          <cell r="D437">
            <v>85</v>
          </cell>
          <cell r="E437">
            <v>-52</v>
          </cell>
          <cell r="F437">
            <v>100</v>
          </cell>
          <cell r="G437">
            <v>69</v>
          </cell>
          <cell r="H437">
            <v>3</v>
          </cell>
        </row>
        <row r="442">
          <cell r="A442" t="str">
            <v>라인테이프 
Line Tape màu vàng ( yellow) 48mm*33m</v>
          </cell>
          <cell r="B442">
            <v>69</v>
          </cell>
          <cell r="C442">
            <v>82</v>
          </cell>
          <cell r="D442">
            <v>131</v>
          </cell>
          <cell r="E442">
            <v>-49</v>
          </cell>
          <cell r="F442">
            <v>100</v>
          </cell>
          <cell r="G442">
            <v>38</v>
          </cell>
          <cell r="H442">
            <v>1.65217391304348</v>
          </cell>
        </row>
        <row r="447">
          <cell r="A447" t="str">
            <v>라인테이프 
Line Tape màu đỏ (red) 48mm*33m</v>
          </cell>
          <cell r="B447">
            <v>0</v>
          </cell>
          <cell r="C447">
            <v>6</v>
          </cell>
          <cell r="D447">
            <v>55</v>
          </cell>
          <cell r="E447">
            <v>-49</v>
          </cell>
          <cell r="F447">
            <v>66</v>
          </cell>
          <cell r="G447">
            <v>11</v>
          </cell>
          <cell r="H447">
            <v>0.47826086956521702</v>
          </cell>
        </row>
        <row r="452">
          <cell r="A452" t="str">
            <v>Xốp trắng 1T
Sponge 1T White</v>
          </cell>
          <cell r="B452">
            <v>245</v>
          </cell>
          <cell r="C452">
            <v>350</v>
          </cell>
          <cell r="D452">
            <v>147</v>
          </cell>
          <cell r="E452">
            <v>203</v>
          </cell>
          <cell r="F452">
            <v>110</v>
          </cell>
          <cell r="G452">
            <v>208</v>
          </cell>
          <cell r="H452">
            <v>9.0434782608695592</v>
          </cell>
        </row>
        <row r="457">
          <cell r="A457" t="str">
            <v>Xốp trắng 2T
Sponge 2T White</v>
          </cell>
          <cell r="B457">
            <v>71</v>
          </cell>
          <cell r="C457">
            <v>700</v>
          </cell>
          <cell r="D457">
            <v>222</v>
          </cell>
          <cell r="E457">
            <v>478</v>
          </cell>
          <cell r="F457">
            <v>300</v>
          </cell>
          <cell r="G457">
            <v>149</v>
          </cell>
          <cell r="H457">
            <v>6.4782608695652204</v>
          </cell>
        </row>
        <row r="462">
          <cell r="A462" t="str">
            <v>Xốp trắng 3T
Sponge 3T White</v>
          </cell>
          <cell r="B462">
            <v>97</v>
          </cell>
          <cell r="C462">
            <v>42</v>
          </cell>
          <cell r="D462">
            <v>42</v>
          </cell>
          <cell r="E462">
            <v>0</v>
          </cell>
          <cell r="F462">
            <v>0</v>
          </cell>
          <cell r="G462">
            <v>55</v>
          </cell>
          <cell r="H462">
            <v>2.39130434782609</v>
          </cell>
        </row>
        <row r="467">
          <cell r="A467" t="str">
            <v>Xốp trắng 5T
Sponge 5T White</v>
          </cell>
          <cell r="B467">
            <v>309</v>
          </cell>
          <cell r="C467">
            <v>309</v>
          </cell>
          <cell r="D467">
            <v>309</v>
          </cell>
          <cell r="E467">
            <v>0</v>
          </cell>
          <cell r="F467">
            <v>0</v>
          </cell>
          <cell r="G467">
            <v>0</v>
          </cell>
          <cell r="H467">
            <v>0</v>
          </cell>
        </row>
        <row r="472">
          <cell r="A472" t="str">
            <v>Xốp vàng 1T
Sponge 1T Yellow</v>
          </cell>
          <cell r="B472">
            <v>419</v>
          </cell>
          <cell r="C472">
            <v>808</v>
          </cell>
          <cell r="D472">
            <v>517</v>
          </cell>
          <cell r="E472">
            <v>291</v>
          </cell>
          <cell r="F472">
            <v>269</v>
          </cell>
          <cell r="G472">
            <v>171</v>
          </cell>
          <cell r="H472">
            <v>7.4347826086956497</v>
          </cell>
        </row>
        <row r="477">
          <cell r="A477" t="str">
            <v>Xốp vàng 2T
Sponge 2T Yellow</v>
          </cell>
          <cell r="B477">
            <v>144</v>
          </cell>
          <cell r="C477">
            <v>355</v>
          </cell>
          <cell r="D477">
            <v>130</v>
          </cell>
          <cell r="E477">
            <v>225</v>
          </cell>
          <cell r="F477">
            <v>160</v>
          </cell>
          <cell r="G477">
            <v>174</v>
          </cell>
          <cell r="H477">
            <v>7.5652173913043503</v>
          </cell>
        </row>
        <row r="482">
          <cell r="A482" t="str">
            <v>Xốp cam 1T CY TECH</v>
          </cell>
          <cell r="B482">
            <v>38</v>
          </cell>
          <cell r="C482">
            <v>217</v>
          </cell>
          <cell r="D482">
            <v>74</v>
          </cell>
          <cell r="E482">
            <v>143</v>
          </cell>
          <cell r="F482">
            <v>124</v>
          </cell>
          <cell r="G482">
            <v>88</v>
          </cell>
          <cell r="H482">
            <v>3.8260869565217401</v>
          </cell>
        </row>
        <row r="487">
          <cell r="A487" t="str">
            <v>Xốp cam 1.5T CY TECH</v>
          </cell>
          <cell r="B487">
            <v>84</v>
          </cell>
          <cell r="C487">
            <v>216</v>
          </cell>
          <cell r="D487">
            <v>74</v>
          </cell>
          <cell r="E487">
            <v>142</v>
          </cell>
          <cell r="F487">
            <v>89</v>
          </cell>
          <cell r="G487">
            <v>99</v>
          </cell>
          <cell r="H487">
            <v>4.3043478260869596</v>
          </cell>
        </row>
        <row r="492">
          <cell r="A492" t="str">
            <v>Xốp cam 2T CY TECH</v>
          </cell>
          <cell r="B492">
            <v>104</v>
          </cell>
          <cell r="C492">
            <v>159</v>
          </cell>
          <cell r="D492">
            <v>89</v>
          </cell>
          <cell r="E492">
            <v>70</v>
          </cell>
          <cell r="F492">
            <v>84</v>
          </cell>
          <cell r="G492">
            <v>99</v>
          </cell>
          <cell r="H492">
            <v>4.3043478260869596</v>
          </cell>
        </row>
        <row r="497">
          <cell r="A497" t="str">
            <v>Xốp cam 3T CY TECH</v>
          </cell>
          <cell r="B497">
            <v>146</v>
          </cell>
          <cell r="C497">
            <v>316</v>
          </cell>
          <cell r="D497">
            <v>94</v>
          </cell>
          <cell r="E497">
            <v>222</v>
          </cell>
          <cell r="F497">
            <v>0</v>
          </cell>
          <cell r="G497">
            <v>52</v>
          </cell>
          <cell r="H497">
            <v>2.2608695652173898</v>
          </cell>
        </row>
        <row r="502">
          <cell r="A502" t="str">
            <v>Xốp đen 2T</v>
          </cell>
          <cell r="B502">
            <v>179</v>
          </cell>
          <cell r="C502">
            <v>374</v>
          </cell>
          <cell r="D502">
            <v>253</v>
          </cell>
          <cell r="E502">
            <v>121</v>
          </cell>
          <cell r="F502">
            <v>113</v>
          </cell>
          <cell r="G502">
            <v>39</v>
          </cell>
          <cell r="H502">
            <v>1.6956521739130399</v>
          </cell>
        </row>
        <row r="507">
          <cell r="A507" t="str">
            <v>Xốp xanh 2T</v>
          </cell>
          <cell r="B507">
            <v>88</v>
          </cell>
          <cell r="C507">
            <v>334</v>
          </cell>
          <cell r="D507">
            <v>162</v>
          </cell>
          <cell r="E507">
            <v>172</v>
          </cell>
          <cell r="F507">
            <v>139</v>
          </cell>
          <cell r="G507">
            <v>65</v>
          </cell>
          <cell r="H507">
            <v>2.8260869565217401</v>
          </cell>
        </row>
        <row r="512">
          <cell r="A512" t="str">
            <v>Xốp xanh 1T</v>
          </cell>
          <cell r="B512">
            <v>0</v>
          </cell>
          <cell r="C512">
            <v>0</v>
          </cell>
          <cell r="D512">
            <v>0</v>
          </cell>
          <cell r="E512">
            <v>0</v>
          </cell>
          <cell r="F512">
            <v>0</v>
          </cell>
          <cell r="G512">
            <v>0</v>
          </cell>
          <cell r="H512">
            <v>0</v>
          </cell>
        </row>
        <row r="517">
          <cell r="A517" t="str">
            <v>DYT 950G
30*200</v>
          </cell>
          <cell r="B517">
            <v>15</v>
          </cell>
          <cell r="C517">
            <v>117</v>
          </cell>
          <cell r="D517">
            <v>0</v>
          </cell>
          <cell r="E517">
            <v>117</v>
          </cell>
          <cell r="F517">
            <v>0</v>
          </cell>
          <cell r="G517">
            <v>15</v>
          </cell>
          <cell r="H517">
            <v>0.65217391304347805</v>
          </cell>
        </row>
        <row r="522">
          <cell r="A522" t="str">
            <v>DYT 950G
40*500</v>
          </cell>
          <cell r="B522">
            <v>2</v>
          </cell>
          <cell r="C522">
            <v>51</v>
          </cell>
          <cell r="D522">
            <v>1</v>
          </cell>
          <cell r="E522">
            <v>50</v>
          </cell>
          <cell r="F522">
            <v>10</v>
          </cell>
          <cell r="G522">
            <v>11</v>
          </cell>
          <cell r="H522">
            <v>0.47826086956521702</v>
          </cell>
        </row>
        <row r="527">
          <cell r="A527" t="str">
            <v>DYT 950G
50*500</v>
          </cell>
          <cell r="B527">
            <v>89</v>
          </cell>
          <cell r="C527">
            <v>74</v>
          </cell>
          <cell r="D527">
            <v>74</v>
          </cell>
          <cell r="E527">
            <v>0</v>
          </cell>
          <cell r="F527">
            <v>0</v>
          </cell>
          <cell r="G527">
            <v>15</v>
          </cell>
          <cell r="H527">
            <v>0.65217391304347805</v>
          </cell>
        </row>
        <row r="532">
          <cell r="A532" t="str">
            <v>DYT 950G
80*500</v>
          </cell>
          <cell r="B532">
            <v>7</v>
          </cell>
          <cell r="C532">
            <v>104</v>
          </cell>
          <cell r="D532">
            <v>2</v>
          </cell>
          <cell r="E532">
            <v>102</v>
          </cell>
          <cell r="F532">
            <v>0</v>
          </cell>
          <cell r="G532">
            <v>5</v>
          </cell>
          <cell r="H532">
            <v>0.217391304347826</v>
          </cell>
        </row>
        <row r="537">
          <cell r="A537" t="str">
            <v>JYS G60
20*50</v>
          </cell>
          <cell r="B537">
            <v>3</v>
          </cell>
          <cell r="C537">
            <v>0</v>
          </cell>
          <cell r="D537">
            <v>0</v>
          </cell>
          <cell r="E537">
            <v>0</v>
          </cell>
          <cell r="F537">
            <v>85</v>
          </cell>
          <cell r="G537">
            <v>88</v>
          </cell>
          <cell r="H537">
            <v>3.8260869565217401</v>
          </cell>
        </row>
        <row r="542">
          <cell r="A542" t="str">
            <v>Túi bóng (Poly bag)
 플리백
26*15*0.05T(LOẠI B)</v>
          </cell>
          <cell r="B542">
            <v>14189</v>
          </cell>
          <cell r="C542">
            <v>29880</v>
          </cell>
          <cell r="D542">
            <v>6989</v>
          </cell>
          <cell r="E542">
            <v>22891</v>
          </cell>
          <cell r="F542">
            <v>0</v>
          </cell>
          <cell r="G542">
            <v>7200</v>
          </cell>
          <cell r="H542">
            <v>313.04347826087002</v>
          </cell>
        </row>
        <row r="547">
          <cell r="A547" t="str">
            <v>Túi bóng (Poly bag)
 플리백
80*80*0.05T ( LOẠI B)</v>
          </cell>
          <cell r="B547">
            <v>1937</v>
          </cell>
          <cell r="C547">
            <v>8500</v>
          </cell>
          <cell r="D547">
            <v>3400</v>
          </cell>
          <cell r="E547">
            <v>5100</v>
          </cell>
          <cell r="F547">
            <v>3625</v>
          </cell>
          <cell r="G547">
            <v>2162</v>
          </cell>
          <cell r="H547">
            <v>94</v>
          </cell>
        </row>
        <row r="552">
          <cell r="A552" t="str">
            <v>Túi bóng (Poly bag)
 플리백
100*130*0.05T (LOẠI B)</v>
          </cell>
          <cell r="B552">
            <v>527</v>
          </cell>
          <cell r="C552">
            <v>10388</v>
          </cell>
          <cell r="D552">
            <v>5280</v>
          </cell>
          <cell r="E552">
            <v>5108</v>
          </cell>
          <cell r="F552">
            <v>12503</v>
          </cell>
          <cell r="G552">
            <v>7750</v>
          </cell>
          <cell r="H552">
            <v>336.95652173912998</v>
          </cell>
        </row>
        <row r="557">
          <cell r="A557" t="str">
            <v>Túi bóng (Poly bag)
 플리백
170*130*0.05T (LOẠI B)</v>
          </cell>
          <cell r="B557">
            <v>2645</v>
          </cell>
          <cell r="C557">
            <v>14568</v>
          </cell>
          <cell r="D557">
            <v>2550</v>
          </cell>
          <cell r="E557">
            <v>12018</v>
          </cell>
          <cell r="F557">
            <v>0</v>
          </cell>
          <cell r="G557">
            <v>95</v>
          </cell>
          <cell r="H557">
            <v>4.1304347826086998</v>
          </cell>
        </row>
        <row r="562">
          <cell r="A562" t="str">
            <v>Clear silicon
40mm*50m
부자재  Roll</v>
          </cell>
          <cell r="C562">
            <v>0</v>
          </cell>
          <cell r="E562">
            <v>0</v>
          </cell>
          <cell r="F562">
            <v>0</v>
          </cell>
          <cell r="G562">
            <v>0</v>
          </cell>
          <cell r="H562">
            <v>0</v>
          </cell>
        </row>
        <row r="567">
          <cell r="A567" t="str">
            <v>DYT 950C</v>
          </cell>
          <cell r="B567">
            <v>2</v>
          </cell>
          <cell r="C567">
            <v>-2</v>
          </cell>
          <cell r="D567">
            <v>-2</v>
          </cell>
          <cell r="E567">
            <v>0</v>
          </cell>
          <cell r="F567">
            <v>0</v>
          </cell>
          <cell r="G567">
            <v>4</v>
          </cell>
          <cell r="H567">
            <v>0.173913043478261</v>
          </cell>
        </row>
        <row r="572">
          <cell r="A572" t="str">
            <v>Thùng Carton
490*340*240
EA</v>
          </cell>
          <cell r="B572">
            <v>20</v>
          </cell>
          <cell r="C572">
            <v>523</v>
          </cell>
          <cell r="D572">
            <v>332</v>
          </cell>
          <cell r="E572">
            <v>191</v>
          </cell>
          <cell r="F572">
            <v>312</v>
          </cell>
          <cell r="G572">
            <v>0</v>
          </cell>
          <cell r="H572">
            <v>0</v>
          </cell>
        </row>
        <row r="577">
          <cell r="A577" t="str">
            <v>SNHD-126YL</v>
          </cell>
          <cell r="B577">
            <v>14</v>
          </cell>
          <cell r="C577">
            <v>8</v>
          </cell>
          <cell r="D577">
            <v>8</v>
          </cell>
          <cell r="E577">
            <v>0</v>
          </cell>
          <cell r="F577">
            <v>0</v>
          </cell>
          <cell r="G577">
            <v>6</v>
          </cell>
          <cell r="H577">
            <v>0.26086956521739102</v>
          </cell>
        </row>
        <row r="582">
          <cell r="A582" t="str">
            <v>Xốp bóng khí
sponge foam balloon
1200mm*100m</v>
          </cell>
          <cell r="B582">
            <v>1.5</v>
          </cell>
          <cell r="C582">
            <v>5.5</v>
          </cell>
          <cell r="D582">
            <v>1.5</v>
          </cell>
          <cell r="E582">
            <v>4</v>
          </cell>
          <cell r="F582">
            <v>0</v>
          </cell>
          <cell r="G582">
            <v>0</v>
          </cell>
          <cell r="H582">
            <v>0</v>
          </cell>
        </row>
        <row r="587">
          <cell r="A587" t="str">
            <v>Xốp lá 
Sponge leaf
5mm*1000mm*50m</v>
          </cell>
          <cell r="B587">
            <v>62</v>
          </cell>
          <cell r="C587">
            <v>-10.050000000000001</v>
          </cell>
          <cell r="D587">
            <v>184.95</v>
          </cell>
          <cell r="E587">
            <v>-195</v>
          </cell>
          <cell r="F587">
            <v>200</v>
          </cell>
          <cell r="G587">
            <v>77.05</v>
          </cell>
          <cell r="H587">
            <v>3.35</v>
          </cell>
        </row>
        <row r="592">
          <cell r="A592" t="str">
            <v>Xốp lá 
Sponge leaf
8mm*1000mm*50m</v>
          </cell>
          <cell r="B592">
            <v>3</v>
          </cell>
          <cell r="C592">
            <v>-199.85</v>
          </cell>
          <cell r="D592">
            <v>45.15</v>
          </cell>
          <cell r="E592">
            <v>-245</v>
          </cell>
          <cell r="F592">
            <v>250</v>
          </cell>
          <cell r="G592">
            <v>207.85</v>
          </cell>
          <cell r="H592">
            <v>9.0369565217391301</v>
          </cell>
        </row>
        <row r="597">
          <cell r="A597" t="str">
            <v>Xốp lá 
Sponge leaf
2mm*1000mm*50m</v>
          </cell>
          <cell r="B597">
            <v>0</v>
          </cell>
          <cell r="C597">
            <v>0</v>
          </cell>
          <cell r="D597">
            <v>0</v>
          </cell>
          <cell r="F597">
            <v>0</v>
          </cell>
          <cell r="G597">
            <v>0</v>
          </cell>
          <cell r="H597">
            <v>0</v>
          </cell>
        </row>
        <row r="602">
          <cell r="A602" t="str">
            <v>Xốp lá 
Sponge leaf
0.5mm*1000mm*50m</v>
          </cell>
          <cell r="B602">
            <v>0.5</v>
          </cell>
          <cell r="C602">
            <v>0.5</v>
          </cell>
          <cell r="D602">
            <v>0.5</v>
          </cell>
          <cell r="F602">
            <v>0</v>
          </cell>
          <cell r="G602">
            <v>0</v>
          </cell>
          <cell r="H602">
            <v>0</v>
          </cell>
        </row>
        <row r="607">
          <cell r="A607" t="str">
            <v>Xốp lá 
Sponge leaf
10mm*1000mm*50m</v>
          </cell>
          <cell r="B607">
            <v>0</v>
          </cell>
          <cell r="C607">
            <v>-44</v>
          </cell>
          <cell r="D607">
            <v>5</v>
          </cell>
          <cell r="F607">
            <v>50</v>
          </cell>
          <cell r="G607">
            <v>45</v>
          </cell>
          <cell r="H607">
            <v>1.9565217391304299</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ăn phòng phẩm"/>
      <sheetName val="công cụ"/>
      <sheetName val="kích thước"/>
      <sheetName val="kiểm kê (4)"/>
      <sheetName val="khẩu trang, gang tay (2)"/>
      <sheetName val="kiểm kê (2)"/>
      <sheetName val="kiểm kê (3)"/>
      <sheetName val="1 검사(kiểm tra lần 1)"/>
      <sheetName val="STOCK1"/>
      <sheetName val="FCST SDV"/>
      <sheetName val="TÚI BÓNG"/>
      <sheetName val="vật tư"/>
      <sheetName val="nhập xuất"/>
      <sheetName val="plastic cap"/>
      <sheetName val="STOCK1 (2)"/>
      <sheetName val="KẾ HOẠCH"/>
      <sheetName val="số lượng kế hoạch"/>
      <sheetName val="tổng kế hoạch"/>
      <sheetName val="tray"/>
      <sheetName val="phiếu cấp"/>
      <sheetName val="Sheet1"/>
      <sheetName val="xốp"/>
      <sheetName val="tuí bóng"/>
      <sheetName val=" CÔNG CỤ 1"/>
      <sheetName val="trả kho hết kế hoạch"/>
      <sheetName val="Sheet2"/>
      <sheetName val="file tổng hợp (2)"/>
      <sheetName val="sản lượng"/>
      <sheetName val="theo dõi theo sản lươingj"/>
      <sheetName val="file tổng hợp"/>
      <sheetName val="trả kho"/>
      <sheetName val="Sheet3"/>
      <sheetName val="Sheet4"/>
    </sheetNames>
    <sheetDataSet>
      <sheetData sheetId="0"/>
      <sheetData sheetId="1"/>
      <sheetData sheetId="2"/>
      <sheetData sheetId="3"/>
      <sheetData sheetId="4"/>
      <sheetData sheetId="5"/>
      <sheetData sheetId="6"/>
      <sheetData sheetId="7"/>
      <sheetData sheetId="8"/>
      <sheetData sheetId="9"/>
      <sheetData sheetId="10">
        <row r="4">
          <cell r="B4" t="str">
            <v>8*17</v>
          </cell>
          <cell r="C4" t="str">
            <v>8*17</v>
          </cell>
          <cell r="D4">
            <v>7400</v>
          </cell>
          <cell r="E4">
            <v>4360</v>
          </cell>
        </row>
        <row r="5">
          <cell r="B5">
            <v>0</v>
          </cell>
          <cell r="C5" t="str">
            <v>8*17</v>
          </cell>
          <cell r="D5">
            <v>0</v>
          </cell>
          <cell r="E5">
            <v>0</v>
          </cell>
        </row>
        <row r="6">
          <cell r="B6">
            <v>0</v>
          </cell>
          <cell r="C6" t="str">
            <v>8*17</v>
          </cell>
          <cell r="D6">
            <v>0</v>
          </cell>
          <cell r="E6">
            <v>0</v>
          </cell>
        </row>
        <row r="7">
          <cell r="B7">
            <v>0</v>
          </cell>
          <cell r="C7" t="str">
            <v>8*17</v>
          </cell>
          <cell r="D7">
            <v>0</v>
          </cell>
          <cell r="E7">
            <v>0</v>
          </cell>
        </row>
        <row r="8">
          <cell r="B8">
            <v>0</v>
          </cell>
          <cell r="C8" t="str">
            <v>8*17</v>
          </cell>
          <cell r="D8">
            <v>0</v>
          </cell>
          <cell r="E8">
            <v>0</v>
          </cell>
        </row>
        <row r="9">
          <cell r="B9">
            <v>0</v>
          </cell>
          <cell r="C9" t="str">
            <v>8*17</v>
          </cell>
          <cell r="D9">
            <v>0</v>
          </cell>
          <cell r="E9">
            <v>0</v>
          </cell>
        </row>
        <row r="10">
          <cell r="B10" t="str">
            <v>45*50*0.08</v>
          </cell>
          <cell r="C10" t="str">
            <v>45*50*0.08</v>
          </cell>
          <cell r="D10">
            <v>0</v>
          </cell>
          <cell r="E10">
            <v>3170</v>
          </cell>
        </row>
        <row r="11">
          <cell r="B11">
            <v>0</v>
          </cell>
          <cell r="C11" t="str">
            <v>45*50*0.08</v>
          </cell>
          <cell r="D11">
            <v>0</v>
          </cell>
          <cell r="E11">
            <v>0</v>
          </cell>
        </row>
        <row r="12">
          <cell r="B12">
            <v>0</v>
          </cell>
          <cell r="C12" t="str">
            <v>45*50*0.08</v>
          </cell>
          <cell r="D12">
            <v>0</v>
          </cell>
          <cell r="E12">
            <v>0</v>
          </cell>
        </row>
        <row r="13">
          <cell r="B13">
            <v>0</v>
          </cell>
          <cell r="C13" t="str">
            <v>45*50*0.08</v>
          </cell>
          <cell r="D13">
            <v>0</v>
          </cell>
          <cell r="E13">
            <v>0</v>
          </cell>
        </row>
        <row r="14">
          <cell r="B14">
            <v>0</v>
          </cell>
          <cell r="C14" t="str">
            <v>45*50*0.08</v>
          </cell>
          <cell r="D14">
            <v>0</v>
          </cell>
          <cell r="E14">
            <v>0</v>
          </cell>
        </row>
        <row r="15">
          <cell r="B15">
            <v>0</v>
          </cell>
          <cell r="C15" t="str">
            <v>45*50*0.08</v>
          </cell>
          <cell r="D15">
            <v>0</v>
          </cell>
          <cell r="E15">
            <v>0</v>
          </cell>
        </row>
        <row r="16">
          <cell r="B16" t="str">
            <v>26*15 poly bag</v>
          </cell>
          <cell r="C16" t="str">
            <v>26*15 poly bag</v>
          </cell>
          <cell r="D16">
            <v>9312</v>
          </cell>
          <cell r="E16">
            <v>8712</v>
          </cell>
        </row>
        <row r="17">
          <cell r="B17">
            <v>0</v>
          </cell>
          <cell r="C17" t="str">
            <v>26*15 poly bag</v>
          </cell>
          <cell r="D17">
            <v>0</v>
          </cell>
          <cell r="E17">
            <v>0</v>
          </cell>
        </row>
        <row r="18">
          <cell r="B18">
            <v>0</v>
          </cell>
          <cell r="C18" t="str">
            <v>26*15 poly bag</v>
          </cell>
          <cell r="D18">
            <v>0</v>
          </cell>
          <cell r="E18">
            <v>0</v>
          </cell>
        </row>
        <row r="19">
          <cell r="B19">
            <v>0</v>
          </cell>
          <cell r="C19" t="str">
            <v>26*15 poly bag</v>
          </cell>
          <cell r="D19">
            <v>0</v>
          </cell>
          <cell r="E19">
            <v>0</v>
          </cell>
        </row>
        <row r="20">
          <cell r="B20">
            <v>0</v>
          </cell>
          <cell r="C20" t="str">
            <v>26*15 poly bag</v>
          </cell>
          <cell r="D20">
            <v>0</v>
          </cell>
          <cell r="E20">
            <v>0</v>
          </cell>
        </row>
        <row r="21">
          <cell r="B21">
            <v>0</v>
          </cell>
          <cell r="C21" t="str">
            <v>26*15 poly bag</v>
          </cell>
          <cell r="D21">
            <v>0</v>
          </cell>
          <cell r="E21">
            <v>0</v>
          </cell>
        </row>
        <row r="22">
          <cell r="B22" t="str">
            <v>15*26</v>
          </cell>
          <cell r="C22" t="str">
            <v>15*26</v>
          </cell>
          <cell r="D22">
            <v>12097</v>
          </cell>
          <cell r="E22">
            <v>10737</v>
          </cell>
        </row>
        <row r="23">
          <cell r="B23">
            <v>0</v>
          </cell>
          <cell r="C23" t="str">
            <v>15*26</v>
          </cell>
          <cell r="D23">
            <v>0</v>
          </cell>
          <cell r="E23">
            <v>0</v>
          </cell>
        </row>
        <row r="24">
          <cell r="B24">
            <v>0</v>
          </cell>
          <cell r="C24" t="str">
            <v>15*26</v>
          </cell>
          <cell r="D24">
            <v>0</v>
          </cell>
          <cell r="E24">
            <v>0</v>
          </cell>
        </row>
        <row r="25">
          <cell r="B25">
            <v>0</v>
          </cell>
          <cell r="C25" t="str">
            <v>15*26</v>
          </cell>
          <cell r="D25">
            <v>0</v>
          </cell>
          <cell r="E25">
            <v>0</v>
          </cell>
        </row>
        <row r="26">
          <cell r="B26">
            <v>0</v>
          </cell>
          <cell r="C26" t="str">
            <v>15*26</v>
          </cell>
          <cell r="D26">
            <v>0</v>
          </cell>
          <cell r="E26">
            <v>0</v>
          </cell>
        </row>
        <row r="27">
          <cell r="B27">
            <v>0</v>
          </cell>
          <cell r="C27" t="str">
            <v>15*26</v>
          </cell>
          <cell r="D27">
            <v>0</v>
          </cell>
          <cell r="E27">
            <v>0</v>
          </cell>
        </row>
        <row r="28">
          <cell r="B28" t="str">
            <v>20*35</v>
          </cell>
          <cell r="C28" t="str">
            <v>20*35</v>
          </cell>
          <cell r="D28">
            <v>20581</v>
          </cell>
          <cell r="E28">
            <v>15916</v>
          </cell>
        </row>
        <row r="29">
          <cell r="B29" t="str">
            <v>20*35</v>
          </cell>
          <cell r="C29" t="str">
            <v>20*35</v>
          </cell>
          <cell r="D29">
            <v>0</v>
          </cell>
          <cell r="E29">
            <v>0</v>
          </cell>
        </row>
        <row r="30">
          <cell r="B30" t="str">
            <v>20*35</v>
          </cell>
          <cell r="C30" t="str">
            <v>20*35</v>
          </cell>
          <cell r="D30">
            <v>0</v>
          </cell>
          <cell r="E30">
            <v>0</v>
          </cell>
        </row>
        <row r="31">
          <cell r="B31" t="str">
            <v>20*35</v>
          </cell>
          <cell r="C31" t="str">
            <v>20*35</v>
          </cell>
          <cell r="D31">
            <v>0</v>
          </cell>
          <cell r="E31">
            <v>0</v>
          </cell>
        </row>
        <row r="32">
          <cell r="B32">
            <v>0</v>
          </cell>
          <cell r="C32" t="str">
            <v>20*35</v>
          </cell>
          <cell r="D32">
            <v>0</v>
          </cell>
          <cell r="E32">
            <v>0</v>
          </cell>
        </row>
        <row r="33">
          <cell r="B33" t="str">
            <v>20*35</v>
          </cell>
          <cell r="C33" t="str">
            <v>20*35</v>
          </cell>
          <cell r="D33">
            <v>0</v>
          </cell>
          <cell r="E33">
            <v>0</v>
          </cell>
        </row>
        <row r="34">
          <cell r="B34" t="str">
            <v>60*77</v>
          </cell>
          <cell r="C34" t="str">
            <v>60*77</v>
          </cell>
          <cell r="D34">
            <v>130</v>
          </cell>
          <cell r="E34">
            <v>4080</v>
          </cell>
        </row>
        <row r="35">
          <cell r="B35">
            <v>0</v>
          </cell>
          <cell r="C35" t="str">
            <v>60*77</v>
          </cell>
          <cell r="D35">
            <v>0</v>
          </cell>
          <cell r="E35">
            <v>0</v>
          </cell>
        </row>
        <row r="36">
          <cell r="B36">
            <v>0</v>
          </cell>
          <cell r="C36" t="str">
            <v>60*77</v>
          </cell>
          <cell r="D36">
            <v>0</v>
          </cell>
          <cell r="E36">
            <v>0</v>
          </cell>
        </row>
        <row r="37">
          <cell r="B37">
            <v>0</v>
          </cell>
          <cell r="C37" t="str">
            <v>60*77</v>
          </cell>
          <cell r="D37">
            <v>0</v>
          </cell>
          <cell r="E37">
            <v>0</v>
          </cell>
        </row>
        <row r="38">
          <cell r="B38">
            <v>0</v>
          </cell>
          <cell r="C38" t="str">
            <v>60*77</v>
          </cell>
          <cell r="D38">
            <v>0</v>
          </cell>
          <cell r="E38">
            <v>0</v>
          </cell>
        </row>
        <row r="39">
          <cell r="B39">
            <v>0</v>
          </cell>
          <cell r="C39" t="str">
            <v>60*77</v>
          </cell>
          <cell r="D39">
            <v>0</v>
          </cell>
          <cell r="E39">
            <v>0</v>
          </cell>
        </row>
        <row r="40">
          <cell r="B40" t="str">
            <v>77*63</v>
          </cell>
          <cell r="C40" t="str">
            <v>77*63</v>
          </cell>
          <cell r="D40">
            <v>340</v>
          </cell>
          <cell r="E40">
            <v>529</v>
          </cell>
        </row>
        <row r="41">
          <cell r="B41">
            <v>0</v>
          </cell>
          <cell r="C41" t="str">
            <v>77*63</v>
          </cell>
          <cell r="D41">
            <v>0</v>
          </cell>
          <cell r="E41">
            <v>0</v>
          </cell>
        </row>
        <row r="42">
          <cell r="B42">
            <v>0</v>
          </cell>
          <cell r="C42" t="str">
            <v>77*63</v>
          </cell>
          <cell r="D42">
            <v>0</v>
          </cell>
          <cell r="E42">
            <v>0</v>
          </cell>
        </row>
        <row r="43">
          <cell r="B43">
            <v>0</v>
          </cell>
          <cell r="C43" t="str">
            <v>77*63</v>
          </cell>
          <cell r="D43">
            <v>0</v>
          </cell>
          <cell r="E43">
            <v>0</v>
          </cell>
        </row>
        <row r="44">
          <cell r="B44">
            <v>0</v>
          </cell>
          <cell r="C44" t="str">
            <v>77*63</v>
          </cell>
          <cell r="D44">
            <v>0</v>
          </cell>
          <cell r="E44">
            <v>0</v>
          </cell>
        </row>
        <row r="45">
          <cell r="B45">
            <v>0</v>
          </cell>
          <cell r="C45" t="str">
            <v>77*63</v>
          </cell>
          <cell r="D45">
            <v>0</v>
          </cell>
          <cell r="E45">
            <v>0</v>
          </cell>
        </row>
        <row r="46">
          <cell r="B46" t="str">
            <v>30*50</v>
          </cell>
          <cell r="C46" t="str">
            <v>30*50</v>
          </cell>
          <cell r="D46">
            <v>473</v>
          </cell>
          <cell r="E46">
            <v>1398</v>
          </cell>
        </row>
        <row r="47">
          <cell r="B47">
            <v>0</v>
          </cell>
          <cell r="C47" t="str">
            <v>30*50</v>
          </cell>
          <cell r="D47">
            <v>0</v>
          </cell>
          <cell r="E47">
            <v>0</v>
          </cell>
        </row>
        <row r="48">
          <cell r="B48">
            <v>0</v>
          </cell>
          <cell r="C48" t="str">
            <v>30*50</v>
          </cell>
          <cell r="D48">
            <v>0</v>
          </cell>
          <cell r="E48">
            <v>0</v>
          </cell>
        </row>
        <row r="49">
          <cell r="B49">
            <v>0</v>
          </cell>
          <cell r="C49" t="str">
            <v>30*50</v>
          </cell>
          <cell r="D49">
            <v>0</v>
          </cell>
          <cell r="E49">
            <v>0</v>
          </cell>
        </row>
        <row r="50">
          <cell r="B50">
            <v>0</v>
          </cell>
          <cell r="C50" t="str">
            <v>30*50</v>
          </cell>
          <cell r="D50">
            <v>0</v>
          </cell>
          <cell r="E50">
            <v>0</v>
          </cell>
        </row>
        <row r="51">
          <cell r="B51">
            <v>0</v>
          </cell>
          <cell r="C51" t="str">
            <v>30*50</v>
          </cell>
          <cell r="D51">
            <v>0</v>
          </cell>
          <cell r="E51">
            <v>0</v>
          </cell>
        </row>
        <row r="52">
          <cell r="B52" t="str">
            <v>80*80</v>
          </cell>
          <cell r="C52" t="str">
            <v>80*80</v>
          </cell>
          <cell r="D52">
            <v>2623</v>
          </cell>
          <cell r="E52">
            <v>2319</v>
          </cell>
        </row>
        <row r="53">
          <cell r="B53">
            <v>0</v>
          </cell>
          <cell r="C53" t="str">
            <v>80*80</v>
          </cell>
          <cell r="D53">
            <v>0</v>
          </cell>
          <cell r="E53">
            <v>0</v>
          </cell>
        </row>
        <row r="54">
          <cell r="B54">
            <v>0</v>
          </cell>
          <cell r="C54" t="str">
            <v>80*80</v>
          </cell>
          <cell r="D54">
            <v>0</v>
          </cell>
          <cell r="E54">
            <v>0</v>
          </cell>
        </row>
        <row r="55">
          <cell r="B55">
            <v>0</v>
          </cell>
          <cell r="C55" t="str">
            <v>80*80</v>
          </cell>
          <cell r="D55">
            <v>0</v>
          </cell>
          <cell r="E55">
            <v>0</v>
          </cell>
        </row>
        <row r="56">
          <cell r="B56">
            <v>0</v>
          </cell>
          <cell r="C56" t="str">
            <v>80*80</v>
          </cell>
          <cell r="D56">
            <v>0</v>
          </cell>
          <cell r="E56">
            <v>0</v>
          </cell>
        </row>
        <row r="57">
          <cell r="B57">
            <v>0</v>
          </cell>
          <cell r="C57" t="str">
            <v>80*80</v>
          </cell>
          <cell r="D57">
            <v>0</v>
          </cell>
          <cell r="E57">
            <v>0</v>
          </cell>
        </row>
        <row r="58">
          <cell r="B58" t="str">
            <v>100*130</v>
          </cell>
          <cell r="C58" t="str">
            <v>100*130</v>
          </cell>
          <cell r="D58">
            <v>2534</v>
          </cell>
          <cell r="E58">
            <v>2349</v>
          </cell>
        </row>
        <row r="59">
          <cell r="B59">
            <v>0</v>
          </cell>
          <cell r="C59" t="str">
            <v>100*130</v>
          </cell>
          <cell r="D59">
            <v>0</v>
          </cell>
          <cell r="E59">
            <v>0</v>
          </cell>
        </row>
        <row r="60">
          <cell r="B60">
            <v>0</v>
          </cell>
          <cell r="C60" t="str">
            <v>100*130</v>
          </cell>
          <cell r="D60">
            <v>0</v>
          </cell>
          <cell r="E60">
            <v>0</v>
          </cell>
        </row>
        <row r="61">
          <cell r="B61">
            <v>0</v>
          </cell>
          <cell r="C61" t="str">
            <v>100*130</v>
          </cell>
          <cell r="D61">
            <v>0</v>
          </cell>
          <cell r="E61">
            <v>0</v>
          </cell>
        </row>
        <row r="62">
          <cell r="B62">
            <v>0</v>
          </cell>
          <cell r="C62" t="str">
            <v>100*130</v>
          </cell>
          <cell r="D62">
            <v>0</v>
          </cell>
          <cell r="E62">
            <v>0</v>
          </cell>
        </row>
        <row r="63">
          <cell r="B63">
            <v>0</v>
          </cell>
          <cell r="C63" t="str">
            <v>100*130</v>
          </cell>
          <cell r="D63">
            <v>0</v>
          </cell>
          <cell r="E63">
            <v>0</v>
          </cell>
        </row>
        <row r="64">
          <cell r="B64" t="str">
            <v>6"*75</v>
          </cell>
          <cell r="C64" t="str">
            <v>6"*75</v>
          </cell>
          <cell r="D64">
            <v>17</v>
          </cell>
          <cell r="E64">
            <v>187</v>
          </cell>
        </row>
        <row r="65">
          <cell r="B65">
            <v>0</v>
          </cell>
          <cell r="C65" t="str">
            <v>6"*75</v>
          </cell>
          <cell r="D65">
            <v>0</v>
          </cell>
          <cell r="E65">
            <v>0</v>
          </cell>
        </row>
        <row r="66">
          <cell r="B66">
            <v>0</v>
          </cell>
          <cell r="C66" t="str">
            <v>6"*75</v>
          </cell>
          <cell r="D66">
            <v>0</v>
          </cell>
          <cell r="E66">
            <v>0</v>
          </cell>
        </row>
        <row r="67">
          <cell r="B67">
            <v>0</v>
          </cell>
          <cell r="C67" t="str">
            <v>6"*75</v>
          </cell>
          <cell r="D67">
            <v>0</v>
          </cell>
          <cell r="E67">
            <v>0</v>
          </cell>
        </row>
        <row r="68">
          <cell r="B68">
            <v>0</v>
          </cell>
          <cell r="C68" t="str">
            <v>6"*75</v>
          </cell>
          <cell r="D68">
            <v>0</v>
          </cell>
          <cell r="E68">
            <v>0</v>
          </cell>
        </row>
        <row r="69">
          <cell r="B69">
            <v>0</v>
          </cell>
          <cell r="C69" t="str">
            <v>6"*75</v>
          </cell>
          <cell r="D69">
            <v>0</v>
          </cell>
          <cell r="E69">
            <v>0</v>
          </cell>
        </row>
        <row r="70">
          <cell r="B70" t="str">
            <v>6"*90</v>
          </cell>
          <cell r="C70" t="str">
            <v>6"*90</v>
          </cell>
          <cell r="D70">
            <v>0</v>
          </cell>
          <cell r="E70">
            <v>0</v>
          </cell>
        </row>
        <row r="71">
          <cell r="B71">
            <v>0</v>
          </cell>
          <cell r="C71" t="str">
            <v>6"*90</v>
          </cell>
          <cell r="D71">
            <v>0</v>
          </cell>
          <cell r="E71">
            <v>0</v>
          </cell>
        </row>
        <row r="72">
          <cell r="B72">
            <v>0</v>
          </cell>
          <cell r="C72" t="str">
            <v>6"*90</v>
          </cell>
          <cell r="D72">
            <v>0</v>
          </cell>
          <cell r="E72">
            <v>0</v>
          </cell>
        </row>
        <row r="73">
          <cell r="B73">
            <v>0</v>
          </cell>
          <cell r="C73" t="str">
            <v>6"*90</v>
          </cell>
          <cell r="D73">
            <v>0</v>
          </cell>
          <cell r="E73">
            <v>0</v>
          </cell>
        </row>
        <row r="74">
          <cell r="B74">
            <v>0</v>
          </cell>
          <cell r="C74" t="str">
            <v>6"*90</v>
          </cell>
          <cell r="D74">
            <v>0</v>
          </cell>
          <cell r="E74">
            <v>0</v>
          </cell>
        </row>
        <row r="75">
          <cell r="B75">
            <v>0</v>
          </cell>
          <cell r="C75" t="str">
            <v>6"*90</v>
          </cell>
          <cell r="D75">
            <v>0</v>
          </cell>
          <cell r="E75">
            <v>0</v>
          </cell>
        </row>
        <row r="76">
          <cell r="B76" t="str">
            <v>6"*105</v>
          </cell>
          <cell r="C76" t="str">
            <v>6"*105</v>
          </cell>
          <cell r="D76">
            <v>310</v>
          </cell>
          <cell r="E76">
            <v>463</v>
          </cell>
        </row>
        <row r="77">
          <cell r="B77">
            <v>0</v>
          </cell>
          <cell r="C77" t="str">
            <v>6"*105</v>
          </cell>
          <cell r="D77">
            <v>0</v>
          </cell>
          <cell r="E77">
            <v>0</v>
          </cell>
        </row>
        <row r="78">
          <cell r="B78">
            <v>0</v>
          </cell>
          <cell r="C78" t="str">
            <v>6"*105</v>
          </cell>
          <cell r="D78">
            <v>0</v>
          </cell>
          <cell r="E78">
            <v>0</v>
          </cell>
        </row>
        <row r="79">
          <cell r="B79">
            <v>0</v>
          </cell>
          <cell r="C79" t="str">
            <v>6"*105</v>
          </cell>
          <cell r="D79">
            <v>0</v>
          </cell>
          <cell r="E79">
            <v>0</v>
          </cell>
        </row>
        <row r="80">
          <cell r="B80">
            <v>0</v>
          </cell>
          <cell r="C80" t="str">
            <v>6"*105</v>
          </cell>
          <cell r="D80">
            <v>0</v>
          </cell>
          <cell r="E80">
            <v>0</v>
          </cell>
        </row>
        <row r="81">
          <cell r="B81">
            <v>0</v>
          </cell>
          <cell r="C81" t="str">
            <v>6"*105</v>
          </cell>
          <cell r="D81">
            <v>0</v>
          </cell>
          <cell r="E81">
            <v>0</v>
          </cell>
        </row>
        <row r="82">
          <cell r="B82" t="str">
            <v>3"*85 KEY 5.5</v>
          </cell>
          <cell r="C82" t="str">
            <v>3"*85 KEY 5.5</v>
          </cell>
          <cell r="D82">
            <v>277</v>
          </cell>
          <cell r="E82">
            <v>300</v>
          </cell>
        </row>
        <row r="83">
          <cell r="B83">
            <v>0</v>
          </cell>
          <cell r="C83" t="str">
            <v>3"*85 KEY 5.5</v>
          </cell>
          <cell r="D83">
            <v>0</v>
          </cell>
          <cell r="E83">
            <v>0</v>
          </cell>
        </row>
        <row r="84">
          <cell r="B84">
            <v>0</v>
          </cell>
          <cell r="C84" t="str">
            <v>3"*85 KEY 5.5</v>
          </cell>
          <cell r="D84">
            <v>0</v>
          </cell>
          <cell r="E84">
            <v>0</v>
          </cell>
        </row>
        <row r="85">
          <cell r="B85">
            <v>0</v>
          </cell>
          <cell r="C85" t="str">
            <v>3"*85 KEY 5.5</v>
          </cell>
          <cell r="D85">
            <v>0</v>
          </cell>
          <cell r="E85">
            <v>0</v>
          </cell>
        </row>
        <row r="86">
          <cell r="B86">
            <v>0</v>
          </cell>
          <cell r="C86" t="str">
            <v>3"*85 KEY 5.5</v>
          </cell>
          <cell r="D86">
            <v>0</v>
          </cell>
          <cell r="E86">
            <v>0</v>
          </cell>
        </row>
        <row r="87">
          <cell r="B87">
            <v>0</v>
          </cell>
          <cell r="C87" t="str">
            <v>3"*85 KEY 5.5</v>
          </cell>
          <cell r="D87">
            <v>0</v>
          </cell>
          <cell r="E87">
            <v>0</v>
          </cell>
        </row>
        <row r="88">
          <cell r="B88" t="str">
            <v>6"*86</v>
          </cell>
          <cell r="C88" t="str">
            <v>6"*86</v>
          </cell>
          <cell r="D88">
            <v>10</v>
          </cell>
          <cell r="E88">
            <v>140</v>
          </cell>
        </row>
        <row r="89">
          <cell r="B89">
            <v>0</v>
          </cell>
          <cell r="C89" t="str">
            <v>6"*86</v>
          </cell>
          <cell r="D89">
            <v>0</v>
          </cell>
          <cell r="E89">
            <v>0</v>
          </cell>
        </row>
        <row r="90">
          <cell r="B90">
            <v>0</v>
          </cell>
          <cell r="C90" t="str">
            <v>6"*86</v>
          </cell>
          <cell r="D90">
            <v>0</v>
          </cell>
          <cell r="E90">
            <v>0</v>
          </cell>
        </row>
        <row r="91">
          <cell r="B91">
            <v>0</v>
          </cell>
          <cell r="C91" t="str">
            <v>6"*86</v>
          </cell>
          <cell r="D91">
            <v>0</v>
          </cell>
          <cell r="E91">
            <v>0</v>
          </cell>
        </row>
        <row r="92">
          <cell r="B92">
            <v>0</v>
          </cell>
          <cell r="C92" t="str">
            <v>6"*86</v>
          </cell>
          <cell r="D92">
            <v>0</v>
          </cell>
          <cell r="E92">
            <v>0</v>
          </cell>
        </row>
        <row r="93">
          <cell r="B93">
            <v>0</v>
          </cell>
          <cell r="C93" t="str">
            <v>6"*86</v>
          </cell>
          <cell r="D93">
            <v>0</v>
          </cell>
          <cell r="E93">
            <v>0</v>
          </cell>
        </row>
        <row r="94">
          <cell r="B94" t="str">
            <v>3"*72</v>
          </cell>
          <cell r="C94" t="str">
            <v>3"*72</v>
          </cell>
          <cell r="D94">
            <v>0</v>
          </cell>
          <cell r="E94">
            <v>0</v>
          </cell>
        </row>
        <row r="95">
          <cell r="B95">
            <v>0</v>
          </cell>
          <cell r="C95" t="str">
            <v>3"*72</v>
          </cell>
          <cell r="D95">
            <v>0</v>
          </cell>
          <cell r="E95">
            <v>0</v>
          </cell>
        </row>
        <row r="96">
          <cell r="B96">
            <v>0</v>
          </cell>
          <cell r="C96" t="str">
            <v>3"*72</v>
          </cell>
          <cell r="D96">
            <v>0</v>
          </cell>
          <cell r="E96">
            <v>0</v>
          </cell>
        </row>
        <row r="97">
          <cell r="B97">
            <v>0</v>
          </cell>
          <cell r="C97" t="str">
            <v>3"*72</v>
          </cell>
          <cell r="D97">
            <v>0</v>
          </cell>
          <cell r="E97">
            <v>0</v>
          </cell>
        </row>
        <row r="98">
          <cell r="B98">
            <v>0</v>
          </cell>
          <cell r="C98" t="str">
            <v>3"*72</v>
          </cell>
          <cell r="D98">
            <v>0</v>
          </cell>
          <cell r="E98">
            <v>0</v>
          </cell>
        </row>
        <row r="99">
          <cell r="B99">
            <v>0</v>
          </cell>
          <cell r="C99" t="str">
            <v>3"*72</v>
          </cell>
          <cell r="D99">
            <v>0</v>
          </cell>
          <cell r="E99">
            <v>0</v>
          </cell>
        </row>
        <row r="100">
          <cell r="B100" t="str">
            <v>3"*81 KEY 5.5</v>
          </cell>
          <cell r="C100" t="str">
            <v>3"*81 KEY 5.5</v>
          </cell>
          <cell r="D100">
            <v>59</v>
          </cell>
          <cell r="E100">
            <v>227</v>
          </cell>
        </row>
        <row r="101">
          <cell r="B101">
            <v>0</v>
          </cell>
          <cell r="C101" t="str">
            <v>3"*81 KEY 5.5</v>
          </cell>
          <cell r="D101">
            <v>0</v>
          </cell>
          <cell r="E101">
            <v>0</v>
          </cell>
        </row>
        <row r="102">
          <cell r="B102">
            <v>0</v>
          </cell>
          <cell r="C102" t="str">
            <v>3"*81 KEY 5.5</v>
          </cell>
          <cell r="D102">
            <v>0</v>
          </cell>
          <cell r="E102">
            <v>0</v>
          </cell>
        </row>
        <row r="103">
          <cell r="B103">
            <v>0</v>
          </cell>
          <cell r="C103" t="str">
            <v>3"*81 KEY 5.5</v>
          </cell>
          <cell r="D103">
            <v>0</v>
          </cell>
          <cell r="E103">
            <v>0</v>
          </cell>
        </row>
        <row r="104">
          <cell r="B104">
            <v>0</v>
          </cell>
          <cell r="C104" t="str">
            <v>3"*81 KEY 5.5</v>
          </cell>
          <cell r="D104">
            <v>0</v>
          </cell>
          <cell r="E104">
            <v>0</v>
          </cell>
        </row>
        <row r="105">
          <cell r="B105">
            <v>0</v>
          </cell>
          <cell r="C105" t="str">
            <v>3"*81 KEY 5.5</v>
          </cell>
          <cell r="D105">
            <v>0</v>
          </cell>
          <cell r="E105">
            <v>0</v>
          </cell>
        </row>
        <row r="106">
          <cell r="B106" t="str">
            <v>3"*70 KEY 5.5</v>
          </cell>
          <cell r="C106" t="str">
            <v>3"*70 KEY 5.5</v>
          </cell>
          <cell r="D106">
            <v>105</v>
          </cell>
          <cell r="E106">
            <v>205</v>
          </cell>
        </row>
        <row r="107">
          <cell r="B107">
            <v>0</v>
          </cell>
          <cell r="C107" t="str">
            <v>3"*70 KEY 5.5</v>
          </cell>
          <cell r="D107">
            <v>0</v>
          </cell>
          <cell r="E107">
            <v>0</v>
          </cell>
        </row>
        <row r="108">
          <cell r="B108">
            <v>0</v>
          </cell>
          <cell r="C108" t="str">
            <v>3"*70 KEY 5.5</v>
          </cell>
          <cell r="D108">
            <v>0</v>
          </cell>
          <cell r="E108">
            <v>0</v>
          </cell>
        </row>
        <row r="109">
          <cell r="B109">
            <v>0</v>
          </cell>
          <cell r="C109" t="str">
            <v>3"*70 KEY 5.5</v>
          </cell>
          <cell r="D109">
            <v>0</v>
          </cell>
          <cell r="E109">
            <v>0</v>
          </cell>
        </row>
        <row r="110">
          <cell r="B110">
            <v>0</v>
          </cell>
          <cell r="C110" t="str">
            <v>3"*70 KEY 5.5</v>
          </cell>
          <cell r="D110">
            <v>0</v>
          </cell>
          <cell r="E110">
            <v>0</v>
          </cell>
        </row>
        <row r="111">
          <cell r="B111">
            <v>0</v>
          </cell>
          <cell r="C111" t="str">
            <v>3"*70 KEY 5.5</v>
          </cell>
          <cell r="D111">
            <v>0</v>
          </cell>
          <cell r="E111">
            <v>0</v>
          </cell>
        </row>
        <row r="112">
          <cell r="B112" t="str">
            <v>3"*71 KEY 5.5</v>
          </cell>
          <cell r="C112" t="str">
            <v>3"*71 KEY 5.5</v>
          </cell>
          <cell r="D112">
            <v>109</v>
          </cell>
          <cell r="E112">
            <v>230</v>
          </cell>
        </row>
        <row r="113">
          <cell r="B113">
            <v>0</v>
          </cell>
          <cell r="C113" t="str">
            <v>3"*71 KEY 5.5</v>
          </cell>
          <cell r="D113">
            <v>0</v>
          </cell>
          <cell r="E113">
            <v>0</v>
          </cell>
        </row>
        <row r="114">
          <cell r="B114">
            <v>0</v>
          </cell>
          <cell r="C114" t="str">
            <v>3"*71 KEY 5.5</v>
          </cell>
          <cell r="D114">
            <v>0</v>
          </cell>
          <cell r="E114">
            <v>0</v>
          </cell>
        </row>
        <row r="115">
          <cell r="B115">
            <v>0</v>
          </cell>
          <cell r="C115" t="str">
            <v>3"*71 KEY 5.5</v>
          </cell>
          <cell r="D115">
            <v>0</v>
          </cell>
          <cell r="E115">
            <v>0</v>
          </cell>
        </row>
        <row r="116">
          <cell r="B116">
            <v>0</v>
          </cell>
          <cell r="C116" t="str">
            <v>3"*71 KEY 5.5</v>
          </cell>
          <cell r="D116">
            <v>0</v>
          </cell>
          <cell r="E116">
            <v>0</v>
          </cell>
        </row>
        <row r="117">
          <cell r="B117">
            <v>0</v>
          </cell>
          <cell r="C117" t="str">
            <v>3"*71 KEY 5.5</v>
          </cell>
          <cell r="D117">
            <v>0</v>
          </cell>
          <cell r="E117">
            <v>0</v>
          </cell>
        </row>
        <row r="118">
          <cell r="B118" t="str">
            <v>3"*66</v>
          </cell>
          <cell r="C118" t="str">
            <v>3"*66</v>
          </cell>
          <cell r="D118">
            <v>8</v>
          </cell>
          <cell r="E118">
            <v>8</v>
          </cell>
        </row>
        <row r="119">
          <cell r="B119">
            <v>0</v>
          </cell>
          <cell r="C119" t="str">
            <v>3"*66</v>
          </cell>
          <cell r="D119">
            <v>0</v>
          </cell>
          <cell r="E119">
            <v>0</v>
          </cell>
        </row>
        <row r="120">
          <cell r="B120">
            <v>0</v>
          </cell>
          <cell r="C120" t="str">
            <v>3"*66</v>
          </cell>
          <cell r="D120">
            <v>0</v>
          </cell>
          <cell r="E120">
            <v>0</v>
          </cell>
        </row>
        <row r="121">
          <cell r="B121">
            <v>0</v>
          </cell>
          <cell r="C121" t="str">
            <v>3"*66</v>
          </cell>
          <cell r="D121">
            <v>0</v>
          </cell>
          <cell r="E121">
            <v>0</v>
          </cell>
        </row>
        <row r="122">
          <cell r="B122">
            <v>0</v>
          </cell>
          <cell r="C122" t="str">
            <v>3"*66</v>
          </cell>
          <cell r="D122">
            <v>0</v>
          </cell>
          <cell r="E122">
            <v>0</v>
          </cell>
        </row>
        <row r="123">
          <cell r="B123">
            <v>0</v>
          </cell>
          <cell r="C123" t="str">
            <v>3"*66</v>
          </cell>
          <cell r="D123">
            <v>0</v>
          </cell>
          <cell r="E123">
            <v>0</v>
          </cell>
        </row>
        <row r="124">
          <cell r="B124" t="str">
            <v>3"*65</v>
          </cell>
          <cell r="C124" t="str">
            <v>3"*65</v>
          </cell>
          <cell r="D124">
            <v>0</v>
          </cell>
          <cell r="E124">
            <v>0</v>
          </cell>
        </row>
        <row r="125">
          <cell r="B125">
            <v>0</v>
          </cell>
          <cell r="C125" t="str">
            <v>3"*65</v>
          </cell>
          <cell r="D125">
            <v>0</v>
          </cell>
          <cell r="E125">
            <v>0</v>
          </cell>
        </row>
        <row r="126">
          <cell r="B126">
            <v>0</v>
          </cell>
          <cell r="C126" t="str">
            <v>3"*65</v>
          </cell>
          <cell r="D126">
            <v>0</v>
          </cell>
          <cell r="E126">
            <v>0</v>
          </cell>
        </row>
        <row r="127">
          <cell r="B127">
            <v>0</v>
          </cell>
          <cell r="C127" t="str">
            <v>3"*65</v>
          </cell>
          <cell r="D127">
            <v>0</v>
          </cell>
          <cell r="E127">
            <v>0</v>
          </cell>
        </row>
        <row r="128">
          <cell r="B128">
            <v>0</v>
          </cell>
          <cell r="C128" t="str">
            <v>3"*65</v>
          </cell>
          <cell r="D128">
            <v>0</v>
          </cell>
          <cell r="E128">
            <v>0</v>
          </cell>
        </row>
        <row r="129">
          <cell r="B129">
            <v>0</v>
          </cell>
          <cell r="C129" t="str">
            <v>3"*65</v>
          </cell>
          <cell r="D129">
            <v>0</v>
          </cell>
          <cell r="E129">
            <v>0</v>
          </cell>
        </row>
        <row r="130">
          <cell r="B130" t="str">
            <v>6"*80</v>
          </cell>
          <cell r="C130" t="str">
            <v>6"*95</v>
          </cell>
          <cell r="D130">
            <v>0</v>
          </cell>
          <cell r="E130">
            <v>328</v>
          </cell>
        </row>
        <row r="131">
          <cell r="B131">
            <v>0</v>
          </cell>
          <cell r="C131" t="str">
            <v>6"*95</v>
          </cell>
          <cell r="D131">
            <v>0</v>
          </cell>
          <cell r="E131">
            <v>0</v>
          </cell>
        </row>
        <row r="132">
          <cell r="B132">
            <v>0</v>
          </cell>
          <cell r="C132" t="str">
            <v>6"*95</v>
          </cell>
          <cell r="D132">
            <v>0</v>
          </cell>
          <cell r="E132">
            <v>0</v>
          </cell>
        </row>
        <row r="133">
          <cell r="B133">
            <v>0</v>
          </cell>
          <cell r="C133" t="str">
            <v>6"*95</v>
          </cell>
          <cell r="D133">
            <v>0</v>
          </cell>
          <cell r="E133">
            <v>0</v>
          </cell>
        </row>
        <row r="134">
          <cell r="B134">
            <v>0</v>
          </cell>
          <cell r="C134" t="str">
            <v>6"*95</v>
          </cell>
          <cell r="D134">
            <v>0</v>
          </cell>
          <cell r="E134">
            <v>0</v>
          </cell>
        </row>
        <row r="135">
          <cell r="B135">
            <v>0</v>
          </cell>
          <cell r="C135" t="str">
            <v>6"*95</v>
          </cell>
          <cell r="D135">
            <v>0</v>
          </cell>
          <cell r="E135">
            <v>0</v>
          </cell>
        </row>
        <row r="136">
          <cell r="B136" t="str">
            <v>6"*95</v>
          </cell>
          <cell r="C136" t="str">
            <v>6"*95</v>
          </cell>
          <cell r="D136">
            <v>6</v>
          </cell>
          <cell r="E136">
            <v>26</v>
          </cell>
        </row>
        <row r="137">
          <cell r="B137">
            <v>0</v>
          </cell>
          <cell r="C137" t="str">
            <v>6"*95</v>
          </cell>
          <cell r="D137">
            <v>0</v>
          </cell>
          <cell r="E137">
            <v>0</v>
          </cell>
        </row>
        <row r="138">
          <cell r="B138">
            <v>0</v>
          </cell>
          <cell r="C138" t="str">
            <v>6"*95</v>
          </cell>
          <cell r="D138">
            <v>0</v>
          </cell>
          <cell r="E138">
            <v>0</v>
          </cell>
        </row>
        <row r="139">
          <cell r="B139">
            <v>0</v>
          </cell>
          <cell r="C139" t="str">
            <v>6"*95</v>
          </cell>
          <cell r="D139">
            <v>0</v>
          </cell>
          <cell r="E139">
            <v>0</v>
          </cell>
        </row>
        <row r="140">
          <cell r="B140">
            <v>0</v>
          </cell>
          <cell r="C140" t="str">
            <v>6"*95</v>
          </cell>
          <cell r="D140">
            <v>0</v>
          </cell>
          <cell r="E140">
            <v>0</v>
          </cell>
        </row>
        <row r="141">
          <cell r="B141">
            <v>0</v>
          </cell>
          <cell r="C141" t="str">
            <v>6"*95</v>
          </cell>
          <cell r="D141">
            <v>0</v>
          </cell>
          <cell r="E141">
            <v>0</v>
          </cell>
        </row>
        <row r="142">
          <cell r="B142" t="str">
            <v>Băng dính sạch 
투명테이프</v>
          </cell>
          <cell r="C142" t="str">
            <v>Băng dính sạch 
투명테이프</v>
          </cell>
          <cell r="D142">
            <v>22</v>
          </cell>
          <cell r="E142">
            <v>48</v>
          </cell>
        </row>
        <row r="143">
          <cell r="B143">
            <v>0</v>
          </cell>
          <cell r="C143" t="str">
            <v>Băng dính sạch 
투명테이프</v>
          </cell>
          <cell r="D143">
            <v>0</v>
          </cell>
          <cell r="E143">
            <v>0</v>
          </cell>
        </row>
        <row r="144">
          <cell r="B144">
            <v>0</v>
          </cell>
          <cell r="C144" t="str">
            <v>Băng dính sạch 
투명테이프</v>
          </cell>
          <cell r="D144">
            <v>0</v>
          </cell>
          <cell r="E144">
            <v>0</v>
          </cell>
        </row>
        <row r="145">
          <cell r="B145">
            <v>0</v>
          </cell>
          <cell r="C145" t="str">
            <v>Băng dính sạch 
투명테이프</v>
          </cell>
          <cell r="D145">
            <v>0</v>
          </cell>
          <cell r="E145">
            <v>0</v>
          </cell>
        </row>
        <row r="146">
          <cell r="B146">
            <v>0</v>
          </cell>
          <cell r="C146" t="str">
            <v>Băng dính sạch 
투명테이프</v>
          </cell>
          <cell r="D146">
            <v>0</v>
          </cell>
          <cell r="E146">
            <v>0</v>
          </cell>
        </row>
        <row r="147">
          <cell r="B147">
            <v>0</v>
          </cell>
          <cell r="C147" t="str">
            <v>Băng dính sạch 
투명테이프</v>
          </cell>
          <cell r="D147">
            <v>0</v>
          </cell>
          <cell r="E147">
            <v>0</v>
          </cell>
        </row>
        <row r="148">
          <cell r="B148" t="str">
            <v>Xốp lá
Sponge</v>
          </cell>
          <cell r="C148" t="str">
            <v>Xốp lá
Sponge</v>
          </cell>
          <cell r="D148">
            <v>1</v>
          </cell>
          <cell r="E148">
            <v>20</v>
          </cell>
        </row>
        <row r="149">
          <cell r="B149">
            <v>0</v>
          </cell>
          <cell r="C149" t="str">
            <v>Xốp lá
Sponge</v>
          </cell>
          <cell r="D149">
            <v>0</v>
          </cell>
          <cell r="E149">
            <v>0</v>
          </cell>
        </row>
        <row r="150">
          <cell r="B150">
            <v>0</v>
          </cell>
          <cell r="C150" t="str">
            <v>Xốp lá
Sponge</v>
          </cell>
          <cell r="D150">
            <v>0</v>
          </cell>
          <cell r="E150">
            <v>0</v>
          </cell>
        </row>
        <row r="151">
          <cell r="B151">
            <v>0</v>
          </cell>
          <cell r="C151" t="str">
            <v>Xốp lá
Sponge</v>
          </cell>
          <cell r="D151">
            <v>0</v>
          </cell>
          <cell r="E151">
            <v>0</v>
          </cell>
        </row>
        <row r="152">
          <cell r="B152">
            <v>0</v>
          </cell>
          <cell r="C152" t="str">
            <v>Xốp lá
Sponge</v>
          </cell>
          <cell r="D152">
            <v>0</v>
          </cell>
          <cell r="E152">
            <v>0</v>
          </cell>
        </row>
        <row r="153">
          <cell r="B153">
            <v>0</v>
          </cell>
          <cell r="C153" t="str">
            <v>Xốp lá
Sponge</v>
          </cell>
          <cell r="D153">
            <v>0</v>
          </cell>
          <cell r="E153">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OCK"/>
      <sheetName val="cappa inter"/>
      <sheetName val="Sheet3"/>
      <sheetName val="Sheet1"/>
      <sheetName val="PLAN WEEK "/>
      <sheetName val="Sheet2"/>
      <sheetName val="CV"/>
      <sheetName val="FCST SDC W20"/>
      <sheetName val="FCST SDC W22"/>
      <sheetName val="FCST SDC W22."/>
      <sheetName val="FCST SDV W21"/>
      <sheetName val="FCST SDV W7"/>
      <sheetName val="FCST SDV W8 (2)"/>
      <sheetName val="FCST SDC W8"/>
      <sheetName val="FCST SDV W14 (2)"/>
      <sheetName val="FCST SDV W14 (3)"/>
      <sheetName val="BC"/>
      <sheetName val="07.07 (2)"/>
      <sheetName val="FCST SDV W29"/>
      <sheetName val="FCST SDC W29"/>
      <sheetName val="Sheet5"/>
      <sheetName val="07.07"/>
      <sheetName val="FCST SDC W26"/>
      <sheetName val="FCST SDC W27"/>
      <sheetName val="FCST SDC W28"/>
      <sheetName val="FCST SDV - DV"/>
      <sheetName val="일별 DO 비교."/>
      <sheetName val="THAY ĐỔI"/>
      <sheetName val="mj eu"/>
      <sheetName val="mj eu (3)"/>
      <sheetName val="mj eu (2)"/>
      <sheetName val="MACHINE"/>
      <sheetName val="PO MP THÁNG 5"/>
      <sheetName val="PO RND THÁNG 5"/>
      <sheetName val="FCST SDV W4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2">
          <cell r="BX2">
            <v>43304</v>
          </cell>
          <cell r="BY2">
            <v>43305</v>
          </cell>
          <cell r="BZ2">
            <v>43306</v>
          </cell>
          <cell r="CA2">
            <v>43307</v>
          </cell>
          <cell r="CB2">
            <v>43308</v>
          </cell>
          <cell r="CC2">
            <v>43309</v>
          </cell>
          <cell r="CD2">
            <v>43310</v>
          </cell>
          <cell r="CE2" t="str">
            <v>TOTAL</v>
          </cell>
          <cell r="CF2">
            <v>43311</v>
          </cell>
          <cell r="CG2">
            <v>43312</v>
          </cell>
          <cell r="CH2">
            <v>43313</v>
          </cell>
          <cell r="CI2">
            <v>43314</v>
          </cell>
          <cell r="CJ2">
            <v>43315</v>
          </cell>
          <cell r="CK2">
            <v>43316</v>
          </cell>
          <cell r="CL2">
            <v>43317</v>
          </cell>
          <cell r="CM2" t="str">
            <v>W31</v>
          </cell>
          <cell r="CN2" t="str">
            <v>W32</v>
          </cell>
          <cell r="CO2" t="str">
            <v>W33</v>
          </cell>
          <cell r="CP2" t="str">
            <v>W34</v>
          </cell>
        </row>
        <row r="3">
          <cell r="C3" t="str">
            <v>LJ63-15125B</v>
          </cell>
          <cell r="BX3">
            <v>0</v>
          </cell>
          <cell r="BY3">
            <v>0</v>
          </cell>
          <cell r="BZ3">
            <v>0</v>
          </cell>
          <cell r="CA3">
            <v>0</v>
          </cell>
          <cell r="CB3">
            <v>0</v>
          </cell>
          <cell r="CC3">
            <v>0</v>
          </cell>
          <cell r="CD3">
            <v>0</v>
          </cell>
          <cell r="CE3">
            <v>0</v>
          </cell>
          <cell r="CF3">
            <v>0</v>
          </cell>
          <cell r="CG3">
            <v>0</v>
          </cell>
          <cell r="CH3">
            <v>0</v>
          </cell>
          <cell r="CI3">
            <v>0</v>
          </cell>
          <cell r="CJ3">
            <v>0</v>
          </cell>
          <cell r="CK3">
            <v>0</v>
          </cell>
          <cell r="CL3">
            <v>0</v>
          </cell>
          <cell r="CM3">
            <v>0</v>
          </cell>
          <cell r="CN3">
            <v>0</v>
          </cell>
          <cell r="CO3" t="e">
            <v>#N/A</v>
          </cell>
          <cell r="CP3">
            <v>0</v>
          </cell>
        </row>
        <row r="4">
          <cell r="C4" t="str">
            <v>LJ63-15126A</v>
          </cell>
          <cell r="BX4">
            <v>0</v>
          </cell>
          <cell r="BY4">
            <v>0</v>
          </cell>
          <cell r="BZ4">
            <v>0</v>
          </cell>
          <cell r="CA4">
            <v>0</v>
          </cell>
          <cell r="CB4">
            <v>0</v>
          </cell>
          <cell r="CC4">
            <v>0</v>
          </cell>
          <cell r="CD4">
            <v>0</v>
          </cell>
          <cell r="CE4">
            <v>0</v>
          </cell>
          <cell r="CF4">
            <v>0</v>
          </cell>
          <cell r="CG4">
            <v>0</v>
          </cell>
          <cell r="CH4">
            <v>0</v>
          </cell>
          <cell r="CI4">
            <v>0</v>
          </cell>
          <cell r="CJ4">
            <v>0</v>
          </cell>
          <cell r="CK4">
            <v>0</v>
          </cell>
          <cell r="CL4">
            <v>0</v>
          </cell>
          <cell r="CM4">
            <v>0</v>
          </cell>
          <cell r="CN4">
            <v>0</v>
          </cell>
          <cell r="CO4" t="e">
            <v>#N/A</v>
          </cell>
          <cell r="CP4">
            <v>0</v>
          </cell>
        </row>
        <row r="5">
          <cell r="C5" t="str">
            <v>LJ63-15128A</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t="e">
            <v>#N/A</v>
          </cell>
          <cell r="CP5">
            <v>0</v>
          </cell>
        </row>
        <row r="6">
          <cell r="C6" t="str">
            <v>LJ63-15456A</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t="e">
            <v>#N/A</v>
          </cell>
          <cell r="CP6">
            <v>0</v>
          </cell>
        </row>
        <row r="7">
          <cell r="C7" t="str">
            <v>LJ63-15458A</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t="e">
            <v>#N/A</v>
          </cell>
          <cell r="CP7">
            <v>0</v>
          </cell>
        </row>
        <row r="8">
          <cell r="C8" t="str">
            <v>LJ63-15460A</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t="e">
            <v>#N/A</v>
          </cell>
          <cell r="CP8">
            <v>0</v>
          </cell>
        </row>
        <row r="9">
          <cell r="C9" t="str">
            <v>LJ63-15487A</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t="e">
            <v>#N/A</v>
          </cell>
          <cell r="CP9">
            <v>0</v>
          </cell>
        </row>
        <row r="10">
          <cell r="C10" t="str">
            <v>LJ63-16219A</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t="e">
            <v>#N/A</v>
          </cell>
          <cell r="CP10">
            <v>0</v>
          </cell>
        </row>
        <row r="11">
          <cell r="C11" t="str">
            <v>LJ63-16305A</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22171</v>
          </cell>
          <cell r="CP11">
            <v>0</v>
          </cell>
        </row>
        <row r="12">
          <cell r="C12" t="str">
            <v>LJ63-15999A</v>
          </cell>
          <cell r="BX12">
            <v>12000</v>
          </cell>
          <cell r="BY12">
            <v>3000</v>
          </cell>
          <cell r="BZ12">
            <v>0</v>
          </cell>
          <cell r="CA12">
            <v>0</v>
          </cell>
          <cell r="CB12">
            <v>0</v>
          </cell>
          <cell r="CC12">
            <v>0</v>
          </cell>
          <cell r="CD12">
            <v>6000</v>
          </cell>
          <cell r="CE12">
            <v>21000</v>
          </cell>
          <cell r="CF12">
            <v>4285.7142857142899</v>
          </cell>
          <cell r="CG12">
            <v>4285.7142857142899</v>
          </cell>
          <cell r="CH12">
            <v>4285.7142857142899</v>
          </cell>
          <cell r="CI12">
            <v>4285.7142857142899</v>
          </cell>
          <cell r="CJ12">
            <v>4285.7142857142899</v>
          </cell>
          <cell r="CK12">
            <v>4285.7142857142899</v>
          </cell>
          <cell r="CL12">
            <v>4285.7142857142899</v>
          </cell>
          <cell r="CM12">
            <v>30000</v>
          </cell>
          <cell r="CN12">
            <v>30000</v>
          </cell>
          <cell r="CO12">
            <v>0</v>
          </cell>
          <cell r="CP12">
            <v>0</v>
          </cell>
        </row>
        <row r="13">
          <cell r="C13" t="str">
            <v>LJ63-16071A</v>
          </cell>
          <cell r="BX13">
            <v>8000</v>
          </cell>
          <cell r="BY13">
            <v>6000</v>
          </cell>
          <cell r="BZ13">
            <v>2000</v>
          </cell>
          <cell r="CA13">
            <v>0</v>
          </cell>
          <cell r="CB13">
            <v>0</v>
          </cell>
          <cell r="CC13">
            <v>0</v>
          </cell>
          <cell r="CD13">
            <v>6000</v>
          </cell>
          <cell r="CE13">
            <v>22000</v>
          </cell>
          <cell r="CF13">
            <v>4285.7142857142899</v>
          </cell>
          <cell r="CG13">
            <v>4285.7142857142899</v>
          </cell>
          <cell r="CH13">
            <v>4285.7142857142899</v>
          </cell>
          <cell r="CI13">
            <v>4285.7142857142899</v>
          </cell>
          <cell r="CJ13">
            <v>4285.7142857142899</v>
          </cell>
          <cell r="CK13">
            <v>4285.7142857142899</v>
          </cell>
          <cell r="CL13">
            <v>4285.7142857142899</v>
          </cell>
          <cell r="CM13">
            <v>30000</v>
          </cell>
          <cell r="CN13">
            <v>30000</v>
          </cell>
          <cell r="CO13">
            <v>0</v>
          </cell>
          <cell r="CP13">
            <v>0</v>
          </cell>
        </row>
        <row r="14">
          <cell r="C14" t="str">
            <v>LJ63-16157A</v>
          </cell>
          <cell r="BX14">
            <v>6000</v>
          </cell>
          <cell r="BY14">
            <v>0</v>
          </cell>
          <cell r="BZ14">
            <v>12000</v>
          </cell>
          <cell r="CA14">
            <v>12000</v>
          </cell>
          <cell r="CB14">
            <v>12000</v>
          </cell>
          <cell r="CC14">
            <v>12000</v>
          </cell>
          <cell r="CD14">
            <v>12000</v>
          </cell>
          <cell r="CE14">
            <v>66000</v>
          </cell>
          <cell r="CF14">
            <v>9857.1428571428605</v>
          </cell>
          <cell r="CG14">
            <v>9857.1428571428605</v>
          </cell>
          <cell r="CH14">
            <v>9857.1428571428605</v>
          </cell>
          <cell r="CI14">
            <v>9857.1428571428605</v>
          </cell>
          <cell r="CJ14">
            <v>9857.1428571428605</v>
          </cell>
          <cell r="CK14">
            <v>9857.1428571428605</v>
          </cell>
          <cell r="CL14">
            <v>9857.1428571428605</v>
          </cell>
          <cell r="CM14">
            <v>69000</v>
          </cell>
          <cell r="CN14">
            <v>96000</v>
          </cell>
          <cell r="CO14">
            <v>92327</v>
          </cell>
          <cell r="CP14">
            <v>0</v>
          </cell>
        </row>
        <row r="15">
          <cell r="C15" t="str">
            <v>LJ63-16183A</v>
          </cell>
          <cell r="BX15">
            <v>0</v>
          </cell>
          <cell r="BY15">
            <v>0</v>
          </cell>
          <cell r="BZ15">
            <v>0</v>
          </cell>
          <cell r="CA15">
            <v>0</v>
          </cell>
          <cell r="CB15">
            <v>0</v>
          </cell>
          <cell r="CC15">
            <v>0</v>
          </cell>
          <cell r="CD15">
            <v>0</v>
          </cell>
          <cell r="CE15">
            <v>0</v>
          </cell>
          <cell r="CF15">
            <v>857.142857142857</v>
          </cell>
          <cell r="CG15">
            <v>857.142857142857</v>
          </cell>
          <cell r="CH15">
            <v>857.142857142857</v>
          </cell>
          <cell r="CI15">
            <v>857.142857142857</v>
          </cell>
          <cell r="CJ15">
            <v>857.142857142857</v>
          </cell>
          <cell r="CK15">
            <v>857.142857142857</v>
          </cell>
          <cell r="CL15">
            <v>857.142857142857</v>
          </cell>
          <cell r="CM15">
            <v>6000</v>
          </cell>
          <cell r="CN15">
            <v>33000</v>
          </cell>
          <cell r="CO15">
            <v>31041</v>
          </cell>
          <cell r="CP15">
            <v>0</v>
          </cell>
        </row>
        <row r="16">
          <cell r="C16" t="str">
            <v>LJ63-15095A</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1323</v>
          </cell>
          <cell r="CP16">
            <v>0</v>
          </cell>
        </row>
        <row r="17">
          <cell r="C17" t="str">
            <v>LJ63-15645A</v>
          </cell>
          <cell r="BX17">
            <v>15000</v>
          </cell>
          <cell r="BY17">
            <v>12000</v>
          </cell>
          <cell r="BZ17">
            <v>18000</v>
          </cell>
          <cell r="CA17">
            <v>13500</v>
          </cell>
          <cell r="CB17">
            <v>12000</v>
          </cell>
          <cell r="CC17">
            <v>12000</v>
          </cell>
          <cell r="CD17">
            <v>12000</v>
          </cell>
          <cell r="CE17">
            <v>94500</v>
          </cell>
          <cell r="CF17">
            <v>10142.857142857099</v>
          </cell>
          <cell r="CG17">
            <v>10142.857142857099</v>
          </cell>
          <cell r="CH17">
            <v>10142.857142857099</v>
          </cell>
          <cell r="CI17">
            <v>10142.857142857099</v>
          </cell>
          <cell r="CJ17">
            <v>10142.857142857099</v>
          </cell>
          <cell r="CK17">
            <v>10142.857142857099</v>
          </cell>
          <cell r="CL17">
            <v>10142.857142857099</v>
          </cell>
          <cell r="CM17">
            <v>71000</v>
          </cell>
          <cell r="CN17">
            <v>75000</v>
          </cell>
          <cell r="CO17">
            <v>64986</v>
          </cell>
          <cell r="CP17">
            <v>0</v>
          </cell>
        </row>
        <row r="18">
          <cell r="C18" t="str">
            <v>LJ63-16354A</v>
          </cell>
          <cell r="BX18">
            <v>3000</v>
          </cell>
          <cell r="BY18">
            <v>3000</v>
          </cell>
          <cell r="BZ18">
            <v>6000</v>
          </cell>
          <cell r="CA18">
            <v>1500</v>
          </cell>
          <cell r="CB18">
            <v>0</v>
          </cell>
          <cell r="CC18">
            <v>0</v>
          </cell>
          <cell r="CD18">
            <v>0</v>
          </cell>
          <cell r="CE18">
            <v>13500</v>
          </cell>
          <cell r="CF18">
            <v>1142.8571428571399</v>
          </cell>
          <cell r="CG18">
            <v>1142.8571428571399</v>
          </cell>
          <cell r="CH18">
            <v>1142.8571428571399</v>
          </cell>
          <cell r="CI18">
            <v>1142.8571428571399</v>
          </cell>
          <cell r="CJ18">
            <v>1142.8571428571399</v>
          </cell>
          <cell r="CK18">
            <v>1142.8571428571399</v>
          </cell>
          <cell r="CL18">
            <v>1142.8571428571399</v>
          </cell>
          <cell r="CM18">
            <v>8000</v>
          </cell>
          <cell r="CN18">
            <v>0</v>
          </cell>
          <cell r="CO18">
            <v>0</v>
          </cell>
          <cell r="CP18">
            <v>0</v>
          </cell>
        </row>
        <row r="19">
          <cell r="C19" t="str">
            <v>LJ63-16628A</v>
          </cell>
          <cell r="BX19">
            <v>12000</v>
          </cell>
          <cell r="BY19">
            <v>3000</v>
          </cell>
          <cell r="BZ19">
            <v>12000</v>
          </cell>
          <cell r="CA19">
            <v>12000</v>
          </cell>
          <cell r="CB19">
            <v>12000</v>
          </cell>
          <cell r="CC19">
            <v>12000</v>
          </cell>
          <cell r="CD19">
            <v>12000</v>
          </cell>
          <cell r="CE19">
            <v>75000</v>
          </cell>
          <cell r="CF19">
            <v>9000</v>
          </cell>
          <cell r="CG19">
            <v>9000</v>
          </cell>
          <cell r="CH19">
            <v>9000</v>
          </cell>
          <cell r="CI19">
            <v>9000</v>
          </cell>
          <cell r="CJ19">
            <v>9000</v>
          </cell>
          <cell r="CK19">
            <v>9000</v>
          </cell>
          <cell r="CL19">
            <v>9000</v>
          </cell>
          <cell r="CM19">
            <v>63000</v>
          </cell>
          <cell r="CN19">
            <v>75000</v>
          </cell>
          <cell r="CO19">
            <v>67200</v>
          </cell>
          <cell r="CP19">
            <v>0</v>
          </cell>
        </row>
        <row r="20">
          <cell r="C20" t="str">
            <v>LJ63-16631A</v>
          </cell>
          <cell r="BX20">
            <v>6000</v>
          </cell>
          <cell r="BY20">
            <v>0</v>
          </cell>
          <cell r="BZ20">
            <v>12000</v>
          </cell>
          <cell r="CA20">
            <v>12000</v>
          </cell>
          <cell r="CB20">
            <v>12000</v>
          </cell>
          <cell r="CC20">
            <v>12000</v>
          </cell>
          <cell r="CD20">
            <v>12000</v>
          </cell>
          <cell r="CE20">
            <v>66000</v>
          </cell>
          <cell r="CF20">
            <v>9000</v>
          </cell>
          <cell r="CG20">
            <v>9000</v>
          </cell>
          <cell r="CH20">
            <v>9000</v>
          </cell>
          <cell r="CI20">
            <v>9000</v>
          </cell>
          <cell r="CJ20">
            <v>9000</v>
          </cell>
          <cell r="CK20">
            <v>9000</v>
          </cell>
          <cell r="CL20">
            <v>9000</v>
          </cell>
          <cell r="CM20">
            <v>63000</v>
          </cell>
          <cell r="CN20">
            <v>63000</v>
          </cell>
          <cell r="CO20">
            <v>66733</v>
          </cell>
          <cell r="CP20">
            <v>0</v>
          </cell>
        </row>
        <row r="21">
          <cell r="C21" t="str">
            <v>LJ63-16033A</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row>
        <row r="22">
          <cell r="C22" t="str">
            <v>LJ63-16036A</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t="e">
            <v>#N/A</v>
          </cell>
          <cell r="CP22">
            <v>0</v>
          </cell>
        </row>
        <row r="23">
          <cell r="C23" t="str">
            <v>LJ63-16037A</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row>
        <row r="24">
          <cell r="C24" t="str">
            <v>LJ63-16083A</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row>
        <row r="25">
          <cell r="C25" t="str">
            <v>LJ63-16152A</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0</v>
          </cell>
        </row>
        <row r="26">
          <cell r="C26" t="str">
            <v>LJ63-16343A</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t="e">
            <v>#N/A</v>
          </cell>
          <cell r="CP26">
            <v>0</v>
          </cell>
        </row>
        <row r="27">
          <cell r="C27" t="str">
            <v>LJ63-16362A</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t="e">
            <v>#N/A</v>
          </cell>
          <cell r="CP27">
            <v>0</v>
          </cell>
        </row>
        <row r="28">
          <cell r="C28" t="str">
            <v>LJ63-16436A</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t="e">
            <v>#N/A</v>
          </cell>
          <cell r="CP28">
            <v>0</v>
          </cell>
        </row>
        <row r="29">
          <cell r="C29" t="str">
            <v>LJ63-16296A</v>
          </cell>
          <cell r="BX29">
            <v>0</v>
          </cell>
          <cell r="BY29">
            <v>0</v>
          </cell>
          <cell r="BZ29">
            <v>0</v>
          </cell>
          <cell r="CA29">
            <v>0</v>
          </cell>
          <cell r="CB29">
            <v>0</v>
          </cell>
          <cell r="CC29">
            <v>0</v>
          </cell>
          <cell r="CD29">
            <v>0</v>
          </cell>
          <cell r="CE29">
            <v>0</v>
          </cell>
          <cell r="CF29">
            <v>0</v>
          </cell>
          <cell r="CG29">
            <v>0</v>
          </cell>
          <cell r="CH29">
            <v>0</v>
          </cell>
          <cell r="CI29">
            <v>0</v>
          </cell>
          <cell r="CJ29">
            <v>0</v>
          </cell>
          <cell r="CK29">
            <v>0</v>
          </cell>
          <cell r="CL29">
            <v>0</v>
          </cell>
          <cell r="CM29">
            <v>0</v>
          </cell>
          <cell r="CN29">
            <v>0</v>
          </cell>
          <cell r="CO29" t="e">
            <v>#N/A</v>
          </cell>
          <cell r="CP29">
            <v>0</v>
          </cell>
        </row>
        <row r="30">
          <cell r="C30" t="str">
            <v>LJ63-16215A</v>
          </cell>
          <cell r="BX30">
            <v>6000</v>
          </cell>
          <cell r="BY30">
            <v>0</v>
          </cell>
          <cell r="BZ30">
            <v>0</v>
          </cell>
          <cell r="CA30">
            <v>0</v>
          </cell>
          <cell r="CB30">
            <v>9000</v>
          </cell>
          <cell r="CC30">
            <v>12000</v>
          </cell>
          <cell r="CD30">
            <v>0</v>
          </cell>
          <cell r="CE30">
            <v>27000</v>
          </cell>
          <cell r="CF30">
            <v>1285.7142857142901</v>
          </cell>
          <cell r="CG30">
            <v>1285.7142857142901</v>
          </cell>
          <cell r="CH30">
            <v>1285.7142857142901</v>
          </cell>
          <cell r="CI30">
            <v>1285.7142857142901</v>
          </cell>
          <cell r="CJ30">
            <v>1285.7142857142901</v>
          </cell>
          <cell r="CK30">
            <v>1285.7142857142901</v>
          </cell>
          <cell r="CL30">
            <v>1285.7142857142901</v>
          </cell>
          <cell r="CM30">
            <v>9000</v>
          </cell>
          <cell r="CN30">
            <v>9000</v>
          </cell>
          <cell r="CO30">
            <v>10095</v>
          </cell>
          <cell r="CP30">
            <v>0</v>
          </cell>
        </row>
        <row r="31">
          <cell r="C31" t="str">
            <v>LJ63-16232A</v>
          </cell>
          <cell r="BX31">
            <v>0</v>
          </cell>
          <cell r="BY31">
            <v>3000</v>
          </cell>
          <cell r="BZ31">
            <v>0</v>
          </cell>
          <cell r="CA31">
            <v>10500</v>
          </cell>
          <cell r="CB31">
            <v>7000</v>
          </cell>
          <cell r="CC31">
            <v>0</v>
          </cell>
          <cell r="CD31">
            <v>7000</v>
          </cell>
          <cell r="CE31">
            <v>27500</v>
          </cell>
          <cell r="CF31">
            <v>1285.7142857142901</v>
          </cell>
          <cell r="CG31">
            <v>1285.7142857142901</v>
          </cell>
          <cell r="CH31">
            <v>1285.7142857142901</v>
          </cell>
          <cell r="CI31">
            <v>1285.7142857142901</v>
          </cell>
          <cell r="CJ31">
            <v>1285.7142857142901</v>
          </cell>
          <cell r="CK31">
            <v>1285.7142857142901</v>
          </cell>
          <cell r="CL31">
            <v>1285.7142857142901</v>
          </cell>
          <cell r="CM31">
            <v>9000</v>
          </cell>
          <cell r="CN31">
            <v>9000</v>
          </cell>
          <cell r="CO31">
            <v>10095</v>
          </cell>
          <cell r="CP31">
            <v>0</v>
          </cell>
        </row>
        <row r="32">
          <cell r="C32" t="str">
            <v>LJ63-16317A</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t="e">
            <v>#N/A</v>
          </cell>
          <cell r="CP32">
            <v>0</v>
          </cell>
        </row>
        <row r="33">
          <cell r="C33" t="str">
            <v>LJ63-16317B</v>
          </cell>
          <cell r="BX33">
            <v>0</v>
          </cell>
          <cell r="BY33">
            <v>0</v>
          </cell>
          <cell r="BZ33">
            <v>3000</v>
          </cell>
          <cell r="CA33">
            <v>3000</v>
          </cell>
          <cell r="CB33">
            <v>3000</v>
          </cell>
          <cell r="CC33">
            <v>0</v>
          </cell>
          <cell r="CD33">
            <v>0</v>
          </cell>
          <cell r="CE33">
            <v>9000</v>
          </cell>
          <cell r="CF33">
            <v>428.57142857142901</v>
          </cell>
          <cell r="CG33">
            <v>428.57142857142901</v>
          </cell>
          <cell r="CH33">
            <v>428.57142857142901</v>
          </cell>
          <cell r="CI33">
            <v>428.57142857142901</v>
          </cell>
          <cell r="CJ33">
            <v>428.57142857142901</v>
          </cell>
          <cell r="CK33">
            <v>428.57142857142901</v>
          </cell>
          <cell r="CL33">
            <v>428.57142857142901</v>
          </cell>
          <cell r="CM33">
            <v>3000</v>
          </cell>
          <cell r="CN33">
            <v>18000</v>
          </cell>
          <cell r="CO33">
            <v>15789</v>
          </cell>
          <cell r="CP33">
            <v>0</v>
          </cell>
        </row>
        <row r="34">
          <cell r="C34" t="str">
            <v>LJ63-16334A</v>
          </cell>
          <cell r="BX34">
            <v>0</v>
          </cell>
          <cell r="BY34">
            <v>4000</v>
          </cell>
          <cell r="BZ34">
            <v>0</v>
          </cell>
          <cell r="CA34">
            <v>9000</v>
          </cell>
          <cell r="CB34">
            <v>0</v>
          </cell>
          <cell r="CC34">
            <v>12000</v>
          </cell>
          <cell r="CD34">
            <v>0</v>
          </cell>
          <cell r="CE34">
            <v>25000</v>
          </cell>
          <cell r="CF34">
            <v>1285.7142857142901</v>
          </cell>
          <cell r="CG34">
            <v>1285.7142857142901</v>
          </cell>
          <cell r="CH34">
            <v>1285.7142857142901</v>
          </cell>
          <cell r="CI34">
            <v>1285.7142857142901</v>
          </cell>
          <cell r="CJ34">
            <v>1285.7142857142901</v>
          </cell>
          <cell r="CK34">
            <v>1285.7142857142901</v>
          </cell>
          <cell r="CL34">
            <v>1285.7142857142901</v>
          </cell>
          <cell r="CM34">
            <v>9000</v>
          </cell>
          <cell r="CN34">
            <v>9000</v>
          </cell>
          <cell r="CO34">
            <v>10095</v>
          </cell>
          <cell r="CP34">
            <v>0</v>
          </cell>
        </row>
        <row r="35">
          <cell r="C35" t="str">
            <v>LJ63-16344A</v>
          </cell>
          <cell r="BX35">
            <v>9000</v>
          </cell>
          <cell r="BY35">
            <v>0</v>
          </cell>
          <cell r="BZ35">
            <v>0</v>
          </cell>
          <cell r="CA35">
            <v>9000</v>
          </cell>
          <cell r="CB35">
            <v>9000</v>
          </cell>
          <cell r="CC35">
            <v>9000</v>
          </cell>
          <cell r="CD35">
            <v>0</v>
          </cell>
          <cell r="CE35">
            <v>36000</v>
          </cell>
          <cell r="CF35">
            <v>1285.7142857142901</v>
          </cell>
          <cell r="CG35">
            <v>1285.7142857142901</v>
          </cell>
          <cell r="CH35">
            <v>1285.7142857142901</v>
          </cell>
          <cell r="CI35">
            <v>1285.7142857142901</v>
          </cell>
          <cell r="CJ35">
            <v>1285.7142857142901</v>
          </cell>
          <cell r="CK35">
            <v>1285.7142857142901</v>
          </cell>
          <cell r="CL35">
            <v>1285.7142857142901</v>
          </cell>
          <cell r="CM35">
            <v>9000</v>
          </cell>
          <cell r="CN35">
            <v>9000</v>
          </cell>
          <cell r="CO35">
            <v>33651</v>
          </cell>
          <cell r="CP35">
            <v>0</v>
          </cell>
        </row>
        <row r="36">
          <cell r="C36" t="str">
            <v>LJ63-16300A</v>
          </cell>
          <cell r="BX36">
            <v>9000</v>
          </cell>
          <cell r="BY36">
            <v>3500</v>
          </cell>
          <cell r="BZ36">
            <v>0</v>
          </cell>
          <cell r="CA36">
            <v>0</v>
          </cell>
          <cell r="CB36">
            <v>9000</v>
          </cell>
          <cell r="CC36">
            <v>12000</v>
          </cell>
          <cell r="CD36">
            <v>0</v>
          </cell>
          <cell r="CE36">
            <v>33500</v>
          </cell>
          <cell r="CF36">
            <v>1285.7142857142901</v>
          </cell>
          <cell r="CG36">
            <v>1285.7142857142901</v>
          </cell>
          <cell r="CH36">
            <v>1285.7142857142901</v>
          </cell>
          <cell r="CI36">
            <v>1285.7142857142901</v>
          </cell>
          <cell r="CJ36">
            <v>1285.7142857142901</v>
          </cell>
          <cell r="CK36">
            <v>1285.7142857142901</v>
          </cell>
          <cell r="CL36">
            <v>1285.7142857142901</v>
          </cell>
          <cell r="CM36">
            <v>9000</v>
          </cell>
          <cell r="CN36">
            <v>9000</v>
          </cell>
          <cell r="CO36">
            <v>10095</v>
          </cell>
          <cell r="CP36">
            <v>0</v>
          </cell>
        </row>
        <row r="37">
          <cell r="C37" t="str">
            <v>LJ63-16172A</v>
          </cell>
          <cell r="BX37">
            <v>3000</v>
          </cell>
          <cell r="BY37">
            <v>6000</v>
          </cell>
          <cell r="BZ37">
            <v>3000</v>
          </cell>
          <cell r="CA37">
            <v>0</v>
          </cell>
          <cell r="CB37">
            <v>0</v>
          </cell>
          <cell r="CC37">
            <v>0</v>
          </cell>
          <cell r="CD37">
            <v>0</v>
          </cell>
          <cell r="CE37">
            <v>12000</v>
          </cell>
          <cell r="CF37">
            <v>0</v>
          </cell>
          <cell r="CG37">
            <v>0</v>
          </cell>
          <cell r="CH37">
            <v>0</v>
          </cell>
          <cell r="CI37">
            <v>0</v>
          </cell>
          <cell r="CJ37">
            <v>0</v>
          </cell>
          <cell r="CK37">
            <v>0</v>
          </cell>
          <cell r="CL37">
            <v>0</v>
          </cell>
          <cell r="CM37">
            <v>0</v>
          </cell>
          <cell r="CN37">
            <v>6000</v>
          </cell>
          <cell r="CO37">
            <v>0</v>
          </cell>
          <cell r="CP37">
            <v>0</v>
          </cell>
        </row>
        <row r="38">
          <cell r="C38" t="str">
            <v>LJ63-16264A</v>
          </cell>
          <cell r="BX38">
            <v>3000</v>
          </cell>
          <cell r="BY38">
            <v>0</v>
          </cell>
          <cell r="BZ38">
            <v>6000</v>
          </cell>
          <cell r="CA38">
            <v>5000</v>
          </cell>
          <cell r="CB38">
            <v>0</v>
          </cell>
          <cell r="CC38">
            <v>0</v>
          </cell>
          <cell r="CD38">
            <v>0</v>
          </cell>
          <cell r="CE38">
            <v>14000</v>
          </cell>
          <cell r="CF38">
            <v>0</v>
          </cell>
          <cell r="CG38">
            <v>0</v>
          </cell>
          <cell r="CH38">
            <v>0</v>
          </cell>
          <cell r="CI38">
            <v>0</v>
          </cell>
          <cell r="CJ38">
            <v>0</v>
          </cell>
          <cell r="CK38">
            <v>0</v>
          </cell>
          <cell r="CL38">
            <v>0</v>
          </cell>
          <cell r="CM38">
            <v>0</v>
          </cell>
          <cell r="CN38">
            <v>7000</v>
          </cell>
          <cell r="CO38">
            <v>0</v>
          </cell>
          <cell r="CP38">
            <v>0</v>
          </cell>
        </row>
        <row r="39">
          <cell r="C39" t="str">
            <v>LJ63-16500B</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t="e">
            <v>#N/A</v>
          </cell>
          <cell r="CP39">
            <v>0</v>
          </cell>
        </row>
        <row r="40">
          <cell r="C40" t="str">
            <v>LJ63-16467B</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row>
        <row r="41">
          <cell r="C41" t="str">
            <v>LJ63-16465A</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row>
        <row r="42">
          <cell r="C42" t="str">
            <v>LJ63-16507A</v>
          </cell>
          <cell r="BX42">
            <v>0</v>
          </cell>
          <cell r="BY42">
            <v>0</v>
          </cell>
          <cell r="BZ42">
            <v>0</v>
          </cell>
          <cell r="CA42">
            <v>0</v>
          </cell>
          <cell r="CB42">
            <v>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row>
        <row r="43">
          <cell r="C43" t="str">
            <v>LJ63-16395B</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row>
        <row r="44">
          <cell r="C44" t="str">
            <v>LJ63-16462B</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row>
        <row r="45">
          <cell r="C45" t="str">
            <v>LJ63-16465B</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row>
        <row r="46">
          <cell r="C46" t="str">
            <v>LJ63-16462C</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row>
        <row r="47">
          <cell r="C47" t="str">
            <v>LJ63-16597A</v>
          </cell>
          <cell r="BX47">
            <v>150000</v>
          </cell>
          <cell r="BY47">
            <v>117500</v>
          </cell>
          <cell r="BZ47">
            <v>150000</v>
          </cell>
          <cell r="CA47">
            <v>150000</v>
          </cell>
          <cell r="CB47">
            <v>150000</v>
          </cell>
          <cell r="CC47">
            <v>150000</v>
          </cell>
          <cell r="CD47">
            <v>150000</v>
          </cell>
          <cell r="CE47">
            <v>1017500</v>
          </cell>
          <cell r="CF47">
            <v>54000</v>
          </cell>
          <cell r="CG47">
            <v>54000</v>
          </cell>
          <cell r="CH47">
            <v>54000</v>
          </cell>
          <cell r="CI47">
            <v>54000</v>
          </cell>
          <cell r="CJ47">
            <v>54000</v>
          </cell>
          <cell r="CK47">
            <v>54000</v>
          </cell>
          <cell r="CL47">
            <v>54000</v>
          </cell>
          <cell r="CM47">
            <v>378000</v>
          </cell>
          <cell r="CN47">
            <v>378000</v>
          </cell>
          <cell r="CO47">
            <v>425133</v>
          </cell>
          <cell r="CP47">
            <v>0</v>
          </cell>
        </row>
        <row r="48">
          <cell r="C48" t="str">
            <v>LJ63-16706A</v>
          </cell>
          <cell r="BX48">
            <v>150000</v>
          </cell>
          <cell r="BY48">
            <v>114000</v>
          </cell>
          <cell r="BZ48">
            <v>150000</v>
          </cell>
          <cell r="CA48">
            <v>150000</v>
          </cell>
          <cell r="CB48">
            <v>150000</v>
          </cell>
          <cell r="CC48">
            <v>150000</v>
          </cell>
          <cell r="CD48">
            <v>150000</v>
          </cell>
          <cell r="CE48">
            <v>1014000</v>
          </cell>
          <cell r="CF48">
            <v>54000</v>
          </cell>
          <cell r="CG48">
            <v>54000</v>
          </cell>
          <cell r="CH48">
            <v>54000</v>
          </cell>
          <cell r="CI48">
            <v>54000</v>
          </cell>
          <cell r="CJ48">
            <v>54000</v>
          </cell>
          <cell r="CK48">
            <v>54000</v>
          </cell>
          <cell r="CL48">
            <v>54000</v>
          </cell>
          <cell r="CM48">
            <v>378000</v>
          </cell>
          <cell r="CN48">
            <v>378000</v>
          </cell>
          <cell r="CO48">
            <v>425133</v>
          </cell>
          <cell r="CP48">
            <v>0</v>
          </cell>
        </row>
        <row r="49">
          <cell r="C49" t="str">
            <v>LJ63-16707A</v>
          </cell>
          <cell r="BX49">
            <v>150000</v>
          </cell>
          <cell r="BY49">
            <v>116000</v>
          </cell>
          <cell r="BZ49">
            <v>150000</v>
          </cell>
          <cell r="CA49">
            <v>150000</v>
          </cell>
          <cell r="CB49">
            <v>150000</v>
          </cell>
          <cell r="CC49">
            <v>150000</v>
          </cell>
          <cell r="CD49">
            <v>150000</v>
          </cell>
          <cell r="CE49">
            <v>1016000</v>
          </cell>
          <cell r="CF49">
            <v>114000</v>
          </cell>
          <cell r="CG49">
            <v>114000</v>
          </cell>
          <cell r="CH49">
            <v>114000</v>
          </cell>
          <cell r="CI49">
            <v>114000</v>
          </cell>
          <cell r="CJ49">
            <v>114000</v>
          </cell>
          <cell r="CK49">
            <v>114000</v>
          </cell>
          <cell r="CL49">
            <v>114000</v>
          </cell>
          <cell r="CM49">
            <v>798000</v>
          </cell>
          <cell r="CN49">
            <v>798000</v>
          </cell>
          <cell r="CO49">
            <v>850267</v>
          </cell>
          <cell r="CP49">
            <v>0</v>
          </cell>
        </row>
        <row r="50">
          <cell r="C50" t="str">
            <v>LJ63-16787A</v>
          </cell>
          <cell r="BX50">
            <v>114000</v>
          </cell>
          <cell r="BY50">
            <v>63000</v>
          </cell>
          <cell r="BZ50">
            <v>78000</v>
          </cell>
          <cell r="CA50">
            <v>78000</v>
          </cell>
          <cell r="CB50">
            <v>78000</v>
          </cell>
          <cell r="CC50">
            <v>78000</v>
          </cell>
          <cell r="CD50">
            <v>78000</v>
          </cell>
          <cell r="CE50">
            <v>567000</v>
          </cell>
          <cell r="CF50">
            <v>30000</v>
          </cell>
          <cell r="CG50">
            <v>30000</v>
          </cell>
          <cell r="CH50">
            <v>30000</v>
          </cell>
          <cell r="CI50">
            <v>30000</v>
          </cell>
          <cell r="CJ50">
            <v>30000</v>
          </cell>
          <cell r="CK50">
            <v>30000</v>
          </cell>
          <cell r="CL50">
            <v>30000</v>
          </cell>
          <cell r="CM50">
            <v>210000</v>
          </cell>
          <cell r="CN50">
            <v>210000</v>
          </cell>
          <cell r="CO50">
            <v>233847</v>
          </cell>
          <cell r="CP50">
            <v>0</v>
          </cell>
        </row>
        <row r="51">
          <cell r="C51" t="str">
            <v>LJ63-16787B</v>
          </cell>
          <cell r="BX51">
            <v>72000</v>
          </cell>
          <cell r="BY51">
            <v>30000</v>
          </cell>
          <cell r="BZ51">
            <v>72000</v>
          </cell>
          <cell r="CA51">
            <v>72000</v>
          </cell>
          <cell r="CB51">
            <v>72000</v>
          </cell>
          <cell r="CC51">
            <v>72000</v>
          </cell>
          <cell r="CD51">
            <v>72000</v>
          </cell>
          <cell r="CE51">
            <v>462000</v>
          </cell>
          <cell r="CF51">
            <v>24000</v>
          </cell>
          <cell r="CG51">
            <v>24000</v>
          </cell>
          <cell r="CH51">
            <v>24000</v>
          </cell>
          <cell r="CI51">
            <v>24000</v>
          </cell>
          <cell r="CJ51">
            <v>24000</v>
          </cell>
          <cell r="CK51">
            <v>24000</v>
          </cell>
          <cell r="CL51">
            <v>24000</v>
          </cell>
          <cell r="CM51">
            <v>168000</v>
          </cell>
          <cell r="CN51">
            <v>168000</v>
          </cell>
          <cell r="CO51" t="e">
            <v>#N/A</v>
          </cell>
          <cell r="CP51">
            <v>0</v>
          </cell>
        </row>
        <row r="52">
          <cell r="C52" t="str">
            <v>LJ63-16595A</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t="e">
            <v>#N/A</v>
          </cell>
          <cell r="CP52">
            <v>0</v>
          </cell>
        </row>
        <row r="53">
          <cell r="C53" t="str">
            <v>LJ63-16594A</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t="e">
            <v>#N/A</v>
          </cell>
          <cell r="CP53">
            <v>0</v>
          </cell>
        </row>
        <row r="54">
          <cell r="C54" t="str">
            <v>LJ63-16595B</v>
          </cell>
          <cell r="BX54">
            <v>159000</v>
          </cell>
          <cell r="BY54">
            <v>186000</v>
          </cell>
          <cell r="BZ54">
            <v>150000</v>
          </cell>
          <cell r="CA54">
            <v>150000</v>
          </cell>
          <cell r="CB54">
            <v>150000</v>
          </cell>
          <cell r="CC54">
            <v>150000</v>
          </cell>
          <cell r="CD54">
            <v>150000</v>
          </cell>
          <cell r="CE54">
            <v>1095000</v>
          </cell>
          <cell r="CF54">
            <v>54000</v>
          </cell>
          <cell r="CG54">
            <v>54000</v>
          </cell>
          <cell r="CH54">
            <v>54000</v>
          </cell>
          <cell r="CI54">
            <v>54000</v>
          </cell>
          <cell r="CJ54">
            <v>54000</v>
          </cell>
          <cell r="CK54">
            <v>54000</v>
          </cell>
          <cell r="CL54">
            <v>54000</v>
          </cell>
          <cell r="CM54">
            <v>378000</v>
          </cell>
          <cell r="CN54">
            <v>378000</v>
          </cell>
          <cell r="CO54">
            <v>425133</v>
          </cell>
          <cell r="CP54">
            <v>0</v>
          </cell>
        </row>
        <row r="55">
          <cell r="C55" t="str">
            <v>Q130-002612</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t="e">
            <v>#N/A</v>
          </cell>
          <cell r="CP55">
            <v>0</v>
          </cell>
        </row>
        <row r="56">
          <cell r="C56" t="str">
            <v>Q310-638359</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t="e">
            <v>#N/A</v>
          </cell>
          <cell r="CP56">
            <v>0</v>
          </cell>
        </row>
        <row r="57">
          <cell r="C57" t="str">
            <v>LJ63-16147A</v>
          </cell>
          <cell r="BX57">
            <v>92000</v>
          </cell>
          <cell r="BY57">
            <v>57500</v>
          </cell>
          <cell r="BZ57">
            <v>57500</v>
          </cell>
          <cell r="CA57">
            <v>57500</v>
          </cell>
          <cell r="CB57">
            <v>57500</v>
          </cell>
          <cell r="CC57">
            <v>69500</v>
          </cell>
          <cell r="CD57">
            <v>0</v>
          </cell>
          <cell r="CE57">
            <v>391500</v>
          </cell>
          <cell r="CF57">
            <v>57785.714285714297</v>
          </cell>
          <cell r="CG57">
            <v>57785.714285714297</v>
          </cell>
          <cell r="CH57">
            <v>57785.714285714297</v>
          </cell>
          <cell r="CI57">
            <v>57785.714285714297</v>
          </cell>
          <cell r="CJ57">
            <v>57785.714285714297</v>
          </cell>
          <cell r="CK57">
            <v>57785.714285714297</v>
          </cell>
          <cell r="CL57">
            <v>57785.714285714297</v>
          </cell>
          <cell r="CM57">
            <v>404500</v>
          </cell>
          <cell r="CN57">
            <v>0</v>
          </cell>
          <cell r="CO57">
            <v>357000</v>
          </cell>
          <cell r="CP57">
            <v>0</v>
          </cell>
        </row>
        <row r="58">
          <cell r="C58" t="str">
            <v>LJ63-16703A</v>
          </cell>
          <cell r="BX58">
            <v>108500</v>
          </cell>
          <cell r="BY58">
            <v>58900</v>
          </cell>
          <cell r="BZ58">
            <v>58900</v>
          </cell>
          <cell r="CA58">
            <v>62000</v>
          </cell>
          <cell r="CB58">
            <v>62000</v>
          </cell>
          <cell r="CC58">
            <v>93000</v>
          </cell>
          <cell r="CD58">
            <v>0</v>
          </cell>
          <cell r="CE58">
            <v>443300</v>
          </cell>
          <cell r="CF58">
            <v>57571.428571428602</v>
          </cell>
          <cell r="CG58">
            <v>57571.428571428602</v>
          </cell>
          <cell r="CH58">
            <v>57571.428571428602</v>
          </cell>
          <cell r="CI58">
            <v>57571.428571428602</v>
          </cell>
          <cell r="CJ58">
            <v>57571.428571428602</v>
          </cell>
          <cell r="CK58">
            <v>57571.428571428602</v>
          </cell>
          <cell r="CL58">
            <v>57571.428571428602</v>
          </cell>
          <cell r="CM58">
            <v>403000</v>
          </cell>
          <cell r="CN58">
            <v>0</v>
          </cell>
          <cell r="CO58">
            <v>357000</v>
          </cell>
          <cell r="CP58">
            <v>0</v>
          </cell>
        </row>
        <row r="59">
          <cell r="C59" t="str">
            <v>LJ63-16286A</v>
          </cell>
          <cell r="BX59">
            <v>76000</v>
          </cell>
          <cell r="BY59">
            <v>38000</v>
          </cell>
          <cell r="BZ59">
            <v>38000</v>
          </cell>
          <cell r="CA59">
            <v>38000</v>
          </cell>
          <cell r="CB59">
            <v>38000</v>
          </cell>
          <cell r="CC59">
            <v>76000</v>
          </cell>
          <cell r="CD59">
            <v>0</v>
          </cell>
          <cell r="CE59">
            <v>304000</v>
          </cell>
          <cell r="CF59">
            <v>54285.714285714297</v>
          </cell>
          <cell r="CG59">
            <v>54285.714285714297</v>
          </cell>
          <cell r="CH59">
            <v>54285.714285714297</v>
          </cell>
          <cell r="CI59">
            <v>54285.714285714297</v>
          </cell>
          <cell r="CJ59">
            <v>54285.714285714297</v>
          </cell>
          <cell r="CK59">
            <v>54285.714285714297</v>
          </cell>
          <cell r="CL59">
            <v>54285.714285714297</v>
          </cell>
          <cell r="CM59">
            <v>380000</v>
          </cell>
          <cell r="CN59">
            <v>0</v>
          </cell>
          <cell r="CO59">
            <v>357000</v>
          </cell>
          <cell r="CP59">
            <v>0</v>
          </cell>
        </row>
        <row r="60">
          <cell r="C60" t="str">
            <v>Q310-643740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t="e">
            <v>#N/A</v>
          </cell>
          <cell r="CP60">
            <v>0</v>
          </cell>
        </row>
        <row r="61">
          <cell r="C61" t="str">
            <v>SSDT1</v>
          </cell>
          <cell r="BX61">
            <v>140000</v>
          </cell>
          <cell r="BY61">
            <v>140000</v>
          </cell>
          <cell r="BZ61">
            <v>140000</v>
          </cell>
          <cell r="CA61">
            <v>140000</v>
          </cell>
          <cell r="CB61">
            <v>140000</v>
          </cell>
          <cell r="CC61">
            <v>140000</v>
          </cell>
          <cell r="CD61">
            <v>140000</v>
          </cell>
          <cell r="CE61">
            <v>980000</v>
          </cell>
          <cell r="CF61">
            <v>140000</v>
          </cell>
          <cell r="CG61">
            <v>140000</v>
          </cell>
          <cell r="CH61">
            <v>140000</v>
          </cell>
          <cell r="CI61">
            <v>140000</v>
          </cell>
          <cell r="CJ61">
            <v>140000</v>
          </cell>
          <cell r="CK61">
            <v>140000</v>
          </cell>
          <cell r="CL61">
            <v>140000</v>
          </cell>
          <cell r="CM61">
            <v>980000</v>
          </cell>
          <cell r="CN61">
            <v>970000</v>
          </cell>
          <cell r="CO61" t="e">
            <v>#N/A</v>
          </cell>
          <cell r="CP61">
            <v>650000</v>
          </cell>
        </row>
        <row r="62">
          <cell r="C62" t="str">
            <v>CSDT1</v>
          </cell>
          <cell r="BX62">
            <v>140000</v>
          </cell>
          <cell r="BY62">
            <v>140000</v>
          </cell>
          <cell r="BZ62">
            <v>140000</v>
          </cell>
          <cell r="CA62">
            <v>140000</v>
          </cell>
          <cell r="CB62">
            <v>140000</v>
          </cell>
          <cell r="CC62">
            <v>140000</v>
          </cell>
          <cell r="CD62">
            <v>140000</v>
          </cell>
          <cell r="CE62">
            <v>980000</v>
          </cell>
          <cell r="CF62">
            <v>140000</v>
          </cell>
          <cell r="CG62">
            <v>140000</v>
          </cell>
          <cell r="CH62">
            <v>140000</v>
          </cell>
          <cell r="CI62">
            <v>140000</v>
          </cell>
          <cell r="CJ62">
            <v>140000</v>
          </cell>
          <cell r="CK62">
            <v>140000</v>
          </cell>
          <cell r="CL62">
            <v>140000</v>
          </cell>
          <cell r="CM62">
            <v>980000</v>
          </cell>
          <cell r="CN62">
            <v>970000</v>
          </cell>
          <cell r="CO62" t="e">
            <v>#N/A</v>
          </cell>
          <cell r="CP62">
            <v>650000</v>
          </cell>
        </row>
        <row r="63">
          <cell r="C63" t="str">
            <v>Q130-002688</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t="e">
            <v>#N/A</v>
          </cell>
          <cell r="CP63">
            <v>0</v>
          </cell>
        </row>
        <row r="64">
          <cell r="C64" t="str">
            <v>LJ63-16385A</v>
          </cell>
          <cell r="BX64">
            <v>103500</v>
          </cell>
          <cell r="BY64">
            <v>92000</v>
          </cell>
          <cell r="BZ64">
            <v>92000</v>
          </cell>
          <cell r="CA64">
            <v>92000</v>
          </cell>
          <cell r="CB64">
            <v>103500</v>
          </cell>
          <cell r="CC64">
            <v>103500</v>
          </cell>
          <cell r="CD64">
            <v>0</v>
          </cell>
          <cell r="CE64">
            <v>586500</v>
          </cell>
          <cell r="CF64">
            <v>85428.571428571406</v>
          </cell>
          <cell r="CG64">
            <v>85428.571428571406</v>
          </cell>
          <cell r="CH64">
            <v>85428.571428571406</v>
          </cell>
          <cell r="CI64">
            <v>85428.571428571406</v>
          </cell>
          <cell r="CJ64">
            <v>85428.571428571406</v>
          </cell>
          <cell r="CK64">
            <v>85428.571428571406</v>
          </cell>
          <cell r="CL64">
            <v>85428.571428571406</v>
          </cell>
          <cell r="CM64">
            <v>598000</v>
          </cell>
          <cell r="CN64">
            <v>0</v>
          </cell>
          <cell r="CO64">
            <v>525000</v>
          </cell>
          <cell r="CP64">
            <v>0</v>
          </cell>
        </row>
        <row r="65">
          <cell r="C65" t="str">
            <v>LJ63-16387A</v>
          </cell>
          <cell r="BX65">
            <v>112000</v>
          </cell>
          <cell r="BY65">
            <v>84000</v>
          </cell>
          <cell r="BZ65">
            <v>98000</v>
          </cell>
          <cell r="CA65">
            <v>98000</v>
          </cell>
          <cell r="CB65">
            <v>98000</v>
          </cell>
          <cell r="CC65">
            <v>112000</v>
          </cell>
          <cell r="CD65">
            <v>0</v>
          </cell>
          <cell r="CE65">
            <v>602000</v>
          </cell>
          <cell r="CF65">
            <v>88000</v>
          </cell>
          <cell r="CG65">
            <v>88000</v>
          </cell>
          <cell r="CH65">
            <v>88000</v>
          </cell>
          <cell r="CI65">
            <v>88000</v>
          </cell>
          <cell r="CJ65">
            <v>88000</v>
          </cell>
          <cell r="CK65">
            <v>88000</v>
          </cell>
          <cell r="CL65">
            <v>88000</v>
          </cell>
          <cell r="CM65">
            <v>616000</v>
          </cell>
          <cell r="CN65">
            <v>0</v>
          </cell>
          <cell r="CO65">
            <v>525000</v>
          </cell>
          <cell r="CP65">
            <v>0</v>
          </cell>
        </row>
        <row r="66">
          <cell r="C66" t="str">
            <v>LJ63-16386A</v>
          </cell>
          <cell r="BX66">
            <v>135000</v>
          </cell>
          <cell r="BY66">
            <v>105000</v>
          </cell>
          <cell r="BZ66">
            <v>90000</v>
          </cell>
          <cell r="CA66">
            <v>90000</v>
          </cell>
          <cell r="CB66">
            <v>90000</v>
          </cell>
          <cell r="CC66">
            <v>90000</v>
          </cell>
          <cell r="CD66">
            <v>0</v>
          </cell>
          <cell r="CE66">
            <v>600000</v>
          </cell>
          <cell r="CF66">
            <v>87857.142857142899</v>
          </cell>
          <cell r="CG66">
            <v>87857.142857142899</v>
          </cell>
          <cell r="CH66">
            <v>87857.142857142899</v>
          </cell>
          <cell r="CI66">
            <v>87857.142857142899</v>
          </cell>
          <cell r="CJ66">
            <v>87857.142857142899</v>
          </cell>
          <cell r="CK66">
            <v>87857.142857142899</v>
          </cell>
          <cell r="CL66">
            <v>87857.142857142899</v>
          </cell>
          <cell r="CM66">
            <v>615000</v>
          </cell>
          <cell r="CN66">
            <v>0</v>
          </cell>
          <cell r="CO66">
            <v>525000</v>
          </cell>
          <cell r="CP66">
            <v>0</v>
          </cell>
        </row>
        <row r="67">
          <cell r="C67" t="str">
            <v>Q310-649172</v>
          </cell>
          <cell r="BX67">
            <v>162400</v>
          </cell>
          <cell r="BY67">
            <v>162400</v>
          </cell>
          <cell r="BZ67">
            <v>0</v>
          </cell>
          <cell r="CA67">
            <v>155200</v>
          </cell>
          <cell r="CB67">
            <v>0</v>
          </cell>
          <cell r="CC67">
            <v>0</v>
          </cell>
          <cell r="CD67">
            <v>186000</v>
          </cell>
          <cell r="CE67">
            <v>666000</v>
          </cell>
          <cell r="CF67">
            <v>0</v>
          </cell>
          <cell r="CG67">
            <v>0</v>
          </cell>
          <cell r="CH67">
            <v>0</v>
          </cell>
          <cell r="CI67">
            <v>0</v>
          </cell>
          <cell r="CJ67">
            <v>0</v>
          </cell>
          <cell r="CK67">
            <v>0</v>
          </cell>
          <cell r="CL67">
            <v>0</v>
          </cell>
          <cell r="CM67">
            <v>0</v>
          </cell>
          <cell r="CN67">
            <v>0</v>
          </cell>
          <cell r="CO67" t="e">
            <v>#N/A</v>
          </cell>
          <cell r="CP67">
            <v>0</v>
          </cell>
        </row>
        <row r="68">
          <cell r="C68" t="str">
            <v>MA111218029</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t="e">
            <v>#N/A</v>
          </cell>
          <cell r="CP68">
            <v>0</v>
          </cell>
        </row>
        <row r="69">
          <cell r="C69" t="str">
            <v>Q310-459215</v>
          </cell>
          <cell r="BX69">
            <v>0</v>
          </cell>
          <cell r="BY69">
            <v>0</v>
          </cell>
          <cell r="BZ69">
            <v>0</v>
          </cell>
          <cell r="CA69">
            <v>0</v>
          </cell>
          <cell r="CB69">
            <v>0</v>
          </cell>
          <cell r="CC69">
            <v>0</v>
          </cell>
          <cell r="CD69">
            <v>100000</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4506668294322"/>
  </sheetPr>
  <dimension ref="A1:AC273"/>
  <sheetViews>
    <sheetView zoomScale="85" zoomScaleNormal="85" workbookViewId="0">
      <pane xSplit="8" ySplit="3" topLeftCell="I164" activePane="bottomRight" state="frozen"/>
      <selection pane="topRight"/>
      <selection pane="bottomLeft"/>
      <selection pane="bottomRight" activeCell="F171" sqref="F171"/>
    </sheetView>
  </sheetViews>
  <sheetFormatPr defaultColWidth="9.140625" defaultRowHeight="15"/>
  <cols>
    <col min="1" max="1" width="29.5703125" style="2" customWidth="1"/>
    <col min="2" max="2" width="25.5703125" style="2" customWidth="1"/>
    <col min="3" max="3" width="17" style="1" hidden="1" customWidth="1"/>
    <col min="4" max="4" width="19.140625" style="2" customWidth="1"/>
    <col min="5" max="5" width="25.5703125" style="2" hidden="1" customWidth="1"/>
    <col min="6" max="6" width="16.42578125" style="38" customWidth="1"/>
    <col min="7" max="7" width="9.85546875" style="39" hidden="1" customWidth="1"/>
    <col min="8" max="8" width="8.5703125" style="39" hidden="1" customWidth="1"/>
    <col min="9" max="9" width="12.7109375" style="39" customWidth="1"/>
    <col min="10" max="10" width="10.85546875" style="39" customWidth="1"/>
    <col min="11" max="11" width="11" style="3" hidden="1" customWidth="1"/>
    <col min="12" max="14" width="9.85546875" style="3" hidden="1" customWidth="1"/>
    <col min="15" max="18" width="10.7109375" style="3" hidden="1" customWidth="1"/>
    <col min="19" max="19" width="10.28515625" style="3" hidden="1" customWidth="1"/>
    <col min="20" max="29" width="11.28515625" style="3" customWidth="1"/>
    <col min="30" max="16384" width="9.140625" style="3"/>
  </cols>
  <sheetData>
    <row r="1" spans="1:29" ht="8.25" hidden="1" customHeight="1"/>
    <row r="2" spans="1:29">
      <c r="A2" s="197"/>
      <c r="B2" s="197"/>
      <c r="C2" s="197"/>
      <c r="D2" s="197"/>
      <c r="E2" s="197"/>
      <c r="F2" s="197"/>
      <c r="G2" s="197"/>
      <c r="H2" s="197"/>
      <c r="I2" s="197"/>
      <c r="J2" s="197"/>
      <c r="N2" s="274"/>
    </row>
    <row r="3" spans="1:29" ht="42" customHeight="1">
      <c r="A3" s="40" t="s">
        <v>0</v>
      </c>
      <c r="B3" s="6" t="s">
        <v>1</v>
      </c>
      <c r="C3" s="5" t="s">
        <v>2</v>
      </c>
      <c r="D3" s="6" t="s">
        <v>3</v>
      </c>
      <c r="E3" s="6" t="s">
        <v>1</v>
      </c>
      <c r="F3" s="6" t="s">
        <v>4</v>
      </c>
      <c r="G3" s="41" t="s">
        <v>5</v>
      </c>
      <c r="H3" s="41" t="s">
        <v>6</v>
      </c>
      <c r="I3" s="42" t="s">
        <v>7</v>
      </c>
      <c r="J3" s="78" t="s">
        <v>8</v>
      </c>
      <c r="K3" s="206">
        <v>43647</v>
      </c>
      <c r="L3" s="206">
        <v>43648</v>
      </c>
      <c r="M3" s="206">
        <v>43649</v>
      </c>
      <c r="N3" s="206">
        <v>43650</v>
      </c>
      <c r="O3" s="206">
        <v>43651</v>
      </c>
      <c r="P3" s="206">
        <v>43652</v>
      </c>
      <c r="Q3" s="206">
        <v>43653</v>
      </c>
      <c r="R3" s="206">
        <v>43662</v>
      </c>
      <c r="S3" s="206">
        <v>43663</v>
      </c>
      <c r="T3" s="275">
        <v>43677</v>
      </c>
      <c r="U3" s="275">
        <v>43678</v>
      </c>
      <c r="V3" s="275">
        <v>43679</v>
      </c>
      <c r="W3" s="275">
        <v>43680</v>
      </c>
      <c r="X3" s="275">
        <v>43681</v>
      </c>
      <c r="Y3" s="698" t="s">
        <v>9</v>
      </c>
      <c r="Z3" s="211" t="s">
        <v>10</v>
      </c>
      <c r="AA3" s="211" t="s">
        <v>11</v>
      </c>
      <c r="AB3" s="211" t="s">
        <v>12</v>
      </c>
      <c r="AC3" s="211" t="s">
        <v>13</v>
      </c>
    </row>
    <row r="4" spans="1:29" ht="20.100000000000001" customHeight="1">
      <c r="A4" s="817" t="s">
        <v>14</v>
      </c>
      <c r="B4" s="796" t="s">
        <v>15</v>
      </c>
      <c r="C4" s="63"/>
      <c r="D4" s="43" t="s">
        <v>16</v>
      </c>
      <c r="E4" s="198" t="s">
        <v>15</v>
      </c>
      <c r="F4" s="44">
        <v>100</v>
      </c>
      <c r="G4" s="796">
        <v>0</v>
      </c>
      <c r="H4" s="134"/>
      <c r="I4" s="786" t="e">
        <f>+VLOOKUP(B4,Sheet2!$B$3:$C$189,2,0)</f>
        <v>#REF!</v>
      </c>
      <c r="J4" s="79">
        <f>+IF(SUM(K4:U4)&lt;&gt;$N$2,ROUND(IFERROR(VLOOKUP(D4,FCSTSDV!$C$2:$C$285,2,0),0)/STOCK!F4+0,0),0)</f>
        <v>0</v>
      </c>
      <c r="K4" s="99">
        <f t="array" ref="K4">+IFERROR(ROUND(INDEX(FCSTSDV!$D$2:$N$674,MATCH(STOCK!$D4,FCSTSDV!$C$2:$C$674,0),MATCH(STOCK!K$3,FCSTSDV!$D$1:$N$1,0))/STOCK!$F4,1),0)</f>
        <v>0</v>
      </c>
      <c r="L4" s="99">
        <f t="array" ref="L4">+IFERROR(ROUND(INDEX(FCSTSDV!$D$2:$N$674,MATCH(STOCK!$D4,FCSTSDV!$C$2:$C$674,0),MATCH(STOCK!L$3,FCSTSDV!$D$1:$N$1,0))/STOCK!$F4,1),0)</f>
        <v>0</v>
      </c>
      <c r="M4" s="99">
        <f t="array" ref="M4">+IFERROR(ROUND(INDEX(FCSTSDV!$D$2:$N$674,MATCH(STOCK!$D4,FCSTSDV!$C$2:$C$674,0),MATCH(STOCK!M$3,FCSTSDV!$D$1:$N$1,0))/STOCK!$F4,1),0)</f>
        <v>0</v>
      </c>
      <c r="N4" s="99">
        <f t="array" ref="N4">+IFERROR(ROUND(INDEX(FCSTSDV!$D$2:$N$674,MATCH(STOCK!$D4,FCSTSDV!$C$2:$C$674,0),MATCH(STOCK!N$3,FCSTSDV!$D$1:$N$1,0))/STOCK!$F4,1),0)</f>
        <v>0</v>
      </c>
      <c r="O4" s="99">
        <f t="array" ref="O4">+IFERROR(ROUND(INDEX(FCSTSDV!$D$2:$N$674,MATCH(STOCK!$D4,FCSTSDV!$C$2:$C$674,0),MATCH(STOCK!O$3,FCSTSDV!$D$1:$N$1,0))/STOCK!$F4,1),0)</f>
        <v>0</v>
      </c>
      <c r="P4" s="99">
        <f t="array" ref="P4">+IFERROR(ROUND(INDEX(FCSTSDV!$D$2:$N$674,MATCH(STOCK!$D4,FCSTSDV!$C$2:$C$674,0),MATCH(STOCK!P$3,FCSTSDV!$D$1:$N$1,0))/STOCK!$F4,1),0)</f>
        <v>0</v>
      </c>
      <c r="Q4" s="99">
        <f t="array" ref="Q4">+IFERROR(ROUND(INDEX(FCSTSDV!$D$2:$N$674,MATCH(STOCK!$D4,FCSTSDV!$C$2:$C$674,0),MATCH(STOCK!Q$3,FCSTSDV!$D$1:$N$1,0))/STOCK!$F4,1),0)</f>
        <v>0</v>
      </c>
      <c r="R4" s="99">
        <f t="array" ref="R4">+IFERROR(ROUND(INDEX(FCSTSDV!$D$2:$N$674,MATCH(STOCK!$D4,FCSTSDV!$C$2:$C$674,0),MATCH(STOCK!R$3,FCSTSDV!$D$1:$N$1,0))/STOCK!$F4,1),0)</f>
        <v>0</v>
      </c>
      <c r="S4" s="99">
        <f t="array" ref="S4">+IFERROR(ROUND(INDEX(FCSTSDV!$D$2:$N$674,MATCH(STOCK!$D4,FCSTSDV!$C$2:$C$674,0),MATCH(STOCK!S$3,FCSTSDV!$D$1:$N$1,0))/STOCK!$F4,1),0)</f>
        <v>0</v>
      </c>
      <c r="T4" s="99">
        <f t="array" ref="T4">+IFERROR(ROUND(INDEX(FCSTSDV!$D$2:$N$674,MATCH(STOCK!$D4,FCSTSDV!$C$2:$C$674,0),MATCH(STOCK!T$3,FCSTSDV!$D$1:$N$1,0))/STOCK!$F4,1),0)</f>
        <v>0</v>
      </c>
      <c r="U4" s="99">
        <f t="array" ref="U4">+IFERROR(ROUND(INDEX(FCSTSDV!$D$2:$N$674,MATCH(STOCK!$D4,FCSTSDV!$C$2:$C$674,0),MATCH(STOCK!U$3,FCSTSDV!$D$1:$N$1,0))/STOCK!$F4,1),0)</f>
        <v>0</v>
      </c>
      <c r="V4" s="99">
        <f t="array" ref="V4">+IFERROR(ROUND(INDEX(FCSTSDV!$D$2:$N$674,MATCH(STOCK!$D4,FCSTSDV!$C$2:$C$674,0),MATCH(STOCK!V$3,FCSTSDV!$D$1:$N$1,0))/STOCK!$F4,1),0)</f>
        <v>0</v>
      </c>
      <c r="W4" s="99">
        <f t="array" ref="W4">+IFERROR(ROUND(INDEX(FCSTSDV!$D$2:$N$674,MATCH(STOCK!$D4,FCSTSDV!$C$2:$C$674,0),MATCH(STOCK!W$3,FCSTSDV!$D$1:$N$1,0))/STOCK!$F4,1),0)</f>
        <v>0</v>
      </c>
      <c r="X4" s="99">
        <f t="array" ref="X4">+IFERROR(ROUND(INDEX(FCSTSDV!$D$2:$N$674,MATCH(STOCK!$D4,FCSTSDV!$C$2:$C$674,0),MATCH(STOCK!X$3,FCSTSDV!$D$1:$N$1,0))/STOCK!$F4,1),0)</f>
        <v>0</v>
      </c>
      <c r="Y4" s="99">
        <f t="array" ref="Y4">+IFERROR(ROUND(INDEX(FCSTSDV!$D$2:$N$674,MATCH(STOCK!$D4,FCSTSDV!$C$2:$C$674,0),MATCH(STOCK!Y$3,FCSTSDV!$D$1:$N$1,0))/STOCK!$F4,1),0)</f>
        <v>0</v>
      </c>
      <c r="Z4" s="99">
        <f t="array" ref="Z4">+IFERROR(ROUND(INDEX(FCSTSDV!$D$2:$N$674,MATCH(STOCK!$D4,FCSTSDV!$C$2:$C$674,0),MATCH(STOCK!Z$3,FCSTSDV!$D$1:$N$1,0))/STOCK!$F4,1),0)</f>
        <v>0</v>
      </c>
      <c r="AA4" s="99">
        <f t="array" ref="AA4">+IFERROR(ROUND(INDEX(FCSTSDV!$D$2:$N$674,MATCH(STOCK!$D4,FCSTSDV!$C$2:$C$674,0),MATCH(STOCK!AA$3,FCSTSDV!$D$1:$N$1,0))/STOCK!$F4,1),0)</f>
        <v>0</v>
      </c>
      <c r="AB4" s="99">
        <f t="array" ref="AB4">+IFERROR(ROUND(INDEX(FCSTSDV!$D$2:$N$674,MATCH(STOCK!$D4,FCSTSDV!$C$2:$C$674,0),MATCH(STOCK!AB$3,FCSTSDV!$D$1:$N$1,0))/STOCK!$F4,1),0)</f>
        <v>0</v>
      </c>
      <c r="AC4" s="99">
        <f t="array" ref="AC4">+IFERROR(ROUND(INDEX(FCSTSDV!$D$2:$N$674,MATCH(STOCK!$D4,FCSTSDV!$C$2:$C$674,0),MATCH(STOCK!AC$3,FCSTSDV!$D$1:$N$1,0))/STOCK!$F4,1),0)</f>
        <v>0</v>
      </c>
    </row>
    <row r="5" spans="1:29" ht="20.100000000000001" customHeight="1">
      <c r="A5" s="818"/>
      <c r="B5" s="794"/>
      <c r="C5" s="57"/>
      <c r="D5" s="46" t="s">
        <v>17</v>
      </c>
      <c r="E5" s="199" t="str">
        <f t="shared" ref="E5:E10" si="0">+E4</f>
        <v>20*31</v>
      </c>
      <c r="F5" s="49">
        <v>2500</v>
      </c>
      <c r="G5" s="794"/>
      <c r="H5" s="58"/>
      <c r="I5" s="784"/>
      <c r="J5" s="81">
        <f>+IF(SUM(K5:U5)&lt;&gt;$N$2,ROUND(IFERROR(VLOOKUP(D5,FCSTSDV!$C$2:$C$285,2,0),0)/STOCK!F5+0,0),0)</f>
        <v>0</v>
      </c>
      <c r="K5" s="92">
        <f t="array" ref="K5">+IFERROR(ROUND(INDEX(FCSTSDV!$D$2:$N$674,MATCH(STOCK!$D5,FCSTSDV!$C$2:$C$674,0),MATCH(STOCK!K$3,FCSTSDV!$D$1:$N$1,0))/STOCK!$F5,1),0)</f>
        <v>0</v>
      </c>
      <c r="L5" s="92">
        <f t="array" ref="L5">+IFERROR(ROUND(INDEX(FCSTSDV!$D$2:$N$674,MATCH(STOCK!$D5,FCSTSDV!$C$2:$C$674,0),MATCH(STOCK!L$3,FCSTSDV!$D$1:$N$1,0))/STOCK!$F5,1),0)</f>
        <v>0</v>
      </c>
      <c r="M5" s="92">
        <f t="array" ref="M5">+IFERROR(ROUND(INDEX(FCSTSDV!$D$2:$N$674,MATCH(STOCK!$D5,FCSTSDV!$C$2:$C$674,0),MATCH(STOCK!M$3,FCSTSDV!$D$1:$N$1,0))/STOCK!$F5,1),0)</f>
        <v>0</v>
      </c>
      <c r="N5" s="92">
        <f t="array" ref="N5">+IFERROR(ROUND(INDEX(FCSTSDV!$D$2:$N$674,MATCH(STOCK!$D5,FCSTSDV!$C$2:$C$674,0),MATCH(STOCK!N$3,FCSTSDV!$D$1:$N$1,0))/STOCK!$F5,1),0)</f>
        <v>0</v>
      </c>
      <c r="O5" s="92">
        <f t="array" ref="O5">+IFERROR(ROUND(INDEX(FCSTSDV!$D$2:$N$674,MATCH(STOCK!$D5,FCSTSDV!$C$2:$C$674,0),MATCH(STOCK!O$3,FCSTSDV!$D$1:$N$1,0))/STOCK!$F5,1),0)</f>
        <v>0</v>
      </c>
      <c r="P5" s="92">
        <f t="array" ref="P5">+IFERROR(ROUND(INDEX(FCSTSDV!$D$2:$N$674,MATCH(STOCK!$D5,FCSTSDV!$C$2:$C$674,0),MATCH(STOCK!P$3,FCSTSDV!$D$1:$N$1,0))/STOCK!$F5,1),0)</f>
        <v>0</v>
      </c>
      <c r="Q5" s="92">
        <f t="array" ref="Q5">+IFERROR(ROUND(INDEX(FCSTSDV!$D$2:$N$674,MATCH(STOCK!$D5,FCSTSDV!$C$2:$C$674,0),MATCH(STOCK!Q$3,FCSTSDV!$D$1:$N$1,0))/STOCK!$F5,1),0)</f>
        <v>0</v>
      </c>
      <c r="R5" s="92">
        <f t="array" ref="R5">+IFERROR(ROUND(INDEX(FCSTSDV!$D$2:$N$674,MATCH(STOCK!$D5,FCSTSDV!$C$2:$C$674,0),MATCH(STOCK!R$3,FCSTSDV!$D$1:$N$1,0))/STOCK!$F5,1),0)</f>
        <v>0</v>
      </c>
      <c r="S5" s="92">
        <f t="array" ref="S5">+IFERROR(ROUND(INDEX(FCSTSDV!$D$2:$N$674,MATCH(STOCK!$D5,FCSTSDV!$C$2:$C$674,0),MATCH(STOCK!S$3,FCSTSDV!$D$1:$N$1,0))/STOCK!$F5,1),0)</f>
        <v>0</v>
      </c>
      <c r="T5" s="92">
        <f t="array" ref="T5">+IFERROR(ROUND(INDEX(FCSTSDV!$D$2:$N$674,MATCH(STOCK!$D5,FCSTSDV!$C$2:$C$674,0),MATCH(STOCK!T$3,FCSTSDV!$D$1:$N$1,0))/STOCK!$F5,1),0)</f>
        <v>0</v>
      </c>
      <c r="U5" s="92">
        <f t="array" ref="U5">+IFERROR(ROUND(INDEX(FCSTSDV!$D$2:$N$674,MATCH(STOCK!$D5,FCSTSDV!$C$2:$C$674,0),MATCH(STOCK!U$3,FCSTSDV!$D$1:$N$1,0))/STOCK!$F5,1),0)</f>
        <v>0</v>
      </c>
      <c r="V5" s="92">
        <f t="array" ref="V5">+IFERROR(ROUND(INDEX(FCSTSDV!$D$2:$N$674,MATCH(STOCK!$D5,FCSTSDV!$C$2:$C$674,0),MATCH(STOCK!V$3,FCSTSDV!$D$1:$N$1,0))/STOCK!$F5,1),0)</f>
        <v>0</v>
      </c>
      <c r="W5" s="92">
        <f t="array" ref="W5">+IFERROR(ROUND(INDEX(FCSTSDV!$D$2:$N$674,MATCH(STOCK!$D5,FCSTSDV!$C$2:$C$674,0),MATCH(STOCK!W$3,FCSTSDV!$D$1:$N$1,0))/STOCK!$F5,1),0)</f>
        <v>0</v>
      </c>
      <c r="X5" s="92">
        <f t="array" ref="X5">+IFERROR(ROUND(INDEX(FCSTSDV!$D$2:$N$674,MATCH(STOCK!$D5,FCSTSDV!$C$2:$C$674,0),MATCH(STOCK!X$3,FCSTSDV!$D$1:$N$1,0))/STOCK!$F5,1),0)</f>
        <v>0</v>
      </c>
      <c r="Y5" s="92">
        <f t="array" ref="Y5">+IFERROR(ROUND(INDEX(FCSTSDV!$D$2:$N$674,MATCH(STOCK!$D5,FCSTSDV!$C$2:$C$674,0),MATCH(STOCK!Y$3,FCSTSDV!$D$1:$N$1,0))/STOCK!$F5,1),0)</f>
        <v>0</v>
      </c>
      <c r="Z5" s="92">
        <f t="array" ref="Z5">+IFERROR(ROUND(INDEX(FCSTSDV!$D$2:$N$674,MATCH(STOCK!$D5,FCSTSDV!$C$2:$C$674,0),MATCH(STOCK!Z$3,FCSTSDV!$D$1:$N$1,0))/STOCK!$F5,1),0)</f>
        <v>0</v>
      </c>
      <c r="AA5" s="92">
        <f t="array" ref="AA5">+IFERROR(ROUND(INDEX(FCSTSDV!$D$2:$N$674,MATCH(STOCK!$D5,FCSTSDV!$C$2:$C$674,0),MATCH(STOCK!AA$3,FCSTSDV!$D$1:$N$1,0))/STOCK!$F5,1),0)</f>
        <v>0</v>
      </c>
      <c r="AB5" s="92">
        <f t="array" ref="AB5">+IFERROR(ROUND(INDEX(FCSTSDV!$D$2:$N$674,MATCH(STOCK!$D5,FCSTSDV!$C$2:$C$674,0),MATCH(STOCK!AB$3,FCSTSDV!$D$1:$N$1,0))/STOCK!$F5,1),0)</f>
        <v>0</v>
      </c>
      <c r="AC5" s="92">
        <f t="array" ref="AC5">+IFERROR(ROUND(INDEX(FCSTSDV!$D$2:$N$674,MATCH(STOCK!$D5,FCSTSDV!$C$2:$C$674,0),MATCH(STOCK!AC$3,FCSTSDV!$D$1:$N$1,0))/STOCK!$F5,1),0)</f>
        <v>0</v>
      </c>
    </row>
    <row r="6" spans="1:29" ht="20.100000000000001" customHeight="1">
      <c r="A6" s="818"/>
      <c r="B6" s="794"/>
      <c r="C6" s="57"/>
      <c r="D6" s="46" t="s">
        <v>18</v>
      </c>
      <c r="E6" s="199" t="str">
        <f t="shared" si="0"/>
        <v>20*31</v>
      </c>
      <c r="F6" s="49">
        <v>2500</v>
      </c>
      <c r="G6" s="794"/>
      <c r="H6" s="58"/>
      <c r="I6" s="784"/>
      <c r="J6" s="81">
        <f>+IF(SUM(K6:U6)&lt;&gt;$N$2,ROUND(IFERROR(VLOOKUP(D6,FCSTSDV!$C$2:$C$285,2,0),0)/STOCK!F6+0,0),0)</f>
        <v>0</v>
      </c>
      <c r="K6" s="92">
        <f t="array" ref="K6">+IFERROR(ROUND(INDEX(FCSTSDV!$D$2:$N$674,MATCH(STOCK!$D6,FCSTSDV!$C$2:$C$674,0),MATCH(STOCK!K$3,FCSTSDV!$D$1:$N$1,0))/STOCK!$F6,1),0)</f>
        <v>0</v>
      </c>
      <c r="L6" s="92">
        <f t="array" ref="L6">+IFERROR(ROUND(INDEX(FCSTSDV!$D$2:$N$674,MATCH(STOCK!$D6,FCSTSDV!$C$2:$C$674,0),MATCH(STOCK!L$3,FCSTSDV!$D$1:$N$1,0))/STOCK!$F6,1),0)</f>
        <v>0</v>
      </c>
      <c r="M6" s="92">
        <f t="array" ref="M6">+IFERROR(ROUND(INDEX(FCSTSDV!$D$2:$N$674,MATCH(STOCK!$D6,FCSTSDV!$C$2:$C$674,0),MATCH(STOCK!M$3,FCSTSDV!$D$1:$N$1,0))/STOCK!$F6,1),0)</f>
        <v>0</v>
      </c>
      <c r="N6" s="92">
        <f t="array" ref="N6">+IFERROR(ROUND(INDEX(FCSTSDV!$D$2:$N$674,MATCH(STOCK!$D6,FCSTSDV!$C$2:$C$674,0),MATCH(STOCK!N$3,FCSTSDV!$D$1:$N$1,0))/STOCK!$F6,1),0)</f>
        <v>0</v>
      </c>
      <c r="O6" s="92">
        <f t="array" ref="O6">+IFERROR(ROUND(INDEX(FCSTSDV!$D$2:$N$674,MATCH(STOCK!$D6,FCSTSDV!$C$2:$C$674,0),MATCH(STOCK!O$3,FCSTSDV!$D$1:$N$1,0))/STOCK!$F6,1),0)</f>
        <v>0</v>
      </c>
      <c r="P6" s="92">
        <f t="array" ref="P6">+IFERROR(ROUND(INDEX(FCSTSDV!$D$2:$N$674,MATCH(STOCK!$D6,FCSTSDV!$C$2:$C$674,0),MATCH(STOCK!P$3,FCSTSDV!$D$1:$N$1,0))/STOCK!$F6,1),0)</f>
        <v>0</v>
      </c>
      <c r="Q6" s="92">
        <f t="array" ref="Q6">+IFERROR(ROUND(INDEX(FCSTSDV!$D$2:$N$674,MATCH(STOCK!$D6,FCSTSDV!$C$2:$C$674,0),MATCH(STOCK!Q$3,FCSTSDV!$D$1:$N$1,0))/STOCK!$F6,1),0)</f>
        <v>0</v>
      </c>
      <c r="R6" s="92">
        <f t="array" ref="R6">+IFERROR(ROUND(INDEX(FCSTSDV!$D$2:$N$674,MATCH(STOCK!$D6,FCSTSDV!$C$2:$C$674,0),MATCH(STOCK!R$3,FCSTSDV!$D$1:$N$1,0))/STOCK!$F6,1),0)</f>
        <v>0</v>
      </c>
      <c r="S6" s="92">
        <f t="array" ref="S6">+IFERROR(ROUND(INDEX(FCSTSDV!$D$2:$N$674,MATCH(STOCK!$D6,FCSTSDV!$C$2:$C$674,0),MATCH(STOCK!S$3,FCSTSDV!$D$1:$N$1,0))/STOCK!$F6,1),0)</f>
        <v>0</v>
      </c>
      <c r="T6" s="92">
        <f t="array" ref="T6">+IFERROR(ROUND(INDEX(FCSTSDV!$D$2:$N$674,MATCH(STOCK!$D6,FCSTSDV!$C$2:$C$674,0),MATCH(STOCK!T$3,FCSTSDV!$D$1:$N$1,0))/STOCK!$F6,1),0)</f>
        <v>0</v>
      </c>
      <c r="U6" s="92">
        <f t="array" ref="U6">+IFERROR(ROUND(INDEX(FCSTSDV!$D$2:$N$674,MATCH(STOCK!$D6,FCSTSDV!$C$2:$C$674,0),MATCH(STOCK!U$3,FCSTSDV!$D$1:$N$1,0))/STOCK!$F6,1),0)</f>
        <v>0</v>
      </c>
      <c r="V6" s="92">
        <f t="array" ref="V6">+IFERROR(ROUND(INDEX(FCSTSDV!$D$2:$N$674,MATCH(STOCK!$D6,FCSTSDV!$C$2:$C$674,0),MATCH(STOCK!V$3,FCSTSDV!$D$1:$N$1,0))/STOCK!$F6,1),0)</f>
        <v>0</v>
      </c>
      <c r="W6" s="92">
        <f t="array" ref="W6">+IFERROR(ROUND(INDEX(FCSTSDV!$D$2:$N$674,MATCH(STOCK!$D6,FCSTSDV!$C$2:$C$674,0),MATCH(STOCK!W$3,FCSTSDV!$D$1:$N$1,0))/STOCK!$F6,1),0)</f>
        <v>0</v>
      </c>
      <c r="X6" s="92">
        <f t="array" ref="X6">+IFERROR(ROUND(INDEX(FCSTSDV!$D$2:$N$674,MATCH(STOCK!$D6,FCSTSDV!$C$2:$C$674,0),MATCH(STOCK!X$3,FCSTSDV!$D$1:$N$1,0))/STOCK!$F6,1),0)</f>
        <v>0</v>
      </c>
      <c r="Y6" s="92">
        <f t="array" ref="Y6">+IFERROR(ROUND(INDEX(FCSTSDV!$D$2:$N$674,MATCH(STOCK!$D6,FCSTSDV!$C$2:$C$674,0),MATCH(STOCK!Y$3,FCSTSDV!$D$1:$N$1,0))/STOCK!$F6,1),0)</f>
        <v>0</v>
      </c>
      <c r="Z6" s="92">
        <f t="array" ref="Z6">+IFERROR(ROUND(INDEX(FCSTSDV!$D$2:$N$674,MATCH(STOCK!$D6,FCSTSDV!$C$2:$C$674,0),MATCH(STOCK!Z$3,FCSTSDV!$D$1:$N$1,0))/STOCK!$F6,1),0)</f>
        <v>0</v>
      </c>
      <c r="AA6" s="92">
        <f t="array" ref="AA6">+IFERROR(ROUND(INDEX(FCSTSDV!$D$2:$N$674,MATCH(STOCK!$D6,FCSTSDV!$C$2:$C$674,0),MATCH(STOCK!AA$3,FCSTSDV!$D$1:$N$1,0))/STOCK!$F6,1),0)</f>
        <v>0</v>
      </c>
      <c r="AB6" s="92">
        <f t="array" ref="AB6">+IFERROR(ROUND(INDEX(FCSTSDV!$D$2:$N$674,MATCH(STOCK!$D6,FCSTSDV!$C$2:$C$674,0),MATCH(STOCK!AB$3,FCSTSDV!$D$1:$N$1,0))/STOCK!$F6,1),0)</f>
        <v>0</v>
      </c>
      <c r="AC6" s="92">
        <f t="array" ref="AC6">+IFERROR(ROUND(INDEX(FCSTSDV!$D$2:$N$674,MATCH(STOCK!$D6,FCSTSDV!$C$2:$C$674,0),MATCH(STOCK!AC$3,FCSTSDV!$D$1:$N$1,0))/STOCK!$F6,1),0)</f>
        <v>0</v>
      </c>
    </row>
    <row r="7" spans="1:29" ht="20.100000000000001" customHeight="1">
      <c r="A7" s="818"/>
      <c r="B7" s="794"/>
      <c r="C7" s="57"/>
      <c r="D7" s="46" t="s">
        <v>19</v>
      </c>
      <c r="E7" s="199" t="str">
        <f t="shared" si="0"/>
        <v>20*31</v>
      </c>
      <c r="F7" s="49">
        <v>100</v>
      </c>
      <c r="G7" s="794"/>
      <c r="H7" s="58"/>
      <c r="I7" s="784"/>
      <c r="J7" s="81">
        <f>+IF(SUM(K7:U7)&lt;&gt;$N$2,ROUND(IFERROR(VLOOKUP(D7,FCSTSDV!$C$2:$C$285,2,0),0)/STOCK!F7+0,0),0)</f>
        <v>0</v>
      </c>
      <c r="K7" s="92">
        <f t="array" ref="K7">+IFERROR(ROUND(INDEX(FCSTSDV!$D$2:$N$674,MATCH(STOCK!$D7,FCSTSDV!$C$2:$C$674,0),MATCH(STOCK!K$3,FCSTSDV!$D$1:$N$1,0))/STOCK!$F7,1),0)</f>
        <v>0</v>
      </c>
      <c r="L7" s="92">
        <f t="array" ref="L7">+IFERROR(ROUND(INDEX(FCSTSDV!$D$2:$N$674,MATCH(STOCK!$D7,FCSTSDV!$C$2:$C$674,0),MATCH(STOCK!L$3,FCSTSDV!$D$1:$N$1,0))/STOCK!$F7,1),0)</f>
        <v>0</v>
      </c>
      <c r="M7" s="92">
        <f t="array" ref="M7">+IFERROR(ROUND(INDEX(FCSTSDV!$D$2:$N$674,MATCH(STOCK!$D7,FCSTSDV!$C$2:$C$674,0),MATCH(STOCK!M$3,FCSTSDV!$D$1:$N$1,0))/STOCK!$F7,1),0)</f>
        <v>0</v>
      </c>
      <c r="N7" s="92">
        <f t="array" ref="N7">+IFERROR(ROUND(INDEX(FCSTSDV!$D$2:$N$674,MATCH(STOCK!$D7,FCSTSDV!$C$2:$C$674,0),MATCH(STOCK!N$3,FCSTSDV!$D$1:$N$1,0))/STOCK!$F7,1),0)</f>
        <v>0</v>
      </c>
      <c r="O7" s="92">
        <f t="array" ref="O7">+IFERROR(ROUND(INDEX(FCSTSDV!$D$2:$N$674,MATCH(STOCK!$D7,FCSTSDV!$C$2:$C$674,0),MATCH(STOCK!O$3,FCSTSDV!$D$1:$N$1,0))/STOCK!$F7,1),0)</f>
        <v>0</v>
      </c>
      <c r="P7" s="92">
        <f t="array" ref="P7">+IFERROR(ROUND(INDEX(FCSTSDV!$D$2:$N$674,MATCH(STOCK!$D7,FCSTSDV!$C$2:$C$674,0),MATCH(STOCK!P$3,FCSTSDV!$D$1:$N$1,0))/STOCK!$F7,1),0)</f>
        <v>0</v>
      </c>
      <c r="Q7" s="92">
        <f t="array" ref="Q7">+IFERROR(ROUND(INDEX(FCSTSDV!$D$2:$N$674,MATCH(STOCK!$D7,FCSTSDV!$C$2:$C$674,0),MATCH(STOCK!Q$3,FCSTSDV!$D$1:$N$1,0))/STOCK!$F7,1),0)</f>
        <v>0</v>
      </c>
      <c r="R7" s="92">
        <f t="array" ref="R7">+IFERROR(ROUND(INDEX(FCSTSDV!$D$2:$N$674,MATCH(STOCK!$D7,FCSTSDV!$C$2:$C$674,0),MATCH(STOCK!R$3,FCSTSDV!$D$1:$N$1,0))/STOCK!$F7,1),0)</f>
        <v>0</v>
      </c>
      <c r="S7" s="92">
        <f t="array" ref="S7">+IFERROR(ROUND(INDEX(FCSTSDV!$D$2:$N$674,MATCH(STOCK!$D7,FCSTSDV!$C$2:$C$674,0),MATCH(STOCK!S$3,FCSTSDV!$D$1:$N$1,0))/STOCK!$F7,1),0)</f>
        <v>0</v>
      </c>
      <c r="T7" s="92">
        <f t="array" ref="T7">+IFERROR(ROUND(INDEX(FCSTSDV!$D$2:$N$674,MATCH(STOCK!$D7,FCSTSDV!$C$2:$C$674,0),MATCH(STOCK!T$3,FCSTSDV!$D$1:$N$1,0))/STOCK!$F7,1),0)</f>
        <v>0</v>
      </c>
      <c r="U7" s="92">
        <f t="array" ref="U7">+IFERROR(ROUND(INDEX(FCSTSDV!$D$2:$N$674,MATCH(STOCK!$D7,FCSTSDV!$C$2:$C$674,0),MATCH(STOCK!U$3,FCSTSDV!$D$1:$N$1,0))/STOCK!$F7,1),0)</f>
        <v>0</v>
      </c>
      <c r="V7" s="92">
        <f t="array" ref="V7">+IFERROR(ROUND(INDEX(FCSTSDV!$D$2:$N$674,MATCH(STOCK!$D7,FCSTSDV!$C$2:$C$674,0),MATCH(STOCK!V$3,FCSTSDV!$D$1:$N$1,0))/STOCK!$F7,1),0)</f>
        <v>0</v>
      </c>
      <c r="W7" s="92">
        <f t="array" ref="W7">+IFERROR(ROUND(INDEX(FCSTSDV!$D$2:$N$674,MATCH(STOCK!$D7,FCSTSDV!$C$2:$C$674,0),MATCH(STOCK!W$3,FCSTSDV!$D$1:$N$1,0))/STOCK!$F7,1),0)</f>
        <v>0</v>
      </c>
      <c r="X7" s="92">
        <f t="array" ref="X7">+IFERROR(ROUND(INDEX(FCSTSDV!$D$2:$N$674,MATCH(STOCK!$D7,FCSTSDV!$C$2:$C$674,0),MATCH(STOCK!X$3,FCSTSDV!$D$1:$N$1,0))/STOCK!$F7,1),0)</f>
        <v>0</v>
      </c>
      <c r="Y7" s="92">
        <f t="array" ref="Y7">+IFERROR(ROUND(INDEX(FCSTSDV!$D$2:$N$674,MATCH(STOCK!$D7,FCSTSDV!$C$2:$C$674,0),MATCH(STOCK!Y$3,FCSTSDV!$D$1:$N$1,0))/STOCK!$F7,1),0)</f>
        <v>0</v>
      </c>
      <c r="Z7" s="92">
        <f t="array" ref="Z7">+IFERROR(ROUND(INDEX(FCSTSDV!$D$2:$N$674,MATCH(STOCK!$D7,FCSTSDV!$C$2:$C$674,0),MATCH(STOCK!Z$3,FCSTSDV!$D$1:$N$1,0))/STOCK!$F7,1),0)</f>
        <v>0</v>
      </c>
      <c r="AA7" s="92">
        <f t="array" ref="AA7">+IFERROR(ROUND(INDEX(FCSTSDV!$D$2:$N$674,MATCH(STOCK!$D7,FCSTSDV!$C$2:$C$674,0),MATCH(STOCK!AA$3,FCSTSDV!$D$1:$N$1,0))/STOCK!$F7,1),0)</f>
        <v>0</v>
      </c>
      <c r="AB7" s="92">
        <f t="array" ref="AB7">+IFERROR(ROUND(INDEX(FCSTSDV!$D$2:$N$674,MATCH(STOCK!$D7,FCSTSDV!$C$2:$C$674,0),MATCH(STOCK!AB$3,FCSTSDV!$D$1:$N$1,0))/STOCK!$F7,1),0)</f>
        <v>0</v>
      </c>
      <c r="AC7" s="92">
        <f t="array" ref="AC7">+IFERROR(ROUND(INDEX(FCSTSDV!$D$2:$N$674,MATCH(STOCK!$D7,FCSTSDV!$C$2:$C$674,0),MATCH(STOCK!AC$3,FCSTSDV!$D$1:$N$1,0))/STOCK!$F7,1),0)</f>
        <v>0</v>
      </c>
    </row>
    <row r="8" spans="1:29" ht="20.100000000000001" customHeight="1">
      <c r="A8" s="818"/>
      <c r="B8" s="794"/>
      <c r="C8" s="57"/>
      <c r="D8" s="46" t="s">
        <v>20</v>
      </c>
      <c r="E8" s="199" t="str">
        <f t="shared" si="0"/>
        <v>20*31</v>
      </c>
      <c r="F8" s="49">
        <v>2500</v>
      </c>
      <c r="G8" s="794"/>
      <c r="H8" s="58"/>
      <c r="I8" s="784"/>
      <c r="J8" s="81">
        <f>+IF(SUM(K8:U8)&lt;&gt;$N$2,ROUND(IFERROR(VLOOKUP(D8,FCSTSDV!$C$2:$C$285,2,0),0)/STOCK!F8+0,0),0)</f>
        <v>0</v>
      </c>
      <c r="K8" s="92">
        <f t="array" ref="K8">+IFERROR(ROUND(INDEX(FCSTSDV!$D$2:$N$674,MATCH(STOCK!$D8,FCSTSDV!$C$2:$C$674,0),MATCH(STOCK!K$3,FCSTSDV!$D$1:$N$1,0))/STOCK!$F8,1),0)</f>
        <v>0</v>
      </c>
      <c r="L8" s="92">
        <f t="array" ref="L8">+IFERROR(ROUND(INDEX(FCSTSDV!$D$2:$N$674,MATCH(STOCK!$D8,FCSTSDV!$C$2:$C$674,0),MATCH(STOCK!L$3,FCSTSDV!$D$1:$N$1,0))/STOCK!$F8,1),0)</f>
        <v>0</v>
      </c>
      <c r="M8" s="92">
        <f t="array" ref="M8">+IFERROR(ROUND(INDEX(FCSTSDV!$D$2:$N$674,MATCH(STOCK!$D8,FCSTSDV!$C$2:$C$674,0),MATCH(STOCK!M$3,FCSTSDV!$D$1:$N$1,0))/STOCK!$F8,1),0)</f>
        <v>0</v>
      </c>
      <c r="N8" s="92">
        <f t="array" ref="N8">+IFERROR(ROUND(INDEX(FCSTSDV!$D$2:$N$674,MATCH(STOCK!$D8,FCSTSDV!$C$2:$C$674,0),MATCH(STOCK!N$3,FCSTSDV!$D$1:$N$1,0))/STOCK!$F8,1),0)</f>
        <v>0</v>
      </c>
      <c r="O8" s="92">
        <f t="array" ref="O8">+IFERROR(ROUND(INDEX(FCSTSDV!$D$2:$N$674,MATCH(STOCK!$D8,FCSTSDV!$C$2:$C$674,0),MATCH(STOCK!O$3,FCSTSDV!$D$1:$N$1,0))/STOCK!$F8,1),0)</f>
        <v>0</v>
      </c>
      <c r="P8" s="92">
        <f t="array" ref="P8">+IFERROR(ROUND(INDEX(FCSTSDV!$D$2:$N$674,MATCH(STOCK!$D8,FCSTSDV!$C$2:$C$674,0),MATCH(STOCK!P$3,FCSTSDV!$D$1:$N$1,0))/STOCK!$F8,1),0)</f>
        <v>0</v>
      </c>
      <c r="Q8" s="92">
        <f t="array" ref="Q8">+IFERROR(ROUND(INDEX(FCSTSDV!$D$2:$N$674,MATCH(STOCK!$D8,FCSTSDV!$C$2:$C$674,0),MATCH(STOCK!Q$3,FCSTSDV!$D$1:$N$1,0))/STOCK!$F8,1),0)</f>
        <v>0</v>
      </c>
      <c r="R8" s="92">
        <f t="array" ref="R8">+IFERROR(ROUND(INDEX(FCSTSDV!$D$2:$N$674,MATCH(STOCK!$D8,FCSTSDV!$C$2:$C$674,0),MATCH(STOCK!R$3,FCSTSDV!$D$1:$N$1,0))/STOCK!$F8,1),0)</f>
        <v>0</v>
      </c>
      <c r="S8" s="92">
        <f t="array" ref="S8">+IFERROR(ROUND(INDEX(FCSTSDV!$D$2:$N$674,MATCH(STOCK!$D8,FCSTSDV!$C$2:$C$674,0),MATCH(STOCK!S$3,FCSTSDV!$D$1:$N$1,0))/STOCK!$F8,1),0)</f>
        <v>0</v>
      </c>
      <c r="T8" s="92">
        <f t="array" ref="T8">+IFERROR(ROUND(INDEX(FCSTSDV!$D$2:$N$674,MATCH(STOCK!$D8,FCSTSDV!$C$2:$C$674,0),MATCH(STOCK!T$3,FCSTSDV!$D$1:$N$1,0))/STOCK!$F8,1),0)</f>
        <v>0</v>
      </c>
      <c r="U8" s="92">
        <f t="array" ref="U8">+IFERROR(ROUND(INDEX(FCSTSDV!$D$2:$N$674,MATCH(STOCK!$D8,FCSTSDV!$C$2:$C$674,0),MATCH(STOCK!U$3,FCSTSDV!$D$1:$N$1,0))/STOCK!$F8,1),0)</f>
        <v>0</v>
      </c>
      <c r="V8" s="92">
        <f t="array" ref="V8">+IFERROR(ROUND(INDEX(FCSTSDV!$D$2:$N$674,MATCH(STOCK!$D8,FCSTSDV!$C$2:$C$674,0),MATCH(STOCK!V$3,FCSTSDV!$D$1:$N$1,0))/STOCK!$F8,1),0)</f>
        <v>0</v>
      </c>
      <c r="W8" s="92">
        <f t="array" ref="W8">+IFERROR(ROUND(INDEX(FCSTSDV!$D$2:$N$674,MATCH(STOCK!$D8,FCSTSDV!$C$2:$C$674,0),MATCH(STOCK!W$3,FCSTSDV!$D$1:$N$1,0))/STOCK!$F8,1),0)</f>
        <v>0</v>
      </c>
      <c r="X8" s="92">
        <f t="array" ref="X8">+IFERROR(ROUND(INDEX(FCSTSDV!$D$2:$N$674,MATCH(STOCK!$D8,FCSTSDV!$C$2:$C$674,0),MATCH(STOCK!X$3,FCSTSDV!$D$1:$N$1,0))/STOCK!$F8,1),0)</f>
        <v>0</v>
      </c>
      <c r="Y8" s="92">
        <f t="array" ref="Y8">+IFERROR(ROUND(INDEX(FCSTSDV!$D$2:$N$674,MATCH(STOCK!$D8,FCSTSDV!$C$2:$C$674,0),MATCH(STOCK!Y$3,FCSTSDV!$D$1:$N$1,0))/STOCK!$F8,1),0)</f>
        <v>0</v>
      </c>
      <c r="Z8" s="92">
        <f t="array" ref="Z8">+IFERROR(ROUND(INDEX(FCSTSDV!$D$2:$N$674,MATCH(STOCK!$D8,FCSTSDV!$C$2:$C$674,0),MATCH(STOCK!Z$3,FCSTSDV!$D$1:$N$1,0))/STOCK!$F8,1),0)</f>
        <v>0</v>
      </c>
      <c r="AA8" s="92">
        <f t="array" ref="AA8">+IFERROR(ROUND(INDEX(FCSTSDV!$D$2:$N$674,MATCH(STOCK!$D8,FCSTSDV!$C$2:$C$674,0),MATCH(STOCK!AA$3,FCSTSDV!$D$1:$N$1,0))/STOCK!$F8,1),0)</f>
        <v>0</v>
      </c>
      <c r="AB8" s="92">
        <f t="array" ref="AB8">+IFERROR(ROUND(INDEX(FCSTSDV!$D$2:$N$674,MATCH(STOCK!$D8,FCSTSDV!$C$2:$C$674,0),MATCH(STOCK!AB$3,FCSTSDV!$D$1:$N$1,0))/STOCK!$F8,1),0)</f>
        <v>0</v>
      </c>
      <c r="AC8" s="92">
        <f t="array" ref="AC8">+IFERROR(ROUND(INDEX(FCSTSDV!$D$2:$N$674,MATCH(STOCK!$D8,FCSTSDV!$C$2:$C$674,0),MATCH(STOCK!AC$3,FCSTSDV!$D$1:$N$1,0))/STOCK!$F8,1),0)</f>
        <v>0</v>
      </c>
    </row>
    <row r="9" spans="1:29" ht="20.100000000000001" customHeight="1">
      <c r="A9" s="818"/>
      <c r="B9" s="794"/>
      <c r="C9" s="57"/>
      <c r="D9" s="46" t="s">
        <v>21</v>
      </c>
      <c r="E9" s="199" t="str">
        <f t="shared" si="0"/>
        <v>20*31</v>
      </c>
      <c r="F9" s="49">
        <v>2500</v>
      </c>
      <c r="G9" s="794"/>
      <c r="H9" s="58"/>
      <c r="I9" s="784"/>
      <c r="J9" s="81">
        <f>+IF(SUM(K9:U9)&lt;&gt;$N$2,ROUND(IFERROR(VLOOKUP(D9,FCSTSDV!$C$2:$C$285,2,0),0)/STOCK!F9+0,0),0)</f>
        <v>0</v>
      </c>
      <c r="K9" s="92">
        <f t="array" ref="K9">+IFERROR(ROUND(INDEX(FCSTSDV!$D$2:$N$674,MATCH(STOCK!$D9,FCSTSDV!$C$2:$C$674,0),MATCH(STOCK!K$3,FCSTSDV!$D$1:$N$1,0))/STOCK!$F9,1),0)</f>
        <v>0</v>
      </c>
      <c r="L9" s="92">
        <f t="array" ref="L9">+IFERROR(ROUND(INDEX(FCSTSDV!$D$2:$N$674,MATCH(STOCK!$D9,FCSTSDV!$C$2:$C$674,0),MATCH(STOCK!L$3,FCSTSDV!$D$1:$N$1,0))/STOCK!$F9,1),0)</f>
        <v>0</v>
      </c>
      <c r="M9" s="92">
        <f t="array" ref="M9">+IFERROR(ROUND(INDEX(FCSTSDV!$D$2:$N$674,MATCH(STOCK!$D9,FCSTSDV!$C$2:$C$674,0),MATCH(STOCK!M$3,FCSTSDV!$D$1:$N$1,0))/STOCK!$F9,1),0)</f>
        <v>0</v>
      </c>
      <c r="N9" s="92">
        <f t="array" ref="N9">+IFERROR(ROUND(INDEX(FCSTSDV!$D$2:$N$674,MATCH(STOCK!$D9,FCSTSDV!$C$2:$C$674,0),MATCH(STOCK!N$3,FCSTSDV!$D$1:$N$1,0))/STOCK!$F9,1),0)</f>
        <v>0</v>
      </c>
      <c r="O9" s="92">
        <f t="array" ref="O9">+IFERROR(ROUND(INDEX(FCSTSDV!$D$2:$N$674,MATCH(STOCK!$D9,FCSTSDV!$C$2:$C$674,0),MATCH(STOCK!O$3,FCSTSDV!$D$1:$N$1,0))/STOCK!$F9,1),0)</f>
        <v>0</v>
      </c>
      <c r="P9" s="92">
        <f t="array" ref="P9">+IFERROR(ROUND(INDEX(FCSTSDV!$D$2:$N$674,MATCH(STOCK!$D9,FCSTSDV!$C$2:$C$674,0),MATCH(STOCK!P$3,FCSTSDV!$D$1:$N$1,0))/STOCK!$F9,1),0)</f>
        <v>0</v>
      </c>
      <c r="Q9" s="92">
        <f t="array" ref="Q9">+IFERROR(ROUND(INDEX(FCSTSDV!$D$2:$N$674,MATCH(STOCK!$D9,FCSTSDV!$C$2:$C$674,0),MATCH(STOCK!Q$3,FCSTSDV!$D$1:$N$1,0))/STOCK!$F9,1),0)</f>
        <v>0</v>
      </c>
      <c r="R9" s="92">
        <f t="array" ref="R9">+IFERROR(ROUND(INDEX(FCSTSDV!$D$2:$N$674,MATCH(STOCK!$D9,FCSTSDV!$C$2:$C$674,0),MATCH(STOCK!R$3,FCSTSDV!$D$1:$N$1,0))/STOCK!$F9,1),0)</f>
        <v>0</v>
      </c>
      <c r="S9" s="92">
        <f t="array" ref="S9">+IFERROR(ROUND(INDEX(FCSTSDV!$D$2:$N$674,MATCH(STOCK!$D9,FCSTSDV!$C$2:$C$674,0),MATCH(STOCK!S$3,FCSTSDV!$D$1:$N$1,0))/STOCK!$F9,1),0)</f>
        <v>0</v>
      </c>
      <c r="T9" s="92">
        <f t="array" ref="T9">+IFERROR(ROUND(INDEX(FCSTSDV!$D$2:$N$674,MATCH(STOCK!$D9,FCSTSDV!$C$2:$C$674,0),MATCH(STOCK!T$3,FCSTSDV!$D$1:$N$1,0))/STOCK!$F9,1),0)</f>
        <v>0</v>
      </c>
      <c r="U9" s="92">
        <f t="array" ref="U9">+IFERROR(ROUND(INDEX(FCSTSDV!$D$2:$N$674,MATCH(STOCK!$D9,FCSTSDV!$C$2:$C$674,0),MATCH(STOCK!U$3,FCSTSDV!$D$1:$N$1,0))/STOCK!$F9,1),0)</f>
        <v>0</v>
      </c>
      <c r="V9" s="92">
        <f t="array" ref="V9">+IFERROR(ROUND(INDEX(FCSTSDV!$D$2:$N$674,MATCH(STOCK!$D9,FCSTSDV!$C$2:$C$674,0),MATCH(STOCK!V$3,FCSTSDV!$D$1:$N$1,0))/STOCK!$F9,1),0)</f>
        <v>0</v>
      </c>
      <c r="W9" s="92">
        <f t="array" ref="W9">+IFERROR(ROUND(INDEX(FCSTSDV!$D$2:$N$674,MATCH(STOCK!$D9,FCSTSDV!$C$2:$C$674,0),MATCH(STOCK!W$3,FCSTSDV!$D$1:$N$1,0))/STOCK!$F9,1),0)</f>
        <v>0</v>
      </c>
      <c r="X9" s="92">
        <f t="array" ref="X9">+IFERROR(ROUND(INDEX(FCSTSDV!$D$2:$N$674,MATCH(STOCK!$D9,FCSTSDV!$C$2:$C$674,0),MATCH(STOCK!X$3,FCSTSDV!$D$1:$N$1,0))/STOCK!$F9,1),0)</f>
        <v>0</v>
      </c>
      <c r="Y9" s="92">
        <f t="array" ref="Y9">+IFERROR(ROUND(INDEX(FCSTSDV!$D$2:$N$674,MATCH(STOCK!$D9,FCSTSDV!$C$2:$C$674,0),MATCH(STOCK!Y$3,FCSTSDV!$D$1:$N$1,0))/STOCK!$F9,1),0)</f>
        <v>0</v>
      </c>
      <c r="Z9" s="92">
        <f t="array" ref="Z9">+IFERROR(ROUND(INDEX(FCSTSDV!$D$2:$N$674,MATCH(STOCK!$D9,FCSTSDV!$C$2:$C$674,0),MATCH(STOCK!Z$3,FCSTSDV!$D$1:$N$1,0))/STOCK!$F9,1),0)</f>
        <v>0</v>
      </c>
      <c r="AA9" s="92">
        <f t="array" ref="AA9">+IFERROR(ROUND(INDEX(FCSTSDV!$D$2:$N$674,MATCH(STOCK!$D9,FCSTSDV!$C$2:$C$674,0),MATCH(STOCK!AA$3,FCSTSDV!$D$1:$N$1,0))/STOCK!$F9,1),0)</f>
        <v>0</v>
      </c>
      <c r="AB9" s="92">
        <f t="array" ref="AB9">+IFERROR(ROUND(INDEX(FCSTSDV!$D$2:$N$674,MATCH(STOCK!$D9,FCSTSDV!$C$2:$C$674,0),MATCH(STOCK!AB$3,FCSTSDV!$D$1:$N$1,0))/STOCK!$F9,1),0)</f>
        <v>0</v>
      </c>
      <c r="AC9" s="92">
        <f t="array" ref="AC9">+IFERROR(ROUND(INDEX(FCSTSDV!$D$2:$N$674,MATCH(STOCK!$D9,FCSTSDV!$C$2:$C$674,0),MATCH(STOCK!AC$3,FCSTSDV!$D$1:$N$1,0))/STOCK!$F9,1),0)</f>
        <v>0</v>
      </c>
    </row>
    <row r="10" spans="1:29" ht="20.100000000000001" customHeight="1">
      <c r="A10" s="818"/>
      <c r="B10" s="794"/>
      <c r="C10" s="57"/>
      <c r="D10" s="46" t="s">
        <v>22</v>
      </c>
      <c r="E10" s="199" t="str">
        <f t="shared" si="0"/>
        <v>20*31</v>
      </c>
      <c r="F10" s="49">
        <v>100</v>
      </c>
      <c r="G10" s="794"/>
      <c r="H10" s="58"/>
      <c r="I10" s="784"/>
      <c r="J10" s="81">
        <f>+IF(SUM(K10:U10)&lt;&gt;$N$2,ROUND(IFERROR(VLOOKUP(D10,FCSTSDV!$C$2:$C$285,2,0),0)/STOCK!F10+0,0),0)</f>
        <v>0</v>
      </c>
      <c r="K10" s="92">
        <f t="array" ref="K10">+IFERROR(ROUND(INDEX(FCSTSDV!$D$2:$N$674,MATCH(STOCK!$D10,FCSTSDV!$C$2:$C$674,0),MATCH(STOCK!K$3,FCSTSDV!$D$1:$N$1,0))/STOCK!$F10,1),0)</f>
        <v>0</v>
      </c>
      <c r="L10" s="92">
        <f t="array" ref="L10">+IFERROR(ROUND(INDEX(FCSTSDV!$D$2:$N$674,MATCH(STOCK!$D10,FCSTSDV!$C$2:$C$674,0),MATCH(STOCK!L$3,FCSTSDV!$D$1:$N$1,0))/STOCK!$F10,1),0)</f>
        <v>0</v>
      </c>
      <c r="M10" s="92">
        <f t="array" ref="M10">+IFERROR(ROUND(INDEX(FCSTSDV!$D$2:$N$674,MATCH(STOCK!$D10,FCSTSDV!$C$2:$C$674,0),MATCH(STOCK!M$3,FCSTSDV!$D$1:$N$1,0))/STOCK!$F10,1),0)</f>
        <v>0</v>
      </c>
      <c r="N10" s="92">
        <f t="array" ref="N10">+IFERROR(ROUND(INDEX(FCSTSDV!$D$2:$N$674,MATCH(STOCK!$D10,FCSTSDV!$C$2:$C$674,0),MATCH(STOCK!N$3,FCSTSDV!$D$1:$N$1,0))/STOCK!$F10,1),0)</f>
        <v>0</v>
      </c>
      <c r="O10" s="92">
        <f t="array" ref="O10">+IFERROR(ROUND(INDEX(FCSTSDV!$D$2:$N$674,MATCH(STOCK!$D10,FCSTSDV!$C$2:$C$674,0),MATCH(STOCK!O$3,FCSTSDV!$D$1:$N$1,0))/STOCK!$F10,1),0)</f>
        <v>0</v>
      </c>
      <c r="P10" s="92">
        <f t="array" ref="P10">+IFERROR(ROUND(INDEX(FCSTSDV!$D$2:$N$674,MATCH(STOCK!$D10,FCSTSDV!$C$2:$C$674,0),MATCH(STOCK!P$3,FCSTSDV!$D$1:$N$1,0))/STOCK!$F10,1),0)</f>
        <v>0</v>
      </c>
      <c r="Q10" s="92">
        <f t="array" ref="Q10">+IFERROR(ROUND(INDEX(FCSTSDV!$D$2:$N$674,MATCH(STOCK!$D10,FCSTSDV!$C$2:$C$674,0),MATCH(STOCK!Q$3,FCSTSDV!$D$1:$N$1,0))/STOCK!$F10,1),0)</f>
        <v>0</v>
      </c>
      <c r="R10" s="92">
        <f t="array" ref="R10">+IFERROR(ROUND(INDEX(FCSTSDV!$D$2:$N$674,MATCH(STOCK!$D10,FCSTSDV!$C$2:$C$674,0),MATCH(STOCK!R$3,FCSTSDV!$D$1:$N$1,0))/STOCK!$F10,1),0)</f>
        <v>0</v>
      </c>
      <c r="S10" s="92">
        <f t="array" ref="S10">+IFERROR(ROUND(INDEX(FCSTSDV!$D$2:$N$674,MATCH(STOCK!$D10,FCSTSDV!$C$2:$C$674,0),MATCH(STOCK!S$3,FCSTSDV!$D$1:$N$1,0))/STOCK!$F10,1),0)</f>
        <v>0</v>
      </c>
      <c r="T10" s="92">
        <f t="array" ref="T10">+IFERROR(ROUND(INDEX(FCSTSDV!$D$2:$N$674,MATCH(STOCK!$D10,FCSTSDV!$C$2:$C$674,0),MATCH(STOCK!T$3,FCSTSDV!$D$1:$N$1,0))/STOCK!$F10,1),0)</f>
        <v>0</v>
      </c>
      <c r="U10" s="92">
        <f t="array" ref="U10">+IFERROR(ROUND(INDEX(FCSTSDV!$D$2:$N$674,MATCH(STOCK!$D10,FCSTSDV!$C$2:$C$674,0),MATCH(STOCK!U$3,FCSTSDV!$D$1:$N$1,0))/STOCK!$F10,1),0)</f>
        <v>0</v>
      </c>
      <c r="V10" s="92">
        <f t="array" ref="V10">+IFERROR(ROUND(INDEX(FCSTSDV!$D$2:$N$674,MATCH(STOCK!$D10,FCSTSDV!$C$2:$C$674,0),MATCH(STOCK!V$3,FCSTSDV!$D$1:$N$1,0))/STOCK!$F10,1),0)</f>
        <v>0</v>
      </c>
      <c r="W10" s="92">
        <f t="array" ref="W10">+IFERROR(ROUND(INDEX(FCSTSDV!$D$2:$N$674,MATCH(STOCK!$D10,FCSTSDV!$C$2:$C$674,0),MATCH(STOCK!W$3,FCSTSDV!$D$1:$N$1,0))/STOCK!$F10,1),0)</f>
        <v>0</v>
      </c>
      <c r="X10" s="92">
        <f t="array" ref="X10">+IFERROR(ROUND(INDEX(FCSTSDV!$D$2:$N$674,MATCH(STOCK!$D10,FCSTSDV!$C$2:$C$674,0),MATCH(STOCK!X$3,FCSTSDV!$D$1:$N$1,0))/STOCK!$F10,1),0)</f>
        <v>0</v>
      </c>
      <c r="Y10" s="92">
        <f t="array" ref="Y10">+IFERROR(ROUND(INDEX(FCSTSDV!$D$2:$N$674,MATCH(STOCK!$D10,FCSTSDV!$C$2:$C$674,0),MATCH(STOCK!Y$3,FCSTSDV!$D$1:$N$1,0))/STOCK!$F10,1),0)</f>
        <v>0</v>
      </c>
      <c r="Z10" s="92">
        <f t="array" ref="Z10">+IFERROR(ROUND(INDEX(FCSTSDV!$D$2:$N$674,MATCH(STOCK!$D10,FCSTSDV!$C$2:$C$674,0),MATCH(STOCK!Z$3,FCSTSDV!$D$1:$N$1,0))/STOCK!$F10,1),0)</f>
        <v>0</v>
      </c>
      <c r="AA10" s="92">
        <f t="array" ref="AA10">+IFERROR(ROUND(INDEX(FCSTSDV!$D$2:$N$674,MATCH(STOCK!$D10,FCSTSDV!$C$2:$C$674,0),MATCH(STOCK!AA$3,FCSTSDV!$D$1:$N$1,0))/STOCK!$F10,1),0)</f>
        <v>0</v>
      </c>
      <c r="AB10" s="92">
        <f t="array" ref="AB10">+IFERROR(ROUND(INDEX(FCSTSDV!$D$2:$N$674,MATCH(STOCK!$D10,FCSTSDV!$C$2:$C$674,0),MATCH(STOCK!AB$3,FCSTSDV!$D$1:$N$1,0))/STOCK!$F10,1),0)</f>
        <v>0</v>
      </c>
      <c r="AC10" s="92">
        <f t="array" ref="AC10">+IFERROR(ROUND(INDEX(FCSTSDV!$D$2:$N$674,MATCH(STOCK!$D10,FCSTSDV!$C$2:$C$674,0),MATCH(STOCK!AC$3,FCSTSDV!$D$1:$N$1,0))/STOCK!$F10,1),0)</f>
        <v>0</v>
      </c>
    </row>
    <row r="11" spans="1:29" ht="20.100000000000001" customHeight="1">
      <c r="A11" s="818"/>
      <c r="B11" s="794"/>
      <c r="C11" s="57"/>
      <c r="D11" s="46" t="s">
        <v>23</v>
      </c>
      <c r="E11" s="199" t="e">
        <f>+#REF!</f>
        <v>#REF!</v>
      </c>
      <c r="F11" s="49">
        <v>100</v>
      </c>
      <c r="G11" s="794"/>
      <c r="H11" s="58"/>
      <c r="I11" s="784"/>
      <c r="J11" s="81">
        <f>+IF(SUM(K11:U11)&lt;&gt;$N$2,ROUND(IFERROR(VLOOKUP(D11,FCSTSDV!$C$2:$C$285,2,0),0)/STOCK!F11+0,0),0)</f>
        <v>0</v>
      </c>
      <c r="K11" s="92">
        <f t="array" ref="K11">+IFERROR(ROUND(INDEX(FCSTSDV!$D$2:$N$674,MATCH(STOCK!$D11,FCSTSDV!$C$2:$C$674,0),MATCH(STOCK!K$3,FCSTSDV!$D$1:$N$1,0))/STOCK!$F11,1),0)</f>
        <v>0</v>
      </c>
      <c r="L11" s="92">
        <f t="array" ref="L11">+IFERROR(ROUND(INDEX(FCSTSDV!$D$2:$N$674,MATCH(STOCK!$D11,FCSTSDV!$C$2:$C$674,0),MATCH(STOCK!L$3,FCSTSDV!$D$1:$N$1,0))/STOCK!$F11,1),0)</f>
        <v>0</v>
      </c>
      <c r="M11" s="92">
        <f t="array" ref="M11">+IFERROR(ROUND(INDEX(FCSTSDV!$D$2:$N$674,MATCH(STOCK!$D11,FCSTSDV!$C$2:$C$674,0),MATCH(STOCK!M$3,FCSTSDV!$D$1:$N$1,0))/STOCK!$F11,1),0)</f>
        <v>0</v>
      </c>
      <c r="N11" s="92">
        <f t="array" ref="N11">+IFERROR(ROUND(INDEX(FCSTSDV!$D$2:$N$674,MATCH(STOCK!$D11,FCSTSDV!$C$2:$C$674,0),MATCH(STOCK!N$3,FCSTSDV!$D$1:$N$1,0))/STOCK!$F11,1),0)</f>
        <v>0</v>
      </c>
      <c r="O11" s="92">
        <f t="array" ref="O11">+IFERROR(ROUND(INDEX(FCSTSDV!$D$2:$N$674,MATCH(STOCK!$D11,FCSTSDV!$C$2:$C$674,0),MATCH(STOCK!O$3,FCSTSDV!$D$1:$N$1,0))/STOCK!$F11,1),0)</f>
        <v>0</v>
      </c>
      <c r="P11" s="92">
        <f t="array" ref="P11">+IFERROR(ROUND(INDEX(FCSTSDV!$D$2:$N$674,MATCH(STOCK!$D11,FCSTSDV!$C$2:$C$674,0),MATCH(STOCK!P$3,FCSTSDV!$D$1:$N$1,0))/STOCK!$F11,1),0)</f>
        <v>0</v>
      </c>
      <c r="Q11" s="92">
        <f t="array" ref="Q11">+IFERROR(ROUND(INDEX(FCSTSDV!$D$2:$N$674,MATCH(STOCK!$D11,FCSTSDV!$C$2:$C$674,0),MATCH(STOCK!Q$3,FCSTSDV!$D$1:$N$1,0))/STOCK!$F11,1),0)</f>
        <v>0</v>
      </c>
      <c r="R11" s="92">
        <f t="array" ref="R11">+IFERROR(ROUND(INDEX(FCSTSDV!$D$2:$N$674,MATCH(STOCK!$D11,FCSTSDV!$C$2:$C$674,0),MATCH(STOCK!R$3,FCSTSDV!$D$1:$N$1,0))/STOCK!$F11,1),0)</f>
        <v>0</v>
      </c>
      <c r="S11" s="92">
        <f t="array" ref="S11">+IFERROR(ROUND(INDEX(FCSTSDV!$D$2:$N$674,MATCH(STOCK!$D11,FCSTSDV!$C$2:$C$674,0),MATCH(STOCK!S$3,FCSTSDV!$D$1:$N$1,0))/STOCK!$F11,1),0)</f>
        <v>0</v>
      </c>
      <c r="T11" s="92">
        <f t="array" ref="T11">+IFERROR(ROUND(INDEX(FCSTSDV!$D$2:$N$674,MATCH(STOCK!$D11,FCSTSDV!$C$2:$C$674,0),MATCH(STOCK!T$3,FCSTSDV!$D$1:$N$1,0))/STOCK!$F11,1),0)</f>
        <v>0</v>
      </c>
      <c r="U11" s="92">
        <f t="array" ref="U11">+IFERROR(ROUND(INDEX(FCSTSDV!$D$2:$N$674,MATCH(STOCK!$D11,FCSTSDV!$C$2:$C$674,0),MATCH(STOCK!U$3,FCSTSDV!$D$1:$N$1,0))/STOCK!$F11,1),0)</f>
        <v>0</v>
      </c>
      <c r="V11" s="92">
        <f t="array" ref="V11">+IFERROR(ROUND(INDEX(FCSTSDV!$D$2:$N$674,MATCH(STOCK!$D11,FCSTSDV!$C$2:$C$674,0),MATCH(STOCK!V$3,FCSTSDV!$D$1:$N$1,0))/STOCK!$F11,1),0)</f>
        <v>0</v>
      </c>
      <c r="W11" s="92">
        <f t="array" ref="W11">+IFERROR(ROUND(INDEX(FCSTSDV!$D$2:$N$674,MATCH(STOCK!$D11,FCSTSDV!$C$2:$C$674,0),MATCH(STOCK!W$3,FCSTSDV!$D$1:$N$1,0))/STOCK!$F11,1),0)</f>
        <v>0</v>
      </c>
      <c r="X11" s="92">
        <f t="array" ref="X11">+IFERROR(ROUND(INDEX(FCSTSDV!$D$2:$N$674,MATCH(STOCK!$D11,FCSTSDV!$C$2:$C$674,0),MATCH(STOCK!X$3,FCSTSDV!$D$1:$N$1,0))/STOCK!$F11,1),0)</f>
        <v>0</v>
      </c>
      <c r="Y11" s="92">
        <f t="array" ref="Y11">+IFERROR(ROUND(INDEX(FCSTSDV!$D$2:$N$674,MATCH(STOCK!$D11,FCSTSDV!$C$2:$C$674,0),MATCH(STOCK!Y$3,FCSTSDV!$D$1:$N$1,0))/STOCK!$F11,1),0)</f>
        <v>0</v>
      </c>
      <c r="Z11" s="92">
        <f t="array" ref="Z11">+IFERROR(ROUND(INDEX(FCSTSDV!$D$2:$N$674,MATCH(STOCK!$D11,FCSTSDV!$C$2:$C$674,0),MATCH(STOCK!Z$3,FCSTSDV!$D$1:$N$1,0))/STOCK!$F11,1),0)</f>
        <v>0</v>
      </c>
      <c r="AA11" s="92">
        <f t="array" ref="AA11">+IFERROR(ROUND(INDEX(FCSTSDV!$D$2:$N$674,MATCH(STOCK!$D11,FCSTSDV!$C$2:$C$674,0),MATCH(STOCK!AA$3,FCSTSDV!$D$1:$N$1,0))/STOCK!$F11,1),0)</f>
        <v>0</v>
      </c>
      <c r="AB11" s="92">
        <f t="array" ref="AB11">+IFERROR(ROUND(INDEX(FCSTSDV!$D$2:$N$674,MATCH(STOCK!$D11,FCSTSDV!$C$2:$C$674,0),MATCH(STOCK!AB$3,FCSTSDV!$D$1:$N$1,0))/STOCK!$F11,1),0)</f>
        <v>0</v>
      </c>
      <c r="AC11" s="92">
        <f t="array" ref="AC11">+IFERROR(ROUND(INDEX(FCSTSDV!$D$2:$N$674,MATCH(STOCK!$D11,FCSTSDV!$C$2:$C$674,0),MATCH(STOCK!AC$3,FCSTSDV!$D$1:$N$1,0))/STOCK!$F11,1),0)</f>
        <v>0</v>
      </c>
    </row>
    <row r="12" spans="1:29" ht="20.100000000000001" customHeight="1">
      <c r="A12" s="818"/>
      <c r="B12" s="794"/>
      <c r="C12" s="57"/>
      <c r="D12" s="46" t="s">
        <v>24</v>
      </c>
      <c r="E12" s="199" t="e">
        <f>+#REF!</f>
        <v>#REF!</v>
      </c>
      <c r="F12" s="49">
        <v>100</v>
      </c>
      <c r="G12" s="794"/>
      <c r="H12" s="58"/>
      <c r="I12" s="784"/>
      <c r="J12" s="81">
        <f>+IF(SUM(K12:U12)&lt;&gt;$N$2,ROUND(IFERROR(VLOOKUP(D12,FCSTSDV!$C$2:$C$285,2,0),0)/STOCK!F12+0,0),0)</f>
        <v>0</v>
      </c>
      <c r="K12" s="92">
        <f t="array" ref="K12">+IFERROR(ROUND(INDEX(FCSTSDV!$D$2:$N$674,MATCH(STOCK!$D12,FCSTSDV!$C$2:$C$674,0),MATCH(STOCK!K$3,FCSTSDV!$D$1:$N$1,0))/STOCK!$F12,1),0)</f>
        <v>0</v>
      </c>
      <c r="L12" s="92">
        <f t="array" ref="L12">+IFERROR(ROUND(INDEX(FCSTSDV!$D$2:$N$674,MATCH(STOCK!$D12,FCSTSDV!$C$2:$C$674,0),MATCH(STOCK!L$3,FCSTSDV!$D$1:$N$1,0))/STOCK!$F12,1),0)</f>
        <v>0</v>
      </c>
      <c r="M12" s="92">
        <f t="array" ref="M12">+IFERROR(ROUND(INDEX(FCSTSDV!$D$2:$N$674,MATCH(STOCK!$D12,FCSTSDV!$C$2:$C$674,0),MATCH(STOCK!M$3,FCSTSDV!$D$1:$N$1,0))/STOCK!$F12,1),0)</f>
        <v>0</v>
      </c>
      <c r="N12" s="92">
        <f t="array" ref="N12">+IFERROR(ROUND(INDEX(FCSTSDV!$D$2:$N$674,MATCH(STOCK!$D12,FCSTSDV!$C$2:$C$674,0),MATCH(STOCK!N$3,FCSTSDV!$D$1:$N$1,0))/STOCK!$F12,1),0)</f>
        <v>0</v>
      </c>
      <c r="O12" s="92">
        <f t="array" ref="O12">+IFERROR(ROUND(INDEX(FCSTSDV!$D$2:$N$674,MATCH(STOCK!$D12,FCSTSDV!$C$2:$C$674,0),MATCH(STOCK!O$3,FCSTSDV!$D$1:$N$1,0))/STOCK!$F12,1),0)</f>
        <v>0</v>
      </c>
      <c r="P12" s="92">
        <f t="array" ref="P12">+IFERROR(ROUND(INDEX(FCSTSDV!$D$2:$N$674,MATCH(STOCK!$D12,FCSTSDV!$C$2:$C$674,0),MATCH(STOCK!P$3,FCSTSDV!$D$1:$N$1,0))/STOCK!$F12,1),0)</f>
        <v>0</v>
      </c>
      <c r="Q12" s="92">
        <f t="array" ref="Q12">+IFERROR(ROUND(INDEX(FCSTSDV!$D$2:$N$674,MATCH(STOCK!$D12,FCSTSDV!$C$2:$C$674,0),MATCH(STOCK!Q$3,FCSTSDV!$D$1:$N$1,0))/STOCK!$F12,1),0)</f>
        <v>0</v>
      </c>
      <c r="R12" s="92">
        <f t="array" ref="R12">+IFERROR(ROUND(INDEX(FCSTSDV!$D$2:$N$674,MATCH(STOCK!$D12,FCSTSDV!$C$2:$C$674,0),MATCH(STOCK!R$3,FCSTSDV!$D$1:$N$1,0))/STOCK!$F12,1),0)</f>
        <v>0</v>
      </c>
      <c r="S12" s="92">
        <f t="array" ref="S12">+IFERROR(ROUND(INDEX(FCSTSDV!$D$2:$N$674,MATCH(STOCK!$D12,FCSTSDV!$C$2:$C$674,0),MATCH(STOCK!S$3,FCSTSDV!$D$1:$N$1,0))/STOCK!$F12,1),0)</f>
        <v>0</v>
      </c>
      <c r="T12" s="92">
        <f t="array" ref="T12">+IFERROR(ROUND(INDEX(FCSTSDV!$D$2:$N$674,MATCH(STOCK!$D12,FCSTSDV!$C$2:$C$674,0),MATCH(STOCK!T$3,FCSTSDV!$D$1:$N$1,0))/STOCK!$F12,1),0)</f>
        <v>0</v>
      </c>
      <c r="U12" s="92">
        <f t="array" ref="U12">+IFERROR(ROUND(INDEX(FCSTSDV!$D$2:$N$674,MATCH(STOCK!$D12,FCSTSDV!$C$2:$C$674,0),MATCH(STOCK!U$3,FCSTSDV!$D$1:$N$1,0))/STOCK!$F12,1),0)</f>
        <v>0</v>
      </c>
      <c r="V12" s="92">
        <f t="array" ref="V12">+IFERROR(ROUND(INDEX(FCSTSDV!$D$2:$N$674,MATCH(STOCK!$D12,FCSTSDV!$C$2:$C$674,0),MATCH(STOCK!V$3,FCSTSDV!$D$1:$N$1,0))/STOCK!$F12,1),0)</f>
        <v>0</v>
      </c>
      <c r="W12" s="92">
        <f t="array" ref="W12">+IFERROR(ROUND(INDEX(FCSTSDV!$D$2:$N$674,MATCH(STOCK!$D12,FCSTSDV!$C$2:$C$674,0),MATCH(STOCK!W$3,FCSTSDV!$D$1:$N$1,0))/STOCK!$F12,1),0)</f>
        <v>0</v>
      </c>
      <c r="X12" s="92">
        <f t="array" ref="X12">+IFERROR(ROUND(INDEX(FCSTSDV!$D$2:$N$674,MATCH(STOCK!$D12,FCSTSDV!$C$2:$C$674,0),MATCH(STOCK!X$3,FCSTSDV!$D$1:$N$1,0))/STOCK!$F12,1),0)</f>
        <v>0</v>
      </c>
      <c r="Y12" s="92">
        <f t="array" ref="Y12">+IFERROR(ROUND(INDEX(FCSTSDV!$D$2:$N$674,MATCH(STOCK!$D12,FCSTSDV!$C$2:$C$674,0),MATCH(STOCK!Y$3,FCSTSDV!$D$1:$N$1,0))/STOCK!$F12,1),0)</f>
        <v>0</v>
      </c>
      <c r="Z12" s="92">
        <f t="array" ref="Z12">+IFERROR(ROUND(INDEX(FCSTSDV!$D$2:$N$674,MATCH(STOCK!$D12,FCSTSDV!$C$2:$C$674,0),MATCH(STOCK!Z$3,FCSTSDV!$D$1:$N$1,0))/STOCK!$F12,1),0)</f>
        <v>0</v>
      </c>
      <c r="AA12" s="92">
        <f t="array" ref="AA12">+IFERROR(ROUND(INDEX(FCSTSDV!$D$2:$N$674,MATCH(STOCK!$D12,FCSTSDV!$C$2:$C$674,0),MATCH(STOCK!AA$3,FCSTSDV!$D$1:$N$1,0))/STOCK!$F12,1),0)</f>
        <v>0</v>
      </c>
      <c r="AB12" s="92">
        <f t="array" ref="AB12">+IFERROR(ROUND(INDEX(FCSTSDV!$D$2:$N$674,MATCH(STOCK!$D12,FCSTSDV!$C$2:$C$674,0),MATCH(STOCK!AB$3,FCSTSDV!$D$1:$N$1,0))/STOCK!$F12,1),0)</f>
        <v>0</v>
      </c>
      <c r="AC12" s="92">
        <f t="array" ref="AC12">+IFERROR(ROUND(INDEX(FCSTSDV!$D$2:$N$674,MATCH(STOCK!$D12,FCSTSDV!$C$2:$C$674,0),MATCH(STOCK!AC$3,FCSTSDV!$D$1:$N$1,0))/STOCK!$F12,1),0)</f>
        <v>0</v>
      </c>
    </row>
    <row r="13" spans="1:29" ht="20.100000000000001" customHeight="1">
      <c r="A13" s="818"/>
      <c r="B13" s="794"/>
      <c r="C13" s="57"/>
      <c r="D13" s="49" t="s">
        <v>25</v>
      </c>
      <c r="E13" s="199" t="e">
        <f>+E12</f>
        <v>#REF!</v>
      </c>
      <c r="F13" s="49">
        <v>100</v>
      </c>
      <c r="G13" s="794"/>
      <c r="H13" s="58"/>
      <c r="I13" s="784"/>
      <c r="J13" s="81">
        <f>+IF(SUM(K13:U13)&lt;&gt;$N$2,ROUND(IFERROR(VLOOKUP(D13,FCSTSDV!$C$2:$C$285,2,0),0)/STOCK!F13+0,0),0)</f>
        <v>0</v>
      </c>
      <c r="K13" s="92">
        <f t="array" ref="K13">+IFERROR(ROUND(INDEX(FCSTSDV!$D$2:$N$674,MATCH(STOCK!$D13,FCSTSDV!$C$2:$C$674,0),MATCH(STOCK!K$3,FCSTSDV!$D$1:$N$1,0))/STOCK!$F13,1),0)</f>
        <v>0</v>
      </c>
      <c r="L13" s="92">
        <f t="array" ref="L13">+IFERROR(ROUND(INDEX(FCSTSDV!$D$2:$N$674,MATCH(STOCK!$D13,FCSTSDV!$C$2:$C$674,0),MATCH(STOCK!L$3,FCSTSDV!$D$1:$N$1,0))/STOCK!$F13,1),0)</f>
        <v>0</v>
      </c>
      <c r="M13" s="92">
        <f t="array" ref="M13">+IFERROR(ROUND(INDEX(FCSTSDV!$D$2:$N$674,MATCH(STOCK!$D13,FCSTSDV!$C$2:$C$674,0),MATCH(STOCK!M$3,FCSTSDV!$D$1:$N$1,0))/STOCK!$F13,1),0)</f>
        <v>0</v>
      </c>
      <c r="N13" s="92">
        <f t="array" ref="N13">+IFERROR(ROUND(INDEX(FCSTSDV!$D$2:$N$674,MATCH(STOCK!$D13,FCSTSDV!$C$2:$C$674,0),MATCH(STOCK!N$3,FCSTSDV!$D$1:$N$1,0))/STOCK!$F13,1),0)</f>
        <v>0</v>
      </c>
      <c r="O13" s="92">
        <f t="array" ref="O13">+IFERROR(ROUND(INDEX(FCSTSDV!$D$2:$N$674,MATCH(STOCK!$D13,FCSTSDV!$C$2:$C$674,0),MATCH(STOCK!O$3,FCSTSDV!$D$1:$N$1,0))/STOCK!$F13,1),0)</f>
        <v>0</v>
      </c>
      <c r="P13" s="92">
        <f t="array" ref="P13">+IFERROR(ROUND(INDEX(FCSTSDV!$D$2:$N$674,MATCH(STOCK!$D13,FCSTSDV!$C$2:$C$674,0),MATCH(STOCK!P$3,FCSTSDV!$D$1:$N$1,0))/STOCK!$F13,1),0)</f>
        <v>0</v>
      </c>
      <c r="Q13" s="92">
        <f t="array" ref="Q13">+IFERROR(ROUND(INDEX(FCSTSDV!$D$2:$N$674,MATCH(STOCK!$D13,FCSTSDV!$C$2:$C$674,0),MATCH(STOCK!Q$3,FCSTSDV!$D$1:$N$1,0))/STOCK!$F13,1),0)</f>
        <v>0</v>
      </c>
      <c r="R13" s="92">
        <f t="array" ref="R13">+IFERROR(ROUND(INDEX(FCSTSDV!$D$2:$N$674,MATCH(STOCK!$D13,FCSTSDV!$C$2:$C$674,0),MATCH(STOCK!R$3,FCSTSDV!$D$1:$N$1,0))/STOCK!$F13,1),0)</f>
        <v>0</v>
      </c>
      <c r="S13" s="92">
        <f t="array" ref="S13">+IFERROR(ROUND(INDEX(FCSTSDV!$D$2:$N$674,MATCH(STOCK!$D13,FCSTSDV!$C$2:$C$674,0),MATCH(STOCK!S$3,FCSTSDV!$D$1:$N$1,0))/STOCK!$F13,1),0)</f>
        <v>0</v>
      </c>
      <c r="T13" s="92">
        <f t="array" ref="T13">+IFERROR(ROUND(INDEX(FCSTSDV!$D$2:$N$674,MATCH(STOCK!$D13,FCSTSDV!$C$2:$C$674,0),MATCH(STOCK!T$3,FCSTSDV!$D$1:$N$1,0))/STOCK!$F13,1),0)</f>
        <v>0</v>
      </c>
      <c r="U13" s="92">
        <f t="array" ref="U13">+IFERROR(ROUND(INDEX(FCSTSDV!$D$2:$N$674,MATCH(STOCK!$D13,FCSTSDV!$C$2:$C$674,0),MATCH(STOCK!U$3,FCSTSDV!$D$1:$N$1,0))/STOCK!$F13,1),0)</f>
        <v>0</v>
      </c>
      <c r="V13" s="92">
        <f t="array" ref="V13">+IFERROR(ROUND(INDEX(FCSTSDV!$D$2:$N$674,MATCH(STOCK!$D13,FCSTSDV!$C$2:$C$674,0),MATCH(STOCK!V$3,FCSTSDV!$D$1:$N$1,0))/STOCK!$F13,1),0)</f>
        <v>0</v>
      </c>
      <c r="W13" s="92">
        <f t="array" ref="W13">+IFERROR(ROUND(INDEX(FCSTSDV!$D$2:$N$674,MATCH(STOCK!$D13,FCSTSDV!$C$2:$C$674,0),MATCH(STOCK!W$3,FCSTSDV!$D$1:$N$1,0))/STOCK!$F13,1),0)</f>
        <v>0</v>
      </c>
      <c r="X13" s="92">
        <f t="array" ref="X13">+IFERROR(ROUND(INDEX(FCSTSDV!$D$2:$N$674,MATCH(STOCK!$D13,FCSTSDV!$C$2:$C$674,0),MATCH(STOCK!X$3,FCSTSDV!$D$1:$N$1,0))/STOCK!$F13,1),0)</f>
        <v>0</v>
      </c>
      <c r="Y13" s="92">
        <f t="array" ref="Y13">+IFERROR(ROUND(INDEX(FCSTSDV!$D$2:$N$674,MATCH(STOCK!$D13,FCSTSDV!$C$2:$C$674,0),MATCH(STOCK!Y$3,FCSTSDV!$D$1:$N$1,0))/STOCK!$F13,1),0)</f>
        <v>0</v>
      </c>
      <c r="Z13" s="92">
        <f t="array" ref="Z13">+IFERROR(ROUND(INDEX(FCSTSDV!$D$2:$N$674,MATCH(STOCK!$D13,FCSTSDV!$C$2:$C$674,0),MATCH(STOCK!Z$3,FCSTSDV!$D$1:$N$1,0))/STOCK!$F13,1),0)</f>
        <v>0</v>
      </c>
      <c r="AA13" s="92">
        <f t="array" ref="AA13">+IFERROR(ROUND(INDEX(FCSTSDV!$D$2:$N$674,MATCH(STOCK!$D13,FCSTSDV!$C$2:$C$674,0),MATCH(STOCK!AA$3,FCSTSDV!$D$1:$N$1,0))/STOCK!$F13,1),0)</f>
        <v>0</v>
      </c>
      <c r="AB13" s="92">
        <f t="array" ref="AB13">+IFERROR(ROUND(INDEX(FCSTSDV!$D$2:$N$674,MATCH(STOCK!$D13,FCSTSDV!$C$2:$C$674,0),MATCH(STOCK!AB$3,FCSTSDV!$D$1:$N$1,0))/STOCK!$F13,1),0)</f>
        <v>0</v>
      </c>
      <c r="AC13" s="92">
        <f t="array" ref="AC13">+IFERROR(ROUND(INDEX(FCSTSDV!$D$2:$N$674,MATCH(STOCK!$D13,FCSTSDV!$C$2:$C$674,0),MATCH(STOCK!AC$3,FCSTSDV!$D$1:$N$1,0))/STOCK!$F13,1),0)</f>
        <v>0</v>
      </c>
    </row>
    <row r="14" spans="1:29" ht="20.100000000000001" customHeight="1">
      <c r="A14" s="818"/>
      <c r="B14" s="794"/>
      <c r="C14" s="57"/>
      <c r="D14" s="46" t="s">
        <v>26</v>
      </c>
      <c r="E14" s="199" t="e">
        <f>+E13</f>
        <v>#REF!</v>
      </c>
      <c r="F14" s="49">
        <v>100</v>
      </c>
      <c r="G14" s="794"/>
      <c r="H14" s="58"/>
      <c r="I14" s="784"/>
      <c r="J14" s="81">
        <f>+IF(SUM(K14:U14)&lt;&gt;$N$2,ROUND(IFERROR(VLOOKUP(D14,FCSTSDV!$C$2:$C$285,2,0),0)/STOCK!F14+0,0),0)</f>
        <v>0</v>
      </c>
      <c r="K14" s="92">
        <f t="array" ref="K14">+IFERROR(ROUND(INDEX(FCSTSDV!$D$2:$N$674,MATCH(STOCK!$D14,FCSTSDV!$C$2:$C$674,0),MATCH(STOCK!K$3,FCSTSDV!$D$1:$N$1,0))/STOCK!$F14,1),0)</f>
        <v>0</v>
      </c>
      <c r="L14" s="92">
        <f t="array" ref="L14">+IFERROR(ROUND(INDEX(FCSTSDV!$D$2:$N$674,MATCH(STOCK!$D14,FCSTSDV!$C$2:$C$674,0),MATCH(STOCK!L$3,FCSTSDV!$D$1:$N$1,0))/STOCK!$F14,1),0)</f>
        <v>0</v>
      </c>
      <c r="M14" s="92">
        <f t="array" ref="M14">+IFERROR(ROUND(INDEX(FCSTSDV!$D$2:$N$674,MATCH(STOCK!$D14,FCSTSDV!$C$2:$C$674,0),MATCH(STOCK!M$3,FCSTSDV!$D$1:$N$1,0))/STOCK!$F14,1),0)</f>
        <v>0</v>
      </c>
      <c r="N14" s="92">
        <f t="array" ref="N14">+IFERROR(ROUND(INDEX(FCSTSDV!$D$2:$N$674,MATCH(STOCK!$D14,FCSTSDV!$C$2:$C$674,0),MATCH(STOCK!N$3,FCSTSDV!$D$1:$N$1,0))/STOCK!$F14,1),0)</f>
        <v>0</v>
      </c>
      <c r="O14" s="92">
        <f t="array" ref="O14">+IFERROR(ROUND(INDEX(FCSTSDV!$D$2:$N$674,MATCH(STOCK!$D14,FCSTSDV!$C$2:$C$674,0),MATCH(STOCK!O$3,FCSTSDV!$D$1:$N$1,0))/STOCK!$F14,1),0)</f>
        <v>0</v>
      </c>
      <c r="P14" s="92">
        <f t="array" ref="P14">+IFERROR(ROUND(INDEX(FCSTSDV!$D$2:$N$674,MATCH(STOCK!$D14,FCSTSDV!$C$2:$C$674,0),MATCH(STOCK!P$3,FCSTSDV!$D$1:$N$1,0))/STOCK!$F14,1),0)</f>
        <v>0</v>
      </c>
      <c r="Q14" s="92">
        <f t="array" ref="Q14">+IFERROR(ROUND(INDEX(FCSTSDV!$D$2:$N$674,MATCH(STOCK!$D14,FCSTSDV!$C$2:$C$674,0),MATCH(STOCK!Q$3,FCSTSDV!$D$1:$N$1,0))/STOCK!$F14,1),0)</f>
        <v>0</v>
      </c>
      <c r="R14" s="92">
        <f t="array" ref="R14">+IFERROR(ROUND(INDEX(FCSTSDV!$D$2:$N$674,MATCH(STOCK!$D14,FCSTSDV!$C$2:$C$674,0),MATCH(STOCK!R$3,FCSTSDV!$D$1:$N$1,0))/STOCK!$F14,1),0)</f>
        <v>0</v>
      </c>
      <c r="S14" s="92">
        <f t="array" ref="S14">+IFERROR(ROUND(INDEX(FCSTSDV!$D$2:$N$674,MATCH(STOCK!$D14,FCSTSDV!$C$2:$C$674,0),MATCH(STOCK!S$3,FCSTSDV!$D$1:$N$1,0))/STOCK!$F14,1),0)</f>
        <v>0</v>
      </c>
      <c r="T14" s="92">
        <f t="array" ref="T14">+IFERROR(ROUND(INDEX(FCSTSDV!$D$2:$N$674,MATCH(STOCK!$D14,FCSTSDV!$C$2:$C$674,0),MATCH(STOCK!T$3,FCSTSDV!$D$1:$N$1,0))/STOCK!$F14,1),0)</f>
        <v>0</v>
      </c>
      <c r="U14" s="92">
        <f t="array" ref="U14">+IFERROR(ROUND(INDEX(FCSTSDV!$D$2:$N$674,MATCH(STOCK!$D14,FCSTSDV!$C$2:$C$674,0),MATCH(STOCK!U$3,FCSTSDV!$D$1:$N$1,0))/STOCK!$F14,1),0)</f>
        <v>0</v>
      </c>
      <c r="V14" s="92">
        <f t="array" ref="V14">+IFERROR(ROUND(INDEX(FCSTSDV!$D$2:$N$674,MATCH(STOCK!$D14,FCSTSDV!$C$2:$C$674,0),MATCH(STOCK!V$3,FCSTSDV!$D$1:$N$1,0))/STOCK!$F14,1),0)</f>
        <v>0</v>
      </c>
      <c r="W14" s="92">
        <f t="array" ref="W14">+IFERROR(ROUND(INDEX(FCSTSDV!$D$2:$N$674,MATCH(STOCK!$D14,FCSTSDV!$C$2:$C$674,0),MATCH(STOCK!W$3,FCSTSDV!$D$1:$N$1,0))/STOCK!$F14,1),0)</f>
        <v>0</v>
      </c>
      <c r="X14" s="92">
        <f t="array" ref="X14">+IFERROR(ROUND(INDEX(FCSTSDV!$D$2:$N$674,MATCH(STOCK!$D14,FCSTSDV!$C$2:$C$674,0),MATCH(STOCK!X$3,FCSTSDV!$D$1:$N$1,0))/STOCK!$F14,1),0)</f>
        <v>0</v>
      </c>
      <c r="Y14" s="92">
        <f t="array" ref="Y14">+IFERROR(ROUND(INDEX(FCSTSDV!$D$2:$N$674,MATCH(STOCK!$D14,FCSTSDV!$C$2:$C$674,0),MATCH(STOCK!Y$3,FCSTSDV!$D$1:$N$1,0))/STOCK!$F14,1),0)</f>
        <v>0</v>
      </c>
      <c r="Z14" s="92">
        <f t="array" ref="Z14">+IFERROR(ROUND(INDEX(FCSTSDV!$D$2:$N$674,MATCH(STOCK!$D14,FCSTSDV!$C$2:$C$674,0),MATCH(STOCK!Z$3,FCSTSDV!$D$1:$N$1,0))/STOCK!$F14,1),0)</f>
        <v>0</v>
      </c>
      <c r="AA14" s="92">
        <f t="array" ref="AA14">+IFERROR(ROUND(INDEX(FCSTSDV!$D$2:$N$674,MATCH(STOCK!$D14,FCSTSDV!$C$2:$C$674,0),MATCH(STOCK!AA$3,FCSTSDV!$D$1:$N$1,0))/STOCK!$F14,1),0)</f>
        <v>0</v>
      </c>
      <c r="AB14" s="92">
        <f t="array" ref="AB14">+IFERROR(ROUND(INDEX(FCSTSDV!$D$2:$N$674,MATCH(STOCK!$D14,FCSTSDV!$C$2:$C$674,0),MATCH(STOCK!AB$3,FCSTSDV!$D$1:$N$1,0))/STOCK!$F14,1),0)</f>
        <v>0</v>
      </c>
      <c r="AC14" s="92">
        <f t="array" ref="AC14">+IFERROR(ROUND(INDEX(FCSTSDV!$D$2:$N$674,MATCH(STOCK!$D14,FCSTSDV!$C$2:$C$674,0),MATCH(STOCK!AC$3,FCSTSDV!$D$1:$N$1,0))/STOCK!$F14,1),0)</f>
        <v>0</v>
      </c>
    </row>
    <row r="15" spans="1:29" ht="20.100000000000001" customHeight="1">
      <c r="A15" s="818"/>
      <c r="B15" s="794"/>
      <c r="C15" s="57"/>
      <c r="D15" s="49" t="s">
        <v>27</v>
      </c>
      <c r="E15" s="49" t="e">
        <f>+E14</f>
        <v>#REF!</v>
      </c>
      <c r="F15" s="49">
        <v>2500</v>
      </c>
      <c r="G15" s="794"/>
      <c r="H15" s="58"/>
      <c r="I15" s="784"/>
      <c r="J15" s="81">
        <f>+IF(SUM(K15:U15)&lt;&gt;$N$2,ROUND(IFERROR(VLOOKUP(D15,FCSTSDV!$C$2:$C$285,2,0),0)/STOCK!F15+0,0),0)</f>
        <v>0</v>
      </c>
      <c r="K15" s="92">
        <f t="array" ref="K15">+IFERROR(ROUND(INDEX(FCSTSDV!$D$2:$N$674,MATCH(STOCK!$D15,FCSTSDV!$C$2:$C$674,0),MATCH(STOCK!K$3,FCSTSDV!$D$1:$N$1,0))/STOCK!$F15,1),0)</f>
        <v>0</v>
      </c>
      <c r="L15" s="92">
        <f t="array" ref="L15">+IFERROR(ROUND(INDEX(FCSTSDV!$D$2:$N$674,MATCH(STOCK!$D15,FCSTSDV!$C$2:$C$674,0),MATCH(STOCK!L$3,FCSTSDV!$D$1:$N$1,0))/STOCK!$F15,1),0)</f>
        <v>0</v>
      </c>
      <c r="M15" s="92">
        <f t="array" ref="M15">+IFERROR(ROUND(INDEX(FCSTSDV!$D$2:$N$674,MATCH(STOCK!$D15,FCSTSDV!$C$2:$C$674,0),MATCH(STOCK!M$3,FCSTSDV!$D$1:$N$1,0))/STOCK!$F15,1),0)</f>
        <v>0</v>
      </c>
      <c r="N15" s="92">
        <f t="array" ref="N15">+IFERROR(ROUND(INDEX(FCSTSDV!$D$2:$N$674,MATCH(STOCK!$D15,FCSTSDV!$C$2:$C$674,0),MATCH(STOCK!N$3,FCSTSDV!$D$1:$N$1,0))/STOCK!$F15,1),0)</f>
        <v>0</v>
      </c>
      <c r="O15" s="92">
        <f t="array" ref="O15">+IFERROR(ROUND(INDEX(FCSTSDV!$D$2:$N$674,MATCH(STOCK!$D15,FCSTSDV!$C$2:$C$674,0),MATCH(STOCK!O$3,FCSTSDV!$D$1:$N$1,0))/STOCK!$F15,1),0)</f>
        <v>0</v>
      </c>
      <c r="P15" s="92">
        <f t="array" ref="P15">+IFERROR(ROUND(INDEX(FCSTSDV!$D$2:$N$674,MATCH(STOCK!$D15,FCSTSDV!$C$2:$C$674,0),MATCH(STOCK!P$3,FCSTSDV!$D$1:$N$1,0))/STOCK!$F15,1),0)</f>
        <v>0</v>
      </c>
      <c r="Q15" s="92">
        <f t="array" ref="Q15">+IFERROR(ROUND(INDEX(FCSTSDV!$D$2:$N$674,MATCH(STOCK!$D15,FCSTSDV!$C$2:$C$674,0),MATCH(STOCK!Q$3,FCSTSDV!$D$1:$N$1,0))/STOCK!$F15,1),0)</f>
        <v>0</v>
      </c>
      <c r="R15" s="92">
        <f t="array" ref="R15">+IFERROR(ROUND(INDEX(FCSTSDV!$D$2:$N$674,MATCH(STOCK!$D15,FCSTSDV!$C$2:$C$674,0),MATCH(STOCK!R$3,FCSTSDV!$D$1:$N$1,0))/STOCK!$F15,1),0)</f>
        <v>0</v>
      </c>
      <c r="S15" s="92">
        <f t="array" ref="S15">+IFERROR(ROUND(INDEX(FCSTSDV!$D$2:$N$674,MATCH(STOCK!$D15,FCSTSDV!$C$2:$C$674,0),MATCH(STOCK!S$3,FCSTSDV!$D$1:$N$1,0))/STOCK!$F15,1),0)</f>
        <v>0</v>
      </c>
      <c r="T15" s="92">
        <f t="array" ref="T15">+IFERROR(ROUND(INDEX(FCSTSDV!$D$2:$N$674,MATCH(STOCK!$D15,FCSTSDV!$C$2:$C$674,0),MATCH(STOCK!T$3,FCSTSDV!$D$1:$N$1,0))/STOCK!$F15,1),0)</f>
        <v>0</v>
      </c>
      <c r="U15" s="92">
        <f t="array" ref="U15">+IFERROR(ROUND(INDEX(FCSTSDV!$D$2:$N$674,MATCH(STOCK!$D15,FCSTSDV!$C$2:$C$674,0),MATCH(STOCK!U$3,FCSTSDV!$D$1:$N$1,0))/STOCK!$F15,1),0)</f>
        <v>0</v>
      </c>
      <c r="V15" s="92">
        <f t="array" ref="V15">+IFERROR(ROUND(INDEX(FCSTSDV!$D$2:$N$674,MATCH(STOCK!$D15,FCSTSDV!$C$2:$C$674,0),MATCH(STOCK!V$3,FCSTSDV!$D$1:$N$1,0))/STOCK!$F15,1),0)</f>
        <v>0</v>
      </c>
      <c r="W15" s="92">
        <f t="array" ref="W15">+IFERROR(ROUND(INDEX(FCSTSDV!$D$2:$N$674,MATCH(STOCK!$D15,FCSTSDV!$C$2:$C$674,0),MATCH(STOCK!W$3,FCSTSDV!$D$1:$N$1,0))/STOCK!$F15,1),0)</f>
        <v>0</v>
      </c>
      <c r="X15" s="92">
        <f t="array" ref="X15">+IFERROR(ROUND(INDEX(FCSTSDV!$D$2:$N$674,MATCH(STOCK!$D15,FCSTSDV!$C$2:$C$674,0),MATCH(STOCK!X$3,FCSTSDV!$D$1:$N$1,0))/STOCK!$F15,1),0)</f>
        <v>0</v>
      </c>
      <c r="Y15" s="92">
        <f t="array" ref="Y15">+IFERROR(ROUND(INDEX(FCSTSDV!$D$2:$N$674,MATCH(STOCK!$D15,FCSTSDV!$C$2:$C$674,0),MATCH(STOCK!Y$3,FCSTSDV!$D$1:$N$1,0))/STOCK!$F15,1),0)</f>
        <v>0</v>
      </c>
      <c r="Z15" s="92">
        <f t="array" ref="Z15">+IFERROR(ROUND(INDEX(FCSTSDV!$D$2:$N$674,MATCH(STOCK!$D15,FCSTSDV!$C$2:$C$674,0),MATCH(STOCK!Z$3,FCSTSDV!$D$1:$N$1,0))/STOCK!$F15,1),0)</f>
        <v>0</v>
      </c>
      <c r="AA15" s="92">
        <f t="array" ref="AA15">+IFERROR(ROUND(INDEX(FCSTSDV!$D$2:$N$674,MATCH(STOCK!$D15,FCSTSDV!$C$2:$C$674,0),MATCH(STOCK!AA$3,FCSTSDV!$D$1:$N$1,0))/STOCK!$F15,1),0)</f>
        <v>0</v>
      </c>
      <c r="AB15" s="92">
        <f t="array" ref="AB15">+IFERROR(ROUND(INDEX(FCSTSDV!$D$2:$N$674,MATCH(STOCK!$D15,FCSTSDV!$C$2:$C$674,0),MATCH(STOCK!AB$3,FCSTSDV!$D$1:$N$1,0))/STOCK!$F15,1),0)</f>
        <v>0</v>
      </c>
      <c r="AC15" s="92">
        <f t="array" ref="AC15">+IFERROR(ROUND(INDEX(FCSTSDV!$D$2:$N$674,MATCH(STOCK!$D15,FCSTSDV!$C$2:$C$674,0),MATCH(STOCK!AC$3,FCSTSDV!$D$1:$N$1,0))/STOCK!$F15,1),0)</f>
        <v>0</v>
      </c>
    </row>
    <row r="16" spans="1:29" ht="20.100000000000001" customHeight="1">
      <c r="A16" s="818"/>
      <c r="B16" s="794"/>
      <c r="C16" s="57"/>
      <c r="D16" s="49" t="s">
        <v>28</v>
      </c>
      <c r="E16" s="49" t="e">
        <f>+E15</f>
        <v>#REF!</v>
      </c>
      <c r="F16" s="49">
        <v>2500</v>
      </c>
      <c r="G16" s="794"/>
      <c r="H16" s="58"/>
      <c r="I16" s="784"/>
      <c r="J16" s="81">
        <f>+IF(SUM(K16:U16)&lt;&gt;$N$2,ROUND(IFERROR(VLOOKUP(D16,FCSTSDV!$C$2:$C$285,2,0),0)/STOCK!F16+0,0),0)</f>
        <v>0</v>
      </c>
      <c r="K16" s="92">
        <f t="array" ref="K16">+IFERROR(ROUND(INDEX(FCSTSDV!$D$2:$N$674,MATCH(STOCK!$D16,FCSTSDV!$C$2:$C$674,0),MATCH(STOCK!K$3,FCSTSDV!$D$1:$N$1,0))/STOCK!$F16,1),0)</f>
        <v>0</v>
      </c>
      <c r="L16" s="92">
        <f t="array" ref="L16">+IFERROR(ROUND(INDEX(FCSTSDV!$D$2:$N$674,MATCH(STOCK!$D16,FCSTSDV!$C$2:$C$674,0),MATCH(STOCK!L$3,FCSTSDV!$D$1:$N$1,0))/STOCK!$F16,1),0)</f>
        <v>0</v>
      </c>
      <c r="M16" s="92">
        <f t="array" ref="M16">+IFERROR(ROUND(INDEX(FCSTSDV!$D$2:$N$674,MATCH(STOCK!$D16,FCSTSDV!$C$2:$C$674,0),MATCH(STOCK!M$3,FCSTSDV!$D$1:$N$1,0))/STOCK!$F16,1),0)</f>
        <v>0</v>
      </c>
      <c r="N16" s="92">
        <f t="array" ref="N16">+IFERROR(ROUND(INDEX(FCSTSDV!$D$2:$N$674,MATCH(STOCK!$D16,FCSTSDV!$C$2:$C$674,0),MATCH(STOCK!N$3,FCSTSDV!$D$1:$N$1,0))/STOCK!$F16,1),0)</f>
        <v>0</v>
      </c>
      <c r="O16" s="92">
        <f t="array" ref="O16">+IFERROR(ROUND(INDEX(FCSTSDV!$D$2:$N$674,MATCH(STOCK!$D16,FCSTSDV!$C$2:$C$674,0),MATCH(STOCK!O$3,FCSTSDV!$D$1:$N$1,0))/STOCK!$F16,1),0)</f>
        <v>0</v>
      </c>
      <c r="P16" s="92">
        <f t="array" ref="P16">+IFERROR(ROUND(INDEX(FCSTSDV!$D$2:$N$674,MATCH(STOCK!$D16,FCSTSDV!$C$2:$C$674,0),MATCH(STOCK!P$3,FCSTSDV!$D$1:$N$1,0))/STOCK!$F16,1),0)</f>
        <v>0</v>
      </c>
      <c r="Q16" s="92">
        <f t="array" ref="Q16">+IFERROR(ROUND(INDEX(FCSTSDV!$D$2:$N$674,MATCH(STOCK!$D16,FCSTSDV!$C$2:$C$674,0),MATCH(STOCK!Q$3,FCSTSDV!$D$1:$N$1,0))/STOCK!$F16,1),0)</f>
        <v>0</v>
      </c>
      <c r="R16" s="92">
        <f t="array" ref="R16">+IFERROR(ROUND(INDEX(FCSTSDV!$D$2:$N$674,MATCH(STOCK!$D16,FCSTSDV!$C$2:$C$674,0),MATCH(STOCK!R$3,FCSTSDV!$D$1:$N$1,0))/STOCK!$F16,1),0)</f>
        <v>0</v>
      </c>
      <c r="S16" s="92">
        <f t="array" ref="S16">+IFERROR(ROUND(INDEX(FCSTSDV!$D$2:$N$674,MATCH(STOCK!$D16,FCSTSDV!$C$2:$C$674,0),MATCH(STOCK!S$3,FCSTSDV!$D$1:$N$1,0))/STOCK!$F16,1),0)</f>
        <v>0</v>
      </c>
      <c r="T16" s="92">
        <f t="array" ref="T16">+IFERROR(ROUND(INDEX(FCSTSDV!$D$2:$N$674,MATCH(STOCK!$D16,FCSTSDV!$C$2:$C$674,0),MATCH(STOCK!T$3,FCSTSDV!$D$1:$N$1,0))/STOCK!$F16,1),0)</f>
        <v>0</v>
      </c>
      <c r="U16" s="92">
        <f t="array" ref="U16">+IFERROR(ROUND(INDEX(FCSTSDV!$D$2:$N$674,MATCH(STOCK!$D16,FCSTSDV!$C$2:$C$674,0),MATCH(STOCK!U$3,FCSTSDV!$D$1:$N$1,0))/STOCK!$F16,1),0)</f>
        <v>0</v>
      </c>
      <c r="V16" s="92">
        <f t="array" ref="V16">+IFERROR(ROUND(INDEX(FCSTSDV!$D$2:$N$674,MATCH(STOCK!$D16,FCSTSDV!$C$2:$C$674,0),MATCH(STOCK!V$3,FCSTSDV!$D$1:$N$1,0))/STOCK!$F16,1),0)</f>
        <v>0</v>
      </c>
      <c r="W16" s="92">
        <f t="array" ref="W16">+IFERROR(ROUND(INDEX(FCSTSDV!$D$2:$N$674,MATCH(STOCK!$D16,FCSTSDV!$C$2:$C$674,0),MATCH(STOCK!W$3,FCSTSDV!$D$1:$N$1,0))/STOCK!$F16,1),0)</f>
        <v>0</v>
      </c>
      <c r="X16" s="92">
        <f t="array" ref="X16">+IFERROR(ROUND(INDEX(FCSTSDV!$D$2:$N$674,MATCH(STOCK!$D16,FCSTSDV!$C$2:$C$674,0),MATCH(STOCK!X$3,FCSTSDV!$D$1:$N$1,0))/STOCK!$F16,1),0)</f>
        <v>0</v>
      </c>
      <c r="Y16" s="92">
        <f t="array" ref="Y16">+IFERROR(ROUND(INDEX(FCSTSDV!$D$2:$N$674,MATCH(STOCK!$D16,FCSTSDV!$C$2:$C$674,0),MATCH(STOCK!Y$3,FCSTSDV!$D$1:$N$1,0))/STOCK!$F16,1),0)</f>
        <v>0</v>
      </c>
      <c r="Z16" s="92">
        <f t="array" ref="Z16">+IFERROR(ROUND(INDEX(FCSTSDV!$D$2:$N$674,MATCH(STOCK!$D16,FCSTSDV!$C$2:$C$674,0),MATCH(STOCK!Z$3,FCSTSDV!$D$1:$N$1,0))/STOCK!$F16,1),0)</f>
        <v>0</v>
      </c>
      <c r="AA16" s="92">
        <f t="array" ref="AA16">+IFERROR(ROUND(INDEX(FCSTSDV!$D$2:$N$674,MATCH(STOCK!$D16,FCSTSDV!$C$2:$C$674,0),MATCH(STOCK!AA$3,FCSTSDV!$D$1:$N$1,0))/STOCK!$F16,1),0)</f>
        <v>0</v>
      </c>
      <c r="AB16" s="92">
        <f t="array" ref="AB16">+IFERROR(ROUND(INDEX(FCSTSDV!$D$2:$N$674,MATCH(STOCK!$D16,FCSTSDV!$C$2:$C$674,0),MATCH(STOCK!AB$3,FCSTSDV!$D$1:$N$1,0))/STOCK!$F16,1),0)</f>
        <v>0</v>
      </c>
      <c r="AC16" s="92">
        <f t="array" ref="AC16">+IFERROR(ROUND(INDEX(FCSTSDV!$D$2:$N$674,MATCH(STOCK!$D16,FCSTSDV!$C$2:$C$674,0),MATCH(STOCK!AC$3,FCSTSDV!$D$1:$N$1,0))/STOCK!$F16,1),0)</f>
        <v>0</v>
      </c>
    </row>
    <row r="17" spans="1:29" ht="20.100000000000001" customHeight="1">
      <c r="A17" s="818"/>
      <c r="B17" s="794"/>
      <c r="C17" s="57"/>
      <c r="D17" s="200" t="s">
        <v>29</v>
      </c>
      <c r="E17" s="49"/>
      <c r="F17" s="49">
        <v>2500</v>
      </c>
      <c r="G17" s="794"/>
      <c r="H17" s="58"/>
      <c r="I17" s="784"/>
      <c r="J17" s="81">
        <f>+IF(SUM(K17:U17)&lt;&gt;$N$2,ROUND(IFERROR(VLOOKUP(D17,FCSTSDV!$C$2:$C$285,2,0),0)/STOCK!F17+0,0),0)</f>
        <v>0</v>
      </c>
      <c r="K17" s="92">
        <f t="array" ref="K17">+IFERROR(ROUND(INDEX(FCSTSDV!$D$2:$N$674,MATCH(STOCK!$D17,FCSTSDV!$C$2:$C$674,0),MATCH(STOCK!K$3,FCSTSDV!$D$1:$N$1,0))/STOCK!$F17,1),0)</f>
        <v>0</v>
      </c>
      <c r="L17" s="92">
        <f t="array" ref="L17">+IFERROR(ROUND(INDEX(FCSTSDV!$D$2:$N$674,MATCH(STOCK!$D17,FCSTSDV!$C$2:$C$674,0),MATCH(STOCK!L$3,FCSTSDV!$D$1:$N$1,0))/STOCK!$F17,1),0)</f>
        <v>0</v>
      </c>
      <c r="M17" s="92">
        <f t="array" ref="M17">+IFERROR(ROUND(INDEX(FCSTSDV!$D$2:$N$674,MATCH(STOCK!$D17,FCSTSDV!$C$2:$C$674,0),MATCH(STOCK!M$3,FCSTSDV!$D$1:$N$1,0))/STOCK!$F17,1),0)</f>
        <v>0</v>
      </c>
      <c r="N17" s="92">
        <f t="array" ref="N17">+IFERROR(ROUND(INDEX(FCSTSDV!$D$2:$N$674,MATCH(STOCK!$D17,FCSTSDV!$C$2:$C$674,0),MATCH(STOCK!N$3,FCSTSDV!$D$1:$N$1,0))/STOCK!$F17,1),0)</f>
        <v>0</v>
      </c>
      <c r="O17" s="92">
        <f t="array" ref="O17">+IFERROR(ROUND(INDEX(FCSTSDV!$D$2:$N$674,MATCH(STOCK!$D17,FCSTSDV!$C$2:$C$674,0),MATCH(STOCK!O$3,FCSTSDV!$D$1:$N$1,0))/STOCK!$F17,1),0)</f>
        <v>0</v>
      </c>
      <c r="P17" s="92">
        <f t="array" ref="P17">+IFERROR(ROUND(INDEX(FCSTSDV!$D$2:$N$674,MATCH(STOCK!$D17,FCSTSDV!$C$2:$C$674,0),MATCH(STOCK!P$3,FCSTSDV!$D$1:$N$1,0))/STOCK!$F17,1),0)</f>
        <v>0</v>
      </c>
      <c r="Q17" s="92">
        <f t="array" ref="Q17">+IFERROR(ROUND(INDEX(FCSTSDV!$D$2:$N$674,MATCH(STOCK!$D17,FCSTSDV!$C$2:$C$674,0),MATCH(STOCK!Q$3,FCSTSDV!$D$1:$N$1,0))/STOCK!$F17,1),0)</f>
        <v>0</v>
      </c>
      <c r="R17" s="92">
        <f t="array" ref="R17">+IFERROR(ROUND(INDEX(FCSTSDV!$D$2:$N$674,MATCH(STOCK!$D17,FCSTSDV!$C$2:$C$674,0),MATCH(STOCK!R$3,FCSTSDV!$D$1:$N$1,0))/STOCK!$F17,1),0)</f>
        <v>0</v>
      </c>
      <c r="S17" s="92">
        <f t="array" ref="S17">+IFERROR(ROUND(INDEX(FCSTSDV!$D$2:$N$674,MATCH(STOCK!$D17,FCSTSDV!$C$2:$C$674,0),MATCH(STOCK!S$3,FCSTSDV!$D$1:$N$1,0))/STOCK!$F17,1),0)</f>
        <v>0</v>
      </c>
      <c r="T17" s="92">
        <f t="array" ref="T17">+IFERROR(ROUND(INDEX(FCSTSDV!$D$2:$N$674,MATCH(STOCK!$D17,FCSTSDV!$C$2:$C$674,0),MATCH(STOCK!T$3,FCSTSDV!$D$1:$N$1,0))/STOCK!$F17,1),0)</f>
        <v>0</v>
      </c>
      <c r="U17" s="92">
        <f t="array" ref="U17">+IFERROR(ROUND(INDEX(FCSTSDV!$D$2:$N$674,MATCH(STOCK!$D17,FCSTSDV!$C$2:$C$674,0),MATCH(STOCK!U$3,FCSTSDV!$D$1:$N$1,0))/STOCK!$F17,1),0)</f>
        <v>0</v>
      </c>
      <c r="V17" s="92">
        <f t="array" ref="V17">+IFERROR(ROUND(INDEX(FCSTSDV!$D$2:$N$674,MATCH(STOCK!$D17,FCSTSDV!$C$2:$C$674,0),MATCH(STOCK!V$3,FCSTSDV!$D$1:$N$1,0))/STOCK!$F17,1),0)</f>
        <v>0</v>
      </c>
      <c r="W17" s="92">
        <f t="array" ref="W17">+IFERROR(ROUND(INDEX(FCSTSDV!$D$2:$N$674,MATCH(STOCK!$D17,FCSTSDV!$C$2:$C$674,0),MATCH(STOCK!W$3,FCSTSDV!$D$1:$N$1,0))/STOCK!$F17,1),0)</f>
        <v>0</v>
      </c>
      <c r="X17" s="92">
        <f t="array" ref="X17">+IFERROR(ROUND(INDEX(FCSTSDV!$D$2:$N$674,MATCH(STOCK!$D17,FCSTSDV!$C$2:$C$674,0),MATCH(STOCK!X$3,FCSTSDV!$D$1:$N$1,0))/STOCK!$F17,1),0)</f>
        <v>0</v>
      </c>
      <c r="Y17" s="92">
        <f t="array" ref="Y17">+IFERROR(ROUND(INDEX(FCSTSDV!$D$2:$N$674,MATCH(STOCK!$D17,FCSTSDV!$C$2:$C$674,0),MATCH(STOCK!Y$3,FCSTSDV!$D$1:$N$1,0))/STOCK!$F17,1),0)</f>
        <v>68.400000000000006</v>
      </c>
      <c r="Z17" s="92">
        <f t="array" ref="Z17">+IFERROR(ROUND(INDEX(FCSTSDV!$D$2:$N$674,MATCH(STOCK!$D17,FCSTSDV!$C$2:$C$674,0),MATCH(STOCK!Z$3,FCSTSDV!$D$1:$N$1,0))/STOCK!$F17,1),0)</f>
        <v>0</v>
      </c>
      <c r="AA17" s="92">
        <f t="array" ref="AA17">+IFERROR(ROUND(INDEX(FCSTSDV!$D$2:$N$674,MATCH(STOCK!$D17,FCSTSDV!$C$2:$C$674,0),MATCH(STOCK!AA$3,FCSTSDV!$D$1:$N$1,0))/STOCK!$F17,1),0)</f>
        <v>0</v>
      </c>
      <c r="AB17" s="92">
        <f t="array" ref="AB17">+IFERROR(ROUND(INDEX(FCSTSDV!$D$2:$N$674,MATCH(STOCK!$D17,FCSTSDV!$C$2:$C$674,0),MATCH(STOCK!AB$3,FCSTSDV!$D$1:$N$1,0))/STOCK!$F17,1),0)</f>
        <v>0</v>
      </c>
      <c r="AC17" s="92">
        <f t="array" ref="AC17">+IFERROR(ROUND(INDEX(FCSTSDV!$D$2:$N$674,MATCH(STOCK!$D17,FCSTSDV!$C$2:$C$674,0),MATCH(STOCK!AC$3,FCSTSDV!$D$1:$N$1,0))/STOCK!$F17,1),0)</f>
        <v>0</v>
      </c>
    </row>
    <row r="18" spans="1:29" ht="20.100000000000001" customHeight="1">
      <c r="A18" s="818"/>
      <c r="B18" s="794"/>
      <c r="C18" s="57"/>
      <c r="D18" s="200" t="s">
        <v>30</v>
      </c>
      <c r="E18" s="49"/>
      <c r="F18" s="49">
        <v>1000</v>
      </c>
      <c r="G18" s="794"/>
      <c r="H18" s="58"/>
      <c r="I18" s="784"/>
      <c r="J18" s="81">
        <f>+IF(SUM(K18:U18)&lt;&gt;$N$2,ROUND(IFERROR(VLOOKUP(D18,FCSTSDV!$C$2:$C$285,2,0),0)/STOCK!F18+0,0),0)</f>
        <v>0</v>
      </c>
      <c r="K18" s="92">
        <f t="array" ref="K18">+IFERROR(ROUND(INDEX(FCSTSDV!$D$2:$N$674,MATCH(STOCK!$D18,FCSTSDV!$C$2:$C$674,0),MATCH(STOCK!K$3,FCSTSDV!$D$1:$N$1,0))/STOCK!$F18,1),0)</f>
        <v>0</v>
      </c>
      <c r="L18" s="92">
        <f t="array" ref="L18">+IFERROR(ROUND(INDEX(FCSTSDV!$D$2:$N$674,MATCH(STOCK!$D18,FCSTSDV!$C$2:$C$674,0),MATCH(STOCK!L$3,FCSTSDV!$D$1:$N$1,0))/STOCK!$F18,1),0)</f>
        <v>0</v>
      </c>
      <c r="M18" s="92">
        <f t="array" ref="M18">+IFERROR(ROUND(INDEX(FCSTSDV!$D$2:$N$674,MATCH(STOCK!$D18,FCSTSDV!$C$2:$C$674,0),MATCH(STOCK!M$3,FCSTSDV!$D$1:$N$1,0))/STOCK!$F18,1),0)</f>
        <v>0</v>
      </c>
      <c r="N18" s="92">
        <f t="array" ref="N18">+IFERROR(ROUND(INDEX(FCSTSDV!$D$2:$N$674,MATCH(STOCK!$D18,FCSTSDV!$C$2:$C$674,0),MATCH(STOCK!N$3,FCSTSDV!$D$1:$N$1,0))/STOCK!$F18,1),0)</f>
        <v>0</v>
      </c>
      <c r="O18" s="92">
        <f t="array" ref="O18">+IFERROR(ROUND(INDEX(FCSTSDV!$D$2:$N$674,MATCH(STOCK!$D18,FCSTSDV!$C$2:$C$674,0),MATCH(STOCK!O$3,FCSTSDV!$D$1:$N$1,0))/STOCK!$F18,1),0)</f>
        <v>0</v>
      </c>
      <c r="P18" s="92">
        <f t="array" ref="P18">+IFERROR(ROUND(INDEX(FCSTSDV!$D$2:$N$674,MATCH(STOCK!$D18,FCSTSDV!$C$2:$C$674,0),MATCH(STOCK!P$3,FCSTSDV!$D$1:$N$1,0))/STOCK!$F18,1),0)</f>
        <v>0</v>
      </c>
      <c r="Q18" s="92">
        <f t="array" ref="Q18">+IFERROR(ROUND(INDEX(FCSTSDV!$D$2:$N$674,MATCH(STOCK!$D18,FCSTSDV!$C$2:$C$674,0),MATCH(STOCK!Q$3,FCSTSDV!$D$1:$N$1,0))/STOCK!$F18,1),0)</f>
        <v>0</v>
      </c>
      <c r="R18" s="92">
        <f t="array" ref="R18">+IFERROR(ROUND(INDEX(FCSTSDV!$D$2:$N$674,MATCH(STOCK!$D18,FCSTSDV!$C$2:$C$674,0),MATCH(STOCK!R$3,FCSTSDV!$D$1:$N$1,0))/STOCK!$F18,1),0)</f>
        <v>0</v>
      </c>
      <c r="S18" s="92">
        <f t="array" ref="S18">+IFERROR(ROUND(INDEX(FCSTSDV!$D$2:$N$674,MATCH(STOCK!$D18,FCSTSDV!$C$2:$C$674,0),MATCH(STOCK!S$3,FCSTSDV!$D$1:$N$1,0))/STOCK!$F18,1),0)</f>
        <v>0</v>
      </c>
      <c r="T18" s="92">
        <f t="array" ref="T18">+IFERROR(ROUND(INDEX(FCSTSDV!$D$2:$N$674,MATCH(STOCK!$D18,FCSTSDV!$C$2:$C$674,0),MATCH(STOCK!T$3,FCSTSDV!$D$1:$N$1,0))/STOCK!$F18,1),0)</f>
        <v>0</v>
      </c>
      <c r="U18" s="92">
        <f t="array" ref="U18">+IFERROR(ROUND(INDEX(FCSTSDV!$D$2:$N$674,MATCH(STOCK!$D18,FCSTSDV!$C$2:$C$674,0),MATCH(STOCK!U$3,FCSTSDV!$D$1:$N$1,0))/STOCK!$F18,1),0)</f>
        <v>0</v>
      </c>
      <c r="V18" s="92">
        <f t="array" ref="V18">+IFERROR(ROUND(INDEX(FCSTSDV!$D$2:$N$674,MATCH(STOCK!$D18,FCSTSDV!$C$2:$C$674,0),MATCH(STOCK!V$3,FCSTSDV!$D$1:$N$1,0))/STOCK!$F18,1),0)</f>
        <v>0</v>
      </c>
      <c r="W18" s="92">
        <f t="array" ref="W18">+IFERROR(ROUND(INDEX(FCSTSDV!$D$2:$N$674,MATCH(STOCK!$D18,FCSTSDV!$C$2:$C$674,0),MATCH(STOCK!W$3,FCSTSDV!$D$1:$N$1,0))/STOCK!$F18,1),0)</f>
        <v>0</v>
      </c>
      <c r="X18" s="92">
        <f t="array" ref="X18">+IFERROR(ROUND(INDEX(FCSTSDV!$D$2:$N$674,MATCH(STOCK!$D18,FCSTSDV!$C$2:$C$674,0),MATCH(STOCK!X$3,FCSTSDV!$D$1:$N$1,0))/STOCK!$F18,1),0)</f>
        <v>0</v>
      </c>
      <c r="Y18" s="92">
        <f t="array" ref="Y18">+IFERROR(ROUND(INDEX(FCSTSDV!$D$2:$N$674,MATCH(STOCK!$D18,FCSTSDV!$C$2:$C$674,0),MATCH(STOCK!Y$3,FCSTSDV!$D$1:$N$1,0))/STOCK!$F18,1),0)</f>
        <v>0</v>
      </c>
      <c r="Z18" s="92">
        <f t="array" ref="Z18">+IFERROR(ROUND(INDEX(FCSTSDV!$D$2:$N$674,MATCH(STOCK!$D18,FCSTSDV!$C$2:$C$674,0),MATCH(STOCK!Z$3,FCSTSDV!$D$1:$N$1,0))/STOCK!$F18,1),0)</f>
        <v>0</v>
      </c>
      <c r="AA18" s="92">
        <f t="array" ref="AA18">+IFERROR(ROUND(INDEX(FCSTSDV!$D$2:$N$674,MATCH(STOCK!$D18,FCSTSDV!$C$2:$C$674,0),MATCH(STOCK!AA$3,FCSTSDV!$D$1:$N$1,0))/STOCK!$F18,1),0)</f>
        <v>0</v>
      </c>
      <c r="AB18" s="92">
        <f t="array" ref="AB18">+IFERROR(ROUND(INDEX(FCSTSDV!$D$2:$N$674,MATCH(STOCK!$D18,FCSTSDV!$C$2:$C$674,0),MATCH(STOCK!AB$3,FCSTSDV!$D$1:$N$1,0))/STOCK!$F18,1),0)</f>
        <v>0</v>
      </c>
      <c r="AC18" s="92">
        <f t="array" ref="AC18">+IFERROR(ROUND(INDEX(FCSTSDV!$D$2:$N$674,MATCH(STOCK!$D18,FCSTSDV!$C$2:$C$674,0),MATCH(STOCK!AC$3,FCSTSDV!$D$1:$N$1,0))/STOCK!$F18,1),0)</f>
        <v>0</v>
      </c>
    </row>
    <row r="19" spans="1:29" ht="20.100000000000001" customHeight="1">
      <c r="A19" s="818"/>
      <c r="B19" s="794"/>
      <c r="C19" s="57"/>
      <c r="D19" s="200" t="s">
        <v>31</v>
      </c>
      <c r="E19" s="49"/>
      <c r="F19" s="49">
        <v>1000</v>
      </c>
      <c r="G19" s="794"/>
      <c r="H19" s="58"/>
      <c r="I19" s="784"/>
      <c r="J19" s="81">
        <f>+IF(SUM(K19:U19)&lt;&gt;$N$2,ROUND(IFERROR(VLOOKUP(D19,FCSTSDV!$C$2:$C$285,2,0),0)/STOCK!F19+0,0),0)</f>
        <v>0</v>
      </c>
      <c r="K19" s="92">
        <f t="array" ref="K19">+IFERROR(ROUND(INDEX(FCSTSDV!$D$2:$N$674,MATCH(STOCK!$D19,FCSTSDV!$C$2:$C$674,0),MATCH(STOCK!K$3,FCSTSDV!$D$1:$N$1,0))/STOCK!$F19,1),0)</f>
        <v>0</v>
      </c>
      <c r="L19" s="92">
        <f t="array" ref="L19">+IFERROR(ROUND(INDEX(FCSTSDV!$D$2:$N$674,MATCH(STOCK!$D19,FCSTSDV!$C$2:$C$674,0),MATCH(STOCK!L$3,FCSTSDV!$D$1:$N$1,0))/STOCK!$F19,1),0)</f>
        <v>0</v>
      </c>
      <c r="M19" s="92">
        <f t="array" ref="M19">+IFERROR(ROUND(INDEX(FCSTSDV!$D$2:$N$674,MATCH(STOCK!$D19,FCSTSDV!$C$2:$C$674,0),MATCH(STOCK!M$3,FCSTSDV!$D$1:$N$1,0))/STOCK!$F19,1),0)</f>
        <v>0</v>
      </c>
      <c r="N19" s="92">
        <f t="array" ref="N19">+IFERROR(ROUND(INDEX(FCSTSDV!$D$2:$N$674,MATCH(STOCK!$D19,FCSTSDV!$C$2:$C$674,0),MATCH(STOCK!N$3,FCSTSDV!$D$1:$N$1,0))/STOCK!$F19,1),0)</f>
        <v>0</v>
      </c>
      <c r="O19" s="92">
        <f t="array" ref="O19">+IFERROR(ROUND(INDEX(FCSTSDV!$D$2:$N$674,MATCH(STOCK!$D19,FCSTSDV!$C$2:$C$674,0),MATCH(STOCK!O$3,FCSTSDV!$D$1:$N$1,0))/STOCK!$F19,1),0)</f>
        <v>0</v>
      </c>
      <c r="P19" s="92">
        <f t="array" ref="P19">+IFERROR(ROUND(INDEX(FCSTSDV!$D$2:$N$674,MATCH(STOCK!$D19,FCSTSDV!$C$2:$C$674,0),MATCH(STOCK!P$3,FCSTSDV!$D$1:$N$1,0))/STOCK!$F19,1),0)</f>
        <v>0</v>
      </c>
      <c r="Q19" s="92">
        <f t="array" ref="Q19">+IFERROR(ROUND(INDEX(FCSTSDV!$D$2:$N$674,MATCH(STOCK!$D19,FCSTSDV!$C$2:$C$674,0),MATCH(STOCK!Q$3,FCSTSDV!$D$1:$N$1,0))/STOCK!$F19,1),0)</f>
        <v>0</v>
      </c>
      <c r="R19" s="92">
        <f t="array" ref="R19">+IFERROR(ROUND(INDEX(FCSTSDV!$D$2:$N$674,MATCH(STOCK!$D19,FCSTSDV!$C$2:$C$674,0),MATCH(STOCK!R$3,FCSTSDV!$D$1:$N$1,0))/STOCK!$F19,1),0)</f>
        <v>0</v>
      </c>
      <c r="S19" s="92">
        <f t="array" ref="S19">+IFERROR(ROUND(INDEX(FCSTSDV!$D$2:$N$674,MATCH(STOCK!$D19,FCSTSDV!$C$2:$C$674,0),MATCH(STOCK!S$3,FCSTSDV!$D$1:$N$1,0))/STOCK!$F19,1),0)</f>
        <v>0</v>
      </c>
      <c r="T19" s="92">
        <f t="array" ref="T19">+IFERROR(ROUND(INDEX(FCSTSDV!$D$2:$N$674,MATCH(STOCK!$D19,FCSTSDV!$C$2:$C$674,0),MATCH(STOCK!T$3,FCSTSDV!$D$1:$N$1,0))/STOCK!$F19,1),0)</f>
        <v>0</v>
      </c>
      <c r="U19" s="92">
        <f t="array" ref="U19">+IFERROR(ROUND(INDEX(FCSTSDV!$D$2:$N$674,MATCH(STOCK!$D19,FCSTSDV!$C$2:$C$674,0),MATCH(STOCK!U$3,FCSTSDV!$D$1:$N$1,0))/STOCK!$F19,1),0)</f>
        <v>0</v>
      </c>
      <c r="V19" s="92">
        <f t="array" ref="V19">+IFERROR(ROUND(INDEX(FCSTSDV!$D$2:$N$674,MATCH(STOCK!$D19,FCSTSDV!$C$2:$C$674,0),MATCH(STOCK!V$3,FCSTSDV!$D$1:$N$1,0))/STOCK!$F19,1),0)</f>
        <v>0</v>
      </c>
      <c r="W19" s="92">
        <f t="array" ref="W19">+IFERROR(ROUND(INDEX(FCSTSDV!$D$2:$N$674,MATCH(STOCK!$D19,FCSTSDV!$C$2:$C$674,0),MATCH(STOCK!W$3,FCSTSDV!$D$1:$N$1,0))/STOCK!$F19,1),0)</f>
        <v>0</v>
      </c>
      <c r="X19" s="92">
        <f t="array" ref="X19">+IFERROR(ROUND(INDEX(FCSTSDV!$D$2:$N$674,MATCH(STOCK!$D19,FCSTSDV!$C$2:$C$674,0),MATCH(STOCK!X$3,FCSTSDV!$D$1:$N$1,0))/STOCK!$F19,1),0)</f>
        <v>0</v>
      </c>
      <c r="Y19" s="92">
        <f t="array" ref="Y19">+IFERROR(ROUND(INDEX(FCSTSDV!$D$2:$N$674,MATCH(STOCK!$D19,FCSTSDV!$C$2:$C$674,0),MATCH(STOCK!Y$3,FCSTSDV!$D$1:$N$1,0))/STOCK!$F19,1),0)</f>
        <v>0</v>
      </c>
      <c r="Z19" s="92">
        <f t="array" ref="Z19">+IFERROR(ROUND(INDEX(FCSTSDV!$D$2:$N$674,MATCH(STOCK!$D19,FCSTSDV!$C$2:$C$674,0),MATCH(STOCK!Z$3,FCSTSDV!$D$1:$N$1,0))/STOCK!$F19,1),0)</f>
        <v>0</v>
      </c>
      <c r="AA19" s="92">
        <f t="array" ref="AA19">+IFERROR(ROUND(INDEX(FCSTSDV!$D$2:$N$674,MATCH(STOCK!$D19,FCSTSDV!$C$2:$C$674,0),MATCH(STOCK!AA$3,FCSTSDV!$D$1:$N$1,0))/STOCK!$F19,1),0)</f>
        <v>0</v>
      </c>
      <c r="AB19" s="92">
        <f t="array" ref="AB19">+IFERROR(ROUND(INDEX(FCSTSDV!$D$2:$N$674,MATCH(STOCK!$D19,FCSTSDV!$C$2:$C$674,0),MATCH(STOCK!AB$3,FCSTSDV!$D$1:$N$1,0))/STOCK!$F19,1),0)</f>
        <v>0</v>
      </c>
      <c r="AC19" s="92">
        <f t="array" ref="AC19">+IFERROR(ROUND(INDEX(FCSTSDV!$D$2:$N$674,MATCH(STOCK!$D19,FCSTSDV!$C$2:$C$674,0),MATCH(STOCK!AC$3,FCSTSDV!$D$1:$N$1,0))/STOCK!$F19,1),0)</f>
        <v>0</v>
      </c>
    </row>
    <row r="20" spans="1:29" ht="20.100000000000001" customHeight="1">
      <c r="A20" s="818"/>
      <c r="B20" s="794"/>
      <c r="C20" s="57" t="s">
        <v>32</v>
      </c>
      <c r="D20" s="200" t="s">
        <v>33</v>
      </c>
      <c r="E20" s="49"/>
      <c r="F20" s="49">
        <v>2500</v>
      </c>
      <c r="G20" s="794"/>
      <c r="H20" s="58"/>
      <c r="I20" s="784"/>
      <c r="J20" s="81">
        <f>+IF(SUM(K20:U20)&lt;&gt;$N$2,ROUND(IFERROR(VLOOKUP(D20,FCSTSDV!$C$2:$C$285,2,0),0)/STOCK!F20+0,0),0)</f>
        <v>0</v>
      </c>
      <c r="K20" s="92"/>
      <c r="L20" s="92"/>
      <c r="M20" s="92"/>
      <c r="N20" s="92">
        <f t="array" ref="N20">+IFERROR(ROUND(INDEX(FCSTSDV!$D$2:$N$674,MATCH(STOCK!$D20,FCSTSDV!$C$2:$C$674,0),MATCH(STOCK!N$3,FCSTSDV!$D$1:$N$1,0))/STOCK!$F20,1),0)</f>
        <v>0</v>
      </c>
      <c r="O20" s="92">
        <f t="array" ref="O20">+IFERROR(ROUND(INDEX(FCSTSDV!$D$2:$N$674,MATCH(STOCK!$D20,FCSTSDV!$C$2:$C$674,0),MATCH(STOCK!O$3,FCSTSDV!$D$1:$N$1,0))/STOCK!$F20,1),0)</f>
        <v>0</v>
      </c>
      <c r="P20" s="92">
        <f t="array" ref="P20">+IFERROR(ROUND(INDEX(FCSTSDV!$D$2:$N$674,MATCH(STOCK!$D20,FCSTSDV!$C$2:$C$674,0),MATCH(STOCK!P$3,FCSTSDV!$D$1:$N$1,0))/STOCK!$F20,1),0)</f>
        <v>0</v>
      </c>
      <c r="Q20" s="92">
        <f t="array" ref="Q20">+IFERROR(ROUND(INDEX(FCSTSDV!$D$2:$N$674,MATCH(STOCK!$D20,FCSTSDV!$C$2:$C$674,0),MATCH(STOCK!Q$3,FCSTSDV!$D$1:$N$1,0))/STOCK!$F20,1),0)</f>
        <v>0</v>
      </c>
      <c r="R20" s="92">
        <f t="array" ref="R20">+IFERROR(ROUND(INDEX(FCSTSDV!$D$2:$N$674,MATCH(STOCK!$D20,FCSTSDV!$C$2:$C$674,0),MATCH(STOCK!R$3,FCSTSDV!$D$1:$N$1,0))/STOCK!$F20,1),0)</f>
        <v>0</v>
      </c>
      <c r="S20" s="92">
        <f t="array" ref="S20">+IFERROR(ROUND(INDEX(FCSTSDV!$D$2:$N$674,MATCH(STOCK!$D20,FCSTSDV!$C$2:$C$674,0),MATCH(STOCK!S$3,FCSTSDV!$D$1:$N$1,0))/STOCK!$F20,1),0)</f>
        <v>0</v>
      </c>
      <c r="T20" s="92">
        <f t="array" ref="T20">+IFERROR(ROUND(INDEX(FCSTSDV!$D$2:$N$674,MATCH(STOCK!$D20,FCSTSDV!$C$2:$C$674,0),MATCH(STOCK!T$3,FCSTSDV!$D$1:$N$1,0))/STOCK!$F20,1),0)</f>
        <v>0</v>
      </c>
      <c r="U20" s="92">
        <f t="array" ref="U20">+IFERROR(ROUND(INDEX(FCSTSDV!$D$2:$N$674,MATCH(STOCK!$D20,FCSTSDV!$C$2:$C$674,0),MATCH(STOCK!U$3,FCSTSDV!$D$1:$N$1,0))/STOCK!$F20,1),0)</f>
        <v>0</v>
      </c>
      <c r="V20" s="92">
        <f t="array" ref="V20">+IFERROR(ROUND(INDEX(FCSTSDV!$D$2:$N$674,MATCH(STOCK!$D20,FCSTSDV!$C$2:$C$674,0),MATCH(STOCK!V$3,FCSTSDV!$D$1:$N$1,0))/STOCK!$F20,1),0)</f>
        <v>0</v>
      </c>
      <c r="W20" s="92">
        <f t="array" ref="W20">+IFERROR(ROUND(INDEX(FCSTSDV!$D$2:$N$674,MATCH(STOCK!$D20,FCSTSDV!$C$2:$C$674,0),MATCH(STOCK!W$3,FCSTSDV!$D$1:$N$1,0))/STOCK!$F20,1),0)</f>
        <v>0</v>
      </c>
      <c r="X20" s="92">
        <f t="array" ref="X20">+IFERROR(ROUND(INDEX(FCSTSDV!$D$2:$N$674,MATCH(STOCK!$D20,FCSTSDV!$C$2:$C$674,0),MATCH(STOCK!X$3,FCSTSDV!$D$1:$N$1,0))/STOCK!$F20,1),0)</f>
        <v>0</v>
      </c>
      <c r="Y20" s="92">
        <f>+IFERROR(ROUND(INDEX(FCSTSDV!$D$2:$N$674,MATCH(STOCK!$D20,FCSTSDV!$C$2:$C$674,0),MATCH(STOCK!Y$3,FCSTSDV!$D$1:$N$1,0))/STOCK!$F20,1),0)</f>
        <v>0</v>
      </c>
      <c r="Z20" s="92">
        <f t="array" ref="Z20">+IFERROR(ROUND(INDEX(FCSTSDV!$D$2:$N$674,MATCH(STOCK!$D20,FCSTSDV!$C$2:$C$674,0),MATCH(STOCK!Z$3,FCSTSDV!$D$1:$N$1,0))/STOCK!$F20,1),0)</f>
        <v>0</v>
      </c>
      <c r="AA20" s="92">
        <f t="array" ref="AA20">+IFERROR(ROUND(INDEX(FCSTSDV!$D$2:$N$674,MATCH(STOCK!$D20,FCSTSDV!$C$2:$C$674,0),MATCH(STOCK!AA$3,FCSTSDV!$D$1:$N$1,0))/STOCK!$F20,1),0)</f>
        <v>0</v>
      </c>
      <c r="AB20" s="92">
        <f t="array" ref="AB20">+IFERROR(ROUND(INDEX(FCSTSDV!$D$2:$N$674,MATCH(STOCK!$D20,FCSTSDV!$C$2:$C$674,0),MATCH(STOCK!AB$3,FCSTSDV!$D$1:$N$1,0))/STOCK!$F20,1),0)</f>
        <v>0</v>
      </c>
      <c r="AC20" s="92">
        <f t="array" ref="AC20">+IFERROR(ROUND(INDEX(FCSTSDV!$D$2:$N$674,MATCH(STOCK!$D20,FCSTSDV!$C$2:$C$674,0),MATCH(STOCK!AC$3,FCSTSDV!$D$1:$N$1,0))/STOCK!$F20,1),0)</f>
        <v>0</v>
      </c>
    </row>
    <row r="21" spans="1:29" ht="20.100000000000001" customHeight="1">
      <c r="A21" s="818"/>
      <c r="B21" s="794"/>
      <c r="C21" s="57"/>
      <c r="D21" s="200" t="s">
        <v>34</v>
      </c>
      <c r="E21" s="49"/>
      <c r="F21" s="49">
        <v>50</v>
      </c>
      <c r="G21" s="794"/>
      <c r="H21" s="58"/>
      <c r="I21" s="784"/>
      <c r="J21" s="81">
        <f>+IF(SUM(K21:U21)&lt;&gt;$N$2,ROUND(IFERROR(VLOOKUP(D21,FCSTSDV!$C$2:$C$285,2,0),0)/STOCK!F21+0,0),0)</f>
        <v>0</v>
      </c>
      <c r="K21" s="92"/>
      <c r="L21" s="92"/>
      <c r="M21" s="92"/>
      <c r="N21" s="92"/>
      <c r="O21" s="92"/>
      <c r="P21" s="92"/>
      <c r="Q21" s="92"/>
      <c r="R21" s="92"/>
      <c r="S21" s="92"/>
      <c r="T21" s="92">
        <f t="array" ref="T21">+IFERROR(ROUND(INDEX(FCSTSDV!$D$2:$N$674,MATCH(STOCK!$D21,FCSTSDV!$C$2:$C$674,0),MATCH(STOCK!T$3,FCSTSDV!$D$1:$N$1,0))/STOCK!$F21,1),0)</f>
        <v>0</v>
      </c>
      <c r="U21" s="92">
        <f t="array" ref="U21">+IFERROR(ROUND(INDEX(FCSTSDV!$D$2:$N$674,MATCH(STOCK!$D21,FCSTSDV!$C$2:$C$674,0),MATCH(STOCK!U$3,FCSTSDV!$D$1:$N$1,0))/STOCK!$F21,1),0)</f>
        <v>0</v>
      </c>
      <c r="V21" s="92">
        <f t="array" ref="V21">+IFERROR(ROUND(INDEX(FCSTSDV!$D$2:$N$674,MATCH(STOCK!$D21,FCSTSDV!$C$2:$C$674,0),MATCH(STOCK!V$3,FCSTSDV!$D$1:$N$1,0))/STOCK!$F21,1),0)</f>
        <v>0</v>
      </c>
      <c r="W21" s="92">
        <f t="array" ref="W21">+IFERROR(ROUND(INDEX(FCSTSDV!$D$2:$N$674,MATCH(STOCK!$D21,FCSTSDV!$C$2:$C$674,0),MATCH(STOCK!W$3,FCSTSDV!$D$1:$N$1,0))/STOCK!$F21,1),0)</f>
        <v>0</v>
      </c>
      <c r="X21" s="92">
        <f t="array" ref="X21">+IFERROR(ROUND(INDEX(FCSTSDV!$D$2:$N$674,MATCH(STOCK!$D21,FCSTSDV!$C$2:$C$674,0),MATCH(STOCK!X$3,FCSTSDV!$D$1:$N$1,0))/STOCK!$F21,1),0)</f>
        <v>0</v>
      </c>
      <c r="Y21" s="92">
        <f>+IFERROR(ROUND(INDEX(FCSTSDV!$D$2:$N$674,MATCH(STOCK!$D21,FCSTSDV!$C$2:$C$674,0),MATCH(STOCK!Y$3,FCSTSDV!$D$1:$N$1,0))/STOCK!$F21,1),0)</f>
        <v>0</v>
      </c>
      <c r="Z21" s="92">
        <f t="array" ref="Z21">+IFERROR(ROUND(INDEX(FCSTSDV!$D$2:$N$674,MATCH(STOCK!$D21,FCSTSDV!$C$2:$C$674,0),MATCH(STOCK!Z$3,FCSTSDV!$D$1:$N$1,0))/STOCK!$F21,1),0)</f>
        <v>0</v>
      </c>
      <c r="AA21" s="92">
        <f t="array" ref="AA21">+IFERROR(ROUND(INDEX(FCSTSDV!$D$2:$N$674,MATCH(STOCK!$D21,FCSTSDV!$C$2:$C$674,0),MATCH(STOCK!AA$3,FCSTSDV!$D$1:$N$1,0))/STOCK!$F21,1),0)</f>
        <v>0</v>
      </c>
      <c r="AB21" s="92">
        <f t="array" ref="AB21">+IFERROR(ROUND(INDEX(FCSTSDV!$D$2:$N$674,MATCH(STOCK!$D21,FCSTSDV!$C$2:$C$674,0),MATCH(STOCK!AB$3,FCSTSDV!$D$1:$N$1,0))/STOCK!$F21,1),0)</f>
        <v>0</v>
      </c>
      <c r="AC21" s="92">
        <f t="array" ref="AC21">+IFERROR(ROUND(INDEX(FCSTSDV!$D$2:$N$674,MATCH(STOCK!$D21,FCSTSDV!$C$2:$C$674,0),MATCH(STOCK!AC$3,FCSTSDV!$D$1:$N$1,0))/STOCK!$F21,1),0)</f>
        <v>0</v>
      </c>
    </row>
    <row r="22" spans="1:29" ht="20.100000000000001" customHeight="1">
      <c r="A22" s="818"/>
      <c r="B22" s="794"/>
      <c r="C22" s="57"/>
      <c r="D22" s="46" t="s">
        <v>35</v>
      </c>
      <c r="E22" s="49"/>
      <c r="F22" s="49">
        <v>200</v>
      </c>
      <c r="G22" s="794"/>
      <c r="H22" s="58"/>
      <c r="I22" s="784"/>
      <c r="J22" s="81">
        <f>+IF(SUM(K22:U22)&lt;&gt;$N$2,ROUND(IFERROR(VLOOKUP(D22,FCSTSDV!$C$2:$C$285,2,0),0)/STOCK!F22+0,0),0)</f>
        <v>0</v>
      </c>
      <c r="K22" s="92">
        <f t="array" ref="K22">+IFERROR(ROUND(INDEX(FCSTSDV!$D$2:$N$674,MATCH(STOCK!$D22,FCSTSDV!$C$2:$C$674,0),MATCH(STOCK!K$3,FCSTSDV!$D$1:$N$1,0))/STOCK!$F22,1),0)</f>
        <v>0</v>
      </c>
      <c r="L22" s="92">
        <f t="array" ref="L22">+IFERROR(ROUND(INDEX(FCSTSDV!$D$2:$N$674,MATCH(STOCK!$D22,FCSTSDV!$C$2:$C$674,0),MATCH(STOCK!L$3,FCSTSDV!$D$1:$N$1,0))/STOCK!$F22,1),0)</f>
        <v>0</v>
      </c>
      <c r="M22" s="92">
        <f t="array" ref="M22">+IFERROR(ROUND(INDEX(FCSTSDV!$D$2:$N$674,MATCH(STOCK!$D22,FCSTSDV!$C$2:$C$674,0),MATCH(STOCK!M$3,FCSTSDV!$D$1:$N$1,0))/STOCK!$F22,1),0)</f>
        <v>0</v>
      </c>
      <c r="N22" s="92">
        <f t="array" ref="N22">+IFERROR(ROUND(INDEX(FCSTSDV!$D$2:$N$674,MATCH(STOCK!$D22,FCSTSDV!$C$2:$C$674,0),MATCH(STOCK!N$3,FCSTSDV!$D$1:$N$1,0))/STOCK!$F22,1),0)</f>
        <v>0</v>
      </c>
      <c r="O22" s="92">
        <f t="array" ref="O22">+IFERROR(ROUND(INDEX(FCSTSDV!$D$2:$N$674,MATCH(STOCK!$D22,FCSTSDV!$C$2:$C$674,0),MATCH(STOCK!O$3,FCSTSDV!$D$1:$N$1,0))/STOCK!$F22,1),0)</f>
        <v>0</v>
      </c>
      <c r="P22" s="92">
        <f t="array" ref="P22">+IFERROR(ROUND(INDEX(FCSTSDV!$D$2:$N$674,MATCH(STOCK!$D22,FCSTSDV!$C$2:$C$674,0),MATCH(STOCK!P$3,FCSTSDV!$D$1:$N$1,0))/STOCK!$F22,1),0)</f>
        <v>0</v>
      </c>
      <c r="Q22" s="92">
        <f t="array" ref="Q22">+IFERROR(ROUND(INDEX(FCSTSDV!$D$2:$N$674,MATCH(STOCK!$D22,FCSTSDV!$C$2:$C$674,0),MATCH(STOCK!Q$3,FCSTSDV!$D$1:$N$1,0))/STOCK!$F22,1),0)</f>
        <v>0</v>
      </c>
      <c r="R22" s="92">
        <f t="array" ref="R22">+IFERROR(ROUND(INDEX(FCSTSDV!$D$2:$N$674,MATCH(STOCK!$D22,FCSTSDV!$C$2:$C$674,0),MATCH(STOCK!R$3,FCSTSDV!$D$1:$N$1,0))/STOCK!$F22,1),0)</f>
        <v>0</v>
      </c>
      <c r="S22" s="92">
        <f t="array" ref="S22">+IFERROR(ROUND(INDEX(FCSTSDV!$D$2:$N$674,MATCH(STOCK!$D22,FCSTSDV!$C$2:$C$674,0),MATCH(STOCK!S$3,FCSTSDV!$D$1:$N$1,0))/STOCK!$F22,1),0)</f>
        <v>0</v>
      </c>
      <c r="T22" s="92">
        <f t="array" ref="T22">+IFERROR(ROUND(INDEX(FCSTSDV!$D$2:$N$674,MATCH(STOCK!$D22,FCSTSDV!$C$2:$C$674,0),MATCH(STOCK!T$3,FCSTSDV!$D$1:$N$1,0))/STOCK!$F22,1),0)</f>
        <v>0</v>
      </c>
      <c r="U22" s="92">
        <f t="array" ref="U22">+IFERROR(ROUND(INDEX(FCSTSDV!$D$2:$N$674,MATCH(STOCK!$D22,FCSTSDV!$C$2:$C$674,0),MATCH(STOCK!U$3,FCSTSDV!$D$1:$N$1,0))/STOCK!$F22,1),0)</f>
        <v>0</v>
      </c>
      <c r="V22" s="92">
        <f t="array" ref="V22">+IFERROR(ROUND(INDEX(FCSTSDV!$D$2:$N$674,MATCH(STOCK!$D22,FCSTSDV!$C$2:$C$674,0),MATCH(STOCK!V$3,FCSTSDV!$D$1:$N$1,0))/STOCK!$F22,1),0)</f>
        <v>0</v>
      </c>
      <c r="W22" s="92">
        <f t="array" ref="W22">+IFERROR(ROUND(INDEX(FCSTSDV!$D$2:$N$674,MATCH(STOCK!$D22,FCSTSDV!$C$2:$C$674,0),MATCH(STOCK!W$3,FCSTSDV!$D$1:$N$1,0))/STOCK!$F22,1),0)</f>
        <v>0</v>
      </c>
      <c r="X22" s="92">
        <f t="array" ref="X22">+IFERROR(ROUND(INDEX(FCSTSDV!$D$2:$N$674,MATCH(STOCK!$D22,FCSTSDV!$C$2:$C$674,0),MATCH(STOCK!X$3,FCSTSDV!$D$1:$N$1,0))/STOCK!$F22,1),0)</f>
        <v>0</v>
      </c>
      <c r="Y22" s="92">
        <f t="array" ref="Y22">+IFERROR(ROUND(INDEX(FCSTSDV!$D$2:$N$674,MATCH(STOCK!$D22,FCSTSDV!$C$2:$C$674,0),MATCH(STOCK!Y$3,FCSTSDV!$D$1:$N$1,0))/STOCK!$F22,1),0)</f>
        <v>0</v>
      </c>
      <c r="Z22" s="92">
        <f t="array" ref="Z22">+IFERROR(ROUND(INDEX(FCSTSDV!$D$2:$N$674,MATCH(STOCK!$D22,FCSTSDV!$C$2:$C$674,0),MATCH(STOCK!Z$3,FCSTSDV!$D$1:$N$1,0))/STOCK!$F22,1),0)</f>
        <v>0</v>
      </c>
      <c r="AA22" s="92">
        <f t="array" ref="AA22">+IFERROR(ROUND(INDEX(FCSTSDV!$D$2:$N$674,MATCH(STOCK!$D22,FCSTSDV!$C$2:$C$674,0),MATCH(STOCK!AA$3,FCSTSDV!$D$1:$N$1,0))/STOCK!$F22,1),0)</f>
        <v>0</v>
      </c>
      <c r="AB22" s="92">
        <f t="array" ref="AB22">+IFERROR(ROUND(INDEX(FCSTSDV!$D$2:$N$674,MATCH(STOCK!$D22,FCSTSDV!$C$2:$C$674,0),MATCH(STOCK!AB$3,FCSTSDV!$D$1:$N$1,0))/STOCK!$F22,1),0)</f>
        <v>0</v>
      </c>
      <c r="AC22" s="92">
        <f t="array" ref="AC22">+IFERROR(ROUND(INDEX(FCSTSDV!$D$2:$N$674,MATCH(STOCK!$D22,FCSTSDV!$C$2:$C$674,0),MATCH(STOCK!AC$3,FCSTSDV!$D$1:$N$1,0))/STOCK!$F22,1),0)</f>
        <v>0</v>
      </c>
    </row>
    <row r="23" spans="1:29" ht="20.100000000000001" customHeight="1">
      <c r="A23" s="818"/>
      <c r="B23" s="794"/>
      <c r="C23" s="57"/>
      <c r="D23" s="49" t="s">
        <v>36</v>
      </c>
      <c r="E23" s="49"/>
      <c r="F23" s="49">
        <v>200</v>
      </c>
      <c r="G23" s="794"/>
      <c r="H23" s="58"/>
      <c r="I23" s="784"/>
      <c r="J23" s="81">
        <f>+IF(SUM(K23:U23)&lt;&gt;$N$2,ROUND(IFERROR(VLOOKUP(D23,FCSTSDV!$C$2:$C$285,2,0),0)/STOCK!F23+0,0),0)</f>
        <v>0</v>
      </c>
      <c r="K23" s="92">
        <f t="array" ref="K23">+IFERROR(ROUND(INDEX(FCSTSDV!$D$2:$N$674,MATCH(STOCK!$D23,FCSTSDV!$C$2:$C$674,0),MATCH(STOCK!K$3,FCSTSDV!$D$1:$N$1,0))/STOCK!$F23,1),0)</f>
        <v>0</v>
      </c>
      <c r="L23" s="92">
        <f t="array" ref="L23">+IFERROR(ROUND(INDEX(FCSTSDV!$D$2:$N$674,MATCH(STOCK!$D23,FCSTSDV!$C$2:$C$674,0),MATCH(STOCK!L$3,FCSTSDV!$D$1:$N$1,0))/STOCK!$F23,1),0)</f>
        <v>0</v>
      </c>
      <c r="M23" s="92">
        <f t="array" ref="M23">+IFERROR(ROUND(INDEX(FCSTSDV!$D$2:$N$674,MATCH(STOCK!$D23,FCSTSDV!$C$2:$C$674,0),MATCH(STOCK!M$3,FCSTSDV!$D$1:$N$1,0))/STOCK!$F23,1),0)</f>
        <v>0</v>
      </c>
      <c r="N23" s="92">
        <f t="array" ref="N23">+IFERROR(ROUND(INDEX(FCSTSDV!$D$2:$N$674,MATCH(STOCK!$D23,FCSTSDV!$C$2:$C$674,0),MATCH(STOCK!N$3,FCSTSDV!$D$1:$N$1,0))/STOCK!$F23,1),0)</f>
        <v>0</v>
      </c>
      <c r="O23" s="92">
        <f t="array" ref="O23">+IFERROR(ROUND(INDEX(FCSTSDV!$D$2:$N$674,MATCH(STOCK!$D23,FCSTSDV!$C$2:$C$674,0),MATCH(STOCK!O$3,FCSTSDV!$D$1:$N$1,0))/STOCK!$F23,1),0)</f>
        <v>0</v>
      </c>
      <c r="P23" s="92">
        <f t="array" ref="P23">+IFERROR(ROUND(INDEX(FCSTSDV!$D$2:$N$674,MATCH(STOCK!$D23,FCSTSDV!$C$2:$C$674,0),MATCH(STOCK!P$3,FCSTSDV!$D$1:$N$1,0))/STOCK!$F23,1),0)</f>
        <v>0</v>
      </c>
      <c r="Q23" s="92">
        <f t="array" ref="Q23">+IFERROR(ROUND(INDEX(FCSTSDV!$D$2:$N$674,MATCH(STOCK!$D23,FCSTSDV!$C$2:$C$674,0),MATCH(STOCK!Q$3,FCSTSDV!$D$1:$N$1,0))/STOCK!$F23,1),0)</f>
        <v>0</v>
      </c>
      <c r="R23" s="92">
        <f t="array" ref="R23">+IFERROR(ROUND(INDEX(FCSTSDV!$D$2:$N$674,MATCH(STOCK!$D23,FCSTSDV!$C$2:$C$674,0),MATCH(STOCK!R$3,FCSTSDV!$D$1:$N$1,0))/STOCK!$F23,1),0)</f>
        <v>0</v>
      </c>
      <c r="S23" s="92">
        <f t="array" ref="S23">+IFERROR(ROUND(INDEX(FCSTSDV!$D$2:$N$674,MATCH(STOCK!$D23,FCSTSDV!$C$2:$C$674,0),MATCH(STOCK!S$3,FCSTSDV!$D$1:$N$1,0))/STOCK!$F23,1),0)</f>
        <v>0</v>
      </c>
      <c r="T23" s="92">
        <f t="array" ref="T23">+IFERROR(ROUND(INDEX(FCSTSDV!$D$2:$N$674,MATCH(STOCK!$D23,FCSTSDV!$C$2:$C$674,0),MATCH(STOCK!T$3,FCSTSDV!$D$1:$N$1,0))/STOCK!$F23,1),0)</f>
        <v>0</v>
      </c>
      <c r="U23" s="92">
        <f t="array" ref="U23">+IFERROR(ROUND(INDEX(FCSTSDV!$D$2:$N$674,MATCH(STOCK!$D23,FCSTSDV!$C$2:$C$674,0),MATCH(STOCK!U$3,FCSTSDV!$D$1:$N$1,0))/STOCK!$F23,1),0)</f>
        <v>0</v>
      </c>
      <c r="V23" s="92">
        <f t="array" ref="V23">+IFERROR(ROUND(INDEX(FCSTSDV!$D$2:$N$674,MATCH(STOCK!$D23,FCSTSDV!$C$2:$C$674,0),MATCH(STOCK!V$3,FCSTSDV!$D$1:$N$1,0))/STOCK!$F23,1),0)</f>
        <v>0</v>
      </c>
      <c r="W23" s="92">
        <f t="array" ref="W23">+IFERROR(ROUND(INDEX(FCSTSDV!$D$2:$N$674,MATCH(STOCK!$D23,FCSTSDV!$C$2:$C$674,0),MATCH(STOCK!W$3,FCSTSDV!$D$1:$N$1,0))/STOCK!$F23,1),0)</f>
        <v>0</v>
      </c>
      <c r="X23" s="92">
        <f t="array" ref="X23">+IFERROR(ROUND(INDEX(FCSTSDV!$D$2:$N$674,MATCH(STOCK!$D23,FCSTSDV!$C$2:$C$674,0),MATCH(STOCK!X$3,FCSTSDV!$D$1:$N$1,0))/STOCK!$F23,1),0)</f>
        <v>0</v>
      </c>
      <c r="Y23" s="92">
        <f t="array" ref="Y23">+IFERROR(ROUND(INDEX(FCSTSDV!$D$2:$N$674,MATCH(STOCK!$D23,FCSTSDV!$C$2:$C$674,0),MATCH(STOCK!Y$3,FCSTSDV!$D$1:$N$1,0))/STOCK!$F23,1),0)</f>
        <v>0</v>
      </c>
      <c r="Z23" s="92">
        <f t="array" ref="Z23">+IFERROR(ROUND(INDEX(FCSTSDV!$D$2:$N$674,MATCH(STOCK!$D23,FCSTSDV!$C$2:$C$674,0),MATCH(STOCK!Z$3,FCSTSDV!$D$1:$N$1,0))/STOCK!$F23,1),0)</f>
        <v>0</v>
      </c>
      <c r="AA23" s="92">
        <f t="array" ref="AA23">+IFERROR(ROUND(INDEX(FCSTSDV!$D$2:$N$674,MATCH(STOCK!$D23,FCSTSDV!$C$2:$C$674,0),MATCH(STOCK!AA$3,FCSTSDV!$D$1:$N$1,0))/STOCK!$F23,1),0)</f>
        <v>0</v>
      </c>
      <c r="AB23" s="92">
        <f t="array" ref="AB23">+IFERROR(ROUND(INDEX(FCSTSDV!$D$2:$N$674,MATCH(STOCK!$D23,FCSTSDV!$C$2:$C$674,0),MATCH(STOCK!AB$3,FCSTSDV!$D$1:$N$1,0))/STOCK!$F23,1),0)</f>
        <v>0</v>
      </c>
      <c r="AC23" s="92">
        <f t="array" ref="AC23">+IFERROR(ROUND(INDEX(FCSTSDV!$D$2:$N$674,MATCH(STOCK!$D23,FCSTSDV!$C$2:$C$674,0),MATCH(STOCK!AC$3,FCSTSDV!$D$1:$N$1,0))/STOCK!$F23,1),0)</f>
        <v>0</v>
      </c>
    </row>
    <row r="24" spans="1:29" ht="20.100000000000001" customHeight="1">
      <c r="A24" s="818"/>
      <c r="B24" s="794"/>
      <c r="C24" s="57"/>
      <c r="D24" s="49" t="s">
        <v>37</v>
      </c>
      <c r="E24" s="49"/>
      <c r="F24" s="49">
        <v>100</v>
      </c>
      <c r="G24" s="794"/>
      <c r="H24" s="58"/>
      <c r="I24" s="784"/>
      <c r="J24" s="81">
        <f>+IF(SUM(K24:U24)&lt;&gt;$N$2,ROUND(IFERROR(VLOOKUP(D24,FCSTSDV!$C$2:$C$285,2,0),0)/STOCK!F24+0,0),0)</f>
        <v>0</v>
      </c>
      <c r="K24" s="92">
        <f t="array" ref="K24">+IFERROR(ROUND(INDEX(FCSTSDV!$D$2:$N$674,MATCH(STOCK!$D24,FCSTSDV!$C$2:$C$674,0),MATCH(STOCK!K$3,FCSTSDV!$D$1:$N$1,0))/STOCK!$F24,1),0)</f>
        <v>0</v>
      </c>
      <c r="L24" s="92">
        <f t="array" ref="L24">+IFERROR(ROUND(INDEX(FCSTSDV!$D$2:$N$674,MATCH(STOCK!$D24,FCSTSDV!$C$2:$C$674,0),MATCH(STOCK!L$3,FCSTSDV!$D$1:$N$1,0))/STOCK!$F24,1),0)</f>
        <v>0</v>
      </c>
      <c r="M24" s="92">
        <f t="array" ref="M24">+IFERROR(ROUND(INDEX(FCSTSDV!$D$2:$N$674,MATCH(STOCK!$D24,FCSTSDV!$C$2:$C$674,0),MATCH(STOCK!M$3,FCSTSDV!$D$1:$N$1,0))/STOCK!$F24,1),0)</f>
        <v>0</v>
      </c>
      <c r="N24" s="92">
        <f t="array" ref="N24">+IFERROR(ROUND(INDEX(FCSTSDV!$D$2:$N$674,MATCH(STOCK!$D24,FCSTSDV!$C$2:$C$674,0),MATCH(STOCK!N$3,FCSTSDV!$D$1:$N$1,0))/STOCK!$F24,1),0)</f>
        <v>0</v>
      </c>
      <c r="O24" s="92">
        <f t="array" ref="O24">+IFERROR(ROUND(INDEX(FCSTSDV!$D$2:$N$674,MATCH(STOCK!$D24,FCSTSDV!$C$2:$C$674,0),MATCH(STOCK!O$3,FCSTSDV!$D$1:$N$1,0))/STOCK!$F24,1),0)</f>
        <v>0</v>
      </c>
      <c r="P24" s="92">
        <f t="array" ref="P24">+IFERROR(ROUND(INDEX(FCSTSDV!$D$2:$N$674,MATCH(STOCK!$D24,FCSTSDV!$C$2:$C$674,0),MATCH(STOCK!P$3,FCSTSDV!$D$1:$N$1,0))/STOCK!$F24,1),0)</f>
        <v>0</v>
      </c>
      <c r="Q24" s="92">
        <f t="array" ref="Q24">+IFERROR(ROUND(INDEX(FCSTSDV!$D$2:$N$674,MATCH(STOCK!$D24,FCSTSDV!$C$2:$C$674,0),MATCH(STOCK!Q$3,FCSTSDV!$D$1:$N$1,0))/STOCK!$F24,1),0)</f>
        <v>0</v>
      </c>
      <c r="R24" s="92">
        <f t="array" ref="R24">+IFERROR(ROUND(INDEX(FCSTSDV!$D$2:$N$674,MATCH(STOCK!$D24,FCSTSDV!$C$2:$C$674,0),MATCH(STOCK!R$3,FCSTSDV!$D$1:$N$1,0))/STOCK!$F24,1),0)</f>
        <v>0</v>
      </c>
      <c r="S24" s="92">
        <f t="array" ref="S24">+IFERROR(ROUND(INDEX(FCSTSDV!$D$2:$N$674,MATCH(STOCK!$D24,FCSTSDV!$C$2:$C$674,0),MATCH(STOCK!S$3,FCSTSDV!$D$1:$N$1,0))/STOCK!$F24,1),0)</f>
        <v>0</v>
      </c>
      <c r="T24" s="92">
        <f t="array" ref="T24">+IFERROR(ROUND(INDEX(FCSTSDV!$D$2:$N$674,MATCH(STOCK!$D24,FCSTSDV!$C$2:$C$674,0),MATCH(STOCK!T$3,FCSTSDV!$D$1:$N$1,0))/STOCK!$F24,1),0)</f>
        <v>0</v>
      </c>
      <c r="U24" s="92">
        <f t="array" ref="U24">+IFERROR(ROUND(INDEX(FCSTSDV!$D$2:$N$674,MATCH(STOCK!$D24,FCSTSDV!$C$2:$C$674,0),MATCH(STOCK!U$3,FCSTSDV!$D$1:$N$1,0))/STOCK!$F24,1),0)</f>
        <v>0</v>
      </c>
      <c r="V24" s="92">
        <f t="array" ref="V24">+IFERROR(ROUND(INDEX(FCSTSDV!$D$2:$N$674,MATCH(STOCK!$D24,FCSTSDV!$C$2:$C$674,0),MATCH(STOCK!V$3,FCSTSDV!$D$1:$N$1,0))/STOCK!$F24,1),0)</f>
        <v>0</v>
      </c>
      <c r="W24" s="92">
        <f t="array" ref="W24">+IFERROR(ROUND(INDEX(FCSTSDV!$D$2:$N$674,MATCH(STOCK!$D24,FCSTSDV!$C$2:$C$674,0),MATCH(STOCK!W$3,FCSTSDV!$D$1:$N$1,0))/STOCK!$F24,1),0)</f>
        <v>0</v>
      </c>
      <c r="X24" s="92">
        <f t="array" ref="X24">+IFERROR(ROUND(INDEX(FCSTSDV!$D$2:$N$674,MATCH(STOCK!$D24,FCSTSDV!$C$2:$C$674,0),MATCH(STOCK!X$3,FCSTSDV!$D$1:$N$1,0))/STOCK!$F24,1),0)</f>
        <v>0</v>
      </c>
      <c r="Y24" s="92">
        <f t="array" ref="Y24">+IFERROR(ROUND(INDEX(FCSTSDV!$D$2:$N$674,MATCH(STOCK!$D24,FCSTSDV!$C$2:$C$674,0),MATCH(STOCK!Y$3,FCSTSDV!$D$1:$N$1,0))/STOCK!$F24,1),0)</f>
        <v>1200</v>
      </c>
      <c r="Z24" s="92">
        <f t="array" ref="Z24">+IFERROR(ROUND(INDEX(FCSTSDV!$D$2:$N$674,MATCH(STOCK!$D24,FCSTSDV!$C$2:$C$674,0),MATCH(STOCK!Z$3,FCSTSDV!$D$1:$N$1,0))/STOCK!$F24,1),0)</f>
        <v>0</v>
      </c>
      <c r="AA24" s="92">
        <f t="array" ref="AA24">+IFERROR(ROUND(INDEX(FCSTSDV!$D$2:$N$674,MATCH(STOCK!$D24,FCSTSDV!$C$2:$C$674,0),MATCH(STOCK!AA$3,FCSTSDV!$D$1:$N$1,0))/STOCK!$F24,1),0)</f>
        <v>0</v>
      </c>
      <c r="AB24" s="92">
        <f t="array" ref="AB24">+IFERROR(ROUND(INDEX(FCSTSDV!$D$2:$N$674,MATCH(STOCK!$D24,FCSTSDV!$C$2:$C$674,0),MATCH(STOCK!AB$3,FCSTSDV!$D$1:$N$1,0))/STOCK!$F24,1),0)</f>
        <v>0</v>
      </c>
      <c r="AC24" s="92">
        <f t="array" ref="AC24">+IFERROR(ROUND(INDEX(FCSTSDV!$D$2:$N$674,MATCH(STOCK!$D24,FCSTSDV!$C$2:$C$674,0),MATCH(STOCK!AC$3,FCSTSDV!$D$1:$N$1,0))/STOCK!$F24,1),0)</f>
        <v>0</v>
      </c>
    </row>
    <row r="25" spans="1:29" ht="20.100000000000001" customHeight="1">
      <c r="A25" s="818"/>
      <c r="B25" s="794"/>
      <c r="C25" s="57"/>
      <c r="D25" s="697" t="s">
        <v>38</v>
      </c>
      <c r="E25" s="49"/>
      <c r="F25" s="49">
        <v>100</v>
      </c>
      <c r="G25" s="794"/>
      <c r="H25" s="58"/>
      <c r="I25" s="784"/>
      <c r="J25" s="81">
        <f>+IF(SUM(K25:U25)&lt;&gt;$N$2,ROUND(IFERROR(VLOOKUP(D25,FCSTSDV!$C$2:$C$285,2,0),0)/STOCK!F25+0,0),0)</f>
        <v>0</v>
      </c>
      <c r="K25" s="92">
        <f t="array" ref="K25">+IFERROR(ROUND(INDEX(FCSTSDV!$D$2:$N$674,MATCH(STOCK!$D25,FCSTSDV!$C$2:$C$674,0),MATCH(STOCK!K$3,FCSTSDV!$D$1:$N$1,0))/STOCK!$F25,1),0)</f>
        <v>0</v>
      </c>
      <c r="L25" s="92">
        <f t="array" ref="L25">+IFERROR(ROUND(INDEX(FCSTSDV!$D$2:$N$674,MATCH(STOCK!$D25,FCSTSDV!$C$2:$C$674,0),MATCH(STOCK!L$3,FCSTSDV!$D$1:$N$1,0))/STOCK!$F25,1),0)</f>
        <v>0</v>
      </c>
      <c r="M25" s="92">
        <f t="array" ref="M25">+IFERROR(ROUND(INDEX(FCSTSDV!$D$2:$N$674,MATCH(STOCK!$D25,FCSTSDV!$C$2:$C$674,0),MATCH(STOCK!M$3,FCSTSDV!$D$1:$N$1,0))/STOCK!$F25,1),0)</f>
        <v>0</v>
      </c>
      <c r="N25" s="92">
        <f t="array" ref="N25">+IFERROR(ROUND(INDEX(FCSTSDV!$D$2:$N$674,MATCH(STOCK!$D25,FCSTSDV!$C$2:$C$674,0),MATCH(STOCK!N$3,FCSTSDV!$D$1:$N$1,0))/STOCK!$F25,1),0)</f>
        <v>0</v>
      </c>
      <c r="O25" s="92">
        <f t="array" ref="O25">+IFERROR(ROUND(INDEX(FCSTSDV!$D$2:$N$674,MATCH(STOCK!$D25,FCSTSDV!$C$2:$C$674,0),MATCH(STOCK!O$3,FCSTSDV!$D$1:$N$1,0))/STOCK!$F25,1),0)</f>
        <v>0</v>
      </c>
      <c r="P25" s="92">
        <f t="array" ref="P25">+IFERROR(ROUND(INDEX(FCSTSDV!$D$2:$N$674,MATCH(STOCK!$D25,FCSTSDV!$C$2:$C$674,0),MATCH(STOCK!P$3,FCSTSDV!$D$1:$N$1,0))/STOCK!$F25,1),0)</f>
        <v>0</v>
      </c>
      <c r="Q25" s="92">
        <f t="array" ref="Q25">+IFERROR(ROUND(INDEX(FCSTSDV!$D$2:$N$674,MATCH(STOCK!$D25,FCSTSDV!$C$2:$C$674,0),MATCH(STOCK!Q$3,FCSTSDV!$D$1:$N$1,0))/STOCK!$F25,1),0)</f>
        <v>0</v>
      </c>
      <c r="R25" s="92">
        <f t="array" ref="R25">+IFERROR(ROUND(INDEX(FCSTSDV!$D$2:$N$674,MATCH(STOCK!$D25,FCSTSDV!$C$2:$C$674,0),MATCH(STOCK!R$3,FCSTSDV!$D$1:$N$1,0))/STOCK!$F25,1),0)</f>
        <v>0</v>
      </c>
      <c r="S25" s="92">
        <f t="array" ref="S25">+IFERROR(ROUND(INDEX(FCSTSDV!$D$2:$N$674,MATCH(STOCK!$D25,FCSTSDV!$C$2:$C$674,0),MATCH(STOCK!S$3,FCSTSDV!$D$1:$N$1,0))/STOCK!$F25,1),0)</f>
        <v>0</v>
      </c>
      <c r="T25" s="92">
        <f t="array" ref="T25">+IFERROR(ROUND(INDEX(FCSTSDV!$D$2:$N$674,MATCH(STOCK!$D25,FCSTSDV!$C$2:$C$674,0),MATCH(STOCK!T$3,FCSTSDV!$D$1:$N$1,0))/STOCK!$F25,1),0)</f>
        <v>0</v>
      </c>
      <c r="U25" s="92">
        <f t="array" ref="U25">+IFERROR(ROUND(INDEX(FCSTSDV!$D$2:$N$674,MATCH(STOCK!$D25,FCSTSDV!$C$2:$C$674,0),MATCH(STOCK!U$3,FCSTSDV!$D$1:$N$1,0))/STOCK!$F25,1),0)</f>
        <v>0</v>
      </c>
      <c r="V25" s="92">
        <f t="array" ref="V25">+IFERROR(ROUND(INDEX(FCSTSDV!$D$2:$N$674,MATCH(STOCK!$D25,FCSTSDV!$C$2:$C$674,0),MATCH(STOCK!V$3,FCSTSDV!$D$1:$N$1,0))/STOCK!$F25,1),0)</f>
        <v>0</v>
      </c>
      <c r="W25" s="92">
        <f t="array" ref="W25">+IFERROR(ROUND(INDEX(FCSTSDV!$D$2:$N$674,MATCH(STOCK!$D25,FCSTSDV!$C$2:$C$674,0),MATCH(STOCK!W$3,FCSTSDV!$D$1:$N$1,0))/STOCK!$F25,1),0)</f>
        <v>0</v>
      </c>
      <c r="X25" s="92">
        <f t="array" ref="X25">+IFERROR(ROUND(INDEX(FCSTSDV!$D$2:$N$674,MATCH(STOCK!$D25,FCSTSDV!$C$2:$C$674,0),MATCH(STOCK!X$3,FCSTSDV!$D$1:$N$1,0))/STOCK!$F25,1),0)</f>
        <v>0</v>
      </c>
      <c r="Y25" s="92">
        <f t="array" ref="Y25">+IFERROR(ROUND(INDEX(FCSTSDV!$D$2:$N$674,MATCH(STOCK!$D25,FCSTSDV!$C$2:$C$674,0),MATCH(STOCK!Y$3,FCSTSDV!$D$1:$N$1,0))/STOCK!$F25,1),0)</f>
        <v>0</v>
      </c>
      <c r="Z25" s="92">
        <f t="array" ref="Z25">+IFERROR(ROUND(INDEX(FCSTSDV!$D$2:$N$674,MATCH(STOCK!$D25,FCSTSDV!$C$2:$C$674,0),MATCH(STOCK!Z$3,FCSTSDV!$D$1:$N$1,0))/STOCK!$F25,1),0)</f>
        <v>0</v>
      </c>
      <c r="AA25" s="92">
        <f t="array" ref="AA25">+IFERROR(ROUND(INDEX(FCSTSDV!$D$2:$N$674,MATCH(STOCK!$D25,FCSTSDV!$C$2:$C$674,0),MATCH(STOCK!AA$3,FCSTSDV!$D$1:$N$1,0))/STOCK!$F25,1),0)</f>
        <v>0</v>
      </c>
      <c r="AB25" s="92">
        <f t="array" ref="AB25">+IFERROR(ROUND(INDEX(FCSTSDV!$D$2:$N$674,MATCH(STOCK!$D25,FCSTSDV!$C$2:$C$674,0),MATCH(STOCK!AB$3,FCSTSDV!$D$1:$N$1,0))/STOCK!$F25,1),0)</f>
        <v>0</v>
      </c>
      <c r="AC25" s="92">
        <f t="array" ref="AC25">+IFERROR(ROUND(INDEX(FCSTSDV!$D$2:$N$674,MATCH(STOCK!$D25,FCSTSDV!$C$2:$C$674,0),MATCH(STOCK!AC$3,FCSTSDV!$D$1:$N$1,0))/STOCK!$F25,1),0)</f>
        <v>0</v>
      </c>
    </row>
    <row r="26" spans="1:29" ht="20.100000000000001" customHeight="1">
      <c r="A26" s="818"/>
      <c r="B26" s="794"/>
      <c r="C26" s="57"/>
      <c r="D26" s="697" t="s">
        <v>39</v>
      </c>
      <c r="E26" s="49"/>
      <c r="F26" s="49">
        <v>100</v>
      </c>
      <c r="G26" s="794"/>
      <c r="H26" s="58"/>
      <c r="I26" s="784"/>
      <c r="J26" s="81">
        <f>+IF(SUM(K26:U26)&lt;&gt;$N$2,ROUND(IFERROR(VLOOKUP(D26,FCSTSDV!$C$2:$C$285,2,0),0)/STOCK!F26+0,0),0)</f>
        <v>0</v>
      </c>
      <c r="K26" s="92">
        <f t="array" ref="K26">+IFERROR(ROUND(INDEX(FCSTSDV!$D$2:$N$674,MATCH(STOCK!$D26,FCSTSDV!$C$2:$C$674,0),MATCH(STOCK!K$3,FCSTSDV!$D$1:$N$1,0))/STOCK!$F26,1),0)</f>
        <v>0</v>
      </c>
      <c r="L26" s="92">
        <f t="array" ref="L26">+IFERROR(ROUND(INDEX(FCSTSDV!$D$2:$N$674,MATCH(STOCK!$D26,FCSTSDV!$C$2:$C$674,0),MATCH(STOCK!L$3,FCSTSDV!$D$1:$N$1,0))/STOCK!$F26,1),0)</f>
        <v>0</v>
      </c>
      <c r="M26" s="92">
        <f t="array" ref="M26">+IFERROR(ROUND(INDEX(FCSTSDV!$D$2:$N$674,MATCH(STOCK!$D26,FCSTSDV!$C$2:$C$674,0),MATCH(STOCK!M$3,FCSTSDV!$D$1:$N$1,0))/STOCK!$F26,1),0)</f>
        <v>0</v>
      </c>
      <c r="N26" s="92">
        <f t="array" ref="N26">+IFERROR(ROUND(INDEX(FCSTSDV!$D$2:$N$674,MATCH(STOCK!$D26,FCSTSDV!$C$2:$C$674,0),MATCH(STOCK!N$3,FCSTSDV!$D$1:$N$1,0))/STOCK!$F26,1),0)</f>
        <v>0</v>
      </c>
      <c r="O26" s="92">
        <f t="array" ref="O26">+IFERROR(ROUND(INDEX(FCSTSDV!$D$2:$N$674,MATCH(STOCK!$D26,FCSTSDV!$C$2:$C$674,0),MATCH(STOCK!O$3,FCSTSDV!$D$1:$N$1,0))/STOCK!$F26,1),0)</f>
        <v>0</v>
      </c>
      <c r="P26" s="92">
        <f t="array" ref="P26">+IFERROR(ROUND(INDEX(FCSTSDV!$D$2:$N$674,MATCH(STOCK!$D26,FCSTSDV!$C$2:$C$674,0),MATCH(STOCK!P$3,FCSTSDV!$D$1:$N$1,0))/STOCK!$F26,1),0)</f>
        <v>0</v>
      </c>
      <c r="Q26" s="92">
        <f t="array" ref="Q26">+IFERROR(ROUND(INDEX(FCSTSDV!$D$2:$N$674,MATCH(STOCK!$D26,FCSTSDV!$C$2:$C$674,0),MATCH(STOCK!Q$3,FCSTSDV!$D$1:$N$1,0))/STOCK!$F26,1),0)</f>
        <v>0</v>
      </c>
      <c r="R26" s="92">
        <f t="array" ref="R26">+IFERROR(ROUND(INDEX(FCSTSDV!$D$2:$N$674,MATCH(STOCK!$D26,FCSTSDV!$C$2:$C$674,0),MATCH(STOCK!R$3,FCSTSDV!$D$1:$N$1,0))/STOCK!$F26,1),0)</f>
        <v>0</v>
      </c>
      <c r="S26" s="92">
        <f t="array" ref="S26">+IFERROR(ROUND(INDEX(FCSTSDV!$D$2:$N$674,MATCH(STOCK!$D26,FCSTSDV!$C$2:$C$674,0),MATCH(STOCK!S$3,FCSTSDV!$D$1:$N$1,0))/STOCK!$F26,1),0)</f>
        <v>0</v>
      </c>
      <c r="T26" s="92">
        <f t="array" ref="T26">+IFERROR(ROUND(INDEX(FCSTSDV!$D$2:$N$674,MATCH(STOCK!$D26,FCSTSDV!$C$2:$C$674,0),MATCH(STOCK!T$3,FCSTSDV!$D$1:$N$1,0))/STOCK!$F26,1),0)</f>
        <v>0</v>
      </c>
      <c r="U26" s="92">
        <f t="array" ref="U26">+IFERROR(ROUND(INDEX(FCSTSDV!$D$2:$N$674,MATCH(STOCK!$D26,FCSTSDV!$C$2:$C$674,0),MATCH(STOCK!U$3,FCSTSDV!$D$1:$N$1,0))/STOCK!$F26,1),0)</f>
        <v>0</v>
      </c>
      <c r="V26" s="92">
        <f t="array" ref="V26">+IFERROR(ROUND(INDEX(FCSTSDV!$D$2:$N$674,MATCH(STOCK!$D26,FCSTSDV!$C$2:$C$674,0),MATCH(STOCK!V$3,FCSTSDV!$D$1:$N$1,0))/STOCK!$F26,1),0)</f>
        <v>0</v>
      </c>
      <c r="W26" s="92">
        <f t="array" ref="W26">+IFERROR(ROUND(INDEX(FCSTSDV!$D$2:$N$674,MATCH(STOCK!$D26,FCSTSDV!$C$2:$C$674,0),MATCH(STOCK!W$3,FCSTSDV!$D$1:$N$1,0))/STOCK!$F26,1),0)</f>
        <v>0</v>
      </c>
      <c r="X26" s="92">
        <f t="array" ref="X26">+IFERROR(ROUND(INDEX(FCSTSDV!$D$2:$N$674,MATCH(STOCK!$D26,FCSTSDV!$C$2:$C$674,0),MATCH(STOCK!X$3,FCSTSDV!$D$1:$N$1,0))/STOCK!$F26,1),0)</f>
        <v>0</v>
      </c>
      <c r="Y26" s="92">
        <f t="array" ref="Y26">+IFERROR(ROUND(INDEX(FCSTSDV!$D$2:$N$674,MATCH(STOCK!$D26,FCSTSDV!$C$2:$C$674,0),MATCH(STOCK!Y$3,FCSTSDV!$D$1:$N$1,0))/STOCK!$F26,1),0)</f>
        <v>0</v>
      </c>
      <c r="Z26" s="92">
        <f t="array" ref="Z26">+IFERROR(ROUND(INDEX(FCSTSDV!$D$2:$N$674,MATCH(STOCK!$D26,FCSTSDV!$C$2:$C$674,0),MATCH(STOCK!Z$3,FCSTSDV!$D$1:$N$1,0))/STOCK!$F26,1),0)</f>
        <v>0</v>
      </c>
      <c r="AA26" s="92">
        <f t="array" ref="AA26">+IFERROR(ROUND(INDEX(FCSTSDV!$D$2:$N$674,MATCH(STOCK!$D26,FCSTSDV!$C$2:$C$674,0),MATCH(STOCK!AA$3,FCSTSDV!$D$1:$N$1,0))/STOCK!$F26,1),0)</f>
        <v>0</v>
      </c>
      <c r="AB26" s="92">
        <f t="array" ref="AB26">+IFERROR(ROUND(INDEX(FCSTSDV!$D$2:$N$674,MATCH(STOCK!$D26,FCSTSDV!$C$2:$C$674,0),MATCH(STOCK!AB$3,FCSTSDV!$D$1:$N$1,0))/STOCK!$F26,1),0)</f>
        <v>0</v>
      </c>
      <c r="AC26" s="92">
        <f t="array" ref="AC26">+IFERROR(ROUND(INDEX(FCSTSDV!$D$2:$N$674,MATCH(STOCK!$D26,FCSTSDV!$C$2:$C$674,0),MATCH(STOCK!AC$3,FCSTSDV!$D$1:$N$1,0))/STOCK!$F26,1),0)</f>
        <v>0</v>
      </c>
    </row>
    <row r="27" spans="1:29" ht="20.100000000000001" customHeight="1">
      <c r="A27" s="818"/>
      <c r="B27" s="794"/>
      <c r="C27" s="57"/>
      <c r="D27" s="46" t="s">
        <v>40</v>
      </c>
      <c r="E27" s="49"/>
      <c r="F27" s="49">
        <v>100</v>
      </c>
      <c r="G27" s="794"/>
      <c r="H27" s="58"/>
      <c r="I27" s="784"/>
      <c r="J27" s="81">
        <f>+IF(SUM(K27:U27)&lt;&gt;$N$2,ROUND(IFERROR(VLOOKUP(D27,FCSTSDV!$C$2:$C$285,2,0),0)/STOCK!F27+0,0),0)</f>
        <v>0</v>
      </c>
      <c r="K27" s="92">
        <f t="array" ref="K27">+IFERROR(ROUND(INDEX(FCSTSDV!$D$2:$N$674,MATCH(STOCK!$D27,FCSTSDV!$C$2:$C$674,0),MATCH(STOCK!K$3,FCSTSDV!$D$1:$N$1,0))/STOCK!$F27,1),0)</f>
        <v>0</v>
      </c>
      <c r="L27" s="92">
        <f t="array" ref="L27">+IFERROR(ROUND(INDEX(FCSTSDV!$D$2:$N$674,MATCH(STOCK!$D27,FCSTSDV!$C$2:$C$674,0),MATCH(STOCK!L$3,FCSTSDV!$D$1:$N$1,0))/STOCK!$F27,1),0)</f>
        <v>0</v>
      </c>
      <c r="M27" s="92">
        <f t="array" ref="M27">+IFERROR(ROUND(INDEX(FCSTSDV!$D$2:$N$674,MATCH(STOCK!$D27,FCSTSDV!$C$2:$C$674,0),MATCH(STOCK!M$3,FCSTSDV!$D$1:$N$1,0))/STOCK!$F27,1),0)</f>
        <v>0</v>
      </c>
      <c r="N27" s="92">
        <f t="array" ref="N27">+IFERROR(ROUND(INDEX(FCSTSDV!$D$2:$N$674,MATCH(STOCK!$D27,FCSTSDV!$C$2:$C$674,0),MATCH(STOCK!N$3,FCSTSDV!$D$1:$N$1,0))/STOCK!$F27,1),0)</f>
        <v>0</v>
      </c>
      <c r="O27" s="92">
        <f t="array" ref="O27">+IFERROR(ROUND(INDEX(FCSTSDV!$D$2:$N$674,MATCH(STOCK!$D27,FCSTSDV!$C$2:$C$674,0),MATCH(STOCK!O$3,FCSTSDV!$D$1:$N$1,0))/STOCK!$F27,1),0)</f>
        <v>0</v>
      </c>
      <c r="P27" s="92">
        <f t="array" ref="P27">+IFERROR(ROUND(INDEX(FCSTSDV!$D$2:$N$674,MATCH(STOCK!$D27,FCSTSDV!$C$2:$C$674,0),MATCH(STOCK!P$3,FCSTSDV!$D$1:$N$1,0))/STOCK!$F27,1),0)</f>
        <v>0</v>
      </c>
      <c r="Q27" s="92">
        <f t="array" ref="Q27">+IFERROR(ROUND(INDEX(FCSTSDV!$D$2:$N$674,MATCH(STOCK!$D27,FCSTSDV!$C$2:$C$674,0),MATCH(STOCK!Q$3,FCSTSDV!$D$1:$N$1,0))/STOCK!$F27,1),0)</f>
        <v>0</v>
      </c>
      <c r="R27" s="92">
        <f t="array" ref="R27">+IFERROR(ROUND(INDEX(FCSTSDV!$D$2:$N$674,MATCH(STOCK!$D27,FCSTSDV!$C$2:$C$674,0),MATCH(STOCK!R$3,FCSTSDV!$D$1:$N$1,0))/STOCK!$F27,1),0)</f>
        <v>0</v>
      </c>
      <c r="S27" s="92">
        <f t="array" ref="S27">+IFERROR(ROUND(INDEX(FCSTSDV!$D$2:$N$674,MATCH(STOCK!$D27,FCSTSDV!$C$2:$C$674,0),MATCH(STOCK!S$3,FCSTSDV!$D$1:$N$1,0))/STOCK!$F27,1),0)</f>
        <v>0</v>
      </c>
      <c r="T27" s="92">
        <f t="array" ref="T27">+IFERROR(ROUND(INDEX(FCSTSDV!$D$2:$N$674,MATCH(STOCK!$D27,FCSTSDV!$C$2:$C$674,0),MATCH(STOCK!T$3,FCSTSDV!$D$1:$N$1,0))/STOCK!$F27,1),0)</f>
        <v>0</v>
      </c>
      <c r="U27" s="92">
        <f t="array" ref="U27">+IFERROR(ROUND(INDEX(FCSTSDV!$D$2:$N$674,MATCH(STOCK!$D27,FCSTSDV!$C$2:$C$674,0),MATCH(STOCK!U$3,FCSTSDV!$D$1:$N$1,0))/STOCK!$F27,1),0)</f>
        <v>0</v>
      </c>
      <c r="V27" s="92">
        <f t="array" ref="V27">+IFERROR(ROUND(INDEX(FCSTSDV!$D$2:$N$674,MATCH(STOCK!$D27,FCSTSDV!$C$2:$C$674,0),MATCH(STOCK!V$3,FCSTSDV!$D$1:$N$1,0))/STOCK!$F27,1),0)</f>
        <v>0</v>
      </c>
      <c r="W27" s="92">
        <f t="array" ref="W27">+IFERROR(ROUND(INDEX(FCSTSDV!$D$2:$N$674,MATCH(STOCK!$D27,FCSTSDV!$C$2:$C$674,0),MATCH(STOCK!W$3,FCSTSDV!$D$1:$N$1,0))/STOCK!$F27,1),0)</f>
        <v>0</v>
      </c>
      <c r="X27" s="92">
        <f t="array" ref="X27">+IFERROR(ROUND(INDEX(FCSTSDV!$D$2:$N$674,MATCH(STOCK!$D27,FCSTSDV!$C$2:$C$674,0),MATCH(STOCK!X$3,FCSTSDV!$D$1:$N$1,0))/STOCK!$F27,1),0)</f>
        <v>0</v>
      </c>
      <c r="Y27" s="92">
        <f t="array" ref="Y27">+IFERROR(ROUND(INDEX(FCSTSDV!$D$2:$N$674,MATCH(STOCK!$D27,FCSTSDV!$C$2:$C$674,0),MATCH(STOCK!Y$3,FCSTSDV!$D$1:$N$1,0))/STOCK!$F27,1),0)</f>
        <v>0</v>
      </c>
      <c r="Z27" s="92">
        <f t="array" ref="Z27">+IFERROR(ROUND(INDEX(FCSTSDV!$D$2:$N$674,MATCH(STOCK!$D27,FCSTSDV!$C$2:$C$674,0),MATCH(STOCK!Z$3,FCSTSDV!$D$1:$N$1,0))/STOCK!$F27,1),0)</f>
        <v>0</v>
      </c>
      <c r="AA27" s="92">
        <f t="array" ref="AA27">+IFERROR(ROUND(INDEX(FCSTSDV!$D$2:$N$674,MATCH(STOCK!$D27,FCSTSDV!$C$2:$C$674,0),MATCH(STOCK!AA$3,FCSTSDV!$D$1:$N$1,0))/STOCK!$F27,1),0)</f>
        <v>0</v>
      </c>
      <c r="AB27" s="92">
        <f t="array" ref="AB27">+IFERROR(ROUND(INDEX(FCSTSDV!$D$2:$N$674,MATCH(STOCK!$D27,FCSTSDV!$C$2:$C$674,0),MATCH(STOCK!AB$3,FCSTSDV!$D$1:$N$1,0))/STOCK!$F27,1),0)</f>
        <v>0</v>
      </c>
      <c r="AC27" s="92">
        <f t="array" ref="AC27">+IFERROR(ROUND(INDEX(FCSTSDV!$D$2:$N$674,MATCH(STOCK!$D27,FCSTSDV!$C$2:$C$674,0),MATCH(STOCK!AC$3,FCSTSDV!$D$1:$N$1,0))/STOCK!$F27,1),0)</f>
        <v>0</v>
      </c>
    </row>
    <row r="28" spans="1:29" ht="20.100000000000001" customHeight="1">
      <c r="A28" s="818"/>
      <c r="B28" s="794"/>
      <c r="C28" s="57"/>
      <c r="D28" s="46" t="s">
        <v>41</v>
      </c>
      <c r="E28" s="199" t="e">
        <f>+E16</f>
        <v>#REF!</v>
      </c>
      <c r="F28" s="49">
        <v>100</v>
      </c>
      <c r="G28" s="794"/>
      <c r="H28" s="58"/>
      <c r="I28" s="784"/>
      <c r="J28" s="81">
        <f>+IF(SUM(K28:L28)&lt;&gt;$N$2,U4ROUND(IFERROR(VLOOKUP(D28,FCSTSDV!$C$2:$C$285,2,0),0)/STOCK!F28+0,0),0)</f>
        <v>0</v>
      </c>
      <c r="K28" s="92">
        <f t="array" ref="K28">+IFERROR(ROUND(INDEX(FCSTSDV!$D$2:$N$674,MATCH(STOCK!$D28,FCSTSDV!$C$2:$C$674,0),MATCH(STOCK!K$3,FCSTSDV!$D$1:$N$1,0))/STOCK!$F28,1),0)</f>
        <v>0</v>
      </c>
      <c r="L28" s="92">
        <f t="array" ref="L28">+IFERROR(ROUND(INDEX(FCSTSDV!$D$2:$N$674,MATCH(STOCK!$D28,FCSTSDV!$C$2:$C$674,0),MATCH(STOCK!L$3,FCSTSDV!$D$1:$N$1,0))/STOCK!$F28,1),0)</f>
        <v>0</v>
      </c>
      <c r="M28" s="92">
        <f t="array" ref="M28">+IFERROR(ROUND(INDEX(FCSTSDV!$D$2:$N$674,MATCH(STOCK!$D28,FCSTSDV!$C$2:$C$674,0),MATCH(STOCK!M$3,FCSTSDV!$D$1:$N$1,0))/STOCK!$F28,1),0)</f>
        <v>0</v>
      </c>
      <c r="N28" s="92">
        <f t="array" ref="N28">+IFERROR(ROUND(INDEX(FCSTSDV!$D$2:$N$674,MATCH(STOCK!$D28,FCSTSDV!$C$2:$C$674,0),MATCH(STOCK!N$3,FCSTSDV!$D$1:$N$1,0))/STOCK!$F28,1),0)</f>
        <v>0</v>
      </c>
      <c r="O28" s="92">
        <f t="array" ref="O28">+IFERROR(ROUND(INDEX(FCSTSDV!$D$2:$N$674,MATCH(STOCK!$D28,FCSTSDV!$C$2:$C$674,0),MATCH(STOCK!O$3,FCSTSDV!$D$1:$N$1,0))/STOCK!$F28,1),0)</f>
        <v>0</v>
      </c>
      <c r="P28" s="92">
        <f t="array" ref="P28">+IFERROR(ROUND(INDEX(FCSTSDV!$D$2:$N$674,MATCH(STOCK!$D28,FCSTSDV!$C$2:$C$674,0),MATCH(STOCK!P$3,FCSTSDV!$D$1:$N$1,0))/STOCK!$F28,1),0)</f>
        <v>0</v>
      </c>
      <c r="Q28" s="92">
        <f t="array" ref="Q28">+IFERROR(ROUND(INDEX(FCSTSDV!$D$2:$N$674,MATCH(STOCK!$D28,FCSTSDV!$C$2:$C$674,0),MATCH(STOCK!Q$3,FCSTSDV!$D$1:$N$1,0))/STOCK!$F28,1),0)</f>
        <v>0</v>
      </c>
      <c r="R28" s="92">
        <f t="array" ref="R28">+IFERROR(ROUND(INDEX(FCSTSDV!$D$2:$N$674,MATCH(STOCK!$D28,FCSTSDV!$C$2:$C$674,0),MATCH(STOCK!R$3,FCSTSDV!$D$1:$N$1,0))/STOCK!$F28,1),0)</f>
        <v>0</v>
      </c>
      <c r="S28" s="92">
        <f t="array" ref="S28">+IFERROR(ROUND(INDEX(FCSTSDV!$D$2:$N$674,MATCH(STOCK!$D28,FCSTSDV!$C$2:$C$674,0),MATCH(STOCK!S$3,FCSTSDV!$D$1:$N$1,0))/STOCK!$F28,1),0)</f>
        <v>0</v>
      </c>
      <c r="T28" s="92">
        <f t="array" ref="T28">+IFERROR(ROUND(INDEX(FCSTSDV!$D$2:$N$674,MATCH(STOCK!$D28,FCSTSDV!$C$2:$C$674,0),MATCH(STOCK!T$3,FCSTSDV!$D$1:$N$1,0))/STOCK!$F28,1),0)</f>
        <v>0</v>
      </c>
      <c r="U28" s="92">
        <f t="array" ref="U28">+IFERROR(ROUND(INDEX(FCSTSDV!$D$2:$N$674,MATCH(STOCK!$D28,FCSTSDV!$C$2:$C$674,0),MATCH(STOCK!U$3,FCSTSDV!$D$1:$N$1,0))/STOCK!$F28,1),0)</f>
        <v>0</v>
      </c>
      <c r="V28" s="92">
        <f t="array" ref="V28">+IFERROR(ROUND(INDEX(FCSTSDV!$D$2:$N$674,MATCH(STOCK!$D28,FCSTSDV!$C$2:$C$674,0),MATCH(STOCK!V$3,FCSTSDV!$D$1:$N$1,0))/STOCK!$F28,1),0)</f>
        <v>0</v>
      </c>
      <c r="W28" s="92">
        <f t="array" ref="W28">+IFERROR(ROUND(INDEX(FCSTSDV!$D$2:$N$674,MATCH(STOCK!$D28,FCSTSDV!$C$2:$C$674,0),MATCH(STOCK!W$3,FCSTSDV!$D$1:$N$1,0))/STOCK!$F28,1),0)</f>
        <v>0</v>
      </c>
      <c r="X28" s="92">
        <f t="array" ref="X28">+IFERROR(ROUND(INDEX(FCSTSDV!$D$2:$N$674,MATCH(STOCK!$D28,FCSTSDV!$C$2:$C$674,0),MATCH(STOCK!X$3,FCSTSDV!$D$1:$N$1,0))/STOCK!$F28,1),0)</f>
        <v>0</v>
      </c>
      <c r="Y28" s="92">
        <f t="array" ref="Y28">+IFERROR(ROUND(INDEX(FCSTSDV!$D$2:$N$674,MATCH(STOCK!$D28,FCSTSDV!$C$2:$C$674,0),MATCH(STOCK!Y$3,FCSTSDV!$D$1:$N$1,0))/STOCK!$F28,1),0)</f>
        <v>0</v>
      </c>
      <c r="Z28" s="92">
        <f t="array" ref="Z28">+IFERROR(ROUND(INDEX(FCSTSDV!$D$2:$N$674,MATCH(STOCK!$D28,FCSTSDV!$C$2:$C$674,0),MATCH(STOCK!Z$3,FCSTSDV!$D$1:$N$1,0))/STOCK!$F28,1),0)</f>
        <v>0</v>
      </c>
      <c r="AA28" s="92">
        <f t="array" ref="AA28">+IFERROR(ROUND(INDEX(FCSTSDV!$D$2:$N$674,MATCH(STOCK!$D28,FCSTSDV!$C$2:$C$674,0),MATCH(STOCK!AA$3,FCSTSDV!$D$1:$N$1,0))/STOCK!$F28,1),0)</f>
        <v>0</v>
      </c>
      <c r="AB28" s="92">
        <f t="array" ref="AB28">+IFERROR(ROUND(INDEX(FCSTSDV!$D$2:$N$674,MATCH(STOCK!$D28,FCSTSDV!$C$2:$C$674,0),MATCH(STOCK!AB$3,FCSTSDV!$D$1:$N$1,0))/STOCK!$F28,1),0)</f>
        <v>0</v>
      </c>
      <c r="AC28" s="92">
        <f t="array" ref="AC28">+IFERROR(ROUND(INDEX(FCSTSDV!$D$2:$N$674,MATCH(STOCK!$D28,FCSTSDV!$C$2:$C$674,0),MATCH(STOCK!AC$3,FCSTSDV!$D$1:$N$1,0))/STOCK!$F28,1),0)</f>
        <v>0</v>
      </c>
    </row>
    <row r="29" spans="1:29" ht="20.100000000000001" customHeight="1">
      <c r="A29" s="822"/>
      <c r="B29" s="797"/>
      <c r="C29" s="127"/>
      <c r="D29" s="128" t="s">
        <v>42</v>
      </c>
      <c r="E29" s="272" t="e">
        <f>+E28</f>
        <v>#REF!</v>
      </c>
      <c r="F29" s="129" t="s">
        <v>43</v>
      </c>
      <c r="G29" s="797"/>
      <c r="H29" s="273"/>
      <c r="I29" s="801"/>
      <c r="J29" s="153">
        <f>+SUM(J4:J28)</f>
        <v>0</v>
      </c>
      <c r="K29" s="162" t="e">
        <f t="shared" ref="K29:Q29" si="1">+$I$4+$J$29-SUM(K4:L28)</f>
        <v>#REF!</v>
      </c>
      <c r="L29" s="162" t="e">
        <f t="shared" si="1"/>
        <v>#REF!</v>
      </c>
      <c r="M29" s="162" t="e">
        <f t="shared" si="1"/>
        <v>#REF!</v>
      </c>
      <c r="N29" s="162" t="e">
        <f t="shared" si="1"/>
        <v>#REF!</v>
      </c>
      <c r="O29" s="162" t="e">
        <f t="shared" si="1"/>
        <v>#REF!</v>
      </c>
      <c r="P29" s="162" t="e">
        <f t="shared" si="1"/>
        <v>#REF!</v>
      </c>
      <c r="Q29" s="162" t="e">
        <f t="shared" si="1"/>
        <v>#REF!</v>
      </c>
      <c r="R29" s="162" t="e">
        <f>+$I$4+$J$29-SUM(R4:R28)</f>
        <v>#REF!</v>
      </c>
      <c r="S29" s="162" t="e">
        <f>+$I$4+$J$29-SUM(S4:S28)</f>
        <v>#REF!</v>
      </c>
      <c r="T29" s="162" t="e">
        <f>+$I$4+$J$29-SUM(T4:T28)</f>
        <v>#REF!</v>
      </c>
      <c r="U29" s="162" t="e">
        <f t="shared" ref="U29:AC29" si="2">+T29-SUM(U4:U28)</f>
        <v>#REF!</v>
      </c>
      <c r="V29" s="162" t="e">
        <f t="shared" si="2"/>
        <v>#REF!</v>
      </c>
      <c r="W29" s="162" t="e">
        <f t="shared" si="2"/>
        <v>#REF!</v>
      </c>
      <c r="X29" s="162" t="e">
        <f t="shared" si="2"/>
        <v>#REF!</v>
      </c>
      <c r="Y29" s="162" t="e">
        <f t="shared" si="2"/>
        <v>#REF!</v>
      </c>
      <c r="Z29" s="162" t="e">
        <f t="shared" si="2"/>
        <v>#REF!</v>
      </c>
      <c r="AA29" s="162" t="e">
        <f t="shared" si="2"/>
        <v>#REF!</v>
      </c>
      <c r="AB29" s="162" t="e">
        <f t="shared" si="2"/>
        <v>#REF!</v>
      </c>
      <c r="AC29" s="162" t="e">
        <f t="shared" si="2"/>
        <v>#REF!</v>
      </c>
    </row>
    <row r="30" spans="1:29" ht="20.100000000000001" customHeight="1">
      <c r="A30" s="806" t="s">
        <v>14</v>
      </c>
      <c r="B30" s="791" t="s">
        <v>44</v>
      </c>
      <c r="C30" s="63"/>
      <c r="D30" s="43" t="s">
        <v>45</v>
      </c>
      <c r="E30" s="198" t="s">
        <v>44</v>
      </c>
      <c r="F30" s="44">
        <v>200</v>
      </c>
      <c r="G30" s="45"/>
      <c r="H30" s="45"/>
      <c r="I30" s="786" t="e">
        <f>+VLOOKUP(B30,Sheet2!$B$3:$C$189,2,0)</f>
        <v>#REF!</v>
      </c>
      <c r="J30" s="79">
        <f>+IF(SUM(K30:U30)&lt;&gt;$N$2,ROUND(IFERROR(VLOOKUP(D30,FCSTSDV!$C$2:$C$285,2,0),0)/STOCK!F30+0,0),0)</f>
        <v>0</v>
      </c>
      <c r="K30" s="99">
        <f t="array" ref="K30">+IFERROR(ROUND(INDEX(FCSTSDV!$D$2:$N$674,MATCH(STOCK!$D30,FCSTSDV!$C$2:$C$674,0),MATCH(STOCK!K$3,FCSTSDV!$D$1:$N$1,0))/STOCK!$F30,1),0)</f>
        <v>0</v>
      </c>
      <c r="L30" s="99">
        <f t="array" ref="L30">+IFERROR(ROUND(INDEX(FCSTSDV!$D$2:$N$674,MATCH(STOCK!$D30,FCSTSDV!$C$2:$C$674,0),MATCH(STOCK!L$3,FCSTSDV!$D$1:$N$1,0))/STOCK!$F30,1),0)</f>
        <v>0</v>
      </c>
      <c r="M30" s="99">
        <f t="array" ref="M30">+IFERROR(ROUND(INDEX(FCSTSDV!$D$2:$N$674,MATCH(STOCK!$D30,FCSTSDV!$C$2:$C$674,0),MATCH(STOCK!M$3,FCSTSDV!$D$1:$N$1,0))/STOCK!$F30,1),0)</f>
        <v>0</v>
      </c>
      <c r="N30" s="99">
        <f t="array" ref="N30">+IFERROR(ROUND(INDEX(FCSTSDV!$D$2:$N$674,MATCH(STOCK!$D30,FCSTSDV!$C$2:$C$674,0),MATCH(STOCK!N$3,FCSTSDV!$D$1:$N$1,0))/STOCK!$F30,1),0)</f>
        <v>0</v>
      </c>
      <c r="O30" s="99">
        <f t="array" ref="O30">+IFERROR(ROUND(INDEX(FCSTSDV!$D$2:$N$674,MATCH(STOCK!$D30,FCSTSDV!$C$2:$C$674,0),MATCH(STOCK!O$3,FCSTSDV!$D$1:$N$1,0))/STOCK!$F30,1),0)</f>
        <v>0</v>
      </c>
      <c r="P30" s="99">
        <f t="array" ref="P30">+IFERROR(ROUND(INDEX(FCSTSDV!$D$2:$N$674,MATCH(STOCK!$D30,FCSTSDV!$C$2:$C$674,0),MATCH(STOCK!P$3,FCSTSDV!$D$1:$N$1,0))/STOCK!$F30,1),0)</f>
        <v>0</v>
      </c>
      <c r="Q30" s="99">
        <f t="array" ref="Q30">+IFERROR(ROUND(INDEX(FCSTSDV!$D$2:$N$674,MATCH(STOCK!$D30,FCSTSDV!$C$2:$C$674,0),MATCH(STOCK!Q$3,FCSTSDV!$D$1:$N$1,0))/STOCK!$F30,1),0)</f>
        <v>0</v>
      </c>
      <c r="R30" s="99">
        <f t="array" ref="R30">+IFERROR(ROUND(INDEX(FCSTSDV!$D$2:$N$674,MATCH(STOCK!$D30,FCSTSDV!$C$2:$C$674,0),MATCH(STOCK!R$3,FCSTSDV!$D$1:$N$1,0))/STOCK!$F30,1),0)</f>
        <v>0</v>
      </c>
      <c r="S30" s="99">
        <f t="array" ref="S30">+IFERROR(ROUND(INDEX(FCSTSDV!$D$2:$N$674,MATCH(STOCK!$D30,FCSTSDV!$C$2:$C$674,0),MATCH(STOCK!S$3,FCSTSDV!$D$1:$N$1,0))/STOCK!$F30,1),0)</f>
        <v>0</v>
      </c>
      <c r="T30" s="99">
        <f t="array" ref="T30">+IFERROR(ROUND(INDEX(FCSTSDV!$D$2:$N$674,MATCH(STOCK!$D30,FCSTSDV!$C$2:$C$674,0),MATCH(STOCK!T$3,FCSTSDV!$D$1:$N$1,0))/STOCK!$F30,1),0)</f>
        <v>0</v>
      </c>
      <c r="U30" s="99">
        <f t="array" ref="U30">+IFERROR(ROUND(INDEX(FCSTSDV!$D$2:$N$674,MATCH(STOCK!$D30,FCSTSDV!$C$2:$C$674,0),MATCH(STOCK!U$3,FCSTSDV!$D$1:$N$1,0))/STOCK!$F30,1),0)</f>
        <v>0</v>
      </c>
      <c r="V30" s="99">
        <f t="array" ref="V30">+IFERROR(ROUND(INDEX(FCSTSDV!$D$2:$N$674,MATCH(STOCK!$D30,FCSTSDV!$C$2:$C$674,0),MATCH(STOCK!V$3,FCSTSDV!$D$1:$N$1,0))/STOCK!$F30,1),0)</f>
        <v>0</v>
      </c>
      <c r="W30" s="99">
        <f t="array" ref="W30">+IFERROR(ROUND(INDEX(FCSTSDV!$D$2:$N$674,MATCH(STOCK!$D30,FCSTSDV!$C$2:$C$674,0),MATCH(STOCK!W$3,FCSTSDV!$D$1:$N$1,0))/STOCK!$F30,1),0)</f>
        <v>0</v>
      </c>
      <c r="X30" s="99">
        <f t="array" ref="X30">+IFERROR(ROUND(INDEX(FCSTSDV!$D$2:$N$674,MATCH(STOCK!$D30,FCSTSDV!$C$2:$C$674,0),MATCH(STOCK!X$3,FCSTSDV!$D$1:$N$1,0))/STOCK!$F30,1),0)</f>
        <v>0</v>
      </c>
      <c r="Y30" s="99">
        <f t="array" ref="Y30">+IFERROR(ROUND(INDEX(FCSTSDV!$D$2:$N$674,MATCH(STOCK!$D30,FCSTSDV!$C$2:$C$674,0),MATCH(STOCK!Y$3,FCSTSDV!$D$1:$N$1,0))/STOCK!$F30,1),0)</f>
        <v>0</v>
      </c>
      <c r="Z30" s="99">
        <f t="array" ref="Z30">+IFERROR(ROUND(INDEX(FCSTSDV!$D$2:$N$674,MATCH(STOCK!$D30,FCSTSDV!$C$2:$C$674,0),MATCH(STOCK!Z$3,FCSTSDV!$D$1:$N$1,0))/STOCK!$F30,1),0)</f>
        <v>0</v>
      </c>
      <c r="AA30" s="99">
        <f t="array" ref="AA30">+IFERROR(ROUND(INDEX(FCSTSDV!$D$2:$N$674,MATCH(STOCK!$D30,FCSTSDV!$C$2:$C$674,0),MATCH(STOCK!AA$3,FCSTSDV!$D$1:$N$1,0))/STOCK!$F30,1),0)</f>
        <v>0</v>
      </c>
      <c r="AB30" s="99">
        <f t="array" ref="AB30">+IFERROR(ROUND(INDEX(FCSTSDV!$D$2:$N$674,MATCH(STOCK!$D30,FCSTSDV!$C$2:$C$674,0),MATCH(STOCK!AB$3,FCSTSDV!$D$1:$N$1,0))/STOCK!$F30,1),0)</f>
        <v>0</v>
      </c>
      <c r="AC30" s="99">
        <f t="array" ref="AC30">+IFERROR(ROUND(INDEX(FCSTSDV!$D$2:$N$674,MATCH(STOCK!$D30,FCSTSDV!$C$2:$C$674,0),MATCH(STOCK!AC$3,FCSTSDV!$D$1:$N$1,0))/STOCK!$F30,1),0)</f>
        <v>0</v>
      </c>
    </row>
    <row r="31" spans="1:29" ht="20.100000000000001" customHeight="1">
      <c r="A31" s="813"/>
      <c r="B31" s="795"/>
      <c r="C31" s="50"/>
      <c r="D31" s="55" t="s">
        <v>46</v>
      </c>
      <c r="E31" s="202" t="str">
        <f t="shared" ref="E31:E57" si="3">+E30</f>
        <v>26*15</v>
      </c>
      <c r="F31" s="47">
        <v>100</v>
      </c>
      <c r="G31" s="48"/>
      <c r="H31" s="48"/>
      <c r="I31" s="784"/>
      <c r="J31" s="81">
        <f>+IF(SUM(K31:U31)&lt;&gt;$N$2,ROUND(IFERROR(VLOOKUP(D31,FCSTSDV!$C$2:$C$285,2,0),0)/STOCK!F31+0,0),0)</f>
        <v>0</v>
      </c>
      <c r="K31" s="92">
        <f t="array" ref="K31">+IFERROR(ROUND(INDEX(FCSTSDV!$D$2:$N$674,MATCH(STOCK!$D31,FCSTSDV!$C$2:$C$674,0),MATCH(STOCK!K$3,FCSTSDV!$D$1:$N$1,0))/STOCK!$F31,1),0)</f>
        <v>0</v>
      </c>
      <c r="L31" s="92">
        <f t="array" ref="L31">+IFERROR(ROUND(INDEX(FCSTSDV!$D$2:$N$674,MATCH(STOCK!$D31,FCSTSDV!$C$2:$C$674,0),MATCH(STOCK!L$3,FCSTSDV!$D$1:$N$1,0))/STOCK!$F31,1),0)</f>
        <v>0</v>
      </c>
      <c r="M31" s="92">
        <f t="array" ref="M31">+IFERROR(ROUND(INDEX(FCSTSDV!$D$2:$N$674,MATCH(STOCK!$D31,FCSTSDV!$C$2:$C$674,0),MATCH(STOCK!M$3,FCSTSDV!$D$1:$N$1,0))/STOCK!$F31,1),0)</f>
        <v>0</v>
      </c>
      <c r="N31" s="92">
        <f t="array" ref="N31">+IFERROR(ROUND(INDEX(FCSTSDV!$D$2:$N$674,MATCH(STOCK!$D31,FCSTSDV!$C$2:$C$674,0),MATCH(STOCK!N$3,FCSTSDV!$D$1:$N$1,0))/STOCK!$F31,1),0)</f>
        <v>0</v>
      </c>
      <c r="O31" s="92">
        <f t="array" ref="O31">+IFERROR(ROUND(INDEX(FCSTSDV!$D$2:$N$674,MATCH(STOCK!$D31,FCSTSDV!$C$2:$C$674,0),MATCH(STOCK!O$3,FCSTSDV!$D$1:$N$1,0))/STOCK!$F31,1),0)</f>
        <v>0</v>
      </c>
      <c r="P31" s="92">
        <f t="array" ref="P31">+IFERROR(ROUND(INDEX(FCSTSDV!$D$2:$N$674,MATCH(STOCK!$D31,FCSTSDV!$C$2:$C$674,0),MATCH(STOCK!P$3,FCSTSDV!$D$1:$N$1,0))/STOCK!$F31,1),0)</f>
        <v>0</v>
      </c>
      <c r="Q31" s="92">
        <f t="array" ref="Q31">+IFERROR(ROUND(INDEX(FCSTSDV!$D$2:$N$674,MATCH(STOCK!$D31,FCSTSDV!$C$2:$C$674,0),MATCH(STOCK!Q$3,FCSTSDV!$D$1:$N$1,0))/STOCK!$F31,1),0)</f>
        <v>0</v>
      </c>
      <c r="R31" s="92">
        <f t="array" ref="R31">+IFERROR(ROUND(INDEX(FCSTSDV!$D$2:$N$674,MATCH(STOCK!$D31,FCSTSDV!$C$2:$C$674,0),MATCH(STOCK!R$3,FCSTSDV!$D$1:$N$1,0))/STOCK!$F31,1),0)</f>
        <v>0</v>
      </c>
      <c r="S31" s="92">
        <f t="array" ref="S31">+IFERROR(ROUND(INDEX(FCSTSDV!$D$2:$N$674,MATCH(STOCK!$D31,FCSTSDV!$C$2:$C$674,0),MATCH(STOCK!S$3,FCSTSDV!$D$1:$N$1,0))/STOCK!$F31,1),0)</f>
        <v>0</v>
      </c>
      <c r="T31" s="92">
        <f t="array" ref="T31">+IFERROR(ROUND(INDEX(FCSTSDV!$D$2:$N$674,MATCH(STOCK!$D31,FCSTSDV!$C$2:$C$674,0),MATCH(STOCK!T$3,FCSTSDV!$D$1:$N$1,0))/STOCK!$F31,1),0)</f>
        <v>0</v>
      </c>
      <c r="U31" s="92">
        <f t="array" ref="U31">+IFERROR(ROUND(INDEX(FCSTSDV!$D$2:$N$674,MATCH(STOCK!$D31,FCSTSDV!$C$2:$C$674,0),MATCH(STOCK!U$3,FCSTSDV!$D$1:$N$1,0))/STOCK!$F31,1),0)</f>
        <v>0</v>
      </c>
      <c r="V31" s="92">
        <f t="array" ref="V31">+IFERROR(ROUND(INDEX(FCSTSDV!$D$2:$N$674,MATCH(STOCK!$D31,FCSTSDV!$C$2:$C$674,0),MATCH(STOCK!V$3,FCSTSDV!$D$1:$N$1,0))/STOCK!$F31,1),0)</f>
        <v>0</v>
      </c>
      <c r="W31" s="92">
        <f t="array" ref="W31">+IFERROR(ROUND(INDEX(FCSTSDV!$D$2:$N$674,MATCH(STOCK!$D31,FCSTSDV!$C$2:$C$674,0),MATCH(STOCK!W$3,FCSTSDV!$D$1:$N$1,0))/STOCK!$F31,1),0)</f>
        <v>0</v>
      </c>
      <c r="X31" s="92">
        <f t="array" ref="X31">+IFERROR(ROUND(INDEX(FCSTSDV!$D$2:$N$674,MATCH(STOCK!$D31,FCSTSDV!$C$2:$C$674,0),MATCH(STOCK!X$3,FCSTSDV!$D$1:$N$1,0))/STOCK!$F31,1),0)</f>
        <v>0</v>
      </c>
      <c r="Y31" s="92">
        <f t="array" ref="Y31">+IFERROR(ROUND(INDEX(FCSTSDV!$D$2:$N$674,MATCH(STOCK!$D31,FCSTSDV!$C$2:$C$674,0),MATCH(STOCK!Y$3,FCSTSDV!$D$1:$N$1,0))/STOCK!$F31,1),0)</f>
        <v>0</v>
      </c>
      <c r="Z31" s="92">
        <f t="array" ref="Z31">+IFERROR(ROUND(INDEX(FCSTSDV!$D$2:$N$674,MATCH(STOCK!$D31,FCSTSDV!$C$2:$C$674,0),MATCH(STOCK!Z$3,FCSTSDV!$D$1:$N$1,0))/STOCK!$F31,1),0)</f>
        <v>0</v>
      </c>
      <c r="AA31" s="92">
        <f t="array" ref="AA31">+IFERROR(ROUND(INDEX(FCSTSDV!$D$2:$N$674,MATCH(STOCK!$D31,FCSTSDV!$C$2:$C$674,0),MATCH(STOCK!AA$3,FCSTSDV!$D$1:$N$1,0))/STOCK!$F31,1),0)</f>
        <v>0</v>
      </c>
      <c r="AB31" s="92">
        <f t="array" ref="AB31">+IFERROR(ROUND(INDEX(FCSTSDV!$D$2:$N$674,MATCH(STOCK!$D31,FCSTSDV!$C$2:$C$674,0),MATCH(STOCK!AB$3,FCSTSDV!$D$1:$N$1,0))/STOCK!$F31,1),0)</f>
        <v>0</v>
      </c>
      <c r="AC31" s="92">
        <f t="array" ref="AC31">+IFERROR(ROUND(INDEX(FCSTSDV!$D$2:$N$674,MATCH(STOCK!$D31,FCSTSDV!$C$2:$C$674,0),MATCH(STOCK!AC$3,FCSTSDV!$D$1:$N$1,0))/STOCK!$F31,1),0)</f>
        <v>0</v>
      </c>
    </row>
    <row r="32" spans="1:29" ht="20.100000000000001" customHeight="1">
      <c r="A32" s="813"/>
      <c r="B32" s="795"/>
      <c r="C32" s="57"/>
      <c r="D32" s="46" t="s">
        <v>47</v>
      </c>
      <c r="E32" s="199" t="str">
        <f t="shared" si="3"/>
        <v>26*15</v>
      </c>
      <c r="F32" s="49">
        <v>100</v>
      </c>
      <c r="G32" s="48"/>
      <c r="H32" s="48"/>
      <c r="I32" s="784"/>
      <c r="J32" s="81">
        <f>+IF(SUM(K32:U32)&lt;&gt;$N$2,ROUND(IFERROR(VLOOKUP(D32,FCSTSDV!$C$2:$C$285,2,0),0)/STOCK!F32+0,0),0)</f>
        <v>0</v>
      </c>
      <c r="K32" s="92">
        <f t="array" ref="K32">+IFERROR(ROUND(INDEX(FCSTSDV!$D$2:$N$674,MATCH(STOCK!$D32,FCSTSDV!$C$2:$C$674,0),MATCH(STOCK!K$3,FCSTSDV!$D$1:$N$1,0))/STOCK!$F32,1),0)</f>
        <v>0</v>
      </c>
      <c r="L32" s="92">
        <f t="array" ref="L32">+IFERROR(ROUND(INDEX(FCSTSDV!$D$2:$N$674,MATCH(STOCK!$D32,FCSTSDV!$C$2:$C$674,0),MATCH(STOCK!L$3,FCSTSDV!$D$1:$N$1,0))/STOCK!$F32,1),0)</f>
        <v>0</v>
      </c>
      <c r="M32" s="92">
        <f t="array" ref="M32">+IFERROR(ROUND(INDEX(FCSTSDV!$D$2:$N$674,MATCH(STOCK!$D32,FCSTSDV!$C$2:$C$674,0),MATCH(STOCK!M$3,FCSTSDV!$D$1:$N$1,0))/STOCK!$F32,1),0)</f>
        <v>0</v>
      </c>
      <c r="N32" s="92">
        <f t="array" ref="N32">+IFERROR(ROUND(INDEX(FCSTSDV!$D$2:$N$674,MATCH(STOCK!$D32,FCSTSDV!$C$2:$C$674,0),MATCH(STOCK!N$3,FCSTSDV!$D$1:$N$1,0))/STOCK!$F32,1),0)</f>
        <v>0</v>
      </c>
      <c r="O32" s="92">
        <f t="array" ref="O32">+IFERROR(ROUND(INDEX(FCSTSDV!$D$2:$N$674,MATCH(STOCK!$D32,FCSTSDV!$C$2:$C$674,0),MATCH(STOCK!O$3,FCSTSDV!$D$1:$N$1,0))/STOCK!$F32,1),0)</f>
        <v>0</v>
      </c>
      <c r="P32" s="92">
        <f t="array" ref="P32">+IFERROR(ROUND(INDEX(FCSTSDV!$D$2:$N$674,MATCH(STOCK!$D32,FCSTSDV!$C$2:$C$674,0),MATCH(STOCK!P$3,FCSTSDV!$D$1:$N$1,0))/STOCK!$F32,1),0)</f>
        <v>0</v>
      </c>
      <c r="Q32" s="92">
        <f t="array" ref="Q32">+IFERROR(ROUND(INDEX(FCSTSDV!$D$2:$N$674,MATCH(STOCK!$D32,FCSTSDV!$C$2:$C$674,0),MATCH(STOCK!Q$3,FCSTSDV!$D$1:$N$1,0))/STOCK!$F32,1),0)</f>
        <v>0</v>
      </c>
      <c r="R32" s="92">
        <f t="array" ref="R32">+IFERROR(ROUND(INDEX(FCSTSDV!$D$2:$N$674,MATCH(STOCK!$D32,FCSTSDV!$C$2:$C$674,0),MATCH(STOCK!R$3,FCSTSDV!$D$1:$N$1,0))/STOCK!$F32,1),0)</f>
        <v>0</v>
      </c>
      <c r="S32" s="92">
        <f t="array" ref="S32">+IFERROR(ROUND(INDEX(FCSTSDV!$D$2:$N$674,MATCH(STOCK!$D32,FCSTSDV!$C$2:$C$674,0),MATCH(STOCK!S$3,FCSTSDV!$D$1:$N$1,0))/STOCK!$F32,1),0)</f>
        <v>0</v>
      </c>
      <c r="T32" s="92">
        <f t="array" ref="T32">+IFERROR(ROUND(INDEX(FCSTSDV!$D$2:$N$674,MATCH(STOCK!$D32,FCSTSDV!$C$2:$C$674,0),MATCH(STOCK!T$3,FCSTSDV!$D$1:$N$1,0))/STOCK!$F32,1),0)</f>
        <v>0</v>
      </c>
      <c r="U32" s="92">
        <f t="array" ref="U32">+IFERROR(ROUND(INDEX(FCSTSDV!$D$2:$N$674,MATCH(STOCK!$D32,FCSTSDV!$C$2:$C$674,0),MATCH(STOCK!U$3,FCSTSDV!$D$1:$N$1,0))/STOCK!$F32,1),0)</f>
        <v>0</v>
      </c>
      <c r="V32" s="92">
        <f t="array" ref="V32">+IFERROR(ROUND(INDEX(FCSTSDV!$D$2:$N$674,MATCH(STOCK!$D32,FCSTSDV!$C$2:$C$674,0),MATCH(STOCK!V$3,FCSTSDV!$D$1:$N$1,0))/STOCK!$F32,1),0)</f>
        <v>0</v>
      </c>
      <c r="W32" s="92">
        <f t="array" ref="W32">+IFERROR(ROUND(INDEX(FCSTSDV!$D$2:$N$674,MATCH(STOCK!$D32,FCSTSDV!$C$2:$C$674,0),MATCH(STOCK!W$3,FCSTSDV!$D$1:$N$1,0))/STOCK!$F32,1),0)</f>
        <v>0</v>
      </c>
      <c r="X32" s="92">
        <f t="array" ref="X32">+IFERROR(ROUND(INDEX(FCSTSDV!$D$2:$N$674,MATCH(STOCK!$D32,FCSTSDV!$C$2:$C$674,0),MATCH(STOCK!X$3,FCSTSDV!$D$1:$N$1,0))/STOCK!$F32,1),0)</f>
        <v>0</v>
      </c>
      <c r="Y32" s="92">
        <f t="array" ref="Y32">+IFERROR(ROUND(INDEX(FCSTSDV!$D$2:$N$674,MATCH(STOCK!$D32,FCSTSDV!$C$2:$C$674,0),MATCH(STOCK!Y$3,FCSTSDV!$D$1:$N$1,0))/STOCK!$F32,1),0)</f>
        <v>0</v>
      </c>
      <c r="Z32" s="92">
        <f t="array" ref="Z32">+IFERROR(ROUND(INDEX(FCSTSDV!$D$2:$N$674,MATCH(STOCK!$D32,FCSTSDV!$C$2:$C$674,0),MATCH(STOCK!Z$3,FCSTSDV!$D$1:$N$1,0))/STOCK!$F32,1),0)</f>
        <v>0</v>
      </c>
      <c r="AA32" s="92">
        <f t="array" ref="AA32">+IFERROR(ROUND(INDEX(FCSTSDV!$D$2:$N$674,MATCH(STOCK!$D32,FCSTSDV!$C$2:$C$674,0),MATCH(STOCK!AA$3,FCSTSDV!$D$1:$N$1,0))/STOCK!$F32,1),0)</f>
        <v>0</v>
      </c>
      <c r="AB32" s="92">
        <f t="array" ref="AB32">+IFERROR(ROUND(INDEX(FCSTSDV!$D$2:$N$674,MATCH(STOCK!$D32,FCSTSDV!$C$2:$C$674,0),MATCH(STOCK!AB$3,FCSTSDV!$D$1:$N$1,0))/STOCK!$F32,1),0)</f>
        <v>0</v>
      </c>
      <c r="AC32" s="92">
        <f t="array" ref="AC32">+IFERROR(ROUND(INDEX(FCSTSDV!$D$2:$N$674,MATCH(STOCK!$D32,FCSTSDV!$C$2:$C$674,0),MATCH(STOCK!AC$3,FCSTSDV!$D$1:$N$1,0))/STOCK!$F32,1),0)</f>
        <v>0</v>
      </c>
    </row>
    <row r="33" spans="1:29" ht="20.100000000000001" customHeight="1">
      <c r="A33" s="813"/>
      <c r="B33" s="795"/>
      <c r="C33" s="57"/>
      <c r="D33" s="46" t="s">
        <v>48</v>
      </c>
      <c r="E33" s="199" t="str">
        <f t="shared" si="3"/>
        <v>26*15</v>
      </c>
      <c r="F33" s="49">
        <v>150</v>
      </c>
      <c r="G33" s="48"/>
      <c r="H33" s="48"/>
      <c r="I33" s="784"/>
      <c r="J33" s="81">
        <f>+IF(SUM(K33:U33)&lt;&gt;$N$2,ROUND(IFERROR(VLOOKUP(D33,FCSTSDV!$C$2:$C$285,2,0),0)/STOCK!F33+0,0),0)</f>
        <v>0</v>
      </c>
      <c r="K33" s="92">
        <f t="array" ref="K33">+IFERROR(ROUND(INDEX(FCSTSDV!$D$2:$N$674,MATCH(STOCK!$D33,FCSTSDV!$C$2:$C$674,0),MATCH(STOCK!K$3,FCSTSDV!$D$1:$N$1,0))/STOCK!$F33,1),0)</f>
        <v>0</v>
      </c>
      <c r="L33" s="92">
        <f t="array" ref="L33">+IFERROR(ROUND(INDEX(FCSTSDV!$D$2:$N$674,MATCH(STOCK!$D33,FCSTSDV!$C$2:$C$674,0),MATCH(STOCK!L$3,FCSTSDV!$D$1:$N$1,0))/STOCK!$F33,1),0)</f>
        <v>0</v>
      </c>
      <c r="M33" s="92">
        <f t="array" ref="M33">+IFERROR(ROUND(INDEX(FCSTSDV!$D$2:$N$674,MATCH(STOCK!$D33,FCSTSDV!$C$2:$C$674,0),MATCH(STOCK!M$3,FCSTSDV!$D$1:$N$1,0))/STOCK!$F33,1),0)</f>
        <v>0</v>
      </c>
      <c r="N33" s="92">
        <f t="array" ref="N33">+IFERROR(ROUND(INDEX(FCSTSDV!$D$2:$N$674,MATCH(STOCK!$D33,FCSTSDV!$C$2:$C$674,0),MATCH(STOCK!N$3,FCSTSDV!$D$1:$N$1,0))/STOCK!$F33,1),0)</f>
        <v>0</v>
      </c>
      <c r="O33" s="92">
        <f t="array" ref="O33">+IFERROR(ROUND(INDEX(FCSTSDV!$D$2:$N$674,MATCH(STOCK!$D33,FCSTSDV!$C$2:$C$674,0),MATCH(STOCK!O$3,FCSTSDV!$D$1:$N$1,0))/STOCK!$F33,1),0)</f>
        <v>0</v>
      </c>
      <c r="P33" s="92">
        <f t="array" ref="P33">+IFERROR(ROUND(INDEX(FCSTSDV!$D$2:$N$674,MATCH(STOCK!$D33,FCSTSDV!$C$2:$C$674,0),MATCH(STOCK!P$3,FCSTSDV!$D$1:$N$1,0))/STOCK!$F33,1),0)</f>
        <v>0</v>
      </c>
      <c r="Q33" s="92">
        <f t="array" ref="Q33">+IFERROR(ROUND(INDEX(FCSTSDV!$D$2:$N$674,MATCH(STOCK!$D33,FCSTSDV!$C$2:$C$674,0),MATCH(STOCK!Q$3,FCSTSDV!$D$1:$N$1,0))/STOCK!$F33,1),0)</f>
        <v>0</v>
      </c>
      <c r="R33" s="92">
        <f t="array" ref="R33">+IFERROR(ROUND(INDEX(FCSTSDV!$D$2:$N$674,MATCH(STOCK!$D33,FCSTSDV!$C$2:$C$674,0),MATCH(STOCK!R$3,FCSTSDV!$D$1:$N$1,0))/STOCK!$F33,1),0)</f>
        <v>0</v>
      </c>
      <c r="S33" s="92">
        <f t="array" ref="S33">+IFERROR(ROUND(INDEX(FCSTSDV!$D$2:$N$674,MATCH(STOCK!$D33,FCSTSDV!$C$2:$C$674,0),MATCH(STOCK!S$3,FCSTSDV!$D$1:$N$1,0))/STOCK!$F33,1),0)</f>
        <v>0</v>
      </c>
      <c r="T33" s="92">
        <f t="array" ref="T33">+IFERROR(ROUND(INDEX(FCSTSDV!$D$2:$N$674,MATCH(STOCK!$D33,FCSTSDV!$C$2:$C$674,0),MATCH(STOCK!T$3,FCSTSDV!$D$1:$N$1,0))/STOCK!$F33,1),0)</f>
        <v>0</v>
      </c>
      <c r="U33" s="92">
        <f t="array" ref="U33">+IFERROR(ROUND(INDEX(FCSTSDV!$D$2:$N$674,MATCH(STOCK!$D33,FCSTSDV!$C$2:$C$674,0),MATCH(STOCK!U$3,FCSTSDV!$D$1:$N$1,0))/STOCK!$F33,1),0)</f>
        <v>0</v>
      </c>
      <c r="V33" s="92">
        <f t="array" ref="V33">+IFERROR(ROUND(INDEX(FCSTSDV!$D$2:$N$674,MATCH(STOCK!$D33,FCSTSDV!$C$2:$C$674,0),MATCH(STOCK!V$3,FCSTSDV!$D$1:$N$1,0))/STOCK!$F33,1),0)</f>
        <v>0</v>
      </c>
      <c r="W33" s="92">
        <f t="array" ref="W33">+IFERROR(ROUND(INDEX(FCSTSDV!$D$2:$N$674,MATCH(STOCK!$D33,FCSTSDV!$C$2:$C$674,0),MATCH(STOCK!W$3,FCSTSDV!$D$1:$N$1,0))/STOCK!$F33,1),0)</f>
        <v>0</v>
      </c>
      <c r="X33" s="92">
        <f t="array" ref="X33">+IFERROR(ROUND(INDEX(FCSTSDV!$D$2:$N$674,MATCH(STOCK!$D33,FCSTSDV!$C$2:$C$674,0),MATCH(STOCK!X$3,FCSTSDV!$D$1:$N$1,0))/STOCK!$F33,1),0)</f>
        <v>0</v>
      </c>
      <c r="Y33" s="92">
        <f t="array" ref="Y33">+IFERROR(ROUND(INDEX(FCSTSDV!$D$2:$N$674,MATCH(STOCK!$D33,FCSTSDV!$C$2:$C$674,0),MATCH(STOCK!Y$3,FCSTSDV!$D$1:$N$1,0))/STOCK!$F33,1),0)</f>
        <v>1146.7</v>
      </c>
      <c r="Z33" s="92">
        <f t="array" ref="Z33">+IFERROR(ROUND(INDEX(FCSTSDV!$D$2:$N$674,MATCH(STOCK!$D33,FCSTSDV!$C$2:$C$674,0),MATCH(STOCK!Z$3,FCSTSDV!$D$1:$N$1,0))/STOCK!$F33,1),0)</f>
        <v>0</v>
      </c>
      <c r="AA33" s="92">
        <f t="array" ref="AA33">+IFERROR(ROUND(INDEX(FCSTSDV!$D$2:$N$674,MATCH(STOCK!$D33,FCSTSDV!$C$2:$C$674,0),MATCH(STOCK!AA$3,FCSTSDV!$D$1:$N$1,0))/STOCK!$F33,1),0)</f>
        <v>0</v>
      </c>
      <c r="AB33" s="92">
        <f t="array" ref="AB33">+IFERROR(ROUND(INDEX(FCSTSDV!$D$2:$N$674,MATCH(STOCK!$D33,FCSTSDV!$C$2:$C$674,0),MATCH(STOCK!AB$3,FCSTSDV!$D$1:$N$1,0))/STOCK!$F33,1),0)</f>
        <v>0</v>
      </c>
      <c r="AC33" s="92">
        <f t="array" ref="AC33">+IFERROR(ROUND(INDEX(FCSTSDV!$D$2:$N$674,MATCH(STOCK!$D33,FCSTSDV!$C$2:$C$674,0),MATCH(STOCK!AC$3,FCSTSDV!$D$1:$N$1,0))/STOCK!$F33,1),0)</f>
        <v>0</v>
      </c>
    </row>
    <row r="34" spans="1:29" ht="20.100000000000001" customHeight="1">
      <c r="A34" s="813"/>
      <c r="B34" s="795"/>
      <c r="C34" s="57"/>
      <c r="D34" s="46" t="s">
        <v>49</v>
      </c>
      <c r="E34" s="199" t="str">
        <f t="shared" si="3"/>
        <v>26*15</v>
      </c>
      <c r="F34" s="49">
        <v>100</v>
      </c>
      <c r="G34" s="48"/>
      <c r="H34" s="48"/>
      <c r="I34" s="784"/>
      <c r="J34" s="81">
        <f>+IF(SUM(K34:U34)&lt;&gt;$N$2,ROUND(IFERROR(VLOOKUP(D34,FCSTSDV!$C$2:$C$285,2,0),0)/STOCK!F34+0,0),0)</f>
        <v>0</v>
      </c>
      <c r="K34" s="92">
        <f t="array" ref="K34">+IFERROR(ROUND(INDEX(FCSTSDV!$D$2:$N$674,MATCH(STOCK!$D34,FCSTSDV!$C$2:$C$674,0),MATCH(STOCK!K$3,FCSTSDV!$D$1:$N$1,0))/STOCK!$F34,1),0)</f>
        <v>0</v>
      </c>
      <c r="L34" s="92">
        <f t="array" ref="L34">+IFERROR(ROUND(INDEX(FCSTSDV!$D$2:$N$674,MATCH(STOCK!$D34,FCSTSDV!$C$2:$C$674,0),MATCH(STOCK!L$3,FCSTSDV!$D$1:$N$1,0))/STOCK!$F34,1),0)</f>
        <v>0</v>
      </c>
      <c r="M34" s="92">
        <f t="array" ref="M34">+IFERROR(ROUND(INDEX(FCSTSDV!$D$2:$N$674,MATCH(STOCK!$D34,FCSTSDV!$C$2:$C$674,0),MATCH(STOCK!M$3,FCSTSDV!$D$1:$N$1,0))/STOCK!$F34,1),0)</f>
        <v>0</v>
      </c>
      <c r="N34" s="92">
        <f t="array" ref="N34">+IFERROR(ROUND(INDEX(FCSTSDV!$D$2:$N$674,MATCH(STOCK!$D34,FCSTSDV!$C$2:$C$674,0),MATCH(STOCK!N$3,FCSTSDV!$D$1:$N$1,0))/STOCK!$F34,1),0)</f>
        <v>0</v>
      </c>
      <c r="O34" s="92">
        <f t="array" ref="O34">+IFERROR(ROUND(INDEX(FCSTSDV!$D$2:$N$674,MATCH(STOCK!$D34,FCSTSDV!$C$2:$C$674,0),MATCH(STOCK!O$3,FCSTSDV!$D$1:$N$1,0))/STOCK!$F34,1),0)</f>
        <v>0</v>
      </c>
      <c r="P34" s="92">
        <f t="array" ref="P34">+IFERROR(ROUND(INDEX(FCSTSDV!$D$2:$N$674,MATCH(STOCK!$D34,FCSTSDV!$C$2:$C$674,0),MATCH(STOCK!P$3,FCSTSDV!$D$1:$N$1,0))/STOCK!$F34,1),0)</f>
        <v>0</v>
      </c>
      <c r="Q34" s="92">
        <f t="array" ref="Q34">+IFERROR(ROUND(INDEX(FCSTSDV!$D$2:$N$674,MATCH(STOCK!$D34,FCSTSDV!$C$2:$C$674,0),MATCH(STOCK!Q$3,FCSTSDV!$D$1:$N$1,0))/STOCK!$F34,1),0)</f>
        <v>0</v>
      </c>
      <c r="R34" s="92">
        <f t="array" ref="R34">+IFERROR(ROUND(INDEX(FCSTSDV!$D$2:$N$674,MATCH(STOCK!$D34,FCSTSDV!$C$2:$C$674,0),MATCH(STOCK!R$3,FCSTSDV!$D$1:$N$1,0))/STOCK!$F34,1),0)</f>
        <v>0</v>
      </c>
      <c r="S34" s="92">
        <f t="array" ref="S34">+IFERROR(ROUND(INDEX(FCSTSDV!$D$2:$N$674,MATCH(STOCK!$D34,FCSTSDV!$C$2:$C$674,0),MATCH(STOCK!S$3,FCSTSDV!$D$1:$N$1,0))/STOCK!$F34,1),0)</f>
        <v>0</v>
      </c>
      <c r="T34" s="92">
        <f t="array" ref="T34">+IFERROR(ROUND(INDEX(FCSTSDV!$D$2:$N$674,MATCH(STOCK!$D34,FCSTSDV!$C$2:$C$674,0),MATCH(STOCK!T$3,FCSTSDV!$D$1:$N$1,0))/STOCK!$F34,1),0)</f>
        <v>0</v>
      </c>
      <c r="U34" s="92">
        <f t="array" ref="U34">+IFERROR(ROUND(INDEX(FCSTSDV!$D$2:$N$674,MATCH(STOCK!$D34,FCSTSDV!$C$2:$C$674,0),MATCH(STOCK!U$3,FCSTSDV!$D$1:$N$1,0))/STOCK!$F34,1),0)</f>
        <v>0</v>
      </c>
      <c r="V34" s="92">
        <f t="array" ref="V34">+IFERROR(ROUND(INDEX(FCSTSDV!$D$2:$N$674,MATCH(STOCK!$D34,FCSTSDV!$C$2:$C$674,0),MATCH(STOCK!V$3,FCSTSDV!$D$1:$N$1,0))/STOCK!$F34,1),0)</f>
        <v>0</v>
      </c>
      <c r="W34" s="92">
        <f t="array" ref="W34">+IFERROR(ROUND(INDEX(FCSTSDV!$D$2:$N$674,MATCH(STOCK!$D34,FCSTSDV!$C$2:$C$674,0),MATCH(STOCK!W$3,FCSTSDV!$D$1:$N$1,0))/STOCK!$F34,1),0)</f>
        <v>0</v>
      </c>
      <c r="X34" s="92">
        <f t="array" ref="X34">+IFERROR(ROUND(INDEX(FCSTSDV!$D$2:$N$674,MATCH(STOCK!$D34,FCSTSDV!$C$2:$C$674,0),MATCH(STOCK!X$3,FCSTSDV!$D$1:$N$1,0))/STOCK!$F34,1),0)</f>
        <v>0</v>
      </c>
      <c r="Y34" s="92">
        <f t="array" ref="Y34">+IFERROR(ROUND(INDEX(FCSTSDV!$D$2:$N$674,MATCH(STOCK!$D34,FCSTSDV!$C$2:$C$674,0),MATCH(STOCK!Y$3,FCSTSDV!$D$1:$N$1,0))/STOCK!$F34,1),0)</f>
        <v>270</v>
      </c>
      <c r="Z34" s="92">
        <f t="array" ref="Z34">+IFERROR(ROUND(INDEX(FCSTSDV!$D$2:$N$674,MATCH(STOCK!$D34,FCSTSDV!$C$2:$C$674,0),MATCH(STOCK!Z$3,FCSTSDV!$D$1:$N$1,0))/STOCK!$F34,1),0)</f>
        <v>0</v>
      </c>
      <c r="AA34" s="92">
        <f t="array" ref="AA34">+IFERROR(ROUND(INDEX(FCSTSDV!$D$2:$N$674,MATCH(STOCK!$D34,FCSTSDV!$C$2:$C$674,0),MATCH(STOCK!AA$3,FCSTSDV!$D$1:$N$1,0))/STOCK!$F34,1),0)</f>
        <v>0</v>
      </c>
      <c r="AB34" s="92">
        <f t="array" ref="AB34">+IFERROR(ROUND(INDEX(FCSTSDV!$D$2:$N$674,MATCH(STOCK!$D34,FCSTSDV!$C$2:$C$674,0),MATCH(STOCK!AB$3,FCSTSDV!$D$1:$N$1,0))/STOCK!$F34,1),0)</f>
        <v>0</v>
      </c>
      <c r="AC34" s="92">
        <f t="array" ref="AC34">+IFERROR(ROUND(INDEX(FCSTSDV!$D$2:$N$674,MATCH(STOCK!$D34,FCSTSDV!$C$2:$C$674,0),MATCH(STOCK!AC$3,FCSTSDV!$D$1:$N$1,0))/STOCK!$F34,1),0)</f>
        <v>0</v>
      </c>
    </row>
    <row r="35" spans="1:29" ht="20.100000000000001" customHeight="1">
      <c r="A35" s="813"/>
      <c r="B35" s="795"/>
      <c r="C35" s="57"/>
      <c r="D35" s="46" t="s">
        <v>50</v>
      </c>
      <c r="E35" s="199" t="str">
        <f t="shared" si="3"/>
        <v>26*15</v>
      </c>
      <c r="F35" s="49">
        <v>500</v>
      </c>
      <c r="G35" s="48"/>
      <c r="H35" s="48"/>
      <c r="I35" s="784"/>
      <c r="J35" s="81">
        <f>+IF(SUM(K35:U35)&lt;&gt;$N$2,ROUND(IFERROR(VLOOKUP(D35,FCSTSDV!$C$2:$C$285,2,0),0)/STOCK!F35+0,0),0)</f>
        <v>0</v>
      </c>
      <c r="K35" s="92">
        <f t="array" ref="K35">+IFERROR(ROUND(INDEX(FCSTSDV!$D$2:$N$674,MATCH(STOCK!$D35,FCSTSDV!$C$2:$C$674,0),MATCH(STOCK!K$3,FCSTSDV!$D$1:$N$1,0))/STOCK!$F35,1),0)</f>
        <v>0</v>
      </c>
      <c r="L35" s="92">
        <f t="array" ref="L35">+IFERROR(ROUND(INDEX(FCSTSDV!$D$2:$N$674,MATCH(STOCK!$D35,FCSTSDV!$C$2:$C$674,0),MATCH(STOCK!L$3,FCSTSDV!$D$1:$N$1,0))/STOCK!$F35,1),0)</f>
        <v>0</v>
      </c>
      <c r="M35" s="92">
        <f t="array" ref="M35">+IFERROR(ROUND(INDEX(FCSTSDV!$D$2:$N$674,MATCH(STOCK!$D35,FCSTSDV!$C$2:$C$674,0),MATCH(STOCK!M$3,FCSTSDV!$D$1:$N$1,0))/STOCK!$F35,1),0)</f>
        <v>0</v>
      </c>
      <c r="N35" s="92">
        <f t="array" ref="N35">+IFERROR(ROUND(INDEX(FCSTSDV!$D$2:$N$674,MATCH(STOCK!$D35,FCSTSDV!$C$2:$C$674,0),MATCH(STOCK!N$3,FCSTSDV!$D$1:$N$1,0))/STOCK!$F35,1),0)</f>
        <v>0</v>
      </c>
      <c r="O35" s="92">
        <f t="array" ref="O35">+IFERROR(ROUND(INDEX(FCSTSDV!$D$2:$N$674,MATCH(STOCK!$D35,FCSTSDV!$C$2:$C$674,0),MATCH(STOCK!O$3,FCSTSDV!$D$1:$N$1,0))/STOCK!$F35,1),0)</f>
        <v>0</v>
      </c>
      <c r="P35" s="92">
        <f t="array" ref="P35">+IFERROR(ROUND(INDEX(FCSTSDV!$D$2:$N$674,MATCH(STOCK!$D35,FCSTSDV!$C$2:$C$674,0),MATCH(STOCK!P$3,FCSTSDV!$D$1:$N$1,0))/STOCK!$F35,1),0)</f>
        <v>0</v>
      </c>
      <c r="Q35" s="92">
        <f t="array" ref="Q35">+IFERROR(ROUND(INDEX(FCSTSDV!$D$2:$N$674,MATCH(STOCK!$D35,FCSTSDV!$C$2:$C$674,0),MATCH(STOCK!Q$3,FCSTSDV!$D$1:$N$1,0))/STOCK!$F35,1),0)</f>
        <v>0</v>
      </c>
      <c r="R35" s="92">
        <f t="array" ref="R35">+IFERROR(ROUND(INDEX(FCSTSDV!$D$2:$N$674,MATCH(STOCK!$D35,FCSTSDV!$C$2:$C$674,0),MATCH(STOCK!R$3,FCSTSDV!$D$1:$N$1,0))/STOCK!$F35,1),0)</f>
        <v>0</v>
      </c>
      <c r="S35" s="92">
        <f t="array" ref="S35">+IFERROR(ROUND(INDEX(FCSTSDV!$D$2:$N$674,MATCH(STOCK!$D35,FCSTSDV!$C$2:$C$674,0),MATCH(STOCK!S$3,FCSTSDV!$D$1:$N$1,0))/STOCK!$F35,1),0)</f>
        <v>0</v>
      </c>
      <c r="T35" s="92">
        <f t="array" ref="T35">+IFERROR(ROUND(INDEX(FCSTSDV!$D$2:$N$674,MATCH(STOCK!$D35,FCSTSDV!$C$2:$C$674,0),MATCH(STOCK!T$3,FCSTSDV!$D$1:$N$1,0))/STOCK!$F35,1),0)</f>
        <v>0</v>
      </c>
      <c r="U35" s="92">
        <f t="array" ref="U35">+IFERROR(ROUND(INDEX(FCSTSDV!$D$2:$N$674,MATCH(STOCK!$D35,FCSTSDV!$C$2:$C$674,0),MATCH(STOCK!U$3,FCSTSDV!$D$1:$N$1,0))/STOCK!$F35,1),0)</f>
        <v>0</v>
      </c>
      <c r="V35" s="92">
        <f t="array" ref="V35">+IFERROR(ROUND(INDEX(FCSTSDV!$D$2:$N$674,MATCH(STOCK!$D35,FCSTSDV!$C$2:$C$674,0),MATCH(STOCK!V$3,FCSTSDV!$D$1:$N$1,0))/STOCK!$F35,1),0)</f>
        <v>0</v>
      </c>
      <c r="W35" s="92">
        <f t="array" ref="W35">+IFERROR(ROUND(INDEX(FCSTSDV!$D$2:$N$674,MATCH(STOCK!$D35,FCSTSDV!$C$2:$C$674,0),MATCH(STOCK!W$3,FCSTSDV!$D$1:$N$1,0))/STOCK!$F35,1),0)</f>
        <v>0</v>
      </c>
      <c r="X35" s="92">
        <f t="array" ref="X35">+IFERROR(ROUND(INDEX(FCSTSDV!$D$2:$N$674,MATCH(STOCK!$D35,FCSTSDV!$C$2:$C$674,0),MATCH(STOCK!X$3,FCSTSDV!$D$1:$N$1,0))/STOCK!$F35,1),0)</f>
        <v>0</v>
      </c>
      <c r="Y35" s="92">
        <f t="array" ref="Y35">+IFERROR(ROUND(INDEX(FCSTSDV!$D$2:$N$674,MATCH(STOCK!$D35,FCSTSDV!$C$2:$C$674,0),MATCH(STOCK!Y$3,FCSTSDV!$D$1:$N$1,0))/STOCK!$F35,1),0)</f>
        <v>0</v>
      </c>
      <c r="Z35" s="92">
        <f t="array" ref="Z35">+IFERROR(ROUND(INDEX(FCSTSDV!$D$2:$N$674,MATCH(STOCK!$D35,FCSTSDV!$C$2:$C$674,0),MATCH(STOCK!Z$3,FCSTSDV!$D$1:$N$1,0))/STOCK!$F35,1),0)</f>
        <v>0</v>
      </c>
      <c r="AA35" s="92">
        <f t="array" ref="AA35">+IFERROR(ROUND(INDEX(FCSTSDV!$D$2:$N$674,MATCH(STOCK!$D35,FCSTSDV!$C$2:$C$674,0),MATCH(STOCK!AA$3,FCSTSDV!$D$1:$N$1,0))/STOCK!$F35,1),0)</f>
        <v>0</v>
      </c>
      <c r="AB35" s="92">
        <f t="array" ref="AB35">+IFERROR(ROUND(INDEX(FCSTSDV!$D$2:$N$674,MATCH(STOCK!$D35,FCSTSDV!$C$2:$C$674,0),MATCH(STOCK!AB$3,FCSTSDV!$D$1:$N$1,0))/STOCK!$F35,1),0)</f>
        <v>0</v>
      </c>
      <c r="AC35" s="92">
        <f t="array" ref="AC35">+IFERROR(ROUND(INDEX(FCSTSDV!$D$2:$N$674,MATCH(STOCK!$D35,FCSTSDV!$C$2:$C$674,0),MATCH(STOCK!AC$3,FCSTSDV!$D$1:$N$1,0))/STOCK!$F35,1),0)</f>
        <v>0</v>
      </c>
    </row>
    <row r="36" spans="1:29" ht="20.100000000000001" customHeight="1">
      <c r="A36" s="813"/>
      <c r="B36" s="795"/>
      <c r="C36" s="57"/>
      <c r="D36" s="46" t="s">
        <v>51</v>
      </c>
      <c r="E36" s="199" t="str">
        <f t="shared" si="3"/>
        <v>26*15</v>
      </c>
      <c r="F36" s="49">
        <v>500</v>
      </c>
      <c r="G36" s="48"/>
      <c r="H36" s="48"/>
      <c r="I36" s="784"/>
      <c r="J36" s="81">
        <f>+IF(SUM(K36:U36)&lt;&gt;$N$2,ROUND(IFERROR(VLOOKUP(D36,FCSTSDV!$C$2:$C$285,2,0),0)/STOCK!F36+0,0),0)</f>
        <v>0</v>
      </c>
      <c r="K36" s="92">
        <f t="array" ref="K36">+IFERROR(ROUND(INDEX(FCSTSDV!$D$2:$N$674,MATCH(STOCK!$D36,FCSTSDV!$C$2:$C$674,0),MATCH(STOCK!K$3,FCSTSDV!$D$1:$N$1,0))/STOCK!$F36,1),0)</f>
        <v>0</v>
      </c>
      <c r="L36" s="92">
        <f t="array" ref="L36">+IFERROR(ROUND(INDEX(FCSTSDV!$D$2:$N$674,MATCH(STOCK!$D36,FCSTSDV!$C$2:$C$674,0),MATCH(STOCK!L$3,FCSTSDV!$D$1:$N$1,0))/STOCK!$F36,1),0)</f>
        <v>0</v>
      </c>
      <c r="M36" s="92">
        <f t="array" ref="M36">+IFERROR(ROUND(INDEX(FCSTSDV!$D$2:$N$674,MATCH(STOCK!$D36,FCSTSDV!$C$2:$C$674,0),MATCH(STOCK!M$3,FCSTSDV!$D$1:$N$1,0))/STOCK!$F36,1),0)</f>
        <v>0</v>
      </c>
      <c r="N36" s="92">
        <f t="array" ref="N36">+IFERROR(ROUND(INDEX(FCSTSDV!$D$2:$N$674,MATCH(STOCK!$D36,FCSTSDV!$C$2:$C$674,0),MATCH(STOCK!N$3,FCSTSDV!$D$1:$N$1,0))/STOCK!$F36,1),0)</f>
        <v>0</v>
      </c>
      <c r="O36" s="92">
        <f t="array" ref="O36">+IFERROR(ROUND(INDEX(FCSTSDV!$D$2:$N$674,MATCH(STOCK!$D36,FCSTSDV!$C$2:$C$674,0),MATCH(STOCK!O$3,FCSTSDV!$D$1:$N$1,0))/STOCK!$F36,1),0)</f>
        <v>0</v>
      </c>
      <c r="P36" s="92">
        <f t="array" ref="P36">+IFERROR(ROUND(INDEX(FCSTSDV!$D$2:$N$674,MATCH(STOCK!$D36,FCSTSDV!$C$2:$C$674,0),MATCH(STOCK!P$3,FCSTSDV!$D$1:$N$1,0))/STOCK!$F36,1),0)</f>
        <v>0</v>
      </c>
      <c r="Q36" s="92">
        <f t="array" ref="Q36">+IFERROR(ROUND(INDEX(FCSTSDV!$D$2:$N$674,MATCH(STOCK!$D36,FCSTSDV!$C$2:$C$674,0),MATCH(STOCK!Q$3,FCSTSDV!$D$1:$N$1,0))/STOCK!$F36,1),0)</f>
        <v>0</v>
      </c>
      <c r="R36" s="92">
        <f t="array" ref="R36">+IFERROR(ROUND(INDEX(FCSTSDV!$D$2:$N$674,MATCH(STOCK!$D36,FCSTSDV!$C$2:$C$674,0),MATCH(STOCK!R$3,FCSTSDV!$D$1:$N$1,0))/STOCK!$F36,1),0)</f>
        <v>0</v>
      </c>
      <c r="S36" s="92">
        <f t="array" ref="S36">+IFERROR(ROUND(INDEX(FCSTSDV!$D$2:$N$674,MATCH(STOCK!$D36,FCSTSDV!$C$2:$C$674,0),MATCH(STOCK!S$3,FCSTSDV!$D$1:$N$1,0))/STOCK!$F36,1),0)</f>
        <v>0</v>
      </c>
      <c r="T36" s="92">
        <f t="array" ref="T36">+IFERROR(ROUND(INDEX(FCSTSDV!$D$2:$N$674,MATCH(STOCK!$D36,FCSTSDV!$C$2:$C$674,0),MATCH(STOCK!T$3,FCSTSDV!$D$1:$N$1,0))/STOCK!$F36,1),0)</f>
        <v>0</v>
      </c>
      <c r="U36" s="92">
        <f t="array" ref="U36">+IFERROR(ROUND(INDEX(FCSTSDV!$D$2:$N$674,MATCH(STOCK!$D36,FCSTSDV!$C$2:$C$674,0),MATCH(STOCK!U$3,FCSTSDV!$D$1:$N$1,0))/STOCK!$F36,1),0)</f>
        <v>0</v>
      </c>
      <c r="V36" s="92">
        <f t="array" ref="V36">+IFERROR(ROUND(INDEX(FCSTSDV!$D$2:$N$674,MATCH(STOCK!$D36,FCSTSDV!$C$2:$C$674,0),MATCH(STOCK!V$3,FCSTSDV!$D$1:$N$1,0))/STOCK!$F36,1),0)</f>
        <v>0</v>
      </c>
      <c r="W36" s="92">
        <f t="array" ref="W36">+IFERROR(ROUND(INDEX(FCSTSDV!$D$2:$N$674,MATCH(STOCK!$D36,FCSTSDV!$C$2:$C$674,0),MATCH(STOCK!W$3,FCSTSDV!$D$1:$N$1,0))/STOCK!$F36,1),0)</f>
        <v>0</v>
      </c>
      <c r="X36" s="92">
        <f t="array" ref="X36">+IFERROR(ROUND(INDEX(FCSTSDV!$D$2:$N$674,MATCH(STOCK!$D36,FCSTSDV!$C$2:$C$674,0),MATCH(STOCK!X$3,FCSTSDV!$D$1:$N$1,0))/STOCK!$F36,1),0)</f>
        <v>0</v>
      </c>
      <c r="Y36" s="92">
        <f t="array" ref="Y36">+IFERROR(ROUND(INDEX(FCSTSDV!$D$2:$N$674,MATCH(STOCK!$D36,FCSTSDV!$C$2:$C$674,0),MATCH(STOCK!Y$3,FCSTSDV!$D$1:$N$1,0))/STOCK!$F36,1),0)</f>
        <v>0</v>
      </c>
      <c r="Z36" s="92">
        <f t="array" ref="Z36">+IFERROR(ROUND(INDEX(FCSTSDV!$D$2:$N$674,MATCH(STOCK!$D36,FCSTSDV!$C$2:$C$674,0),MATCH(STOCK!Z$3,FCSTSDV!$D$1:$N$1,0))/STOCK!$F36,1),0)</f>
        <v>0</v>
      </c>
      <c r="AA36" s="92">
        <f t="array" ref="AA36">+IFERROR(ROUND(INDEX(FCSTSDV!$D$2:$N$674,MATCH(STOCK!$D36,FCSTSDV!$C$2:$C$674,0),MATCH(STOCK!AA$3,FCSTSDV!$D$1:$N$1,0))/STOCK!$F36,1),0)</f>
        <v>0</v>
      </c>
      <c r="AB36" s="92">
        <f t="array" ref="AB36">+IFERROR(ROUND(INDEX(FCSTSDV!$D$2:$N$674,MATCH(STOCK!$D36,FCSTSDV!$C$2:$C$674,0),MATCH(STOCK!AB$3,FCSTSDV!$D$1:$N$1,0))/STOCK!$F36,1),0)</f>
        <v>0</v>
      </c>
      <c r="AC36" s="92">
        <f t="array" ref="AC36">+IFERROR(ROUND(INDEX(FCSTSDV!$D$2:$N$674,MATCH(STOCK!$D36,FCSTSDV!$C$2:$C$674,0),MATCH(STOCK!AC$3,FCSTSDV!$D$1:$N$1,0))/STOCK!$F36,1),0)</f>
        <v>0</v>
      </c>
    </row>
    <row r="37" spans="1:29" ht="20.100000000000001" customHeight="1">
      <c r="A37" s="813"/>
      <c r="B37" s="795"/>
      <c r="C37" s="57"/>
      <c r="D37" s="46" t="s">
        <v>52</v>
      </c>
      <c r="E37" s="199" t="str">
        <f t="shared" si="3"/>
        <v>26*15</v>
      </c>
      <c r="F37" s="49">
        <v>500</v>
      </c>
      <c r="G37" s="48"/>
      <c r="H37" s="48"/>
      <c r="I37" s="784"/>
      <c r="J37" s="81">
        <f>+IF(SUM(K37:U37)&lt;&gt;$N$2,ROUND(IFERROR(VLOOKUP(D37,FCSTSDV!$C$2:$C$285,2,0),0)/STOCK!F37+0,0),0)</f>
        <v>0</v>
      </c>
      <c r="K37" s="92">
        <f t="array" ref="K37">+IFERROR(ROUND(INDEX(FCSTSDV!$D$2:$N$674,MATCH(STOCK!$D37,FCSTSDV!$C$2:$C$674,0),MATCH(STOCK!K$3,FCSTSDV!$D$1:$N$1,0))/STOCK!$F37,1),0)</f>
        <v>0</v>
      </c>
      <c r="L37" s="92">
        <f t="array" ref="L37">+IFERROR(ROUND(INDEX(FCSTSDV!$D$2:$N$674,MATCH(STOCK!$D37,FCSTSDV!$C$2:$C$674,0),MATCH(STOCK!L$3,FCSTSDV!$D$1:$N$1,0))/STOCK!$F37,1),0)</f>
        <v>0</v>
      </c>
      <c r="M37" s="92">
        <f t="array" ref="M37">+IFERROR(ROUND(INDEX(FCSTSDV!$D$2:$N$674,MATCH(STOCK!$D37,FCSTSDV!$C$2:$C$674,0),MATCH(STOCK!M$3,FCSTSDV!$D$1:$N$1,0))/STOCK!$F37,1),0)</f>
        <v>0</v>
      </c>
      <c r="N37" s="92">
        <f t="array" ref="N37">+IFERROR(ROUND(INDEX(FCSTSDV!$D$2:$N$674,MATCH(STOCK!$D37,FCSTSDV!$C$2:$C$674,0),MATCH(STOCK!N$3,FCSTSDV!$D$1:$N$1,0))/STOCK!$F37,1),0)</f>
        <v>0</v>
      </c>
      <c r="O37" s="92">
        <f t="array" ref="O37">+IFERROR(ROUND(INDEX(FCSTSDV!$D$2:$N$674,MATCH(STOCK!$D37,FCSTSDV!$C$2:$C$674,0),MATCH(STOCK!O$3,FCSTSDV!$D$1:$N$1,0))/STOCK!$F37,1),0)</f>
        <v>0</v>
      </c>
      <c r="P37" s="92">
        <f t="array" ref="P37">+IFERROR(ROUND(INDEX(FCSTSDV!$D$2:$N$674,MATCH(STOCK!$D37,FCSTSDV!$C$2:$C$674,0),MATCH(STOCK!P$3,FCSTSDV!$D$1:$N$1,0))/STOCK!$F37,1),0)</f>
        <v>0</v>
      </c>
      <c r="Q37" s="92">
        <f t="array" ref="Q37">+IFERROR(ROUND(INDEX(FCSTSDV!$D$2:$N$674,MATCH(STOCK!$D37,FCSTSDV!$C$2:$C$674,0),MATCH(STOCK!Q$3,FCSTSDV!$D$1:$N$1,0))/STOCK!$F37,1),0)</f>
        <v>0</v>
      </c>
      <c r="R37" s="92">
        <f t="array" ref="R37">+IFERROR(ROUND(INDEX(FCSTSDV!$D$2:$N$674,MATCH(STOCK!$D37,FCSTSDV!$C$2:$C$674,0),MATCH(STOCK!R$3,FCSTSDV!$D$1:$N$1,0))/STOCK!$F37,1),0)</f>
        <v>0</v>
      </c>
      <c r="S37" s="92">
        <f t="array" ref="S37">+IFERROR(ROUND(INDEX(FCSTSDV!$D$2:$N$674,MATCH(STOCK!$D37,FCSTSDV!$C$2:$C$674,0),MATCH(STOCK!S$3,FCSTSDV!$D$1:$N$1,0))/STOCK!$F37,1),0)</f>
        <v>0</v>
      </c>
      <c r="T37" s="92">
        <f t="array" ref="T37">+IFERROR(ROUND(INDEX(FCSTSDV!$D$2:$N$674,MATCH(STOCK!$D37,FCSTSDV!$C$2:$C$674,0),MATCH(STOCK!T$3,FCSTSDV!$D$1:$N$1,0))/STOCK!$F37,1),0)</f>
        <v>0</v>
      </c>
      <c r="U37" s="92">
        <f t="array" ref="U37">+IFERROR(ROUND(INDEX(FCSTSDV!$D$2:$N$674,MATCH(STOCK!$D37,FCSTSDV!$C$2:$C$674,0),MATCH(STOCK!U$3,FCSTSDV!$D$1:$N$1,0))/STOCK!$F37,1),0)</f>
        <v>0</v>
      </c>
      <c r="V37" s="92">
        <f t="array" ref="V37">+IFERROR(ROUND(INDEX(FCSTSDV!$D$2:$N$674,MATCH(STOCK!$D37,FCSTSDV!$C$2:$C$674,0),MATCH(STOCK!V$3,FCSTSDV!$D$1:$N$1,0))/STOCK!$F37,1),0)</f>
        <v>0</v>
      </c>
      <c r="W37" s="92">
        <f t="array" ref="W37">+IFERROR(ROUND(INDEX(FCSTSDV!$D$2:$N$674,MATCH(STOCK!$D37,FCSTSDV!$C$2:$C$674,0),MATCH(STOCK!W$3,FCSTSDV!$D$1:$N$1,0))/STOCK!$F37,1),0)</f>
        <v>0</v>
      </c>
      <c r="X37" s="92">
        <f t="array" ref="X37">+IFERROR(ROUND(INDEX(FCSTSDV!$D$2:$N$674,MATCH(STOCK!$D37,FCSTSDV!$C$2:$C$674,0),MATCH(STOCK!X$3,FCSTSDV!$D$1:$N$1,0))/STOCK!$F37,1),0)</f>
        <v>0</v>
      </c>
      <c r="Y37" s="92">
        <f t="array" ref="Y37">+IFERROR(ROUND(INDEX(FCSTSDV!$D$2:$N$674,MATCH(STOCK!$D37,FCSTSDV!$C$2:$C$674,0),MATCH(STOCK!Y$3,FCSTSDV!$D$1:$N$1,0))/STOCK!$F37,1),0)</f>
        <v>0</v>
      </c>
      <c r="Z37" s="92">
        <f t="array" ref="Z37">+IFERROR(ROUND(INDEX(FCSTSDV!$D$2:$N$674,MATCH(STOCK!$D37,FCSTSDV!$C$2:$C$674,0),MATCH(STOCK!Z$3,FCSTSDV!$D$1:$N$1,0))/STOCK!$F37,1),0)</f>
        <v>0</v>
      </c>
      <c r="AA37" s="92">
        <f t="array" ref="AA37">+IFERROR(ROUND(INDEX(FCSTSDV!$D$2:$N$674,MATCH(STOCK!$D37,FCSTSDV!$C$2:$C$674,0),MATCH(STOCK!AA$3,FCSTSDV!$D$1:$N$1,0))/STOCK!$F37,1),0)</f>
        <v>0</v>
      </c>
      <c r="AB37" s="92">
        <f t="array" ref="AB37">+IFERROR(ROUND(INDEX(FCSTSDV!$D$2:$N$674,MATCH(STOCK!$D37,FCSTSDV!$C$2:$C$674,0),MATCH(STOCK!AB$3,FCSTSDV!$D$1:$N$1,0))/STOCK!$F37,1),0)</f>
        <v>0</v>
      </c>
      <c r="AC37" s="92">
        <f t="array" ref="AC37">+IFERROR(ROUND(INDEX(FCSTSDV!$D$2:$N$674,MATCH(STOCK!$D37,FCSTSDV!$C$2:$C$674,0),MATCH(STOCK!AC$3,FCSTSDV!$D$1:$N$1,0))/STOCK!$F37,1),0)</f>
        <v>0</v>
      </c>
    </row>
    <row r="38" spans="1:29" ht="20.100000000000001" customHeight="1">
      <c r="A38" s="813"/>
      <c r="B38" s="795"/>
      <c r="C38" s="57"/>
      <c r="D38" s="46" t="s">
        <v>53</v>
      </c>
      <c r="E38" s="199" t="str">
        <f t="shared" si="3"/>
        <v>26*15</v>
      </c>
      <c r="F38" s="49">
        <v>500</v>
      </c>
      <c r="G38" s="48"/>
      <c r="H38" s="48"/>
      <c r="I38" s="784"/>
      <c r="J38" s="81">
        <f>+IF(SUM(V38:Y38)&lt;&gt;$N$2,ROUND(IFERROR(VLOOKUP(D38,FCSTSDV!$C$2:$C$285,2,0),0)/STOCK!F38+0,0),0)</f>
        <v>0</v>
      </c>
      <c r="K38" s="92">
        <f t="array" ref="K38">+IFERROR(ROUND(INDEX(FCSTSDV!$D$2:$N$674,MATCH(STOCK!$D38,FCSTSDV!$C$2:$C$674,0),MATCH(STOCK!K$3,FCSTSDV!$D$1:$N$1,0))/STOCK!$F38,1),0)</f>
        <v>0</v>
      </c>
      <c r="L38" s="92">
        <f t="array" ref="L38">+IFERROR(ROUND(INDEX(FCSTSDV!$D$2:$N$674,MATCH(STOCK!$D38,FCSTSDV!$C$2:$C$674,0),MATCH(STOCK!L$3,FCSTSDV!$D$1:$N$1,0))/STOCK!$F38,1),0)</f>
        <v>0</v>
      </c>
      <c r="M38" s="92">
        <f t="array" ref="M38">+IFERROR(ROUND(INDEX(FCSTSDV!$D$2:$N$674,MATCH(STOCK!$D38,FCSTSDV!$C$2:$C$674,0),MATCH(STOCK!M$3,FCSTSDV!$D$1:$N$1,0))/STOCK!$F38,1),0)</f>
        <v>0</v>
      </c>
      <c r="N38" s="92">
        <f t="array" ref="N38">+IFERROR(ROUND(INDEX(FCSTSDV!$D$2:$N$674,MATCH(STOCK!$D38,FCSTSDV!$C$2:$C$674,0),MATCH(STOCK!N$3,FCSTSDV!$D$1:$N$1,0))/STOCK!$F38,1),0)</f>
        <v>0</v>
      </c>
      <c r="O38" s="92">
        <f t="array" ref="O38">+IFERROR(ROUND(INDEX(FCSTSDV!$D$2:$N$674,MATCH(STOCK!$D38,FCSTSDV!$C$2:$C$674,0),MATCH(STOCK!O$3,FCSTSDV!$D$1:$N$1,0))/STOCK!$F38,1),0)</f>
        <v>0</v>
      </c>
      <c r="P38" s="92">
        <f t="array" ref="P38">+IFERROR(ROUND(INDEX(FCSTSDV!$D$2:$N$674,MATCH(STOCK!$D38,FCSTSDV!$C$2:$C$674,0),MATCH(STOCK!P$3,FCSTSDV!$D$1:$N$1,0))/STOCK!$F38,1),0)</f>
        <v>0</v>
      </c>
      <c r="Q38" s="92">
        <f t="array" ref="Q38">+IFERROR(ROUND(INDEX(FCSTSDV!$D$2:$N$674,MATCH(STOCK!$D38,FCSTSDV!$C$2:$C$674,0),MATCH(STOCK!Q$3,FCSTSDV!$D$1:$N$1,0))/STOCK!$F38,1),0)</f>
        <v>0</v>
      </c>
      <c r="R38" s="92">
        <f t="array" ref="R38">+IFERROR(ROUND(INDEX(FCSTSDV!$D$2:$N$674,MATCH(STOCK!$D38,FCSTSDV!$C$2:$C$674,0),MATCH(STOCK!R$3,FCSTSDV!$D$1:$N$1,0))/STOCK!$F38,1),0)</f>
        <v>0</v>
      </c>
      <c r="S38" s="92">
        <f t="array" ref="S38">+IFERROR(ROUND(INDEX(FCSTSDV!$D$2:$N$674,MATCH(STOCK!$D38,FCSTSDV!$C$2:$C$674,0),MATCH(STOCK!S$3,FCSTSDV!$D$1:$N$1,0))/STOCK!$F38,1),0)</f>
        <v>0</v>
      </c>
      <c r="T38" s="92">
        <f t="array" ref="T38">+IFERROR(ROUND(INDEX(FCSTSDV!$D$2:$N$674,MATCH(STOCK!$D38,FCSTSDV!$C$2:$C$674,0),MATCH(STOCK!T$3,FCSTSDV!$D$1:$N$1,0))/STOCK!$F38,1),0)</f>
        <v>0</v>
      </c>
      <c r="U38" s="92">
        <f t="array" ref="U38">+IFERROR(ROUND(INDEX(FCSTSDV!$D$2:$N$674,MATCH(STOCK!$D38,FCSTSDV!$C$2:$C$674,0),MATCH(STOCK!U$3,FCSTSDV!$D$1:$N$1,0))/STOCK!$F38,1),0)</f>
        <v>0</v>
      </c>
      <c r="V38" s="92">
        <f t="array" ref="V38">+IFERROR(ROUND(INDEX(FCSTSDV!$D$2:$N$674,MATCH(STOCK!$D38,FCSTSDV!$C$2:$C$674,0),MATCH(STOCK!V$3,FCSTSDV!$D$1:$N$1,0))/STOCK!$F38,1),0)</f>
        <v>0</v>
      </c>
      <c r="W38" s="92">
        <f t="array" ref="W38">+IFERROR(ROUND(INDEX(FCSTSDV!$D$2:$N$674,MATCH(STOCK!$D38,FCSTSDV!$C$2:$C$674,0),MATCH(STOCK!W$3,FCSTSDV!$D$1:$N$1,0))/STOCK!$F38,1),0)</f>
        <v>0</v>
      </c>
      <c r="X38" s="92">
        <f t="array" ref="X38">+IFERROR(ROUND(INDEX(FCSTSDV!$D$2:$N$674,MATCH(STOCK!$D38,FCSTSDV!$C$2:$C$674,0),MATCH(STOCK!X$3,FCSTSDV!$D$1:$N$1,0))/STOCK!$F38,1),0)</f>
        <v>0</v>
      </c>
      <c r="Y38" s="92">
        <f t="array" ref="Y38">+IFERROR(ROUND(INDEX(FCSTSDV!$D$2:$N$674,MATCH(STOCK!$D38,FCSTSDV!$C$2:$C$674,0),MATCH(STOCK!Y$3,FCSTSDV!$D$1:$N$1,0))/STOCK!$F38,1),0)</f>
        <v>0</v>
      </c>
      <c r="Z38" s="92">
        <f t="array" ref="Z38">+IFERROR(ROUND(INDEX(FCSTSDV!$D$2:$N$674,MATCH(STOCK!$D38,FCSTSDV!$C$2:$C$674,0),MATCH(STOCK!Z$3,FCSTSDV!$D$1:$N$1,0))/STOCK!$F38,1),0)</f>
        <v>0</v>
      </c>
      <c r="AA38" s="92">
        <f t="array" ref="AA38">+IFERROR(ROUND(INDEX(FCSTSDV!$D$2:$N$674,MATCH(STOCK!$D38,FCSTSDV!$C$2:$C$674,0),MATCH(STOCK!AA$3,FCSTSDV!$D$1:$N$1,0))/STOCK!$F38,1),0)</f>
        <v>0</v>
      </c>
      <c r="AB38" s="92">
        <f t="array" ref="AB38">+IFERROR(ROUND(INDEX(FCSTSDV!$D$2:$N$674,MATCH(STOCK!$D38,FCSTSDV!$C$2:$C$674,0),MATCH(STOCK!AB$3,FCSTSDV!$D$1:$N$1,0))/STOCK!$F38,1),0)</f>
        <v>0</v>
      </c>
      <c r="AC38" s="92">
        <f t="array" ref="AC38">+IFERROR(ROUND(INDEX(FCSTSDV!$D$2:$N$674,MATCH(STOCK!$D38,FCSTSDV!$C$2:$C$674,0),MATCH(STOCK!AC$3,FCSTSDV!$D$1:$N$1,0))/STOCK!$F38,1),0)</f>
        <v>0</v>
      </c>
    </row>
    <row r="39" spans="1:29" ht="20.100000000000001" customHeight="1">
      <c r="A39" s="813"/>
      <c r="B39" s="795"/>
      <c r="C39" s="57"/>
      <c r="D39" s="46" t="s">
        <v>54</v>
      </c>
      <c r="E39" s="199" t="e">
        <f>+#REF!</f>
        <v>#REF!</v>
      </c>
      <c r="F39" s="49">
        <v>500</v>
      </c>
      <c r="G39" s="48"/>
      <c r="H39" s="48"/>
      <c r="I39" s="784"/>
      <c r="J39" s="81">
        <f>+IF(SUM(K39:U39)&lt;&gt;$N$2,ROUND(IFERROR(VLOOKUP(D39,FCSTSDV!$C$2:$C$285,2,0),0)/STOCK!F39+0,0),0)</f>
        <v>0</v>
      </c>
      <c r="K39" s="92">
        <f t="array" ref="K39">+IFERROR(ROUND(INDEX(FCSTSDV!$D$2:$N$674,MATCH(STOCK!$D39,FCSTSDV!$C$2:$C$674,0),MATCH(STOCK!K$3,FCSTSDV!$D$1:$N$1,0))/STOCK!$F39,1),0)</f>
        <v>0</v>
      </c>
      <c r="L39" s="92">
        <f t="array" ref="L39">+IFERROR(ROUND(INDEX(FCSTSDV!$D$2:$N$674,MATCH(STOCK!$D39,FCSTSDV!$C$2:$C$674,0),MATCH(STOCK!L$3,FCSTSDV!$D$1:$N$1,0))/STOCK!$F39,1),0)</f>
        <v>0</v>
      </c>
      <c r="M39" s="92">
        <f t="array" ref="M39">+IFERROR(ROUND(INDEX(FCSTSDV!$D$2:$N$674,MATCH(STOCK!$D39,FCSTSDV!$C$2:$C$674,0),MATCH(STOCK!M$3,FCSTSDV!$D$1:$N$1,0))/STOCK!$F39,1),0)</f>
        <v>0</v>
      </c>
      <c r="N39" s="92">
        <f t="array" ref="N39">+IFERROR(ROUND(INDEX(FCSTSDV!$D$2:$N$674,MATCH(STOCK!$D39,FCSTSDV!$C$2:$C$674,0),MATCH(STOCK!N$3,FCSTSDV!$D$1:$N$1,0))/STOCK!$F39,1),0)</f>
        <v>0</v>
      </c>
      <c r="O39" s="92">
        <f t="array" ref="O39">+IFERROR(ROUND(INDEX(FCSTSDV!$D$2:$N$674,MATCH(STOCK!$D39,FCSTSDV!$C$2:$C$674,0),MATCH(STOCK!O$3,FCSTSDV!$D$1:$N$1,0))/STOCK!$F39,1),0)</f>
        <v>0</v>
      </c>
      <c r="P39" s="92">
        <f t="array" ref="P39">+IFERROR(ROUND(INDEX(FCSTSDV!$D$2:$N$674,MATCH(STOCK!$D39,FCSTSDV!$C$2:$C$674,0),MATCH(STOCK!P$3,FCSTSDV!$D$1:$N$1,0))/STOCK!$F39,1),0)</f>
        <v>0</v>
      </c>
      <c r="Q39" s="92">
        <f t="array" ref="Q39">+IFERROR(ROUND(INDEX(FCSTSDV!$D$2:$N$674,MATCH(STOCK!$D39,FCSTSDV!$C$2:$C$674,0),MATCH(STOCK!Q$3,FCSTSDV!$D$1:$N$1,0))/STOCK!$F39,1),0)</f>
        <v>0</v>
      </c>
      <c r="R39" s="92">
        <f t="array" ref="R39">+IFERROR(ROUND(INDEX(FCSTSDV!$D$2:$N$674,MATCH(STOCK!$D39,FCSTSDV!$C$2:$C$674,0),MATCH(STOCK!R$3,FCSTSDV!$D$1:$N$1,0))/STOCK!$F39,1),0)</f>
        <v>0</v>
      </c>
      <c r="S39" s="92">
        <f t="array" ref="S39">+IFERROR(ROUND(INDEX(FCSTSDV!$D$2:$N$674,MATCH(STOCK!$D39,FCSTSDV!$C$2:$C$674,0),MATCH(STOCK!S$3,FCSTSDV!$D$1:$N$1,0))/STOCK!$F39,1),0)</f>
        <v>0</v>
      </c>
      <c r="T39" s="92">
        <f t="array" ref="T39">+IFERROR(ROUND(INDEX(FCSTSDV!$D$2:$N$674,MATCH(STOCK!$D39,FCSTSDV!$C$2:$C$674,0),MATCH(STOCK!T$3,FCSTSDV!$D$1:$N$1,0))/STOCK!$F39,1),0)</f>
        <v>0</v>
      </c>
      <c r="U39" s="92">
        <f t="array" ref="U39">+IFERROR(ROUND(INDEX(FCSTSDV!$D$2:$N$674,MATCH(STOCK!$D39,FCSTSDV!$C$2:$C$674,0),MATCH(STOCK!U$3,FCSTSDV!$D$1:$N$1,0))/STOCK!$F39,1),0)</f>
        <v>0</v>
      </c>
      <c r="V39" s="92">
        <f t="array" ref="V39">+IFERROR(ROUND(INDEX(FCSTSDV!$D$2:$N$674,MATCH(STOCK!$D39,FCSTSDV!$C$2:$C$674,0),MATCH(STOCK!V$3,FCSTSDV!$D$1:$N$1,0))/STOCK!$F39,1),0)</f>
        <v>0</v>
      </c>
      <c r="W39" s="92">
        <f t="array" ref="W39">+IFERROR(ROUND(INDEX(FCSTSDV!$D$2:$N$674,MATCH(STOCK!$D39,FCSTSDV!$C$2:$C$674,0),MATCH(STOCK!W$3,FCSTSDV!$D$1:$N$1,0))/STOCK!$F39,1),0)</f>
        <v>0</v>
      </c>
      <c r="X39" s="92">
        <f t="array" ref="X39">+IFERROR(ROUND(INDEX(FCSTSDV!$D$2:$N$674,MATCH(STOCK!$D39,FCSTSDV!$C$2:$C$674,0),MATCH(STOCK!X$3,FCSTSDV!$D$1:$N$1,0))/STOCK!$F39,1),0)</f>
        <v>0</v>
      </c>
      <c r="Y39" s="92">
        <f t="array" ref="Y39">+IFERROR(ROUND(INDEX(FCSTSDV!$D$2:$N$674,MATCH(STOCK!$D39,FCSTSDV!$C$2:$C$674,0),MATCH(STOCK!Y$3,FCSTSDV!$D$1:$N$1,0))/STOCK!$F39,1),0)</f>
        <v>0</v>
      </c>
      <c r="Z39" s="92">
        <f t="array" ref="Z39">+IFERROR(ROUND(INDEX(FCSTSDV!$D$2:$N$674,MATCH(STOCK!$D39,FCSTSDV!$C$2:$C$674,0),MATCH(STOCK!Z$3,FCSTSDV!$D$1:$N$1,0))/STOCK!$F39,1),0)</f>
        <v>0</v>
      </c>
      <c r="AA39" s="92">
        <f t="array" ref="AA39">+IFERROR(ROUND(INDEX(FCSTSDV!$D$2:$N$674,MATCH(STOCK!$D39,FCSTSDV!$C$2:$C$674,0),MATCH(STOCK!AA$3,FCSTSDV!$D$1:$N$1,0))/STOCK!$F39,1),0)</f>
        <v>0</v>
      </c>
      <c r="AB39" s="92">
        <f t="array" ref="AB39">+IFERROR(ROUND(INDEX(FCSTSDV!$D$2:$N$674,MATCH(STOCK!$D39,FCSTSDV!$C$2:$C$674,0),MATCH(STOCK!AB$3,FCSTSDV!$D$1:$N$1,0))/STOCK!$F39,1),0)</f>
        <v>0</v>
      </c>
      <c r="AC39" s="92">
        <f t="array" ref="AC39">+IFERROR(ROUND(INDEX(FCSTSDV!$D$2:$N$674,MATCH(STOCK!$D39,FCSTSDV!$C$2:$C$674,0),MATCH(STOCK!AC$3,FCSTSDV!$D$1:$N$1,0))/STOCK!$F39,1),0)</f>
        <v>0</v>
      </c>
    </row>
    <row r="40" spans="1:29" ht="20.100000000000001" customHeight="1">
      <c r="A40" s="813"/>
      <c r="B40" s="795"/>
      <c r="C40" s="57"/>
      <c r="D40" s="46" t="s">
        <v>55</v>
      </c>
      <c r="E40" s="199" t="e">
        <f t="shared" si="3"/>
        <v>#REF!</v>
      </c>
      <c r="F40" s="49">
        <v>500</v>
      </c>
      <c r="G40" s="48"/>
      <c r="H40" s="48"/>
      <c r="I40" s="784"/>
      <c r="J40" s="81">
        <f>+IF(SUM(K40:U40)&lt;&gt;$N$2,ROUND(IFERROR(VLOOKUP(D40,FCSTSDV!$C$2:$C$285,2,0),0)/STOCK!F40+0,0),0)</f>
        <v>0</v>
      </c>
      <c r="K40" s="92">
        <f t="array" ref="K40">+IFERROR(ROUND(INDEX(FCSTSDV!$D$2:$N$674,MATCH(STOCK!$D40,FCSTSDV!$C$2:$C$674,0),MATCH(STOCK!K$3,FCSTSDV!$D$1:$N$1,0))/STOCK!$F40,1),0)</f>
        <v>0</v>
      </c>
      <c r="L40" s="92">
        <f t="array" ref="L40">+IFERROR(ROUND(INDEX(FCSTSDV!$D$2:$N$674,MATCH(STOCK!$D40,FCSTSDV!$C$2:$C$674,0),MATCH(STOCK!L$3,FCSTSDV!$D$1:$N$1,0))/STOCK!$F40,1),0)</f>
        <v>0</v>
      </c>
      <c r="M40" s="92">
        <f t="array" ref="M40">+IFERROR(ROUND(INDEX(FCSTSDV!$D$2:$N$674,MATCH(STOCK!$D40,FCSTSDV!$C$2:$C$674,0),MATCH(STOCK!M$3,FCSTSDV!$D$1:$N$1,0))/STOCK!$F40,1),0)</f>
        <v>0</v>
      </c>
      <c r="N40" s="92">
        <f t="array" ref="N40">+IFERROR(ROUND(INDEX(FCSTSDV!$D$2:$N$674,MATCH(STOCK!$D40,FCSTSDV!$C$2:$C$674,0),MATCH(STOCK!N$3,FCSTSDV!$D$1:$N$1,0))/STOCK!$F40,1),0)</f>
        <v>0</v>
      </c>
      <c r="O40" s="92">
        <f t="array" ref="O40">+IFERROR(ROUND(INDEX(FCSTSDV!$D$2:$N$674,MATCH(STOCK!$D40,FCSTSDV!$C$2:$C$674,0),MATCH(STOCK!O$3,FCSTSDV!$D$1:$N$1,0))/STOCK!$F40,1),0)</f>
        <v>0</v>
      </c>
      <c r="P40" s="92">
        <f t="array" ref="P40">+IFERROR(ROUND(INDEX(FCSTSDV!$D$2:$N$674,MATCH(STOCK!$D40,FCSTSDV!$C$2:$C$674,0),MATCH(STOCK!P$3,FCSTSDV!$D$1:$N$1,0))/STOCK!$F40,1),0)</f>
        <v>0</v>
      </c>
      <c r="Q40" s="92">
        <f t="array" ref="Q40">+IFERROR(ROUND(INDEX(FCSTSDV!$D$2:$N$674,MATCH(STOCK!$D40,FCSTSDV!$C$2:$C$674,0),MATCH(STOCK!Q$3,FCSTSDV!$D$1:$N$1,0))/STOCK!$F40,1),0)</f>
        <v>0</v>
      </c>
      <c r="R40" s="92">
        <f t="array" ref="R40">+IFERROR(ROUND(INDEX(FCSTSDV!$D$2:$N$674,MATCH(STOCK!$D40,FCSTSDV!$C$2:$C$674,0),MATCH(STOCK!R$3,FCSTSDV!$D$1:$N$1,0))/STOCK!$F40,1),0)</f>
        <v>0</v>
      </c>
      <c r="S40" s="92">
        <f t="array" ref="S40">+IFERROR(ROUND(INDEX(FCSTSDV!$D$2:$N$674,MATCH(STOCK!$D40,FCSTSDV!$C$2:$C$674,0),MATCH(STOCK!S$3,FCSTSDV!$D$1:$N$1,0))/STOCK!$F40,1),0)</f>
        <v>0</v>
      </c>
      <c r="T40" s="92">
        <f t="array" ref="T40">+IFERROR(ROUND(INDEX(FCSTSDV!$D$2:$N$674,MATCH(STOCK!$D40,FCSTSDV!$C$2:$C$674,0),MATCH(STOCK!T$3,FCSTSDV!$D$1:$N$1,0))/STOCK!$F40,1),0)</f>
        <v>0</v>
      </c>
      <c r="U40" s="92">
        <f t="array" ref="U40">+IFERROR(ROUND(INDEX(FCSTSDV!$D$2:$N$674,MATCH(STOCK!$D40,FCSTSDV!$C$2:$C$674,0),MATCH(STOCK!U$3,FCSTSDV!$D$1:$N$1,0))/STOCK!$F40,1),0)</f>
        <v>0</v>
      </c>
      <c r="V40" s="92">
        <f t="array" ref="V40">+IFERROR(ROUND(INDEX(FCSTSDV!$D$2:$N$674,MATCH(STOCK!$D40,FCSTSDV!$C$2:$C$674,0),MATCH(STOCK!V$3,FCSTSDV!$D$1:$N$1,0))/STOCK!$F40,1),0)</f>
        <v>0</v>
      </c>
      <c r="W40" s="92">
        <f t="array" ref="W40">+IFERROR(ROUND(INDEX(FCSTSDV!$D$2:$N$674,MATCH(STOCK!$D40,FCSTSDV!$C$2:$C$674,0),MATCH(STOCK!W$3,FCSTSDV!$D$1:$N$1,0))/STOCK!$F40,1),0)</f>
        <v>0</v>
      </c>
      <c r="X40" s="92">
        <f t="array" ref="X40">+IFERROR(ROUND(INDEX(FCSTSDV!$D$2:$N$674,MATCH(STOCK!$D40,FCSTSDV!$C$2:$C$674,0),MATCH(STOCK!X$3,FCSTSDV!$D$1:$N$1,0))/STOCK!$F40,1),0)</f>
        <v>0</v>
      </c>
      <c r="Y40" s="92">
        <f t="array" ref="Y40">+IFERROR(ROUND(INDEX(FCSTSDV!$D$2:$N$674,MATCH(STOCK!$D40,FCSTSDV!$C$2:$C$674,0),MATCH(STOCK!Y$3,FCSTSDV!$D$1:$N$1,0))/STOCK!$F40,1),0)</f>
        <v>0</v>
      </c>
      <c r="Z40" s="92">
        <f t="array" ref="Z40">+IFERROR(ROUND(INDEX(FCSTSDV!$D$2:$N$674,MATCH(STOCK!$D40,FCSTSDV!$C$2:$C$674,0),MATCH(STOCK!Z$3,FCSTSDV!$D$1:$N$1,0))/STOCK!$F40,1),0)</f>
        <v>0</v>
      </c>
      <c r="AA40" s="92">
        <f t="array" ref="AA40">+IFERROR(ROUND(INDEX(FCSTSDV!$D$2:$N$674,MATCH(STOCK!$D40,FCSTSDV!$C$2:$C$674,0),MATCH(STOCK!AA$3,FCSTSDV!$D$1:$N$1,0))/STOCK!$F40,1),0)</f>
        <v>0</v>
      </c>
      <c r="AB40" s="92">
        <f t="array" ref="AB40">+IFERROR(ROUND(INDEX(FCSTSDV!$D$2:$N$674,MATCH(STOCK!$D40,FCSTSDV!$C$2:$C$674,0),MATCH(STOCK!AB$3,FCSTSDV!$D$1:$N$1,0))/STOCK!$F40,1),0)</f>
        <v>0</v>
      </c>
      <c r="AC40" s="92">
        <f t="array" ref="AC40">+IFERROR(ROUND(INDEX(FCSTSDV!$D$2:$N$674,MATCH(STOCK!$D40,FCSTSDV!$C$2:$C$674,0),MATCH(STOCK!AC$3,FCSTSDV!$D$1:$N$1,0))/STOCK!$F40,1),0)</f>
        <v>0</v>
      </c>
    </row>
    <row r="41" spans="1:29" ht="20.100000000000001" customHeight="1">
      <c r="A41" s="813"/>
      <c r="B41" s="795"/>
      <c r="C41" s="57"/>
      <c r="D41" s="46" t="s">
        <v>56</v>
      </c>
      <c r="E41" s="199" t="e">
        <f t="shared" si="3"/>
        <v>#REF!</v>
      </c>
      <c r="F41" s="49">
        <v>100</v>
      </c>
      <c r="G41" s="48"/>
      <c r="H41" s="48"/>
      <c r="I41" s="784"/>
      <c r="J41" s="81">
        <f>+IF(SUM(K41:U41)&lt;&gt;$N$2,ROUND(IFERROR(VLOOKUP(D41,FCSTSDV!$C$2:$C$285,2,0),0)/STOCK!F41+0,0),0)</f>
        <v>0</v>
      </c>
      <c r="K41" s="92">
        <f t="array" ref="K41">+IFERROR(ROUND(INDEX(FCSTSDV!$D$2:$N$674,MATCH(STOCK!$D41,FCSTSDV!$C$2:$C$674,0),MATCH(STOCK!K$3,FCSTSDV!$D$1:$N$1,0))/STOCK!$F41,1),0)</f>
        <v>0</v>
      </c>
      <c r="L41" s="92">
        <f t="array" ref="L41">+IFERROR(ROUND(INDEX(FCSTSDV!$D$2:$N$674,MATCH(STOCK!$D41,FCSTSDV!$C$2:$C$674,0),MATCH(STOCK!L$3,FCSTSDV!$D$1:$N$1,0))/STOCK!$F41,1),0)</f>
        <v>0</v>
      </c>
      <c r="M41" s="92">
        <f t="array" ref="M41">+IFERROR(ROUND(INDEX(FCSTSDV!$D$2:$N$674,MATCH(STOCK!$D41,FCSTSDV!$C$2:$C$674,0),MATCH(STOCK!M$3,FCSTSDV!$D$1:$N$1,0))/STOCK!$F41,1),0)</f>
        <v>0</v>
      </c>
      <c r="N41" s="92">
        <f t="array" ref="N41">+IFERROR(ROUND(INDEX(FCSTSDV!$D$2:$N$674,MATCH(STOCK!$D41,FCSTSDV!$C$2:$C$674,0),MATCH(STOCK!N$3,FCSTSDV!$D$1:$N$1,0))/STOCK!$F41,1),0)</f>
        <v>0</v>
      </c>
      <c r="O41" s="92">
        <f t="array" ref="O41">+IFERROR(ROUND(INDEX(FCSTSDV!$D$2:$N$674,MATCH(STOCK!$D41,FCSTSDV!$C$2:$C$674,0),MATCH(STOCK!O$3,FCSTSDV!$D$1:$N$1,0))/STOCK!$F41,1),0)</f>
        <v>0</v>
      </c>
      <c r="P41" s="92">
        <f t="array" ref="P41">+IFERROR(ROUND(INDEX(FCSTSDV!$D$2:$N$674,MATCH(STOCK!$D41,FCSTSDV!$C$2:$C$674,0),MATCH(STOCK!P$3,FCSTSDV!$D$1:$N$1,0))/STOCK!$F41,1),0)</f>
        <v>0</v>
      </c>
      <c r="Q41" s="92">
        <f t="array" ref="Q41">+IFERROR(ROUND(INDEX(FCSTSDV!$D$2:$N$674,MATCH(STOCK!$D41,FCSTSDV!$C$2:$C$674,0),MATCH(STOCK!Q$3,FCSTSDV!$D$1:$N$1,0))/STOCK!$F41,1),0)</f>
        <v>0</v>
      </c>
      <c r="R41" s="92">
        <f t="array" ref="R41">+IFERROR(ROUND(INDEX(FCSTSDV!$D$2:$N$674,MATCH(STOCK!$D41,FCSTSDV!$C$2:$C$674,0),MATCH(STOCK!R$3,FCSTSDV!$D$1:$N$1,0))/STOCK!$F41,1),0)</f>
        <v>0</v>
      </c>
      <c r="S41" s="92">
        <f t="array" ref="S41">+IFERROR(ROUND(INDEX(FCSTSDV!$D$2:$N$674,MATCH(STOCK!$D41,FCSTSDV!$C$2:$C$674,0),MATCH(STOCK!S$3,FCSTSDV!$D$1:$N$1,0))/STOCK!$F41,1),0)</f>
        <v>0</v>
      </c>
      <c r="T41" s="92">
        <f t="array" ref="T41">+IFERROR(ROUND(INDEX(FCSTSDV!$D$2:$N$674,MATCH(STOCK!$D41,FCSTSDV!$C$2:$C$674,0),MATCH(STOCK!T$3,FCSTSDV!$D$1:$N$1,0))/STOCK!$F41,1),0)</f>
        <v>0</v>
      </c>
      <c r="U41" s="92">
        <f t="array" ref="U41">+IFERROR(ROUND(INDEX(FCSTSDV!$D$2:$N$674,MATCH(STOCK!$D41,FCSTSDV!$C$2:$C$674,0),MATCH(STOCK!U$3,FCSTSDV!$D$1:$N$1,0))/STOCK!$F41,1),0)</f>
        <v>0</v>
      </c>
      <c r="V41" s="92">
        <f t="array" ref="V41">+IFERROR(ROUND(INDEX(FCSTSDV!$D$2:$N$674,MATCH(STOCK!$D41,FCSTSDV!$C$2:$C$674,0),MATCH(STOCK!V$3,FCSTSDV!$D$1:$N$1,0))/STOCK!$F41,1),0)</f>
        <v>0</v>
      </c>
      <c r="W41" s="92">
        <f t="array" ref="W41">+IFERROR(ROUND(INDEX(FCSTSDV!$D$2:$N$674,MATCH(STOCK!$D41,FCSTSDV!$C$2:$C$674,0),MATCH(STOCK!W$3,FCSTSDV!$D$1:$N$1,0))/STOCK!$F41,1),0)</f>
        <v>0</v>
      </c>
      <c r="X41" s="92">
        <f t="array" ref="X41">+IFERROR(ROUND(INDEX(FCSTSDV!$D$2:$N$674,MATCH(STOCK!$D41,FCSTSDV!$C$2:$C$674,0),MATCH(STOCK!X$3,FCSTSDV!$D$1:$N$1,0))/STOCK!$F41,1),0)</f>
        <v>0</v>
      </c>
      <c r="Y41" s="92">
        <f t="array" ref="Y41">+IFERROR(ROUND(INDEX(FCSTSDV!$D$2:$N$674,MATCH(STOCK!$D41,FCSTSDV!$C$2:$C$674,0),MATCH(STOCK!Y$3,FCSTSDV!$D$1:$N$1,0))/STOCK!$F41,1),0)</f>
        <v>0</v>
      </c>
      <c r="Z41" s="92">
        <f t="array" ref="Z41">+IFERROR(ROUND(INDEX(FCSTSDV!$D$2:$N$674,MATCH(STOCK!$D41,FCSTSDV!$C$2:$C$674,0),MATCH(STOCK!Z$3,FCSTSDV!$D$1:$N$1,0))/STOCK!$F41,1),0)</f>
        <v>0</v>
      </c>
      <c r="AA41" s="92">
        <f t="array" ref="AA41">+IFERROR(ROUND(INDEX(FCSTSDV!$D$2:$N$674,MATCH(STOCK!$D41,FCSTSDV!$C$2:$C$674,0),MATCH(STOCK!AA$3,FCSTSDV!$D$1:$N$1,0))/STOCK!$F41,1),0)</f>
        <v>0</v>
      </c>
      <c r="AB41" s="92">
        <f t="array" ref="AB41">+IFERROR(ROUND(INDEX(FCSTSDV!$D$2:$N$674,MATCH(STOCK!$D41,FCSTSDV!$C$2:$C$674,0),MATCH(STOCK!AB$3,FCSTSDV!$D$1:$N$1,0))/STOCK!$F41,1),0)</f>
        <v>0</v>
      </c>
      <c r="AC41" s="92">
        <f t="array" ref="AC41">+IFERROR(ROUND(INDEX(FCSTSDV!$D$2:$N$674,MATCH(STOCK!$D41,FCSTSDV!$C$2:$C$674,0),MATCH(STOCK!AC$3,FCSTSDV!$D$1:$N$1,0))/STOCK!$F41,1),0)</f>
        <v>0</v>
      </c>
    </row>
    <row r="42" spans="1:29" ht="20.100000000000001" customHeight="1">
      <c r="A42" s="813"/>
      <c r="B42" s="795"/>
      <c r="C42" s="57"/>
      <c r="D42" s="46" t="s">
        <v>57</v>
      </c>
      <c r="E42" s="199" t="e">
        <f t="shared" si="3"/>
        <v>#REF!</v>
      </c>
      <c r="F42" s="49">
        <v>1000</v>
      </c>
      <c r="G42" s="48"/>
      <c r="H42" s="48"/>
      <c r="I42" s="784"/>
      <c r="J42" s="81">
        <f>+IF(SUM(K42:U42)&lt;&gt;$N$2,ROUND(IFERROR(VLOOKUP(D42,FCSTSDV!$C$2:$C$285,2,0),0)/STOCK!F42+0,0),0)</f>
        <v>0</v>
      </c>
      <c r="K42" s="92">
        <f t="array" ref="K42">+IFERROR(ROUND(INDEX(FCSTSDV!$D$2:$N$674,MATCH(STOCK!$D42,FCSTSDV!$C$2:$C$674,0),MATCH(STOCK!K$3,FCSTSDV!$D$1:$N$1,0))/STOCK!$F42,1),0)</f>
        <v>0</v>
      </c>
      <c r="L42" s="92">
        <f t="array" ref="L42">+IFERROR(ROUND(INDEX(FCSTSDV!$D$2:$N$674,MATCH(STOCK!$D42,FCSTSDV!$C$2:$C$674,0),MATCH(STOCK!L$3,FCSTSDV!$D$1:$N$1,0))/STOCK!$F42,1),0)</f>
        <v>0</v>
      </c>
      <c r="M42" s="92">
        <f t="array" ref="M42">+IFERROR(ROUND(INDEX(FCSTSDV!$D$2:$N$674,MATCH(STOCK!$D42,FCSTSDV!$C$2:$C$674,0),MATCH(STOCK!M$3,FCSTSDV!$D$1:$N$1,0))/STOCK!$F42,1),0)</f>
        <v>0</v>
      </c>
      <c r="N42" s="92">
        <f t="array" ref="N42">+IFERROR(ROUND(INDEX(FCSTSDV!$D$2:$N$674,MATCH(STOCK!$D42,FCSTSDV!$C$2:$C$674,0),MATCH(STOCK!N$3,FCSTSDV!$D$1:$N$1,0))/STOCK!$F42,1),0)</f>
        <v>0</v>
      </c>
      <c r="O42" s="92">
        <f t="array" ref="O42">+IFERROR(ROUND(INDEX(FCSTSDV!$D$2:$N$674,MATCH(STOCK!$D42,FCSTSDV!$C$2:$C$674,0),MATCH(STOCK!O$3,FCSTSDV!$D$1:$N$1,0))/STOCK!$F42,1),0)</f>
        <v>0</v>
      </c>
      <c r="P42" s="92">
        <f t="array" ref="P42">+IFERROR(ROUND(INDEX(FCSTSDV!$D$2:$N$674,MATCH(STOCK!$D42,FCSTSDV!$C$2:$C$674,0),MATCH(STOCK!P$3,FCSTSDV!$D$1:$N$1,0))/STOCK!$F42,1),0)</f>
        <v>0</v>
      </c>
      <c r="Q42" s="92">
        <f t="array" ref="Q42">+IFERROR(ROUND(INDEX(FCSTSDV!$D$2:$N$674,MATCH(STOCK!$D42,FCSTSDV!$C$2:$C$674,0),MATCH(STOCK!Q$3,FCSTSDV!$D$1:$N$1,0))/STOCK!$F42,1),0)</f>
        <v>0</v>
      </c>
      <c r="R42" s="92">
        <f t="array" ref="R42">+IFERROR(ROUND(INDEX(FCSTSDV!$D$2:$N$674,MATCH(STOCK!$D42,FCSTSDV!$C$2:$C$674,0),MATCH(STOCK!R$3,FCSTSDV!$D$1:$N$1,0))/STOCK!$F42,1),0)</f>
        <v>0</v>
      </c>
      <c r="S42" s="92">
        <f t="array" ref="S42">+IFERROR(ROUND(INDEX(FCSTSDV!$D$2:$N$674,MATCH(STOCK!$D42,FCSTSDV!$C$2:$C$674,0),MATCH(STOCK!S$3,FCSTSDV!$D$1:$N$1,0))/STOCK!$F42,1),0)</f>
        <v>0</v>
      </c>
      <c r="T42" s="92">
        <f t="array" ref="T42">+IFERROR(ROUND(INDEX(FCSTSDV!$D$2:$N$674,MATCH(STOCK!$D42,FCSTSDV!$C$2:$C$674,0),MATCH(STOCK!T$3,FCSTSDV!$D$1:$N$1,0))/STOCK!$F42,1),0)</f>
        <v>0</v>
      </c>
      <c r="U42" s="92">
        <f t="array" ref="U42">+IFERROR(ROUND(INDEX(FCSTSDV!$D$2:$N$674,MATCH(STOCK!$D42,FCSTSDV!$C$2:$C$674,0),MATCH(STOCK!U$3,FCSTSDV!$D$1:$N$1,0))/STOCK!$F42,1),0)</f>
        <v>0</v>
      </c>
      <c r="V42" s="92">
        <f t="array" ref="V42">+IFERROR(ROUND(INDEX(FCSTSDV!$D$2:$N$674,MATCH(STOCK!$D42,FCSTSDV!$C$2:$C$674,0),MATCH(STOCK!V$3,FCSTSDV!$D$1:$N$1,0))/STOCK!$F42,1),0)</f>
        <v>0</v>
      </c>
      <c r="W42" s="92">
        <f t="array" ref="W42">+IFERROR(ROUND(INDEX(FCSTSDV!$D$2:$N$674,MATCH(STOCK!$D42,FCSTSDV!$C$2:$C$674,0),MATCH(STOCK!W$3,FCSTSDV!$D$1:$N$1,0))/STOCK!$F42,1),0)</f>
        <v>0</v>
      </c>
      <c r="X42" s="92">
        <f t="array" ref="X42">+IFERROR(ROUND(INDEX(FCSTSDV!$D$2:$N$674,MATCH(STOCK!$D42,FCSTSDV!$C$2:$C$674,0),MATCH(STOCK!X$3,FCSTSDV!$D$1:$N$1,0))/STOCK!$F42,1),0)</f>
        <v>0</v>
      </c>
      <c r="Y42" s="92">
        <f t="array" ref="Y42">+IFERROR(ROUND(INDEX(FCSTSDV!$D$2:$N$674,MATCH(STOCK!$D42,FCSTSDV!$C$2:$C$674,0),MATCH(STOCK!Y$3,FCSTSDV!$D$1:$N$1,0))/STOCK!$F42,1),0)</f>
        <v>0</v>
      </c>
      <c r="Z42" s="92">
        <f t="array" ref="Z42">+IFERROR(ROUND(INDEX(FCSTSDV!$D$2:$N$674,MATCH(STOCK!$D42,FCSTSDV!$C$2:$C$674,0),MATCH(STOCK!Z$3,FCSTSDV!$D$1:$N$1,0))/STOCK!$F42,1),0)</f>
        <v>0</v>
      </c>
      <c r="AA42" s="92">
        <f t="array" ref="AA42">+IFERROR(ROUND(INDEX(FCSTSDV!$D$2:$N$674,MATCH(STOCK!$D42,FCSTSDV!$C$2:$C$674,0),MATCH(STOCK!AA$3,FCSTSDV!$D$1:$N$1,0))/STOCK!$F42,1),0)</f>
        <v>0</v>
      </c>
      <c r="AB42" s="92">
        <f t="array" ref="AB42">+IFERROR(ROUND(INDEX(FCSTSDV!$D$2:$N$674,MATCH(STOCK!$D42,FCSTSDV!$C$2:$C$674,0),MATCH(STOCK!AB$3,FCSTSDV!$D$1:$N$1,0))/STOCK!$F42,1),0)</f>
        <v>0</v>
      </c>
      <c r="AC42" s="92">
        <f t="array" ref="AC42">+IFERROR(ROUND(INDEX(FCSTSDV!$D$2:$N$674,MATCH(STOCK!$D42,FCSTSDV!$C$2:$C$674,0),MATCH(STOCK!AC$3,FCSTSDV!$D$1:$N$1,0))/STOCK!$F42,1),0)</f>
        <v>0</v>
      </c>
    </row>
    <row r="43" spans="1:29" ht="20.100000000000001" customHeight="1">
      <c r="A43" s="813"/>
      <c r="B43" s="795"/>
      <c r="C43" s="57" t="s">
        <v>58</v>
      </c>
      <c r="D43" s="46" t="s">
        <v>59</v>
      </c>
      <c r="E43" s="199" t="e">
        <f t="shared" si="3"/>
        <v>#REF!</v>
      </c>
      <c r="F43" s="49">
        <v>100</v>
      </c>
      <c r="G43" s="48"/>
      <c r="H43" s="48"/>
      <c r="I43" s="784"/>
      <c r="J43" s="81">
        <f>+IF(SUM(K43:U43)&lt;&gt;$N$2,ROUND(IFERROR(VLOOKUP(D43,FCSTSDV!$C$2:$C$285,2,0),0)/STOCK!F43+0,0),0)</f>
        <v>0</v>
      </c>
      <c r="K43" s="92">
        <f t="array" ref="K43">+IFERROR(ROUND(INDEX(FCSTSDV!$D$2:$N$674,MATCH(STOCK!$D43,FCSTSDV!$C$2:$C$674,0),MATCH(STOCK!K$3,FCSTSDV!$D$1:$N$1,0))/STOCK!$F43,1),0)</f>
        <v>0</v>
      </c>
      <c r="L43" s="92">
        <f t="array" ref="L43">+IFERROR(ROUND(INDEX(FCSTSDV!$D$2:$N$674,MATCH(STOCK!$D43,FCSTSDV!$C$2:$C$674,0),MATCH(STOCK!L$3,FCSTSDV!$D$1:$N$1,0))/STOCK!$F43,1),0)</f>
        <v>0</v>
      </c>
      <c r="M43" s="92">
        <f t="array" ref="M43">+IFERROR(ROUND(INDEX(FCSTSDV!$D$2:$N$674,MATCH(STOCK!$D43,FCSTSDV!$C$2:$C$674,0),MATCH(STOCK!M$3,FCSTSDV!$D$1:$N$1,0))/STOCK!$F43,1),0)</f>
        <v>0</v>
      </c>
      <c r="N43" s="92">
        <f t="array" ref="N43">+IFERROR(ROUND(INDEX(FCSTSDV!$D$2:$N$674,MATCH(STOCK!$D43,FCSTSDV!$C$2:$C$674,0),MATCH(STOCK!N$3,FCSTSDV!$D$1:$N$1,0))/STOCK!$F43,1),0)</f>
        <v>0</v>
      </c>
      <c r="O43" s="92">
        <f t="array" ref="O43">+IFERROR(ROUND(INDEX(FCSTSDV!$D$2:$N$674,MATCH(STOCK!$D43,FCSTSDV!$C$2:$C$674,0),MATCH(STOCK!O$3,FCSTSDV!$D$1:$N$1,0))/STOCK!$F43,1),0)</f>
        <v>0</v>
      </c>
      <c r="P43" s="92">
        <f t="array" ref="P43">+IFERROR(ROUND(INDEX(FCSTSDV!$D$2:$N$674,MATCH(STOCK!$D43,FCSTSDV!$C$2:$C$674,0),MATCH(STOCK!P$3,FCSTSDV!$D$1:$N$1,0))/STOCK!$F43,1),0)</f>
        <v>0</v>
      </c>
      <c r="Q43" s="92">
        <f t="array" ref="Q43">+IFERROR(ROUND(INDEX(FCSTSDV!$D$2:$N$674,MATCH(STOCK!$D43,FCSTSDV!$C$2:$C$674,0),MATCH(STOCK!Q$3,FCSTSDV!$D$1:$N$1,0))/STOCK!$F43,1),0)</f>
        <v>0</v>
      </c>
      <c r="R43" s="92">
        <f t="array" ref="R43">+IFERROR(ROUND(INDEX(FCSTSDV!$D$2:$N$674,MATCH(STOCK!$D43,FCSTSDV!$C$2:$C$674,0),MATCH(STOCK!R$3,FCSTSDV!$D$1:$N$1,0))/STOCK!$F43,1),0)</f>
        <v>0</v>
      </c>
      <c r="S43" s="92">
        <f t="array" ref="S43">+IFERROR(ROUND(INDEX(FCSTSDV!$D$2:$N$674,MATCH(STOCK!$D43,FCSTSDV!$C$2:$C$674,0),MATCH(STOCK!S$3,FCSTSDV!$D$1:$N$1,0))/STOCK!$F43,1),0)</f>
        <v>0</v>
      </c>
      <c r="T43" s="92">
        <f t="array" ref="T43">+IFERROR(ROUND(INDEX(FCSTSDV!$D$2:$N$674,MATCH(STOCK!$D43,FCSTSDV!$C$2:$C$674,0),MATCH(STOCK!T$3,FCSTSDV!$D$1:$N$1,0))/STOCK!$F43,1),0)</f>
        <v>0</v>
      </c>
      <c r="U43" s="92">
        <f t="array" ref="U43">+IFERROR(ROUND(INDEX(FCSTSDV!$D$2:$N$674,MATCH(STOCK!$D43,FCSTSDV!$C$2:$C$674,0),MATCH(STOCK!U$3,FCSTSDV!$D$1:$N$1,0))/STOCK!$F43,1),0)</f>
        <v>0</v>
      </c>
      <c r="V43" s="92">
        <f t="array" ref="V43">+IFERROR(ROUND(INDEX(FCSTSDV!$D$2:$N$674,MATCH(STOCK!$D43,FCSTSDV!$C$2:$C$674,0),MATCH(STOCK!V$3,FCSTSDV!$D$1:$N$1,0))/STOCK!$F43,1),0)</f>
        <v>0</v>
      </c>
      <c r="W43" s="92">
        <f t="array" ref="W43">+IFERROR(ROUND(INDEX(FCSTSDV!$D$2:$N$674,MATCH(STOCK!$D43,FCSTSDV!$C$2:$C$674,0),MATCH(STOCK!W$3,FCSTSDV!$D$1:$N$1,0))/STOCK!$F43,1),0)</f>
        <v>0</v>
      </c>
      <c r="X43" s="92">
        <f t="array" ref="X43">+IFERROR(ROUND(INDEX(FCSTSDV!$D$2:$N$674,MATCH(STOCK!$D43,FCSTSDV!$C$2:$C$674,0),MATCH(STOCK!X$3,FCSTSDV!$D$1:$N$1,0))/STOCK!$F43,1),0)</f>
        <v>0</v>
      </c>
      <c r="Y43" s="92">
        <f t="array" ref="Y43">+IFERROR(ROUND(INDEX(FCSTSDV!$D$2:$N$674,MATCH(STOCK!$D43,FCSTSDV!$C$2:$C$674,0),MATCH(STOCK!Y$3,FCSTSDV!$D$1:$N$1,0))/STOCK!$F43,1),0)</f>
        <v>0</v>
      </c>
      <c r="Z43" s="92">
        <f t="array" ref="Z43">+IFERROR(ROUND(INDEX(FCSTSDV!$D$2:$N$674,MATCH(STOCK!$D43,FCSTSDV!$C$2:$C$674,0),MATCH(STOCK!Z$3,FCSTSDV!$D$1:$N$1,0))/STOCK!$F43,1),0)</f>
        <v>0</v>
      </c>
      <c r="AA43" s="92">
        <f t="array" ref="AA43">+IFERROR(ROUND(INDEX(FCSTSDV!$D$2:$N$674,MATCH(STOCK!$D43,FCSTSDV!$C$2:$C$674,0),MATCH(STOCK!AA$3,FCSTSDV!$D$1:$N$1,0))/STOCK!$F43,1),0)</f>
        <v>0</v>
      </c>
      <c r="AB43" s="92">
        <f t="array" ref="AB43">+IFERROR(ROUND(INDEX(FCSTSDV!$D$2:$N$674,MATCH(STOCK!$D43,FCSTSDV!$C$2:$C$674,0),MATCH(STOCK!AB$3,FCSTSDV!$D$1:$N$1,0))/STOCK!$F43,1),0)</f>
        <v>0</v>
      </c>
      <c r="AC43" s="92">
        <f t="array" ref="AC43">+IFERROR(ROUND(INDEX(FCSTSDV!$D$2:$N$674,MATCH(STOCK!$D43,FCSTSDV!$C$2:$C$674,0),MATCH(STOCK!AC$3,FCSTSDV!$D$1:$N$1,0))/STOCK!$F43,1),0)</f>
        <v>0</v>
      </c>
    </row>
    <row r="44" spans="1:29" ht="20.100000000000001" customHeight="1">
      <c r="A44" s="813"/>
      <c r="B44" s="795"/>
      <c r="C44" s="57"/>
      <c r="D44" s="46" t="s">
        <v>60</v>
      </c>
      <c r="E44" s="199"/>
      <c r="F44" s="49">
        <v>200</v>
      </c>
      <c r="G44" s="48"/>
      <c r="H44" s="48"/>
      <c r="I44" s="784"/>
      <c r="J44" s="81">
        <f>+IF(SUM(K44:U44)&lt;&gt;$N$2,ROUND(IFERROR(VLOOKUP(D44,FCSTSDV!$C$2:$C$285,2,0),0)/STOCK!F44+0,0),0)</f>
        <v>0</v>
      </c>
      <c r="K44" s="92">
        <f t="array" ref="K44">+IFERROR(ROUND(INDEX(FCSTSDV!$D$2:$N$674,MATCH(STOCK!$D44,FCSTSDV!$C$2:$C$674,0),MATCH(STOCK!K$3,FCSTSDV!$D$1:$N$1,0))/STOCK!$F44,1),0)</f>
        <v>0</v>
      </c>
      <c r="L44" s="92">
        <f t="array" ref="L44">+IFERROR(ROUND(INDEX(FCSTSDV!$D$2:$N$674,MATCH(STOCK!$D44,FCSTSDV!$C$2:$C$674,0),MATCH(STOCK!L$3,FCSTSDV!$D$1:$N$1,0))/STOCK!$F44,1),0)</f>
        <v>0</v>
      </c>
      <c r="M44" s="92">
        <f t="array" ref="M44">+IFERROR(ROUND(INDEX(FCSTSDV!$D$2:$N$674,MATCH(STOCK!$D44,FCSTSDV!$C$2:$C$674,0),MATCH(STOCK!M$3,FCSTSDV!$D$1:$N$1,0))/STOCK!$F44,1),0)</f>
        <v>0</v>
      </c>
      <c r="N44" s="92">
        <f t="array" ref="N44">+IFERROR(ROUND(INDEX(FCSTSDV!$D$2:$N$674,MATCH(STOCK!$D44,FCSTSDV!$C$2:$C$674,0),MATCH(STOCK!N$3,FCSTSDV!$D$1:$N$1,0))/STOCK!$F44,1),0)</f>
        <v>0</v>
      </c>
      <c r="O44" s="92">
        <f t="array" ref="O44">+IFERROR(ROUND(INDEX(FCSTSDV!$D$2:$N$674,MATCH(STOCK!$D44,FCSTSDV!$C$2:$C$674,0),MATCH(STOCK!O$3,FCSTSDV!$D$1:$N$1,0))/STOCK!$F44,1),0)</f>
        <v>0</v>
      </c>
      <c r="P44" s="92">
        <f t="array" ref="P44">+IFERROR(ROUND(INDEX(FCSTSDV!$D$2:$N$674,MATCH(STOCK!$D44,FCSTSDV!$C$2:$C$674,0),MATCH(STOCK!P$3,FCSTSDV!$D$1:$N$1,0))/STOCK!$F44,1),0)</f>
        <v>0</v>
      </c>
      <c r="Q44" s="92">
        <f t="array" ref="Q44">+IFERROR(ROUND(INDEX(FCSTSDV!$D$2:$N$674,MATCH(STOCK!$D44,FCSTSDV!$C$2:$C$674,0),MATCH(STOCK!Q$3,FCSTSDV!$D$1:$N$1,0))/STOCK!$F44,1),0)</f>
        <v>0</v>
      </c>
      <c r="R44" s="92">
        <f t="array" ref="R44">+IFERROR(ROUND(INDEX(FCSTSDV!$D$2:$N$674,MATCH(STOCK!$D44,FCSTSDV!$C$2:$C$674,0),MATCH(STOCK!R$3,FCSTSDV!$D$1:$N$1,0))/STOCK!$F44,1),0)</f>
        <v>0</v>
      </c>
      <c r="S44" s="92">
        <f t="array" ref="S44">+IFERROR(ROUND(INDEX(FCSTSDV!$D$2:$N$674,MATCH(STOCK!$D44,FCSTSDV!$C$2:$C$674,0),MATCH(STOCK!S$3,FCSTSDV!$D$1:$N$1,0))/STOCK!$F44,1),0)</f>
        <v>0</v>
      </c>
      <c r="T44" s="92">
        <f t="array" ref="T44">+IFERROR(ROUND(INDEX(FCSTSDV!$D$2:$N$674,MATCH(STOCK!$D44,FCSTSDV!$C$2:$C$674,0),MATCH(STOCK!T$3,FCSTSDV!$D$1:$N$1,0))/STOCK!$F44,1),0)</f>
        <v>0</v>
      </c>
      <c r="U44" s="92">
        <f t="array" ref="U44">+IFERROR(ROUND(INDEX(FCSTSDV!$D$2:$N$674,MATCH(STOCK!$D44,FCSTSDV!$C$2:$C$674,0),MATCH(STOCK!U$3,FCSTSDV!$D$1:$N$1,0))/STOCK!$F44,1),0)</f>
        <v>0</v>
      </c>
      <c r="V44" s="92">
        <f t="array" ref="V44">+IFERROR(ROUND(INDEX(FCSTSDV!$D$2:$N$674,MATCH(STOCK!$D44,FCSTSDV!$C$2:$C$674,0),MATCH(STOCK!V$3,FCSTSDV!$D$1:$N$1,0))/STOCK!$F44,1),0)</f>
        <v>0</v>
      </c>
      <c r="W44" s="92">
        <f t="array" ref="W44">+IFERROR(ROUND(INDEX(FCSTSDV!$D$2:$N$674,MATCH(STOCK!$D44,FCSTSDV!$C$2:$C$674,0),MATCH(STOCK!W$3,FCSTSDV!$D$1:$N$1,0))/STOCK!$F44,1),0)</f>
        <v>0</v>
      </c>
      <c r="X44" s="92">
        <f t="array" ref="X44">+IFERROR(ROUND(INDEX(FCSTSDV!$D$2:$N$674,MATCH(STOCK!$D44,FCSTSDV!$C$2:$C$674,0),MATCH(STOCK!X$3,FCSTSDV!$D$1:$N$1,0))/STOCK!$F44,1),0)</f>
        <v>0</v>
      </c>
      <c r="Y44" s="92">
        <f t="array" ref="Y44">+IFERROR(ROUND(INDEX(FCSTSDV!$D$2:$N$674,MATCH(STOCK!$D44,FCSTSDV!$C$2:$C$674,0),MATCH(STOCK!Y$3,FCSTSDV!$D$1:$N$1,0))/STOCK!$F44,1),0)</f>
        <v>0</v>
      </c>
      <c r="Z44" s="92">
        <f t="array" ref="Z44">+IFERROR(ROUND(INDEX(FCSTSDV!$D$2:$N$674,MATCH(STOCK!$D44,FCSTSDV!$C$2:$C$674,0),MATCH(STOCK!Z$3,FCSTSDV!$D$1:$N$1,0))/STOCK!$F44,1),0)</f>
        <v>0</v>
      </c>
      <c r="AA44" s="92">
        <f t="array" ref="AA44">+IFERROR(ROUND(INDEX(FCSTSDV!$D$2:$N$674,MATCH(STOCK!$D44,FCSTSDV!$C$2:$C$674,0),MATCH(STOCK!AA$3,FCSTSDV!$D$1:$N$1,0))/STOCK!$F44,1),0)</f>
        <v>0</v>
      </c>
      <c r="AB44" s="92">
        <f t="array" ref="AB44">+IFERROR(ROUND(INDEX(FCSTSDV!$D$2:$N$674,MATCH(STOCK!$D44,FCSTSDV!$C$2:$C$674,0),MATCH(STOCK!AB$3,FCSTSDV!$D$1:$N$1,0))/STOCK!$F44,1),0)</f>
        <v>0</v>
      </c>
      <c r="AC44" s="92">
        <f t="array" ref="AC44">+IFERROR(ROUND(INDEX(FCSTSDV!$D$2:$N$674,MATCH(STOCK!$D44,FCSTSDV!$C$2:$C$674,0),MATCH(STOCK!AC$3,FCSTSDV!$D$1:$N$1,0))/STOCK!$F44,1),0)</f>
        <v>0</v>
      </c>
    </row>
    <row r="45" spans="1:29" ht="20.100000000000001" customHeight="1">
      <c r="A45" s="813"/>
      <c r="B45" s="795"/>
      <c r="C45" s="57"/>
      <c r="D45" s="46" t="s">
        <v>61</v>
      </c>
      <c r="E45" s="199"/>
      <c r="F45" s="49">
        <v>200</v>
      </c>
      <c r="G45" s="48"/>
      <c r="H45" s="48"/>
      <c r="I45" s="784"/>
      <c r="J45" s="81">
        <f>+IF(SUM(K45:U45)&lt;&gt;$N$2,ROUND(IFERROR(VLOOKUP(D45,FCSTSDV!$C$2:$C$285,2,0),0)/STOCK!F45+0,0),0)</f>
        <v>0</v>
      </c>
      <c r="K45" s="92">
        <f t="array" ref="K45">+IFERROR(ROUND(INDEX(FCSTSDV!$D$2:$N$674,MATCH(STOCK!$D45,FCSTSDV!$C$2:$C$674,0),MATCH(STOCK!K$3,FCSTSDV!$D$1:$N$1,0))/STOCK!$F45,1),0)</f>
        <v>0</v>
      </c>
      <c r="L45" s="92">
        <f t="array" ref="L45">+IFERROR(ROUND(INDEX(FCSTSDV!$D$2:$N$674,MATCH(STOCK!$D45,FCSTSDV!$C$2:$C$674,0),MATCH(STOCK!L$3,FCSTSDV!$D$1:$N$1,0))/STOCK!$F45,1),0)</f>
        <v>0</v>
      </c>
      <c r="M45" s="92">
        <f t="array" ref="M45">+IFERROR(ROUND(INDEX(FCSTSDV!$D$2:$N$674,MATCH(STOCK!$D45,FCSTSDV!$C$2:$C$674,0),MATCH(STOCK!M$3,FCSTSDV!$D$1:$N$1,0))/STOCK!$F45,1),0)</f>
        <v>0</v>
      </c>
      <c r="N45" s="92">
        <f t="array" ref="N45">+IFERROR(ROUND(INDEX(FCSTSDV!$D$2:$N$674,MATCH(STOCK!$D45,FCSTSDV!$C$2:$C$674,0),MATCH(STOCK!N$3,FCSTSDV!$D$1:$N$1,0))/STOCK!$F45,1),0)</f>
        <v>0</v>
      </c>
      <c r="O45" s="92">
        <f t="array" ref="O45">+IFERROR(ROUND(INDEX(FCSTSDV!$D$2:$N$674,MATCH(STOCK!$D45,FCSTSDV!$C$2:$C$674,0),MATCH(STOCK!O$3,FCSTSDV!$D$1:$N$1,0))/STOCK!$F45,1),0)</f>
        <v>0</v>
      </c>
      <c r="P45" s="92">
        <f t="array" ref="P45">+IFERROR(ROUND(INDEX(FCSTSDV!$D$2:$N$674,MATCH(STOCK!$D45,FCSTSDV!$C$2:$C$674,0),MATCH(STOCK!P$3,FCSTSDV!$D$1:$N$1,0))/STOCK!$F45,1),0)</f>
        <v>0</v>
      </c>
      <c r="Q45" s="92">
        <f t="array" ref="Q45">+IFERROR(ROUND(INDEX(FCSTSDV!$D$2:$N$674,MATCH(STOCK!$D45,FCSTSDV!$C$2:$C$674,0),MATCH(STOCK!Q$3,FCSTSDV!$D$1:$N$1,0))/STOCK!$F45,1),0)</f>
        <v>0</v>
      </c>
      <c r="R45" s="92">
        <f t="array" ref="R45">+IFERROR(ROUND(INDEX(FCSTSDV!$D$2:$N$674,MATCH(STOCK!$D45,FCSTSDV!$C$2:$C$674,0),MATCH(STOCK!R$3,FCSTSDV!$D$1:$N$1,0))/STOCK!$F45,1),0)</f>
        <v>0</v>
      </c>
      <c r="S45" s="92">
        <f t="array" ref="S45">+IFERROR(ROUND(INDEX(FCSTSDV!$D$2:$N$674,MATCH(STOCK!$D45,FCSTSDV!$C$2:$C$674,0),MATCH(STOCK!S$3,FCSTSDV!$D$1:$N$1,0))/STOCK!$F45,1),0)</f>
        <v>0</v>
      </c>
      <c r="T45" s="92">
        <f t="array" ref="T45">+IFERROR(ROUND(INDEX(FCSTSDV!$D$2:$N$674,MATCH(STOCK!$D45,FCSTSDV!$C$2:$C$674,0),MATCH(STOCK!T$3,FCSTSDV!$D$1:$N$1,0))/STOCK!$F45,1),0)</f>
        <v>0</v>
      </c>
      <c r="U45" s="92">
        <f t="array" ref="U45">+IFERROR(ROUND(INDEX(FCSTSDV!$D$2:$N$674,MATCH(STOCK!$D45,FCSTSDV!$C$2:$C$674,0),MATCH(STOCK!U$3,FCSTSDV!$D$1:$N$1,0))/STOCK!$F45,1),0)</f>
        <v>0</v>
      </c>
      <c r="V45" s="92">
        <f t="array" ref="V45">+IFERROR(ROUND(INDEX(FCSTSDV!$D$2:$N$674,MATCH(STOCK!$D45,FCSTSDV!$C$2:$C$674,0),MATCH(STOCK!V$3,FCSTSDV!$D$1:$N$1,0))/STOCK!$F45,1),0)</f>
        <v>0</v>
      </c>
      <c r="W45" s="92">
        <f t="array" ref="W45">+IFERROR(ROUND(INDEX(FCSTSDV!$D$2:$N$674,MATCH(STOCK!$D45,FCSTSDV!$C$2:$C$674,0),MATCH(STOCK!W$3,FCSTSDV!$D$1:$N$1,0))/STOCK!$F45,1),0)</f>
        <v>0</v>
      </c>
      <c r="X45" s="92">
        <f t="array" ref="X45">+IFERROR(ROUND(INDEX(FCSTSDV!$D$2:$N$674,MATCH(STOCK!$D45,FCSTSDV!$C$2:$C$674,0),MATCH(STOCK!X$3,FCSTSDV!$D$1:$N$1,0))/STOCK!$F45,1),0)</f>
        <v>0</v>
      </c>
      <c r="Y45" s="92">
        <f t="array" ref="Y45">+IFERROR(ROUND(INDEX(FCSTSDV!$D$2:$N$674,MATCH(STOCK!$D45,FCSTSDV!$C$2:$C$674,0),MATCH(STOCK!Y$3,FCSTSDV!$D$1:$N$1,0))/STOCK!$F45,1),0)</f>
        <v>0</v>
      </c>
      <c r="Z45" s="92">
        <f t="array" ref="Z45">+IFERROR(ROUND(INDEX(FCSTSDV!$D$2:$N$674,MATCH(STOCK!$D45,FCSTSDV!$C$2:$C$674,0),MATCH(STOCK!Z$3,FCSTSDV!$D$1:$N$1,0))/STOCK!$F45,1),0)</f>
        <v>0</v>
      </c>
      <c r="AA45" s="92">
        <f t="array" ref="AA45">+IFERROR(ROUND(INDEX(FCSTSDV!$D$2:$N$674,MATCH(STOCK!$D45,FCSTSDV!$C$2:$C$674,0),MATCH(STOCK!AA$3,FCSTSDV!$D$1:$N$1,0))/STOCK!$F45,1),0)</f>
        <v>0</v>
      </c>
      <c r="AB45" s="92">
        <f t="array" ref="AB45">+IFERROR(ROUND(INDEX(FCSTSDV!$D$2:$N$674,MATCH(STOCK!$D45,FCSTSDV!$C$2:$C$674,0),MATCH(STOCK!AB$3,FCSTSDV!$D$1:$N$1,0))/STOCK!$F45,1),0)</f>
        <v>0</v>
      </c>
      <c r="AC45" s="92">
        <f t="array" ref="AC45">+IFERROR(ROUND(INDEX(FCSTSDV!$D$2:$N$674,MATCH(STOCK!$D45,FCSTSDV!$C$2:$C$674,0),MATCH(STOCK!AC$3,FCSTSDV!$D$1:$N$1,0))/STOCK!$F45,1),0)</f>
        <v>0</v>
      </c>
    </row>
    <row r="46" spans="1:29" ht="20.100000000000001" customHeight="1">
      <c r="A46" s="813"/>
      <c r="B46" s="795"/>
      <c r="C46" s="57"/>
      <c r="D46" s="46" t="s">
        <v>62</v>
      </c>
      <c r="E46" s="199"/>
      <c r="F46" s="49">
        <v>200</v>
      </c>
      <c r="G46" s="48"/>
      <c r="H46" s="48"/>
      <c r="I46" s="784"/>
      <c r="J46" s="81">
        <f>+IF(SUM(K46:U46)&lt;&gt;$N$2,ROUND(IFERROR(VLOOKUP(D46,FCSTSDV!$C$2:$C$285,2,0),0)/STOCK!F46+0,0),0)</f>
        <v>0</v>
      </c>
      <c r="K46" s="92">
        <f t="array" ref="K46">+IFERROR(ROUND(INDEX(FCSTSDV!$D$2:$N$674,MATCH(STOCK!$D46,FCSTSDV!$C$2:$C$674,0),MATCH(STOCK!K$3,FCSTSDV!$D$1:$N$1,0))/STOCK!$F46,1),0)</f>
        <v>0</v>
      </c>
      <c r="L46" s="92">
        <f t="array" ref="L46">+IFERROR(ROUND(INDEX(FCSTSDV!$D$2:$N$674,MATCH(STOCK!$D46,FCSTSDV!$C$2:$C$674,0),MATCH(STOCK!L$3,FCSTSDV!$D$1:$N$1,0))/STOCK!$F46,1),0)</f>
        <v>0</v>
      </c>
      <c r="M46" s="92">
        <f t="array" ref="M46">+IFERROR(ROUND(INDEX(FCSTSDV!$D$2:$N$674,MATCH(STOCK!$D46,FCSTSDV!$C$2:$C$674,0),MATCH(STOCK!M$3,FCSTSDV!$D$1:$N$1,0))/STOCK!$F46,1),0)</f>
        <v>0</v>
      </c>
      <c r="N46" s="92">
        <f t="array" ref="N46">+IFERROR(ROUND(INDEX(FCSTSDV!$D$2:$N$674,MATCH(STOCK!$D46,FCSTSDV!$C$2:$C$674,0),MATCH(STOCK!N$3,FCSTSDV!$D$1:$N$1,0))/STOCK!$F46,1),0)</f>
        <v>0</v>
      </c>
      <c r="O46" s="92">
        <f t="array" ref="O46">+IFERROR(ROUND(INDEX(FCSTSDV!$D$2:$N$674,MATCH(STOCK!$D46,FCSTSDV!$C$2:$C$674,0),MATCH(STOCK!O$3,FCSTSDV!$D$1:$N$1,0))/STOCK!$F46,1),0)</f>
        <v>0</v>
      </c>
      <c r="P46" s="92">
        <f t="array" ref="P46">+IFERROR(ROUND(INDEX(FCSTSDV!$D$2:$N$674,MATCH(STOCK!$D46,FCSTSDV!$C$2:$C$674,0),MATCH(STOCK!P$3,FCSTSDV!$D$1:$N$1,0))/STOCK!$F46,1),0)</f>
        <v>0</v>
      </c>
      <c r="Q46" s="92">
        <f t="array" ref="Q46">+IFERROR(ROUND(INDEX(FCSTSDV!$D$2:$N$674,MATCH(STOCK!$D46,FCSTSDV!$C$2:$C$674,0),MATCH(STOCK!Q$3,FCSTSDV!$D$1:$N$1,0))/STOCK!$F46,1),0)</f>
        <v>0</v>
      </c>
      <c r="R46" s="92">
        <f t="array" ref="R46">+IFERROR(ROUND(INDEX(FCSTSDV!$D$2:$N$674,MATCH(STOCK!$D46,FCSTSDV!$C$2:$C$674,0),MATCH(STOCK!R$3,FCSTSDV!$D$1:$N$1,0))/STOCK!$F46,1),0)</f>
        <v>0</v>
      </c>
      <c r="S46" s="92">
        <f t="array" ref="S46">+IFERROR(ROUND(INDEX(FCSTSDV!$D$2:$N$674,MATCH(STOCK!$D46,FCSTSDV!$C$2:$C$674,0),MATCH(STOCK!S$3,FCSTSDV!$D$1:$N$1,0))/STOCK!$F46,1),0)</f>
        <v>0</v>
      </c>
      <c r="T46" s="92">
        <f t="array" ref="T46">+IFERROR(ROUND(INDEX(FCSTSDV!$D$2:$N$674,MATCH(STOCK!$D46,FCSTSDV!$C$2:$C$674,0),MATCH(STOCK!T$3,FCSTSDV!$D$1:$N$1,0))/STOCK!$F46,1),0)</f>
        <v>0</v>
      </c>
      <c r="U46" s="92">
        <f t="array" ref="U46">+IFERROR(ROUND(INDEX(FCSTSDV!$D$2:$N$674,MATCH(STOCK!$D46,FCSTSDV!$C$2:$C$674,0),MATCH(STOCK!U$3,FCSTSDV!$D$1:$N$1,0))/STOCK!$F46,1),0)</f>
        <v>0</v>
      </c>
      <c r="V46" s="92">
        <f t="array" ref="V46">+IFERROR(ROUND(INDEX(FCSTSDV!$D$2:$N$674,MATCH(STOCK!$D46,FCSTSDV!$C$2:$C$674,0),MATCH(STOCK!V$3,FCSTSDV!$D$1:$N$1,0))/STOCK!$F46,1),0)</f>
        <v>0</v>
      </c>
      <c r="W46" s="92">
        <f t="array" ref="W46">+IFERROR(ROUND(INDEX(FCSTSDV!$D$2:$N$674,MATCH(STOCK!$D46,FCSTSDV!$C$2:$C$674,0),MATCH(STOCK!W$3,FCSTSDV!$D$1:$N$1,0))/STOCK!$F46,1),0)</f>
        <v>0</v>
      </c>
      <c r="X46" s="92">
        <f t="array" ref="X46">+IFERROR(ROUND(INDEX(FCSTSDV!$D$2:$N$674,MATCH(STOCK!$D46,FCSTSDV!$C$2:$C$674,0),MATCH(STOCK!X$3,FCSTSDV!$D$1:$N$1,0))/STOCK!$F46,1),0)</f>
        <v>0</v>
      </c>
      <c r="Y46" s="92">
        <f t="array" ref="Y46">+IFERROR(ROUND(INDEX(FCSTSDV!$D$2:$N$674,MATCH(STOCK!$D46,FCSTSDV!$C$2:$C$674,0),MATCH(STOCK!Y$3,FCSTSDV!$D$1:$N$1,0))/STOCK!$F46,1),0)</f>
        <v>0</v>
      </c>
      <c r="Z46" s="92">
        <f t="array" ref="Z46">+IFERROR(ROUND(INDEX(FCSTSDV!$D$2:$N$674,MATCH(STOCK!$D46,FCSTSDV!$C$2:$C$674,0),MATCH(STOCK!Z$3,FCSTSDV!$D$1:$N$1,0))/STOCK!$F46,1),0)</f>
        <v>0</v>
      </c>
      <c r="AA46" s="92">
        <f t="array" ref="AA46">+IFERROR(ROUND(INDEX(FCSTSDV!$D$2:$N$674,MATCH(STOCK!$D46,FCSTSDV!$C$2:$C$674,0),MATCH(STOCK!AA$3,FCSTSDV!$D$1:$N$1,0))/STOCK!$F46,1),0)</f>
        <v>0</v>
      </c>
      <c r="AB46" s="92">
        <f t="array" ref="AB46">+IFERROR(ROUND(INDEX(FCSTSDV!$D$2:$N$674,MATCH(STOCK!$D46,FCSTSDV!$C$2:$C$674,0),MATCH(STOCK!AB$3,FCSTSDV!$D$1:$N$1,0))/STOCK!$F46,1),0)</f>
        <v>0</v>
      </c>
      <c r="AC46" s="92">
        <f t="array" ref="AC46">+IFERROR(ROUND(INDEX(FCSTSDV!$D$2:$N$674,MATCH(STOCK!$D46,FCSTSDV!$C$2:$C$674,0),MATCH(STOCK!AC$3,FCSTSDV!$D$1:$N$1,0))/STOCK!$F46,1),0)</f>
        <v>0</v>
      </c>
    </row>
    <row r="47" spans="1:29" ht="20.100000000000001" customHeight="1">
      <c r="A47" s="813"/>
      <c r="B47" s="795"/>
      <c r="C47" s="57"/>
      <c r="D47" s="46" t="s">
        <v>63</v>
      </c>
      <c r="E47" s="199"/>
      <c r="F47" s="49">
        <v>200</v>
      </c>
      <c r="G47" s="48"/>
      <c r="H47" s="48"/>
      <c r="I47" s="784"/>
      <c r="J47" s="81">
        <f>+IF(SUM(K47:U47)&lt;&gt;$N$2,ROUND(IFERROR(VLOOKUP(D47,FCSTSDV!$C$2:$C$285,2,0),0)/STOCK!F47+0,0),0)</f>
        <v>0</v>
      </c>
      <c r="K47" s="92">
        <f t="array" ref="K47">+IFERROR(ROUND(INDEX(FCSTSDV!$D$2:$N$674,MATCH(STOCK!$D47,FCSTSDV!$C$2:$C$674,0),MATCH(STOCK!K$3,FCSTSDV!$D$1:$N$1,0))/STOCK!$F47,1),0)</f>
        <v>0</v>
      </c>
      <c r="L47" s="92">
        <f t="array" ref="L47">+IFERROR(ROUND(INDEX(FCSTSDV!$D$2:$N$674,MATCH(STOCK!$D47,FCSTSDV!$C$2:$C$674,0),MATCH(STOCK!L$3,FCSTSDV!$D$1:$N$1,0))/STOCK!$F47,1),0)</f>
        <v>0</v>
      </c>
      <c r="M47" s="92">
        <f t="array" ref="M47">+IFERROR(ROUND(INDEX(FCSTSDV!$D$2:$N$674,MATCH(STOCK!$D47,FCSTSDV!$C$2:$C$674,0),MATCH(STOCK!M$3,FCSTSDV!$D$1:$N$1,0))/STOCK!$F47,1),0)</f>
        <v>0</v>
      </c>
      <c r="N47" s="92">
        <f t="array" ref="N47">+IFERROR(ROUND(INDEX(FCSTSDV!$D$2:$N$674,MATCH(STOCK!$D47,FCSTSDV!$C$2:$C$674,0),MATCH(STOCK!N$3,FCSTSDV!$D$1:$N$1,0))/STOCK!$F47,1),0)</f>
        <v>0</v>
      </c>
      <c r="O47" s="92">
        <f t="array" ref="O47">+IFERROR(ROUND(INDEX(FCSTSDV!$D$2:$N$674,MATCH(STOCK!$D47,FCSTSDV!$C$2:$C$674,0),MATCH(STOCK!O$3,FCSTSDV!$D$1:$N$1,0))/STOCK!$F47,1),0)</f>
        <v>0</v>
      </c>
      <c r="P47" s="92">
        <f t="array" ref="P47">+IFERROR(ROUND(INDEX(FCSTSDV!$D$2:$N$674,MATCH(STOCK!$D47,FCSTSDV!$C$2:$C$674,0),MATCH(STOCK!P$3,FCSTSDV!$D$1:$N$1,0))/STOCK!$F47,1),0)</f>
        <v>0</v>
      </c>
      <c r="Q47" s="92">
        <f t="array" ref="Q47">+IFERROR(ROUND(INDEX(FCSTSDV!$D$2:$N$674,MATCH(STOCK!$D47,FCSTSDV!$C$2:$C$674,0),MATCH(STOCK!Q$3,FCSTSDV!$D$1:$N$1,0))/STOCK!$F47,1),0)</f>
        <v>0</v>
      </c>
      <c r="R47" s="92">
        <f t="array" ref="R47">+IFERROR(ROUND(INDEX(FCSTSDV!$D$2:$N$674,MATCH(STOCK!$D47,FCSTSDV!$C$2:$C$674,0),MATCH(STOCK!R$3,FCSTSDV!$D$1:$N$1,0))/STOCK!$F47,1),0)</f>
        <v>0</v>
      </c>
      <c r="S47" s="92">
        <f t="array" ref="S47">+IFERROR(ROUND(INDEX(FCSTSDV!$D$2:$N$674,MATCH(STOCK!$D47,FCSTSDV!$C$2:$C$674,0),MATCH(STOCK!S$3,FCSTSDV!$D$1:$N$1,0))/STOCK!$F47,1),0)</f>
        <v>0</v>
      </c>
      <c r="T47" s="92">
        <f t="array" ref="T47">+IFERROR(ROUND(INDEX(FCSTSDV!$D$2:$N$674,MATCH(STOCK!$D47,FCSTSDV!$C$2:$C$674,0),MATCH(STOCK!T$3,FCSTSDV!$D$1:$N$1,0))/STOCK!$F47,1),0)</f>
        <v>0</v>
      </c>
      <c r="U47" s="92">
        <f t="array" ref="U47">+IFERROR(ROUND(INDEX(FCSTSDV!$D$2:$N$674,MATCH(STOCK!$D47,FCSTSDV!$C$2:$C$674,0),MATCH(STOCK!U$3,FCSTSDV!$D$1:$N$1,0))/STOCK!$F47,1),0)</f>
        <v>0</v>
      </c>
      <c r="V47" s="92">
        <f t="array" ref="V47">+IFERROR(ROUND(INDEX(FCSTSDV!$D$2:$N$674,MATCH(STOCK!$D47,FCSTSDV!$C$2:$C$674,0),MATCH(STOCK!V$3,FCSTSDV!$D$1:$N$1,0))/STOCK!$F47,1),0)</f>
        <v>0</v>
      </c>
      <c r="W47" s="92">
        <f t="array" ref="W47">+IFERROR(ROUND(INDEX(FCSTSDV!$D$2:$N$674,MATCH(STOCK!$D47,FCSTSDV!$C$2:$C$674,0),MATCH(STOCK!W$3,FCSTSDV!$D$1:$N$1,0))/STOCK!$F47,1),0)</f>
        <v>0</v>
      </c>
      <c r="X47" s="92">
        <f t="array" ref="X47">+IFERROR(ROUND(INDEX(FCSTSDV!$D$2:$N$674,MATCH(STOCK!$D47,FCSTSDV!$C$2:$C$674,0),MATCH(STOCK!X$3,FCSTSDV!$D$1:$N$1,0))/STOCK!$F47,1),0)</f>
        <v>0</v>
      </c>
      <c r="Y47" s="92">
        <f t="array" ref="Y47">+IFERROR(ROUND(INDEX(FCSTSDV!$D$2:$N$674,MATCH(STOCK!$D47,FCSTSDV!$C$2:$C$674,0),MATCH(STOCK!Y$3,FCSTSDV!$D$1:$N$1,0))/STOCK!$F47,1),0)</f>
        <v>0</v>
      </c>
      <c r="Z47" s="92">
        <f t="array" ref="Z47">+IFERROR(ROUND(INDEX(FCSTSDV!$D$2:$N$674,MATCH(STOCK!$D47,FCSTSDV!$C$2:$C$674,0),MATCH(STOCK!Z$3,FCSTSDV!$D$1:$N$1,0))/STOCK!$F47,1),0)</f>
        <v>0</v>
      </c>
      <c r="AA47" s="92">
        <f t="array" ref="AA47">+IFERROR(ROUND(INDEX(FCSTSDV!$D$2:$N$674,MATCH(STOCK!$D47,FCSTSDV!$C$2:$C$674,0),MATCH(STOCK!AA$3,FCSTSDV!$D$1:$N$1,0))/STOCK!$F47,1),0)</f>
        <v>0</v>
      </c>
      <c r="AB47" s="92">
        <f t="array" ref="AB47">+IFERROR(ROUND(INDEX(FCSTSDV!$D$2:$N$674,MATCH(STOCK!$D47,FCSTSDV!$C$2:$C$674,0),MATCH(STOCK!AB$3,FCSTSDV!$D$1:$N$1,0))/STOCK!$F47,1),0)</f>
        <v>0</v>
      </c>
      <c r="AC47" s="92">
        <f t="array" ref="AC47">+IFERROR(ROUND(INDEX(FCSTSDV!$D$2:$N$674,MATCH(STOCK!$D47,FCSTSDV!$C$2:$C$674,0),MATCH(STOCK!AC$3,FCSTSDV!$D$1:$N$1,0))/STOCK!$F47,1),0)</f>
        <v>0</v>
      </c>
    </row>
    <row r="48" spans="1:29" ht="20.100000000000001" customHeight="1">
      <c r="A48" s="813"/>
      <c r="B48" s="795"/>
      <c r="C48" s="57" t="s">
        <v>58</v>
      </c>
      <c r="D48" s="46" t="s">
        <v>56</v>
      </c>
      <c r="E48" s="199" t="e">
        <f>+E43</f>
        <v>#REF!</v>
      </c>
      <c r="F48" s="49">
        <v>100</v>
      </c>
      <c r="G48" s="48"/>
      <c r="H48" s="48"/>
      <c r="I48" s="784"/>
      <c r="J48" s="81">
        <f>+IF(SUM(K48:U48)&lt;&gt;$N$2,ROUND(IFERROR(VLOOKUP(D48,FCSTSDV!$C$2:$C$285,2,0),0)/STOCK!F48+0,0),0)</f>
        <v>0</v>
      </c>
      <c r="K48" s="92">
        <f t="array" ref="K48">+IFERROR(ROUND(INDEX(FCSTSDV!$D$2:$N$674,MATCH(STOCK!$D48,FCSTSDV!$C$2:$C$674,0),MATCH(STOCK!K$3,FCSTSDV!$D$1:$N$1,0))/STOCK!$F48,1),0)</f>
        <v>0</v>
      </c>
      <c r="L48" s="92">
        <f t="array" ref="L48">+IFERROR(ROUND(INDEX(FCSTSDV!$D$2:$N$674,MATCH(STOCK!$D48,FCSTSDV!$C$2:$C$674,0),MATCH(STOCK!L$3,FCSTSDV!$D$1:$N$1,0))/STOCK!$F48,1),0)</f>
        <v>0</v>
      </c>
      <c r="M48" s="92">
        <f t="array" ref="M48">+IFERROR(ROUND(INDEX(FCSTSDV!$D$2:$N$674,MATCH(STOCK!$D48,FCSTSDV!$C$2:$C$674,0),MATCH(STOCK!M$3,FCSTSDV!$D$1:$N$1,0))/STOCK!$F48,1),0)</f>
        <v>0</v>
      </c>
      <c r="N48" s="92">
        <f t="array" ref="N48">+IFERROR(ROUND(INDEX(FCSTSDV!$D$2:$N$674,MATCH(STOCK!$D48,FCSTSDV!$C$2:$C$674,0),MATCH(STOCK!N$3,FCSTSDV!$D$1:$N$1,0))/STOCK!$F48,1),0)</f>
        <v>0</v>
      </c>
      <c r="O48" s="92">
        <f t="array" ref="O48">+IFERROR(ROUND(INDEX(FCSTSDV!$D$2:$N$674,MATCH(STOCK!$D48,FCSTSDV!$C$2:$C$674,0),MATCH(STOCK!O$3,FCSTSDV!$D$1:$N$1,0))/STOCK!$F48,1),0)</f>
        <v>0</v>
      </c>
      <c r="P48" s="92">
        <f t="array" ref="P48">+IFERROR(ROUND(INDEX(FCSTSDV!$D$2:$N$674,MATCH(STOCK!$D48,FCSTSDV!$C$2:$C$674,0),MATCH(STOCK!P$3,FCSTSDV!$D$1:$N$1,0))/STOCK!$F48,1),0)</f>
        <v>0</v>
      </c>
      <c r="Q48" s="92">
        <f t="array" ref="Q48">+IFERROR(ROUND(INDEX(FCSTSDV!$D$2:$N$674,MATCH(STOCK!$D48,FCSTSDV!$C$2:$C$674,0),MATCH(STOCK!Q$3,FCSTSDV!$D$1:$N$1,0))/STOCK!$F48,1),0)</f>
        <v>0</v>
      </c>
      <c r="R48" s="92">
        <f t="array" ref="R48">+IFERROR(ROUND(INDEX(FCSTSDV!$D$2:$N$674,MATCH(STOCK!$D48,FCSTSDV!$C$2:$C$674,0),MATCH(STOCK!R$3,FCSTSDV!$D$1:$N$1,0))/STOCK!$F48,1),0)</f>
        <v>0</v>
      </c>
      <c r="S48" s="92">
        <f t="array" ref="S48">+IFERROR(ROUND(INDEX(FCSTSDV!$D$2:$N$674,MATCH(STOCK!$D48,FCSTSDV!$C$2:$C$674,0),MATCH(STOCK!S$3,FCSTSDV!$D$1:$N$1,0))/STOCK!$F48,1),0)</f>
        <v>0</v>
      </c>
      <c r="T48" s="92">
        <f t="array" ref="T48">+IFERROR(ROUND(INDEX(FCSTSDV!$D$2:$N$674,MATCH(STOCK!$D48,FCSTSDV!$C$2:$C$674,0),MATCH(STOCK!T$3,FCSTSDV!$D$1:$N$1,0))/STOCK!$F48,1),0)</f>
        <v>0</v>
      </c>
      <c r="U48" s="92">
        <f t="array" ref="U48">+IFERROR(ROUND(INDEX(FCSTSDV!$D$2:$N$674,MATCH(STOCK!$D48,FCSTSDV!$C$2:$C$674,0),MATCH(STOCK!U$3,FCSTSDV!$D$1:$N$1,0))/STOCK!$F48,1),0)</f>
        <v>0</v>
      </c>
      <c r="V48" s="92">
        <f t="array" ref="V48">+IFERROR(ROUND(INDEX(FCSTSDV!$D$2:$N$674,MATCH(STOCK!$D48,FCSTSDV!$C$2:$C$674,0),MATCH(STOCK!V$3,FCSTSDV!$D$1:$N$1,0))/STOCK!$F48,1),0)</f>
        <v>0</v>
      </c>
      <c r="W48" s="92">
        <f t="array" ref="W48">+IFERROR(ROUND(INDEX(FCSTSDV!$D$2:$N$674,MATCH(STOCK!$D48,FCSTSDV!$C$2:$C$674,0),MATCH(STOCK!W$3,FCSTSDV!$D$1:$N$1,0))/STOCK!$F48,1),0)</f>
        <v>0</v>
      </c>
      <c r="X48" s="92">
        <f t="array" ref="X48">+IFERROR(ROUND(INDEX(FCSTSDV!$D$2:$N$674,MATCH(STOCK!$D48,FCSTSDV!$C$2:$C$674,0),MATCH(STOCK!X$3,FCSTSDV!$D$1:$N$1,0))/STOCK!$F48,1),0)</f>
        <v>0</v>
      </c>
      <c r="Y48" s="92">
        <f t="array" ref="Y48">+IFERROR(ROUND(INDEX(FCSTSDV!$D$2:$N$674,MATCH(STOCK!$D48,FCSTSDV!$C$2:$C$674,0),MATCH(STOCK!Y$3,FCSTSDV!$D$1:$N$1,0))/STOCK!$F48,1),0)</f>
        <v>0</v>
      </c>
      <c r="Z48" s="92">
        <f t="array" ref="Z48">+IFERROR(ROUND(INDEX(FCSTSDV!$D$2:$N$674,MATCH(STOCK!$D48,FCSTSDV!$C$2:$C$674,0),MATCH(STOCK!Z$3,FCSTSDV!$D$1:$N$1,0))/STOCK!$F48,1),0)</f>
        <v>0</v>
      </c>
      <c r="AA48" s="92">
        <f t="array" ref="AA48">+IFERROR(ROUND(INDEX(FCSTSDV!$D$2:$N$674,MATCH(STOCK!$D48,FCSTSDV!$C$2:$C$674,0),MATCH(STOCK!AA$3,FCSTSDV!$D$1:$N$1,0))/STOCK!$F48,1),0)</f>
        <v>0</v>
      </c>
      <c r="AB48" s="92">
        <f t="array" ref="AB48">+IFERROR(ROUND(INDEX(FCSTSDV!$D$2:$N$674,MATCH(STOCK!$D48,FCSTSDV!$C$2:$C$674,0),MATCH(STOCK!AB$3,FCSTSDV!$D$1:$N$1,0))/STOCK!$F48,1),0)</f>
        <v>0</v>
      </c>
      <c r="AC48" s="92">
        <f t="array" ref="AC48">+IFERROR(ROUND(INDEX(FCSTSDV!$D$2:$N$674,MATCH(STOCK!$D48,FCSTSDV!$C$2:$C$674,0),MATCH(STOCK!AC$3,FCSTSDV!$D$1:$N$1,0))/STOCK!$F48,1),0)</f>
        <v>0</v>
      </c>
    </row>
    <row r="49" spans="1:29" ht="20.100000000000001" customHeight="1">
      <c r="A49" s="813"/>
      <c r="B49" s="795"/>
      <c r="C49" s="57"/>
      <c r="D49" s="131" t="s">
        <v>64</v>
      </c>
      <c r="E49" s="199" t="e">
        <f t="shared" si="3"/>
        <v>#REF!</v>
      </c>
      <c r="F49" s="49">
        <v>100</v>
      </c>
      <c r="G49" s="48"/>
      <c r="H49" s="48"/>
      <c r="I49" s="784"/>
      <c r="J49" s="81">
        <f>+IF(SUM(K49:U49)&lt;&gt;$N$2,ROUND(IFERROR(VLOOKUP(D49,FCSTSDV!$C$2:$C$285,2,0),0)/STOCK!F49+0,0),0)</f>
        <v>0</v>
      </c>
      <c r="K49" s="92">
        <f t="array" ref="K49">+IFERROR(ROUND(INDEX(FCSTSDV!$D$2:$N$674,MATCH(STOCK!$D49,FCSTSDV!$C$2:$C$674,0),MATCH(STOCK!K$3,FCSTSDV!$D$1:$N$1,0))/STOCK!$F49,1),0)</f>
        <v>0</v>
      </c>
      <c r="L49" s="92">
        <f t="array" ref="L49">+IFERROR(ROUND(INDEX(FCSTSDV!$D$2:$N$674,MATCH(STOCK!$D49,FCSTSDV!$C$2:$C$674,0),MATCH(STOCK!L$3,FCSTSDV!$D$1:$N$1,0))/STOCK!$F49,1),0)</f>
        <v>0</v>
      </c>
      <c r="M49" s="92">
        <f t="array" ref="M49">+IFERROR(ROUND(INDEX(FCSTSDV!$D$2:$N$674,MATCH(STOCK!$D49,FCSTSDV!$C$2:$C$674,0),MATCH(STOCK!M$3,FCSTSDV!$D$1:$N$1,0))/STOCK!$F49,1),0)</f>
        <v>0</v>
      </c>
      <c r="N49" s="92">
        <f t="array" ref="N49">+IFERROR(ROUND(INDEX(FCSTSDV!$D$2:$N$674,MATCH(STOCK!$D49,FCSTSDV!$C$2:$C$674,0),MATCH(STOCK!N$3,FCSTSDV!$D$1:$N$1,0))/STOCK!$F49,1),0)</f>
        <v>0</v>
      </c>
      <c r="O49" s="92">
        <f t="array" ref="O49">+IFERROR(ROUND(INDEX(FCSTSDV!$D$2:$N$674,MATCH(STOCK!$D49,FCSTSDV!$C$2:$C$674,0),MATCH(STOCK!O$3,FCSTSDV!$D$1:$N$1,0))/STOCK!$F49,1),0)</f>
        <v>0</v>
      </c>
      <c r="P49" s="92">
        <f t="array" ref="P49">+IFERROR(ROUND(INDEX(FCSTSDV!$D$2:$N$674,MATCH(STOCK!$D49,FCSTSDV!$C$2:$C$674,0),MATCH(STOCK!P$3,FCSTSDV!$D$1:$N$1,0))/STOCK!$F49,1),0)</f>
        <v>0</v>
      </c>
      <c r="Q49" s="92">
        <f t="array" ref="Q49">+IFERROR(ROUND(INDEX(FCSTSDV!$D$2:$N$674,MATCH(STOCK!$D49,FCSTSDV!$C$2:$C$674,0),MATCH(STOCK!Q$3,FCSTSDV!$D$1:$N$1,0))/STOCK!$F49,1),0)</f>
        <v>0</v>
      </c>
      <c r="R49" s="92">
        <f t="array" ref="R49">+IFERROR(ROUND(INDEX(FCSTSDV!$D$2:$N$674,MATCH(STOCK!$D49,FCSTSDV!$C$2:$C$674,0),MATCH(STOCK!R$3,FCSTSDV!$D$1:$N$1,0))/STOCK!$F49,1),0)</f>
        <v>0</v>
      </c>
      <c r="S49" s="92">
        <f t="array" ref="S49">+IFERROR(ROUND(INDEX(FCSTSDV!$D$2:$N$674,MATCH(STOCK!$D49,FCSTSDV!$C$2:$C$674,0),MATCH(STOCK!S$3,FCSTSDV!$D$1:$N$1,0))/STOCK!$F49,1),0)</f>
        <v>0</v>
      </c>
      <c r="T49" s="92">
        <f t="array" ref="T49">+IFERROR(ROUND(INDEX(FCSTSDV!$D$2:$N$674,MATCH(STOCK!$D49,FCSTSDV!$C$2:$C$674,0),MATCH(STOCK!T$3,FCSTSDV!$D$1:$N$1,0))/STOCK!$F49,1),0)</f>
        <v>0</v>
      </c>
      <c r="U49" s="92">
        <f t="array" ref="U49">+IFERROR(ROUND(INDEX(FCSTSDV!$D$2:$N$674,MATCH(STOCK!$D49,FCSTSDV!$C$2:$C$674,0),MATCH(STOCK!U$3,FCSTSDV!$D$1:$N$1,0))/STOCK!$F49,1),0)</f>
        <v>0</v>
      </c>
      <c r="V49" s="92">
        <f t="array" ref="V49">+IFERROR(ROUND(INDEX(FCSTSDV!$D$2:$N$674,MATCH(STOCK!$D49,FCSTSDV!$C$2:$C$674,0),MATCH(STOCK!V$3,FCSTSDV!$D$1:$N$1,0))/STOCK!$F49,1),0)</f>
        <v>0</v>
      </c>
      <c r="W49" s="92">
        <f t="array" ref="W49">+IFERROR(ROUND(INDEX(FCSTSDV!$D$2:$N$674,MATCH(STOCK!$D49,FCSTSDV!$C$2:$C$674,0),MATCH(STOCK!W$3,FCSTSDV!$D$1:$N$1,0))/STOCK!$F49,1),0)</f>
        <v>0</v>
      </c>
      <c r="X49" s="92">
        <f t="array" ref="X49">+IFERROR(ROUND(INDEX(FCSTSDV!$D$2:$N$674,MATCH(STOCK!$D49,FCSTSDV!$C$2:$C$674,0),MATCH(STOCK!X$3,FCSTSDV!$D$1:$N$1,0))/STOCK!$F49,1),0)</f>
        <v>0</v>
      </c>
      <c r="Y49" s="92">
        <f t="array" ref="Y49">+IFERROR(ROUND(INDEX(FCSTSDV!$D$2:$N$674,MATCH(STOCK!$D49,FCSTSDV!$C$2:$C$674,0),MATCH(STOCK!Y$3,FCSTSDV!$D$1:$N$1,0))/STOCK!$F49,1),0)</f>
        <v>0</v>
      </c>
      <c r="Z49" s="92">
        <f t="array" ref="Z49">+IFERROR(ROUND(INDEX(FCSTSDV!$D$2:$N$674,MATCH(STOCK!$D49,FCSTSDV!$C$2:$C$674,0),MATCH(STOCK!Z$3,FCSTSDV!$D$1:$N$1,0))/STOCK!$F49,1),0)</f>
        <v>0</v>
      </c>
      <c r="AA49" s="92">
        <f t="array" ref="AA49">+IFERROR(ROUND(INDEX(FCSTSDV!$D$2:$N$674,MATCH(STOCK!$D49,FCSTSDV!$C$2:$C$674,0),MATCH(STOCK!AA$3,FCSTSDV!$D$1:$N$1,0))/STOCK!$F49,1),0)</f>
        <v>0</v>
      </c>
      <c r="AB49" s="92">
        <f t="array" ref="AB49">+IFERROR(ROUND(INDEX(FCSTSDV!$D$2:$N$674,MATCH(STOCK!$D49,FCSTSDV!$C$2:$C$674,0),MATCH(STOCK!AB$3,FCSTSDV!$D$1:$N$1,0))/STOCK!$F49,1),0)</f>
        <v>0</v>
      </c>
      <c r="AC49" s="92">
        <f t="array" ref="AC49">+IFERROR(ROUND(INDEX(FCSTSDV!$D$2:$N$674,MATCH(STOCK!$D49,FCSTSDV!$C$2:$C$674,0),MATCH(STOCK!AC$3,FCSTSDV!$D$1:$N$1,0))/STOCK!$F49,1),0)</f>
        <v>0</v>
      </c>
    </row>
    <row r="50" spans="1:29" ht="20.100000000000001" customHeight="1">
      <c r="A50" s="813"/>
      <c r="B50" s="795"/>
      <c r="C50" s="57"/>
      <c r="D50" s="485" t="s">
        <v>65</v>
      </c>
      <c r="E50" s="49"/>
      <c r="F50" s="49">
        <v>80</v>
      </c>
      <c r="G50" s="48"/>
      <c r="H50" s="58"/>
      <c r="I50" s="784"/>
      <c r="J50" s="81">
        <f>+IF(SUM(K50:U50)&lt;&gt;$N$2,ROUND(IFERROR(VLOOKUP(D50,FCSTSDV!$C$2:$C$285,2,0),0)/STOCK!F50+0,0),0)</f>
        <v>0</v>
      </c>
      <c r="K50" s="92"/>
      <c r="L50" s="92"/>
      <c r="M50" s="92"/>
      <c r="N50" s="92"/>
      <c r="O50" s="92"/>
      <c r="P50" s="92"/>
      <c r="Q50" s="92"/>
      <c r="R50" s="92"/>
      <c r="S50" s="92"/>
      <c r="T50" s="92">
        <f t="array" ref="T50">+IFERROR(ROUND(INDEX(FCSTSDV!$D$2:$N$674,MATCH(STOCK!$D50,FCSTSDV!$C$2:$C$674,0),MATCH(STOCK!T$3,FCSTSDV!$D$1:$N$1,0))/STOCK!$F50,1),0)</f>
        <v>0</v>
      </c>
      <c r="U50" s="92">
        <f t="array" ref="U50">+IFERROR(ROUND(INDEX(FCSTSDV!$D$2:$N$674,MATCH(STOCK!$D50,FCSTSDV!$C$2:$C$674,0),MATCH(STOCK!U$3,FCSTSDV!$D$1:$N$1,0))/STOCK!$F50,1),0)</f>
        <v>0</v>
      </c>
      <c r="V50" s="92">
        <f t="array" ref="V50">+IFERROR(ROUND(INDEX(FCSTSDV!$D$2:$N$674,MATCH(STOCK!$D50,FCSTSDV!$C$2:$C$674,0),MATCH(STOCK!V$3,FCSTSDV!$D$1:$N$1,0))/STOCK!$F50,1),0)</f>
        <v>0</v>
      </c>
      <c r="W50" s="92">
        <f t="array" ref="W50">+IFERROR(ROUND(INDEX(FCSTSDV!$D$2:$N$674,MATCH(STOCK!$D50,FCSTSDV!$C$2:$C$674,0),MATCH(STOCK!W$3,FCSTSDV!$D$1:$N$1,0))/STOCK!$F50,1),0)</f>
        <v>0</v>
      </c>
      <c r="X50" s="92">
        <f t="array" ref="X50">+IFERROR(ROUND(INDEX(FCSTSDV!$D$2:$N$674,MATCH(STOCK!$D50,FCSTSDV!$C$2:$C$674,0),MATCH(STOCK!X$3,FCSTSDV!$D$1:$N$1,0))/STOCK!$F50,1),0)</f>
        <v>0</v>
      </c>
      <c r="Y50" s="92">
        <f t="array" ref="Y50">+IFERROR(ROUND(INDEX(FCSTSDV!$D$2:$N$674,MATCH(STOCK!$D50,FCSTSDV!$C$2:$C$674,0),MATCH(STOCK!Y$3,FCSTSDV!$D$1:$N$1,0))/STOCK!$F50,1),0)</f>
        <v>0</v>
      </c>
      <c r="Z50" s="92">
        <f t="array" ref="Z50">+IFERROR(ROUND(INDEX(FCSTSDV!$D$2:$N$674,MATCH(STOCK!$D50,FCSTSDV!$C$2:$C$674,0),MATCH(STOCK!Z$3,FCSTSDV!$D$1:$N$1,0))/STOCK!$F50,1),0)</f>
        <v>0</v>
      </c>
      <c r="AA50" s="92">
        <f t="array" ref="AA50">+IFERROR(ROUND(INDEX(FCSTSDV!$D$2:$N$674,MATCH(STOCK!$D50,FCSTSDV!$C$2:$C$674,0),MATCH(STOCK!AA$3,FCSTSDV!$D$1:$N$1,0))/STOCK!$F50,1),0)</f>
        <v>0</v>
      </c>
      <c r="AB50" s="92">
        <f t="array" ref="AB50">+IFERROR(ROUND(INDEX(FCSTSDV!$D$2:$N$674,MATCH(STOCK!$D50,FCSTSDV!$C$2:$C$674,0),MATCH(STOCK!AB$3,FCSTSDV!$D$1:$N$1,0))/STOCK!$F50,1),0)</f>
        <v>0</v>
      </c>
      <c r="AC50" s="92">
        <f t="array" ref="AC50">+IFERROR(ROUND(INDEX(FCSTSDV!$D$2:$N$674,MATCH(STOCK!$D50,FCSTSDV!$C$2:$C$674,0),MATCH(STOCK!AC$3,FCSTSDV!$D$1:$N$1,0))/STOCK!$F50,1),0)</f>
        <v>0</v>
      </c>
    </row>
    <row r="51" spans="1:29" ht="20.100000000000001" customHeight="1">
      <c r="A51" s="813"/>
      <c r="B51" s="795"/>
      <c r="C51" s="57"/>
      <c r="D51" s="46" t="s">
        <v>66</v>
      </c>
      <c r="E51" s="199" t="e">
        <f>+E49</f>
        <v>#REF!</v>
      </c>
      <c r="F51" s="49">
        <v>150</v>
      </c>
      <c r="G51" s="48"/>
      <c r="H51" s="48"/>
      <c r="I51" s="784"/>
      <c r="J51" s="81">
        <f>+IF(SUM(K51:U51)&lt;&gt;$N$2,ROUND(IFERROR(VLOOKUP(D51,FCSTSDV!$C$2:$C$285,2,0),0)/STOCK!F51+0,0),0)</f>
        <v>0</v>
      </c>
      <c r="K51" s="92">
        <f t="array" ref="K51">+IFERROR(ROUND(INDEX(FCSTSDV!$D$2:$N$674,MATCH(STOCK!$D51,FCSTSDV!$C$2:$C$674,0),MATCH(STOCK!K$3,FCSTSDV!$D$1:$N$1,0))/STOCK!$F51,1),0)</f>
        <v>0</v>
      </c>
      <c r="L51" s="92">
        <f t="array" ref="L51">+IFERROR(ROUND(INDEX(FCSTSDV!$D$2:$N$674,MATCH(STOCK!$D51,FCSTSDV!$C$2:$C$674,0),MATCH(STOCK!L$3,FCSTSDV!$D$1:$N$1,0))/STOCK!$F51,1),0)</f>
        <v>0</v>
      </c>
      <c r="M51" s="92">
        <f t="array" ref="M51">+IFERROR(ROUND(INDEX(FCSTSDV!$D$2:$N$674,MATCH(STOCK!$D51,FCSTSDV!$C$2:$C$674,0),MATCH(STOCK!M$3,FCSTSDV!$D$1:$N$1,0))/STOCK!$F51,1),0)</f>
        <v>0</v>
      </c>
      <c r="N51" s="92">
        <f t="array" ref="N51">+IFERROR(ROUND(INDEX(FCSTSDV!$D$2:$N$674,MATCH(STOCK!$D51,FCSTSDV!$C$2:$C$674,0),MATCH(STOCK!N$3,FCSTSDV!$D$1:$N$1,0))/STOCK!$F51,1),0)</f>
        <v>0</v>
      </c>
      <c r="O51" s="92">
        <f t="array" ref="O51">+IFERROR(ROUND(INDEX(FCSTSDV!$D$2:$N$674,MATCH(STOCK!$D51,FCSTSDV!$C$2:$C$674,0),MATCH(STOCK!O$3,FCSTSDV!$D$1:$N$1,0))/STOCK!$F51,1),0)</f>
        <v>0</v>
      </c>
      <c r="P51" s="92">
        <f t="array" ref="P51">+IFERROR(ROUND(INDEX(FCSTSDV!$D$2:$N$674,MATCH(STOCK!$D51,FCSTSDV!$C$2:$C$674,0),MATCH(STOCK!P$3,FCSTSDV!$D$1:$N$1,0))/STOCK!$F51,1),0)</f>
        <v>0</v>
      </c>
      <c r="Q51" s="92">
        <f t="array" ref="Q51">+IFERROR(ROUND(INDEX(FCSTSDV!$D$2:$N$674,MATCH(STOCK!$D51,FCSTSDV!$C$2:$C$674,0),MATCH(STOCK!Q$3,FCSTSDV!$D$1:$N$1,0))/STOCK!$F51,1),0)</f>
        <v>0</v>
      </c>
      <c r="R51" s="92">
        <f t="array" ref="R51">+IFERROR(ROUND(INDEX(FCSTSDV!$D$2:$N$674,MATCH(STOCK!$D51,FCSTSDV!$C$2:$C$674,0),MATCH(STOCK!R$3,FCSTSDV!$D$1:$N$1,0))/STOCK!$F51,1),0)</f>
        <v>0</v>
      </c>
      <c r="S51" s="92">
        <f t="array" ref="S51">+IFERROR(ROUND(INDEX(FCSTSDV!$D$2:$N$674,MATCH(STOCK!$D51,FCSTSDV!$C$2:$C$674,0),MATCH(STOCK!S$3,FCSTSDV!$D$1:$N$1,0))/STOCK!$F51,1),0)</f>
        <v>0</v>
      </c>
      <c r="T51" s="92">
        <f t="array" ref="T51">+IFERROR(ROUND(INDEX(FCSTSDV!$D$2:$N$674,MATCH(STOCK!$D51,FCSTSDV!$C$2:$C$674,0),MATCH(STOCK!T$3,FCSTSDV!$D$1:$N$1,0))/STOCK!$F51,1),0)</f>
        <v>0</v>
      </c>
      <c r="U51" s="92">
        <f t="array" ref="U51">+IFERROR(ROUND(INDEX(FCSTSDV!$D$2:$N$674,MATCH(STOCK!$D51,FCSTSDV!$C$2:$C$674,0),MATCH(STOCK!U$3,FCSTSDV!$D$1:$N$1,0))/STOCK!$F51,1),0)</f>
        <v>0</v>
      </c>
      <c r="V51" s="92">
        <f t="array" ref="V51">+IFERROR(ROUND(INDEX(FCSTSDV!$D$2:$N$674,MATCH(STOCK!$D51,FCSTSDV!$C$2:$C$674,0),MATCH(STOCK!V$3,FCSTSDV!$D$1:$N$1,0))/STOCK!$F51,1),0)</f>
        <v>0</v>
      </c>
      <c r="W51" s="92">
        <f t="array" ref="W51">+IFERROR(ROUND(INDEX(FCSTSDV!$D$2:$N$674,MATCH(STOCK!$D51,FCSTSDV!$C$2:$C$674,0),MATCH(STOCK!W$3,FCSTSDV!$D$1:$N$1,0))/STOCK!$F51,1),0)</f>
        <v>0</v>
      </c>
      <c r="X51" s="92">
        <f t="array" ref="X51">+IFERROR(ROUND(INDEX(FCSTSDV!$D$2:$N$674,MATCH(STOCK!$D51,FCSTSDV!$C$2:$C$674,0),MATCH(STOCK!X$3,FCSTSDV!$D$1:$N$1,0))/STOCK!$F51,1),0)</f>
        <v>0</v>
      </c>
      <c r="Y51" s="92">
        <f t="array" ref="Y51">+IFERROR(ROUND(INDEX(FCSTSDV!$D$2:$N$674,MATCH(STOCK!$D51,FCSTSDV!$C$2:$C$674,0),MATCH(STOCK!Y$3,FCSTSDV!$D$1:$N$1,0))/STOCK!$F51,1),0)</f>
        <v>0</v>
      </c>
      <c r="Z51" s="92">
        <f t="array" ref="Z51">+IFERROR(ROUND(INDEX(FCSTSDV!$D$2:$N$674,MATCH(STOCK!$D51,FCSTSDV!$C$2:$C$674,0),MATCH(STOCK!Z$3,FCSTSDV!$D$1:$N$1,0))/STOCK!$F51,1),0)</f>
        <v>0</v>
      </c>
      <c r="AA51" s="92">
        <f t="array" ref="AA51">+IFERROR(ROUND(INDEX(FCSTSDV!$D$2:$N$674,MATCH(STOCK!$D51,FCSTSDV!$C$2:$C$674,0),MATCH(STOCK!AA$3,FCSTSDV!$D$1:$N$1,0))/STOCK!$F51,1),0)</f>
        <v>0</v>
      </c>
      <c r="AB51" s="92">
        <f t="array" ref="AB51">+IFERROR(ROUND(INDEX(FCSTSDV!$D$2:$N$674,MATCH(STOCK!$D51,FCSTSDV!$C$2:$C$674,0),MATCH(STOCK!AB$3,FCSTSDV!$D$1:$N$1,0))/STOCK!$F51,1),0)</f>
        <v>0</v>
      </c>
      <c r="AC51" s="92">
        <f t="array" ref="AC51">+IFERROR(ROUND(INDEX(FCSTSDV!$D$2:$N$674,MATCH(STOCK!$D51,FCSTSDV!$C$2:$C$674,0),MATCH(STOCK!AC$3,FCSTSDV!$D$1:$N$1,0))/STOCK!$F51,1),0)</f>
        <v>0</v>
      </c>
    </row>
    <row r="52" spans="1:29" ht="20.100000000000001" customHeight="1">
      <c r="A52" s="813"/>
      <c r="B52" s="795"/>
      <c r="C52" s="57"/>
      <c r="D52" s="46" t="s">
        <v>67</v>
      </c>
      <c r="E52" s="199"/>
      <c r="F52" s="49">
        <v>1000</v>
      </c>
      <c r="G52" s="48"/>
      <c r="H52" s="48"/>
      <c r="I52" s="784"/>
      <c r="J52" s="81">
        <f>+IF(SUM(K52:U52)&lt;&gt;$N$2,ROUND(IFERROR(VLOOKUP(D52,FCSTSDV!$C$2:$C$285,2,0),0)/STOCK!F52+0,0),0)</f>
        <v>0</v>
      </c>
      <c r="K52" s="92"/>
      <c r="L52" s="92"/>
      <c r="M52" s="92"/>
      <c r="N52" s="92"/>
      <c r="O52" s="92"/>
      <c r="P52" s="92"/>
      <c r="Q52" s="92"/>
      <c r="R52" s="92"/>
      <c r="S52" s="92"/>
      <c r="T52" s="92">
        <f t="array" ref="T52">+IFERROR(ROUND(INDEX(FCSTSDV!$D$2:$N$674,MATCH(STOCK!$D52,FCSTSDV!$C$2:$C$674,0),MATCH(STOCK!T$3,FCSTSDV!$D$1:$N$1,0))/STOCK!$F52,1),0)</f>
        <v>0</v>
      </c>
      <c r="U52" s="92">
        <f t="array" ref="U52">+IFERROR(ROUND(INDEX(FCSTSDV!$D$2:$N$674,MATCH(STOCK!$D52,FCSTSDV!$C$2:$C$674,0),MATCH(STOCK!U$3,FCSTSDV!$D$1:$N$1,0))/STOCK!$F52,1),0)</f>
        <v>0</v>
      </c>
      <c r="V52" s="92">
        <f t="array" ref="V52">+IFERROR(ROUND(INDEX(FCSTSDV!$D$2:$N$674,MATCH(STOCK!$D52,FCSTSDV!$C$2:$C$674,0),MATCH(STOCK!V$3,FCSTSDV!$D$1:$N$1,0))/STOCK!$F52,1),0)</f>
        <v>0</v>
      </c>
      <c r="W52" s="92">
        <f t="array" ref="W52">+IFERROR(ROUND(INDEX(FCSTSDV!$D$2:$N$674,MATCH(STOCK!$D52,FCSTSDV!$C$2:$C$674,0),MATCH(STOCK!W$3,FCSTSDV!$D$1:$N$1,0))/STOCK!$F52,1),0)</f>
        <v>0</v>
      </c>
      <c r="X52" s="92">
        <f t="array" ref="X52">+IFERROR(ROUND(INDEX(FCSTSDV!$D$2:$N$674,MATCH(STOCK!$D52,FCSTSDV!$C$2:$C$674,0),MATCH(STOCK!X$3,FCSTSDV!$D$1:$N$1,0))/STOCK!$F52,1),0)</f>
        <v>0</v>
      </c>
      <c r="Y52" s="92">
        <f t="array" ref="Y52">+IFERROR(ROUND(INDEX(FCSTSDV!$D$2:$N$674,MATCH(STOCK!$D52,FCSTSDV!$C$2:$C$674,0),MATCH(STOCK!Y$3,FCSTSDV!$D$1:$N$1,0))/STOCK!$F52,1),0)</f>
        <v>640</v>
      </c>
      <c r="Z52" s="92">
        <f t="array" ref="Z52">+IFERROR(ROUND(INDEX(FCSTSDV!$D$2:$N$674,MATCH(STOCK!$D52,FCSTSDV!$C$2:$C$674,0),MATCH(STOCK!Z$3,FCSTSDV!$D$1:$N$1,0))/STOCK!$F52,1),0)</f>
        <v>0</v>
      </c>
      <c r="AA52" s="92">
        <f t="array" ref="AA52">+IFERROR(ROUND(INDEX(FCSTSDV!$D$2:$N$674,MATCH(STOCK!$D52,FCSTSDV!$C$2:$C$674,0),MATCH(STOCK!AA$3,FCSTSDV!$D$1:$N$1,0))/STOCK!$F52,1),0)</f>
        <v>0</v>
      </c>
      <c r="AB52" s="92">
        <f t="array" ref="AB52">+IFERROR(ROUND(INDEX(FCSTSDV!$D$2:$N$674,MATCH(STOCK!$D52,FCSTSDV!$C$2:$C$674,0),MATCH(STOCK!AB$3,FCSTSDV!$D$1:$N$1,0))/STOCK!$F52,1),0)</f>
        <v>0</v>
      </c>
      <c r="AC52" s="92">
        <f t="array" ref="AC52">+IFERROR(ROUND(INDEX(FCSTSDV!$D$2:$N$674,MATCH(STOCK!$D52,FCSTSDV!$C$2:$C$674,0),MATCH(STOCK!AC$3,FCSTSDV!$D$1:$N$1,0))/STOCK!$F52,1),0)</f>
        <v>0</v>
      </c>
    </row>
    <row r="53" spans="1:29" ht="20.100000000000001" customHeight="1">
      <c r="A53" s="813"/>
      <c r="B53" s="795"/>
      <c r="C53" s="57"/>
      <c r="D53" s="46" t="s">
        <v>68</v>
      </c>
      <c r="E53" s="199"/>
      <c r="F53" s="49">
        <v>1000</v>
      </c>
      <c r="G53" s="48"/>
      <c r="H53" s="48"/>
      <c r="I53" s="784"/>
      <c r="J53" s="81">
        <f>+IF(SUM(K53:U53)&lt;&gt;$N$2,ROUND(IFERROR(VLOOKUP(D53,FCSTSDV!$C$2:$C$285,2,0),0)/STOCK!F53+0,0),0)</f>
        <v>0</v>
      </c>
      <c r="K53" s="92"/>
      <c r="L53" s="92"/>
      <c r="M53" s="92"/>
      <c r="N53" s="92"/>
      <c r="O53" s="92"/>
      <c r="P53" s="92"/>
      <c r="Q53" s="92"/>
      <c r="R53" s="92"/>
      <c r="S53" s="92"/>
      <c r="T53" s="92">
        <f t="array" ref="T53">+IFERROR(ROUND(INDEX(FCSTSDV!$D$2:$N$674,MATCH(STOCK!$D53,FCSTSDV!$C$2:$C$674,0),MATCH(STOCK!T$3,FCSTSDV!$D$1:$N$1,0))/STOCK!$F53,1),0)</f>
        <v>0</v>
      </c>
      <c r="U53" s="92">
        <f t="array" ref="U53">+IFERROR(ROUND(INDEX(FCSTSDV!$D$2:$N$674,MATCH(STOCK!$D53,FCSTSDV!$C$2:$C$674,0),MATCH(STOCK!U$3,FCSTSDV!$D$1:$N$1,0))/STOCK!$F53,1),0)</f>
        <v>0</v>
      </c>
      <c r="V53" s="92">
        <f t="array" ref="V53">+IFERROR(ROUND(INDEX(FCSTSDV!$D$2:$N$674,MATCH(STOCK!$D53,FCSTSDV!$C$2:$C$674,0),MATCH(STOCK!V$3,FCSTSDV!$D$1:$N$1,0))/STOCK!$F53,1),0)</f>
        <v>0</v>
      </c>
      <c r="W53" s="92">
        <f t="array" ref="W53">+IFERROR(ROUND(INDEX(FCSTSDV!$D$2:$N$674,MATCH(STOCK!$D53,FCSTSDV!$C$2:$C$674,0),MATCH(STOCK!W$3,FCSTSDV!$D$1:$N$1,0))/STOCK!$F53,1),0)</f>
        <v>0</v>
      </c>
      <c r="X53" s="92">
        <f t="array" ref="X53">+IFERROR(ROUND(INDEX(FCSTSDV!$D$2:$N$674,MATCH(STOCK!$D53,FCSTSDV!$C$2:$C$674,0),MATCH(STOCK!X$3,FCSTSDV!$D$1:$N$1,0))/STOCK!$F53,1),0)</f>
        <v>0</v>
      </c>
      <c r="Y53" s="92">
        <f t="array" ref="Y53">+IFERROR(ROUND(INDEX(FCSTSDV!$D$2:$N$674,MATCH(STOCK!$D53,FCSTSDV!$C$2:$C$674,0),MATCH(STOCK!Y$3,FCSTSDV!$D$1:$N$1,0))/STOCK!$F53,1),0)</f>
        <v>280</v>
      </c>
      <c r="Z53" s="92">
        <f t="array" ref="Z53">+IFERROR(ROUND(INDEX(FCSTSDV!$D$2:$N$674,MATCH(STOCK!$D53,FCSTSDV!$C$2:$C$674,0),MATCH(STOCK!Z$3,FCSTSDV!$D$1:$N$1,0))/STOCK!$F53,1),0)</f>
        <v>0</v>
      </c>
      <c r="AA53" s="92">
        <f t="array" ref="AA53">+IFERROR(ROUND(INDEX(FCSTSDV!$D$2:$N$674,MATCH(STOCK!$D53,FCSTSDV!$C$2:$C$674,0),MATCH(STOCK!AA$3,FCSTSDV!$D$1:$N$1,0))/STOCK!$F53,1),0)</f>
        <v>0</v>
      </c>
      <c r="AB53" s="92">
        <f t="array" ref="AB53">+IFERROR(ROUND(INDEX(FCSTSDV!$D$2:$N$674,MATCH(STOCK!$D53,FCSTSDV!$C$2:$C$674,0),MATCH(STOCK!AB$3,FCSTSDV!$D$1:$N$1,0))/STOCK!$F53,1),0)</f>
        <v>0</v>
      </c>
      <c r="AC53" s="92">
        <f t="array" ref="AC53">+IFERROR(ROUND(INDEX(FCSTSDV!$D$2:$N$674,MATCH(STOCK!$D53,FCSTSDV!$C$2:$C$674,0),MATCH(STOCK!AC$3,FCSTSDV!$D$1:$N$1,0))/STOCK!$F53,1),0)</f>
        <v>0</v>
      </c>
    </row>
    <row r="54" spans="1:29" ht="20.100000000000001" customHeight="1">
      <c r="A54" s="813"/>
      <c r="B54" s="795"/>
      <c r="C54" s="57"/>
      <c r="D54" s="485" t="s">
        <v>69</v>
      </c>
      <c r="E54" s="199" t="e">
        <f>+E51</f>
        <v>#REF!</v>
      </c>
      <c r="F54" s="49">
        <v>200</v>
      </c>
      <c r="G54" s="48"/>
      <c r="H54" s="48"/>
      <c r="I54" s="784"/>
      <c r="J54" s="81">
        <f>+IF(SUM(K54:U54)&lt;&gt;$N$2,ROUND(IFERROR(VLOOKUP(D54,FCSTSDV!$C$2:$C$285,2,0),0)/STOCK!F54+0,0),0)</f>
        <v>0</v>
      </c>
      <c r="K54" s="92">
        <f t="array" ref="K54">+IFERROR(ROUND(INDEX(FCSTSDV!$D$2:$N$674,MATCH(STOCK!$D54,FCSTSDV!$C$2:$C$674,0),MATCH(STOCK!K$3,FCSTSDV!$D$1:$N$1,0))/STOCK!$F54,1),0)</f>
        <v>0</v>
      </c>
      <c r="L54" s="92">
        <f t="array" ref="L54">+IFERROR(ROUND(INDEX(FCSTSDV!$D$2:$N$674,MATCH(STOCK!$D54,FCSTSDV!$C$2:$C$674,0),MATCH(STOCK!L$3,FCSTSDV!$D$1:$N$1,0))/STOCK!$F54,1),0)</f>
        <v>0</v>
      </c>
      <c r="M54" s="92">
        <f t="array" ref="M54">+IFERROR(ROUND(INDEX(FCSTSDV!$D$2:$N$674,MATCH(STOCK!$D54,FCSTSDV!$C$2:$C$674,0),MATCH(STOCK!M$3,FCSTSDV!$D$1:$N$1,0))/STOCK!$F54,1),0)</f>
        <v>0</v>
      </c>
      <c r="N54" s="92">
        <f t="array" ref="N54">+IFERROR(ROUND(INDEX(FCSTSDV!$D$2:$N$674,MATCH(STOCK!$D54,FCSTSDV!$C$2:$C$674,0),MATCH(STOCK!N$3,FCSTSDV!$D$1:$N$1,0))/STOCK!$F54,1),0)</f>
        <v>0</v>
      </c>
      <c r="O54" s="92">
        <f t="array" ref="O54">+IFERROR(ROUND(INDEX(FCSTSDV!$D$2:$N$674,MATCH(STOCK!$D54,FCSTSDV!$C$2:$C$674,0),MATCH(STOCK!O$3,FCSTSDV!$D$1:$N$1,0))/STOCK!$F54,1),0)</f>
        <v>0</v>
      </c>
      <c r="P54" s="92">
        <f t="array" ref="P54">+IFERROR(ROUND(INDEX(FCSTSDV!$D$2:$N$674,MATCH(STOCK!$D54,FCSTSDV!$C$2:$C$674,0),MATCH(STOCK!P$3,FCSTSDV!$D$1:$N$1,0))/STOCK!$F54,1),0)</f>
        <v>0</v>
      </c>
      <c r="Q54" s="92">
        <f t="array" ref="Q54">+IFERROR(ROUND(INDEX(FCSTSDV!$D$2:$N$674,MATCH(STOCK!$D54,FCSTSDV!$C$2:$C$674,0),MATCH(STOCK!Q$3,FCSTSDV!$D$1:$N$1,0))/STOCK!$F54,1),0)</f>
        <v>0</v>
      </c>
      <c r="R54" s="92">
        <f t="array" ref="R54">+IFERROR(ROUND(INDEX(FCSTSDV!$D$2:$N$674,MATCH(STOCK!$D54,FCSTSDV!$C$2:$C$674,0),MATCH(STOCK!R$3,FCSTSDV!$D$1:$N$1,0))/STOCK!$F54,1),0)</f>
        <v>0</v>
      </c>
      <c r="S54" s="92">
        <f t="array" ref="S54">+IFERROR(ROUND(INDEX(FCSTSDV!$D$2:$N$674,MATCH(STOCK!$D54,FCSTSDV!$C$2:$C$674,0),MATCH(STOCK!S$3,FCSTSDV!$D$1:$N$1,0))/STOCK!$F54,1),0)</f>
        <v>0</v>
      </c>
      <c r="T54" s="92">
        <f t="array" ref="T54">+IFERROR(ROUND(INDEX(FCSTSDV!$D$2:$N$674,MATCH(STOCK!$D54,FCSTSDV!$C$2:$C$674,0),MATCH(STOCK!T$3,FCSTSDV!$D$1:$N$1,0))/STOCK!$F54,1),0)</f>
        <v>0</v>
      </c>
      <c r="U54" s="92">
        <f t="array" ref="U54">+IFERROR(ROUND(INDEX(FCSTSDV!$D$2:$N$674,MATCH(STOCK!$D54,FCSTSDV!$C$2:$C$674,0),MATCH(STOCK!U$3,FCSTSDV!$D$1:$N$1,0))/STOCK!$F54,1),0)</f>
        <v>0</v>
      </c>
      <c r="V54" s="92">
        <f t="array" ref="V54">+IFERROR(ROUND(INDEX(FCSTSDV!$D$2:$N$674,MATCH(STOCK!$D54,FCSTSDV!$C$2:$C$674,0),MATCH(STOCK!V$3,FCSTSDV!$D$1:$N$1,0))/STOCK!$F54,1),0)</f>
        <v>0</v>
      </c>
      <c r="W54" s="92">
        <f t="array" ref="W54">+IFERROR(ROUND(INDEX(FCSTSDV!$D$2:$N$674,MATCH(STOCK!$D54,FCSTSDV!$C$2:$C$674,0),MATCH(STOCK!W$3,FCSTSDV!$D$1:$N$1,0))/STOCK!$F54,1),0)</f>
        <v>0</v>
      </c>
      <c r="X54" s="92">
        <f t="array" ref="X54">+IFERROR(ROUND(INDEX(FCSTSDV!$D$2:$N$674,MATCH(STOCK!$D54,FCSTSDV!$C$2:$C$674,0),MATCH(STOCK!X$3,FCSTSDV!$D$1:$N$1,0))/STOCK!$F54,1),0)</f>
        <v>0</v>
      </c>
      <c r="Y54" s="92">
        <f t="array" ref="Y54">+IFERROR(ROUND(INDEX(FCSTSDV!$D$2:$N$674,MATCH(STOCK!$D54,FCSTSDV!$C$2:$C$674,0),MATCH(STOCK!Y$3,FCSTSDV!$D$1:$N$1,0))/STOCK!$F54,1),0)</f>
        <v>0</v>
      </c>
      <c r="Z54" s="92">
        <f t="array" ref="Z54">+IFERROR(ROUND(INDEX(FCSTSDV!$D$2:$N$674,MATCH(STOCK!$D54,FCSTSDV!$C$2:$C$674,0),MATCH(STOCK!Z$3,FCSTSDV!$D$1:$N$1,0))/STOCK!$F54,1),0)</f>
        <v>0</v>
      </c>
      <c r="AA54" s="92">
        <f t="array" ref="AA54">+IFERROR(ROUND(INDEX(FCSTSDV!$D$2:$N$674,MATCH(STOCK!$D54,FCSTSDV!$C$2:$C$674,0),MATCH(STOCK!AA$3,FCSTSDV!$D$1:$N$1,0))/STOCK!$F54,1),0)</f>
        <v>0</v>
      </c>
      <c r="AB54" s="92">
        <f t="array" ref="AB54">+IFERROR(ROUND(INDEX(FCSTSDV!$D$2:$N$674,MATCH(STOCK!$D54,FCSTSDV!$C$2:$C$674,0),MATCH(STOCK!AB$3,FCSTSDV!$D$1:$N$1,0))/STOCK!$F54,1),0)</f>
        <v>0</v>
      </c>
      <c r="AC54" s="92">
        <f t="array" ref="AC54">+IFERROR(ROUND(INDEX(FCSTSDV!$D$2:$N$674,MATCH(STOCK!$D54,FCSTSDV!$C$2:$C$674,0),MATCH(STOCK!AC$3,FCSTSDV!$D$1:$N$1,0))/STOCK!$F54,1),0)</f>
        <v>0</v>
      </c>
    </row>
    <row r="55" spans="1:29" ht="20.100000000000001" customHeight="1">
      <c r="A55" s="813"/>
      <c r="B55" s="795"/>
      <c r="C55" s="57"/>
      <c r="D55" s="485" t="s">
        <v>70</v>
      </c>
      <c r="E55" s="199"/>
      <c r="F55" s="49">
        <v>200</v>
      </c>
      <c r="G55" s="48"/>
      <c r="H55" s="48"/>
      <c r="I55" s="784"/>
      <c r="J55" s="81">
        <f>+IF(SUM(K55:U55)&lt;&gt;$N$2,ROUND(IFERROR(VLOOKUP(D55,FCSTSDV!$C$2:$C$285,2,0),0)/STOCK!F55+0,0),0)</f>
        <v>0</v>
      </c>
      <c r="K55" s="92"/>
      <c r="L55" s="92"/>
      <c r="M55" s="92"/>
      <c r="N55" s="92"/>
      <c r="O55" s="92"/>
      <c r="P55" s="92"/>
      <c r="Q55" s="92"/>
      <c r="R55" s="92"/>
      <c r="S55" s="92"/>
      <c r="T55" s="92">
        <f t="array" ref="T55">+IFERROR(ROUND(INDEX(FCSTSDV!$D$2:$N$674,MATCH(STOCK!$D55,FCSTSDV!$C$2:$C$674,0),MATCH(STOCK!T$3,FCSTSDV!$D$1:$N$1,0))/STOCK!$F55,1),0)</f>
        <v>0</v>
      </c>
      <c r="U55" s="92">
        <f t="array" ref="U55">+IFERROR(ROUND(INDEX(FCSTSDV!$D$2:$N$674,MATCH(STOCK!$D55,FCSTSDV!$C$2:$C$674,0),MATCH(STOCK!U$3,FCSTSDV!$D$1:$N$1,0))/STOCK!$F55,1),0)</f>
        <v>0</v>
      </c>
      <c r="V55" s="92">
        <f t="array" ref="V55">+IFERROR(ROUND(INDEX(FCSTSDV!$D$2:$N$674,MATCH(STOCK!$D55,FCSTSDV!$C$2:$C$674,0),MATCH(STOCK!V$3,FCSTSDV!$D$1:$N$1,0))/STOCK!$F55,1),0)</f>
        <v>0</v>
      </c>
      <c r="W55" s="92">
        <f t="array" ref="W55">+IFERROR(ROUND(INDEX(FCSTSDV!$D$2:$N$674,MATCH(STOCK!$D55,FCSTSDV!$C$2:$C$674,0),MATCH(STOCK!W$3,FCSTSDV!$D$1:$N$1,0))/STOCK!$F55,1),0)</f>
        <v>0</v>
      </c>
      <c r="X55" s="92">
        <f t="array" ref="X55">+IFERROR(ROUND(INDEX(FCSTSDV!$D$2:$N$674,MATCH(STOCK!$D55,FCSTSDV!$C$2:$C$674,0),MATCH(STOCK!X$3,FCSTSDV!$D$1:$N$1,0))/STOCK!$F55,1),0)</f>
        <v>0</v>
      </c>
      <c r="Y55" s="92">
        <f t="array" ref="Y55">+IFERROR(ROUND(INDEX(FCSTSDV!$D$2:$N$674,MATCH(STOCK!$D55,FCSTSDV!$C$2:$C$674,0),MATCH(STOCK!Y$3,FCSTSDV!$D$1:$N$1,0))/STOCK!$F55,1),0)</f>
        <v>0</v>
      </c>
      <c r="Z55" s="92">
        <f t="array" ref="Z55">+IFERROR(ROUND(INDEX(FCSTSDV!$D$2:$N$674,MATCH(STOCK!$D55,FCSTSDV!$C$2:$C$674,0),MATCH(STOCK!Z$3,FCSTSDV!$D$1:$N$1,0))/STOCK!$F55,1),0)</f>
        <v>0</v>
      </c>
      <c r="AA55" s="92">
        <f t="array" ref="AA55">+IFERROR(ROUND(INDEX(FCSTSDV!$D$2:$N$674,MATCH(STOCK!$D55,FCSTSDV!$C$2:$C$674,0),MATCH(STOCK!AA$3,FCSTSDV!$D$1:$N$1,0))/STOCK!$F55,1),0)</f>
        <v>0</v>
      </c>
      <c r="AB55" s="92">
        <f t="array" ref="AB55">+IFERROR(ROUND(INDEX(FCSTSDV!$D$2:$N$674,MATCH(STOCK!$D55,FCSTSDV!$C$2:$C$674,0),MATCH(STOCK!AB$3,FCSTSDV!$D$1:$N$1,0))/STOCK!$F55,1),0)</f>
        <v>0</v>
      </c>
      <c r="AC55" s="92">
        <f t="array" ref="AC55">+IFERROR(ROUND(INDEX(FCSTSDV!$D$2:$N$674,MATCH(STOCK!$D55,FCSTSDV!$C$2:$C$674,0),MATCH(STOCK!AC$3,FCSTSDV!$D$1:$N$1,0))/STOCK!$F55,1),0)</f>
        <v>0</v>
      </c>
    </row>
    <row r="56" spans="1:29" ht="20.100000000000001" customHeight="1">
      <c r="A56" s="813"/>
      <c r="B56" s="795"/>
      <c r="C56" s="57"/>
      <c r="D56" s="46" t="s">
        <v>71</v>
      </c>
      <c r="E56" s="199" t="e">
        <f>+E54</f>
        <v>#REF!</v>
      </c>
      <c r="F56" s="49">
        <v>500</v>
      </c>
      <c r="G56" s="48"/>
      <c r="H56" s="48"/>
      <c r="I56" s="784"/>
      <c r="J56" s="81">
        <f>+IF(SUM(K56:U56)&lt;&gt;$N$2,ROUND(IFERROR(VLOOKUP(D56,FCSTSDV!$C$2:$C$285,2,0),0)/STOCK!F56+0,0),0)</f>
        <v>0</v>
      </c>
      <c r="K56" s="92">
        <f t="array" ref="K56">+IFERROR(ROUND(INDEX(FCSTSDV!$D$2:$N$674,MATCH(STOCK!$D56,FCSTSDV!$C$2:$C$674,0),MATCH(STOCK!K$3,FCSTSDV!$D$1:$N$1,0))/STOCK!$F56,1),0)</f>
        <v>0</v>
      </c>
      <c r="L56" s="92">
        <f t="array" ref="L56">+IFERROR(ROUND(INDEX(FCSTSDV!$D$2:$N$674,MATCH(STOCK!$D56,FCSTSDV!$C$2:$C$674,0),MATCH(STOCK!L$3,FCSTSDV!$D$1:$N$1,0))/STOCK!$F56,1),0)</f>
        <v>0</v>
      </c>
      <c r="M56" s="92">
        <f t="array" ref="M56">+IFERROR(ROUND(INDEX(FCSTSDV!$D$2:$N$674,MATCH(STOCK!$D56,FCSTSDV!$C$2:$C$674,0),MATCH(STOCK!M$3,FCSTSDV!$D$1:$N$1,0))/STOCK!$F56,1),0)</f>
        <v>0</v>
      </c>
      <c r="N56" s="92">
        <f t="array" ref="N56">+IFERROR(ROUND(INDEX(FCSTSDV!$D$2:$N$674,MATCH(STOCK!$D56,FCSTSDV!$C$2:$C$674,0),MATCH(STOCK!N$3,FCSTSDV!$D$1:$N$1,0))/STOCK!$F56,1),0)</f>
        <v>0</v>
      </c>
      <c r="O56" s="92">
        <f t="array" ref="O56">+IFERROR(ROUND(INDEX(FCSTSDV!$D$2:$N$674,MATCH(STOCK!$D56,FCSTSDV!$C$2:$C$674,0),MATCH(STOCK!O$3,FCSTSDV!$D$1:$N$1,0))/STOCK!$F56,1),0)</f>
        <v>0</v>
      </c>
      <c r="P56" s="92">
        <f t="array" ref="P56">+IFERROR(ROUND(INDEX(FCSTSDV!$D$2:$N$674,MATCH(STOCK!$D56,FCSTSDV!$C$2:$C$674,0),MATCH(STOCK!P$3,FCSTSDV!$D$1:$N$1,0))/STOCK!$F56,1),0)</f>
        <v>0</v>
      </c>
      <c r="Q56" s="92">
        <f t="array" ref="Q56">+IFERROR(ROUND(INDEX(FCSTSDV!$D$2:$N$674,MATCH(STOCK!$D56,FCSTSDV!$C$2:$C$674,0),MATCH(STOCK!Q$3,FCSTSDV!$D$1:$N$1,0))/STOCK!$F56,1),0)</f>
        <v>0</v>
      </c>
      <c r="R56" s="92">
        <f t="array" ref="R56">+IFERROR(ROUND(INDEX(FCSTSDV!$D$2:$N$674,MATCH(STOCK!$D56,FCSTSDV!$C$2:$C$674,0),MATCH(STOCK!R$3,FCSTSDV!$D$1:$N$1,0))/STOCK!$F56,1),0)</f>
        <v>0</v>
      </c>
      <c r="S56" s="92">
        <f t="array" ref="S56">+IFERROR(ROUND(INDEX(FCSTSDV!$D$2:$N$674,MATCH(STOCK!$D56,FCSTSDV!$C$2:$C$674,0),MATCH(STOCK!S$3,FCSTSDV!$D$1:$N$1,0))/STOCK!$F56,1),0)</f>
        <v>0</v>
      </c>
      <c r="T56" s="92">
        <f t="array" ref="T56">+IFERROR(ROUND(INDEX(FCSTSDV!$D$2:$N$674,MATCH(STOCK!$D56,FCSTSDV!$C$2:$C$674,0),MATCH(STOCK!T$3,FCSTSDV!$D$1:$N$1,0))/STOCK!$F56,1),0)</f>
        <v>0</v>
      </c>
      <c r="U56" s="92">
        <f t="array" ref="U56">+IFERROR(ROUND(INDEX(FCSTSDV!$D$2:$N$674,MATCH(STOCK!$D56,FCSTSDV!$C$2:$C$674,0),MATCH(STOCK!U$3,FCSTSDV!$D$1:$N$1,0))/STOCK!$F56,1),0)</f>
        <v>0</v>
      </c>
      <c r="V56" s="92">
        <f t="array" ref="V56">+IFERROR(ROUND(INDEX(FCSTSDV!$D$2:$N$674,MATCH(STOCK!$D56,FCSTSDV!$C$2:$C$674,0),MATCH(STOCK!V$3,FCSTSDV!$D$1:$N$1,0))/STOCK!$F56,1),0)</f>
        <v>0</v>
      </c>
      <c r="W56" s="92">
        <f t="array" ref="W56">+IFERROR(ROUND(INDEX(FCSTSDV!$D$2:$N$674,MATCH(STOCK!$D56,FCSTSDV!$C$2:$C$674,0),MATCH(STOCK!W$3,FCSTSDV!$D$1:$N$1,0))/STOCK!$F56,1),0)</f>
        <v>0</v>
      </c>
      <c r="X56" s="92">
        <f t="array" ref="X56">+IFERROR(ROUND(INDEX(FCSTSDV!$D$2:$N$674,MATCH(STOCK!$D56,FCSTSDV!$C$2:$C$674,0),MATCH(STOCK!X$3,FCSTSDV!$D$1:$N$1,0))/STOCK!$F56,1),0)</f>
        <v>0</v>
      </c>
      <c r="Y56" s="92">
        <f t="array" ref="Y56">+IFERROR(ROUND(INDEX(FCSTSDV!$D$2:$N$674,MATCH(STOCK!$D56,FCSTSDV!$C$2:$C$674,0),MATCH(STOCK!Y$3,FCSTSDV!$D$1:$N$1,0))/STOCK!$F56,1),0)</f>
        <v>0</v>
      </c>
      <c r="Z56" s="92">
        <f t="array" ref="Z56">+IFERROR(ROUND(INDEX(FCSTSDV!$D$2:$N$674,MATCH(STOCK!$D56,FCSTSDV!$C$2:$C$674,0),MATCH(STOCK!Z$3,FCSTSDV!$D$1:$N$1,0))/STOCK!$F56,1),0)</f>
        <v>0</v>
      </c>
      <c r="AA56" s="92">
        <f t="array" ref="AA56">+IFERROR(ROUND(INDEX(FCSTSDV!$D$2:$N$674,MATCH(STOCK!$D56,FCSTSDV!$C$2:$C$674,0),MATCH(STOCK!AA$3,FCSTSDV!$D$1:$N$1,0))/STOCK!$F56,1),0)</f>
        <v>0</v>
      </c>
      <c r="AB56" s="92">
        <f t="array" ref="AB56">+IFERROR(ROUND(INDEX(FCSTSDV!$D$2:$N$674,MATCH(STOCK!$D56,FCSTSDV!$C$2:$C$674,0),MATCH(STOCK!AB$3,FCSTSDV!$D$1:$N$1,0))/STOCK!$F56,1),0)</f>
        <v>0</v>
      </c>
      <c r="AC56" s="92">
        <f t="array" ref="AC56">+IFERROR(ROUND(INDEX(FCSTSDV!$D$2:$N$674,MATCH(STOCK!$D56,FCSTSDV!$C$2:$C$674,0),MATCH(STOCK!AC$3,FCSTSDV!$D$1:$N$1,0))/STOCK!$F56,1),0)</f>
        <v>0</v>
      </c>
    </row>
    <row r="57" spans="1:29" ht="20.100000000000001" customHeight="1">
      <c r="A57" s="807"/>
      <c r="B57" s="792"/>
      <c r="C57" s="60"/>
      <c r="D57" s="52" t="s">
        <v>42</v>
      </c>
      <c r="E57" s="201" t="e">
        <f t="shared" si="3"/>
        <v>#REF!</v>
      </c>
      <c r="F57" s="53" t="s">
        <v>43</v>
      </c>
      <c r="G57" s="54"/>
      <c r="H57" s="54"/>
      <c r="I57" s="787"/>
      <c r="J57" s="87">
        <f>+SUM(J30:J56)</f>
        <v>0</v>
      </c>
      <c r="K57" s="90" t="e">
        <f t="shared" ref="K57:T57" si="4">+$I$30+$J$57-SUM(K30:K56)</f>
        <v>#REF!</v>
      </c>
      <c r="L57" s="90" t="e">
        <f t="shared" si="4"/>
        <v>#REF!</v>
      </c>
      <c r="M57" s="90" t="e">
        <f t="shared" si="4"/>
        <v>#REF!</v>
      </c>
      <c r="N57" s="90" t="e">
        <f t="shared" si="4"/>
        <v>#REF!</v>
      </c>
      <c r="O57" s="90" t="e">
        <f t="shared" si="4"/>
        <v>#REF!</v>
      </c>
      <c r="P57" s="90" t="e">
        <f t="shared" si="4"/>
        <v>#REF!</v>
      </c>
      <c r="Q57" s="90" t="e">
        <f t="shared" si="4"/>
        <v>#REF!</v>
      </c>
      <c r="R57" s="90" t="e">
        <f t="shared" si="4"/>
        <v>#REF!</v>
      </c>
      <c r="S57" s="90" t="e">
        <f t="shared" si="4"/>
        <v>#REF!</v>
      </c>
      <c r="T57" s="90" t="e">
        <f t="shared" si="4"/>
        <v>#REF!</v>
      </c>
      <c r="U57" s="90" t="e">
        <f t="shared" ref="U57:AC57" si="5">+T57-SUM(U30:U56)</f>
        <v>#REF!</v>
      </c>
      <c r="V57" s="90" t="e">
        <f t="shared" si="5"/>
        <v>#REF!</v>
      </c>
      <c r="W57" s="90" t="e">
        <f t="shared" si="5"/>
        <v>#REF!</v>
      </c>
      <c r="X57" s="90" t="e">
        <f t="shared" si="5"/>
        <v>#REF!</v>
      </c>
      <c r="Y57" s="90" t="e">
        <f t="shared" si="5"/>
        <v>#REF!</v>
      </c>
      <c r="Z57" s="90" t="e">
        <f t="shared" si="5"/>
        <v>#REF!</v>
      </c>
      <c r="AA57" s="90" t="e">
        <f t="shared" si="5"/>
        <v>#REF!</v>
      </c>
      <c r="AB57" s="90" t="e">
        <f t="shared" si="5"/>
        <v>#REF!</v>
      </c>
      <c r="AC57" s="90" t="e">
        <f t="shared" si="5"/>
        <v>#REF!</v>
      </c>
    </row>
    <row r="58" spans="1:29" ht="20.100000000000001" customHeight="1">
      <c r="A58" s="806" t="s">
        <v>14</v>
      </c>
      <c r="B58" s="791" t="s">
        <v>72</v>
      </c>
      <c r="C58" s="63"/>
      <c r="D58" s="43" t="s">
        <v>21</v>
      </c>
      <c r="E58" s="203" t="s">
        <v>72</v>
      </c>
      <c r="F58" s="44">
        <v>2500</v>
      </c>
      <c r="G58" s="45"/>
      <c r="H58" s="45">
        <v>0</v>
      </c>
      <c r="I58" s="781" t="e">
        <f>+VLOOKUP(B58,Sheet2!$B$3:$C$189,2,0)</f>
        <v>#REF!</v>
      </c>
      <c r="J58" s="79">
        <f>+IF(SUM(K58:L58)&lt;&gt;$N$3,ROUND(IFERROR(VLOOKUP(D58,FCSTSDV!$C$2:$C$285,2,0),0)/STOCK!F58+0,0),0)</f>
        <v>0</v>
      </c>
      <c r="K58" s="99">
        <f t="array" ref="K58">+IFERROR(ROUND(INDEX(FCSTSDV!$D$2:$N$674,MATCH(STOCK!$D58,FCSTSDV!$C$2:$C$674,0),MATCH(STOCK!K$3,FCSTSDV!$D$1:$N$1,0))/STOCK!$F58,1),0)</f>
        <v>0</v>
      </c>
      <c r="L58" s="99">
        <f t="array" ref="L58">+IFERROR(ROUND(INDEX(FCSTSDV!$D$2:$N$674,MATCH(STOCK!$D58,FCSTSDV!$C$2:$C$674,0),MATCH(STOCK!L$3,FCSTSDV!$D$1:$N$1,0))/STOCK!$F58,1),0)</f>
        <v>0</v>
      </c>
      <c r="M58" s="99">
        <f t="array" ref="M58">+IFERROR(ROUND(INDEX(FCSTSDV!$D$2:$N$674,MATCH(STOCK!$D58,FCSTSDV!$C$2:$C$674,0),MATCH(STOCK!M$3,FCSTSDV!$D$1:$N$1,0))/STOCK!$F58,1),0)</f>
        <v>0</v>
      </c>
      <c r="N58" s="99">
        <f t="array" ref="N58">+IFERROR(ROUND(INDEX(FCSTSDV!$D$2:$N$674,MATCH(STOCK!$D58,FCSTSDV!$C$2:$C$674,0),MATCH(STOCK!N$3,FCSTSDV!$D$1:$N$1,0))/STOCK!$F58,1),0)</f>
        <v>0</v>
      </c>
      <c r="O58" s="99">
        <f t="array" ref="O58">+IFERROR(ROUND(INDEX(FCSTSDV!$D$2:$N$674,MATCH(STOCK!$D58,FCSTSDV!$C$2:$C$674,0),MATCH(STOCK!O$3,FCSTSDV!$D$1:$N$1,0))/STOCK!$F58,1),0)</f>
        <v>0</v>
      </c>
      <c r="P58" s="99">
        <f t="array" ref="P58">+IFERROR(ROUND(INDEX(FCSTSDV!$D$2:$N$674,MATCH(STOCK!$D58,FCSTSDV!$C$2:$C$674,0),MATCH(STOCK!P$3,FCSTSDV!$D$1:$N$1,0))/STOCK!$F58,1),0)</f>
        <v>0</v>
      </c>
      <c r="Q58" s="99">
        <f t="array" ref="Q58">+IFERROR(ROUND(INDEX(FCSTSDV!$D$2:$N$674,MATCH(STOCK!$D58,FCSTSDV!$C$2:$C$674,0),MATCH(STOCK!Q$3,FCSTSDV!$D$1:$N$1,0))/STOCK!$F58,1),0)</f>
        <v>0</v>
      </c>
      <c r="R58" s="99">
        <f t="array" ref="R58">+IFERROR(ROUND(INDEX(FCSTSDV!$D$2:$N$674,MATCH(STOCK!$D58,FCSTSDV!$C$2:$C$674,0),MATCH(STOCK!R$3,FCSTSDV!$D$1:$N$1,0))/STOCK!$F58,1),0)</f>
        <v>0</v>
      </c>
      <c r="S58" s="99">
        <f t="array" ref="S58">+IFERROR(ROUND(INDEX(FCSTSDV!$D$2:$N$674,MATCH(STOCK!$D58,FCSTSDV!$C$2:$C$674,0),MATCH(STOCK!S$3,FCSTSDV!$D$1:$N$1,0))/STOCK!$F58,1),0)</f>
        <v>0</v>
      </c>
      <c r="T58" s="99">
        <f t="array" ref="T58">+IFERROR(ROUND(INDEX(FCSTSDV!$D$2:$N$674,MATCH(STOCK!$D58,FCSTSDV!$C$2:$C$674,0),MATCH(STOCK!T$3,FCSTSDV!$D$1:$N$1,0))/STOCK!$F58,1),0)</f>
        <v>0</v>
      </c>
      <c r="U58" s="99">
        <f t="array" ref="U58">+IFERROR(ROUND(INDEX(FCSTSDV!$D$2:$N$674,MATCH(STOCK!$D58,FCSTSDV!$C$2:$C$674,0),MATCH(STOCK!U$3,FCSTSDV!$D$1:$N$1,0))/STOCK!$F58,1),0)</f>
        <v>0</v>
      </c>
      <c r="V58" s="99">
        <f t="array" ref="V58">+IFERROR(ROUND(INDEX(FCSTSDV!$D$2:$N$674,MATCH(STOCK!$D58,FCSTSDV!$C$2:$C$674,0),MATCH(STOCK!V$3,FCSTSDV!$D$1:$N$1,0))/STOCK!$F58,1),0)</f>
        <v>0</v>
      </c>
      <c r="W58" s="99">
        <f t="array" ref="W58">+IFERROR(ROUND(INDEX(FCSTSDV!$D$2:$N$674,MATCH(STOCK!$D58,FCSTSDV!$C$2:$C$674,0),MATCH(STOCK!W$3,FCSTSDV!$D$1:$N$1,0))/STOCK!$F58,1),0)</f>
        <v>0</v>
      </c>
      <c r="X58" s="99">
        <f t="array" ref="X58">+IFERROR(ROUND(INDEX(FCSTSDV!$D$2:$N$674,MATCH(STOCK!$D58,FCSTSDV!$C$2:$C$674,0),MATCH(STOCK!X$3,FCSTSDV!$D$1:$N$1,0))/STOCK!$F58,1),0)</f>
        <v>0</v>
      </c>
      <c r="Y58" s="99">
        <f t="array" ref="Y58">+IFERROR(ROUND(INDEX(FCSTSDV!$D$2:$N$674,MATCH(STOCK!$D58,FCSTSDV!$C$2:$C$674,0),MATCH(STOCK!Y$3,FCSTSDV!$D$1:$N$1,0))/STOCK!$F58,1),0)</f>
        <v>0</v>
      </c>
      <c r="Z58" s="99">
        <f t="array" ref="Z58">+IFERROR(ROUND(INDEX(FCSTSDV!$D$2:$N$674,MATCH(STOCK!$D58,FCSTSDV!$C$2:$C$674,0),MATCH(STOCK!Z$3,FCSTSDV!$D$1:$N$1,0))/STOCK!$F58,1),0)</f>
        <v>0</v>
      </c>
      <c r="AA58" s="99">
        <f t="array" ref="AA58">+IFERROR(ROUND(INDEX(FCSTSDV!$D$2:$N$674,MATCH(STOCK!$D58,FCSTSDV!$C$2:$C$674,0),MATCH(STOCK!AA$3,FCSTSDV!$D$1:$N$1,0))/STOCK!$F58,1),0)</f>
        <v>0</v>
      </c>
      <c r="AB58" s="99">
        <f t="array" ref="AB58">+IFERROR(ROUND(INDEX(FCSTSDV!$D$2:$N$674,MATCH(STOCK!$D58,FCSTSDV!$C$2:$C$674,0),MATCH(STOCK!AB$3,FCSTSDV!$D$1:$N$1,0))/STOCK!$F58,1),0)</f>
        <v>0</v>
      </c>
      <c r="AC58" s="99">
        <f t="array" ref="AC58">+IFERROR(ROUND(INDEX(FCSTSDV!$D$2:$N$674,MATCH(STOCK!$D58,FCSTSDV!$C$2:$C$674,0),MATCH(STOCK!AC$3,FCSTSDV!$D$1:$N$1,0))/STOCK!$F58,1),0)</f>
        <v>0</v>
      </c>
    </row>
    <row r="59" spans="1:29" ht="20.100000000000001" customHeight="1">
      <c r="A59" s="813"/>
      <c r="B59" s="795"/>
      <c r="C59" s="50"/>
      <c r="D59" s="46" t="s">
        <v>73</v>
      </c>
      <c r="E59" s="204" t="str">
        <f t="shared" ref="E59:E76" si="6">+E58</f>
        <v>30*50</v>
      </c>
      <c r="F59" s="47">
        <v>1500</v>
      </c>
      <c r="G59" s="48"/>
      <c r="H59" s="48"/>
      <c r="I59" s="785"/>
      <c r="J59" s="79">
        <f>+IF(SUM(K59:L59)&lt;&gt;$N$3,ROUND(IFERROR(VLOOKUP(D59,FCSTSDV!$C$2:$C$285,2,0),0)/STOCK!F59+0,0),0)</f>
        <v>0</v>
      </c>
      <c r="K59" s="92">
        <f t="array" ref="K59">+IFERROR(ROUND(INDEX(FCSTSDV!$D$2:$N$674,MATCH(STOCK!$D59,FCSTSDV!$C$2:$C$674,0),MATCH(STOCK!K$3,FCSTSDV!$D$1:$N$1,0))/STOCK!$F59,1),0)</f>
        <v>0</v>
      </c>
      <c r="L59" s="92">
        <f t="array" ref="L59">+IFERROR(ROUND(INDEX(FCSTSDV!$D$2:$N$674,MATCH(STOCK!$D59,FCSTSDV!$C$2:$C$674,0),MATCH(STOCK!L$3,FCSTSDV!$D$1:$N$1,0))/STOCK!$F59,1),0)</f>
        <v>0</v>
      </c>
      <c r="M59" s="92">
        <f t="array" ref="M59">+IFERROR(ROUND(INDEX(FCSTSDV!$D$2:$N$674,MATCH(STOCK!$D59,FCSTSDV!$C$2:$C$674,0),MATCH(STOCK!M$3,FCSTSDV!$D$1:$N$1,0))/STOCK!$F59,1),0)</f>
        <v>0</v>
      </c>
      <c r="N59" s="92">
        <f t="array" ref="N59">+IFERROR(ROUND(INDEX(FCSTSDV!$D$2:$N$674,MATCH(STOCK!$D59,FCSTSDV!$C$2:$C$674,0),MATCH(STOCK!N$3,FCSTSDV!$D$1:$N$1,0))/STOCK!$F59,1),0)</f>
        <v>0</v>
      </c>
      <c r="O59" s="92">
        <f t="array" ref="O59">+IFERROR(ROUND(INDEX(FCSTSDV!$D$2:$N$674,MATCH(STOCK!$D59,FCSTSDV!$C$2:$C$674,0),MATCH(STOCK!O$3,FCSTSDV!$D$1:$N$1,0))/STOCK!$F59,1),0)</f>
        <v>0</v>
      </c>
      <c r="P59" s="92">
        <f t="array" ref="P59">+IFERROR(ROUND(INDEX(FCSTSDV!$D$2:$N$674,MATCH(STOCK!$D59,FCSTSDV!$C$2:$C$674,0),MATCH(STOCK!P$3,FCSTSDV!$D$1:$N$1,0))/STOCK!$F59,1),0)</f>
        <v>0</v>
      </c>
      <c r="Q59" s="92">
        <f t="array" ref="Q59">+IFERROR(ROUND(INDEX(FCSTSDV!$D$2:$N$674,MATCH(STOCK!$D59,FCSTSDV!$C$2:$C$674,0),MATCH(STOCK!Q$3,FCSTSDV!$D$1:$N$1,0))/STOCK!$F59,1),0)</f>
        <v>0</v>
      </c>
      <c r="R59" s="92">
        <f t="array" ref="R59">+IFERROR(ROUND(INDEX(FCSTSDV!$D$2:$N$674,MATCH(STOCK!$D59,FCSTSDV!$C$2:$C$674,0),MATCH(STOCK!R$3,FCSTSDV!$D$1:$N$1,0))/STOCK!$F59,1),0)</f>
        <v>0</v>
      </c>
      <c r="S59" s="92">
        <f t="array" ref="S59">+IFERROR(ROUND(INDEX(FCSTSDV!$D$2:$N$674,MATCH(STOCK!$D59,FCSTSDV!$C$2:$C$674,0),MATCH(STOCK!S$3,FCSTSDV!$D$1:$N$1,0))/STOCK!$F59,1),0)</f>
        <v>0</v>
      </c>
      <c r="T59" s="92">
        <f t="array" ref="T59">+IFERROR(ROUND(INDEX(FCSTSDV!$D$2:$N$674,MATCH(STOCK!$D59,FCSTSDV!$C$2:$C$674,0),MATCH(STOCK!T$3,FCSTSDV!$D$1:$N$1,0))/STOCK!$F59,1),0)</f>
        <v>0</v>
      </c>
      <c r="U59" s="92">
        <f t="array" ref="U59">+IFERROR(ROUND(INDEX(FCSTSDV!$D$2:$N$674,MATCH(STOCK!$D59,FCSTSDV!$C$2:$C$674,0),MATCH(STOCK!U$3,FCSTSDV!$D$1:$N$1,0))/STOCK!$F59,1),0)</f>
        <v>0</v>
      </c>
      <c r="V59" s="92">
        <f t="array" ref="V59">+IFERROR(ROUND(INDEX(FCSTSDV!$D$2:$N$674,MATCH(STOCK!$D59,FCSTSDV!$C$2:$C$674,0),MATCH(STOCK!V$3,FCSTSDV!$D$1:$N$1,0))/STOCK!$F59,1),0)</f>
        <v>0</v>
      </c>
      <c r="W59" s="92">
        <f t="array" ref="W59">+IFERROR(ROUND(INDEX(FCSTSDV!$D$2:$N$674,MATCH(STOCK!$D59,FCSTSDV!$C$2:$C$674,0),MATCH(STOCK!W$3,FCSTSDV!$D$1:$N$1,0))/STOCK!$F59,1),0)</f>
        <v>0</v>
      </c>
      <c r="X59" s="92">
        <f t="array" ref="X59">+IFERROR(ROUND(INDEX(FCSTSDV!$D$2:$N$674,MATCH(STOCK!$D59,FCSTSDV!$C$2:$C$674,0),MATCH(STOCK!X$3,FCSTSDV!$D$1:$N$1,0))/STOCK!$F59,1),0)</f>
        <v>0</v>
      </c>
      <c r="Y59" s="92">
        <f t="array" ref="Y59">+IFERROR(ROUND(INDEX(FCSTSDV!$D$2:$N$674,MATCH(STOCK!$D59,FCSTSDV!$C$2:$C$674,0),MATCH(STOCK!Y$3,FCSTSDV!$D$1:$N$1,0))/STOCK!$F59,1),0)</f>
        <v>0</v>
      </c>
      <c r="Z59" s="92">
        <f t="array" ref="Z59">+IFERROR(ROUND(INDEX(FCSTSDV!$D$2:$N$674,MATCH(STOCK!$D59,FCSTSDV!$C$2:$C$674,0),MATCH(STOCK!Z$3,FCSTSDV!$D$1:$N$1,0))/STOCK!$F59,1),0)</f>
        <v>0</v>
      </c>
      <c r="AA59" s="92">
        <f t="array" ref="AA59">+IFERROR(ROUND(INDEX(FCSTSDV!$D$2:$N$674,MATCH(STOCK!$D59,FCSTSDV!$C$2:$C$674,0),MATCH(STOCK!AA$3,FCSTSDV!$D$1:$N$1,0))/STOCK!$F59,1),0)</f>
        <v>0</v>
      </c>
      <c r="AB59" s="92">
        <f t="array" ref="AB59">+IFERROR(ROUND(INDEX(FCSTSDV!$D$2:$N$674,MATCH(STOCK!$D59,FCSTSDV!$C$2:$C$674,0),MATCH(STOCK!AB$3,FCSTSDV!$D$1:$N$1,0))/STOCK!$F59,1),0)</f>
        <v>0</v>
      </c>
      <c r="AC59" s="92">
        <f t="array" ref="AC59">+IFERROR(ROUND(INDEX(FCSTSDV!$D$2:$N$674,MATCH(STOCK!$D59,FCSTSDV!$C$2:$C$674,0),MATCH(STOCK!AC$3,FCSTSDV!$D$1:$N$1,0))/STOCK!$F59,1),0)</f>
        <v>0</v>
      </c>
    </row>
    <row r="60" spans="1:29" ht="20.100000000000001" customHeight="1">
      <c r="A60" s="813"/>
      <c r="B60" s="795"/>
      <c r="C60" s="57"/>
      <c r="D60" s="46" t="s">
        <v>74</v>
      </c>
      <c r="E60" s="204" t="str">
        <f t="shared" si="6"/>
        <v>30*50</v>
      </c>
      <c r="F60" s="49">
        <v>2500</v>
      </c>
      <c r="G60" s="48"/>
      <c r="H60" s="48"/>
      <c r="I60" s="785"/>
      <c r="J60" s="79">
        <f>+IF(SUM(K60:L60)&lt;&gt;$N$3,ROUND(IFERROR(VLOOKUP(D60,FCSTSDV!$C$2:$C$285,2,0),0)/STOCK!F60+0,0),0)</f>
        <v>0</v>
      </c>
      <c r="K60" s="92">
        <f t="array" ref="K60">+IFERROR(ROUND(INDEX(FCSTSDV!$D$2:$N$674,MATCH(STOCK!$D60,FCSTSDV!$C$2:$C$674,0),MATCH(STOCK!K$3,FCSTSDV!$D$1:$N$1,0))/STOCK!$F60,1),0)</f>
        <v>0</v>
      </c>
      <c r="L60" s="92">
        <f t="array" ref="L60">+IFERROR(ROUND(INDEX(FCSTSDV!$D$2:$N$674,MATCH(STOCK!$D60,FCSTSDV!$C$2:$C$674,0),MATCH(STOCK!L$3,FCSTSDV!$D$1:$N$1,0))/STOCK!$F60,1),0)</f>
        <v>0</v>
      </c>
      <c r="M60" s="92">
        <f t="array" ref="M60">+IFERROR(ROUND(INDEX(FCSTSDV!$D$2:$N$674,MATCH(STOCK!$D60,FCSTSDV!$C$2:$C$674,0),MATCH(STOCK!M$3,FCSTSDV!$D$1:$N$1,0))/STOCK!$F60,1),0)</f>
        <v>0</v>
      </c>
      <c r="N60" s="92">
        <f t="array" ref="N60">+IFERROR(ROUND(INDEX(FCSTSDV!$D$2:$N$674,MATCH(STOCK!$D60,FCSTSDV!$C$2:$C$674,0),MATCH(STOCK!N$3,FCSTSDV!$D$1:$N$1,0))/STOCK!$F60,1),0)</f>
        <v>0</v>
      </c>
      <c r="O60" s="92">
        <f t="array" ref="O60">+IFERROR(ROUND(INDEX(FCSTSDV!$D$2:$N$674,MATCH(STOCK!$D60,FCSTSDV!$C$2:$C$674,0),MATCH(STOCK!O$3,FCSTSDV!$D$1:$N$1,0))/STOCK!$F60,1),0)</f>
        <v>0</v>
      </c>
      <c r="P60" s="92">
        <f t="array" ref="P60">+IFERROR(ROUND(INDEX(FCSTSDV!$D$2:$N$674,MATCH(STOCK!$D60,FCSTSDV!$C$2:$C$674,0),MATCH(STOCK!P$3,FCSTSDV!$D$1:$N$1,0))/STOCK!$F60,1),0)</f>
        <v>0</v>
      </c>
      <c r="Q60" s="92">
        <f t="array" ref="Q60">+IFERROR(ROUND(INDEX(FCSTSDV!$D$2:$N$674,MATCH(STOCK!$D60,FCSTSDV!$C$2:$C$674,0),MATCH(STOCK!Q$3,FCSTSDV!$D$1:$N$1,0))/STOCK!$F60,1),0)</f>
        <v>0</v>
      </c>
      <c r="R60" s="92">
        <f t="array" ref="R60">+IFERROR(ROUND(INDEX(FCSTSDV!$D$2:$N$674,MATCH(STOCK!$D60,FCSTSDV!$C$2:$C$674,0),MATCH(STOCK!R$3,FCSTSDV!$D$1:$N$1,0))/STOCK!$F60,1),0)</f>
        <v>0</v>
      </c>
      <c r="S60" s="92">
        <f t="array" ref="S60">+IFERROR(ROUND(INDEX(FCSTSDV!$D$2:$N$674,MATCH(STOCK!$D60,FCSTSDV!$C$2:$C$674,0),MATCH(STOCK!S$3,FCSTSDV!$D$1:$N$1,0))/STOCK!$F60,1),0)</f>
        <v>0</v>
      </c>
      <c r="T60" s="92">
        <f t="array" ref="T60">+IFERROR(ROUND(INDEX(FCSTSDV!$D$2:$N$674,MATCH(STOCK!$D60,FCSTSDV!$C$2:$C$674,0),MATCH(STOCK!T$3,FCSTSDV!$D$1:$N$1,0))/STOCK!$F60,1),0)</f>
        <v>0</v>
      </c>
      <c r="U60" s="92">
        <f t="array" ref="U60">+IFERROR(ROUND(INDEX(FCSTSDV!$D$2:$N$674,MATCH(STOCK!$D60,FCSTSDV!$C$2:$C$674,0),MATCH(STOCK!U$3,FCSTSDV!$D$1:$N$1,0))/STOCK!$F60,1),0)</f>
        <v>0</v>
      </c>
      <c r="V60" s="92">
        <f t="array" ref="V60">+IFERROR(ROUND(INDEX(FCSTSDV!$D$2:$N$674,MATCH(STOCK!$D60,FCSTSDV!$C$2:$C$674,0),MATCH(STOCK!V$3,FCSTSDV!$D$1:$N$1,0))/STOCK!$F60,1),0)</f>
        <v>0</v>
      </c>
      <c r="W60" s="92">
        <f t="array" ref="W60">+IFERROR(ROUND(INDEX(FCSTSDV!$D$2:$N$674,MATCH(STOCK!$D60,FCSTSDV!$C$2:$C$674,0),MATCH(STOCK!W$3,FCSTSDV!$D$1:$N$1,0))/STOCK!$F60,1),0)</f>
        <v>0</v>
      </c>
      <c r="X60" s="92">
        <f t="array" ref="X60">+IFERROR(ROUND(INDEX(FCSTSDV!$D$2:$N$674,MATCH(STOCK!$D60,FCSTSDV!$C$2:$C$674,0),MATCH(STOCK!X$3,FCSTSDV!$D$1:$N$1,0))/STOCK!$F60,1),0)</f>
        <v>0</v>
      </c>
      <c r="Y60" s="92">
        <f t="array" ref="Y60">+IFERROR(ROUND(INDEX(FCSTSDV!$D$2:$N$674,MATCH(STOCK!$D60,FCSTSDV!$C$2:$C$674,0),MATCH(STOCK!Y$3,FCSTSDV!$D$1:$N$1,0))/STOCK!$F60,1),0)</f>
        <v>0</v>
      </c>
      <c r="Z60" s="92">
        <f t="array" ref="Z60">+IFERROR(ROUND(INDEX(FCSTSDV!$D$2:$N$674,MATCH(STOCK!$D60,FCSTSDV!$C$2:$C$674,0),MATCH(STOCK!Z$3,FCSTSDV!$D$1:$N$1,0))/STOCK!$F60,1),0)</f>
        <v>0</v>
      </c>
      <c r="AA60" s="92">
        <f t="array" ref="AA60">+IFERROR(ROUND(INDEX(FCSTSDV!$D$2:$N$674,MATCH(STOCK!$D60,FCSTSDV!$C$2:$C$674,0),MATCH(STOCK!AA$3,FCSTSDV!$D$1:$N$1,0))/STOCK!$F60,1),0)</f>
        <v>0</v>
      </c>
      <c r="AB60" s="92">
        <f t="array" ref="AB60">+IFERROR(ROUND(INDEX(FCSTSDV!$D$2:$N$674,MATCH(STOCK!$D60,FCSTSDV!$C$2:$C$674,0),MATCH(STOCK!AB$3,FCSTSDV!$D$1:$N$1,0))/STOCK!$F60,1),0)</f>
        <v>0</v>
      </c>
      <c r="AC60" s="92">
        <f t="array" ref="AC60">+IFERROR(ROUND(INDEX(FCSTSDV!$D$2:$N$674,MATCH(STOCK!$D60,FCSTSDV!$C$2:$C$674,0),MATCH(STOCK!AC$3,FCSTSDV!$D$1:$N$1,0))/STOCK!$F60,1),0)</f>
        <v>0</v>
      </c>
    </row>
    <row r="61" spans="1:29" ht="20.100000000000001" customHeight="1">
      <c r="A61" s="813"/>
      <c r="B61" s="795"/>
      <c r="C61" s="57"/>
      <c r="D61" s="46" t="s">
        <v>75</v>
      </c>
      <c r="E61" s="204" t="str">
        <f t="shared" si="6"/>
        <v>30*50</v>
      </c>
      <c r="F61" s="49">
        <v>2500</v>
      </c>
      <c r="G61" s="48"/>
      <c r="H61" s="48"/>
      <c r="I61" s="785"/>
      <c r="J61" s="79">
        <f>+IF(SUM(K61:L61)&lt;&gt;$N$3,ROUND(IFERROR(VLOOKUP(D61,FCSTSDV!$C$2:$C$285,2,0),0)/STOCK!F61+0,0),0)</f>
        <v>0</v>
      </c>
      <c r="K61" s="92">
        <f t="array" ref="K61">+IFERROR(ROUND(INDEX(FCSTSDV!$D$2:$N$674,MATCH(STOCK!$D61,FCSTSDV!$C$2:$C$674,0),MATCH(STOCK!K$3,FCSTSDV!$D$1:$N$1,0))/STOCK!$F61,1),0)</f>
        <v>0</v>
      </c>
      <c r="L61" s="92">
        <f t="array" ref="L61">+IFERROR(ROUND(INDEX(FCSTSDV!$D$2:$N$674,MATCH(STOCK!$D61,FCSTSDV!$C$2:$C$674,0),MATCH(STOCK!L$3,FCSTSDV!$D$1:$N$1,0))/STOCK!$F61,1),0)</f>
        <v>0</v>
      </c>
      <c r="M61" s="92">
        <f t="array" ref="M61">+IFERROR(ROUND(INDEX(FCSTSDV!$D$2:$N$674,MATCH(STOCK!$D61,FCSTSDV!$C$2:$C$674,0),MATCH(STOCK!M$3,FCSTSDV!$D$1:$N$1,0))/STOCK!$F61,1),0)</f>
        <v>0</v>
      </c>
      <c r="N61" s="92">
        <f t="array" ref="N61">+IFERROR(ROUND(INDEX(FCSTSDV!$D$2:$N$674,MATCH(STOCK!$D61,FCSTSDV!$C$2:$C$674,0),MATCH(STOCK!N$3,FCSTSDV!$D$1:$N$1,0))/STOCK!$F61,1),0)</f>
        <v>0</v>
      </c>
      <c r="O61" s="92">
        <f t="array" ref="O61">+IFERROR(ROUND(INDEX(FCSTSDV!$D$2:$N$674,MATCH(STOCK!$D61,FCSTSDV!$C$2:$C$674,0),MATCH(STOCK!O$3,FCSTSDV!$D$1:$N$1,0))/STOCK!$F61,1),0)</f>
        <v>0</v>
      </c>
      <c r="P61" s="92">
        <f t="array" ref="P61">+IFERROR(ROUND(INDEX(FCSTSDV!$D$2:$N$674,MATCH(STOCK!$D61,FCSTSDV!$C$2:$C$674,0),MATCH(STOCK!P$3,FCSTSDV!$D$1:$N$1,0))/STOCK!$F61,1),0)</f>
        <v>0</v>
      </c>
      <c r="Q61" s="92">
        <f t="array" ref="Q61">+IFERROR(ROUND(INDEX(FCSTSDV!$D$2:$N$674,MATCH(STOCK!$D61,FCSTSDV!$C$2:$C$674,0),MATCH(STOCK!Q$3,FCSTSDV!$D$1:$N$1,0))/STOCK!$F61,1),0)</f>
        <v>0</v>
      </c>
      <c r="R61" s="92">
        <f t="array" ref="R61">+IFERROR(ROUND(INDEX(FCSTSDV!$D$2:$N$674,MATCH(STOCK!$D61,FCSTSDV!$C$2:$C$674,0),MATCH(STOCK!R$3,FCSTSDV!$D$1:$N$1,0))/STOCK!$F61,1),0)</f>
        <v>0</v>
      </c>
      <c r="S61" s="92">
        <f t="array" ref="S61">+IFERROR(ROUND(INDEX(FCSTSDV!$D$2:$N$674,MATCH(STOCK!$D61,FCSTSDV!$C$2:$C$674,0),MATCH(STOCK!S$3,FCSTSDV!$D$1:$N$1,0))/STOCK!$F61,1),0)</f>
        <v>0</v>
      </c>
      <c r="T61" s="92">
        <f t="array" ref="T61">+IFERROR(ROUND(INDEX(FCSTSDV!$D$2:$N$674,MATCH(STOCK!$D61,FCSTSDV!$C$2:$C$674,0),MATCH(STOCK!T$3,FCSTSDV!$D$1:$N$1,0))/STOCK!$F61,1),0)</f>
        <v>0</v>
      </c>
      <c r="U61" s="92">
        <f t="array" ref="U61">+IFERROR(ROUND(INDEX(FCSTSDV!$D$2:$N$674,MATCH(STOCK!$D61,FCSTSDV!$C$2:$C$674,0),MATCH(STOCK!U$3,FCSTSDV!$D$1:$N$1,0))/STOCK!$F61,1),0)</f>
        <v>0</v>
      </c>
      <c r="V61" s="92">
        <f t="array" ref="V61">+IFERROR(ROUND(INDEX(FCSTSDV!$D$2:$N$674,MATCH(STOCK!$D61,FCSTSDV!$C$2:$C$674,0),MATCH(STOCK!V$3,FCSTSDV!$D$1:$N$1,0))/STOCK!$F61,1),0)</f>
        <v>0</v>
      </c>
      <c r="W61" s="92">
        <f t="array" ref="W61">+IFERROR(ROUND(INDEX(FCSTSDV!$D$2:$N$674,MATCH(STOCK!$D61,FCSTSDV!$C$2:$C$674,0),MATCH(STOCK!W$3,FCSTSDV!$D$1:$N$1,0))/STOCK!$F61,1),0)</f>
        <v>0</v>
      </c>
      <c r="X61" s="92">
        <f t="array" ref="X61">+IFERROR(ROUND(INDEX(FCSTSDV!$D$2:$N$674,MATCH(STOCK!$D61,FCSTSDV!$C$2:$C$674,0),MATCH(STOCK!X$3,FCSTSDV!$D$1:$N$1,0))/STOCK!$F61,1),0)</f>
        <v>0</v>
      </c>
      <c r="Y61" s="92">
        <f t="array" ref="Y61">+IFERROR(ROUND(INDEX(FCSTSDV!$D$2:$N$674,MATCH(STOCK!$D61,FCSTSDV!$C$2:$C$674,0),MATCH(STOCK!Y$3,FCSTSDV!$D$1:$N$1,0))/STOCK!$F61,1),0)</f>
        <v>0</v>
      </c>
      <c r="Z61" s="92">
        <f t="array" ref="Z61">+IFERROR(ROUND(INDEX(FCSTSDV!$D$2:$N$674,MATCH(STOCK!$D61,FCSTSDV!$C$2:$C$674,0),MATCH(STOCK!Z$3,FCSTSDV!$D$1:$N$1,0))/STOCK!$F61,1),0)</f>
        <v>0</v>
      </c>
      <c r="AA61" s="92">
        <f t="array" ref="AA61">+IFERROR(ROUND(INDEX(FCSTSDV!$D$2:$N$674,MATCH(STOCK!$D61,FCSTSDV!$C$2:$C$674,0),MATCH(STOCK!AA$3,FCSTSDV!$D$1:$N$1,0))/STOCK!$F61,1),0)</f>
        <v>0</v>
      </c>
      <c r="AB61" s="92">
        <f t="array" ref="AB61">+IFERROR(ROUND(INDEX(FCSTSDV!$D$2:$N$674,MATCH(STOCK!$D61,FCSTSDV!$C$2:$C$674,0),MATCH(STOCK!AB$3,FCSTSDV!$D$1:$N$1,0))/STOCK!$F61,1),0)</f>
        <v>0</v>
      </c>
      <c r="AC61" s="92">
        <f t="array" ref="AC61">+IFERROR(ROUND(INDEX(FCSTSDV!$D$2:$N$674,MATCH(STOCK!$D61,FCSTSDV!$C$2:$C$674,0),MATCH(STOCK!AC$3,FCSTSDV!$D$1:$N$1,0))/STOCK!$F61,1),0)</f>
        <v>0</v>
      </c>
    </row>
    <row r="62" spans="1:29" ht="20.100000000000001" customHeight="1">
      <c r="A62" s="813"/>
      <c r="B62" s="795"/>
      <c r="C62" s="57"/>
      <c r="D62" s="46" t="s">
        <v>76</v>
      </c>
      <c r="E62" s="204" t="str">
        <f t="shared" si="6"/>
        <v>30*50</v>
      </c>
      <c r="F62" s="49">
        <v>2500</v>
      </c>
      <c r="G62" s="48"/>
      <c r="H62" s="48"/>
      <c r="I62" s="785"/>
      <c r="J62" s="79">
        <f>+IF(SUM(K62:L62)&lt;&gt;$N$3,ROUND(IFERROR(VLOOKUP(D62,FCSTSDV!$C$2:$C$285,2,0),0)/STOCK!F62+0,0),0)</f>
        <v>0</v>
      </c>
      <c r="K62" s="92">
        <f t="array" ref="K62">+IFERROR(ROUND(INDEX(FCSTSDV!$D$2:$N$674,MATCH(STOCK!$D62,FCSTSDV!$C$2:$C$674,0),MATCH(STOCK!K$3,FCSTSDV!$D$1:$N$1,0))/STOCK!$F62,1),0)</f>
        <v>0</v>
      </c>
      <c r="L62" s="92">
        <f t="array" ref="L62">+IFERROR(ROUND(INDEX(FCSTSDV!$D$2:$N$674,MATCH(STOCK!$D62,FCSTSDV!$C$2:$C$674,0),MATCH(STOCK!L$3,FCSTSDV!$D$1:$N$1,0))/STOCK!$F62,1),0)</f>
        <v>0</v>
      </c>
      <c r="M62" s="92">
        <f t="array" ref="M62">+IFERROR(ROUND(INDEX(FCSTSDV!$D$2:$N$674,MATCH(STOCK!$D62,FCSTSDV!$C$2:$C$674,0),MATCH(STOCK!M$3,FCSTSDV!$D$1:$N$1,0))/STOCK!$F62,1),0)</f>
        <v>0</v>
      </c>
      <c r="N62" s="92">
        <f t="array" ref="N62">+IFERROR(ROUND(INDEX(FCSTSDV!$D$2:$N$674,MATCH(STOCK!$D62,FCSTSDV!$C$2:$C$674,0),MATCH(STOCK!N$3,FCSTSDV!$D$1:$N$1,0))/STOCK!$F62,1),0)</f>
        <v>0</v>
      </c>
      <c r="O62" s="92">
        <f t="array" ref="O62">+IFERROR(ROUND(INDEX(FCSTSDV!$D$2:$N$674,MATCH(STOCK!$D62,FCSTSDV!$C$2:$C$674,0),MATCH(STOCK!O$3,FCSTSDV!$D$1:$N$1,0))/STOCK!$F62,1),0)</f>
        <v>0</v>
      </c>
      <c r="P62" s="92">
        <f t="array" ref="P62">+IFERROR(ROUND(INDEX(FCSTSDV!$D$2:$N$674,MATCH(STOCK!$D62,FCSTSDV!$C$2:$C$674,0),MATCH(STOCK!P$3,FCSTSDV!$D$1:$N$1,0))/STOCK!$F62,1),0)</f>
        <v>0</v>
      </c>
      <c r="Q62" s="92">
        <f t="array" ref="Q62">+IFERROR(ROUND(INDEX(FCSTSDV!$D$2:$N$674,MATCH(STOCK!$D62,FCSTSDV!$C$2:$C$674,0),MATCH(STOCK!Q$3,FCSTSDV!$D$1:$N$1,0))/STOCK!$F62,1),0)</f>
        <v>0</v>
      </c>
      <c r="R62" s="92">
        <f t="array" ref="R62">+IFERROR(ROUND(INDEX(FCSTSDV!$D$2:$N$674,MATCH(STOCK!$D62,FCSTSDV!$C$2:$C$674,0),MATCH(STOCK!R$3,FCSTSDV!$D$1:$N$1,0))/STOCK!$F62,1),0)</f>
        <v>0</v>
      </c>
      <c r="S62" s="92">
        <f t="array" ref="S62">+IFERROR(ROUND(INDEX(FCSTSDV!$D$2:$N$674,MATCH(STOCK!$D62,FCSTSDV!$C$2:$C$674,0),MATCH(STOCK!S$3,FCSTSDV!$D$1:$N$1,0))/STOCK!$F62,1),0)</f>
        <v>0</v>
      </c>
      <c r="T62" s="92">
        <f t="array" ref="T62">+IFERROR(ROUND(INDEX(FCSTSDV!$D$2:$N$674,MATCH(STOCK!$D62,FCSTSDV!$C$2:$C$674,0),MATCH(STOCK!T$3,FCSTSDV!$D$1:$N$1,0))/STOCK!$F62,1),0)</f>
        <v>0</v>
      </c>
      <c r="U62" s="92">
        <f t="array" ref="U62">+IFERROR(ROUND(INDEX(FCSTSDV!$D$2:$N$674,MATCH(STOCK!$D62,FCSTSDV!$C$2:$C$674,0),MATCH(STOCK!U$3,FCSTSDV!$D$1:$N$1,0))/STOCK!$F62,1),0)</f>
        <v>0</v>
      </c>
      <c r="V62" s="92">
        <f t="array" ref="V62">+IFERROR(ROUND(INDEX(FCSTSDV!$D$2:$N$674,MATCH(STOCK!$D62,FCSTSDV!$C$2:$C$674,0),MATCH(STOCK!V$3,FCSTSDV!$D$1:$N$1,0))/STOCK!$F62,1),0)</f>
        <v>0</v>
      </c>
      <c r="W62" s="92">
        <f t="array" ref="W62">+IFERROR(ROUND(INDEX(FCSTSDV!$D$2:$N$674,MATCH(STOCK!$D62,FCSTSDV!$C$2:$C$674,0),MATCH(STOCK!W$3,FCSTSDV!$D$1:$N$1,0))/STOCK!$F62,1),0)</f>
        <v>0</v>
      </c>
      <c r="X62" s="92">
        <f t="array" ref="X62">+IFERROR(ROUND(INDEX(FCSTSDV!$D$2:$N$674,MATCH(STOCK!$D62,FCSTSDV!$C$2:$C$674,0),MATCH(STOCK!X$3,FCSTSDV!$D$1:$N$1,0))/STOCK!$F62,1),0)</f>
        <v>0</v>
      </c>
      <c r="Y62" s="92">
        <f t="array" ref="Y62">+IFERROR(ROUND(INDEX(FCSTSDV!$D$2:$N$674,MATCH(STOCK!$D62,FCSTSDV!$C$2:$C$674,0),MATCH(STOCK!Y$3,FCSTSDV!$D$1:$N$1,0))/STOCK!$F62,1),0)</f>
        <v>0</v>
      </c>
      <c r="Z62" s="92">
        <f t="array" ref="Z62">+IFERROR(ROUND(INDEX(FCSTSDV!$D$2:$N$674,MATCH(STOCK!$D62,FCSTSDV!$C$2:$C$674,0),MATCH(STOCK!Z$3,FCSTSDV!$D$1:$N$1,0))/STOCK!$F62,1),0)</f>
        <v>0</v>
      </c>
      <c r="AA62" s="92">
        <f t="array" ref="AA62">+IFERROR(ROUND(INDEX(FCSTSDV!$D$2:$N$674,MATCH(STOCK!$D62,FCSTSDV!$C$2:$C$674,0),MATCH(STOCK!AA$3,FCSTSDV!$D$1:$N$1,0))/STOCK!$F62,1),0)</f>
        <v>0</v>
      </c>
      <c r="AB62" s="92">
        <f t="array" ref="AB62">+IFERROR(ROUND(INDEX(FCSTSDV!$D$2:$N$674,MATCH(STOCK!$D62,FCSTSDV!$C$2:$C$674,0),MATCH(STOCK!AB$3,FCSTSDV!$D$1:$N$1,0))/STOCK!$F62,1),0)</f>
        <v>0</v>
      </c>
      <c r="AC62" s="92">
        <f t="array" ref="AC62">+IFERROR(ROUND(INDEX(FCSTSDV!$D$2:$N$674,MATCH(STOCK!$D62,FCSTSDV!$C$2:$C$674,0),MATCH(STOCK!AC$3,FCSTSDV!$D$1:$N$1,0))/STOCK!$F62,1),0)</f>
        <v>0</v>
      </c>
    </row>
    <row r="63" spans="1:29" ht="20.100000000000001" customHeight="1">
      <c r="A63" s="813"/>
      <c r="B63" s="795"/>
      <c r="C63" s="57"/>
      <c r="D63" s="46" t="s">
        <v>77</v>
      </c>
      <c r="E63" s="204" t="str">
        <f t="shared" si="6"/>
        <v>30*50</v>
      </c>
      <c r="F63" s="49">
        <v>2500</v>
      </c>
      <c r="G63" s="48"/>
      <c r="H63" s="48"/>
      <c r="I63" s="785"/>
      <c r="J63" s="79">
        <f>+IF(SUM(K63:L63)&lt;&gt;$N$3,ROUND(IFERROR(VLOOKUP(D63,FCSTSDV!$C$2:$C$285,2,0),0)/STOCK!F63+0,0),0)</f>
        <v>0</v>
      </c>
      <c r="K63" s="92">
        <f t="array" ref="K63">+IFERROR(ROUND(INDEX(FCSTSDV!$D$2:$N$674,MATCH(STOCK!$D63,FCSTSDV!$C$2:$C$674,0),MATCH(STOCK!K$3,FCSTSDV!$D$1:$N$1,0))/STOCK!$F63,1),0)</f>
        <v>0</v>
      </c>
      <c r="L63" s="92">
        <f t="array" ref="L63">+IFERROR(ROUND(INDEX(FCSTSDV!$D$2:$N$674,MATCH(STOCK!$D63,FCSTSDV!$C$2:$C$674,0),MATCH(STOCK!L$3,FCSTSDV!$D$1:$N$1,0))/STOCK!$F63,1),0)</f>
        <v>0</v>
      </c>
      <c r="M63" s="92">
        <f t="array" ref="M63">+IFERROR(ROUND(INDEX(FCSTSDV!$D$2:$N$674,MATCH(STOCK!$D63,FCSTSDV!$C$2:$C$674,0),MATCH(STOCK!M$3,FCSTSDV!$D$1:$N$1,0))/STOCK!$F63,1),0)</f>
        <v>0</v>
      </c>
      <c r="N63" s="92">
        <f t="array" ref="N63">+IFERROR(ROUND(INDEX(FCSTSDV!$D$2:$N$674,MATCH(STOCK!$D63,FCSTSDV!$C$2:$C$674,0),MATCH(STOCK!N$3,FCSTSDV!$D$1:$N$1,0))/STOCK!$F63,1),0)</f>
        <v>0</v>
      </c>
      <c r="O63" s="92">
        <f t="array" ref="O63">+IFERROR(ROUND(INDEX(FCSTSDV!$D$2:$N$674,MATCH(STOCK!$D63,FCSTSDV!$C$2:$C$674,0),MATCH(STOCK!O$3,FCSTSDV!$D$1:$N$1,0))/STOCK!$F63,1),0)</f>
        <v>0</v>
      </c>
      <c r="P63" s="92">
        <f t="array" ref="P63">+IFERROR(ROUND(INDEX(FCSTSDV!$D$2:$N$674,MATCH(STOCK!$D63,FCSTSDV!$C$2:$C$674,0),MATCH(STOCK!P$3,FCSTSDV!$D$1:$N$1,0))/STOCK!$F63,1),0)</f>
        <v>0</v>
      </c>
      <c r="Q63" s="92">
        <f t="array" ref="Q63">+IFERROR(ROUND(INDEX(FCSTSDV!$D$2:$N$674,MATCH(STOCK!$D63,FCSTSDV!$C$2:$C$674,0),MATCH(STOCK!Q$3,FCSTSDV!$D$1:$N$1,0))/STOCK!$F63,1),0)</f>
        <v>0</v>
      </c>
      <c r="R63" s="92">
        <f t="array" ref="R63">+IFERROR(ROUND(INDEX(FCSTSDV!$D$2:$N$674,MATCH(STOCK!$D63,FCSTSDV!$C$2:$C$674,0),MATCH(STOCK!R$3,FCSTSDV!$D$1:$N$1,0))/STOCK!$F63,1),0)</f>
        <v>0</v>
      </c>
      <c r="S63" s="92">
        <f t="array" ref="S63">+IFERROR(ROUND(INDEX(FCSTSDV!$D$2:$N$674,MATCH(STOCK!$D63,FCSTSDV!$C$2:$C$674,0),MATCH(STOCK!S$3,FCSTSDV!$D$1:$N$1,0))/STOCK!$F63,1),0)</f>
        <v>0</v>
      </c>
      <c r="T63" s="92">
        <f t="array" ref="T63">+IFERROR(ROUND(INDEX(FCSTSDV!$D$2:$N$674,MATCH(STOCK!$D63,FCSTSDV!$C$2:$C$674,0),MATCH(STOCK!T$3,FCSTSDV!$D$1:$N$1,0))/STOCK!$F63,1),0)</f>
        <v>0</v>
      </c>
      <c r="U63" s="92">
        <f t="array" ref="U63">+IFERROR(ROUND(INDEX(FCSTSDV!$D$2:$N$674,MATCH(STOCK!$D63,FCSTSDV!$C$2:$C$674,0),MATCH(STOCK!U$3,FCSTSDV!$D$1:$N$1,0))/STOCK!$F63,1),0)</f>
        <v>0</v>
      </c>
      <c r="V63" s="92">
        <f t="array" ref="V63">+IFERROR(ROUND(INDEX(FCSTSDV!$D$2:$N$674,MATCH(STOCK!$D63,FCSTSDV!$C$2:$C$674,0),MATCH(STOCK!V$3,FCSTSDV!$D$1:$N$1,0))/STOCK!$F63,1),0)</f>
        <v>0</v>
      </c>
      <c r="W63" s="92">
        <f t="array" ref="W63">+IFERROR(ROUND(INDEX(FCSTSDV!$D$2:$N$674,MATCH(STOCK!$D63,FCSTSDV!$C$2:$C$674,0),MATCH(STOCK!W$3,FCSTSDV!$D$1:$N$1,0))/STOCK!$F63,1),0)</f>
        <v>0</v>
      </c>
      <c r="X63" s="92">
        <f t="array" ref="X63">+IFERROR(ROUND(INDEX(FCSTSDV!$D$2:$N$674,MATCH(STOCK!$D63,FCSTSDV!$C$2:$C$674,0),MATCH(STOCK!X$3,FCSTSDV!$D$1:$N$1,0))/STOCK!$F63,1),0)</f>
        <v>0</v>
      </c>
      <c r="Y63" s="92">
        <f t="array" ref="Y63">+IFERROR(ROUND(INDEX(FCSTSDV!$D$2:$N$674,MATCH(STOCK!$D63,FCSTSDV!$C$2:$C$674,0),MATCH(STOCK!Y$3,FCSTSDV!$D$1:$N$1,0))/STOCK!$F63,1),0)</f>
        <v>0</v>
      </c>
      <c r="Z63" s="92">
        <f t="array" ref="Z63">+IFERROR(ROUND(INDEX(FCSTSDV!$D$2:$N$674,MATCH(STOCK!$D63,FCSTSDV!$C$2:$C$674,0),MATCH(STOCK!Z$3,FCSTSDV!$D$1:$N$1,0))/STOCK!$F63,1),0)</f>
        <v>0</v>
      </c>
      <c r="AA63" s="92">
        <f t="array" ref="AA63">+IFERROR(ROUND(INDEX(FCSTSDV!$D$2:$N$674,MATCH(STOCK!$D63,FCSTSDV!$C$2:$C$674,0),MATCH(STOCK!AA$3,FCSTSDV!$D$1:$N$1,0))/STOCK!$F63,1),0)</f>
        <v>0</v>
      </c>
      <c r="AB63" s="92">
        <f t="array" ref="AB63">+IFERROR(ROUND(INDEX(FCSTSDV!$D$2:$N$674,MATCH(STOCK!$D63,FCSTSDV!$C$2:$C$674,0),MATCH(STOCK!AB$3,FCSTSDV!$D$1:$N$1,0))/STOCK!$F63,1),0)</f>
        <v>0</v>
      </c>
      <c r="AC63" s="92">
        <f t="array" ref="AC63">+IFERROR(ROUND(INDEX(FCSTSDV!$D$2:$N$674,MATCH(STOCK!$D63,FCSTSDV!$C$2:$C$674,0),MATCH(STOCK!AC$3,FCSTSDV!$D$1:$N$1,0))/STOCK!$F63,1),0)</f>
        <v>0</v>
      </c>
    </row>
    <row r="64" spans="1:29" ht="20.100000000000001" customHeight="1">
      <c r="A64" s="813"/>
      <c r="B64" s="795"/>
      <c r="C64" s="57"/>
      <c r="D64" s="46" t="s">
        <v>78</v>
      </c>
      <c r="E64" s="204" t="str">
        <f t="shared" si="6"/>
        <v>30*50</v>
      </c>
      <c r="F64" s="49">
        <v>2500</v>
      </c>
      <c r="G64" s="48"/>
      <c r="H64" s="48"/>
      <c r="I64" s="785"/>
      <c r="J64" s="79">
        <f>+IF(SUM(K64:L64)&lt;&gt;$N$3,ROUND(IFERROR(VLOOKUP(D64,FCSTSDV!$C$2:$C$285,2,0),0)/STOCK!F64+0,0),0)</f>
        <v>0</v>
      </c>
      <c r="K64" s="92">
        <f t="array" ref="K64">+IFERROR(ROUND(INDEX(FCSTSDV!$D$2:$N$674,MATCH(STOCK!$D64,FCSTSDV!$C$2:$C$674,0),MATCH(STOCK!K$3,FCSTSDV!$D$1:$N$1,0))/STOCK!$F64,1),0)</f>
        <v>0</v>
      </c>
      <c r="L64" s="92">
        <f t="array" ref="L64">+IFERROR(ROUND(INDEX(FCSTSDV!$D$2:$N$674,MATCH(STOCK!$D64,FCSTSDV!$C$2:$C$674,0),MATCH(STOCK!L$3,FCSTSDV!$D$1:$N$1,0))/STOCK!$F64,1),0)</f>
        <v>0</v>
      </c>
      <c r="M64" s="92">
        <f t="array" ref="M64">+IFERROR(ROUND(INDEX(FCSTSDV!$D$2:$N$674,MATCH(STOCK!$D64,FCSTSDV!$C$2:$C$674,0),MATCH(STOCK!M$3,FCSTSDV!$D$1:$N$1,0))/STOCK!$F64,1),0)</f>
        <v>0</v>
      </c>
      <c r="N64" s="92">
        <f t="array" ref="N64">+IFERROR(ROUND(INDEX(FCSTSDV!$D$2:$N$674,MATCH(STOCK!$D64,FCSTSDV!$C$2:$C$674,0),MATCH(STOCK!N$3,FCSTSDV!$D$1:$N$1,0))/STOCK!$F64,1),0)</f>
        <v>0</v>
      </c>
      <c r="O64" s="92">
        <f t="array" ref="O64">+IFERROR(ROUND(INDEX(FCSTSDV!$D$2:$N$674,MATCH(STOCK!$D64,FCSTSDV!$C$2:$C$674,0),MATCH(STOCK!O$3,FCSTSDV!$D$1:$N$1,0))/STOCK!$F64,1),0)</f>
        <v>0</v>
      </c>
      <c r="P64" s="92">
        <f t="array" ref="P64">+IFERROR(ROUND(INDEX(FCSTSDV!$D$2:$N$674,MATCH(STOCK!$D64,FCSTSDV!$C$2:$C$674,0),MATCH(STOCK!P$3,FCSTSDV!$D$1:$N$1,0))/STOCK!$F64,1),0)</f>
        <v>0</v>
      </c>
      <c r="Q64" s="92">
        <f t="array" ref="Q64">+IFERROR(ROUND(INDEX(FCSTSDV!$D$2:$N$674,MATCH(STOCK!$D64,FCSTSDV!$C$2:$C$674,0),MATCH(STOCK!Q$3,FCSTSDV!$D$1:$N$1,0))/STOCK!$F64,1),0)</f>
        <v>0</v>
      </c>
      <c r="R64" s="92">
        <f t="array" ref="R64">+IFERROR(ROUND(INDEX(FCSTSDV!$D$2:$N$674,MATCH(STOCK!$D64,FCSTSDV!$C$2:$C$674,0),MATCH(STOCK!R$3,FCSTSDV!$D$1:$N$1,0))/STOCK!$F64,1),0)</f>
        <v>0</v>
      </c>
      <c r="S64" s="92">
        <f t="array" ref="S64">+IFERROR(ROUND(INDEX(FCSTSDV!$D$2:$N$674,MATCH(STOCK!$D64,FCSTSDV!$C$2:$C$674,0),MATCH(STOCK!S$3,FCSTSDV!$D$1:$N$1,0))/STOCK!$F64,1),0)</f>
        <v>0</v>
      </c>
      <c r="T64" s="92">
        <f t="array" ref="T64">+IFERROR(ROUND(INDEX(FCSTSDV!$D$2:$N$674,MATCH(STOCK!$D64,FCSTSDV!$C$2:$C$674,0),MATCH(STOCK!T$3,FCSTSDV!$D$1:$N$1,0))/STOCK!$F64,1),0)</f>
        <v>0</v>
      </c>
      <c r="U64" s="92">
        <f t="array" ref="U64">+IFERROR(ROUND(INDEX(FCSTSDV!$D$2:$N$674,MATCH(STOCK!$D64,FCSTSDV!$C$2:$C$674,0),MATCH(STOCK!U$3,FCSTSDV!$D$1:$N$1,0))/STOCK!$F64,1),0)</f>
        <v>0</v>
      </c>
      <c r="V64" s="92">
        <f t="array" ref="V64">+IFERROR(ROUND(INDEX(FCSTSDV!$D$2:$N$674,MATCH(STOCK!$D64,FCSTSDV!$C$2:$C$674,0),MATCH(STOCK!V$3,FCSTSDV!$D$1:$N$1,0))/STOCK!$F64,1),0)</f>
        <v>0</v>
      </c>
      <c r="W64" s="92">
        <f t="array" ref="W64">+IFERROR(ROUND(INDEX(FCSTSDV!$D$2:$N$674,MATCH(STOCK!$D64,FCSTSDV!$C$2:$C$674,0),MATCH(STOCK!W$3,FCSTSDV!$D$1:$N$1,0))/STOCK!$F64,1),0)</f>
        <v>0</v>
      </c>
      <c r="X64" s="92">
        <f t="array" ref="X64">+IFERROR(ROUND(INDEX(FCSTSDV!$D$2:$N$674,MATCH(STOCK!$D64,FCSTSDV!$C$2:$C$674,0),MATCH(STOCK!X$3,FCSTSDV!$D$1:$N$1,0))/STOCK!$F64,1),0)</f>
        <v>0</v>
      </c>
      <c r="Y64" s="92">
        <f t="array" ref="Y64">+IFERROR(ROUND(INDEX(FCSTSDV!$D$2:$N$674,MATCH(STOCK!$D64,FCSTSDV!$C$2:$C$674,0),MATCH(STOCK!Y$3,FCSTSDV!$D$1:$N$1,0))/STOCK!$F64,1),0)</f>
        <v>68.8</v>
      </c>
      <c r="Z64" s="92">
        <f t="array" ref="Z64">+IFERROR(ROUND(INDEX(FCSTSDV!$D$2:$N$674,MATCH(STOCK!$D64,FCSTSDV!$C$2:$C$674,0),MATCH(STOCK!Z$3,FCSTSDV!$D$1:$N$1,0))/STOCK!$F64,1),0)</f>
        <v>0</v>
      </c>
      <c r="AA64" s="92">
        <f t="array" ref="AA64">+IFERROR(ROUND(INDEX(FCSTSDV!$D$2:$N$674,MATCH(STOCK!$D64,FCSTSDV!$C$2:$C$674,0),MATCH(STOCK!AA$3,FCSTSDV!$D$1:$N$1,0))/STOCK!$F64,1),0)</f>
        <v>0</v>
      </c>
      <c r="AB64" s="92">
        <f t="array" ref="AB64">+IFERROR(ROUND(INDEX(FCSTSDV!$D$2:$N$674,MATCH(STOCK!$D64,FCSTSDV!$C$2:$C$674,0),MATCH(STOCK!AB$3,FCSTSDV!$D$1:$N$1,0))/STOCK!$F64,1),0)</f>
        <v>0</v>
      </c>
      <c r="AC64" s="92">
        <f t="array" ref="AC64">+IFERROR(ROUND(INDEX(FCSTSDV!$D$2:$N$674,MATCH(STOCK!$D64,FCSTSDV!$C$2:$C$674,0),MATCH(STOCK!AC$3,FCSTSDV!$D$1:$N$1,0))/STOCK!$F64,1),0)</f>
        <v>0</v>
      </c>
    </row>
    <row r="65" spans="1:29" ht="20.100000000000001" customHeight="1">
      <c r="A65" s="813"/>
      <c r="B65" s="795"/>
      <c r="C65" s="57"/>
      <c r="D65" s="46" t="s">
        <v>79</v>
      </c>
      <c r="E65" s="204" t="str">
        <f t="shared" si="6"/>
        <v>30*50</v>
      </c>
      <c r="F65" s="49">
        <v>2500</v>
      </c>
      <c r="G65" s="48"/>
      <c r="H65" s="48"/>
      <c r="I65" s="785"/>
      <c r="J65" s="79">
        <f>+IF(SUM(K65:L65)&lt;&gt;$N$3,ROUND(IFERROR(VLOOKUP(D65,FCSTSDV!$C$2:$C$285,2,0),0)/STOCK!F65+0,0),0)</f>
        <v>0</v>
      </c>
      <c r="K65" s="92">
        <f t="array" ref="K65">+IFERROR(ROUND(INDEX(FCSTSDV!$D$2:$N$674,MATCH(STOCK!$D65,FCSTSDV!$C$2:$C$674,0),MATCH(STOCK!K$3,FCSTSDV!$D$1:$N$1,0))/STOCK!$F65,1),0)</f>
        <v>0</v>
      </c>
      <c r="L65" s="92">
        <f t="array" ref="L65">+IFERROR(ROUND(INDEX(FCSTSDV!$D$2:$N$674,MATCH(STOCK!$D65,FCSTSDV!$C$2:$C$674,0),MATCH(STOCK!L$3,FCSTSDV!$D$1:$N$1,0))/STOCK!$F65,1),0)</f>
        <v>0</v>
      </c>
      <c r="M65" s="92">
        <f t="array" ref="M65">+IFERROR(ROUND(INDEX(FCSTSDV!$D$2:$N$674,MATCH(STOCK!$D65,FCSTSDV!$C$2:$C$674,0),MATCH(STOCK!M$3,FCSTSDV!$D$1:$N$1,0))/STOCK!$F65,1),0)</f>
        <v>0</v>
      </c>
      <c r="N65" s="92">
        <f t="array" ref="N65">+IFERROR(ROUND(INDEX(FCSTSDV!$D$2:$N$674,MATCH(STOCK!$D65,FCSTSDV!$C$2:$C$674,0),MATCH(STOCK!N$3,FCSTSDV!$D$1:$N$1,0))/STOCK!$F65,1),0)</f>
        <v>0</v>
      </c>
      <c r="O65" s="92">
        <f t="array" ref="O65">+IFERROR(ROUND(INDEX(FCSTSDV!$D$2:$N$674,MATCH(STOCK!$D65,FCSTSDV!$C$2:$C$674,0),MATCH(STOCK!O$3,FCSTSDV!$D$1:$N$1,0))/STOCK!$F65,1),0)</f>
        <v>0</v>
      </c>
      <c r="P65" s="92">
        <f t="array" ref="P65">+IFERROR(ROUND(INDEX(FCSTSDV!$D$2:$N$674,MATCH(STOCK!$D65,FCSTSDV!$C$2:$C$674,0),MATCH(STOCK!P$3,FCSTSDV!$D$1:$N$1,0))/STOCK!$F65,1),0)</f>
        <v>0</v>
      </c>
      <c r="Q65" s="92">
        <f t="array" ref="Q65">+IFERROR(ROUND(INDEX(FCSTSDV!$D$2:$N$674,MATCH(STOCK!$D65,FCSTSDV!$C$2:$C$674,0),MATCH(STOCK!Q$3,FCSTSDV!$D$1:$N$1,0))/STOCK!$F65,1),0)</f>
        <v>0</v>
      </c>
      <c r="R65" s="92">
        <f t="array" ref="R65">+IFERROR(ROUND(INDEX(FCSTSDV!$D$2:$N$674,MATCH(STOCK!$D65,FCSTSDV!$C$2:$C$674,0),MATCH(STOCK!R$3,FCSTSDV!$D$1:$N$1,0))/STOCK!$F65,1),0)</f>
        <v>0</v>
      </c>
      <c r="S65" s="92">
        <f t="array" ref="S65">+IFERROR(ROUND(INDEX(FCSTSDV!$D$2:$N$674,MATCH(STOCK!$D65,FCSTSDV!$C$2:$C$674,0),MATCH(STOCK!S$3,FCSTSDV!$D$1:$N$1,0))/STOCK!$F65,1),0)</f>
        <v>0</v>
      </c>
      <c r="T65" s="92">
        <f t="array" ref="T65">+IFERROR(ROUND(INDEX(FCSTSDV!$D$2:$N$674,MATCH(STOCK!$D65,FCSTSDV!$C$2:$C$674,0),MATCH(STOCK!T$3,FCSTSDV!$D$1:$N$1,0))/STOCK!$F65,1),0)</f>
        <v>0</v>
      </c>
      <c r="U65" s="92">
        <f t="array" ref="U65">+IFERROR(ROUND(INDEX(FCSTSDV!$D$2:$N$674,MATCH(STOCK!$D65,FCSTSDV!$C$2:$C$674,0),MATCH(STOCK!U$3,FCSTSDV!$D$1:$N$1,0))/STOCK!$F65,1),0)</f>
        <v>0</v>
      </c>
      <c r="V65" s="92">
        <f t="array" ref="V65">+IFERROR(ROUND(INDEX(FCSTSDV!$D$2:$N$674,MATCH(STOCK!$D65,FCSTSDV!$C$2:$C$674,0),MATCH(STOCK!V$3,FCSTSDV!$D$1:$N$1,0))/STOCK!$F65,1),0)</f>
        <v>0</v>
      </c>
      <c r="W65" s="92">
        <f t="array" ref="W65">+IFERROR(ROUND(INDEX(FCSTSDV!$D$2:$N$674,MATCH(STOCK!$D65,FCSTSDV!$C$2:$C$674,0),MATCH(STOCK!W$3,FCSTSDV!$D$1:$N$1,0))/STOCK!$F65,1),0)</f>
        <v>0</v>
      </c>
      <c r="X65" s="92">
        <f t="array" ref="X65">+IFERROR(ROUND(INDEX(FCSTSDV!$D$2:$N$674,MATCH(STOCK!$D65,FCSTSDV!$C$2:$C$674,0),MATCH(STOCK!X$3,FCSTSDV!$D$1:$N$1,0))/STOCK!$F65,1),0)</f>
        <v>0</v>
      </c>
      <c r="Y65" s="92">
        <f t="array" ref="Y65">+IFERROR(ROUND(INDEX(FCSTSDV!$D$2:$N$674,MATCH(STOCK!$D65,FCSTSDV!$C$2:$C$674,0),MATCH(STOCK!Y$3,FCSTSDV!$D$1:$N$1,0))/STOCK!$F65,1),0)</f>
        <v>8.4</v>
      </c>
      <c r="Z65" s="92">
        <f t="array" ref="Z65">+IFERROR(ROUND(INDEX(FCSTSDV!$D$2:$N$674,MATCH(STOCK!$D65,FCSTSDV!$C$2:$C$674,0),MATCH(STOCK!Z$3,FCSTSDV!$D$1:$N$1,0))/STOCK!$F65,1),0)</f>
        <v>0</v>
      </c>
      <c r="AA65" s="92">
        <f t="array" ref="AA65">+IFERROR(ROUND(INDEX(FCSTSDV!$D$2:$N$674,MATCH(STOCK!$D65,FCSTSDV!$C$2:$C$674,0),MATCH(STOCK!AA$3,FCSTSDV!$D$1:$N$1,0))/STOCK!$F65,1),0)</f>
        <v>0</v>
      </c>
      <c r="AB65" s="92">
        <f t="array" ref="AB65">+IFERROR(ROUND(INDEX(FCSTSDV!$D$2:$N$674,MATCH(STOCK!$D65,FCSTSDV!$C$2:$C$674,0),MATCH(STOCK!AB$3,FCSTSDV!$D$1:$N$1,0))/STOCK!$F65,1),0)</f>
        <v>0</v>
      </c>
      <c r="AC65" s="92">
        <f t="array" ref="AC65">+IFERROR(ROUND(INDEX(FCSTSDV!$D$2:$N$674,MATCH(STOCK!$D65,FCSTSDV!$C$2:$C$674,0),MATCH(STOCK!AC$3,FCSTSDV!$D$1:$N$1,0))/STOCK!$F65,1),0)</f>
        <v>0</v>
      </c>
    </row>
    <row r="66" spans="1:29" ht="20.100000000000001" customHeight="1">
      <c r="A66" s="813"/>
      <c r="B66" s="795"/>
      <c r="C66" s="57"/>
      <c r="D66" s="46" t="s">
        <v>80</v>
      </c>
      <c r="E66" s="204" t="str">
        <f t="shared" si="6"/>
        <v>30*50</v>
      </c>
      <c r="F66" s="49">
        <v>2500</v>
      </c>
      <c r="G66" s="48"/>
      <c r="H66" s="48"/>
      <c r="I66" s="785"/>
      <c r="J66" s="79">
        <f>+IF(SUM(K66:L66)&lt;&gt;$N$3,ROUND(IFERROR(VLOOKUP(D66,FCSTSDV!$C$2:$C$285,2,0),0)/STOCK!F66+0,0),0)</f>
        <v>0</v>
      </c>
      <c r="K66" s="92">
        <f t="array" ref="K66">+IFERROR(ROUND(INDEX(FCSTSDV!$D$2:$N$674,MATCH(STOCK!$D66,FCSTSDV!$C$2:$C$674,0),MATCH(STOCK!K$3,FCSTSDV!$D$1:$N$1,0))/STOCK!$F66,1),0)</f>
        <v>0</v>
      </c>
      <c r="L66" s="92">
        <f t="array" ref="L66">+IFERROR(ROUND(INDEX(FCSTSDV!$D$2:$N$674,MATCH(STOCK!$D66,FCSTSDV!$C$2:$C$674,0),MATCH(STOCK!L$3,FCSTSDV!$D$1:$N$1,0))/STOCK!$F66,1),0)</f>
        <v>0</v>
      </c>
      <c r="M66" s="92">
        <f t="array" ref="M66">+IFERROR(ROUND(INDEX(FCSTSDV!$D$2:$N$674,MATCH(STOCK!$D66,FCSTSDV!$C$2:$C$674,0),MATCH(STOCK!M$3,FCSTSDV!$D$1:$N$1,0))/STOCK!$F66,1),0)</f>
        <v>0</v>
      </c>
      <c r="N66" s="92">
        <f t="array" ref="N66">+IFERROR(ROUND(INDEX(FCSTSDV!$D$2:$N$674,MATCH(STOCK!$D66,FCSTSDV!$C$2:$C$674,0),MATCH(STOCK!N$3,FCSTSDV!$D$1:$N$1,0))/STOCK!$F66,1),0)</f>
        <v>0</v>
      </c>
      <c r="O66" s="92">
        <f t="array" ref="O66">+IFERROR(ROUND(INDEX(FCSTSDV!$D$2:$N$674,MATCH(STOCK!$D66,FCSTSDV!$C$2:$C$674,0),MATCH(STOCK!O$3,FCSTSDV!$D$1:$N$1,0))/STOCK!$F66,1),0)</f>
        <v>0</v>
      </c>
      <c r="P66" s="92">
        <f t="array" ref="P66">+IFERROR(ROUND(INDEX(FCSTSDV!$D$2:$N$674,MATCH(STOCK!$D66,FCSTSDV!$C$2:$C$674,0),MATCH(STOCK!P$3,FCSTSDV!$D$1:$N$1,0))/STOCK!$F66,1),0)</f>
        <v>0</v>
      </c>
      <c r="Q66" s="92">
        <f t="array" ref="Q66">+IFERROR(ROUND(INDEX(FCSTSDV!$D$2:$N$674,MATCH(STOCK!$D66,FCSTSDV!$C$2:$C$674,0),MATCH(STOCK!Q$3,FCSTSDV!$D$1:$N$1,0))/STOCK!$F66,1),0)</f>
        <v>0</v>
      </c>
      <c r="R66" s="92">
        <f t="array" ref="R66">+IFERROR(ROUND(INDEX(FCSTSDV!$D$2:$N$674,MATCH(STOCK!$D66,FCSTSDV!$C$2:$C$674,0),MATCH(STOCK!R$3,FCSTSDV!$D$1:$N$1,0))/STOCK!$F66,1),0)</f>
        <v>0</v>
      </c>
      <c r="S66" s="92">
        <f t="array" ref="S66">+IFERROR(ROUND(INDEX(FCSTSDV!$D$2:$N$674,MATCH(STOCK!$D66,FCSTSDV!$C$2:$C$674,0),MATCH(STOCK!S$3,FCSTSDV!$D$1:$N$1,0))/STOCK!$F66,1),0)</f>
        <v>0</v>
      </c>
      <c r="T66" s="92">
        <f t="array" ref="T66">+IFERROR(ROUND(INDEX(FCSTSDV!$D$2:$N$674,MATCH(STOCK!$D66,FCSTSDV!$C$2:$C$674,0),MATCH(STOCK!T$3,FCSTSDV!$D$1:$N$1,0))/STOCK!$F66,1),0)</f>
        <v>0</v>
      </c>
      <c r="U66" s="92">
        <f t="array" ref="U66">+IFERROR(ROUND(INDEX(FCSTSDV!$D$2:$N$674,MATCH(STOCK!$D66,FCSTSDV!$C$2:$C$674,0),MATCH(STOCK!U$3,FCSTSDV!$D$1:$N$1,0))/STOCK!$F66,1),0)</f>
        <v>0</v>
      </c>
      <c r="V66" s="92">
        <f t="array" ref="V66">+IFERROR(ROUND(INDEX(FCSTSDV!$D$2:$N$674,MATCH(STOCK!$D66,FCSTSDV!$C$2:$C$674,0),MATCH(STOCK!V$3,FCSTSDV!$D$1:$N$1,0))/STOCK!$F66,1),0)</f>
        <v>0</v>
      </c>
      <c r="W66" s="92">
        <f t="array" ref="W66">+IFERROR(ROUND(INDEX(FCSTSDV!$D$2:$N$674,MATCH(STOCK!$D66,FCSTSDV!$C$2:$C$674,0),MATCH(STOCK!W$3,FCSTSDV!$D$1:$N$1,0))/STOCK!$F66,1),0)</f>
        <v>0</v>
      </c>
      <c r="X66" s="92">
        <f t="array" ref="X66">+IFERROR(ROUND(INDEX(FCSTSDV!$D$2:$N$674,MATCH(STOCK!$D66,FCSTSDV!$C$2:$C$674,0),MATCH(STOCK!X$3,FCSTSDV!$D$1:$N$1,0))/STOCK!$F66,1),0)</f>
        <v>0</v>
      </c>
      <c r="Y66" s="92">
        <f t="array" ref="Y66">+IFERROR(ROUND(INDEX(FCSTSDV!$D$2:$N$674,MATCH(STOCK!$D66,FCSTSDV!$C$2:$C$674,0),MATCH(STOCK!Y$3,FCSTSDV!$D$1:$N$1,0))/STOCK!$F66,1),0)</f>
        <v>10.8</v>
      </c>
      <c r="Z66" s="92">
        <f t="array" ref="Z66">+IFERROR(ROUND(INDEX(FCSTSDV!$D$2:$N$674,MATCH(STOCK!$D66,FCSTSDV!$C$2:$C$674,0),MATCH(STOCK!Z$3,FCSTSDV!$D$1:$N$1,0))/STOCK!$F66,1),0)</f>
        <v>0</v>
      </c>
      <c r="AA66" s="92">
        <f t="array" ref="AA66">+IFERROR(ROUND(INDEX(FCSTSDV!$D$2:$N$674,MATCH(STOCK!$D66,FCSTSDV!$C$2:$C$674,0),MATCH(STOCK!AA$3,FCSTSDV!$D$1:$N$1,0))/STOCK!$F66,1),0)</f>
        <v>0</v>
      </c>
      <c r="AB66" s="92">
        <f t="array" ref="AB66">+IFERROR(ROUND(INDEX(FCSTSDV!$D$2:$N$674,MATCH(STOCK!$D66,FCSTSDV!$C$2:$C$674,0),MATCH(STOCK!AB$3,FCSTSDV!$D$1:$N$1,0))/STOCK!$F66,1),0)</f>
        <v>0</v>
      </c>
      <c r="AC66" s="92">
        <f t="array" ref="AC66">+IFERROR(ROUND(INDEX(FCSTSDV!$D$2:$N$674,MATCH(STOCK!$D66,FCSTSDV!$C$2:$C$674,0),MATCH(STOCK!AC$3,FCSTSDV!$D$1:$N$1,0))/STOCK!$F66,1),0)</f>
        <v>0</v>
      </c>
    </row>
    <row r="67" spans="1:29" ht="20.100000000000001" customHeight="1">
      <c r="A67" s="813"/>
      <c r="B67" s="795"/>
      <c r="C67" s="57"/>
      <c r="D67" s="46" t="s">
        <v>81</v>
      </c>
      <c r="E67" s="204" t="str">
        <f t="shared" si="6"/>
        <v>30*50</v>
      </c>
      <c r="F67" s="49">
        <v>2500</v>
      </c>
      <c r="G67" s="48"/>
      <c r="H67" s="48"/>
      <c r="I67" s="785"/>
      <c r="J67" s="79">
        <f>+IF(SUM(K67:L67)&lt;&gt;$N$3,ROUND(IFERROR(VLOOKUP(D67,FCSTSDV!$C$2:$C$285,2,0),0)/STOCK!F67+0,0),0)</f>
        <v>0</v>
      </c>
      <c r="K67" s="92">
        <f t="array" ref="K67">+IFERROR(ROUND(INDEX(FCSTSDV!$D$2:$N$674,MATCH(STOCK!$D67,FCSTSDV!$C$2:$C$674,0),MATCH(STOCK!K$3,FCSTSDV!$D$1:$N$1,0))/STOCK!$F67,1),0)</f>
        <v>0</v>
      </c>
      <c r="L67" s="92">
        <f t="array" ref="L67">+IFERROR(ROUND(INDEX(FCSTSDV!$D$2:$N$674,MATCH(STOCK!$D67,FCSTSDV!$C$2:$C$674,0),MATCH(STOCK!L$3,FCSTSDV!$D$1:$N$1,0))/STOCK!$F67,1),0)</f>
        <v>0</v>
      </c>
      <c r="M67" s="92">
        <f t="array" ref="M67">+IFERROR(ROUND(INDEX(FCSTSDV!$D$2:$N$674,MATCH(STOCK!$D67,FCSTSDV!$C$2:$C$674,0),MATCH(STOCK!M$3,FCSTSDV!$D$1:$N$1,0))/STOCK!$F67,1),0)</f>
        <v>0</v>
      </c>
      <c r="N67" s="92">
        <f t="array" ref="N67">+IFERROR(ROUND(INDEX(FCSTSDV!$D$2:$N$674,MATCH(STOCK!$D67,FCSTSDV!$C$2:$C$674,0),MATCH(STOCK!N$3,FCSTSDV!$D$1:$N$1,0))/STOCK!$F67,1),0)</f>
        <v>0</v>
      </c>
      <c r="O67" s="92">
        <f t="array" ref="O67">+IFERROR(ROUND(INDEX(FCSTSDV!$D$2:$N$674,MATCH(STOCK!$D67,FCSTSDV!$C$2:$C$674,0),MATCH(STOCK!O$3,FCSTSDV!$D$1:$N$1,0))/STOCK!$F67,1),0)</f>
        <v>0</v>
      </c>
      <c r="P67" s="92">
        <f t="array" ref="P67">+IFERROR(ROUND(INDEX(FCSTSDV!$D$2:$N$674,MATCH(STOCK!$D67,FCSTSDV!$C$2:$C$674,0),MATCH(STOCK!P$3,FCSTSDV!$D$1:$N$1,0))/STOCK!$F67,1),0)</f>
        <v>0</v>
      </c>
      <c r="Q67" s="92">
        <f t="array" ref="Q67">+IFERROR(ROUND(INDEX(FCSTSDV!$D$2:$N$674,MATCH(STOCK!$D67,FCSTSDV!$C$2:$C$674,0),MATCH(STOCK!Q$3,FCSTSDV!$D$1:$N$1,0))/STOCK!$F67,1),0)</f>
        <v>0</v>
      </c>
      <c r="R67" s="92">
        <f t="array" ref="R67">+IFERROR(ROUND(INDEX(FCSTSDV!$D$2:$N$674,MATCH(STOCK!$D67,FCSTSDV!$C$2:$C$674,0),MATCH(STOCK!R$3,FCSTSDV!$D$1:$N$1,0))/STOCK!$F67,1),0)</f>
        <v>0</v>
      </c>
      <c r="S67" s="92">
        <f t="array" ref="S67">+IFERROR(ROUND(INDEX(FCSTSDV!$D$2:$N$674,MATCH(STOCK!$D67,FCSTSDV!$C$2:$C$674,0),MATCH(STOCK!S$3,FCSTSDV!$D$1:$N$1,0))/STOCK!$F67,1),0)</f>
        <v>0</v>
      </c>
      <c r="T67" s="92">
        <f t="array" ref="T67">+IFERROR(ROUND(INDEX(FCSTSDV!$D$2:$N$674,MATCH(STOCK!$D67,FCSTSDV!$C$2:$C$674,0),MATCH(STOCK!T$3,FCSTSDV!$D$1:$N$1,0))/STOCK!$F67,1),0)</f>
        <v>0</v>
      </c>
      <c r="U67" s="92">
        <f t="array" ref="U67">+IFERROR(ROUND(INDEX(FCSTSDV!$D$2:$N$674,MATCH(STOCK!$D67,FCSTSDV!$C$2:$C$674,0),MATCH(STOCK!U$3,FCSTSDV!$D$1:$N$1,0))/STOCK!$F67,1),0)</f>
        <v>0</v>
      </c>
      <c r="V67" s="92">
        <f t="array" ref="V67">+IFERROR(ROUND(INDEX(FCSTSDV!$D$2:$N$674,MATCH(STOCK!$D67,FCSTSDV!$C$2:$C$674,0),MATCH(STOCK!V$3,FCSTSDV!$D$1:$N$1,0))/STOCK!$F67,1),0)</f>
        <v>0</v>
      </c>
      <c r="W67" s="92">
        <f t="array" ref="W67">+IFERROR(ROUND(INDEX(FCSTSDV!$D$2:$N$674,MATCH(STOCK!$D67,FCSTSDV!$C$2:$C$674,0),MATCH(STOCK!W$3,FCSTSDV!$D$1:$N$1,0))/STOCK!$F67,1),0)</f>
        <v>0</v>
      </c>
      <c r="X67" s="92">
        <f t="array" ref="X67">+IFERROR(ROUND(INDEX(FCSTSDV!$D$2:$N$674,MATCH(STOCK!$D67,FCSTSDV!$C$2:$C$674,0),MATCH(STOCK!X$3,FCSTSDV!$D$1:$N$1,0))/STOCK!$F67,1),0)</f>
        <v>0</v>
      </c>
      <c r="Y67" s="92">
        <f t="array" ref="Y67">+IFERROR(ROUND(INDEX(FCSTSDV!$D$2:$N$674,MATCH(STOCK!$D67,FCSTSDV!$C$2:$C$674,0),MATCH(STOCK!Y$3,FCSTSDV!$D$1:$N$1,0))/STOCK!$F67,1),0)</f>
        <v>0</v>
      </c>
      <c r="Z67" s="92">
        <f t="array" ref="Z67">+IFERROR(ROUND(INDEX(FCSTSDV!$D$2:$N$674,MATCH(STOCK!$D67,FCSTSDV!$C$2:$C$674,0),MATCH(STOCK!Z$3,FCSTSDV!$D$1:$N$1,0))/STOCK!$F67,1),0)</f>
        <v>0</v>
      </c>
      <c r="AA67" s="92">
        <f t="array" ref="AA67">+IFERROR(ROUND(INDEX(FCSTSDV!$D$2:$N$674,MATCH(STOCK!$D67,FCSTSDV!$C$2:$C$674,0),MATCH(STOCK!AA$3,FCSTSDV!$D$1:$N$1,0))/STOCK!$F67,1),0)</f>
        <v>0</v>
      </c>
      <c r="AB67" s="92">
        <f t="array" ref="AB67">+IFERROR(ROUND(INDEX(FCSTSDV!$D$2:$N$674,MATCH(STOCK!$D67,FCSTSDV!$C$2:$C$674,0),MATCH(STOCK!AB$3,FCSTSDV!$D$1:$N$1,0))/STOCK!$F67,1),0)</f>
        <v>0</v>
      </c>
      <c r="AC67" s="92">
        <f t="array" ref="AC67">+IFERROR(ROUND(INDEX(FCSTSDV!$D$2:$N$674,MATCH(STOCK!$D67,FCSTSDV!$C$2:$C$674,0),MATCH(STOCK!AC$3,FCSTSDV!$D$1:$N$1,0))/STOCK!$F67,1),0)</f>
        <v>0</v>
      </c>
    </row>
    <row r="68" spans="1:29" ht="20.100000000000001" customHeight="1">
      <c r="A68" s="813"/>
      <c r="B68" s="795"/>
      <c r="C68" s="57"/>
      <c r="D68" s="46" t="s">
        <v>82</v>
      </c>
      <c r="E68" s="204" t="str">
        <f t="shared" si="6"/>
        <v>30*50</v>
      </c>
      <c r="F68" s="49">
        <v>2500</v>
      </c>
      <c r="G68" s="48"/>
      <c r="H68" s="48"/>
      <c r="I68" s="785"/>
      <c r="J68" s="79">
        <f>+IF(SUM(K68:L68)&lt;&gt;$N$3,ROUND(IFERROR(VLOOKUP(D68,FCSTSDV!$C$2:$C$285,2,0),0)/STOCK!F68+0,0),0)</f>
        <v>0</v>
      </c>
      <c r="K68" s="92">
        <f t="array" ref="K68">+IFERROR(ROUND(INDEX(FCSTSDV!$D$2:$N$674,MATCH(STOCK!$D68,FCSTSDV!$C$2:$C$674,0),MATCH(STOCK!K$3,FCSTSDV!$D$1:$N$1,0))/STOCK!$F68,1),0)</f>
        <v>0</v>
      </c>
      <c r="L68" s="92">
        <f t="array" ref="L68">+IFERROR(ROUND(INDEX(FCSTSDV!$D$2:$N$674,MATCH(STOCK!$D68,FCSTSDV!$C$2:$C$674,0),MATCH(STOCK!L$3,FCSTSDV!$D$1:$N$1,0))/STOCK!$F68,1),0)</f>
        <v>0</v>
      </c>
      <c r="M68" s="92">
        <f t="array" ref="M68">+IFERROR(ROUND(INDEX(FCSTSDV!$D$2:$N$674,MATCH(STOCK!$D68,FCSTSDV!$C$2:$C$674,0),MATCH(STOCK!M$3,FCSTSDV!$D$1:$N$1,0))/STOCK!$F68,1),0)</f>
        <v>0</v>
      </c>
      <c r="N68" s="92">
        <f t="array" ref="N68">+IFERROR(ROUND(INDEX(FCSTSDV!$D$2:$N$674,MATCH(STOCK!$D68,FCSTSDV!$C$2:$C$674,0),MATCH(STOCK!N$3,FCSTSDV!$D$1:$N$1,0))/STOCK!$F68,1),0)</f>
        <v>0</v>
      </c>
      <c r="O68" s="92">
        <f t="array" ref="O68">+IFERROR(ROUND(INDEX(FCSTSDV!$D$2:$N$674,MATCH(STOCK!$D68,FCSTSDV!$C$2:$C$674,0),MATCH(STOCK!O$3,FCSTSDV!$D$1:$N$1,0))/STOCK!$F68,1),0)</f>
        <v>0</v>
      </c>
      <c r="P68" s="92">
        <f t="array" ref="P68">+IFERROR(ROUND(INDEX(FCSTSDV!$D$2:$N$674,MATCH(STOCK!$D68,FCSTSDV!$C$2:$C$674,0),MATCH(STOCK!P$3,FCSTSDV!$D$1:$N$1,0))/STOCK!$F68,1),0)</f>
        <v>0</v>
      </c>
      <c r="Q68" s="92">
        <f t="array" ref="Q68">+IFERROR(ROUND(INDEX(FCSTSDV!$D$2:$N$674,MATCH(STOCK!$D68,FCSTSDV!$C$2:$C$674,0),MATCH(STOCK!Q$3,FCSTSDV!$D$1:$N$1,0))/STOCK!$F68,1),0)</f>
        <v>0</v>
      </c>
      <c r="R68" s="92">
        <f t="array" ref="R68">+IFERROR(ROUND(INDEX(FCSTSDV!$D$2:$N$674,MATCH(STOCK!$D68,FCSTSDV!$C$2:$C$674,0),MATCH(STOCK!R$3,FCSTSDV!$D$1:$N$1,0))/STOCK!$F68,1),0)</f>
        <v>0</v>
      </c>
      <c r="S68" s="92">
        <f t="array" ref="S68">+IFERROR(ROUND(INDEX(FCSTSDV!$D$2:$N$674,MATCH(STOCK!$D68,FCSTSDV!$C$2:$C$674,0),MATCH(STOCK!S$3,FCSTSDV!$D$1:$N$1,0))/STOCK!$F68,1),0)</f>
        <v>0</v>
      </c>
      <c r="T68" s="92">
        <f t="array" ref="T68">+IFERROR(ROUND(INDEX(FCSTSDV!$D$2:$N$674,MATCH(STOCK!$D68,FCSTSDV!$C$2:$C$674,0),MATCH(STOCK!T$3,FCSTSDV!$D$1:$N$1,0))/STOCK!$F68,1),0)</f>
        <v>0</v>
      </c>
      <c r="U68" s="92">
        <f t="array" ref="U68">+IFERROR(ROUND(INDEX(FCSTSDV!$D$2:$N$674,MATCH(STOCK!$D68,FCSTSDV!$C$2:$C$674,0),MATCH(STOCK!U$3,FCSTSDV!$D$1:$N$1,0))/STOCK!$F68,1),0)</f>
        <v>0</v>
      </c>
      <c r="V68" s="92">
        <f t="array" ref="V68">+IFERROR(ROUND(INDEX(FCSTSDV!$D$2:$N$674,MATCH(STOCK!$D68,FCSTSDV!$C$2:$C$674,0),MATCH(STOCK!V$3,FCSTSDV!$D$1:$N$1,0))/STOCK!$F68,1),0)</f>
        <v>0</v>
      </c>
      <c r="W68" s="92">
        <f t="array" ref="W68">+IFERROR(ROUND(INDEX(FCSTSDV!$D$2:$N$674,MATCH(STOCK!$D68,FCSTSDV!$C$2:$C$674,0),MATCH(STOCK!W$3,FCSTSDV!$D$1:$N$1,0))/STOCK!$F68,1),0)</f>
        <v>0</v>
      </c>
      <c r="X68" s="92">
        <f t="array" ref="X68">+IFERROR(ROUND(INDEX(FCSTSDV!$D$2:$N$674,MATCH(STOCK!$D68,FCSTSDV!$C$2:$C$674,0),MATCH(STOCK!X$3,FCSTSDV!$D$1:$N$1,0))/STOCK!$F68,1),0)</f>
        <v>0</v>
      </c>
      <c r="Y68" s="92">
        <f t="array" ref="Y68">+IFERROR(ROUND(INDEX(FCSTSDV!$D$2:$N$674,MATCH(STOCK!$D68,FCSTSDV!$C$2:$C$674,0),MATCH(STOCK!Y$3,FCSTSDV!$D$1:$N$1,0))/STOCK!$F68,1),0)</f>
        <v>293.60000000000002</v>
      </c>
      <c r="Z68" s="92">
        <f t="array" ref="Z68">+IFERROR(ROUND(INDEX(FCSTSDV!$D$2:$N$674,MATCH(STOCK!$D68,FCSTSDV!$C$2:$C$674,0),MATCH(STOCK!Z$3,FCSTSDV!$D$1:$N$1,0))/STOCK!$F68,1),0)</f>
        <v>0</v>
      </c>
      <c r="AA68" s="92">
        <f t="array" ref="AA68">+IFERROR(ROUND(INDEX(FCSTSDV!$D$2:$N$674,MATCH(STOCK!$D68,FCSTSDV!$C$2:$C$674,0),MATCH(STOCK!AA$3,FCSTSDV!$D$1:$N$1,0))/STOCK!$F68,1),0)</f>
        <v>0</v>
      </c>
      <c r="AB68" s="92">
        <f t="array" ref="AB68">+IFERROR(ROUND(INDEX(FCSTSDV!$D$2:$N$674,MATCH(STOCK!$D68,FCSTSDV!$C$2:$C$674,0),MATCH(STOCK!AB$3,FCSTSDV!$D$1:$N$1,0))/STOCK!$F68,1),0)</f>
        <v>0</v>
      </c>
      <c r="AC68" s="92">
        <f t="array" ref="AC68">+IFERROR(ROUND(INDEX(FCSTSDV!$D$2:$N$674,MATCH(STOCK!$D68,FCSTSDV!$C$2:$C$674,0),MATCH(STOCK!AC$3,FCSTSDV!$D$1:$N$1,0))/STOCK!$F68,1),0)</f>
        <v>0</v>
      </c>
    </row>
    <row r="69" spans="1:29" ht="20.100000000000001" customHeight="1">
      <c r="A69" s="813"/>
      <c r="B69" s="795"/>
      <c r="C69" s="57"/>
      <c r="D69" s="46" t="s">
        <v>83</v>
      </c>
      <c r="E69" s="204" t="str">
        <f t="shared" si="6"/>
        <v>30*50</v>
      </c>
      <c r="F69" s="49">
        <v>2500</v>
      </c>
      <c r="G69" s="48"/>
      <c r="H69" s="48"/>
      <c r="I69" s="785"/>
      <c r="J69" s="79">
        <f>+IF(SUM(K69:L69)&lt;&gt;$N$3,ROUND(IFERROR(VLOOKUP(D69,FCSTSDV!$C$2:$C$285,2,0),0)/STOCK!F69+0,0),0)</f>
        <v>0</v>
      </c>
      <c r="K69" s="92">
        <f t="array" ref="K69">+IFERROR(ROUND(INDEX(FCSTSDV!$D$2:$N$674,MATCH(STOCK!$D69,FCSTSDV!$C$2:$C$674,0),MATCH(STOCK!K$3,FCSTSDV!$D$1:$N$1,0))/STOCK!$F69,1),0)</f>
        <v>0</v>
      </c>
      <c r="L69" s="92">
        <f t="array" ref="L69">+IFERROR(ROUND(INDEX(FCSTSDV!$D$2:$N$674,MATCH(STOCK!$D69,FCSTSDV!$C$2:$C$674,0),MATCH(STOCK!L$3,FCSTSDV!$D$1:$N$1,0))/STOCK!$F69,1),0)</f>
        <v>0</v>
      </c>
      <c r="M69" s="92">
        <f t="array" ref="M69">+IFERROR(ROUND(INDEX(FCSTSDV!$D$2:$N$674,MATCH(STOCK!$D69,FCSTSDV!$C$2:$C$674,0),MATCH(STOCK!M$3,FCSTSDV!$D$1:$N$1,0))/STOCK!$F69,1),0)</f>
        <v>0</v>
      </c>
      <c r="N69" s="92">
        <f t="array" ref="N69">+IFERROR(ROUND(INDEX(FCSTSDV!$D$2:$N$674,MATCH(STOCK!$D69,FCSTSDV!$C$2:$C$674,0),MATCH(STOCK!N$3,FCSTSDV!$D$1:$N$1,0))/STOCK!$F69,1),0)</f>
        <v>0</v>
      </c>
      <c r="O69" s="92">
        <f t="array" ref="O69">+IFERROR(ROUND(INDEX(FCSTSDV!$D$2:$N$674,MATCH(STOCK!$D69,FCSTSDV!$C$2:$C$674,0),MATCH(STOCK!O$3,FCSTSDV!$D$1:$N$1,0))/STOCK!$F69,1),0)</f>
        <v>0</v>
      </c>
      <c r="P69" s="92">
        <f t="array" ref="P69">+IFERROR(ROUND(INDEX(FCSTSDV!$D$2:$N$674,MATCH(STOCK!$D69,FCSTSDV!$C$2:$C$674,0),MATCH(STOCK!P$3,FCSTSDV!$D$1:$N$1,0))/STOCK!$F69,1),0)</f>
        <v>0</v>
      </c>
      <c r="Q69" s="92">
        <f t="array" ref="Q69">+IFERROR(ROUND(INDEX(FCSTSDV!$D$2:$N$674,MATCH(STOCK!$D69,FCSTSDV!$C$2:$C$674,0),MATCH(STOCK!Q$3,FCSTSDV!$D$1:$N$1,0))/STOCK!$F69,1),0)</f>
        <v>0</v>
      </c>
      <c r="R69" s="92">
        <f t="array" ref="R69">+IFERROR(ROUND(INDEX(FCSTSDV!$D$2:$N$674,MATCH(STOCK!$D69,FCSTSDV!$C$2:$C$674,0),MATCH(STOCK!R$3,FCSTSDV!$D$1:$N$1,0))/STOCK!$F69,1),0)</f>
        <v>0</v>
      </c>
      <c r="S69" s="92">
        <f t="array" ref="S69">+IFERROR(ROUND(INDEX(FCSTSDV!$D$2:$N$674,MATCH(STOCK!$D69,FCSTSDV!$C$2:$C$674,0),MATCH(STOCK!S$3,FCSTSDV!$D$1:$N$1,0))/STOCK!$F69,1),0)</f>
        <v>0</v>
      </c>
      <c r="T69" s="92">
        <f t="array" ref="T69">+IFERROR(ROUND(INDEX(FCSTSDV!$D$2:$N$674,MATCH(STOCK!$D69,FCSTSDV!$C$2:$C$674,0),MATCH(STOCK!T$3,FCSTSDV!$D$1:$N$1,0))/STOCK!$F69,1),0)</f>
        <v>0</v>
      </c>
      <c r="U69" s="92">
        <f t="array" ref="U69">+IFERROR(ROUND(INDEX(FCSTSDV!$D$2:$N$674,MATCH(STOCK!$D69,FCSTSDV!$C$2:$C$674,0),MATCH(STOCK!U$3,FCSTSDV!$D$1:$N$1,0))/STOCK!$F69,1),0)</f>
        <v>0</v>
      </c>
      <c r="V69" s="92">
        <f t="array" ref="V69">+IFERROR(ROUND(INDEX(FCSTSDV!$D$2:$N$674,MATCH(STOCK!$D69,FCSTSDV!$C$2:$C$674,0),MATCH(STOCK!V$3,FCSTSDV!$D$1:$N$1,0))/STOCK!$F69,1),0)</f>
        <v>0</v>
      </c>
      <c r="W69" s="92">
        <f t="array" ref="W69">+IFERROR(ROUND(INDEX(FCSTSDV!$D$2:$N$674,MATCH(STOCK!$D69,FCSTSDV!$C$2:$C$674,0),MATCH(STOCK!W$3,FCSTSDV!$D$1:$N$1,0))/STOCK!$F69,1),0)</f>
        <v>0</v>
      </c>
      <c r="X69" s="92">
        <f t="array" ref="X69">+IFERROR(ROUND(INDEX(FCSTSDV!$D$2:$N$674,MATCH(STOCK!$D69,FCSTSDV!$C$2:$C$674,0),MATCH(STOCK!X$3,FCSTSDV!$D$1:$N$1,0))/STOCK!$F69,1),0)</f>
        <v>0</v>
      </c>
      <c r="Y69" s="92">
        <f t="array" ref="Y69">+IFERROR(ROUND(INDEX(FCSTSDV!$D$2:$N$674,MATCH(STOCK!$D69,FCSTSDV!$C$2:$C$674,0),MATCH(STOCK!Y$3,FCSTSDV!$D$1:$N$1,0))/STOCK!$F69,1),0)</f>
        <v>86</v>
      </c>
      <c r="Z69" s="92">
        <f t="array" ref="Z69">+IFERROR(ROUND(INDEX(FCSTSDV!$D$2:$N$674,MATCH(STOCK!$D69,FCSTSDV!$C$2:$C$674,0),MATCH(STOCK!Z$3,FCSTSDV!$D$1:$N$1,0))/STOCK!$F69,1),0)</f>
        <v>0</v>
      </c>
      <c r="AA69" s="92">
        <f t="array" ref="AA69">+IFERROR(ROUND(INDEX(FCSTSDV!$D$2:$N$674,MATCH(STOCK!$D69,FCSTSDV!$C$2:$C$674,0),MATCH(STOCK!AA$3,FCSTSDV!$D$1:$N$1,0))/STOCK!$F69,1),0)</f>
        <v>0</v>
      </c>
      <c r="AB69" s="92">
        <f t="array" ref="AB69">+IFERROR(ROUND(INDEX(FCSTSDV!$D$2:$N$674,MATCH(STOCK!$D69,FCSTSDV!$C$2:$C$674,0),MATCH(STOCK!AB$3,FCSTSDV!$D$1:$N$1,0))/STOCK!$F69,1),0)</f>
        <v>0</v>
      </c>
      <c r="AC69" s="92">
        <f t="array" ref="AC69">+IFERROR(ROUND(INDEX(FCSTSDV!$D$2:$N$674,MATCH(STOCK!$D69,FCSTSDV!$C$2:$C$674,0),MATCH(STOCK!AC$3,FCSTSDV!$D$1:$N$1,0))/STOCK!$F69,1),0)</f>
        <v>0</v>
      </c>
    </row>
    <row r="70" spans="1:29" ht="20.100000000000001" customHeight="1">
      <c r="A70" s="813"/>
      <c r="B70" s="795"/>
      <c r="C70" s="57"/>
      <c r="D70" s="46" t="s">
        <v>84</v>
      </c>
      <c r="E70" s="204" t="str">
        <f t="shared" si="6"/>
        <v>30*50</v>
      </c>
      <c r="F70" s="49">
        <v>2500</v>
      </c>
      <c r="G70" s="48"/>
      <c r="H70" s="48"/>
      <c r="I70" s="785"/>
      <c r="J70" s="79">
        <f>+IF(SUM(K70:L70)&lt;&gt;$N$3,ROUND(IFERROR(VLOOKUP(D70,FCSTSDV!$C$2:$C$285,2,0),0)/STOCK!F70+0,0),0)</f>
        <v>0</v>
      </c>
      <c r="K70" s="92">
        <f t="array" ref="K70">+IFERROR(ROUND(INDEX(FCSTSDV!$D$2:$N$674,MATCH(STOCK!$D70,FCSTSDV!$C$2:$C$674,0),MATCH(STOCK!K$3,FCSTSDV!$D$1:$N$1,0))/STOCK!$F70,1),0)</f>
        <v>0</v>
      </c>
      <c r="L70" s="92">
        <f t="array" ref="L70">+IFERROR(ROUND(INDEX(FCSTSDV!$D$2:$N$674,MATCH(STOCK!$D70,FCSTSDV!$C$2:$C$674,0),MATCH(STOCK!L$3,FCSTSDV!$D$1:$N$1,0))/STOCK!$F70,1),0)</f>
        <v>0</v>
      </c>
      <c r="M70" s="92">
        <f t="array" ref="M70">+IFERROR(ROUND(INDEX(FCSTSDV!$D$2:$N$674,MATCH(STOCK!$D70,FCSTSDV!$C$2:$C$674,0),MATCH(STOCK!M$3,FCSTSDV!$D$1:$N$1,0))/STOCK!$F70,1),0)</f>
        <v>0</v>
      </c>
      <c r="N70" s="92">
        <f t="array" ref="N70">+IFERROR(ROUND(INDEX(FCSTSDV!$D$2:$N$674,MATCH(STOCK!$D70,FCSTSDV!$C$2:$C$674,0),MATCH(STOCK!N$3,FCSTSDV!$D$1:$N$1,0))/STOCK!$F70,1),0)</f>
        <v>0</v>
      </c>
      <c r="O70" s="92">
        <f t="array" ref="O70">+IFERROR(ROUND(INDEX(FCSTSDV!$D$2:$N$674,MATCH(STOCK!$D70,FCSTSDV!$C$2:$C$674,0),MATCH(STOCK!O$3,FCSTSDV!$D$1:$N$1,0))/STOCK!$F70,1),0)</f>
        <v>0</v>
      </c>
      <c r="P70" s="92">
        <f t="array" ref="P70">+IFERROR(ROUND(INDEX(FCSTSDV!$D$2:$N$674,MATCH(STOCK!$D70,FCSTSDV!$C$2:$C$674,0),MATCH(STOCK!P$3,FCSTSDV!$D$1:$N$1,0))/STOCK!$F70,1),0)</f>
        <v>0</v>
      </c>
      <c r="Q70" s="92">
        <f t="array" ref="Q70">+IFERROR(ROUND(INDEX(FCSTSDV!$D$2:$N$674,MATCH(STOCK!$D70,FCSTSDV!$C$2:$C$674,0),MATCH(STOCK!Q$3,FCSTSDV!$D$1:$N$1,0))/STOCK!$F70,1),0)</f>
        <v>0</v>
      </c>
      <c r="R70" s="92">
        <f t="array" ref="R70">+IFERROR(ROUND(INDEX(FCSTSDV!$D$2:$N$674,MATCH(STOCK!$D70,FCSTSDV!$C$2:$C$674,0),MATCH(STOCK!R$3,FCSTSDV!$D$1:$N$1,0))/STOCK!$F70,1),0)</f>
        <v>0</v>
      </c>
      <c r="S70" s="92">
        <f t="array" ref="S70">+IFERROR(ROUND(INDEX(FCSTSDV!$D$2:$N$674,MATCH(STOCK!$D70,FCSTSDV!$C$2:$C$674,0),MATCH(STOCK!S$3,FCSTSDV!$D$1:$N$1,0))/STOCK!$F70,1),0)</f>
        <v>0</v>
      </c>
      <c r="T70" s="92">
        <f t="array" ref="T70">+IFERROR(ROUND(INDEX(FCSTSDV!$D$2:$N$674,MATCH(STOCK!$D70,FCSTSDV!$C$2:$C$674,0),MATCH(STOCK!T$3,FCSTSDV!$D$1:$N$1,0))/STOCK!$F70,1),0)</f>
        <v>0</v>
      </c>
      <c r="U70" s="92">
        <f t="array" ref="U70">+IFERROR(ROUND(INDEX(FCSTSDV!$D$2:$N$674,MATCH(STOCK!$D70,FCSTSDV!$C$2:$C$674,0),MATCH(STOCK!U$3,FCSTSDV!$D$1:$N$1,0))/STOCK!$F70,1),0)</f>
        <v>0</v>
      </c>
      <c r="V70" s="92">
        <f t="array" ref="V70">+IFERROR(ROUND(INDEX(FCSTSDV!$D$2:$N$674,MATCH(STOCK!$D70,FCSTSDV!$C$2:$C$674,0),MATCH(STOCK!V$3,FCSTSDV!$D$1:$N$1,0))/STOCK!$F70,1),0)</f>
        <v>0</v>
      </c>
      <c r="W70" s="92">
        <f t="array" ref="W70">+IFERROR(ROUND(INDEX(FCSTSDV!$D$2:$N$674,MATCH(STOCK!$D70,FCSTSDV!$C$2:$C$674,0),MATCH(STOCK!W$3,FCSTSDV!$D$1:$N$1,0))/STOCK!$F70,1),0)</f>
        <v>0</v>
      </c>
      <c r="X70" s="92">
        <f t="array" ref="X70">+IFERROR(ROUND(INDEX(FCSTSDV!$D$2:$N$674,MATCH(STOCK!$D70,FCSTSDV!$C$2:$C$674,0),MATCH(STOCK!X$3,FCSTSDV!$D$1:$N$1,0))/STOCK!$F70,1),0)</f>
        <v>0</v>
      </c>
      <c r="Y70" s="92">
        <f t="array" ref="Y70">+IFERROR(ROUND(INDEX(FCSTSDV!$D$2:$N$674,MATCH(STOCK!$D70,FCSTSDV!$C$2:$C$674,0),MATCH(STOCK!Y$3,FCSTSDV!$D$1:$N$1,0))/STOCK!$F70,1),0)</f>
        <v>0</v>
      </c>
      <c r="Z70" s="92">
        <f t="array" ref="Z70">+IFERROR(ROUND(INDEX(FCSTSDV!$D$2:$N$674,MATCH(STOCK!$D70,FCSTSDV!$C$2:$C$674,0),MATCH(STOCK!Z$3,FCSTSDV!$D$1:$N$1,0))/STOCK!$F70,1),0)</f>
        <v>0</v>
      </c>
      <c r="AA70" s="92">
        <f t="array" ref="AA70">+IFERROR(ROUND(INDEX(FCSTSDV!$D$2:$N$674,MATCH(STOCK!$D70,FCSTSDV!$C$2:$C$674,0),MATCH(STOCK!AA$3,FCSTSDV!$D$1:$N$1,0))/STOCK!$F70,1),0)</f>
        <v>0</v>
      </c>
      <c r="AB70" s="92">
        <f t="array" ref="AB70">+IFERROR(ROUND(INDEX(FCSTSDV!$D$2:$N$674,MATCH(STOCK!$D70,FCSTSDV!$C$2:$C$674,0),MATCH(STOCK!AB$3,FCSTSDV!$D$1:$N$1,0))/STOCK!$F70,1),0)</f>
        <v>0</v>
      </c>
      <c r="AC70" s="92">
        <f t="array" ref="AC70">+IFERROR(ROUND(INDEX(FCSTSDV!$D$2:$N$674,MATCH(STOCK!$D70,FCSTSDV!$C$2:$C$674,0),MATCH(STOCK!AC$3,FCSTSDV!$D$1:$N$1,0))/STOCK!$F70,1),0)</f>
        <v>0</v>
      </c>
    </row>
    <row r="71" spans="1:29" ht="20.100000000000001" customHeight="1">
      <c r="A71" s="813"/>
      <c r="B71" s="795"/>
      <c r="C71" s="57"/>
      <c r="D71" s="46" t="s">
        <v>85</v>
      </c>
      <c r="E71" s="204" t="str">
        <f t="shared" si="6"/>
        <v>30*50</v>
      </c>
      <c r="F71" s="49">
        <v>2500</v>
      </c>
      <c r="G71" s="48"/>
      <c r="H71" s="48"/>
      <c r="I71" s="785"/>
      <c r="J71" s="79">
        <f>+IF(SUM(K71:L71)&lt;&gt;$N$3,ROUND(IFERROR(VLOOKUP(D71,FCSTSDV!$C$2:$C$285,2,0),0)/STOCK!F71+0,0),0)</f>
        <v>0</v>
      </c>
      <c r="K71" s="92">
        <f t="array" ref="K71">+IFERROR(ROUND(INDEX(FCSTSDV!$D$2:$N$674,MATCH(STOCK!$D71,FCSTSDV!$C$2:$C$674,0),MATCH(STOCK!K$3,FCSTSDV!$D$1:$N$1,0))/STOCK!$F71,1),0)</f>
        <v>0</v>
      </c>
      <c r="L71" s="92">
        <f t="array" ref="L71">+IFERROR(ROUND(INDEX(FCSTSDV!$D$2:$N$674,MATCH(STOCK!$D71,FCSTSDV!$C$2:$C$674,0),MATCH(STOCK!L$3,FCSTSDV!$D$1:$N$1,0))/STOCK!$F71,1),0)</f>
        <v>0</v>
      </c>
      <c r="M71" s="92">
        <f t="array" ref="M71">+IFERROR(ROUND(INDEX(FCSTSDV!$D$2:$N$674,MATCH(STOCK!$D71,FCSTSDV!$C$2:$C$674,0),MATCH(STOCK!M$3,FCSTSDV!$D$1:$N$1,0))/STOCK!$F71,1),0)</f>
        <v>0</v>
      </c>
      <c r="N71" s="92">
        <f t="array" ref="N71">+IFERROR(ROUND(INDEX(FCSTSDV!$D$2:$N$674,MATCH(STOCK!$D71,FCSTSDV!$C$2:$C$674,0),MATCH(STOCK!N$3,FCSTSDV!$D$1:$N$1,0))/STOCK!$F71,1),0)</f>
        <v>0</v>
      </c>
      <c r="O71" s="92">
        <f t="array" ref="O71">+IFERROR(ROUND(INDEX(FCSTSDV!$D$2:$N$674,MATCH(STOCK!$D71,FCSTSDV!$C$2:$C$674,0),MATCH(STOCK!O$3,FCSTSDV!$D$1:$N$1,0))/STOCK!$F71,1),0)</f>
        <v>0</v>
      </c>
      <c r="P71" s="92">
        <f t="array" ref="P71">+IFERROR(ROUND(INDEX(FCSTSDV!$D$2:$N$674,MATCH(STOCK!$D71,FCSTSDV!$C$2:$C$674,0),MATCH(STOCK!P$3,FCSTSDV!$D$1:$N$1,0))/STOCK!$F71,1),0)</f>
        <v>0</v>
      </c>
      <c r="Q71" s="92">
        <f t="array" ref="Q71">+IFERROR(ROUND(INDEX(FCSTSDV!$D$2:$N$674,MATCH(STOCK!$D71,FCSTSDV!$C$2:$C$674,0),MATCH(STOCK!Q$3,FCSTSDV!$D$1:$N$1,0))/STOCK!$F71,1),0)</f>
        <v>0</v>
      </c>
      <c r="R71" s="92">
        <f t="array" ref="R71">+IFERROR(ROUND(INDEX(FCSTSDV!$D$2:$N$674,MATCH(STOCK!$D71,FCSTSDV!$C$2:$C$674,0),MATCH(STOCK!R$3,FCSTSDV!$D$1:$N$1,0))/STOCK!$F71,1),0)</f>
        <v>0</v>
      </c>
      <c r="S71" s="92">
        <f t="array" ref="S71">+IFERROR(ROUND(INDEX(FCSTSDV!$D$2:$N$674,MATCH(STOCK!$D71,FCSTSDV!$C$2:$C$674,0),MATCH(STOCK!S$3,FCSTSDV!$D$1:$N$1,0))/STOCK!$F71,1),0)</f>
        <v>0</v>
      </c>
      <c r="T71" s="92">
        <f t="array" ref="T71">+IFERROR(ROUND(INDEX(FCSTSDV!$D$2:$N$674,MATCH(STOCK!$D71,FCSTSDV!$C$2:$C$674,0),MATCH(STOCK!T$3,FCSTSDV!$D$1:$N$1,0))/STOCK!$F71,1),0)</f>
        <v>0</v>
      </c>
      <c r="U71" s="92">
        <f t="array" ref="U71">+IFERROR(ROUND(INDEX(FCSTSDV!$D$2:$N$674,MATCH(STOCK!$D71,FCSTSDV!$C$2:$C$674,0),MATCH(STOCK!U$3,FCSTSDV!$D$1:$N$1,0))/STOCK!$F71,1),0)</f>
        <v>0</v>
      </c>
      <c r="V71" s="92">
        <f t="array" ref="V71">+IFERROR(ROUND(INDEX(FCSTSDV!$D$2:$N$674,MATCH(STOCK!$D71,FCSTSDV!$C$2:$C$674,0),MATCH(STOCK!V$3,FCSTSDV!$D$1:$N$1,0))/STOCK!$F71,1),0)</f>
        <v>0</v>
      </c>
      <c r="W71" s="92">
        <f t="array" ref="W71">+IFERROR(ROUND(INDEX(FCSTSDV!$D$2:$N$674,MATCH(STOCK!$D71,FCSTSDV!$C$2:$C$674,0),MATCH(STOCK!W$3,FCSTSDV!$D$1:$N$1,0))/STOCK!$F71,1),0)</f>
        <v>0</v>
      </c>
      <c r="X71" s="92">
        <f t="array" ref="X71">+IFERROR(ROUND(INDEX(FCSTSDV!$D$2:$N$674,MATCH(STOCK!$D71,FCSTSDV!$C$2:$C$674,0),MATCH(STOCK!X$3,FCSTSDV!$D$1:$N$1,0))/STOCK!$F71,1),0)</f>
        <v>0</v>
      </c>
      <c r="Y71" s="92">
        <f t="array" ref="Y71">+IFERROR(ROUND(INDEX(FCSTSDV!$D$2:$N$674,MATCH(STOCK!$D71,FCSTSDV!$C$2:$C$674,0),MATCH(STOCK!Y$3,FCSTSDV!$D$1:$N$1,0))/STOCK!$F71,1),0)</f>
        <v>0</v>
      </c>
      <c r="Z71" s="92">
        <f t="array" ref="Z71">+IFERROR(ROUND(INDEX(FCSTSDV!$D$2:$N$674,MATCH(STOCK!$D71,FCSTSDV!$C$2:$C$674,0),MATCH(STOCK!Z$3,FCSTSDV!$D$1:$N$1,0))/STOCK!$F71,1),0)</f>
        <v>0</v>
      </c>
      <c r="AA71" s="92">
        <f t="array" ref="AA71">+IFERROR(ROUND(INDEX(FCSTSDV!$D$2:$N$674,MATCH(STOCK!$D71,FCSTSDV!$C$2:$C$674,0),MATCH(STOCK!AA$3,FCSTSDV!$D$1:$N$1,0))/STOCK!$F71,1),0)</f>
        <v>0</v>
      </c>
      <c r="AB71" s="92">
        <f t="array" ref="AB71">+IFERROR(ROUND(INDEX(FCSTSDV!$D$2:$N$674,MATCH(STOCK!$D71,FCSTSDV!$C$2:$C$674,0),MATCH(STOCK!AB$3,FCSTSDV!$D$1:$N$1,0))/STOCK!$F71,1),0)</f>
        <v>0</v>
      </c>
      <c r="AC71" s="92">
        <f t="array" ref="AC71">+IFERROR(ROUND(INDEX(FCSTSDV!$D$2:$N$674,MATCH(STOCK!$D71,FCSTSDV!$C$2:$C$674,0),MATCH(STOCK!AC$3,FCSTSDV!$D$1:$N$1,0))/STOCK!$F71,1),0)</f>
        <v>0</v>
      </c>
    </row>
    <row r="72" spans="1:29" ht="20.100000000000001" customHeight="1">
      <c r="A72" s="813"/>
      <c r="B72" s="795"/>
      <c r="C72" s="57"/>
      <c r="D72" s="131" t="s">
        <v>86</v>
      </c>
      <c r="E72" s="204" t="str">
        <f t="shared" si="6"/>
        <v>30*50</v>
      </c>
      <c r="F72" s="49">
        <v>200</v>
      </c>
      <c r="G72" s="48"/>
      <c r="H72" s="48"/>
      <c r="I72" s="785"/>
      <c r="J72" s="79">
        <f>+IF(SUM(K72:L72)&lt;&gt;$N$3,ROUND(IFERROR(VLOOKUP(D72,FCSTSDV!$C$2:$C$285,2,0),0)/STOCK!F72+0,0),0)</f>
        <v>0</v>
      </c>
      <c r="K72" s="92">
        <f t="array" ref="K72">+IFERROR(ROUND(INDEX(FCSTSDV!$D$2:$N$674,MATCH(STOCK!$D72,FCSTSDV!$C$2:$C$674,0),MATCH(STOCK!K$3,FCSTSDV!$D$1:$N$1,0))/STOCK!$F72,1),0)</f>
        <v>0</v>
      </c>
      <c r="L72" s="92">
        <f t="array" ref="L72">+IFERROR(ROUND(INDEX(FCSTSDV!$D$2:$N$674,MATCH(STOCK!$D72,FCSTSDV!$C$2:$C$674,0),MATCH(STOCK!L$3,FCSTSDV!$D$1:$N$1,0))/STOCK!$F72,1),0)</f>
        <v>0</v>
      </c>
      <c r="M72" s="92">
        <f t="array" ref="M72">+IFERROR(ROUND(INDEX(FCSTSDV!$D$2:$N$674,MATCH(STOCK!$D72,FCSTSDV!$C$2:$C$674,0),MATCH(STOCK!M$3,FCSTSDV!$D$1:$N$1,0))/STOCK!$F72,1),0)</f>
        <v>0</v>
      </c>
      <c r="N72" s="92">
        <f t="array" ref="N72">+IFERROR(ROUND(INDEX(FCSTSDV!$D$2:$N$674,MATCH(STOCK!$D72,FCSTSDV!$C$2:$C$674,0),MATCH(STOCK!N$3,FCSTSDV!$D$1:$N$1,0))/STOCK!$F72,1),0)</f>
        <v>0</v>
      </c>
      <c r="O72" s="92">
        <f t="array" ref="O72">+IFERROR(ROUND(INDEX(FCSTSDV!$D$2:$N$674,MATCH(STOCK!$D72,FCSTSDV!$C$2:$C$674,0),MATCH(STOCK!O$3,FCSTSDV!$D$1:$N$1,0))/STOCK!$F72,1),0)</f>
        <v>0</v>
      </c>
      <c r="P72" s="92">
        <f t="array" ref="P72">+IFERROR(ROUND(INDEX(FCSTSDV!$D$2:$N$674,MATCH(STOCK!$D72,FCSTSDV!$C$2:$C$674,0),MATCH(STOCK!P$3,FCSTSDV!$D$1:$N$1,0))/STOCK!$F72,1),0)</f>
        <v>0</v>
      </c>
      <c r="Q72" s="92">
        <f t="array" ref="Q72">+IFERROR(ROUND(INDEX(FCSTSDV!$D$2:$N$674,MATCH(STOCK!$D72,FCSTSDV!$C$2:$C$674,0),MATCH(STOCK!Q$3,FCSTSDV!$D$1:$N$1,0))/STOCK!$F72,1),0)</f>
        <v>0</v>
      </c>
      <c r="R72" s="92">
        <f t="array" ref="R72">+IFERROR(ROUND(INDEX(FCSTSDV!$D$2:$N$674,MATCH(STOCK!$D72,FCSTSDV!$C$2:$C$674,0),MATCH(STOCK!R$3,FCSTSDV!$D$1:$N$1,0))/STOCK!$F72,1),0)</f>
        <v>0</v>
      </c>
      <c r="S72" s="92">
        <f t="array" ref="S72">+IFERROR(ROUND(INDEX(FCSTSDV!$D$2:$N$674,MATCH(STOCK!$D72,FCSTSDV!$C$2:$C$674,0),MATCH(STOCK!S$3,FCSTSDV!$D$1:$N$1,0))/STOCK!$F72,1),0)</f>
        <v>0</v>
      </c>
      <c r="T72" s="92">
        <f t="array" ref="T72">+IFERROR(ROUND(INDEX(FCSTSDV!$D$2:$N$674,MATCH(STOCK!$D72,FCSTSDV!$C$2:$C$674,0),MATCH(STOCK!T$3,FCSTSDV!$D$1:$N$1,0))/STOCK!$F72,1),0)</f>
        <v>0</v>
      </c>
      <c r="U72" s="92">
        <f t="array" ref="U72">+IFERROR(ROUND(INDEX(FCSTSDV!$D$2:$N$674,MATCH(STOCK!$D72,FCSTSDV!$C$2:$C$674,0),MATCH(STOCK!U$3,FCSTSDV!$D$1:$N$1,0))/STOCK!$F72,1),0)</f>
        <v>0</v>
      </c>
      <c r="V72" s="92">
        <f t="array" ref="V72">+IFERROR(ROUND(INDEX(FCSTSDV!$D$2:$N$674,MATCH(STOCK!$D72,FCSTSDV!$C$2:$C$674,0),MATCH(STOCK!V$3,FCSTSDV!$D$1:$N$1,0))/STOCK!$F72,1),0)</f>
        <v>0</v>
      </c>
      <c r="W72" s="92">
        <f t="array" ref="W72">+IFERROR(ROUND(INDEX(FCSTSDV!$D$2:$N$674,MATCH(STOCK!$D72,FCSTSDV!$C$2:$C$674,0),MATCH(STOCK!W$3,FCSTSDV!$D$1:$N$1,0))/STOCK!$F72,1),0)</f>
        <v>0</v>
      </c>
      <c r="X72" s="92">
        <f t="array" ref="X72">+IFERROR(ROUND(INDEX(FCSTSDV!$D$2:$N$674,MATCH(STOCK!$D72,FCSTSDV!$C$2:$C$674,0),MATCH(STOCK!X$3,FCSTSDV!$D$1:$N$1,0))/STOCK!$F72,1),0)</f>
        <v>0</v>
      </c>
      <c r="Y72" s="92">
        <f t="array" ref="Y72">+IFERROR(ROUND(INDEX(FCSTSDV!$D$2:$N$674,MATCH(STOCK!$D72,FCSTSDV!$C$2:$C$674,0),MATCH(STOCK!Y$3,FCSTSDV!$D$1:$N$1,0))/STOCK!$F72,1),0)</f>
        <v>0</v>
      </c>
      <c r="Z72" s="92">
        <f t="array" ref="Z72">+IFERROR(ROUND(INDEX(FCSTSDV!$D$2:$N$674,MATCH(STOCK!$D72,FCSTSDV!$C$2:$C$674,0),MATCH(STOCK!Z$3,FCSTSDV!$D$1:$N$1,0))/STOCK!$F72,1),0)</f>
        <v>0</v>
      </c>
      <c r="AA72" s="92">
        <f t="array" ref="AA72">+IFERROR(ROUND(INDEX(FCSTSDV!$D$2:$N$674,MATCH(STOCK!$D72,FCSTSDV!$C$2:$C$674,0),MATCH(STOCK!AA$3,FCSTSDV!$D$1:$N$1,0))/STOCK!$F72,1),0)</f>
        <v>0</v>
      </c>
      <c r="AB72" s="92">
        <f t="array" ref="AB72">+IFERROR(ROUND(INDEX(FCSTSDV!$D$2:$N$674,MATCH(STOCK!$D72,FCSTSDV!$C$2:$C$674,0),MATCH(STOCK!AB$3,FCSTSDV!$D$1:$N$1,0))/STOCK!$F72,1),0)</f>
        <v>0</v>
      </c>
      <c r="AC72" s="92">
        <f t="array" ref="AC72">+IFERROR(ROUND(INDEX(FCSTSDV!$D$2:$N$674,MATCH(STOCK!$D72,FCSTSDV!$C$2:$C$674,0),MATCH(STOCK!AC$3,FCSTSDV!$D$1:$N$1,0))/STOCK!$F72,1),0)</f>
        <v>0</v>
      </c>
    </row>
    <row r="73" spans="1:29" ht="20.100000000000001" customHeight="1">
      <c r="A73" s="813"/>
      <c r="B73" s="795"/>
      <c r="C73" s="57"/>
      <c r="D73" s="46" t="s">
        <v>87</v>
      </c>
      <c r="E73" s="204" t="str">
        <f t="shared" si="6"/>
        <v>30*50</v>
      </c>
      <c r="F73" s="49">
        <v>2500</v>
      </c>
      <c r="G73" s="48"/>
      <c r="H73" s="48"/>
      <c r="I73" s="785"/>
      <c r="J73" s="79">
        <f>+IF(SUM(K73:L73)&lt;&gt;$N$3,ROUND(IFERROR(VLOOKUP(D73,FCSTSDV!$C$2:$C$285,2,0),0)/STOCK!F73+0,0),0)</f>
        <v>0</v>
      </c>
      <c r="K73" s="92">
        <f t="array" ref="K73">+IFERROR(ROUND(INDEX(FCSTSDV!$D$2:$N$674,MATCH(STOCK!$D73,FCSTSDV!$C$2:$C$674,0),MATCH(STOCK!K$3,FCSTSDV!$D$1:$N$1,0))/STOCK!$F73,1),0)</f>
        <v>0</v>
      </c>
      <c r="L73" s="92">
        <f t="array" ref="L73">+IFERROR(ROUND(INDEX(FCSTSDV!$D$2:$N$674,MATCH(STOCK!$D73,FCSTSDV!$C$2:$C$674,0),MATCH(STOCK!L$3,FCSTSDV!$D$1:$N$1,0))/STOCK!$F73,1),0)</f>
        <v>0</v>
      </c>
      <c r="M73" s="92">
        <f t="array" ref="M73">+IFERROR(ROUND(INDEX(FCSTSDV!$D$2:$N$674,MATCH(STOCK!$D73,FCSTSDV!$C$2:$C$674,0),MATCH(STOCK!M$3,FCSTSDV!$D$1:$N$1,0))/STOCK!$F73,1),0)</f>
        <v>0</v>
      </c>
      <c r="N73" s="92">
        <f t="array" ref="N73">+IFERROR(ROUND(INDEX(FCSTSDV!$D$2:$N$674,MATCH(STOCK!$D73,FCSTSDV!$C$2:$C$674,0),MATCH(STOCK!N$3,FCSTSDV!$D$1:$N$1,0))/STOCK!$F73,1),0)</f>
        <v>0</v>
      </c>
      <c r="O73" s="92">
        <f t="array" ref="O73">+IFERROR(ROUND(INDEX(FCSTSDV!$D$2:$N$674,MATCH(STOCK!$D73,FCSTSDV!$C$2:$C$674,0),MATCH(STOCK!O$3,FCSTSDV!$D$1:$N$1,0))/STOCK!$F73,1),0)</f>
        <v>0</v>
      </c>
      <c r="P73" s="92">
        <f t="array" ref="P73">+IFERROR(ROUND(INDEX(FCSTSDV!$D$2:$N$674,MATCH(STOCK!$D73,FCSTSDV!$C$2:$C$674,0),MATCH(STOCK!P$3,FCSTSDV!$D$1:$N$1,0))/STOCK!$F73,1),0)</f>
        <v>0</v>
      </c>
      <c r="Q73" s="92">
        <f t="array" ref="Q73">+IFERROR(ROUND(INDEX(FCSTSDV!$D$2:$N$674,MATCH(STOCK!$D73,FCSTSDV!$C$2:$C$674,0),MATCH(STOCK!Q$3,FCSTSDV!$D$1:$N$1,0))/STOCK!$F73,1),0)</f>
        <v>0</v>
      </c>
      <c r="R73" s="92">
        <f t="array" ref="R73">+IFERROR(ROUND(INDEX(FCSTSDV!$D$2:$N$674,MATCH(STOCK!$D73,FCSTSDV!$C$2:$C$674,0),MATCH(STOCK!R$3,FCSTSDV!$D$1:$N$1,0))/STOCK!$F73,1),0)</f>
        <v>0</v>
      </c>
      <c r="S73" s="92">
        <f t="array" ref="S73">+IFERROR(ROUND(INDEX(FCSTSDV!$D$2:$N$674,MATCH(STOCK!$D73,FCSTSDV!$C$2:$C$674,0),MATCH(STOCK!S$3,FCSTSDV!$D$1:$N$1,0))/STOCK!$F73,1),0)</f>
        <v>0</v>
      </c>
      <c r="T73" s="92">
        <f t="array" ref="T73">+IFERROR(ROUND(INDEX(FCSTSDV!$D$2:$N$674,MATCH(STOCK!$D73,FCSTSDV!$C$2:$C$674,0),MATCH(STOCK!T$3,FCSTSDV!$D$1:$N$1,0))/STOCK!$F73,1),0)</f>
        <v>0</v>
      </c>
      <c r="U73" s="92">
        <f t="array" ref="U73">+IFERROR(ROUND(INDEX(FCSTSDV!$D$2:$N$674,MATCH(STOCK!$D73,FCSTSDV!$C$2:$C$674,0),MATCH(STOCK!U$3,FCSTSDV!$D$1:$N$1,0))/STOCK!$F73,1),0)</f>
        <v>0</v>
      </c>
      <c r="V73" s="92">
        <f t="array" ref="V73">+IFERROR(ROUND(INDEX(FCSTSDV!$D$2:$N$674,MATCH(STOCK!$D73,FCSTSDV!$C$2:$C$674,0),MATCH(STOCK!V$3,FCSTSDV!$D$1:$N$1,0))/STOCK!$F73,1),0)</f>
        <v>0</v>
      </c>
      <c r="W73" s="92">
        <f t="array" ref="W73">+IFERROR(ROUND(INDEX(FCSTSDV!$D$2:$N$674,MATCH(STOCK!$D73,FCSTSDV!$C$2:$C$674,0),MATCH(STOCK!W$3,FCSTSDV!$D$1:$N$1,0))/STOCK!$F73,1),0)</f>
        <v>0</v>
      </c>
      <c r="X73" s="92">
        <f t="array" ref="X73">+IFERROR(ROUND(INDEX(FCSTSDV!$D$2:$N$674,MATCH(STOCK!$D73,FCSTSDV!$C$2:$C$674,0),MATCH(STOCK!X$3,FCSTSDV!$D$1:$N$1,0))/STOCK!$F73,1),0)</f>
        <v>0</v>
      </c>
      <c r="Y73" s="92">
        <f t="array" ref="Y73">+IFERROR(ROUND(INDEX(FCSTSDV!$D$2:$N$674,MATCH(STOCK!$D73,FCSTSDV!$C$2:$C$674,0),MATCH(STOCK!Y$3,FCSTSDV!$D$1:$N$1,0))/STOCK!$F73,1),0)</f>
        <v>0</v>
      </c>
      <c r="Z73" s="92">
        <f t="array" ref="Z73">+IFERROR(ROUND(INDEX(FCSTSDV!$D$2:$N$674,MATCH(STOCK!$D73,FCSTSDV!$C$2:$C$674,0),MATCH(STOCK!Z$3,FCSTSDV!$D$1:$N$1,0))/STOCK!$F73,1),0)</f>
        <v>0</v>
      </c>
      <c r="AA73" s="92">
        <f t="array" ref="AA73">+IFERROR(ROUND(INDEX(FCSTSDV!$D$2:$N$674,MATCH(STOCK!$D73,FCSTSDV!$C$2:$C$674,0),MATCH(STOCK!AA$3,FCSTSDV!$D$1:$N$1,0))/STOCK!$F73,1),0)</f>
        <v>0</v>
      </c>
      <c r="AB73" s="92">
        <f t="array" ref="AB73">+IFERROR(ROUND(INDEX(FCSTSDV!$D$2:$N$674,MATCH(STOCK!$D73,FCSTSDV!$C$2:$C$674,0),MATCH(STOCK!AB$3,FCSTSDV!$D$1:$N$1,0))/STOCK!$F73,1),0)</f>
        <v>0</v>
      </c>
      <c r="AC73" s="92">
        <f t="array" ref="AC73">+IFERROR(ROUND(INDEX(FCSTSDV!$D$2:$N$674,MATCH(STOCK!$D73,FCSTSDV!$C$2:$C$674,0),MATCH(STOCK!AC$3,FCSTSDV!$D$1:$N$1,0))/STOCK!$F73,1),0)</f>
        <v>0</v>
      </c>
    </row>
    <row r="74" spans="1:29" ht="20.100000000000001" customHeight="1">
      <c r="A74" s="813"/>
      <c r="B74" s="795"/>
      <c r="C74" s="57"/>
      <c r="D74" s="131" t="s">
        <v>88</v>
      </c>
      <c r="E74" s="204" t="str">
        <f t="shared" si="6"/>
        <v>30*50</v>
      </c>
      <c r="F74" s="49">
        <v>2500</v>
      </c>
      <c r="G74" s="48"/>
      <c r="H74" s="48"/>
      <c r="I74" s="785"/>
      <c r="J74" s="79">
        <f>+IF(SUM(K74:L74)&lt;&gt;$N$3,ROUND(IFERROR(VLOOKUP(D74,FCSTSDV!$C$2:$C$285,2,0),0)/STOCK!F74+0,0),0)</f>
        <v>0</v>
      </c>
      <c r="K74" s="92">
        <f t="array" ref="K74">+IFERROR(ROUND(INDEX(FCSTSDV!$D$2:$N$674,MATCH(STOCK!$D74,FCSTSDV!$C$2:$C$674,0),MATCH(STOCK!K$3,FCSTSDV!$D$1:$N$1,0))/STOCK!$F74,1),0)</f>
        <v>0</v>
      </c>
      <c r="L74" s="92">
        <f t="array" ref="L74">+IFERROR(ROUND(INDEX(FCSTSDV!$D$2:$N$674,MATCH(STOCK!$D74,FCSTSDV!$C$2:$C$674,0),MATCH(STOCK!L$3,FCSTSDV!$D$1:$N$1,0))/STOCK!$F74,1),0)</f>
        <v>0</v>
      </c>
      <c r="M74" s="92">
        <f t="array" ref="M74">+IFERROR(ROUND(INDEX(FCSTSDV!$D$2:$N$674,MATCH(STOCK!$D74,FCSTSDV!$C$2:$C$674,0),MATCH(STOCK!M$3,FCSTSDV!$D$1:$N$1,0))/STOCK!$F74,1),0)</f>
        <v>0</v>
      </c>
      <c r="N74" s="92">
        <f t="array" ref="N74">+IFERROR(ROUND(INDEX(FCSTSDV!$D$2:$N$674,MATCH(STOCK!$D74,FCSTSDV!$C$2:$C$674,0),MATCH(STOCK!N$3,FCSTSDV!$D$1:$N$1,0))/STOCK!$F74,1),0)</f>
        <v>0</v>
      </c>
      <c r="O74" s="92">
        <f t="array" ref="O74">+IFERROR(ROUND(INDEX(FCSTSDV!$D$2:$N$674,MATCH(STOCK!$D74,FCSTSDV!$C$2:$C$674,0),MATCH(STOCK!O$3,FCSTSDV!$D$1:$N$1,0))/STOCK!$F74,1),0)</f>
        <v>0</v>
      </c>
      <c r="P74" s="92">
        <f t="array" ref="P74">+IFERROR(ROUND(INDEX(FCSTSDV!$D$2:$N$674,MATCH(STOCK!$D74,FCSTSDV!$C$2:$C$674,0),MATCH(STOCK!P$3,FCSTSDV!$D$1:$N$1,0))/STOCK!$F74,1),0)</f>
        <v>0</v>
      </c>
      <c r="Q74" s="92">
        <f t="array" ref="Q74">+IFERROR(ROUND(INDEX(FCSTSDV!$D$2:$N$674,MATCH(STOCK!$D74,FCSTSDV!$C$2:$C$674,0),MATCH(STOCK!Q$3,FCSTSDV!$D$1:$N$1,0))/STOCK!$F74,1),0)</f>
        <v>0</v>
      </c>
      <c r="R74" s="92">
        <f t="array" ref="R74">+IFERROR(ROUND(INDEX(FCSTSDV!$D$2:$N$674,MATCH(STOCK!$D74,FCSTSDV!$C$2:$C$674,0),MATCH(STOCK!R$3,FCSTSDV!$D$1:$N$1,0))/STOCK!$F74,1),0)</f>
        <v>0</v>
      </c>
      <c r="S74" s="92">
        <f t="array" ref="S74">+IFERROR(ROUND(INDEX(FCSTSDV!$D$2:$N$674,MATCH(STOCK!$D74,FCSTSDV!$C$2:$C$674,0),MATCH(STOCK!S$3,FCSTSDV!$D$1:$N$1,0))/STOCK!$F74,1),0)</f>
        <v>0</v>
      </c>
      <c r="T74" s="92">
        <f t="array" ref="T74">+IFERROR(ROUND(INDEX(FCSTSDV!$D$2:$N$674,MATCH(STOCK!$D74,FCSTSDV!$C$2:$C$674,0),MATCH(STOCK!T$3,FCSTSDV!$D$1:$N$1,0))/STOCK!$F74,1),0)</f>
        <v>0</v>
      </c>
      <c r="U74" s="92">
        <f t="array" ref="U74">+IFERROR(ROUND(INDEX(FCSTSDV!$D$2:$N$674,MATCH(STOCK!$D74,FCSTSDV!$C$2:$C$674,0),MATCH(STOCK!U$3,FCSTSDV!$D$1:$N$1,0))/STOCK!$F74,1),0)</f>
        <v>0</v>
      </c>
      <c r="V74" s="92">
        <f t="array" ref="V74">+IFERROR(ROUND(INDEX(FCSTSDV!$D$2:$N$674,MATCH(STOCK!$D74,FCSTSDV!$C$2:$C$674,0),MATCH(STOCK!V$3,FCSTSDV!$D$1:$N$1,0))/STOCK!$F74,1),0)</f>
        <v>0</v>
      </c>
      <c r="W74" s="92">
        <f t="array" ref="W74">+IFERROR(ROUND(INDEX(FCSTSDV!$D$2:$N$674,MATCH(STOCK!$D74,FCSTSDV!$C$2:$C$674,0),MATCH(STOCK!W$3,FCSTSDV!$D$1:$N$1,0))/STOCK!$F74,1),0)</f>
        <v>0</v>
      </c>
      <c r="X74" s="92">
        <f t="array" ref="X74">+IFERROR(ROUND(INDEX(FCSTSDV!$D$2:$N$674,MATCH(STOCK!$D74,FCSTSDV!$C$2:$C$674,0),MATCH(STOCK!X$3,FCSTSDV!$D$1:$N$1,0))/STOCK!$F74,1),0)</f>
        <v>0</v>
      </c>
      <c r="Y74" s="92">
        <f t="array" ref="Y74">+IFERROR(ROUND(INDEX(FCSTSDV!$D$2:$N$674,MATCH(STOCK!$D74,FCSTSDV!$C$2:$C$674,0),MATCH(STOCK!Y$3,FCSTSDV!$D$1:$N$1,0))/STOCK!$F74,1),0)</f>
        <v>0</v>
      </c>
      <c r="Z74" s="92">
        <f t="array" ref="Z74">+IFERROR(ROUND(INDEX(FCSTSDV!$D$2:$N$674,MATCH(STOCK!$D74,FCSTSDV!$C$2:$C$674,0),MATCH(STOCK!Z$3,FCSTSDV!$D$1:$N$1,0))/STOCK!$F74,1),0)</f>
        <v>0</v>
      </c>
      <c r="AA74" s="92">
        <f t="array" ref="AA74">+IFERROR(ROUND(INDEX(FCSTSDV!$D$2:$N$674,MATCH(STOCK!$D74,FCSTSDV!$C$2:$C$674,0),MATCH(STOCK!AA$3,FCSTSDV!$D$1:$N$1,0))/STOCK!$F74,1),0)</f>
        <v>0</v>
      </c>
      <c r="AB74" s="92">
        <f t="array" ref="AB74">+IFERROR(ROUND(INDEX(FCSTSDV!$D$2:$N$674,MATCH(STOCK!$D74,FCSTSDV!$C$2:$C$674,0),MATCH(STOCK!AB$3,FCSTSDV!$D$1:$N$1,0))/STOCK!$F74,1),0)</f>
        <v>0</v>
      </c>
      <c r="AC74" s="92">
        <f t="array" ref="AC74">+IFERROR(ROUND(INDEX(FCSTSDV!$D$2:$N$674,MATCH(STOCK!$D74,FCSTSDV!$C$2:$C$674,0),MATCH(STOCK!AC$3,FCSTSDV!$D$1:$N$1,0))/STOCK!$F74,1),0)</f>
        <v>0</v>
      </c>
    </row>
    <row r="75" spans="1:29" ht="20.100000000000001" customHeight="1">
      <c r="A75" s="813"/>
      <c r="B75" s="795"/>
      <c r="C75" s="57"/>
      <c r="D75" s="55" t="s">
        <v>89</v>
      </c>
      <c r="E75" s="204" t="str">
        <f t="shared" si="6"/>
        <v>30*50</v>
      </c>
      <c r="F75" s="49">
        <v>2500</v>
      </c>
      <c r="G75" s="48"/>
      <c r="H75" s="48"/>
      <c r="I75" s="785"/>
      <c r="J75" s="79">
        <f>+IF(SUM(K75:L75)&lt;&gt;$N$3,ROUND(IFERROR(VLOOKUP(D75,FCSTSDV!$C$2:$C$285,2,0),0)/STOCK!F75+0,0),0)</f>
        <v>0</v>
      </c>
      <c r="K75" s="92">
        <f t="array" ref="K75">+IFERROR(ROUND(INDEX(FCSTSDV!$D$2:$N$674,MATCH(STOCK!$D75,FCSTSDV!$C$2:$C$674,0),MATCH(STOCK!K$3,FCSTSDV!$D$1:$N$1,0))/STOCK!$F75,1),0)</f>
        <v>0</v>
      </c>
      <c r="L75" s="92">
        <f t="array" ref="L75">+IFERROR(ROUND(INDEX(FCSTSDV!$D$2:$N$674,MATCH(STOCK!$D75,FCSTSDV!$C$2:$C$674,0),MATCH(STOCK!L$3,FCSTSDV!$D$1:$N$1,0))/STOCK!$F75,1),0)</f>
        <v>0</v>
      </c>
      <c r="M75" s="92">
        <f t="array" ref="M75">+IFERROR(ROUND(INDEX(FCSTSDV!$D$2:$N$674,MATCH(STOCK!$D75,FCSTSDV!$C$2:$C$674,0),MATCH(STOCK!M$3,FCSTSDV!$D$1:$N$1,0))/STOCK!$F75,1),0)</f>
        <v>0</v>
      </c>
      <c r="N75" s="92">
        <f t="array" ref="N75">+IFERROR(ROUND(INDEX(FCSTSDV!$D$2:$N$674,MATCH(STOCK!$D75,FCSTSDV!$C$2:$C$674,0),MATCH(STOCK!N$3,FCSTSDV!$D$1:$N$1,0))/STOCK!$F75,1),0)</f>
        <v>0</v>
      </c>
      <c r="O75" s="92">
        <f t="array" ref="O75">+IFERROR(ROUND(INDEX(FCSTSDV!$D$2:$N$674,MATCH(STOCK!$D75,FCSTSDV!$C$2:$C$674,0),MATCH(STOCK!O$3,FCSTSDV!$D$1:$N$1,0))/STOCK!$F75,1),0)</f>
        <v>0</v>
      </c>
      <c r="P75" s="92">
        <f t="array" ref="P75">+IFERROR(ROUND(INDEX(FCSTSDV!$D$2:$N$674,MATCH(STOCK!$D75,FCSTSDV!$C$2:$C$674,0),MATCH(STOCK!P$3,FCSTSDV!$D$1:$N$1,0))/STOCK!$F75,1),0)</f>
        <v>0</v>
      </c>
      <c r="Q75" s="92">
        <f t="array" ref="Q75">+IFERROR(ROUND(INDEX(FCSTSDV!$D$2:$N$674,MATCH(STOCK!$D75,FCSTSDV!$C$2:$C$674,0),MATCH(STOCK!Q$3,FCSTSDV!$D$1:$N$1,0))/STOCK!$F75,1),0)</f>
        <v>0</v>
      </c>
      <c r="R75" s="92">
        <f t="array" ref="R75">+IFERROR(ROUND(INDEX(FCSTSDV!$D$2:$N$674,MATCH(STOCK!$D75,FCSTSDV!$C$2:$C$674,0),MATCH(STOCK!R$3,FCSTSDV!$D$1:$N$1,0))/STOCK!$F75,1),0)</f>
        <v>0</v>
      </c>
      <c r="S75" s="92">
        <f t="array" ref="S75">+IFERROR(ROUND(INDEX(FCSTSDV!$D$2:$N$674,MATCH(STOCK!$D75,FCSTSDV!$C$2:$C$674,0),MATCH(STOCK!S$3,FCSTSDV!$D$1:$N$1,0))/STOCK!$F75,1),0)</f>
        <v>0</v>
      </c>
      <c r="T75" s="92">
        <f t="array" ref="T75">+IFERROR(ROUND(INDEX(FCSTSDV!$D$2:$N$674,MATCH(STOCK!$D75,FCSTSDV!$C$2:$C$674,0),MATCH(STOCK!T$3,FCSTSDV!$D$1:$N$1,0))/STOCK!$F75,1),0)</f>
        <v>0</v>
      </c>
      <c r="U75" s="92">
        <f t="array" ref="U75">+IFERROR(ROUND(INDEX(FCSTSDV!$D$2:$N$674,MATCH(STOCK!$D75,FCSTSDV!$C$2:$C$674,0),MATCH(STOCK!U$3,FCSTSDV!$D$1:$N$1,0))/STOCK!$F75,1),0)</f>
        <v>0</v>
      </c>
      <c r="V75" s="92">
        <f t="array" ref="V75">+IFERROR(ROUND(INDEX(FCSTSDV!$D$2:$N$674,MATCH(STOCK!$D75,FCSTSDV!$C$2:$C$674,0),MATCH(STOCK!V$3,FCSTSDV!$D$1:$N$1,0))/STOCK!$F75,1),0)</f>
        <v>0</v>
      </c>
      <c r="W75" s="92">
        <f t="array" ref="W75">+IFERROR(ROUND(INDEX(FCSTSDV!$D$2:$N$674,MATCH(STOCK!$D75,FCSTSDV!$C$2:$C$674,0),MATCH(STOCK!W$3,FCSTSDV!$D$1:$N$1,0))/STOCK!$F75,1),0)</f>
        <v>0</v>
      </c>
      <c r="X75" s="92">
        <f t="array" ref="X75">+IFERROR(ROUND(INDEX(FCSTSDV!$D$2:$N$674,MATCH(STOCK!$D75,FCSTSDV!$C$2:$C$674,0),MATCH(STOCK!X$3,FCSTSDV!$D$1:$N$1,0))/STOCK!$F75,1),0)</f>
        <v>0</v>
      </c>
      <c r="Y75" s="92">
        <f t="array" ref="Y75">+IFERROR(ROUND(INDEX(FCSTSDV!$D$2:$N$674,MATCH(STOCK!$D75,FCSTSDV!$C$2:$C$674,0),MATCH(STOCK!Y$3,FCSTSDV!$D$1:$N$1,0))/STOCK!$F75,1),0)</f>
        <v>0</v>
      </c>
      <c r="Z75" s="92">
        <f t="array" ref="Z75">+IFERROR(ROUND(INDEX(FCSTSDV!$D$2:$N$674,MATCH(STOCK!$D75,FCSTSDV!$C$2:$C$674,0),MATCH(STOCK!Z$3,FCSTSDV!$D$1:$N$1,0))/STOCK!$F75,1),0)</f>
        <v>0</v>
      </c>
      <c r="AA75" s="92">
        <f t="array" ref="AA75">+IFERROR(ROUND(INDEX(FCSTSDV!$D$2:$N$674,MATCH(STOCK!$D75,FCSTSDV!$C$2:$C$674,0),MATCH(STOCK!AA$3,FCSTSDV!$D$1:$N$1,0))/STOCK!$F75,1),0)</f>
        <v>0</v>
      </c>
      <c r="AB75" s="92">
        <f t="array" ref="AB75">+IFERROR(ROUND(INDEX(FCSTSDV!$D$2:$N$674,MATCH(STOCK!$D75,FCSTSDV!$C$2:$C$674,0),MATCH(STOCK!AB$3,FCSTSDV!$D$1:$N$1,0))/STOCK!$F75,1),0)</f>
        <v>0</v>
      </c>
      <c r="AC75" s="92">
        <f t="array" ref="AC75">+IFERROR(ROUND(INDEX(FCSTSDV!$D$2:$N$674,MATCH(STOCK!$D75,FCSTSDV!$C$2:$C$674,0),MATCH(STOCK!AC$3,FCSTSDV!$D$1:$N$1,0))/STOCK!$F75,1),0)</f>
        <v>0</v>
      </c>
    </row>
    <row r="76" spans="1:29" ht="20.100000000000001" customHeight="1">
      <c r="A76" s="807"/>
      <c r="B76" s="792"/>
      <c r="C76" s="60"/>
      <c r="D76" s="52" t="s">
        <v>42</v>
      </c>
      <c r="E76" s="205" t="str">
        <f t="shared" si="6"/>
        <v>30*50</v>
      </c>
      <c r="F76" s="53" t="s">
        <v>43</v>
      </c>
      <c r="G76" s="54"/>
      <c r="H76" s="54"/>
      <c r="I76" s="782"/>
      <c r="J76" s="263">
        <f>+SUM(J58:J75)</f>
        <v>0</v>
      </c>
      <c r="K76" s="90" t="e">
        <f t="shared" ref="K76:T76" si="7">+$I$58+$J$76-SUM(K58:K75)</f>
        <v>#REF!</v>
      </c>
      <c r="L76" s="90" t="e">
        <f t="shared" si="7"/>
        <v>#REF!</v>
      </c>
      <c r="M76" s="90" t="e">
        <f t="shared" si="7"/>
        <v>#REF!</v>
      </c>
      <c r="N76" s="90" t="e">
        <f t="shared" si="7"/>
        <v>#REF!</v>
      </c>
      <c r="O76" s="90" t="e">
        <f t="shared" si="7"/>
        <v>#REF!</v>
      </c>
      <c r="P76" s="90" t="e">
        <f t="shared" si="7"/>
        <v>#REF!</v>
      </c>
      <c r="Q76" s="90" t="e">
        <f t="shared" si="7"/>
        <v>#REF!</v>
      </c>
      <c r="R76" s="90" t="e">
        <f t="shared" si="7"/>
        <v>#REF!</v>
      </c>
      <c r="S76" s="90" t="e">
        <f t="shared" si="7"/>
        <v>#REF!</v>
      </c>
      <c r="T76" s="90" t="e">
        <f t="shared" si="7"/>
        <v>#REF!</v>
      </c>
      <c r="U76" s="90" t="e">
        <f t="shared" ref="U76:AC76" si="8">+T76-SUM(U58:U75)</f>
        <v>#REF!</v>
      </c>
      <c r="V76" s="90" t="e">
        <f t="shared" si="8"/>
        <v>#REF!</v>
      </c>
      <c r="W76" s="90" t="e">
        <f t="shared" si="8"/>
        <v>#REF!</v>
      </c>
      <c r="X76" s="90" t="e">
        <f t="shared" si="8"/>
        <v>#REF!</v>
      </c>
      <c r="Y76" s="90" t="e">
        <f t="shared" si="8"/>
        <v>#REF!</v>
      </c>
      <c r="Z76" s="90" t="e">
        <f t="shared" si="8"/>
        <v>#REF!</v>
      </c>
      <c r="AA76" s="90" t="e">
        <f t="shared" si="8"/>
        <v>#REF!</v>
      </c>
      <c r="AB76" s="90" t="e">
        <f t="shared" si="8"/>
        <v>#REF!</v>
      </c>
      <c r="AC76" s="90" t="e">
        <f t="shared" si="8"/>
        <v>#REF!</v>
      </c>
    </row>
    <row r="77" spans="1:29" ht="20.100000000000001" customHeight="1">
      <c r="A77" s="806" t="s">
        <v>14</v>
      </c>
      <c r="B77" s="791" t="s">
        <v>90</v>
      </c>
      <c r="C77" s="65" t="s">
        <v>91</v>
      </c>
      <c r="D77" s="43" t="s">
        <v>92</v>
      </c>
      <c r="E77" s="203" t="s">
        <v>90</v>
      </c>
      <c r="F77" s="44">
        <v>1000</v>
      </c>
      <c r="G77" s="45"/>
      <c r="H77" s="45">
        <v>0</v>
      </c>
      <c r="I77" s="781" t="e">
        <f>+VLOOKUP(B77,Sheet2!$B$3:$C$189,2,0)</f>
        <v>#REF!</v>
      </c>
      <c r="J77" s="79">
        <f>+IF(SUM(K77:L77)&lt;&gt;$N$3,ROUND(IFERROR(VLOOKUP(D77,FCSTSDV!$C$2:$C$285,2,0),0)/STOCK!F77+0,0),0)</f>
        <v>0</v>
      </c>
      <c r="K77" s="99">
        <f t="array" ref="K77">+IFERROR(ROUND(INDEX(FCSTSDV!$D$2:$N$674,MATCH(STOCK!$D77,FCSTSDV!$C$2:$C$674,0),MATCH(STOCK!K$3,FCSTSDV!$D$1:$N$1,0))/STOCK!$F77,1),0)</f>
        <v>0</v>
      </c>
      <c r="L77" s="99">
        <f t="array" ref="L77">+IFERROR(ROUND(INDEX(FCSTSDV!$D$2:$N$674,MATCH(STOCK!$D77,FCSTSDV!$C$2:$C$674,0),MATCH(STOCK!L$3,FCSTSDV!$D$1:$N$1,0))/STOCK!$F77,1),0)</f>
        <v>0</v>
      </c>
      <c r="M77" s="99">
        <f t="array" ref="M77">+IFERROR(ROUND(INDEX(FCSTSDV!$D$2:$N$674,MATCH(STOCK!$D77,FCSTSDV!$C$2:$C$674,0),MATCH(STOCK!M$3,FCSTSDV!$D$1:$N$1,0))/STOCK!$F77,1),0)</f>
        <v>0</v>
      </c>
      <c r="N77" s="99">
        <f t="array" ref="N77">+IFERROR(ROUND(INDEX(FCSTSDV!$D$2:$N$674,MATCH(STOCK!$D77,FCSTSDV!$C$2:$C$674,0),MATCH(STOCK!N$3,FCSTSDV!$D$1:$N$1,0))/STOCK!$F77,1),0)</f>
        <v>0</v>
      </c>
      <c r="O77" s="99">
        <f t="array" ref="O77">+IFERROR(ROUND(INDEX(FCSTSDV!$D$2:$N$674,MATCH(STOCK!$D77,FCSTSDV!$C$2:$C$674,0),MATCH(STOCK!O$3,FCSTSDV!$D$1:$N$1,0))/STOCK!$F77,1),0)</f>
        <v>0</v>
      </c>
      <c r="P77" s="99">
        <f t="array" ref="P77">+IFERROR(ROUND(INDEX(FCSTSDV!$D$2:$N$674,MATCH(STOCK!$D77,FCSTSDV!$C$2:$C$674,0),MATCH(STOCK!P$3,FCSTSDV!$D$1:$N$1,0))/STOCK!$F77,1),0)</f>
        <v>0</v>
      </c>
      <c r="Q77" s="99">
        <f t="array" ref="Q77">+IFERROR(ROUND(INDEX(FCSTSDV!$D$2:$N$674,MATCH(STOCK!$D77,FCSTSDV!$C$2:$C$674,0),MATCH(STOCK!Q$3,FCSTSDV!$D$1:$N$1,0))/STOCK!$F77,1),0)</f>
        <v>0</v>
      </c>
      <c r="R77" s="99">
        <f t="array" ref="R77">+IFERROR(ROUND(INDEX(FCSTSDV!$D$2:$N$674,MATCH(STOCK!$D77,FCSTSDV!$C$2:$C$674,0),MATCH(STOCK!R$3,FCSTSDV!$D$1:$N$1,0))/STOCK!$F77,1),0)</f>
        <v>0</v>
      </c>
      <c r="S77" s="99">
        <f t="array" ref="S77">+IFERROR(ROUND(INDEX(FCSTSDV!$D$2:$N$674,MATCH(STOCK!$D77,FCSTSDV!$C$2:$C$674,0),MATCH(STOCK!S$3,FCSTSDV!$D$1:$N$1,0))/STOCK!$F77,1),0)</f>
        <v>0</v>
      </c>
      <c r="T77" s="99">
        <f t="array" ref="T77">+IFERROR(ROUND(INDEX(FCSTSDV!$D$2:$N$674,MATCH(STOCK!$D77,FCSTSDV!$C$2:$C$674,0),MATCH(STOCK!T$3,FCSTSDV!$D$1:$N$1,0))/STOCK!$F77,1),0)</f>
        <v>0</v>
      </c>
      <c r="U77" s="99">
        <f t="array" ref="U77">+IFERROR(ROUND(INDEX(FCSTSDV!$D$2:$N$674,MATCH(STOCK!$D77,FCSTSDV!$C$2:$C$674,0),MATCH(STOCK!U$3,FCSTSDV!$D$1:$N$1,0))/STOCK!$F77,1),0)</f>
        <v>0</v>
      </c>
      <c r="V77" s="99">
        <f t="array" ref="V77">+IFERROR(ROUND(INDEX(FCSTSDV!$D$2:$N$674,MATCH(STOCK!$D77,FCSTSDV!$C$2:$C$674,0),MATCH(STOCK!V$3,FCSTSDV!$D$1:$N$1,0))/STOCK!$F77,1),0)</f>
        <v>0</v>
      </c>
      <c r="W77" s="99">
        <f t="array" ref="W77">+IFERROR(ROUND(INDEX(FCSTSDV!$D$2:$N$674,MATCH(STOCK!$D77,FCSTSDV!$C$2:$C$674,0),MATCH(STOCK!W$3,FCSTSDV!$D$1:$N$1,0))/STOCK!$F77,1),0)</f>
        <v>0</v>
      </c>
      <c r="X77" s="99">
        <f t="array" ref="X77">+IFERROR(ROUND(INDEX(FCSTSDV!$D$2:$N$674,MATCH(STOCK!$D77,FCSTSDV!$C$2:$C$674,0),MATCH(STOCK!X$3,FCSTSDV!$D$1:$N$1,0))/STOCK!$F77,1),0)</f>
        <v>0</v>
      </c>
      <c r="Y77" s="99">
        <f t="array" ref="Y77">+IFERROR(ROUND(INDEX(FCSTSDV!$D$2:$N$674,MATCH(STOCK!$D77,FCSTSDV!$C$2:$C$674,0),MATCH(STOCK!Y$3,FCSTSDV!$D$1:$N$1,0))/STOCK!$F77,1),0)</f>
        <v>0</v>
      </c>
      <c r="Z77" s="99">
        <f t="array" ref="Z77">+IFERROR(ROUND(INDEX(FCSTSDV!$D$2:$N$674,MATCH(STOCK!$D77,FCSTSDV!$C$2:$C$674,0),MATCH(STOCK!Z$3,FCSTSDV!$D$1:$N$1,0))/STOCK!$F77,1),0)</f>
        <v>0</v>
      </c>
      <c r="AA77" s="99">
        <f t="array" ref="AA77">+IFERROR(ROUND(INDEX(FCSTSDV!$D$2:$N$674,MATCH(STOCK!$D77,FCSTSDV!$C$2:$C$674,0),MATCH(STOCK!AA$3,FCSTSDV!$D$1:$N$1,0))/STOCK!$F77,1),0)</f>
        <v>0</v>
      </c>
      <c r="AB77" s="99">
        <f t="array" ref="AB77">+IFERROR(ROUND(INDEX(FCSTSDV!$D$2:$N$674,MATCH(STOCK!$D77,FCSTSDV!$C$2:$C$674,0),MATCH(STOCK!AB$3,FCSTSDV!$D$1:$N$1,0))/STOCK!$F77,1),0)</f>
        <v>0</v>
      </c>
      <c r="AC77" s="99">
        <f t="array" ref="AC77">+IFERROR(ROUND(INDEX(FCSTSDV!$D$2:$N$674,MATCH(STOCK!$D77,FCSTSDV!$C$2:$C$674,0),MATCH(STOCK!AC$3,FCSTSDV!$D$1:$N$1,0))/STOCK!$F77,1),0)</f>
        <v>0</v>
      </c>
    </row>
    <row r="78" spans="1:29" ht="20.100000000000001" customHeight="1">
      <c r="A78" s="813"/>
      <c r="B78" s="795"/>
      <c r="C78" s="66" t="s">
        <v>93</v>
      </c>
      <c r="D78" s="46" t="s">
        <v>94</v>
      </c>
      <c r="E78" s="204" t="str">
        <f t="shared" ref="E78:E101" si="9">+E77</f>
        <v>45*50*0.08</v>
      </c>
      <c r="F78" s="49">
        <v>1000</v>
      </c>
      <c r="G78" s="48"/>
      <c r="H78" s="48"/>
      <c r="I78" s="785"/>
      <c r="J78" s="79">
        <f>+IF(SUM(K78:L78)&lt;&gt;$N$3,ROUND(IFERROR(VLOOKUP(D78,FCSTSDV!$C$2:$C$285,2,0),0)/STOCK!F78+0,0),0)</f>
        <v>0</v>
      </c>
      <c r="K78" s="92">
        <f t="array" ref="K78">+IFERROR(ROUND(INDEX(FCSTSDV!$D$2:$N$674,MATCH(STOCK!$D78,FCSTSDV!$C$2:$C$674,0),MATCH(STOCK!K$3,FCSTSDV!$D$1:$N$1,0))/STOCK!$F78,1),0)</f>
        <v>0</v>
      </c>
      <c r="L78" s="92">
        <f t="array" ref="L78">+IFERROR(ROUND(INDEX(FCSTSDV!$D$2:$N$674,MATCH(STOCK!$D78,FCSTSDV!$C$2:$C$674,0),MATCH(STOCK!L$3,FCSTSDV!$D$1:$N$1,0))/STOCK!$F78,1),0)</f>
        <v>0</v>
      </c>
      <c r="M78" s="92">
        <f t="array" ref="M78">+IFERROR(ROUND(INDEX(FCSTSDV!$D$2:$N$674,MATCH(STOCK!$D78,FCSTSDV!$C$2:$C$674,0),MATCH(STOCK!M$3,FCSTSDV!$D$1:$N$1,0))/STOCK!$F78,1),0)</f>
        <v>0</v>
      </c>
      <c r="N78" s="92">
        <f t="array" ref="N78">+IFERROR(ROUND(INDEX(FCSTSDV!$D$2:$N$674,MATCH(STOCK!$D78,FCSTSDV!$C$2:$C$674,0),MATCH(STOCK!N$3,FCSTSDV!$D$1:$N$1,0))/STOCK!$F78,1),0)</f>
        <v>0</v>
      </c>
      <c r="O78" s="92">
        <f t="array" ref="O78">+IFERROR(ROUND(INDEX(FCSTSDV!$D$2:$N$674,MATCH(STOCK!$D78,FCSTSDV!$C$2:$C$674,0),MATCH(STOCK!O$3,FCSTSDV!$D$1:$N$1,0))/STOCK!$F78,1),0)</f>
        <v>0</v>
      </c>
      <c r="P78" s="92">
        <f t="array" ref="P78">+IFERROR(ROUND(INDEX(FCSTSDV!$D$2:$N$674,MATCH(STOCK!$D78,FCSTSDV!$C$2:$C$674,0),MATCH(STOCK!P$3,FCSTSDV!$D$1:$N$1,0))/STOCK!$F78,1),0)</f>
        <v>0</v>
      </c>
      <c r="Q78" s="92">
        <f t="array" ref="Q78">+IFERROR(ROUND(INDEX(FCSTSDV!$D$2:$N$674,MATCH(STOCK!$D78,FCSTSDV!$C$2:$C$674,0),MATCH(STOCK!Q$3,FCSTSDV!$D$1:$N$1,0))/STOCK!$F78,1),0)</f>
        <v>0</v>
      </c>
      <c r="R78" s="92">
        <f t="array" ref="R78">+IFERROR(ROUND(INDEX(FCSTSDV!$D$2:$N$674,MATCH(STOCK!$D78,FCSTSDV!$C$2:$C$674,0),MATCH(STOCK!R$3,FCSTSDV!$D$1:$N$1,0))/STOCK!$F78,1),0)</f>
        <v>0</v>
      </c>
      <c r="S78" s="92">
        <f t="array" ref="S78">+IFERROR(ROUND(INDEX(FCSTSDV!$D$2:$N$674,MATCH(STOCK!$D78,FCSTSDV!$C$2:$C$674,0),MATCH(STOCK!S$3,FCSTSDV!$D$1:$N$1,0))/STOCK!$F78,1),0)</f>
        <v>0</v>
      </c>
      <c r="T78" s="92">
        <f t="array" ref="T78">+IFERROR(ROUND(INDEX(FCSTSDV!$D$2:$N$674,MATCH(STOCK!$D78,FCSTSDV!$C$2:$C$674,0),MATCH(STOCK!T$3,FCSTSDV!$D$1:$N$1,0))/STOCK!$F78,1),0)</f>
        <v>0</v>
      </c>
      <c r="U78" s="92">
        <f t="array" ref="U78">+IFERROR(ROUND(INDEX(FCSTSDV!$D$2:$N$674,MATCH(STOCK!$D78,FCSTSDV!$C$2:$C$674,0),MATCH(STOCK!U$3,FCSTSDV!$D$1:$N$1,0))/STOCK!$F78,1),0)</f>
        <v>0</v>
      </c>
      <c r="V78" s="92">
        <f t="array" ref="V78">+IFERROR(ROUND(INDEX(FCSTSDV!$D$2:$N$674,MATCH(STOCK!$D78,FCSTSDV!$C$2:$C$674,0),MATCH(STOCK!V$3,FCSTSDV!$D$1:$N$1,0))/STOCK!$F78,1),0)</f>
        <v>0</v>
      </c>
      <c r="W78" s="92">
        <f t="array" ref="W78">+IFERROR(ROUND(INDEX(FCSTSDV!$D$2:$N$674,MATCH(STOCK!$D78,FCSTSDV!$C$2:$C$674,0),MATCH(STOCK!W$3,FCSTSDV!$D$1:$N$1,0))/STOCK!$F78,1),0)</f>
        <v>0</v>
      </c>
      <c r="X78" s="92">
        <f t="array" ref="X78">+IFERROR(ROUND(INDEX(FCSTSDV!$D$2:$N$674,MATCH(STOCK!$D78,FCSTSDV!$C$2:$C$674,0),MATCH(STOCK!X$3,FCSTSDV!$D$1:$N$1,0))/STOCK!$F78,1),0)</f>
        <v>0</v>
      </c>
      <c r="Y78" s="92">
        <f t="array" ref="Y78">+IFERROR(ROUND(INDEX(FCSTSDV!$D$2:$N$674,MATCH(STOCK!$D78,FCSTSDV!$C$2:$C$674,0),MATCH(STOCK!Y$3,FCSTSDV!$D$1:$N$1,0))/STOCK!$F78,1),0)</f>
        <v>0</v>
      </c>
      <c r="Z78" s="92">
        <f t="array" ref="Z78">+IFERROR(ROUND(INDEX(FCSTSDV!$D$2:$N$674,MATCH(STOCK!$D78,FCSTSDV!$C$2:$C$674,0),MATCH(STOCK!Z$3,FCSTSDV!$D$1:$N$1,0))/STOCK!$F78,1),0)</f>
        <v>0</v>
      </c>
      <c r="AA78" s="92">
        <f t="array" ref="AA78">+IFERROR(ROUND(INDEX(FCSTSDV!$D$2:$N$674,MATCH(STOCK!$D78,FCSTSDV!$C$2:$C$674,0),MATCH(STOCK!AA$3,FCSTSDV!$D$1:$N$1,0))/STOCK!$F78,1),0)</f>
        <v>0</v>
      </c>
      <c r="AB78" s="92">
        <f t="array" ref="AB78">+IFERROR(ROUND(INDEX(FCSTSDV!$D$2:$N$674,MATCH(STOCK!$D78,FCSTSDV!$C$2:$C$674,0),MATCH(STOCK!AB$3,FCSTSDV!$D$1:$N$1,0))/STOCK!$F78,1),0)</f>
        <v>0</v>
      </c>
      <c r="AC78" s="92">
        <f t="array" ref="AC78">+IFERROR(ROUND(INDEX(FCSTSDV!$D$2:$N$674,MATCH(STOCK!$D78,FCSTSDV!$C$2:$C$674,0),MATCH(STOCK!AC$3,FCSTSDV!$D$1:$N$1,0))/STOCK!$F78,1),0)</f>
        <v>0</v>
      </c>
    </row>
    <row r="79" spans="1:29" ht="20.100000000000001" customHeight="1">
      <c r="A79" s="813"/>
      <c r="B79" s="795"/>
      <c r="C79" s="66"/>
      <c r="D79" s="46" t="s">
        <v>95</v>
      </c>
      <c r="E79" s="204" t="str">
        <f t="shared" si="9"/>
        <v>45*50*0.08</v>
      </c>
      <c r="F79" s="49">
        <v>3000</v>
      </c>
      <c r="G79" s="48"/>
      <c r="H79" s="48"/>
      <c r="I79" s="785"/>
      <c r="J79" s="79">
        <f>+IF(SUM(K79:L79)&lt;&gt;$N$3,ROUND(IFERROR(VLOOKUP(D79,FCSTSDV!$C$2:$C$285,2,0),0)/STOCK!F79+0,0),0)</f>
        <v>0</v>
      </c>
      <c r="K79" s="92">
        <f t="array" ref="K79">+IFERROR(ROUND(INDEX(FCSTSDV!$D$2:$N$674,MATCH(STOCK!$D79,FCSTSDV!$C$2:$C$674,0),MATCH(STOCK!K$3,FCSTSDV!$D$1:$N$1,0))/STOCK!$F79,1),0)</f>
        <v>0</v>
      </c>
      <c r="L79" s="92">
        <f t="array" ref="L79">+IFERROR(ROUND(INDEX(FCSTSDV!$D$2:$N$674,MATCH(STOCK!$D79,FCSTSDV!$C$2:$C$674,0),MATCH(STOCK!L$3,FCSTSDV!$D$1:$N$1,0))/STOCK!$F79,1),0)</f>
        <v>0</v>
      </c>
      <c r="M79" s="92">
        <f t="array" ref="M79">+IFERROR(ROUND(INDEX(FCSTSDV!$D$2:$N$674,MATCH(STOCK!$D79,FCSTSDV!$C$2:$C$674,0),MATCH(STOCK!M$3,FCSTSDV!$D$1:$N$1,0))/STOCK!$F79,1),0)</f>
        <v>0</v>
      </c>
      <c r="N79" s="92">
        <f t="array" ref="N79">+IFERROR(ROUND(INDEX(FCSTSDV!$D$2:$N$674,MATCH(STOCK!$D79,FCSTSDV!$C$2:$C$674,0),MATCH(STOCK!N$3,FCSTSDV!$D$1:$N$1,0))/STOCK!$F79,1),0)</f>
        <v>0</v>
      </c>
      <c r="O79" s="92">
        <f t="array" ref="O79">+IFERROR(ROUND(INDEX(FCSTSDV!$D$2:$N$674,MATCH(STOCK!$D79,FCSTSDV!$C$2:$C$674,0),MATCH(STOCK!O$3,FCSTSDV!$D$1:$N$1,0))/STOCK!$F79,1),0)</f>
        <v>0</v>
      </c>
      <c r="P79" s="92">
        <f t="array" ref="P79">+IFERROR(ROUND(INDEX(FCSTSDV!$D$2:$N$674,MATCH(STOCK!$D79,FCSTSDV!$C$2:$C$674,0),MATCH(STOCK!P$3,FCSTSDV!$D$1:$N$1,0))/STOCK!$F79,1),0)</f>
        <v>0</v>
      </c>
      <c r="Q79" s="92">
        <f t="array" ref="Q79">+IFERROR(ROUND(INDEX(FCSTSDV!$D$2:$N$674,MATCH(STOCK!$D79,FCSTSDV!$C$2:$C$674,0),MATCH(STOCK!Q$3,FCSTSDV!$D$1:$N$1,0))/STOCK!$F79,1),0)</f>
        <v>0</v>
      </c>
      <c r="R79" s="92">
        <f t="array" ref="R79">+IFERROR(ROUND(INDEX(FCSTSDV!$D$2:$N$674,MATCH(STOCK!$D79,FCSTSDV!$C$2:$C$674,0),MATCH(STOCK!R$3,FCSTSDV!$D$1:$N$1,0))/STOCK!$F79,1),0)</f>
        <v>0</v>
      </c>
      <c r="S79" s="92">
        <f t="array" ref="S79">+IFERROR(ROUND(INDEX(FCSTSDV!$D$2:$N$674,MATCH(STOCK!$D79,FCSTSDV!$C$2:$C$674,0),MATCH(STOCK!S$3,FCSTSDV!$D$1:$N$1,0))/STOCK!$F79,1),0)</f>
        <v>0</v>
      </c>
      <c r="T79" s="92">
        <f t="array" ref="T79">+IFERROR(ROUND(INDEX(FCSTSDV!$D$2:$N$674,MATCH(STOCK!$D79,FCSTSDV!$C$2:$C$674,0),MATCH(STOCK!T$3,FCSTSDV!$D$1:$N$1,0))/STOCK!$F79,1),0)</f>
        <v>0</v>
      </c>
      <c r="U79" s="92">
        <f t="array" ref="U79">+IFERROR(ROUND(INDEX(FCSTSDV!$D$2:$N$674,MATCH(STOCK!$D79,FCSTSDV!$C$2:$C$674,0),MATCH(STOCK!U$3,FCSTSDV!$D$1:$N$1,0))/STOCK!$F79,1),0)</f>
        <v>0</v>
      </c>
      <c r="V79" s="92">
        <f t="array" ref="V79">+IFERROR(ROUND(INDEX(FCSTSDV!$D$2:$N$674,MATCH(STOCK!$D79,FCSTSDV!$C$2:$C$674,0),MATCH(STOCK!V$3,FCSTSDV!$D$1:$N$1,0))/STOCK!$F79,1),0)</f>
        <v>0</v>
      </c>
      <c r="W79" s="92">
        <f t="array" ref="W79">+IFERROR(ROUND(INDEX(FCSTSDV!$D$2:$N$674,MATCH(STOCK!$D79,FCSTSDV!$C$2:$C$674,0),MATCH(STOCK!W$3,FCSTSDV!$D$1:$N$1,0))/STOCK!$F79,1),0)</f>
        <v>0</v>
      </c>
      <c r="X79" s="92">
        <f t="array" ref="X79">+IFERROR(ROUND(INDEX(FCSTSDV!$D$2:$N$674,MATCH(STOCK!$D79,FCSTSDV!$C$2:$C$674,0),MATCH(STOCK!X$3,FCSTSDV!$D$1:$N$1,0))/STOCK!$F79,1),0)</f>
        <v>0</v>
      </c>
      <c r="Y79" s="92">
        <f t="array" ref="Y79">+IFERROR(ROUND(INDEX(FCSTSDV!$D$2:$N$674,MATCH(STOCK!$D79,FCSTSDV!$C$2:$C$674,0),MATCH(STOCK!Y$3,FCSTSDV!$D$1:$N$1,0))/STOCK!$F79,1),0)</f>
        <v>0</v>
      </c>
      <c r="Z79" s="92">
        <f t="array" ref="Z79">+IFERROR(ROUND(INDEX(FCSTSDV!$D$2:$N$674,MATCH(STOCK!$D79,FCSTSDV!$C$2:$C$674,0),MATCH(STOCK!Z$3,FCSTSDV!$D$1:$N$1,0))/STOCK!$F79,1),0)</f>
        <v>0</v>
      </c>
      <c r="AA79" s="92">
        <f t="array" ref="AA79">+IFERROR(ROUND(INDEX(FCSTSDV!$D$2:$N$674,MATCH(STOCK!$D79,FCSTSDV!$C$2:$C$674,0),MATCH(STOCK!AA$3,FCSTSDV!$D$1:$N$1,0))/STOCK!$F79,1),0)</f>
        <v>0</v>
      </c>
      <c r="AB79" s="92">
        <f t="array" ref="AB79">+IFERROR(ROUND(INDEX(FCSTSDV!$D$2:$N$674,MATCH(STOCK!$D79,FCSTSDV!$C$2:$C$674,0),MATCH(STOCK!AB$3,FCSTSDV!$D$1:$N$1,0))/STOCK!$F79,1),0)</f>
        <v>0</v>
      </c>
      <c r="AC79" s="92">
        <f t="array" ref="AC79">+IFERROR(ROUND(INDEX(FCSTSDV!$D$2:$N$674,MATCH(STOCK!$D79,FCSTSDV!$C$2:$C$674,0),MATCH(STOCK!AC$3,FCSTSDV!$D$1:$N$1,0))/STOCK!$F79,1),0)</f>
        <v>0</v>
      </c>
    </row>
    <row r="80" spans="1:29" ht="20.100000000000001" customHeight="1">
      <c r="A80" s="813"/>
      <c r="B80" s="795"/>
      <c r="C80" s="67" t="s">
        <v>96</v>
      </c>
      <c r="D80" s="69" t="s">
        <v>97</v>
      </c>
      <c r="E80" s="204" t="str">
        <f t="shared" si="9"/>
        <v>45*50*0.08</v>
      </c>
      <c r="F80" s="49">
        <v>11000</v>
      </c>
      <c r="G80" s="48"/>
      <c r="H80" s="48"/>
      <c r="I80" s="785"/>
      <c r="J80" s="79">
        <f>+IF(SUM(K80:L80)&lt;&gt;$N$3,ROUND(IFERROR(VLOOKUP(D80,FCSTSDV!$C$2:$C$285,2,0),0)/STOCK!F80+0,0),0)</f>
        <v>0</v>
      </c>
      <c r="K80" s="92">
        <f t="array" ref="K80">+IFERROR(ROUND(INDEX(FCSTSDV!$D$2:$N$674,MATCH(STOCK!$D80,FCSTSDV!$C$2:$C$674,0),MATCH(STOCK!K$3,FCSTSDV!$D$1:$N$1,0))/STOCK!$F80,1),0)</f>
        <v>0</v>
      </c>
      <c r="L80" s="92">
        <f t="array" ref="L80">+IFERROR(ROUND(INDEX(FCSTSDV!$D$2:$N$674,MATCH(STOCK!$D80,FCSTSDV!$C$2:$C$674,0),MATCH(STOCK!L$3,FCSTSDV!$D$1:$N$1,0))/STOCK!$F80,1),0)</f>
        <v>0</v>
      </c>
      <c r="M80" s="92">
        <f t="array" ref="M80">+IFERROR(ROUND(INDEX(FCSTSDV!$D$2:$N$674,MATCH(STOCK!$D80,FCSTSDV!$C$2:$C$674,0),MATCH(STOCK!M$3,FCSTSDV!$D$1:$N$1,0))/STOCK!$F80,1),0)</f>
        <v>0</v>
      </c>
      <c r="N80" s="92">
        <f t="array" ref="N80">+IFERROR(ROUND(INDEX(FCSTSDV!$D$2:$N$674,MATCH(STOCK!$D80,FCSTSDV!$C$2:$C$674,0),MATCH(STOCK!N$3,FCSTSDV!$D$1:$N$1,0))/STOCK!$F80,1),0)</f>
        <v>0</v>
      </c>
      <c r="O80" s="92">
        <f t="array" ref="O80">+IFERROR(ROUND(INDEX(FCSTSDV!$D$2:$N$674,MATCH(STOCK!$D80,FCSTSDV!$C$2:$C$674,0),MATCH(STOCK!O$3,FCSTSDV!$D$1:$N$1,0))/STOCK!$F80,1),0)</f>
        <v>0</v>
      </c>
      <c r="P80" s="92">
        <f t="array" ref="P80">+IFERROR(ROUND(INDEX(FCSTSDV!$D$2:$N$674,MATCH(STOCK!$D80,FCSTSDV!$C$2:$C$674,0),MATCH(STOCK!P$3,FCSTSDV!$D$1:$N$1,0))/STOCK!$F80,1),0)</f>
        <v>0</v>
      </c>
      <c r="Q80" s="92">
        <f t="array" ref="Q80">+IFERROR(ROUND(INDEX(FCSTSDV!$D$2:$N$674,MATCH(STOCK!$D80,FCSTSDV!$C$2:$C$674,0),MATCH(STOCK!Q$3,FCSTSDV!$D$1:$N$1,0))/STOCK!$F80,1),0)</f>
        <v>0</v>
      </c>
      <c r="R80" s="92">
        <f t="array" ref="R80">+IFERROR(ROUND(INDEX(FCSTSDV!$D$2:$N$674,MATCH(STOCK!$D80,FCSTSDV!$C$2:$C$674,0),MATCH(STOCK!R$3,FCSTSDV!$D$1:$N$1,0))/STOCK!$F80,1),0)</f>
        <v>0</v>
      </c>
      <c r="S80" s="92">
        <f t="array" ref="S80">+IFERROR(ROUND(INDEX(FCSTSDV!$D$2:$N$674,MATCH(STOCK!$D80,FCSTSDV!$C$2:$C$674,0),MATCH(STOCK!S$3,FCSTSDV!$D$1:$N$1,0))/STOCK!$F80,1),0)</f>
        <v>0</v>
      </c>
      <c r="T80" s="92">
        <f t="array" ref="T80">+IFERROR(ROUND(INDEX(FCSTSDV!$D$2:$N$674,MATCH(STOCK!$D80,FCSTSDV!$C$2:$C$674,0),MATCH(STOCK!T$3,FCSTSDV!$D$1:$N$1,0))/STOCK!$F80,1),0)</f>
        <v>0</v>
      </c>
      <c r="U80" s="92">
        <f t="array" ref="U80">+IFERROR(ROUND(INDEX(FCSTSDV!$D$2:$N$674,MATCH(STOCK!$D80,FCSTSDV!$C$2:$C$674,0),MATCH(STOCK!U$3,FCSTSDV!$D$1:$N$1,0))/STOCK!$F80,1),0)</f>
        <v>0</v>
      </c>
      <c r="V80" s="92">
        <f t="array" ref="V80">+IFERROR(ROUND(INDEX(FCSTSDV!$D$2:$N$674,MATCH(STOCK!$D80,FCSTSDV!$C$2:$C$674,0),MATCH(STOCK!V$3,FCSTSDV!$D$1:$N$1,0))/STOCK!$F80,1),0)</f>
        <v>0</v>
      </c>
      <c r="W80" s="92">
        <f t="array" ref="W80">+IFERROR(ROUND(INDEX(FCSTSDV!$D$2:$N$674,MATCH(STOCK!$D80,FCSTSDV!$C$2:$C$674,0),MATCH(STOCK!W$3,FCSTSDV!$D$1:$N$1,0))/STOCK!$F80,1),0)</f>
        <v>0</v>
      </c>
      <c r="X80" s="92">
        <f t="array" ref="X80">+IFERROR(ROUND(INDEX(FCSTSDV!$D$2:$N$674,MATCH(STOCK!$D80,FCSTSDV!$C$2:$C$674,0),MATCH(STOCK!X$3,FCSTSDV!$D$1:$N$1,0))/STOCK!$F80,1),0)</f>
        <v>0</v>
      </c>
      <c r="Y80" s="92">
        <f t="array" ref="Y80">+IFERROR(ROUND(INDEX(FCSTSDV!$D$2:$N$674,MATCH(STOCK!$D80,FCSTSDV!$C$2:$C$674,0),MATCH(STOCK!Y$3,FCSTSDV!$D$1:$N$1,0))/STOCK!$F80,1),0)</f>
        <v>1</v>
      </c>
      <c r="Z80" s="92">
        <f t="array" ref="Z80">+IFERROR(ROUND(INDEX(FCSTSDV!$D$2:$N$674,MATCH(STOCK!$D80,FCSTSDV!$C$2:$C$674,0),MATCH(STOCK!Z$3,FCSTSDV!$D$1:$N$1,0))/STOCK!$F80,1),0)</f>
        <v>0</v>
      </c>
      <c r="AA80" s="92">
        <f t="array" ref="AA80">+IFERROR(ROUND(INDEX(FCSTSDV!$D$2:$N$674,MATCH(STOCK!$D80,FCSTSDV!$C$2:$C$674,0),MATCH(STOCK!AA$3,FCSTSDV!$D$1:$N$1,0))/STOCK!$F80,1),0)</f>
        <v>0</v>
      </c>
      <c r="AB80" s="92">
        <f t="array" ref="AB80">+IFERROR(ROUND(INDEX(FCSTSDV!$D$2:$N$674,MATCH(STOCK!$D80,FCSTSDV!$C$2:$C$674,0),MATCH(STOCK!AB$3,FCSTSDV!$D$1:$N$1,0))/STOCK!$F80,1),0)</f>
        <v>0</v>
      </c>
      <c r="AC80" s="92">
        <f t="array" ref="AC80">+IFERROR(ROUND(INDEX(FCSTSDV!$D$2:$N$674,MATCH(STOCK!$D80,FCSTSDV!$C$2:$C$674,0),MATCH(STOCK!AC$3,FCSTSDV!$D$1:$N$1,0))/STOCK!$F80,1),0)</f>
        <v>0</v>
      </c>
    </row>
    <row r="81" spans="1:29" ht="20.100000000000001" customHeight="1">
      <c r="A81" s="813"/>
      <c r="B81" s="795"/>
      <c r="C81" s="67" t="s">
        <v>98</v>
      </c>
      <c r="D81" s="69" t="s">
        <v>99</v>
      </c>
      <c r="E81" s="204" t="str">
        <f t="shared" si="9"/>
        <v>45*50*0.08</v>
      </c>
      <c r="F81" s="49">
        <v>3000</v>
      </c>
      <c r="G81" s="48"/>
      <c r="H81" s="48"/>
      <c r="I81" s="785"/>
      <c r="J81" s="79">
        <f>+IF(SUM(K81:L81)&lt;&gt;$N$3,ROUND(IFERROR(VLOOKUP(D81,FCSTSDV!$C$2:$C$285,2,0),0)/STOCK!F81+0,0),0)</f>
        <v>0</v>
      </c>
      <c r="K81" s="92">
        <f t="array" ref="K81">+IFERROR(ROUND(INDEX(FCSTSDV!$D$2:$N$674,MATCH(STOCK!$D81,FCSTSDV!$C$2:$C$674,0),MATCH(STOCK!K$3,FCSTSDV!$D$1:$N$1,0))/STOCK!$F81,1),0)</f>
        <v>0</v>
      </c>
      <c r="L81" s="92">
        <f t="array" ref="L81">+IFERROR(ROUND(INDEX(FCSTSDV!$D$2:$N$674,MATCH(STOCK!$D81,FCSTSDV!$C$2:$C$674,0),MATCH(STOCK!L$3,FCSTSDV!$D$1:$N$1,0))/STOCK!$F81,1),0)</f>
        <v>0</v>
      </c>
      <c r="M81" s="92">
        <f t="array" ref="M81">+IFERROR(ROUND(INDEX(FCSTSDV!$D$2:$N$674,MATCH(STOCK!$D81,FCSTSDV!$C$2:$C$674,0),MATCH(STOCK!M$3,FCSTSDV!$D$1:$N$1,0))/STOCK!$F81,1),0)</f>
        <v>0</v>
      </c>
      <c r="N81" s="92">
        <f t="array" ref="N81">+IFERROR(ROUND(INDEX(FCSTSDV!$D$2:$N$674,MATCH(STOCK!$D81,FCSTSDV!$C$2:$C$674,0),MATCH(STOCK!N$3,FCSTSDV!$D$1:$N$1,0))/STOCK!$F81,1),0)</f>
        <v>0</v>
      </c>
      <c r="O81" s="92">
        <f t="array" ref="O81">+IFERROR(ROUND(INDEX(FCSTSDV!$D$2:$N$674,MATCH(STOCK!$D81,FCSTSDV!$C$2:$C$674,0),MATCH(STOCK!O$3,FCSTSDV!$D$1:$N$1,0))/STOCK!$F81,1),0)</f>
        <v>0</v>
      </c>
      <c r="P81" s="92">
        <f t="array" ref="P81">+IFERROR(ROUND(INDEX(FCSTSDV!$D$2:$N$674,MATCH(STOCK!$D81,FCSTSDV!$C$2:$C$674,0),MATCH(STOCK!P$3,FCSTSDV!$D$1:$N$1,0))/STOCK!$F81,1),0)</f>
        <v>0</v>
      </c>
      <c r="Q81" s="92">
        <f t="array" ref="Q81">+IFERROR(ROUND(INDEX(FCSTSDV!$D$2:$N$674,MATCH(STOCK!$D81,FCSTSDV!$C$2:$C$674,0),MATCH(STOCK!Q$3,FCSTSDV!$D$1:$N$1,0))/STOCK!$F81,1),0)</f>
        <v>0</v>
      </c>
      <c r="R81" s="92">
        <f t="array" ref="R81">+IFERROR(ROUND(INDEX(FCSTSDV!$D$2:$N$674,MATCH(STOCK!$D81,FCSTSDV!$C$2:$C$674,0),MATCH(STOCK!R$3,FCSTSDV!$D$1:$N$1,0))/STOCK!$F81,1),0)</f>
        <v>0</v>
      </c>
      <c r="S81" s="92">
        <f t="array" ref="S81">+IFERROR(ROUND(INDEX(FCSTSDV!$D$2:$N$674,MATCH(STOCK!$D81,FCSTSDV!$C$2:$C$674,0),MATCH(STOCK!S$3,FCSTSDV!$D$1:$N$1,0))/STOCK!$F81,1),0)</f>
        <v>0</v>
      </c>
      <c r="T81" s="92">
        <f t="array" ref="T81">+IFERROR(ROUND(INDEX(FCSTSDV!$D$2:$N$674,MATCH(STOCK!$D81,FCSTSDV!$C$2:$C$674,0),MATCH(STOCK!T$3,FCSTSDV!$D$1:$N$1,0))/STOCK!$F81,1),0)</f>
        <v>0</v>
      </c>
      <c r="U81" s="92">
        <f t="array" ref="U81">+IFERROR(ROUND(INDEX(FCSTSDV!$D$2:$N$674,MATCH(STOCK!$D81,FCSTSDV!$C$2:$C$674,0),MATCH(STOCK!U$3,FCSTSDV!$D$1:$N$1,0))/STOCK!$F81,1),0)</f>
        <v>0</v>
      </c>
      <c r="V81" s="92">
        <f t="array" ref="V81">+IFERROR(ROUND(INDEX(FCSTSDV!$D$2:$N$674,MATCH(STOCK!$D81,FCSTSDV!$C$2:$C$674,0),MATCH(STOCK!V$3,FCSTSDV!$D$1:$N$1,0))/STOCK!$F81,1),0)</f>
        <v>0</v>
      </c>
      <c r="W81" s="92">
        <f t="array" ref="W81">+IFERROR(ROUND(INDEX(FCSTSDV!$D$2:$N$674,MATCH(STOCK!$D81,FCSTSDV!$C$2:$C$674,0),MATCH(STOCK!W$3,FCSTSDV!$D$1:$N$1,0))/STOCK!$F81,1),0)</f>
        <v>0</v>
      </c>
      <c r="X81" s="92">
        <f t="array" ref="X81">+IFERROR(ROUND(INDEX(FCSTSDV!$D$2:$N$674,MATCH(STOCK!$D81,FCSTSDV!$C$2:$C$674,0),MATCH(STOCK!X$3,FCSTSDV!$D$1:$N$1,0))/STOCK!$F81,1),0)</f>
        <v>0</v>
      </c>
      <c r="Y81" s="92">
        <f t="array" ref="Y81">+IFERROR(ROUND(INDEX(FCSTSDV!$D$2:$N$674,MATCH(STOCK!$D81,FCSTSDV!$C$2:$C$674,0),MATCH(STOCK!Y$3,FCSTSDV!$D$1:$N$1,0))/STOCK!$F81,1),0)</f>
        <v>0</v>
      </c>
      <c r="Z81" s="92">
        <f t="array" ref="Z81">+IFERROR(ROUND(INDEX(FCSTSDV!$D$2:$N$674,MATCH(STOCK!$D81,FCSTSDV!$C$2:$C$674,0),MATCH(STOCK!Z$3,FCSTSDV!$D$1:$N$1,0))/STOCK!$F81,1),0)</f>
        <v>0</v>
      </c>
      <c r="AA81" s="92">
        <f t="array" ref="AA81">+IFERROR(ROUND(INDEX(FCSTSDV!$D$2:$N$674,MATCH(STOCK!$D81,FCSTSDV!$C$2:$C$674,0),MATCH(STOCK!AA$3,FCSTSDV!$D$1:$N$1,0))/STOCK!$F81,1),0)</f>
        <v>0</v>
      </c>
      <c r="AB81" s="92">
        <f t="array" ref="AB81">+IFERROR(ROUND(INDEX(FCSTSDV!$D$2:$N$674,MATCH(STOCK!$D81,FCSTSDV!$C$2:$C$674,0),MATCH(STOCK!AB$3,FCSTSDV!$D$1:$N$1,0))/STOCK!$F81,1),0)</f>
        <v>0</v>
      </c>
      <c r="AC81" s="92">
        <f t="array" ref="AC81">+IFERROR(ROUND(INDEX(FCSTSDV!$D$2:$N$674,MATCH(STOCK!$D81,FCSTSDV!$C$2:$C$674,0),MATCH(STOCK!AC$3,FCSTSDV!$D$1:$N$1,0))/STOCK!$F81,1),0)</f>
        <v>0</v>
      </c>
    </row>
    <row r="82" spans="1:29" ht="20.100000000000001" customHeight="1">
      <c r="A82" s="813"/>
      <c r="B82" s="795"/>
      <c r="C82" s="67"/>
      <c r="D82" s="699" t="s">
        <v>100</v>
      </c>
      <c r="E82" s="204"/>
      <c r="F82" s="49">
        <v>1000</v>
      </c>
      <c r="G82" s="48"/>
      <c r="H82" s="48"/>
      <c r="I82" s="785"/>
      <c r="J82" s="79">
        <f>+IF(SUM(K82:L82)&lt;&gt;$N$3,ROUND(IFERROR(VLOOKUP(D82,FCSTSDV!$C$2:$C$285,2,0),0)/STOCK!F82+0,0),0)</f>
        <v>0</v>
      </c>
      <c r="K82" s="92">
        <f t="array" ref="K82">+IFERROR(ROUND(INDEX(FCSTSDV!$D$2:$N$674,MATCH(STOCK!$D82,FCSTSDV!$C$2:$C$674,0),MATCH(STOCK!K$3,FCSTSDV!$D$1:$N$1,0))/STOCK!$F82,1),0)</f>
        <v>0</v>
      </c>
      <c r="L82" s="92">
        <f t="array" ref="L82">+IFERROR(ROUND(INDEX(FCSTSDV!$D$2:$N$674,MATCH(STOCK!$D82,FCSTSDV!$C$2:$C$674,0),MATCH(STOCK!L$3,FCSTSDV!$D$1:$N$1,0))/STOCK!$F82,1),0)</f>
        <v>0</v>
      </c>
      <c r="M82" s="92">
        <f t="array" ref="M82">+IFERROR(ROUND(INDEX(FCSTSDV!$D$2:$N$674,MATCH(STOCK!$D82,FCSTSDV!$C$2:$C$674,0),MATCH(STOCK!M$3,FCSTSDV!$D$1:$N$1,0))/STOCK!$F82,1),0)</f>
        <v>0</v>
      </c>
      <c r="N82" s="92">
        <f t="array" ref="N82">+IFERROR(ROUND(INDEX(FCSTSDV!$D$2:$N$674,MATCH(STOCK!$D82,FCSTSDV!$C$2:$C$674,0),MATCH(STOCK!N$3,FCSTSDV!$D$1:$N$1,0))/STOCK!$F82,1),0)</f>
        <v>0</v>
      </c>
      <c r="O82" s="92">
        <f t="array" ref="O82">+IFERROR(ROUND(INDEX(FCSTSDV!$D$2:$N$674,MATCH(STOCK!$D82,FCSTSDV!$C$2:$C$674,0),MATCH(STOCK!O$3,FCSTSDV!$D$1:$N$1,0))/STOCK!$F82,1),0)</f>
        <v>0</v>
      </c>
      <c r="P82" s="92">
        <f t="array" ref="P82">+IFERROR(ROUND(INDEX(FCSTSDV!$D$2:$N$674,MATCH(STOCK!$D82,FCSTSDV!$C$2:$C$674,0),MATCH(STOCK!P$3,FCSTSDV!$D$1:$N$1,0))/STOCK!$F82,1),0)</f>
        <v>0</v>
      </c>
      <c r="Q82" s="92">
        <f t="array" ref="Q82">+IFERROR(ROUND(INDEX(FCSTSDV!$D$2:$N$674,MATCH(STOCK!$D82,FCSTSDV!$C$2:$C$674,0),MATCH(STOCK!Q$3,FCSTSDV!$D$1:$N$1,0))/STOCK!$F82,1),0)</f>
        <v>0</v>
      </c>
      <c r="R82" s="92">
        <f t="array" ref="R82">+IFERROR(ROUND(INDEX(FCSTSDV!$D$2:$N$674,MATCH(STOCK!$D82,FCSTSDV!$C$2:$C$674,0),MATCH(STOCK!R$3,FCSTSDV!$D$1:$N$1,0))/STOCK!$F82,1),0)</f>
        <v>0</v>
      </c>
      <c r="S82" s="92">
        <f t="array" ref="S82">+IFERROR(ROUND(INDEX(FCSTSDV!$D$2:$N$674,MATCH(STOCK!$D82,FCSTSDV!$C$2:$C$674,0),MATCH(STOCK!S$3,FCSTSDV!$D$1:$N$1,0))/STOCK!$F82,1),0)</f>
        <v>0</v>
      </c>
      <c r="T82" s="92">
        <f t="array" ref="T82">+IFERROR(ROUND(INDEX(FCSTSDV!$D$2:$N$674,MATCH(STOCK!$D82,FCSTSDV!$C$2:$C$674,0),MATCH(STOCK!T$3,FCSTSDV!$D$1:$N$1,0))/STOCK!$F82,1),0)</f>
        <v>0</v>
      </c>
      <c r="U82" s="92">
        <f t="array" ref="U82">+IFERROR(ROUND(INDEX(FCSTSDV!$D$2:$N$674,MATCH(STOCK!$D82,FCSTSDV!$C$2:$C$674,0),MATCH(STOCK!U$3,FCSTSDV!$D$1:$N$1,0))/STOCK!$F82,1),0)</f>
        <v>0</v>
      </c>
      <c r="V82" s="92">
        <f t="array" ref="V82">+IFERROR(ROUND(INDEX(FCSTSDV!$D$2:$N$674,MATCH(STOCK!$D82,FCSTSDV!$C$2:$C$674,0),MATCH(STOCK!V$3,FCSTSDV!$D$1:$N$1,0))/STOCK!$F82,1),0)</f>
        <v>0</v>
      </c>
      <c r="W82" s="92">
        <f t="array" ref="W82">+IFERROR(ROUND(INDEX(FCSTSDV!$D$2:$N$674,MATCH(STOCK!$D82,FCSTSDV!$C$2:$C$674,0),MATCH(STOCK!W$3,FCSTSDV!$D$1:$N$1,0))/STOCK!$F82,1),0)</f>
        <v>0</v>
      </c>
      <c r="X82" s="92">
        <f t="array" ref="X82">+IFERROR(ROUND(INDEX(FCSTSDV!$D$2:$N$674,MATCH(STOCK!$D82,FCSTSDV!$C$2:$C$674,0),MATCH(STOCK!X$3,FCSTSDV!$D$1:$N$1,0))/STOCK!$F82,1),0)</f>
        <v>0</v>
      </c>
      <c r="Y82" s="92">
        <f t="array" ref="Y82">+IFERROR(ROUND(INDEX(FCSTSDV!$D$2:$N$674,MATCH(STOCK!$D82,FCSTSDV!$C$2:$C$674,0),MATCH(STOCK!Y$3,FCSTSDV!$D$1:$N$1,0))/STOCK!$F82,1),0)</f>
        <v>0</v>
      </c>
      <c r="Z82" s="92">
        <f t="array" ref="Z82">+IFERROR(ROUND(INDEX(FCSTSDV!$D$2:$N$674,MATCH(STOCK!$D82,FCSTSDV!$C$2:$C$674,0),MATCH(STOCK!Z$3,FCSTSDV!$D$1:$N$1,0))/STOCK!$F82,1),0)</f>
        <v>0</v>
      </c>
      <c r="AA82" s="92">
        <f t="array" ref="AA82">+IFERROR(ROUND(INDEX(FCSTSDV!$D$2:$N$674,MATCH(STOCK!$D82,FCSTSDV!$C$2:$C$674,0),MATCH(STOCK!AA$3,FCSTSDV!$D$1:$N$1,0))/STOCK!$F82,1),0)</f>
        <v>0</v>
      </c>
      <c r="AB82" s="92">
        <f t="array" ref="AB82">+IFERROR(ROUND(INDEX(FCSTSDV!$D$2:$N$674,MATCH(STOCK!$D82,FCSTSDV!$C$2:$C$674,0),MATCH(STOCK!AB$3,FCSTSDV!$D$1:$N$1,0))/STOCK!$F82,1),0)</f>
        <v>0</v>
      </c>
      <c r="AC82" s="92">
        <f t="array" ref="AC82">+IFERROR(ROUND(INDEX(FCSTSDV!$D$2:$N$674,MATCH(STOCK!$D82,FCSTSDV!$C$2:$C$674,0),MATCH(STOCK!AC$3,FCSTSDV!$D$1:$N$1,0))/STOCK!$F82,1),0)</f>
        <v>0</v>
      </c>
    </row>
    <row r="83" spans="1:29" ht="20.100000000000001" customHeight="1">
      <c r="A83" s="813"/>
      <c r="B83" s="795"/>
      <c r="C83" s="67"/>
      <c r="D83" s="699" t="s">
        <v>101</v>
      </c>
      <c r="E83" s="204"/>
      <c r="F83" s="49">
        <v>1000</v>
      </c>
      <c r="G83" s="48"/>
      <c r="H83" s="48"/>
      <c r="I83" s="785"/>
      <c r="J83" s="79">
        <f>+IF(SUM(K83:L83)&lt;&gt;$N$3,ROUND(IFERROR(VLOOKUP(D83,FCSTSDV!$C$2:$C$285,2,0),0)/STOCK!F83+0,0),0)</f>
        <v>0</v>
      </c>
      <c r="K83" s="92">
        <f t="array" ref="K83">+IFERROR(ROUND(INDEX(FCSTSDV!$D$2:$N$674,MATCH(STOCK!$D83,FCSTSDV!$C$2:$C$674,0),MATCH(STOCK!K$3,FCSTSDV!$D$1:$N$1,0))/STOCK!$F83,1),0)</f>
        <v>0</v>
      </c>
      <c r="L83" s="92">
        <f t="array" ref="L83">+IFERROR(ROUND(INDEX(FCSTSDV!$D$2:$N$674,MATCH(STOCK!$D83,FCSTSDV!$C$2:$C$674,0),MATCH(STOCK!L$3,FCSTSDV!$D$1:$N$1,0))/STOCK!$F83,1),0)</f>
        <v>0</v>
      </c>
      <c r="M83" s="92">
        <f t="array" ref="M83">+IFERROR(ROUND(INDEX(FCSTSDV!$D$2:$N$674,MATCH(STOCK!$D83,FCSTSDV!$C$2:$C$674,0),MATCH(STOCK!M$3,FCSTSDV!$D$1:$N$1,0))/STOCK!$F83,1),0)</f>
        <v>0</v>
      </c>
      <c r="N83" s="92">
        <f t="array" ref="N83">+IFERROR(ROUND(INDEX(FCSTSDV!$D$2:$N$674,MATCH(STOCK!$D83,FCSTSDV!$C$2:$C$674,0),MATCH(STOCK!N$3,FCSTSDV!$D$1:$N$1,0))/STOCK!$F83,1),0)</f>
        <v>0</v>
      </c>
      <c r="O83" s="92">
        <f t="array" ref="O83">+IFERROR(ROUND(INDEX(FCSTSDV!$D$2:$N$674,MATCH(STOCK!$D83,FCSTSDV!$C$2:$C$674,0),MATCH(STOCK!O$3,FCSTSDV!$D$1:$N$1,0))/STOCK!$F83,1),0)</f>
        <v>0</v>
      </c>
      <c r="P83" s="92">
        <f t="array" ref="P83">+IFERROR(ROUND(INDEX(FCSTSDV!$D$2:$N$674,MATCH(STOCK!$D83,FCSTSDV!$C$2:$C$674,0),MATCH(STOCK!P$3,FCSTSDV!$D$1:$N$1,0))/STOCK!$F83,1),0)</f>
        <v>0</v>
      </c>
      <c r="Q83" s="92">
        <f t="array" ref="Q83">+IFERROR(ROUND(INDEX(FCSTSDV!$D$2:$N$674,MATCH(STOCK!$D83,FCSTSDV!$C$2:$C$674,0),MATCH(STOCK!Q$3,FCSTSDV!$D$1:$N$1,0))/STOCK!$F83,1),0)</f>
        <v>0</v>
      </c>
      <c r="R83" s="92">
        <f t="array" ref="R83">+IFERROR(ROUND(INDEX(FCSTSDV!$D$2:$N$674,MATCH(STOCK!$D83,FCSTSDV!$C$2:$C$674,0),MATCH(STOCK!R$3,FCSTSDV!$D$1:$N$1,0))/STOCK!$F83,1),0)</f>
        <v>0</v>
      </c>
      <c r="S83" s="92">
        <f t="array" ref="S83">+IFERROR(ROUND(INDEX(FCSTSDV!$D$2:$N$674,MATCH(STOCK!$D83,FCSTSDV!$C$2:$C$674,0),MATCH(STOCK!S$3,FCSTSDV!$D$1:$N$1,0))/STOCK!$F83,1),0)</f>
        <v>0</v>
      </c>
      <c r="T83" s="92">
        <f t="array" ref="T83">+IFERROR(ROUND(INDEX(FCSTSDV!$D$2:$N$674,MATCH(STOCK!$D83,FCSTSDV!$C$2:$C$674,0),MATCH(STOCK!T$3,FCSTSDV!$D$1:$N$1,0))/STOCK!$F83,1),0)</f>
        <v>0</v>
      </c>
      <c r="U83" s="92">
        <f t="array" ref="U83">+IFERROR(ROUND(INDEX(FCSTSDV!$D$2:$N$674,MATCH(STOCK!$D83,FCSTSDV!$C$2:$C$674,0),MATCH(STOCK!U$3,FCSTSDV!$D$1:$N$1,0))/STOCK!$F83,1),0)</f>
        <v>0</v>
      </c>
      <c r="V83" s="92">
        <f t="array" ref="V83">+IFERROR(ROUND(INDEX(FCSTSDV!$D$2:$N$674,MATCH(STOCK!$D83,FCSTSDV!$C$2:$C$674,0),MATCH(STOCK!V$3,FCSTSDV!$D$1:$N$1,0))/STOCK!$F83,1),0)</f>
        <v>0</v>
      </c>
      <c r="W83" s="92">
        <f t="array" ref="W83">+IFERROR(ROUND(INDEX(FCSTSDV!$D$2:$N$674,MATCH(STOCK!$D83,FCSTSDV!$C$2:$C$674,0),MATCH(STOCK!W$3,FCSTSDV!$D$1:$N$1,0))/STOCK!$F83,1),0)</f>
        <v>0</v>
      </c>
      <c r="X83" s="92">
        <f t="array" ref="X83">+IFERROR(ROUND(INDEX(FCSTSDV!$D$2:$N$674,MATCH(STOCK!$D83,FCSTSDV!$C$2:$C$674,0),MATCH(STOCK!X$3,FCSTSDV!$D$1:$N$1,0))/STOCK!$F83,1),0)</f>
        <v>0</v>
      </c>
      <c r="Y83" s="92">
        <f t="array" ref="Y83">+IFERROR(ROUND(INDEX(FCSTSDV!$D$2:$N$674,MATCH(STOCK!$D83,FCSTSDV!$C$2:$C$674,0),MATCH(STOCK!Y$3,FCSTSDV!$D$1:$N$1,0))/STOCK!$F83,1),0)</f>
        <v>0</v>
      </c>
      <c r="Z83" s="92">
        <f t="array" ref="Z83">+IFERROR(ROUND(INDEX(FCSTSDV!$D$2:$N$674,MATCH(STOCK!$D83,FCSTSDV!$C$2:$C$674,0),MATCH(STOCK!Z$3,FCSTSDV!$D$1:$N$1,0))/STOCK!$F83,1),0)</f>
        <v>0</v>
      </c>
      <c r="AA83" s="92">
        <f t="array" ref="AA83">+IFERROR(ROUND(INDEX(FCSTSDV!$D$2:$N$674,MATCH(STOCK!$D83,FCSTSDV!$C$2:$C$674,0),MATCH(STOCK!AA$3,FCSTSDV!$D$1:$N$1,0))/STOCK!$F83,1),0)</f>
        <v>0</v>
      </c>
      <c r="AB83" s="92">
        <f t="array" ref="AB83">+IFERROR(ROUND(INDEX(FCSTSDV!$D$2:$N$674,MATCH(STOCK!$D83,FCSTSDV!$C$2:$C$674,0),MATCH(STOCK!AB$3,FCSTSDV!$D$1:$N$1,0))/STOCK!$F83,1),0)</f>
        <v>0</v>
      </c>
      <c r="AC83" s="92">
        <f t="array" ref="AC83">+IFERROR(ROUND(INDEX(FCSTSDV!$D$2:$N$674,MATCH(STOCK!$D83,FCSTSDV!$C$2:$C$674,0),MATCH(STOCK!AC$3,FCSTSDV!$D$1:$N$1,0))/STOCK!$F83,1),0)</f>
        <v>0</v>
      </c>
    </row>
    <row r="84" spans="1:29" ht="20.100000000000001" customHeight="1">
      <c r="A84" s="813"/>
      <c r="B84" s="795"/>
      <c r="C84" s="67"/>
      <c r="D84" s="699" t="s">
        <v>102</v>
      </c>
      <c r="E84" s="204"/>
      <c r="F84" s="49">
        <v>1000</v>
      </c>
      <c r="G84" s="48"/>
      <c r="H84" s="48"/>
      <c r="I84" s="785"/>
      <c r="J84" s="79">
        <f>+IF(SUM(K84:L84)&lt;&gt;$N$3,ROUND(IFERROR(VLOOKUP(D84,FCSTSDV!$C$2:$C$285,2,0),0)/STOCK!F84+0,0),0)</f>
        <v>0</v>
      </c>
      <c r="K84" s="92">
        <f t="array" ref="K84">+IFERROR(ROUND(INDEX(FCSTSDV!$D$2:$N$674,MATCH(STOCK!$D84,FCSTSDV!$C$2:$C$674,0),MATCH(STOCK!K$3,FCSTSDV!$D$1:$N$1,0))/STOCK!$F84,1),0)</f>
        <v>0</v>
      </c>
      <c r="L84" s="92">
        <f t="array" ref="L84">+IFERROR(ROUND(INDEX(FCSTSDV!$D$2:$N$674,MATCH(STOCK!$D84,FCSTSDV!$C$2:$C$674,0),MATCH(STOCK!L$3,FCSTSDV!$D$1:$N$1,0))/STOCK!$F84,1),0)</f>
        <v>0</v>
      </c>
      <c r="M84" s="92">
        <f t="array" ref="M84">+IFERROR(ROUND(INDEX(FCSTSDV!$D$2:$N$674,MATCH(STOCK!$D84,FCSTSDV!$C$2:$C$674,0),MATCH(STOCK!M$3,FCSTSDV!$D$1:$N$1,0))/STOCK!$F84,1),0)</f>
        <v>0</v>
      </c>
      <c r="N84" s="92">
        <f t="array" ref="N84">+IFERROR(ROUND(INDEX(FCSTSDV!$D$2:$N$674,MATCH(STOCK!$D84,FCSTSDV!$C$2:$C$674,0),MATCH(STOCK!N$3,FCSTSDV!$D$1:$N$1,0))/STOCK!$F84,1),0)</f>
        <v>0</v>
      </c>
      <c r="O84" s="92">
        <f t="array" ref="O84">+IFERROR(ROUND(INDEX(FCSTSDV!$D$2:$N$674,MATCH(STOCK!$D84,FCSTSDV!$C$2:$C$674,0),MATCH(STOCK!O$3,FCSTSDV!$D$1:$N$1,0))/STOCK!$F84,1),0)</f>
        <v>0</v>
      </c>
      <c r="P84" s="92">
        <f t="array" ref="P84">+IFERROR(ROUND(INDEX(FCSTSDV!$D$2:$N$674,MATCH(STOCK!$D84,FCSTSDV!$C$2:$C$674,0),MATCH(STOCK!P$3,FCSTSDV!$D$1:$N$1,0))/STOCK!$F84,1),0)</f>
        <v>0</v>
      </c>
      <c r="Q84" s="92">
        <f t="array" ref="Q84">+IFERROR(ROUND(INDEX(FCSTSDV!$D$2:$N$674,MATCH(STOCK!$D84,FCSTSDV!$C$2:$C$674,0),MATCH(STOCK!Q$3,FCSTSDV!$D$1:$N$1,0))/STOCK!$F84,1),0)</f>
        <v>0</v>
      </c>
      <c r="R84" s="92">
        <f t="array" ref="R84">+IFERROR(ROUND(INDEX(FCSTSDV!$D$2:$N$674,MATCH(STOCK!$D84,FCSTSDV!$C$2:$C$674,0),MATCH(STOCK!R$3,FCSTSDV!$D$1:$N$1,0))/STOCK!$F84,1),0)</f>
        <v>0</v>
      </c>
      <c r="S84" s="92">
        <f t="array" ref="S84">+IFERROR(ROUND(INDEX(FCSTSDV!$D$2:$N$674,MATCH(STOCK!$D84,FCSTSDV!$C$2:$C$674,0),MATCH(STOCK!S$3,FCSTSDV!$D$1:$N$1,0))/STOCK!$F84,1),0)</f>
        <v>0</v>
      </c>
      <c r="T84" s="92">
        <f t="array" ref="T84">+IFERROR(ROUND(INDEX(FCSTSDV!$D$2:$N$674,MATCH(STOCK!$D84,FCSTSDV!$C$2:$C$674,0),MATCH(STOCK!T$3,FCSTSDV!$D$1:$N$1,0))/STOCK!$F84,1),0)</f>
        <v>0</v>
      </c>
      <c r="U84" s="92">
        <f t="array" ref="U84">+IFERROR(ROUND(INDEX(FCSTSDV!$D$2:$N$674,MATCH(STOCK!$D84,FCSTSDV!$C$2:$C$674,0),MATCH(STOCK!U$3,FCSTSDV!$D$1:$N$1,0))/STOCK!$F84,1),0)</f>
        <v>0</v>
      </c>
      <c r="V84" s="92">
        <f t="array" ref="V84">+IFERROR(ROUND(INDEX(FCSTSDV!$D$2:$N$674,MATCH(STOCK!$D84,FCSTSDV!$C$2:$C$674,0),MATCH(STOCK!V$3,FCSTSDV!$D$1:$N$1,0))/STOCK!$F84,1),0)</f>
        <v>0</v>
      </c>
      <c r="W84" s="92">
        <f t="array" ref="W84">+IFERROR(ROUND(INDEX(FCSTSDV!$D$2:$N$674,MATCH(STOCK!$D84,FCSTSDV!$C$2:$C$674,0),MATCH(STOCK!W$3,FCSTSDV!$D$1:$N$1,0))/STOCK!$F84,1),0)</f>
        <v>0</v>
      </c>
      <c r="X84" s="92">
        <f t="array" ref="X84">+IFERROR(ROUND(INDEX(FCSTSDV!$D$2:$N$674,MATCH(STOCK!$D84,FCSTSDV!$C$2:$C$674,0),MATCH(STOCK!X$3,FCSTSDV!$D$1:$N$1,0))/STOCK!$F84,1),0)</f>
        <v>0</v>
      </c>
      <c r="Y84" s="92">
        <f t="array" ref="Y84">+IFERROR(ROUND(INDEX(FCSTSDV!$D$2:$N$674,MATCH(STOCK!$D84,FCSTSDV!$C$2:$C$674,0),MATCH(STOCK!Y$3,FCSTSDV!$D$1:$N$1,0))/STOCK!$F84,1),0)</f>
        <v>0</v>
      </c>
      <c r="Z84" s="92">
        <f t="array" ref="Z84">+IFERROR(ROUND(INDEX(FCSTSDV!$D$2:$N$674,MATCH(STOCK!$D84,FCSTSDV!$C$2:$C$674,0),MATCH(STOCK!Z$3,FCSTSDV!$D$1:$N$1,0))/STOCK!$F84,1),0)</f>
        <v>0</v>
      </c>
      <c r="AA84" s="92">
        <f t="array" ref="AA84">+IFERROR(ROUND(INDEX(FCSTSDV!$D$2:$N$674,MATCH(STOCK!$D84,FCSTSDV!$C$2:$C$674,0),MATCH(STOCK!AA$3,FCSTSDV!$D$1:$N$1,0))/STOCK!$F84,1),0)</f>
        <v>0</v>
      </c>
      <c r="AB84" s="92">
        <f t="array" ref="AB84">+IFERROR(ROUND(INDEX(FCSTSDV!$D$2:$N$674,MATCH(STOCK!$D84,FCSTSDV!$C$2:$C$674,0),MATCH(STOCK!AB$3,FCSTSDV!$D$1:$N$1,0))/STOCK!$F84,1),0)</f>
        <v>0</v>
      </c>
      <c r="AC84" s="92">
        <f t="array" ref="AC84">+IFERROR(ROUND(INDEX(FCSTSDV!$D$2:$N$674,MATCH(STOCK!$D84,FCSTSDV!$C$2:$C$674,0),MATCH(STOCK!AC$3,FCSTSDV!$D$1:$N$1,0))/STOCK!$F84,1),0)</f>
        <v>0</v>
      </c>
    </row>
    <row r="85" spans="1:29" ht="20.100000000000001" customHeight="1">
      <c r="A85" s="813"/>
      <c r="B85" s="795"/>
      <c r="C85" s="67" t="s">
        <v>103</v>
      </c>
      <c r="D85" s="69" t="s">
        <v>104</v>
      </c>
      <c r="E85" s="204" t="str">
        <f>+E81</f>
        <v>45*50*0.08</v>
      </c>
      <c r="F85" s="49">
        <v>19000</v>
      </c>
      <c r="G85" s="48"/>
      <c r="H85" s="48"/>
      <c r="I85" s="785"/>
      <c r="J85" s="79">
        <f>+IF(SUM(K85:L85)&lt;&gt;$N$3,ROUND(IFERROR(VLOOKUP(D85,FCSTSDV!$C$2:$C$285,2,0),0)/STOCK!F85+0,0),0)</f>
        <v>0</v>
      </c>
      <c r="K85" s="92">
        <f t="array" ref="K85">+IFERROR(ROUND(INDEX(FCSTSDV!$D$2:$N$674,MATCH(STOCK!$D85,FCSTSDV!$C$2:$C$674,0),MATCH(STOCK!K$3,FCSTSDV!$D$1:$N$1,0))/STOCK!$F85,1),0)</f>
        <v>0</v>
      </c>
      <c r="L85" s="92">
        <f t="array" ref="L85">+IFERROR(ROUND(INDEX(FCSTSDV!$D$2:$N$674,MATCH(STOCK!$D85,FCSTSDV!$C$2:$C$674,0),MATCH(STOCK!L$3,FCSTSDV!$D$1:$N$1,0))/STOCK!$F85,1),0)</f>
        <v>0</v>
      </c>
      <c r="M85" s="92">
        <f t="array" ref="M85">+IFERROR(ROUND(INDEX(FCSTSDV!$D$2:$N$674,MATCH(STOCK!$D85,FCSTSDV!$C$2:$C$674,0),MATCH(STOCK!M$3,FCSTSDV!$D$1:$N$1,0))/STOCK!$F85,1),0)</f>
        <v>0</v>
      </c>
      <c r="N85" s="92">
        <f t="array" ref="N85">+IFERROR(ROUND(INDEX(FCSTSDV!$D$2:$N$674,MATCH(STOCK!$D85,FCSTSDV!$C$2:$C$674,0),MATCH(STOCK!N$3,FCSTSDV!$D$1:$N$1,0))/STOCK!$F85,1),0)</f>
        <v>0</v>
      </c>
      <c r="O85" s="92">
        <f t="array" ref="O85">+IFERROR(ROUND(INDEX(FCSTSDV!$D$2:$N$674,MATCH(STOCK!$D85,FCSTSDV!$C$2:$C$674,0),MATCH(STOCK!O$3,FCSTSDV!$D$1:$N$1,0))/STOCK!$F85,1),0)</f>
        <v>0</v>
      </c>
      <c r="P85" s="92">
        <f t="array" ref="P85">+IFERROR(ROUND(INDEX(FCSTSDV!$D$2:$N$674,MATCH(STOCK!$D85,FCSTSDV!$C$2:$C$674,0),MATCH(STOCK!P$3,FCSTSDV!$D$1:$N$1,0))/STOCK!$F85,1),0)</f>
        <v>0</v>
      </c>
      <c r="Q85" s="92">
        <f t="array" ref="Q85">+IFERROR(ROUND(INDEX(FCSTSDV!$D$2:$N$674,MATCH(STOCK!$D85,FCSTSDV!$C$2:$C$674,0),MATCH(STOCK!Q$3,FCSTSDV!$D$1:$N$1,0))/STOCK!$F85,1),0)</f>
        <v>0</v>
      </c>
      <c r="R85" s="92">
        <f t="array" ref="R85">+IFERROR(ROUND(INDEX(FCSTSDV!$D$2:$N$674,MATCH(STOCK!$D85,FCSTSDV!$C$2:$C$674,0),MATCH(STOCK!R$3,FCSTSDV!$D$1:$N$1,0))/STOCK!$F85,1),0)</f>
        <v>0</v>
      </c>
      <c r="S85" s="92">
        <f t="array" ref="S85">+IFERROR(ROUND(INDEX(FCSTSDV!$D$2:$N$674,MATCH(STOCK!$D85,FCSTSDV!$C$2:$C$674,0),MATCH(STOCK!S$3,FCSTSDV!$D$1:$N$1,0))/STOCK!$F85,1),0)</f>
        <v>0</v>
      </c>
      <c r="T85" s="92">
        <f t="array" ref="T85">+IFERROR(ROUND(INDEX(FCSTSDV!$D$2:$N$674,MATCH(STOCK!$D85,FCSTSDV!$C$2:$C$674,0),MATCH(STOCK!T$3,FCSTSDV!$D$1:$N$1,0))/STOCK!$F85,1),0)</f>
        <v>0</v>
      </c>
      <c r="U85" s="92">
        <f t="array" ref="U85">+IFERROR(ROUND(INDEX(FCSTSDV!$D$2:$N$674,MATCH(STOCK!$D85,FCSTSDV!$C$2:$C$674,0),MATCH(STOCK!U$3,FCSTSDV!$D$1:$N$1,0))/STOCK!$F85,1),0)</f>
        <v>0</v>
      </c>
      <c r="V85" s="92">
        <f t="array" ref="V85">+IFERROR(ROUND(INDEX(FCSTSDV!$D$2:$N$674,MATCH(STOCK!$D85,FCSTSDV!$C$2:$C$674,0),MATCH(STOCK!V$3,FCSTSDV!$D$1:$N$1,0))/STOCK!$F85,1),0)</f>
        <v>0</v>
      </c>
      <c r="W85" s="92">
        <f t="array" ref="W85">+IFERROR(ROUND(INDEX(FCSTSDV!$D$2:$N$674,MATCH(STOCK!$D85,FCSTSDV!$C$2:$C$674,0),MATCH(STOCK!W$3,FCSTSDV!$D$1:$N$1,0))/STOCK!$F85,1),0)</f>
        <v>0</v>
      </c>
      <c r="X85" s="92">
        <f t="array" ref="X85">+IFERROR(ROUND(INDEX(FCSTSDV!$D$2:$N$674,MATCH(STOCK!$D85,FCSTSDV!$C$2:$C$674,0),MATCH(STOCK!X$3,FCSTSDV!$D$1:$N$1,0))/STOCK!$F85,1),0)</f>
        <v>0</v>
      </c>
      <c r="Y85" s="92">
        <f t="array" ref="Y85">+IFERROR(ROUND(INDEX(FCSTSDV!$D$2:$N$674,MATCH(STOCK!$D85,FCSTSDV!$C$2:$C$674,0),MATCH(STOCK!Y$3,FCSTSDV!$D$1:$N$1,0))/STOCK!$F85,1),0)</f>
        <v>1</v>
      </c>
      <c r="Z85" s="92">
        <f t="array" ref="Z85">+IFERROR(ROUND(INDEX(FCSTSDV!$D$2:$N$674,MATCH(STOCK!$D85,FCSTSDV!$C$2:$C$674,0),MATCH(STOCK!Z$3,FCSTSDV!$D$1:$N$1,0))/STOCK!$F85,1),0)</f>
        <v>0</v>
      </c>
      <c r="AA85" s="92">
        <f t="array" ref="AA85">+IFERROR(ROUND(INDEX(FCSTSDV!$D$2:$N$674,MATCH(STOCK!$D85,FCSTSDV!$C$2:$C$674,0),MATCH(STOCK!AA$3,FCSTSDV!$D$1:$N$1,0))/STOCK!$F85,1),0)</f>
        <v>0</v>
      </c>
      <c r="AB85" s="92">
        <f t="array" ref="AB85">+IFERROR(ROUND(INDEX(FCSTSDV!$D$2:$N$674,MATCH(STOCK!$D85,FCSTSDV!$C$2:$C$674,0),MATCH(STOCK!AB$3,FCSTSDV!$D$1:$N$1,0))/STOCK!$F85,1),0)</f>
        <v>0</v>
      </c>
      <c r="AC85" s="92">
        <f t="array" ref="AC85">+IFERROR(ROUND(INDEX(FCSTSDV!$D$2:$N$674,MATCH(STOCK!$D85,FCSTSDV!$C$2:$C$674,0),MATCH(STOCK!AC$3,FCSTSDV!$D$1:$N$1,0))/STOCK!$F85,1),0)</f>
        <v>0</v>
      </c>
    </row>
    <row r="86" spans="1:29" ht="20.100000000000001" customHeight="1">
      <c r="A86" s="813"/>
      <c r="B86" s="795"/>
      <c r="C86" s="67"/>
      <c r="D86" s="69" t="s">
        <v>105</v>
      </c>
      <c r="E86" s="204" t="str">
        <f t="shared" si="9"/>
        <v>45*50*0.08</v>
      </c>
      <c r="F86" s="49">
        <v>1000</v>
      </c>
      <c r="G86" s="48"/>
      <c r="H86" s="48"/>
      <c r="I86" s="785"/>
      <c r="J86" s="79">
        <f>+IF(SUM(K86:L86)&lt;&gt;$N$3,ROUND(IFERROR(VLOOKUP(D86,FCSTSDV!$C$2:$C$285,2,0),0)/STOCK!F86+0,0),0)</f>
        <v>0</v>
      </c>
      <c r="K86" s="92">
        <f t="array" ref="K86">+IFERROR(ROUND(INDEX(FCSTSDV!$D$2:$N$674,MATCH(STOCK!$D86,FCSTSDV!$C$2:$C$674,0),MATCH(STOCK!K$3,FCSTSDV!$D$1:$N$1,0))/STOCK!$F86,1),0)</f>
        <v>0</v>
      </c>
      <c r="L86" s="92">
        <f t="array" ref="L86">+IFERROR(ROUND(INDEX(FCSTSDV!$D$2:$N$674,MATCH(STOCK!$D86,FCSTSDV!$C$2:$C$674,0),MATCH(STOCK!L$3,FCSTSDV!$D$1:$N$1,0))/STOCK!$F86,1),0)</f>
        <v>0</v>
      </c>
      <c r="M86" s="92">
        <f t="array" ref="M86">+IFERROR(ROUND(INDEX(FCSTSDV!$D$2:$N$674,MATCH(STOCK!$D86,FCSTSDV!$C$2:$C$674,0),MATCH(STOCK!M$3,FCSTSDV!$D$1:$N$1,0))/STOCK!$F86,1),0)</f>
        <v>0</v>
      </c>
      <c r="N86" s="92">
        <f t="array" ref="N86">+IFERROR(ROUND(INDEX(FCSTSDV!$D$2:$N$674,MATCH(STOCK!$D86,FCSTSDV!$C$2:$C$674,0),MATCH(STOCK!N$3,FCSTSDV!$D$1:$N$1,0))/STOCK!$F86,1),0)</f>
        <v>0</v>
      </c>
      <c r="O86" s="92">
        <f t="array" ref="O86">+IFERROR(ROUND(INDEX(FCSTSDV!$D$2:$N$674,MATCH(STOCK!$D86,FCSTSDV!$C$2:$C$674,0),MATCH(STOCK!O$3,FCSTSDV!$D$1:$N$1,0))/STOCK!$F86,1),0)</f>
        <v>0</v>
      </c>
      <c r="P86" s="92">
        <f t="array" ref="P86">+IFERROR(ROUND(INDEX(FCSTSDV!$D$2:$N$674,MATCH(STOCK!$D86,FCSTSDV!$C$2:$C$674,0),MATCH(STOCK!P$3,FCSTSDV!$D$1:$N$1,0))/STOCK!$F86,1),0)</f>
        <v>0</v>
      </c>
      <c r="Q86" s="92">
        <f t="array" ref="Q86">+IFERROR(ROUND(INDEX(FCSTSDV!$D$2:$N$674,MATCH(STOCK!$D86,FCSTSDV!$C$2:$C$674,0),MATCH(STOCK!Q$3,FCSTSDV!$D$1:$N$1,0))/STOCK!$F86,1),0)</f>
        <v>0</v>
      </c>
      <c r="R86" s="92">
        <f t="array" ref="R86">+IFERROR(ROUND(INDEX(FCSTSDV!$D$2:$N$674,MATCH(STOCK!$D86,FCSTSDV!$C$2:$C$674,0),MATCH(STOCK!R$3,FCSTSDV!$D$1:$N$1,0))/STOCK!$F86,1),0)</f>
        <v>0</v>
      </c>
      <c r="S86" s="92">
        <f t="array" ref="S86">+IFERROR(ROUND(INDEX(FCSTSDV!$D$2:$N$674,MATCH(STOCK!$D86,FCSTSDV!$C$2:$C$674,0),MATCH(STOCK!S$3,FCSTSDV!$D$1:$N$1,0))/STOCK!$F86,1),0)</f>
        <v>0</v>
      </c>
      <c r="T86" s="92">
        <f t="array" ref="T86">+IFERROR(ROUND(INDEX(FCSTSDV!$D$2:$N$674,MATCH(STOCK!$D86,FCSTSDV!$C$2:$C$674,0),MATCH(STOCK!T$3,FCSTSDV!$D$1:$N$1,0))/STOCK!$F86,1),0)</f>
        <v>0</v>
      </c>
      <c r="U86" s="92">
        <f t="array" ref="U86">+IFERROR(ROUND(INDEX(FCSTSDV!$D$2:$N$674,MATCH(STOCK!$D86,FCSTSDV!$C$2:$C$674,0),MATCH(STOCK!U$3,FCSTSDV!$D$1:$N$1,0))/STOCK!$F86,1),0)</f>
        <v>0</v>
      </c>
      <c r="V86" s="92">
        <f t="array" ref="V86">+IFERROR(ROUND(INDEX(FCSTSDV!$D$2:$N$674,MATCH(STOCK!$D86,FCSTSDV!$C$2:$C$674,0),MATCH(STOCK!V$3,FCSTSDV!$D$1:$N$1,0))/STOCK!$F86,1),0)</f>
        <v>0</v>
      </c>
      <c r="W86" s="92">
        <f t="array" ref="W86">+IFERROR(ROUND(INDEX(FCSTSDV!$D$2:$N$674,MATCH(STOCK!$D86,FCSTSDV!$C$2:$C$674,0),MATCH(STOCK!W$3,FCSTSDV!$D$1:$N$1,0))/STOCK!$F86,1),0)</f>
        <v>0</v>
      </c>
      <c r="X86" s="92">
        <f t="array" ref="X86">+IFERROR(ROUND(INDEX(FCSTSDV!$D$2:$N$674,MATCH(STOCK!$D86,FCSTSDV!$C$2:$C$674,0),MATCH(STOCK!X$3,FCSTSDV!$D$1:$N$1,0))/STOCK!$F86,1),0)</f>
        <v>0</v>
      </c>
      <c r="Y86" s="92">
        <f t="array" ref="Y86">+IFERROR(ROUND(INDEX(FCSTSDV!$D$2:$N$674,MATCH(STOCK!$D86,FCSTSDV!$C$2:$C$674,0),MATCH(STOCK!Y$3,FCSTSDV!$D$1:$N$1,0))/STOCK!$F86,1),0)</f>
        <v>0</v>
      </c>
      <c r="Z86" s="92">
        <f t="array" ref="Z86">+IFERROR(ROUND(INDEX(FCSTSDV!$D$2:$N$674,MATCH(STOCK!$D86,FCSTSDV!$C$2:$C$674,0),MATCH(STOCK!Z$3,FCSTSDV!$D$1:$N$1,0))/STOCK!$F86,1),0)</f>
        <v>0</v>
      </c>
      <c r="AA86" s="92">
        <f t="array" ref="AA86">+IFERROR(ROUND(INDEX(FCSTSDV!$D$2:$N$674,MATCH(STOCK!$D86,FCSTSDV!$C$2:$C$674,0),MATCH(STOCK!AA$3,FCSTSDV!$D$1:$N$1,0))/STOCK!$F86,1),0)</f>
        <v>0</v>
      </c>
      <c r="AB86" s="92">
        <f t="array" ref="AB86">+IFERROR(ROUND(INDEX(FCSTSDV!$D$2:$N$674,MATCH(STOCK!$D86,FCSTSDV!$C$2:$C$674,0),MATCH(STOCK!AB$3,FCSTSDV!$D$1:$N$1,0))/STOCK!$F86,1),0)</f>
        <v>0</v>
      </c>
      <c r="AC86" s="92">
        <f t="array" ref="AC86">+IFERROR(ROUND(INDEX(FCSTSDV!$D$2:$N$674,MATCH(STOCK!$D86,FCSTSDV!$C$2:$C$674,0),MATCH(STOCK!AC$3,FCSTSDV!$D$1:$N$1,0))/STOCK!$F86,1),0)</f>
        <v>0</v>
      </c>
    </row>
    <row r="87" spans="1:29" ht="20.100000000000001" customHeight="1">
      <c r="A87" s="813"/>
      <c r="B87" s="795"/>
      <c r="C87" s="67" t="s">
        <v>96</v>
      </c>
      <c r="D87" s="32" t="s">
        <v>106</v>
      </c>
      <c r="E87" s="204" t="str">
        <f t="shared" si="9"/>
        <v>45*50*0.08</v>
      </c>
      <c r="F87" s="49">
        <v>11000</v>
      </c>
      <c r="G87" s="48"/>
      <c r="H87" s="48"/>
      <c r="I87" s="785"/>
      <c r="J87" s="79">
        <f>+IF(SUM(K87:L87)&lt;&gt;$N$3,ROUND(IFERROR(VLOOKUP(D87,FCSTSDV!$C$2:$C$285,2,0),0)/STOCK!F87+0,0),0)</f>
        <v>0</v>
      </c>
      <c r="K87" s="92">
        <f t="array" ref="K87">+IFERROR(ROUND(INDEX(FCSTSDV!$D$2:$N$674,MATCH(STOCK!$D87,FCSTSDV!$C$2:$C$674,0),MATCH(STOCK!K$3,FCSTSDV!$D$1:$N$1,0))/STOCK!$F87,1),0)</f>
        <v>0</v>
      </c>
      <c r="L87" s="92">
        <f t="array" ref="L87">+IFERROR(ROUND(INDEX(FCSTSDV!$D$2:$N$674,MATCH(STOCK!$D87,FCSTSDV!$C$2:$C$674,0),MATCH(STOCK!L$3,FCSTSDV!$D$1:$N$1,0))/STOCK!$F87,1),0)</f>
        <v>0</v>
      </c>
      <c r="M87" s="92">
        <f t="array" ref="M87">+IFERROR(ROUND(INDEX(FCSTSDV!$D$2:$N$674,MATCH(STOCK!$D87,FCSTSDV!$C$2:$C$674,0),MATCH(STOCK!M$3,FCSTSDV!$D$1:$N$1,0))/STOCK!$F87,1),0)</f>
        <v>0</v>
      </c>
      <c r="N87" s="92">
        <f t="array" ref="N87">+IFERROR(ROUND(INDEX(FCSTSDV!$D$2:$N$674,MATCH(STOCK!$D87,FCSTSDV!$C$2:$C$674,0),MATCH(STOCK!N$3,FCSTSDV!$D$1:$N$1,0))/STOCK!$F87,1),0)</f>
        <v>0</v>
      </c>
      <c r="O87" s="92">
        <f t="array" ref="O87">+IFERROR(ROUND(INDEX(FCSTSDV!$D$2:$N$674,MATCH(STOCK!$D87,FCSTSDV!$C$2:$C$674,0),MATCH(STOCK!O$3,FCSTSDV!$D$1:$N$1,0))/STOCK!$F87,1),0)</f>
        <v>0</v>
      </c>
      <c r="P87" s="92">
        <f t="array" ref="P87">+IFERROR(ROUND(INDEX(FCSTSDV!$D$2:$N$674,MATCH(STOCK!$D87,FCSTSDV!$C$2:$C$674,0),MATCH(STOCK!P$3,FCSTSDV!$D$1:$N$1,0))/STOCK!$F87,1),0)</f>
        <v>0</v>
      </c>
      <c r="Q87" s="92">
        <f t="array" ref="Q87">+IFERROR(ROUND(INDEX(FCSTSDV!$D$2:$N$674,MATCH(STOCK!$D87,FCSTSDV!$C$2:$C$674,0),MATCH(STOCK!Q$3,FCSTSDV!$D$1:$N$1,0))/STOCK!$F87,1),0)</f>
        <v>0</v>
      </c>
      <c r="R87" s="92">
        <f t="array" ref="R87">+IFERROR(ROUND(INDEX(FCSTSDV!$D$2:$N$674,MATCH(STOCK!$D87,FCSTSDV!$C$2:$C$674,0),MATCH(STOCK!R$3,FCSTSDV!$D$1:$N$1,0))/STOCK!$F87,1),0)</f>
        <v>0</v>
      </c>
      <c r="S87" s="92">
        <f t="array" ref="S87">+IFERROR(ROUND(INDEX(FCSTSDV!$D$2:$N$674,MATCH(STOCK!$D87,FCSTSDV!$C$2:$C$674,0),MATCH(STOCK!S$3,FCSTSDV!$D$1:$N$1,0))/STOCK!$F87,1),0)</f>
        <v>0</v>
      </c>
      <c r="T87" s="92">
        <f t="array" ref="T87">+IFERROR(ROUND(INDEX(FCSTSDV!$D$2:$N$674,MATCH(STOCK!$D87,FCSTSDV!$C$2:$C$674,0),MATCH(STOCK!T$3,FCSTSDV!$D$1:$N$1,0))/STOCK!$F87,1),0)</f>
        <v>0</v>
      </c>
      <c r="U87" s="92">
        <f t="array" ref="U87">+IFERROR(ROUND(INDEX(FCSTSDV!$D$2:$N$674,MATCH(STOCK!$D87,FCSTSDV!$C$2:$C$674,0),MATCH(STOCK!U$3,FCSTSDV!$D$1:$N$1,0))/STOCK!$F87,1),0)</f>
        <v>0</v>
      </c>
      <c r="V87" s="92">
        <f t="array" ref="V87">+IFERROR(ROUND(INDEX(FCSTSDV!$D$2:$N$674,MATCH(STOCK!$D87,FCSTSDV!$C$2:$C$674,0),MATCH(STOCK!V$3,FCSTSDV!$D$1:$N$1,0))/STOCK!$F87,1),0)</f>
        <v>0</v>
      </c>
      <c r="W87" s="92">
        <f t="array" ref="W87">+IFERROR(ROUND(INDEX(FCSTSDV!$D$2:$N$674,MATCH(STOCK!$D87,FCSTSDV!$C$2:$C$674,0),MATCH(STOCK!W$3,FCSTSDV!$D$1:$N$1,0))/STOCK!$F87,1),0)</f>
        <v>0</v>
      </c>
      <c r="X87" s="92">
        <f t="array" ref="X87">+IFERROR(ROUND(INDEX(FCSTSDV!$D$2:$N$674,MATCH(STOCK!$D87,FCSTSDV!$C$2:$C$674,0),MATCH(STOCK!X$3,FCSTSDV!$D$1:$N$1,0))/STOCK!$F87,1),0)</f>
        <v>0</v>
      </c>
      <c r="Y87" s="92">
        <f t="array" ref="Y87">+IFERROR(ROUND(INDEX(FCSTSDV!$D$2:$N$674,MATCH(STOCK!$D87,FCSTSDV!$C$2:$C$674,0),MATCH(STOCK!Y$3,FCSTSDV!$D$1:$N$1,0))/STOCK!$F87,1),0)</f>
        <v>0</v>
      </c>
      <c r="Z87" s="92">
        <f t="array" ref="Z87">+IFERROR(ROUND(INDEX(FCSTSDV!$D$2:$N$674,MATCH(STOCK!$D87,FCSTSDV!$C$2:$C$674,0),MATCH(STOCK!Z$3,FCSTSDV!$D$1:$N$1,0))/STOCK!$F87,1),0)</f>
        <v>0</v>
      </c>
      <c r="AA87" s="92">
        <f t="array" ref="AA87">+IFERROR(ROUND(INDEX(FCSTSDV!$D$2:$N$674,MATCH(STOCK!$D87,FCSTSDV!$C$2:$C$674,0),MATCH(STOCK!AA$3,FCSTSDV!$D$1:$N$1,0))/STOCK!$F87,1),0)</f>
        <v>0</v>
      </c>
      <c r="AB87" s="92">
        <f t="array" ref="AB87">+IFERROR(ROUND(INDEX(FCSTSDV!$D$2:$N$674,MATCH(STOCK!$D87,FCSTSDV!$C$2:$C$674,0),MATCH(STOCK!AB$3,FCSTSDV!$D$1:$N$1,0))/STOCK!$F87,1),0)</f>
        <v>0</v>
      </c>
      <c r="AC87" s="92">
        <f t="array" ref="AC87">+IFERROR(ROUND(INDEX(FCSTSDV!$D$2:$N$674,MATCH(STOCK!$D87,FCSTSDV!$C$2:$C$674,0),MATCH(STOCK!AC$3,FCSTSDV!$D$1:$N$1,0))/STOCK!$F87,1),0)</f>
        <v>0</v>
      </c>
    </row>
    <row r="88" spans="1:29" ht="20.100000000000001" customHeight="1">
      <c r="A88" s="813"/>
      <c r="B88" s="795"/>
      <c r="C88" s="67" t="s">
        <v>107</v>
      </c>
      <c r="D88" s="32" t="s">
        <v>108</v>
      </c>
      <c r="E88" s="204" t="str">
        <f t="shared" si="9"/>
        <v>45*50*0.08</v>
      </c>
      <c r="F88" s="49">
        <v>3000</v>
      </c>
      <c r="G88" s="48"/>
      <c r="H88" s="48"/>
      <c r="I88" s="785"/>
      <c r="J88" s="79">
        <f>+IF(SUM(K88:L88)&lt;&gt;$N$3,ROUND(IFERROR(VLOOKUP(D88,FCSTSDV!$C$2:$C$285,2,0),0)/STOCK!F88+0,0),0)</f>
        <v>0</v>
      </c>
      <c r="K88" s="92">
        <f t="array" ref="K88">+IFERROR(ROUND(INDEX(FCSTSDV!$D$2:$N$674,MATCH(STOCK!$D88,FCSTSDV!$C$2:$C$674,0),MATCH(STOCK!K$3,FCSTSDV!$D$1:$N$1,0))/STOCK!$F88,1),0)</f>
        <v>0</v>
      </c>
      <c r="L88" s="92">
        <f t="array" ref="L88">+IFERROR(ROUND(INDEX(FCSTSDV!$D$2:$N$674,MATCH(STOCK!$D88,FCSTSDV!$C$2:$C$674,0),MATCH(STOCK!L$3,FCSTSDV!$D$1:$N$1,0))/STOCK!$F88,1),0)</f>
        <v>0</v>
      </c>
      <c r="M88" s="92">
        <f t="array" ref="M88">+IFERROR(ROUND(INDEX(FCSTSDV!$D$2:$N$674,MATCH(STOCK!$D88,FCSTSDV!$C$2:$C$674,0),MATCH(STOCK!M$3,FCSTSDV!$D$1:$N$1,0))/STOCK!$F88,1),0)</f>
        <v>0</v>
      </c>
      <c r="N88" s="92">
        <f t="array" ref="N88">+IFERROR(ROUND(INDEX(FCSTSDV!$D$2:$N$674,MATCH(STOCK!$D88,FCSTSDV!$C$2:$C$674,0),MATCH(STOCK!N$3,FCSTSDV!$D$1:$N$1,0))/STOCK!$F88,1),0)</f>
        <v>0</v>
      </c>
      <c r="O88" s="92">
        <f t="array" ref="O88">+IFERROR(ROUND(INDEX(FCSTSDV!$D$2:$N$674,MATCH(STOCK!$D88,FCSTSDV!$C$2:$C$674,0),MATCH(STOCK!O$3,FCSTSDV!$D$1:$N$1,0))/STOCK!$F88,1),0)</f>
        <v>0</v>
      </c>
      <c r="P88" s="92">
        <f t="array" ref="P88">+IFERROR(ROUND(INDEX(FCSTSDV!$D$2:$N$674,MATCH(STOCK!$D88,FCSTSDV!$C$2:$C$674,0),MATCH(STOCK!P$3,FCSTSDV!$D$1:$N$1,0))/STOCK!$F88,1),0)</f>
        <v>0</v>
      </c>
      <c r="Q88" s="92">
        <f t="array" ref="Q88">+IFERROR(ROUND(INDEX(FCSTSDV!$D$2:$N$674,MATCH(STOCK!$D88,FCSTSDV!$C$2:$C$674,0),MATCH(STOCK!Q$3,FCSTSDV!$D$1:$N$1,0))/STOCK!$F88,1),0)</f>
        <v>0</v>
      </c>
      <c r="R88" s="92">
        <f t="array" ref="R88">+IFERROR(ROUND(INDEX(FCSTSDV!$D$2:$N$674,MATCH(STOCK!$D88,FCSTSDV!$C$2:$C$674,0),MATCH(STOCK!R$3,FCSTSDV!$D$1:$N$1,0))/STOCK!$F88,1),0)</f>
        <v>0</v>
      </c>
      <c r="S88" s="92">
        <f t="array" ref="S88">+IFERROR(ROUND(INDEX(FCSTSDV!$D$2:$N$674,MATCH(STOCK!$D88,FCSTSDV!$C$2:$C$674,0),MATCH(STOCK!S$3,FCSTSDV!$D$1:$N$1,0))/STOCK!$F88,1),0)</f>
        <v>0</v>
      </c>
      <c r="T88" s="92">
        <f t="array" ref="T88">+IFERROR(ROUND(INDEX(FCSTSDV!$D$2:$N$674,MATCH(STOCK!$D88,FCSTSDV!$C$2:$C$674,0),MATCH(STOCK!T$3,FCSTSDV!$D$1:$N$1,0))/STOCK!$F88,1),0)</f>
        <v>0</v>
      </c>
      <c r="U88" s="92">
        <f t="array" ref="U88">+IFERROR(ROUND(INDEX(FCSTSDV!$D$2:$N$674,MATCH(STOCK!$D88,FCSTSDV!$C$2:$C$674,0),MATCH(STOCK!U$3,FCSTSDV!$D$1:$N$1,0))/STOCK!$F88,1),0)</f>
        <v>0</v>
      </c>
      <c r="V88" s="92">
        <f t="array" ref="V88">+IFERROR(ROUND(INDEX(FCSTSDV!$D$2:$N$674,MATCH(STOCK!$D88,FCSTSDV!$C$2:$C$674,0),MATCH(STOCK!V$3,FCSTSDV!$D$1:$N$1,0))/STOCK!$F88,1),0)</f>
        <v>0</v>
      </c>
      <c r="W88" s="92">
        <f t="array" ref="W88">+IFERROR(ROUND(INDEX(FCSTSDV!$D$2:$N$674,MATCH(STOCK!$D88,FCSTSDV!$C$2:$C$674,0),MATCH(STOCK!W$3,FCSTSDV!$D$1:$N$1,0))/STOCK!$F88,1),0)</f>
        <v>0</v>
      </c>
      <c r="X88" s="92">
        <f t="array" ref="X88">+IFERROR(ROUND(INDEX(FCSTSDV!$D$2:$N$674,MATCH(STOCK!$D88,FCSTSDV!$C$2:$C$674,0),MATCH(STOCK!X$3,FCSTSDV!$D$1:$N$1,0))/STOCK!$F88,1),0)</f>
        <v>0</v>
      </c>
      <c r="Y88" s="92">
        <f t="array" ref="Y88">+IFERROR(ROUND(INDEX(FCSTSDV!$D$2:$N$674,MATCH(STOCK!$D88,FCSTSDV!$C$2:$C$674,0),MATCH(STOCK!Y$3,FCSTSDV!$D$1:$N$1,0))/STOCK!$F88,1),0)</f>
        <v>0</v>
      </c>
      <c r="Z88" s="92">
        <f t="array" ref="Z88">+IFERROR(ROUND(INDEX(FCSTSDV!$D$2:$N$674,MATCH(STOCK!$D88,FCSTSDV!$C$2:$C$674,0),MATCH(STOCK!Z$3,FCSTSDV!$D$1:$N$1,0))/STOCK!$F88,1),0)</f>
        <v>0</v>
      </c>
      <c r="AA88" s="92">
        <f t="array" ref="AA88">+IFERROR(ROUND(INDEX(FCSTSDV!$D$2:$N$674,MATCH(STOCK!$D88,FCSTSDV!$C$2:$C$674,0),MATCH(STOCK!AA$3,FCSTSDV!$D$1:$N$1,0))/STOCK!$F88,1),0)</f>
        <v>0</v>
      </c>
      <c r="AB88" s="92">
        <f t="array" ref="AB88">+IFERROR(ROUND(INDEX(FCSTSDV!$D$2:$N$674,MATCH(STOCK!$D88,FCSTSDV!$C$2:$C$674,0),MATCH(STOCK!AB$3,FCSTSDV!$D$1:$N$1,0))/STOCK!$F88,1),0)</f>
        <v>0</v>
      </c>
      <c r="AC88" s="92">
        <f t="array" ref="AC88">+IFERROR(ROUND(INDEX(FCSTSDV!$D$2:$N$674,MATCH(STOCK!$D88,FCSTSDV!$C$2:$C$674,0),MATCH(STOCK!AC$3,FCSTSDV!$D$1:$N$1,0))/STOCK!$F88,1),0)</f>
        <v>0</v>
      </c>
    </row>
    <row r="89" spans="1:29" ht="21" customHeight="1">
      <c r="A89" s="813"/>
      <c r="B89" s="795"/>
      <c r="C89" s="67" t="s">
        <v>103</v>
      </c>
      <c r="D89" s="32" t="s">
        <v>109</v>
      </c>
      <c r="E89" s="204" t="str">
        <f t="shared" si="9"/>
        <v>45*50*0.08</v>
      </c>
      <c r="F89" s="49">
        <v>15000</v>
      </c>
      <c r="G89" s="48"/>
      <c r="H89" s="48"/>
      <c r="I89" s="785"/>
      <c r="J89" s="79">
        <f>+IF(SUM(K89:L89)&lt;&gt;$N$3,ROUND(IFERROR(VLOOKUP(D89,FCSTSDV!$C$2:$C$285,2,0),0)/STOCK!F89+0,0),0)</f>
        <v>0</v>
      </c>
      <c r="K89" s="92">
        <f t="array" ref="K89">+IFERROR(ROUND(INDEX(FCSTSDV!$D$2:$N$674,MATCH(STOCK!$D89,FCSTSDV!$C$2:$C$674,0),MATCH(STOCK!K$3,FCSTSDV!$D$1:$N$1,0))/STOCK!$F89,1),0)</f>
        <v>0</v>
      </c>
      <c r="L89" s="92">
        <f t="array" ref="L89">+IFERROR(ROUND(INDEX(FCSTSDV!$D$2:$N$674,MATCH(STOCK!$D89,FCSTSDV!$C$2:$C$674,0),MATCH(STOCK!L$3,FCSTSDV!$D$1:$N$1,0))/STOCK!$F89,1),0)</f>
        <v>0</v>
      </c>
      <c r="M89" s="92">
        <f t="array" ref="M89">+IFERROR(ROUND(INDEX(FCSTSDV!$D$2:$N$674,MATCH(STOCK!$D89,FCSTSDV!$C$2:$C$674,0),MATCH(STOCK!M$3,FCSTSDV!$D$1:$N$1,0))/STOCK!$F89,1),0)</f>
        <v>0</v>
      </c>
      <c r="N89" s="92">
        <f t="array" ref="N89">+IFERROR(ROUND(INDEX(FCSTSDV!$D$2:$N$674,MATCH(STOCK!$D89,FCSTSDV!$C$2:$C$674,0),MATCH(STOCK!N$3,FCSTSDV!$D$1:$N$1,0))/STOCK!$F89,1),0)</f>
        <v>0</v>
      </c>
      <c r="O89" s="92">
        <f t="array" ref="O89">+IFERROR(ROUND(INDEX(FCSTSDV!$D$2:$N$674,MATCH(STOCK!$D89,FCSTSDV!$C$2:$C$674,0),MATCH(STOCK!O$3,FCSTSDV!$D$1:$N$1,0))/STOCK!$F89,1),0)</f>
        <v>0</v>
      </c>
      <c r="P89" s="92">
        <f t="array" ref="P89">+IFERROR(ROUND(INDEX(FCSTSDV!$D$2:$N$674,MATCH(STOCK!$D89,FCSTSDV!$C$2:$C$674,0),MATCH(STOCK!P$3,FCSTSDV!$D$1:$N$1,0))/STOCK!$F89,1),0)</f>
        <v>0</v>
      </c>
      <c r="Q89" s="92">
        <f t="array" ref="Q89">+IFERROR(ROUND(INDEX(FCSTSDV!$D$2:$N$674,MATCH(STOCK!$D89,FCSTSDV!$C$2:$C$674,0),MATCH(STOCK!Q$3,FCSTSDV!$D$1:$N$1,0))/STOCK!$F89,1),0)</f>
        <v>0</v>
      </c>
      <c r="R89" s="92">
        <f t="array" ref="R89">+IFERROR(ROUND(INDEX(FCSTSDV!$D$2:$N$674,MATCH(STOCK!$D89,FCSTSDV!$C$2:$C$674,0),MATCH(STOCK!R$3,FCSTSDV!$D$1:$N$1,0))/STOCK!$F89,1),0)</f>
        <v>0</v>
      </c>
      <c r="S89" s="92">
        <f t="array" ref="S89">+IFERROR(ROUND(INDEX(FCSTSDV!$D$2:$N$674,MATCH(STOCK!$D89,FCSTSDV!$C$2:$C$674,0),MATCH(STOCK!S$3,FCSTSDV!$D$1:$N$1,0))/STOCK!$F89,1),0)</f>
        <v>0</v>
      </c>
      <c r="T89" s="92">
        <f t="array" ref="T89">+IFERROR(ROUND(INDEX(FCSTSDV!$D$2:$N$674,MATCH(STOCK!$D89,FCSTSDV!$C$2:$C$674,0),MATCH(STOCK!T$3,FCSTSDV!$D$1:$N$1,0))/STOCK!$F89,1),0)</f>
        <v>0</v>
      </c>
      <c r="U89" s="92">
        <f t="array" ref="U89">+IFERROR(ROUND(INDEX(FCSTSDV!$D$2:$N$674,MATCH(STOCK!$D89,FCSTSDV!$C$2:$C$674,0),MATCH(STOCK!U$3,FCSTSDV!$D$1:$N$1,0))/STOCK!$F89,1),0)</f>
        <v>0</v>
      </c>
      <c r="V89" s="92">
        <f t="array" ref="V89">+IFERROR(ROUND(INDEX(FCSTSDV!$D$2:$N$674,MATCH(STOCK!$D89,FCSTSDV!$C$2:$C$674,0),MATCH(STOCK!V$3,FCSTSDV!$D$1:$N$1,0))/STOCK!$F89,1),0)</f>
        <v>0</v>
      </c>
      <c r="W89" s="92">
        <f t="array" ref="W89">+IFERROR(ROUND(INDEX(FCSTSDV!$D$2:$N$674,MATCH(STOCK!$D89,FCSTSDV!$C$2:$C$674,0),MATCH(STOCK!W$3,FCSTSDV!$D$1:$N$1,0))/STOCK!$F89,1),0)</f>
        <v>0</v>
      </c>
      <c r="X89" s="92">
        <f t="array" ref="X89">+IFERROR(ROUND(INDEX(FCSTSDV!$D$2:$N$674,MATCH(STOCK!$D89,FCSTSDV!$C$2:$C$674,0),MATCH(STOCK!X$3,FCSTSDV!$D$1:$N$1,0))/STOCK!$F89,1),0)</f>
        <v>0</v>
      </c>
      <c r="Y89" s="92">
        <f t="array" ref="Y89">+IFERROR(ROUND(INDEX(FCSTSDV!$D$2:$N$674,MATCH(STOCK!$D89,FCSTSDV!$C$2:$C$674,0),MATCH(STOCK!Y$3,FCSTSDV!$D$1:$N$1,0))/STOCK!$F89,1),0)</f>
        <v>0</v>
      </c>
      <c r="Z89" s="92">
        <f t="array" ref="Z89">+IFERROR(ROUND(INDEX(FCSTSDV!$D$2:$N$674,MATCH(STOCK!$D89,FCSTSDV!$C$2:$C$674,0),MATCH(STOCK!Z$3,FCSTSDV!$D$1:$N$1,0))/STOCK!$F89,1),0)</f>
        <v>0</v>
      </c>
      <c r="AA89" s="92">
        <f t="array" ref="AA89">+IFERROR(ROUND(INDEX(FCSTSDV!$D$2:$N$674,MATCH(STOCK!$D89,FCSTSDV!$C$2:$C$674,0),MATCH(STOCK!AA$3,FCSTSDV!$D$1:$N$1,0))/STOCK!$F89,1),0)</f>
        <v>0</v>
      </c>
      <c r="AB89" s="92">
        <f t="array" ref="AB89">+IFERROR(ROUND(INDEX(FCSTSDV!$D$2:$N$674,MATCH(STOCK!$D89,FCSTSDV!$C$2:$C$674,0),MATCH(STOCK!AB$3,FCSTSDV!$D$1:$N$1,0))/STOCK!$F89,1),0)</f>
        <v>0</v>
      </c>
      <c r="AC89" s="92">
        <f t="array" ref="AC89">+IFERROR(ROUND(INDEX(FCSTSDV!$D$2:$N$674,MATCH(STOCK!$D89,FCSTSDV!$C$2:$C$674,0),MATCH(STOCK!AC$3,FCSTSDV!$D$1:$N$1,0))/STOCK!$F89,1),0)</f>
        <v>0</v>
      </c>
    </row>
    <row r="90" spans="1:29" ht="21" customHeight="1">
      <c r="A90" s="813"/>
      <c r="B90" s="795"/>
      <c r="C90" s="67"/>
      <c r="D90" s="32" t="s">
        <v>110</v>
      </c>
      <c r="E90" s="204" t="str">
        <f t="shared" si="9"/>
        <v>45*50*0.08</v>
      </c>
      <c r="F90" s="49">
        <v>3000</v>
      </c>
      <c r="G90" s="48"/>
      <c r="H90" s="48"/>
      <c r="I90" s="785"/>
      <c r="J90" s="79">
        <f>+IF(SUM(K90:L90)&lt;&gt;$N$3,ROUND(IFERROR(VLOOKUP(D90,FCSTSDV!$C$2:$C$285,2,0),0)/STOCK!F90+0,0),0)</f>
        <v>0</v>
      </c>
      <c r="K90" s="92">
        <f t="array" ref="K90">+IFERROR(ROUND(INDEX(FCSTSDV!$D$2:$N$674,MATCH(STOCK!$D90,FCSTSDV!$C$2:$C$674,0),MATCH(STOCK!K$3,FCSTSDV!$D$1:$N$1,0))/STOCK!$F90,1),0)</f>
        <v>0</v>
      </c>
      <c r="L90" s="92">
        <f t="array" ref="L90">+IFERROR(ROUND(INDEX(FCSTSDV!$D$2:$N$674,MATCH(STOCK!$D90,FCSTSDV!$C$2:$C$674,0),MATCH(STOCK!L$3,FCSTSDV!$D$1:$N$1,0))/STOCK!$F90,1),0)</f>
        <v>0</v>
      </c>
      <c r="M90" s="92">
        <f t="array" ref="M90">+IFERROR(ROUND(INDEX(FCSTSDV!$D$2:$N$674,MATCH(STOCK!$D90,FCSTSDV!$C$2:$C$674,0),MATCH(STOCK!M$3,FCSTSDV!$D$1:$N$1,0))/STOCK!$F90,1),0)</f>
        <v>0</v>
      </c>
      <c r="N90" s="92">
        <f t="array" ref="N90">+IFERROR(ROUND(INDEX(FCSTSDV!$D$2:$N$674,MATCH(STOCK!$D90,FCSTSDV!$C$2:$C$674,0),MATCH(STOCK!N$3,FCSTSDV!$D$1:$N$1,0))/STOCK!$F90,1),0)</f>
        <v>0</v>
      </c>
      <c r="O90" s="92">
        <f t="array" ref="O90">+IFERROR(ROUND(INDEX(FCSTSDV!$D$2:$N$674,MATCH(STOCK!$D90,FCSTSDV!$C$2:$C$674,0),MATCH(STOCK!O$3,FCSTSDV!$D$1:$N$1,0))/STOCK!$F90,1),0)</f>
        <v>0</v>
      </c>
      <c r="P90" s="92">
        <f t="array" ref="P90">+IFERROR(ROUND(INDEX(FCSTSDV!$D$2:$N$674,MATCH(STOCK!$D90,FCSTSDV!$C$2:$C$674,0),MATCH(STOCK!P$3,FCSTSDV!$D$1:$N$1,0))/STOCK!$F90,1),0)</f>
        <v>0</v>
      </c>
      <c r="Q90" s="92">
        <f t="array" ref="Q90">+IFERROR(ROUND(INDEX(FCSTSDV!$D$2:$N$674,MATCH(STOCK!$D90,FCSTSDV!$C$2:$C$674,0),MATCH(STOCK!Q$3,FCSTSDV!$D$1:$N$1,0))/STOCK!$F90,1),0)</f>
        <v>0</v>
      </c>
      <c r="R90" s="92">
        <f t="array" ref="R90">+IFERROR(ROUND(INDEX(FCSTSDV!$D$2:$N$674,MATCH(STOCK!$D90,FCSTSDV!$C$2:$C$674,0),MATCH(STOCK!R$3,FCSTSDV!$D$1:$N$1,0))/STOCK!$F90,1),0)</f>
        <v>0</v>
      </c>
      <c r="S90" s="92">
        <f t="array" ref="S90">+IFERROR(ROUND(INDEX(FCSTSDV!$D$2:$N$674,MATCH(STOCK!$D90,FCSTSDV!$C$2:$C$674,0),MATCH(STOCK!S$3,FCSTSDV!$D$1:$N$1,0))/STOCK!$F90,1),0)</f>
        <v>0</v>
      </c>
      <c r="T90" s="92">
        <f t="array" ref="T90">+IFERROR(ROUND(INDEX(FCSTSDV!$D$2:$N$674,MATCH(STOCK!$D90,FCSTSDV!$C$2:$C$674,0),MATCH(STOCK!T$3,FCSTSDV!$D$1:$N$1,0))/STOCK!$F90,1),0)</f>
        <v>0</v>
      </c>
      <c r="U90" s="92">
        <f t="array" ref="U90">+IFERROR(ROUND(INDEX(FCSTSDV!$D$2:$N$674,MATCH(STOCK!$D90,FCSTSDV!$C$2:$C$674,0),MATCH(STOCK!U$3,FCSTSDV!$D$1:$N$1,0))/STOCK!$F90,1),0)</f>
        <v>0</v>
      </c>
      <c r="V90" s="92">
        <f t="array" ref="V90">+IFERROR(ROUND(INDEX(FCSTSDV!$D$2:$N$674,MATCH(STOCK!$D90,FCSTSDV!$C$2:$C$674,0),MATCH(STOCK!V$3,FCSTSDV!$D$1:$N$1,0))/STOCK!$F90,1),0)</f>
        <v>0</v>
      </c>
      <c r="W90" s="92">
        <f t="array" ref="W90">+IFERROR(ROUND(INDEX(FCSTSDV!$D$2:$N$674,MATCH(STOCK!$D90,FCSTSDV!$C$2:$C$674,0),MATCH(STOCK!W$3,FCSTSDV!$D$1:$N$1,0))/STOCK!$F90,1),0)</f>
        <v>0</v>
      </c>
      <c r="X90" s="92">
        <f t="array" ref="X90">+IFERROR(ROUND(INDEX(FCSTSDV!$D$2:$N$674,MATCH(STOCK!$D90,FCSTSDV!$C$2:$C$674,0),MATCH(STOCK!X$3,FCSTSDV!$D$1:$N$1,0))/STOCK!$F90,1),0)</f>
        <v>0</v>
      </c>
      <c r="Y90" s="92">
        <f t="array" ref="Y90">+IFERROR(ROUND(INDEX(FCSTSDV!$D$2:$N$674,MATCH(STOCK!$D90,FCSTSDV!$C$2:$C$674,0),MATCH(STOCK!Y$3,FCSTSDV!$D$1:$N$1,0))/STOCK!$F90,1),0)</f>
        <v>0</v>
      </c>
      <c r="Z90" s="92">
        <f t="array" ref="Z90">+IFERROR(ROUND(INDEX(FCSTSDV!$D$2:$N$674,MATCH(STOCK!$D90,FCSTSDV!$C$2:$C$674,0),MATCH(STOCK!Z$3,FCSTSDV!$D$1:$N$1,0))/STOCK!$F90,1),0)</f>
        <v>0</v>
      </c>
      <c r="AA90" s="92">
        <f t="array" ref="AA90">+IFERROR(ROUND(INDEX(FCSTSDV!$D$2:$N$674,MATCH(STOCK!$D90,FCSTSDV!$C$2:$C$674,0),MATCH(STOCK!AA$3,FCSTSDV!$D$1:$N$1,0))/STOCK!$F90,1),0)</f>
        <v>0</v>
      </c>
      <c r="AB90" s="92">
        <f t="array" ref="AB90">+IFERROR(ROUND(INDEX(FCSTSDV!$D$2:$N$674,MATCH(STOCK!$D90,FCSTSDV!$C$2:$C$674,0),MATCH(STOCK!AB$3,FCSTSDV!$D$1:$N$1,0))/STOCK!$F90,1),0)</f>
        <v>0</v>
      </c>
      <c r="AC90" s="92">
        <f t="array" ref="AC90">+IFERROR(ROUND(INDEX(FCSTSDV!$D$2:$N$674,MATCH(STOCK!$D90,FCSTSDV!$C$2:$C$674,0),MATCH(STOCK!AC$3,FCSTSDV!$D$1:$N$1,0))/STOCK!$F90,1),0)</f>
        <v>0</v>
      </c>
    </row>
    <row r="91" spans="1:29" ht="21" customHeight="1">
      <c r="A91" s="813"/>
      <c r="B91" s="795"/>
      <c r="C91" s="67"/>
      <c r="D91" s="131" t="s">
        <v>111</v>
      </c>
      <c r="E91" s="204" t="str">
        <f t="shared" si="9"/>
        <v>45*50*0.08</v>
      </c>
      <c r="F91" s="129">
        <v>1000</v>
      </c>
      <c r="G91" s="48"/>
      <c r="H91" s="48"/>
      <c r="I91" s="785"/>
      <c r="J91" s="79">
        <f>+IF(SUM(K91:L91)&lt;&gt;$N$3,ROUND(IFERROR(VLOOKUP(D91,FCSTSDV!$C$2:$C$285,2,0),0)/STOCK!F91+0,0),0)</f>
        <v>0</v>
      </c>
      <c r="K91" s="92">
        <f t="array" ref="K91">+IFERROR(ROUND(INDEX(FCSTSDV!$D$2:$N$674,MATCH(STOCK!$D91,FCSTSDV!$C$2:$C$674,0),MATCH(STOCK!K$3,FCSTSDV!$D$1:$N$1,0))/STOCK!$F91,1),0)</f>
        <v>0</v>
      </c>
      <c r="L91" s="92">
        <f t="array" ref="L91">+IFERROR(ROUND(INDEX(FCSTSDV!$D$2:$N$674,MATCH(STOCK!$D91,FCSTSDV!$C$2:$C$674,0),MATCH(STOCK!L$3,FCSTSDV!$D$1:$N$1,0))/STOCK!$F91,1),0)</f>
        <v>0</v>
      </c>
      <c r="M91" s="92">
        <f t="array" ref="M91">+IFERROR(ROUND(INDEX(FCSTSDV!$D$2:$N$674,MATCH(STOCK!$D91,FCSTSDV!$C$2:$C$674,0),MATCH(STOCK!M$3,FCSTSDV!$D$1:$N$1,0))/STOCK!$F91,1),0)</f>
        <v>0</v>
      </c>
      <c r="N91" s="92">
        <f t="array" ref="N91">+IFERROR(ROUND(INDEX(FCSTSDV!$D$2:$N$674,MATCH(STOCK!$D91,FCSTSDV!$C$2:$C$674,0),MATCH(STOCK!N$3,FCSTSDV!$D$1:$N$1,0))/STOCK!$F91,1),0)</f>
        <v>0</v>
      </c>
      <c r="O91" s="92">
        <f t="array" ref="O91">+IFERROR(ROUND(INDEX(FCSTSDV!$D$2:$N$674,MATCH(STOCK!$D91,FCSTSDV!$C$2:$C$674,0),MATCH(STOCK!O$3,FCSTSDV!$D$1:$N$1,0))/STOCK!$F91,1),0)</f>
        <v>0</v>
      </c>
      <c r="P91" s="92">
        <f t="array" ref="P91">+IFERROR(ROUND(INDEX(FCSTSDV!$D$2:$N$674,MATCH(STOCK!$D91,FCSTSDV!$C$2:$C$674,0),MATCH(STOCK!P$3,FCSTSDV!$D$1:$N$1,0))/STOCK!$F91,1),0)</f>
        <v>0</v>
      </c>
      <c r="Q91" s="92">
        <f t="array" ref="Q91">+IFERROR(ROUND(INDEX(FCSTSDV!$D$2:$N$674,MATCH(STOCK!$D91,FCSTSDV!$C$2:$C$674,0),MATCH(STOCK!Q$3,FCSTSDV!$D$1:$N$1,0))/STOCK!$F91,1),0)</f>
        <v>0</v>
      </c>
      <c r="R91" s="92">
        <f t="array" ref="R91">+IFERROR(ROUND(INDEX(FCSTSDV!$D$2:$N$674,MATCH(STOCK!$D91,FCSTSDV!$C$2:$C$674,0),MATCH(STOCK!R$3,FCSTSDV!$D$1:$N$1,0))/STOCK!$F91,1),0)</f>
        <v>0</v>
      </c>
      <c r="S91" s="92">
        <f t="array" ref="S91">+IFERROR(ROUND(INDEX(FCSTSDV!$D$2:$N$674,MATCH(STOCK!$D91,FCSTSDV!$C$2:$C$674,0),MATCH(STOCK!S$3,FCSTSDV!$D$1:$N$1,0))/STOCK!$F91,1),0)</f>
        <v>0</v>
      </c>
      <c r="T91" s="92">
        <f t="array" ref="T91">+IFERROR(ROUND(INDEX(FCSTSDV!$D$2:$N$674,MATCH(STOCK!$D91,FCSTSDV!$C$2:$C$674,0),MATCH(STOCK!T$3,FCSTSDV!$D$1:$N$1,0))/STOCK!$F91,1),0)</f>
        <v>0</v>
      </c>
      <c r="U91" s="92">
        <f t="array" ref="U91">+IFERROR(ROUND(INDEX(FCSTSDV!$D$2:$N$674,MATCH(STOCK!$D91,FCSTSDV!$C$2:$C$674,0),MATCH(STOCK!U$3,FCSTSDV!$D$1:$N$1,0))/STOCK!$F91,1),0)</f>
        <v>0</v>
      </c>
      <c r="V91" s="92">
        <f t="array" ref="V91">+IFERROR(ROUND(INDEX(FCSTSDV!$D$2:$N$674,MATCH(STOCK!$D91,FCSTSDV!$C$2:$C$674,0),MATCH(STOCK!V$3,FCSTSDV!$D$1:$N$1,0))/STOCK!$F91,1),0)</f>
        <v>0</v>
      </c>
      <c r="W91" s="92">
        <f t="array" ref="W91">+IFERROR(ROUND(INDEX(FCSTSDV!$D$2:$N$674,MATCH(STOCK!$D91,FCSTSDV!$C$2:$C$674,0),MATCH(STOCK!W$3,FCSTSDV!$D$1:$N$1,0))/STOCK!$F91,1),0)</f>
        <v>0</v>
      </c>
      <c r="X91" s="92">
        <f t="array" ref="X91">+IFERROR(ROUND(INDEX(FCSTSDV!$D$2:$N$674,MATCH(STOCK!$D91,FCSTSDV!$C$2:$C$674,0),MATCH(STOCK!X$3,FCSTSDV!$D$1:$N$1,0))/STOCK!$F91,1),0)</f>
        <v>0</v>
      </c>
      <c r="Y91" s="92">
        <f t="array" ref="Y91">+IFERROR(ROUND(INDEX(FCSTSDV!$D$2:$N$674,MATCH(STOCK!$D91,FCSTSDV!$C$2:$C$674,0),MATCH(STOCK!Y$3,FCSTSDV!$D$1:$N$1,0))/STOCK!$F91,1),0)</f>
        <v>0</v>
      </c>
      <c r="Z91" s="92">
        <f t="array" ref="Z91">+IFERROR(ROUND(INDEX(FCSTSDV!$D$2:$N$674,MATCH(STOCK!$D91,FCSTSDV!$C$2:$C$674,0),MATCH(STOCK!Z$3,FCSTSDV!$D$1:$N$1,0))/STOCK!$F91,1),0)</f>
        <v>0</v>
      </c>
      <c r="AA91" s="92">
        <f t="array" ref="AA91">+IFERROR(ROUND(INDEX(FCSTSDV!$D$2:$N$674,MATCH(STOCK!$D91,FCSTSDV!$C$2:$C$674,0),MATCH(STOCK!AA$3,FCSTSDV!$D$1:$N$1,0))/STOCK!$F91,1),0)</f>
        <v>0</v>
      </c>
      <c r="AB91" s="92">
        <f t="array" ref="AB91">+IFERROR(ROUND(INDEX(FCSTSDV!$D$2:$N$674,MATCH(STOCK!$D91,FCSTSDV!$C$2:$C$674,0),MATCH(STOCK!AB$3,FCSTSDV!$D$1:$N$1,0))/STOCK!$F91,1),0)</f>
        <v>0</v>
      </c>
      <c r="AC91" s="92">
        <f t="array" ref="AC91">+IFERROR(ROUND(INDEX(FCSTSDV!$D$2:$N$674,MATCH(STOCK!$D91,FCSTSDV!$C$2:$C$674,0),MATCH(STOCK!AC$3,FCSTSDV!$D$1:$N$1,0))/STOCK!$F91,1),0)</f>
        <v>0</v>
      </c>
    </row>
    <row r="92" spans="1:29" ht="21" customHeight="1">
      <c r="A92" s="813"/>
      <c r="B92" s="795"/>
      <c r="C92" s="67"/>
      <c r="D92" s="49" t="s">
        <v>112</v>
      </c>
      <c r="E92" s="199"/>
      <c r="F92" s="49">
        <v>11000</v>
      </c>
      <c r="G92" s="48"/>
      <c r="H92" s="48"/>
      <c r="I92" s="785"/>
      <c r="J92" s="79">
        <f>+IF(SUM(K92:L92)&lt;&gt;$N$3,ROUND(IFERROR(VLOOKUP(D92,FCSTSDV!$C$2:$C$285,2,0),0)/STOCK!F92+0,0),0)</f>
        <v>0</v>
      </c>
      <c r="K92" s="92"/>
      <c r="L92" s="92"/>
      <c r="M92" s="92"/>
      <c r="N92" s="92"/>
      <c r="O92" s="92"/>
      <c r="P92" s="92"/>
      <c r="Q92" s="92"/>
      <c r="R92" s="92"/>
      <c r="S92" s="92"/>
      <c r="T92" s="92">
        <f t="array" ref="T92">+IFERROR(ROUND(INDEX(FCSTSDV!$D$2:$N$674,MATCH(STOCK!$D92,FCSTSDV!$C$2:$C$674,0),MATCH(STOCK!T$3,FCSTSDV!$D$1:$N$1,0))/STOCK!$F92,1),0)</f>
        <v>0</v>
      </c>
      <c r="U92" s="92">
        <f t="array" ref="U92">+IFERROR(ROUND(INDEX(FCSTSDV!$D$2:$N$674,MATCH(STOCK!$D92,FCSTSDV!$C$2:$C$674,0),MATCH(STOCK!U$3,FCSTSDV!$D$1:$N$1,0))/STOCK!$F92,1),0)</f>
        <v>0</v>
      </c>
      <c r="V92" s="92">
        <f t="array" ref="V92">+IFERROR(ROUND(INDEX(FCSTSDV!$D$2:$N$674,MATCH(STOCK!$D92,FCSTSDV!$C$2:$C$674,0),MATCH(STOCK!V$3,FCSTSDV!$D$1:$N$1,0))/STOCK!$F92,1),0)</f>
        <v>0</v>
      </c>
      <c r="W92" s="92">
        <f t="array" ref="W92">+IFERROR(ROUND(INDEX(FCSTSDV!$D$2:$N$674,MATCH(STOCK!$D92,FCSTSDV!$C$2:$C$674,0),MATCH(STOCK!W$3,FCSTSDV!$D$1:$N$1,0))/STOCK!$F92,1),0)</f>
        <v>0</v>
      </c>
      <c r="X92" s="92">
        <f t="array" ref="X92">+IFERROR(ROUND(INDEX(FCSTSDV!$D$2:$N$674,MATCH(STOCK!$D92,FCSTSDV!$C$2:$C$674,0),MATCH(STOCK!X$3,FCSTSDV!$D$1:$N$1,0))/STOCK!$F92,1),0)</f>
        <v>0</v>
      </c>
      <c r="Y92" s="92">
        <f t="array" ref="Y92">+IFERROR(ROUND(INDEX(FCSTSDV!$D$2:$N$674,MATCH(STOCK!$D92,FCSTSDV!$C$2:$C$674,0),MATCH(STOCK!Y$3,FCSTSDV!$D$1:$N$1,0))/STOCK!$F92,1),0)</f>
        <v>0</v>
      </c>
      <c r="Z92" s="92">
        <f t="array" ref="Z92">+IFERROR(ROUND(INDEX(FCSTSDV!$D$2:$N$674,MATCH(STOCK!$D92,FCSTSDV!$C$2:$C$674,0),MATCH(STOCK!Z$3,FCSTSDV!$D$1:$N$1,0))/STOCK!$F92,1),0)</f>
        <v>0</v>
      </c>
      <c r="AA92" s="92">
        <f t="array" ref="AA92">+IFERROR(ROUND(INDEX(FCSTSDV!$D$2:$N$674,MATCH(STOCK!$D92,FCSTSDV!$C$2:$C$674,0),MATCH(STOCK!AA$3,FCSTSDV!$D$1:$N$1,0))/STOCK!$F92,1),0)</f>
        <v>0</v>
      </c>
      <c r="AB92" s="92">
        <f t="array" ref="AB92">+IFERROR(ROUND(INDEX(FCSTSDV!$D$2:$N$674,MATCH(STOCK!$D92,FCSTSDV!$C$2:$C$674,0),MATCH(STOCK!AB$3,FCSTSDV!$D$1:$N$1,0))/STOCK!$F92,1),0)</f>
        <v>0</v>
      </c>
      <c r="AC92" s="92">
        <f t="array" ref="AC92">+IFERROR(ROUND(INDEX(FCSTSDV!$D$2:$N$674,MATCH(STOCK!$D92,FCSTSDV!$C$2:$C$674,0),MATCH(STOCK!AC$3,FCSTSDV!$D$1:$N$1,0))/STOCK!$F92,1),0)</f>
        <v>0</v>
      </c>
    </row>
    <row r="93" spans="1:29" ht="21" customHeight="1">
      <c r="A93" s="813"/>
      <c r="B93" s="795"/>
      <c r="C93" s="67"/>
      <c r="D93" s="49" t="s">
        <v>113</v>
      </c>
      <c r="E93" s="199"/>
      <c r="F93" s="49">
        <v>3100</v>
      </c>
      <c r="G93" s="48"/>
      <c r="H93" s="48"/>
      <c r="I93" s="785"/>
      <c r="J93" s="79">
        <f>+IF(SUM(K93:L93)&lt;&gt;$N$3,ROUND(IFERROR(VLOOKUP(D93,FCSTSDV!$C$2:$C$285,2,0),0)/STOCK!F93+0,0),0)</f>
        <v>0</v>
      </c>
      <c r="K93" s="92"/>
      <c r="L93" s="92"/>
      <c r="M93" s="92"/>
      <c r="N93" s="92"/>
      <c r="O93" s="92"/>
      <c r="P93" s="92"/>
      <c r="Q93" s="92"/>
      <c r="R93" s="92"/>
      <c r="S93" s="92"/>
      <c r="T93" s="92">
        <f t="array" ref="T93">+IFERROR(ROUND(INDEX(FCSTSDV!$D$2:$N$674,MATCH(STOCK!$D93,FCSTSDV!$C$2:$C$674,0),MATCH(STOCK!T$3,FCSTSDV!$D$1:$N$1,0))/STOCK!$F93,1),0)</f>
        <v>0</v>
      </c>
      <c r="U93" s="92">
        <f t="array" ref="U93">+IFERROR(ROUND(INDEX(FCSTSDV!$D$2:$N$674,MATCH(STOCK!$D93,FCSTSDV!$C$2:$C$674,0),MATCH(STOCK!U$3,FCSTSDV!$D$1:$N$1,0))/STOCK!$F93,1),0)</f>
        <v>0</v>
      </c>
      <c r="V93" s="92">
        <f t="array" ref="V93">+IFERROR(ROUND(INDEX(FCSTSDV!$D$2:$N$674,MATCH(STOCK!$D93,FCSTSDV!$C$2:$C$674,0),MATCH(STOCK!V$3,FCSTSDV!$D$1:$N$1,0))/STOCK!$F93,1),0)</f>
        <v>0</v>
      </c>
      <c r="W93" s="92">
        <f t="array" ref="W93">+IFERROR(ROUND(INDEX(FCSTSDV!$D$2:$N$674,MATCH(STOCK!$D93,FCSTSDV!$C$2:$C$674,0),MATCH(STOCK!W$3,FCSTSDV!$D$1:$N$1,0))/STOCK!$F93,1),0)</f>
        <v>0</v>
      </c>
      <c r="X93" s="92">
        <f t="array" ref="X93">+IFERROR(ROUND(INDEX(FCSTSDV!$D$2:$N$674,MATCH(STOCK!$D93,FCSTSDV!$C$2:$C$674,0),MATCH(STOCK!X$3,FCSTSDV!$D$1:$N$1,0))/STOCK!$F93,1),0)</f>
        <v>0</v>
      </c>
      <c r="Y93" s="92">
        <f t="array" ref="Y93">+IFERROR(ROUND(INDEX(FCSTSDV!$D$2:$N$674,MATCH(STOCK!$D93,FCSTSDV!$C$2:$C$674,0),MATCH(STOCK!Y$3,FCSTSDV!$D$1:$N$1,0))/STOCK!$F93,1),0)</f>
        <v>0</v>
      </c>
      <c r="Z93" s="92">
        <f t="array" ref="Z93">+IFERROR(ROUND(INDEX(FCSTSDV!$D$2:$N$674,MATCH(STOCK!$D93,FCSTSDV!$C$2:$C$674,0),MATCH(STOCK!Z$3,FCSTSDV!$D$1:$N$1,0))/STOCK!$F93,1),0)</f>
        <v>0</v>
      </c>
      <c r="AA93" s="92">
        <f t="array" ref="AA93">+IFERROR(ROUND(INDEX(FCSTSDV!$D$2:$N$674,MATCH(STOCK!$D93,FCSTSDV!$C$2:$C$674,0),MATCH(STOCK!AA$3,FCSTSDV!$D$1:$N$1,0))/STOCK!$F93,1),0)</f>
        <v>0</v>
      </c>
      <c r="AB93" s="92">
        <f t="array" ref="AB93">+IFERROR(ROUND(INDEX(FCSTSDV!$D$2:$N$674,MATCH(STOCK!$D93,FCSTSDV!$C$2:$C$674,0),MATCH(STOCK!AB$3,FCSTSDV!$D$1:$N$1,0))/STOCK!$F93,1),0)</f>
        <v>0</v>
      </c>
      <c r="AC93" s="92">
        <f t="array" ref="AC93">+IFERROR(ROUND(INDEX(FCSTSDV!$D$2:$N$674,MATCH(STOCK!$D93,FCSTSDV!$C$2:$C$674,0),MATCH(STOCK!AC$3,FCSTSDV!$D$1:$N$1,0))/STOCK!$F93,1),0)</f>
        <v>0</v>
      </c>
    </row>
    <row r="94" spans="1:29" ht="21" customHeight="1">
      <c r="A94" s="813"/>
      <c r="B94" s="795"/>
      <c r="C94" s="67"/>
      <c r="D94" s="49" t="s">
        <v>114</v>
      </c>
      <c r="E94" s="199"/>
      <c r="F94" s="49">
        <v>15000</v>
      </c>
      <c r="G94" s="48"/>
      <c r="H94" s="48"/>
      <c r="I94" s="785"/>
      <c r="J94" s="79">
        <f>+IF(SUM(K94:L94)&lt;&gt;$N$3,ROUND(IFERROR(VLOOKUP(D94,FCSTSDV!$C$2:$C$285,2,0),0)/STOCK!F94+0,0),0)</f>
        <v>0</v>
      </c>
      <c r="K94" s="92"/>
      <c r="L94" s="92"/>
      <c r="M94" s="92"/>
      <c r="N94" s="92"/>
      <c r="O94" s="92"/>
      <c r="P94" s="92"/>
      <c r="Q94" s="92"/>
      <c r="R94" s="92"/>
      <c r="S94" s="92"/>
      <c r="T94" s="92">
        <f t="array" ref="T94">+IFERROR(ROUND(INDEX(FCSTSDV!$D$2:$N$674,MATCH(STOCK!$D94,FCSTSDV!$C$2:$C$674,0),MATCH(STOCK!T$3,FCSTSDV!$D$1:$N$1,0))/STOCK!$F94,1),0)</f>
        <v>0</v>
      </c>
      <c r="U94" s="92">
        <f t="array" ref="U94">+IFERROR(ROUND(INDEX(FCSTSDV!$D$2:$N$674,MATCH(STOCK!$D94,FCSTSDV!$C$2:$C$674,0),MATCH(STOCK!U$3,FCSTSDV!$D$1:$N$1,0))/STOCK!$F94,1),0)</f>
        <v>0</v>
      </c>
      <c r="V94" s="92">
        <f t="array" ref="V94">+IFERROR(ROUND(INDEX(FCSTSDV!$D$2:$N$674,MATCH(STOCK!$D94,FCSTSDV!$C$2:$C$674,0),MATCH(STOCK!V$3,FCSTSDV!$D$1:$N$1,0))/STOCK!$F94,1),0)</f>
        <v>0</v>
      </c>
      <c r="W94" s="92">
        <f t="array" ref="W94">+IFERROR(ROUND(INDEX(FCSTSDV!$D$2:$N$674,MATCH(STOCK!$D94,FCSTSDV!$C$2:$C$674,0),MATCH(STOCK!W$3,FCSTSDV!$D$1:$N$1,0))/STOCK!$F94,1),0)</f>
        <v>0</v>
      </c>
      <c r="X94" s="92">
        <f t="array" ref="X94">+IFERROR(ROUND(INDEX(FCSTSDV!$D$2:$N$674,MATCH(STOCK!$D94,FCSTSDV!$C$2:$C$674,0),MATCH(STOCK!X$3,FCSTSDV!$D$1:$N$1,0))/STOCK!$F94,1),0)</f>
        <v>0</v>
      </c>
      <c r="Y94" s="92">
        <f t="array" ref="Y94">+IFERROR(ROUND(INDEX(FCSTSDV!$D$2:$N$674,MATCH(STOCK!$D94,FCSTSDV!$C$2:$C$674,0),MATCH(STOCK!Y$3,FCSTSDV!$D$1:$N$1,0))/STOCK!$F94,1),0)</f>
        <v>3</v>
      </c>
      <c r="Z94" s="92">
        <f t="array" ref="Z94">+IFERROR(ROUND(INDEX(FCSTSDV!$D$2:$N$674,MATCH(STOCK!$D94,FCSTSDV!$C$2:$C$674,0),MATCH(STOCK!Z$3,FCSTSDV!$D$1:$N$1,0))/STOCK!$F94,1),0)</f>
        <v>0</v>
      </c>
      <c r="AA94" s="92">
        <f t="array" ref="AA94">+IFERROR(ROUND(INDEX(FCSTSDV!$D$2:$N$674,MATCH(STOCK!$D94,FCSTSDV!$C$2:$C$674,0),MATCH(STOCK!AA$3,FCSTSDV!$D$1:$N$1,0))/STOCK!$F94,1),0)</f>
        <v>0</v>
      </c>
      <c r="AB94" s="92">
        <f t="array" ref="AB94">+IFERROR(ROUND(INDEX(FCSTSDV!$D$2:$N$674,MATCH(STOCK!$D94,FCSTSDV!$C$2:$C$674,0),MATCH(STOCK!AB$3,FCSTSDV!$D$1:$N$1,0))/STOCK!$F94,1),0)</f>
        <v>0</v>
      </c>
      <c r="AC94" s="92">
        <f t="array" ref="AC94">+IFERROR(ROUND(INDEX(FCSTSDV!$D$2:$N$674,MATCH(STOCK!$D94,FCSTSDV!$C$2:$C$674,0),MATCH(STOCK!AC$3,FCSTSDV!$D$1:$N$1,0))/STOCK!$F94,1),0)</f>
        <v>0</v>
      </c>
    </row>
    <row r="95" spans="1:29" ht="21" customHeight="1">
      <c r="A95" s="813"/>
      <c r="B95" s="795"/>
      <c r="C95" s="67"/>
      <c r="D95" s="49" t="s">
        <v>115</v>
      </c>
      <c r="E95" s="204"/>
      <c r="F95" s="47">
        <v>11000</v>
      </c>
      <c r="G95" s="48"/>
      <c r="H95" s="48"/>
      <c r="I95" s="785"/>
      <c r="J95" s="79">
        <f>+IF(SUM(K95:L95)&lt;&gt;$N$3,ROUND(IFERROR(VLOOKUP(D95,FCSTSDV!$C$2:$C$285,2,0),0)/STOCK!F95+0,0),0)</f>
        <v>0</v>
      </c>
      <c r="K95" s="92"/>
      <c r="L95" s="92"/>
      <c r="M95" s="92"/>
      <c r="N95" s="92"/>
      <c r="O95" s="92"/>
      <c r="P95" s="92"/>
      <c r="Q95" s="92"/>
      <c r="R95" s="92"/>
      <c r="S95" s="92"/>
      <c r="T95" s="92">
        <f t="array" ref="T95">+IFERROR(ROUND(INDEX(FCSTSDV!$D$2:$N$674,MATCH(STOCK!$D95,FCSTSDV!$C$2:$C$674,0),MATCH(STOCK!T$3,FCSTSDV!$D$1:$N$1,0))/STOCK!$F95,1),0)</f>
        <v>0</v>
      </c>
      <c r="U95" s="92">
        <f t="array" ref="U95">+IFERROR(ROUND(INDEX(FCSTSDV!$D$2:$N$674,MATCH(STOCK!$D95,FCSTSDV!$C$2:$C$674,0),MATCH(STOCK!U$3,FCSTSDV!$D$1:$N$1,0))/STOCK!$F95,1),0)</f>
        <v>0</v>
      </c>
      <c r="V95" s="92">
        <f t="array" ref="V95">+IFERROR(ROUND(INDEX(FCSTSDV!$D$2:$N$674,MATCH(STOCK!$D95,FCSTSDV!$C$2:$C$674,0),MATCH(STOCK!V$3,FCSTSDV!$D$1:$N$1,0))/STOCK!$F95,1),0)</f>
        <v>0</v>
      </c>
      <c r="W95" s="92">
        <f t="array" ref="W95">+IFERROR(ROUND(INDEX(FCSTSDV!$D$2:$N$674,MATCH(STOCK!$D95,FCSTSDV!$C$2:$C$674,0),MATCH(STOCK!W$3,FCSTSDV!$D$1:$N$1,0))/STOCK!$F95,1),0)</f>
        <v>0</v>
      </c>
      <c r="X95" s="92">
        <f t="array" ref="X95">+IFERROR(ROUND(INDEX(FCSTSDV!$D$2:$N$674,MATCH(STOCK!$D95,FCSTSDV!$C$2:$C$674,0),MATCH(STOCK!X$3,FCSTSDV!$D$1:$N$1,0))/STOCK!$F95,1),0)</f>
        <v>0</v>
      </c>
      <c r="Y95" s="92">
        <f t="array" ref="Y95">+IFERROR(ROUND(INDEX(FCSTSDV!$D$2:$N$674,MATCH(STOCK!$D95,FCSTSDV!$C$2:$C$674,0),MATCH(STOCK!Y$3,FCSTSDV!$D$1:$N$1,0))/STOCK!$F95,1),0)</f>
        <v>19.899999999999999</v>
      </c>
      <c r="Z95" s="92">
        <f t="array" ref="Z95">+IFERROR(ROUND(INDEX(FCSTSDV!$D$2:$N$674,MATCH(STOCK!$D95,FCSTSDV!$C$2:$C$674,0),MATCH(STOCK!Z$3,FCSTSDV!$D$1:$N$1,0))/STOCK!$F95,1),0)</f>
        <v>0</v>
      </c>
      <c r="AA95" s="92">
        <f t="array" ref="AA95">+IFERROR(ROUND(INDEX(FCSTSDV!$D$2:$N$674,MATCH(STOCK!$D95,FCSTSDV!$C$2:$C$674,0),MATCH(STOCK!AA$3,FCSTSDV!$D$1:$N$1,0))/STOCK!$F95,1),0)</f>
        <v>0</v>
      </c>
      <c r="AB95" s="92">
        <f t="array" ref="AB95">+IFERROR(ROUND(INDEX(FCSTSDV!$D$2:$N$674,MATCH(STOCK!$D95,FCSTSDV!$C$2:$C$674,0),MATCH(STOCK!AB$3,FCSTSDV!$D$1:$N$1,0))/STOCK!$F95,1),0)</f>
        <v>0</v>
      </c>
      <c r="AC95" s="92">
        <f t="array" ref="AC95">+IFERROR(ROUND(INDEX(FCSTSDV!$D$2:$N$674,MATCH(STOCK!$D95,FCSTSDV!$C$2:$C$674,0),MATCH(STOCK!AC$3,FCSTSDV!$D$1:$N$1,0))/STOCK!$F95,1),0)</f>
        <v>0</v>
      </c>
    </row>
    <row r="96" spans="1:29" ht="21" customHeight="1">
      <c r="A96" s="813"/>
      <c r="B96" s="795"/>
      <c r="C96" s="67"/>
      <c r="D96" s="131" t="s">
        <v>116</v>
      </c>
      <c r="E96" s="204"/>
      <c r="F96" s="47">
        <v>3000</v>
      </c>
      <c r="G96" s="48"/>
      <c r="H96" s="48"/>
      <c r="I96" s="785"/>
      <c r="J96" s="79">
        <f>+IF(SUM(K96:L96)&lt;&gt;$N$3,ROUND(IFERROR(VLOOKUP(D96,FCSTSDV!$C$2:$C$285,2,0),0)/STOCK!F96+0,0),0)</f>
        <v>0</v>
      </c>
      <c r="K96" s="92"/>
      <c r="L96" s="92"/>
      <c r="M96" s="92"/>
      <c r="N96" s="92"/>
      <c r="O96" s="92"/>
      <c r="P96" s="92"/>
      <c r="Q96" s="92"/>
      <c r="R96" s="92"/>
      <c r="S96" s="92"/>
      <c r="T96" s="92">
        <f t="array" ref="T96">+IFERROR(ROUND(INDEX(FCSTSDV!$D$2:$N$674,MATCH(STOCK!$D96,FCSTSDV!$C$2:$C$674,0),MATCH(STOCK!T$3,FCSTSDV!$D$1:$N$1,0))/STOCK!$F96,1),0)</f>
        <v>0</v>
      </c>
      <c r="U96" s="92">
        <f t="array" ref="U96">+IFERROR(ROUND(INDEX(FCSTSDV!$D$2:$N$674,MATCH(STOCK!$D96,FCSTSDV!$C$2:$C$674,0),MATCH(STOCK!U$3,FCSTSDV!$D$1:$N$1,0))/STOCK!$F96,1),0)</f>
        <v>0</v>
      </c>
      <c r="V96" s="92">
        <f t="array" ref="V96">+IFERROR(ROUND(INDEX(FCSTSDV!$D$2:$N$674,MATCH(STOCK!$D96,FCSTSDV!$C$2:$C$674,0),MATCH(STOCK!V$3,FCSTSDV!$D$1:$N$1,0))/STOCK!$F96,1),0)</f>
        <v>0</v>
      </c>
      <c r="W96" s="92">
        <f t="array" ref="W96">+IFERROR(ROUND(INDEX(FCSTSDV!$D$2:$N$674,MATCH(STOCK!$D96,FCSTSDV!$C$2:$C$674,0),MATCH(STOCK!W$3,FCSTSDV!$D$1:$N$1,0))/STOCK!$F96,1),0)</f>
        <v>0</v>
      </c>
      <c r="X96" s="92">
        <f t="array" ref="X96">+IFERROR(ROUND(INDEX(FCSTSDV!$D$2:$N$674,MATCH(STOCK!$D96,FCSTSDV!$C$2:$C$674,0),MATCH(STOCK!X$3,FCSTSDV!$D$1:$N$1,0))/STOCK!$F96,1),0)</f>
        <v>0</v>
      </c>
      <c r="Y96" s="92">
        <f t="array" ref="Y96">+IFERROR(ROUND(INDEX(FCSTSDV!$D$2:$N$674,MATCH(STOCK!$D96,FCSTSDV!$C$2:$C$674,0),MATCH(STOCK!Y$3,FCSTSDV!$D$1:$N$1,0))/STOCK!$F96,1),0)</f>
        <v>0</v>
      </c>
      <c r="Z96" s="92">
        <f t="array" ref="Z96">+IFERROR(ROUND(INDEX(FCSTSDV!$D$2:$N$674,MATCH(STOCK!$D96,FCSTSDV!$C$2:$C$674,0),MATCH(STOCK!Z$3,FCSTSDV!$D$1:$N$1,0))/STOCK!$F96,1),0)</f>
        <v>0</v>
      </c>
      <c r="AA96" s="92">
        <f t="array" ref="AA96">+IFERROR(ROUND(INDEX(FCSTSDV!$D$2:$N$674,MATCH(STOCK!$D96,FCSTSDV!$C$2:$C$674,0),MATCH(STOCK!AA$3,FCSTSDV!$D$1:$N$1,0))/STOCK!$F96,1),0)</f>
        <v>0</v>
      </c>
      <c r="AB96" s="92">
        <f t="array" ref="AB96">+IFERROR(ROUND(INDEX(FCSTSDV!$D$2:$N$674,MATCH(STOCK!$D96,FCSTSDV!$C$2:$C$674,0),MATCH(STOCK!AB$3,FCSTSDV!$D$1:$N$1,0))/STOCK!$F96,1),0)</f>
        <v>0</v>
      </c>
      <c r="AC96" s="92">
        <f t="array" ref="AC96">+IFERROR(ROUND(INDEX(FCSTSDV!$D$2:$N$674,MATCH(STOCK!$D96,FCSTSDV!$C$2:$C$674,0),MATCH(STOCK!AC$3,FCSTSDV!$D$1:$N$1,0))/STOCK!$F96,1),0)</f>
        <v>0</v>
      </c>
    </row>
    <row r="97" spans="1:29" ht="21" customHeight="1">
      <c r="A97" s="813"/>
      <c r="B97" s="795"/>
      <c r="C97" s="67"/>
      <c r="D97" s="32" t="s">
        <v>117</v>
      </c>
      <c r="E97" s="204" t="str">
        <f>+E91</f>
        <v>45*50*0.08</v>
      </c>
      <c r="F97" s="49">
        <v>15000</v>
      </c>
      <c r="G97" s="48"/>
      <c r="H97" s="48"/>
      <c r="I97" s="785"/>
      <c r="J97" s="79">
        <f>+IF(SUM(K97:L97)&lt;&gt;$N$3,ROUND(IFERROR(VLOOKUP(D97,FCSTSDV!$C$2:$C$285,2,0),0)/STOCK!F97+0,0),0)</f>
        <v>0</v>
      </c>
      <c r="K97" s="92">
        <f t="array" ref="K97">+IFERROR(ROUND(INDEX(FCSTSDV!$D$2:$N$674,MATCH(STOCK!$D97,FCSTSDV!$C$2:$C$674,0),MATCH(STOCK!K$3,FCSTSDV!$D$1:$N$1,0))/STOCK!$F97,1),0)</f>
        <v>0</v>
      </c>
      <c r="L97" s="92">
        <f t="array" ref="L97">+IFERROR(ROUND(INDEX(FCSTSDV!$D$2:$N$674,MATCH(STOCK!$D97,FCSTSDV!$C$2:$C$674,0),MATCH(STOCK!L$3,FCSTSDV!$D$1:$N$1,0))/STOCK!$F97,1),0)</f>
        <v>0</v>
      </c>
      <c r="M97" s="92">
        <f t="array" ref="M97">+IFERROR(ROUND(INDEX(FCSTSDV!$D$2:$N$674,MATCH(STOCK!$D97,FCSTSDV!$C$2:$C$674,0),MATCH(STOCK!M$3,FCSTSDV!$D$1:$N$1,0))/STOCK!$F97,1),0)</f>
        <v>0</v>
      </c>
      <c r="N97" s="92">
        <f t="array" ref="N97">+IFERROR(ROUND(INDEX(FCSTSDV!$D$2:$N$674,MATCH(STOCK!$D97,FCSTSDV!$C$2:$C$674,0),MATCH(STOCK!N$3,FCSTSDV!$D$1:$N$1,0))/STOCK!$F97,1),0)</f>
        <v>0</v>
      </c>
      <c r="O97" s="92">
        <f t="array" ref="O97">+IFERROR(ROUND(INDEX(FCSTSDV!$D$2:$N$674,MATCH(STOCK!$D97,FCSTSDV!$C$2:$C$674,0),MATCH(STOCK!O$3,FCSTSDV!$D$1:$N$1,0))/STOCK!$F97,1),0)</f>
        <v>0</v>
      </c>
      <c r="P97" s="92">
        <f t="array" ref="P97">+IFERROR(ROUND(INDEX(FCSTSDV!$D$2:$N$674,MATCH(STOCK!$D97,FCSTSDV!$C$2:$C$674,0),MATCH(STOCK!P$3,FCSTSDV!$D$1:$N$1,0))/STOCK!$F97,1),0)</f>
        <v>0</v>
      </c>
      <c r="Q97" s="92">
        <f t="array" ref="Q97">+IFERROR(ROUND(INDEX(FCSTSDV!$D$2:$N$674,MATCH(STOCK!$D97,FCSTSDV!$C$2:$C$674,0),MATCH(STOCK!Q$3,FCSTSDV!$D$1:$N$1,0))/STOCK!$F97,1),0)</f>
        <v>0</v>
      </c>
      <c r="R97" s="92">
        <f t="array" ref="R97">+IFERROR(ROUND(INDEX(FCSTSDV!$D$2:$N$674,MATCH(STOCK!$D97,FCSTSDV!$C$2:$C$674,0),MATCH(STOCK!R$3,FCSTSDV!$D$1:$N$1,0))/STOCK!$F97,1),0)</f>
        <v>0</v>
      </c>
      <c r="S97" s="92">
        <f t="array" ref="S97">+IFERROR(ROUND(INDEX(FCSTSDV!$D$2:$N$674,MATCH(STOCK!$D97,FCSTSDV!$C$2:$C$674,0),MATCH(STOCK!S$3,FCSTSDV!$D$1:$N$1,0))/STOCK!$F97,1),0)</f>
        <v>0</v>
      </c>
      <c r="T97" s="92">
        <f t="array" ref="T97">+IFERROR(ROUND(INDEX(FCSTSDV!$D$2:$N$674,MATCH(STOCK!$D97,FCSTSDV!$C$2:$C$674,0),MATCH(STOCK!T$3,FCSTSDV!$D$1:$N$1,0))/STOCK!$F97,1),0)</f>
        <v>0</v>
      </c>
      <c r="U97" s="92">
        <f t="array" ref="U97">+IFERROR(ROUND(INDEX(FCSTSDV!$D$2:$N$674,MATCH(STOCK!$D97,FCSTSDV!$C$2:$C$674,0),MATCH(STOCK!U$3,FCSTSDV!$D$1:$N$1,0))/STOCK!$F97,1),0)</f>
        <v>0</v>
      </c>
      <c r="V97" s="92">
        <f t="array" ref="V97">+IFERROR(ROUND(INDEX(FCSTSDV!$D$2:$N$674,MATCH(STOCK!$D97,FCSTSDV!$C$2:$C$674,0),MATCH(STOCK!V$3,FCSTSDV!$D$1:$N$1,0))/STOCK!$F97,1),0)</f>
        <v>0</v>
      </c>
      <c r="W97" s="92">
        <f t="array" ref="W97">+IFERROR(ROUND(INDEX(FCSTSDV!$D$2:$N$674,MATCH(STOCK!$D97,FCSTSDV!$C$2:$C$674,0),MATCH(STOCK!W$3,FCSTSDV!$D$1:$N$1,0))/STOCK!$F97,1),0)</f>
        <v>0</v>
      </c>
      <c r="X97" s="92">
        <f t="array" ref="X97">+IFERROR(ROUND(INDEX(FCSTSDV!$D$2:$N$674,MATCH(STOCK!$D97,FCSTSDV!$C$2:$C$674,0),MATCH(STOCK!X$3,FCSTSDV!$D$1:$N$1,0))/STOCK!$F97,1),0)</f>
        <v>0</v>
      </c>
      <c r="Y97" s="92">
        <f t="array" ref="Y97">+IFERROR(ROUND(INDEX(FCSTSDV!$D$2:$N$674,MATCH(STOCK!$D97,FCSTSDV!$C$2:$C$674,0),MATCH(STOCK!Y$3,FCSTSDV!$D$1:$N$1,0))/STOCK!$F97,1),0)</f>
        <v>13</v>
      </c>
      <c r="Z97" s="92">
        <f t="array" ref="Z97">+IFERROR(ROUND(INDEX(FCSTSDV!$D$2:$N$674,MATCH(STOCK!$D97,FCSTSDV!$C$2:$C$674,0),MATCH(STOCK!Z$3,FCSTSDV!$D$1:$N$1,0))/STOCK!$F97,1),0)</f>
        <v>0</v>
      </c>
      <c r="AA97" s="92">
        <f t="array" ref="AA97">+IFERROR(ROUND(INDEX(FCSTSDV!$D$2:$N$674,MATCH(STOCK!$D97,FCSTSDV!$C$2:$C$674,0),MATCH(STOCK!AA$3,FCSTSDV!$D$1:$N$1,0))/STOCK!$F97,1),0)</f>
        <v>0</v>
      </c>
      <c r="AB97" s="92">
        <f t="array" ref="AB97">+IFERROR(ROUND(INDEX(FCSTSDV!$D$2:$N$674,MATCH(STOCK!$D97,FCSTSDV!$C$2:$C$674,0),MATCH(STOCK!AB$3,FCSTSDV!$D$1:$N$1,0))/STOCK!$F97,1),0)</f>
        <v>0</v>
      </c>
      <c r="AC97" s="92">
        <f t="array" ref="AC97">+IFERROR(ROUND(INDEX(FCSTSDV!$D$2:$N$674,MATCH(STOCK!$D97,FCSTSDV!$C$2:$C$674,0),MATCH(STOCK!AC$3,FCSTSDV!$D$1:$N$1,0))/STOCK!$F97,1),0)</f>
        <v>0</v>
      </c>
    </row>
    <row r="98" spans="1:29" ht="21" customHeight="1">
      <c r="A98" s="813"/>
      <c r="B98" s="795"/>
      <c r="C98" s="67"/>
      <c r="D98" s="131" t="s">
        <v>118</v>
      </c>
      <c r="E98" s="131" t="str">
        <f t="shared" si="9"/>
        <v>45*50*0.08</v>
      </c>
      <c r="F98" s="131">
        <v>500</v>
      </c>
      <c r="G98" s="48"/>
      <c r="H98" s="48"/>
      <c r="I98" s="785"/>
      <c r="J98" s="79">
        <f>+IF(SUM(K98:L98)&lt;&gt;$N$3,ROUND(IFERROR(VLOOKUP(D98,FCSTSDV!$C$2:$C$285,2,0),0)/STOCK!F98+0,0),0)</f>
        <v>0</v>
      </c>
      <c r="K98" s="92">
        <f t="array" ref="K98">+IFERROR(ROUND(INDEX(FCSTSDV!$D$2:$N$674,MATCH(STOCK!$D98,FCSTSDV!$C$2:$C$674,0),MATCH(STOCK!K$3,FCSTSDV!$D$1:$N$1,0))/STOCK!$F98,1),0)</f>
        <v>0</v>
      </c>
      <c r="L98" s="92">
        <f t="array" ref="L98">+IFERROR(ROUND(INDEX(FCSTSDV!$D$2:$N$674,MATCH(STOCK!$D98,FCSTSDV!$C$2:$C$674,0),MATCH(STOCK!L$3,FCSTSDV!$D$1:$N$1,0))/STOCK!$F98,1),0)</f>
        <v>0</v>
      </c>
      <c r="M98" s="92">
        <f t="array" ref="M98">+IFERROR(ROUND(INDEX(FCSTSDV!$D$2:$N$674,MATCH(STOCK!$D98,FCSTSDV!$C$2:$C$674,0),MATCH(STOCK!M$3,FCSTSDV!$D$1:$N$1,0))/STOCK!$F98,1),0)</f>
        <v>0</v>
      </c>
      <c r="N98" s="92">
        <f t="array" ref="N98">+IFERROR(ROUND(INDEX(FCSTSDV!$D$2:$N$674,MATCH(STOCK!$D98,FCSTSDV!$C$2:$C$674,0),MATCH(STOCK!N$3,FCSTSDV!$D$1:$N$1,0))/STOCK!$F98,1),0)</f>
        <v>0</v>
      </c>
      <c r="O98" s="92">
        <f t="array" ref="O98">+IFERROR(ROUND(INDEX(FCSTSDV!$D$2:$N$674,MATCH(STOCK!$D98,FCSTSDV!$C$2:$C$674,0),MATCH(STOCK!O$3,FCSTSDV!$D$1:$N$1,0))/STOCK!$F98,1),0)</f>
        <v>0</v>
      </c>
      <c r="P98" s="92">
        <f t="array" ref="P98">+IFERROR(ROUND(INDEX(FCSTSDV!$D$2:$N$674,MATCH(STOCK!$D98,FCSTSDV!$C$2:$C$674,0),MATCH(STOCK!P$3,FCSTSDV!$D$1:$N$1,0))/STOCK!$F98,1),0)</f>
        <v>0</v>
      </c>
      <c r="Q98" s="92">
        <f t="array" ref="Q98">+IFERROR(ROUND(INDEX(FCSTSDV!$D$2:$N$674,MATCH(STOCK!$D98,FCSTSDV!$C$2:$C$674,0),MATCH(STOCK!Q$3,FCSTSDV!$D$1:$N$1,0))/STOCK!$F98,1),0)</f>
        <v>0</v>
      </c>
      <c r="R98" s="92">
        <f t="array" ref="R98">+IFERROR(ROUND(INDEX(FCSTSDV!$D$2:$N$674,MATCH(STOCK!$D98,FCSTSDV!$C$2:$C$674,0),MATCH(STOCK!R$3,FCSTSDV!$D$1:$N$1,0))/STOCK!$F98,1),0)</f>
        <v>0</v>
      </c>
      <c r="S98" s="92">
        <f t="array" ref="S98">+IFERROR(ROUND(INDEX(FCSTSDV!$D$2:$N$674,MATCH(STOCK!$D98,FCSTSDV!$C$2:$C$674,0),MATCH(STOCK!S$3,FCSTSDV!$D$1:$N$1,0))/STOCK!$F98,1),0)</f>
        <v>0</v>
      </c>
      <c r="T98" s="92">
        <f t="array" ref="T98">+IFERROR(ROUND(INDEX(FCSTSDV!$D$2:$N$674,MATCH(STOCK!$D98,FCSTSDV!$C$2:$C$674,0),MATCH(STOCK!T$3,FCSTSDV!$D$1:$N$1,0))/STOCK!$F98,1),0)</f>
        <v>0</v>
      </c>
      <c r="U98" s="92">
        <f t="array" ref="U98">+IFERROR(ROUND(INDEX(FCSTSDV!$D$2:$N$674,MATCH(STOCK!$D98,FCSTSDV!$C$2:$C$674,0),MATCH(STOCK!U$3,FCSTSDV!$D$1:$N$1,0))/STOCK!$F98,1),0)</f>
        <v>0</v>
      </c>
      <c r="V98" s="92">
        <f t="array" ref="V98">+IFERROR(ROUND(INDEX(FCSTSDV!$D$2:$N$674,MATCH(STOCK!$D98,FCSTSDV!$C$2:$C$674,0),MATCH(STOCK!V$3,FCSTSDV!$D$1:$N$1,0))/STOCK!$F98,1),0)</f>
        <v>0</v>
      </c>
      <c r="W98" s="92">
        <f t="array" ref="W98">+IFERROR(ROUND(INDEX(FCSTSDV!$D$2:$N$674,MATCH(STOCK!$D98,FCSTSDV!$C$2:$C$674,0),MATCH(STOCK!W$3,FCSTSDV!$D$1:$N$1,0))/STOCK!$F98,1),0)</f>
        <v>0</v>
      </c>
      <c r="X98" s="92">
        <f t="array" ref="X98">+IFERROR(ROUND(INDEX(FCSTSDV!$D$2:$N$674,MATCH(STOCK!$D98,FCSTSDV!$C$2:$C$674,0),MATCH(STOCK!X$3,FCSTSDV!$D$1:$N$1,0))/STOCK!$F98,1),0)</f>
        <v>0</v>
      </c>
      <c r="Y98" s="92">
        <f t="array" ref="Y98">+IFERROR(ROUND(INDEX(FCSTSDV!$D$2:$N$674,MATCH(STOCK!$D98,FCSTSDV!$C$2:$C$674,0),MATCH(STOCK!Y$3,FCSTSDV!$D$1:$N$1,0))/STOCK!$F98,1),0)</f>
        <v>0</v>
      </c>
      <c r="Z98" s="92">
        <f t="array" ref="Z98">+IFERROR(ROUND(INDEX(FCSTSDV!$D$2:$N$674,MATCH(STOCK!$D98,FCSTSDV!$C$2:$C$674,0),MATCH(STOCK!Z$3,FCSTSDV!$D$1:$N$1,0))/STOCK!$F98,1),0)</f>
        <v>0</v>
      </c>
      <c r="AA98" s="92">
        <f t="array" ref="AA98">+IFERROR(ROUND(INDEX(FCSTSDV!$D$2:$N$674,MATCH(STOCK!$D98,FCSTSDV!$C$2:$C$674,0),MATCH(STOCK!AA$3,FCSTSDV!$D$1:$N$1,0))/STOCK!$F98,1),0)</f>
        <v>0</v>
      </c>
      <c r="AB98" s="92">
        <f t="array" ref="AB98">+IFERROR(ROUND(INDEX(FCSTSDV!$D$2:$N$674,MATCH(STOCK!$D98,FCSTSDV!$C$2:$C$674,0),MATCH(STOCK!AB$3,FCSTSDV!$D$1:$N$1,0))/STOCK!$F98,1),0)</f>
        <v>0</v>
      </c>
      <c r="AC98" s="92">
        <f t="array" ref="AC98">+IFERROR(ROUND(INDEX(FCSTSDV!$D$2:$N$674,MATCH(STOCK!$D98,FCSTSDV!$C$2:$C$674,0),MATCH(STOCK!AC$3,FCSTSDV!$D$1:$N$1,0))/STOCK!$F98,1),0)</f>
        <v>0</v>
      </c>
    </row>
    <row r="99" spans="1:29" ht="21" customHeight="1">
      <c r="A99" s="813"/>
      <c r="B99" s="795"/>
      <c r="C99" s="67"/>
      <c r="D99" s="49" t="s">
        <v>65</v>
      </c>
      <c r="E99" s="131"/>
      <c r="F99" s="49">
        <v>240</v>
      </c>
      <c r="G99" s="48"/>
      <c r="H99" s="48"/>
      <c r="I99" s="785"/>
      <c r="J99" s="79">
        <f>+IF(SUM(K99:L99)&lt;&gt;$N$3,ROUND(IFERROR(VLOOKUP(D99,FCSTSDV!$C$2:$C$285,2,0),0)/STOCK!F99+0,0),0)</f>
        <v>0</v>
      </c>
      <c r="K99" s="92"/>
      <c r="L99" s="92"/>
      <c r="M99" s="92"/>
      <c r="N99" s="92"/>
      <c r="O99" s="92"/>
      <c r="P99" s="92"/>
      <c r="Q99" s="92"/>
      <c r="R99" s="92"/>
      <c r="S99" s="92"/>
      <c r="T99" s="92">
        <f t="array" ref="T99">+IFERROR(ROUND(INDEX(FCSTSDV!$D$2:$N$674,MATCH(STOCK!$D99,FCSTSDV!$C$2:$C$674,0),MATCH(STOCK!T$3,FCSTSDV!$D$1:$N$1,0))/STOCK!$F99,1),0)</f>
        <v>0</v>
      </c>
      <c r="U99" s="92">
        <f t="array" ref="U99">+IFERROR(ROUND(INDEX(FCSTSDV!$D$2:$N$674,MATCH(STOCK!$D99,FCSTSDV!$C$2:$C$674,0),MATCH(STOCK!U$3,FCSTSDV!$D$1:$N$1,0))/STOCK!$F99,1),0)</f>
        <v>0</v>
      </c>
      <c r="V99" s="92">
        <f t="array" ref="V99">+IFERROR(ROUND(INDEX(FCSTSDV!$D$2:$N$674,MATCH(STOCK!$D99,FCSTSDV!$C$2:$C$674,0),MATCH(STOCK!V$3,FCSTSDV!$D$1:$N$1,0))/STOCK!$F99,1),0)</f>
        <v>0</v>
      </c>
      <c r="W99" s="92">
        <f t="array" ref="W99">+IFERROR(ROUND(INDEX(FCSTSDV!$D$2:$N$674,MATCH(STOCK!$D99,FCSTSDV!$C$2:$C$674,0),MATCH(STOCK!W$3,FCSTSDV!$D$1:$N$1,0))/STOCK!$F99,1),0)</f>
        <v>0</v>
      </c>
      <c r="X99" s="92">
        <f t="array" ref="X99">+IFERROR(ROUND(INDEX(FCSTSDV!$D$2:$N$674,MATCH(STOCK!$D99,FCSTSDV!$C$2:$C$674,0),MATCH(STOCK!X$3,FCSTSDV!$D$1:$N$1,0))/STOCK!$F99,1),0)</f>
        <v>0</v>
      </c>
      <c r="Y99" s="92">
        <f t="array" ref="Y99">+IFERROR(ROUND(INDEX(FCSTSDV!$D$2:$N$674,MATCH(STOCK!$D99,FCSTSDV!$C$2:$C$674,0),MATCH(STOCK!Y$3,FCSTSDV!$D$1:$N$1,0))/STOCK!$F99,1),0)</f>
        <v>0</v>
      </c>
      <c r="Z99" s="92">
        <f t="array" ref="Z99">+IFERROR(ROUND(INDEX(FCSTSDV!$D$2:$N$674,MATCH(STOCK!$D99,FCSTSDV!$C$2:$C$674,0),MATCH(STOCK!Z$3,FCSTSDV!$D$1:$N$1,0))/STOCK!$F99,1),0)</f>
        <v>0</v>
      </c>
      <c r="AA99" s="92">
        <f t="array" ref="AA99">+IFERROR(ROUND(INDEX(FCSTSDV!$D$2:$N$674,MATCH(STOCK!$D99,FCSTSDV!$C$2:$C$674,0),MATCH(STOCK!AA$3,FCSTSDV!$D$1:$N$1,0))/STOCK!$F99,1),0)</f>
        <v>0</v>
      </c>
      <c r="AB99" s="92">
        <f t="array" ref="AB99">+IFERROR(ROUND(INDEX(FCSTSDV!$D$2:$N$674,MATCH(STOCK!$D99,FCSTSDV!$C$2:$C$674,0),MATCH(STOCK!AB$3,FCSTSDV!$D$1:$N$1,0))/STOCK!$F99,1),0)</f>
        <v>0</v>
      </c>
      <c r="AC99" s="92">
        <f t="array" ref="AC99">+IFERROR(ROUND(INDEX(FCSTSDV!$D$2:$N$674,MATCH(STOCK!$D99,FCSTSDV!$C$2:$C$674,0),MATCH(STOCK!AC$3,FCSTSDV!$D$1:$N$1,0))/STOCK!$F99,1),0)</f>
        <v>0</v>
      </c>
    </row>
    <row r="100" spans="1:29" ht="20.100000000000001" customHeight="1">
      <c r="A100" s="813"/>
      <c r="B100" s="795"/>
      <c r="C100" s="70" t="s">
        <v>107</v>
      </c>
      <c r="D100" s="69" t="s">
        <v>119</v>
      </c>
      <c r="E100" s="204" t="str">
        <f>+E98</f>
        <v>45*50*0.08</v>
      </c>
      <c r="F100" s="49">
        <v>2800</v>
      </c>
      <c r="G100" s="48"/>
      <c r="H100" s="48"/>
      <c r="I100" s="785"/>
      <c r="J100" s="79">
        <f>+IF(SUM(K100:L100)&lt;&gt;$N$3,ROUND(IFERROR(VLOOKUP(D100,FCSTSDV!$C$2:$C$285,2,0),0)/STOCK!F100+0,0),0)</f>
        <v>0</v>
      </c>
      <c r="K100" s="92">
        <f t="array" ref="K100">+IFERROR(ROUND(INDEX(FCSTSDV!$D$2:$N$674,MATCH(STOCK!$D100,FCSTSDV!$C$2:$C$674,0),MATCH(STOCK!K$3,FCSTSDV!$D$1:$N$1,0))/STOCK!$F100,1),0)</f>
        <v>0</v>
      </c>
      <c r="L100" s="92">
        <f t="array" ref="L100">+IFERROR(ROUND(INDEX(FCSTSDV!$D$2:$N$674,MATCH(STOCK!$D100,FCSTSDV!$C$2:$C$674,0),MATCH(STOCK!L$3,FCSTSDV!$D$1:$N$1,0))/STOCK!$F100,1),0)</f>
        <v>0</v>
      </c>
      <c r="M100" s="92">
        <f t="array" ref="M100">+IFERROR(ROUND(INDEX(FCSTSDV!$D$2:$N$674,MATCH(STOCK!$D100,FCSTSDV!$C$2:$C$674,0),MATCH(STOCK!M$3,FCSTSDV!$D$1:$N$1,0))/STOCK!$F100,1),0)</f>
        <v>0</v>
      </c>
      <c r="N100" s="92">
        <f t="array" ref="N100">+IFERROR(ROUND(INDEX(FCSTSDV!$D$2:$N$674,MATCH(STOCK!$D100,FCSTSDV!$C$2:$C$674,0),MATCH(STOCK!N$3,FCSTSDV!$D$1:$N$1,0))/STOCK!$F100,1),0)</f>
        <v>0</v>
      </c>
      <c r="O100" s="92">
        <f t="array" ref="O100">+IFERROR(ROUND(INDEX(FCSTSDV!$D$2:$N$674,MATCH(STOCK!$D100,FCSTSDV!$C$2:$C$674,0),MATCH(STOCK!O$3,FCSTSDV!$D$1:$N$1,0))/STOCK!$F100,1),0)</f>
        <v>0</v>
      </c>
      <c r="P100" s="92">
        <f t="array" ref="P100">+IFERROR(ROUND(INDEX(FCSTSDV!$D$2:$N$674,MATCH(STOCK!$D100,FCSTSDV!$C$2:$C$674,0),MATCH(STOCK!P$3,FCSTSDV!$D$1:$N$1,0))/STOCK!$F100,1),0)</f>
        <v>0</v>
      </c>
      <c r="Q100" s="92">
        <f t="array" ref="Q100">+IFERROR(ROUND(INDEX(FCSTSDV!$D$2:$N$674,MATCH(STOCK!$D100,FCSTSDV!$C$2:$C$674,0),MATCH(STOCK!Q$3,FCSTSDV!$D$1:$N$1,0))/STOCK!$F100,1),0)</f>
        <v>0</v>
      </c>
      <c r="R100" s="92">
        <f t="array" ref="R100">+IFERROR(ROUND(INDEX(FCSTSDV!$D$2:$N$674,MATCH(STOCK!$D100,FCSTSDV!$C$2:$C$674,0),MATCH(STOCK!R$3,FCSTSDV!$D$1:$N$1,0))/STOCK!$F100,1),0)</f>
        <v>0</v>
      </c>
      <c r="S100" s="92">
        <f t="array" ref="S100">+IFERROR(ROUND(INDEX(FCSTSDV!$D$2:$N$674,MATCH(STOCK!$D100,FCSTSDV!$C$2:$C$674,0),MATCH(STOCK!S$3,FCSTSDV!$D$1:$N$1,0))/STOCK!$F100,1),0)</f>
        <v>0</v>
      </c>
      <c r="T100" s="92">
        <f t="array" ref="T100">+IFERROR(ROUND(INDEX(FCSTSDV!$D$2:$N$674,MATCH(STOCK!$D100,FCSTSDV!$C$2:$C$674,0),MATCH(STOCK!T$3,FCSTSDV!$D$1:$N$1,0))/STOCK!$F100,1),0)</f>
        <v>0</v>
      </c>
      <c r="U100" s="92">
        <f t="array" ref="U100">+IFERROR(ROUND(INDEX(FCSTSDV!$D$2:$N$674,MATCH(STOCK!$D100,FCSTSDV!$C$2:$C$674,0),MATCH(STOCK!U$3,FCSTSDV!$D$1:$N$1,0))/STOCK!$F100,1),0)</f>
        <v>0</v>
      </c>
      <c r="V100" s="92">
        <f t="array" ref="V100">+IFERROR(ROUND(INDEX(FCSTSDV!$D$2:$N$674,MATCH(STOCK!$D100,FCSTSDV!$C$2:$C$674,0),MATCH(STOCK!V$3,FCSTSDV!$D$1:$N$1,0))/STOCK!$F100,1),0)</f>
        <v>0</v>
      </c>
      <c r="W100" s="92">
        <f t="array" ref="W100">+IFERROR(ROUND(INDEX(FCSTSDV!$D$2:$N$674,MATCH(STOCK!$D100,FCSTSDV!$C$2:$C$674,0),MATCH(STOCK!W$3,FCSTSDV!$D$1:$N$1,0))/STOCK!$F100,1),0)</f>
        <v>0</v>
      </c>
      <c r="X100" s="92">
        <f t="array" ref="X100">+IFERROR(ROUND(INDEX(FCSTSDV!$D$2:$N$674,MATCH(STOCK!$D100,FCSTSDV!$C$2:$C$674,0),MATCH(STOCK!X$3,FCSTSDV!$D$1:$N$1,0))/STOCK!$F100,1),0)</f>
        <v>0</v>
      </c>
      <c r="Y100" s="92">
        <f t="array" ref="Y100">+IFERROR(ROUND(INDEX(FCSTSDV!$D$2:$N$674,MATCH(STOCK!$D100,FCSTSDV!$C$2:$C$674,0),MATCH(STOCK!Y$3,FCSTSDV!$D$1:$N$1,0))/STOCK!$F100,1),0)</f>
        <v>0</v>
      </c>
      <c r="Z100" s="92">
        <f t="array" ref="Z100">+IFERROR(ROUND(INDEX(FCSTSDV!$D$2:$N$674,MATCH(STOCK!$D100,FCSTSDV!$C$2:$C$674,0),MATCH(STOCK!Z$3,FCSTSDV!$D$1:$N$1,0))/STOCK!$F100,1),0)</f>
        <v>0</v>
      </c>
      <c r="AA100" s="92">
        <f t="array" ref="AA100">+IFERROR(ROUND(INDEX(FCSTSDV!$D$2:$N$674,MATCH(STOCK!$D100,FCSTSDV!$C$2:$C$674,0),MATCH(STOCK!AA$3,FCSTSDV!$D$1:$N$1,0))/STOCK!$F100,1),0)</f>
        <v>0</v>
      </c>
      <c r="AB100" s="92">
        <f t="array" ref="AB100">+IFERROR(ROUND(INDEX(FCSTSDV!$D$2:$N$674,MATCH(STOCK!$D100,FCSTSDV!$C$2:$C$674,0),MATCH(STOCK!AB$3,FCSTSDV!$D$1:$N$1,0))/STOCK!$F100,1),0)</f>
        <v>0</v>
      </c>
      <c r="AC100" s="92">
        <f t="array" ref="AC100">+IFERROR(ROUND(INDEX(FCSTSDV!$D$2:$N$674,MATCH(STOCK!$D100,FCSTSDV!$C$2:$C$674,0),MATCH(STOCK!AC$3,FCSTSDV!$D$1:$N$1,0))/STOCK!$F100,1),0)</f>
        <v>0</v>
      </c>
    </row>
    <row r="101" spans="1:29" ht="20.100000000000001" customHeight="1">
      <c r="A101" s="807"/>
      <c r="B101" s="792"/>
      <c r="C101" s="71"/>
      <c r="D101" s="52" t="s">
        <v>42</v>
      </c>
      <c r="E101" s="205" t="str">
        <f t="shared" si="9"/>
        <v>45*50*0.08</v>
      </c>
      <c r="F101" s="53" t="s">
        <v>43</v>
      </c>
      <c r="G101" s="54"/>
      <c r="H101" s="54"/>
      <c r="I101" s="782"/>
      <c r="J101" s="263">
        <f>+SUM(J77:J100)</f>
        <v>0</v>
      </c>
      <c r="K101" s="90" t="e">
        <f t="shared" ref="K101:T101" si="10">+$I$77+$J$101-SUM(K77:K100)</f>
        <v>#REF!</v>
      </c>
      <c r="L101" s="90" t="e">
        <f t="shared" si="10"/>
        <v>#REF!</v>
      </c>
      <c r="M101" s="90" t="e">
        <f t="shared" si="10"/>
        <v>#REF!</v>
      </c>
      <c r="N101" s="90" t="e">
        <f t="shared" si="10"/>
        <v>#REF!</v>
      </c>
      <c r="O101" s="90" t="e">
        <f t="shared" si="10"/>
        <v>#REF!</v>
      </c>
      <c r="P101" s="90" t="e">
        <f t="shared" si="10"/>
        <v>#REF!</v>
      </c>
      <c r="Q101" s="90" t="e">
        <f t="shared" si="10"/>
        <v>#REF!</v>
      </c>
      <c r="R101" s="90" t="e">
        <f t="shared" si="10"/>
        <v>#REF!</v>
      </c>
      <c r="S101" s="90" t="e">
        <f t="shared" si="10"/>
        <v>#REF!</v>
      </c>
      <c r="T101" s="90" t="e">
        <f t="shared" si="10"/>
        <v>#REF!</v>
      </c>
      <c r="U101" s="90" t="e">
        <f t="shared" ref="U101:AC101" si="11">+T101-SUM(U77:U100)</f>
        <v>#REF!</v>
      </c>
      <c r="V101" s="90" t="e">
        <f t="shared" si="11"/>
        <v>#REF!</v>
      </c>
      <c r="W101" s="90" t="e">
        <f t="shared" si="11"/>
        <v>#REF!</v>
      </c>
      <c r="X101" s="90" t="e">
        <f t="shared" si="11"/>
        <v>#REF!</v>
      </c>
      <c r="Y101" s="90" t="e">
        <f t="shared" si="11"/>
        <v>#REF!</v>
      </c>
      <c r="Z101" s="90" t="e">
        <f t="shared" si="11"/>
        <v>#REF!</v>
      </c>
      <c r="AA101" s="90" t="e">
        <f t="shared" si="11"/>
        <v>#REF!</v>
      </c>
      <c r="AB101" s="90" t="e">
        <f t="shared" si="11"/>
        <v>#REF!</v>
      </c>
      <c r="AC101" s="90" t="e">
        <f t="shared" si="11"/>
        <v>#REF!</v>
      </c>
    </row>
    <row r="102" spans="1:29" ht="19.5" customHeight="1">
      <c r="A102" s="823" t="s">
        <v>14</v>
      </c>
      <c r="B102" s="809" t="s">
        <v>120</v>
      </c>
      <c r="C102" s="214"/>
      <c r="D102" s="44" t="s">
        <v>26</v>
      </c>
      <c r="E102" s="133" t="s">
        <v>120</v>
      </c>
      <c r="F102" s="44">
        <v>50</v>
      </c>
      <c r="G102" s="215"/>
      <c r="H102" s="215"/>
      <c r="I102" s="802" t="e">
        <f>+VLOOKUP(B102,Sheet2!$B$3:$C$189,2,0)</f>
        <v>#REF!</v>
      </c>
      <c r="J102" s="79">
        <f>+IF(SUM(K102:L102)&lt;&gt;$N$3,ROUND(IFERROR(VLOOKUP(D102,FCSTSDV!$C$2:$C$285,2,0),0)/STOCK!F102+0,0),0)</f>
        <v>0</v>
      </c>
      <c r="K102" s="99">
        <f t="array" ref="K102">+IFERROR(ROUND(INDEX(FCSTSDV!$D$2:$N$674,MATCH(STOCK!$D102,FCSTSDV!$C$2:$C$674,0),MATCH(STOCK!K$3,FCSTSDV!$D$1:$N$1,0))/STOCK!$F102,1),0)</f>
        <v>0</v>
      </c>
      <c r="L102" s="99">
        <f t="array" ref="L102">+IFERROR(ROUND(INDEX(FCSTSDV!$D$2:$N$674,MATCH(STOCK!$D102,FCSTSDV!$C$2:$C$674,0),MATCH(STOCK!L$3,FCSTSDV!$D$1:$N$1,0))/STOCK!$F102,1),0)</f>
        <v>0</v>
      </c>
      <c r="M102" s="99">
        <f t="array" ref="M102">+IFERROR(ROUND(INDEX(FCSTSDV!$D$2:$N$674,MATCH(STOCK!$D102,FCSTSDV!$C$2:$C$674,0),MATCH(STOCK!M$3,FCSTSDV!$D$1:$N$1,0))/STOCK!$F102,1),0)</f>
        <v>0</v>
      </c>
      <c r="N102" s="99">
        <f t="array" ref="N102">+IFERROR(ROUND(INDEX(FCSTSDV!$D$2:$N$674,MATCH(STOCK!$D102,FCSTSDV!$C$2:$C$674,0),MATCH(STOCK!N$3,FCSTSDV!$D$1:$N$1,0))/STOCK!$F102,1),0)</f>
        <v>0</v>
      </c>
      <c r="O102" s="99">
        <f t="array" ref="O102">+IFERROR(ROUND(INDEX(FCSTSDV!$D$2:$N$674,MATCH(STOCK!$D102,FCSTSDV!$C$2:$C$674,0),MATCH(STOCK!O$3,FCSTSDV!$D$1:$N$1,0))/STOCK!$F102,1),0)</f>
        <v>0</v>
      </c>
      <c r="P102" s="99">
        <f t="array" ref="P102">+IFERROR(ROUND(INDEX(FCSTSDV!$D$2:$N$674,MATCH(STOCK!$D102,FCSTSDV!$C$2:$C$674,0),MATCH(STOCK!P$3,FCSTSDV!$D$1:$N$1,0))/STOCK!$F102,1),0)</f>
        <v>0</v>
      </c>
      <c r="Q102" s="99">
        <f t="array" ref="Q102">+IFERROR(ROUND(INDEX(FCSTSDV!$D$2:$N$674,MATCH(STOCK!$D102,FCSTSDV!$C$2:$C$674,0),MATCH(STOCK!Q$3,FCSTSDV!$D$1:$N$1,0))/STOCK!$F102,1),0)</f>
        <v>0</v>
      </c>
      <c r="R102" s="99">
        <f t="array" ref="R102">+IFERROR(ROUND(INDEX(FCSTSDV!$D$2:$N$674,MATCH(STOCK!$D102,FCSTSDV!$C$2:$C$674,0),MATCH(STOCK!R$3,FCSTSDV!$D$1:$N$1,0))/STOCK!$F102,1),0)</f>
        <v>0</v>
      </c>
      <c r="S102" s="99">
        <f t="array" ref="S102">+IFERROR(ROUND(INDEX(FCSTSDV!$D$2:$N$674,MATCH(STOCK!$D102,FCSTSDV!$C$2:$C$674,0),MATCH(STOCK!S$3,FCSTSDV!$D$1:$N$1,0))/STOCK!$F102,1),0)</f>
        <v>0</v>
      </c>
      <c r="T102" s="99">
        <f t="array" ref="T102">+IFERROR(ROUND(INDEX(FCSTSDV!$D$2:$N$674,MATCH(STOCK!$D102,FCSTSDV!$C$2:$C$674,0),MATCH(STOCK!T$3,FCSTSDV!$D$1:$N$1,0))/STOCK!$F102,1),0)</f>
        <v>0</v>
      </c>
      <c r="U102" s="99">
        <f t="array" ref="U102">+IFERROR(ROUND(INDEX(FCSTSDV!$D$2:$N$674,MATCH(STOCK!$D102,FCSTSDV!$C$2:$C$674,0),MATCH(STOCK!U$3,FCSTSDV!$D$1:$N$1,0))/STOCK!$F102,1),0)</f>
        <v>0</v>
      </c>
      <c r="V102" s="99">
        <f t="array" ref="V102">+IFERROR(ROUND(INDEX(FCSTSDV!$D$2:$N$674,MATCH(STOCK!$D102,FCSTSDV!$C$2:$C$674,0),MATCH(STOCK!V$3,FCSTSDV!$D$1:$N$1,0))/STOCK!$F102,1),0)</f>
        <v>0</v>
      </c>
      <c r="W102" s="99">
        <f t="array" ref="W102">+IFERROR(ROUND(INDEX(FCSTSDV!$D$2:$N$674,MATCH(STOCK!$D102,FCSTSDV!$C$2:$C$674,0),MATCH(STOCK!W$3,FCSTSDV!$D$1:$N$1,0))/STOCK!$F102,1),0)</f>
        <v>0</v>
      </c>
      <c r="X102" s="99">
        <f t="array" ref="X102">+IFERROR(ROUND(INDEX(FCSTSDV!$D$2:$N$674,MATCH(STOCK!$D102,FCSTSDV!$C$2:$C$674,0),MATCH(STOCK!X$3,FCSTSDV!$D$1:$N$1,0))/STOCK!$F102,1),0)</f>
        <v>0</v>
      </c>
      <c r="Y102" s="99">
        <f t="array" ref="Y102">+IFERROR(ROUND(INDEX(FCSTSDV!$D$2:$N$674,MATCH(STOCK!$D102,FCSTSDV!$C$2:$C$674,0),MATCH(STOCK!Y$3,FCSTSDV!$D$1:$N$1,0))/STOCK!$F102,1),0)</f>
        <v>0</v>
      </c>
      <c r="Z102" s="99">
        <f t="array" ref="Z102">+IFERROR(ROUND(INDEX(FCSTSDV!$D$2:$N$674,MATCH(STOCK!$D102,FCSTSDV!$C$2:$C$674,0),MATCH(STOCK!Z$3,FCSTSDV!$D$1:$N$1,0))/STOCK!$F102,1),0)</f>
        <v>0</v>
      </c>
      <c r="AA102" s="99">
        <f t="array" ref="AA102">+IFERROR(ROUND(INDEX(FCSTSDV!$D$2:$N$674,MATCH(STOCK!$D102,FCSTSDV!$C$2:$C$674,0),MATCH(STOCK!AA$3,FCSTSDV!$D$1:$N$1,0))/STOCK!$F102,1),0)</f>
        <v>0</v>
      </c>
      <c r="AB102" s="99">
        <f t="array" ref="AB102">+IFERROR(ROUND(INDEX(FCSTSDV!$D$2:$N$674,MATCH(STOCK!$D102,FCSTSDV!$C$2:$C$674,0),MATCH(STOCK!AB$3,FCSTSDV!$D$1:$N$1,0))/STOCK!$F102,1),0)</f>
        <v>0</v>
      </c>
      <c r="AC102" s="99">
        <f t="array" ref="AC102">+IFERROR(ROUND(INDEX(FCSTSDV!$D$2:$N$674,MATCH(STOCK!$D102,FCSTSDV!$C$2:$C$674,0),MATCH(STOCK!AC$3,FCSTSDV!$D$1:$N$1,0))/STOCK!$F102,1),0)</f>
        <v>0</v>
      </c>
    </row>
    <row r="103" spans="1:29" ht="19.5" customHeight="1">
      <c r="A103" s="824"/>
      <c r="B103" s="808"/>
      <c r="C103" s="216"/>
      <c r="D103" s="49" t="s">
        <v>37</v>
      </c>
      <c r="E103" s="131"/>
      <c r="F103" s="49">
        <v>50</v>
      </c>
      <c r="G103" s="217"/>
      <c r="H103" s="217"/>
      <c r="I103" s="803"/>
      <c r="J103" s="79">
        <f>+IF(SUM(K103:L103)&lt;&gt;$N$3,ROUND(IFERROR(VLOOKUP(D103,FCSTSDV!$C$2:$C$285,2,0),0)/STOCK!F103+0,0),0)</f>
        <v>0</v>
      </c>
      <c r="K103" s="92">
        <f t="array" ref="K103">+IFERROR(ROUND(INDEX(FCSTSDV!$D$2:$N$674,MATCH(STOCK!$D103,FCSTSDV!$C$2:$C$674,0),MATCH(STOCK!K$3,FCSTSDV!$D$1:$N$1,0))/STOCK!$F103,1),0)</f>
        <v>0</v>
      </c>
      <c r="L103" s="92">
        <f t="array" ref="L103">+IFERROR(ROUND(INDEX(FCSTSDV!$D$2:$N$674,MATCH(STOCK!$D103,FCSTSDV!$C$2:$C$674,0),MATCH(STOCK!L$3,FCSTSDV!$D$1:$N$1,0))/STOCK!$F103,1),0)</f>
        <v>0</v>
      </c>
      <c r="M103" s="92">
        <f t="array" ref="M103">+IFERROR(ROUND(INDEX(FCSTSDV!$D$2:$N$674,MATCH(STOCK!$D103,FCSTSDV!$C$2:$C$674,0),MATCH(STOCK!M$3,FCSTSDV!$D$1:$N$1,0))/STOCK!$F103,1),0)</f>
        <v>0</v>
      </c>
      <c r="N103" s="92">
        <f t="array" ref="N103">+IFERROR(ROUND(INDEX(FCSTSDV!$D$2:$N$674,MATCH(STOCK!$D103,FCSTSDV!$C$2:$C$674,0),MATCH(STOCK!N$3,FCSTSDV!$D$1:$N$1,0))/STOCK!$F103,1),0)</f>
        <v>0</v>
      </c>
      <c r="O103" s="92">
        <f t="array" ref="O103">+IFERROR(ROUND(INDEX(FCSTSDV!$D$2:$N$674,MATCH(STOCK!$D103,FCSTSDV!$C$2:$C$674,0),MATCH(STOCK!O$3,FCSTSDV!$D$1:$N$1,0))/STOCK!$F103,1),0)</f>
        <v>0</v>
      </c>
      <c r="P103" s="92">
        <f t="array" ref="P103">+IFERROR(ROUND(INDEX(FCSTSDV!$D$2:$N$674,MATCH(STOCK!$D103,FCSTSDV!$C$2:$C$674,0),MATCH(STOCK!P$3,FCSTSDV!$D$1:$N$1,0))/STOCK!$F103,1),0)</f>
        <v>0</v>
      </c>
      <c r="Q103" s="92">
        <f t="array" ref="Q103">+IFERROR(ROUND(INDEX(FCSTSDV!$D$2:$N$674,MATCH(STOCK!$D103,FCSTSDV!$C$2:$C$674,0),MATCH(STOCK!Q$3,FCSTSDV!$D$1:$N$1,0))/STOCK!$F103,1),0)</f>
        <v>0</v>
      </c>
      <c r="R103" s="92">
        <f t="array" ref="R103">+IFERROR(ROUND(INDEX(FCSTSDV!$D$2:$N$674,MATCH(STOCK!$D103,FCSTSDV!$C$2:$C$674,0),MATCH(STOCK!R$3,FCSTSDV!$D$1:$N$1,0))/STOCK!$F103,1),0)</f>
        <v>0</v>
      </c>
      <c r="S103" s="92">
        <f t="array" ref="S103">+IFERROR(ROUND(INDEX(FCSTSDV!$D$2:$N$674,MATCH(STOCK!$D103,FCSTSDV!$C$2:$C$674,0),MATCH(STOCK!S$3,FCSTSDV!$D$1:$N$1,0))/STOCK!$F103,1),0)</f>
        <v>0</v>
      </c>
      <c r="T103" s="92">
        <f t="array" ref="T103">+IFERROR(ROUND(INDEX(FCSTSDV!$D$2:$N$674,MATCH(STOCK!$D103,FCSTSDV!$C$2:$C$674,0),MATCH(STOCK!T$3,FCSTSDV!$D$1:$N$1,0))/STOCK!$F103,1),0)</f>
        <v>0</v>
      </c>
      <c r="U103" s="92">
        <f t="array" ref="U103">+IFERROR(ROUND(INDEX(FCSTSDV!$D$2:$N$674,MATCH(STOCK!$D103,FCSTSDV!$C$2:$C$674,0),MATCH(STOCK!U$3,FCSTSDV!$D$1:$N$1,0))/STOCK!$F103,1),0)</f>
        <v>0</v>
      </c>
      <c r="V103" s="92">
        <f t="array" ref="V103">+IFERROR(ROUND(INDEX(FCSTSDV!$D$2:$N$674,MATCH(STOCK!$D103,FCSTSDV!$C$2:$C$674,0),MATCH(STOCK!V$3,FCSTSDV!$D$1:$N$1,0))/STOCK!$F103,1),0)</f>
        <v>0</v>
      </c>
      <c r="W103" s="92">
        <f t="array" ref="W103">+IFERROR(ROUND(INDEX(FCSTSDV!$D$2:$N$674,MATCH(STOCK!$D103,FCSTSDV!$C$2:$C$674,0),MATCH(STOCK!W$3,FCSTSDV!$D$1:$N$1,0))/STOCK!$F103,1),0)</f>
        <v>0</v>
      </c>
      <c r="X103" s="92">
        <f t="array" ref="X103">+IFERROR(ROUND(INDEX(FCSTSDV!$D$2:$N$674,MATCH(STOCK!$D103,FCSTSDV!$C$2:$C$674,0),MATCH(STOCK!X$3,FCSTSDV!$D$1:$N$1,0))/STOCK!$F103,1),0)</f>
        <v>0</v>
      </c>
      <c r="Y103" s="92">
        <f t="array" ref="Y103">+IFERROR(ROUND(INDEX(FCSTSDV!$D$2:$N$674,MATCH(STOCK!$D103,FCSTSDV!$C$2:$C$674,0),MATCH(STOCK!Y$3,FCSTSDV!$D$1:$N$1,0))/STOCK!$F103,1),0)</f>
        <v>2400</v>
      </c>
      <c r="Z103" s="92">
        <f t="array" ref="Z103">+IFERROR(ROUND(INDEX(FCSTSDV!$D$2:$N$674,MATCH(STOCK!$D103,FCSTSDV!$C$2:$C$674,0),MATCH(STOCK!Z$3,FCSTSDV!$D$1:$N$1,0))/STOCK!$F103,1),0)</f>
        <v>0</v>
      </c>
      <c r="AA103" s="92">
        <f t="array" ref="AA103">+IFERROR(ROUND(INDEX(FCSTSDV!$D$2:$N$674,MATCH(STOCK!$D103,FCSTSDV!$C$2:$C$674,0),MATCH(STOCK!AA$3,FCSTSDV!$D$1:$N$1,0))/STOCK!$F103,1),0)</f>
        <v>0</v>
      </c>
      <c r="AB103" s="92">
        <f t="array" ref="AB103">+IFERROR(ROUND(INDEX(FCSTSDV!$D$2:$N$674,MATCH(STOCK!$D103,FCSTSDV!$C$2:$C$674,0),MATCH(STOCK!AB$3,FCSTSDV!$D$1:$N$1,0))/STOCK!$F103,1),0)</f>
        <v>0</v>
      </c>
      <c r="AC103" s="92">
        <f t="array" ref="AC103">+IFERROR(ROUND(INDEX(FCSTSDV!$D$2:$N$674,MATCH(STOCK!$D103,FCSTSDV!$C$2:$C$674,0),MATCH(STOCK!AC$3,FCSTSDV!$D$1:$N$1,0))/STOCK!$F103,1),0)</f>
        <v>0</v>
      </c>
    </row>
    <row r="104" spans="1:29" ht="19.5" customHeight="1">
      <c r="A104" s="824"/>
      <c r="B104" s="808"/>
      <c r="C104" s="216"/>
      <c r="D104" s="49" t="s">
        <v>41</v>
      </c>
      <c r="E104" s="131" t="str">
        <f>+E102</f>
        <v>6*9</v>
      </c>
      <c r="F104" s="49">
        <v>50</v>
      </c>
      <c r="G104" s="217"/>
      <c r="H104" s="217"/>
      <c r="I104" s="803"/>
      <c r="J104" s="79">
        <f>+IF(SUM(K104:L104)&lt;&gt;$N$3,ROUND(IFERROR(VLOOKUP(D104,FCSTSDV!$C$2:$C$285,2,0),0)/STOCK!F104+0,0),0)</f>
        <v>0</v>
      </c>
      <c r="K104" s="92">
        <f t="array" ref="K104">+IFERROR(ROUND(INDEX(FCSTSDV!$D$2:$N$674,MATCH(STOCK!$D104,FCSTSDV!$C$2:$C$674,0),MATCH(STOCK!K$3,FCSTSDV!$D$1:$N$1,0))/STOCK!$F104,1),0)</f>
        <v>0</v>
      </c>
      <c r="L104" s="92">
        <f t="array" ref="L104">+IFERROR(ROUND(INDEX(FCSTSDV!$D$2:$N$674,MATCH(STOCK!$D104,FCSTSDV!$C$2:$C$674,0),MATCH(STOCK!L$3,FCSTSDV!$D$1:$N$1,0))/STOCK!$F104,1),0)</f>
        <v>0</v>
      </c>
      <c r="M104" s="92">
        <f t="array" ref="M104">+IFERROR(ROUND(INDEX(FCSTSDV!$D$2:$N$674,MATCH(STOCK!$D104,FCSTSDV!$C$2:$C$674,0),MATCH(STOCK!M$3,FCSTSDV!$D$1:$N$1,0))/STOCK!$F104,1),0)</f>
        <v>0</v>
      </c>
      <c r="N104" s="92">
        <f t="array" ref="N104">+IFERROR(ROUND(INDEX(FCSTSDV!$D$2:$N$674,MATCH(STOCK!$D104,FCSTSDV!$C$2:$C$674,0),MATCH(STOCK!N$3,FCSTSDV!$D$1:$N$1,0))/STOCK!$F104,1),0)</f>
        <v>0</v>
      </c>
      <c r="O104" s="92">
        <f t="array" ref="O104">+IFERROR(ROUND(INDEX(FCSTSDV!$D$2:$N$674,MATCH(STOCK!$D104,FCSTSDV!$C$2:$C$674,0),MATCH(STOCK!O$3,FCSTSDV!$D$1:$N$1,0))/STOCK!$F104,1),0)</f>
        <v>0</v>
      </c>
      <c r="P104" s="92">
        <f t="array" ref="P104">+IFERROR(ROUND(INDEX(FCSTSDV!$D$2:$N$674,MATCH(STOCK!$D104,FCSTSDV!$C$2:$C$674,0),MATCH(STOCK!P$3,FCSTSDV!$D$1:$N$1,0))/STOCK!$F104,1),0)</f>
        <v>0</v>
      </c>
      <c r="Q104" s="92">
        <f t="array" ref="Q104">+IFERROR(ROUND(INDEX(FCSTSDV!$D$2:$N$674,MATCH(STOCK!$D104,FCSTSDV!$C$2:$C$674,0),MATCH(STOCK!Q$3,FCSTSDV!$D$1:$N$1,0))/STOCK!$F104,1),0)</f>
        <v>0</v>
      </c>
      <c r="R104" s="92">
        <f t="array" ref="R104">+IFERROR(ROUND(INDEX(FCSTSDV!$D$2:$N$674,MATCH(STOCK!$D104,FCSTSDV!$C$2:$C$674,0),MATCH(STOCK!R$3,FCSTSDV!$D$1:$N$1,0))/STOCK!$F104,1),0)</f>
        <v>0</v>
      </c>
      <c r="S104" s="92">
        <f t="array" ref="S104">+IFERROR(ROUND(INDEX(FCSTSDV!$D$2:$N$674,MATCH(STOCK!$D104,FCSTSDV!$C$2:$C$674,0),MATCH(STOCK!S$3,FCSTSDV!$D$1:$N$1,0))/STOCK!$F104,1),0)</f>
        <v>0</v>
      </c>
      <c r="T104" s="92">
        <f t="array" ref="T104">+IFERROR(ROUND(INDEX(FCSTSDV!$D$2:$N$674,MATCH(STOCK!$D104,FCSTSDV!$C$2:$C$674,0),MATCH(STOCK!T$3,FCSTSDV!$D$1:$N$1,0))/STOCK!$F104,1),0)</f>
        <v>0</v>
      </c>
      <c r="U104" s="92">
        <f t="array" ref="U104">+IFERROR(ROUND(INDEX(FCSTSDV!$D$2:$N$674,MATCH(STOCK!$D104,FCSTSDV!$C$2:$C$674,0),MATCH(STOCK!U$3,FCSTSDV!$D$1:$N$1,0))/STOCK!$F104,1),0)</f>
        <v>0</v>
      </c>
      <c r="V104" s="92">
        <f t="array" ref="V104">+IFERROR(ROUND(INDEX(FCSTSDV!$D$2:$N$674,MATCH(STOCK!$D104,FCSTSDV!$C$2:$C$674,0),MATCH(STOCK!V$3,FCSTSDV!$D$1:$N$1,0))/STOCK!$F104,1),0)</f>
        <v>0</v>
      </c>
      <c r="W104" s="92">
        <f t="array" ref="W104">+IFERROR(ROUND(INDEX(FCSTSDV!$D$2:$N$674,MATCH(STOCK!$D104,FCSTSDV!$C$2:$C$674,0),MATCH(STOCK!W$3,FCSTSDV!$D$1:$N$1,0))/STOCK!$F104,1),0)</f>
        <v>0</v>
      </c>
      <c r="X104" s="92">
        <f t="array" ref="X104">+IFERROR(ROUND(INDEX(FCSTSDV!$D$2:$N$674,MATCH(STOCK!$D104,FCSTSDV!$C$2:$C$674,0),MATCH(STOCK!X$3,FCSTSDV!$D$1:$N$1,0))/STOCK!$F104,1),0)</f>
        <v>0</v>
      </c>
      <c r="Y104" s="92">
        <f t="array" ref="Y104">+IFERROR(ROUND(INDEX(FCSTSDV!$D$2:$N$674,MATCH(STOCK!$D104,FCSTSDV!$C$2:$C$674,0),MATCH(STOCK!Y$3,FCSTSDV!$D$1:$N$1,0))/STOCK!$F104,1),0)</f>
        <v>0</v>
      </c>
      <c r="Z104" s="92">
        <f t="array" ref="Z104">+IFERROR(ROUND(INDEX(FCSTSDV!$D$2:$N$674,MATCH(STOCK!$D104,FCSTSDV!$C$2:$C$674,0),MATCH(STOCK!Z$3,FCSTSDV!$D$1:$N$1,0))/STOCK!$F104,1),0)</f>
        <v>0</v>
      </c>
      <c r="AA104" s="92">
        <f t="array" ref="AA104">+IFERROR(ROUND(INDEX(FCSTSDV!$D$2:$N$674,MATCH(STOCK!$D104,FCSTSDV!$C$2:$C$674,0),MATCH(STOCK!AA$3,FCSTSDV!$D$1:$N$1,0))/STOCK!$F104,1),0)</f>
        <v>0</v>
      </c>
      <c r="AB104" s="92">
        <f t="array" ref="AB104">+IFERROR(ROUND(INDEX(FCSTSDV!$D$2:$N$674,MATCH(STOCK!$D104,FCSTSDV!$C$2:$C$674,0),MATCH(STOCK!AB$3,FCSTSDV!$D$1:$N$1,0))/STOCK!$F104,1),0)</f>
        <v>0</v>
      </c>
      <c r="AC104" s="92">
        <f t="array" ref="AC104">+IFERROR(ROUND(INDEX(FCSTSDV!$D$2:$N$674,MATCH(STOCK!$D104,FCSTSDV!$C$2:$C$674,0),MATCH(STOCK!AC$3,FCSTSDV!$D$1:$N$1,0))/STOCK!$F104,1),0)</f>
        <v>0</v>
      </c>
    </row>
    <row r="105" spans="1:29" ht="20.100000000000001" customHeight="1">
      <c r="A105" s="824"/>
      <c r="B105" s="808"/>
      <c r="C105" s="216"/>
      <c r="D105" s="49" t="s">
        <v>40</v>
      </c>
      <c r="E105" s="131" t="str">
        <f>+E104</f>
        <v>6*9</v>
      </c>
      <c r="F105" s="49">
        <v>50</v>
      </c>
      <c r="G105" s="217"/>
      <c r="H105" s="217"/>
      <c r="I105" s="803"/>
      <c r="J105" s="79">
        <f>+IF(SUM(K105:L105)&lt;&gt;$N$3,ROUND(IFERROR(VLOOKUP(D105,FCSTSDV!$C$2:$C$285,2,0),0)/STOCK!F105+0,0),0)</f>
        <v>0</v>
      </c>
      <c r="K105" s="92">
        <f t="array" ref="K105">+IFERROR(ROUND(INDEX(FCSTSDV!$D$2:$N$674,MATCH(STOCK!$D105,FCSTSDV!$C$2:$C$674,0),MATCH(STOCK!K$3,FCSTSDV!$D$1:$N$1,0))/STOCK!$F105,1),0)</f>
        <v>0</v>
      </c>
      <c r="L105" s="92">
        <f t="array" ref="L105">+IFERROR(ROUND(INDEX(FCSTSDV!$D$2:$N$674,MATCH(STOCK!$D105,FCSTSDV!$C$2:$C$674,0),MATCH(STOCK!L$3,FCSTSDV!$D$1:$N$1,0))/STOCK!$F105,1),0)</f>
        <v>0</v>
      </c>
      <c r="M105" s="92">
        <f t="array" ref="M105">+IFERROR(ROUND(INDEX(FCSTSDV!$D$2:$N$674,MATCH(STOCK!$D105,FCSTSDV!$C$2:$C$674,0),MATCH(STOCK!M$3,FCSTSDV!$D$1:$N$1,0))/STOCK!$F105,1),0)</f>
        <v>0</v>
      </c>
      <c r="N105" s="92">
        <f t="array" ref="N105">+IFERROR(ROUND(INDEX(FCSTSDV!$D$2:$N$674,MATCH(STOCK!$D105,FCSTSDV!$C$2:$C$674,0),MATCH(STOCK!N$3,FCSTSDV!$D$1:$N$1,0))/STOCK!$F105,1),0)</f>
        <v>0</v>
      </c>
      <c r="O105" s="92">
        <f t="array" ref="O105">+IFERROR(ROUND(INDEX(FCSTSDV!$D$2:$N$674,MATCH(STOCK!$D105,FCSTSDV!$C$2:$C$674,0),MATCH(STOCK!O$3,FCSTSDV!$D$1:$N$1,0))/STOCK!$F105,1),0)</f>
        <v>0</v>
      </c>
      <c r="P105" s="92">
        <f t="array" ref="P105">+IFERROR(ROUND(INDEX(FCSTSDV!$D$2:$N$674,MATCH(STOCK!$D105,FCSTSDV!$C$2:$C$674,0),MATCH(STOCK!P$3,FCSTSDV!$D$1:$N$1,0))/STOCK!$F105,1),0)</f>
        <v>0</v>
      </c>
      <c r="Q105" s="92">
        <f t="array" ref="Q105">+IFERROR(ROUND(INDEX(FCSTSDV!$D$2:$N$674,MATCH(STOCK!$D105,FCSTSDV!$C$2:$C$674,0),MATCH(STOCK!Q$3,FCSTSDV!$D$1:$N$1,0))/STOCK!$F105,1),0)</f>
        <v>0</v>
      </c>
      <c r="R105" s="92">
        <f t="array" ref="R105">+IFERROR(ROUND(INDEX(FCSTSDV!$D$2:$N$674,MATCH(STOCK!$D105,FCSTSDV!$C$2:$C$674,0),MATCH(STOCK!R$3,FCSTSDV!$D$1:$N$1,0))/STOCK!$F105,1),0)</f>
        <v>0</v>
      </c>
      <c r="S105" s="92">
        <f t="array" ref="S105">+IFERROR(ROUND(INDEX(FCSTSDV!$D$2:$N$674,MATCH(STOCK!$D105,FCSTSDV!$C$2:$C$674,0),MATCH(STOCK!S$3,FCSTSDV!$D$1:$N$1,0))/STOCK!$F105,1),0)</f>
        <v>0</v>
      </c>
      <c r="T105" s="92">
        <f t="array" ref="T105">+IFERROR(ROUND(INDEX(FCSTSDV!$D$2:$N$674,MATCH(STOCK!$D105,FCSTSDV!$C$2:$C$674,0),MATCH(STOCK!T$3,FCSTSDV!$D$1:$N$1,0))/STOCK!$F105,1),0)</f>
        <v>0</v>
      </c>
      <c r="U105" s="92">
        <f t="array" ref="U105">+IFERROR(ROUND(INDEX(FCSTSDV!$D$2:$N$674,MATCH(STOCK!$D105,FCSTSDV!$C$2:$C$674,0),MATCH(STOCK!U$3,FCSTSDV!$D$1:$N$1,0))/STOCK!$F105,1),0)</f>
        <v>0</v>
      </c>
      <c r="V105" s="92">
        <f t="array" ref="V105">+IFERROR(ROUND(INDEX(FCSTSDV!$D$2:$N$674,MATCH(STOCK!$D105,FCSTSDV!$C$2:$C$674,0),MATCH(STOCK!V$3,FCSTSDV!$D$1:$N$1,0))/STOCK!$F105,1),0)</f>
        <v>0</v>
      </c>
      <c r="W105" s="92">
        <f t="array" ref="W105">+IFERROR(ROUND(INDEX(FCSTSDV!$D$2:$N$674,MATCH(STOCK!$D105,FCSTSDV!$C$2:$C$674,0),MATCH(STOCK!W$3,FCSTSDV!$D$1:$N$1,0))/STOCK!$F105,1),0)</f>
        <v>0</v>
      </c>
      <c r="X105" s="92">
        <f t="array" ref="X105">+IFERROR(ROUND(INDEX(FCSTSDV!$D$2:$N$674,MATCH(STOCK!$D105,FCSTSDV!$C$2:$C$674,0),MATCH(STOCK!X$3,FCSTSDV!$D$1:$N$1,0))/STOCK!$F105,1),0)</f>
        <v>0</v>
      </c>
      <c r="Y105" s="92">
        <f t="array" ref="Y105">+IFERROR(ROUND(INDEX(FCSTSDV!$D$2:$N$674,MATCH(STOCK!$D105,FCSTSDV!$C$2:$C$674,0),MATCH(STOCK!Y$3,FCSTSDV!$D$1:$N$1,0))/STOCK!$F105,1),0)</f>
        <v>0</v>
      </c>
      <c r="Z105" s="92">
        <f t="array" ref="Z105">+IFERROR(ROUND(INDEX(FCSTSDV!$D$2:$N$674,MATCH(STOCK!$D105,FCSTSDV!$C$2:$C$674,0),MATCH(STOCK!Z$3,FCSTSDV!$D$1:$N$1,0))/STOCK!$F105,1),0)</f>
        <v>0</v>
      </c>
      <c r="AA105" s="92">
        <f t="array" ref="AA105">+IFERROR(ROUND(INDEX(FCSTSDV!$D$2:$N$674,MATCH(STOCK!$D105,FCSTSDV!$C$2:$C$674,0),MATCH(STOCK!AA$3,FCSTSDV!$D$1:$N$1,0))/STOCK!$F105,1),0)</f>
        <v>0</v>
      </c>
      <c r="AB105" s="92">
        <f t="array" ref="AB105">+IFERROR(ROUND(INDEX(FCSTSDV!$D$2:$N$674,MATCH(STOCK!$D105,FCSTSDV!$C$2:$C$674,0),MATCH(STOCK!AB$3,FCSTSDV!$D$1:$N$1,0))/STOCK!$F105,1),0)</f>
        <v>0</v>
      </c>
      <c r="AC105" s="92">
        <f t="array" ref="AC105">+IFERROR(ROUND(INDEX(FCSTSDV!$D$2:$N$674,MATCH(STOCK!$D105,FCSTSDV!$C$2:$C$674,0),MATCH(STOCK!AC$3,FCSTSDV!$D$1:$N$1,0))/STOCK!$F105,1),0)</f>
        <v>0</v>
      </c>
    </row>
    <row r="106" spans="1:29" ht="20.100000000000001" customHeight="1">
      <c r="A106" s="825"/>
      <c r="B106" s="810"/>
      <c r="C106" s="219"/>
      <c r="D106" s="220" t="s">
        <v>42</v>
      </c>
      <c r="E106" s="220" t="str">
        <f>+E105</f>
        <v>6*9</v>
      </c>
      <c r="F106" s="53" t="s">
        <v>43</v>
      </c>
      <c r="G106" s="221"/>
      <c r="H106" s="221"/>
      <c r="I106" s="804"/>
      <c r="J106" s="263">
        <f>SUM(J102:J105)</f>
        <v>0</v>
      </c>
      <c r="K106" s="90" t="e">
        <f t="shared" ref="K106:T106" si="12">+$I$102+$J$106-SUM(K102:K105)</f>
        <v>#REF!</v>
      </c>
      <c r="L106" s="90" t="e">
        <f t="shared" si="12"/>
        <v>#REF!</v>
      </c>
      <c r="M106" s="90" t="e">
        <f t="shared" si="12"/>
        <v>#REF!</v>
      </c>
      <c r="N106" s="90" t="e">
        <f t="shared" si="12"/>
        <v>#REF!</v>
      </c>
      <c r="O106" s="90" t="e">
        <f t="shared" si="12"/>
        <v>#REF!</v>
      </c>
      <c r="P106" s="90" t="e">
        <f t="shared" si="12"/>
        <v>#REF!</v>
      </c>
      <c r="Q106" s="90" t="e">
        <f t="shared" si="12"/>
        <v>#REF!</v>
      </c>
      <c r="R106" s="90" t="e">
        <f t="shared" si="12"/>
        <v>#REF!</v>
      </c>
      <c r="S106" s="90" t="e">
        <f t="shared" si="12"/>
        <v>#REF!</v>
      </c>
      <c r="T106" s="90" t="e">
        <f t="shared" si="12"/>
        <v>#REF!</v>
      </c>
      <c r="U106" s="90" t="e">
        <f t="shared" ref="U106:AC106" si="13">+T106-SUM(U102:U105)</f>
        <v>#REF!</v>
      </c>
      <c r="V106" s="90" t="e">
        <f t="shared" si="13"/>
        <v>#REF!</v>
      </c>
      <c r="W106" s="90" t="e">
        <f t="shared" si="13"/>
        <v>#REF!</v>
      </c>
      <c r="X106" s="90" t="e">
        <f t="shared" si="13"/>
        <v>#REF!</v>
      </c>
      <c r="Y106" s="90" t="e">
        <f t="shared" si="13"/>
        <v>#REF!</v>
      </c>
      <c r="Z106" s="90" t="e">
        <f t="shared" si="13"/>
        <v>#REF!</v>
      </c>
      <c r="AA106" s="90" t="e">
        <f t="shared" si="13"/>
        <v>#REF!</v>
      </c>
      <c r="AB106" s="90" t="e">
        <f t="shared" si="13"/>
        <v>#REF!</v>
      </c>
      <c r="AC106" s="90" t="e">
        <f t="shared" si="13"/>
        <v>#REF!</v>
      </c>
    </row>
    <row r="107" spans="1:29" ht="20.100000000000001" customHeight="1">
      <c r="A107" s="823" t="s">
        <v>14</v>
      </c>
      <c r="B107" s="809" t="s">
        <v>121</v>
      </c>
      <c r="C107" s="277"/>
      <c r="D107" s="73" t="s">
        <v>122</v>
      </c>
      <c r="E107" s="278" t="s">
        <v>121</v>
      </c>
      <c r="F107" s="44">
        <v>500</v>
      </c>
      <c r="G107" s="45"/>
      <c r="H107" s="45"/>
      <c r="I107" s="802" t="e">
        <f>+VLOOKUP(B107,Sheet2!$B$3:$C$189,2,0)</f>
        <v>#REF!</v>
      </c>
      <c r="J107" s="79">
        <f>+IF(SUM(K107:L107)&lt;&gt;$N$3,ROUND(IFERROR(VLOOKUP(D107,FCSTSDV!$C$2:$C$285,2,0),0)/STOCK!F107+0,0),0)</f>
        <v>0</v>
      </c>
      <c r="K107" s="99">
        <f t="array" ref="K107">+IFERROR(ROUND(INDEX(FCSTSDV!$D$2:$N$674,MATCH(STOCK!$D107,FCSTSDV!$C$2:$C$674,0),MATCH(STOCK!K$3,FCSTSDV!$D$1:$N$1,0))/STOCK!$F107,1),0)</f>
        <v>0</v>
      </c>
      <c r="L107" s="99">
        <f t="array" ref="L107">+IFERROR(ROUND(INDEX(FCSTSDV!$D$2:$N$674,MATCH(STOCK!$D107,FCSTSDV!$C$2:$C$674,0),MATCH(STOCK!L$3,FCSTSDV!$D$1:$N$1,0))/STOCK!$F107,1),0)</f>
        <v>0</v>
      </c>
      <c r="M107" s="99">
        <f t="array" ref="M107">+IFERROR(ROUND(INDEX(FCSTSDV!$D$2:$N$674,MATCH(STOCK!$D107,FCSTSDV!$C$2:$C$674,0),MATCH(STOCK!M$3,FCSTSDV!$D$1:$N$1,0))/STOCK!$F107,1),0)</f>
        <v>0</v>
      </c>
      <c r="N107" s="99">
        <f t="array" ref="N107">+IFERROR(ROUND(INDEX(FCSTSDV!$D$2:$N$674,MATCH(STOCK!$D107,FCSTSDV!$C$2:$C$674,0),MATCH(STOCK!N$3,FCSTSDV!$D$1:$N$1,0))/STOCK!$F107,1),0)</f>
        <v>0</v>
      </c>
      <c r="O107" s="99">
        <f t="array" ref="O107">+IFERROR(ROUND(INDEX(FCSTSDV!$D$2:$N$674,MATCH(STOCK!$D107,FCSTSDV!$C$2:$C$674,0),MATCH(STOCK!O$3,FCSTSDV!$D$1:$N$1,0))/STOCK!$F107,1),0)</f>
        <v>0</v>
      </c>
      <c r="P107" s="99">
        <f t="array" ref="P107">+IFERROR(ROUND(INDEX(FCSTSDV!$D$2:$N$674,MATCH(STOCK!$D107,FCSTSDV!$C$2:$C$674,0),MATCH(STOCK!P$3,FCSTSDV!$D$1:$N$1,0))/STOCK!$F107,1),0)</f>
        <v>0</v>
      </c>
      <c r="Q107" s="99">
        <f t="array" ref="Q107">+IFERROR(ROUND(INDEX(FCSTSDV!$D$2:$N$674,MATCH(STOCK!$D107,FCSTSDV!$C$2:$C$674,0),MATCH(STOCK!Q$3,FCSTSDV!$D$1:$N$1,0))/STOCK!$F107,1),0)</f>
        <v>0</v>
      </c>
      <c r="R107" s="99">
        <f t="array" ref="R107">+IFERROR(ROUND(INDEX(FCSTSDV!$D$2:$N$674,MATCH(STOCK!$D107,FCSTSDV!$C$2:$C$674,0),MATCH(STOCK!R$3,FCSTSDV!$D$1:$N$1,0))/STOCK!$F107,1),0)</f>
        <v>0</v>
      </c>
      <c r="S107" s="99">
        <f t="array" ref="S107">+IFERROR(ROUND(INDEX(FCSTSDV!$D$2:$N$674,MATCH(STOCK!$D107,FCSTSDV!$C$2:$C$674,0),MATCH(STOCK!S$3,FCSTSDV!$D$1:$N$1,0))/STOCK!$F107,1),0)</f>
        <v>0</v>
      </c>
      <c r="T107" s="99">
        <f t="array" ref="T107">+IFERROR(ROUND(INDEX(FCSTSDV!$D$2:$N$674,MATCH(STOCK!$D107,FCSTSDV!$C$2:$C$674,0),MATCH(STOCK!T$3,FCSTSDV!$D$1:$N$1,0))/STOCK!$F107,1),0)</f>
        <v>0</v>
      </c>
      <c r="U107" s="99">
        <f t="array" ref="U107">+IFERROR(ROUND(INDEX(FCSTSDV!$D$2:$N$674,MATCH(STOCK!$D107,FCSTSDV!$C$2:$C$674,0),MATCH(STOCK!U$3,FCSTSDV!$D$1:$N$1,0))/STOCK!$F107,1),0)</f>
        <v>0</v>
      </c>
      <c r="V107" s="99">
        <f t="array" ref="V107">+IFERROR(ROUND(INDEX(FCSTSDV!$D$2:$N$674,MATCH(STOCK!$D107,FCSTSDV!$C$2:$C$674,0),MATCH(STOCK!V$3,FCSTSDV!$D$1:$N$1,0))/STOCK!$F107,1),0)</f>
        <v>0</v>
      </c>
      <c r="W107" s="99">
        <f t="array" ref="W107">+IFERROR(ROUND(INDEX(FCSTSDV!$D$2:$N$674,MATCH(STOCK!$D107,FCSTSDV!$C$2:$C$674,0),MATCH(STOCK!W$3,FCSTSDV!$D$1:$N$1,0))/STOCK!$F107,1),0)</f>
        <v>0</v>
      </c>
      <c r="X107" s="99">
        <f t="array" ref="X107">+IFERROR(ROUND(INDEX(FCSTSDV!$D$2:$N$674,MATCH(STOCK!$D107,FCSTSDV!$C$2:$C$674,0),MATCH(STOCK!X$3,FCSTSDV!$D$1:$N$1,0))/STOCK!$F107,1),0)</f>
        <v>0</v>
      </c>
      <c r="Y107" s="99">
        <f t="array" ref="Y107">+IFERROR(ROUND(INDEX(FCSTSDV!$D$2:$N$674,MATCH(STOCK!$D107,FCSTSDV!$C$2:$C$674,0),MATCH(STOCK!Y$3,FCSTSDV!$D$1:$N$1,0))/STOCK!$F107,1),0)</f>
        <v>0</v>
      </c>
      <c r="Z107" s="99">
        <f t="array" ref="Z107">+IFERROR(ROUND(INDEX(FCSTSDV!$D$2:$N$674,MATCH(STOCK!$D107,FCSTSDV!$C$2:$C$674,0),MATCH(STOCK!Z$3,FCSTSDV!$D$1:$N$1,0))/STOCK!$F107,1),0)</f>
        <v>0</v>
      </c>
      <c r="AA107" s="99">
        <f t="array" ref="AA107">+IFERROR(ROUND(INDEX(FCSTSDV!$D$2:$N$674,MATCH(STOCK!$D107,FCSTSDV!$C$2:$C$674,0),MATCH(STOCK!AA$3,FCSTSDV!$D$1:$N$1,0))/STOCK!$F107,1),0)</f>
        <v>0</v>
      </c>
      <c r="AB107" s="99">
        <f t="array" ref="AB107">+IFERROR(ROUND(INDEX(FCSTSDV!$D$2:$N$674,MATCH(STOCK!$D107,FCSTSDV!$C$2:$C$674,0),MATCH(STOCK!AB$3,FCSTSDV!$D$1:$N$1,0))/STOCK!$F107,1),0)</f>
        <v>0</v>
      </c>
      <c r="AC107" s="99">
        <f t="array" ref="AC107">+IFERROR(ROUND(INDEX(FCSTSDV!$D$2:$N$674,MATCH(STOCK!$D107,FCSTSDV!$C$2:$C$674,0),MATCH(STOCK!AC$3,FCSTSDV!$D$1:$N$1,0))/STOCK!$F107,1),0)</f>
        <v>0</v>
      </c>
    </row>
    <row r="108" spans="1:29" ht="20.100000000000001" customHeight="1">
      <c r="A108" s="825"/>
      <c r="B108" s="810"/>
      <c r="C108" s="279"/>
      <c r="D108" s="52" t="s">
        <v>42</v>
      </c>
      <c r="E108" s="205" t="str">
        <f>+E107</f>
        <v>45*60*0.05
(không đáy)</v>
      </c>
      <c r="F108" s="53" t="s">
        <v>43</v>
      </c>
      <c r="G108" s="54"/>
      <c r="H108" s="54"/>
      <c r="I108" s="804"/>
      <c r="J108" s="263">
        <f>J107</f>
        <v>0</v>
      </c>
      <c r="K108" s="90" t="e">
        <f t="shared" ref="K108:T108" si="14">+$I$107+$J$108-K107</f>
        <v>#REF!</v>
      </c>
      <c r="L108" s="90" t="e">
        <f t="shared" si="14"/>
        <v>#REF!</v>
      </c>
      <c r="M108" s="90" t="e">
        <f t="shared" si="14"/>
        <v>#REF!</v>
      </c>
      <c r="N108" s="90" t="e">
        <f t="shared" si="14"/>
        <v>#REF!</v>
      </c>
      <c r="O108" s="90" t="e">
        <f t="shared" si="14"/>
        <v>#REF!</v>
      </c>
      <c r="P108" s="90" t="e">
        <f t="shared" si="14"/>
        <v>#REF!</v>
      </c>
      <c r="Q108" s="90" t="e">
        <f t="shared" si="14"/>
        <v>#REF!</v>
      </c>
      <c r="R108" s="90" t="e">
        <f t="shared" si="14"/>
        <v>#REF!</v>
      </c>
      <c r="S108" s="90" t="e">
        <f t="shared" si="14"/>
        <v>#REF!</v>
      </c>
      <c r="T108" s="90" t="e">
        <f t="shared" si="14"/>
        <v>#REF!</v>
      </c>
      <c r="U108" s="90" t="e">
        <f t="shared" ref="U108:AC108" si="15">+T108-U107</f>
        <v>#REF!</v>
      </c>
      <c r="V108" s="90" t="e">
        <f t="shared" si="15"/>
        <v>#REF!</v>
      </c>
      <c r="W108" s="90" t="e">
        <f t="shared" si="15"/>
        <v>#REF!</v>
      </c>
      <c r="X108" s="90" t="e">
        <f t="shared" si="15"/>
        <v>#REF!</v>
      </c>
      <c r="Y108" s="90" t="e">
        <f t="shared" si="15"/>
        <v>#REF!</v>
      </c>
      <c r="Z108" s="90" t="e">
        <f t="shared" si="15"/>
        <v>#REF!</v>
      </c>
      <c r="AA108" s="90" t="e">
        <f t="shared" si="15"/>
        <v>#REF!</v>
      </c>
      <c r="AB108" s="90" t="e">
        <f t="shared" si="15"/>
        <v>#REF!</v>
      </c>
      <c r="AC108" s="90" t="e">
        <f t="shared" si="15"/>
        <v>#REF!</v>
      </c>
    </row>
    <row r="109" spans="1:29" ht="20.100000000000001" customHeight="1">
      <c r="A109" s="806" t="s">
        <v>14</v>
      </c>
      <c r="B109" s="791" t="s">
        <v>123</v>
      </c>
      <c r="C109" s="277"/>
      <c r="D109" s="73" t="s">
        <v>24</v>
      </c>
      <c r="E109" s="203" t="s">
        <v>123</v>
      </c>
      <c r="F109" s="44">
        <v>100</v>
      </c>
      <c r="G109" s="45"/>
      <c r="H109" s="45">
        <v>0</v>
      </c>
      <c r="I109" s="781" t="e">
        <f>+VLOOKUP(B109,Sheet2!$B$3:$C$189,2,0)</f>
        <v>#REF!</v>
      </c>
      <c r="J109" s="79">
        <f>+IF(SUM(K109:L109)&lt;&gt;$N$3,ROUND(IFERROR(VLOOKUP(D109,FCSTSDV!$C$2:$C$285,2,0),0)/STOCK!F109+0,0),0)</f>
        <v>0</v>
      </c>
      <c r="K109" s="99">
        <f t="array" ref="K109">+IFERROR(ROUND(INDEX(FCSTSDV!$D$2:$N$674,MATCH(STOCK!$D109,FCSTSDV!$C$2:$C$674,0),MATCH(STOCK!K$3,FCSTSDV!$D$1:$N$1,0))/STOCK!$F109,1),0)</f>
        <v>0</v>
      </c>
      <c r="L109" s="99">
        <f t="array" ref="L109">+IFERROR(ROUND(INDEX(FCSTSDV!$D$2:$N$674,MATCH(STOCK!$D109,FCSTSDV!$C$2:$C$674,0),MATCH(STOCK!L$3,FCSTSDV!$D$1:$N$1,0))/STOCK!$F109,1),0)</f>
        <v>0</v>
      </c>
      <c r="M109" s="99">
        <f t="array" ref="M109">+IFERROR(ROUND(INDEX(FCSTSDV!$D$2:$N$674,MATCH(STOCK!$D109,FCSTSDV!$C$2:$C$674,0),MATCH(STOCK!M$3,FCSTSDV!$D$1:$N$1,0))/STOCK!$F109,1),0)</f>
        <v>0</v>
      </c>
      <c r="N109" s="99">
        <f t="array" ref="N109">+IFERROR(ROUND(INDEX(FCSTSDV!$D$2:$N$674,MATCH(STOCK!$D109,FCSTSDV!$C$2:$C$674,0),MATCH(STOCK!N$3,FCSTSDV!$D$1:$N$1,0))/STOCK!$F109,1),0)</f>
        <v>0</v>
      </c>
      <c r="O109" s="99">
        <f t="array" ref="O109">+IFERROR(ROUND(INDEX(FCSTSDV!$D$2:$N$674,MATCH(STOCK!$D109,FCSTSDV!$C$2:$C$674,0),MATCH(STOCK!O$3,FCSTSDV!$D$1:$N$1,0))/STOCK!$F109,1),0)</f>
        <v>0</v>
      </c>
      <c r="P109" s="99">
        <f t="array" ref="P109">+IFERROR(ROUND(INDEX(FCSTSDV!$D$2:$N$674,MATCH(STOCK!$D109,FCSTSDV!$C$2:$C$674,0),MATCH(STOCK!P$3,FCSTSDV!$D$1:$N$1,0))/STOCK!$F109,1),0)</f>
        <v>0</v>
      </c>
      <c r="Q109" s="99">
        <f t="array" ref="Q109">+IFERROR(ROUND(INDEX(FCSTSDV!$D$2:$N$674,MATCH(STOCK!$D109,FCSTSDV!$C$2:$C$674,0),MATCH(STOCK!Q$3,FCSTSDV!$D$1:$N$1,0))/STOCK!$F109,1),0)</f>
        <v>0</v>
      </c>
      <c r="R109" s="99">
        <f t="array" ref="R109">+IFERROR(ROUND(INDEX(FCSTSDV!$D$2:$N$674,MATCH(STOCK!$D109,FCSTSDV!$C$2:$C$674,0),MATCH(STOCK!R$3,FCSTSDV!$D$1:$N$1,0))/STOCK!$F109,1),0)</f>
        <v>0</v>
      </c>
      <c r="S109" s="99">
        <f t="array" ref="S109">+IFERROR(ROUND(INDEX(FCSTSDV!$D$2:$N$674,MATCH(STOCK!$D109,FCSTSDV!$C$2:$C$674,0),MATCH(STOCK!S$3,FCSTSDV!$D$1:$N$1,0))/STOCK!$F109,1),0)</f>
        <v>0</v>
      </c>
      <c r="T109" s="99">
        <f t="array" ref="T109">+IFERROR(ROUND(INDEX(FCSTSDV!$D$2:$N$674,MATCH(STOCK!$D109,FCSTSDV!$C$2:$C$674,0),MATCH(STOCK!T$3,FCSTSDV!$D$1:$N$1,0))/STOCK!$F109,1),0)</f>
        <v>0</v>
      </c>
      <c r="U109" s="99">
        <f t="array" ref="U109">+IFERROR(ROUND(INDEX(FCSTSDV!$D$2:$N$674,MATCH(STOCK!$D109,FCSTSDV!$C$2:$C$674,0),MATCH(STOCK!U$3,FCSTSDV!$D$1:$N$1,0))/STOCK!$F109,1),0)</f>
        <v>0</v>
      </c>
      <c r="V109" s="99">
        <f t="array" ref="V109">+IFERROR(ROUND(INDEX(FCSTSDV!$D$2:$N$674,MATCH(STOCK!$D109,FCSTSDV!$C$2:$C$674,0),MATCH(STOCK!V$3,FCSTSDV!$D$1:$N$1,0))/STOCK!$F109,1),0)</f>
        <v>0</v>
      </c>
      <c r="W109" s="99">
        <f t="array" ref="W109">+IFERROR(ROUND(INDEX(FCSTSDV!$D$2:$N$674,MATCH(STOCK!$D109,FCSTSDV!$C$2:$C$674,0),MATCH(STOCK!W$3,FCSTSDV!$D$1:$N$1,0))/STOCK!$F109,1),0)</f>
        <v>0</v>
      </c>
      <c r="X109" s="99">
        <f t="array" ref="X109">+IFERROR(ROUND(INDEX(FCSTSDV!$D$2:$N$674,MATCH(STOCK!$D109,FCSTSDV!$C$2:$C$674,0),MATCH(STOCK!X$3,FCSTSDV!$D$1:$N$1,0))/STOCK!$F109,1),0)</f>
        <v>0</v>
      </c>
      <c r="Y109" s="99">
        <f t="array" ref="Y109">+IFERROR(ROUND(INDEX(FCSTSDV!$D$2:$N$674,MATCH(STOCK!$D109,FCSTSDV!$C$2:$C$674,0),MATCH(STOCK!Y$3,FCSTSDV!$D$1:$N$1,0))/STOCK!$F109,1),0)</f>
        <v>0</v>
      </c>
      <c r="Z109" s="99">
        <f t="array" ref="Z109">+IFERROR(ROUND(INDEX(FCSTSDV!$D$2:$N$674,MATCH(STOCK!$D109,FCSTSDV!$C$2:$C$674,0),MATCH(STOCK!Z$3,FCSTSDV!$D$1:$N$1,0))/STOCK!$F109,1),0)</f>
        <v>0</v>
      </c>
      <c r="AA109" s="99">
        <f t="array" ref="AA109">+IFERROR(ROUND(INDEX(FCSTSDV!$D$2:$N$674,MATCH(STOCK!$D109,FCSTSDV!$C$2:$C$674,0),MATCH(STOCK!AA$3,FCSTSDV!$D$1:$N$1,0))/STOCK!$F109,1),0)</f>
        <v>0</v>
      </c>
      <c r="AB109" s="99">
        <f t="array" ref="AB109">+IFERROR(ROUND(INDEX(FCSTSDV!$D$2:$N$674,MATCH(STOCK!$D109,FCSTSDV!$C$2:$C$674,0),MATCH(STOCK!AB$3,FCSTSDV!$D$1:$N$1,0))/STOCK!$F109,1),0)</f>
        <v>0</v>
      </c>
      <c r="AC109" s="99">
        <f t="array" ref="AC109">+IFERROR(ROUND(INDEX(FCSTSDV!$D$2:$N$674,MATCH(STOCK!$D109,FCSTSDV!$C$2:$C$674,0),MATCH(STOCK!AC$3,FCSTSDV!$D$1:$N$1,0))/STOCK!$F109,1),0)</f>
        <v>0</v>
      </c>
    </row>
    <row r="110" spans="1:29" ht="20.100000000000001" customHeight="1">
      <c r="A110" s="813"/>
      <c r="B110" s="795"/>
      <c r="C110" s="222"/>
      <c r="D110" s="32" t="s">
        <v>23</v>
      </c>
      <c r="E110" s="204" t="str">
        <f t="shared" ref="E110:E116" si="16">+E109</f>
        <v>8*17</v>
      </c>
      <c r="F110" s="47">
        <v>100</v>
      </c>
      <c r="G110" s="48"/>
      <c r="H110" s="48"/>
      <c r="I110" s="785"/>
      <c r="J110" s="79">
        <f>+IF(SUM(K110:L110)&lt;&gt;$N$3,ROUND(IFERROR(VLOOKUP(D110,FCSTSDV!$C$2:$C$285,2,0),0)/STOCK!F110+0,0),0)</f>
        <v>0</v>
      </c>
      <c r="K110" s="92">
        <f t="array" ref="K110">+IFERROR(ROUND(INDEX(FCSTSDV!$D$2:$N$674,MATCH(STOCK!$D110,FCSTSDV!$C$2:$C$674,0),MATCH(STOCK!K$3,FCSTSDV!$D$1:$N$1,0))/STOCK!$F110,1),0)</f>
        <v>0</v>
      </c>
      <c r="L110" s="92">
        <f t="array" ref="L110">+IFERROR(ROUND(INDEX(FCSTSDV!$D$2:$N$674,MATCH(STOCK!$D110,FCSTSDV!$C$2:$C$674,0),MATCH(STOCK!L$3,FCSTSDV!$D$1:$N$1,0))/STOCK!$F110,1),0)</f>
        <v>0</v>
      </c>
      <c r="M110" s="92">
        <f t="array" ref="M110">+IFERROR(ROUND(INDEX(FCSTSDV!$D$2:$N$674,MATCH(STOCK!$D110,FCSTSDV!$C$2:$C$674,0),MATCH(STOCK!M$3,FCSTSDV!$D$1:$N$1,0))/STOCK!$F110,1),0)</f>
        <v>0</v>
      </c>
      <c r="N110" s="92">
        <f t="array" ref="N110">+IFERROR(ROUND(INDEX(FCSTSDV!$D$2:$N$674,MATCH(STOCK!$D110,FCSTSDV!$C$2:$C$674,0),MATCH(STOCK!N$3,FCSTSDV!$D$1:$N$1,0))/STOCK!$F110,1),0)</f>
        <v>0</v>
      </c>
      <c r="O110" s="92">
        <f t="array" ref="O110">+IFERROR(ROUND(INDEX(FCSTSDV!$D$2:$N$674,MATCH(STOCK!$D110,FCSTSDV!$C$2:$C$674,0),MATCH(STOCK!O$3,FCSTSDV!$D$1:$N$1,0))/STOCK!$F110,1),0)</f>
        <v>0</v>
      </c>
      <c r="P110" s="92">
        <f t="array" ref="P110">+IFERROR(ROUND(INDEX(FCSTSDV!$D$2:$N$674,MATCH(STOCK!$D110,FCSTSDV!$C$2:$C$674,0),MATCH(STOCK!P$3,FCSTSDV!$D$1:$N$1,0))/STOCK!$F110,1),0)</f>
        <v>0</v>
      </c>
      <c r="Q110" s="92">
        <f t="array" ref="Q110">+IFERROR(ROUND(INDEX(FCSTSDV!$D$2:$N$674,MATCH(STOCK!$D110,FCSTSDV!$C$2:$C$674,0),MATCH(STOCK!Q$3,FCSTSDV!$D$1:$N$1,0))/STOCK!$F110,1),0)</f>
        <v>0</v>
      </c>
      <c r="R110" s="92">
        <f t="array" ref="R110">+IFERROR(ROUND(INDEX(FCSTSDV!$D$2:$N$674,MATCH(STOCK!$D110,FCSTSDV!$C$2:$C$674,0),MATCH(STOCK!R$3,FCSTSDV!$D$1:$N$1,0))/STOCK!$F110,1),0)</f>
        <v>0</v>
      </c>
      <c r="S110" s="92">
        <f t="array" ref="S110">+IFERROR(ROUND(INDEX(FCSTSDV!$D$2:$N$674,MATCH(STOCK!$D110,FCSTSDV!$C$2:$C$674,0),MATCH(STOCK!S$3,FCSTSDV!$D$1:$N$1,0))/STOCK!$F110,1),0)</f>
        <v>0</v>
      </c>
      <c r="T110" s="92">
        <f t="array" ref="T110">+IFERROR(ROUND(INDEX(FCSTSDV!$D$2:$N$674,MATCH(STOCK!$D110,FCSTSDV!$C$2:$C$674,0),MATCH(STOCK!T$3,FCSTSDV!$D$1:$N$1,0))/STOCK!$F110,1),0)</f>
        <v>0</v>
      </c>
      <c r="U110" s="92">
        <f t="array" ref="U110">+IFERROR(ROUND(INDEX(FCSTSDV!$D$2:$N$674,MATCH(STOCK!$D110,FCSTSDV!$C$2:$C$674,0),MATCH(STOCK!U$3,FCSTSDV!$D$1:$N$1,0))/STOCK!$F110,1),0)</f>
        <v>0</v>
      </c>
      <c r="V110" s="92">
        <f t="array" ref="V110">+IFERROR(ROUND(INDEX(FCSTSDV!$D$2:$N$674,MATCH(STOCK!$D110,FCSTSDV!$C$2:$C$674,0),MATCH(STOCK!V$3,FCSTSDV!$D$1:$N$1,0))/STOCK!$F110,1),0)</f>
        <v>0</v>
      </c>
      <c r="W110" s="92">
        <f t="array" ref="W110">+IFERROR(ROUND(INDEX(FCSTSDV!$D$2:$N$674,MATCH(STOCK!$D110,FCSTSDV!$C$2:$C$674,0),MATCH(STOCK!W$3,FCSTSDV!$D$1:$N$1,0))/STOCK!$F110,1),0)</f>
        <v>0</v>
      </c>
      <c r="X110" s="92">
        <f t="array" ref="X110">+IFERROR(ROUND(INDEX(FCSTSDV!$D$2:$N$674,MATCH(STOCK!$D110,FCSTSDV!$C$2:$C$674,0),MATCH(STOCK!X$3,FCSTSDV!$D$1:$N$1,0))/STOCK!$F110,1),0)</f>
        <v>0</v>
      </c>
      <c r="Y110" s="92">
        <f t="array" ref="Y110">+IFERROR(ROUND(INDEX(FCSTSDV!$D$2:$N$674,MATCH(STOCK!$D110,FCSTSDV!$C$2:$C$674,0),MATCH(STOCK!Y$3,FCSTSDV!$D$1:$N$1,0))/STOCK!$F110,1),0)</f>
        <v>0</v>
      </c>
      <c r="Z110" s="92">
        <f t="array" ref="Z110">+IFERROR(ROUND(INDEX(FCSTSDV!$D$2:$N$674,MATCH(STOCK!$D110,FCSTSDV!$C$2:$C$674,0),MATCH(STOCK!Z$3,FCSTSDV!$D$1:$N$1,0))/STOCK!$F110,1),0)</f>
        <v>0</v>
      </c>
      <c r="AA110" s="92">
        <f t="array" ref="AA110">+IFERROR(ROUND(INDEX(FCSTSDV!$D$2:$N$674,MATCH(STOCK!$D110,FCSTSDV!$C$2:$C$674,0),MATCH(STOCK!AA$3,FCSTSDV!$D$1:$N$1,0))/STOCK!$F110,1),0)</f>
        <v>0</v>
      </c>
      <c r="AB110" s="92">
        <f t="array" ref="AB110">+IFERROR(ROUND(INDEX(FCSTSDV!$D$2:$N$674,MATCH(STOCK!$D110,FCSTSDV!$C$2:$C$674,0),MATCH(STOCK!AB$3,FCSTSDV!$D$1:$N$1,0))/STOCK!$F110,1),0)</f>
        <v>0</v>
      </c>
      <c r="AC110" s="92">
        <f t="array" ref="AC110">+IFERROR(ROUND(INDEX(FCSTSDV!$D$2:$N$674,MATCH(STOCK!$D110,FCSTSDV!$C$2:$C$674,0),MATCH(STOCK!AC$3,FCSTSDV!$D$1:$N$1,0))/STOCK!$F110,1),0)</f>
        <v>0</v>
      </c>
    </row>
    <row r="111" spans="1:29" ht="20.100000000000001" customHeight="1">
      <c r="A111" s="813"/>
      <c r="B111" s="795"/>
      <c r="C111" s="223" t="s">
        <v>124</v>
      </c>
      <c r="D111" s="32" t="s">
        <v>37</v>
      </c>
      <c r="E111" s="204" t="str">
        <f t="shared" si="16"/>
        <v>8*17</v>
      </c>
      <c r="F111" s="47">
        <v>100</v>
      </c>
      <c r="G111" s="48"/>
      <c r="H111" s="48"/>
      <c r="I111" s="785"/>
      <c r="J111" s="79">
        <f>+IF(SUM(K111:L111)&lt;&gt;$N$3,ROUND(IFERROR(VLOOKUP(D111,FCSTSDV!$C$2:$C$285,2,0),0)/STOCK!F111+0,0),0)</f>
        <v>0</v>
      </c>
      <c r="K111" s="92">
        <f t="array" ref="K111">+IFERROR(ROUND(INDEX(FCSTSDV!$D$2:$N$674,MATCH(STOCK!$D111,FCSTSDV!$C$2:$C$674,0),MATCH(STOCK!K$3,FCSTSDV!$D$1:$N$1,0))/STOCK!$F111,1),0)</f>
        <v>0</v>
      </c>
      <c r="L111" s="92">
        <f t="array" ref="L111">+IFERROR(ROUND(INDEX(FCSTSDV!$D$2:$N$674,MATCH(STOCK!$D111,FCSTSDV!$C$2:$C$674,0),MATCH(STOCK!L$3,FCSTSDV!$D$1:$N$1,0))/STOCK!$F111,1),0)</f>
        <v>0</v>
      </c>
      <c r="M111" s="92">
        <f t="array" ref="M111">+IFERROR(ROUND(INDEX(FCSTSDV!$D$2:$N$674,MATCH(STOCK!$D111,FCSTSDV!$C$2:$C$674,0),MATCH(STOCK!M$3,FCSTSDV!$D$1:$N$1,0))/STOCK!$F111,1),0)</f>
        <v>0</v>
      </c>
      <c r="N111" s="92">
        <f t="array" ref="N111">+IFERROR(ROUND(INDEX(FCSTSDV!$D$2:$N$674,MATCH(STOCK!$D111,FCSTSDV!$C$2:$C$674,0),MATCH(STOCK!N$3,FCSTSDV!$D$1:$N$1,0))/STOCK!$F111,1),0)</f>
        <v>0</v>
      </c>
      <c r="O111" s="92">
        <f t="array" ref="O111">+IFERROR(ROUND(INDEX(FCSTSDV!$D$2:$N$674,MATCH(STOCK!$D111,FCSTSDV!$C$2:$C$674,0),MATCH(STOCK!O$3,FCSTSDV!$D$1:$N$1,0))/STOCK!$F111,1),0)</f>
        <v>0</v>
      </c>
      <c r="P111" s="92">
        <f t="array" ref="P111">+IFERROR(ROUND(INDEX(FCSTSDV!$D$2:$N$674,MATCH(STOCK!$D111,FCSTSDV!$C$2:$C$674,0),MATCH(STOCK!P$3,FCSTSDV!$D$1:$N$1,0))/STOCK!$F111,1),0)</f>
        <v>0</v>
      </c>
      <c r="Q111" s="92">
        <f t="array" ref="Q111">+IFERROR(ROUND(INDEX(FCSTSDV!$D$2:$N$674,MATCH(STOCK!$D111,FCSTSDV!$C$2:$C$674,0),MATCH(STOCK!Q$3,FCSTSDV!$D$1:$N$1,0))/STOCK!$F111,1),0)</f>
        <v>0</v>
      </c>
      <c r="R111" s="92">
        <f t="array" ref="R111">+IFERROR(ROUND(INDEX(FCSTSDV!$D$2:$N$674,MATCH(STOCK!$D111,FCSTSDV!$C$2:$C$674,0),MATCH(STOCK!R$3,FCSTSDV!$D$1:$N$1,0))/STOCK!$F111,1),0)</f>
        <v>0</v>
      </c>
      <c r="S111" s="92">
        <f t="array" ref="S111">+IFERROR(ROUND(INDEX(FCSTSDV!$D$2:$N$674,MATCH(STOCK!$D111,FCSTSDV!$C$2:$C$674,0),MATCH(STOCK!S$3,FCSTSDV!$D$1:$N$1,0))/STOCK!$F111,1),0)</f>
        <v>0</v>
      </c>
      <c r="T111" s="92">
        <f t="array" ref="T111">+IFERROR(ROUND(INDEX(FCSTSDV!$D$2:$N$674,MATCH(STOCK!$D111,FCSTSDV!$C$2:$C$674,0),MATCH(STOCK!T$3,FCSTSDV!$D$1:$N$1,0))/STOCK!$F111,1),0)</f>
        <v>0</v>
      </c>
      <c r="U111" s="92">
        <f t="array" ref="U111">+IFERROR(ROUND(INDEX(FCSTSDV!$D$2:$N$674,MATCH(STOCK!$D111,FCSTSDV!$C$2:$C$674,0),MATCH(STOCK!U$3,FCSTSDV!$D$1:$N$1,0))/STOCK!$F111,1),0)</f>
        <v>0</v>
      </c>
      <c r="V111" s="92">
        <f t="array" ref="V111">+IFERROR(ROUND(INDEX(FCSTSDV!$D$2:$N$674,MATCH(STOCK!$D111,FCSTSDV!$C$2:$C$674,0),MATCH(STOCK!V$3,FCSTSDV!$D$1:$N$1,0))/STOCK!$F111,1),0)</f>
        <v>0</v>
      </c>
      <c r="W111" s="92">
        <f t="array" ref="W111">+IFERROR(ROUND(INDEX(FCSTSDV!$D$2:$N$674,MATCH(STOCK!$D111,FCSTSDV!$C$2:$C$674,0),MATCH(STOCK!W$3,FCSTSDV!$D$1:$N$1,0))/STOCK!$F111,1),0)</f>
        <v>0</v>
      </c>
      <c r="X111" s="92">
        <f t="array" ref="X111">+IFERROR(ROUND(INDEX(FCSTSDV!$D$2:$N$674,MATCH(STOCK!$D111,FCSTSDV!$C$2:$C$674,0),MATCH(STOCK!X$3,FCSTSDV!$D$1:$N$1,0))/STOCK!$F111,1),0)</f>
        <v>0</v>
      </c>
      <c r="Y111" s="92">
        <f t="array" ref="Y111">+IFERROR(ROUND(INDEX(FCSTSDV!$D$2:$N$674,MATCH(STOCK!$D111,FCSTSDV!$C$2:$C$674,0),MATCH(STOCK!Y$3,FCSTSDV!$D$1:$N$1,0))/STOCK!$F111,1),0)</f>
        <v>1200</v>
      </c>
      <c r="Z111" s="92">
        <f t="array" ref="Z111">+IFERROR(ROUND(INDEX(FCSTSDV!$D$2:$N$674,MATCH(STOCK!$D111,FCSTSDV!$C$2:$C$674,0),MATCH(STOCK!Z$3,FCSTSDV!$D$1:$N$1,0))/STOCK!$F111,1),0)</f>
        <v>0</v>
      </c>
      <c r="AA111" s="92">
        <f t="array" ref="AA111">+IFERROR(ROUND(INDEX(FCSTSDV!$D$2:$N$674,MATCH(STOCK!$D111,FCSTSDV!$C$2:$C$674,0),MATCH(STOCK!AA$3,FCSTSDV!$D$1:$N$1,0))/STOCK!$F111,1),0)</f>
        <v>0</v>
      </c>
      <c r="AB111" s="92">
        <f t="array" ref="AB111">+IFERROR(ROUND(INDEX(FCSTSDV!$D$2:$N$674,MATCH(STOCK!$D111,FCSTSDV!$C$2:$C$674,0),MATCH(STOCK!AB$3,FCSTSDV!$D$1:$N$1,0))/STOCK!$F111,1),0)</f>
        <v>0</v>
      </c>
      <c r="AC111" s="92">
        <f t="array" ref="AC111">+IFERROR(ROUND(INDEX(FCSTSDV!$D$2:$N$674,MATCH(STOCK!$D111,FCSTSDV!$C$2:$C$674,0),MATCH(STOCK!AC$3,FCSTSDV!$D$1:$N$1,0))/STOCK!$F111,1),0)</f>
        <v>0</v>
      </c>
    </row>
    <row r="112" spans="1:29" ht="20.100000000000001" customHeight="1">
      <c r="A112" s="813"/>
      <c r="B112" s="795"/>
      <c r="C112" s="224"/>
      <c r="D112" s="128" t="s">
        <v>26</v>
      </c>
      <c r="E112" s="204" t="str">
        <f t="shared" si="16"/>
        <v>8*17</v>
      </c>
      <c r="F112" s="49">
        <v>100</v>
      </c>
      <c r="G112" s="48"/>
      <c r="H112" s="48"/>
      <c r="I112" s="785"/>
      <c r="J112" s="79">
        <f>+IF(SUM(K112:L112)&lt;&gt;$N$3,ROUND(IFERROR(VLOOKUP(D112,FCSTSDV!$C$2:$C$285,2,0),0)/STOCK!F112+0,0),0)</f>
        <v>0</v>
      </c>
      <c r="K112" s="92">
        <f t="array" ref="K112">+IFERROR(ROUND(INDEX(FCSTSDV!$D$2:$N$674,MATCH(STOCK!$D112,FCSTSDV!$C$2:$C$674,0),MATCH(STOCK!K$3,FCSTSDV!$D$1:$N$1,0))/STOCK!$F112,1),0)</f>
        <v>0</v>
      </c>
      <c r="L112" s="92">
        <f t="array" ref="L112">+IFERROR(ROUND(INDEX(FCSTSDV!$D$2:$N$674,MATCH(STOCK!$D112,FCSTSDV!$C$2:$C$674,0),MATCH(STOCK!L$3,FCSTSDV!$D$1:$N$1,0))/STOCK!$F112,1),0)</f>
        <v>0</v>
      </c>
      <c r="M112" s="92">
        <f t="array" ref="M112">+IFERROR(ROUND(INDEX(FCSTSDV!$D$2:$N$674,MATCH(STOCK!$D112,FCSTSDV!$C$2:$C$674,0),MATCH(STOCK!M$3,FCSTSDV!$D$1:$N$1,0))/STOCK!$F112,1),0)</f>
        <v>0</v>
      </c>
      <c r="N112" s="92">
        <f t="array" ref="N112">+IFERROR(ROUND(INDEX(FCSTSDV!$D$2:$N$674,MATCH(STOCK!$D112,FCSTSDV!$C$2:$C$674,0),MATCH(STOCK!N$3,FCSTSDV!$D$1:$N$1,0))/STOCK!$F112,1),0)</f>
        <v>0</v>
      </c>
      <c r="O112" s="92">
        <f t="array" ref="O112">+IFERROR(ROUND(INDEX(FCSTSDV!$D$2:$N$674,MATCH(STOCK!$D112,FCSTSDV!$C$2:$C$674,0),MATCH(STOCK!O$3,FCSTSDV!$D$1:$N$1,0))/STOCK!$F112,1),0)</f>
        <v>0</v>
      </c>
      <c r="P112" s="92">
        <f t="array" ref="P112">+IFERROR(ROUND(INDEX(FCSTSDV!$D$2:$N$674,MATCH(STOCK!$D112,FCSTSDV!$C$2:$C$674,0),MATCH(STOCK!P$3,FCSTSDV!$D$1:$N$1,0))/STOCK!$F112,1),0)</f>
        <v>0</v>
      </c>
      <c r="Q112" s="92">
        <f t="array" ref="Q112">+IFERROR(ROUND(INDEX(FCSTSDV!$D$2:$N$674,MATCH(STOCK!$D112,FCSTSDV!$C$2:$C$674,0),MATCH(STOCK!Q$3,FCSTSDV!$D$1:$N$1,0))/STOCK!$F112,1),0)</f>
        <v>0</v>
      </c>
      <c r="R112" s="92">
        <f t="array" ref="R112">+IFERROR(ROUND(INDEX(FCSTSDV!$D$2:$N$674,MATCH(STOCK!$D112,FCSTSDV!$C$2:$C$674,0),MATCH(STOCK!R$3,FCSTSDV!$D$1:$N$1,0))/STOCK!$F112,1),0)</f>
        <v>0</v>
      </c>
      <c r="S112" s="92">
        <f t="array" ref="S112">+IFERROR(ROUND(INDEX(FCSTSDV!$D$2:$N$674,MATCH(STOCK!$D112,FCSTSDV!$C$2:$C$674,0),MATCH(STOCK!S$3,FCSTSDV!$D$1:$N$1,0))/STOCK!$F112,1),0)</f>
        <v>0</v>
      </c>
      <c r="T112" s="92">
        <f t="array" ref="T112">+IFERROR(ROUND(INDEX(FCSTSDV!$D$2:$N$674,MATCH(STOCK!$D112,FCSTSDV!$C$2:$C$674,0),MATCH(STOCK!T$3,FCSTSDV!$D$1:$N$1,0))/STOCK!$F112,1),0)</f>
        <v>0</v>
      </c>
      <c r="U112" s="92">
        <f t="array" ref="U112">+IFERROR(ROUND(INDEX(FCSTSDV!$D$2:$N$674,MATCH(STOCK!$D112,FCSTSDV!$C$2:$C$674,0),MATCH(STOCK!U$3,FCSTSDV!$D$1:$N$1,0))/STOCK!$F112,1),0)</f>
        <v>0</v>
      </c>
      <c r="V112" s="92">
        <f t="array" ref="V112">+IFERROR(ROUND(INDEX(FCSTSDV!$D$2:$N$674,MATCH(STOCK!$D112,FCSTSDV!$C$2:$C$674,0),MATCH(STOCK!V$3,FCSTSDV!$D$1:$N$1,0))/STOCK!$F112,1),0)</f>
        <v>0</v>
      </c>
      <c r="W112" s="92">
        <f t="array" ref="W112">+IFERROR(ROUND(INDEX(FCSTSDV!$D$2:$N$674,MATCH(STOCK!$D112,FCSTSDV!$C$2:$C$674,0),MATCH(STOCK!W$3,FCSTSDV!$D$1:$N$1,0))/STOCK!$F112,1),0)</f>
        <v>0</v>
      </c>
      <c r="X112" s="92">
        <f t="array" ref="X112">+IFERROR(ROUND(INDEX(FCSTSDV!$D$2:$N$674,MATCH(STOCK!$D112,FCSTSDV!$C$2:$C$674,0),MATCH(STOCK!X$3,FCSTSDV!$D$1:$N$1,0))/STOCK!$F112,1),0)</f>
        <v>0</v>
      </c>
      <c r="Y112" s="92">
        <f t="array" ref="Y112">+IFERROR(ROUND(INDEX(FCSTSDV!$D$2:$N$674,MATCH(STOCK!$D112,FCSTSDV!$C$2:$C$674,0),MATCH(STOCK!Y$3,FCSTSDV!$D$1:$N$1,0))/STOCK!$F112,1),0)</f>
        <v>0</v>
      </c>
      <c r="Z112" s="92">
        <f t="array" ref="Z112">+IFERROR(ROUND(INDEX(FCSTSDV!$D$2:$N$674,MATCH(STOCK!$D112,FCSTSDV!$C$2:$C$674,0),MATCH(STOCK!Z$3,FCSTSDV!$D$1:$N$1,0))/STOCK!$F112,1),0)</f>
        <v>0</v>
      </c>
      <c r="AA112" s="92">
        <f t="array" ref="AA112">+IFERROR(ROUND(INDEX(FCSTSDV!$D$2:$N$674,MATCH(STOCK!$D112,FCSTSDV!$C$2:$C$674,0),MATCH(STOCK!AA$3,FCSTSDV!$D$1:$N$1,0))/STOCK!$F112,1),0)</f>
        <v>0</v>
      </c>
      <c r="AB112" s="92">
        <f t="array" ref="AB112">+IFERROR(ROUND(INDEX(FCSTSDV!$D$2:$N$674,MATCH(STOCK!$D112,FCSTSDV!$C$2:$C$674,0),MATCH(STOCK!AB$3,FCSTSDV!$D$1:$N$1,0))/STOCK!$F112,1),0)</f>
        <v>0</v>
      </c>
      <c r="AC112" s="92">
        <f t="array" ref="AC112">+IFERROR(ROUND(INDEX(FCSTSDV!$D$2:$N$674,MATCH(STOCK!$D112,FCSTSDV!$C$2:$C$674,0),MATCH(STOCK!AC$3,FCSTSDV!$D$1:$N$1,0))/STOCK!$F112,1),0)</f>
        <v>0</v>
      </c>
    </row>
    <row r="113" spans="1:29" ht="20.100000000000001" customHeight="1">
      <c r="A113" s="813"/>
      <c r="B113" s="795"/>
      <c r="C113" s="224"/>
      <c r="D113" s="128" t="s">
        <v>125</v>
      </c>
      <c r="E113" s="204"/>
      <c r="F113" s="49">
        <v>100</v>
      </c>
      <c r="G113" s="48"/>
      <c r="H113" s="48"/>
      <c r="I113" s="785"/>
      <c r="J113" s="79">
        <f>+IF(SUM(K113:L113)&lt;&gt;$N$3,ROUND(IFERROR(VLOOKUP(D113,FCSTSDV!$C$2:$C$285,2,0),0)/STOCK!F113+0,0),0)</f>
        <v>0</v>
      </c>
      <c r="K113" s="92">
        <f t="array" ref="K113">+IFERROR(ROUND(INDEX(FCSTSDV!$D$2:$N$674,MATCH(STOCK!$D113,FCSTSDV!$C$2:$C$674,0),MATCH(STOCK!K$3,FCSTSDV!$D$1:$N$1,0))/STOCK!$F113,1),0)</f>
        <v>0</v>
      </c>
      <c r="L113" s="92">
        <f t="array" ref="L113">+IFERROR(ROUND(INDEX(FCSTSDV!$D$2:$N$674,MATCH(STOCK!$D113,FCSTSDV!$C$2:$C$674,0),MATCH(STOCK!L$3,FCSTSDV!$D$1:$N$1,0))/STOCK!$F113,1),0)</f>
        <v>0</v>
      </c>
      <c r="M113" s="92">
        <f t="array" ref="M113">+IFERROR(ROUND(INDEX(FCSTSDV!$D$2:$N$674,MATCH(STOCK!$D113,FCSTSDV!$C$2:$C$674,0),MATCH(STOCK!M$3,FCSTSDV!$D$1:$N$1,0))/STOCK!$F113,1),0)</f>
        <v>0</v>
      </c>
      <c r="N113" s="92">
        <f t="array" ref="N113">+IFERROR(ROUND(INDEX(FCSTSDV!$D$2:$N$674,MATCH(STOCK!$D113,FCSTSDV!$C$2:$C$674,0),MATCH(STOCK!N$3,FCSTSDV!$D$1:$N$1,0))/STOCK!$F113,1),0)</f>
        <v>0</v>
      </c>
      <c r="O113" s="92">
        <f t="array" ref="O113">+IFERROR(ROUND(INDEX(FCSTSDV!$D$2:$N$674,MATCH(STOCK!$D113,FCSTSDV!$C$2:$C$674,0),MATCH(STOCK!O$3,FCSTSDV!$D$1:$N$1,0))/STOCK!$F113,1),0)</f>
        <v>0</v>
      </c>
      <c r="P113" s="92">
        <f t="array" ref="P113">+IFERROR(ROUND(INDEX(FCSTSDV!$D$2:$N$674,MATCH(STOCK!$D113,FCSTSDV!$C$2:$C$674,0),MATCH(STOCK!P$3,FCSTSDV!$D$1:$N$1,0))/STOCK!$F113,1),0)</f>
        <v>0</v>
      </c>
      <c r="Q113" s="92">
        <f t="array" ref="Q113">+IFERROR(ROUND(INDEX(FCSTSDV!$D$2:$N$674,MATCH(STOCK!$D113,FCSTSDV!$C$2:$C$674,0),MATCH(STOCK!Q$3,FCSTSDV!$D$1:$N$1,0))/STOCK!$F113,1),0)</f>
        <v>0</v>
      </c>
      <c r="R113" s="92">
        <f t="array" ref="R113">+IFERROR(ROUND(INDEX(FCSTSDV!$D$2:$N$674,MATCH(STOCK!$D113,FCSTSDV!$C$2:$C$674,0),MATCH(STOCK!R$3,FCSTSDV!$D$1:$N$1,0))/STOCK!$F113,1),0)</f>
        <v>0</v>
      </c>
      <c r="S113" s="92">
        <f t="array" ref="S113">+IFERROR(ROUND(INDEX(FCSTSDV!$D$2:$N$674,MATCH(STOCK!$D113,FCSTSDV!$C$2:$C$674,0),MATCH(STOCK!S$3,FCSTSDV!$D$1:$N$1,0))/STOCK!$F113,1),0)</f>
        <v>0</v>
      </c>
      <c r="T113" s="92">
        <f t="array" ref="T113">+IFERROR(ROUND(INDEX(FCSTSDV!$D$2:$N$674,MATCH(STOCK!$D113,FCSTSDV!$C$2:$C$674,0),MATCH(STOCK!T$3,FCSTSDV!$D$1:$N$1,0))/STOCK!$F113,1),0)</f>
        <v>0</v>
      </c>
      <c r="U113" s="92">
        <f t="array" ref="U113">+IFERROR(ROUND(INDEX(FCSTSDV!$D$2:$N$674,MATCH(STOCK!$D113,FCSTSDV!$C$2:$C$674,0),MATCH(STOCK!U$3,FCSTSDV!$D$1:$N$1,0))/STOCK!$F113,1),0)</f>
        <v>0</v>
      </c>
      <c r="V113" s="92">
        <f t="array" ref="V113">+IFERROR(ROUND(INDEX(FCSTSDV!$D$2:$N$674,MATCH(STOCK!$D113,FCSTSDV!$C$2:$C$674,0),MATCH(STOCK!V$3,FCSTSDV!$D$1:$N$1,0))/STOCK!$F113,1),0)</f>
        <v>0</v>
      </c>
      <c r="W113" s="92">
        <f t="array" ref="W113">+IFERROR(ROUND(INDEX(FCSTSDV!$D$2:$N$674,MATCH(STOCK!$D113,FCSTSDV!$C$2:$C$674,0),MATCH(STOCK!W$3,FCSTSDV!$D$1:$N$1,0))/STOCK!$F113,1),0)</f>
        <v>0</v>
      </c>
      <c r="X113" s="92">
        <f t="array" ref="X113">+IFERROR(ROUND(INDEX(FCSTSDV!$D$2:$N$674,MATCH(STOCK!$D113,FCSTSDV!$C$2:$C$674,0),MATCH(STOCK!X$3,FCSTSDV!$D$1:$N$1,0))/STOCK!$F113,1),0)</f>
        <v>0</v>
      </c>
      <c r="Y113" s="92">
        <f t="array" ref="Y113">+IFERROR(ROUND(INDEX(FCSTSDV!$D$2:$N$674,MATCH(STOCK!$D113,FCSTSDV!$C$2:$C$674,0),MATCH(STOCK!Y$3,FCSTSDV!$D$1:$N$1,0))/STOCK!$F113,1),0)</f>
        <v>0</v>
      </c>
      <c r="Z113" s="92">
        <f t="array" ref="Z113">+IFERROR(ROUND(INDEX(FCSTSDV!$D$2:$N$674,MATCH(STOCK!$D113,FCSTSDV!$C$2:$C$674,0),MATCH(STOCK!Z$3,FCSTSDV!$D$1:$N$1,0))/STOCK!$F113,1),0)</f>
        <v>0</v>
      </c>
      <c r="AA113" s="92">
        <f t="array" ref="AA113">+IFERROR(ROUND(INDEX(FCSTSDV!$D$2:$N$674,MATCH(STOCK!$D113,FCSTSDV!$C$2:$C$674,0),MATCH(STOCK!AA$3,FCSTSDV!$D$1:$N$1,0))/STOCK!$F113,1),0)</f>
        <v>0</v>
      </c>
      <c r="AB113" s="92">
        <f t="array" ref="AB113">+IFERROR(ROUND(INDEX(FCSTSDV!$D$2:$N$674,MATCH(STOCK!$D113,FCSTSDV!$C$2:$C$674,0),MATCH(STOCK!AB$3,FCSTSDV!$D$1:$N$1,0))/STOCK!$F113,1),0)</f>
        <v>0</v>
      </c>
      <c r="AC113" s="92">
        <f t="array" ref="AC113">+IFERROR(ROUND(INDEX(FCSTSDV!$D$2:$N$674,MATCH(STOCK!$D113,FCSTSDV!$C$2:$C$674,0),MATCH(STOCK!AC$3,FCSTSDV!$D$1:$N$1,0))/STOCK!$F113,1),0)</f>
        <v>0</v>
      </c>
    </row>
    <row r="114" spans="1:29" ht="20.100000000000001" customHeight="1">
      <c r="A114" s="813"/>
      <c r="B114" s="795"/>
      <c r="C114" s="224"/>
      <c r="D114" s="128" t="s">
        <v>40</v>
      </c>
      <c r="E114" s="204" t="str">
        <f>+E112</f>
        <v>8*17</v>
      </c>
      <c r="F114" s="131">
        <v>100</v>
      </c>
      <c r="G114" s="48"/>
      <c r="H114" s="48"/>
      <c r="I114" s="785"/>
      <c r="J114" s="79">
        <f>+IF(SUM(K114:L114)&lt;&gt;$N$3,ROUND(IFERROR(VLOOKUP(D114,FCSTSDV!$C$2:$C$285,2,0),0)/STOCK!F114+0,0),0)</f>
        <v>0</v>
      </c>
      <c r="K114" s="92">
        <f t="array" ref="K114">+IFERROR(ROUND(INDEX(FCSTSDV!$D$2:$N$674,MATCH(STOCK!$D114,FCSTSDV!$C$2:$C$674,0),MATCH(STOCK!K$3,FCSTSDV!$D$1:$N$1,0))/STOCK!$F114,1),0)</f>
        <v>0</v>
      </c>
      <c r="L114" s="92">
        <f t="array" ref="L114">+IFERROR(ROUND(INDEX(FCSTSDV!$D$2:$N$674,MATCH(STOCK!$D114,FCSTSDV!$C$2:$C$674,0),MATCH(STOCK!L$3,FCSTSDV!$D$1:$N$1,0))/STOCK!$F114,1),0)</f>
        <v>0</v>
      </c>
      <c r="M114" s="92">
        <f t="array" ref="M114">+IFERROR(ROUND(INDEX(FCSTSDV!$D$2:$N$674,MATCH(STOCK!$D114,FCSTSDV!$C$2:$C$674,0),MATCH(STOCK!M$3,FCSTSDV!$D$1:$N$1,0))/STOCK!$F114,1),0)</f>
        <v>0</v>
      </c>
      <c r="N114" s="92">
        <f t="array" ref="N114">+IFERROR(ROUND(INDEX(FCSTSDV!$D$2:$N$674,MATCH(STOCK!$D114,FCSTSDV!$C$2:$C$674,0),MATCH(STOCK!N$3,FCSTSDV!$D$1:$N$1,0))/STOCK!$F114,1),0)</f>
        <v>0</v>
      </c>
      <c r="O114" s="92">
        <f t="array" ref="O114">+IFERROR(ROUND(INDEX(FCSTSDV!$D$2:$N$674,MATCH(STOCK!$D114,FCSTSDV!$C$2:$C$674,0),MATCH(STOCK!O$3,FCSTSDV!$D$1:$N$1,0))/STOCK!$F114,1),0)</f>
        <v>0</v>
      </c>
      <c r="P114" s="92">
        <f t="array" ref="P114">+IFERROR(ROUND(INDEX(FCSTSDV!$D$2:$N$674,MATCH(STOCK!$D114,FCSTSDV!$C$2:$C$674,0),MATCH(STOCK!P$3,FCSTSDV!$D$1:$N$1,0))/STOCK!$F114,1),0)</f>
        <v>0</v>
      </c>
      <c r="Q114" s="92">
        <f t="array" ref="Q114">+IFERROR(ROUND(INDEX(FCSTSDV!$D$2:$N$674,MATCH(STOCK!$D114,FCSTSDV!$C$2:$C$674,0),MATCH(STOCK!Q$3,FCSTSDV!$D$1:$N$1,0))/STOCK!$F114,1),0)</f>
        <v>0</v>
      </c>
      <c r="R114" s="92">
        <f t="array" ref="R114">+IFERROR(ROUND(INDEX(FCSTSDV!$D$2:$N$674,MATCH(STOCK!$D114,FCSTSDV!$C$2:$C$674,0),MATCH(STOCK!R$3,FCSTSDV!$D$1:$N$1,0))/STOCK!$F114,1),0)</f>
        <v>0</v>
      </c>
      <c r="S114" s="92">
        <f t="array" ref="S114">+IFERROR(ROUND(INDEX(FCSTSDV!$D$2:$N$674,MATCH(STOCK!$D114,FCSTSDV!$C$2:$C$674,0),MATCH(STOCK!S$3,FCSTSDV!$D$1:$N$1,0))/STOCK!$F114,1),0)</f>
        <v>0</v>
      </c>
      <c r="T114" s="92">
        <f t="array" ref="T114">+IFERROR(ROUND(INDEX(FCSTSDV!$D$2:$N$674,MATCH(STOCK!$D114,FCSTSDV!$C$2:$C$674,0),MATCH(STOCK!T$3,FCSTSDV!$D$1:$N$1,0))/STOCK!$F114,1),0)</f>
        <v>0</v>
      </c>
      <c r="U114" s="92">
        <f t="array" ref="U114">+IFERROR(ROUND(INDEX(FCSTSDV!$D$2:$N$674,MATCH(STOCK!$D114,FCSTSDV!$C$2:$C$674,0),MATCH(STOCK!U$3,FCSTSDV!$D$1:$N$1,0))/STOCK!$F114,1),0)</f>
        <v>0</v>
      </c>
      <c r="V114" s="92">
        <f t="array" ref="V114">+IFERROR(ROUND(INDEX(FCSTSDV!$D$2:$N$674,MATCH(STOCK!$D114,FCSTSDV!$C$2:$C$674,0),MATCH(STOCK!V$3,FCSTSDV!$D$1:$N$1,0))/STOCK!$F114,1),0)</f>
        <v>0</v>
      </c>
      <c r="W114" s="92">
        <f t="array" ref="W114">+IFERROR(ROUND(INDEX(FCSTSDV!$D$2:$N$674,MATCH(STOCK!$D114,FCSTSDV!$C$2:$C$674,0),MATCH(STOCK!W$3,FCSTSDV!$D$1:$N$1,0))/STOCK!$F114,1),0)</f>
        <v>0</v>
      </c>
      <c r="X114" s="92">
        <f t="array" ref="X114">+IFERROR(ROUND(INDEX(FCSTSDV!$D$2:$N$674,MATCH(STOCK!$D114,FCSTSDV!$C$2:$C$674,0),MATCH(STOCK!X$3,FCSTSDV!$D$1:$N$1,0))/STOCK!$F114,1),0)</f>
        <v>0</v>
      </c>
      <c r="Y114" s="92">
        <f t="array" ref="Y114">+IFERROR(ROUND(INDEX(FCSTSDV!$D$2:$N$674,MATCH(STOCK!$D114,FCSTSDV!$C$2:$C$674,0),MATCH(STOCK!Y$3,FCSTSDV!$D$1:$N$1,0))/STOCK!$F114,1),0)</f>
        <v>0</v>
      </c>
      <c r="Z114" s="92">
        <f t="array" ref="Z114">+IFERROR(ROUND(INDEX(FCSTSDV!$D$2:$N$674,MATCH(STOCK!$D114,FCSTSDV!$C$2:$C$674,0),MATCH(STOCK!Z$3,FCSTSDV!$D$1:$N$1,0))/STOCK!$F114,1),0)</f>
        <v>0</v>
      </c>
      <c r="AA114" s="92">
        <f t="array" ref="AA114">+IFERROR(ROUND(INDEX(FCSTSDV!$D$2:$N$674,MATCH(STOCK!$D114,FCSTSDV!$C$2:$C$674,0),MATCH(STOCK!AA$3,FCSTSDV!$D$1:$N$1,0))/STOCK!$F114,1),0)</f>
        <v>0</v>
      </c>
      <c r="AB114" s="92">
        <f t="array" ref="AB114">+IFERROR(ROUND(INDEX(FCSTSDV!$D$2:$N$674,MATCH(STOCK!$D114,FCSTSDV!$C$2:$C$674,0),MATCH(STOCK!AB$3,FCSTSDV!$D$1:$N$1,0))/STOCK!$F114,1),0)</f>
        <v>0</v>
      </c>
      <c r="AC114" s="92">
        <f t="array" ref="AC114">+IFERROR(ROUND(INDEX(FCSTSDV!$D$2:$N$674,MATCH(STOCK!$D114,FCSTSDV!$C$2:$C$674,0),MATCH(STOCK!AC$3,FCSTSDV!$D$1:$N$1,0))/STOCK!$F114,1),0)</f>
        <v>0</v>
      </c>
    </row>
    <row r="115" spans="1:29" ht="20.100000000000001" customHeight="1">
      <c r="A115" s="813"/>
      <c r="B115" s="795"/>
      <c r="C115" s="224"/>
      <c r="D115" s="128" t="s">
        <v>41</v>
      </c>
      <c r="E115" s="204" t="str">
        <f t="shared" si="16"/>
        <v>8*17</v>
      </c>
      <c r="F115" s="49">
        <v>100</v>
      </c>
      <c r="G115" s="48"/>
      <c r="H115" s="48"/>
      <c r="I115" s="785"/>
      <c r="J115" s="79">
        <f>+IF(SUM(K115:L115)&lt;&gt;$N$3,ROUND(IFERROR(VLOOKUP(D115,FCSTSDV!$C$2:$C$285,2,0),0)/STOCK!F115+0,0),0)</f>
        <v>0</v>
      </c>
      <c r="K115" s="92">
        <f t="array" ref="K115">+IFERROR(ROUND(INDEX(FCSTSDV!$D$2:$N$674,MATCH(STOCK!$D115,FCSTSDV!$C$2:$C$674,0),MATCH(STOCK!K$3,FCSTSDV!$D$1:$N$1,0))/STOCK!$F115,1),0)</f>
        <v>0</v>
      </c>
      <c r="L115" s="92">
        <f t="array" ref="L115">+IFERROR(ROUND(INDEX(FCSTSDV!$D$2:$N$674,MATCH(STOCK!$D115,FCSTSDV!$C$2:$C$674,0),MATCH(STOCK!L$3,FCSTSDV!$D$1:$N$1,0))/STOCK!$F115,1),0)</f>
        <v>0</v>
      </c>
      <c r="M115" s="92">
        <f t="array" ref="M115">+IFERROR(ROUND(INDEX(FCSTSDV!$D$2:$N$674,MATCH(STOCK!$D115,FCSTSDV!$C$2:$C$674,0),MATCH(STOCK!M$3,FCSTSDV!$D$1:$N$1,0))/STOCK!$F115,1),0)</f>
        <v>0</v>
      </c>
      <c r="N115" s="92">
        <f t="array" ref="N115">+IFERROR(ROUND(INDEX(FCSTSDV!$D$2:$N$674,MATCH(STOCK!$D115,FCSTSDV!$C$2:$C$674,0),MATCH(STOCK!N$3,FCSTSDV!$D$1:$N$1,0))/STOCK!$F115,1),0)</f>
        <v>0</v>
      </c>
      <c r="O115" s="92">
        <f t="array" ref="O115">+IFERROR(ROUND(INDEX(FCSTSDV!$D$2:$N$674,MATCH(STOCK!$D115,FCSTSDV!$C$2:$C$674,0),MATCH(STOCK!O$3,FCSTSDV!$D$1:$N$1,0))/STOCK!$F115,1),0)</f>
        <v>0</v>
      </c>
      <c r="P115" s="92">
        <f t="array" ref="P115">+IFERROR(ROUND(INDEX(FCSTSDV!$D$2:$N$674,MATCH(STOCK!$D115,FCSTSDV!$C$2:$C$674,0),MATCH(STOCK!P$3,FCSTSDV!$D$1:$N$1,0))/STOCK!$F115,1),0)</f>
        <v>0</v>
      </c>
      <c r="Q115" s="92">
        <f t="array" ref="Q115">+IFERROR(ROUND(INDEX(FCSTSDV!$D$2:$N$674,MATCH(STOCK!$D115,FCSTSDV!$C$2:$C$674,0),MATCH(STOCK!Q$3,FCSTSDV!$D$1:$N$1,0))/STOCK!$F115,1),0)</f>
        <v>0</v>
      </c>
      <c r="R115" s="92">
        <f t="array" ref="R115">+IFERROR(ROUND(INDEX(FCSTSDV!$D$2:$N$674,MATCH(STOCK!$D115,FCSTSDV!$C$2:$C$674,0),MATCH(STOCK!R$3,FCSTSDV!$D$1:$N$1,0))/STOCK!$F115,1),0)</f>
        <v>0</v>
      </c>
      <c r="S115" s="92">
        <f t="array" ref="S115">+IFERROR(ROUND(INDEX(FCSTSDV!$D$2:$N$674,MATCH(STOCK!$D115,FCSTSDV!$C$2:$C$674,0),MATCH(STOCK!S$3,FCSTSDV!$D$1:$N$1,0))/STOCK!$F115,1),0)</f>
        <v>0</v>
      </c>
      <c r="T115" s="92">
        <f t="array" ref="T115">+IFERROR(ROUND(INDEX(FCSTSDV!$D$2:$N$674,MATCH(STOCK!$D115,FCSTSDV!$C$2:$C$674,0),MATCH(STOCK!T$3,FCSTSDV!$D$1:$N$1,0))/STOCK!$F115,1),0)</f>
        <v>0</v>
      </c>
      <c r="U115" s="92">
        <f t="array" ref="U115">+IFERROR(ROUND(INDEX(FCSTSDV!$D$2:$N$674,MATCH(STOCK!$D115,FCSTSDV!$C$2:$C$674,0),MATCH(STOCK!U$3,FCSTSDV!$D$1:$N$1,0))/STOCK!$F115,1),0)</f>
        <v>0</v>
      </c>
      <c r="V115" s="92">
        <f t="array" ref="V115">+IFERROR(ROUND(INDEX(FCSTSDV!$D$2:$N$674,MATCH(STOCK!$D115,FCSTSDV!$C$2:$C$674,0),MATCH(STOCK!V$3,FCSTSDV!$D$1:$N$1,0))/STOCK!$F115,1),0)</f>
        <v>0</v>
      </c>
      <c r="W115" s="92">
        <f t="array" ref="W115">+IFERROR(ROUND(INDEX(FCSTSDV!$D$2:$N$674,MATCH(STOCK!$D115,FCSTSDV!$C$2:$C$674,0),MATCH(STOCK!W$3,FCSTSDV!$D$1:$N$1,0))/STOCK!$F115,1),0)</f>
        <v>0</v>
      </c>
      <c r="X115" s="92">
        <f t="array" ref="X115">+IFERROR(ROUND(INDEX(FCSTSDV!$D$2:$N$674,MATCH(STOCK!$D115,FCSTSDV!$C$2:$C$674,0),MATCH(STOCK!X$3,FCSTSDV!$D$1:$N$1,0))/STOCK!$F115,1),0)</f>
        <v>0</v>
      </c>
      <c r="Y115" s="92">
        <f t="array" ref="Y115">+IFERROR(ROUND(INDEX(FCSTSDV!$D$2:$N$674,MATCH(STOCK!$D115,FCSTSDV!$C$2:$C$674,0),MATCH(STOCK!Y$3,FCSTSDV!$D$1:$N$1,0))/STOCK!$F115,1),0)</f>
        <v>0</v>
      </c>
      <c r="Z115" s="92">
        <f t="array" ref="Z115">+IFERROR(ROUND(INDEX(FCSTSDV!$D$2:$N$674,MATCH(STOCK!$D115,FCSTSDV!$C$2:$C$674,0),MATCH(STOCK!Z$3,FCSTSDV!$D$1:$N$1,0))/STOCK!$F115,1),0)</f>
        <v>0</v>
      </c>
      <c r="AA115" s="92">
        <f t="array" ref="AA115">+IFERROR(ROUND(INDEX(FCSTSDV!$D$2:$N$674,MATCH(STOCK!$D115,FCSTSDV!$C$2:$C$674,0),MATCH(STOCK!AA$3,FCSTSDV!$D$1:$N$1,0))/STOCK!$F115,1),0)</f>
        <v>0</v>
      </c>
      <c r="AB115" s="92">
        <f t="array" ref="AB115">+IFERROR(ROUND(INDEX(FCSTSDV!$D$2:$N$674,MATCH(STOCK!$D115,FCSTSDV!$C$2:$C$674,0),MATCH(STOCK!AB$3,FCSTSDV!$D$1:$N$1,0))/STOCK!$F115,1),0)</f>
        <v>0</v>
      </c>
      <c r="AC115" s="92">
        <f t="array" ref="AC115">+IFERROR(ROUND(INDEX(FCSTSDV!$D$2:$N$674,MATCH(STOCK!$D115,FCSTSDV!$C$2:$C$674,0),MATCH(STOCK!AC$3,FCSTSDV!$D$1:$N$1,0))/STOCK!$F115,1),0)</f>
        <v>0</v>
      </c>
    </row>
    <row r="116" spans="1:29" ht="20.100000000000001" customHeight="1">
      <c r="A116" s="807"/>
      <c r="B116" s="792"/>
      <c r="C116" s="74"/>
      <c r="D116" s="52" t="s">
        <v>42</v>
      </c>
      <c r="E116" s="205" t="str">
        <f t="shared" si="16"/>
        <v>8*17</v>
      </c>
      <c r="F116" s="53" t="s">
        <v>43</v>
      </c>
      <c r="G116" s="54"/>
      <c r="H116" s="54"/>
      <c r="I116" s="782"/>
      <c r="J116" s="263">
        <f>+SUM(J109:J115)</f>
        <v>0</v>
      </c>
      <c r="K116" s="90" t="e">
        <f t="shared" ref="K116:T116" si="17">+$I$109+$J$116-SUM(K109:K115)</f>
        <v>#REF!</v>
      </c>
      <c r="L116" s="90" t="e">
        <f t="shared" si="17"/>
        <v>#REF!</v>
      </c>
      <c r="M116" s="90" t="e">
        <f t="shared" si="17"/>
        <v>#REF!</v>
      </c>
      <c r="N116" s="90" t="e">
        <f t="shared" si="17"/>
        <v>#REF!</v>
      </c>
      <c r="O116" s="90" t="e">
        <f t="shared" si="17"/>
        <v>#REF!</v>
      </c>
      <c r="P116" s="90" t="e">
        <f t="shared" si="17"/>
        <v>#REF!</v>
      </c>
      <c r="Q116" s="90" t="e">
        <f t="shared" si="17"/>
        <v>#REF!</v>
      </c>
      <c r="R116" s="90" t="e">
        <f t="shared" si="17"/>
        <v>#REF!</v>
      </c>
      <c r="S116" s="90" t="e">
        <f t="shared" si="17"/>
        <v>#REF!</v>
      </c>
      <c r="T116" s="90" t="e">
        <f t="shared" si="17"/>
        <v>#REF!</v>
      </c>
      <c r="U116" s="90" t="e">
        <f t="shared" ref="U116:AC116" si="18">+T116-SUM(U109:U115)</f>
        <v>#REF!</v>
      </c>
      <c r="V116" s="90" t="e">
        <f t="shared" si="18"/>
        <v>#REF!</v>
      </c>
      <c r="W116" s="90" t="e">
        <f t="shared" si="18"/>
        <v>#REF!</v>
      </c>
      <c r="X116" s="90" t="e">
        <f t="shared" si="18"/>
        <v>#REF!</v>
      </c>
      <c r="Y116" s="90" t="e">
        <f t="shared" si="18"/>
        <v>#REF!</v>
      </c>
      <c r="Z116" s="90" t="e">
        <f t="shared" si="18"/>
        <v>#REF!</v>
      </c>
      <c r="AA116" s="90" t="e">
        <f t="shared" si="18"/>
        <v>#REF!</v>
      </c>
      <c r="AB116" s="90" t="e">
        <f t="shared" si="18"/>
        <v>#REF!</v>
      </c>
      <c r="AC116" s="90" t="e">
        <f t="shared" si="18"/>
        <v>#REF!</v>
      </c>
    </row>
    <row r="117" spans="1:29" ht="20.100000000000001" customHeight="1">
      <c r="A117" s="806" t="s">
        <v>14</v>
      </c>
      <c r="B117" s="791" t="s">
        <v>126</v>
      </c>
      <c r="C117" s="72" t="s">
        <v>124</v>
      </c>
      <c r="D117" s="73" t="s">
        <v>127</v>
      </c>
      <c r="E117" s="203" t="s">
        <v>126</v>
      </c>
      <c r="F117" s="44">
        <v>756</v>
      </c>
      <c r="G117" s="45"/>
      <c r="H117" s="45">
        <v>0</v>
      </c>
      <c r="I117" s="781" t="e">
        <f>+VLOOKUP(B117,Sheet2!$B$3:$C$189,2,0)</f>
        <v>#REF!</v>
      </c>
      <c r="J117" s="79">
        <f>+IF(SUM(K117:L117)&lt;&gt;$N$3,ROUND(IFERROR(VLOOKUP(D117,FCSTSDV!$C$2:$C$285,2,0),0)/STOCK!F117+0,0),0)</f>
        <v>0</v>
      </c>
      <c r="K117" s="99">
        <f t="array" ref="K117">+IFERROR(ROUND(INDEX(FCSTSDV!$D$2:$N$674,MATCH(STOCK!$D117,FCSTSDV!$C$2:$C$674,0),MATCH(STOCK!K$3,FCSTSDV!$D$1:$N$1,0))/STOCK!$F117,1),0)</f>
        <v>0</v>
      </c>
      <c r="L117" s="99">
        <f t="array" ref="L117">+IFERROR(ROUND(INDEX(FCSTSDV!$D$2:$N$674,MATCH(STOCK!$D117,FCSTSDV!$C$2:$C$674,0),MATCH(STOCK!L$3,FCSTSDV!$D$1:$N$1,0))/STOCK!$F117,1),0)</f>
        <v>0</v>
      </c>
      <c r="M117" s="99">
        <f t="array" ref="M117">+IFERROR(ROUND(INDEX(FCSTSDV!$D$2:$N$674,MATCH(STOCK!$D117,FCSTSDV!$C$2:$C$674,0),MATCH(STOCK!M$3,FCSTSDV!$D$1:$N$1,0))/STOCK!$F117,1),0)</f>
        <v>0</v>
      </c>
      <c r="N117" s="99">
        <f t="array" ref="N117">+IFERROR(ROUND(INDEX(FCSTSDV!$D$2:$N$674,MATCH(STOCK!$D117,FCSTSDV!$C$2:$C$674,0),MATCH(STOCK!N$3,FCSTSDV!$D$1:$N$1,0))/STOCK!$F117,1),0)</f>
        <v>0</v>
      </c>
      <c r="O117" s="99">
        <f t="array" ref="O117">+IFERROR(ROUND(INDEX(FCSTSDV!$D$2:$N$674,MATCH(STOCK!$D117,FCSTSDV!$C$2:$C$674,0),MATCH(STOCK!O$3,FCSTSDV!$D$1:$N$1,0))/STOCK!$F117,1),0)</f>
        <v>0</v>
      </c>
      <c r="P117" s="99">
        <f t="array" ref="P117">+IFERROR(ROUND(INDEX(FCSTSDV!$D$2:$N$674,MATCH(STOCK!$D117,FCSTSDV!$C$2:$C$674,0),MATCH(STOCK!P$3,FCSTSDV!$D$1:$N$1,0))/STOCK!$F117,1),0)</f>
        <v>0</v>
      </c>
      <c r="Q117" s="99">
        <f t="array" ref="Q117">+IFERROR(ROUND(INDEX(FCSTSDV!$D$2:$N$674,MATCH(STOCK!$D117,FCSTSDV!$C$2:$C$674,0),MATCH(STOCK!Q$3,FCSTSDV!$D$1:$N$1,0))/STOCK!$F117,1),0)</f>
        <v>0</v>
      </c>
      <c r="R117" s="99">
        <f t="array" ref="R117">+IFERROR(ROUND(INDEX(FCSTSDV!$D$2:$N$674,MATCH(STOCK!$D117,FCSTSDV!$C$2:$C$674,0),MATCH(STOCK!R$3,FCSTSDV!$D$1:$N$1,0))/STOCK!$F117,1),0)</f>
        <v>0</v>
      </c>
      <c r="S117" s="99">
        <f t="array" ref="S117">+IFERROR(ROUND(INDEX(FCSTSDV!$D$2:$N$674,MATCH(STOCK!$D117,FCSTSDV!$C$2:$C$674,0),MATCH(STOCK!S$3,FCSTSDV!$D$1:$N$1,0))/STOCK!$F117,1),0)</f>
        <v>0</v>
      </c>
      <c r="T117" s="99">
        <f t="array" ref="T117">+IFERROR(ROUND(INDEX(FCSTSDV!$D$2:$N$674,MATCH(STOCK!$D117,FCSTSDV!$C$2:$C$674,0),MATCH(STOCK!T$3,FCSTSDV!$D$1:$N$1,0))/STOCK!$F117,1),0)</f>
        <v>0</v>
      </c>
      <c r="U117" s="99">
        <f t="array" ref="U117">+IFERROR(ROUND(INDEX(FCSTSDV!$D$2:$N$674,MATCH(STOCK!$D117,FCSTSDV!$C$2:$C$674,0),MATCH(STOCK!U$3,FCSTSDV!$D$1:$N$1,0))/STOCK!$F117,1),0)</f>
        <v>0</v>
      </c>
      <c r="V117" s="99">
        <f t="array" ref="V117">+IFERROR(ROUND(INDEX(FCSTSDV!$D$2:$N$674,MATCH(STOCK!$D117,FCSTSDV!$C$2:$C$674,0),MATCH(STOCK!V$3,FCSTSDV!$D$1:$N$1,0))/STOCK!$F117,1),0)</f>
        <v>0</v>
      </c>
      <c r="W117" s="99">
        <f t="array" ref="W117">+IFERROR(ROUND(INDEX(FCSTSDV!$D$2:$N$674,MATCH(STOCK!$D117,FCSTSDV!$C$2:$C$674,0),MATCH(STOCK!W$3,FCSTSDV!$D$1:$N$1,0))/STOCK!$F117,1),0)</f>
        <v>0</v>
      </c>
      <c r="X117" s="99">
        <f t="array" ref="X117">+IFERROR(ROUND(INDEX(FCSTSDV!$D$2:$N$674,MATCH(STOCK!$D117,FCSTSDV!$C$2:$C$674,0),MATCH(STOCK!X$3,FCSTSDV!$D$1:$N$1,0))/STOCK!$F117,1),0)</f>
        <v>0</v>
      </c>
      <c r="Y117" s="99">
        <f t="array" ref="Y117">+IFERROR(ROUND(INDEX(FCSTSDV!$D$2:$N$674,MATCH(STOCK!$D117,FCSTSDV!$C$2:$C$674,0),MATCH(STOCK!Y$3,FCSTSDV!$D$1:$N$1,0))/STOCK!$F117,1),0)</f>
        <v>25</v>
      </c>
      <c r="Z117" s="99">
        <f t="array" ref="Z117">+IFERROR(ROUND(INDEX(FCSTSDV!$D$2:$N$674,MATCH(STOCK!$D117,FCSTSDV!$C$2:$C$674,0),MATCH(STOCK!Z$3,FCSTSDV!$D$1:$N$1,0))/STOCK!$F117,1),0)</f>
        <v>0</v>
      </c>
      <c r="AA117" s="99">
        <f t="array" ref="AA117">+IFERROR(ROUND(INDEX(FCSTSDV!$D$2:$N$674,MATCH(STOCK!$D117,FCSTSDV!$C$2:$C$674,0),MATCH(STOCK!AA$3,FCSTSDV!$D$1:$N$1,0))/STOCK!$F117,1),0)</f>
        <v>0</v>
      </c>
      <c r="AB117" s="99">
        <f t="array" ref="AB117">+IFERROR(ROUND(INDEX(FCSTSDV!$D$2:$N$674,MATCH(STOCK!$D117,FCSTSDV!$C$2:$C$674,0),MATCH(STOCK!AB$3,FCSTSDV!$D$1:$N$1,0))/STOCK!$F117,1),0)</f>
        <v>0</v>
      </c>
      <c r="AC117" s="99">
        <f t="array" ref="AC117">+IFERROR(ROUND(INDEX(FCSTSDV!$D$2:$N$674,MATCH(STOCK!$D117,FCSTSDV!$C$2:$C$674,0),MATCH(STOCK!AC$3,FCSTSDV!$D$1:$N$1,0))/STOCK!$F117,1),0)</f>
        <v>0</v>
      </c>
    </row>
    <row r="118" spans="1:29" ht="20.100000000000001" customHeight="1">
      <c r="A118" s="813"/>
      <c r="B118" s="795"/>
      <c r="C118" s="67" t="s">
        <v>124</v>
      </c>
      <c r="D118" s="32" t="s">
        <v>128</v>
      </c>
      <c r="E118" s="204" t="str">
        <f t="shared" ref="E118:E125" si="19">+E117</f>
        <v>60*77</v>
      </c>
      <c r="F118" s="49">
        <v>525</v>
      </c>
      <c r="G118" s="48"/>
      <c r="H118" s="48"/>
      <c r="I118" s="785"/>
      <c r="J118" s="79">
        <f>+IF(SUM(K118:L118)&lt;&gt;$N$3,ROUND(IFERROR(VLOOKUP(D118,FCSTSDV!$C$2:$C$285,2,0),0)/STOCK!F118+0,0),0)</f>
        <v>0</v>
      </c>
      <c r="K118" s="92">
        <f t="array" ref="K118">+IFERROR(ROUND(INDEX(FCSTSDV!$D$2:$N$674,MATCH(STOCK!$D118,FCSTSDV!$C$2:$C$674,0),MATCH(STOCK!K$3,FCSTSDV!$D$1:$N$1,0))/STOCK!$F118,1),0)</f>
        <v>0</v>
      </c>
      <c r="L118" s="92">
        <f t="array" ref="L118">+IFERROR(ROUND(INDEX(FCSTSDV!$D$2:$N$674,MATCH(STOCK!$D118,FCSTSDV!$C$2:$C$674,0),MATCH(STOCK!L$3,FCSTSDV!$D$1:$N$1,0))/STOCK!$F118,1),0)</f>
        <v>0</v>
      </c>
      <c r="M118" s="92">
        <f t="array" ref="M118">+IFERROR(ROUND(INDEX(FCSTSDV!$D$2:$N$674,MATCH(STOCK!$D118,FCSTSDV!$C$2:$C$674,0),MATCH(STOCK!M$3,FCSTSDV!$D$1:$N$1,0))/STOCK!$F118,1),0)</f>
        <v>0</v>
      </c>
      <c r="N118" s="92">
        <f t="array" ref="N118">+IFERROR(ROUND(INDEX(FCSTSDV!$D$2:$N$674,MATCH(STOCK!$D118,FCSTSDV!$C$2:$C$674,0),MATCH(STOCK!N$3,FCSTSDV!$D$1:$N$1,0))/STOCK!$F118,1),0)</f>
        <v>0</v>
      </c>
      <c r="O118" s="92">
        <f t="array" ref="O118">+IFERROR(ROUND(INDEX(FCSTSDV!$D$2:$N$674,MATCH(STOCK!$D118,FCSTSDV!$C$2:$C$674,0),MATCH(STOCK!O$3,FCSTSDV!$D$1:$N$1,0))/STOCK!$F118,1),0)</f>
        <v>0</v>
      </c>
      <c r="P118" s="92">
        <f t="array" ref="P118">+IFERROR(ROUND(INDEX(FCSTSDV!$D$2:$N$674,MATCH(STOCK!$D118,FCSTSDV!$C$2:$C$674,0),MATCH(STOCK!P$3,FCSTSDV!$D$1:$N$1,0))/STOCK!$F118,1),0)</f>
        <v>0</v>
      </c>
      <c r="Q118" s="92">
        <f t="array" ref="Q118">+IFERROR(ROUND(INDEX(FCSTSDV!$D$2:$N$674,MATCH(STOCK!$D118,FCSTSDV!$C$2:$C$674,0),MATCH(STOCK!Q$3,FCSTSDV!$D$1:$N$1,0))/STOCK!$F118,1),0)</f>
        <v>0</v>
      </c>
      <c r="R118" s="92">
        <f t="array" ref="R118">+IFERROR(ROUND(INDEX(FCSTSDV!$D$2:$N$674,MATCH(STOCK!$D118,FCSTSDV!$C$2:$C$674,0),MATCH(STOCK!R$3,FCSTSDV!$D$1:$N$1,0))/STOCK!$F118,1),0)</f>
        <v>0</v>
      </c>
      <c r="S118" s="92">
        <f t="array" ref="S118">+IFERROR(ROUND(INDEX(FCSTSDV!$D$2:$N$674,MATCH(STOCK!$D118,FCSTSDV!$C$2:$C$674,0),MATCH(STOCK!S$3,FCSTSDV!$D$1:$N$1,0))/STOCK!$F118,1),0)</f>
        <v>0</v>
      </c>
      <c r="T118" s="92">
        <f t="array" ref="T118">+IFERROR(ROUND(INDEX(FCSTSDV!$D$2:$N$674,MATCH(STOCK!$D118,FCSTSDV!$C$2:$C$674,0),MATCH(STOCK!T$3,FCSTSDV!$D$1:$N$1,0))/STOCK!$F118,1),0)</f>
        <v>0</v>
      </c>
      <c r="U118" s="92">
        <f t="array" ref="U118">+IFERROR(ROUND(INDEX(FCSTSDV!$D$2:$N$674,MATCH(STOCK!$D118,FCSTSDV!$C$2:$C$674,0),MATCH(STOCK!U$3,FCSTSDV!$D$1:$N$1,0))/STOCK!$F118,1),0)</f>
        <v>0</v>
      </c>
      <c r="V118" s="92">
        <f t="array" ref="V118">+IFERROR(ROUND(INDEX(FCSTSDV!$D$2:$N$674,MATCH(STOCK!$D118,FCSTSDV!$C$2:$C$674,0),MATCH(STOCK!V$3,FCSTSDV!$D$1:$N$1,0))/STOCK!$F118,1),0)</f>
        <v>0</v>
      </c>
      <c r="W118" s="92">
        <f t="array" ref="W118">+IFERROR(ROUND(INDEX(FCSTSDV!$D$2:$N$674,MATCH(STOCK!$D118,FCSTSDV!$C$2:$C$674,0),MATCH(STOCK!W$3,FCSTSDV!$D$1:$N$1,0))/STOCK!$F118,1),0)</f>
        <v>0</v>
      </c>
      <c r="X118" s="92">
        <f t="array" ref="X118">+IFERROR(ROUND(INDEX(FCSTSDV!$D$2:$N$674,MATCH(STOCK!$D118,FCSTSDV!$C$2:$C$674,0),MATCH(STOCK!X$3,FCSTSDV!$D$1:$N$1,0))/STOCK!$F118,1),0)</f>
        <v>0</v>
      </c>
      <c r="Y118" s="92">
        <f t="array" ref="Y118">+IFERROR(ROUND(INDEX(FCSTSDV!$D$2:$N$674,MATCH(STOCK!$D118,FCSTSDV!$C$2:$C$674,0),MATCH(STOCK!Y$3,FCSTSDV!$D$1:$N$1,0))/STOCK!$F118,1),0)</f>
        <v>50</v>
      </c>
      <c r="Z118" s="92">
        <f t="array" ref="Z118">+IFERROR(ROUND(INDEX(FCSTSDV!$D$2:$N$674,MATCH(STOCK!$D118,FCSTSDV!$C$2:$C$674,0),MATCH(STOCK!Z$3,FCSTSDV!$D$1:$N$1,0))/STOCK!$F118,1),0)</f>
        <v>0</v>
      </c>
      <c r="AA118" s="92">
        <f t="array" ref="AA118">+IFERROR(ROUND(INDEX(FCSTSDV!$D$2:$N$674,MATCH(STOCK!$D118,FCSTSDV!$C$2:$C$674,0),MATCH(STOCK!AA$3,FCSTSDV!$D$1:$N$1,0))/STOCK!$F118,1),0)</f>
        <v>0</v>
      </c>
      <c r="AB118" s="92">
        <f t="array" ref="AB118">+IFERROR(ROUND(INDEX(FCSTSDV!$D$2:$N$674,MATCH(STOCK!$D118,FCSTSDV!$C$2:$C$674,0),MATCH(STOCK!AB$3,FCSTSDV!$D$1:$N$1,0))/STOCK!$F118,1),0)</f>
        <v>0</v>
      </c>
      <c r="AC118" s="92">
        <f t="array" ref="AC118">+IFERROR(ROUND(INDEX(FCSTSDV!$D$2:$N$674,MATCH(STOCK!$D118,FCSTSDV!$C$2:$C$674,0),MATCH(STOCK!AC$3,FCSTSDV!$D$1:$N$1,0))/STOCK!$F118,1),0)</f>
        <v>0</v>
      </c>
    </row>
    <row r="119" spans="1:29" ht="20.100000000000001" customHeight="1">
      <c r="A119" s="813"/>
      <c r="B119" s="795"/>
      <c r="C119" s="67"/>
      <c r="D119" s="225" t="s">
        <v>129</v>
      </c>
      <c r="E119" s="204"/>
      <c r="F119" s="49">
        <v>375</v>
      </c>
      <c r="G119" s="48"/>
      <c r="H119" s="48"/>
      <c r="I119" s="785"/>
      <c r="J119" s="79">
        <f>+IF(SUM(K119:L119)&lt;&gt;$N$3,ROUND(IFERROR(VLOOKUP(D119,FCSTSDV!$C$2:$C$285,2,0),0)/STOCK!F119+0,0),0)</f>
        <v>0</v>
      </c>
      <c r="K119" s="92">
        <f t="array" ref="K119">+IFERROR(ROUND(INDEX(FCSTSDV!$D$2:$N$674,MATCH(STOCK!$D119,FCSTSDV!$C$2:$C$674,0),MATCH(STOCK!K$3,FCSTSDV!$D$1:$N$1,0))/STOCK!$F119,1),0)</f>
        <v>0</v>
      </c>
      <c r="L119" s="92">
        <f t="array" ref="L119">+IFERROR(ROUND(INDEX(FCSTSDV!$D$2:$N$674,MATCH(STOCK!$D119,FCSTSDV!$C$2:$C$674,0),MATCH(STOCK!L$3,FCSTSDV!$D$1:$N$1,0))/STOCK!$F119,1),0)</f>
        <v>0</v>
      </c>
      <c r="M119" s="92">
        <f t="array" ref="M119">+IFERROR(ROUND(INDEX(FCSTSDV!$D$2:$N$674,MATCH(STOCK!$D119,FCSTSDV!$C$2:$C$674,0),MATCH(STOCK!M$3,FCSTSDV!$D$1:$N$1,0))/STOCK!$F119,1),0)</f>
        <v>0</v>
      </c>
      <c r="N119" s="92">
        <f t="array" ref="N119">+IFERROR(ROUND(INDEX(FCSTSDV!$D$2:$N$674,MATCH(STOCK!$D119,FCSTSDV!$C$2:$C$674,0),MATCH(STOCK!N$3,FCSTSDV!$D$1:$N$1,0))/STOCK!$F119,1),0)</f>
        <v>0</v>
      </c>
      <c r="O119" s="92">
        <f t="array" ref="O119">+IFERROR(ROUND(INDEX(FCSTSDV!$D$2:$N$674,MATCH(STOCK!$D119,FCSTSDV!$C$2:$C$674,0),MATCH(STOCK!O$3,FCSTSDV!$D$1:$N$1,0))/STOCK!$F119,1),0)</f>
        <v>0</v>
      </c>
      <c r="P119" s="92">
        <f t="array" ref="P119">+IFERROR(ROUND(INDEX(FCSTSDV!$D$2:$N$674,MATCH(STOCK!$D119,FCSTSDV!$C$2:$C$674,0),MATCH(STOCK!P$3,FCSTSDV!$D$1:$N$1,0))/STOCK!$F119,1),0)</f>
        <v>0</v>
      </c>
      <c r="Q119" s="92">
        <f t="array" ref="Q119">+IFERROR(ROUND(INDEX(FCSTSDV!$D$2:$N$674,MATCH(STOCK!$D119,FCSTSDV!$C$2:$C$674,0),MATCH(STOCK!Q$3,FCSTSDV!$D$1:$N$1,0))/STOCK!$F119,1),0)</f>
        <v>0</v>
      </c>
      <c r="R119" s="92">
        <f t="array" ref="R119">+IFERROR(ROUND(INDEX(FCSTSDV!$D$2:$N$674,MATCH(STOCK!$D119,FCSTSDV!$C$2:$C$674,0),MATCH(STOCK!R$3,FCSTSDV!$D$1:$N$1,0))/STOCK!$F119,1),0)</f>
        <v>0</v>
      </c>
      <c r="S119" s="92">
        <f t="array" ref="S119">+IFERROR(ROUND(INDEX(FCSTSDV!$D$2:$N$674,MATCH(STOCK!$D119,FCSTSDV!$C$2:$C$674,0),MATCH(STOCK!S$3,FCSTSDV!$D$1:$N$1,0))/STOCK!$F119,1),0)</f>
        <v>0</v>
      </c>
      <c r="T119" s="92">
        <f t="array" ref="T119">+IFERROR(ROUND(INDEX(FCSTSDV!$D$2:$N$674,MATCH(STOCK!$D119,FCSTSDV!$C$2:$C$674,0),MATCH(STOCK!T$3,FCSTSDV!$D$1:$N$1,0))/STOCK!$F119,1),0)</f>
        <v>0</v>
      </c>
      <c r="U119" s="92">
        <f t="array" ref="U119">+IFERROR(ROUND(INDEX(FCSTSDV!$D$2:$N$674,MATCH(STOCK!$D119,FCSTSDV!$C$2:$C$674,0),MATCH(STOCK!U$3,FCSTSDV!$D$1:$N$1,0))/STOCK!$F119,1),0)</f>
        <v>0</v>
      </c>
      <c r="V119" s="92">
        <f t="array" ref="V119">+IFERROR(ROUND(INDEX(FCSTSDV!$D$2:$N$674,MATCH(STOCK!$D119,FCSTSDV!$C$2:$C$674,0),MATCH(STOCK!V$3,FCSTSDV!$D$1:$N$1,0))/STOCK!$F119,1),0)</f>
        <v>0</v>
      </c>
      <c r="W119" s="92">
        <f t="array" ref="W119">+IFERROR(ROUND(INDEX(FCSTSDV!$D$2:$N$674,MATCH(STOCK!$D119,FCSTSDV!$C$2:$C$674,0),MATCH(STOCK!W$3,FCSTSDV!$D$1:$N$1,0))/STOCK!$F119,1),0)</f>
        <v>0</v>
      </c>
      <c r="X119" s="92">
        <f t="array" ref="X119">+IFERROR(ROUND(INDEX(FCSTSDV!$D$2:$N$674,MATCH(STOCK!$D119,FCSTSDV!$C$2:$C$674,0),MATCH(STOCK!X$3,FCSTSDV!$D$1:$N$1,0))/STOCK!$F119,1),0)</f>
        <v>0</v>
      </c>
      <c r="Y119" s="92">
        <f t="array" ref="Y119">+IFERROR(ROUND(INDEX(FCSTSDV!$D$2:$N$674,MATCH(STOCK!$D119,FCSTSDV!$C$2:$C$674,0),MATCH(STOCK!Y$3,FCSTSDV!$D$1:$N$1,0))/STOCK!$F119,1),0)</f>
        <v>597.29999999999995</v>
      </c>
      <c r="Z119" s="92">
        <f t="array" ref="Z119">+IFERROR(ROUND(INDEX(FCSTSDV!$D$2:$N$674,MATCH(STOCK!$D119,FCSTSDV!$C$2:$C$674,0),MATCH(STOCK!Z$3,FCSTSDV!$D$1:$N$1,0))/STOCK!$F119,1),0)</f>
        <v>0</v>
      </c>
      <c r="AA119" s="92">
        <f t="array" ref="AA119">+IFERROR(ROUND(INDEX(FCSTSDV!$D$2:$N$674,MATCH(STOCK!$D119,FCSTSDV!$C$2:$C$674,0),MATCH(STOCK!AA$3,FCSTSDV!$D$1:$N$1,0))/STOCK!$F119,1),0)</f>
        <v>0</v>
      </c>
      <c r="AB119" s="92">
        <f t="array" ref="AB119">+IFERROR(ROUND(INDEX(FCSTSDV!$D$2:$N$674,MATCH(STOCK!$D119,FCSTSDV!$C$2:$C$674,0),MATCH(STOCK!AB$3,FCSTSDV!$D$1:$N$1,0))/STOCK!$F119,1),0)</f>
        <v>0</v>
      </c>
      <c r="AC119" s="92">
        <f t="array" ref="AC119">+IFERROR(ROUND(INDEX(FCSTSDV!$D$2:$N$674,MATCH(STOCK!$D119,FCSTSDV!$C$2:$C$674,0),MATCH(STOCK!AC$3,FCSTSDV!$D$1:$N$1,0))/STOCK!$F119,1),0)</f>
        <v>0</v>
      </c>
    </row>
    <row r="120" spans="1:29" ht="20.100000000000001" customHeight="1">
      <c r="A120" s="813"/>
      <c r="B120" s="795"/>
      <c r="C120" s="67"/>
      <c r="D120" s="32" t="s">
        <v>130</v>
      </c>
      <c r="E120" s="204" t="str">
        <f>+E118</f>
        <v>60*77</v>
      </c>
      <c r="F120" s="49">
        <v>375</v>
      </c>
      <c r="G120" s="48"/>
      <c r="H120" s="48"/>
      <c r="I120" s="785"/>
      <c r="J120" s="79">
        <f>+IF(SUM(K120:L120)&lt;&gt;$N$3,ROUND(IFERROR(VLOOKUP(D120,FCSTSDV!$C$2:$C$285,2,0),0)/STOCK!F120+0,0),0)</f>
        <v>0</v>
      </c>
      <c r="K120" s="92">
        <f t="array" ref="K120">+IFERROR(ROUND(INDEX(FCSTSDV!$D$2:$N$674,MATCH(STOCK!$D120,FCSTSDV!$C$2:$C$674,0),MATCH(STOCK!K$3,FCSTSDV!$D$1:$N$1,0))/STOCK!$F120,1),0)</f>
        <v>0</v>
      </c>
      <c r="L120" s="92">
        <f t="array" ref="L120">+IFERROR(ROUND(INDEX(FCSTSDV!$D$2:$N$674,MATCH(STOCK!$D120,FCSTSDV!$C$2:$C$674,0),MATCH(STOCK!L$3,FCSTSDV!$D$1:$N$1,0))/STOCK!$F120,1),0)</f>
        <v>0</v>
      </c>
      <c r="M120" s="92">
        <f t="array" ref="M120">+IFERROR(ROUND(INDEX(FCSTSDV!$D$2:$N$674,MATCH(STOCK!$D120,FCSTSDV!$C$2:$C$674,0),MATCH(STOCK!M$3,FCSTSDV!$D$1:$N$1,0))/STOCK!$F120,1),0)</f>
        <v>0</v>
      </c>
      <c r="N120" s="92">
        <f t="array" ref="N120">+IFERROR(ROUND(INDEX(FCSTSDV!$D$2:$N$674,MATCH(STOCK!$D120,FCSTSDV!$C$2:$C$674,0),MATCH(STOCK!N$3,FCSTSDV!$D$1:$N$1,0))/STOCK!$F120,1),0)</f>
        <v>0</v>
      </c>
      <c r="O120" s="92">
        <f t="array" ref="O120">+IFERROR(ROUND(INDEX(FCSTSDV!$D$2:$N$674,MATCH(STOCK!$D120,FCSTSDV!$C$2:$C$674,0),MATCH(STOCK!O$3,FCSTSDV!$D$1:$N$1,0))/STOCK!$F120,1),0)</f>
        <v>0</v>
      </c>
      <c r="P120" s="92">
        <f t="array" ref="P120">+IFERROR(ROUND(INDEX(FCSTSDV!$D$2:$N$674,MATCH(STOCK!$D120,FCSTSDV!$C$2:$C$674,0),MATCH(STOCK!P$3,FCSTSDV!$D$1:$N$1,0))/STOCK!$F120,1),0)</f>
        <v>0</v>
      </c>
      <c r="Q120" s="92">
        <f t="array" ref="Q120">+IFERROR(ROUND(INDEX(FCSTSDV!$D$2:$N$674,MATCH(STOCK!$D120,FCSTSDV!$C$2:$C$674,0),MATCH(STOCK!Q$3,FCSTSDV!$D$1:$N$1,0))/STOCK!$F120,1),0)</f>
        <v>0</v>
      </c>
      <c r="R120" s="92">
        <f t="array" ref="R120">+IFERROR(ROUND(INDEX(FCSTSDV!$D$2:$N$674,MATCH(STOCK!$D120,FCSTSDV!$C$2:$C$674,0),MATCH(STOCK!R$3,FCSTSDV!$D$1:$N$1,0))/STOCK!$F120,1),0)</f>
        <v>0</v>
      </c>
      <c r="S120" s="92">
        <f t="array" ref="S120">+IFERROR(ROUND(INDEX(FCSTSDV!$D$2:$N$674,MATCH(STOCK!$D120,FCSTSDV!$C$2:$C$674,0),MATCH(STOCK!S$3,FCSTSDV!$D$1:$N$1,0))/STOCK!$F120,1),0)</f>
        <v>0</v>
      </c>
      <c r="T120" s="92">
        <f t="array" ref="T120">+IFERROR(ROUND(INDEX(FCSTSDV!$D$2:$N$674,MATCH(STOCK!$D120,FCSTSDV!$C$2:$C$674,0),MATCH(STOCK!T$3,FCSTSDV!$D$1:$N$1,0))/STOCK!$F120,1),0)</f>
        <v>0</v>
      </c>
      <c r="U120" s="92">
        <f t="array" ref="U120">+IFERROR(ROUND(INDEX(FCSTSDV!$D$2:$N$674,MATCH(STOCK!$D120,FCSTSDV!$C$2:$C$674,0),MATCH(STOCK!U$3,FCSTSDV!$D$1:$N$1,0))/STOCK!$F120,1),0)</f>
        <v>0</v>
      </c>
      <c r="V120" s="92">
        <f t="array" ref="V120">+IFERROR(ROUND(INDEX(FCSTSDV!$D$2:$N$674,MATCH(STOCK!$D120,FCSTSDV!$C$2:$C$674,0),MATCH(STOCK!V$3,FCSTSDV!$D$1:$N$1,0))/STOCK!$F120,1),0)</f>
        <v>0</v>
      </c>
      <c r="W120" s="92">
        <f t="array" ref="W120">+IFERROR(ROUND(INDEX(FCSTSDV!$D$2:$N$674,MATCH(STOCK!$D120,FCSTSDV!$C$2:$C$674,0),MATCH(STOCK!W$3,FCSTSDV!$D$1:$N$1,0))/STOCK!$F120,1),0)</f>
        <v>0</v>
      </c>
      <c r="X120" s="92">
        <f t="array" ref="X120">+IFERROR(ROUND(INDEX(FCSTSDV!$D$2:$N$674,MATCH(STOCK!$D120,FCSTSDV!$C$2:$C$674,0),MATCH(STOCK!X$3,FCSTSDV!$D$1:$N$1,0))/STOCK!$F120,1),0)</f>
        <v>0</v>
      </c>
      <c r="Y120" s="92">
        <f t="array" ref="Y120">+IFERROR(ROUND(INDEX(FCSTSDV!$D$2:$N$674,MATCH(STOCK!$D120,FCSTSDV!$C$2:$C$674,0),MATCH(STOCK!Y$3,FCSTSDV!$D$1:$N$1,0))/STOCK!$F120,1),0)</f>
        <v>528</v>
      </c>
      <c r="Z120" s="92">
        <f t="array" ref="Z120">+IFERROR(ROUND(INDEX(FCSTSDV!$D$2:$N$674,MATCH(STOCK!$D120,FCSTSDV!$C$2:$C$674,0),MATCH(STOCK!Z$3,FCSTSDV!$D$1:$N$1,0))/STOCK!$F120,1),0)</f>
        <v>0</v>
      </c>
      <c r="AA120" s="92">
        <f t="array" ref="AA120">+IFERROR(ROUND(INDEX(FCSTSDV!$D$2:$N$674,MATCH(STOCK!$D120,FCSTSDV!$C$2:$C$674,0),MATCH(STOCK!AA$3,FCSTSDV!$D$1:$N$1,0))/STOCK!$F120,1),0)</f>
        <v>0</v>
      </c>
      <c r="AB120" s="92">
        <f t="array" ref="AB120">+IFERROR(ROUND(INDEX(FCSTSDV!$D$2:$N$674,MATCH(STOCK!$D120,FCSTSDV!$C$2:$C$674,0),MATCH(STOCK!AB$3,FCSTSDV!$D$1:$N$1,0))/STOCK!$F120,1),0)</f>
        <v>0</v>
      </c>
      <c r="AC120" s="92">
        <f t="array" ref="AC120">+IFERROR(ROUND(INDEX(FCSTSDV!$D$2:$N$674,MATCH(STOCK!$D120,FCSTSDV!$C$2:$C$674,0),MATCH(STOCK!AC$3,FCSTSDV!$D$1:$N$1,0))/STOCK!$F120,1),0)</f>
        <v>0</v>
      </c>
    </row>
    <row r="121" spans="1:29" ht="20.100000000000001" customHeight="1">
      <c r="A121" s="813"/>
      <c r="B121" s="795"/>
      <c r="C121" s="67"/>
      <c r="D121" s="32" t="s">
        <v>131</v>
      </c>
      <c r="E121" s="204" t="str">
        <f t="shared" si="19"/>
        <v>60*77</v>
      </c>
      <c r="F121" s="49">
        <v>450</v>
      </c>
      <c r="G121" s="48"/>
      <c r="H121" s="48"/>
      <c r="I121" s="785"/>
      <c r="J121" s="79">
        <f>+IF(SUM(K121:L121)&lt;&gt;$N$3,ROUND(IFERROR(VLOOKUP(D121,FCSTSDV!$C$2:$C$285,2,0),0)/STOCK!F121+0,0),0)</f>
        <v>0</v>
      </c>
      <c r="K121" s="92">
        <f t="array" ref="K121">+IFERROR(ROUND(INDEX(FCSTSDV!$D$2:$N$674,MATCH(STOCK!$D121,FCSTSDV!$C$2:$C$674,0),MATCH(STOCK!K$3,FCSTSDV!$D$1:$N$1,0))/STOCK!$F121,1),0)</f>
        <v>0</v>
      </c>
      <c r="L121" s="92">
        <f t="array" ref="L121">+IFERROR(ROUND(INDEX(FCSTSDV!$D$2:$N$674,MATCH(STOCK!$D121,FCSTSDV!$C$2:$C$674,0),MATCH(STOCK!L$3,FCSTSDV!$D$1:$N$1,0))/STOCK!$F121,1),0)</f>
        <v>0</v>
      </c>
      <c r="M121" s="92">
        <f t="array" ref="M121">+IFERROR(ROUND(INDEX(FCSTSDV!$D$2:$N$674,MATCH(STOCK!$D121,FCSTSDV!$C$2:$C$674,0),MATCH(STOCK!M$3,FCSTSDV!$D$1:$N$1,0))/STOCK!$F121,1),0)</f>
        <v>0</v>
      </c>
      <c r="N121" s="92">
        <f t="array" ref="N121">+IFERROR(ROUND(INDEX(FCSTSDV!$D$2:$N$674,MATCH(STOCK!$D121,FCSTSDV!$C$2:$C$674,0),MATCH(STOCK!N$3,FCSTSDV!$D$1:$N$1,0))/STOCK!$F121,1),0)</f>
        <v>0</v>
      </c>
      <c r="O121" s="92">
        <f t="array" ref="O121">+IFERROR(ROUND(INDEX(FCSTSDV!$D$2:$N$674,MATCH(STOCK!$D121,FCSTSDV!$C$2:$C$674,0),MATCH(STOCK!O$3,FCSTSDV!$D$1:$N$1,0))/STOCK!$F121,1),0)</f>
        <v>0</v>
      </c>
      <c r="P121" s="92">
        <f t="array" ref="P121">+IFERROR(ROUND(INDEX(FCSTSDV!$D$2:$N$674,MATCH(STOCK!$D121,FCSTSDV!$C$2:$C$674,0),MATCH(STOCK!P$3,FCSTSDV!$D$1:$N$1,0))/STOCK!$F121,1),0)</f>
        <v>0</v>
      </c>
      <c r="Q121" s="92">
        <f t="array" ref="Q121">+IFERROR(ROUND(INDEX(FCSTSDV!$D$2:$N$674,MATCH(STOCK!$D121,FCSTSDV!$C$2:$C$674,0),MATCH(STOCK!Q$3,FCSTSDV!$D$1:$N$1,0))/STOCK!$F121,1),0)</f>
        <v>0</v>
      </c>
      <c r="R121" s="92">
        <f t="array" ref="R121">+IFERROR(ROUND(INDEX(FCSTSDV!$D$2:$N$674,MATCH(STOCK!$D121,FCSTSDV!$C$2:$C$674,0),MATCH(STOCK!R$3,FCSTSDV!$D$1:$N$1,0))/STOCK!$F121,1),0)</f>
        <v>0</v>
      </c>
      <c r="S121" s="92">
        <f t="array" ref="S121">+IFERROR(ROUND(INDEX(FCSTSDV!$D$2:$N$674,MATCH(STOCK!$D121,FCSTSDV!$C$2:$C$674,0),MATCH(STOCK!S$3,FCSTSDV!$D$1:$N$1,0))/STOCK!$F121,1),0)</f>
        <v>0</v>
      </c>
      <c r="T121" s="92">
        <f t="array" ref="T121">+IFERROR(ROUND(INDEX(FCSTSDV!$D$2:$N$674,MATCH(STOCK!$D121,FCSTSDV!$C$2:$C$674,0),MATCH(STOCK!T$3,FCSTSDV!$D$1:$N$1,0))/STOCK!$F121,1),0)</f>
        <v>0</v>
      </c>
      <c r="U121" s="92">
        <f t="array" ref="U121">+IFERROR(ROUND(INDEX(FCSTSDV!$D$2:$N$674,MATCH(STOCK!$D121,FCSTSDV!$C$2:$C$674,0),MATCH(STOCK!U$3,FCSTSDV!$D$1:$N$1,0))/STOCK!$F121,1),0)</f>
        <v>0</v>
      </c>
      <c r="V121" s="92">
        <f t="array" ref="V121">+IFERROR(ROUND(INDEX(FCSTSDV!$D$2:$N$674,MATCH(STOCK!$D121,FCSTSDV!$C$2:$C$674,0),MATCH(STOCK!V$3,FCSTSDV!$D$1:$N$1,0))/STOCK!$F121,1),0)</f>
        <v>0</v>
      </c>
      <c r="W121" s="92">
        <f t="array" ref="W121">+IFERROR(ROUND(INDEX(FCSTSDV!$D$2:$N$674,MATCH(STOCK!$D121,FCSTSDV!$C$2:$C$674,0),MATCH(STOCK!W$3,FCSTSDV!$D$1:$N$1,0))/STOCK!$F121,1),0)</f>
        <v>0</v>
      </c>
      <c r="X121" s="92">
        <f t="array" ref="X121">+IFERROR(ROUND(INDEX(FCSTSDV!$D$2:$N$674,MATCH(STOCK!$D121,FCSTSDV!$C$2:$C$674,0),MATCH(STOCK!X$3,FCSTSDV!$D$1:$N$1,0))/STOCK!$F121,1),0)</f>
        <v>0</v>
      </c>
      <c r="Y121" s="92">
        <f t="array" ref="Y121">+IFERROR(ROUND(INDEX(FCSTSDV!$D$2:$N$674,MATCH(STOCK!$D121,FCSTSDV!$C$2:$C$674,0),MATCH(STOCK!Y$3,FCSTSDV!$D$1:$N$1,0))/STOCK!$F121,1),0)</f>
        <v>0</v>
      </c>
      <c r="Z121" s="92">
        <f t="array" ref="Z121">+IFERROR(ROUND(INDEX(FCSTSDV!$D$2:$N$674,MATCH(STOCK!$D121,FCSTSDV!$C$2:$C$674,0),MATCH(STOCK!Z$3,FCSTSDV!$D$1:$N$1,0))/STOCK!$F121,1),0)</f>
        <v>0</v>
      </c>
      <c r="AA121" s="92">
        <f t="array" ref="AA121">+IFERROR(ROUND(INDEX(FCSTSDV!$D$2:$N$674,MATCH(STOCK!$D121,FCSTSDV!$C$2:$C$674,0),MATCH(STOCK!AA$3,FCSTSDV!$D$1:$N$1,0))/STOCK!$F121,1),0)</f>
        <v>0</v>
      </c>
      <c r="AB121" s="92">
        <f t="array" ref="AB121">+IFERROR(ROUND(INDEX(FCSTSDV!$D$2:$N$674,MATCH(STOCK!$D121,FCSTSDV!$C$2:$C$674,0),MATCH(STOCK!AB$3,FCSTSDV!$D$1:$N$1,0))/STOCK!$F121,1),0)</f>
        <v>0</v>
      </c>
      <c r="AC121" s="92">
        <f t="array" ref="AC121">+IFERROR(ROUND(INDEX(FCSTSDV!$D$2:$N$674,MATCH(STOCK!$D121,FCSTSDV!$C$2:$C$674,0),MATCH(STOCK!AC$3,FCSTSDV!$D$1:$N$1,0))/STOCK!$F121,1),0)</f>
        <v>0</v>
      </c>
    </row>
    <row r="122" spans="1:29" ht="20.100000000000001" customHeight="1">
      <c r="A122" s="813"/>
      <c r="B122" s="795"/>
      <c r="C122" s="67"/>
      <c r="D122" s="49" t="s">
        <v>132</v>
      </c>
      <c r="E122" s="204" t="str">
        <f t="shared" si="19"/>
        <v>60*77</v>
      </c>
      <c r="F122" s="49">
        <v>450</v>
      </c>
      <c r="G122" s="48"/>
      <c r="H122" s="48"/>
      <c r="I122" s="785"/>
      <c r="J122" s="79">
        <f>+IF(SUM(K122:L122)&lt;&gt;$N$3,ROUND(IFERROR(VLOOKUP(D122,FCSTSDV!$C$2:$C$285,2,0),0)/STOCK!F122+0,0),0)</f>
        <v>0</v>
      </c>
      <c r="K122" s="92">
        <f t="array" ref="K122">+IFERROR(ROUND(INDEX(FCSTSDV!$D$2:$N$674,MATCH(STOCK!$D122,FCSTSDV!$C$2:$C$674,0),MATCH(STOCK!K$3,FCSTSDV!$D$1:$N$1,0))/STOCK!$F122,1),0)</f>
        <v>0</v>
      </c>
      <c r="L122" s="92">
        <f t="array" ref="L122">+IFERROR(ROUND(INDEX(FCSTSDV!$D$2:$N$674,MATCH(STOCK!$D122,FCSTSDV!$C$2:$C$674,0),MATCH(STOCK!L$3,FCSTSDV!$D$1:$N$1,0))/STOCK!$F122,1),0)</f>
        <v>0</v>
      </c>
      <c r="M122" s="92">
        <f t="array" ref="M122">+IFERROR(ROUND(INDEX(FCSTSDV!$D$2:$N$674,MATCH(STOCK!$D122,FCSTSDV!$C$2:$C$674,0),MATCH(STOCK!M$3,FCSTSDV!$D$1:$N$1,0))/STOCK!$F122,1),0)</f>
        <v>0</v>
      </c>
      <c r="N122" s="92">
        <f t="array" ref="N122">+IFERROR(ROUND(INDEX(FCSTSDV!$D$2:$N$674,MATCH(STOCK!$D122,FCSTSDV!$C$2:$C$674,0),MATCH(STOCK!N$3,FCSTSDV!$D$1:$N$1,0))/STOCK!$F122,1),0)</f>
        <v>0</v>
      </c>
      <c r="O122" s="92">
        <f t="array" ref="O122">+IFERROR(ROUND(INDEX(FCSTSDV!$D$2:$N$674,MATCH(STOCK!$D122,FCSTSDV!$C$2:$C$674,0),MATCH(STOCK!O$3,FCSTSDV!$D$1:$N$1,0))/STOCK!$F122,1),0)</f>
        <v>0</v>
      </c>
      <c r="P122" s="92">
        <f t="array" ref="P122">+IFERROR(ROUND(INDEX(FCSTSDV!$D$2:$N$674,MATCH(STOCK!$D122,FCSTSDV!$C$2:$C$674,0),MATCH(STOCK!P$3,FCSTSDV!$D$1:$N$1,0))/STOCK!$F122,1),0)</f>
        <v>0</v>
      </c>
      <c r="Q122" s="92">
        <f t="array" ref="Q122">+IFERROR(ROUND(INDEX(FCSTSDV!$D$2:$N$674,MATCH(STOCK!$D122,FCSTSDV!$C$2:$C$674,0),MATCH(STOCK!Q$3,FCSTSDV!$D$1:$N$1,0))/STOCK!$F122,1),0)</f>
        <v>0</v>
      </c>
      <c r="R122" s="92">
        <f t="array" ref="R122">+IFERROR(ROUND(INDEX(FCSTSDV!$D$2:$N$674,MATCH(STOCK!$D122,FCSTSDV!$C$2:$C$674,0),MATCH(STOCK!R$3,FCSTSDV!$D$1:$N$1,0))/STOCK!$F122,1),0)</f>
        <v>0</v>
      </c>
      <c r="S122" s="92">
        <f t="array" ref="S122">+IFERROR(ROUND(INDEX(FCSTSDV!$D$2:$N$674,MATCH(STOCK!$D122,FCSTSDV!$C$2:$C$674,0),MATCH(STOCK!S$3,FCSTSDV!$D$1:$N$1,0))/STOCK!$F122,1),0)</f>
        <v>0</v>
      </c>
      <c r="T122" s="92">
        <f t="array" ref="T122">+IFERROR(ROUND(INDEX(FCSTSDV!$D$2:$N$674,MATCH(STOCK!$D122,FCSTSDV!$C$2:$C$674,0),MATCH(STOCK!T$3,FCSTSDV!$D$1:$N$1,0))/STOCK!$F122,1),0)</f>
        <v>0</v>
      </c>
      <c r="U122" s="92">
        <f t="array" ref="U122">+IFERROR(ROUND(INDEX(FCSTSDV!$D$2:$N$674,MATCH(STOCK!$D122,FCSTSDV!$C$2:$C$674,0),MATCH(STOCK!U$3,FCSTSDV!$D$1:$N$1,0))/STOCK!$F122,1),0)</f>
        <v>0</v>
      </c>
      <c r="V122" s="92">
        <f t="array" ref="V122">+IFERROR(ROUND(INDEX(FCSTSDV!$D$2:$N$674,MATCH(STOCK!$D122,FCSTSDV!$C$2:$C$674,0),MATCH(STOCK!V$3,FCSTSDV!$D$1:$N$1,0))/STOCK!$F122,1),0)</f>
        <v>0</v>
      </c>
      <c r="W122" s="92">
        <f t="array" ref="W122">+IFERROR(ROUND(INDEX(FCSTSDV!$D$2:$N$674,MATCH(STOCK!$D122,FCSTSDV!$C$2:$C$674,0),MATCH(STOCK!W$3,FCSTSDV!$D$1:$N$1,0))/STOCK!$F122,1),0)</f>
        <v>0</v>
      </c>
      <c r="X122" s="92">
        <f t="array" ref="X122">+IFERROR(ROUND(INDEX(FCSTSDV!$D$2:$N$674,MATCH(STOCK!$D122,FCSTSDV!$C$2:$C$674,0),MATCH(STOCK!X$3,FCSTSDV!$D$1:$N$1,0))/STOCK!$F122,1),0)</f>
        <v>0</v>
      </c>
      <c r="Y122" s="92">
        <f t="array" ref="Y122">+IFERROR(ROUND(INDEX(FCSTSDV!$D$2:$N$674,MATCH(STOCK!$D122,FCSTSDV!$C$2:$C$674,0),MATCH(STOCK!Y$3,FCSTSDV!$D$1:$N$1,0))/STOCK!$F122,1),0)</f>
        <v>0</v>
      </c>
      <c r="Z122" s="92">
        <f t="array" ref="Z122">+IFERROR(ROUND(INDEX(FCSTSDV!$D$2:$N$674,MATCH(STOCK!$D122,FCSTSDV!$C$2:$C$674,0),MATCH(STOCK!Z$3,FCSTSDV!$D$1:$N$1,0))/STOCK!$F122,1),0)</f>
        <v>0</v>
      </c>
      <c r="AA122" s="92">
        <f t="array" ref="AA122">+IFERROR(ROUND(INDEX(FCSTSDV!$D$2:$N$674,MATCH(STOCK!$D122,FCSTSDV!$C$2:$C$674,0),MATCH(STOCK!AA$3,FCSTSDV!$D$1:$N$1,0))/STOCK!$F122,1),0)</f>
        <v>0</v>
      </c>
      <c r="AB122" s="92">
        <f t="array" ref="AB122">+IFERROR(ROUND(INDEX(FCSTSDV!$D$2:$N$674,MATCH(STOCK!$D122,FCSTSDV!$C$2:$C$674,0),MATCH(STOCK!AB$3,FCSTSDV!$D$1:$N$1,0))/STOCK!$F122,1),0)</f>
        <v>0</v>
      </c>
      <c r="AC122" s="92">
        <f t="array" ref="AC122">+IFERROR(ROUND(INDEX(FCSTSDV!$D$2:$N$674,MATCH(STOCK!$D122,FCSTSDV!$C$2:$C$674,0),MATCH(STOCK!AC$3,FCSTSDV!$D$1:$N$1,0))/STOCK!$F122,1),0)</f>
        <v>0</v>
      </c>
    </row>
    <row r="123" spans="1:29" ht="20.100000000000001" customHeight="1">
      <c r="A123" s="813"/>
      <c r="B123" s="795"/>
      <c r="C123" s="67"/>
      <c r="D123" s="131" t="s">
        <v>133</v>
      </c>
      <c r="E123" s="204"/>
      <c r="F123" s="49">
        <v>1000</v>
      </c>
      <c r="G123" s="48"/>
      <c r="H123" s="48"/>
      <c r="I123" s="785"/>
      <c r="J123" s="79">
        <f>+IF(SUM(K123:L123)&lt;&gt;$N$3,ROUND(IFERROR(VLOOKUP(D123,FCSTSDV!$C$2:$C$285,2,0),0)/STOCK!F123+0,0),0)</f>
        <v>0</v>
      </c>
      <c r="K123" s="92"/>
      <c r="L123" s="92"/>
      <c r="M123" s="92"/>
      <c r="N123" s="92"/>
      <c r="O123" s="92"/>
      <c r="P123" s="92"/>
      <c r="Q123" s="92"/>
      <c r="R123" s="92">
        <f t="array" ref="R123">+IFERROR(ROUND(INDEX(FCSTSDV!$D$2:$N$674,MATCH(STOCK!$D123,FCSTSDV!$C$2:$C$674,0),MATCH(STOCK!R$3,FCSTSDV!$D$1:$N$1,0))/STOCK!$F123,1),0)</f>
        <v>0</v>
      </c>
      <c r="S123" s="92">
        <f t="array" ref="S123">+IFERROR(ROUND(INDEX(FCSTSDV!$D$2:$N$674,MATCH(STOCK!$D123,FCSTSDV!$C$2:$C$674,0),MATCH(STOCK!S$3,FCSTSDV!$D$1:$N$1,0))/STOCK!$F123,1),0)</f>
        <v>0</v>
      </c>
      <c r="T123" s="92">
        <f t="array" ref="T123">+IFERROR(ROUND(INDEX(FCSTSDV!$D$2:$N$674,MATCH(STOCK!$D123,FCSTSDV!$C$2:$C$674,0),MATCH(STOCK!T$3,FCSTSDV!$D$1:$N$1,0))/STOCK!$F123,1),0)</f>
        <v>0</v>
      </c>
      <c r="U123" s="92">
        <f t="array" ref="U123">+IFERROR(ROUND(INDEX(FCSTSDV!$D$2:$N$674,MATCH(STOCK!$D123,FCSTSDV!$C$2:$C$674,0),MATCH(STOCK!U$3,FCSTSDV!$D$1:$N$1,0))/STOCK!$F123,1),0)</f>
        <v>0</v>
      </c>
      <c r="V123" s="92">
        <f t="array" ref="V123">+IFERROR(ROUND(INDEX(FCSTSDV!$D$2:$N$674,MATCH(STOCK!$D123,FCSTSDV!$C$2:$C$674,0),MATCH(STOCK!V$3,FCSTSDV!$D$1:$N$1,0))/STOCK!$F123,1),0)</f>
        <v>0</v>
      </c>
      <c r="W123" s="92">
        <f t="array" ref="W123">+IFERROR(ROUND(INDEX(FCSTSDV!$D$2:$N$674,MATCH(STOCK!$D123,FCSTSDV!$C$2:$C$674,0),MATCH(STOCK!W$3,FCSTSDV!$D$1:$N$1,0))/STOCK!$F123,1),0)</f>
        <v>0</v>
      </c>
      <c r="X123" s="92">
        <f t="array" ref="X123">+IFERROR(ROUND(INDEX(FCSTSDV!$D$2:$N$674,MATCH(STOCK!$D123,FCSTSDV!$C$2:$C$674,0),MATCH(STOCK!X$3,FCSTSDV!$D$1:$N$1,0))/STOCK!$F123,1),0)</f>
        <v>0</v>
      </c>
      <c r="Y123" s="92">
        <f t="array" ref="Y123">+IFERROR(ROUND(INDEX(FCSTSDV!$D$2:$N$674,MATCH(STOCK!$D123,FCSTSDV!$C$2:$C$674,0),MATCH(STOCK!Y$3,FCSTSDV!$D$1:$N$1,0))/STOCK!$F123,1),0)</f>
        <v>495</v>
      </c>
      <c r="Z123" s="92">
        <f t="array" ref="Z123">+IFERROR(ROUND(INDEX(FCSTSDV!$D$2:$N$674,MATCH(STOCK!$D123,FCSTSDV!$C$2:$C$674,0),MATCH(STOCK!Z$3,FCSTSDV!$D$1:$N$1,0))/STOCK!$F123,1),0)</f>
        <v>0</v>
      </c>
      <c r="AA123" s="92">
        <f t="array" ref="AA123">+IFERROR(ROUND(INDEX(FCSTSDV!$D$2:$N$674,MATCH(STOCK!$D123,FCSTSDV!$C$2:$C$674,0),MATCH(STOCK!AA$3,FCSTSDV!$D$1:$N$1,0))/STOCK!$F123,1),0)</f>
        <v>0</v>
      </c>
      <c r="AB123" s="92">
        <f t="array" ref="AB123">+IFERROR(ROUND(INDEX(FCSTSDV!$D$2:$N$674,MATCH(STOCK!$D123,FCSTSDV!$C$2:$C$674,0),MATCH(STOCK!AB$3,FCSTSDV!$D$1:$N$1,0))/STOCK!$F123,1),0)</f>
        <v>0</v>
      </c>
      <c r="AC123" s="92">
        <f t="array" ref="AC123">+IFERROR(ROUND(INDEX(FCSTSDV!$D$2:$N$674,MATCH(STOCK!$D123,FCSTSDV!$C$2:$C$674,0),MATCH(STOCK!AC$3,FCSTSDV!$D$1:$N$1,0))/STOCK!$F123,1),0)</f>
        <v>0</v>
      </c>
    </row>
    <row r="124" spans="1:29" ht="20.100000000000001" customHeight="1">
      <c r="A124" s="813"/>
      <c r="B124" s="795"/>
      <c r="C124" s="67" t="s">
        <v>124</v>
      </c>
      <c r="D124" s="32" t="s">
        <v>134</v>
      </c>
      <c r="E124" s="204" t="str">
        <f>+E122</f>
        <v>60*77</v>
      </c>
      <c r="F124" s="49">
        <v>600</v>
      </c>
      <c r="G124" s="48"/>
      <c r="H124" s="48"/>
      <c r="I124" s="785"/>
      <c r="J124" s="79">
        <f>+IF(SUM(K124:L124)&lt;&gt;$N$3,ROUND(IFERROR(VLOOKUP(D124,FCSTSDV!$C$2:$C$285,2,0),0)/STOCK!F124+0,0),0)</f>
        <v>0</v>
      </c>
      <c r="K124" s="92">
        <f t="array" ref="K124">+IFERROR(ROUND(INDEX(FCSTSDV!$D$2:$N$674,MATCH(STOCK!$D124,FCSTSDV!$C$2:$C$674,0),MATCH(STOCK!K$3,FCSTSDV!$D$1:$N$1,0))/STOCK!$F124,1),0)</f>
        <v>0</v>
      </c>
      <c r="L124" s="92">
        <f t="array" ref="L124">+IFERROR(ROUND(INDEX(FCSTSDV!$D$2:$N$674,MATCH(STOCK!$D124,FCSTSDV!$C$2:$C$674,0),MATCH(STOCK!L$3,FCSTSDV!$D$1:$N$1,0))/STOCK!$F124,1),0)</f>
        <v>0</v>
      </c>
      <c r="M124" s="92">
        <f t="array" ref="M124">+IFERROR(ROUND(INDEX(FCSTSDV!$D$2:$N$674,MATCH(STOCK!$D124,FCSTSDV!$C$2:$C$674,0),MATCH(STOCK!M$3,FCSTSDV!$D$1:$N$1,0))/STOCK!$F124,1),0)</f>
        <v>0</v>
      </c>
      <c r="N124" s="92">
        <f t="array" ref="N124">+IFERROR(ROUND(INDEX(FCSTSDV!$D$2:$N$674,MATCH(STOCK!$D124,FCSTSDV!$C$2:$C$674,0),MATCH(STOCK!N$3,FCSTSDV!$D$1:$N$1,0))/STOCK!$F124,1),0)</f>
        <v>0</v>
      </c>
      <c r="O124" s="92">
        <f t="array" ref="O124">+IFERROR(ROUND(INDEX(FCSTSDV!$D$2:$N$674,MATCH(STOCK!$D124,FCSTSDV!$C$2:$C$674,0),MATCH(STOCK!O$3,FCSTSDV!$D$1:$N$1,0))/STOCK!$F124,1),0)</f>
        <v>0</v>
      </c>
      <c r="P124" s="92">
        <f t="array" ref="P124">+IFERROR(ROUND(INDEX(FCSTSDV!$D$2:$N$674,MATCH(STOCK!$D124,FCSTSDV!$C$2:$C$674,0),MATCH(STOCK!P$3,FCSTSDV!$D$1:$N$1,0))/STOCK!$F124,1),0)</f>
        <v>0</v>
      </c>
      <c r="Q124" s="92">
        <f t="array" ref="Q124">+IFERROR(ROUND(INDEX(FCSTSDV!$D$2:$N$674,MATCH(STOCK!$D124,FCSTSDV!$C$2:$C$674,0),MATCH(STOCK!Q$3,FCSTSDV!$D$1:$N$1,0))/STOCK!$F124,1),0)</f>
        <v>0</v>
      </c>
      <c r="R124" s="92">
        <f t="array" ref="R124">+IFERROR(ROUND(INDEX(FCSTSDV!$D$2:$N$674,MATCH(STOCK!$D124,FCSTSDV!$C$2:$C$674,0),MATCH(STOCK!R$3,FCSTSDV!$D$1:$N$1,0))/STOCK!$F124,1),0)</f>
        <v>0</v>
      </c>
      <c r="S124" s="92">
        <f t="array" ref="S124">+IFERROR(ROUND(INDEX(FCSTSDV!$D$2:$N$674,MATCH(STOCK!$D124,FCSTSDV!$C$2:$C$674,0),MATCH(STOCK!S$3,FCSTSDV!$D$1:$N$1,0))/STOCK!$F124,1),0)</f>
        <v>0</v>
      </c>
      <c r="T124" s="92">
        <f t="array" ref="T124">+IFERROR(ROUND(INDEX(FCSTSDV!$D$2:$N$674,MATCH(STOCK!$D124,FCSTSDV!$C$2:$C$674,0),MATCH(STOCK!T$3,FCSTSDV!$D$1:$N$1,0))/STOCK!$F124,1),0)</f>
        <v>0</v>
      </c>
      <c r="U124" s="92">
        <f t="array" ref="U124">+IFERROR(ROUND(INDEX(FCSTSDV!$D$2:$N$674,MATCH(STOCK!$D124,FCSTSDV!$C$2:$C$674,0),MATCH(STOCK!U$3,FCSTSDV!$D$1:$N$1,0))/STOCK!$F124,1),0)</f>
        <v>0</v>
      </c>
      <c r="V124" s="92">
        <f t="array" ref="V124">+IFERROR(ROUND(INDEX(FCSTSDV!$D$2:$N$674,MATCH(STOCK!$D124,FCSTSDV!$C$2:$C$674,0),MATCH(STOCK!V$3,FCSTSDV!$D$1:$N$1,0))/STOCK!$F124,1),0)</f>
        <v>0</v>
      </c>
      <c r="W124" s="92">
        <f t="array" ref="W124">+IFERROR(ROUND(INDEX(FCSTSDV!$D$2:$N$674,MATCH(STOCK!$D124,FCSTSDV!$C$2:$C$674,0),MATCH(STOCK!W$3,FCSTSDV!$D$1:$N$1,0))/STOCK!$F124,1),0)</f>
        <v>0</v>
      </c>
      <c r="X124" s="92">
        <f t="array" ref="X124">+IFERROR(ROUND(INDEX(FCSTSDV!$D$2:$N$674,MATCH(STOCK!$D124,FCSTSDV!$C$2:$C$674,0),MATCH(STOCK!X$3,FCSTSDV!$D$1:$N$1,0))/STOCK!$F124,1),0)</f>
        <v>0</v>
      </c>
      <c r="Y124" s="92">
        <f t="array" ref="Y124">+IFERROR(ROUND(INDEX(FCSTSDV!$D$2:$N$674,MATCH(STOCK!$D124,FCSTSDV!$C$2:$C$674,0),MATCH(STOCK!Y$3,FCSTSDV!$D$1:$N$1,0))/STOCK!$F124,1),0)</f>
        <v>0</v>
      </c>
      <c r="Z124" s="92">
        <f t="array" ref="Z124">+IFERROR(ROUND(INDEX(FCSTSDV!$D$2:$N$674,MATCH(STOCK!$D124,FCSTSDV!$C$2:$C$674,0),MATCH(STOCK!Z$3,FCSTSDV!$D$1:$N$1,0))/STOCK!$F124,1),0)</f>
        <v>0</v>
      </c>
      <c r="AA124" s="92">
        <f t="array" ref="AA124">+IFERROR(ROUND(INDEX(FCSTSDV!$D$2:$N$674,MATCH(STOCK!$D124,FCSTSDV!$C$2:$C$674,0),MATCH(STOCK!AA$3,FCSTSDV!$D$1:$N$1,0))/STOCK!$F124,1),0)</f>
        <v>0</v>
      </c>
      <c r="AB124" s="92">
        <f t="array" ref="AB124">+IFERROR(ROUND(INDEX(FCSTSDV!$D$2:$N$674,MATCH(STOCK!$D124,FCSTSDV!$C$2:$C$674,0),MATCH(STOCK!AB$3,FCSTSDV!$D$1:$N$1,0))/STOCK!$F124,1),0)</f>
        <v>0</v>
      </c>
      <c r="AC124" s="92">
        <f t="array" ref="AC124">+IFERROR(ROUND(INDEX(FCSTSDV!$D$2:$N$674,MATCH(STOCK!$D124,FCSTSDV!$C$2:$C$674,0),MATCH(STOCK!AC$3,FCSTSDV!$D$1:$N$1,0))/STOCK!$F124,1),0)</f>
        <v>0</v>
      </c>
    </row>
    <row r="125" spans="1:29" ht="20.100000000000001" customHeight="1">
      <c r="A125" s="807"/>
      <c r="B125" s="792"/>
      <c r="C125" s="74"/>
      <c r="D125" s="52" t="s">
        <v>42</v>
      </c>
      <c r="E125" s="205" t="str">
        <f t="shared" si="19"/>
        <v>60*77</v>
      </c>
      <c r="F125" s="53" t="s">
        <v>43</v>
      </c>
      <c r="G125" s="54"/>
      <c r="H125" s="54"/>
      <c r="I125" s="782"/>
      <c r="J125" s="263">
        <f>+SUM(J117:J124)</f>
        <v>0</v>
      </c>
      <c r="K125" s="90" t="e">
        <f>+$I$117+$J$125-SUM(K117:K124)</f>
        <v>#REF!</v>
      </c>
      <c r="L125" s="90" t="e">
        <f>+$I$117+$J$125-SUM(L117:L124)</f>
        <v>#REF!</v>
      </c>
      <c r="M125" s="90" t="e">
        <f>+$I$117+$J$125-SUM(M117:M124)</f>
        <v>#REF!</v>
      </c>
      <c r="N125" s="90" t="e">
        <f>+$I$117+$J$125-SUM(N117:N124)</f>
        <v>#REF!</v>
      </c>
      <c r="O125" s="90" t="e">
        <f t="shared" ref="O125:T125" si="20">+$I$117+$J$125-SUM(O117:O124)</f>
        <v>#REF!</v>
      </c>
      <c r="P125" s="90" t="e">
        <f t="shared" si="20"/>
        <v>#REF!</v>
      </c>
      <c r="Q125" s="90" t="e">
        <f t="shared" si="20"/>
        <v>#REF!</v>
      </c>
      <c r="R125" s="90" t="e">
        <f t="shared" si="20"/>
        <v>#REF!</v>
      </c>
      <c r="S125" s="90" t="e">
        <f t="shared" si="20"/>
        <v>#REF!</v>
      </c>
      <c r="T125" s="90" t="e">
        <f t="shared" si="20"/>
        <v>#REF!</v>
      </c>
      <c r="U125" s="90" t="e">
        <f t="shared" ref="U125:AC125" si="21">+T125-SUM(U117:U124)</f>
        <v>#REF!</v>
      </c>
      <c r="V125" s="90" t="e">
        <f t="shared" si="21"/>
        <v>#REF!</v>
      </c>
      <c r="W125" s="90" t="e">
        <f t="shared" si="21"/>
        <v>#REF!</v>
      </c>
      <c r="X125" s="90" t="e">
        <f t="shared" si="21"/>
        <v>#REF!</v>
      </c>
      <c r="Y125" s="90" t="e">
        <f t="shared" si="21"/>
        <v>#REF!</v>
      </c>
      <c r="Z125" s="90" t="e">
        <f t="shared" si="21"/>
        <v>#REF!</v>
      </c>
      <c r="AA125" s="90" t="e">
        <f t="shared" si="21"/>
        <v>#REF!</v>
      </c>
      <c r="AB125" s="90" t="e">
        <f t="shared" si="21"/>
        <v>#REF!</v>
      </c>
      <c r="AC125" s="90" t="e">
        <f t="shared" si="21"/>
        <v>#REF!</v>
      </c>
    </row>
    <row r="126" spans="1:29" ht="20.100000000000001" customHeight="1">
      <c r="A126" s="806" t="s">
        <v>14</v>
      </c>
      <c r="B126" s="791" t="s">
        <v>135</v>
      </c>
      <c r="C126" s="75" t="s">
        <v>107</v>
      </c>
      <c r="D126" s="73" t="s">
        <v>136</v>
      </c>
      <c r="E126" s="203" t="s">
        <v>135</v>
      </c>
      <c r="F126" s="44">
        <v>3000</v>
      </c>
      <c r="G126" s="45"/>
      <c r="H126" s="45">
        <v>0</v>
      </c>
      <c r="I126" s="781" t="e">
        <f>+VLOOKUP(B126,Sheet2!$B$3:$C$189,2,0)</f>
        <v>#REF!</v>
      </c>
      <c r="J126" s="79">
        <f>+IF(SUM(K126:L126)&lt;&gt;$N$3,ROUND(IFERROR(VLOOKUP(D126,FCSTSDV!$C$2:$C$285,2,0),0)/STOCK!F126+0,0),0)</f>
        <v>0</v>
      </c>
      <c r="K126" s="99">
        <f t="array" ref="K126">+IFERROR(ROUND(INDEX(FCSTSDV!$D$2:$N$674,MATCH(STOCK!$D126,FCSTSDV!$C$2:$C$674,0),MATCH(STOCK!K$3,FCSTSDV!$D$1:$N$1,0))/STOCK!$F126,1),0)</f>
        <v>0</v>
      </c>
      <c r="L126" s="99">
        <f t="array" ref="L126">+IFERROR(ROUND(INDEX(FCSTSDV!$D$2:$N$674,MATCH(STOCK!$D126,FCSTSDV!$C$2:$C$674,0),MATCH(STOCK!L$3,FCSTSDV!$D$1:$N$1,0))/STOCK!$F126,1),0)</f>
        <v>0</v>
      </c>
      <c r="M126" s="99">
        <f t="array" ref="M126">+IFERROR(ROUND(INDEX(FCSTSDV!$D$2:$N$674,MATCH(STOCK!$D126,FCSTSDV!$C$2:$C$674,0),MATCH(STOCK!M$3,FCSTSDV!$D$1:$N$1,0))/STOCK!$F126,1),0)</f>
        <v>0</v>
      </c>
      <c r="N126" s="99">
        <f t="array" ref="N126">+IFERROR(ROUND(INDEX(FCSTSDV!$D$2:$N$674,MATCH(STOCK!$D126,FCSTSDV!$C$2:$C$674,0),MATCH(STOCK!N$3,FCSTSDV!$D$1:$N$1,0))/STOCK!$F126,1),0)</f>
        <v>0</v>
      </c>
      <c r="O126" s="99">
        <f t="array" ref="O126">+IFERROR(ROUND(INDEX(FCSTSDV!$D$2:$N$674,MATCH(STOCK!$D126,FCSTSDV!$C$2:$C$674,0),MATCH(STOCK!O$3,FCSTSDV!$D$1:$N$1,0))/STOCK!$F126,1),0)</f>
        <v>0</v>
      </c>
      <c r="P126" s="99">
        <f t="array" ref="P126">+IFERROR(ROUND(INDEX(FCSTSDV!$D$2:$N$674,MATCH(STOCK!$D126,FCSTSDV!$C$2:$C$674,0),MATCH(STOCK!P$3,FCSTSDV!$D$1:$N$1,0))/STOCK!$F126,1),0)</f>
        <v>0</v>
      </c>
      <c r="Q126" s="99">
        <f t="array" ref="Q126">+IFERROR(ROUND(INDEX(FCSTSDV!$D$2:$N$674,MATCH(STOCK!$D126,FCSTSDV!$C$2:$C$674,0),MATCH(STOCK!Q$3,FCSTSDV!$D$1:$N$1,0))/STOCK!$F126,1),0)</f>
        <v>0</v>
      </c>
      <c r="R126" s="99">
        <f t="array" ref="R126">+IFERROR(ROUND(INDEX(FCSTSDV!$D$2:$N$674,MATCH(STOCK!$D126,FCSTSDV!$C$2:$C$674,0),MATCH(STOCK!R$3,FCSTSDV!$D$1:$N$1,0))/STOCK!$F126,1),0)</f>
        <v>0</v>
      </c>
      <c r="S126" s="99">
        <f t="array" ref="S126">+IFERROR(ROUND(INDEX(FCSTSDV!$D$2:$N$674,MATCH(STOCK!$D126,FCSTSDV!$C$2:$C$674,0),MATCH(STOCK!S$3,FCSTSDV!$D$1:$N$1,0))/STOCK!$F126,1),0)</f>
        <v>0</v>
      </c>
      <c r="T126" s="99">
        <f t="array" ref="T126">+IFERROR(ROUND(INDEX(FCSTSDV!$D$2:$N$674,MATCH(STOCK!$D126,FCSTSDV!$C$2:$C$674,0),MATCH(STOCK!T$3,FCSTSDV!$D$1:$N$1,0))/STOCK!$F126,1),0)</f>
        <v>0</v>
      </c>
      <c r="U126" s="99">
        <f t="array" ref="U126">+IFERROR(ROUND(INDEX(FCSTSDV!$D$2:$N$674,MATCH(STOCK!$D126,FCSTSDV!$C$2:$C$674,0),MATCH(STOCK!U$3,FCSTSDV!$D$1:$N$1,0))/STOCK!$F126,1),0)</f>
        <v>0</v>
      </c>
      <c r="V126" s="99">
        <f t="array" ref="V126">+IFERROR(ROUND(INDEX(FCSTSDV!$D$2:$N$674,MATCH(STOCK!$D126,FCSTSDV!$C$2:$C$674,0),MATCH(STOCK!V$3,FCSTSDV!$D$1:$N$1,0))/STOCK!$F126,1),0)</f>
        <v>0</v>
      </c>
      <c r="W126" s="99">
        <f t="array" ref="W126">+IFERROR(ROUND(INDEX(FCSTSDV!$D$2:$N$674,MATCH(STOCK!$D126,FCSTSDV!$C$2:$C$674,0),MATCH(STOCK!W$3,FCSTSDV!$D$1:$N$1,0))/STOCK!$F126,1),0)</f>
        <v>0</v>
      </c>
      <c r="X126" s="99">
        <f t="array" ref="X126">+IFERROR(ROUND(INDEX(FCSTSDV!$D$2:$N$674,MATCH(STOCK!$D126,FCSTSDV!$C$2:$C$674,0),MATCH(STOCK!X$3,FCSTSDV!$D$1:$N$1,0))/STOCK!$F126,1),0)</f>
        <v>0</v>
      </c>
      <c r="Y126" s="99">
        <f t="array" ref="Y126">+IFERROR(ROUND(INDEX(FCSTSDV!$D$2:$N$674,MATCH(STOCK!$D126,FCSTSDV!$C$2:$C$674,0),MATCH(STOCK!Y$3,FCSTSDV!$D$1:$N$1,0))/STOCK!$F126,1),0)</f>
        <v>0</v>
      </c>
      <c r="Z126" s="99">
        <f t="array" ref="Z126">+IFERROR(ROUND(INDEX(FCSTSDV!$D$2:$N$674,MATCH(STOCK!$D126,FCSTSDV!$C$2:$C$674,0),MATCH(STOCK!Z$3,FCSTSDV!$D$1:$N$1,0))/STOCK!$F126,1),0)</f>
        <v>0</v>
      </c>
      <c r="AA126" s="99">
        <f t="array" ref="AA126">+IFERROR(ROUND(INDEX(FCSTSDV!$D$2:$N$674,MATCH(STOCK!$D126,FCSTSDV!$C$2:$C$674,0),MATCH(STOCK!AA$3,FCSTSDV!$D$1:$N$1,0))/STOCK!$F126,1),0)</f>
        <v>0</v>
      </c>
      <c r="AB126" s="99">
        <f t="array" ref="AB126">+IFERROR(ROUND(INDEX(FCSTSDV!$D$2:$N$674,MATCH(STOCK!$D126,FCSTSDV!$C$2:$C$674,0),MATCH(STOCK!AB$3,FCSTSDV!$D$1:$N$1,0))/STOCK!$F126,1),0)</f>
        <v>0</v>
      </c>
      <c r="AC126" s="99">
        <f t="array" ref="AC126">+IFERROR(ROUND(INDEX(FCSTSDV!$D$2:$N$674,MATCH(STOCK!$D126,FCSTSDV!$C$2:$C$674,0),MATCH(STOCK!AC$3,FCSTSDV!$D$1:$N$1,0))/STOCK!$F126,1),0)</f>
        <v>0</v>
      </c>
    </row>
    <row r="127" spans="1:29" ht="20.100000000000001" customHeight="1">
      <c r="A127" s="813"/>
      <c r="B127" s="795"/>
      <c r="C127" s="76" t="s">
        <v>107</v>
      </c>
      <c r="D127" s="32" t="s">
        <v>137</v>
      </c>
      <c r="E127" s="204" t="str">
        <f t="shared" ref="E127:E138" si="22">+E126</f>
        <v>77*63</v>
      </c>
      <c r="F127" s="49">
        <v>1500</v>
      </c>
      <c r="G127" s="48"/>
      <c r="H127" s="48"/>
      <c r="I127" s="785"/>
      <c r="J127" s="79">
        <f>+IF(SUM(K127:L127)&lt;&gt;$N$3,ROUND(IFERROR(VLOOKUP(D127,FCSTSDV!$C$2:$C$285,2,0),0)/STOCK!F127+0,0),0)</f>
        <v>0</v>
      </c>
      <c r="K127" s="92">
        <f t="array" ref="K127">+IFERROR(ROUND(INDEX(FCSTSDV!$D$2:$N$674,MATCH(STOCK!$D127,FCSTSDV!$C$2:$C$674,0),MATCH(STOCK!K$3,FCSTSDV!$D$1:$N$1,0))/STOCK!$F127,1),0)</f>
        <v>0</v>
      </c>
      <c r="L127" s="92">
        <f t="array" ref="L127">+IFERROR(ROUND(INDEX(FCSTSDV!$D$2:$N$674,MATCH(STOCK!$D127,FCSTSDV!$C$2:$C$674,0),MATCH(STOCK!L$3,FCSTSDV!$D$1:$N$1,0))/STOCK!$F127,1),0)</f>
        <v>0</v>
      </c>
      <c r="M127" s="92">
        <f t="array" ref="M127">+IFERROR(ROUND(INDEX(FCSTSDV!$D$2:$N$674,MATCH(STOCK!$D127,FCSTSDV!$C$2:$C$674,0),MATCH(STOCK!M$3,FCSTSDV!$D$1:$N$1,0))/STOCK!$F127,1),0)</f>
        <v>0</v>
      </c>
      <c r="N127" s="92">
        <f t="array" ref="N127">+IFERROR(ROUND(INDEX(FCSTSDV!$D$2:$N$674,MATCH(STOCK!$D127,FCSTSDV!$C$2:$C$674,0),MATCH(STOCK!N$3,FCSTSDV!$D$1:$N$1,0))/STOCK!$F127,1),0)</f>
        <v>0</v>
      </c>
      <c r="O127" s="92">
        <f t="array" ref="O127">+IFERROR(ROUND(INDEX(FCSTSDV!$D$2:$N$674,MATCH(STOCK!$D127,FCSTSDV!$C$2:$C$674,0),MATCH(STOCK!O$3,FCSTSDV!$D$1:$N$1,0))/STOCK!$F127,1),0)</f>
        <v>0</v>
      </c>
      <c r="P127" s="92">
        <f t="array" ref="P127">+IFERROR(ROUND(INDEX(FCSTSDV!$D$2:$N$674,MATCH(STOCK!$D127,FCSTSDV!$C$2:$C$674,0),MATCH(STOCK!P$3,FCSTSDV!$D$1:$N$1,0))/STOCK!$F127,1),0)</f>
        <v>0</v>
      </c>
      <c r="Q127" s="92">
        <f t="array" ref="Q127">+IFERROR(ROUND(INDEX(FCSTSDV!$D$2:$N$674,MATCH(STOCK!$D127,FCSTSDV!$C$2:$C$674,0),MATCH(STOCK!Q$3,FCSTSDV!$D$1:$N$1,0))/STOCK!$F127,1),0)</f>
        <v>0</v>
      </c>
      <c r="R127" s="92">
        <f t="array" ref="R127">+IFERROR(ROUND(INDEX(FCSTSDV!$D$2:$N$674,MATCH(STOCK!$D127,FCSTSDV!$C$2:$C$674,0),MATCH(STOCK!R$3,FCSTSDV!$D$1:$N$1,0))/STOCK!$F127,1),0)</f>
        <v>0</v>
      </c>
      <c r="S127" s="92">
        <f t="array" ref="S127">+IFERROR(ROUND(INDEX(FCSTSDV!$D$2:$N$674,MATCH(STOCK!$D127,FCSTSDV!$C$2:$C$674,0),MATCH(STOCK!S$3,FCSTSDV!$D$1:$N$1,0))/STOCK!$F127,1),0)</f>
        <v>0</v>
      </c>
      <c r="T127" s="92">
        <f t="array" ref="T127">+IFERROR(ROUND(INDEX(FCSTSDV!$D$2:$N$674,MATCH(STOCK!$D127,FCSTSDV!$C$2:$C$674,0),MATCH(STOCK!T$3,FCSTSDV!$D$1:$N$1,0))/STOCK!$F127,1),0)</f>
        <v>0</v>
      </c>
      <c r="U127" s="92">
        <f t="array" ref="U127">+IFERROR(ROUND(INDEX(FCSTSDV!$D$2:$N$674,MATCH(STOCK!$D127,FCSTSDV!$C$2:$C$674,0),MATCH(STOCK!U$3,FCSTSDV!$D$1:$N$1,0))/STOCK!$F127,1),0)</f>
        <v>0</v>
      </c>
      <c r="V127" s="92">
        <f t="array" ref="V127">+IFERROR(ROUND(INDEX(FCSTSDV!$D$2:$N$674,MATCH(STOCK!$D127,FCSTSDV!$C$2:$C$674,0),MATCH(STOCK!V$3,FCSTSDV!$D$1:$N$1,0))/STOCK!$F127,1),0)</f>
        <v>0</v>
      </c>
      <c r="W127" s="92">
        <f t="array" ref="W127">+IFERROR(ROUND(INDEX(FCSTSDV!$D$2:$N$674,MATCH(STOCK!$D127,FCSTSDV!$C$2:$C$674,0),MATCH(STOCK!W$3,FCSTSDV!$D$1:$N$1,0))/STOCK!$F127,1),0)</f>
        <v>0</v>
      </c>
      <c r="X127" s="92">
        <f t="array" ref="X127">+IFERROR(ROUND(INDEX(FCSTSDV!$D$2:$N$674,MATCH(STOCK!$D127,FCSTSDV!$C$2:$C$674,0),MATCH(STOCK!X$3,FCSTSDV!$D$1:$N$1,0))/STOCK!$F127,1),0)</f>
        <v>0</v>
      </c>
      <c r="Y127" s="92">
        <f t="array" ref="Y127">+IFERROR(ROUND(INDEX(FCSTSDV!$D$2:$N$674,MATCH(STOCK!$D127,FCSTSDV!$C$2:$C$674,0),MATCH(STOCK!Y$3,FCSTSDV!$D$1:$N$1,0))/STOCK!$F127,1),0)</f>
        <v>0</v>
      </c>
      <c r="Z127" s="92">
        <f t="array" ref="Z127">+IFERROR(ROUND(INDEX(FCSTSDV!$D$2:$N$674,MATCH(STOCK!$D127,FCSTSDV!$C$2:$C$674,0),MATCH(STOCK!Z$3,FCSTSDV!$D$1:$N$1,0))/STOCK!$F127,1),0)</f>
        <v>0</v>
      </c>
      <c r="AA127" s="92">
        <f t="array" ref="AA127">+IFERROR(ROUND(INDEX(FCSTSDV!$D$2:$N$674,MATCH(STOCK!$D127,FCSTSDV!$C$2:$C$674,0),MATCH(STOCK!AA$3,FCSTSDV!$D$1:$N$1,0))/STOCK!$F127,1),0)</f>
        <v>0</v>
      </c>
      <c r="AB127" s="92">
        <f t="array" ref="AB127">+IFERROR(ROUND(INDEX(FCSTSDV!$D$2:$N$674,MATCH(STOCK!$D127,FCSTSDV!$C$2:$C$674,0),MATCH(STOCK!AB$3,FCSTSDV!$D$1:$N$1,0))/STOCK!$F127,1),0)</f>
        <v>0</v>
      </c>
      <c r="AC127" s="92">
        <f t="array" ref="AC127">+IFERROR(ROUND(INDEX(FCSTSDV!$D$2:$N$674,MATCH(STOCK!$D127,FCSTSDV!$C$2:$C$674,0),MATCH(STOCK!AC$3,FCSTSDV!$D$1:$N$1,0))/STOCK!$F127,1),0)</f>
        <v>0</v>
      </c>
    </row>
    <row r="128" spans="1:29" ht="20.100000000000001" customHeight="1">
      <c r="A128" s="813"/>
      <c r="B128" s="795"/>
      <c r="C128" s="76" t="s">
        <v>107</v>
      </c>
      <c r="D128" s="32" t="s">
        <v>138</v>
      </c>
      <c r="E128" s="204" t="str">
        <f t="shared" si="22"/>
        <v>77*63</v>
      </c>
      <c r="F128" s="49">
        <v>1500</v>
      </c>
      <c r="G128" s="48"/>
      <c r="H128" s="48"/>
      <c r="I128" s="785"/>
      <c r="J128" s="79">
        <f>+IF(SUM(K128:L128)&lt;&gt;$N$3,ROUND(IFERROR(VLOOKUP(D128,FCSTSDV!$C$2:$C$285,2,0),0)/STOCK!F128+0,0),0)</f>
        <v>0</v>
      </c>
      <c r="K128" s="92">
        <f t="array" ref="K128">+IFERROR(ROUND(INDEX(FCSTSDV!$D$2:$N$674,MATCH(STOCK!$D128,FCSTSDV!$C$2:$C$674,0),MATCH(STOCK!K$3,FCSTSDV!$D$1:$N$1,0))/STOCK!$F128,1),0)</f>
        <v>0</v>
      </c>
      <c r="L128" s="92">
        <f t="array" ref="L128">+IFERROR(ROUND(INDEX(FCSTSDV!$D$2:$N$674,MATCH(STOCK!$D128,FCSTSDV!$C$2:$C$674,0),MATCH(STOCK!L$3,FCSTSDV!$D$1:$N$1,0))/STOCK!$F128,1),0)</f>
        <v>0</v>
      </c>
      <c r="M128" s="92">
        <f t="array" ref="M128">+IFERROR(ROUND(INDEX(FCSTSDV!$D$2:$N$674,MATCH(STOCK!$D128,FCSTSDV!$C$2:$C$674,0),MATCH(STOCK!M$3,FCSTSDV!$D$1:$N$1,0))/STOCK!$F128,1),0)</f>
        <v>0</v>
      </c>
      <c r="N128" s="92">
        <f t="array" ref="N128">+IFERROR(ROUND(INDEX(FCSTSDV!$D$2:$N$674,MATCH(STOCK!$D128,FCSTSDV!$C$2:$C$674,0),MATCH(STOCK!N$3,FCSTSDV!$D$1:$N$1,0))/STOCK!$F128,1),0)</f>
        <v>0</v>
      </c>
      <c r="O128" s="92">
        <f t="array" ref="O128">+IFERROR(ROUND(INDEX(FCSTSDV!$D$2:$N$674,MATCH(STOCK!$D128,FCSTSDV!$C$2:$C$674,0),MATCH(STOCK!O$3,FCSTSDV!$D$1:$N$1,0))/STOCK!$F128,1),0)</f>
        <v>0</v>
      </c>
      <c r="P128" s="92">
        <f t="array" ref="P128">+IFERROR(ROUND(INDEX(FCSTSDV!$D$2:$N$674,MATCH(STOCK!$D128,FCSTSDV!$C$2:$C$674,0),MATCH(STOCK!P$3,FCSTSDV!$D$1:$N$1,0))/STOCK!$F128,1),0)</f>
        <v>0</v>
      </c>
      <c r="Q128" s="92">
        <f t="array" ref="Q128">+IFERROR(ROUND(INDEX(FCSTSDV!$D$2:$N$674,MATCH(STOCK!$D128,FCSTSDV!$C$2:$C$674,0),MATCH(STOCK!Q$3,FCSTSDV!$D$1:$N$1,0))/STOCK!$F128,1),0)</f>
        <v>0</v>
      </c>
      <c r="R128" s="92">
        <f t="array" ref="R128">+IFERROR(ROUND(INDEX(FCSTSDV!$D$2:$N$674,MATCH(STOCK!$D128,FCSTSDV!$C$2:$C$674,0),MATCH(STOCK!R$3,FCSTSDV!$D$1:$N$1,0))/STOCK!$F128,1),0)</f>
        <v>0</v>
      </c>
      <c r="S128" s="92">
        <f t="array" ref="S128">+IFERROR(ROUND(INDEX(FCSTSDV!$D$2:$N$674,MATCH(STOCK!$D128,FCSTSDV!$C$2:$C$674,0),MATCH(STOCK!S$3,FCSTSDV!$D$1:$N$1,0))/STOCK!$F128,1),0)</f>
        <v>0</v>
      </c>
      <c r="T128" s="92">
        <f t="array" ref="T128">+IFERROR(ROUND(INDEX(FCSTSDV!$D$2:$N$674,MATCH(STOCK!$D128,FCSTSDV!$C$2:$C$674,0),MATCH(STOCK!T$3,FCSTSDV!$D$1:$N$1,0))/STOCK!$F128,1),0)</f>
        <v>0</v>
      </c>
      <c r="U128" s="92">
        <f t="array" ref="U128">+IFERROR(ROUND(INDEX(FCSTSDV!$D$2:$N$674,MATCH(STOCK!$D128,FCSTSDV!$C$2:$C$674,0),MATCH(STOCK!U$3,FCSTSDV!$D$1:$N$1,0))/STOCK!$F128,1),0)</f>
        <v>0</v>
      </c>
      <c r="V128" s="92">
        <f t="array" ref="V128">+IFERROR(ROUND(INDEX(FCSTSDV!$D$2:$N$674,MATCH(STOCK!$D128,FCSTSDV!$C$2:$C$674,0),MATCH(STOCK!V$3,FCSTSDV!$D$1:$N$1,0))/STOCK!$F128,1),0)</f>
        <v>0</v>
      </c>
      <c r="W128" s="92">
        <f t="array" ref="W128">+IFERROR(ROUND(INDEX(FCSTSDV!$D$2:$N$674,MATCH(STOCK!$D128,FCSTSDV!$C$2:$C$674,0),MATCH(STOCK!W$3,FCSTSDV!$D$1:$N$1,0))/STOCK!$F128,1),0)</f>
        <v>0</v>
      </c>
      <c r="X128" s="92">
        <f t="array" ref="X128">+IFERROR(ROUND(INDEX(FCSTSDV!$D$2:$N$674,MATCH(STOCK!$D128,FCSTSDV!$C$2:$C$674,0),MATCH(STOCK!X$3,FCSTSDV!$D$1:$N$1,0))/STOCK!$F128,1),0)</f>
        <v>0</v>
      </c>
      <c r="Y128" s="92">
        <f t="array" ref="Y128">+IFERROR(ROUND(INDEX(FCSTSDV!$D$2:$N$674,MATCH(STOCK!$D128,FCSTSDV!$C$2:$C$674,0),MATCH(STOCK!Y$3,FCSTSDV!$D$1:$N$1,0))/STOCK!$F128,1),0)</f>
        <v>0</v>
      </c>
      <c r="Z128" s="92">
        <f t="array" ref="Z128">+IFERROR(ROUND(INDEX(FCSTSDV!$D$2:$N$674,MATCH(STOCK!$D128,FCSTSDV!$C$2:$C$674,0),MATCH(STOCK!Z$3,FCSTSDV!$D$1:$N$1,0))/STOCK!$F128,1),0)</f>
        <v>0</v>
      </c>
      <c r="AA128" s="92">
        <f t="array" ref="AA128">+IFERROR(ROUND(INDEX(FCSTSDV!$D$2:$N$674,MATCH(STOCK!$D128,FCSTSDV!$C$2:$C$674,0),MATCH(STOCK!AA$3,FCSTSDV!$D$1:$N$1,0))/STOCK!$F128,1),0)</f>
        <v>0</v>
      </c>
      <c r="AB128" s="92">
        <f t="array" ref="AB128">+IFERROR(ROUND(INDEX(FCSTSDV!$D$2:$N$674,MATCH(STOCK!$D128,FCSTSDV!$C$2:$C$674,0),MATCH(STOCK!AB$3,FCSTSDV!$D$1:$N$1,0))/STOCK!$F128,1),0)</f>
        <v>0</v>
      </c>
      <c r="AC128" s="92">
        <f t="array" ref="AC128">+IFERROR(ROUND(INDEX(FCSTSDV!$D$2:$N$674,MATCH(STOCK!$D128,FCSTSDV!$C$2:$C$674,0),MATCH(STOCK!AC$3,FCSTSDV!$D$1:$N$1,0))/STOCK!$F128,1),0)</f>
        <v>0</v>
      </c>
    </row>
    <row r="129" spans="1:29" ht="20.100000000000001" customHeight="1">
      <c r="A129" s="813"/>
      <c r="B129" s="795"/>
      <c r="C129" s="76"/>
      <c r="D129" s="225" t="s">
        <v>139</v>
      </c>
      <c r="E129" s="204"/>
      <c r="F129" s="49">
        <v>3000</v>
      </c>
      <c r="G129" s="48"/>
      <c r="H129" s="48"/>
      <c r="I129" s="785"/>
      <c r="J129" s="79">
        <f>+IF(SUM(K129:L129)&lt;&gt;$N$3,ROUND(IFERROR(VLOOKUP(D129,FCSTSDV!$C$2:$C$285,2,0),0)/STOCK!F129+0,0),0)</f>
        <v>0</v>
      </c>
      <c r="K129" s="92">
        <f t="array" ref="K129">+IFERROR(ROUND(INDEX(FCSTSDV!$D$2:$N$674,MATCH(STOCK!$D129,FCSTSDV!$C$2:$C$674,0),MATCH(STOCK!K$3,FCSTSDV!$D$1:$N$1,0))/STOCK!$F129,1),0)</f>
        <v>0</v>
      </c>
      <c r="L129" s="92">
        <f t="array" ref="L129">+IFERROR(ROUND(INDEX(FCSTSDV!$D$2:$N$674,MATCH(STOCK!$D129,FCSTSDV!$C$2:$C$674,0),MATCH(STOCK!L$3,FCSTSDV!$D$1:$N$1,0))/STOCK!$F129,1),0)</f>
        <v>0</v>
      </c>
      <c r="M129" s="92">
        <f t="array" ref="M129">+IFERROR(ROUND(INDEX(FCSTSDV!$D$2:$N$674,MATCH(STOCK!$D129,FCSTSDV!$C$2:$C$674,0),MATCH(STOCK!M$3,FCSTSDV!$D$1:$N$1,0))/STOCK!$F129,1),0)</f>
        <v>0</v>
      </c>
      <c r="N129" s="92">
        <f t="array" ref="N129">+IFERROR(ROUND(INDEX(FCSTSDV!$D$2:$N$674,MATCH(STOCK!$D129,FCSTSDV!$C$2:$C$674,0),MATCH(STOCK!N$3,FCSTSDV!$D$1:$N$1,0))/STOCK!$F129,1),0)</f>
        <v>0</v>
      </c>
      <c r="O129" s="92">
        <f t="array" ref="O129">+IFERROR(ROUND(INDEX(FCSTSDV!$D$2:$N$674,MATCH(STOCK!$D129,FCSTSDV!$C$2:$C$674,0),MATCH(STOCK!O$3,FCSTSDV!$D$1:$N$1,0))/STOCK!$F129,1),0)</f>
        <v>0</v>
      </c>
      <c r="P129" s="92">
        <f t="array" ref="P129">+IFERROR(ROUND(INDEX(FCSTSDV!$D$2:$N$674,MATCH(STOCK!$D129,FCSTSDV!$C$2:$C$674,0),MATCH(STOCK!P$3,FCSTSDV!$D$1:$N$1,0))/STOCK!$F129,1),0)</f>
        <v>0</v>
      </c>
      <c r="Q129" s="92">
        <f t="array" ref="Q129">+IFERROR(ROUND(INDEX(FCSTSDV!$D$2:$N$674,MATCH(STOCK!$D129,FCSTSDV!$C$2:$C$674,0),MATCH(STOCK!Q$3,FCSTSDV!$D$1:$N$1,0))/STOCK!$F129,1),0)</f>
        <v>0</v>
      </c>
      <c r="R129" s="92">
        <f t="array" ref="R129">+IFERROR(ROUND(INDEX(FCSTSDV!$D$2:$N$674,MATCH(STOCK!$D129,FCSTSDV!$C$2:$C$674,0),MATCH(STOCK!R$3,FCSTSDV!$D$1:$N$1,0))/STOCK!$F129,1),0)</f>
        <v>0</v>
      </c>
      <c r="S129" s="92">
        <f t="array" ref="S129">+IFERROR(ROUND(INDEX(FCSTSDV!$D$2:$N$674,MATCH(STOCK!$D129,FCSTSDV!$C$2:$C$674,0),MATCH(STOCK!S$3,FCSTSDV!$D$1:$N$1,0))/STOCK!$F129,1),0)</f>
        <v>0</v>
      </c>
      <c r="T129" s="92">
        <f t="array" ref="T129">+IFERROR(ROUND(INDEX(FCSTSDV!$D$2:$N$674,MATCH(STOCK!$D129,FCSTSDV!$C$2:$C$674,0),MATCH(STOCK!T$3,FCSTSDV!$D$1:$N$1,0))/STOCK!$F129,1),0)</f>
        <v>0</v>
      </c>
      <c r="U129" s="92">
        <f t="array" ref="U129">+IFERROR(ROUND(INDEX(FCSTSDV!$D$2:$N$674,MATCH(STOCK!$D129,FCSTSDV!$C$2:$C$674,0),MATCH(STOCK!U$3,FCSTSDV!$D$1:$N$1,0))/STOCK!$F129,1),0)</f>
        <v>0</v>
      </c>
      <c r="V129" s="92">
        <f t="array" ref="V129">+IFERROR(ROUND(INDEX(FCSTSDV!$D$2:$N$674,MATCH(STOCK!$D129,FCSTSDV!$C$2:$C$674,0),MATCH(STOCK!V$3,FCSTSDV!$D$1:$N$1,0))/STOCK!$F129,1),0)</f>
        <v>0</v>
      </c>
      <c r="W129" s="92">
        <f t="array" ref="W129">+IFERROR(ROUND(INDEX(FCSTSDV!$D$2:$N$674,MATCH(STOCK!$D129,FCSTSDV!$C$2:$C$674,0),MATCH(STOCK!W$3,FCSTSDV!$D$1:$N$1,0))/STOCK!$F129,1),0)</f>
        <v>0</v>
      </c>
      <c r="X129" s="92">
        <f t="array" ref="X129">+IFERROR(ROUND(INDEX(FCSTSDV!$D$2:$N$674,MATCH(STOCK!$D129,FCSTSDV!$C$2:$C$674,0),MATCH(STOCK!X$3,FCSTSDV!$D$1:$N$1,0))/STOCK!$F129,1),0)</f>
        <v>0</v>
      </c>
      <c r="Y129" s="92">
        <f t="array" ref="Y129">+IFERROR(ROUND(INDEX(FCSTSDV!$D$2:$N$674,MATCH(STOCK!$D129,FCSTSDV!$C$2:$C$674,0),MATCH(STOCK!Y$3,FCSTSDV!$D$1:$N$1,0))/STOCK!$F129,1),0)</f>
        <v>80</v>
      </c>
      <c r="Z129" s="92">
        <f t="array" ref="Z129">+IFERROR(ROUND(INDEX(FCSTSDV!$D$2:$N$674,MATCH(STOCK!$D129,FCSTSDV!$C$2:$C$674,0),MATCH(STOCK!Z$3,FCSTSDV!$D$1:$N$1,0))/STOCK!$F129,1),0)</f>
        <v>0</v>
      </c>
      <c r="AA129" s="92">
        <f t="array" ref="AA129">+IFERROR(ROUND(INDEX(FCSTSDV!$D$2:$N$674,MATCH(STOCK!$D129,FCSTSDV!$C$2:$C$674,0),MATCH(STOCK!AA$3,FCSTSDV!$D$1:$N$1,0))/STOCK!$F129,1),0)</f>
        <v>0</v>
      </c>
      <c r="AB129" s="92">
        <f t="array" ref="AB129">+IFERROR(ROUND(INDEX(FCSTSDV!$D$2:$N$674,MATCH(STOCK!$D129,FCSTSDV!$C$2:$C$674,0),MATCH(STOCK!AB$3,FCSTSDV!$D$1:$N$1,0))/STOCK!$F129,1),0)</f>
        <v>0</v>
      </c>
      <c r="AC129" s="92">
        <f t="array" ref="AC129">+IFERROR(ROUND(INDEX(FCSTSDV!$D$2:$N$674,MATCH(STOCK!$D129,FCSTSDV!$C$2:$C$674,0),MATCH(STOCK!AC$3,FCSTSDV!$D$1:$N$1,0))/STOCK!$F129,1),0)</f>
        <v>0</v>
      </c>
    </row>
    <row r="130" spans="1:29" ht="20.100000000000001" customHeight="1">
      <c r="A130" s="813"/>
      <c r="B130" s="795"/>
      <c r="C130" s="76" t="s">
        <v>107</v>
      </c>
      <c r="D130" s="32" t="s">
        <v>140</v>
      </c>
      <c r="E130" s="204" t="str">
        <f>+E128</f>
        <v>77*63</v>
      </c>
      <c r="F130" s="49">
        <v>3000</v>
      </c>
      <c r="G130" s="48"/>
      <c r="H130" s="48"/>
      <c r="I130" s="785"/>
      <c r="J130" s="79">
        <f>+IF(SUM(K130:L130)&lt;&gt;$N$3,ROUND(IFERROR(VLOOKUP(D130,FCSTSDV!$C$2:$C$285,2,0),0)/STOCK!F130+0,0),0)</f>
        <v>0</v>
      </c>
      <c r="K130" s="92">
        <f t="array" ref="K130">+IFERROR(ROUND(INDEX(FCSTSDV!$D$2:$N$674,MATCH(STOCK!$D130,FCSTSDV!$C$2:$C$674,0),MATCH(STOCK!K$3,FCSTSDV!$D$1:$N$1,0))/STOCK!$F130,1),0)</f>
        <v>0</v>
      </c>
      <c r="L130" s="92">
        <f t="array" ref="L130">+IFERROR(ROUND(INDEX(FCSTSDV!$D$2:$N$674,MATCH(STOCK!$D130,FCSTSDV!$C$2:$C$674,0),MATCH(STOCK!L$3,FCSTSDV!$D$1:$N$1,0))/STOCK!$F130,1),0)</f>
        <v>0</v>
      </c>
      <c r="M130" s="92">
        <f t="array" ref="M130">+IFERROR(ROUND(INDEX(FCSTSDV!$D$2:$N$674,MATCH(STOCK!$D130,FCSTSDV!$C$2:$C$674,0),MATCH(STOCK!M$3,FCSTSDV!$D$1:$N$1,0))/STOCK!$F130,1),0)</f>
        <v>0</v>
      </c>
      <c r="N130" s="92">
        <f t="array" ref="N130">+IFERROR(ROUND(INDEX(FCSTSDV!$D$2:$N$674,MATCH(STOCK!$D130,FCSTSDV!$C$2:$C$674,0),MATCH(STOCK!N$3,FCSTSDV!$D$1:$N$1,0))/STOCK!$F130,1),0)</f>
        <v>0</v>
      </c>
      <c r="O130" s="92">
        <f t="array" ref="O130">+IFERROR(ROUND(INDEX(FCSTSDV!$D$2:$N$674,MATCH(STOCK!$D130,FCSTSDV!$C$2:$C$674,0),MATCH(STOCK!O$3,FCSTSDV!$D$1:$N$1,0))/STOCK!$F130,1),0)</f>
        <v>0</v>
      </c>
      <c r="P130" s="92">
        <f t="array" ref="P130">+IFERROR(ROUND(INDEX(FCSTSDV!$D$2:$N$674,MATCH(STOCK!$D130,FCSTSDV!$C$2:$C$674,0),MATCH(STOCK!P$3,FCSTSDV!$D$1:$N$1,0))/STOCK!$F130,1),0)</f>
        <v>0</v>
      </c>
      <c r="Q130" s="92">
        <f t="array" ref="Q130">+IFERROR(ROUND(INDEX(FCSTSDV!$D$2:$N$674,MATCH(STOCK!$D130,FCSTSDV!$C$2:$C$674,0),MATCH(STOCK!Q$3,FCSTSDV!$D$1:$N$1,0))/STOCK!$F130,1),0)</f>
        <v>0</v>
      </c>
      <c r="R130" s="92">
        <f t="array" ref="R130">+IFERROR(ROUND(INDEX(FCSTSDV!$D$2:$N$674,MATCH(STOCK!$D130,FCSTSDV!$C$2:$C$674,0),MATCH(STOCK!R$3,FCSTSDV!$D$1:$N$1,0))/STOCK!$F130,1),0)</f>
        <v>0</v>
      </c>
      <c r="S130" s="92">
        <f t="array" ref="S130">+IFERROR(ROUND(INDEX(FCSTSDV!$D$2:$N$674,MATCH(STOCK!$D130,FCSTSDV!$C$2:$C$674,0),MATCH(STOCK!S$3,FCSTSDV!$D$1:$N$1,0))/STOCK!$F130,1),0)</f>
        <v>0</v>
      </c>
      <c r="T130" s="92">
        <f t="array" ref="T130">+IFERROR(ROUND(INDEX(FCSTSDV!$D$2:$N$674,MATCH(STOCK!$D130,FCSTSDV!$C$2:$C$674,0),MATCH(STOCK!T$3,FCSTSDV!$D$1:$N$1,0))/STOCK!$F130,1),0)</f>
        <v>0</v>
      </c>
      <c r="U130" s="92">
        <f t="array" ref="U130">+IFERROR(ROUND(INDEX(FCSTSDV!$D$2:$N$674,MATCH(STOCK!$D130,FCSTSDV!$C$2:$C$674,0),MATCH(STOCK!U$3,FCSTSDV!$D$1:$N$1,0))/STOCK!$F130,1),0)</f>
        <v>0</v>
      </c>
      <c r="V130" s="92">
        <f t="array" ref="V130">+IFERROR(ROUND(INDEX(FCSTSDV!$D$2:$N$674,MATCH(STOCK!$D130,FCSTSDV!$C$2:$C$674,0),MATCH(STOCK!V$3,FCSTSDV!$D$1:$N$1,0))/STOCK!$F130,1),0)</f>
        <v>0</v>
      </c>
      <c r="W130" s="92">
        <f t="array" ref="W130">+IFERROR(ROUND(INDEX(FCSTSDV!$D$2:$N$674,MATCH(STOCK!$D130,FCSTSDV!$C$2:$C$674,0),MATCH(STOCK!W$3,FCSTSDV!$D$1:$N$1,0))/STOCK!$F130,1),0)</f>
        <v>0</v>
      </c>
      <c r="X130" s="92">
        <f t="array" ref="X130">+IFERROR(ROUND(INDEX(FCSTSDV!$D$2:$N$674,MATCH(STOCK!$D130,FCSTSDV!$C$2:$C$674,0),MATCH(STOCK!X$3,FCSTSDV!$D$1:$N$1,0))/STOCK!$F130,1),0)</f>
        <v>0</v>
      </c>
      <c r="Y130" s="92">
        <f t="array" ref="Y130">+IFERROR(ROUND(INDEX(FCSTSDV!$D$2:$N$674,MATCH(STOCK!$D130,FCSTSDV!$C$2:$C$674,0),MATCH(STOCK!Y$3,FCSTSDV!$D$1:$N$1,0))/STOCK!$F130,1),0)</f>
        <v>0</v>
      </c>
      <c r="Z130" s="92">
        <f t="array" ref="Z130">+IFERROR(ROUND(INDEX(FCSTSDV!$D$2:$N$674,MATCH(STOCK!$D130,FCSTSDV!$C$2:$C$674,0),MATCH(STOCK!Z$3,FCSTSDV!$D$1:$N$1,0))/STOCK!$F130,1),0)</f>
        <v>0</v>
      </c>
      <c r="AA130" s="92">
        <f t="array" ref="AA130">+IFERROR(ROUND(INDEX(FCSTSDV!$D$2:$N$674,MATCH(STOCK!$D130,FCSTSDV!$C$2:$C$674,0),MATCH(STOCK!AA$3,FCSTSDV!$D$1:$N$1,0))/STOCK!$F130,1),0)</f>
        <v>0</v>
      </c>
      <c r="AB130" s="92">
        <f t="array" ref="AB130">+IFERROR(ROUND(INDEX(FCSTSDV!$D$2:$N$674,MATCH(STOCK!$D130,FCSTSDV!$C$2:$C$674,0),MATCH(STOCK!AB$3,FCSTSDV!$D$1:$N$1,0))/STOCK!$F130,1),0)</f>
        <v>0</v>
      </c>
      <c r="AC130" s="92">
        <f t="array" ref="AC130">+IFERROR(ROUND(INDEX(FCSTSDV!$D$2:$N$674,MATCH(STOCK!$D130,FCSTSDV!$C$2:$C$674,0),MATCH(STOCK!AC$3,FCSTSDV!$D$1:$N$1,0))/STOCK!$F130,1),0)</f>
        <v>0</v>
      </c>
    </row>
    <row r="131" spans="1:29" ht="20.100000000000001" customHeight="1">
      <c r="A131" s="813"/>
      <c r="B131" s="795"/>
      <c r="C131" s="76" t="s">
        <v>107</v>
      </c>
      <c r="D131" s="32" t="s">
        <v>141</v>
      </c>
      <c r="E131" s="204" t="str">
        <f t="shared" si="22"/>
        <v>77*63</v>
      </c>
      <c r="F131" s="49">
        <v>3000</v>
      </c>
      <c r="G131" s="48"/>
      <c r="H131" s="48"/>
      <c r="I131" s="785"/>
      <c r="J131" s="79">
        <f>+IF(SUM(K131:L131)&lt;&gt;$N$3,ROUND(IFERROR(VLOOKUP(D131,FCSTSDV!$C$2:$C$285,2,0),0)/STOCK!F131+0,0),0)</f>
        <v>0</v>
      </c>
      <c r="K131" s="92">
        <f t="array" ref="K131">+IFERROR(ROUND(INDEX(FCSTSDV!$D$2:$N$674,MATCH(STOCK!$D131,FCSTSDV!$C$2:$C$674,0),MATCH(STOCK!K$3,FCSTSDV!$D$1:$N$1,0))/STOCK!$F131,1),0)</f>
        <v>0</v>
      </c>
      <c r="L131" s="92">
        <f t="array" ref="L131">+IFERROR(ROUND(INDEX(FCSTSDV!$D$2:$N$674,MATCH(STOCK!$D131,FCSTSDV!$C$2:$C$674,0),MATCH(STOCK!L$3,FCSTSDV!$D$1:$N$1,0))/STOCK!$F131,1),0)</f>
        <v>0</v>
      </c>
      <c r="M131" s="92">
        <f t="array" ref="M131">+IFERROR(ROUND(INDEX(FCSTSDV!$D$2:$N$674,MATCH(STOCK!$D131,FCSTSDV!$C$2:$C$674,0),MATCH(STOCK!M$3,FCSTSDV!$D$1:$N$1,0))/STOCK!$F131,1),0)</f>
        <v>0</v>
      </c>
      <c r="N131" s="92">
        <f t="array" ref="N131">+IFERROR(ROUND(INDEX(FCSTSDV!$D$2:$N$674,MATCH(STOCK!$D131,FCSTSDV!$C$2:$C$674,0),MATCH(STOCK!N$3,FCSTSDV!$D$1:$N$1,0))/STOCK!$F131,1),0)</f>
        <v>0</v>
      </c>
      <c r="O131" s="92">
        <f t="array" ref="O131">+IFERROR(ROUND(INDEX(FCSTSDV!$D$2:$N$674,MATCH(STOCK!$D131,FCSTSDV!$C$2:$C$674,0),MATCH(STOCK!O$3,FCSTSDV!$D$1:$N$1,0))/STOCK!$F131,1),0)</f>
        <v>0</v>
      </c>
      <c r="P131" s="92">
        <f t="array" ref="P131">+IFERROR(ROUND(INDEX(FCSTSDV!$D$2:$N$674,MATCH(STOCK!$D131,FCSTSDV!$C$2:$C$674,0),MATCH(STOCK!P$3,FCSTSDV!$D$1:$N$1,0))/STOCK!$F131,1),0)</f>
        <v>0</v>
      </c>
      <c r="Q131" s="92">
        <f t="array" ref="Q131">+IFERROR(ROUND(INDEX(FCSTSDV!$D$2:$N$674,MATCH(STOCK!$D131,FCSTSDV!$C$2:$C$674,0),MATCH(STOCK!Q$3,FCSTSDV!$D$1:$N$1,0))/STOCK!$F131,1),0)</f>
        <v>0</v>
      </c>
      <c r="R131" s="92">
        <f t="array" ref="R131">+IFERROR(ROUND(INDEX(FCSTSDV!$D$2:$N$674,MATCH(STOCK!$D131,FCSTSDV!$C$2:$C$674,0),MATCH(STOCK!R$3,FCSTSDV!$D$1:$N$1,0))/STOCK!$F131,1),0)</f>
        <v>0</v>
      </c>
      <c r="S131" s="92">
        <f t="array" ref="S131">+IFERROR(ROUND(INDEX(FCSTSDV!$D$2:$N$674,MATCH(STOCK!$D131,FCSTSDV!$C$2:$C$674,0),MATCH(STOCK!S$3,FCSTSDV!$D$1:$N$1,0))/STOCK!$F131,1),0)</f>
        <v>0</v>
      </c>
      <c r="T131" s="92">
        <f t="array" ref="T131">+IFERROR(ROUND(INDEX(FCSTSDV!$D$2:$N$674,MATCH(STOCK!$D131,FCSTSDV!$C$2:$C$674,0),MATCH(STOCK!T$3,FCSTSDV!$D$1:$N$1,0))/STOCK!$F131,1),0)</f>
        <v>0</v>
      </c>
      <c r="U131" s="92">
        <f t="array" ref="U131">+IFERROR(ROUND(INDEX(FCSTSDV!$D$2:$N$674,MATCH(STOCK!$D131,FCSTSDV!$C$2:$C$674,0),MATCH(STOCK!U$3,FCSTSDV!$D$1:$N$1,0))/STOCK!$F131,1),0)</f>
        <v>0</v>
      </c>
      <c r="V131" s="92">
        <f t="array" ref="V131">+IFERROR(ROUND(INDEX(FCSTSDV!$D$2:$N$674,MATCH(STOCK!$D131,FCSTSDV!$C$2:$C$674,0),MATCH(STOCK!V$3,FCSTSDV!$D$1:$N$1,0))/STOCK!$F131,1),0)</f>
        <v>0</v>
      </c>
      <c r="W131" s="92">
        <f t="array" ref="W131">+IFERROR(ROUND(INDEX(FCSTSDV!$D$2:$N$674,MATCH(STOCK!$D131,FCSTSDV!$C$2:$C$674,0),MATCH(STOCK!W$3,FCSTSDV!$D$1:$N$1,0))/STOCK!$F131,1),0)</f>
        <v>0</v>
      </c>
      <c r="X131" s="92">
        <f t="array" ref="X131">+IFERROR(ROUND(INDEX(FCSTSDV!$D$2:$N$674,MATCH(STOCK!$D131,FCSTSDV!$C$2:$C$674,0),MATCH(STOCK!X$3,FCSTSDV!$D$1:$N$1,0))/STOCK!$F131,1),0)</f>
        <v>0</v>
      </c>
      <c r="Y131" s="92">
        <f t="array" ref="Y131">+IFERROR(ROUND(INDEX(FCSTSDV!$D$2:$N$674,MATCH(STOCK!$D131,FCSTSDV!$C$2:$C$674,0),MATCH(STOCK!Y$3,FCSTSDV!$D$1:$N$1,0))/STOCK!$F131,1),0)</f>
        <v>0</v>
      </c>
      <c r="Z131" s="92">
        <f t="array" ref="Z131">+IFERROR(ROUND(INDEX(FCSTSDV!$D$2:$N$674,MATCH(STOCK!$D131,FCSTSDV!$C$2:$C$674,0),MATCH(STOCK!Z$3,FCSTSDV!$D$1:$N$1,0))/STOCK!$F131,1),0)</f>
        <v>0</v>
      </c>
      <c r="AA131" s="92">
        <f t="array" ref="AA131">+IFERROR(ROUND(INDEX(FCSTSDV!$D$2:$N$674,MATCH(STOCK!$D131,FCSTSDV!$C$2:$C$674,0),MATCH(STOCK!AA$3,FCSTSDV!$D$1:$N$1,0))/STOCK!$F131,1),0)</f>
        <v>0</v>
      </c>
      <c r="AB131" s="92">
        <f t="array" ref="AB131">+IFERROR(ROUND(INDEX(FCSTSDV!$D$2:$N$674,MATCH(STOCK!$D131,FCSTSDV!$C$2:$C$674,0),MATCH(STOCK!AB$3,FCSTSDV!$D$1:$N$1,0))/STOCK!$F131,1),0)</f>
        <v>0</v>
      </c>
      <c r="AC131" s="92">
        <f t="array" ref="AC131">+IFERROR(ROUND(INDEX(FCSTSDV!$D$2:$N$674,MATCH(STOCK!$D131,FCSTSDV!$C$2:$C$674,0),MATCH(STOCK!AC$3,FCSTSDV!$D$1:$N$1,0))/STOCK!$F131,1),0)</f>
        <v>0</v>
      </c>
    </row>
    <row r="132" spans="1:29" ht="20.100000000000001" customHeight="1">
      <c r="A132" s="813"/>
      <c r="B132" s="795"/>
      <c r="C132" s="76"/>
      <c r="D132" s="131" t="s">
        <v>142</v>
      </c>
      <c r="E132" s="204" t="str">
        <f t="shared" si="22"/>
        <v>77*63</v>
      </c>
      <c r="F132" s="49">
        <v>3000</v>
      </c>
      <c r="G132" s="48"/>
      <c r="H132" s="48"/>
      <c r="I132" s="785"/>
      <c r="J132" s="79">
        <f>+IF(SUM(K132:L132)&lt;&gt;$N$3,ROUND(IFERROR(VLOOKUP(D132,FCSTSDV!$C$2:$C$285,2,0),0)/STOCK!F132+0,0),0)</f>
        <v>0</v>
      </c>
      <c r="K132" s="92">
        <f t="array" ref="K132">+IFERROR(ROUND(INDEX(FCSTSDV!$D$2:$N$674,MATCH(STOCK!$D132,FCSTSDV!$C$2:$C$674,0),MATCH(STOCK!K$3,FCSTSDV!$D$1:$N$1,0))/STOCK!$F132,1),0)</f>
        <v>0</v>
      </c>
      <c r="L132" s="92">
        <f t="array" ref="L132">+IFERROR(ROUND(INDEX(FCSTSDV!$D$2:$N$674,MATCH(STOCK!$D132,FCSTSDV!$C$2:$C$674,0),MATCH(STOCK!L$3,FCSTSDV!$D$1:$N$1,0))/STOCK!$F132,1),0)</f>
        <v>0</v>
      </c>
      <c r="M132" s="92">
        <f t="array" ref="M132">+IFERROR(ROUND(INDEX(FCSTSDV!$D$2:$N$674,MATCH(STOCK!$D132,FCSTSDV!$C$2:$C$674,0),MATCH(STOCK!M$3,FCSTSDV!$D$1:$N$1,0))/STOCK!$F132,1),0)</f>
        <v>0</v>
      </c>
      <c r="N132" s="92">
        <f t="array" ref="N132">+IFERROR(ROUND(INDEX(FCSTSDV!$D$2:$N$674,MATCH(STOCK!$D132,FCSTSDV!$C$2:$C$674,0),MATCH(STOCK!N$3,FCSTSDV!$D$1:$N$1,0))/STOCK!$F132,1),0)</f>
        <v>0</v>
      </c>
      <c r="O132" s="92">
        <f t="array" ref="O132">+IFERROR(ROUND(INDEX(FCSTSDV!$D$2:$N$674,MATCH(STOCK!$D132,FCSTSDV!$C$2:$C$674,0),MATCH(STOCK!O$3,FCSTSDV!$D$1:$N$1,0))/STOCK!$F132,1),0)</f>
        <v>0</v>
      </c>
      <c r="P132" s="92">
        <f t="array" ref="P132">+IFERROR(ROUND(INDEX(FCSTSDV!$D$2:$N$674,MATCH(STOCK!$D132,FCSTSDV!$C$2:$C$674,0),MATCH(STOCK!P$3,FCSTSDV!$D$1:$N$1,0))/STOCK!$F132,1),0)</f>
        <v>0</v>
      </c>
      <c r="Q132" s="92">
        <f t="array" ref="Q132">+IFERROR(ROUND(INDEX(FCSTSDV!$D$2:$N$674,MATCH(STOCK!$D132,FCSTSDV!$C$2:$C$674,0),MATCH(STOCK!Q$3,FCSTSDV!$D$1:$N$1,0))/STOCK!$F132,1),0)</f>
        <v>0</v>
      </c>
      <c r="R132" s="92">
        <f t="array" ref="R132">+IFERROR(ROUND(INDEX(FCSTSDV!$D$2:$N$674,MATCH(STOCK!$D132,FCSTSDV!$C$2:$C$674,0),MATCH(STOCK!R$3,FCSTSDV!$D$1:$N$1,0))/STOCK!$F132,1),0)</f>
        <v>0</v>
      </c>
      <c r="S132" s="92">
        <f t="array" ref="S132">+IFERROR(ROUND(INDEX(FCSTSDV!$D$2:$N$674,MATCH(STOCK!$D132,FCSTSDV!$C$2:$C$674,0),MATCH(STOCK!S$3,FCSTSDV!$D$1:$N$1,0))/STOCK!$F132,1),0)</f>
        <v>0</v>
      </c>
      <c r="T132" s="92">
        <f t="array" ref="T132">+IFERROR(ROUND(INDEX(FCSTSDV!$D$2:$N$674,MATCH(STOCK!$D132,FCSTSDV!$C$2:$C$674,0),MATCH(STOCK!T$3,FCSTSDV!$D$1:$N$1,0))/STOCK!$F132,1),0)</f>
        <v>0</v>
      </c>
      <c r="U132" s="92">
        <f t="array" ref="U132">+IFERROR(ROUND(INDEX(FCSTSDV!$D$2:$N$674,MATCH(STOCK!$D132,FCSTSDV!$C$2:$C$674,0),MATCH(STOCK!U$3,FCSTSDV!$D$1:$N$1,0))/STOCK!$F132,1),0)</f>
        <v>0</v>
      </c>
      <c r="V132" s="92">
        <f t="array" ref="V132">+IFERROR(ROUND(INDEX(FCSTSDV!$D$2:$N$674,MATCH(STOCK!$D132,FCSTSDV!$C$2:$C$674,0),MATCH(STOCK!V$3,FCSTSDV!$D$1:$N$1,0))/STOCK!$F132,1),0)</f>
        <v>0</v>
      </c>
      <c r="W132" s="92">
        <f t="array" ref="W132">+IFERROR(ROUND(INDEX(FCSTSDV!$D$2:$N$674,MATCH(STOCK!$D132,FCSTSDV!$C$2:$C$674,0),MATCH(STOCK!W$3,FCSTSDV!$D$1:$N$1,0))/STOCK!$F132,1),0)</f>
        <v>0</v>
      </c>
      <c r="X132" s="92">
        <f t="array" ref="X132">+IFERROR(ROUND(INDEX(FCSTSDV!$D$2:$N$674,MATCH(STOCK!$D132,FCSTSDV!$C$2:$C$674,0),MATCH(STOCK!X$3,FCSTSDV!$D$1:$N$1,0))/STOCK!$F132,1),0)</f>
        <v>0</v>
      </c>
      <c r="Y132" s="92">
        <f t="array" ref="Y132">+IFERROR(ROUND(INDEX(FCSTSDV!$D$2:$N$674,MATCH(STOCK!$D132,FCSTSDV!$C$2:$C$674,0),MATCH(STOCK!Y$3,FCSTSDV!$D$1:$N$1,0))/STOCK!$F132,1),0)</f>
        <v>0</v>
      </c>
      <c r="Z132" s="92">
        <f t="array" ref="Z132">+IFERROR(ROUND(INDEX(FCSTSDV!$D$2:$N$674,MATCH(STOCK!$D132,FCSTSDV!$C$2:$C$674,0),MATCH(STOCK!Z$3,FCSTSDV!$D$1:$N$1,0))/STOCK!$F132,1),0)</f>
        <v>0</v>
      </c>
      <c r="AA132" s="92">
        <f t="array" ref="AA132">+IFERROR(ROUND(INDEX(FCSTSDV!$D$2:$N$674,MATCH(STOCK!$D132,FCSTSDV!$C$2:$C$674,0),MATCH(STOCK!AA$3,FCSTSDV!$D$1:$N$1,0))/STOCK!$F132,1),0)</f>
        <v>0</v>
      </c>
      <c r="AB132" s="92">
        <f t="array" ref="AB132">+IFERROR(ROUND(INDEX(FCSTSDV!$D$2:$N$674,MATCH(STOCK!$D132,FCSTSDV!$C$2:$C$674,0),MATCH(STOCK!AB$3,FCSTSDV!$D$1:$N$1,0))/STOCK!$F132,1),0)</f>
        <v>0</v>
      </c>
      <c r="AC132" s="92">
        <f t="array" ref="AC132">+IFERROR(ROUND(INDEX(FCSTSDV!$D$2:$N$674,MATCH(STOCK!$D132,FCSTSDV!$C$2:$C$674,0),MATCH(STOCK!AC$3,FCSTSDV!$D$1:$N$1,0))/STOCK!$F132,1),0)</f>
        <v>0</v>
      </c>
    </row>
    <row r="133" spans="1:29" ht="20.100000000000001" customHeight="1">
      <c r="A133" s="813"/>
      <c r="B133" s="795"/>
      <c r="C133" s="76"/>
      <c r="D133" s="32" t="s">
        <v>143</v>
      </c>
      <c r="E133" s="204" t="str">
        <f t="shared" si="22"/>
        <v>77*63</v>
      </c>
      <c r="F133" s="49">
        <v>3000</v>
      </c>
      <c r="G133" s="48"/>
      <c r="H133" s="48"/>
      <c r="I133" s="785"/>
      <c r="J133" s="79">
        <f>+IF(SUM(K133:L133)&lt;&gt;$N$3,ROUND(IFERROR(VLOOKUP(D133,FCSTSDV!$C$2:$C$285,2,0),0)/STOCK!F133+0,0),0)</f>
        <v>0</v>
      </c>
      <c r="K133" s="92">
        <f t="array" ref="K133">+IFERROR(ROUND(INDEX(FCSTSDV!$D$2:$N$674,MATCH(STOCK!$D133,FCSTSDV!$C$2:$C$674,0),MATCH(STOCK!K$3,FCSTSDV!$D$1:$N$1,0))/STOCK!$F133,1),0)</f>
        <v>0</v>
      </c>
      <c r="L133" s="92">
        <f t="array" ref="L133">+IFERROR(ROUND(INDEX(FCSTSDV!$D$2:$N$674,MATCH(STOCK!$D133,FCSTSDV!$C$2:$C$674,0),MATCH(STOCK!L$3,FCSTSDV!$D$1:$N$1,0))/STOCK!$F133,1),0)</f>
        <v>0</v>
      </c>
      <c r="M133" s="92">
        <f t="array" ref="M133">+IFERROR(ROUND(INDEX(FCSTSDV!$D$2:$N$674,MATCH(STOCK!$D133,FCSTSDV!$C$2:$C$674,0),MATCH(STOCK!M$3,FCSTSDV!$D$1:$N$1,0))/STOCK!$F133,1),0)</f>
        <v>0</v>
      </c>
      <c r="N133" s="92">
        <f t="array" ref="N133">+IFERROR(ROUND(INDEX(FCSTSDV!$D$2:$N$674,MATCH(STOCK!$D133,FCSTSDV!$C$2:$C$674,0),MATCH(STOCK!N$3,FCSTSDV!$D$1:$N$1,0))/STOCK!$F133,1),0)</f>
        <v>0</v>
      </c>
      <c r="O133" s="92">
        <f t="array" ref="O133">+IFERROR(ROUND(INDEX(FCSTSDV!$D$2:$N$674,MATCH(STOCK!$D133,FCSTSDV!$C$2:$C$674,0),MATCH(STOCK!O$3,FCSTSDV!$D$1:$N$1,0))/STOCK!$F133,1),0)</f>
        <v>0</v>
      </c>
      <c r="P133" s="92">
        <f t="array" ref="P133">+IFERROR(ROUND(INDEX(FCSTSDV!$D$2:$N$674,MATCH(STOCK!$D133,FCSTSDV!$C$2:$C$674,0),MATCH(STOCK!P$3,FCSTSDV!$D$1:$N$1,0))/STOCK!$F133,1),0)</f>
        <v>0</v>
      </c>
      <c r="Q133" s="92">
        <f t="array" ref="Q133">+IFERROR(ROUND(INDEX(FCSTSDV!$D$2:$N$674,MATCH(STOCK!$D133,FCSTSDV!$C$2:$C$674,0),MATCH(STOCK!Q$3,FCSTSDV!$D$1:$N$1,0))/STOCK!$F133,1),0)</f>
        <v>0</v>
      </c>
      <c r="R133" s="92">
        <f t="array" ref="R133">+IFERROR(ROUND(INDEX(FCSTSDV!$D$2:$N$674,MATCH(STOCK!$D133,FCSTSDV!$C$2:$C$674,0),MATCH(STOCK!R$3,FCSTSDV!$D$1:$N$1,0))/STOCK!$F133,1),0)</f>
        <v>0</v>
      </c>
      <c r="S133" s="92">
        <f t="array" ref="S133">+IFERROR(ROUND(INDEX(FCSTSDV!$D$2:$N$674,MATCH(STOCK!$D133,FCSTSDV!$C$2:$C$674,0),MATCH(STOCK!S$3,FCSTSDV!$D$1:$N$1,0))/STOCK!$F133,1),0)</f>
        <v>0</v>
      </c>
      <c r="T133" s="92">
        <f t="array" ref="T133">+IFERROR(ROUND(INDEX(FCSTSDV!$D$2:$N$674,MATCH(STOCK!$D133,FCSTSDV!$C$2:$C$674,0),MATCH(STOCK!T$3,FCSTSDV!$D$1:$N$1,0))/STOCK!$F133,1),0)</f>
        <v>0</v>
      </c>
      <c r="U133" s="92">
        <f t="array" ref="U133">+IFERROR(ROUND(INDEX(FCSTSDV!$D$2:$N$674,MATCH(STOCK!$D133,FCSTSDV!$C$2:$C$674,0),MATCH(STOCK!U$3,FCSTSDV!$D$1:$N$1,0))/STOCK!$F133,1),0)</f>
        <v>0</v>
      </c>
      <c r="V133" s="92">
        <f t="array" ref="V133">+IFERROR(ROUND(INDEX(FCSTSDV!$D$2:$N$674,MATCH(STOCK!$D133,FCSTSDV!$C$2:$C$674,0),MATCH(STOCK!V$3,FCSTSDV!$D$1:$N$1,0))/STOCK!$F133,1),0)</f>
        <v>0</v>
      </c>
      <c r="W133" s="92">
        <f t="array" ref="W133">+IFERROR(ROUND(INDEX(FCSTSDV!$D$2:$N$674,MATCH(STOCK!$D133,FCSTSDV!$C$2:$C$674,0),MATCH(STOCK!W$3,FCSTSDV!$D$1:$N$1,0))/STOCK!$F133,1),0)</f>
        <v>0</v>
      </c>
      <c r="X133" s="92">
        <f t="array" ref="X133">+IFERROR(ROUND(INDEX(FCSTSDV!$D$2:$N$674,MATCH(STOCK!$D133,FCSTSDV!$C$2:$C$674,0),MATCH(STOCK!X$3,FCSTSDV!$D$1:$N$1,0))/STOCK!$F133,1),0)</f>
        <v>0</v>
      </c>
      <c r="Y133" s="92">
        <f t="array" ref="Y133">+IFERROR(ROUND(INDEX(FCSTSDV!$D$2:$N$674,MATCH(STOCK!$D133,FCSTSDV!$C$2:$C$674,0),MATCH(STOCK!Y$3,FCSTSDV!$D$1:$N$1,0))/STOCK!$F133,1),0)</f>
        <v>0</v>
      </c>
      <c r="Z133" s="92">
        <f t="array" ref="Z133">+IFERROR(ROUND(INDEX(FCSTSDV!$D$2:$N$674,MATCH(STOCK!$D133,FCSTSDV!$C$2:$C$674,0),MATCH(STOCK!Z$3,FCSTSDV!$D$1:$N$1,0))/STOCK!$F133,1),0)</f>
        <v>0</v>
      </c>
      <c r="AA133" s="92">
        <f t="array" ref="AA133">+IFERROR(ROUND(INDEX(FCSTSDV!$D$2:$N$674,MATCH(STOCK!$D133,FCSTSDV!$C$2:$C$674,0),MATCH(STOCK!AA$3,FCSTSDV!$D$1:$N$1,0))/STOCK!$F133,1),0)</f>
        <v>0</v>
      </c>
      <c r="AB133" s="92">
        <f t="array" ref="AB133">+IFERROR(ROUND(INDEX(FCSTSDV!$D$2:$N$674,MATCH(STOCK!$D133,FCSTSDV!$C$2:$C$674,0),MATCH(STOCK!AB$3,FCSTSDV!$D$1:$N$1,0))/STOCK!$F133,1),0)</f>
        <v>0</v>
      </c>
      <c r="AC133" s="92">
        <f t="array" ref="AC133">+IFERROR(ROUND(INDEX(FCSTSDV!$D$2:$N$674,MATCH(STOCK!$D133,FCSTSDV!$C$2:$C$674,0),MATCH(STOCK!AC$3,FCSTSDV!$D$1:$N$1,0))/STOCK!$F133,1),0)</f>
        <v>0</v>
      </c>
    </row>
    <row r="134" spans="1:29" ht="20.100000000000001" customHeight="1">
      <c r="A134" s="813"/>
      <c r="B134" s="795"/>
      <c r="C134" s="76"/>
      <c r="D134" s="32" t="s">
        <v>144</v>
      </c>
      <c r="E134" s="204" t="str">
        <f t="shared" si="22"/>
        <v>77*63</v>
      </c>
      <c r="F134" s="49">
        <v>1500</v>
      </c>
      <c r="G134" s="48"/>
      <c r="H134" s="48"/>
      <c r="I134" s="785"/>
      <c r="J134" s="79">
        <f>+IF(SUM(K134:L134)&lt;&gt;$N$3,ROUND(IFERROR(VLOOKUP(D134,FCSTSDV!$C$2:$C$285,2,0),0)/STOCK!F134+0,0),0)</f>
        <v>0</v>
      </c>
      <c r="K134" s="92">
        <f t="array" ref="K134">+IFERROR(ROUND(INDEX(FCSTSDV!$D$2:$N$674,MATCH(STOCK!$D134,FCSTSDV!$C$2:$C$674,0),MATCH(STOCK!K$3,FCSTSDV!$D$1:$N$1,0))/STOCK!$F134,1),0)</f>
        <v>0</v>
      </c>
      <c r="L134" s="92">
        <f t="array" ref="L134">+IFERROR(ROUND(INDEX(FCSTSDV!$D$2:$N$674,MATCH(STOCK!$D134,FCSTSDV!$C$2:$C$674,0),MATCH(STOCK!L$3,FCSTSDV!$D$1:$N$1,0))/STOCK!$F134,1),0)</f>
        <v>0</v>
      </c>
      <c r="M134" s="92">
        <f t="array" ref="M134">+IFERROR(ROUND(INDEX(FCSTSDV!$D$2:$N$674,MATCH(STOCK!$D134,FCSTSDV!$C$2:$C$674,0),MATCH(STOCK!M$3,FCSTSDV!$D$1:$N$1,0))/STOCK!$F134,1),0)</f>
        <v>0</v>
      </c>
      <c r="N134" s="92">
        <f t="array" ref="N134">+IFERROR(ROUND(INDEX(FCSTSDV!$D$2:$N$674,MATCH(STOCK!$D134,FCSTSDV!$C$2:$C$674,0),MATCH(STOCK!N$3,FCSTSDV!$D$1:$N$1,0))/STOCK!$F134,1),0)</f>
        <v>0</v>
      </c>
      <c r="O134" s="92">
        <f t="array" ref="O134">+IFERROR(ROUND(INDEX(FCSTSDV!$D$2:$N$674,MATCH(STOCK!$D134,FCSTSDV!$C$2:$C$674,0),MATCH(STOCK!O$3,FCSTSDV!$D$1:$N$1,0))/STOCK!$F134,1),0)</f>
        <v>0</v>
      </c>
      <c r="P134" s="92">
        <f t="array" ref="P134">+IFERROR(ROUND(INDEX(FCSTSDV!$D$2:$N$674,MATCH(STOCK!$D134,FCSTSDV!$C$2:$C$674,0),MATCH(STOCK!P$3,FCSTSDV!$D$1:$N$1,0))/STOCK!$F134,1),0)</f>
        <v>0</v>
      </c>
      <c r="Q134" s="92">
        <f t="array" ref="Q134">+IFERROR(ROUND(INDEX(FCSTSDV!$D$2:$N$674,MATCH(STOCK!$D134,FCSTSDV!$C$2:$C$674,0),MATCH(STOCK!Q$3,FCSTSDV!$D$1:$N$1,0))/STOCK!$F134,1),0)</f>
        <v>0</v>
      </c>
      <c r="R134" s="92">
        <f t="array" ref="R134">+IFERROR(ROUND(INDEX(FCSTSDV!$D$2:$N$674,MATCH(STOCK!$D134,FCSTSDV!$C$2:$C$674,0),MATCH(STOCK!R$3,FCSTSDV!$D$1:$N$1,0))/STOCK!$F134,1),0)</f>
        <v>0</v>
      </c>
      <c r="S134" s="92">
        <f t="array" ref="S134">+IFERROR(ROUND(INDEX(FCSTSDV!$D$2:$N$674,MATCH(STOCK!$D134,FCSTSDV!$C$2:$C$674,0),MATCH(STOCK!S$3,FCSTSDV!$D$1:$N$1,0))/STOCK!$F134,1),0)</f>
        <v>0</v>
      </c>
      <c r="T134" s="92">
        <f t="array" ref="T134">+IFERROR(ROUND(INDEX(FCSTSDV!$D$2:$N$674,MATCH(STOCK!$D134,FCSTSDV!$C$2:$C$674,0),MATCH(STOCK!T$3,FCSTSDV!$D$1:$N$1,0))/STOCK!$F134,1),0)</f>
        <v>0</v>
      </c>
      <c r="U134" s="92">
        <f t="array" ref="U134">+IFERROR(ROUND(INDEX(FCSTSDV!$D$2:$N$674,MATCH(STOCK!$D134,FCSTSDV!$C$2:$C$674,0),MATCH(STOCK!U$3,FCSTSDV!$D$1:$N$1,0))/STOCK!$F134,1),0)</f>
        <v>0</v>
      </c>
      <c r="V134" s="92">
        <f t="array" ref="V134">+IFERROR(ROUND(INDEX(FCSTSDV!$D$2:$N$674,MATCH(STOCK!$D134,FCSTSDV!$C$2:$C$674,0),MATCH(STOCK!V$3,FCSTSDV!$D$1:$N$1,0))/STOCK!$F134,1),0)</f>
        <v>0</v>
      </c>
      <c r="W134" s="92">
        <f t="array" ref="W134">+IFERROR(ROUND(INDEX(FCSTSDV!$D$2:$N$674,MATCH(STOCK!$D134,FCSTSDV!$C$2:$C$674,0),MATCH(STOCK!W$3,FCSTSDV!$D$1:$N$1,0))/STOCK!$F134,1),0)</f>
        <v>0</v>
      </c>
      <c r="X134" s="92">
        <f t="array" ref="X134">+IFERROR(ROUND(INDEX(FCSTSDV!$D$2:$N$674,MATCH(STOCK!$D134,FCSTSDV!$C$2:$C$674,0),MATCH(STOCK!X$3,FCSTSDV!$D$1:$N$1,0))/STOCK!$F134,1),0)</f>
        <v>0</v>
      </c>
      <c r="Y134" s="92">
        <f t="array" ref="Y134">+IFERROR(ROUND(INDEX(FCSTSDV!$D$2:$N$674,MATCH(STOCK!$D134,FCSTSDV!$C$2:$C$674,0),MATCH(STOCK!Y$3,FCSTSDV!$D$1:$N$1,0))/STOCK!$F134,1),0)</f>
        <v>0</v>
      </c>
      <c r="Z134" s="92">
        <f t="array" ref="Z134">+IFERROR(ROUND(INDEX(FCSTSDV!$D$2:$N$674,MATCH(STOCK!$D134,FCSTSDV!$C$2:$C$674,0),MATCH(STOCK!Z$3,FCSTSDV!$D$1:$N$1,0))/STOCK!$F134,1),0)</f>
        <v>0</v>
      </c>
      <c r="AA134" s="92">
        <f t="array" ref="AA134">+IFERROR(ROUND(INDEX(FCSTSDV!$D$2:$N$674,MATCH(STOCK!$D134,FCSTSDV!$C$2:$C$674,0),MATCH(STOCK!AA$3,FCSTSDV!$D$1:$N$1,0))/STOCK!$F134,1),0)</f>
        <v>0</v>
      </c>
      <c r="AB134" s="92">
        <f t="array" ref="AB134">+IFERROR(ROUND(INDEX(FCSTSDV!$D$2:$N$674,MATCH(STOCK!$D134,FCSTSDV!$C$2:$C$674,0),MATCH(STOCK!AB$3,FCSTSDV!$D$1:$N$1,0))/STOCK!$F134,1),0)</f>
        <v>0</v>
      </c>
      <c r="AC134" s="92">
        <f t="array" ref="AC134">+IFERROR(ROUND(INDEX(FCSTSDV!$D$2:$N$674,MATCH(STOCK!$D134,FCSTSDV!$C$2:$C$674,0),MATCH(STOCK!AC$3,FCSTSDV!$D$1:$N$1,0))/STOCK!$F134,1),0)</f>
        <v>0</v>
      </c>
    </row>
    <row r="135" spans="1:29" ht="20.100000000000001" customHeight="1">
      <c r="A135" s="813"/>
      <c r="B135" s="795"/>
      <c r="C135" s="76"/>
      <c r="D135" s="32" t="s">
        <v>145</v>
      </c>
      <c r="E135" s="204" t="str">
        <f t="shared" si="22"/>
        <v>77*63</v>
      </c>
      <c r="F135" s="49">
        <v>1500</v>
      </c>
      <c r="G135" s="48"/>
      <c r="H135" s="48"/>
      <c r="I135" s="785"/>
      <c r="J135" s="79">
        <f>+IF(SUM(K135:L135)&lt;&gt;$N$3,ROUND(IFERROR(VLOOKUP(D135,FCSTSDV!$C$2:$C$285,2,0),0)/STOCK!F135+0,0),0)</f>
        <v>0</v>
      </c>
      <c r="K135" s="92">
        <f t="array" ref="K135">+IFERROR(ROUND(INDEX(FCSTSDV!$D$2:$N$674,MATCH(STOCK!$D135,FCSTSDV!$C$2:$C$674,0),MATCH(STOCK!K$3,FCSTSDV!$D$1:$N$1,0))/STOCK!$F135,1),0)</f>
        <v>0</v>
      </c>
      <c r="L135" s="92">
        <f t="array" ref="L135">+IFERROR(ROUND(INDEX(FCSTSDV!$D$2:$N$674,MATCH(STOCK!$D135,FCSTSDV!$C$2:$C$674,0),MATCH(STOCK!L$3,FCSTSDV!$D$1:$N$1,0))/STOCK!$F135,1),0)</f>
        <v>0</v>
      </c>
      <c r="M135" s="92">
        <f t="array" ref="M135">+IFERROR(ROUND(INDEX(FCSTSDV!$D$2:$N$674,MATCH(STOCK!$D135,FCSTSDV!$C$2:$C$674,0),MATCH(STOCK!M$3,FCSTSDV!$D$1:$N$1,0))/STOCK!$F135,1),0)</f>
        <v>0</v>
      </c>
      <c r="N135" s="92">
        <f t="array" ref="N135">+IFERROR(ROUND(INDEX(FCSTSDV!$D$2:$N$674,MATCH(STOCK!$D135,FCSTSDV!$C$2:$C$674,0),MATCH(STOCK!N$3,FCSTSDV!$D$1:$N$1,0))/STOCK!$F135,1),0)</f>
        <v>0</v>
      </c>
      <c r="O135" s="92">
        <f t="array" ref="O135">+IFERROR(ROUND(INDEX(FCSTSDV!$D$2:$N$674,MATCH(STOCK!$D135,FCSTSDV!$C$2:$C$674,0),MATCH(STOCK!O$3,FCSTSDV!$D$1:$N$1,0))/STOCK!$F135,1),0)</f>
        <v>0</v>
      </c>
      <c r="P135" s="92">
        <f t="array" ref="P135">+IFERROR(ROUND(INDEX(FCSTSDV!$D$2:$N$674,MATCH(STOCK!$D135,FCSTSDV!$C$2:$C$674,0),MATCH(STOCK!P$3,FCSTSDV!$D$1:$N$1,0))/STOCK!$F135,1),0)</f>
        <v>0</v>
      </c>
      <c r="Q135" s="92">
        <f t="array" ref="Q135">+IFERROR(ROUND(INDEX(FCSTSDV!$D$2:$N$674,MATCH(STOCK!$D135,FCSTSDV!$C$2:$C$674,0),MATCH(STOCK!Q$3,FCSTSDV!$D$1:$N$1,0))/STOCK!$F135,1),0)</f>
        <v>0</v>
      </c>
      <c r="R135" s="92">
        <f t="array" ref="R135">+IFERROR(ROUND(INDEX(FCSTSDV!$D$2:$N$674,MATCH(STOCK!$D135,FCSTSDV!$C$2:$C$674,0),MATCH(STOCK!R$3,FCSTSDV!$D$1:$N$1,0))/STOCK!$F135,1),0)</f>
        <v>0</v>
      </c>
      <c r="S135" s="92">
        <f t="array" ref="S135">+IFERROR(ROUND(INDEX(FCSTSDV!$D$2:$N$674,MATCH(STOCK!$D135,FCSTSDV!$C$2:$C$674,0),MATCH(STOCK!S$3,FCSTSDV!$D$1:$N$1,0))/STOCK!$F135,1),0)</f>
        <v>0</v>
      </c>
      <c r="T135" s="92">
        <f t="array" ref="T135">+IFERROR(ROUND(INDEX(FCSTSDV!$D$2:$N$674,MATCH(STOCK!$D135,FCSTSDV!$C$2:$C$674,0),MATCH(STOCK!T$3,FCSTSDV!$D$1:$N$1,0))/STOCK!$F135,1),0)</f>
        <v>0</v>
      </c>
      <c r="U135" s="92">
        <f t="array" ref="U135">+IFERROR(ROUND(INDEX(FCSTSDV!$D$2:$N$674,MATCH(STOCK!$D135,FCSTSDV!$C$2:$C$674,0),MATCH(STOCK!U$3,FCSTSDV!$D$1:$N$1,0))/STOCK!$F135,1),0)</f>
        <v>0</v>
      </c>
      <c r="V135" s="92">
        <f t="array" ref="V135">+IFERROR(ROUND(INDEX(FCSTSDV!$D$2:$N$674,MATCH(STOCK!$D135,FCSTSDV!$C$2:$C$674,0),MATCH(STOCK!V$3,FCSTSDV!$D$1:$N$1,0))/STOCK!$F135,1),0)</f>
        <v>0</v>
      </c>
      <c r="W135" s="92">
        <f t="array" ref="W135">+IFERROR(ROUND(INDEX(FCSTSDV!$D$2:$N$674,MATCH(STOCK!$D135,FCSTSDV!$C$2:$C$674,0),MATCH(STOCK!W$3,FCSTSDV!$D$1:$N$1,0))/STOCK!$F135,1),0)</f>
        <v>0</v>
      </c>
      <c r="X135" s="92">
        <f t="array" ref="X135">+IFERROR(ROUND(INDEX(FCSTSDV!$D$2:$N$674,MATCH(STOCK!$D135,FCSTSDV!$C$2:$C$674,0),MATCH(STOCK!X$3,FCSTSDV!$D$1:$N$1,0))/STOCK!$F135,1),0)</f>
        <v>0</v>
      </c>
      <c r="Y135" s="92">
        <f t="array" ref="Y135">+IFERROR(ROUND(INDEX(FCSTSDV!$D$2:$N$674,MATCH(STOCK!$D135,FCSTSDV!$C$2:$C$674,0),MATCH(STOCK!Y$3,FCSTSDV!$D$1:$N$1,0))/STOCK!$F135,1),0)</f>
        <v>0</v>
      </c>
      <c r="Z135" s="92">
        <f t="array" ref="Z135">+IFERROR(ROUND(INDEX(FCSTSDV!$D$2:$N$674,MATCH(STOCK!$D135,FCSTSDV!$C$2:$C$674,0),MATCH(STOCK!Z$3,FCSTSDV!$D$1:$N$1,0))/STOCK!$F135,1),0)</f>
        <v>0</v>
      </c>
      <c r="AA135" s="92">
        <f t="array" ref="AA135">+IFERROR(ROUND(INDEX(FCSTSDV!$D$2:$N$674,MATCH(STOCK!$D135,FCSTSDV!$C$2:$C$674,0),MATCH(STOCK!AA$3,FCSTSDV!$D$1:$N$1,0))/STOCK!$F135,1),0)</f>
        <v>0</v>
      </c>
      <c r="AB135" s="92">
        <f t="array" ref="AB135">+IFERROR(ROUND(INDEX(FCSTSDV!$D$2:$N$674,MATCH(STOCK!$D135,FCSTSDV!$C$2:$C$674,0),MATCH(STOCK!AB$3,FCSTSDV!$D$1:$N$1,0))/STOCK!$F135,1),0)</f>
        <v>0</v>
      </c>
      <c r="AC135" s="92">
        <f t="array" ref="AC135">+IFERROR(ROUND(INDEX(FCSTSDV!$D$2:$N$674,MATCH(STOCK!$D135,FCSTSDV!$C$2:$C$674,0),MATCH(STOCK!AC$3,FCSTSDV!$D$1:$N$1,0))/STOCK!$F135,1),0)</f>
        <v>0</v>
      </c>
    </row>
    <row r="136" spans="1:29" ht="20.100000000000001" customHeight="1">
      <c r="A136" s="813"/>
      <c r="B136" s="795"/>
      <c r="C136" s="76"/>
      <c r="D136" s="32" t="s">
        <v>146</v>
      </c>
      <c r="E136" s="204" t="str">
        <f t="shared" si="22"/>
        <v>77*63</v>
      </c>
      <c r="F136" s="49">
        <v>1500</v>
      </c>
      <c r="G136" s="48"/>
      <c r="H136" s="48"/>
      <c r="I136" s="785"/>
      <c r="J136" s="79">
        <f>+IF(SUM(K136:L136)&lt;&gt;$N$3,ROUND(IFERROR(VLOOKUP(D136,FCSTSDV!$C$2:$C$285,2,0),0)/STOCK!F136+0,0),0)</f>
        <v>0</v>
      </c>
      <c r="K136" s="92">
        <f t="array" ref="K136">+IFERROR(ROUND(INDEX(FCSTSDV!$D$2:$N$674,MATCH(STOCK!$D136,FCSTSDV!$C$2:$C$674,0),MATCH(STOCK!K$3,FCSTSDV!$D$1:$N$1,0))/STOCK!$F136,1),0)</f>
        <v>0</v>
      </c>
      <c r="L136" s="92">
        <f t="array" ref="L136">+IFERROR(ROUND(INDEX(FCSTSDV!$D$2:$N$674,MATCH(STOCK!$D136,FCSTSDV!$C$2:$C$674,0),MATCH(STOCK!L$3,FCSTSDV!$D$1:$N$1,0))/STOCK!$F136,1),0)</f>
        <v>0</v>
      </c>
      <c r="M136" s="92">
        <f t="array" ref="M136">+IFERROR(ROUND(INDEX(FCSTSDV!$D$2:$N$674,MATCH(STOCK!$D136,FCSTSDV!$C$2:$C$674,0),MATCH(STOCK!M$3,FCSTSDV!$D$1:$N$1,0))/STOCK!$F136,1),0)</f>
        <v>0</v>
      </c>
      <c r="N136" s="92">
        <f t="array" ref="N136">+IFERROR(ROUND(INDEX(FCSTSDV!$D$2:$N$674,MATCH(STOCK!$D136,FCSTSDV!$C$2:$C$674,0),MATCH(STOCK!N$3,FCSTSDV!$D$1:$N$1,0))/STOCK!$F136,1),0)</f>
        <v>0</v>
      </c>
      <c r="O136" s="92">
        <f t="array" ref="O136">+IFERROR(ROUND(INDEX(FCSTSDV!$D$2:$N$674,MATCH(STOCK!$D136,FCSTSDV!$C$2:$C$674,0),MATCH(STOCK!O$3,FCSTSDV!$D$1:$N$1,0))/STOCK!$F136,1),0)</f>
        <v>0</v>
      </c>
      <c r="P136" s="92">
        <f t="array" ref="P136">+IFERROR(ROUND(INDEX(FCSTSDV!$D$2:$N$674,MATCH(STOCK!$D136,FCSTSDV!$C$2:$C$674,0),MATCH(STOCK!P$3,FCSTSDV!$D$1:$N$1,0))/STOCK!$F136,1),0)</f>
        <v>0</v>
      </c>
      <c r="Q136" s="92">
        <f t="array" ref="Q136">+IFERROR(ROUND(INDEX(FCSTSDV!$D$2:$N$674,MATCH(STOCK!$D136,FCSTSDV!$C$2:$C$674,0),MATCH(STOCK!Q$3,FCSTSDV!$D$1:$N$1,0))/STOCK!$F136,1),0)</f>
        <v>0</v>
      </c>
      <c r="R136" s="92">
        <f t="array" ref="R136">+IFERROR(ROUND(INDEX(FCSTSDV!$D$2:$N$674,MATCH(STOCK!$D136,FCSTSDV!$C$2:$C$674,0),MATCH(STOCK!R$3,FCSTSDV!$D$1:$N$1,0))/STOCK!$F136,1),0)</f>
        <v>0</v>
      </c>
      <c r="S136" s="92">
        <f t="array" ref="S136">+IFERROR(ROUND(INDEX(FCSTSDV!$D$2:$N$674,MATCH(STOCK!$D136,FCSTSDV!$C$2:$C$674,0),MATCH(STOCK!S$3,FCSTSDV!$D$1:$N$1,0))/STOCK!$F136,1),0)</f>
        <v>0</v>
      </c>
      <c r="T136" s="92">
        <f t="array" ref="T136">+IFERROR(ROUND(INDEX(FCSTSDV!$D$2:$N$674,MATCH(STOCK!$D136,FCSTSDV!$C$2:$C$674,0),MATCH(STOCK!T$3,FCSTSDV!$D$1:$N$1,0))/STOCK!$F136,1),0)</f>
        <v>0</v>
      </c>
      <c r="U136" s="92">
        <f t="array" ref="U136">+IFERROR(ROUND(INDEX(FCSTSDV!$D$2:$N$674,MATCH(STOCK!$D136,FCSTSDV!$C$2:$C$674,0),MATCH(STOCK!U$3,FCSTSDV!$D$1:$N$1,0))/STOCK!$F136,1),0)</f>
        <v>0</v>
      </c>
      <c r="V136" s="92">
        <f t="array" ref="V136">+IFERROR(ROUND(INDEX(FCSTSDV!$D$2:$N$674,MATCH(STOCK!$D136,FCSTSDV!$C$2:$C$674,0),MATCH(STOCK!V$3,FCSTSDV!$D$1:$N$1,0))/STOCK!$F136,1),0)</f>
        <v>0</v>
      </c>
      <c r="W136" s="92">
        <f t="array" ref="W136">+IFERROR(ROUND(INDEX(FCSTSDV!$D$2:$N$674,MATCH(STOCK!$D136,FCSTSDV!$C$2:$C$674,0),MATCH(STOCK!W$3,FCSTSDV!$D$1:$N$1,0))/STOCK!$F136,1),0)</f>
        <v>0</v>
      </c>
      <c r="X136" s="92">
        <f t="array" ref="X136">+IFERROR(ROUND(INDEX(FCSTSDV!$D$2:$N$674,MATCH(STOCK!$D136,FCSTSDV!$C$2:$C$674,0),MATCH(STOCK!X$3,FCSTSDV!$D$1:$N$1,0))/STOCK!$F136,1),0)</f>
        <v>0</v>
      </c>
      <c r="Y136" s="92">
        <f t="array" ref="Y136">+IFERROR(ROUND(INDEX(FCSTSDV!$D$2:$N$674,MATCH(STOCK!$D136,FCSTSDV!$C$2:$C$674,0),MATCH(STOCK!Y$3,FCSTSDV!$D$1:$N$1,0))/STOCK!$F136,1),0)</f>
        <v>106</v>
      </c>
      <c r="Z136" s="92">
        <f t="array" ref="Z136">+IFERROR(ROUND(INDEX(FCSTSDV!$D$2:$N$674,MATCH(STOCK!$D136,FCSTSDV!$C$2:$C$674,0),MATCH(STOCK!Z$3,FCSTSDV!$D$1:$N$1,0))/STOCK!$F136,1),0)</f>
        <v>0</v>
      </c>
      <c r="AA136" s="92">
        <f t="array" ref="AA136">+IFERROR(ROUND(INDEX(FCSTSDV!$D$2:$N$674,MATCH(STOCK!$D136,FCSTSDV!$C$2:$C$674,0),MATCH(STOCK!AA$3,FCSTSDV!$D$1:$N$1,0))/STOCK!$F136,1),0)</f>
        <v>0</v>
      </c>
      <c r="AB136" s="92">
        <f t="array" ref="AB136">+IFERROR(ROUND(INDEX(FCSTSDV!$D$2:$N$674,MATCH(STOCK!$D136,FCSTSDV!$C$2:$C$674,0),MATCH(STOCK!AB$3,FCSTSDV!$D$1:$N$1,0))/STOCK!$F136,1),0)</f>
        <v>0</v>
      </c>
      <c r="AC136" s="92">
        <f t="array" ref="AC136">+IFERROR(ROUND(INDEX(FCSTSDV!$D$2:$N$674,MATCH(STOCK!$D136,FCSTSDV!$C$2:$C$674,0),MATCH(STOCK!AC$3,FCSTSDV!$D$1:$N$1,0))/STOCK!$F136,1),0)</f>
        <v>0</v>
      </c>
    </row>
    <row r="137" spans="1:29" ht="20.100000000000001" customHeight="1">
      <c r="A137" s="813"/>
      <c r="B137" s="795"/>
      <c r="C137" s="76" t="s">
        <v>107</v>
      </c>
      <c r="D137" s="32" t="s">
        <v>147</v>
      </c>
      <c r="E137" s="204" t="str">
        <f t="shared" si="22"/>
        <v>77*63</v>
      </c>
      <c r="F137" s="49">
        <v>3000</v>
      </c>
      <c r="G137" s="48"/>
      <c r="H137" s="48"/>
      <c r="I137" s="785"/>
      <c r="J137" s="79">
        <f>+IF(SUM(K137:L137)&lt;&gt;$N$3,ROUND(IFERROR(VLOOKUP(D137,FCSTSDV!$C$2:$C$285,2,0),0)/STOCK!F137+0,0),0)</f>
        <v>0</v>
      </c>
      <c r="K137" s="92">
        <f t="array" ref="K137">+IFERROR(ROUND(INDEX(FCSTSDV!$D$2:$N$674,MATCH(STOCK!$D137,FCSTSDV!$C$2:$C$674,0),MATCH(STOCK!K$3,FCSTSDV!$D$1:$N$1,0))/STOCK!$F137,1),0)</f>
        <v>0</v>
      </c>
      <c r="L137" s="92">
        <f t="array" ref="L137">+IFERROR(ROUND(INDEX(FCSTSDV!$D$2:$N$674,MATCH(STOCK!$D137,FCSTSDV!$C$2:$C$674,0),MATCH(STOCK!L$3,FCSTSDV!$D$1:$N$1,0))/STOCK!$F137,1),0)</f>
        <v>0</v>
      </c>
      <c r="M137" s="92">
        <f t="array" ref="M137">+IFERROR(ROUND(INDEX(FCSTSDV!$D$2:$N$674,MATCH(STOCK!$D137,FCSTSDV!$C$2:$C$674,0),MATCH(STOCK!M$3,FCSTSDV!$D$1:$N$1,0))/STOCK!$F137,1),0)</f>
        <v>0</v>
      </c>
      <c r="N137" s="92">
        <f t="array" ref="N137">+IFERROR(ROUND(INDEX(FCSTSDV!$D$2:$N$674,MATCH(STOCK!$D137,FCSTSDV!$C$2:$C$674,0),MATCH(STOCK!N$3,FCSTSDV!$D$1:$N$1,0))/STOCK!$F137,1),0)</f>
        <v>0</v>
      </c>
      <c r="O137" s="92">
        <f t="array" ref="O137">+IFERROR(ROUND(INDEX(FCSTSDV!$D$2:$N$674,MATCH(STOCK!$D137,FCSTSDV!$C$2:$C$674,0),MATCH(STOCK!O$3,FCSTSDV!$D$1:$N$1,0))/STOCK!$F137,1),0)</f>
        <v>0</v>
      </c>
      <c r="P137" s="92">
        <f t="array" ref="P137">+IFERROR(ROUND(INDEX(FCSTSDV!$D$2:$N$674,MATCH(STOCK!$D137,FCSTSDV!$C$2:$C$674,0),MATCH(STOCK!P$3,FCSTSDV!$D$1:$N$1,0))/STOCK!$F137,1),0)</f>
        <v>0</v>
      </c>
      <c r="Q137" s="92">
        <f t="array" ref="Q137">+IFERROR(ROUND(INDEX(FCSTSDV!$D$2:$N$674,MATCH(STOCK!$D137,FCSTSDV!$C$2:$C$674,0),MATCH(STOCK!Q$3,FCSTSDV!$D$1:$N$1,0))/STOCK!$F137,1),0)</f>
        <v>0</v>
      </c>
      <c r="R137" s="92">
        <f t="array" ref="R137">+IFERROR(ROUND(INDEX(FCSTSDV!$D$2:$N$674,MATCH(STOCK!$D137,FCSTSDV!$C$2:$C$674,0),MATCH(STOCK!R$3,FCSTSDV!$D$1:$N$1,0))/STOCK!$F137,1),0)</f>
        <v>0</v>
      </c>
      <c r="S137" s="92">
        <f t="array" ref="S137">+IFERROR(ROUND(INDEX(FCSTSDV!$D$2:$N$674,MATCH(STOCK!$D137,FCSTSDV!$C$2:$C$674,0),MATCH(STOCK!S$3,FCSTSDV!$D$1:$N$1,0))/STOCK!$F137,1),0)</f>
        <v>0</v>
      </c>
      <c r="T137" s="92">
        <f t="array" ref="T137">+IFERROR(ROUND(INDEX(FCSTSDV!$D$2:$N$674,MATCH(STOCK!$D137,FCSTSDV!$C$2:$C$674,0),MATCH(STOCK!T$3,FCSTSDV!$D$1:$N$1,0))/STOCK!$F137,1),0)</f>
        <v>0</v>
      </c>
      <c r="U137" s="92">
        <f t="array" ref="U137">+IFERROR(ROUND(INDEX(FCSTSDV!$D$2:$N$674,MATCH(STOCK!$D137,FCSTSDV!$C$2:$C$674,0),MATCH(STOCK!U$3,FCSTSDV!$D$1:$N$1,0))/STOCK!$F137,1),0)</f>
        <v>0</v>
      </c>
      <c r="V137" s="92">
        <f t="array" ref="V137">+IFERROR(ROUND(INDEX(FCSTSDV!$D$2:$N$674,MATCH(STOCK!$D137,FCSTSDV!$C$2:$C$674,0),MATCH(STOCK!V$3,FCSTSDV!$D$1:$N$1,0))/STOCK!$F137,1),0)</f>
        <v>0</v>
      </c>
      <c r="W137" s="92">
        <f t="array" ref="W137">+IFERROR(ROUND(INDEX(FCSTSDV!$D$2:$N$674,MATCH(STOCK!$D137,FCSTSDV!$C$2:$C$674,0),MATCH(STOCK!W$3,FCSTSDV!$D$1:$N$1,0))/STOCK!$F137,1),0)</f>
        <v>0</v>
      </c>
      <c r="X137" s="92">
        <f t="array" ref="X137">+IFERROR(ROUND(INDEX(FCSTSDV!$D$2:$N$674,MATCH(STOCK!$D137,FCSTSDV!$C$2:$C$674,0),MATCH(STOCK!X$3,FCSTSDV!$D$1:$N$1,0))/STOCK!$F137,1),0)</f>
        <v>0</v>
      </c>
      <c r="Y137" s="92">
        <f t="array" ref="Y137">+IFERROR(ROUND(INDEX(FCSTSDV!$D$2:$N$674,MATCH(STOCK!$D137,FCSTSDV!$C$2:$C$674,0),MATCH(STOCK!Y$3,FCSTSDV!$D$1:$N$1,0))/STOCK!$F137,1),0)</f>
        <v>0</v>
      </c>
      <c r="Z137" s="92">
        <f t="array" ref="Z137">+IFERROR(ROUND(INDEX(FCSTSDV!$D$2:$N$674,MATCH(STOCK!$D137,FCSTSDV!$C$2:$C$674,0),MATCH(STOCK!Z$3,FCSTSDV!$D$1:$N$1,0))/STOCK!$F137,1),0)</f>
        <v>0</v>
      </c>
      <c r="AA137" s="92">
        <f t="array" ref="AA137">+IFERROR(ROUND(INDEX(FCSTSDV!$D$2:$N$674,MATCH(STOCK!$D137,FCSTSDV!$C$2:$C$674,0),MATCH(STOCK!AA$3,FCSTSDV!$D$1:$N$1,0))/STOCK!$F137,1),0)</f>
        <v>0</v>
      </c>
      <c r="AB137" s="92">
        <f t="array" ref="AB137">+IFERROR(ROUND(INDEX(FCSTSDV!$D$2:$N$674,MATCH(STOCK!$D137,FCSTSDV!$C$2:$C$674,0),MATCH(STOCK!AB$3,FCSTSDV!$D$1:$N$1,0))/STOCK!$F137,1),0)</f>
        <v>0</v>
      </c>
      <c r="AC137" s="92">
        <f t="array" ref="AC137">+IFERROR(ROUND(INDEX(FCSTSDV!$D$2:$N$674,MATCH(STOCK!$D137,FCSTSDV!$C$2:$C$674,0),MATCH(STOCK!AC$3,FCSTSDV!$D$1:$N$1,0))/STOCK!$F137,1),0)</f>
        <v>0</v>
      </c>
    </row>
    <row r="138" spans="1:29" ht="20.100000000000001" customHeight="1">
      <c r="A138" s="807"/>
      <c r="B138" s="792"/>
      <c r="C138" s="77"/>
      <c r="D138" s="52" t="s">
        <v>42</v>
      </c>
      <c r="E138" s="205" t="str">
        <f t="shared" si="22"/>
        <v>77*63</v>
      </c>
      <c r="F138" s="53" t="s">
        <v>43</v>
      </c>
      <c r="G138" s="54"/>
      <c r="H138" s="54"/>
      <c r="I138" s="782"/>
      <c r="J138" s="263">
        <f>+SUM(J126:J137)</f>
        <v>0</v>
      </c>
      <c r="K138" s="90" t="e">
        <f t="shared" ref="K138:T138" si="23">+$I$126+$J$138-SUM(K126:K137)</f>
        <v>#REF!</v>
      </c>
      <c r="L138" s="90" t="e">
        <f t="shared" si="23"/>
        <v>#REF!</v>
      </c>
      <c r="M138" s="90" t="e">
        <f t="shared" si="23"/>
        <v>#REF!</v>
      </c>
      <c r="N138" s="90" t="e">
        <f t="shared" si="23"/>
        <v>#REF!</v>
      </c>
      <c r="O138" s="90" t="e">
        <f t="shared" si="23"/>
        <v>#REF!</v>
      </c>
      <c r="P138" s="90" t="e">
        <f t="shared" si="23"/>
        <v>#REF!</v>
      </c>
      <c r="Q138" s="90" t="e">
        <f t="shared" si="23"/>
        <v>#REF!</v>
      </c>
      <c r="R138" s="90" t="e">
        <f t="shared" si="23"/>
        <v>#REF!</v>
      </c>
      <c r="S138" s="90" t="e">
        <f t="shared" si="23"/>
        <v>#REF!</v>
      </c>
      <c r="T138" s="90" t="e">
        <f t="shared" si="23"/>
        <v>#REF!</v>
      </c>
      <c r="U138" s="90" t="e">
        <f t="shared" ref="U138:AC138" si="24">+T138-SUM(U126:U137)</f>
        <v>#REF!</v>
      </c>
      <c r="V138" s="90" t="e">
        <f t="shared" si="24"/>
        <v>#REF!</v>
      </c>
      <c r="W138" s="90" t="e">
        <f t="shared" si="24"/>
        <v>#REF!</v>
      </c>
      <c r="X138" s="90" t="e">
        <f t="shared" si="24"/>
        <v>#REF!</v>
      </c>
      <c r="Y138" s="90" t="e">
        <f t="shared" si="24"/>
        <v>#REF!</v>
      </c>
      <c r="Z138" s="90" t="e">
        <f t="shared" si="24"/>
        <v>#REF!</v>
      </c>
      <c r="AA138" s="90" t="e">
        <f t="shared" si="24"/>
        <v>#REF!</v>
      </c>
      <c r="AB138" s="90" t="e">
        <f t="shared" si="24"/>
        <v>#REF!</v>
      </c>
      <c r="AC138" s="90" t="e">
        <f t="shared" si="24"/>
        <v>#REF!</v>
      </c>
    </row>
    <row r="139" spans="1:29" ht="20.100000000000001" customHeight="1">
      <c r="A139" s="806" t="s">
        <v>148</v>
      </c>
      <c r="B139" s="791" t="s">
        <v>149</v>
      </c>
      <c r="C139" s="8" t="s">
        <v>107</v>
      </c>
      <c r="D139" s="73" t="s">
        <v>150</v>
      </c>
      <c r="E139" s="226" t="s">
        <v>151</v>
      </c>
      <c r="F139" s="44">
        <v>3000</v>
      </c>
      <c r="G139" s="45"/>
      <c r="H139" s="45"/>
      <c r="I139" s="781">
        <f>+VLOOKUP(A139,Sheet2!$B$3:$C$189,2,0)</f>
        <v>0</v>
      </c>
      <c r="J139" s="79">
        <f>+IF(SUM(K139:L139)&lt;&gt;$N$3,ROUND(IFERROR(VLOOKUP(D139,FCSTSDV!$C$2:$C$285,2,0),0)/STOCK!F139+0,0),0)</f>
        <v>0</v>
      </c>
      <c r="K139" s="99">
        <f t="array" ref="K139">+IFERROR(ROUND(INDEX(FCSTSDV!$D$2:$N$674,MATCH(STOCK!$D139,FCSTSDV!$C$2:$C$674,0),MATCH(STOCK!K$3,FCSTSDV!$D$1:$N$1,0))/STOCK!$F139,1),0)</f>
        <v>0</v>
      </c>
      <c r="L139" s="99">
        <f t="array" ref="L139">+IFERROR(ROUND(INDEX(FCSTSDV!$D$2:$N$674,MATCH(STOCK!$D139,FCSTSDV!$C$2:$C$674,0),MATCH(STOCK!L$3,FCSTSDV!$D$1:$N$1,0))/STOCK!$F139,1),0)</f>
        <v>0</v>
      </c>
      <c r="M139" s="99">
        <f t="array" ref="M139">+IFERROR(ROUND(INDEX(FCSTSDV!$D$2:$N$674,MATCH(STOCK!$D139,FCSTSDV!$C$2:$C$674,0),MATCH(STOCK!M$3,FCSTSDV!$D$1:$N$1,0))/STOCK!$F139,1),0)</f>
        <v>0</v>
      </c>
      <c r="N139" s="99">
        <f t="array" ref="N139">+IFERROR(ROUND(INDEX(FCSTSDV!$D$2:$N$674,MATCH(STOCK!$D139,FCSTSDV!$C$2:$C$674,0),MATCH(STOCK!N$3,FCSTSDV!$D$1:$N$1,0))/STOCK!$F139,1),0)</f>
        <v>0</v>
      </c>
      <c r="O139" s="99">
        <f t="array" ref="O139">+IFERROR(ROUND(INDEX(FCSTSDV!$D$2:$N$674,MATCH(STOCK!$D139,FCSTSDV!$C$2:$C$674,0),MATCH(STOCK!O$3,FCSTSDV!$D$1:$N$1,0))/STOCK!$F139,1),0)</f>
        <v>0</v>
      </c>
      <c r="P139" s="99">
        <f t="array" ref="P139">+IFERROR(ROUND(INDEX(FCSTSDV!$D$2:$N$674,MATCH(STOCK!$D139,FCSTSDV!$C$2:$C$674,0),MATCH(STOCK!P$3,FCSTSDV!$D$1:$N$1,0))/STOCK!$F139,1),0)</f>
        <v>0</v>
      </c>
      <c r="Q139" s="99">
        <f t="array" ref="Q139">+IFERROR(ROUND(INDEX(FCSTSDV!$D$2:$N$674,MATCH(STOCK!$D139,FCSTSDV!$C$2:$C$674,0),MATCH(STOCK!Q$3,FCSTSDV!$D$1:$N$1,0))/STOCK!$F139,1),0)</f>
        <v>0</v>
      </c>
      <c r="R139" s="99">
        <f t="array" ref="R139">+IFERROR(ROUND(INDEX(FCSTSDV!$D$2:$N$674,MATCH(STOCK!$D139,FCSTSDV!$C$2:$C$674,0),MATCH(STOCK!R$3,FCSTSDV!$D$1:$N$1,0))/STOCK!$F139,1),0)</f>
        <v>0</v>
      </c>
      <c r="S139" s="99">
        <f t="array" ref="S139">+IFERROR(ROUND(INDEX(FCSTSDV!$D$2:$N$674,MATCH(STOCK!$D139,FCSTSDV!$C$2:$C$674,0),MATCH(STOCK!S$3,FCSTSDV!$D$1:$N$1,0))/STOCK!$F139,1),0)</f>
        <v>0</v>
      </c>
      <c r="T139" s="99">
        <f t="array" ref="T139">+IFERROR(ROUND(INDEX(FCSTSDV!$D$2:$N$674,MATCH(STOCK!$D139,FCSTSDV!$C$2:$C$674,0),MATCH(STOCK!T$3,FCSTSDV!$D$1:$N$1,0))/STOCK!$F139,1),0)</f>
        <v>0</v>
      </c>
      <c r="U139" s="99">
        <f t="array" ref="U139">+IFERROR(ROUND(INDEX(FCSTSDV!$D$2:$N$674,MATCH(STOCK!$D139,FCSTSDV!$C$2:$C$674,0),MATCH(STOCK!U$3,FCSTSDV!$D$1:$N$1,0))/STOCK!$F139,1),0)</f>
        <v>0</v>
      </c>
      <c r="V139" s="99">
        <f t="array" ref="V139">+IFERROR(ROUND(INDEX(FCSTSDV!$D$2:$N$674,MATCH(STOCK!$D139,FCSTSDV!$C$2:$C$674,0),MATCH(STOCK!V$3,FCSTSDV!$D$1:$N$1,0))/STOCK!$F139,1),0)</f>
        <v>0</v>
      </c>
      <c r="W139" s="99">
        <f t="array" ref="W139">+IFERROR(ROUND(INDEX(FCSTSDV!$D$2:$N$674,MATCH(STOCK!$D139,FCSTSDV!$C$2:$C$674,0),MATCH(STOCK!W$3,FCSTSDV!$D$1:$N$1,0))/STOCK!$F139,1),0)</f>
        <v>0</v>
      </c>
      <c r="X139" s="99">
        <f t="array" ref="X139">+IFERROR(ROUND(INDEX(FCSTSDV!$D$2:$N$674,MATCH(STOCK!$D139,FCSTSDV!$C$2:$C$674,0),MATCH(STOCK!X$3,FCSTSDV!$D$1:$N$1,0))/STOCK!$F139,1),0)</f>
        <v>0</v>
      </c>
      <c r="Y139" s="99">
        <f t="array" ref="Y139">+IFERROR(ROUND(INDEX(FCSTSDV!$D$2:$N$674,MATCH(STOCK!$D139,FCSTSDV!$C$2:$C$674,0),MATCH(STOCK!Y$3,FCSTSDV!$D$1:$N$1,0))/STOCK!$F139,1),0)</f>
        <v>11.4</v>
      </c>
      <c r="Z139" s="99">
        <f t="array" ref="Z139">+IFERROR(ROUND(INDEX(FCSTSDV!$D$2:$N$674,MATCH(STOCK!$D139,FCSTSDV!$C$2:$C$674,0),MATCH(STOCK!Z$3,FCSTSDV!$D$1:$N$1,0))/STOCK!$F139,1),0)</f>
        <v>0</v>
      </c>
      <c r="AA139" s="99">
        <f t="array" ref="AA139">+IFERROR(ROUND(INDEX(FCSTSDV!$D$2:$N$674,MATCH(STOCK!$D139,FCSTSDV!$C$2:$C$674,0),MATCH(STOCK!AA$3,FCSTSDV!$D$1:$N$1,0))/STOCK!$F139,1),0)</f>
        <v>0</v>
      </c>
      <c r="AB139" s="99">
        <f t="array" ref="AB139">+IFERROR(ROUND(INDEX(FCSTSDV!$D$2:$N$674,MATCH(STOCK!$D139,FCSTSDV!$C$2:$C$674,0),MATCH(STOCK!AB$3,FCSTSDV!$D$1:$N$1,0))/STOCK!$F139,1),0)</f>
        <v>0</v>
      </c>
      <c r="AC139" s="99">
        <f t="array" ref="AC139">+IFERROR(ROUND(INDEX(FCSTSDV!$D$2:$N$674,MATCH(STOCK!$D139,FCSTSDV!$C$2:$C$674,0),MATCH(STOCK!AC$3,FCSTSDV!$D$1:$N$1,0))/STOCK!$F139,1),0)</f>
        <v>0</v>
      </c>
    </row>
    <row r="140" spans="1:29" ht="20.100000000000001" customHeight="1">
      <c r="A140" s="813"/>
      <c r="B140" s="795"/>
      <c r="C140" s="12"/>
      <c r="D140" s="32" t="s">
        <v>108</v>
      </c>
      <c r="E140" s="227" t="e">
        <f>+#REF!</f>
        <v>#REF!</v>
      </c>
      <c r="F140" s="49">
        <v>3000</v>
      </c>
      <c r="G140" s="48"/>
      <c r="H140" s="48"/>
      <c r="I140" s="785"/>
      <c r="J140" s="79">
        <f>+IF(SUM(K140:L140)&lt;&gt;$N$3,ROUND(IFERROR(VLOOKUP(D140,FCSTSDV!$C$2:$C$285,2,0),0)/STOCK!F140+0,0),0)</f>
        <v>0</v>
      </c>
      <c r="K140" s="92">
        <f t="array" ref="K140">+IFERROR(ROUND(INDEX(FCSTSDV!$D$2:$N$674,MATCH(STOCK!$D140,FCSTSDV!$C$2:$C$674,0),MATCH(STOCK!K$3,FCSTSDV!$D$1:$N$1,0))/STOCK!$F140,1),0)</f>
        <v>0</v>
      </c>
      <c r="L140" s="92">
        <f t="array" ref="L140">+IFERROR(ROUND(INDEX(FCSTSDV!$D$2:$N$674,MATCH(STOCK!$D140,FCSTSDV!$C$2:$C$674,0),MATCH(STOCK!L$3,FCSTSDV!$D$1:$N$1,0))/STOCK!$F140,1),0)</f>
        <v>0</v>
      </c>
      <c r="M140" s="92">
        <f t="array" ref="M140">+IFERROR(ROUND(INDEX(FCSTSDV!$D$2:$N$674,MATCH(STOCK!$D140,FCSTSDV!$C$2:$C$674,0),MATCH(STOCK!M$3,FCSTSDV!$D$1:$N$1,0))/STOCK!$F140,1),0)</f>
        <v>0</v>
      </c>
      <c r="N140" s="92">
        <f t="array" ref="N140">+IFERROR(ROUND(INDEX(FCSTSDV!$D$2:$N$674,MATCH(STOCK!$D140,FCSTSDV!$C$2:$C$674,0),MATCH(STOCK!N$3,FCSTSDV!$D$1:$N$1,0))/STOCK!$F140,1),0)</f>
        <v>0</v>
      </c>
      <c r="O140" s="92">
        <f t="array" ref="O140">+IFERROR(ROUND(INDEX(FCSTSDV!$D$2:$N$674,MATCH(STOCK!$D140,FCSTSDV!$C$2:$C$674,0),MATCH(STOCK!O$3,FCSTSDV!$D$1:$N$1,0))/STOCK!$F140,1),0)</f>
        <v>0</v>
      </c>
      <c r="P140" s="92">
        <f t="array" ref="P140">+IFERROR(ROUND(INDEX(FCSTSDV!$D$2:$N$674,MATCH(STOCK!$D140,FCSTSDV!$C$2:$C$674,0),MATCH(STOCK!P$3,FCSTSDV!$D$1:$N$1,0))/STOCK!$F140,1),0)</f>
        <v>0</v>
      </c>
      <c r="Q140" s="92">
        <f t="array" ref="Q140">+IFERROR(ROUND(INDEX(FCSTSDV!$D$2:$N$674,MATCH(STOCK!$D140,FCSTSDV!$C$2:$C$674,0),MATCH(STOCK!Q$3,FCSTSDV!$D$1:$N$1,0))/STOCK!$F140,1),0)</f>
        <v>0</v>
      </c>
      <c r="R140" s="92">
        <f t="array" ref="R140">+IFERROR(ROUND(INDEX(FCSTSDV!$D$2:$N$674,MATCH(STOCK!$D140,FCSTSDV!$C$2:$C$674,0),MATCH(STOCK!R$3,FCSTSDV!$D$1:$N$1,0))/STOCK!$F140,1),0)</f>
        <v>0</v>
      </c>
      <c r="S140" s="92">
        <f t="array" ref="S140">+IFERROR(ROUND(INDEX(FCSTSDV!$D$2:$N$674,MATCH(STOCK!$D140,FCSTSDV!$C$2:$C$674,0),MATCH(STOCK!S$3,FCSTSDV!$D$1:$N$1,0))/STOCK!$F140,1),0)</f>
        <v>0</v>
      </c>
      <c r="T140" s="92">
        <f t="array" ref="T140">+IFERROR(ROUND(INDEX(FCSTSDV!$D$2:$N$674,MATCH(STOCK!$D140,FCSTSDV!$C$2:$C$674,0),MATCH(STOCK!T$3,FCSTSDV!$D$1:$N$1,0))/STOCK!$F140,1),0)</f>
        <v>0</v>
      </c>
      <c r="U140" s="92">
        <f t="array" ref="U140">+IFERROR(ROUND(INDEX(FCSTSDV!$D$2:$N$674,MATCH(STOCK!$D140,FCSTSDV!$C$2:$C$674,0),MATCH(STOCK!U$3,FCSTSDV!$D$1:$N$1,0))/STOCK!$F140,1),0)</f>
        <v>0</v>
      </c>
      <c r="V140" s="92">
        <f t="array" ref="V140">+IFERROR(ROUND(INDEX(FCSTSDV!$D$2:$N$674,MATCH(STOCK!$D140,FCSTSDV!$C$2:$C$674,0),MATCH(STOCK!V$3,FCSTSDV!$D$1:$N$1,0))/STOCK!$F140,1),0)</f>
        <v>0</v>
      </c>
      <c r="W140" s="92">
        <f t="array" ref="W140">+IFERROR(ROUND(INDEX(FCSTSDV!$D$2:$N$674,MATCH(STOCK!$D140,FCSTSDV!$C$2:$C$674,0),MATCH(STOCK!W$3,FCSTSDV!$D$1:$N$1,0))/STOCK!$F140,1),0)</f>
        <v>0</v>
      </c>
      <c r="X140" s="92">
        <f t="array" ref="X140">+IFERROR(ROUND(INDEX(FCSTSDV!$D$2:$N$674,MATCH(STOCK!$D140,FCSTSDV!$C$2:$C$674,0),MATCH(STOCK!X$3,FCSTSDV!$D$1:$N$1,0))/STOCK!$F140,1),0)</f>
        <v>0</v>
      </c>
      <c r="Y140" s="92">
        <f t="array" ref="Y140">+IFERROR(ROUND(INDEX(FCSTSDV!$D$2:$N$674,MATCH(STOCK!$D140,FCSTSDV!$C$2:$C$674,0),MATCH(STOCK!Y$3,FCSTSDV!$D$1:$N$1,0))/STOCK!$F140,1),0)</f>
        <v>0</v>
      </c>
      <c r="Z140" s="92">
        <f t="array" ref="Z140">+IFERROR(ROUND(INDEX(FCSTSDV!$D$2:$N$674,MATCH(STOCK!$D140,FCSTSDV!$C$2:$C$674,0),MATCH(STOCK!Z$3,FCSTSDV!$D$1:$N$1,0))/STOCK!$F140,1),0)</f>
        <v>0</v>
      </c>
      <c r="AA140" s="92">
        <f t="array" ref="AA140">+IFERROR(ROUND(INDEX(FCSTSDV!$D$2:$N$674,MATCH(STOCK!$D140,FCSTSDV!$C$2:$C$674,0),MATCH(STOCK!AA$3,FCSTSDV!$D$1:$N$1,0))/STOCK!$F140,1),0)</f>
        <v>0</v>
      </c>
      <c r="AB140" s="92">
        <f t="array" ref="AB140">+IFERROR(ROUND(INDEX(FCSTSDV!$D$2:$N$674,MATCH(STOCK!$D140,FCSTSDV!$C$2:$C$674,0),MATCH(STOCK!AB$3,FCSTSDV!$D$1:$N$1,0))/STOCK!$F140,1),0)</f>
        <v>0</v>
      </c>
      <c r="AC140" s="92">
        <f t="array" ref="AC140">+IFERROR(ROUND(INDEX(FCSTSDV!$D$2:$N$674,MATCH(STOCK!$D140,FCSTSDV!$C$2:$C$674,0),MATCH(STOCK!AC$3,FCSTSDV!$D$1:$N$1,0))/STOCK!$F140,1),0)</f>
        <v>0</v>
      </c>
    </row>
    <row r="141" spans="1:29" ht="20.100000000000001" customHeight="1">
      <c r="A141" s="813"/>
      <c r="B141" s="795"/>
      <c r="C141" s="12"/>
      <c r="D141" s="32" t="s">
        <v>95</v>
      </c>
      <c r="E141" s="227" t="e">
        <f t="shared" ref="E141:E148" si="25">+E140</f>
        <v>#REF!</v>
      </c>
      <c r="F141" s="49">
        <v>2800</v>
      </c>
      <c r="G141" s="48"/>
      <c r="H141" s="48"/>
      <c r="I141" s="785"/>
      <c r="J141" s="79">
        <f>+IF(SUM(K141:L141)&lt;&gt;$N$3,ROUND(IFERROR(VLOOKUP(D141,FCSTSDV!$C$2:$C$285,2,0),0)/STOCK!F141+0,0),0)</f>
        <v>0</v>
      </c>
      <c r="K141" s="92">
        <f t="array" ref="K141">+IFERROR(ROUND(INDEX(FCSTSDV!$D$2:$N$674,MATCH(STOCK!$D141,FCSTSDV!$C$2:$C$674,0),MATCH(STOCK!K$3,FCSTSDV!$D$1:$N$1,0))/STOCK!$F141,1),0)</f>
        <v>0</v>
      </c>
      <c r="L141" s="92">
        <f t="array" ref="L141">+IFERROR(ROUND(INDEX(FCSTSDV!$D$2:$N$674,MATCH(STOCK!$D141,FCSTSDV!$C$2:$C$674,0),MATCH(STOCK!L$3,FCSTSDV!$D$1:$N$1,0))/STOCK!$F141,1),0)</f>
        <v>0</v>
      </c>
      <c r="M141" s="92">
        <f t="array" ref="M141">+IFERROR(ROUND(INDEX(FCSTSDV!$D$2:$N$674,MATCH(STOCK!$D141,FCSTSDV!$C$2:$C$674,0),MATCH(STOCK!M$3,FCSTSDV!$D$1:$N$1,0))/STOCK!$F141,1),0)</f>
        <v>0</v>
      </c>
      <c r="N141" s="92">
        <f t="array" ref="N141">+IFERROR(ROUND(INDEX(FCSTSDV!$D$2:$N$674,MATCH(STOCK!$D141,FCSTSDV!$C$2:$C$674,0),MATCH(STOCK!N$3,FCSTSDV!$D$1:$N$1,0))/STOCK!$F141,1),0)</f>
        <v>0</v>
      </c>
      <c r="O141" s="92">
        <f t="array" ref="O141">+IFERROR(ROUND(INDEX(FCSTSDV!$D$2:$N$674,MATCH(STOCK!$D141,FCSTSDV!$C$2:$C$674,0),MATCH(STOCK!O$3,FCSTSDV!$D$1:$N$1,0))/STOCK!$F141,1),0)</f>
        <v>0</v>
      </c>
      <c r="P141" s="92">
        <f t="array" ref="P141">+IFERROR(ROUND(INDEX(FCSTSDV!$D$2:$N$674,MATCH(STOCK!$D141,FCSTSDV!$C$2:$C$674,0),MATCH(STOCK!P$3,FCSTSDV!$D$1:$N$1,0))/STOCK!$F141,1),0)</f>
        <v>0</v>
      </c>
      <c r="Q141" s="92">
        <f t="array" ref="Q141">+IFERROR(ROUND(INDEX(FCSTSDV!$D$2:$N$674,MATCH(STOCK!$D141,FCSTSDV!$C$2:$C$674,0),MATCH(STOCK!Q$3,FCSTSDV!$D$1:$N$1,0))/STOCK!$F141,1),0)</f>
        <v>0</v>
      </c>
      <c r="R141" s="92">
        <f t="array" ref="R141">+IFERROR(ROUND(INDEX(FCSTSDV!$D$2:$N$674,MATCH(STOCK!$D141,FCSTSDV!$C$2:$C$674,0),MATCH(STOCK!R$3,FCSTSDV!$D$1:$N$1,0))/STOCK!$F141,1),0)</f>
        <v>0</v>
      </c>
      <c r="S141" s="92">
        <f t="array" ref="S141">+IFERROR(ROUND(INDEX(FCSTSDV!$D$2:$N$674,MATCH(STOCK!$D141,FCSTSDV!$C$2:$C$674,0),MATCH(STOCK!S$3,FCSTSDV!$D$1:$N$1,0))/STOCK!$F141,1),0)</f>
        <v>0</v>
      </c>
      <c r="T141" s="92">
        <f t="array" ref="T141">+IFERROR(ROUND(INDEX(FCSTSDV!$D$2:$N$674,MATCH(STOCK!$D141,FCSTSDV!$C$2:$C$674,0),MATCH(STOCK!T$3,FCSTSDV!$D$1:$N$1,0))/STOCK!$F141,1),0)</f>
        <v>0</v>
      </c>
      <c r="U141" s="92">
        <f t="array" ref="U141">+IFERROR(ROUND(INDEX(FCSTSDV!$D$2:$N$674,MATCH(STOCK!$D141,FCSTSDV!$C$2:$C$674,0),MATCH(STOCK!U$3,FCSTSDV!$D$1:$N$1,0))/STOCK!$F141,1),0)</f>
        <v>0</v>
      </c>
      <c r="V141" s="92">
        <f t="array" ref="V141">+IFERROR(ROUND(INDEX(FCSTSDV!$D$2:$N$674,MATCH(STOCK!$D141,FCSTSDV!$C$2:$C$674,0),MATCH(STOCK!V$3,FCSTSDV!$D$1:$N$1,0))/STOCK!$F141,1),0)</f>
        <v>0</v>
      </c>
      <c r="W141" s="92">
        <f t="array" ref="W141">+IFERROR(ROUND(INDEX(FCSTSDV!$D$2:$N$674,MATCH(STOCK!$D141,FCSTSDV!$C$2:$C$674,0),MATCH(STOCK!W$3,FCSTSDV!$D$1:$N$1,0))/STOCK!$F141,1),0)</f>
        <v>0</v>
      </c>
      <c r="X141" s="92">
        <f t="array" ref="X141">+IFERROR(ROUND(INDEX(FCSTSDV!$D$2:$N$674,MATCH(STOCK!$D141,FCSTSDV!$C$2:$C$674,0),MATCH(STOCK!X$3,FCSTSDV!$D$1:$N$1,0))/STOCK!$F141,1),0)</f>
        <v>0</v>
      </c>
      <c r="Y141" s="92">
        <f t="array" ref="Y141">+IFERROR(ROUND(INDEX(FCSTSDV!$D$2:$N$674,MATCH(STOCK!$D141,FCSTSDV!$C$2:$C$674,0),MATCH(STOCK!Y$3,FCSTSDV!$D$1:$N$1,0))/STOCK!$F141,1),0)</f>
        <v>0</v>
      </c>
      <c r="Z141" s="92">
        <f t="array" ref="Z141">+IFERROR(ROUND(INDEX(FCSTSDV!$D$2:$N$674,MATCH(STOCK!$D141,FCSTSDV!$C$2:$C$674,0),MATCH(STOCK!Z$3,FCSTSDV!$D$1:$N$1,0))/STOCK!$F141,1),0)</f>
        <v>0</v>
      </c>
      <c r="AA141" s="92">
        <f t="array" ref="AA141">+IFERROR(ROUND(INDEX(FCSTSDV!$D$2:$N$674,MATCH(STOCK!$D141,FCSTSDV!$C$2:$C$674,0),MATCH(STOCK!AA$3,FCSTSDV!$D$1:$N$1,0))/STOCK!$F141,1),0)</f>
        <v>0</v>
      </c>
      <c r="AB141" s="92">
        <f t="array" ref="AB141">+IFERROR(ROUND(INDEX(FCSTSDV!$D$2:$N$674,MATCH(STOCK!$D141,FCSTSDV!$C$2:$C$674,0),MATCH(STOCK!AB$3,FCSTSDV!$D$1:$N$1,0))/STOCK!$F141,1),0)</f>
        <v>0</v>
      </c>
      <c r="AC141" s="92">
        <f t="array" ref="AC141">+IFERROR(ROUND(INDEX(FCSTSDV!$D$2:$N$674,MATCH(STOCK!$D141,FCSTSDV!$C$2:$C$674,0),MATCH(STOCK!AC$3,FCSTSDV!$D$1:$N$1,0))/STOCK!$F141,1),0)</f>
        <v>0</v>
      </c>
    </row>
    <row r="142" spans="1:29" ht="20.100000000000001" customHeight="1">
      <c r="A142" s="813"/>
      <c r="B142" s="795"/>
      <c r="C142" s="12"/>
      <c r="D142" s="32" t="s">
        <v>99</v>
      </c>
      <c r="E142" s="227" t="e">
        <f t="shared" si="25"/>
        <v>#REF!</v>
      </c>
      <c r="F142" s="49">
        <v>3000</v>
      </c>
      <c r="G142" s="48"/>
      <c r="H142" s="48"/>
      <c r="I142" s="785"/>
      <c r="J142" s="79">
        <f>+IF(SUM(K142:L142)&lt;&gt;$N$3,ROUND(IFERROR(VLOOKUP(D142,FCSTSDV!$C$2:$C$285,2,0),0)/STOCK!F142+0,0),0)</f>
        <v>0</v>
      </c>
      <c r="K142" s="92">
        <f t="array" ref="K142">+IFERROR(ROUND(INDEX(FCSTSDV!$D$2:$N$674,MATCH(STOCK!$D142,FCSTSDV!$C$2:$C$674,0),MATCH(STOCK!K$3,FCSTSDV!$D$1:$N$1,0))/STOCK!$F142,1),0)</f>
        <v>0</v>
      </c>
      <c r="L142" s="92">
        <f t="array" ref="L142">+IFERROR(ROUND(INDEX(FCSTSDV!$D$2:$N$674,MATCH(STOCK!$D142,FCSTSDV!$C$2:$C$674,0),MATCH(STOCK!L$3,FCSTSDV!$D$1:$N$1,0))/STOCK!$F142,1),0)</f>
        <v>0</v>
      </c>
      <c r="M142" s="92">
        <f t="array" ref="M142">+IFERROR(ROUND(INDEX(FCSTSDV!$D$2:$N$674,MATCH(STOCK!$D142,FCSTSDV!$C$2:$C$674,0),MATCH(STOCK!M$3,FCSTSDV!$D$1:$N$1,0))/STOCK!$F142,1),0)</f>
        <v>0</v>
      </c>
      <c r="N142" s="92">
        <f t="array" ref="N142">+IFERROR(ROUND(INDEX(FCSTSDV!$D$2:$N$674,MATCH(STOCK!$D142,FCSTSDV!$C$2:$C$674,0),MATCH(STOCK!N$3,FCSTSDV!$D$1:$N$1,0))/STOCK!$F142,1),0)</f>
        <v>0</v>
      </c>
      <c r="O142" s="92">
        <f t="array" ref="O142">+IFERROR(ROUND(INDEX(FCSTSDV!$D$2:$N$674,MATCH(STOCK!$D142,FCSTSDV!$C$2:$C$674,0),MATCH(STOCK!O$3,FCSTSDV!$D$1:$N$1,0))/STOCK!$F142,1),0)</f>
        <v>0</v>
      </c>
      <c r="P142" s="92">
        <f t="array" ref="P142">+IFERROR(ROUND(INDEX(FCSTSDV!$D$2:$N$674,MATCH(STOCK!$D142,FCSTSDV!$C$2:$C$674,0),MATCH(STOCK!P$3,FCSTSDV!$D$1:$N$1,0))/STOCK!$F142,1),0)</f>
        <v>0</v>
      </c>
      <c r="Q142" s="92">
        <f t="array" ref="Q142">+IFERROR(ROUND(INDEX(FCSTSDV!$D$2:$N$674,MATCH(STOCK!$D142,FCSTSDV!$C$2:$C$674,0),MATCH(STOCK!Q$3,FCSTSDV!$D$1:$N$1,0))/STOCK!$F142,1),0)</f>
        <v>0</v>
      </c>
      <c r="R142" s="92">
        <f t="array" ref="R142">+IFERROR(ROUND(INDEX(FCSTSDV!$D$2:$N$674,MATCH(STOCK!$D142,FCSTSDV!$C$2:$C$674,0),MATCH(STOCK!R$3,FCSTSDV!$D$1:$N$1,0))/STOCK!$F142,1),0)</f>
        <v>0</v>
      </c>
      <c r="S142" s="92">
        <f t="array" ref="S142">+IFERROR(ROUND(INDEX(FCSTSDV!$D$2:$N$674,MATCH(STOCK!$D142,FCSTSDV!$C$2:$C$674,0),MATCH(STOCK!S$3,FCSTSDV!$D$1:$N$1,0))/STOCK!$F142,1),0)</f>
        <v>0</v>
      </c>
      <c r="T142" s="92">
        <f t="array" ref="T142">+IFERROR(ROUND(INDEX(FCSTSDV!$D$2:$N$674,MATCH(STOCK!$D142,FCSTSDV!$C$2:$C$674,0),MATCH(STOCK!T$3,FCSTSDV!$D$1:$N$1,0))/STOCK!$F142,1),0)</f>
        <v>0</v>
      </c>
      <c r="U142" s="92">
        <f t="array" ref="U142">+IFERROR(ROUND(INDEX(FCSTSDV!$D$2:$N$674,MATCH(STOCK!$D142,FCSTSDV!$C$2:$C$674,0),MATCH(STOCK!U$3,FCSTSDV!$D$1:$N$1,0))/STOCK!$F142,1),0)</f>
        <v>0</v>
      </c>
      <c r="V142" s="92">
        <f t="array" ref="V142">+IFERROR(ROUND(INDEX(FCSTSDV!$D$2:$N$674,MATCH(STOCK!$D142,FCSTSDV!$C$2:$C$674,0),MATCH(STOCK!V$3,FCSTSDV!$D$1:$N$1,0))/STOCK!$F142,1),0)</f>
        <v>0</v>
      </c>
      <c r="W142" s="92">
        <f t="array" ref="W142">+IFERROR(ROUND(INDEX(FCSTSDV!$D$2:$N$674,MATCH(STOCK!$D142,FCSTSDV!$C$2:$C$674,0),MATCH(STOCK!W$3,FCSTSDV!$D$1:$N$1,0))/STOCK!$F142,1),0)</f>
        <v>0</v>
      </c>
      <c r="X142" s="92">
        <f t="array" ref="X142">+IFERROR(ROUND(INDEX(FCSTSDV!$D$2:$N$674,MATCH(STOCK!$D142,FCSTSDV!$C$2:$C$674,0),MATCH(STOCK!X$3,FCSTSDV!$D$1:$N$1,0))/STOCK!$F142,1),0)</f>
        <v>0</v>
      </c>
      <c r="Y142" s="92">
        <f t="array" ref="Y142">+IFERROR(ROUND(INDEX(FCSTSDV!$D$2:$N$674,MATCH(STOCK!$D142,FCSTSDV!$C$2:$C$674,0),MATCH(STOCK!Y$3,FCSTSDV!$D$1:$N$1,0))/STOCK!$F142,1),0)</f>
        <v>0</v>
      </c>
      <c r="Z142" s="92">
        <f t="array" ref="Z142">+IFERROR(ROUND(INDEX(FCSTSDV!$D$2:$N$674,MATCH(STOCK!$D142,FCSTSDV!$C$2:$C$674,0),MATCH(STOCK!Z$3,FCSTSDV!$D$1:$N$1,0))/STOCK!$F142,1),0)</f>
        <v>0</v>
      </c>
      <c r="AA142" s="92">
        <f t="array" ref="AA142">+IFERROR(ROUND(INDEX(FCSTSDV!$D$2:$N$674,MATCH(STOCK!$D142,FCSTSDV!$C$2:$C$674,0),MATCH(STOCK!AA$3,FCSTSDV!$D$1:$N$1,0))/STOCK!$F142,1),0)</f>
        <v>0</v>
      </c>
      <c r="AB142" s="92">
        <f t="array" ref="AB142">+IFERROR(ROUND(INDEX(FCSTSDV!$D$2:$N$674,MATCH(STOCK!$D142,FCSTSDV!$C$2:$C$674,0),MATCH(STOCK!AB$3,FCSTSDV!$D$1:$N$1,0))/STOCK!$F142,1),0)</f>
        <v>0</v>
      </c>
      <c r="AC142" s="92">
        <f t="array" ref="AC142">+IFERROR(ROUND(INDEX(FCSTSDV!$D$2:$N$674,MATCH(STOCK!$D142,FCSTSDV!$C$2:$C$674,0),MATCH(STOCK!AC$3,FCSTSDV!$D$1:$N$1,0))/STOCK!$F142,1),0)</f>
        <v>0</v>
      </c>
    </row>
    <row r="143" spans="1:29" ht="20.100000000000001" customHeight="1">
      <c r="A143" s="813"/>
      <c r="B143" s="795"/>
      <c r="C143" s="12"/>
      <c r="D143" s="32" t="s">
        <v>110</v>
      </c>
      <c r="E143" s="227" t="e">
        <f t="shared" si="25"/>
        <v>#REF!</v>
      </c>
      <c r="F143" s="49">
        <v>3000</v>
      </c>
      <c r="G143" s="48"/>
      <c r="H143" s="48"/>
      <c r="I143" s="785"/>
      <c r="J143" s="79">
        <f>+IF(SUM(K143:L143)&lt;&gt;$N$3,ROUND(IFERROR(VLOOKUP(D143,FCSTSDV!$C$2:$C$285,2,0),0)/STOCK!F143+0,0),0)</f>
        <v>0</v>
      </c>
      <c r="K143" s="92">
        <f t="array" ref="K143">+IFERROR(ROUND(INDEX(FCSTSDV!$D$2:$N$674,MATCH(STOCK!$D143,FCSTSDV!$C$2:$C$674,0),MATCH(STOCK!K$3,FCSTSDV!$D$1:$N$1,0))/STOCK!$F143,1),0)</f>
        <v>0</v>
      </c>
      <c r="L143" s="92">
        <f t="array" ref="L143">+IFERROR(ROUND(INDEX(FCSTSDV!$D$2:$N$674,MATCH(STOCK!$D143,FCSTSDV!$C$2:$C$674,0),MATCH(STOCK!L$3,FCSTSDV!$D$1:$N$1,0))/STOCK!$F143,1),0)</f>
        <v>0</v>
      </c>
      <c r="M143" s="92">
        <f t="array" ref="M143">+IFERROR(ROUND(INDEX(FCSTSDV!$D$2:$N$674,MATCH(STOCK!$D143,FCSTSDV!$C$2:$C$674,0),MATCH(STOCK!M$3,FCSTSDV!$D$1:$N$1,0))/STOCK!$F143,1),0)</f>
        <v>0</v>
      </c>
      <c r="N143" s="92">
        <f t="array" ref="N143">+IFERROR(ROUND(INDEX(FCSTSDV!$D$2:$N$674,MATCH(STOCK!$D143,FCSTSDV!$C$2:$C$674,0),MATCH(STOCK!N$3,FCSTSDV!$D$1:$N$1,0))/STOCK!$F143,1),0)</f>
        <v>0</v>
      </c>
      <c r="O143" s="92">
        <f t="array" ref="O143">+IFERROR(ROUND(INDEX(FCSTSDV!$D$2:$N$674,MATCH(STOCK!$D143,FCSTSDV!$C$2:$C$674,0),MATCH(STOCK!O$3,FCSTSDV!$D$1:$N$1,0))/STOCK!$F143,1),0)</f>
        <v>0</v>
      </c>
      <c r="P143" s="92">
        <f t="array" ref="P143">+IFERROR(ROUND(INDEX(FCSTSDV!$D$2:$N$674,MATCH(STOCK!$D143,FCSTSDV!$C$2:$C$674,0),MATCH(STOCK!P$3,FCSTSDV!$D$1:$N$1,0))/STOCK!$F143,1),0)</f>
        <v>0</v>
      </c>
      <c r="Q143" s="92">
        <f t="array" ref="Q143">+IFERROR(ROUND(INDEX(FCSTSDV!$D$2:$N$674,MATCH(STOCK!$D143,FCSTSDV!$C$2:$C$674,0),MATCH(STOCK!Q$3,FCSTSDV!$D$1:$N$1,0))/STOCK!$F143,1),0)</f>
        <v>0</v>
      </c>
      <c r="R143" s="92">
        <f t="array" ref="R143">+IFERROR(ROUND(INDEX(FCSTSDV!$D$2:$N$674,MATCH(STOCK!$D143,FCSTSDV!$C$2:$C$674,0),MATCH(STOCK!R$3,FCSTSDV!$D$1:$N$1,0))/STOCK!$F143,1),0)</f>
        <v>0</v>
      </c>
      <c r="S143" s="92">
        <f t="array" ref="S143">+IFERROR(ROUND(INDEX(FCSTSDV!$D$2:$N$674,MATCH(STOCK!$D143,FCSTSDV!$C$2:$C$674,0),MATCH(STOCK!S$3,FCSTSDV!$D$1:$N$1,0))/STOCK!$F143,1),0)</f>
        <v>0</v>
      </c>
      <c r="T143" s="92">
        <f t="array" ref="T143">+IFERROR(ROUND(INDEX(FCSTSDV!$D$2:$N$674,MATCH(STOCK!$D143,FCSTSDV!$C$2:$C$674,0),MATCH(STOCK!T$3,FCSTSDV!$D$1:$N$1,0))/STOCK!$F143,1),0)</f>
        <v>0</v>
      </c>
      <c r="U143" s="92">
        <f t="array" ref="U143">+IFERROR(ROUND(INDEX(FCSTSDV!$D$2:$N$674,MATCH(STOCK!$D143,FCSTSDV!$C$2:$C$674,0),MATCH(STOCK!U$3,FCSTSDV!$D$1:$N$1,0))/STOCK!$F143,1),0)</f>
        <v>0</v>
      </c>
      <c r="V143" s="92">
        <f t="array" ref="V143">+IFERROR(ROUND(INDEX(FCSTSDV!$D$2:$N$674,MATCH(STOCK!$D143,FCSTSDV!$C$2:$C$674,0),MATCH(STOCK!V$3,FCSTSDV!$D$1:$N$1,0))/STOCK!$F143,1),0)</f>
        <v>0</v>
      </c>
      <c r="W143" s="92">
        <f t="array" ref="W143">+IFERROR(ROUND(INDEX(FCSTSDV!$D$2:$N$674,MATCH(STOCK!$D143,FCSTSDV!$C$2:$C$674,0),MATCH(STOCK!W$3,FCSTSDV!$D$1:$N$1,0))/STOCK!$F143,1),0)</f>
        <v>0</v>
      </c>
      <c r="X143" s="92">
        <f t="array" ref="X143">+IFERROR(ROUND(INDEX(FCSTSDV!$D$2:$N$674,MATCH(STOCK!$D143,FCSTSDV!$C$2:$C$674,0),MATCH(STOCK!X$3,FCSTSDV!$D$1:$N$1,0))/STOCK!$F143,1),0)</f>
        <v>0</v>
      </c>
      <c r="Y143" s="92">
        <f t="array" ref="Y143">+IFERROR(ROUND(INDEX(FCSTSDV!$D$2:$N$674,MATCH(STOCK!$D143,FCSTSDV!$C$2:$C$674,0),MATCH(STOCK!Y$3,FCSTSDV!$D$1:$N$1,0))/STOCK!$F143,1),0)</f>
        <v>0</v>
      </c>
      <c r="Z143" s="92">
        <f t="array" ref="Z143">+IFERROR(ROUND(INDEX(FCSTSDV!$D$2:$N$674,MATCH(STOCK!$D143,FCSTSDV!$C$2:$C$674,0),MATCH(STOCK!Z$3,FCSTSDV!$D$1:$N$1,0))/STOCK!$F143,1),0)</f>
        <v>0</v>
      </c>
      <c r="AA143" s="92">
        <f t="array" ref="AA143">+IFERROR(ROUND(INDEX(FCSTSDV!$D$2:$N$674,MATCH(STOCK!$D143,FCSTSDV!$C$2:$C$674,0),MATCH(STOCK!AA$3,FCSTSDV!$D$1:$N$1,0))/STOCK!$F143,1),0)</f>
        <v>0</v>
      </c>
      <c r="AB143" s="92">
        <f t="array" ref="AB143">+IFERROR(ROUND(INDEX(FCSTSDV!$D$2:$N$674,MATCH(STOCK!$D143,FCSTSDV!$C$2:$C$674,0),MATCH(STOCK!AB$3,FCSTSDV!$D$1:$N$1,0))/STOCK!$F143,1),0)</f>
        <v>0</v>
      </c>
      <c r="AC143" s="92">
        <f t="array" ref="AC143">+IFERROR(ROUND(INDEX(FCSTSDV!$D$2:$N$674,MATCH(STOCK!$D143,FCSTSDV!$C$2:$C$674,0),MATCH(STOCK!AC$3,FCSTSDV!$D$1:$N$1,0))/STOCK!$F143,1),0)</f>
        <v>0</v>
      </c>
    </row>
    <row r="144" spans="1:29" ht="20.100000000000001" customHeight="1">
      <c r="A144" s="813"/>
      <c r="B144" s="795"/>
      <c r="C144" s="12"/>
      <c r="D144" s="32" t="s">
        <v>152</v>
      </c>
      <c r="E144" s="227"/>
      <c r="F144" s="49">
        <v>3000</v>
      </c>
      <c r="G144" s="48"/>
      <c r="H144" s="48"/>
      <c r="I144" s="785"/>
      <c r="J144" s="79">
        <f>+IF(SUM(K144:L144)&lt;&gt;$N$3,ROUND(IFERROR(VLOOKUP(D144,FCSTSDV!$C$2:$C$285,2,0),0)/STOCK!F144+0,0),0)</f>
        <v>0</v>
      </c>
      <c r="K144" s="92">
        <f t="array" ref="K144">+IFERROR(ROUND(INDEX(FCSTSDV!$D$2:$N$674,MATCH(STOCK!$D144,FCSTSDV!$C$2:$C$674,0),MATCH(STOCK!K$3,FCSTSDV!$D$1:$N$1,0))/STOCK!$F144,1),0)</f>
        <v>0</v>
      </c>
      <c r="L144" s="92">
        <f t="array" ref="L144">+IFERROR(ROUND(INDEX(FCSTSDV!$D$2:$N$674,MATCH(STOCK!$D144,FCSTSDV!$C$2:$C$674,0),MATCH(STOCK!L$3,FCSTSDV!$D$1:$N$1,0))/STOCK!$F144,1),0)</f>
        <v>0</v>
      </c>
      <c r="M144" s="92">
        <f t="array" ref="M144">+IFERROR(ROUND(INDEX(FCSTSDV!$D$2:$N$674,MATCH(STOCK!$D144,FCSTSDV!$C$2:$C$674,0),MATCH(STOCK!M$3,FCSTSDV!$D$1:$N$1,0))/STOCK!$F144,1),0)</f>
        <v>0</v>
      </c>
      <c r="N144" s="92">
        <f t="array" ref="N144">+IFERROR(ROUND(INDEX(FCSTSDV!$D$2:$N$674,MATCH(STOCK!$D144,FCSTSDV!$C$2:$C$674,0),MATCH(STOCK!N$3,FCSTSDV!$D$1:$N$1,0))/STOCK!$F144,1),0)</f>
        <v>0</v>
      </c>
      <c r="O144" s="92">
        <f t="array" ref="O144">+IFERROR(ROUND(INDEX(FCSTSDV!$D$2:$N$674,MATCH(STOCK!$D144,FCSTSDV!$C$2:$C$674,0),MATCH(STOCK!O$3,FCSTSDV!$D$1:$N$1,0))/STOCK!$F144,1),0)</f>
        <v>0</v>
      </c>
      <c r="P144" s="92">
        <f t="array" ref="P144">+IFERROR(ROUND(INDEX(FCSTSDV!$D$2:$N$674,MATCH(STOCK!$D144,FCSTSDV!$C$2:$C$674,0),MATCH(STOCK!P$3,FCSTSDV!$D$1:$N$1,0))/STOCK!$F144,1),0)</f>
        <v>0</v>
      </c>
      <c r="Q144" s="92">
        <f t="array" ref="Q144">+IFERROR(ROUND(INDEX(FCSTSDV!$D$2:$N$674,MATCH(STOCK!$D144,FCSTSDV!$C$2:$C$674,0),MATCH(STOCK!Q$3,FCSTSDV!$D$1:$N$1,0))/STOCK!$F144,1),0)</f>
        <v>0</v>
      </c>
      <c r="R144" s="92">
        <f t="array" ref="R144">+IFERROR(ROUND(INDEX(FCSTSDV!$D$2:$N$674,MATCH(STOCK!$D144,FCSTSDV!$C$2:$C$674,0),MATCH(STOCK!R$3,FCSTSDV!$D$1:$N$1,0))/STOCK!$F144,1),0)</f>
        <v>0</v>
      </c>
      <c r="S144" s="92">
        <f t="array" ref="S144">+IFERROR(ROUND(INDEX(FCSTSDV!$D$2:$N$674,MATCH(STOCK!$D144,FCSTSDV!$C$2:$C$674,0),MATCH(STOCK!S$3,FCSTSDV!$D$1:$N$1,0))/STOCK!$F144,1),0)</f>
        <v>0</v>
      </c>
      <c r="T144" s="92">
        <f t="array" ref="T144">+IFERROR(ROUND(INDEX(FCSTSDV!$D$2:$N$674,MATCH(STOCK!$D144,FCSTSDV!$C$2:$C$674,0),MATCH(STOCK!T$3,FCSTSDV!$D$1:$N$1,0))/STOCK!$F144,1),0)</f>
        <v>0</v>
      </c>
      <c r="U144" s="92">
        <f t="array" ref="U144">+IFERROR(ROUND(INDEX(FCSTSDV!$D$2:$N$674,MATCH(STOCK!$D144,FCSTSDV!$C$2:$C$674,0),MATCH(STOCK!U$3,FCSTSDV!$D$1:$N$1,0))/STOCK!$F144,1),0)</f>
        <v>0</v>
      </c>
      <c r="V144" s="92">
        <f t="array" ref="V144">+IFERROR(ROUND(INDEX(FCSTSDV!$D$2:$N$674,MATCH(STOCK!$D144,FCSTSDV!$C$2:$C$674,0),MATCH(STOCK!V$3,FCSTSDV!$D$1:$N$1,0))/STOCK!$F144,1),0)</f>
        <v>0</v>
      </c>
      <c r="W144" s="92">
        <f t="array" ref="W144">+IFERROR(ROUND(INDEX(FCSTSDV!$D$2:$N$674,MATCH(STOCK!$D144,FCSTSDV!$C$2:$C$674,0),MATCH(STOCK!W$3,FCSTSDV!$D$1:$N$1,0))/STOCK!$F144,1),0)</f>
        <v>0</v>
      </c>
      <c r="X144" s="92">
        <f t="array" ref="X144">+IFERROR(ROUND(INDEX(FCSTSDV!$D$2:$N$674,MATCH(STOCK!$D144,FCSTSDV!$C$2:$C$674,0),MATCH(STOCK!X$3,FCSTSDV!$D$1:$N$1,0))/STOCK!$F144,1),0)</f>
        <v>0</v>
      </c>
      <c r="Y144" s="92">
        <f t="array" ref="Y144">+IFERROR(ROUND(INDEX(FCSTSDV!$D$2:$N$674,MATCH(STOCK!$D144,FCSTSDV!$C$2:$C$674,0),MATCH(STOCK!Y$3,FCSTSDV!$D$1:$N$1,0))/STOCK!$F144,1),0)</f>
        <v>0</v>
      </c>
      <c r="Z144" s="92">
        <f t="array" ref="Z144">+IFERROR(ROUND(INDEX(FCSTSDV!$D$2:$N$674,MATCH(STOCK!$D144,FCSTSDV!$C$2:$C$674,0),MATCH(STOCK!Z$3,FCSTSDV!$D$1:$N$1,0))/STOCK!$F144,1),0)</f>
        <v>0</v>
      </c>
      <c r="AA144" s="92">
        <f t="array" ref="AA144">+IFERROR(ROUND(INDEX(FCSTSDV!$D$2:$N$674,MATCH(STOCK!$D144,FCSTSDV!$C$2:$C$674,0),MATCH(STOCK!AA$3,FCSTSDV!$D$1:$N$1,0))/STOCK!$F144,1),0)</f>
        <v>0</v>
      </c>
      <c r="AB144" s="92">
        <f t="array" ref="AB144">+IFERROR(ROUND(INDEX(FCSTSDV!$D$2:$N$674,MATCH(STOCK!$D144,FCSTSDV!$C$2:$C$674,0),MATCH(STOCK!AB$3,FCSTSDV!$D$1:$N$1,0))/STOCK!$F144,1),0)</f>
        <v>0</v>
      </c>
      <c r="AC144" s="92">
        <f t="array" ref="AC144">+IFERROR(ROUND(INDEX(FCSTSDV!$D$2:$N$674,MATCH(STOCK!$D144,FCSTSDV!$C$2:$C$674,0),MATCH(STOCK!AC$3,FCSTSDV!$D$1:$N$1,0))/STOCK!$F144,1),0)</f>
        <v>0</v>
      </c>
    </row>
    <row r="145" spans="1:29" ht="20.100000000000001" customHeight="1">
      <c r="A145" s="813"/>
      <c r="B145" s="795"/>
      <c r="C145" s="12"/>
      <c r="D145" s="32" t="s">
        <v>116</v>
      </c>
      <c r="E145" s="227"/>
      <c r="F145" s="49">
        <v>3000</v>
      </c>
      <c r="G145" s="48"/>
      <c r="H145" s="48"/>
      <c r="I145" s="785"/>
      <c r="J145" s="79">
        <f>+IF(SUM(K145:L145)&lt;&gt;$N$3,ROUND(IFERROR(VLOOKUP(D145,FCSTSDV!$C$2:$C$285,2,0),0)/STOCK!F145+0,0),0)</f>
        <v>0</v>
      </c>
      <c r="K145" s="92">
        <f t="array" ref="K145">+IFERROR(ROUND(INDEX(FCSTSDV!$D$2:$N$674,MATCH(STOCK!$D145,FCSTSDV!$C$2:$C$674,0),MATCH(STOCK!K$3,FCSTSDV!$D$1:$N$1,0))/STOCK!$F145,1),0)</f>
        <v>0</v>
      </c>
      <c r="L145" s="92">
        <f t="array" ref="L145">+IFERROR(ROUND(INDEX(FCSTSDV!$D$2:$N$674,MATCH(STOCK!$D145,FCSTSDV!$C$2:$C$674,0),MATCH(STOCK!L$3,FCSTSDV!$D$1:$N$1,0))/STOCK!$F145,1),0)</f>
        <v>0</v>
      </c>
      <c r="M145" s="92">
        <f t="array" ref="M145">+IFERROR(ROUND(INDEX(FCSTSDV!$D$2:$N$674,MATCH(STOCK!$D145,FCSTSDV!$C$2:$C$674,0),MATCH(STOCK!M$3,FCSTSDV!$D$1:$N$1,0))/STOCK!$F145,1),0)</f>
        <v>0</v>
      </c>
      <c r="N145" s="92">
        <f t="array" ref="N145">+IFERROR(ROUND(INDEX(FCSTSDV!$D$2:$N$674,MATCH(STOCK!$D145,FCSTSDV!$C$2:$C$674,0),MATCH(STOCK!N$3,FCSTSDV!$D$1:$N$1,0))/STOCK!$F145,1),0)</f>
        <v>0</v>
      </c>
      <c r="O145" s="92">
        <f t="array" ref="O145">+IFERROR(ROUND(INDEX(FCSTSDV!$D$2:$N$674,MATCH(STOCK!$D145,FCSTSDV!$C$2:$C$674,0),MATCH(STOCK!O$3,FCSTSDV!$D$1:$N$1,0))/STOCK!$F145,1),0)</f>
        <v>0</v>
      </c>
      <c r="P145" s="92">
        <f t="array" ref="P145">+IFERROR(ROUND(INDEX(FCSTSDV!$D$2:$N$674,MATCH(STOCK!$D145,FCSTSDV!$C$2:$C$674,0),MATCH(STOCK!P$3,FCSTSDV!$D$1:$N$1,0))/STOCK!$F145,1),0)</f>
        <v>0</v>
      </c>
      <c r="Q145" s="92">
        <f t="array" ref="Q145">+IFERROR(ROUND(INDEX(FCSTSDV!$D$2:$N$674,MATCH(STOCK!$D145,FCSTSDV!$C$2:$C$674,0),MATCH(STOCK!Q$3,FCSTSDV!$D$1:$N$1,0))/STOCK!$F145,1),0)</f>
        <v>0</v>
      </c>
      <c r="R145" s="92">
        <f t="array" ref="R145">+IFERROR(ROUND(INDEX(FCSTSDV!$D$2:$N$674,MATCH(STOCK!$D145,FCSTSDV!$C$2:$C$674,0),MATCH(STOCK!R$3,FCSTSDV!$D$1:$N$1,0))/STOCK!$F145,1),0)</f>
        <v>0</v>
      </c>
      <c r="S145" s="92">
        <f t="array" ref="S145">+IFERROR(ROUND(INDEX(FCSTSDV!$D$2:$N$674,MATCH(STOCK!$D145,FCSTSDV!$C$2:$C$674,0),MATCH(STOCK!S$3,FCSTSDV!$D$1:$N$1,0))/STOCK!$F145,1),0)</f>
        <v>0</v>
      </c>
      <c r="T145" s="92">
        <f t="array" ref="T145">+IFERROR(ROUND(INDEX(FCSTSDV!$D$2:$N$674,MATCH(STOCK!$D145,FCSTSDV!$C$2:$C$674,0),MATCH(STOCK!T$3,FCSTSDV!$D$1:$N$1,0))/STOCK!$F145,1),0)</f>
        <v>0</v>
      </c>
      <c r="U145" s="92">
        <f t="array" ref="U145">+IFERROR(ROUND(INDEX(FCSTSDV!$D$2:$N$674,MATCH(STOCK!$D145,FCSTSDV!$C$2:$C$674,0),MATCH(STOCK!U$3,FCSTSDV!$D$1:$N$1,0))/STOCK!$F145,1),0)</f>
        <v>0</v>
      </c>
      <c r="V145" s="92">
        <f t="array" ref="V145">+IFERROR(ROUND(INDEX(FCSTSDV!$D$2:$N$674,MATCH(STOCK!$D145,FCSTSDV!$C$2:$C$674,0),MATCH(STOCK!V$3,FCSTSDV!$D$1:$N$1,0))/STOCK!$F145,1),0)</f>
        <v>0</v>
      </c>
      <c r="W145" s="92">
        <f t="array" ref="W145">+IFERROR(ROUND(INDEX(FCSTSDV!$D$2:$N$674,MATCH(STOCK!$D145,FCSTSDV!$C$2:$C$674,0),MATCH(STOCK!W$3,FCSTSDV!$D$1:$N$1,0))/STOCK!$F145,1),0)</f>
        <v>0</v>
      </c>
      <c r="X145" s="92">
        <f t="array" ref="X145">+IFERROR(ROUND(INDEX(FCSTSDV!$D$2:$N$674,MATCH(STOCK!$D145,FCSTSDV!$C$2:$C$674,0),MATCH(STOCK!X$3,FCSTSDV!$D$1:$N$1,0))/STOCK!$F145,1),0)</f>
        <v>0</v>
      </c>
      <c r="Y145" s="92">
        <f t="array" ref="Y145">+IFERROR(ROUND(INDEX(FCSTSDV!$D$2:$N$674,MATCH(STOCK!$D145,FCSTSDV!$C$2:$C$674,0),MATCH(STOCK!Y$3,FCSTSDV!$D$1:$N$1,0))/STOCK!$F145,1),0)</f>
        <v>0</v>
      </c>
      <c r="Z145" s="92">
        <f t="array" ref="Z145">+IFERROR(ROUND(INDEX(FCSTSDV!$D$2:$N$674,MATCH(STOCK!$D145,FCSTSDV!$C$2:$C$674,0),MATCH(STOCK!Z$3,FCSTSDV!$D$1:$N$1,0))/STOCK!$F145,1),0)</f>
        <v>0</v>
      </c>
      <c r="AA145" s="92">
        <f t="array" ref="AA145">+IFERROR(ROUND(INDEX(FCSTSDV!$D$2:$N$674,MATCH(STOCK!$D145,FCSTSDV!$C$2:$C$674,0),MATCH(STOCK!AA$3,FCSTSDV!$D$1:$N$1,0))/STOCK!$F145,1),0)</f>
        <v>0</v>
      </c>
      <c r="AB145" s="92">
        <f t="array" ref="AB145">+IFERROR(ROUND(INDEX(FCSTSDV!$D$2:$N$674,MATCH(STOCK!$D145,FCSTSDV!$C$2:$C$674,0),MATCH(STOCK!AB$3,FCSTSDV!$D$1:$N$1,0))/STOCK!$F145,1),0)</f>
        <v>0</v>
      </c>
      <c r="AC145" s="92">
        <f t="array" ref="AC145">+IFERROR(ROUND(INDEX(FCSTSDV!$D$2:$N$674,MATCH(STOCK!$D145,FCSTSDV!$C$2:$C$674,0),MATCH(STOCK!AC$3,FCSTSDV!$D$1:$N$1,0))/STOCK!$F145,1),0)</f>
        <v>0</v>
      </c>
    </row>
    <row r="146" spans="1:29" ht="20.100000000000001" customHeight="1">
      <c r="A146" s="813"/>
      <c r="B146" s="795"/>
      <c r="C146" s="12"/>
      <c r="D146" s="228" t="s">
        <v>113</v>
      </c>
      <c r="E146" s="227"/>
      <c r="F146" s="49">
        <v>3100</v>
      </c>
      <c r="G146" s="48"/>
      <c r="H146" s="48"/>
      <c r="I146" s="785"/>
      <c r="J146" s="79">
        <f>+IF(SUM(K146:L146)&lt;&gt;$N$3,ROUND(IFERROR(VLOOKUP(D146,FCSTSDV!$C$2:$C$285,2,0),0)/STOCK!F146+0,0),0)</f>
        <v>0</v>
      </c>
      <c r="K146" s="92">
        <f t="array" ref="K146">+IFERROR(ROUND(INDEX(FCSTSDV!$D$2:$N$674,MATCH(STOCK!$D146,FCSTSDV!$C$2:$C$674,0),MATCH(STOCK!K$3,FCSTSDV!$D$1:$N$1,0))/STOCK!$F146,1),0)</f>
        <v>0</v>
      </c>
      <c r="L146" s="92">
        <f t="array" ref="L146">+IFERROR(ROUND(INDEX(FCSTSDV!$D$2:$N$674,MATCH(STOCK!$D146,FCSTSDV!$C$2:$C$674,0),MATCH(STOCK!L$3,FCSTSDV!$D$1:$N$1,0))/STOCK!$F146,1),0)</f>
        <v>0</v>
      </c>
      <c r="M146" s="92">
        <f t="array" ref="M146">+IFERROR(ROUND(INDEX(FCSTSDV!$D$2:$N$674,MATCH(STOCK!$D146,FCSTSDV!$C$2:$C$674,0),MATCH(STOCK!M$3,FCSTSDV!$D$1:$N$1,0))/STOCK!$F146,1),0)</f>
        <v>0</v>
      </c>
      <c r="N146" s="92">
        <f t="array" ref="N146">+IFERROR(ROUND(INDEX(FCSTSDV!$D$2:$N$674,MATCH(STOCK!$D146,FCSTSDV!$C$2:$C$674,0),MATCH(STOCK!N$3,FCSTSDV!$D$1:$N$1,0))/STOCK!$F146,1),0)</f>
        <v>0</v>
      </c>
      <c r="O146" s="92">
        <f t="array" ref="O146">+IFERROR(ROUND(INDEX(FCSTSDV!$D$2:$N$674,MATCH(STOCK!$D146,FCSTSDV!$C$2:$C$674,0),MATCH(STOCK!O$3,FCSTSDV!$D$1:$N$1,0))/STOCK!$F146,1),0)</f>
        <v>0</v>
      </c>
      <c r="P146" s="92">
        <f t="array" ref="P146">+IFERROR(ROUND(INDEX(FCSTSDV!$D$2:$N$674,MATCH(STOCK!$D146,FCSTSDV!$C$2:$C$674,0),MATCH(STOCK!P$3,FCSTSDV!$D$1:$N$1,0))/STOCK!$F146,1),0)</f>
        <v>0</v>
      </c>
      <c r="Q146" s="92">
        <f t="array" ref="Q146">+IFERROR(ROUND(INDEX(FCSTSDV!$D$2:$N$674,MATCH(STOCK!$D146,FCSTSDV!$C$2:$C$674,0),MATCH(STOCK!Q$3,FCSTSDV!$D$1:$N$1,0))/STOCK!$F146,1),0)</f>
        <v>0</v>
      </c>
      <c r="R146" s="92">
        <f t="array" ref="R146">+IFERROR(ROUND(INDEX(FCSTSDV!$D$2:$N$674,MATCH(STOCK!$D146,FCSTSDV!$C$2:$C$674,0),MATCH(STOCK!R$3,FCSTSDV!$D$1:$N$1,0))/STOCK!$F146,1),0)</f>
        <v>0</v>
      </c>
      <c r="S146" s="92">
        <f t="array" ref="S146">+IFERROR(ROUND(INDEX(FCSTSDV!$D$2:$N$674,MATCH(STOCK!$D146,FCSTSDV!$C$2:$C$674,0),MATCH(STOCK!S$3,FCSTSDV!$D$1:$N$1,0))/STOCK!$F146,1),0)</f>
        <v>0</v>
      </c>
      <c r="T146" s="92">
        <f t="array" ref="T146">+IFERROR(ROUND(INDEX(FCSTSDV!$D$2:$N$674,MATCH(STOCK!$D146,FCSTSDV!$C$2:$C$674,0),MATCH(STOCK!T$3,FCSTSDV!$D$1:$N$1,0))/STOCK!$F146,1),0)</f>
        <v>0</v>
      </c>
      <c r="U146" s="92">
        <f t="array" ref="U146">+IFERROR(ROUND(INDEX(FCSTSDV!$D$2:$N$674,MATCH(STOCK!$D146,FCSTSDV!$C$2:$C$674,0),MATCH(STOCK!U$3,FCSTSDV!$D$1:$N$1,0))/STOCK!$F146,1),0)</f>
        <v>0</v>
      </c>
      <c r="V146" s="92">
        <f t="array" ref="V146">+IFERROR(ROUND(INDEX(FCSTSDV!$D$2:$N$674,MATCH(STOCK!$D146,FCSTSDV!$C$2:$C$674,0),MATCH(STOCK!V$3,FCSTSDV!$D$1:$N$1,0))/STOCK!$F146,1),0)</f>
        <v>0</v>
      </c>
      <c r="W146" s="92">
        <f t="array" ref="W146">+IFERROR(ROUND(INDEX(FCSTSDV!$D$2:$N$674,MATCH(STOCK!$D146,FCSTSDV!$C$2:$C$674,0),MATCH(STOCK!W$3,FCSTSDV!$D$1:$N$1,0))/STOCK!$F146,1),0)</f>
        <v>0</v>
      </c>
      <c r="X146" s="92">
        <f t="array" ref="X146">+IFERROR(ROUND(INDEX(FCSTSDV!$D$2:$N$674,MATCH(STOCK!$D146,FCSTSDV!$C$2:$C$674,0),MATCH(STOCK!X$3,FCSTSDV!$D$1:$N$1,0))/STOCK!$F146,1),0)</f>
        <v>0</v>
      </c>
      <c r="Y146" s="92">
        <f t="array" ref="Y146">+IFERROR(ROUND(INDEX(FCSTSDV!$D$2:$N$674,MATCH(STOCK!$D146,FCSTSDV!$C$2:$C$674,0),MATCH(STOCK!Y$3,FCSTSDV!$D$1:$N$1,0))/STOCK!$F146,1),0)</f>
        <v>0</v>
      </c>
      <c r="Z146" s="92">
        <f t="array" ref="Z146">+IFERROR(ROUND(INDEX(FCSTSDV!$D$2:$N$674,MATCH(STOCK!$D146,FCSTSDV!$C$2:$C$674,0),MATCH(STOCK!Z$3,FCSTSDV!$D$1:$N$1,0))/STOCK!$F146,1),0)</f>
        <v>0</v>
      </c>
      <c r="AA146" s="92">
        <f t="array" ref="AA146">+IFERROR(ROUND(INDEX(FCSTSDV!$D$2:$N$674,MATCH(STOCK!$D146,FCSTSDV!$C$2:$C$674,0),MATCH(STOCK!AA$3,FCSTSDV!$D$1:$N$1,0))/STOCK!$F146,1),0)</f>
        <v>0</v>
      </c>
      <c r="AB146" s="92">
        <f t="array" ref="AB146">+IFERROR(ROUND(INDEX(FCSTSDV!$D$2:$N$674,MATCH(STOCK!$D146,FCSTSDV!$C$2:$C$674,0),MATCH(STOCK!AB$3,FCSTSDV!$D$1:$N$1,0))/STOCK!$F146,1),0)</f>
        <v>0</v>
      </c>
      <c r="AC146" s="92">
        <f t="array" ref="AC146">+IFERROR(ROUND(INDEX(FCSTSDV!$D$2:$N$674,MATCH(STOCK!$D146,FCSTSDV!$C$2:$C$674,0),MATCH(STOCK!AC$3,FCSTSDV!$D$1:$N$1,0))/STOCK!$F146,1),0)</f>
        <v>0</v>
      </c>
    </row>
    <row r="147" spans="1:29" ht="20.100000000000001" customHeight="1">
      <c r="A147" s="813"/>
      <c r="B147" s="795"/>
      <c r="C147" s="50"/>
      <c r="D147" s="32" t="s">
        <v>119</v>
      </c>
      <c r="E147" s="227" t="e">
        <f>+E143</f>
        <v>#REF!</v>
      </c>
      <c r="F147" s="49">
        <v>2800</v>
      </c>
      <c r="G147" s="48"/>
      <c r="H147" s="48"/>
      <c r="I147" s="785"/>
      <c r="J147" s="79">
        <f>+IF(SUM(K147:L147)&lt;&gt;$N$3,ROUND(IFERROR(VLOOKUP(D147,FCSTSDV!$C$2:$C$285,2,0),0)/STOCK!F147+0,0),0)</f>
        <v>0</v>
      </c>
      <c r="K147" s="92">
        <f t="array" ref="K147">+IFERROR(ROUND(INDEX(FCSTSDV!$D$2:$N$674,MATCH(STOCK!$D147,FCSTSDV!$C$2:$C$674,0),MATCH(STOCK!K$3,FCSTSDV!$D$1:$N$1,0))/STOCK!$F147,1),0)</f>
        <v>0</v>
      </c>
      <c r="L147" s="92">
        <f t="array" ref="L147">+IFERROR(ROUND(INDEX(FCSTSDV!$D$2:$N$674,MATCH(STOCK!$D147,FCSTSDV!$C$2:$C$674,0),MATCH(STOCK!L$3,FCSTSDV!$D$1:$N$1,0))/STOCK!$F147,1),0)</f>
        <v>0</v>
      </c>
      <c r="M147" s="92">
        <f t="array" ref="M147">+IFERROR(ROUND(INDEX(FCSTSDV!$D$2:$N$674,MATCH(STOCK!$D147,FCSTSDV!$C$2:$C$674,0),MATCH(STOCK!M$3,FCSTSDV!$D$1:$N$1,0))/STOCK!$F147,1),0)</f>
        <v>0</v>
      </c>
      <c r="N147" s="92">
        <f t="array" ref="N147">+IFERROR(ROUND(INDEX(FCSTSDV!$D$2:$N$674,MATCH(STOCK!$D147,FCSTSDV!$C$2:$C$674,0),MATCH(STOCK!N$3,FCSTSDV!$D$1:$N$1,0))/STOCK!$F147,1),0)</f>
        <v>0</v>
      </c>
      <c r="O147" s="92">
        <f t="array" ref="O147">+IFERROR(ROUND(INDEX(FCSTSDV!$D$2:$N$674,MATCH(STOCK!$D147,FCSTSDV!$C$2:$C$674,0),MATCH(STOCK!O$3,FCSTSDV!$D$1:$N$1,0))/STOCK!$F147,1),0)</f>
        <v>0</v>
      </c>
      <c r="P147" s="92">
        <f t="array" ref="P147">+IFERROR(ROUND(INDEX(FCSTSDV!$D$2:$N$674,MATCH(STOCK!$D147,FCSTSDV!$C$2:$C$674,0),MATCH(STOCK!P$3,FCSTSDV!$D$1:$N$1,0))/STOCK!$F147,1),0)</f>
        <v>0</v>
      </c>
      <c r="Q147" s="92">
        <f t="array" ref="Q147">+IFERROR(ROUND(INDEX(FCSTSDV!$D$2:$N$674,MATCH(STOCK!$D147,FCSTSDV!$C$2:$C$674,0),MATCH(STOCK!Q$3,FCSTSDV!$D$1:$N$1,0))/STOCK!$F147,1),0)</f>
        <v>0</v>
      </c>
      <c r="R147" s="92">
        <f t="array" ref="R147">+IFERROR(ROUND(INDEX(FCSTSDV!$D$2:$N$674,MATCH(STOCK!$D147,FCSTSDV!$C$2:$C$674,0),MATCH(STOCK!R$3,FCSTSDV!$D$1:$N$1,0))/STOCK!$F147,1),0)</f>
        <v>0</v>
      </c>
      <c r="S147" s="92">
        <f t="array" ref="S147">+IFERROR(ROUND(INDEX(FCSTSDV!$D$2:$N$674,MATCH(STOCK!$D147,FCSTSDV!$C$2:$C$674,0),MATCH(STOCK!S$3,FCSTSDV!$D$1:$N$1,0))/STOCK!$F147,1),0)</f>
        <v>0</v>
      </c>
      <c r="T147" s="92">
        <f t="array" ref="T147">+IFERROR(ROUND(INDEX(FCSTSDV!$D$2:$N$674,MATCH(STOCK!$D147,FCSTSDV!$C$2:$C$674,0),MATCH(STOCK!T$3,FCSTSDV!$D$1:$N$1,0))/STOCK!$F147,1),0)</f>
        <v>0</v>
      </c>
      <c r="U147" s="92">
        <f t="array" ref="U147">+IFERROR(ROUND(INDEX(FCSTSDV!$D$2:$N$674,MATCH(STOCK!$D147,FCSTSDV!$C$2:$C$674,0),MATCH(STOCK!U$3,FCSTSDV!$D$1:$N$1,0))/STOCK!$F147,1),0)</f>
        <v>0</v>
      </c>
      <c r="V147" s="92">
        <f t="array" ref="V147">+IFERROR(ROUND(INDEX(FCSTSDV!$D$2:$N$674,MATCH(STOCK!$D147,FCSTSDV!$C$2:$C$674,0),MATCH(STOCK!V$3,FCSTSDV!$D$1:$N$1,0))/STOCK!$F147,1),0)</f>
        <v>0</v>
      </c>
      <c r="W147" s="92">
        <f t="array" ref="W147">+IFERROR(ROUND(INDEX(FCSTSDV!$D$2:$N$674,MATCH(STOCK!$D147,FCSTSDV!$C$2:$C$674,0),MATCH(STOCK!W$3,FCSTSDV!$D$1:$N$1,0))/STOCK!$F147,1),0)</f>
        <v>0</v>
      </c>
      <c r="X147" s="92">
        <f t="array" ref="X147">+IFERROR(ROUND(INDEX(FCSTSDV!$D$2:$N$674,MATCH(STOCK!$D147,FCSTSDV!$C$2:$C$674,0),MATCH(STOCK!X$3,FCSTSDV!$D$1:$N$1,0))/STOCK!$F147,1),0)</f>
        <v>0</v>
      </c>
      <c r="Y147" s="92">
        <f t="array" ref="Y147">+IFERROR(ROUND(INDEX(FCSTSDV!$D$2:$N$674,MATCH(STOCK!$D147,FCSTSDV!$C$2:$C$674,0),MATCH(STOCK!Y$3,FCSTSDV!$D$1:$N$1,0))/STOCK!$F147,1),0)</f>
        <v>0</v>
      </c>
      <c r="Z147" s="92">
        <f t="array" ref="Z147">+IFERROR(ROUND(INDEX(FCSTSDV!$D$2:$N$674,MATCH(STOCK!$D147,FCSTSDV!$C$2:$C$674,0),MATCH(STOCK!Z$3,FCSTSDV!$D$1:$N$1,0))/STOCK!$F147,1),0)</f>
        <v>0</v>
      </c>
      <c r="AA147" s="92">
        <f t="array" ref="AA147">+IFERROR(ROUND(INDEX(FCSTSDV!$D$2:$N$674,MATCH(STOCK!$D147,FCSTSDV!$C$2:$C$674,0),MATCH(STOCK!AA$3,FCSTSDV!$D$1:$N$1,0))/STOCK!$F147,1),0)</f>
        <v>0</v>
      </c>
      <c r="AB147" s="92">
        <f t="array" ref="AB147">+IFERROR(ROUND(INDEX(FCSTSDV!$D$2:$N$674,MATCH(STOCK!$D147,FCSTSDV!$C$2:$C$674,0),MATCH(STOCK!AB$3,FCSTSDV!$D$1:$N$1,0))/STOCK!$F147,1),0)</f>
        <v>0</v>
      </c>
      <c r="AC147" s="92">
        <f t="array" ref="AC147">+IFERROR(ROUND(INDEX(FCSTSDV!$D$2:$N$674,MATCH(STOCK!$D147,FCSTSDV!$C$2:$C$674,0),MATCH(STOCK!AC$3,FCSTSDV!$D$1:$N$1,0))/STOCK!$F147,1),0)</f>
        <v>0</v>
      </c>
    </row>
    <row r="148" spans="1:29" ht="20.100000000000001" customHeight="1">
      <c r="A148" s="807"/>
      <c r="B148" s="792"/>
      <c r="C148" s="16"/>
      <c r="D148" s="52" t="s">
        <v>153</v>
      </c>
      <c r="E148" s="229" t="e">
        <f t="shared" si="25"/>
        <v>#REF!</v>
      </c>
      <c r="F148" s="53" t="s">
        <v>43</v>
      </c>
      <c r="G148" s="54"/>
      <c r="H148" s="54"/>
      <c r="I148" s="782"/>
      <c r="J148" s="263">
        <f>+SUM(J139:J147)</f>
        <v>0</v>
      </c>
      <c r="K148" s="90">
        <f t="shared" ref="K148:T148" si="26">+$I$139+$J$148-SUM(K139:K147)</f>
        <v>0</v>
      </c>
      <c r="L148" s="90">
        <f t="shared" si="26"/>
        <v>0</v>
      </c>
      <c r="M148" s="90">
        <f t="shared" si="26"/>
        <v>0</v>
      </c>
      <c r="N148" s="90">
        <f t="shared" si="26"/>
        <v>0</v>
      </c>
      <c r="O148" s="90">
        <f t="shared" si="26"/>
        <v>0</v>
      </c>
      <c r="P148" s="90">
        <f t="shared" si="26"/>
        <v>0</v>
      </c>
      <c r="Q148" s="90">
        <f t="shared" si="26"/>
        <v>0</v>
      </c>
      <c r="R148" s="90">
        <f t="shared" si="26"/>
        <v>0</v>
      </c>
      <c r="S148" s="90">
        <f t="shared" si="26"/>
        <v>0</v>
      </c>
      <c r="T148" s="90">
        <f t="shared" si="26"/>
        <v>0</v>
      </c>
      <c r="U148" s="90">
        <f t="shared" ref="U148:AC148" si="27">+T148-SUM(U139:U147)</f>
        <v>0</v>
      </c>
      <c r="V148" s="90">
        <f t="shared" si="27"/>
        <v>0</v>
      </c>
      <c r="W148" s="90">
        <f t="shared" si="27"/>
        <v>0</v>
      </c>
      <c r="X148" s="90">
        <f t="shared" si="27"/>
        <v>0</v>
      </c>
      <c r="Y148" s="90">
        <f t="shared" si="27"/>
        <v>-11.4</v>
      </c>
      <c r="Z148" s="90">
        <f t="shared" si="27"/>
        <v>-11.4</v>
      </c>
      <c r="AA148" s="90">
        <f t="shared" si="27"/>
        <v>-11.4</v>
      </c>
      <c r="AB148" s="90">
        <f t="shared" si="27"/>
        <v>-11.4</v>
      </c>
      <c r="AC148" s="90">
        <f t="shared" si="27"/>
        <v>-11.4</v>
      </c>
    </row>
    <row r="149" spans="1:29" ht="20.100000000000001" customHeight="1">
      <c r="A149" s="806" t="s">
        <v>154</v>
      </c>
      <c r="B149" s="791" t="s">
        <v>155</v>
      </c>
      <c r="C149" s="8" t="s">
        <v>96</v>
      </c>
      <c r="D149" s="73" t="s">
        <v>106</v>
      </c>
      <c r="E149" s="203" t="s">
        <v>156</v>
      </c>
      <c r="F149" s="133">
        <v>11000</v>
      </c>
      <c r="G149" s="45"/>
      <c r="H149" s="45"/>
      <c r="I149" s="781">
        <f>+VLOOKUP(A149,Sheet2!$B$3:$C$189,2,0)</f>
        <v>0</v>
      </c>
      <c r="J149" s="79">
        <f>+IF(SUM(K149:L149)&lt;&gt;$N$3,ROUND(IFERROR(VLOOKUP(D149,FCSTSDV!$C$2:$C$285,2,0),0)/STOCK!F149+0,0),0)</f>
        <v>0</v>
      </c>
      <c r="K149" s="99">
        <f t="array" ref="K149">+IFERROR(ROUND(INDEX(FCSTSDV!$D$2:$N$674,MATCH(STOCK!$D149,FCSTSDV!$C$2:$C$674,0),MATCH(STOCK!K$3,FCSTSDV!$D$1:$N$1,0))/STOCK!$F149,1),0)</f>
        <v>0</v>
      </c>
      <c r="L149" s="99">
        <f t="array" ref="L149">+IFERROR(ROUND(INDEX(FCSTSDV!$D$2:$N$674,MATCH(STOCK!$D149,FCSTSDV!$C$2:$C$674,0),MATCH(STOCK!L$3,FCSTSDV!$D$1:$N$1,0))/STOCK!$F149,1),0)</f>
        <v>0</v>
      </c>
      <c r="M149" s="99">
        <f t="array" ref="M149">+IFERROR(ROUND(INDEX(FCSTSDV!$D$2:$N$674,MATCH(STOCK!$D149,FCSTSDV!$C$2:$C$674,0),MATCH(STOCK!M$3,FCSTSDV!$D$1:$N$1,0))/STOCK!$F149,1),0)</f>
        <v>0</v>
      </c>
      <c r="N149" s="99">
        <f t="array" ref="N149">+IFERROR(ROUND(INDEX(FCSTSDV!$D$2:$N$674,MATCH(STOCK!$D149,FCSTSDV!$C$2:$C$674,0),MATCH(STOCK!N$3,FCSTSDV!$D$1:$N$1,0))/STOCK!$F149,1),0)</f>
        <v>0</v>
      </c>
      <c r="O149" s="99">
        <f t="array" ref="O149">+IFERROR(ROUND(INDEX(FCSTSDV!$D$2:$N$674,MATCH(STOCK!$D149,FCSTSDV!$C$2:$C$674,0),MATCH(STOCK!O$3,FCSTSDV!$D$1:$N$1,0))/STOCK!$F149,1),0)</f>
        <v>0</v>
      </c>
      <c r="P149" s="99">
        <f t="array" ref="P149">+IFERROR(ROUND(INDEX(FCSTSDV!$D$2:$N$674,MATCH(STOCK!$D149,FCSTSDV!$C$2:$C$674,0),MATCH(STOCK!P$3,FCSTSDV!$D$1:$N$1,0))/STOCK!$F149,1),0)</f>
        <v>0</v>
      </c>
      <c r="Q149" s="99">
        <f t="array" ref="Q149">+IFERROR(ROUND(INDEX(FCSTSDV!$D$2:$N$674,MATCH(STOCK!$D149,FCSTSDV!$C$2:$C$674,0),MATCH(STOCK!Q$3,FCSTSDV!$D$1:$N$1,0))/STOCK!$F149,1),0)</f>
        <v>0</v>
      </c>
      <c r="R149" s="99">
        <f t="array" ref="R149">+IFERROR(ROUND(INDEX(FCSTSDV!$D$2:$N$674,MATCH(STOCK!$D149,FCSTSDV!$C$2:$C$674,0),MATCH(STOCK!R$3,FCSTSDV!$D$1:$N$1,0))/STOCK!$F149,1),0)</f>
        <v>0</v>
      </c>
      <c r="S149" s="99">
        <f t="array" ref="S149">+IFERROR(ROUND(INDEX(FCSTSDV!$D$2:$N$674,MATCH(STOCK!$D149,FCSTSDV!$C$2:$C$674,0),MATCH(STOCK!S$3,FCSTSDV!$D$1:$N$1,0))/STOCK!$F149,1),0)</f>
        <v>0</v>
      </c>
      <c r="T149" s="99">
        <f t="array" ref="T149">+IFERROR(ROUND(INDEX(FCSTSDV!$D$2:$N$674,MATCH(STOCK!$D149,FCSTSDV!$C$2:$C$674,0),MATCH(STOCK!T$3,FCSTSDV!$D$1:$N$1,0))/STOCK!$F149,1),0)</f>
        <v>0</v>
      </c>
      <c r="U149" s="99">
        <f t="array" ref="U149">+IFERROR(ROUND(INDEX(FCSTSDV!$D$2:$N$674,MATCH(STOCK!$D149,FCSTSDV!$C$2:$C$674,0),MATCH(STOCK!U$3,FCSTSDV!$D$1:$N$1,0))/STOCK!$F149,1),0)</f>
        <v>0</v>
      </c>
      <c r="V149" s="99">
        <f t="array" ref="V149">+IFERROR(ROUND(INDEX(FCSTSDV!$D$2:$N$674,MATCH(STOCK!$D149,FCSTSDV!$C$2:$C$674,0),MATCH(STOCK!V$3,FCSTSDV!$D$1:$N$1,0))/STOCK!$F149,1),0)</f>
        <v>0</v>
      </c>
      <c r="W149" s="99">
        <f t="array" ref="W149">+IFERROR(ROUND(INDEX(FCSTSDV!$D$2:$N$674,MATCH(STOCK!$D149,FCSTSDV!$C$2:$C$674,0),MATCH(STOCK!W$3,FCSTSDV!$D$1:$N$1,0))/STOCK!$F149,1),0)</f>
        <v>0</v>
      </c>
      <c r="X149" s="99">
        <f t="array" ref="X149">+IFERROR(ROUND(INDEX(FCSTSDV!$D$2:$N$674,MATCH(STOCK!$D149,FCSTSDV!$C$2:$C$674,0),MATCH(STOCK!X$3,FCSTSDV!$D$1:$N$1,0))/STOCK!$F149,1),0)</f>
        <v>0</v>
      </c>
      <c r="Y149" s="99">
        <f t="array" ref="Y149">+IFERROR(ROUND(INDEX(FCSTSDV!$D$2:$N$674,MATCH(STOCK!$D149,FCSTSDV!$C$2:$C$674,0),MATCH(STOCK!Y$3,FCSTSDV!$D$1:$N$1,0))/STOCK!$F149,1),0)</f>
        <v>0</v>
      </c>
      <c r="Z149" s="99">
        <f t="array" ref="Z149">+IFERROR(ROUND(INDEX(FCSTSDV!$D$2:$N$674,MATCH(STOCK!$D149,FCSTSDV!$C$2:$C$674,0),MATCH(STOCK!Z$3,FCSTSDV!$D$1:$N$1,0))/STOCK!$F149,1),0)</f>
        <v>0</v>
      </c>
      <c r="AA149" s="99">
        <f t="array" ref="AA149">+IFERROR(ROUND(INDEX(FCSTSDV!$D$2:$N$674,MATCH(STOCK!$D149,FCSTSDV!$C$2:$C$674,0),MATCH(STOCK!AA$3,FCSTSDV!$D$1:$N$1,0))/STOCK!$F149,1),0)</f>
        <v>0</v>
      </c>
      <c r="AB149" s="99">
        <f t="array" ref="AB149">+IFERROR(ROUND(INDEX(FCSTSDV!$D$2:$N$674,MATCH(STOCK!$D149,FCSTSDV!$C$2:$C$674,0),MATCH(STOCK!AB$3,FCSTSDV!$D$1:$N$1,0))/STOCK!$F149,1),0)</f>
        <v>0</v>
      </c>
      <c r="AC149" s="99">
        <f t="array" ref="AC149">+IFERROR(ROUND(INDEX(FCSTSDV!$D$2:$N$674,MATCH(STOCK!$D149,FCSTSDV!$C$2:$C$674,0),MATCH(STOCK!AC$3,FCSTSDV!$D$1:$N$1,0))/STOCK!$F149,1),0)</f>
        <v>0</v>
      </c>
    </row>
    <row r="150" spans="1:29" ht="20.100000000000001" customHeight="1">
      <c r="A150" s="813"/>
      <c r="B150" s="795"/>
      <c r="C150" s="12"/>
      <c r="D150" s="230" t="s">
        <v>157</v>
      </c>
      <c r="E150" s="204"/>
      <c r="F150" s="49">
        <v>11000</v>
      </c>
      <c r="G150" s="48"/>
      <c r="H150" s="48"/>
      <c r="I150" s="785"/>
      <c r="J150" s="79">
        <f>+IF(SUM(K150:L150)&lt;&gt;$N$3,ROUND(IFERROR(VLOOKUP(D150,FCSTSDV!$C$2:$C$285,2,0),0)/STOCK!F150+0,0),0)</f>
        <v>0</v>
      </c>
      <c r="K150" s="92">
        <f t="array" ref="K150">+IFERROR(ROUND(INDEX(FCSTSDV!$D$2:$N$674,MATCH(STOCK!$D150,FCSTSDV!$C$2:$C$674,0),MATCH(STOCK!K$3,FCSTSDV!$D$1:$N$1,0))/STOCK!$F150,1),0)</f>
        <v>0</v>
      </c>
      <c r="L150" s="92">
        <f t="array" ref="L150">+IFERROR(ROUND(INDEX(FCSTSDV!$D$2:$N$674,MATCH(STOCK!$D150,FCSTSDV!$C$2:$C$674,0),MATCH(STOCK!L$3,FCSTSDV!$D$1:$N$1,0))/STOCK!$F150,1),0)</f>
        <v>0</v>
      </c>
      <c r="M150" s="92">
        <f t="array" ref="M150">+IFERROR(ROUND(INDEX(FCSTSDV!$D$2:$N$674,MATCH(STOCK!$D150,FCSTSDV!$C$2:$C$674,0),MATCH(STOCK!M$3,FCSTSDV!$D$1:$N$1,0))/STOCK!$F150,1),0)</f>
        <v>0</v>
      </c>
      <c r="N150" s="92">
        <f t="array" ref="N150">+IFERROR(ROUND(INDEX(FCSTSDV!$D$2:$N$674,MATCH(STOCK!$D150,FCSTSDV!$C$2:$C$674,0),MATCH(STOCK!N$3,FCSTSDV!$D$1:$N$1,0))/STOCK!$F150,1),0)</f>
        <v>0</v>
      </c>
      <c r="O150" s="92">
        <f t="array" ref="O150">+IFERROR(ROUND(INDEX(FCSTSDV!$D$2:$N$674,MATCH(STOCK!$D150,FCSTSDV!$C$2:$C$674,0),MATCH(STOCK!O$3,FCSTSDV!$D$1:$N$1,0))/STOCK!$F150,1),0)</f>
        <v>0</v>
      </c>
      <c r="P150" s="92">
        <f t="array" ref="P150">+IFERROR(ROUND(INDEX(FCSTSDV!$D$2:$N$674,MATCH(STOCK!$D150,FCSTSDV!$C$2:$C$674,0),MATCH(STOCK!P$3,FCSTSDV!$D$1:$N$1,0))/STOCK!$F150,1),0)</f>
        <v>0</v>
      </c>
      <c r="Q150" s="92">
        <f t="array" ref="Q150">+IFERROR(ROUND(INDEX(FCSTSDV!$D$2:$N$674,MATCH(STOCK!$D150,FCSTSDV!$C$2:$C$674,0),MATCH(STOCK!Q$3,FCSTSDV!$D$1:$N$1,0))/STOCK!$F150,1),0)</f>
        <v>0</v>
      </c>
      <c r="R150" s="92">
        <f t="array" ref="R150">+IFERROR(ROUND(INDEX(FCSTSDV!$D$2:$N$674,MATCH(STOCK!$D150,FCSTSDV!$C$2:$C$674,0),MATCH(STOCK!R$3,FCSTSDV!$D$1:$N$1,0))/STOCK!$F150,1),0)</f>
        <v>0</v>
      </c>
      <c r="S150" s="92">
        <f t="array" ref="S150">+IFERROR(ROUND(INDEX(FCSTSDV!$D$2:$N$674,MATCH(STOCK!$D150,FCSTSDV!$C$2:$C$674,0),MATCH(STOCK!S$3,FCSTSDV!$D$1:$N$1,0))/STOCK!$F150,1),0)</f>
        <v>0</v>
      </c>
      <c r="T150" s="92">
        <f t="array" ref="T150">+IFERROR(ROUND(INDEX(FCSTSDV!$D$2:$N$674,MATCH(STOCK!$D150,FCSTSDV!$C$2:$C$674,0),MATCH(STOCK!T$3,FCSTSDV!$D$1:$N$1,0))/STOCK!$F150,1),0)</f>
        <v>0</v>
      </c>
      <c r="U150" s="92">
        <f t="array" ref="U150">+IFERROR(ROUND(INDEX(FCSTSDV!$D$2:$N$674,MATCH(STOCK!$D150,FCSTSDV!$C$2:$C$674,0),MATCH(STOCK!U$3,FCSTSDV!$D$1:$N$1,0))/STOCK!$F150,1),0)</f>
        <v>0</v>
      </c>
      <c r="V150" s="92">
        <f t="array" ref="V150">+IFERROR(ROUND(INDEX(FCSTSDV!$D$2:$N$674,MATCH(STOCK!$D150,FCSTSDV!$C$2:$C$674,0),MATCH(STOCK!V$3,FCSTSDV!$D$1:$N$1,0))/STOCK!$F150,1),0)</f>
        <v>0</v>
      </c>
      <c r="W150" s="92">
        <f t="array" ref="W150">+IFERROR(ROUND(INDEX(FCSTSDV!$D$2:$N$674,MATCH(STOCK!$D150,FCSTSDV!$C$2:$C$674,0),MATCH(STOCK!W$3,FCSTSDV!$D$1:$N$1,0))/STOCK!$F150,1),0)</f>
        <v>0</v>
      </c>
      <c r="X150" s="92">
        <f t="array" ref="X150">+IFERROR(ROUND(INDEX(FCSTSDV!$D$2:$N$674,MATCH(STOCK!$D150,FCSTSDV!$C$2:$C$674,0),MATCH(STOCK!X$3,FCSTSDV!$D$1:$N$1,0))/STOCK!$F150,1),0)</f>
        <v>0</v>
      </c>
      <c r="Y150" s="92">
        <f t="array" ref="Y150">+IFERROR(ROUND(INDEX(FCSTSDV!$D$2:$N$674,MATCH(STOCK!$D150,FCSTSDV!$C$2:$C$674,0),MATCH(STOCK!Y$3,FCSTSDV!$D$1:$N$1,0))/STOCK!$F150,1),0)</f>
        <v>1</v>
      </c>
      <c r="Z150" s="92">
        <f t="array" ref="Z150">+IFERROR(ROUND(INDEX(FCSTSDV!$D$2:$N$674,MATCH(STOCK!$D150,FCSTSDV!$C$2:$C$674,0),MATCH(STOCK!Z$3,FCSTSDV!$D$1:$N$1,0))/STOCK!$F150,1),0)</f>
        <v>0</v>
      </c>
      <c r="AA150" s="92">
        <f t="array" ref="AA150">+IFERROR(ROUND(INDEX(FCSTSDV!$D$2:$N$674,MATCH(STOCK!$D150,FCSTSDV!$C$2:$C$674,0),MATCH(STOCK!AA$3,FCSTSDV!$D$1:$N$1,0))/STOCK!$F150,1),0)</f>
        <v>0</v>
      </c>
      <c r="AB150" s="92">
        <f t="array" ref="AB150">+IFERROR(ROUND(INDEX(FCSTSDV!$D$2:$N$674,MATCH(STOCK!$D150,FCSTSDV!$C$2:$C$674,0),MATCH(STOCK!AB$3,FCSTSDV!$D$1:$N$1,0))/STOCK!$F150,1),0)</f>
        <v>0</v>
      </c>
      <c r="AC150" s="92">
        <f t="array" ref="AC150">+IFERROR(ROUND(INDEX(FCSTSDV!$D$2:$N$674,MATCH(STOCK!$D150,FCSTSDV!$C$2:$C$674,0),MATCH(STOCK!AC$3,FCSTSDV!$D$1:$N$1,0))/STOCK!$F150,1),0)</f>
        <v>0</v>
      </c>
    </row>
    <row r="151" spans="1:29" ht="20.100000000000001" customHeight="1">
      <c r="A151" s="813"/>
      <c r="B151" s="795"/>
      <c r="C151" s="12"/>
      <c r="D151" s="230" t="s">
        <v>115</v>
      </c>
      <c r="E151" s="204"/>
      <c r="F151" s="49">
        <v>11000</v>
      </c>
      <c r="G151" s="48"/>
      <c r="H151" s="48"/>
      <c r="I151" s="785"/>
      <c r="J151" s="79">
        <f>+IF(SUM(K151:L151)&lt;&gt;$N$3,ROUND(IFERROR(VLOOKUP(D151,FCSTSDV!$C$2:$C$285,2,0),0)/STOCK!F151+0,0),0)</f>
        <v>0</v>
      </c>
      <c r="K151" s="92">
        <f t="array" ref="K151">+IFERROR(ROUND(INDEX(FCSTSDV!$D$2:$N$674,MATCH(STOCK!$D151,FCSTSDV!$C$2:$C$674,0),MATCH(STOCK!K$3,FCSTSDV!$D$1:$N$1,0))/STOCK!$F151,1),0)</f>
        <v>0</v>
      </c>
      <c r="L151" s="92">
        <f t="array" ref="L151">+IFERROR(ROUND(INDEX(FCSTSDV!$D$2:$N$674,MATCH(STOCK!$D151,FCSTSDV!$C$2:$C$674,0),MATCH(STOCK!L$3,FCSTSDV!$D$1:$N$1,0))/STOCK!$F151,1),0)</f>
        <v>0</v>
      </c>
      <c r="M151" s="92">
        <f t="array" ref="M151">+IFERROR(ROUND(INDEX(FCSTSDV!$D$2:$N$674,MATCH(STOCK!$D151,FCSTSDV!$C$2:$C$674,0),MATCH(STOCK!M$3,FCSTSDV!$D$1:$N$1,0))/STOCK!$F151,1),0)</f>
        <v>0</v>
      </c>
      <c r="N151" s="92">
        <f t="array" ref="N151">+IFERROR(ROUND(INDEX(FCSTSDV!$D$2:$N$674,MATCH(STOCK!$D151,FCSTSDV!$C$2:$C$674,0),MATCH(STOCK!N$3,FCSTSDV!$D$1:$N$1,0))/STOCK!$F151,1),0)</f>
        <v>0</v>
      </c>
      <c r="O151" s="92">
        <f t="array" ref="O151">+IFERROR(ROUND(INDEX(FCSTSDV!$D$2:$N$674,MATCH(STOCK!$D151,FCSTSDV!$C$2:$C$674,0),MATCH(STOCK!O$3,FCSTSDV!$D$1:$N$1,0))/STOCK!$F151,1),0)</f>
        <v>0</v>
      </c>
      <c r="P151" s="92">
        <f t="array" ref="P151">+IFERROR(ROUND(INDEX(FCSTSDV!$D$2:$N$674,MATCH(STOCK!$D151,FCSTSDV!$C$2:$C$674,0),MATCH(STOCK!P$3,FCSTSDV!$D$1:$N$1,0))/STOCK!$F151,1),0)</f>
        <v>0</v>
      </c>
      <c r="Q151" s="92">
        <f t="array" ref="Q151">+IFERROR(ROUND(INDEX(FCSTSDV!$D$2:$N$674,MATCH(STOCK!$D151,FCSTSDV!$C$2:$C$674,0),MATCH(STOCK!Q$3,FCSTSDV!$D$1:$N$1,0))/STOCK!$F151,1),0)</f>
        <v>0</v>
      </c>
      <c r="R151" s="92">
        <f t="array" ref="R151">+IFERROR(ROUND(INDEX(FCSTSDV!$D$2:$N$674,MATCH(STOCK!$D151,FCSTSDV!$C$2:$C$674,0),MATCH(STOCK!R$3,FCSTSDV!$D$1:$N$1,0))/STOCK!$F151,1),0)</f>
        <v>0</v>
      </c>
      <c r="S151" s="92">
        <f t="array" ref="S151">+IFERROR(ROUND(INDEX(FCSTSDV!$D$2:$N$674,MATCH(STOCK!$D151,FCSTSDV!$C$2:$C$674,0),MATCH(STOCK!S$3,FCSTSDV!$D$1:$N$1,0))/STOCK!$F151,1),0)</f>
        <v>0</v>
      </c>
      <c r="T151" s="92">
        <f t="array" ref="T151">+IFERROR(ROUND(INDEX(FCSTSDV!$D$2:$N$674,MATCH(STOCK!$D151,FCSTSDV!$C$2:$C$674,0),MATCH(STOCK!T$3,FCSTSDV!$D$1:$N$1,0))/STOCK!$F151,1),0)</f>
        <v>0</v>
      </c>
      <c r="U151" s="92">
        <f t="array" ref="U151">+IFERROR(ROUND(INDEX(FCSTSDV!$D$2:$N$674,MATCH(STOCK!$D151,FCSTSDV!$C$2:$C$674,0),MATCH(STOCK!U$3,FCSTSDV!$D$1:$N$1,0))/STOCK!$F151,1),0)</f>
        <v>0</v>
      </c>
      <c r="V151" s="92">
        <f t="array" ref="V151">+IFERROR(ROUND(INDEX(FCSTSDV!$D$2:$N$674,MATCH(STOCK!$D151,FCSTSDV!$C$2:$C$674,0),MATCH(STOCK!V$3,FCSTSDV!$D$1:$N$1,0))/STOCK!$F151,1),0)</f>
        <v>0</v>
      </c>
      <c r="W151" s="92">
        <f t="array" ref="W151">+IFERROR(ROUND(INDEX(FCSTSDV!$D$2:$N$674,MATCH(STOCK!$D151,FCSTSDV!$C$2:$C$674,0),MATCH(STOCK!W$3,FCSTSDV!$D$1:$N$1,0))/STOCK!$F151,1),0)</f>
        <v>0</v>
      </c>
      <c r="X151" s="92">
        <f t="array" ref="X151">+IFERROR(ROUND(INDEX(FCSTSDV!$D$2:$N$674,MATCH(STOCK!$D151,FCSTSDV!$C$2:$C$674,0),MATCH(STOCK!X$3,FCSTSDV!$D$1:$N$1,0))/STOCK!$F151,1),0)</f>
        <v>0</v>
      </c>
      <c r="Y151" s="92">
        <f t="array" ref="Y151">+IFERROR(ROUND(INDEX(FCSTSDV!$D$2:$N$674,MATCH(STOCK!$D151,FCSTSDV!$C$2:$C$674,0),MATCH(STOCK!Y$3,FCSTSDV!$D$1:$N$1,0))/STOCK!$F151,1),0)</f>
        <v>19.899999999999999</v>
      </c>
      <c r="Z151" s="92">
        <f t="array" ref="Z151">+IFERROR(ROUND(INDEX(FCSTSDV!$D$2:$N$674,MATCH(STOCK!$D151,FCSTSDV!$C$2:$C$674,0),MATCH(STOCK!Z$3,FCSTSDV!$D$1:$N$1,0))/STOCK!$F151,1),0)</f>
        <v>0</v>
      </c>
      <c r="AA151" s="92">
        <f t="array" ref="AA151">+IFERROR(ROUND(INDEX(FCSTSDV!$D$2:$N$674,MATCH(STOCK!$D151,FCSTSDV!$C$2:$C$674,0),MATCH(STOCK!AA$3,FCSTSDV!$D$1:$N$1,0))/STOCK!$F151,1),0)</f>
        <v>0</v>
      </c>
      <c r="AB151" s="92">
        <f t="array" ref="AB151">+IFERROR(ROUND(INDEX(FCSTSDV!$D$2:$N$674,MATCH(STOCK!$D151,FCSTSDV!$C$2:$C$674,0),MATCH(STOCK!AB$3,FCSTSDV!$D$1:$N$1,0))/STOCK!$F151,1),0)</f>
        <v>0</v>
      </c>
      <c r="AC151" s="92">
        <f t="array" ref="AC151">+IFERROR(ROUND(INDEX(FCSTSDV!$D$2:$N$674,MATCH(STOCK!$D151,FCSTSDV!$C$2:$C$674,0),MATCH(STOCK!AC$3,FCSTSDV!$D$1:$N$1,0))/STOCK!$F151,1),0)</f>
        <v>0</v>
      </c>
    </row>
    <row r="152" spans="1:29" ht="20.100000000000001" customHeight="1">
      <c r="A152" s="813"/>
      <c r="B152" s="795"/>
      <c r="C152" s="12"/>
      <c r="D152" s="230" t="s">
        <v>112</v>
      </c>
      <c r="E152" s="204"/>
      <c r="F152" s="49">
        <v>11000</v>
      </c>
      <c r="G152" s="48"/>
      <c r="H152" s="48"/>
      <c r="I152" s="785"/>
      <c r="J152" s="79">
        <f>+IF(SUM(K152:L152)&lt;&gt;$N$3,ROUND(IFERROR(VLOOKUP(D152,FCSTSDV!$C$2:$C$285,2,0),0)/STOCK!F152+0,0),0)</f>
        <v>0</v>
      </c>
      <c r="K152" s="92">
        <f t="array" ref="K152">+IFERROR(ROUND(INDEX(FCSTSDV!$D$2:$N$674,MATCH(STOCK!$D152,FCSTSDV!$C$2:$C$674,0),MATCH(STOCK!K$3,FCSTSDV!$D$1:$N$1,0))/STOCK!$F152,1),0)</f>
        <v>0</v>
      </c>
      <c r="L152" s="92">
        <f t="array" ref="L152">+IFERROR(ROUND(INDEX(FCSTSDV!$D$2:$N$674,MATCH(STOCK!$D152,FCSTSDV!$C$2:$C$674,0),MATCH(STOCK!L$3,FCSTSDV!$D$1:$N$1,0))/STOCK!$F152,1),0)</f>
        <v>0</v>
      </c>
      <c r="M152" s="92">
        <f t="array" ref="M152">+IFERROR(ROUND(INDEX(FCSTSDV!$D$2:$N$674,MATCH(STOCK!$D152,FCSTSDV!$C$2:$C$674,0),MATCH(STOCK!M$3,FCSTSDV!$D$1:$N$1,0))/STOCK!$F152,1),0)</f>
        <v>0</v>
      </c>
      <c r="N152" s="92">
        <f t="array" ref="N152">+IFERROR(ROUND(INDEX(FCSTSDV!$D$2:$N$674,MATCH(STOCK!$D152,FCSTSDV!$C$2:$C$674,0),MATCH(STOCK!N$3,FCSTSDV!$D$1:$N$1,0))/STOCK!$F152,1),0)</f>
        <v>0</v>
      </c>
      <c r="O152" s="92">
        <f t="array" ref="O152">+IFERROR(ROUND(INDEX(FCSTSDV!$D$2:$N$674,MATCH(STOCK!$D152,FCSTSDV!$C$2:$C$674,0),MATCH(STOCK!O$3,FCSTSDV!$D$1:$N$1,0))/STOCK!$F152,1),0)</f>
        <v>0</v>
      </c>
      <c r="P152" s="92">
        <f t="array" ref="P152">+IFERROR(ROUND(INDEX(FCSTSDV!$D$2:$N$674,MATCH(STOCK!$D152,FCSTSDV!$C$2:$C$674,0),MATCH(STOCK!P$3,FCSTSDV!$D$1:$N$1,0))/STOCK!$F152,1),0)</f>
        <v>0</v>
      </c>
      <c r="Q152" s="92">
        <f t="array" ref="Q152">+IFERROR(ROUND(INDEX(FCSTSDV!$D$2:$N$674,MATCH(STOCK!$D152,FCSTSDV!$C$2:$C$674,0),MATCH(STOCK!Q$3,FCSTSDV!$D$1:$N$1,0))/STOCK!$F152,1),0)</f>
        <v>0</v>
      </c>
      <c r="R152" s="92">
        <f t="array" ref="R152">+IFERROR(ROUND(INDEX(FCSTSDV!$D$2:$N$674,MATCH(STOCK!$D152,FCSTSDV!$C$2:$C$674,0),MATCH(STOCK!R$3,FCSTSDV!$D$1:$N$1,0))/STOCK!$F152,1),0)</f>
        <v>0</v>
      </c>
      <c r="S152" s="92">
        <f t="array" ref="S152">+IFERROR(ROUND(INDEX(FCSTSDV!$D$2:$N$674,MATCH(STOCK!$D152,FCSTSDV!$C$2:$C$674,0),MATCH(STOCK!S$3,FCSTSDV!$D$1:$N$1,0))/STOCK!$F152,1),0)</f>
        <v>0</v>
      </c>
      <c r="T152" s="92">
        <f t="array" ref="T152">+IFERROR(ROUND(INDEX(FCSTSDV!$D$2:$N$674,MATCH(STOCK!$D152,FCSTSDV!$C$2:$C$674,0),MATCH(STOCK!T$3,FCSTSDV!$D$1:$N$1,0))/STOCK!$F152,1),0)</f>
        <v>0</v>
      </c>
      <c r="U152" s="92">
        <f t="array" ref="U152">+IFERROR(ROUND(INDEX(FCSTSDV!$D$2:$N$674,MATCH(STOCK!$D152,FCSTSDV!$C$2:$C$674,0),MATCH(STOCK!U$3,FCSTSDV!$D$1:$N$1,0))/STOCK!$F152,1),0)</f>
        <v>0</v>
      </c>
      <c r="V152" s="92">
        <f t="array" ref="V152">+IFERROR(ROUND(INDEX(FCSTSDV!$D$2:$N$674,MATCH(STOCK!$D152,FCSTSDV!$C$2:$C$674,0),MATCH(STOCK!V$3,FCSTSDV!$D$1:$N$1,0))/STOCK!$F152,1),0)</f>
        <v>0</v>
      </c>
      <c r="W152" s="92">
        <f t="array" ref="W152">+IFERROR(ROUND(INDEX(FCSTSDV!$D$2:$N$674,MATCH(STOCK!$D152,FCSTSDV!$C$2:$C$674,0),MATCH(STOCK!W$3,FCSTSDV!$D$1:$N$1,0))/STOCK!$F152,1),0)</f>
        <v>0</v>
      </c>
      <c r="X152" s="92">
        <f t="array" ref="X152">+IFERROR(ROUND(INDEX(FCSTSDV!$D$2:$N$674,MATCH(STOCK!$D152,FCSTSDV!$C$2:$C$674,0),MATCH(STOCK!X$3,FCSTSDV!$D$1:$N$1,0))/STOCK!$F152,1),0)</f>
        <v>0</v>
      </c>
      <c r="Y152" s="92">
        <f t="array" ref="Y152">+IFERROR(ROUND(INDEX(FCSTSDV!$D$2:$N$674,MATCH(STOCK!$D152,FCSTSDV!$C$2:$C$674,0),MATCH(STOCK!Y$3,FCSTSDV!$D$1:$N$1,0))/STOCK!$F152,1),0)</f>
        <v>0</v>
      </c>
      <c r="Z152" s="92">
        <f t="array" ref="Z152">+IFERROR(ROUND(INDEX(FCSTSDV!$D$2:$N$674,MATCH(STOCK!$D152,FCSTSDV!$C$2:$C$674,0),MATCH(STOCK!Z$3,FCSTSDV!$D$1:$N$1,0))/STOCK!$F152,1),0)</f>
        <v>0</v>
      </c>
      <c r="AA152" s="92">
        <f t="array" ref="AA152">+IFERROR(ROUND(INDEX(FCSTSDV!$D$2:$N$674,MATCH(STOCK!$D152,FCSTSDV!$C$2:$C$674,0),MATCH(STOCK!AA$3,FCSTSDV!$D$1:$N$1,0))/STOCK!$F152,1),0)</f>
        <v>0</v>
      </c>
      <c r="AB152" s="92">
        <f t="array" ref="AB152">+IFERROR(ROUND(INDEX(FCSTSDV!$D$2:$N$674,MATCH(STOCK!$D152,FCSTSDV!$C$2:$C$674,0),MATCH(STOCK!AB$3,FCSTSDV!$D$1:$N$1,0))/STOCK!$F152,1),0)</f>
        <v>0</v>
      </c>
      <c r="AC152" s="92">
        <f t="array" ref="AC152">+IFERROR(ROUND(INDEX(FCSTSDV!$D$2:$N$674,MATCH(STOCK!$D152,FCSTSDV!$C$2:$C$674,0),MATCH(STOCK!AC$3,FCSTSDV!$D$1:$N$1,0))/STOCK!$F152,1),0)</f>
        <v>0</v>
      </c>
    </row>
    <row r="153" spans="1:29" ht="20.100000000000001" customHeight="1">
      <c r="A153" s="813"/>
      <c r="B153" s="795"/>
      <c r="C153" s="50"/>
      <c r="D153" s="32" t="s">
        <v>97</v>
      </c>
      <c r="E153" s="204" t="str">
        <f>+E149</f>
        <v>250*125*80.1</v>
      </c>
      <c r="F153" s="49">
        <v>11000</v>
      </c>
      <c r="G153" s="48"/>
      <c r="H153" s="48"/>
      <c r="I153" s="785"/>
      <c r="J153" s="79">
        <f>+IF(SUM(K153:L153)&lt;&gt;$N$3,ROUND(IFERROR(VLOOKUP(D153,FCSTSDV!$C$2:$C$285,2,0),0)/STOCK!F153+0,0),0)</f>
        <v>0</v>
      </c>
      <c r="K153" s="92">
        <f t="array" ref="K153">+IFERROR(ROUND(INDEX(FCSTSDV!$D$2:$N$674,MATCH(STOCK!$D153,FCSTSDV!$C$2:$C$674,0),MATCH(STOCK!K$3,FCSTSDV!$D$1:$N$1,0))/STOCK!$F153,1),0)</f>
        <v>0</v>
      </c>
      <c r="L153" s="92">
        <f t="array" ref="L153">+IFERROR(ROUND(INDEX(FCSTSDV!$D$2:$N$674,MATCH(STOCK!$D153,FCSTSDV!$C$2:$C$674,0),MATCH(STOCK!L$3,FCSTSDV!$D$1:$N$1,0))/STOCK!$F153,1),0)</f>
        <v>0</v>
      </c>
      <c r="M153" s="92">
        <f t="array" ref="M153">+IFERROR(ROUND(INDEX(FCSTSDV!$D$2:$N$674,MATCH(STOCK!$D153,FCSTSDV!$C$2:$C$674,0),MATCH(STOCK!M$3,FCSTSDV!$D$1:$N$1,0))/STOCK!$F153,1),0)</f>
        <v>0</v>
      </c>
      <c r="N153" s="92">
        <f t="array" ref="N153">+IFERROR(ROUND(INDEX(FCSTSDV!$D$2:$N$674,MATCH(STOCK!$D153,FCSTSDV!$C$2:$C$674,0),MATCH(STOCK!N$3,FCSTSDV!$D$1:$N$1,0))/STOCK!$F153,1),0)</f>
        <v>0</v>
      </c>
      <c r="O153" s="92">
        <f t="array" ref="O153">+IFERROR(ROUND(INDEX(FCSTSDV!$D$2:$N$674,MATCH(STOCK!$D153,FCSTSDV!$C$2:$C$674,0),MATCH(STOCK!O$3,FCSTSDV!$D$1:$N$1,0))/STOCK!$F153,1),0)</f>
        <v>0</v>
      </c>
      <c r="P153" s="92">
        <f t="array" ref="P153">+IFERROR(ROUND(INDEX(FCSTSDV!$D$2:$N$674,MATCH(STOCK!$D153,FCSTSDV!$C$2:$C$674,0),MATCH(STOCK!P$3,FCSTSDV!$D$1:$N$1,0))/STOCK!$F153,1),0)</f>
        <v>0</v>
      </c>
      <c r="Q153" s="92">
        <f t="array" ref="Q153">+IFERROR(ROUND(INDEX(FCSTSDV!$D$2:$N$674,MATCH(STOCK!$D153,FCSTSDV!$C$2:$C$674,0),MATCH(STOCK!Q$3,FCSTSDV!$D$1:$N$1,0))/STOCK!$F153,1),0)</f>
        <v>0</v>
      </c>
      <c r="R153" s="92">
        <f t="array" ref="R153">+IFERROR(ROUND(INDEX(FCSTSDV!$D$2:$N$674,MATCH(STOCK!$D153,FCSTSDV!$C$2:$C$674,0),MATCH(STOCK!R$3,FCSTSDV!$D$1:$N$1,0))/STOCK!$F153,1),0)</f>
        <v>0</v>
      </c>
      <c r="S153" s="92">
        <f t="array" ref="S153">+IFERROR(ROUND(INDEX(FCSTSDV!$D$2:$N$674,MATCH(STOCK!$D153,FCSTSDV!$C$2:$C$674,0),MATCH(STOCK!S$3,FCSTSDV!$D$1:$N$1,0))/STOCK!$F153,1),0)</f>
        <v>0</v>
      </c>
      <c r="T153" s="92">
        <f t="array" ref="T153">+IFERROR(ROUND(INDEX(FCSTSDV!$D$2:$N$674,MATCH(STOCK!$D153,FCSTSDV!$C$2:$C$674,0),MATCH(STOCK!T$3,FCSTSDV!$D$1:$N$1,0))/STOCK!$F153,1),0)</f>
        <v>0</v>
      </c>
      <c r="U153" s="92">
        <f t="array" ref="U153">+IFERROR(ROUND(INDEX(FCSTSDV!$D$2:$N$674,MATCH(STOCK!$D153,FCSTSDV!$C$2:$C$674,0),MATCH(STOCK!U$3,FCSTSDV!$D$1:$N$1,0))/STOCK!$F153,1),0)</f>
        <v>0</v>
      </c>
      <c r="V153" s="92">
        <f t="array" ref="V153">+IFERROR(ROUND(INDEX(FCSTSDV!$D$2:$N$674,MATCH(STOCK!$D153,FCSTSDV!$C$2:$C$674,0),MATCH(STOCK!V$3,FCSTSDV!$D$1:$N$1,0))/STOCK!$F153,1),0)</f>
        <v>0</v>
      </c>
      <c r="W153" s="92">
        <f t="array" ref="W153">+IFERROR(ROUND(INDEX(FCSTSDV!$D$2:$N$674,MATCH(STOCK!$D153,FCSTSDV!$C$2:$C$674,0),MATCH(STOCK!W$3,FCSTSDV!$D$1:$N$1,0))/STOCK!$F153,1),0)</f>
        <v>0</v>
      </c>
      <c r="X153" s="92">
        <f t="array" ref="X153">+IFERROR(ROUND(INDEX(FCSTSDV!$D$2:$N$674,MATCH(STOCK!$D153,FCSTSDV!$C$2:$C$674,0),MATCH(STOCK!X$3,FCSTSDV!$D$1:$N$1,0))/STOCK!$F153,1),0)</f>
        <v>0</v>
      </c>
      <c r="Y153" s="92">
        <f t="array" ref="Y153">+IFERROR(ROUND(INDEX(FCSTSDV!$D$2:$N$674,MATCH(STOCK!$D153,FCSTSDV!$C$2:$C$674,0),MATCH(STOCK!Y$3,FCSTSDV!$D$1:$N$1,0))/STOCK!$F153,1),0)</f>
        <v>1</v>
      </c>
      <c r="Z153" s="92">
        <f t="array" ref="Z153">+IFERROR(ROUND(INDEX(FCSTSDV!$D$2:$N$674,MATCH(STOCK!$D153,FCSTSDV!$C$2:$C$674,0),MATCH(STOCK!Z$3,FCSTSDV!$D$1:$N$1,0))/STOCK!$F153,1),0)</f>
        <v>0</v>
      </c>
      <c r="AA153" s="92">
        <f t="array" ref="AA153">+IFERROR(ROUND(INDEX(FCSTSDV!$D$2:$N$674,MATCH(STOCK!$D153,FCSTSDV!$C$2:$C$674,0),MATCH(STOCK!AA$3,FCSTSDV!$D$1:$N$1,0))/STOCK!$F153,1),0)</f>
        <v>0</v>
      </c>
      <c r="AB153" s="92">
        <f t="array" ref="AB153">+IFERROR(ROUND(INDEX(FCSTSDV!$D$2:$N$674,MATCH(STOCK!$D153,FCSTSDV!$C$2:$C$674,0),MATCH(STOCK!AB$3,FCSTSDV!$D$1:$N$1,0))/STOCK!$F153,1),0)</f>
        <v>0</v>
      </c>
      <c r="AC153" s="92">
        <f t="array" ref="AC153">+IFERROR(ROUND(INDEX(FCSTSDV!$D$2:$N$674,MATCH(STOCK!$D153,FCSTSDV!$C$2:$C$674,0),MATCH(STOCK!AC$3,FCSTSDV!$D$1:$N$1,0))/STOCK!$F153,1),0)</f>
        <v>0</v>
      </c>
    </row>
    <row r="154" spans="1:29" ht="20.100000000000001" customHeight="1">
      <c r="A154" s="807"/>
      <c r="B154" s="792"/>
      <c r="C154" s="16"/>
      <c r="D154" s="52" t="s">
        <v>153</v>
      </c>
      <c r="E154" s="205" t="str">
        <f>+E153</f>
        <v>250*125*80.1</v>
      </c>
      <c r="F154" s="53" t="s">
        <v>43</v>
      </c>
      <c r="G154" s="54"/>
      <c r="H154" s="54"/>
      <c r="I154" s="782"/>
      <c r="J154" s="263">
        <f>+SUM(J149:J153)</f>
        <v>0</v>
      </c>
      <c r="K154" s="90">
        <f t="shared" ref="K154:T154" si="28">+$I$149+$J$154-SUM(K149:K153)</f>
        <v>0</v>
      </c>
      <c r="L154" s="90">
        <f t="shared" si="28"/>
        <v>0</v>
      </c>
      <c r="M154" s="90">
        <f t="shared" si="28"/>
        <v>0</v>
      </c>
      <c r="N154" s="90">
        <f t="shared" si="28"/>
        <v>0</v>
      </c>
      <c r="O154" s="90">
        <f t="shared" si="28"/>
        <v>0</v>
      </c>
      <c r="P154" s="90">
        <f t="shared" si="28"/>
        <v>0</v>
      </c>
      <c r="Q154" s="90">
        <f t="shared" si="28"/>
        <v>0</v>
      </c>
      <c r="R154" s="90">
        <f t="shared" si="28"/>
        <v>0</v>
      </c>
      <c r="S154" s="90">
        <f t="shared" si="28"/>
        <v>0</v>
      </c>
      <c r="T154" s="90">
        <f t="shared" si="28"/>
        <v>0</v>
      </c>
      <c r="U154" s="90">
        <f t="shared" ref="U154:AC154" si="29">+T154-SUM(U149:U153)</f>
        <v>0</v>
      </c>
      <c r="V154" s="90">
        <f t="shared" si="29"/>
        <v>0</v>
      </c>
      <c r="W154" s="90">
        <f t="shared" si="29"/>
        <v>0</v>
      </c>
      <c r="X154" s="90">
        <f t="shared" si="29"/>
        <v>0</v>
      </c>
      <c r="Y154" s="90">
        <f t="shared" si="29"/>
        <v>-21.9</v>
      </c>
      <c r="Z154" s="90">
        <f t="shared" si="29"/>
        <v>-21.9</v>
      </c>
      <c r="AA154" s="90">
        <f t="shared" si="29"/>
        <v>-21.9</v>
      </c>
      <c r="AB154" s="90">
        <f t="shared" si="29"/>
        <v>-21.9</v>
      </c>
      <c r="AC154" s="90">
        <f t="shared" si="29"/>
        <v>-21.9</v>
      </c>
    </row>
    <row r="155" spans="1:29" ht="20.100000000000001" customHeight="1">
      <c r="A155" s="806" t="s">
        <v>158</v>
      </c>
      <c r="B155" s="791" t="s">
        <v>159</v>
      </c>
      <c r="C155" s="231" t="s">
        <v>160</v>
      </c>
      <c r="D155" s="73" t="s">
        <v>104</v>
      </c>
      <c r="E155" s="203" t="s">
        <v>161</v>
      </c>
      <c r="F155" s="44">
        <v>19000</v>
      </c>
      <c r="G155" s="45"/>
      <c r="H155" s="45">
        <v>0</v>
      </c>
      <c r="I155" s="781">
        <f>+VLOOKUP(A155,Sheet2!$B$3:$C$189,2,0)</f>
        <v>0</v>
      </c>
      <c r="J155" s="79">
        <f>+IF(SUM(K155:L155)&lt;&gt;$N$3,ROUND(IFERROR(VLOOKUP(D155,FCSTSDV!$C$2:$C$285,2,0),0)/STOCK!F155+0,0),0)</f>
        <v>0</v>
      </c>
      <c r="K155" s="99">
        <f t="array" ref="K155">+IFERROR(ROUND(INDEX(FCSTSDV!$D$2:$N$674,MATCH(STOCK!$D155,FCSTSDV!$C$2:$C$674,0),MATCH(STOCK!K$3,FCSTSDV!$D$1:$N$1,0))/STOCK!$F155,1),0)</f>
        <v>0</v>
      </c>
      <c r="L155" s="99">
        <f t="array" ref="L155">+IFERROR(ROUND(INDEX(FCSTSDV!$D$2:$N$674,MATCH(STOCK!$D155,FCSTSDV!$C$2:$C$674,0),MATCH(STOCK!L$3,FCSTSDV!$D$1:$N$1,0))/STOCK!$F155,1),0)</f>
        <v>0</v>
      </c>
      <c r="M155" s="99">
        <f t="array" ref="M155">+IFERROR(ROUND(INDEX(FCSTSDV!$D$2:$N$674,MATCH(STOCK!$D155,FCSTSDV!$C$2:$C$674,0),MATCH(STOCK!M$3,FCSTSDV!$D$1:$N$1,0))/STOCK!$F155,1),0)</f>
        <v>0</v>
      </c>
      <c r="N155" s="99">
        <f t="array" ref="N155">+IFERROR(ROUND(INDEX(FCSTSDV!$D$2:$N$674,MATCH(STOCK!$D155,FCSTSDV!$C$2:$C$674,0),MATCH(STOCK!N$3,FCSTSDV!$D$1:$N$1,0))/STOCK!$F155,1),0)</f>
        <v>0</v>
      </c>
      <c r="O155" s="99">
        <f t="array" ref="O155">+IFERROR(ROUND(INDEX(FCSTSDV!$D$2:$N$674,MATCH(STOCK!$D155,FCSTSDV!$C$2:$C$674,0),MATCH(STOCK!O$3,FCSTSDV!$D$1:$N$1,0))/STOCK!$F155,1),0)</f>
        <v>0</v>
      </c>
      <c r="P155" s="99">
        <f t="array" ref="P155">+IFERROR(ROUND(INDEX(FCSTSDV!$D$2:$N$674,MATCH(STOCK!$D155,FCSTSDV!$C$2:$C$674,0),MATCH(STOCK!P$3,FCSTSDV!$D$1:$N$1,0))/STOCK!$F155,1),0)</f>
        <v>0</v>
      </c>
      <c r="Q155" s="99">
        <f t="array" ref="Q155">+IFERROR(ROUND(INDEX(FCSTSDV!$D$2:$N$674,MATCH(STOCK!$D155,FCSTSDV!$C$2:$C$674,0),MATCH(STOCK!Q$3,FCSTSDV!$D$1:$N$1,0))/STOCK!$F155,1),0)</f>
        <v>0</v>
      </c>
      <c r="R155" s="99">
        <f t="array" ref="R155">+IFERROR(ROUND(INDEX(FCSTSDV!$D$2:$N$674,MATCH(STOCK!$D155,FCSTSDV!$C$2:$C$674,0),MATCH(STOCK!R$3,FCSTSDV!$D$1:$N$1,0))/STOCK!$F155,1),0)</f>
        <v>0</v>
      </c>
      <c r="S155" s="99">
        <f t="array" ref="S155">+IFERROR(ROUND(INDEX(FCSTSDV!$D$2:$N$674,MATCH(STOCK!$D155,FCSTSDV!$C$2:$C$674,0),MATCH(STOCK!S$3,FCSTSDV!$D$1:$N$1,0))/STOCK!$F155,1),0)</f>
        <v>0</v>
      </c>
      <c r="T155" s="99">
        <f t="array" ref="T155">+IFERROR(ROUND(INDEX(FCSTSDV!$D$2:$N$674,MATCH(STOCK!$D155,FCSTSDV!$C$2:$C$674,0),MATCH(STOCK!T$3,FCSTSDV!$D$1:$N$1,0))/STOCK!$F155,1),0)</f>
        <v>0</v>
      </c>
      <c r="U155" s="99">
        <f t="array" ref="U155">+IFERROR(ROUND(INDEX(FCSTSDV!$D$2:$N$674,MATCH(STOCK!$D155,FCSTSDV!$C$2:$C$674,0),MATCH(STOCK!U$3,FCSTSDV!$D$1:$N$1,0))/STOCK!$F155,1),0)</f>
        <v>0</v>
      </c>
      <c r="V155" s="99">
        <f t="array" ref="V155">+IFERROR(ROUND(INDEX(FCSTSDV!$D$2:$N$674,MATCH(STOCK!$D155,FCSTSDV!$C$2:$C$674,0),MATCH(STOCK!V$3,FCSTSDV!$D$1:$N$1,0))/STOCK!$F155,1),0)</f>
        <v>0</v>
      </c>
      <c r="W155" s="99">
        <f t="array" ref="W155">+IFERROR(ROUND(INDEX(FCSTSDV!$D$2:$N$674,MATCH(STOCK!$D155,FCSTSDV!$C$2:$C$674,0),MATCH(STOCK!W$3,FCSTSDV!$D$1:$N$1,0))/STOCK!$F155,1),0)</f>
        <v>0</v>
      </c>
      <c r="X155" s="99">
        <f t="array" ref="X155">+IFERROR(ROUND(INDEX(FCSTSDV!$D$2:$N$674,MATCH(STOCK!$D155,FCSTSDV!$C$2:$C$674,0),MATCH(STOCK!X$3,FCSTSDV!$D$1:$N$1,0))/STOCK!$F155,1),0)</f>
        <v>0</v>
      </c>
      <c r="Y155" s="99">
        <f t="array" ref="Y155">+IFERROR(ROUND(INDEX(FCSTSDV!$D$2:$N$674,MATCH(STOCK!$D155,FCSTSDV!$C$2:$C$674,0),MATCH(STOCK!Y$3,FCSTSDV!$D$1:$N$1,0))/STOCK!$F155,1),0)</f>
        <v>1</v>
      </c>
      <c r="Z155" s="99">
        <f t="array" ref="Z155">+IFERROR(ROUND(INDEX(FCSTSDV!$D$2:$N$674,MATCH(STOCK!$D155,FCSTSDV!$C$2:$C$674,0),MATCH(STOCK!Z$3,FCSTSDV!$D$1:$N$1,0))/STOCK!$F155,1),0)</f>
        <v>0</v>
      </c>
      <c r="AA155" s="99">
        <f t="array" ref="AA155">+IFERROR(ROUND(INDEX(FCSTSDV!$D$2:$N$674,MATCH(STOCK!$D155,FCSTSDV!$C$2:$C$674,0),MATCH(STOCK!AA$3,FCSTSDV!$D$1:$N$1,0))/STOCK!$F155,1),0)</f>
        <v>0</v>
      </c>
      <c r="AB155" s="99">
        <f t="array" ref="AB155">+IFERROR(ROUND(INDEX(FCSTSDV!$D$2:$N$674,MATCH(STOCK!$D155,FCSTSDV!$C$2:$C$674,0),MATCH(STOCK!AB$3,FCSTSDV!$D$1:$N$1,0))/STOCK!$F155,1),0)</f>
        <v>0</v>
      </c>
      <c r="AC155" s="99">
        <f t="array" ref="AC155">+IFERROR(ROUND(INDEX(FCSTSDV!$D$2:$N$674,MATCH(STOCK!$D155,FCSTSDV!$C$2:$C$674,0),MATCH(STOCK!AC$3,FCSTSDV!$D$1:$N$1,0))/STOCK!$F155,1),0)</f>
        <v>0</v>
      </c>
    </row>
    <row r="156" spans="1:29" ht="20.100000000000001" customHeight="1">
      <c r="A156" s="813"/>
      <c r="B156" s="795"/>
      <c r="C156" s="124"/>
      <c r="D156" s="230" t="s">
        <v>114</v>
      </c>
      <c r="E156" s="204"/>
      <c r="F156" s="47">
        <v>15000</v>
      </c>
      <c r="G156" s="48"/>
      <c r="H156" s="48"/>
      <c r="I156" s="785"/>
      <c r="J156" s="79">
        <f>+IF(SUM(K156:L156)&lt;&gt;$N$3,ROUND(IFERROR(VLOOKUP(D156,FCSTSDV!$C$2:$C$285,2,0),0)/STOCK!F156+0,0),0)</f>
        <v>0</v>
      </c>
      <c r="K156" s="92">
        <f t="array" ref="K156">+IFERROR(ROUND(INDEX(FCSTSDV!$D$2:$N$674,MATCH(STOCK!$D156,FCSTSDV!$C$2:$C$674,0),MATCH(STOCK!K$3,FCSTSDV!$D$1:$N$1,0))/STOCK!$F156,1),0)</f>
        <v>0</v>
      </c>
      <c r="L156" s="92">
        <f t="array" ref="L156">+IFERROR(ROUND(INDEX(FCSTSDV!$D$2:$N$674,MATCH(STOCK!$D156,FCSTSDV!$C$2:$C$674,0),MATCH(STOCK!L$3,FCSTSDV!$D$1:$N$1,0))/STOCK!$F156,1),0)</f>
        <v>0</v>
      </c>
      <c r="M156" s="92">
        <f t="array" ref="M156">+IFERROR(ROUND(INDEX(FCSTSDV!$D$2:$N$674,MATCH(STOCK!$D156,FCSTSDV!$C$2:$C$674,0),MATCH(STOCK!M$3,FCSTSDV!$D$1:$N$1,0))/STOCK!$F156,1),0)</f>
        <v>0</v>
      </c>
      <c r="N156" s="92">
        <f t="array" ref="N156">+IFERROR(ROUND(INDEX(FCSTSDV!$D$2:$N$674,MATCH(STOCK!$D156,FCSTSDV!$C$2:$C$674,0),MATCH(STOCK!N$3,FCSTSDV!$D$1:$N$1,0))/STOCK!$F156,1),0)</f>
        <v>0</v>
      </c>
      <c r="O156" s="92">
        <f t="array" ref="O156">+IFERROR(ROUND(INDEX(FCSTSDV!$D$2:$N$674,MATCH(STOCK!$D156,FCSTSDV!$C$2:$C$674,0),MATCH(STOCK!O$3,FCSTSDV!$D$1:$N$1,0))/STOCK!$F156,1),0)</f>
        <v>0</v>
      </c>
      <c r="P156" s="92">
        <f t="array" ref="P156">+IFERROR(ROUND(INDEX(FCSTSDV!$D$2:$N$674,MATCH(STOCK!$D156,FCSTSDV!$C$2:$C$674,0),MATCH(STOCK!P$3,FCSTSDV!$D$1:$N$1,0))/STOCK!$F156,1),0)</f>
        <v>0</v>
      </c>
      <c r="Q156" s="92">
        <f t="array" ref="Q156">+IFERROR(ROUND(INDEX(FCSTSDV!$D$2:$N$674,MATCH(STOCK!$D156,FCSTSDV!$C$2:$C$674,0),MATCH(STOCK!Q$3,FCSTSDV!$D$1:$N$1,0))/STOCK!$F156,1),0)</f>
        <v>0</v>
      </c>
      <c r="R156" s="92">
        <f t="array" ref="R156">+IFERROR(ROUND(INDEX(FCSTSDV!$D$2:$N$674,MATCH(STOCK!$D156,FCSTSDV!$C$2:$C$674,0),MATCH(STOCK!R$3,FCSTSDV!$D$1:$N$1,0))/STOCK!$F156,1),0)</f>
        <v>0</v>
      </c>
      <c r="S156" s="92">
        <f t="array" ref="S156">+IFERROR(ROUND(INDEX(FCSTSDV!$D$2:$N$674,MATCH(STOCK!$D156,FCSTSDV!$C$2:$C$674,0),MATCH(STOCK!S$3,FCSTSDV!$D$1:$N$1,0))/STOCK!$F156,1),0)</f>
        <v>0</v>
      </c>
      <c r="T156" s="92">
        <f t="array" ref="T156">+IFERROR(ROUND(INDEX(FCSTSDV!$D$2:$N$674,MATCH(STOCK!$D156,FCSTSDV!$C$2:$C$674,0),MATCH(STOCK!T$3,FCSTSDV!$D$1:$N$1,0))/STOCK!$F156,1),0)</f>
        <v>0</v>
      </c>
      <c r="U156" s="92">
        <f t="array" ref="U156">+IFERROR(ROUND(INDEX(FCSTSDV!$D$2:$N$674,MATCH(STOCK!$D156,FCSTSDV!$C$2:$C$674,0),MATCH(STOCK!U$3,FCSTSDV!$D$1:$N$1,0))/STOCK!$F156,1),0)</f>
        <v>0</v>
      </c>
      <c r="V156" s="92">
        <f t="array" ref="V156">+IFERROR(ROUND(INDEX(FCSTSDV!$D$2:$N$674,MATCH(STOCK!$D156,FCSTSDV!$C$2:$C$674,0),MATCH(STOCK!V$3,FCSTSDV!$D$1:$N$1,0))/STOCK!$F156,1),0)</f>
        <v>0</v>
      </c>
      <c r="W156" s="92">
        <f t="array" ref="W156">+IFERROR(ROUND(INDEX(FCSTSDV!$D$2:$N$674,MATCH(STOCK!$D156,FCSTSDV!$C$2:$C$674,0),MATCH(STOCK!W$3,FCSTSDV!$D$1:$N$1,0))/STOCK!$F156,1),0)</f>
        <v>0</v>
      </c>
      <c r="X156" s="92">
        <f t="array" ref="X156">+IFERROR(ROUND(INDEX(FCSTSDV!$D$2:$N$674,MATCH(STOCK!$D156,FCSTSDV!$C$2:$C$674,0),MATCH(STOCK!X$3,FCSTSDV!$D$1:$N$1,0))/STOCK!$F156,1),0)</f>
        <v>0</v>
      </c>
      <c r="Y156" s="92">
        <f t="array" ref="Y156">+IFERROR(ROUND(INDEX(FCSTSDV!$D$2:$N$674,MATCH(STOCK!$D156,FCSTSDV!$C$2:$C$674,0),MATCH(STOCK!Y$3,FCSTSDV!$D$1:$N$1,0))/STOCK!$F156,1),0)</f>
        <v>3</v>
      </c>
      <c r="Z156" s="92">
        <f t="array" ref="Z156">+IFERROR(ROUND(INDEX(FCSTSDV!$D$2:$N$674,MATCH(STOCK!$D156,FCSTSDV!$C$2:$C$674,0),MATCH(STOCK!Z$3,FCSTSDV!$D$1:$N$1,0))/STOCK!$F156,1),0)</f>
        <v>0</v>
      </c>
      <c r="AA156" s="92">
        <f t="array" ref="AA156">+IFERROR(ROUND(INDEX(FCSTSDV!$D$2:$N$674,MATCH(STOCK!$D156,FCSTSDV!$C$2:$C$674,0),MATCH(STOCK!AA$3,FCSTSDV!$D$1:$N$1,0))/STOCK!$F156,1),0)</f>
        <v>0</v>
      </c>
      <c r="AB156" s="92">
        <f t="array" ref="AB156">+IFERROR(ROUND(INDEX(FCSTSDV!$D$2:$N$674,MATCH(STOCK!$D156,FCSTSDV!$C$2:$C$674,0),MATCH(STOCK!AB$3,FCSTSDV!$D$1:$N$1,0))/STOCK!$F156,1),0)</f>
        <v>0</v>
      </c>
      <c r="AC156" s="92">
        <f t="array" ref="AC156">+IFERROR(ROUND(INDEX(FCSTSDV!$D$2:$N$674,MATCH(STOCK!$D156,FCSTSDV!$C$2:$C$674,0),MATCH(STOCK!AC$3,FCSTSDV!$D$1:$N$1,0))/STOCK!$F156,1),0)</f>
        <v>0</v>
      </c>
    </row>
    <row r="157" spans="1:29" ht="20.100000000000001" customHeight="1">
      <c r="A157" s="813"/>
      <c r="B157" s="795"/>
      <c r="C157" s="124"/>
      <c r="D157" s="230" t="s">
        <v>117</v>
      </c>
      <c r="E157" s="204"/>
      <c r="F157" s="47">
        <v>15000</v>
      </c>
      <c r="G157" s="48"/>
      <c r="H157" s="48"/>
      <c r="I157" s="785"/>
      <c r="J157" s="79">
        <f>+IF(SUM(K157:L157)&lt;&gt;$N$3,ROUND(IFERROR(VLOOKUP(D157,FCSTSDV!$C$2:$C$285,2,0),0)/STOCK!F157+0,0),0)</f>
        <v>0</v>
      </c>
      <c r="K157" s="92">
        <f t="array" ref="K157">+IFERROR(ROUND(INDEX(FCSTSDV!$D$2:$N$674,MATCH(STOCK!$D157,FCSTSDV!$C$2:$C$674,0),MATCH(STOCK!K$3,FCSTSDV!$D$1:$N$1,0))/STOCK!$F157,1),0)</f>
        <v>0</v>
      </c>
      <c r="L157" s="92">
        <f t="array" ref="L157">+IFERROR(ROUND(INDEX(FCSTSDV!$D$2:$N$674,MATCH(STOCK!$D157,FCSTSDV!$C$2:$C$674,0),MATCH(STOCK!L$3,FCSTSDV!$D$1:$N$1,0))/STOCK!$F157,1),0)</f>
        <v>0</v>
      </c>
      <c r="M157" s="92">
        <f t="array" ref="M157">+IFERROR(ROUND(INDEX(FCSTSDV!$D$2:$N$674,MATCH(STOCK!$D157,FCSTSDV!$C$2:$C$674,0),MATCH(STOCK!M$3,FCSTSDV!$D$1:$N$1,0))/STOCK!$F157,1),0)</f>
        <v>0</v>
      </c>
      <c r="N157" s="92">
        <f t="array" ref="N157">+IFERROR(ROUND(INDEX(FCSTSDV!$D$2:$N$674,MATCH(STOCK!$D157,FCSTSDV!$C$2:$C$674,0),MATCH(STOCK!N$3,FCSTSDV!$D$1:$N$1,0))/STOCK!$F157,1),0)</f>
        <v>0</v>
      </c>
      <c r="O157" s="92">
        <f t="array" ref="O157">+IFERROR(ROUND(INDEX(FCSTSDV!$D$2:$N$674,MATCH(STOCK!$D157,FCSTSDV!$C$2:$C$674,0),MATCH(STOCK!O$3,FCSTSDV!$D$1:$N$1,0))/STOCK!$F157,1),0)</f>
        <v>0</v>
      </c>
      <c r="P157" s="92">
        <f t="array" ref="P157">+IFERROR(ROUND(INDEX(FCSTSDV!$D$2:$N$674,MATCH(STOCK!$D157,FCSTSDV!$C$2:$C$674,0),MATCH(STOCK!P$3,FCSTSDV!$D$1:$N$1,0))/STOCK!$F157,1),0)</f>
        <v>0</v>
      </c>
      <c r="Q157" s="92">
        <f t="array" ref="Q157">+IFERROR(ROUND(INDEX(FCSTSDV!$D$2:$N$674,MATCH(STOCK!$D157,FCSTSDV!$C$2:$C$674,0),MATCH(STOCK!Q$3,FCSTSDV!$D$1:$N$1,0))/STOCK!$F157,1),0)</f>
        <v>0</v>
      </c>
      <c r="R157" s="92">
        <f t="array" ref="R157">+IFERROR(ROUND(INDEX(FCSTSDV!$D$2:$N$674,MATCH(STOCK!$D157,FCSTSDV!$C$2:$C$674,0),MATCH(STOCK!R$3,FCSTSDV!$D$1:$N$1,0))/STOCK!$F157,1),0)</f>
        <v>0</v>
      </c>
      <c r="S157" s="92">
        <f t="array" ref="S157">+IFERROR(ROUND(INDEX(FCSTSDV!$D$2:$N$674,MATCH(STOCK!$D157,FCSTSDV!$C$2:$C$674,0),MATCH(STOCK!S$3,FCSTSDV!$D$1:$N$1,0))/STOCK!$F157,1),0)</f>
        <v>0</v>
      </c>
      <c r="T157" s="92">
        <f t="array" ref="T157">+IFERROR(ROUND(INDEX(FCSTSDV!$D$2:$N$674,MATCH(STOCK!$D157,FCSTSDV!$C$2:$C$674,0),MATCH(STOCK!T$3,FCSTSDV!$D$1:$N$1,0))/STOCK!$F157,1),0)</f>
        <v>0</v>
      </c>
      <c r="U157" s="92">
        <f t="array" ref="U157">+IFERROR(ROUND(INDEX(FCSTSDV!$D$2:$N$674,MATCH(STOCK!$D157,FCSTSDV!$C$2:$C$674,0),MATCH(STOCK!U$3,FCSTSDV!$D$1:$N$1,0))/STOCK!$F157,1),0)</f>
        <v>0</v>
      </c>
      <c r="V157" s="92">
        <f t="array" ref="V157">+IFERROR(ROUND(INDEX(FCSTSDV!$D$2:$N$674,MATCH(STOCK!$D157,FCSTSDV!$C$2:$C$674,0),MATCH(STOCK!V$3,FCSTSDV!$D$1:$N$1,0))/STOCK!$F157,1),0)</f>
        <v>0</v>
      </c>
      <c r="W157" s="92">
        <f t="array" ref="W157">+IFERROR(ROUND(INDEX(FCSTSDV!$D$2:$N$674,MATCH(STOCK!$D157,FCSTSDV!$C$2:$C$674,0),MATCH(STOCK!W$3,FCSTSDV!$D$1:$N$1,0))/STOCK!$F157,1),0)</f>
        <v>0</v>
      </c>
      <c r="X157" s="92">
        <f t="array" ref="X157">+IFERROR(ROUND(INDEX(FCSTSDV!$D$2:$N$674,MATCH(STOCK!$D157,FCSTSDV!$C$2:$C$674,0),MATCH(STOCK!X$3,FCSTSDV!$D$1:$N$1,0))/STOCK!$F157,1),0)</f>
        <v>0</v>
      </c>
      <c r="Y157" s="92">
        <f t="array" ref="Y157">+IFERROR(ROUND(INDEX(FCSTSDV!$D$2:$N$674,MATCH(STOCK!$D157,FCSTSDV!$C$2:$C$674,0),MATCH(STOCK!Y$3,FCSTSDV!$D$1:$N$1,0))/STOCK!$F157,1),0)</f>
        <v>13</v>
      </c>
      <c r="Z157" s="92">
        <f t="array" ref="Z157">+IFERROR(ROUND(INDEX(FCSTSDV!$D$2:$N$674,MATCH(STOCK!$D157,FCSTSDV!$C$2:$C$674,0),MATCH(STOCK!Z$3,FCSTSDV!$D$1:$N$1,0))/STOCK!$F157,1),0)</f>
        <v>0</v>
      </c>
      <c r="AA157" s="92">
        <f t="array" ref="AA157">+IFERROR(ROUND(INDEX(FCSTSDV!$D$2:$N$674,MATCH(STOCK!$D157,FCSTSDV!$C$2:$C$674,0),MATCH(STOCK!AA$3,FCSTSDV!$D$1:$N$1,0))/STOCK!$F157,1),0)</f>
        <v>0</v>
      </c>
      <c r="AB157" s="92">
        <f t="array" ref="AB157">+IFERROR(ROUND(INDEX(FCSTSDV!$D$2:$N$674,MATCH(STOCK!$D157,FCSTSDV!$C$2:$C$674,0),MATCH(STOCK!AB$3,FCSTSDV!$D$1:$N$1,0))/STOCK!$F157,1),0)</f>
        <v>0</v>
      </c>
      <c r="AC157" s="92">
        <f t="array" ref="AC157">+IFERROR(ROUND(INDEX(FCSTSDV!$D$2:$N$674,MATCH(STOCK!$D157,FCSTSDV!$C$2:$C$674,0),MATCH(STOCK!AC$3,FCSTSDV!$D$1:$N$1,0))/STOCK!$F157,1),0)</f>
        <v>0</v>
      </c>
    </row>
    <row r="158" spans="1:29" ht="20.100000000000001" customHeight="1">
      <c r="A158" s="813"/>
      <c r="B158" s="795"/>
      <c r="C158" s="125"/>
      <c r="D158" s="32" t="s">
        <v>109</v>
      </c>
      <c r="E158" s="204" t="str">
        <f>+E155</f>
        <v>250*125*76.5</v>
      </c>
      <c r="F158" s="49">
        <v>15000</v>
      </c>
      <c r="G158" s="48"/>
      <c r="H158" s="48"/>
      <c r="I158" s="785"/>
      <c r="J158" s="79">
        <f>+IF(SUM(K158:L158)&lt;&gt;$N$3,ROUND(IFERROR(VLOOKUP(D158,FCSTSDV!$C$2:$C$285,2,0),0)/STOCK!F158+0,0),0)</f>
        <v>0</v>
      </c>
      <c r="K158" s="92">
        <f t="array" ref="K158">+IFERROR(ROUND(INDEX(FCSTSDV!$D$2:$N$674,MATCH(STOCK!$D158,FCSTSDV!$C$2:$C$674,0),MATCH(STOCK!K$3,FCSTSDV!$D$1:$N$1,0))/STOCK!$F158,1),0)</f>
        <v>0</v>
      </c>
      <c r="L158" s="92">
        <f t="array" ref="L158">+IFERROR(ROUND(INDEX(FCSTSDV!$D$2:$N$674,MATCH(STOCK!$D158,FCSTSDV!$C$2:$C$674,0),MATCH(STOCK!L$3,FCSTSDV!$D$1:$N$1,0))/STOCK!$F158,1),0)</f>
        <v>0</v>
      </c>
      <c r="M158" s="92">
        <f t="array" ref="M158">+IFERROR(ROUND(INDEX(FCSTSDV!$D$2:$N$674,MATCH(STOCK!$D158,FCSTSDV!$C$2:$C$674,0),MATCH(STOCK!M$3,FCSTSDV!$D$1:$N$1,0))/STOCK!$F158,1),0)</f>
        <v>0</v>
      </c>
      <c r="N158" s="92">
        <f t="array" ref="N158">+IFERROR(ROUND(INDEX(FCSTSDV!$D$2:$N$674,MATCH(STOCK!$D158,FCSTSDV!$C$2:$C$674,0),MATCH(STOCK!N$3,FCSTSDV!$D$1:$N$1,0))/STOCK!$F158,1),0)</f>
        <v>0</v>
      </c>
      <c r="O158" s="92">
        <f t="array" ref="O158">+IFERROR(ROUND(INDEX(FCSTSDV!$D$2:$N$674,MATCH(STOCK!$D158,FCSTSDV!$C$2:$C$674,0),MATCH(STOCK!O$3,FCSTSDV!$D$1:$N$1,0))/STOCK!$F158,1),0)</f>
        <v>0</v>
      </c>
      <c r="P158" s="92">
        <f t="array" ref="P158">+IFERROR(ROUND(INDEX(FCSTSDV!$D$2:$N$674,MATCH(STOCK!$D158,FCSTSDV!$C$2:$C$674,0),MATCH(STOCK!P$3,FCSTSDV!$D$1:$N$1,0))/STOCK!$F158,1),0)</f>
        <v>0</v>
      </c>
      <c r="Q158" s="92">
        <f t="array" ref="Q158">+IFERROR(ROUND(INDEX(FCSTSDV!$D$2:$N$674,MATCH(STOCK!$D158,FCSTSDV!$C$2:$C$674,0),MATCH(STOCK!Q$3,FCSTSDV!$D$1:$N$1,0))/STOCK!$F158,1),0)</f>
        <v>0</v>
      </c>
      <c r="R158" s="92">
        <f t="array" ref="R158">+IFERROR(ROUND(INDEX(FCSTSDV!$D$2:$N$674,MATCH(STOCK!$D158,FCSTSDV!$C$2:$C$674,0),MATCH(STOCK!R$3,FCSTSDV!$D$1:$N$1,0))/STOCK!$F158,1),0)</f>
        <v>0</v>
      </c>
      <c r="S158" s="92">
        <f t="array" ref="S158">+IFERROR(ROUND(INDEX(FCSTSDV!$D$2:$N$674,MATCH(STOCK!$D158,FCSTSDV!$C$2:$C$674,0),MATCH(STOCK!S$3,FCSTSDV!$D$1:$N$1,0))/STOCK!$F158,1),0)</f>
        <v>0</v>
      </c>
      <c r="T158" s="92">
        <f t="array" ref="T158">+IFERROR(ROUND(INDEX(FCSTSDV!$D$2:$N$674,MATCH(STOCK!$D158,FCSTSDV!$C$2:$C$674,0),MATCH(STOCK!T$3,FCSTSDV!$D$1:$N$1,0))/STOCK!$F158,1),0)</f>
        <v>0</v>
      </c>
      <c r="U158" s="92">
        <f t="array" ref="U158">+IFERROR(ROUND(INDEX(FCSTSDV!$D$2:$N$674,MATCH(STOCK!$D158,FCSTSDV!$C$2:$C$674,0),MATCH(STOCK!U$3,FCSTSDV!$D$1:$N$1,0))/STOCK!$F158,1),0)</f>
        <v>0</v>
      </c>
      <c r="V158" s="92">
        <f t="array" ref="V158">+IFERROR(ROUND(INDEX(FCSTSDV!$D$2:$N$674,MATCH(STOCK!$D158,FCSTSDV!$C$2:$C$674,0),MATCH(STOCK!V$3,FCSTSDV!$D$1:$N$1,0))/STOCK!$F158,1),0)</f>
        <v>0</v>
      </c>
      <c r="W158" s="92">
        <f t="array" ref="W158">+IFERROR(ROUND(INDEX(FCSTSDV!$D$2:$N$674,MATCH(STOCK!$D158,FCSTSDV!$C$2:$C$674,0),MATCH(STOCK!W$3,FCSTSDV!$D$1:$N$1,0))/STOCK!$F158,1),0)</f>
        <v>0</v>
      </c>
      <c r="X158" s="92">
        <f t="array" ref="X158">+IFERROR(ROUND(INDEX(FCSTSDV!$D$2:$N$674,MATCH(STOCK!$D158,FCSTSDV!$C$2:$C$674,0),MATCH(STOCK!X$3,FCSTSDV!$D$1:$N$1,0))/STOCK!$F158,1),0)</f>
        <v>0</v>
      </c>
      <c r="Y158" s="92">
        <f t="array" ref="Y158">+IFERROR(ROUND(INDEX(FCSTSDV!$D$2:$N$674,MATCH(STOCK!$D158,FCSTSDV!$C$2:$C$674,0),MATCH(STOCK!Y$3,FCSTSDV!$D$1:$N$1,0))/STOCK!$F158,1),0)</f>
        <v>0</v>
      </c>
      <c r="Z158" s="92">
        <f t="array" ref="Z158">+IFERROR(ROUND(INDEX(FCSTSDV!$D$2:$N$674,MATCH(STOCK!$D158,FCSTSDV!$C$2:$C$674,0),MATCH(STOCK!Z$3,FCSTSDV!$D$1:$N$1,0))/STOCK!$F158,1),0)</f>
        <v>0</v>
      </c>
      <c r="AA158" s="92">
        <f t="array" ref="AA158">+IFERROR(ROUND(INDEX(FCSTSDV!$D$2:$N$674,MATCH(STOCK!$D158,FCSTSDV!$C$2:$C$674,0),MATCH(STOCK!AA$3,FCSTSDV!$D$1:$N$1,0))/STOCK!$F158,1),0)</f>
        <v>0</v>
      </c>
      <c r="AB158" s="92">
        <f t="array" ref="AB158">+IFERROR(ROUND(INDEX(FCSTSDV!$D$2:$N$674,MATCH(STOCK!$D158,FCSTSDV!$C$2:$C$674,0),MATCH(STOCK!AB$3,FCSTSDV!$D$1:$N$1,0))/STOCK!$F158,1),0)</f>
        <v>0</v>
      </c>
      <c r="AC158" s="92">
        <f t="array" ref="AC158">+IFERROR(ROUND(INDEX(FCSTSDV!$D$2:$N$674,MATCH(STOCK!$D158,FCSTSDV!$C$2:$C$674,0),MATCH(STOCK!AC$3,FCSTSDV!$D$1:$N$1,0))/STOCK!$F158,1),0)</f>
        <v>0</v>
      </c>
    </row>
    <row r="159" spans="1:29" ht="20.100000000000001" customHeight="1">
      <c r="A159" s="807"/>
      <c r="B159" s="792"/>
      <c r="C159" s="126"/>
      <c r="D159" s="52" t="s">
        <v>153</v>
      </c>
      <c r="E159" s="205" t="str">
        <f>+E158</f>
        <v>250*125*76.5</v>
      </c>
      <c r="F159" s="53" t="s">
        <v>43</v>
      </c>
      <c r="G159" s="54"/>
      <c r="H159" s="54"/>
      <c r="I159" s="782"/>
      <c r="J159" s="263">
        <f>+SUM(J155:J158)</f>
        <v>0</v>
      </c>
      <c r="K159" s="90">
        <f t="shared" ref="K159:T159" si="30">+$I$155+$J$159-SUM(K155:K158)</f>
        <v>0</v>
      </c>
      <c r="L159" s="90">
        <f t="shared" si="30"/>
        <v>0</v>
      </c>
      <c r="M159" s="90">
        <f t="shared" si="30"/>
        <v>0</v>
      </c>
      <c r="N159" s="90">
        <f t="shared" si="30"/>
        <v>0</v>
      </c>
      <c r="O159" s="90">
        <f t="shared" si="30"/>
        <v>0</v>
      </c>
      <c r="P159" s="90">
        <f t="shared" si="30"/>
        <v>0</v>
      </c>
      <c r="Q159" s="90">
        <f t="shared" si="30"/>
        <v>0</v>
      </c>
      <c r="R159" s="90">
        <f t="shared" si="30"/>
        <v>0</v>
      </c>
      <c r="S159" s="90">
        <f t="shared" si="30"/>
        <v>0</v>
      </c>
      <c r="T159" s="90">
        <f t="shared" si="30"/>
        <v>0</v>
      </c>
      <c r="U159" s="90">
        <f t="shared" ref="U159:AC159" si="31">+T159-SUM(U155:U158)</f>
        <v>0</v>
      </c>
      <c r="V159" s="90">
        <f t="shared" si="31"/>
        <v>0</v>
      </c>
      <c r="W159" s="90">
        <f t="shared" si="31"/>
        <v>0</v>
      </c>
      <c r="X159" s="90">
        <f t="shared" si="31"/>
        <v>0</v>
      </c>
      <c r="Y159" s="90">
        <f t="shared" si="31"/>
        <v>-17</v>
      </c>
      <c r="Z159" s="90">
        <f t="shared" si="31"/>
        <v>-17</v>
      </c>
      <c r="AA159" s="90">
        <f t="shared" si="31"/>
        <v>-17</v>
      </c>
      <c r="AB159" s="90">
        <f t="shared" si="31"/>
        <v>-17</v>
      </c>
      <c r="AC159" s="90">
        <f t="shared" si="31"/>
        <v>-17</v>
      </c>
    </row>
    <row r="160" spans="1:29" ht="20.100000000000001" customHeight="1">
      <c r="A160" s="806" t="s">
        <v>162</v>
      </c>
      <c r="B160" s="791" t="s">
        <v>163</v>
      </c>
      <c r="C160" s="63" t="s">
        <v>107</v>
      </c>
      <c r="D160" s="73" t="s">
        <v>137</v>
      </c>
      <c r="E160" s="226" t="s">
        <v>163</v>
      </c>
      <c r="F160" s="44">
        <v>3000</v>
      </c>
      <c r="G160" s="45"/>
      <c r="H160" s="45"/>
      <c r="I160" s="781">
        <f>+VLOOKUP(A160,Sheet2!$B$3:$C$189,2,0)</f>
        <v>0</v>
      </c>
      <c r="J160" s="79">
        <f>+IF(SUM(K160:L160)&lt;&gt;$N$3,ROUND(IFERROR(VLOOKUP(D160,FCSTSDV!$C$2:$C$285,2,0),0)/STOCK!F160+0,0),0)</f>
        <v>0</v>
      </c>
      <c r="K160" s="99">
        <f t="array" ref="K160">+IFERROR(ROUND(INDEX(FCSTSDV!$D$2:$N$674,MATCH(STOCK!$D160,FCSTSDV!$C$2:$C$674,0),MATCH(STOCK!K$3,FCSTSDV!$D$1:$N$1,0))/STOCK!$F160,1),0)</f>
        <v>0</v>
      </c>
      <c r="L160" s="99">
        <f t="array" ref="L160">+IFERROR(ROUND(INDEX(FCSTSDV!$D$2:$N$674,MATCH(STOCK!$D160,FCSTSDV!$C$2:$C$674,0),MATCH(STOCK!L$3,FCSTSDV!$D$1:$N$1,0))/STOCK!$F160,1),0)</f>
        <v>0</v>
      </c>
      <c r="M160" s="99">
        <f t="array" ref="M160">+IFERROR(ROUND(INDEX(FCSTSDV!$D$2:$N$674,MATCH(STOCK!$D160,FCSTSDV!$C$2:$C$674,0),MATCH(STOCK!M$3,FCSTSDV!$D$1:$N$1,0))/STOCK!$F160,1),0)</f>
        <v>0</v>
      </c>
      <c r="N160" s="99">
        <f t="array" ref="N160">+IFERROR(ROUND(INDEX(FCSTSDV!$D$2:$N$674,MATCH(STOCK!$D160,FCSTSDV!$C$2:$C$674,0),MATCH(STOCK!N$3,FCSTSDV!$D$1:$N$1,0))/STOCK!$F160,1),0)</f>
        <v>0</v>
      </c>
      <c r="O160" s="99">
        <f t="array" ref="O160">+IFERROR(ROUND(INDEX(FCSTSDV!$D$2:$N$674,MATCH(STOCK!$D160,FCSTSDV!$C$2:$C$674,0),MATCH(STOCK!O$3,FCSTSDV!$D$1:$N$1,0))/STOCK!$F160,1),0)</f>
        <v>0</v>
      </c>
      <c r="P160" s="99">
        <f t="array" ref="P160">+IFERROR(ROUND(INDEX(FCSTSDV!$D$2:$N$674,MATCH(STOCK!$D160,FCSTSDV!$C$2:$C$674,0),MATCH(STOCK!P$3,FCSTSDV!$D$1:$N$1,0))/STOCK!$F160,1),0)</f>
        <v>0</v>
      </c>
      <c r="Q160" s="99">
        <f t="array" ref="Q160">+IFERROR(ROUND(INDEX(FCSTSDV!$D$2:$N$674,MATCH(STOCK!$D160,FCSTSDV!$C$2:$C$674,0),MATCH(STOCK!Q$3,FCSTSDV!$D$1:$N$1,0))/STOCK!$F160,1),0)</f>
        <v>0</v>
      </c>
      <c r="R160" s="99">
        <f t="array" ref="R160">+IFERROR(ROUND(INDEX(FCSTSDV!$D$2:$N$674,MATCH(STOCK!$D160,FCSTSDV!$C$2:$C$674,0),MATCH(STOCK!R$3,FCSTSDV!$D$1:$N$1,0))/STOCK!$F160,1),0)</f>
        <v>0</v>
      </c>
      <c r="S160" s="99">
        <f t="array" ref="S160">+IFERROR(ROUND(INDEX(FCSTSDV!$D$2:$N$674,MATCH(STOCK!$D160,FCSTSDV!$C$2:$C$674,0),MATCH(STOCK!S$3,FCSTSDV!$D$1:$N$1,0))/STOCK!$F160,1),0)</f>
        <v>0</v>
      </c>
      <c r="T160" s="99">
        <f t="array" ref="T160">+IFERROR(ROUND(INDEX(FCSTSDV!$D$2:$N$674,MATCH(STOCK!$D160,FCSTSDV!$C$2:$C$674,0),MATCH(STOCK!T$3,FCSTSDV!$D$1:$N$1,0))/STOCK!$F160,1),0)</f>
        <v>0</v>
      </c>
      <c r="U160" s="99">
        <f t="array" ref="U160">+IFERROR(ROUND(INDEX(FCSTSDV!$D$2:$N$674,MATCH(STOCK!$D160,FCSTSDV!$C$2:$C$674,0),MATCH(STOCK!U$3,FCSTSDV!$D$1:$N$1,0))/STOCK!$F160,1),0)</f>
        <v>0</v>
      </c>
      <c r="V160" s="99">
        <f t="array" ref="V160">+IFERROR(ROUND(INDEX(FCSTSDV!$D$2:$N$674,MATCH(STOCK!$D160,FCSTSDV!$C$2:$C$674,0),MATCH(STOCK!V$3,FCSTSDV!$D$1:$N$1,0))/STOCK!$F160,1),0)</f>
        <v>0</v>
      </c>
      <c r="W160" s="99">
        <f t="array" ref="W160">+IFERROR(ROUND(INDEX(FCSTSDV!$D$2:$N$674,MATCH(STOCK!$D160,FCSTSDV!$C$2:$C$674,0),MATCH(STOCK!W$3,FCSTSDV!$D$1:$N$1,0))/STOCK!$F160,1),0)</f>
        <v>0</v>
      </c>
      <c r="X160" s="99">
        <f t="array" ref="X160">+IFERROR(ROUND(INDEX(FCSTSDV!$D$2:$N$674,MATCH(STOCK!$D160,FCSTSDV!$C$2:$C$674,0),MATCH(STOCK!X$3,FCSTSDV!$D$1:$N$1,0))/STOCK!$F160,1),0)</f>
        <v>0</v>
      </c>
      <c r="Y160" s="99">
        <f t="array" ref="Y160">+IFERROR(ROUND(INDEX(FCSTSDV!$D$2:$N$674,MATCH(STOCK!$D160,FCSTSDV!$C$2:$C$674,0),MATCH(STOCK!Y$3,FCSTSDV!$D$1:$N$1,0))/STOCK!$F160,1),0)</f>
        <v>0</v>
      </c>
      <c r="Z160" s="99">
        <f t="array" ref="Z160">+IFERROR(ROUND(INDEX(FCSTSDV!$D$2:$N$674,MATCH(STOCK!$D160,FCSTSDV!$C$2:$C$674,0),MATCH(STOCK!Z$3,FCSTSDV!$D$1:$N$1,0))/STOCK!$F160,1),0)</f>
        <v>0</v>
      </c>
      <c r="AA160" s="99">
        <f t="array" ref="AA160">+IFERROR(ROUND(INDEX(FCSTSDV!$D$2:$N$674,MATCH(STOCK!$D160,FCSTSDV!$C$2:$C$674,0),MATCH(STOCK!AA$3,FCSTSDV!$D$1:$N$1,0))/STOCK!$F160,1),0)</f>
        <v>0</v>
      </c>
      <c r="AB160" s="99">
        <f t="array" ref="AB160">+IFERROR(ROUND(INDEX(FCSTSDV!$D$2:$N$674,MATCH(STOCK!$D160,FCSTSDV!$C$2:$C$674,0),MATCH(STOCK!AB$3,FCSTSDV!$D$1:$N$1,0))/STOCK!$F160,1),0)</f>
        <v>0</v>
      </c>
      <c r="AC160" s="99">
        <f t="array" ref="AC160">+IFERROR(ROUND(INDEX(FCSTSDV!$D$2:$N$674,MATCH(STOCK!$D160,FCSTSDV!$C$2:$C$674,0),MATCH(STOCK!AC$3,FCSTSDV!$D$1:$N$1,0))/STOCK!$F160,1),0)</f>
        <v>0</v>
      </c>
    </row>
    <row r="161" spans="1:29" ht="20.100000000000001" customHeight="1">
      <c r="A161" s="813"/>
      <c r="B161" s="795"/>
      <c r="C161" s="57" t="s">
        <v>107</v>
      </c>
      <c r="D161" s="32" t="s">
        <v>138</v>
      </c>
      <c r="E161" s="227" t="str">
        <f t="shared" ref="E161:E166" si="32">+E160</f>
        <v>420*125*120</v>
      </c>
      <c r="F161" s="49">
        <v>3000</v>
      </c>
      <c r="G161" s="48"/>
      <c r="H161" s="48"/>
      <c r="I161" s="785"/>
      <c r="J161" s="81">
        <f>+IF(SUM(K161:L161)&lt;&gt;$N$3,ROUND(IFERROR(VLOOKUP(D161,FCSTSDV!$C$2:$C$285,2,0),0)/STOCK!F161+0,0),0)</f>
        <v>0</v>
      </c>
      <c r="K161" s="92">
        <f t="array" ref="K161">+IFERROR(ROUND(INDEX(FCSTSDV!$D$2:$N$674,MATCH(STOCK!$D161,FCSTSDV!$C$2:$C$674,0),MATCH(STOCK!K$3,FCSTSDV!$D$1:$N$1,0))/STOCK!$F161,1),0)</f>
        <v>0</v>
      </c>
      <c r="L161" s="92">
        <f t="array" ref="L161">+IFERROR(ROUND(INDEX(FCSTSDV!$D$2:$N$674,MATCH(STOCK!$D161,FCSTSDV!$C$2:$C$674,0),MATCH(STOCK!L$3,FCSTSDV!$D$1:$N$1,0))/STOCK!$F161,1),0)</f>
        <v>0</v>
      </c>
      <c r="M161" s="92">
        <f t="array" ref="M161">+IFERROR(ROUND(INDEX(FCSTSDV!$D$2:$N$674,MATCH(STOCK!$D161,FCSTSDV!$C$2:$C$674,0),MATCH(STOCK!M$3,FCSTSDV!$D$1:$N$1,0))/STOCK!$F161,1),0)</f>
        <v>0</v>
      </c>
      <c r="N161" s="92">
        <f t="array" ref="N161">+IFERROR(ROUND(INDEX(FCSTSDV!$D$2:$N$674,MATCH(STOCK!$D161,FCSTSDV!$C$2:$C$674,0),MATCH(STOCK!N$3,FCSTSDV!$D$1:$N$1,0))/STOCK!$F161,1),0)</f>
        <v>0</v>
      </c>
      <c r="O161" s="92">
        <f t="array" ref="O161">+IFERROR(ROUND(INDEX(FCSTSDV!$D$2:$N$674,MATCH(STOCK!$D161,FCSTSDV!$C$2:$C$674,0),MATCH(STOCK!O$3,FCSTSDV!$D$1:$N$1,0))/STOCK!$F161,1),0)</f>
        <v>0</v>
      </c>
      <c r="P161" s="92">
        <f t="array" ref="P161">+IFERROR(ROUND(INDEX(FCSTSDV!$D$2:$N$674,MATCH(STOCK!$D161,FCSTSDV!$C$2:$C$674,0),MATCH(STOCK!P$3,FCSTSDV!$D$1:$N$1,0))/STOCK!$F161,1),0)</f>
        <v>0</v>
      </c>
      <c r="Q161" s="92">
        <f t="array" ref="Q161">+IFERROR(ROUND(INDEX(FCSTSDV!$D$2:$N$674,MATCH(STOCK!$D161,FCSTSDV!$C$2:$C$674,0),MATCH(STOCK!Q$3,FCSTSDV!$D$1:$N$1,0))/STOCK!$F161,1),0)</f>
        <v>0</v>
      </c>
      <c r="R161" s="92">
        <f t="array" ref="R161">+IFERROR(ROUND(INDEX(FCSTSDV!$D$2:$N$674,MATCH(STOCK!$D161,FCSTSDV!$C$2:$C$674,0),MATCH(STOCK!R$3,FCSTSDV!$D$1:$N$1,0))/STOCK!$F161,1),0)</f>
        <v>0</v>
      </c>
      <c r="S161" s="92">
        <f t="array" ref="S161">+IFERROR(ROUND(INDEX(FCSTSDV!$D$2:$N$674,MATCH(STOCK!$D161,FCSTSDV!$C$2:$C$674,0),MATCH(STOCK!S$3,FCSTSDV!$D$1:$N$1,0))/STOCK!$F161,1),0)</f>
        <v>0</v>
      </c>
      <c r="T161" s="92">
        <f t="array" ref="T161">+IFERROR(ROUND(INDEX(FCSTSDV!$D$2:$N$674,MATCH(STOCK!$D161,FCSTSDV!$C$2:$C$674,0),MATCH(STOCK!T$3,FCSTSDV!$D$1:$N$1,0))/STOCK!$F161,1),0)</f>
        <v>0</v>
      </c>
      <c r="U161" s="92">
        <f t="array" ref="U161">+IFERROR(ROUND(INDEX(FCSTSDV!$D$2:$N$674,MATCH(STOCK!$D161,FCSTSDV!$C$2:$C$674,0),MATCH(STOCK!U$3,FCSTSDV!$D$1:$N$1,0))/STOCK!$F161,1),0)</f>
        <v>0</v>
      </c>
      <c r="V161" s="92">
        <f t="array" ref="V161">+IFERROR(ROUND(INDEX(FCSTSDV!$D$2:$N$674,MATCH(STOCK!$D161,FCSTSDV!$C$2:$C$674,0),MATCH(STOCK!V$3,FCSTSDV!$D$1:$N$1,0))/STOCK!$F161,1),0)</f>
        <v>0</v>
      </c>
      <c r="W161" s="92">
        <f t="array" ref="W161">+IFERROR(ROUND(INDEX(FCSTSDV!$D$2:$N$674,MATCH(STOCK!$D161,FCSTSDV!$C$2:$C$674,0),MATCH(STOCK!W$3,FCSTSDV!$D$1:$N$1,0))/STOCK!$F161,1),0)</f>
        <v>0</v>
      </c>
      <c r="X161" s="92">
        <f t="array" ref="X161">+IFERROR(ROUND(INDEX(FCSTSDV!$D$2:$N$674,MATCH(STOCK!$D161,FCSTSDV!$C$2:$C$674,0),MATCH(STOCK!X$3,FCSTSDV!$D$1:$N$1,0))/STOCK!$F161,1),0)</f>
        <v>0</v>
      </c>
      <c r="Y161" s="92">
        <f t="array" ref="Y161">+IFERROR(ROUND(INDEX(FCSTSDV!$D$2:$N$674,MATCH(STOCK!$D161,FCSTSDV!$C$2:$C$674,0),MATCH(STOCK!Y$3,FCSTSDV!$D$1:$N$1,0))/STOCK!$F161,1),0)</f>
        <v>0</v>
      </c>
      <c r="Z161" s="92">
        <f t="array" ref="Z161">+IFERROR(ROUND(INDEX(FCSTSDV!$D$2:$N$674,MATCH(STOCK!$D161,FCSTSDV!$C$2:$C$674,0),MATCH(STOCK!Z$3,FCSTSDV!$D$1:$N$1,0))/STOCK!$F161,1),0)</f>
        <v>0</v>
      </c>
      <c r="AA161" s="92">
        <f t="array" ref="AA161">+IFERROR(ROUND(INDEX(FCSTSDV!$D$2:$N$674,MATCH(STOCK!$D161,FCSTSDV!$C$2:$C$674,0),MATCH(STOCK!AA$3,FCSTSDV!$D$1:$N$1,0))/STOCK!$F161,1),0)</f>
        <v>0</v>
      </c>
      <c r="AB161" s="92">
        <f t="array" ref="AB161">+IFERROR(ROUND(INDEX(FCSTSDV!$D$2:$N$674,MATCH(STOCK!$D161,FCSTSDV!$C$2:$C$674,0),MATCH(STOCK!AB$3,FCSTSDV!$D$1:$N$1,0))/STOCK!$F161,1),0)</f>
        <v>0</v>
      </c>
      <c r="AC161" s="92">
        <f t="array" ref="AC161">+IFERROR(ROUND(INDEX(FCSTSDV!$D$2:$N$674,MATCH(STOCK!$D161,FCSTSDV!$C$2:$C$674,0),MATCH(STOCK!AC$3,FCSTSDV!$D$1:$N$1,0))/STOCK!$F161,1),0)</f>
        <v>0</v>
      </c>
    </row>
    <row r="162" spans="1:29" ht="20.100000000000001" customHeight="1">
      <c r="A162" s="813"/>
      <c r="B162" s="795"/>
      <c r="C162" s="127"/>
      <c r="D162" s="128" t="s">
        <v>143</v>
      </c>
      <c r="E162" s="227" t="str">
        <f t="shared" si="32"/>
        <v>420*125*120</v>
      </c>
      <c r="F162" s="129">
        <v>3000</v>
      </c>
      <c r="G162" s="48"/>
      <c r="H162" s="48"/>
      <c r="I162" s="785"/>
      <c r="J162" s="81">
        <f>+IF(SUM(K162:L162)&lt;&gt;$N$3,ROUND(IFERROR(VLOOKUP(D162,FCSTSDV!$C$2:$C$285,2,0),0)/STOCK!F162+0,0),0)</f>
        <v>0</v>
      </c>
      <c r="K162" s="92">
        <f t="array" ref="K162">+IFERROR(ROUND(INDEX(FCSTSDV!$D$2:$N$674,MATCH(STOCK!$D162,FCSTSDV!$C$2:$C$674,0),MATCH(STOCK!K$3,FCSTSDV!$D$1:$N$1,0))/STOCK!$F162,1),0)</f>
        <v>0</v>
      </c>
      <c r="L162" s="92">
        <f t="array" ref="L162">+IFERROR(ROUND(INDEX(FCSTSDV!$D$2:$N$674,MATCH(STOCK!$D162,FCSTSDV!$C$2:$C$674,0),MATCH(STOCK!L$3,FCSTSDV!$D$1:$N$1,0))/STOCK!$F162,1),0)</f>
        <v>0</v>
      </c>
      <c r="M162" s="92">
        <f t="array" ref="M162">+IFERROR(ROUND(INDEX(FCSTSDV!$D$2:$N$674,MATCH(STOCK!$D162,FCSTSDV!$C$2:$C$674,0),MATCH(STOCK!M$3,FCSTSDV!$D$1:$N$1,0))/STOCK!$F162,1),0)</f>
        <v>0</v>
      </c>
      <c r="N162" s="92">
        <f t="array" ref="N162">+IFERROR(ROUND(INDEX(FCSTSDV!$D$2:$N$674,MATCH(STOCK!$D162,FCSTSDV!$C$2:$C$674,0),MATCH(STOCK!N$3,FCSTSDV!$D$1:$N$1,0))/STOCK!$F162,1),0)</f>
        <v>0</v>
      </c>
      <c r="O162" s="92">
        <f t="array" ref="O162">+IFERROR(ROUND(INDEX(FCSTSDV!$D$2:$N$674,MATCH(STOCK!$D162,FCSTSDV!$C$2:$C$674,0),MATCH(STOCK!O$3,FCSTSDV!$D$1:$N$1,0))/STOCK!$F162,1),0)</f>
        <v>0</v>
      </c>
      <c r="P162" s="92">
        <f t="array" ref="P162">+IFERROR(ROUND(INDEX(FCSTSDV!$D$2:$N$674,MATCH(STOCK!$D162,FCSTSDV!$C$2:$C$674,0),MATCH(STOCK!P$3,FCSTSDV!$D$1:$N$1,0))/STOCK!$F162,1),0)</f>
        <v>0</v>
      </c>
      <c r="Q162" s="92">
        <f t="array" ref="Q162">+IFERROR(ROUND(INDEX(FCSTSDV!$D$2:$N$674,MATCH(STOCK!$D162,FCSTSDV!$C$2:$C$674,0),MATCH(STOCK!Q$3,FCSTSDV!$D$1:$N$1,0))/STOCK!$F162,1),0)</f>
        <v>0</v>
      </c>
      <c r="R162" s="92">
        <f t="array" ref="R162">+IFERROR(ROUND(INDEX(FCSTSDV!$D$2:$N$674,MATCH(STOCK!$D162,FCSTSDV!$C$2:$C$674,0),MATCH(STOCK!R$3,FCSTSDV!$D$1:$N$1,0))/STOCK!$F162,1),0)</f>
        <v>0</v>
      </c>
      <c r="S162" s="92">
        <f t="array" ref="S162">+IFERROR(ROUND(INDEX(FCSTSDV!$D$2:$N$674,MATCH(STOCK!$D162,FCSTSDV!$C$2:$C$674,0),MATCH(STOCK!S$3,FCSTSDV!$D$1:$N$1,0))/STOCK!$F162,1),0)</f>
        <v>0</v>
      </c>
      <c r="T162" s="92">
        <f t="array" ref="T162">+IFERROR(ROUND(INDEX(FCSTSDV!$D$2:$N$674,MATCH(STOCK!$D162,FCSTSDV!$C$2:$C$674,0),MATCH(STOCK!T$3,FCSTSDV!$D$1:$N$1,0))/STOCK!$F162,1),0)</f>
        <v>0</v>
      </c>
      <c r="U162" s="92">
        <f t="array" ref="U162">+IFERROR(ROUND(INDEX(FCSTSDV!$D$2:$N$674,MATCH(STOCK!$D162,FCSTSDV!$C$2:$C$674,0),MATCH(STOCK!U$3,FCSTSDV!$D$1:$N$1,0))/STOCK!$F162,1),0)</f>
        <v>0</v>
      </c>
      <c r="V162" s="92">
        <f t="array" ref="V162">+IFERROR(ROUND(INDEX(FCSTSDV!$D$2:$N$674,MATCH(STOCK!$D162,FCSTSDV!$C$2:$C$674,0),MATCH(STOCK!V$3,FCSTSDV!$D$1:$N$1,0))/STOCK!$F162,1),0)</f>
        <v>0</v>
      </c>
      <c r="W162" s="92">
        <f t="array" ref="W162">+IFERROR(ROUND(INDEX(FCSTSDV!$D$2:$N$674,MATCH(STOCK!$D162,FCSTSDV!$C$2:$C$674,0),MATCH(STOCK!W$3,FCSTSDV!$D$1:$N$1,0))/STOCK!$F162,1),0)</f>
        <v>0</v>
      </c>
      <c r="X162" s="92">
        <f t="array" ref="X162">+IFERROR(ROUND(INDEX(FCSTSDV!$D$2:$N$674,MATCH(STOCK!$D162,FCSTSDV!$C$2:$C$674,0),MATCH(STOCK!X$3,FCSTSDV!$D$1:$N$1,0))/STOCK!$F162,1),0)</f>
        <v>0</v>
      </c>
      <c r="Y162" s="92">
        <f t="array" ref="Y162">+IFERROR(ROUND(INDEX(FCSTSDV!$D$2:$N$674,MATCH(STOCK!$D162,FCSTSDV!$C$2:$C$674,0),MATCH(STOCK!Y$3,FCSTSDV!$D$1:$N$1,0))/STOCK!$F162,1),0)</f>
        <v>0</v>
      </c>
      <c r="Z162" s="92">
        <f t="array" ref="Z162">+IFERROR(ROUND(INDEX(FCSTSDV!$D$2:$N$674,MATCH(STOCK!$D162,FCSTSDV!$C$2:$C$674,0),MATCH(STOCK!Z$3,FCSTSDV!$D$1:$N$1,0))/STOCK!$F162,1),0)</f>
        <v>0</v>
      </c>
      <c r="AA162" s="92">
        <f t="array" ref="AA162">+IFERROR(ROUND(INDEX(FCSTSDV!$D$2:$N$674,MATCH(STOCK!$D162,FCSTSDV!$C$2:$C$674,0),MATCH(STOCK!AA$3,FCSTSDV!$D$1:$N$1,0))/STOCK!$F162,1),0)</f>
        <v>0</v>
      </c>
      <c r="AB162" s="92">
        <f t="array" ref="AB162">+IFERROR(ROUND(INDEX(FCSTSDV!$D$2:$N$674,MATCH(STOCK!$D162,FCSTSDV!$C$2:$C$674,0),MATCH(STOCK!AB$3,FCSTSDV!$D$1:$N$1,0))/STOCK!$F162,1),0)</f>
        <v>0</v>
      </c>
      <c r="AC162" s="92">
        <f t="array" ref="AC162">+IFERROR(ROUND(INDEX(FCSTSDV!$D$2:$N$674,MATCH(STOCK!$D162,FCSTSDV!$C$2:$C$674,0),MATCH(STOCK!AC$3,FCSTSDV!$D$1:$N$1,0))/STOCK!$F162,1),0)</f>
        <v>0</v>
      </c>
    </row>
    <row r="163" spans="1:29" ht="20.100000000000001" customHeight="1">
      <c r="A163" s="813"/>
      <c r="B163" s="795"/>
      <c r="C163" s="127"/>
      <c r="D163" s="32" t="s">
        <v>164</v>
      </c>
      <c r="E163" s="232" t="str">
        <f t="shared" si="32"/>
        <v>420*125*120</v>
      </c>
      <c r="F163" s="49">
        <v>3000</v>
      </c>
      <c r="G163" s="48"/>
      <c r="H163" s="48"/>
      <c r="I163" s="785"/>
      <c r="J163" s="81">
        <f>+IF(SUM(K163:L163)&lt;&gt;$N$3,ROUND(IFERROR(VLOOKUP(D163,FCSTSDV!$C$2:$C$285,2,0),0)/STOCK!F163+0,0),0)</f>
        <v>0</v>
      </c>
      <c r="K163" s="92">
        <f t="array" ref="K163">+IFERROR(ROUND(INDEX(FCSTSDV!$D$2:$N$674,MATCH(STOCK!$D163,FCSTSDV!$C$2:$C$674,0),MATCH(STOCK!K$3,FCSTSDV!$D$1:$N$1,0))/STOCK!$F163,1),0)</f>
        <v>0</v>
      </c>
      <c r="L163" s="92">
        <f t="array" ref="L163">+IFERROR(ROUND(INDEX(FCSTSDV!$D$2:$N$674,MATCH(STOCK!$D163,FCSTSDV!$C$2:$C$674,0),MATCH(STOCK!L$3,FCSTSDV!$D$1:$N$1,0))/STOCK!$F163,1),0)</f>
        <v>0</v>
      </c>
      <c r="M163" s="92">
        <f t="array" ref="M163">+IFERROR(ROUND(INDEX(FCSTSDV!$D$2:$N$674,MATCH(STOCK!$D163,FCSTSDV!$C$2:$C$674,0),MATCH(STOCK!M$3,FCSTSDV!$D$1:$N$1,0))/STOCK!$F163,1),0)</f>
        <v>0</v>
      </c>
      <c r="N163" s="92">
        <f t="array" ref="N163">+IFERROR(ROUND(INDEX(FCSTSDV!$D$2:$N$674,MATCH(STOCK!$D163,FCSTSDV!$C$2:$C$674,0),MATCH(STOCK!N$3,FCSTSDV!$D$1:$N$1,0))/STOCK!$F163,1),0)</f>
        <v>0</v>
      </c>
      <c r="O163" s="92">
        <f t="array" ref="O163">+IFERROR(ROUND(INDEX(FCSTSDV!$D$2:$N$674,MATCH(STOCK!$D163,FCSTSDV!$C$2:$C$674,0),MATCH(STOCK!O$3,FCSTSDV!$D$1:$N$1,0))/STOCK!$F163,1),0)</f>
        <v>0</v>
      </c>
      <c r="P163" s="92">
        <f t="array" ref="P163">+IFERROR(ROUND(INDEX(FCSTSDV!$D$2:$N$674,MATCH(STOCK!$D163,FCSTSDV!$C$2:$C$674,0),MATCH(STOCK!P$3,FCSTSDV!$D$1:$N$1,0))/STOCK!$F163,1),0)</f>
        <v>0</v>
      </c>
      <c r="Q163" s="92">
        <f t="array" ref="Q163">+IFERROR(ROUND(INDEX(FCSTSDV!$D$2:$N$674,MATCH(STOCK!$D163,FCSTSDV!$C$2:$C$674,0),MATCH(STOCK!Q$3,FCSTSDV!$D$1:$N$1,0))/STOCK!$F163,1),0)</f>
        <v>0</v>
      </c>
      <c r="R163" s="92">
        <f t="array" ref="R163">+IFERROR(ROUND(INDEX(FCSTSDV!$D$2:$N$674,MATCH(STOCK!$D163,FCSTSDV!$C$2:$C$674,0),MATCH(STOCK!R$3,FCSTSDV!$D$1:$N$1,0))/STOCK!$F163,1),0)</f>
        <v>0</v>
      </c>
      <c r="S163" s="92">
        <f t="array" ref="S163">+IFERROR(ROUND(INDEX(FCSTSDV!$D$2:$N$674,MATCH(STOCK!$D163,FCSTSDV!$C$2:$C$674,0),MATCH(STOCK!S$3,FCSTSDV!$D$1:$N$1,0))/STOCK!$F163,1),0)</f>
        <v>0</v>
      </c>
      <c r="T163" s="92">
        <f t="array" ref="T163">+IFERROR(ROUND(INDEX(FCSTSDV!$D$2:$N$674,MATCH(STOCK!$D163,FCSTSDV!$C$2:$C$674,0),MATCH(STOCK!T$3,FCSTSDV!$D$1:$N$1,0))/STOCK!$F163,1),0)</f>
        <v>0</v>
      </c>
      <c r="U163" s="92">
        <f t="array" ref="U163">+IFERROR(ROUND(INDEX(FCSTSDV!$D$2:$N$674,MATCH(STOCK!$D163,FCSTSDV!$C$2:$C$674,0),MATCH(STOCK!U$3,FCSTSDV!$D$1:$N$1,0))/STOCK!$F163,1),0)</f>
        <v>0</v>
      </c>
      <c r="V163" s="92">
        <f t="array" ref="V163">+IFERROR(ROUND(INDEX(FCSTSDV!$D$2:$N$674,MATCH(STOCK!$D163,FCSTSDV!$C$2:$C$674,0),MATCH(STOCK!V$3,FCSTSDV!$D$1:$N$1,0))/STOCK!$F163,1),0)</f>
        <v>0</v>
      </c>
      <c r="W163" s="92">
        <f t="array" ref="W163">+IFERROR(ROUND(INDEX(FCSTSDV!$D$2:$N$674,MATCH(STOCK!$D163,FCSTSDV!$C$2:$C$674,0),MATCH(STOCK!W$3,FCSTSDV!$D$1:$N$1,0))/STOCK!$F163,1),0)</f>
        <v>0</v>
      </c>
      <c r="X163" s="92">
        <f t="array" ref="X163">+IFERROR(ROUND(INDEX(FCSTSDV!$D$2:$N$674,MATCH(STOCK!$D163,FCSTSDV!$C$2:$C$674,0),MATCH(STOCK!X$3,FCSTSDV!$D$1:$N$1,0))/STOCK!$F163,1),0)</f>
        <v>0</v>
      </c>
      <c r="Y163" s="92">
        <f t="array" ref="Y163">+IFERROR(ROUND(INDEX(FCSTSDV!$D$2:$N$674,MATCH(STOCK!$D163,FCSTSDV!$C$2:$C$674,0),MATCH(STOCK!Y$3,FCSTSDV!$D$1:$N$1,0))/STOCK!$F163,1),0)</f>
        <v>0</v>
      </c>
      <c r="Z163" s="92">
        <f t="array" ref="Z163">+IFERROR(ROUND(INDEX(FCSTSDV!$D$2:$N$674,MATCH(STOCK!$D163,FCSTSDV!$C$2:$C$674,0),MATCH(STOCK!Z$3,FCSTSDV!$D$1:$N$1,0))/STOCK!$F163,1),0)</f>
        <v>0</v>
      </c>
      <c r="AA163" s="92">
        <f t="array" ref="AA163">+IFERROR(ROUND(INDEX(FCSTSDV!$D$2:$N$674,MATCH(STOCK!$D163,FCSTSDV!$C$2:$C$674,0),MATCH(STOCK!AA$3,FCSTSDV!$D$1:$N$1,0))/STOCK!$F163,1),0)</f>
        <v>0</v>
      </c>
      <c r="AB163" s="92">
        <f t="array" ref="AB163">+IFERROR(ROUND(INDEX(FCSTSDV!$D$2:$N$674,MATCH(STOCK!$D163,FCSTSDV!$C$2:$C$674,0),MATCH(STOCK!AB$3,FCSTSDV!$D$1:$N$1,0))/STOCK!$F163,1),0)</f>
        <v>0</v>
      </c>
      <c r="AC163" s="92">
        <f t="array" ref="AC163">+IFERROR(ROUND(INDEX(FCSTSDV!$D$2:$N$674,MATCH(STOCK!$D163,FCSTSDV!$C$2:$C$674,0),MATCH(STOCK!AC$3,FCSTSDV!$D$1:$N$1,0))/STOCK!$F163,1),0)</f>
        <v>0</v>
      </c>
    </row>
    <row r="164" spans="1:29" ht="20.100000000000001" customHeight="1">
      <c r="A164" s="813"/>
      <c r="B164" s="795"/>
      <c r="C164" s="127"/>
      <c r="D164" s="49" t="s">
        <v>142</v>
      </c>
      <c r="E164" s="49" t="str">
        <f t="shared" si="32"/>
        <v>420*125*120</v>
      </c>
      <c r="F164" s="49">
        <v>3000</v>
      </c>
      <c r="G164" s="48"/>
      <c r="H164" s="48"/>
      <c r="I164" s="785"/>
      <c r="J164" s="81">
        <f>+IF(SUM(K164:L164)&lt;&gt;$N$3,ROUND(IFERROR(VLOOKUP(D164,FCSTSDV!$C$2:$C$285,2,0),0)/STOCK!F164+0,0),0)</f>
        <v>0</v>
      </c>
      <c r="K164" s="92">
        <f t="array" ref="K164">+IFERROR(ROUND(INDEX(FCSTSDV!$D$2:$N$674,MATCH(STOCK!$D164,FCSTSDV!$C$2:$C$674,0),MATCH(STOCK!K$3,FCSTSDV!$D$1:$N$1,0))/STOCK!$F164,1),0)</f>
        <v>0</v>
      </c>
      <c r="L164" s="92">
        <f t="array" ref="L164">+IFERROR(ROUND(INDEX(FCSTSDV!$D$2:$N$674,MATCH(STOCK!$D164,FCSTSDV!$C$2:$C$674,0),MATCH(STOCK!L$3,FCSTSDV!$D$1:$N$1,0))/STOCK!$F164,1),0)</f>
        <v>0</v>
      </c>
      <c r="M164" s="92">
        <f t="array" ref="M164">+IFERROR(ROUND(INDEX(FCSTSDV!$D$2:$N$674,MATCH(STOCK!$D164,FCSTSDV!$C$2:$C$674,0),MATCH(STOCK!M$3,FCSTSDV!$D$1:$N$1,0))/STOCK!$F164,1),0)</f>
        <v>0</v>
      </c>
      <c r="N164" s="92">
        <f t="array" ref="N164">+IFERROR(ROUND(INDEX(FCSTSDV!$D$2:$N$674,MATCH(STOCK!$D164,FCSTSDV!$C$2:$C$674,0),MATCH(STOCK!N$3,FCSTSDV!$D$1:$N$1,0))/STOCK!$F164,1),0)</f>
        <v>0</v>
      </c>
      <c r="O164" s="92">
        <f t="array" ref="O164">+IFERROR(ROUND(INDEX(FCSTSDV!$D$2:$N$674,MATCH(STOCK!$D164,FCSTSDV!$C$2:$C$674,0),MATCH(STOCK!O$3,FCSTSDV!$D$1:$N$1,0))/STOCK!$F164,1),0)</f>
        <v>0</v>
      </c>
      <c r="P164" s="92">
        <f t="array" ref="P164">+IFERROR(ROUND(INDEX(FCSTSDV!$D$2:$N$674,MATCH(STOCK!$D164,FCSTSDV!$C$2:$C$674,0),MATCH(STOCK!P$3,FCSTSDV!$D$1:$N$1,0))/STOCK!$F164,1),0)</f>
        <v>0</v>
      </c>
      <c r="Q164" s="92">
        <f t="array" ref="Q164">+IFERROR(ROUND(INDEX(FCSTSDV!$D$2:$N$674,MATCH(STOCK!$D164,FCSTSDV!$C$2:$C$674,0),MATCH(STOCK!Q$3,FCSTSDV!$D$1:$N$1,0))/STOCK!$F164,1),0)</f>
        <v>0</v>
      </c>
      <c r="R164" s="92">
        <f t="array" ref="R164">+IFERROR(ROUND(INDEX(FCSTSDV!$D$2:$N$674,MATCH(STOCK!$D164,FCSTSDV!$C$2:$C$674,0),MATCH(STOCK!R$3,FCSTSDV!$D$1:$N$1,0))/STOCK!$F164,1),0)</f>
        <v>0</v>
      </c>
      <c r="S164" s="92">
        <f t="array" ref="S164">+IFERROR(ROUND(INDEX(FCSTSDV!$D$2:$N$674,MATCH(STOCK!$D164,FCSTSDV!$C$2:$C$674,0),MATCH(STOCK!S$3,FCSTSDV!$D$1:$N$1,0))/STOCK!$F164,1),0)</f>
        <v>0</v>
      </c>
      <c r="T164" s="92">
        <f t="array" ref="T164">+IFERROR(ROUND(INDEX(FCSTSDV!$D$2:$N$674,MATCH(STOCK!$D164,FCSTSDV!$C$2:$C$674,0),MATCH(STOCK!T$3,FCSTSDV!$D$1:$N$1,0))/STOCK!$F164,1),0)</f>
        <v>0</v>
      </c>
      <c r="U164" s="92">
        <f t="array" ref="U164">+IFERROR(ROUND(INDEX(FCSTSDV!$D$2:$N$674,MATCH(STOCK!$D164,FCSTSDV!$C$2:$C$674,0),MATCH(STOCK!U$3,FCSTSDV!$D$1:$N$1,0))/STOCK!$F164,1),0)</f>
        <v>0</v>
      </c>
      <c r="V164" s="92">
        <f t="array" ref="V164">+IFERROR(ROUND(INDEX(FCSTSDV!$D$2:$N$674,MATCH(STOCK!$D164,FCSTSDV!$C$2:$C$674,0),MATCH(STOCK!V$3,FCSTSDV!$D$1:$N$1,0))/STOCK!$F164,1),0)</f>
        <v>0</v>
      </c>
      <c r="W164" s="92">
        <f t="array" ref="W164">+IFERROR(ROUND(INDEX(FCSTSDV!$D$2:$N$674,MATCH(STOCK!$D164,FCSTSDV!$C$2:$C$674,0),MATCH(STOCK!W$3,FCSTSDV!$D$1:$N$1,0))/STOCK!$F164,1),0)</f>
        <v>0</v>
      </c>
      <c r="X164" s="92">
        <f t="array" ref="X164">+IFERROR(ROUND(INDEX(FCSTSDV!$D$2:$N$674,MATCH(STOCK!$D164,FCSTSDV!$C$2:$C$674,0),MATCH(STOCK!X$3,FCSTSDV!$D$1:$N$1,0))/STOCK!$F164,1),0)</f>
        <v>0</v>
      </c>
      <c r="Y164" s="92">
        <f t="array" ref="Y164">+IFERROR(ROUND(INDEX(FCSTSDV!$D$2:$N$674,MATCH(STOCK!$D164,FCSTSDV!$C$2:$C$674,0),MATCH(STOCK!Y$3,FCSTSDV!$D$1:$N$1,0))/STOCK!$F164,1),0)</f>
        <v>0</v>
      </c>
      <c r="Z164" s="92">
        <f t="array" ref="Z164">+IFERROR(ROUND(INDEX(FCSTSDV!$D$2:$N$674,MATCH(STOCK!$D164,FCSTSDV!$C$2:$C$674,0),MATCH(STOCK!Z$3,FCSTSDV!$D$1:$N$1,0))/STOCK!$F164,1),0)</f>
        <v>0</v>
      </c>
      <c r="AA164" s="92">
        <f t="array" ref="AA164">+IFERROR(ROUND(INDEX(FCSTSDV!$D$2:$N$674,MATCH(STOCK!$D164,FCSTSDV!$C$2:$C$674,0),MATCH(STOCK!AA$3,FCSTSDV!$D$1:$N$1,0))/STOCK!$F164,1),0)</f>
        <v>0</v>
      </c>
      <c r="AB164" s="92">
        <f t="array" ref="AB164">+IFERROR(ROUND(INDEX(FCSTSDV!$D$2:$N$674,MATCH(STOCK!$D164,FCSTSDV!$C$2:$C$674,0),MATCH(STOCK!AB$3,FCSTSDV!$D$1:$N$1,0))/STOCK!$F164,1),0)</f>
        <v>0</v>
      </c>
      <c r="AC164" s="92">
        <f t="array" ref="AC164">+IFERROR(ROUND(INDEX(FCSTSDV!$D$2:$N$674,MATCH(STOCK!$D164,FCSTSDV!$C$2:$C$674,0),MATCH(STOCK!AC$3,FCSTSDV!$D$1:$N$1,0))/STOCK!$F164,1),0)</f>
        <v>0</v>
      </c>
    </row>
    <row r="165" spans="1:29" ht="20.100000000000001" customHeight="1">
      <c r="A165" s="813"/>
      <c r="B165" s="795"/>
      <c r="C165" s="127"/>
      <c r="D165" s="49" t="s">
        <v>146</v>
      </c>
      <c r="E165" s="49" t="str">
        <f t="shared" si="32"/>
        <v>420*125*120</v>
      </c>
      <c r="F165" s="49">
        <v>3000</v>
      </c>
      <c r="G165" s="48"/>
      <c r="H165" s="48"/>
      <c r="I165" s="785"/>
      <c r="J165" s="81">
        <f>+IF(SUM(K165:L165)&lt;&gt;$N$3,ROUND(IFERROR(VLOOKUP(D165,FCSTSDV!$C$2:$C$285,2,0),0)/STOCK!F165+0,0),0)</f>
        <v>0</v>
      </c>
      <c r="K165" s="92">
        <f t="array" ref="K165">+IFERROR(ROUND(INDEX(FCSTSDV!$D$2:$N$674,MATCH(STOCK!$D165,FCSTSDV!$C$2:$C$674,0),MATCH(STOCK!K$3,FCSTSDV!$D$1:$N$1,0))/STOCK!$F165,1),0)</f>
        <v>0</v>
      </c>
      <c r="L165" s="92">
        <f t="array" ref="L165">+IFERROR(ROUND(INDEX(FCSTSDV!$D$2:$N$674,MATCH(STOCK!$D165,FCSTSDV!$C$2:$C$674,0),MATCH(STOCK!L$3,FCSTSDV!$D$1:$N$1,0))/STOCK!$F165,1),0)</f>
        <v>0</v>
      </c>
      <c r="M165" s="92">
        <f t="array" ref="M165">+IFERROR(ROUND(INDEX(FCSTSDV!$D$2:$N$674,MATCH(STOCK!$D165,FCSTSDV!$C$2:$C$674,0),MATCH(STOCK!M$3,FCSTSDV!$D$1:$N$1,0))/STOCK!$F165,1),0)</f>
        <v>0</v>
      </c>
      <c r="N165" s="92">
        <f t="array" ref="N165">+IFERROR(ROUND(INDEX(FCSTSDV!$D$2:$N$674,MATCH(STOCK!$D165,FCSTSDV!$C$2:$C$674,0),MATCH(STOCK!N$3,FCSTSDV!$D$1:$N$1,0))/STOCK!$F165,1),0)</f>
        <v>0</v>
      </c>
      <c r="O165" s="92">
        <f t="array" ref="O165">+IFERROR(ROUND(INDEX(FCSTSDV!$D$2:$N$674,MATCH(STOCK!$D165,FCSTSDV!$C$2:$C$674,0),MATCH(STOCK!O$3,FCSTSDV!$D$1:$N$1,0))/STOCK!$F165,1),0)</f>
        <v>0</v>
      </c>
      <c r="P165" s="92">
        <f t="array" ref="P165">+IFERROR(ROUND(INDEX(FCSTSDV!$D$2:$N$674,MATCH(STOCK!$D165,FCSTSDV!$C$2:$C$674,0),MATCH(STOCK!P$3,FCSTSDV!$D$1:$N$1,0))/STOCK!$F165,1),0)</f>
        <v>0</v>
      </c>
      <c r="Q165" s="92">
        <f t="array" ref="Q165">+IFERROR(ROUND(INDEX(FCSTSDV!$D$2:$N$674,MATCH(STOCK!$D165,FCSTSDV!$C$2:$C$674,0),MATCH(STOCK!Q$3,FCSTSDV!$D$1:$N$1,0))/STOCK!$F165,1),0)</f>
        <v>0</v>
      </c>
      <c r="R165" s="92">
        <f t="array" ref="R165">+IFERROR(ROUND(INDEX(FCSTSDV!$D$2:$N$674,MATCH(STOCK!$D165,FCSTSDV!$C$2:$C$674,0),MATCH(STOCK!R$3,FCSTSDV!$D$1:$N$1,0))/STOCK!$F165,1),0)</f>
        <v>0</v>
      </c>
      <c r="S165" s="92">
        <f t="array" ref="S165">+IFERROR(ROUND(INDEX(FCSTSDV!$D$2:$N$674,MATCH(STOCK!$D165,FCSTSDV!$C$2:$C$674,0),MATCH(STOCK!S$3,FCSTSDV!$D$1:$N$1,0))/STOCK!$F165,1),0)</f>
        <v>0</v>
      </c>
      <c r="T165" s="92">
        <f t="array" ref="T165">+IFERROR(ROUND(INDEX(FCSTSDV!$D$2:$N$674,MATCH(STOCK!$D165,FCSTSDV!$C$2:$C$674,0),MATCH(STOCK!T$3,FCSTSDV!$D$1:$N$1,0))/STOCK!$F165,1),0)</f>
        <v>0</v>
      </c>
      <c r="U165" s="92">
        <f t="array" ref="U165">+IFERROR(ROUND(INDEX(FCSTSDV!$D$2:$N$674,MATCH(STOCK!$D165,FCSTSDV!$C$2:$C$674,0),MATCH(STOCK!U$3,FCSTSDV!$D$1:$N$1,0))/STOCK!$F165,1),0)</f>
        <v>0</v>
      </c>
      <c r="V165" s="92">
        <f t="array" ref="V165">+IFERROR(ROUND(INDEX(FCSTSDV!$D$2:$N$674,MATCH(STOCK!$D165,FCSTSDV!$C$2:$C$674,0),MATCH(STOCK!V$3,FCSTSDV!$D$1:$N$1,0))/STOCK!$F165,1),0)</f>
        <v>0</v>
      </c>
      <c r="W165" s="92">
        <f t="array" ref="W165">+IFERROR(ROUND(INDEX(FCSTSDV!$D$2:$N$674,MATCH(STOCK!$D165,FCSTSDV!$C$2:$C$674,0),MATCH(STOCK!W$3,FCSTSDV!$D$1:$N$1,0))/STOCK!$F165,1),0)</f>
        <v>0</v>
      </c>
      <c r="X165" s="92">
        <f t="array" ref="X165">+IFERROR(ROUND(INDEX(FCSTSDV!$D$2:$N$674,MATCH(STOCK!$D165,FCSTSDV!$C$2:$C$674,0),MATCH(STOCK!X$3,FCSTSDV!$D$1:$N$1,0))/STOCK!$F165,1),0)</f>
        <v>0</v>
      </c>
      <c r="Y165" s="92">
        <f t="array" ref="Y165">+IFERROR(ROUND(INDEX(FCSTSDV!$D$2:$N$674,MATCH(STOCK!$D165,FCSTSDV!$C$2:$C$674,0),MATCH(STOCK!Y$3,FCSTSDV!$D$1:$N$1,0))/STOCK!$F165,1),0)</f>
        <v>53</v>
      </c>
      <c r="Z165" s="92">
        <f t="array" ref="Z165">+IFERROR(ROUND(INDEX(FCSTSDV!$D$2:$N$674,MATCH(STOCK!$D165,FCSTSDV!$C$2:$C$674,0),MATCH(STOCK!Z$3,FCSTSDV!$D$1:$N$1,0))/STOCK!$F165,1),0)</f>
        <v>0</v>
      </c>
      <c r="AA165" s="92">
        <f t="array" ref="AA165">+IFERROR(ROUND(INDEX(FCSTSDV!$D$2:$N$674,MATCH(STOCK!$D165,FCSTSDV!$C$2:$C$674,0),MATCH(STOCK!AA$3,FCSTSDV!$D$1:$N$1,0))/STOCK!$F165,1),0)</f>
        <v>0</v>
      </c>
      <c r="AB165" s="92">
        <f t="array" ref="AB165">+IFERROR(ROUND(INDEX(FCSTSDV!$D$2:$N$674,MATCH(STOCK!$D165,FCSTSDV!$C$2:$C$674,0),MATCH(STOCK!AB$3,FCSTSDV!$D$1:$N$1,0))/STOCK!$F165,1),0)</f>
        <v>0</v>
      </c>
      <c r="AC165" s="92">
        <f t="array" ref="AC165">+IFERROR(ROUND(INDEX(FCSTSDV!$D$2:$N$674,MATCH(STOCK!$D165,FCSTSDV!$C$2:$C$674,0),MATCH(STOCK!AC$3,FCSTSDV!$D$1:$N$1,0))/STOCK!$F165,1),0)</f>
        <v>0</v>
      </c>
    </row>
    <row r="166" spans="1:29" ht="20.100000000000001" customHeight="1">
      <c r="A166" s="813"/>
      <c r="B166" s="795"/>
      <c r="C166" s="127"/>
      <c r="D166" s="49" t="s">
        <v>145</v>
      </c>
      <c r="E166" s="49" t="str">
        <f t="shared" si="32"/>
        <v>420*125*120</v>
      </c>
      <c r="F166" s="49">
        <v>3000</v>
      </c>
      <c r="G166" s="48"/>
      <c r="H166" s="48"/>
      <c r="I166" s="785"/>
      <c r="J166" s="81">
        <f>+IF(SUM(K166:L166)&lt;&gt;$N$3,ROUND(IFERROR(VLOOKUP(D166,FCSTSDV!$C$2:$C$285,2,0),0)/STOCK!F166+0,0),0)</f>
        <v>0</v>
      </c>
      <c r="K166" s="92">
        <f t="array" ref="K166">+IFERROR(ROUND(INDEX(FCSTSDV!$D$2:$N$674,MATCH(STOCK!$D166,FCSTSDV!$C$2:$C$674,0),MATCH(STOCK!K$3,FCSTSDV!$D$1:$N$1,0))/STOCK!$F166,1),0)</f>
        <v>0</v>
      </c>
      <c r="L166" s="92">
        <f t="array" ref="L166">+IFERROR(ROUND(INDEX(FCSTSDV!$D$2:$N$674,MATCH(STOCK!$D166,FCSTSDV!$C$2:$C$674,0),MATCH(STOCK!L$3,FCSTSDV!$D$1:$N$1,0))/STOCK!$F166,1),0)</f>
        <v>0</v>
      </c>
      <c r="M166" s="92">
        <f t="array" ref="M166">+IFERROR(ROUND(INDEX(FCSTSDV!$D$2:$N$674,MATCH(STOCK!$D166,FCSTSDV!$C$2:$C$674,0),MATCH(STOCK!M$3,FCSTSDV!$D$1:$N$1,0))/STOCK!$F166,1),0)</f>
        <v>0</v>
      </c>
      <c r="N166" s="92">
        <f t="array" ref="N166">+IFERROR(ROUND(INDEX(FCSTSDV!$D$2:$N$674,MATCH(STOCK!$D166,FCSTSDV!$C$2:$C$674,0),MATCH(STOCK!N$3,FCSTSDV!$D$1:$N$1,0))/STOCK!$F166,1),0)</f>
        <v>0</v>
      </c>
      <c r="O166" s="92">
        <f t="array" ref="O166">+IFERROR(ROUND(INDEX(FCSTSDV!$D$2:$N$674,MATCH(STOCK!$D166,FCSTSDV!$C$2:$C$674,0),MATCH(STOCK!O$3,FCSTSDV!$D$1:$N$1,0))/STOCK!$F166,1),0)</f>
        <v>0</v>
      </c>
      <c r="P166" s="92">
        <f t="array" ref="P166">+IFERROR(ROUND(INDEX(FCSTSDV!$D$2:$N$674,MATCH(STOCK!$D166,FCSTSDV!$C$2:$C$674,0),MATCH(STOCK!P$3,FCSTSDV!$D$1:$N$1,0))/STOCK!$F166,1),0)</f>
        <v>0</v>
      </c>
      <c r="Q166" s="92">
        <f t="array" ref="Q166">+IFERROR(ROUND(INDEX(FCSTSDV!$D$2:$N$674,MATCH(STOCK!$D166,FCSTSDV!$C$2:$C$674,0),MATCH(STOCK!Q$3,FCSTSDV!$D$1:$N$1,0))/STOCK!$F166,1),0)</f>
        <v>0</v>
      </c>
      <c r="R166" s="92">
        <f t="array" ref="R166">+IFERROR(ROUND(INDEX(FCSTSDV!$D$2:$N$674,MATCH(STOCK!$D166,FCSTSDV!$C$2:$C$674,0),MATCH(STOCK!R$3,FCSTSDV!$D$1:$N$1,0))/STOCK!$F166,1),0)</f>
        <v>0</v>
      </c>
      <c r="S166" s="92">
        <f t="array" ref="S166">+IFERROR(ROUND(INDEX(FCSTSDV!$D$2:$N$674,MATCH(STOCK!$D166,FCSTSDV!$C$2:$C$674,0),MATCH(STOCK!S$3,FCSTSDV!$D$1:$N$1,0))/STOCK!$F166,1),0)</f>
        <v>0</v>
      </c>
      <c r="T166" s="92">
        <f t="array" ref="T166">+IFERROR(ROUND(INDEX(FCSTSDV!$D$2:$N$674,MATCH(STOCK!$D166,FCSTSDV!$C$2:$C$674,0),MATCH(STOCK!T$3,FCSTSDV!$D$1:$N$1,0))/STOCK!$F166,1),0)</f>
        <v>0</v>
      </c>
      <c r="U166" s="92">
        <f t="array" ref="U166">+IFERROR(ROUND(INDEX(FCSTSDV!$D$2:$N$674,MATCH(STOCK!$D166,FCSTSDV!$C$2:$C$674,0),MATCH(STOCK!U$3,FCSTSDV!$D$1:$N$1,0))/STOCK!$F166,1),0)</f>
        <v>0</v>
      </c>
      <c r="V166" s="92">
        <f t="array" ref="V166">+IFERROR(ROUND(INDEX(FCSTSDV!$D$2:$N$674,MATCH(STOCK!$D166,FCSTSDV!$C$2:$C$674,0),MATCH(STOCK!V$3,FCSTSDV!$D$1:$N$1,0))/STOCK!$F166,1),0)</f>
        <v>0</v>
      </c>
      <c r="W166" s="92">
        <f t="array" ref="W166">+IFERROR(ROUND(INDEX(FCSTSDV!$D$2:$N$674,MATCH(STOCK!$D166,FCSTSDV!$C$2:$C$674,0),MATCH(STOCK!W$3,FCSTSDV!$D$1:$N$1,0))/STOCK!$F166,1),0)</f>
        <v>0</v>
      </c>
      <c r="X166" s="92">
        <f t="array" ref="X166">+IFERROR(ROUND(INDEX(FCSTSDV!$D$2:$N$674,MATCH(STOCK!$D166,FCSTSDV!$C$2:$C$674,0),MATCH(STOCK!X$3,FCSTSDV!$D$1:$N$1,0))/STOCK!$F166,1),0)</f>
        <v>0</v>
      </c>
      <c r="Y166" s="92">
        <f t="array" ref="Y166">+IFERROR(ROUND(INDEX(FCSTSDV!$D$2:$N$674,MATCH(STOCK!$D166,FCSTSDV!$C$2:$C$674,0),MATCH(STOCK!Y$3,FCSTSDV!$D$1:$N$1,0))/STOCK!$F166,1),0)</f>
        <v>0</v>
      </c>
      <c r="Z166" s="92">
        <f t="array" ref="Z166">+IFERROR(ROUND(INDEX(FCSTSDV!$D$2:$N$674,MATCH(STOCK!$D166,FCSTSDV!$C$2:$C$674,0),MATCH(STOCK!Z$3,FCSTSDV!$D$1:$N$1,0))/STOCK!$F166,1),0)</f>
        <v>0</v>
      </c>
      <c r="AA166" s="92">
        <f t="array" ref="AA166">+IFERROR(ROUND(INDEX(FCSTSDV!$D$2:$N$674,MATCH(STOCK!$D166,FCSTSDV!$C$2:$C$674,0),MATCH(STOCK!AA$3,FCSTSDV!$D$1:$N$1,0))/STOCK!$F166,1),0)</f>
        <v>0</v>
      </c>
      <c r="AB166" s="92">
        <f t="array" ref="AB166">+IFERROR(ROUND(INDEX(FCSTSDV!$D$2:$N$674,MATCH(STOCK!$D166,FCSTSDV!$C$2:$C$674,0),MATCH(STOCK!AB$3,FCSTSDV!$D$1:$N$1,0))/STOCK!$F166,1),0)</f>
        <v>0</v>
      </c>
      <c r="AC166" s="92">
        <f t="array" ref="AC166">+IFERROR(ROUND(INDEX(FCSTSDV!$D$2:$N$674,MATCH(STOCK!$D166,FCSTSDV!$C$2:$C$674,0),MATCH(STOCK!AC$3,FCSTSDV!$D$1:$N$1,0))/STOCK!$F166,1),0)</f>
        <v>0</v>
      </c>
    </row>
    <row r="167" spans="1:29" ht="20.100000000000001" customHeight="1">
      <c r="A167" s="813"/>
      <c r="B167" s="795"/>
      <c r="C167" s="127"/>
      <c r="D167" s="200" t="s">
        <v>139</v>
      </c>
      <c r="E167" s="131"/>
      <c r="F167" s="49">
        <v>3000</v>
      </c>
      <c r="G167" s="48"/>
      <c r="H167" s="48"/>
      <c r="I167" s="785"/>
      <c r="J167" s="81">
        <f>+IF(SUM(K167:L167)&lt;&gt;$N$3,ROUND(IFERROR(VLOOKUP(D167,FCSTSDV!$C$2:$C$285,2,0),0)/STOCK!F167+0,0),0)</f>
        <v>0</v>
      </c>
      <c r="K167" s="92">
        <f t="array" ref="K167">+IFERROR(ROUND(INDEX(FCSTSDV!$D$2:$N$674,MATCH(STOCK!$D167,FCSTSDV!$C$2:$C$674,0),MATCH(STOCK!K$3,FCSTSDV!$D$1:$N$1,0))/STOCK!$F167,1),0)</f>
        <v>0</v>
      </c>
      <c r="L167" s="92">
        <f t="array" ref="L167">+IFERROR(ROUND(INDEX(FCSTSDV!$D$2:$N$674,MATCH(STOCK!$D167,FCSTSDV!$C$2:$C$674,0),MATCH(STOCK!L$3,FCSTSDV!$D$1:$N$1,0))/STOCK!$F167,1),0)</f>
        <v>0</v>
      </c>
      <c r="M167" s="92">
        <f t="array" ref="M167">+IFERROR(ROUND(INDEX(FCSTSDV!$D$2:$N$674,MATCH(STOCK!$D167,FCSTSDV!$C$2:$C$674,0),MATCH(STOCK!M$3,FCSTSDV!$D$1:$N$1,0))/STOCK!$F167,1),0)</f>
        <v>0</v>
      </c>
      <c r="N167" s="92">
        <f t="array" ref="N167">+IFERROR(ROUND(INDEX(FCSTSDV!$D$2:$N$674,MATCH(STOCK!$D167,FCSTSDV!$C$2:$C$674,0),MATCH(STOCK!N$3,FCSTSDV!$D$1:$N$1,0))/STOCK!$F167,1),0)</f>
        <v>0</v>
      </c>
      <c r="O167" s="92">
        <f t="array" ref="O167">+IFERROR(ROUND(INDEX(FCSTSDV!$D$2:$N$674,MATCH(STOCK!$D167,FCSTSDV!$C$2:$C$674,0),MATCH(STOCK!O$3,FCSTSDV!$D$1:$N$1,0))/STOCK!$F167,1),0)</f>
        <v>0</v>
      </c>
      <c r="P167" s="92">
        <f t="array" ref="P167">+IFERROR(ROUND(INDEX(FCSTSDV!$D$2:$N$674,MATCH(STOCK!$D167,FCSTSDV!$C$2:$C$674,0),MATCH(STOCK!P$3,FCSTSDV!$D$1:$N$1,0))/STOCK!$F167,1),0)</f>
        <v>0</v>
      </c>
      <c r="Q167" s="92">
        <f t="array" ref="Q167">+IFERROR(ROUND(INDEX(FCSTSDV!$D$2:$N$674,MATCH(STOCK!$D167,FCSTSDV!$C$2:$C$674,0),MATCH(STOCK!Q$3,FCSTSDV!$D$1:$N$1,0))/STOCK!$F167,1),0)</f>
        <v>0</v>
      </c>
      <c r="R167" s="92">
        <f t="array" ref="R167">+IFERROR(ROUND(INDEX(FCSTSDV!$D$2:$N$674,MATCH(STOCK!$D167,FCSTSDV!$C$2:$C$674,0),MATCH(STOCK!R$3,FCSTSDV!$D$1:$N$1,0))/STOCK!$F167,1),0)</f>
        <v>0</v>
      </c>
      <c r="S167" s="92">
        <f t="array" ref="S167">+IFERROR(ROUND(INDEX(FCSTSDV!$D$2:$N$674,MATCH(STOCK!$D167,FCSTSDV!$C$2:$C$674,0),MATCH(STOCK!S$3,FCSTSDV!$D$1:$N$1,0))/STOCK!$F167,1),0)</f>
        <v>0</v>
      </c>
      <c r="T167" s="92">
        <f t="array" ref="T167">+IFERROR(ROUND(INDEX(FCSTSDV!$D$2:$N$674,MATCH(STOCK!$D167,FCSTSDV!$C$2:$C$674,0),MATCH(STOCK!T$3,FCSTSDV!$D$1:$N$1,0))/STOCK!$F167,1),0)</f>
        <v>0</v>
      </c>
      <c r="U167" s="92">
        <f t="array" ref="U167">+IFERROR(ROUND(INDEX(FCSTSDV!$D$2:$N$674,MATCH(STOCK!$D167,FCSTSDV!$C$2:$C$674,0),MATCH(STOCK!U$3,FCSTSDV!$D$1:$N$1,0))/STOCK!$F167,1),0)</f>
        <v>0</v>
      </c>
      <c r="V167" s="92">
        <f t="array" ref="V167">+IFERROR(ROUND(INDEX(FCSTSDV!$D$2:$N$674,MATCH(STOCK!$D167,FCSTSDV!$C$2:$C$674,0),MATCH(STOCK!V$3,FCSTSDV!$D$1:$N$1,0))/STOCK!$F167,1),0)</f>
        <v>0</v>
      </c>
      <c r="W167" s="92">
        <f t="array" ref="W167">+IFERROR(ROUND(INDEX(FCSTSDV!$D$2:$N$674,MATCH(STOCK!$D167,FCSTSDV!$C$2:$C$674,0),MATCH(STOCK!W$3,FCSTSDV!$D$1:$N$1,0))/STOCK!$F167,1),0)</f>
        <v>0</v>
      </c>
      <c r="X167" s="92">
        <f t="array" ref="X167">+IFERROR(ROUND(INDEX(FCSTSDV!$D$2:$N$674,MATCH(STOCK!$D167,FCSTSDV!$C$2:$C$674,0),MATCH(STOCK!X$3,FCSTSDV!$D$1:$N$1,0))/STOCK!$F167,1),0)</f>
        <v>0</v>
      </c>
      <c r="Y167" s="92">
        <f t="array" ref="Y167">+IFERROR(ROUND(INDEX(FCSTSDV!$D$2:$N$674,MATCH(STOCK!$D167,FCSTSDV!$C$2:$C$674,0),MATCH(STOCK!Y$3,FCSTSDV!$D$1:$N$1,0))/STOCK!$F167,1),0)</f>
        <v>80</v>
      </c>
      <c r="Z167" s="92">
        <f t="array" ref="Z167">+IFERROR(ROUND(INDEX(FCSTSDV!$D$2:$N$674,MATCH(STOCK!$D167,FCSTSDV!$C$2:$C$674,0),MATCH(STOCK!Z$3,FCSTSDV!$D$1:$N$1,0))/STOCK!$F167,1),0)</f>
        <v>0</v>
      </c>
      <c r="AA167" s="92">
        <f t="array" ref="AA167">+IFERROR(ROUND(INDEX(FCSTSDV!$D$2:$N$674,MATCH(STOCK!$D167,FCSTSDV!$C$2:$C$674,0),MATCH(STOCK!AA$3,FCSTSDV!$D$1:$N$1,0))/STOCK!$F167,1),0)</f>
        <v>0</v>
      </c>
      <c r="AB167" s="92">
        <f t="array" ref="AB167">+IFERROR(ROUND(INDEX(FCSTSDV!$D$2:$N$674,MATCH(STOCK!$D167,FCSTSDV!$C$2:$C$674,0),MATCH(STOCK!AB$3,FCSTSDV!$D$1:$N$1,0))/STOCK!$F167,1),0)</f>
        <v>0</v>
      </c>
      <c r="AC167" s="92">
        <f t="array" ref="AC167">+IFERROR(ROUND(INDEX(FCSTSDV!$D$2:$N$674,MATCH(STOCK!$D167,FCSTSDV!$C$2:$C$674,0),MATCH(STOCK!AC$3,FCSTSDV!$D$1:$N$1,0))/STOCK!$F167,1),0)</f>
        <v>0</v>
      </c>
    </row>
    <row r="168" spans="1:29" ht="20.100000000000001" customHeight="1">
      <c r="A168" s="813"/>
      <c r="B168" s="795"/>
      <c r="C168" s="127"/>
      <c r="D168" s="130" t="s">
        <v>144</v>
      </c>
      <c r="E168" s="227" t="str">
        <f>+E166</f>
        <v>420*125*120</v>
      </c>
      <c r="F168" s="131">
        <v>3000</v>
      </c>
      <c r="G168" s="48"/>
      <c r="H168" s="48"/>
      <c r="I168" s="785"/>
      <c r="J168" s="81">
        <f>+IF(SUM(K168:L168)&lt;&gt;$N$3,ROUND(IFERROR(VLOOKUP(D168,FCSTSDV!$C$2:$C$285,2,0),0)/STOCK!F168+0,0),0)</f>
        <v>0</v>
      </c>
      <c r="K168" s="92">
        <f t="array" ref="K168">+IFERROR(ROUND(INDEX(FCSTSDV!$D$2:$N$674,MATCH(STOCK!$D168,FCSTSDV!$C$2:$C$674,0),MATCH(STOCK!K$3,FCSTSDV!$D$1:$N$1,0))/STOCK!$F168,1),0)</f>
        <v>0</v>
      </c>
      <c r="L168" s="92">
        <f t="array" ref="L168">+IFERROR(ROUND(INDEX(FCSTSDV!$D$2:$N$674,MATCH(STOCK!$D168,FCSTSDV!$C$2:$C$674,0),MATCH(STOCK!L$3,FCSTSDV!$D$1:$N$1,0))/STOCK!$F168,1),0)</f>
        <v>0</v>
      </c>
      <c r="M168" s="92">
        <f t="array" ref="M168">+IFERROR(ROUND(INDEX(FCSTSDV!$D$2:$N$674,MATCH(STOCK!$D168,FCSTSDV!$C$2:$C$674,0),MATCH(STOCK!M$3,FCSTSDV!$D$1:$N$1,0))/STOCK!$F168,1),0)</f>
        <v>0</v>
      </c>
      <c r="N168" s="92">
        <f t="array" ref="N168">+IFERROR(ROUND(INDEX(FCSTSDV!$D$2:$N$674,MATCH(STOCK!$D168,FCSTSDV!$C$2:$C$674,0),MATCH(STOCK!N$3,FCSTSDV!$D$1:$N$1,0))/STOCK!$F168,1),0)</f>
        <v>0</v>
      </c>
      <c r="O168" s="92">
        <f t="array" ref="O168">+IFERROR(ROUND(INDEX(FCSTSDV!$D$2:$N$674,MATCH(STOCK!$D168,FCSTSDV!$C$2:$C$674,0),MATCH(STOCK!O$3,FCSTSDV!$D$1:$N$1,0))/STOCK!$F168,1),0)</f>
        <v>0</v>
      </c>
      <c r="P168" s="92">
        <f t="array" ref="P168">+IFERROR(ROUND(INDEX(FCSTSDV!$D$2:$N$674,MATCH(STOCK!$D168,FCSTSDV!$C$2:$C$674,0),MATCH(STOCK!P$3,FCSTSDV!$D$1:$N$1,0))/STOCK!$F168,1),0)</f>
        <v>0</v>
      </c>
      <c r="Q168" s="92">
        <f t="array" ref="Q168">+IFERROR(ROUND(INDEX(FCSTSDV!$D$2:$N$674,MATCH(STOCK!$D168,FCSTSDV!$C$2:$C$674,0),MATCH(STOCK!Q$3,FCSTSDV!$D$1:$N$1,0))/STOCK!$F168,1),0)</f>
        <v>0</v>
      </c>
      <c r="R168" s="92">
        <f t="array" ref="R168">+IFERROR(ROUND(INDEX(FCSTSDV!$D$2:$N$674,MATCH(STOCK!$D168,FCSTSDV!$C$2:$C$674,0),MATCH(STOCK!R$3,FCSTSDV!$D$1:$N$1,0))/STOCK!$F168,1),0)</f>
        <v>0</v>
      </c>
      <c r="S168" s="92">
        <f t="array" ref="S168">+IFERROR(ROUND(INDEX(FCSTSDV!$D$2:$N$674,MATCH(STOCK!$D168,FCSTSDV!$C$2:$C$674,0),MATCH(STOCK!S$3,FCSTSDV!$D$1:$N$1,0))/STOCK!$F168,1),0)</f>
        <v>0</v>
      </c>
      <c r="T168" s="92">
        <f t="array" ref="T168">+IFERROR(ROUND(INDEX(FCSTSDV!$D$2:$N$674,MATCH(STOCK!$D168,FCSTSDV!$C$2:$C$674,0),MATCH(STOCK!T$3,FCSTSDV!$D$1:$N$1,0))/STOCK!$F168,1),0)</f>
        <v>0</v>
      </c>
      <c r="U168" s="92">
        <f t="array" ref="U168">+IFERROR(ROUND(INDEX(FCSTSDV!$D$2:$N$674,MATCH(STOCK!$D168,FCSTSDV!$C$2:$C$674,0),MATCH(STOCK!U$3,FCSTSDV!$D$1:$N$1,0))/STOCK!$F168,1),0)</f>
        <v>0</v>
      </c>
      <c r="V168" s="92">
        <f t="array" ref="V168">+IFERROR(ROUND(INDEX(FCSTSDV!$D$2:$N$674,MATCH(STOCK!$D168,FCSTSDV!$C$2:$C$674,0),MATCH(STOCK!V$3,FCSTSDV!$D$1:$N$1,0))/STOCK!$F168,1),0)</f>
        <v>0</v>
      </c>
      <c r="W168" s="92">
        <f t="array" ref="W168">+IFERROR(ROUND(INDEX(FCSTSDV!$D$2:$N$674,MATCH(STOCK!$D168,FCSTSDV!$C$2:$C$674,0),MATCH(STOCK!W$3,FCSTSDV!$D$1:$N$1,0))/STOCK!$F168,1),0)</f>
        <v>0</v>
      </c>
      <c r="X168" s="92">
        <f t="array" ref="X168">+IFERROR(ROUND(INDEX(FCSTSDV!$D$2:$N$674,MATCH(STOCK!$D168,FCSTSDV!$C$2:$C$674,0),MATCH(STOCK!X$3,FCSTSDV!$D$1:$N$1,0))/STOCK!$F168,1),0)</f>
        <v>0</v>
      </c>
      <c r="Y168" s="92">
        <f t="array" ref="Y168">+IFERROR(ROUND(INDEX(FCSTSDV!$D$2:$N$674,MATCH(STOCK!$D168,FCSTSDV!$C$2:$C$674,0),MATCH(STOCK!Y$3,FCSTSDV!$D$1:$N$1,0))/STOCK!$F168,1),0)</f>
        <v>0</v>
      </c>
      <c r="Z168" s="92">
        <f t="array" ref="Z168">+IFERROR(ROUND(INDEX(FCSTSDV!$D$2:$N$674,MATCH(STOCK!$D168,FCSTSDV!$C$2:$C$674,0),MATCH(STOCK!Z$3,FCSTSDV!$D$1:$N$1,0))/STOCK!$F168,1),0)</f>
        <v>0</v>
      </c>
      <c r="AA168" s="92">
        <f t="array" ref="AA168">+IFERROR(ROUND(INDEX(FCSTSDV!$D$2:$N$674,MATCH(STOCK!$D168,FCSTSDV!$C$2:$C$674,0),MATCH(STOCK!AA$3,FCSTSDV!$D$1:$N$1,0))/STOCK!$F168,1),0)</f>
        <v>0</v>
      </c>
      <c r="AB168" s="92">
        <f t="array" ref="AB168">+IFERROR(ROUND(INDEX(FCSTSDV!$D$2:$N$674,MATCH(STOCK!$D168,FCSTSDV!$C$2:$C$674,0),MATCH(STOCK!AB$3,FCSTSDV!$D$1:$N$1,0))/STOCK!$F168,1),0)</f>
        <v>0</v>
      </c>
      <c r="AC168" s="92">
        <f t="array" ref="AC168">+IFERROR(ROUND(INDEX(FCSTSDV!$D$2:$N$674,MATCH(STOCK!$D168,FCSTSDV!$C$2:$C$674,0),MATCH(STOCK!AC$3,FCSTSDV!$D$1:$N$1,0))/STOCK!$F168,1),0)</f>
        <v>0</v>
      </c>
    </row>
    <row r="169" spans="1:29" ht="20.100000000000001" customHeight="1">
      <c r="A169" s="807"/>
      <c r="B169" s="792"/>
      <c r="C169" s="60"/>
      <c r="D169" s="52" t="s">
        <v>153</v>
      </c>
      <c r="E169" s="229" t="str">
        <f>+E168</f>
        <v>420*125*120</v>
      </c>
      <c r="F169" s="53" t="s">
        <v>43</v>
      </c>
      <c r="G169" s="54"/>
      <c r="H169" s="54"/>
      <c r="I169" s="782"/>
      <c r="J169" s="285">
        <f>+SUM(J160:J168)</f>
        <v>0</v>
      </c>
      <c r="K169" s="90">
        <f t="shared" ref="K169:T169" si="33">+$I$160+$J$169-SUM(K160:K168)</f>
        <v>0</v>
      </c>
      <c r="L169" s="90">
        <f t="shared" si="33"/>
        <v>0</v>
      </c>
      <c r="M169" s="90">
        <f t="shared" si="33"/>
        <v>0</v>
      </c>
      <c r="N169" s="90">
        <f t="shared" si="33"/>
        <v>0</v>
      </c>
      <c r="O169" s="90">
        <f t="shared" si="33"/>
        <v>0</v>
      </c>
      <c r="P169" s="90">
        <f t="shared" si="33"/>
        <v>0</v>
      </c>
      <c r="Q169" s="90">
        <f t="shared" si="33"/>
        <v>0</v>
      </c>
      <c r="R169" s="90">
        <f t="shared" si="33"/>
        <v>0</v>
      </c>
      <c r="S169" s="90">
        <f t="shared" si="33"/>
        <v>0</v>
      </c>
      <c r="T169" s="90">
        <f t="shared" si="33"/>
        <v>0</v>
      </c>
      <c r="U169" s="90">
        <f t="shared" ref="U169:AC169" si="34">+T169-SUM(U160:U168)</f>
        <v>0</v>
      </c>
      <c r="V169" s="90">
        <f t="shared" si="34"/>
        <v>0</v>
      </c>
      <c r="W169" s="90">
        <f t="shared" si="34"/>
        <v>0</v>
      </c>
      <c r="X169" s="90">
        <f t="shared" si="34"/>
        <v>0</v>
      </c>
      <c r="Y169" s="90">
        <f t="shared" si="34"/>
        <v>-133</v>
      </c>
      <c r="Z169" s="90">
        <f t="shared" si="34"/>
        <v>-133</v>
      </c>
      <c r="AA169" s="90">
        <f t="shared" si="34"/>
        <v>-133</v>
      </c>
      <c r="AB169" s="90">
        <f t="shared" si="34"/>
        <v>-133</v>
      </c>
      <c r="AC169" s="90">
        <f t="shared" si="34"/>
        <v>-133</v>
      </c>
    </row>
    <row r="170" spans="1:29" ht="20.100000000000001" customHeight="1">
      <c r="A170" s="820" t="s">
        <v>165</v>
      </c>
      <c r="B170" s="811" t="s">
        <v>166</v>
      </c>
      <c r="C170" s="280" t="s">
        <v>107</v>
      </c>
      <c r="D170" s="281" t="s">
        <v>167</v>
      </c>
      <c r="E170" s="233" t="s">
        <v>168</v>
      </c>
      <c r="F170" s="44">
        <v>6000</v>
      </c>
      <c r="G170" s="45"/>
      <c r="H170" s="45"/>
      <c r="I170" s="781">
        <f>+VLOOKUP(A170,Sheet2!$B$3:$C$189,2,0)</f>
        <v>0</v>
      </c>
      <c r="J170" s="79">
        <f>+IF(SUM(K170:L170)&lt;&gt;$N$3,ROUND(IFERROR(VLOOKUP(D170,FCSTSDV!$C$2:$C$285,2,0),0)/STOCK!F170+0,0),0)</f>
        <v>0</v>
      </c>
      <c r="K170" s="99">
        <f t="array" ref="K170">+IFERROR(ROUND(INDEX(FCSTSDV!$D$2:$N$674,MATCH(STOCK!$D170,FCSTSDV!$C$2:$C$674,0),MATCH(STOCK!K$3,FCSTSDV!$D$1:$N$1,0))/STOCK!$F170,1),0)</f>
        <v>0</v>
      </c>
      <c r="L170" s="99">
        <f t="array" ref="L170">+IFERROR(ROUND(INDEX(FCSTSDV!$D$2:$N$674,MATCH(STOCK!$D170,FCSTSDV!$C$2:$C$674,0),MATCH(STOCK!L$3,FCSTSDV!$D$1:$N$1,0))/STOCK!$F170,1),0)</f>
        <v>0</v>
      </c>
      <c r="M170" s="99">
        <f t="array" ref="M170">+IFERROR(ROUND(INDEX(FCSTSDV!$D$2:$N$674,MATCH(STOCK!$D170,FCSTSDV!$C$2:$C$674,0),MATCH(STOCK!M$3,FCSTSDV!$D$1:$N$1,0))/STOCK!$F170,1),0)</f>
        <v>0</v>
      </c>
      <c r="N170" s="99">
        <f t="array" ref="N170">+IFERROR(ROUND(INDEX(FCSTSDV!$D$2:$N$674,MATCH(STOCK!$D170,FCSTSDV!$C$2:$C$674,0),MATCH(STOCK!N$3,FCSTSDV!$D$1:$N$1,0))/STOCK!$F170,1),0)</f>
        <v>0</v>
      </c>
      <c r="O170" s="99">
        <f t="array" ref="O170">+IFERROR(ROUND(INDEX(FCSTSDV!$D$2:$N$674,MATCH(STOCK!$D170,FCSTSDV!$C$2:$C$674,0),MATCH(STOCK!O$3,FCSTSDV!$D$1:$N$1,0))/STOCK!$F170,1),0)</f>
        <v>0</v>
      </c>
      <c r="P170" s="99">
        <f t="array" ref="P170">+IFERROR(ROUND(INDEX(FCSTSDV!$D$2:$N$674,MATCH(STOCK!$D170,FCSTSDV!$C$2:$C$674,0),MATCH(STOCK!P$3,FCSTSDV!$D$1:$N$1,0))/STOCK!$F170,1),0)</f>
        <v>0</v>
      </c>
      <c r="Q170" s="99">
        <f t="array" ref="Q170">+IFERROR(ROUND(INDEX(FCSTSDV!$D$2:$N$674,MATCH(STOCK!$D170,FCSTSDV!$C$2:$C$674,0),MATCH(STOCK!Q$3,FCSTSDV!$D$1:$N$1,0))/STOCK!$F170,1),0)</f>
        <v>0</v>
      </c>
      <c r="R170" s="99">
        <f t="array" ref="R170">+IFERROR(ROUND(INDEX(FCSTSDV!$D$2:$N$674,MATCH(STOCK!$D170,FCSTSDV!$C$2:$C$674,0),MATCH(STOCK!R$3,FCSTSDV!$D$1:$N$1,0))/STOCK!$F170,1),0)</f>
        <v>0</v>
      </c>
      <c r="S170" s="99">
        <f t="array" ref="S170">+IFERROR(ROUND(INDEX(FCSTSDV!$D$2:$N$674,MATCH(STOCK!$D170,FCSTSDV!$C$2:$C$674,0),MATCH(STOCK!S$3,FCSTSDV!$D$1:$N$1,0))/STOCK!$F170,1),0)</f>
        <v>0</v>
      </c>
      <c r="T170" s="99">
        <f t="array" ref="T170">+IFERROR(ROUND(INDEX(FCSTSDV!$D$2:$N$674,MATCH(STOCK!$D170,FCSTSDV!$C$2:$C$674,0),MATCH(STOCK!T$3,FCSTSDV!$D$1:$N$1,0))/STOCK!$F170,1),0)</f>
        <v>0</v>
      </c>
      <c r="U170" s="99">
        <f t="array" ref="U170">+IFERROR(ROUND(INDEX(FCSTSDV!$D$2:$N$674,MATCH(STOCK!$D170,FCSTSDV!$C$2:$C$674,0),MATCH(STOCK!U$3,FCSTSDV!$D$1:$N$1,0))/STOCK!$F170,1),0)</f>
        <v>0</v>
      </c>
      <c r="V170" s="99">
        <f t="array" ref="V170">+IFERROR(ROUND(INDEX(FCSTSDV!$D$2:$N$674,MATCH(STOCK!$D170,FCSTSDV!$C$2:$C$674,0),MATCH(STOCK!V$3,FCSTSDV!$D$1:$N$1,0))/STOCK!$F170,1),0)</f>
        <v>0</v>
      </c>
      <c r="W170" s="99">
        <f t="array" ref="W170">+IFERROR(ROUND(INDEX(FCSTSDV!$D$2:$N$674,MATCH(STOCK!$D170,FCSTSDV!$C$2:$C$674,0),MATCH(STOCK!W$3,FCSTSDV!$D$1:$N$1,0))/STOCK!$F170,1),0)</f>
        <v>0</v>
      </c>
      <c r="X170" s="99">
        <f t="array" ref="X170">+IFERROR(ROUND(INDEX(FCSTSDV!$D$2:$N$674,MATCH(STOCK!$D170,FCSTSDV!$C$2:$C$674,0),MATCH(STOCK!X$3,FCSTSDV!$D$1:$N$1,0))/STOCK!$F170,1),0)</f>
        <v>0</v>
      </c>
      <c r="Y170" s="99">
        <f t="array" ref="Y170">+IFERROR(ROUND(INDEX(FCSTSDV!$D$2:$N$674,MATCH(STOCK!$D170,FCSTSDV!$C$2:$C$674,0),MATCH(STOCK!Y$3,FCSTSDV!$D$1:$N$1,0))/STOCK!$F170,1),0)</f>
        <v>0</v>
      </c>
      <c r="Z170" s="99">
        <f t="array" ref="Z170">+IFERROR(ROUND(INDEX(FCSTSDV!$D$2:$N$674,MATCH(STOCK!$D170,FCSTSDV!$C$2:$C$674,0),MATCH(STOCK!Z$3,FCSTSDV!$D$1:$N$1,0))/STOCK!$F170,1),0)</f>
        <v>0</v>
      </c>
      <c r="AA170" s="99">
        <f t="array" ref="AA170">+IFERROR(ROUND(INDEX(FCSTSDV!$D$2:$N$674,MATCH(STOCK!$D170,FCSTSDV!$C$2:$C$674,0),MATCH(STOCK!AA$3,FCSTSDV!$D$1:$N$1,0))/STOCK!$F170,1),0)</f>
        <v>0</v>
      </c>
      <c r="AB170" s="99">
        <f t="array" ref="AB170">+IFERROR(ROUND(INDEX(FCSTSDV!$D$2:$N$674,MATCH(STOCK!$D170,FCSTSDV!$C$2:$C$674,0),MATCH(STOCK!AB$3,FCSTSDV!$D$1:$N$1,0))/STOCK!$F170,1),0)</f>
        <v>0</v>
      </c>
      <c r="AC170" s="99">
        <f t="array" ref="AC170">+IFERROR(ROUND(INDEX(FCSTSDV!$D$2:$N$674,MATCH(STOCK!$D170,FCSTSDV!$C$2:$C$674,0),MATCH(STOCK!AC$3,FCSTSDV!$D$1:$N$1,0))/STOCK!$F170,1),0)</f>
        <v>0</v>
      </c>
    </row>
    <row r="171" spans="1:29" ht="18.75" customHeight="1">
      <c r="A171" s="821"/>
      <c r="B171" s="812"/>
      <c r="C171" s="282"/>
      <c r="D171" s="283" t="s">
        <v>153</v>
      </c>
      <c r="E171" s="235" t="e">
        <f>+#REF!</f>
        <v>#REF!</v>
      </c>
      <c r="F171" s="53" t="s">
        <v>43</v>
      </c>
      <c r="G171" s="54"/>
      <c r="H171" s="54"/>
      <c r="I171" s="782"/>
      <c r="J171" s="263">
        <f>+SUM(J170:J170)</f>
        <v>0</v>
      </c>
      <c r="K171" s="90">
        <f t="shared" ref="K171:T171" si="35">+$I$170+-SUM(K170:K170)</f>
        <v>0</v>
      </c>
      <c r="L171" s="90">
        <f t="shared" si="35"/>
        <v>0</v>
      </c>
      <c r="M171" s="90">
        <f t="shared" si="35"/>
        <v>0</v>
      </c>
      <c r="N171" s="90">
        <f t="shared" si="35"/>
        <v>0</v>
      </c>
      <c r="O171" s="90">
        <f t="shared" si="35"/>
        <v>0</v>
      </c>
      <c r="P171" s="90">
        <f t="shared" si="35"/>
        <v>0</v>
      </c>
      <c r="Q171" s="90">
        <f t="shared" si="35"/>
        <v>0</v>
      </c>
      <c r="R171" s="90">
        <f t="shared" si="35"/>
        <v>0</v>
      </c>
      <c r="S171" s="90">
        <f t="shared" si="35"/>
        <v>0</v>
      </c>
      <c r="T171" s="90">
        <f t="shared" si="35"/>
        <v>0</v>
      </c>
      <c r="U171" s="90">
        <f t="shared" ref="U171:AC171" si="36">+T171-SUM(U170:U170)</f>
        <v>0</v>
      </c>
      <c r="V171" s="90">
        <f t="shared" si="36"/>
        <v>0</v>
      </c>
      <c r="W171" s="90">
        <f t="shared" si="36"/>
        <v>0</v>
      </c>
      <c r="X171" s="90">
        <f t="shared" si="36"/>
        <v>0</v>
      </c>
      <c r="Y171" s="90">
        <f t="shared" si="36"/>
        <v>0</v>
      </c>
      <c r="Z171" s="90">
        <f t="shared" si="36"/>
        <v>0</v>
      </c>
      <c r="AA171" s="90">
        <f t="shared" si="36"/>
        <v>0</v>
      </c>
      <c r="AB171" s="90">
        <f t="shared" si="36"/>
        <v>0</v>
      </c>
      <c r="AC171" s="90">
        <f t="shared" si="36"/>
        <v>0</v>
      </c>
    </row>
    <row r="172" spans="1:29" ht="20.100000000000001" customHeight="1">
      <c r="A172" s="806" t="s">
        <v>169</v>
      </c>
      <c r="B172" s="791" t="s">
        <v>168</v>
      </c>
      <c r="C172" s="63" t="s">
        <v>107</v>
      </c>
      <c r="D172" s="73" t="s">
        <v>136</v>
      </c>
      <c r="E172" s="233" t="s">
        <v>168</v>
      </c>
      <c r="F172" s="44">
        <v>6000</v>
      </c>
      <c r="G172" s="45"/>
      <c r="H172" s="45"/>
      <c r="I172" s="781">
        <f>+VLOOKUP(A172,Sheet2!$B$3:$C$189,2,0)</f>
        <v>0</v>
      </c>
      <c r="J172" s="79">
        <f>+IF(SUM(K172:L172)&lt;&gt;$N$3,ROUND(IFERROR(VLOOKUP(D172,FCSTSDV!$C$2:$C$285,2,0),0)/STOCK!F172+0,0),0)</f>
        <v>0</v>
      </c>
      <c r="K172" s="99">
        <f t="array" ref="K172">+IFERROR(ROUND(INDEX(FCSTSDV!$D$2:$N$674,MATCH(STOCK!$D172,FCSTSDV!$C$2:$C$674,0),MATCH(STOCK!K$3,FCSTSDV!$D$1:$N$1,0))/STOCK!$F172,1),0)</f>
        <v>0</v>
      </c>
      <c r="L172" s="99">
        <f t="array" ref="L172">+IFERROR(ROUND(INDEX(FCSTSDV!$D$2:$N$674,MATCH(STOCK!$D172,FCSTSDV!$C$2:$C$674,0),MATCH(STOCK!L$3,FCSTSDV!$D$1:$N$1,0))/STOCK!$F172,1),0)</f>
        <v>0</v>
      </c>
      <c r="M172" s="99">
        <f t="array" ref="M172">+IFERROR(ROUND(INDEX(FCSTSDV!$D$2:$N$674,MATCH(STOCK!$D172,FCSTSDV!$C$2:$C$674,0),MATCH(STOCK!M$3,FCSTSDV!$D$1:$N$1,0))/STOCK!$F172,1),0)</f>
        <v>0</v>
      </c>
      <c r="N172" s="99">
        <f t="array" ref="N172">+IFERROR(ROUND(INDEX(FCSTSDV!$D$2:$N$674,MATCH(STOCK!$D172,FCSTSDV!$C$2:$C$674,0),MATCH(STOCK!N$3,FCSTSDV!$D$1:$N$1,0))/STOCK!$F172,1),0)</f>
        <v>0</v>
      </c>
      <c r="O172" s="99">
        <f t="array" ref="O172">+IFERROR(ROUND(INDEX(FCSTSDV!$D$2:$N$674,MATCH(STOCK!$D172,FCSTSDV!$C$2:$C$674,0),MATCH(STOCK!O$3,FCSTSDV!$D$1:$N$1,0))/STOCK!$F172,1),0)</f>
        <v>0</v>
      </c>
      <c r="P172" s="99">
        <f t="array" ref="P172">+IFERROR(ROUND(INDEX(FCSTSDV!$D$2:$N$674,MATCH(STOCK!$D172,FCSTSDV!$C$2:$C$674,0),MATCH(STOCK!P$3,FCSTSDV!$D$1:$N$1,0))/STOCK!$F172,1),0)</f>
        <v>0</v>
      </c>
      <c r="Q172" s="99">
        <f t="array" ref="Q172">+IFERROR(ROUND(INDEX(FCSTSDV!$D$2:$N$674,MATCH(STOCK!$D172,FCSTSDV!$C$2:$C$674,0),MATCH(STOCK!Q$3,FCSTSDV!$D$1:$N$1,0))/STOCK!$F172,1),0)</f>
        <v>0</v>
      </c>
      <c r="R172" s="99">
        <f t="array" ref="R172">+IFERROR(ROUND(INDEX(FCSTSDV!$D$2:$N$674,MATCH(STOCK!$D172,FCSTSDV!$C$2:$C$674,0),MATCH(STOCK!R$3,FCSTSDV!$D$1:$N$1,0))/STOCK!$F172,1),0)</f>
        <v>0</v>
      </c>
      <c r="S172" s="99">
        <f t="array" ref="S172">+IFERROR(ROUND(INDEX(FCSTSDV!$D$2:$N$674,MATCH(STOCK!$D172,FCSTSDV!$C$2:$C$674,0),MATCH(STOCK!S$3,FCSTSDV!$D$1:$N$1,0))/STOCK!$F172,1),0)</f>
        <v>0</v>
      </c>
      <c r="T172" s="99">
        <f t="array" ref="T172">+IFERROR(ROUND(INDEX(FCSTSDV!$D$2:$N$674,MATCH(STOCK!$D172,FCSTSDV!$C$2:$C$674,0),MATCH(STOCK!T$3,FCSTSDV!$D$1:$N$1,0))/STOCK!$F172,1),0)</f>
        <v>0</v>
      </c>
      <c r="U172" s="99">
        <f t="array" ref="U172">+IFERROR(ROUND(INDEX(FCSTSDV!$D$2:$N$674,MATCH(STOCK!$D172,FCSTSDV!$C$2:$C$674,0),MATCH(STOCK!U$3,FCSTSDV!$D$1:$N$1,0))/STOCK!$F172,1),0)</f>
        <v>0</v>
      </c>
      <c r="V172" s="99">
        <f t="array" ref="V172">+IFERROR(ROUND(INDEX(FCSTSDV!$D$2:$N$674,MATCH(STOCK!$D172,FCSTSDV!$C$2:$C$674,0),MATCH(STOCK!V$3,FCSTSDV!$D$1:$N$1,0))/STOCK!$F172,1),0)</f>
        <v>0</v>
      </c>
      <c r="W172" s="99">
        <f t="array" ref="W172">+IFERROR(ROUND(INDEX(FCSTSDV!$D$2:$N$674,MATCH(STOCK!$D172,FCSTSDV!$C$2:$C$674,0),MATCH(STOCK!W$3,FCSTSDV!$D$1:$N$1,0))/STOCK!$F172,1),0)</f>
        <v>0</v>
      </c>
      <c r="X172" s="99">
        <f t="array" ref="X172">+IFERROR(ROUND(INDEX(FCSTSDV!$D$2:$N$674,MATCH(STOCK!$D172,FCSTSDV!$C$2:$C$674,0),MATCH(STOCK!X$3,FCSTSDV!$D$1:$N$1,0))/STOCK!$F172,1),0)</f>
        <v>0</v>
      </c>
      <c r="Y172" s="99">
        <f t="array" ref="Y172">+IFERROR(ROUND(INDEX(FCSTSDV!$D$2:$N$674,MATCH(STOCK!$D172,FCSTSDV!$C$2:$C$674,0),MATCH(STOCK!Y$3,FCSTSDV!$D$1:$N$1,0))/STOCK!$F172,1),0)</f>
        <v>0</v>
      </c>
      <c r="Z172" s="99">
        <f t="array" ref="Z172">+IFERROR(ROUND(INDEX(FCSTSDV!$D$2:$N$674,MATCH(STOCK!$D172,FCSTSDV!$C$2:$C$674,0),MATCH(STOCK!Z$3,FCSTSDV!$D$1:$N$1,0))/STOCK!$F172,1),0)</f>
        <v>0</v>
      </c>
      <c r="AA172" s="99">
        <f t="array" ref="AA172">+IFERROR(ROUND(INDEX(FCSTSDV!$D$2:$N$674,MATCH(STOCK!$D172,FCSTSDV!$C$2:$C$674,0),MATCH(STOCK!AA$3,FCSTSDV!$D$1:$N$1,0))/STOCK!$F172,1),0)</f>
        <v>0</v>
      </c>
      <c r="AB172" s="99">
        <f t="array" ref="AB172">+IFERROR(ROUND(INDEX(FCSTSDV!$D$2:$N$674,MATCH(STOCK!$D172,FCSTSDV!$C$2:$C$674,0),MATCH(STOCK!AB$3,FCSTSDV!$D$1:$N$1,0))/STOCK!$F172,1),0)</f>
        <v>0</v>
      </c>
      <c r="AC172" s="99">
        <f t="array" ref="AC172">+IFERROR(ROUND(INDEX(FCSTSDV!$D$2:$N$674,MATCH(STOCK!$D172,FCSTSDV!$C$2:$C$674,0),MATCH(STOCK!AC$3,FCSTSDV!$D$1:$N$1,0))/STOCK!$F172,1),0)</f>
        <v>0</v>
      </c>
    </row>
    <row r="173" spans="1:29" ht="20.100000000000001" customHeight="1">
      <c r="A173" s="813"/>
      <c r="B173" s="795"/>
      <c r="C173" s="57" t="s">
        <v>107</v>
      </c>
      <c r="D173" s="32" t="s">
        <v>170</v>
      </c>
      <c r="E173" s="234" t="str">
        <f>+E172</f>
        <v>500*150*95</v>
      </c>
      <c r="F173" s="49">
        <v>6000</v>
      </c>
      <c r="G173" s="48"/>
      <c r="H173" s="48"/>
      <c r="I173" s="785"/>
      <c r="J173" s="81">
        <f>+IF(SUM(K173:L173)&lt;&gt;$N$3,ROUND(IFERROR(VLOOKUP(D173,FCSTSDV!$C$2:$C$285,2,0),0)/STOCK!F173+0,0),0)</f>
        <v>0</v>
      </c>
      <c r="K173" s="92">
        <f t="array" ref="K173">+IFERROR(ROUND(INDEX(FCSTSDV!$D$2:$N$674,MATCH(STOCK!$D173,FCSTSDV!$C$2:$C$674,0),MATCH(STOCK!K$3,FCSTSDV!$D$1:$N$1,0))/STOCK!$F173,1),0)</f>
        <v>0</v>
      </c>
      <c r="L173" s="92">
        <f t="array" ref="L173">+IFERROR(ROUND(INDEX(FCSTSDV!$D$2:$N$674,MATCH(STOCK!$D173,FCSTSDV!$C$2:$C$674,0),MATCH(STOCK!L$3,FCSTSDV!$D$1:$N$1,0))/STOCK!$F173,1),0)</f>
        <v>0</v>
      </c>
      <c r="M173" s="92">
        <f t="array" ref="M173">+IFERROR(ROUND(INDEX(FCSTSDV!$D$2:$N$674,MATCH(STOCK!$D173,FCSTSDV!$C$2:$C$674,0),MATCH(STOCK!M$3,FCSTSDV!$D$1:$N$1,0))/STOCK!$F173,1),0)</f>
        <v>0</v>
      </c>
      <c r="N173" s="92">
        <f t="array" ref="N173">+IFERROR(ROUND(INDEX(FCSTSDV!$D$2:$N$674,MATCH(STOCK!$D173,FCSTSDV!$C$2:$C$674,0),MATCH(STOCK!N$3,FCSTSDV!$D$1:$N$1,0))/STOCK!$F173,1),0)</f>
        <v>0</v>
      </c>
      <c r="O173" s="92">
        <f t="array" ref="O173">+IFERROR(ROUND(INDEX(FCSTSDV!$D$2:$N$674,MATCH(STOCK!$D173,FCSTSDV!$C$2:$C$674,0),MATCH(STOCK!O$3,FCSTSDV!$D$1:$N$1,0))/STOCK!$F173,1),0)</f>
        <v>0</v>
      </c>
      <c r="P173" s="92">
        <f t="array" ref="P173">+IFERROR(ROUND(INDEX(FCSTSDV!$D$2:$N$674,MATCH(STOCK!$D173,FCSTSDV!$C$2:$C$674,0),MATCH(STOCK!P$3,FCSTSDV!$D$1:$N$1,0))/STOCK!$F173,1),0)</f>
        <v>0</v>
      </c>
      <c r="Q173" s="92">
        <f t="array" ref="Q173">+IFERROR(ROUND(INDEX(FCSTSDV!$D$2:$N$674,MATCH(STOCK!$D173,FCSTSDV!$C$2:$C$674,0),MATCH(STOCK!Q$3,FCSTSDV!$D$1:$N$1,0))/STOCK!$F173,1),0)</f>
        <v>0</v>
      </c>
      <c r="R173" s="92">
        <f t="array" ref="R173">+IFERROR(ROUND(INDEX(FCSTSDV!$D$2:$N$674,MATCH(STOCK!$D173,FCSTSDV!$C$2:$C$674,0),MATCH(STOCK!R$3,FCSTSDV!$D$1:$N$1,0))/STOCK!$F173,1),0)</f>
        <v>0</v>
      </c>
      <c r="S173" s="92">
        <f t="array" ref="S173">+IFERROR(ROUND(INDEX(FCSTSDV!$D$2:$N$674,MATCH(STOCK!$D173,FCSTSDV!$C$2:$C$674,0),MATCH(STOCK!S$3,FCSTSDV!$D$1:$N$1,0))/STOCK!$F173,1),0)</f>
        <v>0</v>
      </c>
      <c r="T173" s="92">
        <f t="array" ref="T173">+IFERROR(ROUND(INDEX(FCSTSDV!$D$2:$N$674,MATCH(STOCK!$D173,FCSTSDV!$C$2:$C$674,0),MATCH(STOCK!T$3,FCSTSDV!$D$1:$N$1,0))/STOCK!$F173,1),0)</f>
        <v>0</v>
      </c>
      <c r="U173" s="92">
        <f t="array" ref="U173">+IFERROR(ROUND(INDEX(FCSTSDV!$D$2:$N$674,MATCH(STOCK!$D173,FCSTSDV!$C$2:$C$674,0),MATCH(STOCK!U$3,FCSTSDV!$D$1:$N$1,0))/STOCK!$F173,1),0)</f>
        <v>0</v>
      </c>
      <c r="V173" s="92">
        <f t="array" ref="V173">+IFERROR(ROUND(INDEX(FCSTSDV!$D$2:$N$674,MATCH(STOCK!$D173,FCSTSDV!$C$2:$C$674,0),MATCH(STOCK!V$3,FCSTSDV!$D$1:$N$1,0))/STOCK!$F173,1),0)</f>
        <v>0</v>
      </c>
      <c r="W173" s="92">
        <f t="array" ref="W173">+IFERROR(ROUND(INDEX(FCSTSDV!$D$2:$N$674,MATCH(STOCK!$D173,FCSTSDV!$C$2:$C$674,0),MATCH(STOCK!W$3,FCSTSDV!$D$1:$N$1,0))/STOCK!$F173,1),0)</f>
        <v>0</v>
      </c>
      <c r="X173" s="92">
        <f t="array" ref="X173">+IFERROR(ROUND(INDEX(FCSTSDV!$D$2:$N$674,MATCH(STOCK!$D173,FCSTSDV!$C$2:$C$674,0),MATCH(STOCK!X$3,FCSTSDV!$D$1:$N$1,0))/STOCK!$F173,1),0)</f>
        <v>0</v>
      </c>
      <c r="Y173" s="92">
        <f t="array" ref="Y173">+IFERROR(ROUND(INDEX(FCSTSDV!$D$2:$N$674,MATCH(STOCK!$D173,FCSTSDV!$C$2:$C$674,0),MATCH(STOCK!Y$3,FCSTSDV!$D$1:$N$1,0))/STOCK!$F173,1),0)</f>
        <v>0</v>
      </c>
      <c r="Z173" s="92">
        <f t="array" ref="Z173">+IFERROR(ROUND(INDEX(FCSTSDV!$D$2:$N$674,MATCH(STOCK!$D173,FCSTSDV!$C$2:$C$674,0),MATCH(STOCK!Z$3,FCSTSDV!$D$1:$N$1,0))/STOCK!$F173,1),0)</f>
        <v>0</v>
      </c>
      <c r="AA173" s="92">
        <f t="array" ref="AA173">+IFERROR(ROUND(INDEX(FCSTSDV!$D$2:$N$674,MATCH(STOCK!$D173,FCSTSDV!$C$2:$C$674,0),MATCH(STOCK!AA$3,FCSTSDV!$D$1:$N$1,0))/STOCK!$F173,1),0)</f>
        <v>0</v>
      </c>
      <c r="AB173" s="92">
        <f t="array" ref="AB173">+IFERROR(ROUND(INDEX(FCSTSDV!$D$2:$N$674,MATCH(STOCK!$D173,FCSTSDV!$C$2:$C$674,0),MATCH(STOCK!AB$3,FCSTSDV!$D$1:$N$1,0))/STOCK!$F173,1),0)</f>
        <v>0</v>
      </c>
      <c r="AC173" s="92">
        <f t="array" ref="AC173">+IFERROR(ROUND(INDEX(FCSTSDV!$D$2:$N$674,MATCH(STOCK!$D173,FCSTSDV!$C$2:$C$674,0),MATCH(STOCK!AC$3,FCSTSDV!$D$1:$N$1,0))/STOCK!$F173,1),0)</f>
        <v>0</v>
      </c>
    </row>
    <row r="174" spans="1:29" ht="20.100000000000001" customHeight="1">
      <c r="A174" s="813"/>
      <c r="B174" s="795"/>
      <c r="C174" s="57" t="s">
        <v>107</v>
      </c>
      <c r="D174" s="32" t="s">
        <v>171</v>
      </c>
      <c r="E174" s="234" t="e">
        <f>+#REF!</f>
        <v>#REF!</v>
      </c>
      <c r="F174" s="49">
        <v>6000</v>
      </c>
      <c r="G174" s="48"/>
      <c r="H174" s="48"/>
      <c r="I174" s="785"/>
      <c r="J174" s="81">
        <f>+IF(SUM(K174:L174)&lt;&gt;$N$3,ROUND(IFERROR(VLOOKUP(D174,FCSTSDV!$C$2:$C$285,2,0),0)/STOCK!F174+0,0),0)</f>
        <v>0</v>
      </c>
      <c r="K174" s="92">
        <f t="array" ref="K174">+IFERROR(ROUND(INDEX(FCSTSDV!$D$2:$N$674,MATCH(STOCK!$D174,FCSTSDV!$C$2:$C$674,0),MATCH(STOCK!K$3,FCSTSDV!$D$1:$N$1,0))/STOCK!$F174,1),0)</f>
        <v>0</v>
      </c>
      <c r="L174" s="92">
        <f t="array" ref="L174">+IFERROR(ROUND(INDEX(FCSTSDV!$D$2:$N$674,MATCH(STOCK!$D174,FCSTSDV!$C$2:$C$674,0),MATCH(STOCK!L$3,FCSTSDV!$D$1:$N$1,0))/STOCK!$F174,1),0)</f>
        <v>0</v>
      </c>
      <c r="M174" s="92">
        <f t="array" ref="M174">+IFERROR(ROUND(INDEX(FCSTSDV!$D$2:$N$674,MATCH(STOCK!$D174,FCSTSDV!$C$2:$C$674,0),MATCH(STOCK!M$3,FCSTSDV!$D$1:$N$1,0))/STOCK!$F174,1),0)</f>
        <v>0</v>
      </c>
      <c r="N174" s="92">
        <f t="array" ref="N174">+IFERROR(ROUND(INDEX(FCSTSDV!$D$2:$N$674,MATCH(STOCK!$D174,FCSTSDV!$C$2:$C$674,0),MATCH(STOCK!N$3,FCSTSDV!$D$1:$N$1,0))/STOCK!$F174,1),0)</f>
        <v>0</v>
      </c>
      <c r="O174" s="92">
        <f t="array" ref="O174">+IFERROR(ROUND(INDEX(FCSTSDV!$D$2:$N$674,MATCH(STOCK!$D174,FCSTSDV!$C$2:$C$674,0),MATCH(STOCK!O$3,FCSTSDV!$D$1:$N$1,0))/STOCK!$F174,1),0)</f>
        <v>0</v>
      </c>
      <c r="P174" s="92">
        <f t="array" ref="P174">+IFERROR(ROUND(INDEX(FCSTSDV!$D$2:$N$674,MATCH(STOCK!$D174,FCSTSDV!$C$2:$C$674,0),MATCH(STOCK!P$3,FCSTSDV!$D$1:$N$1,0))/STOCK!$F174,1),0)</f>
        <v>0</v>
      </c>
      <c r="Q174" s="92">
        <f t="array" ref="Q174">+IFERROR(ROUND(INDEX(FCSTSDV!$D$2:$N$674,MATCH(STOCK!$D174,FCSTSDV!$C$2:$C$674,0),MATCH(STOCK!Q$3,FCSTSDV!$D$1:$N$1,0))/STOCK!$F174,1),0)</f>
        <v>0</v>
      </c>
      <c r="R174" s="92">
        <f t="array" ref="R174">+IFERROR(ROUND(INDEX(FCSTSDV!$D$2:$N$674,MATCH(STOCK!$D174,FCSTSDV!$C$2:$C$674,0),MATCH(STOCK!R$3,FCSTSDV!$D$1:$N$1,0))/STOCK!$F174,1),0)</f>
        <v>0</v>
      </c>
      <c r="S174" s="92">
        <f t="array" ref="S174">+IFERROR(ROUND(INDEX(FCSTSDV!$D$2:$N$674,MATCH(STOCK!$D174,FCSTSDV!$C$2:$C$674,0),MATCH(STOCK!S$3,FCSTSDV!$D$1:$N$1,0))/STOCK!$F174,1),0)</f>
        <v>0</v>
      </c>
      <c r="T174" s="92">
        <f t="array" ref="T174">+IFERROR(ROUND(INDEX(FCSTSDV!$D$2:$N$674,MATCH(STOCK!$D174,FCSTSDV!$C$2:$C$674,0),MATCH(STOCK!T$3,FCSTSDV!$D$1:$N$1,0))/STOCK!$F174,1),0)</f>
        <v>0</v>
      </c>
      <c r="U174" s="92">
        <f t="array" ref="U174">+IFERROR(ROUND(INDEX(FCSTSDV!$D$2:$N$674,MATCH(STOCK!$D174,FCSTSDV!$C$2:$C$674,0),MATCH(STOCK!U$3,FCSTSDV!$D$1:$N$1,0))/STOCK!$F174,1),0)</f>
        <v>0</v>
      </c>
      <c r="V174" s="92">
        <f t="array" ref="V174">+IFERROR(ROUND(INDEX(FCSTSDV!$D$2:$N$674,MATCH(STOCK!$D174,FCSTSDV!$C$2:$C$674,0),MATCH(STOCK!V$3,FCSTSDV!$D$1:$N$1,0))/STOCK!$F174,1),0)</f>
        <v>0</v>
      </c>
      <c r="W174" s="92">
        <f t="array" ref="W174">+IFERROR(ROUND(INDEX(FCSTSDV!$D$2:$N$674,MATCH(STOCK!$D174,FCSTSDV!$C$2:$C$674,0),MATCH(STOCK!W$3,FCSTSDV!$D$1:$N$1,0))/STOCK!$F174,1),0)</f>
        <v>0</v>
      </c>
      <c r="X174" s="92">
        <f t="array" ref="X174">+IFERROR(ROUND(INDEX(FCSTSDV!$D$2:$N$674,MATCH(STOCK!$D174,FCSTSDV!$C$2:$C$674,0),MATCH(STOCK!X$3,FCSTSDV!$D$1:$N$1,0))/STOCK!$F174,1),0)</f>
        <v>0</v>
      </c>
      <c r="Y174" s="92">
        <f t="array" ref="Y174">+IFERROR(ROUND(INDEX(FCSTSDV!$D$2:$N$674,MATCH(STOCK!$D174,FCSTSDV!$C$2:$C$674,0),MATCH(STOCK!Y$3,FCSTSDV!$D$1:$N$1,0))/STOCK!$F174,1),0)</f>
        <v>0</v>
      </c>
      <c r="Z174" s="92">
        <f t="array" ref="Z174">+IFERROR(ROUND(INDEX(FCSTSDV!$D$2:$N$674,MATCH(STOCK!$D174,FCSTSDV!$C$2:$C$674,0),MATCH(STOCK!Z$3,FCSTSDV!$D$1:$N$1,0))/STOCK!$F174,1),0)</f>
        <v>0</v>
      </c>
      <c r="AA174" s="92">
        <f t="array" ref="AA174">+IFERROR(ROUND(INDEX(FCSTSDV!$D$2:$N$674,MATCH(STOCK!$D174,FCSTSDV!$C$2:$C$674,0),MATCH(STOCK!AA$3,FCSTSDV!$D$1:$N$1,0))/STOCK!$F174,1),0)</f>
        <v>0</v>
      </c>
      <c r="AB174" s="92">
        <f t="array" ref="AB174">+IFERROR(ROUND(INDEX(FCSTSDV!$D$2:$N$674,MATCH(STOCK!$D174,FCSTSDV!$C$2:$C$674,0),MATCH(STOCK!AB$3,FCSTSDV!$D$1:$N$1,0))/STOCK!$F174,1),0)</f>
        <v>0</v>
      </c>
      <c r="AC174" s="92">
        <f t="array" ref="AC174">+IFERROR(ROUND(INDEX(FCSTSDV!$D$2:$N$674,MATCH(STOCK!$D174,FCSTSDV!$C$2:$C$674,0),MATCH(STOCK!AC$3,FCSTSDV!$D$1:$N$1,0))/STOCK!$F174,1),0)</f>
        <v>0</v>
      </c>
    </row>
    <row r="175" spans="1:29" ht="18.75" customHeight="1">
      <c r="A175" s="807"/>
      <c r="B175" s="792"/>
      <c r="C175" s="60"/>
      <c r="D175" s="52" t="s">
        <v>153</v>
      </c>
      <c r="E175" s="235" t="e">
        <f>+E174</f>
        <v>#REF!</v>
      </c>
      <c r="F175" s="53" t="s">
        <v>43</v>
      </c>
      <c r="G175" s="54"/>
      <c r="H175" s="54"/>
      <c r="I175" s="782"/>
      <c r="J175" s="263">
        <f>+SUM(J172:J174)</f>
        <v>0</v>
      </c>
      <c r="K175" s="90">
        <f t="shared" ref="K175:T175" si="37">+$I$172+$J$175-SUM(K172:K174)</f>
        <v>0</v>
      </c>
      <c r="L175" s="90">
        <f t="shared" si="37"/>
        <v>0</v>
      </c>
      <c r="M175" s="90">
        <f t="shared" si="37"/>
        <v>0</v>
      </c>
      <c r="N175" s="90">
        <f t="shared" si="37"/>
        <v>0</v>
      </c>
      <c r="O175" s="90">
        <f t="shared" si="37"/>
        <v>0</v>
      </c>
      <c r="P175" s="90">
        <f t="shared" si="37"/>
        <v>0</v>
      </c>
      <c r="Q175" s="90">
        <f t="shared" si="37"/>
        <v>0</v>
      </c>
      <c r="R175" s="90">
        <f t="shared" si="37"/>
        <v>0</v>
      </c>
      <c r="S175" s="90">
        <f t="shared" si="37"/>
        <v>0</v>
      </c>
      <c r="T175" s="90">
        <f t="shared" si="37"/>
        <v>0</v>
      </c>
      <c r="U175" s="90">
        <f t="shared" ref="U175:AC175" si="38">+T175-SUM(U172:U174)</f>
        <v>0</v>
      </c>
      <c r="V175" s="90">
        <f t="shared" si="38"/>
        <v>0</v>
      </c>
      <c r="W175" s="90">
        <f t="shared" si="38"/>
        <v>0</v>
      </c>
      <c r="X175" s="90">
        <f t="shared" si="38"/>
        <v>0</v>
      </c>
      <c r="Y175" s="90">
        <f t="shared" si="38"/>
        <v>0</v>
      </c>
      <c r="Z175" s="90">
        <f t="shared" si="38"/>
        <v>0</v>
      </c>
      <c r="AA175" s="90">
        <f t="shared" si="38"/>
        <v>0</v>
      </c>
      <c r="AB175" s="90">
        <f t="shared" si="38"/>
        <v>0</v>
      </c>
      <c r="AC175" s="90">
        <f t="shared" si="38"/>
        <v>0</v>
      </c>
    </row>
    <row r="176" spans="1:29" ht="19.5" customHeight="1">
      <c r="A176" s="806" t="s">
        <v>172</v>
      </c>
      <c r="B176" s="791" t="s">
        <v>173</v>
      </c>
      <c r="C176" s="63"/>
      <c r="D176" s="73" t="s">
        <v>174</v>
      </c>
      <c r="E176" s="203" t="s">
        <v>173</v>
      </c>
      <c r="F176" s="44">
        <v>2500</v>
      </c>
      <c r="G176" s="45"/>
      <c r="H176" s="45"/>
      <c r="I176" s="781" t="e">
        <f>+VLOOKUP(B176,Sheet2!$B$3:$C$189,2,0)</f>
        <v>#N/A</v>
      </c>
      <c r="J176" s="79">
        <f>+IF(SUM(K176:L176)&lt;&gt;$N$3,ROUND(IFERROR(VLOOKUP(D176,FCSTSDV!$C$2:$C$285,2,0),0)/STOCK!F176+0,0),0)</f>
        <v>0</v>
      </c>
      <c r="K176" s="99">
        <f t="array" ref="K176">+IFERROR(ROUND(INDEX(FCSTSDV!$D$2:$N$674,MATCH(STOCK!$D176,FCSTSDV!$C$2:$C$674,0),MATCH(STOCK!K$3,FCSTSDV!$D$1:$N$1,0))/STOCK!$F176,1),0)</f>
        <v>0</v>
      </c>
      <c r="L176" s="99">
        <f t="array" ref="L176">+IFERROR(ROUND(INDEX(FCSTSDV!$D$2:$N$674,MATCH(STOCK!$D176,FCSTSDV!$C$2:$C$674,0),MATCH(STOCK!L$3,FCSTSDV!$D$1:$N$1,0))/STOCK!$F176,1),0)</f>
        <v>0</v>
      </c>
      <c r="M176" s="99">
        <f t="array" ref="M176">+IFERROR(ROUND(INDEX(FCSTSDV!$D$2:$N$674,MATCH(STOCK!$D176,FCSTSDV!$C$2:$C$674,0),MATCH(STOCK!M$3,FCSTSDV!$D$1:$N$1,0))/STOCK!$F176,1),0)</f>
        <v>0</v>
      </c>
      <c r="N176" s="99">
        <f t="array" ref="N176">+IFERROR(ROUND(INDEX(FCSTSDV!$D$2:$N$674,MATCH(STOCK!$D176,FCSTSDV!$C$2:$C$674,0),MATCH(STOCK!N$3,FCSTSDV!$D$1:$N$1,0))/STOCK!$F176,1),0)</f>
        <v>0</v>
      </c>
      <c r="O176" s="99">
        <f t="array" ref="O176">+IFERROR(ROUND(INDEX(FCSTSDV!$D$2:$N$674,MATCH(STOCK!$D176,FCSTSDV!$C$2:$C$674,0),MATCH(STOCK!O$3,FCSTSDV!$D$1:$N$1,0))/STOCK!$F176,1),0)</f>
        <v>0</v>
      </c>
      <c r="P176" s="99">
        <f t="array" ref="P176">+IFERROR(ROUND(INDEX(FCSTSDV!$D$2:$N$674,MATCH(STOCK!$D176,FCSTSDV!$C$2:$C$674,0),MATCH(STOCK!P$3,FCSTSDV!$D$1:$N$1,0))/STOCK!$F176,1),0)</f>
        <v>0</v>
      </c>
      <c r="Q176" s="99">
        <f t="array" ref="Q176">+IFERROR(ROUND(INDEX(FCSTSDV!$D$2:$N$674,MATCH(STOCK!$D176,FCSTSDV!$C$2:$C$674,0),MATCH(STOCK!Q$3,FCSTSDV!$D$1:$N$1,0))/STOCK!$F176,1),0)</f>
        <v>0</v>
      </c>
      <c r="R176" s="99">
        <f t="array" ref="R176">+IFERROR(ROUND(INDEX(FCSTSDV!$D$2:$N$674,MATCH(STOCK!$D176,FCSTSDV!$C$2:$C$674,0),MATCH(STOCK!R$3,FCSTSDV!$D$1:$N$1,0))/STOCK!$F176,1),0)</f>
        <v>0</v>
      </c>
      <c r="S176" s="99">
        <f t="array" ref="S176">+IFERROR(ROUND(INDEX(FCSTSDV!$D$2:$N$674,MATCH(STOCK!$D176,FCSTSDV!$C$2:$C$674,0),MATCH(STOCK!S$3,FCSTSDV!$D$1:$N$1,0))/STOCK!$F176,1),0)</f>
        <v>0</v>
      </c>
      <c r="T176" s="99">
        <f t="array" ref="T176">+IFERROR(ROUND(INDEX(FCSTSDV!$D$2:$N$674,MATCH(STOCK!$D176,FCSTSDV!$C$2:$C$674,0),MATCH(STOCK!T$3,FCSTSDV!$D$1:$N$1,0))/STOCK!$F176,1),0)</f>
        <v>0</v>
      </c>
      <c r="U176" s="99">
        <f t="array" ref="U176">+IFERROR(ROUND(INDEX(FCSTSDV!$D$2:$N$674,MATCH(STOCK!$D176,FCSTSDV!$C$2:$C$674,0),MATCH(STOCK!U$3,FCSTSDV!$D$1:$N$1,0))/STOCK!$F176,1),0)</f>
        <v>0</v>
      </c>
      <c r="V176" s="99">
        <f t="array" ref="V176">+IFERROR(ROUND(INDEX(FCSTSDV!$D$2:$N$674,MATCH(STOCK!$D176,FCSTSDV!$C$2:$C$674,0),MATCH(STOCK!V$3,FCSTSDV!$D$1:$N$1,0))/STOCK!$F176,1),0)</f>
        <v>0</v>
      </c>
      <c r="W176" s="99">
        <f t="array" ref="W176">+IFERROR(ROUND(INDEX(FCSTSDV!$D$2:$N$674,MATCH(STOCK!$D176,FCSTSDV!$C$2:$C$674,0),MATCH(STOCK!W$3,FCSTSDV!$D$1:$N$1,0))/STOCK!$F176,1),0)</f>
        <v>0</v>
      </c>
      <c r="X176" s="99">
        <f t="array" ref="X176">+IFERROR(ROUND(INDEX(FCSTSDV!$D$2:$N$674,MATCH(STOCK!$D176,FCSTSDV!$C$2:$C$674,0),MATCH(STOCK!X$3,FCSTSDV!$D$1:$N$1,0))/STOCK!$F176,1),0)</f>
        <v>0</v>
      </c>
      <c r="Y176" s="99">
        <f t="array" ref="Y176">+IFERROR(ROUND(INDEX(FCSTSDV!$D$2:$N$674,MATCH(STOCK!$D176,FCSTSDV!$C$2:$C$674,0),MATCH(STOCK!Y$3,FCSTSDV!$D$1:$N$1,0))/STOCK!$F176,1),0)</f>
        <v>0</v>
      </c>
      <c r="Z176" s="99">
        <f t="array" ref="Z176">+IFERROR(ROUND(INDEX(FCSTSDV!$D$2:$N$674,MATCH(STOCK!$D176,FCSTSDV!$C$2:$C$674,0),MATCH(STOCK!Z$3,FCSTSDV!$D$1:$N$1,0))/STOCK!$F176,1),0)</f>
        <v>0</v>
      </c>
      <c r="AA176" s="99">
        <f t="array" ref="AA176">+IFERROR(ROUND(INDEX(FCSTSDV!$D$2:$N$674,MATCH(STOCK!$D176,FCSTSDV!$C$2:$C$674,0),MATCH(STOCK!AA$3,FCSTSDV!$D$1:$N$1,0))/STOCK!$F176,1),0)</f>
        <v>0</v>
      </c>
      <c r="AB176" s="99">
        <f t="array" ref="AB176">+IFERROR(ROUND(INDEX(FCSTSDV!$D$2:$N$674,MATCH(STOCK!$D176,FCSTSDV!$C$2:$C$674,0),MATCH(STOCK!AB$3,FCSTSDV!$D$1:$N$1,0))/STOCK!$F176,1),0)</f>
        <v>0</v>
      </c>
      <c r="AC176" s="99">
        <f t="array" ref="AC176">+IFERROR(ROUND(INDEX(FCSTSDV!$D$2:$N$674,MATCH(STOCK!$D176,FCSTSDV!$C$2:$C$674,0),MATCH(STOCK!AC$3,FCSTSDV!$D$1:$N$1,0))/STOCK!$F176,1),0)</f>
        <v>0</v>
      </c>
    </row>
    <row r="177" spans="1:29" ht="20.100000000000001" customHeight="1">
      <c r="A177" s="813"/>
      <c r="B177" s="795"/>
      <c r="C177" s="127"/>
      <c r="D177" s="128" t="s">
        <v>20</v>
      </c>
      <c r="E177" s="204" t="str">
        <f>+E176</f>
        <v>3"*70 KEY 5.5</v>
      </c>
      <c r="F177" s="129">
        <v>2500</v>
      </c>
      <c r="G177" s="48"/>
      <c r="H177" s="48"/>
      <c r="I177" s="785"/>
      <c r="J177" s="81">
        <f>+IF(SUM(K177:L177)&lt;&gt;$N$3,ROUND(IFERROR(VLOOKUP(D177,FCSTSDV!$C$2:$C$285,2,0),0)/STOCK!F177+0,0),0)</f>
        <v>0</v>
      </c>
      <c r="K177" s="92">
        <f t="array" ref="K177">+IFERROR(ROUND(INDEX(FCSTSDV!$D$2:$N$674,MATCH(STOCK!$D177,FCSTSDV!$C$2:$C$674,0),MATCH(STOCK!K$3,FCSTSDV!$D$1:$N$1,0))/STOCK!$F177,1),0)</f>
        <v>0</v>
      </c>
      <c r="L177" s="92">
        <f t="array" ref="L177">+IFERROR(ROUND(INDEX(FCSTSDV!$D$2:$N$674,MATCH(STOCK!$D177,FCSTSDV!$C$2:$C$674,0),MATCH(STOCK!L$3,FCSTSDV!$D$1:$N$1,0))/STOCK!$F177,1),0)</f>
        <v>0</v>
      </c>
      <c r="M177" s="92">
        <f t="array" ref="M177">+IFERROR(ROUND(INDEX(FCSTSDV!$D$2:$N$674,MATCH(STOCK!$D177,FCSTSDV!$C$2:$C$674,0),MATCH(STOCK!M$3,FCSTSDV!$D$1:$N$1,0))/STOCK!$F177,1),0)</f>
        <v>0</v>
      </c>
      <c r="N177" s="92">
        <f t="array" ref="N177">+IFERROR(ROUND(INDEX(FCSTSDV!$D$2:$N$674,MATCH(STOCK!$D177,FCSTSDV!$C$2:$C$674,0),MATCH(STOCK!N$3,FCSTSDV!$D$1:$N$1,0))/STOCK!$F177,1),0)</f>
        <v>0</v>
      </c>
      <c r="O177" s="92">
        <f t="array" ref="O177">+IFERROR(ROUND(INDEX(FCSTSDV!$D$2:$N$674,MATCH(STOCK!$D177,FCSTSDV!$C$2:$C$674,0),MATCH(STOCK!O$3,FCSTSDV!$D$1:$N$1,0))/STOCK!$F177,1),0)</f>
        <v>0</v>
      </c>
      <c r="P177" s="92">
        <f t="array" ref="P177">+IFERROR(ROUND(INDEX(FCSTSDV!$D$2:$N$674,MATCH(STOCK!$D177,FCSTSDV!$C$2:$C$674,0),MATCH(STOCK!P$3,FCSTSDV!$D$1:$N$1,0))/STOCK!$F177,1),0)</f>
        <v>0</v>
      </c>
      <c r="Q177" s="92">
        <f t="array" ref="Q177">+IFERROR(ROUND(INDEX(FCSTSDV!$D$2:$N$674,MATCH(STOCK!$D177,FCSTSDV!$C$2:$C$674,0),MATCH(STOCK!Q$3,FCSTSDV!$D$1:$N$1,0))/STOCK!$F177,1),0)</f>
        <v>0</v>
      </c>
      <c r="R177" s="92">
        <f t="array" ref="R177">+IFERROR(ROUND(INDEX(FCSTSDV!$D$2:$N$674,MATCH(STOCK!$D177,FCSTSDV!$C$2:$C$674,0),MATCH(STOCK!R$3,FCSTSDV!$D$1:$N$1,0))/STOCK!$F177,1),0)</f>
        <v>0</v>
      </c>
      <c r="S177" s="92">
        <f t="array" ref="S177">+IFERROR(ROUND(INDEX(FCSTSDV!$D$2:$N$674,MATCH(STOCK!$D177,FCSTSDV!$C$2:$C$674,0),MATCH(STOCK!S$3,FCSTSDV!$D$1:$N$1,0))/STOCK!$F177,1),0)</f>
        <v>0</v>
      </c>
      <c r="T177" s="92">
        <f t="array" ref="T177">+IFERROR(ROUND(INDEX(FCSTSDV!$D$2:$N$674,MATCH(STOCK!$D177,FCSTSDV!$C$2:$C$674,0),MATCH(STOCK!T$3,FCSTSDV!$D$1:$N$1,0))/STOCK!$F177,1),0)</f>
        <v>0</v>
      </c>
      <c r="U177" s="92">
        <f t="array" ref="U177">+IFERROR(ROUND(INDEX(FCSTSDV!$D$2:$N$674,MATCH(STOCK!$D177,FCSTSDV!$C$2:$C$674,0),MATCH(STOCK!U$3,FCSTSDV!$D$1:$N$1,0))/STOCK!$F177,1),0)</f>
        <v>0</v>
      </c>
      <c r="V177" s="92">
        <f t="array" ref="V177">+IFERROR(ROUND(INDEX(FCSTSDV!$D$2:$N$674,MATCH(STOCK!$D177,FCSTSDV!$C$2:$C$674,0),MATCH(STOCK!V$3,FCSTSDV!$D$1:$N$1,0))/STOCK!$F177,1),0)</f>
        <v>0</v>
      </c>
      <c r="W177" s="92">
        <f t="array" ref="W177">+IFERROR(ROUND(INDEX(FCSTSDV!$D$2:$N$674,MATCH(STOCK!$D177,FCSTSDV!$C$2:$C$674,0),MATCH(STOCK!W$3,FCSTSDV!$D$1:$N$1,0))/STOCK!$F177,1),0)</f>
        <v>0</v>
      </c>
      <c r="X177" s="92">
        <f t="array" ref="X177">+IFERROR(ROUND(INDEX(FCSTSDV!$D$2:$N$674,MATCH(STOCK!$D177,FCSTSDV!$C$2:$C$674,0),MATCH(STOCK!X$3,FCSTSDV!$D$1:$N$1,0))/STOCK!$F177,1),0)</f>
        <v>0</v>
      </c>
      <c r="Y177" s="92">
        <f t="array" ref="Y177">+IFERROR(ROUND(INDEX(FCSTSDV!$D$2:$N$674,MATCH(STOCK!$D177,FCSTSDV!$C$2:$C$674,0),MATCH(STOCK!Y$3,FCSTSDV!$D$1:$N$1,0))/STOCK!$F177,1),0)</f>
        <v>0</v>
      </c>
      <c r="Z177" s="92">
        <f t="array" ref="Z177">+IFERROR(ROUND(INDEX(FCSTSDV!$D$2:$N$674,MATCH(STOCK!$D177,FCSTSDV!$C$2:$C$674,0),MATCH(STOCK!Z$3,FCSTSDV!$D$1:$N$1,0))/STOCK!$F177,1),0)</f>
        <v>0</v>
      </c>
      <c r="AA177" s="92">
        <f t="array" ref="AA177">+IFERROR(ROUND(INDEX(FCSTSDV!$D$2:$N$674,MATCH(STOCK!$D177,FCSTSDV!$C$2:$C$674,0),MATCH(STOCK!AA$3,FCSTSDV!$D$1:$N$1,0))/STOCK!$F177,1),0)</f>
        <v>0</v>
      </c>
      <c r="AB177" s="92">
        <f t="array" ref="AB177">+IFERROR(ROUND(INDEX(FCSTSDV!$D$2:$N$674,MATCH(STOCK!$D177,FCSTSDV!$C$2:$C$674,0),MATCH(STOCK!AB$3,FCSTSDV!$D$1:$N$1,0))/STOCK!$F177,1),0)</f>
        <v>0</v>
      </c>
      <c r="AC177" s="92">
        <f t="array" ref="AC177">+IFERROR(ROUND(INDEX(FCSTSDV!$D$2:$N$674,MATCH(STOCK!$D177,FCSTSDV!$C$2:$C$674,0),MATCH(STOCK!AC$3,FCSTSDV!$D$1:$N$1,0))/STOCK!$F177,1),0)</f>
        <v>0</v>
      </c>
    </row>
    <row r="178" spans="1:29" ht="20.100000000000001" customHeight="1">
      <c r="A178" s="807"/>
      <c r="B178" s="792"/>
      <c r="C178" s="16"/>
      <c r="D178" s="52" t="s">
        <v>175</v>
      </c>
      <c r="E178" s="205" t="str">
        <f>+E177</f>
        <v>3"*70 KEY 5.5</v>
      </c>
      <c r="F178" s="53" t="s">
        <v>43</v>
      </c>
      <c r="G178" s="54"/>
      <c r="H178" s="54"/>
      <c r="I178" s="782"/>
      <c r="J178" s="263">
        <f>+SUM(J176:J177)</f>
        <v>0</v>
      </c>
      <c r="K178" s="90" t="e">
        <f t="shared" ref="K178:T178" si="39">+$I$176+$J$178-SUM(K176:K177)</f>
        <v>#N/A</v>
      </c>
      <c r="L178" s="90" t="e">
        <f t="shared" si="39"/>
        <v>#N/A</v>
      </c>
      <c r="M178" s="90" t="e">
        <f t="shared" si="39"/>
        <v>#N/A</v>
      </c>
      <c r="N178" s="90" t="e">
        <f t="shared" si="39"/>
        <v>#N/A</v>
      </c>
      <c r="O178" s="90" t="e">
        <f t="shared" si="39"/>
        <v>#N/A</v>
      </c>
      <c r="P178" s="90" t="e">
        <f t="shared" si="39"/>
        <v>#N/A</v>
      </c>
      <c r="Q178" s="90" t="e">
        <f t="shared" si="39"/>
        <v>#N/A</v>
      </c>
      <c r="R178" s="90" t="e">
        <f t="shared" si="39"/>
        <v>#N/A</v>
      </c>
      <c r="S178" s="90" t="e">
        <f t="shared" si="39"/>
        <v>#N/A</v>
      </c>
      <c r="T178" s="90" t="e">
        <f t="shared" si="39"/>
        <v>#N/A</v>
      </c>
      <c r="U178" s="90" t="e">
        <f t="shared" ref="U178:AC178" si="40">+T178-SUM(U176:U177)</f>
        <v>#N/A</v>
      </c>
      <c r="V178" s="90" t="e">
        <f t="shared" si="40"/>
        <v>#N/A</v>
      </c>
      <c r="W178" s="90" t="e">
        <f t="shared" si="40"/>
        <v>#N/A</v>
      </c>
      <c r="X178" s="90" t="e">
        <f t="shared" si="40"/>
        <v>#N/A</v>
      </c>
      <c r="Y178" s="90" t="e">
        <f t="shared" si="40"/>
        <v>#N/A</v>
      </c>
      <c r="Z178" s="90" t="e">
        <f t="shared" si="40"/>
        <v>#N/A</v>
      </c>
      <c r="AA178" s="90" t="e">
        <f t="shared" si="40"/>
        <v>#N/A</v>
      </c>
      <c r="AB178" s="90" t="e">
        <f t="shared" si="40"/>
        <v>#N/A</v>
      </c>
      <c r="AC178" s="90" t="e">
        <f t="shared" si="40"/>
        <v>#N/A</v>
      </c>
    </row>
    <row r="179" spans="1:29" ht="20.100000000000001" customHeight="1">
      <c r="A179" s="806" t="s">
        <v>172</v>
      </c>
      <c r="B179" s="791" t="s">
        <v>176</v>
      </c>
      <c r="C179" s="63"/>
      <c r="D179" s="73" t="s">
        <v>17</v>
      </c>
      <c r="E179" s="203" t="s">
        <v>176</v>
      </c>
      <c r="F179" s="44">
        <v>2500</v>
      </c>
      <c r="G179" s="45"/>
      <c r="H179" s="45">
        <v>0</v>
      </c>
      <c r="I179" s="781" t="e">
        <f>+VLOOKUP(B179,Sheet2!$B$3:$C$189,2,0)</f>
        <v>#N/A</v>
      </c>
      <c r="J179" s="79">
        <f>+IF(SUM(K179:L179)&lt;&gt;$N$3,ROUND(IFERROR(VLOOKUP(D179,FCSTSDV!$C$2:$C$285,2,0),0)/STOCK!F179+0,0),0)</f>
        <v>0</v>
      </c>
      <c r="K179" s="99">
        <f t="array" ref="K179">+IFERROR(ROUND(INDEX(FCSTSDV!$D$2:$N$674,MATCH(STOCK!$D179,FCSTSDV!$C$2:$C$674,0),MATCH(STOCK!K$3,FCSTSDV!$D$1:$N$1,0))/STOCK!$F179,1),0)</f>
        <v>0</v>
      </c>
      <c r="L179" s="99">
        <f t="array" ref="L179">+IFERROR(ROUND(INDEX(FCSTSDV!$D$2:$N$674,MATCH(STOCK!$D179,FCSTSDV!$C$2:$C$674,0),MATCH(STOCK!L$3,FCSTSDV!$D$1:$N$1,0))/STOCK!$F179,1),0)</f>
        <v>0</v>
      </c>
      <c r="M179" s="99">
        <f t="array" ref="M179">+IFERROR(ROUND(INDEX(FCSTSDV!$D$2:$N$674,MATCH(STOCK!$D179,FCSTSDV!$C$2:$C$674,0),MATCH(STOCK!M$3,FCSTSDV!$D$1:$N$1,0))/STOCK!$F179,1),0)</f>
        <v>0</v>
      </c>
      <c r="N179" s="99">
        <f t="array" ref="N179">+IFERROR(ROUND(INDEX(FCSTSDV!$D$2:$N$674,MATCH(STOCK!$D179,FCSTSDV!$C$2:$C$674,0),MATCH(STOCK!N$3,FCSTSDV!$D$1:$N$1,0))/STOCK!$F179,1),0)</f>
        <v>0</v>
      </c>
      <c r="O179" s="99">
        <f t="array" ref="O179">+IFERROR(ROUND(INDEX(FCSTSDV!$D$2:$N$674,MATCH(STOCK!$D179,FCSTSDV!$C$2:$C$674,0),MATCH(STOCK!O$3,FCSTSDV!$D$1:$N$1,0))/STOCK!$F179,1),0)</f>
        <v>0</v>
      </c>
      <c r="P179" s="99">
        <f t="array" ref="P179">+IFERROR(ROUND(INDEX(FCSTSDV!$D$2:$N$674,MATCH(STOCK!$D179,FCSTSDV!$C$2:$C$674,0),MATCH(STOCK!P$3,FCSTSDV!$D$1:$N$1,0))/STOCK!$F179,1),0)</f>
        <v>0</v>
      </c>
      <c r="Q179" s="99">
        <f t="array" ref="Q179">+IFERROR(ROUND(INDEX(FCSTSDV!$D$2:$N$674,MATCH(STOCK!$D179,FCSTSDV!$C$2:$C$674,0),MATCH(STOCK!Q$3,FCSTSDV!$D$1:$N$1,0))/STOCK!$F179,1),0)</f>
        <v>0</v>
      </c>
      <c r="R179" s="99">
        <f t="array" ref="R179">+IFERROR(ROUND(INDEX(FCSTSDV!$D$2:$N$674,MATCH(STOCK!$D179,FCSTSDV!$C$2:$C$674,0),MATCH(STOCK!R$3,FCSTSDV!$D$1:$N$1,0))/STOCK!$F179,1),0)</f>
        <v>0</v>
      </c>
      <c r="S179" s="99">
        <f t="array" ref="S179">+IFERROR(ROUND(INDEX(FCSTSDV!$D$2:$N$674,MATCH(STOCK!$D179,FCSTSDV!$C$2:$C$674,0),MATCH(STOCK!S$3,FCSTSDV!$D$1:$N$1,0))/STOCK!$F179,1),0)</f>
        <v>0</v>
      </c>
      <c r="T179" s="99">
        <f t="array" ref="T179">+IFERROR(ROUND(INDEX(FCSTSDV!$D$2:$N$674,MATCH(STOCK!$D179,FCSTSDV!$C$2:$C$674,0),MATCH(STOCK!T$3,FCSTSDV!$D$1:$N$1,0))/STOCK!$F179,1),0)</f>
        <v>0</v>
      </c>
      <c r="U179" s="99">
        <f t="array" ref="U179">+IFERROR(ROUND(INDEX(FCSTSDV!$D$2:$N$674,MATCH(STOCK!$D179,FCSTSDV!$C$2:$C$674,0),MATCH(STOCK!U$3,FCSTSDV!$D$1:$N$1,0))/STOCK!$F179,1),0)</f>
        <v>0</v>
      </c>
      <c r="V179" s="99">
        <f t="array" ref="V179">+IFERROR(ROUND(INDEX(FCSTSDV!$D$2:$N$674,MATCH(STOCK!$D179,FCSTSDV!$C$2:$C$674,0),MATCH(STOCK!V$3,FCSTSDV!$D$1:$N$1,0))/STOCK!$F179,1),0)</f>
        <v>0</v>
      </c>
      <c r="W179" s="99">
        <f t="array" ref="W179">+IFERROR(ROUND(INDEX(FCSTSDV!$D$2:$N$674,MATCH(STOCK!$D179,FCSTSDV!$C$2:$C$674,0),MATCH(STOCK!W$3,FCSTSDV!$D$1:$N$1,0))/STOCK!$F179,1),0)</f>
        <v>0</v>
      </c>
      <c r="X179" s="99">
        <f t="array" ref="X179">+IFERROR(ROUND(INDEX(FCSTSDV!$D$2:$N$674,MATCH(STOCK!$D179,FCSTSDV!$C$2:$C$674,0),MATCH(STOCK!X$3,FCSTSDV!$D$1:$N$1,0))/STOCK!$F179,1),0)</f>
        <v>0</v>
      </c>
      <c r="Y179" s="99">
        <f t="array" ref="Y179">+IFERROR(ROUND(INDEX(FCSTSDV!$D$2:$N$674,MATCH(STOCK!$D179,FCSTSDV!$C$2:$C$674,0),MATCH(STOCK!Y$3,FCSTSDV!$D$1:$N$1,0))/STOCK!$F179,1),0)</f>
        <v>0</v>
      </c>
      <c r="Z179" s="99">
        <f t="array" ref="Z179">+IFERROR(ROUND(INDEX(FCSTSDV!$D$2:$N$674,MATCH(STOCK!$D179,FCSTSDV!$C$2:$C$674,0),MATCH(STOCK!Z$3,FCSTSDV!$D$1:$N$1,0))/STOCK!$F179,1),0)</f>
        <v>0</v>
      </c>
      <c r="AA179" s="99">
        <f t="array" ref="AA179">+IFERROR(ROUND(INDEX(FCSTSDV!$D$2:$N$674,MATCH(STOCK!$D179,FCSTSDV!$C$2:$C$674,0),MATCH(STOCK!AA$3,FCSTSDV!$D$1:$N$1,0))/STOCK!$F179,1),0)</f>
        <v>0</v>
      </c>
      <c r="AB179" s="99">
        <f t="array" ref="AB179">+IFERROR(ROUND(INDEX(FCSTSDV!$D$2:$N$674,MATCH(STOCK!$D179,FCSTSDV!$C$2:$C$674,0),MATCH(STOCK!AB$3,FCSTSDV!$D$1:$N$1,0))/STOCK!$F179,1),0)</f>
        <v>0</v>
      </c>
      <c r="AC179" s="99">
        <f t="array" ref="AC179">+IFERROR(ROUND(INDEX(FCSTSDV!$D$2:$N$674,MATCH(STOCK!$D179,FCSTSDV!$C$2:$C$674,0),MATCH(STOCK!AC$3,FCSTSDV!$D$1:$N$1,0))/STOCK!$F179,1),0)</f>
        <v>0</v>
      </c>
    </row>
    <row r="180" spans="1:29" ht="20.100000000000001" customHeight="1">
      <c r="A180" s="813"/>
      <c r="B180" s="795"/>
      <c r="C180" s="50"/>
      <c r="D180" s="123" t="s">
        <v>177</v>
      </c>
      <c r="E180" s="204"/>
      <c r="F180" s="47">
        <v>2500</v>
      </c>
      <c r="G180" s="48"/>
      <c r="H180" s="48"/>
      <c r="I180" s="785"/>
      <c r="J180" s="81">
        <f>+IF(SUM(K180:L180)&lt;&gt;$N$3,ROUND(IFERROR(VLOOKUP(D180,FCSTSDV!$C$2:$C$285,2,0),0)/STOCK!F180+0,0),0)</f>
        <v>0</v>
      </c>
      <c r="K180" s="92">
        <f t="array" ref="K180">+IFERROR(ROUND(INDEX(FCSTSDV!$D$2:$N$674,MATCH(STOCK!$D180,FCSTSDV!$C$2:$C$674,0),MATCH(STOCK!K$3,FCSTSDV!$D$1:$N$1,0))/STOCK!$F180,1),0)</f>
        <v>0</v>
      </c>
      <c r="L180" s="92">
        <f t="array" ref="L180">+IFERROR(ROUND(INDEX(FCSTSDV!$D$2:$N$674,MATCH(STOCK!$D180,FCSTSDV!$C$2:$C$674,0),MATCH(STOCK!L$3,FCSTSDV!$D$1:$N$1,0))/STOCK!$F180,1),0)</f>
        <v>0</v>
      </c>
      <c r="M180" s="92">
        <f t="array" ref="M180">+IFERROR(ROUND(INDEX(FCSTSDV!$D$2:$N$674,MATCH(STOCK!$D180,FCSTSDV!$C$2:$C$674,0),MATCH(STOCK!M$3,FCSTSDV!$D$1:$N$1,0))/STOCK!$F180,1),0)</f>
        <v>0</v>
      </c>
      <c r="N180" s="92">
        <f t="array" ref="N180">+IFERROR(ROUND(INDEX(FCSTSDV!$D$2:$N$674,MATCH(STOCK!$D180,FCSTSDV!$C$2:$C$674,0),MATCH(STOCK!N$3,FCSTSDV!$D$1:$N$1,0))/STOCK!$F180,1),0)</f>
        <v>0</v>
      </c>
      <c r="O180" s="92">
        <f t="array" ref="O180">+IFERROR(ROUND(INDEX(FCSTSDV!$D$2:$N$674,MATCH(STOCK!$D180,FCSTSDV!$C$2:$C$674,0),MATCH(STOCK!O$3,FCSTSDV!$D$1:$N$1,0))/STOCK!$F180,1),0)</f>
        <v>0</v>
      </c>
      <c r="P180" s="92">
        <f t="array" ref="P180">+IFERROR(ROUND(INDEX(FCSTSDV!$D$2:$N$674,MATCH(STOCK!$D180,FCSTSDV!$C$2:$C$674,0),MATCH(STOCK!P$3,FCSTSDV!$D$1:$N$1,0))/STOCK!$F180,1),0)</f>
        <v>0</v>
      </c>
      <c r="Q180" s="92">
        <f t="array" ref="Q180">+IFERROR(ROUND(INDEX(FCSTSDV!$D$2:$N$674,MATCH(STOCK!$D180,FCSTSDV!$C$2:$C$674,0),MATCH(STOCK!Q$3,FCSTSDV!$D$1:$N$1,0))/STOCK!$F180,1),0)</f>
        <v>0</v>
      </c>
      <c r="R180" s="92">
        <f t="array" ref="R180">+IFERROR(ROUND(INDEX(FCSTSDV!$D$2:$N$674,MATCH(STOCK!$D180,FCSTSDV!$C$2:$C$674,0),MATCH(STOCK!R$3,FCSTSDV!$D$1:$N$1,0))/STOCK!$F180,1),0)</f>
        <v>0</v>
      </c>
      <c r="S180" s="92">
        <f t="array" ref="S180">+IFERROR(ROUND(INDEX(FCSTSDV!$D$2:$N$674,MATCH(STOCK!$D180,FCSTSDV!$C$2:$C$674,0),MATCH(STOCK!S$3,FCSTSDV!$D$1:$N$1,0))/STOCK!$F180,1),0)</f>
        <v>0</v>
      </c>
      <c r="T180" s="92">
        <f t="array" ref="T180">+IFERROR(ROUND(INDEX(FCSTSDV!$D$2:$N$674,MATCH(STOCK!$D180,FCSTSDV!$C$2:$C$674,0),MATCH(STOCK!T$3,FCSTSDV!$D$1:$N$1,0))/STOCK!$F180,1),0)</f>
        <v>0</v>
      </c>
      <c r="U180" s="92">
        <f t="array" ref="U180">+IFERROR(ROUND(INDEX(FCSTSDV!$D$2:$N$674,MATCH(STOCK!$D180,FCSTSDV!$C$2:$C$674,0),MATCH(STOCK!U$3,FCSTSDV!$D$1:$N$1,0))/STOCK!$F180,1),0)</f>
        <v>0</v>
      </c>
      <c r="V180" s="92">
        <f t="array" ref="V180">+IFERROR(ROUND(INDEX(FCSTSDV!$D$2:$N$674,MATCH(STOCK!$D180,FCSTSDV!$C$2:$C$674,0),MATCH(STOCK!V$3,FCSTSDV!$D$1:$N$1,0))/STOCK!$F180,1),0)</f>
        <v>0</v>
      </c>
      <c r="W180" s="92">
        <f t="array" ref="W180">+IFERROR(ROUND(INDEX(FCSTSDV!$D$2:$N$674,MATCH(STOCK!$D180,FCSTSDV!$C$2:$C$674,0),MATCH(STOCK!W$3,FCSTSDV!$D$1:$N$1,0))/STOCK!$F180,1),0)</f>
        <v>0</v>
      </c>
      <c r="X180" s="92">
        <f t="array" ref="X180">+IFERROR(ROUND(INDEX(FCSTSDV!$D$2:$N$674,MATCH(STOCK!$D180,FCSTSDV!$C$2:$C$674,0),MATCH(STOCK!X$3,FCSTSDV!$D$1:$N$1,0))/STOCK!$F180,1),0)</f>
        <v>0</v>
      </c>
      <c r="Y180" s="92">
        <f t="array" ref="Y180">+IFERROR(ROUND(INDEX(FCSTSDV!$D$2:$N$674,MATCH(STOCK!$D180,FCSTSDV!$C$2:$C$674,0),MATCH(STOCK!Y$3,FCSTSDV!$D$1:$N$1,0))/STOCK!$F180,1),0)</f>
        <v>0</v>
      </c>
      <c r="Z180" s="92">
        <f t="array" ref="Z180">+IFERROR(ROUND(INDEX(FCSTSDV!$D$2:$N$674,MATCH(STOCK!$D180,FCSTSDV!$C$2:$C$674,0),MATCH(STOCK!Z$3,FCSTSDV!$D$1:$N$1,0))/STOCK!$F180,1),0)</f>
        <v>0</v>
      </c>
      <c r="AA180" s="92">
        <f t="array" ref="AA180">+IFERROR(ROUND(INDEX(FCSTSDV!$D$2:$N$674,MATCH(STOCK!$D180,FCSTSDV!$C$2:$C$674,0),MATCH(STOCK!AA$3,FCSTSDV!$D$1:$N$1,0))/STOCK!$F180,1),0)</f>
        <v>0</v>
      </c>
      <c r="AB180" s="92">
        <f t="array" ref="AB180">+IFERROR(ROUND(INDEX(FCSTSDV!$D$2:$N$674,MATCH(STOCK!$D180,FCSTSDV!$C$2:$C$674,0),MATCH(STOCK!AB$3,FCSTSDV!$D$1:$N$1,0))/STOCK!$F180,1),0)</f>
        <v>0</v>
      </c>
      <c r="AC180" s="92">
        <f t="array" ref="AC180">+IFERROR(ROUND(INDEX(FCSTSDV!$D$2:$N$674,MATCH(STOCK!$D180,FCSTSDV!$C$2:$C$674,0),MATCH(STOCK!AC$3,FCSTSDV!$D$1:$N$1,0))/STOCK!$F180,1),0)</f>
        <v>0</v>
      </c>
    </row>
    <row r="181" spans="1:29" ht="20.100000000000001" customHeight="1">
      <c r="A181" s="813"/>
      <c r="B181" s="795"/>
      <c r="C181" s="57"/>
      <c r="D181" s="32" t="s">
        <v>18</v>
      </c>
      <c r="E181" s="204" t="str">
        <f>+E179</f>
        <v>3"*71 KEY 5.5</v>
      </c>
      <c r="F181" s="49">
        <v>2500</v>
      </c>
      <c r="G181" s="48"/>
      <c r="H181" s="48"/>
      <c r="I181" s="785"/>
      <c r="J181" s="81">
        <f>+IF(SUM(K181:L181)&lt;&gt;$N$3,ROUND(IFERROR(VLOOKUP(D181,FCSTSDV!$C$2:$C$285,2,0),0)/STOCK!F181+0,0),0)</f>
        <v>0</v>
      </c>
      <c r="K181" s="92">
        <f t="array" ref="K181">+IFERROR(ROUND(INDEX(FCSTSDV!$D$2:$N$674,MATCH(STOCK!$D181,FCSTSDV!$C$2:$C$674,0),MATCH(STOCK!K$3,FCSTSDV!$D$1:$N$1,0))/STOCK!$F181,1),0)</f>
        <v>0</v>
      </c>
      <c r="L181" s="92">
        <f t="array" ref="L181">+IFERROR(ROUND(INDEX(FCSTSDV!$D$2:$N$674,MATCH(STOCK!$D181,FCSTSDV!$C$2:$C$674,0),MATCH(STOCK!L$3,FCSTSDV!$D$1:$N$1,0))/STOCK!$F181,1),0)</f>
        <v>0</v>
      </c>
      <c r="M181" s="92">
        <f t="array" ref="M181">+IFERROR(ROUND(INDEX(FCSTSDV!$D$2:$N$674,MATCH(STOCK!$D181,FCSTSDV!$C$2:$C$674,0),MATCH(STOCK!M$3,FCSTSDV!$D$1:$N$1,0))/STOCK!$F181,1),0)</f>
        <v>0</v>
      </c>
      <c r="N181" s="92">
        <f t="array" ref="N181">+IFERROR(ROUND(INDEX(FCSTSDV!$D$2:$N$674,MATCH(STOCK!$D181,FCSTSDV!$C$2:$C$674,0),MATCH(STOCK!N$3,FCSTSDV!$D$1:$N$1,0))/STOCK!$F181,1),0)</f>
        <v>0</v>
      </c>
      <c r="O181" s="92">
        <f t="array" ref="O181">+IFERROR(ROUND(INDEX(FCSTSDV!$D$2:$N$674,MATCH(STOCK!$D181,FCSTSDV!$C$2:$C$674,0),MATCH(STOCK!O$3,FCSTSDV!$D$1:$N$1,0))/STOCK!$F181,1),0)</f>
        <v>0</v>
      </c>
      <c r="P181" s="92">
        <f t="array" ref="P181">+IFERROR(ROUND(INDEX(FCSTSDV!$D$2:$N$674,MATCH(STOCK!$D181,FCSTSDV!$C$2:$C$674,0),MATCH(STOCK!P$3,FCSTSDV!$D$1:$N$1,0))/STOCK!$F181,1),0)</f>
        <v>0</v>
      </c>
      <c r="Q181" s="92">
        <f t="array" ref="Q181">+IFERROR(ROUND(INDEX(FCSTSDV!$D$2:$N$674,MATCH(STOCK!$D181,FCSTSDV!$C$2:$C$674,0),MATCH(STOCK!Q$3,FCSTSDV!$D$1:$N$1,0))/STOCK!$F181,1),0)</f>
        <v>0</v>
      </c>
      <c r="R181" s="92">
        <f t="array" ref="R181">+IFERROR(ROUND(INDEX(FCSTSDV!$D$2:$N$674,MATCH(STOCK!$D181,FCSTSDV!$C$2:$C$674,0),MATCH(STOCK!R$3,FCSTSDV!$D$1:$N$1,0))/STOCK!$F181,1),0)</f>
        <v>0</v>
      </c>
      <c r="S181" s="92">
        <f t="array" ref="S181">+IFERROR(ROUND(INDEX(FCSTSDV!$D$2:$N$674,MATCH(STOCK!$D181,FCSTSDV!$C$2:$C$674,0),MATCH(STOCK!S$3,FCSTSDV!$D$1:$N$1,0))/STOCK!$F181,1),0)</f>
        <v>0</v>
      </c>
      <c r="T181" s="92">
        <f t="array" ref="T181">+IFERROR(ROUND(INDEX(FCSTSDV!$D$2:$N$674,MATCH(STOCK!$D181,FCSTSDV!$C$2:$C$674,0),MATCH(STOCK!T$3,FCSTSDV!$D$1:$N$1,0))/STOCK!$F181,1),0)</f>
        <v>0</v>
      </c>
      <c r="U181" s="92">
        <f t="array" ref="U181">+IFERROR(ROUND(INDEX(FCSTSDV!$D$2:$N$674,MATCH(STOCK!$D181,FCSTSDV!$C$2:$C$674,0),MATCH(STOCK!U$3,FCSTSDV!$D$1:$N$1,0))/STOCK!$F181,1),0)</f>
        <v>0</v>
      </c>
      <c r="V181" s="92">
        <f t="array" ref="V181">+IFERROR(ROUND(INDEX(FCSTSDV!$D$2:$N$674,MATCH(STOCK!$D181,FCSTSDV!$C$2:$C$674,0),MATCH(STOCK!V$3,FCSTSDV!$D$1:$N$1,0))/STOCK!$F181,1),0)</f>
        <v>0</v>
      </c>
      <c r="W181" s="92">
        <f t="array" ref="W181">+IFERROR(ROUND(INDEX(FCSTSDV!$D$2:$N$674,MATCH(STOCK!$D181,FCSTSDV!$C$2:$C$674,0),MATCH(STOCK!W$3,FCSTSDV!$D$1:$N$1,0))/STOCK!$F181,1),0)</f>
        <v>0</v>
      </c>
      <c r="X181" s="92">
        <f t="array" ref="X181">+IFERROR(ROUND(INDEX(FCSTSDV!$D$2:$N$674,MATCH(STOCK!$D181,FCSTSDV!$C$2:$C$674,0),MATCH(STOCK!X$3,FCSTSDV!$D$1:$N$1,0))/STOCK!$F181,1),0)</f>
        <v>0</v>
      </c>
      <c r="Y181" s="92">
        <f t="array" ref="Y181">+IFERROR(ROUND(INDEX(FCSTSDV!$D$2:$N$674,MATCH(STOCK!$D181,FCSTSDV!$C$2:$C$674,0),MATCH(STOCK!Y$3,FCSTSDV!$D$1:$N$1,0))/STOCK!$F181,1),0)</f>
        <v>0</v>
      </c>
      <c r="Z181" s="92">
        <f t="array" ref="Z181">+IFERROR(ROUND(INDEX(FCSTSDV!$D$2:$N$674,MATCH(STOCK!$D181,FCSTSDV!$C$2:$C$674,0),MATCH(STOCK!Z$3,FCSTSDV!$D$1:$N$1,0))/STOCK!$F181,1),0)</f>
        <v>0</v>
      </c>
      <c r="AA181" s="92">
        <f t="array" ref="AA181">+IFERROR(ROUND(INDEX(FCSTSDV!$D$2:$N$674,MATCH(STOCK!$D181,FCSTSDV!$C$2:$C$674,0),MATCH(STOCK!AA$3,FCSTSDV!$D$1:$N$1,0))/STOCK!$F181,1),0)</f>
        <v>0</v>
      </c>
      <c r="AB181" s="92">
        <f t="array" ref="AB181">+IFERROR(ROUND(INDEX(FCSTSDV!$D$2:$N$674,MATCH(STOCK!$D181,FCSTSDV!$C$2:$C$674,0),MATCH(STOCK!AB$3,FCSTSDV!$D$1:$N$1,0))/STOCK!$F181,1),0)</f>
        <v>0</v>
      </c>
      <c r="AC181" s="92">
        <f t="array" ref="AC181">+IFERROR(ROUND(INDEX(FCSTSDV!$D$2:$N$674,MATCH(STOCK!$D181,FCSTSDV!$C$2:$C$674,0),MATCH(STOCK!AC$3,FCSTSDV!$D$1:$N$1,0))/STOCK!$F181,1),0)</f>
        <v>0</v>
      </c>
    </row>
    <row r="182" spans="1:29" ht="19.5" customHeight="1">
      <c r="A182" s="807"/>
      <c r="B182" s="792"/>
      <c r="C182" s="60"/>
      <c r="D182" s="52" t="s">
        <v>175</v>
      </c>
      <c r="E182" s="205" t="str">
        <f>+E181</f>
        <v>3"*71 KEY 5.5</v>
      </c>
      <c r="F182" s="53" t="s">
        <v>43</v>
      </c>
      <c r="G182" s="54"/>
      <c r="H182" s="54"/>
      <c r="I182" s="782"/>
      <c r="J182" s="263">
        <f>+SUM(J179:J181)</f>
        <v>0</v>
      </c>
      <c r="K182" s="90" t="e">
        <f t="shared" ref="K182:T182" si="41">+$I$179+$J$182-SUM(K179:K181)</f>
        <v>#N/A</v>
      </c>
      <c r="L182" s="90" t="e">
        <f t="shared" si="41"/>
        <v>#N/A</v>
      </c>
      <c r="M182" s="90" t="e">
        <f t="shared" si="41"/>
        <v>#N/A</v>
      </c>
      <c r="N182" s="90" t="e">
        <f t="shared" si="41"/>
        <v>#N/A</v>
      </c>
      <c r="O182" s="90" t="e">
        <f t="shared" si="41"/>
        <v>#N/A</v>
      </c>
      <c r="P182" s="90" t="e">
        <f t="shared" si="41"/>
        <v>#N/A</v>
      </c>
      <c r="Q182" s="90" t="e">
        <f t="shared" si="41"/>
        <v>#N/A</v>
      </c>
      <c r="R182" s="90" t="e">
        <f t="shared" si="41"/>
        <v>#N/A</v>
      </c>
      <c r="S182" s="90" t="e">
        <f t="shared" si="41"/>
        <v>#N/A</v>
      </c>
      <c r="T182" s="90" t="e">
        <f t="shared" si="41"/>
        <v>#N/A</v>
      </c>
      <c r="U182" s="90" t="e">
        <f t="shared" ref="U182:AC182" si="42">+T182-SUM(U179:U181)</f>
        <v>#N/A</v>
      </c>
      <c r="V182" s="90" t="e">
        <f t="shared" si="42"/>
        <v>#N/A</v>
      </c>
      <c r="W182" s="90" t="e">
        <f t="shared" si="42"/>
        <v>#N/A</v>
      </c>
      <c r="X182" s="90" t="e">
        <f t="shared" si="42"/>
        <v>#N/A</v>
      </c>
      <c r="Y182" s="90" t="e">
        <f t="shared" si="42"/>
        <v>#N/A</v>
      </c>
      <c r="Z182" s="90" t="e">
        <f t="shared" si="42"/>
        <v>#N/A</v>
      </c>
      <c r="AA182" s="90" t="e">
        <f t="shared" si="42"/>
        <v>#N/A</v>
      </c>
      <c r="AB182" s="90" t="e">
        <f t="shared" si="42"/>
        <v>#N/A</v>
      </c>
      <c r="AC182" s="90" t="e">
        <f t="shared" si="42"/>
        <v>#N/A</v>
      </c>
    </row>
    <row r="183" spans="1:29" ht="19.5" customHeight="1">
      <c r="A183" s="806" t="s">
        <v>172</v>
      </c>
      <c r="B183" s="791" t="s">
        <v>178</v>
      </c>
      <c r="C183" s="63"/>
      <c r="D183" s="73" t="s">
        <v>76</v>
      </c>
      <c r="E183" s="203" t="s">
        <v>178</v>
      </c>
      <c r="F183" s="44">
        <v>2500</v>
      </c>
      <c r="G183" s="45"/>
      <c r="H183" s="45"/>
      <c r="I183" s="781" t="e">
        <f>+VLOOKUP(B183,Sheet2!$B$3:$C$189,2,0)</f>
        <v>#N/A</v>
      </c>
      <c r="J183" s="79">
        <f>+IF(SUM(K183:L183)&lt;&gt;$N$3,ROUND(IFERROR(VLOOKUP(D183,FCSTSDV!$C$2:$C$285,2,0),0)/STOCK!F183+0,0),0)</f>
        <v>0</v>
      </c>
      <c r="K183" s="99">
        <f t="array" ref="K183">+IFERROR(ROUND(INDEX(FCSTSDV!$D$2:$N$674,MATCH(STOCK!$D183,FCSTSDV!$C$2:$C$674,0),MATCH(STOCK!K$3,FCSTSDV!$D$1:$N$1,0))/STOCK!$F183,1),0)</f>
        <v>0</v>
      </c>
      <c r="L183" s="99">
        <f t="array" ref="L183">+IFERROR(ROUND(INDEX(FCSTSDV!$D$2:$N$674,MATCH(STOCK!$D183,FCSTSDV!$C$2:$C$674,0),MATCH(STOCK!L$3,FCSTSDV!$D$1:$N$1,0))/STOCK!$F183,1),0)</f>
        <v>0</v>
      </c>
      <c r="M183" s="99">
        <f t="array" ref="M183">+IFERROR(ROUND(INDEX(FCSTSDV!$D$2:$N$674,MATCH(STOCK!$D183,FCSTSDV!$C$2:$C$674,0),MATCH(STOCK!M$3,FCSTSDV!$D$1:$N$1,0))/STOCK!$F183,1),0)</f>
        <v>0</v>
      </c>
      <c r="N183" s="99">
        <f t="array" ref="N183">+IFERROR(ROUND(INDEX(FCSTSDV!$D$2:$N$674,MATCH(STOCK!$D183,FCSTSDV!$C$2:$C$674,0),MATCH(STOCK!N$3,FCSTSDV!$D$1:$N$1,0))/STOCK!$F183,1),0)</f>
        <v>0</v>
      </c>
      <c r="O183" s="99">
        <f t="array" ref="O183">+IFERROR(ROUND(INDEX(FCSTSDV!$D$2:$N$674,MATCH(STOCK!$D183,FCSTSDV!$C$2:$C$674,0),MATCH(STOCK!O$3,FCSTSDV!$D$1:$N$1,0))/STOCK!$F183,1),0)</f>
        <v>0</v>
      </c>
      <c r="P183" s="99">
        <f t="array" ref="P183">+IFERROR(ROUND(INDEX(FCSTSDV!$D$2:$N$674,MATCH(STOCK!$D183,FCSTSDV!$C$2:$C$674,0),MATCH(STOCK!P$3,FCSTSDV!$D$1:$N$1,0))/STOCK!$F183,1),0)</f>
        <v>0</v>
      </c>
      <c r="Q183" s="99">
        <f t="array" ref="Q183">+IFERROR(ROUND(INDEX(FCSTSDV!$D$2:$N$674,MATCH(STOCK!$D183,FCSTSDV!$C$2:$C$674,0),MATCH(STOCK!Q$3,FCSTSDV!$D$1:$N$1,0))/STOCK!$F183,1),0)</f>
        <v>0</v>
      </c>
      <c r="R183" s="99">
        <f t="array" ref="R183">+IFERROR(ROUND(INDEX(FCSTSDV!$D$2:$N$674,MATCH(STOCK!$D183,FCSTSDV!$C$2:$C$674,0),MATCH(STOCK!R$3,FCSTSDV!$D$1:$N$1,0))/STOCK!$F183,1),0)</f>
        <v>0</v>
      </c>
      <c r="S183" s="99">
        <f t="array" ref="S183">+IFERROR(ROUND(INDEX(FCSTSDV!$D$2:$N$674,MATCH(STOCK!$D183,FCSTSDV!$C$2:$C$674,0),MATCH(STOCK!S$3,FCSTSDV!$D$1:$N$1,0))/STOCK!$F183,1),0)</f>
        <v>0</v>
      </c>
      <c r="T183" s="99">
        <f t="array" ref="T183">+IFERROR(ROUND(INDEX(FCSTSDV!$D$2:$N$674,MATCH(STOCK!$D183,FCSTSDV!$C$2:$C$674,0),MATCH(STOCK!T$3,FCSTSDV!$D$1:$N$1,0))/STOCK!$F183,1),0)</f>
        <v>0</v>
      </c>
      <c r="U183" s="99">
        <f t="array" ref="U183">+IFERROR(ROUND(INDEX(FCSTSDV!$D$2:$N$674,MATCH(STOCK!$D183,FCSTSDV!$C$2:$C$674,0),MATCH(STOCK!U$3,FCSTSDV!$D$1:$N$1,0))/STOCK!$F183,1),0)</f>
        <v>0</v>
      </c>
      <c r="V183" s="99">
        <f t="array" ref="V183">+IFERROR(ROUND(INDEX(FCSTSDV!$D$2:$N$674,MATCH(STOCK!$D183,FCSTSDV!$C$2:$C$674,0),MATCH(STOCK!V$3,FCSTSDV!$D$1:$N$1,0))/STOCK!$F183,1),0)</f>
        <v>0</v>
      </c>
      <c r="W183" s="99">
        <f t="array" ref="W183">+IFERROR(ROUND(INDEX(FCSTSDV!$D$2:$N$674,MATCH(STOCK!$D183,FCSTSDV!$C$2:$C$674,0),MATCH(STOCK!W$3,FCSTSDV!$D$1:$N$1,0))/STOCK!$F183,1),0)</f>
        <v>0</v>
      </c>
      <c r="X183" s="99">
        <f t="array" ref="X183">+IFERROR(ROUND(INDEX(FCSTSDV!$D$2:$N$674,MATCH(STOCK!$D183,FCSTSDV!$C$2:$C$674,0),MATCH(STOCK!X$3,FCSTSDV!$D$1:$N$1,0))/STOCK!$F183,1),0)</f>
        <v>0</v>
      </c>
      <c r="Y183" s="99">
        <f t="array" ref="Y183">+IFERROR(ROUND(INDEX(FCSTSDV!$D$2:$N$674,MATCH(STOCK!$D183,FCSTSDV!$C$2:$C$674,0),MATCH(STOCK!Y$3,FCSTSDV!$D$1:$N$1,0))/STOCK!$F183,1),0)</f>
        <v>0</v>
      </c>
      <c r="Z183" s="99">
        <f t="array" ref="Z183">+IFERROR(ROUND(INDEX(FCSTSDV!$D$2:$N$674,MATCH(STOCK!$D183,FCSTSDV!$C$2:$C$674,0),MATCH(STOCK!Z$3,FCSTSDV!$D$1:$N$1,0))/STOCK!$F183,1),0)</f>
        <v>0</v>
      </c>
      <c r="AA183" s="99">
        <f t="array" ref="AA183">+IFERROR(ROUND(INDEX(FCSTSDV!$D$2:$N$674,MATCH(STOCK!$D183,FCSTSDV!$C$2:$C$674,0),MATCH(STOCK!AA$3,FCSTSDV!$D$1:$N$1,0))/STOCK!$F183,1),0)</f>
        <v>0</v>
      </c>
      <c r="AB183" s="99">
        <f t="array" ref="AB183">+IFERROR(ROUND(INDEX(FCSTSDV!$D$2:$N$674,MATCH(STOCK!$D183,FCSTSDV!$C$2:$C$674,0),MATCH(STOCK!AB$3,FCSTSDV!$D$1:$N$1,0))/STOCK!$F183,1),0)</f>
        <v>0</v>
      </c>
      <c r="AC183" s="99">
        <f t="array" ref="AC183">+IFERROR(ROUND(INDEX(FCSTSDV!$D$2:$N$674,MATCH(STOCK!$D183,FCSTSDV!$C$2:$C$674,0),MATCH(STOCK!AC$3,FCSTSDV!$D$1:$N$1,0))/STOCK!$F183,1),0)</f>
        <v>0</v>
      </c>
    </row>
    <row r="184" spans="1:29" ht="20.100000000000001" customHeight="1">
      <c r="A184" s="807"/>
      <c r="B184" s="792"/>
      <c r="C184" s="60"/>
      <c r="D184" s="52" t="s">
        <v>175</v>
      </c>
      <c r="E184" s="205" t="str">
        <f>+E183</f>
        <v>3"*81 KEY 5.5</v>
      </c>
      <c r="F184" s="53" t="s">
        <v>43</v>
      </c>
      <c r="G184" s="54"/>
      <c r="H184" s="54"/>
      <c r="I184" s="782"/>
      <c r="J184" s="285">
        <f>+J183</f>
        <v>0</v>
      </c>
      <c r="K184" s="90" t="e">
        <f t="shared" ref="K184:T184" si="43">+$I$183-$J$184-K183</f>
        <v>#N/A</v>
      </c>
      <c r="L184" s="90" t="e">
        <f t="shared" si="43"/>
        <v>#N/A</v>
      </c>
      <c r="M184" s="90" t="e">
        <f t="shared" si="43"/>
        <v>#N/A</v>
      </c>
      <c r="N184" s="90" t="e">
        <f t="shared" si="43"/>
        <v>#N/A</v>
      </c>
      <c r="O184" s="90" t="e">
        <f t="shared" si="43"/>
        <v>#N/A</v>
      </c>
      <c r="P184" s="90" t="e">
        <f t="shared" si="43"/>
        <v>#N/A</v>
      </c>
      <c r="Q184" s="90" t="e">
        <f t="shared" si="43"/>
        <v>#N/A</v>
      </c>
      <c r="R184" s="90" t="e">
        <f t="shared" si="43"/>
        <v>#N/A</v>
      </c>
      <c r="S184" s="90" t="e">
        <f t="shared" si="43"/>
        <v>#N/A</v>
      </c>
      <c r="T184" s="90" t="e">
        <f t="shared" si="43"/>
        <v>#N/A</v>
      </c>
      <c r="U184" s="90" t="e">
        <f t="shared" ref="U184:AC184" si="44">+T184-U183</f>
        <v>#N/A</v>
      </c>
      <c r="V184" s="90" t="e">
        <f t="shared" si="44"/>
        <v>#N/A</v>
      </c>
      <c r="W184" s="90" t="e">
        <f t="shared" si="44"/>
        <v>#N/A</v>
      </c>
      <c r="X184" s="90" t="e">
        <f t="shared" si="44"/>
        <v>#N/A</v>
      </c>
      <c r="Y184" s="90" t="e">
        <f t="shared" si="44"/>
        <v>#N/A</v>
      </c>
      <c r="Z184" s="90" t="e">
        <f t="shared" si="44"/>
        <v>#N/A</v>
      </c>
      <c r="AA184" s="90" t="e">
        <f t="shared" si="44"/>
        <v>#N/A</v>
      </c>
      <c r="AB184" s="90" t="e">
        <f t="shared" si="44"/>
        <v>#N/A</v>
      </c>
      <c r="AC184" s="90" t="e">
        <f t="shared" si="44"/>
        <v>#N/A</v>
      </c>
    </row>
    <row r="185" spans="1:29" ht="20.100000000000001" customHeight="1">
      <c r="A185" s="806" t="s">
        <v>172</v>
      </c>
      <c r="B185" s="791" t="s">
        <v>179</v>
      </c>
      <c r="C185" s="63"/>
      <c r="D185" s="73" t="s">
        <v>74</v>
      </c>
      <c r="E185" s="203" t="s">
        <v>179</v>
      </c>
      <c r="F185" s="44">
        <v>2500</v>
      </c>
      <c r="G185" s="45"/>
      <c r="H185" s="45"/>
      <c r="I185" s="781" t="e">
        <f>+VLOOKUP(B185,Sheet2!$B$3:$C$189,2,0)</f>
        <v>#N/A</v>
      </c>
      <c r="J185" s="79">
        <f>+IF(SUM(K185:L185)&lt;&gt;$N$3,ROUND(IFERROR(VLOOKUP(D185,FCSTSDV!$C$2:$C$285,2,0),0)/STOCK!F185+0,0),0)</f>
        <v>0</v>
      </c>
      <c r="K185" s="99">
        <f t="array" ref="K185">+IFERROR(ROUND(INDEX(FCSTSDV!$D$2:$N$674,MATCH(STOCK!$D185,FCSTSDV!$C$2:$C$674,0),MATCH(STOCK!K$3,FCSTSDV!$D$1:$N$1,0))/STOCK!$F185,1),0)</f>
        <v>0</v>
      </c>
      <c r="L185" s="99">
        <f t="array" ref="L185">+IFERROR(ROUND(INDEX(FCSTSDV!$D$2:$N$674,MATCH(STOCK!$D185,FCSTSDV!$C$2:$C$674,0),MATCH(STOCK!L$3,FCSTSDV!$D$1:$N$1,0))/STOCK!$F185,1),0)</f>
        <v>0</v>
      </c>
      <c r="M185" s="99">
        <f t="array" ref="M185">+IFERROR(ROUND(INDEX(FCSTSDV!$D$2:$N$674,MATCH(STOCK!$D185,FCSTSDV!$C$2:$C$674,0),MATCH(STOCK!M$3,FCSTSDV!$D$1:$N$1,0))/STOCK!$F185,1),0)</f>
        <v>0</v>
      </c>
      <c r="N185" s="99">
        <f t="array" ref="N185">+IFERROR(ROUND(INDEX(FCSTSDV!$D$2:$N$674,MATCH(STOCK!$D185,FCSTSDV!$C$2:$C$674,0),MATCH(STOCK!N$3,FCSTSDV!$D$1:$N$1,0))/STOCK!$F185,1),0)</f>
        <v>0</v>
      </c>
      <c r="O185" s="99">
        <f t="array" ref="O185">+IFERROR(ROUND(INDEX(FCSTSDV!$D$2:$N$674,MATCH(STOCK!$D185,FCSTSDV!$C$2:$C$674,0),MATCH(STOCK!O$3,FCSTSDV!$D$1:$N$1,0))/STOCK!$F185,1),0)</f>
        <v>0</v>
      </c>
      <c r="P185" s="99">
        <f t="array" ref="P185">+IFERROR(ROUND(INDEX(FCSTSDV!$D$2:$N$674,MATCH(STOCK!$D185,FCSTSDV!$C$2:$C$674,0),MATCH(STOCK!P$3,FCSTSDV!$D$1:$N$1,0))/STOCK!$F185,1),0)</f>
        <v>0</v>
      </c>
      <c r="Q185" s="99">
        <f t="array" ref="Q185">+IFERROR(ROUND(INDEX(FCSTSDV!$D$2:$N$674,MATCH(STOCK!$D185,FCSTSDV!$C$2:$C$674,0),MATCH(STOCK!Q$3,FCSTSDV!$D$1:$N$1,0))/STOCK!$F185,1),0)</f>
        <v>0</v>
      </c>
      <c r="R185" s="99">
        <f t="array" ref="R185">+IFERROR(ROUND(INDEX(FCSTSDV!$D$2:$N$674,MATCH(STOCK!$D185,FCSTSDV!$C$2:$C$674,0),MATCH(STOCK!R$3,FCSTSDV!$D$1:$N$1,0))/STOCK!$F185,1),0)</f>
        <v>0</v>
      </c>
      <c r="S185" s="99">
        <f t="array" ref="S185">+IFERROR(ROUND(INDEX(FCSTSDV!$D$2:$N$674,MATCH(STOCK!$D185,FCSTSDV!$C$2:$C$674,0),MATCH(STOCK!S$3,FCSTSDV!$D$1:$N$1,0))/STOCK!$F185,1),0)</f>
        <v>0</v>
      </c>
      <c r="T185" s="99">
        <f t="array" ref="T185">+IFERROR(ROUND(INDEX(FCSTSDV!$D$2:$N$674,MATCH(STOCK!$D185,FCSTSDV!$C$2:$C$674,0),MATCH(STOCK!T$3,FCSTSDV!$D$1:$N$1,0))/STOCK!$F185,1),0)</f>
        <v>0</v>
      </c>
      <c r="U185" s="99">
        <f t="array" ref="U185">+IFERROR(ROUND(INDEX(FCSTSDV!$D$2:$N$674,MATCH(STOCK!$D185,FCSTSDV!$C$2:$C$674,0),MATCH(STOCK!U$3,FCSTSDV!$D$1:$N$1,0))/STOCK!$F185,1),0)</f>
        <v>0</v>
      </c>
      <c r="V185" s="99">
        <f t="array" ref="V185">+IFERROR(ROUND(INDEX(FCSTSDV!$D$2:$N$674,MATCH(STOCK!$D185,FCSTSDV!$C$2:$C$674,0),MATCH(STOCK!V$3,FCSTSDV!$D$1:$N$1,0))/STOCK!$F185,1),0)</f>
        <v>0</v>
      </c>
      <c r="W185" s="99">
        <f t="array" ref="W185">+IFERROR(ROUND(INDEX(FCSTSDV!$D$2:$N$674,MATCH(STOCK!$D185,FCSTSDV!$C$2:$C$674,0),MATCH(STOCK!W$3,FCSTSDV!$D$1:$N$1,0))/STOCK!$F185,1),0)</f>
        <v>0</v>
      </c>
      <c r="X185" s="99">
        <f t="array" ref="X185">+IFERROR(ROUND(INDEX(FCSTSDV!$D$2:$N$674,MATCH(STOCK!$D185,FCSTSDV!$C$2:$C$674,0),MATCH(STOCK!X$3,FCSTSDV!$D$1:$N$1,0))/STOCK!$F185,1),0)</f>
        <v>0</v>
      </c>
      <c r="Y185" s="99">
        <f t="array" ref="Y185">+IFERROR(ROUND(INDEX(FCSTSDV!$D$2:$N$674,MATCH(STOCK!$D185,FCSTSDV!$C$2:$C$674,0),MATCH(STOCK!Y$3,FCSTSDV!$D$1:$N$1,0))/STOCK!$F185,1),0)</f>
        <v>0</v>
      </c>
      <c r="Z185" s="99">
        <f t="array" ref="Z185">+IFERROR(ROUND(INDEX(FCSTSDV!$D$2:$N$674,MATCH(STOCK!$D185,FCSTSDV!$C$2:$C$674,0),MATCH(STOCK!Z$3,FCSTSDV!$D$1:$N$1,0))/STOCK!$F185,1),0)</f>
        <v>0</v>
      </c>
      <c r="AA185" s="99">
        <f t="array" ref="AA185">+IFERROR(ROUND(INDEX(FCSTSDV!$D$2:$N$674,MATCH(STOCK!$D185,FCSTSDV!$C$2:$C$674,0),MATCH(STOCK!AA$3,FCSTSDV!$D$1:$N$1,0))/STOCK!$F185,1),0)</f>
        <v>0</v>
      </c>
      <c r="AB185" s="99">
        <f t="array" ref="AB185">+IFERROR(ROUND(INDEX(FCSTSDV!$D$2:$N$674,MATCH(STOCK!$D185,FCSTSDV!$C$2:$C$674,0),MATCH(STOCK!AB$3,FCSTSDV!$D$1:$N$1,0))/STOCK!$F185,1),0)</f>
        <v>0</v>
      </c>
      <c r="AC185" s="99">
        <f t="array" ref="AC185">+IFERROR(ROUND(INDEX(FCSTSDV!$D$2:$N$674,MATCH(STOCK!$D185,FCSTSDV!$C$2:$C$674,0),MATCH(STOCK!AC$3,FCSTSDV!$D$1:$N$1,0))/STOCK!$F185,1),0)</f>
        <v>0</v>
      </c>
    </row>
    <row r="186" spans="1:29" ht="20.100000000000001" customHeight="1">
      <c r="A186" s="813"/>
      <c r="B186" s="795"/>
      <c r="C186" s="50"/>
      <c r="D186" s="123" t="s">
        <v>180</v>
      </c>
      <c r="E186" s="204" t="str">
        <f t="shared" ref="E186:E191" si="45">+E185</f>
        <v>3"*85 KEY 5.5</v>
      </c>
      <c r="F186" s="47">
        <v>2500</v>
      </c>
      <c r="G186" s="48"/>
      <c r="H186" s="48"/>
      <c r="I186" s="785"/>
      <c r="J186" s="81">
        <f>+IF(SUM(K186:L186)&lt;&gt;$N$3,ROUND(IFERROR(VLOOKUP(D186,FCSTSDV!$C$2:$C$285,2,0),0)/STOCK!F186+0,0),0)</f>
        <v>0</v>
      </c>
      <c r="K186" s="92">
        <f t="array" ref="K186">+IFERROR(ROUND(INDEX(FCSTSDV!$D$2:$N$674,MATCH(STOCK!$D186,FCSTSDV!$C$2:$C$674,0),MATCH(STOCK!K$3,FCSTSDV!$D$1:$N$1,0))/STOCK!$F186,1),0)</f>
        <v>0</v>
      </c>
      <c r="L186" s="92">
        <f t="array" ref="L186">+IFERROR(ROUND(INDEX(FCSTSDV!$D$2:$N$674,MATCH(STOCK!$D186,FCSTSDV!$C$2:$C$674,0),MATCH(STOCK!L$3,FCSTSDV!$D$1:$N$1,0))/STOCK!$F186,1),0)</f>
        <v>0</v>
      </c>
      <c r="M186" s="92">
        <f t="array" ref="M186">+IFERROR(ROUND(INDEX(FCSTSDV!$D$2:$N$674,MATCH(STOCK!$D186,FCSTSDV!$C$2:$C$674,0),MATCH(STOCK!M$3,FCSTSDV!$D$1:$N$1,0))/STOCK!$F186,1),0)</f>
        <v>0</v>
      </c>
      <c r="N186" s="92">
        <f t="array" ref="N186">+IFERROR(ROUND(INDEX(FCSTSDV!$D$2:$N$674,MATCH(STOCK!$D186,FCSTSDV!$C$2:$C$674,0),MATCH(STOCK!N$3,FCSTSDV!$D$1:$N$1,0))/STOCK!$F186,1),0)</f>
        <v>0</v>
      </c>
      <c r="O186" s="92">
        <f t="array" ref="O186">+IFERROR(ROUND(INDEX(FCSTSDV!$D$2:$N$674,MATCH(STOCK!$D186,FCSTSDV!$C$2:$C$674,0),MATCH(STOCK!O$3,FCSTSDV!$D$1:$N$1,0))/STOCK!$F186,1),0)</f>
        <v>0</v>
      </c>
      <c r="P186" s="92">
        <f t="array" ref="P186">+IFERROR(ROUND(INDEX(FCSTSDV!$D$2:$N$674,MATCH(STOCK!$D186,FCSTSDV!$C$2:$C$674,0),MATCH(STOCK!P$3,FCSTSDV!$D$1:$N$1,0))/STOCK!$F186,1),0)</f>
        <v>0</v>
      </c>
      <c r="Q186" s="92">
        <f t="array" ref="Q186">+IFERROR(ROUND(INDEX(FCSTSDV!$D$2:$N$674,MATCH(STOCK!$D186,FCSTSDV!$C$2:$C$674,0),MATCH(STOCK!Q$3,FCSTSDV!$D$1:$N$1,0))/STOCK!$F186,1),0)</f>
        <v>0</v>
      </c>
      <c r="R186" s="92">
        <f t="array" ref="R186">+IFERROR(ROUND(INDEX(FCSTSDV!$D$2:$N$674,MATCH(STOCK!$D186,FCSTSDV!$C$2:$C$674,0),MATCH(STOCK!R$3,FCSTSDV!$D$1:$N$1,0))/STOCK!$F186,1),0)</f>
        <v>0</v>
      </c>
      <c r="S186" s="92">
        <f t="array" ref="S186">+IFERROR(ROUND(INDEX(FCSTSDV!$D$2:$N$674,MATCH(STOCK!$D186,FCSTSDV!$C$2:$C$674,0),MATCH(STOCK!S$3,FCSTSDV!$D$1:$N$1,0))/STOCK!$F186,1),0)</f>
        <v>0</v>
      </c>
      <c r="T186" s="92">
        <f t="array" ref="T186">+IFERROR(ROUND(INDEX(FCSTSDV!$D$2:$N$674,MATCH(STOCK!$D186,FCSTSDV!$C$2:$C$674,0),MATCH(STOCK!T$3,FCSTSDV!$D$1:$N$1,0))/STOCK!$F186,1),0)</f>
        <v>0</v>
      </c>
      <c r="U186" s="92">
        <f t="array" ref="U186">+IFERROR(ROUND(INDEX(FCSTSDV!$D$2:$N$674,MATCH(STOCK!$D186,FCSTSDV!$C$2:$C$674,0),MATCH(STOCK!U$3,FCSTSDV!$D$1:$N$1,0))/STOCK!$F186,1),0)</f>
        <v>0</v>
      </c>
      <c r="V186" s="92">
        <f t="array" ref="V186">+IFERROR(ROUND(INDEX(FCSTSDV!$D$2:$N$674,MATCH(STOCK!$D186,FCSTSDV!$C$2:$C$674,0),MATCH(STOCK!V$3,FCSTSDV!$D$1:$N$1,0))/STOCK!$F186,1),0)</f>
        <v>0</v>
      </c>
      <c r="W186" s="92">
        <f t="array" ref="W186">+IFERROR(ROUND(INDEX(FCSTSDV!$D$2:$N$674,MATCH(STOCK!$D186,FCSTSDV!$C$2:$C$674,0),MATCH(STOCK!W$3,FCSTSDV!$D$1:$N$1,0))/STOCK!$F186,1),0)</f>
        <v>0</v>
      </c>
      <c r="X186" s="92">
        <f t="array" ref="X186">+IFERROR(ROUND(INDEX(FCSTSDV!$D$2:$N$674,MATCH(STOCK!$D186,FCSTSDV!$C$2:$C$674,0),MATCH(STOCK!X$3,FCSTSDV!$D$1:$N$1,0))/STOCK!$F186,1),0)</f>
        <v>0</v>
      </c>
      <c r="Y186" s="92">
        <f t="array" ref="Y186">+IFERROR(ROUND(INDEX(FCSTSDV!$D$2:$N$674,MATCH(STOCK!$D186,FCSTSDV!$C$2:$C$674,0),MATCH(STOCK!Y$3,FCSTSDV!$D$1:$N$1,0))/STOCK!$F186,1),0)</f>
        <v>0</v>
      </c>
      <c r="Z186" s="92">
        <f t="array" ref="Z186">+IFERROR(ROUND(INDEX(FCSTSDV!$D$2:$N$674,MATCH(STOCK!$D186,FCSTSDV!$C$2:$C$674,0),MATCH(STOCK!Z$3,FCSTSDV!$D$1:$N$1,0))/STOCK!$F186,1),0)</f>
        <v>0</v>
      </c>
      <c r="AA186" s="92">
        <f t="array" ref="AA186">+IFERROR(ROUND(INDEX(FCSTSDV!$D$2:$N$674,MATCH(STOCK!$D186,FCSTSDV!$C$2:$C$674,0),MATCH(STOCK!AA$3,FCSTSDV!$D$1:$N$1,0))/STOCK!$F186,1),0)</f>
        <v>0</v>
      </c>
      <c r="AB186" s="92">
        <f t="array" ref="AB186">+IFERROR(ROUND(INDEX(FCSTSDV!$D$2:$N$674,MATCH(STOCK!$D186,FCSTSDV!$C$2:$C$674,0),MATCH(STOCK!AB$3,FCSTSDV!$D$1:$N$1,0))/STOCK!$F186,1),0)</f>
        <v>0</v>
      </c>
      <c r="AC186" s="92">
        <f t="array" ref="AC186">+IFERROR(ROUND(INDEX(FCSTSDV!$D$2:$N$674,MATCH(STOCK!$D186,FCSTSDV!$C$2:$C$674,0),MATCH(STOCK!AC$3,FCSTSDV!$D$1:$N$1,0))/STOCK!$F186,1),0)</f>
        <v>0</v>
      </c>
    </row>
    <row r="187" spans="1:29" ht="20.100000000000001" customHeight="1">
      <c r="A187" s="813"/>
      <c r="B187" s="795"/>
      <c r="C187" s="57"/>
      <c r="D187" s="32" t="s">
        <v>87</v>
      </c>
      <c r="E187" s="204" t="str">
        <f t="shared" si="45"/>
        <v>3"*85 KEY 5.5</v>
      </c>
      <c r="F187" s="49">
        <v>2500</v>
      </c>
      <c r="G187" s="48"/>
      <c r="H187" s="48"/>
      <c r="I187" s="785"/>
      <c r="J187" s="81">
        <f>+IF(SUM(K187:L187)&lt;&gt;$N$3,ROUND(IFERROR(VLOOKUP(D187,FCSTSDV!$C$2:$C$285,2,0),0)/STOCK!F187+0,0),0)</f>
        <v>0</v>
      </c>
      <c r="K187" s="92">
        <f t="array" ref="K187">+IFERROR(ROUND(INDEX(FCSTSDV!$D$2:$N$674,MATCH(STOCK!$D187,FCSTSDV!$C$2:$C$674,0),MATCH(STOCK!K$3,FCSTSDV!$D$1:$N$1,0))/STOCK!$F187,1),0)</f>
        <v>0</v>
      </c>
      <c r="L187" s="92">
        <f t="array" ref="L187">+IFERROR(ROUND(INDEX(FCSTSDV!$D$2:$N$674,MATCH(STOCK!$D187,FCSTSDV!$C$2:$C$674,0),MATCH(STOCK!L$3,FCSTSDV!$D$1:$N$1,0))/STOCK!$F187,1),0)</f>
        <v>0</v>
      </c>
      <c r="M187" s="92">
        <f t="array" ref="M187">+IFERROR(ROUND(INDEX(FCSTSDV!$D$2:$N$674,MATCH(STOCK!$D187,FCSTSDV!$C$2:$C$674,0),MATCH(STOCK!M$3,FCSTSDV!$D$1:$N$1,0))/STOCK!$F187,1),0)</f>
        <v>0</v>
      </c>
      <c r="N187" s="92">
        <f t="array" ref="N187">+IFERROR(ROUND(INDEX(FCSTSDV!$D$2:$N$674,MATCH(STOCK!$D187,FCSTSDV!$C$2:$C$674,0),MATCH(STOCK!N$3,FCSTSDV!$D$1:$N$1,0))/STOCK!$F187,1),0)</f>
        <v>0</v>
      </c>
      <c r="O187" s="92">
        <f t="array" ref="O187">+IFERROR(ROUND(INDEX(FCSTSDV!$D$2:$N$674,MATCH(STOCK!$D187,FCSTSDV!$C$2:$C$674,0),MATCH(STOCK!O$3,FCSTSDV!$D$1:$N$1,0))/STOCK!$F187,1),0)</f>
        <v>0</v>
      </c>
      <c r="P187" s="92">
        <f t="array" ref="P187">+IFERROR(ROUND(INDEX(FCSTSDV!$D$2:$N$674,MATCH(STOCK!$D187,FCSTSDV!$C$2:$C$674,0),MATCH(STOCK!P$3,FCSTSDV!$D$1:$N$1,0))/STOCK!$F187,1),0)</f>
        <v>0</v>
      </c>
      <c r="Q187" s="92">
        <f t="array" ref="Q187">+IFERROR(ROUND(INDEX(FCSTSDV!$D$2:$N$674,MATCH(STOCK!$D187,FCSTSDV!$C$2:$C$674,0),MATCH(STOCK!Q$3,FCSTSDV!$D$1:$N$1,0))/STOCK!$F187,1),0)</f>
        <v>0</v>
      </c>
      <c r="R187" s="92">
        <f t="array" ref="R187">+IFERROR(ROUND(INDEX(FCSTSDV!$D$2:$N$674,MATCH(STOCK!$D187,FCSTSDV!$C$2:$C$674,0),MATCH(STOCK!R$3,FCSTSDV!$D$1:$N$1,0))/STOCK!$F187,1),0)</f>
        <v>0</v>
      </c>
      <c r="S187" s="92">
        <f t="array" ref="S187">+IFERROR(ROUND(INDEX(FCSTSDV!$D$2:$N$674,MATCH(STOCK!$D187,FCSTSDV!$C$2:$C$674,0),MATCH(STOCK!S$3,FCSTSDV!$D$1:$N$1,0))/STOCK!$F187,1),0)</f>
        <v>0</v>
      </c>
      <c r="T187" s="92">
        <f t="array" ref="T187">+IFERROR(ROUND(INDEX(FCSTSDV!$D$2:$N$674,MATCH(STOCK!$D187,FCSTSDV!$C$2:$C$674,0),MATCH(STOCK!T$3,FCSTSDV!$D$1:$N$1,0))/STOCK!$F187,1),0)</f>
        <v>0</v>
      </c>
      <c r="U187" s="92">
        <f t="array" ref="U187">+IFERROR(ROUND(INDEX(FCSTSDV!$D$2:$N$674,MATCH(STOCK!$D187,FCSTSDV!$C$2:$C$674,0),MATCH(STOCK!U$3,FCSTSDV!$D$1:$N$1,0))/STOCK!$F187,1),0)</f>
        <v>0</v>
      </c>
      <c r="V187" s="92">
        <f t="array" ref="V187">+IFERROR(ROUND(INDEX(FCSTSDV!$D$2:$N$674,MATCH(STOCK!$D187,FCSTSDV!$C$2:$C$674,0),MATCH(STOCK!V$3,FCSTSDV!$D$1:$N$1,0))/STOCK!$F187,1),0)</f>
        <v>0</v>
      </c>
      <c r="W187" s="92">
        <f t="array" ref="W187">+IFERROR(ROUND(INDEX(FCSTSDV!$D$2:$N$674,MATCH(STOCK!$D187,FCSTSDV!$C$2:$C$674,0),MATCH(STOCK!W$3,FCSTSDV!$D$1:$N$1,0))/STOCK!$F187,1),0)</f>
        <v>0</v>
      </c>
      <c r="X187" s="92">
        <f t="array" ref="X187">+IFERROR(ROUND(INDEX(FCSTSDV!$D$2:$N$674,MATCH(STOCK!$D187,FCSTSDV!$C$2:$C$674,0),MATCH(STOCK!X$3,FCSTSDV!$D$1:$N$1,0))/STOCK!$F187,1),0)</f>
        <v>0</v>
      </c>
      <c r="Y187" s="92">
        <f t="array" ref="Y187">+IFERROR(ROUND(INDEX(FCSTSDV!$D$2:$N$674,MATCH(STOCK!$D187,FCSTSDV!$C$2:$C$674,0),MATCH(STOCK!Y$3,FCSTSDV!$D$1:$N$1,0))/STOCK!$F187,1),0)</f>
        <v>0</v>
      </c>
      <c r="Z187" s="92">
        <f t="array" ref="Z187">+IFERROR(ROUND(INDEX(FCSTSDV!$D$2:$N$674,MATCH(STOCK!$D187,FCSTSDV!$C$2:$C$674,0),MATCH(STOCK!Z$3,FCSTSDV!$D$1:$N$1,0))/STOCK!$F187,1),0)</f>
        <v>0</v>
      </c>
      <c r="AA187" s="92">
        <f t="array" ref="AA187">+IFERROR(ROUND(INDEX(FCSTSDV!$D$2:$N$674,MATCH(STOCK!$D187,FCSTSDV!$C$2:$C$674,0),MATCH(STOCK!AA$3,FCSTSDV!$D$1:$N$1,0))/STOCK!$F187,1),0)</f>
        <v>0</v>
      </c>
      <c r="AB187" s="92">
        <f t="array" ref="AB187">+IFERROR(ROUND(INDEX(FCSTSDV!$D$2:$N$674,MATCH(STOCK!$D187,FCSTSDV!$C$2:$C$674,0),MATCH(STOCK!AB$3,FCSTSDV!$D$1:$N$1,0))/STOCK!$F187,1),0)</f>
        <v>0</v>
      </c>
      <c r="AC187" s="92">
        <f t="array" ref="AC187">+IFERROR(ROUND(INDEX(FCSTSDV!$D$2:$N$674,MATCH(STOCK!$D187,FCSTSDV!$C$2:$C$674,0),MATCH(STOCK!AC$3,FCSTSDV!$D$1:$N$1,0))/STOCK!$F187,1),0)</f>
        <v>0</v>
      </c>
    </row>
    <row r="188" spans="1:29" ht="20.100000000000001" customHeight="1">
      <c r="A188" s="813"/>
      <c r="B188" s="795"/>
      <c r="C188" s="127"/>
      <c r="D188" s="236" t="s">
        <v>181</v>
      </c>
      <c r="E188" s="204"/>
      <c r="F188" s="129">
        <v>3000</v>
      </c>
      <c r="G188" s="48"/>
      <c r="H188" s="48"/>
      <c r="I188" s="785"/>
      <c r="J188" s="81">
        <f>+IF(SUM(K188:L188)&lt;&gt;$N$3,ROUND(IFERROR(VLOOKUP(D188,FCSTSDV!$C$2:$C$285,2,0),0)/STOCK!F188+0,0),0)</f>
        <v>0</v>
      </c>
      <c r="K188" s="92">
        <f t="array" ref="K188">+IFERROR(ROUND(INDEX(FCSTSDV!$D$2:$N$674,MATCH(STOCK!$D188,FCSTSDV!$C$2:$C$674,0),MATCH(STOCK!K$3,FCSTSDV!$D$1:$N$1,0))/STOCK!$F188,1),0)</f>
        <v>0</v>
      </c>
      <c r="L188" s="92">
        <f t="array" ref="L188">+IFERROR(ROUND(INDEX(FCSTSDV!$D$2:$N$674,MATCH(STOCK!$D188,FCSTSDV!$C$2:$C$674,0),MATCH(STOCK!L$3,FCSTSDV!$D$1:$N$1,0))/STOCK!$F188,1),0)</f>
        <v>0</v>
      </c>
      <c r="M188" s="92">
        <f t="array" ref="M188">+IFERROR(ROUND(INDEX(FCSTSDV!$D$2:$N$674,MATCH(STOCK!$D188,FCSTSDV!$C$2:$C$674,0),MATCH(STOCK!M$3,FCSTSDV!$D$1:$N$1,0))/STOCK!$F188,1),0)</f>
        <v>0</v>
      </c>
      <c r="N188" s="92">
        <f t="array" ref="N188">+IFERROR(ROUND(INDEX(FCSTSDV!$D$2:$N$674,MATCH(STOCK!$D188,FCSTSDV!$C$2:$C$674,0),MATCH(STOCK!N$3,FCSTSDV!$D$1:$N$1,0))/STOCK!$F188,1),0)</f>
        <v>0</v>
      </c>
      <c r="O188" s="92">
        <f t="array" ref="O188">+IFERROR(ROUND(INDEX(FCSTSDV!$D$2:$N$674,MATCH(STOCK!$D188,FCSTSDV!$C$2:$C$674,0),MATCH(STOCK!O$3,FCSTSDV!$D$1:$N$1,0))/STOCK!$F188,1),0)</f>
        <v>0</v>
      </c>
      <c r="P188" s="92">
        <f t="array" ref="P188">+IFERROR(ROUND(INDEX(FCSTSDV!$D$2:$N$674,MATCH(STOCK!$D188,FCSTSDV!$C$2:$C$674,0),MATCH(STOCK!P$3,FCSTSDV!$D$1:$N$1,0))/STOCK!$F188,1),0)</f>
        <v>0</v>
      </c>
      <c r="Q188" s="92">
        <f t="array" ref="Q188">+IFERROR(ROUND(INDEX(FCSTSDV!$D$2:$N$674,MATCH(STOCK!$D188,FCSTSDV!$C$2:$C$674,0),MATCH(STOCK!Q$3,FCSTSDV!$D$1:$N$1,0))/STOCK!$F188,1),0)</f>
        <v>0</v>
      </c>
      <c r="R188" s="92">
        <f t="array" ref="R188">+IFERROR(ROUND(INDEX(FCSTSDV!$D$2:$N$674,MATCH(STOCK!$D188,FCSTSDV!$C$2:$C$674,0),MATCH(STOCK!R$3,FCSTSDV!$D$1:$N$1,0))/STOCK!$F188,1),0)</f>
        <v>0</v>
      </c>
      <c r="S188" s="92">
        <f t="array" ref="S188">+IFERROR(ROUND(INDEX(FCSTSDV!$D$2:$N$674,MATCH(STOCK!$D188,FCSTSDV!$C$2:$C$674,0),MATCH(STOCK!S$3,FCSTSDV!$D$1:$N$1,0))/STOCK!$F188,1),0)</f>
        <v>0</v>
      </c>
      <c r="T188" s="92">
        <f t="array" ref="T188">+IFERROR(ROUND(INDEX(FCSTSDV!$D$2:$N$674,MATCH(STOCK!$D188,FCSTSDV!$C$2:$C$674,0),MATCH(STOCK!T$3,FCSTSDV!$D$1:$N$1,0))/STOCK!$F188,1),0)</f>
        <v>0</v>
      </c>
      <c r="U188" s="92">
        <f t="array" ref="U188">+IFERROR(ROUND(INDEX(FCSTSDV!$D$2:$N$674,MATCH(STOCK!$D188,FCSTSDV!$C$2:$C$674,0),MATCH(STOCK!U$3,FCSTSDV!$D$1:$N$1,0))/STOCK!$F188,1),0)</f>
        <v>0</v>
      </c>
      <c r="V188" s="92">
        <f t="array" ref="V188">+IFERROR(ROUND(INDEX(FCSTSDV!$D$2:$N$674,MATCH(STOCK!$D188,FCSTSDV!$C$2:$C$674,0),MATCH(STOCK!V$3,FCSTSDV!$D$1:$N$1,0))/STOCK!$F188,1),0)</f>
        <v>0</v>
      </c>
      <c r="W188" s="92">
        <f t="array" ref="W188">+IFERROR(ROUND(INDEX(FCSTSDV!$D$2:$N$674,MATCH(STOCK!$D188,FCSTSDV!$C$2:$C$674,0),MATCH(STOCK!W$3,FCSTSDV!$D$1:$N$1,0))/STOCK!$F188,1),0)</f>
        <v>0</v>
      </c>
      <c r="X188" s="92">
        <f t="array" ref="X188">+IFERROR(ROUND(INDEX(FCSTSDV!$D$2:$N$674,MATCH(STOCK!$D188,FCSTSDV!$C$2:$C$674,0),MATCH(STOCK!X$3,FCSTSDV!$D$1:$N$1,0))/STOCK!$F188,1),0)</f>
        <v>0</v>
      </c>
      <c r="Y188" s="92">
        <f t="array" ref="Y188">+IFERROR(ROUND(INDEX(FCSTSDV!$D$2:$N$674,MATCH(STOCK!$D188,FCSTSDV!$C$2:$C$674,0),MATCH(STOCK!Y$3,FCSTSDV!$D$1:$N$1,0))/STOCK!$F188,1),0)</f>
        <v>74.7</v>
      </c>
      <c r="Z188" s="92">
        <f t="array" ref="Z188">+IFERROR(ROUND(INDEX(FCSTSDV!$D$2:$N$674,MATCH(STOCK!$D188,FCSTSDV!$C$2:$C$674,0),MATCH(STOCK!Z$3,FCSTSDV!$D$1:$N$1,0))/STOCK!$F188,1),0)</f>
        <v>0</v>
      </c>
      <c r="AA188" s="92">
        <f t="array" ref="AA188">+IFERROR(ROUND(INDEX(FCSTSDV!$D$2:$N$674,MATCH(STOCK!$D188,FCSTSDV!$C$2:$C$674,0),MATCH(STOCK!AA$3,FCSTSDV!$D$1:$N$1,0))/STOCK!$F188,1),0)</f>
        <v>0</v>
      </c>
      <c r="AB188" s="92">
        <f t="array" ref="AB188">+IFERROR(ROUND(INDEX(FCSTSDV!$D$2:$N$674,MATCH(STOCK!$D188,FCSTSDV!$C$2:$C$674,0),MATCH(STOCK!AB$3,FCSTSDV!$D$1:$N$1,0))/STOCK!$F188,1),0)</f>
        <v>0</v>
      </c>
      <c r="AC188" s="92">
        <f t="array" ref="AC188">+IFERROR(ROUND(INDEX(FCSTSDV!$D$2:$N$674,MATCH(STOCK!$D188,FCSTSDV!$C$2:$C$674,0),MATCH(STOCK!AC$3,FCSTSDV!$D$1:$N$1,0))/STOCK!$F188,1),0)</f>
        <v>0</v>
      </c>
    </row>
    <row r="189" spans="1:29" ht="20.100000000000001" customHeight="1">
      <c r="A189" s="813"/>
      <c r="B189" s="795"/>
      <c r="C189" s="127"/>
      <c r="D189" s="32" t="s">
        <v>182</v>
      </c>
      <c r="E189" s="204" t="str">
        <f>+E187</f>
        <v>3"*85 KEY 5.5</v>
      </c>
      <c r="F189" s="49">
        <v>3000</v>
      </c>
      <c r="G189" s="48"/>
      <c r="H189" s="48"/>
      <c r="I189" s="785"/>
      <c r="J189" s="81">
        <f>+IF(SUM(K189:L189)&lt;&gt;$N$3,ROUND(IFERROR(VLOOKUP(D189,FCSTSDV!$C$2:$C$285,2,0),0)/STOCK!F189+0,0),0)</f>
        <v>0</v>
      </c>
      <c r="K189" s="92">
        <f t="array" ref="K189">+IFERROR(ROUND(INDEX(FCSTSDV!$D$2:$N$674,MATCH(STOCK!$D189,FCSTSDV!$C$2:$C$674,0),MATCH(STOCK!K$3,FCSTSDV!$D$1:$N$1,0))/STOCK!$F189,1),0)</f>
        <v>0</v>
      </c>
      <c r="L189" s="92">
        <f t="array" ref="L189">+IFERROR(ROUND(INDEX(FCSTSDV!$D$2:$N$674,MATCH(STOCK!$D189,FCSTSDV!$C$2:$C$674,0),MATCH(STOCK!L$3,FCSTSDV!$D$1:$N$1,0))/STOCK!$F189,1),0)</f>
        <v>0</v>
      </c>
      <c r="M189" s="92">
        <f t="array" ref="M189">+IFERROR(ROUND(INDEX(FCSTSDV!$D$2:$N$674,MATCH(STOCK!$D189,FCSTSDV!$C$2:$C$674,0),MATCH(STOCK!M$3,FCSTSDV!$D$1:$N$1,0))/STOCK!$F189,1),0)</f>
        <v>0</v>
      </c>
      <c r="N189" s="92">
        <f t="array" ref="N189">+IFERROR(ROUND(INDEX(FCSTSDV!$D$2:$N$674,MATCH(STOCK!$D189,FCSTSDV!$C$2:$C$674,0),MATCH(STOCK!N$3,FCSTSDV!$D$1:$N$1,0))/STOCK!$F189,1),0)</f>
        <v>0</v>
      </c>
      <c r="O189" s="92">
        <f t="array" ref="O189">+IFERROR(ROUND(INDEX(FCSTSDV!$D$2:$N$674,MATCH(STOCK!$D189,FCSTSDV!$C$2:$C$674,0),MATCH(STOCK!O$3,FCSTSDV!$D$1:$N$1,0))/STOCK!$F189,1),0)</f>
        <v>0</v>
      </c>
      <c r="P189" s="92">
        <f t="array" ref="P189">+IFERROR(ROUND(INDEX(FCSTSDV!$D$2:$N$674,MATCH(STOCK!$D189,FCSTSDV!$C$2:$C$674,0),MATCH(STOCK!P$3,FCSTSDV!$D$1:$N$1,0))/STOCK!$F189,1),0)</f>
        <v>0</v>
      </c>
      <c r="Q189" s="92">
        <f t="array" ref="Q189">+IFERROR(ROUND(INDEX(FCSTSDV!$D$2:$N$674,MATCH(STOCK!$D189,FCSTSDV!$C$2:$C$674,0),MATCH(STOCK!Q$3,FCSTSDV!$D$1:$N$1,0))/STOCK!$F189,1),0)</f>
        <v>0</v>
      </c>
      <c r="R189" s="92">
        <f t="array" ref="R189">+IFERROR(ROUND(INDEX(FCSTSDV!$D$2:$N$674,MATCH(STOCK!$D189,FCSTSDV!$C$2:$C$674,0),MATCH(STOCK!R$3,FCSTSDV!$D$1:$N$1,0))/STOCK!$F189,1),0)</f>
        <v>0</v>
      </c>
      <c r="S189" s="92">
        <f t="array" ref="S189">+IFERROR(ROUND(INDEX(FCSTSDV!$D$2:$N$674,MATCH(STOCK!$D189,FCSTSDV!$C$2:$C$674,0),MATCH(STOCK!S$3,FCSTSDV!$D$1:$N$1,0))/STOCK!$F189,1),0)</f>
        <v>0</v>
      </c>
      <c r="T189" s="92">
        <f t="array" ref="T189">+IFERROR(ROUND(INDEX(FCSTSDV!$D$2:$N$674,MATCH(STOCK!$D189,FCSTSDV!$C$2:$C$674,0),MATCH(STOCK!T$3,FCSTSDV!$D$1:$N$1,0))/STOCK!$F189,1),0)</f>
        <v>0</v>
      </c>
      <c r="U189" s="92">
        <f t="array" ref="U189">+IFERROR(ROUND(INDEX(FCSTSDV!$D$2:$N$674,MATCH(STOCK!$D189,FCSTSDV!$C$2:$C$674,0),MATCH(STOCK!U$3,FCSTSDV!$D$1:$N$1,0))/STOCK!$F189,1),0)</f>
        <v>0</v>
      </c>
      <c r="V189" s="92">
        <f t="array" ref="V189">+IFERROR(ROUND(INDEX(FCSTSDV!$D$2:$N$674,MATCH(STOCK!$D189,FCSTSDV!$C$2:$C$674,0),MATCH(STOCK!V$3,FCSTSDV!$D$1:$N$1,0))/STOCK!$F189,1),0)</f>
        <v>0</v>
      </c>
      <c r="W189" s="92">
        <f t="array" ref="W189">+IFERROR(ROUND(INDEX(FCSTSDV!$D$2:$N$674,MATCH(STOCK!$D189,FCSTSDV!$C$2:$C$674,0),MATCH(STOCK!W$3,FCSTSDV!$D$1:$N$1,0))/STOCK!$F189,1),0)</f>
        <v>0</v>
      </c>
      <c r="X189" s="92">
        <f t="array" ref="X189">+IFERROR(ROUND(INDEX(FCSTSDV!$D$2:$N$674,MATCH(STOCK!$D189,FCSTSDV!$C$2:$C$674,0),MATCH(STOCK!X$3,FCSTSDV!$D$1:$N$1,0))/STOCK!$F189,1),0)</f>
        <v>0</v>
      </c>
      <c r="Y189" s="92">
        <f t="array" ref="Y189">+IFERROR(ROUND(INDEX(FCSTSDV!$D$2:$N$674,MATCH(STOCK!$D189,FCSTSDV!$C$2:$C$674,0),MATCH(STOCK!Y$3,FCSTSDV!$D$1:$N$1,0))/STOCK!$F189,1),0)</f>
        <v>66.5</v>
      </c>
      <c r="Z189" s="92">
        <f t="array" ref="Z189">+IFERROR(ROUND(INDEX(FCSTSDV!$D$2:$N$674,MATCH(STOCK!$D189,FCSTSDV!$C$2:$C$674,0),MATCH(STOCK!Z$3,FCSTSDV!$D$1:$N$1,0))/STOCK!$F189,1),0)</f>
        <v>0</v>
      </c>
      <c r="AA189" s="92">
        <f t="array" ref="AA189">+IFERROR(ROUND(INDEX(FCSTSDV!$D$2:$N$674,MATCH(STOCK!$D189,FCSTSDV!$C$2:$C$674,0),MATCH(STOCK!AA$3,FCSTSDV!$D$1:$N$1,0))/STOCK!$F189,1),0)</f>
        <v>0</v>
      </c>
      <c r="AB189" s="92">
        <f t="array" ref="AB189">+IFERROR(ROUND(INDEX(FCSTSDV!$D$2:$N$674,MATCH(STOCK!$D189,FCSTSDV!$C$2:$C$674,0),MATCH(STOCK!AB$3,FCSTSDV!$D$1:$N$1,0))/STOCK!$F189,1),0)</f>
        <v>0</v>
      </c>
      <c r="AC189" s="92">
        <f t="array" ref="AC189">+IFERROR(ROUND(INDEX(FCSTSDV!$D$2:$N$674,MATCH(STOCK!$D189,FCSTSDV!$C$2:$C$674,0),MATCH(STOCK!AC$3,FCSTSDV!$D$1:$N$1,0))/STOCK!$F189,1),0)</f>
        <v>0</v>
      </c>
    </row>
    <row r="190" spans="1:29" ht="20.100000000000001" customHeight="1">
      <c r="A190" s="813"/>
      <c r="B190" s="795"/>
      <c r="C190" s="127"/>
      <c r="D190" s="131" t="s">
        <v>88</v>
      </c>
      <c r="E190" s="131" t="str">
        <f t="shared" si="45"/>
        <v>3"*85 KEY 5.5</v>
      </c>
      <c r="F190" s="131">
        <v>2500</v>
      </c>
      <c r="G190" s="48"/>
      <c r="H190" s="48"/>
      <c r="I190" s="785"/>
      <c r="J190" s="153">
        <f>+IF(SUM(K190:L190)&lt;&gt;$N$3,ROUND(IFERROR(VLOOKUP(D190,FCSTSDV!$C$2:$C$285,2,0),0)/STOCK!F190+0,0),0)</f>
        <v>0</v>
      </c>
      <c r="K190" s="92">
        <f t="array" ref="K190">+IFERROR(ROUND(INDEX(FCSTSDV!$D$2:$N$674,MATCH(STOCK!$D190,FCSTSDV!$C$2:$C$674,0),MATCH(STOCK!K$3,FCSTSDV!$D$1:$N$1,0))/STOCK!$F190,1),0)</f>
        <v>0</v>
      </c>
      <c r="L190" s="92">
        <f t="array" ref="L190">+IFERROR(ROUND(INDEX(FCSTSDV!$D$2:$N$674,MATCH(STOCK!$D190,FCSTSDV!$C$2:$C$674,0),MATCH(STOCK!L$3,FCSTSDV!$D$1:$N$1,0))/STOCK!$F190,1),0)</f>
        <v>0</v>
      </c>
      <c r="M190" s="92">
        <f t="array" ref="M190">+IFERROR(ROUND(INDEX(FCSTSDV!$D$2:$N$674,MATCH(STOCK!$D190,FCSTSDV!$C$2:$C$674,0),MATCH(STOCK!M$3,FCSTSDV!$D$1:$N$1,0))/STOCK!$F190,1),0)</f>
        <v>0</v>
      </c>
      <c r="N190" s="92">
        <f t="array" ref="N190">+IFERROR(ROUND(INDEX(FCSTSDV!$D$2:$N$674,MATCH(STOCK!$D190,FCSTSDV!$C$2:$C$674,0),MATCH(STOCK!N$3,FCSTSDV!$D$1:$N$1,0))/STOCK!$F190,1),0)</f>
        <v>0</v>
      </c>
      <c r="O190" s="92">
        <f t="array" ref="O190">+IFERROR(ROUND(INDEX(FCSTSDV!$D$2:$N$674,MATCH(STOCK!$D190,FCSTSDV!$C$2:$C$674,0),MATCH(STOCK!O$3,FCSTSDV!$D$1:$N$1,0))/STOCK!$F190,1),0)</f>
        <v>0</v>
      </c>
      <c r="P190" s="92">
        <f t="array" ref="P190">+IFERROR(ROUND(INDEX(FCSTSDV!$D$2:$N$674,MATCH(STOCK!$D190,FCSTSDV!$C$2:$C$674,0),MATCH(STOCK!P$3,FCSTSDV!$D$1:$N$1,0))/STOCK!$F190,1),0)</f>
        <v>0</v>
      </c>
      <c r="Q190" s="92">
        <f t="array" ref="Q190">+IFERROR(ROUND(INDEX(FCSTSDV!$D$2:$N$674,MATCH(STOCK!$D190,FCSTSDV!$C$2:$C$674,0),MATCH(STOCK!Q$3,FCSTSDV!$D$1:$N$1,0))/STOCK!$F190,1),0)</f>
        <v>0</v>
      </c>
      <c r="R190" s="92">
        <f t="array" ref="R190">+IFERROR(ROUND(INDEX(FCSTSDV!$D$2:$N$674,MATCH(STOCK!$D190,FCSTSDV!$C$2:$C$674,0),MATCH(STOCK!R$3,FCSTSDV!$D$1:$N$1,0))/STOCK!$F190,1),0)</f>
        <v>0</v>
      </c>
      <c r="S190" s="92">
        <f t="array" ref="S190">+IFERROR(ROUND(INDEX(FCSTSDV!$D$2:$N$674,MATCH(STOCK!$D190,FCSTSDV!$C$2:$C$674,0),MATCH(STOCK!S$3,FCSTSDV!$D$1:$N$1,0))/STOCK!$F190,1),0)</f>
        <v>0</v>
      </c>
      <c r="T190" s="92">
        <f t="array" ref="T190">+IFERROR(ROUND(INDEX(FCSTSDV!$D$2:$N$674,MATCH(STOCK!$D190,FCSTSDV!$C$2:$C$674,0),MATCH(STOCK!T$3,FCSTSDV!$D$1:$N$1,0))/STOCK!$F190,1),0)</f>
        <v>0</v>
      </c>
      <c r="U190" s="92">
        <f t="array" ref="U190">+IFERROR(ROUND(INDEX(FCSTSDV!$D$2:$N$674,MATCH(STOCK!$D190,FCSTSDV!$C$2:$C$674,0),MATCH(STOCK!U$3,FCSTSDV!$D$1:$N$1,0))/STOCK!$F190,1),0)</f>
        <v>0</v>
      </c>
      <c r="V190" s="92">
        <f t="array" ref="V190">+IFERROR(ROUND(INDEX(FCSTSDV!$D$2:$N$674,MATCH(STOCK!$D190,FCSTSDV!$C$2:$C$674,0),MATCH(STOCK!V$3,FCSTSDV!$D$1:$N$1,0))/STOCK!$F190,1),0)</f>
        <v>0</v>
      </c>
      <c r="W190" s="92">
        <f t="array" ref="W190">+IFERROR(ROUND(INDEX(FCSTSDV!$D$2:$N$674,MATCH(STOCK!$D190,FCSTSDV!$C$2:$C$674,0),MATCH(STOCK!W$3,FCSTSDV!$D$1:$N$1,0))/STOCK!$F190,1),0)</f>
        <v>0</v>
      </c>
      <c r="X190" s="92">
        <f t="array" ref="X190">+IFERROR(ROUND(INDEX(FCSTSDV!$D$2:$N$674,MATCH(STOCK!$D190,FCSTSDV!$C$2:$C$674,0),MATCH(STOCK!X$3,FCSTSDV!$D$1:$N$1,0))/STOCK!$F190,1),0)</f>
        <v>0</v>
      </c>
      <c r="Y190" s="92">
        <f t="array" ref="Y190">+IFERROR(ROUND(INDEX(FCSTSDV!$D$2:$N$674,MATCH(STOCK!$D190,FCSTSDV!$C$2:$C$674,0),MATCH(STOCK!Y$3,FCSTSDV!$D$1:$N$1,0))/STOCK!$F190,1),0)</f>
        <v>0</v>
      </c>
      <c r="Z190" s="92">
        <f t="array" ref="Z190">+IFERROR(ROUND(INDEX(FCSTSDV!$D$2:$N$674,MATCH(STOCK!$D190,FCSTSDV!$C$2:$C$674,0),MATCH(STOCK!Z$3,FCSTSDV!$D$1:$N$1,0))/STOCK!$F190,1),0)</f>
        <v>0</v>
      </c>
      <c r="AA190" s="92">
        <f t="array" ref="AA190">+IFERROR(ROUND(INDEX(FCSTSDV!$D$2:$N$674,MATCH(STOCK!$D190,FCSTSDV!$C$2:$C$674,0),MATCH(STOCK!AA$3,FCSTSDV!$D$1:$N$1,0))/STOCK!$F190,1),0)</f>
        <v>0</v>
      </c>
      <c r="AB190" s="92">
        <f t="array" ref="AB190">+IFERROR(ROUND(INDEX(FCSTSDV!$D$2:$N$674,MATCH(STOCK!$D190,FCSTSDV!$C$2:$C$674,0),MATCH(STOCK!AB$3,FCSTSDV!$D$1:$N$1,0))/STOCK!$F190,1),0)</f>
        <v>0</v>
      </c>
      <c r="AC190" s="92">
        <f t="array" ref="AC190">+IFERROR(ROUND(INDEX(FCSTSDV!$D$2:$N$674,MATCH(STOCK!$D190,FCSTSDV!$C$2:$C$674,0),MATCH(STOCK!AC$3,FCSTSDV!$D$1:$N$1,0))/STOCK!$F190,1),0)</f>
        <v>0</v>
      </c>
    </row>
    <row r="191" spans="1:29" ht="20.100000000000001" customHeight="1">
      <c r="A191" s="807"/>
      <c r="B191" s="792"/>
      <c r="C191" s="60"/>
      <c r="D191" s="52" t="s">
        <v>175</v>
      </c>
      <c r="E191" s="205" t="str">
        <f t="shared" si="45"/>
        <v>3"*85 KEY 5.5</v>
      </c>
      <c r="F191" s="53" t="s">
        <v>43</v>
      </c>
      <c r="G191" s="54"/>
      <c r="H191" s="54"/>
      <c r="I191" s="782"/>
      <c r="J191" s="87">
        <f>+SUM(J185:J190)</f>
        <v>0</v>
      </c>
      <c r="K191" s="90" t="e">
        <f t="shared" ref="K191:T191" si="46">+$I$185+$J$191-SUM(K185:K190)</f>
        <v>#N/A</v>
      </c>
      <c r="L191" s="90" t="e">
        <f t="shared" si="46"/>
        <v>#N/A</v>
      </c>
      <c r="M191" s="90" t="e">
        <f t="shared" si="46"/>
        <v>#N/A</v>
      </c>
      <c r="N191" s="90" t="e">
        <f t="shared" si="46"/>
        <v>#N/A</v>
      </c>
      <c r="O191" s="90" t="e">
        <f t="shared" si="46"/>
        <v>#N/A</v>
      </c>
      <c r="P191" s="90" t="e">
        <f t="shared" si="46"/>
        <v>#N/A</v>
      </c>
      <c r="Q191" s="90" t="e">
        <f t="shared" si="46"/>
        <v>#N/A</v>
      </c>
      <c r="R191" s="90" t="e">
        <f t="shared" si="46"/>
        <v>#N/A</v>
      </c>
      <c r="S191" s="90" t="e">
        <f t="shared" si="46"/>
        <v>#N/A</v>
      </c>
      <c r="T191" s="90" t="e">
        <f t="shared" si="46"/>
        <v>#N/A</v>
      </c>
      <c r="U191" s="90" t="e">
        <f t="shared" ref="U191:AC191" si="47">+T191-SUM(U185:U190)</f>
        <v>#N/A</v>
      </c>
      <c r="V191" s="90" t="e">
        <f t="shared" si="47"/>
        <v>#N/A</v>
      </c>
      <c r="W191" s="90" t="e">
        <f t="shared" si="47"/>
        <v>#N/A</v>
      </c>
      <c r="X191" s="90" t="e">
        <f t="shared" si="47"/>
        <v>#N/A</v>
      </c>
      <c r="Y191" s="90" t="e">
        <f t="shared" si="47"/>
        <v>#N/A</v>
      </c>
      <c r="Z191" s="90" t="e">
        <f t="shared" si="47"/>
        <v>#N/A</v>
      </c>
      <c r="AA191" s="90" t="e">
        <f t="shared" si="47"/>
        <v>#N/A</v>
      </c>
      <c r="AB191" s="90" t="e">
        <f t="shared" si="47"/>
        <v>#N/A</v>
      </c>
      <c r="AC191" s="90" t="e">
        <f t="shared" si="47"/>
        <v>#N/A</v>
      </c>
    </row>
    <row r="192" spans="1:29" ht="20.100000000000001" customHeight="1">
      <c r="A192" s="806" t="s">
        <v>172</v>
      </c>
      <c r="B192" s="791" t="s">
        <v>183</v>
      </c>
      <c r="C192" s="63"/>
      <c r="D192" s="73" t="s">
        <v>77</v>
      </c>
      <c r="E192" s="203" t="s">
        <v>184</v>
      </c>
      <c r="F192" s="44">
        <v>2500</v>
      </c>
      <c r="G192" s="45"/>
      <c r="H192" s="45"/>
      <c r="I192" s="781" t="e">
        <f>+VLOOKUP(B192,Sheet2!$B$3:$C$189,2,0)</f>
        <v>#N/A</v>
      </c>
      <c r="J192" s="79">
        <f>+IF(SUM(K192:L192)&lt;&gt;$N$3,ROUND(IFERROR(VLOOKUP(D192,FCSTSDV!$C$2:$C$285,2,0),0)/STOCK!F192+0,0),0)</f>
        <v>0</v>
      </c>
      <c r="K192" s="99">
        <f t="array" ref="K192">+IFERROR(ROUND(INDEX(FCSTSDV!$D$2:$N$674,MATCH(STOCK!$D192,FCSTSDV!$C$2:$C$674,0),MATCH(STOCK!K$3,FCSTSDV!$D$1:$N$1,0))/STOCK!$F192,1),0)</f>
        <v>0</v>
      </c>
      <c r="L192" s="99">
        <f t="array" ref="L192">+IFERROR(ROUND(INDEX(FCSTSDV!$D$2:$N$674,MATCH(STOCK!$D192,FCSTSDV!$C$2:$C$674,0),MATCH(STOCK!L$3,FCSTSDV!$D$1:$N$1,0))/STOCK!$F192,1),0)</f>
        <v>0</v>
      </c>
      <c r="M192" s="99">
        <f t="array" ref="M192">+IFERROR(ROUND(INDEX(FCSTSDV!$D$2:$N$674,MATCH(STOCK!$D192,FCSTSDV!$C$2:$C$674,0),MATCH(STOCK!M$3,FCSTSDV!$D$1:$N$1,0))/STOCK!$F192,1),0)</f>
        <v>0</v>
      </c>
      <c r="N192" s="99">
        <f t="array" ref="N192">+IFERROR(ROUND(INDEX(FCSTSDV!$D$2:$N$674,MATCH(STOCK!$D192,FCSTSDV!$C$2:$C$674,0),MATCH(STOCK!N$3,FCSTSDV!$D$1:$N$1,0))/STOCK!$F192,1),0)</f>
        <v>0</v>
      </c>
      <c r="O192" s="99">
        <f t="array" ref="O192">+IFERROR(ROUND(INDEX(FCSTSDV!$D$2:$N$674,MATCH(STOCK!$D192,FCSTSDV!$C$2:$C$674,0),MATCH(STOCK!O$3,FCSTSDV!$D$1:$N$1,0))/STOCK!$F192,1),0)</f>
        <v>0</v>
      </c>
      <c r="P192" s="99">
        <f t="array" ref="P192">+IFERROR(ROUND(INDEX(FCSTSDV!$D$2:$N$674,MATCH(STOCK!$D192,FCSTSDV!$C$2:$C$674,0),MATCH(STOCK!P$3,FCSTSDV!$D$1:$N$1,0))/STOCK!$F192,1),0)</f>
        <v>0</v>
      </c>
      <c r="Q192" s="99">
        <f t="array" ref="Q192">+IFERROR(ROUND(INDEX(FCSTSDV!$D$2:$N$674,MATCH(STOCK!$D192,FCSTSDV!$C$2:$C$674,0),MATCH(STOCK!Q$3,FCSTSDV!$D$1:$N$1,0))/STOCK!$F192,1),0)</f>
        <v>0</v>
      </c>
      <c r="R192" s="99">
        <f t="array" ref="R192">+IFERROR(ROUND(INDEX(FCSTSDV!$D$2:$N$674,MATCH(STOCK!$D192,FCSTSDV!$C$2:$C$674,0),MATCH(STOCK!R$3,FCSTSDV!$D$1:$N$1,0))/STOCK!$F192,1),0)</f>
        <v>0</v>
      </c>
      <c r="S192" s="99">
        <f t="array" ref="S192">+IFERROR(ROUND(INDEX(FCSTSDV!$D$2:$N$674,MATCH(STOCK!$D192,FCSTSDV!$C$2:$C$674,0),MATCH(STOCK!S$3,FCSTSDV!$D$1:$N$1,0))/STOCK!$F192,1),0)</f>
        <v>0</v>
      </c>
      <c r="T192" s="99">
        <f t="array" ref="T192">+IFERROR(ROUND(INDEX(FCSTSDV!$D$2:$N$674,MATCH(STOCK!$D192,FCSTSDV!$C$2:$C$674,0),MATCH(STOCK!T$3,FCSTSDV!$D$1:$N$1,0))/STOCK!$F192,1),0)</f>
        <v>0</v>
      </c>
      <c r="U192" s="99">
        <f t="array" ref="U192">+IFERROR(ROUND(INDEX(FCSTSDV!$D$2:$N$674,MATCH(STOCK!$D192,FCSTSDV!$C$2:$C$674,0),MATCH(STOCK!U$3,FCSTSDV!$D$1:$N$1,0))/STOCK!$F192,1),0)</f>
        <v>0</v>
      </c>
      <c r="V192" s="99">
        <f t="array" ref="V192">+IFERROR(ROUND(INDEX(FCSTSDV!$D$2:$N$674,MATCH(STOCK!$D192,FCSTSDV!$C$2:$C$674,0),MATCH(STOCK!V$3,FCSTSDV!$D$1:$N$1,0))/STOCK!$F192,1),0)</f>
        <v>0</v>
      </c>
      <c r="W192" s="99">
        <f t="array" ref="W192">+IFERROR(ROUND(INDEX(FCSTSDV!$D$2:$N$674,MATCH(STOCK!$D192,FCSTSDV!$C$2:$C$674,0),MATCH(STOCK!W$3,FCSTSDV!$D$1:$N$1,0))/STOCK!$F192,1),0)</f>
        <v>0</v>
      </c>
      <c r="X192" s="99">
        <f t="array" ref="X192">+IFERROR(ROUND(INDEX(FCSTSDV!$D$2:$N$674,MATCH(STOCK!$D192,FCSTSDV!$C$2:$C$674,0),MATCH(STOCK!X$3,FCSTSDV!$D$1:$N$1,0))/STOCK!$F192,1),0)</f>
        <v>0</v>
      </c>
      <c r="Y192" s="99">
        <f t="array" ref="Y192">+IFERROR(ROUND(INDEX(FCSTSDV!$D$2:$N$674,MATCH(STOCK!$D192,FCSTSDV!$C$2:$C$674,0),MATCH(STOCK!Y$3,FCSTSDV!$D$1:$N$1,0))/STOCK!$F192,1),0)</f>
        <v>0</v>
      </c>
      <c r="Z192" s="99">
        <f t="array" ref="Z192">+IFERROR(ROUND(INDEX(FCSTSDV!$D$2:$N$674,MATCH(STOCK!$D192,FCSTSDV!$C$2:$C$674,0),MATCH(STOCK!Z$3,FCSTSDV!$D$1:$N$1,0))/STOCK!$F192,1),0)</f>
        <v>0</v>
      </c>
      <c r="AA192" s="99">
        <f t="array" ref="AA192">+IFERROR(ROUND(INDEX(FCSTSDV!$D$2:$N$674,MATCH(STOCK!$D192,FCSTSDV!$C$2:$C$674,0),MATCH(STOCK!AA$3,FCSTSDV!$D$1:$N$1,0))/STOCK!$F192,1),0)</f>
        <v>0</v>
      </c>
      <c r="AB192" s="99">
        <f t="array" ref="AB192">+IFERROR(ROUND(INDEX(FCSTSDV!$D$2:$N$674,MATCH(STOCK!$D192,FCSTSDV!$C$2:$C$674,0),MATCH(STOCK!AB$3,FCSTSDV!$D$1:$N$1,0))/STOCK!$F192,1),0)</f>
        <v>0</v>
      </c>
      <c r="AC192" s="99">
        <f t="array" ref="AC192">+IFERROR(ROUND(INDEX(FCSTSDV!$D$2:$N$674,MATCH(STOCK!$D192,FCSTSDV!$C$2:$C$674,0),MATCH(STOCK!AC$3,FCSTSDV!$D$1:$N$1,0))/STOCK!$F192,1),0)</f>
        <v>0</v>
      </c>
    </row>
    <row r="193" spans="1:29" ht="20.100000000000001" customHeight="1">
      <c r="A193" s="807"/>
      <c r="B193" s="792"/>
      <c r="C193" s="60"/>
      <c r="D193" s="52" t="s">
        <v>175</v>
      </c>
      <c r="E193" s="205" t="str">
        <f>+E192</f>
        <v>6"*105</v>
      </c>
      <c r="F193" s="53" t="s">
        <v>43</v>
      </c>
      <c r="G193" s="54"/>
      <c r="H193" s="54"/>
      <c r="I193" s="782"/>
      <c r="J193" s="285">
        <f>+SUM(J192:J192)</f>
        <v>0</v>
      </c>
      <c r="K193" s="90" t="e">
        <f t="shared" ref="K193:T193" si="48">+$I$192+$J$193-K192</f>
        <v>#N/A</v>
      </c>
      <c r="L193" s="90" t="e">
        <f t="shared" si="48"/>
        <v>#N/A</v>
      </c>
      <c r="M193" s="90" t="e">
        <f t="shared" si="48"/>
        <v>#N/A</v>
      </c>
      <c r="N193" s="90" t="e">
        <f t="shared" si="48"/>
        <v>#N/A</v>
      </c>
      <c r="O193" s="90" t="e">
        <f t="shared" si="48"/>
        <v>#N/A</v>
      </c>
      <c r="P193" s="90" t="e">
        <f t="shared" si="48"/>
        <v>#N/A</v>
      </c>
      <c r="Q193" s="90" t="e">
        <f t="shared" si="48"/>
        <v>#N/A</v>
      </c>
      <c r="R193" s="90" t="e">
        <f t="shared" si="48"/>
        <v>#N/A</v>
      </c>
      <c r="S193" s="90" t="e">
        <f t="shared" si="48"/>
        <v>#N/A</v>
      </c>
      <c r="T193" s="90" t="e">
        <f t="shared" si="48"/>
        <v>#N/A</v>
      </c>
      <c r="U193" s="90" t="e">
        <f t="shared" ref="U193:AC193" si="49">+T193-U192</f>
        <v>#N/A</v>
      </c>
      <c r="V193" s="90" t="e">
        <f t="shared" si="49"/>
        <v>#N/A</v>
      </c>
      <c r="W193" s="90" t="e">
        <f t="shared" si="49"/>
        <v>#N/A</v>
      </c>
      <c r="X193" s="90" t="e">
        <f t="shared" si="49"/>
        <v>#N/A</v>
      </c>
      <c r="Y193" s="90" t="e">
        <f t="shared" si="49"/>
        <v>#N/A</v>
      </c>
      <c r="Z193" s="90" t="e">
        <f t="shared" si="49"/>
        <v>#N/A</v>
      </c>
      <c r="AA193" s="90" t="e">
        <f t="shared" si="49"/>
        <v>#N/A</v>
      </c>
      <c r="AB193" s="90" t="e">
        <f t="shared" si="49"/>
        <v>#N/A</v>
      </c>
      <c r="AC193" s="90" t="e">
        <f t="shared" si="49"/>
        <v>#N/A</v>
      </c>
    </row>
    <row r="194" spans="1:29" ht="20.100000000000001" customHeight="1">
      <c r="A194" s="817" t="s">
        <v>172</v>
      </c>
      <c r="B194" s="796" t="s">
        <v>185</v>
      </c>
      <c r="C194" s="256"/>
      <c r="D194" s="73" t="s">
        <v>73</v>
      </c>
      <c r="E194" s="198" t="s">
        <v>185</v>
      </c>
      <c r="F194" s="44">
        <v>1500</v>
      </c>
      <c r="G194" s="798"/>
      <c r="H194" s="798"/>
      <c r="I194" s="786" t="e">
        <f>+VLOOKUP(B194,Sheet2!$B$3:$C$189,2,0)</f>
        <v>#REF!</v>
      </c>
      <c r="J194" s="79">
        <f>+IF(SUM(K194:L194)&lt;&gt;$N$3,ROUND(IFERROR(VLOOKUP(D194,FCSTSDV!$C$2:$C$285,2,0),0)/STOCK!F194+0,0),0)</f>
        <v>0</v>
      </c>
      <c r="K194" s="99">
        <f t="array" ref="K194">+IFERROR(ROUND(INDEX(FCSTSDV!$D$2:$N$674,MATCH(STOCK!$D194,FCSTSDV!$C$2:$C$674,0),MATCH(STOCK!K$3,FCSTSDV!$D$1:$N$1,0))/STOCK!$F194,1),0)</f>
        <v>0</v>
      </c>
      <c r="L194" s="99">
        <f t="array" ref="L194">+IFERROR(ROUND(INDEX(FCSTSDV!$D$2:$N$674,MATCH(STOCK!$D194,FCSTSDV!$C$2:$C$674,0),MATCH(STOCK!L$3,FCSTSDV!$D$1:$N$1,0))/STOCK!$F194,1),0)</f>
        <v>0</v>
      </c>
      <c r="M194" s="99">
        <f t="array" ref="M194">+IFERROR(ROUND(INDEX(FCSTSDV!$D$2:$N$674,MATCH(STOCK!$D194,FCSTSDV!$C$2:$C$674,0),MATCH(STOCK!M$3,FCSTSDV!$D$1:$N$1,0))/STOCK!$F194,1),0)</f>
        <v>0</v>
      </c>
      <c r="N194" s="99">
        <f t="array" ref="N194">+IFERROR(ROUND(INDEX(FCSTSDV!$D$2:$N$674,MATCH(STOCK!$D194,FCSTSDV!$C$2:$C$674,0),MATCH(STOCK!N$3,FCSTSDV!$D$1:$N$1,0))/STOCK!$F194,1),0)</f>
        <v>0</v>
      </c>
      <c r="O194" s="99">
        <f t="array" ref="O194">+IFERROR(ROUND(INDEX(FCSTSDV!$D$2:$N$674,MATCH(STOCK!$D194,FCSTSDV!$C$2:$C$674,0),MATCH(STOCK!O$3,FCSTSDV!$D$1:$N$1,0))/STOCK!$F194,1),0)</f>
        <v>0</v>
      </c>
      <c r="P194" s="99">
        <f t="array" ref="P194">+IFERROR(ROUND(INDEX(FCSTSDV!$D$2:$N$674,MATCH(STOCK!$D194,FCSTSDV!$C$2:$C$674,0),MATCH(STOCK!P$3,FCSTSDV!$D$1:$N$1,0))/STOCK!$F194,1),0)</f>
        <v>0</v>
      </c>
      <c r="Q194" s="99">
        <f t="array" ref="Q194">+IFERROR(ROUND(INDEX(FCSTSDV!$D$2:$N$674,MATCH(STOCK!$D194,FCSTSDV!$C$2:$C$674,0),MATCH(STOCK!Q$3,FCSTSDV!$D$1:$N$1,0))/STOCK!$F194,1),0)</f>
        <v>0</v>
      </c>
      <c r="R194" s="99">
        <f t="array" ref="R194">+IFERROR(ROUND(INDEX(FCSTSDV!$D$2:$N$674,MATCH(STOCK!$D194,FCSTSDV!$C$2:$C$674,0),MATCH(STOCK!R$3,FCSTSDV!$D$1:$N$1,0))/STOCK!$F194,1),0)</f>
        <v>0</v>
      </c>
      <c r="S194" s="99">
        <f t="array" ref="S194">+IFERROR(ROUND(INDEX(FCSTSDV!$D$2:$N$674,MATCH(STOCK!$D194,FCSTSDV!$C$2:$C$674,0),MATCH(STOCK!S$3,FCSTSDV!$D$1:$N$1,0))/STOCK!$F194,1),0)</f>
        <v>0</v>
      </c>
      <c r="T194" s="99">
        <f t="array" ref="T194">+IFERROR(ROUND(INDEX(FCSTSDV!$D$2:$N$674,MATCH(STOCK!$D194,FCSTSDV!$C$2:$C$674,0),MATCH(STOCK!T$3,FCSTSDV!$D$1:$N$1,0))/STOCK!$F194,1),0)</f>
        <v>0</v>
      </c>
      <c r="U194" s="99">
        <f t="array" ref="U194">+IFERROR(ROUND(INDEX(FCSTSDV!$D$2:$N$674,MATCH(STOCK!$D194,FCSTSDV!$C$2:$C$674,0),MATCH(STOCK!U$3,FCSTSDV!$D$1:$N$1,0))/STOCK!$F194,1),0)</f>
        <v>0</v>
      </c>
      <c r="V194" s="99">
        <f t="array" ref="V194">+IFERROR(ROUND(INDEX(FCSTSDV!$D$2:$N$674,MATCH(STOCK!$D194,FCSTSDV!$C$2:$C$674,0),MATCH(STOCK!V$3,FCSTSDV!$D$1:$N$1,0))/STOCK!$F194,1),0)</f>
        <v>0</v>
      </c>
      <c r="W194" s="99">
        <f t="array" ref="W194">+IFERROR(ROUND(INDEX(FCSTSDV!$D$2:$N$674,MATCH(STOCK!$D194,FCSTSDV!$C$2:$C$674,0),MATCH(STOCK!W$3,FCSTSDV!$D$1:$N$1,0))/STOCK!$F194,1),0)</f>
        <v>0</v>
      </c>
      <c r="X194" s="99">
        <f t="array" ref="X194">+IFERROR(ROUND(INDEX(FCSTSDV!$D$2:$N$674,MATCH(STOCK!$D194,FCSTSDV!$C$2:$C$674,0),MATCH(STOCK!X$3,FCSTSDV!$D$1:$N$1,0))/STOCK!$F194,1),0)</f>
        <v>0</v>
      </c>
      <c r="Y194" s="99">
        <f t="array" ref="Y194">+IFERROR(ROUND(INDEX(FCSTSDV!$D$2:$N$674,MATCH(STOCK!$D194,FCSTSDV!$C$2:$C$674,0),MATCH(STOCK!Y$3,FCSTSDV!$D$1:$N$1,0))/STOCK!$F194,1),0)</f>
        <v>0</v>
      </c>
      <c r="Z194" s="99">
        <f t="array" ref="Z194">+IFERROR(ROUND(INDEX(FCSTSDV!$D$2:$N$674,MATCH(STOCK!$D194,FCSTSDV!$C$2:$C$674,0),MATCH(STOCK!Z$3,FCSTSDV!$D$1:$N$1,0))/STOCK!$F194,1),0)</f>
        <v>0</v>
      </c>
      <c r="AA194" s="99">
        <f t="array" ref="AA194">+IFERROR(ROUND(INDEX(FCSTSDV!$D$2:$N$674,MATCH(STOCK!$D194,FCSTSDV!$C$2:$C$674,0),MATCH(STOCK!AA$3,FCSTSDV!$D$1:$N$1,0))/STOCK!$F194,1),0)</f>
        <v>0</v>
      </c>
      <c r="AB194" s="99">
        <f t="array" ref="AB194">+IFERROR(ROUND(INDEX(FCSTSDV!$D$2:$N$674,MATCH(STOCK!$D194,FCSTSDV!$C$2:$C$674,0),MATCH(STOCK!AB$3,FCSTSDV!$D$1:$N$1,0))/STOCK!$F194,1),0)</f>
        <v>0</v>
      </c>
      <c r="AC194" s="99">
        <f t="array" ref="AC194">+IFERROR(ROUND(INDEX(FCSTSDV!$D$2:$N$674,MATCH(STOCK!$D194,FCSTSDV!$C$2:$C$674,0),MATCH(STOCK!AC$3,FCSTSDV!$D$1:$N$1,0))/STOCK!$F194,1),0)</f>
        <v>0</v>
      </c>
    </row>
    <row r="195" spans="1:29" ht="20.100000000000001" customHeight="1">
      <c r="A195" s="818"/>
      <c r="B195" s="794"/>
      <c r="C195" s="284"/>
      <c r="D195" s="32" t="s">
        <v>186</v>
      </c>
      <c r="E195" s="199"/>
      <c r="F195" s="49">
        <v>1500</v>
      </c>
      <c r="G195" s="799"/>
      <c r="H195" s="799"/>
      <c r="I195" s="784"/>
      <c r="J195" s="81">
        <f>+IF(SUM(K195:L195)&lt;&gt;$N$3,ROUND(IFERROR(VLOOKUP(D195,FCSTSDV!$C$2:$C$285,2,0),0)/STOCK!F195+0,0),0)</f>
        <v>0</v>
      </c>
      <c r="K195" s="92">
        <f t="array" ref="K195">+IFERROR(ROUND(INDEX(FCSTSDV!$D$2:$N$674,MATCH(STOCK!$D195,FCSTSDV!$C$2:$C$674,0),MATCH(STOCK!K$3,FCSTSDV!$D$1:$N$1,0))/STOCK!$F195,1),0)</f>
        <v>0</v>
      </c>
      <c r="L195" s="92">
        <f t="array" ref="L195">+IFERROR(ROUND(INDEX(FCSTSDV!$D$2:$N$674,MATCH(STOCK!$D195,FCSTSDV!$C$2:$C$674,0),MATCH(STOCK!L$3,FCSTSDV!$D$1:$N$1,0))/STOCK!$F195,1),0)</f>
        <v>0</v>
      </c>
      <c r="M195" s="92">
        <f t="array" ref="M195">+IFERROR(ROUND(INDEX(FCSTSDV!$D$2:$N$674,MATCH(STOCK!$D195,FCSTSDV!$C$2:$C$674,0),MATCH(STOCK!M$3,FCSTSDV!$D$1:$N$1,0))/STOCK!$F195,1),0)</f>
        <v>0</v>
      </c>
      <c r="N195" s="92">
        <f t="array" ref="N195">+IFERROR(ROUND(INDEX(FCSTSDV!$D$2:$N$674,MATCH(STOCK!$D195,FCSTSDV!$C$2:$C$674,0),MATCH(STOCK!N$3,FCSTSDV!$D$1:$N$1,0))/STOCK!$F195,1),0)</f>
        <v>0</v>
      </c>
      <c r="O195" s="92">
        <f t="array" ref="O195">+IFERROR(ROUND(INDEX(FCSTSDV!$D$2:$N$674,MATCH(STOCK!$D195,FCSTSDV!$C$2:$C$674,0),MATCH(STOCK!O$3,FCSTSDV!$D$1:$N$1,0))/STOCK!$F195,1),0)</f>
        <v>0</v>
      </c>
      <c r="P195" s="92">
        <f t="array" ref="P195">+IFERROR(ROUND(INDEX(FCSTSDV!$D$2:$N$674,MATCH(STOCK!$D195,FCSTSDV!$C$2:$C$674,0),MATCH(STOCK!P$3,FCSTSDV!$D$1:$N$1,0))/STOCK!$F195,1),0)</f>
        <v>0</v>
      </c>
      <c r="Q195" s="92">
        <f t="array" ref="Q195">+IFERROR(ROUND(INDEX(FCSTSDV!$D$2:$N$674,MATCH(STOCK!$D195,FCSTSDV!$C$2:$C$674,0),MATCH(STOCK!Q$3,FCSTSDV!$D$1:$N$1,0))/STOCK!$F195,1),0)</f>
        <v>0</v>
      </c>
      <c r="R195" s="92">
        <f t="array" ref="R195">+IFERROR(ROUND(INDEX(FCSTSDV!$D$2:$N$674,MATCH(STOCK!$D195,FCSTSDV!$C$2:$C$674,0),MATCH(STOCK!R$3,FCSTSDV!$D$1:$N$1,0))/STOCK!$F195,1),0)</f>
        <v>0</v>
      </c>
      <c r="S195" s="92">
        <f t="array" ref="S195">+IFERROR(ROUND(INDEX(FCSTSDV!$D$2:$N$674,MATCH(STOCK!$D195,FCSTSDV!$C$2:$C$674,0),MATCH(STOCK!S$3,FCSTSDV!$D$1:$N$1,0))/STOCK!$F195,1),0)</f>
        <v>0</v>
      </c>
      <c r="T195" s="92">
        <f t="array" ref="T195">+IFERROR(ROUND(INDEX(FCSTSDV!$D$2:$N$674,MATCH(STOCK!$D195,FCSTSDV!$C$2:$C$674,0),MATCH(STOCK!T$3,FCSTSDV!$D$1:$N$1,0))/STOCK!$F195,1),0)</f>
        <v>0</v>
      </c>
      <c r="U195" s="92">
        <f t="array" ref="U195">+IFERROR(ROUND(INDEX(FCSTSDV!$D$2:$N$674,MATCH(STOCK!$D195,FCSTSDV!$C$2:$C$674,0),MATCH(STOCK!U$3,FCSTSDV!$D$1:$N$1,0))/STOCK!$F195,1),0)</f>
        <v>0</v>
      </c>
      <c r="V195" s="92">
        <f t="array" ref="V195">+IFERROR(ROUND(INDEX(FCSTSDV!$D$2:$N$674,MATCH(STOCK!$D195,FCSTSDV!$C$2:$C$674,0),MATCH(STOCK!V$3,FCSTSDV!$D$1:$N$1,0))/STOCK!$F195,1),0)</f>
        <v>0</v>
      </c>
      <c r="W195" s="92">
        <f t="array" ref="W195">+IFERROR(ROUND(INDEX(FCSTSDV!$D$2:$N$674,MATCH(STOCK!$D195,FCSTSDV!$C$2:$C$674,0),MATCH(STOCK!W$3,FCSTSDV!$D$1:$N$1,0))/STOCK!$F195,1),0)</f>
        <v>0</v>
      </c>
      <c r="X195" s="92">
        <f t="array" ref="X195">+IFERROR(ROUND(INDEX(FCSTSDV!$D$2:$N$674,MATCH(STOCK!$D195,FCSTSDV!$C$2:$C$674,0),MATCH(STOCK!X$3,FCSTSDV!$D$1:$N$1,0))/STOCK!$F195,1),0)</f>
        <v>0</v>
      </c>
      <c r="Y195" s="92">
        <f t="array" ref="Y195">+IFERROR(ROUND(INDEX(FCSTSDV!$D$2:$N$674,MATCH(STOCK!$D195,FCSTSDV!$C$2:$C$674,0),MATCH(STOCK!Y$3,FCSTSDV!$D$1:$N$1,0))/STOCK!$F195,1),0)</f>
        <v>0</v>
      </c>
      <c r="Z195" s="92">
        <f t="array" ref="Z195">+IFERROR(ROUND(INDEX(FCSTSDV!$D$2:$N$674,MATCH(STOCK!$D195,FCSTSDV!$C$2:$C$674,0),MATCH(STOCK!Z$3,FCSTSDV!$D$1:$N$1,0))/STOCK!$F195,1),0)</f>
        <v>0</v>
      </c>
      <c r="AA195" s="92">
        <f t="array" ref="AA195">+IFERROR(ROUND(INDEX(FCSTSDV!$D$2:$N$674,MATCH(STOCK!$D195,FCSTSDV!$C$2:$C$674,0),MATCH(STOCK!AA$3,FCSTSDV!$D$1:$N$1,0))/STOCK!$F195,1),0)</f>
        <v>0</v>
      </c>
      <c r="AB195" s="92">
        <f t="array" ref="AB195">+IFERROR(ROUND(INDEX(FCSTSDV!$D$2:$N$674,MATCH(STOCK!$D195,FCSTSDV!$C$2:$C$674,0),MATCH(STOCK!AB$3,FCSTSDV!$D$1:$N$1,0))/STOCK!$F195,1),0)</f>
        <v>0</v>
      </c>
      <c r="AC195" s="92">
        <f t="array" ref="AC195">+IFERROR(ROUND(INDEX(FCSTSDV!$D$2:$N$674,MATCH(STOCK!$D195,FCSTSDV!$C$2:$C$674,0),MATCH(STOCK!AC$3,FCSTSDV!$D$1:$N$1,0))/STOCK!$F195,1),0)</f>
        <v>0</v>
      </c>
    </row>
    <row r="196" spans="1:29" ht="20.100000000000001" customHeight="1">
      <c r="A196" s="818"/>
      <c r="B196" s="794"/>
      <c r="C196" s="284"/>
      <c r="D196" s="225" t="s">
        <v>187</v>
      </c>
      <c r="E196" s="199"/>
      <c r="F196" s="49">
        <v>1500</v>
      </c>
      <c r="G196" s="799"/>
      <c r="H196" s="799"/>
      <c r="I196" s="784"/>
      <c r="J196" s="81">
        <f>+IF(SUM(K196:L196)&lt;&gt;$N$3,ROUND(IFERROR(VLOOKUP(D196,FCSTSDV!$C$2:$C$285,2,0),0)/STOCK!F196+0,0),0)</f>
        <v>0</v>
      </c>
      <c r="K196" s="92">
        <f t="array" ref="K196">+IFERROR(ROUND(INDEX(FCSTSDV!$D$2:$N$674,MATCH(STOCK!$D196,FCSTSDV!$C$2:$C$674,0),MATCH(STOCK!K$3,FCSTSDV!$D$1:$N$1,0))/STOCK!$F196,1),0)</f>
        <v>0</v>
      </c>
      <c r="L196" s="92">
        <f t="array" ref="L196">+IFERROR(ROUND(INDEX(FCSTSDV!$D$2:$N$674,MATCH(STOCK!$D196,FCSTSDV!$C$2:$C$674,0),MATCH(STOCK!L$3,FCSTSDV!$D$1:$N$1,0))/STOCK!$F196,1),0)</f>
        <v>0</v>
      </c>
      <c r="M196" s="92">
        <f t="array" ref="M196">+IFERROR(ROUND(INDEX(FCSTSDV!$D$2:$N$674,MATCH(STOCK!$D196,FCSTSDV!$C$2:$C$674,0),MATCH(STOCK!M$3,FCSTSDV!$D$1:$N$1,0))/STOCK!$F196,1),0)</f>
        <v>0</v>
      </c>
      <c r="N196" s="92">
        <f t="array" ref="N196">+IFERROR(ROUND(INDEX(FCSTSDV!$D$2:$N$674,MATCH(STOCK!$D196,FCSTSDV!$C$2:$C$674,0),MATCH(STOCK!N$3,FCSTSDV!$D$1:$N$1,0))/STOCK!$F196,1),0)</f>
        <v>0</v>
      </c>
      <c r="O196" s="92">
        <f t="array" ref="O196">+IFERROR(ROUND(INDEX(FCSTSDV!$D$2:$N$674,MATCH(STOCK!$D196,FCSTSDV!$C$2:$C$674,0),MATCH(STOCK!O$3,FCSTSDV!$D$1:$N$1,0))/STOCK!$F196,1),0)</f>
        <v>0</v>
      </c>
      <c r="P196" s="92">
        <f t="array" ref="P196">+IFERROR(ROUND(INDEX(FCSTSDV!$D$2:$N$674,MATCH(STOCK!$D196,FCSTSDV!$C$2:$C$674,0),MATCH(STOCK!P$3,FCSTSDV!$D$1:$N$1,0))/STOCK!$F196,1),0)</f>
        <v>0</v>
      </c>
      <c r="Q196" s="92">
        <f t="array" ref="Q196">+IFERROR(ROUND(INDEX(FCSTSDV!$D$2:$N$674,MATCH(STOCK!$D196,FCSTSDV!$C$2:$C$674,0),MATCH(STOCK!Q$3,FCSTSDV!$D$1:$N$1,0))/STOCK!$F196,1),0)</f>
        <v>0</v>
      </c>
      <c r="R196" s="92">
        <f t="array" ref="R196">+IFERROR(ROUND(INDEX(FCSTSDV!$D$2:$N$674,MATCH(STOCK!$D196,FCSTSDV!$C$2:$C$674,0),MATCH(STOCK!R$3,FCSTSDV!$D$1:$N$1,0))/STOCK!$F196,1),0)</f>
        <v>0</v>
      </c>
      <c r="S196" s="92">
        <f t="array" ref="S196">+IFERROR(ROUND(INDEX(FCSTSDV!$D$2:$N$674,MATCH(STOCK!$D196,FCSTSDV!$C$2:$C$674,0),MATCH(STOCK!S$3,FCSTSDV!$D$1:$N$1,0))/STOCK!$F196,1),0)</f>
        <v>0</v>
      </c>
      <c r="T196" s="92">
        <f t="array" ref="T196">+IFERROR(ROUND(INDEX(FCSTSDV!$D$2:$N$674,MATCH(STOCK!$D196,FCSTSDV!$C$2:$C$674,0),MATCH(STOCK!T$3,FCSTSDV!$D$1:$N$1,0))/STOCK!$F196,1),0)</f>
        <v>0</v>
      </c>
      <c r="U196" s="92">
        <f t="array" ref="U196">+IFERROR(ROUND(INDEX(FCSTSDV!$D$2:$N$674,MATCH(STOCK!$D196,FCSTSDV!$C$2:$C$674,0),MATCH(STOCK!U$3,FCSTSDV!$D$1:$N$1,0))/STOCK!$F196,1),0)</f>
        <v>0</v>
      </c>
      <c r="V196" s="92">
        <f t="array" ref="V196">+IFERROR(ROUND(INDEX(FCSTSDV!$D$2:$N$674,MATCH(STOCK!$D196,FCSTSDV!$C$2:$C$674,0),MATCH(STOCK!V$3,FCSTSDV!$D$1:$N$1,0))/STOCK!$F196,1),0)</f>
        <v>0</v>
      </c>
      <c r="W196" s="92">
        <f t="array" ref="W196">+IFERROR(ROUND(INDEX(FCSTSDV!$D$2:$N$674,MATCH(STOCK!$D196,FCSTSDV!$C$2:$C$674,0),MATCH(STOCK!W$3,FCSTSDV!$D$1:$N$1,0))/STOCK!$F196,1),0)</f>
        <v>0</v>
      </c>
      <c r="X196" s="92">
        <f t="array" ref="X196">+IFERROR(ROUND(INDEX(FCSTSDV!$D$2:$N$674,MATCH(STOCK!$D196,FCSTSDV!$C$2:$C$674,0),MATCH(STOCK!X$3,FCSTSDV!$D$1:$N$1,0))/STOCK!$F196,1),0)</f>
        <v>0</v>
      </c>
      <c r="Y196" s="92">
        <f t="array" ref="Y196">+IFERROR(ROUND(INDEX(FCSTSDV!$D$2:$N$674,MATCH(STOCK!$D196,FCSTSDV!$C$2:$C$674,0),MATCH(STOCK!Y$3,FCSTSDV!$D$1:$N$1,0))/STOCK!$F196,1),0)</f>
        <v>0</v>
      </c>
      <c r="Z196" s="92">
        <f t="array" ref="Z196">+IFERROR(ROUND(INDEX(FCSTSDV!$D$2:$N$674,MATCH(STOCK!$D196,FCSTSDV!$C$2:$C$674,0),MATCH(STOCK!Z$3,FCSTSDV!$D$1:$N$1,0))/STOCK!$F196,1),0)</f>
        <v>0</v>
      </c>
      <c r="AA196" s="92">
        <f t="array" ref="AA196">+IFERROR(ROUND(INDEX(FCSTSDV!$D$2:$N$674,MATCH(STOCK!$D196,FCSTSDV!$C$2:$C$674,0),MATCH(STOCK!AA$3,FCSTSDV!$D$1:$N$1,0))/STOCK!$F196,1),0)</f>
        <v>0</v>
      </c>
      <c r="AB196" s="92">
        <f t="array" ref="AB196">+IFERROR(ROUND(INDEX(FCSTSDV!$D$2:$N$674,MATCH(STOCK!$D196,FCSTSDV!$C$2:$C$674,0),MATCH(STOCK!AB$3,FCSTSDV!$D$1:$N$1,0))/STOCK!$F196,1),0)</f>
        <v>0</v>
      </c>
      <c r="AC196" s="92">
        <f t="array" ref="AC196">+IFERROR(ROUND(INDEX(FCSTSDV!$D$2:$N$674,MATCH(STOCK!$D196,FCSTSDV!$C$2:$C$674,0),MATCH(STOCK!AC$3,FCSTSDV!$D$1:$N$1,0))/STOCK!$F196,1),0)</f>
        <v>0</v>
      </c>
    </row>
    <row r="197" spans="1:29" ht="20.100000000000001" customHeight="1">
      <c r="A197" s="818"/>
      <c r="B197" s="794"/>
      <c r="C197" s="284"/>
      <c r="D197" s="32" t="s">
        <v>188</v>
      </c>
      <c r="E197" s="199"/>
      <c r="F197" s="49">
        <v>1500</v>
      </c>
      <c r="G197" s="799"/>
      <c r="H197" s="799"/>
      <c r="I197" s="784"/>
      <c r="J197" s="81">
        <f>+IF(SUM(K197:L197)&lt;&gt;$N$3,ROUND(IFERROR(VLOOKUP(D197,FCSTSDV!$C$2:$C$285,2,0),0)/STOCK!F197+0,0),0)</f>
        <v>0</v>
      </c>
      <c r="K197" s="92">
        <f t="array" ref="K197">+IFERROR(ROUND(INDEX(FCSTSDV!$D$2:$N$674,MATCH(STOCK!$D197,FCSTSDV!$C$2:$C$674,0),MATCH(STOCK!K$3,FCSTSDV!$D$1:$N$1,0))/STOCK!$F197,1),0)</f>
        <v>0</v>
      </c>
      <c r="L197" s="92">
        <f t="array" ref="L197">+IFERROR(ROUND(INDEX(FCSTSDV!$D$2:$N$674,MATCH(STOCK!$D197,FCSTSDV!$C$2:$C$674,0),MATCH(STOCK!L$3,FCSTSDV!$D$1:$N$1,0))/STOCK!$F197,1),0)</f>
        <v>0</v>
      </c>
      <c r="M197" s="92">
        <f t="array" ref="M197">+IFERROR(ROUND(INDEX(FCSTSDV!$D$2:$N$674,MATCH(STOCK!$D197,FCSTSDV!$C$2:$C$674,0),MATCH(STOCK!M$3,FCSTSDV!$D$1:$N$1,0))/STOCK!$F197,1),0)</f>
        <v>0</v>
      </c>
      <c r="N197" s="92">
        <f t="array" ref="N197">+IFERROR(ROUND(INDEX(FCSTSDV!$D$2:$N$674,MATCH(STOCK!$D197,FCSTSDV!$C$2:$C$674,0),MATCH(STOCK!N$3,FCSTSDV!$D$1:$N$1,0))/STOCK!$F197,1),0)</f>
        <v>0</v>
      </c>
      <c r="O197" s="92">
        <f t="array" ref="O197">+IFERROR(ROUND(INDEX(FCSTSDV!$D$2:$N$674,MATCH(STOCK!$D197,FCSTSDV!$C$2:$C$674,0),MATCH(STOCK!O$3,FCSTSDV!$D$1:$N$1,0))/STOCK!$F197,1),0)</f>
        <v>0</v>
      </c>
      <c r="P197" s="92">
        <f t="array" ref="P197">+IFERROR(ROUND(INDEX(FCSTSDV!$D$2:$N$674,MATCH(STOCK!$D197,FCSTSDV!$C$2:$C$674,0),MATCH(STOCK!P$3,FCSTSDV!$D$1:$N$1,0))/STOCK!$F197,1),0)</f>
        <v>0</v>
      </c>
      <c r="Q197" s="92">
        <f t="array" ref="Q197">+IFERROR(ROUND(INDEX(FCSTSDV!$D$2:$N$674,MATCH(STOCK!$D197,FCSTSDV!$C$2:$C$674,0),MATCH(STOCK!Q$3,FCSTSDV!$D$1:$N$1,0))/STOCK!$F197,1),0)</f>
        <v>0</v>
      </c>
      <c r="R197" s="92">
        <f t="array" ref="R197">+IFERROR(ROUND(INDEX(FCSTSDV!$D$2:$N$674,MATCH(STOCK!$D197,FCSTSDV!$C$2:$C$674,0),MATCH(STOCK!R$3,FCSTSDV!$D$1:$N$1,0))/STOCK!$F197,1),0)</f>
        <v>0</v>
      </c>
      <c r="S197" s="92">
        <f t="array" ref="S197">+IFERROR(ROUND(INDEX(FCSTSDV!$D$2:$N$674,MATCH(STOCK!$D197,FCSTSDV!$C$2:$C$674,0),MATCH(STOCK!S$3,FCSTSDV!$D$1:$N$1,0))/STOCK!$F197,1),0)</f>
        <v>0</v>
      </c>
      <c r="T197" s="92">
        <f t="array" ref="T197">+IFERROR(ROUND(INDEX(FCSTSDV!$D$2:$N$674,MATCH(STOCK!$D197,FCSTSDV!$C$2:$C$674,0),MATCH(STOCK!T$3,FCSTSDV!$D$1:$N$1,0))/STOCK!$F197,1),0)</f>
        <v>0</v>
      </c>
      <c r="U197" s="92">
        <f t="array" ref="U197">+IFERROR(ROUND(INDEX(FCSTSDV!$D$2:$N$674,MATCH(STOCK!$D197,FCSTSDV!$C$2:$C$674,0),MATCH(STOCK!U$3,FCSTSDV!$D$1:$N$1,0))/STOCK!$F197,1),0)</f>
        <v>0</v>
      </c>
      <c r="V197" s="92">
        <f t="array" ref="V197">+IFERROR(ROUND(INDEX(FCSTSDV!$D$2:$N$674,MATCH(STOCK!$D197,FCSTSDV!$C$2:$C$674,0),MATCH(STOCK!V$3,FCSTSDV!$D$1:$N$1,0))/STOCK!$F197,1),0)</f>
        <v>0</v>
      </c>
      <c r="W197" s="92">
        <f t="array" ref="W197">+IFERROR(ROUND(INDEX(FCSTSDV!$D$2:$N$674,MATCH(STOCK!$D197,FCSTSDV!$C$2:$C$674,0),MATCH(STOCK!W$3,FCSTSDV!$D$1:$N$1,0))/STOCK!$F197,1),0)</f>
        <v>0</v>
      </c>
      <c r="X197" s="92">
        <f t="array" ref="X197">+IFERROR(ROUND(INDEX(FCSTSDV!$D$2:$N$674,MATCH(STOCK!$D197,FCSTSDV!$C$2:$C$674,0),MATCH(STOCK!X$3,FCSTSDV!$D$1:$N$1,0))/STOCK!$F197,1),0)</f>
        <v>0</v>
      </c>
      <c r="Y197" s="92">
        <f t="array" ref="Y197">+IFERROR(ROUND(INDEX(FCSTSDV!$D$2:$N$674,MATCH(STOCK!$D197,FCSTSDV!$C$2:$C$674,0),MATCH(STOCK!Y$3,FCSTSDV!$D$1:$N$1,0))/STOCK!$F197,1),0)</f>
        <v>0</v>
      </c>
      <c r="Z197" s="92">
        <f t="array" ref="Z197">+IFERROR(ROUND(INDEX(FCSTSDV!$D$2:$N$674,MATCH(STOCK!$D197,FCSTSDV!$C$2:$C$674,0),MATCH(STOCK!Z$3,FCSTSDV!$D$1:$N$1,0))/STOCK!$F197,1),0)</f>
        <v>0</v>
      </c>
      <c r="AA197" s="92">
        <f t="array" ref="AA197">+IFERROR(ROUND(INDEX(FCSTSDV!$D$2:$N$674,MATCH(STOCK!$D197,FCSTSDV!$C$2:$C$674,0),MATCH(STOCK!AA$3,FCSTSDV!$D$1:$N$1,0))/STOCK!$F197,1),0)</f>
        <v>0</v>
      </c>
      <c r="AB197" s="92">
        <f t="array" ref="AB197">+IFERROR(ROUND(INDEX(FCSTSDV!$D$2:$N$674,MATCH(STOCK!$D197,FCSTSDV!$C$2:$C$674,0),MATCH(STOCK!AB$3,FCSTSDV!$D$1:$N$1,0))/STOCK!$F197,1),0)</f>
        <v>0</v>
      </c>
      <c r="AC197" s="92">
        <f t="array" ref="AC197">+IFERROR(ROUND(INDEX(FCSTSDV!$D$2:$N$674,MATCH(STOCK!$D197,FCSTSDV!$C$2:$C$674,0),MATCH(STOCK!AC$3,FCSTSDV!$D$1:$N$1,0))/STOCK!$F197,1),0)</f>
        <v>0</v>
      </c>
    </row>
    <row r="198" spans="1:29" ht="20.100000000000001" customHeight="1">
      <c r="A198" s="818"/>
      <c r="B198" s="794"/>
      <c r="C198" s="284"/>
      <c r="D198" s="32" t="s">
        <v>189</v>
      </c>
      <c r="E198" s="199"/>
      <c r="F198" s="49">
        <v>1500</v>
      </c>
      <c r="G198" s="799"/>
      <c r="H198" s="799"/>
      <c r="I198" s="784"/>
      <c r="J198" s="81">
        <f>+IF(SUM(K198:L198)&lt;&gt;$N$3,ROUND(IFERROR(VLOOKUP(D198,FCSTSDV!$C$2:$C$285,2,0),0)/STOCK!F198+0,0),0)</f>
        <v>0</v>
      </c>
      <c r="K198" s="92">
        <f t="array" ref="K198">+IFERROR(ROUND(INDEX(FCSTSDV!$D$2:$N$674,MATCH(STOCK!$D198,FCSTSDV!$C$2:$C$674,0),MATCH(STOCK!K$3,FCSTSDV!$D$1:$N$1,0))/STOCK!$F198,1),0)</f>
        <v>0</v>
      </c>
      <c r="L198" s="92">
        <f t="array" ref="L198">+IFERROR(ROUND(INDEX(FCSTSDV!$D$2:$N$674,MATCH(STOCK!$D198,FCSTSDV!$C$2:$C$674,0),MATCH(STOCK!L$3,FCSTSDV!$D$1:$N$1,0))/STOCK!$F198,1),0)</f>
        <v>0</v>
      </c>
      <c r="M198" s="92">
        <f t="array" ref="M198">+IFERROR(ROUND(INDEX(FCSTSDV!$D$2:$N$674,MATCH(STOCK!$D198,FCSTSDV!$C$2:$C$674,0),MATCH(STOCK!M$3,FCSTSDV!$D$1:$N$1,0))/STOCK!$F198,1),0)</f>
        <v>0</v>
      </c>
      <c r="N198" s="92">
        <f t="array" ref="N198">+IFERROR(ROUND(INDEX(FCSTSDV!$D$2:$N$674,MATCH(STOCK!$D198,FCSTSDV!$C$2:$C$674,0),MATCH(STOCK!N$3,FCSTSDV!$D$1:$N$1,0))/STOCK!$F198,1),0)</f>
        <v>0</v>
      </c>
      <c r="O198" s="92">
        <f t="array" ref="O198">+IFERROR(ROUND(INDEX(FCSTSDV!$D$2:$N$674,MATCH(STOCK!$D198,FCSTSDV!$C$2:$C$674,0),MATCH(STOCK!O$3,FCSTSDV!$D$1:$N$1,0))/STOCK!$F198,1),0)</f>
        <v>0</v>
      </c>
      <c r="P198" s="92">
        <f t="array" ref="P198">+IFERROR(ROUND(INDEX(FCSTSDV!$D$2:$N$674,MATCH(STOCK!$D198,FCSTSDV!$C$2:$C$674,0),MATCH(STOCK!P$3,FCSTSDV!$D$1:$N$1,0))/STOCK!$F198,1),0)</f>
        <v>0</v>
      </c>
      <c r="Q198" s="92">
        <f t="array" ref="Q198">+IFERROR(ROUND(INDEX(FCSTSDV!$D$2:$N$674,MATCH(STOCK!$D198,FCSTSDV!$C$2:$C$674,0),MATCH(STOCK!Q$3,FCSTSDV!$D$1:$N$1,0))/STOCK!$F198,1),0)</f>
        <v>0</v>
      </c>
      <c r="R198" s="92">
        <f t="array" ref="R198">+IFERROR(ROUND(INDEX(FCSTSDV!$D$2:$N$674,MATCH(STOCK!$D198,FCSTSDV!$C$2:$C$674,0),MATCH(STOCK!R$3,FCSTSDV!$D$1:$N$1,0))/STOCK!$F198,1),0)</f>
        <v>0</v>
      </c>
      <c r="S198" s="92">
        <f t="array" ref="S198">+IFERROR(ROUND(INDEX(FCSTSDV!$D$2:$N$674,MATCH(STOCK!$D198,FCSTSDV!$C$2:$C$674,0),MATCH(STOCK!S$3,FCSTSDV!$D$1:$N$1,0))/STOCK!$F198,1),0)</f>
        <v>0</v>
      </c>
      <c r="T198" s="92">
        <f t="array" ref="T198">+IFERROR(ROUND(INDEX(FCSTSDV!$D$2:$N$674,MATCH(STOCK!$D198,FCSTSDV!$C$2:$C$674,0),MATCH(STOCK!T$3,FCSTSDV!$D$1:$N$1,0))/STOCK!$F198,1),0)</f>
        <v>0</v>
      </c>
      <c r="U198" s="92">
        <f t="array" ref="U198">+IFERROR(ROUND(INDEX(FCSTSDV!$D$2:$N$674,MATCH(STOCK!$D198,FCSTSDV!$C$2:$C$674,0),MATCH(STOCK!U$3,FCSTSDV!$D$1:$N$1,0))/STOCK!$F198,1),0)</f>
        <v>0</v>
      </c>
      <c r="V198" s="92">
        <f t="array" ref="V198">+IFERROR(ROUND(INDEX(FCSTSDV!$D$2:$N$674,MATCH(STOCK!$D198,FCSTSDV!$C$2:$C$674,0),MATCH(STOCK!V$3,FCSTSDV!$D$1:$N$1,0))/STOCK!$F198,1),0)</f>
        <v>0</v>
      </c>
      <c r="W198" s="92">
        <f t="array" ref="W198">+IFERROR(ROUND(INDEX(FCSTSDV!$D$2:$N$674,MATCH(STOCK!$D198,FCSTSDV!$C$2:$C$674,0),MATCH(STOCK!W$3,FCSTSDV!$D$1:$N$1,0))/STOCK!$F198,1),0)</f>
        <v>0</v>
      </c>
      <c r="X198" s="92">
        <f t="array" ref="X198">+IFERROR(ROUND(INDEX(FCSTSDV!$D$2:$N$674,MATCH(STOCK!$D198,FCSTSDV!$C$2:$C$674,0),MATCH(STOCK!X$3,FCSTSDV!$D$1:$N$1,0))/STOCK!$F198,1),0)</f>
        <v>0</v>
      </c>
      <c r="Y198" s="92">
        <f t="array" ref="Y198">+IFERROR(ROUND(INDEX(FCSTSDV!$D$2:$N$674,MATCH(STOCK!$D198,FCSTSDV!$C$2:$C$674,0),MATCH(STOCK!Y$3,FCSTSDV!$D$1:$N$1,0))/STOCK!$F198,1),0)</f>
        <v>0</v>
      </c>
      <c r="Z198" s="92">
        <f t="array" ref="Z198">+IFERROR(ROUND(INDEX(FCSTSDV!$D$2:$N$674,MATCH(STOCK!$D198,FCSTSDV!$C$2:$C$674,0),MATCH(STOCK!Z$3,FCSTSDV!$D$1:$N$1,0))/STOCK!$F198,1),0)</f>
        <v>0</v>
      </c>
      <c r="AA198" s="92">
        <f t="array" ref="AA198">+IFERROR(ROUND(INDEX(FCSTSDV!$D$2:$N$674,MATCH(STOCK!$D198,FCSTSDV!$C$2:$C$674,0),MATCH(STOCK!AA$3,FCSTSDV!$D$1:$N$1,0))/STOCK!$F198,1),0)</f>
        <v>0</v>
      </c>
      <c r="AB198" s="92">
        <f t="array" ref="AB198">+IFERROR(ROUND(INDEX(FCSTSDV!$D$2:$N$674,MATCH(STOCK!$D198,FCSTSDV!$C$2:$C$674,0),MATCH(STOCK!AB$3,FCSTSDV!$D$1:$N$1,0))/STOCK!$F198,1),0)</f>
        <v>0</v>
      </c>
      <c r="AC198" s="92">
        <f t="array" ref="AC198">+IFERROR(ROUND(INDEX(FCSTSDV!$D$2:$N$674,MATCH(STOCK!$D198,FCSTSDV!$C$2:$C$674,0),MATCH(STOCK!AC$3,FCSTSDV!$D$1:$N$1,0))/STOCK!$F198,1),0)</f>
        <v>0</v>
      </c>
    </row>
    <row r="199" spans="1:29" ht="20.100000000000001" customHeight="1">
      <c r="A199" s="818"/>
      <c r="B199" s="794"/>
      <c r="C199" s="284"/>
      <c r="D199" s="32" t="s">
        <v>190</v>
      </c>
      <c r="E199" s="199"/>
      <c r="F199" s="49">
        <v>1500</v>
      </c>
      <c r="G199" s="799"/>
      <c r="H199" s="799"/>
      <c r="I199" s="784"/>
      <c r="J199" s="81">
        <f>+IF(SUM(K199:L199)&lt;&gt;$N$3,ROUND(IFERROR(VLOOKUP(D199,FCSTSDV!$C$2:$C$285,2,0),0)/STOCK!F199+0,0),0)</f>
        <v>0</v>
      </c>
      <c r="K199" s="92">
        <f t="array" ref="K199">+IFERROR(ROUND(INDEX(FCSTSDV!$D$2:$N$674,MATCH(STOCK!$D199,FCSTSDV!$C$2:$C$674,0),MATCH(STOCK!K$3,FCSTSDV!$D$1:$N$1,0))/STOCK!$F199,1),0)</f>
        <v>0</v>
      </c>
      <c r="L199" s="92">
        <f t="array" ref="L199">+IFERROR(ROUND(INDEX(FCSTSDV!$D$2:$N$674,MATCH(STOCK!$D199,FCSTSDV!$C$2:$C$674,0),MATCH(STOCK!L$3,FCSTSDV!$D$1:$N$1,0))/STOCK!$F199,1),0)</f>
        <v>0</v>
      </c>
      <c r="M199" s="92">
        <f t="array" ref="M199">+IFERROR(ROUND(INDEX(FCSTSDV!$D$2:$N$674,MATCH(STOCK!$D199,FCSTSDV!$C$2:$C$674,0),MATCH(STOCK!M$3,FCSTSDV!$D$1:$N$1,0))/STOCK!$F199,1),0)</f>
        <v>0</v>
      </c>
      <c r="N199" s="92">
        <f t="array" ref="N199">+IFERROR(ROUND(INDEX(FCSTSDV!$D$2:$N$674,MATCH(STOCK!$D199,FCSTSDV!$C$2:$C$674,0),MATCH(STOCK!N$3,FCSTSDV!$D$1:$N$1,0))/STOCK!$F199,1),0)</f>
        <v>0</v>
      </c>
      <c r="O199" s="92">
        <f t="array" ref="O199">+IFERROR(ROUND(INDEX(FCSTSDV!$D$2:$N$674,MATCH(STOCK!$D199,FCSTSDV!$C$2:$C$674,0),MATCH(STOCK!O$3,FCSTSDV!$D$1:$N$1,0))/STOCK!$F199,1),0)</f>
        <v>0</v>
      </c>
      <c r="P199" s="92">
        <f t="array" ref="P199">+IFERROR(ROUND(INDEX(FCSTSDV!$D$2:$N$674,MATCH(STOCK!$D199,FCSTSDV!$C$2:$C$674,0),MATCH(STOCK!P$3,FCSTSDV!$D$1:$N$1,0))/STOCK!$F199,1),0)</f>
        <v>0</v>
      </c>
      <c r="Q199" s="92">
        <f t="array" ref="Q199">+IFERROR(ROUND(INDEX(FCSTSDV!$D$2:$N$674,MATCH(STOCK!$D199,FCSTSDV!$C$2:$C$674,0),MATCH(STOCK!Q$3,FCSTSDV!$D$1:$N$1,0))/STOCK!$F199,1),0)</f>
        <v>0</v>
      </c>
      <c r="R199" s="92">
        <f t="array" ref="R199">+IFERROR(ROUND(INDEX(FCSTSDV!$D$2:$N$674,MATCH(STOCK!$D199,FCSTSDV!$C$2:$C$674,0),MATCH(STOCK!R$3,FCSTSDV!$D$1:$N$1,0))/STOCK!$F199,1),0)</f>
        <v>0</v>
      </c>
      <c r="S199" s="92">
        <f t="array" ref="S199">+IFERROR(ROUND(INDEX(FCSTSDV!$D$2:$N$674,MATCH(STOCK!$D199,FCSTSDV!$C$2:$C$674,0),MATCH(STOCK!S$3,FCSTSDV!$D$1:$N$1,0))/STOCK!$F199,1),0)</f>
        <v>0</v>
      </c>
      <c r="T199" s="92">
        <f t="array" ref="T199">+IFERROR(ROUND(INDEX(FCSTSDV!$D$2:$N$674,MATCH(STOCK!$D199,FCSTSDV!$C$2:$C$674,0),MATCH(STOCK!T$3,FCSTSDV!$D$1:$N$1,0))/STOCK!$F199,1),0)</f>
        <v>0</v>
      </c>
      <c r="U199" s="92">
        <f t="array" ref="U199">+IFERROR(ROUND(INDEX(FCSTSDV!$D$2:$N$674,MATCH(STOCK!$D199,FCSTSDV!$C$2:$C$674,0),MATCH(STOCK!U$3,FCSTSDV!$D$1:$N$1,0))/STOCK!$F199,1),0)</f>
        <v>0</v>
      </c>
      <c r="V199" s="92">
        <f t="array" ref="V199">+IFERROR(ROUND(INDEX(FCSTSDV!$D$2:$N$674,MATCH(STOCK!$D199,FCSTSDV!$C$2:$C$674,0),MATCH(STOCK!V$3,FCSTSDV!$D$1:$N$1,0))/STOCK!$F199,1),0)</f>
        <v>0</v>
      </c>
      <c r="W199" s="92">
        <f t="array" ref="W199">+IFERROR(ROUND(INDEX(FCSTSDV!$D$2:$N$674,MATCH(STOCK!$D199,FCSTSDV!$C$2:$C$674,0),MATCH(STOCK!W$3,FCSTSDV!$D$1:$N$1,0))/STOCK!$F199,1),0)</f>
        <v>0</v>
      </c>
      <c r="X199" s="92">
        <f t="array" ref="X199">+IFERROR(ROUND(INDEX(FCSTSDV!$D$2:$N$674,MATCH(STOCK!$D199,FCSTSDV!$C$2:$C$674,0),MATCH(STOCK!X$3,FCSTSDV!$D$1:$N$1,0))/STOCK!$F199,1),0)</f>
        <v>0</v>
      </c>
      <c r="Y199" s="92">
        <f t="array" ref="Y199">+IFERROR(ROUND(INDEX(FCSTSDV!$D$2:$N$674,MATCH(STOCK!$D199,FCSTSDV!$C$2:$C$674,0),MATCH(STOCK!Y$3,FCSTSDV!$D$1:$N$1,0))/STOCK!$F199,1),0)</f>
        <v>0</v>
      </c>
      <c r="Z199" s="92">
        <f t="array" ref="Z199">+IFERROR(ROUND(INDEX(FCSTSDV!$D$2:$N$674,MATCH(STOCK!$D199,FCSTSDV!$C$2:$C$674,0),MATCH(STOCK!Z$3,FCSTSDV!$D$1:$N$1,0))/STOCK!$F199,1),0)</f>
        <v>0</v>
      </c>
      <c r="AA199" s="92">
        <f t="array" ref="AA199">+IFERROR(ROUND(INDEX(FCSTSDV!$D$2:$N$674,MATCH(STOCK!$D199,FCSTSDV!$C$2:$C$674,0),MATCH(STOCK!AA$3,FCSTSDV!$D$1:$N$1,0))/STOCK!$F199,1),0)</f>
        <v>0</v>
      </c>
      <c r="AB199" s="92">
        <f t="array" ref="AB199">+IFERROR(ROUND(INDEX(FCSTSDV!$D$2:$N$674,MATCH(STOCK!$D199,FCSTSDV!$C$2:$C$674,0),MATCH(STOCK!AB$3,FCSTSDV!$D$1:$N$1,0))/STOCK!$F199,1),0)</f>
        <v>0</v>
      </c>
      <c r="AC199" s="92">
        <f t="array" ref="AC199">+IFERROR(ROUND(INDEX(FCSTSDV!$D$2:$N$674,MATCH(STOCK!$D199,FCSTSDV!$C$2:$C$674,0),MATCH(STOCK!AC$3,FCSTSDV!$D$1:$N$1,0))/STOCK!$F199,1),0)</f>
        <v>0</v>
      </c>
    </row>
    <row r="200" spans="1:29" ht="20.100000000000001" customHeight="1">
      <c r="A200" s="818"/>
      <c r="B200" s="794"/>
      <c r="C200" s="284"/>
      <c r="D200" s="32" t="s">
        <v>191</v>
      </c>
      <c r="E200" s="199"/>
      <c r="F200" s="49">
        <v>1500</v>
      </c>
      <c r="G200" s="799"/>
      <c r="H200" s="799"/>
      <c r="I200" s="784"/>
      <c r="J200" s="81">
        <f>+IF(SUM(K200:L200)&lt;&gt;$N$3,ROUND(IFERROR(VLOOKUP(D200,FCSTSDV!$C$2:$C$285,2,0),0)/STOCK!F200+0,0),0)</f>
        <v>0</v>
      </c>
      <c r="K200" s="92">
        <f t="array" ref="K200">+IFERROR(ROUND(INDEX(FCSTSDV!$D$2:$N$674,MATCH(STOCK!$D200,FCSTSDV!$C$2:$C$674,0),MATCH(STOCK!K$3,FCSTSDV!$D$1:$N$1,0))/STOCK!$F200,1),0)</f>
        <v>0</v>
      </c>
      <c r="L200" s="92">
        <f t="array" ref="L200">+IFERROR(ROUND(INDEX(FCSTSDV!$D$2:$N$674,MATCH(STOCK!$D200,FCSTSDV!$C$2:$C$674,0),MATCH(STOCK!L$3,FCSTSDV!$D$1:$N$1,0))/STOCK!$F200,1),0)</f>
        <v>0</v>
      </c>
      <c r="M200" s="92">
        <f t="array" ref="M200">+IFERROR(ROUND(INDEX(FCSTSDV!$D$2:$N$674,MATCH(STOCK!$D200,FCSTSDV!$C$2:$C$674,0),MATCH(STOCK!M$3,FCSTSDV!$D$1:$N$1,0))/STOCK!$F200,1),0)</f>
        <v>0</v>
      </c>
      <c r="N200" s="92">
        <f t="array" ref="N200">+IFERROR(ROUND(INDEX(FCSTSDV!$D$2:$N$674,MATCH(STOCK!$D200,FCSTSDV!$C$2:$C$674,0),MATCH(STOCK!N$3,FCSTSDV!$D$1:$N$1,0))/STOCK!$F200,1),0)</f>
        <v>0</v>
      </c>
      <c r="O200" s="92">
        <f t="array" ref="O200">+IFERROR(ROUND(INDEX(FCSTSDV!$D$2:$N$674,MATCH(STOCK!$D200,FCSTSDV!$C$2:$C$674,0),MATCH(STOCK!O$3,FCSTSDV!$D$1:$N$1,0))/STOCK!$F200,1),0)</f>
        <v>0</v>
      </c>
      <c r="P200" s="92">
        <f t="array" ref="P200">+IFERROR(ROUND(INDEX(FCSTSDV!$D$2:$N$674,MATCH(STOCK!$D200,FCSTSDV!$C$2:$C$674,0),MATCH(STOCK!P$3,FCSTSDV!$D$1:$N$1,0))/STOCK!$F200,1),0)</f>
        <v>0</v>
      </c>
      <c r="Q200" s="92">
        <f t="array" ref="Q200">+IFERROR(ROUND(INDEX(FCSTSDV!$D$2:$N$674,MATCH(STOCK!$D200,FCSTSDV!$C$2:$C$674,0),MATCH(STOCK!Q$3,FCSTSDV!$D$1:$N$1,0))/STOCK!$F200,1),0)</f>
        <v>0</v>
      </c>
      <c r="R200" s="92">
        <f t="array" ref="R200">+IFERROR(ROUND(INDEX(FCSTSDV!$D$2:$N$674,MATCH(STOCK!$D200,FCSTSDV!$C$2:$C$674,0),MATCH(STOCK!R$3,FCSTSDV!$D$1:$N$1,0))/STOCK!$F200,1),0)</f>
        <v>0</v>
      </c>
      <c r="S200" s="92">
        <f t="array" ref="S200">+IFERROR(ROUND(INDEX(FCSTSDV!$D$2:$N$674,MATCH(STOCK!$D200,FCSTSDV!$C$2:$C$674,0),MATCH(STOCK!S$3,FCSTSDV!$D$1:$N$1,0))/STOCK!$F200,1),0)</f>
        <v>0</v>
      </c>
      <c r="T200" s="92">
        <f t="array" ref="T200">+IFERROR(ROUND(INDEX(FCSTSDV!$D$2:$N$674,MATCH(STOCK!$D200,FCSTSDV!$C$2:$C$674,0),MATCH(STOCK!T$3,FCSTSDV!$D$1:$N$1,0))/STOCK!$F200,1),0)</f>
        <v>0</v>
      </c>
      <c r="U200" s="92">
        <f t="array" ref="U200">+IFERROR(ROUND(INDEX(FCSTSDV!$D$2:$N$674,MATCH(STOCK!$D200,FCSTSDV!$C$2:$C$674,0),MATCH(STOCK!U$3,FCSTSDV!$D$1:$N$1,0))/STOCK!$F200,1),0)</f>
        <v>0</v>
      </c>
      <c r="V200" s="92">
        <f t="array" ref="V200">+IFERROR(ROUND(INDEX(FCSTSDV!$D$2:$N$674,MATCH(STOCK!$D200,FCSTSDV!$C$2:$C$674,0),MATCH(STOCK!V$3,FCSTSDV!$D$1:$N$1,0))/STOCK!$F200,1),0)</f>
        <v>0</v>
      </c>
      <c r="W200" s="92">
        <f t="array" ref="W200">+IFERROR(ROUND(INDEX(FCSTSDV!$D$2:$N$674,MATCH(STOCK!$D200,FCSTSDV!$C$2:$C$674,0),MATCH(STOCK!W$3,FCSTSDV!$D$1:$N$1,0))/STOCK!$F200,1),0)</f>
        <v>0</v>
      </c>
      <c r="X200" s="92">
        <f t="array" ref="X200">+IFERROR(ROUND(INDEX(FCSTSDV!$D$2:$N$674,MATCH(STOCK!$D200,FCSTSDV!$C$2:$C$674,0),MATCH(STOCK!X$3,FCSTSDV!$D$1:$N$1,0))/STOCK!$F200,1),0)</f>
        <v>0</v>
      </c>
      <c r="Y200" s="92">
        <f t="array" ref="Y200">+IFERROR(ROUND(INDEX(FCSTSDV!$D$2:$N$674,MATCH(STOCK!$D200,FCSTSDV!$C$2:$C$674,0),MATCH(STOCK!Y$3,FCSTSDV!$D$1:$N$1,0))/STOCK!$F200,1),0)</f>
        <v>0</v>
      </c>
      <c r="Z200" s="92">
        <f t="array" ref="Z200">+IFERROR(ROUND(INDEX(FCSTSDV!$D$2:$N$674,MATCH(STOCK!$D200,FCSTSDV!$C$2:$C$674,0),MATCH(STOCK!Z$3,FCSTSDV!$D$1:$N$1,0))/STOCK!$F200,1),0)</f>
        <v>0</v>
      </c>
      <c r="AA200" s="92">
        <f t="array" ref="AA200">+IFERROR(ROUND(INDEX(FCSTSDV!$D$2:$N$674,MATCH(STOCK!$D200,FCSTSDV!$C$2:$C$674,0),MATCH(STOCK!AA$3,FCSTSDV!$D$1:$N$1,0))/STOCK!$F200,1),0)</f>
        <v>0</v>
      </c>
      <c r="AB200" s="92">
        <f t="array" ref="AB200">+IFERROR(ROUND(INDEX(FCSTSDV!$D$2:$N$674,MATCH(STOCK!$D200,FCSTSDV!$C$2:$C$674,0),MATCH(STOCK!AB$3,FCSTSDV!$D$1:$N$1,0))/STOCK!$F200,1),0)</f>
        <v>0</v>
      </c>
      <c r="AC200" s="92">
        <f t="array" ref="AC200">+IFERROR(ROUND(INDEX(FCSTSDV!$D$2:$N$674,MATCH(STOCK!$D200,FCSTSDV!$C$2:$C$674,0),MATCH(STOCK!AC$3,FCSTSDV!$D$1:$N$1,0))/STOCK!$F200,1),0)</f>
        <v>0</v>
      </c>
    </row>
    <row r="201" spans="1:29" ht="20.100000000000001" customHeight="1">
      <c r="A201" s="818"/>
      <c r="B201" s="794"/>
      <c r="C201" s="284"/>
      <c r="D201" s="32" t="s">
        <v>192</v>
      </c>
      <c r="E201" s="199"/>
      <c r="F201" s="49">
        <v>1500</v>
      </c>
      <c r="G201" s="799"/>
      <c r="H201" s="799"/>
      <c r="I201" s="784"/>
      <c r="J201" s="81">
        <f>+IF(SUM(K201:L201)&lt;&gt;$N$3,ROUND(IFERROR(VLOOKUP(D201,FCSTSDV!$C$2:$C$285,2,0),0)/STOCK!F201+0,0),0)</f>
        <v>0</v>
      </c>
      <c r="K201" s="92">
        <f t="array" ref="K201">+IFERROR(ROUND(INDEX(FCSTSDV!$D$2:$N$674,MATCH(STOCK!$D201,FCSTSDV!$C$2:$C$674,0),MATCH(STOCK!K$3,FCSTSDV!$D$1:$N$1,0))/STOCK!$F201,1),0)</f>
        <v>0</v>
      </c>
      <c r="L201" s="92">
        <f t="array" ref="L201">+IFERROR(ROUND(INDEX(FCSTSDV!$D$2:$N$674,MATCH(STOCK!$D201,FCSTSDV!$C$2:$C$674,0),MATCH(STOCK!L$3,FCSTSDV!$D$1:$N$1,0))/STOCK!$F201,1),0)</f>
        <v>0</v>
      </c>
      <c r="M201" s="92">
        <f t="array" ref="M201">+IFERROR(ROUND(INDEX(FCSTSDV!$D$2:$N$674,MATCH(STOCK!$D201,FCSTSDV!$C$2:$C$674,0),MATCH(STOCK!M$3,FCSTSDV!$D$1:$N$1,0))/STOCK!$F201,1),0)</f>
        <v>0</v>
      </c>
      <c r="N201" s="92">
        <f t="array" ref="N201">+IFERROR(ROUND(INDEX(FCSTSDV!$D$2:$N$674,MATCH(STOCK!$D201,FCSTSDV!$C$2:$C$674,0),MATCH(STOCK!N$3,FCSTSDV!$D$1:$N$1,0))/STOCK!$F201,1),0)</f>
        <v>0</v>
      </c>
      <c r="O201" s="92">
        <f t="array" ref="O201">+IFERROR(ROUND(INDEX(FCSTSDV!$D$2:$N$674,MATCH(STOCK!$D201,FCSTSDV!$C$2:$C$674,0),MATCH(STOCK!O$3,FCSTSDV!$D$1:$N$1,0))/STOCK!$F201,1),0)</f>
        <v>0</v>
      </c>
      <c r="P201" s="92">
        <f t="array" ref="P201">+IFERROR(ROUND(INDEX(FCSTSDV!$D$2:$N$674,MATCH(STOCK!$D201,FCSTSDV!$C$2:$C$674,0),MATCH(STOCK!P$3,FCSTSDV!$D$1:$N$1,0))/STOCK!$F201,1),0)</f>
        <v>0</v>
      </c>
      <c r="Q201" s="92">
        <f t="array" ref="Q201">+IFERROR(ROUND(INDEX(FCSTSDV!$D$2:$N$674,MATCH(STOCK!$D201,FCSTSDV!$C$2:$C$674,0),MATCH(STOCK!Q$3,FCSTSDV!$D$1:$N$1,0))/STOCK!$F201,1),0)</f>
        <v>0</v>
      </c>
      <c r="R201" s="92">
        <f t="array" ref="R201">+IFERROR(ROUND(INDEX(FCSTSDV!$D$2:$N$674,MATCH(STOCK!$D201,FCSTSDV!$C$2:$C$674,0),MATCH(STOCK!R$3,FCSTSDV!$D$1:$N$1,0))/STOCK!$F201,1),0)</f>
        <v>0</v>
      </c>
      <c r="S201" s="92">
        <f t="array" ref="S201">+IFERROR(ROUND(INDEX(FCSTSDV!$D$2:$N$674,MATCH(STOCK!$D201,FCSTSDV!$C$2:$C$674,0),MATCH(STOCK!S$3,FCSTSDV!$D$1:$N$1,0))/STOCK!$F201,1),0)</f>
        <v>0</v>
      </c>
      <c r="T201" s="92">
        <f t="array" ref="T201">+IFERROR(ROUND(INDEX(FCSTSDV!$D$2:$N$674,MATCH(STOCK!$D201,FCSTSDV!$C$2:$C$674,0),MATCH(STOCK!T$3,FCSTSDV!$D$1:$N$1,0))/STOCK!$F201,1),0)</f>
        <v>0</v>
      </c>
      <c r="U201" s="92">
        <f t="array" ref="U201">+IFERROR(ROUND(INDEX(FCSTSDV!$D$2:$N$674,MATCH(STOCK!$D201,FCSTSDV!$C$2:$C$674,0),MATCH(STOCK!U$3,FCSTSDV!$D$1:$N$1,0))/STOCK!$F201,1),0)</f>
        <v>0</v>
      </c>
      <c r="V201" s="92">
        <f t="array" ref="V201">+IFERROR(ROUND(INDEX(FCSTSDV!$D$2:$N$674,MATCH(STOCK!$D201,FCSTSDV!$C$2:$C$674,0),MATCH(STOCK!V$3,FCSTSDV!$D$1:$N$1,0))/STOCK!$F201,1),0)</f>
        <v>0</v>
      </c>
      <c r="W201" s="92">
        <f t="array" ref="W201">+IFERROR(ROUND(INDEX(FCSTSDV!$D$2:$N$674,MATCH(STOCK!$D201,FCSTSDV!$C$2:$C$674,0),MATCH(STOCK!W$3,FCSTSDV!$D$1:$N$1,0))/STOCK!$F201,1),0)</f>
        <v>0</v>
      </c>
      <c r="X201" s="92">
        <f t="array" ref="X201">+IFERROR(ROUND(INDEX(FCSTSDV!$D$2:$N$674,MATCH(STOCK!$D201,FCSTSDV!$C$2:$C$674,0),MATCH(STOCK!X$3,FCSTSDV!$D$1:$N$1,0))/STOCK!$F201,1),0)</f>
        <v>0</v>
      </c>
      <c r="Y201" s="92">
        <f t="array" ref="Y201">+IFERROR(ROUND(INDEX(FCSTSDV!$D$2:$N$674,MATCH(STOCK!$D201,FCSTSDV!$C$2:$C$674,0),MATCH(STOCK!Y$3,FCSTSDV!$D$1:$N$1,0))/STOCK!$F201,1),0)</f>
        <v>0</v>
      </c>
      <c r="Z201" s="92">
        <f t="array" ref="Z201">+IFERROR(ROUND(INDEX(FCSTSDV!$D$2:$N$674,MATCH(STOCK!$D201,FCSTSDV!$C$2:$C$674,0),MATCH(STOCK!Z$3,FCSTSDV!$D$1:$N$1,0))/STOCK!$F201,1),0)</f>
        <v>0</v>
      </c>
      <c r="AA201" s="92">
        <f t="array" ref="AA201">+IFERROR(ROUND(INDEX(FCSTSDV!$D$2:$N$674,MATCH(STOCK!$D201,FCSTSDV!$C$2:$C$674,0),MATCH(STOCK!AA$3,FCSTSDV!$D$1:$N$1,0))/STOCK!$F201,1),0)</f>
        <v>0</v>
      </c>
      <c r="AB201" s="92">
        <f t="array" ref="AB201">+IFERROR(ROUND(INDEX(FCSTSDV!$D$2:$N$674,MATCH(STOCK!$D201,FCSTSDV!$C$2:$C$674,0),MATCH(STOCK!AB$3,FCSTSDV!$D$1:$N$1,0))/STOCK!$F201,1),0)</f>
        <v>0</v>
      </c>
      <c r="AC201" s="92">
        <f t="array" ref="AC201">+IFERROR(ROUND(INDEX(FCSTSDV!$D$2:$N$674,MATCH(STOCK!$D201,FCSTSDV!$C$2:$C$674,0),MATCH(STOCK!AC$3,FCSTSDV!$D$1:$N$1,0))/STOCK!$F201,1),0)</f>
        <v>0</v>
      </c>
    </row>
    <row r="202" spans="1:29" ht="20.100000000000001" customHeight="1">
      <c r="A202" s="819"/>
      <c r="B202" s="805"/>
      <c r="C202" s="257"/>
      <c r="D202" s="52" t="s">
        <v>175</v>
      </c>
      <c r="E202" s="201" t="str">
        <f>+E194</f>
        <v>5T(77mm)*100mm key 5.5</v>
      </c>
      <c r="F202" s="53" t="s">
        <v>43</v>
      </c>
      <c r="G202" s="800"/>
      <c r="H202" s="800"/>
      <c r="I202" s="787"/>
      <c r="J202" s="87">
        <f>+J194</f>
        <v>0</v>
      </c>
      <c r="K202" s="90" t="e">
        <f t="shared" ref="K202:T202" si="50">+$I$194+$J$202-SUM(K194:K201)</f>
        <v>#REF!</v>
      </c>
      <c r="L202" s="90" t="e">
        <f t="shared" si="50"/>
        <v>#REF!</v>
      </c>
      <c r="M202" s="90" t="e">
        <f t="shared" si="50"/>
        <v>#REF!</v>
      </c>
      <c r="N202" s="90" t="e">
        <f t="shared" si="50"/>
        <v>#REF!</v>
      </c>
      <c r="O202" s="90" t="e">
        <f t="shared" si="50"/>
        <v>#REF!</v>
      </c>
      <c r="P202" s="90" t="e">
        <f t="shared" si="50"/>
        <v>#REF!</v>
      </c>
      <c r="Q202" s="90" t="e">
        <f t="shared" si="50"/>
        <v>#REF!</v>
      </c>
      <c r="R202" s="90" t="e">
        <f t="shared" si="50"/>
        <v>#REF!</v>
      </c>
      <c r="S202" s="90" t="e">
        <f t="shared" si="50"/>
        <v>#REF!</v>
      </c>
      <c r="T202" s="90" t="e">
        <f t="shared" si="50"/>
        <v>#REF!</v>
      </c>
      <c r="U202" s="90" t="e">
        <f t="shared" ref="U202:AC202" si="51">+T202-SUM(U194:U201)</f>
        <v>#REF!</v>
      </c>
      <c r="V202" s="90" t="e">
        <f t="shared" si="51"/>
        <v>#REF!</v>
      </c>
      <c r="W202" s="90" t="e">
        <f t="shared" si="51"/>
        <v>#REF!</v>
      </c>
      <c r="X202" s="90" t="e">
        <f t="shared" si="51"/>
        <v>#REF!</v>
      </c>
      <c r="Y202" s="90" t="e">
        <f t="shared" si="51"/>
        <v>#REF!</v>
      </c>
      <c r="Z202" s="90" t="e">
        <f t="shared" si="51"/>
        <v>#REF!</v>
      </c>
      <c r="AA202" s="90" t="e">
        <f t="shared" si="51"/>
        <v>#REF!</v>
      </c>
      <c r="AB202" s="90" t="e">
        <f t="shared" si="51"/>
        <v>#REF!</v>
      </c>
      <c r="AC202" s="90" t="e">
        <f t="shared" si="51"/>
        <v>#REF!</v>
      </c>
    </row>
    <row r="203" spans="1:29" ht="20.100000000000001" customHeight="1">
      <c r="A203" s="806" t="s">
        <v>172</v>
      </c>
      <c r="B203" s="791" t="s">
        <v>193</v>
      </c>
      <c r="C203" s="8"/>
      <c r="D203" s="132" t="s">
        <v>79</v>
      </c>
      <c r="E203" s="203" t="s">
        <v>193</v>
      </c>
      <c r="F203" s="133">
        <v>2500</v>
      </c>
      <c r="G203" s="45"/>
      <c r="H203" s="45"/>
      <c r="I203" s="781" t="e">
        <f>+VLOOKUP(B203,Sheet2!$B$3:$C$189,2,0)</f>
        <v>#REF!</v>
      </c>
      <c r="J203" s="79">
        <f>+IF(SUM(K203:L203)&lt;&gt;$N$3,ROUND(IFERROR(VLOOKUP(D203,FCSTSDV!$C$2:$C$285,2,0),0)/STOCK!F203+0,0),0)</f>
        <v>0</v>
      </c>
      <c r="K203" s="99">
        <f t="array" ref="K203">+IFERROR(ROUND(INDEX(FCSTSDV!$D$2:$N$674,MATCH(STOCK!$D203,FCSTSDV!$C$2:$C$674,0),MATCH(STOCK!K$3,FCSTSDV!$D$1:$N$1,0))/STOCK!$F203,1),0)</f>
        <v>0</v>
      </c>
      <c r="L203" s="99">
        <f t="array" ref="L203">+IFERROR(ROUND(INDEX(FCSTSDV!$D$2:$N$674,MATCH(STOCK!$D203,FCSTSDV!$C$2:$C$674,0),MATCH(STOCK!L$3,FCSTSDV!$D$1:$N$1,0))/STOCK!$F203,1),0)</f>
        <v>0</v>
      </c>
      <c r="M203" s="99">
        <f t="array" ref="M203">+IFERROR(ROUND(INDEX(FCSTSDV!$D$2:$N$674,MATCH(STOCK!$D203,FCSTSDV!$C$2:$C$674,0),MATCH(STOCK!M$3,FCSTSDV!$D$1:$N$1,0))/STOCK!$F203,1),0)</f>
        <v>0</v>
      </c>
      <c r="N203" s="99">
        <f t="array" ref="N203">+IFERROR(ROUND(INDEX(FCSTSDV!$D$2:$N$674,MATCH(STOCK!$D203,FCSTSDV!$C$2:$C$674,0),MATCH(STOCK!N$3,FCSTSDV!$D$1:$N$1,0))/STOCK!$F203,1),0)</f>
        <v>0</v>
      </c>
      <c r="O203" s="99">
        <f t="array" ref="O203">+IFERROR(ROUND(INDEX(FCSTSDV!$D$2:$N$674,MATCH(STOCK!$D203,FCSTSDV!$C$2:$C$674,0),MATCH(STOCK!O$3,FCSTSDV!$D$1:$N$1,0))/STOCK!$F203,1),0)</f>
        <v>0</v>
      </c>
      <c r="P203" s="99">
        <f t="array" ref="P203">+IFERROR(ROUND(INDEX(FCSTSDV!$D$2:$N$674,MATCH(STOCK!$D203,FCSTSDV!$C$2:$C$674,0),MATCH(STOCK!P$3,FCSTSDV!$D$1:$N$1,0))/STOCK!$F203,1),0)</f>
        <v>0</v>
      </c>
      <c r="Q203" s="99">
        <f t="array" ref="Q203">+IFERROR(ROUND(INDEX(FCSTSDV!$D$2:$N$674,MATCH(STOCK!$D203,FCSTSDV!$C$2:$C$674,0),MATCH(STOCK!Q$3,FCSTSDV!$D$1:$N$1,0))/STOCK!$F203,1),0)</f>
        <v>0</v>
      </c>
      <c r="R203" s="99">
        <f t="array" ref="R203">+IFERROR(ROUND(INDEX(FCSTSDV!$D$2:$N$674,MATCH(STOCK!$D203,FCSTSDV!$C$2:$C$674,0),MATCH(STOCK!R$3,FCSTSDV!$D$1:$N$1,0))/STOCK!$F203,1),0)</f>
        <v>0</v>
      </c>
      <c r="S203" s="99">
        <f t="array" ref="S203">+IFERROR(ROUND(INDEX(FCSTSDV!$D$2:$N$674,MATCH(STOCK!$D203,FCSTSDV!$C$2:$C$674,0),MATCH(STOCK!S$3,FCSTSDV!$D$1:$N$1,0))/STOCK!$F203,1),0)</f>
        <v>0</v>
      </c>
      <c r="T203" s="99">
        <f t="array" ref="T203">+IFERROR(ROUND(INDEX(FCSTSDV!$D$2:$N$674,MATCH(STOCK!$D203,FCSTSDV!$C$2:$C$674,0),MATCH(STOCK!T$3,FCSTSDV!$D$1:$N$1,0))/STOCK!$F203,1),0)</f>
        <v>0</v>
      </c>
      <c r="U203" s="99">
        <f t="array" ref="U203">+IFERROR(ROUND(INDEX(FCSTSDV!$D$2:$N$674,MATCH(STOCK!$D203,FCSTSDV!$C$2:$C$674,0),MATCH(STOCK!U$3,FCSTSDV!$D$1:$N$1,0))/STOCK!$F203,1),0)</f>
        <v>0</v>
      </c>
      <c r="V203" s="99">
        <f t="array" ref="V203">+IFERROR(ROUND(INDEX(FCSTSDV!$D$2:$N$674,MATCH(STOCK!$D203,FCSTSDV!$C$2:$C$674,0),MATCH(STOCK!V$3,FCSTSDV!$D$1:$N$1,0))/STOCK!$F203,1),0)</f>
        <v>0</v>
      </c>
      <c r="W203" s="99">
        <f t="array" ref="W203">+IFERROR(ROUND(INDEX(FCSTSDV!$D$2:$N$674,MATCH(STOCK!$D203,FCSTSDV!$C$2:$C$674,0),MATCH(STOCK!W$3,FCSTSDV!$D$1:$N$1,0))/STOCK!$F203,1),0)</f>
        <v>0</v>
      </c>
      <c r="X203" s="99">
        <f t="array" ref="X203">+IFERROR(ROUND(INDEX(FCSTSDV!$D$2:$N$674,MATCH(STOCK!$D203,FCSTSDV!$C$2:$C$674,0),MATCH(STOCK!X$3,FCSTSDV!$D$1:$N$1,0))/STOCK!$F203,1),0)</f>
        <v>0</v>
      </c>
      <c r="Y203" s="99">
        <f t="array" ref="Y203">+IFERROR(ROUND(INDEX(FCSTSDV!$D$2:$N$674,MATCH(STOCK!$D203,FCSTSDV!$C$2:$C$674,0),MATCH(STOCK!Y$3,FCSTSDV!$D$1:$N$1,0))/STOCK!$F203,1),0)</f>
        <v>8.4</v>
      </c>
      <c r="Z203" s="99">
        <f t="array" ref="Z203">+IFERROR(ROUND(INDEX(FCSTSDV!$D$2:$N$674,MATCH(STOCK!$D203,FCSTSDV!$C$2:$C$674,0),MATCH(STOCK!Z$3,FCSTSDV!$D$1:$N$1,0))/STOCK!$F203,1),0)</f>
        <v>0</v>
      </c>
      <c r="AA203" s="99">
        <f t="array" ref="AA203">+IFERROR(ROUND(INDEX(FCSTSDV!$D$2:$N$674,MATCH(STOCK!$D203,FCSTSDV!$C$2:$C$674,0),MATCH(STOCK!AA$3,FCSTSDV!$D$1:$N$1,0))/STOCK!$F203,1),0)</f>
        <v>0</v>
      </c>
      <c r="AB203" s="99">
        <f t="array" ref="AB203">+IFERROR(ROUND(INDEX(FCSTSDV!$D$2:$N$674,MATCH(STOCK!$D203,FCSTSDV!$C$2:$C$674,0),MATCH(STOCK!AB$3,FCSTSDV!$D$1:$N$1,0))/STOCK!$F203,1),0)</f>
        <v>0</v>
      </c>
      <c r="AC203" s="99">
        <f t="array" ref="AC203">+IFERROR(ROUND(INDEX(FCSTSDV!$D$2:$N$674,MATCH(STOCK!$D203,FCSTSDV!$C$2:$C$674,0),MATCH(STOCK!AC$3,FCSTSDV!$D$1:$N$1,0))/STOCK!$F203,1),0)</f>
        <v>0</v>
      </c>
    </row>
    <row r="204" spans="1:29" ht="20.100000000000001" customHeight="1">
      <c r="A204" s="807"/>
      <c r="B204" s="792"/>
      <c r="C204" s="16"/>
      <c r="D204" s="52" t="s">
        <v>175</v>
      </c>
      <c r="E204" s="205" t="str">
        <f>+E203</f>
        <v>5T(77mm)*66mm key 5.5</v>
      </c>
      <c r="F204" s="53" t="s">
        <v>43</v>
      </c>
      <c r="G204" s="54"/>
      <c r="H204" s="54"/>
      <c r="I204" s="782"/>
      <c r="J204" s="263">
        <f>+J203</f>
        <v>0</v>
      </c>
      <c r="K204" s="90" t="e">
        <f t="shared" ref="K204:T204" si="52">+$I$203+$J$204-K203</f>
        <v>#REF!</v>
      </c>
      <c r="L204" s="90" t="e">
        <f t="shared" si="52"/>
        <v>#REF!</v>
      </c>
      <c r="M204" s="90" t="e">
        <f t="shared" si="52"/>
        <v>#REF!</v>
      </c>
      <c r="N204" s="90" t="e">
        <f t="shared" si="52"/>
        <v>#REF!</v>
      </c>
      <c r="O204" s="90" t="e">
        <f t="shared" si="52"/>
        <v>#REF!</v>
      </c>
      <c r="P204" s="90" t="e">
        <f t="shared" si="52"/>
        <v>#REF!</v>
      </c>
      <c r="Q204" s="90" t="e">
        <f t="shared" si="52"/>
        <v>#REF!</v>
      </c>
      <c r="R204" s="90" t="e">
        <f t="shared" si="52"/>
        <v>#REF!</v>
      </c>
      <c r="S204" s="90" t="e">
        <f t="shared" si="52"/>
        <v>#REF!</v>
      </c>
      <c r="T204" s="90" t="e">
        <f t="shared" si="52"/>
        <v>#REF!</v>
      </c>
      <c r="U204" s="90" t="e">
        <f t="shared" ref="U204:AC204" si="53">+T204-U203</f>
        <v>#REF!</v>
      </c>
      <c r="V204" s="90" t="e">
        <f t="shared" si="53"/>
        <v>#REF!</v>
      </c>
      <c r="W204" s="90" t="e">
        <f t="shared" si="53"/>
        <v>#REF!</v>
      </c>
      <c r="X204" s="90" t="e">
        <f t="shared" si="53"/>
        <v>#REF!</v>
      </c>
      <c r="Y204" s="90" t="e">
        <f t="shared" si="53"/>
        <v>#REF!</v>
      </c>
      <c r="Z204" s="90" t="e">
        <f t="shared" si="53"/>
        <v>#REF!</v>
      </c>
      <c r="AA204" s="90" t="e">
        <f t="shared" si="53"/>
        <v>#REF!</v>
      </c>
      <c r="AB204" s="90" t="e">
        <f t="shared" si="53"/>
        <v>#REF!</v>
      </c>
      <c r="AC204" s="90" t="e">
        <f t="shared" si="53"/>
        <v>#REF!</v>
      </c>
    </row>
    <row r="205" spans="1:29" ht="20.100000000000001" customHeight="1">
      <c r="A205" s="806" t="s">
        <v>172</v>
      </c>
      <c r="B205" s="791" t="s">
        <v>194</v>
      </c>
      <c r="C205" s="237"/>
      <c r="D205" s="73" t="s">
        <v>85</v>
      </c>
      <c r="E205" s="203" t="s">
        <v>194</v>
      </c>
      <c r="F205" s="44">
        <v>2500</v>
      </c>
      <c r="G205" s="238"/>
      <c r="H205" s="238"/>
      <c r="I205" s="781" t="e">
        <f>+VLOOKUP(B205,Sheet2!$B$3:$C$189,2,0)</f>
        <v>#REF!</v>
      </c>
      <c r="J205" s="79">
        <f>+IF(SUM(K205:L205)&lt;&gt;$N$3,ROUND(IFERROR(VLOOKUP(D205,FCSTSDV!$C$2:$C$285,2,0),0)/STOCK!F205+0,0),0)</f>
        <v>0</v>
      </c>
      <c r="K205" s="99">
        <f t="array" ref="K205">+IFERROR(ROUND(INDEX(FCSTSDV!$D$2:$N$674,MATCH(STOCK!$D205,FCSTSDV!$C$2:$C$674,0),MATCH(STOCK!K$3,FCSTSDV!$D$1:$N$1,0))/STOCK!$F205,1),0)</f>
        <v>0</v>
      </c>
      <c r="L205" s="99">
        <f t="array" ref="L205">+IFERROR(ROUND(INDEX(FCSTSDV!$D$2:$N$674,MATCH(STOCK!$D205,FCSTSDV!$C$2:$C$674,0),MATCH(STOCK!L$3,FCSTSDV!$D$1:$N$1,0))/STOCK!$F205,1),0)</f>
        <v>0</v>
      </c>
      <c r="M205" s="99">
        <f t="array" ref="M205">+IFERROR(ROUND(INDEX(FCSTSDV!$D$2:$N$674,MATCH(STOCK!$D205,FCSTSDV!$C$2:$C$674,0),MATCH(STOCK!M$3,FCSTSDV!$D$1:$N$1,0))/STOCK!$F205,1),0)</f>
        <v>0</v>
      </c>
      <c r="N205" s="99">
        <f t="array" ref="N205">+IFERROR(ROUND(INDEX(FCSTSDV!$D$2:$N$674,MATCH(STOCK!$D205,FCSTSDV!$C$2:$C$674,0),MATCH(STOCK!N$3,FCSTSDV!$D$1:$N$1,0))/STOCK!$F205,1),0)</f>
        <v>0</v>
      </c>
      <c r="O205" s="99">
        <f t="array" ref="O205">+IFERROR(ROUND(INDEX(FCSTSDV!$D$2:$N$674,MATCH(STOCK!$D205,FCSTSDV!$C$2:$C$674,0),MATCH(STOCK!O$3,FCSTSDV!$D$1:$N$1,0))/STOCK!$F205,1),0)</f>
        <v>0</v>
      </c>
      <c r="P205" s="99">
        <f t="array" ref="P205">+IFERROR(ROUND(INDEX(FCSTSDV!$D$2:$N$674,MATCH(STOCK!$D205,FCSTSDV!$C$2:$C$674,0),MATCH(STOCK!P$3,FCSTSDV!$D$1:$N$1,0))/STOCK!$F205,1),0)</f>
        <v>0</v>
      </c>
      <c r="Q205" s="99">
        <f t="array" ref="Q205">+IFERROR(ROUND(INDEX(FCSTSDV!$D$2:$N$674,MATCH(STOCK!$D205,FCSTSDV!$C$2:$C$674,0),MATCH(STOCK!Q$3,FCSTSDV!$D$1:$N$1,0))/STOCK!$F205,1),0)</f>
        <v>0</v>
      </c>
      <c r="R205" s="99">
        <f t="array" ref="R205">+IFERROR(ROUND(INDEX(FCSTSDV!$D$2:$N$674,MATCH(STOCK!$D205,FCSTSDV!$C$2:$C$674,0),MATCH(STOCK!R$3,FCSTSDV!$D$1:$N$1,0))/STOCK!$F205,1),0)</f>
        <v>0</v>
      </c>
      <c r="S205" s="99">
        <f t="array" ref="S205">+IFERROR(ROUND(INDEX(FCSTSDV!$D$2:$N$674,MATCH(STOCK!$D205,FCSTSDV!$C$2:$C$674,0),MATCH(STOCK!S$3,FCSTSDV!$D$1:$N$1,0))/STOCK!$F205,1),0)</f>
        <v>0</v>
      </c>
      <c r="T205" s="99">
        <f t="array" ref="T205">+IFERROR(ROUND(INDEX(FCSTSDV!$D$2:$N$674,MATCH(STOCK!$D205,FCSTSDV!$C$2:$C$674,0),MATCH(STOCK!T$3,FCSTSDV!$D$1:$N$1,0))/STOCK!$F205,1),0)</f>
        <v>0</v>
      </c>
      <c r="U205" s="99">
        <f t="array" ref="U205">+IFERROR(ROUND(INDEX(FCSTSDV!$D$2:$N$674,MATCH(STOCK!$D205,FCSTSDV!$C$2:$C$674,0),MATCH(STOCK!U$3,FCSTSDV!$D$1:$N$1,0))/STOCK!$F205,1),0)</f>
        <v>0</v>
      </c>
      <c r="V205" s="99">
        <f t="array" ref="V205">+IFERROR(ROUND(INDEX(FCSTSDV!$D$2:$N$674,MATCH(STOCK!$D205,FCSTSDV!$C$2:$C$674,0),MATCH(STOCK!V$3,FCSTSDV!$D$1:$N$1,0))/STOCK!$F205,1),0)</f>
        <v>0</v>
      </c>
      <c r="W205" s="99">
        <f t="array" ref="W205">+IFERROR(ROUND(INDEX(FCSTSDV!$D$2:$N$674,MATCH(STOCK!$D205,FCSTSDV!$C$2:$C$674,0),MATCH(STOCK!W$3,FCSTSDV!$D$1:$N$1,0))/STOCK!$F205,1),0)</f>
        <v>0</v>
      </c>
      <c r="X205" s="99">
        <f t="array" ref="X205">+IFERROR(ROUND(INDEX(FCSTSDV!$D$2:$N$674,MATCH(STOCK!$D205,FCSTSDV!$C$2:$C$674,0),MATCH(STOCK!X$3,FCSTSDV!$D$1:$N$1,0))/STOCK!$F205,1),0)</f>
        <v>0</v>
      </c>
      <c r="Y205" s="99">
        <f t="array" ref="Y205">+IFERROR(ROUND(INDEX(FCSTSDV!$D$2:$N$674,MATCH(STOCK!$D205,FCSTSDV!$C$2:$C$674,0),MATCH(STOCK!Y$3,FCSTSDV!$D$1:$N$1,0))/STOCK!$F205,1),0)</f>
        <v>0</v>
      </c>
      <c r="Z205" s="99">
        <f t="array" ref="Z205">+IFERROR(ROUND(INDEX(FCSTSDV!$D$2:$N$674,MATCH(STOCK!$D205,FCSTSDV!$C$2:$C$674,0),MATCH(STOCK!Z$3,FCSTSDV!$D$1:$N$1,0))/STOCK!$F205,1),0)</f>
        <v>0</v>
      </c>
      <c r="AA205" s="99">
        <f t="array" ref="AA205">+IFERROR(ROUND(INDEX(FCSTSDV!$D$2:$N$674,MATCH(STOCK!$D205,FCSTSDV!$C$2:$C$674,0),MATCH(STOCK!AA$3,FCSTSDV!$D$1:$N$1,0))/STOCK!$F205,1),0)</f>
        <v>0</v>
      </c>
      <c r="AB205" s="99">
        <f t="array" ref="AB205">+IFERROR(ROUND(INDEX(FCSTSDV!$D$2:$N$674,MATCH(STOCK!$D205,FCSTSDV!$C$2:$C$674,0),MATCH(STOCK!AB$3,FCSTSDV!$D$1:$N$1,0))/STOCK!$F205,1),0)</f>
        <v>0</v>
      </c>
      <c r="AC205" s="99">
        <f t="array" ref="AC205">+IFERROR(ROUND(INDEX(FCSTSDV!$D$2:$N$674,MATCH(STOCK!$D205,FCSTSDV!$C$2:$C$674,0),MATCH(STOCK!AC$3,FCSTSDV!$D$1:$N$1,0))/STOCK!$F205,1),0)</f>
        <v>0</v>
      </c>
    </row>
    <row r="206" spans="1:29" ht="20.100000000000001" customHeight="1">
      <c r="A206" s="813"/>
      <c r="B206" s="795"/>
      <c r="C206" s="239"/>
      <c r="D206" s="32" t="s">
        <v>77</v>
      </c>
      <c r="E206" s="204" t="str">
        <f>+E205</f>
        <v>5T(77mm)*80mm key 5.5</v>
      </c>
      <c r="F206" s="49">
        <v>2500</v>
      </c>
      <c r="G206" s="240"/>
      <c r="H206" s="240"/>
      <c r="I206" s="785"/>
      <c r="J206" s="81">
        <f>+IF(SUM(K206:L206)&lt;&gt;$N$3,ROUND(IFERROR(VLOOKUP(D206,FCSTSDV!$C$2:$C$285,2,0),0)/STOCK!F206+0,0),0)</f>
        <v>0</v>
      </c>
      <c r="K206" s="92">
        <f t="array" ref="K206">+IFERROR(ROUND(INDEX(FCSTSDV!$D$2:$N$674,MATCH(STOCK!$D206,FCSTSDV!$C$2:$C$674,0),MATCH(STOCK!K$3,FCSTSDV!$D$1:$N$1,0))/STOCK!$F206,1),0)</f>
        <v>0</v>
      </c>
      <c r="L206" s="92">
        <f t="array" ref="L206">+IFERROR(ROUND(INDEX(FCSTSDV!$D$2:$N$674,MATCH(STOCK!$D206,FCSTSDV!$C$2:$C$674,0),MATCH(STOCK!L$3,FCSTSDV!$D$1:$N$1,0))/STOCK!$F206,1),0)</f>
        <v>0</v>
      </c>
      <c r="M206" s="92">
        <f t="array" ref="M206">+IFERROR(ROUND(INDEX(FCSTSDV!$D$2:$N$674,MATCH(STOCK!$D206,FCSTSDV!$C$2:$C$674,0),MATCH(STOCK!M$3,FCSTSDV!$D$1:$N$1,0))/STOCK!$F206,1),0)</f>
        <v>0</v>
      </c>
      <c r="N206" s="92">
        <f t="array" ref="N206">+IFERROR(ROUND(INDEX(FCSTSDV!$D$2:$N$674,MATCH(STOCK!$D206,FCSTSDV!$C$2:$C$674,0),MATCH(STOCK!N$3,FCSTSDV!$D$1:$N$1,0))/STOCK!$F206,1),0)</f>
        <v>0</v>
      </c>
      <c r="O206" s="92">
        <f t="array" ref="O206">+IFERROR(ROUND(INDEX(FCSTSDV!$D$2:$N$674,MATCH(STOCK!$D206,FCSTSDV!$C$2:$C$674,0),MATCH(STOCK!O$3,FCSTSDV!$D$1:$N$1,0))/STOCK!$F206,1),0)</f>
        <v>0</v>
      </c>
      <c r="P206" s="92">
        <f t="array" ref="P206">+IFERROR(ROUND(INDEX(FCSTSDV!$D$2:$N$674,MATCH(STOCK!$D206,FCSTSDV!$C$2:$C$674,0),MATCH(STOCK!P$3,FCSTSDV!$D$1:$N$1,0))/STOCK!$F206,1),0)</f>
        <v>0</v>
      </c>
      <c r="Q206" s="92">
        <f t="array" ref="Q206">+IFERROR(ROUND(INDEX(FCSTSDV!$D$2:$N$674,MATCH(STOCK!$D206,FCSTSDV!$C$2:$C$674,0),MATCH(STOCK!Q$3,FCSTSDV!$D$1:$N$1,0))/STOCK!$F206,1),0)</f>
        <v>0</v>
      </c>
      <c r="R206" s="92">
        <f t="array" ref="R206">+IFERROR(ROUND(INDEX(FCSTSDV!$D$2:$N$674,MATCH(STOCK!$D206,FCSTSDV!$C$2:$C$674,0),MATCH(STOCK!R$3,FCSTSDV!$D$1:$N$1,0))/STOCK!$F206,1),0)</f>
        <v>0</v>
      </c>
      <c r="S206" s="92">
        <f t="array" ref="S206">+IFERROR(ROUND(INDEX(FCSTSDV!$D$2:$N$674,MATCH(STOCK!$D206,FCSTSDV!$C$2:$C$674,0),MATCH(STOCK!S$3,FCSTSDV!$D$1:$N$1,0))/STOCK!$F206,1),0)</f>
        <v>0</v>
      </c>
      <c r="T206" s="92">
        <f t="array" ref="T206">+IFERROR(ROUND(INDEX(FCSTSDV!$D$2:$N$674,MATCH(STOCK!$D206,FCSTSDV!$C$2:$C$674,0),MATCH(STOCK!T$3,FCSTSDV!$D$1:$N$1,0))/STOCK!$F206,1),0)</f>
        <v>0</v>
      </c>
      <c r="U206" s="92">
        <f t="array" ref="U206">+IFERROR(ROUND(INDEX(FCSTSDV!$D$2:$N$674,MATCH(STOCK!$D206,FCSTSDV!$C$2:$C$674,0),MATCH(STOCK!U$3,FCSTSDV!$D$1:$N$1,0))/STOCK!$F206,1),0)</f>
        <v>0</v>
      </c>
      <c r="V206" s="92">
        <f t="array" ref="V206">+IFERROR(ROUND(INDEX(FCSTSDV!$D$2:$N$674,MATCH(STOCK!$D206,FCSTSDV!$C$2:$C$674,0),MATCH(STOCK!V$3,FCSTSDV!$D$1:$N$1,0))/STOCK!$F206,1),0)</f>
        <v>0</v>
      </c>
      <c r="W206" s="92">
        <f t="array" ref="W206">+IFERROR(ROUND(INDEX(FCSTSDV!$D$2:$N$674,MATCH(STOCK!$D206,FCSTSDV!$C$2:$C$674,0),MATCH(STOCK!W$3,FCSTSDV!$D$1:$N$1,0))/STOCK!$F206,1),0)</f>
        <v>0</v>
      </c>
      <c r="X206" s="92">
        <f t="array" ref="X206">+IFERROR(ROUND(INDEX(FCSTSDV!$D$2:$N$674,MATCH(STOCK!$D206,FCSTSDV!$C$2:$C$674,0),MATCH(STOCK!X$3,FCSTSDV!$D$1:$N$1,0))/STOCK!$F206,1),0)</f>
        <v>0</v>
      </c>
      <c r="Y206" s="92">
        <f t="array" ref="Y206">+IFERROR(ROUND(INDEX(FCSTSDV!$D$2:$N$674,MATCH(STOCK!$D206,FCSTSDV!$C$2:$C$674,0),MATCH(STOCK!Y$3,FCSTSDV!$D$1:$N$1,0))/STOCK!$F206,1),0)</f>
        <v>0</v>
      </c>
      <c r="Z206" s="92">
        <f t="array" ref="Z206">+IFERROR(ROUND(INDEX(FCSTSDV!$D$2:$N$674,MATCH(STOCK!$D206,FCSTSDV!$C$2:$C$674,0),MATCH(STOCK!Z$3,FCSTSDV!$D$1:$N$1,0))/STOCK!$F206,1),0)</f>
        <v>0</v>
      </c>
      <c r="AA206" s="92">
        <f t="array" ref="AA206">+IFERROR(ROUND(INDEX(FCSTSDV!$D$2:$N$674,MATCH(STOCK!$D206,FCSTSDV!$C$2:$C$674,0),MATCH(STOCK!AA$3,FCSTSDV!$D$1:$N$1,0))/STOCK!$F206,1),0)</f>
        <v>0</v>
      </c>
      <c r="AB206" s="92">
        <f t="array" ref="AB206">+IFERROR(ROUND(INDEX(FCSTSDV!$D$2:$N$674,MATCH(STOCK!$D206,FCSTSDV!$C$2:$C$674,0),MATCH(STOCK!AB$3,FCSTSDV!$D$1:$N$1,0))/STOCK!$F206,1),0)</f>
        <v>0</v>
      </c>
      <c r="AC206" s="92">
        <f t="array" ref="AC206">+IFERROR(ROUND(INDEX(FCSTSDV!$D$2:$N$674,MATCH(STOCK!$D206,FCSTSDV!$C$2:$C$674,0),MATCH(STOCK!AC$3,FCSTSDV!$D$1:$N$1,0))/STOCK!$F206,1),0)</f>
        <v>0</v>
      </c>
    </row>
    <row r="207" spans="1:29" ht="20.100000000000001" customHeight="1">
      <c r="A207" s="813"/>
      <c r="B207" s="795"/>
      <c r="C207" s="239"/>
      <c r="D207" s="32" t="s">
        <v>21</v>
      </c>
      <c r="E207" s="204" t="str">
        <f>+E206</f>
        <v>5T(77mm)*80mm key 5.5</v>
      </c>
      <c r="F207" s="49">
        <v>2500</v>
      </c>
      <c r="G207" s="240"/>
      <c r="H207" s="240"/>
      <c r="I207" s="785"/>
      <c r="J207" s="81">
        <f>+IF(SUM(K207:L207)&lt;&gt;$N$3,ROUND(IFERROR(VLOOKUP(D207,FCSTSDV!$C$2:$C$285,2,0),0)/STOCK!F207+0,0),0)</f>
        <v>0</v>
      </c>
      <c r="K207" s="92">
        <f t="array" ref="K207">+IFERROR(ROUND(INDEX(FCSTSDV!$D$2:$N$674,MATCH(STOCK!$D207,FCSTSDV!$C$2:$C$674,0),MATCH(STOCK!K$3,FCSTSDV!$D$1:$N$1,0))/STOCK!$F207,1),0)</f>
        <v>0</v>
      </c>
      <c r="L207" s="92">
        <f t="array" ref="L207">+IFERROR(ROUND(INDEX(FCSTSDV!$D$2:$N$674,MATCH(STOCK!$D207,FCSTSDV!$C$2:$C$674,0),MATCH(STOCK!L$3,FCSTSDV!$D$1:$N$1,0))/STOCK!$F207,1),0)</f>
        <v>0</v>
      </c>
      <c r="M207" s="92">
        <f t="array" ref="M207">+IFERROR(ROUND(INDEX(FCSTSDV!$D$2:$N$674,MATCH(STOCK!$D207,FCSTSDV!$C$2:$C$674,0),MATCH(STOCK!M$3,FCSTSDV!$D$1:$N$1,0))/STOCK!$F207,1),0)</f>
        <v>0</v>
      </c>
      <c r="N207" s="92">
        <f t="array" ref="N207">+IFERROR(ROUND(INDEX(FCSTSDV!$D$2:$N$674,MATCH(STOCK!$D207,FCSTSDV!$C$2:$C$674,0),MATCH(STOCK!N$3,FCSTSDV!$D$1:$N$1,0))/STOCK!$F207,1),0)</f>
        <v>0</v>
      </c>
      <c r="O207" s="92">
        <f t="array" ref="O207">+IFERROR(ROUND(INDEX(FCSTSDV!$D$2:$N$674,MATCH(STOCK!$D207,FCSTSDV!$C$2:$C$674,0),MATCH(STOCK!O$3,FCSTSDV!$D$1:$N$1,0))/STOCK!$F207,1),0)</f>
        <v>0</v>
      </c>
      <c r="P207" s="92">
        <f t="array" ref="P207">+IFERROR(ROUND(INDEX(FCSTSDV!$D$2:$N$674,MATCH(STOCK!$D207,FCSTSDV!$C$2:$C$674,0),MATCH(STOCK!P$3,FCSTSDV!$D$1:$N$1,0))/STOCK!$F207,1),0)</f>
        <v>0</v>
      </c>
      <c r="Q207" s="92">
        <f t="array" ref="Q207">+IFERROR(ROUND(INDEX(FCSTSDV!$D$2:$N$674,MATCH(STOCK!$D207,FCSTSDV!$C$2:$C$674,0),MATCH(STOCK!Q$3,FCSTSDV!$D$1:$N$1,0))/STOCK!$F207,1),0)</f>
        <v>0</v>
      </c>
      <c r="R207" s="92">
        <f t="array" ref="R207">+IFERROR(ROUND(INDEX(FCSTSDV!$D$2:$N$674,MATCH(STOCK!$D207,FCSTSDV!$C$2:$C$674,0),MATCH(STOCK!R$3,FCSTSDV!$D$1:$N$1,0))/STOCK!$F207,1),0)</f>
        <v>0</v>
      </c>
      <c r="S207" s="92">
        <f t="array" ref="S207">+IFERROR(ROUND(INDEX(FCSTSDV!$D$2:$N$674,MATCH(STOCK!$D207,FCSTSDV!$C$2:$C$674,0),MATCH(STOCK!S$3,FCSTSDV!$D$1:$N$1,0))/STOCK!$F207,1),0)</f>
        <v>0</v>
      </c>
      <c r="T207" s="92">
        <f t="array" ref="T207">+IFERROR(ROUND(INDEX(FCSTSDV!$D$2:$N$674,MATCH(STOCK!$D207,FCSTSDV!$C$2:$C$674,0),MATCH(STOCK!T$3,FCSTSDV!$D$1:$N$1,0))/STOCK!$F207,1),0)</f>
        <v>0</v>
      </c>
      <c r="U207" s="92">
        <f t="array" ref="U207">+IFERROR(ROUND(INDEX(FCSTSDV!$D$2:$N$674,MATCH(STOCK!$D207,FCSTSDV!$C$2:$C$674,0),MATCH(STOCK!U$3,FCSTSDV!$D$1:$N$1,0))/STOCK!$F207,1),0)</f>
        <v>0</v>
      </c>
      <c r="V207" s="92">
        <f t="array" ref="V207">+IFERROR(ROUND(INDEX(FCSTSDV!$D$2:$N$674,MATCH(STOCK!$D207,FCSTSDV!$C$2:$C$674,0),MATCH(STOCK!V$3,FCSTSDV!$D$1:$N$1,0))/STOCK!$F207,1),0)</f>
        <v>0</v>
      </c>
      <c r="W207" s="92">
        <f t="array" ref="W207">+IFERROR(ROUND(INDEX(FCSTSDV!$D$2:$N$674,MATCH(STOCK!$D207,FCSTSDV!$C$2:$C$674,0),MATCH(STOCK!W$3,FCSTSDV!$D$1:$N$1,0))/STOCK!$F207,1),0)</f>
        <v>0</v>
      </c>
      <c r="X207" s="92">
        <f t="array" ref="X207">+IFERROR(ROUND(INDEX(FCSTSDV!$D$2:$N$674,MATCH(STOCK!$D207,FCSTSDV!$C$2:$C$674,0),MATCH(STOCK!X$3,FCSTSDV!$D$1:$N$1,0))/STOCK!$F207,1),0)</f>
        <v>0</v>
      </c>
      <c r="Y207" s="92">
        <f t="array" ref="Y207">+IFERROR(ROUND(INDEX(FCSTSDV!$D$2:$N$674,MATCH(STOCK!$D207,FCSTSDV!$C$2:$C$674,0),MATCH(STOCK!Y$3,FCSTSDV!$D$1:$N$1,0))/STOCK!$F207,1),0)</f>
        <v>0</v>
      </c>
      <c r="Z207" s="92">
        <f t="array" ref="Z207">+IFERROR(ROUND(INDEX(FCSTSDV!$D$2:$N$674,MATCH(STOCK!$D207,FCSTSDV!$C$2:$C$674,0),MATCH(STOCK!Z$3,FCSTSDV!$D$1:$N$1,0))/STOCK!$F207,1),0)</f>
        <v>0</v>
      </c>
      <c r="AA207" s="92">
        <f t="array" ref="AA207">+IFERROR(ROUND(INDEX(FCSTSDV!$D$2:$N$674,MATCH(STOCK!$D207,FCSTSDV!$C$2:$C$674,0),MATCH(STOCK!AA$3,FCSTSDV!$D$1:$N$1,0))/STOCK!$F207,1),0)</f>
        <v>0</v>
      </c>
      <c r="AB207" s="92">
        <f t="array" ref="AB207">+IFERROR(ROUND(INDEX(FCSTSDV!$D$2:$N$674,MATCH(STOCK!$D207,FCSTSDV!$C$2:$C$674,0),MATCH(STOCK!AB$3,FCSTSDV!$D$1:$N$1,0))/STOCK!$F207,1),0)</f>
        <v>0</v>
      </c>
      <c r="AC207" s="92">
        <f t="array" ref="AC207">+IFERROR(ROUND(INDEX(FCSTSDV!$D$2:$N$674,MATCH(STOCK!$D207,FCSTSDV!$C$2:$C$674,0),MATCH(STOCK!AC$3,FCSTSDV!$D$1:$N$1,0))/STOCK!$F207,1),0)</f>
        <v>0</v>
      </c>
    </row>
    <row r="208" spans="1:29" ht="20.100000000000001" customHeight="1">
      <c r="A208" s="807"/>
      <c r="B208" s="792"/>
      <c r="C208" s="241"/>
      <c r="D208" s="32" t="s">
        <v>175</v>
      </c>
      <c r="E208" s="205" t="str">
        <f>+E207</f>
        <v>5T(77mm)*80mm key 5.5</v>
      </c>
      <c r="F208" s="53" t="s">
        <v>43</v>
      </c>
      <c r="G208" s="242"/>
      <c r="H208" s="242"/>
      <c r="I208" s="782"/>
      <c r="J208" s="263">
        <f>+SUM(J205:J207)</f>
        <v>0</v>
      </c>
      <c r="K208" s="90" t="e">
        <f t="shared" ref="K208:T208" si="54">+$I$205+$J$208-SUM(K205:K207)</f>
        <v>#REF!</v>
      </c>
      <c r="L208" s="90" t="e">
        <f t="shared" si="54"/>
        <v>#REF!</v>
      </c>
      <c r="M208" s="90" t="e">
        <f t="shared" si="54"/>
        <v>#REF!</v>
      </c>
      <c r="N208" s="90" t="e">
        <f t="shared" si="54"/>
        <v>#REF!</v>
      </c>
      <c r="O208" s="90" t="e">
        <f t="shared" si="54"/>
        <v>#REF!</v>
      </c>
      <c r="P208" s="90" t="e">
        <f t="shared" si="54"/>
        <v>#REF!</v>
      </c>
      <c r="Q208" s="90" t="e">
        <f t="shared" si="54"/>
        <v>#REF!</v>
      </c>
      <c r="R208" s="90" t="e">
        <f t="shared" si="54"/>
        <v>#REF!</v>
      </c>
      <c r="S208" s="90" t="e">
        <f t="shared" si="54"/>
        <v>#REF!</v>
      </c>
      <c r="T208" s="90" t="e">
        <f t="shared" si="54"/>
        <v>#REF!</v>
      </c>
      <c r="U208" s="90" t="e">
        <f t="shared" ref="U208:AC208" si="55">+T208-SUM(U205:U207)</f>
        <v>#REF!</v>
      </c>
      <c r="V208" s="90" t="e">
        <f t="shared" si="55"/>
        <v>#REF!</v>
      </c>
      <c r="W208" s="90" t="e">
        <f t="shared" si="55"/>
        <v>#REF!</v>
      </c>
      <c r="X208" s="90" t="e">
        <f t="shared" si="55"/>
        <v>#REF!</v>
      </c>
      <c r="Y208" s="90" t="e">
        <f t="shared" si="55"/>
        <v>#REF!</v>
      </c>
      <c r="Z208" s="90" t="e">
        <f t="shared" si="55"/>
        <v>#REF!</v>
      </c>
      <c r="AA208" s="90" t="e">
        <f t="shared" si="55"/>
        <v>#REF!</v>
      </c>
      <c r="AB208" s="90" t="e">
        <f t="shared" si="55"/>
        <v>#REF!</v>
      </c>
      <c r="AC208" s="90" t="e">
        <f t="shared" si="55"/>
        <v>#REF!</v>
      </c>
    </row>
    <row r="209" spans="1:29" ht="20.100000000000001" customHeight="1">
      <c r="A209" s="806" t="s">
        <v>172</v>
      </c>
      <c r="B209" s="791" t="s">
        <v>195</v>
      </c>
      <c r="C209" s="700"/>
      <c r="D209" s="701" t="s">
        <v>196</v>
      </c>
      <c r="E209" s="702" t="s">
        <v>197</v>
      </c>
      <c r="F209" s="703">
        <v>2700</v>
      </c>
      <c r="G209" s="703"/>
      <c r="H209" s="703"/>
      <c r="I209" s="788" t="e">
        <f>+VLOOKUP(B209,Sheet2!$B$3:$C$189,2,0)</f>
        <v>#N/A</v>
      </c>
      <c r="J209" s="711">
        <f>+IF(SUM(K209:L209)&lt;&gt;$N$3,ROUND(IFERROR(VLOOKUP(D209,FCSTSDV!$C$2:$C$285,2,0),0)/STOCK!F209+0,0),0)</f>
        <v>0</v>
      </c>
      <c r="K209" s="165">
        <f t="array" ref="K209">+IFERROR(ROUND(INDEX(FCSTSDV!$D$2:$N$674,MATCH(STOCK!$D209,FCSTSDV!$C$2:$C$674,0),MATCH(STOCK!K$3,FCSTSDV!$D$1:$N$1,0))/STOCK!$F209,1),0)</f>
        <v>0</v>
      </c>
      <c r="L209" s="165">
        <f t="array" ref="L209">+IFERROR(ROUND(INDEX(FCSTSDV!$D$2:$N$674,MATCH(STOCK!$D209,FCSTSDV!$C$2:$C$674,0),MATCH(STOCK!L$3,FCSTSDV!$D$1:$N$1,0))/STOCK!$F209,1),0)</f>
        <v>0</v>
      </c>
      <c r="M209" s="165">
        <f t="array" ref="M209">+IFERROR(ROUND(INDEX(FCSTSDV!$D$2:$N$674,MATCH(STOCK!$D209,FCSTSDV!$C$2:$C$674,0),MATCH(STOCK!M$3,FCSTSDV!$D$1:$N$1,0))/STOCK!$F209,1),0)</f>
        <v>0</v>
      </c>
      <c r="N209" s="165">
        <f t="array" ref="N209">+IFERROR(ROUND(INDEX(FCSTSDV!$D$2:$N$674,MATCH(STOCK!$D209,FCSTSDV!$C$2:$C$674,0),MATCH(STOCK!N$3,FCSTSDV!$D$1:$N$1,0))/STOCK!$F209,1),0)</f>
        <v>0</v>
      </c>
      <c r="O209" s="165">
        <f t="array" ref="O209">+IFERROR(ROUND(INDEX(FCSTSDV!$D$2:$N$674,MATCH(STOCK!$D209,FCSTSDV!$C$2:$C$674,0),MATCH(STOCK!O$3,FCSTSDV!$D$1:$N$1,0))/STOCK!$F209,1),0)</f>
        <v>0</v>
      </c>
      <c r="P209" s="165">
        <f t="array" ref="P209">+IFERROR(ROUND(INDEX(FCSTSDV!$D$2:$N$674,MATCH(STOCK!$D209,FCSTSDV!$C$2:$C$674,0),MATCH(STOCK!P$3,FCSTSDV!$D$1:$N$1,0))/STOCK!$F209,1),0)</f>
        <v>0</v>
      </c>
      <c r="Q209" s="165">
        <f t="array" ref="Q209">+IFERROR(ROUND(INDEX(FCSTSDV!$D$2:$N$674,MATCH(STOCK!$D209,FCSTSDV!$C$2:$C$674,0),MATCH(STOCK!Q$3,FCSTSDV!$D$1:$N$1,0))/STOCK!$F209,1),0)</f>
        <v>0</v>
      </c>
      <c r="R209" s="165">
        <f t="array" ref="R209">+IFERROR(ROUND(INDEX(FCSTSDV!$D$2:$N$674,MATCH(STOCK!$D209,FCSTSDV!$C$2:$C$674,0),MATCH(STOCK!R$3,FCSTSDV!$D$1:$N$1,0))/STOCK!$F209,1),0)</f>
        <v>0</v>
      </c>
      <c r="S209" s="165">
        <f t="array" ref="S209">+IFERROR(ROUND(INDEX(FCSTSDV!$D$2:$N$674,MATCH(STOCK!$D209,FCSTSDV!$C$2:$C$674,0),MATCH(STOCK!S$3,FCSTSDV!$D$1:$N$1,0))/STOCK!$F209,1),0)</f>
        <v>0</v>
      </c>
      <c r="T209" s="165">
        <f t="array" ref="T209">+IFERROR(ROUND(INDEX(FCSTSDV!$D$2:$N$674,MATCH(STOCK!$D209,FCSTSDV!$C$2:$C$674,0),MATCH(STOCK!T$3,FCSTSDV!$D$1:$N$1,0))/STOCK!$F209,1),0)</f>
        <v>0</v>
      </c>
      <c r="U209" s="165">
        <f t="array" ref="U209">+IFERROR(ROUND(INDEX(FCSTSDV!$D$2:$N$674,MATCH(STOCK!$D209,FCSTSDV!$C$2:$C$674,0),MATCH(STOCK!U$3,FCSTSDV!$D$1:$N$1,0))/STOCK!$F209,1),0)</f>
        <v>0</v>
      </c>
      <c r="V209" s="165">
        <f t="array" ref="V209">+IFERROR(ROUND(INDEX(FCSTSDV!$D$2:$N$674,MATCH(STOCK!$D209,FCSTSDV!$C$2:$C$674,0),MATCH(STOCK!V$3,FCSTSDV!$D$1:$N$1,0))/STOCK!$F209,1),0)</f>
        <v>0</v>
      </c>
      <c r="W209" s="165">
        <f t="array" ref="W209">+IFERROR(ROUND(INDEX(FCSTSDV!$D$2:$N$674,MATCH(STOCK!$D209,FCSTSDV!$C$2:$C$674,0),MATCH(STOCK!W$3,FCSTSDV!$D$1:$N$1,0))/STOCK!$F209,1),0)</f>
        <v>0</v>
      </c>
      <c r="X209" s="165">
        <f t="array" ref="X209">+IFERROR(ROUND(INDEX(FCSTSDV!$D$2:$N$674,MATCH(STOCK!$D209,FCSTSDV!$C$2:$C$674,0),MATCH(STOCK!X$3,FCSTSDV!$D$1:$N$1,0))/STOCK!$F209,1),0)</f>
        <v>0</v>
      </c>
      <c r="Y209" s="165">
        <f t="array" ref="Y209">+IFERROR(ROUND(INDEX(FCSTSDV!$D$2:$N$674,MATCH(STOCK!$D209,FCSTSDV!$C$2:$C$674,0),MATCH(STOCK!Y$3,FCSTSDV!$D$1:$N$1,0))/STOCK!$F209,1),0)</f>
        <v>0</v>
      </c>
      <c r="Z209" s="165">
        <f t="array" ref="Z209">+IFERROR(ROUND(INDEX(FCSTSDV!$D$2:$N$674,MATCH(STOCK!$D209,FCSTSDV!$C$2:$C$674,0),MATCH(STOCK!Z$3,FCSTSDV!$D$1:$N$1,0))/STOCK!$F209,1),0)</f>
        <v>0</v>
      </c>
      <c r="AA209" s="165">
        <f t="array" ref="AA209">+IFERROR(ROUND(INDEX(FCSTSDV!$D$2:$N$674,MATCH(STOCK!$D209,FCSTSDV!$C$2:$C$674,0),MATCH(STOCK!AA$3,FCSTSDV!$D$1:$N$1,0))/STOCK!$F209,1),0)</f>
        <v>0</v>
      </c>
      <c r="AB209" s="165">
        <f t="array" ref="AB209">+IFERROR(ROUND(INDEX(FCSTSDV!$D$2:$N$674,MATCH(STOCK!$D209,FCSTSDV!$C$2:$C$674,0),MATCH(STOCK!AB$3,FCSTSDV!$D$1:$N$1,0))/STOCK!$F209,1),0)</f>
        <v>0</v>
      </c>
      <c r="AC209" s="165">
        <f t="array" ref="AC209">+IFERROR(ROUND(INDEX(FCSTSDV!$D$2:$N$674,MATCH(STOCK!$D209,FCSTSDV!$C$2:$C$674,0),MATCH(STOCK!AC$3,FCSTSDV!$D$1:$N$1,0))/STOCK!$F209,1),0)</f>
        <v>0</v>
      </c>
    </row>
    <row r="210" spans="1:29" ht="20.100000000000001" customHeight="1">
      <c r="A210" s="813"/>
      <c r="B210" s="795"/>
      <c r="C210" s="704"/>
      <c r="D210" s="701" t="s">
        <v>198</v>
      </c>
      <c r="E210" s="705"/>
      <c r="F210" s="464">
        <v>2700</v>
      </c>
      <c r="G210" s="706"/>
      <c r="H210" s="706"/>
      <c r="I210" s="789"/>
      <c r="J210" s="95">
        <f>+IF(SUM(K210:L210)&lt;&gt;$N$3,ROUND(IFERROR(VLOOKUP(D210,FCSTSDV!$C$2:$C$285,2,0),0)/STOCK!F210+0,0),0)</f>
        <v>0</v>
      </c>
      <c r="K210" s="92"/>
      <c r="L210" s="92"/>
      <c r="M210" s="92"/>
      <c r="N210" s="92"/>
      <c r="O210" s="92"/>
      <c r="P210" s="92"/>
      <c r="Q210" s="92"/>
      <c r="R210" s="92"/>
      <c r="S210" s="92"/>
      <c r="T210" s="92">
        <f t="array" ref="T210">+IFERROR(ROUND(INDEX(FCSTSDV!$D$2:$N$674,MATCH(STOCK!$D210,FCSTSDV!$C$2:$C$674,0),MATCH(STOCK!T$3,FCSTSDV!$D$1:$N$1,0))/STOCK!$F210,1),0)</f>
        <v>0</v>
      </c>
      <c r="U210" s="92">
        <f t="array" ref="U210">+IFERROR(ROUND(INDEX(FCSTSDV!$D$2:$N$674,MATCH(STOCK!$D210,FCSTSDV!$C$2:$C$674,0),MATCH(STOCK!U$3,FCSTSDV!$D$1:$N$1,0))/STOCK!$F210,1),0)</f>
        <v>0</v>
      </c>
      <c r="V210" s="92">
        <f t="array" ref="V210">+IFERROR(ROUND(INDEX(FCSTSDV!$D$2:$N$674,MATCH(STOCK!$D210,FCSTSDV!$C$2:$C$674,0),MATCH(STOCK!V$3,FCSTSDV!$D$1:$N$1,0))/STOCK!$F210,1),0)</f>
        <v>0</v>
      </c>
      <c r="W210" s="92">
        <f t="array" ref="W210">+IFERROR(ROUND(INDEX(FCSTSDV!$D$2:$N$674,MATCH(STOCK!$D210,FCSTSDV!$C$2:$C$674,0),MATCH(STOCK!W$3,FCSTSDV!$D$1:$N$1,0))/STOCK!$F210,1),0)</f>
        <v>0</v>
      </c>
      <c r="X210" s="92">
        <f t="array" ref="X210">+IFERROR(ROUND(INDEX(FCSTSDV!$D$2:$N$674,MATCH(STOCK!$D210,FCSTSDV!$C$2:$C$674,0),MATCH(STOCK!X$3,FCSTSDV!$D$1:$N$1,0))/STOCK!$F210,1),0)</f>
        <v>0</v>
      </c>
      <c r="Y210" s="92">
        <f t="array" ref="Y210">+IFERROR(ROUND(INDEX(FCSTSDV!$D$2:$N$674,MATCH(STOCK!$D210,FCSTSDV!$C$2:$C$674,0),MATCH(STOCK!Y$3,FCSTSDV!$D$1:$N$1,0))/STOCK!$F210,1),0)</f>
        <v>0</v>
      </c>
      <c r="Z210" s="92">
        <f t="array" ref="Z210">+IFERROR(ROUND(INDEX(FCSTSDV!$D$2:$N$674,MATCH(STOCK!$D210,FCSTSDV!$C$2:$C$674,0),MATCH(STOCK!Z$3,FCSTSDV!$D$1:$N$1,0))/STOCK!$F210,1),0)</f>
        <v>0</v>
      </c>
      <c r="AA210" s="92">
        <f t="array" ref="AA210">+IFERROR(ROUND(INDEX(FCSTSDV!$D$2:$N$674,MATCH(STOCK!$D210,FCSTSDV!$C$2:$C$674,0),MATCH(STOCK!AA$3,FCSTSDV!$D$1:$N$1,0))/STOCK!$F210,1),0)</f>
        <v>0</v>
      </c>
      <c r="AB210" s="92">
        <f t="array" ref="AB210">+IFERROR(ROUND(INDEX(FCSTSDV!$D$2:$N$674,MATCH(STOCK!$D210,FCSTSDV!$C$2:$C$674,0),MATCH(STOCK!AB$3,FCSTSDV!$D$1:$N$1,0))/STOCK!$F210,1),0)</f>
        <v>0</v>
      </c>
      <c r="AC210" s="92">
        <f t="array" ref="AC210">+IFERROR(ROUND(INDEX(FCSTSDV!$D$2:$N$674,MATCH(STOCK!$D210,FCSTSDV!$C$2:$C$674,0),MATCH(STOCK!AC$3,FCSTSDV!$D$1:$N$1,0))/STOCK!$F210,1),0)</f>
        <v>0</v>
      </c>
    </row>
    <row r="211" spans="1:29" ht="20.100000000000001" customHeight="1">
      <c r="A211" s="813"/>
      <c r="B211" s="795"/>
      <c r="C211" s="704"/>
      <c r="D211" s="701" t="s">
        <v>199</v>
      </c>
      <c r="E211" s="705"/>
      <c r="F211" s="464">
        <v>2700</v>
      </c>
      <c r="G211" s="706"/>
      <c r="H211" s="706"/>
      <c r="I211" s="789"/>
      <c r="J211" s="95">
        <f>+IF(SUM(K211:L211)&lt;&gt;$N$3,ROUND(IFERROR(VLOOKUP(D211,FCSTSDV!$C$2:$C$285,2,0),0)/STOCK!F211+0,0),0)</f>
        <v>0</v>
      </c>
      <c r="K211" s="92"/>
      <c r="L211" s="92"/>
      <c r="M211" s="92"/>
      <c r="N211" s="92"/>
      <c r="O211" s="92"/>
      <c r="P211" s="92"/>
      <c r="Q211" s="92"/>
      <c r="R211" s="92"/>
      <c r="S211" s="92"/>
      <c r="T211" s="92">
        <f t="array" ref="T211">+IFERROR(ROUND(INDEX(FCSTSDV!$D$2:$N$674,MATCH(STOCK!$D211,FCSTSDV!$C$2:$C$674,0),MATCH(STOCK!T$3,FCSTSDV!$D$1:$N$1,0))/STOCK!$F211,1),0)</f>
        <v>0</v>
      </c>
      <c r="U211" s="92">
        <f t="array" ref="U211">+IFERROR(ROUND(INDEX(FCSTSDV!$D$2:$N$674,MATCH(STOCK!$D211,FCSTSDV!$C$2:$C$674,0),MATCH(STOCK!U$3,FCSTSDV!$D$1:$N$1,0))/STOCK!$F211,1),0)</f>
        <v>0</v>
      </c>
      <c r="V211" s="92">
        <f t="array" ref="V211">+IFERROR(ROUND(INDEX(FCSTSDV!$D$2:$N$674,MATCH(STOCK!$D211,FCSTSDV!$C$2:$C$674,0),MATCH(STOCK!V$3,FCSTSDV!$D$1:$N$1,0))/STOCK!$F211,1),0)</f>
        <v>0</v>
      </c>
      <c r="W211" s="92">
        <f t="array" ref="W211">+IFERROR(ROUND(INDEX(FCSTSDV!$D$2:$N$674,MATCH(STOCK!$D211,FCSTSDV!$C$2:$C$674,0),MATCH(STOCK!W$3,FCSTSDV!$D$1:$N$1,0))/STOCK!$F211,1),0)</f>
        <v>0</v>
      </c>
      <c r="X211" s="92">
        <f t="array" ref="X211">+IFERROR(ROUND(INDEX(FCSTSDV!$D$2:$N$674,MATCH(STOCK!$D211,FCSTSDV!$C$2:$C$674,0),MATCH(STOCK!X$3,FCSTSDV!$D$1:$N$1,0))/STOCK!$F211,1),0)</f>
        <v>0</v>
      </c>
      <c r="Y211" s="92">
        <f t="array" ref="Y211">+IFERROR(ROUND(INDEX(FCSTSDV!$D$2:$N$674,MATCH(STOCK!$D211,FCSTSDV!$C$2:$C$674,0),MATCH(STOCK!Y$3,FCSTSDV!$D$1:$N$1,0))/STOCK!$F211,1),0)</f>
        <v>0</v>
      </c>
      <c r="Z211" s="92">
        <f t="array" ref="Z211">+IFERROR(ROUND(INDEX(FCSTSDV!$D$2:$N$674,MATCH(STOCK!$D211,FCSTSDV!$C$2:$C$674,0),MATCH(STOCK!Z$3,FCSTSDV!$D$1:$N$1,0))/STOCK!$F211,1),0)</f>
        <v>0</v>
      </c>
      <c r="AA211" s="92">
        <f t="array" ref="AA211">+IFERROR(ROUND(INDEX(FCSTSDV!$D$2:$N$674,MATCH(STOCK!$D211,FCSTSDV!$C$2:$C$674,0),MATCH(STOCK!AA$3,FCSTSDV!$D$1:$N$1,0))/STOCK!$F211,1),0)</f>
        <v>0</v>
      </c>
      <c r="AB211" s="92">
        <f t="array" ref="AB211">+IFERROR(ROUND(INDEX(FCSTSDV!$D$2:$N$674,MATCH(STOCK!$D211,FCSTSDV!$C$2:$C$674,0),MATCH(STOCK!AB$3,FCSTSDV!$D$1:$N$1,0))/STOCK!$F211,1),0)</f>
        <v>0</v>
      </c>
      <c r="AC211" s="92">
        <f t="array" ref="AC211">+IFERROR(ROUND(INDEX(FCSTSDV!$D$2:$N$674,MATCH(STOCK!$D211,FCSTSDV!$C$2:$C$674,0),MATCH(STOCK!AC$3,FCSTSDV!$D$1:$N$1,0))/STOCK!$F211,1),0)</f>
        <v>0</v>
      </c>
    </row>
    <row r="212" spans="1:29" ht="20.100000000000001" customHeight="1">
      <c r="A212" s="813"/>
      <c r="B212" s="795"/>
      <c r="C212" s="704"/>
      <c r="D212" s="701" t="s">
        <v>200</v>
      </c>
      <c r="E212" s="705"/>
      <c r="F212" s="464">
        <v>2700</v>
      </c>
      <c r="G212" s="706"/>
      <c r="H212" s="706"/>
      <c r="I212" s="789"/>
      <c r="J212" s="95">
        <f>+IF(SUM(K212:L212)&lt;&gt;$N$3,ROUND(IFERROR(VLOOKUP(D212,FCSTSDV!$C$2:$C$285,2,0),0)/STOCK!F212+0,0),0)</f>
        <v>0</v>
      </c>
      <c r="K212" s="92"/>
      <c r="L212" s="92"/>
      <c r="M212" s="92"/>
      <c r="N212" s="92"/>
      <c r="O212" s="92"/>
      <c r="P212" s="92"/>
      <c r="Q212" s="92"/>
      <c r="R212" s="92"/>
      <c r="S212" s="92"/>
      <c r="T212" s="92">
        <f t="array" ref="T212">+IFERROR(ROUND(INDEX(FCSTSDV!$D$2:$N$674,MATCH(STOCK!$D212,FCSTSDV!$C$2:$C$674,0),MATCH(STOCK!T$3,FCSTSDV!$D$1:$N$1,0))/STOCK!$F212,1),0)</f>
        <v>0</v>
      </c>
      <c r="U212" s="92">
        <f t="array" ref="U212">+IFERROR(ROUND(INDEX(FCSTSDV!$D$2:$N$674,MATCH(STOCK!$D212,FCSTSDV!$C$2:$C$674,0),MATCH(STOCK!U$3,FCSTSDV!$D$1:$N$1,0))/STOCK!$F212,1),0)</f>
        <v>0</v>
      </c>
      <c r="V212" s="92">
        <f t="array" ref="V212">+IFERROR(ROUND(INDEX(FCSTSDV!$D$2:$N$674,MATCH(STOCK!$D212,FCSTSDV!$C$2:$C$674,0),MATCH(STOCK!V$3,FCSTSDV!$D$1:$N$1,0))/STOCK!$F212,1),0)</f>
        <v>0</v>
      </c>
      <c r="W212" s="92">
        <f t="array" ref="W212">+IFERROR(ROUND(INDEX(FCSTSDV!$D$2:$N$674,MATCH(STOCK!$D212,FCSTSDV!$C$2:$C$674,0),MATCH(STOCK!W$3,FCSTSDV!$D$1:$N$1,0))/STOCK!$F212,1),0)</f>
        <v>0</v>
      </c>
      <c r="X212" s="92">
        <f t="array" ref="X212">+IFERROR(ROUND(INDEX(FCSTSDV!$D$2:$N$674,MATCH(STOCK!$D212,FCSTSDV!$C$2:$C$674,0),MATCH(STOCK!X$3,FCSTSDV!$D$1:$N$1,0))/STOCK!$F212,1),0)</f>
        <v>0</v>
      </c>
      <c r="Y212" s="92">
        <f t="array" ref="Y212">+IFERROR(ROUND(INDEX(FCSTSDV!$D$2:$N$674,MATCH(STOCK!$D212,FCSTSDV!$C$2:$C$674,0),MATCH(STOCK!Y$3,FCSTSDV!$D$1:$N$1,0))/STOCK!$F212,1),0)</f>
        <v>0</v>
      </c>
      <c r="Z212" s="92">
        <f t="array" ref="Z212">+IFERROR(ROUND(INDEX(FCSTSDV!$D$2:$N$674,MATCH(STOCK!$D212,FCSTSDV!$C$2:$C$674,0),MATCH(STOCK!Z$3,FCSTSDV!$D$1:$N$1,0))/STOCK!$F212,1),0)</f>
        <v>0</v>
      </c>
      <c r="AA212" s="92">
        <f t="array" ref="AA212">+IFERROR(ROUND(INDEX(FCSTSDV!$D$2:$N$674,MATCH(STOCK!$D212,FCSTSDV!$C$2:$C$674,0),MATCH(STOCK!AA$3,FCSTSDV!$D$1:$N$1,0))/STOCK!$F212,1),0)</f>
        <v>0</v>
      </c>
      <c r="AB212" s="92">
        <f t="array" ref="AB212">+IFERROR(ROUND(INDEX(FCSTSDV!$D$2:$N$674,MATCH(STOCK!$D212,FCSTSDV!$C$2:$C$674,0),MATCH(STOCK!AB$3,FCSTSDV!$D$1:$N$1,0))/STOCK!$F212,1),0)</f>
        <v>0</v>
      </c>
      <c r="AC212" s="92">
        <f t="array" ref="AC212">+IFERROR(ROUND(INDEX(FCSTSDV!$D$2:$N$674,MATCH(STOCK!$D212,FCSTSDV!$C$2:$C$674,0),MATCH(STOCK!AC$3,FCSTSDV!$D$1:$N$1,0))/STOCK!$F212,1),0)</f>
        <v>0</v>
      </c>
    </row>
    <row r="213" spans="1:29" ht="20.100000000000001" customHeight="1">
      <c r="A213" s="813"/>
      <c r="B213" s="795"/>
      <c r="C213" s="704"/>
      <c r="D213" s="701" t="s">
        <v>199</v>
      </c>
      <c r="E213" s="705"/>
      <c r="F213" s="464">
        <v>2700</v>
      </c>
      <c r="G213" s="706"/>
      <c r="H213" s="706"/>
      <c r="I213" s="789"/>
      <c r="J213" s="95">
        <f>+IF(SUM(K213:L213)&lt;&gt;$N$3,ROUND(IFERROR(VLOOKUP(D213,FCSTSDV!$C$2:$C$285,2,0),0)/STOCK!F213+0,0),0)</f>
        <v>0</v>
      </c>
      <c r="K213" s="92">
        <f t="array" ref="K213">+IFERROR(ROUND(INDEX(FCSTSDV!$D$2:$N$674,MATCH(STOCK!$D213,FCSTSDV!$C$2:$C$674,0),MATCH(STOCK!K$3,FCSTSDV!$D$1:$N$1,0))/STOCK!$F213,1),0)</f>
        <v>0</v>
      </c>
      <c r="L213" s="92">
        <f t="array" ref="L213">+IFERROR(ROUND(INDEX(FCSTSDV!$D$2:$N$674,MATCH(STOCK!$D213,FCSTSDV!$C$2:$C$674,0),MATCH(STOCK!L$3,FCSTSDV!$D$1:$N$1,0))/STOCK!$F213,1),0)</f>
        <v>0</v>
      </c>
      <c r="M213" s="92">
        <f t="array" ref="M213">+IFERROR(ROUND(INDEX(FCSTSDV!$D$2:$N$674,MATCH(STOCK!$D213,FCSTSDV!$C$2:$C$674,0),MATCH(STOCK!M$3,FCSTSDV!$D$1:$N$1,0))/STOCK!$F213,1),0)</f>
        <v>0</v>
      </c>
      <c r="N213" s="92">
        <f t="array" ref="N213">+IFERROR(ROUND(INDEX(FCSTSDV!$D$2:$N$674,MATCH(STOCK!$D213,FCSTSDV!$C$2:$C$674,0),MATCH(STOCK!N$3,FCSTSDV!$D$1:$N$1,0))/STOCK!$F213,1),0)</f>
        <v>0</v>
      </c>
      <c r="O213" s="92">
        <f t="array" ref="O213">+IFERROR(ROUND(INDEX(FCSTSDV!$D$2:$N$674,MATCH(STOCK!$D213,FCSTSDV!$C$2:$C$674,0),MATCH(STOCK!O$3,FCSTSDV!$D$1:$N$1,0))/STOCK!$F213,1),0)</f>
        <v>0</v>
      </c>
      <c r="P213" s="92">
        <f t="array" ref="P213">+IFERROR(ROUND(INDEX(FCSTSDV!$D$2:$N$674,MATCH(STOCK!$D213,FCSTSDV!$C$2:$C$674,0),MATCH(STOCK!P$3,FCSTSDV!$D$1:$N$1,0))/STOCK!$F213,1),0)</f>
        <v>0</v>
      </c>
      <c r="Q213" s="92">
        <f t="array" ref="Q213">+IFERROR(ROUND(INDEX(FCSTSDV!$D$2:$N$674,MATCH(STOCK!$D213,FCSTSDV!$C$2:$C$674,0),MATCH(STOCK!Q$3,FCSTSDV!$D$1:$N$1,0))/STOCK!$F213,1),0)</f>
        <v>0</v>
      </c>
      <c r="R213" s="92">
        <f t="array" ref="R213">+IFERROR(ROUND(INDEX(FCSTSDV!$D$2:$N$674,MATCH(STOCK!$D213,FCSTSDV!$C$2:$C$674,0),MATCH(STOCK!R$3,FCSTSDV!$D$1:$N$1,0))/STOCK!$F213,1),0)</f>
        <v>0</v>
      </c>
      <c r="S213" s="92">
        <f t="array" ref="S213">+IFERROR(ROUND(INDEX(FCSTSDV!$D$2:$N$674,MATCH(STOCK!$D213,FCSTSDV!$C$2:$C$674,0),MATCH(STOCK!S$3,FCSTSDV!$D$1:$N$1,0))/STOCK!$F213,1),0)</f>
        <v>0</v>
      </c>
      <c r="T213" s="92">
        <f>+IFERROR(ROUND(INDEX(FCSTSDV!$D$2:$N$674,MATCH(STOCK!$D213,FCSTSDV!$C$2:$C$674,0),MATCH(STOCK!T$3,FCSTSDV!$D$1:$N$1,0))/STOCK!$F213,1),0)</f>
        <v>0</v>
      </c>
      <c r="U213" s="92">
        <f t="array" ref="U213">+IFERROR(ROUND(INDEX(FCSTSDV!$D$2:$N$674,MATCH(STOCK!$D213,FCSTSDV!$C$2:$C$674,0),MATCH(STOCK!U$3,FCSTSDV!$D$1:$N$1,0))/STOCK!$F213,1),0)</f>
        <v>0</v>
      </c>
      <c r="V213" s="92">
        <f t="array" ref="V213">+IFERROR(ROUND(INDEX(FCSTSDV!$D$2:$N$674,MATCH(STOCK!$D213,FCSTSDV!$C$2:$C$674,0),MATCH(STOCK!V$3,FCSTSDV!$D$1:$N$1,0))/STOCK!$F213,1),0)</f>
        <v>0</v>
      </c>
      <c r="W213" s="92">
        <f t="array" ref="W213">+IFERROR(ROUND(INDEX(FCSTSDV!$D$2:$N$674,MATCH(STOCK!$D213,FCSTSDV!$C$2:$C$674,0),MATCH(STOCK!W$3,FCSTSDV!$D$1:$N$1,0))/STOCK!$F213,1),0)</f>
        <v>0</v>
      </c>
      <c r="X213" s="92">
        <f t="array" ref="X213">+IFERROR(ROUND(INDEX(FCSTSDV!$D$2:$N$674,MATCH(STOCK!$D213,FCSTSDV!$C$2:$C$674,0),MATCH(STOCK!X$3,FCSTSDV!$D$1:$N$1,0))/STOCK!$F213,1),0)</f>
        <v>0</v>
      </c>
      <c r="Y213" s="92">
        <f t="array" ref="Y213">+IFERROR(ROUND(INDEX(FCSTSDV!$D$2:$N$674,MATCH(STOCK!$D213,FCSTSDV!$C$2:$C$674,0),MATCH(STOCK!Y$3,FCSTSDV!$D$1:$N$1,0))/STOCK!$F213,1),0)</f>
        <v>0</v>
      </c>
      <c r="Z213" s="92">
        <f t="array" ref="Z213">+IFERROR(ROUND(INDEX(FCSTSDV!$D$2:$N$674,MATCH(STOCK!$D213,FCSTSDV!$C$2:$C$674,0),MATCH(STOCK!Z$3,FCSTSDV!$D$1:$N$1,0))/STOCK!$F213,1),0)</f>
        <v>0</v>
      </c>
      <c r="AA213" s="92">
        <f t="array" ref="AA213">+IFERROR(ROUND(INDEX(FCSTSDV!$D$2:$N$674,MATCH(STOCK!$D213,FCSTSDV!$C$2:$C$674,0),MATCH(STOCK!AA$3,FCSTSDV!$D$1:$N$1,0))/STOCK!$F213,1),0)</f>
        <v>0</v>
      </c>
      <c r="AB213" s="92">
        <f t="array" ref="AB213">+IFERROR(ROUND(INDEX(FCSTSDV!$D$2:$N$674,MATCH(STOCK!$D213,FCSTSDV!$C$2:$C$674,0),MATCH(STOCK!AB$3,FCSTSDV!$D$1:$N$1,0))/STOCK!$F213,1),0)</f>
        <v>0</v>
      </c>
      <c r="AC213" s="92">
        <f t="array" ref="AC213">+IFERROR(ROUND(INDEX(FCSTSDV!$D$2:$N$674,MATCH(STOCK!$D213,FCSTSDV!$C$2:$C$674,0),MATCH(STOCK!AC$3,FCSTSDV!$D$1:$N$1,0))/STOCK!$F213,1),0)</f>
        <v>0</v>
      </c>
    </row>
    <row r="214" spans="1:29" ht="20.100000000000001" customHeight="1">
      <c r="A214" s="807"/>
      <c r="B214" s="792"/>
      <c r="C214" s="707"/>
      <c r="D214" s="708" t="s">
        <v>175</v>
      </c>
      <c r="E214" s="709" t="str">
        <f>+E209</f>
        <v>5T(77mm)*21mm key 5.5</v>
      </c>
      <c r="F214" s="88" t="s">
        <v>43</v>
      </c>
      <c r="G214" s="710"/>
      <c r="H214" s="710"/>
      <c r="I214" s="790"/>
      <c r="J214" s="712">
        <f>+J209+J213</f>
        <v>0</v>
      </c>
      <c r="K214" s="166" t="e">
        <f t="shared" ref="K214:S214" si="56">+$I$215+$J$217-SUM(K209:K213)</f>
        <v>#REF!</v>
      </c>
      <c r="L214" s="166" t="e">
        <f t="shared" si="56"/>
        <v>#REF!</v>
      </c>
      <c r="M214" s="166" t="e">
        <f t="shared" si="56"/>
        <v>#REF!</v>
      </c>
      <c r="N214" s="166" t="e">
        <f t="shared" si="56"/>
        <v>#REF!</v>
      </c>
      <c r="O214" s="166" t="e">
        <f t="shared" si="56"/>
        <v>#REF!</v>
      </c>
      <c r="P214" s="166" t="e">
        <f t="shared" si="56"/>
        <v>#REF!</v>
      </c>
      <c r="Q214" s="166" t="e">
        <f t="shared" si="56"/>
        <v>#REF!</v>
      </c>
      <c r="R214" s="166" t="e">
        <f t="shared" si="56"/>
        <v>#REF!</v>
      </c>
      <c r="S214" s="166" t="e">
        <f t="shared" si="56"/>
        <v>#REF!</v>
      </c>
      <c r="T214" s="166" t="e">
        <f>+$I209+$J214-SUM(T209:T213)</f>
        <v>#N/A</v>
      </c>
      <c r="U214" s="90" t="e">
        <f t="shared" ref="U214:AC214" si="57">+T214-SUM(U209:U213)</f>
        <v>#N/A</v>
      </c>
      <c r="V214" s="90" t="e">
        <f t="shared" si="57"/>
        <v>#N/A</v>
      </c>
      <c r="W214" s="90" t="e">
        <f t="shared" si="57"/>
        <v>#N/A</v>
      </c>
      <c r="X214" s="90" t="e">
        <f t="shared" si="57"/>
        <v>#N/A</v>
      </c>
      <c r="Y214" s="90" t="e">
        <f t="shared" si="57"/>
        <v>#N/A</v>
      </c>
      <c r="Z214" s="90" t="e">
        <f t="shared" si="57"/>
        <v>#N/A</v>
      </c>
      <c r="AA214" s="90" t="e">
        <f t="shared" si="57"/>
        <v>#N/A</v>
      </c>
      <c r="AB214" s="90" t="e">
        <f t="shared" si="57"/>
        <v>#N/A</v>
      </c>
      <c r="AC214" s="90" t="e">
        <f t="shared" si="57"/>
        <v>#N/A</v>
      </c>
    </row>
    <row r="215" spans="1:29" ht="20.100000000000001" customHeight="1">
      <c r="A215" s="806" t="s">
        <v>172</v>
      </c>
      <c r="B215" s="791" t="s">
        <v>197</v>
      </c>
      <c r="C215" s="237"/>
      <c r="D215" s="132" t="s">
        <v>82</v>
      </c>
      <c r="E215" s="203" t="s">
        <v>197</v>
      </c>
      <c r="F215" s="133">
        <v>2500</v>
      </c>
      <c r="G215" s="238"/>
      <c r="H215" s="238"/>
      <c r="I215" s="781" t="e">
        <f>+VLOOKUP(B215,Sheet2!$B$3:$C$189,2,0)</f>
        <v>#REF!</v>
      </c>
      <c r="J215" s="79">
        <f>+IF(SUM(K215:L215)&lt;&gt;$N$3,ROUND(IFERROR(VLOOKUP(D215,FCSTSDV!$C$2:$C$285,2,0),0)/STOCK!F215+0,0),0)</f>
        <v>0</v>
      </c>
      <c r="K215" s="99">
        <f t="array" ref="K215">+IFERROR(ROUND(INDEX(FCSTSDV!$D$2:$N$674,MATCH(STOCK!$D215,FCSTSDV!$C$2:$C$674,0),MATCH(STOCK!K$3,FCSTSDV!$D$1:$N$1,0))/STOCK!$F215,1),0)</f>
        <v>0</v>
      </c>
      <c r="L215" s="99">
        <f t="array" ref="L215">+IFERROR(ROUND(INDEX(FCSTSDV!$D$2:$N$674,MATCH(STOCK!$D215,FCSTSDV!$C$2:$C$674,0),MATCH(STOCK!L$3,FCSTSDV!$D$1:$N$1,0))/STOCK!$F215,1),0)</f>
        <v>0</v>
      </c>
      <c r="M215" s="99">
        <f t="array" ref="M215">+IFERROR(ROUND(INDEX(FCSTSDV!$D$2:$N$674,MATCH(STOCK!$D215,FCSTSDV!$C$2:$C$674,0),MATCH(STOCK!M$3,FCSTSDV!$D$1:$N$1,0))/STOCK!$F215,1),0)</f>
        <v>0</v>
      </c>
      <c r="N215" s="99">
        <f t="array" ref="N215">+IFERROR(ROUND(INDEX(FCSTSDV!$D$2:$N$674,MATCH(STOCK!$D215,FCSTSDV!$C$2:$C$674,0),MATCH(STOCK!N$3,FCSTSDV!$D$1:$N$1,0))/STOCK!$F215,1),0)</f>
        <v>0</v>
      </c>
      <c r="O215" s="99">
        <f t="array" ref="O215">+IFERROR(ROUND(INDEX(FCSTSDV!$D$2:$N$674,MATCH(STOCK!$D215,FCSTSDV!$C$2:$C$674,0),MATCH(STOCK!O$3,FCSTSDV!$D$1:$N$1,0))/STOCK!$F215,1),0)</f>
        <v>0</v>
      </c>
      <c r="P215" s="99">
        <f t="array" ref="P215">+IFERROR(ROUND(INDEX(FCSTSDV!$D$2:$N$674,MATCH(STOCK!$D215,FCSTSDV!$C$2:$C$674,0),MATCH(STOCK!P$3,FCSTSDV!$D$1:$N$1,0))/STOCK!$F215,1),0)</f>
        <v>0</v>
      </c>
      <c r="Q215" s="99">
        <f t="array" ref="Q215">+IFERROR(ROUND(INDEX(FCSTSDV!$D$2:$N$674,MATCH(STOCK!$D215,FCSTSDV!$C$2:$C$674,0),MATCH(STOCK!Q$3,FCSTSDV!$D$1:$N$1,0))/STOCK!$F215,1),0)</f>
        <v>0</v>
      </c>
      <c r="R215" s="99">
        <f t="array" ref="R215">+IFERROR(ROUND(INDEX(FCSTSDV!$D$2:$N$674,MATCH(STOCK!$D215,FCSTSDV!$C$2:$C$674,0),MATCH(STOCK!R$3,FCSTSDV!$D$1:$N$1,0))/STOCK!$F215,1),0)</f>
        <v>0</v>
      </c>
      <c r="S215" s="99">
        <f t="array" ref="S215">+IFERROR(ROUND(INDEX(FCSTSDV!$D$2:$N$674,MATCH(STOCK!$D215,FCSTSDV!$C$2:$C$674,0),MATCH(STOCK!S$3,FCSTSDV!$D$1:$N$1,0))/STOCK!$F215,1),0)</f>
        <v>0</v>
      </c>
      <c r="T215" s="99">
        <f t="array" ref="T215">+IFERROR(ROUND(INDEX(FCSTSDV!$D$2:$N$674,MATCH(STOCK!$D215,FCSTSDV!$C$2:$C$674,0),MATCH(STOCK!T$3,FCSTSDV!$D$1:$N$1,0))/STOCK!$F215,1),0)</f>
        <v>0</v>
      </c>
      <c r="U215" s="99">
        <f t="array" ref="U215">+IFERROR(ROUND(INDEX(FCSTSDV!$D$2:$N$674,MATCH(STOCK!$D215,FCSTSDV!$C$2:$C$674,0),MATCH(STOCK!U$3,FCSTSDV!$D$1:$N$1,0))/STOCK!$F215,1),0)</f>
        <v>0</v>
      </c>
      <c r="V215" s="99">
        <f t="array" ref="V215">+IFERROR(ROUND(INDEX(FCSTSDV!$D$2:$N$674,MATCH(STOCK!$D215,FCSTSDV!$C$2:$C$674,0),MATCH(STOCK!V$3,FCSTSDV!$D$1:$N$1,0))/STOCK!$F215,1),0)</f>
        <v>0</v>
      </c>
      <c r="W215" s="99">
        <f t="array" ref="W215">+IFERROR(ROUND(INDEX(FCSTSDV!$D$2:$N$674,MATCH(STOCK!$D215,FCSTSDV!$C$2:$C$674,0),MATCH(STOCK!W$3,FCSTSDV!$D$1:$N$1,0))/STOCK!$F215,1),0)</f>
        <v>0</v>
      </c>
      <c r="X215" s="99">
        <f t="array" ref="X215">+IFERROR(ROUND(INDEX(FCSTSDV!$D$2:$N$674,MATCH(STOCK!$D215,FCSTSDV!$C$2:$C$674,0),MATCH(STOCK!X$3,FCSTSDV!$D$1:$N$1,0))/STOCK!$F215,1),0)</f>
        <v>0</v>
      </c>
      <c r="Y215" s="99">
        <f t="array" ref="Y215">+IFERROR(ROUND(INDEX(FCSTSDV!$D$2:$N$674,MATCH(STOCK!$D215,FCSTSDV!$C$2:$C$674,0),MATCH(STOCK!Y$3,FCSTSDV!$D$1:$N$1,0))/STOCK!$F215,1),0)</f>
        <v>293.60000000000002</v>
      </c>
      <c r="Z215" s="99">
        <f t="array" ref="Z215">+IFERROR(ROUND(INDEX(FCSTSDV!$D$2:$N$674,MATCH(STOCK!$D215,FCSTSDV!$C$2:$C$674,0),MATCH(STOCK!Z$3,FCSTSDV!$D$1:$N$1,0))/STOCK!$F215,1),0)</f>
        <v>0</v>
      </c>
      <c r="AA215" s="99">
        <f t="array" ref="AA215">+IFERROR(ROUND(INDEX(FCSTSDV!$D$2:$N$674,MATCH(STOCK!$D215,FCSTSDV!$C$2:$C$674,0),MATCH(STOCK!AA$3,FCSTSDV!$D$1:$N$1,0))/STOCK!$F215,1),0)</f>
        <v>0</v>
      </c>
      <c r="AB215" s="99">
        <f t="array" ref="AB215">+IFERROR(ROUND(INDEX(FCSTSDV!$D$2:$N$674,MATCH(STOCK!$D215,FCSTSDV!$C$2:$C$674,0),MATCH(STOCK!AB$3,FCSTSDV!$D$1:$N$1,0))/STOCK!$F215,1),0)</f>
        <v>0</v>
      </c>
      <c r="AC215" s="99">
        <f t="array" ref="AC215">+IFERROR(ROUND(INDEX(FCSTSDV!$D$2:$N$674,MATCH(STOCK!$D215,FCSTSDV!$C$2:$C$674,0),MATCH(STOCK!AC$3,FCSTSDV!$D$1:$N$1,0))/STOCK!$F215,1),0)</f>
        <v>0</v>
      </c>
    </row>
    <row r="216" spans="1:29" ht="20.100000000000001" customHeight="1">
      <c r="A216" s="813"/>
      <c r="B216" s="795"/>
      <c r="C216" s="239"/>
      <c r="D216" s="32" t="s">
        <v>201</v>
      </c>
      <c r="E216" s="204"/>
      <c r="F216" s="49">
        <v>2500</v>
      </c>
      <c r="G216" s="240"/>
      <c r="H216" s="240"/>
      <c r="I216" s="785"/>
      <c r="J216" s="81">
        <f>+IF(SUM(K216:L216)&lt;&gt;$N$3,ROUND(IFERROR(VLOOKUP(D216,FCSTSDV!$C$2:$C$285,2,0),0)/STOCK!F216+0,0),0)</f>
        <v>0</v>
      </c>
      <c r="K216" s="92">
        <f t="array" ref="K216">+IFERROR(ROUND(INDEX(FCSTSDV!$D$2:$N$674,MATCH(STOCK!$D216,FCSTSDV!$C$2:$C$674,0),MATCH(STOCK!K$3,FCSTSDV!$D$1:$N$1,0))/STOCK!$F216,1),0)</f>
        <v>0</v>
      </c>
      <c r="L216" s="92">
        <f t="array" ref="L216">+IFERROR(ROUND(INDEX(FCSTSDV!$D$2:$N$674,MATCH(STOCK!$D216,FCSTSDV!$C$2:$C$674,0),MATCH(STOCK!L$3,FCSTSDV!$D$1:$N$1,0))/STOCK!$F216,1),0)</f>
        <v>0</v>
      </c>
      <c r="M216" s="92">
        <f t="array" ref="M216">+IFERROR(ROUND(INDEX(FCSTSDV!$D$2:$N$674,MATCH(STOCK!$D216,FCSTSDV!$C$2:$C$674,0),MATCH(STOCK!M$3,FCSTSDV!$D$1:$N$1,0))/STOCK!$F216,1),0)</f>
        <v>0</v>
      </c>
      <c r="N216" s="92">
        <f t="array" ref="N216">+IFERROR(ROUND(INDEX(FCSTSDV!$D$2:$N$674,MATCH(STOCK!$D216,FCSTSDV!$C$2:$C$674,0),MATCH(STOCK!N$3,FCSTSDV!$D$1:$N$1,0))/STOCK!$F216,1),0)</f>
        <v>0</v>
      </c>
      <c r="O216" s="92">
        <f t="array" ref="O216">+IFERROR(ROUND(INDEX(FCSTSDV!$D$2:$N$674,MATCH(STOCK!$D216,FCSTSDV!$C$2:$C$674,0),MATCH(STOCK!O$3,FCSTSDV!$D$1:$N$1,0))/STOCK!$F216,1),0)</f>
        <v>0</v>
      </c>
      <c r="P216" s="92">
        <f t="array" ref="P216">+IFERROR(ROUND(INDEX(FCSTSDV!$D$2:$N$674,MATCH(STOCK!$D216,FCSTSDV!$C$2:$C$674,0),MATCH(STOCK!P$3,FCSTSDV!$D$1:$N$1,0))/STOCK!$F216,1),0)</f>
        <v>0</v>
      </c>
      <c r="Q216" s="92">
        <f t="array" ref="Q216">+IFERROR(ROUND(INDEX(FCSTSDV!$D$2:$N$674,MATCH(STOCK!$D216,FCSTSDV!$C$2:$C$674,0),MATCH(STOCK!Q$3,FCSTSDV!$D$1:$N$1,0))/STOCK!$F216,1),0)</f>
        <v>0</v>
      </c>
      <c r="R216" s="92">
        <f t="array" ref="R216">+IFERROR(ROUND(INDEX(FCSTSDV!$D$2:$N$674,MATCH(STOCK!$D216,FCSTSDV!$C$2:$C$674,0),MATCH(STOCK!R$3,FCSTSDV!$D$1:$N$1,0))/STOCK!$F216,1),0)</f>
        <v>0</v>
      </c>
      <c r="S216" s="92">
        <f t="array" ref="S216">+IFERROR(ROUND(INDEX(FCSTSDV!$D$2:$N$674,MATCH(STOCK!$D216,FCSTSDV!$C$2:$C$674,0),MATCH(STOCK!S$3,FCSTSDV!$D$1:$N$1,0))/STOCK!$F216,1),0)</f>
        <v>0</v>
      </c>
      <c r="T216" s="92">
        <f t="array" ref="T216">+IFERROR(ROUND(INDEX(FCSTSDV!$D$2:$N$674,MATCH(STOCK!$D216,FCSTSDV!$C$2:$C$674,0),MATCH(STOCK!T$3,FCSTSDV!$D$1:$N$1,0))/STOCK!$F216,1),0)</f>
        <v>0</v>
      </c>
      <c r="U216" s="92">
        <f t="array" ref="U216">+IFERROR(ROUND(INDEX(FCSTSDV!$D$2:$N$674,MATCH(STOCK!$D216,FCSTSDV!$C$2:$C$674,0),MATCH(STOCK!U$3,FCSTSDV!$D$1:$N$1,0))/STOCK!$F216,1),0)</f>
        <v>0</v>
      </c>
      <c r="V216" s="92">
        <f t="array" ref="V216">+IFERROR(ROUND(INDEX(FCSTSDV!$D$2:$N$674,MATCH(STOCK!$D216,FCSTSDV!$C$2:$C$674,0),MATCH(STOCK!V$3,FCSTSDV!$D$1:$N$1,0))/STOCK!$F216,1),0)</f>
        <v>0</v>
      </c>
      <c r="W216" s="92">
        <f t="array" ref="W216">+IFERROR(ROUND(INDEX(FCSTSDV!$D$2:$N$674,MATCH(STOCK!$D216,FCSTSDV!$C$2:$C$674,0),MATCH(STOCK!W$3,FCSTSDV!$D$1:$N$1,0))/STOCK!$F216,1),0)</f>
        <v>0</v>
      </c>
      <c r="X216" s="92">
        <f t="array" ref="X216">+IFERROR(ROUND(INDEX(FCSTSDV!$D$2:$N$674,MATCH(STOCK!$D216,FCSTSDV!$C$2:$C$674,0),MATCH(STOCK!X$3,FCSTSDV!$D$1:$N$1,0))/STOCK!$F216,1),0)</f>
        <v>0</v>
      </c>
      <c r="Y216" s="92">
        <f t="array" ref="Y216">+IFERROR(ROUND(INDEX(FCSTSDV!$D$2:$N$674,MATCH(STOCK!$D216,FCSTSDV!$C$2:$C$674,0),MATCH(STOCK!Y$3,FCSTSDV!$D$1:$N$1,0))/STOCK!$F216,1),0)</f>
        <v>0</v>
      </c>
      <c r="Z216" s="92">
        <f t="array" ref="Z216">+IFERROR(ROUND(INDEX(FCSTSDV!$D$2:$N$674,MATCH(STOCK!$D216,FCSTSDV!$C$2:$C$674,0),MATCH(STOCK!Z$3,FCSTSDV!$D$1:$N$1,0))/STOCK!$F216,1),0)</f>
        <v>0</v>
      </c>
      <c r="AA216" s="92">
        <f t="array" ref="AA216">+IFERROR(ROUND(INDEX(FCSTSDV!$D$2:$N$674,MATCH(STOCK!$D216,FCSTSDV!$C$2:$C$674,0),MATCH(STOCK!AA$3,FCSTSDV!$D$1:$N$1,0))/STOCK!$F216,1),0)</f>
        <v>0</v>
      </c>
      <c r="AB216" s="92">
        <f t="array" ref="AB216">+IFERROR(ROUND(INDEX(FCSTSDV!$D$2:$N$674,MATCH(STOCK!$D216,FCSTSDV!$C$2:$C$674,0),MATCH(STOCK!AB$3,FCSTSDV!$D$1:$N$1,0))/STOCK!$F216,1),0)</f>
        <v>0</v>
      </c>
      <c r="AC216" s="92">
        <f t="array" ref="AC216">+IFERROR(ROUND(INDEX(FCSTSDV!$D$2:$N$674,MATCH(STOCK!$D216,FCSTSDV!$C$2:$C$674,0),MATCH(STOCK!AC$3,FCSTSDV!$D$1:$N$1,0))/STOCK!$F216,1),0)</f>
        <v>0</v>
      </c>
    </row>
    <row r="217" spans="1:29" ht="20.100000000000001" customHeight="1">
      <c r="A217" s="807"/>
      <c r="B217" s="792"/>
      <c r="C217" s="241"/>
      <c r="D217" s="52" t="s">
        <v>175</v>
      </c>
      <c r="E217" s="205" t="str">
        <f>+E215</f>
        <v>5T(77mm)*21mm key 5.5</v>
      </c>
      <c r="F217" s="53" t="s">
        <v>43</v>
      </c>
      <c r="G217" s="242"/>
      <c r="H217" s="242"/>
      <c r="I217" s="782"/>
      <c r="J217" s="263">
        <f>+J215+J216</f>
        <v>0</v>
      </c>
      <c r="K217" s="90" t="e">
        <f t="shared" ref="K217:T217" si="58">+$I$215+$J$217-SUM(K215:K216)</f>
        <v>#REF!</v>
      </c>
      <c r="L217" s="90" t="e">
        <f t="shared" si="58"/>
        <v>#REF!</v>
      </c>
      <c r="M217" s="90" t="e">
        <f t="shared" si="58"/>
        <v>#REF!</v>
      </c>
      <c r="N217" s="90" t="e">
        <f t="shared" si="58"/>
        <v>#REF!</v>
      </c>
      <c r="O217" s="90" t="e">
        <f t="shared" si="58"/>
        <v>#REF!</v>
      </c>
      <c r="P217" s="90" t="e">
        <f t="shared" si="58"/>
        <v>#REF!</v>
      </c>
      <c r="Q217" s="90" t="e">
        <f t="shared" si="58"/>
        <v>#REF!</v>
      </c>
      <c r="R217" s="90" t="e">
        <f t="shared" si="58"/>
        <v>#REF!</v>
      </c>
      <c r="S217" s="90" t="e">
        <f t="shared" si="58"/>
        <v>#REF!</v>
      </c>
      <c r="T217" s="90" t="e">
        <f t="shared" si="58"/>
        <v>#REF!</v>
      </c>
      <c r="U217" s="90" t="e">
        <f t="shared" ref="U217:AC217" si="59">+T217-SUM(U215:U216)</f>
        <v>#REF!</v>
      </c>
      <c r="V217" s="90" t="e">
        <f t="shared" si="59"/>
        <v>#REF!</v>
      </c>
      <c r="W217" s="90" t="e">
        <f t="shared" si="59"/>
        <v>#REF!</v>
      </c>
      <c r="X217" s="90" t="e">
        <f t="shared" si="59"/>
        <v>#REF!</v>
      </c>
      <c r="Y217" s="90" t="e">
        <f t="shared" si="59"/>
        <v>#REF!</v>
      </c>
      <c r="Z217" s="90" t="e">
        <f t="shared" si="59"/>
        <v>#REF!</v>
      </c>
      <c r="AA217" s="90" t="e">
        <f t="shared" si="59"/>
        <v>#REF!</v>
      </c>
      <c r="AB217" s="90" t="e">
        <f t="shared" si="59"/>
        <v>#REF!</v>
      </c>
      <c r="AC217" s="90" t="e">
        <f t="shared" si="59"/>
        <v>#REF!</v>
      </c>
    </row>
    <row r="218" spans="1:29" ht="20.100000000000001" customHeight="1">
      <c r="A218" s="806" t="s">
        <v>172</v>
      </c>
      <c r="B218" s="791" t="s">
        <v>202</v>
      </c>
      <c r="C218" s="237"/>
      <c r="D218" s="132" t="s">
        <v>84</v>
      </c>
      <c r="E218" s="203" t="s">
        <v>202</v>
      </c>
      <c r="F218" s="133">
        <v>2500</v>
      </c>
      <c r="G218" s="238"/>
      <c r="H218" s="238"/>
      <c r="I218" s="781" t="e">
        <f>+VLOOKUP(B218,Sheet2!$B$3:$C$189,2,0)</f>
        <v>#REF!</v>
      </c>
      <c r="J218" s="79">
        <f>+IF(SUM(K218:L218)&lt;&gt;$N$3,ROUND(IFERROR(VLOOKUP(D218,FCSTSDV!$C$2:$C$285,2,0),0)/STOCK!F218+0,0),0)</f>
        <v>0</v>
      </c>
      <c r="K218" s="99">
        <f t="array" ref="K218">+IFERROR(ROUND(INDEX(FCSTSDV!$D$2:$N$674,MATCH(STOCK!$D218,FCSTSDV!$C$2:$C$674,0),MATCH(STOCK!K$3,FCSTSDV!$D$1:$N$1,0))/STOCK!$F218,1),0)</f>
        <v>0</v>
      </c>
      <c r="L218" s="99">
        <f t="array" ref="L218">+IFERROR(ROUND(INDEX(FCSTSDV!$D$2:$N$674,MATCH(STOCK!$D218,FCSTSDV!$C$2:$C$674,0),MATCH(STOCK!L$3,FCSTSDV!$D$1:$N$1,0))/STOCK!$F218,1),0)</f>
        <v>0</v>
      </c>
      <c r="M218" s="99">
        <f t="array" ref="M218">+IFERROR(ROUND(INDEX(FCSTSDV!$D$2:$N$674,MATCH(STOCK!$D218,FCSTSDV!$C$2:$C$674,0),MATCH(STOCK!M$3,FCSTSDV!$D$1:$N$1,0))/STOCK!$F218,1),0)</f>
        <v>0</v>
      </c>
      <c r="N218" s="99">
        <f t="array" ref="N218">+IFERROR(ROUND(INDEX(FCSTSDV!$D$2:$N$674,MATCH(STOCK!$D218,FCSTSDV!$C$2:$C$674,0),MATCH(STOCK!N$3,FCSTSDV!$D$1:$N$1,0))/STOCK!$F218,1),0)</f>
        <v>0</v>
      </c>
      <c r="O218" s="99">
        <f t="array" ref="O218">+IFERROR(ROUND(INDEX(FCSTSDV!$D$2:$N$674,MATCH(STOCK!$D218,FCSTSDV!$C$2:$C$674,0),MATCH(STOCK!O$3,FCSTSDV!$D$1:$N$1,0))/STOCK!$F218,1),0)</f>
        <v>0</v>
      </c>
      <c r="P218" s="99">
        <f t="array" ref="P218">+IFERROR(ROUND(INDEX(FCSTSDV!$D$2:$N$674,MATCH(STOCK!$D218,FCSTSDV!$C$2:$C$674,0),MATCH(STOCK!P$3,FCSTSDV!$D$1:$N$1,0))/STOCK!$F218,1),0)</f>
        <v>0</v>
      </c>
      <c r="Q218" s="99">
        <f t="array" ref="Q218">+IFERROR(ROUND(INDEX(FCSTSDV!$D$2:$N$674,MATCH(STOCK!$D218,FCSTSDV!$C$2:$C$674,0),MATCH(STOCK!Q$3,FCSTSDV!$D$1:$N$1,0))/STOCK!$F218,1),0)</f>
        <v>0</v>
      </c>
      <c r="R218" s="99">
        <f t="array" ref="R218">+IFERROR(ROUND(INDEX(FCSTSDV!$D$2:$N$674,MATCH(STOCK!$D218,FCSTSDV!$C$2:$C$674,0),MATCH(STOCK!R$3,FCSTSDV!$D$1:$N$1,0))/STOCK!$F218,1),0)</f>
        <v>0</v>
      </c>
      <c r="S218" s="99">
        <f t="array" ref="S218">+IFERROR(ROUND(INDEX(FCSTSDV!$D$2:$N$674,MATCH(STOCK!$D218,FCSTSDV!$C$2:$C$674,0),MATCH(STOCK!S$3,FCSTSDV!$D$1:$N$1,0))/STOCK!$F218,1),0)</f>
        <v>0</v>
      </c>
      <c r="T218" s="99">
        <f t="array" ref="T218">+IFERROR(ROUND(INDEX(FCSTSDV!$D$2:$N$674,MATCH(STOCK!$D218,FCSTSDV!$C$2:$C$674,0),MATCH(STOCK!T$3,FCSTSDV!$D$1:$N$1,0))/STOCK!$F218,1),0)</f>
        <v>0</v>
      </c>
      <c r="U218" s="99">
        <f t="array" ref="U218">+IFERROR(ROUND(INDEX(FCSTSDV!$D$2:$N$674,MATCH(STOCK!$D218,FCSTSDV!$C$2:$C$674,0),MATCH(STOCK!U$3,FCSTSDV!$D$1:$N$1,0))/STOCK!$F218,1),0)</f>
        <v>0</v>
      </c>
      <c r="V218" s="99">
        <f t="array" ref="V218">+IFERROR(ROUND(INDEX(FCSTSDV!$D$2:$N$674,MATCH(STOCK!$D218,FCSTSDV!$C$2:$C$674,0),MATCH(STOCK!V$3,FCSTSDV!$D$1:$N$1,0))/STOCK!$F218,1),0)</f>
        <v>0</v>
      </c>
      <c r="W218" s="99">
        <f t="array" ref="W218">+IFERROR(ROUND(INDEX(FCSTSDV!$D$2:$N$674,MATCH(STOCK!$D218,FCSTSDV!$C$2:$C$674,0),MATCH(STOCK!W$3,FCSTSDV!$D$1:$N$1,0))/STOCK!$F218,1),0)</f>
        <v>0</v>
      </c>
      <c r="X218" s="99">
        <f t="array" ref="X218">+IFERROR(ROUND(INDEX(FCSTSDV!$D$2:$N$674,MATCH(STOCK!$D218,FCSTSDV!$C$2:$C$674,0),MATCH(STOCK!X$3,FCSTSDV!$D$1:$N$1,0))/STOCK!$F218,1),0)</f>
        <v>0</v>
      </c>
      <c r="Y218" s="99">
        <f t="array" ref="Y218">+IFERROR(ROUND(INDEX(FCSTSDV!$D$2:$N$674,MATCH(STOCK!$D218,FCSTSDV!$C$2:$C$674,0),MATCH(STOCK!Y$3,FCSTSDV!$D$1:$N$1,0))/STOCK!$F218,1),0)</f>
        <v>0</v>
      </c>
      <c r="Z218" s="99">
        <f t="array" ref="Z218">+IFERROR(ROUND(INDEX(FCSTSDV!$D$2:$N$674,MATCH(STOCK!$D218,FCSTSDV!$C$2:$C$674,0),MATCH(STOCK!Z$3,FCSTSDV!$D$1:$N$1,0))/STOCK!$F218,1),0)</f>
        <v>0</v>
      </c>
      <c r="AA218" s="99">
        <f t="array" ref="AA218">+IFERROR(ROUND(INDEX(FCSTSDV!$D$2:$N$674,MATCH(STOCK!$D218,FCSTSDV!$C$2:$C$674,0),MATCH(STOCK!AA$3,FCSTSDV!$D$1:$N$1,0))/STOCK!$F218,1),0)</f>
        <v>0</v>
      </c>
      <c r="AB218" s="99">
        <f t="array" ref="AB218">+IFERROR(ROUND(INDEX(FCSTSDV!$D$2:$N$674,MATCH(STOCK!$D218,FCSTSDV!$C$2:$C$674,0),MATCH(STOCK!AB$3,FCSTSDV!$D$1:$N$1,0))/STOCK!$F218,1),0)</f>
        <v>0</v>
      </c>
      <c r="AC218" s="99">
        <f t="array" ref="AC218">+IFERROR(ROUND(INDEX(FCSTSDV!$D$2:$N$674,MATCH(STOCK!$D218,FCSTSDV!$C$2:$C$674,0),MATCH(STOCK!AC$3,FCSTSDV!$D$1:$N$1,0))/STOCK!$F218,1),0)</f>
        <v>0</v>
      </c>
    </row>
    <row r="219" spans="1:29" ht="20.100000000000001" customHeight="1">
      <c r="A219" s="813"/>
      <c r="B219" s="795"/>
      <c r="C219" s="239"/>
      <c r="D219" s="32" t="s">
        <v>83</v>
      </c>
      <c r="E219" s="204" t="str">
        <f>+E218</f>
        <v>5T(77mm)*47mm key 5.5</v>
      </c>
      <c r="F219" s="49">
        <v>2500</v>
      </c>
      <c r="G219" s="240"/>
      <c r="H219" s="240"/>
      <c r="I219" s="785"/>
      <c r="J219" s="81">
        <f>+IF(SUM(K219:L219)&lt;&gt;$N$3,ROUND(IFERROR(VLOOKUP(D219,FCSTSDV!$C$2:$C$285,2,0),0)/STOCK!F219+0,0),0)</f>
        <v>0</v>
      </c>
      <c r="K219" s="92">
        <f t="array" ref="K219">+IFERROR(ROUND(INDEX(FCSTSDV!$D$2:$N$674,MATCH(STOCK!$D219,FCSTSDV!$C$2:$C$674,0),MATCH(STOCK!K$3,FCSTSDV!$D$1:$N$1,0))/STOCK!$F219,1),0)</f>
        <v>0</v>
      </c>
      <c r="L219" s="92">
        <f t="array" ref="L219">+IFERROR(ROUND(INDEX(FCSTSDV!$D$2:$N$674,MATCH(STOCK!$D219,FCSTSDV!$C$2:$C$674,0),MATCH(STOCK!L$3,FCSTSDV!$D$1:$N$1,0))/STOCK!$F219,1),0)</f>
        <v>0</v>
      </c>
      <c r="M219" s="92">
        <f t="array" ref="M219">+IFERROR(ROUND(INDEX(FCSTSDV!$D$2:$N$674,MATCH(STOCK!$D219,FCSTSDV!$C$2:$C$674,0),MATCH(STOCK!M$3,FCSTSDV!$D$1:$N$1,0))/STOCK!$F219,1),0)</f>
        <v>0</v>
      </c>
      <c r="N219" s="92">
        <f t="array" ref="N219">+IFERROR(ROUND(INDEX(FCSTSDV!$D$2:$N$674,MATCH(STOCK!$D219,FCSTSDV!$C$2:$C$674,0),MATCH(STOCK!N$3,FCSTSDV!$D$1:$N$1,0))/STOCK!$F219,1),0)</f>
        <v>0</v>
      </c>
      <c r="O219" s="92">
        <f t="array" ref="O219">+IFERROR(ROUND(INDEX(FCSTSDV!$D$2:$N$674,MATCH(STOCK!$D219,FCSTSDV!$C$2:$C$674,0),MATCH(STOCK!O$3,FCSTSDV!$D$1:$N$1,0))/STOCK!$F219,1),0)</f>
        <v>0</v>
      </c>
      <c r="P219" s="92">
        <f t="array" ref="P219">+IFERROR(ROUND(INDEX(FCSTSDV!$D$2:$N$674,MATCH(STOCK!$D219,FCSTSDV!$C$2:$C$674,0),MATCH(STOCK!P$3,FCSTSDV!$D$1:$N$1,0))/STOCK!$F219,1),0)</f>
        <v>0</v>
      </c>
      <c r="Q219" s="92">
        <f t="array" ref="Q219">+IFERROR(ROUND(INDEX(FCSTSDV!$D$2:$N$674,MATCH(STOCK!$D219,FCSTSDV!$C$2:$C$674,0),MATCH(STOCK!Q$3,FCSTSDV!$D$1:$N$1,0))/STOCK!$F219,1),0)</f>
        <v>0</v>
      </c>
      <c r="R219" s="92">
        <f t="array" ref="R219">+IFERROR(ROUND(INDEX(FCSTSDV!$D$2:$N$674,MATCH(STOCK!$D219,FCSTSDV!$C$2:$C$674,0),MATCH(STOCK!R$3,FCSTSDV!$D$1:$N$1,0))/STOCK!$F219,1),0)</f>
        <v>0</v>
      </c>
      <c r="S219" s="92">
        <f t="array" ref="S219">+IFERROR(ROUND(INDEX(FCSTSDV!$D$2:$N$674,MATCH(STOCK!$D219,FCSTSDV!$C$2:$C$674,0),MATCH(STOCK!S$3,FCSTSDV!$D$1:$N$1,0))/STOCK!$F219,1),0)</f>
        <v>0</v>
      </c>
      <c r="T219" s="92">
        <f t="array" ref="T219">+IFERROR(ROUND(INDEX(FCSTSDV!$D$2:$N$674,MATCH(STOCK!$D219,FCSTSDV!$C$2:$C$674,0),MATCH(STOCK!T$3,FCSTSDV!$D$1:$N$1,0))/STOCK!$F219,1),0)</f>
        <v>0</v>
      </c>
      <c r="U219" s="92">
        <f t="array" ref="U219">+IFERROR(ROUND(INDEX(FCSTSDV!$D$2:$N$674,MATCH(STOCK!$D219,FCSTSDV!$C$2:$C$674,0),MATCH(STOCK!U$3,FCSTSDV!$D$1:$N$1,0))/STOCK!$F219,1),0)</f>
        <v>0</v>
      </c>
      <c r="V219" s="92">
        <f t="array" ref="V219">+IFERROR(ROUND(INDEX(FCSTSDV!$D$2:$N$674,MATCH(STOCK!$D219,FCSTSDV!$C$2:$C$674,0),MATCH(STOCK!V$3,FCSTSDV!$D$1:$N$1,0))/STOCK!$F219,1),0)</f>
        <v>0</v>
      </c>
      <c r="W219" s="92">
        <f t="array" ref="W219">+IFERROR(ROUND(INDEX(FCSTSDV!$D$2:$N$674,MATCH(STOCK!$D219,FCSTSDV!$C$2:$C$674,0),MATCH(STOCK!W$3,FCSTSDV!$D$1:$N$1,0))/STOCK!$F219,1),0)</f>
        <v>0</v>
      </c>
      <c r="X219" s="92">
        <f t="array" ref="X219">+IFERROR(ROUND(INDEX(FCSTSDV!$D$2:$N$674,MATCH(STOCK!$D219,FCSTSDV!$C$2:$C$674,0),MATCH(STOCK!X$3,FCSTSDV!$D$1:$N$1,0))/STOCK!$F219,1),0)</f>
        <v>0</v>
      </c>
      <c r="Y219" s="92">
        <f t="array" ref="Y219">+IFERROR(ROUND(INDEX(FCSTSDV!$D$2:$N$674,MATCH(STOCK!$D219,FCSTSDV!$C$2:$C$674,0),MATCH(STOCK!Y$3,FCSTSDV!$D$1:$N$1,0))/STOCK!$F219,1),0)</f>
        <v>86</v>
      </c>
      <c r="Z219" s="92">
        <f t="array" ref="Z219">+IFERROR(ROUND(INDEX(FCSTSDV!$D$2:$N$674,MATCH(STOCK!$D219,FCSTSDV!$C$2:$C$674,0),MATCH(STOCK!Z$3,FCSTSDV!$D$1:$N$1,0))/STOCK!$F219,1),0)</f>
        <v>0</v>
      </c>
      <c r="AA219" s="92">
        <f t="array" ref="AA219">+IFERROR(ROUND(INDEX(FCSTSDV!$D$2:$N$674,MATCH(STOCK!$D219,FCSTSDV!$C$2:$C$674,0),MATCH(STOCK!AA$3,FCSTSDV!$D$1:$N$1,0))/STOCK!$F219,1),0)</f>
        <v>0</v>
      </c>
      <c r="AB219" s="92">
        <f t="array" ref="AB219">+IFERROR(ROUND(INDEX(FCSTSDV!$D$2:$N$674,MATCH(STOCK!$D219,FCSTSDV!$C$2:$C$674,0),MATCH(STOCK!AB$3,FCSTSDV!$D$1:$N$1,0))/STOCK!$F219,1),0)</f>
        <v>0</v>
      </c>
      <c r="AC219" s="92">
        <f t="array" ref="AC219">+IFERROR(ROUND(INDEX(FCSTSDV!$D$2:$N$674,MATCH(STOCK!$D219,FCSTSDV!$C$2:$C$674,0),MATCH(STOCK!AC$3,FCSTSDV!$D$1:$N$1,0))/STOCK!$F219,1),0)</f>
        <v>0</v>
      </c>
    </row>
    <row r="220" spans="1:29" ht="20.100000000000001" customHeight="1">
      <c r="A220" s="807"/>
      <c r="B220" s="792"/>
      <c r="C220" s="241"/>
      <c r="D220" s="52" t="s">
        <v>175</v>
      </c>
      <c r="E220" s="205" t="str">
        <f>+E219</f>
        <v>5T(77mm)*47mm key 5.5</v>
      </c>
      <c r="F220" s="53" t="s">
        <v>43</v>
      </c>
      <c r="G220" s="242"/>
      <c r="H220" s="242"/>
      <c r="I220" s="782"/>
      <c r="J220" s="285">
        <f>+J218+J219</f>
        <v>0</v>
      </c>
      <c r="K220" s="90" t="e">
        <f t="shared" ref="K220:T220" si="60">+$I$218+$J$220-SUM(K218:K219)</f>
        <v>#REF!</v>
      </c>
      <c r="L220" s="90" t="e">
        <f t="shared" si="60"/>
        <v>#REF!</v>
      </c>
      <c r="M220" s="90" t="e">
        <f t="shared" si="60"/>
        <v>#REF!</v>
      </c>
      <c r="N220" s="90" t="e">
        <f t="shared" si="60"/>
        <v>#REF!</v>
      </c>
      <c r="O220" s="90" t="e">
        <f t="shared" si="60"/>
        <v>#REF!</v>
      </c>
      <c r="P220" s="90" t="e">
        <f t="shared" si="60"/>
        <v>#REF!</v>
      </c>
      <c r="Q220" s="90" t="e">
        <f t="shared" si="60"/>
        <v>#REF!</v>
      </c>
      <c r="R220" s="90" t="e">
        <f t="shared" si="60"/>
        <v>#REF!</v>
      </c>
      <c r="S220" s="90" t="e">
        <f t="shared" si="60"/>
        <v>#REF!</v>
      </c>
      <c r="T220" s="90" t="e">
        <f t="shared" si="60"/>
        <v>#REF!</v>
      </c>
      <c r="U220" s="90" t="e">
        <f t="shared" ref="U220:AC220" si="61">+T220-SUM(U218:U219)</f>
        <v>#REF!</v>
      </c>
      <c r="V220" s="90" t="e">
        <f t="shared" si="61"/>
        <v>#REF!</v>
      </c>
      <c r="W220" s="90" t="e">
        <f t="shared" si="61"/>
        <v>#REF!</v>
      </c>
      <c r="X220" s="90" t="e">
        <f t="shared" si="61"/>
        <v>#REF!</v>
      </c>
      <c r="Y220" s="90" t="e">
        <f t="shared" si="61"/>
        <v>#REF!</v>
      </c>
      <c r="Z220" s="90" t="e">
        <f t="shared" si="61"/>
        <v>#REF!</v>
      </c>
      <c r="AA220" s="90" t="e">
        <f t="shared" si="61"/>
        <v>#REF!</v>
      </c>
      <c r="AB220" s="90" t="e">
        <f t="shared" si="61"/>
        <v>#REF!</v>
      </c>
      <c r="AC220" s="90" t="e">
        <f t="shared" si="61"/>
        <v>#REF!</v>
      </c>
    </row>
    <row r="221" spans="1:29" ht="20.100000000000001" customHeight="1">
      <c r="A221" s="806" t="s">
        <v>172</v>
      </c>
      <c r="B221" s="791" t="s">
        <v>203</v>
      </c>
      <c r="C221" s="243"/>
      <c r="D221" s="132" t="s">
        <v>28</v>
      </c>
      <c r="E221" s="244" t="s">
        <v>203</v>
      </c>
      <c r="F221" s="133">
        <v>2500</v>
      </c>
      <c r="G221" s="238"/>
      <c r="H221" s="238"/>
      <c r="I221" s="781" t="e">
        <f>+VLOOKUP(B221,Sheet2!$B$3:$C$189,2,0)</f>
        <v>#REF!</v>
      </c>
      <c r="J221" s="79">
        <f>+IF(SUM(K221:L221)&lt;&gt;$N$3,ROUND(IFERROR(VLOOKUP(D221,FCSTSDV!$C$2:$C$285,2,0),0)/STOCK!F221+0,0),0)</f>
        <v>0</v>
      </c>
      <c r="K221" s="99">
        <f t="array" ref="K221">+IFERROR(ROUND(INDEX(FCSTSDV!$D$2:$N$674,MATCH(STOCK!$D221,FCSTSDV!$C$2:$C$674,0),MATCH(STOCK!K$3,FCSTSDV!$D$1:$N$1,0))/STOCK!$F221,1),0)</f>
        <v>0</v>
      </c>
      <c r="L221" s="99">
        <f t="array" ref="L221">+IFERROR(ROUND(INDEX(FCSTSDV!$D$2:$N$674,MATCH(STOCK!$D221,FCSTSDV!$C$2:$C$674,0),MATCH(STOCK!L$3,FCSTSDV!$D$1:$N$1,0))/STOCK!$F221,1),0)</f>
        <v>0</v>
      </c>
      <c r="M221" s="99">
        <f t="array" ref="M221">+IFERROR(ROUND(INDEX(FCSTSDV!$D$2:$N$674,MATCH(STOCK!$D221,FCSTSDV!$C$2:$C$674,0),MATCH(STOCK!M$3,FCSTSDV!$D$1:$N$1,0))/STOCK!$F221,1),0)</f>
        <v>0</v>
      </c>
      <c r="N221" s="99">
        <f t="array" ref="N221">+IFERROR(ROUND(INDEX(FCSTSDV!$D$2:$N$674,MATCH(STOCK!$D221,FCSTSDV!$C$2:$C$674,0),MATCH(STOCK!N$3,FCSTSDV!$D$1:$N$1,0))/STOCK!$F221,1),0)</f>
        <v>0</v>
      </c>
      <c r="O221" s="99">
        <f t="array" ref="O221">+IFERROR(ROUND(INDEX(FCSTSDV!$D$2:$N$674,MATCH(STOCK!$D221,FCSTSDV!$C$2:$C$674,0),MATCH(STOCK!O$3,FCSTSDV!$D$1:$N$1,0))/STOCK!$F221,1),0)</f>
        <v>0</v>
      </c>
      <c r="P221" s="99">
        <f t="array" ref="P221">+IFERROR(ROUND(INDEX(FCSTSDV!$D$2:$N$674,MATCH(STOCK!$D221,FCSTSDV!$C$2:$C$674,0),MATCH(STOCK!P$3,FCSTSDV!$D$1:$N$1,0))/STOCK!$F221,1),0)</f>
        <v>0</v>
      </c>
      <c r="Q221" s="99">
        <f t="array" ref="Q221">+IFERROR(ROUND(INDEX(FCSTSDV!$D$2:$N$674,MATCH(STOCK!$D221,FCSTSDV!$C$2:$C$674,0),MATCH(STOCK!Q$3,FCSTSDV!$D$1:$N$1,0))/STOCK!$F221,1),0)</f>
        <v>0</v>
      </c>
      <c r="R221" s="99">
        <f t="array" ref="R221">+IFERROR(ROUND(INDEX(FCSTSDV!$D$2:$N$674,MATCH(STOCK!$D221,FCSTSDV!$C$2:$C$674,0),MATCH(STOCK!R$3,FCSTSDV!$D$1:$N$1,0))/STOCK!$F221,1),0)</f>
        <v>0</v>
      </c>
      <c r="S221" s="99">
        <f t="array" ref="S221">+IFERROR(ROUND(INDEX(FCSTSDV!$D$2:$N$674,MATCH(STOCK!$D221,FCSTSDV!$C$2:$C$674,0),MATCH(STOCK!S$3,FCSTSDV!$D$1:$N$1,0))/STOCK!$F221,1),0)</f>
        <v>0</v>
      </c>
      <c r="T221" s="99">
        <f t="array" ref="T221">+IFERROR(ROUND(INDEX(FCSTSDV!$D$2:$N$674,MATCH(STOCK!$D221,FCSTSDV!$C$2:$C$674,0),MATCH(STOCK!T$3,FCSTSDV!$D$1:$N$1,0))/STOCK!$F221,1),0)</f>
        <v>0</v>
      </c>
      <c r="U221" s="99">
        <f t="array" ref="U221">+IFERROR(ROUND(INDEX(FCSTSDV!$D$2:$N$674,MATCH(STOCK!$D221,FCSTSDV!$C$2:$C$674,0),MATCH(STOCK!U$3,FCSTSDV!$D$1:$N$1,0))/STOCK!$F221,1),0)</f>
        <v>0</v>
      </c>
      <c r="V221" s="99">
        <f t="array" ref="V221">+IFERROR(ROUND(INDEX(FCSTSDV!$D$2:$N$674,MATCH(STOCK!$D221,FCSTSDV!$C$2:$C$674,0),MATCH(STOCK!V$3,FCSTSDV!$D$1:$N$1,0))/STOCK!$F221,1),0)</f>
        <v>0</v>
      </c>
      <c r="W221" s="99">
        <f t="array" ref="W221">+IFERROR(ROUND(INDEX(FCSTSDV!$D$2:$N$674,MATCH(STOCK!$D221,FCSTSDV!$C$2:$C$674,0),MATCH(STOCK!W$3,FCSTSDV!$D$1:$N$1,0))/STOCK!$F221,1),0)</f>
        <v>0</v>
      </c>
      <c r="X221" s="99">
        <f t="array" ref="X221">+IFERROR(ROUND(INDEX(FCSTSDV!$D$2:$N$674,MATCH(STOCK!$D221,FCSTSDV!$C$2:$C$674,0),MATCH(STOCK!X$3,FCSTSDV!$D$1:$N$1,0))/STOCK!$F221,1),0)</f>
        <v>0</v>
      </c>
      <c r="Y221" s="99">
        <f t="array" ref="Y221">+IFERROR(ROUND(INDEX(FCSTSDV!$D$2:$N$674,MATCH(STOCK!$D221,FCSTSDV!$C$2:$C$674,0),MATCH(STOCK!Y$3,FCSTSDV!$D$1:$N$1,0))/STOCK!$F221,1),0)</f>
        <v>0</v>
      </c>
      <c r="Z221" s="99">
        <f t="array" ref="Z221">+IFERROR(ROUND(INDEX(FCSTSDV!$D$2:$N$674,MATCH(STOCK!$D221,FCSTSDV!$C$2:$C$674,0),MATCH(STOCK!Z$3,FCSTSDV!$D$1:$N$1,0))/STOCK!$F221,1),0)</f>
        <v>0</v>
      </c>
      <c r="AA221" s="99">
        <f t="array" ref="AA221">+IFERROR(ROUND(INDEX(FCSTSDV!$D$2:$N$674,MATCH(STOCK!$D221,FCSTSDV!$C$2:$C$674,0),MATCH(STOCK!AA$3,FCSTSDV!$D$1:$N$1,0))/STOCK!$F221,1),0)</f>
        <v>0</v>
      </c>
      <c r="AB221" s="99">
        <f t="array" ref="AB221">+IFERROR(ROUND(INDEX(FCSTSDV!$D$2:$N$674,MATCH(STOCK!$D221,FCSTSDV!$C$2:$C$674,0),MATCH(STOCK!AB$3,FCSTSDV!$D$1:$N$1,0))/STOCK!$F221,1),0)</f>
        <v>0</v>
      </c>
      <c r="AC221" s="99">
        <f t="array" ref="AC221">+IFERROR(ROUND(INDEX(FCSTSDV!$D$2:$N$674,MATCH(STOCK!$D221,FCSTSDV!$C$2:$C$674,0),MATCH(STOCK!AC$3,FCSTSDV!$D$1:$N$1,0))/STOCK!$F221,1),0)</f>
        <v>0</v>
      </c>
    </row>
    <row r="222" spans="1:29" ht="20.100000000000001" customHeight="1">
      <c r="A222" s="807"/>
      <c r="B222" s="792"/>
      <c r="C222" s="245"/>
      <c r="D222" s="52"/>
      <c r="E222" s="286" t="str">
        <f>+E221</f>
        <v xml:space="preserve"> 5T(77mm) 63mm key 5.5</v>
      </c>
      <c r="F222" s="53"/>
      <c r="G222" s="242"/>
      <c r="H222" s="242"/>
      <c r="I222" s="782"/>
      <c r="J222" s="285">
        <f>+J221</f>
        <v>0</v>
      </c>
      <c r="K222" s="90" t="e">
        <f t="shared" ref="K222:T222" si="62">+$I$221+$J$222-K221</f>
        <v>#REF!</v>
      </c>
      <c r="L222" s="90" t="e">
        <f t="shared" si="62"/>
        <v>#REF!</v>
      </c>
      <c r="M222" s="90" t="e">
        <f t="shared" si="62"/>
        <v>#REF!</v>
      </c>
      <c r="N222" s="90" t="e">
        <f t="shared" si="62"/>
        <v>#REF!</v>
      </c>
      <c r="O222" s="90" t="e">
        <f t="shared" si="62"/>
        <v>#REF!</v>
      </c>
      <c r="P222" s="90" t="e">
        <f t="shared" si="62"/>
        <v>#REF!</v>
      </c>
      <c r="Q222" s="90" t="e">
        <f t="shared" si="62"/>
        <v>#REF!</v>
      </c>
      <c r="R222" s="90" t="e">
        <f t="shared" si="62"/>
        <v>#REF!</v>
      </c>
      <c r="S222" s="90" t="e">
        <f t="shared" si="62"/>
        <v>#REF!</v>
      </c>
      <c r="T222" s="90" t="e">
        <f t="shared" si="62"/>
        <v>#REF!</v>
      </c>
      <c r="U222" s="90" t="e">
        <f t="shared" ref="U222:AC222" si="63">+T222-U221</f>
        <v>#REF!</v>
      </c>
      <c r="V222" s="90" t="e">
        <f t="shared" si="63"/>
        <v>#REF!</v>
      </c>
      <c r="W222" s="90" t="e">
        <f t="shared" si="63"/>
        <v>#REF!</v>
      </c>
      <c r="X222" s="90" t="e">
        <f t="shared" si="63"/>
        <v>#REF!</v>
      </c>
      <c r="Y222" s="90" t="e">
        <f t="shared" si="63"/>
        <v>#REF!</v>
      </c>
      <c r="Z222" s="90" t="e">
        <f t="shared" si="63"/>
        <v>#REF!</v>
      </c>
      <c r="AA222" s="90" t="e">
        <f t="shared" si="63"/>
        <v>#REF!</v>
      </c>
      <c r="AB222" s="90" t="e">
        <f t="shared" si="63"/>
        <v>#REF!</v>
      </c>
      <c r="AC222" s="90" t="e">
        <f t="shared" si="63"/>
        <v>#REF!</v>
      </c>
    </row>
    <row r="223" spans="1:29" ht="20.100000000000001" customHeight="1">
      <c r="A223" s="806" t="s">
        <v>172</v>
      </c>
      <c r="B223" s="791" t="s">
        <v>204</v>
      </c>
      <c r="C223" s="243"/>
      <c r="D223" s="132" t="s">
        <v>27</v>
      </c>
      <c r="E223" s="244" t="s">
        <v>204</v>
      </c>
      <c r="F223" s="133">
        <v>2500</v>
      </c>
      <c r="G223" s="238"/>
      <c r="H223" s="248"/>
      <c r="I223" s="781" t="e">
        <f>+VLOOKUP(B223,Sheet2!$B$3:$C$189,2,0)</f>
        <v>#REF!</v>
      </c>
      <c r="J223" s="79">
        <f>+IF(SUM(K223:L223)&lt;&gt;$N$3,ROUND(IFERROR(VLOOKUP(D223,FCSTSDV!$C$2:$C$285,2,0),0)/STOCK!F223+0,0),0)</f>
        <v>0</v>
      </c>
      <c r="K223" s="99">
        <f t="array" ref="K223">+IFERROR(ROUND(INDEX(FCSTSDV!$D$2:$N$674,MATCH(STOCK!$D223,FCSTSDV!$C$2:$C$674,0),MATCH(STOCK!K$3,FCSTSDV!$D$1:$N$1,0))/STOCK!$F223,1),0)</f>
        <v>0</v>
      </c>
      <c r="L223" s="99">
        <f t="array" ref="L223">+IFERROR(ROUND(INDEX(FCSTSDV!$D$2:$N$674,MATCH(STOCK!$D223,FCSTSDV!$C$2:$C$674,0),MATCH(STOCK!L$3,FCSTSDV!$D$1:$N$1,0))/STOCK!$F223,1),0)</f>
        <v>0</v>
      </c>
      <c r="M223" s="99">
        <f t="array" ref="M223">+IFERROR(ROUND(INDEX(FCSTSDV!$D$2:$N$674,MATCH(STOCK!$D223,FCSTSDV!$C$2:$C$674,0),MATCH(STOCK!M$3,FCSTSDV!$D$1:$N$1,0))/STOCK!$F223,1),0)</f>
        <v>0</v>
      </c>
      <c r="N223" s="99">
        <f t="array" ref="N223">+IFERROR(ROUND(INDEX(FCSTSDV!$D$2:$N$674,MATCH(STOCK!$D223,FCSTSDV!$C$2:$C$674,0),MATCH(STOCK!N$3,FCSTSDV!$D$1:$N$1,0))/STOCK!$F223,1),0)</f>
        <v>0</v>
      </c>
      <c r="O223" s="99">
        <f t="array" ref="O223">+IFERROR(ROUND(INDEX(FCSTSDV!$D$2:$N$674,MATCH(STOCK!$D223,FCSTSDV!$C$2:$C$674,0),MATCH(STOCK!O$3,FCSTSDV!$D$1:$N$1,0))/STOCK!$F223,1),0)</f>
        <v>0</v>
      </c>
      <c r="P223" s="99">
        <f t="array" ref="P223">+IFERROR(ROUND(INDEX(FCSTSDV!$D$2:$N$674,MATCH(STOCK!$D223,FCSTSDV!$C$2:$C$674,0),MATCH(STOCK!P$3,FCSTSDV!$D$1:$N$1,0))/STOCK!$F223,1),0)</f>
        <v>0</v>
      </c>
      <c r="Q223" s="99">
        <f t="array" ref="Q223">+IFERROR(ROUND(INDEX(FCSTSDV!$D$2:$N$674,MATCH(STOCK!$D223,FCSTSDV!$C$2:$C$674,0),MATCH(STOCK!Q$3,FCSTSDV!$D$1:$N$1,0))/STOCK!$F223,1),0)</f>
        <v>0</v>
      </c>
      <c r="R223" s="99">
        <f t="array" ref="R223">+IFERROR(ROUND(INDEX(FCSTSDV!$D$2:$N$674,MATCH(STOCK!$D223,FCSTSDV!$C$2:$C$674,0),MATCH(STOCK!R$3,FCSTSDV!$D$1:$N$1,0))/STOCK!$F223,1),0)</f>
        <v>0</v>
      </c>
      <c r="S223" s="99">
        <f t="array" ref="S223">+IFERROR(ROUND(INDEX(FCSTSDV!$D$2:$N$674,MATCH(STOCK!$D223,FCSTSDV!$C$2:$C$674,0),MATCH(STOCK!S$3,FCSTSDV!$D$1:$N$1,0))/STOCK!$F223,1),0)</f>
        <v>0</v>
      </c>
      <c r="T223" s="99">
        <f t="array" ref="T223">+IFERROR(ROUND(INDEX(FCSTSDV!$D$2:$N$674,MATCH(STOCK!$D223,FCSTSDV!$C$2:$C$674,0),MATCH(STOCK!T$3,FCSTSDV!$D$1:$N$1,0))/STOCK!$F223,1),0)</f>
        <v>0</v>
      </c>
      <c r="U223" s="99">
        <f t="array" ref="U223">+IFERROR(ROUND(INDEX(FCSTSDV!$D$2:$N$674,MATCH(STOCK!$D223,FCSTSDV!$C$2:$C$674,0),MATCH(STOCK!U$3,FCSTSDV!$D$1:$N$1,0))/STOCK!$F223,1),0)</f>
        <v>0</v>
      </c>
      <c r="V223" s="99">
        <f t="array" ref="V223">+IFERROR(ROUND(INDEX(FCSTSDV!$D$2:$N$674,MATCH(STOCK!$D223,FCSTSDV!$C$2:$C$674,0),MATCH(STOCK!V$3,FCSTSDV!$D$1:$N$1,0))/STOCK!$F223,1),0)</f>
        <v>0</v>
      </c>
      <c r="W223" s="99">
        <f t="array" ref="W223">+IFERROR(ROUND(INDEX(FCSTSDV!$D$2:$N$674,MATCH(STOCK!$D223,FCSTSDV!$C$2:$C$674,0),MATCH(STOCK!W$3,FCSTSDV!$D$1:$N$1,0))/STOCK!$F223,1),0)</f>
        <v>0</v>
      </c>
      <c r="X223" s="99">
        <f t="array" ref="X223">+IFERROR(ROUND(INDEX(FCSTSDV!$D$2:$N$674,MATCH(STOCK!$D223,FCSTSDV!$C$2:$C$674,0),MATCH(STOCK!X$3,FCSTSDV!$D$1:$N$1,0))/STOCK!$F223,1),0)</f>
        <v>0</v>
      </c>
      <c r="Y223" s="99">
        <f t="array" ref="Y223">+IFERROR(ROUND(INDEX(FCSTSDV!$D$2:$N$674,MATCH(STOCK!$D223,FCSTSDV!$C$2:$C$674,0),MATCH(STOCK!Y$3,FCSTSDV!$D$1:$N$1,0))/STOCK!$F223,1),0)</f>
        <v>0</v>
      </c>
      <c r="Z223" s="99">
        <f t="array" ref="Z223">+IFERROR(ROUND(INDEX(FCSTSDV!$D$2:$N$674,MATCH(STOCK!$D223,FCSTSDV!$C$2:$C$674,0),MATCH(STOCK!Z$3,FCSTSDV!$D$1:$N$1,0))/STOCK!$F223,1),0)</f>
        <v>0</v>
      </c>
      <c r="AA223" s="99">
        <f t="array" ref="AA223">+IFERROR(ROUND(INDEX(FCSTSDV!$D$2:$N$674,MATCH(STOCK!$D223,FCSTSDV!$C$2:$C$674,0),MATCH(STOCK!AA$3,FCSTSDV!$D$1:$N$1,0))/STOCK!$F223,1),0)</f>
        <v>0</v>
      </c>
      <c r="AB223" s="99">
        <f t="array" ref="AB223">+IFERROR(ROUND(INDEX(FCSTSDV!$D$2:$N$674,MATCH(STOCK!$D223,FCSTSDV!$C$2:$C$674,0),MATCH(STOCK!AB$3,FCSTSDV!$D$1:$N$1,0))/STOCK!$F223,1),0)</f>
        <v>0</v>
      </c>
      <c r="AC223" s="99">
        <f t="array" ref="AC223">+IFERROR(ROUND(INDEX(FCSTSDV!$D$2:$N$674,MATCH(STOCK!$D223,FCSTSDV!$C$2:$C$674,0),MATCH(STOCK!AC$3,FCSTSDV!$D$1:$N$1,0))/STOCK!$F223,1),0)</f>
        <v>0</v>
      </c>
    </row>
    <row r="224" spans="1:29" ht="20.100000000000001" customHeight="1">
      <c r="A224" s="813"/>
      <c r="B224" s="795"/>
      <c r="C224" s="287"/>
      <c r="D224" s="32" t="s">
        <v>205</v>
      </c>
      <c r="E224" s="246"/>
      <c r="F224" s="49">
        <v>2500</v>
      </c>
      <c r="G224" s="240"/>
      <c r="H224" s="253"/>
      <c r="I224" s="785"/>
      <c r="J224" s="79">
        <f>+IF(SUM(K224:L224)&lt;&gt;$N$3,ROUND(IFERROR(VLOOKUP(D224,FCSTSDV!$C$2:$C$285,2,0),0)/STOCK!F224+0,0),0)</f>
        <v>0</v>
      </c>
      <c r="K224" s="99">
        <f t="array" ref="K224">+IFERROR(ROUND(INDEX(FCSTSDV!$D$2:$N$674,MATCH(STOCK!$D224,FCSTSDV!$C$2:$C$674,0),MATCH(STOCK!K$3,FCSTSDV!$D$1:$N$1,0))/STOCK!$F224,1),0)</f>
        <v>0</v>
      </c>
      <c r="L224" s="99">
        <f t="array" ref="L224">+IFERROR(ROUND(INDEX(FCSTSDV!$D$2:$N$674,MATCH(STOCK!$D224,FCSTSDV!$C$2:$C$674,0),MATCH(STOCK!L$3,FCSTSDV!$D$1:$N$1,0))/STOCK!$F224,1),0)</f>
        <v>0</v>
      </c>
      <c r="M224" s="99">
        <f t="array" ref="M224">+IFERROR(ROUND(INDEX(FCSTSDV!$D$2:$N$674,MATCH(STOCK!$D224,FCSTSDV!$C$2:$C$674,0),MATCH(STOCK!M$3,FCSTSDV!$D$1:$N$1,0))/STOCK!$F224,1),0)</f>
        <v>0</v>
      </c>
      <c r="N224" s="99">
        <f t="array" ref="N224">+IFERROR(ROUND(INDEX(FCSTSDV!$D$2:$N$674,MATCH(STOCK!$D224,FCSTSDV!$C$2:$C$674,0),MATCH(STOCK!N$3,FCSTSDV!$D$1:$N$1,0))/STOCK!$F224,1),0)</f>
        <v>0</v>
      </c>
      <c r="O224" s="99">
        <f t="array" ref="O224">+IFERROR(ROUND(INDEX(FCSTSDV!$D$2:$N$674,MATCH(STOCK!$D224,FCSTSDV!$C$2:$C$674,0),MATCH(STOCK!O$3,FCSTSDV!$D$1:$N$1,0))/STOCK!$F224,1),0)</f>
        <v>0</v>
      </c>
      <c r="P224" s="99">
        <f t="array" ref="P224">+IFERROR(ROUND(INDEX(FCSTSDV!$D$2:$N$674,MATCH(STOCK!$D224,FCSTSDV!$C$2:$C$674,0),MATCH(STOCK!P$3,FCSTSDV!$D$1:$N$1,0))/STOCK!$F224,1),0)</f>
        <v>0</v>
      </c>
      <c r="Q224" s="99">
        <f t="array" ref="Q224">+IFERROR(ROUND(INDEX(FCSTSDV!$D$2:$N$674,MATCH(STOCK!$D224,FCSTSDV!$C$2:$C$674,0),MATCH(STOCK!Q$3,FCSTSDV!$D$1:$N$1,0))/STOCK!$F224,1),0)</f>
        <v>0</v>
      </c>
      <c r="R224" s="99">
        <f t="array" ref="R224">+IFERROR(ROUND(INDEX(FCSTSDV!$D$2:$N$674,MATCH(STOCK!$D224,FCSTSDV!$C$2:$C$674,0),MATCH(STOCK!R$3,FCSTSDV!$D$1:$N$1,0))/STOCK!$F224,1),0)</f>
        <v>0</v>
      </c>
      <c r="S224" s="99">
        <f t="array" ref="S224">+IFERROR(ROUND(INDEX(FCSTSDV!$D$2:$N$674,MATCH(STOCK!$D224,FCSTSDV!$C$2:$C$674,0),MATCH(STOCK!S$3,FCSTSDV!$D$1:$N$1,0))/STOCK!$F224,1),0)</f>
        <v>0</v>
      </c>
      <c r="T224" s="99">
        <f t="array" ref="T224">+IFERROR(ROUND(INDEX(FCSTSDV!$D$2:$N$674,MATCH(STOCK!$D224,FCSTSDV!$C$2:$C$674,0),MATCH(STOCK!T$3,FCSTSDV!$D$1:$N$1,0))/STOCK!$F224,1),0)</f>
        <v>0</v>
      </c>
      <c r="U224" s="99">
        <f t="array" ref="U224">+IFERROR(ROUND(INDEX(FCSTSDV!$D$2:$N$674,MATCH(STOCK!$D224,FCSTSDV!$C$2:$C$674,0),MATCH(STOCK!U$3,FCSTSDV!$D$1:$N$1,0))/STOCK!$F224,1),0)</f>
        <v>0</v>
      </c>
      <c r="V224" s="99">
        <f t="array" ref="V224">+IFERROR(ROUND(INDEX(FCSTSDV!$D$2:$N$674,MATCH(STOCK!$D224,FCSTSDV!$C$2:$C$674,0),MATCH(STOCK!V$3,FCSTSDV!$D$1:$N$1,0))/STOCK!$F224,1),0)</f>
        <v>0</v>
      </c>
      <c r="W224" s="99">
        <f t="array" ref="W224">+IFERROR(ROUND(INDEX(FCSTSDV!$D$2:$N$674,MATCH(STOCK!$D224,FCSTSDV!$C$2:$C$674,0),MATCH(STOCK!W$3,FCSTSDV!$D$1:$N$1,0))/STOCK!$F224,1),0)</f>
        <v>0</v>
      </c>
      <c r="X224" s="99">
        <f t="array" ref="X224">+IFERROR(ROUND(INDEX(FCSTSDV!$D$2:$N$674,MATCH(STOCK!$D224,FCSTSDV!$C$2:$C$674,0),MATCH(STOCK!X$3,FCSTSDV!$D$1:$N$1,0))/STOCK!$F224,1),0)</f>
        <v>0</v>
      </c>
      <c r="Y224" s="99">
        <f t="array" ref="Y224">+IFERROR(ROUND(INDEX(FCSTSDV!$D$2:$N$674,MATCH(STOCK!$D224,FCSTSDV!$C$2:$C$674,0),MATCH(STOCK!Y$3,FCSTSDV!$D$1:$N$1,0))/STOCK!$F224,1),0)</f>
        <v>0</v>
      </c>
      <c r="Z224" s="99">
        <f t="array" ref="Z224">+IFERROR(ROUND(INDEX(FCSTSDV!$D$2:$N$674,MATCH(STOCK!$D224,FCSTSDV!$C$2:$C$674,0),MATCH(STOCK!Z$3,FCSTSDV!$D$1:$N$1,0))/STOCK!$F224,1),0)</f>
        <v>0</v>
      </c>
      <c r="AA224" s="99">
        <f t="array" ref="AA224">+IFERROR(ROUND(INDEX(FCSTSDV!$D$2:$N$674,MATCH(STOCK!$D224,FCSTSDV!$C$2:$C$674,0),MATCH(STOCK!AA$3,FCSTSDV!$D$1:$N$1,0))/STOCK!$F224,1),0)</f>
        <v>0</v>
      </c>
      <c r="AB224" s="99">
        <f t="array" ref="AB224">+IFERROR(ROUND(INDEX(FCSTSDV!$D$2:$N$674,MATCH(STOCK!$D224,FCSTSDV!$C$2:$C$674,0),MATCH(STOCK!AB$3,FCSTSDV!$D$1:$N$1,0))/STOCK!$F224,1),0)</f>
        <v>0</v>
      </c>
      <c r="AC224" s="99">
        <f t="array" ref="AC224">+IFERROR(ROUND(INDEX(FCSTSDV!$D$2:$N$674,MATCH(STOCK!$D224,FCSTSDV!$C$2:$C$674,0),MATCH(STOCK!AC$3,FCSTSDV!$D$1:$N$1,0))/STOCK!$F224,1),0)</f>
        <v>0</v>
      </c>
    </row>
    <row r="225" spans="1:29" ht="20.100000000000001" customHeight="1">
      <c r="A225" s="813"/>
      <c r="B225" s="795"/>
      <c r="C225" s="287"/>
      <c r="D225" s="131" t="s">
        <v>206</v>
      </c>
      <c r="E225" s="288" t="str">
        <f>+E223</f>
        <v xml:space="preserve"> 5T(77mm) 73mm key 5.5</v>
      </c>
      <c r="F225" s="47">
        <v>2500</v>
      </c>
      <c r="G225" s="240"/>
      <c r="H225" s="253"/>
      <c r="I225" s="785"/>
      <c r="J225" s="81">
        <f>+IF(SUM(K225:L225)&lt;&gt;$N$3,ROUND(IFERROR(VLOOKUP(D225,FCSTSDV!$C$2:$C$285,2,0),0)/STOCK!F225+0,0),0)</f>
        <v>0</v>
      </c>
      <c r="K225" s="92">
        <f t="array" ref="K225">+IFERROR(ROUND(INDEX(FCSTSDV!$D$2:$N$674,MATCH(STOCK!$D225,FCSTSDV!$C$2:$C$674,0),MATCH(STOCK!K$3,FCSTSDV!$D$1:$N$1,0))/STOCK!$F225,1),0)</f>
        <v>0</v>
      </c>
      <c r="L225" s="92">
        <f t="array" ref="L225">+IFERROR(ROUND(INDEX(FCSTSDV!$D$2:$N$674,MATCH(STOCK!$D225,FCSTSDV!$C$2:$C$674,0),MATCH(STOCK!L$3,FCSTSDV!$D$1:$N$1,0))/STOCK!$F225,1),0)</f>
        <v>0</v>
      </c>
      <c r="M225" s="92">
        <f t="array" ref="M225">+IFERROR(ROUND(INDEX(FCSTSDV!$D$2:$N$674,MATCH(STOCK!$D225,FCSTSDV!$C$2:$C$674,0),MATCH(STOCK!M$3,FCSTSDV!$D$1:$N$1,0))/STOCK!$F225,1),0)</f>
        <v>0</v>
      </c>
      <c r="N225" s="92">
        <f t="array" ref="N225">+IFERROR(ROUND(INDEX(FCSTSDV!$D$2:$N$674,MATCH(STOCK!$D225,FCSTSDV!$C$2:$C$674,0),MATCH(STOCK!N$3,FCSTSDV!$D$1:$N$1,0))/STOCK!$F225,1),0)</f>
        <v>0</v>
      </c>
      <c r="O225" s="92">
        <f t="array" ref="O225">+IFERROR(ROUND(INDEX(FCSTSDV!$D$2:$N$674,MATCH(STOCK!$D225,FCSTSDV!$C$2:$C$674,0),MATCH(STOCK!O$3,FCSTSDV!$D$1:$N$1,0))/STOCK!$F225,1),0)</f>
        <v>0</v>
      </c>
      <c r="P225" s="92">
        <f t="array" ref="P225">+IFERROR(ROUND(INDEX(FCSTSDV!$D$2:$N$674,MATCH(STOCK!$D225,FCSTSDV!$C$2:$C$674,0),MATCH(STOCK!P$3,FCSTSDV!$D$1:$N$1,0))/STOCK!$F225,1),0)</f>
        <v>0</v>
      </c>
      <c r="Q225" s="92">
        <f t="array" ref="Q225">+IFERROR(ROUND(INDEX(FCSTSDV!$D$2:$N$674,MATCH(STOCK!$D225,FCSTSDV!$C$2:$C$674,0),MATCH(STOCK!Q$3,FCSTSDV!$D$1:$N$1,0))/STOCK!$F225,1),0)</f>
        <v>0</v>
      </c>
      <c r="R225" s="92">
        <f t="array" ref="R225">+IFERROR(ROUND(INDEX(FCSTSDV!$D$2:$N$674,MATCH(STOCK!$D225,FCSTSDV!$C$2:$C$674,0),MATCH(STOCK!R$3,FCSTSDV!$D$1:$N$1,0))/STOCK!$F225,1),0)</f>
        <v>0</v>
      </c>
      <c r="S225" s="92">
        <f t="array" ref="S225">+IFERROR(ROUND(INDEX(FCSTSDV!$D$2:$N$674,MATCH(STOCK!$D225,FCSTSDV!$C$2:$C$674,0),MATCH(STOCK!S$3,FCSTSDV!$D$1:$N$1,0))/STOCK!$F225,1),0)</f>
        <v>0</v>
      </c>
      <c r="T225" s="92">
        <f t="array" ref="T225">+IFERROR(ROUND(INDEX(FCSTSDV!$D$2:$N$674,MATCH(STOCK!$D225,FCSTSDV!$C$2:$C$674,0),MATCH(STOCK!T$3,FCSTSDV!$D$1:$N$1,0))/STOCK!$F225,1),0)</f>
        <v>0</v>
      </c>
      <c r="U225" s="92">
        <f t="array" ref="U225">+IFERROR(ROUND(INDEX(FCSTSDV!$D$2:$N$674,MATCH(STOCK!$D225,FCSTSDV!$C$2:$C$674,0),MATCH(STOCK!U$3,FCSTSDV!$D$1:$N$1,0))/STOCK!$F225,1),0)</f>
        <v>0</v>
      </c>
      <c r="V225" s="92">
        <f t="array" ref="V225">+IFERROR(ROUND(INDEX(FCSTSDV!$D$2:$N$674,MATCH(STOCK!$D225,FCSTSDV!$C$2:$C$674,0),MATCH(STOCK!V$3,FCSTSDV!$D$1:$N$1,0))/STOCK!$F225,1),0)</f>
        <v>0</v>
      </c>
      <c r="W225" s="92">
        <f t="array" ref="W225">+IFERROR(ROUND(INDEX(FCSTSDV!$D$2:$N$674,MATCH(STOCK!$D225,FCSTSDV!$C$2:$C$674,0),MATCH(STOCK!W$3,FCSTSDV!$D$1:$N$1,0))/STOCK!$F225,1),0)</f>
        <v>0</v>
      </c>
      <c r="X225" s="92">
        <f t="array" ref="X225">+IFERROR(ROUND(INDEX(FCSTSDV!$D$2:$N$674,MATCH(STOCK!$D225,FCSTSDV!$C$2:$C$674,0),MATCH(STOCK!X$3,FCSTSDV!$D$1:$N$1,0))/STOCK!$F225,1),0)</f>
        <v>0</v>
      </c>
      <c r="Y225" s="92">
        <f t="array" ref="Y225">+IFERROR(ROUND(INDEX(FCSTSDV!$D$2:$N$674,MATCH(STOCK!$D225,FCSTSDV!$C$2:$C$674,0),MATCH(STOCK!Y$3,FCSTSDV!$D$1:$N$1,0))/STOCK!$F225,1),0)</f>
        <v>69.599999999999994</v>
      </c>
      <c r="Z225" s="92">
        <f t="array" ref="Z225">+IFERROR(ROUND(INDEX(FCSTSDV!$D$2:$N$674,MATCH(STOCK!$D225,FCSTSDV!$C$2:$C$674,0),MATCH(STOCK!Z$3,FCSTSDV!$D$1:$N$1,0))/STOCK!$F225,1),0)</f>
        <v>0</v>
      </c>
      <c r="AA225" s="92">
        <f t="array" ref="AA225">+IFERROR(ROUND(INDEX(FCSTSDV!$D$2:$N$674,MATCH(STOCK!$D225,FCSTSDV!$C$2:$C$674,0),MATCH(STOCK!AA$3,FCSTSDV!$D$1:$N$1,0))/STOCK!$F225,1),0)</f>
        <v>0</v>
      </c>
      <c r="AB225" s="92">
        <f t="array" ref="AB225">+IFERROR(ROUND(INDEX(FCSTSDV!$D$2:$N$674,MATCH(STOCK!$D225,FCSTSDV!$C$2:$C$674,0),MATCH(STOCK!AB$3,FCSTSDV!$D$1:$N$1,0))/STOCK!$F225,1),0)</f>
        <v>0</v>
      </c>
      <c r="AC225" s="92">
        <f t="array" ref="AC225">+IFERROR(ROUND(INDEX(FCSTSDV!$D$2:$N$674,MATCH(STOCK!$D225,FCSTSDV!$C$2:$C$674,0),MATCH(STOCK!AC$3,FCSTSDV!$D$1:$N$1,0))/STOCK!$F225,1),0)</f>
        <v>0</v>
      </c>
    </row>
    <row r="226" spans="1:29" ht="20.100000000000001" customHeight="1">
      <c r="A226" s="807"/>
      <c r="B226" s="792"/>
      <c r="C226" s="245"/>
      <c r="D226" s="128"/>
      <c r="E226" s="288" t="str">
        <f>+E225</f>
        <v xml:space="preserve"> 5T(77mm) 73mm key 5.5</v>
      </c>
      <c r="F226" s="129"/>
      <c r="G226" s="242"/>
      <c r="H226" s="250"/>
      <c r="I226" s="782"/>
      <c r="J226" s="289">
        <f>+J223</f>
        <v>0</v>
      </c>
      <c r="K226" s="90" t="e">
        <f t="shared" ref="K226:T226" si="64">+$I$223-$J$226-SUM(K223:K225)</f>
        <v>#REF!</v>
      </c>
      <c r="L226" s="90" t="e">
        <f t="shared" si="64"/>
        <v>#REF!</v>
      </c>
      <c r="M226" s="90" t="e">
        <f t="shared" si="64"/>
        <v>#REF!</v>
      </c>
      <c r="N226" s="90" t="e">
        <f t="shared" si="64"/>
        <v>#REF!</v>
      </c>
      <c r="O226" s="90" t="e">
        <f t="shared" si="64"/>
        <v>#REF!</v>
      </c>
      <c r="P226" s="90" t="e">
        <f t="shared" si="64"/>
        <v>#REF!</v>
      </c>
      <c r="Q226" s="90" t="e">
        <f t="shared" si="64"/>
        <v>#REF!</v>
      </c>
      <c r="R226" s="90" t="e">
        <f t="shared" si="64"/>
        <v>#REF!</v>
      </c>
      <c r="S226" s="90" t="e">
        <f t="shared" si="64"/>
        <v>#REF!</v>
      </c>
      <c r="T226" s="90" t="e">
        <f t="shared" si="64"/>
        <v>#REF!</v>
      </c>
      <c r="U226" s="90" t="e">
        <f t="shared" ref="U226:AC226" si="65">+T226-SUM(U223:U225)</f>
        <v>#REF!</v>
      </c>
      <c r="V226" s="90" t="e">
        <f t="shared" si="65"/>
        <v>#REF!</v>
      </c>
      <c r="W226" s="90" t="e">
        <f t="shared" si="65"/>
        <v>#REF!</v>
      </c>
      <c r="X226" s="90" t="e">
        <f t="shared" si="65"/>
        <v>#REF!</v>
      </c>
      <c r="Y226" s="90" t="e">
        <f t="shared" si="65"/>
        <v>#REF!</v>
      </c>
      <c r="Z226" s="90" t="e">
        <f t="shared" si="65"/>
        <v>#REF!</v>
      </c>
      <c r="AA226" s="90" t="e">
        <f t="shared" si="65"/>
        <v>#REF!</v>
      </c>
      <c r="AB226" s="90" t="e">
        <f t="shared" si="65"/>
        <v>#REF!</v>
      </c>
      <c r="AC226" s="90" t="e">
        <f t="shared" si="65"/>
        <v>#REF!</v>
      </c>
    </row>
    <row r="227" spans="1:29" ht="20.100000000000001" customHeight="1">
      <c r="A227" s="806" t="s">
        <v>172</v>
      </c>
      <c r="B227" s="791" t="s">
        <v>207</v>
      </c>
      <c r="C227" s="243"/>
      <c r="D227" s="32" t="s">
        <v>208</v>
      </c>
      <c r="E227" s="246" t="s">
        <v>209</v>
      </c>
      <c r="F227" s="49">
        <v>2500</v>
      </c>
      <c r="G227" s="238"/>
      <c r="H227" s="248"/>
      <c r="I227" s="781" t="e">
        <f>+VLOOKUP(B227,Sheet2!$B$3:$C$189,2,0)</f>
        <v>#REF!</v>
      </c>
      <c r="J227" s="79">
        <f>+IF(SUM(K227:L227)&lt;&gt;$N$3,ROUND(IFERROR(VLOOKUP(D227,FCSTSDV!$C$2:$C$285,2,0),0)/STOCK!F227+0,0),0)</f>
        <v>0</v>
      </c>
      <c r="K227" s="165">
        <f t="array" ref="K227">+IFERROR(ROUND(INDEX(FCSTSDV!$D$2:$N$674,MATCH(STOCK!$D227,FCSTSDV!$C$2:$C$674,0),MATCH(STOCK!K$3,FCSTSDV!$D$1:$N$1,0))/STOCK!$F227,1),0)</f>
        <v>0</v>
      </c>
      <c r="L227" s="165">
        <f t="array" ref="L227">+IFERROR(ROUND(INDEX(FCSTSDV!$D$2:$N$674,MATCH(STOCK!$D227,FCSTSDV!$C$2:$C$674,0),MATCH(STOCK!L$3,FCSTSDV!$D$1:$N$1,0))/STOCK!$F227,1),0)</f>
        <v>0</v>
      </c>
      <c r="M227" s="165">
        <f t="array" ref="M227">+IFERROR(ROUND(INDEX(FCSTSDV!$D$2:$N$674,MATCH(STOCK!$D227,FCSTSDV!$C$2:$C$674,0),MATCH(STOCK!M$3,FCSTSDV!$D$1:$N$1,0))/STOCK!$F227,1),0)</f>
        <v>0</v>
      </c>
      <c r="N227" s="165">
        <f t="array" ref="N227">+IFERROR(ROUND(INDEX(FCSTSDV!$D$2:$N$674,MATCH(STOCK!$D227,FCSTSDV!$C$2:$C$674,0),MATCH(STOCK!N$3,FCSTSDV!$D$1:$N$1,0))/STOCK!$F227,1),0)</f>
        <v>0</v>
      </c>
      <c r="O227" s="165">
        <f t="array" ref="O227">+IFERROR(ROUND(INDEX(FCSTSDV!$D$2:$N$674,MATCH(STOCK!$D227,FCSTSDV!$C$2:$C$674,0),MATCH(STOCK!O$3,FCSTSDV!$D$1:$N$1,0))/STOCK!$F227,1),0)</f>
        <v>0</v>
      </c>
      <c r="P227" s="165">
        <f t="array" ref="P227">+IFERROR(ROUND(INDEX(FCSTSDV!$D$2:$N$674,MATCH(STOCK!$D227,FCSTSDV!$C$2:$C$674,0),MATCH(STOCK!P$3,FCSTSDV!$D$1:$N$1,0))/STOCK!$F227,1),0)</f>
        <v>0</v>
      </c>
      <c r="Q227" s="165">
        <f t="array" ref="Q227">+IFERROR(ROUND(INDEX(FCSTSDV!$D$2:$N$674,MATCH(STOCK!$D227,FCSTSDV!$C$2:$C$674,0),MATCH(STOCK!Q$3,FCSTSDV!$D$1:$N$1,0))/STOCK!$F227,1),0)</f>
        <v>0</v>
      </c>
      <c r="R227" s="165">
        <f t="array" ref="R227">+IFERROR(ROUND(INDEX(FCSTSDV!$D$2:$N$674,MATCH(STOCK!$D227,FCSTSDV!$C$2:$C$674,0),MATCH(STOCK!R$3,FCSTSDV!$D$1:$N$1,0))/STOCK!$F227,1),0)</f>
        <v>0</v>
      </c>
      <c r="S227" s="165">
        <f t="array" ref="S227">+IFERROR(ROUND(INDEX(FCSTSDV!$D$2:$N$674,MATCH(STOCK!$D227,FCSTSDV!$C$2:$C$674,0),MATCH(STOCK!S$3,FCSTSDV!$D$1:$N$1,0))/STOCK!$F227,1),0)</f>
        <v>0</v>
      </c>
      <c r="T227" s="165">
        <f t="array" ref="T227">+IFERROR(ROUND(INDEX(FCSTSDV!$D$2:$N$674,MATCH(STOCK!$D227,FCSTSDV!$C$2:$C$674,0),MATCH(STOCK!T$3,FCSTSDV!$D$1:$N$1,0))/STOCK!$F227,1),0)</f>
        <v>0</v>
      </c>
      <c r="U227" s="165">
        <f t="array" ref="U227">+IFERROR(ROUND(INDEX(FCSTSDV!$D$2:$N$674,MATCH(STOCK!$D227,FCSTSDV!$C$2:$C$674,0),MATCH(STOCK!U$3,FCSTSDV!$D$1:$N$1,0))/STOCK!$F227,1),0)</f>
        <v>0</v>
      </c>
      <c r="V227" s="165">
        <f t="array" ref="V227">+IFERROR(ROUND(INDEX(FCSTSDV!$D$2:$N$674,MATCH(STOCK!$D227,FCSTSDV!$C$2:$C$674,0),MATCH(STOCK!V$3,FCSTSDV!$D$1:$N$1,0))/STOCK!$F227,1),0)</f>
        <v>0</v>
      </c>
      <c r="W227" s="165">
        <f t="array" ref="W227">+IFERROR(ROUND(INDEX(FCSTSDV!$D$2:$N$674,MATCH(STOCK!$D227,FCSTSDV!$C$2:$C$674,0),MATCH(STOCK!W$3,FCSTSDV!$D$1:$N$1,0))/STOCK!$F227,1),0)</f>
        <v>0</v>
      </c>
      <c r="X227" s="165">
        <f t="array" ref="X227">+IFERROR(ROUND(INDEX(FCSTSDV!$D$2:$N$674,MATCH(STOCK!$D227,FCSTSDV!$C$2:$C$674,0),MATCH(STOCK!X$3,FCSTSDV!$D$1:$N$1,0))/STOCK!$F227,1),0)</f>
        <v>0</v>
      </c>
      <c r="Y227" s="165">
        <f t="array" ref="Y227">+IFERROR(ROUND(INDEX(FCSTSDV!$D$2:$N$674,MATCH(STOCK!$D227,FCSTSDV!$C$2:$C$674,0),MATCH(STOCK!Y$3,FCSTSDV!$D$1:$N$1,0))/STOCK!$F227,1),0)</f>
        <v>108</v>
      </c>
      <c r="Z227" s="165">
        <f t="array" ref="Z227">+IFERROR(ROUND(INDEX(FCSTSDV!$D$2:$N$674,MATCH(STOCK!$D227,FCSTSDV!$C$2:$C$674,0),MATCH(STOCK!Z$3,FCSTSDV!$D$1:$N$1,0))/STOCK!$F227,1),0)</f>
        <v>0</v>
      </c>
      <c r="AA227" s="165">
        <f t="array" ref="AA227">+IFERROR(ROUND(INDEX(FCSTSDV!$D$2:$N$674,MATCH(STOCK!$D227,FCSTSDV!$C$2:$C$674,0),MATCH(STOCK!AA$3,FCSTSDV!$D$1:$N$1,0))/STOCK!$F227,1),0)</f>
        <v>0</v>
      </c>
      <c r="AB227" s="165">
        <f t="array" ref="AB227">+IFERROR(ROUND(INDEX(FCSTSDV!$D$2:$N$674,MATCH(STOCK!$D227,FCSTSDV!$C$2:$C$674,0),MATCH(STOCK!AB$3,FCSTSDV!$D$1:$N$1,0))/STOCK!$F227,1),0)</f>
        <v>0</v>
      </c>
      <c r="AC227" s="165">
        <f t="array" ref="AC227">+IFERROR(ROUND(INDEX(FCSTSDV!$D$2:$N$674,MATCH(STOCK!$D227,FCSTSDV!$C$2:$C$674,0),MATCH(STOCK!AC$3,FCSTSDV!$D$1:$N$1,0))/STOCK!$F227,1),0)</f>
        <v>0</v>
      </c>
    </row>
    <row r="228" spans="1:29" ht="20.100000000000001" customHeight="1">
      <c r="A228" s="813"/>
      <c r="B228" s="795"/>
      <c r="C228" s="287"/>
      <c r="D228" s="32" t="s">
        <v>210</v>
      </c>
      <c r="E228" s="246"/>
      <c r="F228" s="49">
        <v>2500</v>
      </c>
      <c r="G228" s="240"/>
      <c r="H228" s="253"/>
      <c r="I228" s="785"/>
      <c r="J228" s="79">
        <f>+IF(SUM(K228:L228)&lt;&gt;$N$3,ROUND(IFERROR(VLOOKUP(D228,FCSTSDV!$C$2:$C$285,2,0),0)/STOCK!F228+0,0),0)</f>
        <v>0</v>
      </c>
      <c r="K228" s="92">
        <f t="array" ref="K228">+IFERROR(ROUND(INDEX(FCSTSDV!$D$2:$N$674,MATCH(STOCK!$D228,FCSTSDV!$C$2:$C$674,0),MATCH(STOCK!K$3,FCSTSDV!$D$1:$N$1,0))/STOCK!$F228,1),0)</f>
        <v>0</v>
      </c>
      <c r="L228" s="92">
        <f t="array" ref="L228">+IFERROR(ROUND(INDEX(FCSTSDV!$D$2:$N$674,MATCH(STOCK!$D228,FCSTSDV!$C$2:$C$674,0),MATCH(STOCK!L$3,FCSTSDV!$D$1:$N$1,0))/STOCK!$F228,1),0)</f>
        <v>0</v>
      </c>
      <c r="M228" s="92">
        <f t="array" ref="M228">+IFERROR(ROUND(INDEX(FCSTSDV!$D$2:$N$674,MATCH(STOCK!$D228,FCSTSDV!$C$2:$C$674,0),MATCH(STOCK!M$3,FCSTSDV!$D$1:$N$1,0))/STOCK!$F228,1),0)</f>
        <v>0</v>
      </c>
      <c r="N228" s="92">
        <f t="array" ref="N228">+IFERROR(ROUND(INDEX(FCSTSDV!$D$2:$N$674,MATCH(STOCK!$D228,FCSTSDV!$C$2:$C$674,0),MATCH(STOCK!N$3,FCSTSDV!$D$1:$N$1,0))/STOCK!$F228,1),0)</f>
        <v>0</v>
      </c>
      <c r="O228" s="92">
        <f t="array" ref="O228">+IFERROR(ROUND(INDEX(FCSTSDV!$D$2:$N$674,MATCH(STOCK!$D228,FCSTSDV!$C$2:$C$674,0),MATCH(STOCK!O$3,FCSTSDV!$D$1:$N$1,0))/STOCK!$F228,1),0)</f>
        <v>0</v>
      </c>
      <c r="P228" s="92">
        <f t="array" ref="P228">+IFERROR(ROUND(INDEX(FCSTSDV!$D$2:$N$674,MATCH(STOCK!$D228,FCSTSDV!$C$2:$C$674,0),MATCH(STOCK!P$3,FCSTSDV!$D$1:$N$1,0))/STOCK!$F228,1),0)</f>
        <v>0</v>
      </c>
      <c r="Q228" s="92">
        <f t="array" ref="Q228">+IFERROR(ROUND(INDEX(FCSTSDV!$D$2:$N$674,MATCH(STOCK!$D228,FCSTSDV!$C$2:$C$674,0),MATCH(STOCK!Q$3,FCSTSDV!$D$1:$N$1,0))/STOCK!$F228,1),0)</f>
        <v>0</v>
      </c>
      <c r="R228" s="92">
        <f t="array" ref="R228">+IFERROR(ROUND(INDEX(FCSTSDV!$D$2:$N$674,MATCH(STOCK!$D228,FCSTSDV!$C$2:$C$674,0),MATCH(STOCK!R$3,FCSTSDV!$D$1:$N$1,0))/STOCK!$F228,1),0)</f>
        <v>0</v>
      </c>
      <c r="S228" s="92">
        <f t="array" ref="S228">+IFERROR(ROUND(INDEX(FCSTSDV!$D$2:$N$674,MATCH(STOCK!$D228,FCSTSDV!$C$2:$C$674,0),MATCH(STOCK!S$3,FCSTSDV!$D$1:$N$1,0))/STOCK!$F228,1),0)</f>
        <v>0</v>
      </c>
      <c r="T228" s="92">
        <f t="array" ref="T228">+IFERROR(ROUND(INDEX(FCSTSDV!$D$2:$N$674,MATCH(STOCK!$D228,FCSTSDV!$C$2:$C$674,0),MATCH(STOCK!T$3,FCSTSDV!$D$1:$N$1,0))/STOCK!$F228,1),0)</f>
        <v>0</v>
      </c>
      <c r="U228" s="92">
        <f t="array" ref="U228">+IFERROR(ROUND(INDEX(FCSTSDV!$D$2:$N$674,MATCH(STOCK!$D228,FCSTSDV!$C$2:$C$674,0),MATCH(STOCK!U$3,FCSTSDV!$D$1:$N$1,0))/STOCK!$F228,1),0)</f>
        <v>0</v>
      </c>
      <c r="V228" s="92">
        <f t="array" ref="V228">+IFERROR(ROUND(INDEX(FCSTSDV!$D$2:$N$674,MATCH(STOCK!$D228,FCSTSDV!$C$2:$C$674,0),MATCH(STOCK!V$3,FCSTSDV!$D$1:$N$1,0))/STOCK!$F228,1),0)</f>
        <v>0</v>
      </c>
      <c r="W228" s="92">
        <f t="array" ref="W228">+IFERROR(ROUND(INDEX(FCSTSDV!$D$2:$N$674,MATCH(STOCK!$D228,FCSTSDV!$C$2:$C$674,0),MATCH(STOCK!W$3,FCSTSDV!$D$1:$N$1,0))/STOCK!$F228,1),0)</f>
        <v>0</v>
      </c>
      <c r="X228" s="92">
        <f t="array" ref="X228">+IFERROR(ROUND(INDEX(FCSTSDV!$D$2:$N$674,MATCH(STOCK!$D228,FCSTSDV!$C$2:$C$674,0),MATCH(STOCK!X$3,FCSTSDV!$D$1:$N$1,0))/STOCK!$F228,1),0)</f>
        <v>0</v>
      </c>
      <c r="Y228" s="92">
        <f t="array" ref="Y228">+IFERROR(ROUND(INDEX(FCSTSDV!$D$2:$N$674,MATCH(STOCK!$D228,FCSTSDV!$C$2:$C$674,0),MATCH(STOCK!Y$3,FCSTSDV!$D$1:$N$1,0))/STOCK!$F228,1),0)</f>
        <v>108</v>
      </c>
      <c r="Z228" s="92">
        <f t="array" ref="Z228">+IFERROR(ROUND(INDEX(FCSTSDV!$D$2:$N$674,MATCH(STOCK!$D228,FCSTSDV!$C$2:$C$674,0),MATCH(STOCK!Z$3,FCSTSDV!$D$1:$N$1,0))/STOCK!$F228,1),0)</f>
        <v>0</v>
      </c>
      <c r="AA228" s="92">
        <f t="array" ref="AA228">+IFERROR(ROUND(INDEX(FCSTSDV!$D$2:$N$674,MATCH(STOCK!$D228,FCSTSDV!$C$2:$C$674,0),MATCH(STOCK!AA$3,FCSTSDV!$D$1:$N$1,0))/STOCK!$F228,1),0)</f>
        <v>0</v>
      </c>
      <c r="AB228" s="92">
        <f t="array" ref="AB228">+IFERROR(ROUND(INDEX(FCSTSDV!$D$2:$N$674,MATCH(STOCK!$D228,FCSTSDV!$C$2:$C$674,0),MATCH(STOCK!AB$3,FCSTSDV!$D$1:$N$1,0))/STOCK!$F228,1),0)</f>
        <v>0</v>
      </c>
      <c r="AC228" s="92">
        <f t="array" ref="AC228">+IFERROR(ROUND(INDEX(FCSTSDV!$D$2:$N$674,MATCH(STOCK!$D228,FCSTSDV!$C$2:$C$674,0),MATCH(STOCK!AC$3,FCSTSDV!$D$1:$N$1,0))/STOCK!$F228,1),0)</f>
        <v>0</v>
      </c>
    </row>
    <row r="229" spans="1:29" ht="20.100000000000001" customHeight="1">
      <c r="A229" s="807"/>
      <c r="B229" s="792"/>
      <c r="C229" s="245"/>
      <c r="D229" s="52"/>
      <c r="E229" s="286" t="str">
        <f>+E227</f>
        <v>5T(77mm)*60mm key 5.5</v>
      </c>
      <c r="F229" s="53"/>
      <c r="G229" s="242"/>
      <c r="H229" s="250"/>
      <c r="I229" s="782"/>
      <c r="J229" s="290">
        <f>+J227</f>
        <v>0</v>
      </c>
      <c r="K229" s="90" t="e">
        <f t="shared" ref="K229:T229" si="66">+$I227+$J227-SUM(K227:K228)</f>
        <v>#REF!</v>
      </c>
      <c r="L229" s="90" t="e">
        <f t="shared" si="66"/>
        <v>#REF!</v>
      </c>
      <c r="M229" s="90" t="e">
        <f t="shared" si="66"/>
        <v>#REF!</v>
      </c>
      <c r="N229" s="90" t="e">
        <f t="shared" si="66"/>
        <v>#REF!</v>
      </c>
      <c r="O229" s="90" t="e">
        <f t="shared" si="66"/>
        <v>#REF!</v>
      </c>
      <c r="P229" s="90" t="e">
        <f t="shared" si="66"/>
        <v>#REF!</v>
      </c>
      <c r="Q229" s="90" t="e">
        <f t="shared" si="66"/>
        <v>#REF!</v>
      </c>
      <c r="R229" s="90" t="e">
        <f t="shared" si="66"/>
        <v>#REF!</v>
      </c>
      <c r="S229" s="90" t="e">
        <f t="shared" si="66"/>
        <v>#REF!</v>
      </c>
      <c r="T229" s="90" t="e">
        <f t="shared" si="66"/>
        <v>#REF!</v>
      </c>
      <c r="U229" s="90" t="e">
        <f t="shared" ref="U229:AC229" si="67">+T229-SUM(U227:U228)</f>
        <v>#REF!</v>
      </c>
      <c r="V229" s="90" t="e">
        <f t="shared" si="67"/>
        <v>#REF!</v>
      </c>
      <c r="W229" s="90" t="e">
        <f t="shared" si="67"/>
        <v>#REF!</v>
      </c>
      <c r="X229" s="90" t="e">
        <f t="shared" si="67"/>
        <v>#REF!</v>
      </c>
      <c r="Y229" s="90" t="e">
        <f t="shared" si="67"/>
        <v>#REF!</v>
      </c>
      <c r="Z229" s="90" t="e">
        <f t="shared" si="67"/>
        <v>#REF!</v>
      </c>
      <c r="AA229" s="90" t="e">
        <f t="shared" si="67"/>
        <v>#REF!</v>
      </c>
      <c r="AB229" s="90" t="e">
        <f t="shared" si="67"/>
        <v>#REF!</v>
      </c>
      <c r="AC229" s="90" t="e">
        <f t="shared" si="67"/>
        <v>#REF!</v>
      </c>
    </row>
    <row r="230" spans="1:29" ht="20.100000000000001" customHeight="1">
      <c r="A230" s="806" t="s">
        <v>172</v>
      </c>
      <c r="B230" s="791" t="s">
        <v>211</v>
      </c>
      <c r="C230" s="243"/>
      <c r="D230" s="132" t="s">
        <v>29</v>
      </c>
      <c r="E230" s="244" t="s">
        <v>209</v>
      </c>
      <c r="F230" s="133">
        <v>2500</v>
      </c>
      <c r="G230" s="238"/>
      <c r="H230" s="248"/>
      <c r="I230" s="781" t="e">
        <f>+VLOOKUP(B230,Sheet2!$B$3:$C$189,2,0)</f>
        <v>#REF!</v>
      </c>
      <c r="J230" s="79">
        <f>+IF(SUM(K230:L230)&lt;&gt;$N$3,ROUND(IFERROR(VLOOKUP(D230,FCSTSDV!$C$2:$C$285,2,0),0)/STOCK!F230+0,0),0)</f>
        <v>0</v>
      </c>
      <c r="K230" s="99">
        <f t="array" ref="K230">+IFERROR(ROUND(INDEX(FCSTSDV!$D$2:$N$674,MATCH(STOCK!$D230,FCSTSDV!$C$2:$C$674,0),MATCH(STOCK!K$3,FCSTSDV!$D$1:$N$1,0))/STOCK!$F230,1),0)</f>
        <v>0</v>
      </c>
      <c r="L230" s="99">
        <f t="array" ref="L230">+IFERROR(ROUND(INDEX(FCSTSDV!$D$2:$N$674,MATCH(STOCK!$D230,FCSTSDV!$C$2:$C$674,0),MATCH(STOCK!L$3,FCSTSDV!$D$1:$N$1,0))/STOCK!$F230,1),0)</f>
        <v>0</v>
      </c>
      <c r="M230" s="99">
        <f t="array" ref="M230">+IFERROR(ROUND(INDEX(FCSTSDV!$D$2:$N$674,MATCH(STOCK!$D230,FCSTSDV!$C$2:$C$674,0),MATCH(STOCK!M$3,FCSTSDV!$D$1:$N$1,0))/STOCK!$F230,1),0)</f>
        <v>0</v>
      </c>
      <c r="N230" s="99">
        <f t="array" ref="N230">+IFERROR(ROUND(INDEX(FCSTSDV!$D$2:$N$674,MATCH(STOCK!$D230,FCSTSDV!$C$2:$C$674,0),MATCH(STOCK!N$3,FCSTSDV!$D$1:$N$1,0))/STOCK!$F230,1),0)</f>
        <v>0</v>
      </c>
      <c r="O230" s="99">
        <f t="array" ref="O230">+IFERROR(ROUND(INDEX(FCSTSDV!$D$2:$N$674,MATCH(STOCK!$D230,FCSTSDV!$C$2:$C$674,0),MATCH(STOCK!O$3,FCSTSDV!$D$1:$N$1,0))/STOCK!$F230,1),0)</f>
        <v>0</v>
      </c>
      <c r="P230" s="99">
        <f t="array" ref="P230">+IFERROR(ROUND(INDEX(FCSTSDV!$D$2:$N$674,MATCH(STOCK!$D230,FCSTSDV!$C$2:$C$674,0),MATCH(STOCK!P$3,FCSTSDV!$D$1:$N$1,0))/STOCK!$F230,1),0)</f>
        <v>0</v>
      </c>
      <c r="Q230" s="99">
        <f t="array" ref="Q230">+IFERROR(ROUND(INDEX(FCSTSDV!$D$2:$N$674,MATCH(STOCK!$D230,FCSTSDV!$C$2:$C$674,0),MATCH(STOCK!Q$3,FCSTSDV!$D$1:$N$1,0))/STOCK!$F230,1),0)</f>
        <v>0</v>
      </c>
      <c r="R230" s="99">
        <f t="array" ref="R230">+IFERROR(ROUND(INDEX(FCSTSDV!$D$2:$N$674,MATCH(STOCK!$D230,FCSTSDV!$C$2:$C$674,0),MATCH(STOCK!R$3,FCSTSDV!$D$1:$N$1,0))/STOCK!$F230,1),0)</f>
        <v>0</v>
      </c>
      <c r="S230" s="99">
        <f t="array" ref="S230">+IFERROR(ROUND(INDEX(FCSTSDV!$D$2:$N$674,MATCH(STOCK!$D230,FCSTSDV!$C$2:$C$674,0),MATCH(STOCK!S$3,FCSTSDV!$D$1:$N$1,0))/STOCK!$F230,1),0)</f>
        <v>0</v>
      </c>
      <c r="T230" s="99">
        <f t="array" ref="T230">+IFERROR(ROUND(INDEX(FCSTSDV!$D$2:$N$674,MATCH(STOCK!$D230,FCSTSDV!$C$2:$C$674,0),MATCH(STOCK!T$3,FCSTSDV!$D$1:$N$1,0))/STOCK!$F230,1),0)</f>
        <v>0</v>
      </c>
      <c r="U230" s="99">
        <f t="array" ref="U230">+IFERROR(ROUND(INDEX(FCSTSDV!$D$2:$N$674,MATCH(STOCK!$D230,FCSTSDV!$C$2:$C$674,0),MATCH(STOCK!U$3,FCSTSDV!$D$1:$N$1,0))/STOCK!$F230,1),0)</f>
        <v>0</v>
      </c>
      <c r="V230" s="99">
        <f t="array" ref="V230">+IFERROR(ROUND(INDEX(FCSTSDV!$D$2:$N$674,MATCH(STOCK!$D230,FCSTSDV!$C$2:$C$674,0),MATCH(STOCK!V$3,FCSTSDV!$D$1:$N$1,0))/STOCK!$F230,1),0)</f>
        <v>0</v>
      </c>
      <c r="W230" s="99">
        <f t="array" ref="W230">+IFERROR(ROUND(INDEX(FCSTSDV!$D$2:$N$674,MATCH(STOCK!$D230,FCSTSDV!$C$2:$C$674,0),MATCH(STOCK!W$3,FCSTSDV!$D$1:$N$1,0))/STOCK!$F230,1),0)</f>
        <v>0</v>
      </c>
      <c r="X230" s="99">
        <f t="array" ref="X230">+IFERROR(ROUND(INDEX(FCSTSDV!$D$2:$N$674,MATCH(STOCK!$D230,FCSTSDV!$C$2:$C$674,0),MATCH(STOCK!X$3,FCSTSDV!$D$1:$N$1,0))/STOCK!$F230,1),0)</f>
        <v>0</v>
      </c>
      <c r="Y230" s="99">
        <f t="array" ref="Y230">+IFERROR(ROUND(INDEX(FCSTSDV!$D$2:$N$674,MATCH(STOCK!$D230,FCSTSDV!$C$2:$C$674,0),MATCH(STOCK!Y$3,FCSTSDV!$D$1:$N$1,0))/STOCK!$F230,1),0)</f>
        <v>68.400000000000006</v>
      </c>
      <c r="Z230" s="99">
        <f t="array" ref="Z230">+IFERROR(ROUND(INDEX(FCSTSDV!$D$2:$N$674,MATCH(STOCK!$D230,FCSTSDV!$C$2:$C$674,0),MATCH(STOCK!Z$3,FCSTSDV!$D$1:$N$1,0))/STOCK!$F230,1),0)</f>
        <v>0</v>
      </c>
      <c r="AA230" s="99">
        <f t="array" ref="AA230">+IFERROR(ROUND(INDEX(FCSTSDV!$D$2:$N$674,MATCH(STOCK!$D230,FCSTSDV!$C$2:$C$674,0),MATCH(STOCK!AA$3,FCSTSDV!$D$1:$N$1,0))/STOCK!$F230,1),0)</f>
        <v>0</v>
      </c>
      <c r="AB230" s="99">
        <f t="array" ref="AB230">+IFERROR(ROUND(INDEX(FCSTSDV!$D$2:$N$674,MATCH(STOCK!$D230,FCSTSDV!$C$2:$C$674,0),MATCH(STOCK!AB$3,FCSTSDV!$D$1:$N$1,0))/STOCK!$F230,1),0)</f>
        <v>0</v>
      </c>
      <c r="AC230" s="99">
        <f t="array" ref="AC230">+IFERROR(ROUND(INDEX(FCSTSDV!$D$2:$N$674,MATCH(STOCK!$D230,FCSTSDV!$C$2:$C$674,0),MATCH(STOCK!AC$3,FCSTSDV!$D$1:$N$1,0))/STOCK!$F230,1),0)</f>
        <v>0</v>
      </c>
    </row>
    <row r="231" spans="1:29" ht="20.100000000000001" customHeight="1">
      <c r="A231" s="807"/>
      <c r="B231" s="792"/>
      <c r="C231" s="245"/>
      <c r="D231" s="52"/>
      <c r="E231" s="286" t="str">
        <f>+E230</f>
        <v>5T(77mm)*60mm key 5.5</v>
      </c>
      <c r="F231" s="53"/>
      <c r="G231" s="242"/>
      <c r="H231" s="250"/>
      <c r="I231" s="782"/>
      <c r="J231" s="290">
        <f>+J230</f>
        <v>0</v>
      </c>
      <c r="K231" s="90">
        <f>+$I$232+$J$233-K230</f>
        <v>0</v>
      </c>
      <c r="L231" s="90">
        <f t="shared" ref="L231:S231" si="68">+$I$232+$J$233-L230</f>
        <v>0</v>
      </c>
      <c r="M231" s="90">
        <f t="shared" si="68"/>
        <v>0</v>
      </c>
      <c r="N231" s="90">
        <f t="shared" si="68"/>
        <v>0</v>
      </c>
      <c r="O231" s="90">
        <f t="shared" si="68"/>
        <v>0</v>
      </c>
      <c r="P231" s="90">
        <f t="shared" si="68"/>
        <v>0</v>
      </c>
      <c r="Q231" s="90">
        <f t="shared" si="68"/>
        <v>0</v>
      </c>
      <c r="R231" s="90">
        <f t="shared" si="68"/>
        <v>0</v>
      </c>
      <c r="S231" s="90">
        <f t="shared" si="68"/>
        <v>0</v>
      </c>
      <c r="T231" s="90" t="e">
        <f>+$I230+$J230-T230</f>
        <v>#REF!</v>
      </c>
      <c r="U231" s="90" t="e">
        <f t="shared" ref="U231:AC231" si="69">+T231-U230</f>
        <v>#REF!</v>
      </c>
      <c r="V231" s="90" t="e">
        <f t="shared" si="69"/>
        <v>#REF!</v>
      </c>
      <c r="W231" s="90" t="e">
        <f t="shared" si="69"/>
        <v>#REF!</v>
      </c>
      <c r="X231" s="90" t="e">
        <f t="shared" si="69"/>
        <v>#REF!</v>
      </c>
      <c r="Y231" s="90" t="e">
        <f t="shared" si="69"/>
        <v>#REF!</v>
      </c>
      <c r="Z231" s="90" t="e">
        <f t="shared" si="69"/>
        <v>#REF!</v>
      </c>
      <c r="AA231" s="90" t="e">
        <f t="shared" si="69"/>
        <v>#REF!</v>
      </c>
      <c r="AB231" s="90" t="e">
        <f t="shared" si="69"/>
        <v>#REF!</v>
      </c>
      <c r="AC231" s="90" t="e">
        <f t="shared" si="69"/>
        <v>#REF!</v>
      </c>
    </row>
    <row r="232" spans="1:29" ht="20.100000000000001" customHeight="1">
      <c r="A232" s="806" t="s">
        <v>172</v>
      </c>
      <c r="B232" s="791" t="s">
        <v>212</v>
      </c>
      <c r="C232" s="243"/>
      <c r="D232" s="200" t="s">
        <v>213</v>
      </c>
      <c r="E232" s="244" t="s">
        <v>209</v>
      </c>
      <c r="F232" s="133">
        <v>2500</v>
      </c>
      <c r="G232" s="238"/>
      <c r="H232" s="248"/>
      <c r="I232" s="781">
        <v>0</v>
      </c>
      <c r="J232" s="79">
        <f>+IF(SUM(K232:L232)&lt;&gt;$N$3,ROUND(IFERROR(VLOOKUP(D232,FCSTSDV!$C$2:$C$285,2,0),0)/STOCK!F232+0,0),0)</f>
        <v>0</v>
      </c>
      <c r="K232" s="99">
        <f t="array" ref="K232">+IFERROR(ROUND(INDEX(FCSTSDV!$D$2:$N$674,MATCH(STOCK!$D232,FCSTSDV!$C$2:$C$674,0),MATCH(STOCK!K$3,FCSTSDV!$D$1:$N$1,0))/STOCK!$F232,1),0)</f>
        <v>0</v>
      </c>
      <c r="L232" s="99">
        <f t="array" ref="L232">+IFERROR(ROUND(INDEX(FCSTSDV!$D$2:$N$674,MATCH(STOCK!$D232,FCSTSDV!$C$2:$C$674,0),MATCH(STOCK!L$3,FCSTSDV!$D$1:$N$1,0))/STOCK!$F232,1),0)</f>
        <v>0</v>
      </c>
      <c r="M232" s="99">
        <f t="array" ref="M232">+IFERROR(ROUND(INDEX(FCSTSDV!$D$2:$N$674,MATCH(STOCK!$D232,FCSTSDV!$C$2:$C$674,0),MATCH(STOCK!M$3,FCSTSDV!$D$1:$N$1,0))/STOCK!$F232,1),0)</f>
        <v>0</v>
      </c>
      <c r="N232" s="99">
        <f t="array" ref="N232">+IFERROR(ROUND(INDEX(FCSTSDV!$D$2:$N$674,MATCH(STOCK!$D232,FCSTSDV!$C$2:$C$674,0),MATCH(STOCK!N$3,FCSTSDV!$D$1:$N$1,0))/STOCK!$F232,1),0)</f>
        <v>0</v>
      </c>
      <c r="O232" s="99">
        <f t="array" ref="O232">+IFERROR(ROUND(INDEX(FCSTSDV!$D$2:$N$674,MATCH(STOCK!$D232,FCSTSDV!$C$2:$C$674,0),MATCH(STOCK!O$3,FCSTSDV!$D$1:$N$1,0))/STOCK!$F232,1),0)</f>
        <v>0</v>
      </c>
      <c r="P232" s="99">
        <f t="array" ref="P232">+IFERROR(ROUND(INDEX(FCSTSDV!$D$2:$N$674,MATCH(STOCK!$D232,FCSTSDV!$C$2:$C$674,0),MATCH(STOCK!P$3,FCSTSDV!$D$1:$N$1,0))/STOCK!$F232,1),0)</f>
        <v>0</v>
      </c>
      <c r="Q232" s="99">
        <f t="array" ref="Q232">+IFERROR(ROUND(INDEX(FCSTSDV!$D$2:$N$674,MATCH(STOCK!$D232,FCSTSDV!$C$2:$C$674,0),MATCH(STOCK!Q$3,FCSTSDV!$D$1:$N$1,0))/STOCK!$F232,1),0)</f>
        <v>0</v>
      </c>
      <c r="R232" s="99">
        <f t="array" ref="R232">+IFERROR(ROUND(INDEX(FCSTSDV!$D$2:$N$674,MATCH(STOCK!$D232,FCSTSDV!$C$2:$C$674,0),MATCH(STOCK!R$3,FCSTSDV!$D$1:$N$1,0))/STOCK!$F232,1),0)</f>
        <v>0</v>
      </c>
      <c r="S232" s="99">
        <f t="array" ref="S232">+IFERROR(ROUND(INDEX(FCSTSDV!$D$2:$N$674,MATCH(STOCK!$D232,FCSTSDV!$C$2:$C$674,0),MATCH(STOCK!S$3,FCSTSDV!$D$1:$N$1,0))/STOCK!$F232,1),0)</f>
        <v>0</v>
      </c>
      <c r="T232" s="99">
        <f t="array" ref="T232">+IFERROR(ROUND(INDEX(FCSTSDV!$D$2:$N$674,MATCH(STOCK!$D232,FCSTSDV!$C$2:$C$674,0),MATCH(STOCK!T$3,FCSTSDV!$D$1:$N$1,0))/STOCK!$F232,1),0)</f>
        <v>0</v>
      </c>
      <c r="U232" s="99">
        <f t="array" ref="U232">+IFERROR(ROUND(INDEX(FCSTSDV!$D$2:$N$674,MATCH(STOCK!$D232,FCSTSDV!$C$2:$C$674,0),MATCH(STOCK!U$3,FCSTSDV!$D$1:$N$1,0))/STOCK!$F232,1),0)</f>
        <v>0</v>
      </c>
      <c r="V232" s="99">
        <f t="array" ref="V232">+IFERROR(ROUND(INDEX(FCSTSDV!$D$2:$N$674,MATCH(STOCK!$D232,FCSTSDV!$C$2:$C$674,0),MATCH(STOCK!V$3,FCSTSDV!$D$1:$N$1,0))/STOCK!$F232,1),0)</f>
        <v>0</v>
      </c>
      <c r="W232" s="99">
        <f t="array" ref="W232">+IFERROR(ROUND(INDEX(FCSTSDV!$D$2:$N$674,MATCH(STOCK!$D232,FCSTSDV!$C$2:$C$674,0),MATCH(STOCK!W$3,FCSTSDV!$D$1:$N$1,0))/STOCK!$F232,1),0)</f>
        <v>0</v>
      </c>
      <c r="X232" s="99">
        <f t="array" ref="X232">+IFERROR(ROUND(INDEX(FCSTSDV!$D$2:$N$674,MATCH(STOCK!$D232,FCSTSDV!$C$2:$C$674,0),MATCH(STOCK!X$3,FCSTSDV!$D$1:$N$1,0))/STOCK!$F232,1),0)</f>
        <v>0</v>
      </c>
      <c r="Y232" s="99">
        <f t="array" ref="Y232">+IFERROR(ROUND(INDEX(FCSTSDV!$D$2:$N$674,MATCH(STOCK!$D232,FCSTSDV!$C$2:$C$674,0),MATCH(STOCK!Y$3,FCSTSDV!$D$1:$N$1,0))/STOCK!$F232,1),0)</f>
        <v>0</v>
      </c>
      <c r="Z232" s="99">
        <f t="array" ref="Z232">+IFERROR(ROUND(INDEX(FCSTSDV!$D$2:$N$674,MATCH(STOCK!$D232,FCSTSDV!$C$2:$C$674,0),MATCH(STOCK!Z$3,FCSTSDV!$D$1:$N$1,0))/STOCK!$F232,1),0)</f>
        <v>0</v>
      </c>
      <c r="AA232" s="99">
        <f t="array" ref="AA232">+IFERROR(ROUND(INDEX(FCSTSDV!$D$2:$N$674,MATCH(STOCK!$D232,FCSTSDV!$C$2:$C$674,0),MATCH(STOCK!AA$3,FCSTSDV!$D$1:$N$1,0))/STOCK!$F232,1),0)</f>
        <v>0</v>
      </c>
      <c r="AB232" s="99">
        <f t="array" ref="AB232">+IFERROR(ROUND(INDEX(FCSTSDV!$D$2:$N$674,MATCH(STOCK!$D232,FCSTSDV!$C$2:$C$674,0),MATCH(STOCK!AB$3,FCSTSDV!$D$1:$N$1,0))/STOCK!$F232,1),0)</f>
        <v>0</v>
      </c>
      <c r="AC232" s="99">
        <f t="array" ref="AC232">+IFERROR(ROUND(INDEX(FCSTSDV!$D$2:$N$674,MATCH(STOCK!$D232,FCSTSDV!$C$2:$C$674,0),MATCH(STOCK!AC$3,FCSTSDV!$D$1:$N$1,0))/STOCK!$F232,1),0)</f>
        <v>0</v>
      </c>
    </row>
    <row r="233" spans="1:29" ht="20.100000000000001" customHeight="1">
      <c r="A233" s="807"/>
      <c r="B233" s="792"/>
      <c r="C233" s="245"/>
      <c r="D233" s="52"/>
      <c r="E233" s="286" t="str">
        <f>+E232</f>
        <v>5T(77mm)*60mm key 5.5</v>
      </c>
      <c r="F233" s="53"/>
      <c r="G233" s="242"/>
      <c r="H233" s="250"/>
      <c r="I233" s="782"/>
      <c r="J233" s="290">
        <f>+J232</f>
        <v>0</v>
      </c>
      <c r="K233" s="90">
        <f t="shared" ref="K233:T233" si="70">+$I$232+$J$233-K232</f>
        <v>0</v>
      </c>
      <c r="L233" s="90">
        <f t="shared" si="70"/>
        <v>0</v>
      </c>
      <c r="M233" s="90">
        <f t="shared" si="70"/>
        <v>0</v>
      </c>
      <c r="N233" s="90">
        <f t="shared" si="70"/>
        <v>0</v>
      </c>
      <c r="O233" s="90">
        <f t="shared" si="70"/>
        <v>0</v>
      </c>
      <c r="P233" s="90">
        <f t="shared" si="70"/>
        <v>0</v>
      </c>
      <c r="Q233" s="90">
        <f t="shared" si="70"/>
        <v>0</v>
      </c>
      <c r="R233" s="90">
        <f t="shared" si="70"/>
        <v>0</v>
      </c>
      <c r="S233" s="90">
        <f t="shared" si="70"/>
        <v>0</v>
      </c>
      <c r="T233" s="90">
        <f t="shared" si="70"/>
        <v>0</v>
      </c>
      <c r="U233" s="90">
        <f t="shared" ref="U233:AC233" si="71">+T233-U232</f>
        <v>0</v>
      </c>
      <c r="V233" s="90">
        <f t="shared" si="71"/>
        <v>0</v>
      </c>
      <c r="W233" s="90">
        <f t="shared" si="71"/>
        <v>0</v>
      </c>
      <c r="X233" s="90">
        <f t="shared" si="71"/>
        <v>0</v>
      </c>
      <c r="Y233" s="90">
        <f t="shared" si="71"/>
        <v>0</v>
      </c>
      <c r="Z233" s="90">
        <f t="shared" si="71"/>
        <v>0</v>
      </c>
      <c r="AA233" s="90">
        <f t="shared" si="71"/>
        <v>0</v>
      </c>
      <c r="AB233" s="90">
        <f t="shared" si="71"/>
        <v>0</v>
      </c>
      <c r="AC233" s="90">
        <f t="shared" si="71"/>
        <v>0</v>
      </c>
    </row>
    <row r="234" spans="1:29" ht="20.100000000000001" customHeight="1">
      <c r="A234" s="814" t="s">
        <v>172</v>
      </c>
      <c r="B234" s="781" t="s">
        <v>209</v>
      </c>
      <c r="C234" s="237"/>
      <c r="D234" s="49" t="s">
        <v>214</v>
      </c>
      <c r="E234" s="133" t="s">
        <v>209</v>
      </c>
      <c r="F234" s="133">
        <v>2500</v>
      </c>
      <c r="G234" s="238"/>
      <c r="H234" s="248"/>
      <c r="I234" s="781" t="e">
        <f>+VLOOKUP(B234,Sheet2!$B$3:$C$189,2,0)</f>
        <v>#REF!</v>
      </c>
      <c r="J234" s="79">
        <f>+IF(SUM(K234:L234)&lt;&gt;$N$3,ROUND(IFERROR(VLOOKUP(D234,FCSTSDV!$C$2:$C$285,2,0),0)/STOCK!F234+0,0),0)</f>
        <v>0</v>
      </c>
      <c r="K234" s="99">
        <f t="array" ref="K234">+IFERROR(ROUND(INDEX(FCSTSDV!$D$2:$N$674,MATCH(STOCK!$D234,FCSTSDV!$C$2:$C$674,0),MATCH(STOCK!K$3,FCSTSDV!$D$1:$N$1,0))/STOCK!$F234,1),0)</f>
        <v>0</v>
      </c>
      <c r="L234" s="99">
        <f t="array" ref="L234">+IFERROR(ROUND(INDEX(FCSTSDV!$D$2:$N$674,MATCH(STOCK!$D234,FCSTSDV!$C$2:$C$674,0),MATCH(STOCK!L$3,FCSTSDV!$D$1:$N$1,0))/STOCK!$F234,1),0)</f>
        <v>0</v>
      </c>
      <c r="M234" s="99">
        <f t="array" ref="M234">+IFERROR(ROUND(INDEX(FCSTSDV!$D$2:$N$674,MATCH(STOCK!$D234,FCSTSDV!$C$2:$C$674,0),MATCH(STOCK!M$3,FCSTSDV!$D$1:$N$1,0))/STOCK!$F234,1),0)</f>
        <v>0</v>
      </c>
      <c r="N234" s="99">
        <f t="array" ref="N234">+IFERROR(ROUND(INDEX(FCSTSDV!$D$2:$N$674,MATCH(STOCK!$D234,FCSTSDV!$C$2:$C$674,0),MATCH(STOCK!N$3,FCSTSDV!$D$1:$N$1,0))/STOCK!$F234,1),0)</f>
        <v>0</v>
      </c>
      <c r="O234" s="99">
        <f t="array" ref="O234">+IFERROR(ROUND(INDEX(FCSTSDV!$D$2:$N$674,MATCH(STOCK!$D234,FCSTSDV!$C$2:$C$674,0),MATCH(STOCK!O$3,FCSTSDV!$D$1:$N$1,0))/STOCK!$F234,1),0)</f>
        <v>0</v>
      </c>
      <c r="P234" s="99">
        <f t="array" ref="P234">+IFERROR(ROUND(INDEX(FCSTSDV!$D$2:$N$674,MATCH(STOCK!$D234,FCSTSDV!$C$2:$C$674,0),MATCH(STOCK!P$3,FCSTSDV!$D$1:$N$1,0))/STOCK!$F234,1),0)</f>
        <v>0</v>
      </c>
      <c r="Q234" s="99">
        <f t="array" ref="Q234">+IFERROR(ROUND(INDEX(FCSTSDV!$D$2:$N$674,MATCH(STOCK!$D234,FCSTSDV!$C$2:$C$674,0),MATCH(STOCK!Q$3,FCSTSDV!$D$1:$N$1,0))/STOCK!$F234,1),0)</f>
        <v>0</v>
      </c>
      <c r="R234" s="99">
        <f t="array" ref="R234">+IFERROR(ROUND(INDEX(FCSTSDV!$D$2:$N$674,MATCH(STOCK!$D234,FCSTSDV!$C$2:$C$674,0),MATCH(STOCK!R$3,FCSTSDV!$D$1:$N$1,0))/STOCK!$F234,1),0)</f>
        <v>0</v>
      </c>
      <c r="S234" s="99">
        <f t="array" ref="S234">+IFERROR(ROUND(INDEX(FCSTSDV!$D$2:$N$674,MATCH(STOCK!$D234,FCSTSDV!$C$2:$C$674,0),MATCH(STOCK!S$3,FCSTSDV!$D$1:$N$1,0))/STOCK!$F234,1),0)</f>
        <v>0</v>
      </c>
      <c r="T234" s="99">
        <f t="array" ref="T234">+IFERROR(ROUND(INDEX(FCSTSDV!$D$2:$N$674,MATCH(STOCK!$D234,FCSTSDV!$C$2:$C$674,0),MATCH(STOCK!T$3,FCSTSDV!$D$1:$N$1,0))/STOCK!$F234,1),0)</f>
        <v>0</v>
      </c>
      <c r="U234" s="99">
        <f t="array" ref="U234">+IFERROR(ROUND(INDEX(FCSTSDV!$D$2:$N$674,MATCH(STOCK!$D234,FCSTSDV!$C$2:$C$674,0),MATCH(STOCK!U$3,FCSTSDV!$D$1:$N$1,0))/STOCK!$F234,1),0)</f>
        <v>0</v>
      </c>
      <c r="V234" s="99">
        <f t="array" ref="V234">+IFERROR(ROUND(INDEX(FCSTSDV!$D$2:$N$674,MATCH(STOCK!$D234,FCSTSDV!$C$2:$C$674,0),MATCH(STOCK!V$3,FCSTSDV!$D$1:$N$1,0))/STOCK!$F234,1),0)</f>
        <v>0</v>
      </c>
      <c r="W234" s="99">
        <f t="array" ref="W234">+IFERROR(ROUND(INDEX(FCSTSDV!$D$2:$N$674,MATCH(STOCK!$D234,FCSTSDV!$C$2:$C$674,0),MATCH(STOCK!W$3,FCSTSDV!$D$1:$N$1,0))/STOCK!$F234,1),0)</f>
        <v>0</v>
      </c>
      <c r="X234" s="99">
        <f t="array" ref="X234">+IFERROR(ROUND(INDEX(FCSTSDV!$D$2:$N$674,MATCH(STOCK!$D234,FCSTSDV!$C$2:$C$674,0),MATCH(STOCK!X$3,FCSTSDV!$D$1:$N$1,0))/STOCK!$F234,1),0)</f>
        <v>0</v>
      </c>
      <c r="Y234" s="99">
        <f t="array" ref="Y234">+IFERROR(ROUND(INDEX(FCSTSDV!$D$2:$N$674,MATCH(STOCK!$D234,FCSTSDV!$C$2:$C$674,0),MATCH(STOCK!Y$3,FCSTSDV!$D$1:$N$1,0))/STOCK!$F234,1),0)</f>
        <v>0</v>
      </c>
      <c r="Z234" s="99">
        <f t="array" ref="Z234">+IFERROR(ROUND(INDEX(FCSTSDV!$D$2:$N$674,MATCH(STOCK!$D234,FCSTSDV!$C$2:$C$674,0),MATCH(STOCK!Z$3,FCSTSDV!$D$1:$N$1,0))/STOCK!$F234,1),0)</f>
        <v>0</v>
      </c>
      <c r="AA234" s="99">
        <f t="array" ref="AA234">+IFERROR(ROUND(INDEX(FCSTSDV!$D$2:$N$674,MATCH(STOCK!$D234,FCSTSDV!$C$2:$C$674,0),MATCH(STOCK!AA$3,FCSTSDV!$D$1:$N$1,0))/STOCK!$F234,1),0)</f>
        <v>0</v>
      </c>
      <c r="AB234" s="99">
        <f t="array" ref="AB234">+IFERROR(ROUND(INDEX(FCSTSDV!$D$2:$N$674,MATCH(STOCK!$D234,FCSTSDV!$C$2:$C$674,0),MATCH(STOCK!AB$3,FCSTSDV!$D$1:$N$1,0))/STOCK!$F234,1),0)</f>
        <v>0</v>
      </c>
      <c r="AC234" s="99">
        <f t="array" ref="AC234">+IFERROR(ROUND(INDEX(FCSTSDV!$D$2:$N$674,MATCH(STOCK!$D234,FCSTSDV!$C$2:$C$674,0),MATCH(STOCK!AC$3,FCSTSDV!$D$1:$N$1,0))/STOCK!$F234,1),0)</f>
        <v>0</v>
      </c>
    </row>
    <row r="235" spans="1:29" ht="20.100000000000001" customHeight="1">
      <c r="A235" s="815"/>
      <c r="B235" s="785"/>
      <c r="C235" s="239"/>
      <c r="D235" s="200" t="s">
        <v>215</v>
      </c>
      <c r="E235" s="240"/>
      <c r="F235" s="200">
        <v>2500</v>
      </c>
      <c r="G235" s="240"/>
      <c r="H235" s="253"/>
      <c r="I235" s="785"/>
      <c r="J235" s="79">
        <f>+IF(SUM(K235:L235)&lt;&gt;$N$3,ROUND(IFERROR(VLOOKUP(D235,FCSTSDV!$C$2:$C$285,2,0),0)/STOCK!F235+0,0),0)</f>
        <v>0</v>
      </c>
      <c r="K235" s="99">
        <f t="array" ref="K235">+IFERROR(ROUND(INDEX(FCSTSDV!$D$2:$N$674,MATCH(STOCK!$D235,FCSTSDV!$C$2:$C$674,0),MATCH(STOCK!K$3,FCSTSDV!$D$1:$N$1,0))/STOCK!$F235,1),0)</f>
        <v>0</v>
      </c>
      <c r="L235" s="99">
        <f t="array" ref="L235">+IFERROR(ROUND(INDEX(FCSTSDV!$D$2:$N$674,MATCH(STOCK!$D235,FCSTSDV!$C$2:$C$674,0),MATCH(STOCK!L$3,FCSTSDV!$D$1:$N$1,0))/STOCK!$F235,1),0)</f>
        <v>0</v>
      </c>
      <c r="M235" s="99">
        <f t="array" ref="M235">+IFERROR(ROUND(INDEX(FCSTSDV!$D$2:$N$674,MATCH(STOCK!$D235,FCSTSDV!$C$2:$C$674,0),MATCH(STOCK!M$3,FCSTSDV!$D$1:$N$1,0))/STOCK!$F235,1),0)</f>
        <v>0</v>
      </c>
      <c r="N235" s="99">
        <f t="array" ref="N235">+IFERROR(ROUND(INDEX(FCSTSDV!$D$2:$N$674,MATCH(STOCK!$D235,FCSTSDV!$C$2:$C$674,0),MATCH(STOCK!N$3,FCSTSDV!$D$1:$N$1,0))/STOCK!$F235,1),0)</f>
        <v>0</v>
      </c>
      <c r="O235" s="99">
        <f t="array" ref="O235">+IFERROR(ROUND(INDEX(FCSTSDV!$D$2:$N$674,MATCH(STOCK!$D235,FCSTSDV!$C$2:$C$674,0),MATCH(STOCK!O$3,FCSTSDV!$D$1:$N$1,0))/STOCK!$F235,1),0)</f>
        <v>0</v>
      </c>
      <c r="P235" s="99">
        <f t="array" ref="P235">+IFERROR(ROUND(INDEX(FCSTSDV!$D$2:$N$674,MATCH(STOCK!$D235,FCSTSDV!$C$2:$C$674,0),MATCH(STOCK!P$3,FCSTSDV!$D$1:$N$1,0))/STOCK!$F235,1),0)</f>
        <v>0</v>
      </c>
      <c r="Q235" s="99">
        <f t="array" ref="Q235">+IFERROR(ROUND(INDEX(FCSTSDV!$D$2:$N$674,MATCH(STOCK!$D235,FCSTSDV!$C$2:$C$674,0),MATCH(STOCK!Q$3,FCSTSDV!$D$1:$N$1,0))/STOCK!$F235,1),0)</f>
        <v>0</v>
      </c>
      <c r="R235" s="99">
        <f t="array" ref="R235">+IFERROR(ROUND(INDEX(FCSTSDV!$D$2:$N$674,MATCH(STOCK!$D235,FCSTSDV!$C$2:$C$674,0),MATCH(STOCK!R$3,FCSTSDV!$D$1:$N$1,0))/STOCK!$F235,1),0)</f>
        <v>0</v>
      </c>
      <c r="S235" s="99">
        <f t="array" ref="S235">+IFERROR(ROUND(INDEX(FCSTSDV!$D$2:$N$674,MATCH(STOCK!$D235,FCSTSDV!$C$2:$C$674,0),MATCH(STOCK!S$3,FCSTSDV!$D$1:$N$1,0))/STOCK!$F235,1),0)</f>
        <v>0</v>
      </c>
      <c r="T235" s="99">
        <f t="array" ref="T235">+IFERROR(ROUND(INDEX(FCSTSDV!$D$2:$N$674,MATCH(STOCK!$D235,FCSTSDV!$C$2:$C$674,0),MATCH(STOCK!T$3,FCSTSDV!$D$1:$N$1,0))/STOCK!$F235,1),0)</f>
        <v>0</v>
      </c>
      <c r="U235" s="99">
        <f t="array" ref="U235">+IFERROR(ROUND(INDEX(FCSTSDV!$D$2:$N$674,MATCH(STOCK!$D235,FCSTSDV!$C$2:$C$674,0),MATCH(STOCK!U$3,FCSTSDV!$D$1:$N$1,0))/STOCK!$F235,1),0)</f>
        <v>0</v>
      </c>
      <c r="V235" s="99">
        <f t="array" ref="V235">+IFERROR(ROUND(INDEX(FCSTSDV!$D$2:$N$674,MATCH(STOCK!$D235,FCSTSDV!$C$2:$C$674,0),MATCH(STOCK!V$3,FCSTSDV!$D$1:$N$1,0))/STOCK!$F235,1),0)</f>
        <v>0</v>
      </c>
      <c r="W235" s="99">
        <f t="array" ref="W235">+IFERROR(ROUND(INDEX(FCSTSDV!$D$2:$N$674,MATCH(STOCK!$D235,FCSTSDV!$C$2:$C$674,0),MATCH(STOCK!W$3,FCSTSDV!$D$1:$N$1,0))/STOCK!$F235,1),0)</f>
        <v>0</v>
      </c>
      <c r="X235" s="99">
        <f t="array" ref="X235">+IFERROR(ROUND(INDEX(FCSTSDV!$D$2:$N$674,MATCH(STOCK!$D235,FCSTSDV!$C$2:$C$674,0),MATCH(STOCK!X$3,FCSTSDV!$D$1:$N$1,0))/STOCK!$F235,1),0)</f>
        <v>0</v>
      </c>
      <c r="Y235" s="99">
        <f t="array" ref="Y235">+IFERROR(ROUND(INDEX(FCSTSDV!$D$2:$N$674,MATCH(STOCK!$D235,FCSTSDV!$C$2:$C$674,0),MATCH(STOCK!Y$3,FCSTSDV!$D$1:$N$1,0))/STOCK!$F235,1),0)</f>
        <v>0</v>
      </c>
      <c r="Z235" s="99">
        <f t="array" ref="Z235">+IFERROR(ROUND(INDEX(FCSTSDV!$D$2:$N$674,MATCH(STOCK!$D235,FCSTSDV!$C$2:$C$674,0),MATCH(STOCK!Z$3,FCSTSDV!$D$1:$N$1,0))/STOCK!$F235,1),0)</f>
        <v>0</v>
      </c>
      <c r="AA235" s="99">
        <f t="array" ref="AA235">+IFERROR(ROUND(INDEX(FCSTSDV!$D$2:$N$674,MATCH(STOCK!$D235,FCSTSDV!$C$2:$C$674,0),MATCH(STOCK!AA$3,FCSTSDV!$D$1:$N$1,0))/STOCK!$F235,1),0)</f>
        <v>0</v>
      </c>
      <c r="AB235" s="99">
        <f t="array" ref="AB235">+IFERROR(ROUND(INDEX(FCSTSDV!$D$2:$N$674,MATCH(STOCK!$D235,FCSTSDV!$C$2:$C$674,0),MATCH(STOCK!AB$3,FCSTSDV!$D$1:$N$1,0))/STOCK!$F235,1),0)</f>
        <v>0</v>
      </c>
      <c r="AC235" s="99">
        <f t="array" ref="AC235">+IFERROR(ROUND(INDEX(FCSTSDV!$D$2:$N$674,MATCH(STOCK!$D235,FCSTSDV!$C$2:$C$674,0),MATCH(STOCK!AC$3,FCSTSDV!$D$1:$N$1,0))/STOCK!$F235,1),0)</f>
        <v>0</v>
      </c>
    </row>
    <row r="236" spans="1:29" ht="20.100000000000001" customHeight="1">
      <c r="A236" s="815"/>
      <c r="B236" s="785"/>
      <c r="C236" s="239"/>
      <c r="D236" s="49" t="s">
        <v>216</v>
      </c>
      <c r="E236" s="131"/>
      <c r="F236" s="49">
        <v>2500</v>
      </c>
      <c r="G236" s="240"/>
      <c r="H236" s="253"/>
      <c r="I236" s="785"/>
      <c r="J236" s="81">
        <f>+IF(SUM(K236:L236)&lt;&gt;$N$3,ROUND(IFERROR(VLOOKUP(D236,FCSTSDV!$C$2:$C$285,2,0),0)/STOCK!F236+0,0),0)</f>
        <v>0</v>
      </c>
      <c r="K236" s="92">
        <f t="array" ref="K236">+IFERROR(ROUND(INDEX(FCSTSDV!$D$2:$N$674,MATCH(STOCK!$D236,FCSTSDV!$C$2:$C$674,0),MATCH(STOCK!K$3,FCSTSDV!$D$1:$N$1,0))/STOCK!$F236,1),0)</f>
        <v>0</v>
      </c>
      <c r="L236" s="92">
        <f t="array" ref="L236">+IFERROR(ROUND(INDEX(FCSTSDV!$D$2:$N$674,MATCH(STOCK!$D236,FCSTSDV!$C$2:$C$674,0),MATCH(STOCK!L$3,FCSTSDV!$D$1:$N$1,0))/STOCK!$F236,1),0)</f>
        <v>0</v>
      </c>
      <c r="M236" s="92">
        <f t="array" ref="M236">+IFERROR(ROUND(INDEX(FCSTSDV!$D$2:$N$674,MATCH(STOCK!$D236,FCSTSDV!$C$2:$C$674,0),MATCH(STOCK!M$3,FCSTSDV!$D$1:$N$1,0))/STOCK!$F236,1),0)</f>
        <v>0</v>
      </c>
      <c r="N236" s="92">
        <f t="array" ref="N236">+IFERROR(ROUND(INDEX(FCSTSDV!$D$2:$N$674,MATCH(STOCK!$D236,FCSTSDV!$C$2:$C$674,0),MATCH(STOCK!N$3,FCSTSDV!$D$1:$N$1,0))/STOCK!$F236,1),0)</f>
        <v>0</v>
      </c>
      <c r="O236" s="92">
        <f t="array" ref="O236">+IFERROR(ROUND(INDEX(FCSTSDV!$D$2:$N$674,MATCH(STOCK!$D236,FCSTSDV!$C$2:$C$674,0),MATCH(STOCK!O$3,FCSTSDV!$D$1:$N$1,0))/STOCK!$F236,1),0)</f>
        <v>0</v>
      </c>
      <c r="P236" s="92">
        <f t="array" ref="P236">+IFERROR(ROUND(INDEX(FCSTSDV!$D$2:$N$674,MATCH(STOCK!$D236,FCSTSDV!$C$2:$C$674,0),MATCH(STOCK!P$3,FCSTSDV!$D$1:$N$1,0))/STOCK!$F236,1),0)</f>
        <v>0</v>
      </c>
      <c r="Q236" s="92">
        <f t="array" ref="Q236">+IFERROR(ROUND(INDEX(FCSTSDV!$D$2:$N$674,MATCH(STOCK!$D236,FCSTSDV!$C$2:$C$674,0),MATCH(STOCK!Q$3,FCSTSDV!$D$1:$N$1,0))/STOCK!$F236,1),0)</f>
        <v>0</v>
      </c>
      <c r="R236" s="92">
        <f t="array" ref="R236">+IFERROR(ROUND(INDEX(FCSTSDV!$D$2:$N$674,MATCH(STOCK!$D236,FCSTSDV!$C$2:$C$674,0),MATCH(STOCK!R$3,FCSTSDV!$D$1:$N$1,0))/STOCK!$F236,1),0)</f>
        <v>0</v>
      </c>
      <c r="S236" s="92">
        <f t="array" ref="S236">+IFERROR(ROUND(INDEX(FCSTSDV!$D$2:$N$674,MATCH(STOCK!$D236,FCSTSDV!$C$2:$C$674,0),MATCH(STOCK!S$3,FCSTSDV!$D$1:$N$1,0))/STOCK!$F236,1),0)</f>
        <v>0</v>
      </c>
      <c r="T236" s="92">
        <f t="array" ref="T236">+IFERROR(ROUND(INDEX(FCSTSDV!$D$2:$N$674,MATCH(STOCK!$D236,FCSTSDV!$C$2:$C$674,0),MATCH(STOCK!T$3,FCSTSDV!$D$1:$N$1,0))/STOCK!$F236,1),0)</f>
        <v>0</v>
      </c>
      <c r="U236" s="92">
        <f t="array" ref="U236">+IFERROR(ROUND(INDEX(FCSTSDV!$D$2:$N$674,MATCH(STOCK!$D236,FCSTSDV!$C$2:$C$674,0),MATCH(STOCK!U$3,FCSTSDV!$D$1:$N$1,0))/STOCK!$F236,1),0)</f>
        <v>0</v>
      </c>
      <c r="V236" s="92">
        <f t="array" ref="V236">+IFERROR(ROUND(INDEX(FCSTSDV!$D$2:$N$674,MATCH(STOCK!$D236,FCSTSDV!$C$2:$C$674,0),MATCH(STOCK!V$3,FCSTSDV!$D$1:$N$1,0))/STOCK!$F236,1),0)</f>
        <v>0</v>
      </c>
      <c r="W236" s="92">
        <f t="array" ref="W236">+IFERROR(ROUND(INDEX(FCSTSDV!$D$2:$N$674,MATCH(STOCK!$D236,FCSTSDV!$C$2:$C$674,0),MATCH(STOCK!W$3,FCSTSDV!$D$1:$N$1,0))/STOCK!$F236,1),0)</f>
        <v>0</v>
      </c>
      <c r="X236" s="92">
        <f t="array" ref="X236">+IFERROR(ROUND(INDEX(FCSTSDV!$D$2:$N$674,MATCH(STOCK!$D236,FCSTSDV!$C$2:$C$674,0),MATCH(STOCK!X$3,FCSTSDV!$D$1:$N$1,0))/STOCK!$F236,1),0)</f>
        <v>0</v>
      </c>
      <c r="Y236" s="92">
        <f t="array" ref="Y236">+IFERROR(ROUND(INDEX(FCSTSDV!$D$2:$N$674,MATCH(STOCK!$D236,FCSTSDV!$C$2:$C$674,0),MATCH(STOCK!Y$3,FCSTSDV!$D$1:$N$1,0))/STOCK!$F236,1),0)</f>
        <v>0</v>
      </c>
      <c r="Z236" s="92">
        <f t="array" ref="Z236">+IFERROR(ROUND(INDEX(FCSTSDV!$D$2:$N$674,MATCH(STOCK!$D236,FCSTSDV!$C$2:$C$674,0),MATCH(STOCK!Z$3,FCSTSDV!$D$1:$N$1,0))/STOCK!$F236,1),0)</f>
        <v>0</v>
      </c>
      <c r="AA236" s="92">
        <f t="array" ref="AA236">+IFERROR(ROUND(INDEX(FCSTSDV!$D$2:$N$674,MATCH(STOCK!$D236,FCSTSDV!$C$2:$C$674,0),MATCH(STOCK!AA$3,FCSTSDV!$D$1:$N$1,0))/STOCK!$F236,1),0)</f>
        <v>0</v>
      </c>
      <c r="AB236" s="92">
        <f t="array" ref="AB236">+IFERROR(ROUND(INDEX(FCSTSDV!$D$2:$N$674,MATCH(STOCK!$D236,FCSTSDV!$C$2:$C$674,0),MATCH(STOCK!AB$3,FCSTSDV!$D$1:$N$1,0))/STOCK!$F236,1),0)</f>
        <v>0</v>
      </c>
      <c r="AC236" s="92">
        <f t="array" ref="AC236">+IFERROR(ROUND(INDEX(FCSTSDV!$D$2:$N$674,MATCH(STOCK!$D236,FCSTSDV!$C$2:$C$674,0),MATCH(STOCK!AC$3,FCSTSDV!$D$1:$N$1,0))/STOCK!$F236,1),0)</f>
        <v>0</v>
      </c>
    </row>
    <row r="237" spans="1:29" ht="20.100000000000001" customHeight="1">
      <c r="A237" s="816"/>
      <c r="B237" s="782"/>
      <c r="C237" s="241"/>
      <c r="D237" s="131"/>
      <c r="E237" s="220" t="str">
        <f>+E234</f>
        <v>5T(77mm)*60mm key 5.5</v>
      </c>
      <c r="F237" s="220"/>
      <c r="G237" s="242"/>
      <c r="H237" s="250"/>
      <c r="I237" s="782"/>
      <c r="J237" s="290">
        <f>+SUM(J234:J236)</f>
        <v>0</v>
      </c>
      <c r="K237" s="90" t="e">
        <f t="shared" ref="K237:T237" si="72">+$I$234+$J$237-SUM(K234:K236)</f>
        <v>#REF!</v>
      </c>
      <c r="L237" s="90" t="e">
        <f t="shared" si="72"/>
        <v>#REF!</v>
      </c>
      <c r="M237" s="90" t="e">
        <f t="shared" si="72"/>
        <v>#REF!</v>
      </c>
      <c r="N237" s="90" t="e">
        <f t="shared" si="72"/>
        <v>#REF!</v>
      </c>
      <c r="O237" s="90" t="e">
        <f t="shared" si="72"/>
        <v>#REF!</v>
      </c>
      <c r="P237" s="90" t="e">
        <f t="shared" si="72"/>
        <v>#REF!</v>
      </c>
      <c r="Q237" s="90" t="e">
        <f t="shared" si="72"/>
        <v>#REF!</v>
      </c>
      <c r="R237" s="90" t="e">
        <f t="shared" si="72"/>
        <v>#REF!</v>
      </c>
      <c r="S237" s="90" t="e">
        <f t="shared" si="72"/>
        <v>#REF!</v>
      </c>
      <c r="T237" s="90" t="e">
        <f t="shared" si="72"/>
        <v>#REF!</v>
      </c>
      <c r="U237" s="90" t="e">
        <f t="shared" ref="U237:AC237" si="73">+T237-SUM(U234:U236)</f>
        <v>#REF!</v>
      </c>
      <c r="V237" s="90" t="e">
        <f t="shared" si="73"/>
        <v>#REF!</v>
      </c>
      <c r="W237" s="90" t="e">
        <f t="shared" si="73"/>
        <v>#REF!</v>
      </c>
      <c r="X237" s="90" t="e">
        <f t="shared" si="73"/>
        <v>#REF!</v>
      </c>
      <c r="Y237" s="90" t="e">
        <f t="shared" si="73"/>
        <v>#REF!</v>
      </c>
      <c r="Z237" s="90" t="e">
        <f t="shared" si="73"/>
        <v>#REF!</v>
      </c>
      <c r="AA237" s="90" t="e">
        <f t="shared" si="73"/>
        <v>#REF!</v>
      </c>
      <c r="AB237" s="90" t="e">
        <f t="shared" si="73"/>
        <v>#REF!</v>
      </c>
      <c r="AC237" s="90" t="e">
        <f t="shared" si="73"/>
        <v>#REF!</v>
      </c>
    </row>
    <row r="238" spans="1:29" ht="20.100000000000001" customHeight="1">
      <c r="A238" s="814" t="s">
        <v>172</v>
      </c>
      <c r="B238" s="781" t="s">
        <v>217</v>
      </c>
      <c r="C238" s="237"/>
      <c r="D238" s="49" t="s">
        <v>218</v>
      </c>
      <c r="E238" s="133" t="s">
        <v>217</v>
      </c>
      <c r="F238" s="133">
        <v>2500</v>
      </c>
      <c r="G238" s="238"/>
      <c r="H238" s="248"/>
      <c r="I238" s="781" t="e">
        <f>+VLOOKUP(B238,Sheet2!$B$3:$C$189,2,0)</f>
        <v>#REF!</v>
      </c>
      <c r="J238" s="79">
        <f>+IF(SUM(K238:L238)&lt;&gt;$N$3,ROUND(IFERROR(VLOOKUP(D238,FCSTSDV!$C$2:$C$285,2,0),0)/STOCK!F238+0,0),0)</f>
        <v>0</v>
      </c>
      <c r="K238" s="99">
        <f t="array" ref="K238">+IFERROR(ROUND(INDEX(FCSTSDV!$D$2:$N$674,MATCH(STOCK!$D238,FCSTSDV!$C$2:$C$674,0),MATCH(STOCK!K$3,FCSTSDV!$D$1:$N$1,0))/STOCK!$F238,1),0)</f>
        <v>0</v>
      </c>
      <c r="L238" s="99">
        <f t="array" ref="L238">+IFERROR(ROUND(INDEX(FCSTSDV!$D$2:$N$674,MATCH(STOCK!$D238,FCSTSDV!$C$2:$C$674,0),MATCH(STOCK!L$3,FCSTSDV!$D$1:$N$1,0))/STOCK!$F238,1),0)</f>
        <v>0</v>
      </c>
      <c r="M238" s="99">
        <f t="array" ref="M238">+IFERROR(ROUND(INDEX(FCSTSDV!$D$2:$N$674,MATCH(STOCK!$D238,FCSTSDV!$C$2:$C$674,0),MATCH(STOCK!M$3,FCSTSDV!$D$1:$N$1,0))/STOCK!$F238,1),0)</f>
        <v>0</v>
      </c>
      <c r="N238" s="99">
        <f t="array" ref="N238">+IFERROR(ROUND(INDEX(FCSTSDV!$D$2:$N$674,MATCH(STOCK!$D238,FCSTSDV!$C$2:$C$674,0),MATCH(STOCK!N$3,FCSTSDV!$D$1:$N$1,0))/STOCK!$F238,1),0)</f>
        <v>0</v>
      </c>
      <c r="O238" s="99">
        <f t="array" ref="O238">+IFERROR(ROUND(INDEX(FCSTSDV!$D$2:$N$674,MATCH(STOCK!$D238,FCSTSDV!$C$2:$C$674,0),MATCH(STOCK!O$3,FCSTSDV!$D$1:$N$1,0))/STOCK!$F238,1),0)</f>
        <v>0</v>
      </c>
      <c r="P238" s="99">
        <f t="array" ref="P238">+IFERROR(ROUND(INDEX(FCSTSDV!$D$2:$N$674,MATCH(STOCK!$D238,FCSTSDV!$C$2:$C$674,0),MATCH(STOCK!P$3,FCSTSDV!$D$1:$N$1,0))/STOCK!$F238,1),0)</f>
        <v>0</v>
      </c>
      <c r="Q238" s="99">
        <f t="array" ref="Q238">+IFERROR(ROUND(INDEX(FCSTSDV!$D$2:$N$674,MATCH(STOCK!$D238,FCSTSDV!$C$2:$C$674,0),MATCH(STOCK!Q$3,FCSTSDV!$D$1:$N$1,0))/STOCK!$F238,1),0)</f>
        <v>0</v>
      </c>
      <c r="R238" s="99">
        <f t="array" ref="R238">+IFERROR(ROUND(INDEX(FCSTSDV!$D$2:$N$674,MATCH(STOCK!$D238,FCSTSDV!$C$2:$C$674,0),MATCH(STOCK!R$3,FCSTSDV!$D$1:$N$1,0))/STOCK!$F238,1),0)</f>
        <v>0</v>
      </c>
      <c r="S238" s="99">
        <f t="array" ref="S238">+IFERROR(ROUND(INDEX(FCSTSDV!$D$2:$N$674,MATCH(STOCK!$D238,FCSTSDV!$C$2:$C$674,0),MATCH(STOCK!S$3,FCSTSDV!$D$1:$N$1,0))/STOCK!$F238,1),0)</f>
        <v>0</v>
      </c>
      <c r="T238" s="99">
        <f t="array" ref="T238">+IFERROR(ROUND(INDEX(FCSTSDV!$D$2:$N$674,MATCH(STOCK!$D238,FCSTSDV!$C$2:$C$674,0),MATCH(STOCK!T$3,FCSTSDV!$D$1:$N$1,0))/STOCK!$F238,1),0)</f>
        <v>0</v>
      </c>
      <c r="U238" s="99">
        <f t="array" ref="U238">+IFERROR(ROUND(INDEX(FCSTSDV!$D$2:$N$674,MATCH(STOCK!$D238,FCSTSDV!$C$2:$C$674,0),MATCH(STOCK!U$3,FCSTSDV!$D$1:$N$1,0))/STOCK!$F238,1),0)</f>
        <v>0</v>
      </c>
      <c r="V238" s="99">
        <f t="array" ref="V238">+IFERROR(ROUND(INDEX(FCSTSDV!$D$2:$N$674,MATCH(STOCK!$D238,FCSTSDV!$C$2:$C$674,0),MATCH(STOCK!V$3,FCSTSDV!$D$1:$N$1,0))/STOCK!$F238,1),0)</f>
        <v>0</v>
      </c>
      <c r="W238" s="99">
        <f t="array" ref="W238">+IFERROR(ROUND(INDEX(FCSTSDV!$D$2:$N$674,MATCH(STOCK!$D238,FCSTSDV!$C$2:$C$674,0),MATCH(STOCK!W$3,FCSTSDV!$D$1:$N$1,0))/STOCK!$F238,1),0)</f>
        <v>0</v>
      </c>
      <c r="X238" s="99">
        <f t="array" ref="X238">+IFERROR(ROUND(INDEX(FCSTSDV!$D$2:$N$674,MATCH(STOCK!$D238,FCSTSDV!$C$2:$C$674,0),MATCH(STOCK!X$3,FCSTSDV!$D$1:$N$1,0))/STOCK!$F238,1),0)</f>
        <v>0</v>
      </c>
      <c r="Y238" s="99">
        <f t="array" ref="Y238">+IFERROR(ROUND(INDEX(FCSTSDV!$D$2:$N$674,MATCH(STOCK!$D238,FCSTSDV!$C$2:$C$674,0),MATCH(STOCK!Y$3,FCSTSDV!$D$1:$N$1,0))/STOCK!$F238,1),0)</f>
        <v>0</v>
      </c>
      <c r="Z238" s="99">
        <f t="array" ref="Z238">+IFERROR(ROUND(INDEX(FCSTSDV!$D$2:$N$674,MATCH(STOCK!$D238,FCSTSDV!$C$2:$C$674,0),MATCH(STOCK!Z$3,FCSTSDV!$D$1:$N$1,0))/STOCK!$F238,1),0)</f>
        <v>0</v>
      </c>
      <c r="AA238" s="99">
        <f t="array" ref="AA238">+IFERROR(ROUND(INDEX(FCSTSDV!$D$2:$N$674,MATCH(STOCK!$D238,FCSTSDV!$C$2:$C$674,0),MATCH(STOCK!AA$3,FCSTSDV!$D$1:$N$1,0))/STOCK!$F238,1),0)</f>
        <v>0</v>
      </c>
      <c r="AB238" s="99">
        <f t="array" ref="AB238">+IFERROR(ROUND(INDEX(FCSTSDV!$D$2:$N$674,MATCH(STOCK!$D238,FCSTSDV!$C$2:$C$674,0),MATCH(STOCK!AB$3,FCSTSDV!$D$1:$N$1,0))/STOCK!$F238,1),0)</f>
        <v>0</v>
      </c>
      <c r="AC238" s="99">
        <f t="array" ref="AC238">+IFERROR(ROUND(INDEX(FCSTSDV!$D$2:$N$674,MATCH(STOCK!$D238,FCSTSDV!$C$2:$C$674,0),MATCH(STOCK!AC$3,FCSTSDV!$D$1:$N$1,0))/STOCK!$F238,1),0)</f>
        <v>0</v>
      </c>
    </row>
    <row r="239" spans="1:29" ht="20.100000000000001" customHeight="1">
      <c r="A239" s="816"/>
      <c r="B239" s="782"/>
      <c r="C239" s="241"/>
      <c r="D239" s="220"/>
      <c r="E239" s="220" t="str">
        <f>+E238</f>
        <v>5T(77mm)*86mm key 5.5</v>
      </c>
      <c r="F239" s="220"/>
      <c r="G239" s="242"/>
      <c r="H239" s="250"/>
      <c r="I239" s="782"/>
      <c r="J239" s="290">
        <f>J238</f>
        <v>0</v>
      </c>
      <c r="K239" s="90" t="e">
        <f t="shared" ref="K239:T239" si="74">+$I$238+$J$239-K238</f>
        <v>#REF!</v>
      </c>
      <c r="L239" s="90" t="e">
        <f t="shared" si="74"/>
        <v>#REF!</v>
      </c>
      <c r="M239" s="90" t="e">
        <f t="shared" si="74"/>
        <v>#REF!</v>
      </c>
      <c r="N239" s="90" t="e">
        <f t="shared" si="74"/>
        <v>#REF!</v>
      </c>
      <c r="O239" s="90" t="e">
        <f t="shared" si="74"/>
        <v>#REF!</v>
      </c>
      <c r="P239" s="90" t="e">
        <f t="shared" si="74"/>
        <v>#REF!</v>
      </c>
      <c r="Q239" s="90" t="e">
        <f t="shared" si="74"/>
        <v>#REF!</v>
      </c>
      <c r="R239" s="90" t="e">
        <f t="shared" si="74"/>
        <v>#REF!</v>
      </c>
      <c r="S239" s="90" t="e">
        <f t="shared" si="74"/>
        <v>#REF!</v>
      </c>
      <c r="T239" s="90" t="e">
        <f t="shared" si="74"/>
        <v>#REF!</v>
      </c>
      <c r="U239" s="90" t="e">
        <f t="shared" ref="U239:AC239" si="75">+T239-U238</f>
        <v>#REF!</v>
      </c>
      <c r="V239" s="90" t="e">
        <f t="shared" si="75"/>
        <v>#REF!</v>
      </c>
      <c r="W239" s="90" t="e">
        <f t="shared" si="75"/>
        <v>#REF!</v>
      </c>
      <c r="X239" s="90" t="e">
        <f t="shared" si="75"/>
        <v>#REF!</v>
      </c>
      <c r="Y239" s="90" t="e">
        <f t="shared" si="75"/>
        <v>#REF!</v>
      </c>
      <c r="Z239" s="90" t="e">
        <f t="shared" si="75"/>
        <v>#REF!</v>
      </c>
      <c r="AA239" s="90" t="e">
        <f t="shared" si="75"/>
        <v>#REF!</v>
      </c>
      <c r="AB239" s="90" t="e">
        <f t="shared" si="75"/>
        <v>#REF!</v>
      </c>
      <c r="AC239" s="90" t="e">
        <f t="shared" si="75"/>
        <v>#REF!</v>
      </c>
    </row>
    <row r="240" spans="1:29" ht="18.75" customHeight="1">
      <c r="A240" s="806" t="s">
        <v>172</v>
      </c>
      <c r="B240" s="791" t="s">
        <v>219</v>
      </c>
      <c r="C240" s="8"/>
      <c r="D240" s="132" t="s">
        <v>78</v>
      </c>
      <c r="E240" s="203" t="s">
        <v>219</v>
      </c>
      <c r="F240" s="133">
        <v>2500</v>
      </c>
      <c r="G240" s="45"/>
      <c r="H240" s="254"/>
      <c r="I240" s="781" t="e">
        <f>+VLOOKUP(B240,Sheet2!$B$3:$C$189,2,0)</f>
        <v>#N/A</v>
      </c>
      <c r="J240" s="79">
        <f>+IF(SUM(K240:L240)&lt;&gt;$N$3,ROUND(IFERROR(VLOOKUP(D240,FCSTSDV!$C$2:$C$285,2,0),0)/STOCK!F240+0,0),0)</f>
        <v>0</v>
      </c>
      <c r="K240" s="99">
        <f t="array" ref="K240">+IFERROR(ROUND(INDEX(FCSTSDV!$D$2:$N$674,MATCH(STOCK!$D240,FCSTSDV!$C$2:$C$674,0),MATCH(STOCK!K$3,FCSTSDV!$D$1:$N$1,0))/STOCK!$F240,1),0)</f>
        <v>0</v>
      </c>
      <c r="L240" s="99">
        <f t="array" ref="L240">+IFERROR(ROUND(INDEX(FCSTSDV!$D$2:$N$674,MATCH(STOCK!$D240,FCSTSDV!$C$2:$C$674,0),MATCH(STOCK!L$3,FCSTSDV!$D$1:$N$1,0))/STOCK!$F240,1),0)</f>
        <v>0</v>
      </c>
      <c r="M240" s="99">
        <f t="array" ref="M240">+IFERROR(ROUND(INDEX(FCSTSDV!$D$2:$N$674,MATCH(STOCK!$D240,FCSTSDV!$C$2:$C$674,0),MATCH(STOCK!M$3,FCSTSDV!$D$1:$N$1,0))/STOCK!$F240,1),0)</f>
        <v>0</v>
      </c>
      <c r="N240" s="99">
        <f t="array" ref="N240">+IFERROR(ROUND(INDEX(FCSTSDV!$D$2:$N$674,MATCH(STOCK!$D240,FCSTSDV!$C$2:$C$674,0),MATCH(STOCK!N$3,FCSTSDV!$D$1:$N$1,0))/STOCK!$F240,1),0)</f>
        <v>0</v>
      </c>
      <c r="O240" s="99">
        <f t="array" ref="O240">+IFERROR(ROUND(INDEX(FCSTSDV!$D$2:$N$674,MATCH(STOCK!$D240,FCSTSDV!$C$2:$C$674,0),MATCH(STOCK!O$3,FCSTSDV!$D$1:$N$1,0))/STOCK!$F240,1),0)</f>
        <v>0</v>
      </c>
      <c r="P240" s="99">
        <f t="array" ref="P240">+IFERROR(ROUND(INDEX(FCSTSDV!$D$2:$N$674,MATCH(STOCK!$D240,FCSTSDV!$C$2:$C$674,0),MATCH(STOCK!P$3,FCSTSDV!$D$1:$N$1,0))/STOCK!$F240,1),0)</f>
        <v>0</v>
      </c>
      <c r="Q240" s="99">
        <f t="array" ref="Q240">+IFERROR(ROUND(INDEX(FCSTSDV!$D$2:$N$674,MATCH(STOCK!$D240,FCSTSDV!$C$2:$C$674,0),MATCH(STOCK!Q$3,FCSTSDV!$D$1:$N$1,0))/STOCK!$F240,1),0)</f>
        <v>0</v>
      </c>
      <c r="R240" s="99">
        <f t="array" ref="R240">+IFERROR(ROUND(INDEX(FCSTSDV!$D$2:$N$674,MATCH(STOCK!$D240,FCSTSDV!$C$2:$C$674,0),MATCH(STOCK!R$3,FCSTSDV!$D$1:$N$1,0))/STOCK!$F240,1),0)</f>
        <v>0</v>
      </c>
      <c r="S240" s="99">
        <f t="array" ref="S240">+IFERROR(ROUND(INDEX(FCSTSDV!$D$2:$N$674,MATCH(STOCK!$D240,FCSTSDV!$C$2:$C$674,0),MATCH(STOCK!S$3,FCSTSDV!$D$1:$N$1,0))/STOCK!$F240,1),0)</f>
        <v>0</v>
      </c>
      <c r="T240" s="99">
        <f t="array" ref="T240">+IFERROR(ROUND(INDEX(FCSTSDV!$D$2:$N$674,MATCH(STOCK!$D240,FCSTSDV!$C$2:$C$674,0),MATCH(STOCK!T$3,FCSTSDV!$D$1:$N$1,0))/STOCK!$F240,1),0)</f>
        <v>0</v>
      </c>
      <c r="U240" s="99">
        <f t="array" ref="U240">+IFERROR(ROUND(INDEX(FCSTSDV!$D$2:$N$674,MATCH(STOCK!$D240,FCSTSDV!$C$2:$C$674,0),MATCH(STOCK!U$3,FCSTSDV!$D$1:$N$1,0))/STOCK!$F240,1),0)</f>
        <v>0</v>
      </c>
      <c r="V240" s="99">
        <f t="array" ref="V240">+IFERROR(ROUND(INDEX(FCSTSDV!$D$2:$N$674,MATCH(STOCK!$D240,FCSTSDV!$C$2:$C$674,0),MATCH(STOCK!V$3,FCSTSDV!$D$1:$N$1,0))/STOCK!$F240,1),0)</f>
        <v>0</v>
      </c>
      <c r="W240" s="99">
        <f t="array" ref="W240">+IFERROR(ROUND(INDEX(FCSTSDV!$D$2:$N$674,MATCH(STOCK!$D240,FCSTSDV!$C$2:$C$674,0),MATCH(STOCK!W$3,FCSTSDV!$D$1:$N$1,0))/STOCK!$F240,1),0)</f>
        <v>0</v>
      </c>
      <c r="X240" s="99">
        <f t="array" ref="X240">+IFERROR(ROUND(INDEX(FCSTSDV!$D$2:$N$674,MATCH(STOCK!$D240,FCSTSDV!$C$2:$C$674,0),MATCH(STOCK!X$3,FCSTSDV!$D$1:$N$1,0))/STOCK!$F240,1),0)</f>
        <v>0</v>
      </c>
      <c r="Y240" s="99">
        <f t="array" ref="Y240">+IFERROR(ROUND(INDEX(FCSTSDV!$D$2:$N$674,MATCH(STOCK!$D240,FCSTSDV!$C$2:$C$674,0),MATCH(STOCK!Y$3,FCSTSDV!$D$1:$N$1,0))/STOCK!$F240,1),0)</f>
        <v>68.8</v>
      </c>
      <c r="Z240" s="99">
        <f t="array" ref="Z240">+IFERROR(ROUND(INDEX(FCSTSDV!$D$2:$N$674,MATCH(STOCK!$D240,FCSTSDV!$C$2:$C$674,0),MATCH(STOCK!Z$3,FCSTSDV!$D$1:$N$1,0))/STOCK!$F240,1),0)</f>
        <v>0</v>
      </c>
      <c r="AA240" s="99">
        <f t="array" ref="AA240">+IFERROR(ROUND(INDEX(FCSTSDV!$D$2:$N$674,MATCH(STOCK!$D240,FCSTSDV!$C$2:$C$674,0),MATCH(STOCK!AA$3,FCSTSDV!$D$1:$N$1,0))/STOCK!$F240,1),0)</f>
        <v>0</v>
      </c>
      <c r="AB240" s="99">
        <f t="array" ref="AB240">+IFERROR(ROUND(INDEX(FCSTSDV!$D$2:$N$674,MATCH(STOCK!$D240,FCSTSDV!$C$2:$C$674,0),MATCH(STOCK!AB$3,FCSTSDV!$D$1:$N$1,0))/STOCK!$F240,1),0)</f>
        <v>0</v>
      </c>
      <c r="AC240" s="99">
        <f t="array" ref="AC240">+IFERROR(ROUND(INDEX(FCSTSDV!$D$2:$N$674,MATCH(STOCK!$D240,FCSTSDV!$C$2:$C$674,0),MATCH(STOCK!AC$3,FCSTSDV!$D$1:$N$1,0))/STOCK!$F240,1),0)</f>
        <v>0</v>
      </c>
    </row>
    <row r="241" spans="1:29" ht="20.100000000000001" customHeight="1">
      <c r="A241" s="807"/>
      <c r="B241" s="792"/>
      <c r="C241" s="16"/>
      <c r="D241" s="52" t="s">
        <v>175</v>
      </c>
      <c r="E241" s="205" t="str">
        <f>+E240</f>
        <v>6"*75</v>
      </c>
      <c r="F241" s="53" t="s">
        <v>43</v>
      </c>
      <c r="G241" s="54"/>
      <c r="H241" s="255"/>
      <c r="I241" s="782"/>
      <c r="J241" s="290">
        <f>+J240</f>
        <v>0</v>
      </c>
      <c r="K241" s="90" t="e">
        <f t="shared" ref="K241:T241" si="76">+$I$240+$J$241-K240</f>
        <v>#N/A</v>
      </c>
      <c r="L241" s="90" t="e">
        <f t="shared" si="76"/>
        <v>#N/A</v>
      </c>
      <c r="M241" s="90" t="e">
        <f t="shared" si="76"/>
        <v>#N/A</v>
      </c>
      <c r="N241" s="90" t="e">
        <f t="shared" si="76"/>
        <v>#N/A</v>
      </c>
      <c r="O241" s="90" t="e">
        <f t="shared" si="76"/>
        <v>#N/A</v>
      </c>
      <c r="P241" s="90" t="e">
        <f t="shared" si="76"/>
        <v>#N/A</v>
      </c>
      <c r="Q241" s="90" t="e">
        <f t="shared" si="76"/>
        <v>#N/A</v>
      </c>
      <c r="R241" s="90" t="e">
        <f t="shared" si="76"/>
        <v>#N/A</v>
      </c>
      <c r="S241" s="90" t="e">
        <f t="shared" si="76"/>
        <v>#N/A</v>
      </c>
      <c r="T241" s="90" t="e">
        <f t="shared" si="76"/>
        <v>#N/A</v>
      </c>
      <c r="U241" s="90" t="e">
        <f t="shared" ref="U241:AC241" si="77">+T241-U240</f>
        <v>#N/A</v>
      </c>
      <c r="V241" s="90" t="e">
        <f t="shared" si="77"/>
        <v>#N/A</v>
      </c>
      <c r="W241" s="90" t="e">
        <f t="shared" si="77"/>
        <v>#N/A</v>
      </c>
      <c r="X241" s="90" t="e">
        <f t="shared" si="77"/>
        <v>#N/A</v>
      </c>
      <c r="Y241" s="90" t="e">
        <f t="shared" si="77"/>
        <v>#N/A</v>
      </c>
      <c r="Z241" s="90" t="e">
        <f t="shared" si="77"/>
        <v>#N/A</v>
      </c>
      <c r="AA241" s="90" t="e">
        <f t="shared" si="77"/>
        <v>#N/A</v>
      </c>
      <c r="AB241" s="90" t="e">
        <f t="shared" si="77"/>
        <v>#N/A</v>
      </c>
      <c r="AC241" s="90" t="e">
        <f t="shared" si="77"/>
        <v>#N/A</v>
      </c>
    </row>
    <row r="242" spans="1:29" ht="20.100000000000001" customHeight="1">
      <c r="A242" s="806" t="s">
        <v>172</v>
      </c>
      <c r="B242" s="791" t="s">
        <v>220</v>
      </c>
      <c r="C242" s="63"/>
      <c r="D242" s="73" t="s">
        <v>89</v>
      </c>
      <c r="E242" s="203" t="s">
        <v>220</v>
      </c>
      <c r="F242" s="44">
        <v>2500</v>
      </c>
      <c r="G242" s="45"/>
      <c r="H242" s="254"/>
      <c r="I242" s="781" t="e">
        <f>+VLOOKUP(B242,Sheet2!$B$3:$C$189,2,0)</f>
        <v>#N/A</v>
      </c>
      <c r="J242" s="79">
        <f>+IF(SUM(K242:L242)&lt;&gt;$N$3,ROUND(IFERROR(VLOOKUP(D242,FCSTSDV!$C$2:$C$285,2,0),0)/STOCK!F242+0,0),0)</f>
        <v>0</v>
      </c>
      <c r="K242" s="99">
        <f t="array" ref="K242">+IFERROR(ROUND(INDEX(FCSTSDV!$D$2:$N$674,MATCH(STOCK!$D242,FCSTSDV!$C$2:$C$674,0),MATCH(STOCK!K$3,FCSTSDV!$D$1:$N$1,0))/STOCK!$F242,1),0)</f>
        <v>0</v>
      </c>
      <c r="L242" s="99">
        <f t="array" ref="L242">+IFERROR(ROUND(INDEX(FCSTSDV!$D$2:$N$674,MATCH(STOCK!$D242,FCSTSDV!$C$2:$C$674,0),MATCH(STOCK!L$3,FCSTSDV!$D$1:$N$1,0))/STOCK!$F242,1),0)</f>
        <v>0</v>
      </c>
      <c r="M242" s="99">
        <f t="array" ref="M242">+IFERROR(ROUND(INDEX(FCSTSDV!$D$2:$N$674,MATCH(STOCK!$D242,FCSTSDV!$C$2:$C$674,0),MATCH(STOCK!M$3,FCSTSDV!$D$1:$N$1,0))/STOCK!$F242,1),0)</f>
        <v>0</v>
      </c>
      <c r="N242" s="99">
        <f t="array" ref="N242">+IFERROR(ROUND(INDEX(FCSTSDV!$D$2:$N$674,MATCH(STOCK!$D242,FCSTSDV!$C$2:$C$674,0),MATCH(STOCK!N$3,FCSTSDV!$D$1:$N$1,0))/STOCK!$F242,1),0)</f>
        <v>0</v>
      </c>
      <c r="O242" s="99">
        <f t="array" ref="O242">+IFERROR(ROUND(INDEX(FCSTSDV!$D$2:$N$674,MATCH(STOCK!$D242,FCSTSDV!$C$2:$C$674,0),MATCH(STOCK!O$3,FCSTSDV!$D$1:$N$1,0))/STOCK!$F242,1),0)</f>
        <v>0</v>
      </c>
      <c r="P242" s="99">
        <f t="array" ref="P242">+IFERROR(ROUND(INDEX(FCSTSDV!$D$2:$N$674,MATCH(STOCK!$D242,FCSTSDV!$C$2:$C$674,0),MATCH(STOCK!P$3,FCSTSDV!$D$1:$N$1,0))/STOCK!$F242,1),0)</f>
        <v>0</v>
      </c>
      <c r="Q242" s="99">
        <f t="array" ref="Q242">+IFERROR(ROUND(INDEX(FCSTSDV!$D$2:$N$674,MATCH(STOCK!$D242,FCSTSDV!$C$2:$C$674,0),MATCH(STOCK!Q$3,FCSTSDV!$D$1:$N$1,0))/STOCK!$F242,1),0)</f>
        <v>0</v>
      </c>
      <c r="R242" s="99">
        <f t="array" ref="R242">+IFERROR(ROUND(INDEX(FCSTSDV!$D$2:$N$674,MATCH(STOCK!$D242,FCSTSDV!$C$2:$C$674,0),MATCH(STOCK!R$3,FCSTSDV!$D$1:$N$1,0))/STOCK!$F242,1),0)</f>
        <v>0</v>
      </c>
      <c r="S242" s="99">
        <f t="array" ref="S242">+IFERROR(ROUND(INDEX(FCSTSDV!$D$2:$N$674,MATCH(STOCK!$D242,FCSTSDV!$C$2:$C$674,0),MATCH(STOCK!S$3,FCSTSDV!$D$1:$N$1,0))/STOCK!$F242,1),0)</f>
        <v>0</v>
      </c>
      <c r="T242" s="99">
        <f t="array" ref="T242">+IFERROR(ROUND(INDEX(FCSTSDV!$D$2:$N$674,MATCH(STOCK!$D242,FCSTSDV!$C$2:$C$674,0),MATCH(STOCK!T$3,FCSTSDV!$D$1:$N$1,0))/STOCK!$F242,1),0)</f>
        <v>0</v>
      </c>
      <c r="U242" s="99">
        <f t="array" ref="U242">+IFERROR(ROUND(INDEX(FCSTSDV!$D$2:$N$674,MATCH(STOCK!$D242,FCSTSDV!$C$2:$C$674,0),MATCH(STOCK!U$3,FCSTSDV!$D$1:$N$1,0))/STOCK!$F242,1),0)</f>
        <v>0</v>
      </c>
      <c r="V242" s="99">
        <f t="array" ref="V242">+IFERROR(ROUND(INDEX(FCSTSDV!$D$2:$N$674,MATCH(STOCK!$D242,FCSTSDV!$C$2:$C$674,0),MATCH(STOCK!V$3,FCSTSDV!$D$1:$N$1,0))/STOCK!$F242,1),0)</f>
        <v>0</v>
      </c>
      <c r="W242" s="99">
        <f t="array" ref="W242">+IFERROR(ROUND(INDEX(FCSTSDV!$D$2:$N$674,MATCH(STOCK!$D242,FCSTSDV!$C$2:$C$674,0),MATCH(STOCK!W$3,FCSTSDV!$D$1:$N$1,0))/STOCK!$F242,1),0)</f>
        <v>0</v>
      </c>
      <c r="X242" s="99">
        <f t="array" ref="X242">+IFERROR(ROUND(INDEX(FCSTSDV!$D$2:$N$674,MATCH(STOCK!$D242,FCSTSDV!$C$2:$C$674,0),MATCH(STOCK!X$3,FCSTSDV!$D$1:$N$1,0))/STOCK!$F242,1),0)</f>
        <v>0</v>
      </c>
      <c r="Y242" s="99">
        <f t="array" ref="Y242">+IFERROR(ROUND(INDEX(FCSTSDV!$D$2:$N$674,MATCH(STOCK!$D242,FCSTSDV!$C$2:$C$674,0),MATCH(STOCK!Y$3,FCSTSDV!$D$1:$N$1,0))/STOCK!$F242,1),0)</f>
        <v>0</v>
      </c>
      <c r="Z242" s="99">
        <f t="array" ref="Z242">+IFERROR(ROUND(INDEX(FCSTSDV!$D$2:$N$674,MATCH(STOCK!$D242,FCSTSDV!$C$2:$C$674,0),MATCH(STOCK!Z$3,FCSTSDV!$D$1:$N$1,0))/STOCK!$F242,1),0)</f>
        <v>0</v>
      </c>
      <c r="AA242" s="99">
        <f t="array" ref="AA242">+IFERROR(ROUND(INDEX(FCSTSDV!$D$2:$N$674,MATCH(STOCK!$D242,FCSTSDV!$C$2:$C$674,0),MATCH(STOCK!AA$3,FCSTSDV!$D$1:$N$1,0))/STOCK!$F242,1),0)</f>
        <v>0</v>
      </c>
      <c r="AB242" s="99">
        <f t="array" ref="AB242">+IFERROR(ROUND(INDEX(FCSTSDV!$D$2:$N$674,MATCH(STOCK!$D242,FCSTSDV!$C$2:$C$674,0),MATCH(STOCK!AB$3,FCSTSDV!$D$1:$N$1,0))/STOCK!$F242,1),0)</f>
        <v>0</v>
      </c>
      <c r="AC242" s="99">
        <f t="array" ref="AC242">+IFERROR(ROUND(INDEX(FCSTSDV!$D$2:$N$674,MATCH(STOCK!$D242,FCSTSDV!$C$2:$C$674,0),MATCH(STOCK!AC$3,FCSTSDV!$D$1:$N$1,0))/STOCK!$F242,1),0)</f>
        <v>0</v>
      </c>
    </row>
    <row r="243" spans="1:29" ht="20.100000000000001" customHeight="1">
      <c r="A243" s="807"/>
      <c r="B243" s="792"/>
      <c r="C243" s="60"/>
      <c r="D243" s="52" t="s">
        <v>175</v>
      </c>
      <c r="E243" s="205" t="str">
        <f>+E242</f>
        <v>6"*95</v>
      </c>
      <c r="F243" s="53" t="s">
        <v>43</v>
      </c>
      <c r="G243" s="54"/>
      <c r="H243" s="255"/>
      <c r="I243" s="782"/>
      <c r="J243" s="290">
        <f>+J242</f>
        <v>0</v>
      </c>
      <c r="K243" s="90" t="e">
        <f t="shared" ref="K243:T243" si="78">+$I$242+$J$243-K242</f>
        <v>#N/A</v>
      </c>
      <c r="L243" s="90" t="e">
        <f t="shared" si="78"/>
        <v>#N/A</v>
      </c>
      <c r="M243" s="90" t="e">
        <f t="shared" si="78"/>
        <v>#N/A</v>
      </c>
      <c r="N243" s="90" t="e">
        <f t="shared" si="78"/>
        <v>#N/A</v>
      </c>
      <c r="O243" s="90" t="e">
        <f t="shared" si="78"/>
        <v>#N/A</v>
      </c>
      <c r="P243" s="90" t="e">
        <f t="shared" si="78"/>
        <v>#N/A</v>
      </c>
      <c r="Q243" s="90" t="e">
        <f t="shared" si="78"/>
        <v>#N/A</v>
      </c>
      <c r="R243" s="90" t="e">
        <f t="shared" si="78"/>
        <v>#N/A</v>
      </c>
      <c r="S243" s="90" t="e">
        <f t="shared" si="78"/>
        <v>#N/A</v>
      </c>
      <c r="T243" s="90" t="e">
        <f t="shared" si="78"/>
        <v>#N/A</v>
      </c>
      <c r="U243" s="90" t="e">
        <f t="shared" ref="U243:AC243" si="79">+T243-U242</f>
        <v>#N/A</v>
      </c>
      <c r="V243" s="90" t="e">
        <f t="shared" si="79"/>
        <v>#N/A</v>
      </c>
      <c r="W243" s="90" t="e">
        <f t="shared" si="79"/>
        <v>#N/A</v>
      </c>
      <c r="X243" s="90" t="e">
        <f t="shared" si="79"/>
        <v>#N/A</v>
      </c>
      <c r="Y243" s="90" t="e">
        <f t="shared" si="79"/>
        <v>#N/A</v>
      </c>
      <c r="Z243" s="90" t="e">
        <f t="shared" si="79"/>
        <v>#N/A</v>
      </c>
      <c r="AA243" s="90" t="e">
        <f t="shared" si="79"/>
        <v>#N/A</v>
      </c>
      <c r="AB243" s="90" t="e">
        <f t="shared" si="79"/>
        <v>#N/A</v>
      </c>
      <c r="AC243" s="90" t="e">
        <f t="shared" si="79"/>
        <v>#N/A</v>
      </c>
    </row>
    <row r="244" spans="1:29" ht="20.100000000000001" customHeight="1">
      <c r="A244" s="806" t="s">
        <v>172</v>
      </c>
      <c r="B244" s="791" t="s">
        <v>221</v>
      </c>
      <c r="C244" s="63"/>
      <c r="D244" s="73" t="s">
        <v>80</v>
      </c>
      <c r="E244" s="203" t="s">
        <v>221</v>
      </c>
      <c r="F244" s="44">
        <v>2500</v>
      </c>
      <c r="G244" s="45"/>
      <c r="H244" s="254"/>
      <c r="I244" s="781" t="e">
        <f>+VLOOKUP(B244,Sheet2!$B$3:$C$189,2,0)</f>
        <v>#N/A</v>
      </c>
      <c r="J244" s="79">
        <f>+IF(SUM(K244:L244)&lt;&gt;$N$3,ROUND(IFERROR(VLOOKUP(D244,FCSTSDV!$C$2:$C$285,2,0),0)/STOCK!F244+0,0),0)</f>
        <v>0</v>
      </c>
      <c r="K244" s="99">
        <f t="array" ref="K244">+IFERROR(ROUND(INDEX(FCSTSDV!$D$2:$N$674,MATCH(STOCK!$D244,FCSTSDV!$C$2:$C$674,0),MATCH(STOCK!K$3,FCSTSDV!$D$1:$N$1,0))/STOCK!$F244,1),0)</f>
        <v>0</v>
      </c>
      <c r="L244" s="99">
        <f t="array" ref="L244">+IFERROR(ROUND(INDEX(FCSTSDV!$D$2:$N$674,MATCH(STOCK!$D244,FCSTSDV!$C$2:$C$674,0),MATCH(STOCK!L$3,FCSTSDV!$D$1:$N$1,0))/STOCK!$F244,1),0)</f>
        <v>0</v>
      </c>
      <c r="M244" s="99">
        <f t="array" ref="M244">+IFERROR(ROUND(INDEX(FCSTSDV!$D$2:$N$674,MATCH(STOCK!$D244,FCSTSDV!$C$2:$C$674,0),MATCH(STOCK!M$3,FCSTSDV!$D$1:$N$1,0))/STOCK!$F244,1),0)</f>
        <v>0</v>
      </c>
      <c r="N244" s="99">
        <f t="array" ref="N244">+IFERROR(ROUND(INDEX(FCSTSDV!$D$2:$N$674,MATCH(STOCK!$D244,FCSTSDV!$C$2:$C$674,0),MATCH(STOCK!N$3,FCSTSDV!$D$1:$N$1,0))/STOCK!$F244,1),0)</f>
        <v>0</v>
      </c>
      <c r="O244" s="99">
        <f t="array" ref="O244">+IFERROR(ROUND(INDEX(FCSTSDV!$D$2:$N$674,MATCH(STOCK!$D244,FCSTSDV!$C$2:$C$674,0),MATCH(STOCK!O$3,FCSTSDV!$D$1:$N$1,0))/STOCK!$F244,1),0)</f>
        <v>0</v>
      </c>
      <c r="P244" s="99">
        <f t="array" ref="P244">+IFERROR(ROUND(INDEX(FCSTSDV!$D$2:$N$674,MATCH(STOCK!$D244,FCSTSDV!$C$2:$C$674,0),MATCH(STOCK!P$3,FCSTSDV!$D$1:$N$1,0))/STOCK!$F244,1),0)</f>
        <v>0</v>
      </c>
      <c r="Q244" s="99">
        <f t="array" ref="Q244">+IFERROR(ROUND(INDEX(FCSTSDV!$D$2:$N$674,MATCH(STOCK!$D244,FCSTSDV!$C$2:$C$674,0),MATCH(STOCK!Q$3,FCSTSDV!$D$1:$N$1,0))/STOCK!$F244,1),0)</f>
        <v>0</v>
      </c>
      <c r="R244" s="99">
        <f t="array" ref="R244">+IFERROR(ROUND(INDEX(FCSTSDV!$D$2:$N$674,MATCH(STOCK!$D244,FCSTSDV!$C$2:$C$674,0),MATCH(STOCK!R$3,FCSTSDV!$D$1:$N$1,0))/STOCK!$F244,1),0)</f>
        <v>0</v>
      </c>
      <c r="S244" s="99">
        <f t="array" ref="S244">+IFERROR(ROUND(INDEX(FCSTSDV!$D$2:$N$674,MATCH(STOCK!$D244,FCSTSDV!$C$2:$C$674,0),MATCH(STOCK!S$3,FCSTSDV!$D$1:$N$1,0))/STOCK!$F244,1),0)</f>
        <v>0</v>
      </c>
      <c r="T244" s="99">
        <f t="array" ref="T244">+IFERROR(ROUND(INDEX(FCSTSDV!$D$2:$N$674,MATCH(STOCK!$D244,FCSTSDV!$C$2:$C$674,0),MATCH(STOCK!T$3,FCSTSDV!$D$1:$N$1,0))/STOCK!$F244,1),0)</f>
        <v>0</v>
      </c>
      <c r="U244" s="99">
        <f t="array" ref="U244">+IFERROR(ROUND(INDEX(FCSTSDV!$D$2:$N$674,MATCH(STOCK!$D244,FCSTSDV!$C$2:$C$674,0),MATCH(STOCK!U$3,FCSTSDV!$D$1:$N$1,0))/STOCK!$F244,1),0)</f>
        <v>0</v>
      </c>
      <c r="V244" s="99">
        <f t="array" ref="V244">+IFERROR(ROUND(INDEX(FCSTSDV!$D$2:$N$674,MATCH(STOCK!$D244,FCSTSDV!$C$2:$C$674,0),MATCH(STOCK!V$3,FCSTSDV!$D$1:$N$1,0))/STOCK!$F244,1),0)</f>
        <v>0</v>
      </c>
      <c r="W244" s="99">
        <f t="array" ref="W244">+IFERROR(ROUND(INDEX(FCSTSDV!$D$2:$N$674,MATCH(STOCK!$D244,FCSTSDV!$C$2:$C$674,0),MATCH(STOCK!W$3,FCSTSDV!$D$1:$N$1,0))/STOCK!$F244,1),0)</f>
        <v>0</v>
      </c>
      <c r="X244" s="99">
        <f t="array" ref="X244">+IFERROR(ROUND(INDEX(FCSTSDV!$D$2:$N$674,MATCH(STOCK!$D244,FCSTSDV!$C$2:$C$674,0),MATCH(STOCK!X$3,FCSTSDV!$D$1:$N$1,0))/STOCK!$F244,1),0)</f>
        <v>0</v>
      </c>
      <c r="Y244" s="99">
        <f t="array" ref="Y244">+IFERROR(ROUND(INDEX(FCSTSDV!$D$2:$N$674,MATCH(STOCK!$D244,FCSTSDV!$C$2:$C$674,0),MATCH(STOCK!Y$3,FCSTSDV!$D$1:$N$1,0))/STOCK!$F244,1),0)</f>
        <v>10.8</v>
      </c>
      <c r="Z244" s="99">
        <f t="array" ref="Z244">+IFERROR(ROUND(INDEX(FCSTSDV!$D$2:$N$674,MATCH(STOCK!$D244,FCSTSDV!$C$2:$C$674,0),MATCH(STOCK!Z$3,FCSTSDV!$D$1:$N$1,0))/STOCK!$F244,1),0)</f>
        <v>0</v>
      </c>
      <c r="AA244" s="99">
        <f t="array" ref="AA244">+IFERROR(ROUND(INDEX(FCSTSDV!$D$2:$N$674,MATCH(STOCK!$D244,FCSTSDV!$C$2:$C$674,0),MATCH(STOCK!AA$3,FCSTSDV!$D$1:$N$1,0))/STOCK!$F244,1),0)</f>
        <v>0</v>
      </c>
      <c r="AB244" s="99">
        <f t="array" ref="AB244">+IFERROR(ROUND(INDEX(FCSTSDV!$D$2:$N$674,MATCH(STOCK!$D244,FCSTSDV!$C$2:$C$674,0),MATCH(STOCK!AB$3,FCSTSDV!$D$1:$N$1,0))/STOCK!$F244,1),0)</f>
        <v>0</v>
      </c>
      <c r="AC244" s="99">
        <f t="array" ref="AC244">+IFERROR(ROUND(INDEX(FCSTSDV!$D$2:$N$674,MATCH(STOCK!$D244,FCSTSDV!$C$2:$C$674,0),MATCH(STOCK!AC$3,FCSTSDV!$D$1:$N$1,0))/STOCK!$F244,1),0)</f>
        <v>0</v>
      </c>
    </row>
    <row r="245" spans="1:29" ht="20.100000000000001" customHeight="1">
      <c r="A245" s="807"/>
      <c r="B245" s="792"/>
      <c r="C245" s="16"/>
      <c r="D245" s="52" t="s">
        <v>175</v>
      </c>
      <c r="E245" s="205" t="str">
        <f>+E244</f>
        <v>6"*86</v>
      </c>
      <c r="F245" s="53" t="s">
        <v>43</v>
      </c>
      <c r="G245" s="54"/>
      <c r="H245" s="255"/>
      <c r="I245" s="782"/>
      <c r="J245" s="290">
        <f>+J244</f>
        <v>0</v>
      </c>
      <c r="K245" s="90" t="e">
        <f t="shared" ref="K245:T245" si="80">+$I$244+$J$245-K244</f>
        <v>#N/A</v>
      </c>
      <c r="L245" s="90" t="e">
        <f t="shared" si="80"/>
        <v>#N/A</v>
      </c>
      <c r="M245" s="90" t="e">
        <f t="shared" si="80"/>
        <v>#N/A</v>
      </c>
      <c r="N245" s="90" t="e">
        <f t="shared" si="80"/>
        <v>#N/A</v>
      </c>
      <c r="O245" s="90" t="e">
        <f t="shared" si="80"/>
        <v>#N/A</v>
      </c>
      <c r="P245" s="90" t="e">
        <f t="shared" si="80"/>
        <v>#N/A</v>
      </c>
      <c r="Q245" s="90" t="e">
        <f t="shared" si="80"/>
        <v>#N/A</v>
      </c>
      <c r="R245" s="90" t="e">
        <f t="shared" si="80"/>
        <v>#N/A</v>
      </c>
      <c r="S245" s="90" t="e">
        <f t="shared" si="80"/>
        <v>#N/A</v>
      </c>
      <c r="T245" s="90" t="e">
        <f t="shared" si="80"/>
        <v>#N/A</v>
      </c>
      <c r="U245" s="90" t="e">
        <f t="shared" ref="U245:AC245" si="81">+T245-U244</f>
        <v>#N/A</v>
      </c>
      <c r="V245" s="90" t="e">
        <f t="shared" si="81"/>
        <v>#N/A</v>
      </c>
      <c r="W245" s="90" t="e">
        <f t="shared" si="81"/>
        <v>#N/A</v>
      </c>
      <c r="X245" s="90" t="e">
        <f t="shared" si="81"/>
        <v>#N/A</v>
      </c>
      <c r="Y245" s="90" t="e">
        <f t="shared" si="81"/>
        <v>#N/A</v>
      </c>
      <c r="Z245" s="90" t="e">
        <f t="shared" si="81"/>
        <v>#N/A</v>
      </c>
      <c r="AA245" s="90" t="e">
        <f t="shared" si="81"/>
        <v>#N/A</v>
      </c>
      <c r="AB245" s="90" t="e">
        <f t="shared" si="81"/>
        <v>#N/A</v>
      </c>
      <c r="AC245" s="90" t="e">
        <f t="shared" si="81"/>
        <v>#N/A</v>
      </c>
    </row>
    <row r="246" spans="1:29" ht="20.100000000000001" customHeight="1">
      <c r="A246" s="806" t="s">
        <v>172</v>
      </c>
      <c r="B246" s="791" t="s">
        <v>183</v>
      </c>
      <c r="C246" s="8"/>
      <c r="D246" s="73" t="s">
        <v>75</v>
      </c>
      <c r="E246" s="203" t="s">
        <v>183</v>
      </c>
      <c r="F246" s="44">
        <v>2501</v>
      </c>
      <c r="G246" s="45"/>
      <c r="H246" s="45"/>
      <c r="I246" s="781" t="e">
        <f>+VLOOKUP(B246,Sheet2!$B$3:$C$189,2,0)</f>
        <v>#N/A</v>
      </c>
      <c r="J246" s="79">
        <f>+IF(SUM(K246:L246)&lt;&gt;$N$3,ROUND(IFERROR(VLOOKUP(D246,FCSTSDV!$C$2:$C$285,2,0),0)/STOCK!F246+0,0),0)</f>
        <v>0</v>
      </c>
      <c r="K246" s="99">
        <f t="array" ref="K246">+IFERROR(ROUND(INDEX(FCSTSDV!$D$2:$N$674,MATCH(STOCK!$D246,FCSTSDV!$C$2:$C$674,0),MATCH(STOCK!K$3,FCSTSDV!$D$1:$N$1,0))/STOCK!$F246,1),0)</f>
        <v>0</v>
      </c>
      <c r="L246" s="99">
        <f t="array" ref="L246">+IFERROR(ROUND(INDEX(FCSTSDV!$D$2:$N$674,MATCH(STOCK!$D246,FCSTSDV!$C$2:$C$674,0),MATCH(STOCK!L$3,FCSTSDV!$D$1:$N$1,0))/STOCK!$F246,1),0)</f>
        <v>0</v>
      </c>
      <c r="M246" s="99">
        <f t="array" ref="M246">+IFERROR(ROUND(INDEX(FCSTSDV!$D$2:$N$674,MATCH(STOCK!$D246,FCSTSDV!$C$2:$C$674,0),MATCH(STOCK!M$3,FCSTSDV!$D$1:$N$1,0))/STOCK!$F246,1),0)</f>
        <v>0</v>
      </c>
      <c r="N246" s="99">
        <f t="array" ref="N246">+IFERROR(ROUND(INDEX(FCSTSDV!$D$2:$N$674,MATCH(STOCK!$D246,FCSTSDV!$C$2:$C$674,0),MATCH(STOCK!N$3,FCSTSDV!$D$1:$N$1,0))/STOCK!$F246,1),0)</f>
        <v>0</v>
      </c>
      <c r="O246" s="99">
        <f t="array" ref="O246">+IFERROR(ROUND(INDEX(FCSTSDV!$D$2:$N$674,MATCH(STOCK!$D246,FCSTSDV!$C$2:$C$674,0),MATCH(STOCK!O$3,FCSTSDV!$D$1:$N$1,0))/STOCK!$F246,1),0)</f>
        <v>0</v>
      </c>
      <c r="P246" s="99">
        <f t="array" ref="P246">+IFERROR(ROUND(INDEX(FCSTSDV!$D$2:$N$674,MATCH(STOCK!$D246,FCSTSDV!$C$2:$C$674,0),MATCH(STOCK!P$3,FCSTSDV!$D$1:$N$1,0))/STOCK!$F246,1),0)</f>
        <v>0</v>
      </c>
      <c r="Q246" s="99">
        <f t="array" ref="Q246">+IFERROR(ROUND(INDEX(FCSTSDV!$D$2:$N$674,MATCH(STOCK!$D246,FCSTSDV!$C$2:$C$674,0),MATCH(STOCK!Q$3,FCSTSDV!$D$1:$N$1,0))/STOCK!$F246,1),0)</f>
        <v>0</v>
      </c>
      <c r="R246" s="99">
        <f t="array" ref="R246">+IFERROR(ROUND(INDEX(FCSTSDV!$D$2:$N$674,MATCH(STOCK!$D246,FCSTSDV!$C$2:$C$674,0),MATCH(STOCK!R$3,FCSTSDV!$D$1:$N$1,0))/STOCK!$F246,1),0)</f>
        <v>0</v>
      </c>
      <c r="S246" s="99">
        <f t="array" ref="S246">+IFERROR(ROUND(INDEX(FCSTSDV!$D$2:$N$674,MATCH(STOCK!$D246,FCSTSDV!$C$2:$C$674,0),MATCH(STOCK!S$3,FCSTSDV!$D$1:$N$1,0))/STOCK!$F246,1),0)</f>
        <v>0</v>
      </c>
      <c r="T246" s="99">
        <f t="array" ref="T246">+IFERROR(ROUND(INDEX(FCSTSDV!$D$2:$N$674,MATCH(STOCK!$D246,FCSTSDV!$C$2:$C$674,0),MATCH(STOCK!T$3,FCSTSDV!$D$1:$N$1,0))/STOCK!$F246,1),0)</f>
        <v>0</v>
      </c>
      <c r="U246" s="99">
        <f t="array" ref="U246">+IFERROR(ROUND(INDEX(FCSTSDV!$D$2:$N$674,MATCH(STOCK!$D246,FCSTSDV!$C$2:$C$674,0),MATCH(STOCK!U$3,FCSTSDV!$D$1:$N$1,0))/STOCK!$F246,1),0)</f>
        <v>0</v>
      </c>
      <c r="V246" s="99">
        <f t="array" ref="V246">+IFERROR(ROUND(INDEX(FCSTSDV!$D$2:$N$674,MATCH(STOCK!$D246,FCSTSDV!$C$2:$C$674,0),MATCH(STOCK!V$3,FCSTSDV!$D$1:$N$1,0))/STOCK!$F246,1),0)</f>
        <v>0</v>
      </c>
      <c r="W246" s="99">
        <f t="array" ref="W246">+IFERROR(ROUND(INDEX(FCSTSDV!$D$2:$N$674,MATCH(STOCK!$D246,FCSTSDV!$C$2:$C$674,0),MATCH(STOCK!W$3,FCSTSDV!$D$1:$N$1,0))/STOCK!$F246,1),0)</f>
        <v>0</v>
      </c>
      <c r="X246" s="99">
        <f t="array" ref="X246">+IFERROR(ROUND(INDEX(FCSTSDV!$D$2:$N$674,MATCH(STOCK!$D246,FCSTSDV!$C$2:$C$674,0),MATCH(STOCK!X$3,FCSTSDV!$D$1:$N$1,0))/STOCK!$F246,1),0)</f>
        <v>0</v>
      </c>
      <c r="Y246" s="99">
        <f t="array" ref="Y246">+IFERROR(ROUND(INDEX(FCSTSDV!$D$2:$N$674,MATCH(STOCK!$D246,FCSTSDV!$C$2:$C$674,0),MATCH(STOCK!Y$3,FCSTSDV!$D$1:$N$1,0))/STOCK!$F246,1),0)</f>
        <v>0</v>
      </c>
      <c r="Z246" s="99">
        <f t="array" ref="Z246">+IFERROR(ROUND(INDEX(FCSTSDV!$D$2:$N$674,MATCH(STOCK!$D246,FCSTSDV!$C$2:$C$674,0),MATCH(STOCK!Z$3,FCSTSDV!$D$1:$N$1,0))/STOCK!$F246,1),0)</f>
        <v>0</v>
      </c>
      <c r="AA246" s="99">
        <f t="array" ref="AA246">+IFERROR(ROUND(INDEX(FCSTSDV!$D$2:$N$674,MATCH(STOCK!$D246,FCSTSDV!$C$2:$C$674,0),MATCH(STOCK!AA$3,FCSTSDV!$D$1:$N$1,0))/STOCK!$F246,1),0)</f>
        <v>0</v>
      </c>
      <c r="AB246" s="99">
        <f t="array" ref="AB246">+IFERROR(ROUND(INDEX(FCSTSDV!$D$2:$N$674,MATCH(STOCK!$D246,FCSTSDV!$C$2:$C$674,0),MATCH(STOCK!AB$3,FCSTSDV!$D$1:$N$1,0))/STOCK!$F246,1),0)</f>
        <v>0</v>
      </c>
      <c r="AC246" s="99">
        <f t="array" ref="AC246">+IFERROR(ROUND(INDEX(FCSTSDV!$D$2:$N$674,MATCH(STOCK!$D246,FCSTSDV!$C$2:$C$674,0),MATCH(STOCK!AC$3,FCSTSDV!$D$1:$N$1,0))/STOCK!$F246,1),0)</f>
        <v>0</v>
      </c>
    </row>
    <row r="247" spans="1:29" ht="20.100000000000001" customHeight="1">
      <c r="A247" s="807"/>
      <c r="B247" s="792"/>
      <c r="C247" s="16"/>
      <c r="D247" s="52" t="s">
        <v>175</v>
      </c>
      <c r="E247" s="205" t="str">
        <f>+E246</f>
        <v>6"*80</v>
      </c>
      <c r="F247" s="53" t="s">
        <v>43</v>
      </c>
      <c r="G247" s="54"/>
      <c r="H247" s="54"/>
      <c r="I247" s="782"/>
      <c r="J247" s="290">
        <f>+J246</f>
        <v>0</v>
      </c>
      <c r="K247" s="90" t="e">
        <f t="shared" ref="K247:T247" si="82">+$I$246+$J$247-K246</f>
        <v>#N/A</v>
      </c>
      <c r="L247" s="90" t="e">
        <f t="shared" si="82"/>
        <v>#N/A</v>
      </c>
      <c r="M247" s="90" t="e">
        <f t="shared" si="82"/>
        <v>#N/A</v>
      </c>
      <c r="N247" s="90" t="e">
        <f t="shared" si="82"/>
        <v>#N/A</v>
      </c>
      <c r="O247" s="90" t="e">
        <f t="shared" si="82"/>
        <v>#N/A</v>
      </c>
      <c r="P247" s="90" t="e">
        <f t="shared" si="82"/>
        <v>#N/A</v>
      </c>
      <c r="Q247" s="90" t="e">
        <f t="shared" si="82"/>
        <v>#N/A</v>
      </c>
      <c r="R247" s="90" t="e">
        <f t="shared" si="82"/>
        <v>#N/A</v>
      </c>
      <c r="S247" s="90" t="e">
        <f t="shared" si="82"/>
        <v>#N/A</v>
      </c>
      <c r="T247" s="90" t="e">
        <f t="shared" si="82"/>
        <v>#N/A</v>
      </c>
      <c r="U247" s="90" t="e">
        <f t="shared" ref="U247:AC247" si="83">+T247-U246</f>
        <v>#N/A</v>
      </c>
      <c r="V247" s="90" t="e">
        <f t="shared" si="83"/>
        <v>#N/A</v>
      </c>
      <c r="W247" s="90" t="e">
        <f t="shared" si="83"/>
        <v>#N/A</v>
      </c>
      <c r="X247" s="90" t="e">
        <f t="shared" si="83"/>
        <v>#N/A</v>
      </c>
      <c r="Y247" s="90" t="e">
        <f t="shared" si="83"/>
        <v>#N/A</v>
      </c>
      <c r="Z247" s="90" t="e">
        <f t="shared" si="83"/>
        <v>#N/A</v>
      </c>
      <c r="AA247" s="90" t="e">
        <f t="shared" si="83"/>
        <v>#N/A</v>
      </c>
      <c r="AB247" s="90" t="e">
        <f t="shared" si="83"/>
        <v>#N/A</v>
      </c>
      <c r="AC247" s="90" t="e">
        <f t="shared" si="83"/>
        <v>#N/A</v>
      </c>
    </row>
    <row r="248" spans="1:29" ht="20.100000000000001" customHeight="1">
      <c r="A248" s="806" t="s">
        <v>172</v>
      </c>
      <c r="B248" s="791" t="s">
        <v>222</v>
      </c>
      <c r="C248" s="63"/>
      <c r="D248" s="73" t="s">
        <v>81</v>
      </c>
      <c r="E248" s="198" t="s">
        <v>222</v>
      </c>
      <c r="F248" s="44">
        <v>2500</v>
      </c>
      <c r="G248" s="45"/>
      <c r="H248" s="254"/>
      <c r="I248" s="781" t="e">
        <f>+VLOOKUP(B248,Sheet2!$B$3:$C$189,2,0)</f>
        <v>#N/A</v>
      </c>
      <c r="J248" s="79">
        <f>+IF(SUM(K248:L248)&lt;&gt;$N$3,ROUND(IFERROR(VLOOKUP(D248,FCSTSDV!$C$2:$C$285,2,0),0)/STOCK!F248+0,0),0)</f>
        <v>0</v>
      </c>
      <c r="K248" s="99">
        <f t="array" ref="K248">+IFERROR(ROUND(INDEX(FCSTSDV!$D$2:$N$674,MATCH(STOCK!$D248,FCSTSDV!$C$2:$C$674,0),MATCH(STOCK!K$3,FCSTSDV!$D$1:$N$1,0))/STOCK!$F248,1),0)</f>
        <v>0</v>
      </c>
      <c r="L248" s="99">
        <f t="array" ref="L248">+IFERROR(ROUND(INDEX(FCSTSDV!$D$2:$N$674,MATCH(STOCK!$D248,FCSTSDV!$C$2:$C$674,0),MATCH(STOCK!L$3,FCSTSDV!$D$1:$N$1,0))/STOCK!$F248,1),0)</f>
        <v>0</v>
      </c>
      <c r="M248" s="99">
        <f t="array" ref="M248">+IFERROR(ROUND(INDEX(FCSTSDV!$D$2:$N$674,MATCH(STOCK!$D248,FCSTSDV!$C$2:$C$674,0),MATCH(STOCK!M$3,FCSTSDV!$D$1:$N$1,0))/STOCK!$F248,1),0)</f>
        <v>0</v>
      </c>
      <c r="N248" s="99">
        <f t="array" ref="N248">+IFERROR(ROUND(INDEX(FCSTSDV!$D$2:$N$674,MATCH(STOCK!$D248,FCSTSDV!$C$2:$C$674,0),MATCH(STOCK!N$3,FCSTSDV!$D$1:$N$1,0))/STOCK!$F248,1),0)</f>
        <v>0</v>
      </c>
      <c r="O248" s="99">
        <f t="array" ref="O248">+IFERROR(ROUND(INDEX(FCSTSDV!$D$2:$N$674,MATCH(STOCK!$D248,FCSTSDV!$C$2:$C$674,0),MATCH(STOCK!O$3,FCSTSDV!$D$1:$N$1,0))/STOCK!$F248,1),0)</f>
        <v>0</v>
      </c>
      <c r="P248" s="99">
        <f t="array" ref="P248">+IFERROR(ROUND(INDEX(FCSTSDV!$D$2:$N$674,MATCH(STOCK!$D248,FCSTSDV!$C$2:$C$674,0),MATCH(STOCK!P$3,FCSTSDV!$D$1:$N$1,0))/STOCK!$F248,1),0)</f>
        <v>0</v>
      </c>
      <c r="Q248" s="99">
        <f t="array" ref="Q248">+IFERROR(ROUND(INDEX(FCSTSDV!$D$2:$N$674,MATCH(STOCK!$D248,FCSTSDV!$C$2:$C$674,0),MATCH(STOCK!Q$3,FCSTSDV!$D$1:$N$1,0))/STOCK!$F248,1),0)</f>
        <v>0</v>
      </c>
      <c r="R248" s="99">
        <f t="array" ref="R248">+IFERROR(ROUND(INDEX(FCSTSDV!$D$2:$N$674,MATCH(STOCK!$D248,FCSTSDV!$C$2:$C$674,0),MATCH(STOCK!R$3,FCSTSDV!$D$1:$N$1,0))/STOCK!$F248,1),0)</f>
        <v>0</v>
      </c>
      <c r="S248" s="99">
        <f t="array" ref="S248">+IFERROR(ROUND(INDEX(FCSTSDV!$D$2:$N$674,MATCH(STOCK!$D248,FCSTSDV!$C$2:$C$674,0),MATCH(STOCK!S$3,FCSTSDV!$D$1:$N$1,0))/STOCK!$F248,1),0)</f>
        <v>0</v>
      </c>
      <c r="T248" s="99">
        <f t="array" ref="T248">+IFERROR(ROUND(INDEX(FCSTSDV!$D$2:$N$674,MATCH(STOCK!$D248,FCSTSDV!$C$2:$C$674,0),MATCH(STOCK!T$3,FCSTSDV!$D$1:$N$1,0))/STOCK!$F248,1),0)</f>
        <v>0</v>
      </c>
      <c r="U248" s="99">
        <f t="array" ref="U248">+IFERROR(ROUND(INDEX(FCSTSDV!$D$2:$N$674,MATCH(STOCK!$D248,FCSTSDV!$C$2:$C$674,0),MATCH(STOCK!U$3,FCSTSDV!$D$1:$N$1,0))/STOCK!$F248,1),0)</f>
        <v>0</v>
      </c>
      <c r="V248" s="99">
        <f t="array" ref="V248">+IFERROR(ROUND(INDEX(FCSTSDV!$D$2:$N$674,MATCH(STOCK!$D248,FCSTSDV!$C$2:$C$674,0),MATCH(STOCK!V$3,FCSTSDV!$D$1:$N$1,0))/STOCK!$F248,1),0)</f>
        <v>0</v>
      </c>
      <c r="W248" s="99">
        <f t="array" ref="W248">+IFERROR(ROUND(INDEX(FCSTSDV!$D$2:$N$674,MATCH(STOCK!$D248,FCSTSDV!$C$2:$C$674,0),MATCH(STOCK!W$3,FCSTSDV!$D$1:$N$1,0))/STOCK!$F248,1),0)</f>
        <v>0</v>
      </c>
      <c r="X248" s="99">
        <f t="array" ref="X248">+IFERROR(ROUND(INDEX(FCSTSDV!$D$2:$N$674,MATCH(STOCK!$D248,FCSTSDV!$C$2:$C$674,0),MATCH(STOCK!X$3,FCSTSDV!$D$1:$N$1,0))/STOCK!$F248,1),0)</f>
        <v>0</v>
      </c>
      <c r="Y248" s="99">
        <f t="array" ref="Y248">+IFERROR(ROUND(INDEX(FCSTSDV!$D$2:$N$674,MATCH(STOCK!$D248,FCSTSDV!$C$2:$C$674,0),MATCH(STOCK!Y$3,FCSTSDV!$D$1:$N$1,0))/STOCK!$F248,1),0)</f>
        <v>0</v>
      </c>
      <c r="Z248" s="99">
        <f t="array" ref="Z248">+IFERROR(ROUND(INDEX(FCSTSDV!$D$2:$N$674,MATCH(STOCK!$D248,FCSTSDV!$C$2:$C$674,0),MATCH(STOCK!Z$3,FCSTSDV!$D$1:$N$1,0))/STOCK!$F248,1),0)</f>
        <v>0</v>
      </c>
      <c r="AA248" s="99">
        <f t="array" ref="AA248">+IFERROR(ROUND(INDEX(FCSTSDV!$D$2:$N$674,MATCH(STOCK!$D248,FCSTSDV!$C$2:$C$674,0),MATCH(STOCK!AA$3,FCSTSDV!$D$1:$N$1,0))/STOCK!$F248,1),0)</f>
        <v>0</v>
      </c>
      <c r="AB248" s="99">
        <f t="array" ref="AB248">+IFERROR(ROUND(INDEX(FCSTSDV!$D$2:$N$674,MATCH(STOCK!$D248,FCSTSDV!$C$2:$C$674,0),MATCH(STOCK!AB$3,FCSTSDV!$D$1:$N$1,0))/STOCK!$F248,1),0)</f>
        <v>0</v>
      </c>
      <c r="AC248" s="99">
        <f t="array" ref="AC248">+IFERROR(ROUND(INDEX(FCSTSDV!$D$2:$N$674,MATCH(STOCK!$D248,FCSTSDV!$C$2:$C$674,0),MATCH(STOCK!AC$3,FCSTSDV!$D$1:$N$1,0))/STOCK!$F248,1),0)</f>
        <v>0</v>
      </c>
    </row>
    <row r="249" spans="1:29" ht="20.100000000000001" customHeight="1">
      <c r="A249" s="807"/>
      <c r="B249" s="792"/>
      <c r="C249" s="60"/>
      <c r="D249" s="52" t="s">
        <v>175</v>
      </c>
      <c r="E249" s="201" t="str">
        <f>+E248</f>
        <v>6"*90</v>
      </c>
      <c r="F249" s="53" t="s">
        <v>43</v>
      </c>
      <c r="G249" s="54"/>
      <c r="H249" s="255"/>
      <c r="I249" s="782"/>
      <c r="J249" s="290">
        <f>+J248</f>
        <v>0</v>
      </c>
      <c r="K249" s="90" t="e">
        <f t="shared" ref="K249:T249" si="84">+$I$248+$J$249-K248</f>
        <v>#N/A</v>
      </c>
      <c r="L249" s="90" t="e">
        <f t="shared" si="84"/>
        <v>#N/A</v>
      </c>
      <c r="M249" s="90" t="e">
        <f t="shared" si="84"/>
        <v>#N/A</v>
      </c>
      <c r="N249" s="90" t="e">
        <f t="shared" si="84"/>
        <v>#N/A</v>
      </c>
      <c r="O249" s="90" t="e">
        <f t="shared" si="84"/>
        <v>#N/A</v>
      </c>
      <c r="P249" s="90" t="e">
        <f t="shared" si="84"/>
        <v>#N/A</v>
      </c>
      <c r="Q249" s="90" t="e">
        <f t="shared" si="84"/>
        <v>#N/A</v>
      </c>
      <c r="R249" s="90" t="e">
        <f t="shared" si="84"/>
        <v>#N/A</v>
      </c>
      <c r="S249" s="90" t="e">
        <f t="shared" si="84"/>
        <v>#N/A</v>
      </c>
      <c r="T249" s="90" t="e">
        <f t="shared" si="84"/>
        <v>#N/A</v>
      </c>
      <c r="U249" s="90" t="e">
        <f t="shared" ref="U249:AC249" si="85">+T249-U248</f>
        <v>#N/A</v>
      </c>
      <c r="V249" s="90" t="e">
        <f t="shared" si="85"/>
        <v>#N/A</v>
      </c>
      <c r="W249" s="90" t="e">
        <f t="shared" si="85"/>
        <v>#N/A</v>
      </c>
      <c r="X249" s="90" t="e">
        <f t="shared" si="85"/>
        <v>#N/A</v>
      </c>
      <c r="Y249" s="90" t="e">
        <f t="shared" si="85"/>
        <v>#N/A</v>
      </c>
      <c r="Z249" s="90" t="e">
        <f t="shared" si="85"/>
        <v>#N/A</v>
      </c>
      <c r="AA249" s="90" t="e">
        <f t="shared" si="85"/>
        <v>#N/A</v>
      </c>
      <c r="AB249" s="90" t="e">
        <f t="shared" si="85"/>
        <v>#N/A</v>
      </c>
      <c r="AC249" s="90" t="e">
        <f t="shared" si="85"/>
        <v>#N/A</v>
      </c>
    </row>
    <row r="250" spans="1:29" ht="20.100000000000001" customHeight="1">
      <c r="A250" s="806" t="s">
        <v>172</v>
      </c>
      <c r="B250" s="791" t="s">
        <v>223</v>
      </c>
      <c r="C250" s="63"/>
      <c r="D250" s="73" t="s">
        <v>224</v>
      </c>
      <c r="E250" s="198" t="s">
        <v>223</v>
      </c>
      <c r="F250" s="44">
        <v>2500</v>
      </c>
      <c r="G250" s="45"/>
      <c r="H250" s="254"/>
      <c r="I250" s="781" t="e">
        <f>+VLOOKUP(B250,Sheet2!$B$3:$C$189,2,0)</f>
        <v>#N/A</v>
      </c>
      <c r="J250" s="79">
        <f>+IF(SUM(K250:L250)&lt;&gt;$N$3,ROUND(IFERROR(VLOOKUP(D250,FCSTSDV!$C$2:$C$285,2,0),0)/STOCK!F250+0,0),0)</f>
        <v>0</v>
      </c>
      <c r="K250" s="99">
        <f t="array" ref="K250">+IFERROR(ROUND(INDEX(FCSTSDV!$D$2:$N$674,MATCH(STOCK!$D250,FCSTSDV!$C$2:$C$674,0),MATCH(STOCK!K$3,FCSTSDV!$D$1:$N$1,0))/STOCK!$F250,1),0)</f>
        <v>0</v>
      </c>
      <c r="L250" s="99">
        <f t="array" ref="L250">+IFERROR(ROUND(INDEX(FCSTSDV!$D$2:$N$674,MATCH(STOCK!$D250,FCSTSDV!$C$2:$C$674,0),MATCH(STOCK!L$3,FCSTSDV!$D$1:$N$1,0))/STOCK!$F250,1),0)</f>
        <v>0</v>
      </c>
      <c r="M250" s="99">
        <f t="array" ref="M250">+IFERROR(ROUND(INDEX(FCSTSDV!$D$2:$N$674,MATCH(STOCK!$D250,FCSTSDV!$C$2:$C$674,0),MATCH(STOCK!M$3,FCSTSDV!$D$1:$N$1,0))/STOCK!$F250,1),0)</f>
        <v>0</v>
      </c>
      <c r="N250" s="99">
        <f t="array" ref="N250">+IFERROR(ROUND(INDEX(FCSTSDV!$D$2:$N$674,MATCH(STOCK!$D250,FCSTSDV!$C$2:$C$674,0),MATCH(STOCK!N$3,FCSTSDV!$D$1:$N$1,0))/STOCK!$F250,1),0)</f>
        <v>0</v>
      </c>
      <c r="O250" s="99">
        <f t="array" ref="O250">+IFERROR(ROUND(INDEX(FCSTSDV!$D$2:$N$674,MATCH(STOCK!$D250,FCSTSDV!$C$2:$C$674,0),MATCH(STOCK!O$3,FCSTSDV!$D$1:$N$1,0))/STOCK!$F250,1),0)</f>
        <v>0</v>
      </c>
      <c r="P250" s="99">
        <f t="array" ref="P250">+IFERROR(ROUND(INDEX(FCSTSDV!$D$2:$N$674,MATCH(STOCK!$D250,FCSTSDV!$C$2:$C$674,0),MATCH(STOCK!P$3,FCSTSDV!$D$1:$N$1,0))/STOCK!$F250,1),0)</f>
        <v>0</v>
      </c>
      <c r="Q250" s="99">
        <f t="array" ref="Q250">+IFERROR(ROUND(INDEX(FCSTSDV!$D$2:$N$674,MATCH(STOCK!$D250,FCSTSDV!$C$2:$C$674,0),MATCH(STOCK!Q$3,FCSTSDV!$D$1:$N$1,0))/STOCK!$F250,1),0)</f>
        <v>0</v>
      </c>
      <c r="R250" s="99">
        <f t="array" ref="R250">+IFERROR(ROUND(INDEX(FCSTSDV!$D$2:$N$674,MATCH(STOCK!$D250,FCSTSDV!$C$2:$C$674,0),MATCH(STOCK!R$3,FCSTSDV!$D$1:$N$1,0))/STOCK!$F250,1),0)</f>
        <v>0</v>
      </c>
      <c r="S250" s="99">
        <f t="array" ref="S250">+IFERROR(ROUND(INDEX(FCSTSDV!$D$2:$N$674,MATCH(STOCK!$D250,FCSTSDV!$C$2:$C$674,0),MATCH(STOCK!S$3,FCSTSDV!$D$1:$N$1,0))/STOCK!$F250,1),0)</f>
        <v>0</v>
      </c>
      <c r="T250" s="99">
        <f t="array" ref="T250">+IFERROR(ROUND(INDEX(FCSTSDV!$D$2:$N$674,MATCH(STOCK!$D250,FCSTSDV!$C$2:$C$674,0),MATCH(STOCK!T$3,FCSTSDV!$D$1:$N$1,0))/STOCK!$F250,1),0)</f>
        <v>0</v>
      </c>
      <c r="U250" s="99">
        <f t="array" ref="U250">+IFERROR(ROUND(INDEX(FCSTSDV!$D$2:$N$674,MATCH(STOCK!$D250,FCSTSDV!$C$2:$C$674,0),MATCH(STOCK!U$3,FCSTSDV!$D$1:$N$1,0))/STOCK!$F250,1),0)</f>
        <v>0</v>
      </c>
      <c r="V250" s="99">
        <f t="array" ref="V250">+IFERROR(ROUND(INDEX(FCSTSDV!$D$2:$N$674,MATCH(STOCK!$D250,FCSTSDV!$C$2:$C$674,0),MATCH(STOCK!V$3,FCSTSDV!$D$1:$N$1,0))/STOCK!$F250,1),0)</f>
        <v>0</v>
      </c>
      <c r="W250" s="99">
        <f t="array" ref="W250">+IFERROR(ROUND(INDEX(FCSTSDV!$D$2:$N$674,MATCH(STOCK!$D250,FCSTSDV!$C$2:$C$674,0),MATCH(STOCK!W$3,FCSTSDV!$D$1:$N$1,0))/STOCK!$F250,1),0)</f>
        <v>0</v>
      </c>
      <c r="X250" s="99">
        <f t="array" ref="X250">+IFERROR(ROUND(INDEX(FCSTSDV!$D$2:$N$674,MATCH(STOCK!$D250,FCSTSDV!$C$2:$C$674,0),MATCH(STOCK!X$3,FCSTSDV!$D$1:$N$1,0))/STOCK!$F250,1),0)</f>
        <v>0</v>
      </c>
      <c r="Y250" s="99">
        <f t="array" ref="Y250">+IFERROR(ROUND(INDEX(FCSTSDV!$D$2:$N$674,MATCH(STOCK!$D250,FCSTSDV!$C$2:$C$674,0),MATCH(STOCK!Y$3,FCSTSDV!$D$1:$N$1,0))/STOCK!$F250,1),0)</f>
        <v>0</v>
      </c>
      <c r="Z250" s="99">
        <f t="array" ref="Z250">+IFERROR(ROUND(INDEX(FCSTSDV!$D$2:$N$674,MATCH(STOCK!$D250,FCSTSDV!$C$2:$C$674,0),MATCH(STOCK!Z$3,FCSTSDV!$D$1:$N$1,0))/STOCK!$F250,1),0)</f>
        <v>0</v>
      </c>
      <c r="AA250" s="99">
        <f t="array" ref="AA250">+IFERROR(ROUND(INDEX(FCSTSDV!$D$2:$N$674,MATCH(STOCK!$D250,FCSTSDV!$C$2:$C$674,0),MATCH(STOCK!AA$3,FCSTSDV!$D$1:$N$1,0))/STOCK!$F250,1),0)</f>
        <v>0</v>
      </c>
      <c r="AB250" s="99">
        <f t="array" ref="AB250">+IFERROR(ROUND(INDEX(FCSTSDV!$D$2:$N$674,MATCH(STOCK!$D250,FCSTSDV!$C$2:$C$674,0),MATCH(STOCK!AB$3,FCSTSDV!$D$1:$N$1,0))/STOCK!$F250,1),0)</f>
        <v>0</v>
      </c>
      <c r="AC250" s="99">
        <f t="array" ref="AC250">+IFERROR(ROUND(INDEX(FCSTSDV!$D$2:$N$674,MATCH(STOCK!$D250,FCSTSDV!$C$2:$C$674,0),MATCH(STOCK!AC$3,FCSTSDV!$D$1:$N$1,0))/STOCK!$F250,1),0)</f>
        <v>0</v>
      </c>
    </row>
    <row r="251" spans="1:29" ht="20.100000000000001" customHeight="1">
      <c r="A251" s="807"/>
      <c r="B251" s="792"/>
      <c r="C251" s="60"/>
      <c r="D251" s="52" t="s">
        <v>175</v>
      </c>
      <c r="E251" s="201" t="str">
        <f>+E250</f>
        <v>6"*110</v>
      </c>
      <c r="F251" s="53" t="s">
        <v>43</v>
      </c>
      <c r="G251" s="54"/>
      <c r="H251" s="255"/>
      <c r="I251" s="782"/>
      <c r="J251" s="290">
        <f>+J250</f>
        <v>0</v>
      </c>
      <c r="K251" s="90" t="e">
        <f t="shared" ref="K251:T251" si="86">+$I$250+$J$251-K250</f>
        <v>#N/A</v>
      </c>
      <c r="L251" s="90" t="e">
        <f t="shared" si="86"/>
        <v>#N/A</v>
      </c>
      <c r="M251" s="90" t="e">
        <f t="shared" si="86"/>
        <v>#N/A</v>
      </c>
      <c r="N251" s="90" t="e">
        <f t="shared" si="86"/>
        <v>#N/A</v>
      </c>
      <c r="O251" s="90" t="e">
        <f t="shared" si="86"/>
        <v>#N/A</v>
      </c>
      <c r="P251" s="90" t="e">
        <f t="shared" si="86"/>
        <v>#N/A</v>
      </c>
      <c r="Q251" s="90" t="e">
        <f t="shared" si="86"/>
        <v>#N/A</v>
      </c>
      <c r="R251" s="90" t="e">
        <f t="shared" si="86"/>
        <v>#N/A</v>
      </c>
      <c r="S251" s="90" t="e">
        <f t="shared" si="86"/>
        <v>#N/A</v>
      </c>
      <c r="T251" s="90" t="e">
        <f t="shared" si="86"/>
        <v>#N/A</v>
      </c>
      <c r="U251" s="90" t="e">
        <f t="shared" ref="U251:AC251" si="87">+T251-U250</f>
        <v>#N/A</v>
      </c>
      <c r="V251" s="90" t="e">
        <f t="shared" si="87"/>
        <v>#N/A</v>
      </c>
      <c r="W251" s="90" t="e">
        <f t="shared" si="87"/>
        <v>#N/A</v>
      </c>
      <c r="X251" s="90" t="e">
        <f t="shared" si="87"/>
        <v>#N/A</v>
      </c>
      <c r="Y251" s="90" t="e">
        <f t="shared" si="87"/>
        <v>#N/A</v>
      </c>
      <c r="Z251" s="90" t="e">
        <f t="shared" si="87"/>
        <v>#N/A</v>
      </c>
      <c r="AA251" s="90" t="e">
        <f t="shared" si="87"/>
        <v>#N/A</v>
      </c>
      <c r="AB251" s="90" t="e">
        <f t="shared" si="87"/>
        <v>#N/A</v>
      </c>
      <c r="AC251" s="90" t="e">
        <f t="shared" si="87"/>
        <v>#N/A</v>
      </c>
    </row>
    <row r="252" spans="1:29" ht="20.100000000000001" customHeight="1">
      <c r="A252" s="793" t="s">
        <v>225</v>
      </c>
      <c r="B252" s="793" t="s">
        <v>226</v>
      </c>
      <c r="C252" s="50"/>
      <c r="D252" s="123" t="s">
        <v>40</v>
      </c>
      <c r="E252" s="202" t="s">
        <v>226</v>
      </c>
      <c r="F252" s="171">
        <v>0.4</v>
      </c>
      <c r="G252" s="56"/>
      <c r="H252" s="56"/>
      <c r="I252" s="783" t="e">
        <f>+VLOOKUP(A252,Sheet2!$B$3:$C$189,2,0)</f>
        <v>#REF!</v>
      </c>
      <c r="J252" s="91">
        <f>+ROUND(IFERROR(VLOOKUP(D252,FCSTSDV!$C$2:$C$285,2,0),0)*STOCK!F252+0,0)/3290</f>
        <v>0</v>
      </c>
      <c r="K252" s="106">
        <f>+IFERROR(ROUND(INDEX(FCSTSDV!$D$2:$N$674,MATCH(STOCK!$D252,FCSTSDV!$C$2:$C$674,0),MATCH(STOCK!K$3,FCSTSDV!$D$1:$N$1,0))*STOCK!$F252,1),0)/3290</f>
        <v>0</v>
      </c>
      <c r="L252" s="106">
        <f>+IFERROR(ROUND(INDEX(FCSTSDV!$D$2:$N$674,MATCH(STOCK!$D252,FCSTSDV!$C$2:$C$674,0),MATCH(STOCK!L$3,FCSTSDV!$D$1:$N$1,0))*STOCK!$F252,1),0)/3290</f>
        <v>0</v>
      </c>
      <c r="M252" s="106">
        <f>+IFERROR(ROUND(INDEX(FCSTSDV!$D$2:$N$674,MATCH(STOCK!$D252,FCSTSDV!$C$2:$C$674,0),MATCH(STOCK!M$3,FCSTSDV!$D$1:$N$1,0))*STOCK!$F252,1),0)/3290</f>
        <v>0</v>
      </c>
      <c r="N252" s="106">
        <f>+IFERROR(ROUND(INDEX(FCSTSDV!$D$2:$N$674,MATCH(STOCK!$D252,FCSTSDV!$C$2:$C$674,0),MATCH(STOCK!N$3,FCSTSDV!$D$1:$N$1,0))*STOCK!$F252,1),0)/3290</f>
        <v>0</v>
      </c>
      <c r="O252" s="106">
        <f>+IFERROR(ROUND(INDEX(FCSTSDV!$D$2:$N$674,MATCH(STOCK!$D252,FCSTSDV!$C$2:$C$674,0),MATCH(STOCK!O$3,FCSTSDV!$D$1:$N$1,0))*STOCK!$F252,1),0)/3290</f>
        <v>0</v>
      </c>
      <c r="P252" s="106">
        <f>+IFERROR(ROUND(INDEX(FCSTSDV!$D$2:$N$674,MATCH(STOCK!$D252,FCSTSDV!$C$2:$C$674,0),MATCH(STOCK!P$3,FCSTSDV!$D$1:$N$1,0))*STOCK!$F252,1),0)/3290</f>
        <v>0</v>
      </c>
      <c r="Q252" s="106">
        <f>+IFERROR(ROUND(INDEX(FCSTSDV!$D$2:$N$674,MATCH(STOCK!$D252,FCSTSDV!$C$2:$C$674,0),MATCH(STOCK!Q$3,FCSTSDV!$D$1:$N$1,0))*STOCK!$F252,1),0)/3290</f>
        <v>0</v>
      </c>
      <c r="R252" s="106">
        <f>+IFERROR(ROUND(INDEX(FCSTSDV!$D$2:$N$674,MATCH(STOCK!$D252,FCSTSDV!$C$2:$C$674,0),MATCH(STOCK!R$3,FCSTSDV!$D$1:$N$1,0))*STOCK!$F252,1),0)/3290</f>
        <v>0</v>
      </c>
      <c r="S252" s="106">
        <f>+IFERROR(ROUND(INDEX(FCSTSDV!$D$2:$N$674,MATCH(STOCK!$D252,FCSTSDV!$C$2:$C$674,0),MATCH(STOCK!S$3,FCSTSDV!$D$1:$N$1,0))*STOCK!$F252,1),0)/3290</f>
        <v>0</v>
      </c>
      <c r="T252" s="106">
        <f>+IFERROR(ROUND(INDEX(FCSTSDV!$D$2:$N$674,MATCH(STOCK!$D252,FCSTSDV!$C$2:$C$674,0),MATCH(STOCK!T$3,FCSTSDV!$D$1:$N$1,0))*STOCK!$F252,1),0)/3290</f>
        <v>0</v>
      </c>
      <c r="U252" s="106">
        <f>+IFERROR(ROUND(INDEX(FCSTSDV!$D$2:$N$674,MATCH(STOCK!$D252,FCSTSDV!$C$2:$C$674,0),MATCH(STOCK!U$3,FCSTSDV!$D$1:$N$1,0))*STOCK!$F252,1),0)/3290</f>
        <v>0</v>
      </c>
      <c r="V252" s="106">
        <f>+IFERROR(ROUND(INDEX(FCSTSDV!$D$2:$N$674,MATCH(STOCK!$D252,FCSTSDV!$C$2:$C$674,0),MATCH(STOCK!V$3,FCSTSDV!$D$1:$N$1,0))*STOCK!$F252,1),0)/3290</f>
        <v>0</v>
      </c>
      <c r="W252" s="106">
        <f>+IFERROR(ROUND(INDEX(FCSTSDV!$D$2:$N$674,MATCH(STOCK!$D252,FCSTSDV!$C$2:$C$674,0),MATCH(STOCK!W$3,FCSTSDV!$D$1:$N$1,0))*STOCK!$F252,1),0)/3290</f>
        <v>0</v>
      </c>
      <c r="X252" s="106">
        <f>+IFERROR(ROUND(INDEX(FCSTSDV!$D$2:$N$674,MATCH(STOCK!$D252,FCSTSDV!$C$2:$C$674,0),MATCH(STOCK!X$3,FCSTSDV!$D$1:$N$1,0))*STOCK!$F252,1),0)/3290</f>
        <v>0</v>
      </c>
      <c r="Y252" s="106">
        <f>+IFERROR(ROUND(INDEX(FCSTSDV!$D$2:$N$674,MATCH(STOCK!$D252,FCSTSDV!$C$2:$C$674,0),MATCH(STOCK!Y$3,FCSTSDV!$D$1:$N$1,0))*STOCK!$F252,1),0)/3290</f>
        <v>0</v>
      </c>
      <c r="Z252" s="106">
        <f>+IFERROR(ROUND(INDEX(FCSTSDV!$D$2:$N$674,MATCH(STOCK!$D252,FCSTSDV!$C$2:$C$674,0),MATCH(STOCK!Z$3,FCSTSDV!$D$1:$N$1,0))*STOCK!$F252,1),0)/3290</f>
        <v>0</v>
      </c>
      <c r="AA252" s="106">
        <f>+IFERROR(ROUND(INDEX(FCSTSDV!$D$2:$N$674,MATCH(STOCK!$D252,FCSTSDV!$C$2:$C$674,0),MATCH(STOCK!AA$3,FCSTSDV!$D$1:$N$1,0))*STOCK!$F252,1),0)/3290</f>
        <v>0</v>
      </c>
      <c r="AB252" s="106">
        <f>+IFERROR(ROUND(INDEX(FCSTSDV!$D$2:$N$674,MATCH(STOCK!$D252,FCSTSDV!$C$2:$C$674,0),MATCH(STOCK!AB$3,FCSTSDV!$D$1:$N$1,0))*STOCK!$F252,1),0)/3290</f>
        <v>0</v>
      </c>
      <c r="AC252" s="106">
        <f>+IFERROR(ROUND(INDEX(FCSTSDV!$D$2:$N$674,MATCH(STOCK!$D252,FCSTSDV!$C$2:$C$674,0),MATCH(STOCK!AC$3,FCSTSDV!$D$1:$N$1,0))*STOCK!$F252,1),0)/3290</f>
        <v>0</v>
      </c>
    </row>
    <row r="253" spans="1:29" ht="20.100000000000001" customHeight="1">
      <c r="A253" s="794"/>
      <c r="B253" s="794"/>
      <c r="C253" s="57"/>
      <c r="D253" s="32" t="s">
        <v>41</v>
      </c>
      <c r="E253" s="199" t="str">
        <f t="shared" ref="E253:E266" si="88">+E252</f>
        <v>19mm*32.9m</v>
      </c>
      <c r="F253" s="172">
        <v>0.4</v>
      </c>
      <c r="G253" s="58"/>
      <c r="H253" s="58"/>
      <c r="I253" s="784"/>
      <c r="J253" s="81">
        <f>+ROUND(IFERROR(VLOOKUP(D253,FCSTSDV!$C$2:$C$285,2,0),0)*STOCK!F253+0,0)/3290</f>
        <v>0</v>
      </c>
      <c r="K253" s="92">
        <f>+IFERROR(ROUND(INDEX(FCSTSDV!$D$2:$N$674,MATCH(STOCK!$D253,FCSTSDV!$C$2:$C$674,0),MATCH(STOCK!K$3,FCSTSDV!$D$1:$N$1,0))*STOCK!$F253,1),0)/3290</f>
        <v>0</v>
      </c>
      <c r="L253" s="92">
        <f>+IFERROR(ROUND(INDEX(FCSTSDV!$D$2:$N$674,MATCH(STOCK!$D253,FCSTSDV!$C$2:$C$674,0),MATCH(STOCK!L$3,FCSTSDV!$D$1:$N$1,0))*STOCK!$F253,1),0)/3290</f>
        <v>0</v>
      </c>
      <c r="M253" s="92">
        <f>+IFERROR(ROUND(INDEX(FCSTSDV!$D$2:$N$674,MATCH(STOCK!$D253,FCSTSDV!$C$2:$C$674,0),MATCH(STOCK!M$3,FCSTSDV!$D$1:$N$1,0))*STOCK!$F253,1),0)/3290</f>
        <v>0</v>
      </c>
      <c r="N253" s="92">
        <f>+IFERROR(ROUND(INDEX(FCSTSDV!$D$2:$N$674,MATCH(STOCK!$D253,FCSTSDV!$C$2:$C$674,0),MATCH(STOCK!N$3,FCSTSDV!$D$1:$N$1,0))*STOCK!$F253,1),0)/3290</f>
        <v>0</v>
      </c>
      <c r="O253" s="92">
        <f>+IFERROR(ROUND(INDEX(FCSTSDV!$D$2:$N$674,MATCH(STOCK!$D253,FCSTSDV!$C$2:$C$674,0),MATCH(STOCK!O$3,FCSTSDV!$D$1:$N$1,0))*STOCK!$F253,1),0)/3290</f>
        <v>0</v>
      </c>
      <c r="P253" s="92">
        <f>+IFERROR(ROUND(INDEX(FCSTSDV!$D$2:$N$674,MATCH(STOCK!$D253,FCSTSDV!$C$2:$C$674,0),MATCH(STOCK!P$3,FCSTSDV!$D$1:$N$1,0))*STOCK!$F253,1),0)/3290</f>
        <v>0</v>
      </c>
      <c r="Q253" s="92">
        <f>+IFERROR(ROUND(INDEX(FCSTSDV!$D$2:$N$674,MATCH(STOCK!$D253,FCSTSDV!$C$2:$C$674,0),MATCH(STOCK!Q$3,FCSTSDV!$D$1:$N$1,0))*STOCK!$F253,1),0)/3290</f>
        <v>0</v>
      </c>
      <c r="R253" s="92">
        <f>+IFERROR(ROUND(INDEX(FCSTSDV!$D$2:$N$674,MATCH(STOCK!$D253,FCSTSDV!$C$2:$C$674,0),MATCH(STOCK!R$3,FCSTSDV!$D$1:$N$1,0))*STOCK!$F253,1),0)/3290</f>
        <v>0</v>
      </c>
      <c r="S253" s="92">
        <f>+IFERROR(ROUND(INDEX(FCSTSDV!$D$2:$N$674,MATCH(STOCK!$D253,FCSTSDV!$C$2:$C$674,0),MATCH(STOCK!S$3,FCSTSDV!$D$1:$N$1,0))*STOCK!$F253,1),0)/3290</f>
        <v>0</v>
      </c>
      <c r="T253" s="92">
        <f>+IFERROR(ROUND(INDEX(FCSTSDV!$D$2:$N$674,MATCH(STOCK!$D253,FCSTSDV!$C$2:$C$674,0),MATCH(STOCK!T$3,FCSTSDV!$D$1:$N$1,0))*STOCK!$F253,1),0)/3290</f>
        <v>0</v>
      </c>
      <c r="U253" s="92">
        <f>+IFERROR(ROUND(INDEX(FCSTSDV!$D$2:$N$674,MATCH(STOCK!$D253,FCSTSDV!$C$2:$C$674,0),MATCH(STOCK!U$3,FCSTSDV!$D$1:$N$1,0))*STOCK!$F253,1),0)/3290</f>
        <v>0</v>
      </c>
      <c r="V253" s="92">
        <f>+IFERROR(ROUND(INDEX(FCSTSDV!$D$2:$N$674,MATCH(STOCK!$D253,FCSTSDV!$C$2:$C$674,0),MATCH(STOCK!V$3,FCSTSDV!$D$1:$N$1,0))*STOCK!$F253,1),0)/3290</f>
        <v>0</v>
      </c>
      <c r="W253" s="92">
        <f>+IFERROR(ROUND(INDEX(FCSTSDV!$D$2:$N$674,MATCH(STOCK!$D253,FCSTSDV!$C$2:$C$674,0),MATCH(STOCK!W$3,FCSTSDV!$D$1:$N$1,0))*STOCK!$F253,1),0)/3290</f>
        <v>0</v>
      </c>
      <c r="X253" s="92">
        <f>+IFERROR(ROUND(INDEX(FCSTSDV!$D$2:$N$674,MATCH(STOCK!$D253,FCSTSDV!$C$2:$C$674,0),MATCH(STOCK!X$3,FCSTSDV!$D$1:$N$1,0))*STOCK!$F253,1),0)/3290</f>
        <v>0</v>
      </c>
      <c r="Y253" s="92">
        <f>+IFERROR(ROUND(INDEX(FCSTSDV!$D$2:$N$674,MATCH(STOCK!$D253,FCSTSDV!$C$2:$C$674,0),MATCH(STOCK!Y$3,FCSTSDV!$D$1:$N$1,0))*STOCK!$F253,1),0)/3290</f>
        <v>0</v>
      </c>
      <c r="Z253" s="92">
        <f>+IFERROR(ROUND(INDEX(FCSTSDV!$D$2:$N$674,MATCH(STOCK!$D253,FCSTSDV!$C$2:$C$674,0),MATCH(STOCK!Z$3,FCSTSDV!$D$1:$N$1,0))*STOCK!$F253,1),0)/3290</f>
        <v>0</v>
      </c>
      <c r="AA253" s="92">
        <f>+IFERROR(ROUND(INDEX(FCSTSDV!$D$2:$N$674,MATCH(STOCK!$D253,FCSTSDV!$C$2:$C$674,0),MATCH(STOCK!AA$3,FCSTSDV!$D$1:$N$1,0))*STOCK!$F253,1),0)/3290</f>
        <v>0</v>
      </c>
      <c r="AB253" s="92">
        <f>+IFERROR(ROUND(INDEX(FCSTSDV!$D$2:$N$674,MATCH(STOCK!$D253,FCSTSDV!$C$2:$C$674,0),MATCH(STOCK!AB$3,FCSTSDV!$D$1:$N$1,0))*STOCK!$F253,1),0)/3290</f>
        <v>0</v>
      </c>
      <c r="AC253" s="92">
        <f>+IFERROR(ROUND(INDEX(FCSTSDV!$D$2:$N$674,MATCH(STOCK!$D253,FCSTSDV!$C$2:$C$674,0),MATCH(STOCK!AC$3,FCSTSDV!$D$1:$N$1,0))*STOCK!$F253,1),0)/3290</f>
        <v>0</v>
      </c>
    </row>
    <row r="254" spans="1:29" ht="20.100000000000001" customHeight="1">
      <c r="A254" s="794"/>
      <c r="B254" s="794"/>
      <c r="C254" s="57"/>
      <c r="D254" s="49" t="s">
        <v>86</v>
      </c>
      <c r="E254" s="49" t="str">
        <f t="shared" si="88"/>
        <v>19mm*32.9m</v>
      </c>
      <c r="F254" s="301">
        <v>0.2</v>
      </c>
      <c r="G254" s="58"/>
      <c r="H254" s="58"/>
      <c r="I254" s="784"/>
      <c r="J254" s="81">
        <f>+ROUND(IFERROR(VLOOKUP(D254,FCSTSDV!$C$2:$C$285,2,0),0)*STOCK!F254+0,0)/3290</f>
        <v>0</v>
      </c>
      <c r="K254" s="92">
        <f>+IFERROR(ROUND(INDEX(FCSTSDV!$D$2:$N$674,MATCH(STOCK!$D254,FCSTSDV!$C$2:$C$674,0),MATCH(STOCK!K$3,FCSTSDV!$D$1:$N$1,0))*STOCK!$F254,1),0)/3290</f>
        <v>0</v>
      </c>
      <c r="L254" s="92">
        <f>+IFERROR(ROUND(INDEX(FCSTSDV!$D$2:$N$674,MATCH(STOCK!$D254,FCSTSDV!$C$2:$C$674,0),MATCH(STOCK!L$3,FCSTSDV!$D$1:$N$1,0))*STOCK!$F254,1),0)/3290</f>
        <v>0</v>
      </c>
      <c r="M254" s="92">
        <f>+IFERROR(ROUND(INDEX(FCSTSDV!$D$2:$N$674,MATCH(STOCK!$D254,FCSTSDV!$C$2:$C$674,0),MATCH(STOCK!M$3,FCSTSDV!$D$1:$N$1,0))*STOCK!$F254,1),0)/3290</f>
        <v>0</v>
      </c>
      <c r="N254" s="92">
        <f>+IFERROR(ROUND(INDEX(FCSTSDV!$D$2:$N$674,MATCH(STOCK!$D254,FCSTSDV!$C$2:$C$674,0),MATCH(STOCK!N$3,FCSTSDV!$D$1:$N$1,0))*STOCK!$F254,1),0)/3290</f>
        <v>0</v>
      </c>
      <c r="O254" s="92">
        <f>+IFERROR(ROUND(INDEX(FCSTSDV!$D$2:$N$674,MATCH(STOCK!$D254,FCSTSDV!$C$2:$C$674,0),MATCH(STOCK!O$3,FCSTSDV!$D$1:$N$1,0))*STOCK!$F254,1),0)/3290</f>
        <v>0</v>
      </c>
      <c r="P254" s="92">
        <f>+IFERROR(ROUND(INDEX(FCSTSDV!$D$2:$N$674,MATCH(STOCK!$D254,FCSTSDV!$C$2:$C$674,0),MATCH(STOCK!P$3,FCSTSDV!$D$1:$N$1,0))*STOCK!$F254,1),0)/3290</f>
        <v>0</v>
      </c>
      <c r="Q254" s="92">
        <f>+IFERROR(ROUND(INDEX(FCSTSDV!$D$2:$N$674,MATCH(STOCK!$D254,FCSTSDV!$C$2:$C$674,0),MATCH(STOCK!Q$3,FCSTSDV!$D$1:$N$1,0))*STOCK!$F254,1),0)/3290</f>
        <v>0</v>
      </c>
      <c r="R254" s="92">
        <f>+IFERROR(ROUND(INDEX(FCSTSDV!$D$2:$N$674,MATCH(STOCK!$D254,FCSTSDV!$C$2:$C$674,0),MATCH(STOCK!R$3,FCSTSDV!$D$1:$N$1,0))*STOCK!$F254,1),0)/3290</f>
        <v>0</v>
      </c>
      <c r="S254" s="92">
        <f>+IFERROR(ROUND(INDEX(FCSTSDV!$D$2:$N$674,MATCH(STOCK!$D254,FCSTSDV!$C$2:$C$674,0),MATCH(STOCK!S$3,FCSTSDV!$D$1:$N$1,0))*STOCK!$F254,1),0)/3290</f>
        <v>0</v>
      </c>
      <c r="T254" s="92">
        <f>+IFERROR(ROUND(INDEX(FCSTSDV!$D$2:$N$674,MATCH(STOCK!$D254,FCSTSDV!$C$2:$C$674,0),MATCH(STOCK!T$3,FCSTSDV!$D$1:$N$1,0))*STOCK!$F254,1),0)/3290</f>
        <v>0</v>
      </c>
      <c r="U254" s="92">
        <f>+IFERROR(ROUND(INDEX(FCSTSDV!$D$2:$N$674,MATCH(STOCK!$D254,FCSTSDV!$C$2:$C$674,0),MATCH(STOCK!U$3,FCSTSDV!$D$1:$N$1,0))*STOCK!$F254,1),0)/3290</f>
        <v>0</v>
      </c>
      <c r="V254" s="92">
        <f>+IFERROR(ROUND(INDEX(FCSTSDV!$D$2:$N$674,MATCH(STOCK!$D254,FCSTSDV!$C$2:$C$674,0),MATCH(STOCK!V$3,FCSTSDV!$D$1:$N$1,0))*STOCK!$F254,1),0)/3290</f>
        <v>0</v>
      </c>
      <c r="W254" s="92">
        <f>+IFERROR(ROUND(INDEX(FCSTSDV!$D$2:$N$674,MATCH(STOCK!$D254,FCSTSDV!$C$2:$C$674,0),MATCH(STOCK!W$3,FCSTSDV!$D$1:$N$1,0))*STOCK!$F254,1),0)/3290</f>
        <v>0</v>
      </c>
      <c r="X254" s="92">
        <f>+IFERROR(ROUND(INDEX(FCSTSDV!$D$2:$N$674,MATCH(STOCK!$D254,FCSTSDV!$C$2:$C$674,0),MATCH(STOCK!X$3,FCSTSDV!$D$1:$N$1,0))*STOCK!$F254,1),0)/3290</f>
        <v>0</v>
      </c>
      <c r="Y254" s="92">
        <f>+IFERROR(ROUND(INDEX(FCSTSDV!$D$2:$N$674,MATCH(STOCK!$D254,FCSTSDV!$C$2:$C$674,0),MATCH(STOCK!Y$3,FCSTSDV!$D$1:$N$1,0))*STOCK!$F254,1),0)/3290</f>
        <v>0</v>
      </c>
      <c r="Z254" s="92">
        <f>+IFERROR(ROUND(INDEX(FCSTSDV!$D$2:$N$674,MATCH(STOCK!$D254,FCSTSDV!$C$2:$C$674,0),MATCH(STOCK!Z$3,FCSTSDV!$D$1:$N$1,0))*STOCK!$F254,1),0)/3290</f>
        <v>0</v>
      </c>
      <c r="AA254" s="92">
        <f>+IFERROR(ROUND(INDEX(FCSTSDV!$D$2:$N$674,MATCH(STOCK!$D254,FCSTSDV!$C$2:$C$674,0),MATCH(STOCK!AA$3,FCSTSDV!$D$1:$N$1,0))*STOCK!$F254,1),0)/3290</f>
        <v>0</v>
      </c>
      <c r="AB254" s="92">
        <f>+IFERROR(ROUND(INDEX(FCSTSDV!$D$2:$N$674,MATCH(STOCK!$D254,FCSTSDV!$C$2:$C$674,0),MATCH(STOCK!AB$3,FCSTSDV!$D$1:$N$1,0))*STOCK!$F254,1),0)/3290</f>
        <v>0</v>
      </c>
      <c r="AC254" s="92">
        <f>+IFERROR(ROUND(INDEX(FCSTSDV!$D$2:$N$674,MATCH(STOCK!$D254,FCSTSDV!$C$2:$C$674,0),MATCH(STOCK!AC$3,FCSTSDV!$D$1:$N$1,0))*STOCK!$F254,1),0)/3290</f>
        <v>0</v>
      </c>
    </row>
    <row r="255" spans="1:29" ht="20.100000000000001" customHeight="1">
      <c r="A255" s="794"/>
      <c r="B255" s="794"/>
      <c r="C255" s="57" t="s">
        <v>35</v>
      </c>
      <c r="D255" s="49" t="s">
        <v>35</v>
      </c>
      <c r="E255" s="49"/>
      <c r="F255" s="301">
        <v>0.2</v>
      </c>
      <c r="G255" s="58"/>
      <c r="H255" s="58"/>
      <c r="I255" s="784"/>
      <c r="J255" s="81">
        <f>+ROUND(IFERROR(VLOOKUP(D255,FCSTSDV!$C$2:$C$285,2,0),0)*STOCK!F255+0,0)/3290</f>
        <v>0</v>
      </c>
      <c r="K255" s="92">
        <f>+IFERROR(ROUND(INDEX(FCSTSDV!$D$2:$N$674,MATCH(STOCK!$D255,FCSTSDV!$C$2:$C$674,0),MATCH(STOCK!K$3,FCSTSDV!$D$1:$N$1,0))*STOCK!$F255,1),0)/3290</f>
        <v>0</v>
      </c>
      <c r="L255" s="92">
        <f>+IFERROR(ROUND(INDEX(FCSTSDV!$D$2:$N$674,MATCH(STOCK!$D255,FCSTSDV!$C$2:$C$674,0),MATCH(STOCK!L$3,FCSTSDV!$D$1:$N$1,0))*STOCK!$F255,1),0)/3290</f>
        <v>0</v>
      </c>
      <c r="M255" s="92">
        <f>+IFERROR(ROUND(INDEX(FCSTSDV!$D$2:$N$674,MATCH(STOCK!$D255,FCSTSDV!$C$2:$C$674,0),MATCH(STOCK!M$3,FCSTSDV!$D$1:$N$1,0))*STOCK!$F255,1),0)/3290</f>
        <v>0</v>
      </c>
      <c r="N255" s="92">
        <f>+IFERROR(ROUND(INDEX(FCSTSDV!$D$2:$N$674,MATCH(STOCK!$D255,FCSTSDV!$C$2:$C$674,0),MATCH(STOCK!N$3,FCSTSDV!$D$1:$N$1,0))*STOCK!$F255,1),0)/3290</f>
        <v>0</v>
      </c>
      <c r="O255" s="92">
        <f>+IFERROR(ROUND(INDEX(FCSTSDV!$D$2:$N$674,MATCH(STOCK!$D255,FCSTSDV!$C$2:$C$674,0),MATCH(STOCK!O$3,FCSTSDV!$D$1:$N$1,0))*STOCK!$F255,1),0)/3290</f>
        <v>0</v>
      </c>
      <c r="P255" s="92">
        <f>+IFERROR(ROUND(INDEX(FCSTSDV!$D$2:$N$674,MATCH(STOCK!$D255,FCSTSDV!$C$2:$C$674,0),MATCH(STOCK!P$3,FCSTSDV!$D$1:$N$1,0))*STOCK!$F255,1),0)/3290</f>
        <v>0</v>
      </c>
      <c r="Q255" s="92">
        <f>+IFERROR(ROUND(INDEX(FCSTSDV!$D$2:$N$674,MATCH(STOCK!$D255,FCSTSDV!$C$2:$C$674,0),MATCH(STOCK!Q$3,FCSTSDV!$D$1:$N$1,0))*STOCK!$F255,1),0)/3290</f>
        <v>0</v>
      </c>
      <c r="R255" s="92">
        <f>+IFERROR(ROUND(INDEX(FCSTSDV!$D$2:$N$674,MATCH(STOCK!$D255,FCSTSDV!$C$2:$C$674,0),MATCH(STOCK!R$3,FCSTSDV!$D$1:$N$1,0))*STOCK!$F255,1),0)/3290</f>
        <v>0</v>
      </c>
      <c r="S255" s="92">
        <f>+IFERROR(ROUND(INDEX(FCSTSDV!$D$2:$N$674,MATCH(STOCK!$D255,FCSTSDV!$C$2:$C$674,0),MATCH(STOCK!S$3,FCSTSDV!$D$1:$N$1,0))*STOCK!$F255,1),0)/3290</f>
        <v>0</v>
      </c>
      <c r="T255" s="92">
        <f>+IFERROR(ROUND(INDEX(FCSTSDV!$D$2:$N$674,MATCH(STOCK!$D255,FCSTSDV!$C$2:$C$674,0),MATCH(STOCK!T$3,FCSTSDV!$D$1:$N$1,0))*STOCK!$F255,1),0)/3290</f>
        <v>0</v>
      </c>
      <c r="U255" s="92">
        <f>+IFERROR(ROUND(INDEX(FCSTSDV!$D$2:$N$674,MATCH(STOCK!$D255,FCSTSDV!$C$2:$C$674,0),MATCH(STOCK!U$3,FCSTSDV!$D$1:$N$1,0))*STOCK!$F255,1),0)/3290</f>
        <v>0</v>
      </c>
      <c r="V255" s="92">
        <f>+IFERROR(ROUND(INDEX(FCSTSDV!$D$2:$N$674,MATCH(STOCK!$D255,FCSTSDV!$C$2:$C$674,0),MATCH(STOCK!V$3,FCSTSDV!$D$1:$N$1,0))*STOCK!$F255,1),0)/3290</f>
        <v>0</v>
      </c>
      <c r="W255" s="92">
        <f>+IFERROR(ROUND(INDEX(FCSTSDV!$D$2:$N$674,MATCH(STOCK!$D255,FCSTSDV!$C$2:$C$674,0),MATCH(STOCK!W$3,FCSTSDV!$D$1:$N$1,0))*STOCK!$F255,1),0)/3290</f>
        <v>0</v>
      </c>
      <c r="X255" s="92">
        <f>+IFERROR(ROUND(INDEX(FCSTSDV!$D$2:$N$674,MATCH(STOCK!$D255,FCSTSDV!$C$2:$C$674,0),MATCH(STOCK!X$3,FCSTSDV!$D$1:$N$1,0))*STOCK!$F255,1),0)/3290</f>
        <v>0</v>
      </c>
      <c r="Y255" s="92">
        <f>+IFERROR(ROUND(INDEX(FCSTSDV!$D$2:$N$674,MATCH(STOCK!$D255,FCSTSDV!$C$2:$C$674,0),MATCH(STOCK!Y$3,FCSTSDV!$D$1:$N$1,0))*STOCK!$F255,1),0)/3290</f>
        <v>0</v>
      </c>
      <c r="Z255" s="92">
        <f>+IFERROR(ROUND(INDEX(FCSTSDV!$D$2:$N$674,MATCH(STOCK!$D255,FCSTSDV!$C$2:$C$674,0),MATCH(STOCK!Z$3,FCSTSDV!$D$1:$N$1,0))*STOCK!$F255,1),0)/3290</f>
        <v>0</v>
      </c>
      <c r="AA255" s="92">
        <f>+IFERROR(ROUND(INDEX(FCSTSDV!$D$2:$N$674,MATCH(STOCK!$D255,FCSTSDV!$C$2:$C$674,0),MATCH(STOCK!AA$3,FCSTSDV!$D$1:$N$1,0))*STOCK!$F255,1),0)/3290</f>
        <v>0</v>
      </c>
      <c r="AB255" s="92">
        <f>+IFERROR(ROUND(INDEX(FCSTSDV!$D$2:$N$674,MATCH(STOCK!$D255,FCSTSDV!$C$2:$C$674,0),MATCH(STOCK!AB$3,FCSTSDV!$D$1:$N$1,0))*STOCK!$F255,1),0)/3290</f>
        <v>0</v>
      </c>
      <c r="AC255" s="92">
        <f>+IFERROR(ROUND(INDEX(FCSTSDV!$D$2:$N$674,MATCH(STOCK!$D255,FCSTSDV!$C$2:$C$674,0),MATCH(STOCK!AC$3,FCSTSDV!$D$1:$N$1,0))*STOCK!$F255,1),0)/3290</f>
        <v>0</v>
      </c>
    </row>
    <row r="256" spans="1:29" ht="20.100000000000001" customHeight="1">
      <c r="A256" s="794"/>
      <c r="B256" s="794"/>
      <c r="C256" s="57"/>
      <c r="D256" s="49" t="s">
        <v>69</v>
      </c>
      <c r="E256" s="49" t="str">
        <f>+E254</f>
        <v>19mm*32.9m</v>
      </c>
      <c r="F256" s="301">
        <v>0.2</v>
      </c>
      <c r="G256" s="58"/>
      <c r="H256" s="58"/>
      <c r="I256" s="784"/>
      <c r="J256" s="81">
        <f>+ROUND(IFERROR(VLOOKUP(D256,FCSTSDV!$C$2:$C$285,2,0),0)*STOCK!F256+0,0)/3290</f>
        <v>0</v>
      </c>
      <c r="K256" s="92">
        <f>+IFERROR(ROUND(INDEX(FCSTSDV!$D$2:$N$674,MATCH(STOCK!$D256,FCSTSDV!$C$2:$C$674,0),MATCH(STOCK!K$3,FCSTSDV!$D$1:$N$1,0))*STOCK!$F256,1),0)/3290</f>
        <v>0</v>
      </c>
      <c r="L256" s="92">
        <f>+IFERROR(ROUND(INDEX(FCSTSDV!$D$2:$N$674,MATCH(STOCK!$D256,FCSTSDV!$C$2:$C$674,0),MATCH(STOCK!L$3,FCSTSDV!$D$1:$N$1,0))*STOCK!$F256,1),0)/3290</f>
        <v>0</v>
      </c>
      <c r="M256" s="92">
        <f>+IFERROR(ROUND(INDEX(FCSTSDV!$D$2:$N$674,MATCH(STOCK!$D256,FCSTSDV!$C$2:$C$674,0),MATCH(STOCK!M$3,FCSTSDV!$D$1:$N$1,0))*STOCK!$F256,1),0)/3290</f>
        <v>0</v>
      </c>
      <c r="N256" s="92">
        <f>+IFERROR(ROUND(INDEX(FCSTSDV!$D$2:$N$674,MATCH(STOCK!$D256,FCSTSDV!$C$2:$C$674,0),MATCH(STOCK!N$3,FCSTSDV!$D$1:$N$1,0))*STOCK!$F256,1),0)/3290</f>
        <v>0</v>
      </c>
      <c r="O256" s="92">
        <f>+IFERROR(ROUND(INDEX(FCSTSDV!$D$2:$N$674,MATCH(STOCK!$D256,FCSTSDV!$C$2:$C$674,0),MATCH(STOCK!O$3,FCSTSDV!$D$1:$N$1,0))*STOCK!$F256,1),0)/3290</f>
        <v>0</v>
      </c>
      <c r="P256" s="92">
        <f>+IFERROR(ROUND(INDEX(FCSTSDV!$D$2:$N$674,MATCH(STOCK!$D256,FCSTSDV!$C$2:$C$674,0),MATCH(STOCK!P$3,FCSTSDV!$D$1:$N$1,0))*STOCK!$F256,1),0)/3290</f>
        <v>0</v>
      </c>
      <c r="Q256" s="92">
        <f>+IFERROR(ROUND(INDEX(FCSTSDV!$D$2:$N$674,MATCH(STOCK!$D256,FCSTSDV!$C$2:$C$674,0),MATCH(STOCK!Q$3,FCSTSDV!$D$1:$N$1,0))*STOCK!$F256,1),0)/3290</f>
        <v>0</v>
      </c>
      <c r="R256" s="92">
        <f>+IFERROR(ROUND(INDEX(FCSTSDV!$D$2:$N$674,MATCH(STOCK!$D256,FCSTSDV!$C$2:$C$674,0),MATCH(STOCK!R$3,FCSTSDV!$D$1:$N$1,0))*STOCK!$F256,1),0)/3290</f>
        <v>0</v>
      </c>
      <c r="S256" s="92">
        <f>+IFERROR(ROUND(INDEX(FCSTSDV!$D$2:$N$674,MATCH(STOCK!$D256,FCSTSDV!$C$2:$C$674,0),MATCH(STOCK!S$3,FCSTSDV!$D$1:$N$1,0))*STOCK!$F256,1),0)/3290</f>
        <v>0</v>
      </c>
      <c r="T256" s="92">
        <f>+IFERROR(ROUND(INDEX(FCSTSDV!$D$2:$N$674,MATCH(STOCK!$D256,FCSTSDV!$C$2:$C$674,0),MATCH(STOCK!T$3,FCSTSDV!$D$1:$N$1,0))*STOCK!$F256,1),0)/3290</f>
        <v>0</v>
      </c>
      <c r="U256" s="92">
        <f>+IFERROR(ROUND(INDEX(FCSTSDV!$D$2:$N$674,MATCH(STOCK!$D256,FCSTSDV!$C$2:$C$674,0),MATCH(STOCK!U$3,FCSTSDV!$D$1:$N$1,0))*STOCK!$F256,1),0)/3290</f>
        <v>0</v>
      </c>
      <c r="V256" s="92">
        <f>+IFERROR(ROUND(INDEX(FCSTSDV!$D$2:$N$674,MATCH(STOCK!$D256,FCSTSDV!$C$2:$C$674,0),MATCH(STOCK!V$3,FCSTSDV!$D$1:$N$1,0))*STOCK!$F256,1),0)/3290</f>
        <v>0</v>
      </c>
      <c r="W256" s="92">
        <f>+IFERROR(ROUND(INDEX(FCSTSDV!$D$2:$N$674,MATCH(STOCK!$D256,FCSTSDV!$C$2:$C$674,0),MATCH(STOCK!W$3,FCSTSDV!$D$1:$N$1,0))*STOCK!$F256,1),0)/3290</f>
        <v>0</v>
      </c>
      <c r="X256" s="92">
        <f>+IFERROR(ROUND(INDEX(FCSTSDV!$D$2:$N$674,MATCH(STOCK!$D256,FCSTSDV!$C$2:$C$674,0),MATCH(STOCK!X$3,FCSTSDV!$D$1:$N$1,0))*STOCK!$F256,1),0)/3290</f>
        <v>0</v>
      </c>
      <c r="Y256" s="92">
        <f>+IFERROR(ROUND(INDEX(FCSTSDV!$D$2:$N$674,MATCH(STOCK!$D256,FCSTSDV!$C$2:$C$674,0),MATCH(STOCK!Y$3,FCSTSDV!$D$1:$N$1,0))*STOCK!$F256,1),0)/3290</f>
        <v>0</v>
      </c>
      <c r="Z256" s="92">
        <f>+IFERROR(ROUND(INDEX(FCSTSDV!$D$2:$N$674,MATCH(STOCK!$D256,FCSTSDV!$C$2:$C$674,0),MATCH(STOCK!Z$3,FCSTSDV!$D$1:$N$1,0))*STOCK!$F256,1),0)/3290</f>
        <v>0</v>
      </c>
      <c r="AA256" s="92">
        <f>+IFERROR(ROUND(INDEX(FCSTSDV!$D$2:$N$674,MATCH(STOCK!$D256,FCSTSDV!$C$2:$C$674,0),MATCH(STOCK!AA$3,FCSTSDV!$D$1:$N$1,0))*STOCK!$F256,1),0)/3290</f>
        <v>0</v>
      </c>
      <c r="AB256" s="92">
        <f>+IFERROR(ROUND(INDEX(FCSTSDV!$D$2:$N$674,MATCH(STOCK!$D256,FCSTSDV!$C$2:$C$674,0),MATCH(STOCK!AB$3,FCSTSDV!$D$1:$N$1,0))*STOCK!$F256,1),0)/3290</f>
        <v>0</v>
      </c>
      <c r="AC256" s="92">
        <f>+IFERROR(ROUND(INDEX(FCSTSDV!$D$2:$N$674,MATCH(STOCK!$D256,FCSTSDV!$C$2:$C$674,0),MATCH(STOCK!AC$3,FCSTSDV!$D$1:$N$1,0))*STOCK!$F256,1),0)/3290</f>
        <v>0</v>
      </c>
    </row>
    <row r="257" spans="1:29" ht="20.100000000000001" customHeight="1">
      <c r="A257" s="794"/>
      <c r="B257" s="794"/>
      <c r="C257" s="57"/>
      <c r="D257" s="32" t="s">
        <v>26</v>
      </c>
      <c r="E257" s="199" t="str">
        <f t="shared" si="88"/>
        <v>19mm*32.9m</v>
      </c>
      <c r="F257" s="172">
        <v>0.4</v>
      </c>
      <c r="G257" s="58"/>
      <c r="H257" s="58"/>
      <c r="I257" s="784"/>
      <c r="J257" s="81">
        <v>0</v>
      </c>
      <c r="K257" s="92">
        <f>+IFERROR(ROUND(INDEX(FCSTSDV!$D$2:$N$674,MATCH(STOCK!$D257,FCSTSDV!$C$2:$C$674,0),MATCH(STOCK!K$3,FCSTSDV!$D$1:$N$1,0))*STOCK!$F257,1),0)/3290</f>
        <v>0</v>
      </c>
      <c r="L257" s="92">
        <f>+IFERROR(ROUND(INDEX(FCSTSDV!$D$2:$N$674,MATCH(STOCK!$D257,FCSTSDV!$C$2:$C$674,0),MATCH(STOCK!L$3,FCSTSDV!$D$1:$N$1,0))*STOCK!$F257,1),0)/3290</f>
        <v>0</v>
      </c>
      <c r="M257" s="92">
        <f>+IFERROR(ROUND(INDEX(FCSTSDV!$D$2:$N$674,MATCH(STOCK!$D257,FCSTSDV!$C$2:$C$674,0),MATCH(STOCK!M$3,FCSTSDV!$D$1:$N$1,0))*STOCK!$F257,1),0)/3290</f>
        <v>0</v>
      </c>
      <c r="N257" s="92">
        <f>+IFERROR(ROUND(INDEX(FCSTSDV!$D$2:$N$674,MATCH(STOCK!$D257,FCSTSDV!$C$2:$C$674,0),MATCH(STOCK!N$3,FCSTSDV!$D$1:$N$1,0))*STOCK!$F257,1),0)/3290</f>
        <v>0</v>
      </c>
      <c r="O257" s="92">
        <f>+IFERROR(ROUND(INDEX(FCSTSDV!$D$2:$N$674,MATCH(STOCK!$D257,FCSTSDV!$C$2:$C$674,0),MATCH(STOCK!O$3,FCSTSDV!$D$1:$N$1,0))*STOCK!$F257,1),0)/3290</f>
        <v>0</v>
      </c>
      <c r="P257" s="92">
        <f>+IFERROR(ROUND(INDEX(FCSTSDV!$D$2:$N$674,MATCH(STOCK!$D257,FCSTSDV!$C$2:$C$674,0),MATCH(STOCK!P$3,FCSTSDV!$D$1:$N$1,0))*STOCK!$F257,1),0)/3290</f>
        <v>0</v>
      </c>
      <c r="Q257" s="92">
        <f>+IFERROR(ROUND(INDEX(FCSTSDV!$D$2:$N$674,MATCH(STOCK!$D257,FCSTSDV!$C$2:$C$674,0),MATCH(STOCK!Q$3,FCSTSDV!$D$1:$N$1,0))*STOCK!$F257,1),0)/3290</f>
        <v>0</v>
      </c>
      <c r="R257" s="92">
        <f>+IFERROR(ROUND(INDEX(FCSTSDV!$D$2:$N$674,MATCH(STOCK!$D257,FCSTSDV!$C$2:$C$674,0),MATCH(STOCK!R$3,FCSTSDV!$D$1:$N$1,0))*STOCK!$F257,1),0)/3290</f>
        <v>0</v>
      </c>
      <c r="S257" s="92">
        <f>+IFERROR(ROUND(INDEX(FCSTSDV!$D$2:$N$674,MATCH(STOCK!$D257,FCSTSDV!$C$2:$C$674,0),MATCH(STOCK!S$3,FCSTSDV!$D$1:$N$1,0))*STOCK!$F257,1),0)/3290</f>
        <v>0</v>
      </c>
      <c r="T257" s="92">
        <f>+IFERROR(ROUND(INDEX(FCSTSDV!$D$2:$N$674,MATCH(STOCK!$D257,FCSTSDV!$C$2:$C$674,0),MATCH(STOCK!T$3,FCSTSDV!$D$1:$N$1,0))*STOCK!$F257,1),0)/3290</f>
        <v>0</v>
      </c>
      <c r="U257" s="92">
        <f>+IFERROR(ROUND(INDEX(FCSTSDV!$D$2:$N$674,MATCH(STOCK!$D257,FCSTSDV!$C$2:$C$674,0),MATCH(STOCK!U$3,FCSTSDV!$D$1:$N$1,0))*STOCK!$F257,1),0)/3290</f>
        <v>0</v>
      </c>
      <c r="V257" s="92">
        <f>+IFERROR(ROUND(INDEX(FCSTSDV!$D$2:$N$674,MATCH(STOCK!$D257,FCSTSDV!$C$2:$C$674,0),MATCH(STOCK!V$3,FCSTSDV!$D$1:$N$1,0))*STOCK!$F257,1),0)/3290</f>
        <v>0</v>
      </c>
      <c r="W257" s="92">
        <f>+IFERROR(ROUND(INDEX(FCSTSDV!$D$2:$N$674,MATCH(STOCK!$D257,FCSTSDV!$C$2:$C$674,0),MATCH(STOCK!W$3,FCSTSDV!$D$1:$N$1,0))*STOCK!$F257,1),0)/3290</f>
        <v>0</v>
      </c>
      <c r="X257" s="92">
        <f>+IFERROR(ROUND(INDEX(FCSTSDV!$D$2:$N$674,MATCH(STOCK!$D257,FCSTSDV!$C$2:$C$674,0),MATCH(STOCK!X$3,FCSTSDV!$D$1:$N$1,0))*STOCK!$F257,1),0)/3290</f>
        <v>0</v>
      </c>
      <c r="Y257" s="92">
        <f>+IFERROR(ROUND(INDEX(FCSTSDV!$D$2:$N$674,MATCH(STOCK!$D257,FCSTSDV!$C$2:$C$674,0),MATCH(STOCK!Y$3,FCSTSDV!$D$1:$N$1,0))*STOCK!$F257,1),0)/3290</f>
        <v>0</v>
      </c>
      <c r="Z257" s="92">
        <f>+IFERROR(ROUND(INDEX(FCSTSDV!$D$2:$N$674,MATCH(STOCK!$D257,FCSTSDV!$C$2:$C$674,0),MATCH(STOCK!Z$3,FCSTSDV!$D$1:$N$1,0))*STOCK!$F257,1),0)/3290</f>
        <v>0</v>
      </c>
      <c r="AA257" s="92">
        <f>+IFERROR(ROUND(INDEX(FCSTSDV!$D$2:$N$674,MATCH(STOCK!$D257,FCSTSDV!$C$2:$C$674,0),MATCH(STOCK!AA$3,FCSTSDV!$D$1:$N$1,0))*STOCK!$F257,1),0)/3290</f>
        <v>0</v>
      </c>
      <c r="AB257" s="92">
        <f>+IFERROR(ROUND(INDEX(FCSTSDV!$D$2:$N$674,MATCH(STOCK!$D257,FCSTSDV!$C$2:$C$674,0),MATCH(STOCK!AB$3,FCSTSDV!$D$1:$N$1,0))*STOCK!$F257,1),0)/3290</f>
        <v>0</v>
      </c>
      <c r="AC257" s="92">
        <f>+IFERROR(ROUND(INDEX(FCSTSDV!$D$2:$N$674,MATCH(STOCK!$D257,FCSTSDV!$C$2:$C$674,0),MATCH(STOCK!AC$3,FCSTSDV!$D$1:$N$1,0))*STOCK!$F257,1),0)/3290</f>
        <v>0</v>
      </c>
    </row>
    <row r="258" spans="1:29" ht="20.25" customHeight="1">
      <c r="A258" s="794"/>
      <c r="B258" s="794"/>
      <c r="C258" s="57"/>
      <c r="D258" s="32" t="s">
        <v>53</v>
      </c>
      <c r="E258" s="199" t="str">
        <f t="shared" si="88"/>
        <v>19mm*32.9m</v>
      </c>
      <c r="F258" s="172">
        <v>0.4</v>
      </c>
      <c r="G258" s="58"/>
      <c r="H258" s="58"/>
      <c r="I258" s="784"/>
      <c r="J258" s="81">
        <v>0</v>
      </c>
      <c r="K258" s="92">
        <f>+IFERROR(ROUND(INDEX(FCSTSDV!$D$2:$N$674,MATCH(STOCK!$D258,FCSTSDV!$C$2:$C$674,0),MATCH(STOCK!K$3,FCSTSDV!$D$1:$N$1,0))*STOCK!$F258,1),0)/3290</f>
        <v>0</v>
      </c>
      <c r="L258" s="92">
        <f>+IFERROR(ROUND(INDEX(FCSTSDV!$D$2:$N$674,MATCH(STOCK!$D258,FCSTSDV!$C$2:$C$674,0),MATCH(STOCK!L$3,FCSTSDV!$D$1:$N$1,0))*STOCK!$F258,1),0)/3290</f>
        <v>0</v>
      </c>
      <c r="M258" s="92">
        <f>+IFERROR(ROUND(INDEX(FCSTSDV!$D$2:$N$674,MATCH(STOCK!$D258,FCSTSDV!$C$2:$C$674,0),MATCH(STOCK!M$3,FCSTSDV!$D$1:$N$1,0))*STOCK!$F258,1),0)/3290</f>
        <v>0</v>
      </c>
      <c r="N258" s="92">
        <f>+IFERROR(ROUND(INDEX(FCSTSDV!$D$2:$N$674,MATCH(STOCK!$D258,FCSTSDV!$C$2:$C$674,0),MATCH(STOCK!N$3,FCSTSDV!$D$1:$N$1,0))*STOCK!$F258,1),0)/3290</f>
        <v>0</v>
      </c>
      <c r="O258" s="92">
        <f>+IFERROR(ROUND(INDEX(FCSTSDV!$D$2:$N$674,MATCH(STOCK!$D258,FCSTSDV!$C$2:$C$674,0),MATCH(STOCK!O$3,FCSTSDV!$D$1:$N$1,0))*STOCK!$F258,1),0)/3290</f>
        <v>0</v>
      </c>
      <c r="P258" s="92">
        <f>+IFERROR(ROUND(INDEX(FCSTSDV!$D$2:$N$674,MATCH(STOCK!$D258,FCSTSDV!$C$2:$C$674,0),MATCH(STOCK!P$3,FCSTSDV!$D$1:$N$1,0))*STOCK!$F258,1),0)/3290</f>
        <v>0</v>
      </c>
      <c r="Q258" s="92">
        <f>+IFERROR(ROUND(INDEX(FCSTSDV!$D$2:$N$674,MATCH(STOCK!$D258,FCSTSDV!$C$2:$C$674,0),MATCH(STOCK!Q$3,FCSTSDV!$D$1:$N$1,0))*STOCK!$F258,1),0)/3290</f>
        <v>0</v>
      </c>
      <c r="R258" s="92">
        <f>+IFERROR(ROUND(INDEX(FCSTSDV!$D$2:$N$674,MATCH(STOCK!$D258,FCSTSDV!$C$2:$C$674,0),MATCH(STOCK!R$3,FCSTSDV!$D$1:$N$1,0))*STOCK!$F258,1),0)/3290</f>
        <v>0</v>
      </c>
      <c r="S258" s="92">
        <f>+IFERROR(ROUND(INDEX(FCSTSDV!$D$2:$N$674,MATCH(STOCK!$D258,FCSTSDV!$C$2:$C$674,0),MATCH(STOCK!S$3,FCSTSDV!$D$1:$N$1,0))*STOCK!$F258,1),0)/3290</f>
        <v>0</v>
      </c>
      <c r="T258" s="92">
        <f>+IFERROR(ROUND(INDEX(FCSTSDV!$D$2:$N$674,MATCH(STOCK!$D258,FCSTSDV!$C$2:$C$674,0),MATCH(STOCK!T$3,FCSTSDV!$D$1:$N$1,0))*STOCK!$F258,1),0)/3290</f>
        <v>0</v>
      </c>
      <c r="U258" s="92">
        <f>+IFERROR(ROUND(INDEX(FCSTSDV!$D$2:$N$674,MATCH(STOCK!$D258,FCSTSDV!$C$2:$C$674,0),MATCH(STOCK!U$3,FCSTSDV!$D$1:$N$1,0))*STOCK!$F258,1),0)/3290</f>
        <v>0</v>
      </c>
      <c r="V258" s="92">
        <f>+IFERROR(ROUND(INDEX(FCSTSDV!$D$2:$N$674,MATCH(STOCK!$D258,FCSTSDV!$C$2:$C$674,0),MATCH(STOCK!V$3,FCSTSDV!$D$1:$N$1,0))*STOCK!$F258,1),0)/3290</f>
        <v>0</v>
      </c>
      <c r="W258" s="92">
        <f>+IFERROR(ROUND(INDEX(FCSTSDV!$D$2:$N$674,MATCH(STOCK!$D258,FCSTSDV!$C$2:$C$674,0),MATCH(STOCK!W$3,FCSTSDV!$D$1:$N$1,0))*STOCK!$F258,1),0)/3290</f>
        <v>0</v>
      </c>
      <c r="X258" s="92">
        <f>+IFERROR(ROUND(INDEX(FCSTSDV!$D$2:$N$674,MATCH(STOCK!$D258,FCSTSDV!$C$2:$C$674,0),MATCH(STOCK!X$3,FCSTSDV!$D$1:$N$1,0))*STOCK!$F258,1),0)/3290</f>
        <v>0</v>
      </c>
      <c r="Y258" s="92">
        <f>+IFERROR(ROUND(INDEX(FCSTSDV!$D$2:$N$674,MATCH(STOCK!$D258,FCSTSDV!$C$2:$C$674,0),MATCH(STOCK!Y$3,FCSTSDV!$D$1:$N$1,0))*STOCK!$F258,1),0)/3290</f>
        <v>0</v>
      </c>
      <c r="Z258" s="92">
        <f>+IFERROR(ROUND(INDEX(FCSTSDV!$D$2:$N$674,MATCH(STOCK!$D258,FCSTSDV!$C$2:$C$674,0),MATCH(STOCK!Z$3,FCSTSDV!$D$1:$N$1,0))*STOCK!$F258,1),0)/3290</f>
        <v>0</v>
      </c>
      <c r="AA258" s="92">
        <f>+IFERROR(ROUND(INDEX(FCSTSDV!$D$2:$N$674,MATCH(STOCK!$D258,FCSTSDV!$C$2:$C$674,0),MATCH(STOCK!AA$3,FCSTSDV!$D$1:$N$1,0))*STOCK!$F258,1),0)/3290</f>
        <v>0</v>
      </c>
      <c r="AB258" s="92">
        <f>+IFERROR(ROUND(INDEX(FCSTSDV!$D$2:$N$674,MATCH(STOCK!$D258,FCSTSDV!$C$2:$C$674,0),MATCH(STOCK!AB$3,FCSTSDV!$D$1:$N$1,0))*STOCK!$F258,1),0)/3290</f>
        <v>0</v>
      </c>
      <c r="AC258" s="92">
        <f>+IFERROR(ROUND(INDEX(FCSTSDV!$D$2:$N$674,MATCH(STOCK!$D258,FCSTSDV!$C$2:$C$674,0),MATCH(STOCK!AC$3,FCSTSDV!$D$1:$N$1,0))*STOCK!$F258,1),0)/3290</f>
        <v>0</v>
      </c>
    </row>
    <row r="259" spans="1:29" ht="20.100000000000001" customHeight="1">
      <c r="A259" s="794"/>
      <c r="B259" s="794"/>
      <c r="C259" s="57"/>
      <c r="D259" s="32" t="s">
        <v>49</v>
      </c>
      <c r="E259" s="199" t="str">
        <f t="shared" si="88"/>
        <v>19mm*32.9m</v>
      </c>
      <c r="F259" s="172">
        <v>0.3</v>
      </c>
      <c r="G259" s="58"/>
      <c r="H259" s="58"/>
      <c r="I259" s="784"/>
      <c r="J259" s="81">
        <f>+ROUND(IFERROR(VLOOKUP(D259,FCSTSDV!$C$2:$C$285,2,0),0)*STOCK!F259+0,0)/3290</f>
        <v>0</v>
      </c>
      <c r="K259" s="92">
        <f>+IFERROR(ROUND(INDEX(FCSTSDV!$D$2:$N$674,MATCH(STOCK!$D259,FCSTSDV!$C$2:$C$674,0),MATCH(STOCK!K$3,FCSTSDV!$D$1:$N$1,0))*STOCK!$F259,1),0)/3290</f>
        <v>0</v>
      </c>
      <c r="L259" s="92">
        <f>+IFERROR(ROUND(INDEX(FCSTSDV!$D$2:$N$674,MATCH(STOCK!$D259,FCSTSDV!$C$2:$C$674,0),MATCH(STOCK!L$3,FCSTSDV!$D$1:$N$1,0))*STOCK!$F259,1),0)/3290</f>
        <v>0</v>
      </c>
      <c r="M259" s="92">
        <f>+IFERROR(ROUND(INDEX(FCSTSDV!$D$2:$N$674,MATCH(STOCK!$D259,FCSTSDV!$C$2:$C$674,0),MATCH(STOCK!M$3,FCSTSDV!$D$1:$N$1,0))*STOCK!$F259,1),0)/3290</f>
        <v>0</v>
      </c>
      <c r="N259" s="92">
        <f>+IFERROR(ROUND(INDEX(FCSTSDV!$D$2:$N$674,MATCH(STOCK!$D259,FCSTSDV!$C$2:$C$674,0),MATCH(STOCK!N$3,FCSTSDV!$D$1:$N$1,0))*STOCK!$F259,1),0)/3290</f>
        <v>0</v>
      </c>
      <c r="O259" s="92">
        <f>+IFERROR(ROUND(INDEX(FCSTSDV!$D$2:$N$674,MATCH(STOCK!$D259,FCSTSDV!$C$2:$C$674,0),MATCH(STOCK!O$3,FCSTSDV!$D$1:$N$1,0))*STOCK!$F259,1),0)/3290</f>
        <v>0</v>
      </c>
      <c r="P259" s="92">
        <f>+IFERROR(ROUND(INDEX(FCSTSDV!$D$2:$N$674,MATCH(STOCK!$D259,FCSTSDV!$C$2:$C$674,0),MATCH(STOCK!P$3,FCSTSDV!$D$1:$N$1,0))*STOCK!$F259,1),0)/3290</f>
        <v>0</v>
      </c>
      <c r="Q259" s="92">
        <f>+IFERROR(ROUND(INDEX(FCSTSDV!$D$2:$N$674,MATCH(STOCK!$D259,FCSTSDV!$C$2:$C$674,0),MATCH(STOCK!Q$3,FCSTSDV!$D$1:$N$1,0))*STOCK!$F259,1),0)/3290</f>
        <v>0</v>
      </c>
      <c r="R259" s="92">
        <f>+IFERROR(ROUND(INDEX(FCSTSDV!$D$2:$N$674,MATCH(STOCK!$D259,FCSTSDV!$C$2:$C$674,0),MATCH(STOCK!R$3,FCSTSDV!$D$1:$N$1,0))*STOCK!$F259,1),0)/3290</f>
        <v>0</v>
      </c>
      <c r="S259" s="92">
        <f>+IFERROR(ROUND(INDEX(FCSTSDV!$D$2:$N$674,MATCH(STOCK!$D259,FCSTSDV!$C$2:$C$674,0),MATCH(STOCK!S$3,FCSTSDV!$D$1:$N$1,0))*STOCK!$F259,1),0)/3290</f>
        <v>0</v>
      </c>
      <c r="T259" s="92">
        <f>+IFERROR(ROUND(INDEX(FCSTSDV!$D$2:$N$674,MATCH(STOCK!$D259,FCSTSDV!$C$2:$C$674,0),MATCH(STOCK!T$3,FCSTSDV!$D$1:$N$1,0))*STOCK!$F259,1),0)/3290</f>
        <v>0</v>
      </c>
      <c r="U259" s="92">
        <f>+IFERROR(ROUND(INDEX(FCSTSDV!$D$2:$N$674,MATCH(STOCK!$D259,FCSTSDV!$C$2:$C$674,0),MATCH(STOCK!U$3,FCSTSDV!$D$1:$N$1,0))*STOCK!$F259,1),0)/3290</f>
        <v>0</v>
      </c>
      <c r="V259" s="92">
        <f>+IFERROR(ROUND(INDEX(FCSTSDV!$D$2:$N$674,MATCH(STOCK!$D259,FCSTSDV!$C$2:$C$674,0),MATCH(STOCK!V$3,FCSTSDV!$D$1:$N$1,0))*STOCK!$F259,1),0)/3290</f>
        <v>0</v>
      </c>
      <c r="W259" s="92">
        <f>+IFERROR(ROUND(INDEX(FCSTSDV!$D$2:$N$674,MATCH(STOCK!$D259,FCSTSDV!$C$2:$C$674,0),MATCH(STOCK!W$3,FCSTSDV!$D$1:$N$1,0))*STOCK!$F259,1),0)/3290</f>
        <v>0</v>
      </c>
      <c r="X259" s="92">
        <f>+IFERROR(ROUND(INDEX(FCSTSDV!$D$2:$N$674,MATCH(STOCK!$D259,FCSTSDV!$C$2:$C$674,0),MATCH(STOCK!X$3,FCSTSDV!$D$1:$N$1,0))*STOCK!$F259,1),0)/3290</f>
        <v>0</v>
      </c>
      <c r="Y259" s="92">
        <f>+IFERROR(ROUND(INDEX(FCSTSDV!$D$2:$N$674,MATCH(STOCK!$D259,FCSTSDV!$C$2:$C$674,0),MATCH(STOCK!Y$3,FCSTSDV!$D$1:$N$1,0))*STOCK!$F259,1),0)/3290</f>
        <v>2.4620060790273555</v>
      </c>
      <c r="Z259" s="92">
        <f>+IFERROR(ROUND(INDEX(FCSTSDV!$D$2:$N$674,MATCH(STOCK!$D259,FCSTSDV!$C$2:$C$674,0),MATCH(STOCK!Z$3,FCSTSDV!$D$1:$N$1,0))*STOCK!$F259,1),0)/3290</f>
        <v>0</v>
      </c>
      <c r="AA259" s="92">
        <f>+IFERROR(ROUND(INDEX(FCSTSDV!$D$2:$N$674,MATCH(STOCK!$D259,FCSTSDV!$C$2:$C$674,0),MATCH(STOCK!AA$3,FCSTSDV!$D$1:$N$1,0))*STOCK!$F259,1),0)/3290</f>
        <v>0</v>
      </c>
      <c r="AB259" s="92">
        <f>+IFERROR(ROUND(INDEX(FCSTSDV!$D$2:$N$674,MATCH(STOCK!$D259,FCSTSDV!$C$2:$C$674,0),MATCH(STOCK!AB$3,FCSTSDV!$D$1:$N$1,0))*STOCK!$F259,1),0)/3290</f>
        <v>0</v>
      </c>
      <c r="AC259" s="92">
        <f>+IFERROR(ROUND(INDEX(FCSTSDV!$D$2:$N$674,MATCH(STOCK!$D259,FCSTSDV!$C$2:$C$674,0),MATCH(STOCK!AC$3,FCSTSDV!$D$1:$N$1,0))*STOCK!$F259,1),0)/3290</f>
        <v>0</v>
      </c>
    </row>
    <row r="260" spans="1:29" ht="20.100000000000001" customHeight="1">
      <c r="A260" s="794"/>
      <c r="B260" s="794"/>
      <c r="C260" s="57"/>
      <c r="D260" s="32" t="s">
        <v>48</v>
      </c>
      <c r="E260" s="199" t="str">
        <f t="shared" si="88"/>
        <v>19mm*32.9m</v>
      </c>
      <c r="F260" s="172">
        <v>0.3</v>
      </c>
      <c r="G260" s="58"/>
      <c r="H260" s="58"/>
      <c r="I260" s="784"/>
      <c r="J260" s="81">
        <f>+ROUND(IFERROR(VLOOKUP(D260,FCSTSDV!$C$2:$C$285,2,0),0)*STOCK!F260+0,0)/3290</f>
        <v>0</v>
      </c>
      <c r="K260" s="92">
        <f>+IFERROR(ROUND(INDEX(FCSTSDV!$D$2:$N$674,MATCH(STOCK!$D260,FCSTSDV!$C$2:$C$674,0),MATCH(STOCK!K$3,FCSTSDV!$D$1:$N$1,0))*STOCK!$F260,1),0)/3290</f>
        <v>0</v>
      </c>
      <c r="L260" s="92">
        <f>+IFERROR(ROUND(INDEX(FCSTSDV!$D$2:$N$674,MATCH(STOCK!$D260,FCSTSDV!$C$2:$C$674,0),MATCH(STOCK!L$3,FCSTSDV!$D$1:$N$1,0))*STOCK!$F260,1),0)/3290</f>
        <v>0</v>
      </c>
      <c r="M260" s="92">
        <f>+IFERROR(ROUND(INDEX(FCSTSDV!$D$2:$N$674,MATCH(STOCK!$D260,FCSTSDV!$C$2:$C$674,0),MATCH(STOCK!M$3,FCSTSDV!$D$1:$N$1,0))*STOCK!$F260,1),0)/3290</f>
        <v>0</v>
      </c>
      <c r="N260" s="92">
        <f>+IFERROR(ROUND(INDEX(FCSTSDV!$D$2:$N$674,MATCH(STOCK!$D260,FCSTSDV!$C$2:$C$674,0),MATCH(STOCK!N$3,FCSTSDV!$D$1:$N$1,0))*STOCK!$F260,1),0)/3290</f>
        <v>0</v>
      </c>
      <c r="O260" s="92">
        <f>+IFERROR(ROUND(INDEX(FCSTSDV!$D$2:$N$674,MATCH(STOCK!$D260,FCSTSDV!$C$2:$C$674,0),MATCH(STOCK!O$3,FCSTSDV!$D$1:$N$1,0))*STOCK!$F260,1),0)/3290</f>
        <v>0</v>
      </c>
      <c r="P260" s="92">
        <f>+IFERROR(ROUND(INDEX(FCSTSDV!$D$2:$N$674,MATCH(STOCK!$D260,FCSTSDV!$C$2:$C$674,0),MATCH(STOCK!P$3,FCSTSDV!$D$1:$N$1,0))*STOCK!$F260,1),0)/3290</f>
        <v>0</v>
      </c>
      <c r="Q260" s="92">
        <f>+IFERROR(ROUND(INDEX(FCSTSDV!$D$2:$N$674,MATCH(STOCK!$D260,FCSTSDV!$C$2:$C$674,0),MATCH(STOCK!Q$3,FCSTSDV!$D$1:$N$1,0))*STOCK!$F260,1),0)/3290</f>
        <v>0</v>
      </c>
      <c r="R260" s="92">
        <f>+IFERROR(ROUND(INDEX(FCSTSDV!$D$2:$N$674,MATCH(STOCK!$D260,FCSTSDV!$C$2:$C$674,0),MATCH(STOCK!R$3,FCSTSDV!$D$1:$N$1,0))*STOCK!$F260,1),0)/3290</f>
        <v>0</v>
      </c>
      <c r="S260" s="92">
        <f>+IFERROR(ROUND(INDEX(FCSTSDV!$D$2:$N$674,MATCH(STOCK!$D260,FCSTSDV!$C$2:$C$674,0),MATCH(STOCK!S$3,FCSTSDV!$D$1:$N$1,0))*STOCK!$F260,1),0)/3290</f>
        <v>0</v>
      </c>
      <c r="T260" s="92">
        <f>+IFERROR(ROUND(INDEX(FCSTSDV!$D$2:$N$674,MATCH(STOCK!$D260,FCSTSDV!$C$2:$C$674,0),MATCH(STOCK!T$3,FCSTSDV!$D$1:$N$1,0))*STOCK!$F260,1),0)/3290</f>
        <v>0</v>
      </c>
      <c r="U260" s="92">
        <f>+IFERROR(ROUND(INDEX(FCSTSDV!$D$2:$N$674,MATCH(STOCK!$D260,FCSTSDV!$C$2:$C$674,0),MATCH(STOCK!U$3,FCSTSDV!$D$1:$N$1,0))*STOCK!$F260,1),0)/3290</f>
        <v>0</v>
      </c>
      <c r="V260" s="92">
        <f>+IFERROR(ROUND(INDEX(FCSTSDV!$D$2:$N$674,MATCH(STOCK!$D260,FCSTSDV!$C$2:$C$674,0),MATCH(STOCK!V$3,FCSTSDV!$D$1:$N$1,0))*STOCK!$F260,1),0)/3290</f>
        <v>0</v>
      </c>
      <c r="W260" s="92">
        <f>+IFERROR(ROUND(INDEX(FCSTSDV!$D$2:$N$674,MATCH(STOCK!$D260,FCSTSDV!$C$2:$C$674,0),MATCH(STOCK!W$3,FCSTSDV!$D$1:$N$1,0))*STOCK!$F260,1),0)/3290</f>
        <v>0</v>
      </c>
      <c r="X260" s="92">
        <f>+IFERROR(ROUND(INDEX(FCSTSDV!$D$2:$N$674,MATCH(STOCK!$D260,FCSTSDV!$C$2:$C$674,0),MATCH(STOCK!X$3,FCSTSDV!$D$1:$N$1,0))*STOCK!$F260,1),0)/3290</f>
        <v>0</v>
      </c>
      <c r="Y260" s="92">
        <f>+IFERROR(ROUND(INDEX(FCSTSDV!$D$2:$N$674,MATCH(STOCK!$D260,FCSTSDV!$C$2:$C$674,0),MATCH(STOCK!Y$3,FCSTSDV!$D$1:$N$1,0))*STOCK!$F260,1),0)/3290</f>
        <v>15.683890577507599</v>
      </c>
      <c r="Z260" s="92">
        <f>+IFERROR(ROUND(INDEX(FCSTSDV!$D$2:$N$674,MATCH(STOCK!$D260,FCSTSDV!$C$2:$C$674,0),MATCH(STOCK!Z$3,FCSTSDV!$D$1:$N$1,0))*STOCK!$F260,1),0)/3290</f>
        <v>0</v>
      </c>
      <c r="AA260" s="92">
        <f>+IFERROR(ROUND(INDEX(FCSTSDV!$D$2:$N$674,MATCH(STOCK!$D260,FCSTSDV!$C$2:$C$674,0),MATCH(STOCK!AA$3,FCSTSDV!$D$1:$N$1,0))*STOCK!$F260,1),0)/3290</f>
        <v>0</v>
      </c>
      <c r="AB260" s="92">
        <f>+IFERROR(ROUND(INDEX(FCSTSDV!$D$2:$N$674,MATCH(STOCK!$D260,FCSTSDV!$C$2:$C$674,0),MATCH(STOCK!AB$3,FCSTSDV!$D$1:$N$1,0))*STOCK!$F260,1),0)/3290</f>
        <v>0</v>
      </c>
      <c r="AC260" s="92">
        <f>+IFERROR(ROUND(INDEX(FCSTSDV!$D$2:$N$674,MATCH(STOCK!$D260,FCSTSDV!$C$2:$C$674,0),MATCH(STOCK!AC$3,FCSTSDV!$D$1:$N$1,0))*STOCK!$F260,1),0)/3290</f>
        <v>0</v>
      </c>
    </row>
    <row r="261" spans="1:29" ht="20.100000000000001" customHeight="1">
      <c r="A261" s="794"/>
      <c r="B261" s="794"/>
      <c r="C261" s="57"/>
      <c r="D261" s="32" t="s">
        <v>45</v>
      </c>
      <c r="E261" s="199" t="str">
        <f t="shared" si="88"/>
        <v>19mm*32.9m</v>
      </c>
      <c r="F261" s="172">
        <v>0.3</v>
      </c>
      <c r="G261" s="58"/>
      <c r="H261" s="58"/>
      <c r="I261" s="784"/>
      <c r="J261" s="81">
        <f>+ROUND(IFERROR(VLOOKUP(D261,FCSTSDV!$C$2:$C$285,2,0),0)*STOCK!F261+0,0)/3290</f>
        <v>0</v>
      </c>
      <c r="K261" s="92">
        <f>+IFERROR(ROUND(INDEX(FCSTSDV!$D$2:$N$674,MATCH(STOCK!$D261,FCSTSDV!$C$2:$C$674,0),MATCH(STOCK!K$3,FCSTSDV!$D$1:$N$1,0))*STOCK!$F261,1),0)/3290</f>
        <v>0</v>
      </c>
      <c r="L261" s="92">
        <f>+IFERROR(ROUND(INDEX(FCSTSDV!$D$2:$N$674,MATCH(STOCK!$D261,FCSTSDV!$C$2:$C$674,0),MATCH(STOCK!L$3,FCSTSDV!$D$1:$N$1,0))*STOCK!$F261,1),0)/3290</f>
        <v>0</v>
      </c>
      <c r="M261" s="92">
        <f>+IFERROR(ROUND(INDEX(FCSTSDV!$D$2:$N$674,MATCH(STOCK!$D261,FCSTSDV!$C$2:$C$674,0),MATCH(STOCK!M$3,FCSTSDV!$D$1:$N$1,0))*STOCK!$F261,1),0)/3290</f>
        <v>0</v>
      </c>
      <c r="N261" s="92">
        <f>+IFERROR(ROUND(INDEX(FCSTSDV!$D$2:$N$674,MATCH(STOCK!$D261,FCSTSDV!$C$2:$C$674,0),MATCH(STOCK!N$3,FCSTSDV!$D$1:$N$1,0))*STOCK!$F261,1),0)/3290</f>
        <v>0</v>
      </c>
      <c r="O261" s="92">
        <f>+IFERROR(ROUND(INDEX(FCSTSDV!$D$2:$N$674,MATCH(STOCK!$D261,FCSTSDV!$C$2:$C$674,0),MATCH(STOCK!O$3,FCSTSDV!$D$1:$N$1,0))*STOCK!$F261,1),0)/3290</f>
        <v>0</v>
      </c>
      <c r="P261" s="92">
        <f>+IFERROR(ROUND(INDEX(FCSTSDV!$D$2:$N$674,MATCH(STOCK!$D261,FCSTSDV!$C$2:$C$674,0),MATCH(STOCK!P$3,FCSTSDV!$D$1:$N$1,0))*STOCK!$F261,1),0)/3290</f>
        <v>0</v>
      </c>
      <c r="Q261" s="92">
        <f>+IFERROR(ROUND(INDEX(FCSTSDV!$D$2:$N$674,MATCH(STOCK!$D261,FCSTSDV!$C$2:$C$674,0),MATCH(STOCK!Q$3,FCSTSDV!$D$1:$N$1,0))*STOCK!$F261,1),0)/3290</f>
        <v>0</v>
      </c>
      <c r="R261" s="92">
        <f>+IFERROR(ROUND(INDEX(FCSTSDV!$D$2:$N$674,MATCH(STOCK!$D261,FCSTSDV!$C$2:$C$674,0),MATCH(STOCK!R$3,FCSTSDV!$D$1:$N$1,0))*STOCK!$F261,1),0)/3290</f>
        <v>0</v>
      </c>
      <c r="S261" s="92">
        <f>+IFERROR(ROUND(INDEX(FCSTSDV!$D$2:$N$674,MATCH(STOCK!$D261,FCSTSDV!$C$2:$C$674,0),MATCH(STOCK!S$3,FCSTSDV!$D$1:$N$1,0))*STOCK!$F261,1),0)/3290</f>
        <v>0</v>
      </c>
      <c r="T261" s="92">
        <f>+IFERROR(ROUND(INDEX(FCSTSDV!$D$2:$N$674,MATCH(STOCK!$D261,FCSTSDV!$C$2:$C$674,0),MATCH(STOCK!T$3,FCSTSDV!$D$1:$N$1,0))*STOCK!$F261,1),0)/3290</f>
        <v>0</v>
      </c>
      <c r="U261" s="92">
        <f>+IFERROR(ROUND(INDEX(FCSTSDV!$D$2:$N$674,MATCH(STOCK!$D261,FCSTSDV!$C$2:$C$674,0),MATCH(STOCK!U$3,FCSTSDV!$D$1:$N$1,0))*STOCK!$F261,1),0)/3290</f>
        <v>0</v>
      </c>
      <c r="V261" s="92">
        <f>+IFERROR(ROUND(INDEX(FCSTSDV!$D$2:$N$674,MATCH(STOCK!$D261,FCSTSDV!$C$2:$C$674,0),MATCH(STOCK!V$3,FCSTSDV!$D$1:$N$1,0))*STOCK!$F261,1),0)/3290</f>
        <v>0</v>
      </c>
      <c r="W261" s="92">
        <f>+IFERROR(ROUND(INDEX(FCSTSDV!$D$2:$N$674,MATCH(STOCK!$D261,FCSTSDV!$C$2:$C$674,0),MATCH(STOCK!W$3,FCSTSDV!$D$1:$N$1,0))*STOCK!$F261,1),0)/3290</f>
        <v>0</v>
      </c>
      <c r="X261" s="92">
        <f>+IFERROR(ROUND(INDEX(FCSTSDV!$D$2:$N$674,MATCH(STOCK!$D261,FCSTSDV!$C$2:$C$674,0),MATCH(STOCK!X$3,FCSTSDV!$D$1:$N$1,0))*STOCK!$F261,1),0)/3290</f>
        <v>0</v>
      </c>
      <c r="Y261" s="92">
        <f>+IFERROR(ROUND(INDEX(FCSTSDV!$D$2:$N$674,MATCH(STOCK!$D261,FCSTSDV!$C$2:$C$674,0),MATCH(STOCK!Y$3,FCSTSDV!$D$1:$N$1,0))*STOCK!$F261,1),0)/3290</f>
        <v>0</v>
      </c>
      <c r="Z261" s="92">
        <f>+IFERROR(ROUND(INDEX(FCSTSDV!$D$2:$N$674,MATCH(STOCK!$D261,FCSTSDV!$C$2:$C$674,0),MATCH(STOCK!Z$3,FCSTSDV!$D$1:$N$1,0))*STOCK!$F261,1),0)/3290</f>
        <v>0</v>
      </c>
      <c r="AA261" s="92">
        <f>+IFERROR(ROUND(INDEX(FCSTSDV!$D$2:$N$674,MATCH(STOCK!$D261,FCSTSDV!$C$2:$C$674,0),MATCH(STOCK!AA$3,FCSTSDV!$D$1:$N$1,0))*STOCK!$F261,1),0)/3290</f>
        <v>0</v>
      </c>
      <c r="AB261" s="92">
        <f>+IFERROR(ROUND(INDEX(FCSTSDV!$D$2:$N$674,MATCH(STOCK!$D261,FCSTSDV!$C$2:$C$674,0),MATCH(STOCK!AB$3,FCSTSDV!$D$1:$N$1,0))*STOCK!$F261,1),0)/3290</f>
        <v>0</v>
      </c>
      <c r="AC261" s="92">
        <f>+IFERROR(ROUND(INDEX(FCSTSDV!$D$2:$N$674,MATCH(STOCK!$D261,FCSTSDV!$C$2:$C$674,0),MATCH(STOCK!AC$3,FCSTSDV!$D$1:$N$1,0))*STOCK!$F261,1),0)/3290</f>
        <v>0</v>
      </c>
    </row>
    <row r="262" spans="1:29" ht="20.100000000000001" customHeight="1">
      <c r="A262" s="794"/>
      <c r="B262" s="794"/>
      <c r="C262" s="57"/>
      <c r="D262" s="32" t="s">
        <v>23</v>
      </c>
      <c r="E262" s="199" t="str">
        <f t="shared" si="88"/>
        <v>19mm*32.9m</v>
      </c>
      <c r="F262" s="172">
        <v>0.4</v>
      </c>
      <c r="G262" s="58"/>
      <c r="H262" s="58"/>
      <c r="I262" s="784"/>
      <c r="J262" s="81">
        <f>+ROUND(IFERROR(VLOOKUP(D262,FCSTSDV!$C$2:$C$285,2,0),0)*STOCK!F262+0,0)/3290</f>
        <v>0</v>
      </c>
      <c r="K262" s="92">
        <f>+IFERROR(ROUND(INDEX(FCSTSDV!$D$2:$N$674,MATCH(STOCK!$D262,FCSTSDV!$C$2:$C$674,0),MATCH(STOCK!K$3,FCSTSDV!$D$1:$N$1,0))*STOCK!$F262,1),0)/3290</f>
        <v>0</v>
      </c>
      <c r="L262" s="92">
        <f>+IFERROR(ROUND(INDEX(FCSTSDV!$D$2:$N$674,MATCH(STOCK!$D262,FCSTSDV!$C$2:$C$674,0),MATCH(STOCK!L$3,FCSTSDV!$D$1:$N$1,0))*STOCK!$F262,1),0)/3290</f>
        <v>0</v>
      </c>
      <c r="M262" s="92">
        <f>+IFERROR(ROUND(INDEX(FCSTSDV!$D$2:$N$674,MATCH(STOCK!$D262,FCSTSDV!$C$2:$C$674,0),MATCH(STOCK!M$3,FCSTSDV!$D$1:$N$1,0))*STOCK!$F262,1),0)/3290</f>
        <v>0</v>
      </c>
      <c r="N262" s="92">
        <f>+IFERROR(ROUND(INDEX(FCSTSDV!$D$2:$N$674,MATCH(STOCK!$D262,FCSTSDV!$C$2:$C$674,0),MATCH(STOCK!N$3,FCSTSDV!$D$1:$N$1,0))*STOCK!$F262,1),0)/3290</f>
        <v>0</v>
      </c>
      <c r="O262" s="92">
        <f>+IFERROR(ROUND(INDEX(FCSTSDV!$D$2:$N$674,MATCH(STOCK!$D262,FCSTSDV!$C$2:$C$674,0),MATCH(STOCK!O$3,FCSTSDV!$D$1:$N$1,0))*STOCK!$F262,1),0)/3290</f>
        <v>0</v>
      </c>
      <c r="P262" s="92">
        <f>+IFERROR(ROUND(INDEX(FCSTSDV!$D$2:$N$674,MATCH(STOCK!$D262,FCSTSDV!$C$2:$C$674,0),MATCH(STOCK!P$3,FCSTSDV!$D$1:$N$1,0))*STOCK!$F262,1),0)/3290</f>
        <v>0</v>
      </c>
      <c r="Q262" s="92">
        <f>+IFERROR(ROUND(INDEX(FCSTSDV!$D$2:$N$674,MATCH(STOCK!$D262,FCSTSDV!$C$2:$C$674,0),MATCH(STOCK!Q$3,FCSTSDV!$D$1:$N$1,0))*STOCK!$F262,1),0)/3290</f>
        <v>0</v>
      </c>
      <c r="R262" s="92">
        <f>+IFERROR(ROUND(INDEX(FCSTSDV!$D$2:$N$674,MATCH(STOCK!$D262,FCSTSDV!$C$2:$C$674,0),MATCH(STOCK!R$3,FCSTSDV!$D$1:$N$1,0))*STOCK!$F262,1),0)/3290</f>
        <v>0</v>
      </c>
      <c r="S262" s="92">
        <f>+IFERROR(ROUND(INDEX(FCSTSDV!$D$2:$N$674,MATCH(STOCK!$D262,FCSTSDV!$C$2:$C$674,0),MATCH(STOCK!S$3,FCSTSDV!$D$1:$N$1,0))*STOCK!$F262,1),0)/3290</f>
        <v>0</v>
      </c>
      <c r="T262" s="92">
        <f>+IFERROR(ROUND(INDEX(FCSTSDV!$D$2:$N$674,MATCH(STOCK!$D262,FCSTSDV!$C$2:$C$674,0),MATCH(STOCK!T$3,FCSTSDV!$D$1:$N$1,0))*STOCK!$F262,1),0)/3290</f>
        <v>0</v>
      </c>
      <c r="U262" s="92">
        <f>+IFERROR(ROUND(INDEX(FCSTSDV!$D$2:$N$674,MATCH(STOCK!$D262,FCSTSDV!$C$2:$C$674,0),MATCH(STOCK!U$3,FCSTSDV!$D$1:$N$1,0))*STOCK!$F262,1),0)/3290</f>
        <v>0</v>
      </c>
      <c r="V262" s="92">
        <f>+IFERROR(ROUND(INDEX(FCSTSDV!$D$2:$N$674,MATCH(STOCK!$D262,FCSTSDV!$C$2:$C$674,0),MATCH(STOCK!V$3,FCSTSDV!$D$1:$N$1,0))*STOCK!$F262,1),0)/3290</f>
        <v>0</v>
      </c>
      <c r="W262" s="92">
        <f>+IFERROR(ROUND(INDEX(FCSTSDV!$D$2:$N$674,MATCH(STOCK!$D262,FCSTSDV!$C$2:$C$674,0),MATCH(STOCK!W$3,FCSTSDV!$D$1:$N$1,0))*STOCK!$F262,1),0)/3290</f>
        <v>0</v>
      </c>
      <c r="X262" s="92">
        <f>+IFERROR(ROUND(INDEX(FCSTSDV!$D$2:$N$674,MATCH(STOCK!$D262,FCSTSDV!$C$2:$C$674,0),MATCH(STOCK!X$3,FCSTSDV!$D$1:$N$1,0))*STOCK!$F262,1),0)/3290</f>
        <v>0</v>
      </c>
      <c r="Y262" s="92">
        <f>+IFERROR(ROUND(INDEX(FCSTSDV!$D$2:$N$674,MATCH(STOCK!$D262,FCSTSDV!$C$2:$C$674,0),MATCH(STOCK!Y$3,FCSTSDV!$D$1:$N$1,0))*STOCK!$F262,1),0)/3290</f>
        <v>0</v>
      </c>
      <c r="Z262" s="92">
        <f>+IFERROR(ROUND(INDEX(FCSTSDV!$D$2:$N$674,MATCH(STOCK!$D262,FCSTSDV!$C$2:$C$674,0),MATCH(STOCK!Z$3,FCSTSDV!$D$1:$N$1,0))*STOCK!$F262,1),0)/3290</f>
        <v>0</v>
      </c>
      <c r="AA262" s="92">
        <f>+IFERROR(ROUND(INDEX(FCSTSDV!$D$2:$N$674,MATCH(STOCK!$D262,FCSTSDV!$C$2:$C$674,0),MATCH(STOCK!AA$3,FCSTSDV!$D$1:$N$1,0))*STOCK!$F262,1),0)/3290</f>
        <v>0</v>
      </c>
      <c r="AB262" s="92">
        <f>+IFERROR(ROUND(INDEX(FCSTSDV!$D$2:$N$674,MATCH(STOCK!$D262,FCSTSDV!$C$2:$C$674,0),MATCH(STOCK!AB$3,FCSTSDV!$D$1:$N$1,0))*STOCK!$F262,1),0)/3290</f>
        <v>0</v>
      </c>
      <c r="AC262" s="92">
        <f>+IFERROR(ROUND(INDEX(FCSTSDV!$D$2:$N$674,MATCH(STOCK!$D262,FCSTSDV!$C$2:$C$674,0),MATCH(STOCK!AC$3,FCSTSDV!$D$1:$N$1,0))*STOCK!$F262,1),0)/3290</f>
        <v>0</v>
      </c>
    </row>
    <row r="263" spans="1:29" ht="20.100000000000001" customHeight="1">
      <c r="A263" s="794"/>
      <c r="B263" s="794"/>
      <c r="C263" s="57"/>
      <c r="D263" s="32" t="s">
        <v>24</v>
      </c>
      <c r="E263" s="199" t="str">
        <f t="shared" si="88"/>
        <v>19mm*32.9m</v>
      </c>
      <c r="F263" s="172">
        <v>0.4</v>
      </c>
      <c r="G263" s="58"/>
      <c r="H263" s="58"/>
      <c r="I263" s="784"/>
      <c r="J263" s="81">
        <f>+ROUND(IFERROR(VLOOKUP(D263,FCSTSDV!$C$2:$C$285,2,0),0)*STOCK!F263+0,0)/3290</f>
        <v>0</v>
      </c>
      <c r="K263" s="92">
        <f>+IFERROR(ROUND(INDEX(FCSTSDV!$D$2:$N$674,MATCH(STOCK!$D263,FCSTSDV!$C$2:$C$674,0),MATCH(STOCK!K$3,FCSTSDV!$D$1:$N$1,0))*STOCK!$F263,1),0)/3290</f>
        <v>0</v>
      </c>
      <c r="L263" s="92">
        <f>+IFERROR(ROUND(INDEX(FCSTSDV!$D$2:$N$674,MATCH(STOCK!$D263,FCSTSDV!$C$2:$C$674,0),MATCH(STOCK!L$3,FCSTSDV!$D$1:$N$1,0))*STOCK!$F263,1),0)/3290</f>
        <v>0</v>
      </c>
      <c r="M263" s="92">
        <f>+IFERROR(ROUND(INDEX(FCSTSDV!$D$2:$N$674,MATCH(STOCK!$D263,FCSTSDV!$C$2:$C$674,0),MATCH(STOCK!M$3,FCSTSDV!$D$1:$N$1,0))*STOCK!$F263,1),0)/3290</f>
        <v>0</v>
      </c>
      <c r="N263" s="92">
        <f>+IFERROR(ROUND(INDEX(FCSTSDV!$D$2:$N$674,MATCH(STOCK!$D263,FCSTSDV!$C$2:$C$674,0),MATCH(STOCK!N$3,FCSTSDV!$D$1:$N$1,0))*STOCK!$F263,1),0)/3290</f>
        <v>0</v>
      </c>
      <c r="O263" s="92">
        <f>+IFERROR(ROUND(INDEX(FCSTSDV!$D$2:$N$674,MATCH(STOCK!$D263,FCSTSDV!$C$2:$C$674,0),MATCH(STOCK!O$3,FCSTSDV!$D$1:$N$1,0))*STOCK!$F263,1),0)/3290</f>
        <v>0</v>
      </c>
      <c r="P263" s="92">
        <f>+IFERROR(ROUND(INDEX(FCSTSDV!$D$2:$N$674,MATCH(STOCK!$D263,FCSTSDV!$C$2:$C$674,0),MATCH(STOCK!P$3,FCSTSDV!$D$1:$N$1,0))*STOCK!$F263,1),0)/3290</f>
        <v>0</v>
      </c>
      <c r="Q263" s="92">
        <f>+IFERROR(ROUND(INDEX(FCSTSDV!$D$2:$N$674,MATCH(STOCK!$D263,FCSTSDV!$C$2:$C$674,0),MATCH(STOCK!Q$3,FCSTSDV!$D$1:$N$1,0))*STOCK!$F263,1),0)/3290</f>
        <v>0</v>
      </c>
      <c r="R263" s="92">
        <f>+IFERROR(ROUND(INDEX(FCSTSDV!$D$2:$N$674,MATCH(STOCK!$D263,FCSTSDV!$C$2:$C$674,0),MATCH(STOCK!R$3,FCSTSDV!$D$1:$N$1,0))*STOCK!$F263,1),0)/3290</f>
        <v>0</v>
      </c>
      <c r="S263" s="92">
        <f>+IFERROR(ROUND(INDEX(FCSTSDV!$D$2:$N$674,MATCH(STOCK!$D263,FCSTSDV!$C$2:$C$674,0),MATCH(STOCK!S$3,FCSTSDV!$D$1:$N$1,0))*STOCK!$F263,1),0)/3290</f>
        <v>0</v>
      </c>
      <c r="T263" s="92">
        <f>+IFERROR(ROUND(INDEX(FCSTSDV!$D$2:$N$674,MATCH(STOCK!$D263,FCSTSDV!$C$2:$C$674,0),MATCH(STOCK!T$3,FCSTSDV!$D$1:$N$1,0))*STOCK!$F263,1),0)/3290</f>
        <v>0</v>
      </c>
      <c r="U263" s="92">
        <f>+IFERROR(ROUND(INDEX(FCSTSDV!$D$2:$N$674,MATCH(STOCK!$D263,FCSTSDV!$C$2:$C$674,0),MATCH(STOCK!U$3,FCSTSDV!$D$1:$N$1,0))*STOCK!$F263,1),0)/3290</f>
        <v>0</v>
      </c>
      <c r="V263" s="92">
        <f>+IFERROR(ROUND(INDEX(FCSTSDV!$D$2:$N$674,MATCH(STOCK!$D263,FCSTSDV!$C$2:$C$674,0),MATCH(STOCK!V$3,FCSTSDV!$D$1:$N$1,0))*STOCK!$F263,1),0)/3290</f>
        <v>0</v>
      </c>
      <c r="W263" s="92">
        <f>+IFERROR(ROUND(INDEX(FCSTSDV!$D$2:$N$674,MATCH(STOCK!$D263,FCSTSDV!$C$2:$C$674,0),MATCH(STOCK!W$3,FCSTSDV!$D$1:$N$1,0))*STOCK!$F263,1),0)/3290</f>
        <v>0</v>
      </c>
      <c r="X263" s="92">
        <f>+IFERROR(ROUND(INDEX(FCSTSDV!$D$2:$N$674,MATCH(STOCK!$D263,FCSTSDV!$C$2:$C$674,0),MATCH(STOCK!X$3,FCSTSDV!$D$1:$N$1,0))*STOCK!$F263,1),0)/3290</f>
        <v>0</v>
      </c>
      <c r="Y263" s="92">
        <f>+IFERROR(ROUND(INDEX(FCSTSDV!$D$2:$N$674,MATCH(STOCK!$D263,FCSTSDV!$C$2:$C$674,0),MATCH(STOCK!Y$3,FCSTSDV!$D$1:$N$1,0))*STOCK!$F263,1),0)/3290</f>
        <v>0</v>
      </c>
      <c r="Z263" s="92">
        <f>+IFERROR(ROUND(INDEX(FCSTSDV!$D$2:$N$674,MATCH(STOCK!$D263,FCSTSDV!$C$2:$C$674,0),MATCH(STOCK!Z$3,FCSTSDV!$D$1:$N$1,0))*STOCK!$F263,1),0)/3290</f>
        <v>0</v>
      </c>
      <c r="AA263" s="92">
        <f>+IFERROR(ROUND(INDEX(FCSTSDV!$D$2:$N$674,MATCH(STOCK!$D263,FCSTSDV!$C$2:$C$674,0),MATCH(STOCK!AA$3,FCSTSDV!$D$1:$N$1,0))*STOCK!$F263,1),0)/3290</f>
        <v>0</v>
      </c>
      <c r="AB263" s="92">
        <f>+IFERROR(ROUND(INDEX(FCSTSDV!$D$2:$N$674,MATCH(STOCK!$D263,FCSTSDV!$C$2:$C$674,0),MATCH(STOCK!AB$3,FCSTSDV!$D$1:$N$1,0))*STOCK!$F263,1),0)/3290</f>
        <v>0</v>
      </c>
      <c r="AC263" s="92">
        <f>+IFERROR(ROUND(INDEX(FCSTSDV!$D$2:$N$674,MATCH(STOCK!$D263,FCSTSDV!$C$2:$C$674,0),MATCH(STOCK!AC$3,FCSTSDV!$D$1:$N$1,0))*STOCK!$F263,1),0)/3290</f>
        <v>0</v>
      </c>
    </row>
    <row r="264" spans="1:29" ht="20.100000000000001" customHeight="1">
      <c r="A264" s="794"/>
      <c r="B264" s="794"/>
      <c r="C264" s="57"/>
      <c r="D264" s="32" t="s">
        <v>37</v>
      </c>
      <c r="E264" s="199" t="str">
        <f t="shared" si="88"/>
        <v>19mm*32.9m</v>
      </c>
      <c r="F264" s="172">
        <v>0.4</v>
      </c>
      <c r="G264" s="58"/>
      <c r="H264" s="58"/>
      <c r="I264" s="784"/>
      <c r="J264" s="81">
        <f>+ROUND(IFERROR(VLOOKUP(D264,FCSTSDV!$C$2:$C$285,2,0),0)*STOCK!F264+0,0)/3290</f>
        <v>0</v>
      </c>
      <c r="K264" s="92">
        <f>+IFERROR(ROUND(INDEX(FCSTSDV!$D$2:$N$674,MATCH(STOCK!$D264,FCSTSDV!$C$2:$C$674,0),MATCH(STOCK!K$3,FCSTSDV!$D$1:$N$1,0))*STOCK!$F264,1),0)/3290</f>
        <v>0</v>
      </c>
      <c r="L264" s="92">
        <f>+IFERROR(ROUND(INDEX(FCSTSDV!$D$2:$N$674,MATCH(STOCK!$D264,FCSTSDV!$C$2:$C$674,0),MATCH(STOCK!L$3,FCSTSDV!$D$1:$N$1,0))*STOCK!$F264,1),0)/3290</f>
        <v>0</v>
      </c>
      <c r="M264" s="92">
        <f>+IFERROR(ROUND(INDEX(FCSTSDV!$D$2:$N$674,MATCH(STOCK!$D264,FCSTSDV!$C$2:$C$674,0),MATCH(STOCK!M$3,FCSTSDV!$D$1:$N$1,0))*STOCK!$F264,1),0)/3290</f>
        <v>0</v>
      </c>
      <c r="N264" s="92">
        <f>+IFERROR(ROUND(INDEX(FCSTSDV!$D$2:$N$674,MATCH(STOCK!$D264,FCSTSDV!$C$2:$C$674,0),MATCH(STOCK!N$3,FCSTSDV!$D$1:$N$1,0))*STOCK!$F264,1),0)/3290</f>
        <v>0</v>
      </c>
      <c r="O264" s="92">
        <f>+IFERROR(ROUND(INDEX(FCSTSDV!$D$2:$N$674,MATCH(STOCK!$D264,FCSTSDV!$C$2:$C$674,0),MATCH(STOCK!O$3,FCSTSDV!$D$1:$N$1,0))*STOCK!$F264,1),0)/3290</f>
        <v>0</v>
      </c>
      <c r="P264" s="92">
        <f>+IFERROR(ROUND(INDEX(FCSTSDV!$D$2:$N$674,MATCH(STOCK!$D264,FCSTSDV!$C$2:$C$674,0),MATCH(STOCK!P$3,FCSTSDV!$D$1:$N$1,0))*STOCK!$F264,1),0)/3290</f>
        <v>0</v>
      </c>
      <c r="Q264" s="92">
        <f>+IFERROR(ROUND(INDEX(FCSTSDV!$D$2:$N$674,MATCH(STOCK!$D264,FCSTSDV!$C$2:$C$674,0),MATCH(STOCK!Q$3,FCSTSDV!$D$1:$N$1,0))*STOCK!$F264,1),0)/3290</f>
        <v>0</v>
      </c>
      <c r="R264" s="92">
        <f>+IFERROR(ROUND(INDEX(FCSTSDV!$D$2:$N$674,MATCH(STOCK!$D264,FCSTSDV!$C$2:$C$674,0),MATCH(STOCK!R$3,FCSTSDV!$D$1:$N$1,0))*STOCK!$F264,1),0)/3290</f>
        <v>0</v>
      </c>
      <c r="S264" s="92">
        <f>+IFERROR(ROUND(INDEX(FCSTSDV!$D$2:$N$674,MATCH(STOCK!$D264,FCSTSDV!$C$2:$C$674,0),MATCH(STOCK!S$3,FCSTSDV!$D$1:$N$1,0))*STOCK!$F264,1),0)/3290</f>
        <v>0</v>
      </c>
      <c r="T264" s="92">
        <f>+IFERROR(ROUND(INDEX(FCSTSDV!$D$2:$N$674,MATCH(STOCK!$D264,FCSTSDV!$C$2:$C$674,0),MATCH(STOCK!T$3,FCSTSDV!$D$1:$N$1,0))*STOCK!$F264,1),0)/3290</f>
        <v>0</v>
      </c>
      <c r="U264" s="92">
        <f>+IFERROR(ROUND(INDEX(FCSTSDV!$D$2:$N$674,MATCH(STOCK!$D264,FCSTSDV!$C$2:$C$674,0),MATCH(STOCK!U$3,FCSTSDV!$D$1:$N$1,0))*STOCK!$F264,1),0)/3290</f>
        <v>0</v>
      </c>
      <c r="V264" s="92">
        <f>+IFERROR(ROUND(INDEX(FCSTSDV!$D$2:$N$674,MATCH(STOCK!$D264,FCSTSDV!$C$2:$C$674,0),MATCH(STOCK!V$3,FCSTSDV!$D$1:$N$1,0))*STOCK!$F264,1),0)/3290</f>
        <v>0</v>
      </c>
      <c r="W264" s="92">
        <f>+IFERROR(ROUND(INDEX(FCSTSDV!$D$2:$N$674,MATCH(STOCK!$D264,FCSTSDV!$C$2:$C$674,0),MATCH(STOCK!W$3,FCSTSDV!$D$1:$N$1,0))*STOCK!$F264,1),0)/3290</f>
        <v>0</v>
      </c>
      <c r="X264" s="92">
        <f>+IFERROR(ROUND(INDEX(FCSTSDV!$D$2:$N$674,MATCH(STOCK!$D264,FCSTSDV!$C$2:$C$674,0),MATCH(STOCK!X$3,FCSTSDV!$D$1:$N$1,0))*STOCK!$F264,1),0)/3290</f>
        <v>0</v>
      </c>
      <c r="Y264" s="92">
        <f>+IFERROR(ROUND(INDEX(FCSTSDV!$D$2:$N$674,MATCH(STOCK!$D264,FCSTSDV!$C$2:$C$674,0),MATCH(STOCK!Y$3,FCSTSDV!$D$1:$N$1,0))*STOCK!$F264,1),0)/3290</f>
        <v>14.589665653495441</v>
      </c>
      <c r="Z264" s="92">
        <f>+IFERROR(ROUND(INDEX(FCSTSDV!$D$2:$N$674,MATCH(STOCK!$D264,FCSTSDV!$C$2:$C$674,0),MATCH(STOCK!Z$3,FCSTSDV!$D$1:$N$1,0))*STOCK!$F264,1),0)/3290</f>
        <v>0</v>
      </c>
      <c r="AA264" s="92">
        <f>+IFERROR(ROUND(INDEX(FCSTSDV!$D$2:$N$674,MATCH(STOCK!$D264,FCSTSDV!$C$2:$C$674,0),MATCH(STOCK!AA$3,FCSTSDV!$D$1:$N$1,0))*STOCK!$F264,1),0)/3290</f>
        <v>0</v>
      </c>
      <c r="AB264" s="92">
        <f>+IFERROR(ROUND(INDEX(FCSTSDV!$D$2:$N$674,MATCH(STOCK!$D264,FCSTSDV!$C$2:$C$674,0),MATCH(STOCK!AB$3,FCSTSDV!$D$1:$N$1,0))*STOCK!$F264,1),0)/3290</f>
        <v>0</v>
      </c>
      <c r="AC264" s="92">
        <f>+IFERROR(ROUND(INDEX(FCSTSDV!$D$2:$N$674,MATCH(STOCK!$D264,FCSTSDV!$C$2:$C$674,0),MATCH(STOCK!AC$3,FCSTSDV!$D$1:$N$1,0))*STOCK!$F264,1),0)/3290</f>
        <v>0</v>
      </c>
    </row>
    <row r="265" spans="1:29" ht="20.100000000000001" customHeight="1">
      <c r="A265" s="794"/>
      <c r="B265" s="794"/>
      <c r="C265" s="57"/>
      <c r="D265" s="32" t="s">
        <v>47</v>
      </c>
      <c r="E265" s="199" t="str">
        <f t="shared" si="88"/>
        <v>19mm*32.9m</v>
      </c>
      <c r="F265" s="172">
        <v>0.3</v>
      </c>
      <c r="G265" s="58"/>
      <c r="H265" s="58"/>
      <c r="I265" s="784"/>
      <c r="J265" s="81">
        <f>+ROUND(IFERROR(VLOOKUP(D265,FCSTSDV!$C$2:$C$285,2,0),0)*STOCK!F265+0,0)/3290</f>
        <v>0</v>
      </c>
      <c r="K265" s="92">
        <f>+IFERROR(ROUND(INDEX(FCSTSDV!$D$2:$N$674,MATCH(STOCK!$D265,FCSTSDV!$C$2:$C$674,0),MATCH(STOCK!K$3,FCSTSDV!$D$1:$N$1,0))*STOCK!$F265,1),0)/3290</f>
        <v>0</v>
      </c>
      <c r="L265" s="92">
        <f>+IFERROR(ROUND(INDEX(FCSTSDV!$D$2:$N$674,MATCH(STOCK!$D265,FCSTSDV!$C$2:$C$674,0),MATCH(STOCK!L$3,FCSTSDV!$D$1:$N$1,0))*STOCK!$F265,1),0)/3290</f>
        <v>0</v>
      </c>
      <c r="M265" s="92">
        <f>+IFERROR(ROUND(INDEX(FCSTSDV!$D$2:$N$674,MATCH(STOCK!$D265,FCSTSDV!$C$2:$C$674,0),MATCH(STOCK!M$3,FCSTSDV!$D$1:$N$1,0))*STOCK!$F265,1),0)/3290</f>
        <v>0</v>
      </c>
      <c r="N265" s="92">
        <f>+IFERROR(ROUND(INDEX(FCSTSDV!$D$2:$N$674,MATCH(STOCK!$D265,FCSTSDV!$C$2:$C$674,0),MATCH(STOCK!N$3,FCSTSDV!$D$1:$N$1,0))*STOCK!$F265,1),0)/3290</f>
        <v>0</v>
      </c>
      <c r="O265" s="92">
        <f>+IFERROR(ROUND(INDEX(FCSTSDV!$D$2:$N$674,MATCH(STOCK!$D265,FCSTSDV!$C$2:$C$674,0),MATCH(STOCK!O$3,FCSTSDV!$D$1:$N$1,0))*STOCK!$F265,1),0)/3290</f>
        <v>0</v>
      </c>
      <c r="P265" s="92">
        <f>+IFERROR(ROUND(INDEX(FCSTSDV!$D$2:$N$674,MATCH(STOCK!$D265,FCSTSDV!$C$2:$C$674,0),MATCH(STOCK!P$3,FCSTSDV!$D$1:$N$1,0))*STOCK!$F265,1),0)/3290</f>
        <v>0</v>
      </c>
      <c r="Q265" s="92">
        <f>+IFERROR(ROUND(INDEX(FCSTSDV!$D$2:$N$674,MATCH(STOCK!$D265,FCSTSDV!$C$2:$C$674,0),MATCH(STOCK!Q$3,FCSTSDV!$D$1:$N$1,0))*STOCK!$F265,1),0)/3290</f>
        <v>0</v>
      </c>
      <c r="R265" s="92">
        <f>+IFERROR(ROUND(INDEX(FCSTSDV!$D$2:$N$674,MATCH(STOCK!$D265,FCSTSDV!$C$2:$C$674,0),MATCH(STOCK!R$3,FCSTSDV!$D$1:$N$1,0))*STOCK!$F265,1),0)/3290</f>
        <v>0</v>
      </c>
      <c r="S265" s="92">
        <f>+IFERROR(ROUND(INDEX(FCSTSDV!$D$2:$N$674,MATCH(STOCK!$D265,FCSTSDV!$C$2:$C$674,0),MATCH(STOCK!S$3,FCSTSDV!$D$1:$N$1,0))*STOCK!$F265,1),0)/3290</f>
        <v>0</v>
      </c>
      <c r="T265" s="92">
        <f>+IFERROR(ROUND(INDEX(FCSTSDV!$D$2:$N$674,MATCH(STOCK!$D265,FCSTSDV!$C$2:$C$674,0),MATCH(STOCK!T$3,FCSTSDV!$D$1:$N$1,0))*STOCK!$F265,1),0)/3290</f>
        <v>0</v>
      </c>
      <c r="U265" s="92">
        <f>+IFERROR(ROUND(INDEX(FCSTSDV!$D$2:$N$674,MATCH(STOCK!$D265,FCSTSDV!$C$2:$C$674,0),MATCH(STOCK!U$3,FCSTSDV!$D$1:$N$1,0))*STOCK!$F265,1),0)/3290</f>
        <v>0</v>
      </c>
      <c r="V265" s="92">
        <f>+IFERROR(ROUND(INDEX(FCSTSDV!$D$2:$N$674,MATCH(STOCK!$D265,FCSTSDV!$C$2:$C$674,0),MATCH(STOCK!V$3,FCSTSDV!$D$1:$N$1,0))*STOCK!$F265,1),0)/3290</f>
        <v>0</v>
      </c>
      <c r="W265" s="92">
        <f>+IFERROR(ROUND(INDEX(FCSTSDV!$D$2:$N$674,MATCH(STOCK!$D265,FCSTSDV!$C$2:$C$674,0),MATCH(STOCK!W$3,FCSTSDV!$D$1:$N$1,0))*STOCK!$F265,1),0)/3290</f>
        <v>0</v>
      </c>
      <c r="X265" s="92">
        <f>+IFERROR(ROUND(INDEX(FCSTSDV!$D$2:$N$674,MATCH(STOCK!$D265,FCSTSDV!$C$2:$C$674,0),MATCH(STOCK!X$3,FCSTSDV!$D$1:$N$1,0))*STOCK!$F265,1),0)/3290</f>
        <v>0</v>
      </c>
      <c r="Y265" s="92">
        <f>+IFERROR(ROUND(INDEX(FCSTSDV!$D$2:$N$674,MATCH(STOCK!$D265,FCSTSDV!$C$2:$C$674,0),MATCH(STOCK!Y$3,FCSTSDV!$D$1:$N$1,0))*STOCK!$F265,1),0)/3290</f>
        <v>0</v>
      </c>
      <c r="Z265" s="92">
        <f>+IFERROR(ROUND(INDEX(FCSTSDV!$D$2:$N$674,MATCH(STOCK!$D265,FCSTSDV!$C$2:$C$674,0),MATCH(STOCK!Z$3,FCSTSDV!$D$1:$N$1,0))*STOCK!$F265,1),0)/3290</f>
        <v>0</v>
      </c>
      <c r="AA265" s="92">
        <f>+IFERROR(ROUND(INDEX(FCSTSDV!$D$2:$N$674,MATCH(STOCK!$D265,FCSTSDV!$C$2:$C$674,0),MATCH(STOCK!AA$3,FCSTSDV!$D$1:$N$1,0))*STOCK!$F265,1),0)/3290</f>
        <v>0</v>
      </c>
      <c r="AB265" s="92">
        <f>+IFERROR(ROUND(INDEX(FCSTSDV!$D$2:$N$674,MATCH(STOCK!$D265,FCSTSDV!$C$2:$C$674,0),MATCH(STOCK!AB$3,FCSTSDV!$D$1:$N$1,0))*STOCK!$F265,1),0)/3290</f>
        <v>0</v>
      </c>
      <c r="AC265" s="92">
        <f>+IFERROR(ROUND(INDEX(FCSTSDV!$D$2:$N$674,MATCH(STOCK!$D265,FCSTSDV!$C$2:$C$674,0),MATCH(STOCK!AC$3,FCSTSDV!$D$1:$N$1,0))*STOCK!$F265,1),0)/3290</f>
        <v>0</v>
      </c>
    </row>
    <row r="266" spans="1:29" ht="20.100000000000001" customHeight="1">
      <c r="A266" s="794"/>
      <c r="B266" s="794"/>
      <c r="C266" s="57"/>
      <c r="D266" s="32" t="s">
        <v>153</v>
      </c>
      <c r="E266" s="199" t="str">
        <f t="shared" si="88"/>
        <v>19mm*32.9m</v>
      </c>
      <c r="F266" s="49" t="s">
        <v>43</v>
      </c>
      <c r="G266" s="58"/>
      <c r="H266" s="58"/>
      <c r="I266" s="784"/>
      <c r="J266" s="81">
        <f>+SUM(J252:J265)</f>
        <v>0</v>
      </c>
      <c r="K266" s="92" t="e">
        <f t="shared" ref="K266:T266" si="89">+ROUND($I$252+$J$266-SUM(K252:K265),1)</f>
        <v>#REF!</v>
      </c>
      <c r="L266" s="92" t="e">
        <f t="shared" si="89"/>
        <v>#REF!</v>
      </c>
      <c r="M266" s="92" t="e">
        <f t="shared" si="89"/>
        <v>#REF!</v>
      </c>
      <c r="N266" s="92" t="e">
        <f t="shared" si="89"/>
        <v>#REF!</v>
      </c>
      <c r="O266" s="92" t="e">
        <f t="shared" si="89"/>
        <v>#REF!</v>
      </c>
      <c r="P266" s="92" t="e">
        <f t="shared" si="89"/>
        <v>#REF!</v>
      </c>
      <c r="Q266" s="92" t="e">
        <f t="shared" si="89"/>
        <v>#REF!</v>
      </c>
      <c r="R266" s="92" t="e">
        <f t="shared" si="89"/>
        <v>#REF!</v>
      </c>
      <c r="S266" s="92" t="e">
        <f t="shared" si="89"/>
        <v>#REF!</v>
      </c>
      <c r="T266" s="92" t="e">
        <f t="shared" si="89"/>
        <v>#REF!</v>
      </c>
      <c r="U266" s="92" t="e">
        <f t="shared" ref="U266:AC266" si="90">+T266-SUM(U252:U265)</f>
        <v>#REF!</v>
      </c>
      <c r="V266" s="92" t="e">
        <f t="shared" si="90"/>
        <v>#REF!</v>
      </c>
      <c r="W266" s="92" t="e">
        <f t="shared" si="90"/>
        <v>#REF!</v>
      </c>
      <c r="X266" s="92" t="e">
        <f t="shared" si="90"/>
        <v>#REF!</v>
      </c>
      <c r="Y266" s="92" t="e">
        <f t="shared" si="90"/>
        <v>#REF!</v>
      </c>
      <c r="Z266" s="92" t="e">
        <f t="shared" si="90"/>
        <v>#REF!</v>
      </c>
      <c r="AA266" s="92" t="e">
        <f t="shared" si="90"/>
        <v>#REF!</v>
      </c>
      <c r="AB266" s="92" t="e">
        <f t="shared" si="90"/>
        <v>#REF!</v>
      </c>
      <c r="AC266" s="92" t="e">
        <f t="shared" si="90"/>
        <v>#REF!</v>
      </c>
    </row>
    <row r="267" spans="1:29" ht="20.100000000000001" hidden="1" customHeight="1">
      <c r="A267" s="808" t="s">
        <v>227</v>
      </c>
      <c r="B267" s="795" t="s">
        <v>228</v>
      </c>
      <c r="C267" s="50"/>
      <c r="D267" s="123" t="s">
        <v>40</v>
      </c>
      <c r="E267" s="204" t="s">
        <v>228</v>
      </c>
      <c r="F267" s="47">
        <v>5</v>
      </c>
      <c r="G267" s="48"/>
      <c r="H267" s="48"/>
      <c r="I267" s="785">
        <f>+VLOOKUP(A267,'[3]TÚI BÓNG'!$B$4:$F$9006,4,0)</f>
        <v>14.5</v>
      </c>
      <c r="J267" s="91">
        <v>0</v>
      </c>
      <c r="K267" s="106">
        <f t="array" ref="K267">+IFERROR(INDEX(FCSTSDV!$D$2:$L$678,MATCH(STOCK!$D267,FCSTSDV!$C$2:$C$678,0),MATCH(STOCK!K$3,FCSTSDV!$D$1:$L$1,0)),0)*$F267/1000000</f>
        <v>0</v>
      </c>
      <c r="L267" s="106">
        <f t="array" ref="L267">+IFERROR(INDEX(FCSTSDV!$D$2:$L$678,MATCH(STOCK!$D267,FCSTSDV!$C$2:$C$678,0),MATCH(STOCK!L$3,FCSTSDV!$D$1:$L$1,0)),0)*$F267/1000000</f>
        <v>0</v>
      </c>
    </row>
    <row r="268" spans="1:29" ht="20.100000000000001" hidden="1" customHeight="1">
      <c r="A268" s="795"/>
      <c r="B268" s="795"/>
      <c r="C268" s="50"/>
      <c r="D268" s="123" t="s">
        <v>23</v>
      </c>
      <c r="E268" s="204" t="str">
        <f>+E267</f>
        <v>100m*1m*8mm</v>
      </c>
      <c r="F268" s="47">
        <v>5</v>
      </c>
      <c r="G268" s="48"/>
      <c r="H268" s="48"/>
      <c r="I268" s="785"/>
      <c r="J268" s="79">
        <v>0</v>
      </c>
      <c r="K268" s="99">
        <f t="array" ref="K268">+IFERROR(INDEX(FCSTSDV!$D$2:$L$678,MATCH(STOCK!$D268,FCSTSDV!$C$2:$C$678,0),MATCH(STOCK!K$3,FCSTSDV!$D$1:$L$1,0)),0)*$F268/1000000</f>
        <v>0</v>
      </c>
      <c r="L268" s="99">
        <f t="array" ref="L268">+IFERROR(INDEX(FCSTSDV!$D$2:$L$678,MATCH(STOCK!$D268,FCSTSDV!$C$2:$C$678,0),MATCH(STOCK!L$3,FCSTSDV!$D$1:$L$1,0)),0)*$F268/1000000</f>
        <v>0</v>
      </c>
    </row>
    <row r="269" spans="1:29" ht="20.100000000000001" hidden="1" customHeight="1">
      <c r="A269" s="795"/>
      <c r="B269" s="795"/>
      <c r="C269" s="50"/>
      <c r="D269" s="123" t="s">
        <v>26</v>
      </c>
      <c r="E269" s="204" t="str">
        <f>+E268</f>
        <v>100m*1m*8mm</v>
      </c>
      <c r="F269" s="47">
        <v>5</v>
      </c>
      <c r="G269" s="48"/>
      <c r="H269" s="48"/>
      <c r="I269" s="785"/>
      <c r="J269" s="79">
        <v>0</v>
      </c>
      <c r="K269" s="99">
        <f t="array" ref="K269">+IFERROR(INDEX(FCSTSDV!$D$2:$L$678,MATCH(STOCK!$D269,FCSTSDV!$C$2:$C$678,0),MATCH(STOCK!K$3,FCSTSDV!$D$1:$L$1,0)),0)*$F269/1000000</f>
        <v>0</v>
      </c>
      <c r="L269" s="99">
        <f t="array" ref="L269">+IFERROR(INDEX(FCSTSDV!$D$2:$L$678,MATCH(STOCK!$D269,FCSTSDV!$C$2:$C$678,0),MATCH(STOCK!L$3,FCSTSDV!$D$1:$L$1,0)),0)*$F269/1000000</f>
        <v>0</v>
      </c>
    </row>
    <row r="270" spans="1:29" ht="20.100000000000001" hidden="1" customHeight="1">
      <c r="A270" s="795"/>
      <c r="B270" s="795"/>
      <c r="C270" s="50"/>
      <c r="D270" s="123" t="s">
        <v>37</v>
      </c>
      <c r="E270" s="204"/>
      <c r="F270" s="47">
        <v>5</v>
      </c>
      <c r="G270" s="48"/>
      <c r="H270" s="48"/>
      <c r="I270" s="785"/>
      <c r="J270" s="79"/>
      <c r="K270" s="106">
        <f>IFERROR(ROUND(+IFERROR(INDEX(FCSTSDV!$D$2:$L$674,MATCH(STOCK!$D270,FCSTSDV!$C$2:$C$674,0),MATCH(STOCK!K$3,FCSTSDV!$D$1:$L$1,0)),0)*$F270/3290,1),0)</f>
        <v>0</v>
      </c>
      <c r="L270" s="106">
        <f>IFERROR(ROUND(+IFERROR(INDEX(FCSTSDV!$D$2:$L$674,MATCH(STOCK!$D270,FCSTSDV!$C$2:$C$674,0),MATCH(STOCK!L$3,FCSTSDV!$D$1:$L$1,0)),0)*$F270/3290,1),0)</f>
        <v>0</v>
      </c>
    </row>
    <row r="271" spans="1:29" ht="20.100000000000001" hidden="1" customHeight="1">
      <c r="A271" s="795"/>
      <c r="B271" s="795"/>
      <c r="C271" s="57"/>
      <c r="D271" s="32" t="s">
        <v>41</v>
      </c>
      <c r="E271" s="204" t="str">
        <f>+E269</f>
        <v>100m*1m*8mm</v>
      </c>
      <c r="F271" s="49">
        <v>5</v>
      </c>
      <c r="G271" s="48"/>
      <c r="H271" s="48"/>
      <c r="I271" s="785"/>
      <c r="J271" s="79">
        <v>0</v>
      </c>
      <c r="K271" s="99">
        <f t="array" ref="K271">+IFERROR(INDEX(FCSTSDV!$D$2:$L$678,MATCH(STOCK!$D271,FCSTSDV!$C$2:$C$678,0),MATCH(STOCK!K$3,FCSTSDV!$D$1:$L$1,0)),0)*$F271/1000000</f>
        <v>0</v>
      </c>
      <c r="L271" s="99">
        <f t="array" ref="L271">+IFERROR(INDEX(FCSTSDV!$D$2:$L$678,MATCH(STOCK!$D271,FCSTSDV!$C$2:$C$678,0),MATCH(STOCK!L$3,FCSTSDV!$D$1:$L$1,0)),0)*$F271/1000000</f>
        <v>0</v>
      </c>
    </row>
    <row r="272" spans="1:29" ht="20.100000000000001" hidden="1" customHeight="1">
      <c r="A272" s="792"/>
      <c r="B272" s="792"/>
      <c r="C272" s="60"/>
      <c r="D272" s="52" t="s">
        <v>229</v>
      </c>
      <c r="E272" s="205" t="str">
        <f>+E271</f>
        <v>100m*1m*8mm</v>
      </c>
      <c r="F272" s="53" t="s">
        <v>43</v>
      </c>
      <c r="G272" s="54"/>
      <c r="H272" s="54"/>
      <c r="I272" s="782"/>
      <c r="J272" s="79">
        <f>+SUM(J267:J271)</f>
        <v>0</v>
      </c>
      <c r="K272" s="90" t="e">
        <f>+#REF!-SUM(K267:K271)</f>
        <v>#REF!</v>
      </c>
      <c r="L272" s="90" t="e">
        <f>+K272-SUM(L267:L271)</f>
        <v>#REF!</v>
      </c>
    </row>
    <row r="273" hidden="1"/>
  </sheetData>
  <mergeCells count="126">
    <mergeCell ref="A4:A29"/>
    <mergeCell ref="A30:A57"/>
    <mergeCell ref="A58:A76"/>
    <mergeCell ref="A77:A101"/>
    <mergeCell ref="A102:A106"/>
    <mergeCell ref="A107:A108"/>
    <mergeCell ref="A109:A116"/>
    <mergeCell ref="A117:A125"/>
    <mergeCell ref="A126:A138"/>
    <mergeCell ref="A139:A148"/>
    <mergeCell ref="A149:A154"/>
    <mergeCell ref="A155:A159"/>
    <mergeCell ref="A160:A169"/>
    <mergeCell ref="A170:A171"/>
    <mergeCell ref="A172:A175"/>
    <mergeCell ref="A176:A178"/>
    <mergeCell ref="A179:A182"/>
    <mergeCell ref="A183:A184"/>
    <mergeCell ref="A185:A191"/>
    <mergeCell ref="A192:A193"/>
    <mergeCell ref="A194:A202"/>
    <mergeCell ref="A203:A204"/>
    <mergeCell ref="A205:A208"/>
    <mergeCell ref="A209:A214"/>
    <mergeCell ref="A215:A217"/>
    <mergeCell ref="A218:A220"/>
    <mergeCell ref="A221:A222"/>
    <mergeCell ref="A223:A226"/>
    <mergeCell ref="A227:A229"/>
    <mergeCell ref="A230:A231"/>
    <mergeCell ref="A232:A233"/>
    <mergeCell ref="A234:A237"/>
    <mergeCell ref="A238:A239"/>
    <mergeCell ref="A240:A241"/>
    <mergeCell ref="A242:A243"/>
    <mergeCell ref="A244:A245"/>
    <mergeCell ref="A246:A247"/>
    <mergeCell ref="A248:A249"/>
    <mergeCell ref="A250:A251"/>
    <mergeCell ref="A252:A266"/>
    <mergeCell ref="A267:A272"/>
    <mergeCell ref="B4:B29"/>
    <mergeCell ref="B30:B57"/>
    <mergeCell ref="B58:B76"/>
    <mergeCell ref="B77:B101"/>
    <mergeCell ref="B102:B106"/>
    <mergeCell ref="B107:B108"/>
    <mergeCell ref="B109:B116"/>
    <mergeCell ref="B117:B125"/>
    <mergeCell ref="B126:B138"/>
    <mergeCell ref="B139:B148"/>
    <mergeCell ref="B149:B154"/>
    <mergeCell ref="B155:B159"/>
    <mergeCell ref="B160:B169"/>
    <mergeCell ref="B170:B171"/>
    <mergeCell ref="B172:B175"/>
    <mergeCell ref="B176:B178"/>
    <mergeCell ref="B179:B182"/>
    <mergeCell ref="B183:B184"/>
    <mergeCell ref="B185:B191"/>
    <mergeCell ref="B192:B193"/>
    <mergeCell ref="B194:B202"/>
    <mergeCell ref="B203:B204"/>
    <mergeCell ref="B205:B208"/>
    <mergeCell ref="B209:B214"/>
    <mergeCell ref="B215:B217"/>
    <mergeCell ref="B218:B220"/>
    <mergeCell ref="B221:B222"/>
    <mergeCell ref="B223:B226"/>
    <mergeCell ref="B227:B229"/>
    <mergeCell ref="B230:B231"/>
    <mergeCell ref="B232:B233"/>
    <mergeCell ref="B234:B237"/>
    <mergeCell ref="B238:B239"/>
    <mergeCell ref="B240:B241"/>
    <mergeCell ref="B242:B243"/>
    <mergeCell ref="B244:B245"/>
    <mergeCell ref="B246:B247"/>
    <mergeCell ref="B248:B249"/>
    <mergeCell ref="B250:B251"/>
    <mergeCell ref="B252:B266"/>
    <mergeCell ref="B267:B272"/>
    <mergeCell ref="G4:G29"/>
    <mergeCell ref="G194:G202"/>
    <mergeCell ref="H194:H202"/>
    <mergeCell ref="I4:I29"/>
    <mergeCell ref="I30:I57"/>
    <mergeCell ref="I58:I76"/>
    <mergeCell ref="I77:I101"/>
    <mergeCell ref="I102:I106"/>
    <mergeCell ref="I107:I108"/>
    <mergeCell ref="I109:I116"/>
    <mergeCell ref="I117:I125"/>
    <mergeCell ref="I126:I138"/>
    <mergeCell ref="I139:I148"/>
    <mergeCell ref="I149:I154"/>
    <mergeCell ref="I155:I159"/>
    <mergeCell ref="I160:I169"/>
    <mergeCell ref="I170:I171"/>
    <mergeCell ref="I172:I175"/>
    <mergeCell ref="I176:I178"/>
    <mergeCell ref="I179:I182"/>
    <mergeCell ref="I183:I184"/>
    <mergeCell ref="I185:I191"/>
    <mergeCell ref="I192:I193"/>
    <mergeCell ref="I194:I202"/>
    <mergeCell ref="I203:I204"/>
    <mergeCell ref="I205:I208"/>
    <mergeCell ref="I209:I214"/>
    <mergeCell ref="I215:I217"/>
    <mergeCell ref="I218:I220"/>
    <mergeCell ref="I244:I245"/>
    <mergeCell ref="I246:I247"/>
    <mergeCell ref="I248:I249"/>
    <mergeCell ref="I250:I251"/>
    <mergeCell ref="I252:I266"/>
    <mergeCell ref="I267:I272"/>
    <mergeCell ref="I221:I222"/>
    <mergeCell ref="I223:I226"/>
    <mergeCell ref="I227:I229"/>
    <mergeCell ref="I230:I231"/>
    <mergeCell ref="I232:I233"/>
    <mergeCell ref="I234:I237"/>
    <mergeCell ref="I238:I239"/>
    <mergeCell ref="I240:I241"/>
    <mergeCell ref="I242:I243"/>
  </mergeCells>
  <conditionalFormatting sqref="D88">
    <cfRule type="duplicateValues" dxfId="892" priority="12"/>
  </conditionalFormatting>
  <conditionalFormatting sqref="D209">
    <cfRule type="duplicateValues" dxfId="891" priority="1"/>
  </conditionalFormatting>
  <conditionalFormatting sqref="D81:D84">
    <cfRule type="duplicateValues" dxfId="890" priority="14"/>
  </conditionalFormatting>
  <conditionalFormatting sqref="D85:D86 D80">
    <cfRule type="duplicateValues" dxfId="889" priority="42"/>
  </conditionalFormatting>
  <conditionalFormatting sqref="D87 D89:D90 D97">
    <cfRule type="duplicateValues" dxfId="888" priority="2408"/>
  </conditionalFormatting>
  <printOptions horizontalCentered="1"/>
  <pageMargins left="0" right="0" top="0.25" bottom="0" header="0" footer="0"/>
  <pageSetup paperSize="9" scale="55"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74"/>
  <sheetViews>
    <sheetView zoomScale="85" zoomScaleNormal="85" workbookViewId="0">
      <pane xSplit="7" ySplit="3" topLeftCell="H64" activePane="bottomRight" state="frozen"/>
      <selection pane="topRight"/>
      <selection pane="bottomLeft"/>
      <selection pane="bottomRight" activeCell="AB87" sqref="AB87"/>
    </sheetView>
  </sheetViews>
  <sheetFormatPr defaultColWidth="9.140625" defaultRowHeight="15"/>
  <cols>
    <col min="1" max="1" width="22.42578125" style="2" customWidth="1"/>
    <col min="2" max="2" width="16.42578125" style="2" customWidth="1"/>
    <col min="3" max="3" width="17.42578125" style="1" hidden="1" customWidth="1"/>
    <col min="4" max="4" width="19.140625" style="2" customWidth="1"/>
    <col min="5" max="5" width="16.42578125" style="38" customWidth="1"/>
    <col min="6" max="6" width="9.85546875" style="39" customWidth="1"/>
    <col min="7" max="7" width="8.5703125" style="39" customWidth="1"/>
    <col min="8" max="8" width="12.7109375" style="39" customWidth="1"/>
    <col min="9" max="9" width="11.5703125" style="39" customWidth="1"/>
    <col min="10" max="10" width="0.140625" style="3" customWidth="1"/>
    <col min="11" max="15" width="9.140625" style="3" hidden="1" customWidth="1"/>
    <col min="16" max="16" width="9.28515625" style="3" hidden="1" customWidth="1"/>
    <col min="17" max="17" width="11" style="3" hidden="1" customWidth="1"/>
    <col min="18" max="21" width="9.140625" style="3" hidden="1" customWidth="1"/>
    <col min="22" max="22" width="8.85546875" style="3" customWidth="1"/>
    <col min="23" max="24" width="9.7109375" style="3" customWidth="1"/>
    <col min="25" max="25" width="8.85546875" style="3" customWidth="1"/>
    <col min="26" max="27" width="9.140625" style="3"/>
    <col min="28" max="28" width="9.140625" style="3" customWidth="1"/>
    <col min="29" max="29" width="11.140625" style="3" customWidth="1"/>
    <col min="30" max="30" width="9.5703125" style="3" customWidth="1"/>
    <col min="31" max="31" width="11.140625" style="3" customWidth="1"/>
    <col min="32" max="33" width="9.140625" style="3" customWidth="1"/>
    <col min="34" max="34" width="11.28515625" style="3" customWidth="1"/>
    <col min="35" max="37" width="9.7109375" style="3" customWidth="1"/>
    <col min="38" max="16384" width="9.140625" style="3"/>
  </cols>
  <sheetData>
    <row r="1" spans="1:39" ht="8.25" hidden="1" customHeight="1"/>
    <row r="2" spans="1:39">
      <c r="A2" s="852"/>
      <c r="B2" s="852"/>
      <c r="C2" s="852"/>
      <c r="D2" s="852"/>
      <c r="E2" s="852"/>
      <c r="F2" s="852"/>
      <c r="G2" s="852"/>
      <c r="H2" s="852"/>
      <c r="I2" s="852"/>
    </row>
    <row r="3" spans="1:39" ht="42" customHeight="1">
      <c r="A3" s="40" t="s">
        <v>0</v>
      </c>
      <c r="B3" s="6" t="s">
        <v>1</v>
      </c>
      <c r="C3" s="5" t="s">
        <v>2</v>
      </c>
      <c r="D3" s="6" t="s">
        <v>3</v>
      </c>
      <c r="E3" s="6" t="s">
        <v>4</v>
      </c>
      <c r="F3" s="41" t="s">
        <v>5</v>
      </c>
      <c r="G3" s="41" t="s">
        <v>6</v>
      </c>
      <c r="H3" s="42" t="s">
        <v>230</v>
      </c>
      <c r="I3" s="78" t="s">
        <v>8</v>
      </c>
      <c r="J3" s="7">
        <v>43356</v>
      </c>
      <c r="K3" s="7">
        <v>43385</v>
      </c>
      <c r="L3" s="7">
        <v>43386</v>
      </c>
      <c r="M3" s="7">
        <v>43387</v>
      </c>
      <c r="N3" s="7">
        <v>43388</v>
      </c>
      <c r="O3" s="7">
        <v>43389</v>
      </c>
      <c r="P3" s="7">
        <v>43390</v>
      </c>
      <c r="Q3" s="7">
        <v>43391</v>
      </c>
      <c r="R3" s="7">
        <v>43392</v>
      </c>
      <c r="S3" s="7">
        <v>43393</v>
      </c>
      <c r="T3" s="7">
        <v>43394</v>
      </c>
      <c r="U3" s="7">
        <v>43395</v>
      </c>
      <c r="V3" s="7">
        <v>43396</v>
      </c>
      <c r="W3" s="7">
        <v>43397</v>
      </c>
      <c r="X3" s="7">
        <v>43398</v>
      </c>
      <c r="Y3" s="7">
        <v>43399</v>
      </c>
      <c r="Z3" s="7">
        <v>43400</v>
      </c>
      <c r="AA3" s="7">
        <v>43401</v>
      </c>
      <c r="AB3" s="7">
        <v>43402</v>
      </c>
      <c r="AC3" s="7">
        <v>43403</v>
      </c>
      <c r="AD3" s="7">
        <v>43404</v>
      </c>
      <c r="AE3" s="7">
        <v>43405</v>
      </c>
      <c r="AF3" s="7">
        <v>43406</v>
      </c>
      <c r="AG3" s="7">
        <v>43407</v>
      </c>
      <c r="AH3" s="7">
        <v>43408</v>
      </c>
      <c r="AI3" s="7" t="s">
        <v>231</v>
      </c>
      <c r="AJ3" s="7" t="s">
        <v>232</v>
      </c>
      <c r="AK3" s="7" t="s">
        <v>233</v>
      </c>
    </row>
    <row r="4" spans="1:39" ht="20.100000000000001" customHeight="1">
      <c r="A4" s="806" t="s">
        <v>14</v>
      </c>
      <c r="B4" s="791" t="s">
        <v>234</v>
      </c>
      <c r="C4" s="8"/>
      <c r="D4" s="43" t="s">
        <v>16</v>
      </c>
      <c r="E4" s="44">
        <v>100</v>
      </c>
      <c r="F4" s="798">
        <v>0</v>
      </c>
      <c r="G4" s="798"/>
      <c r="H4" s="826">
        <f>8349-33</f>
        <v>8316</v>
      </c>
      <c r="I4" s="79">
        <f>+ROUND(IFERROR(VLOOKUP(D4,FCSTSDV!C2:E165,26,0),0)/'23.10'!E4+0,0)</f>
        <v>0</v>
      </c>
      <c r="J4" s="99" t="e">
        <f>+ROUND(INDEX(FCSTSDV!$D$2:$L$72,MATCH('23.10'!$D4,FCSTSDV!$C$2:$C$72,0),MATCH('23.10'!J$3,FCSTSDV!$D$1:$L$1,0))/'23.10'!$E4,1)</f>
        <v>#N/A</v>
      </c>
      <c r="K4" s="99" t="e">
        <f>+ROUND(INDEX(FCSTSDV!$D$2:$L$72,MATCH('23.10'!$D4,FCSTSDV!$C$2:$C$72,0),MATCH('23.10'!K$3,FCSTSDV!$D$1:$L$1,0))/'23.10'!$E4,1)</f>
        <v>#N/A</v>
      </c>
      <c r="L4" s="99" t="e">
        <f>+ROUND(INDEX(FCSTSDV!$D$2:$L$72,MATCH('23.10'!$D4,FCSTSDV!$C$2:$C$72,0),MATCH('23.10'!L$3,FCSTSDV!$D$1:$L$1,0))/'23.10'!$E4,1)</f>
        <v>#N/A</v>
      </c>
      <c r="M4" s="99" t="e">
        <f>+ROUND(INDEX(FCSTSDV!$D$2:$L$72,MATCH('23.10'!$D4,FCSTSDV!$C$2:$C$72,0),MATCH('23.10'!M$3,FCSTSDV!$D$1:$L$1,0))/'23.10'!$E4,1)</f>
        <v>#N/A</v>
      </c>
      <c r="N4" s="99" t="e">
        <f>+ROUND(INDEX(FCSTSDV!$D$2:$L$72,MATCH('23.10'!$D4,FCSTSDV!$C$2:$C$72,0),MATCH('23.10'!N$3,FCSTSDV!$D$1:$L$1,0))/'23.10'!$E4,1)</f>
        <v>#N/A</v>
      </c>
      <c r="O4" s="99" t="e">
        <f>+ROUND(INDEX(FCSTSDV!$D$2:$L$72,MATCH('23.10'!$D4,FCSTSDV!$C$2:$C$72,0),MATCH('23.10'!O$3,FCSTSDV!$D$1:$L$1,0))/'23.10'!$E4,1)</f>
        <v>#N/A</v>
      </c>
      <c r="P4" s="99" t="e">
        <f>+ROUND(INDEX(FCSTSDV!$D$2:$L$72,MATCH('23.10'!$D4,FCSTSDV!$C$2:$C$72,0),MATCH('23.10'!P$3,FCSTSDV!$D$1:$L$1,0))/'23.10'!$E4,1)</f>
        <v>#N/A</v>
      </c>
      <c r="Q4" s="99" t="e">
        <f>+ROUND(INDEX(FCSTSDV!$D$2:$L$72,MATCH('23.10'!$D4,FCSTSDV!$C$2:$C$72,0),MATCH('23.10'!Q$3,FCSTSDV!$D$1:$L$1,0))/'23.10'!$E4,1)</f>
        <v>#N/A</v>
      </c>
      <c r="R4" s="99" t="e">
        <f>+ROUND(INDEX(FCSTSDV!$D$2:$L$72,MATCH('23.10'!$D4,FCSTSDV!$C$2:$C$72,0),MATCH('23.10'!R$3,FCSTSDV!$D$1:$L$1,0))/'23.10'!$E4,1)</f>
        <v>#N/A</v>
      </c>
      <c r="S4" s="99" t="e">
        <f>+ROUND(INDEX(FCSTSDV!$D$2:$L$72,MATCH('23.10'!$D4,FCSTSDV!$C$2:$C$72,0),MATCH('23.10'!S$3,FCSTSDV!$D$1:$L$1,0))/'23.10'!$E4,1)</f>
        <v>#N/A</v>
      </c>
      <c r="T4" s="99" t="e">
        <f>+ROUND(INDEX(FCSTSDV!$D$2:$L$72,MATCH('23.10'!$D4,FCSTSDV!$C$2:$C$72,0),MATCH('23.10'!T$3,FCSTSDV!$D$1:$L$1,0))/'23.10'!$E4,1)</f>
        <v>#N/A</v>
      </c>
      <c r="U4" s="99" t="e">
        <f>+ROUND(INDEX(FCSTSDV!$D$2:$L$72,MATCH('23.10'!$D4,FCSTSDV!$C$2:$C$72,0),MATCH('23.10'!U$3,FCSTSDV!$D$1:$L$1,0))/'23.10'!$E4,1)</f>
        <v>#N/A</v>
      </c>
      <c r="V4" s="92" t="e">
        <f t="array" ref="V4">+ROUND(INDEX(FCSTSDV!$D$2:$L$72,MATCH('23.10'!$D4,FCSTSDV!$C$2:$C$72,0),MATCH('23.10'!V$3,FCSTSDV!$D$1:$L$1,0))/'23.10'!$E4,1)</f>
        <v>#N/A</v>
      </c>
      <c r="W4" s="92" t="e">
        <f t="array" ref="W4">+ROUND(INDEX(FCSTSDV!$D$2:$L$72,MATCH('23.10'!$D4,FCSTSDV!$C$2:$C$72,0),MATCH('23.10'!W$3,FCSTSDV!$D$1:$L$1,0))/'23.10'!$E4,1)</f>
        <v>#N/A</v>
      </c>
      <c r="X4" s="92" t="e">
        <f t="array" ref="X4">+ROUND(INDEX(FCSTSDV!$D$2:$L$72,MATCH('23.10'!$D4,FCSTSDV!$C$2:$C$72,0),MATCH('23.10'!X$3,FCSTSDV!$D$1:$L$1,0))/'23.10'!$E4,1)</f>
        <v>#N/A</v>
      </c>
      <c r="Y4" s="92" t="e">
        <f t="array" ref="Y4">+ROUND(INDEX(FCSTSDV!$D$2:$L$72,MATCH('23.10'!$D4,FCSTSDV!$C$2:$C$72,0),MATCH('23.10'!Y$3,FCSTSDV!$D$1:$L$1,0))/'23.10'!$E4,1)</f>
        <v>#N/A</v>
      </c>
      <c r="Z4" s="92" t="e">
        <f t="array" ref="Z4">+ROUND(INDEX(FCSTSDV!$D$2:$L$72,MATCH('23.10'!$D4,FCSTSDV!$C$2:$C$72,0),MATCH('23.10'!Z$3,FCSTSDV!$D$1:$L$1,0))/'23.10'!$E4,1)</f>
        <v>#N/A</v>
      </c>
      <c r="AA4" s="92" t="e">
        <f t="array" ref="AA4">+ROUND(INDEX(FCSTSDV!$D$2:$L$72,MATCH('23.10'!$D4,FCSTSDV!$C$2:$C$72,0),MATCH('23.10'!AA$3,FCSTSDV!$D$1:$L$1,0))/'23.10'!$E4,1)</f>
        <v>#N/A</v>
      </c>
      <c r="AB4" s="92" t="e">
        <f t="array" ref="AB4">+ROUND(INDEX(FCSTSDV!$D$2:$L$72,MATCH('23.10'!$D4,FCSTSDV!$C$2:$C$72,0),MATCH('23.10'!AB$3,FCSTSDV!$D$1:$L$1,0))/'23.10'!$E4,1)</f>
        <v>#N/A</v>
      </c>
      <c r="AC4" s="92" t="e">
        <f t="array" ref="AC4">+ROUND(INDEX(FCSTSDV!$D$2:$L$72,MATCH('23.10'!$D4,FCSTSDV!$C$2:$C$72,0),MATCH('23.10'!AC$3,FCSTSDV!$D$1:$L$1,0))/'23.10'!$E4,1)</f>
        <v>#N/A</v>
      </c>
      <c r="AD4" s="92" t="e">
        <f t="array" ref="AD4">+ROUND(INDEX(FCSTSDV!$D$2:$L$72,MATCH('23.10'!$D4,FCSTSDV!$C$2:$C$72,0),MATCH('23.10'!AD$3,FCSTSDV!$D$1:$L$1,0))/'23.10'!$E4,1)</f>
        <v>#N/A</v>
      </c>
      <c r="AE4" s="92" t="e">
        <f t="array" ref="AE4">+ROUND(INDEX(FCSTSDV!$D$2:$L$72,MATCH('23.10'!$D4,FCSTSDV!$C$2:$C$72,0),MATCH('23.10'!AE$3,FCSTSDV!$D$1:$L$1,0))/'23.10'!$E4,1)</f>
        <v>#N/A</v>
      </c>
      <c r="AF4" s="92" t="e">
        <f t="array" ref="AF4">+ROUND(INDEX(FCSTSDV!$D$2:$L$72,MATCH('23.10'!$D4,FCSTSDV!$C$2:$C$72,0),MATCH('23.10'!AF$3,FCSTSDV!$D$1:$L$1,0))/'23.10'!$E4,1)</f>
        <v>#N/A</v>
      </c>
      <c r="AG4" s="92" t="e">
        <f t="array" ref="AG4">+ROUND(INDEX(FCSTSDV!$D$2:$L$72,MATCH('23.10'!$D4,FCSTSDV!$C$2:$C$72,0),MATCH('23.10'!AG$3,FCSTSDV!$D$1:$L$1,0))/'23.10'!$E4,1)</f>
        <v>#N/A</v>
      </c>
      <c r="AH4" s="92" t="e">
        <f t="array" ref="AH4">+ROUND(INDEX(FCSTSDV!$D$2:$L$72,MATCH('23.10'!$D4,FCSTSDV!$C$2:$C$72,0),MATCH('23.10'!AH$3,FCSTSDV!$D$1:$L$1,0))/'23.10'!$E4,1)</f>
        <v>#N/A</v>
      </c>
      <c r="AI4" s="92" t="e">
        <f t="array" ref="AI4">+ROUND(INDEX(FCSTSDV!$D$2:$L$72,MATCH('23.10'!$D4,FCSTSDV!$C$2:$C$72,0),MATCH('23.10'!AI$3,FCSTSDV!$D$1:$L$1,0))/'23.10'!$E4,1)</f>
        <v>#N/A</v>
      </c>
      <c r="AJ4" s="92" t="e">
        <f t="array" ref="AJ4">+ROUND(INDEX(FCSTSDV!$D$2:$L$72,MATCH('23.10'!$D4,FCSTSDV!$C$2:$C$72,0),MATCH('23.10'!AJ$3,FCSTSDV!$D$1:$L$1,0))/'23.10'!$E4,1)</f>
        <v>#N/A</v>
      </c>
      <c r="AK4" s="92" t="e">
        <f t="array" ref="AK4">+ROUND(INDEX(FCSTSDV!$D$2:$L$72,MATCH('23.10'!$D4,FCSTSDV!$C$2:$C$72,0),MATCH('23.10'!AK$3,FCSTSDV!$D$1:$L$1,0))/'23.10'!$E4,1)</f>
        <v>#N/A</v>
      </c>
    </row>
    <row r="5" spans="1:39" ht="20.100000000000001" customHeight="1">
      <c r="A5" s="813"/>
      <c r="B5" s="795"/>
      <c r="C5" s="12"/>
      <c r="D5" s="46" t="s">
        <v>17</v>
      </c>
      <c r="E5" s="47">
        <v>2500</v>
      </c>
      <c r="F5" s="799"/>
      <c r="G5" s="799"/>
      <c r="H5" s="830"/>
      <c r="I5" s="81">
        <f>+ROUND(IFERROR(VLOOKUP(D5,FCSTSDV!C3:E166,26,0),0)/'23.10'!E5+0,0)</f>
        <v>0</v>
      </c>
      <c r="J5" s="92" t="e">
        <f t="array" ref="J5">+ROUND(INDEX(FCSTSDV!$D$2:$L$72,MATCH('23.10'!$D5,FCSTSDV!$C$2:$C$72,0),MATCH('23.10'!J$3,FCSTSDV!$D$1:$L$1,0))/'23.10'!$E5,1)</f>
        <v>#N/A</v>
      </c>
      <c r="K5" s="92" t="e">
        <f t="array" ref="K5">+ROUND(INDEX(FCSTSDV!$D$2:$L$72,MATCH('23.10'!$D5,FCSTSDV!$C$2:$C$72,0),MATCH('23.10'!K$3,FCSTSDV!$D$1:$L$1,0))/'23.10'!$E5,1)</f>
        <v>#N/A</v>
      </c>
      <c r="L5" s="92" t="e">
        <f t="array" ref="L5">+ROUND(INDEX(FCSTSDV!$D$2:$L$72,MATCH('23.10'!$D5,FCSTSDV!$C$2:$C$72,0),MATCH('23.10'!L$3,FCSTSDV!$D$1:$L$1,0))/'23.10'!$E5,1)</f>
        <v>#N/A</v>
      </c>
      <c r="M5" s="92" t="e">
        <f t="array" ref="M5">+ROUND(INDEX(FCSTSDV!$D$2:$L$72,MATCH('23.10'!$D5,FCSTSDV!$C$2:$C$72,0),MATCH('23.10'!M$3,FCSTSDV!$D$1:$L$1,0))/'23.10'!$E5,1)</f>
        <v>#N/A</v>
      </c>
      <c r="N5" s="92" t="e">
        <f t="array" ref="N5">+ROUND(INDEX(FCSTSDV!$D$2:$L$72,MATCH('23.10'!$D5,FCSTSDV!$C$2:$C$72,0),MATCH('23.10'!N$3,FCSTSDV!$D$1:$L$1,0))/'23.10'!$E5,1)</f>
        <v>#N/A</v>
      </c>
      <c r="O5" s="92" t="e">
        <f t="array" ref="O5">+ROUND(INDEX(FCSTSDV!$D$2:$L$72,MATCH('23.10'!$D5,FCSTSDV!$C$2:$C$72,0),MATCH('23.10'!O$3,FCSTSDV!$D$1:$L$1,0))/'23.10'!$E5,1)</f>
        <v>#N/A</v>
      </c>
      <c r="P5" s="92" t="e">
        <f t="array" ref="P5">+ROUND(INDEX(FCSTSDV!$D$2:$L$72,MATCH('23.10'!$D5,FCSTSDV!$C$2:$C$72,0),MATCH('23.10'!P$3,FCSTSDV!$D$1:$L$1,0))/'23.10'!$E5,1)</f>
        <v>#N/A</v>
      </c>
      <c r="Q5" s="92" t="e">
        <f t="array" ref="Q5">+ROUND(INDEX(FCSTSDV!$D$2:$L$72,MATCH('23.10'!$D5,FCSTSDV!$C$2:$C$72,0),MATCH('23.10'!Q$3,FCSTSDV!$D$1:$L$1,0))/'23.10'!$E5,1)</f>
        <v>#N/A</v>
      </c>
      <c r="R5" s="92" t="e">
        <f t="array" ref="R5">+ROUND(INDEX(FCSTSDV!$D$2:$L$72,MATCH('23.10'!$D5,FCSTSDV!$C$2:$C$72,0),MATCH('23.10'!R$3,FCSTSDV!$D$1:$L$1,0))/'23.10'!$E5,1)</f>
        <v>#N/A</v>
      </c>
      <c r="S5" s="92" t="e">
        <f t="array" ref="S5">+ROUND(INDEX(FCSTSDV!$D$2:$L$72,MATCH('23.10'!$D5,FCSTSDV!$C$2:$C$72,0),MATCH('23.10'!S$3,FCSTSDV!$D$1:$L$1,0))/'23.10'!$E5,1)</f>
        <v>#N/A</v>
      </c>
      <c r="T5" s="92" t="e">
        <f t="array" ref="T5">+ROUND(INDEX(FCSTSDV!$D$2:$L$72,MATCH('23.10'!$D5,FCSTSDV!$C$2:$C$72,0),MATCH('23.10'!T$3,FCSTSDV!$D$1:$L$1,0))/'23.10'!$E5,1)</f>
        <v>#N/A</v>
      </c>
      <c r="U5" s="92" t="e">
        <f t="array" ref="U5">+ROUND(INDEX(FCSTSDV!$D$2:$L$72,MATCH('23.10'!$D5,FCSTSDV!$C$2:$C$72,0),MATCH('23.10'!U$3,FCSTSDV!$D$1:$L$1,0))/'23.10'!$E5,1)</f>
        <v>#N/A</v>
      </c>
      <c r="V5" s="92" t="e">
        <f t="array" ref="V5">+ROUND(INDEX(FCSTSDV!$D$2:$L$72,MATCH('23.10'!$D5,FCSTSDV!$C$2:$C$72,0),MATCH('23.10'!V$3,FCSTSDV!$D$1:$L$1,0))/'23.10'!$E5,1)</f>
        <v>#N/A</v>
      </c>
      <c r="W5" s="92" t="e">
        <f t="array" ref="W5">+ROUND(INDEX(FCSTSDV!$D$2:$L$72,MATCH('23.10'!$D5,FCSTSDV!$C$2:$C$72,0),MATCH('23.10'!W$3,FCSTSDV!$D$1:$L$1,0))/'23.10'!$E5,1)</f>
        <v>#N/A</v>
      </c>
      <c r="X5" s="92" t="e">
        <f t="array" ref="X5">+ROUND(INDEX(FCSTSDV!$D$2:$L$72,MATCH('23.10'!$D5,FCSTSDV!$C$2:$C$72,0),MATCH('23.10'!X$3,FCSTSDV!$D$1:$L$1,0))/'23.10'!$E5,1)</f>
        <v>#N/A</v>
      </c>
      <c r="Y5" s="92" t="e">
        <f t="array" ref="Y5">+ROUND(INDEX(FCSTSDV!$D$2:$L$72,MATCH('23.10'!$D5,FCSTSDV!$C$2:$C$72,0),MATCH('23.10'!Y$3,FCSTSDV!$D$1:$L$1,0))/'23.10'!$E5,1)</f>
        <v>#N/A</v>
      </c>
      <c r="Z5" s="92" t="e">
        <f t="array" ref="Z5">+ROUND(INDEX(FCSTSDV!$D$2:$L$72,MATCH('23.10'!$D5,FCSTSDV!$C$2:$C$72,0),MATCH('23.10'!Z$3,FCSTSDV!$D$1:$L$1,0))/'23.10'!$E5,1)</f>
        <v>#N/A</v>
      </c>
      <c r="AA5" s="92" t="e">
        <f t="array" ref="AA5">+ROUND(INDEX(FCSTSDV!$D$2:$L$72,MATCH('23.10'!$D5,FCSTSDV!$C$2:$C$72,0),MATCH('23.10'!AA$3,FCSTSDV!$D$1:$L$1,0))/'23.10'!$E5,1)</f>
        <v>#N/A</v>
      </c>
      <c r="AB5" s="92" t="e">
        <f t="array" ref="AB5">+ROUND(INDEX(FCSTSDV!$D$2:$L$72,MATCH('23.10'!$D5,FCSTSDV!$C$2:$C$72,0),MATCH('23.10'!AB$3,FCSTSDV!$D$1:$L$1,0))/'23.10'!$E5,1)</f>
        <v>#N/A</v>
      </c>
      <c r="AC5" s="92" t="e">
        <f t="array" ref="AC5">+ROUND(INDEX(FCSTSDV!$D$2:$L$72,MATCH('23.10'!$D5,FCSTSDV!$C$2:$C$72,0),MATCH('23.10'!AC$3,FCSTSDV!$D$1:$L$1,0))/'23.10'!$E5,1)</f>
        <v>#N/A</v>
      </c>
      <c r="AD5" s="92" t="e">
        <f t="array" ref="AD5">+ROUND(INDEX(FCSTSDV!$D$2:$L$72,MATCH('23.10'!$D5,FCSTSDV!$C$2:$C$72,0),MATCH('23.10'!AD$3,FCSTSDV!$D$1:$L$1,0))/'23.10'!$E5,1)</f>
        <v>#N/A</v>
      </c>
      <c r="AE5" s="92" t="e">
        <f t="array" ref="AE5">+ROUND(INDEX(FCSTSDV!$D$2:$L$72,MATCH('23.10'!$D5,FCSTSDV!$C$2:$C$72,0),MATCH('23.10'!AE$3,FCSTSDV!$D$1:$L$1,0))/'23.10'!$E5,1)</f>
        <v>#N/A</v>
      </c>
      <c r="AF5" s="92" t="e">
        <f t="array" ref="AF5">+ROUND(INDEX(FCSTSDV!$D$2:$L$72,MATCH('23.10'!$D5,FCSTSDV!$C$2:$C$72,0),MATCH('23.10'!AF$3,FCSTSDV!$D$1:$L$1,0))/'23.10'!$E5,1)</f>
        <v>#N/A</v>
      </c>
      <c r="AG5" s="92" t="e">
        <f t="array" ref="AG5">+ROUND(INDEX(FCSTSDV!$D$2:$L$72,MATCH('23.10'!$D5,FCSTSDV!$C$2:$C$72,0),MATCH('23.10'!AG$3,FCSTSDV!$D$1:$L$1,0))/'23.10'!$E5,1)</f>
        <v>#N/A</v>
      </c>
      <c r="AH5" s="92" t="e">
        <f t="array" ref="AH5">+ROUND(INDEX(FCSTSDV!$D$2:$L$72,MATCH('23.10'!$D5,FCSTSDV!$C$2:$C$72,0),MATCH('23.10'!AH$3,FCSTSDV!$D$1:$L$1,0))/'23.10'!$E5,1)</f>
        <v>#N/A</v>
      </c>
      <c r="AI5" s="92" t="e">
        <f t="array" ref="AI5">+ROUND(INDEX(FCSTSDV!$D$2:$L$72,MATCH('23.10'!$D5,FCSTSDV!$C$2:$C$72,0),MATCH('23.10'!AI$3,FCSTSDV!$D$1:$L$1,0))/'23.10'!$E5,1)</f>
        <v>#N/A</v>
      </c>
      <c r="AJ5" s="92" t="e">
        <f t="array" ref="AJ5">+ROUND(INDEX(FCSTSDV!$D$2:$L$72,MATCH('23.10'!$D5,FCSTSDV!$C$2:$C$72,0),MATCH('23.10'!AJ$3,FCSTSDV!$D$1:$L$1,0))/'23.10'!$E5,1)</f>
        <v>#N/A</v>
      </c>
      <c r="AK5" s="92" t="e">
        <f t="array" ref="AK5">+ROUND(INDEX(FCSTSDV!$D$2:$L$72,MATCH('23.10'!$D5,FCSTSDV!$C$2:$C$72,0),MATCH('23.10'!AK$3,FCSTSDV!$D$1:$L$1,0))/'23.10'!$E5,1)</f>
        <v>#N/A</v>
      </c>
    </row>
    <row r="6" spans="1:39" ht="20.100000000000001" customHeight="1">
      <c r="A6" s="813"/>
      <c r="B6" s="795"/>
      <c r="C6" s="12"/>
      <c r="D6" s="46" t="s">
        <v>18</v>
      </c>
      <c r="E6" s="47">
        <v>2500</v>
      </c>
      <c r="F6" s="799"/>
      <c r="G6" s="799"/>
      <c r="H6" s="830"/>
      <c r="I6" s="81">
        <f>+ROUND(IFERROR(VLOOKUP(D6,FCSTSDV!C4:E167,26,0),0)/'23.10'!E6+0,0)</f>
        <v>0</v>
      </c>
      <c r="J6" s="92" t="e">
        <f t="array" ref="J6">+ROUND(INDEX(FCSTSDV!$D$2:$L$72,MATCH('23.10'!$D6,FCSTSDV!$C$2:$C$72,0),MATCH('23.10'!J$3,FCSTSDV!$D$1:$L$1,0))/'23.10'!$E6,1)</f>
        <v>#N/A</v>
      </c>
      <c r="K6" s="92" t="e">
        <f t="array" ref="K6">+ROUND(INDEX(FCSTSDV!$D$2:$L$72,MATCH('23.10'!$D6,FCSTSDV!$C$2:$C$72,0),MATCH('23.10'!K$3,FCSTSDV!$D$1:$L$1,0))/'23.10'!$E6,1)</f>
        <v>#N/A</v>
      </c>
      <c r="L6" s="92" t="e">
        <f t="array" ref="L6">+ROUND(INDEX(FCSTSDV!$D$2:$L$72,MATCH('23.10'!$D6,FCSTSDV!$C$2:$C$72,0),MATCH('23.10'!L$3,FCSTSDV!$D$1:$L$1,0))/'23.10'!$E6,1)</f>
        <v>#N/A</v>
      </c>
      <c r="M6" s="92" t="e">
        <f t="array" ref="M6">+ROUND(INDEX(FCSTSDV!$D$2:$L$72,MATCH('23.10'!$D6,FCSTSDV!$C$2:$C$72,0),MATCH('23.10'!M$3,FCSTSDV!$D$1:$L$1,0))/'23.10'!$E6,1)</f>
        <v>#N/A</v>
      </c>
      <c r="N6" s="92" t="e">
        <f t="array" ref="N6">+ROUND(INDEX(FCSTSDV!$D$2:$L$72,MATCH('23.10'!$D6,FCSTSDV!$C$2:$C$72,0),MATCH('23.10'!N$3,FCSTSDV!$D$1:$L$1,0))/'23.10'!$E6,1)</f>
        <v>#N/A</v>
      </c>
      <c r="O6" s="92" t="e">
        <f t="array" ref="O6">+ROUND(INDEX(FCSTSDV!$D$2:$L$72,MATCH('23.10'!$D6,FCSTSDV!$C$2:$C$72,0),MATCH('23.10'!O$3,FCSTSDV!$D$1:$L$1,0))/'23.10'!$E6,1)</f>
        <v>#N/A</v>
      </c>
      <c r="P6" s="92" t="e">
        <f t="array" ref="P6">+ROUND(INDEX(FCSTSDV!$D$2:$L$72,MATCH('23.10'!$D6,FCSTSDV!$C$2:$C$72,0),MATCH('23.10'!P$3,FCSTSDV!$D$1:$L$1,0))/'23.10'!$E6,1)</f>
        <v>#N/A</v>
      </c>
      <c r="Q6" s="92" t="e">
        <f t="array" ref="Q6">+ROUND(INDEX(FCSTSDV!$D$2:$L$72,MATCH('23.10'!$D6,FCSTSDV!$C$2:$C$72,0),MATCH('23.10'!Q$3,FCSTSDV!$D$1:$L$1,0))/'23.10'!$E6,1)</f>
        <v>#N/A</v>
      </c>
      <c r="R6" s="92" t="e">
        <f t="array" ref="R6">+ROUND(INDEX(FCSTSDV!$D$2:$L$72,MATCH('23.10'!$D6,FCSTSDV!$C$2:$C$72,0),MATCH('23.10'!R$3,FCSTSDV!$D$1:$L$1,0))/'23.10'!$E6,1)</f>
        <v>#N/A</v>
      </c>
      <c r="S6" s="92" t="e">
        <f t="array" ref="S6">+ROUND(INDEX(FCSTSDV!$D$2:$L$72,MATCH('23.10'!$D6,FCSTSDV!$C$2:$C$72,0),MATCH('23.10'!S$3,FCSTSDV!$D$1:$L$1,0))/'23.10'!$E6,1)</f>
        <v>#N/A</v>
      </c>
      <c r="T6" s="92" t="e">
        <f t="array" ref="T6">+ROUND(INDEX(FCSTSDV!$D$2:$L$72,MATCH('23.10'!$D6,FCSTSDV!$C$2:$C$72,0),MATCH('23.10'!T$3,FCSTSDV!$D$1:$L$1,0))/'23.10'!$E6,1)</f>
        <v>#N/A</v>
      </c>
      <c r="U6" s="92" t="e">
        <f t="array" ref="U6">+ROUND(INDEX(FCSTSDV!$D$2:$L$72,MATCH('23.10'!$D6,FCSTSDV!$C$2:$C$72,0),MATCH('23.10'!U$3,FCSTSDV!$D$1:$L$1,0))/'23.10'!$E6,1)</f>
        <v>#N/A</v>
      </c>
      <c r="V6" s="92" t="e">
        <f t="array" ref="V6">+ROUND(INDEX(FCSTSDV!$D$2:$L$72,MATCH('23.10'!$D6,FCSTSDV!$C$2:$C$72,0),MATCH('23.10'!V$3,FCSTSDV!$D$1:$L$1,0))/'23.10'!$E6,1)</f>
        <v>#N/A</v>
      </c>
      <c r="W6" s="92" t="e">
        <f t="array" ref="W6">+ROUND(INDEX(FCSTSDV!$D$2:$L$72,MATCH('23.10'!$D6,FCSTSDV!$C$2:$C$72,0),MATCH('23.10'!W$3,FCSTSDV!$D$1:$L$1,0))/'23.10'!$E6,1)</f>
        <v>#N/A</v>
      </c>
      <c r="X6" s="92" t="e">
        <f t="array" ref="X6">+ROUND(INDEX(FCSTSDV!$D$2:$L$72,MATCH('23.10'!$D6,FCSTSDV!$C$2:$C$72,0),MATCH('23.10'!X$3,FCSTSDV!$D$1:$L$1,0))/'23.10'!$E6,1)</f>
        <v>#N/A</v>
      </c>
      <c r="Y6" s="92" t="e">
        <f t="array" ref="Y6">+ROUND(INDEX(FCSTSDV!$D$2:$L$72,MATCH('23.10'!$D6,FCSTSDV!$C$2:$C$72,0),MATCH('23.10'!Y$3,FCSTSDV!$D$1:$L$1,0))/'23.10'!$E6,1)</f>
        <v>#N/A</v>
      </c>
      <c r="Z6" s="92" t="e">
        <f t="array" ref="Z6">+ROUND(INDEX(FCSTSDV!$D$2:$L$72,MATCH('23.10'!$D6,FCSTSDV!$C$2:$C$72,0),MATCH('23.10'!Z$3,FCSTSDV!$D$1:$L$1,0))/'23.10'!$E6,1)</f>
        <v>#N/A</v>
      </c>
      <c r="AA6" s="92" t="e">
        <f t="array" ref="AA6">+ROUND(INDEX(FCSTSDV!$D$2:$L$72,MATCH('23.10'!$D6,FCSTSDV!$C$2:$C$72,0),MATCH('23.10'!AA$3,FCSTSDV!$D$1:$L$1,0))/'23.10'!$E6,1)</f>
        <v>#N/A</v>
      </c>
      <c r="AB6" s="92" t="e">
        <f t="array" ref="AB6">+ROUND(INDEX(FCSTSDV!$D$2:$L$72,MATCH('23.10'!$D6,FCSTSDV!$C$2:$C$72,0),MATCH('23.10'!AB$3,FCSTSDV!$D$1:$L$1,0))/'23.10'!$E6,1)</f>
        <v>#N/A</v>
      </c>
      <c r="AC6" s="92" t="e">
        <f t="array" ref="AC6">+ROUND(INDEX(FCSTSDV!$D$2:$L$72,MATCH('23.10'!$D6,FCSTSDV!$C$2:$C$72,0),MATCH('23.10'!AC$3,FCSTSDV!$D$1:$L$1,0))/'23.10'!$E6,1)</f>
        <v>#N/A</v>
      </c>
      <c r="AD6" s="92" t="e">
        <f t="array" ref="AD6">+ROUND(INDEX(FCSTSDV!$D$2:$L$72,MATCH('23.10'!$D6,FCSTSDV!$C$2:$C$72,0),MATCH('23.10'!AD$3,FCSTSDV!$D$1:$L$1,0))/'23.10'!$E6,1)</f>
        <v>#N/A</v>
      </c>
      <c r="AE6" s="92" t="e">
        <f t="array" ref="AE6">+ROUND(INDEX(FCSTSDV!$D$2:$L$72,MATCH('23.10'!$D6,FCSTSDV!$C$2:$C$72,0),MATCH('23.10'!AE$3,FCSTSDV!$D$1:$L$1,0))/'23.10'!$E6,1)</f>
        <v>#N/A</v>
      </c>
      <c r="AF6" s="92" t="e">
        <f t="array" ref="AF6">+ROUND(INDEX(FCSTSDV!$D$2:$L$72,MATCH('23.10'!$D6,FCSTSDV!$C$2:$C$72,0),MATCH('23.10'!AF$3,FCSTSDV!$D$1:$L$1,0))/'23.10'!$E6,1)</f>
        <v>#N/A</v>
      </c>
      <c r="AG6" s="92" t="e">
        <f t="array" ref="AG6">+ROUND(INDEX(FCSTSDV!$D$2:$L$72,MATCH('23.10'!$D6,FCSTSDV!$C$2:$C$72,0),MATCH('23.10'!AG$3,FCSTSDV!$D$1:$L$1,0))/'23.10'!$E6,1)</f>
        <v>#N/A</v>
      </c>
      <c r="AH6" s="92" t="e">
        <f t="array" ref="AH6">+ROUND(INDEX(FCSTSDV!$D$2:$L$72,MATCH('23.10'!$D6,FCSTSDV!$C$2:$C$72,0),MATCH('23.10'!AH$3,FCSTSDV!$D$1:$L$1,0))/'23.10'!$E6,1)</f>
        <v>#N/A</v>
      </c>
      <c r="AI6" s="92" t="e">
        <f t="array" ref="AI6">+ROUND(INDEX(FCSTSDV!$D$2:$L$72,MATCH('23.10'!$D6,FCSTSDV!$C$2:$C$72,0),MATCH('23.10'!AI$3,FCSTSDV!$D$1:$L$1,0))/'23.10'!$E6,1)</f>
        <v>#N/A</v>
      </c>
      <c r="AJ6" s="92" t="e">
        <f t="array" ref="AJ6">+ROUND(INDEX(FCSTSDV!$D$2:$L$72,MATCH('23.10'!$D6,FCSTSDV!$C$2:$C$72,0),MATCH('23.10'!AJ$3,FCSTSDV!$D$1:$L$1,0))/'23.10'!$E6,1)</f>
        <v>#N/A</v>
      </c>
      <c r="AK6" s="92" t="e">
        <f t="array" ref="AK6">+ROUND(INDEX(FCSTSDV!$D$2:$L$72,MATCH('23.10'!$D6,FCSTSDV!$C$2:$C$72,0),MATCH('23.10'!AK$3,FCSTSDV!$D$1:$L$1,0))/'23.10'!$E6,1)</f>
        <v>#N/A</v>
      </c>
    </row>
    <row r="7" spans="1:39" ht="20.100000000000001" customHeight="1">
      <c r="A7" s="813"/>
      <c r="B7" s="795"/>
      <c r="C7" s="12"/>
      <c r="D7" s="46" t="s">
        <v>19</v>
      </c>
      <c r="E7" s="47">
        <v>100</v>
      </c>
      <c r="F7" s="799"/>
      <c r="G7" s="799"/>
      <c r="H7" s="830"/>
      <c r="I7" s="81">
        <f>+ROUND(IFERROR(VLOOKUP(D7,FCSTSDV!C5:E168,26,0),0)/'23.10'!E7+0,0)</f>
        <v>0</v>
      </c>
      <c r="J7" s="92" t="e">
        <f t="array" ref="J7">+ROUND(INDEX(FCSTSDV!$D$2:$L$72,MATCH('23.10'!$D7,FCSTSDV!$C$2:$C$72,0),MATCH('23.10'!J$3,FCSTSDV!$D$1:$L$1,0))/'23.10'!$E7,1)</f>
        <v>#N/A</v>
      </c>
      <c r="K7" s="92" t="e">
        <f t="array" ref="K7">+ROUND(INDEX(FCSTSDV!$D$2:$L$72,MATCH('23.10'!$D7,FCSTSDV!$C$2:$C$72,0),MATCH('23.10'!K$3,FCSTSDV!$D$1:$L$1,0))/'23.10'!$E7,1)</f>
        <v>#N/A</v>
      </c>
      <c r="L7" s="92" t="e">
        <f t="array" ref="L7">+ROUND(INDEX(FCSTSDV!$D$2:$L$72,MATCH('23.10'!$D7,FCSTSDV!$C$2:$C$72,0),MATCH('23.10'!L$3,FCSTSDV!$D$1:$L$1,0))/'23.10'!$E7,1)</f>
        <v>#N/A</v>
      </c>
      <c r="M7" s="92" t="e">
        <f t="array" ref="M7">+ROUND(INDEX(FCSTSDV!$D$2:$L$72,MATCH('23.10'!$D7,FCSTSDV!$C$2:$C$72,0),MATCH('23.10'!M$3,FCSTSDV!$D$1:$L$1,0))/'23.10'!$E7,1)</f>
        <v>#N/A</v>
      </c>
      <c r="N7" s="92" t="e">
        <f t="array" ref="N7">+ROUND(INDEX(FCSTSDV!$D$2:$L$72,MATCH('23.10'!$D7,FCSTSDV!$C$2:$C$72,0),MATCH('23.10'!N$3,FCSTSDV!$D$1:$L$1,0))/'23.10'!$E7,1)</f>
        <v>#N/A</v>
      </c>
      <c r="O7" s="92" t="e">
        <f t="array" ref="O7">+ROUND(INDEX(FCSTSDV!$D$2:$L$72,MATCH('23.10'!$D7,FCSTSDV!$C$2:$C$72,0),MATCH('23.10'!O$3,FCSTSDV!$D$1:$L$1,0))/'23.10'!$E7,1)</f>
        <v>#N/A</v>
      </c>
      <c r="P7" s="92" t="e">
        <f t="array" ref="P7">+ROUND(INDEX(FCSTSDV!$D$2:$L$72,MATCH('23.10'!$D7,FCSTSDV!$C$2:$C$72,0),MATCH('23.10'!P$3,FCSTSDV!$D$1:$L$1,0))/'23.10'!$E7,1)</f>
        <v>#N/A</v>
      </c>
      <c r="Q7" s="92" t="e">
        <f t="array" ref="Q7">+ROUND(INDEX(FCSTSDV!$D$2:$L$72,MATCH('23.10'!$D7,FCSTSDV!$C$2:$C$72,0),MATCH('23.10'!Q$3,FCSTSDV!$D$1:$L$1,0))/'23.10'!$E7,1)</f>
        <v>#N/A</v>
      </c>
      <c r="R7" s="92" t="e">
        <f t="array" ref="R7">+ROUND(INDEX(FCSTSDV!$D$2:$L$72,MATCH('23.10'!$D7,FCSTSDV!$C$2:$C$72,0),MATCH('23.10'!R$3,FCSTSDV!$D$1:$L$1,0))/'23.10'!$E7,1)</f>
        <v>#N/A</v>
      </c>
      <c r="S7" s="92" t="e">
        <f t="array" ref="S7">+ROUND(INDEX(FCSTSDV!$D$2:$L$72,MATCH('23.10'!$D7,FCSTSDV!$C$2:$C$72,0),MATCH('23.10'!S$3,FCSTSDV!$D$1:$L$1,0))/'23.10'!$E7,1)</f>
        <v>#N/A</v>
      </c>
      <c r="T7" s="92" t="e">
        <f t="array" ref="T7">+ROUND(INDEX(FCSTSDV!$D$2:$L$72,MATCH('23.10'!$D7,FCSTSDV!$C$2:$C$72,0),MATCH('23.10'!T$3,FCSTSDV!$D$1:$L$1,0))/'23.10'!$E7,1)</f>
        <v>#N/A</v>
      </c>
      <c r="U7" s="92" t="e">
        <f t="array" ref="U7">+ROUND(INDEX(FCSTSDV!$D$2:$L$72,MATCH('23.10'!$D7,FCSTSDV!$C$2:$C$72,0),MATCH('23.10'!U$3,FCSTSDV!$D$1:$L$1,0))/'23.10'!$E7,1)</f>
        <v>#N/A</v>
      </c>
      <c r="V7" s="92" t="e">
        <f t="array" ref="V7">+ROUND(INDEX(FCSTSDV!$D$2:$L$72,MATCH('23.10'!$D7,FCSTSDV!$C$2:$C$72,0),MATCH('23.10'!V$3,FCSTSDV!$D$1:$L$1,0))/'23.10'!$E7,1)</f>
        <v>#N/A</v>
      </c>
      <c r="W7" s="92" t="e">
        <f t="array" ref="W7">+ROUND(INDEX(FCSTSDV!$D$2:$L$72,MATCH('23.10'!$D7,FCSTSDV!$C$2:$C$72,0),MATCH('23.10'!W$3,FCSTSDV!$D$1:$L$1,0))/'23.10'!$E7,1)</f>
        <v>#N/A</v>
      </c>
      <c r="X7" s="92" t="e">
        <f t="array" ref="X7">+ROUND(INDEX(FCSTSDV!$D$2:$L$72,MATCH('23.10'!$D7,FCSTSDV!$C$2:$C$72,0),MATCH('23.10'!X$3,FCSTSDV!$D$1:$L$1,0))/'23.10'!$E7,1)</f>
        <v>#N/A</v>
      </c>
      <c r="Y7" s="92" t="e">
        <f t="array" ref="Y7">+ROUND(INDEX(FCSTSDV!$D$2:$L$72,MATCH('23.10'!$D7,FCSTSDV!$C$2:$C$72,0),MATCH('23.10'!Y$3,FCSTSDV!$D$1:$L$1,0))/'23.10'!$E7,1)</f>
        <v>#N/A</v>
      </c>
      <c r="Z7" s="92" t="e">
        <f t="array" ref="Z7">+ROUND(INDEX(FCSTSDV!$D$2:$L$72,MATCH('23.10'!$D7,FCSTSDV!$C$2:$C$72,0),MATCH('23.10'!Z$3,FCSTSDV!$D$1:$L$1,0))/'23.10'!$E7,1)</f>
        <v>#N/A</v>
      </c>
      <c r="AA7" s="92" t="e">
        <f t="array" ref="AA7">+ROUND(INDEX(FCSTSDV!$D$2:$L$72,MATCH('23.10'!$D7,FCSTSDV!$C$2:$C$72,0),MATCH('23.10'!AA$3,FCSTSDV!$D$1:$L$1,0))/'23.10'!$E7,1)</f>
        <v>#N/A</v>
      </c>
      <c r="AB7" s="92" t="e">
        <f t="array" ref="AB7">+ROUND(INDEX(FCSTSDV!$D$2:$L$72,MATCH('23.10'!$D7,FCSTSDV!$C$2:$C$72,0),MATCH('23.10'!AB$3,FCSTSDV!$D$1:$L$1,0))/'23.10'!$E7,1)</f>
        <v>#N/A</v>
      </c>
      <c r="AC7" s="92" t="e">
        <f t="array" ref="AC7">+ROUND(INDEX(FCSTSDV!$D$2:$L$72,MATCH('23.10'!$D7,FCSTSDV!$C$2:$C$72,0),MATCH('23.10'!AC$3,FCSTSDV!$D$1:$L$1,0))/'23.10'!$E7,1)</f>
        <v>#N/A</v>
      </c>
      <c r="AD7" s="92" t="e">
        <f t="array" ref="AD7">+ROUND(INDEX(FCSTSDV!$D$2:$L$72,MATCH('23.10'!$D7,FCSTSDV!$C$2:$C$72,0),MATCH('23.10'!AD$3,FCSTSDV!$D$1:$L$1,0))/'23.10'!$E7,1)</f>
        <v>#N/A</v>
      </c>
      <c r="AE7" s="92" t="e">
        <f t="array" ref="AE7">+ROUND(INDEX(FCSTSDV!$D$2:$L$72,MATCH('23.10'!$D7,FCSTSDV!$C$2:$C$72,0),MATCH('23.10'!AE$3,FCSTSDV!$D$1:$L$1,0))/'23.10'!$E7,1)</f>
        <v>#N/A</v>
      </c>
      <c r="AF7" s="92" t="e">
        <f t="array" ref="AF7">+ROUND(INDEX(FCSTSDV!$D$2:$L$72,MATCH('23.10'!$D7,FCSTSDV!$C$2:$C$72,0),MATCH('23.10'!AF$3,FCSTSDV!$D$1:$L$1,0))/'23.10'!$E7,1)</f>
        <v>#N/A</v>
      </c>
      <c r="AG7" s="92" t="e">
        <f t="array" ref="AG7">+ROUND(INDEX(FCSTSDV!$D$2:$L$72,MATCH('23.10'!$D7,FCSTSDV!$C$2:$C$72,0),MATCH('23.10'!AG$3,FCSTSDV!$D$1:$L$1,0))/'23.10'!$E7,1)</f>
        <v>#N/A</v>
      </c>
      <c r="AH7" s="92" t="e">
        <f t="array" ref="AH7">+ROUND(INDEX(FCSTSDV!$D$2:$L$72,MATCH('23.10'!$D7,FCSTSDV!$C$2:$C$72,0),MATCH('23.10'!AH$3,FCSTSDV!$D$1:$L$1,0))/'23.10'!$E7,1)</f>
        <v>#N/A</v>
      </c>
      <c r="AI7" s="92" t="e">
        <f t="array" ref="AI7">+ROUND(INDEX(FCSTSDV!$D$2:$L$72,MATCH('23.10'!$D7,FCSTSDV!$C$2:$C$72,0),MATCH('23.10'!AI$3,FCSTSDV!$D$1:$L$1,0))/'23.10'!$E7,1)</f>
        <v>#N/A</v>
      </c>
      <c r="AJ7" s="92" t="e">
        <f t="array" ref="AJ7">+ROUND(INDEX(FCSTSDV!$D$2:$L$72,MATCH('23.10'!$D7,FCSTSDV!$C$2:$C$72,0),MATCH('23.10'!AJ$3,FCSTSDV!$D$1:$L$1,0))/'23.10'!$E7,1)</f>
        <v>#N/A</v>
      </c>
      <c r="AK7" s="92" t="e">
        <f t="array" ref="AK7">+ROUND(INDEX(FCSTSDV!$D$2:$L$72,MATCH('23.10'!$D7,FCSTSDV!$C$2:$C$72,0),MATCH('23.10'!AK$3,FCSTSDV!$D$1:$L$1,0))/'23.10'!$E7,1)</f>
        <v>#N/A</v>
      </c>
    </row>
    <row r="8" spans="1:39" ht="20.100000000000001" customHeight="1">
      <c r="A8" s="813"/>
      <c r="B8" s="795"/>
      <c r="C8" s="12"/>
      <c r="D8" s="46" t="s">
        <v>20</v>
      </c>
      <c r="E8" s="47">
        <v>2500</v>
      </c>
      <c r="F8" s="799"/>
      <c r="G8" s="799"/>
      <c r="H8" s="830"/>
      <c r="I8" s="81">
        <f>+ROUND(IFERROR(VLOOKUP(D8,FCSTSDV!C6:E169,26,0),0)/'23.10'!E8+0,0)</f>
        <v>0</v>
      </c>
      <c r="J8" s="92" t="e">
        <f t="array" ref="J8">+ROUND(INDEX(FCSTSDV!$D$2:$L$72,MATCH('23.10'!$D8,FCSTSDV!$C$2:$C$72,0),MATCH('23.10'!J$3,FCSTSDV!$D$1:$L$1,0))/'23.10'!$E8,1)</f>
        <v>#N/A</v>
      </c>
      <c r="K8" s="92" t="e">
        <f t="array" ref="K8">+ROUND(INDEX(FCSTSDV!$D$2:$L$72,MATCH('23.10'!$D8,FCSTSDV!$C$2:$C$72,0),MATCH('23.10'!K$3,FCSTSDV!$D$1:$L$1,0))/'23.10'!$E8,1)</f>
        <v>#N/A</v>
      </c>
      <c r="L8" s="92" t="e">
        <f t="array" ref="L8">+ROUND(INDEX(FCSTSDV!$D$2:$L$72,MATCH('23.10'!$D8,FCSTSDV!$C$2:$C$72,0),MATCH('23.10'!L$3,FCSTSDV!$D$1:$L$1,0))/'23.10'!$E8,1)</f>
        <v>#N/A</v>
      </c>
      <c r="M8" s="92" t="e">
        <f t="array" ref="M8">+ROUND(INDEX(FCSTSDV!$D$2:$L$72,MATCH('23.10'!$D8,FCSTSDV!$C$2:$C$72,0),MATCH('23.10'!M$3,FCSTSDV!$D$1:$L$1,0))/'23.10'!$E8,1)</f>
        <v>#N/A</v>
      </c>
      <c r="N8" s="92" t="e">
        <f t="array" ref="N8">+ROUND(INDEX(FCSTSDV!$D$2:$L$72,MATCH('23.10'!$D8,FCSTSDV!$C$2:$C$72,0),MATCH('23.10'!N$3,FCSTSDV!$D$1:$L$1,0))/'23.10'!$E8,1)</f>
        <v>#N/A</v>
      </c>
      <c r="O8" s="92" t="e">
        <f t="array" ref="O8">+ROUND(INDEX(FCSTSDV!$D$2:$L$72,MATCH('23.10'!$D8,FCSTSDV!$C$2:$C$72,0),MATCH('23.10'!O$3,FCSTSDV!$D$1:$L$1,0))/'23.10'!$E8,1)</f>
        <v>#N/A</v>
      </c>
      <c r="P8" s="92" t="e">
        <f t="array" ref="P8">+ROUND(INDEX(FCSTSDV!$D$2:$L$72,MATCH('23.10'!$D8,FCSTSDV!$C$2:$C$72,0),MATCH('23.10'!P$3,FCSTSDV!$D$1:$L$1,0))/'23.10'!$E8,1)</f>
        <v>#N/A</v>
      </c>
      <c r="Q8" s="92" t="e">
        <f t="array" ref="Q8">+ROUND(INDEX(FCSTSDV!$D$2:$L$72,MATCH('23.10'!$D8,FCSTSDV!$C$2:$C$72,0),MATCH('23.10'!Q$3,FCSTSDV!$D$1:$L$1,0))/'23.10'!$E8,1)</f>
        <v>#N/A</v>
      </c>
      <c r="R8" s="92" t="e">
        <f t="array" ref="R8">+ROUND(INDEX(FCSTSDV!$D$2:$L$72,MATCH('23.10'!$D8,FCSTSDV!$C$2:$C$72,0),MATCH('23.10'!R$3,FCSTSDV!$D$1:$L$1,0))/'23.10'!$E8,1)</f>
        <v>#N/A</v>
      </c>
      <c r="S8" s="92" t="e">
        <f t="array" ref="S8">+ROUND(INDEX(FCSTSDV!$D$2:$L$72,MATCH('23.10'!$D8,FCSTSDV!$C$2:$C$72,0),MATCH('23.10'!S$3,FCSTSDV!$D$1:$L$1,0))/'23.10'!$E8,1)</f>
        <v>#N/A</v>
      </c>
      <c r="T8" s="92" t="e">
        <f t="array" ref="T8">+ROUND(INDEX(FCSTSDV!$D$2:$L$72,MATCH('23.10'!$D8,FCSTSDV!$C$2:$C$72,0),MATCH('23.10'!T$3,FCSTSDV!$D$1:$L$1,0))/'23.10'!$E8,1)</f>
        <v>#N/A</v>
      </c>
      <c r="U8" s="92" t="e">
        <f t="array" ref="U8">+ROUND(INDEX(FCSTSDV!$D$2:$L$72,MATCH('23.10'!$D8,FCSTSDV!$C$2:$C$72,0),MATCH('23.10'!U$3,FCSTSDV!$D$1:$L$1,0))/'23.10'!$E8,1)</f>
        <v>#N/A</v>
      </c>
      <c r="V8" s="92" t="e">
        <f t="array" ref="V8">+ROUND(INDEX(FCSTSDV!$D$2:$L$72,MATCH('23.10'!$D8,FCSTSDV!$C$2:$C$72,0),MATCH('23.10'!V$3,FCSTSDV!$D$1:$L$1,0))/'23.10'!$E8,1)</f>
        <v>#N/A</v>
      </c>
      <c r="W8" s="92" t="e">
        <f t="array" ref="W8">+ROUND(INDEX(FCSTSDV!$D$2:$L$72,MATCH('23.10'!$D8,FCSTSDV!$C$2:$C$72,0),MATCH('23.10'!W$3,FCSTSDV!$D$1:$L$1,0))/'23.10'!$E8,1)</f>
        <v>#N/A</v>
      </c>
      <c r="X8" s="92" t="e">
        <f t="array" ref="X8">+ROUND(INDEX(FCSTSDV!$D$2:$L$72,MATCH('23.10'!$D8,FCSTSDV!$C$2:$C$72,0),MATCH('23.10'!X$3,FCSTSDV!$D$1:$L$1,0))/'23.10'!$E8,1)</f>
        <v>#N/A</v>
      </c>
      <c r="Y8" s="92" t="e">
        <f t="array" ref="Y8">+ROUND(INDEX(FCSTSDV!$D$2:$L$72,MATCH('23.10'!$D8,FCSTSDV!$C$2:$C$72,0),MATCH('23.10'!Y$3,FCSTSDV!$D$1:$L$1,0))/'23.10'!$E8,1)</f>
        <v>#N/A</v>
      </c>
      <c r="Z8" s="92" t="e">
        <f t="array" ref="Z8">+ROUND(INDEX(FCSTSDV!$D$2:$L$72,MATCH('23.10'!$D8,FCSTSDV!$C$2:$C$72,0),MATCH('23.10'!Z$3,FCSTSDV!$D$1:$L$1,0))/'23.10'!$E8,1)</f>
        <v>#N/A</v>
      </c>
      <c r="AA8" s="92" t="e">
        <f t="array" ref="AA8">+ROUND(INDEX(FCSTSDV!$D$2:$L$72,MATCH('23.10'!$D8,FCSTSDV!$C$2:$C$72,0),MATCH('23.10'!AA$3,FCSTSDV!$D$1:$L$1,0))/'23.10'!$E8,1)</f>
        <v>#N/A</v>
      </c>
      <c r="AB8" s="92" t="e">
        <f t="array" ref="AB8">+ROUND(INDEX(FCSTSDV!$D$2:$L$72,MATCH('23.10'!$D8,FCSTSDV!$C$2:$C$72,0),MATCH('23.10'!AB$3,FCSTSDV!$D$1:$L$1,0))/'23.10'!$E8,1)</f>
        <v>#N/A</v>
      </c>
      <c r="AC8" s="92" t="e">
        <f t="array" ref="AC8">+ROUND(INDEX(FCSTSDV!$D$2:$L$72,MATCH('23.10'!$D8,FCSTSDV!$C$2:$C$72,0),MATCH('23.10'!AC$3,FCSTSDV!$D$1:$L$1,0))/'23.10'!$E8,1)</f>
        <v>#N/A</v>
      </c>
      <c r="AD8" s="92" t="e">
        <f t="array" ref="AD8">+ROUND(INDEX(FCSTSDV!$D$2:$L$72,MATCH('23.10'!$D8,FCSTSDV!$C$2:$C$72,0),MATCH('23.10'!AD$3,FCSTSDV!$D$1:$L$1,0))/'23.10'!$E8,1)</f>
        <v>#N/A</v>
      </c>
      <c r="AE8" s="92" t="e">
        <f t="array" ref="AE8">+ROUND(INDEX(FCSTSDV!$D$2:$L$72,MATCH('23.10'!$D8,FCSTSDV!$C$2:$C$72,0),MATCH('23.10'!AE$3,FCSTSDV!$D$1:$L$1,0))/'23.10'!$E8,1)</f>
        <v>#N/A</v>
      </c>
      <c r="AF8" s="92" t="e">
        <f t="array" ref="AF8">+ROUND(INDEX(FCSTSDV!$D$2:$L$72,MATCH('23.10'!$D8,FCSTSDV!$C$2:$C$72,0),MATCH('23.10'!AF$3,FCSTSDV!$D$1:$L$1,0))/'23.10'!$E8,1)</f>
        <v>#N/A</v>
      </c>
      <c r="AG8" s="92" t="e">
        <f t="array" ref="AG8">+ROUND(INDEX(FCSTSDV!$D$2:$L$72,MATCH('23.10'!$D8,FCSTSDV!$C$2:$C$72,0),MATCH('23.10'!AG$3,FCSTSDV!$D$1:$L$1,0))/'23.10'!$E8,1)</f>
        <v>#N/A</v>
      </c>
      <c r="AH8" s="92" t="e">
        <f t="array" ref="AH8">+ROUND(INDEX(FCSTSDV!$D$2:$L$72,MATCH('23.10'!$D8,FCSTSDV!$C$2:$C$72,0),MATCH('23.10'!AH$3,FCSTSDV!$D$1:$L$1,0))/'23.10'!$E8,1)</f>
        <v>#N/A</v>
      </c>
      <c r="AI8" s="92" t="e">
        <f t="array" ref="AI8">+ROUND(INDEX(FCSTSDV!$D$2:$L$72,MATCH('23.10'!$D8,FCSTSDV!$C$2:$C$72,0),MATCH('23.10'!AI$3,FCSTSDV!$D$1:$L$1,0))/'23.10'!$E8,1)</f>
        <v>#N/A</v>
      </c>
      <c r="AJ8" s="92" t="e">
        <f t="array" ref="AJ8">+ROUND(INDEX(FCSTSDV!$D$2:$L$72,MATCH('23.10'!$D8,FCSTSDV!$C$2:$C$72,0),MATCH('23.10'!AJ$3,FCSTSDV!$D$1:$L$1,0))/'23.10'!$E8,1)</f>
        <v>#N/A</v>
      </c>
      <c r="AK8" s="92" t="e">
        <f t="array" ref="AK8">+ROUND(INDEX(FCSTSDV!$D$2:$L$72,MATCH('23.10'!$D8,FCSTSDV!$C$2:$C$72,0),MATCH('23.10'!AK$3,FCSTSDV!$D$1:$L$1,0))/'23.10'!$E8,1)</f>
        <v>#N/A</v>
      </c>
    </row>
    <row r="9" spans="1:39" ht="20.100000000000001" customHeight="1">
      <c r="A9" s="813"/>
      <c r="B9" s="795"/>
      <c r="C9" s="12"/>
      <c r="D9" s="428" t="s">
        <v>21</v>
      </c>
      <c r="E9" s="49">
        <v>2500</v>
      </c>
      <c r="F9" s="799"/>
      <c r="G9" s="799"/>
      <c r="H9" s="830"/>
      <c r="I9" s="81">
        <f>+ROUND(IFERROR(VLOOKUP(D9,FCSTSDV!C7:E170,26,0),0)/'23.10'!E9+0,0)</f>
        <v>0</v>
      </c>
      <c r="J9" s="92" t="e">
        <f t="array" ref="J9">+ROUND(INDEX(FCSTSDV!$D$2:$L$72,MATCH('23.10'!$D9,FCSTSDV!$C$2:$C$72,0),MATCH('23.10'!J$3,FCSTSDV!$D$1:$L$1,0))/'23.10'!$E9,1)</f>
        <v>#N/A</v>
      </c>
      <c r="K9" s="92" t="e">
        <f t="array" ref="K9">+ROUND(INDEX(FCSTSDV!$D$2:$L$72,MATCH('23.10'!$D9,FCSTSDV!$C$2:$C$72,0),MATCH('23.10'!K$3,FCSTSDV!$D$1:$L$1,0))/'23.10'!$E9,1)</f>
        <v>#N/A</v>
      </c>
      <c r="L9" s="92" t="e">
        <f t="array" ref="L9">+ROUND(INDEX(FCSTSDV!$D$2:$L$72,MATCH('23.10'!$D9,FCSTSDV!$C$2:$C$72,0),MATCH('23.10'!L$3,FCSTSDV!$D$1:$L$1,0))/'23.10'!$E9,1)</f>
        <v>#N/A</v>
      </c>
      <c r="M9" s="92" t="e">
        <f t="array" ref="M9">+ROUND(INDEX(FCSTSDV!$D$2:$L$72,MATCH('23.10'!$D9,FCSTSDV!$C$2:$C$72,0),MATCH('23.10'!M$3,FCSTSDV!$D$1:$L$1,0))/'23.10'!$E9,1)</f>
        <v>#N/A</v>
      </c>
      <c r="N9" s="92" t="e">
        <f t="array" ref="N9">+ROUND(INDEX(FCSTSDV!$D$2:$L$72,MATCH('23.10'!$D9,FCSTSDV!$C$2:$C$72,0),MATCH('23.10'!N$3,FCSTSDV!$D$1:$L$1,0))/'23.10'!$E9,1)</f>
        <v>#N/A</v>
      </c>
      <c r="O9" s="92" t="e">
        <f t="array" ref="O9">+ROUND(INDEX(FCSTSDV!$D$2:$L$72,MATCH('23.10'!$D9,FCSTSDV!$C$2:$C$72,0),MATCH('23.10'!O$3,FCSTSDV!$D$1:$L$1,0))/'23.10'!$E9,1)</f>
        <v>#N/A</v>
      </c>
      <c r="P9" s="92" t="e">
        <f t="array" ref="P9">+ROUND(INDEX(FCSTSDV!$D$2:$L$72,MATCH('23.10'!$D9,FCSTSDV!$C$2:$C$72,0),MATCH('23.10'!P$3,FCSTSDV!$D$1:$L$1,0))/'23.10'!$E9,1)</f>
        <v>#N/A</v>
      </c>
      <c r="Q9" s="92" t="e">
        <f t="array" ref="Q9">+ROUND(INDEX(FCSTSDV!$D$2:$L$72,MATCH('23.10'!$D9,FCSTSDV!$C$2:$C$72,0),MATCH('23.10'!Q$3,FCSTSDV!$D$1:$L$1,0))/'23.10'!$E9,1)</f>
        <v>#N/A</v>
      </c>
      <c r="R9" s="92" t="e">
        <f t="array" ref="R9">+ROUND(INDEX(FCSTSDV!$D$2:$L$72,MATCH('23.10'!$D9,FCSTSDV!$C$2:$C$72,0),MATCH('23.10'!R$3,FCSTSDV!$D$1:$L$1,0))/'23.10'!$E9,1)</f>
        <v>#N/A</v>
      </c>
      <c r="S9" s="92" t="e">
        <f t="array" ref="S9">+ROUND(INDEX(FCSTSDV!$D$2:$L$72,MATCH('23.10'!$D9,FCSTSDV!$C$2:$C$72,0),MATCH('23.10'!S$3,FCSTSDV!$D$1:$L$1,0))/'23.10'!$E9,1)</f>
        <v>#N/A</v>
      </c>
      <c r="T9" s="92" t="e">
        <f t="array" ref="T9">+ROUND(INDEX(FCSTSDV!$D$2:$L$72,MATCH('23.10'!$D9,FCSTSDV!$C$2:$C$72,0),MATCH('23.10'!T$3,FCSTSDV!$D$1:$L$1,0))/'23.10'!$E9,1)</f>
        <v>#N/A</v>
      </c>
      <c r="U9" s="92" t="e">
        <f t="array" ref="U9">+ROUND(INDEX(FCSTSDV!$D$2:$L$72,MATCH('23.10'!$D9,FCSTSDV!$C$2:$C$72,0),MATCH('23.10'!U$3,FCSTSDV!$D$1:$L$1,0))/'23.10'!$E9,1)</f>
        <v>#N/A</v>
      </c>
      <c r="V9" s="92" t="e">
        <f t="array" ref="V9">+ROUND(INDEX(FCSTSDV!$D$2:$L$72,MATCH('23.10'!$D9,FCSTSDV!$C$2:$C$72,0),MATCH('23.10'!V$3,FCSTSDV!$D$1:$L$1,0))/'23.10'!$E9,1)</f>
        <v>#N/A</v>
      </c>
      <c r="W9" s="92" t="e">
        <f t="array" ref="W9">+ROUND(INDEX(FCSTSDV!$D$2:$L$72,MATCH('23.10'!$D9,FCSTSDV!$C$2:$C$72,0),MATCH('23.10'!W$3,FCSTSDV!$D$1:$L$1,0))/'23.10'!$E9,1)</f>
        <v>#N/A</v>
      </c>
      <c r="X9" s="92" t="e">
        <f t="array" ref="X9">+ROUND(INDEX(FCSTSDV!$D$2:$L$72,MATCH('23.10'!$D9,FCSTSDV!$C$2:$C$72,0),MATCH('23.10'!X$3,FCSTSDV!$D$1:$L$1,0))/'23.10'!$E9,1)</f>
        <v>#N/A</v>
      </c>
      <c r="Y9" s="92" t="e">
        <f t="array" ref="Y9">+ROUND(INDEX(FCSTSDV!$D$2:$L$72,MATCH('23.10'!$D9,FCSTSDV!$C$2:$C$72,0),MATCH('23.10'!Y$3,FCSTSDV!$D$1:$L$1,0))/'23.10'!$E9,1)</f>
        <v>#N/A</v>
      </c>
      <c r="Z9" s="92" t="e">
        <f t="array" ref="Z9">+ROUND(INDEX(FCSTSDV!$D$2:$L$72,MATCH('23.10'!$D9,FCSTSDV!$C$2:$C$72,0),MATCH('23.10'!Z$3,FCSTSDV!$D$1:$L$1,0))/'23.10'!$E9,1)</f>
        <v>#N/A</v>
      </c>
      <c r="AA9" s="92" t="e">
        <f t="array" ref="AA9">+ROUND(INDEX(FCSTSDV!$D$2:$L$72,MATCH('23.10'!$D9,FCSTSDV!$C$2:$C$72,0),MATCH('23.10'!AA$3,FCSTSDV!$D$1:$L$1,0))/'23.10'!$E9,1)</f>
        <v>#N/A</v>
      </c>
      <c r="AB9" s="92" t="e">
        <f t="array" ref="AB9">+ROUND(INDEX(FCSTSDV!$D$2:$L$72,MATCH('23.10'!$D9,FCSTSDV!$C$2:$C$72,0),MATCH('23.10'!AB$3,FCSTSDV!$D$1:$L$1,0))/'23.10'!$E9,1)</f>
        <v>#N/A</v>
      </c>
      <c r="AC9" s="92" t="e">
        <f t="array" ref="AC9">+ROUND(INDEX(FCSTSDV!$D$2:$L$72,MATCH('23.10'!$D9,FCSTSDV!$C$2:$C$72,0),MATCH('23.10'!AC$3,FCSTSDV!$D$1:$L$1,0))/'23.10'!$E9,1)</f>
        <v>#N/A</v>
      </c>
      <c r="AD9" s="92" t="e">
        <f t="array" ref="AD9">+ROUND(INDEX(FCSTSDV!$D$2:$L$72,MATCH('23.10'!$D9,FCSTSDV!$C$2:$C$72,0),MATCH('23.10'!AD$3,FCSTSDV!$D$1:$L$1,0))/'23.10'!$E9,1)</f>
        <v>#N/A</v>
      </c>
      <c r="AE9" s="92" t="e">
        <f t="array" ref="AE9">+ROUND(INDEX(FCSTSDV!$D$2:$L$72,MATCH('23.10'!$D9,FCSTSDV!$C$2:$C$72,0),MATCH('23.10'!AE$3,FCSTSDV!$D$1:$L$1,0))/'23.10'!$E9,1)</f>
        <v>#N/A</v>
      </c>
      <c r="AF9" s="92" t="e">
        <f t="array" ref="AF9">+ROUND(INDEX(FCSTSDV!$D$2:$L$72,MATCH('23.10'!$D9,FCSTSDV!$C$2:$C$72,0),MATCH('23.10'!AF$3,FCSTSDV!$D$1:$L$1,0))/'23.10'!$E9,1)</f>
        <v>#N/A</v>
      </c>
      <c r="AG9" s="92" t="e">
        <f t="array" ref="AG9">+ROUND(INDEX(FCSTSDV!$D$2:$L$72,MATCH('23.10'!$D9,FCSTSDV!$C$2:$C$72,0),MATCH('23.10'!AG$3,FCSTSDV!$D$1:$L$1,0))/'23.10'!$E9,1)</f>
        <v>#N/A</v>
      </c>
      <c r="AH9" s="92" t="e">
        <f t="array" ref="AH9">+ROUND(INDEX(FCSTSDV!$D$2:$L$72,MATCH('23.10'!$D9,FCSTSDV!$C$2:$C$72,0),MATCH('23.10'!AH$3,FCSTSDV!$D$1:$L$1,0))/'23.10'!$E9,1)</f>
        <v>#N/A</v>
      </c>
      <c r="AI9" s="92" t="e">
        <f t="array" ref="AI9">+ROUND(INDEX(FCSTSDV!$D$2:$L$72,MATCH('23.10'!$D9,FCSTSDV!$C$2:$C$72,0),MATCH('23.10'!AI$3,FCSTSDV!$D$1:$L$1,0))/'23.10'!$E9,1)</f>
        <v>#N/A</v>
      </c>
      <c r="AJ9" s="92" t="e">
        <f t="array" ref="AJ9">+ROUND(INDEX(FCSTSDV!$D$2:$L$72,MATCH('23.10'!$D9,FCSTSDV!$C$2:$C$72,0),MATCH('23.10'!AJ$3,FCSTSDV!$D$1:$L$1,0))/'23.10'!$E9,1)</f>
        <v>#N/A</v>
      </c>
      <c r="AK9" s="92" t="e">
        <f t="array" ref="AK9">+ROUND(INDEX(FCSTSDV!$D$2:$L$72,MATCH('23.10'!$D9,FCSTSDV!$C$2:$C$72,0),MATCH('23.10'!AK$3,FCSTSDV!$D$1:$L$1,0))/'23.10'!$E9,1)</f>
        <v>#N/A</v>
      </c>
    </row>
    <row r="10" spans="1:39" ht="20.100000000000001" customHeight="1">
      <c r="A10" s="813"/>
      <c r="B10" s="795"/>
      <c r="C10" s="12"/>
      <c r="D10" s="46" t="s">
        <v>22</v>
      </c>
      <c r="E10" s="49">
        <v>100</v>
      </c>
      <c r="F10" s="799"/>
      <c r="G10" s="799"/>
      <c r="H10" s="830"/>
      <c r="I10" s="81">
        <f>+ROUND(IFERROR(VLOOKUP(D10,FCSTSDV!C9:E171,26,0),0)/'23.10'!E10+0,0)</f>
        <v>0</v>
      </c>
      <c r="J10" s="92" t="e">
        <f t="array" ref="J10">+ROUND(INDEX(FCSTSDV!$D$2:$L$72,MATCH('23.10'!$D10,FCSTSDV!$C$2:$C$72,0),MATCH('23.10'!J$3,FCSTSDV!$D$1:$L$1,0))/'23.10'!$E10,1)</f>
        <v>#N/A</v>
      </c>
      <c r="K10" s="92" t="e">
        <f t="array" ref="K10">+ROUND(INDEX(FCSTSDV!$D$2:$L$72,MATCH('23.10'!$D10,FCSTSDV!$C$2:$C$72,0),MATCH('23.10'!K$3,FCSTSDV!$D$1:$L$1,0))/'23.10'!$E10,1)</f>
        <v>#N/A</v>
      </c>
      <c r="L10" s="92" t="e">
        <f t="array" ref="L10">+ROUND(INDEX(FCSTSDV!$D$2:$L$72,MATCH('23.10'!$D10,FCSTSDV!$C$2:$C$72,0),MATCH('23.10'!L$3,FCSTSDV!$D$1:$L$1,0))/'23.10'!$E10,1)</f>
        <v>#N/A</v>
      </c>
      <c r="M10" s="92" t="e">
        <f t="array" ref="M10">+ROUND(INDEX(FCSTSDV!$D$2:$L$72,MATCH('23.10'!$D10,FCSTSDV!$C$2:$C$72,0),MATCH('23.10'!M$3,FCSTSDV!$D$1:$L$1,0))/'23.10'!$E10,1)</f>
        <v>#N/A</v>
      </c>
      <c r="N10" s="92" t="e">
        <f t="array" ref="N10">+ROUND(INDEX(FCSTSDV!$D$2:$L$72,MATCH('23.10'!$D10,FCSTSDV!$C$2:$C$72,0),MATCH('23.10'!N$3,FCSTSDV!$D$1:$L$1,0))/'23.10'!$E10,1)</f>
        <v>#N/A</v>
      </c>
      <c r="O10" s="92" t="e">
        <f t="array" ref="O10">+ROUND(INDEX(FCSTSDV!$D$2:$L$72,MATCH('23.10'!$D10,FCSTSDV!$C$2:$C$72,0),MATCH('23.10'!O$3,FCSTSDV!$D$1:$L$1,0))/'23.10'!$E10,1)</f>
        <v>#N/A</v>
      </c>
      <c r="P10" s="92" t="e">
        <f t="array" ref="P10">+ROUND(INDEX(FCSTSDV!$D$2:$L$72,MATCH('23.10'!$D10,FCSTSDV!$C$2:$C$72,0),MATCH('23.10'!P$3,FCSTSDV!$D$1:$L$1,0))/'23.10'!$E10,1)</f>
        <v>#N/A</v>
      </c>
      <c r="Q10" s="92" t="e">
        <f t="array" ref="Q10">+ROUND(INDEX(FCSTSDV!$D$2:$L$72,MATCH('23.10'!$D10,FCSTSDV!$C$2:$C$72,0),MATCH('23.10'!Q$3,FCSTSDV!$D$1:$L$1,0))/'23.10'!$E10,1)</f>
        <v>#N/A</v>
      </c>
      <c r="R10" s="92" t="e">
        <f t="array" ref="R10">+ROUND(INDEX(FCSTSDV!$D$2:$L$72,MATCH('23.10'!$D10,FCSTSDV!$C$2:$C$72,0),MATCH('23.10'!R$3,FCSTSDV!$D$1:$L$1,0))/'23.10'!$E10,1)</f>
        <v>#N/A</v>
      </c>
      <c r="S10" s="92" t="e">
        <f t="array" ref="S10">+ROUND(INDEX(FCSTSDV!$D$2:$L$72,MATCH('23.10'!$D10,FCSTSDV!$C$2:$C$72,0),MATCH('23.10'!S$3,FCSTSDV!$D$1:$L$1,0))/'23.10'!$E10,1)</f>
        <v>#N/A</v>
      </c>
      <c r="T10" s="92" t="e">
        <f t="array" ref="T10">+ROUND(INDEX(FCSTSDV!$D$2:$L$72,MATCH('23.10'!$D10,FCSTSDV!$C$2:$C$72,0),MATCH('23.10'!T$3,FCSTSDV!$D$1:$L$1,0))/'23.10'!$E10,1)</f>
        <v>#N/A</v>
      </c>
      <c r="U10" s="92" t="e">
        <f t="array" ref="U10">+ROUND(INDEX(FCSTSDV!$D$2:$L$72,MATCH('23.10'!$D10,FCSTSDV!$C$2:$C$72,0),MATCH('23.10'!U$3,FCSTSDV!$D$1:$L$1,0))/'23.10'!$E10,1)</f>
        <v>#N/A</v>
      </c>
      <c r="V10" s="92" t="e">
        <f t="array" ref="V10">+ROUND(INDEX(FCSTSDV!$D$2:$L$72,MATCH('23.10'!$D10,FCSTSDV!$C$2:$C$72,0),MATCH('23.10'!V$3,FCSTSDV!$D$1:$L$1,0))/'23.10'!$E10,1)</f>
        <v>#N/A</v>
      </c>
      <c r="W10" s="92" t="e">
        <f t="array" ref="W10">+ROUND(INDEX(FCSTSDV!$D$2:$L$72,MATCH('23.10'!$D10,FCSTSDV!$C$2:$C$72,0),MATCH('23.10'!W$3,FCSTSDV!$D$1:$L$1,0))/'23.10'!$E10,1)</f>
        <v>#N/A</v>
      </c>
      <c r="X10" s="92" t="e">
        <f t="array" ref="X10">+ROUND(INDEX(FCSTSDV!$D$2:$L$72,MATCH('23.10'!$D10,FCSTSDV!$C$2:$C$72,0),MATCH('23.10'!X$3,FCSTSDV!$D$1:$L$1,0))/'23.10'!$E10,1)</f>
        <v>#N/A</v>
      </c>
      <c r="Y10" s="92" t="e">
        <f t="array" ref="Y10">+ROUND(INDEX(FCSTSDV!$D$2:$L$72,MATCH('23.10'!$D10,FCSTSDV!$C$2:$C$72,0),MATCH('23.10'!Y$3,FCSTSDV!$D$1:$L$1,0))/'23.10'!$E10,1)</f>
        <v>#N/A</v>
      </c>
      <c r="Z10" s="92" t="e">
        <f t="array" ref="Z10">+ROUND(INDEX(FCSTSDV!$D$2:$L$72,MATCH('23.10'!$D10,FCSTSDV!$C$2:$C$72,0),MATCH('23.10'!Z$3,FCSTSDV!$D$1:$L$1,0))/'23.10'!$E10,1)</f>
        <v>#N/A</v>
      </c>
      <c r="AA10" s="92" t="e">
        <f t="array" ref="AA10">+ROUND(INDEX(FCSTSDV!$D$2:$L$72,MATCH('23.10'!$D10,FCSTSDV!$C$2:$C$72,0),MATCH('23.10'!AA$3,FCSTSDV!$D$1:$L$1,0))/'23.10'!$E10,1)</f>
        <v>#N/A</v>
      </c>
      <c r="AB10" s="92" t="e">
        <f t="array" ref="AB10">+ROUND(INDEX(FCSTSDV!$D$2:$L$72,MATCH('23.10'!$D10,FCSTSDV!$C$2:$C$72,0),MATCH('23.10'!AB$3,FCSTSDV!$D$1:$L$1,0))/'23.10'!$E10,1)</f>
        <v>#N/A</v>
      </c>
      <c r="AC10" s="92" t="e">
        <f t="array" ref="AC10">+ROUND(INDEX(FCSTSDV!$D$2:$L$72,MATCH('23.10'!$D10,FCSTSDV!$C$2:$C$72,0),MATCH('23.10'!AC$3,FCSTSDV!$D$1:$L$1,0))/'23.10'!$E10,1)</f>
        <v>#N/A</v>
      </c>
      <c r="AD10" s="92" t="e">
        <f t="array" ref="AD10">+ROUND(INDEX(FCSTSDV!$D$2:$L$72,MATCH('23.10'!$D10,FCSTSDV!$C$2:$C$72,0),MATCH('23.10'!AD$3,FCSTSDV!$D$1:$L$1,0))/'23.10'!$E10,1)</f>
        <v>#N/A</v>
      </c>
      <c r="AE10" s="92" t="e">
        <f t="array" ref="AE10">+ROUND(INDEX(FCSTSDV!$D$2:$L$72,MATCH('23.10'!$D10,FCSTSDV!$C$2:$C$72,0),MATCH('23.10'!AE$3,FCSTSDV!$D$1:$L$1,0))/'23.10'!$E10,1)</f>
        <v>#N/A</v>
      </c>
      <c r="AF10" s="92" t="e">
        <f t="array" ref="AF10">+ROUND(INDEX(FCSTSDV!$D$2:$L$72,MATCH('23.10'!$D10,FCSTSDV!$C$2:$C$72,0),MATCH('23.10'!AF$3,FCSTSDV!$D$1:$L$1,0))/'23.10'!$E10,1)</f>
        <v>#N/A</v>
      </c>
      <c r="AG10" s="92" t="e">
        <f t="array" ref="AG10">+ROUND(INDEX(FCSTSDV!$D$2:$L$72,MATCH('23.10'!$D10,FCSTSDV!$C$2:$C$72,0),MATCH('23.10'!AG$3,FCSTSDV!$D$1:$L$1,0))/'23.10'!$E10,1)</f>
        <v>#N/A</v>
      </c>
      <c r="AH10" s="92" t="e">
        <f t="array" ref="AH10">+ROUND(INDEX(FCSTSDV!$D$2:$L$72,MATCH('23.10'!$D10,FCSTSDV!$C$2:$C$72,0),MATCH('23.10'!AH$3,FCSTSDV!$D$1:$L$1,0))/'23.10'!$E10,1)</f>
        <v>#N/A</v>
      </c>
      <c r="AI10" s="92" t="e">
        <f t="array" ref="AI10">+ROUND(INDEX(FCSTSDV!$D$2:$L$72,MATCH('23.10'!$D10,FCSTSDV!$C$2:$C$72,0),MATCH('23.10'!AI$3,FCSTSDV!$D$1:$L$1,0))/'23.10'!$E10,1)</f>
        <v>#N/A</v>
      </c>
      <c r="AJ10" s="92" t="e">
        <f t="array" ref="AJ10">+ROUND(INDEX(FCSTSDV!$D$2:$L$72,MATCH('23.10'!$D10,FCSTSDV!$C$2:$C$72,0),MATCH('23.10'!AJ$3,FCSTSDV!$D$1:$L$1,0))/'23.10'!$E10,1)</f>
        <v>#N/A</v>
      </c>
      <c r="AK10" s="92" t="e">
        <f t="array" ref="AK10">+ROUND(INDEX(FCSTSDV!$D$2:$L$72,MATCH('23.10'!$D10,FCSTSDV!$C$2:$C$72,0),MATCH('23.10'!AK$3,FCSTSDV!$D$1:$L$1,0))/'23.10'!$E10,1)</f>
        <v>#N/A</v>
      </c>
    </row>
    <row r="11" spans="1:39" ht="20.100000000000001" customHeight="1">
      <c r="A11" s="813"/>
      <c r="B11" s="795"/>
      <c r="C11" s="12"/>
      <c r="D11" s="428" t="s">
        <v>40</v>
      </c>
      <c r="E11" s="49">
        <v>100</v>
      </c>
      <c r="F11" s="799"/>
      <c r="G11" s="799"/>
      <c r="H11" s="830"/>
      <c r="I11" s="81">
        <f>+ROUND(IFERROR(VLOOKUP(D11,FCSTSDV!C10:E172,26,0),0)/'23.10'!E11+0,0)</f>
        <v>0</v>
      </c>
      <c r="J11" s="92" t="e">
        <f t="array" ref="J11">+ROUND(INDEX(FCSTSDV!$D$2:$L$72,MATCH('23.10'!$D11,FCSTSDV!$C$2:$C$72,0),MATCH('23.10'!J$3,FCSTSDV!$D$1:$L$1,0))/'23.10'!$E11,1)</f>
        <v>#N/A</v>
      </c>
      <c r="K11" s="92" t="e">
        <f t="array" ref="K11">+ROUND(INDEX(FCSTSDV!$D$2:$L$72,MATCH('23.10'!$D11,FCSTSDV!$C$2:$C$72,0),MATCH('23.10'!K$3,FCSTSDV!$D$1:$L$1,0))/'23.10'!$E11,1)</f>
        <v>#N/A</v>
      </c>
      <c r="L11" s="92" t="e">
        <f t="array" ref="L11">+ROUND(INDEX(FCSTSDV!$D$2:$L$72,MATCH('23.10'!$D11,FCSTSDV!$C$2:$C$72,0),MATCH('23.10'!L$3,FCSTSDV!$D$1:$L$1,0))/'23.10'!$E11,1)</f>
        <v>#N/A</v>
      </c>
      <c r="M11" s="92" t="e">
        <f t="array" ref="M11">+ROUND(INDEX(FCSTSDV!$D$2:$L$72,MATCH('23.10'!$D11,FCSTSDV!$C$2:$C$72,0),MATCH('23.10'!M$3,FCSTSDV!$D$1:$L$1,0))/'23.10'!$E11,1)</f>
        <v>#N/A</v>
      </c>
      <c r="N11" s="92" t="e">
        <f t="array" ref="N11">+ROUND(INDEX(FCSTSDV!$D$2:$L$72,MATCH('23.10'!$D11,FCSTSDV!$C$2:$C$72,0),MATCH('23.10'!N$3,FCSTSDV!$D$1:$L$1,0))/'23.10'!$E11,1)</f>
        <v>#N/A</v>
      </c>
      <c r="O11" s="92" t="e">
        <f t="array" ref="O11">+ROUND(INDEX(FCSTSDV!$D$2:$L$72,MATCH('23.10'!$D11,FCSTSDV!$C$2:$C$72,0),MATCH('23.10'!O$3,FCSTSDV!$D$1:$L$1,0))/'23.10'!$E11,1)</f>
        <v>#N/A</v>
      </c>
      <c r="P11" s="92" t="e">
        <f t="array" ref="P11">+ROUND(INDEX(FCSTSDV!$D$2:$L$72,MATCH('23.10'!$D11,FCSTSDV!$C$2:$C$72,0),MATCH('23.10'!P$3,FCSTSDV!$D$1:$L$1,0))/'23.10'!$E11,1)</f>
        <v>#N/A</v>
      </c>
      <c r="Q11" s="92" t="e">
        <f t="array" ref="Q11">+ROUND(INDEX(FCSTSDV!$D$2:$L$72,MATCH('23.10'!$D11,FCSTSDV!$C$2:$C$72,0),MATCH('23.10'!Q$3,FCSTSDV!$D$1:$L$1,0))/'23.10'!$E11,1)</f>
        <v>#N/A</v>
      </c>
      <c r="R11" s="92" t="e">
        <f t="array" ref="R11">+ROUND(INDEX(FCSTSDV!$D$2:$L$72,MATCH('23.10'!$D11,FCSTSDV!$C$2:$C$72,0),MATCH('23.10'!R$3,FCSTSDV!$D$1:$L$1,0))/'23.10'!$E11,1)</f>
        <v>#N/A</v>
      </c>
      <c r="S11" s="92" t="e">
        <f t="array" ref="S11">+ROUND(INDEX(FCSTSDV!$D$2:$L$72,MATCH('23.10'!$D11,FCSTSDV!$C$2:$C$72,0),MATCH('23.10'!S$3,FCSTSDV!$D$1:$L$1,0))/'23.10'!$E11,1)</f>
        <v>#N/A</v>
      </c>
      <c r="T11" s="92" t="e">
        <f t="array" ref="T11">+ROUND(INDEX(FCSTSDV!$D$2:$L$72,MATCH('23.10'!$D11,FCSTSDV!$C$2:$C$72,0),MATCH('23.10'!T$3,FCSTSDV!$D$1:$L$1,0))/'23.10'!$E11,1)</f>
        <v>#N/A</v>
      </c>
      <c r="U11" s="92" t="e">
        <f t="array" ref="U11">+ROUND(INDEX(FCSTSDV!$D$2:$L$72,MATCH('23.10'!$D11,FCSTSDV!$C$2:$C$72,0),MATCH('23.10'!U$3,FCSTSDV!$D$1:$L$1,0))/'23.10'!$E11,1)</f>
        <v>#N/A</v>
      </c>
      <c r="V11" s="92" t="e">
        <f t="array" ref="V11">+ROUND(INDEX(FCSTSDV!$D$2:$L$72,MATCH('23.10'!$D11,FCSTSDV!$C$2:$C$72,0),MATCH('23.10'!V$3,FCSTSDV!$D$1:$L$1,0))/'23.10'!$E11,1)</f>
        <v>#N/A</v>
      </c>
      <c r="W11" s="92" t="e">
        <f t="array" ref="W11">+ROUND(INDEX(FCSTSDV!$D$2:$L$72,MATCH('23.10'!$D11,FCSTSDV!$C$2:$C$72,0),MATCH('23.10'!W$3,FCSTSDV!$D$1:$L$1,0))/'23.10'!$E11,1)</f>
        <v>#N/A</v>
      </c>
      <c r="X11" s="92" t="e">
        <f t="array" ref="X11">+ROUND(INDEX(FCSTSDV!$D$2:$L$72,MATCH('23.10'!$D11,FCSTSDV!$C$2:$C$72,0),MATCH('23.10'!X$3,FCSTSDV!$D$1:$L$1,0))/'23.10'!$E11,1)</f>
        <v>#N/A</v>
      </c>
      <c r="Y11" s="92" t="e">
        <f t="array" ref="Y11">+ROUND(INDEX(FCSTSDV!$D$2:$L$72,MATCH('23.10'!$D11,FCSTSDV!$C$2:$C$72,0),MATCH('23.10'!Y$3,FCSTSDV!$D$1:$L$1,0))/'23.10'!$E11,1)</f>
        <v>#N/A</v>
      </c>
      <c r="Z11" s="92" t="e">
        <f t="array" ref="Z11">+ROUND(INDEX(FCSTSDV!$D$2:$L$72,MATCH('23.10'!$D11,FCSTSDV!$C$2:$C$72,0),MATCH('23.10'!Z$3,FCSTSDV!$D$1:$L$1,0))/'23.10'!$E11,1)</f>
        <v>#N/A</v>
      </c>
      <c r="AA11" s="92" t="e">
        <f t="array" ref="AA11">+ROUND(INDEX(FCSTSDV!$D$2:$L$72,MATCH('23.10'!$D11,FCSTSDV!$C$2:$C$72,0),MATCH('23.10'!AA$3,FCSTSDV!$D$1:$L$1,0))/'23.10'!$E11,1)</f>
        <v>#N/A</v>
      </c>
      <c r="AB11" s="92" t="e">
        <f t="array" ref="AB11">+ROUND(INDEX(FCSTSDV!$D$2:$L$72,MATCH('23.10'!$D11,FCSTSDV!$C$2:$C$72,0),MATCH('23.10'!AB$3,FCSTSDV!$D$1:$L$1,0))/'23.10'!$E11,1)</f>
        <v>#N/A</v>
      </c>
      <c r="AC11" s="92" t="e">
        <f t="array" ref="AC11">+ROUND(INDEX(FCSTSDV!$D$2:$L$72,MATCH('23.10'!$D11,FCSTSDV!$C$2:$C$72,0),MATCH('23.10'!AC$3,FCSTSDV!$D$1:$L$1,0))/'23.10'!$E11,1)</f>
        <v>#N/A</v>
      </c>
      <c r="AD11" s="92" t="e">
        <f t="array" ref="AD11">+ROUND(INDEX(FCSTSDV!$D$2:$L$72,MATCH('23.10'!$D11,FCSTSDV!$C$2:$C$72,0),MATCH('23.10'!AD$3,FCSTSDV!$D$1:$L$1,0))/'23.10'!$E11,1)</f>
        <v>#N/A</v>
      </c>
      <c r="AE11" s="92" t="e">
        <f t="array" ref="AE11">+ROUND(INDEX(FCSTSDV!$D$2:$L$72,MATCH('23.10'!$D11,FCSTSDV!$C$2:$C$72,0),MATCH('23.10'!AE$3,FCSTSDV!$D$1:$L$1,0))/'23.10'!$E11,1)</f>
        <v>#N/A</v>
      </c>
      <c r="AF11" s="92" t="e">
        <f t="array" ref="AF11">+ROUND(INDEX(FCSTSDV!$D$2:$L$72,MATCH('23.10'!$D11,FCSTSDV!$C$2:$C$72,0),MATCH('23.10'!AF$3,FCSTSDV!$D$1:$L$1,0))/'23.10'!$E11,1)</f>
        <v>#N/A</v>
      </c>
      <c r="AG11" s="92" t="e">
        <f t="array" ref="AG11">+ROUND(INDEX(FCSTSDV!$D$2:$L$72,MATCH('23.10'!$D11,FCSTSDV!$C$2:$C$72,0),MATCH('23.10'!AG$3,FCSTSDV!$D$1:$L$1,0))/'23.10'!$E11,1)</f>
        <v>#N/A</v>
      </c>
      <c r="AH11" s="92" t="e">
        <f t="array" ref="AH11">+ROUND(INDEX(FCSTSDV!$D$2:$L$72,MATCH('23.10'!$D11,FCSTSDV!$C$2:$C$72,0),MATCH('23.10'!AH$3,FCSTSDV!$D$1:$L$1,0))/'23.10'!$E11,1)</f>
        <v>#N/A</v>
      </c>
      <c r="AI11" s="92" t="e">
        <f t="array" ref="AI11">+ROUND(INDEX(FCSTSDV!$D$2:$L$72,MATCH('23.10'!$D11,FCSTSDV!$C$2:$C$72,0),MATCH('23.10'!AI$3,FCSTSDV!$D$1:$L$1,0))/'23.10'!$E11,1)</f>
        <v>#N/A</v>
      </c>
      <c r="AJ11" s="92" t="e">
        <f t="array" ref="AJ11">+ROUND(INDEX(FCSTSDV!$D$2:$L$72,MATCH('23.10'!$D11,FCSTSDV!$C$2:$C$72,0),MATCH('23.10'!AJ$3,FCSTSDV!$D$1:$L$1,0))/'23.10'!$E11,1)</f>
        <v>#N/A</v>
      </c>
      <c r="AK11" s="92" t="e">
        <f t="array" ref="AK11">+ROUND(INDEX(FCSTSDV!$D$2:$L$72,MATCH('23.10'!$D11,FCSTSDV!$C$2:$C$72,0),MATCH('23.10'!AK$3,FCSTSDV!$D$1:$L$1,0))/'23.10'!$E11,1)</f>
        <v>#N/A</v>
      </c>
    </row>
    <row r="12" spans="1:39" ht="20.100000000000001" customHeight="1">
      <c r="A12" s="813"/>
      <c r="B12" s="795"/>
      <c r="C12" s="50"/>
      <c r="D12" s="46" t="s">
        <v>41</v>
      </c>
      <c r="E12" s="49">
        <v>100</v>
      </c>
      <c r="F12" s="799"/>
      <c r="G12" s="799"/>
      <c r="H12" s="830"/>
      <c r="I12" s="81">
        <f>+ROUND(IFERROR(VLOOKUP(D12,FCSTSDV!C11:E173,26,0),0)/'23.10'!E12+0,0)</f>
        <v>0</v>
      </c>
      <c r="J12" s="92" t="e">
        <f t="array" ref="J12">+ROUND(INDEX(FCSTSDV!$D$2:$L$72,MATCH('23.10'!$D12,FCSTSDV!$C$2:$C$72,0),MATCH('23.10'!J$3,FCSTSDV!$D$1:$L$1,0))/'23.10'!$E12,1)</f>
        <v>#N/A</v>
      </c>
      <c r="K12" s="92" t="e">
        <f t="array" ref="K12">+ROUND(INDEX(FCSTSDV!$D$2:$L$72,MATCH('23.10'!$D12,FCSTSDV!$C$2:$C$72,0),MATCH('23.10'!K$3,FCSTSDV!$D$1:$L$1,0))/'23.10'!$E12,1)</f>
        <v>#N/A</v>
      </c>
      <c r="L12" s="92" t="e">
        <f t="array" ref="L12">+ROUND(INDEX(FCSTSDV!$D$2:$L$72,MATCH('23.10'!$D12,FCSTSDV!$C$2:$C$72,0),MATCH('23.10'!L$3,FCSTSDV!$D$1:$L$1,0))/'23.10'!$E12,1)</f>
        <v>#N/A</v>
      </c>
      <c r="M12" s="92" t="e">
        <f t="array" ref="M12">+ROUND(INDEX(FCSTSDV!$D$2:$L$72,MATCH('23.10'!$D12,FCSTSDV!$C$2:$C$72,0),MATCH('23.10'!M$3,FCSTSDV!$D$1:$L$1,0))/'23.10'!$E12,1)</f>
        <v>#N/A</v>
      </c>
      <c r="N12" s="92" t="e">
        <f t="array" ref="N12">+ROUND(INDEX(FCSTSDV!$D$2:$L$72,MATCH('23.10'!$D12,FCSTSDV!$C$2:$C$72,0),MATCH('23.10'!N$3,FCSTSDV!$D$1:$L$1,0))/'23.10'!$E12,1)</f>
        <v>#N/A</v>
      </c>
      <c r="O12" s="92" t="e">
        <f t="array" ref="O12">+ROUND(INDEX(FCSTSDV!$D$2:$L$72,MATCH('23.10'!$D12,FCSTSDV!$C$2:$C$72,0),MATCH('23.10'!O$3,FCSTSDV!$D$1:$L$1,0))/'23.10'!$E12,1)</f>
        <v>#N/A</v>
      </c>
      <c r="P12" s="92" t="e">
        <f t="array" ref="P12">+ROUND(INDEX(FCSTSDV!$D$2:$L$72,MATCH('23.10'!$D12,FCSTSDV!$C$2:$C$72,0),MATCH('23.10'!P$3,FCSTSDV!$D$1:$L$1,0))/'23.10'!$E12,1)</f>
        <v>#N/A</v>
      </c>
      <c r="Q12" s="92" t="e">
        <f t="array" ref="Q12">+ROUND(INDEX(FCSTSDV!$D$2:$L$72,MATCH('23.10'!$D12,FCSTSDV!$C$2:$C$72,0),MATCH('23.10'!Q$3,FCSTSDV!$D$1:$L$1,0))/'23.10'!$E12,1)</f>
        <v>#N/A</v>
      </c>
      <c r="R12" s="92" t="e">
        <f t="array" ref="R12">+ROUND(INDEX(FCSTSDV!$D$2:$L$72,MATCH('23.10'!$D12,FCSTSDV!$C$2:$C$72,0),MATCH('23.10'!R$3,FCSTSDV!$D$1:$L$1,0))/'23.10'!$E12,1)</f>
        <v>#N/A</v>
      </c>
      <c r="S12" s="92" t="e">
        <f t="array" ref="S12">+ROUND(INDEX(FCSTSDV!$D$2:$L$72,MATCH('23.10'!$D12,FCSTSDV!$C$2:$C$72,0),MATCH('23.10'!S$3,FCSTSDV!$D$1:$L$1,0))/'23.10'!$E12,1)</f>
        <v>#N/A</v>
      </c>
      <c r="T12" s="92" t="e">
        <f t="array" ref="T12">+ROUND(INDEX(FCSTSDV!$D$2:$L$72,MATCH('23.10'!$D12,FCSTSDV!$C$2:$C$72,0),MATCH('23.10'!T$3,FCSTSDV!$D$1:$L$1,0))/'23.10'!$E12,1)</f>
        <v>#N/A</v>
      </c>
      <c r="U12" s="92" t="e">
        <f t="array" ref="U12">+ROUND(INDEX(FCSTSDV!$D$2:$L$72,MATCH('23.10'!$D12,FCSTSDV!$C$2:$C$72,0),MATCH('23.10'!U$3,FCSTSDV!$D$1:$L$1,0))/'23.10'!$E12,1)</f>
        <v>#N/A</v>
      </c>
      <c r="V12" s="92" t="e">
        <f t="array" ref="V12">+ROUND(INDEX(FCSTSDV!$D$2:$L$72,MATCH('23.10'!$D12,FCSTSDV!$C$2:$C$72,0),MATCH('23.10'!V$3,FCSTSDV!$D$1:$L$1,0))/'23.10'!$E12,1)</f>
        <v>#N/A</v>
      </c>
      <c r="W12" s="92" t="e">
        <f t="array" ref="W12">+ROUND(INDEX(FCSTSDV!$D$2:$L$72,MATCH('23.10'!$D12,FCSTSDV!$C$2:$C$72,0),MATCH('23.10'!W$3,FCSTSDV!$D$1:$L$1,0))/'23.10'!$E12,1)</f>
        <v>#N/A</v>
      </c>
      <c r="X12" s="92" t="e">
        <f t="array" ref="X12">+ROUND(INDEX(FCSTSDV!$D$2:$L$72,MATCH('23.10'!$D12,FCSTSDV!$C$2:$C$72,0),MATCH('23.10'!X$3,FCSTSDV!$D$1:$L$1,0))/'23.10'!$E12,1)</f>
        <v>#N/A</v>
      </c>
      <c r="Y12" s="92" t="e">
        <f t="array" ref="Y12">+ROUND(INDEX(FCSTSDV!$D$2:$L$72,MATCH('23.10'!$D12,FCSTSDV!$C$2:$C$72,0),MATCH('23.10'!Y$3,FCSTSDV!$D$1:$L$1,0))/'23.10'!$E12,1)</f>
        <v>#N/A</v>
      </c>
      <c r="Z12" s="92" t="e">
        <f t="array" ref="Z12">+ROUND(INDEX(FCSTSDV!$D$2:$L$72,MATCH('23.10'!$D12,FCSTSDV!$C$2:$C$72,0),MATCH('23.10'!Z$3,FCSTSDV!$D$1:$L$1,0))/'23.10'!$E12,1)</f>
        <v>#N/A</v>
      </c>
      <c r="AA12" s="92" t="e">
        <f t="array" ref="AA12">+ROUND(INDEX(FCSTSDV!$D$2:$L$72,MATCH('23.10'!$D12,FCSTSDV!$C$2:$C$72,0),MATCH('23.10'!AA$3,FCSTSDV!$D$1:$L$1,0))/'23.10'!$E12,1)</f>
        <v>#N/A</v>
      </c>
      <c r="AB12" s="92" t="e">
        <f t="array" ref="AB12">+ROUND(INDEX(FCSTSDV!$D$2:$L$72,MATCH('23.10'!$D12,FCSTSDV!$C$2:$C$72,0),MATCH('23.10'!AB$3,FCSTSDV!$D$1:$L$1,0))/'23.10'!$E12,1)</f>
        <v>#N/A</v>
      </c>
      <c r="AC12" s="92" t="e">
        <f t="array" ref="AC12">+ROUND(INDEX(FCSTSDV!$D$2:$L$72,MATCH('23.10'!$D12,FCSTSDV!$C$2:$C$72,0),MATCH('23.10'!AC$3,FCSTSDV!$D$1:$L$1,0))/'23.10'!$E12,1)</f>
        <v>#N/A</v>
      </c>
      <c r="AD12" s="92" t="e">
        <f t="array" ref="AD12">+ROUND(INDEX(FCSTSDV!$D$2:$L$72,MATCH('23.10'!$D12,FCSTSDV!$C$2:$C$72,0),MATCH('23.10'!AD$3,FCSTSDV!$D$1:$L$1,0))/'23.10'!$E12,1)</f>
        <v>#N/A</v>
      </c>
      <c r="AE12" s="92" t="e">
        <f t="array" ref="AE12">+ROUND(INDEX(FCSTSDV!$D$2:$L$72,MATCH('23.10'!$D12,FCSTSDV!$C$2:$C$72,0),MATCH('23.10'!AE$3,FCSTSDV!$D$1:$L$1,0))/'23.10'!$E12,1)</f>
        <v>#N/A</v>
      </c>
      <c r="AF12" s="92" t="e">
        <f t="array" ref="AF12">+ROUND(INDEX(FCSTSDV!$D$2:$L$72,MATCH('23.10'!$D12,FCSTSDV!$C$2:$C$72,0),MATCH('23.10'!AF$3,FCSTSDV!$D$1:$L$1,0))/'23.10'!$E12,1)</f>
        <v>#N/A</v>
      </c>
      <c r="AG12" s="92" t="e">
        <f t="array" ref="AG12">+ROUND(INDEX(FCSTSDV!$D$2:$L$72,MATCH('23.10'!$D12,FCSTSDV!$C$2:$C$72,0),MATCH('23.10'!AG$3,FCSTSDV!$D$1:$L$1,0))/'23.10'!$E12,1)</f>
        <v>#N/A</v>
      </c>
      <c r="AH12" s="92" t="e">
        <f t="array" ref="AH12">+ROUND(INDEX(FCSTSDV!$D$2:$L$72,MATCH('23.10'!$D12,FCSTSDV!$C$2:$C$72,0),MATCH('23.10'!AH$3,FCSTSDV!$D$1:$L$1,0))/'23.10'!$E12,1)</f>
        <v>#N/A</v>
      </c>
      <c r="AI12" s="92" t="e">
        <f t="array" ref="AI12">+ROUND(INDEX(FCSTSDV!$D$2:$L$72,MATCH('23.10'!$D12,FCSTSDV!$C$2:$C$72,0),MATCH('23.10'!AI$3,FCSTSDV!$D$1:$L$1,0))/'23.10'!$E12,1)</f>
        <v>#N/A</v>
      </c>
      <c r="AJ12" s="92" t="e">
        <f t="array" ref="AJ12">+ROUND(INDEX(FCSTSDV!$D$2:$L$72,MATCH('23.10'!$D12,FCSTSDV!$C$2:$C$72,0),MATCH('23.10'!AJ$3,FCSTSDV!$D$1:$L$1,0))/'23.10'!$E12,1)</f>
        <v>#N/A</v>
      </c>
      <c r="AK12" s="92" t="e">
        <f t="array" ref="AK12">+ROUND(INDEX(FCSTSDV!$D$2:$L$72,MATCH('23.10'!$D12,FCSTSDV!$C$2:$C$72,0),MATCH('23.10'!AK$3,FCSTSDV!$D$1:$L$1,0))/'23.10'!$E12,1)</f>
        <v>#N/A</v>
      </c>
    </row>
    <row r="13" spans="1:39" ht="20.100000000000001" customHeight="1">
      <c r="A13" s="813"/>
      <c r="B13" s="795"/>
      <c r="C13" s="12"/>
      <c r="D13" s="128" t="s">
        <v>42</v>
      </c>
      <c r="E13" s="129" t="s">
        <v>43</v>
      </c>
      <c r="F13" s="799"/>
      <c r="G13" s="799"/>
      <c r="H13" s="830"/>
      <c r="I13" s="153">
        <f>+SUM(I4:I12)</f>
        <v>0</v>
      </c>
      <c r="J13" s="162" t="e">
        <f t="shared" ref="J13:V13" si="0">+$H4+$I$13-SUM(J4:J12)</f>
        <v>#N/A</v>
      </c>
      <c r="K13" s="162" t="e">
        <f t="shared" si="0"/>
        <v>#N/A</v>
      </c>
      <c r="L13" s="162" t="e">
        <f t="shared" si="0"/>
        <v>#N/A</v>
      </c>
      <c r="M13" s="162" t="e">
        <f t="shared" si="0"/>
        <v>#N/A</v>
      </c>
      <c r="N13" s="162" t="e">
        <f t="shared" si="0"/>
        <v>#N/A</v>
      </c>
      <c r="O13" s="162" t="e">
        <f t="shared" si="0"/>
        <v>#N/A</v>
      </c>
      <c r="P13" s="162" t="e">
        <f t="shared" si="0"/>
        <v>#N/A</v>
      </c>
      <c r="Q13" s="162" t="e">
        <f t="shared" si="0"/>
        <v>#N/A</v>
      </c>
      <c r="R13" s="162" t="e">
        <f t="shared" si="0"/>
        <v>#N/A</v>
      </c>
      <c r="S13" s="162" t="e">
        <f t="shared" si="0"/>
        <v>#N/A</v>
      </c>
      <c r="T13" s="162" t="e">
        <f t="shared" si="0"/>
        <v>#N/A</v>
      </c>
      <c r="U13" s="162" t="e">
        <f t="shared" si="0"/>
        <v>#N/A</v>
      </c>
      <c r="V13" s="162" t="e">
        <f t="shared" si="0"/>
        <v>#N/A</v>
      </c>
      <c r="W13" s="162" t="e">
        <f>+V13-SUM(W4:W12)</f>
        <v>#N/A</v>
      </c>
      <c r="X13" s="162" t="e">
        <f t="shared" ref="X13:AK13" si="1">+W13-SUM(X4:X12)</f>
        <v>#N/A</v>
      </c>
      <c r="Y13" s="162" t="e">
        <f t="shared" si="1"/>
        <v>#N/A</v>
      </c>
      <c r="Z13" s="162" t="e">
        <f t="shared" si="1"/>
        <v>#N/A</v>
      </c>
      <c r="AA13" s="162" t="e">
        <f t="shared" si="1"/>
        <v>#N/A</v>
      </c>
      <c r="AB13" s="162" t="e">
        <f t="shared" si="1"/>
        <v>#N/A</v>
      </c>
      <c r="AC13" s="162" t="e">
        <f t="shared" si="1"/>
        <v>#N/A</v>
      </c>
      <c r="AD13" s="162" t="e">
        <f t="shared" si="1"/>
        <v>#N/A</v>
      </c>
      <c r="AE13" s="162" t="e">
        <f t="shared" si="1"/>
        <v>#N/A</v>
      </c>
      <c r="AF13" s="162" t="e">
        <f t="shared" si="1"/>
        <v>#N/A</v>
      </c>
      <c r="AG13" s="162" t="e">
        <f t="shared" si="1"/>
        <v>#N/A</v>
      </c>
      <c r="AH13" s="659" t="e">
        <f t="shared" si="1"/>
        <v>#N/A</v>
      </c>
      <c r="AI13" s="659" t="e">
        <f t="shared" si="1"/>
        <v>#N/A</v>
      </c>
      <c r="AJ13" s="659" t="e">
        <f t="shared" si="1"/>
        <v>#N/A</v>
      </c>
      <c r="AK13" s="659" t="e">
        <f t="shared" si="1"/>
        <v>#N/A</v>
      </c>
      <c r="AM13" s="3" t="e">
        <f>+AK13+24800</f>
        <v>#N/A</v>
      </c>
    </row>
    <row r="14" spans="1:39" ht="20.100000000000001" customHeight="1">
      <c r="A14" s="817" t="s">
        <v>14</v>
      </c>
      <c r="B14" s="796" t="s">
        <v>235</v>
      </c>
      <c r="C14" s="63"/>
      <c r="D14" s="43" t="s">
        <v>45</v>
      </c>
      <c r="E14" s="44">
        <v>200</v>
      </c>
      <c r="F14" s="837"/>
      <c r="G14" s="837"/>
      <c r="H14" s="831">
        <f>1977-4</f>
        <v>1973</v>
      </c>
      <c r="I14" s="79">
        <f>+ROUND(IFERROR(VLOOKUP(D14,FCSTSDV!$C$2:$E$2983,26,0),0)/'23.10'!E14+0,0)</f>
        <v>0</v>
      </c>
      <c r="J14" s="115" t="e">
        <f>+INDEX(FCSTSDV!$D$2:$L$72,MATCH('23.10'!$D14,FCSTSDV!$C$2:$C$72,0),MATCH('23.10'!J$3,FCSTSDV!$D$1:$L$1,0))/'23.10'!$E14</f>
        <v>#N/A</v>
      </c>
      <c r="K14" s="99" t="e">
        <f t="array" ref="K14">+ROUND(INDEX(FCSTSDV!$D$2:$L$72,MATCH('23.10'!$D14,FCSTSDV!$C$2:$C$72,0),MATCH('23.10'!K$3,FCSTSDV!$D$1:$L$1,0))/'23.10'!$E14,1)</f>
        <v>#N/A</v>
      </c>
      <c r="L14" s="99" t="e">
        <f t="array" ref="L14">+ROUND(INDEX(FCSTSDV!$D$2:$L$72,MATCH('23.10'!$D14,FCSTSDV!$C$2:$C$72,0),MATCH('23.10'!L$3,FCSTSDV!$D$1:$L$1,0))/'23.10'!$E14,1)</f>
        <v>#N/A</v>
      </c>
      <c r="M14" s="99" t="e">
        <f t="array" ref="M14">+ROUND(INDEX(FCSTSDV!$D$2:$L$72,MATCH('23.10'!$D14,FCSTSDV!$C$2:$C$72,0),MATCH('23.10'!M$3,FCSTSDV!$D$1:$L$1,0))/'23.10'!$E14,1)</f>
        <v>#N/A</v>
      </c>
      <c r="N14" s="99" t="e">
        <f t="array" ref="N14">+ROUND(INDEX(FCSTSDV!$D$2:$L$72,MATCH('23.10'!$D14,FCSTSDV!$C$2:$C$72,0),MATCH('23.10'!N$3,FCSTSDV!$D$1:$L$1,0))/'23.10'!$E14,1)</f>
        <v>#N/A</v>
      </c>
      <c r="O14" s="99" t="e">
        <f t="array" ref="O14">+ROUND(INDEX(FCSTSDV!$D$2:$L$72,MATCH('23.10'!$D14,FCSTSDV!$C$2:$C$72,0),MATCH('23.10'!O$3,FCSTSDV!$D$1:$L$1,0))/'23.10'!$E14,1)</f>
        <v>#N/A</v>
      </c>
      <c r="P14" s="99" t="e">
        <f t="array" ref="P14">+ROUND(INDEX(FCSTSDV!$D$2:$L$72,MATCH('23.10'!$D14,FCSTSDV!$C$2:$C$72,0),MATCH('23.10'!P$3,FCSTSDV!$D$1:$L$1,0))/'23.10'!$E14,1)</f>
        <v>#N/A</v>
      </c>
      <c r="Q14" s="99" t="e">
        <f t="array" ref="Q14">+ROUND(INDEX(FCSTSDV!$D$2:$L$72,MATCH('23.10'!$D14,FCSTSDV!$C$2:$C$72,0),MATCH('23.10'!Q$3,FCSTSDV!$D$1:$L$1,0))/'23.10'!$E14,1)</f>
        <v>#N/A</v>
      </c>
      <c r="R14" s="99" t="e">
        <f t="array" ref="R14">+ROUND(INDEX(FCSTSDV!$D$2:$L$72,MATCH('23.10'!$D14,FCSTSDV!$C$2:$C$72,0),MATCH('23.10'!R$3,FCSTSDV!$D$1:$L$1,0))/'23.10'!$E14,1)</f>
        <v>#N/A</v>
      </c>
      <c r="S14" s="99" t="e">
        <f t="array" ref="S14">+ROUND(INDEX(FCSTSDV!$D$2:$L$72,MATCH('23.10'!$D14,FCSTSDV!$C$2:$C$72,0),MATCH('23.10'!S$3,FCSTSDV!$D$1:$L$1,0))/'23.10'!$E14,1)</f>
        <v>#N/A</v>
      </c>
      <c r="T14" s="99" t="e">
        <f t="array" ref="T14">+ROUND(INDEX(FCSTSDV!$D$2:$L$72,MATCH('23.10'!$D14,FCSTSDV!$C$2:$C$72,0),MATCH('23.10'!T$3,FCSTSDV!$D$1:$L$1,0))/'23.10'!$E14,1)</f>
        <v>#N/A</v>
      </c>
      <c r="U14" s="99" t="e">
        <f t="array" ref="U14">+ROUND(INDEX(FCSTSDV!$D$2:$L$72,MATCH('23.10'!$D14,FCSTSDV!$C$2:$C$72,0),MATCH('23.10'!U$3,FCSTSDV!$D$1:$L$1,0))/'23.10'!$E14,1)</f>
        <v>#N/A</v>
      </c>
      <c r="V14" s="115" t="e">
        <f>+ROUND(INDEX(FCSTSDV!$D$2:$L$673,MATCH('23.10'!$D14,FCSTSDV!$C$2:$C$673,0),MATCH('23.10'!V$3,FCSTSDV!$D$1:$L$1,0))/'23.10'!$E14,1)</f>
        <v>#N/A</v>
      </c>
      <c r="W14" s="99" t="e">
        <f>+ROUND(INDEX(FCSTSDV!$D$2:$L$673,MATCH('23.10'!$D14,FCSTSDV!$C$2:$C$673,0),MATCH('23.10'!W$3,FCSTSDV!$D$1:$L$1,0))/'23.10'!$E14,1)</f>
        <v>#N/A</v>
      </c>
      <c r="X14" s="99" t="e">
        <f>+ROUND(INDEX(FCSTSDV!$D$2:$L$673,MATCH('23.10'!$D14,FCSTSDV!$C$2:$C$673,0),MATCH('23.10'!X$3,FCSTSDV!$D$1:$L$1,0))/'23.10'!$E14,1)</f>
        <v>#N/A</v>
      </c>
      <c r="Y14" s="99" t="e">
        <f>+ROUND(INDEX(FCSTSDV!$D$2:$L$673,MATCH('23.10'!$D14,FCSTSDV!$C$2:$C$673,0),MATCH('23.10'!Y$3,FCSTSDV!$D$1:$L$1,0))/'23.10'!$E14,1)</f>
        <v>#N/A</v>
      </c>
      <c r="Z14" s="99" t="e">
        <f>+ROUND(INDEX(FCSTSDV!$D$2:$L$673,MATCH('23.10'!$D14,FCSTSDV!$C$2:$C$673,0),MATCH('23.10'!Z$3,FCSTSDV!$D$1:$L$1,0))/'23.10'!$E14,1)</f>
        <v>#N/A</v>
      </c>
      <c r="AA14" s="99" t="e">
        <f>+ROUND(INDEX(FCSTSDV!$D$2:$L$673,MATCH('23.10'!$D14,FCSTSDV!$C$2:$C$673,0),MATCH('23.10'!AA$3,FCSTSDV!$D$1:$L$1,0))/'23.10'!$E14,1)</f>
        <v>#N/A</v>
      </c>
      <c r="AB14" s="99" t="e">
        <f>+ROUND(INDEX(FCSTSDV!$D$2:$L$673,MATCH('23.10'!$D14,FCSTSDV!$C$2:$C$673,0),MATCH('23.10'!AB$3,FCSTSDV!$D$1:$L$1,0))/'23.10'!$E14,1)</f>
        <v>#N/A</v>
      </c>
      <c r="AC14" s="99" t="e">
        <f>+ROUND(INDEX(FCSTSDV!$D$2:$L$673,MATCH('23.10'!$D14,FCSTSDV!$C$2:$C$673,0),MATCH('23.10'!AC$3,FCSTSDV!$D$1:$L$1,0))/'23.10'!$E14,1)</f>
        <v>#N/A</v>
      </c>
      <c r="AD14" s="99" t="e">
        <f>+ROUND(INDEX(FCSTSDV!$D$2:$L$673,MATCH('23.10'!$D14,FCSTSDV!$C$2:$C$673,0),MATCH('23.10'!AD$3,FCSTSDV!$D$1:$L$1,0))/'23.10'!$E14,1)</f>
        <v>#N/A</v>
      </c>
      <c r="AE14" s="99" t="e">
        <f>+ROUND(INDEX(FCSTSDV!$D$2:$L$673,MATCH('23.10'!$D14,FCSTSDV!$C$2:$C$673,0),MATCH('23.10'!AE$3,FCSTSDV!$D$1:$L$1,0))/'23.10'!$E14,1)</f>
        <v>#N/A</v>
      </c>
      <c r="AF14" s="99" t="e">
        <f>+ROUND(INDEX(FCSTSDV!$D$2:$L$673,MATCH('23.10'!$D14,FCSTSDV!$C$2:$C$673,0),MATCH('23.10'!AF$3,FCSTSDV!$D$1:$L$1,0))/'23.10'!$E14,1)</f>
        <v>#N/A</v>
      </c>
      <c r="AG14" s="99" t="e">
        <f>+ROUND(INDEX(FCSTSDV!$D$2:$L$673,MATCH('23.10'!$D14,FCSTSDV!$C$2:$C$673,0),MATCH('23.10'!AG$3,FCSTSDV!$D$1:$L$1,0))/'23.10'!$E14,1)</f>
        <v>#N/A</v>
      </c>
      <c r="AH14" s="99" t="e">
        <f>+ROUND(INDEX(FCSTSDV!$D$2:$L$673,MATCH('23.10'!$D14,FCSTSDV!$C$2:$C$673,0),MATCH('23.10'!AH$3,FCSTSDV!$D$1:$L$1,0))/'23.10'!$E14,1)</f>
        <v>#N/A</v>
      </c>
      <c r="AI14" s="99" t="e">
        <f>+ROUND(INDEX(FCSTSDV!$D$2:$L$673,MATCH('23.10'!$D14,FCSTSDV!$C$2:$C$673,0),MATCH('23.10'!AI$3,FCSTSDV!$D$1:$L$1,0))/'23.10'!$E14,1)</f>
        <v>#N/A</v>
      </c>
      <c r="AJ14" s="99" t="e">
        <f>+ROUND(INDEX(FCSTSDV!$D$2:$L$673,MATCH('23.10'!$D14,FCSTSDV!$C$2:$C$673,0),MATCH('23.10'!AJ$3,FCSTSDV!$D$1:$L$1,0))/'23.10'!$E14,1)</f>
        <v>#N/A</v>
      </c>
      <c r="AK14" s="99" t="e">
        <f>+ROUND(INDEX(FCSTSDV!$D$2:$L$673,MATCH('23.10'!$D14,FCSTSDV!$C$2:$C$673,0),MATCH('23.10'!AK$3,FCSTSDV!$D$1:$L$1,0))/'23.10'!$E14,1)</f>
        <v>#N/A</v>
      </c>
    </row>
    <row r="15" spans="1:39" ht="20.100000000000001" customHeight="1">
      <c r="A15" s="818"/>
      <c r="B15" s="794"/>
      <c r="C15" s="57"/>
      <c r="D15" s="46" t="s">
        <v>47</v>
      </c>
      <c r="E15" s="49">
        <v>100</v>
      </c>
      <c r="F15" s="838"/>
      <c r="G15" s="838"/>
      <c r="H15" s="832"/>
      <c r="I15" s="81">
        <f>+ROUND(IFERROR(VLOOKUP(D15,FCSTSDV!$C$2:$E$2983,26,0),0)/'23.10'!E15+0,0)</f>
        <v>0</v>
      </c>
      <c r="J15" s="114" t="e">
        <f t="array" ref="J15">+INDEX(FCSTSDV!$D$2:$L$72,MATCH('23.10'!$D15,FCSTSDV!$C$2:$C$72,0),MATCH('23.10'!J$3,FCSTSDV!$D$1:$L$1,0))/'23.10'!$E15</f>
        <v>#N/A</v>
      </c>
      <c r="K15" s="92" t="e">
        <f t="array" ref="K15">+ROUND(INDEX(FCSTSDV!$D$2:$L$72,MATCH('23.10'!$D15,FCSTSDV!$C$2:$C$72,0),MATCH('23.10'!K$3,FCSTSDV!$D$1:$L$1,0))/'23.10'!$E15,1)</f>
        <v>#N/A</v>
      </c>
      <c r="L15" s="92" t="e">
        <f t="array" ref="L15">+ROUND(INDEX(FCSTSDV!$D$2:$L$72,MATCH('23.10'!$D15,FCSTSDV!$C$2:$C$72,0),MATCH('23.10'!L$3,FCSTSDV!$D$1:$L$1,0))/'23.10'!$E15,1)</f>
        <v>#N/A</v>
      </c>
      <c r="M15" s="92" t="e">
        <f t="array" ref="M15">+ROUND(INDEX(FCSTSDV!$D$2:$L$72,MATCH('23.10'!$D15,FCSTSDV!$C$2:$C$72,0),MATCH('23.10'!M$3,FCSTSDV!$D$1:$L$1,0))/'23.10'!$E15,1)</f>
        <v>#N/A</v>
      </c>
      <c r="N15" s="92" t="e">
        <f t="array" ref="N15">+ROUND(INDEX(FCSTSDV!$D$2:$L$72,MATCH('23.10'!$D15,FCSTSDV!$C$2:$C$72,0),MATCH('23.10'!N$3,FCSTSDV!$D$1:$L$1,0))/'23.10'!$E15,1)</f>
        <v>#N/A</v>
      </c>
      <c r="O15" s="92" t="e">
        <f t="array" ref="O15">+ROUND(INDEX(FCSTSDV!$D$2:$L$72,MATCH('23.10'!$D15,FCSTSDV!$C$2:$C$72,0),MATCH('23.10'!O$3,FCSTSDV!$D$1:$L$1,0))/'23.10'!$E15,1)</f>
        <v>#N/A</v>
      </c>
      <c r="P15" s="92" t="e">
        <f t="array" ref="P15">+ROUND(INDEX(FCSTSDV!$D$2:$L$72,MATCH('23.10'!$D15,FCSTSDV!$C$2:$C$72,0),MATCH('23.10'!P$3,FCSTSDV!$D$1:$L$1,0))/'23.10'!$E15,1)</f>
        <v>#N/A</v>
      </c>
      <c r="Q15" s="92" t="e">
        <f t="array" ref="Q15">+ROUND(INDEX(FCSTSDV!$D$2:$L$72,MATCH('23.10'!$D15,FCSTSDV!$C$2:$C$72,0),MATCH('23.10'!Q$3,FCSTSDV!$D$1:$L$1,0))/'23.10'!$E15,1)</f>
        <v>#N/A</v>
      </c>
      <c r="R15" s="92" t="e">
        <f t="array" ref="R15">+ROUND(INDEX(FCSTSDV!$D$2:$L$72,MATCH('23.10'!$D15,FCSTSDV!$C$2:$C$72,0),MATCH('23.10'!R$3,FCSTSDV!$D$1:$L$1,0))/'23.10'!$E15,1)</f>
        <v>#N/A</v>
      </c>
      <c r="S15" s="92" t="e">
        <f t="array" ref="S15">+ROUND(INDEX(FCSTSDV!$D$2:$L$72,MATCH('23.10'!$D15,FCSTSDV!$C$2:$C$72,0),MATCH('23.10'!S$3,FCSTSDV!$D$1:$L$1,0))/'23.10'!$E15,1)</f>
        <v>#N/A</v>
      </c>
      <c r="T15" s="92" t="e">
        <f t="array" ref="T15">+ROUND(INDEX(FCSTSDV!$D$2:$L$72,MATCH('23.10'!$D15,FCSTSDV!$C$2:$C$72,0),MATCH('23.10'!T$3,FCSTSDV!$D$1:$L$1,0))/'23.10'!$E15,1)</f>
        <v>#N/A</v>
      </c>
      <c r="U15" s="92" t="e">
        <f t="array" ref="U15">+ROUND(INDEX(FCSTSDV!$D$2:$L$72,MATCH('23.10'!$D15,FCSTSDV!$C$2:$C$72,0),MATCH('23.10'!U$3,FCSTSDV!$D$1:$L$1,0))/'23.10'!$E15,1)</f>
        <v>#N/A</v>
      </c>
      <c r="V15" s="114" t="e">
        <f>+ROUND(INDEX(FCSTSDV!$D$2:$L$673,MATCH('23.10'!$D15,FCSTSDV!$C$2:$C$673,0),MATCH('23.10'!V$3,FCSTSDV!$D$1:$L$1,0))/'23.10'!$E15,1)</f>
        <v>#N/A</v>
      </c>
      <c r="W15" s="92" t="e">
        <f>+ROUND(INDEX(FCSTSDV!$D$2:$L$673,MATCH('23.10'!$D15,FCSTSDV!$C$2:$C$673,0),MATCH('23.10'!W$3,FCSTSDV!$D$1:$L$1,0))/'23.10'!$E15,1)</f>
        <v>#N/A</v>
      </c>
      <c r="X15" s="92" t="e">
        <f>+ROUND(INDEX(FCSTSDV!$D$2:$L$673,MATCH('23.10'!$D15,FCSTSDV!$C$2:$C$673,0),MATCH('23.10'!X$3,FCSTSDV!$D$1:$L$1,0))/'23.10'!$E15,1)</f>
        <v>#N/A</v>
      </c>
      <c r="Y15" s="92" t="e">
        <f>+ROUND(INDEX(FCSTSDV!$D$2:$L$673,MATCH('23.10'!$D15,FCSTSDV!$C$2:$C$673,0),MATCH('23.10'!Y$3,FCSTSDV!$D$1:$L$1,0))/'23.10'!$E15,1)</f>
        <v>#N/A</v>
      </c>
      <c r="Z15" s="92" t="e">
        <f>+ROUND(INDEX(FCSTSDV!$D$2:$L$673,MATCH('23.10'!$D15,FCSTSDV!$C$2:$C$673,0),MATCH('23.10'!Z$3,FCSTSDV!$D$1:$L$1,0))/'23.10'!$E15,1)</f>
        <v>#N/A</v>
      </c>
      <c r="AA15" s="92" t="e">
        <f>+ROUND(INDEX(FCSTSDV!$D$2:$L$673,MATCH('23.10'!$D15,FCSTSDV!$C$2:$C$673,0),MATCH('23.10'!AA$3,FCSTSDV!$D$1:$L$1,0))/'23.10'!$E15,1)</f>
        <v>#N/A</v>
      </c>
      <c r="AB15" s="92" t="e">
        <f>+ROUND(INDEX(FCSTSDV!$D$2:$L$673,MATCH('23.10'!$D15,FCSTSDV!$C$2:$C$673,0),MATCH('23.10'!AB$3,FCSTSDV!$D$1:$L$1,0))/'23.10'!$E15,1)</f>
        <v>#N/A</v>
      </c>
      <c r="AC15" s="92" t="e">
        <f>+ROUND(INDEX(FCSTSDV!$D$2:$L$673,MATCH('23.10'!$D15,FCSTSDV!$C$2:$C$673,0),MATCH('23.10'!AC$3,FCSTSDV!$D$1:$L$1,0))/'23.10'!$E15,1)</f>
        <v>#N/A</v>
      </c>
      <c r="AD15" s="92" t="e">
        <f>+ROUND(INDEX(FCSTSDV!$D$2:$L$673,MATCH('23.10'!$D15,FCSTSDV!$C$2:$C$673,0),MATCH('23.10'!AD$3,FCSTSDV!$D$1:$L$1,0))/'23.10'!$E15,1)</f>
        <v>#N/A</v>
      </c>
      <c r="AE15" s="92" t="e">
        <f>+ROUND(INDEX(FCSTSDV!$D$2:$L$673,MATCH('23.10'!$D15,FCSTSDV!$C$2:$C$673,0),MATCH('23.10'!AE$3,FCSTSDV!$D$1:$L$1,0))/'23.10'!$E15,1)</f>
        <v>#N/A</v>
      </c>
      <c r="AF15" s="92" t="e">
        <f>+ROUND(INDEX(FCSTSDV!$D$2:$L$673,MATCH('23.10'!$D15,FCSTSDV!$C$2:$C$673,0),MATCH('23.10'!AF$3,FCSTSDV!$D$1:$L$1,0))/'23.10'!$E15,1)</f>
        <v>#N/A</v>
      </c>
      <c r="AG15" s="92" t="e">
        <f>+ROUND(INDEX(FCSTSDV!$D$2:$L$673,MATCH('23.10'!$D15,FCSTSDV!$C$2:$C$673,0),MATCH('23.10'!AG$3,FCSTSDV!$D$1:$L$1,0))/'23.10'!$E15,1)</f>
        <v>#N/A</v>
      </c>
      <c r="AH15" s="92" t="e">
        <f>+ROUND(INDEX(FCSTSDV!$D$2:$L$673,MATCH('23.10'!$D15,FCSTSDV!$C$2:$C$673,0),MATCH('23.10'!AH$3,FCSTSDV!$D$1:$L$1,0))/'23.10'!$E15,1)</f>
        <v>#N/A</v>
      </c>
      <c r="AI15" s="92" t="e">
        <f>+ROUND(INDEX(FCSTSDV!$D$2:$L$673,MATCH('23.10'!$D15,FCSTSDV!$C$2:$C$673,0),MATCH('23.10'!AI$3,FCSTSDV!$D$1:$L$1,0))/'23.10'!$E15,1)</f>
        <v>#N/A</v>
      </c>
      <c r="AJ15" s="92" t="e">
        <f>+ROUND(INDEX(FCSTSDV!$D$2:$L$673,MATCH('23.10'!$D15,FCSTSDV!$C$2:$C$673,0),MATCH('23.10'!AJ$3,FCSTSDV!$D$1:$L$1,0))/'23.10'!$E15,1)</f>
        <v>#N/A</v>
      </c>
      <c r="AK15" s="119" t="e">
        <f>+ROUND(INDEX(FCSTSDV!$D$2:$L$673,MATCH('23.10'!$D15,FCSTSDV!$C$2:$C$673,0),MATCH('23.10'!AK$3,FCSTSDV!$D$1:$L$1,0))/'23.10'!$E15,1)</f>
        <v>#N/A</v>
      </c>
    </row>
    <row r="16" spans="1:39" ht="20.100000000000001" customHeight="1">
      <c r="A16" s="818"/>
      <c r="B16" s="794"/>
      <c r="C16" s="57"/>
      <c r="D16" s="46" t="s">
        <v>48</v>
      </c>
      <c r="E16" s="49">
        <v>150</v>
      </c>
      <c r="F16" s="838"/>
      <c r="G16" s="838"/>
      <c r="H16" s="832"/>
      <c r="I16" s="81">
        <f>+ROUND(IFERROR(VLOOKUP(D16,FCSTSDV!$C$2:$E$2983,26,0),0)/'23.10'!E16+0,0)</f>
        <v>0</v>
      </c>
      <c r="J16" s="114" t="e">
        <f t="array" ref="J16">+INDEX(FCSTSDV!$D$2:$L$72,MATCH('23.10'!$D16,FCSTSDV!$C$2:$C$72,0),MATCH('23.10'!J$3,FCSTSDV!$D$1:$L$1,0))/'23.10'!$E16</f>
        <v>#N/A</v>
      </c>
      <c r="K16" s="92" t="e">
        <f t="array" ref="K16">+ROUND(INDEX(FCSTSDV!$D$2:$L$72,MATCH('23.10'!$D16,FCSTSDV!$C$2:$C$72,0),MATCH('23.10'!K$3,FCSTSDV!$D$1:$L$1,0))/'23.10'!$E16,1)</f>
        <v>#N/A</v>
      </c>
      <c r="L16" s="92" t="e">
        <f t="array" ref="L16">+ROUND(INDEX(FCSTSDV!$D$2:$L$72,MATCH('23.10'!$D16,FCSTSDV!$C$2:$C$72,0),MATCH('23.10'!L$3,FCSTSDV!$D$1:$L$1,0))/'23.10'!$E16,1)</f>
        <v>#N/A</v>
      </c>
      <c r="M16" s="92" t="e">
        <f t="array" ref="M16">+ROUND(INDEX(FCSTSDV!$D$2:$L$72,MATCH('23.10'!$D16,FCSTSDV!$C$2:$C$72,0),MATCH('23.10'!M$3,FCSTSDV!$D$1:$L$1,0))/'23.10'!$E16,1)</f>
        <v>#N/A</v>
      </c>
      <c r="N16" s="92" t="e">
        <f t="array" ref="N16">+ROUND(INDEX(FCSTSDV!$D$2:$L$72,MATCH('23.10'!$D16,FCSTSDV!$C$2:$C$72,0),MATCH('23.10'!N$3,FCSTSDV!$D$1:$L$1,0))/'23.10'!$E16,1)</f>
        <v>#N/A</v>
      </c>
      <c r="O16" s="92" t="e">
        <f t="array" ref="O16">+ROUND(INDEX(FCSTSDV!$D$2:$L$72,MATCH('23.10'!$D16,FCSTSDV!$C$2:$C$72,0),MATCH('23.10'!O$3,FCSTSDV!$D$1:$L$1,0))/'23.10'!$E16,1)</f>
        <v>#N/A</v>
      </c>
      <c r="P16" s="92" t="e">
        <f t="array" ref="P16">+ROUND(INDEX(FCSTSDV!$D$2:$L$72,MATCH('23.10'!$D16,FCSTSDV!$C$2:$C$72,0),MATCH('23.10'!P$3,FCSTSDV!$D$1:$L$1,0))/'23.10'!$E16,1)</f>
        <v>#N/A</v>
      </c>
      <c r="Q16" s="92" t="e">
        <f t="array" ref="Q16">+ROUND(INDEX(FCSTSDV!$D$2:$L$72,MATCH('23.10'!$D16,FCSTSDV!$C$2:$C$72,0),MATCH('23.10'!Q$3,FCSTSDV!$D$1:$L$1,0))/'23.10'!$E16,1)</f>
        <v>#N/A</v>
      </c>
      <c r="R16" s="92" t="e">
        <f t="array" ref="R16">+ROUND(INDEX(FCSTSDV!$D$2:$L$72,MATCH('23.10'!$D16,FCSTSDV!$C$2:$C$72,0),MATCH('23.10'!R$3,FCSTSDV!$D$1:$L$1,0))/'23.10'!$E16,1)</f>
        <v>#N/A</v>
      </c>
      <c r="S16" s="92" t="e">
        <f t="array" ref="S16">+ROUND(INDEX(FCSTSDV!$D$2:$L$72,MATCH('23.10'!$D16,FCSTSDV!$C$2:$C$72,0),MATCH('23.10'!S$3,FCSTSDV!$D$1:$L$1,0))/'23.10'!$E16,1)</f>
        <v>#N/A</v>
      </c>
      <c r="T16" s="92" t="e">
        <f t="array" ref="T16">+ROUND(INDEX(FCSTSDV!$D$2:$L$72,MATCH('23.10'!$D16,FCSTSDV!$C$2:$C$72,0),MATCH('23.10'!T$3,FCSTSDV!$D$1:$L$1,0))/'23.10'!$E16,1)</f>
        <v>#N/A</v>
      </c>
      <c r="U16" s="92" t="e">
        <f t="array" ref="U16">+ROUND(INDEX(FCSTSDV!$D$2:$L$72,MATCH('23.10'!$D16,FCSTSDV!$C$2:$C$72,0),MATCH('23.10'!U$3,FCSTSDV!$D$1:$L$1,0))/'23.10'!$E16,1)</f>
        <v>#N/A</v>
      </c>
      <c r="V16" s="114" t="e">
        <f>+ROUND(INDEX(FCSTSDV!$D$2:$L$673,MATCH('23.10'!$D16,FCSTSDV!$C$2:$C$673,0),MATCH('23.10'!V$3,FCSTSDV!$D$1:$L$1,0))/'23.10'!$E16,1)</f>
        <v>#N/A</v>
      </c>
      <c r="W16" s="92" t="e">
        <f>+ROUND(INDEX(FCSTSDV!$D$2:$L$673,MATCH('23.10'!$D16,FCSTSDV!$C$2:$C$673,0),MATCH('23.10'!W$3,FCSTSDV!$D$1:$L$1,0))/'23.10'!$E16,1)</f>
        <v>#N/A</v>
      </c>
      <c r="X16" s="92" t="e">
        <f>+ROUND(INDEX(FCSTSDV!$D$2:$L$673,MATCH('23.10'!$D16,FCSTSDV!$C$2:$C$673,0),MATCH('23.10'!X$3,FCSTSDV!$D$1:$L$1,0))/'23.10'!$E16,1)</f>
        <v>#N/A</v>
      </c>
      <c r="Y16" s="92" t="e">
        <f>+ROUND(INDEX(FCSTSDV!$D$2:$L$673,MATCH('23.10'!$D16,FCSTSDV!$C$2:$C$673,0),MATCH('23.10'!Y$3,FCSTSDV!$D$1:$L$1,0))/'23.10'!$E16,1)</f>
        <v>#N/A</v>
      </c>
      <c r="Z16" s="92" t="e">
        <f>+ROUND(INDEX(FCSTSDV!$D$2:$L$673,MATCH('23.10'!$D16,FCSTSDV!$C$2:$C$673,0),MATCH('23.10'!Z$3,FCSTSDV!$D$1:$L$1,0))/'23.10'!$E16,1)</f>
        <v>#N/A</v>
      </c>
      <c r="AA16" s="92" t="e">
        <f>+ROUND(INDEX(FCSTSDV!$D$2:$L$673,MATCH('23.10'!$D16,FCSTSDV!$C$2:$C$673,0),MATCH('23.10'!AA$3,FCSTSDV!$D$1:$L$1,0))/'23.10'!$E16,1)</f>
        <v>#N/A</v>
      </c>
      <c r="AB16" s="92" t="e">
        <f>+ROUND(INDEX(FCSTSDV!$D$2:$L$673,MATCH('23.10'!$D16,FCSTSDV!$C$2:$C$673,0),MATCH('23.10'!AB$3,FCSTSDV!$D$1:$L$1,0))/'23.10'!$E16,1)</f>
        <v>#N/A</v>
      </c>
      <c r="AC16" s="92" t="e">
        <f>+ROUND(INDEX(FCSTSDV!$D$2:$L$673,MATCH('23.10'!$D16,FCSTSDV!$C$2:$C$673,0),MATCH('23.10'!AC$3,FCSTSDV!$D$1:$L$1,0))/'23.10'!$E16,1)</f>
        <v>#N/A</v>
      </c>
      <c r="AD16" s="92" t="e">
        <f>+ROUND(INDEX(FCSTSDV!$D$2:$L$673,MATCH('23.10'!$D16,FCSTSDV!$C$2:$C$673,0),MATCH('23.10'!AD$3,FCSTSDV!$D$1:$L$1,0))/'23.10'!$E16,1)</f>
        <v>#N/A</v>
      </c>
      <c r="AE16" s="92" t="e">
        <f>+ROUND(INDEX(FCSTSDV!$D$2:$L$673,MATCH('23.10'!$D16,FCSTSDV!$C$2:$C$673,0),MATCH('23.10'!AE$3,FCSTSDV!$D$1:$L$1,0))/'23.10'!$E16,1)</f>
        <v>#N/A</v>
      </c>
      <c r="AF16" s="92" t="e">
        <f>+ROUND(INDEX(FCSTSDV!$D$2:$L$673,MATCH('23.10'!$D16,FCSTSDV!$C$2:$C$673,0),MATCH('23.10'!AF$3,FCSTSDV!$D$1:$L$1,0))/'23.10'!$E16,1)</f>
        <v>#N/A</v>
      </c>
      <c r="AG16" s="92" t="e">
        <f>+ROUND(INDEX(FCSTSDV!$D$2:$L$673,MATCH('23.10'!$D16,FCSTSDV!$C$2:$C$673,0),MATCH('23.10'!AG$3,FCSTSDV!$D$1:$L$1,0))/'23.10'!$E16,1)</f>
        <v>#N/A</v>
      </c>
      <c r="AH16" s="92" t="e">
        <f>+ROUND(INDEX(FCSTSDV!$D$2:$L$673,MATCH('23.10'!$D16,FCSTSDV!$C$2:$C$673,0),MATCH('23.10'!AH$3,FCSTSDV!$D$1:$L$1,0))/'23.10'!$E16,1)</f>
        <v>#N/A</v>
      </c>
      <c r="AI16" s="92" t="e">
        <f>+ROUND(INDEX(FCSTSDV!$D$2:$L$673,MATCH('23.10'!$D16,FCSTSDV!$C$2:$C$673,0),MATCH('23.10'!AI$3,FCSTSDV!$D$1:$L$1,0))/'23.10'!$E16,1)</f>
        <v>#N/A</v>
      </c>
      <c r="AJ16" s="92" t="e">
        <f>+ROUND(INDEX(FCSTSDV!$D$2:$L$673,MATCH('23.10'!$D16,FCSTSDV!$C$2:$C$673,0),MATCH('23.10'!AJ$3,FCSTSDV!$D$1:$L$1,0))/'23.10'!$E16,1)</f>
        <v>#N/A</v>
      </c>
      <c r="AK16" s="119" t="e">
        <f>+ROUND(INDEX(FCSTSDV!$D$2:$L$673,MATCH('23.10'!$D16,FCSTSDV!$C$2:$C$673,0),MATCH('23.10'!AK$3,FCSTSDV!$D$1:$L$1,0))/'23.10'!$E16,1)</f>
        <v>#N/A</v>
      </c>
    </row>
    <row r="17" spans="1:37" ht="20.100000000000001" customHeight="1">
      <c r="A17" s="818"/>
      <c r="B17" s="794"/>
      <c r="C17" s="57"/>
      <c r="D17" s="46" t="s">
        <v>49</v>
      </c>
      <c r="E17" s="49">
        <v>150</v>
      </c>
      <c r="F17" s="838"/>
      <c r="G17" s="838"/>
      <c r="H17" s="832"/>
      <c r="I17" s="81">
        <f>+ROUND(IFERROR(VLOOKUP(D17,FCSTSDV!$C$2:$E$2983,26,0),0)/'23.10'!E17+0,0)</f>
        <v>0</v>
      </c>
      <c r="J17" s="114" t="e">
        <f t="array" ref="J17">+INDEX(FCSTSDV!$D$2:$L$72,MATCH('23.10'!$D17,FCSTSDV!$C$2:$C$72,0),MATCH('23.10'!J$3,FCSTSDV!$D$1:$L$1,0))/'23.10'!$E17</f>
        <v>#N/A</v>
      </c>
      <c r="K17" s="92" t="e">
        <f t="array" ref="K17">+ROUND(INDEX(FCSTSDV!$D$2:$L$72,MATCH('23.10'!$D17,FCSTSDV!$C$2:$C$72,0),MATCH('23.10'!K$3,FCSTSDV!$D$1:$L$1,0))/'23.10'!$E17,1)</f>
        <v>#N/A</v>
      </c>
      <c r="L17" s="92" t="e">
        <f t="array" ref="L17">+ROUND(INDEX(FCSTSDV!$D$2:$L$72,MATCH('23.10'!$D17,FCSTSDV!$C$2:$C$72,0),MATCH('23.10'!L$3,FCSTSDV!$D$1:$L$1,0))/'23.10'!$E17,1)</f>
        <v>#N/A</v>
      </c>
      <c r="M17" s="92" t="e">
        <f t="array" ref="M17">+ROUND(INDEX(FCSTSDV!$D$2:$L$72,MATCH('23.10'!$D17,FCSTSDV!$C$2:$C$72,0),MATCH('23.10'!M$3,FCSTSDV!$D$1:$L$1,0))/'23.10'!$E17,1)</f>
        <v>#N/A</v>
      </c>
      <c r="N17" s="92" t="e">
        <f t="array" ref="N17">+ROUND(INDEX(FCSTSDV!$D$2:$L$72,MATCH('23.10'!$D17,FCSTSDV!$C$2:$C$72,0),MATCH('23.10'!N$3,FCSTSDV!$D$1:$L$1,0))/'23.10'!$E17,1)</f>
        <v>#N/A</v>
      </c>
      <c r="O17" s="92" t="e">
        <f t="array" ref="O17">+ROUND(INDEX(FCSTSDV!$D$2:$L$72,MATCH('23.10'!$D17,FCSTSDV!$C$2:$C$72,0),MATCH('23.10'!O$3,FCSTSDV!$D$1:$L$1,0))/'23.10'!$E17,1)</f>
        <v>#N/A</v>
      </c>
      <c r="P17" s="92" t="e">
        <f t="array" ref="P17">+ROUND(INDEX(FCSTSDV!$D$2:$L$72,MATCH('23.10'!$D17,FCSTSDV!$C$2:$C$72,0),MATCH('23.10'!P$3,FCSTSDV!$D$1:$L$1,0))/'23.10'!$E17,1)</f>
        <v>#N/A</v>
      </c>
      <c r="Q17" s="92" t="e">
        <f t="array" ref="Q17">+ROUND(INDEX(FCSTSDV!$D$2:$L$72,MATCH('23.10'!$D17,FCSTSDV!$C$2:$C$72,0),MATCH('23.10'!Q$3,FCSTSDV!$D$1:$L$1,0))/'23.10'!$E17,1)</f>
        <v>#N/A</v>
      </c>
      <c r="R17" s="92" t="e">
        <f t="array" ref="R17">+ROUND(INDEX(FCSTSDV!$D$2:$L$72,MATCH('23.10'!$D17,FCSTSDV!$C$2:$C$72,0),MATCH('23.10'!R$3,FCSTSDV!$D$1:$L$1,0))/'23.10'!$E17,1)</f>
        <v>#N/A</v>
      </c>
      <c r="S17" s="92" t="e">
        <f t="array" ref="S17">+ROUND(INDEX(FCSTSDV!$D$2:$L$72,MATCH('23.10'!$D17,FCSTSDV!$C$2:$C$72,0),MATCH('23.10'!S$3,FCSTSDV!$D$1:$L$1,0))/'23.10'!$E17,1)</f>
        <v>#N/A</v>
      </c>
      <c r="T17" s="92" t="e">
        <f t="array" ref="T17">+ROUND(INDEX(FCSTSDV!$D$2:$L$72,MATCH('23.10'!$D17,FCSTSDV!$C$2:$C$72,0),MATCH('23.10'!T$3,FCSTSDV!$D$1:$L$1,0))/'23.10'!$E17,1)</f>
        <v>#N/A</v>
      </c>
      <c r="U17" s="92" t="e">
        <f t="array" ref="U17">+ROUND(INDEX(FCSTSDV!$D$2:$L$72,MATCH('23.10'!$D17,FCSTSDV!$C$2:$C$72,0),MATCH('23.10'!U$3,FCSTSDV!$D$1:$L$1,0))/'23.10'!$E17,1)</f>
        <v>#N/A</v>
      </c>
      <c r="V17" s="114" t="e">
        <f>+ROUND(INDEX(FCSTSDV!$D$2:$L$673,MATCH('23.10'!$D17,FCSTSDV!$C$2:$C$673,0),MATCH('23.10'!V$3,FCSTSDV!$D$1:$L$1,0))/'23.10'!$E17,1)</f>
        <v>#N/A</v>
      </c>
      <c r="W17" s="92" t="e">
        <f>+ROUND(INDEX(FCSTSDV!$D$2:$L$673,MATCH('23.10'!$D17,FCSTSDV!$C$2:$C$673,0),MATCH('23.10'!W$3,FCSTSDV!$D$1:$L$1,0))/'23.10'!$E17,1)</f>
        <v>#N/A</v>
      </c>
      <c r="X17" s="92" t="e">
        <f>+ROUND(INDEX(FCSTSDV!$D$2:$L$673,MATCH('23.10'!$D17,FCSTSDV!$C$2:$C$673,0),MATCH('23.10'!X$3,FCSTSDV!$D$1:$L$1,0))/'23.10'!$E17,1)</f>
        <v>#N/A</v>
      </c>
      <c r="Y17" s="92" t="e">
        <f>+ROUND(INDEX(FCSTSDV!$D$2:$L$673,MATCH('23.10'!$D17,FCSTSDV!$C$2:$C$673,0),MATCH('23.10'!Y$3,FCSTSDV!$D$1:$L$1,0))/'23.10'!$E17,1)</f>
        <v>#N/A</v>
      </c>
      <c r="Z17" s="92" t="e">
        <f>+ROUND(INDEX(FCSTSDV!$D$2:$L$673,MATCH('23.10'!$D17,FCSTSDV!$C$2:$C$673,0),MATCH('23.10'!Z$3,FCSTSDV!$D$1:$L$1,0))/'23.10'!$E17,1)</f>
        <v>#N/A</v>
      </c>
      <c r="AA17" s="92" t="e">
        <f>+ROUND(INDEX(FCSTSDV!$D$2:$L$673,MATCH('23.10'!$D17,FCSTSDV!$C$2:$C$673,0),MATCH('23.10'!AA$3,FCSTSDV!$D$1:$L$1,0))/'23.10'!$E17,1)</f>
        <v>#N/A</v>
      </c>
      <c r="AB17" s="92" t="e">
        <f>+ROUND(INDEX(FCSTSDV!$D$2:$L$673,MATCH('23.10'!$D17,FCSTSDV!$C$2:$C$673,0),MATCH('23.10'!AB$3,FCSTSDV!$D$1:$L$1,0))/'23.10'!$E17,1)</f>
        <v>#N/A</v>
      </c>
      <c r="AC17" s="92" t="e">
        <f>+ROUND(INDEX(FCSTSDV!$D$2:$L$673,MATCH('23.10'!$D17,FCSTSDV!$C$2:$C$673,0),MATCH('23.10'!AC$3,FCSTSDV!$D$1:$L$1,0))/'23.10'!$E17,1)</f>
        <v>#N/A</v>
      </c>
      <c r="AD17" s="92" t="e">
        <f>+ROUND(INDEX(FCSTSDV!$D$2:$L$673,MATCH('23.10'!$D17,FCSTSDV!$C$2:$C$673,0),MATCH('23.10'!AD$3,FCSTSDV!$D$1:$L$1,0))/'23.10'!$E17,1)</f>
        <v>#N/A</v>
      </c>
      <c r="AE17" s="92" t="e">
        <f>+ROUND(INDEX(FCSTSDV!$D$2:$L$673,MATCH('23.10'!$D17,FCSTSDV!$C$2:$C$673,0),MATCH('23.10'!AE$3,FCSTSDV!$D$1:$L$1,0))/'23.10'!$E17,1)</f>
        <v>#N/A</v>
      </c>
      <c r="AF17" s="92" t="e">
        <f>+ROUND(INDEX(FCSTSDV!$D$2:$L$673,MATCH('23.10'!$D17,FCSTSDV!$C$2:$C$673,0),MATCH('23.10'!AF$3,FCSTSDV!$D$1:$L$1,0))/'23.10'!$E17,1)</f>
        <v>#N/A</v>
      </c>
      <c r="AG17" s="92" t="e">
        <f>+ROUND(INDEX(FCSTSDV!$D$2:$L$673,MATCH('23.10'!$D17,FCSTSDV!$C$2:$C$673,0),MATCH('23.10'!AG$3,FCSTSDV!$D$1:$L$1,0))/'23.10'!$E17,1)</f>
        <v>#N/A</v>
      </c>
      <c r="AH17" s="92" t="e">
        <f>+ROUND(INDEX(FCSTSDV!$D$2:$L$673,MATCH('23.10'!$D17,FCSTSDV!$C$2:$C$673,0),MATCH('23.10'!AH$3,FCSTSDV!$D$1:$L$1,0))/'23.10'!$E17,1)</f>
        <v>#N/A</v>
      </c>
      <c r="AI17" s="92" t="e">
        <f>+ROUND(INDEX(FCSTSDV!$D$2:$L$673,MATCH('23.10'!$D17,FCSTSDV!$C$2:$C$673,0),MATCH('23.10'!AI$3,FCSTSDV!$D$1:$L$1,0))/'23.10'!$E17,1)</f>
        <v>#N/A</v>
      </c>
      <c r="AJ17" s="92" t="e">
        <f>+ROUND(INDEX(FCSTSDV!$D$2:$L$673,MATCH('23.10'!$D17,FCSTSDV!$C$2:$C$673,0),MATCH('23.10'!AJ$3,FCSTSDV!$D$1:$L$1,0))/'23.10'!$E17,1)</f>
        <v>#N/A</v>
      </c>
      <c r="AK17" s="119" t="e">
        <f>+ROUND(INDEX(FCSTSDV!$D$2:$L$673,MATCH('23.10'!$D17,FCSTSDV!$C$2:$C$673,0),MATCH('23.10'!AK$3,FCSTSDV!$D$1:$L$1,0))/'23.10'!$E17,1)</f>
        <v>#N/A</v>
      </c>
    </row>
    <row r="18" spans="1:37" ht="20.100000000000001" hidden="1" customHeight="1">
      <c r="A18" s="818"/>
      <c r="B18" s="794"/>
      <c r="C18" s="57"/>
      <c r="D18" s="46" t="s">
        <v>50</v>
      </c>
      <c r="E18" s="49">
        <v>500</v>
      </c>
      <c r="F18" s="838"/>
      <c r="G18" s="838"/>
      <c r="H18" s="832"/>
      <c r="I18" s="81">
        <f>+ROUND(IFERROR(VLOOKUP(D18,FCSTSDV!$C$2:$E$2983,26,0),0)/'23.10'!E18+0,0)</f>
        <v>0</v>
      </c>
      <c r="J18" s="114"/>
      <c r="K18" s="92" t="e">
        <f t="array" ref="K18">+ROUND(INDEX(FCSTSDV!$D$2:$L$583,MATCH('23.10'!$D18,FCSTSDV!$C$2:$C$583,0),MATCH('23.10'!K$3,FCSTSDV!$D$1:$L$1,0))/'23.10'!$E18,1)</f>
        <v>#N/A</v>
      </c>
      <c r="L18" s="92" t="e">
        <f t="array" ref="L18">+ROUND(INDEX(FCSTSDV!$D$2:$L$583,MATCH('23.10'!$D18,FCSTSDV!$C$2:$C$583,0),MATCH('23.10'!L$3,FCSTSDV!$D$1:$L$1,0))/'23.10'!$E18,1)</f>
        <v>#N/A</v>
      </c>
      <c r="M18" s="92" t="e">
        <f t="array" ref="M18">+ROUND(INDEX(FCSTSDV!$D$2:$L$583,MATCH('23.10'!$D18,FCSTSDV!$C$2:$C$583,0),MATCH('23.10'!M$3,FCSTSDV!$D$1:$L$1,0))/'23.10'!$E18,1)</f>
        <v>#N/A</v>
      </c>
      <c r="N18" s="92" t="e">
        <f t="array" ref="N18">+ROUND(INDEX(FCSTSDV!$D$2:$L$583,MATCH('23.10'!$D18,FCSTSDV!$C$2:$C$583,0),MATCH('23.10'!N$3,FCSTSDV!$D$1:$L$1,0))/'23.10'!$E18,1)</f>
        <v>#N/A</v>
      </c>
      <c r="O18" s="92" t="e">
        <f t="array" ref="O18">+ROUND(INDEX(FCSTSDV!$D$2:$L$583,MATCH('23.10'!$D18,FCSTSDV!$C$2:$C$583,0),MATCH('23.10'!O$3,FCSTSDV!$D$1:$L$1,0))/'23.10'!$E18,1)</f>
        <v>#N/A</v>
      </c>
      <c r="P18" s="92" t="e">
        <f t="array" ref="P18">+ROUND(INDEX(FCSTSDV!$D$2:$L$583,MATCH('23.10'!$D18,FCSTSDV!$C$2:$C$583,0),MATCH('23.10'!P$3,FCSTSDV!$D$1:$L$1,0))/'23.10'!$E18,1)</f>
        <v>#N/A</v>
      </c>
      <c r="Q18" s="92" t="e">
        <f t="array" ref="Q18">+ROUND(INDEX(FCSTSDV!$D$2:$L$583,MATCH('23.10'!$D18,FCSTSDV!$C$2:$C$583,0),MATCH('23.10'!Q$3,FCSTSDV!$D$1:$L$1,0))/'23.10'!$E18,1)</f>
        <v>#N/A</v>
      </c>
      <c r="R18" s="92" t="e">
        <f t="array" ref="R18">+ROUND(INDEX(FCSTSDV!$D$2:$L$583,MATCH('23.10'!$D18,FCSTSDV!$C$2:$C$583,0),MATCH('23.10'!R$3,FCSTSDV!$D$1:$L$1,0))/'23.10'!$E18,1)</f>
        <v>#N/A</v>
      </c>
      <c r="S18" s="92" t="e">
        <f t="array" ref="S18">+ROUND(INDEX(FCSTSDV!$D$2:$L$583,MATCH('23.10'!$D18,FCSTSDV!$C$2:$C$583,0),MATCH('23.10'!S$3,FCSTSDV!$D$1:$L$1,0))/'23.10'!$E18,1)</f>
        <v>#N/A</v>
      </c>
      <c r="T18" s="92" t="e">
        <f t="array" ref="T18">+ROUND(INDEX(FCSTSDV!$D$2:$L$583,MATCH('23.10'!$D18,FCSTSDV!$C$2:$C$583,0),MATCH('23.10'!T$3,FCSTSDV!$D$1:$L$1,0))/'23.10'!$E18,1)</f>
        <v>#N/A</v>
      </c>
      <c r="U18" s="92" t="e">
        <f t="array" ref="U18">+ROUND(INDEX(FCSTSDV!$D$2:$L$583,MATCH('23.10'!$D18,FCSTSDV!$C$2:$C$583,0),MATCH('23.10'!U$3,FCSTSDV!$D$1:$L$1,0))/'23.10'!$E18,1)</f>
        <v>#N/A</v>
      </c>
      <c r="V18" s="114" t="e">
        <f>+ROUND(INDEX(FCSTSDV!$D$2:$L$673,MATCH('23.10'!$D18,FCSTSDV!$C$2:$C$673,0),MATCH('23.10'!V$3,FCSTSDV!$D$1:$L$1,0))/'23.10'!$E18,1)</f>
        <v>#N/A</v>
      </c>
      <c r="W18" s="92" t="e">
        <f>+ROUND(INDEX(FCSTSDV!$D$2:$L$673,MATCH('23.10'!$D18,FCSTSDV!$C$2:$C$673,0),MATCH('23.10'!W$3,FCSTSDV!$D$1:$L$1,0))/'23.10'!$E18,1)</f>
        <v>#N/A</v>
      </c>
      <c r="X18" s="92" t="e">
        <f>+ROUND(INDEX(FCSTSDV!$D$2:$L$673,MATCH('23.10'!$D18,FCSTSDV!$C$2:$C$673,0),MATCH('23.10'!X$3,FCSTSDV!$D$1:$L$1,0))/'23.10'!$E18,1)</f>
        <v>#N/A</v>
      </c>
      <c r="Y18" s="92" t="e">
        <f>+ROUND(INDEX(FCSTSDV!$D$2:$L$673,MATCH('23.10'!$D18,FCSTSDV!$C$2:$C$673,0),MATCH('23.10'!Y$3,FCSTSDV!$D$1:$L$1,0))/'23.10'!$E18,1)</f>
        <v>#N/A</v>
      </c>
      <c r="Z18" s="92" t="e">
        <f>+ROUND(INDEX(FCSTSDV!$D$2:$L$673,MATCH('23.10'!$D18,FCSTSDV!$C$2:$C$673,0),MATCH('23.10'!Z$3,FCSTSDV!$D$1:$L$1,0))/'23.10'!$E18,1)</f>
        <v>#N/A</v>
      </c>
      <c r="AA18" s="92" t="e">
        <f>+ROUND(INDEX(FCSTSDV!$D$2:$L$673,MATCH('23.10'!$D18,FCSTSDV!$C$2:$C$673,0),MATCH('23.10'!AA$3,FCSTSDV!$D$1:$L$1,0))/'23.10'!$E18,1)</f>
        <v>#N/A</v>
      </c>
      <c r="AB18" s="92" t="e">
        <f>+ROUND(INDEX(FCSTSDV!$D$2:$L$673,MATCH('23.10'!$D18,FCSTSDV!$C$2:$C$673,0),MATCH('23.10'!AB$3,FCSTSDV!$D$1:$L$1,0))/'23.10'!$E18,1)</f>
        <v>#N/A</v>
      </c>
      <c r="AC18" s="92" t="e">
        <f>+ROUND(INDEX(FCSTSDV!$D$2:$L$673,MATCH('23.10'!$D18,FCSTSDV!$C$2:$C$673,0),MATCH('23.10'!AC$3,FCSTSDV!$D$1:$L$1,0))/'23.10'!$E18,1)</f>
        <v>#N/A</v>
      </c>
      <c r="AD18" s="92" t="e">
        <f>+ROUND(INDEX(FCSTSDV!$D$2:$L$673,MATCH('23.10'!$D18,FCSTSDV!$C$2:$C$673,0),MATCH('23.10'!AD$3,FCSTSDV!$D$1:$L$1,0))/'23.10'!$E18,1)</f>
        <v>#N/A</v>
      </c>
      <c r="AE18" s="92" t="e">
        <f>+ROUND(INDEX(FCSTSDV!$D$2:$L$673,MATCH('23.10'!$D18,FCSTSDV!$C$2:$C$673,0),MATCH('23.10'!AE$3,FCSTSDV!$D$1:$L$1,0))/'23.10'!$E18,1)</f>
        <v>#N/A</v>
      </c>
      <c r="AF18" s="92" t="e">
        <f>+ROUND(INDEX(FCSTSDV!$D$2:$L$673,MATCH('23.10'!$D18,FCSTSDV!$C$2:$C$673,0),MATCH('23.10'!AF$3,FCSTSDV!$D$1:$L$1,0))/'23.10'!$E18,1)</f>
        <v>#N/A</v>
      </c>
      <c r="AG18" s="92" t="e">
        <f>+ROUND(INDEX(FCSTSDV!$D$2:$L$673,MATCH('23.10'!$D18,FCSTSDV!$C$2:$C$673,0),MATCH('23.10'!AG$3,FCSTSDV!$D$1:$L$1,0))/'23.10'!$E18,1)</f>
        <v>#N/A</v>
      </c>
      <c r="AH18" s="92" t="e">
        <f>+ROUND(INDEX(FCSTSDV!$D$2:$L$673,MATCH('23.10'!$D18,FCSTSDV!$C$2:$C$673,0),MATCH('23.10'!AH$3,FCSTSDV!$D$1:$L$1,0))/'23.10'!$E18,1)</f>
        <v>#N/A</v>
      </c>
      <c r="AI18" s="92" t="e">
        <f>+ROUND(INDEX(FCSTSDV!$D$2:$L$673,MATCH('23.10'!$D18,FCSTSDV!$C$2:$C$673,0),MATCH('23.10'!AI$3,FCSTSDV!$D$1:$L$1,0))/'23.10'!$E18,1)</f>
        <v>#N/A</v>
      </c>
      <c r="AJ18" s="92" t="e">
        <f>+ROUND(INDEX(FCSTSDV!$D$2:$L$673,MATCH('23.10'!$D18,FCSTSDV!$C$2:$C$673,0),MATCH('23.10'!AJ$3,FCSTSDV!$D$1:$L$1,0))/'23.10'!$E18,1)</f>
        <v>#N/A</v>
      </c>
      <c r="AK18" s="119" t="e">
        <f>+ROUND(INDEX(FCSTSDV!$D$2:$L$673,MATCH('23.10'!$D18,FCSTSDV!$C$2:$C$673,0),MATCH('23.10'!AK$3,FCSTSDV!$D$1:$L$1,0))/'23.10'!$E18,1)</f>
        <v>#N/A</v>
      </c>
    </row>
    <row r="19" spans="1:37" ht="20.100000000000001" hidden="1" customHeight="1">
      <c r="A19" s="818"/>
      <c r="B19" s="794"/>
      <c r="C19" s="57"/>
      <c r="D19" s="46" t="s">
        <v>51</v>
      </c>
      <c r="E19" s="49">
        <v>500</v>
      </c>
      <c r="F19" s="838"/>
      <c r="G19" s="838"/>
      <c r="H19" s="832"/>
      <c r="I19" s="81">
        <f>+ROUND(IFERROR(VLOOKUP(D19,FCSTSDV!$C$2:$E$2983,26,0),0)/'23.10'!E19+0,0)</f>
        <v>0</v>
      </c>
      <c r="J19" s="114"/>
      <c r="K19" s="92" t="e">
        <f t="array" ref="K19">+ROUND(INDEX(FCSTSDV!$D$2:$L$583,MATCH('23.10'!$D19,FCSTSDV!$C$2:$C$583,0),MATCH('23.10'!K$3,FCSTSDV!$D$1:$L$1,0))/'23.10'!$E19,1)</f>
        <v>#N/A</v>
      </c>
      <c r="L19" s="92" t="e">
        <f t="array" ref="L19">+ROUND(INDEX(FCSTSDV!$D$2:$L$583,MATCH('23.10'!$D19,FCSTSDV!$C$2:$C$583,0),MATCH('23.10'!L$3,FCSTSDV!$D$1:$L$1,0))/'23.10'!$E19,1)</f>
        <v>#N/A</v>
      </c>
      <c r="M19" s="92" t="e">
        <f t="array" ref="M19">+ROUND(INDEX(FCSTSDV!$D$2:$L$583,MATCH('23.10'!$D19,FCSTSDV!$C$2:$C$583,0),MATCH('23.10'!M$3,FCSTSDV!$D$1:$L$1,0))/'23.10'!$E19,1)</f>
        <v>#N/A</v>
      </c>
      <c r="N19" s="92" t="e">
        <f t="array" ref="N19">+ROUND(INDEX(FCSTSDV!$D$2:$L$583,MATCH('23.10'!$D19,FCSTSDV!$C$2:$C$583,0),MATCH('23.10'!N$3,FCSTSDV!$D$1:$L$1,0))/'23.10'!$E19,1)</f>
        <v>#N/A</v>
      </c>
      <c r="O19" s="92" t="e">
        <f t="array" ref="O19">+ROUND(INDEX(FCSTSDV!$D$2:$L$583,MATCH('23.10'!$D19,FCSTSDV!$C$2:$C$583,0),MATCH('23.10'!O$3,FCSTSDV!$D$1:$L$1,0))/'23.10'!$E19,1)</f>
        <v>#N/A</v>
      </c>
      <c r="P19" s="92" t="e">
        <f t="array" ref="P19">+ROUND(INDEX(FCSTSDV!$D$2:$L$583,MATCH('23.10'!$D19,FCSTSDV!$C$2:$C$583,0),MATCH('23.10'!P$3,FCSTSDV!$D$1:$L$1,0))/'23.10'!$E19,1)</f>
        <v>#N/A</v>
      </c>
      <c r="Q19" s="92" t="e">
        <f t="array" ref="Q19">+ROUND(INDEX(FCSTSDV!$D$2:$L$583,MATCH('23.10'!$D19,FCSTSDV!$C$2:$C$583,0),MATCH('23.10'!Q$3,FCSTSDV!$D$1:$L$1,0))/'23.10'!$E19,1)</f>
        <v>#N/A</v>
      </c>
      <c r="R19" s="92" t="e">
        <f t="array" ref="R19">+ROUND(INDEX(FCSTSDV!$D$2:$L$583,MATCH('23.10'!$D19,FCSTSDV!$C$2:$C$583,0),MATCH('23.10'!R$3,FCSTSDV!$D$1:$L$1,0))/'23.10'!$E19,1)</f>
        <v>#N/A</v>
      </c>
      <c r="S19" s="92" t="e">
        <f t="array" ref="S19">+ROUND(INDEX(FCSTSDV!$D$2:$L$583,MATCH('23.10'!$D19,FCSTSDV!$C$2:$C$583,0),MATCH('23.10'!S$3,FCSTSDV!$D$1:$L$1,0))/'23.10'!$E19,1)</f>
        <v>#N/A</v>
      </c>
      <c r="T19" s="92" t="e">
        <f t="array" ref="T19">+ROUND(INDEX(FCSTSDV!$D$2:$L$583,MATCH('23.10'!$D19,FCSTSDV!$C$2:$C$583,0),MATCH('23.10'!T$3,FCSTSDV!$D$1:$L$1,0))/'23.10'!$E19,1)</f>
        <v>#N/A</v>
      </c>
      <c r="U19" s="92" t="e">
        <f t="array" ref="U19">+ROUND(INDEX(FCSTSDV!$D$2:$L$583,MATCH('23.10'!$D19,FCSTSDV!$C$2:$C$583,0),MATCH('23.10'!U$3,FCSTSDV!$D$1:$L$1,0))/'23.10'!$E19,1)</f>
        <v>#N/A</v>
      </c>
      <c r="V19" s="114" t="e">
        <f>+ROUND(INDEX(FCSTSDV!$D$2:$L$673,MATCH('23.10'!$D19,FCSTSDV!$C$2:$C$673,0),MATCH('23.10'!V$3,FCSTSDV!$D$1:$L$1,0))/'23.10'!$E19,1)</f>
        <v>#N/A</v>
      </c>
      <c r="W19" s="92" t="e">
        <f>+ROUND(INDEX(FCSTSDV!$D$2:$L$673,MATCH('23.10'!$D19,FCSTSDV!$C$2:$C$673,0),MATCH('23.10'!W$3,FCSTSDV!$D$1:$L$1,0))/'23.10'!$E19,1)</f>
        <v>#N/A</v>
      </c>
      <c r="X19" s="92" t="e">
        <f>+ROUND(INDEX(FCSTSDV!$D$2:$L$673,MATCH('23.10'!$D19,FCSTSDV!$C$2:$C$673,0),MATCH('23.10'!X$3,FCSTSDV!$D$1:$L$1,0))/'23.10'!$E19,1)</f>
        <v>#N/A</v>
      </c>
      <c r="Y19" s="92" t="e">
        <f>+ROUND(INDEX(FCSTSDV!$D$2:$L$673,MATCH('23.10'!$D19,FCSTSDV!$C$2:$C$673,0),MATCH('23.10'!Y$3,FCSTSDV!$D$1:$L$1,0))/'23.10'!$E19,1)</f>
        <v>#N/A</v>
      </c>
      <c r="Z19" s="92" t="e">
        <f>+ROUND(INDEX(FCSTSDV!$D$2:$L$673,MATCH('23.10'!$D19,FCSTSDV!$C$2:$C$673,0),MATCH('23.10'!Z$3,FCSTSDV!$D$1:$L$1,0))/'23.10'!$E19,1)</f>
        <v>#N/A</v>
      </c>
      <c r="AA19" s="92" t="e">
        <f>+ROUND(INDEX(FCSTSDV!$D$2:$L$673,MATCH('23.10'!$D19,FCSTSDV!$C$2:$C$673,0),MATCH('23.10'!AA$3,FCSTSDV!$D$1:$L$1,0))/'23.10'!$E19,1)</f>
        <v>#N/A</v>
      </c>
      <c r="AB19" s="92" t="e">
        <f>+ROUND(INDEX(FCSTSDV!$D$2:$L$673,MATCH('23.10'!$D19,FCSTSDV!$C$2:$C$673,0),MATCH('23.10'!AB$3,FCSTSDV!$D$1:$L$1,0))/'23.10'!$E19,1)</f>
        <v>#N/A</v>
      </c>
      <c r="AC19" s="92" t="e">
        <f>+ROUND(INDEX(FCSTSDV!$D$2:$L$673,MATCH('23.10'!$D19,FCSTSDV!$C$2:$C$673,0),MATCH('23.10'!AC$3,FCSTSDV!$D$1:$L$1,0))/'23.10'!$E19,1)</f>
        <v>#N/A</v>
      </c>
      <c r="AD19" s="92" t="e">
        <f>+ROUND(INDEX(FCSTSDV!$D$2:$L$673,MATCH('23.10'!$D19,FCSTSDV!$C$2:$C$673,0),MATCH('23.10'!AD$3,FCSTSDV!$D$1:$L$1,0))/'23.10'!$E19,1)</f>
        <v>#N/A</v>
      </c>
      <c r="AE19" s="92" t="e">
        <f>+ROUND(INDEX(FCSTSDV!$D$2:$L$673,MATCH('23.10'!$D19,FCSTSDV!$C$2:$C$673,0),MATCH('23.10'!AE$3,FCSTSDV!$D$1:$L$1,0))/'23.10'!$E19,1)</f>
        <v>#N/A</v>
      </c>
      <c r="AF19" s="92" t="e">
        <f>+ROUND(INDEX(FCSTSDV!$D$2:$L$673,MATCH('23.10'!$D19,FCSTSDV!$C$2:$C$673,0),MATCH('23.10'!AF$3,FCSTSDV!$D$1:$L$1,0))/'23.10'!$E19,1)</f>
        <v>#N/A</v>
      </c>
      <c r="AG19" s="92" t="e">
        <f>+ROUND(INDEX(FCSTSDV!$D$2:$L$673,MATCH('23.10'!$D19,FCSTSDV!$C$2:$C$673,0),MATCH('23.10'!AG$3,FCSTSDV!$D$1:$L$1,0))/'23.10'!$E19,1)</f>
        <v>#N/A</v>
      </c>
      <c r="AH19" s="92" t="e">
        <f>+ROUND(INDEX(FCSTSDV!$D$2:$L$673,MATCH('23.10'!$D19,FCSTSDV!$C$2:$C$673,0),MATCH('23.10'!AH$3,FCSTSDV!$D$1:$L$1,0))/'23.10'!$E19,1)</f>
        <v>#N/A</v>
      </c>
      <c r="AI19" s="92" t="e">
        <f>+ROUND(INDEX(FCSTSDV!$D$2:$L$673,MATCH('23.10'!$D19,FCSTSDV!$C$2:$C$673,0),MATCH('23.10'!AI$3,FCSTSDV!$D$1:$L$1,0))/'23.10'!$E19,1)</f>
        <v>#N/A</v>
      </c>
      <c r="AJ19" s="92" t="e">
        <f>+ROUND(INDEX(FCSTSDV!$D$2:$L$673,MATCH('23.10'!$D19,FCSTSDV!$C$2:$C$673,0),MATCH('23.10'!AJ$3,FCSTSDV!$D$1:$L$1,0))/'23.10'!$E19,1)</f>
        <v>#N/A</v>
      </c>
      <c r="AK19" s="119" t="e">
        <f>+ROUND(INDEX(FCSTSDV!$D$2:$L$673,MATCH('23.10'!$D19,FCSTSDV!$C$2:$C$673,0),MATCH('23.10'!AK$3,FCSTSDV!$D$1:$L$1,0))/'23.10'!$E19,1)</f>
        <v>#N/A</v>
      </c>
    </row>
    <row r="20" spans="1:37" ht="20.100000000000001" hidden="1" customHeight="1">
      <c r="A20" s="818"/>
      <c r="B20" s="794"/>
      <c r="C20" s="57"/>
      <c r="D20" s="46" t="s">
        <v>52</v>
      </c>
      <c r="E20" s="49">
        <v>500</v>
      </c>
      <c r="F20" s="838"/>
      <c r="G20" s="838"/>
      <c r="H20" s="832"/>
      <c r="I20" s="81">
        <f>+ROUND(IFERROR(VLOOKUP(D20,FCSTSDV!$C$2:$E$2983,26,0),0)/'23.10'!E20+0,0)</f>
        <v>0</v>
      </c>
      <c r="J20" s="114"/>
      <c r="K20" s="92" t="e">
        <f t="array" ref="K20">+ROUND(INDEX(FCSTSDV!$D$2:$L$583,MATCH('23.10'!$D20,FCSTSDV!$C$2:$C$583,0),MATCH('23.10'!K$3,FCSTSDV!$D$1:$L$1,0))/'23.10'!$E20,1)</f>
        <v>#N/A</v>
      </c>
      <c r="L20" s="92" t="e">
        <f t="array" ref="L20">+ROUND(INDEX(FCSTSDV!$D$2:$L$583,MATCH('23.10'!$D20,FCSTSDV!$C$2:$C$583,0),MATCH('23.10'!L$3,FCSTSDV!$D$1:$L$1,0))/'23.10'!$E20,1)</f>
        <v>#N/A</v>
      </c>
      <c r="M20" s="92" t="e">
        <f t="array" ref="M20">+ROUND(INDEX(FCSTSDV!$D$2:$L$583,MATCH('23.10'!$D20,FCSTSDV!$C$2:$C$583,0),MATCH('23.10'!M$3,FCSTSDV!$D$1:$L$1,0))/'23.10'!$E20,1)</f>
        <v>#N/A</v>
      </c>
      <c r="N20" s="92" t="e">
        <f t="array" ref="N20">+ROUND(INDEX(FCSTSDV!$D$2:$L$583,MATCH('23.10'!$D20,FCSTSDV!$C$2:$C$583,0),MATCH('23.10'!N$3,FCSTSDV!$D$1:$L$1,0))/'23.10'!$E20,1)</f>
        <v>#N/A</v>
      </c>
      <c r="O20" s="92" t="e">
        <f t="array" ref="O20">+ROUND(INDEX(FCSTSDV!$D$2:$L$583,MATCH('23.10'!$D20,FCSTSDV!$C$2:$C$583,0),MATCH('23.10'!O$3,FCSTSDV!$D$1:$L$1,0))/'23.10'!$E20,1)</f>
        <v>#N/A</v>
      </c>
      <c r="P20" s="92" t="e">
        <f t="array" ref="P20">+ROUND(INDEX(FCSTSDV!$D$2:$L$583,MATCH('23.10'!$D20,FCSTSDV!$C$2:$C$583,0),MATCH('23.10'!P$3,FCSTSDV!$D$1:$L$1,0))/'23.10'!$E20,1)</f>
        <v>#N/A</v>
      </c>
      <c r="Q20" s="92" t="e">
        <f t="array" ref="Q20">+ROUND(INDEX(FCSTSDV!$D$2:$L$583,MATCH('23.10'!$D20,FCSTSDV!$C$2:$C$583,0),MATCH('23.10'!Q$3,FCSTSDV!$D$1:$L$1,0))/'23.10'!$E20,1)</f>
        <v>#N/A</v>
      </c>
      <c r="R20" s="92" t="e">
        <f t="array" ref="R20">+ROUND(INDEX(FCSTSDV!$D$2:$L$583,MATCH('23.10'!$D20,FCSTSDV!$C$2:$C$583,0),MATCH('23.10'!R$3,FCSTSDV!$D$1:$L$1,0))/'23.10'!$E20,1)</f>
        <v>#N/A</v>
      </c>
      <c r="S20" s="92" t="e">
        <f t="array" ref="S20">+ROUND(INDEX(FCSTSDV!$D$2:$L$583,MATCH('23.10'!$D20,FCSTSDV!$C$2:$C$583,0),MATCH('23.10'!S$3,FCSTSDV!$D$1:$L$1,0))/'23.10'!$E20,1)</f>
        <v>#N/A</v>
      </c>
      <c r="T20" s="92" t="e">
        <f t="array" ref="T20">+ROUND(INDEX(FCSTSDV!$D$2:$L$583,MATCH('23.10'!$D20,FCSTSDV!$C$2:$C$583,0),MATCH('23.10'!T$3,FCSTSDV!$D$1:$L$1,0))/'23.10'!$E20,1)</f>
        <v>#N/A</v>
      </c>
      <c r="U20" s="92" t="e">
        <f t="array" ref="U20">+ROUND(INDEX(FCSTSDV!$D$2:$L$583,MATCH('23.10'!$D20,FCSTSDV!$C$2:$C$583,0),MATCH('23.10'!U$3,FCSTSDV!$D$1:$L$1,0))/'23.10'!$E20,1)</f>
        <v>#N/A</v>
      </c>
      <c r="V20" s="114" t="e">
        <f>+ROUND(INDEX(FCSTSDV!$D$2:$L$673,MATCH('23.10'!$D20,FCSTSDV!$C$2:$C$673,0),MATCH('23.10'!V$3,FCSTSDV!$D$1:$L$1,0))/'23.10'!$E20,1)</f>
        <v>#N/A</v>
      </c>
      <c r="W20" s="92" t="e">
        <f>+ROUND(INDEX(FCSTSDV!$D$2:$L$673,MATCH('23.10'!$D20,FCSTSDV!$C$2:$C$673,0),MATCH('23.10'!W$3,FCSTSDV!$D$1:$L$1,0))/'23.10'!$E20,1)</f>
        <v>#N/A</v>
      </c>
      <c r="X20" s="92" t="e">
        <f>+ROUND(INDEX(FCSTSDV!$D$2:$L$673,MATCH('23.10'!$D20,FCSTSDV!$C$2:$C$673,0),MATCH('23.10'!X$3,FCSTSDV!$D$1:$L$1,0))/'23.10'!$E20,1)</f>
        <v>#N/A</v>
      </c>
      <c r="Y20" s="92" t="e">
        <f>+ROUND(INDEX(FCSTSDV!$D$2:$L$673,MATCH('23.10'!$D20,FCSTSDV!$C$2:$C$673,0),MATCH('23.10'!Y$3,FCSTSDV!$D$1:$L$1,0))/'23.10'!$E20,1)</f>
        <v>#N/A</v>
      </c>
      <c r="Z20" s="92" t="e">
        <f>+ROUND(INDEX(FCSTSDV!$D$2:$L$673,MATCH('23.10'!$D20,FCSTSDV!$C$2:$C$673,0),MATCH('23.10'!Z$3,FCSTSDV!$D$1:$L$1,0))/'23.10'!$E20,1)</f>
        <v>#N/A</v>
      </c>
      <c r="AA20" s="92" t="e">
        <f>+ROUND(INDEX(FCSTSDV!$D$2:$L$673,MATCH('23.10'!$D20,FCSTSDV!$C$2:$C$673,0),MATCH('23.10'!AA$3,FCSTSDV!$D$1:$L$1,0))/'23.10'!$E20,1)</f>
        <v>#N/A</v>
      </c>
      <c r="AB20" s="92" t="e">
        <f>+ROUND(INDEX(FCSTSDV!$D$2:$L$673,MATCH('23.10'!$D20,FCSTSDV!$C$2:$C$673,0),MATCH('23.10'!AB$3,FCSTSDV!$D$1:$L$1,0))/'23.10'!$E20,1)</f>
        <v>#N/A</v>
      </c>
      <c r="AC20" s="92" t="e">
        <f>+ROUND(INDEX(FCSTSDV!$D$2:$L$673,MATCH('23.10'!$D20,FCSTSDV!$C$2:$C$673,0),MATCH('23.10'!AC$3,FCSTSDV!$D$1:$L$1,0))/'23.10'!$E20,1)</f>
        <v>#N/A</v>
      </c>
      <c r="AD20" s="92" t="e">
        <f>+ROUND(INDEX(FCSTSDV!$D$2:$L$673,MATCH('23.10'!$D20,FCSTSDV!$C$2:$C$673,0),MATCH('23.10'!AD$3,FCSTSDV!$D$1:$L$1,0))/'23.10'!$E20,1)</f>
        <v>#N/A</v>
      </c>
      <c r="AE20" s="92" t="e">
        <f>+ROUND(INDEX(FCSTSDV!$D$2:$L$673,MATCH('23.10'!$D20,FCSTSDV!$C$2:$C$673,0),MATCH('23.10'!AE$3,FCSTSDV!$D$1:$L$1,0))/'23.10'!$E20,1)</f>
        <v>#N/A</v>
      </c>
      <c r="AF20" s="92" t="e">
        <f>+ROUND(INDEX(FCSTSDV!$D$2:$L$673,MATCH('23.10'!$D20,FCSTSDV!$C$2:$C$673,0),MATCH('23.10'!AF$3,FCSTSDV!$D$1:$L$1,0))/'23.10'!$E20,1)</f>
        <v>#N/A</v>
      </c>
      <c r="AG20" s="92" t="e">
        <f>+ROUND(INDEX(FCSTSDV!$D$2:$L$673,MATCH('23.10'!$D20,FCSTSDV!$C$2:$C$673,0),MATCH('23.10'!AG$3,FCSTSDV!$D$1:$L$1,0))/'23.10'!$E20,1)</f>
        <v>#N/A</v>
      </c>
      <c r="AH20" s="92" t="e">
        <f>+ROUND(INDEX(FCSTSDV!$D$2:$L$673,MATCH('23.10'!$D20,FCSTSDV!$C$2:$C$673,0),MATCH('23.10'!AH$3,FCSTSDV!$D$1:$L$1,0))/'23.10'!$E20,1)</f>
        <v>#N/A</v>
      </c>
      <c r="AI20" s="92" t="e">
        <f>+ROUND(INDEX(FCSTSDV!$D$2:$L$673,MATCH('23.10'!$D20,FCSTSDV!$C$2:$C$673,0),MATCH('23.10'!AI$3,FCSTSDV!$D$1:$L$1,0))/'23.10'!$E20,1)</f>
        <v>#N/A</v>
      </c>
      <c r="AJ20" s="92" t="e">
        <f>+ROUND(INDEX(FCSTSDV!$D$2:$L$673,MATCH('23.10'!$D20,FCSTSDV!$C$2:$C$673,0),MATCH('23.10'!AJ$3,FCSTSDV!$D$1:$L$1,0))/'23.10'!$E20,1)</f>
        <v>#N/A</v>
      </c>
      <c r="AK20" s="119" t="e">
        <f>+ROUND(INDEX(FCSTSDV!$D$2:$L$673,MATCH('23.10'!$D20,FCSTSDV!$C$2:$C$673,0),MATCH('23.10'!AK$3,FCSTSDV!$D$1:$L$1,0))/'23.10'!$E20,1)</f>
        <v>#N/A</v>
      </c>
    </row>
    <row r="21" spans="1:37" ht="20.100000000000001" hidden="1" customHeight="1">
      <c r="A21" s="818"/>
      <c r="B21" s="794"/>
      <c r="C21" s="57"/>
      <c r="D21" s="682" t="s">
        <v>236</v>
      </c>
      <c r="E21" s="49">
        <v>100</v>
      </c>
      <c r="F21" s="838"/>
      <c r="G21" s="838"/>
      <c r="H21" s="832"/>
      <c r="I21" s="81">
        <f>+ROUND(IFERROR(VLOOKUP(D21,FCSTSDV!$C$2:$E$2983,26,0),0)/'23.10'!E21+0,0)</f>
        <v>0</v>
      </c>
      <c r="J21" s="114"/>
      <c r="K21" s="92"/>
      <c r="L21" s="92"/>
      <c r="M21" s="92"/>
      <c r="N21" s="92" t="e">
        <f t="array" ref="N21">+ROUND(INDEX(FCSTSDV!$D$2:$L$583,MATCH('23.10'!$D21,FCSTSDV!$C$2:$C$583,0),MATCH('23.10'!N$3,FCSTSDV!$D$1:$L$1,0))/'23.10'!$E21,1)</f>
        <v>#N/A</v>
      </c>
      <c r="O21" s="92" t="e">
        <f t="array" ref="O21">+ROUND(INDEX(FCSTSDV!$D$2:$L$583,MATCH('23.10'!$D21,FCSTSDV!$C$2:$C$583,0),MATCH('23.10'!O$3,FCSTSDV!$D$1:$L$1,0))/'23.10'!$E21,1)</f>
        <v>#N/A</v>
      </c>
      <c r="P21" s="92" t="e">
        <f t="array" ref="P21">+ROUND(INDEX(FCSTSDV!$D$2:$L$583,MATCH('23.10'!$D21,FCSTSDV!$C$2:$C$583,0),MATCH('23.10'!P$3,FCSTSDV!$D$1:$L$1,0))/'23.10'!$E21,1)</f>
        <v>#N/A</v>
      </c>
      <c r="Q21" s="92" t="e">
        <f t="array" ref="Q21">+ROUND(INDEX(FCSTSDV!$D$2:$L$583,MATCH('23.10'!$D21,FCSTSDV!$C$2:$C$583,0),MATCH('23.10'!Q$3,FCSTSDV!$D$1:$L$1,0))/'23.10'!$E21,1)</f>
        <v>#N/A</v>
      </c>
      <c r="R21" s="92" t="e">
        <f t="array" ref="R21">+ROUND(INDEX(FCSTSDV!$D$2:$L$583,MATCH('23.10'!$D21,FCSTSDV!$C$2:$C$583,0),MATCH('23.10'!R$3,FCSTSDV!$D$1:$L$1,0))/'23.10'!$E21,1)</f>
        <v>#N/A</v>
      </c>
      <c r="S21" s="92" t="e">
        <f t="array" ref="S21">+ROUND(INDEX(FCSTSDV!$D$2:$L$583,MATCH('23.10'!$D21,FCSTSDV!$C$2:$C$583,0),MATCH('23.10'!S$3,FCSTSDV!$D$1:$L$1,0))/'23.10'!$E21,1)</f>
        <v>#N/A</v>
      </c>
      <c r="T21" s="92" t="e">
        <f t="array" ref="T21">+ROUND(INDEX(FCSTSDV!$D$2:$L$583,MATCH('23.10'!$D21,FCSTSDV!$C$2:$C$583,0),MATCH('23.10'!T$3,FCSTSDV!$D$1:$L$1,0))/'23.10'!$E21,1)</f>
        <v>#N/A</v>
      </c>
      <c r="U21" s="92" t="e">
        <f t="array" ref="U21">+ROUND(INDEX(FCSTSDV!$D$2:$L$583,MATCH('23.10'!$D21,FCSTSDV!$C$2:$C$583,0),MATCH('23.10'!U$3,FCSTSDV!$D$1:$L$1,0))/'23.10'!$E21,1)</f>
        <v>#N/A</v>
      </c>
      <c r="V21" s="114" t="e">
        <f>+ROUND(INDEX(FCSTSDV!$D$2:$L$673,MATCH('23.10'!$D21,FCSTSDV!$C$2:$C$673,0),MATCH('23.10'!V$3,FCSTSDV!$D$1:$L$1,0))/'23.10'!$E21,1)</f>
        <v>#N/A</v>
      </c>
      <c r="W21" s="92" t="e">
        <f>+ROUND(INDEX(FCSTSDV!$D$2:$L$673,MATCH('23.10'!$D21,FCSTSDV!$C$2:$C$673,0),MATCH('23.10'!W$3,FCSTSDV!$D$1:$L$1,0))/'23.10'!$E21,1)</f>
        <v>#N/A</v>
      </c>
      <c r="X21" s="92" t="e">
        <f>+ROUND(INDEX(FCSTSDV!$D$2:$L$673,MATCH('23.10'!$D21,FCSTSDV!$C$2:$C$673,0),MATCH('23.10'!X$3,FCSTSDV!$D$1:$L$1,0))/'23.10'!$E21,1)</f>
        <v>#N/A</v>
      </c>
      <c r="Y21" s="92" t="e">
        <f>+ROUND(INDEX(FCSTSDV!$D$2:$L$673,MATCH('23.10'!$D21,FCSTSDV!$C$2:$C$673,0),MATCH('23.10'!Y$3,FCSTSDV!$D$1:$L$1,0))/'23.10'!$E21,1)</f>
        <v>#N/A</v>
      </c>
      <c r="Z21" s="92" t="e">
        <f>+ROUND(INDEX(FCSTSDV!$D$2:$L$673,MATCH('23.10'!$D21,FCSTSDV!$C$2:$C$673,0),MATCH('23.10'!Z$3,FCSTSDV!$D$1:$L$1,0))/'23.10'!$E21,1)</f>
        <v>#N/A</v>
      </c>
      <c r="AA21" s="92" t="e">
        <f>+ROUND(INDEX(FCSTSDV!$D$2:$L$673,MATCH('23.10'!$D21,FCSTSDV!$C$2:$C$673,0),MATCH('23.10'!AA$3,FCSTSDV!$D$1:$L$1,0))/'23.10'!$E21,1)</f>
        <v>#N/A</v>
      </c>
      <c r="AB21" s="92" t="e">
        <f>+ROUND(INDEX(FCSTSDV!$D$2:$L$673,MATCH('23.10'!$D21,FCSTSDV!$C$2:$C$673,0),MATCH('23.10'!AB$3,FCSTSDV!$D$1:$L$1,0))/'23.10'!$E21,1)</f>
        <v>#N/A</v>
      </c>
      <c r="AC21" s="92" t="e">
        <f>+ROUND(INDEX(FCSTSDV!$D$2:$L$673,MATCH('23.10'!$D21,FCSTSDV!$C$2:$C$673,0),MATCH('23.10'!AC$3,FCSTSDV!$D$1:$L$1,0))/'23.10'!$E21,1)</f>
        <v>#N/A</v>
      </c>
      <c r="AD21" s="92" t="e">
        <f>+ROUND(INDEX(FCSTSDV!$D$2:$L$673,MATCH('23.10'!$D21,FCSTSDV!$C$2:$C$673,0),MATCH('23.10'!AD$3,FCSTSDV!$D$1:$L$1,0))/'23.10'!$E21,1)</f>
        <v>#N/A</v>
      </c>
      <c r="AE21" s="92" t="e">
        <f>+ROUND(INDEX(FCSTSDV!$D$2:$L$673,MATCH('23.10'!$D21,FCSTSDV!$C$2:$C$673,0),MATCH('23.10'!AE$3,FCSTSDV!$D$1:$L$1,0))/'23.10'!$E21,1)</f>
        <v>#N/A</v>
      </c>
      <c r="AF21" s="92" t="e">
        <f>+ROUND(INDEX(FCSTSDV!$D$2:$L$673,MATCH('23.10'!$D21,FCSTSDV!$C$2:$C$673,0),MATCH('23.10'!AF$3,FCSTSDV!$D$1:$L$1,0))/'23.10'!$E21,1)</f>
        <v>#N/A</v>
      </c>
      <c r="AG21" s="92" t="e">
        <f>+ROUND(INDEX(FCSTSDV!$D$2:$L$673,MATCH('23.10'!$D21,FCSTSDV!$C$2:$C$673,0),MATCH('23.10'!AG$3,FCSTSDV!$D$1:$L$1,0))/'23.10'!$E21,1)</f>
        <v>#N/A</v>
      </c>
      <c r="AH21" s="92" t="e">
        <f>+ROUND(INDEX(FCSTSDV!$D$2:$L$673,MATCH('23.10'!$D21,FCSTSDV!$C$2:$C$673,0),MATCH('23.10'!AH$3,FCSTSDV!$D$1:$L$1,0))/'23.10'!$E21,1)</f>
        <v>#N/A</v>
      </c>
      <c r="AI21" s="92" t="e">
        <f>+ROUND(INDEX(FCSTSDV!$D$2:$L$673,MATCH('23.10'!$D21,FCSTSDV!$C$2:$C$673,0),MATCH('23.10'!AI$3,FCSTSDV!$D$1:$L$1,0))/'23.10'!$E21,1)</f>
        <v>#N/A</v>
      </c>
      <c r="AJ21" s="92" t="e">
        <f>+ROUND(INDEX(FCSTSDV!$D$2:$L$673,MATCH('23.10'!$D21,FCSTSDV!$C$2:$C$673,0),MATCH('23.10'!AJ$3,FCSTSDV!$D$1:$L$1,0))/'23.10'!$E21,1)</f>
        <v>#N/A</v>
      </c>
      <c r="AK21" s="119" t="e">
        <f>+ROUND(INDEX(FCSTSDV!$D$2:$L$673,MATCH('23.10'!$D21,FCSTSDV!$C$2:$C$673,0),MATCH('23.10'!AK$3,FCSTSDV!$D$1:$L$1,0))/'23.10'!$E21,1)</f>
        <v>#N/A</v>
      </c>
    </row>
    <row r="22" spans="1:37" ht="20.100000000000001" hidden="1" customHeight="1">
      <c r="A22" s="818"/>
      <c r="B22" s="794"/>
      <c r="C22" s="57"/>
      <c r="D22" s="682" t="s">
        <v>237</v>
      </c>
      <c r="E22" s="49">
        <v>100</v>
      </c>
      <c r="F22" s="838"/>
      <c r="G22" s="838"/>
      <c r="H22" s="832"/>
      <c r="I22" s="81">
        <f>+ROUND(IFERROR(VLOOKUP(D22,FCSTSDV!$C$2:$E$2983,26,0),0)/'23.10'!E22+0,0)</f>
        <v>0</v>
      </c>
      <c r="J22" s="114"/>
      <c r="K22" s="92"/>
      <c r="L22" s="92"/>
      <c r="M22" s="92"/>
      <c r="N22" s="92" t="e">
        <f t="array" ref="N22">+ROUND(INDEX(FCSTSDV!$D$2:$L$583,MATCH('23.10'!$D22,FCSTSDV!$C$2:$C$583,0),MATCH('23.10'!N$3,FCSTSDV!$D$1:$L$1,0))/'23.10'!$E22,1)</f>
        <v>#N/A</v>
      </c>
      <c r="O22" s="92" t="e">
        <f t="array" ref="O22">+ROUND(INDEX(FCSTSDV!$D$2:$L$583,MATCH('23.10'!$D22,FCSTSDV!$C$2:$C$583,0),MATCH('23.10'!O$3,FCSTSDV!$D$1:$L$1,0))/'23.10'!$E22,1)</f>
        <v>#N/A</v>
      </c>
      <c r="P22" s="92" t="e">
        <f t="array" ref="P22">+ROUND(INDEX(FCSTSDV!$D$2:$L$583,MATCH('23.10'!$D22,FCSTSDV!$C$2:$C$583,0),MATCH('23.10'!P$3,FCSTSDV!$D$1:$L$1,0))/'23.10'!$E22,1)</f>
        <v>#N/A</v>
      </c>
      <c r="Q22" s="92" t="e">
        <f t="array" ref="Q22">+ROUND(INDEX(FCSTSDV!$D$2:$L$583,MATCH('23.10'!$D22,FCSTSDV!$C$2:$C$583,0),MATCH('23.10'!Q$3,FCSTSDV!$D$1:$L$1,0))/'23.10'!$E22,1)</f>
        <v>#N/A</v>
      </c>
      <c r="R22" s="92" t="e">
        <f t="array" ref="R22">+ROUND(INDEX(FCSTSDV!$D$2:$L$583,MATCH('23.10'!$D22,FCSTSDV!$C$2:$C$583,0),MATCH('23.10'!R$3,FCSTSDV!$D$1:$L$1,0))/'23.10'!$E22,1)</f>
        <v>#N/A</v>
      </c>
      <c r="S22" s="92" t="e">
        <f t="array" ref="S22">+ROUND(INDEX(FCSTSDV!$D$2:$L$583,MATCH('23.10'!$D22,FCSTSDV!$C$2:$C$583,0),MATCH('23.10'!S$3,FCSTSDV!$D$1:$L$1,0))/'23.10'!$E22,1)</f>
        <v>#N/A</v>
      </c>
      <c r="T22" s="92" t="e">
        <f t="array" ref="T22">+ROUND(INDEX(FCSTSDV!$D$2:$L$583,MATCH('23.10'!$D22,FCSTSDV!$C$2:$C$583,0),MATCH('23.10'!T$3,FCSTSDV!$D$1:$L$1,0))/'23.10'!$E22,1)</f>
        <v>#N/A</v>
      </c>
      <c r="U22" s="92" t="e">
        <f t="array" ref="U22">+ROUND(INDEX(FCSTSDV!$D$2:$L$583,MATCH('23.10'!$D22,FCSTSDV!$C$2:$C$583,0),MATCH('23.10'!U$3,FCSTSDV!$D$1:$L$1,0))/'23.10'!$E22,1)</f>
        <v>#N/A</v>
      </c>
      <c r="V22" s="114" t="e">
        <f>+ROUND(INDEX(FCSTSDV!$D$2:$L$673,MATCH('23.10'!$D22,FCSTSDV!$C$2:$C$673,0),MATCH('23.10'!V$3,FCSTSDV!$D$1:$L$1,0))/'23.10'!$E22,1)</f>
        <v>#N/A</v>
      </c>
      <c r="W22" s="92" t="e">
        <f>+ROUND(INDEX(FCSTSDV!$D$2:$L$673,MATCH('23.10'!$D22,FCSTSDV!$C$2:$C$673,0),MATCH('23.10'!W$3,FCSTSDV!$D$1:$L$1,0))/'23.10'!$E22,1)</f>
        <v>#N/A</v>
      </c>
      <c r="X22" s="92" t="e">
        <f>+ROUND(INDEX(FCSTSDV!$D$2:$L$673,MATCH('23.10'!$D22,FCSTSDV!$C$2:$C$673,0),MATCH('23.10'!X$3,FCSTSDV!$D$1:$L$1,0))/'23.10'!$E22,1)</f>
        <v>#N/A</v>
      </c>
      <c r="Y22" s="92" t="e">
        <f>+ROUND(INDEX(FCSTSDV!$D$2:$L$673,MATCH('23.10'!$D22,FCSTSDV!$C$2:$C$673,0),MATCH('23.10'!Y$3,FCSTSDV!$D$1:$L$1,0))/'23.10'!$E22,1)</f>
        <v>#N/A</v>
      </c>
      <c r="Z22" s="92" t="e">
        <f>+ROUND(INDEX(FCSTSDV!$D$2:$L$673,MATCH('23.10'!$D22,FCSTSDV!$C$2:$C$673,0),MATCH('23.10'!Z$3,FCSTSDV!$D$1:$L$1,0))/'23.10'!$E22,1)</f>
        <v>#N/A</v>
      </c>
      <c r="AA22" s="92" t="e">
        <f>+ROUND(INDEX(FCSTSDV!$D$2:$L$673,MATCH('23.10'!$D22,FCSTSDV!$C$2:$C$673,0),MATCH('23.10'!AA$3,FCSTSDV!$D$1:$L$1,0))/'23.10'!$E22,1)</f>
        <v>#N/A</v>
      </c>
      <c r="AB22" s="92" t="e">
        <f>+ROUND(INDEX(FCSTSDV!$D$2:$L$673,MATCH('23.10'!$D22,FCSTSDV!$C$2:$C$673,0),MATCH('23.10'!AB$3,FCSTSDV!$D$1:$L$1,0))/'23.10'!$E22,1)</f>
        <v>#N/A</v>
      </c>
      <c r="AC22" s="92" t="e">
        <f>+ROUND(INDEX(FCSTSDV!$D$2:$L$673,MATCH('23.10'!$D22,FCSTSDV!$C$2:$C$673,0),MATCH('23.10'!AC$3,FCSTSDV!$D$1:$L$1,0))/'23.10'!$E22,1)</f>
        <v>#N/A</v>
      </c>
      <c r="AD22" s="92" t="e">
        <f>+ROUND(INDEX(FCSTSDV!$D$2:$L$673,MATCH('23.10'!$D22,FCSTSDV!$C$2:$C$673,0),MATCH('23.10'!AD$3,FCSTSDV!$D$1:$L$1,0))/'23.10'!$E22,1)</f>
        <v>#N/A</v>
      </c>
      <c r="AE22" s="92" t="e">
        <f>+ROUND(INDEX(FCSTSDV!$D$2:$L$673,MATCH('23.10'!$D22,FCSTSDV!$C$2:$C$673,0),MATCH('23.10'!AE$3,FCSTSDV!$D$1:$L$1,0))/'23.10'!$E22,1)</f>
        <v>#N/A</v>
      </c>
      <c r="AF22" s="92" t="e">
        <f>+ROUND(INDEX(FCSTSDV!$D$2:$L$673,MATCH('23.10'!$D22,FCSTSDV!$C$2:$C$673,0),MATCH('23.10'!AF$3,FCSTSDV!$D$1:$L$1,0))/'23.10'!$E22,1)</f>
        <v>#N/A</v>
      </c>
      <c r="AG22" s="92" t="e">
        <f>+ROUND(INDEX(FCSTSDV!$D$2:$L$673,MATCH('23.10'!$D22,FCSTSDV!$C$2:$C$673,0),MATCH('23.10'!AG$3,FCSTSDV!$D$1:$L$1,0))/'23.10'!$E22,1)</f>
        <v>#N/A</v>
      </c>
      <c r="AH22" s="92" t="e">
        <f>+ROUND(INDEX(FCSTSDV!$D$2:$L$673,MATCH('23.10'!$D22,FCSTSDV!$C$2:$C$673,0),MATCH('23.10'!AH$3,FCSTSDV!$D$1:$L$1,0))/'23.10'!$E22,1)</f>
        <v>#N/A</v>
      </c>
      <c r="AI22" s="92" t="e">
        <f>+ROUND(INDEX(FCSTSDV!$D$2:$L$673,MATCH('23.10'!$D22,FCSTSDV!$C$2:$C$673,0),MATCH('23.10'!AI$3,FCSTSDV!$D$1:$L$1,0))/'23.10'!$E22,1)</f>
        <v>#N/A</v>
      </c>
      <c r="AJ22" s="92" t="e">
        <f>+ROUND(INDEX(FCSTSDV!$D$2:$L$673,MATCH('23.10'!$D22,FCSTSDV!$C$2:$C$673,0),MATCH('23.10'!AJ$3,FCSTSDV!$D$1:$L$1,0))/'23.10'!$E22,1)</f>
        <v>#N/A</v>
      </c>
      <c r="AK22" s="119" t="e">
        <f>+ROUND(INDEX(FCSTSDV!$D$2:$L$673,MATCH('23.10'!$D22,FCSTSDV!$C$2:$C$673,0),MATCH('23.10'!AK$3,FCSTSDV!$D$1:$L$1,0))/'23.10'!$E22,1)</f>
        <v>#N/A</v>
      </c>
    </row>
    <row r="23" spans="1:37" ht="20.100000000000001" hidden="1" customHeight="1">
      <c r="A23" s="818"/>
      <c r="B23" s="794"/>
      <c r="C23" s="57"/>
      <c r="D23" s="682" t="s">
        <v>238</v>
      </c>
      <c r="E23" s="49">
        <v>100</v>
      </c>
      <c r="F23" s="838"/>
      <c r="G23" s="838"/>
      <c r="H23" s="832"/>
      <c r="I23" s="81">
        <f>+ROUND(IFERROR(VLOOKUP(D23,FCSTSDV!$C$2:$E$2983,26,0),0)/'23.10'!E23+0,0)</f>
        <v>0</v>
      </c>
      <c r="J23" s="114"/>
      <c r="K23" s="92"/>
      <c r="L23" s="92"/>
      <c r="M23" s="92"/>
      <c r="N23" s="92" t="e">
        <f t="array" ref="N23">+ROUND(INDEX(FCSTSDV!$D$2:$L$583,MATCH('23.10'!$D23,FCSTSDV!$C$2:$C$583,0),MATCH('23.10'!N$3,FCSTSDV!$D$1:$L$1,0))/'23.10'!$E23,1)</f>
        <v>#N/A</v>
      </c>
      <c r="O23" s="92" t="e">
        <f t="array" ref="O23">+ROUND(INDEX(FCSTSDV!$D$2:$L$583,MATCH('23.10'!$D23,FCSTSDV!$C$2:$C$583,0),MATCH('23.10'!O$3,FCSTSDV!$D$1:$L$1,0))/'23.10'!$E23,1)</f>
        <v>#N/A</v>
      </c>
      <c r="P23" s="92" t="e">
        <f t="array" ref="P23">+ROUND(INDEX(FCSTSDV!$D$2:$L$583,MATCH('23.10'!$D23,FCSTSDV!$C$2:$C$583,0),MATCH('23.10'!P$3,FCSTSDV!$D$1:$L$1,0))/'23.10'!$E23,1)</f>
        <v>#N/A</v>
      </c>
      <c r="Q23" s="92" t="e">
        <f t="array" ref="Q23">+ROUND(INDEX(FCSTSDV!$D$2:$L$583,MATCH('23.10'!$D23,FCSTSDV!$C$2:$C$583,0),MATCH('23.10'!Q$3,FCSTSDV!$D$1:$L$1,0))/'23.10'!$E23,1)</f>
        <v>#N/A</v>
      </c>
      <c r="R23" s="92" t="e">
        <f t="array" ref="R23">+ROUND(INDEX(FCSTSDV!$D$2:$L$583,MATCH('23.10'!$D23,FCSTSDV!$C$2:$C$583,0),MATCH('23.10'!R$3,FCSTSDV!$D$1:$L$1,0))/'23.10'!$E23,1)</f>
        <v>#N/A</v>
      </c>
      <c r="S23" s="92" t="e">
        <f t="array" ref="S23">+ROUND(INDEX(FCSTSDV!$D$2:$L$583,MATCH('23.10'!$D23,FCSTSDV!$C$2:$C$583,0),MATCH('23.10'!S$3,FCSTSDV!$D$1:$L$1,0))/'23.10'!$E23,1)</f>
        <v>#N/A</v>
      </c>
      <c r="T23" s="92" t="e">
        <f t="array" ref="T23">+ROUND(INDEX(FCSTSDV!$D$2:$L$583,MATCH('23.10'!$D23,FCSTSDV!$C$2:$C$583,0),MATCH('23.10'!T$3,FCSTSDV!$D$1:$L$1,0))/'23.10'!$E23,1)</f>
        <v>#N/A</v>
      </c>
      <c r="U23" s="92" t="e">
        <f t="array" ref="U23">+ROUND(INDEX(FCSTSDV!$D$2:$L$583,MATCH('23.10'!$D23,FCSTSDV!$C$2:$C$583,0),MATCH('23.10'!U$3,FCSTSDV!$D$1:$L$1,0))/'23.10'!$E23,1)</f>
        <v>#N/A</v>
      </c>
      <c r="V23" s="114" t="e">
        <f>+ROUND(INDEX(FCSTSDV!$D$2:$L$673,MATCH('23.10'!$D23,FCSTSDV!$C$2:$C$673,0),MATCH('23.10'!V$3,FCSTSDV!$D$1:$L$1,0))/'23.10'!$E23,1)</f>
        <v>#N/A</v>
      </c>
      <c r="W23" s="92" t="e">
        <f>+ROUND(INDEX(FCSTSDV!$D$2:$L$673,MATCH('23.10'!$D23,FCSTSDV!$C$2:$C$673,0),MATCH('23.10'!W$3,FCSTSDV!$D$1:$L$1,0))/'23.10'!$E23,1)</f>
        <v>#N/A</v>
      </c>
      <c r="X23" s="92" t="e">
        <f>+ROUND(INDEX(FCSTSDV!$D$2:$L$673,MATCH('23.10'!$D23,FCSTSDV!$C$2:$C$673,0),MATCH('23.10'!X$3,FCSTSDV!$D$1:$L$1,0))/'23.10'!$E23,1)</f>
        <v>#N/A</v>
      </c>
      <c r="Y23" s="92" t="e">
        <f>+ROUND(INDEX(FCSTSDV!$D$2:$L$673,MATCH('23.10'!$D23,FCSTSDV!$C$2:$C$673,0),MATCH('23.10'!Y$3,FCSTSDV!$D$1:$L$1,0))/'23.10'!$E23,1)</f>
        <v>#N/A</v>
      </c>
      <c r="Z23" s="92" t="e">
        <f>+ROUND(INDEX(FCSTSDV!$D$2:$L$673,MATCH('23.10'!$D23,FCSTSDV!$C$2:$C$673,0),MATCH('23.10'!Z$3,FCSTSDV!$D$1:$L$1,0))/'23.10'!$E23,1)</f>
        <v>#N/A</v>
      </c>
      <c r="AA23" s="92" t="e">
        <f>+ROUND(INDEX(FCSTSDV!$D$2:$L$673,MATCH('23.10'!$D23,FCSTSDV!$C$2:$C$673,0),MATCH('23.10'!AA$3,FCSTSDV!$D$1:$L$1,0))/'23.10'!$E23,1)</f>
        <v>#N/A</v>
      </c>
      <c r="AB23" s="92" t="e">
        <f>+ROUND(INDEX(FCSTSDV!$D$2:$L$673,MATCH('23.10'!$D23,FCSTSDV!$C$2:$C$673,0),MATCH('23.10'!AB$3,FCSTSDV!$D$1:$L$1,0))/'23.10'!$E23,1)</f>
        <v>#N/A</v>
      </c>
      <c r="AC23" s="92" t="e">
        <f>+ROUND(INDEX(FCSTSDV!$D$2:$L$673,MATCH('23.10'!$D23,FCSTSDV!$C$2:$C$673,0),MATCH('23.10'!AC$3,FCSTSDV!$D$1:$L$1,0))/'23.10'!$E23,1)</f>
        <v>#N/A</v>
      </c>
      <c r="AD23" s="92" t="e">
        <f>+ROUND(INDEX(FCSTSDV!$D$2:$L$673,MATCH('23.10'!$D23,FCSTSDV!$C$2:$C$673,0),MATCH('23.10'!AD$3,FCSTSDV!$D$1:$L$1,0))/'23.10'!$E23,1)</f>
        <v>#N/A</v>
      </c>
      <c r="AE23" s="92" t="e">
        <f>+ROUND(INDEX(FCSTSDV!$D$2:$L$673,MATCH('23.10'!$D23,FCSTSDV!$C$2:$C$673,0),MATCH('23.10'!AE$3,FCSTSDV!$D$1:$L$1,0))/'23.10'!$E23,1)</f>
        <v>#N/A</v>
      </c>
      <c r="AF23" s="92" t="e">
        <f>+ROUND(INDEX(FCSTSDV!$D$2:$L$673,MATCH('23.10'!$D23,FCSTSDV!$C$2:$C$673,0),MATCH('23.10'!AF$3,FCSTSDV!$D$1:$L$1,0))/'23.10'!$E23,1)</f>
        <v>#N/A</v>
      </c>
      <c r="AG23" s="92" t="e">
        <f>+ROUND(INDEX(FCSTSDV!$D$2:$L$673,MATCH('23.10'!$D23,FCSTSDV!$C$2:$C$673,0),MATCH('23.10'!AG$3,FCSTSDV!$D$1:$L$1,0))/'23.10'!$E23,1)</f>
        <v>#N/A</v>
      </c>
      <c r="AH23" s="92" t="e">
        <f>+ROUND(INDEX(FCSTSDV!$D$2:$L$673,MATCH('23.10'!$D23,FCSTSDV!$C$2:$C$673,0),MATCH('23.10'!AH$3,FCSTSDV!$D$1:$L$1,0))/'23.10'!$E23,1)</f>
        <v>#N/A</v>
      </c>
      <c r="AI23" s="92" t="e">
        <f>+ROUND(INDEX(FCSTSDV!$D$2:$L$673,MATCH('23.10'!$D23,FCSTSDV!$C$2:$C$673,0),MATCH('23.10'!AI$3,FCSTSDV!$D$1:$L$1,0))/'23.10'!$E23,1)</f>
        <v>#N/A</v>
      </c>
      <c r="AJ23" s="92" t="e">
        <f>+ROUND(INDEX(FCSTSDV!$D$2:$L$673,MATCH('23.10'!$D23,FCSTSDV!$C$2:$C$673,0),MATCH('23.10'!AJ$3,FCSTSDV!$D$1:$L$1,0))/'23.10'!$E23,1)</f>
        <v>#N/A</v>
      </c>
      <c r="AK23" s="119" t="e">
        <f>+ROUND(INDEX(FCSTSDV!$D$2:$L$673,MATCH('23.10'!$D23,FCSTSDV!$C$2:$C$673,0),MATCH('23.10'!AK$3,FCSTSDV!$D$1:$L$1,0))/'23.10'!$E23,1)</f>
        <v>#N/A</v>
      </c>
    </row>
    <row r="24" spans="1:37" ht="20.100000000000001" hidden="1" customHeight="1">
      <c r="A24" s="818"/>
      <c r="B24" s="794"/>
      <c r="C24" s="57"/>
      <c r="D24" s="682" t="s">
        <v>239</v>
      </c>
      <c r="E24" s="49">
        <v>100</v>
      </c>
      <c r="F24" s="838"/>
      <c r="G24" s="838"/>
      <c r="H24" s="832"/>
      <c r="I24" s="81">
        <f>+ROUND(IFERROR(VLOOKUP(D24,FCSTSDV!$C$2:$E$2983,26,0),0)/'23.10'!E24+0,0)</f>
        <v>0</v>
      </c>
      <c r="J24" s="114"/>
      <c r="K24" s="92"/>
      <c r="L24" s="92"/>
      <c r="M24" s="92"/>
      <c r="N24" s="92" t="e">
        <f t="array" ref="N24">+ROUND(INDEX(FCSTSDV!$D$2:$L$583,MATCH('23.10'!$D24,FCSTSDV!$C$2:$C$583,0),MATCH('23.10'!N$3,FCSTSDV!$D$1:$L$1,0))/'23.10'!$E24,1)</f>
        <v>#N/A</v>
      </c>
      <c r="O24" s="92" t="e">
        <f t="array" ref="O24">+ROUND(INDEX(FCSTSDV!$D$2:$L$583,MATCH('23.10'!$D24,FCSTSDV!$C$2:$C$583,0),MATCH('23.10'!O$3,FCSTSDV!$D$1:$L$1,0))/'23.10'!$E24,1)</f>
        <v>#N/A</v>
      </c>
      <c r="P24" s="92" t="e">
        <f t="array" ref="P24">+ROUND(INDEX(FCSTSDV!$D$2:$L$583,MATCH('23.10'!$D24,FCSTSDV!$C$2:$C$583,0),MATCH('23.10'!P$3,FCSTSDV!$D$1:$L$1,0))/'23.10'!$E24,1)</f>
        <v>#N/A</v>
      </c>
      <c r="Q24" s="92" t="e">
        <f t="array" ref="Q24">+ROUND(INDEX(FCSTSDV!$D$2:$L$583,MATCH('23.10'!$D24,FCSTSDV!$C$2:$C$583,0),MATCH('23.10'!Q$3,FCSTSDV!$D$1:$L$1,0))/'23.10'!$E24,1)</f>
        <v>#N/A</v>
      </c>
      <c r="R24" s="92" t="e">
        <f t="array" ref="R24">+ROUND(INDEX(FCSTSDV!$D$2:$L$583,MATCH('23.10'!$D24,FCSTSDV!$C$2:$C$583,0),MATCH('23.10'!R$3,FCSTSDV!$D$1:$L$1,0))/'23.10'!$E24,1)</f>
        <v>#N/A</v>
      </c>
      <c r="S24" s="92" t="e">
        <f t="array" ref="S24">+ROUND(INDEX(FCSTSDV!$D$2:$L$583,MATCH('23.10'!$D24,FCSTSDV!$C$2:$C$583,0),MATCH('23.10'!S$3,FCSTSDV!$D$1:$L$1,0))/'23.10'!$E24,1)</f>
        <v>#N/A</v>
      </c>
      <c r="T24" s="92" t="e">
        <f t="array" ref="T24">+ROUND(INDEX(FCSTSDV!$D$2:$L$583,MATCH('23.10'!$D24,FCSTSDV!$C$2:$C$583,0),MATCH('23.10'!T$3,FCSTSDV!$D$1:$L$1,0))/'23.10'!$E24,1)</f>
        <v>#N/A</v>
      </c>
      <c r="U24" s="92" t="e">
        <f t="array" ref="U24">+ROUND(INDEX(FCSTSDV!$D$2:$L$583,MATCH('23.10'!$D24,FCSTSDV!$C$2:$C$583,0),MATCH('23.10'!U$3,FCSTSDV!$D$1:$L$1,0))/'23.10'!$E24,1)</f>
        <v>#N/A</v>
      </c>
      <c r="V24" s="114" t="e">
        <f>+ROUND(INDEX(FCSTSDV!$D$2:$L$673,MATCH('23.10'!$D24,FCSTSDV!$C$2:$C$673,0),MATCH('23.10'!V$3,FCSTSDV!$D$1:$L$1,0))/'23.10'!$E24,1)</f>
        <v>#N/A</v>
      </c>
      <c r="W24" s="92" t="e">
        <f>+ROUND(INDEX(FCSTSDV!$D$2:$L$673,MATCH('23.10'!$D24,FCSTSDV!$C$2:$C$673,0),MATCH('23.10'!W$3,FCSTSDV!$D$1:$L$1,0))/'23.10'!$E24,1)</f>
        <v>#N/A</v>
      </c>
      <c r="X24" s="92" t="e">
        <f>+ROUND(INDEX(FCSTSDV!$D$2:$L$673,MATCH('23.10'!$D24,FCSTSDV!$C$2:$C$673,0),MATCH('23.10'!X$3,FCSTSDV!$D$1:$L$1,0))/'23.10'!$E24,1)</f>
        <v>#N/A</v>
      </c>
      <c r="Y24" s="92" t="e">
        <f>+ROUND(INDEX(FCSTSDV!$D$2:$L$673,MATCH('23.10'!$D24,FCSTSDV!$C$2:$C$673,0),MATCH('23.10'!Y$3,FCSTSDV!$D$1:$L$1,0))/'23.10'!$E24,1)</f>
        <v>#N/A</v>
      </c>
      <c r="Z24" s="92" t="e">
        <f>+ROUND(INDEX(FCSTSDV!$D$2:$L$673,MATCH('23.10'!$D24,FCSTSDV!$C$2:$C$673,0),MATCH('23.10'!Z$3,FCSTSDV!$D$1:$L$1,0))/'23.10'!$E24,1)</f>
        <v>#N/A</v>
      </c>
      <c r="AA24" s="92" t="e">
        <f>+ROUND(INDEX(FCSTSDV!$D$2:$L$673,MATCH('23.10'!$D24,FCSTSDV!$C$2:$C$673,0),MATCH('23.10'!AA$3,FCSTSDV!$D$1:$L$1,0))/'23.10'!$E24,1)</f>
        <v>#N/A</v>
      </c>
      <c r="AB24" s="92" t="e">
        <f>+ROUND(INDEX(FCSTSDV!$D$2:$L$673,MATCH('23.10'!$D24,FCSTSDV!$C$2:$C$673,0),MATCH('23.10'!AB$3,FCSTSDV!$D$1:$L$1,0))/'23.10'!$E24,1)</f>
        <v>#N/A</v>
      </c>
      <c r="AC24" s="92" t="e">
        <f>+ROUND(INDEX(FCSTSDV!$D$2:$L$673,MATCH('23.10'!$D24,FCSTSDV!$C$2:$C$673,0),MATCH('23.10'!AC$3,FCSTSDV!$D$1:$L$1,0))/'23.10'!$E24,1)</f>
        <v>#N/A</v>
      </c>
      <c r="AD24" s="92" t="e">
        <f>+ROUND(INDEX(FCSTSDV!$D$2:$L$673,MATCH('23.10'!$D24,FCSTSDV!$C$2:$C$673,0),MATCH('23.10'!AD$3,FCSTSDV!$D$1:$L$1,0))/'23.10'!$E24,1)</f>
        <v>#N/A</v>
      </c>
      <c r="AE24" s="92" t="e">
        <f>+ROUND(INDEX(FCSTSDV!$D$2:$L$673,MATCH('23.10'!$D24,FCSTSDV!$C$2:$C$673,0),MATCH('23.10'!AE$3,FCSTSDV!$D$1:$L$1,0))/'23.10'!$E24,1)</f>
        <v>#N/A</v>
      </c>
      <c r="AF24" s="92" t="e">
        <f>+ROUND(INDEX(FCSTSDV!$D$2:$L$673,MATCH('23.10'!$D24,FCSTSDV!$C$2:$C$673,0),MATCH('23.10'!AF$3,FCSTSDV!$D$1:$L$1,0))/'23.10'!$E24,1)</f>
        <v>#N/A</v>
      </c>
      <c r="AG24" s="92" t="e">
        <f>+ROUND(INDEX(FCSTSDV!$D$2:$L$673,MATCH('23.10'!$D24,FCSTSDV!$C$2:$C$673,0),MATCH('23.10'!AG$3,FCSTSDV!$D$1:$L$1,0))/'23.10'!$E24,1)</f>
        <v>#N/A</v>
      </c>
      <c r="AH24" s="92" t="e">
        <f>+ROUND(INDEX(FCSTSDV!$D$2:$L$673,MATCH('23.10'!$D24,FCSTSDV!$C$2:$C$673,0),MATCH('23.10'!AH$3,FCSTSDV!$D$1:$L$1,0))/'23.10'!$E24,1)</f>
        <v>#N/A</v>
      </c>
      <c r="AI24" s="92" t="e">
        <f>+ROUND(INDEX(FCSTSDV!$D$2:$L$673,MATCH('23.10'!$D24,FCSTSDV!$C$2:$C$673,0),MATCH('23.10'!AI$3,FCSTSDV!$D$1:$L$1,0))/'23.10'!$E24,1)</f>
        <v>#N/A</v>
      </c>
      <c r="AJ24" s="92" t="e">
        <f>+ROUND(INDEX(FCSTSDV!$D$2:$L$673,MATCH('23.10'!$D24,FCSTSDV!$C$2:$C$673,0),MATCH('23.10'!AJ$3,FCSTSDV!$D$1:$L$1,0))/'23.10'!$E24,1)</f>
        <v>#N/A</v>
      </c>
      <c r="AK24" s="119" t="e">
        <f>+ROUND(INDEX(FCSTSDV!$D$2:$L$673,MATCH('23.10'!$D24,FCSTSDV!$C$2:$C$673,0),MATCH('23.10'!AK$3,FCSTSDV!$D$1:$L$1,0))/'23.10'!$E24,1)</f>
        <v>#N/A</v>
      </c>
    </row>
    <row r="25" spans="1:37" ht="20.100000000000001" hidden="1" customHeight="1">
      <c r="A25" s="818"/>
      <c r="B25" s="794"/>
      <c r="C25" s="57"/>
      <c r="D25" s="682" t="s">
        <v>240</v>
      </c>
      <c r="E25" s="49">
        <v>100</v>
      </c>
      <c r="F25" s="838"/>
      <c r="G25" s="838"/>
      <c r="H25" s="832"/>
      <c r="I25" s="81">
        <f>+ROUND(IFERROR(VLOOKUP(D25,FCSTSDV!$C$2:$E$2983,26,0),0)/'23.10'!E25+0,0)</f>
        <v>0</v>
      </c>
      <c r="J25" s="114"/>
      <c r="K25" s="92"/>
      <c r="L25" s="92"/>
      <c r="M25" s="92"/>
      <c r="N25" s="92" t="e">
        <f t="array" ref="N25">+ROUND(INDEX(FCSTSDV!$D$2:$L$583,MATCH('23.10'!$D25,FCSTSDV!$C$2:$C$583,0),MATCH('23.10'!N$3,FCSTSDV!$D$1:$L$1,0))/'23.10'!$E25,1)</f>
        <v>#N/A</v>
      </c>
      <c r="O25" s="92" t="e">
        <f t="array" ref="O25">+ROUND(INDEX(FCSTSDV!$D$2:$L$583,MATCH('23.10'!$D25,FCSTSDV!$C$2:$C$583,0),MATCH('23.10'!O$3,FCSTSDV!$D$1:$L$1,0))/'23.10'!$E25,1)</f>
        <v>#N/A</v>
      </c>
      <c r="P25" s="92" t="e">
        <f t="array" ref="P25">+ROUND(INDEX(FCSTSDV!$D$2:$L$583,MATCH('23.10'!$D25,FCSTSDV!$C$2:$C$583,0),MATCH('23.10'!P$3,FCSTSDV!$D$1:$L$1,0))/'23.10'!$E25,1)</f>
        <v>#N/A</v>
      </c>
      <c r="Q25" s="92" t="e">
        <f t="array" ref="Q25">+ROUND(INDEX(FCSTSDV!$D$2:$L$583,MATCH('23.10'!$D25,FCSTSDV!$C$2:$C$583,0),MATCH('23.10'!Q$3,FCSTSDV!$D$1:$L$1,0))/'23.10'!$E25,1)</f>
        <v>#N/A</v>
      </c>
      <c r="R25" s="92" t="e">
        <f t="array" ref="R25">+ROUND(INDEX(FCSTSDV!$D$2:$L$583,MATCH('23.10'!$D25,FCSTSDV!$C$2:$C$583,0),MATCH('23.10'!R$3,FCSTSDV!$D$1:$L$1,0))/'23.10'!$E25,1)</f>
        <v>#N/A</v>
      </c>
      <c r="S25" s="92" t="e">
        <f t="array" ref="S25">+ROUND(INDEX(FCSTSDV!$D$2:$L$583,MATCH('23.10'!$D25,FCSTSDV!$C$2:$C$583,0),MATCH('23.10'!S$3,FCSTSDV!$D$1:$L$1,0))/'23.10'!$E25,1)</f>
        <v>#N/A</v>
      </c>
      <c r="T25" s="92" t="e">
        <f t="array" ref="T25">+ROUND(INDEX(FCSTSDV!$D$2:$L$583,MATCH('23.10'!$D25,FCSTSDV!$C$2:$C$583,0),MATCH('23.10'!T$3,FCSTSDV!$D$1:$L$1,0))/'23.10'!$E25,1)</f>
        <v>#N/A</v>
      </c>
      <c r="U25" s="92" t="e">
        <f t="array" ref="U25">+ROUND(INDEX(FCSTSDV!$D$2:$L$583,MATCH('23.10'!$D25,FCSTSDV!$C$2:$C$583,0),MATCH('23.10'!U$3,FCSTSDV!$D$1:$L$1,0))/'23.10'!$E25,1)</f>
        <v>#N/A</v>
      </c>
      <c r="V25" s="114" t="e">
        <f>+ROUND(INDEX(FCSTSDV!$D$2:$L$673,MATCH('23.10'!$D25,FCSTSDV!$C$2:$C$673,0),MATCH('23.10'!V$3,FCSTSDV!$D$1:$L$1,0))/'23.10'!$E25,1)</f>
        <v>#N/A</v>
      </c>
      <c r="W25" s="92" t="e">
        <f>+ROUND(INDEX(FCSTSDV!$D$2:$L$673,MATCH('23.10'!$D25,FCSTSDV!$C$2:$C$673,0),MATCH('23.10'!W$3,FCSTSDV!$D$1:$L$1,0))/'23.10'!$E25,1)</f>
        <v>#N/A</v>
      </c>
      <c r="X25" s="92" t="e">
        <f>+ROUND(INDEX(FCSTSDV!$D$2:$L$673,MATCH('23.10'!$D25,FCSTSDV!$C$2:$C$673,0),MATCH('23.10'!X$3,FCSTSDV!$D$1:$L$1,0))/'23.10'!$E25,1)</f>
        <v>#N/A</v>
      </c>
      <c r="Y25" s="92" t="e">
        <f>+ROUND(INDEX(FCSTSDV!$D$2:$L$673,MATCH('23.10'!$D25,FCSTSDV!$C$2:$C$673,0),MATCH('23.10'!Y$3,FCSTSDV!$D$1:$L$1,0))/'23.10'!$E25,1)</f>
        <v>#N/A</v>
      </c>
      <c r="Z25" s="92" t="e">
        <f>+ROUND(INDEX(FCSTSDV!$D$2:$L$673,MATCH('23.10'!$D25,FCSTSDV!$C$2:$C$673,0),MATCH('23.10'!Z$3,FCSTSDV!$D$1:$L$1,0))/'23.10'!$E25,1)</f>
        <v>#N/A</v>
      </c>
      <c r="AA25" s="92" t="e">
        <f>+ROUND(INDEX(FCSTSDV!$D$2:$L$673,MATCH('23.10'!$D25,FCSTSDV!$C$2:$C$673,0),MATCH('23.10'!AA$3,FCSTSDV!$D$1:$L$1,0))/'23.10'!$E25,1)</f>
        <v>#N/A</v>
      </c>
      <c r="AB25" s="92" t="e">
        <f>+ROUND(INDEX(FCSTSDV!$D$2:$L$673,MATCH('23.10'!$D25,FCSTSDV!$C$2:$C$673,0),MATCH('23.10'!AB$3,FCSTSDV!$D$1:$L$1,0))/'23.10'!$E25,1)</f>
        <v>#N/A</v>
      </c>
      <c r="AC25" s="92" t="e">
        <f>+ROUND(INDEX(FCSTSDV!$D$2:$L$673,MATCH('23.10'!$D25,FCSTSDV!$C$2:$C$673,0),MATCH('23.10'!AC$3,FCSTSDV!$D$1:$L$1,0))/'23.10'!$E25,1)</f>
        <v>#N/A</v>
      </c>
      <c r="AD25" s="92" t="e">
        <f>+ROUND(INDEX(FCSTSDV!$D$2:$L$673,MATCH('23.10'!$D25,FCSTSDV!$C$2:$C$673,0),MATCH('23.10'!AD$3,FCSTSDV!$D$1:$L$1,0))/'23.10'!$E25,1)</f>
        <v>#N/A</v>
      </c>
      <c r="AE25" s="92" t="e">
        <f>+ROUND(INDEX(FCSTSDV!$D$2:$L$673,MATCH('23.10'!$D25,FCSTSDV!$C$2:$C$673,0),MATCH('23.10'!AE$3,FCSTSDV!$D$1:$L$1,0))/'23.10'!$E25,1)</f>
        <v>#N/A</v>
      </c>
      <c r="AF25" s="92" t="e">
        <f>+ROUND(INDEX(FCSTSDV!$D$2:$L$673,MATCH('23.10'!$D25,FCSTSDV!$C$2:$C$673,0),MATCH('23.10'!AF$3,FCSTSDV!$D$1:$L$1,0))/'23.10'!$E25,1)</f>
        <v>#N/A</v>
      </c>
      <c r="AG25" s="92" t="e">
        <f>+ROUND(INDEX(FCSTSDV!$D$2:$L$673,MATCH('23.10'!$D25,FCSTSDV!$C$2:$C$673,0),MATCH('23.10'!AG$3,FCSTSDV!$D$1:$L$1,0))/'23.10'!$E25,1)</f>
        <v>#N/A</v>
      </c>
      <c r="AH25" s="92" t="e">
        <f>+ROUND(INDEX(FCSTSDV!$D$2:$L$673,MATCH('23.10'!$D25,FCSTSDV!$C$2:$C$673,0),MATCH('23.10'!AH$3,FCSTSDV!$D$1:$L$1,0))/'23.10'!$E25,1)</f>
        <v>#N/A</v>
      </c>
      <c r="AI25" s="92" t="e">
        <f>+ROUND(INDEX(FCSTSDV!$D$2:$L$673,MATCH('23.10'!$D25,FCSTSDV!$C$2:$C$673,0),MATCH('23.10'!AI$3,FCSTSDV!$D$1:$L$1,0))/'23.10'!$E25,1)</f>
        <v>#N/A</v>
      </c>
      <c r="AJ25" s="92" t="e">
        <f>+ROUND(INDEX(FCSTSDV!$D$2:$L$673,MATCH('23.10'!$D25,FCSTSDV!$C$2:$C$673,0),MATCH('23.10'!AJ$3,FCSTSDV!$D$1:$L$1,0))/'23.10'!$E25,1)</f>
        <v>#N/A</v>
      </c>
      <c r="AK25" s="119" t="e">
        <f>+ROUND(INDEX(FCSTSDV!$D$2:$L$673,MATCH('23.10'!$D25,FCSTSDV!$C$2:$C$673,0),MATCH('23.10'!AK$3,FCSTSDV!$D$1:$L$1,0))/'23.10'!$E25,1)</f>
        <v>#N/A</v>
      </c>
    </row>
    <row r="26" spans="1:37" ht="20.100000000000001" hidden="1" customHeight="1">
      <c r="A26" s="818"/>
      <c r="B26" s="794"/>
      <c r="C26" s="57"/>
      <c r="D26" s="682" t="s">
        <v>241</v>
      </c>
      <c r="E26" s="49">
        <v>100</v>
      </c>
      <c r="F26" s="838"/>
      <c r="G26" s="838"/>
      <c r="H26" s="832"/>
      <c r="I26" s="81">
        <f>+ROUND(IFERROR(VLOOKUP(D26,FCSTSDV!$C$2:$E$2983,26,0),0)/'23.10'!E26+0,0)</f>
        <v>0</v>
      </c>
      <c r="J26" s="114"/>
      <c r="K26" s="92"/>
      <c r="L26" s="92"/>
      <c r="M26" s="92"/>
      <c r="N26" s="92" t="e">
        <f t="array" ref="N26">+ROUND(INDEX(FCSTSDV!$D$2:$L$583,MATCH('23.10'!$D26,FCSTSDV!$C$2:$C$583,0),MATCH('23.10'!N$3,FCSTSDV!$D$1:$L$1,0))/'23.10'!$E26,1)</f>
        <v>#N/A</v>
      </c>
      <c r="O26" s="92" t="e">
        <f t="array" ref="O26">+ROUND(INDEX(FCSTSDV!$D$2:$L$583,MATCH('23.10'!$D26,FCSTSDV!$C$2:$C$583,0),MATCH('23.10'!O$3,FCSTSDV!$D$1:$L$1,0))/'23.10'!$E26,1)</f>
        <v>#N/A</v>
      </c>
      <c r="P26" s="92" t="e">
        <f t="array" ref="P26">+ROUND(INDEX(FCSTSDV!$D$2:$L$583,MATCH('23.10'!$D26,FCSTSDV!$C$2:$C$583,0),MATCH('23.10'!P$3,FCSTSDV!$D$1:$L$1,0))/'23.10'!$E26,1)</f>
        <v>#N/A</v>
      </c>
      <c r="Q26" s="92" t="e">
        <f t="array" ref="Q26">+ROUND(INDEX(FCSTSDV!$D$2:$L$583,MATCH('23.10'!$D26,FCSTSDV!$C$2:$C$583,0),MATCH('23.10'!Q$3,FCSTSDV!$D$1:$L$1,0))/'23.10'!$E26,1)</f>
        <v>#N/A</v>
      </c>
      <c r="R26" s="92" t="e">
        <f t="array" ref="R26">+ROUND(INDEX(FCSTSDV!$D$2:$L$583,MATCH('23.10'!$D26,FCSTSDV!$C$2:$C$583,0),MATCH('23.10'!R$3,FCSTSDV!$D$1:$L$1,0))/'23.10'!$E26,1)</f>
        <v>#N/A</v>
      </c>
      <c r="S26" s="92" t="e">
        <f t="array" ref="S26">+ROUND(INDEX(FCSTSDV!$D$2:$L$583,MATCH('23.10'!$D26,FCSTSDV!$C$2:$C$583,0),MATCH('23.10'!S$3,FCSTSDV!$D$1:$L$1,0))/'23.10'!$E26,1)</f>
        <v>#N/A</v>
      </c>
      <c r="T26" s="92" t="e">
        <f t="array" ref="T26">+ROUND(INDEX(FCSTSDV!$D$2:$L$583,MATCH('23.10'!$D26,FCSTSDV!$C$2:$C$583,0),MATCH('23.10'!T$3,FCSTSDV!$D$1:$L$1,0))/'23.10'!$E26,1)</f>
        <v>#N/A</v>
      </c>
      <c r="U26" s="92" t="e">
        <f t="array" ref="U26">+ROUND(INDEX(FCSTSDV!$D$2:$L$583,MATCH('23.10'!$D26,FCSTSDV!$C$2:$C$583,0),MATCH('23.10'!U$3,FCSTSDV!$D$1:$L$1,0))/'23.10'!$E26,1)</f>
        <v>#N/A</v>
      </c>
      <c r="V26" s="114" t="e">
        <f>+ROUND(INDEX(FCSTSDV!$D$2:$L$673,MATCH('23.10'!$D26,FCSTSDV!$C$2:$C$673,0),MATCH('23.10'!V$3,FCSTSDV!$D$1:$L$1,0))/'23.10'!$E26,1)</f>
        <v>#N/A</v>
      </c>
      <c r="W26" s="92" t="e">
        <f>+ROUND(INDEX(FCSTSDV!$D$2:$L$673,MATCH('23.10'!$D26,FCSTSDV!$C$2:$C$673,0),MATCH('23.10'!W$3,FCSTSDV!$D$1:$L$1,0))/'23.10'!$E26,1)</f>
        <v>#N/A</v>
      </c>
      <c r="X26" s="92" t="e">
        <f>+ROUND(INDEX(FCSTSDV!$D$2:$L$673,MATCH('23.10'!$D26,FCSTSDV!$C$2:$C$673,0),MATCH('23.10'!X$3,FCSTSDV!$D$1:$L$1,0))/'23.10'!$E26,1)</f>
        <v>#N/A</v>
      </c>
      <c r="Y26" s="92" t="e">
        <f>+ROUND(INDEX(FCSTSDV!$D$2:$L$673,MATCH('23.10'!$D26,FCSTSDV!$C$2:$C$673,0),MATCH('23.10'!Y$3,FCSTSDV!$D$1:$L$1,0))/'23.10'!$E26,1)</f>
        <v>#N/A</v>
      </c>
      <c r="Z26" s="92" t="e">
        <f>+ROUND(INDEX(FCSTSDV!$D$2:$L$673,MATCH('23.10'!$D26,FCSTSDV!$C$2:$C$673,0),MATCH('23.10'!Z$3,FCSTSDV!$D$1:$L$1,0))/'23.10'!$E26,1)</f>
        <v>#N/A</v>
      </c>
      <c r="AA26" s="92" t="e">
        <f>+ROUND(INDEX(FCSTSDV!$D$2:$L$673,MATCH('23.10'!$D26,FCSTSDV!$C$2:$C$673,0),MATCH('23.10'!AA$3,FCSTSDV!$D$1:$L$1,0))/'23.10'!$E26,1)</f>
        <v>#N/A</v>
      </c>
      <c r="AB26" s="92" t="e">
        <f>+ROUND(INDEX(FCSTSDV!$D$2:$L$673,MATCH('23.10'!$D26,FCSTSDV!$C$2:$C$673,0),MATCH('23.10'!AB$3,FCSTSDV!$D$1:$L$1,0))/'23.10'!$E26,1)</f>
        <v>#N/A</v>
      </c>
      <c r="AC26" s="92" t="e">
        <f>+ROUND(INDEX(FCSTSDV!$D$2:$L$673,MATCH('23.10'!$D26,FCSTSDV!$C$2:$C$673,0),MATCH('23.10'!AC$3,FCSTSDV!$D$1:$L$1,0))/'23.10'!$E26,1)</f>
        <v>#N/A</v>
      </c>
      <c r="AD26" s="92" t="e">
        <f>+ROUND(INDEX(FCSTSDV!$D$2:$L$673,MATCH('23.10'!$D26,FCSTSDV!$C$2:$C$673,0),MATCH('23.10'!AD$3,FCSTSDV!$D$1:$L$1,0))/'23.10'!$E26,1)</f>
        <v>#N/A</v>
      </c>
      <c r="AE26" s="92" t="e">
        <f>+ROUND(INDEX(FCSTSDV!$D$2:$L$673,MATCH('23.10'!$D26,FCSTSDV!$C$2:$C$673,0),MATCH('23.10'!AE$3,FCSTSDV!$D$1:$L$1,0))/'23.10'!$E26,1)</f>
        <v>#N/A</v>
      </c>
      <c r="AF26" s="92" t="e">
        <f>+ROUND(INDEX(FCSTSDV!$D$2:$L$673,MATCH('23.10'!$D26,FCSTSDV!$C$2:$C$673,0),MATCH('23.10'!AF$3,FCSTSDV!$D$1:$L$1,0))/'23.10'!$E26,1)</f>
        <v>#N/A</v>
      </c>
      <c r="AG26" s="92" t="e">
        <f>+ROUND(INDEX(FCSTSDV!$D$2:$L$673,MATCH('23.10'!$D26,FCSTSDV!$C$2:$C$673,0),MATCH('23.10'!AG$3,FCSTSDV!$D$1:$L$1,0))/'23.10'!$E26,1)</f>
        <v>#N/A</v>
      </c>
      <c r="AH26" s="92" t="e">
        <f>+ROUND(INDEX(FCSTSDV!$D$2:$L$673,MATCH('23.10'!$D26,FCSTSDV!$C$2:$C$673,0),MATCH('23.10'!AH$3,FCSTSDV!$D$1:$L$1,0))/'23.10'!$E26,1)</f>
        <v>#N/A</v>
      </c>
      <c r="AI26" s="92" t="e">
        <f>+ROUND(INDEX(FCSTSDV!$D$2:$L$673,MATCH('23.10'!$D26,FCSTSDV!$C$2:$C$673,0),MATCH('23.10'!AI$3,FCSTSDV!$D$1:$L$1,0))/'23.10'!$E26,1)</f>
        <v>#N/A</v>
      </c>
      <c r="AJ26" s="92" t="e">
        <f>+ROUND(INDEX(FCSTSDV!$D$2:$L$673,MATCH('23.10'!$D26,FCSTSDV!$C$2:$C$673,0),MATCH('23.10'!AJ$3,FCSTSDV!$D$1:$L$1,0))/'23.10'!$E26,1)</f>
        <v>#N/A</v>
      </c>
      <c r="AK26" s="119" t="e">
        <f>+ROUND(INDEX(FCSTSDV!$D$2:$L$673,MATCH('23.10'!$D26,FCSTSDV!$C$2:$C$673,0),MATCH('23.10'!AK$3,FCSTSDV!$D$1:$L$1,0))/'23.10'!$E26,1)</f>
        <v>#N/A</v>
      </c>
    </row>
    <row r="27" spans="1:37" ht="20.100000000000001" hidden="1" customHeight="1">
      <c r="A27" s="818"/>
      <c r="B27" s="794"/>
      <c r="C27" s="57"/>
      <c r="D27" s="682" t="s">
        <v>242</v>
      </c>
      <c r="E27" s="49">
        <v>100</v>
      </c>
      <c r="F27" s="838"/>
      <c r="G27" s="838"/>
      <c r="H27" s="832"/>
      <c r="I27" s="81">
        <f>+ROUND(IFERROR(VLOOKUP(D27,FCSTSDV!$C$2:$E$2983,26,0),0)/'23.10'!E27+0,0)</f>
        <v>0</v>
      </c>
      <c r="J27" s="114"/>
      <c r="K27" s="92"/>
      <c r="L27" s="92"/>
      <c r="M27" s="92"/>
      <c r="N27" s="92" t="e">
        <f t="array" ref="N27">+ROUND(INDEX(FCSTSDV!$D$2:$L$583,MATCH('23.10'!$D27,FCSTSDV!$C$2:$C$583,0),MATCH('23.10'!N$3,FCSTSDV!$D$1:$L$1,0))/'23.10'!$E27,1)</f>
        <v>#N/A</v>
      </c>
      <c r="O27" s="92" t="e">
        <f t="array" ref="O27">+ROUND(INDEX(FCSTSDV!$D$2:$L$583,MATCH('23.10'!$D27,FCSTSDV!$C$2:$C$583,0),MATCH('23.10'!O$3,FCSTSDV!$D$1:$L$1,0))/'23.10'!$E27,1)</f>
        <v>#N/A</v>
      </c>
      <c r="P27" s="92" t="e">
        <f t="array" ref="P27">+ROUND(INDEX(FCSTSDV!$D$2:$L$583,MATCH('23.10'!$D27,FCSTSDV!$C$2:$C$583,0),MATCH('23.10'!P$3,FCSTSDV!$D$1:$L$1,0))/'23.10'!$E27,1)</f>
        <v>#N/A</v>
      </c>
      <c r="Q27" s="92" t="e">
        <f t="array" ref="Q27">+ROUND(INDEX(FCSTSDV!$D$2:$L$583,MATCH('23.10'!$D27,FCSTSDV!$C$2:$C$583,0),MATCH('23.10'!Q$3,FCSTSDV!$D$1:$L$1,0))/'23.10'!$E27,1)</f>
        <v>#N/A</v>
      </c>
      <c r="R27" s="92" t="e">
        <f t="array" ref="R27">+ROUND(INDEX(FCSTSDV!$D$2:$L$583,MATCH('23.10'!$D27,FCSTSDV!$C$2:$C$583,0),MATCH('23.10'!R$3,FCSTSDV!$D$1:$L$1,0))/'23.10'!$E27,1)</f>
        <v>#N/A</v>
      </c>
      <c r="S27" s="92" t="e">
        <f t="array" ref="S27">+ROUND(INDEX(FCSTSDV!$D$2:$L$583,MATCH('23.10'!$D27,FCSTSDV!$C$2:$C$583,0),MATCH('23.10'!S$3,FCSTSDV!$D$1:$L$1,0))/'23.10'!$E27,1)</f>
        <v>#N/A</v>
      </c>
      <c r="T27" s="92" t="e">
        <f t="array" ref="T27">+ROUND(INDEX(FCSTSDV!$D$2:$L$583,MATCH('23.10'!$D27,FCSTSDV!$C$2:$C$583,0),MATCH('23.10'!T$3,FCSTSDV!$D$1:$L$1,0))/'23.10'!$E27,1)</f>
        <v>#N/A</v>
      </c>
      <c r="U27" s="92" t="e">
        <f t="array" ref="U27">+ROUND(INDEX(FCSTSDV!$D$2:$L$583,MATCH('23.10'!$D27,FCSTSDV!$C$2:$C$583,0),MATCH('23.10'!U$3,FCSTSDV!$D$1:$L$1,0))/'23.10'!$E27,1)</f>
        <v>#N/A</v>
      </c>
      <c r="V27" s="114" t="e">
        <f>+ROUND(INDEX(FCSTSDV!$D$2:$L$673,MATCH('23.10'!$D27,FCSTSDV!$C$2:$C$673,0),MATCH('23.10'!V$3,FCSTSDV!$D$1:$L$1,0))/'23.10'!$E27,1)</f>
        <v>#N/A</v>
      </c>
      <c r="W27" s="92" t="e">
        <f>+ROUND(INDEX(FCSTSDV!$D$2:$L$673,MATCH('23.10'!$D27,FCSTSDV!$C$2:$C$673,0),MATCH('23.10'!W$3,FCSTSDV!$D$1:$L$1,0))/'23.10'!$E27,1)</f>
        <v>#N/A</v>
      </c>
      <c r="X27" s="92" t="e">
        <f>+ROUND(INDEX(FCSTSDV!$D$2:$L$673,MATCH('23.10'!$D27,FCSTSDV!$C$2:$C$673,0),MATCH('23.10'!X$3,FCSTSDV!$D$1:$L$1,0))/'23.10'!$E27,1)</f>
        <v>#N/A</v>
      </c>
      <c r="Y27" s="92" t="e">
        <f>+ROUND(INDEX(FCSTSDV!$D$2:$L$673,MATCH('23.10'!$D27,FCSTSDV!$C$2:$C$673,0),MATCH('23.10'!Y$3,FCSTSDV!$D$1:$L$1,0))/'23.10'!$E27,1)</f>
        <v>#N/A</v>
      </c>
      <c r="Z27" s="92" t="e">
        <f>+ROUND(INDEX(FCSTSDV!$D$2:$L$673,MATCH('23.10'!$D27,FCSTSDV!$C$2:$C$673,0),MATCH('23.10'!Z$3,FCSTSDV!$D$1:$L$1,0))/'23.10'!$E27,1)</f>
        <v>#N/A</v>
      </c>
      <c r="AA27" s="92" t="e">
        <f>+ROUND(INDEX(FCSTSDV!$D$2:$L$673,MATCH('23.10'!$D27,FCSTSDV!$C$2:$C$673,0),MATCH('23.10'!AA$3,FCSTSDV!$D$1:$L$1,0))/'23.10'!$E27,1)</f>
        <v>#N/A</v>
      </c>
      <c r="AB27" s="92" t="e">
        <f>+ROUND(INDEX(FCSTSDV!$D$2:$L$673,MATCH('23.10'!$D27,FCSTSDV!$C$2:$C$673,0),MATCH('23.10'!AB$3,FCSTSDV!$D$1:$L$1,0))/'23.10'!$E27,1)</f>
        <v>#N/A</v>
      </c>
      <c r="AC27" s="92" t="e">
        <f>+ROUND(INDEX(FCSTSDV!$D$2:$L$673,MATCH('23.10'!$D27,FCSTSDV!$C$2:$C$673,0),MATCH('23.10'!AC$3,FCSTSDV!$D$1:$L$1,0))/'23.10'!$E27,1)</f>
        <v>#N/A</v>
      </c>
      <c r="AD27" s="92" t="e">
        <f>+ROUND(INDEX(FCSTSDV!$D$2:$L$673,MATCH('23.10'!$D27,FCSTSDV!$C$2:$C$673,0),MATCH('23.10'!AD$3,FCSTSDV!$D$1:$L$1,0))/'23.10'!$E27,1)</f>
        <v>#N/A</v>
      </c>
      <c r="AE27" s="92" t="e">
        <f>+ROUND(INDEX(FCSTSDV!$D$2:$L$673,MATCH('23.10'!$D27,FCSTSDV!$C$2:$C$673,0),MATCH('23.10'!AE$3,FCSTSDV!$D$1:$L$1,0))/'23.10'!$E27,1)</f>
        <v>#N/A</v>
      </c>
      <c r="AF27" s="92" t="e">
        <f>+ROUND(INDEX(FCSTSDV!$D$2:$L$673,MATCH('23.10'!$D27,FCSTSDV!$C$2:$C$673,0),MATCH('23.10'!AF$3,FCSTSDV!$D$1:$L$1,0))/'23.10'!$E27,1)</f>
        <v>#N/A</v>
      </c>
      <c r="AG27" s="92" t="e">
        <f>+ROUND(INDEX(FCSTSDV!$D$2:$L$673,MATCH('23.10'!$D27,FCSTSDV!$C$2:$C$673,0),MATCH('23.10'!AG$3,FCSTSDV!$D$1:$L$1,0))/'23.10'!$E27,1)</f>
        <v>#N/A</v>
      </c>
      <c r="AH27" s="92" t="e">
        <f>+ROUND(INDEX(FCSTSDV!$D$2:$L$673,MATCH('23.10'!$D27,FCSTSDV!$C$2:$C$673,0),MATCH('23.10'!AH$3,FCSTSDV!$D$1:$L$1,0))/'23.10'!$E27,1)</f>
        <v>#N/A</v>
      </c>
      <c r="AI27" s="92" t="e">
        <f>+ROUND(INDEX(FCSTSDV!$D$2:$L$673,MATCH('23.10'!$D27,FCSTSDV!$C$2:$C$673,0),MATCH('23.10'!AI$3,FCSTSDV!$D$1:$L$1,0))/'23.10'!$E27,1)</f>
        <v>#N/A</v>
      </c>
      <c r="AJ27" s="92" t="e">
        <f>+ROUND(INDEX(FCSTSDV!$D$2:$L$673,MATCH('23.10'!$D27,FCSTSDV!$C$2:$C$673,0),MATCH('23.10'!AJ$3,FCSTSDV!$D$1:$L$1,0))/'23.10'!$E27,1)</f>
        <v>#N/A</v>
      </c>
      <c r="AK27" s="119" t="e">
        <f>+ROUND(INDEX(FCSTSDV!$D$2:$L$673,MATCH('23.10'!$D27,FCSTSDV!$C$2:$C$673,0),MATCH('23.10'!AK$3,FCSTSDV!$D$1:$L$1,0))/'23.10'!$E27,1)</f>
        <v>#N/A</v>
      </c>
    </row>
    <row r="28" spans="1:37" ht="20.100000000000001" customHeight="1">
      <c r="A28" s="818"/>
      <c r="B28" s="794"/>
      <c r="C28" s="57"/>
      <c r="D28" s="46" t="s">
        <v>53</v>
      </c>
      <c r="E28" s="49">
        <v>500</v>
      </c>
      <c r="F28" s="838"/>
      <c r="G28" s="838"/>
      <c r="H28" s="832"/>
      <c r="I28" s="81">
        <f>+ROUND(IFERROR(VLOOKUP(D28,FCSTSDV!$C$2:$E$2983,26,0),0)/'23.10'!E28+0,0)</f>
        <v>0</v>
      </c>
      <c r="J28" s="114"/>
      <c r="K28" s="92"/>
      <c r="L28" s="92"/>
      <c r="M28" s="92"/>
      <c r="N28" s="92" t="e">
        <f t="array" ref="N28">+ROUND(INDEX(FCSTSDV!$D$2:$L$583,MATCH('23.10'!$D28,FCSTSDV!$C$2:$C$583,0),MATCH('23.10'!N$3,FCSTSDV!$D$1:$L$1,0))/'23.10'!$E28,1)</f>
        <v>#N/A</v>
      </c>
      <c r="O28" s="92" t="e">
        <f t="array" ref="O28">+ROUND(INDEX(FCSTSDV!$D$2:$L$583,MATCH('23.10'!$D28,FCSTSDV!$C$2:$C$583,0),MATCH('23.10'!O$3,FCSTSDV!$D$1:$L$1,0))/'23.10'!$E28,1)</f>
        <v>#N/A</v>
      </c>
      <c r="P28" s="92" t="e">
        <f t="array" ref="P28">+ROUND(INDEX(FCSTSDV!$D$2:$L$583,MATCH('23.10'!$D28,FCSTSDV!$C$2:$C$583,0),MATCH('23.10'!P$3,FCSTSDV!$D$1:$L$1,0))/'23.10'!$E28,1)</f>
        <v>#N/A</v>
      </c>
      <c r="Q28" s="92" t="e">
        <f t="array" ref="Q28">+ROUND(INDEX(FCSTSDV!$D$2:$L$583,MATCH('23.10'!$D28,FCSTSDV!$C$2:$C$583,0),MATCH('23.10'!Q$3,FCSTSDV!$D$1:$L$1,0))/'23.10'!$E28,1)</f>
        <v>#N/A</v>
      </c>
      <c r="R28" s="92" t="e">
        <f t="array" ref="R28">+ROUND(INDEX(FCSTSDV!$D$2:$L$583,MATCH('23.10'!$D28,FCSTSDV!$C$2:$C$583,0),MATCH('23.10'!R$3,FCSTSDV!$D$1:$L$1,0))/'23.10'!$E28,1)</f>
        <v>#N/A</v>
      </c>
      <c r="S28" s="92" t="e">
        <f t="array" ref="S28">+ROUND(INDEX(FCSTSDV!$D$2:$L$583,MATCH('23.10'!$D28,FCSTSDV!$C$2:$C$583,0),MATCH('23.10'!S$3,FCSTSDV!$D$1:$L$1,0))/'23.10'!$E28,1)</f>
        <v>#N/A</v>
      </c>
      <c r="T28" s="92" t="e">
        <f t="array" ref="T28">+ROUND(INDEX(FCSTSDV!$D$2:$L$583,MATCH('23.10'!$D28,FCSTSDV!$C$2:$C$583,0),MATCH('23.10'!T$3,FCSTSDV!$D$1:$L$1,0))/'23.10'!$E28,1)</f>
        <v>#N/A</v>
      </c>
      <c r="U28" s="92" t="e">
        <f t="array" ref="U28">+ROUND(INDEX(FCSTSDV!$D$2:$L$583,MATCH('23.10'!$D28,FCSTSDV!$C$2:$C$583,0),MATCH('23.10'!U$3,FCSTSDV!$D$1:$L$1,0))/'23.10'!$E28,1)</f>
        <v>#N/A</v>
      </c>
      <c r="V28" s="114" t="e">
        <f>+ROUND(INDEX(FCSTSDV!$D$2:$L$673,MATCH('23.10'!$D28,FCSTSDV!$C$2:$C$673,0),MATCH('23.10'!V$3,FCSTSDV!$D$1:$L$1,0))/'23.10'!$E28,1)</f>
        <v>#N/A</v>
      </c>
      <c r="W28" s="92" t="e">
        <f>+ROUND(INDEX(FCSTSDV!$D$2:$L$673,MATCH('23.10'!$D28,FCSTSDV!$C$2:$C$673,0),MATCH('23.10'!W$3,FCSTSDV!$D$1:$L$1,0))/'23.10'!$E28,1)</f>
        <v>#N/A</v>
      </c>
      <c r="X28" s="92" t="e">
        <f>+ROUND(INDEX(FCSTSDV!$D$2:$L$673,MATCH('23.10'!$D28,FCSTSDV!$C$2:$C$673,0),MATCH('23.10'!X$3,FCSTSDV!$D$1:$L$1,0))/'23.10'!$E28,1)</f>
        <v>#N/A</v>
      </c>
      <c r="Y28" s="92" t="e">
        <f>+ROUND(INDEX(FCSTSDV!$D$2:$L$673,MATCH('23.10'!$D28,FCSTSDV!$C$2:$C$673,0),MATCH('23.10'!Y$3,FCSTSDV!$D$1:$L$1,0))/'23.10'!$E28,1)</f>
        <v>#N/A</v>
      </c>
      <c r="Z28" s="92" t="e">
        <f>+ROUND(INDEX(FCSTSDV!$D$2:$L$673,MATCH('23.10'!$D28,FCSTSDV!$C$2:$C$673,0),MATCH('23.10'!Z$3,FCSTSDV!$D$1:$L$1,0))/'23.10'!$E28,1)</f>
        <v>#N/A</v>
      </c>
      <c r="AA28" s="92" t="e">
        <f>+ROUND(INDEX(FCSTSDV!$D$2:$L$673,MATCH('23.10'!$D28,FCSTSDV!$C$2:$C$673,0),MATCH('23.10'!AA$3,FCSTSDV!$D$1:$L$1,0))/'23.10'!$E28,1)</f>
        <v>#N/A</v>
      </c>
      <c r="AB28" s="92" t="e">
        <f>+ROUND(INDEX(FCSTSDV!$D$2:$L$673,MATCH('23.10'!$D28,FCSTSDV!$C$2:$C$673,0),MATCH('23.10'!AB$3,FCSTSDV!$D$1:$L$1,0))/'23.10'!$E28,1)</f>
        <v>#N/A</v>
      </c>
      <c r="AC28" s="92" t="e">
        <f>+ROUND(INDEX(FCSTSDV!$D$2:$L$673,MATCH('23.10'!$D28,FCSTSDV!$C$2:$C$673,0),MATCH('23.10'!AC$3,FCSTSDV!$D$1:$L$1,0))/'23.10'!$E28,1)</f>
        <v>#N/A</v>
      </c>
      <c r="AD28" s="92" t="e">
        <f>+ROUND(INDEX(FCSTSDV!$D$2:$L$673,MATCH('23.10'!$D28,FCSTSDV!$C$2:$C$673,0),MATCH('23.10'!AD$3,FCSTSDV!$D$1:$L$1,0))/'23.10'!$E28,1)</f>
        <v>#N/A</v>
      </c>
      <c r="AE28" s="92" t="e">
        <f>+ROUND(INDEX(FCSTSDV!$D$2:$L$673,MATCH('23.10'!$D28,FCSTSDV!$C$2:$C$673,0),MATCH('23.10'!AE$3,FCSTSDV!$D$1:$L$1,0))/'23.10'!$E28,1)</f>
        <v>#N/A</v>
      </c>
      <c r="AF28" s="92" t="e">
        <f>+ROUND(INDEX(FCSTSDV!$D$2:$L$673,MATCH('23.10'!$D28,FCSTSDV!$C$2:$C$673,0),MATCH('23.10'!AF$3,FCSTSDV!$D$1:$L$1,0))/'23.10'!$E28,1)</f>
        <v>#N/A</v>
      </c>
      <c r="AG28" s="92" t="e">
        <f>+ROUND(INDEX(FCSTSDV!$D$2:$L$673,MATCH('23.10'!$D28,FCSTSDV!$C$2:$C$673,0),MATCH('23.10'!AG$3,FCSTSDV!$D$1:$L$1,0))/'23.10'!$E28,1)</f>
        <v>#N/A</v>
      </c>
      <c r="AH28" s="92" t="e">
        <f>+ROUND(INDEX(FCSTSDV!$D$2:$L$673,MATCH('23.10'!$D28,FCSTSDV!$C$2:$C$673,0),MATCH('23.10'!AH$3,FCSTSDV!$D$1:$L$1,0))/'23.10'!$E28,1)</f>
        <v>#N/A</v>
      </c>
      <c r="AI28" s="92" t="e">
        <f>+ROUND(INDEX(FCSTSDV!$D$2:$L$673,MATCH('23.10'!$D28,FCSTSDV!$C$2:$C$673,0),MATCH('23.10'!AI$3,FCSTSDV!$D$1:$L$1,0))/'23.10'!$E28,1)</f>
        <v>#N/A</v>
      </c>
      <c r="AJ28" s="92" t="e">
        <f>+ROUND(INDEX(FCSTSDV!$D$2:$L$673,MATCH('23.10'!$D28,FCSTSDV!$C$2:$C$673,0),MATCH('23.10'!AJ$3,FCSTSDV!$D$1:$L$1,0))/'23.10'!$E28,1)</f>
        <v>#N/A</v>
      </c>
      <c r="AK28" s="119" t="e">
        <f>+ROUND(INDEX(FCSTSDV!$D$2:$L$673,MATCH('23.10'!$D28,FCSTSDV!$C$2:$C$673,0),MATCH('23.10'!AK$3,FCSTSDV!$D$1:$L$1,0))/'23.10'!$E28,1)</f>
        <v>#N/A</v>
      </c>
    </row>
    <row r="29" spans="1:37" ht="20.100000000000001" customHeight="1">
      <c r="A29" s="818"/>
      <c r="B29" s="794"/>
      <c r="C29" s="57"/>
      <c r="D29" s="46" t="s">
        <v>54</v>
      </c>
      <c r="E29" s="49">
        <v>500</v>
      </c>
      <c r="F29" s="838"/>
      <c r="G29" s="838"/>
      <c r="H29" s="832"/>
      <c r="I29" s="81">
        <f>+ROUND(IFERROR(VLOOKUP(D29,FCSTSDV!$C$2:$E$2983,26,0),0)/'23.10'!E29+0,0)</f>
        <v>0</v>
      </c>
      <c r="J29" s="114"/>
      <c r="K29" s="92" t="e">
        <f t="array" ref="K29">+ROUND(INDEX(FCSTSDV!$D$2:$L$583,MATCH('23.10'!$D29,FCSTSDV!$C$2:$C$583,0),MATCH('23.10'!K$3,FCSTSDV!$D$1:$L$1,0))/'23.10'!$E29,1)</f>
        <v>#N/A</v>
      </c>
      <c r="L29" s="92" t="e">
        <f t="array" ref="L29">+ROUND(INDEX(FCSTSDV!$D$2:$L$583,MATCH('23.10'!$D29,FCSTSDV!$C$2:$C$583,0),MATCH('23.10'!L$3,FCSTSDV!$D$1:$L$1,0))/'23.10'!$E29,1)</f>
        <v>#N/A</v>
      </c>
      <c r="M29" s="92" t="e">
        <f t="array" ref="M29">+ROUND(INDEX(FCSTSDV!$D$2:$L$583,MATCH('23.10'!$D29,FCSTSDV!$C$2:$C$583,0),MATCH('23.10'!M$3,FCSTSDV!$D$1:$L$1,0))/'23.10'!$E29,1)</f>
        <v>#N/A</v>
      </c>
      <c r="N29" s="92" t="e">
        <f t="array" ref="N29">+ROUND(INDEX(FCSTSDV!$D$2:$L$583,MATCH('23.10'!$D29,FCSTSDV!$C$2:$C$583,0),MATCH('23.10'!N$3,FCSTSDV!$D$1:$L$1,0))/'23.10'!$E29,1)</f>
        <v>#N/A</v>
      </c>
      <c r="O29" s="92" t="e">
        <f t="array" ref="O29">+ROUND(INDEX(FCSTSDV!$D$2:$L$583,MATCH('23.10'!$D29,FCSTSDV!$C$2:$C$583,0),MATCH('23.10'!O$3,FCSTSDV!$D$1:$L$1,0))/'23.10'!$E29,1)</f>
        <v>#N/A</v>
      </c>
      <c r="P29" s="92" t="e">
        <f t="array" ref="P29">+ROUND(INDEX(FCSTSDV!$D$2:$L$583,MATCH('23.10'!$D29,FCSTSDV!$C$2:$C$583,0),MATCH('23.10'!P$3,FCSTSDV!$D$1:$L$1,0))/'23.10'!$E29,1)</f>
        <v>#N/A</v>
      </c>
      <c r="Q29" s="92" t="e">
        <f t="array" ref="Q29">+ROUND(INDEX(FCSTSDV!$D$2:$L$583,MATCH('23.10'!$D29,FCSTSDV!$C$2:$C$583,0),MATCH('23.10'!Q$3,FCSTSDV!$D$1:$L$1,0))/'23.10'!$E29,1)</f>
        <v>#N/A</v>
      </c>
      <c r="R29" s="92" t="e">
        <f t="array" ref="R29">+ROUND(INDEX(FCSTSDV!$D$2:$L$583,MATCH('23.10'!$D29,FCSTSDV!$C$2:$C$583,0),MATCH('23.10'!R$3,FCSTSDV!$D$1:$L$1,0))/'23.10'!$E29,1)</f>
        <v>#N/A</v>
      </c>
      <c r="S29" s="92" t="e">
        <f t="array" ref="S29">+ROUND(INDEX(FCSTSDV!$D$2:$L$583,MATCH('23.10'!$D29,FCSTSDV!$C$2:$C$583,0),MATCH('23.10'!S$3,FCSTSDV!$D$1:$L$1,0))/'23.10'!$E29,1)</f>
        <v>#N/A</v>
      </c>
      <c r="T29" s="92" t="e">
        <f t="array" ref="T29">+ROUND(INDEX(FCSTSDV!$D$2:$L$583,MATCH('23.10'!$D29,FCSTSDV!$C$2:$C$583,0),MATCH('23.10'!T$3,FCSTSDV!$D$1:$L$1,0))/'23.10'!$E29,1)</f>
        <v>#N/A</v>
      </c>
      <c r="U29" s="92" t="e">
        <f t="array" ref="U29">+ROUND(INDEX(FCSTSDV!$D$2:$L$583,MATCH('23.10'!$D29,FCSTSDV!$C$2:$C$583,0),MATCH('23.10'!U$3,FCSTSDV!$D$1:$L$1,0))/'23.10'!$E29,1)</f>
        <v>#N/A</v>
      </c>
      <c r="V29" s="114" t="e">
        <f>+ROUND(INDEX(FCSTSDV!$D$2:$L$673,MATCH('23.10'!$D29,FCSTSDV!$C$2:$C$673,0),MATCH('23.10'!V$3,FCSTSDV!$D$1:$L$1,0))/'23.10'!$E29,1)</f>
        <v>#N/A</v>
      </c>
      <c r="W29" s="92" t="e">
        <f>+ROUND(INDEX(FCSTSDV!$D$2:$L$673,MATCH('23.10'!$D29,FCSTSDV!$C$2:$C$673,0),MATCH('23.10'!W$3,FCSTSDV!$D$1:$L$1,0))/'23.10'!$E29,1)</f>
        <v>#N/A</v>
      </c>
      <c r="X29" s="92" t="e">
        <f>+ROUND(INDEX(FCSTSDV!$D$2:$L$673,MATCH('23.10'!$D29,FCSTSDV!$C$2:$C$673,0),MATCH('23.10'!X$3,FCSTSDV!$D$1:$L$1,0))/'23.10'!$E29,1)</f>
        <v>#N/A</v>
      </c>
      <c r="Y29" s="92" t="e">
        <f>+ROUND(INDEX(FCSTSDV!$D$2:$L$673,MATCH('23.10'!$D29,FCSTSDV!$C$2:$C$673,0),MATCH('23.10'!Y$3,FCSTSDV!$D$1:$L$1,0))/'23.10'!$E29,1)</f>
        <v>#N/A</v>
      </c>
      <c r="Z29" s="92" t="e">
        <f>+ROUND(INDEX(FCSTSDV!$D$2:$L$673,MATCH('23.10'!$D29,FCSTSDV!$C$2:$C$673,0),MATCH('23.10'!Z$3,FCSTSDV!$D$1:$L$1,0))/'23.10'!$E29,1)</f>
        <v>#N/A</v>
      </c>
      <c r="AA29" s="92" t="e">
        <f>+ROUND(INDEX(FCSTSDV!$D$2:$L$673,MATCH('23.10'!$D29,FCSTSDV!$C$2:$C$673,0),MATCH('23.10'!AA$3,FCSTSDV!$D$1:$L$1,0))/'23.10'!$E29,1)</f>
        <v>#N/A</v>
      </c>
      <c r="AB29" s="92" t="e">
        <f>+ROUND(INDEX(FCSTSDV!$D$2:$L$673,MATCH('23.10'!$D29,FCSTSDV!$C$2:$C$673,0),MATCH('23.10'!AB$3,FCSTSDV!$D$1:$L$1,0))/'23.10'!$E29,1)</f>
        <v>#N/A</v>
      </c>
      <c r="AC29" s="92" t="e">
        <f>+ROUND(INDEX(FCSTSDV!$D$2:$L$673,MATCH('23.10'!$D29,FCSTSDV!$C$2:$C$673,0),MATCH('23.10'!AC$3,FCSTSDV!$D$1:$L$1,0))/'23.10'!$E29,1)</f>
        <v>#N/A</v>
      </c>
      <c r="AD29" s="92" t="e">
        <f>+ROUND(INDEX(FCSTSDV!$D$2:$L$673,MATCH('23.10'!$D29,FCSTSDV!$C$2:$C$673,0),MATCH('23.10'!AD$3,FCSTSDV!$D$1:$L$1,0))/'23.10'!$E29,1)</f>
        <v>#N/A</v>
      </c>
      <c r="AE29" s="92" t="e">
        <f>+ROUND(INDEX(FCSTSDV!$D$2:$L$673,MATCH('23.10'!$D29,FCSTSDV!$C$2:$C$673,0),MATCH('23.10'!AE$3,FCSTSDV!$D$1:$L$1,0))/'23.10'!$E29,1)</f>
        <v>#N/A</v>
      </c>
      <c r="AF29" s="92" t="e">
        <f>+ROUND(INDEX(FCSTSDV!$D$2:$L$673,MATCH('23.10'!$D29,FCSTSDV!$C$2:$C$673,0),MATCH('23.10'!AF$3,FCSTSDV!$D$1:$L$1,0))/'23.10'!$E29,1)</f>
        <v>#N/A</v>
      </c>
      <c r="AG29" s="92" t="e">
        <f>+ROUND(INDEX(FCSTSDV!$D$2:$L$673,MATCH('23.10'!$D29,FCSTSDV!$C$2:$C$673,0),MATCH('23.10'!AG$3,FCSTSDV!$D$1:$L$1,0))/'23.10'!$E29,1)</f>
        <v>#N/A</v>
      </c>
      <c r="AH29" s="92" t="e">
        <f>+ROUND(INDEX(FCSTSDV!$D$2:$L$673,MATCH('23.10'!$D29,FCSTSDV!$C$2:$C$673,0),MATCH('23.10'!AH$3,FCSTSDV!$D$1:$L$1,0))/'23.10'!$E29,1)</f>
        <v>#N/A</v>
      </c>
      <c r="AI29" s="92" t="e">
        <f>+ROUND(INDEX(FCSTSDV!$D$2:$L$673,MATCH('23.10'!$D29,FCSTSDV!$C$2:$C$673,0),MATCH('23.10'!AI$3,FCSTSDV!$D$1:$L$1,0))/'23.10'!$E29,1)</f>
        <v>#N/A</v>
      </c>
      <c r="AJ29" s="92" t="e">
        <f>+ROUND(INDEX(FCSTSDV!$D$2:$L$673,MATCH('23.10'!$D29,FCSTSDV!$C$2:$C$673,0),MATCH('23.10'!AJ$3,FCSTSDV!$D$1:$L$1,0))/'23.10'!$E29,1)</f>
        <v>#N/A</v>
      </c>
      <c r="AK29" s="119" t="e">
        <f>+ROUND(INDEX(FCSTSDV!$D$2:$L$673,MATCH('23.10'!$D29,FCSTSDV!$C$2:$C$673,0),MATCH('23.10'!AK$3,FCSTSDV!$D$1:$L$1,0))/'23.10'!$E29,1)</f>
        <v>#N/A</v>
      </c>
    </row>
    <row r="30" spans="1:37" ht="20.100000000000001" customHeight="1">
      <c r="A30" s="818"/>
      <c r="B30" s="794"/>
      <c r="C30" s="57"/>
      <c r="D30" s="46" t="s">
        <v>55</v>
      </c>
      <c r="E30" s="49">
        <v>500</v>
      </c>
      <c r="F30" s="838"/>
      <c r="G30" s="838"/>
      <c r="H30" s="832"/>
      <c r="I30" s="81">
        <f>+ROUND(IFERROR(VLOOKUP(D30,FCSTSDV!$C$2:$E$2983,26,0),0)/'23.10'!E30+0,0)</f>
        <v>0</v>
      </c>
      <c r="J30" s="114"/>
      <c r="K30" s="92" t="e">
        <f t="array" ref="K30">+ROUND(INDEX(FCSTSDV!$D$2:$L$583,MATCH('23.10'!$D30,FCSTSDV!$C$2:$C$583,0),MATCH('23.10'!K$3,FCSTSDV!$D$1:$L$1,0))/'23.10'!$E30,1)</f>
        <v>#N/A</v>
      </c>
      <c r="L30" s="92" t="e">
        <f t="array" ref="L30">+ROUND(INDEX(FCSTSDV!$D$2:$L$583,MATCH('23.10'!$D30,FCSTSDV!$C$2:$C$583,0),MATCH('23.10'!L$3,FCSTSDV!$D$1:$L$1,0))/'23.10'!$E30,1)</f>
        <v>#N/A</v>
      </c>
      <c r="M30" s="92" t="e">
        <f t="array" ref="M30">+ROUND(INDEX(FCSTSDV!$D$2:$L$583,MATCH('23.10'!$D30,FCSTSDV!$C$2:$C$583,0),MATCH('23.10'!M$3,FCSTSDV!$D$1:$L$1,0))/'23.10'!$E30,1)</f>
        <v>#N/A</v>
      </c>
      <c r="N30" s="92" t="e">
        <f t="array" ref="N30">+ROUND(INDEX(FCSTSDV!$D$2:$L$583,MATCH('23.10'!$D30,FCSTSDV!$C$2:$C$583,0),MATCH('23.10'!N$3,FCSTSDV!$D$1:$L$1,0))/'23.10'!$E30,1)</f>
        <v>#N/A</v>
      </c>
      <c r="O30" s="92" t="e">
        <f t="array" ref="O30">+ROUND(INDEX(FCSTSDV!$D$2:$L$583,MATCH('23.10'!$D30,FCSTSDV!$C$2:$C$583,0),MATCH('23.10'!O$3,FCSTSDV!$D$1:$L$1,0))/'23.10'!$E30,1)</f>
        <v>#N/A</v>
      </c>
      <c r="P30" s="92" t="e">
        <f t="array" ref="P30">+ROUND(INDEX(FCSTSDV!$D$2:$L$583,MATCH('23.10'!$D30,FCSTSDV!$C$2:$C$583,0),MATCH('23.10'!P$3,FCSTSDV!$D$1:$L$1,0))/'23.10'!$E30,1)</f>
        <v>#N/A</v>
      </c>
      <c r="Q30" s="92" t="e">
        <f t="array" ref="Q30">+ROUND(INDEX(FCSTSDV!$D$2:$L$583,MATCH('23.10'!$D30,FCSTSDV!$C$2:$C$583,0),MATCH('23.10'!Q$3,FCSTSDV!$D$1:$L$1,0))/'23.10'!$E30,1)</f>
        <v>#N/A</v>
      </c>
      <c r="R30" s="92" t="e">
        <f t="array" ref="R30">+ROUND(INDEX(FCSTSDV!$D$2:$L$583,MATCH('23.10'!$D30,FCSTSDV!$C$2:$C$583,0),MATCH('23.10'!R$3,FCSTSDV!$D$1:$L$1,0))/'23.10'!$E30,1)</f>
        <v>#N/A</v>
      </c>
      <c r="S30" s="92" t="e">
        <f t="array" ref="S30">+ROUND(INDEX(FCSTSDV!$D$2:$L$583,MATCH('23.10'!$D30,FCSTSDV!$C$2:$C$583,0),MATCH('23.10'!S$3,FCSTSDV!$D$1:$L$1,0))/'23.10'!$E30,1)</f>
        <v>#N/A</v>
      </c>
      <c r="T30" s="92" t="e">
        <f t="array" ref="T30">+ROUND(INDEX(FCSTSDV!$D$2:$L$583,MATCH('23.10'!$D30,FCSTSDV!$C$2:$C$583,0),MATCH('23.10'!T$3,FCSTSDV!$D$1:$L$1,0))/'23.10'!$E30,1)</f>
        <v>#N/A</v>
      </c>
      <c r="U30" s="92" t="e">
        <f t="array" ref="U30">+ROUND(INDEX(FCSTSDV!$D$2:$L$583,MATCH('23.10'!$D30,FCSTSDV!$C$2:$C$583,0),MATCH('23.10'!U$3,FCSTSDV!$D$1:$L$1,0))/'23.10'!$E30,1)</f>
        <v>#N/A</v>
      </c>
      <c r="V30" s="114" t="e">
        <f>+ROUND(INDEX(FCSTSDV!$D$2:$L$673,MATCH('23.10'!$D30,FCSTSDV!$C$2:$C$673,0),MATCH('23.10'!V$3,FCSTSDV!$D$1:$L$1,0))/'23.10'!$E30,1)</f>
        <v>#N/A</v>
      </c>
      <c r="W30" s="92" t="e">
        <f>+ROUND(INDEX(FCSTSDV!$D$2:$L$673,MATCH('23.10'!$D30,FCSTSDV!$C$2:$C$673,0),MATCH('23.10'!W$3,FCSTSDV!$D$1:$L$1,0))/'23.10'!$E30,1)</f>
        <v>#N/A</v>
      </c>
      <c r="X30" s="92" t="e">
        <f>+ROUND(INDEX(FCSTSDV!$D$2:$L$673,MATCH('23.10'!$D30,FCSTSDV!$C$2:$C$673,0),MATCH('23.10'!X$3,FCSTSDV!$D$1:$L$1,0))/'23.10'!$E30,1)</f>
        <v>#N/A</v>
      </c>
      <c r="Y30" s="92" t="e">
        <f>+ROUND(INDEX(FCSTSDV!$D$2:$L$673,MATCH('23.10'!$D30,FCSTSDV!$C$2:$C$673,0),MATCH('23.10'!Y$3,FCSTSDV!$D$1:$L$1,0))/'23.10'!$E30,1)</f>
        <v>#N/A</v>
      </c>
      <c r="Z30" s="92" t="e">
        <f>+ROUND(INDEX(FCSTSDV!$D$2:$L$673,MATCH('23.10'!$D30,FCSTSDV!$C$2:$C$673,0),MATCH('23.10'!Z$3,FCSTSDV!$D$1:$L$1,0))/'23.10'!$E30,1)</f>
        <v>#N/A</v>
      </c>
      <c r="AA30" s="92" t="e">
        <f>+ROUND(INDEX(FCSTSDV!$D$2:$L$673,MATCH('23.10'!$D30,FCSTSDV!$C$2:$C$673,0),MATCH('23.10'!AA$3,FCSTSDV!$D$1:$L$1,0))/'23.10'!$E30,1)</f>
        <v>#N/A</v>
      </c>
      <c r="AB30" s="92" t="e">
        <f>+ROUND(INDEX(FCSTSDV!$D$2:$L$673,MATCH('23.10'!$D30,FCSTSDV!$C$2:$C$673,0),MATCH('23.10'!AB$3,FCSTSDV!$D$1:$L$1,0))/'23.10'!$E30,1)</f>
        <v>#N/A</v>
      </c>
      <c r="AC30" s="92" t="e">
        <f>+ROUND(INDEX(FCSTSDV!$D$2:$L$673,MATCH('23.10'!$D30,FCSTSDV!$C$2:$C$673,0),MATCH('23.10'!AC$3,FCSTSDV!$D$1:$L$1,0))/'23.10'!$E30,1)</f>
        <v>#N/A</v>
      </c>
      <c r="AD30" s="92" t="e">
        <f>+ROUND(INDEX(FCSTSDV!$D$2:$L$673,MATCH('23.10'!$D30,FCSTSDV!$C$2:$C$673,0),MATCH('23.10'!AD$3,FCSTSDV!$D$1:$L$1,0))/'23.10'!$E30,1)</f>
        <v>#N/A</v>
      </c>
      <c r="AE30" s="92" t="e">
        <f>+ROUND(INDEX(FCSTSDV!$D$2:$L$673,MATCH('23.10'!$D30,FCSTSDV!$C$2:$C$673,0),MATCH('23.10'!AE$3,FCSTSDV!$D$1:$L$1,0))/'23.10'!$E30,1)</f>
        <v>#N/A</v>
      </c>
      <c r="AF30" s="92" t="e">
        <f>+ROUND(INDEX(FCSTSDV!$D$2:$L$673,MATCH('23.10'!$D30,FCSTSDV!$C$2:$C$673,0),MATCH('23.10'!AF$3,FCSTSDV!$D$1:$L$1,0))/'23.10'!$E30,1)</f>
        <v>#N/A</v>
      </c>
      <c r="AG30" s="92" t="e">
        <f>+ROUND(INDEX(FCSTSDV!$D$2:$L$673,MATCH('23.10'!$D30,FCSTSDV!$C$2:$C$673,0),MATCH('23.10'!AG$3,FCSTSDV!$D$1:$L$1,0))/'23.10'!$E30,1)</f>
        <v>#N/A</v>
      </c>
      <c r="AH30" s="92" t="e">
        <f>+ROUND(INDEX(FCSTSDV!$D$2:$L$673,MATCH('23.10'!$D30,FCSTSDV!$C$2:$C$673,0),MATCH('23.10'!AH$3,FCSTSDV!$D$1:$L$1,0))/'23.10'!$E30,1)</f>
        <v>#N/A</v>
      </c>
      <c r="AI30" s="92" t="e">
        <f>+ROUND(INDEX(FCSTSDV!$D$2:$L$673,MATCH('23.10'!$D30,FCSTSDV!$C$2:$C$673,0),MATCH('23.10'!AI$3,FCSTSDV!$D$1:$L$1,0))/'23.10'!$E30,1)</f>
        <v>#N/A</v>
      </c>
      <c r="AJ30" s="92" t="e">
        <f>+ROUND(INDEX(FCSTSDV!$D$2:$L$673,MATCH('23.10'!$D30,FCSTSDV!$C$2:$C$673,0),MATCH('23.10'!AJ$3,FCSTSDV!$D$1:$L$1,0))/'23.10'!$E30,1)</f>
        <v>#N/A</v>
      </c>
      <c r="AK30" s="119" t="e">
        <f>+ROUND(INDEX(FCSTSDV!$D$2:$L$673,MATCH('23.10'!$D30,FCSTSDV!$C$2:$C$673,0),MATCH('23.10'!AK$3,FCSTSDV!$D$1:$L$1,0))/'23.10'!$E30,1)</f>
        <v>#N/A</v>
      </c>
    </row>
    <row r="31" spans="1:37" ht="20.100000000000001" customHeight="1">
      <c r="A31" s="818"/>
      <c r="B31" s="794"/>
      <c r="C31" s="57"/>
      <c r="D31" s="46" t="s">
        <v>56</v>
      </c>
      <c r="E31" s="49">
        <v>100</v>
      </c>
      <c r="F31" s="838"/>
      <c r="G31" s="838"/>
      <c r="H31" s="832"/>
      <c r="I31" s="81">
        <f>+ROUND(IFERROR(VLOOKUP(D31,FCSTSDV!$C$2:$E$2983,26,0),0)/'23.10'!E31+0,0)</f>
        <v>0</v>
      </c>
      <c r="J31" s="114"/>
      <c r="K31" s="92" t="e">
        <f t="array" ref="K31">+ROUND(INDEX(FCSTSDV!$D$2:$L$583,MATCH('23.10'!$D31,FCSTSDV!$C$2:$C$583,0),MATCH('23.10'!K$3,FCSTSDV!$D$1:$L$1,0))/'23.10'!$E31,1)</f>
        <v>#N/A</v>
      </c>
      <c r="L31" s="92" t="e">
        <f t="array" ref="L31">+ROUND(INDEX(FCSTSDV!$D$2:$L$583,MATCH('23.10'!$D31,FCSTSDV!$C$2:$C$583,0),MATCH('23.10'!L$3,FCSTSDV!$D$1:$L$1,0))/'23.10'!$E31,1)</f>
        <v>#N/A</v>
      </c>
      <c r="M31" s="92" t="e">
        <f t="array" ref="M31">+ROUND(INDEX(FCSTSDV!$D$2:$L$583,MATCH('23.10'!$D31,FCSTSDV!$C$2:$C$583,0),MATCH('23.10'!M$3,FCSTSDV!$D$1:$L$1,0))/'23.10'!$E31,1)</f>
        <v>#N/A</v>
      </c>
      <c r="N31" s="92" t="e">
        <f t="array" ref="N31">+ROUND(INDEX(FCSTSDV!$D$2:$L$583,MATCH('23.10'!$D31,FCSTSDV!$C$2:$C$583,0),MATCH('23.10'!N$3,FCSTSDV!$D$1:$L$1,0))/'23.10'!$E31,1)</f>
        <v>#N/A</v>
      </c>
      <c r="O31" s="92" t="e">
        <f t="array" ref="O31">+ROUND(INDEX(FCSTSDV!$D$2:$L$583,MATCH('23.10'!$D31,FCSTSDV!$C$2:$C$583,0),MATCH('23.10'!O$3,FCSTSDV!$D$1:$L$1,0))/'23.10'!$E31,1)</f>
        <v>#N/A</v>
      </c>
      <c r="P31" s="92" t="e">
        <f t="array" ref="P31">+ROUND(INDEX(FCSTSDV!$D$2:$L$583,MATCH('23.10'!$D31,FCSTSDV!$C$2:$C$583,0),MATCH('23.10'!P$3,FCSTSDV!$D$1:$L$1,0))/'23.10'!$E31,1)</f>
        <v>#N/A</v>
      </c>
      <c r="Q31" s="92" t="e">
        <f t="array" ref="Q31">+ROUND(INDEX(FCSTSDV!$D$2:$L$583,MATCH('23.10'!$D31,FCSTSDV!$C$2:$C$583,0),MATCH('23.10'!Q$3,FCSTSDV!$D$1:$L$1,0))/'23.10'!$E31,1)</f>
        <v>#N/A</v>
      </c>
      <c r="R31" s="92" t="e">
        <f t="array" ref="R31">+ROUND(INDEX(FCSTSDV!$D$2:$L$583,MATCH('23.10'!$D31,FCSTSDV!$C$2:$C$583,0),MATCH('23.10'!R$3,FCSTSDV!$D$1:$L$1,0))/'23.10'!$E31,1)</f>
        <v>#N/A</v>
      </c>
      <c r="S31" s="92" t="e">
        <f t="array" ref="S31">+ROUND(INDEX(FCSTSDV!$D$2:$L$583,MATCH('23.10'!$D31,FCSTSDV!$C$2:$C$583,0),MATCH('23.10'!S$3,FCSTSDV!$D$1:$L$1,0))/'23.10'!$E31,1)</f>
        <v>#N/A</v>
      </c>
      <c r="T31" s="92" t="e">
        <f t="array" ref="T31">+ROUND(INDEX(FCSTSDV!$D$2:$L$583,MATCH('23.10'!$D31,FCSTSDV!$C$2:$C$583,0),MATCH('23.10'!T$3,FCSTSDV!$D$1:$L$1,0))/'23.10'!$E31,1)</f>
        <v>#N/A</v>
      </c>
      <c r="U31" s="92" t="e">
        <f t="array" ref="U31">+ROUND(INDEX(FCSTSDV!$D$2:$L$583,MATCH('23.10'!$D31,FCSTSDV!$C$2:$C$583,0),MATCH('23.10'!U$3,FCSTSDV!$D$1:$L$1,0))/'23.10'!$E31,1)</f>
        <v>#N/A</v>
      </c>
      <c r="V31" s="114" t="e">
        <f>+ROUND(INDEX(FCSTSDV!$D$2:$L$673,MATCH('23.10'!$D31,FCSTSDV!$C$2:$C$673,0),MATCH('23.10'!V$3,FCSTSDV!$D$1:$L$1,0))/'23.10'!$E31,1)</f>
        <v>#N/A</v>
      </c>
      <c r="W31" s="92" t="e">
        <f>+ROUND(INDEX(FCSTSDV!$D$2:$L$673,MATCH('23.10'!$D31,FCSTSDV!$C$2:$C$673,0),MATCH('23.10'!W$3,FCSTSDV!$D$1:$L$1,0))/'23.10'!$E31,1)</f>
        <v>#N/A</v>
      </c>
      <c r="X31" s="92" t="e">
        <f>+ROUND(INDEX(FCSTSDV!$D$2:$L$673,MATCH('23.10'!$D31,FCSTSDV!$C$2:$C$673,0),MATCH('23.10'!X$3,FCSTSDV!$D$1:$L$1,0))/'23.10'!$E31,1)</f>
        <v>#N/A</v>
      </c>
      <c r="Y31" s="92" t="e">
        <f>+ROUND(INDEX(FCSTSDV!$D$2:$L$673,MATCH('23.10'!$D31,FCSTSDV!$C$2:$C$673,0),MATCH('23.10'!Y$3,FCSTSDV!$D$1:$L$1,0))/'23.10'!$E31,1)</f>
        <v>#N/A</v>
      </c>
      <c r="Z31" s="92" t="e">
        <f>+ROUND(INDEX(FCSTSDV!$D$2:$L$673,MATCH('23.10'!$D31,FCSTSDV!$C$2:$C$673,0),MATCH('23.10'!Z$3,FCSTSDV!$D$1:$L$1,0))/'23.10'!$E31,1)</f>
        <v>#N/A</v>
      </c>
      <c r="AA31" s="92" t="e">
        <f>+ROUND(INDEX(FCSTSDV!$D$2:$L$673,MATCH('23.10'!$D31,FCSTSDV!$C$2:$C$673,0),MATCH('23.10'!AA$3,FCSTSDV!$D$1:$L$1,0))/'23.10'!$E31,1)</f>
        <v>#N/A</v>
      </c>
      <c r="AB31" s="92" t="e">
        <f>+ROUND(INDEX(FCSTSDV!$D$2:$L$673,MATCH('23.10'!$D31,FCSTSDV!$C$2:$C$673,0),MATCH('23.10'!AB$3,FCSTSDV!$D$1:$L$1,0))/'23.10'!$E31,1)</f>
        <v>#N/A</v>
      </c>
      <c r="AC31" s="92" t="e">
        <f>+ROUND(INDEX(FCSTSDV!$D$2:$L$673,MATCH('23.10'!$D31,FCSTSDV!$C$2:$C$673,0),MATCH('23.10'!AC$3,FCSTSDV!$D$1:$L$1,0))/'23.10'!$E31,1)</f>
        <v>#N/A</v>
      </c>
      <c r="AD31" s="92" t="e">
        <f>+ROUND(INDEX(FCSTSDV!$D$2:$L$673,MATCH('23.10'!$D31,FCSTSDV!$C$2:$C$673,0),MATCH('23.10'!AD$3,FCSTSDV!$D$1:$L$1,0))/'23.10'!$E31,1)</f>
        <v>#N/A</v>
      </c>
      <c r="AE31" s="92" t="e">
        <f>+ROUND(INDEX(FCSTSDV!$D$2:$L$673,MATCH('23.10'!$D31,FCSTSDV!$C$2:$C$673,0),MATCH('23.10'!AE$3,FCSTSDV!$D$1:$L$1,0))/'23.10'!$E31,1)</f>
        <v>#N/A</v>
      </c>
      <c r="AF31" s="92" t="e">
        <f>+ROUND(INDEX(FCSTSDV!$D$2:$L$673,MATCH('23.10'!$D31,FCSTSDV!$C$2:$C$673,0),MATCH('23.10'!AF$3,FCSTSDV!$D$1:$L$1,0))/'23.10'!$E31,1)</f>
        <v>#N/A</v>
      </c>
      <c r="AG31" s="92" t="e">
        <f>+ROUND(INDEX(FCSTSDV!$D$2:$L$673,MATCH('23.10'!$D31,FCSTSDV!$C$2:$C$673,0),MATCH('23.10'!AG$3,FCSTSDV!$D$1:$L$1,0))/'23.10'!$E31,1)</f>
        <v>#N/A</v>
      </c>
      <c r="AH31" s="92" t="e">
        <f>+ROUND(INDEX(FCSTSDV!$D$2:$L$673,MATCH('23.10'!$D31,FCSTSDV!$C$2:$C$673,0),MATCH('23.10'!AH$3,FCSTSDV!$D$1:$L$1,0))/'23.10'!$E31,1)</f>
        <v>#N/A</v>
      </c>
      <c r="AI31" s="92" t="e">
        <f>+ROUND(INDEX(FCSTSDV!$D$2:$L$673,MATCH('23.10'!$D31,FCSTSDV!$C$2:$C$673,0),MATCH('23.10'!AI$3,FCSTSDV!$D$1:$L$1,0))/'23.10'!$E31,1)</f>
        <v>#N/A</v>
      </c>
      <c r="AJ31" s="92" t="e">
        <f>+ROUND(INDEX(FCSTSDV!$D$2:$L$673,MATCH('23.10'!$D31,FCSTSDV!$C$2:$C$673,0),MATCH('23.10'!AJ$3,FCSTSDV!$D$1:$L$1,0))/'23.10'!$E31,1)</f>
        <v>#N/A</v>
      </c>
      <c r="AK31" s="119" t="e">
        <f>+ROUND(INDEX(FCSTSDV!$D$2:$L$673,MATCH('23.10'!$D31,FCSTSDV!$C$2:$C$673,0),MATCH('23.10'!AK$3,FCSTSDV!$D$1:$L$1,0))/'23.10'!$E31,1)</f>
        <v>#N/A</v>
      </c>
    </row>
    <row r="32" spans="1:37" ht="20.100000000000001" customHeight="1">
      <c r="A32" s="818"/>
      <c r="B32" s="794"/>
      <c r="C32" s="57"/>
      <c r="D32" s="46" t="s">
        <v>57</v>
      </c>
      <c r="E32" s="49">
        <v>1000</v>
      </c>
      <c r="F32" s="838"/>
      <c r="G32" s="838"/>
      <c r="H32" s="832"/>
      <c r="I32" s="81">
        <f>+ROUND(IFERROR(VLOOKUP(D32,FCSTSDV!$C$2:$E$2983,26,0),0)/'23.10'!E32+0,0)</f>
        <v>0</v>
      </c>
      <c r="J32" s="114"/>
      <c r="K32" s="92" t="e">
        <f t="array" ref="K32">+ROUND(INDEX(FCSTSDV!$D$2:$L$583,MATCH('23.10'!$D32,FCSTSDV!$C$2:$C$583,0),MATCH('23.10'!K$3,FCSTSDV!$D$1:$L$1,0))/'23.10'!$E32,1)</f>
        <v>#N/A</v>
      </c>
      <c r="L32" s="92" t="e">
        <f t="array" ref="L32">+ROUND(INDEX(FCSTSDV!$D$2:$L$583,MATCH('23.10'!$D32,FCSTSDV!$C$2:$C$583,0),MATCH('23.10'!L$3,FCSTSDV!$D$1:$L$1,0))/'23.10'!$E32,1)</f>
        <v>#N/A</v>
      </c>
      <c r="M32" s="92" t="e">
        <f t="array" ref="M32">+ROUND(INDEX(FCSTSDV!$D$2:$L$583,MATCH('23.10'!$D32,FCSTSDV!$C$2:$C$583,0),MATCH('23.10'!M$3,FCSTSDV!$D$1:$L$1,0))/'23.10'!$E32,1)</f>
        <v>#N/A</v>
      </c>
      <c r="N32" s="92" t="e">
        <f t="array" ref="N32">+ROUND(INDEX(FCSTSDV!$D$2:$L$583,MATCH('23.10'!$D32,FCSTSDV!$C$2:$C$583,0),MATCH('23.10'!N$3,FCSTSDV!$D$1:$L$1,0))/'23.10'!$E32,1)</f>
        <v>#N/A</v>
      </c>
      <c r="O32" s="92" t="e">
        <f t="array" ref="O32">+ROUND(INDEX(FCSTSDV!$D$2:$L$583,MATCH('23.10'!$D32,FCSTSDV!$C$2:$C$583,0),MATCH('23.10'!O$3,FCSTSDV!$D$1:$L$1,0))/'23.10'!$E32,1)</f>
        <v>#N/A</v>
      </c>
      <c r="P32" s="92" t="e">
        <f t="array" ref="P32">+ROUND(INDEX(FCSTSDV!$D$2:$L$583,MATCH('23.10'!$D32,FCSTSDV!$C$2:$C$583,0),MATCH('23.10'!P$3,FCSTSDV!$D$1:$L$1,0))/'23.10'!$E32,1)</f>
        <v>#N/A</v>
      </c>
      <c r="Q32" s="92" t="e">
        <f t="array" ref="Q32">+ROUND(INDEX(FCSTSDV!$D$2:$L$583,MATCH('23.10'!$D32,FCSTSDV!$C$2:$C$583,0),MATCH('23.10'!Q$3,FCSTSDV!$D$1:$L$1,0))/'23.10'!$E32,1)</f>
        <v>#N/A</v>
      </c>
      <c r="R32" s="92" t="e">
        <f t="array" ref="R32">+ROUND(INDEX(FCSTSDV!$D$2:$L$583,MATCH('23.10'!$D32,FCSTSDV!$C$2:$C$583,0),MATCH('23.10'!R$3,FCSTSDV!$D$1:$L$1,0))/'23.10'!$E32,1)</f>
        <v>#N/A</v>
      </c>
      <c r="S32" s="92" t="e">
        <f t="array" ref="S32">+ROUND(INDEX(FCSTSDV!$D$2:$L$583,MATCH('23.10'!$D32,FCSTSDV!$C$2:$C$583,0),MATCH('23.10'!S$3,FCSTSDV!$D$1:$L$1,0))/'23.10'!$E32,1)</f>
        <v>#N/A</v>
      </c>
      <c r="T32" s="92" t="e">
        <f t="array" ref="T32">+ROUND(INDEX(FCSTSDV!$D$2:$L$583,MATCH('23.10'!$D32,FCSTSDV!$C$2:$C$583,0),MATCH('23.10'!T$3,FCSTSDV!$D$1:$L$1,0))/'23.10'!$E32,1)</f>
        <v>#N/A</v>
      </c>
      <c r="U32" s="92" t="e">
        <f t="array" ref="U32">+ROUND(INDEX(FCSTSDV!$D$2:$L$583,MATCH('23.10'!$D32,FCSTSDV!$C$2:$C$583,0),MATCH('23.10'!U$3,FCSTSDV!$D$1:$L$1,0))/'23.10'!$E32,1)</f>
        <v>#N/A</v>
      </c>
      <c r="V32" s="114" t="e">
        <f>+ROUND(INDEX(FCSTSDV!$D$2:$L$673,MATCH('23.10'!$D32,FCSTSDV!$C$2:$C$673,0),MATCH('23.10'!V$3,FCSTSDV!$D$1:$L$1,0))/'23.10'!$E32,1)</f>
        <v>#N/A</v>
      </c>
      <c r="W32" s="92" t="e">
        <f>+ROUND(INDEX(FCSTSDV!$D$2:$L$673,MATCH('23.10'!$D32,FCSTSDV!$C$2:$C$673,0),MATCH('23.10'!W$3,FCSTSDV!$D$1:$L$1,0))/'23.10'!$E32,1)</f>
        <v>#N/A</v>
      </c>
      <c r="X32" s="92" t="e">
        <f>+ROUND(INDEX(FCSTSDV!$D$2:$L$673,MATCH('23.10'!$D32,FCSTSDV!$C$2:$C$673,0),MATCH('23.10'!X$3,FCSTSDV!$D$1:$L$1,0))/'23.10'!$E32,1)</f>
        <v>#N/A</v>
      </c>
      <c r="Y32" s="92" t="e">
        <f>+ROUND(INDEX(FCSTSDV!$D$2:$L$673,MATCH('23.10'!$D32,FCSTSDV!$C$2:$C$673,0),MATCH('23.10'!Y$3,FCSTSDV!$D$1:$L$1,0))/'23.10'!$E32,1)</f>
        <v>#N/A</v>
      </c>
      <c r="Z32" s="92" t="e">
        <f>+ROUND(INDEX(FCSTSDV!$D$2:$L$673,MATCH('23.10'!$D32,FCSTSDV!$C$2:$C$673,0),MATCH('23.10'!Z$3,FCSTSDV!$D$1:$L$1,0))/'23.10'!$E32,1)</f>
        <v>#N/A</v>
      </c>
      <c r="AA32" s="92" t="e">
        <f>+ROUND(INDEX(FCSTSDV!$D$2:$L$673,MATCH('23.10'!$D32,FCSTSDV!$C$2:$C$673,0),MATCH('23.10'!AA$3,FCSTSDV!$D$1:$L$1,0))/'23.10'!$E32,1)</f>
        <v>#N/A</v>
      </c>
      <c r="AB32" s="92" t="e">
        <f>+ROUND(INDEX(FCSTSDV!$D$2:$L$673,MATCH('23.10'!$D32,FCSTSDV!$C$2:$C$673,0),MATCH('23.10'!AB$3,FCSTSDV!$D$1:$L$1,0))/'23.10'!$E32,1)</f>
        <v>#N/A</v>
      </c>
      <c r="AC32" s="92" t="e">
        <f>+ROUND(INDEX(FCSTSDV!$D$2:$L$673,MATCH('23.10'!$D32,FCSTSDV!$C$2:$C$673,0),MATCH('23.10'!AC$3,FCSTSDV!$D$1:$L$1,0))/'23.10'!$E32,1)</f>
        <v>#N/A</v>
      </c>
      <c r="AD32" s="92" t="e">
        <f>+ROUND(INDEX(FCSTSDV!$D$2:$L$673,MATCH('23.10'!$D32,FCSTSDV!$C$2:$C$673,0),MATCH('23.10'!AD$3,FCSTSDV!$D$1:$L$1,0))/'23.10'!$E32,1)</f>
        <v>#N/A</v>
      </c>
      <c r="AE32" s="92" t="e">
        <f>+ROUND(INDEX(FCSTSDV!$D$2:$L$673,MATCH('23.10'!$D32,FCSTSDV!$C$2:$C$673,0),MATCH('23.10'!AE$3,FCSTSDV!$D$1:$L$1,0))/'23.10'!$E32,1)</f>
        <v>#N/A</v>
      </c>
      <c r="AF32" s="92" t="e">
        <f>+ROUND(INDEX(FCSTSDV!$D$2:$L$673,MATCH('23.10'!$D32,FCSTSDV!$C$2:$C$673,0),MATCH('23.10'!AF$3,FCSTSDV!$D$1:$L$1,0))/'23.10'!$E32,1)</f>
        <v>#N/A</v>
      </c>
      <c r="AG32" s="92" t="e">
        <f>+ROUND(INDEX(FCSTSDV!$D$2:$L$673,MATCH('23.10'!$D32,FCSTSDV!$C$2:$C$673,0),MATCH('23.10'!AG$3,FCSTSDV!$D$1:$L$1,0))/'23.10'!$E32,1)</f>
        <v>#N/A</v>
      </c>
      <c r="AH32" s="92" t="e">
        <f>+ROUND(INDEX(FCSTSDV!$D$2:$L$673,MATCH('23.10'!$D32,FCSTSDV!$C$2:$C$673,0),MATCH('23.10'!AH$3,FCSTSDV!$D$1:$L$1,0))/'23.10'!$E32,1)</f>
        <v>#N/A</v>
      </c>
      <c r="AI32" s="92" t="e">
        <f>+ROUND(INDEX(FCSTSDV!$D$2:$L$673,MATCH('23.10'!$D32,FCSTSDV!$C$2:$C$673,0),MATCH('23.10'!AI$3,FCSTSDV!$D$1:$L$1,0))/'23.10'!$E32,1)</f>
        <v>#N/A</v>
      </c>
      <c r="AJ32" s="92" t="e">
        <f>+ROUND(INDEX(FCSTSDV!$D$2:$L$673,MATCH('23.10'!$D32,FCSTSDV!$C$2:$C$673,0),MATCH('23.10'!AJ$3,FCSTSDV!$D$1:$L$1,0))/'23.10'!$E32,1)</f>
        <v>#N/A</v>
      </c>
      <c r="AK32" s="119" t="e">
        <f>+ROUND(INDEX(FCSTSDV!$D$2:$L$673,MATCH('23.10'!$D32,FCSTSDV!$C$2:$C$673,0),MATCH('23.10'!AK$3,FCSTSDV!$D$1:$L$1,0))/'23.10'!$E32,1)</f>
        <v>#N/A</v>
      </c>
    </row>
    <row r="33" spans="1:39" ht="20.100000000000001" customHeight="1">
      <c r="A33" s="818"/>
      <c r="B33" s="794"/>
      <c r="C33" s="57"/>
      <c r="D33" s="46" t="s">
        <v>66</v>
      </c>
      <c r="E33" s="49">
        <v>150</v>
      </c>
      <c r="F33" s="838"/>
      <c r="G33" s="838"/>
      <c r="H33" s="832"/>
      <c r="I33" s="81">
        <f>+ROUND(IFERROR(VLOOKUP(D33,FCSTSDV!$C$2:$E$2983,26,0),0)/'23.10'!E33+0,0)</f>
        <v>0</v>
      </c>
      <c r="J33" s="114" t="e">
        <f t="array" ref="J33">+INDEX(FCSTSDV!$D$2:$L$72,MATCH('23.10'!$D33,FCSTSDV!$C$2:$C$72,0),MATCH('23.10'!J$3,FCSTSDV!$D$1:$L$1,0))/'23.10'!$E33</f>
        <v>#N/A</v>
      </c>
      <c r="K33" s="92" t="e">
        <f t="array" ref="K33">+ROUND(INDEX(FCSTSDV!$D$2:$L$583,MATCH('23.10'!$D33,FCSTSDV!$C$2:$C$583,0),MATCH('23.10'!K$3,FCSTSDV!$D$1:$L$1,0))/'23.10'!$E33,1)</f>
        <v>#N/A</v>
      </c>
      <c r="L33" s="92" t="e">
        <f t="array" ref="L33">+ROUND(INDEX(FCSTSDV!$D$2:$L$583,MATCH('23.10'!$D33,FCSTSDV!$C$2:$C$583,0),MATCH('23.10'!L$3,FCSTSDV!$D$1:$L$1,0))/'23.10'!$E33,1)</f>
        <v>#N/A</v>
      </c>
      <c r="M33" s="92" t="e">
        <f t="array" ref="M33">+ROUND(INDEX(FCSTSDV!$D$2:$L$583,MATCH('23.10'!$D33,FCSTSDV!$C$2:$C$583,0),MATCH('23.10'!M$3,FCSTSDV!$D$1:$L$1,0))/'23.10'!$E33,1)</f>
        <v>#N/A</v>
      </c>
      <c r="N33" s="92" t="e">
        <f t="array" ref="N33">+ROUND(INDEX(FCSTSDV!$D$2:$L$583,MATCH('23.10'!$D33,FCSTSDV!$C$2:$C$583,0),MATCH('23.10'!N$3,FCSTSDV!$D$1:$L$1,0))/'23.10'!$E33,1)</f>
        <v>#N/A</v>
      </c>
      <c r="O33" s="92" t="e">
        <f t="array" ref="O33">+ROUND(INDEX(FCSTSDV!$D$2:$L$583,MATCH('23.10'!$D33,FCSTSDV!$C$2:$C$583,0),MATCH('23.10'!O$3,FCSTSDV!$D$1:$L$1,0))/'23.10'!$E33,1)</f>
        <v>#N/A</v>
      </c>
      <c r="P33" s="92" t="e">
        <f t="array" ref="P33">+ROUND(INDEX(FCSTSDV!$D$2:$L$583,MATCH('23.10'!$D33,FCSTSDV!$C$2:$C$583,0),MATCH('23.10'!P$3,FCSTSDV!$D$1:$L$1,0))/'23.10'!$E33,1)</f>
        <v>#N/A</v>
      </c>
      <c r="Q33" s="92" t="e">
        <f t="array" ref="Q33">+ROUND(INDEX(FCSTSDV!$D$2:$L$583,MATCH('23.10'!$D33,FCSTSDV!$C$2:$C$583,0),MATCH('23.10'!Q$3,FCSTSDV!$D$1:$L$1,0))/'23.10'!$E33,1)</f>
        <v>#N/A</v>
      </c>
      <c r="R33" s="92" t="e">
        <f t="array" ref="R33">+ROUND(INDEX(FCSTSDV!$D$2:$L$583,MATCH('23.10'!$D33,FCSTSDV!$C$2:$C$583,0),MATCH('23.10'!R$3,FCSTSDV!$D$1:$L$1,0))/'23.10'!$E33,1)</f>
        <v>#N/A</v>
      </c>
      <c r="S33" s="92" t="e">
        <f t="array" ref="S33">+ROUND(INDEX(FCSTSDV!$D$2:$L$583,MATCH('23.10'!$D33,FCSTSDV!$C$2:$C$583,0),MATCH('23.10'!S$3,FCSTSDV!$D$1:$L$1,0))/'23.10'!$E33,1)</f>
        <v>#N/A</v>
      </c>
      <c r="T33" s="92" t="e">
        <f t="array" ref="T33">+ROUND(INDEX(FCSTSDV!$D$2:$L$583,MATCH('23.10'!$D33,FCSTSDV!$C$2:$C$583,0),MATCH('23.10'!T$3,FCSTSDV!$D$1:$L$1,0))/'23.10'!$E33,1)</f>
        <v>#N/A</v>
      </c>
      <c r="U33" s="92" t="e">
        <f t="array" ref="U33">+ROUND(INDEX(FCSTSDV!$D$2:$L$583,MATCH('23.10'!$D33,FCSTSDV!$C$2:$C$583,0),MATCH('23.10'!U$3,FCSTSDV!$D$1:$L$1,0))/'23.10'!$E33,1)</f>
        <v>#N/A</v>
      </c>
      <c r="V33" s="114" t="e">
        <f>+ROUND(INDEX(FCSTSDV!$D$2:$L$673,MATCH('23.10'!$D33,FCSTSDV!$C$2:$C$673,0),MATCH('23.10'!V$3,FCSTSDV!$D$1:$L$1,0))/'23.10'!$E33,1)</f>
        <v>#N/A</v>
      </c>
      <c r="W33" s="92" t="e">
        <f>+ROUND(INDEX(FCSTSDV!$D$2:$L$673,MATCH('23.10'!$D33,FCSTSDV!$C$2:$C$673,0),MATCH('23.10'!W$3,FCSTSDV!$D$1:$L$1,0))/'23.10'!$E33,1)</f>
        <v>#N/A</v>
      </c>
      <c r="X33" s="92" t="e">
        <f>+ROUND(INDEX(FCSTSDV!$D$2:$L$673,MATCH('23.10'!$D33,FCSTSDV!$C$2:$C$673,0),MATCH('23.10'!X$3,FCSTSDV!$D$1:$L$1,0))/'23.10'!$E33,1)</f>
        <v>#N/A</v>
      </c>
      <c r="Y33" s="92" t="e">
        <f>+ROUND(INDEX(FCSTSDV!$D$2:$L$673,MATCH('23.10'!$D33,FCSTSDV!$C$2:$C$673,0),MATCH('23.10'!Y$3,FCSTSDV!$D$1:$L$1,0))/'23.10'!$E33,1)</f>
        <v>#N/A</v>
      </c>
      <c r="Z33" s="92" t="e">
        <f>+ROUND(INDEX(FCSTSDV!$D$2:$L$673,MATCH('23.10'!$D33,FCSTSDV!$C$2:$C$673,0),MATCH('23.10'!Z$3,FCSTSDV!$D$1:$L$1,0))/'23.10'!$E33,1)</f>
        <v>#N/A</v>
      </c>
      <c r="AA33" s="92" t="e">
        <f>+ROUND(INDEX(FCSTSDV!$D$2:$L$673,MATCH('23.10'!$D33,FCSTSDV!$C$2:$C$673,0),MATCH('23.10'!AA$3,FCSTSDV!$D$1:$L$1,0))/'23.10'!$E33,1)</f>
        <v>#N/A</v>
      </c>
      <c r="AB33" s="92" t="e">
        <f>+ROUND(INDEX(FCSTSDV!$D$2:$L$673,MATCH('23.10'!$D33,FCSTSDV!$C$2:$C$673,0),MATCH('23.10'!AB$3,FCSTSDV!$D$1:$L$1,0))/'23.10'!$E33,1)</f>
        <v>#N/A</v>
      </c>
      <c r="AC33" s="92" t="e">
        <f>+ROUND(INDEX(FCSTSDV!$D$2:$L$673,MATCH('23.10'!$D33,FCSTSDV!$C$2:$C$673,0),MATCH('23.10'!AC$3,FCSTSDV!$D$1:$L$1,0))/'23.10'!$E33,1)</f>
        <v>#N/A</v>
      </c>
      <c r="AD33" s="92" t="e">
        <f>+ROUND(INDEX(FCSTSDV!$D$2:$L$673,MATCH('23.10'!$D33,FCSTSDV!$C$2:$C$673,0),MATCH('23.10'!AD$3,FCSTSDV!$D$1:$L$1,0))/'23.10'!$E33,1)</f>
        <v>#N/A</v>
      </c>
      <c r="AE33" s="92" t="e">
        <f>+ROUND(INDEX(FCSTSDV!$D$2:$L$673,MATCH('23.10'!$D33,FCSTSDV!$C$2:$C$673,0),MATCH('23.10'!AE$3,FCSTSDV!$D$1:$L$1,0))/'23.10'!$E33,1)</f>
        <v>#N/A</v>
      </c>
      <c r="AF33" s="92" t="e">
        <f>+ROUND(INDEX(FCSTSDV!$D$2:$L$673,MATCH('23.10'!$D33,FCSTSDV!$C$2:$C$673,0),MATCH('23.10'!AF$3,FCSTSDV!$D$1:$L$1,0))/'23.10'!$E33,1)</f>
        <v>#N/A</v>
      </c>
      <c r="AG33" s="92" t="e">
        <f>+ROUND(INDEX(FCSTSDV!$D$2:$L$673,MATCH('23.10'!$D33,FCSTSDV!$C$2:$C$673,0),MATCH('23.10'!AG$3,FCSTSDV!$D$1:$L$1,0))/'23.10'!$E33,1)</f>
        <v>#N/A</v>
      </c>
      <c r="AH33" s="92" t="e">
        <f>+ROUND(INDEX(FCSTSDV!$D$2:$L$673,MATCH('23.10'!$D33,FCSTSDV!$C$2:$C$673,0),MATCH('23.10'!AH$3,FCSTSDV!$D$1:$L$1,0))/'23.10'!$E33,1)</f>
        <v>#N/A</v>
      </c>
      <c r="AI33" s="92" t="e">
        <f>+ROUND(INDEX(FCSTSDV!$D$2:$L$673,MATCH('23.10'!$D33,FCSTSDV!$C$2:$C$673,0),MATCH('23.10'!AI$3,FCSTSDV!$D$1:$L$1,0))/'23.10'!$E33,1)</f>
        <v>#N/A</v>
      </c>
      <c r="AJ33" s="92" t="e">
        <f>+ROUND(INDEX(FCSTSDV!$D$2:$L$673,MATCH('23.10'!$D33,FCSTSDV!$C$2:$C$673,0),MATCH('23.10'!AJ$3,FCSTSDV!$D$1:$L$1,0))/'23.10'!$E33,1)</f>
        <v>#N/A</v>
      </c>
      <c r="AK33" s="119" t="e">
        <f>+ROUND(INDEX(FCSTSDV!$D$2:$L$673,MATCH('23.10'!$D33,FCSTSDV!$C$2:$C$673,0),MATCH('23.10'!AK$3,FCSTSDV!$D$1:$L$1,0))/'23.10'!$E33,1)</f>
        <v>#N/A</v>
      </c>
    </row>
    <row r="34" spans="1:39" ht="20.100000000000001" customHeight="1">
      <c r="A34" s="818"/>
      <c r="B34" s="794"/>
      <c r="C34" s="57"/>
      <c r="D34" s="46" t="s">
        <v>71</v>
      </c>
      <c r="E34" s="49">
        <v>500</v>
      </c>
      <c r="F34" s="838"/>
      <c r="G34" s="838"/>
      <c r="H34" s="832"/>
      <c r="I34" s="81">
        <f>+ROUND(IFERROR(VLOOKUP(D34,FCSTSDV!$C$2:$E$2983,26,0),0)/'23.10'!E34+0,0)</f>
        <v>0</v>
      </c>
      <c r="J34" s="114" t="e">
        <f t="array" ref="J34">+INDEX(FCSTSDV!$D$2:$L$72,MATCH('23.10'!$D34,FCSTSDV!$C$2:$C$72,0),MATCH('23.10'!J$3,FCSTSDV!$D$1:$L$1,0))/'23.10'!$E34</f>
        <v>#N/A</v>
      </c>
      <c r="K34" s="92" t="e">
        <f t="array" ref="K34">+ROUND(INDEX(FCSTSDV!$D$2:$L$583,MATCH('23.10'!$D34,FCSTSDV!$C$2:$C$583,0),MATCH('23.10'!K$3,FCSTSDV!$D$1:$L$1,0))/'23.10'!$E34,1)</f>
        <v>#N/A</v>
      </c>
      <c r="L34" s="92" t="e">
        <f t="array" ref="L34">+ROUND(INDEX(FCSTSDV!$D$2:$L$583,MATCH('23.10'!$D34,FCSTSDV!$C$2:$C$583,0),MATCH('23.10'!L$3,FCSTSDV!$D$1:$L$1,0))/'23.10'!$E34,1)</f>
        <v>#N/A</v>
      </c>
      <c r="M34" s="92" t="e">
        <f t="array" ref="M34">+ROUND(INDEX(FCSTSDV!$D$2:$L$583,MATCH('23.10'!$D34,FCSTSDV!$C$2:$C$583,0),MATCH('23.10'!M$3,FCSTSDV!$D$1:$L$1,0))/'23.10'!$E34,1)</f>
        <v>#N/A</v>
      </c>
      <c r="N34" s="92" t="e">
        <f t="array" ref="N34">+ROUND(INDEX(FCSTSDV!$D$2:$L$583,MATCH('23.10'!$D34,FCSTSDV!$C$2:$C$583,0),MATCH('23.10'!N$3,FCSTSDV!$D$1:$L$1,0))/'23.10'!$E34,1)</f>
        <v>#N/A</v>
      </c>
      <c r="O34" s="92" t="e">
        <f t="array" ref="O34">+ROUND(INDEX(FCSTSDV!$D$2:$L$583,MATCH('23.10'!$D34,FCSTSDV!$C$2:$C$583,0),MATCH('23.10'!O$3,FCSTSDV!$D$1:$L$1,0))/'23.10'!$E34,1)</f>
        <v>#N/A</v>
      </c>
      <c r="P34" s="92" t="e">
        <f t="array" ref="P34">+ROUND(INDEX(FCSTSDV!$D$2:$L$583,MATCH('23.10'!$D34,FCSTSDV!$C$2:$C$583,0),MATCH('23.10'!P$3,FCSTSDV!$D$1:$L$1,0))/'23.10'!$E34,1)</f>
        <v>#N/A</v>
      </c>
      <c r="Q34" s="92" t="e">
        <f t="array" ref="Q34">+ROUND(INDEX(FCSTSDV!$D$2:$L$583,MATCH('23.10'!$D34,FCSTSDV!$C$2:$C$583,0),MATCH('23.10'!Q$3,FCSTSDV!$D$1:$L$1,0))/'23.10'!$E34,1)</f>
        <v>#N/A</v>
      </c>
      <c r="R34" s="92" t="e">
        <f t="array" ref="R34">+ROUND(INDEX(FCSTSDV!$D$2:$L$583,MATCH('23.10'!$D34,FCSTSDV!$C$2:$C$583,0),MATCH('23.10'!R$3,FCSTSDV!$D$1:$L$1,0))/'23.10'!$E34,1)</f>
        <v>#N/A</v>
      </c>
      <c r="S34" s="92" t="e">
        <f t="array" ref="S34">+ROUND(INDEX(FCSTSDV!$D$2:$L$583,MATCH('23.10'!$D34,FCSTSDV!$C$2:$C$583,0),MATCH('23.10'!S$3,FCSTSDV!$D$1:$L$1,0))/'23.10'!$E34,1)</f>
        <v>#N/A</v>
      </c>
      <c r="T34" s="92" t="e">
        <f t="array" ref="T34">+ROUND(INDEX(FCSTSDV!$D$2:$L$583,MATCH('23.10'!$D34,FCSTSDV!$C$2:$C$583,0),MATCH('23.10'!T$3,FCSTSDV!$D$1:$L$1,0))/'23.10'!$E34,1)</f>
        <v>#N/A</v>
      </c>
      <c r="U34" s="92" t="e">
        <f t="array" ref="U34">+ROUND(INDEX(FCSTSDV!$D$2:$L$583,MATCH('23.10'!$D34,FCSTSDV!$C$2:$C$583,0),MATCH('23.10'!U$3,FCSTSDV!$D$1:$L$1,0))/'23.10'!$E34,1)</f>
        <v>#N/A</v>
      </c>
      <c r="V34" s="114" t="e">
        <f t="array" ref="V34">+ROUND(INDEX(FCSTSDV!$D$2:$L$72,MATCH('23.10'!$D34,FCSTSDV!$C$2:$C$72,0),MATCH('23.10'!V$3,FCSTSDV!$D$1:$L$1,0))/'23.10'!$E34,1)</f>
        <v>#N/A</v>
      </c>
      <c r="W34" s="92" t="e">
        <f t="array" ref="W34">+ROUND(INDEX(FCSTSDV!$D$2:$L$72,MATCH('23.10'!$D34,FCSTSDV!$C$2:$C$72,0),MATCH('23.10'!W$3,FCSTSDV!$D$1:$L$1,0))/'23.10'!$E34,1)</f>
        <v>#N/A</v>
      </c>
      <c r="X34" s="92" t="e">
        <f t="array" ref="X34">+ROUND(INDEX(FCSTSDV!$D$2:$L$72,MATCH('23.10'!$D34,FCSTSDV!$C$2:$C$72,0),MATCH('23.10'!X$3,FCSTSDV!$D$1:$L$1,0))/'23.10'!$E34,1)</f>
        <v>#N/A</v>
      </c>
      <c r="Y34" s="92" t="e">
        <f t="array" ref="Y34">+ROUND(INDEX(FCSTSDV!$D$2:$L$72,MATCH('23.10'!$D34,FCSTSDV!$C$2:$C$72,0),MATCH('23.10'!Y$3,FCSTSDV!$D$1:$L$1,0))/'23.10'!$E34,1)</f>
        <v>#N/A</v>
      </c>
      <c r="Z34" s="92" t="e">
        <f t="array" ref="Z34">+ROUND(INDEX(FCSTSDV!$D$2:$L$72,MATCH('23.10'!$D34,FCSTSDV!$C$2:$C$72,0),MATCH('23.10'!Z$3,FCSTSDV!$D$1:$L$1,0))/'23.10'!$E34,1)</f>
        <v>#N/A</v>
      </c>
      <c r="AA34" s="92" t="e">
        <f t="array" ref="AA34">+ROUND(INDEX(FCSTSDV!$D$2:$L$72,MATCH('23.10'!$D34,FCSTSDV!$C$2:$C$72,0),MATCH('23.10'!AA$3,FCSTSDV!$D$1:$L$1,0))/'23.10'!$E34,1)</f>
        <v>#N/A</v>
      </c>
      <c r="AB34" s="92" t="e">
        <f t="array" ref="AB34">+ROUND(INDEX(FCSTSDV!$D$2:$L$72,MATCH('23.10'!$D34,FCSTSDV!$C$2:$C$72,0),MATCH('23.10'!AB$3,FCSTSDV!$D$1:$L$1,0))/'23.10'!$E34,1)</f>
        <v>#N/A</v>
      </c>
      <c r="AC34" s="92" t="e">
        <f t="array" ref="AC34">+ROUND(INDEX(FCSTSDV!$D$2:$L$72,MATCH('23.10'!$D34,FCSTSDV!$C$2:$C$72,0),MATCH('23.10'!AC$3,FCSTSDV!$D$1:$L$1,0))/'23.10'!$E34,1)</f>
        <v>#N/A</v>
      </c>
      <c r="AD34" s="92" t="e">
        <f t="array" ref="AD34">+ROUND(INDEX(FCSTSDV!$D$2:$L$72,MATCH('23.10'!$D34,FCSTSDV!$C$2:$C$72,0),MATCH('23.10'!AD$3,FCSTSDV!$D$1:$L$1,0))/'23.10'!$E34,1)</f>
        <v>#N/A</v>
      </c>
      <c r="AE34" s="92" t="e">
        <f t="array" ref="AE34">+ROUND(INDEX(FCSTSDV!$D$2:$L$72,MATCH('23.10'!$D34,FCSTSDV!$C$2:$C$72,0),MATCH('23.10'!AE$3,FCSTSDV!$D$1:$L$1,0))/'23.10'!$E34,1)</f>
        <v>#N/A</v>
      </c>
      <c r="AF34" s="92" t="e">
        <f t="array" ref="AF34">+ROUND(INDEX(FCSTSDV!$D$2:$L$72,MATCH('23.10'!$D34,FCSTSDV!$C$2:$C$72,0),MATCH('23.10'!AF$3,FCSTSDV!$D$1:$L$1,0))/'23.10'!$E34,1)</f>
        <v>#N/A</v>
      </c>
      <c r="AG34" s="92" t="e">
        <f t="array" ref="AG34">+ROUND(INDEX(FCSTSDV!$D$2:$L$72,MATCH('23.10'!$D34,FCSTSDV!$C$2:$C$72,0),MATCH('23.10'!AG$3,FCSTSDV!$D$1:$L$1,0))/'23.10'!$E34,1)</f>
        <v>#N/A</v>
      </c>
      <c r="AH34" s="92" t="e">
        <f t="array" ref="AH34">+ROUND(INDEX(FCSTSDV!$D$2:$L$72,MATCH('23.10'!$D34,FCSTSDV!$C$2:$C$72,0),MATCH('23.10'!AH$3,FCSTSDV!$D$1:$L$1,0))/'23.10'!$E34,1)</f>
        <v>#N/A</v>
      </c>
      <c r="AI34" s="92" t="e">
        <f t="array" ref="AI34">+ROUND(INDEX(FCSTSDV!$D$2:$L$72,MATCH('23.10'!$D34,FCSTSDV!$C$2:$C$72,0),MATCH('23.10'!AI$3,FCSTSDV!$D$1:$L$1,0))/'23.10'!$E34,1)</f>
        <v>#N/A</v>
      </c>
      <c r="AJ34" s="92" t="e">
        <f t="array" ref="AJ34">+ROUND(INDEX(FCSTSDV!$D$2:$L$72,MATCH('23.10'!$D34,FCSTSDV!$C$2:$C$72,0),MATCH('23.10'!AJ$3,FCSTSDV!$D$1:$L$1,0))/'23.10'!$E34,1)</f>
        <v>#N/A</v>
      </c>
      <c r="AK34" s="119" t="e">
        <f t="array" ref="AK34">+ROUND(INDEX(FCSTSDV!$D$2:$L$72,MATCH('23.10'!$D34,FCSTSDV!$C$2:$C$72,0),MATCH('23.10'!AK$3,FCSTSDV!$D$1:$L$1,0))/'23.10'!$E34,1)</f>
        <v>#N/A</v>
      </c>
      <c r="AM34" s="3" t="e">
        <f>+AK35</f>
        <v>#N/A</v>
      </c>
    </row>
    <row r="35" spans="1:39" ht="20.100000000000001" customHeight="1">
      <c r="A35" s="819"/>
      <c r="B35" s="805"/>
      <c r="C35" s="60"/>
      <c r="D35" s="52" t="s">
        <v>42</v>
      </c>
      <c r="E35" s="53" t="s">
        <v>43</v>
      </c>
      <c r="F35" s="839"/>
      <c r="G35" s="839"/>
      <c r="H35" s="833"/>
      <c r="I35" s="87">
        <f>+SUM(I14:I34)</f>
        <v>0</v>
      </c>
      <c r="J35" s="90" t="e">
        <f t="shared" ref="J35:V35" si="2">$H14+$I$35-SUM(J14:J34)</f>
        <v>#N/A</v>
      </c>
      <c r="K35" s="90" t="e">
        <f t="shared" si="2"/>
        <v>#N/A</v>
      </c>
      <c r="L35" s="90" t="e">
        <f t="shared" si="2"/>
        <v>#N/A</v>
      </c>
      <c r="M35" s="90" t="e">
        <f t="shared" si="2"/>
        <v>#N/A</v>
      </c>
      <c r="N35" s="90" t="e">
        <f t="shared" si="2"/>
        <v>#N/A</v>
      </c>
      <c r="O35" s="90" t="e">
        <f t="shared" si="2"/>
        <v>#N/A</v>
      </c>
      <c r="P35" s="90" t="e">
        <f t="shared" si="2"/>
        <v>#N/A</v>
      </c>
      <c r="Q35" s="90" t="e">
        <f t="shared" si="2"/>
        <v>#N/A</v>
      </c>
      <c r="R35" s="90" t="e">
        <f t="shared" si="2"/>
        <v>#N/A</v>
      </c>
      <c r="S35" s="90" t="e">
        <f t="shared" si="2"/>
        <v>#N/A</v>
      </c>
      <c r="T35" s="90" t="e">
        <f t="shared" si="2"/>
        <v>#N/A</v>
      </c>
      <c r="U35" s="90" t="e">
        <f t="shared" si="2"/>
        <v>#N/A</v>
      </c>
      <c r="V35" s="90" t="e">
        <f t="shared" si="2"/>
        <v>#N/A</v>
      </c>
      <c r="W35" s="90" t="e">
        <f t="shared" ref="W35:AK35" si="3">+V35-SUM(W14:W34)</f>
        <v>#N/A</v>
      </c>
      <c r="X35" s="90" t="e">
        <f t="shared" si="3"/>
        <v>#N/A</v>
      </c>
      <c r="Y35" s="90" t="e">
        <f t="shared" si="3"/>
        <v>#N/A</v>
      </c>
      <c r="Z35" s="90" t="e">
        <f t="shared" si="3"/>
        <v>#N/A</v>
      </c>
      <c r="AA35" s="90" t="e">
        <f t="shared" si="3"/>
        <v>#N/A</v>
      </c>
      <c r="AB35" s="90" t="e">
        <f t="shared" si="3"/>
        <v>#N/A</v>
      </c>
      <c r="AC35" s="90" t="e">
        <f t="shared" si="3"/>
        <v>#N/A</v>
      </c>
      <c r="AD35" s="90" t="e">
        <f t="shared" si="3"/>
        <v>#N/A</v>
      </c>
      <c r="AE35" s="90" t="e">
        <f t="shared" si="3"/>
        <v>#N/A</v>
      </c>
      <c r="AF35" s="90" t="e">
        <f t="shared" si="3"/>
        <v>#N/A</v>
      </c>
      <c r="AG35" s="90" t="e">
        <f t="shared" si="3"/>
        <v>#N/A</v>
      </c>
      <c r="AH35" s="90" t="e">
        <f t="shared" si="3"/>
        <v>#N/A</v>
      </c>
      <c r="AI35" s="90" t="e">
        <f t="shared" si="3"/>
        <v>#N/A</v>
      </c>
      <c r="AJ35" s="90" t="e">
        <f t="shared" si="3"/>
        <v>#N/A</v>
      </c>
      <c r="AK35" s="90" t="e">
        <f t="shared" si="3"/>
        <v>#N/A</v>
      </c>
    </row>
    <row r="36" spans="1:39" ht="20.100000000000001" customHeight="1">
      <c r="A36" s="813" t="s">
        <v>14</v>
      </c>
      <c r="B36" s="795" t="s">
        <v>72</v>
      </c>
      <c r="C36" s="50"/>
      <c r="D36" s="428" t="s">
        <v>21</v>
      </c>
      <c r="E36" s="47">
        <v>2500</v>
      </c>
      <c r="F36" s="799"/>
      <c r="G36" s="799">
        <v>0</v>
      </c>
      <c r="H36" s="830">
        <v>1058</v>
      </c>
      <c r="I36" s="91">
        <f>+ROUND(IFERROR(VLOOKUP(D36,FCSTSDV!$C$2:$C$72,26,0),0)/'23.10'!E36+0,0)</f>
        <v>0</v>
      </c>
      <c r="J36" s="106" t="e">
        <f t="array" ref="J36">+ROUND(INDEX(FCSTSDV!$D$2:$L$72,MATCH('23.10'!$D36,FCSTSDV!$C$2:$C$72,0),MATCH('23.10'!J$3,FCSTSDV!$D$1:$L$1,0))/'23.10'!$E36,1)</f>
        <v>#N/A</v>
      </c>
      <c r="K36" s="106" t="e">
        <f t="array" ref="K36">+ROUND(INDEX(FCSTSDV!$D$2:$L$72,MATCH('23.10'!$D36,FCSTSDV!$C$2:$C$72,0),MATCH('23.10'!K$3,FCSTSDV!$D$1:$L$1,0))/'23.10'!$E36,1)</f>
        <v>#N/A</v>
      </c>
      <c r="L36" s="106" t="e">
        <f t="array" ref="L36">+ROUND(INDEX(FCSTSDV!$D$2:$L$72,MATCH('23.10'!$D36,FCSTSDV!$C$2:$C$72,0),MATCH('23.10'!L$3,FCSTSDV!$D$1:$L$1,0))/'23.10'!$E36,1)</f>
        <v>#N/A</v>
      </c>
      <c r="M36" s="106" t="e">
        <f t="array" ref="M36">+ROUND(INDEX(FCSTSDV!$D$2:$L$72,MATCH('23.10'!$D36,FCSTSDV!$C$2:$C$72,0),MATCH('23.10'!M$3,FCSTSDV!$D$1:$L$1,0))/'23.10'!$E36,1)</f>
        <v>#N/A</v>
      </c>
      <c r="N36" s="106" t="e">
        <f t="array" ref="N36">+ROUND(INDEX(FCSTSDV!$D$2:$L$72,MATCH('23.10'!$D36,FCSTSDV!$C$2:$C$72,0),MATCH('23.10'!N$3,FCSTSDV!$D$1:$L$1,0))/'23.10'!$E36,1)</f>
        <v>#N/A</v>
      </c>
      <c r="O36" s="106" t="e">
        <f t="array" ref="O36">+ROUND(INDEX(FCSTSDV!$D$2:$L$72,MATCH('23.10'!$D36,FCSTSDV!$C$2:$C$72,0),MATCH('23.10'!O$3,FCSTSDV!$D$1:$L$1,0))/'23.10'!$E36,1)</f>
        <v>#N/A</v>
      </c>
      <c r="P36" s="106" t="e">
        <f t="array" ref="P36">+ROUND(INDEX(FCSTSDV!$D$2:$L$72,MATCH('23.10'!$D36,FCSTSDV!$C$2:$C$72,0),MATCH('23.10'!P$3,FCSTSDV!$D$1:$L$1,0))/'23.10'!$E36,1)</f>
        <v>#N/A</v>
      </c>
      <c r="Q36" s="106" t="e">
        <f t="array" ref="Q36">+ROUND(INDEX(FCSTSDV!$D$2:$L$72,MATCH('23.10'!$D36,FCSTSDV!$C$2:$C$72,0),MATCH('23.10'!Q$3,FCSTSDV!$D$1:$L$1,0))/'23.10'!$E36,1)</f>
        <v>#N/A</v>
      </c>
      <c r="R36" s="106" t="e">
        <f t="array" ref="R36">+ROUND(INDEX(FCSTSDV!$D$2:$L$72,MATCH('23.10'!$D36,FCSTSDV!$C$2:$C$72,0),MATCH('23.10'!R$3,FCSTSDV!$D$1:$L$1,0))/'23.10'!$E36,1)</f>
        <v>#N/A</v>
      </c>
      <c r="S36" s="106" t="e">
        <f t="array" ref="S36">+ROUND(INDEX(FCSTSDV!$D$2:$L$72,MATCH('23.10'!$D36,FCSTSDV!$C$2:$C$72,0),MATCH('23.10'!S$3,FCSTSDV!$D$1:$L$1,0))/'23.10'!$E36,1)</f>
        <v>#N/A</v>
      </c>
      <c r="T36" s="106" t="e">
        <f t="array" ref="T36">+ROUND(INDEX(FCSTSDV!$D$2:$L$72,MATCH('23.10'!$D36,FCSTSDV!$C$2:$C$72,0),MATCH('23.10'!T$3,FCSTSDV!$D$1:$L$1,0))/'23.10'!$E36,1)</f>
        <v>#N/A</v>
      </c>
      <c r="U36" s="106" t="e">
        <f t="array" ref="U36">+ROUND(INDEX(FCSTSDV!$D$2:$L$72,MATCH('23.10'!$D36,FCSTSDV!$C$2:$C$72,0),MATCH('23.10'!U$3,FCSTSDV!$D$1:$L$1,0))/'23.10'!$E36,1)</f>
        <v>#N/A</v>
      </c>
      <c r="V36" s="106" t="e">
        <f t="array" ref="V36">+ROUND(INDEX(FCSTSDV!$D$2:$L$72,MATCH('23.10'!$D36,FCSTSDV!$C$2:$C$72,0),MATCH('23.10'!V$3,FCSTSDV!$D$1:$L$1,0))/'23.10'!$E36,1)</f>
        <v>#N/A</v>
      </c>
      <c r="W36" s="106" t="e">
        <f t="array" ref="W36">+ROUND(INDEX(FCSTSDV!$D$2:$L$72,MATCH('23.10'!$D36,FCSTSDV!$C$2:$C$72,0),MATCH('23.10'!W$3,FCSTSDV!$D$1:$L$1,0))/'23.10'!$E36,1)</f>
        <v>#N/A</v>
      </c>
      <c r="X36" s="106" t="e">
        <f t="array" ref="X36">+ROUND(INDEX(FCSTSDV!$D$2:$L$72,MATCH('23.10'!$D36,FCSTSDV!$C$2:$C$72,0),MATCH('23.10'!X$3,FCSTSDV!$D$1:$L$1,0))/'23.10'!$E36,1)</f>
        <v>#N/A</v>
      </c>
      <c r="Y36" s="106" t="e">
        <f t="array" ref="Y36">+ROUND(INDEX(FCSTSDV!$D$2:$L$72,MATCH('23.10'!$D36,FCSTSDV!$C$2:$C$72,0),MATCH('23.10'!Y$3,FCSTSDV!$D$1:$L$1,0))/'23.10'!$E36,1)</f>
        <v>#N/A</v>
      </c>
      <c r="Z36" s="106" t="e">
        <f t="array" ref="Z36">+ROUND(INDEX(FCSTSDV!$D$2:$L$72,MATCH('23.10'!$D36,FCSTSDV!$C$2:$C$72,0),MATCH('23.10'!Z$3,FCSTSDV!$D$1:$L$1,0))/'23.10'!$E36,1)</f>
        <v>#N/A</v>
      </c>
      <c r="AA36" s="106" t="e">
        <f t="array" ref="AA36">+ROUND(INDEX(FCSTSDV!$D$2:$L$72,MATCH('23.10'!$D36,FCSTSDV!$C$2:$C$72,0),MATCH('23.10'!AA$3,FCSTSDV!$D$1:$L$1,0))/'23.10'!$E36,1)</f>
        <v>#N/A</v>
      </c>
      <c r="AB36" s="106" t="e">
        <f t="array" ref="AB36">+ROUND(INDEX(FCSTSDV!$D$2:$L$72,MATCH('23.10'!$D36,FCSTSDV!$C$2:$C$72,0),MATCH('23.10'!AB$3,FCSTSDV!$D$1:$L$1,0))/'23.10'!$E36,1)</f>
        <v>#N/A</v>
      </c>
      <c r="AC36" s="106" t="e">
        <f t="array" ref="AC36">+ROUND(INDEX(FCSTSDV!$D$2:$L$72,MATCH('23.10'!$D36,FCSTSDV!$C$2:$C$72,0),MATCH('23.10'!AC$3,FCSTSDV!$D$1:$L$1,0))/'23.10'!$E36,1)</f>
        <v>#N/A</v>
      </c>
      <c r="AD36" s="106" t="e">
        <f t="array" ref="AD36">+ROUND(INDEX(FCSTSDV!$D$2:$L$72,MATCH('23.10'!$D36,FCSTSDV!$C$2:$C$72,0),MATCH('23.10'!AD$3,FCSTSDV!$D$1:$L$1,0))/'23.10'!$E36,1)</f>
        <v>#N/A</v>
      </c>
      <c r="AE36" s="106" t="e">
        <f t="array" ref="AE36">+ROUND(INDEX(FCSTSDV!$D$2:$L$72,MATCH('23.10'!$D36,FCSTSDV!$C$2:$C$72,0),MATCH('23.10'!AE$3,FCSTSDV!$D$1:$L$1,0))/'23.10'!$E36,1)</f>
        <v>#N/A</v>
      </c>
      <c r="AF36" s="106" t="e">
        <f t="array" ref="AF36">+ROUND(INDEX(FCSTSDV!$D$2:$L$72,MATCH('23.10'!$D36,FCSTSDV!$C$2:$C$72,0),MATCH('23.10'!AF$3,FCSTSDV!$D$1:$L$1,0))/'23.10'!$E36,1)</f>
        <v>#N/A</v>
      </c>
      <c r="AG36" s="106" t="e">
        <f t="array" ref="AG36">+ROUND(INDEX(FCSTSDV!$D$2:$L$72,MATCH('23.10'!$D36,FCSTSDV!$C$2:$C$72,0),MATCH('23.10'!AG$3,FCSTSDV!$D$1:$L$1,0))/'23.10'!$E36,1)</f>
        <v>#N/A</v>
      </c>
      <c r="AH36" s="113" t="e">
        <f t="array" ref="AH36">+ROUND(INDEX(FCSTSDV!$D$2:$L$72,MATCH('23.10'!$D36,FCSTSDV!$C$2:$C$72,0),MATCH('23.10'!AH$3,FCSTSDV!$D$1:$L$1,0))/'23.10'!$E36,1)</f>
        <v>#N/A</v>
      </c>
      <c r="AI36" s="106" t="e">
        <f t="array" ref="AI36">+ROUND(INDEX(FCSTSDV!$D$2:$L$72,MATCH('23.10'!$D36,FCSTSDV!$C$2:$C$72,0),MATCH('23.10'!AI$3,FCSTSDV!$D$1:$L$1,0))/'23.10'!$E36,1)</f>
        <v>#N/A</v>
      </c>
      <c r="AJ36" s="106" t="e">
        <f t="array" ref="AJ36">+ROUND(INDEX(FCSTSDV!$D$2:$L$72,MATCH('23.10'!$D36,FCSTSDV!$C$2:$C$72,0),MATCH('23.10'!AJ$3,FCSTSDV!$D$1:$L$1,0))/'23.10'!$E36,1)</f>
        <v>#N/A</v>
      </c>
      <c r="AK36" s="106" t="e">
        <f t="array" ref="AK36">+ROUND(INDEX(FCSTSDV!$D$2:$L$72,MATCH('23.10'!$D36,FCSTSDV!$C$2:$C$72,0),MATCH('23.10'!AK$3,FCSTSDV!$D$1:$L$1,0))/'23.10'!$E36,1)</f>
        <v>#N/A</v>
      </c>
    </row>
    <row r="37" spans="1:39" ht="20.100000000000001" customHeight="1">
      <c r="A37" s="813"/>
      <c r="B37" s="795"/>
      <c r="C37" s="57"/>
      <c r="D37" s="46" t="s">
        <v>74</v>
      </c>
      <c r="E37" s="49">
        <v>2500</v>
      </c>
      <c r="F37" s="799"/>
      <c r="G37" s="799"/>
      <c r="H37" s="830"/>
      <c r="I37" s="81">
        <f>+ROUND(IFERROR(VLOOKUP(D37,FCSTSDV!$C$2:$C$72,26,0),0)/'23.10'!E37+0,0)</f>
        <v>0</v>
      </c>
      <c r="J37" s="92" t="e">
        <f t="array" ref="J37">+ROUND(INDEX(FCSTSDV!$D$2:$L$72,MATCH('23.10'!$D37,FCSTSDV!$C$2:$C$72,0),MATCH('23.10'!J$3,FCSTSDV!$D$1:$L$1,0))/'23.10'!$E37,1)</f>
        <v>#N/A</v>
      </c>
      <c r="K37" s="92" t="e">
        <f t="array" ref="K37">+ROUND(INDEX(FCSTSDV!$D$2:$L$72,MATCH('23.10'!$D37,FCSTSDV!$C$2:$C$72,0),MATCH('23.10'!K$3,FCSTSDV!$D$1:$L$1,0))/'23.10'!$E37,1)</f>
        <v>#N/A</v>
      </c>
      <c r="L37" s="92" t="e">
        <f t="array" ref="L37">+ROUND(INDEX(FCSTSDV!$D$2:$L$72,MATCH('23.10'!$D37,FCSTSDV!$C$2:$C$72,0),MATCH('23.10'!L$3,FCSTSDV!$D$1:$L$1,0))/'23.10'!$E37,1)</f>
        <v>#N/A</v>
      </c>
      <c r="M37" s="92" t="e">
        <f t="array" ref="M37">+ROUND(INDEX(FCSTSDV!$D$2:$L$72,MATCH('23.10'!$D37,FCSTSDV!$C$2:$C$72,0),MATCH('23.10'!M$3,FCSTSDV!$D$1:$L$1,0))/'23.10'!$E37,1)</f>
        <v>#N/A</v>
      </c>
      <c r="N37" s="92" t="e">
        <f t="array" ref="N37">+ROUND(INDEX(FCSTSDV!$D$2:$L$72,MATCH('23.10'!$D37,FCSTSDV!$C$2:$C$72,0),MATCH('23.10'!N$3,FCSTSDV!$D$1:$L$1,0))/'23.10'!$E37,1)</f>
        <v>#N/A</v>
      </c>
      <c r="O37" s="92" t="e">
        <f t="array" ref="O37">+ROUND(INDEX(FCSTSDV!$D$2:$L$72,MATCH('23.10'!$D37,FCSTSDV!$C$2:$C$72,0),MATCH('23.10'!O$3,FCSTSDV!$D$1:$L$1,0))/'23.10'!$E37,1)</f>
        <v>#N/A</v>
      </c>
      <c r="P37" s="92" t="e">
        <f t="array" ref="P37">+ROUND(INDEX(FCSTSDV!$D$2:$L$72,MATCH('23.10'!$D37,FCSTSDV!$C$2:$C$72,0),MATCH('23.10'!P$3,FCSTSDV!$D$1:$L$1,0))/'23.10'!$E37,1)</f>
        <v>#N/A</v>
      </c>
      <c r="Q37" s="92" t="e">
        <f t="array" ref="Q37">+ROUND(INDEX(FCSTSDV!$D$2:$L$72,MATCH('23.10'!$D37,FCSTSDV!$C$2:$C$72,0),MATCH('23.10'!Q$3,FCSTSDV!$D$1:$L$1,0))/'23.10'!$E37,1)</f>
        <v>#N/A</v>
      </c>
      <c r="R37" s="92" t="e">
        <f t="array" ref="R37">+ROUND(INDEX(FCSTSDV!$D$2:$L$72,MATCH('23.10'!$D37,FCSTSDV!$C$2:$C$72,0),MATCH('23.10'!R$3,FCSTSDV!$D$1:$L$1,0))/'23.10'!$E37,1)</f>
        <v>#N/A</v>
      </c>
      <c r="S37" s="92" t="e">
        <f t="array" ref="S37">+ROUND(INDEX(FCSTSDV!$D$2:$L$72,MATCH('23.10'!$D37,FCSTSDV!$C$2:$C$72,0),MATCH('23.10'!S$3,FCSTSDV!$D$1:$L$1,0))/'23.10'!$E37,1)</f>
        <v>#N/A</v>
      </c>
      <c r="T37" s="92" t="e">
        <f t="array" ref="T37">+ROUND(INDEX(FCSTSDV!$D$2:$L$72,MATCH('23.10'!$D37,FCSTSDV!$C$2:$C$72,0),MATCH('23.10'!T$3,FCSTSDV!$D$1:$L$1,0))/'23.10'!$E37,1)</f>
        <v>#N/A</v>
      </c>
      <c r="U37" s="92" t="e">
        <f t="array" ref="U37">+ROUND(INDEX(FCSTSDV!$D$2:$L$72,MATCH('23.10'!$D37,FCSTSDV!$C$2:$C$72,0),MATCH('23.10'!U$3,FCSTSDV!$D$1:$L$1,0))/'23.10'!$E37,1)</f>
        <v>#N/A</v>
      </c>
      <c r="V37" s="92" t="e">
        <f t="array" ref="V37">+ROUND(INDEX(FCSTSDV!$D$2:$L$72,MATCH('23.10'!$D37,FCSTSDV!$C$2:$C$72,0),MATCH('23.10'!V$3,FCSTSDV!$D$1:$L$1,0))/'23.10'!$E37,1)</f>
        <v>#N/A</v>
      </c>
      <c r="W37" s="92" t="e">
        <f t="array" ref="W37">+ROUND(INDEX(FCSTSDV!$D$2:$L$72,MATCH('23.10'!$D37,FCSTSDV!$C$2:$C$72,0),MATCH('23.10'!W$3,FCSTSDV!$D$1:$L$1,0))/'23.10'!$E37,1)</f>
        <v>#N/A</v>
      </c>
      <c r="X37" s="92" t="e">
        <f t="array" ref="X37">+ROUND(INDEX(FCSTSDV!$D$2:$L$72,MATCH('23.10'!$D37,FCSTSDV!$C$2:$C$72,0),MATCH('23.10'!X$3,FCSTSDV!$D$1:$L$1,0))/'23.10'!$E37,1)</f>
        <v>#N/A</v>
      </c>
      <c r="Y37" s="92" t="e">
        <f t="array" ref="Y37">+ROUND(INDEX(FCSTSDV!$D$2:$L$72,MATCH('23.10'!$D37,FCSTSDV!$C$2:$C$72,0),MATCH('23.10'!Y$3,FCSTSDV!$D$1:$L$1,0))/'23.10'!$E37,1)</f>
        <v>#N/A</v>
      </c>
      <c r="Z37" s="92" t="e">
        <f t="array" ref="Z37">+ROUND(INDEX(FCSTSDV!$D$2:$L$72,MATCH('23.10'!$D37,FCSTSDV!$C$2:$C$72,0),MATCH('23.10'!Z$3,FCSTSDV!$D$1:$L$1,0))/'23.10'!$E37,1)</f>
        <v>#N/A</v>
      </c>
      <c r="AA37" s="92" t="e">
        <f t="array" ref="AA37">+ROUND(INDEX(FCSTSDV!$D$2:$L$72,MATCH('23.10'!$D37,FCSTSDV!$C$2:$C$72,0),MATCH('23.10'!AA$3,FCSTSDV!$D$1:$L$1,0))/'23.10'!$E37,1)</f>
        <v>#N/A</v>
      </c>
      <c r="AB37" s="92" t="e">
        <f t="array" ref="AB37">+ROUND(INDEX(FCSTSDV!$D$2:$L$72,MATCH('23.10'!$D37,FCSTSDV!$C$2:$C$72,0),MATCH('23.10'!AB$3,FCSTSDV!$D$1:$L$1,0))/'23.10'!$E37,1)</f>
        <v>#N/A</v>
      </c>
      <c r="AC37" s="92" t="e">
        <f t="array" ref="AC37">+ROUND(INDEX(FCSTSDV!$D$2:$L$72,MATCH('23.10'!$D37,FCSTSDV!$C$2:$C$72,0),MATCH('23.10'!AC$3,FCSTSDV!$D$1:$L$1,0))/'23.10'!$E37,1)</f>
        <v>#N/A</v>
      </c>
      <c r="AD37" s="92" t="e">
        <f t="array" ref="AD37">+ROUND(INDEX(FCSTSDV!$D$2:$L$72,MATCH('23.10'!$D37,FCSTSDV!$C$2:$C$72,0),MATCH('23.10'!AD$3,FCSTSDV!$D$1:$L$1,0))/'23.10'!$E37,1)</f>
        <v>#N/A</v>
      </c>
      <c r="AE37" s="92" t="e">
        <f t="array" ref="AE37">+ROUND(INDEX(FCSTSDV!$D$2:$L$72,MATCH('23.10'!$D37,FCSTSDV!$C$2:$C$72,0),MATCH('23.10'!AE$3,FCSTSDV!$D$1:$L$1,0))/'23.10'!$E37,1)</f>
        <v>#N/A</v>
      </c>
      <c r="AF37" s="92" t="e">
        <f t="array" ref="AF37">+ROUND(INDEX(FCSTSDV!$D$2:$L$72,MATCH('23.10'!$D37,FCSTSDV!$C$2:$C$72,0),MATCH('23.10'!AF$3,FCSTSDV!$D$1:$L$1,0))/'23.10'!$E37,1)</f>
        <v>#N/A</v>
      </c>
      <c r="AG37" s="92" t="e">
        <f t="array" ref="AG37">+ROUND(INDEX(FCSTSDV!$D$2:$L$72,MATCH('23.10'!$D37,FCSTSDV!$C$2:$C$72,0),MATCH('23.10'!AG$3,FCSTSDV!$D$1:$L$1,0))/'23.10'!$E37,1)</f>
        <v>#N/A</v>
      </c>
      <c r="AH37" s="114" t="e">
        <f t="array" ref="AH37">+ROUND(INDEX(FCSTSDV!$D$2:$L$72,MATCH('23.10'!$D37,FCSTSDV!$C$2:$C$72,0),MATCH('23.10'!AH$3,FCSTSDV!$D$1:$L$1,0))/'23.10'!$E37,1)</f>
        <v>#N/A</v>
      </c>
      <c r="AI37" s="92" t="e">
        <f t="array" ref="AI37">+ROUND(INDEX(FCSTSDV!$D$2:$L$72,MATCH('23.10'!$D37,FCSTSDV!$C$2:$C$72,0),MATCH('23.10'!AI$3,FCSTSDV!$D$1:$L$1,0))/'23.10'!$E37,1)</f>
        <v>#N/A</v>
      </c>
      <c r="AJ37" s="92" t="e">
        <f t="array" ref="AJ37">+ROUND(INDEX(FCSTSDV!$D$2:$L$72,MATCH('23.10'!$D37,FCSTSDV!$C$2:$C$72,0),MATCH('23.10'!AJ$3,FCSTSDV!$D$1:$L$1,0))/'23.10'!$E37,1)</f>
        <v>#N/A</v>
      </c>
      <c r="AK37" s="92" t="e">
        <f t="array" ref="AK37">+ROUND(INDEX(FCSTSDV!$D$2:$L$72,MATCH('23.10'!$D37,FCSTSDV!$C$2:$C$72,0),MATCH('23.10'!AK$3,FCSTSDV!$D$1:$L$1,0))/'23.10'!$E37,1)</f>
        <v>#N/A</v>
      </c>
    </row>
    <row r="38" spans="1:39" ht="20.100000000000001" customHeight="1">
      <c r="A38" s="813"/>
      <c r="B38" s="795"/>
      <c r="C38" s="57"/>
      <c r="D38" s="46" t="s">
        <v>75</v>
      </c>
      <c r="E38" s="49">
        <v>2500</v>
      </c>
      <c r="F38" s="799"/>
      <c r="G38" s="799"/>
      <c r="H38" s="830"/>
      <c r="I38" s="81">
        <f>+ROUND(IFERROR(VLOOKUP(D38,FCSTSDV!$C$2:$C$72,26,0),0)/'23.10'!E38+0,0)</f>
        <v>0</v>
      </c>
      <c r="J38" s="92" t="e">
        <f t="array" ref="J38">+ROUND(INDEX(FCSTSDV!$D$2:$L$72,MATCH('23.10'!$D38,FCSTSDV!$C$2:$C$72,0),MATCH('23.10'!J$3,FCSTSDV!$D$1:$L$1,0))/'23.10'!$E38,1)</f>
        <v>#N/A</v>
      </c>
      <c r="K38" s="92" t="e">
        <f t="array" ref="K38">+ROUND(INDEX(FCSTSDV!$D$2:$L$72,MATCH('23.10'!$D38,FCSTSDV!$C$2:$C$72,0),MATCH('23.10'!K$3,FCSTSDV!$D$1:$L$1,0))/'23.10'!$E38,1)</f>
        <v>#N/A</v>
      </c>
      <c r="L38" s="92" t="e">
        <f t="array" ref="L38">+ROUND(INDEX(FCSTSDV!$D$2:$L$72,MATCH('23.10'!$D38,FCSTSDV!$C$2:$C$72,0),MATCH('23.10'!L$3,FCSTSDV!$D$1:$L$1,0))/'23.10'!$E38,1)</f>
        <v>#N/A</v>
      </c>
      <c r="M38" s="92" t="e">
        <f t="array" ref="M38">+ROUND(INDEX(FCSTSDV!$D$2:$L$72,MATCH('23.10'!$D38,FCSTSDV!$C$2:$C$72,0),MATCH('23.10'!M$3,FCSTSDV!$D$1:$L$1,0))/'23.10'!$E38,1)</f>
        <v>#N/A</v>
      </c>
      <c r="N38" s="92" t="e">
        <f t="array" ref="N38">+ROUND(INDEX(FCSTSDV!$D$2:$L$72,MATCH('23.10'!$D38,FCSTSDV!$C$2:$C$72,0),MATCH('23.10'!N$3,FCSTSDV!$D$1:$L$1,0))/'23.10'!$E38,1)</f>
        <v>#N/A</v>
      </c>
      <c r="O38" s="92" t="e">
        <f t="array" ref="O38">+ROUND(INDEX(FCSTSDV!$D$2:$L$72,MATCH('23.10'!$D38,FCSTSDV!$C$2:$C$72,0),MATCH('23.10'!O$3,FCSTSDV!$D$1:$L$1,0))/'23.10'!$E38,1)</f>
        <v>#N/A</v>
      </c>
      <c r="P38" s="92" t="e">
        <f t="array" ref="P38">+ROUND(INDEX(FCSTSDV!$D$2:$L$72,MATCH('23.10'!$D38,FCSTSDV!$C$2:$C$72,0),MATCH('23.10'!P$3,FCSTSDV!$D$1:$L$1,0))/'23.10'!$E38,1)</f>
        <v>#N/A</v>
      </c>
      <c r="Q38" s="92" t="e">
        <f t="array" ref="Q38">+ROUND(INDEX(FCSTSDV!$D$2:$L$72,MATCH('23.10'!$D38,FCSTSDV!$C$2:$C$72,0),MATCH('23.10'!Q$3,FCSTSDV!$D$1:$L$1,0))/'23.10'!$E38,1)</f>
        <v>#N/A</v>
      </c>
      <c r="R38" s="92" t="e">
        <f t="array" ref="R38">+ROUND(INDEX(FCSTSDV!$D$2:$L$72,MATCH('23.10'!$D38,FCSTSDV!$C$2:$C$72,0),MATCH('23.10'!R$3,FCSTSDV!$D$1:$L$1,0))/'23.10'!$E38,1)</f>
        <v>#N/A</v>
      </c>
      <c r="S38" s="92" t="e">
        <f t="array" ref="S38">+ROUND(INDEX(FCSTSDV!$D$2:$L$72,MATCH('23.10'!$D38,FCSTSDV!$C$2:$C$72,0),MATCH('23.10'!S$3,FCSTSDV!$D$1:$L$1,0))/'23.10'!$E38,1)</f>
        <v>#N/A</v>
      </c>
      <c r="T38" s="92" t="e">
        <f t="array" ref="T38">+ROUND(INDEX(FCSTSDV!$D$2:$L$72,MATCH('23.10'!$D38,FCSTSDV!$C$2:$C$72,0),MATCH('23.10'!T$3,FCSTSDV!$D$1:$L$1,0))/'23.10'!$E38,1)</f>
        <v>#N/A</v>
      </c>
      <c r="U38" s="92" t="e">
        <f t="array" ref="U38">+ROUND(INDEX(FCSTSDV!$D$2:$L$72,MATCH('23.10'!$D38,FCSTSDV!$C$2:$C$72,0),MATCH('23.10'!U$3,FCSTSDV!$D$1:$L$1,0))/'23.10'!$E38,1)</f>
        <v>#N/A</v>
      </c>
      <c r="V38" s="92" t="e">
        <f t="array" ref="V38">+ROUND(INDEX(FCSTSDV!$D$2:$L$72,MATCH('23.10'!$D38,FCSTSDV!$C$2:$C$72,0),MATCH('23.10'!V$3,FCSTSDV!$D$1:$L$1,0))/'23.10'!$E38,1)</f>
        <v>#N/A</v>
      </c>
      <c r="W38" s="92" t="e">
        <f t="array" ref="W38">+ROUND(INDEX(FCSTSDV!$D$2:$L$72,MATCH('23.10'!$D38,FCSTSDV!$C$2:$C$72,0),MATCH('23.10'!W$3,FCSTSDV!$D$1:$L$1,0))/'23.10'!$E38,1)</f>
        <v>#N/A</v>
      </c>
      <c r="X38" s="92" t="e">
        <f t="array" ref="X38">+ROUND(INDEX(FCSTSDV!$D$2:$L$72,MATCH('23.10'!$D38,FCSTSDV!$C$2:$C$72,0),MATCH('23.10'!X$3,FCSTSDV!$D$1:$L$1,0))/'23.10'!$E38,1)</f>
        <v>#N/A</v>
      </c>
      <c r="Y38" s="92" t="e">
        <f t="array" ref="Y38">+ROUND(INDEX(FCSTSDV!$D$2:$L$72,MATCH('23.10'!$D38,FCSTSDV!$C$2:$C$72,0),MATCH('23.10'!Y$3,FCSTSDV!$D$1:$L$1,0))/'23.10'!$E38,1)</f>
        <v>#N/A</v>
      </c>
      <c r="Z38" s="92" t="e">
        <f t="array" ref="Z38">+ROUND(INDEX(FCSTSDV!$D$2:$L$72,MATCH('23.10'!$D38,FCSTSDV!$C$2:$C$72,0),MATCH('23.10'!Z$3,FCSTSDV!$D$1:$L$1,0))/'23.10'!$E38,1)</f>
        <v>#N/A</v>
      </c>
      <c r="AA38" s="92" t="e">
        <f t="array" ref="AA38">+ROUND(INDEX(FCSTSDV!$D$2:$L$72,MATCH('23.10'!$D38,FCSTSDV!$C$2:$C$72,0),MATCH('23.10'!AA$3,FCSTSDV!$D$1:$L$1,0))/'23.10'!$E38,1)</f>
        <v>#N/A</v>
      </c>
      <c r="AB38" s="92" t="e">
        <f t="array" ref="AB38">+ROUND(INDEX(FCSTSDV!$D$2:$L$72,MATCH('23.10'!$D38,FCSTSDV!$C$2:$C$72,0),MATCH('23.10'!AB$3,FCSTSDV!$D$1:$L$1,0))/'23.10'!$E38,1)</f>
        <v>#N/A</v>
      </c>
      <c r="AC38" s="92" t="e">
        <f t="array" ref="AC38">+ROUND(INDEX(FCSTSDV!$D$2:$L$72,MATCH('23.10'!$D38,FCSTSDV!$C$2:$C$72,0),MATCH('23.10'!AC$3,FCSTSDV!$D$1:$L$1,0))/'23.10'!$E38,1)</f>
        <v>#N/A</v>
      </c>
      <c r="AD38" s="92" t="e">
        <f t="array" ref="AD38">+ROUND(INDEX(FCSTSDV!$D$2:$L$72,MATCH('23.10'!$D38,FCSTSDV!$C$2:$C$72,0),MATCH('23.10'!AD$3,FCSTSDV!$D$1:$L$1,0))/'23.10'!$E38,1)</f>
        <v>#N/A</v>
      </c>
      <c r="AE38" s="92" t="e">
        <f t="array" ref="AE38">+ROUND(INDEX(FCSTSDV!$D$2:$L$72,MATCH('23.10'!$D38,FCSTSDV!$C$2:$C$72,0),MATCH('23.10'!AE$3,FCSTSDV!$D$1:$L$1,0))/'23.10'!$E38,1)</f>
        <v>#N/A</v>
      </c>
      <c r="AF38" s="92" t="e">
        <f t="array" ref="AF38">+ROUND(INDEX(FCSTSDV!$D$2:$L$72,MATCH('23.10'!$D38,FCSTSDV!$C$2:$C$72,0),MATCH('23.10'!AF$3,FCSTSDV!$D$1:$L$1,0))/'23.10'!$E38,1)</f>
        <v>#N/A</v>
      </c>
      <c r="AG38" s="92" t="e">
        <f t="array" ref="AG38">+ROUND(INDEX(FCSTSDV!$D$2:$L$72,MATCH('23.10'!$D38,FCSTSDV!$C$2:$C$72,0),MATCH('23.10'!AG$3,FCSTSDV!$D$1:$L$1,0))/'23.10'!$E38,1)</f>
        <v>#N/A</v>
      </c>
      <c r="AH38" s="114" t="e">
        <f t="array" ref="AH38">+ROUND(INDEX(FCSTSDV!$D$2:$L$72,MATCH('23.10'!$D38,FCSTSDV!$C$2:$C$72,0),MATCH('23.10'!AH$3,FCSTSDV!$D$1:$L$1,0))/'23.10'!$E38,1)</f>
        <v>#N/A</v>
      </c>
      <c r="AI38" s="92" t="e">
        <f t="array" ref="AI38">+ROUND(INDEX(FCSTSDV!$D$2:$L$72,MATCH('23.10'!$D38,FCSTSDV!$C$2:$C$72,0),MATCH('23.10'!AI$3,FCSTSDV!$D$1:$L$1,0))/'23.10'!$E38,1)</f>
        <v>#N/A</v>
      </c>
      <c r="AJ38" s="92" t="e">
        <f t="array" ref="AJ38">+ROUND(INDEX(FCSTSDV!$D$2:$L$72,MATCH('23.10'!$D38,FCSTSDV!$C$2:$C$72,0),MATCH('23.10'!AJ$3,FCSTSDV!$D$1:$L$1,0))/'23.10'!$E38,1)</f>
        <v>#N/A</v>
      </c>
      <c r="AK38" s="92" t="e">
        <f t="array" ref="AK38">+ROUND(INDEX(FCSTSDV!$D$2:$L$72,MATCH('23.10'!$D38,FCSTSDV!$C$2:$C$72,0),MATCH('23.10'!AK$3,FCSTSDV!$D$1:$L$1,0))/'23.10'!$E38,1)</f>
        <v>#N/A</v>
      </c>
    </row>
    <row r="39" spans="1:39" ht="20.100000000000001" customHeight="1">
      <c r="A39" s="813"/>
      <c r="B39" s="795"/>
      <c r="C39" s="57"/>
      <c r="D39" s="46" t="s">
        <v>76</v>
      </c>
      <c r="E39" s="49">
        <v>2500</v>
      </c>
      <c r="F39" s="799"/>
      <c r="G39" s="799"/>
      <c r="H39" s="830"/>
      <c r="I39" s="81">
        <f>+ROUND(IFERROR(VLOOKUP(D39,FCSTSDV!$C$2:$C$72,26,0),0)/'23.10'!E39+0,0)</f>
        <v>0</v>
      </c>
      <c r="J39" s="92" t="e">
        <f t="array" ref="J39">+ROUND(INDEX(FCSTSDV!$D$2:$L$72,MATCH('23.10'!$D39,FCSTSDV!$C$2:$C$72,0),MATCH('23.10'!J$3,FCSTSDV!$D$1:$L$1,0))/'23.10'!$E39,1)</f>
        <v>#N/A</v>
      </c>
      <c r="K39" s="92" t="e">
        <f t="array" ref="K39">+ROUND(INDEX(FCSTSDV!$D$2:$L$72,MATCH('23.10'!$D39,FCSTSDV!$C$2:$C$72,0),MATCH('23.10'!K$3,FCSTSDV!$D$1:$L$1,0))/'23.10'!$E39,1)</f>
        <v>#N/A</v>
      </c>
      <c r="L39" s="92" t="e">
        <f t="array" ref="L39">+ROUND(INDEX(FCSTSDV!$D$2:$L$72,MATCH('23.10'!$D39,FCSTSDV!$C$2:$C$72,0),MATCH('23.10'!L$3,FCSTSDV!$D$1:$L$1,0))/'23.10'!$E39,1)</f>
        <v>#N/A</v>
      </c>
      <c r="M39" s="92" t="e">
        <f t="array" ref="M39">+ROUND(INDEX(FCSTSDV!$D$2:$L$72,MATCH('23.10'!$D39,FCSTSDV!$C$2:$C$72,0),MATCH('23.10'!M$3,FCSTSDV!$D$1:$L$1,0))/'23.10'!$E39,1)</f>
        <v>#N/A</v>
      </c>
      <c r="N39" s="92" t="e">
        <f t="array" ref="N39">+ROUND(INDEX(FCSTSDV!$D$2:$L$72,MATCH('23.10'!$D39,FCSTSDV!$C$2:$C$72,0),MATCH('23.10'!N$3,FCSTSDV!$D$1:$L$1,0))/'23.10'!$E39,1)</f>
        <v>#N/A</v>
      </c>
      <c r="O39" s="92" t="e">
        <f t="array" ref="O39">+ROUND(INDEX(FCSTSDV!$D$2:$L$72,MATCH('23.10'!$D39,FCSTSDV!$C$2:$C$72,0),MATCH('23.10'!O$3,FCSTSDV!$D$1:$L$1,0))/'23.10'!$E39,1)</f>
        <v>#N/A</v>
      </c>
      <c r="P39" s="92" t="e">
        <f t="array" ref="P39">+ROUND(INDEX(FCSTSDV!$D$2:$L$72,MATCH('23.10'!$D39,FCSTSDV!$C$2:$C$72,0),MATCH('23.10'!P$3,FCSTSDV!$D$1:$L$1,0))/'23.10'!$E39,1)</f>
        <v>#N/A</v>
      </c>
      <c r="Q39" s="92" t="e">
        <f t="array" ref="Q39">+ROUND(INDEX(FCSTSDV!$D$2:$L$72,MATCH('23.10'!$D39,FCSTSDV!$C$2:$C$72,0),MATCH('23.10'!Q$3,FCSTSDV!$D$1:$L$1,0))/'23.10'!$E39,1)</f>
        <v>#N/A</v>
      </c>
      <c r="R39" s="92" t="e">
        <f t="array" ref="R39">+ROUND(INDEX(FCSTSDV!$D$2:$L$72,MATCH('23.10'!$D39,FCSTSDV!$C$2:$C$72,0),MATCH('23.10'!R$3,FCSTSDV!$D$1:$L$1,0))/'23.10'!$E39,1)</f>
        <v>#N/A</v>
      </c>
      <c r="S39" s="92" t="e">
        <f t="array" ref="S39">+ROUND(INDEX(FCSTSDV!$D$2:$L$72,MATCH('23.10'!$D39,FCSTSDV!$C$2:$C$72,0),MATCH('23.10'!S$3,FCSTSDV!$D$1:$L$1,0))/'23.10'!$E39,1)</f>
        <v>#N/A</v>
      </c>
      <c r="T39" s="92" t="e">
        <f t="array" ref="T39">+ROUND(INDEX(FCSTSDV!$D$2:$L$72,MATCH('23.10'!$D39,FCSTSDV!$C$2:$C$72,0),MATCH('23.10'!T$3,FCSTSDV!$D$1:$L$1,0))/'23.10'!$E39,1)</f>
        <v>#N/A</v>
      </c>
      <c r="U39" s="92" t="e">
        <f t="array" ref="U39">+ROUND(INDEX(FCSTSDV!$D$2:$L$72,MATCH('23.10'!$D39,FCSTSDV!$C$2:$C$72,0),MATCH('23.10'!U$3,FCSTSDV!$D$1:$L$1,0))/'23.10'!$E39,1)</f>
        <v>#N/A</v>
      </c>
      <c r="V39" s="92" t="e">
        <f t="array" ref="V39">+ROUND(INDEX(FCSTSDV!$D$2:$L$72,MATCH('23.10'!$D39,FCSTSDV!$C$2:$C$72,0),MATCH('23.10'!V$3,FCSTSDV!$D$1:$L$1,0))/'23.10'!$E39,1)</f>
        <v>#N/A</v>
      </c>
      <c r="W39" s="92" t="e">
        <f t="array" ref="W39">+ROUND(INDEX(FCSTSDV!$D$2:$L$72,MATCH('23.10'!$D39,FCSTSDV!$C$2:$C$72,0),MATCH('23.10'!W$3,FCSTSDV!$D$1:$L$1,0))/'23.10'!$E39,1)</f>
        <v>#N/A</v>
      </c>
      <c r="X39" s="92" t="e">
        <f t="array" ref="X39">+ROUND(INDEX(FCSTSDV!$D$2:$L$72,MATCH('23.10'!$D39,FCSTSDV!$C$2:$C$72,0),MATCH('23.10'!X$3,FCSTSDV!$D$1:$L$1,0))/'23.10'!$E39,1)</f>
        <v>#N/A</v>
      </c>
      <c r="Y39" s="92" t="e">
        <f t="array" ref="Y39">+ROUND(INDEX(FCSTSDV!$D$2:$L$72,MATCH('23.10'!$D39,FCSTSDV!$C$2:$C$72,0),MATCH('23.10'!Y$3,FCSTSDV!$D$1:$L$1,0))/'23.10'!$E39,1)</f>
        <v>#N/A</v>
      </c>
      <c r="Z39" s="92" t="e">
        <f t="array" ref="Z39">+ROUND(INDEX(FCSTSDV!$D$2:$L$72,MATCH('23.10'!$D39,FCSTSDV!$C$2:$C$72,0),MATCH('23.10'!Z$3,FCSTSDV!$D$1:$L$1,0))/'23.10'!$E39,1)</f>
        <v>#N/A</v>
      </c>
      <c r="AA39" s="92" t="e">
        <f t="array" ref="AA39">+ROUND(INDEX(FCSTSDV!$D$2:$L$72,MATCH('23.10'!$D39,FCSTSDV!$C$2:$C$72,0),MATCH('23.10'!AA$3,FCSTSDV!$D$1:$L$1,0))/'23.10'!$E39,1)</f>
        <v>#N/A</v>
      </c>
      <c r="AB39" s="92" t="e">
        <f t="array" ref="AB39">+ROUND(INDEX(FCSTSDV!$D$2:$L$72,MATCH('23.10'!$D39,FCSTSDV!$C$2:$C$72,0),MATCH('23.10'!AB$3,FCSTSDV!$D$1:$L$1,0))/'23.10'!$E39,1)</f>
        <v>#N/A</v>
      </c>
      <c r="AC39" s="92" t="e">
        <f t="array" ref="AC39">+ROUND(INDEX(FCSTSDV!$D$2:$L$72,MATCH('23.10'!$D39,FCSTSDV!$C$2:$C$72,0),MATCH('23.10'!AC$3,FCSTSDV!$D$1:$L$1,0))/'23.10'!$E39,1)</f>
        <v>#N/A</v>
      </c>
      <c r="AD39" s="92" t="e">
        <f t="array" ref="AD39">+ROUND(INDEX(FCSTSDV!$D$2:$L$72,MATCH('23.10'!$D39,FCSTSDV!$C$2:$C$72,0),MATCH('23.10'!AD$3,FCSTSDV!$D$1:$L$1,0))/'23.10'!$E39,1)</f>
        <v>#N/A</v>
      </c>
      <c r="AE39" s="92" t="e">
        <f t="array" ref="AE39">+ROUND(INDEX(FCSTSDV!$D$2:$L$72,MATCH('23.10'!$D39,FCSTSDV!$C$2:$C$72,0),MATCH('23.10'!AE$3,FCSTSDV!$D$1:$L$1,0))/'23.10'!$E39,1)</f>
        <v>#N/A</v>
      </c>
      <c r="AF39" s="92" t="e">
        <f t="array" ref="AF39">+ROUND(INDEX(FCSTSDV!$D$2:$L$72,MATCH('23.10'!$D39,FCSTSDV!$C$2:$C$72,0),MATCH('23.10'!AF$3,FCSTSDV!$D$1:$L$1,0))/'23.10'!$E39,1)</f>
        <v>#N/A</v>
      </c>
      <c r="AG39" s="92" t="e">
        <f t="array" ref="AG39">+ROUND(INDEX(FCSTSDV!$D$2:$L$72,MATCH('23.10'!$D39,FCSTSDV!$C$2:$C$72,0),MATCH('23.10'!AG$3,FCSTSDV!$D$1:$L$1,0))/'23.10'!$E39,1)</f>
        <v>#N/A</v>
      </c>
      <c r="AH39" s="114" t="e">
        <f t="array" ref="AH39">+ROUND(INDEX(FCSTSDV!$D$2:$L$72,MATCH('23.10'!$D39,FCSTSDV!$C$2:$C$72,0),MATCH('23.10'!AH$3,FCSTSDV!$D$1:$L$1,0))/'23.10'!$E39,1)</f>
        <v>#N/A</v>
      </c>
      <c r="AI39" s="92" t="e">
        <f t="array" ref="AI39">+ROUND(INDEX(FCSTSDV!$D$2:$L$72,MATCH('23.10'!$D39,FCSTSDV!$C$2:$C$72,0),MATCH('23.10'!AI$3,FCSTSDV!$D$1:$L$1,0))/'23.10'!$E39,1)</f>
        <v>#N/A</v>
      </c>
      <c r="AJ39" s="92" t="e">
        <f t="array" ref="AJ39">+ROUND(INDEX(FCSTSDV!$D$2:$L$72,MATCH('23.10'!$D39,FCSTSDV!$C$2:$C$72,0),MATCH('23.10'!AJ$3,FCSTSDV!$D$1:$L$1,0))/'23.10'!$E39,1)</f>
        <v>#N/A</v>
      </c>
      <c r="AK39" s="92" t="e">
        <f t="array" ref="AK39">+ROUND(INDEX(FCSTSDV!$D$2:$L$72,MATCH('23.10'!$D39,FCSTSDV!$C$2:$C$72,0),MATCH('23.10'!AK$3,FCSTSDV!$D$1:$L$1,0))/'23.10'!$E39,1)</f>
        <v>#N/A</v>
      </c>
    </row>
    <row r="40" spans="1:39" ht="20.100000000000001" customHeight="1">
      <c r="A40" s="813"/>
      <c r="B40" s="795"/>
      <c r="C40" s="57"/>
      <c r="D40" s="46" t="s">
        <v>77</v>
      </c>
      <c r="E40" s="49">
        <v>2500</v>
      </c>
      <c r="F40" s="799"/>
      <c r="G40" s="799"/>
      <c r="H40" s="830"/>
      <c r="I40" s="81">
        <f>+ROUND(IFERROR(VLOOKUP(D40,FCSTSDV!$C$2:$C$72,26,0),0)/'23.10'!E40+0,0)</f>
        <v>0</v>
      </c>
      <c r="J40" s="92" t="e">
        <f t="array" ref="J40">+ROUND(INDEX(FCSTSDV!$D$2:$L$72,MATCH('23.10'!$D40,FCSTSDV!$C$2:$C$72,0),MATCH('23.10'!J$3,FCSTSDV!$D$1:$L$1,0))/'23.10'!$E40,1)</f>
        <v>#N/A</v>
      </c>
      <c r="K40" s="92" t="e">
        <f t="array" ref="K40">+ROUND(INDEX(FCSTSDV!$D$2:$L$72,MATCH('23.10'!$D40,FCSTSDV!$C$2:$C$72,0),MATCH('23.10'!K$3,FCSTSDV!$D$1:$L$1,0))/'23.10'!$E40,1)</f>
        <v>#N/A</v>
      </c>
      <c r="L40" s="92" t="e">
        <f t="array" ref="L40">+ROUND(INDEX(FCSTSDV!$D$2:$L$72,MATCH('23.10'!$D40,FCSTSDV!$C$2:$C$72,0),MATCH('23.10'!L$3,FCSTSDV!$D$1:$L$1,0))/'23.10'!$E40,1)</f>
        <v>#N/A</v>
      </c>
      <c r="M40" s="92" t="e">
        <f t="array" ref="M40">+ROUND(INDEX(FCSTSDV!$D$2:$L$72,MATCH('23.10'!$D40,FCSTSDV!$C$2:$C$72,0),MATCH('23.10'!M$3,FCSTSDV!$D$1:$L$1,0))/'23.10'!$E40,1)</f>
        <v>#N/A</v>
      </c>
      <c r="N40" s="92" t="e">
        <f t="array" ref="N40">+ROUND(INDEX(FCSTSDV!$D$2:$L$72,MATCH('23.10'!$D40,FCSTSDV!$C$2:$C$72,0),MATCH('23.10'!N$3,FCSTSDV!$D$1:$L$1,0))/'23.10'!$E40,1)</f>
        <v>#N/A</v>
      </c>
      <c r="O40" s="92" t="e">
        <f t="array" ref="O40">+ROUND(INDEX(FCSTSDV!$D$2:$L$72,MATCH('23.10'!$D40,FCSTSDV!$C$2:$C$72,0),MATCH('23.10'!O$3,FCSTSDV!$D$1:$L$1,0))/'23.10'!$E40,1)</f>
        <v>#N/A</v>
      </c>
      <c r="P40" s="92" t="e">
        <f t="array" ref="P40">+ROUND(INDEX(FCSTSDV!$D$2:$L$72,MATCH('23.10'!$D40,FCSTSDV!$C$2:$C$72,0),MATCH('23.10'!P$3,FCSTSDV!$D$1:$L$1,0))/'23.10'!$E40,1)</f>
        <v>#N/A</v>
      </c>
      <c r="Q40" s="92" t="e">
        <f t="array" ref="Q40">+ROUND(INDEX(FCSTSDV!$D$2:$L$72,MATCH('23.10'!$D40,FCSTSDV!$C$2:$C$72,0),MATCH('23.10'!Q$3,FCSTSDV!$D$1:$L$1,0))/'23.10'!$E40,1)</f>
        <v>#N/A</v>
      </c>
      <c r="R40" s="92" t="e">
        <f t="array" ref="R40">+ROUND(INDEX(FCSTSDV!$D$2:$L$72,MATCH('23.10'!$D40,FCSTSDV!$C$2:$C$72,0),MATCH('23.10'!R$3,FCSTSDV!$D$1:$L$1,0))/'23.10'!$E40,1)</f>
        <v>#N/A</v>
      </c>
      <c r="S40" s="92" t="e">
        <f t="array" ref="S40">+ROUND(INDEX(FCSTSDV!$D$2:$L$72,MATCH('23.10'!$D40,FCSTSDV!$C$2:$C$72,0),MATCH('23.10'!S$3,FCSTSDV!$D$1:$L$1,0))/'23.10'!$E40,1)</f>
        <v>#N/A</v>
      </c>
      <c r="T40" s="92" t="e">
        <f t="array" ref="T40">+ROUND(INDEX(FCSTSDV!$D$2:$L$72,MATCH('23.10'!$D40,FCSTSDV!$C$2:$C$72,0),MATCH('23.10'!T$3,FCSTSDV!$D$1:$L$1,0))/'23.10'!$E40,1)</f>
        <v>#N/A</v>
      </c>
      <c r="U40" s="92" t="e">
        <f t="array" ref="U40">+ROUND(INDEX(FCSTSDV!$D$2:$L$72,MATCH('23.10'!$D40,FCSTSDV!$C$2:$C$72,0),MATCH('23.10'!U$3,FCSTSDV!$D$1:$L$1,0))/'23.10'!$E40,1)</f>
        <v>#N/A</v>
      </c>
      <c r="V40" s="92" t="e">
        <f t="array" ref="V40">+ROUND(INDEX(FCSTSDV!$D$2:$L$72,MATCH('23.10'!$D40,FCSTSDV!$C$2:$C$72,0),MATCH('23.10'!V$3,FCSTSDV!$D$1:$L$1,0))/'23.10'!$E40,1)</f>
        <v>#N/A</v>
      </c>
      <c r="W40" s="92" t="e">
        <f t="array" ref="W40">+ROUND(INDEX(FCSTSDV!$D$2:$L$72,MATCH('23.10'!$D40,FCSTSDV!$C$2:$C$72,0),MATCH('23.10'!W$3,FCSTSDV!$D$1:$L$1,0))/'23.10'!$E40,1)</f>
        <v>#N/A</v>
      </c>
      <c r="X40" s="92" t="e">
        <f t="array" ref="X40">+ROUND(INDEX(FCSTSDV!$D$2:$L$72,MATCH('23.10'!$D40,FCSTSDV!$C$2:$C$72,0),MATCH('23.10'!X$3,FCSTSDV!$D$1:$L$1,0))/'23.10'!$E40,1)</f>
        <v>#N/A</v>
      </c>
      <c r="Y40" s="92" t="e">
        <f t="array" ref="Y40">+ROUND(INDEX(FCSTSDV!$D$2:$L$72,MATCH('23.10'!$D40,FCSTSDV!$C$2:$C$72,0),MATCH('23.10'!Y$3,FCSTSDV!$D$1:$L$1,0))/'23.10'!$E40,1)</f>
        <v>#N/A</v>
      </c>
      <c r="Z40" s="92" t="e">
        <f t="array" ref="Z40">+ROUND(INDEX(FCSTSDV!$D$2:$L$72,MATCH('23.10'!$D40,FCSTSDV!$C$2:$C$72,0),MATCH('23.10'!Z$3,FCSTSDV!$D$1:$L$1,0))/'23.10'!$E40,1)</f>
        <v>#N/A</v>
      </c>
      <c r="AA40" s="92" t="e">
        <f t="array" ref="AA40">+ROUND(INDEX(FCSTSDV!$D$2:$L$72,MATCH('23.10'!$D40,FCSTSDV!$C$2:$C$72,0),MATCH('23.10'!AA$3,FCSTSDV!$D$1:$L$1,0))/'23.10'!$E40,1)</f>
        <v>#N/A</v>
      </c>
      <c r="AB40" s="92" t="e">
        <f t="array" ref="AB40">+ROUND(INDEX(FCSTSDV!$D$2:$L$72,MATCH('23.10'!$D40,FCSTSDV!$C$2:$C$72,0),MATCH('23.10'!AB$3,FCSTSDV!$D$1:$L$1,0))/'23.10'!$E40,1)</f>
        <v>#N/A</v>
      </c>
      <c r="AC40" s="92" t="e">
        <f t="array" ref="AC40">+ROUND(INDEX(FCSTSDV!$D$2:$L$72,MATCH('23.10'!$D40,FCSTSDV!$C$2:$C$72,0),MATCH('23.10'!AC$3,FCSTSDV!$D$1:$L$1,0))/'23.10'!$E40,1)</f>
        <v>#N/A</v>
      </c>
      <c r="AD40" s="92" t="e">
        <f t="array" ref="AD40">+ROUND(INDEX(FCSTSDV!$D$2:$L$72,MATCH('23.10'!$D40,FCSTSDV!$C$2:$C$72,0),MATCH('23.10'!AD$3,FCSTSDV!$D$1:$L$1,0))/'23.10'!$E40,1)</f>
        <v>#N/A</v>
      </c>
      <c r="AE40" s="92" t="e">
        <f t="array" ref="AE40">+ROUND(INDEX(FCSTSDV!$D$2:$L$72,MATCH('23.10'!$D40,FCSTSDV!$C$2:$C$72,0),MATCH('23.10'!AE$3,FCSTSDV!$D$1:$L$1,0))/'23.10'!$E40,1)</f>
        <v>#N/A</v>
      </c>
      <c r="AF40" s="92" t="e">
        <f t="array" ref="AF40">+ROUND(INDEX(FCSTSDV!$D$2:$L$72,MATCH('23.10'!$D40,FCSTSDV!$C$2:$C$72,0),MATCH('23.10'!AF$3,FCSTSDV!$D$1:$L$1,0))/'23.10'!$E40,1)</f>
        <v>#N/A</v>
      </c>
      <c r="AG40" s="92" t="e">
        <f t="array" ref="AG40">+ROUND(INDEX(FCSTSDV!$D$2:$L$72,MATCH('23.10'!$D40,FCSTSDV!$C$2:$C$72,0),MATCH('23.10'!AG$3,FCSTSDV!$D$1:$L$1,0))/'23.10'!$E40,1)</f>
        <v>#N/A</v>
      </c>
      <c r="AH40" s="114" t="e">
        <f t="array" ref="AH40">+ROUND(INDEX(FCSTSDV!$D$2:$L$72,MATCH('23.10'!$D40,FCSTSDV!$C$2:$C$72,0),MATCH('23.10'!AH$3,FCSTSDV!$D$1:$L$1,0))/'23.10'!$E40,1)</f>
        <v>#N/A</v>
      </c>
      <c r="AI40" s="92" t="e">
        <f t="array" ref="AI40">+ROUND(INDEX(FCSTSDV!$D$2:$L$72,MATCH('23.10'!$D40,FCSTSDV!$C$2:$C$72,0),MATCH('23.10'!AI$3,FCSTSDV!$D$1:$L$1,0))/'23.10'!$E40,1)</f>
        <v>#N/A</v>
      </c>
      <c r="AJ40" s="92" t="e">
        <f t="array" ref="AJ40">+ROUND(INDEX(FCSTSDV!$D$2:$L$72,MATCH('23.10'!$D40,FCSTSDV!$C$2:$C$72,0),MATCH('23.10'!AJ$3,FCSTSDV!$D$1:$L$1,0))/'23.10'!$E40,1)</f>
        <v>#N/A</v>
      </c>
      <c r="AK40" s="92" t="e">
        <f t="array" ref="AK40">+ROUND(INDEX(FCSTSDV!$D$2:$L$72,MATCH('23.10'!$D40,FCSTSDV!$C$2:$C$72,0),MATCH('23.10'!AK$3,FCSTSDV!$D$1:$L$1,0))/'23.10'!$E40,1)</f>
        <v>#N/A</v>
      </c>
    </row>
    <row r="41" spans="1:39" ht="20.100000000000001" customHeight="1">
      <c r="A41" s="813"/>
      <c r="B41" s="795"/>
      <c r="C41" s="57"/>
      <c r="D41" s="46" t="s">
        <v>78</v>
      </c>
      <c r="E41" s="49">
        <v>2500</v>
      </c>
      <c r="F41" s="799"/>
      <c r="G41" s="799"/>
      <c r="H41" s="830"/>
      <c r="I41" s="81">
        <f>+ROUND(IFERROR(VLOOKUP(D41,FCSTSDV!$C$2:$C$72,26,0),0)/'23.10'!E41+0,0)</f>
        <v>0</v>
      </c>
      <c r="J41" s="92" t="e">
        <f t="array" ref="J41">+ROUND(INDEX(FCSTSDV!$D$2:$L$72,MATCH('23.10'!$D41,FCSTSDV!$C$2:$C$72,0),MATCH('23.10'!J$3,FCSTSDV!$D$1:$L$1,0))/'23.10'!$E41,1)</f>
        <v>#N/A</v>
      </c>
      <c r="K41" s="92" t="e">
        <f t="array" ref="K41">+ROUND(INDEX(FCSTSDV!$D$2:$L$72,MATCH('23.10'!$D41,FCSTSDV!$C$2:$C$72,0),MATCH('23.10'!K$3,FCSTSDV!$D$1:$L$1,0))/'23.10'!$E41,1)</f>
        <v>#N/A</v>
      </c>
      <c r="L41" s="92" t="e">
        <f t="array" ref="L41">+ROUND(INDEX(FCSTSDV!$D$2:$L$72,MATCH('23.10'!$D41,FCSTSDV!$C$2:$C$72,0),MATCH('23.10'!L$3,FCSTSDV!$D$1:$L$1,0))/'23.10'!$E41,1)</f>
        <v>#N/A</v>
      </c>
      <c r="M41" s="92" t="e">
        <f t="array" ref="M41">+ROUND(INDEX(FCSTSDV!$D$2:$L$72,MATCH('23.10'!$D41,FCSTSDV!$C$2:$C$72,0),MATCH('23.10'!M$3,FCSTSDV!$D$1:$L$1,0))/'23.10'!$E41,1)</f>
        <v>#N/A</v>
      </c>
      <c r="N41" s="92" t="e">
        <f t="array" ref="N41">+ROUND(INDEX(FCSTSDV!$D$2:$L$72,MATCH('23.10'!$D41,FCSTSDV!$C$2:$C$72,0),MATCH('23.10'!N$3,FCSTSDV!$D$1:$L$1,0))/'23.10'!$E41,1)</f>
        <v>#N/A</v>
      </c>
      <c r="O41" s="92" t="e">
        <f t="array" ref="O41">+ROUND(INDEX(FCSTSDV!$D$2:$L$72,MATCH('23.10'!$D41,FCSTSDV!$C$2:$C$72,0),MATCH('23.10'!O$3,FCSTSDV!$D$1:$L$1,0))/'23.10'!$E41,1)</f>
        <v>#N/A</v>
      </c>
      <c r="P41" s="92" t="e">
        <f t="array" ref="P41">+ROUND(INDEX(FCSTSDV!$D$2:$L$72,MATCH('23.10'!$D41,FCSTSDV!$C$2:$C$72,0),MATCH('23.10'!P$3,FCSTSDV!$D$1:$L$1,0))/'23.10'!$E41,1)</f>
        <v>#N/A</v>
      </c>
      <c r="Q41" s="92" t="e">
        <f t="array" ref="Q41">+ROUND(INDEX(FCSTSDV!$D$2:$L$72,MATCH('23.10'!$D41,FCSTSDV!$C$2:$C$72,0),MATCH('23.10'!Q$3,FCSTSDV!$D$1:$L$1,0))/'23.10'!$E41,1)</f>
        <v>#N/A</v>
      </c>
      <c r="R41" s="92" t="e">
        <f t="array" ref="R41">+ROUND(INDEX(FCSTSDV!$D$2:$L$72,MATCH('23.10'!$D41,FCSTSDV!$C$2:$C$72,0),MATCH('23.10'!R$3,FCSTSDV!$D$1:$L$1,0))/'23.10'!$E41,1)</f>
        <v>#N/A</v>
      </c>
      <c r="S41" s="92" t="e">
        <f t="array" ref="S41">+ROUND(INDEX(FCSTSDV!$D$2:$L$72,MATCH('23.10'!$D41,FCSTSDV!$C$2:$C$72,0),MATCH('23.10'!S$3,FCSTSDV!$D$1:$L$1,0))/'23.10'!$E41,1)</f>
        <v>#N/A</v>
      </c>
      <c r="T41" s="92" t="e">
        <f t="array" ref="T41">+ROUND(INDEX(FCSTSDV!$D$2:$L$72,MATCH('23.10'!$D41,FCSTSDV!$C$2:$C$72,0),MATCH('23.10'!T$3,FCSTSDV!$D$1:$L$1,0))/'23.10'!$E41,1)</f>
        <v>#N/A</v>
      </c>
      <c r="U41" s="92" t="e">
        <f t="array" ref="U41">+ROUND(INDEX(FCSTSDV!$D$2:$L$72,MATCH('23.10'!$D41,FCSTSDV!$C$2:$C$72,0),MATCH('23.10'!U$3,FCSTSDV!$D$1:$L$1,0))/'23.10'!$E41,1)</f>
        <v>#N/A</v>
      </c>
      <c r="V41" s="92" t="e">
        <f t="array" ref="V41">+ROUND(INDEX(FCSTSDV!$D$2:$L$72,MATCH('23.10'!$D41,FCSTSDV!$C$2:$C$72,0),MATCH('23.10'!V$3,FCSTSDV!$D$1:$L$1,0))/'23.10'!$E41,1)</f>
        <v>#N/A</v>
      </c>
      <c r="W41" s="92" t="e">
        <f t="array" ref="W41">+ROUND(INDEX(FCSTSDV!$D$2:$L$72,MATCH('23.10'!$D41,FCSTSDV!$C$2:$C$72,0),MATCH('23.10'!W$3,FCSTSDV!$D$1:$L$1,0))/'23.10'!$E41,1)</f>
        <v>#N/A</v>
      </c>
      <c r="X41" s="92" t="e">
        <f t="array" ref="X41">+ROUND(INDEX(FCSTSDV!$D$2:$L$72,MATCH('23.10'!$D41,FCSTSDV!$C$2:$C$72,0),MATCH('23.10'!X$3,FCSTSDV!$D$1:$L$1,0))/'23.10'!$E41,1)</f>
        <v>#N/A</v>
      </c>
      <c r="Y41" s="92" t="e">
        <f t="array" ref="Y41">+ROUND(INDEX(FCSTSDV!$D$2:$L$72,MATCH('23.10'!$D41,FCSTSDV!$C$2:$C$72,0),MATCH('23.10'!Y$3,FCSTSDV!$D$1:$L$1,0))/'23.10'!$E41,1)</f>
        <v>#N/A</v>
      </c>
      <c r="Z41" s="92" t="e">
        <f t="array" ref="Z41">+ROUND(INDEX(FCSTSDV!$D$2:$L$72,MATCH('23.10'!$D41,FCSTSDV!$C$2:$C$72,0),MATCH('23.10'!Z$3,FCSTSDV!$D$1:$L$1,0))/'23.10'!$E41,1)</f>
        <v>#N/A</v>
      </c>
      <c r="AA41" s="92" t="e">
        <f t="array" ref="AA41">+ROUND(INDEX(FCSTSDV!$D$2:$L$72,MATCH('23.10'!$D41,FCSTSDV!$C$2:$C$72,0),MATCH('23.10'!AA$3,FCSTSDV!$D$1:$L$1,0))/'23.10'!$E41,1)</f>
        <v>#N/A</v>
      </c>
      <c r="AB41" s="92" t="e">
        <f t="array" ref="AB41">+ROUND(INDEX(FCSTSDV!$D$2:$L$72,MATCH('23.10'!$D41,FCSTSDV!$C$2:$C$72,0),MATCH('23.10'!AB$3,FCSTSDV!$D$1:$L$1,0))/'23.10'!$E41,1)</f>
        <v>#N/A</v>
      </c>
      <c r="AC41" s="92" t="e">
        <f t="array" ref="AC41">+ROUND(INDEX(FCSTSDV!$D$2:$L$72,MATCH('23.10'!$D41,FCSTSDV!$C$2:$C$72,0),MATCH('23.10'!AC$3,FCSTSDV!$D$1:$L$1,0))/'23.10'!$E41,1)</f>
        <v>#N/A</v>
      </c>
      <c r="AD41" s="92" t="e">
        <f t="array" ref="AD41">+ROUND(INDEX(FCSTSDV!$D$2:$L$72,MATCH('23.10'!$D41,FCSTSDV!$C$2:$C$72,0),MATCH('23.10'!AD$3,FCSTSDV!$D$1:$L$1,0))/'23.10'!$E41,1)</f>
        <v>#N/A</v>
      </c>
      <c r="AE41" s="92" t="e">
        <f t="array" ref="AE41">+ROUND(INDEX(FCSTSDV!$D$2:$L$72,MATCH('23.10'!$D41,FCSTSDV!$C$2:$C$72,0),MATCH('23.10'!AE$3,FCSTSDV!$D$1:$L$1,0))/'23.10'!$E41,1)</f>
        <v>#N/A</v>
      </c>
      <c r="AF41" s="92" t="e">
        <f t="array" ref="AF41">+ROUND(INDEX(FCSTSDV!$D$2:$L$72,MATCH('23.10'!$D41,FCSTSDV!$C$2:$C$72,0),MATCH('23.10'!AF$3,FCSTSDV!$D$1:$L$1,0))/'23.10'!$E41,1)</f>
        <v>#N/A</v>
      </c>
      <c r="AG41" s="92" t="e">
        <f t="array" ref="AG41">+ROUND(INDEX(FCSTSDV!$D$2:$L$72,MATCH('23.10'!$D41,FCSTSDV!$C$2:$C$72,0),MATCH('23.10'!AG$3,FCSTSDV!$D$1:$L$1,0))/'23.10'!$E41,1)</f>
        <v>#N/A</v>
      </c>
      <c r="AH41" s="114" t="e">
        <f t="array" ref="AH41">+ROUND(INDEX(FCSTSDV!$D$2:$L$72,MATCH('23.10'!$D41,FCSTSDV!$C$2:$C$72,0),MATCH('23.10'!AH$3,FCSTSDV!$D$1:$L$1,0))/'23.10'!$E41,1)</f>
        <v>#N/A</v>
      </c>
      <c r="AI41" s="92" t="e">
        <f t="array" ref="AI41">+ROUND(INDEX(FCSTSDV!$D$2:$L$72,MATCH('23.10'!$D41,FCSTSDV!$C$2:$C$72,0),MATCH('23.10'!AI$3,FCSTSDV!$D$1:$L$1,0))/'23.10'!$E41,1)</f>
        <v>#N/A</v>
      </c>
      <c r="AJ41" s="92" t="e">
        <f t="array" ref="AJ41">+ROUND(INDEX(FCSTSDV!$D$2:$L$72,MATCH('23.10'!$D41,FCSTSDV!$C$2:$C$72,0),MATCH('23.10'!AJ$3,FCSTSDV!$D$1:$L$1,0))/'23.10'!$E41,1)</f>
        <v>#N/A</v>
      </c>
      <c r="AK41" s="92" t="e">
        <f t="array" ref="AK41">+ROUND(INDEX(FCSTSDV!$D$2:$L$72,MATCH('23.10'!$D41,FCSTSDV!$C$2:$C$72,0),MATCH('23.10'!AK$3,FCSTSDV!$D$1:$L$1,0))/'23.10'!$E41,1)</f>
        <v>#N/A</v>
      </c>
    </row>
    <row r="42" spans="1:39" ht="20.100000000000001" customHeight="1">
      <c r="A42" s="813"/>
      <c r="B42" s="795"/>
      <c r="C42" s="57"/>
      <c r="D42" s="46" t="s">
        <v>79</v>
      </c>
      <c r="E42" s="49">
        <v>2500</v>
      </c>
      <c r="F42" s="799"/>
      <c r="G42" s="799"/>
      <c r="H42" s="830"/>
      <c r="I42" s="81">
        <f>+ROUND(IFERROR(VLOOKUP(D42,FCSTSDV!$C$2:$C$72,26,0),0)/'23.10'!E42+0,0)</f>
        <v>0</v>
      </c>
      <c r="J42" s="92" t="e">
        <f t="array" ref="J42">+ROUND(INDEX(FCSTSDV!$D$2:$L$72,MATCH('23.10'!$D42,FCSTSDV!$C$2:$C$72,0),MATCH('23.10'!J$3,FCSTSDV!$D$1:$L$1,0))/'23.10'!$E42,1)</f>
        <v>#N/A</v>
      </c>
      <c r="K42" s="92" t="e">
        <f t="array" ref="K42">+ROUND(INDEX(FCSTSDV!$D$2:$L$72,MATCH('23.10'!$D42,FCSTSDV!$C$2:$C$72,0),MATCH('23.10'!K$3,FCSTSDV!$D$1:$L$1,0))/'23.10'!$E42,1)</f>
        <v>#N/A</v>
      </c>
      <c r="L42" s="92" t="e">
        <f t="array" ref="L42">+ROUND(INDEX(FCSTSDV!$D$2:$L$72,MATCH('23.10'!$D42,FCSTSDV!$C$2:$C$72,0),MATCH('23.10'!L$3,FCSTSDV!$D$1:$L$1,0))/'23.10'!$E42,1)</f>
        <v>#N/A</v>
      </c>
      <c r="M42" s="92" t="e">
        <f t="array" ref="M42">+ROUND(INDEX(FCSTSDV!$D$2:$L$72,MATCH('23.10'!$D42,FCSTSDV!$C$2:$C$72,0),MATCH('23.10'!M$3,FCSTSDV!$D$1:$L$1,0))/'23.10'!$E42,1)</f>
        <v>#N/A</v>
      </c>
      <c r="N42" s="92" t="e">
        <f t="array" ref="N42">+ROUND(INDEX(FCSTSDV!$D$2:$L$72,MATCH('23.10'!$D42,FCSTSDV!$C$2:$C$72,0),MATCH('23.10'!N$3,FCSTSDV!$D$1:$L$1,0))/'23.10'!$E42,1)</f>
        <v>#N/A</v>
      </c>
      <c r="O42" s="92" t="e">
        <f t="array" ref="O42">+ROUND(INDEX(FCSTSDV!$D$2:$L$72,MATCH('23.10'!$D42,FCSTSDV!$C$2:$C$72,0),MATCH('23.10'!O$3,FCSTSDV!$D$1:$L$1,0))/'23.10'!$E42,1)</f>
        <v>#N/A</v>
      </c>
      <c r="P42" s="92" t="e">
        <f t="array" ref="P42">+ROUND(INDEX(FCSTSDV!$D$2:$L$72,MATCH('23.10'!$D42,FCSTSDV!$C$2:$C$72,0),MATCH('23.10'!P$3,FCSTSDV!$D$1:$L$1,0))/'23.10'!$E42,1)</f>
        <v>#N/A</v>
      </c>
      <c r="Q42" s="92" t="e">
        <f t="array" ref="Q42">+ROUND(INDEX(FCSTSDV!$D$2:$L$72,MATCH('23.10'!$D42,FCSTSDV!$C$2:$C$72,0),MATCH('23.10'!Q$3,FCSTSDV!$D$1:$L$1,0))/'23.10'!$E42,1)</f>
        <v>#N/A</v>
      </c>
      <c r="R42" s="92" t="e">
        <f t="array" ref="R42">+ROUND(INDEX(FCSTSDV!$D$2:$L$72,MATCH('23.10'!$D42,FCSTSDV!$C$2:$C$72,0),MATCH('23.10'!R$3,FCSTSDV!$D$1:$L$1,0))/'23.10'!$E42,1)</f>
        <v>#N/A</v>
      </c>
      <c r="S42" s="92" t="e">
        <f t="array" ref="S42">+ROUND(INDEX(FCSTSDV!$D$2:$L$72,MATCH('23.10'!$D42,FCSTSDV!$C$2:$C$72,0),MATCH('23.10'!S$3,FCSTSDV!$D$1:$L$1,0))/'23.10'!$E42,1)</f>
        <v>#N/A</v>
      </c>
      <c r="T42" s="92" t="e">
        <f t="array" ref="T42">+ROUND(INDEX(FCSTSDV!$D$2:$L$72,MATCH('23.10'!$D42,FCSTSDV!$C$2:$C$72,0),MATCH('23.10'!T$3,FCSTSDV!$D$1:$L$1,0))/'23.10'!$E42,1)</f>
        <v>#N/A</v>
      </c>
      <c r="U42" s="92" t="e">
        <f t="array" ref="U42">+ROUND(INDEX(FCSTSDV!$D$2:$L$72,MATCH('23.10'!$D42,FCSTSDV!$C$2:$C$72,0),MATCH('23.10'!U$3,FCSTSDV!$D$1:$L$1,0))/'23.10'!$E42,1)</f>
        <v>#N/A</v>
      </c>
      <c r="V42" s="92" t="e">
        <f t="array" ref="V42">+ROUND(INDEX(FCSTSDV!$D$2:$L$72,MATCH('23.10'!$D42,FCSTSDV!$C$2:$C$72,0),MATCH('23.10'!V$3,FCSTSDV!$D$1:$L$1,0))/'23.10'!$E42,1)</f>
        <v>#N/A</v>
      </c>
      <c r="W42" s="92" t="e">
        <f t="array" ref="W42">+ROUND(INDEX(FCSTSDV!$D$2:$L$72,MATCH('23.10'!$D42,FCSTSDV!$C$2:$C$72,0),MATCH('23.10'!W$3,FCSTSDV!$D$1:$L$1,0))/'23.10'!$E42,1)</f>
        <v>#N/A</v>
      </c>
      <c r="X42" s="92" t="e">
        <f t="array" ref="X42">+ROUND(INDEX(FCSTSDV!$D$2:$L$72,MATCH('23.10'!$D42,FCSTSDV!$C$2:$C$72,0),MATCH('23.10'!X$3,FCSTSDV!$D$1:$L$1,0))/'23.10'!$E42,1)</f>
        <v>#N/A</v>
      </c>
      <c r="Y42" s="92" t="e">
        <f t="array" ref="Y42">+ROUND(INDEX(FCSTSDV!$D$2:$L$72,MATCH('23.10'!$D42,FCSTSDV!$C$2:$C$72,0),MATCH('23.10'!Y$3,FCSTSDV!$D$1:$L$1,0))/'23.10'!$E42,1)</f>
        <v>#N/A</v>
      </c>
      <c r="Z42" s="92" t="e">
        <f t="array" ref="Z42">+ROUND(INDEX(FCSTSDV!$D$2:$L$72,MATCH('23.10'!$D42,FCSTSDV!$C$2:$C$72,0),MATCH('23.10'!Z$3,FCSTSDV!$D$1:$L$1,0))/'23.10'!$E42,1)</f>
        <v>#N/A</v>
      </c>
      <c r="AA42" s="92" t="e">
        <f t="array" ref="AA42">+ROUND(INDEX(FCSTSDV!$D$2:$L$72,MATCH('23.10'!$D42,FCSTSDV!$C$2:$C$72,0),MATCH('23.10'!AA$3,FCSTSDV!$D$1:$L$1,0))/'23.10'!$E42,1)</f>
        <v>#N/A</v>
      </c>
      <c r="AB42" s="92" t="e">
        <f t="array" ref="AB42">+ROUND(INDEX(FCSTSDV!$D$2:$L$72,MATCH('23.10'!$D42,FCSTSDV!$C$2:$C$72,0),MATCH('23.10'!AB$3,FCSTSDV!$D$1:$L$1,0))/'23.10'!$E42,1)</f>
        <v>#N/A</v>
      </c>
      <c r="AC42" s="92" t="e">
        <f t="array" ref="AC42">+ROUND(INDEX(FCSTSDV!$D$2:$L$72,MATCH('23.10'!$D42,FCSTSDV!$C$2:$C$72,0),MATCH('23.10'!AC$3,FCSTSDV!$D$1:$L$1,0))/'23.10'!$E42,1)</f>
        <v>#N/A</v>
      </c>
      <c r="AD42" s="92" t="e">
        <f t="array" ref="AD42">+ROUND(INDEX(FCSTSDV!$D$2:$L$72,MATCH('23.10'!$D42,FCSTSDV!$C$2:$C$72,0),MATCH('23.10'!AD$3,FCSTSDV!$D$1:$L$1,0))/'23.10'!$E42,1)</f>
        <v>#N/A</v>
      </c>
      <c r="AE42" s="92" t="e">
        <f t="array" ref="AE42">+ROUND(INDEX(FCSTSDV!$D$2:$L$72,MATCH('23.10'!$D42,FCSTSDV!$C$2:$C$72,0),MATCH('23.10'!AE$3,FCSTSDV!$D$1:$L$1,0))/'23.10'!$E42,1)</f>
        <v>#N/A</v>
      </c>
      <c r="AF42" s="92" t="e">
        <f t="array" ref="AF42">+ROUND(INDEX(FCSTSDV!$D$2:$L$72,MATCH('23.10'!$D42,FCSTSDV!$C$2:$C$72,0),MATCH('23.10'!AF$3,FCSTSDV!$D$1:$L$1,0))/'23.10'!$E42,1)</f>
        <v>#N/A</v>
      </c>
      <c r="AG42" s="92" t="e">
        <f t="array" ref="AG42">+ROUND(INDEX(FCSTSDV!$D$2:$L$72,MATCH('23.10'!$D42,FCSTSDV!$C$2:$C$72,0),MATCH('23.10'!AG$3,FCSTSDV!$D$1:$L$1,0))/'23.10'!$E42,1)</f>
        <v>#N/A</v>
      </c>
      <c r="AH42" s="114" t="e">
        <f t="array" ref="AH42">+ROUND(INDEX(FCSTSDV!$D$2:$L$72,MATCH('23.10'!$D42,FCSTSDV!$C$2:$C$72,0),MATCH('23.10'!AH$3,FCSTSDV!$D$1:$L$1,0))/'23.10'!$E42,1)</f>
        <v>#N/A</v>
      </c>
      <c r="AI42" s="92" t="e">
        <f t="array" ref="AI42">+ROUND(INDEX(FCSTSDV!$D$2:$L$72,MATCH('23.10'!$D42,FCSTSDV!$C$2:$C$72,0),MATCH('23.10'!AI$3,FCSTSDV!$D$1:$L$1,0))/'23.10'!$E42,1)</f>
        <v>#N/A</v>
      </c>
      <c r="AJ42" s="92" t="e">
        <f t="array" ref="AJ42">+ROUND(INDEX(FCSTSDV!$D$2:$L$72,MATCH('23.10'!$D42,FCSTSDV!$C$2:$C$72,0),MATCH('23.10'!AJ$3,FCSTSDV!$D$1:$L$1,0))/'23.10'!$E42,1)</f>
        <v>#N/A</v>
      </c>
      <c r="AK42" s="92" t="e">
        <f t="array" ref="AK42">+ROUND(INDEX(FCSTSDV!$D$2:$L$72,MATCH('23.10'!$D42,FCSTSDV!$C$2:$C$72,0),MATCH('23.10'!AK$3,FCSTSDV!$D$1:$L$1,0))/'23.10'!$E42,1)</f>
        <v>#N/A</v>
      </c>
    </row>
    <row r="43" spans="1:39" ht="20.100000000000001" customHeight="1">
      <c r="A43" s="813"/>
      <c r="B43" s="795"/>
      <c r="C43" s="57"/>
      <c r="D43" s="46" t="s">
        <v>80</v>
      </c>
      <c r="E43" s="49">
        <v>2500</v>
      </c>
      <c r="F43" s="799"/>
      <c r="G43" s="799"/>
      <c r="H43" s="830"/>
      <c r="I43" s="81">
        <f>+ROUND(IFERROR(VLOOKUP(D43,FCSTSDV!$C$2:$C$72,26,0),0)/'23.10'!E43+0,0)</f>
        <v>0</v>
      </c>
      <c r="J43" s="92" t="e">
        <f t="array" ref="J43">+ROUND(INDEX(FCSTSDV!$D$2:$L$72,MATCH('23.10'!$D43,FCSTSDV!$C$2:$C$72,0),MATCH('23.10'!J$3,FCSTSDV!$D$1:$L$1,0))/'23.10'!$E43,1)</f>
        <v>#N/A</v>
      </c>
      <c r="K43" s="92" t="e">
        <f t="array" ref="K43">+ROUND(INDEX(FCSTSDV!$D$2:$L$72,MATCH('23.10'!$D43,FCSTSDV!$C$2:$C$72,0),MATCH('23.10'!K$3,FCSTSDV!$D$1:$L$1,0))/'23.10'!$E43,1)</f>
        <v>#N/A</v>
      </c>
      <c r="L43" s="92" t="e">
        <f t="array" ref="L43">+ROUND(INDEX(FCSTSDV!$D$2:$L$72,MATCH('23.10'!$D43,FCSTSDV!$C$2:$C$72,0),MATCH('23.10'!L$3,FCSTSDV!$D$1:$L$1,0))/'23.10'!$E43,1)</f>
        <v>#N/A</v>
      </c>
      <c r="M43" s="92" t="e">
        <f t="array" ref="M43">+ROUND(INDEX(FCSTSDV!$D$2:$L$72,MATCH('23.10'!$D43,FCSTSDV!$C$2:$C$72,0),MATCH('23.10'!M$3,FCSTSDV!$D$1:$L$1,0))/'23.10'!$E43,1)</f>
        <v>#N/A</v>
      </c>
      <c r="N43" s="92" t="e">
        <f t="array" ref="N43">+ROUND(INDEX(FCSTSDV!$D$2:$L$72,MATCH('23.10'!$D43,FCSTSDV!$C$2:$C$72,0),MATCH('23.10'!N$3,FCSTSDV!$D$1:$L$1,0))/'23.10'!$E43,1)</f>
        <v>#N/A</v>
      </c>
      <c r="O43" s="92" t="e">
        <f t="array" ref="O43">+ROUND(INDEX(FCSTSDV!$D$2:$L$72,MATCH('23.10'!$D43,FCSTSDV!$C$2:$C$72,0),MATCH('23.10'!O$3,FCSTSDV!$D$1:$L$1,0))/'23.10'!$E43,1)</f>
        <v>#N/A</v>
      </c>
      <c r="P43" s="92" t="e">
        <f t="array" ref="P43">+ROUND(INDEX(FCSTSDV!$D$2:$L$72,MATCH('23.10'!$D43,FCSTSDV!$C$2:$C$72,0),MATCH('23.10'!P$3,FCSTSDV!$D$1:$L$1,0))/'23.10'!$E43,1)</f>
        <v>#N/A</v>
      </c>
      <c r="Q43" s="92" t="e">
        <f t="array" ref="Q43">+ROUND(INDEX(FCSTSDV!$D$2:$L$72,MATCH('23.10'!$D43,FCSTSDV!$C$2:$C$72,0),MATCH('23.10'!Q$3,FCSTSDV!$D$1:$L$1,0))/'23.10'!$E43,1)</f>
        <v>#N/A</v>
      </c>
      <c r="R43" s="92" t="e">
        <f t="array" ref="R43">+ROUND(INDEX(FCSTSDV!$D$2:$L$72,MATCH('23.10'!$D43,FCSTSDV!$C$2:$C$72,0),MATCH('23.10'!R$3,FCSTSDV!$D$1:$L$1,0))/'23.10'!$E43,1)</f>
        <v>#N/A</v>
      </c>
      <c r="S43" s="92" t="e">
        <f t="array" ref="S43">+ROUND(INDEX(FCSTSDV!$D$2:$L$72,MATCH('23.10'!$D43,FCSTSDV!$C$2:$C$72,0),MATCH('23.10'!S$3,FCSTSDV!$D$1:$L$1,0))/'23.10'!$E43,1)</f>
        <v>#N/A</v>
      </c>
      <c r="T43" s="92" t="e">
        <f t="array" ref="T43">+ROUND(INDEX(FCSTSDV!$D$2:$L$72,MATCH('23.10'!$D43,FCSTSDV!$C$2:$C$72,0),MATCH('23.10'!T$3,FCSTSDV!$D$1:$L$1,0))/'23.10'!$E43,1)</f>
        <v>#N/A</v>
      </c>
      <c r="U43" s="92" t="e">
        <f t="array" ref="U43">+ROUND(INDEX(FCSTSDV!$D$2:$L$72,MATCH('23.10'!$D43,FCSTSDV!$C$2:$C$72,0),MATCH('23.10'!U$3,FCSTSDV!$D$1:$L$1,0))/'23.10'!$E43,1)</f>
        <v>#N/A</v>
      </c>
      <c r="V43" s="92" t="e">
        <f t="array" ref="V43">+ROUND(INDEX(FCSTSDV!$D$2:$L$72,MATCH('23.10'!$D43,FCSTSDV!$C$2:$C$72,0),MATCH('23.10'!V$3,FCSTSDV!$D$1:$L$1,0))/'23.10'!$E43,1)</f>
        <v>#N/A</v>
      </c>
      <c r="W43" s="92" t="e">
        <f t="array" ref="W43">+ROUND(INDEX(FCSTSDV!$D$2:$L$72,MATCH('23.10'!$D43,FCSTSDV!$C$2:$C$72,0),MATCH('23.10'!W$3,FCSTSDV!$D$1:$L$1,0))/'23.10'!$E43,1)</f>
        <v>#N/A</v>
      </c>
      <c r="X43" s="92" t="e">
        <f t="array" ref="X43">+ROUND(INDEX(FCSTSDV!$D$2:$L$72,MATCH('23.10'!$D43,FCSTSDV!$C$2:$C$72,0),MATCH('23.10'!X$3,FCSTSDV!$D$1:$L$1,0))/'23.10'!$E43,1)</f>
        <v>#N/A</v>
      </c>
      <c r="Y43" s="92" t="e">
        <f t="array" ref="Y43">+ROUND(INDEX(FCSTSDV!$D$2:$L$72,MATCH('23.10'!$D43,FCSTSDV!$C$2:$C$72,0),MATCH('23.10'!Y$3,FCSTSDV!$D$1:$L$1,0))/'23.10'!$E43,1)</f>
        <v>#N/A</v>
      </c>
      <c r="Z43" s="92" t="e">
        <f t="array" ref="Z43">+ROUND(INDEX(FCSTSDV!$D$2:$L$72,MATCH('23.10'!$D43,FCSTSDV!$C$2:$C$72,0),MATCH('23.10'!Z$3,FCSTSDV!$D$1:$L$1,0))/'23.10'!$E43,1)</f>
        <v>#N/A</v>
      </c>
      <c r="AA43" s="92" t="e">
        <f t="array" ref="AA43">+ROUND(INDEX(FCSTSDV!$D$2:$L$72,MATCH('23.10'!$D43,FCSTSDV!$C$2:$C$72,0),MATCH('23.10'!AA$3,FCSTSDV!$D$1:$L$1,0))/'23.10'!$E43,1)</f>
        <v>#N/A</v>
      </c>
      <c r="AB43" s="92" t="e">
        <f t="array" ref="AB43">+ROUND(INDEX(FCSTSDV!$D$2:$L$72,MATCH('23.10'!$D43,FCSTSDV!$C$2:$C$72,0),MATCH('23.10'!AB$3,FCSTSDV!$D$1:$L$1,0))/'23.10'!$E43,1)</f>
        <v>#N/A</v>
      </c>
      <c r="AC43" s="92" t="e">
        <f t="array" ref="AC43">+ROUND(INDEX(FCSTSDV!$D$2:$L$72,MATCH('23.10'!$D43,FCSTSDV!$C$2:$C$72,0),MATCH('23.10'!AC$3,FCSTSDV!$D$1:$L$1,0))/'23.10'!$E43,1)</f>
        <v>#N/A</v>
      </c>
      <c r="AD43" s="92" t="e">
        <f t="array" ref="AD43">+ROUND(INDEX(FCSTSDV!$D$2:$L$72,MATCH('23.10'!$D43,FCSTSDV!$C$2:$C$72,0),MATCH('23.10'!AD$3,FCSTSDV!$D$1:$L$1,0))/'23.10'!$E43,1)</f>
        <v>#N/A</v>
      </c>
      <c r="AE43" s="92" t="e">
        <f t="array" ref="AE43">+ROUND(INDEX(FCSTSDV!$D$2:$L$72,MATCH('23.10'!$D43,FCSTSDV!$C$2:$C$72,0),MATCH('23.10'!AE$3,FCSTSDV!$D$1:$L$1,0))/'23.10'!$E43,1)</f>
        <v>#N/A</v>
      </c>
      <c r="AF43" s="92" t="e">
        <f t="array" ref="AF43">+ROUND(INDEX(FCSTSDV!$D$2:$L$72,MATCH('23.10'!$D43,FCSTSDV!$C$2:$C$72,0),MATCH('23.10'!AF$3,FCSTSDV!$D$1:$L$1,0))/'23.10'!$E43,1)</f>
        <v>#N/A</v>
      </c>
      <c r="AG43" s="92" t="e">
        <f t="array" ref="AG43">+ROUND(INDEX(FCSTSDV!$D$2:$L$72,MATCH('23.10'!$D43,FCSTSDV!$C$2:$C$72,0),MATCH('23.10'!AG$3,FCSTSDV!$D$1:$L$1,0))/'23.10'!$E43,1)</f>
        <v>#N/A</v>
      </c>
      <c r="AH43" s="114" t="e">
        <f t="array" ref="AH43">+ROUND(INDEX(FCSTSDV!$D$2:$L$72,MATCH('23.10'!$D43,FCSTSDV!$C$2:$C$72,0),MATCH('23.10'!AH$3,FCSTSDV!$D$1:$L$1,0))/'23.10'!$E43,1)</f>
        <v>#N/A</v>
      </c>
      <c r="AI43" s="92" t="e">
        <f t="array" ref="AI43">+ROUND(INDEX(FCSTSDV!$D$2:$L$72,MATCH('23.10'!$D43,FCSTSDV!$C$2:$C$72,0),MATCH('23.10'!AI$3,FCSTSDV!$D$1:$L$1,0))/'23.10'!$E43,1)</f>
        <v>#N/A</v>
      </c>
      <c r="AJ43" s="92" t="e">
        <f t="array" ref="AJ43">+ROUND(INDEX(FCSTSDV!$D$2:$L$72,MATCH('23.10'!$D43,FCSTSDV!$C$2:$C$72,0),MATCH('23.10'!AJ$3,FCSTSDV!$D$1:$L$1,0))/'23.10'!$E43,1)</f>
        <v>#N/A</v>
      </c>
      <c r="AK43" s="92" t="e">
        <f t="array" ref="AK43">+ROUND(INDEX(FCSTSDV!$D$2:$L$72,MATCH('23.10'!$D43,FCSTSDV!$C$2:$C$72,0),MATCH('23.10'!AK$3,FCSTSDV!$D$1:$L$1,0))/'23.10'!$E43,1)</f>
        <v>#N/A</v>
      </c>
    </row>
    <row r="44" spans="1:39" ht="20.100000000000001" customHeight="1">
      <c r="A44" s="813"/>
      <c r="B44" s="795"/>
      <c r="C44" s="57"/>
      <c r="D44" s="46" t="s">
        <v>81</v>
      </c>
      <c r="E44" s="49">
        <v>2500</v>
      </c>
      <c r="F44" s="799"/>
      <c r="G44" s="799"/>
      <c r="H44" s="830"/>
      <c r="I44" s="81">
        <f>+ROUND(IFERROR(VLOOKUP(D44,FCSTSDV!$C$2:$C$72,26,0),0)/'23.10'!E44+0,0)</f>
        <v>0</v>
      </c>
      <c r="J44" s="92" t="e">
        <f t="array" ref="J44">+ROUND(INDEX(FCSTSDV!$D$2:$L$72,MATCH('23.10'!$D44,FCSTSDV!$C$2:$C$72,0),MATCH('23.10'!J$3,FCSTSDV!$D$1:$L$1,0))/'23.10'!$E44,1)</f>
        <v>#N/A</v>
      </c>
      <c r="K44" s="92" t="e">
        <f t="array" ref="K44">+ROUND(INDEX(FCSTSDV!$D$2:$L$72,MATCH('23.10'!$D44,FCSTSDV!$C$2:$C$72,0),MATCH('23.10'!K$3,FCSTSDV!$D$1:$L$1,0))/'23.10'!$E44,1)</f>
        <v>#N/A</v>
      </c>
      <c r="L44" s="92" t="e">
        <f t="array" ref="L44">+ROUND(INDEX(FCSTSDV!$D$2:$L$72,MATCH('23.10'!$D44,FCSTSDV!$C$2:$C$72,0),MATCH('23.10'!L$3,FCSTSDV!$D$1:$L$1,0))/'23.10'!$E44,1)</f>
        <v>#N/A</v>
      </c>
      <c r="M44" s="92" t="e">
        <f t="array" ref="M44">+ROUND(INDEX(FCSTSDV!$D$2:$L$72,MATCH('23.10'!$D44,FCSTSDV!$C$2:$C$72,0),MATCH('23.10'!M$3,FCSTSDV!$D$1:$L$1,0))/'23.10'!$E44,1)</f>
        <v>#N/A</v>
      </c>
      <c r="N44" s="92" t="e">
        <f t="array" ref="N44">+ROUND(INDEX(FCSTSDV!$D$2:$L$72,MATCH('23.10'!$D44,FCSTSDV!$C$2:$C$72,0),MATCH('23.10'!N$3,FCSTSDV!$D$1:$L$1,0))/'23.10'!$E44,1)</f>
        <v>#N/A</v>
      </c>
      <c r="O44" s="92" t="e">
        <f t="array" ref="O44">+ROUND(INDEX(FCSTSDV!$D$2:$L$72,MATCH('23.10'!$D44,FCSTSDV!$C$2:$C$72,0),MATCH('23.10'!O$3,FCSTSDV!$D$1:$L$1,0))/'23.10'!$E44,1)</f>
        <v>#N/A</v>
      </c>
      <c r="P44" s="92" t="e">
        <f t="array" ref="P44">+ROUND(INDEX(FCSTSDV!$D$2:$L$72,MATCH('23.10'!$D44,FCSTSDV!$C$2:$C$72,0),MATCH('23.10'!P$3,FCSTSDV!$D$1:$L$1,0))/'23.10'!$E44,1)</f>
        <v>#N/A</v>
      </c>
      <c r="Q44" s="92" t="e">
        <f t="array" ref="Q44">+ROUND(INDEX(FCSTSDV!$D$2:$L$72,MATCH('23.10'!$D44,FCSTSDV!$C$2:$C$72,0),MATCH('23.10'!Q$3,FCSTSDV!$D$1:$L$1,0))/'23.10'!$E44,1)</f>
        <v>#N/A</v>
      </c>
      <c r="R44" s="92" t="e">
        <f t="array" ref="R44">+ROUND(INDEX(FCSTSDV!$D$2:$L$72,MATCH('23.10'!$D44,FCSTSDV!$C$2:$C$72,0),MATCH('23.10'!R$3,FCSTSDV!$D$1:$L$1,0))/'23.10'!$E44,1)</f>
        <v>#N/A</v>
      </c>
      <c r="S44" s="92" t="e">
        <f t="array" ref="S44">+ROUND(INDEX(FCSTSDV!$D$2:$L$72,MATCH('23.10'!$D44,FCSTSDV!$C$2:$C$72,0),MATCH('23.10'!S$3,FCSTSDV!$D$1:$L$1,0))/'23.10'!$E44,1)</f>
        <v>#N/A</v>
      </c>
      <c r="T44" s="92" t="e">
        <f t="array" ref="T44">+ROUND(INDEX(FCSTSDV!$D$2:$L$72,MATCH('23.10'!$D44,FCSTSDV!$C$2:$C$72,0),MATCH('23.10'!T$3,FCSTSDV!$D$1:$L$1,0))/'23.10'!$E44,1)</f>
        <v>#N/A</v>
      </c>
      <c r="U44" s="92" t="e">
        <f t="array" ref="U44">+ROUND(INDEX(FCSTSDV!$D$2:$L$72,MATCH('23.10'!$D44,FCSTSDV!$C$2:$C$72,0),MATCH('23.10'!U$3,FCSTSDV!$D$1:$L$1,0))/'23.10'!$E44,1)</f>
        <v>#N/A</v>
      </c>
      <c r="V44" s="92" t="e">
        <f t="array" ref="V44">+ROUND(INDEX(FCSTSDV!$D$2:$L$72,MATCH('23.10'!$D44,FCSTSDV!$C$2:$C$72,0),MATCH('23.10'!V$3,FCSTSDV!$D$1:$L$1,0))/'23.10'!$E44,1)</f>
        <v>#N/A</v>
      </c>
      <c r="W44" s="92" t="e">
        <f t="array" ref="W44">+ROUND(INDEX(FCSTSDV!$D$2:$L$72,MATCH('23.10'!$D44,FCSTSDV!$C$2:$C$72,0),MATCH('23.10'!W$3,FCSTSDV!$D$1:$L$1,0))/'23.10'!$E44,1)</f>
        <v>#N/A</v>
      </c>
      <c r="X44" s="92" t="e">
        <f t="array" ref="X44">+ROUND(INDEX(FCSTSDV!$D$2:$L$72,MATCH('23.10'!$D44,FCSTSDV!$C$2:$C$72,0),MATCH('23.10'!X$3,FCSTSDV!$D$1:$L$1,0))/'23.10'!$E44,1)</f>
        <v>#N/A</v>
      </c>
      <c r="Y44" s="92" t="e">
        <f t="array" ref="Y44">+ROUND(INDEX(FCSTSDV!$D$2:$L$72,MATCH('23.10'!$D44,FCSTSDV!$C$2:$C$72,0),MATCH('23.10'!Y$3,FCSTSDV!$D$1:$L$1,0))/'23.10'!$E44,1)</f>
        <v>#N/A</v>
      </c>
      <c r="Z44" s="92" t="e">
        <f t="array" ref="Z44">+ROUND(INDEX(FCSTSDV!$D$2:$L$72,MATCH('23.10'!$D44,FCSTSDV!$C$2:$C$72,0),MATCH('23.10'!Z$3,FCSTSDV!$D$1:$L$1,0))/'23.10'!$E44,1)</f>
        <v>#N/A</v>
      </c>
      <c r="AA44" s="92" t="e">
        <f t="array" ref="AA44">+ROUND(INDEX(FCSTSDV!$D$2:$L$72,MATCH('23.10'!$D44,FCSTSDV!$C$2:$C$72,0),MATCH('23.10'!AA$3,FCSTSDV!$D$1:$L$1,0))/'23.10'!$E44,1)</f>
        <v>#N/A</v>
      </c>
      <c r="AB44" s="92" t="e">
        <f t="array" ref="AB44">+ROUND(INDEX(FCSTSDV!$D$2:$L$72,MATCH('23.10'!$D44,FCSTSDV!$C$2:$C$72,0),MATCH('23.10'!AB$3,FCSTSDV!$D$1:$L$1,0))/'23.10'!$E44,1)</f>
        <v>#N/A</v>
      </c>
      <c r="AC44" s="92" t="e">
        <f t="array" ref="AC44">+ROUND(INDEX(FCSTSDV!$D$2:$L$72,MATCH('23.10'!$D44,FCSTSDV!$C$2:$C$72,0),MATCH('23.10'!AC$3,FCSTSDV!$D$1:$L$1,0))/'23.10'!$E44,1)</f>
        <v>#N/A</v>
      </c>
      <c r="AD44" s="92" t="e">
        <f t="array" ref="AD44">+ROUND(INDEX(FCSTSDV!$D$2:$L$72,MATCH('23.10'!$D44,FCSTSDV!$C$2:$C$72,0),MATCH('23.10'!AD$3,FCSTSDV!$D$1:$L$1,0))/'23.10'!$E44,1)</f>
        <v>#N/A</v>
      </c>
      <c r="AE44" s="92" t="e">
        <f t="array" ref="AE44">+ROUND(INDEX(FCSTSDV!$D$2:$L$72,MATCH('23.10'!$D44,FCSTSDV!$C$2:$C$72,0),MATCH('23.10'!AE$3,FCSTSDV!$D$1:$L$1,0))/'23.10'!$E44,1)</f>
        <v>#N/A</v>
      </c>
      <c r="AF44" s="92" t="e">
        <f t="array" ref="AF44">+ROUND(INDEX(FCSTSDV!$D$2:$L$72,MATCH('23.10'!$D44,FCSTSDV!$C$2:$C$72,0),MATCH('23.10'!AF$3,FCSTSDV!$D$1:$L$1,0))/'23.10'!$E44,1)</f>
        <v>#N/A</v>
      </c>
      <c r="AG44" s="92" t="e">
        <f t="array" ref="AG44">+ROUND(INDEX(FCSTSDV!$D$2:$L$72,MATCH('23.10'!$D44,FCSTSDV!$C$2:$C$72,0),MATCH('23.10'!AG$3,FCSTSDV!$D$1:$L$1,0))/'23.10'!$E44,1)</f>
        <v>#N/A</v>
      </c>
      <c r="AH44" s="114" t="e">
        <f t="array" ref="AH44">+ROUND(INDEX(FCSTSDV!$D$2:$L$72,MATCH('23.10'!$D44,FCSTSDV!$C$2:$C$72,0),MATCH('23.10'!AH$3,FCSTSDV!$D$1:$L$1,0))/'23.10'!$E44,1)</f>
        <v>#N/A</v>
      </c>
      <c r="AI44" s="92" t="e">
        <f t="array" ref="AI44">+ROUND(INDEX(FCSTSDV!$D$2:$L$72,MATCH('23.10'!$D44,FCSTSDV!$C$2:$C$72,0),MATCH('23.10'!AI$3,FCSTSDV!$D$1:$L$1,0))/'23.10'!$E44,1)</f>
        <v>#N/A</v>
      </c>
      <c r="AJ44" s="92" t="e">
        <f t="array" ref="AJ44">+ROUND(INDEX(FCSTSDV!$D$2:$L$72,MATCH('23.10'!$D44,FCSTSDV!$C$2:$C$72,0),MATCH('23.10'!AJ$3,FCSTSDV!$D$1:$L$1,0))/'23.10'!$E44,1)</f>
        <v>#N/A</v>
      </c>
      <c r="AK44" s="92" t="e">
        <f t="array" ref="AK44">+ROUND(INDEX(FCSTSDV!$D$2:$L$72,MATCH('23.10'!$D44,FCSTSDV!$C$2:$C$72,0),MATCH('23.10'!AK$3,FCSTSDV!$D$1:$L$1,0))/'23.10'!$E44,1)</f>
        <v>#N/A</v>
      </c>
    </row>
    <row r="45" spans="1:39" ht="20.100000000000001" customHeight="1">
      <c r="A45" s="813"/>
      <c r="B45" s="795"/>
      <c r="C45" s="57"/>
      <c r="D45" s="46" t="s">
        <v>87</v>
      </c>
      <c r="E45" s="49">
        <v>2500</v>
      </c>
      <c r="F45" s="799"/>
      <c r="G45" s="799"/>
      <c r="H45" s="830"/>
      <c r="I45" s="81">
        <f>+ROUND(IFERROR(VLOOKUP(D45,FCSTSDV!$C$2:$C$72,26,0),0)/'23.10'!E45+0,0)</f>
        <v>0</v>
      </c>
      <c r="J45" s="92" t="e">
        <f t="array" ref="J45">+ROUND(INDEX(FCSTSDV!$D$2:$L$72,MATCH('23.10'!$D45,FCSTSDV!$C$2:$C$72,0),MATCH('23.10'!J$3,FCSTSDV!$D$1:$L$1,0))/'23.10'!$E45,1)</f>
        <v>#N/A</v>
      </c>
      <c r="K45" s="92" t="e">
        <f t="array" ref="K45">+ROUND(INDEX(FCSTSDV!$D$2:$L$72,MATCH('23.10'!$D45,FCSTSDV!$C$2:$C$72,0),MATCH('23.10'!K$3,FCSTSDV!$D$1:$L$1,0))/'23.10'!$E45,1)</f>
        <v>#N/A</v>
      </c>
      <c r="L45" s="92" t="e">
        <f t="array" ref="L45">+ROUND(INDEX(FCSTSDV!$D$2:$L$72,MATCH('23.10'!$D45,FCSTSDV!$C$2:$C$72,0),MATCH('23.10'!L$3,FCSTSDV!$D$1:$L$1,0))/'23.10'!$E45,1)</f>
        <v>#N/A</v>
      </c>
      <c r="M45" s="92" t="e">
        <f t="array" ref="M45">+ROUND(INDEX(FCSTSDV!$D$2:$L$72,MATCH('23.10'!$D45,FCSTSDV!$C$2:$C$72,0),MATCH('23.10'!M$3,FCSTSDV!$D$1:$L$1,0))/'23.10'!$E45,1)</f>
        <v>#N/A</v>
      </c>
      <c r="N45" s="92" t="e">
        <f t="array" ref="N45">+ROUND(INDEX(FCSTSDV!$D$2:$L$72,MATCH('23.10'!$D45,FCSTSDV!$C$2:$C$72,0),MATCH('23.10'!N$3,FCSTSDV!$D$1:$L$1,0))/'23.10'!$E45,1)</f>
        <v>#N/A</v>
      </c>
      <c r="O45" s="92" t="e">
        <f t="array" ref="O45">+ROUND(INDEX(FCSTSDV!$D$2:$L$72,MATCH('23.10'!$D45,FCSTSDV!$C$2:$C$72,0),MATCH('23.10'!O$3,FCSTSDV!$D$1:$L$1,0))/'23.10'!$E45,1)</f>
        <v>#N/A</v>
      </c>
      <c r="P45" s="92" t="e">
        <f t="array" ref="P45">+ROUND(INDEX(FCSTSDV!$D$2:$L$72,MATCH('23.10'!$D45,FCSTSDV!$C$2:$C$72,0),MATCH('23.10'!P$3,FCSTSDV!$D$1:$L$1,0))/'23.10'!$E45,1)</f>
        <v>#N/A</v>
      </c>
      <c r="Q45" s="92" t="e">
        <f t="array" ref="Q45">+ROUND(INDEX(FCSTSDV!$D$2:$L$72,MATCH('23.10'!$D45,FCSTSDV!$C$2:$C$72,0),MATCH('23.10'!Q$3,FCSTSDV!$D$1:$L$1,0))/'23.10'!$E45,1)</f>
        <v>#N/A</v>
      </c>
      <c r="R45" s="92" t="e">
        <f t="array" ref="R45">+ROUND(INDEX(FCSTSDV!$D$2:$L$72,MATCH('23.10'!$D45,FCSTSDV!$C$2:$C$72,0),MATCH('23.10'!R$3,FCSTSDV!$D$1:$L$1,0))/'23.10'!$E45,1)</f>
        <v>#N/A</v>
      </c>
      <c r="S45" s="92" t="e">
        <f t="array" ref="S45">+ROUND(INDEX(FCSTSDV!$D$2:$L$72,MATCH('23.10'!$D45,FCSTSDV!$C$2:$C$72,0),MATCH('23.10'!S$3,FCSTSDV!$D$1:$L$1,0))/'23.10'!$E45,1)</f>
        <v>#N/A</v>
      </c>
      <c r="T45" s="92" t="e">
        <f t="array" ref="T45">+ROUND(INDEX(FCSTSDV!$D$2:$L$72,MATCH('23.10'!$D45,FCSTSDV!$C$2:$C$72,0),MATCH('23.10'!T$3,FCSTSDV!$D$1:$L$1,0))/'23.10'!$E45,1)</f>
        <v>#N/A</v>
      </c>
      <c r="U45" s="92" t="e">
        <f t="array" ref="U45">+ROUND(INDEX(FCSTSDV!$D$2:$L$72,MATCH('23.10'!$D45,FCSTSDV!$C$2:$C$72,0),MATCH('23.10'!U$3,FCSTSDV!$D$1:$L$1,0))/'23.10'!$E45,1)</f>
        <v>#N/A</v>
      </c>
      <c r="V45" s="92" t="e">
        <f t="array" ref="V45">+ROUND(INDEX(FCSTSDV!$D$2:$L$72,MATCH('23.10'!$D45,FCSTSDV!$C$2:$C$72,0),MATCH('23.10'!V$3,FCSTSDV!$D$1:$L$1,0))/'23.10'!$E45,1)</f>
        <v>#N/A</v>
      </c>
      <c r="W45" s="92" t="e">
        <f t="array" ref="W45">+ROUND(INDEX(FCSTSDV!$D$2:$L$72,MATCH('23.10'!$D45,FCSTSDV!$C$2:$C$72,0),MATCH('23.10'!W$3,FCSTSDV!$D$1:$L$1,0))/'23.10'!$E45,1)</f>
        <v>#N/A</v>
      </c>
      <c r="X45" s="92" t="e">
        <f t="array" ref="X45">+ROUND(INDEX(FCSTSDV!$D$2:$L$72,MATCH('23.10'!$D45,FCSTSDV!$C$2:$C$72,0),MATCH('23.10'!X$3,FCSTSDV!$D$1:$L$1,0))/'23.10'!$E45,1)</f>
        <v>#N/A</v>
      </c>
      <c r="Y45" s="92" t="e">
        <f t="array" ref="Y45">+ROUND(INDEX(FCSTSDV!$D$2:$L$72,MATCH('23.10'!$D45,FCSTSDV!$C$2:$C$72,0),MATCH('23.10'!Y$3,FCSTSDV!$D$1:$L$1,0))/'23.10'!$E45,1)</f>
        <v>#N/A</v>
      </c>
      <c r="Z45" s="92" t="e">
        <f t="array" ref="Z45">+ROUND(INDEX(FCSTSDV!$D$2:$L$72,MATCH('23.10'!$D45,FCSTSDV!$C$2:$C$72,0),MATCH('23.10'!Z$3,FCSTSDV!$D$1:$L$1,0))/'23.10'!$E45,1)</f>
        <v>#N/A</v>
      </c>
      <c r="AA45" s="92" t="e">
        <f t="array" ref="AA45">+ROUND(INDEX(FCSTSDV!$D$2:$L$72,MATCH('23.10'!$D45,FCSTSDV!$C$2:$C$72,0),MATCH('23.10'!AA$3,FCSTSDV!$D$1:$L$1,0))/'23.10'!$E45,1)</f>
        <v>#N/A</v>
      </c>
      <c r="AB45" s="92" t="e">
        <f t="array" ref="AB45">+ROUND(INDEX(FCSTSDV!$D$2:$L$72,MATCH('23.10'!$D45,FCSTSDV!$C$2:$C$72,0),MATCH('23.10'!AB$3,FCSTSDV!$D$1:$L$1,0))/'23.10'!$E45,1)</f>
        <v>#N/A</v>
      </c>
      <c r="AC45" s="92" t="e">
        <f t="array" ref="AC45">+ROUND(INDEX(FCSTSDV!$D$2:$L$72,MATCH('23.10'!$D45,FCSTSDV!$C$2:$C$72,0),MATCH('23.10'!AC$3,FCSTSDV!$D$1:$L$1,0))/'23.10'!$E45,1)</f>
        <v>#N/A</v>
      </c>
      <c r="AD45" s="92" t="e">
        <f t="array" ref="AD45">+ROUND(INDEX(FCSTSDV!$D$2:$L$72,MATCH('23.10'!$D45,FCSTSDV!$C$2:$C$72,0),MATCH('23.10'!AD$3,FCSTSDV!$D$1:$L$1,0))/'23.10'!$E45,1)</f>
        <v>#N/A</v>
      </c>
      <c r="AE45" s="92" t="e">
        <f t="array" ref="AE45">+ROUND(INDEX(FCSTSDV!$D$2:$L$72,MATCH('23.10'!$D45,FCSTSDV!$C$2:$C$72,0),MATCH('23.10'!AE$3,FCSTSDV!$D$1:$L$1,0))/'23.10'!$E45,1)</f>
        <v>#N/A</v>
      </c>
      <c r="AF45" s="92" t="e">
        <f t="array" ref="AF45">+ROUND(INDEX(FCSTSDV!$D$2:$L$72,MATCH('23.10'!$D45,FCSTSDV!$C$2:$C$72,0),MATCH('23.10'!AF$3,FCSTSDV!$D$1:$L$1,0))/'23.10'!$E45,1)</f>
        <v>#N/A</v>
      </c>
      <c r="AG45" s="92" t="e">
        <f t="array" ref="AG45">+ROUND(INDEX(FCSTSDV!$D$2:$L$72,MATCH('23.10'!$D45,FCSTSDV!$C$2:$C$72,0),MATCH('23.10'!AG$3,FCSTSDV!$D$1:$L$1,0))/'23.10'!$E45,1)</f>
        <v>#N/A</v>
      </c>
      <c r="AH45" s="114" t="e">
        <f t="array" ref="AH45">+ROUND(INDEX(FCSTSDV!$D$2:$L$72,MATCH('23.10'!$D45,FCSTSDV!$C$2:$C$72,0),MATCH('23.10'!AH$3,FCSTSDV!$D$1:$L$1,0))/'23.10'!$E45,1)</f>
        <v>#N/A</v>
      </c>
      <c r="AI45" s="92" t="e">
        <f t="array" ref="AI45">+ROUND(INDEX(FCSTSDV!$D$2:$L$72,MATCH('23.10'!$D45,FCSTSDV!$C$2:$C$72,0),MATCH('23.10'!AI$3,FCSTSDV!$D$1:$L$1,0))/'23.10'!$E45,1)</f>
        <v>#N/A</v>
      </c>
      <c r="AJ45" s="92" t="e">
        <f t="array" ref="AJ45">+ROUND(INDEX(FCSTSDV!$D$2:$L$72,MATCH('23.10'!$D45,FCSTSDV!$C$2:$C$72,0),MATCH('23.10'!AJ$3,FCSTSDV!$D$1:$L$1,0))/'23.10'!$E45,1)</f>
        <v>#N/A</v>
      </c>
      <c r="AK45" s="92" t="e">
        <f t="array" ref="AK45">+ROUND(INDEX(FCSTSDV!$D$2:$L$72,MATCH('23.10'!$D45,FCSTSDV!$C$2:$C$72,0),MATCH('23.10'!AK$3,FCSTSDV!$D$1:$L$1,0))/'23.10'!$E45,1)</f>
        <v>#N/A</v>
      </c>
    </row>
    <row r="46" spans="1:39" ht="20.100000000000001" customHeight="1">
      <c r="A46" s="813"/>
      <c r="B46" s="795"/>
      <c r="C46" s="57"/>
      <c r="D46" s="55" t="s">
        <v>89</v>
      </c>
      <c r="E46" s="49">
        <v>2500</v>
      </c>
      <c r="F46" s="799"/>
      <c r="G46" s="799"/>
      <c r="H46" s="830"/>
      <c r="I46" s="81">
        <f>+ROUND(IFERROR(VLOOKUP(D46,FCSTSDV!$C$2:$C$72,26,0),0)/'23.10'!E46+0,0)</f>
        <v>0</v>
      </c>
      <c r="J46" s="92" t="e">
        <f t="array" ref="J46">+ROUND(INDEX(FCSTSDV!$D$2:$L$72,MATCH('23.10'!$D46,FCSTSDV!$C$2:$C$72,0),MATCH('23.10'!J$3,FCSTSDV!$D$1:$L$1,0))/'23.10'!$E46,1)</f>
        <v>#N/A</v>
      </c>
      <c r="K46" s="92" t="e">
        <f t="array" ref="K46">+ROUND(INDEX(FCSTSDV!$D$2:$L$72,MATCH('23.10'!$D46,FCSTSDV!$C$2:$C$72,0),MATCH('23.10'!K$3,FCSTSDV!$D$1:$L$1,0))/'23.10'!$E46,1)</f>
        <v>#N/A</v>
      </c>
      <c r="L46" s="92" t="e">
        <f t="array" ref="L46">+ROUND(INDEX(FCSTSDV!$D$2:$L$72,MATCH('23.10'!$D46,FCSTSDV!$C$2:$C$72,0),MATCH('23.10'!L$3,FCSTSDV!$D$1:$L$1,0))/'23.10'!$E46,1)</f>
        <v>#N/A</v>
      </c>
      <c r="M46" s="92" t="e">
        <f t="array" ref="M46">+ROUND(INDEX(FCSTSDV!$D$2:$L$72,MATCH('23.10'!$D46,FCSTSDV!$C$2:$C$72,0),MATCH('23.10'!M$3,FCSTSDV!$D$1:$L$1,0))/'23.10'!$E46,1)</f>
        <v>#N/A</v>
      </c>
      <c r="N46" s="92" t="e">
        <f t="array" ref="N46">+ROUND(INDEX(FCSTSDV!$D$2:$L$72,MATCH('23.10'!$D46,FCSTSDV!$C$2:$C$72,0),MATCH('23.10'!N$3,FCSTSDV!$D$1:$L$1,0))/'23.10'!$E46,1)</f>
        <v>#N/A</v>
      </c>
      <c r="O46" s="92" t="e">
        <f t="array" ref="O46">+ROUND(INDEX(FCSTSDV!$D$2:$L$72,MATCH('23.10'!$D46,FCSTSDV!$C$2:$C$72,0),MATCH('23.10'!O$3,FCSTSDV!$D$1:$L$1,0))/'23.10'!$E46,1)</f>
        <v>#N/A</v>
      </c>
      <c r="P46" s="92" t="e">
        <f t="array" ref="P46">+ROUND(INDEX(FCSTSDV!$D$2:$L$72,MATCH('23.10'!$D46,FCSTSDV!$C$2:$C$72,0),MATCH('23.10'!P$3,FCSTSDV!$D$1:$L$1,0))/'23.10'!$E46,1)</f>
        <v>#N/A</v>
      </c>
      <c r="Q46" s="92" t="e">
        <f t="array" ref="Q46">+ROUND(INDEX(FCSTSDV!$D$2:$L$72,MATCH('23.10'!$D46,FCSTSDV!$C$2:$C$72,0),MATCH('23.10'!Q$3,FCSTSDV!$D$1:$L$1,0))/'23.10'!$E46,1)</f>
        <v>#N/A</v>
      </c>
      <c r="R46" s="92" t="e">
        <f t="array" ref="R46">+ROUND(INDEX(FCSTSDV!$D$2:$L$72,MATCH('23.10'!$D46,FCSTSDV!$C$2:$C$72,0),MATCH('23.10'!R$3,FCSTSDV!$D$1:$L$1,0))/'23.10'!$E46,1)</f>
        <v>#N/A</v>
      </c>
      <c r="S46" s="92" t="e">
        <f t="array" ref="S46">+ROUND(INDEX(FCSTSDV!$D$2:$L$72,MATCH('23.10'!$D46,FCSTSDV!$C$2:$C$72,0),MATCH('23.10'!S$3,FCSTSDV!$D$1:$L$1,0))/'23.10'!$E46,1)</f>
        <v>#N/A</v>
      </c>
      <c r="T46" s="92" t="e">
        <f t="array" ref="T46">+ROUND(INDEX(FCSTSDV!$D$2:$L$72,MATCH('23.10'!$D46,FCSTSDV!$C$2:$C$72,0),MATCH('23.10'!T$3,FCSTSDV!$D$1:$L$1,0))/'23.10'!$E46,1)</f>
        <v>#N/A</v>
      </c>
      <c r="U46" s="92" t="e">
        <f t="array" ref="U46">+ROUND(INDEX(FCSTSDV!$D$2:$L$72,MATCH('23.10'!$D46,FCSTSDV!$C$2:$C$72,0),MATCH('23.10'!U$3,FCSTSDV!$D$1:$L$1,0))/'23.10'!$E46,1)</f>
        <v>#N/A</v>
      </c>
      <c r="V46" s="92" t="e">
        <f t="array" ref="V46">+ROUND(INDEX(FCSTSDV!$D$2:$L$72,MATCH('23.10'!$D46,FCSTSDV!$C$2:$C$72,0),MATCH('23.10'!V$3,FCSTSDV!$D$1:$L$1,0))/'23.10'!$E46,1)</f>
        <v>#N/A</v>
      </c>
      <c r="W46" s="92" t="e">
        <f t="array" ref="W46">+ROUND(INDEX(FCSTSDV!$D$2:$L$72,MATCH('23.10'!$D46,FCSTSDV!$C$2:$C$72,0),MATCH('23.10'!W$3,FCSTSDV!$D$1:$L$1,0))/'23.10'!$E46,1)</f>
        <v>#N/A</v>
      </c>
      <c r="X46" s="92" t="e">
        <f t="array" ref="X46">+ROUND(INDEX(FCSTSDV!$D$2:$L$72,MATCH('23.10'!$D46,FCSTSDV!$C$2:$C$72,0),MATCH('23.10'!X$3,FCSTSDV!$D$1:$L$1,0))/'23.10'!$E46,1)</f>
        <v>#N/A</v>
      </c>
      <c r="Y46" s="92" t="e">
        <f t="array" ref="Y46">+ROUND(INDEX(FCSTSDV!$D$2:$L$72,MATCH('23.10'!$D46,FCSTSDV!$C$2:$C$72,0),MATCH('23.10'!Y$3,FCSTSDV!$D$1:$L$1,0))/'23.10'!$E46,1)</f>
        <v>#N/A</v>
      </c>
      <c r="Z46" s="92" t="e">
        <f t="array" ref="Z46">+ROUND(INDEX(FCSTSDV!$D$2:$L$72,MATCH('23.10'!$D46,FCSTSDV!$C$2:$C$72,0),MATCH('23.10'!Z$3,FCSTSDV!$D$1:$L$1,0))/'23.10'!$E46,1)</f>
        <v>#N/A</v>
      </c>
      <c r="AA46" s="92" t="e">
        <f t="array" ref="AA46">+ROUND(INDEX(FCSTSDV!$D$2:$L$72,MATCH('23.10'!$D46,FCSTSDV!$C$2:$C$72,0),MATCH('23.10'!AA$3,FCSTSDV!$D$1:$L$1,0))/'23.10'!$E46,1)</f>
        <v>#N/A</v>
      </c>
      <c r="AB46" s="92" t="e">
        <f t="array" ref="AB46">+ROUND(INDEX(FCSTSDV!$D$2:$L$72,MATCH('23.10'!$D46,FCSTSDV!$C$2:$C$72,0),MATCH('23.10'!AB$3,FCSTSDV!$D$1:$L$1,0))/'23.10'!$E46,1)</f>
        <v>#N/A</v>
      </c>
      <c r="AC46" s="92" t="e">
        <f t="array" ref="AC46">+ROUND(INDEX(FCSTSDV!$D$2:$L$72,MATCH('23.10'!$D46,FCSTSDV!$C$2:$C$72,0),MATCH('23.10'!AC$3,FCSTSDV!$D$1:$L$1,0))/'23.10'!$E46,1)</f>
        <v>#N/A</v>
      </c>
      <c r="AD46" s="92" t="e">
        <f t="array" ref="AD46">+ROUND(INDEX(FCSTSDV!$D$2:$L$72,MATCH('23.10'!$D46,FCSTSDV!$C$2:$C$72,0),MATCH('23.10'!AD$3,FCSTSDV!$D$1:$L$1,0))/'23.10'!$E46,1)</f>
        <v>#N/A</v>
      </c>
      <c r="AE46" s="92" t="e">
        <f t="array" ref="AE46">+ROUND(INDEX(FCSTSDV!$D$2:$L$72,MATCH('23.10'!$D46,FCSTSDV!$C$2:$C$72,0),MATCH('23.10'!AE$3,FCSTSDV!$D$1:$L$1,0))/'23.10'!$E46,1)</f>
        <v>#N/A</v>
      </c>
      <c r="AF46" s="92" t="e">
        <f t="array" ref="AF46">+ROUND(INDEX(FCSTSDV!$D$2:$L$72,MATCH('23.10'!$D46,FCSTSDV!$C$2:$C$72,0),MATCH('23.10'!AF$3,FCSTSDV!$D$1:$L$1,0))/'23.10'!$E46,1)</f>
        <v>#N/A</v>
      </c>
      <c r="AG46" s="92" t="e">
        <f t="array" ref="AG46">+ROUND(INDEX(FCSTSDV!$D$2:$L$72,MATCH('23.10'!$D46,FCSTSDV!$C$2:$C$72,0),MATCH('23.10'!AG$3,FCSTSDV!$D$1:$L$1,0))/'23.10'!$E46,1)</f>
        <v>#N/A</v>
      </c>
      <c r="AH46" s="114" t="e">
        <f t="array" ref="AH46">+ROUND(INDEX(FCSTSDV!$D$2:$L$72,MATCH('23.10'!$D46,FCSTSDV!$C$2:$C$72,0),MATCH('23.10'!AH$3,FCSTSDV!$D$1:$L$1,0))/'23.10'!$E46,1)</f>
        <v>#N/A</v>
      </c>
      <c r="AI46" s="92" t="e">
        <f t="array" ref="AI46">+ROUND(INDEX(FCSTSDV!$D$2:$L$72,MATCH('23.10'!$D46,FCSTSDV!$C$2:$C$72,0),MATCH('23.10'!AI$3,FCSTSDV!$D$1:$L$1,0))/'23.10'!$E46,1)</f>
        <v>#N/A</v>
      </c>
      <c r="AJ46" s="92" t="e">
        <f t="array" ref="AJ46">+ROUND(INDEX(FCSTSDV!$D$2:$L$72,MATCH('23.10'!$D46,FCSTSDV!$C$2:$C$72,0),MATCH('23.10'!AJ$3,FCSTSDV!$D$1:$L$1,0))/'23.10'!$E46,1)</f>
        <v>#N/A</v>
      </c>
      <c r="AK46" s="92" t="e">
        <f t="array" ref="AK46">+ROUND(INDEX(FCSTSDV!$D$2:$L$72,MATCH('23.10'!$D46,FCSTSDV!$C$2:$C$72,0),MATCH('23.10'!AK$3,FCSTSDV!$D$1:$L$1,0))/'23.10'!$E46,1)</f>
        <v>#N/A</v>
      </c>
    </row>
    <row r="47" spans="1:39" ht="20.100000000000001" customHeight="1">
      <c r="A47" s="807"/>
      <c r="B47" s="792"/>
      <c r="C47" s="60"/>
      <c r="D47" s="52" t="s">
        <v>42</v>
      </c>
      <c r="E47" s="53" t="s">
        <v>43</v>
      </c>
      <c r="F47" s="800"/>
      <c r="G47" s="800"/>
      <c r="H47" s="827"/>
      <c r="I47" s="87">
        <f>+SUM(I36:I46)</f>
        <v>0</v>
      </c>
      <c r="J47" s="90" t="e">
        <f t="shared" ref="J47:V47" si="4">+$H36+$I$47-SUM(J36:J46)</f>
        <v>#N/A</v>
      </c>
      <c r="K47" s="90" t="e">
        <f t="shared" si="4"/>
        <v>#N/A</v>
      </c>
      <c r="L47" s="90" t="e">
        <f t="shared" si="4"/>
        <v>#N/A</v>
      </c>
      <c r="M47" s="90" t="e">
        <f t="shared" si="4"/>
        <v>#N/A</v>
      </c>
      <c r="N47" s="90" t="e">
        <f t="shared" si="4"/>
        <v>#N/A</v>
      </c>
      <c r="O47" s="90" t="e">
        <f t="shared" si="4"/>
        <v>#N/A</v>
      </c>
      <c r="P47" s="90" t="e">
        <f t="shared" si="4"/>
        <v>#N/A</v>
      </c>
      <c r="Q47" s="90" t="e">
        <f t="shared" si="4"/>
        <v>#N/A</v>
      </c>
      <c r="R47" s="90" t="e">
        <f t="shared" si="4"/>
        <v>#N/A</v>
      </c>
      <c r="S47" s="90" t="e">
        <f t="shared" si="4"/>
        <v>#N/A</v>
      </c>
      <c r="T47" s="90" t="e">
        <f t="shared" si="4"/>
        <v>#N/A</v>
      </c>
      <c r="U47" s="90" t="e">
        <f t="shared" si="4"/>
        <v>#N/A</v>
      </c>
      <c r="V47" s="90" t="e">
        <f t="shared" si="4"/>
        <v>#N/A</v>
      </c>
      <c r="W47" s="90" t="e">
        <f>+V47-SUM(W36:W46)</f>
        <v>#N/A</v>
      </c>
      <c r="X47" s="90" t="e">
        <f t="shared" ref="X47:AK47" si="5">+W47-SUM(X36:X46)</f>
        <v>#N/A</v>
      </c>
      <c r="Y47" s="90" t="e">
        <f t="shared" si="5"/>
        <v>#N/A</v>
      </c>
      <c r="Z47" s="90" t="e">
        <f t="shared" si="5"/>
        <v>#N/A</v>
      </c>
      <c r="AA47" s="90" t="e">
        <f t="shared" si="5"/>
        <v>#N/A</v>
      </c>
      <c r="AB47" s="90" t="e">
        <f t="shared" si="5"/>
        <v>#N/A</v>
      </c>
      <c r="AC47" s="90" t="e">
        <f t="shared" si="5"/>
        <v>#N/A</v>
      </c>
      <c r="AD47" s="90" t="e">
        <f t="shared" si="5"/>
        <v>#N/A</v>
      </c>
      <c r="AE47" s="90" t="e">
        <f t="shared" si="5"/>
        <v>#N/A</v>
      </c>
      <c r="AF47" s="90" t="e">
        <f t="shared" si="5"/>
        <v>#N/A</v>
      </c>
      <c r="AG47" s="90" t="e">
        <f t="shared" si="5"/>
        <v>#N/A</v>
      </c>
      <c r="AH47" s="121" t="e">
        <f t="shared" si="5"/>
        <v>#N/A</v>
      </c>
      <c r="AI47" s="121" t="e">
        <f t="shared" si="5"/>
        <v>#N/A</v>
      </c>
      <c r="AJ47" s="121" t="e">
        <f t="shared" si="5"/>
        <v>#N/A</v>
      </c>
      <c r="AK47" s="121" t="e">
        <f t="shared" si="5"/>
        <v>#N/A</v>
      </c>
    </row>
    <row r="48" spans="1:39" ht="20.100000000000001" customHeight="1">
      <c r="A48" s="806" t="s">
        <v>14</v>
      </c>
      <c r="B48" s="791" t="s">
        <v>90</v>
      </c>
      <c r="C48" s="65" t="s">
        <v>91</v>
      </c>
      <c r="D48" s="43" t="s">
        <v>92</v>
      </c>
      <c r="E48" s="44">
        <v>1000</v>
      </c>
      <c r="F48" s="798"/>
      <c r="G48" s="798">
        <v>0</v>
      </c>
      <c r="H48" s="826">
        <f>2263-87</f>
        <v>2176</v>
      </c>
      <c r="I48" s="81">
        <f>+ROUND(IFERROR(VLOOKUP(D48,FCSTSDV!$C$2:$C$72,26,0),0)/'23.10'!E48+0,0)</f>
        <v>0</v>
      </c>
      <c r="J48" s="92" t="e">
        <f t="array" ref="J48">+ROUND(INDEX(FCSTSDV!$D$2:$L$72,MATCH('23.10'!$D48,FCSTSDV!$C$2:$C$72,0),MATCH('23.10'!J$3,FCSTSDV!$D$1:$L$1,0))/'23.10'!$E48,1)</f>
        <v>#N/A</v>
      </c>
      <c r="K48" s="92" t="e">
        <f t="array" ref="K48">+ROUND(INDEX(FCSTSDV!$D$2:$L$72,MATCH('23.10'!$D48,FCSTSDV!$C$2:$C$72,0),MATCH('23.10'!K$3,FCSTSDV!$D$1:$L$1,0))/'23.10'!$E48,1)</f>
        <v>#N/A</v>
      </c>
      <c r="L48" s="92" t="e">
        <f t="array" ref="L48">+ROUND(INDEX(FCSTSDV!$D$2:$L$72,MATCH('23.10'!$D48,FCSTSDV!$C$2:$C$72,0),MATCH('23.10'!L$3,FCSTSDV!$D$1:$L$1,0))/'23.10'!$E48,1)</f>
        <v>#N/A</v>
      </c>
      <c r="M48" s="92" t="e">
        <f t="array" ref="M48">+ROUND(INDEX(FCSTSDV!$D$2:$L$72,MATCH('23.10'!$D48,FCSTSDV!$C$2:$C$72,0),MATCH('23.10'!M$3,FCSTSDV!$D$1:$L$1,0))/'23.10'!$E48,1)</f>
        <v>#N/A</v>
      </c>
      <c r="N48" s="92" t="e">
        <f t="array" ref="N48">+ROUND(INDEX(FCSTSDV!$D$2:$L$72,MATCH('23.10'!$D48,FCSTSDV!$C$2:$C$72,0),MATCH('23.10'!N$3,FCSTSDV!$D$1:$L$1,0))/'23.10'!$E48,1)</f>
        <v>#N/A</v>
      </c>
      <c r="O48" s="92" t="e">
        <f t="array" ref="O48">+ROUND(INDEX(FCSTSDV!$D$2:$L$72,MATCH('23.10'!$D48,FCSTSDV!$C$2:$C$72,0),MATCH('23.10'!O$3,FCSTSDV!$D$1:$L$1,0))/'23.10'!$E48,1)</f>
        <v>#N/A</v>
      </c>
      <c r="P48" s="92" t="e">
        <f t="array" ref="P48">+ROUND(INDEX(FCSTSDV!$D$2:$L$72,MATCH('23.10'!$D48,FCSTSDV!$C$2:$C$72,0),MATCH('23.10'!P$3,FCSTSDV!$D$1:$L$1,0))/'23.10'!$E48,1)</f>
        <v>#N/A</v>
      </c>
      <c r="Q48" s="92" t="e">
        <f t="array" ref="Q48">+ROUND(INDEX(FCSTSDV!$D$2:$L$72,MATCH('23.10'!$D48,FCSTSDV!$C$2:$C$72,0),MATCH('23.10'!Q$3,FCSTSDV!$D$1:$L$1,0))/'23.10'!$E48,1)</f>
        <v>#N/A</v>
      </c>
      <c r="R48" s="92" t="e">
        <f t="array" ref="R48">+ROUND(INDEX(FCSTSDV!$D$2:$L$72,MATCH('23.10'!$D48,FCSTSDV!$C$2:$C$72,0),MATCH('23.10'!R$3,FCSTSDV!$D$1:$L$1,0))/'23.10'!$E48,1)</f>
        <v>#N/A</v>
      </c>
      <c r="S48" s="92" t="e">
        <f t="array" ref="S48">+ROUND(INDEX(FCSTSDV!$D$2:$L$72,MATCH('23.10'!$D48,FCSTSDV!$C$2:$C$72,0),MATCH('23.10'!S$3,FCSTSDV!$D$1:$L$1,0))/'23.10'!$E48,1)</f>
        <v>#N/A</v>
      </c>
      <c r="T48" s="92" t="e">
        <f t="array" ref="T48">+ROUND(INDEX(FCSTSDV!$D$2:$L$72,MATCH('23.10'!$D48,FCSTSDV!$C$2:$C$72,0),MATCH('23.10'!T$3,FCSTSDV!$D$1:$L$1,0))/'23.10'!$E48,1)</f>
        <v>#N/A</v>
      </c>
      <c r="U48" s="92" t="e">
        <f t="array" ref="U48">+ROUND(INDEX(FCSTSDV!$D$2:$L$72,MATCH('23.10'!$D48,FCSTSDV!$C$2:$C$72,0),MATCH('23.10'!U$3,FCSTSDV!$D$1:$L$1,0))/'23.10'!$E48,1)</f>
        <v>#N/A</v>
      </c>
      <c r="V48" s="92" t="e">
        <f t="array" ref="V48">+ROUND(INDEX(FCSTSDV!$D$2:$L$72,MATCH('23.10'!$D48,FCSTSDV!$C$2:$C$72,0),MATCH('23.10'!V$3,FCSTSDV!$D$1:$L$1,0))/'23.10'!$E48,1)</f>
        <v>#N/A</v>
      </c>
      <c r="W48" s="92" t="e">
        <f t="array" ref="W48">+ROUND(INDEX(FCSTSDV!$D$2:$L$72,MATCH('23.10'!$D48,FCSTSDV!$C$2:$C$72,0),MATCH('23.10'!W$3,FCSTSDV!$D$1:$L$1,0))/'23.10'!$E48,1)</f>
        <v>#N/A</v>
      </c>
      <c r="X48" s="92" t="e">
        <f t="array" ref="X48">+ROUND(INDEX(FCSTSDV!$D$2:$L$72,MATCH('23.10'!$D48,FCSTSDV!$C$2:$C$72,0),MATCH('23.10'!X$3,FCSTSDV!$D$1:$L$1,0))/'23.10'!$E48,1)</f>
        <v>#N/A</v>
      </c>
      <c r="Y48" s="92" t="e">
        <f t="array" ref="Y48">+ROUND(INDEX(FCSTSDV!$D$2:$L$72,MATCH('23.10'!$D48,FCSTSDV!$C$2:$C$72,0),MATCH('23.10'!Y$3,FCSTSDV!$D$1:$L$1,0))/'23.10'!$E48,1)</f>
        <v>#N/A</v>
      </c>
      <c r="Z48" s="92" t="e">
        <f t="array" ref="Z48">+ROUND(INDEX(FCSTSDV!$D$2:$L$72,MATCH('23.10'!$D48,FCSTSDV!$C$2:$C$72,0),MATCH('23.10'!Z$3,FCSTSDV!$D$1:$L$1,0))/'23.10'!$E48,1)</f>
        <v>#N/A</v>
      </c>
      <c r="AA48" s="92" t="e">
        <f t="array" ref="AA48">+ROUND(INDEX(FCSTSDV!$D$2:$L$72,MATCH('23.10'!$D48,FCSTSDV!$C$2:$C$72,0),MATCH('23.10'!AA$3,FCSTSDV!$D$1:$L$1,0))/'23.10'!$E48,1)</f>
        <v>#N/A</v>
      </c>
      <c r="AB48" s="92" t="e">
        <f t="array" ref="AB48">+ROUND(INDEX(FCSTSDV!$D$2:$L$72,MATCH('23.10'!$D48,FCSTSDV!$C$2:$C$72,0),MATCH('23.10'!AB$3,FCSTSDV!$D$1:$L$1,0))/'23.10'!$E48,1)</f>
        <v>#N/A</v>
      </c>
      <c r="AC48" s="92" t="e">
        <f t="array" ref="AC48">+ROUND(INDEX(FCSTSDV!$D$2:$L$72,MATCH('23.10'!$D48,FCSTSDV!$C$2:$C$72,0),MATCH('23.10'!AC$3,FCSTSDV!$D$1:$L$1,0))/'23.10'!$E48,1)</f>
        <v>#N/A</v>
      </c>
      <c r="AD48" s="92" t="e">
        <f t="array" ref="AD48">+ROUND(INDEX(FCSTSDV!$D$2:$L$72,MATCH('23.10'!$D48,FCSTSDV!$C$2:$C$72,0),MATCH('23.10'!AD$3,FCSTSDV!$D$1:$L$1,0))/'23.10'!$E48,1)</f>
        <v>#N/A</v>
      </c>
      <c r="AE48" s="92" t="e">
        <f t="array" ref="AE48">+ROUND(INDEX(FCSTSDV!$D$2:$L$72,MATCH('23.10'!$D48,FCSTSDV!$C$2:$C$72,0),MATCH('23.10'!AE$3,FCSTSDV!$D$1:$L$1,0))/'23.10'!$E48,1)</f>
        <v>#N/A</v>
      </c>
      <c r="AF48" s="92" t="e">
        <f t="array" ref="AF48">+ROUND(INDEX(FCSTSDV!$D$2:$L$72,MATCH('23.10'!$D48,FCSTSDV!$C$2:$C$72,0),MATCH('23.10'!AF$3,FCSTSDV!$D$1:$L$1,0))/'23.10'!$E48,1)</f>
        <v>#N/A</v>
      </c>
      <c r="AG48" s="92" t="e">
        <f t="array" ref="AG48">+ROUND(INDEX(FCSTSDV!$D$2:$L$72,MATCH('23.10'!$D48,FCSTSDV!$C$2:$C$72,0),MATCH('23.10'!AG$3,FCSTSDV!$D$1:$L$1,0))/'23.10'!$E48,1)</f>
        <v>#N/A</v>
      </c>
      <c r="AH48" s="92" t="e">
        <f t="array" ref="AH48">+ROUND(INDEX(FCSTSDV!$D$2:$L$72,MATCH('23.10'!$D48,FCSTSDV!$C$2:$C$72,0),MATCH('23.10'!AH$3,FCSTSDV!$D$1:$L$1,0))/'23.10'!$E48,1)</f>
        <v>#N/A</v>
      </c>
      <c r="AI48" s="92" t="e">
        <f t="array" ref="AI48">+ROUND(INDEX(FCSTSDV!$D$2:$L$72,MATCH('23.10'!$D48,FCSTSDV!$C$2:$C$72,0),MATCH('23.10'!AI$3,FCSTSDV!$D$1:$L$1,0))/'23.10'!$E48,1)</f>
        <v>#N/A</v>
      </c>
      <c r="AJ48" s="92" t="e">
        <f t="array" ref="AJ48">+ROUND(INDEX(FCSTSDV!$D$2:$L$72,MATCH('23.10'!$D48,FCSTSDV!$C$2:$C$72,0),MATCH('23.10'!AJ$3,FCSTSDV!$D$1:$L$1,0))/'23.10'!$E48,1)</f>
        <v>#N/A</v>
      </c>
      <c r="AK48" s="92" t="e">
        <f t="array" ref="AK48">+ROUND(INDEX(FCSTSDV!$D$2:$L$72,MATCH('23.10'!$D48,FCSTSDV!$C$2:$C$72,0),MATCH('23.10'!AK$3,FCSTSDV!$D$1:$L$1,0))/'23.10'!$E48,1)</f>
        <v>#N/A</v>
      </c>
    </row>
    <row r="49" spans="1:38" ht="20.100000000000001" customHeight="1">
      <c r="A49" s="813"/>
      <c r="B49" s="795"/>
      <c r="C49" s="66" t="s">
        <v>93</v>
      </c>
      <c r="D49" s="46" t="s">
        <v>94</v>
      </c>
      <c r="E49" s="49">
        <v>1000</v>
      </c>
      <c r="F49" s="799"/>
      <c r="G49" s="799"/>
      <c r="H49" s="830"/>
      <c r="I49" s="81">
        <f>+ROUND(IFERROR(VLOOKUP(D49,FCSTSDV!$C$2:$C$72,26,0),0)/'23.10'!E49+0,0)</f>
        <v>0</v>
      </c>
      <c r="J49" s="92" t="e">
        <f t="array" ref="J49">+ROUND(INDEX(FCSTSDV!$D$2:$L$72,MATCH('23.10'!$D49,FCSTSDV!$C$2:$C$72,0),MATCH('23.10'!J$3,FCSTSDV!$D$1:$L$1,0))/'23.10'!$E49,1)</f>
        <v>#N/A</v>
      </c>
      <c r="K49" s="92" t="e">
        <f t="array" ref="K49">+ROUND(INDEX(FCSTSDV!$D$2:$L$72,MATCH('23.10'!$D49,FCSTSDV!$C$2:$C$72,0),MATCH('23.10'!K$3,FCSTSDV!$D$1:$L$1,0))/'23.10'!$E49,1)</f>
        <v>#N/A</v>
      </c>
      <c r="L49" s="92" t="e">
        <f t="array" ref="L49">+ROUND(INDEX(FCSTSDV!$D$2:$L$72,MATCH('23.10'!$D49,FCSTSDV!$C$2:$C$72,0),MATCH('23.10'!L$3,FCSTSDV!$D$1:$L$1,0))/'23.10'!$E49,1)</f>
        <v>#N/A</v>
      </c>
      <c r="M49" s="92" t="e">
        <f t="array" ref="M49">+ROUND(INDEX(FCSTSDV!$D$2:$L$72,MATCH('23.10'!$D49,FCSTSDV!$C$2:$C$72,0),MATCH('23.10'!M$3,FCSTSDV!$D$1:$L$1,0))/'23.10'!$E49,1)</f>
        <v>#N/A</v>
      </c>
      <c r="N49" s="92" t="e">
        <f t="array" ref="N49">+ROUND(INDEX(FCSTSDV!$D$2:$L$72,MATCH('23.10'!$D49,FCSTSDV!$C$2:$C$72,0),MATCH('23.10'!N$3,FCSTSDV!$D$1:$L$1,0))/'23.10'!$E49,1)</f>
        <v>#N/A</v>
      </c>
      <c r="O49" s="92" t="e">
        <f t="array" ref="O49">+ROUND(INDEX(FCSTSDV!$D$2:$L$72,MATCH('23.10'!$D49,FCSTSDV!$C$2:$C$72,0),MATCH('23.10'!O$3,FCSTSDV!$D$1:$L$1,0))/'23.10'!$E49,1)</f>
        <v>#N/A</v>
      </c>
      <c r="P49" s="92" t="e">
        <f t="array" ref="P49">+ROUND(INDEX(FCSTSDV!$D$2:$L$72,MATCH('23.10'!$D49,FCSTSDV!$C$2:$C$72,0),MATCH('23.10'!P$3,FCSTSDV!$D$1:$L$1,0))/'23.10'!$E49,1)</f>
        <v>#N/A</v>
      </c>
      <c r="Q49" s="92" t="e">
        <f t="array" ref="Q49">+ROUND(INDEX(FCSTSDV!$D$2:$L$72,MATCH('23.10'!$D49,FCSTSDV!$C$2:$C$72,0),MATCH('23.10'!Q$3,FCSTSDV!$D$1:$L$1,0))/'23.10'!$E49,1)</f>
        <v>#N/A</v>
      </c>
      <c r="R49" s="92" t="e">
        <f t="array" ref="R49">+ROUND(INDEX(FCSTSDV!$D$2:$L$72,MATCH('23.10'!$D49,FCSTSDV!$C$2:$C$72,0),MATCH('23.10'!R$3,FCSTSDV!$D$1:$L$1,0))/'23.10'!$E49,1)</f>
        <v>#N/A</v>
      </c>
      <c r="S49" s="92" t="e">
        <f t="array" ref="S49">+ROUND(INDEX(FCSTSDV!$D$2:$L$72,MATCH('23.10'!$D49,FCSTSDV!$C$2:$C$72,0),MATCH('23.10'!S$3,FCSTSDV!$D$1:$L$1,0))/'23.10'!$E49,1)</f>
        <v>#N/A</v>
      </c>
      <c r="T49" s="92" t="e">
        <f t="array" ref="T49">+ROUND(INDEX(FCSTSDV!$D$2:$L$72,MATCH('23.10'!$D49,FCSTSDV!$C$2:$C$72,0),MATCH('23.10'!T$3,FCSTSDV!$D$1:$L$1,0))/'23.10'!$E49,1)</f>
        <v>#N/A</v>
      </c>
      <c r="U49" s="92" t="e">
        <f t="array" ref="U49">+ROUND(INDEX(FCSTSDV!$D$2:$L$72,MATCH('23.10'!$D49,FCSTSDV!$C$2:$C$72,0),MATCH('23.10'!U$3,FCSTSDV!$D$1:$L$1,0))/'23.10'!$E49,1)</f>
        <v>#N/A</v>
      </c>
      <c r="V49" s="92" t="e">
        <f t="array" ref="V49">+ROUND(INDEX(FCSTSDV!$D$2:$L$72,MATCH('23.10'!$D49,FCSTSDV!$C$2:$C$72,0),MATCH('23.10'!V$3,FCSTSDV!$D$1:$L$1,0))/'23.10'!$E49,1)</f>
        <v>#N/A</v>
      </c>
      <c r="W49" s="92" t="e">
        <f t="array" ref="W49">+ROUND(INDEX(FCSTSDV!$D$2:$L$72,MATCH('23.10'!$D49,FCSTSDV!$C$2:$C$72,0),MATCH('23.10'!W$3,FCSTSDV!$D$1:$L$1,0))/'23.10'!$E49,1)</f>
        <v>#N/A</v>
      </c>
      <c r="X49" s="92" t="e">
        <f t="array" ref="X49">+ROUND(INDEX(FCSTSDV!$D$2:$L$72,MATCH('23.10'!$D49,FCSTSDV!$C$2:$C$72,0),MATCH('23.10'!X$3,FCSTSDV!$D$1:$L$1,0))/'23.10'!$E49,1)</f>
        <v>#N/A</v>
      </c>
      <c r="Y49" s="92" t="e">
        <f t="array" ref="Y49">+ROUND(INDEX(FCSTSDV!$D$2:$L$72,MATCH('23.10'!$D49,FCSTSDV!$C$2:$C$72,0),MATCH('23.10'!Y$3,FCSTSDV!$D$1:$L$1,0))/'23.10'!$E49,1)</f>
        <v>#N/A</v>
      </c>
      <c r="Z49" s="92" t="e">
        <f t="array" ref="Z49">+ROUND(INDEX(FCSTSDV!$D$2:$L$72,MATCH('23.10'!$D49,FCSTSDV!$C$2:$C$72,0),MATCH('23.10'!Z$3,FCSTSDV!$D$1:$L$1,0))/'23.10'!$E49,1)</f>
        <v>#N/A</v>
      </c>
      <c r="AA49" s="92" t="e">
        <f t="array" ref="AA49">+ROUND(INDEX(FCSTSDV!$D$2:$L$72,MATCH('23.10'!$D49,FCSTSDV!$C$2:$C$72,0),MATCH('23.10'!AA$3,FCSTSDV!$D$1:$L$1,0))/'23.10'!$E49,1)</f>
        <v>#N/A</v>
      </c>
      <c r="AB49" s="92" t="e">
        <f t="array" ref="AB49">+ROUND(INDEX(FCSTSDV!$D$2:$L$72,MATCH('23.10'!$D49,FCSTSDV!$C$2:$C$72,0),MATCH('23.10'!AB$3,FCSTSDV!$D$1:$L$1,0))/'23.10'!$E49,1)</f>
        <v>#N/A</v>
      </c>
      <c r="AC49" s="92" t="e">
        <f t="array" ref="AC49">+ROUND(INDEX(FCSTSDV!$D$2:$L$72,MATCH('23.10'!$D49,FCSTSDV!$C$2:$C$72,0),MATCH('23.10'!AC$3,FCSTSDV!$D$1:$L$1,0))/'23.10'!$E49,1)</f>
        <v>#N/A</v>
      </c>
      <c r="AD49" s="92" t="e">
        <f t="array" ref="AD49">+ROUND(INDEX(FCSTSDV!$D$2:$L$72,MATCH('23.10'!$D49,FCSTSDV!$C$2:$C$72,0),MATCH('23.10'!AD$3,FCSTSDV!$D$1:$L$1,0))/'23.10'!$E49,1)</f>
        <v>#N/A</v>
      </c>
      <c r="AE49" s="92" t="e">
        <f t="array" ref="AE49">+ROUND(INDEX(FCSTSDV!$D$2:$L$72,MATCH('23.10'!$D49,FCSTSDV!$C$2:$C$72,0),MATCH('23.10'!AE$3,FCSTSDV!$D$1:$L$1,0))/'23.10'!$E49,1)</f>
        <v>#N/A</v>
      </c>
      <c r="AF49" s="92" t="e">
        <f t="array" ref="AF49">+ROUND(INDEX(FCSTSDV!$D$2:$L$72,MATCH('23.10'!$D49,FCSTSDV!$C$2:$C$72,0),MATCH('23.10'!AF$3,FCSTSDV!$D$1:$L$1,0))/'23.10'!$E49,1)</f>
        <v>#N/A</v>
      </c>
      <c r="AG49" s="92" t="e">
        <f t="array" ref="AG49">+ROUND(INDEX(FCSTSDV!$D$2:$L$72,MATCH('23.10'!$D49,FCSTSDV!$C$2:$C$72,0),MATCH('23.10'!AG$3,FCSTSDV!$D$1:$L$1,0))/'23.10'!$E49,1)</f>
        <v>#N/A</v>
      </c>
      <c r="AH49" s="92" t="e">
        <f t="array" ref="AH49">+ROUND(INDEX(FCSTSDV!$D$2:$L$72,MATCH('23.10'!$D49,FCSTSDV!$C$2:$C$72,0),MATCH('23.10'!AH$3,FCSTSDV!$D$1:$L$1,0))/'23.10'!$E49,1)</f>
        <v>#N/A</v>
      </c>
      <c r="AI49" s="92" t="e">
        <f t="array" ref="AI49">+ROUND(INDEX(FCSTSDV!$D$2:$L$72,MATCH('23.10'!$D49,FCSTSDV!$C$2:$C$72,0),MATCH('23.10'!AI$3,FCSTSDV!$D$1:$L$1,0))/'23.10'!$E49,1)</f>
        <v>#N/A</v>
      </c>
      <c r="AJ49" s="92" t="e">
        <f t="array" ref="AJ49">+ROUND(INDEX(FCSTSDV!$D$2:$L$72,MATCH('23.10'!$D49,FCSTSDV!$C$2:$C$72,0),MATCH('23.10'!AJ$3,FCSTSDV!$D$1:$L$1,0))/'23.10'!$E49,1)</f>
        <v>#N/A</v>
      </c>
      <c r="AK49" s="92" t="e">
        <f t="array" ref="AK49">+ROUND(INDEX(FCSTSDV!$D$2:$L$72,MATCH('23.10'!$D49,FCSTSDV!$C$2:$C$72,0),MATCH('23.10'!AK$3,FCSTSDV!$D$1:$L$1,0))/'23.10'!$E49,1)</f>
        <v>#N/A</v>
      </c>
    </row>
    <row r="50" spans="1:38" ht="20.100000000000001" customHeight="1">
      <c r="A50" s="813"/>
      <c r="B50" s="795"/>
      <c r="C50" s="67" t="s">
        <v>98</v>
      </c>
      <c r="D50" s="68" t="s">
        <v>243</v>
      </c>
      <c r="E50" s="49">
        <v>3000</v>
      </c>
      <c r="F50" s="799"/>
      <c r="G50" s="799"/>
      <c r="H50" s="830"/>
      <c r="I50" s="81">
        <f>+ROUND(IFERROR(VLOOKUP(D50,FCSTSDV!$C$2:$C$72,26,0),0)/'23.10'!E50+0,0)</f>
        <v>0</v>
      </c>
      <c r="J50" s="92" t="e">
        <f t="array" ref="J50">+ROUND(INDEX(FCSTSDV!$D$2:$L$72,MATCH('23.10'!$D50,FCSTSDV!$C$2:$C$72,0),MATCH('23.10'!J$3,FCSTSDV!$D$1:$L$1,0))/'23.10'!$E50,1)</f>
        <v>#N/A</v>
      </c>
      <c r="K50" s="92" t="e">
        <f t="array" ref="K50">+ROUND(INDEX(FCSTSDV!$D$2:$L$72,MATCH('23.10'!$D50,FCSTSDV!$C$2:$C$72,0),MATCH('23.10'!K$3,FCSTSDV!$D$1:$L$1,0))/'23.10'!$E50,1)</f>
        <v>#N/A</v>
      </c>
      <c r="L50" s="92" t="e">
        <f t="array" ref="L50">+ROUND(INDEX(FCSTSDV!$D$2:$L$72,MATCH('23.10'!$D50,FCSTSDV!$C$2:$C$72,0),MATCH('23.10'!L$3,FCSTSDV!$D$1:$L$1,0))/'23.10'!$E50,1)</f>
        <v>#N/A</v>
      </c>
      <c r="M50" s="92" t="e">
        <f t="array" ref="M50">+ROUND(INDEX(FCSTSDV!$D$2:$L$72,MATCH('23.10'!$D50,FCSTSDV!$C$2:$C$72,0),MATCH('23.10'!M$3,FCSTSDV!$D$1:$L$1,0))/'23.10'!$E50,1)</f>
        <v>#N/A</v>
      </c>
      <c r="N50" s="92" t="e">
        <f t="array" ref="N50">+ROUND(INDEX(FCSTSDV!$D$2:$L$72,MATCH('23.10'!$D50,FCSTSDV!$C$2:$C$72,0),MATCH('23.10'!N$3,FCSTSDV!$D$1:$L$1,0))/'23.10'!$E50,1)</f>
        <v>#N/A</v>
      </c>
      <c r="O50" s="92" t="e">
        <f t="array" ref="O50">+ROUND(INDEX(FCSTSDV!$D$2:$L$72,MATCH('23.10'!$D50,FCSTSDV!$C$2:$C$72,0),MATCH('23.10'!O$3,FCSTSDV!$D$1:$L$1,0))/'23.10'!$E50,1)</f>
        <v>#N/A</v>
      </c>
      <c r="P50" s="92" t="e">
        <f t="array" ref="P50">+ROUND(INDEX(FCSTSDV!$D$2:$L$72,MATCH('23.10'!$D50,FCSTSDV!$C$2:$C$72,0),MATCH('23.10'!P$3,FCSTSDV!$D$1:$L$1,0))/'23.10'!$E50,1)</f>
        <v>#N/A</v>
      </c>
      <c r="Q50" s="92" t="e">
        <f t="array" ref="Q50">+ROUND(INDEX(FCSTSDV!$D$2:$L$72,MATCH('23.10'!$D50,FCSTSDV!$C$2:$C$72,0),MATCH('23.10'!Q$3,FCSTSDV!$D$1:$L$1,0))/'23.10'!$E50,1)</f>
        <v>#N/A</v>
      </c>
      <c r="R50" s="92" t="e">
        <f t="array" ref="R50">+ROUND(INDEX(FCSTSDV!$D$2:$L$72,MATCH('23.10'!$D50,FCSTSDV!$C$2:$C$72,0),MATCH('23.10'!R$3,FCSTSDV!$D$1:$L$1,0))/'23.10'!$E50,1)</f>
        <v>#N/A</v>
      </c>
      <c r="S50" s="92" t="e">
        <f t="array" ref="S50">+ROUND(INDEX(FCSTSDV!$D$2:$L$72,MATCH('23.10'!$D50,FCSTSDV!$C$2:$C$72,0),MATCH('23.10'!S$3,FCSTSDV!$D$1:$L$1,0))/'23.10'!$E50,1)</f>
        <v>#N/A</v>
      </c>
      <c r="T50" s="92" t="e">
        <f t="array" ref="T50">+ROUND(INDEX(FCSTSDV!$D$2:$L$72,MATCH('23.10'!$D50,FCSTSDV!$C$2:$C$72,0),MATCH('23.10'!T$3,FCSTSDV!$D$1:$L$1,0))/'23.10'!$E50,1)</f>
        <v>#N/A</v>
      </c>
      <c r="U50" s="92" t="e">
        <f t="array" ref="U50">+ROUND(INDEX(FCSTSDV!$D$2:$L$72,MATCH('23.10'!$D50,FCSTSDV!$C$2:$C$72,0),MATCH('23.10'!U$3,FCSTSDV!$D$1:$L$1,0))/'23.10'!$E50,1)</f>
        <v>#N/A</v>
      </c>
      <c r="V50" s="92" t="e">
        <f t="array" ref="V50">+ROUND(INDEX(FCSTSDV!$D$2:$L$72,MATCH('23.10'!$D50,FCSTSDV!$C$2:$C$72,0),MATCH('23.10'!V$3,FCSTSDV!$D$1:$L$1,0))/'23.10'!$E50,1)</f>
        <v>#N/A</v>
      </c>
      <c r="W50" s="92" t="e">
        <f t="array" ref="W50">+ROUND(INDEX(FCSTSDV!$D$2:$L$72,MATCH('23.10'!$D50,FCSTSDV!$C$2:$C$72,0),MATCH('23.10'!W$3,FCSTSDV!$D$1:$L$1,0))/'23.10'!$E50,1)</f>
        <v>#N/A</v>
      </c>
      <c r="X50" s="92" t="e">
        <f t="array" ref="X50">+ROUND(INDEX(FCSTSDV!$D$2:$L$72,MATCH('23.10'!$D50,FCSTSDV!$C$2:$C$72,0),MATCH('23.10'!X$3,FCSTSDV!$D$1:$L$1,0))/'23.10'!$E50,1)</f>
        <v>#N/A</v>
      </c>
      <c r="Y50" s="92" t="e">
        <f t="array" ref="Y50">+ROUND(INDEX(FCSTSDV!$D$2:$L$72,MATCH('23.10'!$D50,FCSTSDV!$C$2:$C$72,0),MATCH('23.10'!Y$3,FCSTSDV!$D$1:$L$1,0))/'23.10'!$E50,1)</f>
        <v>#N/A</v>
      </c>
      <c r="Z50" s="92" t="e">
        <f t="array" ref="Z50">+ROUND(INDEX(FCSTSDV!$D$2:$L$72,MATCH('23.10'!$D50,FCSTSDV!$C$2:$C$72,0),MATCH('23.10'!Z$3,FCSTSDV!$D$1:$L$1,0))/'23.10'!$E50,1)</f>
        <v>#N/A</v>
      </c>
      <c r="AA50" s="92" t="e">
        <f t="array" ref="AA50">+ROUND(INDEX(FCSTSDV!$D$2:$L$72,MATCH('23.10'!$D50,FCSTSDV!$C$2:$C$72,0),MATCH('23.10'!AA$3,FCSTSDV!$D$1:$L$1,0))/'23.10'!$E50,1)</f>
        <v>#N/A</v>
      </c>
      <c r="AB50" s="92" t="e">
        <f t="array" ref="AB50">+ROUND(INDEX(FCSTSDV!$D$2:$L$72,MATCH('23.10'!$D50,FCSTSDV!$C$2:$C$72,0),MATCH('23.10'!AB$3,FCSTSDV!$D$1:$L$1,0))/'23.10'!$E50,1)</f>
        <v>#N/A</v>
      </c>
      <c r="AC50" s="92" t="e">
        <f t="array" ref="AC50">+ROUND(INDEX(FCSTSDV!$D$2:$L$72,MATCH('23.10'!$D50,FCSTSDV!$C$2:$C$72,0),MATCH('23.10'!AC$3,FCSTSDV!$D$1:$L$1,0))/'23.10'!$E50,1)</f>
        <v>#N/A</v>
      </c>
      <c r="AD50" s="92" t="e">
        <f t="array" ref="AD50">+ROUND(INDEX(FCSTSDV!$D$2:$L$72,MATCH('23.10'!$D50,FCSTSDV!$C$2:$C$72,0),MATCH('23.10'!AD$3,FCSTSDV!$D$1:$L$1,0))/'23.10'!$E50,1)</f>
        <v>#N/A</v>
      </c>
      <c r="AE50" s="92" t="e">
        <f t="array" ref="AE50">+ROUND(INDEX(FCSTSDV!$D$2:$L$72,MATCH('23.10'!$D50,FCSTSDV!$C$2:$C$72,0),MATCH('23.10'!AE$3,FCSTSDV!$D$1:$L$1,0))/'23.10'!$E50,1)</f>
        <v>#N/A</v>
      </c>
      <c r="AF50" s="92" t="e">
        <f t="array" ref="AF50">+ROUND(INDEX(FCSTSDV!$D$2:$L$72,MATCH('23.10'!$D50,FCSTSDV!$C$2:$C$72,0),MATCH('23.10'!AF$3,FCSTSDV!$D$1:$L$1,0))/'23.10'!$E50,1)</f>
        <v>#N/A</v>
      </c>
      <c r="AG50" s="92" t="e">
        <f t="array" ref="AG50">+ROUND(INDEX(FCSTSDV!$D$2:$L$72,MATCH('23.10'!$D50,FCSTSDV!$C$2:$C$72,0),MATCH('23.10'!AG$3,FCSTSDV!$D$1:$L$1,0))/'23.10'!$E50,1)</f>
        <v>#N/A</v>
      </c>
      <c r="AH50" s="92" t="e">
        <f t="array" ref="AH50">+ROUND(INDEX(FCSTSDV!$D$2:$L$72,MATCH('23.10'!$D50,FCSTSDV!$C$2:$C$72,0),MATCH('23.10'!AH$3,FCSTSDV!$D$1:$L$1,0))/'23.10'!$E50,1)</f>
        <v>#N/A</v>
      </c>
      <c r="AI50" s="92" t="e">
        <f t="array" ref="AI50">+ROUND(INDEX(FCSTSDV!$D$2:$L$72,MATCH('23.10'!$D50,FCSTSDV!$C$2:$C$72,0),MATCH('23.10'!AI$3,FCSTSDV!$D$1:$L$1,0))/'23.10'!$E50,1)</f>
        <v>#N/A</v>
      </c>
      <c r="AJ50" s="92" t="e">
        <f t="array" ref="AJ50">+ROUND(INDEX(FCSTSDV!$D$2:$L$72,MATCH('23.10'!$D50,FCSTSDV!$C$2:$C$72,0),MATCH('23.10'!AJ$3,FCSTSDV!$D$1:$L$1,0))/'23.10'!$E50,1)</f>
        <v>#N/A</v>
      </c>
      <c r="AK50" s="92" t="e">
        <f t="array" ref="AK50">+ROUND(INDEX(FCSTSDV!$D$2:$L$72,MATCH('23.10'!$D50,FCSTSDV!$C$2:$C$72,0),MATCH('23.10'!AK$3,FCSTSDV!$D$1:$L$1,0))/'23.10'!$E50,1)</f>
        <v>#N/A</v>
      </c>
    </row>
    <row r="51" spans="1:38" ht="20.100000000000001" customHeight="1">
      <c r="A51" s="813"/>
      <c r="B51" s="795"/>
      <c r="C51" s="67" t="s">
        <v>96</v>
      </c>
      <c r="D51" s="69" t="s">
        <v>97</v>
      </c>
      <c r="E51" s="49">
        <v>11000</v>
      </c>
      <c r="F51" s="799"/>
      <c r="G51" s="799"/>
      <c r="H51" s="830"/>
      <c r="I51" s="81">
        <f>+ROUND(IFERROR(VLOOKUP(D51,FCSTSDV!$C$2:$C$72,26,0),0)/'23.10'!E51+0,0)</f>
        <v>0</v>
      </c>
      <c r="J51" s="92" t="e">
        <f t="array" ref="J51">+ROUND(INDEX(FCSTSDV!$D$2:$L$72,MATCH('23.10'!$D51,FCSTSDV!$C$2:$C$72,0),MATCH('23.10'!J$3,FCSTSDV!$D$1:$L$1,0))/'23.10'!$E51,1)</f>
        <v>#N/A</v>
      </c>
      <c r="K51" s="92" t="e">
        <f t="array" ref="K51">+ROUND(INDEX(FCSTSDV!$D$2:$L$72,MATCH('23.10'!$D51,FCSTSDV!$C$2:$C$72,0),MATCH('23.10'!K$3,FCSTSDV!$D$1:$L$1,0))/'23.10'!$E51,1)</f>
        <v>#N/A</v>
      </c>
      <c r="L51" s="92" t="e">
        <f t="array" ref="L51">+ROUND(INDEX(FCSTSDV!$D$2:$L$72,MATCH('23.10'!$D51,FCSTSDV!$C$2:$C$72,0),MATCH('23.10'!L$3,FCSTSDV!$D$1:$L$1,0))/'23.10'!$E51,1)</f>
        <v>#N/A</v>
      </c>
      <c r="M51" s="92" t="e">
        <f t="array" ref="M51">+ROUND(INDEX(FCSTSDV!$D$2:$L$72,MATCH('23.10'!$D51,FCSTSDV!$C$2:$C$72,0),MATCH('23.10'!M$3,FCSTSDV!$D$1:$L$1,0))/'23.10'!$E51,1)</f>
        <v>#N/A</v>
      </c>
      <c r="N51" s="92" t="e">
        <f t="array" ref="N51">+ROUND(INDEX(FCSTSDV!$D$2:$L$72,MATCH('23.10'!$D51,FCSTSDV!$C$2:$C$72,0),MATCH('23.10'!N$3,FCSTSDV!$D$1:$L$1,0))/'23.10'!$E51,1)</f>
        <v>#N/A</v>
      </c>
      <c r="O51" s="92" t="e">
        <f t="array" ref="O51">+ROUND(INDEX(FCSTSDV!$D$2:$L$72,MATCH('23.10'!$D51,FCSTSDV!$C$2:$C$72,0),MATCH('23.10'!O$3,FCSTSDV!$D$1:$L$1,0))/'23.10'!$E51,1)</f>
        <v>#N/A</v>
      </c>
      <c r="P51" s="92" t="e">
        <f t="array" ref="P51">+ROUND(INDEX(FCSTSDV!$D$2:$L$72,MATCH('23.10'!$D51,FCSTSDV!$C$2:$C$72,0),MATCH('23.10'!P$3,FCSTSDV!$D$1:$L$1,0))/'23.10'!$E51,1)</f>
        <v>#N/A</v>
      </c>
      <c r="Q51" s="92" t="e">
        <f t="array" ref="Q51">+ROUND(INDEX(FCSTSDV!$D$2:$L$72,MATCH('23.10'!$D51,FCSTSDV!$C$2:$C$72,0),MATCH('23.10'!Q$3,FCSTSDV!$D$1:$L$1,0))/'23.10'!$E51,1)</f>
        <v>#N/A</v>
      </c>
      <c r="R51" s="92" t="e">
        <f t="array" ref="R51">+ROUND(INDEX(FCSTSDV!$D$2:$L$72,MATCH('23.10'!$D51,FCSTSDV!$C$2:$C$72,0),MATCH('23.10'!R$3,FCSTSDV!$D$1:$L$1,0))/'23.10'!$E51,1)</f>
        <v>#N/A</v>
      </c>
      <c r="S51" s="92" t="e">
        <f t="array" ref="S51">+ROUND(INDEX(FCSTSDV!$D$2:$L$72,MATCH('23.10'!$D51,FCSTSDV!$C$2:$C$72,0),MATCH('23.10'!S$3,FCSTSDV!$D$1:$L$1,0))/'23.10'!$E51,1)</f>
        <v>#N/A</v>
      </c>
      <c r="T51" s="92" t="e">
        <f t="array" ref="T51">+ROUND(INDEX(FCSTSDV!$D$2:$L$72,MATCH('23.10'!$D51,FCSTSDV!$C$2:$C$72,0),MATCH('23.10'!T$3,FCSTSDV!$D$1:$L$1,0))/'23.10'!$E51,1)</f>
        <v>#N/A</v>
      </c>
      <c r="U51" s="92" t="e">
        <f t="array" ref="U51">+ROUND(INDEX(FCSTSDV!$D$2:$L$72,MATCH('23.10'!$D51,FCSTSDV!$C$2:$C$72,0),MATCH('23.10'!U$3,FCSTSDV!$D$1:$L$1,0))/'23.10'!$E51,1)</f>
        <v>#N/A</v>
      </c>
      <c r="V51" s="92" t="e">
        <f t="array" ref="V51">+ROUND(INDEX(FCSTSDV!$D$2:$L$72,MATCH('23.10'!$D51,FCSTSDV!$C$2:$C$72,0),MATCH('23.10'!V$3,FCSTSDV!$D$1:$L$1,0))/'23.10'!$E51,1)</f>
        <v>#N/A</v>
      </c>
      <c r="W51" s="92" t="e">
        <f t="array" ref="W51">+ROUND(INDEX(FCSTSDV!$D$2:$L$72,MATCH('23.10'!$D51,FCSTSDV!$C$2:$C$72,0),MATCH('23.10'!W$3,FCSTSDV!$D$1:$L$1,0))/'23.10'!$E51,1)</f>
        <v>#N/A</v>
      </c>
      <c r="X51" s="92" t="e">
        <f t="array" ref="X51">+ROUND(INDEX(FCSTSDV!$D$2:$L$72,MATCH('23.10'!$D51,FCSTSDV!$C$2:$C$72,0),MATCH('23.10'!X$3,FCSTSDV!$D$1:$L$1,0))/'23.10'!$E51,1)</f>
        <v>#N/A</v>
      </c>
      <c r="Y51" s="92" t="e">
        <f t="array" ref="Y51">+ROUND(INDEX(FCSTSDV!$D$2:$L$72,MATCH('23.10'!$D51,FCSTSDV!$C$2:$C$72,0),MATCH('23.10'!Y$3,FCSTSDV!$D$1:$L$1,0))/'23.10'!$E51,1)</f>
        <v>#N/A</v>
      </c>
      <c r="Z51" s="92" t="e">
        <f t="array" ref="Z51">+ROUND(INDEX(FCSTSDV!$D$2:$L$72,MATCH('23.10'!$D51,FCSTSDV!$C$2:$C$72,0),MATCH('23.10'!Z$3,FCSTSDV!$D$1:$L$1,0))/'23.10'!$E51,1)</f>
        <v>#N/A</v>
      </c>
      <c r="AA51" s="92" t="e">
        <f t="array" ref="AA51">+ROUND(INDEX(FCSTSDV!$D$2:$L$72,MATCH('23.10'!$D51,FCSTSDV!$C$2:$C$72,0),MATCH('23.10'!AA$3,FCSTSDV!$D$1:$L$1,0))/'23.10'!$E51,1)</f>
        <v>#N/A</v>
      </c>
      <c r="AB51" s="92" t="e">
        <f t="array" ref="AB51">+ROUND(INDEX(FCSTSDV!$D$2:$L$72,MATCH('23.10'!$D51,FCSTSDV!$C$2:$C$72,0),MATCH('23.10'!AB$3,FCSTSDV!$D$1:$L$1,0))/'23.10'!$E51,1)</f>
        <v>#N/A</v>
      </c>
      <c r="AC51" s="92" t="e">
        <f t="array" ref="AC51">+ROUND(INDEX(FCSTSDV!$D$2:$L$72,MATCH('23.10'!$D51,FCSTSDV!$C$2:$C$72,0),MATCH('23.10'!AC$3,FCSTSDV!$D$1:$L$1,0))/'23.10'!$E51,1)</f>
        <v>#N/A</v>
      </c>
      <c r="AD51" s="92" t="e">
        <f t="array" ref="AD51">+ROUND(INDEX(FCSTSDV!$D$2:$L$72,MATCH('23.10'!$D51,FCSTSDV!$C$2:$C$72,0),MATCH('23.10'!AD$3,FCSTSDV!$D$1:$L$1,0))/'23.10'!$E51,1)</f>
        <v>#N/A</v>
      </c>
      <c r="AE51" s="92" t="e">
        <f t="array" ref="AE51">+ROUND(INDEX(FCSTSDV!$D$2:$L$72,MATCH('23.10'!$D51,FCSTSDV!$C$2:$C$72,0),MATCH('23.10'!AE$3,FCSTSDV!$D$1:$L$1,0))/'23.10'!$E51,1)</f>
        <v>#N/A</v>
      </c>
      <c r="AF51" s="92" t="e">
        <f t="array" ref="AF51">+ROUND(INDEX(FCSTSDV!$D$2:$L$72,MATCH('23.10'!$D51,FCSTSDV!$C$2:$C$72,0),MATCH('23.10'!AF$3,FCSTSDV!$D$1:$L$1,0))/'23.10'!$E51,1)</f>
        <v>#N/A</v>
      </c>
      <c r="AG51" s="92" t="e">
        <f t="array" ref="AG51">+ROUND(INDEX(FCSTSDV!$D$2:$L$72,MATCH('23.10'!$D51,FCSTSDV!$C$2:$C$72,0),MATCH('23.10'!AG$3,FCSTSDV!$D$1:$L$1,0))/'23.10'!$E51,1)</f>
        <v>#N/A</v>
      </c>
      <c r="AH51" s="92" t="e">
        <f t="array" ref="AH51">+ROUND(INDEX(FCSTSDV!$D$2:$L$72,MATCH('23.10'!$D51,FCSTSDV!$C$2:$C$72,0),MATCH('23.10'!AH$3,FCSTSDV!$D$1:$L$1,0))/'23.10'!$E51,1)</f>
        <v>#N/A</v>
      </c>
      <c r="AI51" s="92" t="e">
        <f t="array" ref="AI51">+ROUND(INDEX(FCSTSDV!$D$2:$L$72,MATCH('23.10'!$D51,FCSTSDV!$C$2:$C$72,0),MATCH('23.10'!AI$3,FCSTSDV!$D$1:$L$1,0))/'23.10'!$E51,1)</f>
        <v>#N/A</v>
      </c>
      <c r="AJ51" s="92" t="e">
        <f t="array" ref="AJ51">+ROUND(INDEX(FCSTSDV!$D$2:$L$72,MATCH('23.10'!$D51,FCSTSDV!$C$2:$C$72,0),MATCH('23.10'!AJ$3,FCSTSDV!$D$1:$L$1,0))/'23.10'!$E51,1)</f>
        <v>#N/A</v>
      </c>
      <c r="AK51" s="92" t="e">
        <f t="array" ref="AK51">+ROUND(INDEX(FCSTSDV!$D$2:$L$72,MATCH('23.10'!$D51,FCSTSDV!$C$2:$C$72,0),MATCH('23.10'!AK$3,FCSTSDV!$D$1:$L$1,0))/'23.10'!$E51,1)</f>
        <v>#N/A</v>
      </c>
    </row>
    <row r="52" spans="1:38" ht="20.100000000000001" customHeight="1">
      <c r="A52" s="813"/>
      <c r="B52" s="795"/>
      <c r="C52" s="67" t="s">
        <v>98</v>
      </c>
      <c r="D52" s="69" t="s">
        <v>99</v>
      </c>
      <c r="E52" s="49">
        <v>3000</v>
      </c>
      <c r="F52" s="799"/>
      <c r="G52" s="799"/>
      <c r="H52" s="830"/>
      <c r="I52" s="81">
        <f>+ROUND(IFERROR(VLOOKUP(D52,FCSTSDV!$C$2:$C$72,26,0),0)/'23.10'!E52+0,0)</f>
        <v>0</v>
      </c>
      <c r="J52" s="92" t="e">
        <f t="array" ref="J52">+ROUND(INDEX(FCSTSDV!$D$2:$L$72,MATCH('23.10'!$D52,FCSTSDV!$C$2:$C$72,0),MATCH('23.10'!J$3,FCSTSDV!$D$1:$L$1,0))/'23.10'!$E52,1)</f>
        <v>#N/A</v>
      </c>
      <c r="K52" s="92" t="e">
        <f t="array" ref="K52">+ROUND(INDEX(FCSTSDV!$D$2:$L$72,MATCH('23.10'!$D52,FCSTSDV!$C$2:$C$72,0),MATCH('23.10'!K$3,FCSTSDV!$D$1:$L$1,0))/'23.10'!$E52,1)</f>
        <v>#N/A</v>
      </c>
      <c r="L52" s="92" t="e">
        <f t="array" ref="L52">+ROUND(INDEX(FCSTSDV!$D$2:$L$72,MATCH('23.10'!$D52,FCSTSDV!$C$2:$C$72,0),MATCH('23.10'!L$3,FCSTSDV!$D$1:$L$1,0))/'23.10'!$E52,1)</f>
        <v>#N/A</v>
      </c>
      <c r="M52" s="92" t="e">
        <f t="array" ref="M52">+ROUND(INDEX(FCSTSDV!$D$2:$L$72,MATCH('23.10'!$D52,FCSTSDV!$C$2:$C$72,0),MATCH('23.10'!M$3,FCSTSDV!$D$1:$L$1,0))/'23.10'!$E52,1)</f>
        <v>#N/A</v>
      </c>
      <c r="N52" s="92" t="e">
        <f t="array" ref="N52">+ROUND(INDEX(FCSTSDV!$D$2:$L$72,MATCH('23.10'!$D52,FCSTSDV!$C$2:$C$72,0),MATCH('23.10'!N$3,FCSTSDV!$D$1:$L$1,0))/'23.10'!$E52,1)</f>
        <v>#N/A</v>
      </c>
      <c r="O52" s="92" t="e">
        <f t="array" ref="O52">+ROUND(INDEX(FCSTSDV!$D$2:$L$72,MATCH('23.10'!$D52,FCSTSDV!$C$2:$C$72,0),MATCH('23.10'!O$3,FCSTSDV!$D$1:$L$1,0))/'23.10'!$E52,1)</f>
        <v>#N/A</v>
      </c>
      <c r="P52" s="92" t="e">
        <f t="array" ref="P52">+ROUND(INDEX(FCSTSDV!$D$2:$L$72,MATCH('23.10'!$D52,FCSTSDV!$C$2:$C$72,0),MATCH('23.10'!P$3,FCSTSDV!$D$1:$L$1,0))/'23.10'!$E52,1)</f>
        <v>#N/A</v>
      </c>
      <c r="Q52" s="92" t="e">
        <f t="array" ref="Q52">+ROUND(INDEX(FCSTSDV!$D$2:$L$72,MATCH('23.10'!$D52,FCSTSDV!$C$2:$C$72,0),MATCH('23.10'!Q$3,FCSTSDV!$D$1:$L$1,0))/'23.10'!$E52,1)</f>
        <v>#N/A</v>
      </c>
      <c r="R52" s="92" t="e">
        <f t="array" ref="R52">+ROUND(INDEX(FCSTSDV!$D$2:$L$72,MATCH('23.10'!$D52,FCSTSDV!$C$2:$C$72,0),MATCH('23.10'!R$3,FCSTSDV!$D$1:$L$1,0))/'23.10'!$E52,1)</f>
        <v>#N/A</v>
      </c>
      <c r="S52" s="92" t="e">
        <f t="array" ref="S52">+ROUND(INDEX(FCSTSDV!$D$2:$L$72,MATCH('23.10'!$D52,FCSTSDV!$C$2:$C$72,0),MATCH('23.10'!S$3,FCSTSDV!$D$1:$L$1,0))/'23.10'!$E52,1)</f>
        <v>#N/A</v>
      </c>
      <c r="T52" s="92" t="e">
        <f t="array" ref="T52">+ROUND(INDEX(FCSTSDV!$D$2:$L$72,MATCH('23.10'!$D52,FCSTSDV!$C$2:$C$72,0),MATCH('23.10'!T$3,FCSTSDV!$D$1:$L$1,0))/'23.10'!$E52,1)</f>
        <v>#N/A</v>
      </c>
      <c r="U52" s="92" t="e">
        <f t="array" ref="U52">+ROUND(INDEX(FCSTSDV!$D$2:$L$72,MATCH('23.10'!$D52,FCSTSDV!$C$2:$C$72,0),MATCH('23.10'!U$3,FCSTSDV!$D$1:$L$1,0))/'23.10'!$E52,1)</f>
        <v>#N/A</v>
      </c>
      <c r="V52" s="92" t="e">
        <f t="array" ref="V52">+ROUND(INDEX(FCSTSDV!$D$2:$L$72,MATCH('23.10'!$D52,FCSTSDV!$C$2:$C$72,0),MATCH('23.10'!V$3,FCSTSDV!$D$1:$L$1,0))/'23.10'!$E52,1)</f>
        <v>#N/A</v>
      </c>
      <c r="W52" s="92" t="e">
        <f t="array" ref="W52">+ROUND(INDEX(FCSTSDV!$D$2:$L$72,MATCH('23.10'!$D52,FCSTSDV!$C$2:$C$72,0),MATCH('23.10'!W$3,FCSTSDV!$D$1:$L$1,0))/'23.10'!$E52,1)</f>
        <v>#N/A</v>
      </c>
      <c r="X52" s="92" t="e">
        <f t="array" ref="X52">+ROUND(INDEX(FCSTSDV!$D$2:$L$72,MATCH('23.10'!$D52,FCSTSDV!$C$2:$C$72,0),MATCH('23.10'!X$3,FCSTSDV!$D$1:$L$1,0))/'23.10'!$E52,1)</f>
        <v>#N/A</v>
      </c>
      <c r="Y52" s="92" t="e">
        <f t="array" ref="Y52">+ROUND(INDEX(FCSTSDV!$D$2:$L$72,MATCH('23.10'!$D52,FCSTSDV!$C$2:$C$72,0),MATCH('23.10'!Y$3,FCSTSDV!$D$1:$L$1,0))/'23.10'!$E52,1)</f>
        <v>#N/A</v>
      </c>
      <c r="Z52" s="92" t="e">
        <f t="array" ref="Z52">+ROUND(INDEX(FCSTSDV!$D$2:$L$72,MATCH('23.10'!$D52,FCSTSDV!$C$2:$C$72,0),MATCH('23.10'!Z$3,FCSTSDV!$D$1:$L$1,0))/'23.10'!$E52,1)</f>
        <v>#N/A</v>
      </c>
      <c r="AA52" s="92" t="e">
        <f t="array" ref="AA52">+ROUND(INDEX(FCSTSDV!$D$2:$L$72,MATCH('23.10'!$D52,FCSTSDV!$C$2:$C$72,0),MATCH('23.10'!AA$3,FCSTSDV!$D$1:$L$1,0))/'23.10'!$E52,1)</f>
        <v>#N/A</v>
      </c>
      <c r="AB52" s="92" t="e">
        <f t="array" ref="AB52">+ROUND(INDEX(FCSTSDV!$D$2:$L$72,MATCH('23.10'!$D52,FCSTSDV!$C$2:$C$72,0),MATCH('23.10'!AB$3,FCSTSDV!$D$1:$L$1,0))/'23.10'!$E52,1)</f>
        <v>#N/A</v>
      </c>
      <c r="AC52" s="92" t="e">
        <f t="array" ref="AC52">+ROUND(INDEX(FCSTSDV!$D$2:$L$72,MATCH('23.10'!$D52,FCSTSDV!$C$2:$C$72,0),MATCH('23.10'!AC$3,FCSTSDV!$D$1:$L$1,0))/'23.10'!$E52,1)</f>
        <v>#N/A</v>
      </c>
      <c r="AD52" s="92" t="e">
        <f t="array" ref="AD52">+ROUND(INDEX(FCSTSDV!$D$2:$L$72,MATCH('23.10'!$D52,FCSTSDV!$C$2:$C$72,0),MATCH('23.10'!AD$3,FCSTSDV!$D$1:$L$1,0))/'23.10'!$E52,1)</f>
        <v>#N/A</v>
      </c>
      <c r="AE52" s="92" t="e">
        <f t="array" ref="AE52">+ROUND(INDEX(FCSTSDV!$D$2:$L$72,MATCH('23.10'!$D52,FCSTSDV!$C$2:$C$72,0),MATCH('23.10'!AE$3,FCSTSDV!$D$1:$L$1,0))/'23.10'!$E52,1)</f>
        <v>#N/A</v>
      </c>
      <c r="AF52" s="92" t="e">
        <f t="array" ref="AF52">+ROUND(INDEX(FCSTSDV!$D$2:$L$72,MATCH('23.10'!$D52,FCSTSDV!$C$2:$C$72,0),MATCH('23.10'!AF$3,FCSTSDV!$D$1:$L$1,0))/'23.10'!$E52,1)</f>
        <v>#N/A</v>
      </c>
      <c r="AG52" s="92" t="e">
        <f t="array" ref="AG52">+ROUND(INDEX(FCSTSDV!$D$2:$L$72,MATCH('23.10'!$D52,FCSTSDV!$C$2:$C$72,0),MATCH('23.10'!AG$3,FCSTSDV!$D$1:$L$1,0))/'23.10'!$E52,1)</f>
        <v>#N/A</v>
      </c>
      <c r="AH52" s="92" t="e">
        <f t="array" ref="AH52">+ROUND(INDEX(FCSTSDV!$D$2:$L$72,MATCH('23.10'!$D52,FCSTSDV!$C$2:$C$72,0),MATCH('23.10'!AH$3,FCSTSDV!$D$1:$L$1,0))/'23.10'!$E52,1)</f>
        <v>#N/A</v>
      </c>
      <c r="AI52" s="92" t="e">
        <f t="array" ref="AI52">+ROUND(INDEX(FCSTSDV!$D$2:$L$72,MATCH('23.10'!$D52,FCSTSDV!$C$2:$C$72,0),MATCH('23.10'!AI$3,FCSTSDV!$D$1:$L$1,0))/'23.10'!$E52,1)</f>
        <v>#N/A</v>
      </c>
      <c r="AJ52" s="92" t="e">
        <f t="array" ref="AJ52">+ROUND(INDEX(FCSTSDV!$D$2:$L$72,MATCH('23.10'!$D52,FCSTSDV!$C$2:$C$72,0),MATCH('23.10'!AJ$3,FCSTSDV!$D$1:$L$1,0))/'23.10'!$E52,1)</f>
        <v>#N/A</v>
      </c>
      <c r="AK52" s="92" t="e">
        <f t="array" ref="AK52">+ROUND(INDEX(FCSTSDV!$D$2:$L$72,MATCH('23.10'!$D52,FCSTSDV!$C$2:$C$72,0),MATCH('23.10'!AK$3,FCSTSDV!$D$1:$L$1,0))/'23.10'!$E52,1)</f>
        <v>#N/A</v>
      </c>
    </row>
    <row r="53" spans="1:38" ht="20.100000000000001" customHeight="1">
      <c r="A53" s="813"/>
      <c r="B53" s="795"/>
      <c r="C53" s="67" t="s">
        <v>103</v>
      </c>
      <c r="D53" s="69" t="s">
        <v>104</v>
      </c>
      <c r="E53" s="49">
        <v>19000</v>
      </c>
      <c r="F53" s="799"/>
      <c r="G53" s="799"/>
      <c r="H53" s="830"/>
      <c r="I53" s="81">
        <f>+ROUND(IFERROR(VLOOKUP(D53,FCSTSDV!$C$2:$C$72,26,0),0)/'23.10'!E53+0,0)</f>
        <v>0</v>
      </c>
      <c r="J53" s="92" t="e">
        <f t="array" ref="J53">+ROUND(INDEX(FCSTSDV!$D$2:$L$72,MATCH('23.10'!$D53,FCSTSDV!$C$2:$C$72,0),MATCH('23.10'!J$3,FCSTSDV!$D$1:$L$1,0))/'23.10'!$E53,1)</f>
        <v>#N/A</v>
      </c>
      <c r="K53" s="92" t="e">
        <f t="array" ref="K53">+ROUND(INDEX(FCSTSDV!$D$2:$L$72,MATCH('23.10'!$D53,FCSTSDV!$C$2:$C$72,0),MATCH('23.10'!K$3,FCSTSDV!$D$1:$L$1,0))/'23.10'!$E53,1)</f>
        <v>#N/A</v>
      </c>
      <c r="L53" s="92" t="e">
        <f t="array" ref="L53">+ROUND(INDEX(FCSTSDV!$D$2:$L$72,MATCH('23.10'!$D53,FCSTSDV!$C$2:$C$72,0),MATCH('23.10'!L$3,FCSTSDV!$D$1:$L$1,0))/'23.10'!$E53,1)</f>
        <v>#N/A</v>
      </c>
      <c r="M53" s="92" t="e">
        <f t="array" ref="M53">+ROUND(INDEX(FCSTSDV!$D$2:$L$72,MATCH('23.10'!$D53,FCSTSDV!$C$2:$C$72,0),MATCH('23.10'!M$3,FCSTSDV!$D$1:$L$1,0))/'23.10'!$E53,1)</f>
        <v>#N/A</v>
      </c>
      <c r="N53" s="92" t="e">
        <f t="array" ref="N53">+ROUND(INDEX(FCSTSDV!$D$2:$L$72,MATCH('23.10'!$D53,FCSTSDV!$C$2:$C$72,0),MATCH('23.10'!N$3,FCSTSDV!$D$1:$L$1,0))/'23.10'!$E53,1)</f>
        <v>#N/A</v>
      </c>
      <c r="O53" s="92" t="e">
        <f t="array" ref="O53">+ROUND(INDEX(FCSTSDV!$D$2:$L$72,MATCH('23.10'!$D53,FCSTSDV!$C$2:$C$72,0),MATCH('23.10'!O$3,FCSTSDV!$D$1:$L$1,0))/'23.10'!$E53,1)</f>
        <v>#N/A</v>
      </c>
      <c r="P53" s="92" t="e">
        <f t="array" ref="P53">+ROUND(INDEX(FCSTSDV!$D$2:$L$72,MATCH('23.10'!$D53,FCSTSDV!$C$2:$C$72,0),MATCH('23.10'!P$3,FCSTSDV!$D$1:$L$1,0))/'23.10'!$E53,1)</f>
        <v>#N/A</v>
      </c>
      <c r="Q53" s="92" t="e">
        <f t="array" ref="Q53">+ROUND(INDEX(FCSTSDV!$D$2:$L$72,MATCH('23.10'!$D53,FCSTSDV!$C$2:$C$72,0),MATCH('23.10'!Q$3,FCSTSDV!$D$1:$L$1,0))/'23.10'!$E53,1)</f>
        <v>#N/A</v>
      </c>
      <c r="R53" s="92" t="e">
        <f t="array" ref="R53">+ROUND(INDEX(FCSTSDV!$D$2:$L$72,MATCH('23.10'!$D53,FCSTSDV!$C$2:$C$72,0),MATCH('23.10'!R$3,FCSTSDV!$D$1:$L$1,0))/'23.10'!$E53,1)</f>
        <v>#N/A</v>
      </c>
      <c r="S53" s="92" t="e">
        <f t="array" ref="S53">+ROUND(INDEX(FCSTSDV!$D$2:$L$72,MATCH('23.10'!$D53,FCSTSDV!$C$2:$C$72,0),MATCH('23.10'!S$3,FCSTSDV!$D$1:$L$1,0))/'23.10'!$E53,1)</f>
        <v>#N/A</v>
      </c>
      <c r="T53" s="92" t="e">
        <f t="array" ref="T53">+ROUND(INDEX(FCSTSDV!$D$2:$L$72,MATCH('23.10'!$D53,FCSTSDV!$C$2:$C$72,0),MATCH('23.10'!T$3,FCSTSDV!$D$1:$L$1,0))/'23.10'!$E53,1)</f>
        <v>#N/A</v>
      </c>
      <c r="U53" s="92" t="e">
        <f t="array" ref="U53">+ROUND(INDEX(FCSTSDV!$D$2:$L$72,MATCH('23.10'!$D53,FCSTSDV!$C$2:$C$72,0),MATCH('23.10'!U$3,FCSTSDV!$D$1:$L$1,0))/'23.10'!$E53,1)</f>
        <v>#N/A</v>
      </c>
      <c r="V53" s="92" t="e">
        <f t="array" ref="V53">+ROUND(INDEX(FCSTSDV!$D$2:$L$72,MATCH('23.10'!$D53,FCSTSDV!$C$2:$C$72,0),MATCH('23.10'!V$3,FCSTSDV!$D$1:$L$1,0))/'23.10'!$E53,1)</f>
        <v>#N/A</v>
      </c>
      <c r="W53" s="92" t="e">
        <f t="array" ref="W53">+ROUND(INDEX(FCSTSDV!$D$2:$L$72,MATCH('23.10'!$D53,FCSTSDV!$C$2:$C$72,0),MATCH('23.10'!W$3,FCSTSDV!$D$1:$L$1,0))/'23.10'!$E53,1)</f>
        <v>#N/A</v>
      </c>
      <c r="X53" s="92" t="e">
        <f t="array" ref="X53">+ROUND(INDEX(FCSTSDV!$D$2:$L$72,MATCH('23.10'!$D53,FCSTSDV!$C$2:$C$72,0),MATCH('23.10'!X$3,FCSTSDV!$D$1:$L$1,0))/'23.10'!$E53,1)</f>
        <v>#N/A</v>
      </c>
      <c r="Y53" s="92" t="e">
        <f t="array" ref="Y53">+ROUND(INDEX(FCSTSDV!$D$2:$L$72,MATCH('23.10'!$D53,FCSTSDV!$C$2:$C$72,0),MATCH('23.10'!Y$3,FCSTSDV!$D$1:$L$1,0))/'23.10'!$E53,1)</f>
        <v>#N/A</v>
      </c>
      <c r="Z53" s="92" t="e">
        <f t="array" ref="Z53">+ROUND(INDEX(FCSTSDV!$D$2:$L$72,MATCH('23.10'!$D53,FCSTSDV!$C$2:$C$72,0),MATCH('23.10'!Z$3,FCSTSDV!$D$1:$L$1,0))/'23.10'!$E53,1)</f>
        <v>#N/A</v>
      </c>
      <c r="AA53" s="92" t="e">
        <f t="array" ref="AA53">+ROUND(INDEX(FCSTSDV!$D$2:$L$72,MATCH('23.10'!$D53,FCSTSDV!$C$2:$C$72,0),MATCH('23.10'!AA$3,FCSTSDV!$D$1:$L$1,0))/'23.10'!$E53,1)</f>
        <v>#N/A</v>
      </c>
      <c r="AB53" s="92" t="e">
        <f t="array" ref="AB53">+ROUND(INDEX(FCSTSDV!$D$2:$L$72,MATCH('23.10'!$D53,FCSTSDV!$C$2:$C$72,0),MATCH('23.10'!AB$3,FCSTSDV!$D$1:$L$1,0))/'23.10'!$E53,1)</f>
        <v>#N/A</v>
      </c>
      <c r="AC53" s="92" t="e">
        <f t="array" ref="AC53">+ROUND(INDEX(FCSTSDV!$D$2:$L$72,MATCH('23.10'!$D53,FCSTSDV!$C$2:$C$72,0),MATCH('23.10'!AC$3,FCSTSDV!$D$1:$L$1,0))/'23.10'!$E53,1)</f>
        <v>#N/A</v>
      </c>
      <c r="AD53" s="92" t="e">
        <f t="array" ref="AD53">+ROUND(INDEX(FCSTSDV!$D$2:$L$72,MATCH('23.10'!$D53,FCSTSDV!$C$2:$C$72,0),MATCH('23.10'!AD$3,FCSTSDV!$D$1:$L$1,0))/'23.10'!$E53,1)</f>
        <v>#N/A</v>
      </c>
      <c r="AE53" s="92" t="e">
        <f t="array" ref="AE53">+ROUND(INDEX(FCSTSDV!$D$2:$L$72,MATCH('23.10'!$D53,FCSTSDV!$C$2:$C$72,0),MATCH('23.10'!AE$3,FCSTSDV!$D$1:$L$1,0))/'23.10'!$E53,1)</f>
        <v>#N/A</v>
      </c>
      <c r="AF53" s="92" t="e">
        <f t="array" ref="AF53">+ROUND(INDEX(FCSTSDV!$D$2:$L$72,MATCH('23.10'!$D53,FCSTSDV!$C$2:$C$72,0),MATCH('23.10'!AF$3,FCSTSDV!$D$1:$L$1,0))/'23.10'!$E53,1)</f>
        <v>#N/A</v>
      </c>
      <c r="AG53" s="92" t="e">
        <f t="array" ref="AG53">+ROUND(INDEX(FCSTSDV!$D$2:$L$72,MATCH('23.10'!$D53,FCSTSDV!$C$2:$C$72,0),MATCH('23.10'!AG$3,FCSTSDV!$D$1:$L$1,0))/'23.10'!$E53,1)</f>
        <v>#N/A</v>
      </c>
      <c r="AH53" s="92" t="e">
        <f t="array" ref="AH53">+ROUND(INDEX(FCSTSDV!$D$2:$L$72,MATCH('23.10'!$D53,FCSTSDV!$C$2:$C$72,0),MATCH('23.10'!AH$3,FCSTSDV!$D$1:$L$1,0))/'23.10'!$E53,1)</f>
        <v>#N/A</v>
      </c>
      <c r="AI53" s="92" t="e">
        <f t="array" ref="AI53">+ROUND(INDEX(FCSTSDV!$D$2:$L$72,MATCH('23.10'!$D53,FCSTSDV!$C$2:$C$72,0),MATCH('23.10'!AI$3,FCSTSDV!$D$1:$L$1,0))/'23.10'!$E53,1)</f>
        <v>#N/A</v>
      </c>
      <c r="AJ53" s="92" t="e">
        <f t="array" ref="AJ53">+ROUND(INDEX(FCSTSDV!$D$2:$L$72,MATCH('23.10'!$D53,FCSTSDV!$C$2:$C$72,0),MATCH('23.10'!AJ$3,FCSTSDV!$D$1:$L$1,0))/'23.10'!$E53,1)</f>
        <v>#N/A</v>
      </c>
      <c r="AK53" s="92" t="e">
        <f t="array" ref="AK53">+ROUND(INDEX(FCSTSDV!$D$2:$L$72,MATCH('23.10'!$D53,FCSTSDV!$C$2:$C$72,0),MATCH('23.10'!AK$3,FCSTSDV!$D$1:$L$1,0))/'23.10'!$E53,1)</f>
        <v>#N/A</v>
      </c>
    </row>
    <row r="54" spans="1:38" ht="20.100000000000001" customHeight="1">
      <c r="A54" s="813"/>
      <c r="B54" s="795"/>
      <c r="C54" s="67" t="s">
        <v>107</v>
      </c>
      <c r="D54" s="69" t="s">
        <v>244</v>
      </c>
      <c r="E54" s="49">
        <v>3000</v>
      </c>
      <c r="F54" s="799"/>
      <c r="G54" s="799"/>
      <c r="H54" s="830"/>
      <c r="I54" s="81">
        <f>+ROUND(IFERROR(VLOOKUP(D54,FCSTSDV!$C$2:$C$72,26,0),0)/'23.10'!E54+0,0)</f>
        <v>0</v>
      </c>
      <c r="J54" s="92" t="e">
        <f t="array" ref="J54">+ROUND(INDEX(FCSTSDV!$D$2:$L$72,MATCH('23.10'!$D54,FCSTSDV!$C$2:$C$72,0),MATCH('23.10'!J$3,FCSTSDV!$D$1:$L$1,0))/'23.10'!$E54,1)</f>
        <v>#N/A</v>
      </c>
      <c r="K54" s="92" t="e">
        <f t="array" ref="K54">+ROUND(INDEX(FCSTSDV!$D$2:$L$72,MATCH('23.10'!$D54,FCSTSDV!$C$2:$C$72,0),MATCH('23.10'!K$3,FCSTSDV!$D$1:$L$1,0))/'23.10'!$E54,1)</f>
        <v>#N/A</v>
      </c>
      <c r="L54" s="92">
        <f t="array" ref="L54">+ROUND(IFERROR(INDEX(FCSTSDV!$D$2:$L$673,MATCH('23.10'!$D54,FCSTSDV!$C$2:$C$673,0),MATCH('23.10'!L$3,FCSTSDV!$D$1:$L$1,0)),0)/'23.10'!$E54,1)</f>
        <v>0</v>
      </c>
      <c r="M54" s="92">
        <f t="array" ref="M54">+ROUND(IFERROR(INDEX(FCSTSDV!$D$2:$L$673,MATCH('23.10'!$D54,FCSTSDV!$C$2:$C$673,0),MATCH('23.10'!M$3,FCSTSDV!$D$1:$L$1,0)),0)/'23.10'!$E54,1)</f>
        <v>0</v>
      </c>
      <c r="N54" s="92">
        <f t="array" ref="N54">+ROUND(IFERROR(INDEX(FCSTSDV!$D$2:$L$673,MATCH('23.10'!$D54,FCSTSDV!$C$2:$C$673,0),MATCH('23.10'!N$3,FCSTSDV!$D$1:$L$1,0)),0)/'23.10'!$E54,1)</f>
        <v>0</v>
      </c>
      <c r="O54" s="92">
        <f t="array" ref="O54">+ROUND(IFERROR(INDEX(FCSTSDV!$D$2:$L$673,MATCH('23.10'!$D54,FCSTSDV!$C$2:$C$673,0),MATCH('23.10'!O$3,FCSTSDV!$D$1:$L$1,0)),0)/'23.10'!$E54,1)</f>
        <v>0</v>
      </c>
      <c r="P54" s="92">
        <f t="array" ref="P54">+ROUND(IFERROR(INDEX(FCSTSDV!$D$2:$L$673,MATCH('23.10'!$D54,FCSTSDV!$C$2:$C$673,0),MATCH('23.10'!P$3,FCSTSDV!$D$1:$L$1,0)),0)/'23.10'!$E54,1)</f>
        <v>0</v>
      </c>
      <c r="Q54" s="92">
        <f t="array" ref="Q54">+ROUND(IFERROR(INDEX(FCSTSDV!$D$2:$L$673,MATCH('23.10'!$D54,FCSTSDV!$C$2:$C$673,0),MATCH('23.10'!Q$3,FCSTSDV!$D$1:$L$1,0)),0)/'23.10'!$E54,1)</f>
        <v>0</v>
      </c>
      <c r="R54" s="92">
        <f t="array" ref="R54">+ROUND(IFERROR(INDEX(FCSTSDV!$D$2:$L$673,MATCH('23.10'!$D54,FCSTSDV!$C$2:$C$673,0),MATCH('23.10'!R$3,FCSTSDV!$D$1:$L$1,0)),0)/'23.10'!$E54,1)</f>
        <v>0</v>
      </c>
      <c r="S54" s="92">
        <f t="array" ref="S54">+ROUND(IFERROR(INDEX(FCSTSDV!$D$2:$L$673,MATCH('23.10'!$D54,FCSTSDV!$C$2:$C$673,0),MATCH('23.10'!S$3,FCSTSDV!$D$1:$L$1,0)),0)/'23.10'!$E54,1)</f>
        <v>0</v>
      </c>
      <c r="T54" s="92">
        <f t="array" ref="T54">+ROUND(IFERROR(INDEX(FCSTSDV!$D$2:$L$673,MATCH('23.10'!$D54,FCSTSDV!$C$2:$C$673,0),MATCH('23.10'!T$3,FCSTSDV!$D$1:$L$1,0)),0)/'23.10'!$E54,1)</f>
        <v>0</v>
      </c>
      <c r="U54" s="92">
        <f t="array" ref="U54">+ROUND(IFERROR(INDEX(FCSTSDV!$D$2:$L$673,MATCH('23.10'!$D54,FCSTSDV!$C$2:$C$673,0),MATCH('23.10'!U$3,FCSTSDV!$D$1:$L$1,0)),0)/'23.10'!$E54,1)</f>
        <v>0</v>
      </c>
      <c r="V54" s="92">
        <f t="array" ref="V54">+ROUND(IFERROR(INDEX(FCSTSDV!$D$2:$L$673,MATCH('23.10'!$D54,FCSTSDV!$C$2:$C$673,0),MATCH('23.10'!V$3,FCSTSDV!$D$1:$L$1,0)),0)/'23.10'!$E54,1)</f>
        <v>0</v>
      </c>
      <c r="W54" s="92">
        <f>+ROUND(IFERROR(INDEX(FCSTSDV!$D$2:$L$673,MATCH('23.10'!$D54,FCSTSDV!$C$2:$C$673,0),MATCH('23.10'!W$3,FCSTSDV!$D$1:$L$1,0)),0)/'23.10'!$E54,1)</f>
        <v>0</v>
      </c>
      <c r="X54" s="92">
        <f>+ROUND(IFERROR(INDEX(FCSTSDV!$D$2:$L$673,MATCH('23.10'!$D54,FCSTSDV!$C$2:$C$673,0),MATCH('23.10'!X$3,FCSTSDV!$D$1:$L$1,0)),0)/'23.10'!$E54,1)</f>
        <v>0</v>
      </c>
      <c r="Y54" s="92">
        <f>+ROUND(IFERROR(INDEX(FCSTSDV!$D$2:$L$673,MATCH('23.10'!$D54,FCSTSDV!$C$2:$C$673,0),MATCH('23.10'!Y$3,FCSTSDV!$D$1:$L$1,0)),0)/'23.10'!$E54,1)</f>
        <v>0</v>
      </c>
      <c r="Z54" s="92">
        <f>+ROUND(IFERROR(INDEX(FCSTSDV!$D$2:$L$673,MATCH('23.10'!$D54,FCSTSDV!$C$2:$C$673,0),MATCH('23.10'!Z$3,FCSTSDV!$D$1:$L$1,0)),0)/'23.10'!$E54,1)</f>
        <v>0</v>
      </c>
      <c r="AA54" s="92">
        <f>+ROUND(IFERROR(INDEX(FCSTSDV!$D$2:$L$673,MATCH('23.10'!$D54,FCSTSDV!$C$2:$C$673,0),MATCH('23.10'!AA$3,FCSTSDV!$D$1:$L$1,0)),0)/'23.10'!$E54,1)</f>
        <v>0</v>
      </c>
      <c r="AB54" s="92">
        <f>+ROUND(IFERROR(INDEX(FCSTSDV!$D$2:$L$673,MATCH('23.10'!$D54,FCSTSDV!$C$2:$C$673,0),MATCH('23.10'!AB$3,FCSTSDV!$D$1:$L$1,0)),0)/'23.10'!$E54,1)</f>
        <v>0</v>
      </c>
      <c r="AC54" s="92">
        <f>+ROUND(IFERROR(INDEX(FCSTSDV!$D$2:$L$673,MATCH('23.10'!$D54,FCSTSDV!$C$2:$C$673,0),MATCH('23.10'!AC$3,FCSTSDV!$D$1:$L$1,0)),0)/'23.10'!$E54,1)</f>
        <v>0</v>
      </c>
      <c r="AD54" s="92">
        <f>+ROUND(IFERROR(INDEX(FCSTSDV!$D$2:$L$673,MATCH('23.10'!$D54,FCSTSDV!$C$2:$C$673,0),MATCH('23.10'!AD$3,FCSTSDV!$D$1:$L$1,0)),0)/'23.10'!$E54,1)</f>
        <v>0</v>
      </c>
      <c r="AE54" s="92">
        <f t="array" ref="AE54">+ROUND(IFERROR(INDEX(FCSTSDV!$D$2:$L$673,MATCH('23.10'!$D54,FCSTSDV!$C$2:$C$673,0),MATCH('23.10'!AE$3,FCSTSDV!$D$1:$L$1,0)),0)/'23.10'!$E54,1)</f>
        <v>0</v>
      </c>
      <c r="AF54" s="92">
        <f t="array" ref="AF54">+ROUND(IFERROR(INDEX(FCSTSDV!$D$2:$L$673,MATCH('23.10'!$D54,FCSTSDV!$C$2:$C$673,0),MATCH('23.10'!AF$3,FCSTSDV!$D$1:$L$1,0)),0)/'23.10'!$E54,1)</f>
        <v>0</v>
      </c>
      <c r="AG54" s="92">
        <f t="array" ref="AG54">+ROUND(IFERROR(INDEX(FCSTSDV!$D$2:$L$673,MATCH('23.10'!$D54,FCSTSDV!$C$2:$C$673,0),MATCH('23.10'!AG$3,FCSTSDV!$D$1:$L$1,0)),0)/'23.10'!$E54,1)</f>
        <v>0</v>
      </c>
      <c r="AH54" s="92">
        <f t="array" ref="AH54">+ROUND(IFERROR(INDEX(FCSTSDV!$D$2:$L$673,MATCH('23.10'!$D54,FCSTSDV!$C$2:$C$673,0),MATCH('23.10'!AH$3,FCSTSDV!$D$1:$L$1,0)),0)/'23.10'!$E54,1)</f>
        <v>0</v>
      </c>
      <c r="AI54" s="92">
        <f t="array" ref="AI54">+ROUND(IFERROR(INDEX(FCSTSDV!$D$2:$L$673,MATCH('23.10'!$D54,FCSTSDV!$C$2:$C$673,0),MATCH('23.10'!AI$3,FCSTSDV!$D$1:$L$1,0)),0)/'23.10'!$E54,1)</f>
        <v>0</v>
      </c>
      <c r="AJ54" s="92">
        <f t="array" ref="AJ54">+ROUND(IFERROR(INDEX(FCSTSDV!$D$2:$L$673,MATCH('23.10'!$D54,FCSTSDV!$C$2:$C$673,0),MATCH('23.10'!AJ$3,FCSTSDV!$D$1:$L$1,0)),0)/'23.10'!$E54,1)</f>
        <v>0</v>
      </c>
      <c r="AK54" s="92">
        <f t="array" ref="AK54">+ROUND(IFERROR(INDEX(FCSTSDV!$D$2:$L$673,MATCH('23.10'!$D54,FCSTSDV!$C$2:$C$673,0),MATCH('23.10'!AK$3,FCSTSDV!$D$1:$L$1,0)),0)/'23.10'!$E54,1)</f>
        <v>0</v>
      </c>
    </row>
    <row r="55" spans="1:38" ht="20.100000000000001" customHeight="1">
      <c r="A55" s="813"/>
      <c r="B55" s="795"/>
      <c r="C55" s="67" t="s">
        <v>96</v>
      </c>
      <c r="D55" s="32" t="s">
        <v>106</v>
      </c>
      <c r="E55" s="49">
        <v>11000</v>
      </c>
      <c r="F55" s="799"/>
      <c r="G55" s="799"/>
      <c r="H55" s="830"/>
      <c r="I55" s="81">
        <f>+ROUND(IFERROR(VLOOKUP(D55,FCSTSDV!$C$2:$C$72,26,0),0)/'23.10'!E55+0,0)</f>
        <v>0</v>
      </c>
      <c r="J55" s="92" t="e">
        <f t="array" ref="J55">+ROUND(INDEX(FCSTSDV!$D$2:$L$72,MATCH('23.10'!$D55,FCSTSDV!$C$2:$C$72,0),MATCH('23.10'!J$3,FCSTSDV!$D$1:$L$1,0))/'23.10'!$E55,1)</f>
        <v>#N/A</v>
      </c>
      <c r="K55" s="92" t="e">
        <f t="array" ref="K55">+ROUND(INDEX(FCSTSDV!$D$2:$L$72,MATCH('23.10'!$D55,FCSTSDV!$C$2:$C$72,0),MATCH('23.10'!K$3,FCSTSDV!$D$1:$L$1,0))/'23.10'!$E55,1)</f>
        <v>#N/A</v>
      </c>
      <c r="L55" s="92" t="e">
        <f t="array" ref="L55">+ROUND(INDEX(FCSTSDV!$D$2:$L$72,MATCH('23.10'!$D55,FCSTSDV!$C$2:$C$72,0),MATCH('23.10'!L$3,FCSTSDV!$D$1:$L$1,0))/'23.10'!$E55,1)</f>
        <v>#N/A</v>
      </c>
      <c r="M55" s="92" t="e">
        <f t="array" ref="M55">+ROUND(INDEX(FCSTSDV!$D$2:$L$72,MATCH('23.10'!$D55,FCSTSDV!$C$2:$C$72,0),MATCH('23.10'!M$3,FCSTSDV!$D$1:$L$1,0))/'23.10'!$E55,1)</f>
        <v>#N/A</v>
      </c>
      <c r="N55" s="92" t="e">
        <f t="array" ref="N55">+ROUND(INDEX(FCSTSDV!$D$2:$L$72,MATCH('23.10'!$D55,FCSTSDV!$C$2:$C$72,0),MATCH('23.10'!N$3,FCSTSDV!$D$1:$L$1,0))/'23.10'!$E55,1)</f>
        <v>#N/A</v>
      </c>
      <c r="O55" s="92" t="e">
        <f t="array" ref="O55">+ROUND(INDEX(FCSTSDV!$D$2:$L$72,MATCH('23.10'!$D55,FCSTSDV!$C$2:$C$72,0),MATCH('23.10'!O$3,FCSTSDV!$D$1:$L$1,0))/'23.10'!$E55,1)</f>
        <v>#N/A</v>
      </c>
      <c r="P55" s="92" t="e">
        <f t="array" ref="P55">+ROUND(INDEX(FCSTSDV!$D$2:$L$72,MATCH('23.10'!$D55,FCSTSDV!$C$2:$C$72,0),MATCH('23.10'!P$3,FCSTSDV!$D$1:$L$1,0))/'23.10'!$E55,1)</f>
        <v>#N/A</v>
      </c>
      <c r="Q55" s="92" t="e">
        <f t="array" ref="Q55">+ROUND(INDEX(FCSTSDV!$D$2:$L$72,MATCH('23.10'!$D55,FCSTSDV!$C$2:$C$72,0),MATCH('23.10'!Q$3,FCSTSDV!$D$1:$L$1,0))/'23.10'!$E55,1)</f>
        <v>#N/A</v>
      </c>
      <c r="R55" s="92" t="e">
        <f t="array" ref="R55">+ROUND(INDEX(FCSTSDV!$D$2:$L$72,MATCH('23.10'!$D55,FCSTSDV!$C$2:$C$72,0),MATCH('23.10'!R$3,FCSTSDV!$D$1:$L$1,0))/'23.10'!$E55,1)</f>
        <v>#N/A</v>
      </c>
      <c r="S55" s="92" t="e">
        <f t="array" ref="S55">+ROUND(INDEX(FCSTSDV!$D$2:$L$72,MATCH('23.10'!$D55,FCSTSDV!$C$2:$C$72,0),MATCH('23.10'!S$3,FCSTSDV!$D$1:$L$1,0))/'23.10'!$E55,1)</f>
        <v>#N/A</v>
      </c>
      <c r="T55" s="92" t="e">
        <f t="array" ref="T55">+ROUND(INDEX(FCSTSDV!$D$2:$L$72,MATCH('23.10'!$D55,FCSTSDV!$C$2:$C$72,0),MATCH('23.10'!T$3,FCSTSDV!$D$1:$L$1,0))/'23.10'!$E55,1)</f>
        <v>#N/A</v>
      </c>
      <c r="U55" s="92" t="e">
        <f t="array" ref="U55">+ROUND(INDEX(FCSTSDV!$D$2:$L$72,MATCH('23.10'!$D55,FCSTSDV!$C$2:$C$72,0),MATCH('23.10'!U$3,FCSTSDV!$D$1:$L$1,0))/'23.10'!$E55,1)</f>
        <v>#N/A</v>
      </c>
      <c r="V55" s="92" t="e">
        <f t="array" ref="V55">+ROUND(INDEX(FCSTSDV!$D$2:$L$72,MATCH('23.10'!$D55,FCSTSDV!$C$2:$C$72,0),MATCH('23.10'!V$3,FCSTSDV!$D$1:$L$1,0))/'23.10'!$E55,1)</f>
        <v>#N/A</v>
      </c>
      <c r="W55" s="92" t="e">
        <f t="array" ref="W55">+ROUND(INDEX(FCSTSDV!$D$2:$L$72,MATCH('23.10'!$D55,FCSTSDV!$C$2:$C$72,0),MATCH('23.10'!W$3,FCSTSDV!$D$1:$L$1,0))/'23.10'!$E55,1)</f>
        <v>#N/A</v>
      </c>
      <c r="X55" s="92" t="e">
        <f t="array" ref="X55">+ROUND(INDEX(FCSTSDV!$D$2:$L$72,MATCH('23.10'!$D55,FCSTSDV!$C$2:$C$72,0),MATCH('23.10'!X$3,FCSTSDV!$D$1:$L$1,0))/'23.10'!$E55,1)</f>
        <v>#N/A</v>
      </c>
      <c r="Y55" s="92" t="e">
        <f t="array" ref="Y55">+ROUND(INDEX(FCSTSDV!$D$2:$L$72,MATCH('23.10'!$D55,FCSTSDV!$C$2:$C$72,0),MATCH('23.10'!Y$3,FCSTSDV!$D$1:$L$1,0))/'23.10'!$E55,1)</f>
        <v>#N/A</v>
      </c>
      <c r="Z55" s="92" t="e">
        <f t="array" ref="Z55">+ROUND(INDEX(FCSTSDV!$D$2:$L$72,MATCH('23.10'!$D55,FCSTSDV!$C$2:$C$72,0),MATCH('23.10'!Z$3,FCSTSDV!$D$1:$L$1,0))/'23.10'!$E55,1)</f>
        <v>#N/A</v>
      </c>
      <c r="AA55" s="92" t="e">
        <f t="array" ref="AA55">+ROUND(INDEX(FCSTSDV!$D$2:$L$72,MATCH('23.10'!$D55,FCSTSDV!$C$2:$C$72,0),MATCH('23.10'!AA$3,FCSTSDV!$D$1:$L$1,0))/'23.10'!$E55,1)</f>
        <v>#N/A</v>
      </c>
      <c r="AB55" s="92" t="e">
        <f t="array" ref="AB55">+ROUND(INDEX(FCSTSDV!$D$2:$L$72,MATCH('23.10'!$D55,FCSTSDV!$C$2:$C$72,0),MATCH('23.10'!AB$3,FCSTSDV!$D$1:$L$1,0))/'23.10'!$E55,1)</f>
        <v>#N/A</v>
      </c>
      <c r="AC55" s="92" t="e">
        <f t="array" ref="AC55">+ROUND(INDEX(FCSTSDV!$D$2:$L$72,MATCH('23.10'!$D55,FCSTSDV!$C$2:$C$72,0),MATCH('23.10'!AC$3,FCSTSDV!$D$1:$L$1,0))/'23.10'!$E55,1)</f>
        <v>#N/A</v>
      </c>
      <c r="AD55" s="92" t="e">
        <f t="array" ref="AD55">+ROUND(INDEX(FCSTSDV!$D$2:$L$72,MATCH('23.10'!$D55,FCSTSDV!$C$2:$C$72,0),MATCH('23.10'!AD$3,FCSTSDV!$D$1:$L$1,0))/'23.10'!$E55,1)</f>
        <v>#N/A</v>
      </c>
      <c r="AE55" s="92" t="e">
        <f t="array" ref="AE55">+ROUND(INDEX(FCSTSDV!$D$2:$L$72,MATCH('23.10'!$D55,FCSTSDV!$C$2:$C$72,0),MATCH('23.10'!AE$3,FCSTSDV!$D$1:$L$1,0))/'23.10'!$E55,1)</f>
        <v>#N/A</v>
      </c>
      <c r="AF55" s="92" t="e">
        <f t="array" ref="AF55">+ROUND(INDEX(FCSTSDV!$D$2:$L$72,MATCH('23.10'!$D55,FCSTSDV!$C$2:$C$72,0),MATCH('23.10'!AF$3,FCSTSDV!$D$1:$L$1,0))/'23.10'!$E55,1)</f>
        <v>#N/A</v>
      </c>
      <c r="AG55" s="92" t="e">
        <f t="array" ref="AG55">+ROUND(INDEX(FCSTSDV!$D$2:$L$72,MATCH('23.10'!$D55,FCSTSDV!$C$2:$C$72,0),MATCH('23.10'!AG$3,FCSTSDV!$D$1:$L$1,0))/'23.10'!$E55,1)</f>
        <v>#N/A</v>
      </c>
      <c r="AH55" s="92" t="e">
        <f t="array" ref="AH55">+ROUND(INDEX(FCSTSDV!$D$2:$L$72,MATCH('23.10'!$D55,FCSTSDV!$C$2:$C$72,0),MATCH('23.10'!AH$3,FCSTSDV!$D$1:$L$1,0))/'23.10'!$E55,1)</f>
        <v>#N/A</v>
      </c>
      <c r="AI55" s="92" t="e">
        <f t="array" ref="AI55">+ROUND(INDEX(FCSTSDV!$D$2:$L$72,MATCH('23.10'!$D55,FCSTSDV!$C$2:$C$72,0),MATCH('23.10'!AI$3,FCSTSDV!$D$1:$L$1,0))/'23.10'!$E55,1)</f>
        <v>#N/A</v>
      </c>
      <c r="AJ55" s="92" t="e">
        <f t="array" ref="AJ55">+ROUND(INDEX(FCSTSDV!$D$2:$L$72,MATCH('23.10'!$D55,FCSTSDV!$C$2:$C$72,0),MATCH('23.10'!AJ$3,FCSTSDV!$D$1:$L$1,0))/'23.10'!$E55,1)</f>
        <v>#N/A</v>
      </c>
      <c r="AK55" s="92" t="e">
        <f t="array" ref="AK55">+ROUND(INDEX(FCSTSDV!$D$2:$L$72,MATCH('23.10'!$D55,FCSTSDV!$C$2:$C$72,0),MATCH('23.10'!AK$3,FCSTSDV!$D$1:$L$1,0))/'23.10'!$E55,1)</f>
        <v>#N/A</v>
      </c>
    </row>
    <row r="56" spans="1:38" ht="20.100000000000001" customHeight="1">
      <c r="A56" s="813"/>
      <c r="B56" s="795"/>
      <c r="C56" s="67" t="s">
        <v>107</v>
      </c>
      <c r="D56" s="32" t="s">
        <v>108</v>
      </c>
      <c r="E56" s="49">
        <v>3000</v>
      </c>
      <c r="F56" s="799"/>
      <c r="G56" s="799"/>
      <c r="H56" s="830"/>
      <c r="I56" s="81">
        <f>+ROUND(IFERROR(VLOOKUP(D56,FCSTSDV!$C$2:$C$72,26,0),0)/'23.10'!E56+0,0)</f>
        <v>0</v>
      </c>
      <c r="J56" s="92" t="e">
        <f t="array" ref="J56">+ROUND(INDEX(FCSTSDV!$D$2:$L$72,MATCH('23.10'!$D56,FCSTSDV!$C$2:$C$72,0),MATCH('23.10'!J$3,FCSTSDV!$D$1:$L$1,0))/'23.10'!$E56,1)</f>
        <v>#N/A</v>
      </c>
      <c r="K56" s="92" t="e">
        <f t="array" ref="K56">+ROUND(INDEX(FCSTSDV!$D$2:$L$72,MATCH('23.10'!$D56,FCSTSDV!$C$2:$C$72,0),MATCH('23.10'!K$3,FCSTSDV!$D$1:$L$1,0))/'23.10'!$E56,1)</f>
        <v>#N/A</v>
      </c>
      <c r="L56" s="92" t="e">
        <f t="array" ref="L56">+ROUND(INDEX(FCSTSDV!$D$2:$L$72,MATCH('23.10'!$D56,FCSTSDV!$C$2:$C$72,0),MATCH('23.10'!L$3,FCSTSDV!$D$1:$L$1,0))/'23.10'!$E56,1)</f>
        <v>#N/A</v>
      </c>
      <c r="M56" s="92" t="e">
        <f t="array" ref="M56">+ROUND(INDEX(FCSTSDV!$D$2:$L$72,MATCH('23.10'!$D56,FCSTSDV!$C$2:$C$72,0),MATCH('23.10'!M$3,FCSTSDV!$D$1:$L$1,0))/'23.10'!$E56,1)</f>
        <v>#N/A</v>
      </c>
      <c r="N56" s="92" t="e">
        <f t="array" ref="N56">+ROUND(INDEX(FCSTSDV!$D$2:$L$72,MATCH('23.10'!$D56,FCSTSDV!$C$2:$C$72,0),MATCH('23.10'!N$3,FCSTSDV!$D$1:$L$1,0))/'23.10'!$E56,1)</f>
        <v>#N/A</v>
      </c>
      <c r="O56" s="92" t="e">
        <f t="array" ref="O56">+ROUND(INDEX(FCSTSDV!$D$2:$L$72,MATCH('23.10'!$D56,FCSTSDV!$C$2:$C$72,0),MATCH('23.10'!O$3,FCSTSDV!$D$1:$L$1,0))/'23.10'!$E56,1)</f>
        <v>#N/A</v>
      </c>
      <c r="P56" s="92" t="e">
        <f t="array" ref="P56">+ROUND(INDEX(FCSTSDV!$D$2:$L$72,MATCH('23.10'!$D56,FCSTSDV!$C$2:$C$72,0),MATCH('23.10'!P$3,FCSTSDV!$D$1:$L$1,0))/'23.10'!$E56,1)</f>
        <v>#N/A</v>
      </c>
      <c r="Q56" s="92" t="e">
        <f t="array" ref="Q56">+ROUND(INDEX(FCSTSDV!$D$2:$L$72,MATCH('23.10'!$D56,FCSTSDV!$C$2:$C$72,0),MATCH('23.10'!Q$3,FCSTSDV!$D$1:$L$1,0))/'23.10'!$E56,1)</f>
        <v>#N/A</v>
      </c>
      <c r="R56" s="92" t="e">
        <f t="array" ref="R56">+ROUND(INDEX(FCSTSDV!$D$2:$L$72,MATCH('23.10'!$D56,FCSTSDV!$C$2:$C$72,0),MATCH('23.10'!R$3,FCSTSDV!$D$1:$L$1,0))/'23.10'!$E56,1)</f>
        <v>#N/A</v>
      </c>
      <c r="S56" s="92" t="e">
        <f t="array" ref="S56">+ROUND(INDEX(FCSTSDV!$D$2:$L$72,MATCH('23.10'!$D56,FCSTSDV!$C$2:$C$72,0),MATCH('23.10'!S$3,FCSTSDV!$D$1:$L$1,0))/'23.10'!$E56,1)</f>
        <v>#N/A</v>
      </c>
      <c r="T56" s="92" t="e">
        <f t="array" ref="T56">+ROUND(INDEX(FCSTSDV!$D$2:$L$72,MATCH('23.10'!$D56,FCSTSDV!$C$2:$C$72,0),MATCH('23.10'!T$3,FCSTSDV!$D$1:$L$1,0))/'23.10'!$E56,1)</f>
        <v>#N/A</v>
      </c>
      <c r="U56" s="92" t="e">
        <f t="array" ref="U56">+ROUND(INDEX(FCSTSDV!$D$2:$L$72,MATCH('23.10'!$D56,FCSTSDV!$C$2:$C$72,0),MATCH('23.10'!U$3,FCSTSDV!$D$1:$L$1,0))/'23.10'!$E56,1)</f>
        <v>#N/A</v>
      </c>
      <c r="V56" s="92" t="e">
        <f t="array" ref="V56">+ROUND(INDEX(FCSTSDV!$D$2:$L$72,MATCH('23.10'!$D56,FCSTSDV!$C$2:$C$72,0),MATCH('23.10'!V$3,FCSTSDV!$D$1:$L$1,0))/'23.10'!$E56,1)</f>
        <v>#N/A</v>
      </c>
      <c r="W56" s="92" t="e">
        <f t="array" ref="W56">+ROUND(INDEX(FCSTSDV!$D$2:$L$72,MATCH('23.10'!$D56,FCSTSDV!$C$2:$C$72,0),MATCH('23.10'!W$3,FCSTSDV!$D$1:$L$1,0))/'23.10'!$E56,1)</f>
        <v>#N/A</v>
      </c>
      <c r="X56" s="92" t="e">
        <f t="array" ref="X56">+ROUND(INDEX(FCSTSDV!$D$2:$L$72,MATCH('23.10'!$D56,FCSTSDV!$C$2:$C$72,0),MATCH('23.10'!X$3,FCSTSDV!$D$1:$L$1,0))/'23.10'!$E56,1)</f>
        <v>#N/A</v>
      </c>
      <c r="Y56" s="92" t="e">
        <f t="array" ref="Y56">+ROUND(INDEX(FCSTSDV!$D$2:$L$72,MATCH('23.10'!$D56,FCSTSDV!$C$2:$C$72,0),MATCH('23.10'!Y$3,FCSTSDV!$D$1:$L$1,0))/'23.10'!$E56,1)</f>
        <v>#N/A</v>
      </c>
      <c r="Z56" s="92" t="e">
        <f t="array" ref="Z56">+ROUND(INDEX(FCSTSDV!$D$2:$L$72,MATCH('23.10'!$D56,FCSTSDV!$C$2:$C$72,0),MATCH('23.10'!Z$3,FCSTSDV!$D$1:$L$1,0))/'23.10'!$E56,1)</f>
        <v>#N/A</v>
      </c>
      <c r="AA56" s="92" t="e">
        <f t="array" ref="AA56">+ROUND(INDEX(FCSTSDV!$D$2:$L$72,MATCH('23.10'!$D56,FCSTSDV!$C$2:$C$72,0),MATCH('23.10'!AA$3,FCSTSDV!$D$1:$L$1,0))/'23.10'!$E56,1)</f>
        <v>#N/A</v>
      </c>
      <c r="AB56" s="92" t="e">
        <f t="array" ref="AB56">+ROUND(INDEX(FCSTSDV!$D$2:$L$72,MATCH('23.10'!$D56,FCSTSDV!$C$2:$C$72,0),MATCH('23.10'!AB$3,FCSTSDV!$D$1:$L$1,0))/'23.10'!$E56,1)</f>
        <v>#N/A</v>
      </c>
      <c r="AC56" s="92" t="e">
        <f t="array" ref="AC56">+ROUND(INDEX(FCSTSDV!$D$2:$L$72,MATCH('23.10'!$D56,FCSTSDV!$C$2:$C$72,0),MATCH('23.10'!AC$3,FCSTSDV!$D$1:$L$1,0))/'23.10'!$E56,1)</f>
        <v>#N/A</v>
      </c>
      <c r="AD56" s="92" t="e">
        <f t="array" ref="AD56">+ROUND(INDEX(FCSTSDV!$D$2:$L$72,MATCH('23.10'!$D56,FCSTSDV!$C$2:$C$72,0),MATCH('23.10'!AD$3,FCSTSDV!$D$1:$L$1,0))/'23.10'!$E56,1)</f>
        <v>#N/A</v>
      </c>
      <c r="AE56" s="92" t="e">
        <f t="array" ref="AE56">+ROUND(INDEX(FCSTSDV!$D$2:$L$72,MATCH('23.10'!$D56,FCSTSDV!$C$2:$C$72,0),MATCH('23.10'!AE$3,FCSTSDV!$D$1:$L$1,0))/'23.10'!$E56,1)</f>
        <v>#N/A</v>
      </c>
      <c r="AF56" s="92" t="e">
        <f t="array" ref="AF56">+ROUND(INDEX(FCSTSDV!$D$2:$L$72,MATCH('23.10'!$D56,FCSTSDV!$C$2:$C$72,0),MATCH('23.10'!AF$3,FCSTSDV!$D$1:$L$1,0))/'23.10'!$E56,1)</f>
        <v>#N/A</v>
      </c>
      <c r="AG56" s="92" t="e">
        <f t="array" ref="AG56">+ROUND(INDEX(FCSTSDV!$D$2:$L$72,MATCH('23.10'!$D56,FCSTSDV!$C$2:$C$72,0),MATCH('23.10'!AG$3,FCSTSDV!$D$1:$L$1,0))/'23.10'!$E56,1)</f>
        <v>#N/A</v>
      </c>
      <c r="AH56" s="92" t="e">
        <f t="array" ref="AH56">+ROUND(INDEX(FCSTSDV!$D$2:$L$72,MATCH('23.10'!$D56,FCSTSDV!$C$2:$C$72,0),MATCH('23.10'!AH$3,FCSTSDV!$D$1:$L$1,0))/'23.10'!$E56,1)</f>
        <v>#N/A</v>
      </c>
      <c r="AI56" s="92" t="e">
        <f t="array" ref="AI56">+ROUND(INDEX(FCSTSDV!$D$2:$L$72,MATCH('23.10'!$D56,FCSTSDV!$C$2:$C$72,0),MATCH('23.10'!AI$3,FCSTSDV!$D$1:$L$1,0))/'23.10'!$E56,1)</f>
        <v>#N/A</v>
      </c>
      <c r="AJ56" s="92" t="e">
        <f t="array" ref="AJ56">+ROUND(INDEX(FCSTSDV!$D$2:$L$72,MATCH('23.10'!$D56,FCSTSDV!$C$2:$C$72,0),MATCH('23.10'!AJ$3,FCSTSDV!$D$1:$L$1,0))/'23.10'!$E56,1)</f>
        <v>#N/A</v>
      </c>
      <c r="AK56" s="92" t="e">
        <f t="array" ref="AK56">+ROUND(INDEX(FCSTSDV!$D$2:$L$72,MATCH('23.10'!$D56,FCSTSDV!$C$2:$C$72,0),MATCH('23.10'!AK$3,FCSTSDV!$D$1:$L$1,0))/'23.10'!$E56,1)</f>
        <v>#N/A</v>
      </c>
    </row>
    <row r="57" spans="1:38" ht="20.100000000000001" customHeight="1">
      <c r="A57" s="813"/>
      <c r="B57" s="795"/>
      <c r="C57" s="67" t="s">
        <v>103</v>
      </c>
      <c r="D57" s="32" t="s">
        <v>109</v>
      </c>
      <c r="E57" s="49">
        <v>15000</v>
      </c>
      <c r="F57" s="799"/>
      <c r="G57" s="799"/>
      <c r="H57" s="830"/>
      <c r="I57" s="81">
        <f>+ROUND(IFERROR(VLOOKUP(D57,FCSTSDV!$C$2:$C$72,26,0),0)/'23.10'!E57+0,0)</f>
        <v>0</v>
      </c>
      <c r="J57" s="92" t="e">
        <f t="array" ref="J57">+ROUND(INDEX(FCSTSDV!$D$2:$L$72,MATCH('23.10'!$D57,FCSTSDV!$C$2:$C$72,0),MATCH('23.10'!J$3,FCSTSDV!$D$1:$L$1,0))/'23.10'!$E57,1)</f>
        <v>#N/A</v>
      </c>
      <c r="K57" s="92" t="e">
        <f t="array" ref="K57">+ROUND(INDEX(FCSTSDV!$D$2:$L$72,MATCH('23.10'!$D57,FCSTSDV!$C$2:$C$72,0),MATCH('23.10'!K$3,FCSTSDV!$D$1:$L$1,0))/'23.10'!$E57,1)</f>
        <v>#N/A</v>
      </c>
      <c r="L57" s="92" t="e">
        <f t="array" ref="L57">+ROUND(INDEX(FCSTSDV!$D$2:$L$72,MATCH('23.10'!$D57,FCSTSDV!$C$2:$C$72,0),MATCH('23.10'!L$3,FCSTSDV!$D$1:$L$1,0))/'23.10'!$E57,1)</f>
        <v>#N/A</v>
      </c>
      <c r="M57" s="92" t="e">
        <f t="array" ref="M57">+ROUND(INDEX(FCSTSDV!$D$2:$L$72,MATCH('23.10'!$D57,FCSTSDV!$C$2:$C$72,0),MATCH('23.10'!M$3,FCSTSDV!$D$1:$L$1,0))/'23.10'!$E57,1)</f>
        <v>#N/A</v>
      </c>
      <c r="N57" s="92" t="e">
        <f t="array" ref="N57">+ROUND(INDEX(FCSTSDV!$D$2:$L$72,MATCH('23.10'!$D57,FCSTSDV!$C$2:$C$72,0),MATCH('23.10'!N$3,FCSTSDV!$D$1:$L$1,0))/'23.10'!$E57,1)</f>
        <v>#N/A</v>
      </c>
      <c r="O57" s="92" t="e">
        <f t="array" ref="O57">+ROUND(INDEX(FCSTSDV!$D$2:$L$72,MATCH('23.10'!$D57,FCSTSDV!$C$2:$C$72,0),MATCH('23.10'!O$3,FCSTSDV!$D$1:$L$1,0))/'23.10'!$E57,1)</f>
        <v>#N/A</v>
      </c>
      <c r="P57" s="92" t="e">
        <f t="array" ref="P57">+ROUND(INDEX(FCSTSDV!$D$2:$L$72,MATCH('23.10'!$D57,FCSTSDV!$C$2:$C$72,0),MATCH('23.10'!P$3,FCSTSDV!$D$1:$L$1,0))/'23.10'!$E57,1)</f>
        <v>#N/A</v>
      </c>
      <c r="Q57" s="92" t="e">
        <f t="array" ref="Q57">+ROUND(INDEX(FCSTSDV!$D$2:$L$72,MATCH('23.10'!$D57,FCSTSDV!$C$2:$C$72,0),MATCH('23.10'!Q$3,FCSTSDV!$D$1:$L$1,0))/'23.10'!$E57,1)</f>
        <v>#N/A</v>
      </c>
      <c r="R57" s="92" t="e">
        <f t="array" ref="R57">+ROUND(INDEX(FCSTSDV!$D$2:$L$72,MATCH('23.10'!$D57,FCSTSDV!$C$2:$C$72,0),MATCH('23.10'!R$3,FCSTSDV!$D$1:$L$1,0))/'23.10'!$E57,1)</f>
        <v>#N/A</v>
      </c>
      <c r="S57" s="92" t="e">
        <f t="array" ref="S57">+ROUND(INDEX(FCSTSDV!$D$2:$L$72,MATCH('23.10'!$D57,FCSTSDV!$C$2:$C$72,0),MATCH('23.10'!S$3,FCSTSDV!$D$1:$L$1,0))/'23.10'!$E57,1)</f>
        <v>#N/A</v>
      </c>
      <c r="T57" s="92" t="e">
        <f t="array" ref="T57">+ROUND(INDEX(FCSTSDV!$D$2:$L$72,MATCH('23.10'!$D57,FCSTSDV!$C$2:$C$72,0),MATCH('23.10'!T$3,FCSTSDV!$D$1:$L$1,0))/'23.10'!$E57,1)</f>
        <v>#N/A</v>
      </c>
      <c r="U57" s="92" t="e">
        <f t="array" ref="U57">+ROUND(INDEX(FCSTSDV!$D$2:$L$72,MATCH('23.10'!$D57,FCSTSDV!$C$2:$C$72,0),MATCH('23.10'!U$3,FCSTSDV!$D$1:$L$1,0))/'23.10'!$E57,1)</f>
        <v>#N/A</v>
      </c>
      <c r="V57" s="92" t="e">
        <f t="array" ref="V57">+ROUND(INDEX(FCSTSDV!$D$2:$L$72,MATCH('23.10'!$D57,FCSTSDV!$C$2:$C$72,0),MATCH('23.10'!V$3,FCSTSDV!$D$1:$L$1,0))/'23.10'!$E57,1)</f>
        <v>#N/A</v>
      </c>
      <c r="W57" s="92" t="e">
        <f t="array" ref="W57">+ROUND(INDEX(FCSTSDV!$D$2:$L$72,MATCH('23.10'!$D57,FCSTSDV!$C$2:$C$72,0),MATCH('23.10'!W$3,FCSTSDV!$D$1:$L$1,0))/'23.10'!$E57,1)</f>
        <v>#N/A</v>
      </c>
      <c r="X57" s="92" t="e">
        <f t="array" ref="X57">+ROUND(INDEX(FCSTSDV!$D$2:$L$72,MATCH('23.10'!$D57,FCSTSDV!$C$2:$C$72,0),MATCH('23.10'!X$3,FCSTSDV!$D$1:$L$1,0))/'23.10'!$E57,1)</f>
        <v>#N/A</v>
      </c>
      <c r="Y57" s="92" t="e">
        <f t="array" ref="Y57">+ROUND(INDEX(FCSTSDV!$D$2:$L$72,MATCH('23.10'!$D57,FCSTSDV!$C$2:$C$72,0),MATCH('23.10'!Y$3,FCSTSDV!$D$1:$L$1,0))/'23.10'!$E57,1)</f>
        <v>#N/A</v>
      </c>
      <c r="Z57" s="92" t="e">
        <f t="array" ref="Z57">+ROUND(INDEX(FCSTSDV!$D$2:$L$72,MATCH('23.10'!$D57,FCSTSDV!$C$2:$C$72,0),MATCH('23.10'!Z$3,FCSTSDV!$D$1:$L$1,0))/'23.10'!$E57,1)</f>
        <v>#N/A</v>
      </c>
      <c r="AA57" s="92" t="e">
        <f t="array" ref="AA57">+ROUND(INDEX(FCSTSDV!$D$2:$L$72,MATCH('23.10'!$D57,FCSTSDV!$C$2:$C$72,0),MATCH('23.10'!AA$3,FCSTSDV!$D$1:$L$1,0))/'23.10'!$E57,1)</f>
        <v>#N/A</v>
      </c>
      <c r="AB57" s="92" t="e">
        <f t="array" ref="AB57">+ROUND(INDEX(FCSTSDV!$D$2:$L$72,MATCH('23.10'!$D57,FCSTSDV!$C$2:$C$72,0),MATCH('23.10'!AB$3,FCSTSDV!$D$1:$L$1,0))/'23.10'!$E57,1)</f>
        <v>#N/A</v>
      </c>
      <c r="AC57" s="92" t="e">
        <f t="array" ref="AC57">+ROUND(INDEX(FCSTSDV!$D$2:$L$72,MATCH('23.10'!$D57,FCSTSDV!$C$2:$C$72,0),MATCH('23.10'!AC$3,FCSTSDV!$D$1:$L$1,0))/'23.10'!$E57,1)</f>
        <v>#N/A</v>
      </c>
      <c r="AD57" s="92" t="e">
        <f t="array" ref="AD57">+ROUND(INDEX(FCSTSDV!$D$2:$L$72,MATCH('23.10'!$D57,FCSTSDV!$C$2:$C$72,0),MATCH('23.10'!AD$3,FCSTSDV!$D$1:$L$1,0))/'23.10'!$E57,1)</f>
        <v>#N/A</v>
      </c>
      <c r="AE57" s="92" t="e">
        <f t="array" ref="AE57">+ROUND(INDEX(FCSTSDV!$D$2:$L$72,MATCH('23.10'!$D57,FCSTSDV!$C$2:$C$72,0),MATCH('23.10'!AE$3,FCSTSDV!$D$1:$L$1,0))/'23.10'!$E57,1)</f>
        <v>#N/A</v>
      </c>
      <c r="AF57" s="92" t="e">
        <f t="array" ref="AF57">+ROUND(INDEX(FCSTSDV!$D$2:$L$72,MATCH('23.10'!$D57,FCSTSDV!$C$2:$C$72,0),MATCH('23.10'!AF$3,FCSTSDV!$D$1:$L$1,0))/'23.10'!$E57,1)</f>
        <v>#N/A</v>
      </c>
      <c r="AG57" s="92" t="e">
        <f t="array" ref="AG57">+ROUND(INDEX(FCSTSDV!$D$2:$L$72,MATCH('23.10'!$D57,FCSTSDV!$C$2:$C$72,0),MATCH('23.10'!AG$3,FCSTSDV!$D$1:$L$1,0))/'23.10'!$E57,1)</f>
        <v>#N/A</v>
      </c>
      <c r="AH57" s="92" t="e">
        <f t="array" ref="AH57">+ROUND(INDEX(FCSTSDV!$D$2:$L$72,MATCH('23.10'!$D57,FCSTSDV!$C$2:$C$72,0),MATCH('23.10'!AH$3,FCSTSDV!$D$1:$L$1,0))/'23.10'!$E57,1)</f>
        <v>#N/A</v>
      </c>
      <c r="AI57" s="92" t="e">
        <f t="array" ref="AI57">+ROUND(INDEX(FCSTSDV!$D$2:$L$72,MATCH('23.10'!$D57,FCSTSDV!$C$2:$C$72,0),MATCH('23.10'!AI$3,FCSTSDV!$D$1:$L$1,0))/'23.10'!$E57,1)</f>
        <v>#N/A</v>
      </c>
      <c r="AJ57" s="92" t="e">
        <f t="array" ref="AJ57">+ROUND(INDEX(FCSTSDV!$D$2:$L$72,MATCH('23.10'!$D57,FCSTSDV!$C$2:$C$72,0),MATCH('23.10'!AJ$3,FCSTSDV!$D$1:$L$1,0))/'23.10'!$E57,1)</f>
        <v>#N/A</v>
      </c>
      <c r="AK57" s="92" t="e">
        <f t="array" ref="AK57">+ROUND(INDEX(FCSTSDV!$D$2:$L$72,MATCH('23.10'!$D57,FCSTSDV!$C$2:$C$72,0),MATCH('23.10'!AK$3,FCSTSDV!$D$1:$L$1,0))/'23.10'!$E57,1)</f>
        <v>#N/A</v>
      </c>
    </row>
    <row r="58" spans="1:38" ht="20.100000000000001" customHeight="1">
      <c r="A58" s="813"/>
      <c r="B58" s="795"/>
      <c r="C58" s="70" t="s">
        <v>107</v>
      </c>
      <c r="D58" s="69" t="s">
        <v>119</v>
      </c>
      <c r="E58" s="49">
        <v>2800</v>
      </c>
      <c r="F58" s="799"/>
      <c r="G58" s="799"/>
      <c r="H58" s="830"/>
      <c r="I58" s="81">
        <f>+ROUND(IFERROR(VLOOKUP(D58,FCSTSDV!$C$2:$C$72,26,0),0)/'23.10'!E58+0,0)</f>
        <v>0</v>
      </c>
      <c r="J58" s="92" t="e">
        <f t="array" ref="J58">+ROUND(INDEX(FCSTSDV!$D$2:$L$72,MATCH('23.10'!$D58,FCSTSDV!$C$2:$C$72,0),MATCH('23.10'!J$3,FCSTSDV!$D$1:$L$1,0))/'23.10'!$E58,1)</f>
        <v>#N/A</v>
      </c>
      <c r="K58" s="92" t="e">
        <f t="array" ref="K58">+ROUND(INDEX(FCSTSDV!$D$2:$L$72,MATCH('23.10'!$D58,FCSTSDV!$C$2:$C$72,0),MATCH('23.10'!K$3,FCSTSDV!$D$1:$L$1,0))/'23.10'!$E58,1)</f>
        <v>#N/A</v>
      </c>
      <c r="L58" s="92" t="e">
        <f t="array" ref="L58">+ROUND(INDEX(FCSTSDV!$D$2:$L$72,MATCH('23.10'!$D58,FCSTSDV!$C$2:$C$72,0),MATCH('23.10'!L$3,FCSTSDV!$D$1:$L$1,0))/'23.10'!$E58,1)</f>
        <v>#N/A</v>
      </c>
      <c r="M58" s="92" t="e">
        <f t="array" ref="M58">+ROUND(INDEX(FCSTSDV!$D$2:$L$72,MATCH('23.10'!$D58,FCSTSDV!$C$2:$C$72,0),MATCH('23.10'!M$3,FCSTSDV!$D$1:$L$1,0))/'23.10'!$E58,1)</f>
        <v>#N/A</v>
      </c>
      <c r="N58" s="92" t="e">
        <f t="array" ref="N58">+ROUND(INDEX(FCSTSDV!$D$2:$L$72,MATCH('23.10'!$D58,FCSTSDV!$C$2:$C$72,0),MATCH('23.10'!N$3,FCSTSDV!$D$1:$L$1,0))/'23.10'!$E58,1)</f>
        <v>#N/A</v>
      </c>
      <c r="O58" s="92" t="e">
        <f t="array" ref="O58">+ROUND(INDEX(FCSTSDV!$D$2:$L$72,MATCH('23.10'!$D58,FCSTSDV!$C$2:$C$72,0),MATCH('23.10'!O$3,FCSTSDV!$D$1:$L$1,0))/'23.10'!$E58,1)</f>
        <v>#N/A</v>
      </c>
      <c r="P58" s="92" t="e">
        <f t="array" ref="P58">+ROUND(INDEX(FCSTSDV!$D$2:$L$72,MATCH('23.10'!$D58,FCSTSDV!$C$2:$C$72,0),MATCH('23.10'!P$3,FCSTSDV!$D$1:$L$1,0))/'23.10'!$E58,1)</f>
        <v>#N/A</v>
      </c>
      <c r="Q58" s="92" t="e">
        <f t="array" ref="Q58">+ROUND(INDEX(FCSTSDV!$D$2:$L$72,MATCH('23.10'!$D58,FCSTSDV!$C$2:$C$72,0),MATCH('23.10'!Q$3,FCSTSDV!$D$1:$L$1,0))/'23.10'!$E58,1)</f>
        <v>#N/A</v>
      </c>
      <c r="R58" s="92" t="e">
        <f t="array" ref="R58">+ROUND(INDEX(FCSTSDV!$D$2:$L$72,MATCH('23.10'!$D58,FCSTSDV!$C$2:$C$72,0),MATCH('23.10'!R$3,FCSTSDV!$D$1:$L$1,0))/'23.10'!$E58,1)</f>
        <v>#N/A</v>
      </c>
      <c r="S58" s="92" t="e">
        <f t="array" ref="S58">+ROUND(INDEX(FCSTSDV!$D$2:$L$72,MATCH('23.10'!$D58,FCSTSDV!$C$2:$C$72,0),MATCH('23.10'!S$3,FCSTSDV!$D$1:$L$1,0))/'23.10'!$E58,1)</f>
        <v>#N/A</v>
      </c>
      <c r="T58" s="92" t="e">
        <f t="array" ref="T58">+ROUND(INDEX(FCSTSDV!$D$2:$L$72,MATCH('23.10'!$D58,FCSTSDV!$C$2:$C$72,0),MATCH('23.10'!T$3,FCSTSDV!$D$1:$L$1,0))/'23.10'!$E58,1)</f>
        <v>#N/A</v>
      </c>
      <c r="U58" s="92" t="e">
        <f t="array" ref="U58">+ROUND(INDEX(FCSTSDV!$D$2:$L$72,MATCH('23.10'!$D58,FCSTSDV!$C$2:$C$72,0),MATCH('23.10'!U$3,FCSTSDV!$D$1:$L$1,0))/'23.10'!$E58,1)</f>
        <v>#N/A</v>
      </c>
      <c r="V58" s="92" t="e">
        <f t="array" ref="V58">+ROUND(INDEX(FCSTSDV!$D$2:$L$72,MATCH('23.10'!$D58,FCSTSDV!$C$2:$C$72,0),MATCH('23.10'!V$3,FCSTSDV!$D$1:$L$1,0))/'23.10'!$E58,1)</f>
        <v>#N/A</v>
      </c>
      <c r="W58" s="92" t="e">
        <f t="array" ref="W58">+ROUND(INDEX(FCSTSDV!$D$2:$L$72,MATCH('23.10'!$D58,FCSTSDV!$C$2:$C$72,0),MATCH('23.10'!W$3,FCSTSDV!$D$1:$L$1,0))/'23.10'!$E58,1)</f>
        <v>#N/A</v>
      </c>
      <c r="X58" s="92" t="e">
        <f t="array" ref="X58">+ROUND(INDEX(FCSTSDV!$D$2:$L$72,MATCH('23.10'!$D58,FCSTSDV!$C$2:$C$72,0),MATCH('23.10'!X$3,FCSTSDV!$D$1:$L$1,0))/'23.10'!$E58,1)</f>
        <v>#N/A</v>
      </c>
      <c r="Y58" s="92" t="e">
        <f t="array" ref="Y58">+ROUND(INDEX(FCSTSDV!$D$2:$L$72,MATCH('23.10'!$D58,FCSTSDV!$C$2:$C$72,0),MATCH('23.10'!Y$3,FCSTSDV!$D$1:$L$1,0))/'23.10'!$E58,1)</f>
        <v>#N/A</v>
      </c>
      <c r="Z58" s="92" t="e">
        <f t="array" ref="Z58">+ROUND(INDEX(FCSTSDV!$D$2:$L$72,MATCH('23.10'!$D58,FCSTSDV!$C$2:$C$72,0),MATCH('23.10'!Z$3,FCSTSDV!$D$1:$L$1,0))/'23.10'!$E58,1)</f>
        <v>#N/A</v>
      </c>
      <c r="AA58" s="92" t="e">
        <f t="array" ref="AA58">+ROUND(INDEX(FCSTSDV!$D$2:$L$72,MATCH('23.10'!$D58,FCSTSDV!$C$2:$C$72,0),MATCH('23.10'!AA$3,FCSTSDV!$D$1:$L$1,0))/'23.10'!$E58,1)</f>
        <v>#N/A</v>
      </c>
      <c r="AB58" s="92" t="e">
        <f t="array" ref="AB58">+ROUND(INDEX(FCSTSDV!$D$2:$L$72,MATCH('23.10'!$D58,FCSTSDV!$C$2:$C$72,0),MATCH('23.10'!AB$3,FCSTSDV!$D$1:$L$1,0))/'23.10'!$E58,1)</f>
        <v>#N/A</v>
      </c>
      <c r="AC58" s="92" t="e">
        <f t="array" ref="AC58">+ROUND(INDEX(FCSTSDV!$D$2:$L$72,MATCH('23.10'!$D58,FCSTSDV!$C$2:$C$72,0),MATCH('23.10'!AC$3,FCSTSDV!$D$1:$L$1,0))/'23.10'!$E58,1)</f>
        <v>#N/A</v>
      </c>
      <c r="AD58" s="92" t="e">
        <f t="array" ref="AD58">+ROUND(INDEX(FCSTSDV!$D$2:$L$72,MATCH('23.10'!$D58,FCSTSDV!$C$2:$C$72,0),MATCH('23.10'!AD$3,FCSTSDV!$D$1:$L$1,0))/'23.10'!$E58,1)</f>
        <v>#N/A</v>
      </c>
      <c r="AE58" s="92" t="e">
        <f t="array" ref="AE58">+ROUND(INDEX(FCSTSDV!$D$2:$L$72,MATCH('23.10'!$D58,FCSTSDV!$C$2:$C$72,0),MATCH('23.10'!AE$3,FCSTSDV!$D$1:$L$1,0))/'23.10'!$E58,1)</f>
        <v>#N/A</v>
      </c>
      <c r="AF58" s="92" t="e">
        <f t="array" ref="AF58">+ROUND(INDEX(FCSTSDV!$D$2:$L$72,MATCH('23.10'!$D58,FCSTSDV!$C$2:$C$72,0),MATCH('23.10'!AF$3,FCSTSDV!$D$1:$L$1,0))/'23.10'!$E58,1)</f>
        <v>#N/A</v>
      </c>
      <c r="AG58" s="92" t="e">
        <f t="array" ref="AG58">+ROUND(INDEX(FCSTSDV!$D$2:$L$72,MATCH('23.10'!$D58,FCSTSDV!$C$2:$C$72,0),MATCH('23.10'!AG$3,FCSTSDV!$D$1:$L$1,0))/'23.10'!$E58,1)</f>
        <v>#N/A</v>
      </c>
      <c r="AH58" s="92" t="e">
        <f t="array" ref="AH58">+ROUND(INDEX(FCSTSDV!$D$2:$L$72,MATCH('23.10'!$D58,FCSTSDV!$C$2:$C$72,0),MATCH('23.10'!AH$3,FCSTSDV!$D$1:$L$1,0))/'23.10'!$E58,1)</f>
        <v>#N/A</v>
      </c>
      <c r="AI58" s="92" t="e">
        <f t="array" ref="AI58">+ROUND(INDEX(FCSTSDV!$D$2:$L$72,MATCH('23.10'!$D58,FCSTSDV!$C$2:$C$72,0),MATCH('23.10'!AI$3,FCSTSDV!$D$1:$L$1,0))/'23.10'!$E58,1)</f>
        <v>#N/A</v>
      </c>
      <c r="AJ58" s="92" t="e">
        <f t="array" ref="AJ58">+ROUND(INDEX(FCSTSDV!$D$2:$L$72,MATCH('23.10'!$D58,FCSTSDV!$C$2:$C$72,0),MATCH('23.10'!AJ$3,FCSTSDV!$D$1:$L$1,0))/'23.10'!$E58,1)</f>
        <v>#N/A</v>
      </c>
      <c r="AK58" s="92" t="e">
        <f t="array" ref="AK58">+ROUND(INDEX(FCSTSDV!$D$2:$L$72,MATCH('23.10'!$D58,FCSTSDV!$C$2:$C$72,0),MATCH('23.10'!AK$3,FCSTSDV!$D$1:$L$1,0))/'23.10'!$E58,1)</f>
        <v>#N/A</v>
      </c>
    </row>
    <row r="59" spans="1:38" ht="20.100000000000001" customHeight="1">
      <c r="A59" s="807"/>
      <c r="B59" s="792"/>
      <c r="C59" s="71"/>
      <c r="D59" s="52" t="s">
        <v>42</v>
      </c>
      <c r="E59" s="53" t="s">
        <v>43</v>
      </c>
      <c r="F59" s="800"/>
      <c r="G59" s="800"/>
      <c r="H59" s="827"/>
      <c r="I59" s="87">
        <f>+SUM(I48:I58)</f>
        <v>0</v>
      </c>
      <c r="J59" s="90" t="e">
        <f t="shared" ref="J59:P59" si="6">+$H$48+$I$59-SUM(J48:J58)</f>
        <v>#N/A</v>
      </c>
      <c r="K59" s="90" t="e">
        <f t="shared" si="6"/>
        <v>#N/A</v>
      </c>
      <c r="L59" s="90" t="e">
        <f t="shared" si="6"/>
        <v>#N/A</v>
      </c>
      <c r="M59" s="90" t="e">
        <f t="shared" si="6"/>
        <v>#N/A</v>
      </c>
      <c r="N59" s="90" t="e">
        <f t="shared" si="6"/>
        <v>#N/A</v>
      </c>
      <c r="O59" s="90" t="e">
        <f t="shared" si="6"/>
        <v>#N/A</v>
      </c>
      <c r="P59" s="90" t="e">
        <f t="shared" si="6"/>
        <v>#N/A</v>
      </c>
      <c r="Q59" s="90" t="e">
        <f t="shared" ref="Q59:V59" si="7">+$H$48+$I$59-SUM(Q48:Q58)</f>
        <v>#N/A</v>
      </c>
      <c r="R59" s="90" t="e">
        <f t="shared" si="7"/>
        <v>#N/A</v>
      </c>
      <c r="S59" s="90" t="e">
        <f t="shared" si="7"/>
        <v>#N/A</v>
      </c>
      <c r="T59" s="90" t="e">
        <f t="shared" si="7"/>
        <v>#N/A</v>
      </c>
      <c r="U59" s="90" t="e">
        <f t="shared" si="7"/>
        <v>#N/A</v>
      </c>
      <c r="V59" s="90" t="e">
        <f t="shared" si="7"/>
        <v>#N/A</v>
      </c>
      <c r="W59" s="90" t="e">
        <f>+V59-SUM(W48:W58)</f>
        <v>#N/A</v>
      </c>
      <c r="X59" s="90" t="e">
        <f t="shared" ref="X59:AK59" si="8">+W59-SUM(X48:X58)</f>
        <v>#N/A</v>
      </c>
      <c r="Y59" s="90" t="e">
        <f t="shared" si="8"/>
        <v>#N/A</v>
      </c>
      <c r="Z59" s="90" t="e">
        <f t="shared" si="8"/>
        <v>#N/A</v>
      </c>
      <c r="AA59" s="90" t="e">
        <f t="shared" si="8"/>
        <v>#N/A</v>
      </c>
      <c r="AB59" s="90" t="e">
        <f t="shared" si="8"/>
        <v>#N/A</v>
      </c>
      <c r="AC59" s="90" t="e">
        <f t="shared" si="8"/>
        <v>#N/A</v>
      </c>
      <c r="AD59" s="90" t="e">
        <f t="shared" si="8"/>
        <v>#N/A</v>
      </c>
      <c r="AE59" s="90" t="e">
        <f t="shared" si="8"/>
        <v>#N/A</v>
      </c>
      <c r="AF59" s="90" t="e">
        <f t="shared" si="8"/>
        <v>#N/A</v>
      </c>
      <c r="AG59" s="90" t="e">
        <f t="shared" si="8"/>
        <v>#N/A</v>
      </c>
      <c r="AH59" s="90" t="e">
        <f t="shared" si="8"/>
        <v>#N/A</v>
      </c>
      <c r="AI59" s="90" t="e">
        <f t="shared" si="8"/>
        <v>#N/A</v>
      </c>
      <c r="AJ59" s="90" t="e">
        <f t="shared" si="8"/>
        <v>#N/A</v>
      </c>
      <c r="AK59" s="90" t="e">
        <f t="shared" si="8"/>
        <v>#N/A</v>
      </c>
      <c r="AL59" s="3" t="e">
        <f>+AK59+2600</f>
        <v>#N/A</v>
      </c>
    </row>
    <row r="60" spans="1:38" ht="20.100000000000001" customHeight="1">
      <c r="A60" s="806" t="s">
        <v>14</v>
      </c>
      <c r="B60" s="791" t="s">
        <v>123</v>
      </c>
      <c r="C60" s="72" t="s">
        <v>124</v>
      </c>
      <c r="D60" s="73" t="s">
        <v>41</v>
      </c>
      <c r="E60" s="44">
        <v>100</v>
      </c>
      <c r="F60" s="798"/>
      <c r="G60" s="798">
        <v>0</v>
      </c>
      <c r="H60" s="826">
        <v>2800</v>
      </c>
      <c r="I60" s="81">
        <f>+ROUND(IFERROR(VLOOKUP(D60,FCSTSDV!$C$2:$C$72,26,0),0)/'23.10'!E60+0,0)</f>
        <v>0</v>
      </c>
      <c r="J60" s="92" t="e">
        <f t="array" ref="J60">+ROUND(INDEX(FCSTSDV!$D$2:$L$72,MATCH('23.10'!$D60,FCSTSDV!$C$2:$C$72,0),MATCH('23.10'!J$3,FCSTSDV!$D$1:$L$1,0))/'23.10'!$E60,1)</f>
        <v>#N/A</v>
      </c>
      <c r="K60" s="92" t="e">
        <f t="array" ref="K60">+ROUND(INDEX(FCSTSDV!$D$2:$L$72,MATCH('23.10'!$D60,FCSTSDV!$C$2:$C$72,0),MATCH('23.10'!K$3,FCSTSDV!$D$1:$L$1,0))/'23.10'!$E60,1)</f>
        <v>#N/A</v>
      </c>
      <c r="L60" s="92" t="e">
        <f t="array" ref="L60">+ROUND(INDEX(FCSTSDV!$D$2:$L$72,MATCH('23.10'!$D60,FCSTSDV!$C$2:$C$72,0),MATCH('23.10'!L$3,FCSTSDV!$D$1:$L$1,0))/'23.10'!$E60,1)</f>
        <v>#N/A</v>
      </c>
      <c r="M60" s="92" t="e">
        <f t="array" ref="M60">+ROUND(INDEX(FCSTSDV!$D$2:$L$72,MATCH('23.10'!$D60,FCSTSDV!$C$2:$C$72,0),MATCH('23.10'!M$3,FCSTSDV!$D$1:$L$1,0))/'23.10'!$E60,1)</f>
        <v>#N/A</v>
      </c>
      <c r="N60" s="92" t="e">
        <f t="array" ref="N60">+ROUND(INDEX(FCSTSDV!$D$2:$L$72,MATCH('23.10'!$D60,FCSTSDV!$C$2:$C$72,0),MATCH('23.10'!N$3,FCSTSDV!$D$1:$L$1,0))/'23.10'!$E60,1)</f>
        <v>#N/A</v>
      </c>
      <c r="O60" s="92" t="e">
        <f t="array" ref="O60">+ROUND(INDEX(FCSTSDV!$D$2:$L$72,MATCH('23.10'!$D60,FCSTSDV!$C$2:$C$72,0),MATCH('23.10'!O$3,FCSTSDV!$D$1:$L$1,0))/'23.10'!$E60,1)</f>
        <v>#N/A</v>
      </c>
      <c r="P60" s="92" t="e">
        <f t="array" ref="P60">+ROUND(INDEX(FCSTSDV!$D$2:$L$72,MATCH('23.10'!$D60,FCSTSDV!$C$2:$C$72,0),MATCH('23.10'!P$3,FCSTSDV!$D$1:$L$1,0))/'23.10'!$E60,1)</f>
        <v>#N/A</v>
      </c>
      <c r="Q60" s="92" t="e">
        <f t="array" ref="Q60">+ROUND(INDEX(FCSTSDV!$D$2:$L$72,MATCH('23.10'!$D60,FCSTSDV!$C$2:$C$72,0),MATCH('23.10'!Q$3,FCSTSDV!$D$1:$L$1,0))/'23.10'!$E60,1)</f>
        <v>#N/A</v>
      </c>
      <c r="R60" s="92" t="e">
        <f t="array" ref="R60">+ROUND(INDEX(FCSTSDV!$D$2:$L$72,MATCH('23.10'!$D60,FCSTSDV!$C$2:$C$72,0),MATCH('23.10'!R$3,FCSTSDV!$D$1:$L$1,0))/'23.10'!$E60,1)</f>
        <v>#N/A</v>
      </c>
      <c r="S60" s="92" t="e">
        <f t="array" ref="S60">+ROUND(INDEX(FCSTSDV!$D$2:$L$72,MATCH('23.10'!$D60,FCSTSDV!$C$2:$C$72,0),MATCH('23.10'!S$3,FCSTSDV!$D$1:$L$1,0))/'23.10'!$E60,1)</f>
        <v>#N/A</v>
      </c>
      <c r="T60" s="92" t="e">
        <f t="array" ref="T60">+ROUND(INDEX(FCSTSDV!$D$2:$L$72,MATCH('23.10'!$D60,FCSTSDV!$C$2:$C$72,0),MATCH('23.10'!T$3,FCSTSDV!$D$1:$L$1,0))/'23.10'!$E60,1)</f>
        <v>#N/A</v>
      </c>
      <c r="U60" s="92" t="e">
        <f t="array" ref="U60">+ROUND(INDEX(FCSTSDV!$D$2:$L$72,MATCH('23.10'!$D60,FCSTSDV!$C$2:$C$72,0),MATCH('23.10'!U$3,FCSTSDV!$D$1:$L$1,0))/'23.10'!$E60,1)</f>
        <v>#N/A</v>
      </c>
      <c r="V60" s="92" t="e">
        <f t="array" ref="V60">+ROUND(INDEX(FCSTSDV!$D$2:$L$72,MATCH('23.10'!$D60,FCSTSDV!$C$2:$C$72,0),MATCH('23.10'!V$3,FCSTSDV!$D$1:$L$1,0))/'23.10'!$E60,1)</f>
        <v>#N/A</v>
      </c>
      <c r="W60" s="92" t="e">
        <f t="array" ref="W60">+ROUND(INDEX(FCSTSDV!$D$2:$L$72,MATCH('23.10'!$D60,FCSTSDV!$C$2:$C$72,0),MATCH('23.10'!W$3,FCSTSDV!$D$1:$L$1,0))/'23.10'!$E60,1)</f>
        <v>#N/A</v>
      </c>
      <c r="X60" s="92" t="e">
        <f t="array" ref="X60">+ROUND(INDEX(FCSTSDV!$D$2:$L$72,MATCH('23.10'!$D60,FCSTSDV!$C$2:$C$72,0),MATCH('23.10'!X$3,FCSTSDV!$D$1:$L$1,0))/'23.10'!$E60,1)</f>
        <v>#N/A</v>
      </c>
      <c r="Y60" s="92" t="e">
        <f t="array" ref="Y60">+ROUND(INDEX(FCSTSDV!$D$2:$L$72,MATCH('23.10'!$D60,FCSTSDV!$C$2:$C$72,0),MATCH('23.10'!Y$3,FCSTSDV!$D$1:$L$1,0))/'23.10'!$E60,1)</f>
        <v>#N/A</v>
      </c>
      <c r="Z60" s="92" t="e">
        <f t="array" ref="Z60">+ROUND(INDEX(FCSTSDV!$D$2:$L$72,MATCH('23.10'!$D60,FCSTSDV!$C$2:$C$72,0),MATCH('23.10'!Z$3,FCSTSDV!$D$1:$L$1,0))/'23.10'!$E60,1)</f>
        <v>#N/A</v>
      </c>
      <c r="AA60" s="92" t="e">
        <f t="array" ref="AA60">+ROUND(INDEX(FCSTSDV!$D$2:$L$72,MATCH('23.10'!$D60,FCSTSDV!$C$2:$C$72,0),MATCH('23.10'!AA$3,FCSTSDV!$D$1:$L$1,0))/'23.10'!$E60,1)</f>
        <v>#N/A</v>
      </c>
      <c r="AB60" s="92" t="e">
        <f t="array" ref="AB60">+ROUND(INDEX(FCSTSDV!$D$2:$L$72,MATCH('23.10'!$D60,FCSTSDV!$C$2:$C$72,0),MATCH('23.10'!AB$3,FCSTSDV!$D$1:$L$1,0))/'23.10'!$E60,1)</f>
        <v>#N/A</v>
      </c>
      <c r="AC60" s="92" t="e">
        <f t="array" ref="AC60">+ROUND(INDEX(FCSTSDV!$D$2:$L$72,MATCH('23.10'!$D60,FCSTSDV!$C$2:$C$72,0),MATCH('23.10'!AC$3,FCSTSDV!$D$1:$L$1,0))/'23.10'!$E60,1)</f>
        <v>#N/A</v>
      </c>
      <c r="AD60" s="92" t="e">
        <f t="array" ref="AD60">+ROUND(INDEX(FCSTSDV!$D$2:$L$72,MATCH('23.10'!$D60,FCSTSDV!$C$2:$C$72,0),MATCH('23.10'!AD$3,FCSTSDV!$D$1:$L$1,0))/'23.10'!$E60,1)</f>
        <v>#N/A</v>
      </c>
      <c r="AE60" s="92" t="e">
        <f t="array" ref="AE60">+ROUND(INDEX(FCSTSDV!$D$2:$L$72,MATCH('23.10'!$D60,FCSTSDV!$C$2:$C$72,0),MATCH('23.10'!AE$3,FCSTSDV!$D$1:$L$1,0))/'23.10'!$E60,1)</f>
        <v>#N/A</v>
      </c>
      <c r="AF60" s="92" t="e">
        <f t="array" ref="AF60">+ROUND(INDEX(FCSTSDV!$D$2:$L$72,MATCH('23.10'!$D60,FCSTSDV!$C$2:$C$72,0),MATCH('23.10'!AF$3,FCSTSDV!$D$1:$L$1,0))/'23.10'!$E60,1)</f>
        <v>#N/A</v>
      </c>
      <c r="AG60" s="92" t="e">
        <f t="array" ref="AG60">+ROUND(INDEX(FCSTSDV!$D$2:$L$72,MATCH('23.10'!$D60,FCSTSDV!$C$2:$C$72,0),MATCH('23.10'!AG$3,FCSTSDV!$D$1:$L$1,0))/'23.10'!$E60,1)</f>
        <v>#N/A</v>
      </c>
      <c r="AH60" s="92" t="e">
        <f t="array" ref="AH60">+ROUND(INDEX(FCSTSDV!$D$2:$L$72,MATCH('23.10'!$D60,FCSTSDV!$C$2:$C$72,0),MATCH('23.10'!AH$3,FCSTSDV!$D$1:$L$1,0))/'23.10'!$E60,1)</f>
        <v>#N/A</v>
      </c>
      <c r="AI60" s="92" t="e">
        <f t="array" ref="AI60">+ROUND(INDEX(FCSTSDV!$D$2:$L$72,MATCH('23.10'!$D60,FCSTSDV!$C$2:$C$72,0),MATCH('23.10'!AI$3,FCSTSDV!$D$1:$L$1,0))/'23.10'!$E60,1)</f>
        <v>#N/A</v>
      </c>
      <c r="AJ60" s="92" t="e">
        <f t="array" ref="AJ60">+ROUND(INDEX(FCSTSDV!$D$2:$L$72,MATCH('23.10'!$D60,FCSTSDV!$C$2:$C$72,0),MATCH('23.10'!AJ$3,FCSTSDV!$D$1:$L$1,0))/'23.10'!$E60,1)</f>
        <v>#N/A</v>
      </c>
      <c r="AK60" s="92" t="e">
        <f t="array" ref="AK60">+ROUND(INDEX(FCSTSDV!$D$2:$L$72,MATCH('23.10'!$D60,FCSTSDV!$C$2:$C$72,0),MATCH('23.10'!AK$3,FCSTSDV!$D$1:$L$1,0))/'23.10'!$E60,1)</f>
        <v>#N/A</v>
      </c>
    </row>
    <row r="61" spans="1:38" ht="20.100000000000001" customHeight="1">
      <c r="A61" s="807"/>
      <c r="B61" s="792"/>
      <c r="C61" s="74"/>
      <c r="D61" s="52" t="s">
        <v>42</v>
      </c>
      <c r="E61" s="53" t="s">
        <v>43</v>
      </c>
      <c r="F61" s="800"/>
      <c r="G61" s="800"/>
      <c r="H61" s="827"/>
      <c r="I61" s="87">
        <f>+SUM(I60:I60)</f>
        <v>0</v>
      </c>
      <c r="J61" s="90" t="e">
        <f>$H60+$I$65-SUM(J60:J60)</f>
        <v>#N/A</v>
      </c>
      <c r="K61" s="90" t="e">
        <f t="shared" ref="K61:P61" si="9">$H60+$I$61-SUM(K60:K60)</f>
        <v>#N/A</v>
      </c>
      <c r="L61" s="90" t="e">
        <f t="shared" si="9"/>
        <v>#N/A</v>
      </c>
      <c r="M61" s="90" t="e">
        <f t="shared" si="9"/>
        <v>#N/A</v>
      </c>
      <c r="N61" s="90" t="e">
        <f t="shared" si="9"/>
        <v>#N/A</v>
      </c>
      <c r="O61" s="90" t="e">
        <f t="shared" si="9"/>
        <v>#N/A</v>
      </c>
      <c r="P61" s="90" t="e">
        <f t="shared" si="9"/>
        <v>#N/A</v>
      </c>
      <c r="Q61" s="90" t="e">
        <f t="shared" ref="Q61:V61" si="10">$H60+$I$61-SUM(Q60:Q60)</f>
        <v>#N/A</v>
      </c>
      <c r="R61" s="90" t="e">
        <f t="shared" si="10"/>
        <v>#N/A</v>
      </c>
      <c r="S61" s="90" t="e">
        <f t="shared" si="10"/>
        <v>#N/A</v>
      </c>
      <c r="T61" s="90" t="e">
        <f t="shared" si="10"/>
        <v>#N/A</v>
      </c>
      <c r="U61" s="90" t="e">
        <f t="shared" si="10"/>
        <v>#N/A</v>
      </c>
      <c r="V61" s="90" t="e">
        <f t="shared" si="10"/>
        <v>#N/A</v>
      </c>
      <c r="W61" s="90" t="e">
        <f>+V61-SUM(W60:W60)</f>
        <v>#N/A</v>
      </c>
      <c r="X61" s="90" t="e">
        <f t="shared" ref="X61:AK61" si="11">+W61-SUM(X60:X60)</f>
        <v>#N/A</v>
      </c>
      <c r="Y61" s="90" t="e">
        <f t="shared" si="11"/>
        <v>#N/A</v>
      </c>
      <c r="Z61" s="90" t="e">
        <f t="shared" si="11"/>
        <v>#N/A</v>
      </c>
      <c r="AA61" s="90" t="e">
        <f t="shared" si="11"/>
        <v>#N/A</v>
      </c>
      <c r="AB61" s="90" t="e">
        <f t="shared" si="11"/>
        <v>#N/A</v>
      </c>
      <c r="AC61" s="90" t="e">
        <f t="shared" si="11"/>
        <v>#N/A</v>
      </c>
      <c r="AD61" s="90" t="e">
        <f t="shared" si="11"/>
        <v>#N/A</v>
      </c>
      <c r="AE61" s="90" t="e">
        <f t="shared" si="11"/>
        <v>#N/A</v>
      </c>
      <c r="AF61" s="90" t="e">
        <f t="shared" si="11"/>
        <v>#N/A</v>
      </c>
      <c r="AG61" s="90" t="e">
        <f t="shared" si="11"/>
        <v>#N/A</v>
      </c>
      <c r="AH61" s="90" t="e">
        <f t="shared" si="11"/>
        <v>#N/A</v>
      </c>
      <c r="AI61" s="90" t="e">
        <f t="shared" si="11"/>
        <v>#N/A</v>
      </c>
      <c r="AJ61" s="90" t="e">
        <f t="shared" si="11"/>
        <v>#N/A</v>
      </c>
      <c r="AK61" s="90" t="e">
        <f t="shared" si="11"/>
        <v>#N/A</v>
      </c>
    </row>
    <row r="62" spans="1:38" ht="20.100000000000001" customHeight="1">
      <c r="A62" s="806" t="s">
        <v>14</v>
      </c>
      <c r="B62" s="791" t="s">
        <v>126</v>
      </c>
      <c r="C62" s="72" t="s">
        <v>124</v>
      </c>
      <c r="D62" s="73" t="s">
        <v>127</v>
      </c>
      <c r="E62" s="44">
        <v>756</v>
      </c>
      <c r="F62" s="798"/>
      <c r="G62" s="798">
        <v>0</v>
      </c>
      <c r="H62" s="826">
        <v>3730</v>
      </c>
      <c r="I62" s="81">
        <f>+ROUND(IFERROR(VLOOKUP(D62,FCSTSDV!$C$2:$C$72,26,0),0)/'23.10'!E62+0,0)</f>
        <v>0</v>
      </c>
      <c r="J62" s="92" t="e">
        <f t="array" ref="J62">+ROUND(INDEX(FCSTSDV!$D$2:$L$72,MATCH('23.10'!$D62,FCSTSDV!$C$2:$C$72,0),MATCH('23.10'!J$3,FCSTSDV!$D$1:$L$1,0))/'23.10'!$E62,1)</f>
        <v>#N/A</v>
      </c>
      <c r="K62" s="92" t="e">
        <f t="array" ref="K62">+ROUND(INDEX(FCSTSDV!$D$2:$L$72,MATCH('23.10'!$D62,FCSTSDV!$C$2:$C$72,0),MATCH('23.10'!K$3,FCSTSDV!$D$1:$L$1,0))/'23.10'!$E62,1)</f>
        <v>#N/A</v>
      </c>
      <c r="L62" s="92" t="e">
        <f t="array" ref="L62">+ROUND(INDEX(FCSTSDV!$D$2:$L$72,MATCH('23.10'!$D62,FCSTSDV!$C$2:$C$72,0),MATCH('23.10'!L$3,FCSTSDV!$D$1:$L$1,0))/'23.10'!$E62,1)</f>
        <v>#N/A</v>
      </c>
      <c r="M62" s="92" t="e">
        <f t="array" ref="M62">+ROUND(INDEX(FCSTSDV!$D$2:$L$72,MATCH('23.10'!$D62,FCSTSDV!$C$2:$C$72,0),MATCH('23.10'!M$3,FCSTSDV!$D$1:$L$1,0))/'23.10'!$E62,1)</f>
        <v>#N/A</v>
      </c>
      <c r="N62" s="92" t="e">
        <f t="array" ref="N62">+ROUND(INDEX(FCSTSDV!$D$2:$L$72,MATCH('23.10'!$D62,FCSTSDV!$C$2:$C$72,0),MATCH('23.10'!N$3,FCSTSDV!$D$1:$L$1,0))/'23.10'!$E62,1)</f>
        <v>#N/A</v>
      </c>
      <c r="O62" s="92" t="e">
        <f t="array" ref="O62">+ROUND(INDEX(FCSTSDV!$D$2:$L$72,MATCH('23.10'!$D62,FCSTSDV!$C$2:$C$72,0),MATCH('23.10'!O$3,FCSTSDV!$D$1:$L$1,0))/'23.10'!$E62,1)</f>
        <v>#N/A</v>
      </c>
      <c r="P62" s="92" t="e">
        <f t="array" ref="P62">+ROUND(INDEX(FCSTSDV!$D$2:$L$72,MATCH('23.10'!$D62,FCSTSDV!$C$2:$C$72,0),MATCH('23.10'!P$3,FCSTSDV!$D$1:$L$1,0))/'23.10'!$E62,1)</f>
        <v>#N/A</v>
      </c>
      <c r="Q62" s="92" t="e">
        <f t="array" ref="Q62">+ROUND(INDEX(FCSTSDV!$D$2:$L$72,MATCH('23.10'!$D62,FCSTSDV!$C$2:$C$72,0),MATCH('23.10'!Q$3,FCSTSDV!$D$1:$L$1,0))/'23.10'!$E62,1)</f>
        <v>#N/A</v>
      </c>
      <c r="R62" s="92" t="e">
        <f t="array" ref="R62">+ROUND(INDEX(FCSTSDV!$D$2:$L$72,MATCH('23.10'!$D62,FCSTSDV!$C$2:$C$72,0),MATCH('23.10'!R$3,FCSTSDV!$D$1:$L$1,0))/'23.10'!$E62,1)</f>
        <v>#N/A</v>
      </c>
      <c r="S62" s="92" t="e">
        <f t="array" ref="S62">+ROUND(INDEX(FCSTSDV!$D$2:$L$72,MATCH('23.10'!$D62,FCSTSDV!$C$2:$C$72,0),MATCH('23.10'!S$3,FCSTSDV!$D$1:$L$1,0))/'23.10'!$E62,1)</f>
        <v>#N/A</v>
      </c>
      <c r="T62" s="92" t="e">
        <f t="array" ref="T62">+ROUND(INDEX(FCSTSDV!$D$2:$L$72,MATCH('23.10'!$D62,FCSTSDV!$C$2:$C$72,0),MATCH('23.10'!T$3,FCSTSDV!$D$1:$L$1,0))/'23.10'!$E62,1)</f>
        <v>#N/A</v>
      </c>
      <c r="U62" s="92" t="e">
        <f t="array" ref="U62">+ROUND(INDEX(FCSTSDV!$D$2:$L$72,MATCH('23.10'!$D62,FCSTSDV!$C$2:$C$72,0),MATCH('23.10'!U$3,FCSTSDV!$D$1:$L$1,0))/'23.10'!$E62,1)</f>
        <v>#N/A</v>
      </c>
      <c r="V62" s="92" t="e">
        <f t="array" ref="V62">+ROUND(INDEX(FCSTSDV!$D$2:$L$72,MATCH('23.10'!$D62,FCSTSDV!$C$2:$C$72,0),MATCH('23.10'!V$3,FCSTSDV!$D$1:$L$1,0))/'23.10'!$E62,1)</f>
        <v>#N/A</v>
      </c>
      <c r="W62" s="92" t="e">
        <f t="array" ref="W62">+ROUND(INDEX(FCSTSDV!$D$2:$L$72,MATCH('23.10'!$D62,FCSTSDV!$C$2:$C$72,0),MATCH('23.10'!W$3,FCSTSDV!$D$1:$L$1,0))/'23.10'!$E62,1)</f>
        <v>#N/A</v>
      </c>
      <c r="X62" s="92" t="e">
        <f t="array" ref="X62">+ROUND(INDEX(FCSTSDV!$D$2:$L$72,MATCH('23.10'!$D62,FCSTSDV!$C$2:$C$72,0),MATCH('23.10'!X$3,FCSTSDV!$D$1:$L$1,0))/'23.10'!$E62,1)</f>
        <v>#N/A</v>
      </c>
      <c r="Y62" s="92" t="e">
        <f t="array" ref="Y62">+ROUND(INDEX(FCSTSDV!$D$2:$L$72,MATCH('23.10'!$D62,FCSTSDV!$C$2:$C$72,0),MATCH('23.10'!Y$3,FCSTSDV!$D$1:$L$1,0))/'23.10'!$E62,1)</f>
        <v>#N/A</v>
      </c>
      <c r="Z62" s="92" t="e">
        <f t="array" ref="Z62">+ROUND(INDEX(FCSTSDV!$D$2:$L$72,MATCH('23.10'!$D62,FCSTSDV!$C$2:$C$72,0),MATCH('23.10'!Z$3,FCSTSDV!$D$1:$L$1,0))/'23.10'!$E62,1)</f>
        <v>#N/A</v>
      </c>
      <c r="AA62" s="92" t="e">
        <f t="array" ref="AA62">+ROUND(INDEX(FCSTSDV!$D$2:$L$72,MATCH('23.10'!$D62,FCSTSDV!$C$2:$C$72,0),MATCH('23.10'!AA$3,FCSTSDV!$D$1:$L$1,0))/'23.10'!$E62,1)</f>
        <v>#N/A</v>
      </c>
      <c r="AB62" s="92" t="e">
        <f t="array" ref="AB62">+ROUND(INDEX(FCSTSDV!$D$2:$L$72,MATCH('23.10'!$D62,FCSTSDV!$C$2:$C$72,0),MATCH('23.10'!AB$3,FCSTSDV!$D$1:$L$1,0))/'23.10'!$E62,1)</f>
        <v>#N/A</v>
      </c>
      <c r="AC62" s="92" t="e">
        <f t="array" ref="AC62">+ROUND(INDEX(FCSTSDV!$D$2:$L$72,MATCH('23.10'!$D62,FCSTSDV!$C$2:$C$72,0),MATCH('23.10'!AC$3,FCSTSDV!$D$1:$L$1,0))/'23.10'!$E62,1)</f>
        <v>#N/A</v>
      </c>
      <c r="AD62" s="92" t="e">
        <f t="array" ref="AD62">+ROUND(INDEX(FCSTSDV!$D$2:$L$72,MATCH('23.10'!$D62,FCSTSDV!$C$2:$C$72,0),MATCH('23.10'!AD$3,FCSTSDV!$D$1:$L$1,0))/'23.10'!$E62,1)</f>
        <v>#N/A</v>
      </c>
      <c r="AE62" s="92" t="e">
        <f t="array" ref="AE62">+ROUND(INDEX(FCSTSDV!$D$2:$L$72,MATCH('23.10'!$D62,FCSTSDV!$C$2:$C$72,0),MATCH('23.10'!AE$3,FCSTSDV!$D$1:$L$1,0))/'23.10'!$E62,1)</f>
        <v>#N/A</v>
      </c>
      <c r="AF62" s="92" t="e">
        <f t="array" ref="AF62">+ROUND(INDEX(FCSTSDV!$D$2:$L$72,MATCH('23.10'!$D62,FCSTSDV!$C$2:$C$72,0),MATCH('23.10'!AF$3,FCSTSDV!$D$1:$L$1,0))/'23.10'!$E62,1)</f>
        <v>#N/A</v>
      </c>
      <c r="AG62" s="92" t="e">
        <f t="array" ref="AG62">+ROUND(INDEX(FCSTSDV!$D$2:$L$72,MATCH('23.10'!$D62,FCSTSDV!$C$2:$C$72,0),MATCH('23.10'!AG$3,FCSTSDV!$D$1:$L$1,0))/'23.10'!$E62,1)</f>
        <v>#N/A</v>
      </c>
      <c r="AH62" s="92" t="e">
        <f t="array" ref="AH62">+ROUND(INDEX(FCSTSDV!$D$2:$L$72,MATCH('23.10'!$D62,FCSTSDV!$C$2:$C$72,0),MATCH('23.10'!AH$3,FCSTSDV!$D$1:$L$1,0))/'23.10'!$E62,1)</f>
        <v>#N/A</v>
      </c>
      <c r="AI62" s="92" t="e">
        <f t="array" ref="AI62">+ROUND(INDEX(FCSTSDV!$D$2:$L$72,MATCH('23.10'!$D62,FCSTSDV!$C$2:$C$72,0),MATCH('23.10'!AI$3,FCSTSDV!$D$1:$L$1,0))/'23.10'!$E62,1)</f>
        <v>#N/A</v>
      </c>
      <c r="AJ62" s="92" t="e">
        <f t="array" ref="AJ62">+ROUND(INDEX(FCSTSDV!$D$2:$L$72,MATCH('23.10'!$D62,FCSTSDV!$C$2:$C$72,0),MATCH('23.10'!AJ$3,FCSTSDV!$D$1:$L$1,0))/'23.10'!$E62,1)</f>
        <v>#N/A</v>
      </c>
      <c r="AK62" s="92" t="e">
        <f t="array" ref="AK62">+ROUND(INDEX(FCSTSDV!$D$2:$L$72,MATCH('23.10'!$D62,FCSTSDV!$C$2:$C$72,0),MATCH('23.10'!AK$3,FCSTSDV!$D$1:$L$1,0))/'23.10'!$E62,1)</f>
        <v>#N/A</v>
      </c>
    </row>
    <row r="63" spans="1:38" ht="20.100000000000001" customHeight="1">
      <c r="A63" s="813"/>
      <c r="B63" s="795"/>
      <c r="C63" s="67" t="s">
        <v>124</v>
      </c>
      <c r="D63" s="32" t="s">
        <v>128</v>
      </c>
      <c r="E63" s="49">
        <v>525</v>
      </c>
      <c r="F63" s="799"/>
      <c r="G63" s="799"/>
      <c r="H63" s="830"/>
      <c r="I63" s="81">
        <f>+ROUND(IFERROR(VLOOKUP(D63,FCSTSDV!$C$2:$C$72,26,0),0)/'23.10'!E63+0,0)</f>
        <v>0</v>
      </c>
      <c r="J63" s="92" t="e">
        <f t="array" ref="J63">+ROUND(INDEX(FCSTSDV!$D$2:$L$72,MATCH('23.10'!$D63,FCSTSDV!$C$2:$C$72,0),MATCH('23.10'!J$3,FCSTSDV!$D$1:$L$1,0))/'23.10'!$E63,1)</f>
        <v>#N/A</v>
      </c>
      <c r="K63" s="92" t="e">
        <f t="array" ref="K63">+ROUND(INDEX(FCSTSDV!$D$2:$L$72,MATCH('23.10'!$D63,FCSTSDV!$C$2:$C$72,0),MATCH('23.10'!K$3,FCSTSDV!$D$1:$L$1,0))/'23.10'!$E63,1)</f>
        <v>#N/A</v>
      </c>
      <c r="L63" s="92" t="e">
        <f t="array" ref="L63">+ROUND(INDEX(FCSTSDV!$D$2:$L$72,MATCH('23.10'!$D63,FCSTSDV!$C$2:$C$72,0),MATCH('23.10'!L$3,FCSTSDV!$D$1:$L$1,0))/'23.10'!$E63,1)</f>
        <v>#N/A</v>
      </c>
      <c r="M63" s="92" t="e">
        <f t="array" ref="M63">+ROUND(INDEX(FCSTSDV!$D$2:$L$72,MATCH('23.10'!$D63,FCSTSDV!$C$2:$C$72,0),MATCH('23.10'!M$3,FCSTSDV!$D$1:$L$1,0))/'23.10'!$E63,1)</f>
        <v>#N/A</v>
      </c>
      <c r="N63" s="92" t="e">
        <f t="array" ref="N63">+ROUND(INDEX(FCSTSDV!$D$2:$L$72,MATCH('23.10'!$D63,FCSTSDV!$C$2:$C$72,0),MATCH('23.10'!N$3,FCSTSDV!$D$1:$L$1,0))/'23.10'!$E63,1)</f>
        <v>#N/A</v>
      </c>
      <c r="O63" s="92" t="e">
        <f t="array" ref="O63">+ROUND(INDEX(FCSTSDV!$D$2:$L$72,MATCH('23.10'!$D63,FCSTSDV!$C$2:$C$72,0),MATCH('23.10'!O$3,FCSTSDV!$D$1:$L$1,0))/'23.10'!$E63,1)</f>
        <v>#N/A</v>
      </c>
      <c r="P63" s="92" t="e">
        <f t="array" ref="P63">+ROUND(INDEX(FCSTSDV!$D$2:$L$72,MATCH('23.10'!$D63,FCSTSDV!$C$2:$C$72,0),MATCH('23.10'!P$3,FCSTSDV!$D$1:$L$1,0))/'23.10'!$E63,1)</f>
        <v>#N/A</v>
      </c>
      <c r="Q63" s="92" t="e">
        <f t="array" ref="Q63">+ROUND(INDEX(FCSTSDV!$D$2:$L$72,MATCH('23.10'!$D63,FCSTSDV!$C$2:$C$72,0),MATCH('23.10'!Q$3,FCSTSDV!$D$1:$L$1,0))/'23.10'!$E63,1)</f>
        <v>#N/A</v>
      </c>
      <c r="R63" s="92" t="e">
        <f t="array" ref="R63">+ROUND(INDEX(FCSTSDV!$D$2:$L$72,MATCH('23.10'!$D63,FCSTSDV!$C$2:$C$72,0),MATCH('23.10'!R$3,FCSTSDV!$D$1:$L$1,0))/'23.10'!$E63,1)</f>
        <v>#N/A</v>
      </c>
      <c r="S63" s="92" t="e">
        <f t="array" ref="S63">+ROUND(INDEX(FCSTSDV!$D$2:$L$72,MATCH('23.10'!$D63,FCSTSDV!$C$2:$C$72,0),MATCH('23.10'!S$3,FCSTSDV!$D$1:$L$1,0))/'23.10'!$E63,1)</f>
        <v>#N/A</v>
      </c>
      <c r="T63" s="92" t="e">
        <f t="array" ref="T63">+ROUND(INDEX(FCSTSDV!$D$2:$L$72,MATCH('23.10'!$D63,FCSTSDV!$C$2:$C$72,0),MATCH('23.10'!T$3,FCSTSDV!$D$1:$L$1,0))/'23.10'!$E63,1)</f>
        <v>#N/A</v>
      </c>
      <c r="U63" s="92" t="e">
        <f t="array" ref="U63">+ROUND(INDEX(FCSTSDV!$D$2:$L$72,MATCH('23.10'!$D63,FCSTSDV!$C$2:$C$72,0),MATCH('23.10'!U$3,FCSTSDV!$D$1:$L$1,0))/'23.10'!$E63,1)</f>
        <v>#N/A</v>
      </c>
      <c r="V63" s="92" t="e">
        <f t="array" ref="V63">+ROUND(INDEX(FCSTSDV!$D$2:$L$72,MATCH('23.10'!$D63,FCSTSDV!$C$2:$C$72,0),MATCH('23.10'!V$3,FCSTSDV!$D$1:$L$1,0))/'23.10'!$E63,1)</f>
        <v>#N/A</v>
      </c>
      <c r="W63" s="92" t="e">
        <f t="array" ref="W63">+ROUND(INDEX(FCSTSDV!$D$2:$L$72,MATCH('23.10'!$D63,FCSTSDV!$C$2:$C$72,0),MATCH('23.10'!W$3,FCSTSDV!$D$1:$L$1,0))/'23.10'!$E63,1)</f>
        <v>#N/A</v>
      </c>
      <c r="X63" s="92" t="e">
        <f t="array" ref="X63">+ROUND(INDEX(FCSTSDV!$D$2:$L$72,MATCH('23.10'!$D63,FCSTSDV!$C$2:$C$72,0),MATCH('23.10'!X$3,FCSTSDV!$D$1:$L$1,0))/'23.10'!$E63,1)</f>
        <v>#N/A</v>
      </c>
      <c r="Y63" s="92" t="e">
        <f t="array" ref="Y63">+ROUND(INDEX(FCSTSDV!$D$2:$L$72,MATCH('23.10'!$D63,FCSTSDV!$C$2:$C$72,0),MATCH('23.10'!Y$3,FCSTSDV!$D$1:$L$1,0))/'23.10'!$E63,1)</f>
        <v>#N/A</v>
      </c>
      <c r="Z63" s="92" t="e">
        <f t="array" ref="Z63">+ROUND(INDEX(FCSTSDV!$D$2:$L$72,MATCH('23.10'!$D63,FCSTSDV!$C$2:$C$72,0),MATCH('23.10'!Z$3,FCSTSDV!$D$1:$L$1,0))/'23.10'!$E63,1)</f>
        <v>#N/A</v>
      </c>
      <c r="AA63" s="92" t="e">
        <f t="array" ref="AA63">+ROUND(INDEX(FCSTSDV!$D$2:$L$72,MATCH('23.10'!$D63,FCSTSDV!$C$2:$C$72,0),MATCH('23.10'!AA$3,FCSTSDV!$D$1:$L$1,0))/'23.10'!$E63,1)</f>
        <v>#N/A</v>
      </c>
      <c r="AB63" s="92" t="e">
        <f t="array" ref="AB63">+ROUND(INDEX(FCSTSDV!$D$2:$L$72,MATCH('23.10'!$D63,FCSTSDV!$C$2:$C$72,0),MATCH('23.10'!AB$3,FCSTSDV!$D$1:$L$1,0))/'23.10'!$E63,1)</f>
        <v>#N/A</v>
      </c>
      <c r="AC63" s="92" t="e">
        <f t="array" ref="AC63">+ROUND(INDEX(FCSTSDV!$D$2:$L$72,MATCH('23.10'!$D63,FCSTSDV!$C$2:$C$72,0),MATCH('23.10'!AC$3,FCSTSDV!$D$1:$L$1,0))/'23.10'!$E63,1)</f>
        <v>#N/A</v>
      </c>
      <c r="AD63" s="92" t="e">
        <f t="array" ref="AD63">+ROUND(INDEX(FCSTSDV!$D$2:$L$72,MATCH('23.10'!$D63,FCSTSDV!$C$2:$C$72,0),MATCH('23.10'!AD$3,FCSTSDV!$D$1:$L$1,0))/'23.10'!$E63,1)</f>
        <v>#N/A</v>
      </c>
      <c r="AE63" s="92" t="e">
        <f t="array" ref="AE63">+ROUND(INDEX(FCSTSDV!$D$2:$L$72,MATCH('23.10'!$D63,FCSTSDV!$C$2:$C$72,0),MATCH('23.10'!AE$3,FCSTSDV!$D$1:$L$1,0))/'23.10'!$E63,1)</f>
        <v>#N/A</v>
      </c>
      <c r="AF63" s="92" t="e">
        <f t="array" ref="AF63">+ROUND(INDEX(FCSTSDV!$D$2:$L$72,MATCH('23.10'!$D63,FCSTSDV!$C$2:$C$72,0),MATCH('23.10'!AF$3,FCSTSDV!$D$1:$L$1,0))/'23.10'!$E63,1)</f>
        <v>#N/A</v>
      </c>
      <c r="AG63" s="92" t="e">
        <f t="array" ref="AG63">+ROUND(INDEX(FCSTSDV!$D$2:$L$72,MATCH('23.10'!$D63,FCSTSDV!$C$2:$C$72,0),MATCH('23.10'!AG$3,FCSTSDV!$D$1:$L$1,0))/'23.10'!$E63,1)</f>
        <v>#N/A</v>
      </c>
      <c r="AH63" s="92" t="e">
        <f t="array" ref="AH63">+ROUND(INDEX(FCSTSDV!$D$2:$L$72,MATCH('23.10'!$D63,FCSTSDV!$C$2:$C$72,0),MATCH('23.10'!AH$3,FCSTSDV!$D$1:$L$1,0))/'23.10'!$E63,1)</f>
        <v>#N/A</v>
      </c>
      <c r="AI63" s="92" t="e">
        <f t="array" ref="AI63">+ROUND(INDEX(FCSTSDV!$D$2:$L$72,MATCH('23.10'!$D63,FCSTSDV!$C$2:$C$72,0),MATCH('23.10'!AI$3,FCSTSDV!$D$1:$L$1,0))/'23.10'!$E63,1)</f>
        <v>#N/A</v>
      </c>
      <c r="AJ63" s="92" t="e">
        <f t="array" ref="AJ63">+ROUND(INDEX(FCSTSDV!$D$2:$L$72,MATCH('23.10'!$D63,FCSTSDV!$C$2:$C$72,0),MATCH('23.10'!AJ$3,FCSTSDV!$D$1:$L$1,0))/'23.10'!$E63,1)</f>
        <v>#N/A</v>
      </c>
      <c r="AK63" s="92" t="e">
        <f t="array" ref="AK63">+ROUND(INDEX(FCSTSDV!$D$2:$L$72,MATCH('23.10'!$D63,FCSTSDV!$C$2:$C$72,0),MATCH('23.10'!AK$3,FCSTSDV!$D$1:$L$1,0))/'23.10'!$E63,1)</f>
        <v>#N/A</v>
      </c>
    </row>
    <row r="64" spans="1:38" ht="20.100000000000001" customHeight="1">
      <c r="A64" s="813"/>
      <c r="B64" s="795"/>
      <c r="C64" s="67" t="s">
        <v>124</v>
      </c>
      <c r="D64" s="32" t="s">
        <v>134</v>
      </c>
      <c r="E64" s="49">
        <v>600</v>
      </c>
      <c r="F64" s="799"/>
      <c r="G64" s="799"/>
      <c r="H64" s="830"/>
      <c r="I64" s="81">
        <f>+ROUND(IFERROR(VLOOKUP(D64,FCSTSDV!$C$2:$C$72,26,0),0)/'23.10'!E64+0,0)</f>
        <v>0</v>
      </c>
      <c r="J64" s="92" t="e">
        <f t="array" ref="J64">+ROUND(INDEX(FCSTSDV!$D$2:$L$72,MATCH('23.10'!$D64,FCSTSDV!$C$2:$C$72,0),MATCH('23.10'!J$3,FCSTSDV!$D$1:$L$1,0))/'23.10'!$E64,1)</f>
        <v>#N/A</v>
      </c>
      <c r="K64" s="92" t="e">
        <f t="array" ref="K64">+ROUND(INDEX(FCSTSDV!$D$2:$L$72,MATCH('23.10'!$D64,FCSTSDV!$C$2:$C$72,0),MATCH('23.10'!K$3,FCSTSDV!$D$1:$L$1,0))/'23.10'!$E64,1)</f>
        <v>#N/A</v>
      </c>
      <c r="L64" s="92" t="e">
        <f t="array" ref="L64">+ROUND(INDEX(FCSTSDV!$D$2:$L$72,MATCH('23.10'!$D64,FCSTSDV!$C$2:$C$72,0),MATCH('23.10'!L$3,FCSTSDV!$D$1:$L$1,0))/'23.10'!$E64,1)</f>
        <v>#N/A</v>
      </c>
      <c r="M64" s="92" t="e">
        <f t="array" ref="M64">+ROUND(INDEX(FCSTSDV!$D$2:$L$72,MATCH('23.10'!$D64,FCSTSDV!$C$2:$C$72,0),MATCH('23.10'!M$3,FCSTSDV!$D$1:$L$1,0))/'23.10'!$E64,1)</f>
        <v>#N/A</v>
      </c>
      <c r="N64" s="92" t="e">
        <f t="array" ref="N64">+ROUND(INDEX(FCSTSDV!$D$2:$L$72,MATCH('23.10'!$D64,FCSTSDV!$C$2:$C$72,0),MATCH('23.10'!N$3,FCSTSDV!$D$1:$L$1,0))/'23.10'!$E64,1)</f>
        <v>#N/A</v>
      </c>
      <c r="O64" s="92" t="e">
        <f t="array" ref="O64">+ROUND(INDEX(FCSTSDV!$D$2:$L$72,MATCH('23.10'!$D64,FCSTSDV!$C$2:$C$72,0),MATCH('23.10'!O$3,FCSTSDV!$D$1:$L$1,0))/'23.10'!$E64,1)</f>
        <v>#N/A</v>
      </c>
      <c r="P64" s="92" t="e">
        <f t="array" ref="P64">+ROUND(INDEX(FCSTSDV!$D$2:$L$72,MATCH('23.10'!$D64,FCSTSDV!$C$2:$C$72,0),MATCH('23.10'!P$3,FCSTSDV!$D$1:$L$1,0))/'23.10'!$E64,1)</f>
        <v>#N/A</v>
      </c>
      <c r="Q64" s="92" t="e">
        <f t="array" ref="Q64">+ROUND(INDEX(FCSTSDV!$D$2:$L$72,MATCH('23.10'!$D64,FCSTSDV!$C$2:$C$72,0),MATCH('23.10'!Q$3,FCSTSDV!$D$1:$L$1,0))/'23.10'!$E64,1)</f>
        <v>#N/A</v>
      </c>
      <c r="R64" s="92" t="e">
        <f t="array" ref="R64">+ROUND(INDEX(FCSTSDV!$D$2:$L$72,MATCH('23.10'!$D64,FCSTSDV!$C$2:$C$72,0),MATCH('23.10'!R$3,FCSTSDV!$D$1:$L$1,0))/'23.10'!$E64,1)</f>
        <v>#N/A</v>
      </c>
      <c r="S64" s="92" t="e">
        <f t="array" ref="S64">+ROUND(INDEX(FCSTSDV!$D$2:$L$72,MATCH('23.10'!$D64,FCSTSDV!$C$2:$C$72,0),MATCH('23.10'!S$3,FCSTSDV!$D$1:$L$1,0))/'23.10'!$E64,1)</f>
        <v>#N/A</v>
      </c>
      <c r="T64" s="92" t="e">
        <f t="array" ref="T64">+ROUND(INDEX(FCSTSDV!$D$2:$L$72,MATCH('23.10'!$D64,FCSTSDV!$C$2:$C$72,0),MATCH('23.10'!T$3,FCSTSDV!$D$1:$L$1,0))/'23.10'!$E64,1)</f>
        <v>#N/A</v>
      </c>
      <c r="U64" s="92" t="e">
        <f t="array" ref="U64">+ROUND(INDEX(FCSTSDV!$D$2:$L$72,MATCH('23.10'!$D64,FCSTSDV!$C$2:$C$72,0),MATCH('23.10'!U$3,FCSTSDV!$D$1:$L$1,0))/'23.10'!$E64,1)</f>
        <v>#N/A</v>
      </c>
      <c r="V64" s="92" t="e">
        <f t="array" ref="V64">+ROUND(INDEX(FCSTSDV!$D$2:$L$72,MATCH('23.10'!$D64,FCSTSDV!$C$2:$C$72,0),MATCH('23.10'!V$3,FCSTSDV!$D$1:$L$1,0))/'23.10'!$E64,1)</f>
        <v>#N/A</v>
      </c>
      <c r="W64" s="92" t="e">
        <f t="array" ref="W64">+ROUND(INDEX(FCSTSDV!$D$2:$L$72,MATCH('23.10'!$D64,FCSTSDV!$C$2:$C$72,0),MATCH('23.10'!W$3,FCSTSDV!$D$1:$L$1,0))/'23.10'!$E64,1)</f>
        <v>#N/A</v>
      </c>
      <c r="X64" s="92" t="e">
        <f t="array" ref="X64">+ROUND(INDEX(FCSTSDV!$D$2:$L$72,MATCH('23.10'!$D64,FCSTSDV!$C$2:$C$72,0),MATCH('23.10'!X$3,FCSTSDV!$D$1:$L$1,0))/'23.10'!$E64,1)</f>
        <v>#N/A</v>
      </c>
      <c r="Y64" s="92" t="e">
        <f t="array" ref="Y64">+ROUND(INDEX(FCSTSDV!$D$2:$L$72,MATCH('23.10'!$D64,FCSTSDV!$C$2:$C$72,0),MATCH('23.10'!Y$3,FCSTSDV!$D$1:$L$1,0))/'23.10'!$E64,1)</f>
        <v>#N/A</v>
      </c>
      <c r="Z64" s="92" t="e">
        <f t="array" ref="Z64">+ROUND(INDEX(FCSTSDV!$D$2:$L$72,MATCH('23.10'!$D64,FCSTSDV!$C$2:$C$72,0),MATCH('23.10'!Z$3,FCSTSDV!$D$1:$L$1,0))/'23.10'!$E64,1)</f>
        <v>#N/A</v>
      </c>
      <c r="AA64" s="92" t="e">
        <f t="array" ref="AA64">+ROUND(INDEX(FCSTSDV!$D$2:$L$72,MATCH('23.10'!$D64,FCSTSDV!$C$2:$C$72,0),MATCH('23.10'!AA$3,FCSTSDV!$D$1:$L$1,0))/'23.10'!$E64,1)</f>
        <v>#N/A</v>
      </c>
      <c r="AB64" s="92" t="e">
        <f t="array" ref="AB64">+ROUND(INDEX(FCSTSDV!$D$2:$L$72,MATCH('23.10'!$D64,FCSTSDV!$C$2:$C$72,0),MATCH('23.10'!AB$3,FCSTSDV!$D$1:$L$1,0))/'23.10'!$E64,1)</f>
        <v>#N/A</v>
      </c>
      <c r="AC64" s="92" t="e">
        <f t="array" ref="AC64">+ROUND(INDEX(FCSTSDV!$D$2:$L$72,MATCH('23.10'!$D64,FCSTSDV!$C$2:$C$72,0),MATCH('23.10'!AC$3,FCSTSDV!$D$1:$L$1,0))/'23.10'!$E64,1)</f>
        <v>#N/A</v>
      </c>
      <c r="AD64" s="92" t="e">
        <f t="array" ref="AD64">+ROUND(INDEX(FCSTSDV!$D$2:$L$72,MATCH('23.10'!$D64,FCSTSDV!$C$2:$C$72,0),MATCH('23.10'!AD$3,FCSTSDV!$D$1:$L$1,0))/'23.10'!$E64,1)</f>
        <v>#N/A</v>
      </c>
      <c r="AE64" s="92" t="e">
        <f t="array" ref="AE64">+ROUND(INDEX(FCSTSDV!$D$2:$L$72,MATCH('23.10'!$D64,FCSTSDV!$C$2:$C$72,0),MATCH('23.10'!AE$3,FCSTSDV!$D$1:$L$1,0))/'23.10'!$E64,1)</f>
        <v>#N/A</v>
      </c>
      <c r="AF64" s="92" t="e">
        <f t="array" ref="AF64">+ROUND(INDEX(FCSTSDV!$D$2:$L$72,MATCH('23.10'!$D64,FCSTSDV!$C$2:$C$72,0),MATCH('23.10'!AF$3,FCSTSDV!$D$1:$L$1,0))/'23.10'!$E64,1)</f>
        <v>#N/A</v>
      </c>
      <c r="AG64" s="92" t="e">
        <f t="array" ref="AG64">+ROUND(INDEX(FCSTSDV!$D$2:$L$72,MATCH('23.10'!$D64,FCSTSDV!$C$2:$C$72,0),MATCH('23.10'!AG$3,FCSTSDV!$D$1:$L$1,0))/'23.10'!$E64,1)</f>
        <v>#N/A</v>
      </c>
      <c r="AH64" s="92" t="e">
        <f t="array" ref="AH64">+ROUND(INDEX(FCSTSDV!$D$2:$L$72,MATCH('23.10'!$D64,FCSTSDV!$C$2:$C$72,0),MATCH('23.10'!AH$3,FCSTSDV!$D$1:$L$1,0))/'23.10'!$E64,1)</f>
        <v>#N/A</v>
      </c>
      <c r="AI64" s="92" t="e">
        <f t="array" ref="AI64">+ROUND(INDEX(FCSTSDV!$D$2:$L$72,MATCH('23.10'!$D64,FCSTSDV!$C$2:$C$72,0),MATCH('23.10'!AI$3,FCSTSDV!$D$1:$L$1,0))/'23.10'!$E64,1)</f>
        <v>#N/A</v>
      </c>
      <c r="AJ64" s="92" t="e">
        <f t="array" ref="AJ64">+ROUND(INDEX(FCSTSDV!$D$2:$L$72,MATCH('23.10'!$D64,FCSTSDV!$C$2:$C$72,0),MATCH('23.10'!AJ$3,FCSTSDV!$D$1:$L$1,0))/'23.10'!$E64,1)</f>
        <v>#N/A</v>
      </c>
      <c r="AK64" s="92" t="e">
        <f t="array" ref="AK64">+ROUND(INDEX(FCSTSDV!$D$2:$L$72,MATCH('23.10'!$D64,FCSTSDV!$C$2:$C$72,0),MATCH('23.10'!AK$3,FCSTSDV!$D$1:$L$1,0))/'23.10'!$E64,1)</f>
        <v>#N/A</v>
      </c>
    </row>
    <row r="65" spans="1:37" ht="20.100000000000001" customHeight="1">
      <c r="A65" s="807"/>
      <c r="B65" s="792"/>
      <c r="C65" s="74"/>
      <c r="D65" s="52" t="s">
        <v>42</v>
      </c>
      <c r="E65" s="53" t="s">
        <v>43</v>
      </c>
      <c r="F65" s="800"/>
      <c r="G65" s="800"/>
      <c r="H65" s="827"/>
      <c r="I65" s="87">
        <f>+SUM(I62:I64)</f>
        <v>0</v>
      </c>
      <c r="J65" s="90" t="e">
        <f t="shared" ref="J65:V65" si="12">$H62+$I$65-SUM(J62:J64)</f>
        <v>#N/A</v>
      </c>
      <c r="K65" s="90" t="e">
        <f t="shared" si="12"/>
        <v>#N/A</v>
      </c>
      <c r="L65" s="90" t="e">
        <f t="shared" si="12"/>
        <v>#N/A</v>
      </c>
      <c r="M65" s="90" t="e">
        <f t="shared" si="12"/>
        <v>#N/A</v>
      </c>
      <c r="N65" s="90" t="e">
        <f t="shared" si="12"/>
        <v>#N/A</v>
      </c>
      <c r="O65" s="90" t="e">
        <f t="shared" si="12"/>
        <v>#N/A</v>
      </c>
      <c r="P65" s="90" t="e">
        <f t="shared" si="12"/>
        <v>#N/A</v>
      </c>
      <c r="Q65" s="90" t="e">
        <f t="shared" si="12"/>
        <v>#N/A</v>
      </c>
      <c r="R65" s="90" t="e">
        <f t="shared" si="12"/>
        <v>#N/A</v>
      </c>
      <c r="S65" s="90" t="e">
        <f t="shared" si="12"/>
        <v>#N/A</v>
      </c>
      <c r="T65" s="90" t="e">
        <f t="shared" si="12"/>
        <v>#N/A</v>
      </c>
      <c r="U65" s="90" t="e">
        <f t="shared" si="12"/>
        <v>#N/A</v>
      </c>
      <c r="V65" s="90" t="e">
        <f t="shared" si="12"/>
        <v>#N/A</v>
      </c>
      <c r="W65" s="90" t="e">
        <f>+V65-SUM(W62:W64)</f>
        <v>#N/A</v>
      </c>
      <c r="X65" s="90" t="e">
        <f t="shared" ref="X65:AK65" si="13">+W65-SUM(X62:X64)</f>
        <v>#N/A</v>
      </c>
      <c r="Y65" s="90" t="e">
        <f t="shared" si="13"/>
        <v>#N/A</v>
      </c>
      <c r="Z65" s="90" t="e">
        <f t="shared" si="13"/>
        <v>#N/A</v>
      </c>
      <c r="AA65" s="90" t="e">
        <f t="shared" si="13"/>
        <v>#N/A</v>
      </c>
      <c r="AB65" s="90" t="e">
        <f t="shared" si="13"/>
        <v>#N/A</v>
      </c>
      <c r="AC65" s="90" t="e">
        <f t="shared" si="13"/>
        <v>#N/A</v>
      </c>
      <c r="AD65" s="90" t="e">
        <f t="shared" si="13"/>
        <v>#N/A</v>
      </c>
      <c r="AE65" s="90" t="e">
        <f t="shared" si="13"/>
        <v>#N/A</v>
      </c>
      <c r="AF65" s="90" t="e">
        <f t="shared" si="13"/>
        <v>#N/A</v>
      </c>
      <c r="AG65" s="90" t="e">
        <f t="shared" si="13"/>
        <v>#N/A</v>
      </c>
      <c r="AH65" s="90" t="e">
        <f t="shared" si="13"/>
        <v>#N/A</v>
      </c>
      <c r="AI65" s="90" t="e">
        <f t="shared" si="13"/>
        <v>#N/A</v>
      </c>
      <c r="AJ65" s="90" t="e">
        <f t="shared" si="13"/>
        <v>#N/A</v>
      </c>
      <c r="AK65" s="90" t="e">
        <f t="shared" si="13"/>
        <v>#N/A</v>
      </c>
    </row>
    <row r="66" spans="1:37" ht="20.100000000000001" customHeight="1">
      <c r="A66" s="806" t="s">
        <v>14</v>
      </c>
      <c r="B66" s="791" t="s">
        <v>135</v>
      </c>
      <c r="C66" s="75" t="s">
        <v>107</v>
      </c>
      <c r="D66" s="73"/>
      <c r="E66" s="44">
        <v>3000</v>
      </c>
      <c r="F66" s="798"/>
      <c r="G66" s="798">
        <v>0</v>
      </c>
      <c r="H66" s="826">
        <v>840</v>
      </c>
      <c r="I66" s="81">
        <f>+ROUND(IFERROR(VLOOKUP(D66,FCSTSDV!$C$2:$C$72,26,0),0)/'23.10'!E66+0,0)</f>
        <v>0</v>
      </c>
      <c r="J66" s="92">
        <f t="array" ref="J66">+ROUND(IFERROR(INDEX(FCSTSDV!$D$2:$L$72,MATCH('23.10'!$D66,FCSTSDV!$C$2:$C$72,0),MATCH('23.10'!J$3,FCSTSDV!$D$1:$L$1,0)),0)/'23.10'!$E66,1)</f>
        <v>0</v>
      </c>
      <c r="K66" s="92">
        <f t="array" ref="K66">+ROUND(IFERROR(INDEX(FCSTSDV!$D$2:$L$72,MATCH('23.10'!$D66,FCSTSDV!$C$2:$C$72,0),MATCH('23.10'!K$3,FCSTSDV!$D$1:$L$1,0)),0)/'23.10'!$E66,1)</f>
        <v>0</v>
      </c>
      <c r="L66" s="92">
        <f t="array" ref="L66">+ROUND(IFERROR(INDEX(FCSTSDV!$D$2:$L$72,MATCH('23.10'!$D66,FCSTSDV!$C$2:$C$72,0),MATCH('23.10'!L$3,FCSTSDV!$D$1:$L$1,0)),0)/'23.10'!$E66,1)</f>
        <v>0</v>
      </c>
      <c r="M66" s="92">
        <f t="array" ref="M66">+ROUND(IFERROR(INDEX(FCSTSDV!$D$2:$L$72,MATCH('23.10'!$D66,FCSTSDV!$C$2:$C$72,0),MATCH('23.10'!M$3,FCSTSDV!$D$1:$L$1,0)),0)/'23.10'!$E66,1)</f>
        <v>0</v>
      </c>
      <c r="N66" s="92">
        <f t="array" ref="N66">+ROUND(IFERROR(INDEX(FCSTSDV!$D$2:$L$72,MATCH('23.10'!$D66,FCSTSDV!$C$2:$C$72,0),MATCH('23.10'!N$3,FCSTSDV!$D$1:$L$1,0)),0)/'23.10'!$E66,1)</f>
        <v>0</v>
      </c>
      <c r="O66" s="92">
        <f t="array" ref="O66">+ROUND(IFERROR(INDEX(FCSTSDV!$D$2:$L$72,MATCH('23.10'!$D66,FCSTSDV!$C$2:$C$72,0),MATCH('23.10'!O$3,FCSTSDV!$D$1:$L$1,0)),0)/'23.10'!$E66,1)</f>
        <v>0</v>
      </c>
      <c r="P66" s="92">
        <f t="array" ref="P66">+ROUND(IFERROR(INDEX(FCSTSDV!$D$2:$L$72,MATCH('23.10'!$D66,FCSTSDV!$C$2:$C$72,0),MATCH('23.10'!P$3,FCSTSDV!$D$1:$L$1,0)),0)/'23.10'!$E66,1)</f>
        <v>0</v>
      </c>
      <c r="Q66" s="92">
        <f t="array" ref="Q66">+ROUND(IFERROR(INDEX(FCSTSDV!$D$2:$L$72,MATCH('23.10'!$D66,FCSTSDV!$C$2:$C$72,0),MATCH('23.10'!Q$3,FCSTSDV!$D$1:$L$1,0)),0)/'23.10'!$E66,1)</f>
        <v>0</v>
      </c>
      <c r="R66" s="92">
        <f t="array" ref="R66">+ROUND(IFERROR(INDEX(FCSTSDV!$D$2:$L$72,MATCH('23.10'!$D66,FCSTSDV!$C$2:$C$72,0),MATCH('23.10'!R$3,FCSTSDV!$D$1:$L$1,0)),0)/'23.10'!$E66,1)</f>
        <v>0</v>
      </c>
      <c r="S66" s="92">
        <f t="array" ref="S66">+ROUND(IFERROR(INDEX(FCSTSDV!$D$2:$L$72,MATCH('23.10'!$D66,FCSTSDV!$C$2:$C$72,0),MATCH('23.10'!S$3,FCSTSDV!$D$1:$L$1,0)),0)/'23.10'!$E66,1)</f>
        <v>0</v>
      </c>
      <c r="T66" s="92">
        <f t="array" ref="T66">+ROUND(IFERROR(INDEX(FCSTSDV!$D$2:$L$72,MATCH('23.10'!$D66,FCSTSDV!$C$2:$C$72,0),MATCH('23.10'!T$3,FCSTSDV!$D$1:$L$1,0)),0)/'23.10'!$E66,1)</f>
        <v>0</v>
      </c>
      <c r="U66" s="92">
        <f t="array" ref="U66">+ROUND(IFERROR(INDEX(FCSTSDV!$D$2:$L$72,MATCH('23.10'!$D66,FCSTSDV!$C$2:$C$72,0),MATCH('23.10'!U$3,FCSTSDV!$D$1:$L$1,0)),0)/'23.10'!$E66,1)</f>
        <v>0</v>
      </c>
      <c r="V66" s="92">
        <f t="array" ref="V66">+ROUND(IFERROR(INDEX(FCSTSDV!$D$2:$L$72,MATCH('23.10'!$D66,FCSTSDV!$C$2:$C$72,0),MATCH('23.10'!V$3,FCSTSDV!$D$1:$L$1,0)),0)/'23.10'!$E66,1)</f>
        <v>0</v>
      </c>
      <c r="W66" s="92">
        <f t="array" ref="W66">+ROUND(IFERROR(INDEX(FCSTSDV!$D$2:$L$72,MATCH('23.10'!$D66,FCSTSDV!$C$2:$C$72,0),MATCH('23.10'!W$3,FCSTSDV!$D$1:$L$1,0)),0)/'23.10'!$E66,1)</f>
        <v>0</v>
      </c>
      <c r="X66" s="92">
        <f t="array" ref="X66">+ROUND(IFERROR(INDEX(FCSTSDV!$D$2:$L$72,MATCH('23.10'!$D66,FCSTSDV!$C$2:$C$72,0),MATCH('23.10'!X$3,FCSTSDV!$D$1:$L$1,0)),0)/'23.10'!$E66,1)</f>
        <v>0</v>
      </c>
      <c r="Y66" s="92">
        <f t="array" ref="Y66">+ROUND(IFERROR(INDEX(FCSTSDV!$D$2:$L$72,MATCH('23.10'!$D66,FCSTSDV!$C$2:$C$72,0),MATCH('23.10'!Y$3,FCSTSDV!$D$1:$L$1,0)),0)/'23.10'!$E66,1)</f>
        <v>0</v>
      </c>
      <c r="Z66" s="92">
        <f t="array" ref="Z66">+ROUND(IFERROR(INDEX(FCSTSDV!$D$2:$L$72,MATCH('23.10'!$D66,FCSTSDV!$C$2:$C$72,0),MATCH('23.10'!Z$3,FCSTSDV!$D$1:$L$1,0)),0)/'23.10'!$E66,1)</f>
        <v>0</v>
      </c>
      <c r="AA66" s="92">
        <f t="array" ref="AA66">+ROUND(IFERROR(INDEX(FCSTSDV!$D$2:$L$72,MATCH('23.10'!$D66,FCSTSDV!$C$2:$C$72,0),MATCH('23.10'!AA$3,FCSTSDV!$D$1:$L$1,0)),0)/'23.10'!$E66,1)</f>
        <v>0</v>
      </c>
      <c r="AB66" s="92">
        <f t="array" ref="AB66">+ROUND(IFERROR(INDEX(FCSTSDV!$D$2:$L$72,MATCH('23.10'!$D66,FCSTSDV!$C$2:$C$72,0),MATCH('23.10'!AB$3,FCSTSDV!$D$1:$L$1,0)),0)/'23.10'!$E66,1)</f>
        <v>0</v>
      </c>
      <c r="AC66" s="92">
        <f t="array" ref="AC66">+ROUND(IFERROR(INDEX(FCSTSDV!$D$2:$L$72,MATCH('23.10'!$D66,FCSTSDV!$C$2:$C$72,0),MATCH('23.10'!AC$3,FCSTSDV!$D$1:$L$1,0)),0)/'23.10'!$E66,1)</f>
        <v>0</v>
      </c>
      <c r="AD66" s="92">
        <f t="array" ref="AD66">+ROUND(IFERROR(INDEX(FCSTSDV!$D$2:$L$72,MATCH('23.10'!$D66,FCSTSDV!$C$2:$C$72,0),MATCH('23.10'!AD$3,FCSTSDV!$D$1:$L$1,0)),0)/'23.10'!$E66,1)</f>
        <v>0</v>
      </c>
      <c r="AE66" s="92">
        <f t="array" ref="AE66">+ROUND(IFERROR(INDEX(FCSTSDV!$D$2:$L$72,MATCH('23.10'!$D66,FCSTSDV!$C$2:$C$72,0),MATCH('23.10'!AE$3,FCSTSDV!$D$1:$L$1,0)),0)/'23.10'!$E66,1)</f>
        <v>0</v>
      </c>
      <c r="AF66" s="92">
        <f t="array" ref="AF66">+ROUND(IFERROR(INDEX(FCSTSDV!$D$2:$L$72,MATCH('23.10'!$D66,FCSTSDV!$C$2:$C$72,0),MATCH('23.10'!AF$3,FCSTSDV!$D$1:$L$1,0)),0)/'23.10'!$E66,1)</f>
        <v>0</v>
      </c>
      <c r="AG66" s="92">
        <f t="array" ref="AG66">+ROUND(IFERROR(INDEX(FCSTSDV!$D$2:$L$72,MATCH('23.10'!$D66,FCSTSDV!$C$2:$C$72,0),MATCH('23.10'!AG$3,FCSTSDV!$D$1:$L$1,0)),0)/'23.10'!$E66,1)</f>
        <v>0</v>
      </c>
      <c r="AH66" s="92">
        <f t="array" ref="AH66">+ROUND(IFERROR(INDEX(FCSTSDV!$D$2:$L$72,MATCH('23.10'!$D66,FCSTSDV!$C$2:$C$72,0),MATCH('23.10'!AH$3,FCSTSDV!$D$1:$L$1,0)),0)/'23.10'!$E66,1)</f>
        <v>0</v>
      </c>
      <c r="AI66" s="92">
        <f t="array" ref="AI66">+ROUND(IFERROR(INDEX(FCSTSDV!$D$2:$L$72,MATCH('23.10'!$D66,FCSTSDV!$C$2:$C$72,0),MATCH('23.10'!AI$3,FCSTSDV!$D$1:$L$1,0)),0)/'23.10'!$E66,1)</f>
        <v>0</v>
      </c>
      <c r="AJ66" s="92">
        <f t="array" ref="AJ66">+ROUND(IFERROR(INDEX(FCSTSDV!$D$2:$L$72,MATCH('23.10'!$D66,FCSTSDV!$C$2:$C$72,0),MATCH('23.10'!AJ$3,FCSTSDV!$D$1:$L$1,0)),0)/'23.10'!$E66,1)</f>
        <v>0</v>
      </c>
      <c r="AK66" s="92">
        <f t="array" ref="AK66">+ROUND(IFERROR(INDEX(FCSTSDV!$D$2:$L$72,MATCH('23.10'!$D66,FCSTSDV!$C$2:$C$72,0),MATCH('23.10'!AK$3,FCSTSDV!$D$1:$L$1,0)),0)/'23.10'!$E66,1)</f>
        <v>0</v>
      </c>
    </row>
    <row r="67" spans="1:37" ht="20.100000000000001" customHeight="1">
      <c r="A67" s="813"/>
      <c r="B67" s="795"/>
      <c r="C67" s="76" t="s">
        <v>107</v>
      </c>
      <c r="D67" s="32" t="s">
        <v>137</v>
      </c>
      <c r="E67" s="49">
        <v>1500</v>
      </c>
      <c r="F67" s="799"/>
      <c r="G67" s="799"/>
      <c r="H67" s="830"/>
      <c r="I67" s="81">
        <f>+ROUND(IFERROR(VLOOKUP(D67,FCSTSDV!$C$2:$C$72,26,0),0)/'23.10'!E67+0,0)</f>
        <v>0</v>
      </c>
      <c r="J67" s="92">
        <f t="array" ref="J67">+ROUND(IFERROR(INDEX(FCSTSDV!$D$2:$L$72,MATCH('23.10'!$D67,FCSTSDV!$C$2:$C$72,0),MATCH('23.10'!J$3,FCSTSDV!$D$1:$L$1,0)),0)/'23.10'!$E67,1)</f>
        <v>0</v>
      </c>
      <c r="K67" s="92">
        <f t="array" ref="K67">+ROUND(IFERROR(INDEX(FCSTSDV!$D$2:$L$72,MATCH('23.10'!$D67,FCSTSDV!$C$2:$C$72,0),MATCH('23.10'!K$3,FCSTSDV!$D$1:$L$1,0)),0)/'23.10'!$E67,1)</f>
        <v>0</v>
      </c>
      <c r="L67" s="92">
        <f t="array" ref="L67">+ROUND(IFERROR(INDEX(FCSTSDV!$D$2:$L$72,MATCH('23.10'!$D67,FCSTSDV!$C$2:$C$72,0),MATCH('23.10'!L$3,FCSTSDV!$D$1:$L$1,0)),0)/'23.10'!$E67,1)</f>
        <v>0</v>
      </c>
      <c r="M67" s="92">
        <f t="array" ref="M67">+ROUND(IFERROR(INDEX(FCSTSDV!$D$2:$L$72,MATCH('23.10'!$D67,FCSTSDV!$C$2:$C$72,0),MATCH('23.10'!M$3,FCSTSDV!$D$1:$L$1,0)),0)/'23.10'!$E67,1)</f>
        <v>0</v>
      </c>
      <c r="N67" s="92">
        <f t="array" ref="N67">+ROUND(IFERROR(INDEX(FCSTSDV!$D$2:$L$72,MATCH('23.10'!$D67,FCSTSDV!$C$2:$C$72,0),MATCH('23.10'!N$3,FCSTSDV!$D$1:$L$1,0)),0)/'23.10'!$E67,1)</f>
        <v>0</v>
      </c>
      <c r="O67" s="92">
        <f t="array" ref="O67">+ROUND(IFERROR(INDEX(FCSTSDV!$D$2:$L$72,MATCH('23.10'!$D67,FCSTSDV!$C$2:$C$72,0),MATCH('23.10'!O$3,FCSTSDV!$D$1:$L$1,0)),0)/'23.10'!$E67,1)</f>
        <v>0</v>
      </c>
      <c r="P67" s="92">
        <f t="array" ref="P67">+ROUND(IFERROR(INDEX(FCSTSDV!$D$2:$L$72,MATCH('23.10'!$D67,FCSTSDV!$C$2:$C$72,0),MATCH('23.10'!P$3,FCSTSDV!$D$1:$L$1,0)),0)/'23.10'!$E67,1)</f>
        <v>0</v>
      </c>
      <c r="Q67" s="92">
        <f t="array" ref="Q67">+ROUND(IFERROR(INDEX(FCSTSDV!$D$2:$L$72,MATCH('23.10'!$D67,FCSTSDV!$C$2:$C$72,0),MATCH('23.10'!Q$3,FCSTSDV!$D$1:$L$1,0)),0)/'23.10'!$E67,1)</f>
        <v>0</v>
      </c>
      <c r="R67" s="92">
        <f t="array" ref="R67">+ROUND(IFERROR(INDEX(FCSTSDV!$D$2:$L$72,MATCH('23.10'!$D67,FCSTSDV!$C$2:$C$72,0),MATCH('23.10'!R$3,FCSTSDV!$D$1:$L$1,0)),0)/'23.10'!$E67,1)</f>
        <v>0</v>
      </c>
      <c r="S67" s="92">
        <f t="array" ref="S67">+ROUND(IFERROR(INDEX(FCSTSDV!$D$2:$L$72,MATCH('23.10'!$D67,FCSTSDV!$C$2:$C$72,0),MATCH('23.10'!S$3,FCSTSDV!$D$1:$L$1,0)),0)/'23.10'!$E67,1)</f>
        <v>0</v>
      </c>
      <c r="T67" s="92">
        <f t="array" ref="T67">+ROUND(IFERROR(INDEX(FCSTSDV!$D$2:$L$72,MATCH('23.10'!$D67,FCSTSDV!$C$2:$C$72,0),MATCH('23.10'!T$3,FCSTSDV!$D$1:$L$1,0)),0)/'23.10'!$E67,1)</f>
        <v>0</v>
      </c>
      <c r="U67" s="92">
        <f t="array" ref="U67">+ROUND(IFERROR(INDEX(FCSTSDV!$D$2:$L$72,MATCH('23.10'!$D67,FCSTSDV!$C$2:$C$72,0),MATCH('23.10'!U$3,FCSTSDV!$D$1:$L$1,0)),0)/'23.10'!$E67,1)</f>
        <v>0</v>
      </c>
      <c r="V67" s="92">
        <f t="array" ref="V67">+ROUND(IFERROR(INDEX(FCSTSDV!$D$2:$L$72,MATCH('23.10'!$D67,FCSTSDV!$C$2:$C$72,0),MATCH('23.10'!V$3,FCSTSDV!$D$1:$L$1,0)),0)/'23.10'!$E67,1)</f>
        <v>0</v>
      </c>
      <c r="W67" s="92">
        <f t="array" ref="W67">+ROUND(IFERROR(INDEX(FCSTSDV!$D$2:$L$72,MATCH('23.10'!$D67,FCSTSDV!$C$2:$C$72,0),MATCH('23.10'!W$3,FCSTSDV!$D$1:$L$1,0)),0)/'23.10'!$E67,1)</f>
        <v>0</v>
      </c>
      <c r="X67" s="92">
        <f t="array" ref="X67">+ROUND(IFERROR(INDEX(FCSTSDV!$D$2:$L$72,MATCH('23.10'!$D67,FCSTSDV!$C$2:$C$72,0),MATCH('23.10'!X$3,FCSTSDV!$D$1:$L$1,0)),0)/'23.10'!$E67,1)</f>
        <v>0</v>
      </c>
      <c r="Y67" s="92">
        <f t="array" ref="Y67">+ROUND(IFERROR(INDEX(FCSTSDV!$D$2:$L$72,MATCH('23.10'!$D67,FCSTSDV!$C$2:$C$72,0),MATCH('23.10'!Y$3,FCSTSDV!$D$1:$L$1,0)),0)/'23.10'!$E67,1)</f>
        <v>0</v>
      </c>
      <c r="Z67" s="92">
        <f t="array" ref="Z67">+ROUND(IFERROR(INDEX(FCSTSDV!$D$2:$L$72,MATCH('23.10'!$D67,FCSTSDV!$C$2:$C$72,0),MATCH('23.10'!Z$3,FCSTSDV!$D$1:$L$1,0)),0)/'23.10'!$E67,1)</f>
        <v>0</v>
      </c>
      <c r="AA67" s="92">
        <f t="array" ref="AA67">+ROUND(IFERROR(INDEX(FCSTSDV!$D$2:$L$72,MATCH('23.10'!$D67,FCSTSDV!$C$2:$C$72,0),MATCH('23.10'!AA$3,FCSTSDV!$D$1:$L$1,0)),0)/'23.10'!$E67,1)</f>
        <v>0</v>
      </c>
      <c r="AB67" s="92">
        <f t="array" ref="AB67">+ROUND(IFERROR(INDEX(FCSTSDV!$D$2:$L$72,MATCH('23.10'!$D67,FCSTSDV!$C$2:$C$72,0),MATCH('23.10'!AB$3,FCSTSDV!$D$1:$L$1,0)),0)/'23.10'!$E67,1)</f>
        <v>0</v>
      </c>
      <c r="AC67" s="92">
        <f t="array" ref="AC67">+ROUND(IFERROR(INDEX(FCSTSDV!$D$2:$L$72,MATCH('23.10'!$D67,FCSTSDV!$C$2:$C$72,0),MATCH('23.10'!AC$3,FCSTSDV!$D$1:$L$1,0)),0)/'23.10'!$E67,1)</f>
        <v>0</v>
      </c>
      <c r="AD67" s="92">
        <f t="array" ref="AD67">+ROUND(IFERROR(INDEX(FCSTSDV!$D$2:$L$72,MATCH('23.10'!$D67,FCSTSDV!$C$2:$C$72,0),MATCH('23.10'!AD$3,FCSTSDV!$D$1:$L$1,0)),0)/'23.10'!$E67,1)</f>
        <v>0</v>
      </c>
      <c r="AE67" s="92">
        <f t="array" ref="AE67">+ROUND(IFERROR(INDEX(FCSTSDV!$D$2:$L$72,MATCH('23.10'!$D67,FCSTSDV!$C$2:$C$72,0),MATCH('23.10'!AE$3,FCSTSDV!$D$1:$L$1,0)),0)/'23.10'!$E67,1)</f>
        <v>0</v>
      </c>
      <c r="AF67" s="92">
        <f t="array" ref="AF67">+ROUND(IFERROR(INDEX(FCSTSDV!$D$2:$L$72,MATCH('23.10'!$D67,FCSTSDV!$C$2:$C$72,0),MATCH('23.10'!AF$3,FCSTSDV!$D$1:$L$1,0)),0)/'23.10'!$E67,1)</f>
        <v>0</v>
      </c>
      <c r="AG67" s="92">
        <f t="array" ref="AG67">+ROUND(IFERROR(INDEX(FCSTSDV!$D$2:$L$72,MATCH('23.10'!$D67,FCSTSDV!$C$2:$C$72,0),MATCH('23.10'!AG$3,FCSTSDV!$D$1:$L$1,0)),0)/'23.10'!$E67,1)</f>
        <v>0</v>
      </c>
      <c r="AH67" s="92">
        <f t="array" ref="AH67">+ROUND(IFERROR(INDEX(FCSTSDV!$D$2:$L$72,MATCH('23.10'!$D67,FCSTSDV!$C$2:$C$72,0),MATCH('23.10'!AH$3,FCSTSDV!$D$1:$L$1,0)),0)/'23.10'!$E67,1)</f>
        <v>0</v>
      </c>
      <c r="AI67" s="92">
        <f t="array" ref="AI67">+ROUND(IFERROR(INDEX(FCSTSDV!$D$2:$L$72,MATCH('23.10'!$D67,FCSTSDV!$C$2:$C$72,0),MATCH('23.10'!AI$3,FCSTSDV!$D$1:$L$1,0)),0)/'23.10'!$E67,1)</f>
        <v>0</v>
      </c>
      <c r="AJ67" s="92">
        <f t="array" ref="AJ67">+ROUND(IFERROR(INDEX(FCSTSDV!$D$2:$L$72,MATCH('23.10'!$D67,FCSTSDV!$C$2:$C$72,0),MATCH('23.10'!AJ$3,FCSTSDV!$D$1:$L$1,0)),0)/'23.10'!$E67,1)</f>
        <v>0</v>
      </c>
      <c r="AK67" s="92">
        <f t="array" ref="AK67">+ROUND(IFERROR(INDEX(FCSTSDV!$D$2:$L$72,MATCH('23.10'!$D67,FCSTSDV!$C$2:$C$72,0),MATCH('23.10'!AK$3,FCSTSDV!$D$1:$L$1,0)),0)/'23.10'!$E67,1)</f>
        <v>0</v>
      </c>
    </row>
    <row r="68" spans="1:37" ht="20.100000000000001" customHeight="1">
      <c r="A68" s="813"/>
      <c r="B68" s="795"/>
      <c r="C68" s="76" t="s">
        <v>107</v>
      </c>
      <c r="D68" s="32" t="s">
        <v>138</v>
      </c>
      <c r="E68" s="49">
        <v>1500</v>
      </c>
      <c r="F68" s="799"/>
      <c r="G68" s="799"/>
      <c r="H68" s="830"/>
      <c r="I68" s="81">
        <f>+ROUND(IFERROR(VLOOKUP(D68,FCSTSDV!$C$2:$C$72,26,0),0)/'23.10'!E68+0,0)</f>
        <v>0</v>
      </c>
      <c r="J68" s="92">
        <f t="array" ref="J68">+ROUND(IFERROR(INDEX(FCSTSDV!$D$2:$L$72,MATCH('23.10'!$D68,FCSTSDV!$C$2:$C$72,0),MATCH('23.10'!J$3,FCSTSDV!$D$1:$L$1,0)),0)/'23.10'!$E68,1)</f>
        <v>0</v>
      </c>
      <c r="K68" s="92">
        <f t="array" ref="K68">+ROUND(IFERROR(INDEX(FCSTSDV!$D$2:$L$72,MATCH('23.10'!$D68,FCSTSDV!$C$2:$C$72,0),MATCH('23.10'!K$3,FCSTSDV!$D$1:$L$1,0)),0)/'23.10'!$E68,1)</f>
        <v>0</v>
      </c>
      <c r="L68" s="92">
        <f t="array" ref="L68">+ROUND(IFERROR(INDEX(FCSTSDV!$D$2:$L$72,MATCH('23.10'!$D68,FCSTSDV!$C$2:$C$72,0),MATCH('23.10'!L$3,FCSTSDV!$D$1:$L$1,0)),0)/'23.10'!$E68,1)</f>
        <v>0</v>
      </c>
      <c r="M68" s="92">
        <f t="array" ref="M68">+ROUND(IFERROR(INDEX(FCSTSDV!$D$2:$L$72,MATCH('23.10'!$D68,FCSTSDV!$C$2:$C$72,0),MATCH('23.10'!M$3,FCSTSDV!$D$1:$L$1,0)),0)/'23.10'!$E68,1)</f>
        <v>0</v>
      </c>
      <c r="N68" s="92">
        <f t="array" ref="N68">+ROUND(IFERROR(INDEX(FCSTSDV!$D$2:$L$72,MATCH('23.10'!$D68,FCSTSDV!$C$2:$C$72,0),MATCH('23.10'!N$3,FCSTSDV!$D$1:$L$1,0)),0)/'23.10'!$E68,1)</f>
        <v>0</v>
      </c>
      <c r="O68" s="92">
        <f t="array" ref="O68">+ROUND(IFERROR(INDEX(FCSTSDV!$D$2:$L$72,MATCH('23.10'!$D68,FCSTSDV!$C$2:$C$72,0),MATCH('23.10'!O$3,FCSTSDV!$D$1:$L$1,0)),0)/'23.10'!$E68,1)</f>
        <v>0</v>
      </c>
      <c r="P68" s="92">
        <f t="array" ref="P68">+ROUND(IFERROR(INDEX(FCSTSDV!$D$2:$L$72,MATCH('23.10'!$D68,FCSTSDV!$C$2:$C$72,0),MATCH('23.10'!P$3,FCSTSDV!$D$1:$L$1,0)),0)/'23.10'!$E68,1)</f>
        <v>0</v>
      </c>
      <c r="Q68" s="92">
        <f t="array" ref="Q68">+ROUND(IFERROR(INDEX(FCSTSDV!$D$2:$L$72,MATCH('23.10'!$D68,FCSTSDV!$C$2:$C$72,0),MATCH('23.10'!Q$3,FCSTSDV!$D$1:$L$1,0)),0)/'23.10'!$E68,1)</f>
        <v>0</v>
      </c>
      <c r="R68" s="92">
        <f t="array" ref="R68">+ROUND(IFERROR(INDEX(FCSTSDV!$D$2:$L$72,MATCH('23.10'!$D68,FCSTSDV!$C$2:$C$72,0),MATCH('23.10'!R$3,FCSTSDV!$D$1:$L$1,0)),0)/'23.10'!$E68,1)</f>
        <v>0</v>
      </c>
      <c r="S68" s="92">
        <f t="array" ref="S68">+ROUND(IFERROR(INDEX(FCSTSDV!$D$2:$L$72,MATCH('23.10'!$D68,FCSTSDV!$C$2:$C$72,0),MATCH('23.10'!S$3,FCSTSDV!$D$1:$L$1,0)),0)/'23.10'!$E68,1)</f>
        <v>0</v>
      </c>
      <c r="T68" s="92">
        <f t="array" ref="T68">+ROUND(IFERROR(INDEX(FCSTSDV!$D$2:$L$72,MATCH('23.10'!$D68,FCSTSDV!$C$2:$C$72,0),MATCH('23.10'!T$3,FCSTSDV!$D$1:$L$1,0)),0)/'23.10'!$E68,1)</f>
        <v>0</v>
      </c>
      <c r="U68" s="92">
        <f t="array" ref="U68">+ROUND(IFERROR(INDEX(FCSTSDV!$D$2:$L$72,MATCH('23.10'!$D68,FCSTSDV!$C$2:$C$72,0),MATCH('23.10'!U$3,FCSTSDV!$D$1:$L$1,0)),0)/'23.10'!$E68,1)</f>
        <v>0</v>
      </c>
      <c r="V68" s="92">
        <f t="array" ref="V68">+ROUND(IFERROR(INDEX(FCSTSDV!$D$2:$L$72,MATCH('23.10'!$D68,FCSTSDV!$C$2:$C$72,0),MATCH('23.10'!V$3,FCSTSDV!$D$1:$L$1,0)),0)/'23.10'!$E68,1)</f>
        <v>0</v>
      </c>
      <c r="W68" s="92">
        <f t="array" ref="W68">+ROUND(IFERROR(INDEX(FCSTSDV!$D$2:$L$72,MATCH('23.10'!$D68,FCSTSDV!$C$2:$C$72,0),MATCH('23.10'!W$3,FCSTSDV!$D$1:$L$1,0)),0)/'23.10'!$E68,1)</f>
        <v>0</v>
      </c>
      <c r="X68" s="92">
        <f t="array" ref="X68">+ROUND(IFERROR(INDEX(FCSTSDV!$D$2:$L$72,MATCH('23.10'!$D68,FCSTSDV!$C$2:$C$72,0),MATCH('23.10'!X$3,FCSTSDV!$D$1:$L$1,0)),0)/'23.10'!$E68,1)</f>
        <v>0</v>
      </c>
      <c r="Y68" s="92">
        <f t="array" ref="Y68">+ROUND(IFERROR(INDEX(FCSTSDV!$D$2:$L$72,MATCH('23.10'!$D68,FCSTSDV!$C$2:$C$72,0),MATCH('23.10'!Y$3,FCSTSDV!$D$1:$L$1,0)),0)/'23.10'!$E68,1)</f>
        <v>0</v>
      </c>
      <c r="Z68" s="92">
        <f t="array" ref="Z68">+ROUND(IFERROR(INDEX(FCSTSDV!$D$2:$L$72,MATCH('23.10'!$D68,FCSTSDV!$C$2:$C$72,0),MATCH('23.10'!Z$3,FCSTSDV!$D$1:$L$1,0)),0)/'23.10'!$E68,1)</f>
        <v>0</v>
      </c>
      <c r="AA68" s="92">
        <f t="array" ref="AA68">+ROUND(IFERROR(INDEX(FCSTSDV!$D$2:$L$72,MATCH('23.10'!$D68,FCSTSDV!$C$2:$C$72,0),MATCH('23.10'!AA$3,FCSTSDV!$D$1:$L$1,0)),0)/'23.10'!$E68,1)</f>
        <v>0</v>
      </c>
      <c r="AB68" s="92">
        <f t="array" ref="AB68">+ROUND(IFERROR(INDEX(FCSTSDV!$D$2:$L$72,MATCH('23.10'!$D68,FCSTSDV!$C$2:$C$72,0),MATCH('23.10'!AB$3,FCSTSDV!$D$1:$L$1,0)),0)/'23.10'!$E68,1)</f>
        <v>0</v>
      </c>
      <c r="AC68" s="92">
        <f t="array" ref="AC68">+ROUND(IFERROR(INDEX(FCSTSDV!$D$2:$L$72,MATCH('23.10'!$D68,FCSTSDV!$C$2:$C$72,0),MATCH('23.10'!AC$3,FCSTSDV!$D$1:$L$1,0)),0)/'23.10'!$E68,1)</f>
        <v>0</v>
      </c>
      <c r="AD68" s="92">
        <f t="array" ref="AD68">+ROUND(IFERROR(INDEX(FCSTSDV!$D$2:$L$72,MATCH('23.10'!$D68,FCSTSDV!$C$2:$C$72,0),MATCH('23.10'!AD$3,FCSTSDV!$D$1:$L$1,0)),0)/'23.10'!$E68,1)</f>
        <v>0</v>
      </c>
      <c r="AE68" s="92">
        <f t="array" ref="AE68">+ROUND(IFERROR(INDEX(FCSTSDV!$D$2:$L$72,MATCH('23.10'!$D68,FCSTSDV!$C$2:$C$72,0),MATCH('23.10'!AE$3,FCSTSDV!$D$1:$L$1,0)),0)/'23.10'!$E68,1)</f>
        <v>0</v>
      </c>
      <c r="AF68" s="92">
        <f t="array" ref="AF68">+ROUND(IFERROR(INDEX(FCSTSDV!$D$2:$L$72,MATCH('23.10'!$D68,FCSTSDV!$C$2:$C$72,0),MATCH('23.10'!AF$3,FCSTSDV!$D$1:$L$1,0)),0)/'23.10'!$E68,1)</f>
        <v>0</v>
      </c>
      <c r="AG68" s="92">
        <f t="array" ref="AG68">+ROUND(IFERROR(INDEX(FCSTSDV!$D$2:$L$72,MATCH('23.10'!$D68,FCSTSDV!$C$2:$C$72,0),MATCH('23.10'!AG$3,FCSTSDV!$D$1:$L$1,0)),0)/'23.10'!$E68,1)</f>
        <v>0</v>
      </c>
      <c r="AH68" s="92">
        <f t="array" ref="AH68">+ROUND(IFERROR(INDEX(FCSTSDV!$D$2:$L$72,MATCH('23.10'!$D68,FCSTSDV!$C$2:$C$72,0),MATCH('23.10'!AH$3,FCSTSDV!$D$1:$L$1,0)),0)/'23.10'!$E68,1)</f>
        <v>0</v>
      </c>
      <c r="AI68" s="92">
        <f t="array" ref="AI68">+ROUND(IFERROR(INDEX(FCSTSDV!$D$2:$L$72,MATCH('23.10'!$D68,FCSTSDV!$C$2:$C$72,0),MATCH('23.10'!AI$3,FCSTSDV!$D$1:$L$1,0)),0)/'23.10'!$E68,1)</f>
        <v>0</v>
      </c>
      <c r="AJ68" s="92">
        <f t="array" ref="AJ68">+ROUND(IFERROR(INDEX(FCSTSDV!$D$2:$L$72,MATCH('23.10'!$D68,FCSTSDV!$C$2:$C$72,0),MATCH('23.10'!AJ$3,FCSTSDV!$D$1:$L$1,0)),0)/'23.10'!$E68,1)</f>
        <v>0</v>
      </c>
      <c r="AK68" s="92">
        <f t="array" ref="AK68">+ROUND(IFERROR(INDEX(FCSTSDV!$D$2:$L$72,MATCH('23.10'!$D68,FCSTSDV!$C$2:$C$72,0),MATCH('23.10'!AK$3,FCSTSDV!$D$1:$L$1,0)),0)/'23.10'!$E68,1)</f>
        <v>0</v>
      </c>
    </row>
    <row r="69" spans="1:37" ht="20.100000000000001" customHeight="1">
      <c r="A69" s="813"/>
      <c r="B69" s="795"/>
      <c r="C69" s="76" t="s">
        <v>107</v>
      </c>
      <c r="D69" s="32" t="s">
        <v>140</v>
      </c>
      <c r="E69" s="49">
        <v>3000</v>
      </c>
      <c r="F69" s="799"/>
      <c r="G69" s="799"/>
      <c r="H69" s="830"/>
      <c r="I69" s="81">
        <f>+ROUND(IFERROR(VLOOKUP(D69,FCSTSDV!$C$2:$C$72,26,0),0)/'23.10'!E69+0,0)</f>
        <v>0</v>
      </c>
      <c r="J69" s="92">
        <f t="array" ref="J69">+ROUND(IFERROR(INDEX(FCSTSDV!$D$2:$L$72,MATCH('23.10'!$D69,FCSTSDV!$C$2:$C$72,0),MATCH('23.10'!J$3,FCSTSDV!$D$1:$L$1,0)),0)/'23.10'!$E69,1)</f>
        <v>0</v>
      </c>
      <c r="K69" s="92">
        <f t="array" ref="K69">+ROUND(IFERROR(INDEX(FCSTSDV!$D$2:$L$72,MATCH('23.10'!$D69,FCSTSDV!$C$2:$C$72,0),MATCH('23.10'!K$3,FCSTSDV!$D$1:$L$1,0)),0)/'23.10'!$E69,1)</f>
        <v>0</v>
      </c>
      <c r="L69" s="92">
        <f t="array" ref="L69">+ROUND(IFERROR(INDEX(FCSTSDV!$D$2:$L$72,MATCH('23.10'!$D69,FCSTSDV!$C$2:$C$72,0),MATCH('23.10'!L$3,FCSTSDV!$D$1:$L$1,0)),0)/'23.10'!$E69,1)</f>
        <v>0</v>
      </c>
      <c r="M69" s="92">
        <f t="array" ref="M69">+ROUND(IFERROR(INDEX(FCSTSDV!$D$2:$L$72,MATCH('23.10'!$D69,FCSTSDV!$C$2:$C$72,0),MATCH('23.10'!M$3,FCSTSDV!$D$1:$L$1,0)),0)/'23.10'!$E69,1)</f>
        <v>0</v>
      </c>
      <c r="N69" s="92">
        <f t="array" ref="N69">+ROUND(IFERROR(INDEX(FCSTSDV!$D$2:$L$72,MATCH('23.10'!$D69,FCSTSDV!$C$2:$C$72,0),MATCH('23.10'!N$3,FCSTSDV!$D$1:$L$1,0)),0)/'23.10'!$E69,1)</f>
        <v>0</v>
      </c>
      <c r="O69" s="92">
        <f t="array" ref="O69">+ROUND(IFERROR(INDEX(FCSTSDV!$D$2:$L$72,MATCH('23.10'!$D69,FCSTSDV!$C$2:$C$72,0),MATCH('23.10'!O$3,FCSTSDV!$D$1:$L$1,0)),0)/'23.10'!$E69,1)</f>
        <v>0</v>
      </c>
      <c r="P69" s="92">
        <f t="array" ref="P69">+ROUND(IFERROR(INDEX(FCSTSDV!$D$2:$L$72,MATCH('23.10'!$D69,FCSTSDV!$C$2:$C$72,0),MATCH('23.10'!P$3,FCSTSDV!$D$1:$L$1,0)),0)/'23.10'!$E69,1)</f>
        <v>0</v>
      </c>
      <c r="Q69" s="92">
        <f t="array" ref="Q69">+ROUND(IFERROR(INDEX(FCSTSDV!$D$2:$L$72,MATCH('23.10'!$D69,FCSTSDV!$C$2:$C$72,0),MATCH('23.10'!Q$3,FCSTSDV!$D$1:$L$1,0)),0)/'23.10'!$E69,1)</f>
        <v>0</v>
      </c>
      <c r="R69" s="92">
        <f t="array" ref="R69">+ROUND(IFERROR(INDEX(FCSTSDV!$D$2:$L$72,MATCH('23.10'!$D69,FCSTSDV!$C$2:$C$72,0),MATCH('23.10'!R$3,FCSTSDV!$D$1:$L$1,0)),0)/'23.10'!$E69,1)</f>
        <v>0</v>
      </c>
      <c r="S69" s="92">
        <f t="array" ref="S69">+ROUND(IFERROR(INDEX(FCSTSDV!$D$2:$L$72,MATCH('23.10'!$D69,FCSTSDV!$C$2:$C$72,0),MATCH('23.10'!S$3,FCSTSDV!$D$1:$L$1,0)),0)/'23.10'!$E69,1)</f>
        <v>0</v>
      </c>
      <c r="T69" s="92">
        <f t="array" ref="T69">+ROUND(IFERROR(INDEX(FCSTSDV!$D$2:$L$72,MATCH('23.10'!$D69,FCSTSDV!$C$2:$C$72,0),MATCH('23.10'!T$3,FCSTSDV!$D$1:$L$1,0)),0)/'23.10'!$E69,1)</f>
        <v>0</v>
      </c>
      <c r="U69" s="92">
        <f t="array" ref="U69">+ROUND(IFERROR(INDEX(FCSTSDV!$D$2:$L$72,MATCH('23.10'!$D69,FCSTSDV!$C$2:$C$72,0),MATCH('23.10'!U$3,FCSTSDV!$D$1:$L$1,0)),0)/'23.10'!$E69,1)</f>
        <v>0</v>
      </c>
      <c r="V69" s="92">
        <f t="array" ref="V69">+ROUND(IFERROR(INDEX(FCSTSDV!$D$2:$L$72,MATCH('23.10'!$D69,FCSTSDV!$C$2:$C$72,0),MATCH('23.10'!V$3,FCSTSDV!$D$1:$L$1,0)),0)/'23.10'!$E69,1)</f>
        <v>0</v>
      </c>
      <c r="W69" s="92">
        <f t="array" ref="W69">+ROUND(IFERROR(INDEX(FCSTSDV!$D$2:$L$72,MATCH('23.10'!$D69,FCSTSDV!$C$2:$C$72,0),MATCH('23.10'!W$3,FCSTSDV!$D$1:$L$1,0)),0)/'23.10'!$E69,1)</f>
        <v>0</v>
      </c>
      <c r="X69" s="92">
        <f t="array" ref="X69">+ROUND(IFERROR(INDEX(FCSTSDV!$D$2:$L$72,MATCH('23.10'!$D69,FCSTSDV!$C$2:$C$72,0),MATCH('23.10'!X$3,FCSTSDV!$D$1:$L$1,0)),0)/'23.10'!$E69,1)</f>
        <v>0</v>
      </c>
      <c r="Y69" s="92">
        <f t="array" ref="Y69">+ROUND(IFERROR(INDEX(FCSTSDV!$D$2:$L$72,MATCH('23.10'!$D69,FCSTSDV!$C$2:$C$72,0),MATCH('23.10'!Y$3,FCSTSDV!$D$1:$L$1,0)),0)/'23.10'!$E69,1)</f>
        <v>0</v>
      </c>
      <c r="Z69" s="92">
        <f t="array" ref="Z69">+ROUND(IFERROR(INDEX(FCSTSDV!$D$2:$L$72,MATCH('23.10'!$D69,FCSTSDV!$C$2:$C$72,0),MATCH('23.10'!Z$3,FCSTSDV!$D$1:$L$1,0)),0)/'23.10'!$E69,1)</f>
        <v>0</v>
      </c>
      <c r="AA69" s="92">
        <f t="array" ref="AA69">+ROUND(IFERROR(INDEX(FCSTSDV!$D$2:$L$72,MATCH('23.10'!$D69,FCSTSDV!$C$2:$C$72,0),MATCH('23.10'!AA$3,FCSTSDV!$D$1:$L$1,0)),0)/'23.10'!$E69,1)</f>
        <v>0</v>
      </c>
      <c r="AB69" s="92">
        <f t="array" ref="AB69">+ROUND(IFERROR(INDEX(FCSTSDV!$D$2:$L$72,MATCH('23.10'!$D69,FCSTSDV!$C$2:$C$72,0),MATCH('23.10'!AB$3,FCSTSDV!$D$1:$L$1,0)),0)/'23.10'!$E69,1)</f>
        <v>0</v>
      </c>
      <c r="AC69" s="92">
        <f t="array" ref="AC69">+ROUND(IFERROR(INDEX(FCSTSDV!$D$2:$L$72,MATCH('23.10'!$D69,FCSTSDV!$C$2:$C$72,0),MATCH('23.10'!AC$3,FCSTSDV!$D$1:$L$1,0)),0)/'23.10'!$E69,1)</f>
        <v>0</v>
      </c>
      <c r="AD69" s="92">
        <f t="array" ref="AD69">+ROUND(IFERROR(INDEX(FCSTSDV!$D$2:$L$72,MATCH('23.10'!$D69,FCSTSDV!$C$2:$C$72,0),MATCH('23.10'!AD$3,FCSTSDV!$D$1:$L$1,0)),0)/'23.10'!$E69,1)</f>
        <v>0</v>
      </c>
      <c r="AE69" s="92">
        <f t="array" ref="AE69">+ROUND(IFERROR(INDEX(FCSTSDV!$D$2:$L$72,MATCH('23.10'!$D69,FCSTSDV!$C$2:$C$72,0),MATCH('23.10'!AE$3,FCSTSDV!$D$1:$L$1,0)),0)/'23.10'!$E69,1)</f>
        <v>0</v>
      </c>
      <c r="AF69" s="92">
        <f t="array" ref="AF69">+ROUND(IFERROR(INDEX(FCSTSDV!$D$2:$L$72,MATCH('23.10'!$D69,FCSTSDV!$C$2:$C$72,0),MATCH('23.10'!AF$3,FCSTSDV!$D$1:$L$1,0)),0)/'23.10'!$E69,1)</f>
        <v>0</v>
      </c>
      <c r="AG69" s="92">
        <f t="array" ref="AG69">+ROUND(IFERROR(INDEX(FCSTSDV!$D$2:$L$72,MATCH('23.10'!$D69,FCSTSDV!$C$2:$C$72,0),MATCH('23.10'!AG$3,FCSTSDV!$D$1:$L$1,0)),0)/'23.10'!$E69,1)</f>
        <v>0</v>
      </c>
      <c r="AH69" s="92">
        <f t="array" ref="AH69">+ROUND(IFERROR(INDEX(FCSTSDV!$D$2:$L$72,MATCH('23.10'!$D69,FCSTSDV!$C$2:$C$72,0),MATCH('23.10'!AH$3,FCSTSDV!$D$1:$L$1,0)),0)/'23.10'!$E69,1)</f>
        <v>0</v>
      </c>
      <c r="AI69" s="92">
        <f t="array" ref="AI69">+ROUND(IFERROR(INDEX(FCSTSDV!$D$2:$L$72,MATCH('23.10'!$D69,FCSTSDV!$C$2:$C$72,0),MATCH('23.10'!AI$3,FCSTSDV!$D$1:$L$1,0)),0)/'23.10'!$E69,1)</f>
        <v>0</v>
      </c>
      <c r="AJ69" s="92">
        <f t="array" ref="AJ69">+ROUND(IFERROR(INDEX(FCSTSDV!$D$2:$L$72,MATCH('23.10'!$D69,FCSTSDV!$C$2:$C$72,0),MATCH('23.10'!AJ$3,FCSTSDV!$D$1:$L$1,0)),0)/'23.10'!$E69,1)</f>
        <v>0</v>
      </c>
      <c r="AK69" s="92">
        <f t="array" ref="AK69">+ROUND(IFERROR(INDEX(FCSTSDV!$D$2:$L$72,MATCH('23.10'!$D69,FCSTSDV!$C$2:$C$72,0),MATCH('23.10'!AK$3,FCSTSDV!$D$1:$L$1,0)),0)/'23.10'!$E69,1)</f>
        <v>0</v>
      </c>
    </row>
    <row r="70" spans="1:37" ht="20.100000000000001" customHeight="1">
      <c r="A70" s="813"/>
      <c r="B70" s="795"/>
      <c r="C70" s="76" t="s">
        <v>107</v>
      </c>
      <c r="D70" s="32" t="s">
        <v>141</v>
      </c>
      <c r="E70" s="49">
        <v>3000</v>
      </c>
      <c r="F70" s="799"/>
      <c r="G70" s="799"/>
      <c r="H70" s="830"/>
      <c r="I70" s="81">
        <f>+ROUND(IFERROR(VLOOKUP(D70,FCSTSDV!$C$2:$C$72,26,0),0)/'23.10'!E70+0,0)</f>
        <v>0</v>
      </c>
      <c r="J70" s="92">
        <f t="array" ref="J70">+ROUND(IFERROR(INDEX(FCSTSDV!$D$2:$L$72,MATCH('23.10'!$D70,FCSTSDV!$C$2:$C$72,0),MATCH('23.10'!J$3,FCSTSDV!$D$1:$L$1,0)),0)/'23.10'!$E70,1)</f>
        <v>0</v>
      </c>
      <c r="K70" s="92">
        <f t="array" ref="K70">+ROUND(IFERROR(INDEX(FCSTSDV!$D$2:$L$72,MATCH('23.10'!$D70,FCSTSDV!$C$2:$C$72,0),MATCH('23.10'!K$3,FCSTSDV!$D$1:$L$1,0)),0)/'23.10'!$E70,1)</f>
        <v>0</v>
      </c>
      <c r="L70" s="92">
        <f t="array" ref="L70">+ROUND(IFERROR(INDEX(FCSTSDV!$D$2:$L$72,MATCH('23.10'!$D70,FCSTSDV!$C$2:$C$72,0),MATCH('23.10'!L$3,FCSTSDV!$D$1:$L$1,0)),0)/'23.10'!$E70,1)</f>
        <v>0</v>
      </c>
      <c r="M70" s="92">
        <f t="array" ref="M70">+ROUND(IFERROR(INDEX(FCSTSDV!$D$2:$L$72,MATCH('23.10'!$D70,FCSTSDV!$C$2:$C$72,0),MATCH('23.10'!M$3,FCSTSDV!$D$1:$L$1,0)),0)/'23.10'!$E70,1)</f>
        <v>0</v>
      </c>
      <c r="N70" s="92">
        <f t="array" ref="N70">+ROUND(IFERROR(INDEX(FCSTSDV!$D$2:$L$72,MATCH('23.10'!$D70,FCSTSDV!$C$2:$C$72,0),MATCH('23.10'!N$3,FCSTSDV!$D$1:$L$1,0)),0)/'23.10'!$E70,1)</f>
        <v>0</v>
      </c>
      <c r="O70" s="92">
        <f t="array" ref="O70">+ROUND(IFERROR(INDEX(FCSTSDV!$D$2:$L$72,MATCH('23.10'!$D70,FCSTSDV!$C$2:$C$72,0),MATCH('23.10'!O$3,FCSTSDV!$D$1:$L$1,0)),0)/'23.10'!$E70,1)</f>
        <v>0</v>
      </c>
      <c r="P70" s="92">
        <f t="array" ref="P70">+ROUND(IFERROR(INDEX(FCSTSDV!$D$2:$L$72,MATCH('23.10'!$D70,FCSTSDV!$C$2:$C$72,0),MATCH('23.10'!P$3,FCSTSDV!$D$1:$L$1,0)),0)/'23.10'!$E70,1)</f>
        <v>0</v>
      </c>
      <c r="Q70" s="92">
        <f t="array" ref="Q70">+ROUND(IFERROR(INDEX(FCSTSDV!$D$2:$L$72,MATCH('23.10'!$D70,FCSTSDV!$C$2:$C$72,0),MATCH('23.10'!Q$3,FCSTSDV!$D$1:$L$1,0)),0)/'23.10'!$E70,1)</f>
        <v>0</v>
      </c>
      <c r="R70" s="92">
        <f t="array" ref="R70">+ROUND(IFERROR(INDEX(FCSTSDV!$D$2:$L$72,MATCH('23.10'!$D70,FCSTSDV!$C$2:$C$72,0),MATCH('23.10'!R$3,FCSTSDV!$D$1:$L$1,0)),0)/'23.10'!$E70,1)</f>
        <v>0</v>
      </c>
      <c r="S70" s="92">
        <f t="array" ref="S70">+ROUND(IFERROR(INDEX(FCSTSDV!$D$2:$L$72,MATCH('23.10'!$D70,FCSTSDV!$C$2:$C$72,0),MATCH('23.10'!S$3,FCSTSDV!$D$1:$L$1,0)),0)/'23.10'!$E70,1)</f>
        <v>0</v>
      </c>
      <c r="T70" s="92">
        <f t="array" ref="T70">+ROUND(IFERROR(INDEX(FCSTSDV!$D$2:$L$72,MATCH('23.10'!$D70,FCSTSDV!$C$2:$C$72,0),MATCH('23.10'!T$3,FCSTSDV!$D$1:$L$1,0)),0)/'23.10'!$E70,1)</f>
        <v>0</v>
      </c>
      <c r="U70" s="92">
        <f t="array" ref="U70">+ROUND(IFERROR(INDEX(FCSTSDV!$D$2:$L$72,MATCH('23.10'!$D70,FCSTSDV!$C$2:$C$72,0),MATCH('23.10'!U$3,FCSTSDV!$D$1:$L$1,0)),0)/'23.10'!$E70,1)</f>
        <v>0</v>
      </c>
      <c r="V70" s="92">
        <f t="array" ref="V70">+ROUND(IFERROR(INDEX(FCSTSDV!$D$2:$L$72,MATCH('23.10'!$D70,FCSTSDV!$C$2:$C$72,0),MATCH('23.10'!V$3,FCSTSDV!$D$1:$L$1,0)),0)/'23.10'!$E70,1)</f>
        <v>0</v>
      </c>
      <c r="W70" s="92">
        <f t="array" ref="W70">+ROUND(IFERROR(INDEX(FCSTSDV!$D$2:$L$72,MATCH('23.10'!$D70,FCSTSDV!$C$2:$C$72,0),MATCH('23.10'!W$3,FCSTSDV!$D$1:$L$1,0)),0)/'23.10'!$E70,1)</f>
        <v>0</v>
      </c>
      <c r="X70" s="92">
        <f t="array" ref="X70">+ROUND(IFERROR(INDEX(FCSTSDV!$D$2:$L$72,MATCH('23.10'!$D70,FCSTSDV!$C$2:$C$72,0),MATCH('23.10'!X$3,FCSTSDV!$D$1:$L$1,0)),0)/'23.10'!$E70,1)</f>
        <v>0</v>
      </c>
      <c r="Y70" s="92">
        <f t="array" ref="Y70">+ROUND(IFERROR(INDEX(FCSTSDV!$D$2:$L$72,MATCH('23.10'!$D70,FCSTSDV!$C$2:$C$72,0),MATCH('23.10'!Y$3,FCSTSDV!$D$1:$L$1,0)),0)/'23.10'!$E70,1)</f>
        <v>0</v>
      </c>
      <c r="Z70" s="92">
        <f t="array" ref="Z70">+ROUND(IFERROR(INDEX(FCSTSDV!$D$2:$L$72,MATCH('23.10'!$D70,FCSTSDV!$C$2:$C$72,0),MATCH('23.10'!Z$3,FCSTSDV!$D$1:$L$1,0)),0)/'23.10'!$E70,1)</f>
        <v>0</v>
      </c>
      <c r="AA70" s="92">
        <f t="array" ref="AA70">+ROUND(IFERROR(INDEX(FCSTSDV!$D$2:$L$72,MATCH('23.10'!$D70,FCSTSDV!$C$2:$C$72,0),MATCH('23.10'!AA$3,FCSTSDV!$D$1:$L$1,0)),0)/'23.10'!$E70,1)</f>
        <v>0</v>
      </c>
      <c r="AB70" s="92">
        <f t="array" ref="AB70">+ROUND(IFERROR(INDEX(FCSTSDV!$D$2:$L$72,MATCH('23.10'!$D70,FCSTSDV!$C$2:$C$72,0),MATCH('23.10'!AB$3,FCSTSDV!$D$1:$L$1,0)),0)/'23.10'!$E70,1)</f>
        <v>0</v>
      </c>
      <c r="AC70" s="92">
        <f t="array" ref="AC70">+ROUND(IFERROR(INDEX(FCSTSDV!$D$2:$L$72,MATCH('23.10'!$D70,FCSTSDV!$C$2:$C$72,0),MATCH('23.10'!AC$3,FCSTSDV!$D$1:$L$1,0)),0)/'23.10'!$E70,1)</f>
        <v>0</v>
      </c>
      <c r="AD70" s="92">
        <f t="array" ref="AD70">+ROUND(IFERROR(INDEX(FCSTSDV!$D$2:$L$72,MATCH('23.10'!$D70,FCSTSDV!$C$2:$C$72,0),MATCH('23.10'!AD$3,FCSTSDV!$D$1:$L$1,0)),0)/'23.10'!$E70,1)</f>
        <v>0</v>
      </c>
      <c r="AE70" s="92">
        <f t="array" ref="AE70">+ROUND(IFERROR(INDEX(FCSTSDV!$D$2:$L$72,MATCH('23.10'!$D70,FCSTSDV!$C$2:$C$72,0),MATCH('23.10'!AE$3,FCSTSDV!$D$1:$L$1,0)),0)/'23.10'!$E70,1)</f>
        <v>0</v>
      </c>
      <c r="AF70" s="92">
        <f t="array" ref="AF70">+ROUND(IFERROR(INDEX(FCSTSDV!$D$2:$L$72,MATCH('23.10'!$D70,FCSTSDV!$C$2:$C$72,0),MATCH('23.10'!AF$3,FCSTSDV!$D$1:$L$1,0)),0)/'23.10'!$E70,1)</f>
        <v>0</v>
      </c>
      <c r="AG70" s="92">
        <f t="array" ref="AG70">+ROUND(IFERROR(INDEX(FCSTSDV!$D$2:$L$72,MATCH('23.10'!$D70,FCSTSDV!$C$2:$C$72,0),MATCH('23.10'!AG$3,FCSTSDV!$D$1:$L$1,0)),0)/'23.10'!$E70,1)</f>
        <v>0</v>
      </c>
      <c r="AH70" s="92">
        <f t="array" ref="AH70">+ROUND(IFERROR(INDEX(FCSTSDV!$D$2:$L$72,MATCH('23.10'!$D70,FCSTSDV!$C$2:$C$72,0),MATCH('23.10'!AH$3,FCSTSDV!$D$1:$L$1,0)),0)/'23.10'!$E70,1)</f>
        <v>0</v>
      </c>
      <c r="AI70" s="92">
        <f t="array" ref="AI70">+ROUND(IFERROR(INDEX(FCSTSDV!$D$2:$L$72,MATCH('23.10'!$D70,FCSTSDV!$C$2:$C$72,0),MATCH('23.10'!AI$3,FCSTSDV!$D$1:$L$1,0)),0)/'23.10'!$E70,1)</f>
        <v>0</v>
      </c>
      <c r="AJ70" s="92">
        <f t="array" ref="AJ70">+ROUND(IFERROR(INDEX(FCSTSDV!$D$2:$L$72,MATCH('23.10'!$D70,FCSTSDV!$C$2:$C$72,0),MATCH('23.10'!AJ$3,FCSTSDV!$D$1:$L$1,0)),0)/'23.10'!$E70,1)</f>
        <v>0</v>
      </c>
      <c r="AK70" s="92">
        <f t="array" ref="AK70">+ROUND(IFERROR(INDEX(FCSTSDV!$D$2:$L$72,MATCH('23.10'!$D70,FCSTSDV!$C$2:$C$72,0),MATCH('23.10'!AK$3,FCSTSDV!$D$1:$L$1,0)),0)/'23.10'!$E70,1)</f>
        <v>0</v>
      </c>
    </row>
    <row r="71" spans="1:37" ht="20.100000000000001" customHeight="1">
      <c r="A71" s="813"/>
      <c r="B71" s="795"/>
      <c r="C71" s="76" t="s">
        <v>107</v>
      </c>
      <c r="D71" s="32" t="s">
        <v>147</v>
      </c>
      <c r="E71" s="49">
        <v>3000</v>
      </c>
      <c r="F71" s="799"/>
      <c r="G71" s="799"/>
      <c r="H71" s="830"/>
      <c r="I71" s="81">
        <f>+ROUND(IFERROR(VLOOKUP(D71,FCSTSDV!$C$2:$C$72,26,0),0)/'23.10'!E71+0,0)</f>
        <v>0</v>
      </c>
      <c r="J71" s="92">
        <f t="array" ref="J71">+ROUND(IFERROR(INDEX(FCSTSDV!$D$2:$L$72,MATCH('23.10'!$D71,FCSTSDV!$C$2:$C$72,0),MATCH('23.10'!J$3,FCSTSDV!$D$1:$L$1,0)),0)/'23.10'!$E71,1)</f>
        <v>0</v>
      </c>
      <c r="K71" s="92">
        <f t="array" ref="K71">+ROUND(IFERROR(INDEX(FCSTSDV!$D$2:$L$72,MATCH('23.10'!$D71,FCSTSDV!$C$2:$C$72,0),MATCH('23.10'!K$3,FCSTSDV!$D$1:$L$1,0)),0)/'23.10'!$E71,1)</f>
        <v>0</v>
      </c>
      <c r="L71" s="92">
        <f t="array" ref="L71">+ROUND(IFERROR(INDEX(FCSTSDV!$D$2:$L$72,MATCH('23.10'!$D71,FCSTSDV!$C$2:$C$72,0),MATCH('23.10'!L$3,FCSTSDV!$D$1:$L$1,0)),0)/'23.10'!$E71,1)</f>
        <v>0</v>
      </c>
      <c r="M71" s="92">
        <f t="array" ref="M71">+ROUND(IFERROR(INDEX(FCSTSDV!$D$2:$L$72,MATCH('23.10'!$D71,FCSTSDV!$C$2:$C$72,0),MATCH('23.10'!M$3,FCSTSDV!$D$1:$L$1,0)),0)/'23.10'!$E71,1)</f>
        <v>0</v>
      </c>
      <c r="N71" s="92">
        <f t="array" ref="N71">+ROUND(IFERROR(INDEX(FCSTSDV!$D$2:$L$72,MATCH('23.10'!$D71,FCSTSDV!$C$2:$C$72,0),MATCH('23.10'!N$3,FCSTSDV!$D$1:$L$1,0)),0)/'23.10'!$E71,1)</f>
        <v>0</v>
      </c>
      <c r="O71" s="92">
        <f t="array" ref="O71">+ROUND(IFERROR(INDEX(FCSTSDV!$D$2:$L$72,MATCH('23.10'!$D71,FCSTSDV!$C$2:$C$72,0),MATCH('23.10'!O$3,FCSTSDV!$D$1:$L$1,0)),0)/'23.10'!$E71,1)</f>
        <v>0</v>
      </c>
      <c r="P71" s="92">
        <f t="array" ref="P71">+ROUND(IFERROR(INDEX(FCSTSDV!$D$2:$L$72,MATCH('23.10'!$D71,FCSTSDV!$C$2:$C$72,0),MATCH('23.10'!P$3,FCSTSDV!$D$1:$L$1,0)),0)/'23.10'!$E71,1)</f>
        <v>0</v>
      </c>
      <c r="Q71" s="92">
        <f t="array" ref="Q71">+ROUND(IFERROR(INDEX(FCSTSDV!$D$2:$L$72,MATCH('23.10'!$D71,FCSTSDV!$C$2:$C$72,0),MATCH('23.10'!Q$3,FCSTSDV!$D$1:$L$1,0)),0)/'23.10'!$E71,1)</f>
        <v>0</v>
      </c>
      <c r="R71" s="92">
        <f t="array" ref="R71">+ROUND(IFERROR(INDEX(FCSTSDV!$D$2:$L$72,MATCH('23.10'!$D71,FCSTSDV!$C$2:$C$72,0),MATCH('23.10'!R$3,FCSTSDV!$D$1:$L$1,0)),0)/'23.10'!$E71,1)</f>
        <v>0</v>
      </c>
      <c r="S71" s="92">
        <f t="array" ref="S71">+ROUND(IFERROR(INDEX(FCSTSDV!$D$2:$L$72,MATCH('23.10'!$D71,FCSTSDV!$C$2:$C$72,0),MATCH('23.10'!S$3,FCSTSDV!$D$1:$L$1,0)),0)/'23.10'!$E71,1)</f>
        <v>0</v>
      </c>
      <c r="T71" s="92">
        <f t="array" ref="T71">+ROUND(IFERROR(INDEX(FCSTSDV!$D$2:$L$72,MATCH('23.10'!$D71,FCSTSDV!$C$2:$C$72,0),MATCH('23.10'!T$3,FCSTSDV!$D$1:$L$1,0)),0)/'23.10'!$E71,1)</f>
        <v>0</v>
      </c>
      <c r="U71" s="92">
        <f t="array" ref="U71">+ROUND(IFERROR(INDEX(FCSTSDV!$D$2:$L$72,MATCH('23.10'!$D71,FCSTSDV!$C$2:$C$72,0),MATCH('23.10'!U$3,FCSTSDV!$D$1:$L$1,0)),0)/'23.10'!$E71,1)</f>
        <v>0</v>
      </c>
      <c r="V71" s="92">
        <f t="array" ref="V71">+ROUND(IFERROR(INDEX(FCSTSDV!$D$2:$L$72,MATCH('23.10'!$D71,FCSTSDV!$C$2:$C$72,0),MATCH('23.10'!V$3,FCSTSDV!$D$1:$L$1,0)),0)/'23.10'!$E71,1)</f>
        <v>0</v>
      </c>
      <c r="W71" s="92">
        <f t="array" ref="W71">+ROUND(IFERROR(INDEX(FCSTSDV!$D$2:$L$72,MATCH('23.10'!$D71,FCSTSDV!$C$2:$C$72,0),MATCH('23.10'!W$3,FCSTSDV!$D$1:$L$1,0)),0)/'23.10'!$E71,1)</f>
        <v>0</v>
      </c>
      <c r="X71" s="92">
        <f t="array" ref="X71">+ROUND(IFERROR(INDEX(FCSTSDV!$D$2:$L$72,MATCH('23.10'!$D71,FCSTSDV!$C$2:$C$72,0),MATCH('23.10'!X$3,FCSTSDV!$D$1:$L$1,0)),0)/'23.10'!$E71,1)</f>
        <v>0</v>
      </c>
      <c r="Y71" s="92">
        <f t="array" ref="Y71">+ROUND(IFERROR(INDEX(FCSTSDV!$D$2:$L$72,MATCH('23.10'!$D71,FCSTSDV!$C$2:$C$72,0),MATCH('23.10'!Y$3,FCSTSDV!$D$1:$L$1,0)),0)/'23.10'!$E71,1)</f>
        <v>0</v>
      </c>
      <c r="Z71" s="92">
        <f t="array" ref="Z71">+ROUND(IFERROR(INDEX(FCSTSDV!$D$2:$L$72,MATCH('23.10'!$D71,FCSTSDV!$C$2:$C$72,0),MATCH('23.10'!Z$3,FCSTSDV!$D$1:$L$1,0)),0)/'23.10'!$E71,1)</f>
        <v>0</v>
      </c>
      <c r="AA71" s="92">
        <f t="array" ref="AA71">+ROUND(IFERROR(INDEX(FCSTSDV!$D$2:$L$72,MATCH('23.10'!$D71,FCSTSDV!$C$2:$C$72,0),MATCH('23.10'!AA$3,FCSTSDV!$D$1:$L$1,0)),0)/'23.10'!$E71,1)</f>
        <v>0</v>
      </c>
      <c r="AB71" s="92">
        <f t="array" ref="AB71">+ROUND(IFERROR(INDEX(FCSTSDV!$D$2:$L$72,MATCH('23.10'!$D71,FCSTSDV!$C$2:$C$72,0),MATCH('23.10'!AB$3,FCSTSDV!$D$1:$L$1,0)),0)/'23.10'!$E71,1)</f>
        <v>0</v>
      </c>
      <c r="AC71" s="92">
        <f t="array" ref="AC71">+ROUND(IFERROR(INDEX(FCSTSDV!$D$2:$L$72,MATCH('23.10'!$D71,FCSTSDV!$C$2:$C$72,0),MATCH('23.10'!AC$3,FCSTSDV!$D$1:$L$1,0)),0)/'23.10'!$E71,1)</f>
        <v>0</v>
      </c>
      <c r="AD71" s="92">
        <f t="array" ref="AD71">+ROUND(IFERROR(INDEX(FCSTSDV!$D$2:$L$72,MATCH('23.10'!$D71,FCSTSDV!$C$2:$C$72,0),MATCH('23.10'!AD$3,FCSTSDV!$D$1:$L$1,0)),0)/'23.10'!$E71,1)</f>
        <v>0</v>
      </c>
      <c r="AE71" s="92">
        <f t="array" ref="AE71">+ROUND(IFERROR(INDEX(FCSTSDV!$D$2:$L$72,MATCH('23.10'!$D71,FCSTSDV!$C$2:$C$72,0),MATCH('23.10'!AE$3,FCSTSDV!$D$1:$L$1,0)),0)/'23.10'!$E71,1)</f>
        <v>0</v>
      </c>
      <c r="AF71" s="92">
        <f t="array" ref="AF71">+ROUND(IFERROR(INDEX(FCSTSDV!$D$2:$L$72,MATCH('23.10'!$D71,FCSTSDV!$C$2:$C$72,0),MATCH('23.10'!AF$3,FCSTSDV!$D$1:$L$1,0)),0)/'23.10'!$E71,1)</f>
        <v>0</v>
      </c>
      <c r="AG71" s="92">
        <f t="array" ref="AG71">+ROUND(IFERROR(INDEX(FCSTSDV!$D$2:$L$72,MATCH('23.10'!$D71,FCSTSDV!$C$2:$C$72,0),MATCH('23.10'!AG$3,FCSTSDV!$D$1:$L$1,0)),0)/'23.10'!$E71,1)</f>
        <v>0</v>
      </c>
      <c r="AH71" s="92">
        <f t="array" ref="AH71">+ROUND(IFERROR(INDEX(FCSTSDV!$D$2:$L$72,MATCH('23.10'!$D71,FCSTSDV!$C$2:$C$72,0),MATCH('23.10'!AH$3,FCSTSDV!$D$1:$L$1,0)),0)/'23.10'!$E71,1)</f>
        <v>0</v>
      </c>
      <c r="AI71" s="92">
        <f t="array" ref="AI71">+ROUND(IFERROR(INDEX(FCSTSDV!$D$2:$L$72,MATCH('23.10'!$D71,FCSTSDV!$C$2:$C$72,0),MATCH('23.10'!AI$3,FCSTSDV!$D$1:$L$1,0)),0)/'23.10'!$E71,1)</f>
        <v>0</v>
      </c>
      <c r="AJ71" s="92">
        <f t="array" ref="AJ71">+ROUND(IFERROR(INDEX(FCSTSDV!$D$2:$L$72,MATCH('23.10'!$D71,FCSTSDV!$C$2:$C$72,0),MATCH('23.10'!AJ$3,FCSTSDV!$D$1:$L$1,0)),0)/'23.10'!$E71,1)</f>
        <v>0</v>
      </c>
      <c r="AK71" s="92">
        <f t="array" ref="AK71">+ROUND(IFERROR(INDEX(FCSTSDV!$D$2:$L$72,MATCH('23.10'!$D71,FCSTSDV!$C$2:$C$72,0),MATCH('23.10'!AK$3,FCSTSDV!$D$1:$L$1,0)),0)/'23.10'!$E71,1)</f>
        <v>0</v>
      </c>
    </row>
    <row r="72" spans="1:37" ht="20.100000000000001" customHeight="1">
      <c r="A72" s="807"/>
      <c r="B72" s="792"/>
      <c r="C72" s="77"/>
      <c r="D72" s="52" t="s">
        <v>42</v>
      </c>
      <c r="E72" s="53" t="s">
        <v>43</v>
      </c>
      <c r="F72" s="800"/>
      <c r="G72" s="800"/>
      <c r="H72" s="827"/>
      <c r="I72" s="87">
        <f>+SUM(I66:I71)</f>
        <v>0</v>
      </c>
      <c r="J72" s="90">
        <f t="shared" ref="J72:V72" si="14">$H66+$I$72-SUM(J66:J71)</f>
        <v>840</v>
      </c>
      <c r="K72" s="90">
        <f t="shared" si="14"/>
        <v>840</v>
      </c>
      <c r="L72" s="90">
        <f t="shared" si="14"/>
        <v>840</v>
      </c>
      <c r="M72" s="90">
        <f t="shared" si="14"/>
        <v>840</v>
      </c>
      <c r="N72" s="90">
        <f t="shared" si="14"/>
        <v>840</v>
      </c>
      <c r="O72" s="90">
        <f t="shared" si="14"/>
        <v>840</v>
      </c>
      <c r="P72" s="90">
        <f t="shared" si="14"/>
        <v>840</v>
      </c>
      <c r="Q72" s="90">
        <f t="shared" si="14"/>
        <v>840</v>
      </c>
      <c r="R72" s="90">
        <f t="shared" si="14"/>
        <v>840</v>
      </c>
      <c r="S72" s="90">
        <f t="shared" si="14"/>
        <v>840</v>
      </c>
      <c r="T72" s="90">
        <f t="shared" si="14"/>
        <v>840</v>
      </c>
      <c r="U72" s="90">
        <f t="shared" si="14"/>
        <v>840</v>
      </c>
      <c r="V72" s="90">
        <f t="shared" si="14"/>
        <v>840</v>
      </c>
      <c r="W72" s="90">
        <f>+V72-SUM(W66:W71)</f>
        <v>840</v>
      </c>
      <c r="X72" s="90">
        <f t="shared" ref="X72:AK72" si="15">+W72-SUM(X66:X71)</f>
        <v>840</v>
      </c>
      <c r="Y72" s="90">
        <f t="shared" si="15"/>
        <v>840</v>
      </c>
      <c r="Z72" s="90">
        <f t="shared" si="15"/>
        <v>840</v>
      </c>
      <c r="AA72" s="90">
        <f t="shared" si="15"/>
        <v>840</v>
      </c>
      <c r="AB72" s="90">
        <f t="shared" si="15"/>
        <v>840</v>
      </c>
      <c r="AC72" s="90">
        <f t="shared" si="15"/>
        <v>840</v>
      </c>
      <c r="AD72" s="90">
        <f t="shared" si="15"/>
        <v>840</v>
      </c>
      <c r="AE72" s="90">
        <f t="shared" si="15"/>
        <v>840</v>
      </c>
      <c r="AF72" s="90">
        <f t="shared" si="15"/>
        <v>840</v>
      </c>
      <c r="AG72" s="90">
        <f t="shared" si="15"/>
        <v>840</v>
      </c>
      <c r="AH72" s="90">
        <f t="shared" si="15"/>
        <v>840</v>
      </c>
      <c r="AI72" s="90">
        <f t="shared" si="15"/>
        <v>840</v>
      </c>
      <c r="AJ72" s="90">
        <f t="shared" si="15"/>
        <v>840</v>
      </c>
      <c r="AK72" s="90">
        <f t="shared" si="15"/>
        <v>840</v>
      </c>
    </row>
    <row r="73" spans="1:37" ht="20.100000000000001" customHeight="1">
      <c r="A73" s="806" t="s">
        <v>148</v>
      </c>
      <c r="B73" s="791" t="s">
        <v>151</v>
      </c>
      <c r="C73" s="843" t="s">
        <v>107</v>
      </c>
      <c r="D73" s="73" t="s">
        <v>150</v>
      </c>
      <c r="E73" s="44">
        <v>3000</v>
      </c>
      <c r="F73" s="798"/>
      <c r="G73" s="798"/>
      <c r="H73" s="826">
        <v>1429</v>
      </c>
      <c r="I73" s="79">
        <f>+ROUND(IFERROR(VLOOKUP(D73,FCSTSDV!$C$2:$C$72,26,0),0)/'23.10'!E73+0,0)</f>
        <v>0</v>
      </c>
      <c r="J73" s="99">
        <f t="array" ref="J73">+ROUND(IFERROR(INDEX(FCSTSDV!$D$2:$L$72,MATCH('23.10'!$D73,FCSTSDV!$C$2:$C$72,0),MATCH('23.10'!J$3,FCSTSDV!$D$1:$L$1,0)),0)/'23.10'!$E73,1)</f>
        <v>0</v>
      </c>
      <c r="K73" s="99">
        <f t="array" ref="K73">+ROUND(IFERROR(INDEX(FCSTSDV!$D$2:$L$72,MATCH('23.10'!$D73,FCSTSDV!$C$2:$C$72,0),MATCH('23.10'!K$3,FCSTSDV!$D$1:$L$1,0)),0)/'23.10'!$E73,1)</f>
        <v>0</v>
      </c>
      <c r="L73" s="99">
        <f t="array" ref="L73">+ROUND(IFERROR(INDEX(FCSTSDV!$D$2:$L$72,MATCH('23.10'!$D73,FCSTSDV!$C$2:$C$72,0),MATCH('23.10'!L$3,FCSTSDV!$D$1:$L$1,0)),0)/'23.10'!$E73,1)</f>
        <v>0</v>
      </c>
      <c r="M73" s="99">
        <f t="array" ref="M73">+ROUND(IFERROR(INDEX(FCSTSDV!$D$2:$L$72,MATCH('23.10'!$D73,FCSTSDV!$C$2:$C$72,0),MATCH('23.10'!M$3,FCSTSDV!$D$1:$L$1,0)),0)/'23.10'!$E73,1)</f>
        <v>0</v>
      </c>
      <c r="N73" s="99">
        <f t="array" ref="N73">+ROUND(IFERROR(INDEX(FCSTSDV!$D$2:$L$72,MATCH('23.10'!$D73,FCSTSDV!$C$2:$C$72,0),MATCH('23.10'!N$3,FCSTSDV!$D$1:$L$1,0)),0)/'23.10'!$E73,1)</f>
        <v>0</v>
      </c>
      <c r="O73" s="99">
        <f t="array" ref="O73">+ROUND(IFERROR(INDEX(FCSTSDV!$D$2:$L$72,MATCH('23.10'!$D73,FCSTSDV!$C$2:$C$72,0),MATCH('23.10'!O$3,FCSTSDV!$D$1:$L$1,0)),0)/'23.10'!$E73,1)</f>
        <v>0</v>
      </c>
      <c r="P73" s="99">
        <f t="array" ref="P73">+ROUND(IFERROR(INDEX(FCSTSDV!$D$2:$L$72,MATCH('23.10'!$D73,FCSTSDV!$C$2:$C$72,0),MATCH('23.10'!P$3,FCSTSDV!$D$1:$L$1,0)),0)/'23.10'!$E73,1)</f>
        <v>0</v>
      </c>
      <c r="Q73" s="99">
        <f t="array" ref="Q73">+ROUND(IFERROR(INDEX(FCSTSDV!$D$2:$L$72,MATCH('23.10'!$D73,FCSTSDV!$C$2:$C$72,0),MATCH('23.10'!Q$3,FCSTSDV!$D$1:$L$1,0)),0)/'23.10'!$E73,1)</f>
        <v>0</v>
      </c>
      <c r="R73" s="99">
        <f t="array" ref="R73">+ROUND(IFERROR(INDEX(FCSTSDV!$D$2:$L$72,MATCH('23.10'!$D73,FCSTSDV!$C$2:$C$72,0),MATCH('23.10'!R$3,FCSTSDV!$D$1:$L$1,0)),0)/'23.10'!$E73,1)</f>
        <v>0</v>
      </c>
      <c r="S73" s="99">
        <f t="array" ref="S73">+ROUND(IFERROR(INDEX(FCSTSDV!$D$2:$L$72,MATCH('23.10'!$D73,FCSTSDV!$C$2:$C$72,0),MATCH('23.10'!S$3,FCSTSDV!$D$1:$L$1,0)),0)/'23.10'!$E73,1)</f>
        <v>0</v>
      </c>
      <c r="T73" s="99">
        <f t="array" ref="T73">+ROUND(IFERROR(INDEX(FCSTSDV!$D$2:$L$72,MATCH('23.10'!$D73,FCSTSDV!$C$2:$C$72,0),MATCH('23.10'!T$3,FCSTSDV!$D$1:$L$1,0)),0)/'23.10'!$E73,1)</f>
        <v>0</v>
      </c>
      <c r="U73" s="99">
        <f t="array" ref="U73">+ROUND(IFERROR(INDEX(FCSTSDV!$D$2:$L$72,MATCH('23.10'!$D73,FCSTSDV!$C$2:$C$72,0),MATCH('23.10'!U$3,FCSTSDV!$D$1:$L$1,0)),0)/'23.10'!$E73,1)</f>
        <v>0</v>
      </c>
      <c r="V73" s="99">
        <f t="array" ref="V73">+ROUND(IFERROR(INDEX(FCSTSDV!$D$2:$L$72,MATCH('23.10'!$D73,FCSTSDV!$C$2:$C$72,0),MATCH('23.10'!V$3,FCSTSDV!$D$1:$L$1,0)),0)/'23.10'!$E73,1)</f>
        <v>0</v>
      </c>
      <c r="W73" s="99">
        <f t="array" ref="W73">+ROUND(IFERROR(INDEX(FCSTSDV!$D$2:$L$72,MATCH('23.10'!$D73,FCSTSDV!$C$2:$C$72,0),MATCH('23.10'!W$3,FCSTSDV!$D$1:$L$1,0)),0)/'23.10'!$E73,1)</f>
        <v>0</v>
      </c>
      <c r="X73" s="99">
        <f t="array" ref="X73">+ROUND(IFERROR(INDEX(FCSTSDV!$D$2:$L$72,MATCH('23.10'!$D73,FCSTSDV!$C$2:$C$72,0),MATCH('23.10'!X$3,FCSTSDV!$D$1:$L$1,0)),0)/'23.10'!$E73,1)</f>
        <v>0</v>
      </c>
      <c r="Y73" s="99">
        <f t="array" ref="Y73">+ROUND(IFERROR(INDEX(FCSTSDV!$D$2:$L$72,MATCH('23.10'!$D73,FCSTSDV!$C$2:$C$72,0),MATCH('23.10'!Y$3,FCSTSDV!$D$1:$L$1,0)),0)/'23.10'!$E73,1)</f>
        <v>0</v>
      </c>
      <c r="Z73" s="99">
        <f t="array" ref="Z73">+ROUND(IFERROR(INDEX(FCSTSDV!$D$2:$L$72,MATCH('23.10'!$D73,FCSTSDV!$C$2:$C$72,0),MATCH('23.10'!Z$3,FCSTSDV!$D$1:$L$1,0)),0)/'23.10'!$E73,1)</f>
        <v>0</v>
      </c>
      <c r="AA73" s="99">
        <f t="array" ref="AA73">+ROUND(IFERROR(INDEX(FCSTSDV!$D$2:$L$72,MATCH('23.10'!$D73,FCSTSDV!$C$2:$C$72,0),MATCH('23.10'!AA$3,FCSTSDV!$D$1:$L$1,0)),0)/'23.10'!$E73,1)</f>
        <v>0</v>
      </c>
      <c r="AB73" s="99">
        <f t="array" ref="AB73">+ROUND(IFERROR(INDEX(FCSTSDV!$D$2:$L$72,MATCH('23.10'!$D73,FCSTSDV!$C$2:$C$72,0),MATCH('23.10'!AB$3,FCSTSDV!$D$1:$L$1,0)),0)/'23.10'!$E73,1)</f>
        <v>0</v>
      </c>
      <c r="AC73" s="99">
        <f t="array" ref="AC73">+ROUND(IFERROR(INDEX(FCSTSDV!$D$2:$L$72,MATCH('23.10'!$D73,FCSTSDV!$C$2:$C$72,0),MATCH('23.10'!AC$3,FCSTSDV!$D$1:$L$1,0)),0)/'23.10'!$E73,1)</f>
        <v>0</v>
      </c>
      <c r="AD73" s="99">
        <f t="array" ref="AD73">+ROUND(IFERROR(INDEX(FCSTSDV!$D$2:$L$72,MATCH('23.10'!$D73,FCSTSDV!$C$2:$C$72,0),MATCH('23.10'!AD$3,FCSTSDV!$D$1:$L$1,0)),0)/'23.10'!$E73,1)</f>
        <v>0</v>
      </c>
      <c r="AE73" s="99">
        <f t="array" ref="AE73">+ROUND(IFERROR(INDEX(FCSTSDV!$D$2:$L$72,MATCH('23.10'!$D73,FCSTSDV!$C$2:$C$72,0),MATCH('23.10'!AE$3,FCSTSDV!$D$1:$L$1,0)),0)/'23.10'!$E73,1)</f>
        <v>0</v>
      </c>
      <c r="AF73" s="99">
        <f t="array" ref="AF73">+ROUND(IFERROR(INDEX(FCSTSDV!$D$2:$L$72,MATCH('23.10'!$D73,FCSTSDV!$C$2:$C$72,0),MATCH('23.10'!AF$3,FCSTSDV!$D$1:$L$1,0)),0)/'23.10'!$E73,1)</f>
        <v>0</v>
      </c>
      <c r="AG73" s="99">
        <f t="array" ref="AG73">+ROUND(IFERROR(INDEX(FCSTSDV!$D$2:$L$72,MATCH('23.10'!$D73,FCSTSDV!$C$2:$C$72,0),MATCH('23.10'!AG$3,FCSTSDV!$D$1:$L$1,0)),0)/'23.10'!$E73,1)</f>
        <v>0</v>
      </c>
      <c r="AH73" s="99">
        <f t="array" ref="AH73">+ROUND(IFERROR(INDEX(FCSTSDV!$D$2:$L$72,MATCH('23.10'!$D73,FCSTSDV!$C$2:$C$72,0),MATCH('23.10'!AH$3,FCSTSDV!$D$1:$L$1,0)),0)/'23.10'!$E73,1)</f>
        <v>0</v>
      </c>
      <c r="AI73" s="99">
        <f t="array" ref="AI73">+ROUND(IFERROR(INDEX(FCSTSDV!$D$2:$L$72,MATCH('23.10'!$D73,FCSTSDV!$C$2:$C$72,0),MATCH('23.10'!AI$3,FCSTSDV!$D$1:$L$1,0)),0)/'23.10'!$E73,1)</f>
        <v>0</v>
      </c>
      <c r="AJ73" s="99">
        <f t="array" ref="AJ73">+ROUND(IFERROR(INDEX(FCSTSDV!$D$2:$L$72,MATCH('23.10'!$D73,FCSTSDV!$C$2:$C$72,0),MATCH('23.10'!AJ$3,FCSTSDV!$D$1:$L$1,0)),0)/'23.10'!$E73,1)</f>
        <v>0</v>
      </c>
      <c r="AK73" s="99">
        <f t="array" ref="AK73">+ROUND(IFERROR(INDEX(FCSTSDV!$D$2:$L$72,MATCH('23.10'!$D73,FCSTSDV!$C$2:$C$72,0),MATCH('23.10'!AK$3,FCSTSDV!$D$1:$L$1,0)),0)/'23.10'!$E73,1)</f>
        <v>0</v>
      </c>
    </row>
    <row r="74" spans="1:37" ht="20.100000000000001" customHeight="1">
      <c r="A74" s="813"/>
      <c r="B74" s="795"/>
      <c r="C74" s="844"/>
      <c r="D74" s="32" t="s">
        <v>108</v>
      </c>
      <c r="E74" s="49">
        <v>3000</v>
      </c>
      <c r="F74" s="799"/>
      <c r="G74" s="799"/>
      <c r="H74" s="830"/>
      <c r="I74" s="81">
        <f>+ROUND(IFERROR(VLOOKUP(D74,FCSTSDV!$C$2:$C$72,26,0),0)/'23.10'!E74+0,0)</f>
        <v>0</v>
      </c>
      <c r="J74" s="92">
        <f t="array" ref="J74">+ROUND(IFERROR(INDEX(FCSTSDV!$D$2:$L$72,MATCH('23.10'!$D74,FCSTSDV!$C$2:$C$72,0),MATCH('23.10'!J$3,FCSTSDV!$D$1:$L$1,0)),0)/'23.10'!$E74,1)</f>
        <v>0</v>
      </c>
      <c r="K74" s="92">
        <f t="array" ref="K74">+ROUND(IFERROR(INDEX(FCSTSDV!$D$2:$L$72,MATCH('23.10'!$D74,FCSTSDV!$C$2:$C$72,0),MATCH('23.10'!K$3,FCSTSDV!$D$1:$L$1,0)),0)/'23.10'!$E74,1)</f>
        <v>0</v>
      </c>
      <c r="L74" s="92">
        <f t="array" ref="L74">+ROUND(IFERROR(INDEX(FCSTSDV!$D$2:$L$72,MATCH('23.10'!$D74,FCSTSDV!$C$2:$C$72,0),MATCH('23.10'!L$3,FCSTSDV!$D$1:$L$1,0)),0)/'23.10'!$E74,1)</f>
        <v>0</v>
      </c>
      <c r="M74" s="92">
        <f t="array" ref="M74">+ROUND(IFERROR(INDEX(FCSTSDV!$D$2:$L$72,MATCH('23.10'!$D74,FCSTSDV!$C$2:$C$72,0),MATCH('23.10'!M$3,FCSTSDV!$D$1:$L$1,0)),0)/'23.10'!$E74,1)</f>
        <v>0</v>
      </c>
      <c r="N74" s="92">
        <f t="array" ref="N74">+ROUND(IFERROR(INDEX(FCSTSDV!$D$2:$L$72,MATCH('23.10'!$D74,FCSTSDV!$C$2:$C$72,0),MATCH('23.10'!N$3,FCSTSDV!$D$1:$L$1,0)),0)/'23.10'!$E74,1)</f>
        <v>0</v>
      </c>
      <c r="O74" s="92">
        <f t="array" ref="O74">+ROUND(IFERROR(INDEX(FCSTSDV!$D$2:$L$72,MATCH('23.10'!$D74,FCSTSDV!$C$2:$C$72,0),MATCH('23.10'!O$3,FCSTSDV!$D$1:$L$1,0)),0)/'23.10'!$E74,1)</f>
        <v>0</v>
      </c>
      <c r="P74" s="92">
        <f t="array" ref="P74">+ROUND(IFERROR(INDEX(FCSTSDV!$D$2:$L$72,MATCH('23.10'!$D74,FCSTSDV!$C$2:$C$72,0),MATCH('23.10'!P$3,FCSTSDV!$D$1:$L$1,0)),0)/'23.10'!$E74,1)</f>
        <v>0</v>
      </c>
      <c r="Q74" s="92">
        <f t="array" ref="Q74">+ROUND(IFERROR(INDEX(FCSTSDV!$D$2:$L$72,MATCH('23.10'!$D74,FCSTSDV!$C$2:$C$72,0),MATCH('23.10'!Q$3,FCSTSDV!$D$1:$L$1,0)),0)/'23.10'!$E74,1)</f>
        <v>0</v>
      </c>
      <c r="R74" s="92">
        <f t="array" ref="R74">+ROUND(IFERROR(INDEX(FCSTSDV!$D$2:$L$72,MATCH('23.10'!$D74,FCSTSDV!$C$2:$C$72,0),MATCH('23.10'!R$3,FCSTSDV!$D$1:$L$1,0)),0)/'23.10'!$E74,1)</f>
        <v>0</v>
      </c>
      <c r="S74" s="92">
        <f t="array" ref="S74">+ROUND(IFERROR(INDEX(FCSTSDV!$D$2:$L$72,MATCH('23.10'!$D74,FCSTSDV!$C$2:$C$72,0),MATCH('23.10'!S$3,FCSTSDV!$D$1:$L$1,0)),0)/'23.10'!$E74,1)</f>
        <v>0</v>
      </c>
      <c r="T74" s="92">
        <f t="array" ref="T74">+ROUND(IFERROR(INDEX(FCSTSDV!$D$2:$L$72,MATCH('23.10'!$D74,FCSTSDV!$C$2:$C$72,0),MATCH('23.10'!T$3,FCSTSDV!$D$1:$L$1,0)),0)/'23.10'!$E74,1)</f>
        <v>0</v>
      </c>
      <c r="U74" s="92">
        <f t="array" ref="U74">+ROUND(IFERROR(INDEX(FCSTSDV!$D$2:$L$72,MATCH('23.10'!$D74,FCSTSDV!$C$2:$C$72,0),MATCH('23.10'!U$3,FCSTSDV!$D$1:$L$1,0)),0)/'23.10'!$E74,1)</f>
        <v>0</v>
      </c>
      <c r="V74" s="92">
        <f t="array" ref="V74">+ROUND(IFERROR(INDEX(FCSTSDV!$D$2:$L$72,MATCH('23.10'!$D74,FCSTSDV!$C$2:$C$72,0),MATCH('23.10'!V$3,FCSTSDV!$D$1:$L$1,0)),0)/'23.10'!$E74,1)</f>
        <v>0</v>
      </c>
      <c r="W74" s="92">
        <f t="array" ref="W74">+ROUND(IFERROR(INDEX(FCSTSDV!$D$2:$L$72,MATCH('23.10'!$D74,FCSTSDV!$C$2:$C$72,0),MATCH('23.10'!W$3,FCSTSDV!$D$1:$L$1,0)),0)/'23.10'!$E74,1)</f>
        <v>0</v>
      </c>
      <c r="X74" s="92">
        <f t="array" ref="X74">+ROUND(IFERROR(INDEX(FCSTSDV!$D$2:$L$72,MATCH('23.10'!$D74,FCSTSDV!$C$2:$C$72,0),MATCH('23.10'!X$3,FCSTSDV!$D$1:$L$1,0)),0)/'23.10'!$E74,1)</f>
        <v>0</v>
      </c>
      <c r="Y74" s="92">
        <f t="array" ref="Y74">+ROUND(IFERROR(INDEX(FCSTSDV!$D$2:$L$72,MATCH('23.10'!$D74,FCSTSDV!$C$2:$C$72,0),MATCH('23.10'!Y$3,FCSTSDV!$D$1:$L$1,0)),0)/'23.10'!$E74,1)</f>
        <v>0</v>
      </c>
      <c r="Z74" s="92">
        <f t="array" ref="Z74">+ROUND(IFERROR(INDEX(FCSTSDV!$D$2:$L$72,MATCH('23.10'!$D74,FCSTSDV!$C$2:$C$72,0),MATCH('23.10'!Z$3,FCSTSDV!$D$1:$L$1,0)),0)/'23.10'!$E74,1)</f>
        <v>0</v>
      </c>
      <c r="AA74" s="92">
        <f>+ROUND(IFERROR(INDEX(FCSTSDV!$D$2:$L$72,MATCH('23.10'!$D74,FCSTSDV!$C$2:$C$72,0),MATCH('23.10'!AA$3,FCSTSDV!$D$1:$L$1,0)),0)/'23.10'!$E74,1)</f>
        <v>0</v>
      </c>
      <c r="AB74" s="92">
        <f t="array" ref="AB74">+ROUND(IFERROR(INDEX(FCSTSDV!$D$2:$L$72,MATCH('23.10'!$D74,FCSTSDV!$C$2:$C$72,0),MATCH('23.10'!AB$3,FCSTSDV!$D$1:$L$1,0)),0)/'23.10'!$E74,1)</f>
        <v>0</v>
      </c>
      <c r="AC74" s="92">
        <f t="array" ref="AC74">+ROUND(IFERROR(INDEX(FCSTSDV!$D$2:$L$72,MATCH('23.10'!$D74,FCSTSDV!$C$2:$C$72,0),MATCH('23.10'!AC$3,FCSTSDV!$D$1:$L$1,0)),0)/'23.10'!$E74,1)</f>
        <v>0</v>
      </c>
      <c r="AD74" s="92">
        <f t="array" ref="AD74">+ROUND(IFERROR(INDEX(FCSTSDV!$D$2:$L$72,MATCH('23.10'!$D74,FCSTSDV!$C$2:$C$72,0),MATCH('23.10'!AD$3,FCSTSDV!$D$1:$L$1,0)),0)/'23.10'!$E74,1)</f>
        <v>0</v>
      </c>
      <c r="AE74" s="92">
        <f t="array" ref="AE74">+ROUND(IFERROR(INDEX(FCSTSDV!$D$2:$L$72,MATCH('23.10'!$D74,FCSTSDV!$C$2:$C$72,0),MATCH('23.10'!AE$3,FCSTSDV!$D$1:$L$1,0)),0)/'23.10'!$E74,1)</f>
        <v>0</v>
      </c>
      <c r="AF74" s="92">
        <f t="array" ref="AF74">+ROUND(IFERROR(INDEX(FCSTSDV!$D$2:$L$72,MATCH('23.10'!$D74,FCSTSDV!$C$2:$C$72,0),MATCH('23.10'!AF$3,FCSTSDV!$D$1:$L$1,0)),0)/'23.10'!$E74,1)</f>
        <v>0</v>
      </c>
      <c r="AG74" s="92">
        <f t="array" ref="AG74">+ROUND(IFERROR(INDEX(FCSTSDV!$D$2:$L$72,MATCH('23.10'!$D74,FCSTSDV!$C$2:$C$72,0),MATCH('23.10'!AG$3,FCSTSDV!$D$1:$L$1,0)),0)/'23.10'!$E74,1)</f>
        <v>0</v>
      </c>
      <c r="AH74" s="92">
        <f t="array" ref="AH74">+ROUND(IFERROR(INDEX(FCSTSDV!$D$2:$L$72,MATCH('23.10'!$D74,FCSTSDV!$C$2:$C$72,0),MATCH('23.10'!AH$3,FCSTSDV!$D$1:$L$1,0)),0)/'23.10'!$E74,1)</f>
        <v>0</v>
      </c>
      <c r="AI74" s="92">
        <f t="array" ref="AI74">+ROUND(IFERROR(INDEX(FCSTSDV!$D$2:$L$72,MATCH('23.10'!$D74,FCSTSDV!$C$2:$C$72,0),MATCH('23.10'!AI$3,FCSTSDV!$D$1:$L$1,0)),0)/'23.10'!$E74,1)</f>
        <v>0</v>
      </c>
      <c r="AJ74" s="92">
        <f t="array" ref="AJ74">+ROUND(IFERROR(INDEX(FCSTSDV!$D$2:$L$72,MATCH('23.10'!$D74,FCSTSDV!$C$2:$C$72,0),MATCH('23.10'!AJ$3,FCSTSDV!$D$1:$L$1,0)),0)/'23.10'!$E74,1)</f>
        <v>0</v>
      </c>
      <c r="AK74" s="92">
        <f t="array" ref="AK74">+ROUND(IFERROR(INDEX(FCSTSDV!$D$2:$L$72,MATCH('23.10'!$D74,FCSTSDV!$C$2:$C$72,0),MATCH('23.10'!AK$3,FCSTSDV!$D$1:$L$1,0)),0)/'23.10'!$E74,1)</f>
        <v>0</v>
      </c>
    </row>
    <row r="75" spans="1:37" ht="20.100000000000001" customHeight="1">
      <c r="A75" s="813"/>
      <c r="B75" s="795"/>
      <c r="C75" s="844"/>
      <c r="D75" s="32" t="s">
        <v>99</v>
      </c>
      <c r="E75" s="49">
        <v>3000</v>
      </c>
      <c r="F75" s="799"/>
      <c r="G75" s="799"/>
      <c r="H75" s="830"/>
      <c r="I75" s="81">
        <f>+ROUND(IFERROR(VLOOKUP(D75,FCSTSDV!$C$2:$C$72,26,0),0)/'23.10'!E75+0,0)</f>
        <v>0</v>
      </c>
      <c r="J75" s="92">
        <f t="array" ref="J75">+ROUND(IFERROR(INDEX(FCSTSDV!$D$2:$L$72,MATCH('23.10'!$D75,FCSTSDV!$C$2:$C$72,0),MATCH('23.10'!J$3,FCSTSDV!$D$1:$L$1,0)),0)/'23.10'!$E75,1)</f>
        <v>0</v>
      </c>
      <c r="K75" s="92">
        <f t="array" ref="K75">+ROUND(IFERROR(INDEX(FCSTSDV!$D$2:$L$72,MATCH('23.10'!$D75,FCSTSDV!$C$2:$C$72,0),MATCH('23.10'!K$3,FCSTSDV!$D$1:$L$1,0)),0)/'23.10'!$E75,1)</f>
        <v>0</v>
      </c>
      <c r="L75" s="92">
        <f t="array" ref="L75">+ROUND(IFERROR(INDEX(FCSTSDV!$D$2:$L$72,MATCH('23.10'!$D75,FCSTSDV!$C$2:$C$72,0),MATCH('23.10'!L$3,FCSTSDV!$D$1:$L$1,0)),0)/'23.10'!$E75,1)</f>
        <v>0</v>
      </c>
      <c r="M75" s="92">
        <f t="array" ref="M75">+ROUND(IFERROR(INDEX(FCSTSDV!$D$2:$L$72,MATCH('23.10'!$D75,FCSTSDV!$C$2:$C$72,0),MATCH('23.10'!M$3,FCSTSDV!$D$1:$L$1,0)),0)/'23.10'!$E75,1)</f>
        <v>0</v>
      </c>
      <c r="N75" s="92">
        <f t="array" ref="N75">+ROUND(IFERROR(INDEX(FCSTSDV!$D$2:$L$72,MATCH('23.10'!$D75,FCSTSDV!$C$2:$C$72,0),MATCH('23.10'!N$3,FCSTSDV!$D$1:$L$1,0)),0)/'23.10'!$E75,1)</f>
        <v>0</v>
      </c>
      <c r="O75" s="92">
        <f t="array" ref="O75">+ROUND(IFERROR(INDEX(FCSTSDV!$D$2:$L$72,MATCH('23.10'!$D75,FCSTSDV!$C$2:$C$72,0),MATCH('23.10'!O$3,FCSTSDV!$D$1:$L$1,0)),0)/'23.10'!$E75,1)</f>
        <v>0</v>
      </c>
      <c r="P75" s="92">
        <f t="array" ref="P75">+ROUND(IFERROR(INDEX(FCSTSDV!$D$2:$L$72,MATCH('23.10'!$D75,FCSTSDV!$C$2:$C$72,0),MATCH('23.10'!P$3,FCSTSDV!$D$1:$L$1,0)),0)/'23.10'!$E75,1)</f>
        <v>0</v>
      </c>
      <c r="Q75" s="92">
        <f t="array" ref="Q75">+ROUND(IFERROR(INDEX(FCSTSDV!$D$2:$L$72,MATCH('23.10'!$D75,FCSTSDV!$C$2:$C$72,0),MATCH('23.10'!Q$3,FCSTSDV!$D$1:$L$1,0)),0)/'23.10'!$E75,1)</f>
        <v>0</v>
      </c>
      <c r="R75" s="92">
        <f t="array" ref="R75">+ROUND(IFERROR(INDEX(FCSTSDV!$D$2:$L$72,MATCH('23.10'!$D75,FCSTSDV!$C$2:$C$72,0),MATCH('23.10'!R$3,FCSTSDV!$D$1:$L$1,0)),0)/'23.10'!$E75,1)</f>
        <v>0</v>
      </c>
      <c r="S75" s="92">
        <f t="array" ref="S75">+ROUND(IFERROR(INDEX(FCSTSDV!$D$2:$L$72,MATCH('23.10'!$D75,FCSTSDV!$C$2:$C$72,0),MATCH('23.10'!S$3,FCSTSDV!$D$1:$L$1,0)),0)/'23.10'!$E75,1)</f>
        <v>0</v>
      </c>
      <c r="T75" s="92">
        <f t="array" ref="T75">+ROUND(IFERROR(INDEX(FCSTSDV!$D$2:$L$72,MATCH('23.10'!$D75,FCSTSDV!$C$2:$C$72,0),MATCH('23.10'!T$3,FCSTSDV!$D$1:$L$1,0)),0)/'23.10'!$E75,1)</f>
        <v>0</v>
      </c>
      <c r="U75" s="92">
        <f t="array" ref="U75">+ROUND(IFERROR(INDEX(FCSTSDV!$D$2:$L$72,MATCH('23.10'!$D75,FCSTSDV!$C$2:$C$72,0),MATCH('23.10'!U$3,FCSTSDV!$D$1:$L$1,0)),0)/'23.10'!$E75,1)</f>
        <v>0</v>
      </c>
      <c r="V75" s="92">
        <f t="array" ref="V75">+ROUND(IFERROR(INDEX(FCSTSDV!$D$2:$L$72,MATCH('23.10'!$D75,FCSTSDV!$C$2:$C$72,0),MATCH('23.10'!V$3,FCSTSDV!$D$1:$L$1,0)),0)/'23.10'!$E75,1)</f>
        <v>0</v>
      </c>
      <c r="W75" s="92">
        <f t="array" ref="W75">+ROUND(IFERROR(INDEX(FCSTSDV!$D$2:$L$72,MATCH('23.10'!$D75,FCSTSDV!$C$2:$C$72,0),MATCH('23.10'!W$3,FCSTSDV!$D$1:$L$1,0)),0)/'23.10'!$E75,1)</f>
        <v>0</v>
      </c>
      <c r="X75" s="92">
        <f t="array" ref="X75">+ROUND(IFERROR(INDEX(FCSTSDV!$D$2:$L$72,MATCH('23.10'!$D75,FCSTSDV!$C$2:$C$72,0),MATCH('23.10'!X$3,FCSTSDV!$D$1:$L$1,0)),0)/'23.10'!$E75,1)</f>
        <v>0</v>
      </c>
      <c r="Y75" s="92">
        <f t="array" ref="Y75">+ROUND(IFERROR(INDEX(FCSTSDV!$D$2:$L$72,MATCH('23.10'!$D75,FCSTSDV!$C$2:$C$72,0),MATCH('23.10'!Y$3,FCSTSDV!$D$1:$L$1,0)),0)/'23.10'!$E75,1)</f>
        <v>0</v>
      </c>
      <c r="Z75" s="92">
        <f t="array" ref="Z75">+ROUND(IFERROR(INDEX(FCSTSDV!$D$2:$L$72,MATCH('23.10'!$D75,FCSTSDV!$C$2:$C$72,0),MATCH('23.10'!Z$3,FCSTSDV!$D$1:$L$1,0)),0)/'23.10'!$E75,1)</f>
        <v>0</v>
      </c>
      <c r="AA75" s="92">
        <f t="array" ref="AA75">+ROUND(IFERROR(INDEX(FCSTSDV!$D$2:$L$72,MATCH('23.10'!$D75,FCSTSDV!$C$2:$C$72,0),MATCH('23.10'!AA$3,FCSTSDV!$D$1:$L$1,0)),0)/'23.10'!$E75,1)</f>
        <v>0</v>
      </c>
      <c r="AB75" s="92">
        <f t="array" ref="AB75">+ROUND(IFERROR(INDEX(FCSTSDV!$D$2:$L$72,MATCH('23.10'!$D75,FCSTSDV!$C$2:$C$72,0),MATCH('23.10'!AB$3,FCSTSDV!$D$1:$L$1,0)),0)/'23.10'!$E75,1)</f>
        <v>0</v>
      </c>
      <c r="AC75" s="92">
        <f t="array" ref="AC75">+ROUND(IFERROR(INDEX(FCSTSDV!$D$2:$L$72,MATCH('23.10'!$D75,FCSTSDV!$C$2:$C$72,0),MATCH('23.10'!AC$3,FCSTSDV!$D$1:$L$1,0)),0)/'23.10'!$E75,1)</f>
        <v>0</v>
      </c>
      <c r="AD75" s="92">
        <f t="array" ref="AD75">+ROUND(IFERROR(INDEX(FCSTSDV!$D$2:$L$72,MATCH('23.10'!$D75,FCSTSDV!$C$2:$C$72,0),MATCH('23.10'!AD$3,FCSTSDV!$D$1:$L$1,0)),0)/'23.10'!$E75,1)</f>
        <v>0</v>
      </c>
      <c r="AE75" s="92">
        <f t="array" ref="AE75">+ROUND(IFERROR(INDEX(FCSTSDV!$D$2:$L$72,MATCH('23.10'!$D75,FCSTSDV!$C$2:$C$72,0),MATCH('23.10'!AE$3,FCSTSDV!$D$1:$L$1,0)),0)/'23.10'!$E75,1)</f>
        <v>0</v>
      </c>
      <c r="AF75" s="92">
        <f t="array" ref="AF75">+ROUND(IFERROR(INDEX(FCSTSDV!$D$2:$L$72,MATCH('23.10'!$D75,FCSTSDV!$C$2:$C$72,0),MATCH('23.10'!AF$3,FCSTSDV!$D$1:$L$1,0)),0)/'23.10'!$E75,1)</f>
        <v>0</v>
      </c>
      <c r="AG75" s="92">
        <f t="array" ref="AG75">+ROUND(IFERROR(INDEX(FCSTSDV!$D$2:$L$72,MATCH('23.10'!$D75,FCSTSDV!$C$2:$C$72,0),MATCH('23.10'!AG$3,FCSTSDV!$D$1:$L$1,0)),0)/'23.10'!$E75,1)</f>
        <v>0</v>
      </c>
      <c r="AH75" s="92">
        <f t="array" ref="AH75">+ROUND(IFERROR(INDEX(FCSTSDV!$D$2:$L$72,MATCH('23.10'!$D75,FCSTSDV!$C$2:$C$72,0),MATCH('23.10'!AH$3,FCSTSDV!$D$1:$L$1,0)),0)/'23.10'!$E75,1)</f>
        <v>0</v>
      </c>
      <c r="AI75" s="92">
        <f t="array" ref="AI75">+ROUND(IFERROR(INDEX(FCSTSDV!$D$2:$L$72,MATCH('23.10'!$D75,FCSTSDV!$C$2:$C$72,0),MATCH('23.10'!AI$3,FCSTSDV!$D$1:$L$1,0)),0)/'23.10'!$E75,1)</f>
        <v>0</v>
      </c>
      <c r="AJ75" s="92">
        <f t="array" ref="AJ75">+ROUND(IFERROR(INDEX(FCSTSDV!$D$2:$L$72,MATCH('23.10'!$D75,FCSTSDV!$C$2:$C$72,0),MATCH('23.10'!AJ$3,FCSTSDV!$D$1:$L$1,0)),0)/'23.10'!$E75,1)</f>
        <v>0</v>
      </c>
      <c r="AK75" s="92">
        <f t="array" ref="AK75">+ROUND(IFERROR(INDEX(FCSTSDV!$D$2:$L$72,MATCH('23.10'!$D75,FCSTSDV!$C$2:$C$72,0),MATCH('23.10'!AK$3,FCSTSDV!$D$1:$L$1,0)),0)/'23.10'!$E75,1)</f>
        <v>0</v>
      </c>
    </row>
    <row r="76" spans="1:37" ht="20.100000000000001" customHeight="1">
      <c r="A76" s="813"/>
      <c r="B76" s="795"/>
      <c r="C76" s="845"/>
      <c r="D76" s="32" t="s">
        <v>119</v>
      </c>
      <c r="E76" s="49">
        <v>2800</v>
      </c>
      <c r="F76" s="799"/>
      <c r="G76" s="799"/>
      <c r="H76" s="830"/>
      <c r="I76" s="81">
        <f>+ROUND(IFERROR(VLOOKUP(D76,FCSTSDV!$C$2:$C$72,26,0),0)/'23.10'!E76+0,0)</f>
        <v>0</v>
      </c>
      <c r="J76" s="92">
        <f t="array" ref="J76">+ROUND(IFERROR(INDEX(FCSTSDV!$D$2:$L$72,MATCH('23.10'!$D76,FCSTSDV!$C$2:$C$72,0),MATCH('23.10'!J$3,FCSTSDV!$D$1:$L$1,0)),0)/'23.10'!$E76,1)</f>
        <v>0</v>
      </c>
      <c r="K76" s="92">
        <f t="array" ref="K76">+ROUND(IFERROR(INDEX(FCSTSDV!$D$2:$L$72,MATCH('23.10'!$D76,FCSTSDV!$C$2:$C$72,0),MATCH('23.10'!K$3,FCSTSDV!$D$1:$L$1,0)),0)/'23.10'!$E76,1)</f>
        <v>0</v>
      </c>
      <c r="L76" s="92">
        <f t="array" ref="L76">+ROUND(IFERROR(INDEX(FCSTSDV!$D$2:$L$72,MATCH('23.10'!$D76,FCSTSDV!$C$2:$C$72,0),MATCH('23.10'!L$3,FCSTSDV!$D$1:$L$1,0)),0)/'23.10'!$E76,1)</f>
        <v>0</v>
      </c>
      <c r="M76" s="92">
        <f t="array" ref="M76">+ROUND(IFERROR(INDEX(FCSTSDV!$D$2:$L$72,MATCH('23.10'!$D76,FCSTSDV!$C$2:$C$72,0),MATCH('23.10'!M$3,FCSTSDV!$D$1:$L$1,0)),0)/'23.10'!$E76,1)</f>
        <v>0</v>
      </c>
      <c r="N76" s="92">
        <f t="array" ref="N76">+ROUND(IFERROR(INDEX(FCSTSDV!$D$2:$L$72,MATCH('23.10'!$D76,FCSTSDV!$C$2:$C$72,0),MATCH('23.10'!N$3,FCSTSDV!$D$1:$L$1,0)),0)/'23.10'!$E76,1)</f>
        <v>0</v>
      </c>
      <c r="O76" s="92">
        <f t="array" ref="O76">+ROUND(IFERROR(INDEX(FCSTSDV!$D$2:$L$72,MATCH('23.10'!$D76,FCSTSDV!$C$2:$C$72,0),MATCH('23.10'!O$3,FCSTSDV!$D$1:$L$1,0)),0)/'23.10'!$E76,1)</f>
        <v>0</v>
      </c>
      <c r="P76" s="92">
        <f t="array" ref="P76">+ROUND(IFERROR(INDEX(FCSTSDV!$D$2:$L$72,MATCH('23.10'!$D76,FCSTSDV!$C$2:$C$72,0),MATCH('23.10'!P$3,FCSTSDV!$D$1:$L$1,0)),0)/'23.10'!$E76,1)</f>
        <v>0</v>
      </c>
      <c r="Q76" s="92">
        <f t="array" ref="Q76">+ROUND(IFERROR(INDEX(FCSTSDV!$D$2:$L$72,MATCH('23.10'!$D76,FCSTSDV!$C$2:$C$72,0),MATCH('23.10'!Q$3,FCSTSDV!$D$1:$L$1,0)),0)/'23.10'!$E76,1)</f>
        <v>0</v>
      </c>
      <c r="R76" s="92">
        <f t="array" ref="R76">+ROUND(IFERROR(INDEX(FCSTSDV!$D$2:$L$72,MATCH('23.10'!$D76,FCSTSDV!$C$2:$C$72,0),MATCH('23.10'!R$3,FCSTSDV!$D$1:$L$1,0)),0)/'23.10'!$E76,1)</f>
        <v>0</v>
      </c>
      <c r="S76" s="92">
        <f t="array" ref="S76">+ROUND(IFERROR(INDEX(FCSTSDV!$D$2:$L$72,MATCH('23.10'!$D76,FCSTSDV!$C$2:$C$72,0),MATCH('23.10'!S$3,FCSTSDV!$D$1:$L$1,0)),0)/'23.10'!$E76,1)</f>
        <v>0</v>
      </c>
      <c r="T76" s="92">
        <f t="array" ref="T76">+ROUND(IFERROR(INDEX(FCSTSDV!$D$2:$L$72,MATCH('23.10'!$D76,FCSTSDV!$C$2:$C$72,0),MATCH('23.10'!T$3,FCSTSDV!$D$1:$L$1,0)),0)/'23.10'!$E76,1)</f>
        <v>0</v>
      </c>
      <c r="U76" s="92">
        <f t="array" ref="U76">+ROUND(IFERROR(INDEX(FCSTSDV!$D$2:$L$72,MATCH('23.10'!$D76,FCSTSDV!$C$2:$C$72,0),MATCH('23.10'!U$3,FCSTSDV!$D$1:$L$1,0)),0)/'23.10'!$E76,1)</f>
        <v>0</v>
      </c>
      <c r="V76" s="92">
        <f t="array" ref="V76">+ROUND(IFERROR(INDEX(FCSTSDV!$D$2:$L$72,MATCH('23.10'!$D76,FCSTSDV!$C$2:$C$72,0),MATCH('23.10'!V$3,FCSTSDV!$D$1:$L$1,0)),0)/'23.10'!$E76,1)</f>
        <v>0</v>
      </c>
      <c r="W76" s="92">
        <f t="array" ref="W76">+ROUND(IFERROR(INDEX(FCSTSDV!$D$2:$L$72,MATCH('23.10'!$D76,FCSTSDV!$C$2:$C$72,0),MATCH('23.10'!W$3,FCSTSDV!$D$1:$L$1,0)),0)/'23.10'!$E76,1)</f>
        <v>0</v>
      </c>
      <c r="X76" s="92">
        <f t="array" ref="X76">+ROUND(IFERROR(INDEX(FCSTSDV!$D$2:$L$72,MATCH('23.10'!$D76,FCSTSDV!$C$2:$C$72,0),MATCH('23.10'!X$3,FCSTSDV!$D$1:$L$1,0)),0)/'23.10'!$E76,1)</f>
        <v>0</v>
      </c>
      <c r="Y76" s="92">
        <f t="array" ref="Y76">+ROUND(IFERROR(INDEX(FCSTSDV!$D$2:$L$72,MATCH('23.10'!$D76,FCSTSDV!$C$2:$C$72,0),MATCH('23.10'!Y$3,FCSTSDV!$D$1:$L$1,0)),0)/'23.10'!$E76,1)</f>
        <v>0</v>
      </c>
      <c r="Z76" s="92">
        <f t="array" ref="Z76">+ROUND(IFERROR(INDEX(FCSTSDV!$D$2:$L$72,MATCH('23.10'!$D76,FCSTSDV!$C$2:$C$72,0),MATCH('23.10'!Z$3,FCSTSDV!$D$1:$L$1,0)),0)/'23.10'!$E76,1)</f>
        <v>0</v>
      </c>
      <c r="AA76" s="92">
        <f t="array" ref="AA76">+ROUND(IFERROR(INDEX(FCSTSDV!$D$2:$L$72,MATCH('23.10'!$D76,FCSTSDV!$C$2:$C$72,0),MATCH('23.10'!AA$3,FCSTSDV!$D$1:$L$1,0)),0)/'23.10'!$E76,1)</f>
        <v>0</v>
      </c>
      <c r="AB76" s="92">
        <f t="array" ref="AB76">+ROUND(IFERROR(INDEX(FCSTSDV!$D$2:$L$72,MATCH('23.10'!$D76,FCSTSDV!$C$2:$C$72,0),MATCH('23.10'!AB$3,FCSTSDV!$D$1:$L$1,0)),0)/'23.10'!$E76,1)</f>
        <v>0</v>
      </c>
      <c r="AC76" s="92">
        <f t="array" ref="AC76">+ROUND(IFERROR(INDEX(FCSTSDV!$D$2:$L$72,MATCH('23.10'!$D76,FCSTSDV!$C$2:$C$72,0),MATCH('23.10'!AC$3,FCSTSDV!$D$1:$L$1,0)),0)/'23.10'!$E76,1)</f>
        <v>0</v>
      </c>
      <c r="AD76" s="92">
        <f t="array" ref="AD76">+ROUND(IFERROR(INDEX(FCSTSDV!$D$2:$L$72,MATCH('23.10'!$D76,FCSTSDV!$C$2:$C$72,0),MATCH('23.10'!AD$3,FCSTSDV!$D$1:$L$1,0)),0)/'23.10'!$E76,1)</f>
        <v>0</v>
      </c>
      <c r="AE76" s="92">
        <f t="array" ref="AE76">+ROUND(IFERROR(INDEX(FCSTSDV!$D$2:$L$72,MATCH('23.10'!$D76,FCSTSDV!$C$2:$C$72,0),MATCH('23.10'!AE$3,FCSTSDV!$D$1:$L$1,0)),0)/'23.10'!$E76,1)</f>
        <v>0</v>
      </c>
      <c r="AF76" s="92">
        <f t="array" ref="AF76">+ROUND(IFERROR(INDEX(FCSTSDV!$D$2:$L$72,MATCH('23.10'!$D76,FCSTSDV!$C$2:$C$72,0),MATCH('23.10'!AF$3,FCSTSDV!$D$1:$L$1,0)),0)/'23.10'!$E76,1)</f>
        <v>0</v>
      </c>
      <c r="AG76" s="92">
        <f t="array" ref="AG76">+ROUND(IFERROR(INDEX(FCSTSDV!$D$2:$L$72,MATCH('23.10'!$D76,FCSTSDV!$C$2:$C$72,0),MATCH('23.10'!AG$3,FCSTSDV!$D$1:$L$1,0)),0)/'23.10'!$E76,1)</f>
        <v>0</v>
      </c>
      <c r="AH76" s="92">
        <f t="array" ref="AH76">+ROUND(IFERROR(INDEX(FCSTSDV!$D$2:$L$72,MATCH('23.10'!$D76,FCSTSDV!$C$2:$C$72,0),MATCH('23.10'!AH$3,FCSTSDV!$D$1:$L$1,0)),0)/'23.10'!$E76,1)</f>
        <v>0</v>
      </c>
      <c r="AI76" s="92">
        <f t="array" ref="AI76">+ROUND(IFERROR(INDEX(FCSTSDV!$D$2:$L$72,MATCH('23.10'!$D76,FCSTSDV!$C$2:$C$72,0),MATCH('23.10'!AI$3,FCSTSDV!$D$1:$L$1,0)),0)/'23.10'!$E76,1)</f>
        <v>0</v>
      </c>
      <c r="AJ76" s="92">
        <f t="array" ref="AJ76">+ROUND(IFERROR(INDEX(FCSTSDV!$D$2:$L$72,MATCH('23.10'!$D76,FCSTSDV!$C$2:$C$72,0),MATCH('23.10'!AJ$3,FCSTSDV!$D$1:$L$1,0)),0)/'23.10'!$E76,1)</f>
        <v>0</v>
      </c>
      <c r="AK76" s="92">
        <f t="array" ref="AK76">+ROUND(IFERROR(INDEX(FCSTSDV!$D$2:$L$72,MATCH('23.10'!$D76,FCSTSDV!$C$2:$C$72,0),MATCH('23.10'!AK$3,FCSTSDV!$D$1:$L$1,0)),0)/'23.10'!$E76,1)</f>
        <v>0</v>
      </c>
    </row>
    <row r="77" spans="1:37" ht="20.100000000000001" customHeight="1">
      <c r="A77" s="807"/>
      <c r="B77" s="792"/>
      <c r="C77" s="16"/>
      <c r="D77" s="52" t="s">
        <v>153</v>
      </c>
      <c r="E77" s="53" t="s">
        <v>43</v>
      </c>
      <c r="F77" s="800"/>
      <c r="G77" s="800"/>
      <c r="H77" s="827"/>
      <c r="I77" s="87">
        <f>+SUM(I73:I76)</f>
        <v>0</v>
      </c>
      <c r="J77" s="90">
        <f t="shared" ref="J77:V77" si="16">+$H73+$I77-SUM(J73:J76)</f>
        <v>1429</v>
      </c>
      <c r="K77" s="90">
        <f t="shared" si="16"/>
        <v>1429</v>
      </c>
      <c r="L77" s="90">
        <f t="shared" si="16"/>
        <v>1429</v>
      </c>
      <c r="M77" s="90">
        <f t="shared" si="16"/>
        <v>1429</v>
      </c>
      <c r="N77" s="90">
        <f t="shared" si="16"/>
        <v>1429</v>
      </c>
      <c r="O77" s="90">
        <f t="shared" si="16"/>
        <v>1429</v>
      </c>
      <c r="P77" s="90">
        <f t="shared" si="16"/>
        <v>1429</v>
      </c>
      <c r="Q77" s="90">
        <f t="shared" si="16"/>
        <v>1429</v>
      </c>
      <c r="R77" s="90">
        <f t="shared" si="16"/>
        <v>1429</v>
      </c>
      <c r="S77" s="90">
        <f t="shared" si="16"/>
        <v>1429</v>
      </c>
      <c r="T77" s="90">
        <f t="shared" si="16"/>
        <v>1429</v>
      </c>
      <c r="U77" s="90">
        <f t="shared" si="16"/>
        <v>1429</v>
      </c>
      <c r="V77" s="90">
        <f t="shared" si="16"/>
        <v>1429</v>
      </c>
      <c r="W77" s="90">
        <f>+V77-SUM(W73:W76)</f>
        <v>1429</v>
      </c>
      <c r="X77" s="90">
        <f t="shared" ref="X77:AD77" si="17">+W77-SUM(X73:X76)</f>
        <v>1429</v>
      </c>
      <c r="Y77" s="90">
        <f t="shared" si="17"/>
        <v>1429</v>
      </c>
      <c r="Z77" s="90">
        <f t="shared" si="17"/>
        <v>1429</v>
      </c>
      <c r="AA77" s="90">
        <f t="shared" si="17"/>
        <v>1429</v>
      </c>
      <c r="AB77" s="90">
        <f t="shared" si="17"/>
        <v>1429</v>
      </c>
      <c r="AC77" s="90">
        <f t="shared" si="17"/>
        <v>1429</v>
      </c>
      <c r="AD77" s="90">
        <f t="shared" si="17"/>
        <v>1429</v>
      </c>
      <c r="AE77" s="90">
        <f t="shared" ref="AE77:AK77" si="18">+AD77-SUM(AE73:AE76)</f>
        <v>1429</v>
      </c>
      <c r="AF77" s="90">
        <f t="shared" si="18"/>
        <v>1429</v>
      </c>
      <c r="AG77" s="90">
        <f t="shared" si="18"/>
        <v>1429</v>
      </c>
      <c r="AH77" s="90">
        <f t="shared" si="18"/>
        <v>1429</v>
      </c>
      <c r="AI77" s="90">
        <f t="shared" si="18"/>
        <v>1429</v>
      </c>
      <c r="AJ77" s="90">
        <f t="shared" si="18"/>
        <v>1429</v>
      </c>
      <c r="AK77" s="90">
        <f t="shared" si="18"/>
        <v>1429</v>
      </c>
    </row>
    <row r="78" spans="1:37" ht="20.100000000000001" customHeight="1">
      <c r="A78" s="813" t="s">
        <v>154</v>
      </c>
      <c r="B78" s="795" t="s">
        <v>156</v>
      </c>
      <c r="C78" s="844" t="s">
        <v>96</v>
      </c>
      <c r="D78" s="123" t="s">
        <v>106</v>
      </c>
      <c r="E78" s="47">
        <v>11000</v>
      </c>
      <c r="F78" s="799"/>
      <c r="G78" s="799"/>
      <c r="H78" s="830">
        <v>198</v>
      </c>
      <c r="I78" s="91">
        <f>+ROUND(IFERROR(VLOOKUP(D78,FCSTSDV!$C$2:$C$72,26,0),0)/'23.10'!E78+0,0)</f>
        <v>0</v>
      </c>
      <c r="J78" s="106">
        <f>+ROUND(IFERROR(INDEX(FCSTSDV!$D$2:$L$72,MATCH('23.10'!$D78,FCSTSDV!$C$2:$C$72,0),MATCH('23.10'!J$3,FCSTSDV!$D$1:$L$1,0)),0)/'23.10'!$E78,1)</f>
        <v>0</v>
      </c>
      <c r="K78" s="106">
        <f>+ROUND(IFERROR(INDEX(FCSTSDV!$D$2:$L$72,MATCH('23.10'!$D78,FCSTSDV!$C$2:$C$72,0),MATCH('23.10'!K$3,FCSTSDV!$D$1:$L$1,0)),0)/'23.10'!$E78,1)</f>
        <v>0</v>
      </c>
      <c r="L78" s="106">
        <f>+ROUND(IFERROR(INDEX(FCSTSDV!$D$2:$L$72,MATCH('23.10'!$D78,FCSTSDV!$C$2:$C$72,0),MATCH('23.10'!L$3,FCSTSDV!$D$1:$L$1,0)),0)/'23.10'!$E78,1)</f>
        <v>0</v>
      </c>
      <c r="M78" s="106">
        <f>+ROUND(IFERROR(INDEX(FCSTSDV!$D$2:$L$72,MATCH('23.10'!$D78,FCSTSDV!$C$2:$C$72,0),MATCH('23.10'!M$3,FCSTSDV!$D$1:$L$1,0)),0)/'23.10'!$E78,1)</f>
        <v>0</v>
      </c>
      <c r="N78" s="106">
        <f>+ROUND(IFERROR(INDEX(FCSTSDV!$D$2:$L$72,MATCH('23.10'!$D78,FCSTSDV!$C$2:$C$72,0),MATCH('23.10'!N$3,FCSTSDV!$D$1:$L$1,0)),0)/'23.10'!$E78,1)</f>
        <v>0</v>
      </c>
      <c r="O78" s="106">
        <f>+ROUND(IFERROR(INDEX(FCSTSDV!$D$2:$L$72,MATCH('23.10'!$D78,FCSTSDV!$C$2:$C$72,0),MATCH('23.10'!O$3,FCSTSDV!$D$1:$L$1,0)),0)/'23.10'!$E78,1)</f>
        <v>0</v>
      </c>
      <c r="P78" s="106">
        <f>+ROUND(IFERROR(INDEX(FCSTSDV!$D$2:$L$72,MATCH('23.10'!$D78,FCSTSDV!$C$2:$C$72,0),MATCH('23.10'!P$3,FCSTSDV!$D$1:$L$1,0)),0)/'23.10'!$E78,1)</f>
        <v>0</v>
      </c>
      <c r="Q78" s="106">
        <f>+ROUND(IFERROR(INDEX(FCSTSDV!$D$2:$L$72,MATCH('23.10'!$D78,FCSTSDV!$C$2:$C$72,0),MATCH('23.10'!Q$3,FCSTSDV!$D$1:$L$1,0)),0)/'23.10'!$E78,1)</f>
        <v>0</v>
      </c>
      <c r="R78" s="106">
        <f>+ROUND(IFERROR(INDEX(FCSTSDV!$D$2:$L$72,MATCH('23.10'!$D78,FCSTSDV!$C$2:$C$72,0),MATCH('23.10'!R$3,FCSTSDV!$D$1:$L$1,0)),0)/'23.10'!$E78,1)</f>
        <v>0</v>
      </c>
      <c r="S78" s="106">
        <f>+ROUND(IFERROR(INDEX(FCSTSDV!$D$2:$L$72,MATCH('23.10'!$D78,FCSTSDV!$C$2:$C$72,0),MATCH('23.10'!S$3,FCSTSDV!$D$1:$L$1,0)),0)/'23.10'!$E78,1)</f>
        <v>0</v>
      </c>
      <c r="T78" s="106">
        <f>+ROUND(IFERROR(INDEX(FCSTSDV!$D$2:$L$72,MATCH('23.10'!$D78,FCSTSDV!$C$2:$C$72,0),MATCH('23.10'!T$3,FCSTSDV!$D$1:$L$1,0)),0)/'23.10'!$E78,1)</f>
        <v>0</v>
      </c>
      <c r="U78" s="106">
        <f>+ROUND(IFERROR(INDEX(FCSTSDV!$D$2:$L$72,MATCH('23.10'!$D78,FCSTSDV!$C$2:$C$72,0),MATCH('23.10'!U$3,FCSTSDV!$D$1:$L$1,0)),0)/'23.10'!$E78,1)</f>
        <v>0</v>
      </c>
      <c r="V78" s="106">
        <f>+ROUND(IFERROR(INDEX(FCSTSDV!$D$2:$L$72,MATCH('23.10'!$D78,FCSTSDV!$C$2:$C$72,0),MATCH('23.10'!V$3,FCSTSDV!$D$1:$L$1,0)),0)/'23.10'!$E78,1)</f>
        <v>0</v>
      </c>
      <c r="W78" s="106">
        <f>+ROUND(IFERROR(INDEX(FCSTSDV!$D$2:$L$72,MATCH('23.10'!$D78,FCSTSDV!$C$2:$C$72,0),MATCH('23.10'!W$3,FCSTSDV!$D$1:$L$1,0)),0)/'23.10'!$E78,1)</f>
        <v>0</v>
      </c>
      <c r="X78" s="106">
        <f>+ROUND(IFERROR(INDEX(FCSTSDV!$D$2:$L$72,MATCH('23.10'!$D78,FCSTSDV!$C$2:$C$72,0),MATCH('23.10'!X$3,FCSTSDV!$D$1:$L$1,0)),0)/'23.10'!$E78,1)</f>
        <v>0</v>
      </c>
      <c r="Y78" s="106">
        <f>+ROUND(IFERROR(INDEX(FCSTSDV!$D$2:$L$72,MATCH('23.10'!$D78,FCSTSDV!$C$2:$C$72,0),MATCH('23.10'!Y$3,FCSTSDV!$D$1:$L$1,0)),0)/'23.10'!$E78,1)</f>
        <v>0</v>
      </c>
      <c r="Z78" s="106">
        <f>+ROUND(IFERROR(INDEX(FCSTSDV!$D$2:$L$72,MATCH('23.10'!$D78,FCSTSDV!$C$2:$C$72,0),MATCH('23.10'!Z$3,FCSTSDV!$D$1:$L$1,0)),0)/'23.10'!$E78,1)</f>
        <v>0</v>
      </c>
      <c r="AA78" s="106">
        <f>+ROUND(IFERROR(INDEX(FCSTSDV!$D$2:$L$72,MATCH('23.10'!$D78,FCSTSDV!$C$2:$C$72,0),MATCH('23.10'!AA$3,FCSTSDV!$D$1:$L$1,0)),0)/'23.10'!$E78,1)</f>
        <v>0</v>
      </c>
      <c r="AB78" s="106">
        <f>+ROUND(IFERROR(INDEX(FCSTSDV!$D$2:$L$72,MATCH('23.10'!$D78,FCSTSDV!$C$2:$C$72,0),MATCH('23.10'!AB$3,FCSTSDV!$D$1:$L$1,0)),0)/'23.10'!$E78,1)</f>
        <v>0</v>
      </c>
      <c r="AC78" s="106">
        <f>+ROUND(IFERROR(INDEX(FCSTSDV!$D$2:$L$72,MATCH('23.10'!$D78,FCSTSDV!$C$2:$C$72,0),MATCH('23.10'!AC$3,FCSTSDV!$D$1:$L$1,0)),0)/'23.10'!$E78,1)</f>
        <v>0</v>
      </c>
      <c r="AD78" s="106">
        <f>+ROUND(IFERROR(INDEX(FCSTSDV!$D$2:$L$72,MATCH('23.10'!$D78,FCSTSDV!$C$2:$C$72,0),MATCH('23.10'!AD$3,FCSTSDV!$D$1:$L$1,0)),0)/'23.10'!$E78,1)</f>
        <v>0</v>
      </c>
      <c r="AE78" s="106">
        <f>+ROUND(IFERROR(INDEX(FCSTSDV!$D$2:$L$72,MATCH('23.10'!$D78,FCSTSDV!$C$2:$C$72,0),MATCH('23.10'!AE$3,FCSTSDV!$D$1:$L$1,0)),0)/'23.10'!$E78,1)</f>
        <v>0</v>
      </c>
      <c r="AF78" s="106">
        <f>+ROUND(IFERROR(INDEX(FCSTSDV!$D$2:$L$72,MATCH('23.10'!$D78,FCSTSDV!$C$2:$C$72,0),MATCH('23.10'!AF$3,FCSTSDV!$D$1:$L$1,0)),0)/'23.10'!$E78,1)</f>
        <v>0</v>
      </c>
      <c r="AG78" s="106">
        <f>+ROUND(IFERROR(INDEX(FCSTSDV!$D$2:$L$72,MATCH('23.10'!$D78,FCSTSDV!$C$2:$C$72,0),MATCH('23.10'!AG$3,FCSTSDV!$D$1:$L$1,0)),0)/'23.10'!$E78,1)</f>
        <v>0</v>
      </c>
      <c r="AH78" s="106">
        <f>+ROUND(IFERROR(INDEX(FCSTSDV!$D$2:$L$72,MATCH('23.10'!$D78,FCSTSDV!$C$2:$C$72,0),MATCH('23.10'!AH$3,FCSTSDV!$D$1:$L$1,0)),0)/'23.10'!$E78,1)</f>
        <v>0</v>
      </c>
      <c r="AI78" s="106">
        <f>+ROUND(IFERROR(INDEX(FCSTSDV!$D$2:$L$72,MATCH('23.10'!$D78,FCSTSDV!$C$2:$C$72,0),MATCH('23.10'!AI$3,FCSTSDV!$D$1:$L$1,0)),0)/'23.10'!$E78,1)</f>
        <v>0</v>
      </c>
      <c r="AJ78" s="106">
        <f>+ROUND(IFERROR(INDEX(FCSTSDV!$D$2:$L$72,MATCH('23.10'!$D78,FCSTSDV!$C$2:$C$72,0),MATCH('23.10'!AJ$3,FCSTSDV!$D$1:$L$1,0)),0)/'23.10'!$E78,1)</f>
        <v>0</v>
      </c>
      <c r="AK78" s="106">
        <f>+ROUND(IFERROR(INDEX(FCSTSDV!$D$2:$L$72,MATCH('23.10'!$D78,FCSTSDV!$C$2:$C$72,0),MATCH('23.10'!AK$3,FCSTSDV!$D$1:$L$1,0)),0)/'23.10'!$E78,1)</f>
        <v>0</v>
      </c>
    </row>
    <row r="79" spans="1:37" ht="20.100000000000001" customHeight="1">
      <c r="A79" s="813"/>
      <c r="B79" s="795"/>
      <c r="C79" s="845"/>
      <c r="D79" s="32" t="s">
        <v>97</v>
      </c>
      <c r="E79" s="44">
        <v>11000</v>
      </c>
      <c r="F79" s="799"/>
      <c r="G79" s="799"/>
      <c r="H79" s="830"/>
      <c r="I79" s="81">
        <f>+ROUND(IFERROR(VLOOKUP(D79,FCSTSDV!$C$2:$C$72,26,0),0)/'23.10'!E79+0,0)</f>
        <v>0</v>
      </c>
      <c r="J79" s="92">
        <f>+ROUND(IFERROR(INDEX(FCSTSDV!$D$2:$L$72,MATCH('23.10'!$D79,FCSTSDV!$C$2:$C$72,0),MATCH('23.10'!J$3,FCSTSDV!$D$1:$L$1,0)),0)/'23.10'!$E79,1)</f>
        <v>0</v>
      </c>
      <c r="K79" s="92">
        <f>+ROUND(IFERROR(INDEX(FCSTSDV!$D$2:$L$72,MATCH('23.10'!$D79,FCSTSDV!$C$2:$C$72,0),MATCH('23.10'!K$3,FCSTSDV!$D$1:$L$1,0)),0)/'23.10'!$E79,1)</f>
        <v>0</v>
      </c>
      <c r="L79" s="92">
        <f>+ROUND(IFERROR(INDEX(FCSTSDV!$D$2:$L$72,MATCH('23.10'!$D79,FCSTSDV!$C$2:$C$72,0),MATCH('23.10'!L$3,FCSTSDV!$D$1:$L$1,0)),0)/'23.10'!$E79,1)</f>
        <v>0</v>
      </c>
      <c r="M79" s="92">
        <f>+ROUND(IFERROR(INDEX(FCSTSDV!$D$2:$L$72,MATCH('23.10'!$D79,FCSTSDV!$C$2:$C$72,0),MATCH('23.10'!M$3,FCSTSDV!$D$1:$L$1,0)),0)/'23.10'!$E79,1)</f>
        <v>0</v>
      </c>
      <c r="N79" s="92">
        <f>+ROUND(IFERROR(INDEX(FCSTSDV!$D$2:$L$72,MATCH('23.10'!$D79,FCSTSDV!$C$2:$C$72,0),MATCH('23.10'!N$3,FCSTSDV!$D$1:$L$1,0)),0)/'23.10'!$E79,1)</f>
        <v>0</v>
      </c>
      <c r="O79" s="92">
        <f>+ROUND(IFERROR(INDEX(FCSTSDV!$D$2:$L$72,MATCH('23.10'!$D79,FCSTSDV!$C$2:$C$72,0),MATCH('23.10'!O$3,FCSTSDV!$D$1:$L$1,0)),0)/'23.10'!$E79,1)</f>
        <v>0</v>
      </c>
      <c r="P79" s="92">
        <f>+ROUND(IFERROR(INDEX(FCSTSDV!$D$2:$L$72,MATCH('23.10'!$D79,FCSTSDV!$C$2:$C$72,0),MATCH('23.10'!P$3,FCSTSDV!$D$1:$L$1,0)),0)/'23.10'!$E79,1)</f>
        <v>0</v>
      </c>
      <c r="Q79" s="92">
        <f>+ROUND(IFERROR(INDEX(FCSTSDV!$D$2:$L$72,MATCH('23.10'!$D79,FCSTSDV!$C$2:$C$72,0),MATCH('23.10'!Q$3,FCSTSDV!$D$1:$L$1,0)),0)/'23.10'!$E79,1)</f>
        <v>0</v>
      </c>
      <c r="R79" s="92">
        <f>+ROUND(IFERROR(INDEX(FCSTSDV!$D$2:$L$72,MATCH('23.10'!$D79,FCSTSDV!$C$2:$C$72,0),MATCH('23.10'!R$3,FCSTSDV!$D$1:$L$1,0)),0)/'23.10'!$E79,1)</f>
        <v>0</v>
      </c>
      <c r="S79" s="92">
        <f>+ROUND(IFERROR(INDEX(FCSTSDV!$D$2:$L$72,MATCH('23.10'!$D79,FCSTSDV!$C$2:$C$72,0),MATCH('23.10'!S$3,FCSTSDV!$D$1:$L$1,0)),0)/'23.10'!$E79,1)</f>
        <v>0</v>
      </c>
      <c r="T79" s="92">
        <f>+ROUND(IFERROR(INDEX(FCSTSDV!$D$2:$L$72,MATCH('23.10'!$D79,FCSTSDV!$C$2:$C$72,0),MATCH('23.10'!T$3,FCSTSDV!$D$1:$L$1,0)),0)/'23.10'!$E79,1)</f>
        <v>0</v>
      </c>
      <c r="U79" s="92">
        <f>+ROUND(IFERROR(INDEX(FCSTSDV!$D$2:$L$72,MATCH('23.10'!$D79,FCSTSDV!$C$2:$C$72,0),MATCH('23.10'!U$3,FCSTSDV!$D$1:$L$1,0)),0)/'23.10'!$E79,1)</f>
        <v>0</v>
      </c>
      <c r="V79" s="92">
        <f>+ROUND(IFERROR(INDEX(FCSTSDV!$D$2:$L$72,MATCH('23.10'!$D79,FCSTSDV!$C$2:$C$72,0),MATCH('23.10'!V$3,FCSTSDV!$D$1:$L$1,0)),0)/'23.10'!$E79,1)</f>
        <v>0</v>
      </c>
      <c r="W79" s="92">
        <f>+ROUND(IFERROR(INDEX(FCSTSDV!$D$2:$L$72,MATCH('23.10'!$D79,FCSTSDV!$C$2:$C$72,0),MATCH('23.10'!W$3,FCSTSDV!$D$1:$L$1,0)),0)/'23.10'!$E79,1)</f>
        <v>0</v>
      </c>
      <c r="X79" s="92">
        <f>+ROUND(IFERROR(INDEX(FCSTSDV!$D$2:$L$72,MATCH('23.10'!$D79,FCSTSDV!$C$2:$C$72,0),MATCH('23.10'!X$3,FCSTSDV!$D$1:$L$1,0)),0)/'23.10'!$E79,1)</f>
        <v>0</v>
      </c>
      <c r="Y79" s="92">
        <f>+ROUND(IFERROR(INDEX(FCSTSDV!$D$2:$L$72,MATCH('23.10'!$D79,FCSTSDV!$C$2:$C$72,0),MATCH('23.10'!Y$3,FCSTSDV!$D$1:$L$1,0)),0)/'23.10'!$E79,1)</f>
        <v>0</v>
      </c>
      <c r="Z79" s="92">
        <f>+ROUND(IFERROR(INDEX(FCSTSDV!$D$2:$L$72,MATCH('23.10'!$D79,FCSTSDV!$C$2:$C$72,0),MATCH('23.10'!Z$3,FCSTSDV!$D$1:$L$1,0)),0)/'23.10'!$E79,1)</f>
        <v>0</v>
      </c>
      <c r="AA79" s="92">
        <f>+ROUND(IFERROR(INDEX(FCSTSDV!$D$2:$L$72,MATCH('23.10'!$D79,FCSTSDV!$C$2:$C$72,0),MATCH('23.10'!AA$3,FCSTSDV!$D$1:$L$1,0)),0)/'23.10'!$E79,1)</f>
        <v>0</v>
      </c>
      <c r="AB79" s="92">
        <f>+ROUND(IFERROR(INDEX(FCSTSDV!$D$2:$L$72,MATCH('23.10'!$D79,FCSTSDV!$C$2:$C$72,0),MATCH('23.10'!AB$3,FCSTSDV!$D$1:$L$1,0)),0)/'23.10'!$E79,1)</f>
        <v>0</v>
      </c>
      <c r="AC79" s="92">
        <f>+ROUND(IFERROR(INDEX(FCSTSDV!$D$2:$L$72,MATCH('23.10'!$D79,FCSTSDV!$C$2:$C$72,0),MATCH('23.10'!AC$3,FCSTSDV!$D$1:$L$1,0)),0)/'23.10'!$E79,1)</f>
        <v>0</v>
      </c>
      <c r="AD79" s="92">
        <f>+ROUND(IFERROR(INDEX(FCSTSDV!$D$2:$L$72,MATCH('23.10'!$D79,FCSTSDV!$C$2:$C$72,0),MATCH('23.10'!AD$3,FCSTSDV!$D$1:$L$1,0)),0)/'23.10'!$E79,1)</f>
        <v>0</v>
      </c>
      <c r="AE79" s="92">
        <f>+ROUND(IFERROR(INDEX(FCSTSDV!$D$2:$L$72,MATCH('23.10'!$D79,FCSTSDV!$C$2:$C$72,0),MATCH('23.10'!AE$3,FCSTSDV!$D$1:$L$1,0)),0)/'23.10'!$E79,1)</f>
        <v>0</v>
      </c>
      <c r="AF79" s="92">
        <f>+ROUND(IFERROR(INDEX(FCSTSDV!$D$2:$L$72,MATCH('23.10'!$D79,FCSTSDV!$C$2:$C$72,0),MATCH('23.10'!AF$3,FCSTSDV!$D$1:$L$1,0)),0)/'23.10'!$E79,1)</f>
        <v>0</v>
      </c>
      <c r="AG79" s="92">
        <f>+ROUND(IFERROR(INDEX(FCSTSDV!$D$2:$L$72,MATCH('23.10'!$D79,FCSTSDV!$C$2:$C$72,0),MATCH('23.10'!AG$3,FCSTSDV!$D$1:$L$1,0)),0)/'23.10'!$E79,1)</f>
        <v>0</v>
      </c>
      <c r="AH79" s="92">
        <f>+ROUND(IFERROR(INDEX(FCSTSDV!$D$2:$L$72,MATCH('23.10'!$D79,FCSTSDV!$C$2:$C$72,0),MATCH('23.10'!AH$3,FCSTSDV!$D$1:$L$1,0)),0)/'23.10'!$E79,1)</f>
        <v>0</v>
      </c>
      <c r="AI79" s="92">
        <f>+ROUND(IFERROR(INDEX(FCSTSDV!$D$2:$L$72,MATCH('23.10'!$D79,FCSTSDV!$C$2:$C$72,0),MATCH('23.10'!AI$3,FCSTSDV!$D$1:$L$1,0)),0)/'23.10'!$E79,1)</f>
        <v>0</v>
      </c>
      <c r="AJ79" s="92">
        <f>+ROUND(IFERROR(INDEX(FCSTSDV!$D$2:$L$72,MATCH('23.10'!$D79,FCSTSDV!$C$2:$C$72,0),MATCH('23.10'!AJ$3,FCSTSDV!$D$1:$L$1,0)),0)/'23.10'!$E79,1)</f>
        <v>0</v>
      </c>
      <c r="AK79" s="92">
        <f>+ROUND(IFERROR(INDEX(FCSTSDV!$D$2:$L$72,MATCH('23.10'!$D79,FCSTSDV!$C$2:$C$72,0),MATCH('23.10'!AK$3,FCSTSDV!$D$1:$L$1,0)),0)/'23.10'!$E79,1)</f>
        <v>0</v>
      </c>
    </row>
    <row r="80" spans="1:37" ht="20.100000000000001" customHeight="1">
      <c r="A80" s="807"/>
      <c r="B80" s="792"/>
      <c r="C80" s="16"/>
      <c r="D80" s="52" t="s">
        <v>153</v>
      </c>
      <c r="E80" s="53" t="s">
        <v>43</v>
      </c>
      <c r="F80" s="800"/>
      <c r="G80" s="800"/>
      <c r="H80" s="827"/>
      <c r="I80" s="87">
        <f>+SUM(I78:I79)</f>
        <v>0</v>
      </c>
      <c r="J80" s="90">
        <f t="shared" ref="J80:O80" si="19">+$H78+$I80-SUM(J78:J79)</f>
        <v>198</v>
      </c>
      <c r="K80" s="90">
        <f t="shared" si="19"/>
        <v>198</v>
      </c>
      <c r="L80" s="90">
        <f t="shared" si="19"/>
        <v>198</v>
      </c>
      <c r="M80" s="90">
        <f t="shared" si="19"/>
        <v>198</v>
      </c>
      <c r="N80" s="90">
        <f t="shared" si="19"/>
        <v>198</v>
      </c>
      <c r="O80" s="90">
        <f t="shared" si="19"/>
        <v>198</v>
      </c>
      <c r="P80" s="90">
        <f t="shared" ref="P80:V80" si="20">+$H78+$I80-SUM(P78:P79)</f>
        <v>198</v>
      </c>
      <c r="Q80" s="90">
        <f t="shared" si="20"/>
        <v>198</v>
      </c>
      <c r="R80" s="90">
        <f t="shared" si="20"/>
        <v>198</v>
      </c>
      <c r="S80" s="90">
        <f t="shared" si="20"/>
        <v>198</v>
      </c>
      <c r="T80" s="90">
        <f t="shared" si="20"/>
        <v>198</v>
      </c>
      <c r="U80" s="90">
        <f t="shared" si="20"/>
        <v>198</v>
      </c>
      <c r="V80" s="90">
        <f t="shared" si="20"/>
        <v>198</v>
      </c>
      <c r="W80" s="90">
        <f>+V80-SUM(W78:W79)</f>
        <v>198</v>
      </c>
      <c r="X80" s="90">
        <f t="shared" ref="X80:AK80" si="21">+W80-SUM(X78:X79)</f>
        <v>198</v>
      </c>
      <c r="Y80" s="90">
        <f t="shared" si="21"/>
        <v>198</v>
      </c>
      <c r="Z80" s="90">
        <f t="shared" si="21"/>
        <v>198</v>
      </c>
      <c r="AA80" s="90">
        <f t="shared" si="21"/>
        <v>198</v>
      </c>
      <c r="AB80" s="90">
        <f t="shared" si="21"/>
        <v>198</v>
      </c>
      <c r="AC80" s="90">
        <f t="shared" si="21"/>
        <v>198</v>
      </c>
      <c r="AD80" s="90">
        <f t="shared" si="21"/>
        <v>198</v>
      </c>
      <c r="AE80" s="90">
        <f t="shared" si="21"/>
        <v>198</v>
      </c>
      <c r="AF80" s="90">
        <f t="shared" si="21"/>
        <v>198</v>
      </c>
      <c r="AG80" s="90">
        <f t="shared" si="21"/>
        <v>198</v>
      </c>
      <c r="AH80" s="90">
        <f t="shared" si="21"/>
        <v>198</v>
      </c>
      <c r="AI80" s="90">
        <f t="shared" si="21"/>
        <v>198</v>
      </c>
      <c r="AJ80" s="90">
        <f t="shared" si="21"/>
        <v>198</v>
      </c>
      <c r="AK80" s="90">
        <f t="shared" si="21"/>
        <v>198</v>
      </c>
    </row>
    <row r="81" spans="1:37" ht="20.100000000000001" customHeight="1">
      <c r="A81" s="813" t="s">
        <v>158</v>
      </c>
      <c r="B81" s="795" t="s">
        <v>161</v>
      </c>
      <c r="C81" s="846" t="s">
        <v>160</v>
      </c>
      <c r="D81" s="123" t="s">
        <v>104</v>
      </c>
      <c r="E81" s="47">
        <v>19000</v>
      </c>
      <c r="F81" s="799"/>
      <c r="G81" s="799">
        <v>0</v>
      </c>
      <c r="H81" s="830">
        <v>89</v>
      </c>
      <c r="I81" s="91">
        <f>+ROUND(IFERROR(VLOOKUP(D81,FCSTSDV!$C$2:$C$72,26,0),0)/'23.10'!E81+0,0)</f>
        <v>0</v>
      </c>
      <c r="J81" s="92">
        <f>+ROUND(IFERROR(INDEX(FCSTSDV!$D$2:$L$72,MATCH('23.10'!$D81,FCSTSDV!$C$2:$C$72,0),MATCH('23.10'!J$3,FCSTSDV!$D$1:$L$1,0)),0)/'23.10'!$E81,1)</f>
        <v>0</v>
      </c>
      <c r="K81" s="92">
        <f>+ROUND(IFERROR(INDEX(FCSTSDV!$D$2:$L$72,MATCH('23.10'!$D81,FCSTSDV!$C$2:$C$72,0),MATCH('23.10'!K$3,FCSTSDV!$D$1:$L$1,0)),0)/'23.10'!$E81,1)</f>
        <v>0</v>
      </c>
      <c r="L81" s="92">
        <f>+ROUND(IFERROR(INDEX(FCSTSDV!$D$2:$L$72,MATCH('23.10'!$D81,FCSTSDV!$C$2:$C$72,0),MATCH('23.10'!L$3,FCSTSDV!$D$1:$L$1,0)),0)/'23.10'!$E81,1)</f>
        <v>0</v>
      </c>
      <c r="M81" s="92">
        <f>+ROUND(IFERROR(INDEX(FCSTSDV!$D$2:$L$72,MATCH('23.10'!$D81,FCSTSDV!$C$2:$C$72,0),MATCH('23.10'!M$3,FCSTSDV!$D$1:$L$1,0)),0)/'23.10'!$E81,1)</f>
        <v>0</v>
      </c>
      <c r="N81" s="92">
        <f>+ROUND(IFERROR(INDEX(FCSTSDV!$D$2:$L$72,MATCH('23.10'!$D81,FCSTSDV!$C$2:$C$72,0),MATCH('23.10'!N$3,FCSTSDV!$D$1:$L$1,0)),0)/'23.10'!$E81,1)</f>
        <v>0</v>
      </c>
      <c r="O81" s="92">
        <f>+ROUND(IFERROR(INDEX(FCSTSDV!$D$2:$L$72,MATCH('23.10'!$D81,FCSTSDV!$C$2:$C$72,0),MATCH('23.10'!O$3,FCSTSDV!$D$1:$L$1,0)),0)/'23.10'!$E81,1)</f>
        <v>0</v>
      </c>
      <c r="P81" s="92">
        <f>+ROUND(IFERROR(INDEX(FCSTSDV!$D$2:$L$72,MATCH('23.10'!$D81,FCSTSDV!$C$2:$C$72,0),MATCH('23.10'!P$3,FCSTSDV!$D$1:$L$1,0)),0)/'23.10'!$E81,1)</f>
        <v>0</v>
      </c>
      <c r="Q81" s="92">
        <f>+ROUND(IFERROR(INDEX(FCSTSDV!$D$2:$L$72,MATCH('23.10'!$D81,FCSTSDV!$C$2:$C$72,0),MATCH('23.10'!Q$3,FCSTSDV!$D$1:$L$1,0)),0)/'23.10'!$E81,1)</f>
        <v>0</v>
      </c>
      <c r="R81" s="92">
        <f>+ROUND(IFERROR(INDEX(FCSTSDV!$D$2:$L$72,MATCH('23.10'!$D81,FCSTSDV!$C$2:$C$72,0),MATCH('23.10'!R$3,FCSTSDV!$D$1:$L$1,0)),0)/'23.10'!$E81,1)</f>
        <v>0</v>
      </c>
      <c r="S81" s="92">
        <f>+ROUND(IFERROR(INDEX(FCSTSDV!$D$2:$L$72,MATCH('23.10'!$D81,FCSTSDV!$C$2:$C$72,0),MATCH('23.10'!S$3,FCSTSDV!$D$1:$L$1,0)),0)/'23.10'!$E81,1)</f>
        <v>0</v>
      </c>
      <c r="T81" s="92">
        <f>+ROUND(IFERROR(INDEX(FCSTSDV!$D$2:$L$72,MATCH('23.10'!$D81,FCSTSDV!$C$2:$C$72,0),MATCH('23.10'!T$3,FCSTSDV!$D$1:$L$1,0)),0)/'23.10'!$E81,1)</f>
        <v>0</v>
      </c>
      <c r="U81" s="92">
        <f>+ROUND(IFERROR(INDEX(FCSTSDV!$D$2:$L$72,MATCH('23.10'!$D81,FCSTSDV!$C$2:$C$72,0),MATCH('23.10'!U$3,FCSTSDV!$D$1:$L$1,0)),0)/'23.10'!$E81,1)</f>
        <v>0</v>
      </c>
      <c r="V81" s="92">
        <f>+ROUND(IFERROR(INDEX(FCSTSDV!$D$2:$L$72,MATCH('23.10'!$D81,FCSTSDV!$C$2:$C$72,0),MATCH('23.10'!V$3,FCSTSDV!$D$1:$L$1,0)),0)/'23.10'!$E81,1)</f>
        <v>0</v>
      </c>
      <c r="W81" s="92">
        <f>+ROUND(IFERROR(INDEX(FCSTSDV!$D$2:$L$72,MATCH('23.10'!$D81,FCSTSDV!$C$2:$C$72,0),MATCH('23.10'!W$3,FCSTSDV!$D$1:$L$1,0)),0)/'23.10'!$E81,1)</f>
        <v>0</v>
      </c>
      <c r="X81" s="92">
        <f>+ROUND(IFERROR(INDEX(FCSTSDV!$D$2:$L$72,MATCH('23.10'!$D81,FCSTSDV!$C$2:$C$72,0),MATCH('23.10'!X$3,FCSTSDV!$D$1:$L$1,0)),0)/'23.10'!$E81,1)</f>
        <v>0</v>
      </c>
      <c r="Y81" s="92">
        <f>+ROUND(IFERROR(INDEX(FCSTSDV!$D$2:$L$72,MATCH('23.10'!$D81,FCSTSDV!$C$2:$C$72,0),MATCH('23.10'!Y$3,FCSTSDV!$D$1:$L$1,0)),0)/'23.10'!$E81,1)</f>
        <v>0</v>
      </c>
      <c r="Z81" s="92">
        <f>+ROUND(IFERROR(INDEX(FCSTSDV!$D$2:$L$72,MATCH('23.10'!$D81,FCSTSDV!$C$2:$C$72,0),MATCH('23.10'!Z$3,FCSTSDV!$D$1:$L$1,0)),0)/'23.10'!$E81,1)</f>
        <v>0</v>
      </c>
      <c r="AA81" s="92">
        <f>+ROUND(IFERROR(INDEX(FCSTSDV!$D$2:$L$72,MATCH('23.10'!$D81,FCSTSDV!$C$2:$C$72,0),MATCH('23.10'!AA$3,FCSTSDV!$D$1:$L$1,0)),0)/'23.10'!$E81,1)</f>
        <v>0</v>
      </c>
      <c r="AB81" s="92">
        <f>+ROUND(IFERROR(INDEX(FCSTSDV!$D$2:$L$72,MATCH('23.10'!$D81,FCSTSDV!$C$2:$C$72,0),MATCH('23.10'!AB$3,FCSTSDV!$D$1:$L$1,0)),0)/'23.10'!$E81,1)</f>
        <v>0</v>
      </c>
      <c r="AC81" s="92">
        <f>+ROUND(IFERROR(INDEX(FCSTSDV!$D$2:$L$72,MATCH('23.10'!$D81,FCSTSDV!$C$2:$C$72,0),MATCH('23.10'!AC$3,FCSTSDV!$D$1:$L$1,0)),0)/'23.10'!$E81,1)</f>
        <v>0</v>
      </c>
      <c r="AD81" s="92">
        <f>+ROUND(IFERROR(INDEX(FCSTSDV!$D$2:$L$72,MATCH('23.10'!$D81,FCSTSDV!$C$2:$C$72,0),MATCH('23.10'!AD$3,FCSTSDV!$D$1:$L$1,0)),0)/'23.10'!$E81,1)</f>
        <v>0</v>
      </c>
      <c r="AE81" s="92">
        <f>+ROUND(IFERROR(INDEX(FCSTSDV!$D$2:$L$72,MATCH('23.10'!$D81,FCSTSDV!$C$2:$C$72,0),MATCH('23.10'!AE$3,FCSTSDV!$D$1:$L$1,0)),0)/'23.10'!$E81,1)</f>
        <v>0</v>
      </c>
      <c r="AF81" s="92">
        <f>+ROUND(IFERROR(INDEX(FCSTSDV!$D$2:$L$72,MATCH('23.10'!$D81,FCSTSDV!$C$2:$C$72,0),MATCH('23.10'!AF$3,FCSTSDV!$D$1:$L$1,0)),0)/'23.10'!$E81,1)</f>
        <v>0</v>
      </c>
      <c r="AG81" s="92">
        <f>+ROUND(IFERROR(INDEX(FCSTSDV!$D$2:$L$72,MATCH('23.10'!$D81,FCSTSDV!$C$2:$C$72,0),MATCH('23.10'!AG$3,FCSTSDV!$D$1:$L$1,0)),0)/'23.10'!$E81,1)</f>
        <v>0</v>
      </c>
      <c r="AH81" s="92">
        <f>+ROUND(IFERROR(INDEX(FCSTSDV!$D$2:$L$72,MATCH('23.10'!$D81,FCSTSDV!$C$2:$C$72,0),MATCH('23.10'!AH$3,FCSTSDV!$D$1:$L$1,0)),0)/'23.10'!$E81,1)</f>
        <v>0</v>
      </c>
      <c r="AI81" s="92">
        <f>+ROUND(IFERROR(INDEX(FCSTSDV!$D$2:$L$72,MATCH('23.10'!$D81,FCSTSDV!$C$2:$C$72,0),MATCH('23.10'!AI$3,FCSTSDV!$D$1:$L$1,0)),0)/'23.10'!$E81,1)</f>
        <v>0</v>
      </c>
      <c r="AJ81" s="92">
        <f>+ROUND(IFERROR(INDEX(FCSTSDV!$D$2:$L$72,MATCH('23.10'!$D81,FCSTSDV!$C$2:$C$72,0),MATCH('23.10'!AJ$3,FCSTSDV!$D$1:$L$1,0)),0)/'23.10'!$E81,1)</f>
        <v>0</v>
      </c>
      <c r="AK81" s="92">
        <f>+ROUND(IFERROR(INDEX(FCSTSDV!$D$2:$L$72,MATCH('23.10'!$D81,FCSTSDV!$C$2:$C$72,0),MATCH('23.10'!AK$3,FCSTSDV!$D$1:$L$1,0)),0)/'23.10'!$E81,1)</f>
        <v>0</v>
      </c>
    </row>
    <row r="82" spans="1:37" ht="20.100000000000001" customHeight="1">
      <c r="A82" s="813"/>
      <c r="B82" s="795"/>
      <c r="C82" s="847"/>
      <c r="D82" s="32" t="s">
        <v>109</v>
      </c>
      <c r="E82" s="49">
        <v>15000</v>
      </c>
      <c r="F82" s="799"/>
      <c r="G82" s="799"/>
      <c r="H82" s="830"/>
      <c r="I82" s="91">
        <f>+ROUND(IFERROR(VLOOKUP(D82,FCSTSDV!$C$2:$C$72,26,0),0)/'23.10'!E82+0,0)</f>
        <v>0</v>
      </c>
      <c r="J82" s="92">
        <f>+ROUND(IFERROR(INDEX(FCSTSDV!$D$2:$L$72,MATCH('23.10'!$D82,FCSTSDV!$C$2:$C$72,0),MATCH('23.10'!J$3,FCSTSDV!$D$1:$L$1,0)),0)/'23.10'!$E82,1)</f>
        <v>0</v>
      </c>
      <c r="K82" s="92">
        <f>+ROUND(IFERROR(INDEX(FCSTSDV!$D$2:$L$72,MATCH('23.10'!$D82,FCSTSDV!$C$2:$C$72,0),MATCH('23.10'!K$3,FCSTSDV!$D$1:$L$1,0)),0)/'23.10'!$E82,1)</f>
        <v>0</v>
      </c>
      <c r="L82" s="92">
        <f>+ROUND(IFERROR(INDEX(FCSTSDV!$D$2:$L$72,MATCH('23.10'!$D82,FCSTSDV!$C$2:$C$72,0),MATCH('23.10'!L$3,FCSTSDV!$D$1:$L$1,0)),0)/'23.10'!$E82,1)</f>
        <v>0</v>
      </c>
      <c r="M82" s="92">
        <f>+ROUND(IFERROR(INDEX(FCSTSDV!$D$2:$L$72,MATCH('23.10'!$D82,FCSTSDV!$C$2:$C$72,0),MATCH('23.10'!M$3,FCSTSDV!$D$1:$L$1,0)),0)/'23.10'!$E82,1)</f>
        <v>0</v>
      </c>
      <c r="N82" s="92">
        <f>+ROUND(IFERROR(INDEX(FCSTSDV!$D$2:$L$72,MATCH('23.10'!$D82,FCSTSDV!$C$2:$C$72,0),MATCH('23.10'!N$3,FCSTSDV!$D$1:$L$1,0)),0)/'23.10'!$E82,1)</f>
        <v>0</v>
      </c>
      <c r="O82" s="92">
        <f>+ROUND(IFERROR(INDEX(FCSTSDV!$D$2:$L$72,MATCH('23.10'!$D82,FCSTSDV!$C$2:$C$72,0),MATCH('23.10'!O$3,FCSTSDV!$D$1:$L$1,0)),0)/'23.10'!$E82,1)</f>
        <v>0</v>
      </c>
      <c r="P82" s="92">
        <f>+ROUND(IFERROR(INDEX(FCSTSDV!$D$2:$L$72,MATCH('23.10'!$D82,FCSTSDV!$C$2:$C$72,0),MATCH('23.10'!P$3,FCSTSDV!$D$1:$L$1,0)),0)/'23.10'!$E82,1)</f>
        <v>0</v>
      </c>
      <c r="Q82" s="92">
        <f>+ROUND(IFERROR(INDEX(FCSTSDV!$D$2:$L$72,MATCH('23.10'!$D82,FCSTSDV!$C$2:$C$72,0),MATCH('23.10'!Q$3,FCSTSDV!$D$1:$L$1,0)),0)/'23.10'!$E82,1)</f>
        <v>0</v>
      </c>
      <c r="R82" s="92">
        <f>+ROUND(IFERROR(INDEX(FCSTSDV!$D$2:$L$72,MATCH('23.10'!$D82,FCSTSDV!$C$2:$C$72,0),MATCH('23.10'!R$3,FCSTSDV!$D$1:$L$1,0)),0)/'23.10'!$E82,1)</f>
        <v>0</v>
      </c>
      <c r="S82" s="92">
        <f>+ROUND(IFERROR(INDEX(FCSTSDV!$D$2:$L$72,MATCH('23.10'!$D82,FCSTSDV!$C$2:$C$72,0),MATCH('23.10'!S$3,FCSTSDV!$D$1:$L$1,0)),0)/'23.10'!$E82,1)</f>
        <v>0</v>
      </c>
      <c r="T82" s="92">
        <f>+ROUND(IFERROR(INDEX(FCSTSDV!$D$2:$L$72,MATCH('23.10'!$D82,FCSTSDV!$C$2:$C$72,0),MATCH('23.10'!T$3,FCSTSDV!$D$1:$L$1,0)),0)/'23.10'!$E82,1)</f>
        <v>0</v>
      </c>
      <c r="U82" s="92">
        <f>+ROUND(IFERROR(INDEX(FCSTSDV!$D$2:$L$72,MATCH('23.10'!$D82,FCSTSDV!$C$2:$C$72,0),MATCH('23.10'!U$3,FCSTSDV!$D$1:$L$1,0)),0)/'23.10'!$E82,1)</f>
        <v>0</v>
      </c>
      <c r="V82" s="92">
        <f>+ROUND(IFERROR(INDEX(FCSTSDV!$D$2:$L$72,MATCH('23.10'!$D82,FCSTSDV!$C$2:$C$72,0),MATCH('23.10'!V$3,FCSTSDV!$D$1:$L$1,0)),0)/'23.10'!$E82,1)</f>
        <v>0</v>
      </c>
      <c r="W82" s="92">
        <f>+ROUND(IFERROR(INDEX(FCSTSDV!$D$2:$L$72,MATCH('23.10'!$D82,FCSTSDV!$C$2:$C$72,0),MATCH('23.10'!W$3,FCSTSDV!$D$1:$L$1,0)),0)/'23.10'!$E82,1)</f>
        <v>0</v>
      </c>
      <c r="X82" s="92">
        <f>+ROUND(IFERROR(INDEX(FCSTSDV!$D$2:$L$72,MATCH('23.10'!$D82,FCSTSDV!$C$2:$C$72,0),MATCH('23.10'!X$3,FCSTSDV!$D$1:$L$1,0)),0)/'23.10'!$E82,1)</f>
        <v>0</v>
      </c>
      <c r="Y82" s="92">
        <f>+ROUND(IFERROR(INDEX(FCSTSDV!$D$2:$L$72,MATCH('23.10'!$D82,FCSTSDV!$C$2:$C$72,0),MATCH('23.10'!Y$3,FCSTSDV!$D$1:$L$1,0)),0)/'23.10'!$E82,1)</f>
        <v>0</v>
      </c>
      <c r="Z82" s="92">
        <f>+ROUND(IFERROR(INDEX(FCSTSDV!$D$2:$L$72,MATCH('23.10'!$D82,FCSTSDV!$C$2:$C$72,0),MATCH('23.10'!Z$3,FCSTSDV!$D$1:$L$1,0)),0)/'23.10'!$E82,1)</f>
        <v>0</v>
      </c>
      <c r="AA82" s="92">
        <f>+ROUND(IFERROR(INDEX(FCSTSDV!$D$2:$L$72,MATCH('23.10'!$D82,FCSTSDV!$C$2:$C$72,0),MATCH('23.10'!AA$3,FCSTSDV!$D$1:$L$1,0)),0)/'23.10'!$E82,1)</f>
        <v>0</v>
      </c>
      <c r="AB82" s="92">
        <f>+ROUND(IFERROR(INDEX(FCSTSDV!$D$2:$L$72,MATCH('23.10'!$D82,FCSTSDV!$C$2:$C$72,0),MATCH('23.10'!AB$3,FCSTSDV!$D$1:$L$1,0)),0)/'23.10'!$E82,1)</f>
        <v>0</v>
      </c>
      <c r="AC82" s="92">
        <f>+ROUND(IFERROR(INDEX(FCSTSDV!$D$2:$L$72,MATCH('23.10'!$D82,FCSTSDV!$C$2:$C$72,0),MATCH('23.10'!AC$3,FCSTSDV!$D$1:$L$1,0)),0)/'23.10'!$E82,1)</f>
        <v>0</v>
      </c>
      <c r="AD82" s="92">
        <f>+ROUND(IFERROR(INDEX(FCSTSDV!$D$2:$L$72,MATCH('23.10'!$D82,FCSTSDV!$C$2:$C$72,0),MATCH('23.10'!AD$3,FCSTSDV!$D$1:$L$1,0)),0)/'23.10'!$E82,1)</f>
        <v>0</v>
      </c>
      <c r="AE82" s="92">
        <f>+ROUND(IFERROR(INDEX(FCSTSDV!$D$2:$L$72,MATCH('23.10'!$D82,FCSTSDV!$C$2:$C$72,0),MATCH('23.10'!AE$3,FCSTSDV!$D$1:$L$1,0)),0)/'23.10'!$E82,1)</f>
        <v>0</v>
      </c>
      <c r="AF82" s="92">
        <f>+ROUND(IFERROR(INDEX(FCSTSDV!$D$2:$L$72,MATCH('23.10'!$D82,FCSTSDV!$C$2:$C$72,0),MATCH('23.10'!AF$3,FCSTSDV!$D$1:$L$1,0)),0)/'23.10'!$E82,1)</f>
        <v>0</v>
      </c>
      <c r="AG82" s="92">
        <f>+ROUND(IFERROR(INDEX(FCSTSDV!$D$2:$L$72,MATCH('23.10'!$D82,FCSTSDV!$C$2:$C$72,0),MATCH('23.10'!AG$3,FCSTSDV!$D$1:$L$1,0)),0)/'23.10'!$E82,1)</f>
        <v>0</v>
      </c>
      <c r="AH82" s="92">
        <f>+ROUND(IFERROR(INDEX(FCSTSDV!$D$2:$L$72,MATCH('23.10'!$D82,FCSTSDV!$C$2:$C$72,0),MATCH('23.10'!AH$3,FCSTSDV!$D$1:$L$1,0)),0)/'23.10'!$E82,1)</f>
        <v>0</v>
      </c>
      <c r="AI82" s="92">
        <f>+ROUND(IFERROR(INDEX(FCSTSDV!$D$2:$L$72,MATCH('23.10'!$D82,FCSTSDV!$C$2:$C$72,0),MATCH('23.10'!AI$3,FCSTSDV!$D$1:$L$1,0)),0)/'23.10'!$E82,1)</f>
        <v>0</v>
      </c>
      <c r="AJ82" s="92">
        <f>+ROUND(IFERROR(INDEX(FCSTSDV!$D$2:$L$72,MATCH('23.10'!$D82,FCSTSDV!$C$2:$C$72,0),MATCH('23.10'!AJ$3,FCSTSDV!$D$1:$L$1,0)),0)/'23.10'!$E82,1)</f>
        <v>0</v>
      </c>
      <c r="AK82" s="92">
        <f>+ROUND(IFERROR(INDEX(FCSTSDV!$D$2:$L$72,MATCH('23.10'!$D82,FCSTSDV!$C$2:$C$72,0),MATCH('23.10'!AK$3,FCSTSDV!$D$1:$L$1,0)),0)/'23.10'!$E82,1)</f>
        <v>0</v>
      </c>
    </row>
    <row r="83" spans="1:37" ht="20.100000000000001" customHeight="1">
      <c r="A83" s="807"/>
      <c r="B83" s="792"/>
      <c r="C83" s="126"/>
      <c r="D83" s="52" t="s">
        <v>153</v>
      </c>
      <c r="E83" s="53" t="s">
        <v>43</v>
      </c>
      <c r="F83" s="800"/>
      <c r="G83" s="800"/>
      <c r="H83" s="827"/>
      <c r="I83" s="87">
        <f>+I81+I82</f>
        <v>0</v>
      </c>
      <c r="J83" s="90">
        <f t="shared" ref="J83:P83" si="22">+$H81+$I83-SUM(J81:J82)</f>
        <v>89</v>
      </c>
      <c r="K83" s="90">
        <f t="shared" si="22"/>
        <v>89</v>
      </c>
      <c r="L83" s="90">
        <f t="shared" si="22"/>
        <v>89</v>
      </c>
      <c r="M83" s="90">
        <f t="shared" si="22"/>
        <v>89</v>
      </c>
      <c r="N83" s="90">
        <f t="shared" si="22"/>
        <v>89</v>
      </c>
      <c r="O83" s="90">
        <f t="shared" si="22"/>
        <v>89</v>
      </c>
      <c r="P83" s="90">
        <f t="shared" si="22"/>
        <v>89</v>
      </c>
      <c r="Q83" s="90">
        <f t="shared" ref="Q83:V83" si="23">+$H81+$I83-SUM(Q81:Q82)</f>
        <v>89</v>
      </c>
      <c r="R83" s="90">
        <f t="shared" si="23"/>
        <v>89</v>
      </c>
      <c r="S83" s="90">
        <f t="shared" si="23"/>
        <v>89</v>
      </c>
      <c r="T83" s="90">
        <f t="shared" si="23"/>
        <v>89</v>
      </c>
      <c r="U83" s="90">
        <f t="shared" si="23"/>
        <v>89</v>
      </c>
      <c r="V83" s="90">
        <f t="shared" si="23"/>
        <v>89</v>
      </c>
      <c r="W83" s="90">
        <f>+V83-SUM(W81:W82)</f>
        <v>89</v>
      </c>
      <c r="X83" s="90">
        <f t="shared" ref="X83:AK83" si="24">+W83-SUM(X81:X82)</f>
        <v>89</v>
      </c>
      <c r="Y83" s="90">
        <f t="shared" si="24"/>
        <v>89</v>
      </c>
      <c r="Z83" s="90">
        <f t="shared" si="24"/>
        <v>89</v>
      </c>
      <c r="AA83" s="90">
        <f t="shared" si="24"/>
        <v>89</v>
      </c>
      <c r="AB83" s="90">
        <f t="shared" si="24"/>
        <v>89</v>
      </c>
      <c r="AC83" s="90">
        <f t="shared" si="24"/>
        <v>89</v>
      </c>
      <c r="AD83" s="90">
        <f t="shared" si="24"/>
        <v>89</v>
      </c>
      <c r="AE83" s="90">
        <f t="shared" si="24"/>
        <v>89</v>
      </c>
      <c r="AF83" s="90">
        <f t="shared" si="24"/>
        <v>89</v>
      </c>
      <c r="AG83" s="90">
        <f t="shared" si="24"/>
        <v>89</v>
      </c>
      <c r="AH83" s="90">
        <f t="shared" si="24"/>
        <v>89</v>
      </c>
      <c r="AI83" s="90">
        <f t="shared" si="24"/>
        <v>89</v>
      </c>
      <c r="AJ83" s="90">
        <f t="shared" si="24"/>
        <v>89</v>
      </c>
      <c r="AK83" s="90">
        <f t="shared" si="24"/>
        <v>89</v>
      </c>
    </row>
    <row r="84" spans="1:37" ht="20.100000000000001" customHeight="1">
      <c r="A84" s="806" t="s">
        <v>162</v>
      </c>
      <c r="B84" s="791" t="s">
        <v>163</v>
      </c>
      <c r="C84" s="63" t="s">
        <v>107</v>
      </c>
      <c r="D84" s="73" t="s">
        <v>137</v>
      </c>
      <c r="E84" s="44">
        <v>3000</v>
      </c>
      <c r="F84" s="798"/>
      <c r="G84" s="798"/>
      <c r="H84" s="826">
        <v>252</v>
      </c>
      <c r="I84" s="81">
        <f>+ROUND(IFERROR(VLOOKUP(D84,FCSTSDV!$C$2:$C$72,26,0),0)/'23.10'!E84+0,0)</f>
        <v>0</v>
      </c>
      <c r="J84" s="92">
        <f>+ROUND(IFERROR(INDEX(FCSTSDV!$D$2:$L$72,MATCH('23.10'!$D84,FCSTSDV!$C$2:$C$72,0),MATCH('23.10'!J$3,FCSTSDV!$D$1:$L$1,0)),0)/'23.10'!$E84,1)</f>
        <v>0</v>
      </c>
      <c r="K84" s="92">
        <f>+ROUND(IFERROR(INDEX(FCSTSDV!$D$2:$L$72,MATCH('23.10'!$D84,FCSTSDV!$C$2:$C$72,0),MATCH('23.10'!K$3,FCSTSDV!$D$1:$L$1,0)),0)/'23.10'!$E84,1)</f>
        <v>0</v>
      </c>
      <c r="L84" s="92">
        <f>+ROUND(IFERROR(INDEX(FCSTSDV!$D$2:$L$72,MATCH('23.10'!$D84,FCSTSDV!$C$2:$C$72,0),MATCH('23.10'!L$3,FCSTSDV!$D$1:$L$1,0)),0)/'23.10'!$E84,1)</f>
        <v>0</v>
      </c>
      <c r="M84" s="92">
        <f>+ROUND(IFERROR(INDEX(FCSTSDV!$D$2:$L$72,MATCH('23.10'!$D84,FCSTSDV!$C$2:$C$72,0),MATCH('23.10'!M$3,FCSTSDV!$D$1:$L$1,0)),0)/'23.10'!$E84,1)</f>
        <v>0</v>
      </c>
      <c r="N84" s="92">
        <f>+ROUND(IFERROR(INDEX(FCSTSDV!$D$2:$L$72,MATCH('23.10'!$D84,FCSTSDV!$C$2:$C$72,0),MATCH('23.10'!N$3,FCSTSDV!$D$1:$L$1,0)),0)/'23.10'!$E84,1)</f>
        <v>0</v>
      </c>
      <c r="O84" s="92">
        <f>+ROUND(IFERROR(INDEX(FCSTSDV!$D$2:$L$72,MATCH('23.10'!$D84,FCSTSDV!$C$2:$C$72,0),MATCH('23.10'!O$3,FCSTSDV!$D$1:$L$1,0)),0)/'23.10'!$E84,1)</f>
        <v>0</v>
      </c>
      <c r="P84" s="92">
        <f>+ROUND(IFERROR(INDEX(FCSTSDV!$D$2:$L$72,MATCH('23.10'!$D84,FCSTSDV!$C$2:$C$72,0),MATCH('23.10'!P$3,FCSTSDV!$D$1:$L$1,0)),0)/'23.10'!$E84,1)</f>
        <v>0</v>
      </c>
      <c r="Q84" s="92">
        <f>+ROUND(IFERROR(INDEX(FCSTSDV!$D$2:$L$72,MATCH('23.10'!$D84,FCSTSDV!$C$2:$C$72,0),MATCH('23.10'!Q$3,FCSTSDV!$D$1:$L$1,0)),0)/'23.10'!$E84,1)</f>
        <v>0</v>
      </c>
      <c r="R84" s="92">
        <f>+ROUND(IFERROR(INDEX(FCSTSDV!$D$2:$L$72,MATCH('23.10'!$D84,FCSTSDV!$C$2:$C$72,0),MATCH('23.10'!R$3,FCSTSDV!$D$1:$L$1,0)),0)/'23.10'!$E84,1)</f>
        <v>0</v>
      </c>
      <c r="S84" s="92">
        <f>+ROUND(IFERROR(INDEX(FCSTSDV!$D$2:$L$72,MATCH('23.10'!$D84,FCSTSDV!$C$2:$C$72,0),MATCH('23.10'!S$3,FCSTSDV!$D$1:$L$1,0)),0)/'23.10'!$E84,1)</f>
        <v>0</v>
      </c>
      <c r="T84" s="92">
        <f>+ROUND(IFERROR(INDEX(FCSTSDV!$D$2:$L$72,MATCH('23.10'!$D84,FCSTSDV!$C$2:$C$72,0),MATCH('23.10'!T$3,FCSTSDV!$D$1:$L$1,0)),0)/'23.10'!$E84,1)</f>
        <v>0</v>
      </c>
      <c r="U84" s="92">
        <f>+ROUND(IFERROR(INDEX(FCSTSDV!$D$2:$L$72,MATCH('23.10'!$D84,FCSTSDV!$C$2:$C$72,0),MATCH('23.10'!U$3,FCSTSDV!$D$1:$L$1,0)),0)/'23.10'!$E84,1)</f>
        <v>0</v>
      </c>
      <c r="V84" s="92">
        <f>+ROUND(IFERROR(INDEX(FCSTSDV!$D$2:$L$72,MATCH('23.10'!$D84,FCSTSDV!$C$2:$C$72,0),MATCH('23.10'!V$3,FCSTSDV!$D$1:$L$1,0)),0)/'23.10'!$E84,1)</f>
        <v>0</v>
      </c>
      <c r="W84" s="92">
        <f>+ROUND(IFERROR(INDEX(FCSTSDV!$D$2:$L$72,MATCH('23.10'!$D84,FCSTSDV!$C$2:$C$72,0),MATCH('23.10'!W$3,FCSTSDV!$D$1:$L$1,0)),0)/'23.10'!$E84,1)</f>
        <v>0</v>
      </c>
      <c r="X84" s="92">
        <f>+ROUND(IFERROR(INDEX(FCSTSDV!$D$2:$L$72,MATCH('23.10'!$D84,FCSTSDV!$C$2:$C$72,0),MATCH('23.10'!X$3,FCSTSDV!$D$1:$L$1,0)),0)/'23.10'!$E84,1)</f>
        <v>0</v>
      </c>
      <c r="Y84" s="92">
        <f>+ROUND(IFERROR(INDEX(FCSTSDV!$D$2:$L$72,MATCH('23.10'!$D84,FCSTSDV!$C$2:$C$72,0),MATCH('23.10'!Y$3,FCSTSDV!$D$1:$L$1,0)),0)/'23.10'!$E84,1)</f>
        <v>0</v>
      </c>
      <c r="Z84" s="92">
        <f>+ROUND(IFERROR(INDEX(FCSTSDV!$D$2:$L$72,MATCH('23.10'!$D84,FCSTSDV!$C$2:$C$72,0),MATCH('23.10'!Z$3,FCSTSDV!$D$1:$L$1,0)),0)/'23.10'!$E84,1)</f>
        <v>0</v>
      </c>
      <c r="AA84" s="92">
        <f>+ROUND(IFERROR(INDEX(FCSTSDV!$D$2:$L$72,MATCH('23.10'!$D84,FCSTSDV!$C$2:$C$72,0),MATCH('23.10'!AA$3,FCSTSDV!$D$1:$L$1,0)),0)/'23.10'!$E84,1)</f>
        <v>0</v>
      </c>
      <c r="AB84" s="92">
        <f>+ROUND(IFERROR(INDEX(FCSTSDV!$D$2:$L$72,MATCH('23.10'!$D84,FCSTSDV!$C$2:$C$72,0),MATCH('23.10'!AB$3,FCSTSDV!$D$1:$L$1,0)),0)/'23.10'!$E84,1)</f>
        <v>0</v>
      </c>
      <c r="AC84" s="92">
        <f>+ROUND(IFERROR(INDEX(FCSTSDV!$D$2:$L$72,MATCH('23.10'!$D84,FCSTSDV!$C$2:$C$72,0),MATCH('23.10'!AC$3,FCSTSDV!$D$1:$L$1,0)),0)/'23.10'!$E84,1)</f>
        <v>0</v>
      </c>
      <c r="AD84" s="92">
        <f>+ROUND(IFERROR(INDEX(FCSTSDV!$D$2:$L$72,MATCH('23.10'!$D84,FCSTSDV!$C$2:$C$72,0),MATCH('23.10'!AD$3,FCSTSDV!$D$1:$L$1,0)),0)/'23.10'!$E84,1)</f>
        <v>0</v>
      </c>
      <c r="AE84" s="92">
        <f>+ROUND(IFERROR(INDEX(FCSTSDV!$D$2:$L$72,MATCH('23.10'!$D84,FCSTSDV!$C$2:$C$72,0),MATCH('23.10'!AE$3,FCSTSDV!$D$1:$L$1,0)),0)/'23.10'!$E84,1)</f>
        <v>0</v>
      </c>
      <c r="AF84" s="92">
        <f>+ROUND(IFERROR(INDEX(FCSTSDV!$D$2:$L$72,MATCH('23.10'!$D84,FCSTSDV!$C$2:$C$72,0),MATCH('23.10'!AF$3,FCSTSDV!$D$1:$L$1,0)),0)/'23.10'!$E84,1)</f>
        <v>0</v>
      </c>
      <c r="AG84" s="92">
        <f>+ROUND(IFERROR(INDEX(FCSTSDV!$D$2:$L$72,MATCH('23.10'!$D84,FCSTSDV!$C$2:$C$72,0),MATCH('23.10'!AG$3,FCSTSDV!$D$1:$L$1,0)),0)/'23.10'!$E84,1)</f>
        <v>0</v>
      </c>
      <c r="AH84" s="92">
        <f>+ROUND(IFERROR(INDEX(FCSTSDV!$D$2:$L$72,MATCH('23.10'!$D84,FCSTSDV!$C$2:$C$72,0),MATCH('23.10'!AH$3,FCSTSDV!$D$1:$L$1,0)),0)/'23.10'!$E84,1)</f>
        <v>0</v>
      </c>
      <c r="AI84" s="92">
        <f>+ROUND(IFERROR(INDEX(FCSTSDV!$D$2:$L$72,MATCH('23.10'!$D84,FCSTSDV!$C$2:$C$72,0),MATCH('23.10'!AI$3,FCSTSDV!$D$1:$L$1,0)),0)/'23.10'!$E84,1)</f>
        <v>0</v>
      </c>
      <c r="AJ84" s="92">
        <f>+ROUND(IFERROR(INDEX(FCSTSDV!$D$2:$L$72,MATCH('23.10'!$D84,FCSTSDV!$C$2:$C$72,0),MATCH('23.10'!AJ$3,FCSTSDV!$D$1:$L$1,0)),0)/'23.10'!$E84,1)</f>
        <v>0</v>
      </c>
      <c r="AK84" s="92">
        <f>+ROUND(IFERROR(INDEX(FCSTSDV!$D$2:$L$72,MATCH('23.10'!$D84,FCSTSDV!$C$2:$C$72,0),MATCH('23.10'!AK$3,FCSTSDV!$D$1:$L$1,0)),0)/'23.10'!$E84,1)</f>
        <v>0</v>
      </c>
    </row>
    <row r="85" spans="1:37" ht="20.100000000000001" customHeight="1">
      <c r="A85" s="813"/>
      <c r="B85" s="795"/>
      <c r="C85" s="57" t="s">
        <v>107</v>
      </c>
      <c r="D85" s="32" t="s">
        <v>138</v>
      </c>
      <c r="E85" s="49">
        <v>3000</v>
      </c>
      <c r="F85" s="799"/>
      <c r="G85" s="799"/>
      <c r="H85" s="830"/>
      <c r="I85" s="81">
        <f>+ROUND(IFERROR(VLOOKUP(D85,FCSTSDV!$C$2:$C$72,26,0),0)/'23.10'!E85+0,0)</f>
        <v>0</v>
      </c>
      <c r="J85" s="92">
        <f>+ROUND(IFERROR(INDEX(FCSTSDV!$D$2:$L$72,MATCH('23.10'!$D85,FCSTSDV!$C$2:$C$72,0),MATCH('23.10'!J$3,FCSTSDV!$D$1:$L$1,0)),0)/'23.10'!$E85,1)</f>
        <v>0</v>
      </c>
      <c r="K85" s="92">
        <f>+ROUND(IFERROR(INDEX(FCSTSDV!$D$2:$L$72,MATCH('23.10'!$D85,FCSTSDV!$C$2:$C$72,0),MATCH('23.10'!K$3,FCSTSDV!$D$1:$L$1,0)),0)/'23.10'!$E85,1)</f>
        <v>0</v>
      </c>
      <c r="L85" s="92">
        <f>+ROUND(IFERROR(INDEX(FCSTSDV!$D$2:$L$72,MATCH('23.10'!$D85,FCSTSDV!$C$2:$C$72,0),MATCH('23.10'!L$3,FCSTSDV!$D$1:$L$1,0)),0)/'23.10'!$E85,1)</f>
        <v>0</v>
      </c>
      <c r="M85" s="92">
        <f>+ROUND(IFERROR(INDEX(FCSTSDV!$D$2:$L$72,MATCH('23.10'!$D85,FCSTSDV!$C$2:$C$72,0),MATCH('23.10'!M$3,FCSTSDV!$D$1:$L$1,0)),0)/'23.10'!$E85,1)</f>
        <v>0</v>
      </c>
      <c r="N85" s="92">
        <f>+ROUND(IFERROR(INDEX(FCSTSDV!$D$2:$L$72,MATCH('23.10'!$D85,FCSTSDV!$C$2:$C$72,0),MATCH('23.10'!N$3,FCSTSDV!$D$1:$L$1,0)),0)/'23.10'!$E85,1)</f>
        <v>0</v>
      </c>
      <c r="O85" s="92">
        <f>+ROUND(IFERROR(INDEX(FCSTSDV!$D$2:$L$72,MATCH('23.10'!$D85,FCSTSDV!$C$2:$C$72,0),MATCH('23.10'!O$3,FCSTSDV!$D$1:$L$1,0)),0)/'23.10'!$E85,1)</f>
        <v>0</v>
      </c>
      <c r="P85" s="92">
        <f>+ROUND(IFERROR(INDEX(FCSTSDV!$D$2:$L$72,MATCH('23.10'!$D85,FCSTSDV!$C$2:$C$72,0),MATCH('23.10'!P$3,FCSTSDV!$D$1:$L$1,0)),0)/'23.10'!$E85,1)</f>
        <v>0</v>
      </c>
      <c r="Q85" s="92">
        <f>+ROUND(IFERROR(INDEX(FCSTSDV!$D$2:$L$72,MATCH('23.10'!$D85,FCSTSDV!$C$2:$C$72,0),MATCH('23.10'!Q$3,FCSTSDV!$D$1:$L$1,0)),0)/'23.10'!$E85,1)</f>
        <v>0</v>
      </c>
      <c r="R85" s="92">
        <f>+ROUND(IFERROR(INDEX(FCSTSDV!$D$2:$L$72,MATCH('23.10'!$D85,FCSTSDV!$C$2:$C$72,0),MATCH('23.10'!R$3,FCSTSDV!$D$1:$L$1,0)),0)/'23.10'!$E85,1)</f>
        <v>0</v>
      </c>
      <c r="S85" s="92">
        <f>+ROUND(IFERROR(INDEX(FCSTSDV!$D$2:$L$72,MATCH('23.10'!$D85,FCSTSDV!$C$2:$C$72,0),MATCH('23.10'!S$3,FCSTSDV!$D$1:$L$1,0)),0)/'23.10'!$E85,1)</f>
        <v>0</v>
      </c>
      <c r="T85" s="92">
        <f>+ROUND(IFERROR(INDEX(FCSTSDV!$D$2:$L$72,MATCH('23.10'!$D85,FCSTSDV!$C$2:$C$72,0),MATCH('23.10'!T$3,FCSTSDV!$D$1:$L$1,0)),0)/'23.10'!$E85,1)</f>
        <v>0</v>
      </c>
      <c r="U85" s="92">
        <f>+ROUND(IFERROR(INDEX(FCSTSDV!$D$2:$L$72,MATCH('23.10'!$D85,FCSTSDV!$C$2:$C$72,0),MATCH('23.10'!U$3,FCSTSDV!$D$1:$L$1,0)),0)/'23.10'!$E85,1)</f>
        <v>0</v>
      </c>
      <c r="V85" s="92">
        <f>+ROUND(IFERROR(INDEX(FCSTSDV!$D$2:$L$72,MATCH('23.10'!$D85,FCSTSDV!$C$2:$C$72,0),MATCH('23.10'!V$3,FCSTSDV!$D$1:$L$1,0)),0)/'23.10'!$E85,1)</f>
        <v>0</v>
      </c>
      <c r="W85" s="92">
        <f>+ROUND(IFERROR(INDEX(FCSTSDV!$D$2:$L$72,MATCH('23.10'!$D85,FCSTSDV!$C$2:$C$72,0),MATCH('23.10'!W$3,FCSTSDV!$D$1:$L$1,0)),0)/'23.10'!$E85,1)</f>
        <v>0</v>
      </c>
      <c r="X85" s="92">
        <f>+ROUND(IFERROR(INDEX(FCSTSDV!$D$2:$L$72,MATCH('23.10'!$D85,FCSTSDV!$C$2:$C$72,0),MATCH('23.10'!X$3,FCSTSDV!$D$1:$L$1,0)),0)/'23.10'!$E85,1)</f>
        <v>0</v>
      </c>
      <c r="Y85" s="92">
        <f>+ROUND(IFERROR(INDEX(FCSTSDV!$D$2:$L$72,MATCH('23.10'!$D85,FCSTSDV!$C$2:$C$72,0),MATCH('23.10'!Y$3,FCSTSDV!$D$1:$L$1,0)),0)/'23.10'!$E85,1)</f>
        <v>0</v>
      </c>
      <c r="Z85" s="92">
        <f>+ROUND(IFERROR(INDEX(FCSTSDV!$D$2:$L$72,MATCH('23.10'!$D85,FCSTSDV!$C$2:$C$72,0),MATCH('23.10'!Z$3,FCSTSDV!$D$1:$L$1,0)),0)/'23.10'!$E85,1)</f>
        <v>0</v>
      </c>
      <c r="AA85" s="92">
        <f>+ROUND(IFERROR(INDEX(FCSTSDV!$D$2:$L$72,MATCH('23.10'!$D85,FCSTSDV!$C$2:$C$72,0),MATCH('23.10'!AA$3,FCSTSDV!$D$1:$L$1,0)),0)/'23.10'!$E85,1)</f>
        <v>0</v>
      </c>
      <c r="AB85" s="92">
        <f>+ROUND(IFERROR(INDEX(FCSTSDV!$D$2:$L$72,MATCH('23.10'!$D85,FCSTSDV!$C$2:$C$72,0),MATCH('23.10'!AB$3,FCSTSDV!$D$1:$L$1,0)),0)/'23.10'!$E85,1)</f>
        <v>0</v>
      </c>
      <c r="AC85" s="92">
        <f>+ROUND(IFERROR(INDEX(FCSTSDV!$D$2:$L$72,MATCH('23.10'!$D85,FCSTSDV!$C$2:$C$72,0),MATCH('23.10'!AC$3,FCSTSDV!$D$1:$L$1,0)),0)/'23.10'!$E85,1)</f>
        <v>0</v>
      </c>
      <c r="AD85" s="92">
        <f>+ROUND(IFERROR(INDEX(FCSTSDV!$D$2:$L$72,MATCH('23.10'!$D85,FCSTSDV!$C$2:$C$72,0),MATCH('23.10'!AD$3,FCSTSDV!$D$1:$L$1,0)),0)/'23.10'!$E85,1)</f>
        <v>0</v>
      </c>
      <c r="AE85" s="92">
        <f>+ROUND(IFERROR(INDEX(FCSTSDV!$D$2:$L$72,MATCH('23.10'!$D85,FCSTSDV!$C$2:$C$72,0),MATCH('23.10'!AE$3,FCSTSDV!$D$1:$L$1,0)),0)/'23.10'!$E85,1)</f>
        <v>0</v>
      </c>
      <c r="AF85" s="92">
        <f>+ROUND(IFERROR(INDEX(FCSTSDV!$D$2:$L$72,MATCH('23.10'!$D85,FCSTSDV!$C$2:$C$72,0),MATCH('23.10'!AF$3,FCSTSDV!$D$1:$L$1,0)),0)/'23.10'!$E85,1)</f>
        <v>0</v>
      </c>
      <c r="AG85" s="92">
        <f>+ROUND(IFERROR(INDEX(FCSTSDV!$D$2:$L$72,MATCH('23.10'!$D85,FCSTSDV!$C$2:$C$72,0),MATCH('23.10'!AG$3,FCSTSDV!$D$1:$L$1,0)),0)/'23.10'!$E85,1)</f>
        <v>0</v>
      </c>
      <c r="AH85" s="92">
        <f>+ROUND(IFERROR(INDEX(FCSTSDV!$D$2:$L$72,MATCH('23.10'!$D85,FCSTSDV!$C$2:$C$72,0),MATCH('23.10'!AH$3,FCSTSDV!$D$1:$L$1,0)),0)/'23.10'!$E85,1)</f>
        <v>0</v>
      </c>
      <c r="AI85" s="92">
        <f>+ROUND(IFERROR(INDEX(FCSTSDV!$D$2:$L$72,MATCH('23.10'!$D85,FCSTSDV!$C$2:$C$72,0),MATCH('23.10'!AI$3,FCSTSDV!$D$1:$L$1,0)),0)/'23.10'!$E85,1)</f>
        <v>0</v>
      </c>
      <c r="AJ85" s="92">
        <f>+ROUND(IFERROR(INDEX(FCSTSDV!$D$2:$L$72,MATCH('23.10'!$D85,FCSTSDV!$C$2:$C$72,0),MATCH('23.10'!AJ$3,FCSTSDV!$D$1:$L$1,0)),0)/'23.10'!$E85,1)</f>
        <v>0</v>
      </c>
      <c r="AK85" s="92">
        <f>+ROUND(IFERROR(INDEX(FCSTSDV!$D$2:$L$72,MATCH('23.10'!$D85,FCSTSDV!$C$2:$C$72,0),MATCH('23.10'!AK$3,FCSTSDV!$D$1:$L$1,0)),0)/'23.10'!$E85,1)</f>
        <v>0</v>
      </c>
    </row>
    <row r="86" spans="1:37" ht="20.100000000000001" customHeight="1">
      <c r="A86" s="807"/>
      <c r="B86" s="792"/>
      <c r="C86" s="60"/>
      <c r="D86" s="52" t="s">
        <v>153</v>
      </c>
      <c r="E86" s="53" t="s">
        <v>43</v>
      </c>
      <c r="F86" s="800"/>
      <c r="G86" s="800"/>
      <c r="H86" s="827"/>
      <c r="I86" s="87">
        <f>+I85+I84</f>
        <v>0</v>
      </c>
      <c r="J86" s="90">
        <f t="shared" ref="J86:V86" si="25">+$H84+$I86-SUM(J84:J85)</f>
        <v>252</v>
      </c>
      <c r="K86" s="90">
        <f t="shared" si="25"/>
        <v>252</v>
      </c>
      <c r="L86" s="90">
        <f t="shared" si="25"/>
        <v>252</v>
      </c>
      <c r="M86" s="90">
        <f t="shared" si="25"/>
        <v>252</v>
      </c>
      <c r="N86" s="90">
        <f t="shared" si="25"/>
        <v>252</v>
      </c>
      <c r="O86" s="90">
        <f t="shared" si="25"/>
        <v>252</v>
      </c>
      <c r="P86" s="90">
        <f t="shared" si="25"/>
        <v>252</v>
      </c>
      <c r="Q86" s="90">
        <f t="shared" si="25"/>
        <v>252</v>
      </c>
      <c r="R86" s="90">
        <f t="shared" si="25"/>
        <v>252</v>
      </c>
      <c r="S86" s="90">
        <f t="shared" si="25"/>
        <v>252</v>
      </c>
      <c r="T86" s="90">
        <f t="shared" si="25"/>
        <v>252</v>
      </c>
      <c r="U86" s="90">
        <f t="shared" si="25"/>
        <v>252</v>
      </c>
      <c r="V86" s="90">
        <f t="shared" si="25"/>
        <v>252</v>
      </c>
      <c r="W86" s="90">
        <f>+V86-SUM(W84:W85)</f>
        <v>252</v>
      </c>
      <c r="X86" s="90">
        <f t="shared" ref="X86:AK86" si="26">+W86-SUM(X84:X85)</f>
        <v>252</v>
      </c>
      <c r="Y86" s="90">
        <f t="shared" si="26"/>
        <v>252</v>
      </c>
      <c r="Z86" s="90">
        <f t="shared" si="26"/>
        <v>252</v>
      </c>
      <c r="AA86" s="90">
        <f t="shared" si="26"/>
        <v>252</v>
      </c>
      <c r="AB86" s="90">
        <f t="shared" si="26"/>
        <v>252</v>
      </c>
      <c r="AC86" s="90">
        <f t="shared" si="26"/>
        <v>252</v>
      </c>
      <c r="AD86" s="90">
        <f t="shared" si="26"/>
        <v>252</v>
      </c>
      <c r="AE86" s="90">
        <f t="shared" si="26"/>
        <v>252</v>
      </c>
      <c r="AF86" s="90">
        <f t="shared" si="26"/>
        <v>252</v>
      </c>
      <c r="AG86" s="90">
        <f t="shared" si="26"/>
        <v>252</v>
      </c>
      <c r="AH86" s="90">
        <f t="shared" si="26"/>
        <v>252</v>
      </c>
      <c r="AI86" s="90">
        <f t="shared" si="26"/>
        <v>252</v>
      </c>
      <c r="AJ86" s="90">
        <f t="shared" si="26"/>
        <v>252</v>
      </c>
      <c r="AK86" s="90">
        <f t="shared" si="26"/>
        <v>252</v>
      </c>
    </row>
    <row r="87" spans="1:37" ht="20.100000000000001" customHeight="1">
      <c r="A87" s="806" t="s">
        <v>169</v>
      </c>
      <c r="B87" s="791" t="s">
        <v>168</v>
      </c>
      <c r="C87" s="63" t="s">
        <v>107</v>
      </c>
      <c r="D87" s="73" t="s">
        <v>136</v>
      </c>
      <c r="E87" s="44">
        <v>6000</v>
      </c>
      <c r="F87" s="798"/>
      <c r="G87" s="798"/>
      <c r="H87" s="826">
        <v>45</v>
      </c>
      <c r="I87" s="81">
        <f>+ROUND(IFERROR(VLOOKUP(D87,FCSTSDV!$C$2:$C$72,26,0),0)/'23.10'!E87+0,0)</f>
        <v>0</v>
      </c>
      <c r="J87" s="92">
        <f t="array" ref="J87">+ROUND(IFERROR(INDEX(FCSTSDV!$D$2:$L$72,MATCH('23.10'!$D87,FCSTSDV!$C$2:$C$72,0),MATCH('23.10'!J$3,FCSTSDV!$D$1:$L$1,0)),0)/'23.10'!$E87,1)</f>
        <v>0</v>
      </c>
      <c r="K87" s="92">
        <f t="array" ref="K87">+ROUND(IFERROR(INDEX(FCSTSDV!$D$2:$L$72,MATCH('23.10'!$D87,FCSTSDV!$C$2:$C$72,0),MATCH('23.10'!K$3,FCSTSDV!$D$1:$L$1,0)),0)/'23.10'!$E87,1)</f>
        <v>0</v>
      </c>
      <c r="L87" s="92">
        <f t="array" ref="L87">+ROUND(IFERROR(INDEX(FCSTSDV!$D$2:$L$72,MATCH('23.10'!$D87,FCSTSDV!$C$2:$C$72,0),MATCH('23.10'!L$3,FCSTSDV!$D$1:$L$1,0)),0)/'23.10'!$E87,1)</f>
        <v>0</v>
      </c>
      <c r="M87" s="92">
        <f t="array" ref="M87">+ROUND(IFERROR(INDEX(FCSTSDV!$D$2:$L$72,MATCH('23.10'!$D87,FCSTSDV!$C$2:$C$72,0),MATCH('23.10'!M$3,FCSTSDV!$D$1:$L$1,0)),0)/'23.10'!$E87,1)</f>
        <v>0</v>
      </c>
      <c r="N87" s="92">
        <f t="array" ref="N87">+ROUND(IFERROR(INDEX(FCSTSDV!$D$2:$L$72,MATCH('23.10'!$D87,FCSTSDV!$C$2:$C$72,0),MATCH('23.10'!N$3,FCSTSDV!$D$1:$L$1,0)),0)/'23.10'!$E87,1)</f>
        <v>0</v>
      </c>
      <c r="O87" s="92">
        <f t="array" ref="O87">+ROUND(IFERROR(INDEX(FCSTSDV!$D$2:$L$72,MATCH('23.10'!$D87,FCSTSDV!$C$2:$C$72,0),MATCH('23.10'!O$3,FCSTSDV!$D$1:$L$1,0)),0)/'23.10'!$E87,1)</f>
        <v>0</v>
      </c>
      <c r="P87" s="92">
        <f t="array" ref="P87">+ROUND(IFERROR(INDEX(FCSTSDV!$D$2:$L$72,MATCH('23.10'!$D87,FCSTSDV!$C$2:$C$72,0),MATCH('23.10'!P$3,FCSTSDV!$D$1:$L$1,0)),0)/'23.10'!$E87,1)</f>
        <v>0</v>
      </c>
      <c r="Q87" s="92">
        <f t="array" ref="Q87">+ROUND(IFERROR(INDEX(FCSTSDV!$D$2:$L$72,MATCH('23.10'!$D87,FCSTSDV!$C$2:$C$72,0),MATCH('23.10'!Q$3,FCSTSDV!$D$1:$L$1,0)),0)/'23.10'!$E87,1)</f>
        <v>0</v>
      </c>
      <c r="R87" s="92">
        <f t="array" ref="R87">+ROUND(IFERROR(INDEX(FCSTSDV!$D$2:$L$72,MATCH('23.10'!$D87,FCSTSDV!$C$2:$C$72,0),MATCH('23.10'!R$3,FCSTSDV!$D$1:$L$1,0)),0)/'23.10'!$E87,1)</f>
        <v>0</v>
      </c>
      <c r="S87" s="92">
        <f t="array" ref="S87">+ROUND(IFERROR(INDEX(FCSTSDV!$D$2:$L$72,MATCH('23.10'!$D87,FCSTSDV!$C$2:$C$72,0),MATCH('23.10'!S$3,FCSTSDV!$D$1:$L$1,0)),0)/'23.10'!$E87,1)</f>
        <v>0</v>
      </c>
      <c r="T87" s="92">
        <f t="array" ref="T87">+ROUND(IFERROR(INDEX(FCSTSDV!$D$2:$L$72,MATCH('23.10'!$D87,FCSTSDV!$C$2:$C$72,0),MATCH('23.10'!T$3,FCSTSDV!$D$1:$L$1,0)),0)/'23.10'!$E87,1)</f>
        <v>0</v>
      </c>
      <c r="U87" s="92">
        <f t="array" ref="U87">+ROUND(IFERROR(INDEX(FCSTSDV!$D$2:$L$72,MATCH('23.10'!$D87,FCSTSDV!$C$2:$C$72,0),MATCH('23.10'!U$3,FCSTSDV!$D$1:$L$1,0)),0)/'23.10'!$E87,1)</f>
        <v>0</v>
      </c>
      <c r="V87" s="92">
        <f t="array" ref="V87">+ROUND(IFERROR(INDEX(FCSTSDV!$D$2:$L$72,MATCH('23.10'!$D87,FCSTSDV!$C$2:$C$72,0),MATCH('23.10'!V$3,FCSTSDV!$D$1:$L$1,0)),0)/'23.10'!$E87,1)</f>
        <v>0</v>
      </c>
      <c r="W87" s="92">
        <f t="array" ref="W87">+ROUND(IFERROR(INDEX(FCSTSDV!$D$2:$L$72,MATCH('23.10'!$D87,FCSTSDV!$C$2:$C$72,0),MATCH('23.10'!W$3,FCSTSDV!$D$1:$L$1,0)),0)/'23.10'!$E87,1)</f>
        <v>0</v>
      </c>
      <c r="X87" s="92">
        <f t="array" ref="X87">+ROUND(IFERROR(INDEX(FCSTSDV!$D$2:$L$72,MATCH('23.10'!$D87,FCSTSDV!$C$2:$C$72,0),MATCH('23.10'!X$3,FCSTSDV!$D$1:$L$1,0)),0)/'23.10'!$E87,1)</f>
        <v>0</v>
      </c>
      <c r="Y87" s="92">
        <f t="array" ref="Y87">+ROUND(IFERROR(INDEX(FCSTSDV!$D$2:$L$72,MATCH('23.10'!$D87,FCSTSDV!$C$2:$C$72,0),MATCH('23.10'!Y$3,FCSTSDV!$D$1:$L$1,0)),0)/'23.10'!$E87,1)</f>
        <v>0</v>
      </c>
      <c r="Z87" s="92">
        <f t="array" ref="Z87">+ROUND(IFERROR(INDEX(FCSTSDV!$D$2:$L$72,MATCH('23.10'!$D87,FCSTSDV!$C$2:$C$72,0),MATCH('23.10'!Z$3,FCSTSDV!$D$1:$L$1,0)),0)/'23.10'!$E87,1)</f>
        <v>0</v>
      </c>
      <c r="AA87" s="92">
        <f t="array" ref="AA87">+ROUND(IFERROR(INDEX(FCSTSDV!$D$2:$L$72,MATCH('23.10'!$D87,FCSTSDV!$C$2:$C$72,0),MATCH('23.10'!AA$3,FCSTSDV!$D$1:$L$1,0)),0)/'23.10'!$E87,1)</f>
        <v>0</v>
      </c>
      <c r="AB87" s="92">
        <f t="array" ref="AB87">+ROUND(IFERROR(INDEX(FCSTSDV!$D$2:$L$72,MATCH('23.10'!$D87,FCSTSDV!$C$2:$C$72,0),MATCH('23.10'!AB$3,FCSTSDV!$D$1:$L$1,0)),0)/'23.10'!$E87,1)</f>
        <v>0</v>
      </c>
      <c r="AC87" s="92">
        <f t="array" ref="AC87">+ROUND(IFERROR(INDEX(FCSTSDV!$D$2:$L$72,MATCH('23.10'!$D87,FCSTSDV!$C$2:$C$72,0),MATCH('23.10'!AC$3,FCSTSDV!$D$1:$L$1,0)),0)/'23.10'!$E87,1)</f>
        <v>0</v>
      </c>
      <c r="AD87" s="92">
        <f t="array" ref="AD87">+ROUND(IFERROR(INDEX(FCSTSDV!$D$2:$L$72,MATCH('23.10'!$D87,FCSTSDV!$C$2:$C$72,0),MATCH('23.10'!AD$3,FCSTSDV!$D$1:$L$1,0)),0)/'23.10'!$E87,1)</f>
        <v>0</v>
      </c>
      <c r="AE87" s="92">
        <f t="array" ref="AE87">+ROUND(IFERROR(INDEX(FCSTSDV!$D$2:$L$72,MATCH('23.10'!$D87,FCSTSDV!$C$2:$C$72,0),MATCH('23.10'!AE$3,FCSTSDV!$D$1:$L$1,0)),0)/'23.10'!$E87,1)</f>
        <v>0</v>
      </c>
      <c r="AF87" s="92">
        <f t="array" ref="AF87">+ROUND(IFERROR(INDEX(FCSTSDV!$D$2:$L$72,MATCH('23.10'!$D87,FCSTSDV!$C$2:$C$72,0),MATCH('23.10'!AF$3,FCSTSDV!$D$1:$L$1,0)),0)/'23.10'!$E87,1)</f>
        <v>0</v>
      </c>
      <c r="AG87" s="92">
        <f t="array" ref="AG87">+ROUND(IFERROR(INDEX(FCSTSDV!$D$2:$L$72,MATCH('23.10'!$D87,FCSTSDV!$C$2:$C$72,0),MATCH('23.10'!AG$3,FCSTSDV!$D$1:$L$1,0)),0)/'23.10'!$E87,1)</f>
        <v>0</v>
      </c>
      <c r="AH87" s="92">
        <f t="array" ref="AH87">+ROUND(IFERROR(INDEX(FCSTSDV!$D$2:$L$72,MATCH('23.10'!$D87,FCSTSDV!$C$2:$C$72,0),MATCH('23.10'!AH$3,FCSTSDV!$D$1:$L$1,0)),0)/'23.10'!$E87,1)</f>
        <v>0</v>
      </c>
      <c r="AI87" s="92">
        <f t="array" ref="AI87">+ROUND(IFERROR(INDEX(FCSTSDV!$D$2:$L$72,MATCH('23.10'!$D87,FCSTSDV!$C$2:$C$72,0),MATCH('23.10'!AI$3,FCSTSDV!$D$1:$L$1,0)),0)/'23.10'!$E87,1)</f>
        <v>0</v>
      </c>
      <c r="AJ87" s="92">
        <f t="array" ref="AJ87">+ROUND(IFERROR(INDEX(FCSTSDV!$D$2:$L$72,MATCH('23.10'!$D87,FCSTSDV!$C$2:$C$72,0),MATCH('23.10'!AJ$3,FCSTSDV!$D$1:$L$1,0)),0)/'23.10'!$E87,1)</f>
        <v>0</v>
      </c>
      <c r="AK87" s="92">
        <f t="array" ref="AK87">+ROUND(IFERROR(INDEX(FCSTSDV!$D$2:$L$72,MATCH('23.10'!$D87,FCSTSDV!$C$2:$C$72,0),MATCH('23.10'!AK$3,FCSTSDV!$D$1:$L$1,0)),0)/'23.10'!$E87,1)</f>
        <v>0</v>
      </c>
    </row>
    <row r="88" spans="1:37" ht="20.100000000000001" customHeight="1">
      <c r="A88" s="813"/>
      <c r="B88" s="795"/>
      <c r="C88" s="57" t="s">
        <v>107</v>
      </c>
      <c r="D88" s="32" t="s">
        <v>170</v>
      </c>
      <c r="E88" s="49">
        <v>6000</v>
      </c>
      <c r="F88" s="799"/>
      <c r="G88" s="799"/>
      <c r="H88" s="830"/>
      <c r="I88" s="81">
        <f>+ROUND(IFERROR(VLOOKUP(D88,FCSTSDV!$C$2:$C$72,26,0),0)/'23.10'!E88+0,0)</f>
        <v>0</v>
      </c>
      <c r="J88" s="92">
        <f>+IFERROR(INDEX(FCSTSDV!$D$2:$L$72,MATCH('23.10'!$D88,FCSTSDV!$C$2:$C$72,0),MATCH('23.10'!J$3,FCSTSDV!$D$1:$L$1,0))/'23.10'!$E88,0)</f>
        <v>0</v>
      </c>
      <c r="K88" s="92">
        <f>+IFERROR(INDEX(FCSTSDV!$D$2:$L$72,MATCH('23.10'!$D88,FCSTSDV!$C$2:$C$72,0),MATCH('23.10'!K$3,FCSTSDV!$D$1:$L$1,0))/'23.10'!$E88,0)</f>
        <v>0</v>
      </c>
      <c r="L88" s="92">
        <f>+IFERROR(INDEX(FCSTSDV!$D$2:$L$72,MATCH('23.10'!$D88,FCSTSDV!$C$2:$C$72,0),MATCH('23.10'!L$3,FCSTSDV!$D$1:$L$1,0))/'23.10'!$E88,0)</f>
        <v>0</v>
      </c>
      <c r="M88" s="92">
        <f>+IFERROR(INDEX(FCSTSDV!$D$2:$L$72,MATCH('23.10'!$D88,FCSTSDV!$C$2:$C$72,0),MATCH('23.10'!M$3,FCSTSDV!$D$1:$L$1,0))/'23.10'!$E88,0)</f>
        <v>0</v>
      </c>
      <c r="N88" s="92">
        <f>+IFERROR(INDEX(FCSTSDV!$D$2:$L$72,MATCH('23.10'!$D88,FCSTSDV!$C$2:$C$72,0),MATCH('23.10'!N$3,FCSTSDV!$D$1:$L$1,0))/'23.10'!$E88,0)</f>
        <v>0</v>
      </c>
      <c r="O88" s="92">
        <f>+IFERROR(INDEX(FCSTSDV!$D$2:$L$72,MATCH('23.10'!$D88,FCSTSDV!$C$2:$C$72,0),MATCH('23.10'!O$3,FCSTSDV!$D$1:$L$1,0))/'23.10'!$E88,0)</f>
        <v>0</v>
      </c>
      <c r="P88" s="92">
        <f>+IFERROR(INDEX(FCSTSDV!$D$2:$L$72,MATCH('23.10'!$D88,FCSTSDV!$C$2:$C$72,0),MATCH('23.10'!P$3,FCSTSDV!$D$1:$L$1,0))/'23.10'!$E88,0)</f>
        <v>0</v>
      </c>
      <c r="Q88" s="92">
        <f>+IFERROR(INDEX(FCSTSDV!$D$2:$L$72,MATCH('23.10'!$D88,FCSTSDV!$C$2:$C$72,0),MATCH('23.10'!Q$3,FCSTSDV!$D$1:$L$1,0))/'23.10'!$E88,0)</f>
        <v>0</v>
      </c>
      <c r="R88" s="92">
        <f>+IFERROR(INDEX(FCSTSDV!$D$2:$L$72,MATCH('23.10'!$D88,FCSTSDV!$C$2:$C$72,0),MATCH('23.10'!R$3,FCSTSDV!$D$1:$L$1,0))/'23.10'!$E88,0)</f>
        <v>0</v>
      </c>
      <c r="S88" s="92">
        <f>+IFERROR(INDEX(FCSTSDV!$D$2:$L$72,MATCH('23.10'!$D88,FCSTSDV!$C$2:$C$72,0),MATCH('23.10'!S$3,FCSTSDV!$D$1:$L$1,0))/'23.10'!$E88,0)</f>
        <v>0</v>
      </c>
      <c r="T88" s="92">
        <f>+IFERROR(INDEX(FCSTSDV!$D$2:$L$72,MATCH('23.10'!$D88,FCSTSDV!$C$2:$C$72,0),MATCH('23.10'!T$3,FCSTSDV!$D$1:$L$1,0))/'23.10'!$E88,0)</f>
        <v>0</v>
      </c>
      <c r="U88" s="92">
        <f>+IFERROR(INDEX(FCSTSDV!$D$2:$L$72,MATCH('23.10'!$D88,FCSTSDV!$C$2:$C$72,0),MATCH('23.10'!U$3,FCSTSDV!$D$1:$L$1,0))/'23.10'!$E88,0)</f>
        <v>0</v>
      </c>
      <c r="V88" s="92">
        <f>+IFERROR(INDEX(FCSTSDV!$D$2:$L$72,MATCH('23.10'!$D88,FCSTSDV!$C$2:$C$72,0),MATCH('23.10'!V$3,FCSTSDV!$D$1:$L$1,0))/'23.10'!$E88,0)</f>
        <v>0</v>
      </c>
      <c r="W88" s="92">
        <f>+IFERROR(INDEX(FCSTSDV!$D$2:$L$72,MATCH('23.10'!$D88,FCSTSDV!$C$2:$C$72,0),MATCH('23.10'!W$3,FCSTSDV!$D$1:$L$1,0))/'23.10'!$E88,0)</f>
        <v>0</v>
      </c>
      <c r="X88" s="92">
        <f>+IFERROR(INDEX(FCSTSDV!$D$2:$L$72,MATCH('23.10'!$D88,FCSTSDV!$C$2:$C$72,0),MATCH('23.10'!X$3,FCSTSDV!$D$1:$L$1,0))/'23.10'!$E88,0)</f>
        <v>0</v>
      </c>
      <c r="Y88" s="92">
        <f>+IFERROR(INDEX(FCSTSDV!$D$2:$L$72,MATCH('23.10'!$D88,FCSTSDV!$C$2:$C$72,0),MATCH('23.10'!Y$3,FCSTSDV!$D$1:$L$1,0))/'23.10'!$E88,0)</f>
        <v>0</v>
      </c>
      <c r="Z88" s="92">
        <f>+IFERROR(INDEX(FCSTSDV!$D$2:$L$72,MATCH('23.10'!$D88,FCSTSDV!$C$2:$C$72,0),MATCH('23.10'!Z$3,FCSTSDV!$D$1:$L$1,0))/'23.10'!$E88,0)</f>
        <v>0</v>
      </c>
      <c r="AA88" s="92">
        <f>+IFERROR(INDEX(FCSTSDV!$D$2:$L$72,MATCH('23.10'!$D88,FCSTSDV!$C$2:$C$72,0),MATCH('23.10'!AA$3,FCSTSDV!$D$1:$L$1,0))/'23.10'!$E88,0)</f>
        <v>0</v>
      </c>
      <c r="AB88" s="92">
        <f>+IFERROR(INDEX(FCSTSDV!$D$2:$L$72,MATCH('23.10'!$D88,FCSTSDV!$C$2:$C$72,0),MATCH('23.10'!AB$3,FCSTSDV!$D$1:$L$1,0))/'23.10'!$E88,0)</f>
        <v>0</v>
      </c>
      <c r="AC88" s="92">
        <f>+IFERROR(INDEX(FCSTSDV!$D$2:$L$72,MATCH('23.10'!$D88,FCSTSDV!$C$2:$C$72,0),MATCH('23.10'!AC$3,FCSTSDV!$D$1:$L$1,0))/'23.10'!$E88,0)</f>
        <v>0</v>
      </c>
      <c r="AD88" s="92">
        <f>+IFERROR(INDEX(FCSTSDV!$D$2:$L$72,MATCH('23.10'!$D88,FCSTSDV!$C$2:$C$72,0),MATCH('23.10'!AD$3,FCSTSDV!$D$1:$L$1,0))/'23.10'!$E88,0)</f>
        <v>0</v>
      </c>
      <c r="AE88" s="92">
        <f>+IFERROR(INDEX(FCSTSDV!$D$2:$L$72,MATCH('23.10'!$D88,FCSTSDV!$C$2:$C$72,0),MATCH('23.10'!AE$3,FCSTSDV!$D$1:$L$1,0))/'23.10'!$E88,0)</f>
        <v>0</v>
      </c>
      <c r="AF88" s="92">
        <f>+IFERROR(INDEX(FCSTSDV!$D$2:$L$72,MATCH('23.10'!$D88,FCSTSDV!$C$2:$C$72,0),MATCH('23.10'!AF$3,FCSTSDV!$D$1:$L$1,0))/'23.10'!$E88,0)</f>
        <v>0</v>
      </c>
      <c r="AG88" s="92">
        <f>+IFERROR(INDEX(FCSTSDV!$D$2:$L$72,MATCH('23.10'!$D88,FCSTSDV!$C$2:$C$72,0),MATCH('23.10'!AG$3,FCSTSDV!$D$1:$L$1,0))/'23.10'!$E88,0)</f>
        <v>0</v>
      </c>
      <c r="AH88" s="92">
        <f>+IFERROR(INDEX(FCSTSDV!$D$2:$L$72,MATCH('23.10'!$D88,FCSTSDV!$C$2:$C$72,0),MATCH('23.10'!AH$3,FCSTSDV!$D$1:$L$1,0))/'23.10'!$E88,0)</f>
        <v>0</v>
      </c>
      <c r="AI88" s="92">
        <f>+IFERROR(INDEX(FCSTSDV!$D$2:$L$72,MATCH('23.10'!$D88,FCSTSDV!$C$2:$C$72,0),MATCH('23.10'!AI$3,FCSTSDV!$D$1:$L$1,0))/'23.10'!$E88,0)</f>
        <v>0</v>
      </c>
      <c r="AJ88" s="92">
        <f>+IFERROR(INDEX(FCSTSDV!$D$2:$L$72,MATCH('23.10'!$D88,FCSTSDV!$C$2:$C$72,0),MATCH('23.10'!AJ$3,FCSTSDV!$D$1:$L$1,0))/'23.10'!$E88,0)</f>
        <v>0</v>
      </c>
      <c r="AK88" s="92">
        <f>+IFERROR(INDEX(FCSTSDV!$D$2:$L$72,MATCH('23.10'!$D88,FCSTSDV!$C$2:$C$72,0),MATCH('23.10'!AK$3,FCSTSDV!$D$1:$L$1,0))/'23.10'!$E88,0)</f>
        <v>0</v>
      </c>
    </row>
    <row r="89" spans="1:37" ht="20.100000000000001" customHeight="1">
      <c r="A89" s="813"/>
      <c r="B89" s="795"/>
      <c r="C89" s="57" t="s">
        <v>107</v>
      </c>
      <c r="D89" s="32" t="s">
        <v>171</v>
      </c>
      <c r="E89" s="49">
        <v>6000</v>
      </c>
      <c r="F89" s="799"/>
      <c r="G89" s="799"/>
      <c r="H89" s="830"/>
      <c r="I89" s="81">
        <f>+ROUND(IFERROR(VLOOKUP(D89,FCSTSDV!$C$2:$C$72,26,0),0)/'23.10'!E89+0,0)</f>
        <v>0</v>
      </c>
      <c r="J89" s="158">
        <f>+IFERROR(INDEX(FCSTSDV!$D$2:$L$72,MATCH('23.10'!$D89,FCSTSDV!$C$2:$C$72,0),MATCH('23.10'!J$3,FCSTSDV!$D$1:$L$1,0))/'23.10'!$E89,0)</f>
        <v>0</v>
      </c>
      <c r="K89" s="158">
        <f>+IFERROR(INDEX(FCSTSDV!$D$2:$L$72,MATCH('23.10'!$D89,FCSTSDV!$C$2:$C$72,0),MATCH('23.10'!K$3,FCSTSDV!$D$1:$L$1,0))/'23.10'!$E89,0)</f>
        <v>0</v>
      </c>
      <c r="L89" s="158">
        <f>+IFERROR(INDEX(FCSTSDV!$D$2:$L$72,MATCH('23.10'!$D89,FCSTSDV!$C$2:$C$72,0),MATCH('23.10'!L$3,FCSTSDV!$D$1:$L$1,0))/'23.10'!$E89,0)</f>
        <v>0</v>
      </c>
      <c r="M89" s="158">
        <f>+IFERROR(INDEX(FCSTSDV!$D$2:$L$72,MATCH('23.10'!$D89,FCSTSDV!$C$2:$C$72,0),MATCH('23.10'!M$3,FCSTSDV!$D$1:$L$1,0))/'23.10'!$E89,0)</f>
        <v>0</v>
      </c>
      <c r="N89" s="158">
        <f>+IFERROR(INDEX(FCSTSDV!$D$2:$L$72,MATCH('23.10'!$D89,FCSTSDV!$C$2:$C$72,0),MATCH('23.10'!N$3,FCSTSDV!$D$1:$L$1,0))/'23.10'!$E89,0)</f>
        <v>0</v>
      </c>
      <c r="O89" s="158">
        <f>+IFERROR(INDEX(FCSTSDV!$D$2:$L$72,MATCH('23.10'!$D89,FCSTSDV!$C$2:$C$72,0),MATCH('23.10'!O$3,FCSTSDV!$D$1:$L$1,0))/'23.10'!$E89,0)</f>
        <v>0</v>
      </c>
      <c r="P89" s="158">
        <f>+IFERROR(INDEX(FCSTSDV!$D$2:$L$72,MATCH('23.10'!$D89,FCSTSDV!$C$2:$C$72,0),MATCH('23.10'!P$3,FCSTSDV!$D$1:$L$1,0))/'23.10'!$E89,0)</f>
        <v>0</v>
      </c>
      <c r="Q89" s="158">
        <f>+IFERROR(INDEX(FCSTSDV!$D$2:$L$72,MATCH('23.10'!$D89,FCSTSDV!$C$2:$C$72,0),MATCH('23.10'!Q$3,FCSTSDV!$D$1:$L$1,0))/'23.10'!$E89,0)</f>
        <v>0</v>
      </c>
      <c r="R89" s="158">
        <f>+IFERROR(INDEX(FCSTSDV!$D$2:$L$72,MATCH('23.10'!$D89,FCSTSDV!$C$2:$C$72,0),MATCH('23.10'!R$3,FCSTSDV!$D$1:$L$1,0))/'23.10'!$E89,0)</f>
        <v>0</v>
      </c>
      <c r="S89" s="158">
        <f>+IFERROR(INDEX(FCSTSDV!$D$2:$L$72,MATCH('23.10'!$D89,FCSTSDV!$C$2:$C$72,0),MATCH('23.10'!S$3,FCSTSDV!$D$1:$L$1,0))/'23.10'!$E89,0)</f>
        <v>0</v>
      </c>
      <c r="T89" s="158">
        <f>+IFERROR(INDEX(FCSTSDV!$D$2:$L$72,MATCH('23.10'!$D89,FCSTSDV!$C$2:$C$72,0),MATCH('23.10'!T$3,FCSTSDV!$D$1:$L$1,0))/'23.10'!$E89,0)</f>
        <v>0</v>
      </c>
      <c r="U89" s="158">
        <f>+IFERROR(INDEX(FCSTSDV!$D$2:$L$72,MATCH('23.10'!$D89,FCSTSDV!$C$2:$C$72,0),MATCH('23.10'!U$3,FCSTSDV!$D$1:$L$1,0))/'23.10'!$E89,0)</f>
        <v>0</v>
      </c>
      <c r="V89" s="158">
        <f>+IFERROR(INDEX(FCSTSDV!$D$2:$L$72,MATCH('23.10'!$D89,FCSTSDV!$C$2:$C$72,0),MATCH('23.10'!V$3,FCSTSDV!$D$1:$L$1,0))/'23.10'!$E89,0)</f>
        <v>0</v>
      </c>
      <c r="W89" s="158">
        <f>+IFERROR(INDEX(FCSTSDV!$D$2:$L$72,MATCH('23.10'!$D89,FCSTSDV!$C$2:$C$72,0),MATCH('23.10'!W$3,FCSTSDV!$D$1:$L$1,0))/'23.10'!$E89,0)</f>
        <v>0</v>
      </c>
      <c r="X89" s="158">
        <f>+IFERROR(INDEX(FCSTSDV!$D$2:$L$72,MATCH('23.10'!$D89,FCSTSDV!$C$2:$C$72,0),MATCH('23.10'!X$3,FCSTSDV!$D$1:$L$1,0))/'23.10'!$E89,0)</f>
        <v>0</v>
      </c>
      <c r="Y89" s="158">
        <f>+IFERROR(INDEX(FCSTSDV!$D$2:$L$72,MATCH('23.10'!$D89,FCSTSDV!$C$2:$C$72,0),MATCH('23.10'!Y$3,FCSTSDV!$D$1:$L$1,0))/'23.10'!$E89,0)</f>
        <v>0</v>
      </c>
      <c r="Z89" s="158">
        <f>+IFERROR(INDEX(FCSTSDV!$D$2:$L$72,MATCH('23.10'!$D89,FCSTSDV!$C$2:$C$72,0),MATCH('23.10'!Z$3,FCSTSDV!$D$1:$L$1,0))/'23.10'!$E89,0)</f>
        <v>0</v>
      </c>
      <c r="AA89" s="158">
        <f>+IFERROR(INDEX(FCSTSDV!$D$2:$L$72,MATCH('23.10'!$D89,FCSTSDV!$C$2:$C$72,0),MATCH('23.10'!AA$3,FCSTSDV!$D$1:$L$1,0))/'23.10'!$E89,0)</f>
        <v>0</v>
      </c>
      <c r="AB89" s="158">
        <f>+IFERROR(INDEX(FCSTSDV!$D$2:$L$72,MATCH('23.10'!$D89,FCSTSDV!$C$2:$C$72,0),MATCH('23.10'!AB$3,FCSTSDV!$D$1:$L$1,0))/'23.10'!$E89,0)</f>
        <v>0</v>
      </c>
      <c r="AC89" s="158">
        <f>+IFERROR(INDEX(FCSTSDV!$D$2:$L$72,MATCH('23.10'!$D89,FCSTSDV!$C$2:$C$72,0),MATCH('23.10'!AC$3,FCSTSDV!$D$1:$L$1,0))/'23.10'!$E89,0)</f>
        <v>0</v>
      </c>
      <c r="AD89" s="158">
        <f>+IFERROR(INDEX(FCSTSDV!$D$2:$L$72,MATCH('23.10'!$D89,FCSTSDV!$C$2:$C$72,0),MATCH('23.10'!AD$3,FCSTSDV!$D$1:$L$1,0))/'23.10'!$E89,0)</f>
        <v>0</v>
      </c>
      <c r="AE89" s="158">
        <f>+IFERROR(INDEX(FCSTSDV!$D$2:$L$72,MATCH('23.10'!$D89,FCSTSDV!$C$2:$C$72,0),MATCH('23.10'!AE$3,FCSTSDV!$D$1:$L$1,0))/'23.10'!$E89,0)</f>
        <v>0</v>
      </c>
      <c r="AF89" s="158">
        <f>+IFERROR(INDEX(FCSTSDV!$D$2:$L$72,MATCH('23.10'!$D89,FCSTSDV!$C$2:$C$72,0),MATCH('23.10'!AF$3,FCSTSDV!$D$1:$L$1,0))/'23.10'!$E89,0)</f>
        <v>0</v>
      </c>
      <c r="AG89" s="158">
        <f>+IFERROR(INDEX(FCSTSDV!$D$2:$L$72,MATCH('23.10'!$D89,FCSTSDV!$C$2:$C$72,0),MATCH('23.10'!AG$3,FCSTSDV!$D$1:$L$1,0))/'23.10'!$E89,0)</f>
        <v>0</v>
      </c>
      <c r="AH89" s="158">
        <f>+IFERROR(INDEX(FCSTSDV!$D$2:$L$72,MATCH('23.10'!$D89,FCSTSDV!$C$2:$C$72,0),MATCH('23.10'!AH$3,FCSTSDV!$D$1:$L$1,0))/'23.10'!$E89,0)</f>
        <v>0</v>
      </c>
      <c r="AI89" s="158">
        <f>+IFERROR(INDEX(FCSTSDV!$D$2:$L$72,MATCH('23.10'!$D89,FCSTSDV!$C$2:$C$72,0),MATCH('23.10'!AI$3,FCSTSDV!$D$1:$L$1,0))/'23.10'!$E89,0)</f>
        <v>0</v>
      </c>
      <c r="AJ89" s="158">
        <f>+IFERROR(INDEX(FCSTSDV!$D$2:$L$72,MATCH('23.10'!$D89,FCSTSDV!$C$2:$C$72,0),MATCH('23.10'!AJ$3,FCSTSDV!$D$1:$L$1,0))/'23.10'!$E89,0)</f>
        <v>0</v>
      </c>
      <c r="AK89" s="158">
        <f>+IFERROR(INDEX(FCSTSDV!$D$2:$L$72,MATCH('23.10'!$D89,FCSTSDV!$C$2:$C$72,0),MATCH('23.10'!AK$3,FCSTSDV!$D$1:$L$1,0))/'23.10'!$E89,0)</f>
        <v>0</v>
      </c>
    </row>
    <row r="90" spans="1:37" ht="18.75" customHeight="1">
      <c r="A90" s="807"/>
      <c r="B90" s="792"/>
      <c r="C90" s="60"/>
      <c r="D90" s="52" t="s">
        <v>153</v>
      </c>
      <c r="E90" s="53" t="s">
        <v>43</v>
      </c>
      <c r="F90" s="800"/>
      <c r="G90" s="800"/>
      <c r="H90" s="827"/>
      <c r="I90" s="87">
        <f>+SUM(I87:I89)</f>
        <v>0</v>
      </c>
      <c r="J90" s="90">
        <f t="shared" ref="J90:V90" si="27">+$H87+$I90-SUM(J87:J89)</f>
        <v>45</v>
      </c>
      <c r="K90" s="90">
        <f t="shared" si="27"/>
        <v>45</v>
      </c>
      <c r="L90" s="90">
        <f t="shared" si="27"/>
        <v>45</v>
      </c>
      <c r="M90" s="90">
        <f t="shared" si="27"/>
        <v>45</v>
      </c>
      <c r="N90" s="90">
        <f t="shared" si="27"/>
        <v>45</v>
      </c>
      <c r="O90" s="90">
        <f t="shared" si="27"/>
        <v>45</v>
      </c>
      <c r="P90" s="90">
        <f t="shared" si="27"/>
        <v>45</v>
      </c>
      <c r="Q90" s="90">
        <f t="shared" si="27"/>
        <v>45</v>
      </c>
      <c r="R90" s="90">
        <f t="shared" si="27"/>
        <v>45</v>
      </c>
      <c r="S90" s="90">
        <f t="shared" si="27"/>
        <v>45</v>
      </c>
      <c r="T90" s="90">
        <f t="shared" si="27"/>
        <v>45</v>
      </c>
      <c r="U90" s="90">
        <f t="shared" si="27"/>
        <v>45</v>
      </c>
      <c r="V90" s="90">
        <f t="shared" si="27"/>
        <v>45</v>
      </c>
      <c r="W90" s="90">
        <f>+V90-SUM(W87:W89)</f>
        <v>45</v>
      </c>
      <c r="X90" s="90">
        <f t="shared" ref="X90:AK90" si="28">+W90-SUM(X87:X89)</f>
        <v>45</v>
      </c>
      <c r="Y90" s="90">
        <f t="shared" si="28"/>
        <v>45</v>
      </c>
      <c r="Z90" s="90">
        <f t="shared" si="28"/>
        <v>45</v>
      </c>
      <c r="AA90" s="90">
        <f t="shared" si="28"/>
        <v>45</v>
      </c>
      <c r="AB90" s="90">
        <f t="shared" si="28"/>
        <v>45</v>
      </c>
      <c r="AC90" s="90">
        <f t="shared" si="28"/>
        <v>45</v>
      </c>
      <c r="AD90" s="90">
        <f t="shared" si="28"/>
        <v>45</v>
      </c>
      <c r="AE90" s="90">
        <f t="shared" si="28"/>
        <v>45</v>
      </c>
      <c r="AF90" s="90">
        <f t="shared" si="28"/>
        <v>45</v>
      </c>
      <c r="AG90" s="90">
        <f t="shared" si="28"/>
        <v>45</v>
      </c>
      <c r="AH90" s="90">
        <f t="shared" si="28"/>
        <v>45</v>
      </c>
      <c r="AI90" s="90">
        <f t="shared" si="28"/>
        <v>45</v>
      </c>
      <c r="AJ90" s="90">
        <f t="shared" si="28"/>
        <v>45</v>
      </c>
      <c r="AK90" s="90">
        <f t="shared" si="28"/>
        <v>45</v>
      </c>
    </row>
    <row r="91" spans="1:37" ht="19.5" customHeight="1">
      <c r="A91" s="806" t="s">
        <v>172</v>
      </c>
      <c r="B91" s="791" t="s">
        <v>173</v>
      </c>
      <c r="C91" s="63"/>
      <c r="D91" s="73" t="s">
        <v>174</v>
      </c>
      <c r="E91" s="44">
        <v>2500</v>
      </c>
      <c r="F91" s="798"/>
      <c r="G91" s="798"/>
      <c r="H91" s="826">
        <f>194-3</f>
        <v>191</v>
      </c>
      <c r="I91" s="79">
        <f>+IFERROR(VLOOKUP(D91,FCSTSDV!$C$2:$C$72,26,0),0)/'23.10'!E91</f>
        <v>0</v>
      </c>
      <c r="J91" s="115" t="e">
        <f t="array" ref="J91">+INDEX(FCSTSDV!$D$2:$L$72,MATCH('23.10'!$D91,FCSTSDV!$C$2:$C$72,0),MATCH('23.10'!J$3,FCSTSDV!$D$1:$L$1,0))/'23.10'!$E91</f>
        <v>#N/A</v>
      </c>
      <c r="K91" s="115" t="e">
        <f t="array" ref="K91">+INDEX(FCSTSDV!$D$2:$L$72,MATCH('23.10'!$D91,FCSTSDV!$C$2:$C$72,0),MATCH('23.10'!K$3,FCSTSDV!$D$1:$L$1,0))/'23.10'!$E91</f>
        <v>#N/A</v>
      </c>
      <c r="L91" s="115" t="e">
        <f t="array" ref="L91">+INDEX(FCSTSDV!$D$2:$L$72,MATCH('23.10'!$D91,FCSTSDV!$C$2:$C$72,0),MATCH('23.10'!L$3,FCSTSDV!$D$1:$L$1,0))/'23.10'!$E91</f>
        <v>#N/A</v>
      </c>
      <c r="M91" s="115" t="e">
        <f t="array" ref="M91">+INDEX(FCSTSDV!$D$2:$L$72,MATCH('23.10'!$D91,FCSTSDV!$C$2:$C$72,0),MATCH('23.10'!M$3,FCSTSDV!$D$1:$L$1,0))/'23.10'!$E91</f>
        <v>#N/A</v>
      </c>
      <c r="N91" s="115" t="e">
        <f t="array" ref="N91">+INDEX(FCSTSDV!$D$2:$L$72,MATCH('23.10'!$D91,FCSTSDV!$C$2:$C$72,0),MATCH('23.10'!N$3,FCSTSDV!$D$1:$L$1,0))/'23.10'!$E91</f>
        <v>#N/A</v>
      </c>
      <c r="O91" s="115" t="e">
        <f t="array" ref="O91">+INDEX(FCSTSDV!$D$2:$L$72,MATCH('23.10'!$D91,FCSTSDV!$C$2:$C$72,0),MATCH('23.10'!O$3,FCSTSDV!$D$1:$L$1,0))/'23.10'!$E91</f>
        <v>#N/A</v>
      </c>
      <c r="P91" s="115" t="e">
        <f t="array" ref="P91">+INDEX(FCSTSDV!$D$2:$L$72,MATCH('23.10'!$D91,FCSTSDV!$C$2:$C$72,0),MATCH('23.10'!P$3,FCSTSDV!$D$1:$L$1,0))/'23.10'!$E91</f>
        <v>#N/A</v>
      </c>
      <c r="Q91" s="115" t="e">
        <f t="array" ref="Q91">+INDEX(FCSTSDV!$D$2:$L$72,MATCH('23.10'!$D91,FCSTSDV!$C$2:$C$72,0),MATCH('23.10'!Q$3,FCSTSDV!$D$1:$L$1,0))/'23.10'!$E91</f>
        <v>#N/A</v>
      </c>
      <c r="R91" s="115" t="e">
        <f t="array" ref="R91">+INDEX(FCSTSDV!$D$2:$L$72,MATCH('23.10'!$D91,FCSTSDV!$C$2:$C$72,0),MATCH('23.10'!R$3,FCSTSDV!$D$1:$L$1,0))/'23.10'!$E91</f>
        <v>#N/A</v>
      </c>
      <c r="S91" s="115" t="e">
        <f t="array" ref="S91">+INDEX(FCSTSDV!$D$2:$L$72,MATCH('23.10'!$D91,FCSTSDV!$C$2:$C$72,0),MATCH('23.10'!S$3,FCSTSDV!$D$1:$L$1,0))/'23.10'!$E91</f>
        <v>#N/A</v>
      </c>
      <c r="T91" s="115" t="e">
        <f t="array" ref="T91">+INDEX(FCSTSDV!$D$2:$L$72,MATCH('23.10'!$D91,FCSTSDV!$C$2:$C$72,0),MATCH('23.10'!T$3,FCSTSDV!$D$1:$L$1,0))/'23.10'!$E91</f>
        <v>#N/A</v>
      </c>
      <c r="U91" s="115" t="e">
        <f t="array" ref="U91">+INDEX(FCSTSDV!$D$2:$L$72,MATCH('23.10'!$D91,FCSTSDV!$C$2:$C$72,0),MATCH('23.10'!U$3,FCSTSDV!$D$1:$L$1,0))/'23.10'!$E91</f>
        <v>#N/A</v>
      </c>
      <c r="V91" s="165">
        <f>+ROUND(IFERROR(INDEX(FCSTSDV!$D$2:$L$72,MATCH('23.10'!$D91,FCSTSDV!$C$2:$C$72,0),MATCH('23.10'!V$3,FCSTSDV!$D$1:$L$1,0)),0)/'23.10'!$E91,1)</f>
        <v>0</v>
      </c>
      <c r="W91" s="165">
        <f>+ROUND(IFERROR(INDEX(FCSTSDV!$D$2:$L$72,MATCH('23.10'!$D91,FCSTSDV!$C$2:$C$72,0),MATCH('23.10'!W$3,FCSTSDV!$D$1:$L$1,0)),0)/'23.10'!$E91,1)</f>
        <v>0</v>
      </c>
      <c r="X91" s="165">
        <f>+ROUND(IFERROR(INDEX(FCSTSDV!$D$2:$L$72,MATCH('23.10'!$D91,FCSTSDV!$C$2:$C$72,0),MATCH('23.10'!X$3,FCSTSDV!$D$1:$L$1,0)),0)/'23.10'!$E91,1)</f>
        <v>0</v>
      </c>
      <c r="Y91" s="165">
        <f>+ROUND(IFERROR(INDEX(FCSTSDV!$D$2:$L$72,MATCH('23.10'!$D91,FCSTSDV!$C$2:$C$72,0),MATCH('23.10'!Y$3,FCSTSDV!$D$1:$L$1,0)),0)/'23.10'!$E91,1)</f>
        <v>0</v>
      </c>
      <c r="Z91" s="165">
        <v>3</v>
      </c>
      <c r="AA91" s="165">
        <v>9</v>
      </c>
      <c r="AB91" s="165">
        <f>+ROUND(IFERROR(INDEX(FCSTSDV!$D$2:$L$72,MATCH('23.10'!$D91,FCSTSDV!$C$2:$C$72,0),MATCH('23.10'!AB$3,FCSTSDV!$D$1:$L$1,0)),0)/'23.10'!$E91,1)</f>
        <v>0</v>
      </c>
      <c r="AC91" s="165">
        <f>+ROUND(IFERROR(INDEX(FCSTSDV!$D$2:$L$72,MATCH('23.10'!$D91,FCSTSDV!$C$2:$C$72,0),MATCH('23.10'!AC$3,FCSTSDV!$D$1:$L$1,0)),0)/'23.10'!$E91,1)</f>
        <v>0</v>
      </c>
      <c r="AD91" s="165">
        <f>+ROUND(IFERROR(INDEX(FCSTSDV!$D$2:$L$72,MATCH('23.10'!$D91,FCSTSDV!$C$2:$C$72,0),MATCH('23.10'!AD$3,FCSTSDV!$D$1:$L$1,0)),0)/'23.10'!$E91,1)</f>
        <v>0</v>
      </c>
      <c r="AE91" s="165">
        <f>+ROUND(IFERROR(INDEX(FCSTSDV!$D$2:$L$72,MATCH('23.10'!$D91,FCSTSDV!$C$2:$C$72,0),MATCH('23.10'!AE$3,FCSTSDV!$D$1:$L$1,0)),0)/'23.10'!$E91,1)</f>
        <v>0</v>
      </c>
      <c r="AF91" s="165">
        <f>+ROUND(IFERROR(INDEX(FCSTSDV!$D$2:$L$72,MATCH('23.10'!$D91,FCSTSDV!$C$2:$C$72,0),MATCH('23.10'!AF$3,FCSTSDV!$D$1:$L$1,0)),0)/'23.10'!$E91,1)</f>
        <v>0</v>
      </c>
      <c r="AG91" s="165">
        <f>+ROUND(IFERROR(INDEX(FCSTSDV!$D$2:$L$72,MATCH('23.10'!$D91,FCSTSDV!$C$2:$C$72,0),MATCH('23.10'!AG$3,FCSTSDV!$D$1:$L$1,0)),0)/'23.10'!$E91,1)</f>
        <v>0</v>
      </c>
      <c r="AH91" s="165">
        <f>+ROUND(IFERROR(INDEX(FCSTSDV!$D$2:$L$72,MATCH('23.10'!$D91,FCSTSDV!$C$2:$C$72,0),MATCH('23.10'!AH$3,FCSTSDV!$D$1:$L$1,0)),0)/'23.10'!$E91,1)</f>
        <v>0</v>
      </c>
      <c r="AI91" s="165">
        <v>83</v>
      </c>
      <c r="AJ91" s="165">
        <v>83</v>
      </c>
      <c r="AK91" s="165">
        <v>83</v>
      </c>
    </row>
    <row r="92" spans="1:37" ht="20.100000000000001" customHeight="1">
      <c r="A92" s="813"/>
      <c r="B92" s="795"/>
      <c r="C92" s="127"/>
      <c r="D92" s="128" t="s">
        <v>20</v>
      </c>
      <c r="E92" s="129">
        <v>2500</v>
      </c>
      <c r="F92" s="799"/>
      <c r="G92" s="799"/>
      <c r="H92" s="830"/>
      <c r="I92" s="81">
        <f>+IFERROR(VLOOKUP(D92,FCSTSDV!$C$2:$C$72,26,0),0)/'23.10'!E92</f>
        <v>0</v>
      </c>
      <c r="J92" s="114" t="e">
        <f t="array" ref="J92">+INDEX(FCSTSDV!$D$2:$L$72,MATCH('23.10'!$D92,FCSTSDV!$C$2:$C$72,0),MATCH('23.10'!J$3,FCSTSDV!$D$1:$L$1,0))/'23.10'!$E92</f>
        <v>#N/A</v>
      </c>
      <c r="K92" s="114" t="e">
        <f t="array" ref="K92">+INDEX(FCSTSDV!$D$2:$L$72,MATCH('23.10'!$D92,FCSTSDV!$C$2:$C$72,0),MATCH('23.10'!K$3,FCSTSDV!$D$1:$L$1,0))/'23.10'!$E92</f>
        <v>#N/A</v>
      </c>
      <c r="L92" s="114" t="e">
        <f t="array" ref="L92">+INDEX(FCSTSDV!$D$2:$L$72,MATCH('23.10'!$D92,FCSTSDV!$C$2:$C$72,0),MATCH('23.10'!L$3,FCSTSDV!$D$1:$L$1,0))/'23.10'!$E92</f>
        <v>#N/A</v>
      </c>
      <c r="M92" s="114" t="e">
        <f t="array" ref="M92">+INDEX(FCSTSDV!$D$2:$L$72,MATCH('23.10'!$D92,FCSTSDV!$C$2:$C$72,0),MATCH('23.10'!M$3,FCSTSDV!$D$1:$L$1,0))/'23.10'!$E92</f>
        <v>#N/A</v>
      </c>
      <c r="N92" s="114" t="e">
        <f t="array" ref="N92">+INDEX(FCSTSDV!$D$2:$L$72,MATCH('23.10'!$D92,FCSTSDV!$C$2:$C$72,0),MATCH('23.10'!N$3,FCSTSDV!$D$1:$L$1,0))/'23.10'!$E92</f>
        <v>#N/A</v>
      </c>
      <c r="O92" s="114" t="e">
        <f t="array" ref="O92">+INDEX(FCSTSDV!$D$2:$L$72,MATCH('23.10'!$D92,FCSTSDV!$C$2:$C$72,0),MATCH('23.10'!O$3,FCSTSDV!$D$1:$L$1,0))/'23.10'!$E92</f>
        <v>#N/A</v>
      </c>
      <c r="P92" s="114" t="e">
        <f t="array" ref="P92">+INDEX(FCSTSDV!$D$2:$L$72,MATCH('23.10'!$D92,FCSTSDV!$C$2:$C$72,0),MATCH('23.10'!P$3,FCSTSDV!$D$1:$L$1,0))/'23.10'!$E92</f>
        <v>#N/A</v>
      </c>
      <c r="Q92" s="114" t="e">
        <f t="array" ref="Q92">+INDEX(FCSTSDV!$D$2:$L$72,MATCH('23.10'!$D92,FCSTSDV!$C$2:$C$72,0),MATCH('23.10'!Q$3,FCSTSDV!$D$1:$L$1,0))/'23.10'!$E92</f>
        <v>#N/A</v>
      </c>
      <c r="R92" s="114" t="e">
        <f t="array" ref="R92">+INDEX(FCSTSDV!$D$2:$L$72,MATCH('23.10'!$D92,FCSTSDV!$C$2:$C$72,0),MATCH('23.10'!R$3,FCSTSDV!$D$1:$L$1,0))/'23.10'!$E92</f>
        <v>#N/A</v>
      </c>
      <c r="S92" s="114" t="e">
        <f t="array" ref="S92">+INDEX(FCSTSDV!$D$2:$L$72,MATCH('23.10'!$D92,FCSTSDV!$C$2:$C$72,0),MATCH('23.10'!S$3,FCSTSDV!$D$1:$L$1,0))/'23.10'!$E92</f>
        <v>#N/A</v>
      </c>
      <c r="T92" s="114" t="e">
        <f t="array" ref="T92">+INDEX(FCSTSDV!$D$2:$L$72,MATCH('23.10'!$D92,FCSTSDV!$C$2:$C$72,0),MATCH('23.10'!T$3,FCSTSDV!$D$1:$L$1,0))/'23.10'!$E92</f>
        <v>#N/A</v>
      </c>
      <c r="U92" s="114" t="e">
        <f t="array" ref="U92">+INDEX(FCSTSDV!$D$2:$L$72,MATCH('23.10'!$D92,FCSTSDV!$C$2:$C$72,0),MATCH('23.10'!U$3,FCSTSDV!$D$1:$L$1,0))/'23.10'!$E92</f>
        <v>#N/A</v>
      </c>
      <c r="V92" s="114" t="e">
        <f t="array" ref="V92">+INDEX(FCSTSDV!$D$2:$L$72,MATCH('23.10'!$D92,FCSTSDV!$C$2:$C$72,0),MATCH('23.10'!V$3,FCSTSDV!$D$1:$L$1,0))/'23.10'!$E92</f>
        <v>#N/A</v>
      </c>
      <c r="W92" s="92" t="e">
        <f t="array" ref="W92">+INDEX(FCSTSDV!$D$2:$L$72,MATCH('23.10'!$D92,FCSTSDV!$C$2:$C$72,0),MATCH('23.10'!W$3,FCSTSDV!$D$1:$L$1,0))/'23.10'!$E92</f>
        <v>#N/A</v>
      </c>
      <c r="X92" s="92" t="e">
        <f t="array" ref="X92">+INDEX(FCSTSDV!$D$2:$L$72,MATCH('23.10'!$D92,FCSTSDV!$C$2:$C$72,0),MATCH('23.10'!X$3,FCSTSDV!$D$1:$L$1,0))/'23.10'!$E92</f>
        <v>#N/A</v>
      </c>
      <c r="Y92" s="92" t="e">
        <f t="array" ref="Y92">+INDEX(FCSTSDV!$D$2:$L$72,MATCH('23.10'!$D92,FCSTSDV!$C$2:$C$72,0),MATCH('23.10'!Y$3,FCSTSDV!$D$1:$L$1,0))/'23.10'!$E92</f>
        <v>#N/A</v>
      </c>
      <c r="Z92" s="92" t="e">
        <f t="array" ref="Z92">+INDEX(FCSTSDV!$D$2:$L$72,MATCH('23.10'!$D92,FCSTSDV!$C$2:$C$72,0),MATCH('23.10'!Z$3,FCSTSDV!$D$1:$L$1,0))/'23.10'!$E92</f>
        <v>#N/A</v>
      </c>
      <c r="AA92" s="92" t="e">
        <f t="array" ref="AA92">+INDEX(FCSTSDV!$D$2:$L$72,MATCH('23.10'!$D92,FCSTSDV!$C$2:$C$72,0),MATCH('23.10'!AA$3,FCSTSDV!$D$1:$L$1,0))/'23.10'!$E92</f>
        <v>#N/A</v>
      </c>
      <c r="AB92" s="92">
        <f>+IFERROR(INDEX(FCSTSDV!$D$2:$L$72,MATCH('23.10'!$D92,FCSTSDV!$C$2:$C$72,0),MATCH('23.10'!AB$3,FCSTSDV!$D$1:$L$1,0))/'23.10'!$E92,0)</f>
        <v>0</v>
      </c>
      <c r="AC92" s="92">
        <f>+IFERROR(INDEX(FCSTSDV!$D$2:$L$72,MATCH('23.10'!$D92,FCSTSDV!$C$2:$C$72,0),MATCH('23.10'!AC$3,FCSTSDV!$D$1:$L$1,0))/'23.10'!$E92,0)</f>
        <v>0</v>
      </c>
      <c r="AD92" s="92">
        <f>+IFERROR(INDEX(FCSTSDV!$D$2:$L$72,MATCH('23.10'!$D92,FCSTSDV!$C$2:$C$72,0),MATCH('23.10'!AD$3,FCSTSDV!$D$1:$L$1,0))/'23.10'!$E92,0)</f>
        <v>0</v>
      </c>
      <c r="AE92" s="92">
        <f>+IFERROR(INDEX(FCSTSDV!$D$2:$L$72,MATCH('23.10'!$D92,FCSTSDV!$C$2:$C$72,0),MATCH('23.10'!AE$3,FCSTSDV!$D$1:$L$1,0))/'23.10'!$E92,0)</f>
        <v>0</v>
      </c>
      <c r="AF92" s="92">
        <f>+ROUND(IFERROR(INDEX(FCSTSDV!$D$2:$L$72,MATCH('23.10'!$D92,FCSTSDV!$C$2:$C$72,0),MATCH('23.10'!AF$3,FCSTSDV!$D$1:$L$1,0)),0)/'23.10'!$E92,1)</f>
        <v>0</v>
      </c>
      <c r="AG92" s="92">
        <f>+ROUND(IFERROR(INDEX(FCSTSDV!$D$2:$L$72,MATCH('23.10'!$D92,FCSTSDV!$C$2:$C$72,0),MATCH('23.10'!AG$3,FCSTSDV!$D$1:$L$1,0)),0)/'23.10'!$E92,1)</f>
        <v>0</v>
      </c>
      <c r="AH92" s="92">
        <f>+ROUND(IFERROR(INDEX(FCSTSDV!$D$2:$L$72,MATCH('23.10'!$D92,FCSTSDV!$C$2:$C$72,0),MATCH('23.10'!AH$3,FCSTSDV!$D$1:$L$1,0)),0)/'23.10'!$E92,1)</f>
        <v>0</v>
      </c>
      <c r="AI92" s="92">
        <f>+ROUND(IFERROR(INDEX(FCSTSDV!$D$2:$L$72,MATCH('23.10'!$D92,FCSTSDV!$C$2:$C$72,0),MATCH('23.10'!AI$3,FCSTSDV!$D$1:$L$1,0)),0)/'23.10'!$E92,1)</f>
        <v>0</v>
      </c>
      <c r="AJ92" s="92">
        <f>+ROUND(IFERROR(INDEX(FCSTSDV!$D$2:$L$72,MATCH('23.10'!$D92,FCSTSDV!$C$2:$C$72,0),MATCH('23.10'!AJ$3,FCSTSDV!$D$1:$L$1,0)),0)/'23.10'!$E92,1)</f>
        <v>0</v>
      </c>
      <c r="AK92" s="92">
        <f>+ROUND(IFERROR(INDEX(FCSTSDV!$D$2:$L$72,MATCH('23.10'!$D92,FCSTSDV!$C$2:$C$72,0),MATCH('23.10'!AK$3,FCSTSDV!$D$1:$L$1,0)),0)/'23.10'!$E92,1)</f>
        <v>0</v>
      </c>
    </row>
    <row r="93" spans="1:37" ht="20.100000000000001" customHeight="1">
      <c r="A93" s="807"/>
      <c r="B93" s="792"/>
      <c r="C93" s="16"/>
      <c r="D93" s="52" t="s">
        <v>175</v>
      </c>
      <c r="E93" s="53" t="s">
        <v>43</v>
      </c>
      <c r="F93" s="800"/>
      <c r="G93" s="800"/>
      <c r="H93" s="827"/>
      <c r="I93" s="87">
        <f>+SUM(I91:I92)</f>
        <v>0</v>
      </c>
      <c r="J93" s="105" t="e">
        <f>+$H91+$I93-SUM(J91:J92)</f>
        <v>#N/A</v>
      </c>
      <c r="K93" s="105" t="e">
        <f t="shared" ref="K93:V93" si="29">+$H91+$I93-SUM(K91:K92)</f>
        <v>#N/A</v>
      </c>
      <c r="L93" s="105" t="e">
        <f t="shared" si="29"/>
        <v>#N/A</v>
      </c>
      <c r="M93" s="105" t="e">
        <f t="shared" si="29"/>
        <v>#N/A</v>
      </c>
      <c r="N93" s="105" t="e">
        <f t="shared" si="29"/>
        <v>#N/A</v>
      </c>
      <c r="O93" s="105" t="e">
        <f t="shared" si="29"/>
        <v>#N/A</v>
      </c>
      <c r="P93" s="105" t="e">
        <f t="shared" si="29"/>
        <v>#N/A</v>
      </c>
      <c r="Q93" s="105" t="e">
        <f t="shared" si="29"/>
        <v>#N/A</v>
      </c>
      <c r="R93" s="105" t="e">
        <f t="shared" si="29"/>
        <v>#N/A</v>
      </c>
      <c r="S93" s="105" t="e">
        <f t="shared" si="29"/>
        <v>#N/A</v>
      </c>
      <c r="T93" s="105" t="e">
        <f t="shared" si="29"/>
        <v>#N/A</v>
      </c>
      <c r="U93" s="105" t="e">
        <f t="shared" si="29"/>
        <v>#N/A</v>
      </c>
      <c r="V93" s="105" t="e">
        <f t="shared" si="29"/>
        <v>#N/A</v>
      </c>
      <c r="W93" s="90" t="e">
        <f>V93-SUM(W91:W92)</f>
        <v>#N/A</v>
      </c>
      <c r="X93" s="90" t="e">
        <f t="shared" ref="X93:AK93" si="30">W93-SUM(X91:X92)</f>
        <v>#N/A</v>
      </c>
      <c r="Y93" s="90" t="e">
        <f t="shared" si="30"/>
        <v>#N/A</v>
      </c>
      <c r="Z93" s="90" t="e">
        <f t="shared" si="30"/>
        <v>#N/A</v>
      </c>
      <c r="AA93" s="90" t="e">
        <f t="shared" si="30"/>
        <v>#N/A</v>
      </c>
      <c r="AB93" s="90" t="e">
        <f t="shared" si="30"/>
        <v>#N/A</v>
      </c>
      <c r="AC93" s="90" t="e">
        <f t="shared" si="30"/>
        <v>#N/A</v>
      </c>
      <c r="AD93" s="90" t="e">
        <f t="shared" si="30"/>
        <v>#N/A</v>
      </c>
      <c r="AE93" s="90" t="e">
        <f t="shared" si="30"/>
        <v>#N/A</v>
      </c>
      <c r="AF93" s="90" t="e">
        <f t="shared" si="30"/>
        <v>#N/A</v>
      </c>
      <c r="AG93" s="90" t="e">
        <f t="shared" si="30"/>
        <v>#N/A</v>
      </c>
      <c r="AH93" s="90" t="e">
        <f t="shared" si="30"/>
        <v>#N/A</v>
      </c>
      <c r="AI93" s="90" t="e">
        <f t="shared" si="30"/>
        <v>#N/A</v>
      </c>
      <c r="AJ93" s="90" t="e">
        <f t="shared" si="30"/>
        <v>#N/A</v>
      </c>
      <c r="AK93" s="90" t="e">
        <f t="shared" si="30"/>
        <v>#N/A</v>
      </c>
    </row>
    <row r="94" spans="1:37" ht="20.100000000000001" customHeight="1">
      <c r="A94" s="806" t="s">
        <v>172</v>
      </c>
      <c r="B94" s="791" t="s">
        <v>176</v>
      </c>
      <c r="C94" s="63"/>
      <c r="D94" s="73" t="s">
        <v>17</v>
      </c>
      <c r="E94" s="44">
        <v>2500</v>
      </c>
      <c r="F94" s="798">
        <v>105</v>
      </c>
      <c r="G94" s="798">
        <v>0</v>
      </c>
      <c r="H94" s="826">
        <v>130</v>
      </c>
      <c r="I94" s="81">
        <f>+ROUND(IFERROR(VLOOKUP(D94,FCSTSDV!$C$2:$C$72,26,0),0)/'23.10'!E94+0,0)</f>
        <v>0</v>
      </c>
      <c r="J94" s="92">
        <f>+ROUND(IFERROR(INDEX(FCSTSDV!$D$2:$L$72,MATCH('23.10'!$D94,FCSTSDV!$C$2:$C$72,0),MATCH('23.10'!J$3,FCSTSDV!$D$1:$L$1,0)),0)/'23.10'!$E94,1)</f>
        <v>0</v>
      </c>
      <c r="K94" s="92">
        <f>+ROUND(IFERROR(INDEX(FCSTSDV!$D$2:$L$72,MATCH('23.10'!$D94,FCSTSDV!$C$2:$C$72,0),MATCH('23.10'!K$3,FCSTSDV!$D$1:$L$1,0)),0)/'23.10'!$E94,1)</f>
        <v>0</v>
      </c>
      <c r="L94" s="92">
        <f>+ROUND(IFERROR(INDEX(FCSTSDV!$D$2:$L$72,MATCH('23.10'!$D94,FCSTSDV!$C$2:$C$72,0),MATCH('23.10'!L$3,FCSTSDV!$D$1:$L$1,0)),0)/'23.10'!$E94,1)</f>
        <v>0</v>
      </c>
      <c r="M94" s="92">
        <f>+ROUND(IFERROR(INDEX(FCSTSDV!$D$2:$L$72,MATCH('23.10'!$D94,FCSTSDV!$C$2:$C$72,0),MATCH('23.10'!M$3,FCSTSDV!$D$1:$L$1,0)),0)/'23.10'!$E94,1)</f>
        <v>0</v>
      </c>
      <c r="N94" s="92">
        <f>+ROUND(IFERROR(INDEX(FCSTSDV!$D$2:$L$72,MATCH('23.10'!$D94,FCSTSDV!$C$2:$C$72,0),MATCH('23.10'!N$3,FCSTSDV!$D$1:$L$1,0)),0)/'23.10'!$E94,1)</f>
        <v>0</v>
      </c>
      <c r="O94" s="92">
        <f>+ROUND(IFERROR(INDEX(FCSTSDV!$D$2:$L$72,MATCH('23.10'!$D94,FCSTSDV!$C$2:$C$72,0),MATCH('23.10'!O$3,FCSTSDV!$D$1:$L$1,0)),0)/'23.10'!$E94,1)</f>
        <v>0</v>
      </c>
      <c r="P94" s="92">
        <f>+ROUND(IFERROR(INDEX(FCSTSDV!$D$2:$L$72,MATCH('23.10'!$D94,FCSTSDV!$C$2:$C$72,0),MATCH('23.10'!P$3,FCSTSDV!$D$1:$L$1,0)),0)/'23.10'!$E94,1)</f>
        <v>0</v>
      </c>
      <c r="Q94" s="92">
        <f>+ROUND(IFERROR(INDEX(FCSTSDV!$D$2:$L$72,MATCH('23.10'!$D94,FCSTSDV!$C$2:$C$72,0),MATCH('23.10'!Q$3,FCSTSDV!$D$1:$L$1,0)),0)/'23.10'!$E94,1)</f>
        <v>0</v>
      </c>
      <c r="R94" s="92">
        <f>+ROUND(IFERROR(INDEX(FCSTSDV!$D$2:$L$72,MATCH('23.10'!$D94,FCSTSDV!$C$2:$C$72,0),MATCH('23.10'!R$3,FCSTSDV!$D$1:$L$1,0)),0)/'23.10'!$E94,1)</f>
        <v>0</v>
      </c>
      <c r="S94" s="92">
        <f>+ROUND(IFERROR(INDEX(FCSTSDV!$D$2:$L$72,MATCH('23.10'!$D94,FCSTSDV!$C$2:$C$72,0),MATCH('23.10'!S$3,FCSTSDV!$D$1:$L$1,0)),0)/'23.10'!$E94,1)</f>
        <v>0</v>
      </c>
      <c r="T94" s="92">
        <f>+ROUND(IFERROR(INDEX(FCSTSDV!$D$2:$L$72,MATCH('23.10'!$D94,FCSTSDV!$C$2:$C$72,0),MATCH('23.10'!T$3,FCSTSDV!$D$1:$L$1,0)),0)/'23.10'!$E94,1)</f>
        <v>0</v>
      </c>
      <c r="U94" s="92">
        <f>+ROUND(IFERROR(INDEX(FCSTSDV!$D$2:$L$72,MATCH('23.10'!$D94,FCSTSDV!$C$2:$C$72,0),MATCH('23.10'!U$3,FCSTSDV!$D$1:$L$1,0)),0)/'23.10'!$E94,1)</f>
        <v>0</v>
      </c>
      <c r="V94" s="92">
        <f>+ROUND(IFERROR(INDEX(FCSTSDV!$D$2:$L$72,MATCH('23.10'!$D94,FCSTSDV!$C$2:$C$72,0),MATCH('23.10'!V$3,FCSTSDV!$D$1:$L$1,0)),0)/'23.10'!$E94,1)</f>
        <v>0</v>
      </c>
      <c r="W94" s="92">
        <f>+ROUND(IFERROR(INDEX(FCSTSDV!$D$2:$L$72,MATCH('23.10'!$D94,FCSTSDV!$C$2:$C$72,0),MATCH('23.10'!W$3,FCSTSDV!$D$1:$L$1,0)),0)/'23.10'!$E94,1)</f>
        <v>0</v>
      </c>
      <c r="X94" s="92">
        <f>+ROUND(IFERROR(INDEX(FCSTSDV!$D$2:$L$72,MATCH('23.10'!$D94,FCSTSDV!$C$2:$C$72,0),MATCH('23.10'!X$3,FCSTSDV!$D$1:$L$1,0)),0)/'23.10'!$E94,1)</f>
        <v>0</v>
      </c>
      <c r="Y94" s="92">
        <f>+ROUND(IFERROR(INDEX(FCSTSDV!$D$2:$L$72,MATCH('23.10'!$D94,FCSTSDV!$C$2:$C$72,0),MATCH('23.10'!Y$3,FCSTSDV!$D$1:$L$1,0)),0)/'23.10'!$E94,1)</f>
        <v>0</v>
      </c>
      <c r="Z94" s="92">
        <f>+ROUND(IFERROR(INDEX(FCSTSDV!$D$2:$L$72,MATCH('23.10'!$D94,FCSTSDV!$C$2:$C$72,0),MATCH('23.10'!Z$3,FCSTSDV!$D$1:$L$1,0)),0)/'23.10'!$E94,1)</f>
        <v>0</v>
      </c>
      <c r="AA94" s="92">
        <f>+ROUND(IFERROR(INDEX(FCSTSDV!$D$2:$L$72,MATCH('23.10'!$D94,FCSTSDV!$C$2:$C$72,0),MATCH('23.10'!AA$3,FCSTSDV!$D$1:$L$1,0)),0)/'23.10'!$E94,1)</f>
        <v>0</v>
      </c>
      <c r="AB94" s="92">
        <f>+ROUND(IFERROR(INDEX(FCSTSDV!$D$2:$L$72,MATCH('23.10'!$D94,FCSTSDV!$C$2:$C$72,0),MATCH('23.10'!AB$3,FCSTSDV!$D$1:$L$1,0)),0)/'23.10'!$E94,1)</f>
        <v>0</v>
      </c>
      <c r="AC94" s="92">
        <f>+ROUND(IFERROR(INDEX(FCSTSDV!$D$2:$L$72,MATCH('23.10'!$D94,FCSTSDV!$C$2:$C$72,0),MATCH('23.10'!AC$3,FCSTSDV!$D$1:$L$1,0)),0)/'23.10'!$E94,1)</f>
        <v>0</v>
      </c>
      <c r="AD94" s="92">
        <f>+ROUND(IFERROR(INDEX(FCSTSDV!$D$2:$L$72,MATCH('23.10'!$D94,FCSTSDV!$C$2:$C$72,0),MATCH('23.10'!AD$3,FCSTSDV!$D$1:$L$1,0)),0)/'23.10'!$E94,1)</f>
        <v>0</v>
      </c>
      <c r="AE94" s="92">
        <f>+ROUND(IFERROR(INDEX(FCSTSDV!$D$2:$L$72,MATCH('23.10'!$D94,FCSTSDV!$C$2:$C$72,0),MATCH('23.10'!AE$3,FCSTSDV!$D$1:$L$1,0)),0)/'23.10'!$E94,1)</f>
        <v>0</v>
      </c>
      <c r="AF94" s="92">
        <f>+ROUND(IFERROR(INDEX(FCSTSDV!$D$2:$L$72,MATCH('23.10'!$D94,FCSTSDV!$C$2:$C$72,0),MATCH('23.10'!AF$3,FCSTSDV!$D$1:$L$1,0)),0)/'23.10'!$E94,1)</f>
        <v>0</v>
      </c>
      <c r="AG94" s="92">
        <f>+ROUND(IFERROR(INDEX(FCSTSDV!$D$2:$L$72,MATCH('23.10'!$D94,FCSTSDV!$C$2:$C$72,0),MATCH('23.10'!AG$3,FCSTSDV!$D$1:$L$1,0)),0)/'23.10'!$E94,1)</f>
        <v>0</v>
      </c>
      <c r="AH94" s="92">
        <f>+ROUND(IFERROR(INDEX(FCSTSDV!$D$2:$L$72,MATCH('23.10'!$D94,FCSTSDV!$C$2:$C$72,0),MATCH('23.10'!AH$3,FCSTSDV!$D$1:$L$1,0)),0)/'23.10'!$E94,1)</f>
        <v>0</v>
      </c>
      <c r="AI94" s="92">
        <f>+ROUND(IFERROR(INDEX(FCSTSDV!$D$2:$L$72,MATCH('23.10'!$D94,FCSTSDV!$C$2:$C$72,0),MATCH('23.10'!AI$3,FCSTSDV!$D$1:$L$1,0)),0)/'23.10'!$E94,1)</f>
        <v>0</v>
      </c>
      <c r="AJ94" s="92">
        <f>+ROUND(IFERROR(INDEX(FCSTSDV!$D$2:$L$72,MATCH('23.10'!$D94,FCSTSDV!$C$2:$C$72,0),MATCH('23.10'!AJ$3,FCSTSDV!$D$1:$L$1,0)),0)/'23.10'!$E94,1)</f>
        <v>0</v>
      </c>
      <c r="AK94" s="92">
        <f>+ROUND(IFERROR(INDEX(FCSTSDV!$D$2:$L$72,MATCH('23.10'!$D94,FCSTSDV!$C$2:$C$72,0),MATCH('23.10'!AK$3,FCSTSDV!$D$1:$L$1,0)),0)/'23.10'!$E94,1)</f>
        <v>0</v>
      </c>
    </row>
    <row r="95" spans="1:37" ht="20.100000000000001" customHeight="1">
      <c r="A95" s="813"/>
      <c r="B95" s="795"/>
      <c r="C95" s="57"/>
      <c r="D95" s="32" t="s">
        <v>18</v>
      </c>
      <c r="E95" s="49">
        <v>2500</v>
      </c>
      <c r="F95" s="799"/>
      <c r="G95" s="799"/>
      <c r="H95" s="830"/>
      <c r="I95" s="81">
        <f>+ROUND(IFERROR(VLOOKUP(D95,FCSTSDV!$C$2:$C$72,26,0),0)/'23.10'!E95+0,0)</f>
        <v>0</v>
      </c>
      <c r="J95" s="92">
        <f>+ROUND(IFERROR(INDEX(FCSTSDV!$D$2:$L$72,MATCH('23.10'!$D95,FCSTSDV!$C$2:$C$72,0),MATCH('23.10'!J$3,FCSTSDV!$D$1:$L$1,0)),0)/'23.10'!$E95,1)</f>
        <v>0</v>
      </c>
      <c r="K95" s="92">
        <f>+ROUND(IFERROR(INDEX(FCSTSDV!$D$2:$L$72,MATCH('23.10'!$D95,FCSTSDV!$C$2:$C$72,0),MATCH('23.10'!K$3,FCSTSDV!$D$1:$L$1,0)),0)/'23.10'!$E95,1)</f>
        <v>0</v>
      </c>
      <c r="L95" s="92">
        <f>+ROUND(IFERROR(INDEX(FCSTSDV!$D$2:$L$72,MATCH('23.10'!$D95,FCSTSDV!$C$2:$C$72,0),MATCH('23.10'!L$3,FCSTSDV!$D$1:$L$1,0)),0)/'23.10'!$E95,1)</f>
        <v>0</v>
      </c>
      <c r="M95" s="92">
        <f>+ROUND(IFERROR(INDEX(FCSTSDV!$D$2:$L$72,MATCH('23.10'!$D95,FCSTSDV!$C$2:$C$72,0),MATCH('23.10'!M$3,FCSTSDV!$D$1:$L$1,0)),0)/'23.10'!$E95,1)</f>
        <v>0</v>
      </c>
      <c r="N95" s="92">
        <f>+ROUND(IFERROR(INDEX(FCSTSDV!$D$2:$L$72,MATCH('23.10'!$D95,FCSTSDV!$C$2:$C$72,0),MATCH('23.10'!N$3,FCSTSDV!$D$1:$L$1,0)),0)/'23.10'!$E95,1)</f>
        <v>0</v>
      </c>
      <c r="O95" s="92">
        <f>+ROUND(IFERROR(INDEX(FCSTSDV!$D$2:$L$72,MATCH('23.10'!$D95,FCSTSDV!$C$2:$C$72,0),MATCH('23.10'!O$3,FCSTSDV!$D$1:$L$1,0)),0)/'23.10'!$E95,1)</f>
        <v>0</v>
      </c>
      <c r="P95" s="92">
        <f>+ROUND(IFERROR(INDEX(FCSTSDV!$D$2:$L$72,MATCH('23.10'!$D95,FCSTSDV!$C$2:$C$72,0),MATCH('23.10'!P$3,FCSTSDV!$D$1:$L$1,0)),0)/'23.10'!$E95,1)</f>
        <v>0</v>
      </c>
      <c r="Q95" s="92">
        <f>+ROUND(IFERROR(INDEX(FCSTSDV!$D$2:$L$72,MATCH('23.10'!$D95,FCSTSDV!$C$2:$C$72,0),MATCH('23.10'!Q$3,FCSTSDV!$D$1:$L$1,0)),0)/'23.10'!$E95,1)</f>
        <v>0</v>
      </c>
      <c r="R95" s="92">
        <f>+ROUND(IFERROR(INDEX(FCSTSDV!$D$2:$L$72,MATCH('23.10'!$D95,FCSTSDV!$C$2:$C$72,0),MATCH('23.10'!R$3,FCSTSDV!$D$1:$L$1,0)),0)/'23.10'!$E95,1)</f>
        <v>0</v>
      </c>
      <c r="S95" s="92">
        <f>+ROUND(IFERROR(INDEX(FCSTSDV!$D$2:$L$72,MATCH('23.10'!$D95,FCSTSDV!$C$2:$C$72,0),MATCH('23.10'!S$3,FCSTSDV!$D$1:$L$1,0)),0)/'23.10'!$E95,1)</f>
        <v>0</v>
      </c>
      <c r="T95" s="92">
        <f>+ROUND(IFERROR(INDEX(FCSTSDV!$D$2:$L$72,MATCH('23.10'!$D95,FCSTSDV!$C$2:$C$72,0),MATCH('23.10'!T$3,FCSTSDV!$D$1:$L$1,0)),0)/'23.10'!$E95,1)</f>
        <v>0</v>
      </c>
      <c r="U95" s="92">
        <f>+ROUND(IFERROR(INDEX(FCSTSDV!$D$2:$L$72,MATCH('23.10'!$D95,FCSTSDV!$C$2:$C$72,0),MATCH('23.10'!U$3,FCSTSDV!$D$1:$L$1,0)),0)/'23.10'!$E95,1)</f>
        <v>0</v>
      </c>
      <c r="V95" s="92">
        <f>+ROUND(IFERROR(INDEX(FCSTSDV!$D$2:$L$72,MATCH('23.10'!$D95,FCSTSDV!$C$2:$C$72,0),MATCH('23.10'!V$3,FCSTSDV!$D$1:$L$1,0)),0)/'23.10'!$E95,1)</f>
        <v>0</v>
      </c>
      <c r="W95" s="92">
        <f>+ROUND(IFERROR(INDEX(FCSTSDV!$D$2:$L$72,MATCH('23.10'!$D95,FCSTSDV!$C$2:$C$72,0),MATCH('23.10'!W$3,FCSTSDV!$D$1:$L$1,0)),0)/'23.10'!$E95,1)</f>
        <v>0</v>
      </c>
      <c r="X95" s="92">
        <f>+ROUND(IFERROR(INDEX(FCSTSDV!$D$2:$L$72,MATCH('23.10'!$D95,FCSTSDV!$C$2:$C$72,0),MATCH('23.10'!X$3,FCSTSDV!$D$1:$L$1,0)),0)/'23.10'!$E95,1)</f>
        <v>0</v>
      </c>
      <c r="Y95" s="92">
        <f>+ROUND(IFERROR(INDEX(FCSTSDV!$D$2:$L$72,MATCH('23.10'!$D95,FCSTSDV!$C$2:$C$72,0),MATCH('23.10'!Y$3,FCSTSDV!$D$1:$L$1,0)),0)/'23.10'!$E95,1)</f>
        <v>0</v>
      </c>
      <c r="Z95" s="92">
        <f>+ROUND(IFERROR(INDEX(FCSTSDV!$D$2:$L$72,MATCH('23.10'!$D95,FCSTSDV!$C$2:$C$72,0),MATCH('23.10'!Z$3,FCSTSDV!$D$1:$L$1,0)),0)/'23.10'!$E95,1)</f>
        <v>0</v>
      </c>
      <c r="AA95" s="92">
        <f>+ROUND(IFERROR(INDEX(FCSTSDV!$D$2:$L$72,MATCH('23.10'!$D95,FCSTSDV!$C$2:$C$72,0),MATCH('23.10'!AA$3,FCSTSDV!$D$1:$L$1,0)),0)/'23.10'!$E95,1)</f>
        <v>0</v>
      </c>
      <c r="AB95" s="92">
        <f>+ROUND(IFERROR(INDEX(FCSTSDV!$D$2:$L$72,MATCH('23.10'!$D95,FCSTSDV!$C$2:$C$72,0),MATCH('23.10'!AB$3,FCSTSDV!$D$1:$L$1,0)),0)/'23.10'!$E95,1)</f>
        <v>0</v>
      </c>
      <c r="AC95" s="92">
        <f>+ROUND(IFERROR(INDEX(FCSTSDV!$D$2:$L$72,MATCH('23.10'!$D95,FCSTSDV!$C$2:$C$72,0),MATCH('23.10'!AC$3,FCSTSDV!$D$1:$L$1,0)),0)/'23.10'!$E95,1)</f>
        <v>0</v>
      </c>
      <c r="AD95" s="92">
        <f>+ROUND(IFERROR(INDEX(FCSTSDV!$D$2:$L$72,MATCH('23.10'!$D95,FCSTSDV!$C$2:$C$72,0),MATCH('23.10'!AD$3,FCSTSDV!$D$1:$L$1,0)),0)/'23.10'!$E95,1)</f>
        <v>0</v>
      </c>
      <c r="AE95" s="92">
        <f>+ROUND(IFERROR(INDEX(FCSTSDV!$D$2:$L$72,MATCH('23.10'!$D95,FCSTSDV!$C$2:$C$72,0),MATCH('23.10'!AE$3,FCSTSDV!$D$1:$L$1,0)),0)/'23.10'!$E95,1)</f>
        <v>0</v>
      </c>
      <c r="AF95" s="92">
        <f>+ROUND(IFERROR(INDEX(FCSTSDV!$D$2:$L$72,MATCH('23.10'!$D95,FCSTSDV!$C$2:$C$72,0),MATCH('23.10'!AF$3,FCSTSDV!$D$1:$L$1,0)),0)/'23.10'!$E95,1)</f>
        <v>0</v>
      </c>
      <c r="AG95" s="92">
        <f>+ROUND(IFERROR(INDEX(FCSTSDV!$D$2:$L$72,MATCH('23.10'!$D95,FCSTSDV!$C$2:$C$72,0),MATCH('23.10'!AG$3,FCSTSDV!$D$1:$L$1,0)),0)/'23.10'!$E95,1)</f>
        <v>0</v>
      </c>
      <c r="AH95" s="92">
        <f>+ROUND(IFERROR(INDEX(FCSTSDV!$D$2:$L$72,MATCH('23.10'!$D95,FCSTSDV!$C$2:$C$72,0),MATCH('23.10'!AH$3,FCSTSDV!$D$1:$L$1,0)),0)/'23.10'!$E95,1)</f>
        <v>0</v>
      </c>
      <c r="AI95" s="92">
        <f>+ROUND(IFERROR(INDEX(FCSTSDV!$D$2:$L$72,MATCH('23.10'!$D95,FCSTSDV!$C$2:$C$72,0),MATCH('23.10'!AI$3,FCSTSDV!$D$1:$L$1,0)),0)/'23.10'!$E95,1)</f>
        <v>0</v>
      </c>
      <c r="AJ95" s="92">
        <f>+ROUND(IFERROR(INDEX(FCSTSDV!$D$2:$L$72,MATCH('23.10'!$D95,FCSTSDV!$C$2:$C$72,0),MATCH('23.10'!AJ$3,FCSTSDV!$D$1:$L$1,0)),0)/'23.10'!$E95,1)</f>
        <v>0</v>
      </c>
      <c r="AK95" s="92">
        <f>+ROUND(IFERROR(INDEX(FCSTSDV!$D$2:$L$72,MATCH('23.10'!$D95,FCSTSDV!$C$2:$C$72,0),MATCH('23.10'!AK$3,FCSTSDV!$D$1:$L$1,0)),0)/'23.10'!$E95,1)</f>
        <v>0</v>
      </c>
    </row>
    <row r="96" spans="1:37" ht="19.5" customHeight="1">
      <c r="A96" s="807"/>
      <c r="B96" s="792"/>
      <c r="C96" s="60"/>
      <c r="D96" s="52" t="s">
        <v>175</v>
      </c>
      <c r="E96" s="53" t="s">
        <v>43</v>
      </c>
      <c r="F96" s="800"/>
      <c r="G96" s="800"/>
      <c r="H96" s="827"/>
      <c r="I96" s="87">
        <f>+SUM(I94:I95)</f>
        <v>0</v>
      </c>
      <c r="J96" s="90">
        <f t="shared" ref="J96:V96" si="31">+$H94+$I96-SUM(J94:J95)</f>
        <v>130</v>
      </c>
      <c r="K96" s="90">
        <f t="shared" si="31"/>
        <v>130</v>
      </c>
      <c r="L96" s="90">
        <f t="shared" si="31"/>
        <v>130</v>
      </c>
      <c r="M96" s="90">
        <f t="shared" si="31"/>
        <v>130</v>
      </c>
      <c r="N96" s="90">
        <f t="shared" si="31"/>
        <v>130</v>
      </c>
      <c r="O96" s="90">
        <f t="shared" si="31"/>
        <v>130</v>
      </c>
      <c r="P96" s="90">
        <f t="shared" si="31"/>
        <v>130</v>
      </c>
      <c r="Q96" s="90">
        <f t="shared" si="31"/>
        <v>130</v>
      </c>
      <c r="R96" s="90">
        <f t="shared" si="31"/>
        <v>130</v>
      </c>
      <c r="S96" s="90">
        <f t="shared" si="31"/>
        <v>130</v>
      </c>
      <c r="T96" s="90">
        <f t="shared" si="31"/>
        <v>130</v>
      </c>
      <c r="U96" s="90">
        <f t="shared" si="31"/>
        <v>130</v>
      </c>
      <c r="V96" s="90">
        <f t="shared" si="31"/>
        <v>130</v>
      </c>
      <c r="W96" s="90">
        <f>+V96-SUM(W94:W95)</f>
        <v>130</v>
      </c>
      <c r="X96" s="90">
        <f t="shared" ref="X96:AK96" si="32">+W96-SUM(X94:X95)</f>
        <v>130</v>
      </c>
      <c r="Y96" s="90">
        <f t="shared" si="32"/>
        <v>130</v>
      </c>
      <c r="Z96" s="90">
        <f t="shared" si="32"/>
        <v>130</v>
      </c>
      <c r="AA96" s="90">
        <f t="shared" si="32"/>
        <v>130</v>
      </c>
      <c r="AB96" s="90">
        <f t="shared" si="32"/>
        <v>130</v>
      </c>
      <c r="AC96" s="90">
        <f t="shared" si="32"/>
        <v>130</v>
      </c>
      <c r="AD96" s="90">
        <f t="shared" si="32"/>
        <v>130</v>
      </c>
      <c r="AE96" s="90">
        <f t="shared" si="32"/>
        <v>130</v>
      </c>
      <c r="AF96" s="90">
        <f t="shared" si="32"/>
        <v>130</v>
      </c>
      <c r="AG96" s="90">
        <f t="shared" si="32"/>
        <v>130</v>
      </c>
      <c r="AH96" s="90">
        <f t="shared" si="32"/>
        <v>130</v>
      </c>
      <c r="AI96" s="90">
        <f t="shared" si="32"/>
        <v>130</v>
      </c>
      <c r="AJ96" s="90">
        <f t="shared" si="32"/>
        <v>130</v>
      </c>
      <c r="AK96" s="90">
        <f t="shared" si="32"/>
        <v>130</v>
      </c>
    </row>
    <row r="97" spans="1:37" ht="19.5" customHeight="1">
      <c r="A97" s="806" t="s">
        <v>172</v>
      </c>
      <c r="B97" s="791" t="s">
        <v>178</v>
      </c>
      <c r="C97" s="63"/>
      <c r="D97" s="73" t="s">
        <v>76</v>
      </c>
      <c r="E97" s="44">
        <v>2500</v>
      </c>
      <c r="F97" s="798"/>
      <c r="G97" s="798"/>
      <c r="H97" s="826">
        <v>185</v>
      </c>
      <c r="I97" s="81">
        <f>+ROUND(IFERROR(VLOOKUP(D97,FCSTSDV!$C$2:$C$72,26,0),0)/'23.10'!E97+0,0)</f>
        <v>0</v>
      </c>
      <c r="J97" s="92">
        <f>+ROUND(IFERROR(INDEX(FCSTSDV!$D$2:$L$72,MATCH('23.10'!$D97,FCSTSDV!$C$2:$C$72,0),MATCH('23.10'!J$3,FCSTSDV!$D$1:$L$1,0)),0)/'23.10'!$E97,1)</f>
        <v>0</v>
      </c>
      <c r="K97" s="92">
        <f>+ROUND(IFERROR(INDEX(FCSTSDV!$D$2:$L$72,MATCH('23.10'!$D97,FCSTSDV!$C$2:$C$72,0),MATCH('23.10'!K$3,FCSTSDV!$D$1:$L$1,0)),0)/'23.10'!$E97,1)</f>
        <v>0</v>
      </c>
      <c r="L97" s="92">
        <f>+ROUND(IFERROR(INDEX(FCSTSDV!$D$2:$L$72,MATCH('23.10'!$D97,FCSTSDV!$C$2:$C$72,0),MATCH('23.10'!L$3,FCSTSDV!$D$1:$L$1,0)),0)/'23.10'!$E97,1)</f>
        <v>0</v>
      </c>
      <c r="M97" s="92">
        <f>+ROUND(IFERROR(INDEX(FCSTSDV!$D$2:$L$72,MATCH('23.10'!$D97,FCSTSDV!$C$2:$C$72,0),MATCH('23.10'!M$3,FCSTSDV!$D$1:$L$1,0)),0)/'23.10'!$E97,1)</f>
        <v>0</v>
      </c>
      <c r="N97" s="92">
        <f>+ROUND(IFERROR(INDEX(FCSTSDV!$D$2:$L$72,MATCH('23.10'!$D97,FCSTSDV!$C$2:$C$72,0),MATCH('23.10'!N$3,FCSTSDV!$D$1:$L$1,0)),0)/'23.10'!$E97,1)</f>
        <v>0</v>
      </c>
      <c r="O97" s="92">
        <f>+ROUND(IFERROR(INDEX(FCSTSDV!$D$2:$L$72,MATCH('23.10'!$D97,FCSTSDV!$C$2:$C$72,0),MATCH('23.10'!O$3,FCSTSDV!$D$1:$L$1,0)),0)/'23.10'!$E97,1)</f>
        <v>0</v>
      </c>
      <c r="P97" s="92">
        <f>+ROUND(IFERROR(INDEX(FCSTSDV!$D$2:$L$72,MATCH('23.10'!$D97,FCSTSDV!$C$2:$C$72,0),MATCH('23.10'!P$3,FCSTSDV!$D$1:$L$1,0)),0)/'23.10'!$E97,1)</f>
        <v>0</v>
      </c>
      <c r="Q97" s="92">
        <f>+ROUND(IFERROR(INDEX(FCSTSDV!$D$2:$L$72,MATCH('23.10'!$D97,FCSTSDV!$C$2:$C$72,0),MATCH('23.10'!Q$3,FCSTSDV!$D$1:$L$1,0)),0)/'23.10'!$E97,1)</f>
        <v>0</v>
      </c>
      <c r="R97" s="92">
        <f>+ROUND(IFERROR(INDEX(FCSTSDV!$D$2:$L$72,MATCH('23.10'!$D97,FCSTSDV!$C$2:$C$72,0),MATCH('23.10'!R$3,FCSTSDV!$D$1:$L$1,0)),0)/'23.10'!$E97,1)</f>
        <v>0</v>
      </c>
      <c r="S97" s="92">
        <f>+ROUND(IFERROR(INDEX(FCSTSDV!$D$2:$L$72,MATCH('23.10'!$D97,FCSTSDV!$C$2:$C$72,0),MATCH('23.10'!S$3,FCSTSDV!$D$1:$L$1,0)),0)/'23.10'!$E97,1)</f>
        <v>0</v>
      </c>
      <c r="T97" s="92">
        <f>+ROUND(IFERROR(INDEX(FCSTSDV!$D$2:$L$72,MATCH('23.10'!$D97,FCSTSDV!$C$2:$C$72,0),MATCH('23.10'!T$3,FCSTSDV!$D$1:$L$1,0)),0)/'23.10'!$E97,1)</f>
        <v>0</v>
      </c>
      <c r="U97" s="92">
        <f>+ROUND(IFERROR(INDEX(FCSTSDV!$D$2:$L$72,MATCH('23.10'!$D97,FCSTSDV!$C$2:$C$72,0),MATCH('23.10'!U$3,FCSTSDV!$D$1:$L$1,0)),0)/'23.10'!$E97,1)</f>
        <v>0</v>
      </c>
      <c r="V97" s="92">
        <f>+ROUND(IFERROR(INDEX(FCSTSDV!$D$2:$L$72,MATCH('23.10'!$D97,FCSTSDV!$C$2:$C$72,0),MATCH('23.10'!V$3,FCSTSDV!$D$1:$L$1,0)),0)/'23.10'!$E97,1)</f>
        <v>0</v>
      </c>
      <c r="W97" s="92">
        <f>+ROUND(IFERROR(INDEX(FCSTSDV!$D$2:$L$72,MATCH('23.10'!$D97,FCSTSDV!$C$2:$C$72,0),MATCH('23.10'!W$3,FCSTSDV!$D$1:$L$1,0)),0)/'23.10'!$E97,1)</f>
        <v>0</v>
      </c>
      <c r="X97" s="92">
        <f>+ROUND(IFERROR(INDEX(FCSTSDV!$D$2:$L$72,MATCH('23.10'!$D97,FCSTSDV!$C$2:$C$72,0),MATCH('23.10'!X$3,FCSTSDV!$D$1:$L$1,0)),0)/'23.10'!$E97,1)</f>
        <v>0</v>
      </c>
      <c r="Y97" s="92">
        <f>+ROUND(IFERROR(INDEX(FCSTSDV!$D$2:$L$72,MATCH('23.10'!$D97,FCSTSDV!$C$2:$C$72,0),MATCH('23.10'!Y$3,FCSTSDV!$D$1:$L$1,0)),0)/'23.10'!$E97,1)</f>
        <v>0</v>
      </c>
      <c r="Z97" s="92">
        <f>+ROUND(IFERROR(INDEX(FCSTSDV!$D$2:$L$72,MATCH('23.10'!$D97,FCSTSDV!$C$2:$C$72,0),MATCH('23.10'!Z$3,FCSTSDV!$D$1:$L$1,0)),0)/'23.10'!$E97,1)</f>
        <v>0</v>
      </c>
      <c r="AA97" s="92">
        <f>+ROUND(IFERROR(INDEX(FCSTSDV!$D$2:$L$72,MATCH('23.10'!$D97,FCSTSDV!$C$2:$C$72,0),MATCH('23.10'!AA$3,FCSTSDV!$D$1:$L$1,0)),0)/'23.10'!$E97,1)</f>
        <v>0</v>
      </c>
      <c r="AB97" s="92">
        <f>+ROUND(IFERROR(INDEX(FCSTSDV!$D$2:$L$72,MATCH('23.10'!$D97,FCSTSDV!$C$2:$C$72,0),MATCH('23.10'!AB$3,FCSTSDV!$D$1:$L$1,0)),0)/'23.10'!$E97,1)</f>
        <v>0</v>
      </c>
      <c r="AC97" s="92">
        <f>+ROUND(IFERROR(INDEX(FCSTSDV!$D$2:$L$72,MATCH('23.10'!$D97,FCSTSDV!$C$2:$C$72,0),MATCH('23.10'!AC$3,FCSTSDV!$D$1:$L$1,0)),0)/'23.10'!$E97,1)</f>
        <v>0</v>
      </c>
      <c r="AD97" s="92">
        <f>+ROUND(IFERROR(INDEX(FCSTSDV!$D$2:$L$72,MATCH('23.10'!$D97,FCSTSDV!$C$2:$C$72,0),MATCH('23.10'!AD$3,FCSTSDV!$D$1:$L$1,0)),0)/'23.10'!$E97,1)</f>
        <v>0</v>
      </c>
      <c r="AE97" s="92">
        <f>+ROUND(IFERROR(INDEX(FCSTSDV!$D$2:$L$72,MATCH('23.10'!$D97,FCSTSDV!$C$2:$C$72,0),MATCH('23.10'!AE$3,FCSTSDV!$D$1:$L$1,0)),0)/'23.10'!$E97,1)</f>
        <v>0</v>
      </c>
      <c r="AF97" s="92">
        <f>+ROUND(IFERROR(INDEX(FCSTSDV!$D$2:$L$72,MATCH('23.10'!$D97,FCSTSDV!$C$2:$C$72,0),MATCH('23.10'!AF$3,FCSTSDV!$D$1:$L$1,0)),0)/'23.10'!$E97,1)</f>
        <v>0</v>
      </c>
      <c r="AG97" s="92">
        <f>+ROUND(IFERROR(INDEX(FCSTSDV!$D$2:$L$72,MATCH('23.10'!$D97,FCSTSDV!$C$2:$C$72,0),MATCH('23.10'!AG$3,FCSTSDV!$D$1:$L$1,0)),0)/'23.10'!$E97,1)</f>
        <v>0</v>
      </c>
      <c r="AH97" s="92">
        <f>+ROUND(IFERROR(INDEX(FCSTSDV!$D$2:$L$72,MATCH('23.10'!$D97,FCSTSDV!$C$2:$C$72,0),MATCH('23.10'!AH$3,FCSTSDV!$D$1:$L$1,0)),0)/'23.10'!$E97,1)</f>
        <v>0</v>
      </c>
      <c r="AI97" s="92">
        <f>+ROUND(IFERROR(INDEX(FCSTSDV!$D$2:$L$72,MATCH('23.10'!$D97,FCSTSDV!$C$2:$C$72,0),MATCH('23.10'!AI$3,FCSTSDV!$D$1:$L$1,0)),0)/'23.10'!$E97,1)</f>
        <v>0</v>
      </c>
      <c r="AJ97" s="92">
        <f>+ROUND(IFERROR(INDEX(FCSTSDV!$D$2:$L$72,MATCH('23.10'!$D97,FCSTSDV!$C$2:$C$72,0),MATCH('23.10'!AJ$3,FCSTSDV!$D$1:$L$1,0)),0)/'23.10'!$E97,1)</f>
        <v>0</v>
      </c>
      <c r="AK97" s="92">
        <f>+ROUND(IFERROR(INDEX(FCSTSDV!$D$2:$L$72,MATCH('23.10'!$D97,FCSTSDV!$C$2:$C$72,0),MATCH('23.10'!AK$3,FCSTSDV!$D$1:$L$1,0)),0)/'23.10'!$E97,1)</f>
        <v>0</v>
      </c>
    </row>
    <row r="98" spans="1:37" ht="20.100000000000001" customHeight="1">
      <c r="A98" s="807"/>
      <c r="B98" s="792"/>
      <c r="C98" s="60"/>
      <c r="D98" s="52" t="s">
        <v>175</v>
      </c>
      <c r="E98" s="53" t="s">
        <v>43</v>
      </c>
      <c r="F98" s="800"/>
      <c r="G98" s="800"/>
      <c r="H98" s="827"/>
      <c r="I98" s="87">
        <f>+I97</f>
        <v>0</v>
      </c>
      <c r="J98" s="90">
        <f t="shared" ref="J98:V98" si="33">$H97+$I98-J97</f>
        <v>185</v>
      </c>
      <c r="K98" s="90">
        <f t="shared" si="33"/>
        <v>185</v>
      </c>
      <c r="L98" s="90">
        <f t="shared" si="33"/>
        <v>185</v>
      </c>
      <c r="M98" s="90">
        <f t="shared" si="33"/>
        <v>185</v>
      </c>
      <c r="N98" s="90">
        <f t="shared" si="33"/>
        <v>185</v>
      </c>
      <c r="O98" s="90">
        <f t="shared" si="33"/>
        <v>185</v>
      </c>
      <c r="P98" s="90">
        <f t="shared" si="33"/>
        <v>185</v>
      </c>
      <c r="Q98" s="90">
        <f t="shared" si="33"/>
        <v>185</v>
      </c>
      <c r="R98" s="90">
        <f t="shared" si="33"/>
        <v>185</v>
      </c>
      <c r="S98" s="90">
        <f t="shared" si="33"/>
        <v>185</v>
      </c>
      <c r="T98" s="90">
        <f t="shared" si="33"/>
        <v>185</v>
      </c>
      <c r="U98" s="90">
        <f t="shared" si="33"/>
        <v>185</v>
      </c>
      <c r="V98" s="90">
        <f t="shared" si="33"/>
        <v>185</v>
      </c>
      <c r="W98" s="90">
        <f t="shared" ref="W98:AK98" si="34">V98-W97</f>
        <v>185</v>
      </c>
      <c r="X98" s="90">
        <f t="shared" si="34"/>
        <v>185</v>
      </c>
      <c r="Y98" s="90">
        <f t="shared" si="34"/>
        <v>185</v>
      </c>
      <c r="Z98" s="90">
        <f t="shared" si="34"/>
        <v>185</v>
      </c>
      <c r="AA98" s="90">
        <f t="shared" si="34"/>
        <v>185</v>
      </c>
      <c r="AB98" s="162">
        <f t="shared" si="34"/>
        <v>185</v>
      </c>
      <c r="AC98" s="162">
        <f t="shared" si="34"/>
        <v>185</v>
      </c>
      <c r="AD98" s="90">
        <f t="shared" si="34"/>
        <v>185</v>
      </c>
      <c r="AE98" s="90">
        <f t="shared" si="34"/>
        <v>185</v>
      </c>
      <c r="AF98" s="90">
        <f t="shared" si="34"/>
        <v>185</v>
      </c>
      <c r="AG98" s="90">
        <f t="shared" si="34"/>
        <v>185</v>
      </c>
      <c r="AH98" s="90">
        <f t="shared" si="34"/>
        <v>185</v>
      </c>
      <c r="AI98" s="90">
        <f t="shared" si="34"/>
        <v>185</v>
      </c>
      <c r="AJ98" s="90">
        <f t="shared" si="34"/>
        <v>185</v>
      </c>
      <c r="AK98" s="90">
        <f t="shared" si="34"/>
        <v>185</v>
      </c>
    </row>
    <row r="99" spans="1:37" ht="20.100000000000001" customHeight="1">
      <c r="A99" s="806" t="s">
        <v>172</v>
      </c>
      <c r="B99" s="791" t="s">
        <v>179</v>
      </c>
      <c r="C99" s="63"/>
      <c r="D99" s="73" t="s">
        <v>74</v>
      </c>
      <c r="E99" s="44">
        <v>2500</v>
      </c>
      <c r="F99" s="798"/>
      <c r="G99" s="798"/>
      <c r="H99" s="826">
        <v>285</v>
      </c>
      <c r="I99" s="79">
        <f>+IFERROR(VLOOKUP(D99,FCSTSDV!$C$2:$C$72,26,0),0)/'23.10'!E99</f>
        <v>0</v>
      </c>
      <c r="J99" s="115" t="e">
        <f t="array" ref="J99">+INDEX(FCSTSDV!$D$2:$L$72,MATCH('23.10'!$D99,FCSTSDV!$C$2:$C$72,0),MATCH('23.10'!J$3,FCSTSDV!$D$1:$L$1,0))/'23.10'!$E99</f>
        <v>#N/A</v>
      </c>
      <c r="K99" s="115" t="e">
        <f t="array" ref="K99">+INDEX(FCSTSDV!$D$2:$L$72,MATCH('23.10'!$D99,FCSTSDV!$C$2:$C$72,0),MATCH('23.10'!K$3,FCSTSDV!$D$1:$L$1,0))/'23.10'!$E99</f>
        <v>#N/A</v>
      </c>
      <c r="L99" s="115" t="e">
        <f t="array" ref="L99">+INDEX(FCSTSDV!$D$2:$L$72,MATCH('23.10'!$D99,FCSTSDV!$C$2:$C$72,0),MATCH('23.10'!L$3,FCSTSDV!$D$1:$L$1,0))/'23.10'!$E99</f>
        <v>#N/A</v>
      </c>
      <c r="M99" s="115" t="e">
        <f t="array" ref="M99">+INDEX(FCSTSDV!$D$2:$L$72,MATCH('23.10'!$D99,FCSTSDV!$C$2:$C$72,0),MATCH('23.10'!M$3,FCSTSDV!$D$1:$L$1,0))/'23.10'!$E99</f>
        <v>#N/A</v>
      </c>
      <c r="N99" s="115" t="e">
        <f t="array" ref="N99">+INDEX(FCSTSDV!$D$2:$L$72,MATCH('23.10'!$D99,FCSTSDV!$C$2:$C$72,0),MATCH('23.10'!N$3,FCSTSDV!$D$1:$L$1,0))/'23.10'!$E99</f>
        <v>#N/A</v>
      </c>
      <c r="O99" s="115" t="e">
        <f t="array" ref="O99">+INDEX(FCSTSDV!$D$2:$L$72,MATCH('23.10'!$D99,FCSTSDV!$C$2:$C$72,0),MATCH('23.10'!O$3,FCSTSDV!$D$1:$L$1,0))/'23.10'!$E99</f>
        <v>#N/A</v>
      </c>
      <c r="P99" s="115" t="e">
        <f t="array" ref="P99">+INDEX(FCSTSDV!$D$2:$L$72,MATCH('23.10'!$D99,FCSTSDV!$C$2:$C$72,0),MATCH('23.10'!P$3,FCSTSDV!$D$1:$L$1,0))/'23.10'!$E99</f>
        <v>#N/A</v>
      </c>
      <c r="Q99" s="115" t="e">
        <f t="array" ref="Q99">+INDEX(FCSTSDV!$D$2:$L$72,MATCH('23.10'!$D99,FCSTSDV!$C$2:$C$72,0),MATCH('23.10'!Q$3,FCSTSDV!$D$1:$L$1,0))/'23.10'!$E99</f>
        <v>#N/A</v>
      </c>
      <c r="R99" s="115" t="e">
        <f t="array" ref="R99">+INDEX(FCSTSDV!$D$2:$L$72,MATCH('23.10'!$D99,FCSTSDV!$C$2:$C$72,0),MATCH('23.10'!R$3,FCSTSDV!$D$1:$L$1,0))/'23.10'!$E99</f>
        <v>#N/A</v>
      </c>
      <c r="S99" s="115" t="e">
        <f t="array" ref="S99">+INDEX(FCSTSDV!$D$2:$L$72,MATCH('23.10'!$D99,FCSTSDV!$C$2:$C$72,0),MATCH('23.10'!S$3,FCSTSDV!$D$1:$L$1,0))/'23.10'!$E99</f>
        <v>#N/A</v>
      </c>
      <c r="T99" s="115" t="e">
        <f t="array" ref="T99">+INDEX(FCSTSDV!$D$2:$L$72,MATCH('23.10'!$D99,FCSTSDV!$C$2:$C$72,0),MATCH('23.10'!T$3,FCSTSDV!$D$1:$L$1,0))/'23.10'!$E99</f>
        <v>#N/A</v>
      </c>
      <c r="U99" s="115" t="e">
        <f t="array" ref="U99">+INDEX(FCSTSDV!$D$2:$L$72,MATCH('23.10'!$D99,FCSTSDV!$C$2:$C$72,0),MATCH('23.10'!U$3,FCSTSDV!$D$1:$L$1,0))/'23.10'!$E99</f>
        <v>#N/A</v>
      </c>
      <c r="V99" s="99">
        <f>+ROUND(IFERROR(INDEX(FCSTSDV!$D$2:$L$72,MATCH('23.10'!$D99,FCSTSDV!$C$2:$C$72,0),MATCH('23.10'!V$3,FCSTSDV!$D$1:$L$1,0)),0)/'23.10'!$E99,1)</f>
        <v>0</v>
      </c>
      <c r="W99" s="99">
        <f>+ROUND(IFERROR(INDEX(FCSTSDV!$D$2:$L$72,MATCH('23.10'!$D99,FCSTSDV!$C$2:$C$72,0),MATCH('23.10'!W$3,FCSTSDV!$D$1:$L$1,0)),0)/'23.10'!$E99,1)</f>
        <v>0</v>
      </c>
      <c r="X99" s="99">
        <f>+ROUND(IFERROR(INDEX(FCSTSDV!$D$2:$L$72,MATCH('23.10'!$D99,FCSTSDV!$C$2:$C$72,0),MATCH('23.10'!X$3,FCSTSDV!$D$1:$L$1,0)),0)/'23.10'!$E99,1)</f>
        <v>0</v>
      </c>
      <c r="Y99" s="99">
        <f>+ROUND(IFERROR(INDEX(FCSTSDV!$D$2:$L$72,MATCH('23.10'!$D99,FCSTSDV!$C$2:$C$72,0),MATCH('23.10'!Y$3,FCSTSDV!$D$1:$L$1,0)),0)/'23.10'!$E99,1)</f>
        <v>0</v>
      </c>
      <c r="Z99" s="99">
        <f>+ROUND(IFERROR(INDEX(FCSTSDV!$D$2:$L$72,MATCH('23.10'!$D99,FCSTSDV!$C$2:$C$72,0),MATCH('23.10'!Z$3,FCSTSDV!$D$1:$L$1,0)),0)/'23.10'!$E99,1)</f>
        <v>0</v>
      </c>
      <c r="AA99" s="99">
        <f>+ROUND(IFERROR(INDEX(FCSTSDV!$D$2:$L$72,MATCH('23.10'!$D99,FCSTSDV!$C$2:$C$72,0),MATCH('23.10'!AA$3,FCSTSDV!$D$1:$L$1,0)),0)/'23.10'!$E99,1)</f>
        <v>0</v>
      </c>
      <c r="AB99" s="99">
        <f>+ROUND(IFERROR(INDEX(FCSTSDV!$D$2:$L$72,MATCH('23.10'!$D99,FCSTSDV!$C$2:$C$72,0),MATCH('23.10'!AB$3,FCSTSDV!$D$1:$L$1,0)),0)/'23.10'!$E99,1)</f>
        <v>0</v>
      </c>
      <c r="AC99" s="99">
        <f>+ROUND(IFERROR(INDEX(FCSTSDV!$D$2:$L$72,MATCH('23.10'!$D99,FCSTSDV!$C$2:$C$72,0),MATCH('23.10'!AC$3,FCSTSDV!$D$1:$L$1,0)),0)/'23.10'!$E99,1)</f>
        <v>0</v>
      </c>
      <c r="AD99" s="99">
        <f>+ROUND(IFERROR(INDEX(FCSTSDV!$D$2:$L$72,MATCH('23.10'!$D99,FCSTSDV!$C$2:$C$72,0),MATCH('23.10'!AD$3,FCSTSDV!$D$1:$L$1,0)),0)/'23.10'!$E99,1)</f>
        <v>0</v>
      </c>
      <c r="AE99" s="99">
        <f>+ROUND(IFERROR(INDEX(FCSTSDV!$D$2:$L$72,MATCH('23.10'!$D99,FCSTSDV!$C$2:$C$72,0),MATCH('23.10'!AE$3,FCSTSDV!$D$1:$L$1,0)),0)/'23.10'!$E99,1)</f>
        <v>0</v>
      </c>
      <c r="AF99" s="165">
        <f>+ROUND(IFERROR(INDEX(FCSTSDV!$D$2:$L$72,MATCH('23.10'!$D99,FCSTSDV!$C$2:$C$72,0),MATCH('23.10'!AF$3,FCSTSDV!$D$1:$L$1,0)),0)/'23.10'!$E99,1)</f>
        <v>0</v>
      </c>
      <c r="AG99" s="165">
        <f>+ROUND(IFERROR(INDEX(FCSTSDV!$D$2:$L$72,MATCH('23.10'!$D99,FCSTSDV!$C$2:$C$72,0),MATCH('23.10'!AG$3,FCSTSDV!$D$1:$L$1,0)),0)/'23.10'!$E99,1)</f>
        <v>0</v>
      </c>
      <c r="AH99" s="165">
        <f>+ROUND(IFERROR(INDEX(FCSTSDV!$D$2:$L$72,MATCH('23.10'!$D99,FCSTSDV!$C$2:$C$72,0),MATCH('23.10'!AH$3,FCSTSDV!$D$1:$L$1,0)),0)/'23.10'!$E99,1)</f>
        <v>0</v>
      </c>
      <c r="AI99" s="165">
        <f>+ROUND(IFERROR(INDEX(FCSTSDV!$D$2:$L$72,MATCH('23.10'!$D99,FCSTSDV!$C$2:$C$72,0),MATCH('23.10'!AI$3,FCSTSDV!$D$1:$L$1,0)),0)/'23.10'!$E99,1)</f>
        <v>0</v>
      </c>
      <c r="AJ99" s="165">
        <f>+ROUND(IFERROR(INDEX(FCSTSDV!$D$2:$L$72,MATCH('23.10'!$D99,FCSTSDV!$C$2:$C$72,0),MATCH('23.10'!AJ$3,FCSTSDV!$D$1:$L$1,0)),0)/'23.10'!$E99,1)</f>
        <v>0</v>
      </c>
      <c r="AK99" s="165">
        <f>+ROUND(IFERROR(INDEX(FCSTSDV!$D$2:$L$72,MATCH('23.10'!$D99,FCSTSDV!$C$2:$C$72,0),MATCH('23.10'!AK$3,FCSTSDV!$D$1:$L$1,0)),0)/'23.10'!$E99,1)</f>
        <v>0</v>
      </c>
    </row>
    <row r="100" spans="1:37" ht="20.100000000000001" customHeight="1">
      <c r="A100" s="813"/>
      <c r="B100" s="795"/>
      <c r="C100" s="57"/>
      <c r="D100" s="32" t="s">
        <v>87</v>
      </c>
      <c r="E100" s="49">
        <v>2500</v>
      </c>
      <c r="F100" s="799"/>
      <c r="G100" s="799"/>
      <c r="H100" s="830"/>
      <c r="I100" s="81">
        <v>0</v>
      </c>
      <c r="J100" s="114" t="e">
        <f t="array" ref="J100">+INDEX(FCSTSDV!$D$2:$L$72,MATCH('23.10'!$D100,FCSTSDV!$C$2:$C$72,0),MATCH('23.10'!J$3,FCSTSDV!$D$1:$L$1,0))/'23.10'!$E100</f>
        <v>#N/A</v>
      </c>
      <c r="K100" s="114" t="e">
        <f t="array" ref="K100">+INDEX(FCSTSDV!$D$2:$L$72,MATCH('23.10'!$D100,FCSTSDV!$C$2:$C$72,0),MATCH('23.10'!K$3,FCSTSDV!$D$1:$L$1,0))/'23.10'!$E100</f>
        <v>#N/A</v>
      </c>
      <c r="L100" s="114" t="e">
        <f t="array" ref="L100">+INDEX(FCSTSDV!$D$2:$L$72,MATCH('23.10'!$D100,FCSTSDV!$C$2:$C$72,0),MATCH('23.10'!L$3,FCSTSDV!$D$1:$L$1,0))/'23.10'!$E100</f>
        <v>#N/A</v>
      </c>
      <c r="M100" s="114" t="e">
        <f t="array" ref="M100">+INDEX(FCSTSDV!$D$2:$L$72,MATCH('23.10'!$D100,FCSTSDV!$C$2:$C$72,0),MATCH('23.10'!M$3,FCSTSDV!$D$1:$L$1,0))/'23.10'!$E100</f>
        <v>#N/A</v>
      </c>
      <c r="N100" s="114" t="e">
        <f t="array" ref="N100">+INDEX(FCSTSDV!$D$2:$L$72,MATCH('23.10'!$D100,FCSTSDV!$C$2:$C$72,0),MATCH('23.10'!N$3,FCSTSDV!$D$1:$L$1,0))/'23.10'!$E100</f>
        <v>#N/A</v>
      </c>
      <c r="O100" s="114" t="e">
        <f t="array" ref="O100">+INDEX(FCSTSDV!$D$2:$L$72,MATCH('23.10'!$D100,FCSTSDV!$C$2:$C$72,0),MATCH('23.10'!O$3,FCSTSDV!$D$1:$L$1,0))/'23.10'!$E100</f>
        <v>#N/A</v>
      </c>
      <c r="P100" s="114" t="e">
        <f t="array" ref="P100">+INDEX(FCSTSDV!$D$2:$L$72,MATCH('23.10'!$D100,FCSTSDV!$C$2:$C$72,0),MATCH('23.10'!P$3,FCSTSDV!$D$1:$L$1,0))/'23.10'!$E100</f>
        <v>#N/A</v>
      </c>
      <c r="Q100" s="114" t="e">
        <f t="array" ref="Q100">+INDEX(FCSTSDV!$D$2:$L$72,MATCH('23.10'!$D100,FCSTSDV!$C$2:$C$72,0),MATCH('23.10'!Q$3,FCSTSDV!$D$1:$L$1,0))/'23.10'!$E100</f>
        <v>#N/A</v>
      </c>
      <c r="R100" s="114" t="e">
        <f t="array" ref="R100">+INDEX(FCSTSDV!$D$2:$L$72,MATCH('23.10'!$D100,FCSTSDV!$C$2:$C$72,0),MATCH('23.10'!R$3,FCSTSDV!$D$1:$L$1,0))/'23.10'!$E100</f>
        <v>#N/A</v>
      </c>
      <c r="S100" s="114" t="e">
        <f t="array" ref="S100">+INDEX(FCSTSDV!$D$2:$L$72,MATCH('23.10'!$D100,FCSTSDV!$C$2:$C$72,0),MATCH('23.10'!S$3,FCSTSDV!$D$1:$L$1,0))/'23.10'!$E100</f>
        <v>#N/A</v>
      </c>
      <c r="T100" s="114" t="e">
        <f t="array" ref="T100">+INDEX(FCSTSDV!$D$2:$L$72,MATCH('23.10'!$D100,FCSTSDV!$C$2:$C$72,0),MATCH('23.10'!T$3,FCSTSDV!$D$1:$L$1,0))/'23.10'!$E100</f>
        <v>#N/A</v>
      </c>
      <c r="U100" s="114" t="e">
        <f t="array" ref="U100">+INDEX(FCSTSDV!$D$2:$L$72,MATCH('23.10'!$D100,FCSTSDV!$C$2:$C$72,0),MATCH('23.10'!U$3,FCSTSDV!$D$1:$L$1,0))/'23.10'!$E100</f>
        <v>#N/A</v>
      </c>
      <c r="V100" s="114" t="e">
        <f t="array" ref="V100">+INDEX(FCSTSDV!$D$2:$L$72,MATCH('23.10'!$D100,FCSTSDV!$C$2:$C$72,0),MATCH('23.10'!V$3,FCSTSDV!$D$1:$L$1,0))/'23.10'!$E100</f>
        <v>#N/A</v>
      </c>
      <c r="W100" s="92" t="e">
        <f t="array" ref="W100">+INDEX(FCSTSDV!$D$2:$L$72,MATCH('23.10'!$D100,FCSTSDV!$C$2:$C$72,0),MATCH('23.10'!W$3,FCSTSDV!$D$1:$L$1,0))/'23.10'!$E100</f>
        <v>#N/A</v>
      </c>
      <c r="X100" s="92" t="e">
        <f t="array" ref="X100">+INDEX(FCSTSDV!$D$2:$L$72,MATCH('23.10'!$D100,FCSTSDV!$C$2:$C$72,0),MATCH('23.10'!X$3,FCSTSDV!$D$1:$L$1,0))/'23.10'!$E100</f>
        <v>#N/A</v>
      </c>
      <c r="Y100" s="92" t="e">
        <f t="array" ref="Y100">+INDEX(FCSTSDV!$D$2:$L$72,MATCH('23.10'!$D100,FCSTSDV!$C$2:$C$72,0),MATCH('23.10'!Y$3,FCSTSDV!$D$1:$L$1,0))/'23.10'!$E100</f>
        <v>#N/A</v>
      </c>
      <c r="Z100" s="92" t="e">
        <f t="array" ref="Z100">+INDEX(FCSTSDV!$D$2:$L$72,MATCH('23.10'!$D100,FCSTSDV!$C$2:$C$72,0),MATCH('23.10'!Z$3,FCSTSDV!$D$1:$L$1,0))/'23.10'!$E100</f>
        <v>#N/A</v>
      </c>
      <c r="AA100" s="92">
        <f>+ROUND(IFERROR(INDEX(FCSTSDV!$D$2:$L$72,MATCH('23.10'!$D100,FCSTSDV!$C$2:$C$72,0),MATCH('23.10'!AA$3,FCSTSDV!$D$1:$L$1,0)),0)/'23.10'!$E100,1)</f>
        <v>0</v>
      </c>
      <c r="AB100" s="92">
        <f>+ROUND(IFERROR(INDEX(FCSTSDV!$D$2:$L$72,MATCH('23.10'!$D100,FCSTSDV!$C$2:$C$72,0),MATCH('23.10'!AB$3,FCSTSDV!$D$1:$L$1,0)),0)/'23.10'!$E100,1)</f>
        <v>0</v>
      </c>
      <c r="AC100" s="92">
        <f>+ROUND(IFERROR(INDEX(FCSTSDV!$D$2:$L$72,MATCH('23.10'!$D100,FCSTSDV!$C$2:$C$72,0),MATCH('23.10'!AC$3,FCSTSDV!$D$1:$L$1,0)),0)/'23.10'!$E100,1)</f>
        <v>0</v>
      </c>
      <c r="AD100" s="92">
        <f>+ROUND(IFERROR(INDEX(FCSTSDV!$D$2:$L$72,MATCH('23.10'!$D100,FCSTSDV!$C$2:$C$72,0),MATCH('23.10'!AD$3,FCSTSDV!$D$1:$L$1,0)),0)/'23.10'!$E100,1)</f>
        <v>0</v>
      </c>
      <c r="AE100" s="92">
        <f>+ROUND(IFERROR(INDEX(FCSTSDV!$D$2:$L$72,MATCH('23.10'!$D100,FCSTSDV!$C$2:$C$72,0),MATCH('23.10'!AE$3,FCSTSDV!$D$1:$L$1,0)),0)/'23.10'!$E100,1)</f>
        <v>0</v>
      </c>
      <c r="AF100" s="92">
        <f>+ROUND(IFERROR(INDEX(FCSTSDV!$D$2:$L$72,MATCH('23.10'!$D100,FCSTSDV!$C$2:$C$72,0),MATCH('23.10'!AF$3,FCSTSDV!$D$1:$L$1,0)),0)/'23.10'!$E100,1)</f>
        <v>0</v>
      </c>
      <c r="AG100" s="92">
        <f>+ROUND(IFERROR(INDEX(FCSTSDV!$D$2:$L$72,MATCH('23.10'!$D100,FCSTSDV!$C$2:$C$72,0),MATCH('23.10'!AG$3,FCSTSDV!$D$1:$L$1,0)),0)/'23.10'!$E100,1)</f>
        <v>0</v>
      </c>
      <c r="AH100" s="92">
        <f>+ROUND(IFERROR(INDEX(FCSTSDV!$D$2:$L$72,MATCH('23.10'!$D100,FCSTSDV!$C$2:$C$72,0),MATCH('23.10'!AH$3,FCSTSDV!$D$1:$L$1,0)),0)/'23.10'!$E100,1)</f>
        <v>0</v>
      </c>
      <c r="AI100" s="92">
        <f>+ROUND(IFERROR(INDEX(FCSTSDV!$D$2:$L$72,MATCH('23.10'!$D100,FCSTSDV!$C$2:$C$72,0),MATCH('23.10'!AI$3,FCSTSDV!$D$1:$L$1,0)),0)/'23.10'!$E100,1)</f>
        <v>0</v>
      </c>
      <c r="AJ100" s="92">
        <f>+ROUND(IFERROR(INDEX(FCSTSDV!$D$2:$L$72,MATCH('23.10'!$D100,FCSTSDV!$C$2:$C$72,0),MATCH('23.10'!AJ$3,FCSTSDV!$D$1:$L$1,0)),0)/'23.10'!$E100,1)</f>
        <v>0</v>
      </c>
      <c r="AK100" s="92">
        <f>+ROUND(IFERROR(INDEX(FCSTSDV!$D$2:$L$72,MATCH('23.10'!$D100,FCSTSDV!$C$2:$C$72,0),MATCH('23.10'!AK$3,FCSTSDV!$D$1:$L$1,0)),0)/'23.10'!$E100,1)</f>
        <v>0</v>
      </c>
    </row>
    <row r="101" spans="1:37" ht="20.100000000000001" customHeight="1">
      <c r="A101" s="807"/>
      <c r="B101" s="792"/>
      <c r="C101" s="60"/>
      <c r="D101" s="52" t="s">
        <v>175</v>
      </c>
      <c r="E101" s="53" t="s">
        <v>43</v>
      </c>
      <c r="F101" s="800"/>
      <c r="G101" s="800"/>
      <c r="H101" s="827"/>
      <c r="I101" s="87">
        <f>+I99</f>
        <v>0</v>
      </c>
      <c r="J101" s="90" t="e">
        <f t="shared" ref="J101:V101" si="35">$H99+$I101-SUM(J99:J100)</f>
        <v>#N/A</v>
      </c>
      <c r="K101" s="90" t="e">
        <f t="shared" si="35"/>
        <v>#N/A</v>
      </c>
      <c r="L101" s="90" t="e">
        <f t="shared" si="35"/>
        <v>#N/A</v>
      </c>
      <c r="M101" s="90" t="e">
        <f t="shared" si="35"/>
        <v>#N/A</v>
      </c>
      <c r="N101" s="90" t="e">
        <f t="shared" si="35"/>
        <v>#N/A</v>
      </c>
      <c r="O101" s="90" t="e">
        <f t="shared" si="35"/>
        <v>#N/A</v>
      </c>
      <c r="P101" s="90" t="e">
        <f t="shared" si="35"/>
        <v>#N/A</v>
      </c>
      <c r="Q101" s="90" t="e">
        <f t="shared" si="35"/>
        <v>#N/A</v>
      </c>
      <c r="R101" s="90" t="e">
        <f t="shared" si="35"/>
        <v>#N/A</v>
      </c>
      <c r="S101" s="90" t="e">
        <f t="shared" si="35"/>
        <v>#N/A</v>
      </c>
      <c r="T101" s="90" t="e">
        <f t="shared" si="35"/>
        <v>#N/A</v>
      </c>
      <c r="U101" s="90" t="e">
        <f t="shared" si="35"/>
        <v>#N/A</v>
      </c>
      <c r="V101" s="90" t="e">
        <f t="shared" si="35"/>
        <v>#N/A</v>
      </c>
      <c r="W101" s="90" t="e">
        <f>V101-SUM(W99:W100)</f>
        <v>#N/A</v>
      </c>
      <c r="X101" s="90" t="e">
        <f t="shared" ref="X101:AK101" si="36">W101-SUM(X99:X100)</f>
        <v>#N/A</v>
      </c>
      <c r="Y101" s="90" t="e">
        <f t="shared" si="36"/>
        <v>#N/A</v>
      </c>
      <c r="Z101" s="90" t="e">
        <f t="shared" si="36"/>
        <v>#N/A</v>
      </c>
      <c r="AA101" s="90" t="e">
        <f t="shared" si="36"/>
        <v>#N/A</v>
      </c>
      <c r="AB101" s="90" t="e">
        <f t="shared" si="36"/>
        <v>#N/A</v>
      </c>
      <c r="AC101" s="90" t="e">
        <f t="shared" si="36"/>
        <v>#N/A</v>
      </c>
      <c r="AD101" s="90" t="e">
        <f t="shared" si="36"/>
        <v>#N/A</v>
      </c>
      <c r="AE101" s="90" t="e">
        <f t="shared" si="36"/>
        <v>#N/A</v>
      </c>
      <c r="AF101" s="90" t="e">
        <f t="shared" si="36"/>
        <v>#N/A</v>
      </c>
      <c r="AG101" s="90" t="e">
        <f t="shared" si="36"/>
        <v>#N/A</v>
      </c>
      <c r="AH101" s="90" t="e">
        <f t="shared" si="36"/>
        <v>#N/A</v>
      </c>
      <c r="AI101" s="90" t="e">
        <f t="shared" si="36"/>
        <v>#N/A</v>
      </c>
      <c r="AJ101" s="90" t="e">
        <f t="shared" si="36"/>
        <v>#N/A</v>
      </c>
      <c r="AK101" s="90" t="e">
        <f t="shared" si="36"/>
        <v>#N/A</v>
      </c>
    </row>
    <row r="102" spans="1:37" ht="20.100000000000001" customHeight="1">
      <c r="A102" s="813" t="s">
        <v>172</v>
      </c>
      <c r="B102" s="795" t="s">
        <v>184</v>
      </c>
      <c r="C102" s="50"/>
      <c r="D102" s="123" t="s">
        <v>77</v>
      </c>
      <c r="E102" s="47">
        <v>2500</v>
      </c>
      <c r="F102" s="799"/>
      <c r="G102" s="799"/>
      <c r="H102" s="826">
        <v>433</v>
      </c>
      <c r="I102" s="91">
        <f>+ROUND(IFERROR(VLOOKUP(D102,FCSTSDV!$C$2:$C$72,26,0),0)/'23.10'!E102+0,0)</f>
        <v>0</v>
      </c>
      <c r="J102" s="106">
        <f>+ROUND(IFERROR(INDEX(FCSTSDV!$D$2:$L$72,MATCH('23.10'!$D102,FCSTSDV!$C$2:$C$72,0),MATCH('23.10'!J$3,FCSTSDV!$D$1:$L$1,0)),0)/'23.10'!$E102,1)</f>
        <v>0</v>
      </c>
      <c r="K102" s="106">
        <f>+ROUND(IFERROR(INDEX(FCSTSDV!$D$2:$L$72,MATCH('23.10'!$D102,FCSTSDV!$C$2:$C$72,0),MATCH('23.10'!K$3,FCSTSDV!$D$1:$L$1,0)),0)/'23.10'!$E102,1)</f>
        <v>0</v>
      </c>
      <c r="L102" s="106">
        <f>+ROUND(IFERROR(INDEX(FCSTSDV!$D$2:$L$72,MATCH('23.10'!$D102,FCSTSDV!$C$2:$C$72,0),MATCH('23.10'!L$3,FCSTSDV!$D$1:$L$1,0)),0)/'23.10'!$E102,1)</f>
        <v>0</v>
      </c>
      <c r="M102" s="106">
        <f>+ROUND(IFERROR(INDEX(FCSTSDV!$D$2:$L$72,MATCH('23.10'!$D102,FCSTSDV!$C$2:$C$72,0),MATCH('23.10'!M$3,FCSTSDV!$D$1:$L$1,0)),0)/'23.10'!$E102,1)</f>
        <v>0</v>
      </c>
      <c r="N102" s="106">
        <f>+ROUND(IFERROR(INDEX(FCSTSDV!$D$2:$L$72,MATCH('23.10'!$D102,FCSTSDV!$C$2:$C$72,0),MATCH('23.10'!N$3,FCSTSDV!$D$1:$L$1,0)),0)/'23.10'!$E102,1)</f>
        <v>0</v>
      </c>
      <c r="O102" s="106">
        <f>+ROUND(IFERROR(INDEX(FCSTSDV!$D$2:$L$72,MATCH('23.10'!$D102,FCSTSDV!$C$2:$C$72,0),MATCH('23.10'!O$3,FCSTSDV!$D$1:$L$1,0)),0)/'23.10'!$E102,1)</f>
        <v>0</v>
      </c>
      <c r="P102" s="106">
        <f>+ROUND(IFERROR(INDEX(FCSTSDV!$D$2:$L$72,MATCH('23.10'!$D102,FCSTSDV!$C$2:$C$72,0),MATCH('23.10'!P$3,FCSTSDV!$D$1:$L$1,0)),0)/'23.10'!$E102,1)</f>
        <v>0</v>
      </c>
      <c r="Q102" s="106">
        <f>+ROUND(IFERROR(INDEX(FCSTSDV!$D$2:$L$72,MATCH('23.10'!$D102,FCSTSDV!$C$2:$C$72,0),MATCH('23.10'!Q$3,FCSTSDV!$D$1:$L$1,0)),0)/'23.10'!$E102,1)</f>
        <v>0</v>
      </c>
      <c r="R102" s="106">
        <f>+ROUND(IFERROR(INDEX(FCSTSDV!$D$2:$L$72,MATCH('23.10'!$D102,FCSTSDV!$C$2:$C$72,0),MATCH('23.10'!R$3,FCSTSDV!$D$1:$L$1,0)),0)/'23.10'!$E102,1)</f>
        <v>0</v>
      </c>
      <c r="S102" s="106">
        <f>+ROUND(IFERROR(INDEX(FCSTSDV!$D$2:$L$72,MATCH('23.10'!$D102,FCSTSDV!$C$2:$C$72,0),MATCH('23.10'!S$3,FCSTSDV!$D$1:$L$1,0)),0)/'23.10'!$E102,1)</f>
        <v>0</v>
      </c>
      <c r="T102" s="106">
        <f>+ROUND(IFERROR(INDEX(FCSTSDV!$D$2:$L$72,MATCH('23.10'!$D102,FCSTSDV!$C$2:$C$72,0),MATCH('23.10'!T$3,FCSTSDV!$D$1:$L$1,0)),0)/'23.10'!$E102,1)</f>
        <v>0</v>
      </c>
      <c r="U102" s="106">
        <f>+ROUND(IFERROR(INDEX(FCSTSDV!$D$2:$L$72,MATCH('23.10'!$D102,FCSTSDV!$C$2:$C$72,0),MATCH('23.10'!U$3,FCSTSDV!$D$1:$L$1,0)),0)/'23.10'!$E102,1)</f>
        <v>0</v>
      </c>
      <c r="V102" s="106">
        <f>+ROUND(IFERROR(INDEX(FCSTSDV!$D$2:$L$72,MATCH('23.10'!$D102,FCSTSDV!$C$2:$C$72,0),MATCH('23.10'!V$3,FCSTSDV!$D$1:$L$1,0)),0)/'23.10'!$E102,1)</f>
        <v>0</v>
      </c>
      <c r="W102" s="106">
        <f>+ROUND(IFERROR(INDEX(FCSTSDV!$D$2:$L$72,MATCH('23.10'!$D102,FCSTSDV!$C$2:$C$72,0),MATCH('23.10'!W$3,FCSTSDV!$D$1:$L$1,0)),0)/'23.10'!$E102,1)</f>
        <v>0</v>
      </c>
      <c r="X102" s="106">
        <f>+ROUND(IFERROR(INDEX(FCSTSDV!$D$2:$L$72,MATCH('23.10'!$D102,FCSTSDV!$C$2:$C$72,0),MATCH('23.10'!X$3,FCSTSDV!$D$1:$L$1,0)),0)/'23.10'!$E102,1)</f>
        <v>0</v>
      </c>
      <c r="Y102" s="106">
        <f>+ROUND(IFERROR(INDEX(FCSTSDV!$D$2:$L$72,MATCH('23.10'!$D102,FCSTSDV!$C$2:$C$72,0),MATCH('23.10'!Y$3,FCSTSDV!$D$1:$L$1,0)),0)/'23.10'!$E102,1)</f>
        <v>0</v>
      </c>
      <c r="Z102" s="106">
        <f>+ROUND(IFERROR(INDEX(FCSTSDV!$D$2:$L$72,MATCH('23.10'!$D102,FCSTSDV!$C$2:$C$72,0),MATCH('23.10'!Z$3,FCSTSDV!$D$1:$L$1,0)),0)/'23.10'!$E102,1)</f>
        <v>0</v>
      </c>
      <c r="AA102" s="106">
        <f>+ROUND(IFERROR(INDEX(FCSTSDV!$D$2:$L$72,MATCH('23.10'!$D102,FCSTSDV!$C$2:$C$72,0),MATCH('23.10'!AA$3,FCSTSDV!$D$1:$L$1,0)),0)/'23.10'!$E102,1)</f>
        <v>0</v>
      </c>
      <c r="AB102" s="106">
        <f>+ROUND(IFERROR(INDEX(FCSTSDV!$D$2:$L$72,MATCH('23.10'!$D102,FCSTSDV!$C$2:$C$72,0),MATCH('23.10'!AB$3,FCSTSDV!$D$1:$L$1,0)),0)/'23.10'!$E102,1)</f>
        <v>0</v>
      </c>
      <c r="AC102" s="106">
        <f>+ROUND(IFERROR(INDEX(FCSTSDV!$D$2:$L$72,MATCH('23.10'!$D102,FCSTSDV!$C$2:$C$72,0),MATCH('23.10'!AC$3,FCSTSDV!$D$1:$L$1,0)),0)/'23.10'!$E102,1)</f>
        <v>0</v>
      </c>
      <c r="AD102" s="106">
        <f>+ROUND(IFERROR(INDEX(FCSTSDV!$D$2:$L$72,MATCH('23.10'!$D102,FCSTSDV!$C$2:$C$72,0),MATCH('23.10'!AD$3,FCSTSDV!$D$1:$L$1,0)),0)/'23.10'!$E102,1)</f>
        <v>0</v>
      </c>
      <c r="AE102" s="106">
        <f>+ROUND(IFERROR(INDEX(FCSTSDV!$D$2:$L$72,MATCH('23.10'!$D102,FCSTSDV!$C$2:$C$72,0),MATCH('23.10'!AE$3,FCSTSDV!$D$1:$L$1,0)),0)/'23.10'!$E102,1)</f>
        <v>0</v>
      </c>
      <c r="AF102" s="106">
        <f>+ROUND(IFERROR(INDEX(FCSTSDV!$D$2:$L$72,MATCH('23.10'!$D102,FCSTSDV!$C$2:$C$72,0),MATCH('23.10'!AF$3,FCSTSDV!$D$1:$L$1,0)),0)/'23.10'!$E102,1)</f>
        <v>0</v>
      </c>
      <c r="AG102" s="106">
        <f>+ROUND(IFERROR(INDEX(FCSTSDV!$D$2:$L$72,MATCH('23.10'!$D102,FCSTSDV!$C$2:$C$72,0),MATCH('23.10'!AG$3,FCSTSDV!$D$1:$L$1,0)),0)/'23.10'!$E102,1)</f>
        <v>0</v>
      </c>
      <c r="AH102" s="106">
        <f>+ROUND(IFERROR(INDEX(FCSTSDV!$D$2:$L$72,MATCH('23.10'!$D102,FCSTSDV!$C$2:$C$72,0),MATCH('23.10'!AH$3,FCSTSDV!$D$1:$L$1,0)),0)/'23.10'!$E102,1)</f>
        <v>0</v>
      </c>
      <c r="AI102" s="106">
        <f>+ROUND(IFERROR(INDEX(FCSTSDV!$D$2:$L$72,MATCH('23.10'!$D102,FCSTSDV!$C$2:$C$72,0),MATCH('23.10'!AI$3,FCSTSDV!$D$1:$L$1,0)),0)/'23.10'!$E102,1)</f>
        <v>0</v>
      </c>
      <c r="AJ102" s="106">
        <f>+ROUND(IFERROR(INDEX(FCSTSDV!$D$2:$L$72,MATCH('23.10'!$D102,FCSTSDV!$C$2:$C$72,0),MATCH('23.10'!AJ$3,FCSTSDV!$D$1:$L$1,0)),0)/'23.10'!$E102,1)</f>
        <v>0</v>
      </c>
      <c r="AK102" s="106">
        <f>+ROUND(IFERROR(INDEX(FCSTSDV!$D$2:$L$72,MATCH('23.10'!$D102,FCSTSDV!$C$2:$C$72,0),MATCH('23.10'!AK$3,FCSTSDV!$D$1:$L$1,0)),0)/'23.10'!$E102,1)</f>
        <v>0</v>
      </c>
    </row>
    <row r="103" spans="1:37" ht="20.100000000000001" customHeight="1">
      <c r="A103" s="813"/>
      <c r="B103" s="795"/>
      <c r="C103" s="12"/>
      <c r="D103" s="130" t="s">
        <v>87</v>
      </c>
      <c r="E103" s="131">
        <v>2500</v>
      </c>
      <c r="F103" s="799"/>
      <c r="G103" s="799"/>
      <c r="H103" s="830"/>
      <c r="I103" s="81">
        <f>+ROUND(IFERROR(VLOOKUP(D103,FCSTSDV!$C$2:$C$72,26,0),0)/'23.10'!E103+0,0)</f>
        <v>0</v>
      </c>
      <c r="J103" s="92">
        <f>+ROUND(IFERROR(INDEX(FCSTSDV!$D$2:$L$72,MATCH('23.10'!$D103,FCSTSDV!$C$2:$C$72,0),MATCH('23.10'!J$3,FCSTSDV!$D$1:$L$1,0)),0)/'23.10'!$E103,1)</f>
        <v>0</v>
      </c>
      <c r="K103" s="92">
        <f>+ROUND(IFERROR(INDEX(FCSTSDV!$D$2:$L$72,MATCH('23.10'!$D103,FCSTSDV!$C$2:$C$72,0),MATCH('23.10'!K$3,FCSTSDV!$D$1:$L$1,0)),0)/'23.10'!$E103,1)</f>
        <v>0</v>
      </c>
      <c r="L103" s="92">
        <f>+ROUND(IFERROR(INDEX(FCSTSDV!$D$2:$L$72,MATCH('23.10'!$D103,FCSTSDV!$C$2:$C$72,0),MATCH('23.10'!L$3,FCSTSDV!$D$1:$L$1,0)),0)/'23.10'!$E103,1)</f>
        <v>0</v>
      </c>
      <c r="M103" s="92">
        <f>+ROUND(IFERROR(INDEX(FCSTSDV!$D$2:$L$72,MATCH('23.10'!$D103,FCSTSDV!$C$2:$C$72,0),MATCH('23.10'!M$3,FCSTSDV!$D$1:$L$1,0)),0)/'23.10'!$E103,1)</f>
        <v>0</v>
      </c>
      <c r="N103" s="92">
        <f>+ROUND(IFERROR(INDEX(FCSTSDV!$D$2:$L$72,MATCH('23.10'!$D103,FCSTSDV!$C$2:$C$72,0),MATCH('23.10'!N$3,FCSTSDV!$D$1:$L$1,0)),0)/'23.10'!$E103,1)</f>
        <v>0</v>
      </c>
      <c r="O103" s="92">
        <f>+ROUND(IFERROR(INDEX(FCSTSDV!$D$2:$L$72,MATCH('23.10'!$D103,FCSTSDV!$C$2:$C$72,0),MATCH('23.10'!O$3,FCSTSDV!$D$1:$L$1,0)),0)/'23.10'!$E103,1)</f>
        <v>0</v>
      </c>
      <c r="P103" s="92">
        <f>+ROUND(IFERROR(INDEX(FCSTSDV!$D$2:$L$72,MATCH('23.10'!$D103,FCSTSDV!$C$2:$C$72,0),MATCH('23.10'!P$3,FCSTSDV!$D$1:$L$1,0)),0)/'23.10'!$E103,1)</f>
        <v>0</v>
      </c>
      <c r="Q103" s="92">
        <f>+ROUND(IFERROR(INDEX(FCSTSDV!$D$2:$L$72,MATCH('23.10'!$D103,FCSTSDV!$C$2:$C$72,0),MATCH('23.10'!Q$3,FCSTSDV!$D$1:$L$1,0)),0)/'23.10'!$E103,1)</f>
        <v>0</v>
      </c>
      <c r="R103" s="92">
        <f>+ROUND(IFERROR(INDEX(FCSTSDV!$D$2:$L$72,MATCH('23.10'!$D103,FCSTSDV!$C$2:$C$72,0),MATCH('23.10'!R$3,FCSTSDV!$D$1:$L$1,0)),0)/'23.10'!$E103,1)</f>
        <v>0</v>
      </c>
      <c r="S103" s="92">
        <f>+ROUND(IFERROR(INDEX(FCSTSDV!$D$2:$L$72,MATCH('23.10'!$D103,FCSTSDV!$C$2:$C$72,0),MATCH('23.10'!S$3,FCSTSDV!$D$1:$L$1,0)),0)/'23.10'!$E103,1)</f>
        <v>0</v>
      </c>
      <c r="T103" s="92">
        <f>+ROUND(IFERROR(INDEX(FCSTSDV!$D$2:$L$72,MATCH('23.10'!$D103,FCSTSDV!$C$2:$C$72,0),MATCH('23.10'!T$3,FCSTSDV!$D$1:$L$1,0)),0)/'23.10'!$E103,1)</f>
        <v>0</v>
      </c>
      <c r="U103" s="92">
        <f>+ROUND(IFERROR(INDEX(FCSTSDV!$D$2:$L$72,MATCH('23.10'!$D103,FCSTSDV!$C$2:$C$72,0),MATCH('23.10'!U$3,FCSTSDV!$D$1:$L$1,0)),0)/'23.10'!$E103,1)</f>
        <v>0</v>
      </c>
      <c r="V103" s="92">
        <f>+ROUND(IFERROR(INDEX(FCSTSDV!$D$2:$L$72,MATCH('23.10'!$D103,FCSTSDV!$C$2:$C$72,0),MATCH('23.10'!V$3,FCSTSDV!$D$1:$L$1,0)),0)/'23.10'!$E103,1)</f>
        <v>0</v>
      </c>
      <c r="W103" s="92">
        <f>+ROUND(IFERROR(INDEX(FCSTSDV!$D$2:$L$72,MATCH('23.10'!$D103,FCSTSDV!$C$2:$C$72,0),MATCH('23.10'!W$3,FCSTSDV!$D$1:$L$1,0)),0)/'23.10'!$E103,1)</f>
        <v>0</v>
      </c>
      <c r="X103" s="92">
        <f>+ROUND(IFERROR(INDEX(FCSTSDV!$D$2:$L$72,MATCH('23.10'!$D103,FCSTSDV!$C$2:$C$72,0),MATCH('23.10'!X$3,FCSTSDV!$D$1:$L$1,0)),0)/'23.10'!$E103,1)</f>
        <v>0</v>
      </c>
      <c r="Y103" s="92">
        <f>+ROUND(IFERROR(INDEX(FCSTSDV!$D$2:$L$72,MATCH('23.10'!$D103,FCSTSDV!$C$2:$C$72,0),MATCH('23.10'!Y$3,FCSTSDV!$D$1:$L$1,0)),0)/'23.10'!$E103,1)</f>
        <v>0</v>
      </c>
      <c r="Z103" s="92">
        <f>+ROUND(IFERROR(INDEX(FCSTSDV!$D$2:$L$72,MATCH('23.10'!$D103,FCSTSDV!$C$2:$C$72,0),MATCH('23.10'!Z$3,FCSTSDV!$D$1:$L$1,0)),0)/'23.10'!$E103,1)</f>
        <v>0</v>
      </c>
      <c r="AA103" s="92">
        <f>+ROUND(IFERROR(INDEX(FCSTSDV!$D$2:$L$72,MATCH('23.10'!$D103,FCSTSDV!$C$2:$C$72,0),MATCH('23.10'!AA$3,FCSTSDV!$D$1:$L$1,0)),0)/'23.10'!$E103,1)</f>
        <v>0</v>
      </c>
      <c r="AB103" s="92">
        <f>+ROUND(IFERROR(INDEX(FCSTSDV!$D$2:$L$72,MATCH('23.10'!$D103,FCSTSDV!$C$2:$C$72,0),MATCH('23.10'!AB$3,FCSTSDV!$D$1:$L$1,0)),0)/'23.10'!$E103,1)</f>
        <v>0</v>
      </c>
      <c r="AC103" s="92">
        <f>+ROUND(IFERROR(INDEX(FCSTSDV!$D$2:$L$72,MATCH('23.10'!$D103,FCSTSDV!$C$2:$C$72,0),MATCH('23.10'!AC$3,FCSTSDV!$D$1:$L$1,0)),0)/'23.10'!$E103,1)</f>
        <v>0</v>
      </c>
      <c r="AD103" s="92">
        <f>+ROUND(IFERROR(INDEX(FCSTSDV!$D$2:$L$72,MATCH('23.10'!$D103,FCSTSDV!$C$2:$C$72,0),MATCH('23.10'!AD$3,FCSTSDV!$D$1:$L$1,0)),0)/'23.10'!$E103,1)</f>
        <v>0</v>
      </c>
      <c r="AE103" s="92">
        <f>+ROUND(IFERROR(INDEX(FCSTSDV!$D$2:$L$72,MATCH('23.10'!$D103,FCSTSDV!$C$2:$C$72,0),MATCH('23.10'!AE$3,FCSTSDV!$D$1:$L$1,0)),0)/'23.10'!$E103,1)</f>
        <v>0</v>
      </c>
      <c r="AF103" s="92">
        <f>+ROUND(IFERROR(INDEX(FCSTSDV!$D$2:$L$72,MATCH('23.10'!$D103,FCSTSDV!$C$2:$C$72,0),MATCH('23.10'!AF$3,FCSTSDV!$D$1:$L$1,0)),0)/'23.10'!$E103,1)</f>
        <v>0</v>
      </c>
      <c r="AG103" s="92">
        <f>+ROUND(IFERROR(INDEX(FCSTSDV!$D$2:$L$72,MATCH('23.10'!$D103,FCSTSDV!$C$2:$C$72,0),MATCH('23.10'!AG$3,FCSTSDV!$D$1:$L$1,0)),0)/'23.10'!$E103,1)</f>
        <v>0</v>
      </c>
      <c r="AH103" s="92">
        <f>+ROUND(IFERROR(INDEX(FCSTSDV!$D$2:$L$72,MATCH('23.10'!$D103,FCSTSDV!$C$2:$C$72,0),MATCH('23.10'!AH$3,FCSTSDV!$D$1:$L$1,0)),0)/'23.10'!$E103,1)</f>
        <v>0</v>
      </c>
      <c r="AI103" s="92">
        <f>+ROUND(IFERROR(INDEX(FCSTSDV!$D$2:$L$72,MATCH('23.10'!$D103,FCSTSDV!$C$2:$C$72,0),MATCH('23.10'!AI$3,FCSTSDV!$D$1:$L$1,0)),0)/'23.10'!$E103,1)</f>
        <v>0</v>
      </c>
      <c r="AJ103" s="92">
        <f>+ROUND(IFERROR(INDEX(FCSTSDV!$D$2:$L$72,MATCH('23.10'!$D103,FCSTSDV!$C$2:$C$72,0),MATCH('23.10'!AJ$3,FCSTSDV!$D$1:$L$1,0)),0)/'23.10'!$E103,1)</f>
        <v>0</v>
      </c>
      <c r="AK103" s="92">
        <f>+ROUND(IFERROR(INDEX(FCSTSDV!$D$2:$L$72,MATCH('23.10'!$D103,FCSTSDV!$C$2:$C$72,0),MATCH('23.10'!AK$3,FCSTSDV!$D$1:$L$1,0)),0)/'23.10'!$E103,1)</f>
        <v>0</v>
      </c>
    </row>
    <row r="104" spans="1:37" ht="20.100000000000001" customHeight="1">
      <c r="A104" s="807"/>
      <c r="B104" s="792"/>
      <c r="C104" s="60"/>
      <c r="D104" s="52" t="s">
        <v>175</v>
      </c>
      <c r="E104" s="53" t="s">
        <v>43</v>
      </c>
      <c r="F104" s="800"/>
      <c r="G104" s="800"/>
      <c r="H104" s="827"/>
      <c r="I104" s="87">
        <f>+SUM(I102:I103)</f>
        <v>0</v>
      </c>
      <c r="J104" s="90">
        <f t="shared" ref="J104:V104" si="37">+$H102+$I104-SUM(J102:J103)</f>
        <v>433</v>
      </c>
      <c r="K104" s="90">
        <f t="shared" si="37"/>
        <v>433</v>
      </c>
      <c r="L104" s="90">
        <f t="shared" si="37"/>
        <v>433</v>
      </c>
      <c r="M104" s="90">
        <f t="shared" si="37"/>
        <v>433</v>
      </c>
      <c r="N104" s="90">
        <f t="shared" si="37"/>
        <v>433</v>
      </c>
      <c r="O104" s="90">
        <f t="shared" si="37"/>
        <v>433</v>
      </c>
      <c r="P104" s="90">
        <f t="shared" si="37"/>
        <v>433</v>
      </c>
      <c r="Q104" s="90">
        <f t="shared" si="37"/>
        <v>433</v>
      </c>
      <c r="R104" s="90">
        <f t="shared" si="37"/>
        <v>433</v>
      </c>
      <c r="S104" s="90">
        <f t="shared" si="37"/>
        <v>433</v>
      </c>
      <c r="T104" s="90">
        <f t="shared" si="37"/>
        <v>433</v>
      </c>
      <c r="U104" s="90">
        <f t="shared" si="37"/>
        <v>433</v>
      </c>
      <c r="V104" s="90">
        <f t="shared" si="37"/>
        <v>433</v>
      </c>
      <c r="W104" s="90">
        <f>+V104-SUM(W102:W103)</f>
        <v>433</v>
      </c>
      <c r="X104" s="90">
        <f t="shared" ref="X104:AK104" si="38">+W104-SUM(X102:X103)</f>
        <v>433</v>
      </c>
      <c r="Y104" s="90">
        <f t="shared" si="38"/>
        <v>433</v>
      </c>
      <c r="Z104" s="90">
        <f t="shared" si="38"/>
        <v>433</v>
      </c>
      <c r="AA104" s="90">
        <f t="shared" si="38"/>
        <v>433</v>
      </c>
      <c r="AB104" s="90">
        <f t="shared" si="38"/>
        <v>433</v>
      </c>
      <c r="AC104" s="90">
        <f t="shared" si="38"/>
        <v>433</v>
      </c>
      <c r="AD104" s="90">
        <f t="shared" si="38"/>
        <v>433</v>
      </c>
      <c r="AE104" s="90">
        <f t="shared" si="38"/>
        <v>433</v>
      </c>
      <c r="AF104" s="90">
        <f t="shared" si="38"/>
        <v>433</v>
      </c>
      <c r="AG104" s="90">
        <f t="shared" si="38"/>
        <v>433</v>
      </c>
      <c r="AH104" s="90">
        <f t="shared" si="38"/>
        <v>433</v>
      </c>
      <c r="AI104" s="90">
        <f t="shared" si="38"/>
        <v>433</v>
      </c>
      <c r="AJ104" s="90">
        <f t="shared" si="38"/>
        <v>433</v>
      </c>
      <c r="AK104" s="90">
        <f t="shared" si="38"/>
        <v>433</v>
      </c>
    </row>
    <row r="105" spans="1:37" ht="18.75" customHeight="1">
      <c r="A105" s="806" t="s">
        <v>172</v>
      </c>
      <c r="B105" s="791" t="s">
        <v>219</v>
      </c>
      <c r="C105" s="8"/>
      <c r="D105" s="132" t="s">
        <v>78</v>
      </c>
      <c r="E105" s="133">
        <v>2500</v>
      </c>
      <c r="F105" s="798"/>
      <c r="G105" s="798"/>
      <c r="H105" s="826">
        <v>139</v>
      </c>
      <c r="I105" s="81">
        <f>+ROUND(IFERROR(VLOOKUP(D105,FCSTSDV!$C$2:$C$72,26,0),0)/'23.10'!E105+0,0)</f>
        <v>0</v>
      </c>
      <c r="J105" s="92">
        <f>+ROUND(IFERROR(INDEX(FCSTSDV!$D$2:$L$72,MATCH('23.10'!$D105,FCSTSDV!$C$2:$C$72,0),MATCH('23.10'!J$3,FCSTSDV!$D$1:$L$1,0)),0)/'23.10'!$E105,1)</f>
        <v>0</v>
      </c>
      <c r="K105" s="92">
        <f>+ROUND(IFERROR(INDEX(FCSTSDV!$D$2:$L$72,MATCH('23.10'!$D105,FCSTSDV!$C$2:$C$72,0),MATCH('23.10'!K$3,FCSTSDV!$D$1:$L$1,0)),0)/'23.10'!$E105,1)</f>
        <v>0</v>
      </c>
      <c r="L105" s="92">
        <f>+ROUND(IFERROR(INDEX(FCSTSDV!$D$2:$L$72,MATCH('23.10'!$D105,FCSTSDV!$C$2:$C$72,0),MATCH('23.10'!L$3,FCSTSDV!$D$1:$L$1,0)),0)/'23.10'!$E105,1)</f>
        <v>0</v>
      </c>
      <c r="M105" s="92">
        <f>+ROUND(IFERROR(INDEX(FCSTSDV!$D$2:$L$72,MATCH('23.10'!$D105,FCSTSDV!$C$2:$C$72,0),MATCH('23.10'!M$3,FCSTSDV!$D$1:$L$1,0)),0)/'23.10'!$E105,1)</f>
        <v>0</v>
      </c>
      <c r="N105" s="92">
        <f>+ROUND(IFERROR(INDEX(FCSTSDV!$D$2:$L$72,MATCH('23.10'!$D105,FCSTSDV!$C$2:$C$72,0),MATCH('23.10'!N$3,FCSTSDV!$D$1:$L$1,0)),0)/'23.10'!$E105,1)</f>
        <v>0</v>
      </c>
      <c r="O105" s="92">
        <f>+ROUND(IFERROR(INDEX(FCSTSDV!$D$2:$L$72,MATCH('23.10'!$D105,FCSTSDV!$C$2:$C$72,0),MATCH('23.10'!O$3,FCSTSDV!$D$1:$L$1,0)),0)/'23.10'!$E105,1)</f>
        <v>0</v>
      </c>
      <c r="P105" s="92">
        <f>+ROUND(IFERROR(INDEX(FCSTSDV!$D$2:$L$72,MATCH('23.10'!$D105,FCSTSDV!$C$2:$C$72,0),MATCH('23.10'!P$3,FCSTSDV!$D$1:$L$1,0)),0)/'23.10'!$E105,1)</f>
        <v>0</v>
      </c>
      <c r="Q105" s="92">
        <f>+ROUND(IFERROR(INDEX(FCSTSDV!$D$2:$L$72,MATCH('23.10'!$D105,FCSTSDV!$C$2:$C$72,0),MATCH('23.10'!Q$3,FCSTSDV!$D$1:$L$1,0)),0)/'23.10'!$E105,1)</f>
        <v>0</v>
      </c>
      <c r="R105" s="92">
        <f>+ROUND(IFERROR(INDEX(FCSTSDV!$D$2:$L$72,MATCH('23.10'!$D105,FCSTSDV!$C$2:$C$72,0),MATCH('23.10'!R$3,FCSTSDV!$D$1:$L$1,0)),0)/'23.10'!$E105,1)</f>
        <v>0</v>
      </c>
      <c r="S105" s="92">
        <f>+ROUND(IFERROR(INDEX(FCSTSDV!$D$2:$L$72,MATCH('23.10'!$D105,FCSTSDV!$C$2:$C$72,0),MATCH('23.10'!S$3,FCSTSDV!$D$1:$L$1,0)),0)/'23.10'!$E105,1)</f>
        <v>0</v>
      </c>
      <c r="T105" s="92">
        <f>+ROUND(IFERROR(INDEX(FCSTSDV!$D$2:$L$72,MATCH('23.10'!$D105,FCSTSDV!$C$2:$C$72,0),MATCH('23.10'!T$3,FCSTSDV!$D$1:$L$1,0)),0)/'23.10'!$E105,1)</f>
        <v>0</v>
      </c>
      <c r="U105" s="92">
        <f>+ROUND(IFERROR(INDEX(FCSTSDV!$D$2:$L$72,MATCH('23.10'!$D105,FCSTSDV!$C$2:$C$72,0),MATCH('23.10'!U$3,FCSTSDV!$D$1:$L$1,0)),0)/'23.10'!$E105,1)</f>
        <v>0</v>
      </c>
      <c r="V105" s="92">
        <f>+ROUND(IFERROR(INDEX(FCSTSDV!$D$2:$L$72,MATCH('23.10'!$D105,FCSTSDV!$C$2:$C$72,0),MATCH('23.10'!V$3,FCSTSDV!$D$1:$L$1,0)),0)/'23.10'!$E105,1)</f>
        <v>0</v>
      </c>
      <c r="W105" s="92">
        <f>+ROUND(IFERROR(INDEX(FCSTSDV!$D$2:$L$72,MATCH('23.10'!$D105,FCSTSDV!$C$2:$C$72,0),MATCH('23.10'!W$3,FCSTSDV!$D$1:$L$1,0)),0)/'23.10'!$E105,1)</f>
        <v>0</v>
      </c>
      <c r="X105" s="92">
        <f>+ROUND(IFERROR(INDEX(FCSTSDV!$D$2:$L$72,MATCH('23.10'!$D105,FCSTSDV!$C$2:$C$72,0),MATCH('23.10'!X$3,FCSTSDV!$D$1:$L$1,0)),0)/'23.10'!$E105,1)</f>
        <v>0</v>
      </c>
      <c r="Y105" s="92">
        <f>+ROUND(IFERROR(INDEX(FCSTSDV!$D$2:$L$72,MATCH('23.10'!$D105,FCSTSDV!$C$2:$C$72,0),MATCH('23.10'!Y$3,FCSTSDV!$D$1:$L$1,0)),0)/'23.10'!$E105,1)</f>
        <v>0</v>
      </c>
      <c r="Z105" s="92">
        <f>+ROUND(IFERROR(INDEX(FCSTSDV!$D$2:$L$72,MATCH('23.10'!$D105,FCSTSDV!$C$2:$C$72,0),MATCH('23.10'!Z$3,FCSTSDV!$D$1:$L$1,0)),0)/'23.10'!$E105,1)</f>
        <v>0</v>
      </c>
      <c r="AA105" s="92">
        <f>+ROUND(IFERROR(INDEX(FCSTSDV!$D$2:$L$72,MATCH('23.10'!$D105,FCSTSDV!$C$2:$C$72,0),MATCH('23.10'!AA$3,FCSTSDV!$D$1:$L$1,0)),0)/'23.10'!$E105,1)</f>
        <v>0</v>
      </c>
      <c r="AB105" s="92">
        <v>9</v>
      </c>
      <c r="AC105" s="92">
        <v>9</v>
      </c>
      <c r="AD105" s="92">
        <v>9</v>
      </c>
      <c r="AE105" s="92">
        <v>9</v>
      </c>
      <c r="AF105" s="106">
        <f>+ROUND(IFERROR(INDEX(FCSTSDV!$D$2:$L$72,MATCH('23.10'!$D105,FCSTSDV!$C$2:$C$72,0),MATCH('23.10'!AF$3,FCSTSDV!$D$1:$L$1,0)),0)/'23.10'!$E105,1)</f>
        <v>0</v>
      </c>
      <c r="AG105" s="106">
        <f>+ROUND(IFERROR(INDEX(FCSTSDV!$D$2:$L$72,MATCH('23.10'!$D105,FCSTSDV!$C$2:$C$72,0),MATCH('23.10'!AG$3,FCSTSDV!$D$1:$L$1,0)),0)/'23.10'!$E105,1)</f>
        <v>0</v>
      </c>
      <c r="AH105" s="106">
        <f>+ROUND(IFERROR(INDEX(FCSTSDV!$D$2:$L$72,MATCH('23.10'!$D105,FCSTSDV!$C$2:$C$72,0),MATCH('23.10'!AH$3,FCSTSDV!$D$1:$L$1,0)),0)/'23.10'!$E105,1)</f>
        <v>0</v>
      </c>
      <c r="AI105" s="106">
        <f>+ROUND(IFERROR(INDEX(FCSTSDV!$D$2:$L$72,MATCH('23.10'!$D105,FCSTSDV!$C$2:$C$72,0),MATCH('23.10'!AI$3,FCSTSDV!$D$1:$L$1,0)),0)/'23.10'!$E105,1)</f>
        <v>0</v>
      </c>
      <c r="AJ105" s="106">
        <f>+ROUND(IFERROR(INDEX(FCSTSDV!$D$2:$L$72,MATCH('23.10'!$D105,FCSTSDV!$C$2:$C$72,0),MATCH('23.10'!AJ$3,FCSTSDV!$D$1:$L$1,0)),0)/'23.10'!$E105,1)</f>
        <v>0</v>
      </c>
      <c r="AK105" s="106">
        <f>+ROUND(IFERROR(INDEX(FCSTSDV!$D$2:$L$72,MATCH('23.10'!$D105,FCSTSDV!$C$2:$C$72,0),MATCH('23.10'!AK$3,FCSTSDV!$D$1:$L$1,0)),0)/'23.10'!$E105,1)</f>
        <v>0</v>
      </c>
    </row>
    <row r="106" spans="1:37" ht="20.100000000000001" customHeight="1">
      <c r="A106" s="807"/>
      <c r="B106" s="792"/>
      <c r="C106" s="16"/>
      <c r="D106" s="52" t="s">
        <v>175</v>
      </c>
      <c r="E106" s="53" t="s">
        <v>43</v>
      </c>
      <c r="F106" s="800"/>
      <c r="G106" s="800"/>
      <c r="H106" s="827"/>
      <c r="I106" s="87">
        <v>17</v>
      </c>
      <c r="J106" s="90">
        <f t="shared" ref="J106:V106" si="39">$H105+$I105-J105</f>
        <v>139</v>
      </c>
      <c r="K106" s="90">
        <f t="shared" si="39"/>
        <v>139</v>
      </c>
      <c r="L106" s="90">
        <f t="shared" si="39"/>
        <v>139</v>
      </c>
      <c r="M106" s="90">
        <f t="shared" si="39"/>
        <v>139</v>
      </c>
      <c r="N106" s="90">
        <f t="shared" si="39"/>
        <v>139</v>
      </c>
      <c r="O106" s="90">
        <f t="shared" si="39"/>
        <v>139</v>
      </c>
      <c r="P106" s="90">
        <f t="shared" si="39"/>
        <v>139</v>
      </c>
      <c r="Q106" s="90">
        <f t="shared" si="39"/>
        <v>139</v>
      </c>
      <c r="R106" s="90">
        <f t="shared" si="39"/>
        <v>139</v>
      </c>
      <c r="S106" s="90">
        <f t="shared" si="39"/>
        <v>139</v>
      </c>
      <c r="T106" s="90">
        <f t="shared" si="39"/>
        <v>139</v>
      </c>
      <c r="U106" s="90">
        <f t="shared" si="39"/>
        <v>139</v>
      </c>
      <c r="V106" s="90">
        <f t="shared" si="39"/>
        <v>139</v>
      </c>
      <c r="W106" s="90">
        <f>V106-W105</f>
        <v>139</v>
      </c>
      <c r="X106" s="90">
        <f t="shared" ref="X106:AK106" si="40">W106-X105</f>
        <v>139</v>
      </c>
      <c r="Y106" s="90">
        <f t="shared" si="40"/>
        <v>139</v>
      </c>
      <c r="Z106" s="90">
        <f t="shared" si="40"/>
        <v>139</v>
      </c>
      <c r="AA106" s="90">
        <f t="shared" si="40"/>
        <v>139</v>
      </c>
      <c r="AB106" s="90">
        <f t="shared" si="40"/>
        <v>130</v>
      </c>
      <c r="AC106" s="90">
        <f t="shared" si="40"/>
        <v>121</v>
      </c>
      <c r="AD106" s="90">
        <f t="shared" si="40"/>
        <v>112</v>
      </c>
      <c r="AE106" s="90">
        <f t="shared" si="40"/>
        <v>103</v>
      </c>
      <c r="AF106" s="90">
        <f t="shared" si="40"/>
        <v>103</v>
      </c>
      <c r="AG106" s="90">
        <f t="shared" si="40"/>
        <v>103</v>
      </c>
      <c r="AH106" s="90">
        <f t="shared" si="40"/>
        <v>103</v>
      </c>
      <c r="AI106" s="90">
        <f t="shared" si="40"/>
        <v>103</v>
      </c>
      <c r="AJ106" s="90">
        <f t="shared" si="40"/>
        <v>103</v>
      </c>
      <c r="AK106" s="90">
        <f t="shared" si="40"/>
        <v>103</v>
      </c>
    </row>
    <row r="107" spans="1:37" ht="20.100000000000001" customHeight="1">
      <c r="A107" s="806" t="s">
        <v>172</v>
      </c>
      <c r="B107" s="791" t="s">
        <v>220</v>
      </c>
      <c r="C107" s="63"/>
      <c r="D107" s="73" t="s">
        <v>89</v>
      </c>
      <c r="E107" s="44">
        <v>2500</v>
      </c>
      <c r="F107" s="798"/>
      <c r="G107" s="798"/>
      <c r="H107" s="826">
        <v>15</v>
      </c>
      <c r="I107" s="81">
        <f>+ROUND(IFERROR(VLOOKUP(D107,FCSTSDV!$C$2:$C$72,26,0),0)/'23.10'!E107+0,0)</f>
        <v>0</v>
      </c>
      <c r="J107" s="92">
        <f>+ROUND(IFERROR(INDEX(FCSTSDV!$D$2:$L$72,MATCH('23.10'!$D107,FCSTSDV!$C$2:$C$72,0),MATCH('23.10'!J$3,FCSTSDV!$D$1:$L$1,0)),0)/'23.10'!$E107,1)</f>
        <v>0</v>
      </c>
      <c r="K107" s="92">
        <f>+ROUND(IFERROR(INDEX(FCSTSDV!$D$2:$L$72,MATCH('23.10'!$D107,FCSTSDV!$C$2:$C$72,0),MATCH('23.10'!K$3,FCSTSDV!$D$1:$L$1,0)),0)/'23.10'!$E107,1)</f>
        <v>0</v>
      </c>
      <c r="L107" s="92">
        <f>+ROUND(IFERROR(INDEX(FCSTSDV!$D$2:$L$72,MATCH('23.10'!$D107,FCSTSDV!$C$2:$C$72,0),MATCH('23.10'!L$3,FCSTSDV!$D$1:$L$1,0)),0)/'23.10'!$E107,1)</f>
        <v>0</v>
      </c>
      <c r="M107" s="92">
        <f>+ROUND(IFERROR(INDEX(FCSTSDV!$D$2:$L$72,MATCH('23.10'!$D107,FCSTSDV!$C$2:$C$72,0),MATCH('23.10'!M$3,FCSTSDV!$D$1:$L$1,0)),0)/'23.10'!$E107,1)</f>
        <v>0</v>
      </c>
      <c r="N107" s="92">
        <f>+ROUND(IFERROR(INDEX(FCSTSDV!$D$2:$L$72,MATCH('23.10'!$D107,FCSTSDV!$C$2:$C$72,0),MATCH('23.10'!N$3,FCSTSDV!$D$1:$L$1,0)),0)/'23.10'!$E107,1)</f>
        <v>0</v>
      </c>
      <c r="O107" s="92">
        <f>+ROUND(IFERROR(INDEX(FCSTSDV!$D$2:$L$72,MATCH('23.10'!$D107,FCSTSDV!$C$2:$C$72,0),MATCH('23.10'!O$3,FCSTSDV!$D$1:$L$1,0)),0)/'23.10'!$E107,1)</f>
        <v>0</v>
      </c>
      <c r="P107" s="92">
        <f>+ROUND(IFERROR(INDEX(FCSTSDV!$D$2:$L$72,MATCH('23.10'!$D107,FCSTSDV!$C$2:$C$72,0),MATCH('23.10'!P$3,FCSTSDV!$D$1:$L$1,0)),0)/'23.10'!$E107,1)</f>
        <v>0</v>
      </c>
      <c r="Q107" s="92">
        <f>+ROUND(IFERROR(INDEX(FCSTSDV!$D$2:$L$72,MATCH('23.10'!$D107,FCSTSDV!$C$2:$C$72,0),MATCH('23.10'!Q$3,FCSTSDV!$D$1:$L$1,0)),0)/'23.10'!$E107,1)</f>
        <v>0</v>
      </c>
      <c r="R107" s="92">
        <f>+ROUND(IFERROR(INDEX(FCSTSDV!$D$2:$L$72,MATCH('23.10'!$D107,FCSTSDV!$C$2:$C$72,0),MATCH('23.10'!R$3,FCSTSDV!$D$1:$L$1,0)),0)/'23.10'!$E107,1)</f>
        <v>0</v>
      </c>
      <c r="S107" s="92">
        <f>+ROUND(IFERROR(INDEX(FCSTSDV!$D$2:$L$72,MATCH('23.10'!$D107,FCSTSDV!$C$2:$C$72,0),MATCH('23.10'!S$3,FCSTSDV!$D$1:$L$1,0)),0)/'23.10'!$E107,1)</f>
        <v>0</v>
      </c>
      <c r="T107" s="92">
        <f>+ROUND(IFERROR(INDEX(FCSTSDV!$D$2:$L$72,MATCH('23.10'!$D107,FCSTSDV!$C$2:$C$72,0),MATCH('23.10'!T$3,FCSTSDV!$D$1:$L$1,0)),0)/'23.10'!$E107,1)</f>
        <v>0</v>
      </c>
      <c r="U107" s="92">
        <f>+ROUND(IFERROR(INDEX(FCSTSDV!$D$2:$L$72,MATCH('23.10'!$D107,FCSTSDV!$C$2:$C$72,0),MATCH('23.10'!U$3,FCSTSDV!$D$1:$L$1,0)),0)/'23.10'!$E107,1)</f>
        <v>0</v>
      </c>
      <c r="V107" s="92">
        <f>+ROUND(IFERROR(INDEX(FCSTSDV!$D$2:$L$72,MATCH('23.10'!$D107,FCSTSDV!$C$2:$C$72,0),MATCH('23.10'!V$3,FCSTSDV!$D$1:$L$1,0)),0)/'23.10'!$E107,1)</f>
        <v>0</v>
      </c>
      <c r="W107" s="92">
        <f>+ROUND(IFERROR(INDEX(FCSTSDV!$D$2:$L$72,MATCH('23.10'!$D107,FCSTSDV!$C$2:$C$72,0),MATCH('23.10'!W$3,FCSTSDV!$D$1:$L$1,0)),0)/'23.10'!$E107,1)</f>
        <v>0</v>
      </c>
      <c r="X107" s="92">
        <f>+ROUND(IFERROR(INDEX(FCSTSDV!$D$2:$L$72,MATCH('23.10'!$D107,FCSTSDV!$C$2:$C$72,0),MATCH('23.10'!X$3,FCSTSDV!$D$1:$L$1,0)),0)/'23.10'!$E107,1)</f>
        <v>0</v>
      </c>
      <c r="Y107" s="92">
        <f>+ROUND(IFERROR(INDEX(FCSTSDV!$D$2:$L$72,MATCH('23.10'!$D107,FCSTSDV!$C$2:$C$72,0),MATCH('23.10'!Y$3,FCSTSDV!$D$1:$L$1,0)),0)/'23.10'!$E107,1)</f>
        <v>0</v>
      </c>
      <c r="Z107" s="92">
        <f>+ROUND(IFERROR(INDEX(FCSTSDV!$D$2:$L$72,MATCH('23.10'!$D107,FCSTSDV!$C$2:$C$72,0),MATCH('23.10'!Z$3,FCSTSDV!$D$1:$L$1,0)),0)/'23.10'!$E107,1)</f>
        <v>0</v>
      </c>
      <c r="AA107" s="92">
        <f>+ROUND(IFERROR(INDEX(FCSTSDV!$D$2:$L$72,MATCH('23.10'!$D107,FCSTSDV!$C$2:$C$72,0),MATCH('23.10'!AA$3,FCSTSDV!$D$1:$L$1,0)),0)/'23.10'!$E107,1)</f>
        <v>0</v>
      </c>
      <c r="AB107" s="92">
        <f>+ROUND(IFERROR(INDEX(FCSTSDV!$D$2:$L$72,MATCH('23.10'!$D107,FCSTSDV!$C$2:$C$72,0),MATCH('23.10'!AB$3,FCSTSDV!$D$1:$L$1,0)),0)/'23.10'!$E107,1)</f>
        <v>0</v>
      </c>
      <c r="AC107" s="92">
        <f>+ROUND(IFERROR(INDEX(FCSTSDV!$D$2:$L$72,MATCH('23.10'!$D107,FCSTSDV!$C$2:$C$72,0),MATCH('23.10'!AC$3,FCSTSDV!$D$1:$L$1,0)),0)/'23.10'!$E107,1)</f>
        <v>0</v>
      </c>
      <c r="AD107" s="92">
        <f>+ROUND(IFERROR(INDEX(FCSTSDV!$D$2:$L$72,MATCH('23.10'!$D107,FCSTSDV!$C$2:$C$72,0),MATCH('23.10'!AD$3,FCSTSDV!$D$1:$L$1,0)),0)/'23.10'!$E107,1)</f>
        <v>0</v>
      </c>
      <c r="AE107" s="92">
        <f>+ROUND(IFERROR(INDEX(FCSTSDV!$D$2:$L$72,MATCH('23.10'!$D107,FCSTSDV!$C$2:$C$72,0),MATCH('23.10'!AE$3,FCSTSDV!$D$1:$L$1,0)),0)/'23.10'!$E107,1)</f>
        <v>0</v>
      </c>
      <c r="AF107" s="92">
        <f>+ROUND(IFERROR(INDEX(FCSTSDV!$D$2:$L$72,MATCH('23.10'!$D107,FCSTSDV!$C$2:$C$72,0),MATCH('23.10'!AF$3,FCSTSDV!$D$1:$L$1,0)),0)/'23.10'!$E107,1)</f>
        <v>0</v>
      </c>
      <c r="AG107" s="92">
        <f>+ROUND(IFERROR(INDEX(FCSTSDV!$D$2:$L$72,MATCH('23.10'!$D107,FCSTSDV!$C$2:$C$72,0),MATCH('23.10'!AG$3,FCSTSDV!$D$1:$L$1,0)),0)/'23.10'!$E107,1)</f>
        <v>0</v>
      </c>
      <c r="AH107" s="92">
        <f>+ROUND(IFERROR(INDEX(FCSTSDV!$D$2:$L$72,MATCH('23.10'!$D107,FCSTSDV!$C$2:$C$72,0),MATCH('23.10'!AH$3,FCSTSDV!$D$1:$L$1,0)),0)/'23.10'!$E107,1)</f>
        <v>0</v>
      </c>
      <c r="AI107" s="92">
        <f>+ROUND(IFERROR(INDEX(FCSTSDV!$D$2:$L$72,MATCH('23.10'!$D107,FCSTSDV!$C$2:$C$72,0),MATCH('23.10'!AI$3,FCSTSDV!$D$1:$L$1,0)),0)/'23.10'!$E107,1)</f>
        <v>0</v>
      </c>
      <c r="AJ107" s="92">
        <f>+ROUND(IFERROR(INDEX(FCSTSDV!$D$2:$L$72,MATCH('23.10'!$D107,FCSTSDV!$C$2:$C$72,0),MATCH('23.10'!AJ$3,FCSTSDV!$D$1:$L$1,0)),0)/'23.10'!$E107,1)</f>
        <v>0</v>
      </c>
      <c r="AK107" s="92">
        <f>+ROUND(IFERROR(INDEX(FCSTSDV!$D$2:$L$72,MATCH('23.10'!$D107,FCSTSDV!$C$2:$C$72,0),MATCH('23.10'!AK$3,FCSTSDV!$D$1:$L$1,0)),0)/'23.10'!$E107,1)</f>
        <v>0</v>
      </c>
    </row>
    <row r="108" spans="1:37" ht="20.100000000000001" customHeight="1">
      <c r="A108" s="807"/>
      <c r="B108" s="792"/>
      <c r="C108" s="60"/>
      <c r="D108" s="52" t="s">
        <v>175</v>
      </c>
      <c r="E108" s="53" t="s">
        <v>43</v>
      </c>
      <c r="F108" s="800"/>
      <c r="G108" s="800"/>
      <c r="H108" s="827"/>
      <c r="I108" s="87">
        <f>+I107</f>
        <v>0</v>
      </c>
      <c r="J108" s="90">
        <f t="shared" ref="J108:V108" si="41">$H107+$I107-J107</f>
        <v>15</v>
      </c>
      <c r="K108" s="90">
        <f t="shared" si="41"/>
        <v>15</v>
      </c>
      <c r="L108" s="90">
        <f t="shared" si="41"/>
        <v>15</v>
      </c>
      <c r="M108" s="90">
        <f t="shared" si="41"/>
        <v>15</v>
      </c>
      <c r="N108" s="90">
        <f t="shared" si="41"/>
        <v>15</v>
      </c>
      <c r="O108" s="90">
        <f t="shared" si="41"/>
        <v>15</v>
      </c>
      <c r="P108" s="90">
        <f t="shared" si="41"/>
        <v>15</v>
      </c>
      <c r="Q108" s="90">
        <f t="shared" si="41"/>
        <v>15</v>
      </c>
      <c r="R108" s="90">
        <f t="shared" si="41"/>
        <v>15</v>
      </c>
      <c r="S108" s="90">
        <f t="shared" si="41"/>
        <v>15</v>
      </c>
      <c r="T108" s="90">
        <f t="shared" si="41"/>
        <v>15</v>
      </c>
      <c r="U108" s="90">
        <f t="shared" si="41"/>
        <v>15</v>
      </c>
      <c r="V108" s="90">
        <f t="shared" si="41"/>
        <v>15</v>
      </c>
      <c r="W108" s="90">
        <f t="shared" ref="W108:AK108" si="42">+V108-W107</f>
        <v>15</v>
      </c>
      <c r="X108" s="90">
        <f t="shared" si="42"/>
        <v>15</v>
      </c>
      <c r="Y108" s="90">
        <f t="shared" si="42"/>
        <v>15</v>
      </c>
      <c r="Z108" s="90">
        <f t="shared" si="42"/>
        <v>15</v>
      </c>
      <c r="AA108" s="90">
        <f t="shared" si="42"/>
        <v>15</v>
      </c>
      <c r="AB108" s="90">
        <f t="shared" si="42"/>
        <v>15</v>
      </c>
      <c r="AC108" s="90">
        <f t="shared" si="42"/>
        <v>15</v>
      </c>
      <c r="AD108" s="90">
        <f t="shared" si="42"/>
        <v>15</v>
      </c>
      <c r="AE108" s="90">
        <f t="shared" si="42"/>
        <v>15</v>
      </c>
      <c r="AF108" s="90">
        <f t="shared" si="42"/>
        <v>15</v>
      </c>
      <c r="AG108" s="90">
        <f t="shared" si="42"/>
        <v>15</v>
      </c>
      <c r="AH108" s="90">
        <f t="shared" si="42"/>
        <v>15</v>
      </c>
      <c r="AI108" s="90">
        <f t="shared" si="42"/>
        <v>15</v>
      </c>
      <c r="AJ108" s="90">
        <f t="shared" si="42"/>
        <v>15</v>
      </c>
      <c r="AK108" s="90">
        <f t="shared" si="42"/>
        <v>15</v>
      </c>
    </row>
    <row r="109" spans="1:37" ht="20.100000000000001" customHeight="1">
      <c r="A109" s="806" t="s">
        <v>172</v>
      </c>
      <c r="B109" s="791" t="s">
        <v>221</v>
      </c>
      <c r="C109" s="63"/>
      <c r="D109" s="73" t="s">
        <v>80</v>
      </c>
      <c r="E109" s="44">
        <v>2500</v>
      </c>
      <c r="F109" s="798"/>
      <c r="G109" s="798"/>
      <c r="H109" s="826">
        <v>60</v>
      </c>
      <c r="I109" s="81">
        <f>+ROUND(IFERROR(VLOOKUP(D109,FCSTSDV!$C$2:$C$72,26,0),0)/'23.10'!E109+0,0)</f>
        <v>0</v>
      </c>
      <c r="J109" s="92">
        <f>+ROUND(IFERROR(INDEX(FCSTSDV!$D$2:$L$72,MATCH('23.10'!$D109,FCSTSDV!$C$2:$C$72,0),MATCH('23.10'!J$3,FCSTSDV!$D$1:$L$1,0)),0)/'23.10'!$E109,1)</f>
        <v>0</v>
      </c>
      <c r="K109" s="92">
        <f>+ROUND(IFERROR(INDEX(FCSTSDV!$D$2:$L$72,MATCH('23.10'!$D109,FCSTSDV!$C$2:$C$72,0),MATCH('23.10'!K$3,FCSTSDV!$D$1:$L$1,0)),0)/'23.10'!$E109,1)</f>
        <v>0</v>
      </c>
      <c r="L109" s="92">
        <f>+ROUND(IFERROR(INDEX(FCSTSDV!$D$2:$L$72,MATCH('23.10'!$D109,FCSTSDV!$C$2:$C$72,0),MATCH('23.10'!L$3,FCSTSDV!$D$1:$L$1,0)),0)/'23.10'!$E109,1)</f>
        <v>0</v>
      </c>
      <c r="M109" s="92">
        <f>+ROUND(IFERROR(INDEX(FCSTSDV!$D$2:$L$72,MATCH('23.10'!$D109,FCSTSDV!$C$2:$C$72,0),MATCH('23.10'!M$3,FCSTSDV!$D$1:$L$1,0)),0)/'23.10'!$E109,1)</f>
        <v>0</v>
      </c>
      <c r="N109" s="92">
        <f>+ROUND(IFERROR(INDEX(FCSTSDV!$D$2:$L$72,MATCH('23.10'!$D109,FCSTSDV!$C$2:$C$72,0),MATCH('23.10'!N$3,FCSTSDV!$D$1:$L$1,0)),0)/'23.10'!$E109,1)</f>
        <v>0</v>
      </c>
      <c r="O109" s="92">
        <f>+ROUND(IFERROR(INDEX(FCSTSDV!$D$2:$L$72,MATCH('23.10'!$D109,FCSTSDV!$C$2:$C$72,0),MATCH('23.10'!O$3,FCSTSDV!$D$1:$L$1,0)),0)/'23.10'!$E109,1)</f>
        <v>0</v>
      </c>
      <c r="P109" s="92">
        <f>+ROUND(IFERROR(INDEX(FCSTSDV!$D$2:$L$72,MATCH('23.10'!$D109,FCSTSDV!$C$2:$C$72,0),MATCH('23.10'!P$3,FCSTSDV!$D$1:$L$1,0)),0)/'23.10'!$E109,1)</f>
        <v>0</v>
      </c>
      <c r="Q109" s="92">
        <f>+ROUND(IFERROR(INDEX(FCSTSDV!$D$2:$L$72,MATCH('23.10'!$D109,FCSTSDV!$C$2:$C$72,0),MATCH('23.10'!Q$3,FCSTSDV!$D$1:$L$1,0)),0)/'23.10'!$E109,1)</f>
        <v>0</v>
      </c>
      <c r="R109" s="92">
        <f>+ROUND(IFERROR(INDEX(FCSTSDV!$D$2:$L$72,MATCH('23.10'!$D109,FCSTSDV!$C$2:$C$72,0),MATCH('23.10'!R$3,FCSTSDV!$D$1:$L$1,0)),0)/'23.10'!$E109,1)</f>
        <v>0</v>
      </c>
      <c r="S109" s="92">
        <f>+ROUND(IFERROR(INDEX(FCSTSDV!$D$2:$L$72,MATCH('23.10'!$D109,FCSTSDV!$C$2:$C$72,0),MATCH('23.10'!S$3,FCSTSDV!$D$1:$L$1,0)),0)/'23.10'!$E109,1)</f>
        <v>0</v>
      </c>
      <c r="T109" s="92">
        <f>+ROUND(IFERROR(INDEX(FCSTSDV!$D$2:$L$72,MATCH('23.10'!$D109,FCSTSDV!$C$2:$C$72,0),MATCH('23.10'!T$3,FCSTSDV!$D$1:$L$1,0)),0)/'23.10'!$E109,1)</f>
        <v>0</v>
      </c>
      <c r="U109" s="92">
        <f>+ROUND(IFERROR(INDEX(FCSTSDV!$D$2:$L$72,MATCH('23.10'!$D109,FCSTSDV!$C$2:$C$72,0),MATCH('23.10'!U$3,FCSTSDV!$D$1:$L$1,0)),0)/'23.10'!$E109,1)</f>
        <v>0</v>
      </c>
      <c r="V109" s="92">
        <f>+ROUND(IFERROR(INDEX(FCSTSDV!$D$2:$L$72,MATCH('23.10'!$D109,FCSTSDV!$C$2:$C$72,0),MATCH('23.10'!V$3,FCSTSDV!$D$1:$L$1,0)),0)/'23.10'!$E109,1)</f>
        <v>0</v>
      </c>
      <c r="W109" s="92">
        <f>+ROUND(IFERROR(INDEX(FCSTSDV!$D$2:$L$72,MATCH('23.10'!$D109,FCSTSDV!$C$2:$C$72,0),MATCH('23.10'!W$3,FCSTSDV!$D$1:$L$1,0)),0)/'23.10'!$E109,1)</f>
        <v>0</v>
      </c>
      <c r="X109" s="92">
        <f>+ROUND(IFERROR(INDEX(FCSTSDV!$D$2:$L$72,MATCH('23.10'!$D109,FCSTSDV!$C$2:$C$72,0),MATCH('23.10'!X$3,FCSTSDV!$D$1:$L$1,0)),0)/'23.10'!$E109,1)</f>
        <v>0</v>
      </c>
      <c r="Y109" s="92">
        <f>+ROUND(IFERROR(INDEX(FCSTSDV!$D$2:$L$72,MATCH('23.10'!$D109,FCSTSDV!$C$2:$C$72,0),MATCH('23.10'!Y$3,FCSTSDV!$D$1:$L$1,0)),0)/'23.10'!$E109,1)</f>
        <v>0</v>
      </c>
      <c r="Z109" s="92">
        <f>+ROUND(IFERROR(INDEX(FCSTSDV!$D$2:$L$72,MATCH('23.10'!$D109,FCSTSDV!$C$2:$C$72,0),MATCH('23.10'!Z$3,FCSTSDV!$D$1:$L$1,0)),0)/'23.10'!$E109,1)</f>
        <v>0</v>
      </c>
      <c r="AA109" s="92">
        <f>+ROUND(IFERROR(INDEX(FCSTSDV!$D$2:$L$72,MATCH('23.10'!$D109,FCSTSDV!$C$2:$C$72,0),MATCH('23.10'!AA$3,FCSTSDV!$D$1:$L$1,0)),0)/'23.10'!$E109,1)</f>
        <v>0</v>
      </c>
      <c r="AB109" s="92">
        <f>+ROUND(IFERROR(INDEX(FCSTSDV!$D$2:$L$72,MATCH('23.10'!$D109,FCSTSDV!$C$2:$C$72,0),MATCH('23.10'!AB$3,FCSTSDV!$D$1:$L$1,0)),0)/'23.10'!$E109,1)</f>
        <v>0</v>
      </c>
      <c r="AC109" s="92">
        <f>+ROUND(IFERROR(INDEX(FCSTSDV!$D$2:$L$72,MATCH('23.10'!$D109,FCSTSDV!$C$2:$C$72,0),MATCH('23.10'!AC$3,FCSTSDV!$D$1:$L$1,0)),0)/'23.10'!$E109,1)</f>
        <v>0</v>
      </c>
      <c r="AD109" s="92">
        <f>+ROUND(IFERROR(INDEX(FCSTSDV!$D$2:$L$72,MATCH('23.10'!$D109,FCSTSDV!$C$2:$C$72,0),MATCH('23.10'!AD$3,FCSTSDV!$D$1:$L$1,0)),0)/'23.10'!$E109,1)</f>
        <v>0</v>
      </c>
      <c r="AE109" s="92">
        <f>+ROUND(IFERROR(INDEX(FCSTSDV!$D$2:$L$72,MATCH('23.10'!$D109,FCSTSDV!$C$2:$C$72,0),MATCH('23.10'!AE$3,FCSTSDV!$D$1:$L$1,0)),0)/'23.10'!$E109,1)</f>
        <v>0</v>
      </c>
      <c r="AF109" s="92">
        <f>+ROUND(IFERROR(INDEX(FCSTSDV!$D$2:$L$72,MATCH('23.10'!$D109,FCSTSDV!$C$2:$C$72,0),MATCH('23.10'!AF$3,FCSTSDV!$D$1:$L$1,0)),0)/'23.10'!$E109,1)</f>
        <v>0</v>
      </c>
      <c r="AG109" s="92">
        <f>+ROUND(IFERROR(INDEX(FCSTSDV!$D$2:$L$72,MATCH('23.10'!$D109,FCSTSDV!$C$2:$C$72,0),MATCH('23.10'!AG$3,FCSTSDV!$D$1:$L$1,0)),0)/'23.10'!$E109,1)</f>
        <v>0</v>
      </c>
      <c r="AH109" s="92">
        <f>+ROUND(IFERROR(INDEX(FCSTSDV!$D$2:$L$72,MATCH('23.10'!$D109,FCSTSDV!$C$2:$C$72,0),MATCH('23.10'!AH$3,FCSTSDV!$D$1:$L$1,0)),0)/'23.10'!$E109,1)</f>
        <v>0</v>
      </c>
      <c r="AI109" s="92">
        <f>+ROUND(IFERROR(INDEX(FCSTSDV!$D$2:$L$72,MATCH('23.10'!$D109,FCSTSDV!$C$2:$C$72,0),MATCH('23.10'!AI$3,FCSTSDV!$D$1:$L$1,0)),0)/'23.10'!$E109,1)</f>
        <v>0</v>
      </c>
      <c r="AJ109" s="92">
        <f>+ROUND(IFERROR(INDEX(FCSTSDV!$D$2:$L$72,MATCH('23.10'!$D109,FCSTSDV!$C$2:$C$72,0),MATCH('23.10'!AJ$3,FCSTSDV!$D$1:$L$1,0)),0)/'23.10'!$E109,1)</f>
        <v>0</v>
      </c>
      <c r="AK109" s="92">
        <f>+ROUND(IFERROR(INDEX(FCSTSDV!$D$2:$L$72,MATCH('23.10'!$D109,FCSTSDV!$C$2:$C$72,0),MATCH('23.10'!AK$3,FCSTSDV!$D$1:$L$1,0)),0)/'23.10'!$E109,1)</f>
        <v>0</v>
      </c>
    </row>
    <row r="110" spans="1:37" ht="20.100000000000001" customHeight="1">
      <c r="A110" s="807"/>
      <c r="B110" s="792"/>
      <c r="C110" s="16"/>
      <c r="D110" s="52" t="s">
        <v>175</v>
      </c>
      <c r="E110" s="53" t="s">
        <v>43</v>
      </c>
      <c r="F110" s="800"/>
      <c r="G110" s="800"/>
      <c r="H110" s="827"/>
      <c r="I110" s="87">
        <f>+I109</f>
        <v>0</v>
      </c>
      <c r="J110" s="90">
        <f t="shared" ref="J110:V110" si="43">$H109+$I109-J109</f>
        <v>60</v>
      </c>
      <c r="K110" s="90">
        <f t="shared" si="43"/>
        <v>60</v>
      </c>
      <c r="L110" s="90">
        <f t="shared" si="43"/>
        <v>60</v>
      </c>
      <c r="M110" s="90">
        <f t="shared" si="43"/>
        <v>60</v>
      </c>
      <c r="N110" s="90">
        <f t="shared" si="43"/>
        <v>60</v>
      </c>
      <c r="O110" s="90">
        <f t="shared" si="43"/>
        <v>60</v>
      </c>
      <c r="P110" s="90">
        <f t="shared" si="43"/>
        <v>60</v>
      </c>
      <c r="Q110" s="90">
        <f t="shared" si="43"/>
        <v>60</v>
      </c>
      <c r="R110" s="90">
        <f t="shared" si="43"/>
        <v>60</v>
      </c>
      <c r="S110" s="90">
        <f t="shared" si="43"/>
        <v>60</v>
      </c>
      <c r="T110" s="90">
        <f t="shared" si="43"/>
        <v>60</v>
      </c>
      <c r="U110" s="90">
        <f t="shared" si="43"/>
        <v>60</v>
      </c>
      <c r="V110" s="90">
        <f t="shared" si="43"/>
        <v>60</v>
      </c>
      <c r="W110" s="90">
        <f t="shared" ref="W110:AK110" si="44">+V110-W109</f>
        <v>60</v>
      </c>
      <c r="X110" s="90">
        <f t="shared" si="44"/>
        <v>60</v>
      </c>
      <c r="Y110" s="90">
        <f t="shared" si="44"/>
        <v>60</v>
      </c>
      <c r="Z110" s="90">
        <f t="shared" si="44"/>
        <v>60</v>
      </c>
      <c r="AA110" s="90">
        <f t="shared" si="44"/>
        <v>60</v>
      </c>
      <c r="AB110" s="90">
        <f t="shared" si="44"/>
        <v>60</v>
      </c>
      <c r="AC110" s="90">
        <f t="shared" si="44"/>
        <v>60</v>
      </c>
      <c r="AD110" s="90">
        <f t="shared" si="44"/>
        <v>60</v>
      </c>
      <c r="AE110" s="90">
        <f t="shared" si="44"/>
        <v>60</v>
      </c>
      <c r="AF110" s="90">
        <f t="shared" si="44"/>
        <v>60</v>
      </c>
      <c r="AG110" s="90">
        <f t="shared" si="44"/>
        <v>60</v>
      </c>
      <c r="AH110" s="90">
        <f t="shared" si="44"/>
        <v>60</v>
      </c>
      <c r="AI110" s="90">
        <f t="shared" si="44"/>
        <v>60</v>
      </c>
      <c r="AJ110" s="90">
        <f t="shared" si="44"/>
        <v>60</v>
      </c>
      <c r="AK110" s="90">
        <f t="shared" si="44"/>
        <v>60</v>
      </c>
    </row>
    <row r="111" spans="1:37" ht="20.100000000000001" customHeight="1">
      <c r="A111" s="817" t="s">
        <v>172</v>
      </c>
      <c r="B111" s="796" t="s">
        <v>222</v>
      </c>
      <c r="C111" s="63"/>
      <c r="D111" s="73" t="s">
        <v>81</v>
      </c>
      <c r="E111" s="44">
        <v>2500</v>
      </c>
      <c r="F111" s="837"/>
      <c r="G111" s="837"/>
      <c r="H111" s="826">
        <v>5</v>
      </c>
      <c r="I111" s="81">
        <f>+ROUND(IFERROR(VLOOKUP(D111,FCSTSDV!$C$2:$C$72,26,0),0)/'23.10'!E111+0,0)</f>
        <v>0</v>
      </c>
      <c r="J111" s="114" t="e">
        <f t="array" ref="J111">+INDEX(FCSTSDV!$D$2:$L$72,MATCH('23.10'!$D111,FCSTSDV!$C$2:$C$72,0),MATCH('23.10'!J$3,FCSTSDV!$D$1:$L$1,0))/'23.10'!$E111</f>
        <v>#N/A</v>
      </c>
      <c r="K111" s="114" t="e">
        <f t="array" ref="K111">+INDEX(FCSTSDV!$D$2:$L$72,MATCH('23.10'!$D111,FCSTSDV!$C$2:$C$72,0),MATCH('23.10'!K$3,FCSTSDV!$D$1:$L$1,0))/'23.10'!$E111</f>
        <v>#N/A</v>
      </c>
      <c r="L111" s="114" t="e">
        <f t="array" ref="L111">+INDEX(FCSTSDV!$D$2:$L$72,MATCH('23.10'!$D111,FCSTSDV!$C$2:$C$72,0),MATCH('23.10'!L$3,FCSTSDV!$D$1:$L$1,0))/'23.10'!$E111</f>
        <v>#N/A</v>
      </c>
      <c r="M111" s="114" t="e">
        <f t="array" ref="M111">+INDEX(FCSTSDV!$D$2:$L$72,MATCH('23.10'!$D111,FCSTSDV!$C$2:$C$72,0),MATCH('23.10'!M$3,FCSTSDV!$D$1:$L$1,0))/'23.10'!$E111</f>
        <v>#N/A</v>
      </c>
      <c r="N111" s="114" t="e">
        <f t="array" ref="N111">+INDEX(FCSTSDV!$D$2:$L$72,MATCH('23.10'!$D111,FCSTSDV!$C$2:$C$72,0),MATCH('23.10'!N$3,FCSTSDV!$D$1:$L$1,0))/'23.10'!$E111</f>
        <v>#N/A</v>
      </c>
      <c r="O111" s="114" t="e">
        <f t="array" ref="O111">+INDEX(FCSTSDV!$D$2:$L$72,MATCH('23.10'!$D111,FCSTSDV!$C$2:$C$72,0),MATCH('23.10'!O$3,FCSTSDV!$D$1:$L$1,0))/'23.10'!$E111</f>
        <v>#N/A</v>
      </c>
      <c r="P111" s="114" t="e">
        <f t="array" ref="P111">+INDEX(FCSTSDV!$D$2:$L$72,MATCH('23.10'!$D111,FCSTSDV!$C$2:$C$72,0),MATCH('23.10'!P$3,FCSTSDV!$D$1:$L$1,0))/'23.10'!$E111</f>
        <v>#N/A</v>
      </c>
      <c r="Q111" s="114" t="e">
        <f t="array" ref="Q111">+INDEX(FCSTSDV!$D$2:$L$72,MATCH('23.10'!$D111,FCSTSDV!$C$2:$C$72,0),MATCH('23.10'!Q$3,FCSTSDV!$D$1:$L$1,0))/'23.10'!$E111</f>
        <v>#N/A</v>
      </c>
      <c r="R111" s="114" t="e">
        <f t="array" ref="R111">+INDEX(FCSTSDV!$D$2:$L$72,MATCH('23.10'!$D111,FCSTSDV!$C$2:$C$72,0),MATCH('23.10'!R$3,FCSTSDV!$D$1:$L$1,0))/'23.10'!$E111</f>
        <v>#N/A</v>
      </c>
      <c r="S111" s="114" t="e">
        <f t="array" ref="S111">+INDEX(FCSTSDV!$D$2:$L$72,MATCH('23.10'!$D111,FCSTSDV!$C$2:$C$72,0),MATCH('23.10'!S$3,FCSTSDV!$D$1:$L$1,0))/'23.10'!$E111</f>
        <v>#N/A</v>
      </c>
      <c r="T111" s="114" t="e">
        <f t="array" ref="T111">+INDEX(FCSTSDV!$D$2:$L$72,MATCH('23.10'!$D111,FCSTSDV!$C$2:$C$72,0),MATCH('23.10'!T$3,FCSTSDV!$D$1:$L$1,0))/'23.10'!$E111</f>
        <v>#N/A</v>
      </c>
      <c r="U111" s="114" t="e">
        <f t="array" ref="U111">+INDEX(FCSTSDV!$D$2:$L$72,MATCH('23.10'!$D111,FCSTSDV!$C$2:$C$72,0),MATCH('23.10'!U$3,FCSTSDV!$D$1:$L$1,0))/'23.10'!$E111</f>
        <v>#N/A</v>
      </c>
      <c r="V111" s="114" t="e">
        <f t="array" ref="V111">+INDEX(FCSTSDV!$D$2:$L$72,MATCH('23.10'!$D111,FCSTSDV!$C$2:$C$72,0),MATCH('23.10'!V$3,FCSTSDV!$D$1:$L$1,0))/'23.10'!$E111</f>
        <v>#N/A</v>
      </c>
      <c r="W111" s="92">
        <f>+ROUND(IFERROR(INDEX(FCSTSDV!$D$2:$L$72,MATCH('23.10'!$D111,FCSTSDV!$C$2:$C$72,0),MATCH('23.10'!W$3,FCSTSDV!$D$1:$L$1,0)),0)/'23.10'!$E111,1)</f>
        <v>0</v>
      </c>
      <c r="X111" s="92">
        <f>+ROUND(IFERROR(INDEX(FCSTSDV!$D$2:$L$72,MATCH('23.10'!$D111,FCSTSDV!$C$2:$C$72,0),MATCH('23.10'!X$3,FCSTSDV!$D$1:$L$1,0)),0)/'23.10'!$E111,1)</f>
        <v>0</v>
      </c>
      <c r="Y111" s="92">
        <f>+ROUND(IFERROR(INDEX(FCSTSDV!$D$2:$L$72,MATCH('23.10'!$D111,FCSTSDV!$C$2:$C$72,0),MATCH('23.10'!Y$3,FCSTSDV!$D$1:$L$1,0)),0)/'23.10'!$E111,1)</f>
        <v>0</v>
      </c>
      <c r="Z111" s="92">
        <f>+ROUND(IFERROR(INDEX(FCSTSDV!$D$2:$L$72,MATCH('23.10'!$D111,FCSTSDV!$C$2:$C$72,0),MATCH('23.10'!Z$3,FCSTSDV!$D$1:$L$1,0)),0)/'23.10'!$E111,1)</f>
        <v>0</v>
      </c>
      <c r="AA111" s="92">
        <f>+ROUND(IFERROR(INDEX(FCSTSDV!$D$2:$L$72,MATCH('23.10'!$D111,FCSTSDV!$C$2:$C$72,0),MATCH('23.10'!AA$3,FCSTSDV!$D$1:$L$1,0)),0)/'23.10'!$E111,1)</f>
        <v>0</v>
      </c>
      <c r="AB111" s="92">
        <f>+ROUND(IFERROR(INDEX(FCSTSDV!$D$2:$L$72,MATCH('23.10'!$D111,FCSTSDV!$C$2:$C$72,0),MATCH('23.10'!AB$3,FCSTSDV!$D$1:$L$1,0)),0)/'23.10'!$E111,1)</f>
        <v>0</v>
      </c>
      <c r="AC111" s="92">
        <f>+ROUND(IFERROR(INDEX(FCSTSDV!$D$2:$L$72,MATCH('23.10'!$D111,FCSTSDV!$C$2:$C$72,0),MATCH('23.10'!AC$3,FCSTSDV!$D$1:$L$1,0)),0)/'23.10'!$E111,1)</f>
        <v>0</v>
      </c>
      <c r="AD111" s="92">
        <f>+ROUND(IFERROR(INDEX(FCSTSDV!$D$2:$L$72,MATCH('23.10'!$D111,FCSTSDV!$C$2:$C$72,0),MATCH('23.10'!AD$3,FCSTSDV!$D$1:$L$1,0)),0)/'23.10'!$E111,1)</f>
        <v>0</v>
      </c>
      <c r="AE111" s="92">
        <f>+ROUND(IFERROR(INDEX(FCSTSDV!$D$2:$L$72,MATCH('23.10'!$D111,FCSTSDV!$C$2:$C$72,0),MATCH('23.10'!AE$3,FCSTSDV!$D$1:$L$1,0)),0)/'23.10'!$E111,1)</f>
        <v>0</v>
      </c>
      <c r="AF111" s="92">
        <f>+ROUND(IFERROR(INDEX(FCSTSDV!$D$2:$L$72,MATCH('23.10'!$D111,FCSTSDV!$C$2:$C$72,0),MATCH('23.10'!AF$3,FCSTSDV!$D$1:$L$1,0)),0)/'23.10'!$E111,1)</f>
        <v>0</v>
      </c>
      <c r="AG111" s="92">
        <f>+ROUND(IFERROR(INDEX(FCSTSDV!$D$2:$L$72,MATCH('23.10'!$D111,FCSTSDV!$C$2:$C$72,0),MATCH('23.10'!AG$3,FCSTSDV!$D$1:$L$1,0)),0)/'23.10'!$E111,1)</f>
        <v>0</v>
      </c>
      <c r="AH111" s="92">
        <f>+ROUND(IFERROR(INDEX(FCSTSDV!$D$2:$L$72,MATCH('23.10'!$D111,FCSTSDV!$C$2:$C$72,0),MATCH('23.10'!AH$3,FCSTSDV!$D$1:$L$1,0)),0)/'23.10'!$E111,1)</f>
        <v>0</v>
      </c>
      <c r="AI111" s="92">
        <f>+ROUND(IFERROR(INDEX(FCSTSDV!$D$2:$L$72,MATCH('23.10'!$D111,FCSTSDV!$C$2:$C$72,0),MATCH('23.10'!AI$3,FCSTSDV!$D$1:$L$1,0)),0)/'23.10'!$E111,1)</f>
        <v>0</v>
      </c>
      <c r="AJ111" s="92">
        <f>+ROUND(IFERROR(INDEX(FCSTSDV!$D$2:$L$72,MATCH('23.10'!$D111,FCSTSDV!$C$2:$C$72,0),MATCH('23.10'!AJ$3,FCSTSDV!$D$1:$L$1,0)),0)/'23.10'!$E111,1)</f>
        <v>0</v>
      </c>
      <c r="AK111" s="92">
        <f>+ROUND(IFERROR(INDEX(FCSTSDV!$D$2:$L$72,MATCH('23.10'!$D111,FCSTSDV!$C$2:$C$72,0),MATCH('23.10'!AK$3,FCSTSDV!$D$1:$L$1,0)),0)/'23.10'!$E111,1)</f>
        <v>0</v>
      </c>
    </row>
    <row r="112" spans="1:37" ht="20.100000000000001" customHeight="1">
      <c r="A112" s="819"/>
      <c r="B112" s="805"/>
      <c r="C112" s="60"/>
      <c r="D112" s="52" t="s">
        <v>175</v>
      </c>
      <c r="E112" s="53" t="s">
        <v>43</v>
      </c>
      <c r="F112" s="839"/>
      <c r="G112" s="839"/>
      <c r="H112" s="827"/>
      <c r="I112" s="87">
        <f>+I111</f>
        <v>0</v>
      </c>
      <c r="J112" s="90" t="e">
        <f t="shared" ref="J112:V112" si="45">$H111+$I111-J111</f>
        <v>#N/A</v>
      </c>
      <c r="K112" s="90" t="e">
        <f t="shared" si="45"/>
        <v>#N/A</v>
      </c>
      <c r="L112" s="90" t="e">
        <f t="shared" si="45"/>
        <v>#N/A</v>
      </c>
      <c r="M112" s="90" t="e">
        <f t="shared" si="45"/>
        <v>#N/A</v>
      </c>
      <c r="N112" s="90" t="e">
        <f t="shared" si="45"/>
        <v>#N/A</v>
      </c>
      <c r="O112" s="90" t="e">
        <f t="shared" si="45"/>
        <v>#N/A</v>
      </c>
      <c r="P112" s="90" t="e">
        <f t="shared" si="45"/>
        <v>#N/A</v>
      </c>
      <c r="Q112" s="90" t="e">
        <f t="shared" si="45"/>
        <v>#N/A</v>
      </c>
      <c r="R112" s="90" t="e">
        <f t="shared" si="45"/>
        <v>#N/A</v>
      </c>
      <c r="S112" s="90" t="e">
        <f t="shared" si="45"/>
        <v>#N/A</v>
      </c>
      <c r="T112" s="90" t="e">
        <f t="shared" si="45"/>
        <v>#N/A</v>
      </c>
      <c r="U112" s="90" t="e">
        <f t="shared" si="45"/>
        <v>#N/A</v>
      </c>
      <c r="V112" s="90" t="e">
        <f t="shared" si="45"/>
        <v>#N/A</v>
      </c>
      <c r="W112" s="90" t="e">
        <f t="shared" ref="W112:AK112" si="46">V112-W111</f>
        <v>#N/A</v>
      </c>
      <c r="X112" s="90" t="e">
        <f t="shared" si="46"/>
        <v>#N/A</v>
      </c>
      <c r="Y112" s="90" t="e">
        <f t="shared" si="46"/>
        <v>#N/A</v>
      </c>
      <c r="Z112" s="90" t="e">
        <f t="shared" si="46"/>
        <v>#N/A</v>
      </c>
      <c r="AA112" s="90" t="e">
        <f t="shared" si="46"/>
        <v>#N/A</v>
      </c>
      <c r="AB112" s="90" t="e">
        <f t="shared" si="46"/>
        <v>#N/A</v>
      </c>
      <c r="AC112" s="90" t="e">
        <f t="shared" si="46"/>
        <v>#N/A</v>
      </c>
      <c r="AD112" s="90" t="e">
        <f t="shared" si="46"/>
        <v>#N/A</v>
      </c>
      <c r="AE112" s="90" t="e">
        <f t="shared" si="46"/>
        <v>#N/A</v>
      </c>
      <c r="AF112" s="90" t="e">
        <f t="shared" si="46"/>
        <v>#N/A</v>
      </c>
      <c r="AG112" s="90" t="e">
        <f t="shared" si="46"/>
        <v>#N/A</v>
      </c>
      <c r="AH112" s="90" t="e">
        <f t="shared" si="46"/>
        <v>#N/A</v>
      </c>
      <c r="AI112" s="90" t="e">
        <f t="shared" si="46"/>
        <v>#N/A</v>
      </c>
      <c r="AJ112" s="90" t="e">
        <f t="shared" si="46"/>
        <v>#N/A</v>
      </c>
      <c r="AK112" s="90" t="e">
        <f t="shared" si="46"/>
        <v>#N/A</v>
      </c>
    </row>
    <row r="113" spans="1:39" ht="20.100000000000001" customHeight="1">
      <c r="A113" s="817" t="s">
        <v>245</v>
      </c>
      <c r="B113" s="796" t="s">
        <v>246</v>
      </c>
      <c r="C113" s="63"/>
      <c r="D113" s="73" t="s">
        <v>45</v>
      </c>
      <c r="E113" s="44">
        <v>200</v>
      </c>
      <c r="F113" s="837"/>
      <c r="G113" s="837"/>
      <c r="H113" s="831">
        <f>2865-12</f>
        <v>2853</v>
      </c>
      <c r="I113" s="81">
        <f>+ROUND(IFERROR(VLOOKUP(D113,FCSTSDV!$C$2:$C$72,26,0),0)/'23.10'!E113+0,0)</f>
        <v>0</v>
      </c>
      <c r="J113" s="92">
        <f>+ROUND(IFERROR(INDEX(FCSTSDV!$D$2:$L$72,MATCH('23.10'!$D113,FCSTSDV!$C$2:$C$72,0),MATCH('23.10'!J$3,FCSTSDV!$D$1:$L$1,0)),0)/'23.10'!$E113,1)</f>
        <v>0</v>
      </c>
      <c r="K113" s="92">
        <f>+ROUND(IFERROR(INDEX(FCSTSDV!$D$2:$L$72,MATCH('23.10'!$D113,FCSTSDV!$C$2:$C$72,0),MATCH('23.10'!K$3,FCSTSDV!$D$1:$L$1,0)),0)/'23.10'!$E113,1)</f>
        <v>0</v>
      </c>
      <c r="L113" s="92">
        <f>+ROUND(IFERROR(INDEX(FCSTSDV!$D$2:$L$72,MATCH('23.10'!$D113,FCSTSDV!$C$2:$C$72,0),MATCH('23.10'!L$3,FCSTSDV!$D$1:$L$1,0)),0)/'23.10'!$E113,1)</f>
        <v>0</v>
      </c>
      <c r="M113" s="92">
        <f>+ROUND(IFERROR(INDEX(FCSTSDV!$D$2:$L$72,MATCH('23.10'!$D113,FCSTSDV!$C$2:$C$72,0),MATCH('23.10'!M$3,FCSTSDV!$D$1:$L$1,0)),0)/'23.10'!$E113,1)</f>
        <v>0</v>
      </c>
      <c r="N113" s="92">
        <f>+ROUND(IFERROR(INDEX(FCSTSDV!$D$2:$L$72,MATCH('23.10'!$D113,FCSTSDV!$C$2:$C$72,0),MATCH('23.10'!N$3,FCSTSDV!$D$1:$L$1,0)),0)/'23.10'!$E113,1)</f>
        <v>0</v>
      </c>
      <c r="O113" s="92">
        <f>+ROUND(IFERROR(INDEX(FCSTSDV!$D$2:$L$72,MATCH('23.10'!$D113,FCSTSDV!$C$2:$C$72,0),MATCH('23.10'!O$3,FCSTSDV!$D$1:$L$1,0)),0)/'23.10'!$E113,1)</f>
        <v>0</v>
      </c>
      <c r="P113" s="92">
        <f>+ROUND(IFERROR(INDEX(FCSTSDV!$D$2:$L$72,MATCH('23.10'!$D113,FCSTSDV!$C$2:$C$72,0),MATCH('23.10'!P$3,FCSTSDV!$D$1:$L$1,0)),0)/'23.10'!$E113,1)</f>
        <v>0</v>
      </c>
      <c r="Q113" s="92">
        <f>+ROUND(IFERROR(INDEX(FCSTSDV!$D$2:$L$72,MATCH('23.10'!$D113,FCSTSDV!$C$2:$C$72,0),MATCH('23.10'!Q$3,FCSTSDV!$D$1:$L$1,0)),0)/'23.10'!$E113,1)</f>
        <v>0</v>
      </c>
      <c r="R113" s="92">
        <f>+ROUND(IFERROR(INDEX(FCSTSDV!$D$2:$L$72,MATCH('23.10'!$D113,FCSTSDV!$C$2:$C$72,0),MATCH('23.10'!R$3,FCSTSDV!$D$1:$L$1,0)),0)/'23.10'!$E113,1)</f>
        <v>0</v>
      </c>
      <c r="S113" s="92">
        <f>+ROUND(IFERROR(INDEX(FCSTSDV!$D$2:$L$72,MATCH('23.10'!$D113,FCSTSDV!$C$2:$C$72,0),MATCH('23.10'!S$3,FCSTSDV!$D$1:$L$1,0)),0)/'23.10'!$E113,1)</f>
        <v>0</v>
      </c>
      <c r="T113" s="92">
        <f>+ROUND(IFERROR(INDEX(FCSTSDV!$D$2:$L$72,MATCH('23.10'!$D113,FCSTSDV!$C$2:$C$72,0),MATCH('23.10'!T$3,FCSTSDV!$D$1:$L$1,0)),0)/'23.10'!$E113,1)</f>
        <v>0</v>
      </c>
      <c r="U113" s="92">
        <f>+ROUND(IFERROR(INDEX(FCSTSDV!$D$2:$L$72,MATCH('23.10'!$D113,FCSTSDV!$C$2:$C$72,0),MATCH('23.10'!U$3,FCSTSDV!$D$1:$L$1,0)),0)/'23.10'!$E113,1)</f>
        <v>0</v>
      </c>
      <c r="V113" s="92">
        <f>+ROUND(IFERROR(INDEX(FCSTSDV!$D$2:$L$72,MATCH('23.10'!$D113,FCSTSDV!$C$2:$C$72,0),MATCH('23.10'!V$3,FCSTSDV!$D$1:$L$1,0)),0)/'23.10'!$E113,1)</f>
        <v>0</v>
      </c>
      <c r="W113" s="92">
        <f>+ROUND(IFERROR(INDEX(FCSTSDV!$D$2:$L$72,MATCH('23.10'!$D113,FCSTSDV!$C$2:$C$72,0),MATCH('23.10'!W$3,FCSTSDV!$D$1:$L$1,0)),0)/'23.10'!$E113,1)</f>
        <v>0</v>
      </c>
      <c r="X113" s="92">
        <f>+ROUND(IFERROR(INDEX(FCSTSDV!$D$2:$L$72,MATCH('23.10'!$D113,FCSTSDV!$C$2:$C$72,0),MATCH('23.10'!X$3,FCSTSDV!$D$1:$L$1,0)),0)/'23.10'!$E113,1)</f>
        <v>0</v>
      </c>
      <c r="Y113" s="92">
        <f>+ROUND(IFERROR(INDEX(FCSTSDV!$D$2:$L$72,MATCH('23.10'!$D113,FCSTSDV!$C$2:$C$72,0),MATCH('23.10'!Y$3,FCSTSDV!$D$1:$L$1,0)),0)/'23.10'!$E113,1)</f>
        <v>0</v>
      </c>
      <c r="Z113" s="92">
        <f>+ROUND(IFERROR(INDEX(FCSTSDV!$D$2:$L$72,MATCH('23.10'!$D113,FCSTSDV!$C$2:$C$72,0),MATCH('23.10'!Z$3,FCSTSDV!$D$1:$L$1,0)),0)/'23.10'!$E113,1)</f>
        <v>0</v>
      </c>
      <c r="AA113" s="92">
        <f>+ROUND(IFERROR(INDEX(FCSTSDV!$D$2:$L$72,MATCH('23.10'!$D113,FCSTSDV!$C$2:$C$72,0),MATCH('23.10'!AA$3,FCSTSDV!$D$1:$L$1,0)),0)/'23.10'!$E113,1)</f>
        <v>0</v>
      </c>
      <c r="AB113" s="92">
        <f>+ROUND(IFERROR(INDEX(FCSTSDV!$D$2:$L$72,MATCH('23.10'!$D113,FCSTSDV!$C$2:$C$72,0),MATCH('23.10'!AB$3,FCSTSDV!$D$1:$L$1,0)),0)/'23.10'!$E113,1)</f>
        <v>0</v>
      </c>
      <c r="AC113" s="92">
        <f>+ROUND(IFERROR(INDEX(FCSTSDV!$D$2:$L$72,MATCH('23.10'!$D113,FCSTSDV!$C$2:$C$72,0),MATCH('23.10'!AC$3,FCSTSDV!$D$1:$L$1,0)),0)/'23.10'!$E113,1)</f>
        <v>0</v>
      </c>
      <c r="AD113" s="92">
        <f>+ROUND(IFERROR(INDEX(FCSTSDV!$D$2:$L$72,MATCH('23.10'!$D113,FCSTSDV!$C$2:$C$72,0),MATCH('23.10'!AD$3,FCSTSDV!$D$1:$L$1,0)),0)/'23.10'!$E113,1)</f>
        <v>0</v>
      </c>
      <c r="AE113" s="92">
        <f>+ROUND(IFERROR(INDEX(FCSTSDV!$D$2:$L$72,MATCH('23.10'!$D113,FCSTSDV!$C$2:$C$72,0),MATCH('23.10'!AE$3,FCSTSDV!$D$1:$L$1,0)),0)/'23.10'!$E113,1)</f>
        <v>0</v>
      </c>
      <c r="AF113" s="92">
        <f>+ROUND(IFERROR(INDEX(FCSTSDV!$D$2:$L$72,MATCH('23.10'!$D113,FCSTSDV!$C$2:$C$72,0),MATCH('23.10'!AF$3,FCSTSDV!$D$1:$L$1,0)),0)/'23.10'!$E113,1)</f>
        <v>0</v>
      </c>
      <c r="AG113" s="92">
        <f>+ROUND(IFERROR(INDEX(FCSTSDV!$D$2:$L$72,MATCH('23.10'!$D113,FCSTSDV!$C$2:$C$72,0),MATCH('23.10'!AG$3,FCSTSDV!$D$1:$L$1,0)),0)/'23.10'!$E113,1)</f>
        <v>0</v>
      </c>
      <c r="AH113" s="92">
        <f>+ROUND(IFERROR(INDEX(FCSTSDV!$D$2:$L$72,MATCH('23.10'!$D113,FCSTSDV!$C$2:$C$72,0),MATCH('23.10'!AH$3,FCSTSDV!$D$1:$L$1,0)),0)/'23.10'!$E113,1)</f>
        <v>0</v>
      </c>
      <c r="AI113" s="92">
        <f>+ROUND(IFERROR(INDEX(FCSTSDV!$D$2:$L$72,MATCH('23.10'!$D113,FCSTSDV!$C$2:$C$72,0),MATCH('23.10'!AI$3,FCSTSDV!$D$1:$L$1,0)),0)/'23.10'!$E113,1)</f>
        <v>0</v>
      </c>
      <c r="AJ113" s="92">
        <f>+ROUND(IFERROR(INDEX(FCSTSDV!$D$2:$L$72,MATCH('23.10'!$D113,FCSTSDV!$C$2:$C$72,0),MATCH('23.10'!AJ$3,FCSTSDV!$D$1:$L$1,0)),0)/'23.10'!$E113,1)</f>
        <v>0</v>
      </c>
      <c r="AK113" s="92">
        <f>+ROUND(IFERROR(INDEX(FCSTSDV!$D$2:$L$72,MATCH('23.10'!$D113,FCSTSDV!$C$2:$C$72,0),MATCH('23.10'!AK$3,FCSTSDV!$D$1:$L$1,0)),0)/'23.10'!$E113,1)</f>
        <v>0</v>
      </c>
    </row>
    <row r="114" spans="1:39" ht="20.100000000000001" customHeight="1">
      <c r="A114" s="818"/>
      <c r="B114" s="794"/>
      <c r="C114" s="57"/>
      <c r="D114" s="32" t="s">
        <v>66</v>
      </c>
      <c r="E114" s="49">
        <v>150</v>
      </c>
      <c r="F114" s="838"/>
      <c r="G114" s="838"/>
      <c r="H114" s="832"/>
      <c r="I114" s="81">
        <f>+ROUND(IFERROR(VLOOKUP(D114,FCSTSDV!$C$2:$C$72,26,0),0)/'23.10'!E114+0,0)</f>
        <v>0</v>
      </c>
      <c r="J114" s="92">
        <f>+ROUND(IFERROR(INDEX(FCSTSDV!$D$2:$L$72,MATCH('23.10'!$D114,FCSTSDV!$C$2:$C$72,0),MATCH('23.10'!J$3,FCSTSDV!$D$1:$L$1,0)),0)/'23.10'!$E114,1)</f>
        <v>0</v>
      </c>
      <c r="K114" s="92">
        <f>+ROUND(IFERROR(INDEX(FCSTSDV!$D$2:$L$72,MATCH('23.10'!$D114,FCSTSDV!$C$2:$C$72,0),MATCH('23.10'!K$3,FCSTSDV!$D$1:$L$1,0)),0)/'23.10'!$E114,1)</f>
        <v>0</v>
      </c>
      <c r="L114" s="92">
        <f>+ROUND(IFERROR(INDEX(FCSTSDV!$D$2:$L$72,MATCH('23.10'!$D114,FCSTSDV!$C$2:$C$72,0),MATCH('23.10'!L$3,FCSTSDV!$D$1:$L$1,0)),0)/'23.10'!$E114,1)</f>
        <v>0</v>
      </c>
      <c r="M114" s="92">
        <f>+ROUND(IFERROR(INDEX(FCSTSDV!$D$2:$L$72,MATCH('23.10'!$D114,FCSTSDV!$C$2:$C$72,0),MATCH('23.10'!M$3,FCSTSDV!$D$1:$L$1,0)),0)/'23.10'!$E114,1)</f>
        <v>0</v>
      </c>
      <c r="N114" s="92">
        <f>+ROUND(IFERROR(INDEX(FCSTSDV!$D$2:$L$72,MATCH('23.10'!$D114,FCSTSDV!$C$2:$C$72,0),MATCH('23.10'!N$3,FCSTSDV!$D$1:$L$1,0)),0)/'23.10'!$E114,1)</f>
        <v>0</v>
      </c>
      <c r="O114" s="92">
        <f>+ROUND(IFERROR(INDEX(FCSTSDV!$D$2:$L$72,MATCH('23.10'!$D114,FCSTSDV!$C$2:$C$72,0),MATCH('23.10'!O$3,FCSTSDV!$D$1:$L$1,0)),0)/'23.10'!$E114,1)</f>
        <v>0</v>
      </c>
      <c r="P114" s="92">
        <f>+ROUND(IFERROR(INDEX(FCSTSDV!$D$2:$L$72,MATCH('23.10'!$D114,FCSTSDV!$C$2:$C$72,0),MATCH('23.10'!P$3,FCSTSDV!$D$1:$L$1,0)),0)/'23.10'!$E114,1)</f>
        <v>0</v>
      </c>
      <c r="Q114" s="92">
        <f>+ROUND(IFERROR(INDEX(FCSTSDV!$D$2:$L$72,MATCH('23.10'!$D114,FCSTSDV!$C$2:$C$72,0),MATCH('23.10'!Q$3,FCSTSDV!$D$1:$L$1,0)),0)/'23.10'!$E114,1)</f>
        <v>0</v>
      </c>
      <c r="R114" s="92">
        <f>+ROUND(IFERROR(INDEX(FCSTSDV!$D$2:$L$72,MATCH('23.10'!$D114,FCSTSDV!$C$2:$C$72,0),MATCH('23.10'!R$3,FCSTSDV!$D$1:$L$1,0)),0)/'23.10'!$E114,1)</f>
        <v>0</v>
      </c>
      <c r="S114" s="92">
        <f>+ROUND(IFERROR(INDEX(FCSTSDV!$D$2:$L$72,MATCH('23.10'!$D114,FCSTSDV!$C$2:$C$72,0),MATCH('23.10'!S$3,FCSTSDV!$D$1:$L$1,0)),0)/'23.10'!$E114,1)</f>
        <v>0</v>
      </c>
      <c r="T114" s="92">
        <f>+ROUND(IFERROR(INDEX(FCSTSDV!$D$2:$L$72,MATCH('23.10'!$D114,FCSTSDV!$C$2:$C$72,0),MATCH('23.10'!T$3,FCSTSDV!$D$1:$L$1,0)),0)/'23.10'!$E114,1)</f>
        <v>0</v>
      </c>
      <c r="U114" s="92">
        <f>+ROUND(IFERROR(INDEX(FCSTSDV!$D$2:$L$72,MATCH('23.10'!$D114,FCSTSDV!$C$2:$C$72,0),MATCH('23.10'!U$3,FCSTSDV!$D$1:$L$1,0)),0)/'23.10'!$E114,1)</f>
        <v>0</v>
      </c>
      <c r="V114" s="92">
        <f>+ROUND(IFERROR(INDEX(FCSTSDV!$D$2:$L$72,MATCH('23.10'!$D114,FCSTSDV!$C$2:$C$72,0),MATCH('23.10'!V$3,FCSTSDV!$D$1:$L$1,0)),0)/'23.10'!$E114,1)</f>
        <v>0</v>
      </c>
      <c r="W114" s="92">
        <f>+ROUND(IFERROR(INDEX(FCSTSDV!$D$2:$L$72,MATCH('23.10'!$D114,FCSTSDV!$C$2:$C$72,0),MATCH('23.10'!W$3,FCSTSDV!$D$1:$L$1,0)),0)/'23.10'!$E114,1)</f>
        <v>0</v>
      </c>
      <c r="X114" s="92">
        <f>+ROUND(IFERROR(INDEX(FCSTSDV!$D$2:$L$72,MATCH('23.10'!$D114,FCSTSDV!$C$2:$C$72,0),MATCH('23.10'!X$3,FCSTSDV!$D$1:$L$1,0)),0)/'23.10'!$E114,1)</f>
        <v>0</v>
      </c>
      <c r="Y114" s="92">
        <f>+ROUND(IFERROR(INDEX(FCSTSDV!$D$2:$L$72,MATCH('23.10'!$D114,FCSTSDV!$C$2:$C$72,0),MATCH('23.10'!Y$3,FCSTSDV!$D$1:$L$1,0)),0)/'23.10'!$E114,1)</f>
        <v>0</v>
      </c>
      <c r="Z114" s="92">
        <f>+ROUND(IFERROR(INDEX(FCSTSDV!$D$2:$L$72,MATCH('23.10'!$D114,FCSTSDV!$C$2:$C$72,0),MATCH('23.10'!Z$3,FCSTSDV!$D$1:$L$1,0)),0)/'23.10'!$E114,1)</f>
        <v>0</v>
      </c>
      <c r="AA114" s="92">
        <f>+ROUND(IFERROR(INDEX(FCSTSDV!$D$2:$L$72,MATCH('23.10'!$D114,FCSTSDV!$C$2:$C$72,0),MATCH('23.10'!AA$3,FCSTSDV!$D$1:$L$1,0)),0)/'23.10'!$E114,1)</f>
        <v>0</v>
      </c>
      <c r="AB114" s="92">
        <f>+ROUND(IFERROR(INDEX(FCSTSDV!$D$2:$L$72,MATCH('23.10'!$D114,FCSTSDV!$C$2:$C$72,0),MATCH('23.10'!AB$3,FCSTSDV!$D$1:$L$1,0)),0)/'23.10'!$E114,1)</f>
        <v>0</v>
      </c>
      <c r="AC114" s="92">
        <f>+ROUND(IFERROR(INDEX(FCSTSDV!$D$2:$L$72,MATCH('23.10'!$D114,FCSTSDV!$C$2:$C$72,0),MATCH('23.10'!AC$3,FCSTSDV!$D$1:$L$1,0)),0)/'23.10'!$E114,1)</f>
        <v>0</v>
      </c>
      <c r="AD114" s="92">
        <f>+ROUND(IFERROR(INDEX(FCSTSDV!$D$2:$L$72,MATCH('23.10'!$D114,FCSTSDV!$C$2:$C$72,0),MATCH('23.10'!AD$3,FCSTSDV!$D$1:$L$1,0)),0)/'23.10'!$E114,1)</f>
        <v>0</v>
      </c>
      <c r="AE114" s="92">
        <f>+ROUND(IFERROR(INDEX(FCSTSDV!$D$2:$L$72,MATCH('23.10'!$D114,FCSTSDV!$C$2:$C$72,0),MATCH('23.10'!AE$3,FCSTSDV!$D$1:$L$1,0)),0)/'23.10'!$E114,1)</f>
        <v>0</v>
      </c>
      <c r="AF114" s="92">
        <f>+ROUND(IFERROR(INDEX(FCSTSDV!$D$2:$L$72,MATCH('23.10'!$D114,FCSTSDV!$C$2:$C$72,0),MATCH('23.10'!AF$3,FCSTSDV!$D$1:$L$1,0)),0)/'23.10'!$E114,1)</f>
        <v>0</v>
      </c>
      <c r="AG114" s="92">
        <f>+ROUND(IFERROR(INDEX(FCSTSDV!$D$2:$L$72,MATCH('23.10'!$D114,FCSTSDV!$C$2:$C$72,0),MATCH('23.10'!AG$3,FCSTSDV!$D$1:$L$1,0)),0)/'23.10'!$E114,1)</f>
        <v>0</v>
      </c>
      <c r="AH114" s="92">
        <f>+ROUND(IFERROR(INDEX(FCSTSDV!$D$2:$L$72,MATCH('23.10'!$D114,FCSTSDV!$C$2:$C$72,0),MATCH('23.10'!AH$3,FCSTSDV!$D$1:$L$1,0)),0)/'23.10'!$E114,1)</f>
        <v>0</v>
      </c>
      <c r="AI114" s="92">
        <f>+ROUND(IFERROR(INDEX(FCSTSDV!$D$2:$L$72,MATCH('23.10'!$D114,FCSTSDV!$C$2:$C$72,0),MATCH('23.10'!AI$3,FCSTSDV!$D$1:$L$1,0)),0)/'23.10'!$E114,1)</f>
        <v>0</v>
      </c>
      <c r="AJ114" s="92">
        <f>+ROUND(IFERROR(INDEX(FCSTSDV!$D$2:$L$72,MATCH('23.10'!$D114,FCSTSDV!$C$2:$C$72,0),MATCH('23.10'!AJ$3,FCSTSDV!$D$1:$L$1,0)),0)/'23.10'!$E114,1)</f>
        <v>0</v>
      </c>
      <c r="AK114" s="92">
        <f>+ROUND(IFERROR(INDEX(FCSTSDV!$D$2:$L$72,MATCH('23.10'!$D114,FCSTSDV!$C$2:$C$72,0),MATCH('23.10'!AK$3,FCSTSDV!$D$1:$L$1,0)),0)/'23.10'!$E114,1)</f>
        <v>0</v>
      </c>
    </row>
    <row r="115" spans="1:39" ht="20.100000000000001" customHeight="1">
      <c r="A115" s="818"/>
      <c r="B115" s="794"/>
      <c r="C115" s="57"/>
      <c r="D115" s="32" t="s">
        <v>49</v>
      </c>
      <c r="E115" s="49">
        <v>150</v>
      </c>
      <c r="F115" s="838"/>
      <c r="G115" s="838"/>
      <c r="H115" s="832"/>
      <c r="I115" s="81">
        <f>+ROUND(IFERROR(VLOOKUP(D115,FCSTSDV!$C$2:$C$72,26,0),0)/'23.10'!E115+0,0)</f>
        <v>0</v>
      </c>
      <c r="J115" s="92">
        <f>+ROUND(IFERROR(INDEX(FCSTSDV!$D$2:$L$72,MATCH('23.10'!$D115,FCSTSDV!$C$2:$C$72,0),MATCH('23.10'!J$3,FCSTSDV!$D$1:$L$1,0)),0)/'23.10'!$E115,1)</f>
        <v>0</v>
      </c>
      <c r="K115" s="92">
        <f>+ROUND(IFERROR(INDEX(FCSTSDV!$D$2:$L$72,MATCH('23.10'!$D115,FCSTSDV!$C$2:$C$72,0),MATCH('23.10'!K$3,FCSTSDV!$D$1:$L$1,0)),0)/'23.10'!$E115,1)</f>
        <v>0</v>
      </c>
      <c r="L115" s="92">
        <f>+ROUND(IFERROR(INDEX(FCSTSDV!$D$2:$L$72,MATCH('23.10'!$D115,FCSTSDV!$C$2:$C$72,0),MATCH('23.10'!L$3,FCSTSDV!$D$1:$L$1,0)),0)/'23.10'!$E115,1)</f>
        <v>0</v>
      </c>
      <c r="M115" s="92">
        <f>+ROUND(IFERROR(INDEX(FCSTSDV!$D$2:$L$72,MATCH('23.10'!$D115,FCSTSDV!$C$2:$C$72,0),MATCH('23.10'!M$3,FCSTSDV!$D$1:$L$1,0)),0)/'23.10'!$E115,1)</f>
        <v>0</v>
      </c>
      <c r="N115" s="92">
        <f>+ROUND(IFERROR(INDEX(FCSTSDV!$D$2:$L$72,MATCH('23.10'!$D115,FCSTSDV!$C$2:$C$72,0),MATCH('23.10'!N$3,FCSTSDV!$D$1:$L$1,0)),0)/'23.10'!$E115,1)</f>
        <v>0</v>
      </c>
      <c r="O115" s="92">
        <f>+ROUND(IFERROR(INDEX(FCSTSDV!$D$2:$L$72,MATCH('23.10'!$D115,FCSTSDV!$C$2:$C$72,0),MATCH('23.10'!O$3,FCSTSDV!$D$1:$L$1,0)),0)/'23.10'!$E115,1)</f>
        <v>0</v>
      </c>
      <c r="P115" s="92">
        <f>+ROUND(IFERROR(INDEX(FCSTSDV!$D$2:$L$72,MATCH('23.10'!$D115,FCSTSDV!$C$2:$C$72,0),MATCH('23.10'!P$3,FCSTSDV!$D$1:$L$1,0)),0)/'23.10'!$E115,1)</f>
        <v>0</v>
      </c>
      <c r="Q115" s="92">
        <f>+ROUND(IFERROR(INDEX(FCSTSDV!$D$2:$L$72,MATCH('23.10'!$D115,FCSTSDV!$C$2:$C$72,0),MATCH('23.10'!Q$3,FCSTSDV!$D$1:$L$1,0)),0)/'23.10'!$E115,1)</f>
        <v>0</v>
      </c>
      <c r="R115" s="92">
        <f>+ROUND(IFERROR(INDEX(FCSTSDV!$D$2:$L$72,MATCH('23.10'!$D115,FCSTSDV!$C$2:$C$72,0),MATCH('23.10'!R$3,FCSTSDV!$D$1:$L$1,0)),0)/'23.10'!$E115,1)</f>
        <v>0</v>
      </c>
      <c r="S115" s="92">
        <f>+ROUND(IFERROR(INDEX(FCSTSDV!$D$2:$L$72,MATCH('23.10'!$D115,FCSTSDV!$C$2:$C$72,0),MATCH('23.10'!S$3,FCSTSDV!$D$1:$L$1,0)),0)/'23.10'!$E115,1)</f>
        <v>0</v>
      </c>
      <c r="T115" s="92">
        <f>+ROUND(IFERROR(INDEX(FCSTSDV!$D$2:$L$72,MATCH('23.10'!$D115,FCSTSDV!$C$2:$C$72,0),MATCH('23.10'!T$3,FCSTSDV!$D$1:$L$1,0)),0)/'23.10'!$E115,1)</f>
        <v>0</v>
      </c>
      <c r="U115" s="92">
        <f>+ROUND(IFERROR(INDEX(FCSTSDV!$D$2:$L$72,MATCH('23.10'!$D115,FCSTSDV!$C$2:$C$72,0),MATCH('23.10'!U$3,FCSTSDV!$D$1:$L$1,0)),0)/'23.10'!$E115,1)</f>
        <v>0</v>
      </c>
      <c r="V115" s="92">
        <f>+ROUND(IFERROR(INDEX(FCSTSDV!$D$2:$L$72,MATCH('23.10'!$D115,FCSTSDV!$C$2:$C$72,0),MATCH('23.10'!V$3,FCSTSDV!$D$1:$L$1,0)),0)/'23.10'!$E115,1)</f>
        <v>0</v>
      </c>
      <c r="W115" s="92">
        <f>+ROUND(IFERROR(INDEX(FCSTSDV!$D$2:$L$72,MATCH('23.10'!$D115,FCSTSDV!$C$2:$C$72,0),MATCH('23.10'!W$3,FCSTSDV!$D$1:$L$1,0)),0)/'23.10'!$E115,1)</f>
        <v>0</v>
      </c>
      <c r="X115" s="92">
        <f>+ROUND(IFERROR(INDEX(FCSTSDV!$D$2:$L$72,MATCH('23.10'!$D115,FCSTSDV!$C$2:$C$72,0),MATCH('23.10'!X$3,FCSTSDV!$D$1:$L$1,0)),0)/'23.10'!$E115,1)</f>
        <v>0</v>
      </c>
      <c r="Y115" s="92">
        <f>+ROUND(IFERROR(INDEX(FCSTSDV!$D$2:$L$72,MATCH('23.10'!$D115,FCSTSDV!$C$2:$C$72,0),MATCH('23.10'!Y$3,FCSTSDV!$D$1:$L$1,0)),0)/'23.10'!$E115,1)</f>
        <v>0</v>
      </c>
      <c r="Z115" s="92">
        <f>+ROUND(IFERROR(INDEX(FCSTSDV!$D$2:$L$72,MATCH('23.10'!$D115,FCSTSDV!$C$2:$C$72,0),MATCH('23.10'!Z$3,FCSTSDV!$D$1:$L$1,0)),0)/'23.10'!$E115,1)</f>
        <v>0</v>
      </c>
      <c r="AA115" s="92">
        <f>+ROUND(IFERROR(INDEX(FCSTSDV!$D$2:$L$72,MATCH('23.10'!$D115,FCSTSDV!$C$2:$C$72,0),MATCH('23.10'!AA$3,FCSTSDV!$D$1:$L$1,0)),0)/'23.10'!$E115,1)</f>
        <v>0</v>
      </c>
      <c r="AB115" s="92">
        <f>+ROUND(IFERROR(INDEX(FCSTSDV!$D$2:$L$72,MATCH('23.10'!$D115,FCSTSDV!$C$2:$C$72,0),MATCH('23.10'!AB$3,FCSTSDV!$D$1:$L$1,0)),0)/'23.10'!$E115,1)</f>
        <v>0</v>
      </c>
      <c r="AC115" s="92">
        <f>+ROUND(IFERROR(INDEX(FCSTSDV!$D$2:$L$72,MATCH('23.10'!$D115,FCSTSDV!$C$2:$C$72,0),MATCH('23.10'!AC$3,FCSTSDV!$D$1:$L$1,0)),0)/'23.10'!$E115,1)</f>
        <v>0</v>
      </c>
      <c r="AD115" s="92">
        <f>+ROUND(IFERROR(INDEX(FCSTSDV!$D$2:$L$72,MATCH('23.10'!$D115,FCSTSDV!$C$2:$C$72,0),MATCH('23.10'!AD$3,FCSTSDV!$D$1:$L$1,0)),0)/'23.10'!$E115,1)</f>
        <v>0</v>
      </c>
      <c r="AE115" s="92">
        <f>+ROUND(IFERROR(INDEX(FCSTSDV!$D$2:$L$72,MATCH('23.10'!$D115,FCSTSDV!$C$2:$C$72,0),MATCH('23.10'!AE$3,FCSTSDV!$D$1:$L$1,0)),0)/'23.10'!$E115,1)</f>
        <v>0</v>
      </c>
      <c r="AF115" s="92">
        <f>+ROUND(IFERROR(INDEX(FCSTSDV!$D$2:$L$72,MATCH('23.10'!$D115,FCSTSDV!$C$2:$C$72,0),MATCH('23.10'!AF$3,FCSTSDV!$D$1:$L$1,0)),0)/'23.10'!$E115,1)</f>
        <v>0</v>
      </c>
      <c r="AG115" s="92">
        <f>+ROUND(IFERROR(INDEX(FCSTSDV!$D$2:$L$72,MATCH('23.10'!$D115,FCSTSDV!$C$2:$C$72,0),MATCH('23.10'!AG$3,FCSTSDV!$D$1:$L$1,0)),0)/'23.10'!$E115,1)</f>
        <v>0</v>
      </c>
      <c r="AH115" s="92">
        <f>+ROUND(IFERROR(INDEX(FCSTSDV!$D$2:$L$72,MATCH('23.10'!$D115,FCSTSDV!$C$2:$C$72,0),MATCH('23.10'!AH$3,FCSTSDV!$D$1:$L$1,0)),0)/'23.10'!$E115,1)</f>
        <v>0</v>
      </c>
      <c r="AI115" s="92">
        <f>+ROUND(IFERROR(INDEX(FCSTSDV!$D$2:$L$72,MATCH('23.10'!$D115,FCSTSDV!$C$2:$C$72,0),MATCH('23.10'!AI$3,FCSTSDV!$D$1:$L$1,0)),0)/'23.10'!$E115,1)</f>
        <v>0</v>
      </c>
      <c r="AJ115" s="92">
        <f>+ROUND(IFERROR(INDEX(FCSTSDV!$D$2:$L$72,MATCH('23.10'!$D115,FCSTSDV!$C$2:$C$72,0),MATCH('23.10'!AJ$3,FCSTSDV!$D$1:$L$1,0)),0)/'23.10'!$E115,1)</f>
        <v>0</v>
      </c>
      <c r="AK115" s="92">
        <f>+ROUND(IFERROR(INDEX(FCSTSDV!$D$2:$L$72,MATCH('23.10'!$D115,FCSTSDV!$C$2:$C$72,0),MATCH('23.10'!AK$3,FCSTSDV!$D$1:$L$1,0)),0)/'23.10'!$E115,1)</f>
        <v>0</v>
      </c>
    </row>
    <row r="116" spans="1:39" ht="20.100000000000001" customHeight="1">
      <c r="A116" s="818"/>
      <c r="B116" s="794"/>
      <c r="C116" s="57"/>
      <c r="D116" s="32" t="s">
        <v>48</v>
      </c>
      <c r="E116" s="49">
        <v>150</v>
      </c>
      <c r="F116" s="838"/>
      <c r="G116" s="838"/>
      <c r="H116" s="832"/>
      <c r="I116" s="81">
        <f>+ROUND(IFERROR(VLOOKUP(D116,FCSTSDV!$C$2:$C$72,26,0),0)/'23.10'!E116+0,0)</f>
        <v>0</v>
      </c>
      <c r="J116" s="92">
        <f>+ROUND(IFERROR(INDEX(FCSTSDV!$D$2:$L$72,MATCH('23.10'!$D116,FCSTSDV!$C$2:$C$72,0),MATCH('23.10'!J$3,FCSTSDV!$D$1:$L$1,0)),0)/'23.10'!$E116,1)</f>
        <v>0</v>
      </c>
      <c r="K116" s="92">
        <f>+ROUND(IFERROR(INDEX(FCSTSDV!$D$2:$L$72,MATCH('23.10'!$D116,FCSTSDV!$C$2:$C$72,0),MATCH('23.10'!K$3,FCSTSDV!$D$1:$L$1,0)),0)/'23.10'!$E116,1)</f>
        <v>0</v>
      </c>
      <c r="L116" s="92">
        <f>+ROUND(IFERROR(INDEX(FCSTSDV!$D$2:$L$72,MATCH('23.10'!$D116,FCSTSDV!$C$2:$C$72,0),MATCH('23.10'!L$3,FCSTSDV!$D$1:$L$1,0)),0)/'23.10'!$E116,1)</f>
        <v>0</v>
      </c>
      <c r="M116" s="92">
        <f>+ROUND(IFERROR(INDEX(FCSTSDV!$D$2:$L$72,MATCH('23.10'!$D116,FCSTSDV!$C$2:$C$72,0),MATCH('23.10'!M$3,FCSTSDV!$D$1:$L$1,0)),0)/'23.10'!$E116,1)</f>
        <v>0</v>
      </c>
      <c r="N116" s="92">
        <f>+ROUND(IFERROR(INDEX(FCSTSDV!$D$2:$L$72,MATCH('23.10'!$D116,FCSTSDV!$C$2:$C$72,0),MATCH('23.10'!N$3,FCSTSDV!$D$1:$L$1,0)),0)/'23.10'!$E116,1)</f>
        <v>0</v>
      </c>
      <c r="O116" s="92">
        <f>+ROUND(IFERROR(INDEX(FCSTSDV!$D$2:$L$72,MATCH('23.10'!$D116,FCSTSDV!$C$2:$C$72,0),MATCH('23.10'!O$3,FCSTSDV!$D$1:$L$1,0)),0)/'23.10'!$E116,1)</f>
        <v>0</v>
      </c>
      <c r="P116" s="92">
        <f>+ROUND(IFERROR(INDEX(FCSTSDV!$D$2:$L$72,MATCH('23.10'!$D116,FCSTSDV!$C$2:$C$72,0),MATCH('23.10'!P$3,FCSTSDV!$D$1:$L$1,0)),0)/'23.10'!$E116,1)</f>
        <v>0</v>
      </c>
      <c r="Q116" s="92">
        <f>+ROUND(IFERROR(INDEX(FCSTSDV!$D$2:$L$72,MATCH('23.10'!$D116,FCSTSDV!$C$2:$C$72,0),MATCH('23.10'!Q$3,FCSTSDV!$D$1:$L$1,0)),0)/'23.10'!$E116,1)</f>
        <v>0</v>
      </c>
      <c r="R116" s="92">
        <f>+ROUND(IFERROR(INDEX(FCSTSDV!$D$2:$L$72,MATCH('23.10'!$D116,FCSTSDV!$C$2:$C$72,0),MATCH('23.10'!R$3,FCSTSDV!$D$1:$L$1,0)),0)/'23.10'!$E116,1)</f>
        <v>0</v>
      </c>
      <c r="S116" s="92">
        <f>+ROUND(IFERROR(INDEX(FCSTSDV!$D$2:$L$72,MATCH('23.10'!$D116,FCSTSDV!$C$2:$C$72,0),MATCH('23.10'!S$3,FCSTSDV!$D$1:$L$1,0)),0)/'23.10'!$E116,1)</f>
        <v>0</v>
      </c>
      <c r="T116" s="92">
        <f>+ROUND(IFERROR(INDEX(FCSTSDV!$D$2:$L$72,MATCH('23.10'!$D116,FCSTSDV!$C$2:$C$72,0),MATCH('23.10'!T$3,FCSTSDV!$D$1:$L$1,0)),0)/'23.10'!$E116,1)</f>
        <v>0</v>
      </c>
      <c r="U116" s="92">
        <f>+ROUND(IFERROR(INDEX(FCSTSDV!$D$2:$L$72,MATCH('23.10'!$D116,FCSTSDV!$C$2:$C$72,0),MATCH('23.10'!U$3,FCSTSDV!$D$1:$L$1,0)),0)/'23.10'!$E116,1)</f>
        <v>0</v>
      </c>
      <c r="V116" s="92">
        <f>+ROUND(IFERROR(INDEX(FCSTSDV!$D$2:$L$72,MATCH('23.10'!$D116,FCSTSDV!$C$2:$C$72,0),MATCH('23.10'!V$3,FCSTSDV!$D$1:$L$1,0)),0)/'23.10'!$E116,1)</f>
        <v>0</v>
      </c>
      <c r="W116" s="92">
        <f>+ROUND(IFERROR(INDEX(FCSTSDV!$D$2:$L$72,MATCH('23.10'!$D116,FCSTSDV!$C$2:$C$72,0),MATCH('23.10'!W$3,FCSTSDV!$D$1:$L$1,0)),0)/'23.10'!$E116,1)</f>
        <v>0</v>
      </c>
      <c r="X116" s="92">
        <f>+ROUND(IFERROR(INDEX(FCSTSDV!$D$2:$L$72,MATCH('23.10'!$D116,FCSTSDV!$C$2:$C$72,0),MATCH('23.10'!X$3,FCSTSDV!$D$1:$L$1,0)),0)/'23.10'!$E116,1)</f>
        <v>0</v>
      </c>
      <c r="Y116" s="92">
        <f>+ROUND(IFERROR(INDEX(FCSTSDV!$D$2:$L$72,MATCH('23.10'!$D116,FCSTSDV!$C$2:$C$72,0),MATCH('23.10'!Y$3,FCSTSDV!$D$1:$L$1,0)),0)/'23.10'!$E116,1)</f>
        <v>0</v>
      </c>
      <c r="Z116" s="92">
        <f>+ROUND(IFERROR(INDEX(FCSTSDV!$D$2:$L$72,MATCH('23.10'!$D116,FCSTSDV!$C$2:$C$72,0),MATCH('23.10'!Z$3,FCSTSDV!$D$1:$L$1,0)),0)/'23.10'!$E116,1)</f>
        <v>0</v>
      </c>
      <c r="AA116" s="92">
        <f>+ROUND(IFERROR(INDEX(FCSTSDV!$D$2:$L$72,MATCH('23.10'!$D116,FCSTSDV!$C$2:$C$72,0),MATCH('23.10'!AA$3,FCSTSDV!$D$1:$L$1,0)),0)/'23.10'!$E116,1)</f>
        <v>0</v>
      </c>
      <c r="AB116" s="92">
        <f>+ROUND(IFERROR(INDEX(FCSTSDV!$D$2:$L$72,MATCH('23.10'!$D116,FCSTSDV!$C$2:$C$72,0),MATCH('23.10'!AB$3,FCSTSDV!$D$1:$L$1,0)),0)/'23.10'!$E116,1)</f>
        <v>0</v>
      </c>
      <c r="AC116" s="92">
        <f>+ROUND(IFERROR(INDEX(FCSTSDV!$D$2:$L$72,MATCH('23.10'!$D116,FCSTSDV!$C$2:$C$72,0),MATCH('23.10'!AC$3,FCSTSDV!$D$1:$L$1,0)),0)/'23.10'!$E116,1)</f>
        <v>0</v>
      </c>
      <c r="AD116" s="92">
        <f>+ROUND(IFERROR(INDEX(FCSTSDV!$D$2:$L$72,MATCH('23.10'!$D116,FCSTSDV!$C$2:$C$72,0),MATCH('23.10'!AD$3,FCSTSDV!$D$1:$L$1,0)),0)/'23.10'!$E116,1)</f>
        <v>0</v>
      </c>
      <c r="AE116" s="92">
        <f>+ROUND(IFERROR(INDEX(FCSTSDV!$D$2:$L$72,MATCH('23.10'!$D116,FCSTSDV!$C$2:$C$72,0),MATCH('23.10'!AE$3,FCSTSDV!$D$1:$L$1,0)),0)/'23.10'!$E116,1)</f>
        <v>0</v>
      </c>
      <c r="AF116" s="92">
        <f>+ROUND(IFERROR(INDEX(FCSTSDV!$D$2:$L$72,MATCH('23.10'!$D116,FCSTSDV!$C$2:$C$72,0),MATCH('23.10'!AF$3,FCSTSDV!$D$1:$L$1,0)),0)/'23.10'!$E116,1)</f>
        <v>0</v>
      </c>
      <c r="AG116" s="92">
        <f>+ROUND(IFERROR(INDEX(FCSTSDV!$D$2:$L$72,MATCH('23.10'!$D116,FCSTSDV!$C$2:$C$72,0),MATCH('23.10'!AG$3,FCSTSDV!$D$1:$L$1,0)),0)/'23.10'!$E116,1)</f>
        <v>0</v>
      </c>
      <c r="AH116" s="92">
        <f>+ROUND(IFERROR(INDEX(FCSTSDV!$D$2:$L$72,MATCH('23.10'!$D116,FCSTSDV!$C$2:$C$72,0),MATCH('23.10'!AH$3,FCSTSDV!$D$1:$L$1,0)),0)/'23.10'!$E116,1)</f>
        <v>0</v>
      </c>
      <c r="AI116" s="92">
        <f>+ROUND(IFERROR(INDEX(FCSTSDV!$D$2:$L$72,MATCH('23.10'!$D116,FCSTSDV!$C$2:$C$72,0),MATCH('23.10'!AI$3,FCSTSDV!$D$1:$L$1,0)),0)/'23.10'!$E116,1)</f>
        <v>0</v>
      </c>
      <c r="AJ116" s="92">
        <f>+ROUND(IFERROR(INDEX(FCSTSDV!$D$2:$L$72,MATCH('23.10'!$D116,FCSTSDV!$C$2:$C$72,0),MATCH('23.10'!AJ$3,FCSTSDV!$D$1:$L$1,0)),0)/'23.10'!$E116,1)</f>
        <v>0</v>
      </c>
      <c r="AK116" s="92">
        <f>+ROUND(IFERROR(INDEX(FCSTSDV!$D$2:$L$72,MATCH('23.10'!$D116,FCSTSDV!$C$2:$C$72,0),MATCH('23.10'!AK$3,FCSTSDV!$D$1:$L$1,0)),0)/'23.10'!$E116,1)</f>
        <v>0</v>
      </c>
    </row>
    <row r="117" spans="1:39" ht="20.100000000000001" customHeight="1">
      <c r="A117" s="819"/>
      <c r="B117" s="805"/>
      <c r="C117" s="60"/>
      <c r="D117" s="52" t="s">
        <v>153</v>
      </c>
      <c r="E117" s="53" t="s">
        <v>43</v>
      </c>
      <c r="F117" s="839"/>
      <c r="G117" s="839"/>
      <c r="H117" s="833"/>
      <c r="I117" s="87">
        <f>+SUM(I113:I116)</f>
        <v>0</v>
      </c>
      <c r="J117" s="90">
        <f t="shared" ref="J117:O117" si="47">+$H113+$I117-SUM(J113:J116)</f>
        <v>2853</v>
      </c>
      <c r="K117" s="90">
        <f t="shared" si="47"/>
        <v>2853</v>
      </c>
      <c r="L117" s="90">
        <f t="shared" si="47"/>
        <v>2853</v>
      </c>
      <c r="M117" s="90">
        <f t="shared" si="47"/>
        <v>2853</v>
      </c>
      <c r="N117" s="90">
        <f t="shared" si="47"/>
        <v>2853</v>
      </c>
      <c r="O117" s="90">
        <f t="shared" si="47"/>
        <v>2853</v>
      </c>
      <c r="P117" s="90">
        <f t="shared" ref="P117:V117" si="48">+$H113+$I117-SUM(P113:P116)</f>
        <v>2853</v>
      </c>
      <c r="Q117" s="90">
        <f t="shared" si="48"/>
        <v>2853</v>
      </c>
      <c r="R117" s="90">
        <f t="shared" si="48"/>
        <v>2853</v>
      </c>
      <c r="S117" s="90">
        <f t="shared" si="48"/>
        <v>2853</v>
      </c>
      <c r="T117" s="90">
        <f t="shared" si="48"/>
        <v>2853</v>
      </c>
      <c r="U117" s="90">
        <f t="shared" si="48"/>
        <v>2853</v>
      </c>
      <c r="V117" s="90">
        <f t="shared" si="48"/>
        <v>2853</v>
      </c>
      <c r="W117" s="90">
        <f>+V117-SUM(W113:W116)</f>
        <v>2853</v>
      </c>
      <c r="X117" s="90">
        <f t="shared" ref="X117:AK117" si="49">+W117-SUM(X113:X116)</f>
        <v>2853</v>
      </c>
      <c r="Y117" s="90">
        <f t="shared" si="49"/>
        <v>2853</v>
      </c>
      <c r="Z117" s="90">
        <f t="shared" si="49"/>
        <v>2853</v>
      </c>
      <c r="AA117" s="90">
        <f t="shared" si="49"/>
        <v>2853</v>
      </c>
      <c r="AB117" s="90">
        <f t="shared" si="49"/>
        <v>2853</v>
      </c>
      <c r="AC117" s="90">
        <f t="shared" si="49"/>
        <v>2853</v>
      </c>
      <c r="AD117" s="90">
        <f t="shared" si="49"/>
        <v>2853</v>
      </c>
      <c r="AE117" s="90">
        <f t="shared" si="49"/>
        <v>2853</v>
      </c>
      <c r="AF117" s="90">
        <f t="shared" si="49"/>
        <v>2853</v>
      </c>
      <c r="AG117" s="90">
        <f t="shared" si="49"/>
        <v>2853</v>
      </c>
      <c r="AH117" s="90">
        <f t="shared" si="49"/>
        <v>2853</v>
      </c>
      <c r="AI117" s="90">
        <f t="shared" si="49"/>
        <v>2853</v>
      </c>
      <c r="AJ117" s="90">
        <f t="shared" si="49"/>
        <v>2853</v>
      </c>
      <c r="AK117" s="90">
        <f t="shared" si="49"/>
        <v>2853</v>
      </c>
      <c r="AM117" s="3">
        <f>+AK117+2900</f>
        <v>5753</v>
      </c>
    </row>
    <row r="118" spans="1:39" ht="20.100000000000001" customHeight="1">
      <c r="A118" s="806" t="s">
        <v>247</v>
      </c>
      <c r="B118" s="791" t="s">
        <v>248</v>
      </c>
      <c r="C118" s="63"/>
      <c r="D118" s="73" t="s">
        <v>47</v>
      </c>
      <c r="E118" s="44">
        <v>100</v>
      </c>
      <c r="F118" s="798"/>
      <c r="G118" s="798">
        <v>0</v>
      </c>
      <c r="H118" s="826">
        <v>53</v>
      </c>
      <c r="I118" s="81">
        <f>+ROUND(IFERROR(VLOOKUP(D118,FCSTSDV!$C$2:$C$72,26,0),0)/'23.10'!E118+0,0)-79-26</f>
        <v>-105</v>
      </c>
      <c r="J118" s="92">
        <f>+ROUND(IFERROR(INDEX(FCSTSDV!$D$2:$L$72,MATCH('23.10'!$D118,FCSTSDV!$C$2:$C$72,0),MATCH('23.10'!J$3,FCSTSDV!$D$1:$L$1,0)),0)/'23.10'!$E118,1)</f>
        <v>0</v>
      </c>
      <c r="K118" s="92">
        <f>+ROUND(IFERROR(INDEX(FCSTSDV!$D$2:$L$72,MATCH('23.10'!$D118,FCSTSDV!$C$2:$C$72,0),MATCH('23.10'!K$3,FCSTSDV!$D$1:$L$1,0)),0)/'23.10'!$E118,1)</f>
        <v>0</v>
      </c>
      <c r="L118" s="92">
        <f>+ROUND(IFERROR(INDEX(FCSTSDV!$D$2:$L$72,MATCH('23.10'!$D118,FCSTSDV!$C$2:$C$72,0),MATCH('23.10'!L$3,FCSTSDV!$D$1:$L$1,0)),0)/'23.10'!$E118,1)</f>
        <v>0</v>
      </c>
      <c r="M118" s="92">
        <f>+ROUND(IFERROR(INDEX(FCSTSDV!$D$2:$L$72,MATCH('23.10'!$D118,FCSTSDV!$C$2:$C$72,0),MATCH('23.10'!M$3,FCSTSDV!$D$1:$L$1,0)),0)/'23.10'!$E118,1)</f>
        <v>0</v>
      </c>
      <c r="N118" s="92">
        <f>+ROUND(IFERROR(INDEX(FCSTSDV!$D$2:$L$72,MATCH('23.10'!$D118,FCSTSDV!$C$2:$C$72,0),MATCH('23.10'!N$3,FCSTSDV!$D$1:$L$1,0)),0)/'23.10'!$E118,1)</f>
        <v>0</v>
      </c>
      <c r="O118" s="92">
        <f>+ROUND(IFERROR(INDEX(FCSTSDV!$D$2:$L$72,MATCH('23.10'!$D118,FCSTSDV!$C$2:$C$72,0),MATCH('23.10'!O$3,FCSTSDV!$D$1:$L$1,0)),0)/'23.10'!$E118,1)</f>
        <v>0</v>
      </c>
      <c r="P118" s="92">
        <f>+ROUND(IFERROR(INDEX(FCSTSDV!$D$2:$L$72,MATCH('23.10'!$D118,FCSTSDV!$C$2:$C$72,0),MATCH('23.10'!P$3,FCSTSDV!$D$1:$L$1,0)),0)/'23.10'!$E118,1)</f>
        <v>0</v>
      </c>
      <c r="Q118" s="92">
        <f>+ROUND(IFERROR(INDEX(FCSTSDV!$D$2:$L$72,MATCH('23.10'!$D118,FCSTSDV!$C$2:$C$72,0),MATCH('23.10'!Q$3,FCSTSDV!$D$1:$L$1,0)),0)/'23.10'!$E118,1)</f>
        <v>0</v>
      </c>
      <c r="R118" s="92">
        <f>+ROUND(IFERROR(INDEX(FCSTSDV!$D$2:$L$72,MATCH('23.10'!$D118,FCSTSDV!$C$2:$C$72,0),MATCH('23.10'!R$3,FCSTSDV!$D$1:$L$1,0)),0)/'23.10'!$E118,1)</f>
        <v>0</v>
      </c>
      <c r="S118" s="92">
        <f>+ROUND(IFERROR(INDEX(FCSTSDV!$D$2:$L$72,MATCH('23.10'!$D118,FCSTSDV!$C$2:$C$72,0),MATCH('23.10'!S$3,FCSTSDV!$D$1:$L$1,0)),0)/'23.10'!$E118,1)</f>
        <v>0</v>
      </c>
      <c r="T118" s="92">
        <f>+ROUND(IFERROR(INDEX(FCSTSDV!$D$2:$L$72,MATCH('23.10'!$D118,FCSTSDV!$C$2:$C$72,0),MATCH('23.10'!T$3,FCSTSDV!$D$1:$L$1,0)),0)/'23.10'!$E118,1)</f>
        <v>0</v>
      </c>
      <c r="U118" s="92">
        <f>+ROUND(IFERROR(INDEX(FCSTSDV!$D$2:$L$72,MATCH('23.10'!$D118,FCSTSDV!$C$2:$C$72,0),MATCH('23.10'!U$3,FCSTSDV!$D$1:$L$1,0)),0)/'23.10'!$E118,1)</f>
        <v>0</v>
      </c>
      <c r="V118" s="92">
        <f>+ROUND(IFERROR(INDEX(FCSTSDV!$D$2:$L$72,MATCH('23.10'!$D118,FCSTSDV!$C$2:$C$72,0),MATCH('23.10'!V$3,FCSTSDV!$D$1:$L$1,0)),0)/'23.10'!$E118,1)</f>
        <v>0</v>
      </c>
      <c r="W118" s="92">
        <f>+ROUND(IFERROR(INDEX(FCSTSDV!$D$2:$L$72,MATCH('23.10'!$D118,FCSTSDV!$C$2:$C$72,0),MATCH('23.10'!W$3,FCSTSDV!$D$1:$L$1,0)),0)/'23.10'!$E118,1)</f>
        <v>0</v>
      </c>
      <c r="X118" s="92">
        <f>+ROUND(IFERROR(INDEX(FCSTSDV!$D$2:$L$72,MATCH('23.10'!$D118,FCSTSDV!$C$2:$C$72,0),MATCH('23.10'!X$3,FCSTSDV!$D$1:$L$1,0)),0)/'23.10'!$E118,1)</f>
        <v>0</v>
      </c>
      <c r="Y118" s="92">
        <f>+ROUND(IFERROR(INDEX(FCSTSDV!$D$2:$L$72,MATCH('23.10'!$D118,FCSTSDV!$C$2:$C$72,0),MATCH('23.10'!Y$3,FCSTSDV!$D$1:$L$1,0)),0)/'23.10'!$E118,1)</f>
        <v>0</v>
      </c>
      <c r="Z118" s="92">
        <f>+ROUND(IFERROR(INDEX(FCSTSDV!$D$2:$L$72,MATCH('23.10'!$D118,FCSTSDV!$C$2:$C$72,0),MATCH('23.10'!Z$3,FCSTSDV!$D$1:$L$1,0)),0)/'23.10'!$E118,1)</f>
        <v>0</v>
      </c>
      <c r="AA118" s="92">
        <f>+ROUND(IFERROR(INDEX(FCSTSDV!$D$2:$L$72,MATCH('23.10'!$D118,FCSTSDV!$C$2:$C$72,0),MATCH('23.10'!AA$3,FCSTSDV!$D$1:$L$1,0)),0)/'23.10'!$E118,1)</f>
        <v>0</v>
      </c>
      <c r="AB118" s="92">
        <f>+ROUND(IFERROR(INDEX(FCSTSDV!$D$2:$L$72,MATCH('23.10'!$D118,FCSTSDV!$C$2:$C$72,0),MATCH('23.10'!AB$3,FCSTSDV!$D$1:$L$1,0)),0)/'23.10'!$E118,1)</f>
        <v>0</v>
      </c>
      <c r="AC118" s="92">
        <f>+ROUND(IFERROR(INDEX(FCSTSDV!$D$2:$L$72,MATCH('23.10'!$D118,FCSTSDV!$C$2:$C$72,0),MATCH('23.10'!AC$3,FCSTSDV!$D$1:$L$1,0)),0)/'23.10'!$E118,1)</f>
        <v>0</v>
      </c>
      <c r="AD118" s="92">
        <f>+ROUND(IFERROR(INDEX(FCSTSDV!$D$2:$L$72,MATCH('23.10'!$D118,FCSTSDV!$C$2:$C$72,0),MATCH('23.10'!AD$3,FCSTSDV!$D$1:$L$1,0)),0)/'23.10'!$E118,1)</f>
        <v>0</v>
      </c>
      <c r="AE118" s="92">
        <f>+ROUND(IFERROR(INDEX(FCSTSDV!$D$2:$L$72,MATCH('23.10'!$D118,FCSTSDV!$C$2:$C$72,0),MATCH('23.10'!AE$3,FCSTSDV!$D$1:$L$1,0)),0)/'23.10'!$E118,1)</f>
        <v>0</v>
      </c>
      <c r="AF118" s="92">
        <f>+ROUND(IFERROR(INDEX(FCSTSDV!$D$2:$L$72,MATCH('23.10'!$D118,FCSTSDV!$C$2:$C$72,0),MATCH('23.10'!AF$3,FCSTSDV!$D$1:$L$1,0)),0)/'23.10'!$E118,1)</f>
        <v>0</v>
      </c>
      <c r="AG118" s="92">
        <f>+ROUND(IFERROR(INDEX(FCSTSDV!$D$2:$L$72,MATCH('23.10'!$D118,FCSTSDV!$C$2:$C$72,0),MATCH('23.10'!AG$3,FCSTSDV!$D$1:$L$1,0)),0)/'23.10'!$E118,1)</f>
        <v>0</v>
      </c>
      <c r="AH118" s="92">
        <f>+ROUND(IFERROR(INDEX(FCSTSDV!$D$2:$L$72,MATCH('23.10'!$D118,FCSTSDV!$C$2:$C$72,0),MATCH('23.10'!AH$3,FCSTSDV!$D$1:$L$1,0)),0)/'23.10'!$E118,1)</f>
        <v>0</v>
      </c>
      <c r="AI118" s="92">
        <f>+ROUND(IFERROR(INDEX(FCSTSDV!$D$2:$L$72,MATCH('23.10'!$D118,FCSTSDV!$C$2:$C$72,0),MATCH('23.10'!AI$3,FCSTSDV!$D$1:$L$1,0)),0)/'23.10'!$E118,1)</f>
        <v>0</v>
      </c>
      <c r="AJ118" s="92">
        <f>+ROUND(IFERROR(INDEX(FCSTSDV!$D$2:$L$72,MATCH('23.10'!$D118,FCSTSDV!$C$2:$C$72,0),MATCH('23.10'!AJ$3,FCSTSDV!$D$1:$L$1,0)),0)/'23.10'!$E118,1)</f>
        <v>0</v>
      </c>
      <c r="AK118" s="92">
        <f>+ROUND(IFERROR(INDEX(FCSTSDV!$D$2:$L$72,MATCH('23.10'!$D118,FCSTSDV!$C$2:$C$72,0),MATCH('23.10'!AK$3,FCSTSDV!$D$1:$L$1,0)),0)/'23.10'!$E118,1)</f>
        <v>0</v>
      </c>
    </row>
    <row r="119" spans="1:39" ht="20.100000000000001" customHeight="1">
      <c r="A119" s="807"/>
      <c r="B119" s="792"/>
      <c r="C119" s="16"/>
      <c r="D119" s="52" t="s">
        <v>153</v>
      </c>
      <c r="E119" s="53" t="s">
        <v>43</v>
      </c>
      <c r="F119" s="800"/>
      <c r="G119" s="800"/>
      <c r="H119" s="827"/>
      <c r="I119" s="87">
        <f>+I118</f>
        <v>-105</v>
      </c>
      <c r="J119" s="90">
        <f t="shared" ref="J119:P119" si="50">$H118+$I118-J118</f>
        <v>-52</v>
      </c>
      <c r="K119" s="90">
        <f t="shared" si="50"/>
        <v>-52</v>
      </c>
      <c r="L119" s="90">
        <f t="shared" si="50"/>
        <v>-52</v>
      </c>
      <c r="M119" s="90">
        <f t="shared" si="50"/>
        <v>-52</v>
      </c>
      <c r="N119" s="90">
        <f t="shared" si="50"/>
        <v>-52</v>
      </c>
      <c r="O119" s="90">
        <f t="shared" si="50"/>
        <v>-52</v>
      </c>
      <c r="P119" s="90">
        <f t="shared" si="50"/>
        <v>-52</v>
      </c>
      <c r="Q119" s="90">
        <f t="shared" ref="Q119:V119" si="51">$H118+$I118-Q118</f>
        <v>-52</v>
      </c>
      <c r="R119" s="90">
        <f t="shared" si="51"/>
        <v>-52</v>
      </c>
      <c r="S119" s="90">
        <f t="shared" si="51"/>
        <v>-52</v>
      </c>
      <c r="T119" s="90">
        <f t="shared" si="51"/>
        <v>-52</v>
      </c>
      <c r="U119" s="90">
        <f t="shared" si="51"/>
        <v>-52</v>
      </c>
      <c r="V119" s="90">
        <f t="shared" si="51"/>
        <v>-52</v>
      </c>
      <c r="W119" s="90">
        <f t="shared" ref="W119:AB119" si="52">V119-W118</f>
        <v>-52</v>
      </c>
      <c r="X119" s="90">
        <f t="shared" si="52"/>
        <v>-52</v>
      </c>
      <c r="Y119" s="90">
        <f t="shared" si="52"/>
        <v>-52</v>
      </c>
      <c r="Z119" s="90">
        <f t="shared" si="52"/>
        <v>-52</v>
      </c>
      <c r="AA119" s="90">
        <f t="shared" si="52"/>
        <v>-52</v>
      </c>
      <c r="AB119" s="90">
        <f t="shared" si="52"/>
        <v>-52</v>
      </c>
      <c r="AC119" s="90">
        <f t="shared" ref="AC119:AK119" si="53">AB119-AC118</f>
        <v>-52</v>
      </c>
      <c r="AD119" s="90">
        <f t="shared" si="53"/>
        <v>-52</v>
      </c>
      <c r="AE119" s="90">
        <f t="shared" si="53"/>
        <v>-52</v>
      </c>
      <c r="AF119" s="90">
        <f t="shared" si="53"/>
        <v>-52</v>
      </c>
      <c r="AG119" s="90">
        <f t="shared" si="53"/>
        <v>-52</v>
      </c>
      <c r="AH119" s="90">
        <f t="shared" si="53"/>
        <v>-52</v>
      </c>
      <c r="AI119" s="90">
        <f t="shared" si="53"/>
        <v>-52</v>
      </c>
      <c r="AJ119" s="90">
        <f t="shared" si="53"/>
        <v>-52</v>
      </c>
      <c r="AK119" s="90">
        <f t="shared" si="53"/>
        <v>-52</v>
      </c>
    </row>
    <row r="120" spans="1:39" ht="20.100000000000001" hidden="1" customHeight="1">
      <c r="A120" s="806" t="s">
        <v>249</v>
      </c>
      <c r="B120" s="791" t="s">
        <v>250</v>
      </c>
      <c r="C120" s="63"/>
      <c r="D120" s="73" t="s">
        <v>19</v>
      </c>
      <c r="E120" s="44">
        <v>100</v>
      </c>
      <c r="F120" s="798"/>
      <c r="G120" s="798"/>
      <c r="H120" s="826">
        <v>120</v>
      </c>
      <c r="I120" s="79">
        <f>+IFERROR(VLOOKUP(D120,FCSTSDV!$C$2:$C$72,26,0),0)/'23.10'!E120</f>
        <v>0</v>
      </c>
      <c r="J120" s="114" t="e">
        <f t="array" ref="J120">+INDEX(FCSTSDV!$D$2:$L$72,MATCH('23.10'!$D120,FCSTSDV!$C$2:$C$72,0),MATCH('23.10'!J$3,FCSTSDV!$D$1:$L$1,0))/'23.10'!$E120</f>
        <v>#N/A</v>
      </c>
      <c r="K120" s="114" t="e">
        <f t="array" ref="K120">+INDEX(FCSTSDV!$D$2:$L$72,MATCH('23.10'!$D120,FCSTSDV!$C$2:$C$72,0),MATCH('23.10'!K$3,FCSTSDV!$D$1:$L$1,0))/'23.10'!$E120</f>
        <v>#N/A</v>
      </c>
      <c r="L120" s="114" t="e">
        <f t="array" ref="L120">+INDEX(FCSTSDV!$D$2:$L$72,MATCH('23.10'!$D120,FCSTSDV!$C$2:$C$72,0),MATCH('23.10'!L$3,FCSTSDV!$D$1:$L$1,0))/'23.10'!$E120</f>
        <v>#N/A</v>
      </c>
      <c r="M120" s="114" t="e">
        <f t="array" ref="M120">+INDEX(FCSTSDV!$D$2:$L$72,MATCH('23.10'!$D120,FCSTSDV!$C$2:$C$72,0),MATCH('23.10'!M$3,FCSTSDV!$D$1:$L$1,0))/'23.10'!$E120</f>
        <v>#N/A</v>
      </c>
      <c r="N120" s="114" t="e">
        <f t="array" ref="N120">+INDEX(FCSTSDV!$D$2:$L$72,MATCH('23.10'!$D120,FCSTSDV!$C$2:$C$72,0),MATCH('23.10'!N$3,FCSTSDV!$D$1:$L$1,0))/'23.10'!$E120</f>
        <v>#N/A</v>
      </c>
      <c r="O120" s="114" t="e">
        <f t="array" ref="O120">+INDEX(FCSTSDV!$D$2:$L$72,MATCH('23.10'!$D120,FCSTSDV!$C$2:$C$72,0),MATCH('23.10'!O$3,FCSTSDV!$D$1:$L$1,0))/'23.10'!$E120</f>
        <v>#N/A</v>
      </c>
      <c r="P120" s="114" t="e">
        <f t="array" ref="P120">+INDEX(FCSTSDV!$D$2:$L$72,MATCH('23.10'!$D120,FCSTSDV!$C$2:$C$72,0),MATCH('23.10'!P$3,FCSTSDV!$D$1:$L$1,0))/'23.10'!$E120</f>
        <v>#N/A</v>
      </c>
      <c r="Q120" s="114" t="e">
        <f t="array" ref="Q120">+INDEX(FCSTSDV!$D$2:$L$72,MATCH('23.10'!$D120,FCSTSDV!$C$2:$C$72,0),MATCH('23.10'!Q$3,FCSTSDV!$D$1:$L$1,0))/'23.10'!$E120</f>
        <v>#N/A</v>
      </c>
      <c r="R120" s="114" t="e">
        <f t="array" ref="R120">+INDEX(FCSTSDV!$D$2:$L$72,MATCH('23.10'!$D120,FCSTSDV!$C$2:$C$72,0),MATCH('23.10'!R$3,FCSTSDV!$D$1:$L$1,0))/'23.10'!$E120</f>
        <v>#N/A</v>
      </c>
      <c r="S120" s="114" t="e">
        <f t="array" ref="S120">+INDEX(FCSTSDV!$D$2:$L$72,MATCH('23.10'!$D120,FCSTSDV!$C$2:$C$72,0),MATCH('23.10'!S$3,FCSTSDV!$D$1:$L$1,0))/'23.10'!$E120</f>
        <v>#N/A</v>
      </c>
      <c r="T120" s="114" t="e">
        <f t="array" ref="T120">+INDEX(FCSTSDV!$D$2:$L$72,MATCH('23.10'!$D120,FCSTSDV!$C$2:$C$72,0),MATCH('23.10'!T$3,FCSTSDV!$D$1:$L$1,0))/'23.10'!$E120</f>
        <v>#N/A</v>
      </c>
      <c r="U120" s="114" t="e">
        <f t="array" ref="U120">+INDEX(FCSTSDV!$D$2:$L$72,MATCH('23.10'!$D120,FCSTSDV!$C$2:$C$72,0),MATCH('23.10'!U$3,FCSTSDV!$D$1:$L$1,0))/'23.10'!$E120</f>
        <v>#N/A</v>
      </c>
      <c r="V120" s="114" t="e">
        <f t="array" ref="V120">+INDEX(FCSTSDV!$D$2:$L$72,MATCH('23.10'!$D120,FCSTSDV!$C$2:$C$72,0),MATCH('23.10'!V$3,FCSTSDV!$D$1:$L$1,0))/'23.10'!$E120</f>
        <v>#N/A</v>
      </c>
      <c r="W120" s="92" t="e">
        <f t="array" ref="W120">+INDEX(FCSTSDV!$D$2:$L$72,MATCH('23.10'!$D120,FCSTSDV!$C$2:$C$72,0),MATCH('23.10'!W$3,FCSTSDV!$D$1:$L$1,0))/'23.10'!$E120</f>
        <v>#N/A</v>
      </c>
      <c r="X120" s="92" t="e">
        <f t="array" ref="X120">+INDEX(FCSTSDV!$D$2:$L$72,MATCH('23.10'!$D120,FCSTSDV!$C$2:$C$72,0),MATCH('23.10'!X$3,FCSTSDV!$D$1:$L$1,0))/'23.10'!$E120</f>
        <v>#N/A</v>
      </c>
      <c r="Y120" s="92" t="e">
        <f t="array" ref="Y120">+INDEX(FCSTSDV!$D$2:$L$72,MATCH('23.10'!$D120,FCSTSDV!$C$2:$C$72,0),MATCH('23.10'!Y$3,FCSTSDV!$D$1:$L$1,0))/'23.10'!$E120</f>
        <v>#N/A</v>
      </c>
      <c r="Z120" s="92" t="e">
        <f t="array" ref="Z120">+INDEX(FCSTSDV!$D$2:$L$72,MATCH('23.10'!$D120,FCSTSDV!$C$2:$C$72,0),MATCH('23.10'!Z$3,FCSTSDV!$D$1:$L$1,0))/'23.10'!$E120</f>
        <v>#N/A</v>
      </c>
      <c r="AA120" s="92" t="e">
        <f t="array" ref="AA120">+INDEX(FCSTSDV!$D$2:$L$72,MATCH('23.10'!$D120,FCSTSDV!$C$2:$C$72,0),MATCH('23.10'!AA$3,FCSTSDV!$D$1:$L$1,0))/'23.10'!$E120</f>
        <v>#N/A</v>
      </c>
      <c r="AB120" s="92">
        <f>+ROUND(IFERROR(INDEX(FCSTSDV!$D$2:$L$72,MATCH('23.10'!$D120,FCSTSDV!$C$2:$C$72,0),MATCH('23.10'!AB$3,FCSTSDV!$D$1:$L$1,0)),0)/'23.10'!$E120,1)</f>
        <v>0</v>
      </c>
      <c r="AC120" s="92">
        <f>+ROUND(IFERROR(INDEX(FCSTSDV!$D$2:$L$72,MATCH('23.10'!$D120,FCSTSDV!$C$2:$C$72,0),MATCH('23.10'!AC$3,FCSTSDV!$D$1:$L$1,0)),0)/'23.10'!$E120,1)</f>
        <v>0</v>
      </c>
      <c r="AD120" s="92">
        <f>+ROUND(IFERROR(INDEX(FCSTSDV!$D$2:$L$72,MATCH('23.10'!$D120,FCSTSDV!$C$2:$C$72,0),MATCH('23.10'!AD$3,FCSTSDV!$D$1:$L$1,0)),0)/'23.10'!$E120,1)</f>
        <v>0</v>
      </c>
      <c r="AE120" s="92">
        <f>+ROUND(IFERROR(INDEX(FCSTSDV!$D$2:$L$72,MATCH('23.10'!$D120,FCSTSDV!$C$2:$C$72,0),MATCH('23.10'!AE$3,FCSTSDV!$D$1:$L$1,0)),0)/'23.10'!$E120,1)</f>
        <v>0</v>
      </c>
      <c r="AF120" s="92">
        <f>+ROUND(IFERROR(INDEX(FCSTSDV!$D$2:$L$72,MATCH('23.10'!$D120,FCSTSDV!$C$2:$C$72,0),MATCH('23.10'!AF$3,FCSTSDV!$D$1:$L$1,0)),0)/'23.10'!$E120,1)</f>
        <v>0</v>
      </c>
      <c r="AG120" s="92">
        <f>+ROUND(IFERROR(INDEX(FCSTSDV!$D$2:$L$72,MATCH('23.10'!$D120,FCSTSDV!$C$2:$C$72,0),MATCH('23.10'!AG$3,FCSTSDV!$D$1:$L$1,0)),0)/'23.10'!$E120,1)</f>
        <v>0</v>
      </c>
      <c r="AH120" s="92">
        <f>+ROUND(IFERROR(INDEX(FCSTSDV!$D$2:$L$72,MATCH('23.10'!$D120,FCSTSDV!$C$2:$C$72,0),MATCH('23.10'!AH$3,FCSTSDV!$D$1:$L$1,0)),0)/'23.10'!$E120,1)</f>
        <v>0</v>
      </c>
      <c r="AI120" s="92">
        <f>+ROUND(IFERROR(INDEX(FCSTSDV!$D$2:$L$72,MATCH('23.10'!$D120,FCSTSDV!$C$2:$C$72,0),MATCH('23.10'!AI$3,FCSTSDV!$D$1:$L$1,0)),0)/'23.10'!$E120,1)</f>
        <v>0</v>
      </c>
      <c r="AJ120" s="92">
        <f>+ROUND(IFERROR(INDEX(FCSTSDV!$D$2:$L$72,MATCH('23.10'!$D120,FCSTSDV!$C$2:$C$72,0),MATCH('23.10'!AJ$3,FCSTSDV!$D$1:$L$1,0)),0)/'23.10'!$E120,1)</f>
        <v>0</v>
      </c>
      <c r="AK120" s="92">
        <f>+ROUND(IFERROR(INDEX(FCSTSDV!$D$2:$L$72,MATCH('23.10'!$D120,FCSTSDV!$C$2:$C$72,0),MATCH('23.10'!AK$3,FCSTSDV!$D$1:$L$1,0)),0)/'23.10'!$E120,1)</f>
        <v>0</v>
      </c>
    </row>
    <row r="121" spans="1:39" ht="20.100000000000001" hidden="1" customHeight="1">
      <c r="A121" s="807"/>
      <c r="B121" s="792"/>
      <c r="C121" s="60"/>
      <c r="D121" s="52" t="s">
        <v>153</v>
      </c>
      <c r="E121" s="53" t="s">
        <v>43</v>
      </c>
      <c r="F121" s="800"/>
      <c r="G121" s="800"/>
      <c r="H121" s="827"/>
      <c r="I121" s="87">
        <f>+I120</f>
        <v>0</v>
      </c>
      <c r="J121" s="90" t="e">
        <f t="shared" ref="J121:V121" si="54">$H120+$I120-J120</f>
        <v>#N/A</v>
      </c>
      <c r="K121" s="90" t="e">
        <f t="shared" si="54"/>
        <v>#N/A</v>
      </c>
      <c r="L121" s="90" t="e">
        <f t="shared" si="54"/>
        <v>#N/A</v>
      </c>
      <c r="M121" s="90" t="e">
        <f t="shared" si="54"/>
        <v>#N/A</v>
      </c>
      <c r="N121" s="90" t="e">
        <f t="shared" si="54"/>
        <v>#N/A</v>
      </c>
      <c r="O121" s="90" t="e">
        <f t="shared" si="54"/>
        <v>#N/A</v>
      </c>
      <c r="P121" s="90" t="e">
        <f t="shared" si="54"/>
        <v>#N/A</v>
      </c>
      <c r="Q121" s="90" t="e">
        <f t="shared" si="54"/>
        <v>#N/A</v>
      </c>
      <c r="R121" s="90" t="e">
        <f t="shared" si="54"/>
        <v>#N/A</v>
      </c>
      <c r="S121" s="90" t="e">
        <f t="shared" si="54"/>
        <v>#N/A</v>
      </c>
      <c r="T121" s="90" t="e">
        <f t="shared" si="54"/>
        <v>#N/A</v>
      </c>
      <c r="U121" s="90" t="e">
        <f t="shared" si="54"/>
        <v>#N/A</v>
      </c>
      <c r="V121" s="90" t="e">
        <f t="shared" si="54"/>
        <v>#N/A</v>
      </c>
      <c r="W121" s="105" t="e">
        <f t="shared" ref="W121:AK121" si="55">+V121-W120</f>
        <v>#N/A</v>
      </c>
      <c r="X121" s="105" t="e">
        <f t="shared" si="55"/>
        <v>#N/A</v>
      </c>
      <c r="Y121" s="105" t="e">
        <f t="shared" si="55"/>
        <v>#N/A</v>
      </c>
      <c r="Z121" s="105" t="e">
        <f t="shared" si="55"/>
        <v>#N/A</v>
      </c>
      <c r="AA121" s="105" t="e">
        <f t="shared" si="55"/>
        <v>#N/A</v>
      </c>
      <c r="AB121" s="105" t="e">
        <f t="shared" si="55"/>
        <v>#N/A</v>
      </c>
      <c r="AC121" s="105" t="e">
        <f t="shared" si="55"/>
        <v>#N/A</v>
      </c>
      <c r="AD121" s="105" t="e">
        <f t="shared" si="55"/>
        <v>#N/A</v>
      </c>
      <c r="AE121" s="105" t="e">
        <f t="shared" si="55"/>
        <v>#N/A</v>
      </c>
      <c r="AF121" s="105" t="e">
        <f t="shared" si="55"/>
        <v>#N/A</v>
      </c>
      <c r="AG121" s="105" t="e">
        <f t="shared" si="55"/>
        <v>#N/A</v>
      </c>
      <c r="AH121" s="105" t="e">
        <f t="shared" si="55"/>
        <v>#N/A</v>
      </c>
      <c r="AI121" s="105" t="e">
        <f t="shared" si="55"/>
        <v>#N/A</v>
      </c>
      <c r="AJ121" s="105" t="e">
        <f t="shared" si="55"/>
        <v>#N/A</v>
      </c>
      <c r="AK121" s="105" t="e">
        <f t="shared" si="55"/>
        <v>#N/A</v>
      </c>
    </row>
    <row r="122" spans="1:39" ht="20.100000000000001" hidden="1" customHeight="1">
      <c r="A122" s="806" t="s">
        <v>251</v>
      </c>
      <c r="B122" s="791" t="s">
        <v>252</v>
      </c>
      <c r="C122" s="63"/>
      <c r="D122" s="73" t="s">
        <v>19</v>
      </c>
      <c r="E122" s="44">
        <v>100</v>
      </c>
      <c r="F122" s="798"/>
      <c r="G122" s="798"/>
      <c r="H122" s="826">
        <v>172</v>
      </c>
      <c r="I122" s="79">
        <f>+IFERROR(VLOOKUP(D122,FCSTSDV!$C$2:$C$72,26,0),0)/'23.10'!E122</f>
        <v>0</v>
      </c>
      <c r="J122" s="114" t="e">
        <f t="array" ref="J122">+INDEX(FCSTSDV!$D$2:$L$72,MATCH('23.10'!$D122,FCSTSDV!$C$2:$C$72,0),MATCH('23.10'!J$3,FCSTSDV!$D$1:$L$1,0))/'23.10'!$E122</f>
        <v>#N/A</v>
      </c>
      <c r="K122" s="114" t="e">
        <f t="array" ref="K122">+INDEX(FCSTSDV!$D$2:$L$72,MATCH('23.10'!$D122,FCSTSDV!$C$2:$C$72,0),MATCH('23.10'!K$3,FCSTSDV!$D$1:$L$1,0))/'23.10'!$E122</f>
        <v>#N/A</v>
      </c>
      <c r="L122" s="114" t="e">
        <f t="array" ref="L122">+INDEX(FCSTSDV!$D$2:$L$72,MATCH('23.10'!$D122,FCSTSDV!$C$2:$C$72,0),MATCH('23.10'!L$3,FCSTSDV!$D$1:$L$1,0))/'23.10'!$E122</f>
        <v>#N/A</v>
      </c>
      <c r="M122" s="114" t="e">
        <f t="array" ref="M122">+INDEX(FCSTSDV!$D$2:$L$72,MATCH('23.10'!$D122,FCSTSDV!$C$2:$C$72,0),MATCH('23.10'!M$3,FCSTSDV!$D$1:$L$1,0))/'23.10'!$E122</f>
        <v>#N/A</v>
      </c>
      <c r="N122" s="114" t="e">
        <f t="array" ref="N122">+INDEX(FCSTSDV!$D$2:$L$72,MATCH('23.10'!$D122,FCSTSDV!$C$2:$C$72,0),MATCH('23.10'!N$3,FCSTSDV!$D$1:$L$1,0))/'23.10'!$E122</f>
        <v>#N/A</v>
      </c>
      <c r="O122" s="114" t="e">
        <f t="array" ref="O122">+INDEX(FCSTSDV!$D$2:$L$72,MATCH('23.10'!$D122,FCSTSDV!$C$2:$C$72,0),MATCH('23.10'!O$3,FCSTSDV!$D$1:$L$1,0))/'23.10'!$E122</f>
        <v>#N/A</v>
      </c>
      <c r="P122" s="114" t="e">
        <f t="array" ref="P122">+INDEX(FCSTSDV!$D$2:$L$72,MATCH('23.10'!$D122,FCSTSDV!$C$2:$C$72,0),MATCH('23.10'!P$3,FCSTSDV!$D$1:$L$1,0))/'23.10'!$E122</f>
        <v>#N/A</v>
      </c>
      <c r="Q122" s="114" t="e">
        <f t="array" ref="Q122">+INDEX(FCSTSDV!$D$2:$L$72,MATCH('23.10'!$D122,FCSTSDV!$C$2:$C$72,0),MATCH('23.10'!Q$3,FCSTSDV!$D$1:$L$1,0))/'23.10'!$E122</f>
        <v>#N/A</v>
      </c>
      <c r="R122" s="114" t="e">
        <f t="array" ref="R122">+INDEX(FCSTSDV!$D$2:$L$72,MATCH('23.10'!$D122,FCSTSDV!$C$2:$C$72,0),MATCH('23.10'!R$3,FCSTSDV!$D$1:$L$1,0))/'23.10'!$E122</f>
        <v>#N/A</v>
      </c>
      <c r="S122" s="114" t="e">
        <f t="array" ref="S122">+INDEX(FCSTSDV!$D$2:$L$72,MATCH('23.10'!$D122,FCSTSDV!$C$2:$C$72,0),MATCH('23.10'!S$3,FCSTSDV!$D$1:$L$1,0))/'23.10'!$E122</f>
        <v>#N/A</v>
      </c>
      <c r="T122" s="114" t="e">
        <f t="array" ref="T122">+INDEX(FCSTSDV!$D$2:$L$72,MATCH('23.10'!$D122,FCSTSDV!$C$2:$C$72,0),MATCH('23.10'!T$3,FCSTSDV!$D$1:$L$1,0))/'23.10'!$E122</f>
        <v>#N/A</v>
      </c>
      <c r="U122" s="114" t="e">
        <f t="array" ref="U122">+INDEX(FCSTSDV!$D$2:$L$72,MATCH('23.10'!$D122,FCSTSDV!$C$2:$C$72,0),MATCH('23.10'!U$3,FCSTSDV!$D$1:$L$1,0))/'23.10'!$E122</f>
        <v>#N/A</v>
      </c>
      <c r="V122" s="114" t="e">
        <f t="array" ref="V122">+INDEX(FCSTSDV!$D$2:$L$72,MATCH('23.10'!$D122,FCSTSDV!$C$2:$C$72,0),MATCH('23.10'!V$3,FCSTSDV!$D$1:$L$1,0))/'23.10'!$E122</f>
        <v>#N/A</v>
      </c>
      <c r="W122" s="92" t="e">
        <f t="array" ref="W122">+INDEX(FCSTSDV!$D$2:$L$72,MATCH('23.10'!$D122,FCSTSDV!$C$2:$C$72,0),MATCH('23.10'!W$3,FCSTSDV!$D$1:$L$1,0))/'23.10'!$E122</f>
        <v>#N/A</v>
      </c>
      <c r="X122" s="92" t="e">
        <f t="array" ref="X122">+INDEX(FCSTSDV!$D$2:$L$72,MATCH('23.10'!$D122,FCSTSDV!$C$2:$C$72,0),MATCH('23.10'!X$3,FCSTSDV!$D$1:$L$1,0))/'23.10'!$E122</f>
        <v>#N/A</v>
      </c>
      <c r="Y122" s="92" t="e">
        <f t="array" ref="Y122">+INDEX(FCSTSDV!$D$2:$L$72,MATCH('23.10'!$D122,FCSTSDV!$C$2:$C$72,0),MATCH('23.10'!Y$3,FCSTSDV!$D$1:$L$1,0))/'23.10'!$E122</f>
        <v>#N/A</v>
      </c>
      <c r="Z122" s="92" t="e">
        <f t="array" ref="Z122">+INDEX(FCSTSDV!$D$2:$L$72,MATCH('23.10'!$D122,FCSTSDV!$C$2:$C$72,0),MATCH('23.10'!Z$3,FCSTSDV!$D$1:$L$1,0))/'23.10'!$E122</f>
        <v>#N/A</v>
      </c>
      <c r="AA122" s="92" t="e">
        <f t="array" ref="AA122">+INDEX(FCSTSDV!$D$2:$L$72,MATCH('23.10'!$D122,FCSTSDV!$C$2:$C$72,0),MATCH('23.10'!AA$3,FCSTSDV!$D$1:$L$1,0))/'23.10'!$E122</f>
        <v>#N/A</v>
      </c>
      <c r="AB122" s="92">
        <f>+ROUND(IFERROR(INDEX(FCSTSDV!$D$2:$L$72,MATCH('23.10'!$D122,FCSTSDV!$C$2:$C$72,0),MATCH('23.10'!AB$3,FCSTSDV!$D$1:$L$1,0)),0)/'23.10'!$E122,1)</f>
        <v>0</v>
      </c>
      <c r="AC122" s="92">
        <f>+ROUND(IFERROR(INDEX(FCSTSDV!$D$2:$L$72,MATCH('23.10'!$D122,FCSTSDV!$C$2:$C$72,0),MATCH('23.10'!AC$3,FCSTSDV!$D$1:$L$1,0)),0)/'23.10'!$E122,1)</f>
        <v>0</v>
      </c>
      <c r="AD122" s="92">
        <f>+ROUND(IFERROR(INDEX(FCSTSDV!$D$2:$L$72,MATCH('23.10'!$D122,FCSTSDV!$C$2:$C$72,0),MATCH('23.10'!AD$3,FCSTSDV!$D$1:$L$1,0)),0)/'23.10'!$E122,1)</f>
        <v>0</v>
      </c>
      <c r="AE122" s="92">
        <f>+ROUND(IFERROR(INDEX(FCSTSDV!$D$2:$L$72,MATCH('23.10'!$D122,FCSTSDV!$C$2:$C$72,0),MATCH('23.10'!AE$3,FCSTSDV!$D$1:$L$1,0)),0)/'23.10'!$E122,1)</f>
        <v>0</v>
      </c>
      <c r="AF122" s="92">
        <f>+ROUND(IFERROR(INDEX(FCSTSDV!$D$2:$L$72,MATCH('23.10'!$D122,FCSTSDV!$C$2:$C$72,0),MATCH('23.10'!AF$3,FCSTSDV!$D$1:$L$1,0)),0)/'23.10'!$E122,1)</f>
        <v>0</v>
      </c>
      <c r="AG122" s="92">
        <f>+ROUND(IFERROR(INDEX(FCSTSDV!$D$2:$L$72,MATCH('23.10'!$D122,FCSTSDV!$C$2:$C$72,0),MATCH('23.10'!AG$3,FCSTSDV!$D$1:$L$1,0)),0)/'23.10'!$E122,1)</f>
        <v>0</v>
      </c>
      <c r="AH122" s="92">
        <f>+ROUND(IFERROR(INDEX(FCSTSDV!$D$2:$L$72,MATCH('23.10'!$D122,FCSTSDV!$C$2:$C$72,0),MATCH('23.10'!AH$3,FCSTSDV!$D$1:$L$1,0)),0)/'23.10'!$E122,1)</f>
        <v>0</v>
      </c>
      <c r="AI122" s="92">
        <f>+ROUND(IFERROR(INDEX(FCSTSDV!$D$2:$L$72,MATCH('23.10'!$D122,FCSTSDV!$C$2:$C$72,0),MATCH('23.10'!AI$3,FCSTSDV!$D$1:$L$1,0)),0)/'23.10'!$E122,1)</f>
        <v>0</v>
      </c>
      <c r="AJ122" s="92">
        <f>+ROUND(IFERROR(INDEX(FCSTSDV!$D$2:$L$72,MATCH('23.10'!$D122,FCSTSDV!$C$2:$C$72,0),MATCH('23.10'!AJ$3,FCSTSDV!$D$1:$L$1,0)),0)/'23.10'!$E122,1)</f>
        <v>0</v>
      </c>
      <c r="AK122" s="92">
        <f>+ROUND(IFERROR(INDEX(FCSTSDV!$D$2:$L$72,MATCH('23.10'!$D122,FCSTSDV!$C$2:$C$72,0),MATCH('23.10'!AK$3,FCSTSDV!$D$1:$L$1,0)),0)/'23.10'!$E122,1)</f>
        <v>0</v>
      </c>
    </row>
    <row r="123" spans="1:39" ht="20.100000000000001" hidden="1" customHeight="1">
      <c r="A123" s="807"/>
      <c r="B123" s="792"/>
      <c r="C123" s="60"/>
      <c r="D123" s="52" t="s">
        <v>153</v>
      </c>
      <c r="E123" s="53" t="s">
        <v>43</v>
      </c>
      <c r="F123" s="800"/>
      <c r="G123" s="800"/>
      <c r="H123" s="827"/>
      <c r="I123" s="87">
        <f>+I122</f>
        <v>0</v>
      </c>
      <c r="J123" s="90" t="e">
        <f t="shared" ref="J123:V123" si="56">$H122+$I122-J122</f>
        <v>#N/A</v>
      </c>
      <c r="K123" s="90" t="e">
        <f t="shared" si="56"/>
        <v>#N/A</v>
      </c>
      <c r="L123" s="90" t="e">
        <f t="shared" si="56"/>
        <v>#N/A</v>
      </c>
      <c r="M123" s="90" t="e">
        <f t="shared" si="56"/>
        <v>#N/A</v>
      </c>
      <c r="N123" s="90" t="e">
        <f t="shared" si="56"/>
        <v>#N/A</v>
      </c>
      <c r="O123" s="90" t="e">
        <f t="shared" si="56"/>
        <v>#N/A</v>
      </c>
      <c r="P123" s="90" t="e">
        <f t="shared" si="56"/>
        <v>#N/A</v>
      </c>
      <c r="Q123" s="90" t="e">
        <f t="shared" si="56"/>
        <v>#N/A</v>
      </c>
      <c r="R123" s="90" t="e">
        <f t="shared" si="56"/>
        <v>#N/A</v>
      </c>
      <c r="S123" s="90" t="e">
        <f t="shared" si="56"/>
        <v>#N/A</v>
      </c>
      <c r="T123" s="90" t="e">
        <f t="shared" si="56"/>
        <v>#N/A</v>
      </c>
      <c r="U123" s="90" t="e">
        <f t="shared" si="56"/>
        <v>#N/A</v>
      </c>
      <c r="V123" s="90" t="e">
        <f t="shared" si="56"/>
        <v>#N/A</v>
      </c>
      <c r="W123" s="90" t="e">
        <f t="shared" ref="W123:AK123" si="57">+V123-W122</f>
        <v>#N/A</v>
      </c>
      <c r="X123" s="90" t="e">
        <f t="shared" si="57"/>
        <v>#N/A</v>
      </c>
      <c r="Y123" s="90" t="e">
        <f t="shared" si="57"/>
        <v>#N/A</v>
      </c>
      <c r="Z123" s="90" t="e">
        <f t="shared" si="57"/>
        <v>#N/A</v>
      </c>
      <c r="AA123" s="90" t="e">
        <f t="shared" si="57"/>
        <v>#N/A</v>
      </c>
      <c r="AB123" s="90" t="e">
        <f t="shared" si="57"/>
        <v>#N/A</v>
      </c>
      <c r="AC123" s="90" t="e">
        <f t="shared" si="57"/>
        <v>#N/A</v>
      </c>
      <c r="AD123" s="90" t="e">
        <f t="shared" si="57"/>
        <v>#N/A</v>
      </c>
      <c r="AE123" s="90" t="e">
        <f t="shared" si="57"/>
        <v>#N/A</v>
      </c>
      <c r="AF123" s="90" t="e">
        <f t="shared" si="57"/>
        <v>#N/A</v>
      </c>
      <c r="AG123" s="90" t="e">
        <f t="shared" si="57"/>
        <v>#N/A</v>
      </c>
      <c r="AH123" s="90" t="e">
        <f t="shared" si="57"/>
        <v>#N/A</v>
      </c>
      <c r="AI123" s="90" t="e">
        <f t="shared" si="57"/>
        <v>#N/A</v>
      </c>
      <c r="AJ123" s="90" t="e">
        <f t="shared" si="57"/>
        <v>#N/A</v>
      </c>
      <c r="AK123" s="90" t="e">
        <f t="shared" si="57"/>
        <v>#N/A</v>
      </c>
    </row>
    <row r="124" spans="1:39" ht="20.100000000000001" hidden="1" customHeight="1">
      <c r="A124" s="806" t="s">
        <v>253</v>
      </c>
      <c r="B124" s="791" t="s">
        <v>254</v>
      </c>
      <c r="C124" s="63"/>
      <c r="D124" s="73" t="s">
        <v>22</v>
      </c>
      <c r="E124" s="44">
        <v>100</v>
      </c>
      <c r="F124" s="798"/>
      <c r="G124" s="798"/>
      <c r="H124" s="826">
        <v>210</v>
      </c>
      <c r="I124" s="79">
        <f>+IFERROR(VLOOKUP(D124,FCSTSDV!$C$2:$C$72,26,0),0)/'23.10'!E124</f>
        <v>0</v>
      </c>
      <c r="J124" s="115" t="e">
        <f t="array" ref="J124">+INDEX(FCSTSDV!$D$2:$L$72,MATCH('23.10'!$D124,FCSTSDV!$C$2:$C$72,0),MATCH('23.10'!J$3,FCSTSDV!$D$1:$L$1,0))/'23.10'!$E124</f>
        <v>#N/A</v>
      </c>
      <c r="K124" s="115" t="e">
        <f t="array" ref="K124">+INDEX(FCSTSDV!$D$2:$L$72,MATCH('23.10'!$D124,FCSTSDV!$C$2:$C$72,0),MATCH('23.10'!K$3,FCSTSDV!$D$1:$L$1,0))/'23.10'!$E124</f>
        <v>#N/A</v>
      </c>
      <c r="L124" s="115" t="e">
        <f t="array" ref="L124">+INDEX(FCSTSDV!$D$2:$L$72,MATCH('23.10'!$D124,FCSTSDV!$C$2:$C$72,0),MATCH('23.10'!L$3,FCSTSDV!$D$1:$L$1,0))/'23.10'!$E124</f>
        <v>#N/A</v>
      </c>
      <c r="M124" s="115" t="e">
        <f t="array" ref="M124">+INDEX(FCSTSDV!$D$2:$L$72,MATCH('23.10'!$D124,FCSTSDV!$C$2:$C$72,0),MATCH('23.10'!M$3,FCSTSDV!$D$1:$L$1,0))/'23.10'!$E124</f>
        <v>#N/A</v>
      </c>
      <c r="N124" s="115" t="e">
        <f t="array" ref="N124">+INDEX(FCSTSDV!$D$2:$L$72,MATCH('23.10'!$D124,FCSTSDV!$C$2:$C$72,0),MATCH('23.10'!N$3,FCSTSDV!$D$1:$L$1,0))/'23.10'!$E124</f>
        <v>#N/A</v>
      </c>
      <c r="O124" s="115" t="e">
        <f t="array" ref="O124">+INDEX(FCSTSDV!$D$2:$L$72,MATCH('23.10'!$D124,FCSTSDV!$C$2:$C$72,0),MATCH('23.10'!O$3,FCSTSDV!$D$1:$L$1,0))/'23.10'!$E124</f>
        <v>#N/A</v>
      </c>
      <c r="P124" s="115" t="e">
        <f t="array" ref="P124">+INDEX(FCSTSDV!$D$2:$L$72,MATCH('23.10'!$D124,FCSTSDV!$C$2:$C$72,0),MATCH('23.10'!P$3,FCSTSDV!$D$1:$L$1,0))/'23.10'!$E124</f>
        <v>#N/A</v>
      </c>
      <c r="Q124" s="115" t="e">
        <f t="array" ref="Q124">+INDEX(FCSTSDV!$D$2:$L$72,MATCH('23.10'!$D124,FCSTSDV!$C$2:$C$72,0),MATCH('23.10'!Q$3,FCSTSDV!$D$1:$L$1,0))/'23.10'!$E124</f>
        <v>#N/A</v>
      </c>
      <c r="R124" s="115" t="e">
        <f t="array" ref="R124">+INDEX(FCSTSDV!$D$2:$L$72,MATCH('23.10'!$D124,FCSTSDV!$C$2:$C$72,0),MATCH('23.10'!R$3,FCSTSDV!$D$1:$L$1,0))/'23.10'!$E124</f>
        <v>#N/A</v>
      </c>
      <c r="S124" s="115" t="e">
        <f t="array" ref="S124">+INDEX(FCSTSDV!$D$2:$L$72,MATCH('23.10'!$D124,FCSTSDV!$C$2:$C$72,0),MATCH('23.10'!S$3,FCSTSDV!$D$1:$L$1,0))/'23.10'!$E124</f>
        <v>#N/A</v>
      </c>
      <c r="T124" s="115" t="e">
        <f t="array" ref="T124">+INDEX(FCSTSDV!$D$2:$L$72,MATCH('23.10'!$D124,FCSTSDV!$C$2:$C$72,0),MATCH('23.10'!T$3,FCSTSDV!$D$1:$L$1,0))/'23.10'!$E124</f>
        <v>#N/A</v>
      </c>
      <c r="U124" s="115" t="e">
        <f t="array" ref="U124">+INDEX(FCSTSDV!$D$2:$L$72,MATCH('23.10'!$D124,FCSTSDV!$C$2:$C$72,0),MATCH('23.10'!U$3,FCSTSDV!$D$1:$L$1,0))/'23.10'!$E124</f>
        <v>#N/A</v>
      </c>
      <c r="V124" s="115" t="e">
        <f t="array" ref="V124">+INDEX(FCSTSDV!$D$2:$L$72,MATCH('23.10'!$D124,FCSTSDV!$C$2:$C$72,0),MATCH('23.10'!V$3,FCSTSDV!$D$1:$L$1,0))/'23.10'!$E124</f>
        <v>#N/A</v>
      </c>
      <c r="W124" s="99" t="e">
        <f t="array" ref="W124">+INDEX(FCSTSDV!$D$2:$L$72,MATCH('23.10'!$D124,FCSTSDV!$C$2:$C$72,0),MATCH('23.10'!W$3,FCSTSDV!$D$1:$L$1,0))/'23.10'!$E124</f>
        <v>#N/A</v>
      </c>
      <c r="X124" s="99" t="e">
        <f t="array" ref="X124">+INDEX(FCSTSDV!$D$2:$L$72,MATCH('23.10'!$D124,FCSTSDV!$C$2:$C$72,0),MATCH('23.10'!X$3,FCSTSDV!$D$1:$L$1,0))/'23.10'!$E124</f>
        <v>#N/A</v>
      </c>
      <c r="Y124" s="99" t="e">
        <f t="array" ref="Y124">+INDEX(FCSTSDV!$D$2:$L$72,MATCH('23.10'!$D124,FCSTSDV!$C$2:$C$72,0),MATCH('23.10'!Y$3,FCSTSDV!$D$1:$L$1,0))/'23.10'!$E124</f>
        <v>#N/A</v>
      </c>
      <c r="Z124" s="99" t="e">
        <f t="array" ref="Z124">+INDEX(FCSTSDV!$D$2:$L$72,MATCH('23.10'!$D124,FCSTSDV!$C$2:$C$72,0),MATCH('23.10'!Z$3,FCSTSDV!$D$1:$L$1,0))/'23.10'!$E124</f>
        <v>#N/A</v>
      </c>
      <c r="AA124" s="99" t="e">
        <f t="array" ref="AA124">+INDEX(FCSTSDV!$D$2:$L$72,MATCH('23.10'!$D124,FCSTSDV!$C$2:$C$72,0),MATCH('23.10'!AA$3,FCSTSDV!$D$1:$L$1,0))/'23.10'!$E124</f>
        <v>#N/A</v>
      </c>
      <c r="AB124" s="92">
        <f>+ROUND(IFERROR(INDEX(FCSTSDV!$D$2:$L$72,MATCH('23.10'!$D124,FCSTSDV!$C$2:$C$72,0),MATCH('23.10'!AB$3,FCSTSDV!$D$1:$L$1,0)),0)/'23.10'!$E124,1)</f>
        <v>0</v>
      </c>
      <c r="AC124" s="92">
        <f>+ROUND(IFERROR(INDEX(FCSTSDV!$D$2:$L$72,MATCH('23.10'!$D124,FCSTSDV!$C$2:$C$72,0),MATCH('23.10'!AC$3,FCSTSDV!$D$1:$L$1,0)),0)/'23.10'!$E124,1)</f>
        <v>0</v>
      </c>
      <c r="AD124" s="92">
        <f>+ROUND(IFERROR(INDEX(FCSTSDV!$D$2:$L$72,MATCH('23.10'!$D124,FCSTSDV!$C$2:$C$72,0),MATCH('23.10'!AD$3,FCSTSDV!$D$1:$L$1,0)),0)/'23.10'!$E124,1)</f>
        <v>0</v>
      </c>
      <c r="AE124" s="92">
        <f>+ROUND(IFERROR(INDEX(FCSTSDV!$D$2:$L$72,MATCH('23.10'!$D124,FCSTSDV!$C$2:$C$72,0),MATCH('23.10'!AE$3,FCSTSDV!$D$1:$L$1,0)),0)/'23.10'!$E124,1)</f>
        <v>0</v>
      </c>
      <c r="AF124" s="92">
        <f>+ROUND(IFERROR(INDEX(FCSTSDV!$D$2:$L$72,MATCH('23.10'!$D124,FCSTSDV!$C$2:$C$72,0),MATCH('23.10'!AF$3,FCSTSDV!$D$1:$L$1,0)),0)/'23.10'!$E124,1)</f>
        <v>0</v>
      </c>
      <c r="AG124" s="92">
        <f>+ROUND(IFERROR(INDEX(FCSTSDV!$D$2:$L$72,MATCH('23.10'!$D124,FCSTSDV!$C$2:$C$72,0),MATCH('23.10'!AG$3,FCSTSDV!$D$1:$L$1,0)),0)/'23.10'!$E124,1)</f>
        <v>0</v>
      </c>
      <c r="AH124" s="92">
        <f>+ROUND(IFERROR(INDEX(FCSTSDV!$D$2:$L$72,MATCH('23.10'!$D124,FCSTSDV!$C$2:$C$72,0),MATCH('23.10'!AH$3,FCSTSDV!$D$1:$L$1,0)),0)/'23.10'!$E124,1)</f>
        <v>0</v>
      </c>
      <c r="AI124" s="92">
        <f>+ROUND(IFERROR(INDEX(FCSTSDV!$D$2:$L$72,MATCH('23.10'!$D124,FCSTSDV!$C$2:$C$72,0),MATCH('23.10'!AI$3,FCSTSDV!$D$1:$L$1,0)),0)/'23.10'!$E124,1)</f>
        <v>0</v>
      </c>
      <c r="AJ124" s="92">
        <f>+ROUND(IFERROR(INDEX(FCSTSDV!$D$2:$L$72,MATCH('23.10'!$D124,FCSTSDV!$C$2:$C$72,0),MATCH('23.10'!AJ$3,FCSTSDV!$D$1:$L$1,0)),0)/'23.10'!$E124,1)</f>
        <v>0</v>
      </c>
      <c r="AK124" s="92">
        <f>+ROUND(IFERROR(INDEX(FCSTSDV!$D$2:$L$72,MATCH('23.10'!$D124,FCSTSDV!$C$2:$C$72,0),MATCH('23.10'!AK$3,FCSTSDV!$D$1:$L$1,0)),0)/'23.10'!$E124,1)</f>
        <v>0</v>
      </c>
    </row>
    <row r="125" spans="1:39" ht="20.100000000000001" hidden="1" customHeight="1">
      <c r="A125" s="807"/>
      <c r="B125" s="792"/>
      <c r="C125" s="60"/>
      <c r="D125" s="52" t="s">
        <v>153</v>
      </c>
      <c r="E125" s="53" t="s">
        <v>43</v>
      </c>
      <c r="F125" s="800"/>
      <c r="G125" s="800"/>
      <c r="H125" s="827"/>
      <c r="I125" s="87"/>
      <c r="J125" s="90" t="e">
        <f t="shared" ref="J125:V125" si="58">$H124+$I124-J124</f>
        <v>#N/A</v>
      </c>
      <c r="K125" s="90" t="e">
        <f t="shared" si="58"/>
        <v>#N/A</v>
      </c>
      <c r="L125" s="90" t="e">
        <f t="shared" si="58"/>
        <v>#N/A</v>
      </c>
      <c r="M125" s="90" t="e">
        <f t="shared" si="58"/>
        <v>#N/A</v>
      </c>
      <c r="N125" s="90" t="e">
        <f t="shared" si="58"/>
        <v>#N/A</v>
      </c>
      <c r="O125" s="90" t="e">
        <f t="shared" si="58"/>
        <v>#N/A</v>
      </c>
      <c r="P125" s="90" t="e">
        <f t="shared" si="58"/>
        <v>#N/A</v>
      </c>
      <c r="Q125" s="90" t="e">
        <f t="shared" si="58"/>
        <v>#N/A</v>
      </c>
      <c r="R125" s="90" t="e">
        <f t="shared" si="58"/>
        <v>#N/A</v>
      </c>
      <c r="S125" s="90" t="e">
        <f t="shared" si="58"/>
        <v>#N/A</v>
      </c>
      <c r="T125" s="90" t="e">
        <f t="shared" si="58"/>
        <v>#N/A</v>
      </c>
      <c r="U125" s="90" t="e">
        <f t="shared" si="58"/>
        <v>#N/A</v>
      </c>
      <c r="V125" s="90" t="e">
        <f t="shared" si="58"/>
        <v>#N/A</v>
      </c>
      <c r="W125" s="90" t="e">
        <f t="shared" ref="W125:AK125" si="59">+V125-W124</f>
        <v>#N/A</v>
      </c>
      <c r="X125" s="90" t="e">
        <f t="shared" si="59"/>
        <v>#N/A</v>
      </c>
      <c r="Y125" s="90" t="e">
        <f t="shared" si="59"/>
        <v>#N/A</v>
      </c>
      <c r="Z125" s="90" t="e">
        <f t="shared" si="59"/>
        <v>#N/A</v>
      </c>
      <c r="AA125" s="90" t="e">
        <f t="shared" si="59"/>
        <v>#N/A</v>
      </c>
      <c r="AB125" s="90" t="e">
        <f t="shared" si="59"/>
        <v>#N/A</v>
      </c>
      <c r="AC125" s="90" t="e">
        <f t="shared" si="59"/>
        <v>#N/A</v>
      </c>
      <c r="AD125" s="90" t="e">
        <f t="shared" si="59"/>
        <v>#N/A</v>
      </c>
      <c r="AE125" s="90" t="e">
        <f t="shared" si="59"/>
        <v>#N/A</v>
      </c>
      <c r="AF125" s="90" t="e">
        <f t="shared" si="59"/>
        <v>#N/A</v>
      </c>
      <c r="AG125" s="90" t="e">
        <f t="shared" si="59"/>
        <v>#N/A</v>
      </c>
      <c r="AH125" s="90" t="e">
        <f t="shared" si="59"/>
        <v>#N/A</v>
      </c>
      <c r="AI125" s="90" t="e">
        <f t="shared" si="59"/>
        <v>#N/A</v>
      </c>
      <c r="AJ125" s="90" t="e">
        <f t="shared" si="59"/>
        <v>#N/A</v>
      </c>
      <c r="AK125" s="90" t="e">
        <f t="shared" si="59"/>
        <v>#N/A</v>
      </c>
    </row>
    <row r="126" spans="1:39" ht="20.100000000000001" hidden="1" customHeight="1">
      <c r="A126" s="806" t="s">
        <v>255</v>
      </c>
      <c r="B126" s="791" t="s">
        <v>256</v>
      </c>
      <c r="C126" s="63"/>
      <c r="D126" s="73" t="s">
        <v>22</v>
      </c>
      <c r="E126" s="44">
        <v>100</v>
      </c>
      <c r="F126" s="798"/>
      <c r="G126" s="798"/>
      <c r="H126" s="826">
        <v>260</v>
      </c>
      <c r="I126" s="79">
        <f>+IFERROR(VLOOKUP(D126,FCSTSDV!$C$2:$C$72,26,0),0)/'23.10'!E126</f>
        <v>0</v>
      </c>
      <c r="J126" s="115" t="e">
        <f t="array" ref="J126">+INDEX(FCSTSDV!$D$2:$L$72,MATCH('23.10'!$D126,FCSTSDV!$C$2:$C$72,0),MATCH('23.10'!J$3,FCSTSDV!$D$1:$L$1,0))/'23.10'!$E126</f>
        <v>#N/A</v>
      </c>
      <c r="K126" s="115" t="e">
        <f t="array" ref="K126">+INDEX(FCSTSDV!$D$2:$L$72,MATCH('23.10'!$D126,FCSTSDV!$C$2:$C$72,0),MATCH('23.10'!K$3,FCSTSDV!$D$1:$L$1,0))/'23.10'!$E126</f>
        <v>#N/A</v>
      </c>
      <c r="L126" s="115" t="e">
        <f t="array" ref="L126">+INDEX(FCSTSDV!$D$2:$L$72,MATCH('23.10'!$D126,FCSTSDV!$C$2:$C$72,0),MATCH('23.10'!L$3,FCSTSDV!$D$1:$L$1,0))/'23.10'!$E126</f>
        <v>#N/A</v>
      </c>
      <c r="M126" s="115" t="e">
        <f t="array" ref="M126">+INDEX(FCSTSDV!$D$2:$L$72,MATCH('23.10'!$D126,FCSTSDV!$C$2:$C$72,0),MATCH('23.10'!M$3,FCSTSDV!$D$1:$L$1,0))/'23.10'!$E126</f>
        <v>#N/A</v>
      </c>
      <c r="N126" s="115" t="e">
        <f t="array" ref="N126">+INDEX(FCSTSDV!$D$2:$L$72,MATCH('23.10'!$D126,FCSTSDV!$C$2:$C$72,0),MATCH('23.10'!N$3,FCSTSDV!$D$1:$L$1,0))/'23.10'!$E126</f>
        <v>#N/A</v>
      </c>
      <c r="O126" s="115" t="e">
        <f t="array" ref="O126">+INDEX(FCSTSDV!$D$2:$L$72,MATCH('23.10'!$D126,FCSTSDV!$C$2:$C$72,0),MATCH('23.10'!O$3,FCSTSDV!$D$1:$L$1,0))/'23.10'!$E126</f>
        <v>#N/A</v>
      </c>
      <c r="P126" s="115" t="e">
        <f t="array" ref="P126">+INDEX(FCSTSDV!$D$2:$L$72,MATCH('23.10'!$D126,FCSTSDV!$C$2:$C$72,0),MATCH('23.10'!P$3,FCSTSDV!$D$1:$L$1,0))/'23.10'!$E126</f>
        <v>#N/A</v>
      </c>
      <c r="Q126" s="115" t="e">
        <f t="array" ref="Q126">+INDEX(FCSTSDV!$D$2:$L$72,MATCH('23.10'!$D126,FCSTSDV!$C$2:$C$72,0),MATCH('23.10'!Q$3,FCSTSDV!$D$1:$L$1,0))/'23.10'!$E126</f>
        <v>#N/A</v>
      </c>
      <c r="R126" s="115" t="e">
        <f t="array" ref="R126">+INDEX(FCSTSDV!$D$2:$L$72,MATCH('23.10'!$D126,FCSTSDV!$C$2:$C$72,0),MATCH('23.10'!R$3,FCSTSDV!$D$1:$L$1,0))/'23.10'!$E126</f>
        <v>#N/A</v>
      </c>
      <c r="S126" s="115" t="e">
        <f t="array" ref="S126">+INDEX(FCSTSDV!$D$2:$L$72,MATCH('23.10'!$D126,FCSTSDV!$C$2:$C$72,0),MATCH('23.10'!S$3,FCSTSDV!$D$1:$L$1,0))/'23.10'!$E126</f>
        <v>#N/A</v>
      </c>
      <c r="T126" s="115" t="e">
        <f t="array" ref="T126">+INDEX(FCSTSDV!$D$2:$L$72,MATCH('23.10'!$D126,FCSTSDV!$C$2:$C$72,0),MATCH('23.10'!T$3,FCSTSDV!$D$1:$L$1,0))/'23.10'!$E126</f>
        <v>#N/A</v>
      </c>
      <c r="U126" s="115" t="e">
        <f t="array" ref="U126">+INDEX(FCSTSDV!$D$2:$L$72,MATCH('23.10'!$D126,FCSTSDV!$C$2:$C$72,0),MATCH('23.10'!U$3,FCSTSDV!$D$1:$L$1,0))/'23.10'!$E126</f>
        <v>#N/A</v>
      </c>
      <c r="V126" s="115" t="e">
        <f t="array" ref="V126">+INDEX(FCSTSDV!$D$2:$L$72,MATCH('23.10'!$D126,FCSTSDV!$C$2:$C$72,0),MATCH('23.10'!V$3,FCSTSDV!$D$1:$L$1,0))/'23.10'!$E126</f>
        <v>#N/A</v>
      </c>
      <c r="W126" s="99" t="e">
        <f t="array" ref="W126">+INDEX(FCSTSDV!$D$2:$L$72,MATCH('23.10'!$D126,FCSTSDV!$C$2:$C$72,0),MATCH('23.10'!W$3,FCSTSDV!$D$1:$L$1,0))/'23.10'!$E126</f>
        <v>#N/A</v>
      </c>
      <c r="X126" s="99" t="e">
        <f t="array" ref="X126">+INDEX(FCSTSDV!$D$2:$L$72,MATCH('23.10'!$D126,FCSTSDV!$C$2:$C$72,0),MATCH('23.10'!X$3,FCSTSDV!$D$1:$L$1,0))/'23.10'!$E126</f>
        <v>#N/A</v>
      </c>
      <c r="Y126" s="99" t="e">
        <f t="array" ref="Y126">+INDEX(FCSTSDV!$D$2:$L$72,MATCH('23.10'!$D126,FCSTSDV!$C$2:$C$72,0),MATCH('23.10'!Y$3,FCSTSDV!$D$1:$L$1,0))/'23.10'!$E126</f>
        <v>#N/A</v>
      </c>
      <c r="Z126" s="99" t="e">
        <f t="array" ref="Z126">+INDEX(FCSTSDV!$D$2:$L$72,MATCH('23.10'!$D126,FCSTSDV!$C$2:$C$72,0),MATCH('23.10'!Z$3,FCSTSDV!$D$1:$L$1,0))/'23.10'!$E126</f>
        <v>#N/A</v>
      </c>
      <c r="AA126" s="99" t="e">
        <f t="array" ref="AA126">+INDEX(FCSTSDV!$D$2:$L$72,MATCH('23.10'!$D126,FCSTSDV!$C$2:$C$72,0),MATCH('23.10'!AA$3,FCSTSDV!$D$1:$L$1,0))/'23.10'!$E126</f>
        <v>#N/A</v>
      </c>
      <c r="AB126" s="92">
        <f>+ROUND(IFERROR(INDEX(FCSTSDV!$D$2:$L$72,MATCH('23.10'!$D126,FCSTSDV!$C$2:$C$72,0),MATCH('23.10'!AB$3,FCSTSDV!$D$1:$L$1,0)),0)/'23.10'!$E126,1)</f>
        <v>0</v>
      </c>
      <c r="AC126" s="92">
        <f>+ROUND(IFERROR(INDEX(FCSTSDV!$D$2:$L$72,MATCH('23.10'!$D126,FCSTSDV!$C$2:$C$72,0),MATCH('23.10'!AC$3,FCSTSDV!$D$1:$L$1,0)),0)/'23.10'!$E126,1)</f>
        <v>0</v>
      </c>
      <c r="AD126" s="92">
        <f>+ROUND(IFERROR(INDEX(FCSTSDV!$D$2:$L$72,MATCH('23.10'!$D126,FCSTSDV!$C$2:$C$72,0),MATCH('23.10'!AD$3,FCSTSDV!$D$1:$L$1,0)),0)/'23.10'!$E126,1)</f>
        <v>0</v>
      </c>
      <c r="AE126" s="92">
        <f>+ROUND(IFERROR(INDEX(FCSTSDV!$D$2:$L$72,MATCH('23.10'!$D126,FCSTSDV!$C$2:$C$72,0),MATCH('23.10'!AE$3,FCSTSDV!$D$1:$L$1,0)),0)/'23.10'!$E126,1)</f>
        <v>0</v>
      </c>
      <c r="AF126" s="92">
        <f>+ROUND(IFERROR(INDEX(FCSTSDV!$D$2:$L$72,MATCH('23.10'!$D126,FCSTSDV!$C$2:$C$72,0),MATCH('23.10'!AF$3,FCSTSDV!$D$1:$L$1,0)),0)/'23.10'!$E126,1)</f>
        <v>0</v>
      </c>
      <c r="AG126" s="92">
        <f>+ROUND(IFERROR(INDEX(FCSTSDV!$D$2:$L$72,MATCH('23.10'!$D126,FCSTSDV!$C$2:$C$72,0),MATCH('23.10'!AG$3,FCSTSDV!$D$1:$L$1,0)),0)/'23.10'!$E126,1)</f>
        <v>0</v>
      </c>
      <c r="AH126" s="92">
        <f>+ROUND(IFERROR(INDEX(FCSTSDV!$D$2:$L$72,MATCH('23.10'!$D126,FCSTSDV!$C$2:$C$72,0),MATCH('23.10'!AH$3,FCSTSDV!$D$1:$L$1,0)),0)/'23.10'!$E126,1)</f>
        <v>0</v>
      </c>
      <c r="AI126" s="92">
        <f>+ROUND(IFERROR(INDEX(FCSTSDV!$D$2:$L$72,MATCH('23.10'!$D126,FCSTSDV!$C$2:$C$72,0),MATCH('23.10'!AI$3,FCSTSDV!$D$1:$L$1,0)),0)/'23.10'!$E126,1)</f>
        <v>0</v>
      </c>
      <c r="AJ126" s="92">
        <f>+ROUND(IFERROR(INDEX(FCSTSDV!$D$2:$L$72,MATCH('23.10'!$D126,FCSTSDV!$C$2:$C$72,0),MATCH('23.10'!AJ$3,FCSTSDV!$D$1:$L$1,0)),0)/'23.10'!$E126,1)</f>
        <v>0</v>
      </c>
      <c r="AK126" s="92">
        <f>+ROUND(IFERROR(INDEX(FCSTSDV!$D$2:$L$72,MATCH('23.10'!$D126,FCSTSDV!$C$2:$C$72,0),MATCH('23.10'!AK$3,FCSTSDV!$D$1:$L$1,0)),0)/'23.10'!$E126,1)</f>
        <v>0</v>
      </c>
    </row>
    <row r="127" spans="1:39" ht="20.100000000000001" hidden="1" customHeight="1">
      <c r="A127" s="807"/>
      <c r="B127" s="792"/>
      <c r="C127" s="60"/>
      <c r="D127" s="52" t="s">
        <v>153</v>
      </c>
      <c r="E127" s="53" t="s">
        <v>43</v>
      </c>
      <c r="F127" s="800"/>
      <c r="G127" s="800"/>
      <c r="H127" s="827"/>
      <c r="I127" s="87"/>
      <c r="J127" s="90" t="e">
        <f t="shared" ref="J127:V127" si="60">$H126+$I126-J126</f>
        <v>#N/A</v>
      </c>
      <c r="K127" s="90" t="e">
        <f t="shared" si="60"/>
        <v>#N/A</v>
      </c>
      <c r="L127" s="90" t="e">
        <f t="shared" si="60"/>
        <v>#N/A</v>
      </c>
      <c r="M127" s="90" t="e">
        <f t="shared" si="60"/>
        <v>#N/A</v>
      </c>
      <c r="N127" s="90" t="e">
        <f t="shared" si="60"/>
        <v>#N/A</v>
      </c>
      <c r="O127" s="90" t="e">
        <f t="shared" si="60"/>
        <v>#N/A</v>
      </c>
      <c r="P127" s="90" t="e">
        <f t="shared" si="60"/>
        <v>#N/A</v>
      </c>
      <c r="Q127" s="90" t="e">
        <f t="shared" si="60"/>
        <v>#N/A</v>
      </c>
      <c r="R127" s="90" t="e">
        <f t="shared" si="60"/>
        <v>#N/A</v>
      </c>
      <c r="S127" s="90" t="e">
        <f t="shared" si="60"/>
        <v>#N/A</v>
      </c>
      <c r="T127" s="90" t="e">
        <f t="shared" si="60"/>
        <v>#N/A</v>
      </c>
      <c r="U127" s="90" t="e">
        <f t="shared" si="60"/>
        <v>#N/A</v>
      </c>
      <c r="V127" s="90" t="e">
        <f t="shared" si="60"/>
        <v>#N/A</v>
      </c>
      <c r="W127" s="90" t="e">
        <f t="shared" ref="W127:AK127" si="61">+V127-W126</f>
        <v>#N/A</v>
      </c>
      <c r="X127" s="90" t="e">
        <f t="shared" si="61"/>
        <v>#N/A</v>
      </c>
      <c r="Y127" s="90" t="e">
        <f t="shared" si="61"/>
        <v>#N/A</v>
      </c>
      <c r="Z127" s="90" t="e">
        <f t="shared" si="61"/>
        <v>#N/A</v>
      </c>
      <c r="AA127" s="90" t="e">
        <f t="shared" si="61"/>
        <v>#N/A</v>
      </c>
      <c r="AB127" s="90" t="e">
        <f t="shared" si="61"/>
        <v>#N/A</v>
      </c>
      <c r="AC127" s="90" t="e">
        <f t="shared" si="61"/>
        <v>#N/A</v>
      </c>
      <c r="AD127" s="90" t="e">
        <f t="shared" si="61"/>
        <v>#N/A</v>
      </c>
      <c r="AE127" s="90" t="e">
        <f t="shared" si="61"/>
        <v>#N/A</v>
      </c>
      <c r="AF127" s="90" t="e">
        <f t="shared" si="61"/>
        <v>#N/A</v>
      </c>
      <c r="AG127" s="90" t="e">
        <f t="shared" si="61"/>
        <v>#N/A</v>
      </c>
      <c r="AH127" s="90" t="e">
        <f t="shared" si="61"/>
        <v>#N/A</v>
      </c>
      <c r="AI127" s="90" t="e">
        <f t="shared" si="61"/>
        <v>#N/A</v>
      </c>
      <c r="AJ127" s="90" t="e">
        <f t="shared" si="61"/>
        <v>#N/A</v>
      </c>
      <c r="AK127" s="90" t="e">
        <f t="shared" si="61"/>
        <v>#N/A</v>
      </c>
    </row>
    <row r="128" spans="1:39" ht="20.100000000000001" customHeight="1">
      <c r="A128" s="806" t="s">
        <v>257</v>
      </c>
      <c r="B128" s="791" t="s">
        <v>258</v>
      </c>
      <c r="C128" s="63"/>
      <c r="D128" s="73" t="s">
        <v>259</v>
      </c>
      <c r="E128" s="44">
        <v>100</v>
      </c>
      <c r="F128" s="798"/>
      <c r="G128" s="798"/>
      <c r="H128" s="826">
        <v>40</v>
      </c>
      <c r="I128" s="79">
        <f>+IFERROR(VLOOKUP(D128,FCSTSDV!$C$2:$C$72,26,0),0)/'23.10'!E128</f>
        <v>0</v>
      </c>
      <c r="J128" s="115" t="e">
        <f t="array" ref="J128">+INDEX(FCSTSDV!$D$2:$L$72,MATCH('23.10'!$D128,FCSTSDV!$C$2:$C$72,0),MATCH('23.10'!J$3,FCSTSDV!$D$1:$L$1,0))/'23.10'!$E128</f>
        <v>#N/A</v>
      </c>
      <c r="K128" s="115" t="e">
        <f t="array" ref="K128">+INDEX(FCSTSDV!$D$2:$L$72,MATCH('23.10'!$D128,FCSTSDV!$C$2:$C$72,0),MATCH('23.10'!K$3,FCSTSDV!$D$1:$L$1,0))/'23.10'!$E128</f>
        <v>#N/A</v>
      </c>
      <c r="L128" s="115" t="e">
        <f t="array" ref="L128">+INDEX(FCSTSDV!$D$2:$L$72,MATCH('23.10'!$D128,FCSTSDV!$C$2:$C$72,0),MATCH('23.10'!L$3,FCSTSDV!$D$1:$L$1,0))/'23.10'!$E128</f>
        <v>#N/A</v>
      </c>
      <c r="M128" s="115" t="e">
        <f t="array" ref="M128">+INDEX(FCSTSDV!$D$2:$L$72,MATCH('23.10'!$D128,FCSTSDV!$C$2:$C$72,0),MATCH('23.10'!M$3,FCSTSDV!$D$1:$L$1,0))/'23.10'!$E128</f>
        <v>#N/A</v>
      </c>
      <c r="N128" s="115" t="e">
        <f t="array" ref="N128">+INDEX(FCSTSDV!$D$2:$L$72,MATCH('23.10'!$D128,FCSTSDV!$C$2:$C$72,0),MATCH('23.10'!N$3,FCSTSDV!$D$1:$L$1,0))/'23.10'!$E128</f>
        <v>#N/A</v>
      </c>
      <c r="O128" s="115" t="e">
        <f t="array" ref="O128">+INDEX(FCSTSDV!$D$2:$L$72,MATCH('23.10'!$D128,FCSTSDV!$C$2:$C$72,0),MATCH('23.10'!O$3,FCSTSDV!$D$1:$L$1,0))/'23.10'!$E128</f>
        <v>#N/A</v>
      </c>
      <c r="P128" s="115" t="e">
        <f t="array" ref="P128">+INDEX(FCSTSDV!$D$2:$L$72,MATCH('23.10'!$D128,FCSTSDV!$C$2:$C$72,0),MATCH('23.10'!P$3,FCSTSDV!$D$1:$L$1,0))/'23.10'!$E128</f>
        <v>#N/A</v>
      </c>
      <c r="Q128" s="115" t="e">
        <f t="array" ref="Q128">+INDEX(FCSTSDV!$D$2:$L$72,MATCH('23.10'!$D128,FCSTSDV!$C$2:$C$72,0),MATCH('23.10'!Q$3,FCSTSDV!$D$1:$L$1,0))/'23.10'!$E128</f>
        <v>#N/A</v>
      </c>
      <c r="R128" s="115" t="e">
        <f t="array" ref="R128">+INDEX(FCSTSDV!$D$2:$L$72,MATCH('23.10'!$D128,FCSTSDV!$C$2:$C$72,0),MATCH('23.10'!R$3,FCSTSDV!$D$1:$L$1,0))/'23.10'!$E128</f>
        <v>#N/A</v>
      </c>
      <c r="S128" s="115" t="e">
        <f t="array" ref="S128">+INDEX(FCSTSDV!$D$2:$L$72,MATCH('23.10'!$D128,FCSTSDV!$C$2:$C$72,0),MATCH('23.10'!S$3,FCSTSDV!$D$1:$L$1,0))/'23.10'!$E128</f>
        <v>#N/A</v>
      </c>
      <c r="T128" s="115" t="e">
        <f t="array" ref="T128">+INDEX(FCSTSDV!$D$2:$L$72,MATCH('23.10'!$D128,FCSTSDV!$C$2:$C$72,0),MATCH('23.10'!T$3,FCSTSDV!$D$1:$L$1,0))/'23.10'!$E128</f>
        <v>#N/A</v>
      </c>
      <c r="U128" s="115" t="e">
        <f t="array" ref="U128">+INDEX(FCSTSDV!$D$2:$L$72,MATCH('23.10'!$D128,FCSTSDV!$C$2:$C$72,0),MATCH('23.10'!U$3,FCSTSDV!$D$1:$L$1,0))/'23.10'!$E128</f>
        <v>#N/A</v>
      </c>
      <c r="V128" s="115" t="e">
        <f t="array" ref="V128">+INDEX(FCSTSDV!$D$2:$L$72,MATCH('23.10'!$D128,FCSTSDV!$C$2:$C$72,0),MATCH('23.10'!V$3,FCSTSDV!$D$1:$L$1,0))/'23.10'!$E128</f>
        <v>#N/A</v>
      </c>
      <c r="W128" s="99" t="e">
        <f t="array" ref="W128">+INDEX(FCSTSDV!$D$2:$L$72,MATCH('23.10'!$D128,FCSTSDV!$C$2:$C$72,0),MATCH('23.10'!W$3,FCSTSDV!$D$1:$L$1,0))/'23.10'!$E128</f>
        <v>#N/A</v>
      </c>
      <c r="X128" s="99" t="e">
        <f t="array" ref="X128">+INDEX(FCSTSDV!$D$2:$L$72,MATCH('23.10'!$D128,FCSTSDV!$C$2:$C$72,0),MATCH('23.10'!X$3,FCSTSDV!$D$1:$L$1,0))/'23.10'!$E128</f>
        <v>#N/A</v>
      </c>
      <c r="Y128" s="99" t="e">
        <f t="array" ref="Y128">+INDEX(FCSTSDV!$D$2:$L$72,MATCH('23.10'!$D128,FCSTSDV!$C$2:$C$72,0),MATCH('23.10'!Y$3,FCSTSDV!$D$1:$L$1,0))/'23.10'!$E128</f>
        <v>#N/A</v>
      </c>
      <c r="Z128" s="99" t="e">
        <f t="array" ref="Z128">+INDEX(FCSTSDV!$D$2:$L$72,MATCH('23.10'!$D128,FCSTSDV!$C$2:$C$72,0),MATCH('23.10'!Z$3,FCSTSDV!$D$1:$L$1,0))/'23.10'!$E128</f>
        <v>#N/A</v>
      </c>
      <c r="AA128" s="99" t="e">
        <f t="array" ref="AA128">+INDEX(FCSTSDV!$D$2:$L$72,MATCH('23.10'!$D128,FCSTSDV!$C$2:$C$72,0),MATCH('23.10'!AA$3,FCSTSDV!$D$1:$L$1,0))/'23.10'!$E128</f>
        <v>#N/A</v>
      </c>
      <c r="AB128" s="92">
        <f>+ROUND(IFERROR(INDEX(FCSTSDV!$D$2:$L$72,MATCH('23.10'!$D128,FCSTSDV!$C$2:$C$72,0),MATCH('23.10'!AB$3,FCSTSDV!$D$1:$L$1,0)),0)/'23.10'!$E128,1)</f>
        <v>0</v>
      </c>
      <c r="AC128" s="92">
        <f>+ROUND(IFERROR(INDEX(FCSTSDV!$D$2:$L$72,MATCH('23.10'!$D128,FCSTSDV!$C$2:$C$72,0),MATCH('23.10'!AC$3,FCSTSDV!$D$1:$L$1,0)),0)/'23.10'!$E128,1)</f>
        <v>0</v>
      </c>
      <c r="AD128" s="92">
        <f>+ROUND(IFERROR(INDEX(FCSTSDV!$D$2:$L$72,MATCH('23.10'!$D128,FCSTSDV!$C$2:$C$72,0),MATCH('23.10'!AD$3,FCSTSDV!$D$1:$L$1,0)),0)/'23.10'!$E128,1)</f>
        <v>0</v>
      </c>
      <c r="AE128" s="92">
        <f>+ROUND(IFERROR(INDEX(FCSTSDV!$D$2:$L$72,MATCH('23.10'!$D128,FCSTSDV!$C$2:$C$72,0),MATCH('23.10'!AE$3,FCSTSDV!$D$1:$L$1,0)),0)/'23.10'!$E128,1)</f>
        <v>0</v>
      </c>
      <c r="AF128" s="92">
        <f>+ROUND(IFERROR(INDEX(FCSTSDV!$D$2:$L$72,MATCH('23.10'!$D128,FCSTSDV!$C$2:$C$72,0),MATCH('23.10'!AF$3,FCSTSDV!$D$1:$L$1,0)),0)/'23.10'!$E128,1)</f>
        <v>0</v>
      </c>
      <c r="AG128" s="92">
        <f>+ROUND(IFERROR(INDEX(FCSTSDV!$D$2:$L$72,MATCH('23.10'!$D128,FCSTSDV!$C$2:$C$72,0),MATCH('23.10'!AG$3,FCSTSDV!$D$1:$L$1,0)),0)/'23.10'!$E128,1)</f>
        <v>0</v>
      </c>
      <c r="AH128" s="92">
        <f>+ROUND(IFERROR(INDEX(FCSTSDV!$D$2:$L$72,MATCH('23.10'!$D128,FCSTSDV!$C$2:$C$72,0),MATCH('23.10'!AH$3,FCSTSDV!$D$1:$L$1,0)),0)/'23.10'!$E128,1)</f>
        <v>0</v>
      </c>
      <c r="AI128" s="92">
        <f>+ROUND(IFERROR(INDEX(FCSTSDV!$D$2:$L$72,MATCH('23.10'!$D128,FCSTSDV!$C$2:$C$72,0),MATCH('23.10'!AI$3,FCSTSDV!$D$1:$L$1,0)),0)/'23.10'!$E128,1)</f>
        <v>0</v>
      </c>
      <c r="AJ128" s="92">
        <f>+ROUND(IFERROR(INDEX(FCSTSDV!$D$2:$L$72,MATCH('23.10'!$D128,FCSTSDV!$C$2:$C$72,0),MATCH('23.10'!AJ$3,FCSTSDV!$D$1:$L$1,0)),0)/'23.10'!$E128,1)</f>
        <v>0</v>
      </c>
      <c r="AK128" s="92">
        <f>+ROUND(IFERROR(INDEX(FCSTSDV!$D$2:$L$72,MATCH('23.10'!$D128,FCSTSDV!$C$2:$C$72,0),MATCH('23.10'!AK$3,FCSTSDV!$D$1:$L$1,0)),0)/'23.10'!$E128,1)</f>
        <v>0</v>
      </c>
    </row>
    <row r="129" spans="1:39" ht="20.100000000000001" customHeight="1">
      <c r="A129" s="807"/>
      <c r="B129" s="792"/>
      <c r="C129" s="60"/>
      <c r="D129" s="52" t="s">
        <v>153</v>
      </c>
      <c r="E129" s="53" t="s">
        <v>43</v>
      </c>
      <c r="F129" s="800"/>
      <c r="G129" s="800"/>
      <c r="H129" s="827"/>
      <c r="I129" s="87"/>
      <c r="J129" s="90" t="e">
        <f t="shared" ref="J129:V129" si="62">$H128+$I128-J128</f>
        <v>#N/A</v>
      </c>
      <c r="K129" s="90" t="e">
        <f t="shared" si="62"/>
        <v>#N/A</v>
      </c>
      <c r="L129" s="90" t="e">
        <f t="shared" si="62"/>
        <v>#N/A</v>
      </c>
      <c r="M129" s="90" t="e">
        <f t="shared" si="62"/>
        <v>#N/A</v>
      </c>
      <c r="N129" s="90" t="e">
        <f t="shared" si="62"/>
        <v>#N/A</v>
      </c>
      <c r="O129" s="90" t="e">
        <f t="shared" si="62"/>
        <v>#N/A</v>
      </c>
      <c r="P129" s="90" t="e">
        <f t="shared" si="62"/>
        <v>#N/A</v>
      </c>
      <c r="Q129" s="90" t="e">
        <f t="shared" si="62"/>
        <v>#N/A</v>
      </c>
      <c r="R129" s="90" t="e">
        <f t="shared" si="62"/>
        <v>#N/A</v>
      </c>
      <c r="S129" s="90" t="e">
        <f t="shared" si="62"/>
        <v>#N/A</v>
      </c>
      <c r="T129" s="90" t="e">
        <f t="shared" si="62"/>
        <v>#N/A</v>
      </c>
      <c r="U129" s="90" t="e">
        <f t="shared" si="62"/>
        <v>#N/A</v>
      </c>
      <c r="V129" s="90" t="e">
        <f t="shared" si="62"/>
        <v>#N/A</v>
      </c>
      <c r="W129" s="90" t="e">
        <f t="shared" ref="W129:AK129" si="63">+V129-W128</f>
        <v>#N/A</v>
      </c>
      <c r="X129" s="90" t="e">
        <f t="shared" si="63"/>
        <v>#N/A</v>
      </c>
      <c r="Y129" s="90" t="e">
        <f t="shared" si="63"/>
        <v>#N/A</v>
      </c>
      <c r="Z129" s="90" t="e">
        <f t="shared" si="63"/>
        <v>#N/A</v>
      </c>
      <c r="AA129" s="90" t="e">
        <f t="shared" si="63"/>
        <v>#N/A</v>
      </c>
      <c r="AB129" s="90" t="e">
        <f t="shared" si="63"/>
        <v>#N/A</v>
      </c>
      <c r="AC129" s="90" t="e">
        <f t="shared" si="63"/>
        <v>#N/A</v>
      </c>
      <c r="AD129" s="90" t="e">
        <f t="shared" si="63"/>
        <v>#N/A</v>
      </c>
      <c r="AE129" s="90" t="e">
        <f t="shared" si="63"/>
        <v>#N/A</v>
      </c>
      <c r="AF129" s="90" t="e">
        <f t="shared" si="63"/>
        <v>#N/A</v>
      </c>
      <c r="AG129" s="90" t="e">
        <f t="shared" si="63"/>
        <v>#N/A</v>
      </c>
      <c r="AH129" s="90" t="e">
        <f t="shared" si="63"/>
        <v>#N/A</v>
      </c>
      <c r="AI129" s="90" t="e">
        <f t="shared" si="63"/>
        <v>#N/A</v>
      </c>
      <c r="AJ129" s="90" t="e">
        <f t="shared" si="63"/>
        <v>#N/A</v>
      </c>
      <c r="AK129" s="90" t="e">
        <f t="shared" si="63"/>
        <v>#N/A</v>
      </c>
    </row>
    <row r="130" spans="1:39" ht="20.100000000000001" customHeight="1">
      <c r="A130" s="813" t="s">
        <v>260</v>
      </c>
      <c r="B130" s="795" t="s">
        <v>261</v>
      </c>
      <c r="C130" s="50"/>
      <c r="D130" s="123" t="s">
        <v>259</v>
      </c>
      <c r="E130" s="47">
        <v>100</v>
      </c>
      <c r="F130" s="799"/>
      <c r="G130" s="799"/>
      <c r="H130" s="826">
        <v>40</v>
      </c>
      <c r="I130" s="91">
        <f>+IFERROR(VLOOKUP(D130,FCSTSDV!$C$2:$C$72,26,0),0)/'23.10'!E130</f>
        <v>0</v>
      </c>
      <c r="J130" s="113" t="e">
        <f t="array" ref="J130">+INDEX(FCSTSDV!$D$2:$L$72,MATCH('23.10'!$D130,FCSTSDV!$C$2:$C$72,0),MATCH('23.10'!J$3,FCSTSDV!$D$1:$L$1,0))/'23.10'!$E130</f>
        <v>#N/A</v>
      </c>
      <c r="K130" s="113" t="e">
        <f t="array" ref="K130">+INDEX(FCSTSDV!$D$2:$L$72,MATCH('23.10'!$D130,FCSTSDV!$C$2:$C$72,0),MATCH('23.10'!K$3,FCSTSDV!$D$1:$L$1,0))/'23.10'!$E130</f>
        <v>#N/A</v>
      </c>
      <c r="L130" s="113" t="e">
        <f t="array" ref="L130">+INDEX(FCSTSDV!$D$2:$L$72,MATCH('23.10'!$D130,FCSTSDV!$C$2:$C$72,0),MATCH('23.10'!L$3,FCSTSDV!$D$1:$L$1,0))/'23.10'!$E130</f>
        <v>#N/A</v>
      </c>
      <c r="M130" s="113" t="e">
        <f t="array" ref="M130">+INDEX(FCSTSDV!$D$2:$L$72,MATCH('23.10'!$D130,FCSTSDV!$C$2:$C$72,0),MATCH('23.10'!M$3,FCSTSDV!$D$1:$L$1,0))/'23.10'!$E130</f>
        <v>#N/A</v>
      </c>
      <c r="N130" s="113" t="e">
        <f t="array" ref="N130">+INDEX(FCSTSDV!$D$2:$L$72,MATCH('23.10'!$D130,FCSTSDV!$C$2:$C$72,0),MATCH('23.10'!N$3,FCSTSDV!$D$1:$L$1,0))/'23.10'!$E130</f>
        <v>#N/A</v>
      </c>
      <c r="O130" s="113" t="e">
        <f t="array" ref="O130">+INDEX(FCSTSDV!$D$2:$L$72,MATCH('23.10'!$D130,FCSTSDV!$C$2:$C$72,0),MATCH('23.10'!O$3,FCSTSDV!$D$1:$L$1,0))/'23.10'!$E130</f>
        <v>#N/A</v>
      </c>
      <c r="P130" s="113" t="e">
        <f t="array" ref="P130">+INDEX(FCSTSDV!$D$2:$L$72,MATCH('23.10'!$D130,FCSTSDV!$C$2:$C$72,0),MATCH('23.10'!P$3,FCSTSDV!$D$1:$L$1,0))/'23.10'!$E130</f>
        <v>#N/A</v>
      </c>
      <c r="Q130" s="113" t="e">
        <f t="array" ref="Q130">+INDEX(FCSTSDV!$D$2:$L$72,MATCH('23.10'!$D130,FCSTSDV!$C$2:$C$72,0),MATCH('23.10'!Q$3,FCSTSDV!$D$1:$L$1,0))/'23.10'!$E130</f>
        <v>#N/A</v>
      </c>
      <c r="R130" s="113" t="e">
        <f t="array" ref="R130">+INDEX(FCSTSDV!$D$2:$L$72,MATCH('23.10'!$D130,FCSTSDV!$C$2:$C$72,0),MATCH('23.10'!R$3,FCSTSDV!$D$1:$L$1,0))/'23.10'!$E130</f>
        <v>#N/A</v>
      </c>
      <c r="S130" s="113" t="e">
        <f t="array" ref="S130">+INDEX(FCSTSDV!$D$2:$L$72,MATCH('23.10'!$D130,FCSTSDV!$C$2:$C$72,0),MATCH('23.10'!S$3,FCSTSDV!$D$1:$L$1,0))/'23.10'!$E130</f>
        <v>#N/A</v>
      </c>
      <c r="T130" s="113" t="e">
        <f t="array" ref="T130">+INDEX(FCSTSDV!$D$2:$L$72,MATCH('23.10'!$D130,FCSTSDV!$C$2:$C$72,0),MATCH('23.10'!T$3,FCSTSDV!$D$1:$L$1,0))/'23.10'!$E130</f>
        <v>#N/A</v>
      </c>
      <c r="U130" s="113" t="e">
        <f t="array" ref="U130">+INDEX(FCSTSDV!$D$2:$L$72,MATCH('23.10'!$D130,FCSTSDV!$C$2:$C$72,0),MATCH('23.10'!U$3,FCSTSDV!$D$1:$L$1,0))/'23.10'!$E130</f>
        <v>#N/A</v>
      </c>
      <c r="V130" s="113" t="e">
        <f t="array" ref="V130">+INDEX(FCSTSDV!$D$2:$L$72,MATCH('23.10'!$D130,FCSTSDV!$C$2:$C$72,0),MATCH('23.10'!V$3,FCSTSDV!$D$1:$L$1,0))/'23.10'!$E130</f>
        <v>#N/A</v>
      </c>
      <c r="W130" s="106" t="e">
        <f t="array" ref="W130">+INDEX(FCSTSDV!$D$2:$L$72,MATCH('23.10'!$D130,FCSTSDV!$C$2:$C$72,0),MATCH('23.10'!W$3,FCSTSDV!$D$1:$L$1,0))/'23.10'!$E130</f>
        <v>#N/A</v>
      </c>
      <c r="X130" s="106" t="e">
        <f t="array" ref="X130">+INDEX(FCSTSDV!$D$2:$L$72,MATCH('23.10'!$D130,FCSTSDV!$C$2:$C$72,0),MATCH('23.10'!X$3,FCSTSDV!$D$1:$L$1,0))/'23.10'!$E130</f>
        <v>#N/A</v>
      </c>
      <c r="Y130" s="106" t="e">
        <f t="array" ref="Y130">+INDEX(FCSTSDV!$D$2:$L$72,MATCH('23.10'!$D130,FCSTSDV!$C$2:$C$72,0),MATCH('23.10'!Y$3,FCSTSDV!$D$1:$L$1,0))/'23.10'!$E130</f>
        <v>#N/A</v>
      </c>
      <c r="Z130" s="106" t="e">
        <f t="array" ref="Z130">+INDEX(FCSTSDV!$D$2:$L$72,MATCH('23.10'!$D130,FCSTSDV!$C$2:$C$72,0),MATCH('23.10'!Z$3,FCSTSDV!$D$1:$L$1,0))/'23.10'!$E130</f>
        <v>#N/A</v>
      </c>
      <c r="AA130" s="106" t="e">
        <f t="array" ref="AA130">+INDEX(FCSTSDV!$D$2:$L$72,MATCH('23.10'!$D130,FCSTSDV!$C$2:$C$72,0),MATCH('23.10'!AA$3,FCSTSDV!$D$1:$L$1,0))/'23.10'!$E130</f>
        <v>#N/A</v>
      </c>
      <c r="AB130" s="92">
        <f>+ROUND(IFERROR(INDEX(FCSTSDV!$D$2:$L$72,MATCH('23.10'!$D130,FCSTSDV!$C$2:$C$72,0),MATCH('23.10'!AB$3,FCSTSDV!$D$1:$L$1,0)),0)/'23.10'!$E130,1)</f>
        <v>0</v>
      </c>
      <c r="AC130" s="92">
        <f>+ROUND(IFERROR(INDEX(FCSTSDV!$D$2:$L$72,MATCH('23.10'!$D130,FCSTSDV!$C$2:$C$72,0),MATCH('23.10'!AC$3,FCSTSDV!$D$1:$L$1,0)),0)/'23.10'!$E130,1)</f>
        <v>0</v>
      </c>
      <c r="AD130" s="92">
        <f>+ROUND(IFERROR(INDEX(FCSTSDV!$D$2:$L$72,MATCH('23.10'!$D130,FCSTSDV!$C$2:$C$72,0),MATCH('23.10'!AD$3,FCSTSDV!$D$1:$L$1,0)),0)/'23.10'!$E130,1)</f>
        <v>0</v>
      </c>
      <c r="AE130" s="92">
        <f>+ROUND(IFERROR(INDEX(FCSTSDV!$D$2:$L$72,MATCH('23.10'!$D130,FCSTSDV!$C$2:$C$72,0),MATCH('23.10'!AE$3,FCSTSDV!$D$1:$L$1,0)),0)/'23.10'!$E130,1)</f>
        <v>0</v>
      </c>
      <c r="AF130" s="92">
        <f>+ROUND(IFERROR(INDEX(FCSTSDV!$D$2:$L$72,MATCH('23.10'!$D130,FCSTSDV!$C$2:$C$72,0),MATCH('23.10'!AF$3,FCSTSDV!$D$1:$L$1,0)),0)/'23.10'!$E130,1)</f>
        <v>0</v>
      </c>
      <c r="AG130" s="92">
        <f>+ROUND(IFERROR(INDEX(FCSTSDV!$D$2:$L$72,MATCH('23.10'!$D130,FCSTSDV!$C$2:$C$72,0),MATCH('23.10'!AG$3,FCSTSDV!$D$1:$L$1,0)),0)/'23.10'!$E130,1)</f>
        <v>0</v>
      </c>
      <c r="AH130" s="92">
        <f>+ROUND(IFERROR(INDEX(FCSTSDV!$D$2:$L$72,MATCH('23.10'!$D130,FCSTSDV!$C$2:$C$72,0),MATCH('23.10'!AH$3,FCSTSDV!$D$1:$L$1,0)),0)/'23.10'!$E130,1)</f>
        <v>0</v>
      </c>
      <c r="AI130" s="92">
        <f>+ROUND(IFERROR(INDEX(FCSTSDV!$D$2:$L$72,MATCH('23.10'!$D130,FCSTSDV!$C$2:$C$72,0),MATCH('23.10'!AI$3,FCSTSDV!$D$1:$L$1,0)),0)/'23.10'!$E130,1)</f>
        <v>0</v>
      </c>
      <c r="AJ130" s="92">
        <f>+ROUND(IFERROR(INDEX(FCSTSDV!$D$2:$L$72,MATCH('23.10'!$D130,FCSTSDV!$C$2:$C$72,0),MATCH('23.10'!AJ$3,FCSTSDV!$D$1:$L$1,0)),0)/'23.10'!$E130,1)</f>
        <v>0</v>
      </c>
      <c r="AK130" s="92">
        <f>+ROUND(IFERROR(INDEX(FCSTSDV!$D$2:$L$72,MATCH('23.10'!$D130,FCSTSDV!$C$2:$C$72,0),MATCH('23.10'!AK$3,FCSTSDV!$D$1:$L$1,0)),0)/'23.10'!$E130,1)</f>
        <v>0</v>
      </c>
    </row>
    <row r="131" spans="1:39" ht="20.100000000000001" customHeight="1">
      <c r="A131" s="813"/>
      <c r="B131" s="795"/>
      <c r="C131" s="127"/>
      <c r="D131" s="128" t="s">
        <v>153</v>
      </c>
      <c r="E131" s="129" t="s">
        <v>43</v>
      </c>
      <c r="F131" s="799"/>
      <c r="G131" s="799"/>
      <c r="H131" s="827"/>
      <c r="I131" s="153"/>
      <c r="J131" s="90" t="e">
        <f t="shared" ref="J131:V131" si="64">$H130+$I130-J130</f>
        <v>#N/A</v>
      </c>
      <c r="K131" s="90" t="e">
        <f t="shared" si="64"/>
        <v>#N/A</v>
      </c>
      <c r="L131" s="90" t="e">
        <f t="shared" si="64"/>
        <v>#N/A</v>
      </c>
      <c r="M131" s="90" t="e">
        <f t="shared" si="64"/>
        <v>#N/A</v>
      </c>
      <c r="N131" s="90" t="e">
        <f t="shared" si="64"/>
        <v>#N/A</v>
      </c>
      <c r="O131" s="90" t="e">
        <f t="shared" si="64"/>
        <v>#N/A</v>
      </c>
      <c r="P131" s="90" t="e">
        <f t="shared" si="64"/>
        <v>#N/A</v>
      </c>
      <c r="Q131" s="90" t="e">
        <f t="shared" si="64"/>
        <v>#N/A</v>
      </c>
      <c r="R131" s="90" t="e">
        <f t="shared" si="64"/>
        <v>#N/A</v>
      </c>
      <c r="S131" s="90" t="e">
        <f t="shared" si="64"/>
        <v>#N/A</v>
      </c>
      <c r="T131" s="90" t="e">
        <f t="shared" si="64"/>
        <v>#N/A</v>
      </c>
      <c r="U131" s="90" t="e">
        <f t="shared" si="64"/>
        <v>#N/A</v>
      </c>
      <c r="V131" s="90" t="e">
        <f t="shared" si="64"/>
        <v>#N/A</v>
      </c>
      <c r="W131" s="162" t="e">
        <f t="shared" ref="W131:AK131" si="65">+V131-W130</f>
        <v>#N/A</v>
      </c>
      <c r="X131" s="162" t="e">
        <f t="shared" si="65"/>
        <v>#N/A</v>
      </c>
      <c r="Y131" s="162" t="e">
        <f t="shared" si="65"/>
        <v>#N/A</v>
      </c>
      <c r="Z131" s="162" t="e">
        <f t="shared" si="65"/>
        <v>#N/A</v>
      </c>
      <c r="AA131" s="162" t="e">
        <f t="shared" si="65"/>
        <v>#N/A</v>
      </c>
      <c r="AB131" s="162" t="e">
        <f t="shared" si="65"/>
        <v>#N/A</v>
      </c>
      <c r="AC131" s="162" t="e">
        <f t="shared" si="65"/>
        <v>#N/A</v>
      </c>
      <c r="AD131" s="162" t="e">
        <f t="shared" si="65"/>
        <v>#N/A</v>
      </c>
      <c r="AE131" s="162" t="e">
        <f t="shared" si="65"/>
        <v>#N/A</v>
      </c>
      <c r="AF131" s="162" t="e">
        <f t="shared" si="65"/>
        <v>#N/A</v>
      </c>
      <c r="AG131" s="162" t="e">
        <f t="shared" si="65"/>
        <v>#N/A</v>
      </c>
      <c r="AH131" s="162" t="e">
        <f t="shared" si="65"/>
        <v>#N/A</v>
      </c>
      <c r="AI131" s="162" t="e">
        <f t="shared" si="65"/>
        <v>#N/A</v>
      </c>
      <c r="AJ131" s="162" t="e">
        <f t="shared" si="65"/>
        <v>#N/A</v>
      </c>
      <c r="AK131" s="162" t="e">
        <f t="shared" si="65"/>
        <v>#N/A</v>
      </c>
    </row>
    <row r="132" spans="1:39" ht="20.100000000000001" customHeight="1">
      <c r="A132" s="806" t="s">
        <v>262</v>
      </c>
      <c r="B132" s="791" t="s">
        <v>263</v>
      </c>
      <c r="C132" s="63"/>
      <c r="D132" s="73" t="s">
        <v>94</v>
      </c>
      <c r="E132" s="44">
        <v>500</v>
      </c>
      <c r="F132" s="798"/>
      <c r="G132" s="798"/>
      <c r="H132" s="826">
        <f>1336-32</f>
        <v>1304</v>
      </c>
      <c r="I132" s="79">
        <f>+ROUND(IFERROR(VLOOKUP(D132,FCSTSDV!$C$2:$C$72,26,0),0)/'23.10'!E132+0,0)</f>
        <v>0</v>
      </c>
      <c r="J132" s="115">
        <f>+ROUND(IFERROR(INDEX(FCSTSDV!$D$2:$L$72,MATCH('23.10'!$D132,FCSTSDV!$C$2:$C$72,0),MATCH('23.10'!J$3,FCSTSDV!$D$1:$L$1,0)),0)/'23.10'!$E132,1)</f>
        <v>0</v>
      </c>
      <c r="K132" s="115">
        <f>+ROUND(IFERROR(INDEX(FCSTSDV!$D$2:$L$72,MATCH('23.10'!$D132,FCSTSDV!$C$2:$C$72,0),MATCH('23.10'!K$3,FCSTSDV!$D$1:$L$1,0)),0)/'23.10'!$E132,1)</f>
        <v>0</v>
      </c>
      <c r="L132" s="115">
        <f>+ROUND(IFERROR(INDEX(FCSTSDV!$D$2:$L$72,MATCH('23.10'!$D132,FCSTSDV!$C$2:$C$72,0),MATCH('23.10'!L$3,FCSTSDV!$D$1:$L$1,0)),0)/'23.10'!$E132,1)</f>
        <v>0</v>
      </c>
      <c r="M132" s="115">
        <f>+ROUND(IFERROR(INDEX(FCSTSDV!$D$2:$L$72,MATCH('23.10'!$D132,FCSTSDV!$C$2:$C$72,0),MATCH('23.10'!M$3,FCSTSDV!$D$1:$L$1,0)),0)/'23.10'!$E132,1)</f>
        <v>0</v>
      </c>
      <c r="N132" s="115">
        <f>+ROUND(IFERROR(INDEX(FCSTSDV!$D$2:$L$72,MATCH('23.10'!$D132,FCSTSDV!$C$2:$C$72,0),MATCH('23.10'!N$3,FCSTSDV!$D$1:$L$1,0)),0)/'23.10'!$E132,1)</f>
        <v>0</v>
      </c>
      <c r="O132" s="115">
        <f>+ROUND(IFERROR(INDEX(FCSTSDV!$D$2:$L$72,MATCH('23.10'!$D132,FCSTSDV!$C$2:$C$72,0),MATCH('23.10'!O$3,FCSTSDV!$D$1:$L$1,0)),0)/'23.10'!$E132,1)</f>
        <v>0</v>
      </c>
      <c r="P132" s="115">
        <f>+ROUND(IFERROR(INDEX(FCSTSDV!$D$2:$L$72,MATCH('23.10'!$D132,FCSTSDV!$C$2:$C$72,0),MATCH('23.10'!P$3,FCSTSDV!$D$1:$L$1,0)),0)/'23.10'!$E132,1)</f>
        <v>0</v>
      </c>
      <c r="Q132" s="115">
        <f>+ROUND(IFERROR(INDEX(FCSTSDV!$D$2:$L$72,MATCH('23.10'!$D132,FCSTSDV!$C$2:$C$72,0),MATCH('23.10'!Q$3,FCSTSDV!$D$1:$L$1,0)),0)/'23.10'!$E132,1)</f>
        <v>0</v>
      </c>
      <c r="R132" s="115">
        <f>+ROUND(IFERROR(INDEX(FCSTSDV!$D$2:$L$72,MATCH('23.10'!$D132,FCSTSDV!$C$2:$C$72,0),MATCH('23.10'!R$3,FCSTSDV!$D$1:$L$1,0)),0)/'23.10'!$E132,1)</f>
        <v>0</v>
      </c>
      <c r="S132" s="115">
        <f>+ROUND(IFERROR(INDEX(FCSTSDV!$D$2:$L$72,MATCH('23.10'!$D132,FCSTSDV!$C$2:$C$72,0),MATCH('23.10'!S$3,FCSTSDV!$D$1:$L$1,0)),0)/'23.10'!$E132,1)</f>
        <v>0</v>
      </c>
      <c r="T132" s="115">
        <f>+ROUND(IFERROR(INDEX(FCSTSDV!$D$2:$L$72,MATCH('23.10'!$D132,FCSTSDV!$C$2:$C$72,0),MATCH('23.10'!T$3,FCSTSDV!$D$1:$L$1,0)),0)/'23.10'!$E132,1)</f>
        <v>0</v>
      </c>
      <c r="U132" s="115">
        <f>+ROUND(IFERROR(INDEX(FCSTSDV!$D$2:$L$72,MATCH('23.10'!$D132,FCSTSDV!$C$2:$C$72,0),MATCH('23.10'!U$3,FCSTSDV!$D$1:$L$1,0)),0)/'23.10'!$E132,1)</f>
        <v>0</v>
      </c>
      <c r="V132" s="99">
        <f>+ROUND(IFERROR(INDEX(FCSTSDV!$D$2:$L$72,MATCH('23.10'!$D132,FCSTSDV!$C$2:$C$72,0),MATCH('23.10'!V$3,FCSTSDV!$D$1:$L$1,0)),0)/'23.10'!$E132,1)</f>
        <v>0</v>
      </c>
      <c r="W132" s="99">
        <f>+ROUND(IFERROR(INDEX(FCSTSDV!$D$2:$L$72,MATCH('23.10'!$D132,FCSTSDV!$C$2:$C$72,0),MATCH('23.10'!W$3,FCSTSDV!$D$1:$L$1,0)),0)/'23.10'!$E132,1)</f>
        <v>0</v>
      </c>
      <c r="X132" s="99">
        <f>+ROUND(IFERROR(INDEX(FCSTSDV!$D$2:$L$72,MATCH('23.10'!$D132,FCSTSDV!$C$2:$C$72,0),MATCH('23.10'!X$3,FCSTSDV!$D$1:$L$1,0)),0)/'23.10'!$E132,1)</f>
        <v>0</v>
      </c>
      <c r="Y132" s="99">
        <f>+ROUND(IFERROR(INDEX(FCSTSDV!$D$2:$L$72,MATCH('23.10'!$D132,FCSTSDV!$C$2:$C$72,0),MATCH('23.10'!Y$3,FCSTSDV!$D$1:$L$1,0)),0)/'23.10'!$E132,1)</f>
        <v>0</v>
      </c>
      <c r="Z132" s="99">
        <f>+ROUND(IFERROR(INDEX(FCSTSDV!$D$2:$L$72,MATCH('23.10'!$D132,FCSTSDV!$C$2:$C$72,0),MATCH('23.10'!Z$3,FCSTSDV!$D$1:$L$1,0)),0)/'23.10'!$E132,1)</f>
        <v>0</v>
      </c>
      <c r="AA132" s="99">
        <f>+ROUND(IFERROR(INDEX(FCSTSDV!$D$2:$L$72,MATCH('23.10'!$D132,FCSTSDV!$C$2:$C$72,0),MATCH('23.10'!AA$3,FCSTSDV!$D$1:$L$1,0)),0)/'23.10'!$E132,1)</f>
        <v>0</v>
      </c>
      <c r="AB132" s="99">
        <f>+ROUND(IFERROR(INDEX(FCSTSDV!$D$2:$L$72,MATCH('23.10'!$D132,FCSTSDV!$C$2:$C$72,0),MATCH('23.10'!AB$3,FCSTSDV!$D$1:$L$1,0)),0)/'23.10'!$E132,1)</f>
        <v>0</v>
      </c>
      <c r="AC132" s="99">
        <f>+ROUND(IFERROR(INDEX(FCSTSDV!$D$2:$L$72,MATCH('23.10'!$D132,FCSTSDV!$C$2:$C$72,0),MATCH('23.10'!AC$3,FCSTSDV!$D$1:$L$1,0)),0)/'23.10'!$E132,1)</f>
        <v>0</v>
      </c>
      <c r="AD132" s="99">
        <f>+ROUND(IFERROR(INDEX(FCSTSDV!$D$2:$L$72,MATCH('23.10'!$D132,FCSTSDV!$C$2:$C$72,0),MATCH('23.10'!AD$3,FCSTSDV!$D$1:$L$1,0)),0)/'23.10'!$E132,1)</f>
        <v>0</v>
      </c>
      <c r="AE132" s="99">
        <f>+ROUND(IFERROR(INDEX(FCSTSDV!$D$2:$L$72,MATCH('23.10'!$D132,FCSTSDV!$C$2:$C$72,0),MATCH('23.10'!AE$3,FCSTSDV!$D$1:$L$1,0)),0)/'23.10'!$E132,1)</f>
        <v>0</v>
      </c>
      <c r="AF132" s="99">
        <f>+ROUND(IFERROR(INDEX(FCSTSDV!$D$2:$L$72,MATCH('23.10'!$D132,FCSTSDV!$C$2:$C$72,0),MATCH('23.10'!AF$3,FCSTSDV!$D$1:$L$1,0)),0)/'23.10'!$E132,1)</f>
        <v>0</v>
      </c>
      <c r="AG132" s="99">
        <f>+ROUND(IFERROR(INDEX(FCSTSDV!$D$2:$L$72,MATCH('23.10'!$D132,FCSTSDV!$C$2:$C$72,0),MATCH('23.10'!AG$3,FCSTSDV!$D$1:$L$1,0)),0)/'23.10'!$E132,1)</f>
        <v>0</v>
      </c>
      <c r="AH132" s="99">
        <f>+ROUND(IFERROR(INDEX(FCSTSDV!$D$2:$L$72,MATCH('23.10'!$D132,FCSTSDV!$C$2:$C$72,0),MATCH('23.10'!AH$3,FCSTSDV!$D$1:$L$1,0)),0)/'23.10'!$E132,1)</f>
        <v>0</v>
      </c>
      <c r="AI132" s="99">
        <f>+ROUND(IFERROR(INDEX(FCSTSDV!$D$2:$L$72,MATCH('23.10'!$D132,FCSTSDV!$C$2:$C$72,0),MATCH('23.10'!AI$3,FCSTSDV!$D$1:$L$1,0)),0)/'23.10'!$E132,1)</f>
        <v>0</v>
      </c>
      <c r="AJ132" s="99">
        <f>+ROUND(IFERROR(INDEX(FCSTSDV!$D$2:$L$72,MATCH('23.10'!$D132,FCSTSDV!$C$2:$C$72,0),MATCH('23.10'!AJ$3,FCSTSDV!$D$1:$L$1,0)),0)/'23.10'!$E132,1)</f>
        <v>0</v>
      </c>
      <c r="AK132" s="99">
        <f>+ROUND(IFERROR(INDEX(FCSTSDV!$D$2:$L$72,MATCH('23.10'!$D132,FCSTSDV!$C$2:$C$72,0),MATCH('23.10'!AK$3,FCSTSDV!$D$1:$L$1,0)),0)/'23.10'!$E132,1)</f>
        <v>0</v>
      </c>
    </row>
    <row r="133" spans="1:39" ht="20.100000000000001" customHeight="1">
      <c r="A133" s="813"/>
      <c r="B133" s="795"/>
      <c r="C133" s="57"/>
      <c r="D133" s="32" t="s">
        <v>92</v>
      </c>
      <c r="E133" s="49">
        <v>500</v>
      </c>
      <c r="F133" s="799"/>
      <c r="G133" s="799"/>
      <c r="H133" s="830"/>
      <c r="I133" s="81">
        <f>+ROUND(IFERROR(VLOOKUP(D133,FCSTSDV!$C$2:$C$72,26,0),0)/'23.10'!E133+0,0)</f>
        <v>0</v>
      </c>
      <c r="J133" s="114">
        <f>+ROUND(IFERROR(INDEX(FCSTSDV!$D$2:$L$72,MATCH('23.10'!$D133,FCSTSDV!$C$2:$C$72,0),MATCH('23.10'!J$3,FCSTSDV!$D$1:$L$1,0)),0)/'23.10'!$E133,1)</f>
        <v>0</v>
      </c>
      <c r="K133" s="114">
        <f>+ROUND(IFERROR(INDEX(FCSTSDV!$D$2:$L$72,MATCH('23.10'!$D133,FCSTSDV!$C$2:$C$72,0),MATCH('23.10'!K$3,FCSTSDV!$D$1:$L$1,0)),0)/'23.10'!$E133,1)</f>
        <v>0</v>
      </c>
      <c r="L133" s="114">
        <f>+ROUND(IFERROR(INDEX(FCSTSDV!$D$2:$L$72,MATCH('23.10'!$D133,FCSTSDV!$C$2:$C$72,0),MATCH('23.10'!L$3,FCSTSDV!$D$1:$L$1,0)),0)/'23.10'!$E133,1)</f>
        <v>0</v>
      </c>
      <c r="M133" s="114">
        <f>+ROUND(IFERROR(INDEX(FCSTSDV!$D$2:$L$72,MATCH('23.10'!$D133,FCSTSDV!$C$2:$C$72,0),MATCH('23.10'!M$3,FCSTSDV!$D$1:$L$1,0)),0)/'23.10'!$E133,1)</f>
        <v>0</v>
      </c>
      <c r="N133" s="114">
        <f>+ROUND(IFERROR(INDEX(FCSTSDV!$D$2:$L$72,MATCH('23.10'!$D133,FCSTSDV!$C$2:$C$72,0),MATCH('23.10'!N$3,FCSTSDV!$D$1:$L$1,0)),0)/'23.10'!$E133,1)</f>
        <v>0</v>
      </c>
      <c r="O133" s="114">
        <f>+ROUND(IFERROR(INDEX(FCSTSDV!$D$2:$L$72,MATCH('23.10'!$D133,FCSTSDV!$C$2:$C$72,0),MATCH('23.10'!O$3,FCSTSDV!$D$1:$L$1,0)),0)/'23.10'!$E133,1)</f>
        <v>0</v>
      </c>
      <c r="P133" s="114">
        <f>+ROUND(IFERROR(INDEX(FCSTSDV!$D$2:$L$72,MATCH('23.10'!$D133,FCSTSDV!$C$2:$C$72,0),MATCH('23.10'!P$3,FCSTSDV!$D$1:$L$1,0)),0)/'23.10'!$E133,1)</f>
        <v>0</v>
      </c>
      <c r="Q133" s="114">
        <f>+ROUND(IFERROR(INDEX(FCSTSDV!$D$2:$L$72,MATCH('23.10'!$D133,FCSTSDV!$C$2:$C$72,0),MATCH('23.10'!Q$3,FCSTSDV!$D$1:$L$1,0)),0)/'23.10'!$E133,1)</f>
        <v>0</v>
      </c>
      <c r="R133" s="114">
        <f>+ROUND(IFERROR(INDEX(FCSTSDV!$D$2:$L$72,MATCH('23.10'!$D133,FCSTSDV!$C$2:$C$72,0),MATCH('23.10'!R$3,FCSTSDV!$D$1:$L$1,0)),0)/'23.10'!$E133,1)</f>
        <v>0</v>
      </c>
      <c r="S133" s="114">
        <f>+ROUND(IFERROR(INDEX(FCSTSDV!$D$2:$L$72,MATCH('23.10'!$D133,FCSTSDV!$C$2:$C$72,0),MATCH('23.10'!S$3,FCSTSDV!$D$1:$L$1,0)),0)/'23.10'!$E133,1)</f>
        <v>0</v>
      </c>
      <c r="T133" s="114">
        <f>+ROUND(IFERROR(INDEX(FCSTSDV!$D$2:$L$72,MATCH('23.10'!$D133,FCSTSDV!$C$2:$C$72,0),MATCH('23.10'!T$3,FCSTSDV!$D$1:$L$1,0)),0)/'23.10'!$E133,1)</f>
        <v>0</v>
      </c>
      <c r="U133" s="114">
        <f>+ROUND(IFERROR(INDEX(FCSTSDV!$D$2:$L$72,MATCH('23.10'!$D133,FCSTSDV!$C$2:$C$72,0),MATCH('23.10'!U$3,FCSTSDV!$D$1:$L$1,0)),0)/'23.10'!$E133,1)</f>
        <v>0</v>
      </c>
      <c r="V133" s="114">
        <f>+ROUND(IFERROR(INDEX(FCSTSDV!$D$2:$L$72,MATCH('23.10'!$D133,FCSTSDV!$C$2:$C$72,0),MATCH('23.10'!V$3,FCSTSDV!$D$1:$L$1,0)),0)/'23.10'!$E133,1)</f>
        <v>0</v>
      </c>
      <c r="W133" s="92">
        <f>+ROUND(IFERROR(INDEX(FCSTSDV!$D$2:$L$72,MATCH('23.10'!$D133,FCSTSDV!$C$2:$C$72,0),MATCH('23.10'!W$3,FCSTSDV!$D$1:$L$1,0)),0)/'23.10'!$E133,1)</f>
        <v>0</v>
      </c>
      <c r="X133" s="92">
        <f>+ROUND(IFERROR(INDEX(FCSTSDV!$D$2:$L$72,MATCH('23.10'!$D133,FCSTSDV!$C$2:$C$72,0),MATCH('23.10'!X$3,FCSTSDV!$D$1:$L$1,0)),0)/'23.10'!$E133,1)</f>
        <v>0</v>
      </c>
      <c r="Y133" s="92">
        <f>+ROUND(IFERROR(INDEX(FCSTSDV!$D$2:$L$72,MATCH('23.10'!$D133,FCSTSDV!$C$2:$C$72,0),MATCH('23.10'!Y$3,FCSTSDV!$D$1:$L$1,0)),0)/'23.10'!$E133,1)</f>
        <v>0</v>
      </c>
      <c r="Z133" s="92">
        <f>+ROUND(IFERROR(INDEX(FCSTSDV!$D$2:$L$72,MATCH('23.10'!$D133,FCSTSDV!$C$2:$C$72,0),MATCH('23.10'!Z$3,FCSTSDV!$D$1:$L$1,0)),0)/'23.10'!$E133,1)</f>
        <v>0</v>
      </c>
      <c r="AA133" s="92">
        <f>+ROUND(IFERROR(INDEX(FCSTSDV!$D$2:$L$72,MATCH('23.10'!$D133,FCSTSDV!$C$2:$C$72,0),MATCH('23.10'!AA$3,FCSTSDV!$D$1:$L$1,0)),0)/'23.10'!$E133,1)</f>
        <v>0</v>
      </c>
      <c r="AB133" s="92">
        <f>+ROUND(IFERROR(INDEX(FCSTSDV!$D$2:$L$72,MATCH('23.10'!$D133,FCSTSDV!$C$2:$C$72,0),MATCH('23.10'!AB$3,FCSTSDV!$D$1:$L$1,0)),0)/'23.10'!$E133,1)</f>
        <v>0</v>
      </c>
      <c r="AC133" s="92">
        <f>+ROUND(IFERROR(INDEX(FCSTSDV!$D$2:$L$72,MATCH('23.10'!$D133,FCSTSDV!$C$2:$C$72,0),MATCH('23.10'!AC$3,FCSTSDV!$D$1:$L$1,0)),0)/'23.10'!$E133,1)</f>
        <v>0</v>
      </c>
      <c r="AD133" s="92">
        <f>+ROUND(IFERROR(INDEX(FCSTSDV!$D$2:$L$72,MATCH('23.10'!$D133,FCSTSDV!$C$2:$C$72,0),MATCH('23.10'!AD$3,FCSTSDV!$D$1:$L$1,0)),0)/'23.10'!$E133,1)</f>
        <v>0</v>
      </c>
      <c r="AE133" s="92">
        <f>+ROUND(IFERROR(INDEX(FCSTSDV!$D$2:$L$72,MATCH('23.10'!$D133,FCSTSDV!$C$2:$C$72,0),MATCH('23.10'!AE$3,FCSTSDV!$D$1:$L$1,0)),0)/'23.10'!$E133,1)</f>
        <v>0</v>
      </c>
      <c r="AF133" s="92">
        <f>+ROUND(IFERROR(INDEX(FCSTSDV!$D$2:$L$72,MATCH('23.10'!$D133,FCSTSDV!$C$2:$C$72,0),MATCH('23.10'!AF$3,FCSTSDV!$D$1:$L$1,0)),0)/'23.10'!$E133,1)</f>
        <v>0</v>
      </c>
      <c r="AG133" s="92">
        <f>+ROUND(IFERROR(INDEX(FCSTSDV!$D$2:$L$72,MATCH('23.10'!$D133,FCSTSDV!$C$2:$C$72,0),MATCH('23.10'!AG$3,FCSTSDV!$D$1:$L$1,0)),0)/'23.10'!$E133,1)</f>
        <v>0</v>
      </c>
      <c r="AH133" s="92">
        <f>+ROUND(IFERROR(INDEX(FCSTSDV!$D$2:$L$72,MATCH('23.10'!$D133,FCSTSDV!$C$2:$C$72,0),MATCH('23.10'!AH$3,FCSTSDV!$D$1:$L$1,0)),0)/'23.10'!$E133,1)</f>
        <v>0</v>
      </c>
      <c r="AI133" s="92">
        <f>+ROUND(IFERROR(INDEX(FCSTSDV!$D$2:$L$72,MATCH('23.10'!$D133,FCSTSDV!$C$2:$C$72,0),MATCH('23.10'!AI$3,FCSTSDV!$D$1:$L$1,0)),0)/'23.10'!$E133,1)</f>
        <v>0</v>
      </c>
      <c r="AJ133" s="92">
        <f>+ROUND(IFERROR(INDEX(FCSTSDV!$D$2:$L$72,MATCH('23.10'!$D133,FCSTSDV!$C$2:$C$72,0),MATCH('23.10'!AJ$3,FCSTSDV!$D$1:$L$1,0)),0)/'23.10'!$E133,1)</f>
        <v>0</v>
      </c>
      <c r="AK133" s="92">
        <f>+ROUND(IFERROR(INDEX(FCSTSDV!$D$2:$L$72,MATCH('23.10'!$D133,FCSTSDV!$C$2:$C$72,0),MATCH('23.10'!AK$3,FCSTSDV!$D$1:$L$1,0)),0)/'23.10'!$E133,1)</f>
        <v>0</v>
      </c>
    </row>
    <row r="134" spans="1:39" ht="20.100000000000001" customHeight="1">
      <c r="A134" s="807"/>
      <c r="B134" s="792"/>
      <c r="C134" s="60"/>
      <c r="D134" s="52" t="s">
        <v>153</v>
      </c>
      <c r="E134" s="53" t="s">
        <v>43</v>
      </c>
      <c r="F134" s="800"/>
      <c r="G134" s="800"/>
      <c r="H134" s="827"/>
      <c r="I134" s="87">
        <f>+I132+I133</f>
        <v>0</v>
      </c>
      <c r="J134" s="116">
        <f t="shared" ref="J134:V134" si="66">+$H132+$I134-J132-J133</f>
        <v>1304</v>
      </c>
      <c r="K134" s="116">
        <f t="shared" si="66"/>
        <v>1304</v>
      </c>
      <c r="L134" s="116">
        <f t="shared" si="66"/>
        <v>1304</v>
      </c>
      <c r="M134" s="116">
        <f t="shared" si="66"/>
        <v>1304</v>
      </c>
      <c r="N134" s="116">
        <f t="shared" si="66"/>
        <v>1304</v>
      </c>
      <c r="O134" s="116">
        <f t="shared" si="66"/>
        <v>1304</v>
      </c>
      <c r="P134" s="116">
        <f t="shared" si="66"/>
        <v>1304</v>
      </c>
      <c r="Q134" s="116">
        <f t="shared" si="66"/>
        <v>1304</v>
      </c>
      <c r="R134" s="116">
        <f t="shared" si="66"/>
        <v>1304</v>
      </c>
      <c r="S134" s="116">
        <f t="shared" si="66"/>
        <v>1304</v>
      </c>
      <c r="T134" s="116">
        <f t="shared" si="66"/>
        <v>1304</v>
      </c>
      <c r="U134" s="116">
        <f t="shared" si="66"/>
        <v>1304</v>
      </c>
      <c r="V134" s="116">
        <f t="shared" si="66"/>
        <v>1304</v>
      </c>
      <c r="W134" s="90">
        <f t="shared" ref="W134:AK134" si="67">+V134-W132-W133</f>
        <v>1304</v>
      </c>
      <c r="X134" s="90">
        <f t="shared" si="67"/>
        <v>1304</v>
      </c>
      <c r="Y134" s="90">
        <f t="shared" si="67"/>
        <v>1304</v>
      </c>
      <c r="Z134" s="90">
        <f t="shared" si="67"/>
        <v>1304</v>
      </c>
      <c r="AA134" s="90">
        <f t="shared" si="67"/>
        <v>1304</v>
      </c>
      <c r="AB134" s="90">
        <f t="shared" si="67"/>
        <v>1304</v>
      </c>
      <c r="AC134" s="90">
        <f t="shared" si="67"/>
        <v>1304</v>
      </c>
      <c r="AD134" s="90">
        <f t="shared" si="67"/>
        <v>1304</v>
      </c>
      <c r="AE134" s="90">
        <f t="shared" si="67"/>
        <v>1304</v>
      </c>
      <c r="AF134" s="90">
        <f t="shared" si="67"/>
        <v>1304</v>
      </c>
      <c r="AG134" s="90">
        <f t="shared" si="67"/>
        <v>1304</v>
      </c>
      <c r="AH134" s="90">
        <f t="shared" si="67"/>
        <v>1304</v>
      </c>
      <c r="AI134" s="90">
        <f t="shared" si="67"/>
        <v>1304</v>
      </c>
      <c r="AJ134" s="90">
        <f t="shared" si="67"/>
        <v>1304</v>
      </c>
      <c r="AK134" s="90">
        <f t="shared" si="67"/>
        <v>1304</v>
      </c>
      <c r="AM134" s="3">
        <f>+AK134+1000</f>
        <v>2304</v>
      </c>
    </row>
    <row r="135" spans="1:39" ht="20.100000000000001" hidden="1" customHeight="1">
      <c r="A135" s="813" t="s">
        <v>264</v>
      </c>
      <c r="B135" s="795" t="s">
        <v>265</v>
      </c>
      <c r="C135" s="50"/>
      <c r="D135" s="123" t="s">
        <v>266</v>
      </c>
      <c r="E135" s="47">
        <v>100</v>
      </c>
      <c r="F135" s="799"/>
      <c r="G135" s="799"/>
      <c r="H135" s="826">
        <v>1754</v>
      </c>
      <c r="I135" s="91">
        <f>+IFERROR(VLOOKUP(D135,FCSTSDV!$C$2:$C$72,26,0),0)/'23.10'!E135</f>
        <v>0</v>
      </c>
      <c r="J135" s="113" t="e">
        <f t="array" ref="J135">+INDEX(FCSTSDV!$D$2:$L$72,MATCH('23.10'!$D135,FCSTSDV!$C$2:$C$72,0),MATCH('23.10'!J$3,FCSTSDV!$D$1:$L$1,0))/'23.10'!$E135</f>
        <v>#N/A</v>
      </c>
      <c r="K135" s="113" t="e">
        <f t="array" ref="K135">+INDEX(FCSTSDV!$D$2:$L$72,MATCH('23.10'!$D135,FCSTSDV!$C$2:$C$72,0),MATCH('23.10'!K$3,FCSTSDV!$D$1:$L$1,0))/'23.10'!$E135</f>
        <v>#N/A</v>
      </c>
      <c r="L135" s="113" t="e">
        <f t="array" ref="L135">+INDEX(FCSTSDV!$D$2:$L$72,MATCH('23.10'!$D135,FCSTSDV!$C$2:$C$72,0),MATCH('23.10'!L$3,FCSTSDV!$D$1:$L$1,0))/'23.10'!$E135</f>
        <v>#N/A</v>
      </c>
      <c r="M135" s="113" t="e">
        <f t="array" ref="M135">+INDEX(FCSTSDV!$D$2:$L$72,MATCH('23.10'!$D135,FCSTSDV!$C$2:$C$72,0),MATCH('23.10'!M$3,FCSTSDV!$D$1:$L$1,0))/'23.10'!$E135</f>
        <v>#N/A</v>
      </c>
      <c r="N135" s="113" t="e">
        <f t="array" ref="N135">+INDEX(FCSTSDV!$D$2:$L$72,MATCH('23.10'!$D135,FCSTSDV!$C$2:$C$72,0),MATCH('23.10'!N$3,FCSTSDV!$D$1:$L$1,0))/'23.10'!$E135</f>
        <v>#N/A</v>
      </c>
      <c r="O135" s="113" t="e">
        <f t="array" ref="O135">+INDEX(FCSTSDV!$D$2:$L$72,MATCH('23.10'!$D135,FCSTSDV!$C$2:$C$72,0),MATCH('23.10'!O$3,FCSTSDV!$D$1:$L$1,0))/'23.10'!$E135</f>
        <v>#N/A</v>
      </c>
      <c r="P135" s="113" t="e">
        <f t="array" ref="P135">+INDEX(FCSTSDV!$D$2:$L$72,MATCH('23.10'!$D135,FCSTSDV!$C$2:$C$72,0),MATCH('23.10'!P$3,FCSTSDV!$D$1:$L$1,0))/'23.10'!$E135</f>
        <v>#N/A</v>
      </c>
      <c r="Q135" s="113" t="e">
        <f t="array" ref="Q135">+INDEX(FCSTSDV!$D$2:$L$72,MATCH('23.10'!$D135,FCSTSDV!$C$2:$C$72,0),MATCH('23.10'!Q$3,FCSTSDV!$D$1:$L$1,0))/'23.10'!$E135</f>
        <v>#N/A</v>
      </c>
      <c r="R135" s="113" t="e">
        <f t="array" ref="R135">+INDEX(FCSTSDV!$D$2:$L$72,MATCH('23.10'!$D135,FCSTSDV!$C$2:$C$72,0),MATCH('23.10'!R$3,FCSTSDV!$D$1:$L$1,0))/'23.10'!$E135</f>
        <v>#N/A</v>
      </c>
      <c r="S135" s="113" t="e">
        <f t="array" ref="S135">+INDEX(FCSTSDV!$D$2:$L$72,MATCH('23.10'!$D135,FCSTSDV!$C$2:$C$72,0),MATCH('23.10'!S$3,FCSTSDV!$D$1:$L$1,0))/'23.10'!$E135</f>
        <v>#N/A</v>
      </c>
      <c r="T135" s="113" t="e">
        <f t="array" ref="T135">+INDEX(FCSTSDV!$D$2:$L$72,MATCH('23.10'!$D135,FCSTSDV!$C$2:$C$72,0),MATCH('23.10'!T$3,FCSTSDV!$D$1:$L$1,0))/'23.10'!$E135</f>
        <v>#N/A</v>
      </c>
      <c r="U135" s="113" t="e">
        <f t="array" ref="U135">+INDEX(FCSTSDV!$D$2:$L$72,MATCH('23.10'!$D135,FCSTSDV!$C$2:$C$72,0),MATCH('23.10'!U$3,FCSTSDV!$D$1:$L$1,0))/'23.10'!$E135</f>
        <v>#N/A</v>
      </c>
      <c r="V135" s="113" t="e">
        <f t="array" ref="V135">+INDEX(FCSTSDV!$D$2:$L$72,MATCH('23.10'!$D135,FCSTSDV!$C$2:$C$72,0),MATCH('23.10'!V$3,FCSTSDV!$D$1:$L$1,0))/'23.10'!$E135</f>
        <v>#N/A</v>
      </c>
      <c r="W135" s="106" t="e">
        <f t="array" ref="W135">+INDEX(FCSTSDV!$D$2:$L$72,MATCH('23.10'!$D135,FCSTSDV!$C$2:$C$72,0),MATCH('23.10'!W$3,FCSTSDV!$D$1:$L$1,0))/'23.10'!$E135</f>
        <v>#N/A</v>
      </c>
      <c r="X135" s="106" t="e">
        <f t="array" ref="X135">+INDEX(FCSTSDV!$D$2:$L$72,MATCH('23.10'!$D135,FCSTSDV!$C$2:$C$72,0),MATCH('23.10'!X$3,FCSTSDV!$D$1:$L$1,0))/'23.10'!$E135</f>
        <v>#N/A</v>
      </c>
      <c r="Y135" s="106" t="e">
        <f t="array" ref="Y135">+INDEX(FCSTSDV!$D$2:$L$72,MATCH('23.10'!$D135,FCSTSDV!$C$2:$C$72,0),MATCH('23.10'!Y$3,FCSTSDV!$D$1:$L$1,0))/'23.10'!$E135</f>
        <v>#N/A</v>
      </c>
      <c r="Z135" s="106" t="e">
        <f t="array" ref="Z135">+INDEX(FCSTSDV!$D$2:$L$72,MATCH('23.10'!$D135,FCSTSDV!$C$2:$C$72,0),MATCH('23.10'!Z$3,FCSTSDV!$D$1:$L$1,0))/'23.10'!$E135</f>
        <v>#N/A</v>
      </c>
      <c r="AA135" s="106" t="e">
        <f t="array" ref="AA135">+INDEX(FCSTSDV!$D$2:$L$72,MATCH('23.10'!$D135,FCSTSDV!$C$2:$C$72,0),MATCH('23.10'!AA$3,FCSTSDV!$D$1:$L$1,0))/'23.10'!$E135</f>
        <v>#N/A</v>
      </c>
      <c r="AB135" s="92">
        <f>+ROUND(IFERROR(INDEX(FCSTSDV!$D$2:$L$72,MATCH('23.10'!$D135,FCSTSDV!$C$2:$C$72,0),MATCH('23.10'!AB$3,FCSTSDV!$D$1:$L$1,0)),0)/'23.10'!$E135,1)</f>
        <v>0</v>
      </c>
      <c r="AC135" s="92">
        <f>+ROUND(IFERROR(INDEX(FCSTSDV!$D$2:$L$72,MATCH('23.10'!$D135,FCSTSDV!$C$2:$C$72,0),MATCH('23.10'!AC$3,FCSTSDV!$D$1:$L$1,0)),0)/'23.10'!$E135,1)</f>
        <v>0</v>
      </c>
      <c r="AD135" s="92">
        <f>+ROUND(IFERROR(INDEX(FCSTSDV!$D$2:$L$72,MATCH('23.10'!$D135,FCSTSDV!$C$2:$C$72,0),MATCH('23.10'!AD$3,FCSTSDV!$D$1:$L$1,0)),0)/'23.10'!$E135,1)</f>
        <v>0</v>
      </c>
      <c r="AE135" s="92">
        <f>+ROUND(IFERROR(INDEX(FCSTSDV!$D$2:$L$72,MATCH('23.10'!$D135,FCSTSDV!$C$2:$C$72,0),MATCH('23.10'!AE$3,FCSTSDV!$D$1:$L$1,0)),0)/'23.10'!$E135,1)</f>
        <v>0</v>
      </c>
      <c r="AF135" s="92">
        <f>+ROUND(IFERROR(INDEX(FCSTSDV!$D$2:$L$72,MATCH('23.10'!$D135,FCSTSDV!$C$2:$C$72,0),MATCH('23.10'!AF$3,FCSTSDV!$D$1:$L$1,0)),0)/'23.10'!$E135,1)</f>
        <v>0</v>
      </c>
      <c r="AG135" s="92">
        <f>+ROUND(IFERROR(INDEX(FCSTSDV!$D$2:$L$72,MATCH('23.10'!$D135,FCSTSDV!$C$2:$C$72,0),MATCH('23.10'!AG$3,FCSTSDV!$D$1:$L$1,0)),0)/'23.10'!$E135,1)</f>
        <v>0</v>
      </c>
      <c r="AH135" s="92">
        <f>+ROUND(IFERROR(INDEX(FCSTSDV!$D$2:$L$72,MATCH('23.10'!$D135,FCSTSDV!$C$2:$C$72,0),MATCH('23.10'!AH$3,FCSTSDV!$D$1:$L$1,0)),0)/'23.10'!$E135,1)</f>
        <v>0</v>
      </c>
      <c r="AI135" s="92">
        <f>+ROUND(IFERROR(INDEX(FCSTSDV!$D$2:$L$72,MATCH('23.10'!$D135,FCSTSDV!$C$2:$C$72,0),MATCH('23.10'!AI$3,FCSTSDV!$D$1:$L$1,0)),0)/'23.10'!$E135,1)</f>
        <v>0</v>
      </c>
      <c r="AJ135" s="92">
        <f>+ROUND(IFERROR(INDEX(FCSTSDV!$D$2:$L$72,MATCH('23.10'!$D135,FCSTSDV!$C$2:$C$72,0),MATCH('23.10'!AJ$3,FCSTSDV!$D$1:$L$1,0)),0)/'23.10'!$E135,1)</f>
        <v>0</v>
      </c>
      <c r="AK135" s="92">
        <f>+ROUND(IFERROR(INDEX(FCSTSDV!$D$2:$L$72,MATCH('23.10'!$D135,FCSTSDV!$C$2:$C$72,0),MATCH('23.10'!AK$3,FCSTSDV!$D$1:$L$1,0)),0)/'23.10'!$E135,1)</f>
        <v>0</v>
      </c>
    </row>
    <row r="136" spans="1:39" ht="20.100000000000001" hidden="1" customHeight="1">
      <c r="A136" s="807"/>
      <c r="B136" s="792"/>
      <c r="C136" s="60"/>
      <c r="D136" s="52" t="s">
        <v>153</v>
      </c>
      <c r="E136" s="53" t="s">
        <v>43</v>
      </c>
      <c r="F136" s="800"/>
      <c r="G136" s="800"/>
      <c r="H136" s="827"/>
      <c r="I136" s="87">
        <f>+I135</f>
        <v>0</v>
      </c>
      <c r="J136" s="90" t="e">
        <f t="shared" ref="J136:V136" si="68">$H135+$I135-J135</f>
        <v>#N/A</v>
      </c>
      <c r="K136" s="90" t="e">
        <f t="shared" si="68"/>
        <v>#N/A</v>
      </c>
      <c r="L136" s="90" t="e">
        <f t="shared" si="68"/>
        <v>#N/A</v>
      </c>
      <c r="M136" s="90" t="e">
        <f t="shared" si="68"/>
        <v>#N/A</v>
      </c>
      <c r="N136" s="90" t="e">
        <f t="shared" si="68"/>
        <v>#N/A</v>
      </c>
      <c r="O136" s="90" t="e">
        <f t="shared" si="68"/>
        <v>#N/A</v>
      </c>
      <c r="P136" s="90" t="e">
        <f t="shared" si="68"/>
        <v>#N/A</v>
      </c>
      <c r="Q136" s="90" t="e">
        <f t="shared" si="68"/>
        <v>#N/A</v>
      </c>
      <c r="R136" s="90" t="e">
        <f t="shared" si="68"/>
        <v>#N/A</v>
      </c>
      <c r="S136" s="90" t="e">
        <f t="shared" si="68"/>
        <v>#N/A</v>
      </c>
      <c r="T136" s="90" t="e">
        <f t="shared" si="68"/>
        <v>#N/A</v>
      </c>
      <c r="U136" s="90" t="e">
        <f t="shared" si="68"/>
        <v>#N/A</v>
      </c>
      <c r="V136" s="90" t="e">
        <f t="shared" si="68"/>
        <v>#N/A</v>
      </c>
      <c r="W136" s="90" t="e">
        <f t="shared" ref="W136:AK136" si="69">+V136-W135</f>
        <v>#N/A</v>
      </c>
      <c r="X136" s="90" t="e">
        <f t="shared" si="69"/>
        <v>#N/A</v>
      </c>
      <c r="Y136" s="90" t="e">
        <f t="shared" si="69"/>
        <v>#N/A</v>
      </c>
      <c r="Z136" s="90" t="e">
        <f t="shared" si="69"/>
        <v>#N/A</v>
      </c>
      <c r="AA136" s="90" t="e">
        <f t="shared" si="69"/>
        <v>#N/A</v>
      </c>
      <c r="AB136" s="90" t="e">
        <f t="shared" si="69"/>
        <v>#N/A</v>
      </c>
      <c r="AC136" s="90" t="e">
        <f t="shared" si="69"/>
        <v>#N/A</v>
      </c>
      <c r="AD136" s="90" t="e">
        <f t="shared" si="69"/>
        <v>#N/A</v>
      </c>
      <c r="AE136" s="90" t="e">
        <f t="shared" si="69"/>
        <v>#N/A</v>
      </c>
      <c r="AF136" s="90" t="e">
        <f t="shared" si="69"/>
        <v>#N/A</v>
      </c>
      <c r="AG136" s="90" t="e">
        <f t="shared" si="69"/>
        <v>#N/A</v>
      </c>
      <c r="AH136" s="90" t="e">
        <f t="shared" si="69"/>
        <v>#N/A</v>
      </c>
      <c r="AI136" s="90" t="e">
        <f t="shared" si="69"/>
        <v>#N/A</v>
      </c>
      <c r="AJ136" s="90" t="e">
        <f t="shared" si="69"/>
        <v>#N/A</v>
      </c>
      <c r="AK136" s="90" t="e">
        <f t="shared" si="69"/>
        <v>#N/A</v>
      </c>
    </row>
    <row r="137" spans="1:39" ht="20.100000000000001" hidden="1" customHeight="1">
      <c r="A137" s="813" t="s">
        <v>267</v>
      </c>
      <c r="B137" s="795" t="s">
        <v>268</v>
      </c>
      <c r="C137" s="50"/>
      <c r="D137" s="123" t="s">
        <v>266</v>
      </c>
      <c r="E137" s="47">
        <v>100</v>
      </c>
      <c r="F137" s="799"/>
      <c r="G137" s="799"/>
      <c r="H137" s="826">
        <v>1265</v>
      </c>
      <c r="I137" s="91">
        <f>+IFERROR(VLOOKUP(D137,FCSTSDV!$C$2:$C$72,26,0),0)/'23.10'!E137</f>
        <v>0</v>
      </c>
      <c r="J137" s="114" t="e">
        <f t="array" ref="J137">+INDEX(FCSTSDV!$D$2:$L$72,MATCH('23.10'!$D137,FCSTSDV!$C$2:$C$72,0),MATCH('23.10'!J$3,FCSTSDV!$D$1:$L$1,0))/'23.10'!$E137</f>
        <v>#N/A</v>
      </c>
      <c r="K137" s="114" t="e">
        <f t="array" ref="K137">+INDEX(FCSTSDV!$D$2:$L$72,MATCH('23.10'!$D137,FCSTSDV!$C$2:$C$72,0),MATCH('23.10'!K$3,FCSTSDV!$D$1:$L$1,0))/'23.10'!$E137</f>
        <v>#N/A</v>
      </c>
      <c r="L137" s="114" t="e">
        <f t="array" ref="L137">+INDEX(FCSTSDV!$D$2:$L$72,MATCH('23.10'!$D137,FCSTSDV!$C$2:$C$72,0),MATCH('23.10'!L$3,FCSTSDV!$D$1:$L$1,0))/'23.10'!$E137</f>
        <v>#N/A</v>
      </c>
      <c r="M137" s="114" t="e">
        <f t="array" ref="M137">+INDEX(FCSTSDV!$D$2:$L$72,MATCH('23.10'!$D137,FCSTSDV!$C$2:$C$72,0),MATCH('23.10'!M$3,FCSTSDV!$D$1:$L$1,0))/'23.10'!$E137</f>
        <v>#N/A</v>
      </c>
      <c r="N137" s="114" t="e">
        <f t="array" ref="N137">+INDEX(FCSTSDV!$D$2:$L$72,MATCH('23.10'!$D137,FCSTSDV!$C$2:$C$72,0),MATCH('23.10'!N$3,FCSTSDV!$D$1:$L$1,0))/'23.10'!$E137</f>
        <v>#N/A</v>
      </c>
      <c r="O137" s="114" t="e">
        <f t="array" ref="O137">+INDEX(FCSTSDV!$D$2:$L$72,MATCH('23.10'!$D137,FCSTSDV!$C$2:$C$72,0),MATCH('23.10'!O$3,FCSTSDV!$D$1:$L$1,0))/'23.10'!$E137</f>
        <v>#N/A</v>
      </c>
      <c r="P137" s="114" t="e">
        <f t="array" ref="P137">+INDEX(FCSTSDV!$D$2:$L$72,MATCH('23.10'!$D137,FCSTSDV!$C$2:$C$72,0),MATCH('23.10'!P$3,FCSTSDV!$D$1:$L$1,0))/'23.10'!$E137</f>
        <v>#N/A</v>
      </c>
      <c r="Q137" s="114" t="e">
        <f t="array" ref="Q137">+INDEX(FCSTSDV!$D$2:$L$72,MATCH('23.10'!$D137,FCSTSDV!$C$2:$C$72,0),MATCH('23.10'!Q$3,FCSTSDV!$D$1:$L$1,0))/'23.10'!$E137</f>
        <v>#N/A</v>
      </c>
      <c r="R137" s="114" t="e">
        <f t="array" ref="R137">+INDEX(FCSTSDV!$D$2:$L$72,MATCH('23.10'!$D137,FCSTSDV!$C$2:$C$72,0),MATCH('23.10'!R$3,FCSTSDV!$D$1:$L$1,0))/'23.10'!$E137</f>
        <v>#N/A</v>
      </c>
      <c r="S137" s="114" t="e">
        <f t="array" ref="S137">+INDEX(FCSTSDV!$D$2:$L$72,MATCH('23.10'!$D137,FCSTSDV!$C$2:$C$72,0),MATCH('23.10'!S$3,FCSTSDV!$D$1:$L$1,0))/'23.10'!$E137</f>
        <v>#N/A</v>
      </c>
      <c r="T137" s="114" t="e">
        <f t="array" ref="T137">+INDEX(FCSTSDV!$D$2:$L$72,MATCH('23.10'!$D137,FCSTSDV!$C$2:$C$72,0),MATCH('23.10'!T$3,FCSTSDV!$D$1:$L$1,0))/'23.10'!$E137</f>
        <v>#N/A</v>
      </c>
      <c r="U137" s="114" t="e">
        <f t="array" ref="U137">+INDEX(FCSTSDV!$D$2:$L$72,MATCH('23.10'!$D137,FCSTSDV!$C$2:$C$72,0),MATCH('23.10'!U$3,FCSTSDV!$D$1:$L$1,0))/'23.10'!$E137</f>
        <v>#N/A</v>
      </c>
      <c r="V137" s="114" t="e">
        <f t="array" ref="V137">+INDEX(FCSTSDV!$D$2:$L$72,MATCH('23.10'!$D137,FCSTSDV!$C$2:$C$72,0),MATCH('23.10'!V$3,FCSTSDV!$D$1:$L$1,0))/'23.10'!$E137</f>
        <v>#N/A</v>
      </c>
      <c r="W137" s="92" t="e">
        <f t="array" ref="W137">+INDEX(FCSTSDV!$D$2:$L$72,MATCH('23.10'!$D137,FCSTSDV!$C$2:$C$72,0),MATCH('23.10'!W$3,FCSTSDV!$D$1:$L$1,0))/'23.10'!$E137</f>
        <v>#N/A</v>
      </c>
      <c r="X137" s="92" t="e">
        <f t="array" ref="X137">+INDEX(FCSTSDV!$D$2:$L$72,MATCH('23.10'!$D137,FCSTSDV!$C$2:$C$72,0),MATCH('23.10'!X$3,FCSTSDV!$D$1:$L$1,0))/'23.10'!$E137</f>
        <v>#N/A</v>
      </c>
      <c r="Y137" s="92" t="e">
        <f t="array" ref="Y137">+INDEX(FCSTSDV!$D$2:$L$72,MATCH('23.10'!$D137,FCSTSDV!$C$2:$C$72,0),MATCH('23.10'!Y$3,FCSTSDV!$D$1:$L$1,0))/'23.10'!$E137</f>
        <v>#N/A</v>
      </c>
      <c r="Z137" s="92" t="e">
        <f t="array" ref="Z137">+INDEX(FCSTSDV!$D$2:$L$72,MATCH('23.10'!$D137,FCSTSDV!$C$2:$C$72,0),MATCH('23.10'!Z$3,FCSTSDV!$D$1:$L$1,0))/'23.10'!$E137</f>
        <v>#N/A</v>
      </c>
      <c r="AA137" s="92" t="e">
        <f t="array" ref="AA137">+INDEX(FCSTSDV!$D$2:$L$72,MATCH('23.10'!$D137,FCSTSDV!$C$2:$C$72,0),MATCH('23.10'!AA$3,FCSTSDV!$D$1:$L$1,0))/'23.10'!$E137</f>
        <v>#N/A</v>
      </c>
      <c r="AB137" s="92">
        <f>+ROUND(IFERROR(INDEX(FCSTSDV!$D$2:$L$72,MATCH('23.10'!$D137,FCSTSDV!$C$2:$C$72,0),MATCH('23.10'!AB$3,FCSTSDV!$D$1:$L$1,0)),0)/'23.10'!$E137,1)</f>
        <v>0</v>
      </c>
      <c r="AC137" s="92">
        <f>+ROUND(IFERROR(INDEX(FCSTSDV!$D$2:$L$72,MATCH('23.10'!$D137,FCSTSDV!$C$2:$C$72,0),MATCH('23.10'!AC$3,FCSTSDV!$D$1:$L$1,0)),0)/'23.10'!$E137,1)</f>
        <v>0</v>
      </c>
      <c r="AD137" s="92">
        <f>+ROUND(IFERROR(INDEX(FCSTSDV!$D$2:$L$72,MATCH('23.10'!$D137,FCSTSDV!$C$2:$C$72,0),MATCH('23.10'!AD$3,FCSTSDV!$D$1:$L$1,0)),0)/'23.10'!$E137,1)</f>
        <v>0</v>
      </c>
      <c r="AE137" s="92">
        <f>+ROUND(IFERROR(INDEX(FCSTSDV!$D$2:$L$72,MATCH('23.10'!$D137,FCSTSDV!$C$2:$C$72,0),MATCH('23.10'!AE$3,FCSTSDV!$D$1:$L$1,0)),0)/'23.10'!$E137,1)</f>
        <v>0</v>
      </c>
      <c r="AF137" s="92">
        <f>+ROUND(IFERROR(INDEX(FCSTSDV!$D$2:$L$72,MATCH('23.10'!$D137,FCSTSDV!$C$2:$C$72,0),MATCH('23.10'!AF$3,FCSTSDV!$D$1:$L$1,0)),0)/'23.10'!$E137,1)</f>
        <v>0</v>
      </c>
      <c r="AG137" s="92">
        <f>+ROUND(IFERROR(INDEX(FCSTSDV!$D$2:$L$72,MATCH('23.10'!$D137,FCSTSDV!$C$2:$C$72,0),MATCH('23.10'!AG$3,FCSTSDV!$D$1:$L$1,0)),0)/'23.10'!$E137,1)</f>
        <v>0</v>
      </c>
      <c r="AH137" s="92">
        <f>+ROUND(IFERROR(INDEX(FCSTSDV!$D$2:$L$72,MATCH('23.10'!$D137,FCSTSDV!$C$2:$C$72,0),MATCH('23.10'!AH$3,FCSTSDV!$D$1:$L$1,0)),0)/'23.10'!$E137,1)</f>
        <v>0</v>
      </c>
      <c r="AI137" s="92">
        <f>+ROUND(IFERROR(INDEX(FCSTSDV!$D$2:$L$72,MATCH('23.10'!$D137,FCSTSDV!$C$2:$C$72,0),MATCH('23.10'!AI$3,FCSTSDV!$D$1:$L$1,0)),0)/'23.10'!$E137,1)</f>
        <v>0</v>
      </c>
      <c r="AJ137" s="92">
        <f>+ROUND(IFERROR(INDEX(FCSTSDV!$D$2:$L$72,MATCH('23.10'!$D137,FCSTSDV!$C$2:$C$72,0),MATCH('23.10'!AJ$3,FCSTSDV!$D$1:$L$1,0)),0)/'23.10'!$E137,1)</f>
        <v>0</v>
      </c>
      <c r="AK137" s="92">
        <f>+ROUND(IFERROR(INDEX(FCSTSDV!$D$2:$L$72,MATCH('23.10'!$D137,FCSTSDV!$C$2:$C$72,0),MATCH('23.10'!AK$3,FCSTSDV!$D$1:$L$1,0)),0)/'23.10'!$E137,1)</f>
        <v>0</v>
      </c>
    </row>
    <row r="138" spans="1:39" ht="20.100000000000001" hidden="1" customHeight="1">
      <c r="A138" s="813"/>
      <c r="B138" s="795"/>
      <c r="C138" s="127"/>
      <c r="D138" s="128" t="s">
        <v>153</v>
      </c>
      <c r="E138" s="129" t="s">
        <v>43</v>
      </c>
      <c r="F138" s="799"/>
      <c r="G138" s="799"/>
      <c r="H138" s="827"/>
      <c r="I138" s="153">
        <f>+I137</f>
        <v>0</v>
      </c>
      <c r="J138" s="90" t="e">
        <f t="shared" ref="J138:V138" si="70">$H137+$I137-J137</f>
        <v>#N/A</v>
      </c>
      <c r="K138" s="90" t="e">
        <f t="shared" si="70"/>
        <v>#N/A</v>
      </c>
      <c r="L138" s="90" t="e">
        <f t="shared" si="70"/>
        <v>#N/A</v>
      </c>
      <c r="M138" s="90" t="e">
        <f t="shared" si="70"/>
        <v>#N/A</v>
      </c>
      <c r="N138" s="90" t="e">
        <f t="shared" si="70"/>
        <v>#N/A</v>
      </c>
      <c r="O138" s="90" t="e">
        <f t="shared" si="70"/>
        <v>#N/A</v>
      </c>
      <c r="P138" s="90" t="e">
        <f t="shared" si="70"/>
        <v>#N/A</v>
      </c>
      <c r="Q138" s="90" t="e">
        <f t="shared" si="70"/>
        <v>#N/A</v>
      </c>
      <c r="R138" s="90" t="e">
        <f t="shared" si="70"/>
        <v>#N/A</v>
      </c>
      <c r="S138" s="90" t="e">
        <f t="shared" si="70"/>
        <v>#N/A</v>
      </c>
      <c r="T138" s="90" t="e">
        <f t="shared" si="70"/>
        <v>#N/A</v>
      </c>
      <c r="U138" s="90" t="e">
        <f t="shared" si="70"/>
        <v>#N/A</v>
      </c>
      <c r="V138" s="90" t="e">
        <f t="shared" si="70"/>
        <v>#N/A</v>
      </c>
      <c r="W138" s="162" t="e">
        <f t="shared" ref="W138:AK138" si="71">+V138-W137</f>
        <v>#N/A</v>
      </c>
      <c r="X138" s="162" t="e">
        <f t="shared" si="71"/>
        <v>#N/A</v>
      </c>
      <c r="Y138" s="162" t="e">
        <f t="shared" si="71"/>
        <v>#N/A</v>
      </c>
      <c r="Z138" s="162" t="e">
        <f t="shared" si="71"/>
        <v>#N/A</v>
      </c>
      <c r="AA138" s="162" t="e">
        <f t="shared" si="71"/>
        <v>#N/A</v>
      </c>
      <c r="AB138" s="162" t="e">
        <f t="shared" si="71"/>
        <v>#N/A</v>
      </c>
      <c r="AC138" s="162" t="e">
        <f t="shared" si="71"/>
        <v>#N/A</v>
      </c>
      <c r="AD138" s="162" t="e">
        <f t="shared" si="71"/>
        <v>#N/A</v>
      </c>
      <c r="AE138" s="162" t="e">
        <f t="shared" si="71"/>
        <v>#N/A</v>
      </c>
      <c r="AF138" s="162" t="e">
        <f t="shared" si="71"/>
        <v>#N/A</v>
      </c>
      <c r="AG138" s="162" t="e">
        <f t="shared" si="71"/>
        <v>#N/A</v>
      </c>
      <c r="AH138" s="162" t="e">
        <f t="shared" si="71"/>
        <v>#N/A</v>
      </c>
      <c r="AI138" s="162" t="e">
        <f t="shared" si="71"/>
        <v>#N/A</v>
      </c>
      <c r="AJ138" s="162" t="e">
        <f t="shared" si="71"/>
        <v>#N/A</v>
      </c>
      <c r="AK138" s="162" t="e">
        <f t="shared" si="71"/>
        <v>#N/A</v>
      </c>
    </row>
    <row r="139" spans="1:39" ht="20.100000000000001" hidden="1" customHeight="1">
      <c r="A139" s="806" t="s">
        <v>269</v>
      </c>
      <c r="B139" s="791"/>
      <c r="C139" s="63"/>
      <c r="D139" s="73" t="s">
        <v>270</v>
      </c>
      <c r="E139" s="44">
        <v>100</v>
      </c>
      <c r="F139" s="798"/>
      <c r="G139" s="798"/>
      <c r="H139" s="826">
        <v>189</v>
      </c>
      <c r="I139" s="79">
        <f>+IFERROR(VLOOKUP(D139,FCSTSDV!$C$2:$C$72,26,0),0)/'23.10'!E139</f>
        <v>0</v>
      </c>
      <c r="J139" s="115" t="e">
        <f t="array" ref="J139">+INDEX(FCSTSDV!$D$2:$L$72,MATCH('23.10'!$D139,FCSTSDV!$C$2:$C$72,0),MATCH('23.10'!J$3,FCSTSDV!$D$1:$L$1,0))/'23.10'!$E139</f>
        <v>#N/A</v>
      </c>
      <c r="K139" s="115" t="e">
        <f t="array" ref="K139">+INDEX(FCSTSDV!$D$2:$L$72,MATCH('23.10'!$D139,FCSTSDV!$C$2:$C$72,0),MATCH('23.10'!K$3,FCSTSDV!$D$1:$L$1,0))/'23.10'!$E139</f>
        <v>#N/A</v>
      </c>
      <c r="L139" s="115" t="e">
        <f t="array" ref="L139">+INDEX(FCSTSDV!$D$2:$L$72,MATCH('23.10'!$D139,FCSTSDV!$C$2:$C$72,0),MATCH('23.10'!L$3,FCSTSDV!$D$1:$L$1,0))/'23.10'!$E139</f>
        <v>#N/A</v>
      </c>
      <c r="M139" s="115" t="e">
        <f t="array" ref="M139">+INDEX(FCSTSDV!$D$2:$L$72,MATCH('23.10'!$D139,FCSTSDV!$C$2:$C$72,0),MATCH('23.10'!M$3,FCSTSDV!$D$1:$L$1,0))/'23.10'!$E139</f>
        <v>#N/A</v>
      </c>
      <c r="N139" s="115" t="e">
        <f t="array" ref="N139">+INDEX(FCSTSDV!$D$2:$L$72,MATCH('23.10'!$D139,FCSTSDV!$C$2:$C$72,0),MATCH('23.10'!N$3,FCSTSDV!$D$1:$L$1,0))/'23.10'!$E139</f>
        <v>#N/A</v>
      </c>
      <c r="O139" s="115" t="e">
        <f t="array" ref="O139">+INDEX(FCSTSDV!$D$2:$L$72,MATCH('23.10'!$D139,FCSTSDV!$C$2:$C$72,0),MATCH('23.10'!O$3,FCSTSDV!$D$1:$L$1,0))/'23.10'!$E139</f>
        <v>#N/A</v>
      </c>
      <c r="P139" s="115" t="e">
        <f t="array" ref="P139">+INDEX(FCSTSDV!$D$2:$L$72,MATCH('23.10'!$D139,FCSTSDV!$C$2:$C$72,0),MATCH('23.10'!P$3,FCSTSDV!$D$1:$L$1,0))/'23.10'!$E139</f>
        <v>#N/A</v>
      </c>
      <c r="Q139" s="115" t="e">
        <f t="array" ref="Q139">+INDEX(FCSTSDV!$D$2:$L$72,MATCH('23.10'!$D139,FCSTSDV!$C$2:$C$72,0),MATCH('23.10'!Q$3,FCSTSDV!$D$1:$L$1,0))/'23.10'!$E139</f>
        <v>#N/A</v>
      </c>
      <c r="R139" s="115" t="e">
        <f t="array" ref="R139">+INDEX(FCSTSDV!$D$2:$L$72,MATCH('23.10'!$D139,FCSTSDV!$C$2:$C$72,0),MATCH('23.10'!R$3,FCSTSDV!$D$1:$L$1,0))/'23.10'!$E139</f>
        <v>#N/A</v>
      </c>
      <c r="S139" s="115" t="e">
        <f t="array" ref="S139">+INDEX(FCSTSDV!$D$2:$L$72,MATCH('23.10'!$D139,FCSTSDV!$C$2:$C$72,0),MATCH('23.10'!S$3,FCSTSDV!$D$1:$L$1,0))/'23.10'!$E139</f>
        <v>#N/A</v>
      </c>
      <c r="T139" s="115" t="e">
        <f t="array" ref="T139">+INDEX(FCSTSDV!$D$2:$L$72,MATCH('23.10'!$D139,FCSTSDV!$C$2:$C$72,0),MATCH('23.10'!T$3,FCSTSDV!$D$1:$L$1,0))/'23.10'!$E139</f>
        <v>#N/A</v>
      </c>
      <c r="U139" s="115" t="e">
        <f t="array" ref="U139">+INDEX(FCSTSDV!$D$2:$L$72,MATCH('23.10'!$D139,FCSTSDV!$C$2:$C$72,0),MATCH('23.10'!U$3,FCSTSDV!$D$1:$L$1,0))/'23.10'!$E139</f>
        <v>#N/A</v>
      </c>
      <c r="V139" s="115" t="e">
        <f t="array" ref="V139">+INDEX(FCSTSDV!$D$2:$L$72,MATCH('23.10'!$D139,FCSTSDV!$C$2:$C$72,0),MATCH('23.10'!V$3,FCSTSDV!$D$1:$L$1,0))/'23.10'!$E139</f>
        <v>#N/A</v>
      </c>
      <c r="W139" s="99" t="e">
        <f t="array" ref="W139">+INDEX(FCSTSDV!$D$2:$L$72,MATCH('23.10'!$D139,FCSTSDV!$C$2:$C$72,0),MATCH('23.10'!W$3,FCSTSDV!$D$1:$L$1,0))/'23.10'!$E139</f>
        <v>#N/A</v>
      </c>
      <c r="X139" s="99" t="e">
        <f t="array" ref="X139">+INDEX(FCSTSDV!$D$2:$L$72,MATCH('23.10'!$D139,FCSTSDV!$C$2:$C$72,0),MATCH('23.10'!X$3,FCSTSDV!$D$1:$L$1,0))/'23.10'!$E139</f>
        <v>#N/A</v>
      </c>
      <c r="Y139" s="99" t="e">
        <f t="array" ref="Y139">+INDEX(FCSTSDV!$D$2:$L$72,MATCH('23.10'!$D139,FCSTSDV!$C$2:$C$72,0),MATCH('23.10'!Y$3,FCSTSDV!$D$1:$L$1,0))/'23.10'!$E139</f>
        <v>#N/A</v>
      </c>
      <c r="Z139" s="99" t="e">
        <f t="array" ref="Z139">+INDEX(FCSTSDV!$D$2:$L$72,MATCH('23.10'!$D139,FCSTSDV!$C$2:$C$72,0),MATCH('23.10'!Z$3,FCSTSDV!$D$1:$L$1,0))/'23.10'!$E139</f>
        <v>#N/A</v>
      </c>
      <c r="AA139" s="99" t="e">
        <f t="array" ref="AA139">+INDEX(FCSTSDV!$D$2:$L$72,MATCH('23.10'!$D139,FCSTSDV!$C$2:$C$72,0),MATCH('23.10'!AA$3,FCSTSDV!$D$1:$L$1,0))/'23.10'!$E139</f>
        <v>#N/A</v>
      </c>
      <c r="AB139" s="92">
        <f>+ROUND(IFERROR(INDEX(FCSTSDV!$D$2:$L$72,MATCH('23.10'!$D139,FCSTSDV!$C$2:$C$72,0),MATCH('23.10'!AB$3,FCSTSDV!$D$1:$L$1,0)),0)/'23.10'!$E139,1)</f>
        <v>0</v>
      </c>
      <c r="AC139" s="92">
        <f>+ROUND(IFERROR(INDEX(FCSTSDV!$D$2:$L$72,MATCH('23.10'!$D139,FCSTSDV!$C$2:$C$72,0),MATCH('23.10'!AC$3,FCSTSDV!$D$1:$L$1,0)),0)/'23.10'!$E139,1)</f>
        <v>0</v>
      </c>
      <c r="AD139" s="92">
        <f>+ROUND(IFERROR(INDEX(FCSTSDV!$D$2:$L$72,MATCH('23.10'!$D139,FCSTSDV!$C$2:$C$72,0),MATCH('23.10'!AD$3,FCSTSDV!$D$1:$L$1,0)),0)/'23.10'!$E139,1)</f>
        <v>0</v>
      </c>
      <c r="AE139" s="92">
        <f>+ROUND(IFERROR(INDEX(FCSTSDV!$D$2:$L$72,MATCH('23.10'!$D139,FCSTSDV!$C$2:$C$72,0),MATCH('23.10'!AE$3,FCSTSDV!$D$1:$L$1,0)),0)/'23.10'!$E139,1)</f>
        <v>0</v>
      </c>
      <c r="AF139" s="92">
        <f>+ROUND(IFERROR(INDEX(FCSTSDV!$D$2:$L$72,MATCH('23.10'!$D139,FCSTSDV!$C$2:$C$72,0),MATCH('23.10'!AF$3,FCSTSDV!$D$1:$L$1,0)),0)/'23.10'!$E139,1)</f>
        <v>0</v>
      </c>
      <c r="AG139" s="92">
        <f>+ROUND(IFERROR(INDEX(FCSTSDV!$D$2:$L$72,MATCH('23.10'!$D139,FCSTSDV!$C$2:$C$72,0),MATCH('23.10'!AG$3,FCSTSDV!$D$1:$L$1,0)),0)/'23.10'!$E139,1)</f>
        <v>0</v>
      </c>
      <c r="AH139" s="92">
        <f>+ROUND(IFERROR(INDEX(FCSTSDV!$D$2:$L$72,MATCH('23.10'!$D139,FCSTSDV!$C$2:$C$72,0),MATCH('23.10'!AH$3,FCSTSDV!$D$1:$L$1,0)),0)/'23.10'!$E139,1)</f>
        <v>0</v>
      </c>
      <c r="AI139" s="92">
        <f>+ROUND(IFERROR(INDEX(FCSTSDV!$D$2:$L$72,MATCH('23.10'!$D139,FCSTSDV!$C$2:$C$72,0),MATCH('23.10'!AI$3,FCSTSDV!$D$1:$L$1,0)),0)/'23.10'!$E139,1)</f>
        <v>0</v>
      </c>
      <c r="AJ139" s="92">
        <f>+ROUND(IFERROR(INDEX(FCSTSDV!$D$2:$L$72,MATCH('23.10'!$D139,FCSTSDV!$C$2:$C$72,0),MATCH('23.10'!AJ$3,FCSTSDV!$D$1:$L$1,0)),0)/'23.10'!$E139,1)</f>
        <v>0</v>
      </c>
      <c r="AK139" s="92">
        <f>+ROUND(IFERROR(INDEX(FCSTSDV!$D$2:$L$72,MATCH('23.10'!$D139,FCSTSDV!$C$2:$C$72,0),MATCH('23.10'!AK$3,FCSTSDV!$D$1:$L$1,0)),0)/'23.10'!$E139,1)</f>
        <v>0</v>
      </c>
    </row>
    <row r="140" spans="1:39" ht="20.100000000000001" hidden="1" customHeight="1">
      <c r="A140" s="807"/>
      <c r="B140" s="792"/>
      <c r="C140" s="60"/>
      <c r="D140" s="52" t="s">
        <v>153</v>
      </c>
      <c r="E140" s="53" t="s">
        <v>43</v>
      </c>
      <c r="F140" s="800"/>
      <c r="G140" s="800"/>
      <c r="H140" s="827"/>
      <c r="I140" s="87"/>
      <c r="J140" s="90" t="e">
        <f t="shared" ref="J140:V140" si="72">$H139+$I139-J139</f>
        <v>#N/A</v>
      </c>
      <c r="K140" s="90" t="e">
        <f t="shared" si="72"/>
        <v>#N/A</v>
      </c>
      <c r="L140" s="90" t="e">
        <f t="shared" si="72"/>
        <v>#N/A</v>
      </c>
      <c r="M140" s="90" t="e">
        <f t="shared" si="72"/>
        <v>#N/A</v>
      </c>
      <c r="N140" s="90" t="e">
        <f t="shared" si="72"/>
        <v>#N/A</v>
      </c>
      <c r="O140" s="90" t="e">
        <f t="shared" si="72"/>
        <v>#N/A</v>
      </c>
      <c r="P140" s="90" t="e">
        <f t="shared" si="72"/>
        <v>#N/A</v>
      </c>
      <c r="Q140" s="90" t="e">
        <f t="shared" si="72"/>
        <v>#N/A</v>
      </c>
      <c r="R140" s="90" t="e">
        <f t="shared" si="72"/>
        <v>#N/A</v>
      </c>
      <c r="S140" s="90" t="e">
        <f t="shared" si="72"/>
        <v>#N/A</v>
      </c>
      <c r="T140" s="90" t="e">
        <f t="shared" si="72"/>
        <v>#N/A</v>
      </c>
      <c r="U140" s="90" t="e">
        <f t="shared" si="72"/>
        <v>#N/A</v>
      </c>
      <c r="V140" s="90" t="e">
        <f t="shared" si="72"/>
        <v>#N/A</v>
      </c>
      <c r="W140" s="90" t="e">
        <f t="shared" ref="W140:AK140" si="73">+V140-W139</f>
        <v>#N/A</v>
      </c>
      <c r="X140" s="90" t="e">
        <f t="shared" si="73"/>
        <v>#N/A</v>
      </c>
      <c r="Y140" s="90" t="e">
        <f t="shared" si="73"/>
        <v>#N/A</v>
      </c>
      <c r="Z140" s="90" t="e">
        <f t="shared" si="73"/>
        <v>#N/A</v>
      </c>
      <c r="AA140" s="90" t="e">
        <f t="shared" si="73"/>
        <v>#N/A</v>
      </c>
      <c r="AB140" s="90" t="e">
        <f t="shared" si="73"/>
        <v>#N/A</v>
      </c>
      <c r="AC140" s="90" t="e">
        <f t="shared" si="73"/>
        <v>#N/A</v>
      </c>
      <c r="AD140" s="90" t="e">
        <f t="shared" si="73"/>
        <v>#N/A</v>
      </c>
      <c r="AE140" s="90" t="e">
        <f t="shared" si="73"/>
        <v>#N/A</v>
      </c>
      <c r="AF140" s="90" t="e">
        <f t="shared" si="73"/>
        <v>#N/A</v>
      </c>
      <c r="AG140" s="90" t="e">
        <f t="shared" si="73"/>
        <v>#N/A</v>
      </c>
      <c r="AH140" s="90" t="e">
        <f t="shared" si="73"/>
        <v>#N/A</v>
      </c>
      <c r="AI140" s="90" t="e">
        <f t="shared" si="73"/>
        <v>#N/A</v>
      </c>
      <c r="AJ140" s="90" t="e">
        <f t="shared" si="73"/>
        <v>#N/A</v>
      </c>
      <c r="AK140" s="90" t="e">
        <f t="shared" si="73"/>
        <v>#N/A</v>
      </c>
    </row>
    <row r="141" spans="1:39" ht="20.100000000000001" hidden="1" customHeight="1">
      <c r="A141" s="806" t="s">
        <v>271</v>
      </c>
      <c r="B141" s="791"/>
      <c r="C141" s="63"/>
      <c r="D141" s="73" t="s">
        <v>270</v>
      </c>
      <c r="E141" s="44">
        <v>100</v>
      </c>
      <c r="F141" s="798"/>
      <c r="G141" s="798"/>
      <c r="H141" s="826">
        <v>131</v>
      </c>
      <c r="I141" s="79">
        <f>+IFERROR(VLOOKUP(D141,FCSTSDV!$C$2:$C$72,26,0),0)/'23.10'!E141</f>
        <v>0</v>
      </c>
      <c r="J141" s="115" t="e">
        <f t="array" ref="J141">+INDEX(FCSTSDV!$D$2:$L$72,MATCH('23.10'!$D141,FCSTSDV!$C$2:$C$72,0),MATCH('23.10'!J$3,FCSTSDV!$D$1:$L$1,0))/'23.10'!$E141</f>
        <v>#N/A</v>
      </c>
      <c r="K141" s="115" t="e">
        <f t="array" ref="K141">+INDEX(FCSTSDV!$D$2:$L$72,MATCH('23.10'!$D141,FCSTSDV!$C$2:$C$72,0),MATCH('23.10'!K$3,FCSTSDV!$D$1:$L$1,0))/'23.10'!$E141</f>
        <v>#N/A</v>
      </c>
      <c r="L141" s="115" t="e">
        <f t="array" ref="L141">+INDEX(FCSTSDV!$D$2:$L$72,MATCH('23.10'!$D141,FCSTSDV!$C$2:$C$72,0),MATCH('23.10'!L$3,FCSTSDV!$D$1:$L$1,0))/'23.10'!$E141</f>
        <v>#N/A</v>
      </c>
      <c r="M141" s="115" t="e">
        <f t="array" ref="M141">+INDEX(FCSTSDV!$D$2:$L$72,MATCH('23.10'!$D141,FCSTSDV!$C$2:$C$72,0),MATCH('23.10'!M$3,FCSTSDV!$D$1:$L$1,0))/'23.10'!$E141</f>
        <v>#N/A</v>
      </c>
      <c r="N141" s="115" t="e">
        <f t="array" ref="N141">+INDEX(FCSTSDV!$D$2:$L$72,MATCH('23.10'!$D141,FCSTSDV!$C$2:$C$72,0),MATCH('23.10'!N$3,FCSTSDV!$D$1:$L$1,0))/'23.10'!$E141</f>
        <v>#N/A</v>
      </c>
      <c r="O141" s="115" t="e">
        <f t="array" ref="O141">+INDEX(FCSTSDV!$D$2:$L$72,MATCH('23.10'!$D141,FCSTSDV!$C$2:$C$72,0),MATCH('23.10'!O$3,FCSTSDV!$D$1:$L$1,0))/'23.10'!$E141</f>
        <v>#N/A</v>
      </c>
      <c r="P141" s="115" t="e">
        <f t="array" ref="P141">+INDEX(FCSTSDV!$D$2:$L$72,MATCH('23.10'!$D141,FCSTSDV!$C$2:$C$72,0),MATCH('23.10'!P$3,FCSTSDV!$D$1:$L$1,0))/'23.10'!$E141</f>
        <v>#N/A</v>
      </c>
      <c r="Q141" s="115" t="e">
        <f t="array" ref="Q141">+INDEX(FCSTSDV!$D$2:$L$72,MATCH('23.10'!$D141,FCSTSDV!$C$2:$C$72,0),MATCH('23.10'!Q$3,FCSTSDV!$D$1:$L$1,0))/'23.10'!$E141</f>
        <v>#N/A</v>
      </c>
      <c r="R141" s="115" t="e">
        <f t="array" ref="R141">+INDEX(FCSTSDV!$D$2:$L$72,MATCH('23.10'!$D141,FCSTSDV!$C$2:$C$72,0),MATCH('23.10'!R$3,FCSTSDV!$D$1:$L$1,0))/'23.10'!$E141</f>
        <v>#N/A</v>
      </c>
      <c r="S141" s="115" t="e">
        <f t="array" ref="S141">+INDEX(FCSTSDV!$D$2:$L$72,MATCH('23.10'!$D141,FCSTSDV!$C$2:$C$72,0),MATCH('23.10'!S$3,FCSTSDV!$D$1:$L$1,0))/'23.10'!$E141</f>
        <v>#N/A</v>
      </c>
      <c r="T141" s="115" t="e">
        <f t="array" ref="T141">+INDEX(FCSTSDV!$D$2:$L$72,MATCH('23.10'!$D141,FCSTSDV!$C$2:$C$72,0),MATCH('23.10'!T$3,FCSTSDV!$D$1:$L$1,0))/'23.10'!$E141</f>
        <v>#N/A</v>
      </c>
      <c r="U141" s="115" t="e">
        <f t="array" ref="U141">+INDEX(FCSTSDV!$D$2:$L$72,MATCH('23.10'!$D141,FCSTSDV!$C$2:$C$72,0),MATCH('23.10'!U$3,FCSTSDV!$D$1:$L$1,0))/'23.10'!$E141</f>
        <v>#N/A</v>
      </c>
      <c r="V141" s="115" t="e">
        <f t="array" ref="V141">+INDEX(FCSTSDV!$D$2:$L$72,MATCH('23.10'!$D141,FCSTSDV!$C$2:$C$72,0),MATCH('23.10'!V$3,FCSTSDV!$D$1:$L$1,0))/'23.10'!$E141</f>
        <v>#N/A</v>
      </c>
      <c r="W141" s="99" t="e">
        <f t="array" ref="W141">+INDEX(FCSTSDV!$D$2:$L$72,MATCH('23.10'!$D141,FCSTSDV!$C$2:$C$72,0),MATCH('23.10'!W$3,FCSTSDV!$D$1:$L$1,0))/'23.10'!$E141</f>
        <v>#N/A</v>
      </c>
      <c r="X141" s="99" t="e">
        <f t="array" ref="X141">+INDEX(FCSTSDV!$D$2:$L$72,MATCH('23.10'!$D141,FCSTSDV!$C$2:$C$72,0),MATCH('23.10'!X$3,FCSTSDV!$D$1:$L$1,0))/'23.10'!$E141</f>
        <v>#N/A</v>
      </c>
      <c r="Y141" s="99" t="e">
        <f t="array" ref="Y141">+INDEX(FCSTSDV!$D$2:$L$72,MATCH('23.10'!$D141,FCSTSDV!$C$2:$C$72,0),MATCH('23.10'!Y$3,FCSTSDV!$D$1:$L$1,0))/'23.10'!$E141</f>
        <v>#N/A</v>
      </c>
      <c r="Z141" s="99" t="e">
        <f t="array" ref="Z141">+INDEX(FCSTSDV!$D$2:$L$72,MATCH('23.10'!$D141,FCSTSDV!$C$2:$C$72,0),MATCH('23.10'!Z$3,FCSTSDV!$D$1:$L$1,0))/'23.10'!$E141</f>
        <v>#N/A</v>
      </c>
      <c r="AA141" s="99" t="e">
        <f t="array" ref="AA141">+INDEX(FCSTSDV!$D$2:$L$72,MATCH('23.10'!$D141,FCSTSDV!$C$2:$C$72,0),MATCH('23.10'!AA$3,FCSTSDV!$D$1:$L$1,0))/'23.10'!$E141</f>
        <v>#N/A</v>
      </c>
      <c r="AB141" s="92">
        <f>+ROUND(IFERROR(INDEX(FCSTSDV!$D$2:$L$72,MATCH('23.10'!$D141,FCSTSDV!$C$2:$C$72,0),MATCH('23.10'!AB$3,FCSTSDV!$D$1:$L$1,0)),0)/'23.10'!$E141,1)</f>
        <v>0</v>
      </c>
      <c r="AC141" s="92">
        <f>+ROUND(IFERROR(INDEX(FCSTSDV!$D$2:$L$72,MATCH('23.10'!$D141,FCSTSDV!$C$2:$C$72,0),MATCH('23.10'!AC$3,FCSTSDV!$D$1:$L$1,0)),0)/'23.10'!$E141,1)</f>
        <v>0</v>
      </c>
      <c r="AD141" s="92">
        <f>+ROUND(IFERROR(INDEX(FCSTSDV!$D$2:$L$72,MATCH('23.10'!$D141,FCSTSDV!$C$2:$C$72,0),MATCH('23.10'!AD$3,FCSTSDV!$D$1:$L$1,0)),0)/'23.10'!$E141,1)</f>
        <v>0</v>
      </c>
      <c r="AE141" s="92">
        <f>+ROUND(IFERROR(INDEX(FCSTSDV!$D$2:$L$72,MATCH('23.10'!$D141,FCSTSDV!$C$2:$C$72,0),MATCH('23.10'!AE$3,FCSTSDV!$D$1:$L$1,0)),0)/'23.10'!$E141,1)</f>
        <v>0</v>
      </c>
      <c r="AF141" s="92">
        <f>+ROUND(IFERROR(INDEX(FCSTSDV!$D$2:$L$72,MATCH('23.10'!$D141,FCSTSDV!$C$2:$C$72,0),MATCH('23.10'!AF$3,FCSTSDV!$D$1:$L$1,0)),0)/'23.10'!$E141,1)</f>
        <v>0</v>
      </c>
      <c r="AG141" s="92">
        <f>+ROUND(IFERROR(INDEX(FCSTSDV!$D$2:$L$72,MATCH('23.10'!$D141,FCSTSDV!$C$2:$C$72,0),MATCH('23.10'!AG$3,FCSTSDV!$D$1:$L$1,0)),0)/'23.10'!$E141,1)</f>
        <v>0</v>
      </c>
      <c r="AH141" s="92">
        <f>+ROUND(IFERROR(INDEX(FCSTSDV!$D$2:$L$72,MATCH('23.10'!$D141,FCSTSDV!$C$2:$C$72,0),MATCH('23.10'!AH$3,FCSTSDV!$D$1:$L$1,0)),0)/'23.10'!$E141,1)</f>
        <v>0</v>
      </c>
      <c r="AI141" s="92">
        <f>+ROUND(IFERROR(INDEX(FCSTSDV!$D$2:$L$72,MATCH('23.10'!$D141,FCSTSDV!$C$2:$C$72,0),MATCH('23.10'!AI$3,FCSTSDV!$D$1:$L$1,0)),0)/'23.10'!$E141,1)</f>
        <v>0</v>
      </c>
      <c r="AJ141" s="92">
        <f>+ROUND(IFERROR(INDEX(FCSTSDV!$D$2:$L$72,MATCH('23.10'!$D141,FCSTSDV!$C$2:$C$72,0),MATCH('23.10'!AJ$3,FCSTSDV!$D$1:$L$1,0)),0)/'23.10'!$E141,1)</f>
        <v>0</v>
      </c>
      <c r="AK141" s="92">
        <f>+ROUND(IFERROR(INDEX(FCSTSDV!$D$2:$L$72,MATCH('23.10'!$D141,FCSTSDV!$C$2:$C$72,0),MATCH('23.10'!AK$3,FCSTSDV!$D$1:$L$1,0)),0)/'23.10'!$E141,1)</f>
        <v>0</v>
      </c>
    </row>
    <row r="142" spans="1:39" ht="20.100000000000001" hidden="1" customHeight="1">
      <c r="A142" s="807"/>
      <c r="B142" s="792"/>
      <c r="C142" s="60"/>
      <c r="D142" s="52" t="s">
        <v>153</v>
      </c>
      <c r="E142" s="53" t="s">
        <v>43</v>
      </c>
      <c r="F142" s="800"/>
      <c r="G142" s="800"/>
      <c r="H142" s="827"/>
      <c r="I142" s="87"/>
      <c r="J142" s="90" t="e">
        <f t="shared" ref="J142:V142" si="74">$H141+$I141-J141</f>
        <v>#N/A</v>
      </c>
      <c r="K142" s="90" t="e">
        <f t="shared" si="74"/>
        <v>#N/A</v>
      </c>
      <c r="L142" s="90" t="e">
        <f t="shared" si="74"/>
        <v>#N/A</v>
      </c>
      <c r="M142" s="90" t="e">
        <f t="shared" si="74"/>
        <v>#N/A</v>
      </c>
      <c r="N142" s="90" t="e">
        <f t="shared" si="74"/>
        <v>#N/A</v>
      </c>
      <c r="O142" s="90" t="e">
        <f t="shared" si="74"/>
        <v>#N/A</v>
      </c>
      <c r="P142" s="90" t="e">
        <f t="shared" si="74"/>
        <v>#N/A</v>
      </c>
      <c r="Q142" s="90" t="e">
        <f t="shared" si="74"/>
        <v>#N/A</v>
      </c>
      <c r="R142" s="90" t="e">
        <f t="shared" si="74"/>
        <v>#N/A</v>
      </c>
      <c r="S142" s="90" t="e">
        <f t="shared" si="74"/>
        <v>#N/A</v>
      </c>
      <c r="T142" s="90" t="e">
        <f t="shared" si="74"/>
        <v>#N/A</v>
      </c>
      <c r="U142" s="90" t="e">
        <f t="shared" si="74"/>
        <v>#N/A</v>
      </c>
      <c r="V142" s="90" t="e">
        <f t="shared" si="74"/>
        <v>#N/A</v>
      </c>
      <c r="W142" s="90" t="e">
        <f t="shared" ref="W142:AK142" si="75">+V142-W141</f>
        <v>#N/A</v>
      </c>
      <c r="X142" s="90" t="e">
        <f t="shared" si="75"/>
        <v>#N/A</v>
      </c>
      <c r="Y142" s="90" t="e">
        <f t="shared" si="75"/>
        <v>#N/A</v>
      </c>
      <c r="Z142" s="90" t="e">
        <f t="shared" si="75"/>
        <v>#N/A</v>
      </c>
      <c r="AA142" s="90" t="e">
        <f t="shared" si="75"/>
        <v>#N/A</v>
      </c>
      <c r="AB142" s="90" t="e">
        <f t="shared" si="75"/>
        <v>#N/A</v>
      </c>
      <c r="AC142" s="90" t="e">
        <f t="shared" si="75"/>
        <v>#N/A</v>
      </c>
      <c r="AD142" s="90" t="e">
        <f t="shared" si="75"/>
        <v>#N/A</v>
      </c>
      <c r="AE142" s="90" t="e">
        <f t="shared" si="75"/>
        <v>#N/A</v>
      </c>
      <c r="AF142" s="90" t="e">
        <f t="shared" si="75"/>
        <v>#N/A</v>
      </c>
      <c r="AG142" s="90" t="e">
        <f t="shared" si="75"/>
        <v>#N/A</v>
      </c>
      <c r="AH142" s="90" t="e">
        <f t="shared" si="75"/>
        <v>#N/A</v>
      </c>
      <c r="AI142" s="90" t="e">
        <f t="shared" si="75"/>
        <v>#N/A</v>
      </c>
      <c r="AJ142" s="90" t="e">
        <f t="shared" si="75"/>
        <v>#N/A</v>
      </c>
      <c r="AK142" s="90" t="e">
        <f t="shared" si="75"/>
        <v>#N/A</v>
      </c>
    </row>
    <row r="143" spans="1:39" ht="20.100000000000001" hidden="1" customHeight="1">
      <c r="A143" s="813" t="s">
        <v>272</v>
      </c>
      <c r="B143" s="795" t="s">
        <v>273</v>
      </c>
      <c r="C143" s="50"/>
      <c r="D143" s="123" t="s">
        <v>16</v>
      </c>
      <c r="E143" s="47">
        <v>100</v>
      </c>
      <c r="F143" s="799"/>
      <c r="G143" s="799"/>
      <c r="H143" s="826">
        <v>4216</v>
      </c>
      <c r="I143" s="91">
        <f>+IFERROR(VLOOKUP(D143,FCSTSDV!$C$2:$C$72,26,0),0)/'23.10'!E143</f>
        <v>0</v>
      </c>
      <c r="J143" s="113" t="e">
        <f t="array" ref="J143">+INDEX(FCSTSDV!$D$2:$L$72,MATCH('23.10'!$D143,FCSTSDV!$C$2:$C$72,0),MATCH('23.10'!J$3,FCSTSDV!$D$1:$L$1,0))/'23.10'!$E143</f>
        <v>#N/A</v>
      </c>
      <c r="K143" s="113" t="e">
        <f t="array" ref="K143">+INDEX(FCSTSDV!$D$2:$L$72,MATCH('23.10'!$D143,FCSTSDV!$C$2:$C$72,0),MATCH('23.10'!K$3,FCSTSDV!$D$1:$L$1,0))/'23.10'!$E143</f>
        <v>#N/A</v>
      </c>
      <c r="L143" s="113" t="e">
        <f t="array" ref="L143">+INDEX(FCSTSDV!$D$2:$L$72,MATCH('23.10'!$D143,FCSTSDV!$C$2:$C$72,0),MATCH('23.10'!L$3,FCSTSDV!$D$1:$L$1,0))/'23.10'!$E143</f>
        <v>#N/A</v>
      </c>
      <c r="M143" s="113" t="e">
        <f t="array" ref="M143">+INDEX(FCSTSDV!$D$2:$L$72,MATCH('23.10'!$D143,FCSTSDV!$C$2:$C$72,0),MATCH('23.10'!M$3,FCSTSDV!$D$1:$L$1,0))/'23.10'!$E143</f>
        <v>#N/A</v>
      </c>
      <c r="N143" s="113" t="e">
        <f t="array" ref="N143">+INDEX(FCSTSDV!$D$2:$L$72,MATCH('23.10'!$D143,FCSTSDV!$C$2:$C$72,0),MATCH('23.10'!N$3,FCSTSDV!$D$1:$L$1,0))/'23.10'!$E143</f>
        <v>#N/A</v>
      </c>
      <c r="O143" s="113" t="e">
        <f t="array" ref="O143">+INDEX(FCSTSDV!$D$2:$L$72,MATCH('23.10'!$D143,FCSTSDV!$C$2:$C$72,0),MATCH('23.10'!O$3,FCSTSDV!$D$1:$L$1,0))/'23.10'!$E143</f>
        <v>#N/A</v>
      </c>
      <c r="P143" s="113" t="e">
        <f t="array" ref="P143">+INDEX(FCSTSDV!$D$2:$L$72,MATCH('23.10'!$D143,FCSTSDV!$C$2:$C$72,0),MATCH('23.10'!P$3,FCSTSDV!$D$1:$L$1,0))/'23.10'!$E143</f>
        <v>#N/A</v>
      </c>
      <c r="Q143" s="113" t="e">
        <f t="array" ref="Q143">+INDEX(FCSTSDV!$D$2:$L$72,MATCH('23.10'!$D143,FCSTSDV!$C$2:$C$72,0),MATCH('23.10'!Q$3,FCSTSDV!$D$1:$L$1,0))/'23.10'!$E143</f>
        <v>#N/A</v>
      </c>
      <c r="R143" s="113" t="e">
        <f t="array" ref="R143">+INDEX(FCSTSDV!$D$2:$L$72,MATCH('23.10'!$D143,FCSTSDV!$C$2:$C$72,0),MATCH('23.10'!R$3,FCSTSDV!$D$1:$L$1,0))/'23.10'!$E143</f>
        <v>#N/A</v>
      </c>
      <c r="S143" s="113" t="e">
        <f t="array" ref="S143">+INDEX(FCSTSDV!$D$2:$L$72,MATCH('23.10'!$D143,FCSTSDV!$C$2:$C$72,0),MATCH('23.10'!S$3,FCSTSDV!$D$1:$L$1,0))/'23.10'!$E143</f>
        <v>#N/A</v>
      </c>
      <c r="T143" s="113" t="e">
        <f t="array" ref="T143">+INDEX(FCSTSDV!$D$2:$L$72,MATCH('23.10'!$D143,FCSTSDV!$C$2:$C$72,0),MATCH('23.10'!T$3,FCSTSDV!$D$1:$L$1,0))/'23.10'!$E143</f>
        <v>#N/A</v>
      </c>
      <c r="U143" s="113" t="e">
        <f t="array" ref="U143">+INDEX(FCSTSDV!$D$2:$L$72,MATCH('23.10'!$D143,FCSTSDV!$C$2:$C$72,0),MATCH('23.10'!U$3,FCSTSDV!$D$1:$L$1,0))/'23.10'!$E143</f>
        <v>#N/A</v>
      </c>
      <c r="V143" s="113" t="e">
        <f t="array" ref="V143">+INDEX(FCSTSDV!$D$2:$L$72,MATCH('23.10'!$D143,FCSTSDV!$C$2:$C$72,0),MATCH('23.10'!V$3,FCSTSDV!$D$1:$L$1,0))/'23.10'!$E143</f>
        <v>#N/A</v>
      </c>
      <c r="W143" s="99" t="e">
        <f t="array" ref="W143">+INDEX(FCSTSDV!$D$2:$L$72,MATCH('23.10'!$D143,FCSTSDV!$C$2:$C$72,0),MATCH('23.10'!W$3,FCSTSDV!$D$1:$L$1,0))/'23.10'!$E143</f>
        <v>#N/A</v>
      </c>
      <c r="X143" s="99" t="e">
        <f t="array" ref="X143">+INDEX(FCSTSDV!$D$2:$L$72,MATCH('23.10'!$D143,FCSTSDV!$C$2:$C$72,0),MATCH('23.10'!X$3,FCSTSDV!$D$1:$L$1,0))/'23.10'!$E143</f>
        <v>#N/A</v>
      </c>
      <c r="Y143" s="99" t="e">
        <f t="array" ref="Y143">+INDEX(FCSTSDV!$D$2:$L$72,MATCH('23.10'!$D143,FCSTSDV!$C$2:$C$72,0),MATCH('23.10'!Y$3,FCSTSDV!$D$1:$L$1,0))/'23.10'!$E143</f>
        <v>#N/A</v>
      </c>
      <c r="Z143" s="99" t="e">
        <f t="array" ref="Z143">+INDEX(FCSTSDV!$D$2:$L$72,MATCH('23.10'!$D143,FCSTSDV!$C$2:$C$72,0),MATCH('23.10'!Z$3,FCSTSDV!$D$1:$L$1,0))/'23.10'!$E143</f>
        <v>#N/A</v>
      </c>
      <c r="AA143" s="99" t="e">
        <f t="array" ref="AA143">+INDEX(FCSTSDV!$D$2:$L$72,MATCH('23.10'!$D143,FCSTSDV!$C$2:$C$72,0),MATCH('23.10'!AA$3,FCSTSDV!$D$1:$L$1,0))/'23.10'!$E143</f>
        <v>#N/A</v>
      </c>
      <c r="AB143" s="92">
        <f>+ROUND(IFERROR(INDEX(FCSTSDV!$D$2:$L$72,MATCH('23.10'!$D143,FCSTSDV!$C$2:$C$72,0),MATCH('23.10'!AB$3,FCSTSDV!$D$1:$L$1,0)),0)/'23.10'!$E143,1)</f>
        <v>0</v>
      </c>
      <c r="AC143" s="92">
        <f>+ROUND(IFERROR(INDEX(FCSTSDV!$D$2:$L$72,MATCH('23.10'!$D143,FCSTSDV!$C$2:$C$72,0),MATCH('23.10'!AC$3,FCSTSDV!$D$1:$L$1,0)),0)/'23.10'!$E143,1)</f>
        <v>0</v>
      </c>
      <c r="AD143" s="92">
        <f>+ROUND(IFERROR(INDEX(FCSTSDV!$D$2:$L$72,MATCH('23.10'!$D143,FCSTSDV!$C$2:$C$72,0),MATCH('23.10'!AD$3,FCSTSDV!$D$1:$L$1,0)),0)/'23.10'!$E143,1)</f>
        <v>0</v>
      </c>
      <c r="AE143" s="92">
        <f>+ROUND(IFERROR(INDEX(FCSTSDV!$D$2:$L$72,MATCH('23.10'!$D143,FCSTSDV!$C$2:$C$72,0),MATCH('23.10'!AE$3,FCSTSDV!$D$1:$L$1,0)),0)/'23.10'!$E143,1)</f>
        <v>0</v>
      </c>
      <c r="AF143" s="92">
        <f>+ROUND(IFERROR(INDEX(FCSTSDV!$D$2:$L$72,MATCH('23.10'!$D143,FCSTSDV!$C$2:$C$72,0),MATCH('23.10'!AF$3,FCSTSDV!$D$1:$L$1,0)),0)/'23.10'!$E143,1)</f>
        <v>0</v>
      </c>
      <c r="AG143" s="92">
        <f>+ROUND(IFERROR(INDEX(FCSTSDV!$D$2:$L$72,MATCH('23.10'!$D143,FCSTSDV!$C$2:$C$72,0),MATCH('23.10'!AG$3,FCSTSDV!$D$1:$L$1,0)),0)/'23.10'!$E143,1)</f>
        <v>0</v>
      </c>
      <c r="AH143" s="92">
        <f>+ROUND(IFERROR(INDEX(FCSTSDV!$D$2:$L$72,MATCH('23.10'!$D143,FCSTSDV!$C$2:$C$72,0),MATCH('23.10'!AH$3,FCSTSDV!$D$1:$L$1,0)),0)/'23.10'!$E143,1)</f>
        <v>0</v>
      </c>
      <c r="AI143" s="92">
        <f>+ROUND(IFERROR(INDEX(FCSTSDV!$D$2:$L$72,MATCH('23.10'!$D143,FCSTSDV!$C$2:$C$72,0),MATCH('23.10'!AI$3,FCSTSDV!$D$1:$L$1,0)),0)/'23.10'!$E143,1)</f>
        <v>0</v>
      </c>
      <c r="AJ143" s="92">
        <f>+ROUND(IFERROR(INDEX(FCSTSDV!$D$2:$L$72,MATCH('23.10'!$D143,FCSTSDV!$C$2:$C$72,0),MATCH('23.10'!AJ$3,FCSTSDV!$D$1:$L$1,0)),0)/'23.10'!$E143,1)</f>
        <v>0</v>
      </c>
      <c r="AK143" s="92">
        <f>+ROUND(IFERROR(INDEX(FCSTSDV!$D$2:$L$72,MATCH('23.10'!$D143,FCSTSDV!$C$2:$C$72,0),MATCH('23.10'!AK$3,FCSTSDV!$D$1:$L$1,0)),0)/'23.10'!$E143,1)</f>
        <v>0</v>
      </c>
    </row>
    <row r="144" spans="1:39" ht="20.100000000000001" hidden="1" customHeight="1">
      <c r="A144" s="813"/>
      <c r="B144" s="795"/>
      <c r="C144" s="127"/>
      <c r="D144" s="128" t="s">
        <v>153</v>
      </c>
      <c r="E144" s="129" t="s">
        <v>43</v>
      </c>
      <c r="F144" s="799"/>
      <c r="G144" s="799"/>
      <c r="H144" s="827"/>
      <c r="I144" s="153"/>
      <c r="J144" s="116" t="e">
        <f t="shared" ref="J144:V144" si="76">$H143+$I143-J143</f>
        <v>#N/A</v>
      </c>
      <c r="K144" s="116" t="e">
        <f t="shared" si="76"/>
        <v>#N/A</v>
      </c>
      <c r="L144" s="116" t="e">
        <f t="shared" si="76"/>
        <v>#N/A</v>
      </c>
      <c r="M144" s="116" t="e">
        <f t="shared" si="76"/>
        <v>#N/A</v>
      </c>
      <c r="N144" s="116" t="e">
        <f t="shared" si="76"/>
        <v>#N/A</v>
      </c>
      <c r="O144" s="116" t="e">
        <f t="shared" si="76"/>
        <v>#N/A</v>
      </c>
      <c r="P144" s="116" t="e">
        <f t="shared" si="76"/>
        <v>#N/A</v>
      </c>
      <c r="Q144" s="116" t="e">
        <f t="shared" si="76"/>
        <v>#N/A</v>
      </c>
      <c r="R144" s="116" t="e">
        <f t="shared" si="76"/>
        <v>#N/A</v>
      </c>
      <c r="S144" s="116" t="e">
        <f t="shared" si="76"/>
        <v>#N/A</v>
      </c>
      <c r="T144" s="116" t="e">
        <f t="shared" si="76"/>
        <v>#N/A</v>
      </c>
      <c r="U144" s="116" t="e">
        <f t="shared" si="76"/>
        <v>#N/A</v>
      </c>
      <c r="V144" s="116" t="e">
        <f t="shared" si="76"/>
        <v>#N/A</v>
      </c>
      <c r="W144" s="90" t="e">
        <f t="shared" ref="W144:AK144" si="77">+V144-W143</f>
        <v>#N/A</v>
      </c>
      <c r="X144" s="90" t="e">
        <f t="shared" si="77"/>
        <v>#N/A</v>
      </c>
      <c r="Y144" s="90" t="e">
        <f t="shared" si="77"/>
        <v>#N/A</v>
      </c>
      <c r="Z144" s="90" t="e">
        <f t="shared" si="77"/>
        <v>#N/A</v>
      </c>
      <c r="AA144" s="90" t="e">
        <f t="shared" si="77"/>
        <v>#N/A</v>
      </c>
      <c r="AB144" s="90" t="e">
        <f t="shared" si="77"/>
        <v>#N/A</v>
      </c>
      <c r="AC144" s="90" t="e">
        <f t="shared" si="77"/>
        <v>#N/A</v>
      </c>
      <c r="AD144" s="90" t="e">
        <f t="shared" si="77"/>
        <v>#N/A</v>
      </c>
      <c r="AE144" s="90" t="e">
        <f t="shared" si="77"/>
        <v>#N/A</v>
      </c>
      <c r="AF144" s="90" t="e">
        <f t="shared" si="77"/>
        <v>#N/A</v>
      </c>
      <c r="AG144" s="90" t="e">
        <f t="shared" si="77"/>
        <v>#N/A</v>
      </c>
      <c r="AH144" s="90" t="e">
        <f t="shared" si="77"/>
        <v>#N/A</v>
      </c>
      <c r="AI144" s="90" t="e">
        <f t="shared" si="77"/>
        <v>#N/A</v>
      </c>
      <c r="AJ144" s="90" t="e">
        <f t="shared" si="77"/>
        <v>#N/A</v>
      </c>
      <c r="AK144" s="90" t="e">
        <f t="shared" si="77"/>
        <v>#N/A</v>
      </c>
    </row>
    <row r="145" spans="1:37" ht="20.100000000000001" hidden="1" customHeight="1">
      <c r="A145" s="806" t="s">
        <v>274</v>
      </c>
      <c r="B145" s="791" t="s">
        <v>275</v>
      </c>
      <c r="C145" s="63"/>
      <c r="D145" s="73" t="s">
        <v>16</v>
      </c>
      <c r="E145" s="44">
        <v>100</v>
      </c>
      <c r="F145" s="798"/>
      <c r="G145" s="798"/>
      <c r="H145" s="826">
        <v>3510</v>
      </c>
      <c r="I145" s="79">
        <f>+IFERROR(VLOOKUP(D145,FCSTSDV!$C$2:$C$72,26,0),0)/'23.10'!E145</f>
        <v>0</v>
      </c>
      <c r="J145" s="115" t="e">
        <f t="array" ref="J145">+INDEX(FCSTSDV!$D$2:$L$72,MATCH('23.10'!$D145,FCSTSDV!$C$2:$C$72,0),MATCH('23.10'!J$3,FCSTSDV!$D$1:$L$1,0))/'23.10'!$E145</f>
        <v>#N/A</v>
      </c>
      <c r="K145" s="115" t="e">
        <f t="array" ref="K145">+INDEX(FCSTSDV!$D$2:$L$72,MATCH('23.10'!$D145,FCSTSDV!$C$2:$C$72,0),MATCH('23.10'!K$3,FCSTSDV!$D$1:$L$1,0))/'23.10'!$E145</f>
        <v>#N/A</v>
      </c>
      <c r="L145" s="115" t="e">
        <f t="array" ref="L145">+INDEX(FCSTSDV!$D$2:$L$72,MATCH('23.10'!$D145,FCSTSDV!$C$2:$C$72,0),MATCH('23.10'!L$3,FCSTSDV!$D$1:$L$1,0))/'23.10'!$E145</f>
        <v>#N/A</v>
      </c>
      <c r="M145" s="115" t="e">
        <f t="array" ref="M145">+INDEX(FCSTSDV!$D$2:$L$72,MATCH('23.10'!$D145,FCSTSDV!$C$2:$C$72,0),MATCH('23.10'!M$3,FCSTSDV!$D$1:$L$1,0))/'23.10'!$E145</f>
        <v>#N/A</v>
      </c>
      <c r="N145" s="115" t="e">
        <f t="array" ref="N145">+INDEX(FCSTSDV!$D$2:$L$72,MATCH('23.10'!$D145,FCSTSDV!$C$2:$C$72,0),MATCH('23.10'!N$3,FCSTSDV!$D$1:$L$1,0))/'23.10'!$E145</f>
        <v>#N/A</v>
      </c>
      <c r="O145" s="115" t="e">
        <f t="array" ref="O145">+INDEX(FCSTSDV!$D$2:$L$72,MATCH('23.10'!$D145,FCSTSDV!$C$2:$C$72,0),MATCH('23.10'!O$3,FCSTSDV!$D$1:$L$1,0))/'23.10'!$E145</f>
        <v>#N/A</v>
      </c>
      <c r="P145" s="115" t="e">
        <f t="array" ref="P145">+INDEX(FCSTSDV!$D$2:$L$72,MATCH('23.10'!$D145,FCSTSDV!$C$2:$C$72,0),MATCH('23.10'!P$3,FCSTSDV!$D$1:$L$1,0))/'23.10'!$E145</f>
        <v>#N/A</v>
      </c>
      <c r="Q145" s="115" t="e">
        <f t="array" ref="Q145">+INDEX(FCSTSDV!$D$2:$L$72,MATCH('23.10'!$D145,FCSTSDV!$C$2:$C$72,0),MATCH('23.10'!Q$3,FCSTSDV!$D$1:$L$1,0))/'23.10'!$E145</f>
        <v>#N/A</v>
      </c>
      <c r="R145" s="115" t="e">
        <f t="array" ref="R145">+INDEX(FCSTSDV!$D$2:$L$72,MATCH('23.10'!$D145,FCSTSDV!$C$2:$C$72,0),MATCH('23.10'!R$3,FCSTSDV!$D$1:$L$1,0))/'23.10'!$E145</f>
        <v>#N/A</v>
      </c>
      <c r="S145" s="115" t="e">
        <f t="array" ref="S145">+INDEX(FCSTSDV!$D$2:$L$72,MATCH('23.10'!$D145,FCSTSDV!$C$2:$C$72,0),MATCH('23.10'!S$3,FCSTSDV!$D$1:$L$1,0))/'23.10'!$E145</f>
        <v>#N/A</v>
      </c>
      <c r="T145" s="115" t="e">
        <f t="array" ref="T145">+INDEX(FCSTSDV!$D$2:$L$72,MATCH('23.10'!$D145,FCSTSDV!$C$2:$C$72,0),MATCH('23.10'!T$3,FCSTSDV!$D$1:$L$1,0))/'23.10'!$E145</f>
        <v>#N/A</v>
      </c>
      <c r="U145" s="115" t="e">
        <f t="array" ref="U145">+INDEX(FCSTSDV!$D$2:$L$72,MATCH('23.10'!$D145,FCSTSDV!$C$2:$C$72,0),MATCH('23.10'!U$3,FCSTSDV!$D$1:$L$1,0))/'23.10'!$E145</f>
        <v>#N/A</v>
      </c>
      <c r="V145" s="115" t="e">
        <f t="array" ref="V145">+INDEX(FCSTSDV!$D$2:$L$72,MATCH('23.10'!$D145,FCSTSDV!$C$2:$C$72,0),MATCH('23.10'!V$3,FCSTSDV!$D$1:$L$1,0))/'23.10'!$E145</f>
        <v>#N/A</v>
      </c>
      <c r="W145" s="99" t="e">
        <f t="array" ref="W145">+INDEX(FCSTSDV!$D$2:$L$72,MATCH('23.10'!$D145,FCSTSDV!$C$2:$C$72,0),MATCH('23.10'!W$3,FCSTSDV!$D$1:$L$1,0))/'23.10'!$E145</f>
        <v>#N/A</v>
      </c>
      <c r="X145" s="99" t="e">
        <f t="array" ref="X145">+INDEX(FCSTSDV!$D$2:$L$72,MATCH('23.10'!$D145,FCSTSDV!$C$2:$C$72,0),MATCH('23.10'!X$3,FCSTSDV!$D$1:$L$1,0))/'23.10'!$E145</f>
        <v>#N/A</v>
      </c>
      <c r="Y145" s="99" t="e">
        <f t="array" ref="Y145">+INDEX(FCSTSDV!$D$2:$L$72,MATCH('23.10'!$D145,FCSTSDV!$C$2:$C$72,0),MATCH('23.10'!Y$3,FCSTSDV!$D$1:$L$1,0))/'23.10'!$E145</f>
        <v>#N/A</v>
      </c>
      <c r="Z145" s="99" t="e">
        <f t="array" ref="Z145">+INDEX(FCSTSDV!$D$2:$L$72,MATCH('23.10'!$D145,FCSTSDV!$C$2:$C$72,0),MATCH('23.10'!Z$3,FCSTSDV!$D$1:$L$1,0))/'23.10'!$E145</f>
        <v>#N/A</v>
      </c>
      <c r="AA145" s="99" t="e">
        <f t="array" ref="AA145">+INDEX(FCSTSDV!$D$2:$L$72,MATCH('23.10'!$D145,FCSTSDV!$C$2:$C$72,0),MATCH('23.10'!AA$3,FCSTSDV!$D$1:$L$1,0))/'23.10'!$E145</f>
        <v>#N/A</v>
      </c>
      <c r="AB145" s="92">
        <f>+ROUND(IFERROR(INDEX(FCSTSDV!$D$2:$L$72,MATCH('23.10'!$D145,FCSTSDV!$C$2:$C$72,0),MATCH('23.10'!AB$3,FCSTSDV!$D$1:$L$1,0)),0)/'23.10'!$E145,1)</f>
        <v>0</v>
      </c>
      <c r="AC145" s="92">
        <f>+ROUND(IFERROR(INDEX(FCSTSDV!$D$2:$L$72,MATCH('23.10'!$D145,FCSTSDV!$C$2:$C$72,0),MATCH('23.10'!AC$3,FCSTSDV!$D$1:$L$1,0)),0)/'23.10'!$E145,1)</f>
        <v>0</v>
      </c>
      <c r="AD145" s="92">
        <f>+ROUND(IFERROR(INDEX(FCSTSDV!$D$2:$L$72,MATCH('23.10'!$D145,FCSTSDV!$C$2:$C$72,0),MATCH('23.10'!AD$3,FCSTSDV!$D$1:$L$1,0)),0)/'23.10'!$E145,1)</f>
        <v>0</v>
      </c>
      <c r="AE145" s="92">
        <f>+ROUND(IFERROR(INDEX(FCSTSDV!$D$2:$L$72,MATCH('23.10'!$D145,FCSTSDV!$C$2:$C$72,0),MATCH('23.10'!AE$3,FCSTSDV!$D$1:$L$1,0)),0)/'23.10'!$E145,1)</f>
        <v>0</v>
      </c>
      <c r="AF145" s="92">
        <f>+ROUND(IFERROR(INDEX(FCSTSDV!$D$2:$L$72,MATCH('23.10'!$D145,FCSTSDV!$C$2:$C$72,0),MATCH('23.10'!AF$3,FCSTSDV!$D$1:$L$1,0)),0)/'23.10'!$E145,1)</f>
        <v>0</v>
      </c>
      <c r="AG145" s="92">
        <f>+ROUND(IFERROR(INDEX(FCSTSDV!$D$2:$L$72,MATCH('23.10'!$D145,FCSTSDV!$C$2:$C$72,0),MATCH('23.10'!AG$3,FCSTSDV!$D$1:$L$1,0)),0)/'23.10'!$E145,1)</f>
        <v>0</v>
      </c>
      <c r="AH145" s="92">
        <f>+ROUND(IFERROR(INDEX(FCSTSDV!$D$2:$L$72,MATCH('23.10'!$D145,FCSTSDV!$C$2:$C$72,0),MATCH('23.10'!AH$3,FCSTSDV!$D$1:$L$1,0)),0)/'23.10'!$E145,1)</f>
        <v>0</v>
      </c>
      <c r="AI145" s="92">
        <f>+ROUND(IFERROR(INDEX(FCSTSDV!$D$2:$L$72,MATCH('23.10'!$D145,FCSTSDV!$C$2:$C$72,0),MATCH('23.10'!AI$3,FCSTSDV!$D$1:$L$1,0)),0)/'23.10'!$E145,1)</f>
        <v>0</v>
      </c>
      <c r="AJ145" s="92">
        <f>+ROUND(IFERROR(INDEX(FCSTSDV!$D$2:$L$72,MATCH('23.10'!$D145,FCSTSDV!$C$2:$C$72,0),MATCH('23.10'!AJ$3,FCSTSDV!$D$1:$L$1,0)),0)/'23.10'!$E145,1)</f>
        <v>0</v>
      </c>
      <c r="AK145" s="92">
        <f>+ROUND(IFERROR(INDEX(FCSTSDV!$D$2:$L$72,MATCH('23.10'!$D145,FCSTSDV!$C$2:$C$72,0),MATCH('23.10'!AK$3,FCSTSDV!$D$1:$L$1,0)),0)/'23.10'!$E145,1)</f>
        <v>0</v>
      </c>
    </row>
    <row r="146" spans="1:37" ht="20.100000000000001" hidden="1" customHeight="1">
      <c r="A146" s="807"/>
      <c r="B146" s="792"/>
      <c r="C146" s="60"/>
      <c r="D146" s="52" t="s">
        <v>153</v>
      </c>
      <c r="E146" s="53" t="s">
        <v>43</v>
      </c>
      <c r="F146" s="800"/>
      <c r="G146" s="800"/>
      <c r="H146" s="827"/>
      <c r="I146" s="87"/>
      <c r="J146" s="90" t="e">
        <f t="shared" ref="J146:V146" si="78">$H145+$I145-J145</f>
        <v>#N/A</v>
      </c>
      <c r="K146" s="90" t="e">
        <f t="shared" si="78"/>
        <v>#N/A</v>
      </c>
      <c r="L146" s="90" t="e">
        <f t="shared" si="78"/>
        <v>#N/A</v>
      </c>
      <c r="M146" s="90" t="e">
        <f t="shared" si="78"/>
        <v>#N/A</v>
      </c>
      <c r="N146" s="90" t="e">
        <f t="shared" si="78"/>
        <v>#N/A</v>
      </c>
      <c r="O146" s="90" t="e">
        <f t="shared" si="78"/>
        <v>#N/A</v>
      </c>
      <c r="P146" s="90" t="e">
        <f t="shared" si="78"/>
        <v>#N/A</v>
      </c>
      <c r="Q146" s="90" t="e">
        <f t="shared" si="78"/>
        <v>#N/A</v>
      </c>
      <c r="R146" s="90" t="e">
        <f t="shared" si="78"/>
        <v>#N/A</v>
      </c>
      <c r="S146" s="90" t="e">
        <f t="shared" si="78"/>
        <v>#N/A</v>
      </c>
      <c r="T146" s="90" t="e">
        <f t="shared" si="78"/>
        <v>#N/A</v>
      </c>
      <c r="U146" s="90" t="e">
        <f t="shared" si="78"/>
        <v>#N/A</v>
      </c>
      <c r="V146" s="90" t="e">
        <f t="shared" si="78"/>
        <v>#N/A</v>
      </c>
      <c r="W146" s="90" t="e">
        <f t="shared" ref="W146:AK146" si="79">+V146-W145</f>
        <v>#N/A</v>
      </c>
      <c r="X146" s="90" t="e">
        <f t="shared" si="79"/>
        <v>#N/A</v>
      </c>
      <c r="Y146" s="90" t="e">
        <f t="shared" si="79"/>
        <v>#N/A</v>
      </c>
      <c r="Z146" s="90" t="e">
        <f t="shared" si="79"/>
        <v>#N/A</v>
      </c>
      <c r="AA146" s="90" t="e">
        <f t="shared" si="79"/>
        <v>#N/A</v>
      </c>
      <c r="AB146" s="90" t="e">
        <f t="shared" si="79"/>
        <v>#N/A</v>
      </c>
      <c r="AC146" s="90" t="e">
        <f t="shared" si="79"/>
        <v>#N/A</v>
      </c>
      <c r="AD146" s="90" t="e">
        <f t="shared" si="79"/>
        <v>#N/A</v>
      </c>
      <c r="AE146" s="90" t="e">
        <f t="shared" si="79"/>
        <v>#N/A</v>
      </c>
      <c r="AF146" s="90" t="e">
        <f t="shared" si="79"/>
        <v>#N/A</v>
      </c>
      <c r="AG146" s="90" t="e">
        <f t="shared" si="79"/>
        <v>#N/A</v>
      </c>
      <c r="AH146" s="90" t="e">
        <f t="shared" si="79"/>
        <v>#N/A</v>
      </c>
      <c r="AI146" s="90" t="e">
        <f t="shared" si="79"/>
        <v>#N/A</v>
      </c>
      <c r="AJ146" s="90" t="e">
        <f t="shared" si="79"/>
        <v>#N/A</v>
      </c>
      <c r="AK146" s="90" t="e">
        <f t="shared" si="79"/>
        <v>#N/A</v>
      </c>
    </row>
    <row r="147" spans="1:37" ht="20.100000000000001" customHeight="1">
      <c r="A147" s="806" t="s">
        <v>276</v>
      </c>
      <c r="B147" s="791" t="s">
        <v>277</v>
      </c>
      <c r="C147" s="63"/>
      <c r="D147" s="73" t="s">
        <v>127</v>
      </c>
      <c r="E147" s="44">
        <v>26</v>
      </c>
      <c r="F147" s="798"/>
      <c r="G147" s="798"/>
      <c r="H147" s="826">
        <v>19262</v>
      </c>
      <c r="I147" s="79">
        <f>+IFERROR(VLOOKUP(D147,FCSTSDV!$C$2:$C$72,26,0),0)/'23.10'!E147</f>
        <v>0</v>
      </c>
      <c r="J147" s="115" t="e">
        <f t="array" ref="J147">+INDEX(FCSTSDV!$D$2:$L$72,MATCH('23.10'!$D147,FCSTSDV!$C$2:$C$72,0),MATCH('23.10'!J$3,FCSTSDV!$D$1:$L$1,0))/'23.10'!$E147</f>
        <v>#N/A</v>
      </c>
      <c r="K147" s="115" t="e">
        <f t="array" ref="K147">+INDEX(FCSTSDV!$D$2:$L$72,MATCH('23.10'!$D147,FCSTSDV!$C$2:$C$72,0),MATCH('23.10'!K$3,FCSTSDV!$D$1:$L$1,0))/'23.10'!$E147</f>
        <v>#N/A</v>
      </c>
      <c r="L147" s="115" t="e">
        <f t="array" ref="L147">+INDEX(FCSTSDV!$D$2:$L$72,MATCH('23.10'!$D147,FCSTSDV!$C$2:$C$72,0),MATCH('23.10'!L$3,FCSTSDV!$D$1:$L$1,0))/'23.10'!$E147</f>
        <v>#N/A</v>
      </c>
      <c r="M147" s="115" t="e">
        <f t="array" ref="M147">+INDEX(FCSTSDV!$D$2:$L$72,MATCH('23.10'!$D147,FCSTSDV!$C$2:$C$72,0),MATCH('23.10'!M$3,FCSTSDV!$D$1:$L$1,0))/'23.10'!$E147</f>
        <v>#N/A</v>
      </c>
      <c r="N147" s="115" t="e">
        <f t="array" ref="N147">+INDEX(FCSTSDV!$D$2:$L$72,MATCH('23.10'!$D147,FCSTSDV!$C$2:$C$72,0),MATCH('23.10'!N$3,FCSTSDV!$D$1:$L$1,0))/'23.10'!$E147</f>
        <v>#N/A</v>
      </c>
      <c r="O147" s="115" t="e">
        <f t="array" ref="O147">+INDEX(FCSTSDV!$D$2:$L$72,MATCH('23.10'!$D147,FCSTSDV!$C$2:$C$72,0),MATCH('23.10'!O$3,FCSTSDV!$D$1:$L$1,0))/'23.10'!$E147</f>
        <v>#N/A</v>
      </c>
      <c r="P147" s="115" t="e">
        <f t="array" ref="P147">+INDEX(FCSTSDV!$D$2:$L$72,MATCH('23.10'!$D147,FCSTSDV!$C$2:$C$72,0),MATCH('23.10'!P$3,FCSTSDV!$D$1:$L$1,0))/'23.10'!$E147</f>
        <v>#N/A</v>
      </c>
      <c r="Q147" s="115" t="e">
        <f t="array" ref="Q147">+INDEX(FCSTSDV!$D$2:$L$72,MATCH('23.10'!$D147,FCSTSDV!$C$2:$C$72,0),MATCH('23.10'!Q$3,FCSTSDV!$D$1:$L$1,0))/'23.10'!$E147</f>
        <v>#N/A</v>
      </c>
      <c r="R147" s="115" t="e">
        <f t="array" ref="R147">+INDEX(FCSTSDV!$D$2:$L$72,MATCH('23.10'!$D147,FCSTSDV!$C$2:$C$72,0),MATCH('23.10'!R$3,FCSTSDV!$D$1:$L$1,0))/'23.10'!$E147</f>
        <v>#N/A</v>
      </c>
      <c r="S147" s="115" t="e">
        <f t="array" ref="S147">+INDEX(FCSTSDV!$D$2:$L$72,MATCH('23.10'!$D147,FCSTSDV!$C$2:$C$72,0),MATCH('23.10'!S$3,FCSTSDV!$D$1:$L$1,0))/'23.10'!$E147</f>
        <v>#N/A</v>
      </c>
      <c r="T147" s="115" t="e">
        <f t="array" ref="T147">+INDEX(FCSTSDV!$D$2:$L$72,MATCH('23.10'!$D147,FCSTSDV!$C$2:$C$72,0),MATCH('23.10'!T$3,FCSTSDV!$D$1:$L$1,0))/'23.10'!$E147</f>
        <v>#N/A</v>
      </c>
      <c r="U147" s="115" t="e">
        <f t="array" ref="U147">+INDEX(FCSTSDV!$D$2:$L$72,MATCH('23.10'!$D147,FCSTSDV!$C$2:$C$72,0),MATCH('23.10'!U$3,FCSTSDV!$D$1:$L$1,0))/'23.10'!$E147</f>
        <v>#N/A</v>
      </c>
      <c r="V147" s="115" t="e">
        <f t="array" ref="V147">+INDEX(FCSTSDV!$D$2:$L$72,MATCH('23.10'!$D147,FCSTSDV!$C$2:$C$72,0),MATCH('23.10'!V$3,FCSTSDV!$D$1:$L$1,0))/'23.10'!$E147</f>
        <v>#N/A</v>
      </c>
      <c r="W147" s="99" t="e">
        <f t="array" ref="W147">+INDEX(FCSTSDV!$D$2:$L$72,MATCH('23.10'!$D147,FCSTSDV!$C$2:$C$72,0),MATCH('23.10'!W$3,FCSTSDV!$D$1:$L$1,0))/'23.10'!$E147</f>
        <v>#N/A</v>
      </c>
      <c r="X147" s="99" t="e">
        <f t="array" ref="X147">+INDEX(FCSTSDV!$D$2:$L$72,MATCH('23.10'!$D147,FCSTSDV!$C$2:$C$72,0),MATCH('23.10'!X$3,FCSTSDV!$D$1:$L$1,0))/'23.10'!$E147</f>
        <v>#N/A</v>
      </c>
      <c r="Y147" s="99" t="e">
        <f t="array" ref="Y147">+INDEX(FCSTSDV!$D$2:$L$72,MATCH('23.10'!$D147,FCSTSDV!$C$2:$C$72,0),MATCH('23.10'!Y$3,FCSTSDV!$D$1:$L$1,0))/'23.10'!$E147</f>
        <v>#N/A</v>
      </c>
      <c r="Z147" s="99" t="e">
        <f t="array" ref="Z147">+INDEX(FCSTSDV!$D$2:$L$72,MATCH('23.10'!$D147,FCSTSDV!$C$2:$C$72,0),MATCH('23.10'!Z$3,FCSTSDV!$D$1:$L$1,0))/'23.10'!$E147</f>
        <v>#N/A</v>
      </c>
      <c r="AA147" s="99" t="e">
        <f t="array" ref="AA147">+INDEX(FCSTSDV!$D$2:$L$72,MATCH('23.10'!$D147,FCSTSDV!$C$2:$C$72,0),MATCH('23.10'!AA$3,FCSTSDV!$D$1:$L$1,0))/'23.10'!$E147</f>
        <v>#N/A</v>
      </c>
      <c r="AB147" s="92">
        <f>+ROUND(IFERROR(INDEX(FCSTSDV!$D$2:$L$72,MATCH('23.10'!$D147,FCSTSDV!$C$2:$C$72,0),MATCH('23.10'!AB$3,FCSTSDV!$D$1:$L$1,0)),0)/'23.10'!$E147,1)</f>
        <v>0</v>
      </c>
      <c r="AC147" s="92">
        <f>+ROUND(IFERROR(INDEX(FCSTSDV!$D$2:$L$72,MATCH('23.10'!$D147,FCSTSDV!$C$2:$C$72,0),MATCH('23.10'!AC$3,FCSTSDV!$D$1:$L$1,0)),0)/'23.10'!$E147,1)</f>
        <v>0</v>
      </c>
      <c r="AD147" s="99">
        <f>+ROUND(IFERROR(INDEX(FCSTSDV!$D$2:$L$72,MATCH('23.10'!$D147,FCSTSDV!$C$2:$C$72,0),MATCH('23.10'!AD$3,FCSTSDV!$D$1:$L$1,0)),0)/'23.10'!$E147,1)</f>
        <v>0</v>
      </c>
      <c r="AE147" s="99">
        <f>+ROUND(IFERROR(INDEX(FCSTSDV!$D$2:$L$72,MATCH('23.10'!$D147,FCSTSDV!$C$2:$C$72,0),MATCH('23.10'!AE$3,FCSTSDV!$D$1:$L$1,0)),0)/'23.10'!$E147,1)</f>
        <v>0</v>
      </c>
      <c r="AF147" s="99">
        <f>+ROUND(IFERROR(INDEX(FCSTSDV!$D$2:$L$72,MATCH('23.10'!$D147,FCSTSDV!$C$2:$C$72,0),MATCH('23.10'!AF$3,FCSTSDV!$D$1:$L$1,0)),0)/'23.10'!$E147,1)</f>
        <v>0</v>
      </c>
      <c r="AG147" s="99">
        <f>+ROUND(IFERROR(INDEX(FCSTSDV!$D$2:$L$72,MATCH('23.10'!$D147,FCSTSDV!$C$2:$C$72,0),MATCH('23.10'!AG$3,FCSTSDV!$D$1:$L$1,0)),0)/'23.10'!$E147,1)</f>
        <v>0</v>
      </c>
      <c r="AH147" s="99">
        <f>+ROUND(IFERROR(INDEX(FCSTSDV!$D$2:$L$72,MATCH('23.10'!$D147,FCSTSDV!$C$2:$C$72,0),MATCH('23.10'!AH$3,FCSTSDV!$D$1:$L$1,0)),0)/'23.10'!$E147,1)</f>
        <v>0</v>
      </c>
      <c r="AI147" s="99">
        <f>+ROUND(IFERROR(INDEX(FCSTSDV!$D$2:$L$72,MATCH('23.10'!$D147,FCSTSDV!$C$2:$C$72,0),MATCH('23.10'!AI$3,FCSTSDV!$D$1:$L$1,0)),0)/'23.10'!$E147,1)</f>
        <v>0</v>
      </c>
      <c r="AJ147" s="99">
        <f>+ROUND(IFERROR(INDEX(FCSTSDV!$D$2:$L$72,MATCH('23.10'!$D147,FCSTSDV!$C$2:$C$72,0),MATCH('23.10'!AJ$3,FCSTSDV!$D$1:$L$1,0)),0)/'23.10'!$E147,1)</f>
        <v>0</v>
      </c>
      <c r="AK147" s="99">
        <f>+ROUND(IFERROR(INDEX(FCSTSDV!$D$2:$L$72,MATCH('23.10'!$D147,FCSTSDV!$C$2:$C$72,0),MATCH('23.10'!AK$3,FCSTSDV!$D$1:$L$1,0)),0)/'23.10'!$E147,1)</f>
        <v>0</v>
      </c>
    </row>
    <row r="148" spans="1:37" ht="20.100000000000001" customHeight="1">
      <c r="A148" s="807"/>
      <c r="B148" s="792"/>
      <c r="C148" s="60"/>
      <c r="D148" s="52" t="s">
        <v>153</v>
      </c>
      <c r="E148" s="53" t="s">
        <v>43</v>
      </c>
      <c r="F148" s="800"/>
      <c r="G148" s="800"/>
      <c r="H148" s="827"/>
      <c r="I148" s="87"/>
      <c r="J148" s="90" t="e">
        <f t="shared" ref="J148:V148" si="80">$H147+$I147-J147</f>
        <v>#N/A</v>
      </c>
      <c r="K148" s="90" t="e">
        <f t="shared" si="80"/>
        <v>#N/A</v>
      </c>
      <c r="L148" s="90" t="e">
        <f t="shared" si="80"/>
        <v>#N/A</v>
      </c>
      <c r="M148" s="90" t="e">
        <f t="shared" si="80"/>
        <v>#N/A</v>
      </c>
      <c r="N148" s="90" t="e">
        <f t="shared" si="80"/>
        <v>#N/A</v>
      </c>
      <c r="O148" s="90" t="e">
        <f t="shared" si="80"/>
        <v>#N/A</v>
      </c>
      <c r="P148" s="90" t="e">
        <f t="shared" si="80"/>
        <v>#N/A</v>
      </c>
      <c r="Q148" s="90" t="e">
        <f t="shared" si="80"/>
        <v>#N/A</v>
      </c>
      <c r="R148" s="90" t="e">
        <f t="shared" si="80"/>
        <v>#N/A</v>
      </c>
      <c r="S148" s="90" t="e">
        <f t="shared" si="80"/>
        <v>#N/A</v>
      </c>
      <c r="T148" s="90" t="e">
        <f t="shared" si="80"/>
        <v>#N/A</v>
      </c>
      <c r="U148" s="90" t="e">
        <f t="shared" si="80"/>
        <v>#N/A</v>
      </c>
      <c r="V148" s="90" t="e">
        <f t="shared" si="80"/>
        <v>#N/A</v>
      </c>
      <c r="W148" s="90" t="e">
        <f t="shared" ref="W148:AK148" si="81">+V148-W147</f>
        <v>#N/A</v>
      </c>
      <c r="X148" s="90" t="e">
        <f t="shared" si="81"/>
        <v>#N/A</v>
      </c>
      <c r="Y148" s="90" t="e">
        <f t="shared" si="81"/>
        <v>#N/A</v>
      </c>
      <c r="Z148" s="90" t="e">
        <f t="shared" si="81"/>
        <v>#N/A</v>
      </c>
      <c r="AA148" s="90" t="e">
        <f t="shared" si="81"/>
        <v>#N/A</v>
      </c>
      <c r="AB148" s="90" t="e">
        <f t="shared" si="81"/>
        <v>#N/A</v>
      </c>
      <c r="AC148" s="90" t="e">
        <f t="shared" si="81"/>
        <v>#N/A</v>
      </c>
      <c r="AD148" s="90" t="e">
        <f t="shared" si="81"/>
        <v>#N/A</v>
      </c>
      <c r="AE148" s="90" t="e">
        <f t="shared" si="81"/>
        <v>#N/A</v>
      </c>
      <c r="AF148" s="90" t="e">
        <f t="shared" si="81"/>
        <v>#N/A</v>
      </c>
      <c r="AG148" s="90" t="e">
        <f t="shared" si="81"/>
        <v>#N/A</v>
      </c>
      <c r="AH148" s="90" t="e">
        <f t="shared" si="81"/>
        <v>#N/A</v>
      </c>
      <c r="AI148" s="90" t="e">
        <f t="shared" si="81"/>
        <v>#N/A</v>
      </c>
      <c r="AJ148" s="90" t="e">
        <f t="shared" si="81"/>
        <v>#N/A</v>
      </c>
      <c r="AK148" s="90" t="e">
        <f t="shared" si="81"/>
        <v>#N/A</v>
      </c>
    </row>
    <row r="149" spans="1:37" ht="20.100000000000001" customHeight="1">
      <c r="A149" s="806" t="s">
        <v>278</v>
      </c>
      <c r="B149" s="791" t="s">
        <v>279</v>
      </c>
      <c r="C149" s="63"/>
      <c r="D149" s="73" t="s">
        <v>280</v>
      </c>
      <c r="E149" s="44">
        <v>20</v>
      </c>
      <c r="F149" s="798"/>
      <c r="G149" s="798"/>
      <c r="H149" s="826">
        <f>14600-70+19000</f>
        <v>33530</v>
      </c>
      <c r="I149" s="79">
        <f>+IFERROR(VLOOKUP(D149,FCSTSDV!$C$2:$C$72,26,0),0)/'23.10'!E149</f>
        <v>0</v>
      </c>
      <c r="J149" s="99">
        <f>+IFERROR(INDEX(FCSTSDV!$D$2:$L$72,MATCH('23.10'!$D149,FCSTSDV!$C$2:$C$72,0),MATCH('23.10'!J$3,FCSTSDV!$D$1:$L$1,0))/'23.10'!$E149,0)</f>
        <v>0</v>
      </c>
      <c r="K149" s="99">
        <f>+IFERROR(INDEX(FCSTSDV!$D$2:$L$72,MATCH('23.10'!$D149,FCSTSDV!$C$2:$C$72,0),MATCH('23.10'!K$3,FCSTSDV!$D$1:$L$1,0))/'23.10'!$E149,0)</f>
        <v>0</v>
      </c>
      <c r="L149" s="99">
        <f>+IFERROR(INDEX(FCSTSDV!$D$2:$L$72,MATCH('23.10'!$D149,FCSTSDV!$C$2:$C$72,0),MATCH('23.10'!L$3,FCSTSDV!$D$1:$L$1,0))/'23.10'!$E149,0)</f>
        <v>0</v>
      </c>
      <c r="M149" s="99">
        <f>+IFERROR(INDEX(FCSTSDV!$D$2:$L$72,MATCH('23.10'!$D149,FCSTSDV!$C$2:$C$72,0),MATCH('23.10'!M$3,FCSTSDV!$D$1:$L$1,0))/'23.10'!$E149,0)</f>
        <v>0</v>
      </c>
      <c r="N149" s="99">
        <f>+IFERROR(INDEX(FCSTSDV!$D$2:$L$72,MATCH('23.10'!$D149,FCSTSDV!$C$2:$C$72,0),MATCH('23.10'!N$3,FCSTSDV!$D$1:$L$1,0))/'23.10'!$E149,0)</f>
        <v>0</v>
      </c>
      <c r="O149" s="99">
        <f>+IFERROR(INDEX(FCSTSDV!$D$2:$L$72,MATCH('23.10'!$D149,FCSTSDV!$C$2:$C$72,0),MATCH('23.10'!O$3,FCSTSDV!$D$1:$L$1,0))/'23.10'!$E149,0)</f>
        <v>0</v>
      </c>
      <c r="P149" s="99">
        <f>+IFERROR(INDEX(FCSTSDV!$D$2:$L$72,MATCH('23.10'!$D149,FCSTSDV!$C$2:$C$72,0),MATCH('23.10'!P$3,FCSTSDV!$D$1:$L$1,0))/'23.10'!$E149,0)</f>
        <v>0</v>
      </c>
      <c r="Q149" s="99">
        <f>+IFERROR(INDEX(FCSTSDV!$D$2:$L$72,MATCH('23.10'!$D149,FCSTSDV!$C$2:$C$72,0),MATCH('23.10'!Q$3,FCSTSDV!$D$1:$L$1,0))/'23.10'!$E149,0)</f>
        <v>0</v>
      </c>
      <c r="R149" s="99">
        <f>+IFERROR(INDEX(FCSTSDV!$D$2:$L$72,MATCH('23.10'!$D149,FCSTSDV!$C$2:$C$72,0),MATCH('23.10'!R$3,FCSTSDV!$D$1:$L$1,0))/'23.10'!$E149,0)</f>
        <v>0</v>
      </c>
      <c r="S149" s="99">
        <f>+IFERROR(INDEX(FCSTSDV!$D$2:$L$72,MATCH('23.10'!$D149,FCSTSDV!$C$2:$C$72,0),MATCH('23.10'!S$3,FCSTSDV!$D$1:$L$1,0))/'23.10'!$E149,0)</f>
        <v>0</v>
      </c>
      <c r="T149" s="99">
        <f>+IFERROR(INDEX(FCSTSDV!$D$2:$L$72,MATCH('23.10'!$D149,FCSTSDV!$C$2:$C$72,0),MATCH('23.10'!T$3,FCSTSDV!$D$1:$L$1,0))/'23.10'!$E149,0)</f>
        <v>0</v>
      </c>
      <c r="U149" s="99">
        <f>+IFERROR(INDEX(FCSTSDV!$D$2:$L$72,MATCH('23.10'!$D149,FCSTSDV!$C$2:$C$72,0),MATCH('23.10'!U$3,FCSTSDV!$D$1:$L$1,0))/'23.10'!$E149,0)</f>
        <v>0</v>
      </c>
      <c r="V149" s="99">
        <f>+IFERROR(INDEX(FCSTSDV!$D$2:$L$72,MATCH('23.10'!$D149,FCSTSDV!$C$2:$C$72,0),MATCH('23.10'!V$3,FCSTSDV!$D$1:$L$1,0))/'23.10'!$E149,0)</f>
        <v>0</v>
      </c>
      <c r="W149" s="99">
        <f>+IFERROR(INDEX(FCSTSDV!$D$2:$L$72,MATCH('23.10'!$D149,FCSTSDV!$C$2:$C$72,0),MATCH('23.10'!W$3,FCSTSDV!$D$1:$L$1,0))/'23.10'!$E149,0)</f>
        <v>0</v>
      </c>
      <c r="X149" s="99">
        <f>+IFERROR(INDEX(FCSTSDV!$D$2:$L$72,MATCH('23.10'!$D149,FCSTSDV!$C$2:$C$72,0),MATCH('23.10'!X$3,FCSTSDV!$D$1:$L$1,0))/'23.10'!$E149,0)</f>
        <v>0</v>
      </c>
      <c r="Y149" s="99">
        <f>+IFERROR(INDEX(FCSTSDV!$D$2:$L$72,MATCH('23.10'!$D149,FCSTSDV!$C$2:$C$72,0),MATCH('23.10'!Y$3,FCSTSDV!$D$1:$L$1,0))/'23.10'!$E149,0)</f>
        <v>0</v>
      </c>
      <c r="Z149" s="99">
        <f>+IFERROR(INDEX(FCSTSDV!$D$2:$L$72,MATCH('23.10'!$D149,FCSTSDV!$C$2:$C$72,0),MATCH('23.10'!Z$3,FCSTSDV!$D$1:$L$1,0))/'23.10'!$E149,0)</f>
        <v>0</v>
      </c>
      <c r="AA149" s="99">
        <f>+IFERROR(INDEX(FCSTSDV!$D$2:$L$72,MATCH('23.10'!$D149,FCSTSDV!$C$2:$C$72,0),MATCH('23.10'!AA$3,FCSTSDV!$D$1:$L$1,0))/'23.10'!$E149,0)</f>
        <v>0</v>
      </c>
      <c r="AB149" s="99">
        <f>+IFERROR(INDEX(FCSTSDV!$D$2:$L$72,MATCH('23.10'!$D149,FCSTSDV!$C$2:$C$72,0),MATCH('23.10'!AB$3,FCSTSDV!$D$1:$L$1,0))/'23.10'!$E149,0)</f>
        <v>0</v>
      </c>
      <c r="AC149" s="99">
        <f>+IFERROR(INDEX(FCSTSDV!$D$2:$L$72,MATCH('23.10'!$D149,FCSTSDV!$C$2:$C$72,0),MATCH('23.10'!AC$3,FCSTSDV!$D$1:$L$1,0))/'23.10'!$E149,0)</f>
        <v>0</v>
      </c>
      <c r="AD149" s="99">
        <f>+IFERROR(INDEX(FCSTSDV!$D$2:$L$72,MATCH('23.10'!$D149,FCSTSDV!$C$2:$C$72,0),MATCH('23.10'!AD$3,FCSTSDV!$D$1:$L$1,0))/'23.10'!$E149,0)</f>
        <v>0</v>
      </c>
      <c r="AE149" s="99">
        <f>+IFERROR(INDEX(FCSTSDV!$D$2:$L$72,MATCH('23.10'!$D149,FCSTSDV!$C$2:$C$72,0),MATCH('23.10'!AE$3,FCSTSDV!$D$1:$L$1,0))/'23.10'!$E149,0)</f>
        <v>0</v>
      </c>
      <c r="AF149" s="99">
        <f>+IFERROR(INDEX(FCSTSDV!$D$2:$L$72,MATCH('23.10'!$D149,FCSTSDV!$C$2:$C$72,0),MATCH('23.10'!AF$3,FCSTSDV!$D$1:$L$1,0))/'23.10'!$E149,0)</f>
        <v>0</v>
      </c>
      <c r="AG149" s="99">
        <f>+IFERROR(INDEX(FCSTSDV!$D$2:$L$72,MATCH('23.10'!$D149,FCSTSDV!$C$2:$C$72,0),MATCH('23.10'!AG$3,FCSTSDV!$D$1:$L$1,0))/'23.10'!$E149,0)</f>
        <v>0</v>
      </c>
      <c r="AH149" s="99">
        <f>+IFERROR(INDEX(FCSTSDV!$D$2:$L$72,MATCH('23.10'!$D149,FCSTSDV!$C$2:$C$72,0),MATCH('23.10'!AH$3,FCSTSDV!$D$1:$L$1,0))/'23.10'!$E149,0)</f>
        <v>0</v>
      </c>
      <c r="AI149" s="99">
        <f>+IFERROR(INDEX(FCSTSDV!$D$2:$L$72,MATCH('23.10'!$D149,FCSTSDV!$C$2:$C$72,0),MATCH('23.10'!AI$3,FCSTSDV!$D$1:$L$1,0))/'23.10'!$E149,0)</f>
        <v>0</v>
      </c>
      <c r="AJ149" s="99">
        <f>+IFERROR(INDEX(FCSTSDV!$D$2:$L$72,MATCH('23.10'!$D149,FCSTSDV!$C$2:$C$72,0),MATCH('23.10'!AJ$3,FCSTSDV!$D$1:$L$1,0))/'23.10'!$E149,0)</f>
        <v>0</v>
      </c>
      <c r="AK149" s="99">
        <f>+IFERROR(INDEX(FCSTSDV!$D$2:$L$72,MATCH('23.10'!$D149,FCSTSDV!$C$2:$C$72,0),MATCH('23.10'!AK$3,FCSTSDV!$D$1:$L$1,0))/'23.10'!$E149,0)</f>
        <v>0</v>
      </c>
    </row>
    <row r="150" spans="1:37" ht="20.100000000000001" customHeight="1">
      <c r="A150" s="813"/>
      <c r="B150" s="795"/>
      <c r="C150" s="60"/>
      <c r="D150" s="128" t="s">
        <v>128</v>
      </c>
      <c r="E150" s="129">
        <v>20</v>
      </c>
      <c r="F150" s="799"/>
      <c r="G150" s="799"/>
      <c r="H150" s="830"/>
      <c r="I150" s="81">
        <f>+IFERROR(VLOOKUP(D150,FCSTSDV!$C$2:$C$72,26,0),0)/'23.10'!E150</f>
        <v>0</v>
      </c>
      <c r="J150" s="114" t="e">
        <f t="array" ref="J150">+INDEX(FCSTSDV!$D$2:$L$72,MATCH('23.10'!$D150,FCSTSDV!$C$2:$C$72,0),MATCH('23.10'!J$3,FCSTSDV!$D$1:$L$1,0))/'23.10'!$E150</f>
        <v>#N/A</v>
      </c>
      <c r="K150" s="114" t="e">
        <f t="array" ref="K150">+INDEX(FCSTSDV!$D$2:$L$72,MATCH('23.10'!$D150,FCSTSDV!$C$2:$C$72,0),MATCH('23.10'!K$3,FCSTSDV!$D$1:$L$1,0))/'23.10'!$E150</f>
        <v>#N/A</v>
      </c>
      <c r="L150" s="114" t="e">
        <f t="array" ref="L150">+INDEX(FCSTSDV!$D$2:$L$72,MATCH('23.10'!$D150,FCSTSDV!$C$2:$C$72,0),MATCH('23.10'!L$3,FCSTSDV!$D$1:$L$1,0))/'23.10'!$E150</f>
        <v>#N/A</v>
      </c>
      <c r="M150" s="114" t="e">
        <f t="array" ref="M150">+INDEX(FCSTSDV!$D$2:$L$72,MATCH('23.10'!$D150,FCSTSDV!$C$2:$C$72,0),MATCH('23.10'!M$3,FCSTSDV!$D$1:$L$1,0))/'23.10'!$E150</f>
        <v>#N/A</v>
      </c>
      <c r="N150" s="114" t="e">
        <f t="array" ref="N150">+INDEX(FCSTSDV!$D$2:$L$72,MATCH('23.10'!$D150,FCSTSDV!$C$2:$C$72,0),MATCH('23.10'!N$3,FCSTSDV!$D$1:$L$1,0))/'23.10'!$E150</f>
        <v>#N/A</v>
      </c>
      <c r="O150" s="114" t="e">
        <f t="array" ref="O150">+INDEX(FCSTSDV!$D$2:$L$72,MATCH('23.10'!$D150,FCSTSDV!$C$2:$C$72,0),MATCH('23.10'!O$3,FCSTSDV!$D$1:$L$1,0))/'23.10'!$E150</f>
        <v>#N/A</v>
      </c>
      <c r="P150" s="114" t="e">
        <f t="array" ref="P150">+INDEX(FCSTSDV!$D$2:$L$72,MATCH('23.10'!$D150,FCSTSDV!$C$2:$C$72,0),MATCH('23.10'!P$3,FCSTSDV!$D$1:$L$1,0))/'23.10'!$E150</f>
        <v>#N/A</v>
      </c>
      <c r="Q150" s="114" t="e">
        <f t="array" ref="Q150">+INDEX(FCSTSDV!$D$2:$L$72,MATCH('23.10'!$D150,FCSTSDV!$C$2:$C$72,0),MATCH('23.10'!Q$3,FCSTSDV!$D$1:$L$1,0))/'23.10'!$E150</f>
        <v>#N/A</v>
      </c>
      <c r="R150" s="114" t="e">
        <f t="array" ref="R150">+INDEX(FCSTSDV!$D$2:$L$72,MATCH('23.10'!$D150,FCSTSDV!$C$2:$C$72,0),MATCH('23.10'!R$3,FCSTSDV!$D$1:$L$1,0))/'23.10'!$E150</f>
        <v>#N/A</v>
      </c>
      <c r="S150" s="114" t="e">
        <f t="array" ref="S150">+INDEX(FCSTSDV!$D$2:$L$72,MATCH('23.10'!$D150,FCSTSDV!$C$2:$C$72,0),MATCH('23.10'!S$3,FCSTSDV!$D$1:$L$1,0))/'23.10'!$E150</f>
        <v>#N/A</v>
      </c>
      <c r="T150" s="114" t="e">
        <f t="array" ref="T150">+INDEX(FCSTSDV!$D$2:$L$72,MATCH('23.10'!$D150,FCSTSDV!$C$2:$C$72,0),MATCH('23.10'!T$3,FCSTSDV!$D$1:$L$1,0))/'23.10'!$E150</f>
        <v>#N/A</v>
      </c>
      <c r="U150" s="114" t="e">
        <f t="array" ref="U150">+INDEX(FCSTSDV!$D$2:$L$72,MATCH('23.10'!$D150,FCSTSDV!$C$2:$C$72,0),MATCH('23.10'!U$3,FCSTSDV!$D$1:$L$1,0))/'23.10'!$E150</f>
        <v>#N/A</v>
      </c>
      <c r="V150" s="114" t="e">
        <f t="array" ref="V150">+INDEX(FCSTSDV!$D$2:$L$72,MATCH('23.10'!$D150,FCSTSDV!$C$2:$C$72,0),MATCH('23.10'!V$3,FCSTSDV!$D$1:$L$1,0))/'23.10'!$E150</f>
        <v>#N/A</v>
      </c>
      <c r="W150" s="92" t="e">
        <f t="array" ref="W150">+INDEX(FCSTSDV!$D$2:$L$72,MATCH('23.10'!$D150,FCSTSDV!$C$2:$C$72,0),MATCH('23.10'!W$3,FCSTSDV!$D$1:$L$1,0))/'23.10'!$E150</f>
        <v>#N/A</v>
      </c>
      <c r="X150" s="92" t="e">
        <f t="array" ref="X150">+INDEX(FCSTSDV!$D$2:$L$72,MATCH('23.10'!$D150,FCSTSDV!$C$2:$C$72,0),MATCH('23.10'!X$3,FCSTSDV!$D$1:$L$1,0))/'23.10'!$E150</f>
        <v>#N/A</v>
      </c>
      <c r="Y150" s="92" t="e">
        <f t="array" ref="Y150">+INDEX(FCSTSDV!$D$2:$L$72,MATCH('23.10'!$D150,FCSTSDV!$C$2:$C$72,0),MATCH('23.10'!Y$3,FCSTSDV!$D$1:$L$1,0))/'23.10'!$E150</f>
        <v>#N/A</v>
      </c>
      <c r="Z150" s="92" t="e">
        <f t="array" ref="Z150">+INDEX(FCSTSDV!$D$2:$L$72,MATCH('23.10'!$D150,FCSTSDV!$C$2:$C$72,0),MATCH('23.10'!Z$3,FCSTSDV!$D$1:$L$1,0))/'23.10'!$E150</f>
        <v>#N/A</v>
      </c>
      <c r="AA150" s="92" t="e">
        <f t="array" ref="AA150">+INDEX(FCSTSDV!$D$2:$L$72,MATCH('23.10'!$D150,FCSTSDV!$C$2:$C$72,0),MATCH('23.10'!AA$3,FCSTSDV!$D$1:$L$1,0))/'23.10'!$E150</f>
        <v>#N/A</v>
      </c>
      <c r="AB150" s="92">
        <f>+ROUND(IFERROR(INDEX(FCSTSDV!$D$2:$L$72,MATCH('23.10'!$D150,FCSTSDV!$C$2:$C$72,0),MATCH('23.10'!AB$3,FCSTSDV!$D$1:$L$1,0)),0)/'23.10'!$E150,1)</f>
        <v>0</v>
      </c>
      <c r="AC150" s="92">
        <f>+ROUND(IFERROR(INDEX(FCSTSDV!$D$2:$L$72,MATCH('23.10'!$D150,FCSTSDV!$C$2:$C$72,0),MATCH('23.10'!AC$3,FCSTSDV!$D$1:$L$1,0)),0)/'23.10'!$E150,1)</f>
        <v>0</v>
      </c>
      <c r="AD150" s="99">
        <f>+ROUND(IFERROR(INDEX(FCSTSDV!$D$2:$L$72,MATCH('23.10'!$D150,FCSTSDV!$C$2:$C$72,0),MATCH('23.10'!AD$3,FCSTSDV!$D$1:$L$1,0)),0)/'23.10'!$E150,1)</f>
        <v>0</v>
      </c>
      <c r="AE150" s="99">
        <f>+ROUND(IFERROR(INDEX(FCSTSDV!$D$2:$L$72,MATCH('23.10'!$D150,FCSTSDV!$C$2:$C$72,0),MATCH('23.10'!AE$3,FCSTSDV!$D$1:$L$1,0)),0)/'23.10'!$E150,1)</f>
        <v>0</v>
      </c>
      <c r="AF150" s="99">
        <f>+ROUND(IFERROR(INDEX(FCSTSDV!$D$2:$L$72,MATCH('23.10'!$D150,FCSTSDV!$C$2:$C$72,0),MATCH('23.10'!AF$3,FCSTSDV!$D$1:$L$1,0)),0)/'23.10'!$E150,1)</f>
        <v>0</v>
      </c>
      <c r="AG150" s="99">
        <f>+ROUND(IFERROR(INDEX(FCSTSDV!$D$2:$L$72,MATCH('23.10'!$D150,FCSTSDV!$C$2:$C$72,0),MATCH('23.10'!AG$3,FCSTSDV!$D$1:$L$1,0)),0)/'23.10'!$E150,1)</f>
        <v>0</v>
      </c>
      <c r="AH150" s="99">
        <f>+ROUND(IFERROR(INDEX(FCSTSDV!$D$2:$L$72,MATCH('23.10'!$D150,FCSTSDV!$C$2:$C$72,0),MATCH('23.10'!AH$3,FCSTSDV!$D$1:$L$1,0)),0)/'23.10'!$E150,1)</f>
        <v>0</v>
      </c>
      <c r="AI150" s="99">
        <f>+ROUND(IFERROR(INDEX(FCSTSDV!$D$2:$L$72,MATCH('23.10'!$D150,FCSTSDV!$C$2:$C$72,0),MATCH('23.10'!AI$3,FCSTSDV!$D$1:$L$1,0)),0)/'23.10'!$E150,1)</f>
        <v>0</v>
      </c>
      <c r="AJ150" s="99">
        <f>+ROUND(IFERROR(INDEX(FCSTSDV!$D$2:$L$72,MATCH('23.10'!$D150,FCSTSDV!$C$2:$C$72,0),MATCH('23.10'!AJ$3,FCSTSDV!$D$1:$L$1,0)),0)/'23.10'!$E150,1)</f>
        <v>0</v>
      </c>
      <c r="AK150" s="99">
        <f>+ROUND(IFERROR(INDEX(FCSTSDV!$D$2:$L$72,MATCH('23.10'!$D150,FCSTSDV!$C$2:$C$72,0),MATCH('23.10'!AK$3,FCSTSDV!$D$1:$L$1,0)),0)/'23.10'!$E150,1)</f>
        <v>0</v>
      </c>
    </row>
    <row r="151" spans="1:37" ht="20.100000000000001" customHeight="1">
      <c r="A151" s="807"/>
      <c r="B151" s="792"/>
      <c r="C151" s="16"/>
      <c r="D151" s="52" t="s">
        <v>153</v>
      </c>
      <c r="E151" s="53" t="s">
        <v>43</v>
      </c>
      <c r="F151" s="800"/>
      <c r="G151" s="800"/>
      <c r="H151" s="827"/>
      <c r="I151" s="87">
        <f>+SUM(I149:I150)</f>
        <v>0</v>
      </c>
      <c r="J151" s="105" t="e">
        <f t="shared" ref="J151:V151" si="82">+$H149+$I151-SUM(J149:J150)</f>
        <v>#N/A</v>
      </c>
      <c r="K151" s="90" t="e">
        <f t="shared" si="82"/>
        <v>#N/A</v>
      </c>
      <c r="L151" s="90" t="e">
        <f t="shared" si="82"/>
        <v>#N/A</v>
      </c>
      <c r="M151" s="90" t="e">
        <f t="shared" si="82"/>
        <v>#N/A</v>
      </c>
      <c r="N151" s="90" t="e">
        <f t="shared" si="82"/>
        <v>#N/A</v>
      </c>
      <c r="O151" s="90" t="e">
        <f t="shared" si="82"/>
        <v>#N/A</v>
      </c>
      <c r="P151" s="90" t="e">
        <f t="shared" si="82"/>
        <v>#N/A</v>
      </c>
      <c r="Q151" s="90" t="e">
        <f t="shared" si="82"/>
        <v>#N/A</v>
      </c>
      <c r="R151" s="90" t="e">
        <f t="shared" si="82"/>
        <v>#N/A</v>
      </c>
      <c r="S151" s="90" t="e">
        <f t="shared" si="82"/>
        <v>#N/A</v>
      </c>
      <c r="T151" s="90" t="e">
        <f t="shared" si="82"/>
        <v>#N/A</v>
      </c>
      <c r="U151" s="90" t="e">
        <f t="shared" si="82"/>
        <v>#N/A</v>
      </c>
      <c r="V151" s="90" t="e">
        <f t="shared" si="82"/>
        <v>#N/A</v>
      </c>
      <c r="W151" s="90" t="e">
        <f>+V151-SUM(W149:W150)</f>
        <v>#N/A</v>
      </c>
      <c r="X151" s="90" t="e">
        <f t="shared" ref="X151:AK151" si="83">+W151-SUM(X149:X150)</f>
        <v>#N/A</v>
      </c>
      <c r="Y151" s="90" t="e">
        <f t="shared" si="83"/>
        <v>#N/A</v>
      </c>
      <c r="Z151" s="90" t="e">
        <f t="shared" si="83"/>
        <v>#N/A</v>
      </c>
      <c r="AA151" s="90" t="e">
        <f t="shared" si="83"/>
        <v>#N/A</v>
      </c>
      <c r="AB151" s="90" t="e">
        <f t="shared" si="83"/>
        <v>#N/A</v>
      </c>
      <c r="AC151" s="674" t="e">
        <f t="shared" si="83"/>
        <v>#N/A</v>
      </c>
      <c r="AD151" s="90" t="e">
        <f t="shared" si="83"/>
        <v>#N/A</v>
      </c>
      <c r="AE151" s="90" t="e">
        <f t="shared" si="83"/>
        <v>#N/A</v>
      </c>
      <c r="AF151" s="90" t="e">
        <f t="shared" si="83"/>
        <v>#N/A</v>
      </c>
      <c r="AG151" s="90" t="e">
        <f t="shared" si="83"/>
        <v>#N/A</v>
      </c>
      <c r="AH151" s="90" t="e">
        <f t="shared" si="83"/>
        <v>#N/A</v>
      </c>
      <c r="AI151" s="90" t="e">
        <f t="shared" si="83"/>
        <v>#N/A</v>
      </c>
      <c r="AJ151" s="90" t="e">
        <f t="shared" si="83"/>
        <v>#N/A</v>
      </c>
      <c r="AK151" s="90" t="e">
        <f t="shared" si="83"/>
        <v>#N/A</v>
      </c>
    </row>
    <row r="152" spans="1:37" ht="20.100000000000001" customHeight="1">
      <c r="A152" s="823" t="s">
        <v>281</v>
      </c>
      <c r="B152" s="791" t="s">
        <v>279</v>
      </c>
      <c r="C152" s="63"/>
      <c r="D152" s="73" t="s">
        <v>134</v>
      </c>
      <c r="E152" s="44">
        <v>23</v>
      </c>
      <c r="F152" s="798"/>
      <c r="G152" s="798"/>
      <c r="H152" s="826">
        <f>41182-99</f>
        <v>41083</v>
      </c>
      <c r="I152" s="81">
        <f>+ROUND(IFERROR(VLOOKUP(D152,FCSTSDV!$C$2:$C$72,26,0),0)/'23.10'!E152+0,0)</f>
        <v>0</v>
      </c>
      <c r="J152" s="106">
        <f>+ROUND(IFERROR(INDEX(FCSTSDV!$D$2:$L$72,MATCH('23.10'!$D152,FCSTSDV!$C$2:$C$72,0),MATCH('23.10'!J$3,FCSTSDV!$D$1:$L$1,0)),0)/'23.10'!$E152,1)</f>
        <v>0</v>
      </c>
      <c r="K152" s="106">
        <f>+ROUND(IFERROR(INDEX(FCSTSDV!$D$2:$L$72,MATCH('23.10'!$D152,FCSTSDV!$C$2:$C$72,0),MATCH('23.10'!K$3,FCSTSDV!$D$1:$L$1,0)),0)/'23.10'!$E152,1)</f>
        <v>0</v>
      </c>
      <c r="L152" s="106">
        <f>+ROUND(IFERROR(INDEX(FCSTSDV!$D$2:$L$72,MATCH('23.10'!$D152,FCSTSDV!$C$2:$C$72,0),MATCH('23.10'!L$3,FCSTSDV!$D$1:$L$1,0)),0)/'23.10'!$E152,1)</f>
        <v>0</v>
      </c>
      <c r="M152" s="106">
        <f>+ROUND(IFERROR(INDEX(FCSTSDV!$D$2:$L$72,MATCH('23.10'!$D152,FCSTSDV!$C$2:$C$72,0),MATCH('23.10'!M$3,FCSTSDV!$D$1:$L$1,0)),0)/'23.10'!$E152,1)</f>
        <v>0</v>
      </c>
      <c r="N152" s="106">
        <f>+ROUND(IFERROR(INDEX(FCSTSDV!$D$2:$L$72,MATCH('23.10'!$D152,FCSTSDV!$C$2:$C$72,0),MATCH('23.10'!N$3,FCSTSDV!$D$1:$L$1,0)),0)/'23.10'!$E152,1)</f>
        <v>0</v>
      </c>
      <c r="O152" s="106">
        <f>+ROUND(IFERROR(INDEX(FCSTSDV!$D$2:$L$72,MATCH('23.10'!$D152,FCSTSDV!$C$2:$C$72,0),MATCH('23.10'!O$3,FCSTSDV!$D$1:$L$1,0)),0)/'23.10'!$E152,1)</f>
        <v>0</v>
      </c>
      <c r="P152" s="106">
        <f>+ROUND(IFERROR(INDEX(FCSTSDV!$D$2:$L$72,MATCH('23.10'!$D152,FCSTSDV!$C$2:$C$72,0),MATCH('23.10'!P$3,FCSTSDV!$D$1:$L$1,0)),0)/'23.10'!$E152,1)</f>
        <v>0</v>
      </c>
      <c r="Q152" s="106">
        <f>+ROUND(IFERROR(INDEX(FCSTSDV!$D$2:$L$72,MATCH('23.10'!$D152,FCSTSDV!$C$2:$C$72,0),MATCH('23.10'!Q$3,FCSTSDV!$D$1:$L$1,0)),0)/'23.10'!$E152,1)</f>
        <v>0</v>
      </c>
      <c r="R152" s="106">
        <f>+ROUND(IFERROR(INDEX(FCSTSDV!$D$2:$L$72,MATCH('23.10'!$D152,FCSTSDV!$C$2:$C$72,0),MATCH('23.10'!R$3,FCSTSDV!$D$1:$L$1,0)),0)/'23.10'!$E152,1)</f>
        <v>0</v>
      </c>
      <c r="S152" s="106">
        <f>+ROUND(IFERROR(INDEX(FCSTSDV!$D$2:$L$72,MATCH('23.10'!$D152,FCSTSDV!$C$2:$C$72,0),MATCH('23.10'!S$3,FCSTSDV!$D$1:$L$1,0)),0)/'23.10'!$E152,1)</f>
        <v>0</v>
      </c>
      <c r="T152" s="106">
        <f>+ROUND(IFERROR(INDEX(FCSTSDV!$D$2:$L$72,MATCH('23.10'!$D152,FCSTSDV!$C$2:$C$72,0),MATCH('23.10'!T$3,FCSTSDV!$D$1:$L$1,0)),0)/'23.10'!$E152,1)</f>
        <v>0</v>
      </c>
      <c r="U152" s="106">
        <f>+ROUND(IFERROR(INDEX(FCSTSDV!$D$2:$L$72,MATCH('23.10'!$D152,FCSTSDV!$C$2:$C$72,0),MATCH('23.10'!U$3,FCSTSDV!$D$1:$L$1,0)),0)/'23.10'!$E152,1)</f>
        <v>0</v>
      </c>
      <c r="V152" s="106">
        <f>+ROUND(IFERROR(INDEX(FCSTSDV!$D$2:$L$72,MATCH('23.10'!$D152,FCSTSDV!$C$2:$C$72,0),MATCH('23.10'!V$3,FCSTSDV!$D$1:$L$1,0)),0)/'23.10'!$E152,1)</f>
        <v>0</v>
      </c>
      <c r="W152" s="106">
        <f>+ROUND(IFERROR(INDEX(FCSTSDV!$D$2:$L$72,MATCH('23.10'!$D152,FCSTSDV!$C$2:$C$72,0),MATCH('23.10'!W$3,FCSTSDV!$D$1:$L$1,0)),0)/'23.10'!$E152,1)</f>
        <v>0</v>
      </c>
      <c r="X152" s="106">
        <f>+ROUND(IFERROR(INDEX(FCSTSDV!$D$2:$L$72,MATCH('23.10'!$D152,FCSTSDV!$C$2:$C$72,0),MATCH('23.10'!X$3,FCSTSDV!$D$1:$L$1,0)),0)/'23.10'!$E152,1)</f>
        <v>0</v>
      </c>
      <c r="Y152" s="106">
        <f>+ROUND(IFERROR(INDEX(FCSTSDV!$D$2:$L$72,MATCH('23.10'!$D152,FCSTSDV!$C$2:$C$72,0),MATCH('23.10'!Y$3,FCSTSDV!$D$1:$L$1,0)),0)/'23.10'!$E152,1)</f>
        <v>0</v>
      </c>
      <c r="Z152" s="106">
        <f>+ROUND(IFERROR(INDEX(FCSTSDV!$D$2:$L$72,MATCH('23.10'!$D152,FCSTSDV!$C$2:$C$72,0),MATCH('23.10'!Z$3,FCSTSDV!$D$1:$L$1,0)),0)/'23.10'!$E152,1)</f>
        <v>0</v>
      </c>
      <c r="AA152" s="106">
        <f>+ROUND(IFERROR(INDEX(FCSTSDV!$D$2:$L$72,MATCH('23.10'!$D152,FCSTSDV!$C$2:$C$72,0),MATCH('23.10'!AA$3,FCSTSDV!$D$1:$L$1,0)),0)/'23.10'!$E152,1)</f>
        <v>0</v>
      </c>
      <c r="AB152" s="106">
        <f>+ROUND(IFERROR(INDEX(FCSTSDV!$D$2:$L$72,MATCH('23.10'!$D152,FCSTSDV!$C$2:$C$72,0),MATCH('23.10'!AB$3,FCSTSDV!$D$1:$L$1,0)),0)/'23.10'!$E152,1)</f>
        <v>0</v>
      </c>
      <c r="AC152" s="106">
        <f>+ROUND(IFERROR(INDEX(FCSTSDV!$D$2:$L$72,MATCH('23.10'!$D152,FCSTSDV!$C$2:$C$72,0),MATCH('23.10'!AC$3,FCSTSDV!$D$1:$L$1,0)),0)/'23.10'!$E152,1)</f>
        <v>0</v>
      </c>
      <c r="AD152" s="106">
        <f>+ROUND(IFERROR(INDEX(FCSTSDV!$D$2:$L$72,MATCH('23.10'!$D152,FCSTSDV!$C$2:$C$72,0),MATCH('23.10'!AD$3,FCSTSDV!$D$1:$L$1,0)),0)/'23.10'!$E152,1)</f>
        <v>0</v>
      </c>
      <c r="AE152" s="106">
        <f>+ROUND(IFERROR(INDEX(FCSTSDV!$D$2:$L$72,MATCH('23.10'!$D152,FCSTSDV!$C$2:$C$72,0),MATCH('23.10'!AE$3,FCSTSDV!$D$1:$L$1,0)),0)/'23.10'!$E152,1)</f>
        <v>0</v>
      </c>
      <c r="AF152" s="106">
        <f>+ROUND(IFERROR(INDEX(FCSTSDV!$D$2:$L$72,MATCH('23.10'!$D152,FCSTSDV!$C$2:$C$72,0),MATCH('23.10'!AF$3,FCSTSDV!$D$1:$L$1,0)),0)/'23.10'!$E152,1)</f>
        <v>0</v>
      </c>
      <c r="AG152" s="106">
        <f>+ROUND(IFERROR(INDEX(FCSTSDV!$D$2:$L$72,MATCH('23.10'!$D152,FCSTSDV!$C$2:$C$72,0),MATCH('23.10'!AG$3,FCSTSDV!$D$1:$L$1,0)),0)/'23.10'!$E152,1)</f>
        <v>0</v>
      </c>
      <c r="AH152" s="106">
        <f>+ROUND(IFERROR(INDEX(FCSTSDV!$D$2:$L$72,MATCH('23.10'!$D152,FCSTSDV!$C$2:$C$72,0),MATCH('23.10'!AH$3,FCSTSDV!$D$1:$L$1,0)),0)/'23.10'!$E152,1)</f>
        <v>0</v>
      </c>
      <c r="AI152" s="106">
        <f>+ROUND(IFERROR(INDEX(FCSTSDV!$D$2:$L$72,MATCH('23.10'!$D152,FCSTSDV!$C$2:$C$72,0),MATCH('23.10'!AI$3,FCSTSDV!$D$1:$L$1,0)),0)/'23.10'!$E152,1)</f>
        <v>0</v>
      </c>
      <c r="AJ152" s="106">
        <f>+ROUND(IFERROR(INDEX(FCSTSDV!$D$2:$L$72,MATCH('23.10'!$D152,FCSTSDV!$C$2:$C$72,0),MATCH('23.10'!AJ$3,FCSTSDV!$D$1:$L$1,0)),0)/'23.10'!$E152,1)</f>
        <v>0</v>
      </c>
      <c r="AK152" s="106">
        <f>+ROUND(IFERROR(INDEX(FCSTSDV!$D$2:$L$72,MATCH('23.10'!$D152,FCSTSDV!$C$2:$C$72,0),MATCH('23.10'!AK$3,FCSTSDV!$D$1:$L$1,0)),0)/'23.10'!$E152,1)</f>
        <v>0</v>
      </c>
    </row>
    <row r="153" spans="1:37" ht="20.100000000000001" customHeight="1">
      <c r="A153" s="825"/>
      <c r="B153" s="792"/>
      <c r="C153" s="60"/>
      <c r="D153" s="52" t="s">
        <v>153</v>
      </c>
      <c r="E153" s="53" t="s">
        <v>43</v>
      </c>
      <c r="F153" s="800"/>
      <c r="G153" s="800"/>
      <c r="H153" s="827"/>
      <c r="I153" s="87"/>
      <c r="J153" s="186">
        <f t="shared" ref="J153:V153" si="84">$H152+$I152-J152</f>
        <v>41083</v>
      </c>
      <c r="K153" s="186">
        <f t="shared" si="84"/>
        <v>41083</v>
      </c>
      <c r="L153" s="186">
        <f t="shared" si="84"/>
        <v>41083</v>
      </c>
      <c r="M153" s="186">
        <f t="shared" si="84"/>
        <v>41083</v>
      </c>
      <c r="N153" s="186">
        <f t="shared" si="84"/>
        <v>41083</v>
      </c>
      <c r="O153" s="186">
        <f t="shared" si="84"/>
        <v>41083</v>
      </c>
      <c r="P153" s="186">
        <f t="shared" si="84"/>
        <v>41083</v>
      </c>
      <c r="Q153" s="186">
        <f t="shared" si="84"/>
        <v>41083</v>
      </c>
      <c r="R153" s="186">
        <f t="shared" si="84"/>
        <v>41083</v>
      </c>
      <c r="S153" s="186">
        <f t="shared" si="84"/>
        <v>41083</v>
      </c>
      <c r="T153" s="186">
        <f t="shared" si="84"/>
        <v>41083</v>
      </c>
      <c r="U153" s="186">
        <f t="shared" si="84"/>
        <v>41083</v>
      </c>
      <c r="V153" s="186">
        <f t="shared" si="84"/>
        <v>41083</v>
      </c>
      <c r="W153" s="186">
        <f t="shared" ref="W153:AK153" si="85">V153-W152</f>
        <v>41083</v>
      </c>
      <c r="X153" s="186">
        <f t="shared" si="85"/>
        <v>41083</v>
      </c>
      <c r="Y153" s="186">
        <f t="shared" si="85"/>
        <v>41083</v>
      </c>
      <c r="Z153" s="186">
        <f t="shared" si="85"/>
        <v>41083</v>
      </c>
      <c r="AA153" s="186">
        <f t="shared" si="85"/>
        <v>41083</v>
      </c>
      <c r="AB153" s="186">
        <f t="shared" si="85"/>
        <v>41083</v>
      </c>
      <c r="AC153" s="186">
        <f t="shared" si="85"/>
        <v>41083</v>
      </c>
      <c r="AD153" s="186">
        <f t="shared" si="85"/>
        <v>41083</v>
      </c>
      <c r="AE153" s="186">
        <f t="shared" si="85"/>
        <v>41083</v>
      </c>
      <c r="AF153" s="186">
        <f t="shared" si="85"/>
        <v>41083</v>
      </c>
      <c r="AG153" s="186">
        <f t="shared" si="85"/>
        <v>41083</v>
      </c>
      <c r="AH153" s="186">
        <f t="shared" si="85"/>
        <v>41083</v>
      </c>
      <c r="AI153" s="186">
        <f t="shared" si="85"/>
        <v>41083</v>
      </c>
      <c r="AJ153" s="186">
        <f t="shared" si="85"/>
        <v>41083</v>
      </c>
      <c r="AK153" s="186">
        <f t="shared" si="85"/>
        <v>41083</v>
      </c>
    </row>
    <row r="154" spans="1:37" ht="20.100000000000001" hidden="1" customHeight="1">
      <c r="A154" s="849" t="s">
        <v>282</v>
      </c>
      <c r="B154" s="848" t="s">
        <v>279</v>
      </c>
      <c r="C154" s="683"/>
      <c r="D154" s="684" t="s">
        <v>41</v>
      </c>
      <c r="E154" s="685">
        <v>100</v>
      </c>
      <c r="F154" s="840"/>
      <c r="G154" s="836"/>
      <c r="H154" s="828">
        <v>8838</v>
      </c>
      <c r="I154" s="692">
        <f>+ROUND(IFERROR(VLOOKUP(D154,FCSTSDV!$C$2:$C$72,26,0),0)/'23.10'!E154+0,0)</f>
        <v>0</v>
      </c>
      <c r="J154" s="693">
        <f>+ROUND(IFERROR(INDEX(FCSTSDV!$D$2:$L$72,MATCH('23.10'!$D154,FCSTSDV!$C$2:$C$72,0),MATCH('23.10'!J$3,FCSTSDV!$D$1:$L$1,0)),0)/'23.10'!$E154,1)</f>
        <v>0</v>
      </c>
      <c r="K154" s="693">
        <f>+ROUND(IFERROR(INDEX(FCSTSDV!$D$2:$L$72,MATCH('23.10'!$D154,FCSTSDV!$C$2:$C$72,0),MATCH('23.10'!K$3,FCSTSDV!$D$1:$L$1,0)),0)/'23.10'!$E154,1)</f>
        <v>0</v>
      </c>
      <c r="L154" s="693">
        <f>+ROUND(IFERROR(INDEX(FCSTSDV!$D$2:$L$72,MATCH('23.10'!$D154,FCSTSDV!$C$2:$C$72,0),MATCH('23.10'!L$3,FCSTSDV!$D$1:$L$1,0)),0)/'23.10'!$E154,1)</f>
        <v>0</v>
      </c>
      <c r="M154" s="693">
        <f>+ROUND(IFERROR(INDEX(FCSTSDV!$D$2:$L$72,MATCH('23.10'!$D154,FCSTSDV!$C$2:$C$72,0),MATCH('23.10'!M$3,FCSTSDV!$D$1:$L$1,0)),0)/'23.10'!$E154,1)</f>
        <v>0</v>
      </c>
      <c r="N154" s="693">
        <f>+ROUND(IFERROR(INDEX(FCSTSDV!$D$2:$L$72,MATCH('23.10'!$D154,FCSTSDV!$C$2:$C$72,0),MATCH('23.10'!N$3,FCSTSDV!$D$1:$L$1,0)),0)/'23.10'!$E154,1)</f>
        <v>0</v>
      </c>
      <c r="O154" s="693">
        <f>+ROUND(IFERROR(INDEX(FCSTSDV!$D$2:$L$72,MATCH('23.10'!$D154,FCSTSDV!$C$2:$C$72,0),MATCH('23.10'!O$3,FCSTSDV!$D$1:$L$1,0)),0)/'23.10'!$E154,1)</f>
        <v>0</v>
      </c>
      <c r="P154" s="693">
        <f>+ROUND(IFERROR(INDEX(FCSTSDV!$D$2:$L$72,MATCH('23.10'!$D154,FCSTSDV!$C$2:$C$72,0),MATCH('23.10'!P$3,FCSTSDV!$D$1:$L$1,0)),0)/'23.10'!$E154,1)</f>
        <v>0</v>
      </c>
      <c r="Q154" s="693">
        <f>+ROUND(IFERROR(INDEX(FCSTSDV!$D$2:$L$72,MATCH('23.10'!$D154,FCSTSDV!$C$2:$C$72,0),MATCH('23.10'!Q$3,FCSTSDV!$D$1:$L$1,0)),0)/'23.10'!$E154,1)</f>
        <v>0</v>
      </c>
      <c r="R154" s="693">
        <f>+ROUND(IFERROR(INDEX(FCSTSDV!$D$2:$L$72,MATCH('23.10'!$D154,FCSTSDV!$C$2:$C$72,0),MATCH('23.10'!R$3,FCSTSDV!$D$1:$L$1,0)),0)/'23.10'!$E154,1)</f>
        <v>0</v>
      </c>
      <c r="S154" s="693">
        <f>+ROUND(IFERROR(INDEX(FCSTSDV!$D$2:$L$72,MATCH('23.10'!$D154,FCSTSDV!$C$2:$C$72,0),MATCH('23.10'!S$3,FCSTSDV!$D$1:$L$1,0)),0)/'23.10'!$E154,1)</f>
        <v>0</v>
      </c>
      <c r="T154" s="693">
        <f>+ROUND(IFERROR(INDEX(FCSTSDV!$D$2:$L$72,MATCH('23.10'!$D154,FCSTSDV!$C$2:$C$72,0),MATCH('23.10'!T$3,FCSTSDV!$D$1:$L$1,0)),0)/'23.10'!$E154,1)</f>
        <v>0</v>
      </c>
      <c r="U154" s="693">
        <f>+ROUND(IFERROR(INDEX(FCSTSDV!$D$2:$L$72,MATCH('23.10'!$D154,FCSTSDV!$C$2:$C$72,0),MATCH('23.10'!U$3,FCSTSDV!$D$1:$L$1,0)),0)/'23.10'!$E154,1)</f>
        <v>0</v>
      </c>
      <c r="V154" s="693">
        <f>+ROUND(IFERROR(INDEX(FCSTSDV!$D$2:$L$72,MATCH('23.10'!$D154,FCSTSDV!$C$2:$C$72,0),MATCH('23.10'!V$3,FCSTSDV!$D$1:$L$1,0)),0)/'23.10'!$E154,1)</f>
        <v>0</v>
      </c>
      <c r="W154" s="693">
        <f>+ROUND(IFERROR(INDEX(FCSTSDV!$D$2:$L$72,MATCH('23.10'!$D154,FCSTSDV!$C$2:$C$72,0),MATCH('23.10'!W$3,FCSTSDV!$D$1:$L$1,0)),0)/'23.10'!$E154,1)</f>
        <v>0</v>
      </c>
      <c r="X154" s="693">
        <f>+ROUND(IFERROR(INDEX(FCSTSDV!$D$2:$L$72,MATCH('23.10'!$D154,FCSTSDV!$C$2:$C$72,0),MATCH('23.10'!X$3,FCSTSDV!$D$1:$L$1,0)),0)/'23.10'!$E154,1)</f>
        <v>0</v>
      </c>
      <c r="Y154" s="693">
        <f>+ROUND(IFERROR(INDEX(FCSTSDV!$D$2:$L$72,MATCH('23.10'!$D154,FCSTSDV!$C$2:$C$72,0),MATCH('23.10'!Y$3,FCSTSDV!$D$1:$L$1,0)),0)/'23.10'!$E154,1)</f>
        <v>0</v>
      </c>
      <c r="Z154" s="693">
        <f>+ROUND(IFERROR(INDEX(FCSTSDV!$D$2:$L$72,MATCH('23.10'!$D154,FCSTSDV!$C$2:$C$72,0),MATCH('23.10'!Z$3,FCSTSDV!$D$1:$L$1,0)),0)/'23.10'!$E154,1)</f>
        <v>0</v>
      </c>
      <c r="AA154" s="693">
        <f>+ROUND(IFERROR(INDEX(FCSTSDV!$D$2:$L$72,MATCH('23.10'!$D154,FCSTSDV!$C$2:$C$72,0),MATCH('23.10'!AA$3,FCSTSDV!$D$1:$L$1,0)),0)/'23.10'!$E154,1)</f>
        <v>0</v>
      </c>
      <c r="AB154" s="693">
        <f>+ROUND(IFERROR(INDEX(FCSTSDV!$D$2:$L$72,MATCH('23.10'!$D154,FCSTSDV!$C$2:$C$72,0),MATCH('23.10'!AB$3,FCSTSDV!$D$1:$L$1,0)),0)/'23.10'!$E154,1)</f>
        <v>0</v>
      </c>
      <c r="AC154" s="693">
        <f>+ROUND(IFERROR(INDEX(FCSTSDV!$D$2:$L$72,MATCH('23.10'!$D154,FCSTSDV!$C$2:$C$72,0),MATCH('23.10'!AC$3,FCSTSDV!$D$1:$L$1,0)),0)/'23.10'!$E154,1)</f>
        <v>0</v>
      </c>
      <c r="AD154" s="693">
        <f>+ROUND(IFERROR(INDEX(FCSTSDV!$D$2:$L$72,MATCH('23.10'!$D154,FCSTSDV!$C$2:$C$72,0),MATCH('23.10'!AD$3,FCSTSDV!$D$1:$L$1,0)),0)/'23.10'!$E154,1)</f>
        <v>0</v>
      </c>
      <c r="AE154" s="693">
        <f>+ROUND(IFERROR(INDEX(FCSTSDV!$D$2:$L$72,MATCH('23.10'!$D154,FCSTSDV!$C$2:$C$72,0),MATCH('23.10'!AE$3,FCSTSDV!$D$1:$L$1,0)),0)/'23.10'!$E154,1)</f>
        <v>0</v>
      </c>
      <c r="AF154" s="693">
        <f>+ROUND(IFERROR(INDEX(FCSTSDV!$D$2:$L$72,MATCH('23.10'!$D154,FCSTSDV!$C$2:$C$72,0),MATCH('23.10'!AF$3,FCSTSDV!$D$1:$L$1,0)),0)/'23.10'!$E154,1)</f>
        <v>0</v>
      </c>
      <c r="AG154" s="693">
        <f>+ROUND(IFERROR(INDEX(FCSTSDV!$D$2:$L$72,MATCH('23.10'!$D154,FCSTSDV!$C$2:$C$72,0),MATCH('23.10'!AG$3,FCSTSDV!$D$1:$L$1,0)),0)/'23.10'!$E154,1)</f>
        <v>0</v>
      </c>
      <c r="AH154" s="693">
        <f>+ROUND(IFERROR(INDEX(FCSTSDV!$D$2:$L$72,MATCH('23.10'!$D154,FCSTSDV!$C$2:$C$72,0),MATCH('23.10'!AH$3,FCSTSDV!$D$1:$L$1,0)),0)/'23.10'!$E154,1)</f>
        <v>0</v>
      </c>
      <c r="AI154" s="693">
        <f>+ROUND(IFERROR(INDEX(FCSTSDV!$D$2:$L$72,MATCH('23.10'!$D154,FCSTSDV!$C$2:$C$72,0),MATCH('23.10'!AI$3,FCSTSDV!$D$1:$L$1,0)),0)/'23.10'!$E154,1)</f>
        <v>0</v>
      </c>
      <c r="AJ154" s="693">
        <f>+ROUND(IFERROR(INDEX(FCSTSDV!$D$2:$L$72,MATCH('23.10'!$D154,FCSTSDV!$C$2:$C$72,0),MATCH('23.10'!AJ$3,FCSTSDV!$D$1:$L$1,0)),0)/'23.10'!$E154,1)</f>
        <v>0</v>
      </c>
      <c r="AK154" s="693">
        <f>+ROUND(IFERROR(INDEX(FCSTSDV!$D$2:$L$72,MATCH('23.10'!$D154,FCSTSDV!$C$2:$C$72,0),MATCH('23.10'!AK$3,FCSTSDV!$D$1:$L$1,0)),0)/'23.10'!$E154,1)</f>
        <v>0</v>
      </c>
    </row>
    <row r="155" spans="1:37" ht="20.100000000000001" hidden="1" customHeight="1">
      <c r="A155" s="850"/>
      <c r="B155" s="842"/>
      <c r="C155" s="686"/>
      <c r="D155" s="687" t="s">
        <v>153</v>
      </c>
      <c r="E155" s="688" t="s">
        <v>43</v>
      </c>
      <c r="F155" s="829"/>
      <c r="G155" s="835"/>
      <c r="H155" s="829"/>
      <c r="I155" s="694">
        <f>+I154</f>
        <v>0</v>
      </c>
      <c r="J155" s="695" t="e">
        <f>$H154+#REF!-J154</f>
        <v>#REF!</v>
      </c>
      <c r="K155" s="695" t="e">
        <f>$H154+#REF!-K154</f>
        <v>#REF!</v>
      </c>
      <c r="L155" s="695" t="e">
        <f>$H154+#REF!-L154</f>
        <v>#REF!</v>
      </c>
      <c r="M155" s="695" t="e">
        <f>$H154+#REF!-M154</f>
        <v>#REF!</v>
      </c>
      <c r="N155" s="695" t="e">
        <f>$H154+#REF!-N154</f>
        <v>#REF!</v>
      </c>
      <c r="O155" s="695" t="e">
        <f>$H154+#REF!-O154</f>
        <v>#REF!</v>
      </c>
      <c r="P155" s="695" t="e">
        <f>$H154+#REF!-P154</f>
        <v>#REF!</v>
      </c>
      <c r="Q155" s="695" t="e">
        <f>$H154+#REF!-Q154</f>
        <v>#REF!</v>
      </c>
      <c r="R155" s="695" t="e">
        <f>$H154+#REF!-R154</f>
        <v>#REF!</v>
      </c>
      <c r="S155" s="695" t="e">
        <f>$H154+#REF!-S154</f>
        <v>#REF!</v>
      </c>
      <c r="T155" s="695" t="e">
        <f>$H154+#REF!-T154</f>
        <v>#REF!</v>
      </c>
      <c r="U155" s="695" t="e">
        <f>$H154+#REF!-U154</f>
        <v>#REF!</v>
      </c>
      <c r="V155" s="695">
        <f>H154+$I154-V154</f>
        <v>8838</v>
      </c>
      <c r="W155" s="695">
        <f t="shared" ref="W155:AK155" si="86">V155-W154</f>
        <v>8838</v>
      </c>
      <c r="X155" s="695">
        <f t="shared" si="86"/>
        <v>8838</v>
      </c>
      <c r="Y155" s="695">
        <f t="shared" si="86"/>
        <v>8838</v>
      </c>
      <c r="Z155" s="695">
        <f t="shared" si="86"/>
        <v>8838</v>
      </c>
      <c r="AA155" s="695">
        <f t="shared" si="86"/>
        <v>8838</v>
      </c>
      <c r="AB155" s="695">
        <f t="shared" si="86"/>
        <v>8838</v>
      </c>
      <c r="AC155" s="695">
        <f t="shared" si="86"/>
        <v>8838</v>
      </c>
      <c r="AD155" s="695">
        <f t="shared" si="86"/>
        <v>8838</v>
      </c>
      <c r="AE155" s="695">
        <f t="shared" si="86"/>
        <v>8838</v>
      </c>
      <c r="AF155" s="695">
        <f t="shared" si="86"/>
        <v>8838</v>
      </c>
      <c r="AG155" s="695">
        <f t="shared" si="86"/>
        <v>8838</v>
      </c>
      <c r="AH155" s="695">
        <f t="shared" si="86"/>
        <v>8838</v>
      </c>
      <c r="AI155" s="695">
        <f t="shared" si="86"/>
        <v>8838</v>
      </c>
      <c r="AJ155" s="695">
        <f t="shared" si="86"/>
        <v>8838</v>
      </c>
      <c r="AK155" s="695">
        <f t="shared" si="86"/>
        <v>8838</v>
      </c>
    </row>
    <row r="156" spans="1:37" ht="20.100000000000001" hidden="1" customHeight="1">
      <c r="A156" s="851" t="s">
        <v>283</v>
      </c>
      <c r="B156" s="841" t="s">
        <v>279</v>
      </c>
      <c r="C156" s="689"/>
      <c r="D156" s="690" t="s">
        <v>41</v>
      </c>
      <c r="E156" s="691">
        <v>100</v>
      </c>
      <c r="F156" s="828"/>
      <c r="G156" s="834"/>
      <c r="H156" s="828">
        <v>16287</v>
      </c>
      <c r="I156" s="696">
        <f>+ROUND(IFERROR(VLOOKUP(D156,FCSTSDV!$C$2:$C$72,26,0),0)/'23.10'!E156+0,0)</f>
        <v>0</v>
      </c>
      <c r="J156" s="693">
        <f>+ROUND(IFERROR(INDEX(FCSTSDV!$D$2:$L$72,MATCH('23.10'!$D156,FCSTSDV!$C$2:$C$72,0),MATCH('23.10'!J$3,FCSTSDV!$D$1:$L$1,0)),0)/'23.10'!$E156,1)</f>
        <v>0</v>
      </c>
      <c r="K156" s="693">
        <f>+ROUND(IFERROR(INDEX(FCSTSDV!$D$2:$L$72,MATCH('23.10'!$D156,FCSTSDV!$C$2:$C$72,0),MATCH('23.10'!K$3,FCSTSDV!$D$1:$L$1,0)),0)/'23.10'!$E156,1)</f>
        <v>0</v>
      </c>
      <c r="L156" s="693">
        <f>+ROUND(IFERROR(INDEX(FCSTSDV!$D$2:$L$72,MATCH('23.10'!$D156,FCSTSDV!$C$2:$C$72,0),MATCH('23.10'!L$3,FCSTSDV!$D$1:$L$1,0)),0)/'23.10'!$E156,1)</f>
        <v>0</v>
      </c>
      <c r="M156" s="693">
        <f>+ROUND(IFERROR(INDEX(FCSTSDV!$D$2:$L$72,MATCH('23.10'!$D156,FCSTSDV!$C$2:$C$72,0),MATCH('23.10'!M$3,FCSTSDV!$D$1:$L$1,0)),0)/'23.10'!$E156,1)</f>
        <v>0</v>
      </c>
      <c r="N156" s="693">
        <f>+ROUND(IFERROR(INDEX(FCSTSDV!$D$2:$L$72,MATCH('23.10'!$D156,FCSTSDV!$C$2:$C$72,0),MATCH('23.10'!N$3,FCSTSDV!$D$1:$L$1,0)),0)/'23.10'!$E156,1)</f>
        <v>0</v>
      </c>
      <c r="O156" s="693">
        <f>+ROUND(IFERROR(INDEX(FCSTSDV!$D$2:$L$72,MATCH('23.10'!$D156,FCSTSDV!$C$2:$C$72,0),MATCH('23.10'!O$3,FCSTSDV!$D$1:$L$1,0)),0)/'23.10'!$E156,1)</f>
        <v>0</v>
      </c>
      <c r="P156" s="693">
        <f>+ROUND(IFERROR(INDEX(FCSTSDV!$D$2:$L$72,MATCH('23.10'!$D156,FCSTSDV!$C$2:$C$72,0),MATCH('23.10'!P$3,FCSTSDV!$D$1:$L$1,0)),0)/'23.10'!$E156,1)</f>
        <v>0</v>
      </c>
      <c r="Q156" s="693">
        <f>+ROUND(IFERROR(INDEX(FCSTSDV!$D$2:$L$72,MATCH('23.10'!$D156,FCSTSDV!$C$2:$C$72,0),MATCH('23.10'!Q$3,FCSTSDV!$D$1:$L$1,0)),0)/'23.10'!$E156,1)</f>
        <v>0</v>
      </c>
      <c r="R156" s="693">
        <f>+ROUND(IFERROR(INDEX(FCSTSDV!$D$2:$L$72,MATCH('23.10'!$D156,FCSTSDV!$C$2:$C$72,0),MATCH('23.10'!R$3,FCSTSDV!$D$1:$L$1,0)),0)/'23.10'!$E156,1)</f>
        <v>0</v>
      </c>
      <c r="S156" s="693">
        <f>+ROUND(IFERROR(INDEX(FCSTSDV!$D$2:$L$72,MATCH('23.10'!$D156,FCSTSDV!$C$2:$C$72,0),MATCH('23.10'!S$3,FCSTSDV!$D$1:$L$1,0)),0)/'23.10'!$E156,1)</f>
        <v>0</v>
      </c>
      <c r="T156" s="693">
        <f>+ROUND(IFERROR(INDEX(FCSTSDV!$D$2:$L$72,MATCH('23.10'!$D156,FCSTSDV!$C$2:$C$72,0),MATCH('23.10'!T$3,FCSTSDV!$D$1:$L$1,0)),0)/'23.10'!$E156,1)</f>
        <v>0</v>
      </c>
      <c r="U156" s="693">
        <f>+ROUND(IFERROR(INDEX(FCSTSDV!$D$2:$L$72,MATCH('23.10'!$D156,FCSTSDV!$C$2:$C$72,0),MATCH('23.10'!U$3,FCSTSDV!$D$1:$L$1,0)),0)/'23.10'!$E156,1)</f>
        <v>0</v>
      </c>
      <c r="V156" s="693">
        <f>+ROUND(IFERROR(INDEX(FCSTSDV!$D$2:$L$72,MATCH('23.10'!$D156,FCSTSDV!$C$2:$C$72,0),MATCH('23.10'!V$3,FCSTSDV!$D$1:$L$1,0)),0)/'23.10'!$E156,1)</f>
        <v>0</v>
      </c>
      <c r="W156" s="693">
        <f>+ROUND(IFERROR(INDEX(FCSTSDV!$D$2:$L$72,MATCH('23.10'!$D156,FCSTSDV!$C$2:$C$72,0),MATCH('23.10'!W$3,FCSTSDV!$D$1:$L$1,0)),0)/'23.10'!$E156,1)</f>
        <v>0</v>
      </c>
      <c r="X156" s="693">
        <f>+ROUND(IFERROR(INDEX(FCSTSDV!$D$2:$L$72,MATCH('23.10'!$D156,FCSTSDV!$C$2:$C$72,0),MATCH('23.10'!X$3,FCSTSDV!$D$1:$L$1,0)),0)/'23.10'!$E156,1)</f>
        <v>0</v>
      </c>
      <c r="Y156" s="693">
        <f>+ROUND(IFERROR(INDEX(FCSTSDV!$D$2:$L$72,MATCH('23.10'!$D156,FCSTSDV!$C$2:$C$72,0),MATCH('23.10'!Y$3,FCSTSDV!$D$1:$L$1,0)),0)/'23.10'!$E156,1)</f>
        <v>0</v>
      </c>
      <c r="Z156" s="693">
        <f>+ROUND(IFERROR(INDEX(FCSTSDV!$D$2:$L$72,MATCH('23.10'!$D156,FCSTSDV!$C$2:$C$72,0),MATCH('23.10'!Z$3,FCSTSDV!$D$1:$L$1,0)),0)/'23.10'!$E156,1)</f>
        <v>0</v>
      </c>
      <c r="AA156" s="693">
        <f>+ROUND(IFERROR(INDEX(FCSTSDV!$D$2:$L$72,MATCH('23.10'!$D156,FCSTSDV!$C$2:$C$72,0),MATCH('23.10'!AA$3,FCSTSDV!$D$1:$L$1,0)),0)/'23.10'!$E156,1)</f>
        <v>0</v>
      </c>
      <c r="AB156" s="693">
        <f>+ROUND(IFERROR(INDEX(FCSTSDV!$D$2:$L$72,MATCH('23.10'!$D156,FCSTSDV!$C$2:$C$72,0),MATCH('23.10'!AB$3,FCSTSDV!$D$1:$L$1,0)),0)/'23.10'!$E156,1)</f>
        <v>0</v>
      </c>
      <c r="AC156" s="693">
        <f>+ROUND(IFERROR(INDEX(FCSTSDV!$D$2:$L$72,MATCH('23.10'!$D156,FCSTSDV!$C$2:$C$72,0),MATCH('23.10'!AC$3,FCSTSDV!$D$1:$L$1,0)),0)/'23.10'!$E156,1)</f>
        <v>0</v>
      </c>
      <c r="AD156" s="693">
        <f>+ROUND(IFERROR(INDEX(FCSTSDV!$D$2:$L$72,MATCH('23.10'!$D156,FCSTSDV!$C$2:$C$72,0),MATCH('23.10'!AD$3,FCSTSDV!$D$1:$L$1,0)),0)/'23.10'!$E156,1)</f>
        <v>0</v>
      </c>
      <c r="AE156" s="693">
        <f>+ROUND(IFERROR(INDEX(FCSTSDV!$D$2:$L$72,MATCH('23.10'!$D156,FCSTSDV!$C$2:$C$72,0),MATCH('23.10'!AE$3,FCSTSDV!$D$1:$L$1,0)),0)/'23.10'!$E156,1)</f>
        <v>0</v>
      </c>
      <c r="AF156" s="693">
        <f>+ROUND(IFERROR(INDEX(FCSTSDV!$D$2:$L$72,MATCH('23.10'!$D156,FCSTSDV!$C$2:$C$72,0),MATCH('23.10'!AF$3,FCSTSDV!$D$1:$L$1,0)),0)/'23.10'!$E156,1)</f>
        <v>0</v>
      </c>
      <c r="AG156" s="693">
        <f>+ROUND(IFERROR(INDEX(FCSTSDV!$D$2:$L$72,MATCH('23.10'!$D156,FCSTSDV!$C$2:$C$72,0),MATCH('23.10'!AG$3,FCSTSDV!$D$1:$L$1,0)),0)/'23.10'!$E156,1)</f>
        <v>0</v>
      </c>
      <c r="AH156" s="693">
        <f>+ROUND(IFERROR(INDEX(FCSTSDV!$D$2:$L$72,MATCH('23.10'!$D156,FCSTSDV!$C$2:$C$72,0),MATCH('23.10'!AH$3,FCSTSDV!$D$1:$L$1,0)),0)/'23.10'!$E156,1)</f>
        <v>0</v>
      </c>
      <c r="AI156" s="693">
        <f>+ROUND(IFERROR(INDEX(FCSTSDV!$D$2:$L$72,MATCH('23.10'!$D156,FCSTSDV!$C$2:$C$72,0),MATCH('23.10'!AI$3,FCSTSDV!$D$1:$L$1,0)),0)/'23.10'!$E156,1)</f>
        <v>0</v>
      </c>
      <c r="AJ156" s="693">
        <f>+ROUND(IFERROR(INDEX(FCSTSDV!$D$2:$L$72,MATCH('23.10'!$D156,FCSTSDV!$C$2:$C$72,0),MATCH('23.10'!AJ$3,FCSTSDV!$D$1:$L$1,0)),0)/'23.10'!$E156,1)</f>
        <v>0</v>
      </c>
      <c r="AK156" s="693">
        <f>+ROUND(IFERROR(INDEX(FCSTSDV!$D$2:$L$72,MATCH('23.10'!$D156,FCSTSDV!$C$2:$C$72,0),MATCH('23.10'!AK$3,FCSTSDV!$D$1:$L$1,0)),0)/'23.10'!$E156,1)</f>
        <v>0</v>
      </c>
    </row>
    <row r="157" spans="1:37" ht="21" hidden="1" customHeight="1">
      <c r="A157" s="850"/>
      <c r="B157" s="842"/>
      <c r="C157" s="686"/>
      <c r="D157" s="687" t="s">
        <v>153</v>
      </c>
      <c r="E157" s="688" t="s">
        <v>43</v>
      </c>
      <c r="F157" s="829"/>
      <c r="G157" s="835"/>
      <c r="H157" s="829"/>
      <c r="I157" s="694"/>
      <c r="J157" s="695">
        <f t="shared" ref="J157:V157" si="87">$H156+$I156-J156</f>
        <v>16287</v>
      </c>
      <c r="K157" s="695">
        <f t="shared" si="87"/>
        <v>16287</v>
      </c>
      <c r="L157" s="695">
        <f t="shared" si="87"/>
        <v>16287</v>
      </c>
      <c r="M157" s="695">
        <f t="shared" si="87"/>
        <v>16287</v>
      </c>
      <c r="N157" s="695">
        <f t="shared" si="87"/>
        <v>16287</v>
      </c>
      <c r="O157" s="695">
        <f t="shared" si="87"/>
        <v>16287</v>
      </c>
      <c r="P157" s="695">
        <f t="shared" si="87"/>
        <v>16287</v>
      </c>
      <c r="Q157" s="695">
        <f t="shared" si="87"/>
        <v>16287</v>
      </c>
      <c r="R157" s="695">
        <f t="shared" si="87"/>
        <v>16287</v>
      </c>
      <c r="S157" s="695">
        <f t="shared" si="87"/>
        <v>16287</v>
      </c>
      <c r="T157" s="695">
        <f t="shared" si="87"/>
        <v>16287</v>
      </c>
      <c r="U157" s="695">
        <f t="shared" si="87"/>
        <v>16287</v>
      </c>
      <c r="V157" s="695">
        <f t="shared" si="87"/>
        <v>16287</v>
      </c>
      <c r="W157" s="695">
        <f t="shared" ref="W157:AK157" si="88">V157-W156</f>
        <v>16287</v>
      </c>
      <c r="X157" s="695">
        <f t="shared" si="88"/>
        <v>16287</v>
      </c>
      <c r="Y157" s="695">
        <f t="shared" si="88"/>
        <v>16287</v>
      </c>
      <c r="Z157" s="695">
        <f t="shared" si="88"/>
        <v>16287</v>
      </c>
      <c r="AA157" s="695">
        <f t="shared" si="88"/>
        <v>16287</v>
      </c>
      <c r="AB157" s="695">
        <f t="shared" si="88"/>
        <v>16287</v>
      </c>
      <c r="AC157" s="695">
        <f t="shared" si="88"/>
        <v>16287</v>
      </c>
      <c r="AD157" s="695">
        <f t="shared" si="88"/>
        <v>16287</v>
      </c>
      <c r="AE157" s="695">
        <f t="shared" si="88"/>
        <v>16287</v>
      </c>
      <c r="AF157" s="695">
        <f t="shared" si="88"/>
        <v>16287</v>
      </c>
      <c r="AG157" s="695">
        <f t="shared" si="88"/>
        <v>16287</v>
      </c>
      <c r="AH157" s="695">
        <f t="shared" si="88"/>
        <v>16287</v>
      </c>
      <c r="AI157" s="695">
        <f t="shared" si="88"/>
        <v>16287</v>
      </c>
      <c r="AJ157" s="695">
        <f t="shared" si="88"/>
        <v>16287</v>
      </c>
      <c r="AK157" s="695">
        <f t="shared" si="88"/>
        <v>16287</v>
      </c>
    </row>
    <row r="158" spans="1:37" ht="20.100000000000001" hidden="1" customHeight="1">
      <c r="A158" s="851" t="s">
        <v>284</v>
      </c>
      <c r="B158" s="841" t="s">
        <v>279</v>
      </c>
      <c r="C158" s="689"/>
      <c r="D158" s="690" t="s">
        <v>40</v>
      </c>
      <c r="E158" s="691">
        <v>100</v>
      </c>
      <c r="F158" s="828"/>
      <c r="G158" s="834"/>
      <c r="H158" s="828">
        <v>8338</v>
      </c>
      <c r="I158" s="696">
        <f>+ROUND(IFERROR(VLOOKUP(D158,FCSTSDV!$C$2:$C$72,26,0),0)/'23.10'!E158+0,0)</f>
        <v>0</v>
      </c>
      <c r="J158" s="693">
        <f>+ROUND(IFERROR(INDEX(FCSTSDV!$D$2:$L$72,MATCH('23.10'!$D158,FCSTSDV!$C$2:$C$72,0),MATCH('23.10'!J$3,FCSTSDV!$D$1:$L$1,0)),0)/'23.10'!$E158,1)</f>
        <v>0</v>
      </c>
      <c r="K158" s="693">
        <f>+ROUND(IFERROR(INDEX(FCSTSDV!$D$2:$L$72,MATCH('23.10'!$D158,FCSTSDV!$C$2:$C$72,0),MATCH('23.10'!K$3,FCSTSDV!$D$1:$L$1,0)),0)/'23.10'!$E158,1)</f>
        <v>0</v>
      </c>
      <c r="L158" s="693">
        <f>+ROUND(IFERROR(INDEX(FCSTSDV!$D$2:$L$72,MATCH('23.10'!$D158,FCSTSDV!$C$2:$C$72,0),MATCH('23.10'!L$3,FCSTSDV!$D$1:$L$1,0)),0)/'23.10'!$E158,1)</f>
        <v>0</v>
      </c>
      <c r="M158" s="693">
        <f>+ROUND(IFERROR(INDEX(FCSTSDV!$D$2:$L$72,MATCH('23.10'!$D158,FCSTSDV!$C$2:$C$72,0),MATCH('23.10'!M$3,FCSTSDV!$D$1:$L$1,0)),0)/'23.10'!$E158,1)</f>
        <v>0</v>
      </c>
      <c r="N158" s="693">
        <f>+ROUND(IFERROR(INDEX(FCSTSDV!$D$2:$L$72,MATCH('23.10'!$D158,FCSTSDV!$C$2:$C$72,0),MATCH('23.10'!N$3,FCSTSDV!$D$1:$L$1,0)),0)/'23.10'!$E158,1)</f>
        <v>0</v>
      </c>
      <c r="O158" s="693">
        <f>+ROUND(IFERROR(INDEX(FCSTSDV!$D$2:$L$72,MATCH('23.10'!$D158,FCSTSDV!$C$2:$C$72,0),MATCH('23.10'!O$3,FCSTSDV!$D$1:$L$1,0)),0)/'23.10'!$E158,1)</f>
        <v>0</v>
      </c>
      <c r="P158" s="693">
        <f>+ROUND(IFERROR(INDEX(FCSTSDV!$D$2:$L$72,MATCH('23.10'!$D158,FCSTSDV!$C$2:$C$72,0),MATCH('23.10'!P$3,FCSTSDV!$D$1:$L$1,0)),0)/'23.10'!$E158,1)</f>
        <v>0</v>
      </c>
      <c r="Q158" s="693">
        <f>+ROUND(IFERROR(INDEX(FCSTSDV!$D$2:$L$72,MATCH('23.10'!$D158,FCSTSDV!$C$2:$C$72,0),MATCH('23.10'!Q$3,FCSTSDV!$D$1:$L$1,0)),0)/'23.10'!$E158,1)</f>
        <v>0</v>
      </c>
      <c r="R158" s="693">
        <f>+ROUND(IFERROR(INDEX(FCSTSDV!$D$2:$L$72,MATCH('23.10'!$D158,FCSTSDV!$C$2:$C$72,0),MATCH('23.10'!R$3,FCSTSDV!$D$1:$L$1,0)),0)/'23.10'!$E158,1)</f>
        <v>0</v>
      </c>
      <c r="S158" s="693">
        <f>+ROUND(IFERROR(INDEX(FCSTSDV!$D$2:$L$72,MATCH('23.10'!$D158,FCSTSDV!$C$2:$C$72,0),MATCH('23.10'!S$3,FCSTSDV!$D$1:$L$1,0)),0)/'23.10'!$E158,1)</f>
        <v>0</v>
      </c>
      <c r="T158" s="693">
        <f>+ROUND(IFERROR(INDEX(FCSTSDV!$D$2:$L$72,MATCH('23.10'!$D158,FCSTSDV!$C$2:$C$72,0),MATCH('23.10'!T$3,FCSTSDV!$D$1:$L$1,0)),0)/'23.10'!$E158,1)</f>
        <v>0</v>
      </c>
      <c r="U158" s="693">
        <f>+ROUND(IFERROR(INDEX(FCSTSDV!$D$2:$L$72,MATCH('23.10'!$D158,FCSTSDV!$C$2:$C$72,0),MATCH('23.10'!U$3,FCSTSDV!$D$1:$L$1,0)),0)/'23.10'!$E158,1)</f>
        <v>0</v>
      </c>
      <c r="V158" s="693">
        <f>+ROUND(IFERROR(INDEX(FCSTSDV!$D$2:$L$72,MATCH('23.10'!$D158,FCSTSDV!$C$2:$C$72,0),MATCH('23.10'!V$3,FCSTSDV!$D$1:$L$1,0)),0)/'23.10'!$E158,1)</f>
        <v>0</v>
      </c>
      <c r="W158" s="693">
        <f>+ROUND(IFERROR(INDEX(FCSTSDV!$D$2:$L$72,MATCH('23.10'!$D158,FCSTSDV!$C$2:$C$72,0),MATCH('23.10'!W$3,FCSTSDV!$D$1:$L$1,0)),0)/'23.10'!$E158,1)</f>
        <v>0</v>
      </c>
      <c r="X158" s="693">
        <f>+ROUND(IFERROR(INDEX(FCSTSDV!$D$2:$L$72,MATCH('23.10'!$D158,FCSTSDV!$C$2:$C$72,0),MATCH('23.10'!X$3,FCSTSDV!$D$1:$L$1,0)),0)/'23.10'!$E158,1)</f>
        <v>0</v>
      </c>
      <c r="Y158" s="693">
        <f>+ROUND(IFERROR(INDEX(FCSTSDV!$D$2:$L$72,MATCH('23.10'!$D158,FCSTSDV!$C$2:$C$72,0),MATCH('23.10'!Y$3,FCSTSDV!$D$1:$L$1,0)),0)/'23.10'!$E158,1)</f>
        <v>0</v>
      </c>
      <c r="Z158" s="693">
        <f>+ROUND(IFERROR(INDEX(FCSTSDV!$D$2:$L$72,MATCH('23.10'!$D158,FCSTSDV!$C$2:$C$72,0),MATCH('23.10'!Z$3,FCSTSDV!$D$1:$L$1,0)),0)/'23.10'!$E158,1)</f>
        <v>0</v>
      </c>
      <c r="AA158" s="693">
        <f>+ROUND(IFERROR(INDEX(FCSTSDV!$D$2:$L$72,MATCH('23.10'!$D158,FCSTSDV!$C$2:$C$72,0),MATCH('23.10'!AA$3,FCSTSDV!$D$1:$L$1,0)),0)/'23.10'!$E158,1)</f>
        <v>0</v>
      </c>
      <c r="AB158" s="693">
        <f>+ROUND(IFERROR(INDEX(FCSTSDV!$D$2:$L$72,MATCH('23.10'!$D158,FCSTSDV!$C$2:$C$72,0),MATCH('23.10'!AB$3,FCSTSDV!$D$1:$L$1,0)),0)/'23.10'!$E158,1)</f>
        <v>0</v>
      </c>
      <c r="AC158" s="693">
        <f>+ROUND(IFERROR(INDEX(FCSTSDV!$D$2:$L$72,MATCH('23.10'!$D158,FCSTSDV!$C$2:$C$72,0),MATCH('23.10'!AC$3,FCSTSDV!$D$1:$L$1,0)),0)/'23.10'!$E158,1)</f>
        <v>0</v>
      </c>
      <c r="AD158" s="693">
        <f>+ROUND(IFERROR(INDEX(FCSTSDV!$D$2:$L$72,MATCH('23.10'!$D158,FCSTSDV!$C$2:$C$72,0),MATCH('23.10'!AD$3,FCSTSDV!$D$1:$L$1,0)),0)/'23.10'!$E158,1)</f>
        <v>0</v>
      </c>
      <c r="AE158" s="693">
        <f>+ROUND(IFERROR(INDEX(FCSTSDV!$D$2:$L$72,MATCH('23.10'!$D158,FCSTSDV!$C$2:$C$72,0),MATCH('23.10'!AE$3,FCSTSDV!$D$1:$L$1,0)),0)/'23.10'!$E158,1)</f>
        <v>0</v>
      </c>
      <c r="AF158" s="693">
        <f>+ROUND(IFERROR(INDEX(FCSTSDV!$D$2:$L$72,MATCH('23.10'!$D158,FCSTSDV!$C$2:$C$72,0),MATCH('23.10'!AF$3,FCSTSDV!$D$1:$L$1,0)),0)/'23.10'!$E158,1)</f>
        <v>0</v>
      </c>
      <c r="AG158" s="693">
        <f>+ROUND(IFERROR(INDEX(FCSTSDV!$D$2:$L$72,MATCH('23.10'!$D158,FCSTSDV!$C$2:$C$72,0),MATCH('23.10'!AG$3,FCSTSDV!$D$1:$L$1,0)),0)/'23.10'!$E158,1)</f>
        <v>0</v>
      </c>
      <c r="AH158" s="693">
        <f>+ROUND(IFERROR(INDEX(FCSTSDV!$D$2:$L$72,MATCH('23.10'!$D158,FCSTSDV!$C$2:$C$72,0),MATCH('23.10'!AH$3,FCSTSDV!$D$1:$L$1,0)),0)/'23.10'!$E158,1)</f>
        <v>0</v>
      </c>
      <c r="AI158" s="693">
        <f>+ROUND(IFERROR(INDEX(FCSTSDV!$D$2:$L$72,MATCH('23.10'!$D158,FCSTSDV!$C$2:$C$72,0),MATCH('23.10'!AI$3,FCSTSDV!$D$1:$L$1,0)),0)/'23.10'!$E158,1)</f>
        <v>0</v>
      </c>
      <c r="AJ158" s="693">
        <f>+ROUND(IFERROR(INDEX(FCSTSDV!$D$2:$L$72,MATCH('23.10'!$D158,FCSTSDV!$C$2:$C$72,0),MATCH('23.10'!AJ$3,FCSTSDV!$D$1:$L$1,0)),0)/'23.10'!$E158,1)</f>
        <v>0</v>
      </c>
      <c r="AK158" s="693">
        <f>+ROUND(IFERROR(INDEX(FCSTSDV!$D$2:$L$72,MATCH('23.10'!$D158,FCSTSDV!$C$2:$C$72,0),MATCH('23.10'!AK$3,FCSTSDV!$D$1:$L$1,0)),0)/'23.10'!$E158,1)</f>
        <v>0</v>
      </c>
    </row>
    <row r="159" spans="1:37" ht="20.100000000000001" hidden="1" customHeight="1">
      <c r="A159" s="850"/>
      <c r="B159" s="842"/>
      <c r="C159" s="686"/>
      <c r="D159" s="687" t="s">
        <v>153</v>
      </c>
      <c r="E159" s="688" t="s">
        <v>43</v>
      </c>
      <c r="F159" s="829"/>
      <c r="G159" s="835"/>
      <c r="H159" s="829"/>
      <c r="I159" s="694"/>
      <c r="J159" s="695">
        <f t="shared" ref="J159:V159" si="89">$H158+$I158-J158</f>
        <v>8338</v>
      </c>
      <c r="K159" s="695">
        <f t="shared" si="89"/>
        <v>8338</v>
      </c>
      <c r="L159" s="695">
        <f t="shared" si="89"/>
        <v>8338</v>
      </c>
      <c r="M159" s="695">
        <f t="shared" si="89"/>
        <v>8338</v>
      </c>
      <c r="N159" s="695">
        <f t="shared" si="89"/>
        <v>8338</v>
      </c>
      <c r="O159" s="695">
        <f t="shared" si="89"/>
        <v>8338</v>
      </c>
      <c r="P159" s="695">
        <f t="shared" si="89"/>
        <v>8338</v>
      </c>
      <c r="Q159" s="695">
        <f t="shared" si="89"/>
        <v>8338</v>
      </c>
      <c r="R159" s="695">
        <f t="shared" si="89"/>
        <v>8338</v>
      </c>
      <c r="S159" s="695">
        <f t="shared" si="89"/>
        <v>8338</v>
      </c>
      <c r="T159" s="695">
        <f t="shared" si="89"/>
        <v>8338</v>
      </c>
      <c r="U159" s="695">
        <f t="shared" si="89"/>
        <v>8338</v>
      </c>
      <c r="V159" s="695">
        <f t="shared" si="89"/>
        <v>8338</v>
      </c>
      <c r="W159" s="695">
        <f t="shared" ref="W159:AK159" si="90">V159-W158</f>
        <v>8338</v>
      </c>
      <c r="X159" s="695">
        <f t="shared" si="90"/>
        <v>8338</v>
      </c>
      <c r="Y159" s="695">
        <f t="shared" si="90"/>
        <v>8338</v>
      </c>
      <c r="Z159" s="695">
        <f t="shared" si="90"/>
        <v>8338</v>
      </c>
      <c r="AA159" s="695">
        <f t="shared" si="90"/>
        <v>8338</v>
      </c>
      <c r="AB159" s="695">
        <f t="shared" si="90"/>
        <v>8338</v>
      </c>
      <c r="AC159" s="695">
        <f t="shared" si="90"/>
        <v>8338</v>
      </c>
      <c r="AD159" s="695">
        <f t="shared" si="90"/>
        <v>8338</v>
      </c>
      <c r="AE159" s="695">
        <f t="shared" si="90"/>
        <v>8338</v>
      </c>
      <c r="AF159" s="695">
        <f t="shared" si="90"/>
        <v>8338</v>
      </c>
      <c r="AG159" s="695">
        <f t="shared" si="90"/>
        <v>8338</v>
      </c>
      <c r="AH159" s="695">
        <f t="shared" si="90"/>
        <v>8338</v>
      </c>
      <c r="AI159" s="695">
        <f t="shared" si="90"/>
        <v>8338</v>
      </c>
      <c r="AJ159" s="695">
        <f t="shared" si="90"/>
        <v>8338</v>
      </c>
      <c r="AK159" s="695">
        <f t="shared" si="90"/>
        <v>8338</v>
      </c>
    </row>
    <row r="160" spans="1:37" ht="20.100000000000001" hidden="1" customHeight="1">
      <c r="A160" s="851" t="s">
        <v>285</v>
      </c>
      <c r="B160" s="841" t="s">
        <v>279</v>
      </c>
      <c r="C160" s="689"/>
      <c r="D160" s="690" t="s">
        <v>40</v>
      </c>
      <c r="E160" s="691">
        <v>100</v>
      </c>
      <c r="F160" s="828"/>
      <c r="G160" s="834"/>
      <c r="H160" s="828">
        <v>7725</v>
      </c>
      <c r="I160" s="696">
        <f>+ROUND(IFERROR(VLOOKUP(D160,FCSTSDV!$C$2:$C$72,26,0),0)/'23.10'!E160+0,0)</f>
        <v>0</v>
      </c>
      <c r="J160" s="693">
        <f>+ROUND(IFERROR(INDEX(FCSTSDV!$D$2:$L$72,MATCH('23.10'!$D160,FCSTSDV!$C$2:$C$72,0),MATCH('23.10'!J$3,FCSTSDV!$D$1:$L$1,0)),0)/'23.10'!$E160,1)</f>
        <v>0</v>
      </c>
      <c r="K160" s="693">
        <f>+ROUND(IFERROR(INDEX(FCSTSDV!$D$2:$L$72,MATCH('23.10'!$D160,FCSTSDV!$C$2:$C$72,0),MATCH('23.10'!K$3,FCSTSDV!$D$1:$L$1,0)),0)/'23.10'!$E160,1)</f>
        <v>0</v>
      </c>
      <c r="L160" s="693">
        <f>+ROUND(IFERROR(INDEX(FCSTSDV!$D$2:$L$72,MATCH('23.10'!$D160,FCSTSDV!$C$2:$C$72,0),MATCH('23.10'!L$3,FCSTSDV!$D$1:$L$1,0)),0)/'23.10'!$E160,1)</f>
        <v>0</v>
      </c>
      <c r="M160" s="693">
        <f>+ROUND(IFERROR(INDEX(FCSTSDV!$D$2:$L$72,MATCH('23.10'!$D160,FCSTSDV!$C$2:$C$72,0),MATCH('23.10'!M$3,FCSTSDV!$D$1:$L$1,0)),0)/'23.10'!$E160,1)</f>
        <v>0</v>
      </c>
      <c r="N160" s="693">
        <f>+ROUND(IFERROR(INDEX(FCSTSDV!$D$2:$L$72,MATCH('23.10'!$D160,FCSTSDV!$C$2:$C$72,0),MATCH('23.10'!N$3,FCSTSDV!$D$1:$L$1,0)),0)/'23.10'!$E160,1)</f>
        <v>0</v>
      </c>
      <c r="O160" s="693">
        <f>+ROUND(IFERROR(INDEX(FCSTSDV!$D$2:$L$72,MATCH('23.10'!$D160,FCSTSDV!$C$2:$C$72,0),MATCH('23.10'!O$3,FCSTSDV!$D$1:$L$1,0)),0)/'23.10'!$E160,1)</f>
        <v>0</v>
      </c>
      <c r="P160" s="693">
        <f>+ROUND(IFERROR(INDEX(FCSTSDV!$D$2:$L$72,MATCH('23.10'!$D160,FCSTSDV!$C$2:$C$72,0),MATCH('23.10'!P$3,FCSTSDV!$D$1:$L$1,0)),0)/'23.10'!$E160,1)</f>
        <v>0</v>
      </c>
      <c r="Q160" s="693">
        <f>+ROUND(IFERROR(INDEX(FCSTSDV!$D$2:$L$72,MATCH('23.10'!$D160,FCSTSDV!$C$2:$C$72,0),MATCH('23.10'!Q$3,FCSTSDV!$D$1:$L$1,0)),0)/'23.10'!$E160,1)</f>
        <v>0</v>
      </c>
      <c r="R160" s="693">
        <f>+ROUND(IFERROR(INDEX(FCSTSDV!$D$2:$L$72,MATCH('23.10'!$D160,FCSTSDV!$C$2:$C$72,0),MATCH('23.10'!R$3,FCSTSDV!$D$1:$L$1,0)),0)/'23.10'!$E160,1)</f>
        <v>0</v>
      </c>
      <c r="S160" s="693">
        <f>+ROUND(IFERROR(INDEX(FCSTSDV!$D$2:$L$72,MATCH('23.10'!$D160,FCSTSDV!$C$2:$C$72,0),MATCH('23.10'!S$3,FCSTSDV!$D$1:$L$1,0)),0)/'23.10'!$E160,1)</f>
        <v>0</v>
      </c>
      <c r="T160" s="693">
        <f>+ROUND(IFERROR(INDEX(FCSTSDV!$D$2:$L$72,MATCH('23.10'!$D160,FCSTSDV!$C$2:$C$72,0),MATCH('23.10'!T$3,FCSTSDV!$D$1:$L$1,0)),0)/'23.10'!$E160,1)</f>
        <v>0</v>
      </c>
      <c r="U160" s="693">
        <f>+ROUND(IFERROR(INDEX(FCSTSDV!$D$2:$L$72,MATCH('23.10'!$D160,FCSTSDV!$C$2:$C$72,0),MATCH('23.10'!U$3,FCSTSDV!$D$1:$L$1,0)),0)/'23.10'!$E160,1)</f>
        <v>0</v>
      </c>
      <c r="V160" s="693">
        <f>+ROUND(IFERROR(INDEX(FCSTSDV!$D$2:$L$72,MATCH('23.10'!$D160,FCSTSDV!$C$2:$C$72,0),MATCH('23.10'!V$3,FCSTSDV!$D$1:$L$1,0)),0)/'23.10'!$E160,1)</f>
        <v>0</v>
      </c>
      <c r="W160" s="693">
        <f>+ROUND(IFERROR(INDEX(FCSTSDV!$D$2:$L$72,MATCH('23.10'!$D160,FCSTSDV!$C$2:$C$72,0),MATCH('23.10'!W$3,FCSTSDV!$D$1:$L$1,0)),0)/'23.10'!$E160,1)</f>
        <v>0</v>
      </c>
      <c r="X160" s="693">
        <f>+ROUND(IFERROR(INDEX(FCSTSDV!$D$2:$L$72,MATCH('23.10'!$D160,FCSTSDV!$C$2:$C$72,0),MATCH('23.10'!X$3,FCSTSDV!$D$1:$L$1,0)),0)/'23.10'!$E160,1)</f>
        <v>0</v>
      </c>
      <c r="Y160" s="693">
        <f>+ROUND(IFERROR(INDEX(FCSTSDV!$D$2:$L$72,MATCH('23.10'!$D160,FCSTSDV!$C$2:$C$72,0),MATCH('23.10'!Y$3,FCSTSDV!$D$1:$L$1,0)),0)/'23.10'!$E160,1)</f>
        <v>0</v>
      </c>
      <c r="Z160" s="693">
        <f>+ROUND(IFERROR(INDEX(FCSTSDV!$D$2:$L$72,MATCH('23.10'!$D160,FCSTSDV!$C$2:$C$72,0),MATCH('23.10'!Z$3,FCSTSDV!$D$1:$L$1,0)),0)/'23.10'!$E160,1)</f>
        <v>0</v>
      </c>
      <c r="AA160" s="693">
        <f>+ROUND(IFERROR(INDEX(FCSTSDV!$D$2:$L$72,MATCH('23.10'!$D160,FCSTSDV!$C$2:$C$72,0),MATCH('23.10'!AA$3,FCSTSDV!$D$1:$L$1,0)),0)/'23.10'!$E160,1)</f>
        <v>0</v>
      </c>
      <c r="AB160" s="693">
        <f>+ROUND(IFERROR(INDEX(FCSTSDV!$D$2:$L$72,MATCH('23.10'!$D160,FCSTSDV!$C$2:$C$72,0),MATCH('23.10'!AB$3,FCSTSDV!$D$1:$L$1,0)),0)/'23.10'!$E160,1)</f>
        <v>0</v>
      </c>
      <c r="AC160" s="693">
        <f>+ROUND(IFERROR(INDEX(FCSTSDV!$D$2:$L$72,MATCH('23.10'!$D160,FCSTSDV!$C$2:$C$72,0),MATCH('23.10'!AC$3,FCSTSDV!$D$1:$L$1,0)),0)/'23.10'!$E160,1)</f>
        <v>0</v>
      </c>
      <c r="AD160" s="693">
        <f>+ROUND(IFERROR(INDEX(FCSTSDV!$D$2:$L$72,MATCH('23.10'!$D160,FCSTSDV!$C$2:$C$72,0),MATCH('23.10'!AD$3,FCSTSDV!$D$1:$L$1,0)),0)/'23.10'!$E160,1)</f>
        <v>0</v>
      </c>
      <c r="AE160" s="693">
        <f>+ROUND(IFERROR(INDEX(FCSTSDV!$D$2:$L$72,MATCH('23.10'!$D160,FCSTSDV!$C$2:$C$72,0),MATCH('23.10'!AE$3,FCSTSDV!$D$1:$L$1,0)),0)/'23.10'!$E160,1)</f>
        <v>0</v>
      </c>
      <c r="AF160" s="693">
        <f>+ROUND(IFERROR(INDEX(FCSTSDV!$D$2:$L$72,MATCH('23.10'!$D160,FCSTSDV!$C$2:$C$72,0),MATCH('23.10'!AF$3,FCSTSDV!$D$1:$L$1,0)),0)/'23.10'!$E160,1)</f>
        <v>0</v>
      </c>
      <c r="AG160" s="693">
        <f>+ROUND(IFERROR(INDEX(FCSTSDV!$D$2:$L$72,MATCH('23.10'!$D160,FCSTSDV!$C$2:$C$72,0),MATCH('23.10'!AG$3,FCSTSDV!$D$1:$L$1,0)),0)/'23.10'!$E160,1)</f>
        <v>0</v>
      </c>
      <c r="AH160" s="693">
        <f>+ROUND(IFERROR(INDEX(FCSTSDV!$D$2:$L$72,MATCH('23.10'!$D160,FCSTSDV!$C$2:$C$72,0),MATCH('23.10'!AH$3,FCSTSDV!$D$1:$L$1,0)),0)/'23.10'!$E160,1)</f>
        <v>0</v>
      </c>
      <c r="AI160" s="693">
        <f>+ROUND(IFERROR(INDEX(FCSTSDV!$D$2:$L$72,MATCH('23.10'!$D160,FCSTSDV!$C$2:$C$72,0),MATCH('23.10'!AI$3,FCSTSDV!$D$1:$L$1,0)),0)/'23.10'!$E160,1)</f>
        <v>0</v>
      </c>
      <c r="AJ160" s="693">
        <f>+ROUND(IFERROR(INDEX(FCSTSDV!$D$2:$L$72,MATCH('23.10'!$D160,FCSTSDV!$C$2:$C$72,0),MATCH('23.10'!AJ$3,FCSTSDV!$D$1:$L$1,0)),0)/'23.10'!$E160,1)</f>
        <v>0</v>
      </c>
      <c r="AK160" s="693">
        <f>+ROUND(IFERROR(INDEX(FCSTSDV!$D$2:$L$72,MATCH('23.10'!$D160,FCSTSDV!$C$2:$C$72,0),MATCH('23.10'!AK$3,FCSTSDV!$D$1:$L$1,0)),0)/'23.10'!$E160,1)</f>
        <v>0</v>
      </c>
    </row>
    <row r="161" spans="1:37" ht="20.100000000000001" hidden="1" customHeight="1">
      <c r="A161" s="850"/>
      <c r="B161" s="842"/>
      <c r="C161" s="686"/>
      <c r="D161" s="687" t="s">
        <v>153</v>
      </c>
      <c r="E161" s="688" t="s">
        <v>43</v>
      </c>
      <c r="F161" s="829"/>
      <c r="G161" s="835"/>
      <c r="H161" s="829"/>
      <c r="I161" s="694"/>
      <c r="J161" s="695">
        <f t="shared" ref="J161:V161" si="91">$H160+$I160-J160</f>
        <v>7725</v>
      </c>
      <c r="K161" s="695">
        <f t="shared" si="91"/>
        <v>7725</v>
      </c>
      <c r="L161" s="695">
        <f t="shared" si="91"/>
        <v>7725</v>
      </c>
      <c r="M161" s="695">
        <f t="shared" si="91"/>
        <v>7725</v>
      </c>
      <c r="N161" s="695">
        <f t="shared" si="91"/>
        <v>7725</v>
      </c>
      <c r="O161" s="695">
        <f t="shared" si="91"/>
        <v>7725</v>
      </c>
      <c r="P161" s="695">
        <f t="shared" si="91"/>
        <v>7725</v>
      </c>
      <c r="Q161" s="695">
        <f t="shared" si="91"/>
        <v>7725</v>
      </c>
      <c r="R161" s="695">
        <f t="shared" si="91"/>
        <v>7725</v>
      </c>
      <c r="S161" s="695">
        <f t="shared" si="91"/>
        <v>7725</v>
      </c>
      <c r="T161" s="695">
        <f t="shared" si="91"/>
        <v>7725</v>
      </c>
      <c r="U161" s="695">
        <f t="shared" si="91"/>
        <v>7725</v>
      </c>
      <c r="V161" s="695">
        <f t="shared" si="91"/>
        <v>7725</v>
      </c>
      <c r="W161" s="695">
        <f t="shared" ref="W161:AK161" si="92">V161-W160</f>
        <v>7725</v>
      </c>
      <c r="X161" s="695">
        <f t="shared" si="92"/>
        <v>7725</v>
      </c>
      <c r="Y161" s="695">
        <f t="shared" si="92"/>
        <v>7725</v>
      </c>
      <c r="Z161" s="695">
        <f t="shared" si="92"/>
        <v>7725</v>
      </c>
      <c r="AA161" s="695">
        <f t="shared" si="92"/>
        <v>7725</v>
      </c>
      <c r="AB161" s="695">
        <f t="shared" si="92"/>
        <v>7725</v>
      </c>
      <c r="AC161" s="695">
        <f t="shared" si="92"/>
        <v>7725</v>
      </c>
      <c r="AD161" s="695">
        <f t="shared" si="92"/>
        <v>7725</v>
      </c>
      <c r="AE161" s="695">
        <f t="shared" si="92"/>
        <v>7725</v>
      </c>
      <c r="AF161" s="695">
        <f t="shared" si="92"/>
        <v>7725</v>
      </c>
      <c r="AG161" s="695">
        <f t="shared" si="92"/>
        <v>7725</v>
      </c>
      <c r="AH161" s="695">
        <f t="shared" si="92"/>
        <v>7725</v>
      </c>
      <c r="AI161" s="695">
        <f t="shared" si="92"/>
        <v>7725</v>
      </c>
      <c r="AJ161" s="695">
        <f t="shared" si="92"/>
        <v>7725</v>
      </c>
      <c r="AK161" s="695">
        <f t="shared" si="92"/>
        <v>7725</v>
      </c>
    </row>
    <row r="162" spans="1:37" ht="20.100000000000001" customHeight="1">
      <c r="A162" s="824" t="s">
        <v>225</v>
      </c>
      <c r="B162" s="795" t="s">
        <v>226</v>
      </c>
      <c r="C162" s="50"/>
      <c r="D162" s="123" t="s">
        <v>40</v>
      </c>
      <c r="E162" s="171">
        <v>0.2</v>
      </c>
      <c r="F162" s="799"/>
      <c r="G162" s="799"/>
      <c r="H162" s="830">
        <v>78</v>
      </c>
      <c r="I162" s="91">
        <f>+ROUND(IFERROR(VLOOKUP(D162,FCSTSDV!$C$2:$C$72,26,0),0)*'23.10'!E162/3290+0,0)</f>
        <v>0</v>
      </c>
      <c r="J162" s="106">
        <f t="array" ref="J162">+IFERROR(INDEX(FCSTSDV!$D$2:$L$72,MATCH('23.10'!$D162,FCSTSDV!$C$2:$C$72,0),MATCH('23.10'!J$3,FCSTSDV!$D$1:$L$1,0)),0)*$E162/3290</f>
        <v>0</v>
      </c>
      <c r="K162" s="106">
        <f>ROUND(+IFERROR(INDEX(FCSTSDV!$D$2:$L$72,MATCH('23.10'!$D162,FCSTSDV!$C$2:$C$72,0),MATCH('23.10'!K$3,FCSTSDV!$D$1:$L$1,0)),0)*$E162/3290,1)</f>
        <v>0</v>
      </c>
      <c r="L162" s="106">
        <f>ROUND(+IFERROR(INDEX(FCSTSDV!$D$2:$L$72,MATCH('23.10'!$D162,FCSTSDV!$C$2:$C$72,0),MATCH('23.10'!L$3,FCSTSDV!$D$1:$L$1,0)),0)*$E162/3290,1)</f>
        <v>0</v>
      </c>
      <c r="M162" s="106">
        <f>ROUND(+IFERROR(INDEX(FCSTSDV!$D$2:$L$72,MATCH('23.10'!$D162,FCSTSDV!$C$2:$C$72,0),MATCH('23.10'!M$3,FCSTSDV!$D$1:$L$1,0)),0)*$E162/3290,1)</f>
        <v>0</v>
      </c>
      <c r="N162" s="106">
        <f>ROUND(+IFERROR(INDEX(FCSTSDV!$D$2:$L$72,MATCH('23.10'!$D162,FCSTSDV!$C$2:$C$72,0),MATCH('23.10'!N$3,FCSTSDV!$D$1:$L$1,0)),0)*$E162/3290,1)</f>
        <v>0</v>
      </c>
      <c r="O162" s="106">
        <f>ROUND(+IFERROR(INDEX(FCSTSDV!$D$2:$L$72,MATCH('23.10'!$D162,FCSTSDV!$C$2:$C$72,0),MATCH('23.10'!O$3,FCSTSDV!$D$1:$L$1,0)),0)*$E162/3290,1)</f>
        <v>0</v>
      </c>
      <c r="P162" s="106">
        <f>ROUND(+IFERROR(INDEX(FCSTSDV!$D$2:$L$72,MATCH('23.10'!$D162,FCSTSDV!$C$2:$C$72,0),MATCH('23.10'!P$3,FCSTSDV!$D$1:$L$1,0)),0)*$E162/3290,1)</f>
        <v>0</v>
      </c>
      <c r="Q162" s="106">
        <f>ROUND(+IFERROR(INDEX(FCSTSDV!$D$2:$L$72,MATCH('23.10'!$D162,FCSTSDV!$C$2:$C$72,0),MATCH('23.10'!Q$3,FCSTSDV!$D$1:$L$1,0)),0)*$E162/3290,1)</f>
        <v>0</v>
      </c>
      <c r="R162" s="106">
        <f>ROUND(+IFERROR(INDEX(FCSTSDV!$D$2:$L$72,MATCH('23.10'!$D162,FCSTSDV!$C$2:$C$72,0),MATCH('23.10'!R$3,FCSTSDV!$D$1:$L$1,0)),0)*$E162/3290,1)</f>
        <v>0</v>
      </c>
      <c r="S162" s="106">
        <f>ROUND(+IFERROR(INDEX(FCSTSDV!$D$2:$L$72,MATCH('23.10'!$D162,FCSTSDV!$C$2:$C$72,0),MATCH('23.10'!S$3,FCSTSDV!$D$1:$L$1,0)),0)*$E162/3290,1)</f>
        <v>0</v>
      </c>
      <c r="T162" s="106">
        <f>ROUND(+IFERROR(INDEX(FCSTSDV!$D$2:$L$72,MATCH('23.10'!$D162,FCSTSDV!$C$2:$C$72,0),MATCH('23.10'!T$3,FCSTSDV!$D$1:$L$1,0)),0)*$E162/3290,1)</f>
        <v>0</v>
      </c>
      <c r="U162" s="106">
        <f>ROUND(+IFERROR(INDEX(FCSTSDV!$D$2:$L$72,MATCH('23.10'!$D162,FCSTSDV!$C$2:$C$72,0),MATCH('23.10'!U$3,FCSTSDV!$D$1:$L$1,0)),0)*$E162/3290,1)</f>
        <v>0</v>
      </c>
      <c r="V162" s="106">
        <f>ROUND(+IFERROR(INDEX(FCSTSDV!$D$2:$L$72,MATCH('23.10'!$D162,FCSTSDV!$C$2:$C$72,0),MATCH('23.10'!V$3,FCSTSDV!$D$1:$L$1,0)),0)*$E162/3290,1)</f>
        <v>0</v>
      </c>
      <c r="W162" s="106">
        <f>ROUND(+IFERROR(INDEX(FCSTSDV!$D$2:$L$72,MATCH('23.10'!$D162,FCSTSDV!$C$2:$C$72,0),MATCH('23.10'!W$3,FCSTSDV!$D$1:$L$1,0)),0)*$E162/3290,1)</f>
        <v>0</v>
      </c>
      <c r="X162" s="106">
        <f>ROUND(+IFERROR(INDEX(FCSTSDV!$D$2:$L$72,MATCH('23.10'!$D162,FCSTSDV!$C$2:$C$72,0),MATCH('23.10'!X$3,FCSTSDV!$D$1:$L$1,0)),0)*$E162/3290,1)</f>
        <v>0</v>
      </c>
      <c r="Y162" s="106">
        <f>ROUND(+IFERROR(INDEX(FCSTSDV!$D$2:$L$72,MATCH('23.10'!$D162,FCSTSDV!$C$2:$C$72,0),MATCH('23.10'!Y$3,FCSTSDV!$D$1:$L$1,0)),0)*$E162/3290,1)</f>
        <v>0</v>
      </c>
      <c r="Z162" s="106">
        <f>ROUND(+IFERROR(INDEX(FCSTSDV!$D$2:$L$72,MATCH('23.10'!$D162,FCSTSDV!$C$2:$C$72,0),MATCH('23.10'!Z$3,FCSTSDV!$D$1:$L$1,0)),0)*$E162/3290,1)</f>
        <v>0</v>
      </c>
      <c r="AA162" s="92" t="e">
        <f>+ROUND(INDEX(FCSTSDV!$D$2:$L$72,MATCH('23.10'!$D162,FCSTSDV!$C$2:$C$72,0),MATCH('23.10'!AA$3,FCSTSDV!$D$1:$L$1,0))*'23.10'!$E162/3290,1)</f>
        <v>#N/A</v>
      </c>
      <c r="AB162" s="92" t="e">
        <f>+ROUND(INDEX(FCSTSDV!$D$2:$L$72,MATCH('23.10'!$D162,FCSTSDV!$C$2:$C$72,0),MATCH('23.10'!AB$3,FCSTSDV!$D$1:$L$1,0))*'23.10'!$E162/3290,1)</f>
        <v>#N/A</v>
      </c>
      <c r="AC162" s="92" t="e">
        <f>+ROUND(INDEX(FCSTSDV!$D$2:$L$72,MATCH('23.10'!$D162,FCSTSDV!$C$2:$C$72,0),MATCH('23.10'!AC$3,FCSTSDV!$D$1:$L$1,0))*'23.10'!$E162/3290,1)</f>
        <v>#N/A</v>
      </c>
      <c r="AD162" s="92" t="e">
        <f>+ROUND(INDEX(FCSTSDV!$D$2:$L$72,MATCH('23.10'!$D162,FCSTSDV!$C$2:$C$72,0),MATCH('23.10'!AD$3,FCSTSDV!$D$1:$L$1,0))*'23.10'!$E162/3290,1)</f>
        <v>#N/A</v>
      </c>
      <c r="AE162" s="92" t="e">
        <f>+ROUND(INDEX(FCSTSDV!$D$2:$L$72,MATCH('23.10'!$D162,FCSTSDV!$C$2:$C$72,0),MATCH('23.10'!AE$3,FCSTSDV!$D$1:$L$1,0))*'23.10'!$E162/3290,1)</f>
        <v>#N/A</v>
      </c>
      <c r="AF162" s="92" t="e">
        <f>+ROUND(INDEX(FCSTSDV!$D$2:$L$72,MATCH('23.10'!$D162,FCSTSDV!$C$2:$C$72,0),MATCH('23.10'!AF$3,FCSTSDV!$D$1:$L$1,0))*'23.10'!$E162/3290,1)</f>
        <v>#N/A</v>
      </c>
      <c r="AG162" s="92" t="e">
        <f>+ROUND(INDEX(FCSTSDV!$D$2:$L$72,MATCH('23.10'!$D162,FCSTSDV!$C$2:$C$72,0),MATCH('23.10'!AG$3,FCSTSDV!$D$1:$L$1,0))*'23.10'!$E162/3290,1)</f>
        <v>#N/A</v>
      </c>
      <c r="AH162" s="92" t="e">
        <f>+ROUND(INDEX(FCSTSDV!$D$2:$L$72,MATCH('23.10'!$D162,FCSTSDV!$C$2:$C$72,0),MATCH('23.10'!AH$3,FCSTSDV!$D$1:$L$1,0))*'23.10'!$E162/3290,1)</f>
        <v>#N/A</v>
      </c>
      <c r="AI162" s="92" t="e">
        <f>+ROUND(INDEX(FCSTSDV!$D$2:$L$72,MATCH('23.10'!$D162,FCSTSDV!$C$2:$C$72,0),MATCH('23.10'!AI$3,FCSTSDV!$D$1:$L$1,0))*'23.10'!$E162/3290,1)</f>
        <v>#N/A</v>
      </c>
      <c r="AJ162" s="92" t="e">
        <f>+ROUND(INDEX(FCSTSDV!$D$2:$L$72,MATCH('23.10'!$D162,FCSTSDV!$C$2:$C$72,0),MATCH('23.10'!AJ$3,FCSTSDV!$D$1:$L$1,0))*'23.10'!$E162/3290,1)</f>
        <v>#N/A</v>
      </c>
      <c r="AK162" s="92" t="e">
        <f>+ROUND(INDEX(FCSTSDV!$D$2:$L$72,MATCH('23.10'!$D162,FCSTSDV!$C$2:$C$72,0),MATCH('23.10'!AK$3,FCSTSDV!$D$1:$L$1,0))*'23.10'!$E162/3290,1)</f>
        <v>#N/A</v>
      </c>
    </row>
    <row r="163" spans="1:37" ht="20.100000000000001" customHeight="1">
      <c r="A163" s="824"/>
      <c r="B163" s="795"/>
      <c r="C163" s="57"/>
      <c r="D163" s="32" t="s">
        <v>41</v>
      </c>
      <c r="E163" s="172">
        <v>0.35</v>
      </c>
      <c r="F163" s="799"/>
      <c r="G163" s="799"/>
      <c r="H163" s="830"/>
      <c r="I163" s="91">
        <f>+ROUND(IFERROR(VLOOKUP(D163,FCSTSDV!$C$2:$C$72,26,0),0)*'23.10'!E163/3290+0,0)</f>
        <v>0</v>
      </c>
      <c r="J163" s="92">
        <f t="array" ref="J163">+IFERROR(INDEX(FCSTSDV!$D$2:$L$72,MATCH('23.10'!$D163,FCSTSDV!$C$2:$C$72,0),MATCH('23.10'!J$3,FCSTSDV!$D$1:$L$1,0)),0)*$E163/3290</f>
        <v>0</v>
      </c>
      <c r="K163" s="106">
        <f>ROUND(+IFERROR(INDEX(FCSTSDV!$D$2:$L$72,MATCH('23.10'!$D163,FCSTSDV!$C$2:$C$72,0),MATCH('23.10'!K$3,FCSTSDV!$D$1:$L$1,0)),0)*$E163/3290,1)</f>
        <v>0</v>
      </c>
      <c r="L163" s="106">
        <f>ROUND(+IFERROR(INDEX(FCSTSDV!$D$2:$L$72,MATCH('23.10'!$D163,FCSTSDV!$C$2:$C$72,0),MATCH('23.10'!L$3,FCSTSDV!$D$1:$L$1,0)),0)*$E163/3290,1)</f>
        <v>0</v>
      </c>
      <c r="M163" s="106">
        <f>ROUND(+IFERROR(INDEX(FCSTSDV!$D$2:$L$72,MATCH('23.10'!$D163,FCSTSDV!$C$2:$C$72,0),MATCH('23.10'!M$3,FCSTSDV!$D$1:$L$1,0)),0)*$E163/3290,1)</f>
        <v>0</v>
      </c>
      <c r="N163" s="106">
        <f>ROUND(+IFERROR(INDEX(FCSTSDV!$D$2:$L$72,MATCH('23.10'!$D163,FCSTSDV!$C$2:$C$72,0),MATCH('23.10'!N$3,FCSTSDV!$D$1:$L$1,0)),0)*$E163/3290,1)</f>
        <v>0</v>
      </c>
      <c r="O163" s="106">
        <f>ROUND(+IFERROR(INDEX(FCSTSDV!$D$2:$L$72,MATCH('23.10'!$D163,FCSTSDV!$C$2:$C$72,0),MATCH('23.10'!O$3,FCSTSDV!$D$1:$L$1,0)),0)*$E163/3290,1)</f>
        <v>0</v>
      </c>
      <c r="P163" s="106">
        <f>ROUND(+IFERROR(INDEX(FCSTSDV!$D$2:$L$72,MATCH('23.10'!$D163,FCSTSDV!$C$2:$C$72,0),MATCH('23.10'!P$3,FCSTSDV!$D$1:$L$1,0)),0)*$E163/3290,1)</f>
        <v>0</v>
      </c>
      <c r="Q163" s="106">
        <f>ROUND(+IFERROR(INDEX(FCSTSDV!$D$2:$L$72,MATCH('23.10'!$D163,FCSTSDV!$C$2:$C$72,0),MATCH('23.10'!Q$3,FCSTSDV!$D$1:$L$1,0)),0)*$E163/3290,1)</f>
        <v>0</v>
      </c>
      <c r="R163" s="106">
        <f>ROUND(+IFERROR(INDEX(FCSTSDV!$D$2:$L$72,MATCH('23.10'!$D163,FCSTSDV!$C$2:$C$72,0),MATCH('23.10'!R$3,FCSTSDV!$D$1:$L$1,0)),0)*$E163/3290,1)</f>
        <v>0</v>
      </c>
      <c r="S163" s="106">
        <f>ROUND(+IFERROR(INDEX(FCSTSDV!$D$2:$L$72,MATCH('23.10'!$D163,FCSTSDV!$C$2:$C$72,0),MATCH('23.10'!S$3,FCSTSDV!$D$1:$L$1,0)),0)*$E163/3290,1)</f>
        <v>0</v>
      </c>
      <c r="T163" s="106">
        <f>ROUND(+IFERROR(INDEX(FCSTSDV!$D$2:$L$72,MATCH('23.10'!$D163,FCSTSDV!$C$2:$C$72,0),MATCH('23.10'!T$3,FCSTSDV!$D$1:$L$1,0)),0)*$E163/3290,1)</f>
        <v>0</v>
      </c>
      <c r="U163" s="106">
        <f>ROUND(+IFERROR(INDEX(FCSTSDV!$D$2:$L$72,MATCH('23.10'!$D163,FCSTSDV!$C$2:$C$72,0),MATCH('23.10'!U$3,FCSTSDV!$D$1:$L$1,0)),0)*$E163/3290,1)</f>
        <v>0</v>
      </c>
      <c r="V163" s="106">
        <f>ROUND(+IFERROR(INDEX(FCSTSDV!$D$2:$L$72,MATCH('23.10'!$D163,FCSTSDV!$C$2:$C$72,0),MATCH('23.10'!V$3,FCSTSDV!$D$1:$L$1,0)),0)*$E163/3290,1)</f>
        <v>0</v>
      </c>
      <c r="W163" s="106">
        <f>ROUND(+IFERROR(INDEX(FCSTSDV!$D$2:$L$72,MATCH('23.10'!$D163,FCSTSDV!$C$2:$C$72,0),MATCH('23.10'!W$3,FCSTSDV!$D$1:$L$1,0)),0)*$E163/3290,1)</f>
        <v>0</v>
      </c>
      <c r="X163" s="106">
        <f>ROUND(+IFERROR(INDEX(FCSTSDV!$D$2:$L$72,MATCH('23.10'!$D163,FCSTSDV!$C$2:$C$72,0),MATCH('23.10'!X$3,FCSTSDV!$D$1:$L$1,0)),0)*$E163/3290,1)</f>
        <v>0</v>
      </c>
      <c r="Y163" s="106">
        <f>ROUND(+IFERROR(INDEX(FCSTSDV!$D$2:$L$72,MATCH('23.10'!$D163,FCSTSDV!$C$2:$C$72,0),MATCH('23.10'!Y$3,FCSTSDV!$D$1:$L$1,0)),0)*$E163/3290,1)</f>
        <v>0</v>
      </c>
      <c r="Z163" s="106">
        <f>ROUND(+IFERROR(INDEX(FCSTSDV!$D$2:$L$72,MATCH('23.10'!$D163,FCSTSDV!$C$2:$C$72,0),MATCH('23.10'!Z$3,FCSTSDV!$D$1:$L$1,0)),0)*$E163/3290,1)</f>
        <v>0</v>
      </c>
      <c r="AA163" s="92" t="e">
        <f>+ROUND(INDEX(FCSTSDV!$D$2:$L$72,MATCH('23.10'!$D163,FCSTSDV!$C$2:$C$72,0),MATCH('23.10'!AA$3,FCSTSDV!$D$1:$L$1,0))*'23.10'!$E163/3290,1)</f>
        <v>#N/A</v>
      </c>
      <c r="AB163" s="92" t="e">
        <f>+ROUND(INDEX(FCSTSDV!$D$2:$L$72,MATCH('23.10'!$D163,FCSTSDV!$C$2:$C$72,0),MATCH('23.10'!AB$3,FCSTSDV!$D$1:$L$1,0))*'23.10'!$E163/3290,1)</f>
        <v>#N/A</v>
      </c>
      <c r="AC163" s="92" t="e">
        <f>+ROUND(INDEX(FCSTSDV!$D$2:$L$72,MATCH('23.10'!$D163,FCSTSDV!$C$2:$C$72,0),MATCH('23.10'!AC$3,FCSTSDV!$D$1:$L$1,0))*'23.10'!$E163/3290,1)</f>
        <v>#N/A</v>
      </c>
      <c r="AD163" s="92" t="e">
        <f>+ROUND(INDEX(FCSTSDV!$D$2:$L$72,MATCH('23.10'!$D163,FCSTSDV!$C$2:$C$72,0),MATCH('23.10'!AD$3,FCSTSDV!$D$1:$L$1,0))*'23.10'!$E163/3290,1)</f>
        <v>#N/A</v>
      </c>
      <c r="AE163" s="92" t="e">
        <f>+ROUND(INDEX(FCSTSDV!$D$2:$L$72,MATCH('23.10'!$D163,FCSTSDV!$C$2:$C$72,0),MATCH('23.10'!AE$3,FCSTSDV!$D$1:$L$1,0))*'23.10'!$E163/3290,1)</f>
        <v>#N/A</v>
      </c>
      <c r="AF163" s="92" t="e">
        <f>+ROUND(INDEX(FCSTSDV!$D$2:$L$72,MATCH('23.10'!$D163,FCSTSDV!$C$2:$C$72,0),MATCH('23.10'!AF$3,FCSTSDV!$D$1:$L$1,0))*'23.10'!$E163/3290,1)</f>
        <v>#N/A</v>
      </c>
      <c r="AG163" s="92" t="e">
        <f>+ROUND(INDEX(FCSTSDV!$D$2:$L$72,MATCH('23.10'!$D163,FCSTSDV!$C$2:$C$72,0),MATCH('23.10'!AG$3,FCSTSDV!$D$1:$L$1,0))*'23.10'!$E163/3290,1)</f>
        <v>#N/A</v>
      </c>
      <c r="AH163" s="92" t="e">
        <f>+ROUND(INDEX(FCSTSDV!$D$2:$L$72,MATCH('23.10'!$D163,FCSTSDV!$C$2:$C$72,0),MATCH('23.10'!AH$3,FCSTSDV!$D$1:$L$1,0))*'23.10'!$E163/3290,1)</f>
        <v>#N/A</v>
      </c>
      <c r="AI163" s="92" t="e">
        <f>+ROUND(INDEX(FCSTSDV!$D$2:$L$72,MATCH('23.10'!$D163,FCSTSDV!$C$2:$C$72,0),MATCH('23.10'!AI$3,FCSTSDV!$D$1:$L$1,0))*'23.10'!$E163/3290,1)</f>
        <v>#N/A</v>
      </c>
      <c r="AJ163" s="92" t="e">
        <f>+ROUND(INDEX(FCSTSDV!$D$2:$L$72,MATCH('23.10'!$D163,FCSTSDV!$C$2:$C$72,0),MATCH('23.10'!AJ$3,FCSTSDV!$D$1:$L$1,0))*'23.10'!$E163/3290,1)</f>
        <v>#N/A</v>
      </c>
      <c r="AK163" s="92" t="e">
        <f>+ROUND(INDEX(FCSTSDV!$D$2:$L$72,MATCH('23.10'!$D163,FCSTSDV!$C$2:$C$72,0),MATCH('23.10'!AK$3,FCSTSDV!$D$1:$L$1,0))*'23.10'!$E163/3290,1)</f>
        <v>#N/A</v>
      </c>
    </row>
    <row r="164" spans="1:37" ht="20.100000000000001" customHeight="1">
      <c r="A164" s="824"/>
      <c r="B164" s="795"/>
      <c r="C164" s="57"/>
      <c r="D164" s="123" t="s">
        <v>66</v>
      </c>
      <c r="E164" s="172">
        <v>0.2</v>
      </c>
      <c r="F164" s="799"/>
      <c r="G164" s="799"/>
      <c r="H164" s="830"/>
      <c r="I164" s="91">
        <f>+ROUND(IFERROR(VLOOKUP(D164,FCSTSDV!$C$2:$C$72,26,0),0)*'23.10'!E164/3290+0,0)</f>
        <v>0</v>
      </c>
      <c r="J164" s="92"/>
      <c r="K164" s="106"/>
      <c r="L164" s="106"/>
      <c r="M164" s="106"/>
      <c r="N164" s="106"/>
      <c r="O164" s="106"/>
      <c r="P164" s="106"/>
      <c r="Q164" s="106"/>
      <c r="R164" s="106"/>
      <c r="S164" s="106"/>
      <c r="T164" s="106"/>
      <c r="U164" s="106"/>
      <c r="V164" s="106">
        <f>ROUND(+IFERROR(INDEX(FCSTSDV!$D$2:$L$72,MATCH('23.10'!$D164,FCSTSDV!$C$2:$C$72,0),MATCH('23.10'!V$3,FCSTSDV!$D$1:$L$1,0)),0)*$E164/3290,1)</f>
        <v>0</v>
      </c>
      <c r="W164" s="106">
        <f>ROUND(+IFERROR(INDEX(FCSTSDV!$D$2:$L$72,MATCH('23.10'!$D164,FCSTSDV!$C$2:$C$72,0),MATCH('23.10'!W$3,FCSTSDV!$D$1:$L$1,0)),0)*$E164/3290,1)</f>
        <v>0</v>
      </c>
      <c r="X164" s="106">
        <f>ROUND(+IFERROR(INDEX(FCSTSDV!$D$2:$L$72,MATCH('23.10'!$D164,FCSTSDV!$C$2:$C$72,0),MATCH('23.10'!X$3,FCSTSDV!$D$1:$L$1,0)),0)*$E164/3290,1)</f>
        <v>0</v>
      </c>
      <c r="Y164" s="106">
        <f>ROUND(+IFERROR(INDEX(FCSTSDV!$D$2:$L$72,MATCH('23.10'!$D164,FCSTSDV!$C$2:$C$72,0),MATCH('23.10'!Y$3,FCSTSDV!$D$1:$L$1,0)),0)*$E164/3290,1)</f>
        <v>0</v>
      </c>
      <c r="Z164" s="106">
        <f>ROUND(+IFERROR(INDEX(FCSTSDV!$D$2:$L$72,MATCH('23.10'!$D164,FCSTSDV!$C$2:$C$72,0),MATCH('23.10'!Z$3,FCSTSDV!$D$1:$L$1,0)),0)*$E164/3290,1)</f>
        <v>0</v>
      </c>
      <c r="AA164" s="92" t="e">
        <f>+ROUND(INDEX(FCSTSDV!$D$2:$L$72,MATCH('23.10'!$D164,FCSTSDV!$C$2:$C$72,0),MATCH('23.10'!AA$3,FCSTSDV!$D$1:$L$1,0))*'23.10'!$E164/3290,1)</f>
        <v>#N/A</v>
      </c>
      <c r="AB164" s="92" t="e">
        <f>+ROUND(INDEX(FCSTSDV!$D$2:$L$72,MATCH('23.10'!$D164,FCSTSDV!$C$2:$C$72,0),MATCH('23.10'!AB$3,FCSTSDV!$D$1:$L$1,0))*'23.10'!$E164/3290,1)</f>
        <v>#N/A</v>
      </c>
      <c r="AC164" s="92" t="e">
        <f>+ROUND(INDEX(FCSTSDV!$D$2:$L$72,MATCH('23.10'!$D164,FCSTSDV!$C$2:$C$72,0),MATCH('23.10'!AC$3,FCSTSDV!$D$1:$L$1,0))*'23.10'!$E164/3290,1)</f>
        <v>#N/A</v>
      </c>
      <c r="AD164" s="92" t="e">
        <f>+ROUND(INDEX(FCSTSDV!$D$2:$L$72,MATCH('23.10'!$D164,FCSTSDV!$C$2:$C$72,0),MATCH('23.10'!AD$3,FCSTSDV!$D$1:$L$1,0))*'23.10'!$E164/3290,1)</f>
        <v>#N/A</v>
      </c>
      <c r="AE164" s="92" t="e">
        <f>+ROUND(INDEX(FCSTSDV!$D$2:$L$72,MATCH('23.10'!$D164,FCSTSDV!$C$2:$C$72,0),MATCH('23.10'!AE$3,FCSTSDV!$D$1:$L$1,0))*'23.10'!$E164/3290,1)</f>
        <v>#N/A</v>
      </c>
      <c r="AF164" s="92" t="e">
        <f>+ROUND(INDEX(FCSTSDV!$D$2:$L$72,MATCH('23.10'!$D164,FCSTSDV!$C$2:$C$72,0),MATCH('23.10'!AF$3,FCSTSDV!$D$1:$L$1,0))*'23.10'!$E164/3290,1)</f>
        <v>#N/A</v>
      </c>
      <c r="AG164" s="92" t="e">
        <f>+ROUND(INDEX(FCSTSDV!$D$2:$L$72,MATCH('23.10'!$D164,FCSTSDV!$C$2:$C$72,0),MATCH('23.10'!AG$3,FCSTSDV!$D$1:$L$1,0))*'23.10'!$E164/3290,1)</f>
        <v>#N/A</v>
      </c>
      <c r="AH164" s="92" t="e">
        <f>+ROUND(INDEX(FCSTSDV!$D$2:$L$72,MATCH('23.10'!$D164,FCSTSDV!$C$2:$C$72,0),MATCH('23.10'!AH$3,FCSTSDV!$D$1:$L$1,0))*'23.10'!$E164/3290,1)</f>
        <v>#N/A</v>
      </c>
      <c r="AI164" s="92" t="e">
        <f>+ROUND(INDEX(FCSTSDV!$D$2:$L$72,MATCH('23.10'!$D164,FCSTSDV!$C$2:$C$72,0),MATCH('23.10'!AI$3,FCSTSDV!$D$1:$L$1,0))*'23.10'!$E164/3290,1)</f>
        <v>#N/A</v>
      </c>
      <c r="AJ164" s="92" t="e">
        <f>+ROUND(INDEX(FCSTSDV!$D$2:$L$72,MATCH('23.10'!$D164,FCSTSDV!$C$2:$C$72,0),MATCH('23.10'!AJ$3,FCSTSDV!$D$1:$L$1,0))*'23.10'!$E164/3290,1)</f>
        <v>#N/A</v>
      </c>
      <c r="AK164" s="92" t="e">
        <f>+ROUND(INDEX(FCSTSDV!$D$2:$L$72,MATCH('23.10'!$D164,FCSTSDV!$C$2:$C$72,0),MATCH('23.10'!AK$3,FCSTSDV!$D$1:$L$1,0))*'23.10'!$E164/3290,1)</f>
        <v>#N/A</v>
      </c>
    </row>
    <row r="165" spans="1:37" ht="20.100000000000001" customHeight="1">
      <c r="A165" s="824"/>
      <c r="B165" s="795"/>
      <c r="C165" s="57"/>
      <c r="D165" s="123" t="s">
        <v>49</v>
      </c>
      <c r="E165" s="172">
        <v>0.2</v>
      </c>
      <c r="F165" s="799"/>
      <c r="G165" s="799"/>
      <c r="H165" s="830"/>
      <c r="I165" s="91">
        <f>+ROUND(IFERROR(VLOOKUP(D165,FCSTSDV!$C$2:$C$72,26,0),0)*'23.10'!E165/3290+0,0)</f>
        <v>0</v>
      </c>
      <c r="J165" s="92"/>
      <c r="K165" s="106">
        <f>ROUND(+IFERROR(INDEX(FCSTSDV!$D$2:$L$72,MATCH('23.10'!$D165,FCSTSDV!$C$2:$C$72,0),MATCH('23.10'!K$3,FCSTSDV!$D$1:$L$1,0)),0)*$E165/3290,1)</f>
        <v>0</v>
      </c>
      <c r="L165" s="106">
        <f>ROUND(+IFERROR(INDEX(FCSTSDV!$D$2:$L$72,MATCH('23.10'!$D165,FCSTSDV!$C$2:$C$72,0),MATCH('23.10'!L$3,FCSTSDV!$D$1:$L$1,0)),0)*$E165/3290,1)</f>
        <v>0</v>
      </c>
      <c r="M165" s="106">
        <f>ROUND(+IFERROR(INDEX(FCSTSDV!$D$2:$L$72,MATCH('23.10'!$D165,FCSTSDV!$C$2:$C$72,0),MATCH('23.10'!M$3,FCSTSDV!$D$1:$L$1,0)),0)*$E165/3290,1)</f>
        <v>0</v>
      </c>
      <c r="N165" s="106">
        <f>ROUND(+IFERROR(INDEX(FCSTSDV!$D$2:$L$72,MATCH('23.10'!$D165,FCSTSDV!$C$2:$C$72,0),MATCH('23.10'!N$3,FCSTSDV!$D$1:$L$1,0)),0)*$E165/3290,1)</f>
        <v>0</v>
      </c>
      <c r="O165" s="106">
        <f>ROUND(+IFERROR(INDEX(FCSTSDV!$D$2:$L$72,MATCH('23.10'!$D165,FCSTSDV!$C$2:$C$72,0),MATCH('23.10'!O$3,FCSTSDV!$D$1:$L$1,0)),0)*$E165/3290,1)</f>
        <v>0</v>
      </c>
      <c r="P165" s="106">
        <f>ROUND(+IFERROR(INDEX(FCSTSDV!$D$2:$L$72,MATCH('23.10'!$D165,FCSTSDV!$C$2:$C$72,0),MATCH('23.10'!P$3,FCSTSDV!$D$1:$L$1,0)),0)*$E165/3290,1)</f>
        <v>0</v>
      </c>
      <c r="Q165" s="106">
        <f>ROUND(+IFERROR(INDEX(FCSTSDV!$D$2:$L$72,MATCH('23.10'!$D165,FCSTSDV!$C$2:$C$72,0),MATCH('23.10'!Q$3,FCSTSDV!$D$1:$L$1,0)),0)*$E165/3290,1)</f>
        <v>0</v>
      </c>
      <c r="R165" s="106">
        <f>ROUND(+IFERROR(INDEX(FCSTSDV!$D$2:$L$72,MATCH('23.10'!$D165,FCSTSDV!$C$2:$C$72,0),MATCH('23.10'!R$3,FCSTSDV!$D$1:$L$1,0)),0)*$E165/3290,1)</f>
        <v>0</v>
      </c>
      <c r="S165" s="106">
        <f>ROUND(+IFERROR(INDEX(FCSTSDV!$D$2:$L$72,MATCH('23.10'!$D165,FCSTSDV!$C$2:$C$72,0),MATCH('23.10'!S$3,FCSTSDV!$D$1:$L$1,0)),0)*$E165/3290,1)</f>
        <v>0</v>
      </c>
      <c r="T165" s="106">
        <f>ROUND(+IFERROR(INDEX(FCSTSDV!$D$2:$L$72,MATCH('23.10'!$D165,FCSTSDV!$C$2:$C$72,0),MATCH('23.10'!T$3,FCSTSDV!$D$1:$L$1,0)),0)*$E165/3290,1)</f>
        <v>0</v>
      </c>
      <c r="U165" s="106">
        <f>ROUND(+IFERROR(INDEX(FCSTSDV!$D$2:$L$72,MATCH('23.10'!$D165,FCSTSDV!$C$2:$C$72,0),MATCH('23.10'!U$3,FCSTSDV!$D$1:$L$1,0)),0)*$E165/3290,1)</f>
        <v>0</v>
      </c>
      <c r="V165" s="106">
        <f>ROUND(+IFERROR(INDEX(FCSTSDV!$D$2:$L$72,MATCH('23.10'!$D165,FCSTSDV!$C$2:$C$72,0),MATCH('23.10'!V$3,FCSTSDV!$D$1:$L$1,0)),0)*$E165/3290,1)</f>
        <v>0</v>
      </c>
      <c r="W165" s="106">
        <f>ROUND(+IFERROR(INDEX(FCSTSDV!$D$2:$L$72,MATCH('23.10'!$D165,FCSTSDV!$C$2:$C$72,0),MATCH('23.10'!W$3,FCSTSDV!$D$1:$L$1,0)),0)*$E165/3290,1)</f>
        <v>0</v>
      </c>
      <c r="X165" s="106">
        <f>ROUND(+IFERROR(INDEX(FCSTSDV!$D$2:$L$72,MATCH('23.10'!$D165,FCSTSDV!$C$2:$C$72,0),MATCH('23.10'!X$3,FCSTSDV!$D$1:$L$1,0)),0)*$E165/3290,1)</f>
        <v>0</v>
      </c>
      <c r="Y165" s="106">
        <f>ROUND(+IFERROR(INDEX(FCSTSDV!$D$2:$L$72,MATCH('23.10'!$D165,FCSTSDV!$C$2:$C$72,0),MATCH('23.10'!Y$3,FCSTSDV!$D$1:$L$1,0)),0)*$E165/3290,1)</f>
        <v>0</v>
      </c>
      <c r="Z165" s="106">
        <f>ROUND(+IFERROR(INDEX(FCSTSDV!$D$2:$L$72,MATCH('23.10'!$D165,FCSTSDV!$C$2:$C$72,0),MATCH('23.10'!Z$3,FCSTSDV!$D$1:$L$1,0)),0)*$E165/3290,1)</f>
        <v>0</v>
      </c>
      <c r="AA165" s="92" t="e">
        <f>+ROUND(INDEX(FCSTSDV!$D$2:$L$72,MATCH('23.10'!$D165,FCSTSDV!$C$2:$C$72,0),MATCH('23.10'!AA$3,FCSTSDV!$D$1:$L$1,0))*'23.10'!$E165/3290,1)</f>
        <v>#N/A</v>
      </c>
      <c r="AB165" s="92" t="e">
        <f>+ROUND(INDEX(FCSTSDV!$D$2:$L$72,MATCH('23.10'!$D165,FCSTSDV!$C$2:$C$72,0),MATCH('23.10'!AB$3,FCSTSDV!$D$1:$L$1,0))*'23.10'!$E165/3290,1)</f>
        <v>#N/A</v>
      </c>
      <c r="AC165" s="92" t="e">
        <f>+ROUND(INDEX(FCSTSDV!$D$2:$L$72,MATCH('23.10'!$D165,FCSTSDV!$C$2:$C$72,0),MATCH('23.10'!AC$3,FCSTSDV!$D$1:$L$1,0))*'23.10'!$E165/3290,1)</f>
        <v>#N/A</v>
      </c>
      <c r="AD165" s="92" t="e">
        <f>+ROUND(INDEX(FCSTSDV!$D$2:$L$72,MATCH('23.10'!$D165,FCSTSDV!$C$2:$C$72,0),MATCH('23.10'!AD$3,FCSTSDV!$D$1:$L$1,0))*'23.10'!$E165/3290,1)</f>
        <v>#N/A</v>
      </c>
      <c r="AE165" s="92" t="e">
        <f>+ROUND(INDEX(FCSTSDV!$D$2:$L$72,MATCH('23.10'!$D165,FCSTSDV!$C$2:$C$72,0),MATCH('23.10'!AE$3,FCSTSDV!$D$1:$L$1,0))*'23.10'!$E165/3290,1)</f>
        <v>#N/A</v>
      </c>
      <c r="AF165" s="92" t="e">
        <f>+ROUND(INDEX(FCSTSDV!$D$2:$L$72,MATCH('23.10'!$D165,FCSTSDV!$C$2:$C$72,0),MATCH('23.10'!AF$3,FCSTSDV!$D$1:$L$1,0))*'23.10'!$E165/3290,1)</f>
        <v>#N/A</v>
      </c>
      <c r="AG165" s="92" t="e">
        <f>+ROUND(INDEX(FCSTSDV!$D$2:$L$72,MATCH('23.10'!$D165,FCSTSDV!$C$2:$C$72,0),MATCH('23.10'!AG$3,FCSTSDV!$D$1:$L$1,0))*'23.10'!$E165/3290,1)</f>
        <v>#N/A</v>
      </c>
      <c r="AH165" s="92" t="e">
        <f>+ROUND(INDEX(FCSTSDV!$D$2:$L$72,MATCH('23.10'!$D165,FCSTSDV!$C$2:$C$72,0),MATCH('23.10'!AH$3,FCSTSDV!$D$1:$L$1,0))*'23.10'!$E165/3290,1)</f>
        <v>#N/A</v>
      </c>
      <c r="AI165" s="92" t="e">
        <f>+ROUND(INDEX(FCSTSDV!$D$2:$L$72,MATCH('23.10'!$D165,FCSTSDV!$C$2:$C$72,0),MATCH('23.10'!AI$3,FCSTSDV!$D$1:$L$1,0))*'23.10'!$E165/3290,1)</f>
        <v>#N/A</v>
      </c>
      <c r="AJ165" s="92" t="e">
        <f>+ROUND(INDEX(FCSTSDV!$D$2:$L$72,MATCH('23.10'!$D165,FCSTSDV!$C$2:$C$72,0),MATCH('23.10'!AJ$3,FCSTSDV!$D$1:$L$1,0))*'23.10'!$E165/3290,1)</f>
        <v>#N/A</v>
      </c>
      <c r="AK165" s="92" t="e">
        <f>+ROUND(INDEX(FCSTSDV!$D$2:$L$72,MATCH('23.10'!$D165,FCSTSDV!$C$2:$C$72,0),MATCH('23.10'!AK$3,FCSTSDV!$D$1:$L$1,0))*'23.10'!$E165/3290,1)</f>
        <v>#N/A</v>
      </c>
    </row>
    <row r="166" spans="1:37" ht="20.100000000000001" customHeight="1">
      <c r="A166" s="824"/>
      <c r="B166" s="795"/>
      <c r="C166" s="57"/>
      <c r="D166" s="123" t="s">
        <v>48</v>
      </c>
      <c r="E166" s="172">
        <v>0.2</v>
      </c>
      <c r="F166" s="799"/>
      <c r="G166" s="799"/>
      <c r="H166" s="830"/>
      <c r="I166" s="91">
        <f>+ROUND(IFERROR(VLOOKUP(D166,FCSTSDV!$C$2:$C$72,26,0),0)*'23.10'!E166/3290+0,0)</f>
        <v>0</v>
      </c>
      <c r="J166" s="92"/>
      <c r="K166" s="106">
        <f>ROUND(+IFERROR(INDEX(FCSTSDV!$D$2:$L$72,MATCH('23.10'!$D166,FCSTSDV!$C$2:$C$72,0),MATCH('23.10'!K$3,FCSTSDV!$D$1:$L$1,0)),0)*$E166/3290,1)</f>
        <v>0</v>
      </c>
      <c r="L166" s="106">
        <f>ROUND(+IFERROR(INDEX(FCSTSDV!$D$2:$L$72,MATCH('23.10'!$D166,FCSTSDV!$C$2:$C$72,0),MATCH('23.10'!L$3,FCSTSDV!$D$1:$L$1,0)),0)*$E166/3290,1)</f>
        <v>0</v>
      </c>
      <c r="M166" s="106">
        <f>ROUND(+IFERROR(INDEX(FCSTSDV!$D$2:$L$72,MATCH('23.10'!$D166,FCSTSDV!$C$2:$C$72,0),MATCH('23.10'!M$3,FCSTSDV!$D$1:$L$1,0)),0)*$E166/3290,1)</f>
        <v>0</v>
      </c>
      <c r="N166" s="106">
        <f>ROUND(+IFERROR(INDEX(FCSTSDV!$D$2:$L$72,MATCH('23.10'!$D166,FCSTSDV!$C$2:$C$72,0),MATCH('23.10'!N$3,FCSTSDV!$D$1:$L$1,0)),0)*$E166/3290,1)</f>
        <v>0</v>
      </c>
      <c r="O166" s="106">
        <f>ROUND(+IFERROR(INDEX(FCSTSDV!$D$2:$L$72,MATCH('23.10'!$D166,FCSTSDV!$C$2:$C$72,0),MATCH('23.10'!O$3,FCSTSDV!$D$1:$L$1,0)),0)*$E166/3290,1)</f>
        <v>0</v>
      </c>
      <c r="P166" s="106">
        <f>ROUND(+IFERROR(INDEX(FCSTSDV!$D$2:$L$72,MATCH('23.10'!$D166,FCSTSDV!$C$2:$C$72,0),MATCH('23.10'!P$3,FCSTSDV!$D$1:$L$1,0)),0)*$E166/3290,1)</f>
        <v>0</v>
      </c>
      <c r="Q166" s="106">
        <f>ROUND(+IFERROR(INDEX(FCSTSDV!$D$2:$L$72,MATCH('23.10'!$D166,FCSTSDV!$C$2:$C$72,0),MATCH('23.10'!Q$3,FCSTSDV!$D$1:$L$1,0)),0)*$E166/3290,1)</f>
        <v>0</v>
      </c>
      <c r="R166" s="106">
        <f>ROUND(+IFERROR(INDEX(FCSTSDV!$D$2:$L$72,MATCH('23.10'!$D166,FCSTSDV!$C$2:$C$72,0),MATCH('23.10'!R$3,FCSTSDV!$D$1:$L$1,0)),0)*$E166/3290,1)</f>
        <v>0</v>
      </c>
      <c r="S166" s="106">
        <f>ROUND(+IFERROR(INDEX(FCSTSDV!$D$2:$L$72,MATCH('23.10'!$D166,FCSTSDV!$C$2:$C$72,0),MATCH('23.10'!S$3,FCSTSDV!$D$1:$L$1,0)),0)*$E166/3290,1)</f>
        <v>0</v>
      </c>
      <c r="T166" s="106">
        <f>ROUND(+IFERROR(INDEX(FCSTSDV!$D$2:$L$72,MATCH('23.10'!$D166,FCSTSDV!$C$2:$C$72,0),MATCH('23.10'!T$3,FCSTSDV!$D$1:$L$1,0)),0)*$E166/3290,1)</f>
        <v>0</v>
      </c>
      <c r="U166" s="106">
        <f>ROUND(+IFERROR(INDEX(FCSTSDV!$D$2:$L$72,MATCH('23.10'!$D166,FCSTSDV!$C$2:$C$72,0),MATCH('23.10'!U$3,FCSTSDV!$D$1:$L$1,0)),0)*$E166/3290,1)</f>
        <v>0</v>
      </c>
      <c r="V166" s="106">
        <f>ROUND(+IFERROR(INDEX(FCSTSDV!$D$2:$L$72,MATCH('23.10'!$D166,FCSTSDV!$C$2:$C$72,0),MATCH('23.10'!V$3,FCSTSDV!$D$1:$L$1,0)),0)*$E166/3290,1)</f>
        <v>0</v>
      </c>
      <c r="W166" s="106">
        <f>ROUND(+IFERROR(INDEX(FCSTSDV!$D$2:$L$72,MATCH('23.10'!$D166,FCSTSDV!$C$2:$C$72,0),MATCH('23.10'!W$3,FCSTSDV!$D$1:$L$1,0)),0)*$E166/3290,1)</f>
        <v>0</v>
      </c>
      <c r="X166" s="106">
        <f>ROUND(+IFERROR(INDEX(FCSTSDV!$D$2:$L$72,MATCH('23.10'!$D166,FCSTSDV!$C$2:$C$72,0),MATCH('23.10'!X$3,FCSTSDV!$D$1:$L$1,0)),0)*$E166/3290,1)</f>
        <v>0</v>
      </c>
      <c r="Y166" s="106">
        <f>ROUND(+IFERROR(INDEX(FCSTSDV!$D$2:$L$72,MATCH('23.10'!$D166,FCSTSDV!$C$2:$C$72,0),MATCH('23.10'!Y$3,FCSTSDV!$D$1:$L$1,0)),0)*$E166/3290,1)</f>
        <v>0</v>
      </c>
      <c r="Z166" s="106">
        <f>ROUND(+IFERROR(INDEX(FCSTSDV!$D$2:$L$72,MATCH('23.10'!$D166,FCSTSDV!$C$2:$C$72,0),MATCH('23.10'!Z$3,FCSTSDV!$D$1:$L$1,0)),0)*$E166/3290,1)</f>
        <v>0</v>
      </c>
      <c r="AA166" s="92" t="e">
        <f>+ROUND(INDEX(FCSTSDV!$D$2:$L$72,MATCH('23.10'!$D166,FCSTSDV!$C$2:$C$72,0),MATCH('23.10'!AA$3,FCSTSDV!$D$1:$L$1,0))*'23.10'!$E166/3290,1)</f>
        <v>#N/A</v>
      </c>
      <c r="AB166" s="92" t="e">
        <f>+ROUND(INDEX(FCSTSDV!$D$2:$L$72,MATCH('23.10'!$D166,FCSTSDV!$C$2:$C$72,0),MATCH('23.10'!AB$3,FCSTSDV!$D$1:$L$1,0))*'23.10'!$E166/3290,1)</f>
        <v>#N/A</v>
      </c>
      <c r="AC166" s="92" t="e">
        <f>+ROUND(INDEX(FCSTSDV!$D$2:$L$72,MATCH('23.10'!$D166,FCSTSDV!$C$2:$C$72,0),MATCH('23.10'!AC$3,FCSTSDV!$D$1:$L$1,0))*'23.10'!$E166/3290,1)</f>
        <v>#N/A</v>
      </c>
      <c r="AD166" s="92" t="e">
        <f>+ROUND(INDEX(FCSTSDV!$D$2:$L$72,MATCH('23.10'!$D166,FCSTSDV!$C$2:$C$72,0),MATCH('23.10'!AD$3,FCSTSDV!$D$1:$L$1,0))*'23.10'!$E166/3290,1)</f>
        <v>#N/A</v>
      </c>
      <c r="AE166" s="92" t="e">
        <f>+ROUND(INDEX(FCSTSDV!$D$2:$L$72,MATCH('23.10'!$D166,FCSTSDV!$C$2:$C$72,0),MATCH('23.10'!AE$3,FCSTSDV!$D$1:$L$1,0))*'23.10'!$E166/3290,1)</f>
        <v>#N/A</v>
      </c>
      <c r="AF166" s="92" t="e">
        <f>+ROUND(INDEX(FCSTSDV!$D$2:$L$72,MATCH('23.10'!$D166,FCSTSDV!$C$2:$C$72,0),MATCH('23.10'!AF$3,FCSTSDV!$D$1:$L$1,0))*'23.10'!$E166/3290,1)</f>
        <v>#N/A</v>
      </c>
      <c r="AG166" s="92" t="e">
        <f>+ROUND(INDEX(FCSTSDV!$D$2:$L$72,MATCH('23.10'!$D166,FCSTSDV!$C$2:$C$72,0),MATCH('23.10'!AG$3,FCSTSDV!$D$1:$L$1,0))*'23.10'!$E166/3290,1)</f>
        <v>#N/A</v>
      </c>
      <c r="AH166" s="92" t="e">
        <f>+ROUND(INDEX(FCSTSDV!$D$2:$L$72,MATCH('23.10'!$D166,FCSTSDV!$C$2:$C$72,0),MATCH('23.10'!AH$3,FCSTSDV!$D$1:$L$1,0))*'23.10'!$E166/3290,1)</f>
        <v>#N/A</v>
      </c>
      <c r="AI166" s="92" t="e">
        <f>+ROUND(INDEX(FCSTSDV!$D$2:$L$72,MATCH('23.10'!$D166,FCSTSDV!$C$2:$C$72,0),MATCH('23.10'!AI$3,FCSTSDV!$D$1:$L$1,0))*'23.10'!$E166/3290,1)</f>
        <v>#N/A</v>
      </c>
      <c r="AJ166" s="92" t="e">
        <f>+ROUND(INDEX(FCSTSDV!$D$2:$L$72,MATCH('23.10'!$D166,FCSTSDV!$C$2:$C$72,0),MATCH('23.10'!AJ$3,FCSTSDV!$D$1:$L$1,0))*'23.10'!$E166/3290,1)</f>
        <v>#N/A</v>
      </c>
      <c r="AK166" s="92" t="e">
        <f>+ROUND(INDEX(FCSTSDV!$D$2:$L$72,MATCH('23.10'!$D166,FCSTSDV!$C$2:$C$72,0),MATCH('23.10'!AK$3,FCSTSDV!$D$1:$L$1,0))*'23.10'!$E166/3290,1)</f>
        <v>#N/A</v>
      </c>
    </row>
    <row r="167" spans="1:37" ht="20.100000000000001" customHeight="1">
      <c r="A167" s="824"/>
      <c r="B167" s="795"/>
      <c r="C167" s="57"/>
      <c r="D167" s="32" t="s">
        <v>45</v>
      </c>
      <c r="E167" s="172">
        <v>0.2</v>
      </c>
      <c r="F167" s="799"/>
      <c r="G167" s="799"/>
      <c r="H167" s="830"/>
      <c r="I167" s="91">
        <f>+ROUND(IFERROR(VLOOKUP(D167,FCSTSDV!$C$2:$C$72,26,0),0)*'23.10'!E167/3290+0,0)</f>
        <v>0</v>
      </c>
      <c r="J167" s="92">
        <f t="array" ref="J167">+IFERROR(INDEX(FCSTSDV!$D$2:$L$72,MATCH('23.10'!$D167,FCSTSDV!$C$2:$C$72,0),MATCH('23.10'!J$3,FCSTSDV!$D$1:$L$1,0)),0)*$E167/3290</f>
        <v>0</v>
      </c>
      <c r="K167" s="106">
        <f>ROUND(+IFERROR(INDEX(FCSTSDV!$D$2:$L$72,MATCH('23.10'!$D167,FCSTSDV!$C$2:$C$72,0),MATCH('23.10'!K$3,FCSTSDV!$D$1:$L$1,0)),0)*$E167/3290,1)</f>
        <v>0</v>
      </c>
      <c r="L167" s="106">
        <f>ROUND(+IFERROR(INDEX(FCSTSDV!$D$2:$L$72,MATCH('23.10'!$D167,FCSTSDV!$C$2:$C$72,0),MATCH('23.10'!L$3,FCSTSDV!$D$1:$L$1,0)),0)*$E167/3290,1)</f>
        <v>0</v>
      </c>
      <c r="M167" s="106">
        <f>ROUND(+IFERROR(INDEX(FCSTSDV!$D$2:$L$72,MATCH('23.10'!$D167,FCSTSDV!$C$2:$C$72,0),MATCH('23.10'!M$3,FCSTSDV!$D$1:$L$1,0)),0)*$E167/3290,1)</f>
        <v>0</v>
      </c>
      <c r="N167" s="106">
        <f>ROUND(+IFERROR(INDEX(FCSTSDV!$D$2:$L$72,MATCH('23.10'!$D167,FCSTSDV!$C$2:$C$72,0),MATCH('23.10'!N$3,FCSTSDV!$D$1:$L$1,0)),0)*$E167/3290,1)</f>
        <v>0</v>
      </c>
      <c r="O167" s="106">
        <f>ROUND(+IFERROR(INDEX(FCSTSDV!$D$2:$L$72,MATCH('23.10'!$D167,FCSTSDV!$C$2:$C$72,0),MATCH('23.10'!O$3,FCSTSDV!$D$1:$L$1,0)),0)*$E167/3290,1)</f>
        <v>0</v>
      </c>
      <c r="P167" s="106">
        <f>ROUND(+IFERROR(INDEX(FCSTSDV!$D$2:$L$72,MATCH('23.10'!$D167,FCSTSDV!$C$2:$C$72,0),MATCH('23.10'!P$3,FCSTSDV!$D$1:$L$1,0)),0)*$E167/3290,1)</f>
        <v>0</v>
      </c>
      <c r="Q167" s="106">
        <f>ROUND(+IFERROR(INDEX(FCSTSDV!$D$2:$L$72,MATCH('23.10'!$D167,FCSTSDV!$C$2:$C$72,0),MATCH('23.10'!Q$3,FCSTSDV!$D$1:$L$1,0)),0)*$E167/3290,1)</f>
        <v>0</v>
      </c>
      <c r="R167" s="106">
        <f>ROUND(+IFERROR(INDEX(FCSTSDV!$D$2:$L$72,MATCH('23.10'!$D167,FCSTSDV!$C$2:$C$72,0),MATCH('23.10'!R$3,FCSTSDV!$D$1:$L$1,0)),0)*$E167/3290,1)</f>
        <v>0</v>
      </c>
      <c r="S167" s="106">
        <f>ROUND(+IFERROR(INDEX(FCSTSDV!$D$2:$L$72,MATCH('23.10'!$D167,FCSTSDV!$C$2:$C$72,0),MATCH('23.10'!S$3,FCSTSDV!$D$1:$L$1,0)),0)*$E167/3290,1)</f>
        <v>0</v>
      </c>
      <c r="T167" s="106">
        <f>ROUND(+IFERROR(INDEX(FCSTSDV!$D$2:$L$72,MATCH('23.10'!$D167,FCSTSDV!$C$2:$C$72,0),MATCH('23.10'!T$3,FCSTSDV!$D$1:$L$1,0)),0)*$E167/3290,1)</f>
        <v>0</v>
      </c>
      <c r="U167" s="106">
        <f>ROUND(+IFERROR(INDEX(FCSTSDV!$D$2:$L$72,MATCH('23.10'!$D167,FCSTSDV!$C$2:$C$72,0),MATCH('23.10'!U$3,FCSTSDV!$D$1:$L$1,0)),0)*$E167/3290,1)</f>
        <v>0</v>
      </c>
      <c r="V167" s="106">
        <f>ROUND(+IFERROR(INDEX(FCSTSDV!$D$2:$L$72,MATCH('23.10'!$D167,FCSTSDV!$C$2:$C$72,0),MATCH('23.10'!V$3,FCSTSDV!$D$1:$L$1,0)),0)*$E167/3290,1)</f>
        <v>0</v>
      </c>
      <c r="W167" s="106">
        <f>ROUND(+IFERROR(INDEX(FCSTSDV!$D$2:$L$72,MATCH('23.10'!$D167,FCSTSDV!$C$2:$C$72,0),MATCH('23.10'!W$3,FCSTSDV!$D$1:$L$1,0)),0)*$E167/3290,1)</f>
        <v>0</v>
      </c>
      <c r="X167" s="106">
        <f>ROUND(+IFERROR(INDEX(FCSTSDV!$D$2:$L$72,MATCH('23.10'!$D167,FCSTSDV!$C$2:$C$72,0),MATCH('23.10'!X$3,FCSTSDV!$D$1:$L$1,0)),0)*$E167/3290,1)</f>
        <v>0</v>
      </c>
      <c r="Y167" s="106">
        <f>ROUND(+IFERROR(INDEX(FCSTSDV!$D$2:$L$72,MATCH('23.10'!$D167,FCSTSDV!$C$2:$C$72,0),MATCH('23.10'!Y$3,FCSTSDV!$D$1:$L$1,0)),0)*$E167/3290,1)</f>
        <v>0</v>
      </c>
      <c r="Z167" s="106">
        <f>ROUND(+IFERROR(INDEX(FCSTSDV!$D$2:$L$72,MATCH('23.10'!$D167,FCSTSDV!$C$2:$C$72,0),MATCH('23.10'!Z$3,FCSTSDV!$D$1:$L$1,0)),0)*$E167/3290,1)</f>
        <v>0</v>
      </c>
      <c r="AA167" s="92" t="e">
        <f>+ROUND(INDEX(FCSTSDV!$D$2:$L$72,MATCH('23.10'!$D167,FCSTSDV!$C$2:$C$72,0),MATCH('23.10'!AA$3,FCSTSDV!$D$1:$L$1,0))*'23.10'!$E167/3290,1)</f>
        <v>#N/A</v>
      </c>
      <c r="AB167" s="92" t="e">
        <f>+ROUND(INDEX(FCSTSDV!$D$2:$L$72,MATCH('23.10'!$D167,FCSTSDV!$C$2:$C$72,0),MATCH('23.10'!AB$3,FCSTSDV!$D$1:$L$1,0))*'23.10'!$E167/3290,1)</f>
        <v>#N/A</v>
      </c>
      <c r="AC167" s="92" t="e">
        <f>+ROUND(INDEX(FCSTSDV!$D$2:$L$72,MATCH('23.10'!$D167,FCSTSDV!$C$2:$C$72,0),MATCH('23.10'!AC$3,FCSTSDV!$D$1:$L$1,0))*'23.10'!$E167/3290,1)</f>
        <v>#N/A</v>
      </c>
      <c r="AD167" s="92" t="e">
        <f>+ROUND(INDEX(FCSTSDV!$D$2:$L$72,MATCH('23.10'!$D167,FCSTSDV!$C$2:$C$72,0),MATCH('23.10'!AD$3,FCSTSDV!$D$1:$L$1,0))*'23.10'!$E167/3290,1)</f>
        <v>#N/A</v>
      </c>
      <c r="AE167" s="92" t="e">
        <f>+ROUND(INDEX(FCSTSDV!$D$2:$L$72,MATCH('23.10'!$D167,FCSTSDV!$C$2:$C$72,0),MATCH('23.10'!AE$3,FCSTSDV!$D$1:$L$1,0))*'23.10'!$E167/3290,1)</f>
        <v>#N/A</v>
      </c>
      <c r="AF167" s="92" t="e">
        <f>+ROUND(INDEX(FCSTSDV!$D$2:$L$72,MATCH('23.10'!$D167,FCSTSDV!$C$2:$C$72,0),MATCH('23.10'!AF$3,FCSTSDV!$D$1:$L$1,0))*'23.10'!$E167/3290,1)</f>
        <v>#N/A</v>
      </c>
      <c r="AG167" s="92" t="e">
        <f>+ROUND(INDEX(FCSTSDV!$D$2:$L$72,MATCH('23.10'!$D167,FCSTSDV!$C$2:$C$72,0),MATCH('23.10'!AG$3,FCSTSDV!$D$1:$L$1,0))*'23.10'!$E167/3290,1)</f>
        <v>#N/A</v>
      </c>
      <c r="AH167" s="92" t="e">
        <f>+ROUND(INDEX(FCSTSDV!$D$2:$L$72,MATCH('23.10'!$D167,FCSTSDV!$C$2:$C$72,0),MATCH('23.10'!AH$3,FCSTSDV!$D$1:$L$1,0))*'23.10'!$E167/3290,1)</f>
        <v>#N/A</v>
      </c>
      <c r="AI167" s="92" t="e">
        <f>+ROUND(INDEX(FCSTSDV!$D$2:$L$72,MATCH('23.10'!$D167,FCSTSDV!$C$2:$C$72,0),MATCH('23.10'!AI$3,FCSTSDV!$D$1:$L$1,0))*'23.10'!$E167/3290,1)</f>
        <v>#N/A</v>
      </c>
      <c r="AJ167" s="92" t="e">
        <f>+ROUND(INDEX(FCSTSDV!$D$2:$L$72,MATCH('23.10'!$D167,FCSTSDV!$C$2:$C$72,0),MATCH('23.10'!AJ$3,FCSTSDV!$D$1:$L$1,0))*'23.10'!$E167/3290,1)</f>
        <v>#N/A</v>
      </c>
      <c r="AK167" s="92" t="e">
        <f>+ROUND(INDEX(FCSTSDV!$D$2:$L$72,MATCH('23.10'!$D167,FCSTSDV!$C$2:$C$72,0),MATCH('23.10'!AK$3,FCSTSDV!$D$1:$L$1,0))*'23.10'!$E167/3290,1)</f>
        <v>#N/A</v>
      </c>
    </row>
    <row r="168" spans="1:37" ht="20.100000000000001" customHeight="1">
      <c r="A168" s="824"/>
      <c r="B168" s="795"/>
      <c r="C168" s="57"/>
      <c r="D168" s="32" t="s">
        <v>47</v>
      </c>
      <c r="E168" s="172">
        <v>0.2</v>
      </c>
      <c r="F168" s="799"/>
      <c r="G168" s="799"/>
      <c r="H168" s="830"/>
      <c r="I168" s="91">
        <f>+ROUND(IFERROR(VLOOKUP(D168,FCSTSDV!$C$2:$C$72,26,0),0)*'23.10'!E168/3290+0,0)</f>
        <v>0</v>
      </c>
      <c r="J168" s="92">
        <f t="array" ref="J168">+IFERROR(INDEX(FCSTSDV!$D$2:$L$72,MATCH('23.10'!$D168,FCSTSDV!$C$2:$C$72,0),MATCH('23.10'!J$3,FCSTSDV!$D$1:$L$1,0)),0)*$E168/3290</f>
        <v>0</v>
      </c>
      <c r="K168" s="106">
        <f>ROUND(+IFERROR(INDEX(FCSTSDV!$D$2:$L$72,MATCH('23.10'!$D168,FCSTSDV!$C$2:$C$72,0),MATCH('23.10'!K$3,FCSTSDV!$D$1:$L$1,0)),0)*$E168/3290,1)</f>
        <v>0</v>
      </c>
      <c r="L168" s="106">
        <f>ROUND(+IFERROR(INDEX(FCSTSDV!$D$2:$L$72,MATCH('23.10'!$D168,FCSTSDV!$C$2:$C$72,0),MATCH('23.10'!L$3,FCSTSDV!$D$1:$L$1,0)),0)*$E168/3290,1)</f>
        <v>0</v>
      </c>
      <c r="M168" s="106">
        <f>ROUND(+IFERROR(INDEX(FCSTSDV!$D$2:$L$72,MATCH('23.10'!$D168,FCSTSDV!$C$2:$C$72,0),MATCH('23.10'!M$3,FCSTSDV!$D$1:$L$1,0)),0)*$E168/3290,1)</f>
        <v>0</v>
      </c>
      <c r="N168" s="106">
        <f>ROUND(+IFERROR(INDEX(FCSTSDV!$D$2:$L$72,MATCH('23.10'!$D168,FCSTSDV!$C$2:$C$72,0),MATCH('23.10'!N$3,FCSTSDV!$D$1:$L$1,0)),0)*$E168/3290,1)</f>
        <v>0</v>
      </c>
      <c r="O168" s="106">
        <f>ROUND(+IFERROR(INDEX(FCSTSDV!$D$2:$L$72,MATCH('23.10'!$D168,FCSTSDV!$C$2:$C$72,0),MATCH('23.10'!O$3,FCSTSDV!$D$1:$L$1,0)),0)*$E168/3290,1)</f>
        <v>0</v>
      </c>
      <c r="P168" s="106">
        <f>ROUND(+IFERROR(INDEX(FCSTSDV!$D$2:$L$72,MATCH('23.10'!$D168,FCSTSDV!$C$2:$C$72,0),MATCH('23.10'!P$3,FCSTSDV!$D$1:$L$1,0)),0)*$E168/3290,1)</f>
        <v>0</v>
      </c>
      <c r="Q168" s="106">
        <f>ROUND(+IFERROR(INDEX(FCSTSDV!$D$2:$L$72,MATCH('23.10'!$D168,FCSTSDV!$C$2:$C$72,0),MATCH('23.10'!Q$3,FCSTSDV!$D$1:$L$1,0)),0)*$E168/3290,1)</f>
        <v>0</v>
      </c>
      <c r="R168" s="106">
        <f>ROUND(+IFERROR(INDEX(FCSTSDV!$D$2:$L$72,MATCH('23.10'!$D168,FCSTSDV!$C$2:$C$72,0),MATCH('23.10'!R$3,FCSTSDV!$D$1:$L$1,0)),0)*$E168/3290,1)</f>
        <v>0</v>
      </c>
      <c r="S168" s="106">
        <f>ROUND(+IFERROR(INDEX(FCSTSDV!$D$2:$L$72,MATCH('23.10'!$D168,FCSTSDV!$C$2:$C$72,0),MATCH('23.10'!S$3,FCSTSDV!$D$1:$L$1,0)),0)*$E168/3290,1)</f>
        <v>0</v>
      </c>
      <c r="T168" s="106">
        <f>ROUND(+IFERROR(INDEX(FCSTSDV!$D$2:$L$72,MATCH('23.10'!$D168,FCSTSDV!$C$2:$C$72,0),MATCH('23.10'!T$3,FCSTSDV!$D$1:$L$1,0)),0)*$E168/3290,1)</f>
        <v>0</v>
      </c>
      <c r="U168" s="106">
        <f>ROUND(+IFERROR(INDEX(FCSTSDV!$D$2:$L$72,MATCH('23.10'!$D168,FCSTSDV!$C$2:$C$72,0),MATCH('23.10'!U$3,FCSTSDV!$D$1:$L$1,0)),0)*$E168/3290,1)</f>
        <v>0</v>
      </c>
      <c r="V168" s="106">
        <f>ROUND(+IFERROR(INDEX(FCSTSDV!$D$2:$L$72,MATCH('23.10'!$D168,FCSTSDV!$C$2:$C$72,0),MATCH('23.10'!V$3,FCSTSDV!$D$1:$L$1,0)),0)*$E168/3290,1)</f>
        <v>0</v>
      </c>
      <c r="W168" s="106">
        <f>ROUND(+IFERROR(INDEX(FCSTSDV!$D$2:$L$72,MATCH('23.10'!$D168,FCSTSDV!$C$2:$C$72,0),MATCH('23.10'!W$3,FCSTSDV!$D$1:$L$1,0)),0)*$E168/3290,1)</f>
        <v>0</v>
      </c>
      <c r="X168" s="106">
        <f>ROUND(+IFERROR(INDEX(FCSTSDV!$D$2:$L$72,MATCH('23.10'!$D168,FCSTSDV!$C$2:$C$72,0),MATCH('23.10'!X$3,FCSTSDV!$D$1:$L$1,0)),0)*$E168/3290,1)</f>
        <v>0</v>
      </c>
      <c r="Y168" s="106">
        <f>ROUND(+IFERROR(INDEX(FCSTSDV!$D$2:$L$72,MATCH('23.10'!$D168,FCSTSDV!$C$2:$C$72,0),MATCH('23.10'!Y$3,FCSTSDV!$D$1:$L$1,0)),0)*$E168/3290,1)</f>
        <v>0</v>
      </c>
      <c r="Z168" s="106">
        <f>ROUND(+IFERROR(INDEX(FCSTSDV!$D$2:$L$72,MATCH('23.10'!$D168,FCSTSDV!$C$2:$C$72,0),MATCH('23.10'!Z$3,FCSTSDV!$D$1:$L$1,0)),0)*$E168/3290,1)</f>
        <v>0</v>
      </c>
      <c r="AA168" s="92" t="e">
        <f>+ROUND(INDEX(FCSTSDV!$D$2:$L$72,MATCH('23.10'!$D168,FCSTSDV!$C$2:$C$72,0),MATCH('23.10'!AA$3,FCSTSDV!$D$1:$L$1,0))*'23.10'!$E168/3290,1)</f>
        <v>#N/A</v>
      </c>
      <c r="AB168" s="92" t="e">
        <f>+ROUND(INDEX(FCSTSDV!$D$2:$L$72,MATCH('23.10'!$D168,FCSTSDV!$C$2:$C$72,0),MATCH('23.10'!AB$3,FCSTSDV!$D$1:$L$1,0))*'23.10'!$E168/3290,1)</f>
        <v>#N/A</v>
      </c>
      <c r="AC168" s="92" t="e">
        <f>+ROUND(INDEX(FCSTSDV!$D$2:$L$72,MATCH('23.10'!$D168,FCSTSDV!$C$2:$C$72,0),MATCH('23.10'!AC$3,FCSTSDV!$D$1:$L$1,0))*'23.10'!$E168/3290,1)</f>
        <v>#N/A</v>
      </c>
      <c r="AD168" s="92" t="e">
        <f>+ROUND(INDEX(FCSTSDV!$D$2:$L$72,MATCH('23.10'!$D168,FCSTSDV!$C$2:$C$72,0),MATCH('23.10'!AD$3,FCSTSDV!$D$1:$L$1,0))*'23.10'!$E168/3290,1)</f>
        <v>#N/A</v>
      </c>
      <c r="AE168" s="92" t="e">
        <f>+ROUND(INDEX(FCSTSDV!$D$2:$L$72,MATCH('23.10'!$D168,FCSTSDV!$C$2:$C$72,0),MATCH('23.10'!AE$3,FCSTSDV!$D$1:$L$1,0))*'23.10'!$E168/3290,1)</f>
        <v>#N/A</v>
      </c>
      <c r="AF168" s="92" t="e">
        <f>+ROUND(INDEX(FCSTSDV!$D$2:$L$72,MATCH('23.10'!$D168,FCSTSDV!$C$2:$C$72,0),MATCH('23.10'!AF$3,FCSTSDV!$D$1:$L$1,0))*'23.10'!$E168/3290,1)</f>
        <v>#N/A</v>
      </c>
      <c r="AG168" s="92" t="e">
        <f>+ROUND(INDEX(FCSTSDV!$D$2:$L$72,MATCH('23.10'!$D168,FCSTSDV!$C$2:$C$72,0),MATCH('23.10'!AG$3,FCSTSDV!$D$1:$L$1,0))*'23.10'!$E168/3290,1)</f>
        <v>#N/A</v>
      </c>
      <c r="AH168" s="92" t="e">
        <f>+ROUND(INDEX(FCSTSDV!$D$2:$L$72,MATCH('23.10'!$D168,FCSTSDV!$C$2:$C$72,0),MATCH('23.10'!AH$3,FCSTSDV!$D$1:$L$1,0))*'23.10'!$E168/3290,1)</f>
        <v>#N/A</v>
      </c>
      <c r="AI168" s="92" t="e">
        <f>+ROUND(INDEX(FCSTSDV!$D$2:$L$72,MATCH('23.10'!$D168,FCSTSDV!$C$2:$C$72,0),MATCH('23.10'!AI$3,FCSTSDV!$D$1:$L$1,0))*'23.10'!$E168/3290,1)</f>
        <v>#N/A</v>
      </c>
      <c r="AJ168" s="92" t="e">
        <f>+ROUND(INDEX(FCSTSDV!$D$2:$L$72,MATCH('23.10'!$D168,FCSTSDV!$C$2:$C$72,0),MATCH('23.10'!AJ$3,FCSTSDV!$D$1:$L$1,0))*'23.10'!$E168/3290,1)</f>
        <v>#N/A</v>
      </c>
      <c r="AK168" s="92" t="e">
        <f>+ROUND(INDEX(FCSTSDV!$D$2:$L$72,MATCH('23.10'!$D168,FCSTSDV!$C$2:$C$72,0),MATCH('23.10'!AK$3,FCSTSDV!$D$1:$L$1,0))*'23.10'!$E168/3290,1)</f>
        <v>#N/A</v>
      </c>
    </row>
    <row r="169" spans="1:37" ht="20.100000000000001" customHeight="1">
      <c r="A169" s="825"/>
      <c r="B169" s="792"/>
      <c r="C169" s="60"/>
      <c r="D169" s="52" t="s">
        <v>153</v>
      </c>
      <c r="E169" s="53" t="s">
        <v>43</v>
      </c>
      <c r="F169" s="800"/>
      <c r="G169" s="800"/>
      <c r="H169" s="827"/>
      <c r="I169" s="81">
        <f>+SUM(I162:I168)</f>
        <v>0</v>
      </c>
      <c r="J169" s="90" t="e">
        <f>+#REF!+$I169-SUM(J162:J168)</f>
        <v>#REF!</v>
      </c>
      <c r="K169" s="90">
        <f t="shared" ref="K169:V169" si="93">+$H$162+$I169-SUM(K162:K168)</f>
        <v>78</v>
      </c>
      <c r="L169" s="90">
        <f t="shared" si="93"/>
        <v>78</v>
      </c>
      <c r="M169" s="90">
        <f t="shared" si="93"/>
        <v>78</v>
      </c>
      <c r="N169" s="90">
        <f t="shared" si="93"/>
        <v>78</v>
      </c>
      <c r="O169" s="90">
        <f t="shared" si="93"/>
        <v>78</v>
      </c>
      <c r="P169" s="90">
        <f t="shared" si="93"/>
        <v>78</v>
      </c>
      <c r="Q169" s="90">
        <f t="shared" si="93"/>
        <v>78</v>
      </c>
      <c r="R169" s="90">
        <f t="shared" si="93"/>
        <v>78</v>
      </c>
      <c r="S169" s="90">
        <f t="shared" si="93"/>
        <v>78</v>
      </c>
      <c r="T169" s="90">
        <f t="shared" si="93"/>
        <v>78</v>
      </c>
      <c r="U169" s="90">
        <f t="shared" si="93"/>
        <v>78</v>
      </c>
      <c r="V169" s="90">
        <f t="shared" si="93"/>
        <v>78</v>
      </c>
      <c r="W169" s="90">
        <f>+V169-SUM(W162:W168)</f>
        <v>78</v>
      </c>
      <c r="X169" s="90">
        <f t="shared" ref="X169:AK169" si="94">+W169-SUM(X162:X168)</f>
        <v>78</v>
      </c>
      <c r="Y169" s="90">
        <f t="shared" si="94"/>
        <v>78</v>
      </c>
      <c r="Z169" s="90">
        <f t="shared" si="94"/>
        <v>78</v>
      </c>
      <c r="AA169" s="90" t="e">
        <f t="shared" si="94"/>
        <v>#N/A</v>
      </c>
      <c r="AB169" s="90" t="e">
        <f t="shared" si="94"/>
        <v>#N/A</v>
      </c>
      <c r="AC169" s="90" t="e">
        <f t="shared" si="94"/>
        <v>#N/A</v>
      </c>
      <c r="AD169" s="90" t="e">
        <f t="shared" si="94"/>
        <v>#N/A</v>
      </c>
      <c r="AE169" s="90" t="e">
        <f t="shared" si="94"/>
        <v>#N/A</v>
      </c>
      <c r="AF169" s="90" t="e">
        <f t="shared" si="94"/>
        <v>#N/A</v>
      </c>
      <c r="AG169" s="90" t="e">
        <f t="shared" si="94"/>
        <v>#N/A</v>
      </c>
      <c r="AH169" s="90" t="e">
        <f t="shared" si="94"/>
        <v>#N/A</v>
      </c>
      <c r="AI169" s="90" t="e">
        <f t="shared" si="94"/>
        <v>#N/A</v>
      </c>
      <c r="AJ169" s="90" t="e">
        <f t="shared" si="94"/>
        <v>#N/A</v>
      </c>
      <c r="AK169" s="90" t="e">
        <f t="shared" si="94"/>
        <v>#N/A</v>
      </c>
    </row>
    <row r="170" spans="1:37" ht="20.100000000000001" hidden="1" customHeight="1">
      <c r="A170" s="823" t="s">
        <v>286</v>
      </c>
      <c r="B170" s="791" t="s">
        <v>287</v>
      </c>
      <c r="C170" s="63"/>
      <c r="D170" s="73" t="s">
        <v>40</v>
      </c>
      <c r="E170" s="44">
        <v>5</v>
      </c>
      <c r="F170" s="798"/>
      <c r="G170" s="798"/>
      <c r="H170" s="826" t="e">
        <v>#N/A</v>
      </c>
      <c r="I170" s="79">
        <f>+IFERROR(VLOOKUP(D170,FCSTSDV!$C$2:$C$72,26,0),0)/'23.10'!E170</f>
        <v>0</v>
      </c>
      <c r="J170" s="99">
        <f>+IFERROR(INDEX(FCSTSDV!$D$2:$L$72,MATCH('23.10'!$D170,FCSTSDV!$C$2:$C$72,0),MATCH('23.10'!J$3,FCSTSDV!$D$1:$L$1,0)),0)*$E170/1000000</f>
        <v>0</v>
      </c>
      <c r="K170" s="99">
        <f>+IFERROR(INDEX(FCSTSDV!$D$2:$L$72,MATCH('23.10'!$D170,FCSTSDV!$C$2:$C$72,0),MATCH('23.10'!K$3,FCSTSDV!$D$1:$L$1,0)),0)*$E170/1000000</f>
        <v>0</v>
      </c>
      <c r="L170" s="99">
        <f>+IFERROR(INDEX(FCSTSDV!$D$2:$L$72,MATCH('23.10'!$D170,FCSTSDV!$C$2:$C$72,0),MATCH('23.10'!L$3,FCSTSDV!$D$1:$L$1,0)),0)*$E170/1000000</f>
        <v>0</v>
      </c>
      <c r="M170" s="99">
        <f>+IFERROR(INDEX(FCSTSDV!$D$2:$L$72,MATCH('23.10'!$D170,FCSTSDV!$C$2:$C$72,0),MATCH('23.10'!M$3,FCSTSDV!$D$1:$L$1,0)),0)*$E170/1000000</f>
        <v>0</v>
      </c>
      <c r="N170" s="99">
        <f>+IFERROR(INDEX(FCSTSDV!$D$2:$L$72,MATCH('23.10'!$D170,FCSTSDV!$C$2:$C$72,0),MATCH('23.10'!N$3,FCSTSDV!$D$1:$L$1,0)),0)*$E170/1000000</f>
        <v>0</v>
      </c>
      <c r="O170" s="99">
        <f>+IFERROR(INDEX(FCSTSDV!$D$2:$L$72,MATCH('23.10'!$D170,FCSTSDV!$C$2:$C$72,0),MATCH('23.10'!O$3,FCSTSDV!$D$1:$L$1,0)),0)*$E170/1000000</f>
        <v>0</v>
      </c>
      <c r="P170" s="99">
        <f>+IFERROR(INDEX(FCSTSDV!$D$2:$L$72,MATCH('23.10'!$D170,FCSTSDV!$C$2:$C$72,0),MATCH('23.10'!P$3,FCSTSDV!$D$1:$L$1,0)),0)*$E170/1000000</f>
        <v>0</v>
      </c>
      <c r="Q170" s="99">
        <f>+IFERROR(INDEX(FCSTSDV!$D$2:$L$72,MATCH('23.10'!$D170,FCSTSDV!$C$2:$C$72,0),MATCH('23.10'!Q$3,FCSTSDV!$D$1:$L$1,0)),0)*$E170/1000000</f>
        <v>0</v>
      </c>
      <c r="R170" s="99">
        <f>+IFERROR(INDEX(FCSTSDV!$D$2:$L$72,MATCH('23.10'!$D170,FCSTSDV!$C$2:$C$72,0),MATCH('23.10'!R$3,FCSTSDV!$D$1:$L$1,0)),0)*$E170/1000000</f>
        <v>0</v>
      </c>
      <c r="S170" s="99">
        <f>+IFERROR(INDEX(FCSTSDV!$D$2:$L$72,MATCH('23.10'!$D170,FCSTSDV!$C$2:$C$72,0),MATCH('23.10'!S$3,FCSTSDV!$D$1:$L$1,0)),0)*$E170/1000000</f>
        <v>0</v>
      </c>
      <c r="T170" s="99">
        <f>+IFERROR(INDEX(FCSTSDV!$D$2:$L$72,MATCH('23.10'!$D170,FCSTSDV!$C$2:$C$72,0),MATCH('23.10'!T$3,FCSTSDV!$D$1:$L$1,0)),0)*$E170/1000000</f>
        <v>0</v>
      </c>
      <c r="U170" s="99">
        <f>+IFERROR(INDEX(FCSTSDV!$D$2:$L$72,MATCH('23.10'!$D170,FCSTSDV!$C$2:$C$72,0),MATCH('23.10'!U$3,FCSTSDV!$D$1:$L$1,0)),0)*$E170/1000000</f>
        <v>0</v>
      </c>
      <c r="V170" s="99">
        <f>+IFERROR(INDEX(FCSTSDV!$D$2:$L$72,MATCH('23.10'!$D170,FCSTSDV!$C$2:$C$72,0),MATCH('23.10'!V$3,FCSTSDV!$D$1:$L$1,0)),0)*$E170/1000000</f>
        <v>0</v>
      </c>
      <c r="W170" s="99">
        <f>+IFERROR(INDEX(FCSTSDV!$D$2:$L$72,MATCH('23.10'!$D170,FCSTSDV!$C$2:$C$72,0),MATCH('23.10'!W$3,FCSTSDV!$D$1:$L$1,0)),0)*$E170/1000000</f>
        <v>0</v>
      </c>
      <c r="X170" s="99">
        <f>+IFERROR(INDEX(FCSTSDV!$D$2:$L$72,MATCH('23.10'!$D170,FCSTSDV!$C$2:$C$72,0),MATCH('23.10'!X$3,FCSTSDV!$D$1:$L$1,0)),0)*$E170/1000000</f>
        <v>0</v>
      </c>
      <c r="Y170" s="99">
        <f>+IFERROR(INDEX(FCSTSDV!$D$2:$L$72,MATCH('23.10'!$D170,FCSTSDV!$C$2:$C$72,0),MATCH('23.10'!Y$3,FCSTSDV!$D$1:$L$1,0)),0)*$E170/1000000</f>
        <v>0</v>
      </c>
      <c r="Z170" s="99">
        <f>+IFERROR(INDEX(FCSTSDV!$D$2:$L$72,MATCH('23.10'!$D170,FCSTSDV!$C$2:$C$72,0),MATCH('23.10'!Z$3,FCSTSDV!$D$1:$L$1,0)),0)*$E170/1000000</f>
        <v>0</v>
      </c>
      <c r="AA170" s="99">
        <f>+IFERROR(INDEX(FCSTSDV!$D$2:$L$72,MATCH('23.10'!$D170,FCSTSDV!$C$2:$C$72,0),MATCH('23.10'!AA$3,FCSTSDV!$D$1:$L$1,0)),0)*$E170/1000000</f>
        <v>0</v>
      </c>
      <c r="AB170" s="99">
        <f>+IFERROR(INDEX(FCSTSDV!$D$2:$L$72,MATCH('23.10'!$D170,FCSTSDV!$C$2:$C$72,0),MATCH('23.10'!AB$3,FCSTSDV!$D$1:$L$1,0)),0)*$E170/1000000</f>
        <v>0</v>
      </c>
      <c r="AC170" s="99">
        <f>+IFERROR(INDEX(FCSTSDV!$D$2:$L$72,MATCH('23.10'!$D170,FCSTSDV!$C$2:$C$72,0),MATCH('23.10'!AC$3,FCSTSDV!$D$1:$L$1,0)),0)*$E170/1000000</f>
        <v>0</v>
      </c>
      <c r="AD170" s="99">
        <f>+IFERROR(INDEX(FCSTSDV!$D$2:$L$72,MATCH('23.10'!$D170,FCSTSDV!$C$2:$C$72,0),MATCH('23.10'!AD$3,FCSTSDV!$D$1:$L$1,0)),0)*$E170/1000000</f>
        <v>0</v>
      </c>
      <c r="AE170" s="99">
        <f>+IFERROR(INDEX(FCSTSDV!$D$2:$L$72,MATCH('23.10'!$D170,FCSTSDV!$C$2:$C$72,0),MATCH('23.10'!AE$3,FCSTSDV!$D$1:$L$1,0)),0)*$E170/1000000</f>
        <v>0</v>
      </c>
      <c r="AF170" s="99">
        <f>+IFERROR(INDEX(FCSTSDV!$D$2:$L$72,MATCH('23.10'!$D170,FCSTSDV!$C$2:$C$72,0),MATCH('23.10'!AF$3,FCSTSDV!$D$1:$L$1,0)),0)*$E170/1000000</f>
        <v>0</v>
      </c>
      <c r="AG170" s="99">
        <f>+IFERROR(INDEX(FCSTSDV!$D$2:$L$72,MATCH('23.10'!$D170,FCSTSDV!$C$2:$C$72,0),MATCH('23.10'!AG$3,FCSTSDV!$D$1:$L$1,0)),0)*$E170/1000000</f>
        <v>0</v>
      </c>
      <c r="AH170" s="99">
        <f>+IFERROR(INDEX(FCSTSDV!$D$2:$L$72,MATCH('23.10'!$D170,FCSTSDV!$C$2:$C$72,0),MATCH('23.10'!AH$3,FCSTSDV!$D$1:$L$1,0)),0)*$E170/1000000</f>
        <v>0</v>
      </c>
      <c r="AI170" s="99">
        <f>+IFERROR(INDEX(FCSTSDV!$D$2:$L$72,MATCH('23.10'!$D170,FCSTSDV!$C$2:$C$72,0),MATCH('23.10'!AI$3,FCSTSDV!$D$1:$L$1,0)),0)*$E170/1000000</f>
        <v>0</v>
      </c>
      <c r="AJ170" s="99">
        <f>+IFERROR(INDEX(FCSTSDV!$D$2:$L$72,MATCH('23.10'!$D170,FCSTSDV!$C$2:$C$72,0),MATCH('23.10'!AJ$3,FCSTSDV!$D$1:$L$1,0)),0)*$E170/1000000</f>
        <v>0</v>
      </c>
      <c r="AK170" s="99">
        <f>+IFERROR(INDEX(FCSTSDV!$D$2:$L$72,MATCH('23.10'!$D170,FCSTSDV!$C$2:$C$72,0),MATCH('23.10'!AK$3,FCSTSDV!$D$1:$L$1,0)),0)*$E170/1000000</f>
        <v>0</v>
      </c>
    </row>
    <row r="171" spans="1:37" ht="20.100000000000001" hidden="1" customHeight="1">
      <c r="A171" s="813"/>
      <c r="B171" s="795"/>
      <c r="C171" s="57"/>
      <c r="D171" s="32" t="s">
        <v>41</v>
      </c>
      <c r="E171" s="49">
        <v>5</v>
      </c>
      <c r="F171" s="799"/>
      <c r="G171" s="799"/>
      <c r="H171" s="830"/>
      <c r="I171" s="81">
        <f>+IFERROR(VLOOKUP(D171,FCSTSDV!$C$2:$C$72,26,0),0)/'23.10'!E171</f>
        <v>0</v>
      </c>
      <c r="J171" s="106">
        <f>+IFERROR(INDEX(FCSTSDV!$D$2:$L$72,MATCH('23.10'!$D171,FCSTSDV!$C$2:$C$72,0),MATCH('23.10'!J$3,FCSTSDV!$D$1:$L$1,0)),0)*$E171/1000000</f>
        <v>0</v>
      </c>
      <c r="K171" s="106">
        <f>+IFERROR(INDEX(FCSTSDV!$D$2:$L$72,MATCH('23.10'!$D171,FCSTSDV!$C$2:$C$72,0),MATCH('23.10'!K$3,FCSTSDV!$D$1:$L$1,0)),0)*$E171/1000000</f>
        <v>0</v>
      </c>
      <c r="L171" s="106">
        <f>+IFERROR(INDEX(FCSTSDV!$D$2:$L$72,MATCH('23.10'!$D171,FCSTSDV!$C$2:$C$72,0),MATCH('23.10'!L$3,FCSTSDV!$D$1:$L$1,0)),0)*$E171/1000000</f>
        <v>0</v>
      </c>
      <c r="M171" s="106">
        <f>+IFERROR(INDEX(FCSTSDV!$D$2:$L$72,MATCH('23.10'!$D171,FCSTSDV!$C$2:$C$72,0),MATCH('23.10'!M$3,FCSTSDV!$D$1:$L$1,0)),0)*$E171/1000000</f>
        <v>0</v>
      </c>
      <c r="N171" s="106">
        <f>+IFERROR(INDEX(FCSTSDV!$D$2:$L$72,MATCH('23.10'!$D171,FCSTSDV!$C$2:$C$72,0),MATCH('23.10'!N$3,FCSTSDV!$D$1:$L$1,0)),0)*$E171/1000000</f>
        <v>0</v>
      </c>
      <c r="O171" s="106">
        <f>+IFERROR(INDEX(FCSTSDV!$D$2:$L$72,MATCH('23.10'!$D171,FCSTSDV!$C$2:$C$72,0),MATCH('23.10'!O$3,FCSTSDV!$D$1:$L$1,0)),0)*$E171/1000000</f>
        <v>0</v>
      </c>
      <c r="P171" s="106">
        <f>+IFERROR(INDEX(FCSTSDV!$D$2:$L$72,MATCH('23.10'!$D171,FCSTSDV!$C$2:$C$72,0),MATCH('23.10'!P$3,FCSTSDV!$D$1:$L$1,0)),0)*$E171/1000000</f>
        <v>0</v>
      </c>
      <c r="Q171" s="106">
        <f>+IFERROR(INDEX(FCSTSDV!$D$2:$L$72,MATCH('23.10'!$D171,FCSTSDV!$C$2:$C$72,0),MATCH('23.10'!Q$3,FCSTSDV!$D$1:$L$1,0)),0)*$E171/1000000</f>
        <v>0</v>
      </c>
      <c r="R171" s="106">
        <f>+IFERROR(INDEX(FCSTSDV!$D$2:$L$72,MATCH('23.10'!$D171,FCSTSDV!$C$2:$C$72,0),MATCH('23.10'!R$3,FCSTSDV!$D$1:$L$1,0)),0)*$E171/1000000</f>
        <v>0</v>
      </c>
      <c r="S171" s="106">
        <f>+IFERROR(INDEX(FCSTSDV!$D$2:$L$72,MATCH('23.10'!$D171,FCSTSDV!$C$2:$C$72,0),MATCH('23.10'!S$3,FCSTSDV!$D$1:$L$1,0)),0)*$E171/1000000</f>
        <v>0</v>
      </c>
      <c r="T171" s="106">
        <f>+IFERROR(INDEX(FCSTSDV!$D$2:$L$72,MATCH('23.10'!$D171,FCSTSDV!$C$2:$C$72,0),MATCH('23.10'!T$3,FCSTSDV!$D$1:$L$1,0)),0)*$E171/1000000</f>
        <v>0</v>
      </c>
      <c r="U171" s="106">
        <f>+IFERROR(INDEX(FCSTSDV!$D$2:$L$72,MATCH('23.10'!$D171,FCSTSDV!$C$2:$C$72,0),MATCH('23.10'!U$3,FCSTSDV!$D$1:$L$1,0)),0)*$E171/1000000</f>
        <v>0</v>
      </c>
      <c r="V171" s="106">
        <f>+IFERROR(INDEX(FCSTSDV!$D$2:$L$72,MATCH('23.10'!$D171,FCSTSDV!$C$2:$C$72,0),MATCH('23.10'!V$3,FCSTSDV!$D$1:$L$1,0)),0)*$E171/1000000</f>
        <v>0</v>
      </c>
      <c r="W171" s="106">
        <f>+IFERROR(INDEX(FCSTSDV!$D$2:$L$72,MATCH('23.10'!$D171,FCSTSDV!$C$2:$C$72,0),MATCH('23.10'!W$3,FCSTSDV!$D$1:$L$1,0)),0)*$E171/1000000</f>
        <v>0</v>
      </c>
      <c r="X171" s="106">
        <f>+IFERROR(INDEX(FCSTSDV!$D$2:$L$72,MATCH('23.10'!$D171,FCSTSDV!$C$2:$C$72,0),MATCH('23.10'!X$3,FCSTSDV!$D$1:$L$1,0)),0)*$E171/1000000</f>
        <v>0</v>
      </c>
      <c r="Y171" s="106">
        <f>+IFERROR(INDEX(FCSTSDV!$D$2:$L$72,MATCH('23.10'!$D171,FCSTSDV!$C$2:$C$72,0),MATCH('23.10'!Y$3,FCSTSDV!$D$1:$L$1,0)),0)*$E171/1000000</f>
        <v>0</v>
      </c>
      <c r="Z171" s="106">
        <f>+IFERROR(INDEX(FCSTSDV!$D$2:$L$72,MATCH('23.10'!$D171,FCSTSDV!$C$2:$C$72,0),MATCH('23.10'!Z$3,FCSTSDV!$D$1:$L$1,0)),0)*$E171/1000000</f>
        <v>0</v>
      </c>
      <c r="AA171" s="106">
        <f>+IFERROR(INDEX(FCSTSDV!$D$2:$L$72,MATCH('23.10'!$D171,FCSTSDV!$C$2:$C$72,0),MATCH('23.10'!AA$3,FCSTSDV!$D$1:$L$1,0)),0)*$E171/1000000</f>
        <v>0</v>
      </c>
      <c r="AB171" s="106">
        <f>+IFERROR(INDEX(FCSTSDV!$D$2:$L$72,MATCH('23.10'!$D171,FCSTSDV!$C$2:$C$72,0),MATCH('23.10'!AB$3,FCSTSDV!$D$1:$L$1,0)),0)*$E171/1000000</f>
        <v>0</v>
      </c>
      <c r="AC171" s="106">
        <f>+IFERROR(INDEX(FCSTSDV!$D$2:$L$72,MATCH('23.10'!$D171,FCSTSDV!$C$2:$C$72,0),MATCH('23.10'!AC$3,FCSTSDV!$D$1:$L$1,0)),0)*$E171/1000000</f>
        <v>0</v>
      </c>
      <c r="AD171" s="106">
        <f>+IFERROR(INDEX(FCSTSDV!$D$2:$L$72,MATCH('23.10'!$D171,FCSTSDV!$C$2:$C$72,0),MATCH('23.10'!AD$3,FCSTSDV!$D$1:$L$1,0)),0)*$E171/1000000</f>
        <v>0</v>
      </c>
      <c r="AE171" s="106">
        <f>+IFERROR(INDEX(FCSTSDV!$D$2:$L$72,MATCH('23.10'!$D171,FCSTSDV!$C$2:$C$72,0),MATCH('23.10'!AE$3,FCSTSDV!$D$1:$L$1,0)),0)*$E171/1000000</f>
        <v>0</v>
      </c>
      <c r="AF171" s="106">
        <f>+IFERROR(INDEX(FCSTSDV!$D$2:$L$72,MATCH('23.10'!$D171,FCSTSDV!$C$2:$C$72,0),MATCH('23.10'!AF$3,FCSTSDV!$D$1:$L$1,0)),0)*$E171/1000000</f>
        <v>0</v>
      </c>
      <c r="AG171" s="106">
        <f>+IFERROR(INDEX(FCSTSDV!$D$2:$L$72,MATCH('23.10'!$D171,FCSTSDV!$C$2:$C$72,0),MATCH('23.10'!AG$3,FCSTSDV!$D$1:$L$1,0)),0)*$E171/1000000</f>
        <v>0</v>
      </c>
      <c r="AH171" s="106">
        <f>+IFERROR(INDEX(FCSTSDV!$D$2:$L$72,MATCH('23.10'!$D171,FCSTSDV!$C$2:$C$72,0),MATCH('23.10'!AH$3,FCSTSDV!$D$1:$L$1,0)),0)*$E171/1000000</f>
        <v>0</v>
      </c>
      <c r="AI171" s="106">
        <f>+IFERROR(INDEX(FCSTSDV!$D$2:$L$72,MATCH('23.10'!$D171,FCSTSDV!$C$2:$C$72,0),MATCH('23.10'!AI$3,FCSTSDV!$D$1:$L$1,0)),0)*$E171/1000000</f>
        <v>0</v>
      </c>
      <c r="AJ171" s="106">
        <f>+IFERROR(INDEX(FCSTSDV!$D$2:$L$72,MATCH('23.10'!$D171,FCSTSDV!$C$2:$C$72,0),MATCH('23.10'!AJ$3,FCSTSDV!$D$1:$L$1,0)),0)*$E171/1000000</f>
        <v>0</v>
      </c>
      <c r="AK171" s="106">
        <f>+IFERROR(INDEX(FCSTSDV!$D$2:$L$72,MATCH('23.10'!$D171,FCSTSDV!$C$2:$C$72,0),MATCH('23.10'!AK$3,FCSTSDV!$D$1:$L$1,0)),0)*$E171/1000000</f>
        <v>0</v>
      </c>
    </row>
    <row r="172" spans="1:37" ht="20.100000000000001" hidden="1" customHeight="1">
      <c r="A172" s="807"/>
      <c r="B172" s="792"/>
      <c r="C172" s="60"/>
      <c r="D172" s="52" t="s">
        <v>229</v>
      </c>
      <c r="E172" s="53" t="s">
        <v>43</v>
      </c>
      <c r="F172" s="800"/>
      <c r="G172" s="800"/>
      <c r="H172" s="827"/>
      <c r="I172" s="87"/>
      <c r="J172" s="90" t="e">
        <f>+#REF!+$I172-SUM(J170:J171)</f>
        <v>#REF!</v>
      </c>
      <c r="K172" s="90" t="e">
        <f>+#REF!+$I172-SUM(K170:K171)</f>
        <v>#REF!</v>
      </c>
      <c r="L172" s="90" t="e">
        <f>+#REF!+$I172-SUM(L170:L171)</f>
        <v>#REF!</v>
      </c>
      <c r="M172" s="90" t="e">
        <f>+#REF!+$I172-SUM(M170:M171)</f>
        <v>#REF!</v>
      </c>
      <c r="N172" s="90" t="e">
        <f>+#REF!+$I172-SUM(N170:N171)</f>
        <v>#REF!</v>
      </c>
      <c r="O172" s="90" t="e">
        <f>+#REF!+$I172-SUM(O170:O171)</f>
        <v>#REF!</v>
      </c>
      <c r="P172" s="90" t="e">
        <f>+#REF!+$I172-SUM(P170:P171)</f>
        <v>#REF!</v>
      </c>
      <c r="Q172" s="90" t="e">
        <f>+#REF!+$I172-SUM(Q170:Q171)</f>
        <v>#REF!</v>
      </c>
      <c r="R172" s="90" t="e">
        <f>+#REF!+$I172-SUM(R170:R171)</f>
        <v>#REF!</v>
      </c>
      <c r="S172" s="90" t="e">
        <f>+#REF!+$I172-SUM(S170:S171)</f>
        <v>#REF!</v>
      </c>
      <c r="T172" s="90" t="e">
        <f>+#REF!+$I172-SUM(T170:T171)</f>
        <v>#REF!</v>
      </c>
      <c r="U172" s="90" t="e">
        <f>+#REF!+$I172-SUM(U170:U171)</f>
        <v>#REF!</v>
      </c>
      <c r="V172" s="90" t="e">
        <f>+$H170+$I172-SUM(V170:V171)</f>
        <v>#N/A</v>
      </c>
      <c r="W172" s="90" t="e">
        <f>+O172-SUM(W170:W171)</f>
        <v>#REF!</v>
      </c>
      <c r="X172" s="90" t="e">
        <f t="shared" ref="X172:AK172" si="95">+P172-SUM(X170:X171)</f>
        <v>#REF!</v>
      </c>
      <c r="Y172" s="90" t="e">
        <f t="shared" si="95"/>
        <v>#REF!</v>
      </c>
      <c r="Z172" s="90" t="e">
        <f t="shared" si="95"/>
        <v>#REF!</v>
      </c>
      <c r="AA172" s="90" t="e">
        <f t="shared" si="95"/>
        <v>#REF!</v>
      </c>
      <c r="AB172" s="90" t="e">
        <f t="shared" si="95"/>
        <v>#REF!</v>
      </c>
      <c r="AC172" s="90" t="e">
        <f t="shared" si="95"/>
        <v>#REF!</v>
      </c>
      <c r="AD172" s="90" t="e">
        <f t="shared" si="95"/>
        <v>#N/A</v>
      </c>
      <c r="AE172" s="90" t="e">
        <f t="shared" si="95"/>
        <v>#REF!</v>
      </c>
      <c r="AF172" s="90" t="e">
        <f t="shared" si="95"/>
        <v>#REF!</v>
      </c>
      <c r="AG172" s="90" t="e">
        <f t="shared" si="95"/>
        <v>#REF!</v>
      </c>
      <c r="AH172" s="90" t="e">
        <f t="shared" si="95"/>
        <v>#REF!</v>
      </c>
      <c r="AI172" s="90" t="e">
        <f t="shared" si="95"/>
        <v>#REF!</v>
      </c>
      <c r="AJ172" s="90" t="e">
        <f t="shared" si="95"/>
        <v>#REF!</v>
      </c>
      <c r="AK172" s="90" t="e">
        <f t="shared" si="95"/>
        <v>#REF!</v>
      </c>
    </row>
    <row r="174" spans="1:37">
      <c r="E174" s="38">
        <f>110000*0.2/3290</f>
        <v>6.6869300911854106</v>
      </c>
    </row>
  </sheetData>
  <mergeCells count="229">
    <mergeCell ref="A2:I2"/>
    <mergeCell ref="A4:A13"/>
    <mergeCell ref="A14:A35"/>
    <mergeCell ref="A36:A47"/>
    <mergeCell ref="A48:A59"/>
    <mergeCell ref="A60:A61"/>
    <mergeCell ref="A62:A65"/>
    <mergeCell ref="A66:A72"/>
    <mergeCell ref="A73:A77"/>
    <mergeCell ref="A78:A80"/>
    <mergeCell ref="A81:A83"/>
    <mergeCell ref="A84:A86"/>
    <mergeCell ref="A87:A90"/>
    <mergeCell ref="A91:A93"/>
    <mergeCell ref="A94:A96"/>
    <mergeCell ref="A97:A98"/>
    <mergeCell ref="A99:A101"/>
    <mergeCell ref="A102:A104"/>
    <mergeCell ref="A105:A106"/>
    <mergeCell ref="A107:A108"/>
    <mergeCell ref="A109:A110"/>
    <mergeCell ref="A111:A112"/>
    <mergeCell ref="A113:A117"/>
    <mergeCell ref="A118:A119"/>
    <mergeCell ref="A120:A121"/>
    <mergeCell ref="A122:A123"/>
    <mergeCell ref="A124:A125"/>
    <mergeCell ref="A126:A127"/>
    <mergeCell ref="A128:A129"/>
    <mergeCell ref="A130:A131"/>
    <mergeCell ref="A132:A134"/>
    <mergeCell ref="A135:A136"/>
    <mergeCell ref="A137:A138"/>
    <mergeCell ref="A139:A140"/>
    <mergeCell ref="A141:A142"/>
    <mergeCell ref="A143:A144"/>
    <mergeCell ref="A145:A146"/>
    <mergeCell ref="A147:A148"/>
    <mergeCell ref="A149:A151"/>
    <mergeCell ref="A152:A153"/>
    <mergeCell ref="A154:A155"/>
    <mergeCell ref="A156:A157"/>
    <mergeCell ref="A158:A159"/>
    <mergeCell ref="A160:A161"/>
    <mergeCell ref="A162:A169"/>
    <mergeCell ref="A170:A172"/>
    <mergeCell ref="B4:B13"/>
    <mergeCell ref="B14:B35"/>
    <mergeCell ref="B36:B47"/>
    <mergeCell ref="B48:B59"/>
    <mergeCell ref="B60:B61"/>
    <mergeCell ref="B62:B65"/>
    <mergeCell ref="B66:B72"/>
    <mergeCell ref="B73:B77"/>
    <mergeCell ref="B78:B80"/>
    <mergeCell ref="B81:B83"/>
    <mergeCell ref="B84:B86"/>
    <mergeCell ref="B87:B90"/>
    <mergeCell ref="B91:B93"/>
    <mergeCell ref="B94:B96"/>
    <mergeCell ref="B97:B98"/>
    <mergeCell ref="B99:B101"/>
    <mergeCell ref="B102:B104"/>
    <mergeCell ref="B105:B106"/>
    <mergeCell ref="B107:B108"/>
    <mergeCell ref="B109:B110"/>
    <mergeCell ref="B111:B112"/>
    <mergeCell ref="B113:B117"/>
    <mergeCell ref="B118:B119"/>
    <mergeCell ref="B120:B121"/>
    <mergeCell ref="B122:B123"/>
    <mergeCell ref="B124:B125"/>
    <mergeCell ref="B126:B127"/>
    <mergeCell ref="B128:B129"/>
    <mergeCell ref="B130:B131"/>
    <mergeCell ref="B132:B134"/>
    <mergeCell ref="B135:B136"/>
    <mergeCell ref="B137:B138"/>
    <mergeCell ref="B139:B140"/>
    <mergeCell ref="B141:B142"/>
    <mergeCell ref="B143:B144"/>
    <mergeCell ref="B145:B146"/>
    <mergeCell ref="B147:B148"/>
    <mergeCell ref="B149:B151"/>
    <mergeCell ref="B152:B153"/>
    <mergeCell ref="B154:B155"/>
    <mergeCell ref="B156:B157"/>
    <mergeCell ref="B158:B159"/>
    <mergeCell ref="B160:B161"/>
    <mergeCell ref="B162:B169"/>
    <mergeCell ref="B170:B172"/>
    <mergeCell ref="C73:C76"/>
    <mergeCell ref="C78:C79"/>
    <mergeCell ref="C81:C82"/>
    <mergeCell ref="F4:F13"/>
    <mergeCell ref="F14:F35"/>
    <mergeCell ref="F36:F47"/>
    <mergeCell ref="F48:F59"/>
    <mergeCell ref="F60:F61"/>
    <mergeCell ref="F62:F65"/>
    <mergeCell ref="F66:F72"/>
    <mergeCell ref="F73:F77"/>
    <mergeCell ref="F78:F80"/>
    <mergeCell ref="F81:F83"/>
    <mergeCell ref="F84:F86"/>
    <mergeCell ref="F87:F90"/>
    <mergeCell ref="F91:F93"/>
    <mergeCell ref="F94:F96"/>
    <mergeCell ref="F97:F98"/>
    <mergeCell ref="F99:F101"/>
    <mergeCell ref="F102:F104"/>
    <mergeCell ref="F105:F106"/>
    <mergeCell ref="F107:F108"/>
    <mergeCell ref="F109:F110"/>
    <mergeCell ref="F111:F112"/>
    <mergeCell ref="F113:F117"/>
    <mergeCell ref="F118:F119"/>
    <mergeCell ref="F120:F121"/>
    <mergeCell ref="F122:F123"/>
    <mergeCell ref="F124:F125"/>
    <mergeCell ref="F126:F127"/>
    <mergeCell ref="F128:F129"/>
    <mergeCell ref="F130:F131"/>
    <mergeCell ref="F132:F134"/>
    <mergeCell ref="F135:F136"/>
    <mergeCell ref="F137:F138"/>
    <mergeCell ref="F139:F140"/>
    <mergeCell ref="F141:F142"/>
    <mergeCell ref="F143:F144"/>
    <mergeCell ref="F145:F146"/>
    <mergeCell ref="F147:F148"/>
    <mergeCell ref="F149:F151"/>
    <mergeCell ref="F152:F153"/>
    <mergeCell ref="F154:F155"/>
    <mergeCell ref="F156:F157"/>
    <mergeCell ref="F158:F159"/>
    <mergeCell ref="F160:F161"/>
    <mergeCell ref="F162:F169"/>
    <mergeCell ref="F170:F172"/>
    <mergeCell ref="G4:G13"/>
    <mergeCell ref="G14:G35"/>
    <mergeCell ref="G36:G47"/>
    <mergeCell ref="G48:G59"/>
    <mergeCell ref="G60:G61"/>
    <mergeCell ref="G62:G65"/>
    <mergeCell ref="G66:G72"/>
    <mergeCell ref="G73:G77"/>
    <mergeCell ref="G78:G80"/>
    <mergeCell ref="G81:G83"/>
    <mergeCell ref="G84:G86"/>
    <mergeCell ref="G87:G90"/>
    <mergeCell ref="G91:G93"/>
    <mergeCell ref="G94:G96"/>
    <mergeCell ref="G97:G98"/>
    <mergeCell ref="G99:G101"/>
    <mergeCell ref="G102:G104"/>
    <mergeCell ref="G105:G106"/>
    <mergeCell ref="G107:G108"/>
    <mergeCell ref="G109:G110"/>
    <mergeCell ref="G111:G112"/>
    <mergeCell ref="G113:G117"/>
    <mergeCell ref="G118:G119"/>
    <mergeCell ref="G120:G121"/>
    <mergeCell ref="G122:G123"/>
    <mergeCell ref="G124:G125"/>
    <mergeCell ref="G126:G127"/>
    <mergeCell ref="G128:G129"/>
    <mergeCell ref="G130:G131"/>
    <mergeCell ref="G132:G134"/>
    <mergeCell ref="G135:G136"/>
    <mergeCell ref="G137:G138"/>
    <mergeCell ref="G139:G140"/>
    <mergeCell ref="G141:G142"/>
    <mergeCell ref="G143:G144"/>
    <mergeCell ref="G145:G146"/>
    <mergeCell ref="G147:G148"/>
    <mergeCell ref="G149:G151"/>
    <mergeCell ref="G152:G153"/>
    <mergeCell ref="G154:G155"/>
    <mergeCell ref="G156:G157"/>
    <mergeCell ref="G158:G159"/>
    <mergeCell ref="G160:G161"/>
    <mergeCell ref="G162:G169"/>
    <mergeCell ref="G170:G172"/>
    <mergeCell ref="H4:H13"/>
    <mergeCell ref="H14:H35"/>
    <mergeCell ref="H36:H47"/>
    <mergeCell ref="H48:H59"/>
    <mergeCell ref="H60:H61"/>
    <mergeCell ref="H62:H65"/>
    <mergeCell ref="H66:H72"/>
    <mergeCell ref="H73:H77"/>
    <mergeCell ref="H78:H80"/>
    <mergeCell ref="H81:H83"/>
    <mergeCell ref="H84:H86"/>
    <mergeCell ref="H87:H90"/>
    <mergeCell ref="H91:H93"/>
    <mergeCell ref="H94:H96"/>
    <mergeCell ref="H97:H98"/>
    <mergeCell ref="H99:H101"/>
    <mergeCell ref="H102:H104"/>
    <mergeCell ref="H105:H106"/>
    <mergeCell ref="H107:H108"/>
    <mergeCell ref="H109:H110"/>
    <mergeCell ref="H111:H112"/>
    <mergeCell ref="H113:H117"/>
    <mergeCell ref="H118:H119"/>
    <mergeCell ref="H120:H121"/>
    <mergeCell ref="H122:H123"/>
    <mergeCell ref="H124:H125"/>
    <mergeCell ref="H126:H127"/>
    <mergeCell ref="H128:H129"/>
    <mergeCell ref="H130:H131"/>
    <mergeCell ref="H152:H153"/>
    <mergeCell ref="H154:H155"/>
    <mergeCell ref="H156:H157"/>
    <mergeCell ref="H158:H159"/>
    <mergeCell ref="H160:H161"/>
    <mergeCell ref="H162:H169"/>
    <mergeCell ref="H170:H172"/>
    <mergeCell ref="H132:H134"/>
    <mergeCell ref="H135:H136"/>
    <mergeCell ref="H137:H138"/>
    <mergeCell ref="H139:H140"/>
    <mergeCell ref="H141:H142"/>
    <mergeCell ref="H143:H144"/>
    <mergeCell ref="H145:H146"/>
    <mergeCell ref="H147:H148"/>
    <mergeCell ref="H149:H151"/>
  </mergeCells>
  <conditionalFormatting sqref="D50">
    <cfRule type="duplicateValues" dxfId="887" priority="9"/>
    <cfRule type="duplicateValues" dxfId="886" priority="10"/>
    <cfRule type="duplicateValues" dxfId="885" priority="11"/>
    <cfRule type="duplicateValues" dxfId="884" priority="12"/>
  </conditionalFormatting>
  <conditionalFormatting sqref="D52">
    <cfRule type="duplicateValues" dxfId="883" priority="7"/>
  </conditionalFormatting>
  <conditionalFormatting sqref="D56">
    <cfRule type="duplicateValues" dxfId="882" priority="5"/>
  </conditionalFormatting>
  <conditionalFormatting sqref="D21:D27">
    <cfRule type="duplicateValues" dxfId="881" priority="3"/>
    <cfRule type="duplicateValues" dxfId="880" priority="4"/>
  </conditionalFormatting>
  <conditionalFormatting sqref="D53:D54 D50:D51">
    <cfRule type="duplicateValues" dxfId="879" priority="8"/>
  </conditionalFormatting>
  <conditionalFormatting sqref="D55 D57">
    <cfRule type="duplicateValues" dxfId="878" priority="6"/>
  </conditionalFormatting>
  <printOptions horizontalCentered="1"/>
  <pageMargins left="0" right="0" top="0.25" bottom="0" header="0" footer="0"/>
  <pageSetup paperSize="9" scale="55" orientation="landscape"/>
  <rowBreaks count="1" manualBreakCount="1">
    <brk id="72" max="79"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6"/>
  <sheetViews>
    <sheetView workbookViewId="0">
      <selection activeCell="E13" sqref="E13:E14"/>
    </sheetView>
  </sheetViews>
  <sheetFormatPr defaultColWidth="9" defaultRowHeight="15"/>
  <cols>
    <col min="1" max="1" width="38.5703125" customWidth="1"/>
    <col min="2" max="2" width="18.5703125" customWidth="1"/>
    <col min="3" max="3" width="12.7109375" customWidth="1"/>
    <col min="4" max="4" width="20.42578125" customWidth="1"/>
    <col min="5" max="5" width="21.42578125" customWidth="1"/>
  </cols>
  <sheetData>
    <row r="1" spans="1:6" ht="24" customHeight="1">
      <c r="A1" s="678" t="s">
        <v>0</v>
      </c>
      <c r="B1" s="678" t="s">
        <v>3</v>
      </c>
      <c r="C1" s="679" t="s">
        <v>288</v>
      </c>
      <c r="D1" s="679" t="s">
        <v>289</v>
      </c>
      <c r="E1" s="34"/>
      <c r="F1" s="35"/>
    </row>
    <row r="2" spans="1:6" ht="30" customHeight="1">
      <c r="A2" s="13" t="s">
        <v>290</v>
      </c>
      <c r="B2" s="13" t="s">
        <v>94</v>
      </c>
      <c r="C2" s="85">
        <v>28100</v>
      </c>
      <c r="D2" s="85">
        <f>+C2/500</f>
        <v>56.2</v>
      </c>
      <c r="E2" s="34"/>
    </row>
    <row r="3" spans="1:6" ht="30" customHeight="1">
      <c r="A3" s="13" t="s">
        <v>276</v>
      </c>
      <c r="B3" s="13" t="s">
        <v>291</v>
      </c>
      <c r="C3" s="85">
        <v>29000</v>
      </c>
      <c r="D3" s="85">
        <f>+C3/26</f>
        <v>1115.3846153846155</v>
      </c>
      <c r="E3" s="34"/>
    </row>
    <row r="4" spans="1:6" ht="30" customHeight="1">
      <c r="A4" s="13" t="s">
        <v>292</v>
      </c>
      <c r="B4" s="13" t="s">
        <v>136</v>
      </c>
      <c r="C4" s="85">
        <v>24700</v>
      </c>
      <c r="D4" s="85">
        <f>+C4/6000</f>
        <v>4.1166666666666663</v>
      </c>
      <c r="E4" s="34"/>
    </row>
    <row r="5" spans="1:6" ht="30" customHeight="1">
      <c r="A5" s="13" t="s">
        <v>293</v>
      </c>
      <c r="B5" s="13" t="s">
        <v>74</v>
      </c>
      <c r="C5" s="85">
        <v>25500</v>
      </c>
      <c r="D5" s="85">
        <f>+C5/3000</f>
        <v>8.5</v>
      </c>
      <c r="E5" s="34"/>
    </row>
    <row r="6" spans="1:6" ht="30" customHeight="1">
      <c r="A6" s="13" t="s">
        <v>294</v>
      </c>
      <c r="B6" s="13" t="s">
        <v>79</v>
      </c>
      <c r="C6" s="85">
        <v>25700</v>
      </c>
      <c r="D6" s="85">
        <f>+C6/3000</f>
        <v>8.5666666666666664</v>
      </c>
      <c r="E6" s="34"/>
    </row>
    <row r="7" spans="1:6" ht="30" customHeight="1">
      <c r="A7" s="13" t="s">
        <v>295</v>
      </c>
      <c r="B7" s="13" t="s">
        <v>94</v>
      </c>
      <c r="C7" s="85">
        <v>28100</v>
      </c>
      <c r="D7" s="85">
        <f>+C7/1000</f>
        <v>28.1</v>
      </c>
      <c r="E7" s="34"/>
    </row>
    <row r="8" spans="1:6" ht="30" customHeight="1">
      <c r="A8" s="680" t="s">
        <v>296</v>
      </c>
      <c r="B8" s="680" t="s">
        <v>291</v>
      </c>
      <c r="C8" s="85">
        <v>29000</v>
      </c>
      <c r="D8" s="85">
        <f>+C8/756</f>
        <v>38.359788359788361</v>
      </c>
      <c r="E8" s="34"/>
    </row>
    <row r="9" spans="1:6" ht="30" customHeight="1">
      <c r="A9" s="853" t="s">
        <v>297</v>
      </c>
      <c r="B9" s="13" t="s">
        <v>74</v>
      </c>
      <c r="C9" s="85">
        <v>25500</v>
      </c>
      <c r="D9" s="85">
        <f>+C9/3000</f>
        <v>8.5</v>
      </c>
      <c r="E9" s="34"/>
    </row>
    <row r="10" spans="1:6" ht="30" customHeight="1">
      <c r="A10" s="853"/>
      <c r="B10" s="680" t="s">
        <v>79</v>
      </c>
      <c r="C10" s="85">
        <v>25700</v>
      </c>
      <c r="D10" s="85">
        <f>+C10/3000</f>
        <v>8.5666666666666664</v>
      </c>
      <c r="E10" s="681"/>
    </row>
    <row r="11" spans="1:6">
      <c r="C11" s="681"/>
      <c r="D11" s="371"/>
      <c r="E11" s="34"/>
    </row>
    <row r="12" spans="1:6">
      <c r="C12" s="34"/>
      <c r="D12" s="33"/>
      <c r="E12" s="34"/>
    </row>
    <row r="13" spans="1:6">
      <c r="C13" s="34"/>
      <c r="D13" s="33"/>
      <c r="E13" s="34"/>
    </row>
    <row r="14" spans="1:6">
      <c r="C14" s="34"/>
      <c r="D14" s="33"/>
      <c r="E14" s="34"/>
    </row>
    <row r="15" spans="1:6">
      <c r="C15" s="34"/>
      <c r="D15" s="33"/>
      <c r="E15" s="34"/>
    </row>
    <row r="16" spans="1:6">
      <c r="C16" s="34"/>
      <c r="D16" s="33"/>
      <c r="E16" s="34"/>
    </row>
  </sheetData>
  <mergeCells count="1">
    <mergeCell ref="A9:A10"/>
  </mergeCell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76"/>
  <sheetViews>
    <sheetView zoomScale="85" zoomScaleNormal="85" workbookViewId="0">
      <pane xSplit="7" ySplit="3" topLeftCell="H151" activePane="bottomRight" state="frozen"/>
      <selection pane="topRight"/>
      <selection pane="bottomLeft"/>
      <selection pane="bottomRight" activeCell="T171" sqref="T171"/>
    </sheetView>
  </sheetViews>
  <sheetFormatPr defaultColWidth="9.140625" defaultRowHeight="15"/>
  <cols>
    <col min="1" max="1" width="22.42578125" style="2" customWidth="1"/>
    <col min="2" max="2" width="16.42578125" style="2" customWidth="1"/>
    <col min="3" max="3" width="17" style="1" hidden="1" customWidth="1"/>
    <col min="4" max="4" width="19.140625" style="2" customWidth="1"/>
    <col min="5" max="5" width="16.42578125" style="38" customWidth="1"/>
    <col min="6" max="6" width="9.85546875" style="39" customWidth="1"/>
    <col min="7" max="7" width="8.5703125" style="39" customWidth="1"/>
    <col min="8" max="8" width="12.7109375" style="39" customWidth="1"/>
    <col min="9" max="9" width="11.5703125" style="39" customWidth="1"/>
    <col min="10" max="14" width="9.140625" style="3" customWidth="1"/>
    <col min="15" max="15" width="9.28515625" style="3" customWidth="1"/>
    <col min="16" max="16" width="11" style="3" customWidth="1"/>
    <col min="17" max="20" width="9.140625" style="3" customWidth="1"/>
    <col min="21" max="21" width="8.85546875" style="3" customWidth="1"/>
    <col min="22" max="23" width="9.7109375" style="3" customWidth="1"/>
    <col min="24" max="24" width="8.85546875" style="3" customWidth="1"/>
    <col min="25" max="27" width="9.140625" style="3" customWidth="1"/>
    <col min="28" max="28" width="11.140625" style="3" customWidth="1"/>
    <col min="29" max="29" width="9.5703125" style="3" customWidth="1"/>
    <col min="30" max="30" width="11.140625" style="3" customWidth="1"/>
    <col min="31" max="31" width="9.140625" style="3" customWidth="1"/>
    <col min="32" max="34" width="9.5703125" style="3" customWidth="1"/>
    <col min="35" max="35" width="12" style="3" customWidth="1"/>
    <col min="36" max="36" width="10.28515625" style="3" customWidth="1"/>
    <col min="37" max="16384" width="9.140625" style="3"/>
  </cols>
  <sheetData>
    <row r="1" spans="1:36" ht="8.25" hidden="1" customHeight="1"/>
    <row r="2" spans="1:36">
      <c r="A2" s="852"/>
      <c r="B2" s="852"/>
      <c r="C2" s="852"/>
      <c r="D2" s="852"/>
      <c r="E2" s="852"/>
      <c r="F2" s="852"/>
      <c r="G2" s="852"/>
      <c r="H2" s="852"/>
      <c r="I2" s="852"/>
    </row>
    <row r="3" spans="1:36" ht="42" customHeight="1">
      <c r="A3" s="40" t="s">
        <v>0</v>
      </c>
      <c r="B3" s="6" t="s">
        <v>1</v>
      </c>
      <c r="C3" s="5" t="s">
        <v>2</v>
      </c>
      <c r="D3" s="6" t="s">
        <v>3</v>
      </c>
      <c r="E3" s="6" t="s">
        <v>4</v>
      </c>
      <c r="F3" s="41" t="s">
        <v>5</v>
      </c>
      <c r="G3" s="41" t="s">
        <v>6</v>
      </c>
      <c r="H3" s="42" t="s">
        <v>230</v>
      </c>
      <c r="I3" s="78" t="s">
        <v>8</v>
      </c>
      <c r="J3" s="7">
        <v>43385</v>
      </c>
      <c r="K3" s="7">
        <v>43386</v>
      </c>
      <c r="L3" s="7">
        <v>43387</v>
      </c>
      <c r="M3" s="7">
        <v>43388</v>
      </c>
      <c r="N3" s="7">
        <v>43389</v>
      </c>
      <c r="O3" s="7">
        <v>43390</v>
      </c>
      <c r="P3" s="7">
        <v>43391</v>
      </c>
      <c r="Q3" s="7">
        <v>43392</v>
      </c>
      <c r="R3" s="7">
        <v>43393</v>
      </c>
      <c r="S3" s="7">
        <v>43394</v>
      </c>
      <c r="T3" s="7">
        <v>43395</v>
      </c>
      <c r="U3" s="7">
        <v>43396</v>
      </c>
      <c r="V3" s="7">
        <v>43397</v>
      </c>
      <c r="W3" s="7">
        <v>43398</v>
      </c>
      <c r="X3" s="7">
        <v>43399</v>
      </c>
      <c r="Y3" s="7">
        <v>43400</v>
      </c>
      <c r="Z3" s="7">
        <v>43401</v>
      </c>
      <c r="AA3" s="7">
        <v>43402</v>
      </c>
      <c r="AB3" s="7">
        <v>43403</v>
      </c>
      <c r="AC3" s="7">
        <v>43404</v>
      </c>
      <c r="AD3" s="7">
        <v>43405</v>
      </c>
      <c r="AE3" s="7">
        <v>43406</v>
      </c>
      <c r="AF3" s="7">
        <v>43407</v>
      </c>
      <c r="AG3" s="7">
        <v>43408</v>
      </c>
      <c r="AH3" s="7" t="s">
        <v>231</v>
      </c>
      <c r="AI3" s="7" t="s">
        <v>232</v>
      </c>
      <c r="AJ3" s="7" t="s">
        <v>233</v>
      </c>
    </row>
    <row r="4" spans="1:36" ht="20.100000000000001" customHeight="1">
      <c r="A4" s="806" t="s">
        <v>14</v>
      </c>
      <c r="B4" s="791" t="s">
        <v>234</v>
      </c>
      <c r="C4" s="8"/>
      <c r="D4" s="43" t="s">
        <v>16</v>
      </c>
      <c r="E4" s="44">
        <v>100</v>
      </c>
      <c r="F4" s="798">
        <f ca="1">F4:G120</f>
        <v>0</v>
      </c>
      <c r="G4" s="798"/>
      <c r="H4" s="826">
        <f>+VLOOKUP(B4,'[4]TÚI BÓNG'!$B$4:$E$171,4,0)</f>
        <v>6582</v>
      </c>
      <c r="I4" s="79">
        <f>+ROUND(IFERROR(VLOOKUP(D4,FCSTSDV!C2:E165,26,0),0)/'31.10'!E4+0,0)</f>
        <v>0</v>
      </c>
      <c r="J4" s="99" t="e">
        <f>+ROUND(INDEX(FCSTSDV!$D$2:$L$72,MATCH('31.10'!$D4,FCSTSDV!$C$2:$C$72,0),MATCH('31.10'!J$3,FCSTSDV!$D$1:$L$1,0))/'31.10'!$E4,1)</f>
        <v>#N/A</v>
      </c>
      <c r="K4" s="99" t="e">
        <f>+ROUND(INDEX(FCSTSDV!$D$2:$L$72,MATCH('31.10'!$D4,FCSTSDV!$C$2:$C$72,0),MATCH('31.10'!K$3,FCSTSDV!$D$1:$L$1,0))/'31.10'!$E4,1)</f>
        <v>#N/A</v>
      </c>
      <c r="L4" s="99" t="e">
        <f>+ROUND(INDEX(FCSTSDV!$D$2:$L$72,MATCH('31.10'!$D4,FCSTSDV!$C$2:$C$72,0),MATCH('31.10'!L$3,FCSTSDV!$D$1:$L$1,0))/'31.10'!$E4,1)</f>
        <v>#N/A</v>
      </c>
      <c r="M4" s="99" t="e">
        <f>+ROUND(INDEX(FCSTSDV!$D$2:$L$72,MATCH('31.10'!$D4,FCSTSDV!$C$2:$C$72,0),MATCH('31.10'!M$3,FCSTSDV!$D$1:$L$1,0))/'31.10'!$E4,1)</f>
        <v>#N/A</v>
      </c>
      <c r="N4" s="99" t="e">
        <f>+ROUND(INDEX(FCSTSDV!$D$2:$L$72,MATCH('31.10'!$D4,FCSTSDV!$C$2:$C$72,0),MATCH('31.10'!N$3,FCSTSDV!$D$1:$L$1,0))/'31.10'!$E4,1)</f>
        <v>#N/A</v>
      </c>
      <c r="O4" s="99" t="e">
        <f>+ROUND(INDEX(FCSTSDV!$D$2:$L$72,MATCH('31.10'!$D4,FCSTSDV!$C$2:$C$72,0),MATCH('31.10'!O$3,FCSTSDV!$D$1:$L$1,0))/'31.10'!$E4,1)</f>
        <v>#N/A</v>
      </c>
      <c r="P4" s="99" t="e">
        <f>+ROUND(INDEX(FCSTSDV!$D$2:$L$72,MATCH('31.10'!$D4,FCSTSDV!$C$2:$C$72,0),MATCH('31.10'!P$3,FCSTSDV!$D$1:$L$1,0))/'31.10'!$E4,1)</f>
        <v>#N/A</v>
      </c>
      <c r="Q4" s="99" t="e">
        <f>+ROUND(INDEX(FCSTSDV!$D$2:$L$72,MATCH('31.10'!$D4,FCSTSDV!$C$2:$C$72,0),MATCH('31.10'!Q$3,FCSTSDV!$D$1:$L$1,0))/'31.10'!$E4,1)</f>
        <v>#N/A</v>
      </c>
      <c r="R4" s="99" t="e">
        <f>+ROUND(INDEX(FCSTSDV!$D$2:$L$72,MATCH('31.10'!$D4,FCSTSDV!$C$2:$C$72,0),MATCH('31.10'!R$3,FCSTSDV!$D$1:$L$1,0))/'31.10'!$E4,1)</f>
        <v>#N/A</v>
      </c>
      <c r="S4" s="99" t="e">
        <f>+ROUND(INDEX(FCSTSDV!$D$2:$L$72,MATCH('31.10'!$D4,FCSTSDV!$C$2:$C$72,0),MATCH('31.10'!S$3,FCSTSDV!$D$1:$L$1,0))/'31.10'!$E4,1)</f>
        <v>#N/A</v>
      </c>
      <c r="T4" s="99" t="e">
        <f>+ROUND(INDEX(FCSTSDV!$D$2:$L$72,MATCH('31.10'!$D4,FCSTSDV!$C$2:$C$72,0),MATCH('31.10'!T$3,FCSTSDV!$D$1:$L$1,0))/'31.10'!$E4,1)</f>
        <v>#N/A</v>
      </c>
      <c r="U4" s="99" t="e">
        <f>+ROUND(INDEX(FCSTSDV!$D$2:$L$72,MATCH('31.10'!$D4,FCSTSDV!$C$2:$C$72,0),MATCH('31.10'!U$3,FCSTSDV!$D$1:$L$1,0))/'31.10'!$E4,1)</f>
        <v>#N/A</v>
      </c>
      <c r="V4" s="99" t="e">
        <f>+ROUND(INDEX(FCSTSDV!$D$2:$L$72,MATCH('31.10'!$D4,FCSTSDV!$C$2:$C$72,0),MATCH('31.10'!V$3,FCSTSDV!$D$1:$L$1,0))/'31.10'!$E4,1)</f>
        <v>#N/A</v>
      </c>
      <c r="W4" s="99" t="e">
        <f>+ROUND(INDEX(FCSTSDV!$D$2:$L$72,MATCH('31.10'!$D4,FCSTSDV!$C$2:$C$72,0),MATCH('31.10'!W$3,FCSTSDV!$D$1:$L$1,0))/'31.10'!$E4,1)</f>
        <v>#N/A</v>
      </c>
      <c r="X4" s="99" t="e">
        <f>+ROUND(INDEX(FCSTSDV!$D$2:$L$72,MATCH('31.10'!$D4,FCSTSDV!$C$2:$C$72,0),MATCH('31.10'!X$3,FCSTSDV!$D$1:$L$1,0))/'31.10'!$E4,1)</f>
        <v>#N/A</v>
      </c>
      <c r="Y4" s="99" t="e">
        <f>+ROUND(INDEX(FCSTSDV!$D$2:$L$72,MATCH('31.10'!$D4,FCSTSDV!$C$2:$C$72,0),MATCH('31.10'!Y$3,FCSTSDV!$D$1:$L$1,0))/'31.10'!$E4,1)</f>
        <v>#N/A</v>
      </c>
      <c r="Z4" s="99" t="e">
        <f>+ROUND(INDEX(FCSTSDV!$D$2:$L$72,MATCH('31.10'!$D4,FCSTSDV!$C$2:$C$72,0),MATCH('31.10'!Z$3,FCSTSDV!$D$1:$L$1,0))/'31.10'!$E4,1)</f>
        <v>#N/A</v>
      </c>
      <c r="AA4" s="99" t="e">
        <f>+ROUND(INDEX(FCSTSDV!$D$2:$L$72,MATCH('31.10'!$D4,FCSTSDV!$C$2:$C$72,0),MATCH('31.10'!AA$3,FCSTSDV!$D$1:$L$1,0))/'31.10'!$E4,1)</f>
        <v>#N/A</v>
      </c>
      <c r="AB4" s="99" t="e">
        <f>+ROUND(INDEX(FCSTSDV!$D$2:$L$72,MATCH('31.10'!$D4,FCSTSDV!$C$2:$C$72,0),MATCH('31.10'!AB$3,FCSTSDV!$D$1:$L$1,0))/'31.10'!$E4,1)</f>
        <v>#N/A</v>
      </c>
      <c r="AC4" s="99" t="e">
        <f>+ROUND(INDEX(FCSTSDV!$D$2:$L$72,MATCH('31.10'!$D4,FCSTSDV!$C$2:$C$72,0),MATCH('31.10'!AC$3,FCSTSDV!$D$1:$L$1,0))/'31.10'!$E4,1)</f>
        <v>#N/A</v>
      </c>
      <c r="AD4" s="99" t="e">
        <f t="array" ref="AD4">+ROUND(INDEX(FCSTSDV!$D$2:$L$72,MATCH('31.10'!$D4,FCSTSDV!$C$2:$C$72,0),MATCH('31.10'!AD$3,FCSTSDV!$D$1:$L$1,0))/'31.10'!$E4,1)</f>
        <v>#N/A</v>
      </c>
      <c r="AE4" s="92" t="e">
        <f>+ROUND(INDEX(FCSTSDV!$D$2:$L$673,MATCH('31.10'!$D4,FCSTSDV!$C$2:$C$673,0),MATCH('31.10'!AE$3,FCSTSDV!$D$1:$L$1,0))/'31.10'!$E4,1)</f>
        <v>#N/A</v>
      </c>
      <c r="AF4" s="92" t="e">
        <f>+ROUND(INDEX(FCSTSDV!$D$2:$L$673,MATCH('31.10'!$D4,FCSTSDV!$C$2:$C$673,0),MATCH('31.10'!AF$3,FCSTSDV!$D$1:$L$1,0))/'31.10'!$E4,1)</f>
        <v>#N/A</v>
      </c>
      <c r="AG4" s="92" t="e">
        <f>+ROUND(INDEX(FCSTSDV!$D$2:$L$673,MATCH('31.10'!$D4,FCSTSDV!$C$2:$C$673,0),MATCH('31.10'!AG$3,FCSTSDV!$D$1:$L$1,0))/'31.10'!$E4,1)</f>
        <v>#N/A</v>
      </c>
      <c r="AH4" s="92" t="e">
        <f>+ROUND(INDEX(FCSTSDV!$D$2:$L$673,MATCH('31.10'!$D4,FCSTSDV!$C$2:$C$673,0),MATCH('31.10'!AH$3,FCSTSDV!$D$1:$L$1,0))/'31.10'!$E4,1)</f>
        <v>#N/A</v>
      </c>
      <c r="AI4" s="92" t="e">
        <f>+ROUND(INDEX(FCSTSDV!$D$2:$L$673,MATCH('31.10'!$D4,FCSTSDV!$C$2:$C$673,0),MATCH('31.10'!AI$3,FCSTSDV!$D$1:$L$1,0))/'31.10'!$E4,1)</f>
        <v>#N/A</v>
      </c>
      <c r="AJ4" s="92" t="e">
        <f>+ROUND(INDEX(FCSTSDV!$D$2:$L$673,MATCH('31.10'!$D4,FCSTSDV!$C$2:$C$673,0),MATCH('31.10'!AJ$3,FCSTSDV!$D$1:$L$1,0))/'31.10'!$E4,1)</f>
        <v>#N/A</v>
      </c>
    </row>
    <row r="5" spans="1:36" ht="20.100000000000001" customHeight="1">
      <c r="A5" s="813"/>
      <c r="B5" s="795"/>
      <c r="C5" s="12"/>
      <c r="D5" s="46" t="s">
        <v>17</v>
      </c>
      <c r="E5" s="47">
        <v>2500</v>
      </c>
      <c r="F5" s="799"/>
      <c r="G5" s="799"/>
      <c r="H5" s="830"/>
      <c r="I5" s="81">
        <f>+ROUND(IFERROR(VLOOKUP(D5,FCSTSDV!C3:E166,26,0),0)/'31.10'!E5+0,0)</f>
        <v>0</v>
      </c>
      <c r="J5" s="92" t="e">
        <f t="array" ref="J5">+ROUND(INDEX(FCSTSDV!$D$2:$L$72,MATCH('31.10'!$D5,FCSTSDV!$C$2:$C$72,0),MATCH('31.10'!J$3,FCSTSDV!$D$1:$L$1,0))/'31.10'!$E5,1)</f>
        <v>#N/A</v>
      </c>
      <c r="K5" s="92" t="e">
        <f t="array" ref="K5">+ROUND(INDEX(FCSTSDV!$D$2:$L$72,MATCH('31.10'!$D5,FCSTSDV!$C$2:$C$72,0),MATCH('31.10'!K$3,FCSTSDV!$D$1:$L$1,0))/'31.10'!$E5,1)</f>
        <v>#N/A</v>
      </c>
      <c r="L5" s="92" t="e">
        <f t="array" ref="L5">+ROUND(INDEX(FCSTSDV!$D$2:$L$72,MATCH('31.10'!$D5,FCSTSDV!$C$2:$C$72,0),MATCH('31.10'!L$3,FCSTSDV!$D$1:$L$1,0))/'31.10'!$E5,1)</f>
        <v>#N/A</v>
      </c>
      <c r="M5" s="92" t="e">
        <f t="array" ref="M5">+ROUND(INDEX(FCSTSDV!$D$2:$L$72,MATCH('31.10'!$D5,FCSTSDV!$C$2:$C$72,0),MATCH('31.10'!M$3,FCSTSDV!$D$1:$L$1,0))/'31.10'!$E5,1)</f>
        <v>#N/A</v>
      </c>
      <c r="N5" s="92" t="e">
        <f t="array" ref="N5">+ROUND(INDEX(FCSTSDV!$D$2:$L$72,MATCH('31.10'!$D5,FCSTSDV!$C$2:$C$72,0),MATCH('31.10'!N$3,FCSTSDV!$D$1:$L$1,0))/'31.10'!$E5,1)</f>
        <v>#N/A</v>
      </c>
      <c r="O5" s="92" t="e">
        <f t="array" ref="O5">+ROUND(INDEX(FCSTSDV!$D$2:$L$72,MATCH('31.10'!$D5,FCSTSDV!$C$2:$C$72,0),MATCH('31.10'!O$3,FCSTSDV!$D$1:$L$1,0))/'31.10'!$E5,1)</f>
        <v>#N/A</v>
      </c>
      <c r="P5" s="92" t="e">
        <f t="array" ref="P5">+ROUND(INDEX(FCSTSDV!$D$2:$L$72,MATCH('31.10'!$D5,FCSTSDV!$C$2:$C$72,0),MATCH('31.10'!P$3,FCSTSDV!$D$1:$L$1,0))/'31.10'!$E5,1)</f>
        <v>#N/A</v>
      </c>
      <c r="Q5" s="92" t="e">
        <f t="array" ref="Q5">+ROUND(INDEX(FCSTSDV!$D$2:$L$72,MATCH('31.10'!$D5,FCSTSDV!$C$2:$C$72,0),MATCH('31.10'!Q$3,FCSTSDV!$D$1:$L$1,0))/'31.10'!$E5,1)</f>
        <v>#N/A</v>
      </c>
      <c r="R5" s="92" t="e">
        <f t="array" ref="R5">+ROUND(INDEX(FCSTSDV!$D$2:$L$72,MATCH('31.10'!$D5,FCSTSDV!$C$2:$C$72,0),MATCH('31.10'!R$3,FCSTSDV!$D$1:$L$1,0))/'31.10'!$E5,1)</f>
        <v>#N/A</v>
      </c>
      <c r="S5" s="92" t="e">
        <f t="array" ref="S5">+ROUND(INDEX(FCSTSDV!$D$2:$L$72,MATCH('31.10'!$D5,FCSTSDV!$C$2:$C$72,0),MATCH('31.10'!S$3,FCSTSDV!$D$1:$L$1,0))/'31.10'!$E5,1)</f>
        <v>#N/A</v>
      </c>
      <c r="T5" s="92" t="e">
        <f t="array" ref="T5">+ROUND(INDEX(FCSTSDV!$D$2:$L$72,MATCH('31.10'!$D5,FCSTSDV!$C$2:$C$72,0),MATCH('31.10'!T$3,FCSTSDV!$D$1:$L$1,0))/'31.10'!$E5,1)</f>
        <v>#N/A</v>
      </c>
      <c r="U5" s="92" t="e">
        <f t="array" ref="U5">+ROUND(INDEX(FCSTSDV!$D$2:$L$72,MATCH('31.10'!$D5,FCSTSDV!$C$2:$C$72,0),MATCH('31.10'!U$3,FCSTSDV!$D$1:$L$1,0))/'31.10'!$E5,1)</f>
        <v>#N/A</v>
      </c>
      <c r="V5" s="92" t="e">
        <f t="array" ref="V5">+ROUND(INDEX(FCSTSDV!$D$2:$L$72,MATCH('31.10'!$D5,FCSTSDV!$C$2:$C$72,0),MATCH('31.10'!V$3,FCSTSDV!$D$1:$L$1,0))/'31.10'!$E5,1)</f>
        <v>#N/A</v>
      </c>
      <c r="W5" s="92" t="e">
        <f t="array" ref="W5">+ROUND(INDEX(FCSTSDV!$D$2:$L$72,MATCH('31.10'!$D5,FCSTSDV!$C$2:$C$72,0),MATCH('31.10'!W$3,FCSTSDV!$D$1:$L$1,0))/'31.10'!$E5,1)</f>
        <v>#N/A</v>
      </c>
      <c r="X5" s="92" t="e">
        <f t="array" ref="X5">+ROUND(INDEX(FCSTSDV!$D$2:$L$72,MATCH('31.10'!$D5,FCSTSDV!$C$2:$C$72,0),MATCH('31.10'!X$3,FCSTSDV!$D$1:$L$1,0))/'31.10'!$E5,1)</f>
        <v>#N/A</v>
      </c>
      <c r="Y5" s="92" t="e">
        <f t="array" ref="Y5">+ROUND(INDEX(FCSTSDV!$D$2:$L$72,MATCH('31.10'!$D5,FCSTSDV!$C$2:$C$72,0),MATCH('31.10'!Y$3,FCSTSDV!$D$1:$L$1,0))/'31.10'!$E5,1)</f>
        <v>#N/A</v>
      </c>
      <c r="Z5" s="92" t="e">
        <f t="array" ref="Z5">+ROUND(INDEX(FCSTSDV!$D$2:$L$72,MATCH('31.10'!$D5,FCSTSDV!$C$2:$C$72,0),MATCH('31.10'!Z$3,FCSTSDV!$D$1:$L$1,0))/'31.10'!$E5,1)</f>
        <v>#N/A</v>
      </c>
      <c r="AA5" s="92" t="e">
        <f t="array" ref="AA5">+ROUND(INDEX(FCSTSDV!$D$2:$L$72,MATCH('31.10'!$D5,FCSTSDV!$C$2:$C$72,0),MATCH('31.10'!AA$3,FCSTSDV!$D$1:$L$1,0))/'31.10'!$E5,1)</f>
        <v>#N/A</v>
      </c>
      <c r="AB5" s="92" t="e">
        <f t="array" ref="AB5">+ROUND(INDEX(FCSTSDV!$D$2:$L$72,MATCH('31.10'!$D5,FCSTSDV!$C$2:$C$72,0),MATCH('31.10'!AB$3,FCSTSDV!$D$1:$L$1,0))/'31.10'!$E5,1)</f>
        <v>#N/A</v>
      </c>
      <c r="AC5" s="92" t="e">
        <f t="array" ref="AC5">+ROUND(INDEX(FCSTSDV!$D$2:$L$72,MATCH('31.10'!$D5,FCSTSDV!$C$2:$C$72,0),MATCH('31.10'!AC$3,FCSTSDV!$D$1:$L$1,0))/'31.10'!$E5,1)</f>
        <v>#N/A</v>
      </c>
      <c r="AD5" s="92" t="e">
        <f t="array" ref="AD5">+ROUND(INDEX(FCSTSDV!$D$2:$L$72,MATCH('31.10'!$D5,FCSTSDV!$C$2:$C$72,0),MATCH('31.10'!AD$3,FCSTSDV!$D$1:$L$1,0))/'31.10'!$E5,1)</f>
        <v>#N/A</v>
      </c>
      <c r="AE5" s="92" t="e">
        <f>+ROUND(INDEX(FCSTSDV!$D$2:$L$673,MATCH('31.10'!$D5,FCSTSDV!$C$2:$C$673,0),MATCH('31.10'!AE$3,FCSTSDV!$D$1:$L$1,0))/'31.10'!$E5,1)</f>
        <v>#N/A</v>
      </c>
      <c r="AF5" s="92" t="e">
        <f>+ROUND(INDEX(FCSTSDV!$D$2:$L$673,MATCH('31.10'!$D5,FCSTSDV!$C$2:$C$673,0),MATCH('31.10'!AF$3,FCSTSDV!$D$1:$L$1,0))/'31.10'!$E5,1)</f>
        <v>#N/A</v>
      </c>
      <c r="AG5" s="92" t="e">
        <f>+ROUND(INDEX(FCSTSDV!$D$2:$L$673,MATCH('31.10'!$D5,FCSTSDV!$C$2:$C$673,0),MATCH('31.10'!AG$3,FCSTSDV!$D$1:$L$1,0))/'31.10'!$E5,1)</f>
        <v>#N/A</v>
      </c>
      <c r="AH5" s="92" t="e">
        <f>+ROUND(INDEX(FCSTSDV!$D$2:$L$673,MATCH('31.10'!$D5,FCSTSDV!$C$2:$C$673,0),MATCH('31.10'!AH$3,FCSTSDV!$D$1:$L$1,0))/'31.10'!$E5,1)</f>
        <v>#N/A</v>
      </c>
      <c r="AI5" s="92" t="e">
        <f>+ROUND(INDEX(FCSTSDV!$D$2:$L$673,MATCH('31.10'!$D5,FCSTSDV!$C$2:$C$673,0),MATCH('31.10'!AI$3,FCSTSDV!$D$1:$L$1,0))/'31.10'!$E5,1)</f>
        <v>#N/A</v>
      </c>
      <c r="AJ5" s="92" t="e">
        <f>+ROUND(INDEX(FCSTSDV!$D$2:$L$673,MATCH('31.10'!$D5,FCSTSDV!$C$2:$C$673,0),MATCH('31.10'!AJ$3,FCSTSDV!$D$1:$L$1,0))/'31.10'!$E5,1)</f>
        <v>#N/A</v>
      </c>
    </row>
    <row r="6" spans="1:36" ht="20.100000000000001" customHeight="1">
      <c r="A6" s="813"/>
      <c r="B6" s="795"/>
      <c r="C6" s="12"/>
      <c r="D6" s="46" t="s">
        <v>18</v>
      </c>
      <c r="E6" s="47">
        <v>2500</v>
      </c>
      <c r="F6" s="799"/>
      <c r="G6" s="799"/>
      <c r="H6" s="830"/>
      <c r="I6" s="81">
        <f>+ROUND(IFERROR(VLOOKUP(D6,FCSTSDV!C4:E167,26,0),0)/'31.10'!E6+0,0)</f>
        <v>0</v>
      </c>
      <c r="J6" s="92" t="e">
        <f t="array" ref="J6">+ROUND(INDEX(FCSTSDV!$D$2:$L$72,MATCH('31.10'!$D6,FCSTSDV!$C$2:$C$72,0),MATCH('31.10'!J$3,FCSTSDV!$D$1:$L$1,0))/'31.10'!$E6,1)</f>
        <v>#N/A</v>
      </c>
      <c r="K6" s="92" t="e">
        <f t="array" ref="K6">+ROUND(INDEX(FCSTSDV!$D$2:$L$72,MATCH('31.10'!$D6,FCSTSDV!$C$2:$C$72,0),MATCH('31.10'!K$3,FCSTSDV!$D$1:$L$1,0))/'31.10'!$E6,1)</f>
        <v>#N/A</v>
      </c>
      <c r="L6" s="92" t="e">
        <f t="array" ref="L6">+ROUND(INDEX(FCSTSDV!$D$2:$L$72,MATCH('31.10'!$D6,FCSTSDV!$C$2:$C$72,0),MATCH('31.10'!L$3,FCSTSDV!$D$1:$L$1,0))/'31.10'!$E6,1)</f>
        <v>#N/A</v>
      </c>
      <c r="M6" s="92" t="e">
        <f t="array" ref="M6">+ROUND(INDEX(FCSTSDV!$D$2:$L$72,MATCH('31.10'!$D6,FCSTSDV!$C$2:$C$72,0),MATCH('31.10'!M$3,FCSTSDV!$D$1:$L$1,0))/'31.10'!$E6,1)</f>
        <v>#N/A</v>
      </c>
      <c r="N6" s="92" t="e">
        <f t="array" ref="N6">+ROUND(INDEX(FCSTSDV!$D$2:$L$72,MATCH('31.10'!$D6,FCSTSDV!$C$2:$C$72,0),MATCH('31.10'!N$3,FCSTSDV!$D$1:$L$1,0))/'31.10'!$E6,1)</f>
        <v>#N/A</v>
      </c>
      <c r="O6" s="92" t="e">
        <f t="array" ref="O6">+ROUND(INDEX(FCSTSDV!$D$2:$L$72,MATCH('31.10'!$D6,FCSTSDV!$C$2:$C$72,0),MATCH('31.10'!O$3,FCSTSDV!$D$1:$L$1,0))/'31.10'!$E6,1)</f>
        <v>#N/A</v>
      </c>
      <c r="P6" s="92" t="e">
        <f t="array" ref="P6">+ROUND(INDEX(FCSTSDV!$D$2:$L$72,MATCH('31.10'!$D6,FCSTSDV!$C$2:$C$72,0),MATCH('31.10'!P$3,FCSTSDV!$D$1:$L$1,0))/'31.10'!$E6,1)</f>
        <v>#N/A</v>
      </c>
      <c r="Q6" s="92" t="e">
        <f t="array" ref="Q6">+ROUND(INDEX(FCSTSDV!$D$2:$L$72,MATCH('31.10'!$D6,FCSTSDV!$C$2:$C$72,0),MATCH('31.10'!Q$3,FCSTSDV!$D$1:$L$1,0))/'31.10'!$E6,1)</f>
        <v>#N/A</v>
      </c>
      <c r="R6" s="92" t="e">
        <f t="array" ref="R6">+ROUND(INDEX(FCSTSDV!$D$2:$L$72,MATCH('31.10'!$D6,FCSTSDV!$C$2:$C$72,0),MATCH('31.10'!R$3,FCSTSDV!$D$1:$L$1,0))/'31.10'!$E6,1)</f>
        <v>#N/A</v>
      </c>
      <c r="S6" s="92" t="e">
        <f t="array" ref="S6">+ROUND(INDEX(FCSTSDV!$D$2:$L$72,MATCH('31.10'!$D6,FCSTSDV!$C$2:$C$72,0),MATCH('31.10'!S$3,FCSTSDV!$D$1:$L$1,0))/'31.10'!$E6,1)</f>
        <v>#N/A</v>
      </c>
      <c r="T6" s="92" t="e">
        <f t="array" ref="T6">+ROUND(INDEX(FCSTSDV!$D$2:$L$72,MATCH('31.10'!$D6,FCSTSDV!$C$2:$C$72,0),MATCH('31.10'!T$3,FCSTSDV!$D$1:$L$1,0))/'31.10'!$E6,1)</f>
        <v>#N/A</v>
      </c>
      <c r="U6" s="92" t="e">
        <f t="array" ref="U6">+ROUND(INDEX(FCSTSDV!$D$2:$L$72,MATCH('31.10'!$D6,FCSTSDV!$C$2:$C$72,0),MATCH('31.10'!U$3,FCSTSDV!$D$1:$L$1,0))/'31.10'!$E6,1)</f>
        <v>#N/A</v>
      </c>
      <c r="V6" s="92" t="e">
        <f t="array" ref="V6">+ROUND(INDEX(FCSTSDV!$D$2:$L$72,MATCH('31.10'!$D6,FCSTSDV!$C$2:$C$72,0),MATCH('31.10'!V$3,FCSTSDV!$D$1:$L$1,0))/'31.10'!$E6,1)</f>
        <v>#N/A</v>
      </c>
      <c r="W6" s="92" t="e">
        <f t="array" ref="W6">+ROUND(INDEX(FCSTSDV!$D$2:$L$72,MATCH('31.10'!$D6,FCSTSDV!$C$2:$C$72,0),MATCH('31.10'!W$3,FCSTSDV!$D$1:$L$1,0))/'31.10'!$E6,1)</f>
        <v>#N/A</v>
      </c>
      <c r="X6" s="92" t="e">
        <f t="array" ref="X6">+ROUND(INDEX(FCSTSDV!$D$2:$L$72,MATCH('31.10'!$D6,FCSTSDV!$C$2:$C$72,0),MATCH('31.10'!X$3,FCSTSDV!$D$1:$L$1,0))/'31.10'!$E6,1)</f>
        <v>#N/A</v>
      </c>
      <c r="Y6" s="92" t="e">
        <f t="array" ref="Y6">+ROUND(INDEX(FCSTSDV!$D$2:$L$72,MATCH('31.10'!$D6,FCSTSDV!$C$2:$C$72,0),MATCH('31.10'!Y$3,FCSTSDV!$D$1:$L$1,0))/'31.10'!$E6,1)</f>
        <v>#N/A</v>
      </c>
      <c r="Z6" s="92" t="e">
        <f t="array" ref="Z6">+ROUND(INDEX(FCSTSDV!$D$2:$L$72,MATCH('31.10'!$D6,FCSTSDV!$C$2:$C$72,0),MATCH('31.10'!Z$3,FCSTSDV!$D$1:$L$1,0))/'31.10'!$E6,1)</f>
        <v>#N/A</v>
      </c>
      <c r="AA6" s="92" t="e">
        <f t="array" ref="AA6">+ROUND(INDEX(FCSTSDV!$D$2:$L$72,MATCH('31.10'!$D6,FCSTSDV!$C$2:$C$72,0),MATCH('31.10'!AA$3,FCSTSDV!$D$1:$L$1,0))/'31.10'!$E6,1)</f>
        <v>#N/A</v>
      </c>
      <c r="AB6" s="92" t="e">
        <f t="array" ref="AB6">+ROUND(INDEX(FCSTSDV!$D$2:$L$72,MATCH('31.10'!$D6,FCSTSDV!$C$2:$C$72,0),MATCH('31.10'!AB$3,FCSTSDV!$D$1:$L$1,0))/'31.10'!$E6,1)</f>
        <v>#N/A</v>
      </c>
      <c r="AC6" s="92" t="e">
        <f t="array" ref="AC6">+ROUND(INDEX(FCSTSDV!$D$2:$L$72,MATCH('31.10'!$D6,FCSTSDV!$C$2:$C$72,0),MATCH('31.10'!AC$3,FCSTSDV!$D$1:$L$1,0))/'31.10'!$E6,1)</f>
        <v>#N/A</v>
      </c>
      <c r="AD6" s="92" t="e">
        <f t="array" ref="AD6">+ROUND(INDEX(FCSTSDV!$D$2:$L$72,MATCH('31.10'!$D6,FCSTSDV!$C$2:$C$72,0),MATCH('31.10'!AD$3,FCSTSDV!$D$1:$L$1,0))/'31.10'!$E6,1)</f>
        <v>#N/A</v>
      </c>
      <c r="AE6" s="92" t="e">
        <f>+ROUND(INDEX(FCSTSDV!$D$2:$L$673,MATCH('31.10'!$D6,FCSTSDV!$C$2:$C$673,0),MATCH('31.10'!AE$3,FCSTSDV!$D$1:$L$1,0))/'31.10'!$E6,1)</f>
        <v>#N/A</v>
      </c>
      <c r="AF6" s="92" t="e">
        <f>+ROUND(INDEX(FCSTSDV!$D$2:$L$673,MATCH('31.10'!$D6,FCSTSDV!$C$2:$C$673,0),MATCH('31.10'!AF$3,FCSTSDV!$D$1:$L$1,0))/'31.10'!$E6,1)</f>
        <v>#N/A</v>
      </c>
      <c r="AG6" s="92" t="e">
        <f>+ROUND(INDEX(FCSTSDV!$D$2:$L$673,MATCH('31.10'!$D6,FCSTSDV!$C$2:$C$673,0),MATCH('31.10'!AG$3,FCSTSDV!$D$1:$L$1,0))/'31.10'!$E6,1)</f>
        <v>#N/A</v>
      </c>
      <c r="AH6" s="92" t="e">
        <f>+ROUND(INDEX(FCSTSDV!$D$2:$L$673,MATCH('31.10'!$D6,FCSTSDV!$C$2:$C$673,0),MATCH('31.10'!AH$3,FCSTSDV!$D$1:$L$1,0))/'31.10'!$E6,1)</f>
        <v>#N/A</v>
      </c>
      <c r="AI6" s="92" t="e">
        <f>+ROUND(INDEX(FCSTSDV!$D$2:$L$673,MATCH('31.10'!$D6,FCSTSDV!$C$2:$C$673,0),MATCH('31.10'!AI$3,FCSTSDV!$D$1:$L$1,0))/'31.10'!$E6,1)</f>
        <v>#N/A</v>
      </c>
      <c r="AJ6" s="92" t="e">
        <f>+ROUND(INDEX(FCSTSDV!$D$2:$L$673,MATCH('31.10'!$D6,FCSTSDV!$C$2:$C$673,0),MATCH('31.10'!AJ$3,FCSTSDV!$D$1:$L$1,0))/'31.10'!$E6,1)</f>
        <v>#N/A</v>
      </c>
    </row>
    <row r="7" spans="1:36" ht="20.100000000000001" customHeight="1">
      <c r="A7" s="813"/>
      <c r="B7" s="795"/>
      <c r="C7" s="12"/>
      <c r="D7" s="46" t="s">
        <v>19</v>
      </c>
      <c r="E7" s="47">
        <v>100</v>
      </c>
      <c r="F7" s="799"/>
      <c r="G7" s="799"/>
      <c r="H7" s="830"/>
      <c r="I7" s="81">
        <f>+ROUND(IFERROR(VLOOKUP(D7,FCSTSDV!C5:E168,26,0),0)/'31.10'!E7+0,0)</f>
        <v>0</v>
      </c>
      <c r="J7" s="92" t="e">
        <f t="array" ref="J7">+ROUND(INDEX(FCSTSDV!$D$2:$L$72,MATCH('31.10'!$D7,FCSTSDV!$C$2:$C$72,0),MATCH('31.10'!J$3,FCSTSDV!$D$1:$L$1,0))/'31.10'!$E7,1)</f>
        <v>#N/A</v>
      </c>
      <c r="K7" s="92" t="e">
        <f t="array" ref="K7">+ROUND(INDEX(FCSTSDV!$D$2:$L$72,MATCH('31.10'!$D7,FCSTSDV!$C$2:$C$72,0),MATCH('31.10'!K$3,FCSTSDV!$D$1:$L$1,0))/'31.10'!$E7,1)</f>
        <v>#N/A</v>
      </c>
      <c r="L7" s="92" t="e">
        <f t="array" ref="L7">+ROUND(INDEX(FCSTSDV!$D$2:$L$72,MATCH('31.10'!$D7,FCSTSDV!$C$2:$C$72,0),MATCH('31.10'!L$3,FCSTSDV!$D$1:$L$1,0))/'31.10'!$E7,1)</f>
        <v>#N/A</v>
      </c>
      <c r="M7" s="92" t="e">
        <f t="array" ref="M7">+ROUND(INDEX(FCSTSDV!$D$2:$L$72,MATCH('31.10'!$D7,FCSTSDV!$C$2:$C$72,0),MATCH('31.10'!M$3,FCSTSDV!$D$1:$L$1,0))/'31.10'!$E7,1)</f>
        <v>#N/A</v>
      </c>
      <c r="N7" s="92" t="e">
        <f t="array" ref="N7">+ROUND(INDEX(FCSTSDV!$D$2:$L$72,MATCH('31.10'!$D7,FCSTSDV!$C$2:$C$72,0),MATCH('31.10'!N$3,FCSTSDV!$D$1:$L$1,0))/'31.10'!$E7,1)</f>
        <v>#N/A</v>
      </c>
      <c r="O7" s="92" t="e">
        <f t="array" ref="O7">+ROUND(INDEX(FCSTSDV!$D$2:$L$72,MATCH('31.10'!$D7,FCSTSDV!$C$2:$C$72,0),MATCH('31.10'!O$3,FCSTSDV!$D$1:$L$1,0))/'31.10'!$E7,1)</f>
        <v>#N/A</v>
      </c>
      <c r="P7" s="92" t="e">
        <f t="array" ref="P7">+ROUND(INDEX(FCSTSDV!$D$2:$L$72,MATCH('31.10'!$D7,FCSTSDV!$C$2:$C$72,0),MATCH('31.10'!P$3,FCSTSDV!$D$1:$L$1,0))/'31.10'!$E7,1)</f>
        <v>#N/A</v>
      </c>
      <c r="Q7" s="92" t="e">
        <f t="array" ref="Q7">+ROUND(INDEX(FCSTSDV!$D$2:$L$72,MATCH('31.10'!$D7,FCSTSDV!$C$2:$C$72,0),MATCH('31.10'!Q$3,FCSTSDV!$D$1:$L$1,0))/'31.10'!$E7,1)</f>
        <v>#N/A</v>
      </c>
      <c r="R7" s="92" t="e">
        <f t="array" ref="R7">+ROUND(INDEX(FCSTSDV!$D$2:$L$72,MATCH('31.10'!$D7,FCSTSDV!$C$2:$C$72,0),MATCH('31.10'!R$3,FCSTSDV!$D$1:$L$1,0))/'31.10'!$E7,1)</f>
        <v>#N/A</v>
      </c>
      <c r="S7" s="92" t="e">
        <f t="array" ref="S7">+ROUND(INDEX(FCSTSDV!$D$2:$L$72,MATCH('31.10'!$D7,FCSTSDV!$C$2:$C$72,0),MATCH('31.10'!S$3,FCSTSDV!$D$1:$L$1,0))/'31.10'!$E7,1)</f>
        <v>#N/A</v>
      </c>
      <c r="T7" s="92" t="e">
        <f t="array" ref="T7">+ROUND(INDEX(FCSTSDV!$D$2:$L$72,MATCH('31.10'!$D7,FCSTSDV!$C$2:$C$72,0),MATCH('31.10'!T$3,FCSTSDV!$D$1:$L$1,0))/'31.10'!$E7,1)</f>
        <v>#N/A</v>
      </c>
      <c r="U7" s="92" t="e">
        <f t="array" ref="U7">+ROUND(INDEX(FCSTSDV!$D$2:$L$72,MATCH('31.10'!$D7,FCSTSDV!$C$2:$C$72,0),MATCH('31.10'!U$3,FCSTSDV!$D$1:$L$1,0))/'31.10'!$E7,1)</f>
        <v>#N/A</v>
      </c>
      <c r="V7" s="92" t="e">
        <f t="array" ref="V7">+ROUND(INDEX(FCSTSDV!$D$2:$L$72,MATCH('31.10'!$D7,FCSTSDV!$C$2:$C$72,0),MATCH('31.10'!V$3,FCSTSDV!$D$1:$L$1,0))/'31.10'!$E7,1)</f>
        <v>#N/A</v>
      </c>
      <c r="W7" s="92" t="e">
        <f t="array" ref="W7">+ROUND(INDEX(FCSTSDV!$D$2:$L$72,MATCH('31.10'!$D7,FCSTSDV!$C$2:$C$72,0),MATCH('31.10'!W$3,FCSTSDV!$D$1:$L$1,0))/'31.10'!$E7,1)</f>
        <v>#N/A</v>
      </c>
      <c r="X7" s="92" t="e">
        <f t="array" ref="X7">+ROUND(INDEX(FCSTSDV!$D$2:$L$72,MATCH('31.10'!$D7,FCSTSDV!$C$2:$C$72,0),MATCH('31.10'!X$3,FCSTSDV!$D$1:$L$1,0))/'31.10'!$E7,1)</f>
        <v>#N/A</v>
      </c>
      <c r="Y7" s="92" t="e">
        <f t="array" ref="Y7">+ROUND(INDEX(FCSTSDV!$D$2:$L$72,MATCH('31.10'!$D7,FCSTSDV!$C$2:$C$72,0),MATCH('31.10'!Y$3,FCSTSDV!$D$1:$L$1,0))/'31.10'!$E7,1)</f>
        <v>#N/A</v>
      </c>
      <c r="Z7" s="92" t="e">
        <f t="array" ref="Z7">+ROUND(INDEX(FCSTSDV!$D$2:$L$72,MATCH('31.10'!$D7,FCSTSDV!$C$2:$C$72,0),MATCH('31.10'!Z$3,FCSTSDV!$D$1:$L$1,0))/'31.10'!$E7,1)</f>
        <v>#N/A</v>
      </c>
      <c r="AA7" s="92" t="e">
        <f t="array" ref="AA7">+ROUND(INDEX(FCSTSDV!$D$2:$L$72,MATCH('31.10'!$D7,FCSTSDV!$C$2:$C$72,0),MATCH('31.10'!AA$3,FCSTSDV!$D$1:$L$1,0))/'31.10'!$E7,1)</f>
        <v>#N/A</v>
      </c>
      <c r="AB7" s="92" t="e">
        <f t="array" ref="AB7">+ROUND(INDEX(FCSTSDV!$D$2:$L$72,MATCH('31.10'!$D7,FCSTSDV!$C$2:$C$72,0),MATCH('31.10'!AB$3,FCSTSDV!$D$1:$L$1,0))/'31.10'!$E7,1)</f>
        <v>#N/A</v>
      </c>
      <c r="AC7" s="92" t="e">
        <f t="array" ref="AC7">+ROUND(INDEX(FCSTSDV!$D$2:$L$72,MATCH('31.10'!$D7,FCSTSDV!$C$2:$C$72,0),MATCH('31.10'!AC$3,FCSTSDV!$D$1:$L$1,0))/'31.10'!$E7,1)</f>
        <v>#N/A</v>
      </c>
      <c r="AD7" s="92" t="e">
        <f t="array" ref="AD7">+ROUND(INDEX(FCSTSDV!$D$2:$L$72,MATCH('31.10'!$D7,FCSTSDV!$C$2:$C$72,0),MATCH('31.10'!AD$3,FCSTSDV!$D$1:$L$1,0))/'31.10'!$E7,1)</f>
        <v>#N/A</v>
      </c>
      <c r="AE7" s="92" t="e">
        <f>+ROUND(INDEX(FCSTSDV!$D$2:$L$673,MATCH('31.10'!$D7,FCSTSDV!$C$2:$C$673,0),MATCH('31.10'!AE$3,FCSTSDV!$D$1:$L$1,0))/'31.10'!$E7,1)</f>
        <v>#N/A</v>
      </c>
      <c r="AF7" s="92" t="e">
        <f>+ROUND(INDEX(FCSTSDV!$D$2:$L$673,MATCH('31.10'!$D7,FCSTSDV!$C$2:$C$673,0),MATCH('31.10'!AF$3,FCSTSDV!$D$1:$L$1,0))/'31.10'!$E7,1)</f>
        <v>#N/A</v>
      </c>
      <c r="AG7" s="92" t="e">
        <f>+ROUND(INDEX(FCSTSDV!$D$2:$L$673,MATCH('31.10'!$D7,FCSTSDV!$C$2:$C$673,0),MATCH('31.10'!AG$3,FCSTSDV!$D$1:$L$1,0))/'31.10'!$E7,1)</f>
        <v>#N/A</v>
      </c>
      <c r="AH7" s="92" t="e">
        <f>+ROUND(INDEX(FCSTSDV!$D$2:$L$673,MATCH('31.10'!$D7,FCSTSDV!$C$2:$C$673,0),MATCH('31.10'!AH$3,FCSTSDV!$D$1:$L$1,0))/'31.10'!$E7,1)</f>
        <v>#N/A</v>
      </c>
      <c r="AI7" s="92" t="e">
        <f>+ROUND(INDEX(FCSTSDV!$D$2:$L$673,MATCH('31.10'!$D7,FCSTSDV!$C$2:$C$673,0),MATCH('31.10'!AI$3,FCSTSDV!$D$1:$L$1,0))/'31.10'!$E7,1)</f>
        <v>#N/A</v>
      </c>
      <c r="AJ7" s="92" t="e">
        <f>+ROUND(INDEX(FCSTSDV!$D$2:$L$673,MATCH('31.10'!$D7,FCSTSDV!$C$2:$C$673,0),MATCH('31.10'!AJ$3,FCSTSDV!$D$1:$L$1,0))/'31.10'!$E7,1)</f>
        <v>#N/A</v>
      </c>
    </row>
    <row r="8" spans="1:36" ht="20.100000000000001" customHeight="1">
      <c r="A8" s="813"/>
      <c r="B8" s="795"/>
      <c r="C8" s="12"/>
      <c r="D8" s="46" t="s">
        <v>20</v>
      </c>
      <c r="E8" s="47">
        <v>2500</v>
      </c>
      <c r="F8" s="799"/>
      <c r="G8" s="799"/>
      <c r="H8" s="830"/>
      <c r="I8" s="81">
        <f>+ROUND(IFERROR(VLOOKUP(D8,FCSTSDV!C6:E169,26,0),0)/'31.10'!E8+0,0)</f>
        <v>0</v>
      </c>
      <c r="J8" s="92" t="e">
        <f t="array" ref="J8">+ROUND(INDEX(FCSTSDV!$D$2:$L$72,MATCH('31.10'!$D8,FCSTSDV!$C$2:$C$72,0),MATCH('31.10'!J$3,FCSTSDV!$D$1:$L$1,0))/'31.10'!$E8,1)</f>
        <v>#N/A</v>
      </c>
      <c r="K8" s="92" t="e">
        <f t="array" ref="K8">+ROUND(INDEX(FCSTSDV!$D$2:$L$72,MATCH('31.10'!$D8,FCSTSDV!$C$2:$C$72,0),MATCH('31.10'!K$3,FCSTSDV!$D$1:$L$1,0))/'31.10'!$E8,1)</f>
        <v>#N/A</v>
      </c>
      <c r="L8" s="92" t="e">
        <f t="array" ref="L8">+ROUND(INDEX(FCSTSDV!$D$2:$L$72,MATCH('31.10'!$D8,FCSTSDV!$C$2:$C$72,0),MATCH('31.10'!L$3,FCSTSDV!$D$1:$L$1,0))/'31.10'!$E8,1)</f>
        <v>#N/A</v>
      </c>
      <c r="M8" s="92" t="e">
        <f t="array" ref="M8">+ROUND(INDEX(FCSTSDV!$D$2:$L$72,MATCH('31.10'!$D8,FCSTSDV!$C$2:$C$72,0),MATCH('31.10'!M$3,FCSTSDV!$D$1:$L$1,0))/'31.10'!$E8,1)</f>
        <v>#N/A</v>
      </c>
      <c r="N8" s="92" t="e">
        <f t="array" ref="N8">+ROUND(INDEX(FCSTSDV!$D$2:$L$72,MATCH('31.10'!$D8,FCSTSDV!$C$2:$C$72,0),MATCH('31.10'!N$3,FCSTSDV!$D$1:$L$1,0))/'31.10'!$E8,1)</f>
        <v>#N/A</v>
      </c>
      <c r="O8" s="92" t="e">
        <f t="array" ref="O8">+ROUND(INDEX(FCSTSDV!$D$2:$L$72,MATCH('31.10'!$D8,FCSTSDV!$C$2:$C$72,0),MATCH('31.10'!O$3,FCSTSDV!$D$1:$L$1,0))/'31.10'!$E8,1)</f>
        <v>#N/A</v>
      </c>
      <c r="P8" s="92" t="e">
        <f t="array" ref="P8">+ROUND(INDEX(FCSTSDV!$D$2:$L$72,MATCH('31.10'!$D8,FCSTSDV!$C$2:$C$72,0),MATCH('31.10'!P$3,FCSTSDV!$D$1:$L$1,0))/'31.10'!$E8,1)</f>
        <v>#N/A</v>
      </c>
      <c r="Q8" s="92" t="e">
        <f t="array" ref="Q8">+ROUND(INDEX(FCSTSDV!$D$2:$L$72,MATCH('31.10'!$D8,FCSTSDV!$C$2:$C$72,0),MATCH('31.10'!Q$3,FCSTSDV!$D$1:$L$1,0))/'31.10'!$E8,1)</f>
        <v>#N/A</v>
      </c>
      <c r="R8" s="92" t="e">
        <f t="array" ref="R8">+ROUND(INDEX(FCSTSDV!$D$2:$L$72,MATCH('31.10'!$D8,FCSTSDV!$C$2:$C$72,0),MATCH('31.10'!R$3,FCSTSDV!$D$1:$L$1,0))/'31.10'!$E8,1)</f>
        <v>#N/A</v>
      </c>
      <c r="S8" s="92" t="e">
        <f t="array" ref="S8">+ROUND(INDEX(FCSTSDV!$D$2:$L$72,MATCH('31.10'!$D8,FCSTSDV!$C$2:$C$72,0),MATCH('31.10'!S$3,FCSTSDV!$D$1:$L$1,0))/'31.10'!$E8,1)</f>
        <v>#N/A</v>
      </c>
      <c r="T8" s="92" t="e">
        <f t="array" ref="T8">+ROUND(INDEX(FCSTSDV!$D$2:$L$72,MATCH('31.10'!$D8,FCSTSDV!$C$2:$C$72,0),MATCH('31.10'!T$3,FCSTSDV!$D$1:$L$1,0))/'31.10'!$E8,1)</f>
        <v>#N/A</v>
      </c>
      <c r="U8" s="92" t="e">
        <f t="array" ref="U8">+ROUND(INDEX(FCSTSDV!$D$2:$L$72,MATCH('31.10'!$D8,FCSTSDV!$C$2:$C$72,0),MATCH('31.10'!U$3,FCSTSDV!$D$1:$L$1,0))/'31.10'!$E8,1)</f>
        <v>#N/A</v>
      </c>
      <c r="V8" s="92" t="e">
        <f t="array" ref="V8">+ROUND(INDEX(FCSTSDV!$D$2:$L$72,MATCH('31.10'!$D8,FCSTSDV!$C$2:$C$72,0),MATCH('31.10'!V$3,FCSTSDV!$D$1:$L$1,0))/'31.10'!$E8,1)</f>
        <v>#N/A</v>
      </c>
      <c r="W8" s="92" t="e">
        <f t="array" ref="W8">+ROUND(INDEX(FCSTSDV!$D$2:$L$72,MATCH('31.10'!$D8,FCSTSDV!$C$2:$C$72,0),MATCH('31.10'!W$3,FCSTSDV!$D$1:$L$1,0))/'31.10'!$E8,1)</f>
        <v>#N/A</v>
      </c>
      <c r="X8" s="92" t="e">
        <f t="array" ref="X8">+ROUND(INDEX(FCSTSDV!$D$2:$L$72,MATCH('31.10'!$D8,FCSTSDV!$C$2:$C$72,0),MATCH('31.10'!X$3,FCSTSDV!$D$1:$L$1,0))/'31.10'!$E8,1)</f>
        <v>#N/A</v>
      </c>
      <c r="Y8" s="92" t="e">
        <f t="array" ref="Y8">+ROUND(INDEX(FCSTSDV!$D$2:$L$72,MATCH('31.10'!$D8,FCSTSDV!$C$2:$C$72,0),MATCH('31.10'!Y$3,FCSTSDV!$D$1:$L$1,0))/'31.10'!$E8,1)</f>
        <v>#N/A</v>
      </c>
      <c r="Z8" s="92" t="e">
        <f t="array" ref="Z8">+ROUND(INDEX(FCSTSDV!$D$2:$L$72,MATCH('31.10'!$D8,FCSTSDV!$C$2:$C$72,0),MATCH('31.10'!Z$3,FCSTSDV!$D$1:$L$1,0))/'31.10'!$E8,1)</f>
        <v>#N/A</v>
      </c>
      <c r="AA8" s="92" t="e">
        <f t="array" ref="AA8">+ROUND(INDEX(FCSTSDV!$D$2:$L$72,MATCH('31.10'!$D8,FCSTSDV!$C$2:$C$72,0),MATCH('31.10'!AA$3,FCSTSDV!$D$1:$L$1,0))/'31.10'!$E8,1)</f>
        <v>#N/A</v>
      </c>
      <c r="AB8" s="92" t="e">
        <f t="array" ref="AB8">+ROUND(INDEX(FCSTSDV!$D$2:$L$72,MATCH('31.10'!$D8,FCSTSDV!$C$2:$C$72,0),MATCH('31.10'!AB$3,FCSTSDV!$D$1:$L$1,0))/'31.10'!$E8,1)</f>
        <v>#N/A</v>
      </c>
      <c r="AC8" s="92" t="e">
        <f t="array" ref="AC8">+ROUND(INDEX(FCSTSDV!$D$2:$L$72,MATCH('31.10'!$D8,FCSTSDV!$C$2:$C$72,0),MATCH('31.10'!AC$3,FCSTSDV!$D$1:$L$1,0))/'31.10'!$E8,1)</f>
        <v>#N/A</v>
      </c>
      <c r="AD8" s="92" t="e">
        <f t="array" ref="AD8">+ROUND(INDEX(FCSTSDV!$D$2:$L$72,MATCH('31.10'!$D8,FCSTSDV!$C$2:$C$72,0),MATCH('31.10'!AD$3,FCSTSDV!$D$1:$L$1,0))/'31.10'!$E8,1)</f>
        <v>#N/A</v>
      </c>
      <c r="AE8" s="92" t="e">
        <f>+ROUND(INDEX(FCSTSDV!$D$2:$L$673,MATCH('31.10'!$D8,FCSTSDV!$C$2:$C$673,0),MATCH('31.10'!AE$3,FCSTSDV!$D$1:$L$1,0))/'31.10'!$E8,1)</f>
        <v>#N/A</v>
      </c>
      <c r="AF8" s="92" t="e">
        <f>+ROUND(INDEX(FCSTSDV!$D$2:$L$673,MATCH('31.10'!$D8,FCSTSDV!$C$2:$C$673,0),MATCH('31.10'!AF$3,FCSTSDV!$D$1:$L$1,0))/'31.10'!$E8,1)</f>
        <v>#N/A</v>
      </c>
      <c r="AG8" s="92" t="e">
        <f>+ROUND(INDEX(FCSTSDV!$D$2:$L$673,MATCH('31.10'!$D8,FCSTSDV!$C$2:$C$673,0),MATCH('31.10'!AG$3,FCSTSDV!$D$1:$L$1,0))/'31.10'!$E8,1)</f>
        <v>#N/A</v>
      </c>
      <c r="AH8" s="92" t="e">
        <f>+ROUND(INDEX(FCSTSDV!$D$2:$L$673,MATCH('31.10'!$D8,FCSTSDV!$C$2:$C$673,0),MATCH('31.10'!AH$3,FCSTSDV!$D$1:$L$1,0))/'31.10'!$E8,1)</f>
        <v>#N/A</v>
      </c>
      <c r="AI8" s="92" t="e">
        <f>+ROUND(INDEX(FCSTSDV!$D$2:$L$673,MATCH('31.10'!$D8,FCSTSDV!$C$2:$C$673,0),MATCH('31.10'!AI$3,FCSTSDV!$D$1:$L$1,0))/'31.10'!$E8,1)</f>
        <v>#N/A</v>
      </c>
      <c r="AJ8" s="92" t="e">
        <f>+ROUND(INDEX(FCSTSDV!$D$2:$L$673,MATCH('31.10'!$D8,FCSTSDV!$C$2:$C$673,0),MATCH('31.10'!AJ$3,FCSTSDV!$D$1:$L$1,0))/'31.10'!$E8,1)</f>
        <v>#N/A</v>
      </c>
    </row>
    <row r="9" spans="1:36" ht="20.100000000000001" customHeight="1">
      <c r="A9" s="813"/>
      <c r="B9" s="795"/>
      <c r="C9" s="12"/>
      <c r="D9" s="428" t="s">
        <v>21</v>
      </c>
      <c r="E9" s="49">
        <v>2500</v>
      </c>
      <c r="F9" s="799"/>
      <c r="G9" s="799"/>
      <c r="H9" s="830"/>
      <c r="I9" s="81">
        <f>+ROUND(IFERROR(VLOOKUP(D9,FCSTSDV!C7:E170,26,0),0)/'31.10'!E9+0,0)</f>
        <v>0</v>
      </c>
      <c r="J9" s="92" t="e">
        <f t="array" ref="J9">+ROUND(INDEX(FCSTSDV!$D$2:$L$72,MATCH('31.10'!$D9,FCSTSDV!$C$2:$C$72,0),MATCH('31.10'!J$3,FCSTSDV!$D$1:$L$1,0))/'31.10'!$E9,1)</f>
        <v>#N/A</v>
      </c>
      <c r="K9" s="92" t="e">
        <f t="array" ref="K9">+ROUND(INDEX(FCSTSDV!$D$2:$L$72,MATCH('31.10'!$D9,FCSTSDV!$C$2:$C$72,0),MATCH('31.10'!K$3,FCSTSDV!$D$1:$L$1,0))/'31.10'!$E9,1)</f>
        <v>#N/A</v>
      </c>
      <c r="L9" s="92" t="e">
        <f t="array" ref="L9">+ROUND(INDEX(FCSTSDV!$D$2:$L$72,MATCH('31.10'!$D9,FCSTSDV!$C$2:$C$72,0),MATCH('31.10'!L$3,FCSTSDV!$D$1:$L$1,0))/'31.10'!$E9,1)</f>
        <v>#N/A</v>
      </c>
      <c r="M9" s="92" t="e">
        <f t="array" ref="M9">+ROUND(INDEX(FCSTSDV!$D$2:$L$72,MATCH('31.10'!$D9,FCSTSDV!$C$2:$C$72,0),MATCH('31.10'!M$3,FCSTSDV!$D$1:$L$1,0))/'31.10'!$E9,1)</f>
        <v>#N/A</v>
      </c>
      <c r="N9" s="92" t="e">
        <f t="array" ref="N9">+ROUND(INDEX(FCSTSDV!$D$2:$L$72,MATCH('31.10'!$D9,FCSTSDV!$C$2:$C$72,0),MATCH('31.10'!N$3,FCSTSDV!$D$1:$L$1,0))/'31.10'!$E9,1)</f>
        <v>#N/A</v>
      </c>
      <c r="O9" s="92" t="e">
        <f t="array" ref="O9">+ROUND(INDEX(FCSTSDV!$D$2:$L$72,MATCH('31.10'!$D9,FCSTSDV!$C$2:$C$72,0),MATCH('31.10'!O$3,FCSTSDV!$D$1:$L$1,0))/'31.10'!$E9,1)</f>
        <v>#N/A</v>
      </c>
      <c r="P9" s="92" t="e">
        <f t="array" ref="P9">+ROUND(INDEX(FCSTSDV!$D$2:$L$72,MATCH('31.10'!$D9,FCSTSDV!$C$2:$C$72,0),MATCH('31.10'!P$3,FCSTSDV!$D$1:$L$1,0))/'31.10'!$E9,1)</f>
        <v>#N/A</v>
      </c>
      <c r="Q9" s="92" t="e">
        <f t="array" ref="Q9">+ROUND(INDEX(FCSTSDV!$D$2:$L$72,MATCH('31.10'!$D9,FCSTSDV!$C$2:$C$72,0),MATCH('31.10'!Q$3,FCSTSDV!$D$1:$L$1,0))/'31.10'!$E9,1)</f>
        <v>#N/A</v>
      </c>
      <c r="R9" s="92" t="e">
        <f t="array" ref="R9">+ROUND(INDEX(FCSTSDV!$D$2:$L$72,MATCH('31.10'!$D9,FCSTSDV!$C$2:$C$72,0),MATCH('31.10'!R$3,FCSTSDV!$D$1:$L$1,0))/'31.10'!$E9,1)</f>
        <v>#N/A</v>
      </c>
      <c r="S9" s="92" t="e">
        <f t="array" ref="S9">+ROUND(INDEX(FCSTSDV!$D$2:$L$72,MATCH('31.10'!$D9,FCSTSDV!$C$2:$C$72,0),MATCH('31.10'!S$3,FCSTSDV!$D$1:$L$1,0))/'31.10'!$E9,1)</f>
        <v>#N/A</v>
      </c>
      <c r="T9" s="92" t="e">
        <f t="array" ref="T9">+ROUND(INDEX(FCSTSDV!$D$2:$L$72,MATCH('31.10'!$D9,FCSTSDV!$C$2:$C$72,0),MATCH('31.10'!T$3,FCSTSDV!$D$1:$L$1,0))/'31.10'!$E9,1)</f>
        <v>#N/A</v>
      </c>
      <c r="U9" s="92" t="e">
        <f t="array" ref="U9">+ROUND(INDEX(FCSTSDV!$D$2:$L$72,MATCH('31.10'!$D9,FCSTSDV!$C$2:$C$72,0),MATCH('31.10'!U$3,FCSTSDV!$D$1:$L$1,0))/'31.10'!$E9,1)</f>
        <v>#N/A</v>
      </c>
      <c r="V9" s="92" t="e">
        <f t="array" ref="V9">+ROUND(INDEX(FCSTSDV!$D$2:$L$72,MATCH('31.10'!$D9,FCSTSDV!$C$2:$C$72,0),MATCH('31.10'!V$3,FCSTSDV!$D$1:$L$1,0))/'31.10'!$E9,1)</f>
        <v>#N/A</v>
      </c>
      <c r="W9" s="92" t="e">
        <f t="array" ref="W9">+ROUND(INDEX(FCSTSDV!$D$2:$L$72,MATCH('31.10'!$D9,FCSTSDV!$C$2:$C$72,0),MATCH('31.10'!W$3,FCSTSDV!$D$1:$L$1,0))/'31.10'!$E9,1)</f>
        <v>#N/A</v>
      </c>
      <c r="X9" s="92" t="e">
        <f t="array" ref="X9">+ROUND(INDEX(FCSTSDV!$D$2:$L$72,MATCH('31.10'!$D9,FCSTSDV!$C$2:$C$72,0),MATCH('31.10'!X$3,FCSTSDV!$D$1:$L$1,0))/'31.10'!$E9,1)</f>
        <v>#N/A</v>
      </c>
      <c r="Y9" s="92" t="e">
        <f t="array" ref="Y9">+ROUND(INDEX(FCSTSDV!$D$2:$L$72,MATCH('31.10'!$D9,FCSTSDV!$C$2:$C$72,0),MATCH('31.10'!Y$3,FCSTSDV!$D$1:$L$1,0))/'31.10'!$E9,1)</f>
        <v>#N/A</v>
      </c>
      <c r="Z9" s="92" t="e">
        <f t="array" ref="Z9">+ROUND(INDEX(FCSTSDV!$D$2:$L$72,MATCH('31.10'!$D9,FCSTSDV!$C$2:$C$72,0),MATCH('31.10'!Z$3,FCSTSDV!$D$1:$L$1,0))/'31.10'!$E9,1)</f>
        <v>#N/A</v>
      </c>
      <c r="AA9" s="92" t="e">
        <f t="array" ref="AA9">+ROUND(INDEX(FCSTSDV!$D$2:$L$72,MATCH('31.10'!$D9,FCSTSDV!$C$2:$C$72,0),MATCH('31.10'!AA$3,FCSTSDV!$D$1:$L$1,0))/'31.10'!$E9,1)</f>
        <v>#N/A</v>
      </c>
      <c r="AB9" s="92" t="e">
        <f t="array" ref="AB9">+ROUND(INDEX(FCSTSDV!$D$2:$L$72,MATCH('31.10'!$D9,FCSTSDV!$C$2:$C$72,0),MATCH('31.10'!AB$3,FCSTSDV!$D$1:$L$1,0))/'31.10'!$E9,1)</f>
        <v>#N/A</v>
      </c>
      <c r="AC9" s="92" t="e">
        <f t="array" ref="AC9">+ROUND(INDEX(FCSTSDV!$D$2:$L$72,MATCH('31.10'!$D9,FCSTSDV!$C$2:$C$72,0),MATCH('31.10'!AC$3,FCSTSDV!$D$1:$L$1,0))/'31.10'!$E9,1)</f>
        <v>#N/A</v>
      </c>
      <c r="AD9" s="92" t="e">
        <f t="array" ref="AD9">+ROUND(INDEX(FCSTSDV!$D$2:$L$72,MATCH('31.10'!$D9,FCSTSDV!$C$2:$C$72,0),MATCH('31.10'!AD$3,FCSTSDV!$D$1:$L$1,0))/'31.10'!$E9,1)</f>
        <v>#N/A</v>
      </c>
      <c r="AE9" s="92" t="e">
        <f>+ROUND(INDEX(FCSTSDV!$D$2:$L$673,MATCH('31.10'!$D9,FCSTSDV!$C$2:$C$673,0),MATCH('31.10'!AE$3,FCSTSDV!$D$1:$L$1,0))/'31.10'!$E9,1)</f>
        <v>#N/A</v>
      </c>
      <c r="AF9" s="92" t="e">
        <f>+ROUND(INDEX(FCSTSDV!$D$2:$L$673,MATCH('31.10'!$D9,FCSTSDV!$C$2:$C$673,0),MATCH('31.10'!AF$3,FCSTSDV!$D$1:$L$1,0))/'31.10'!$E9,1)</f>
        <v>#N/A</v>
      </c>
      <c r="AG9" s="92" t="e">
        <f>+ROUND(INDEX(FCSTSDV!$D$2:$L$673,MATCH('31.10'!$D9,FCSTSDV!$C$2:$C$673,0),MATCH('31.10'!AG$3,FCSTSDV!$D$1:$L$1,0))/'31.10'!$E9,1)</f>
        <v>#N/A</v>
      </c>
      <c r="AH9" s="92" t="e">
        <f>+ROUND(INDEX(FCSTSDV!$D$2:$L$673,MATCH('31.10'!$D9,FCSTSDV!$C$2:$C$673,0),MATCH('31.10'!AH$3,FCSTSDV!$D$1:$L$1,0))/'31.10'!$E9,1)</f>
        <v>#N/A</v>
      </c>
      <c r="AI9" s="92" t="e">
        <f>+ROUND(INDEX(FCSTSDV!$D$2:$L$673,MATCH('31.10'!$D9,FCSTSDV!$C$2:$C$673,0),MATCH('31.10'!AI$3,FCSTSDV!$D$1:$L$1,0))/'31.10'!$E9,1)</f>
        <v>#N/A</v>
      </c>
      <c r="AJ9" s="92" t="e">
        <f>+ROUND(INDEX(FCSTSDV!$D$2:$L$673,MATCH('31.10'!$D9,FCSTSDV!$C$2:$C$673,0),MATCH('31.10'!AJ$3,FCSTSDV!$D$1:$L$1,0))/'31.10'!$E9,1)</f>
        <v>#N/A</v>
      </c>
    </row>
    <row r="10" spans="1:36" ht="20.100000000000001" customHeight="1">
      <c r="A10" s="813"/>
      <c r="B10" s="795"/>
      <c r="C10" s="12"/>
      <c r="D10" s="428" t="s">
        <v>22</v>
      </c>
      <c r="E10" s="49">
        <v>100</v>
      </c>
      <c r="F10" s="799"/>
      <c r="G10" s="799"/>
      <c r="H10" s="830"/>
      <c r="I10" s="81">
        <f>+ROUND(IFERROR(VLOOKUP(D10,FCSTSDV!C9:E171,26,0),0)/'31.10'!E10+0,0)</f>
        <v>0</v>
      </c>
      <c r="J10" s="92" t="e">
        <f t="array" ref="J10">+ROUND(INDEX(FCSTSDV!$D$2:$L$72,MATCH('31.10'!$D10,FCSTSDV!$C$2:$C$72,0),MATCH('31.10'!J$3,FCSTSDV!$D$1:$L$1,0))/'31.10'!$E10,1)</f>
        <v>#N/A</v>
      </c>
      <c r="K10" s="92" t="e">
        <f t="array" ref="K10">+ROUND(INDEX(FCSTSDV!$D$2:$L$72,MATCH('31.10'!$D10,FCSTSDV!$C$2:$C$72,0),MATCH('31.10'!K$3,FCSTSDV!$D$1:$L$1,0))/'31.10'!$E10,1)</f>
        <v>#N/A</v>
      </c>
      <c r="L10" s="92" t="e">
        <f t="array" ref="L10">+ROUND(INDEX(FCSTSDV!$D$2:$L$72,MATCH('31.10'!$D10,FCSTSDV!$C$2:$C$72,0),MATCH('31.10'!L$3,FCSTSDV!$D$1:$L$1,0))/'31.10'!$E10,1)</f>
        <v>#N/A</v>
      </c>
      <c r="M10" s="92" t="e">
        <f t="array" ref="M10">+ROUND(INDEX(FCSTSDV!$D$2:$L$72,MATCH('31.10'!$D10,FCSTSDV!$C$2:$C$72,0),MATCH('31.10'!M$3,FCSTSDV!$D$1:$L$1,0))/'31.10'!$E10,1)</f>
        <v>#N/A</v>
      </c>
      <c r="N10" s="92" t="e">
        <f t="array" ref="N10">+ROUND(INDEX(FCSTSDV!$D$2:$L$72,MATCH('31.10'!$D10,FCSTSDV!$C$2:$C$72,0),MATCH('31.10'!N$3,FCSTSDV!$D$1:$L$1,0))/'31.10'!$E10,1)</f>
        <v>#N/A</v>
      </c>
      <c r="O10" s="92" t="e">
        <f t="array" ref="O10">+ROUND(INDEX(FCSTSDV!$D$2:$L$72,MATCH('31.10'!$D10,FCSTSDV!$C$2:$C$72,0),MATCH('31.10'!O$3,FCSTSDV!$D$1:$L$1,0))/'31.10'!$E10,1)</f>
        <v>#N/A</v>
      </c>
      <c r="P10" s="92" t="e">
        <f t="array" ref="P10">+ROUND(INDEX(FCSTSDV!$D$2:$L$72,MATCH('31.10'!$D10,FCSTSDV!$C$2:$C$72,0),MATCH('31.10'!P$3,FCSTSDV!$D$1:$L$1,0))/'31.10'!$E10,1)</f>
        <v>#N/A</v>
      </c>
      <c r="Q10" s="92" t="e">
        <f t="array" ref="Q10">+ROUND(INDEX(FCSTSDV!$D$2:$L$72,MATCH('31.10'!$D10,FCSTSDV!$C$2:$C$72,0),MATCH('31.10'!Q$3,FCSTSDV!$D$1:$L$1,0))/'31.10'!$E10,1)</f>
        <v>#N/A</v>
      </c>
      <c r="R10" s="92" t="e">
        <f t="array" ref="R10">+ROUND(INDEX(FCSTSDV!$D$2:$L$72,MATCH('31.10'!$D10,FCSTSDV!$C$2:$C$72,0),MATCH('31.10'!R$3,FCSTSDV!$D$1:$L$1,0))/'31.10'!$E10,1)</f>
        <v>#N/A</v>
      </c>
      <c r="S10" s="92" t="e">
        <f t="array" ref="S10">+ROUND(INDEX(FCSTSDV!$D$2:$L$72,MATCH('31.10'!$D10,FCSTSDV!$C$2:$C$72,0),MATCH('31.10'!S$3,FCSTSDV!$D$1:$L$1,0))/'31.10'!$E10,1)</f>
        <v>#N/A</v>
      </c>
      <c r="T10" s="92" t="e">
        <f t="array" ref="T10">+ROUND(INDEX(FCSTSDV!$D$2:$L$72,MATCH('31.10'!$D10,FCSTSDV!$C$2:$C$72,0),MATCH('31.10'!T$3,FCSTSDV!$D$1:$L$1,0))/'31.10'!$E10,1)</f>
        <v>#N/A</v>
      </c>
      <c r="U10" s="92" t="e">
        <f t="array" ref="U10">+ROUND(INDEX(FCSTSDV!$D$2:$L$72,MATCH('31.10'!$D10,FCSTSDV!$C$2:$C$72,0),MATCH('31.10'!U$3,FCSTSDV!$D$1:$L$1,0))/'31.10'!$E10,1)</f>
        <v>#N/A</v>
      </c>
      <c r="V10" s="92" t="e">
        <f t="array" ref="V10">+ROUND(INDEX(FCSTSDV!$D$2:$L$72,MATCH('31.10'!$D10,FCSTSDV!$C$2:$C$72,0),MATCH('31.10'!V$3,FCSTSDV!$D$1:$L$1,0))/'31.10'!$E10,1)</f>
        <v>#N/A</v>
      </c>
      <c r="W10" s="92" t="e">
        <f t="array" ref="W10">+ROUND(INDEX(FCSTSDV!$D$2:$L$72,MATCH('31.10'!$D10,FCSTSDV!$C$2:$C$72,0),MATCH('31.10'!W$3,FCSTSDV!$D$1:$L$1,0))/'31.10'!$E10,1)</f>
        <v>#N/A</v>
      </c>
      <c r="X10" s="92" t="e">
        <f t="array" ref="X10">+ROUND(INDEX(FCSTSDV!$D$2:$L$72,MATCH('31.10'!$D10,FCSTSDV!$C$2:$C$72,0),MATCH('31.10'!X$3,FCSTSDV!$D$1:$L$1,0))/'31.10'!$E10,1)</f>
        <v>#N/A</v>
      </c>
      <c r="Y10" s="92" t="e">
        <f t="array" ref="Y10">+ROUND(INDEX(FCSTSDV!$D$2:$L$72,MATCH('31.10'!$D10,FCSTSDV!$C$2:$C$72,0),MATCH('31.10'!Y$3,FCSTSDV!$D$1:$L$1,0))/'31.10'!$E10,1)</f>
        <v>#N/A</v>
      </c>
      <c r="Z10" s="92" t="e">
        <f t="array" ref="Z10">+ROUND(INDEX(FCSTSDV!$D$2:$L$72,MATCH('31.10'!$D10,FCSTSDV!$C$2:$C$72,0),MATCH('31.10'!Z$3,FCSTSDV!$D$1:$L$1,0))/'31.10'!$E10,1)</f>
        <v>#N/A</v>
      </c>
      <c r="AA10" s="92" t="e">
        <f t="array" ref="AA10">+ROUND(INDEX(FCSTSDV!$D$2:$L$72,MATCH('31.10'!$D10,FCSTSDV!$C$2:$C$72,0),MATCH('31.10'!AA$3,FCSTSDV!$D$1:$L$1,0))/'31.10'!$E10,1)</f>
        <v>#N/A</v>
      </c>
      <c r="AB10" s="92" t="e">
        <f t="array" ref="AB10">+ROUND(INDEX(FCSTSDV!$D$2:$L$72,MATCH('31.10'!$D10,FCSTSDV!$C$2:$C$72,0),MATCH('31.10'!AB$3,FCSTSDV!$D$1:$L$1,0))/'31.10'!$E10,1)</f>
        <v>#N/A</v>
      </c>
      <c r="AC10" s="92" t="e">
        <f t="array" ref="AC10">+ROUND(INDEX(FCSTSDV!$D$2:$L$72,MATCH('31.10'!$D10,FCSTSDV!$C$2:$C$72,0),MATCH('31.10'!AC$3,FCSTSDV!$D$1:$L$1,0))/'31.10'!$E10,1)</f>
        <v>#N/A</v>
      </c>
      <c r="AD10" s="92" t="e">
        <f t="array" ref="AD10">+ROUND(INDEX(FCSTSDV!$D$2:$L$72,MATCH('31.10'!$D10,FCSTSDV!$C$2:$C$72,0),MATCH('31.10'!AD$3,FCSTSDV!$D$1:$L$1,0))/'31.10'!$E10,1)</f>
        <v>#N/A</v>
      </c>
      <c r="AE10" s="92" t="e">
        <f>+ROUND(INDEX(FCSTSDV!$D$2:$L$673,MATCH('31.10'!$D10,FCSTSDV!$C$2:$C$673,0),MATCH('31.10'!AE$3,FCSTSDV!$D$1:$L$1,0))/'31.10'!$E10,1)</f>
        <v>#N/A</v>
      </c>
      <c r="AF10" s="92" t="e">
        <f>+ROUND(INDEX(FCSTSDV!$D$2:$L$673,MATCH('31.10'!$D10,FCSTSDV!$C$2:$C$673,0),MATCH('31.10'!AF$3,FCSTSDV!$D$1:$L$1,0))/'31.10'!$E10,1)</f>
        <v>#N/A</v>
      </c>
      <c r="AG10" s="92" t="e">
        <f>+ROUND(INDEX(FCSTSDV!$D$2:$L$673,MATCH('31.10'!$D10,FCSTSDV!$C$2:$C$673,0),MATCH('31.10'!AG$3,FCSTSDV!$D$1:$L$1,0))/'31.10'!$E10,1)</f>
        <v>#N/A</v>
      </c>
      <c r="AH10" s="92" t="e">
        <f>+ROUND(INDEX(FCSTSDV!$D$2:$L$673,MATCH('31.10'!$D10,FCSTSDV!$C$2:$C$673,0),MATCH('31.10'!AH$3,FCSTSDV!$D$1:$L$1,0))/'31.10'!$E10,1)</f>
        <v>#N/A</v>
      </c>
      <c r="AI10" s="92" t="e">
        <f>+ROUND(INDEX(FCSTSDV!$D$2:$L$673,MATCH('31.10'!$D10,FCSTSDV!$C$2:$C$673,0),MATCH('31.10'!AI$3,FCSTSDV!$D$1:$L$1,0))/'31.10'!$E10,1)</f>
        <v>#N/A</v>
      </c>
      <c r="AJ10" s="92" t="e">
        <f>+ROUND(INDEX(FCSTSDV!$D$2:$L$673,MATCH('31.10'!$D10,FCSTSDV!$C$2:$C$673,0),MATCH('31.10'!AJ$3,FCSTSDV!$D$1:$L$1,0))/'31.10'!$E10,1)</f>
        <v>#N/A</v>
      </c>
    </row>
    <row r="11" spans="1:36" ht="20.100000000000001" customHeight="1">
      <c r="A11" s="813"/>
      <c r="B11" s="795"/>
      <c r="C11" s="12"/>
      <c r="D11" s="428" t="s">
        <v>40</v>
      </c>
      <c r="E11" s="49">
        <v>100</v>
      </c>
      <c r="F11" s="799"/>
      <c r="G11" s="799"/>
      <c r="H11" s="830"/>
      <c r="I11" s="81">
        <f>+ROUND(IFERROR(VLOOKUP(D11,FCSTSDV!C10:E172,26,0),0)/'31.10'!E11+0,0)</f>
        <v>0</v>
      </c>
      <c r="J11" s="92" t="e">
        <f t="array" ref="J11">+ROUND(INDEX(FCSTSDV!$D$2:$L$72,MATCH('31.10'!$D11,FCSTSDV!$C$2:$C$72,0),MATCH('31.10'!J$3,FCSTSDV!$D$1:$L$1,0))/'31.10'!$E11,1)</f>
        <v>#N/A</v>
      </c>
      <c r="K11" s="92" t="e">
        <f t="array" ref="K11">+ROUND(INDEX(FCSTSDV!$D$2:$L$72,MATCH('31.10'!$D11,FCSTSDV!$C$2:$C$72,0),MATCH('31.10'!K$3,FCSTSDV!$D$1:$L$1,0))/'31.10'!$E11,1)</f>
        <v>#N/A</v>
      </c>
      <c r="L11" s="92" t="e">
        <f t="array" ref="L11">+ROUND(INDEX(FCSTSDV!$D$2:$L$72,MATCH('31.10'!$D11,FCSTSDV!$C$2:$C$72,0),MATCH('31.10'!L$3,FCSTSDV!$D$1:$L$1,0))/'31.10'!$E11,1)</f>
        <v>#N/A</v>
      </c>
      <c r="M11" s="92" t="e">
        <f t="array" ref="M11">+ROUND(INDEX(FCSTSDV!$D$2:$L$72,MATCH('31.10'!$D11,FCSTSDV!$C$2:$C$72,0),MATCH('31.10'!M$3,FCSTSDV!$D$1:$L$1,0))/'31.10'!$E11,1)</f>
        <v>#N/A</v>
      </c>
      <c r="N11" s="92" t="e">
        <f t="array" ref="N11">+ROUND(INDEX(FCSTSDV!$D$2:$L$72,MATCH('31.10'!$D11,FCSTSDV!$C$2:$C$72,0),MATCH('31.10'!N$3,FCSTSDV!$D$1:$L$1,0))/'31.10'!$E11,1)</f>
        <v>#N/A</v>
      </c>
      <c r="O11" s="92" t="e">
        <f t="array" ref="O11">+ROUND(INDEX(FCSTSDV!$D$2:$L$72,MATCH('31.10'!$D11,FCSTSDV!$C$2:$C$72,0),MATCH('31.10'!O$3,FCSTSDV!$D$1:$L$1,0))/'31.10'!$E11,1)</f>
        <v>#N/A</v>
      </c>
      <c r="P11" s="92" t="e">
        <f t="array" ref="P11">+ROUND(INDEX(FCSTSDV!$D$2:$L$72,MATCH('31.10'!$D11,FCSTSDV!$C$2:$C$72,0),MATCH('31.10'!P$3,FCSTSDV!$D$1:$L$1,0))/'31.10'!$E11,1)</f>
        <v>#N/A</v>
      </c>
      <c r="Q11" s="92" t="e">
        <f t="array" ref="Q11">+ROUND(INDEX(FCSTSDV!$D$2:$L$72,MATCH('31.10'!$D11,FCSTSDV!$C$2:$C$72,0),MATCH('31.10'!Q$3,FCSTSDV!$D$1:$L$1,0))/'31.10'!$E11,1)</f>
        <v>#N/A</v>
      </c>
      <c r="R11" s="92" t="e">
        <f t="array" ref="R11">+ROUND(INDEX(FCSTSDV!$D$2:$L$72,MATCH('31.10'!$D11,FCSTSDV!$C$2:$C$72,0),MATCH('31.10'!R$3,FCSTSDV!$D$1:$L$1,0))/'31.10'!$E11,1)</f>
        <v>#N/A</v>
      </c>
      <c r="S11" s="92" t="e">
        <f t="array" ref="S11">+ROUND(INDEX(FCSTSDV!$D$2:$L$72,MATCH('31.10'!$D11,FCSTSDV!$C$2:$C$72,0),MATCH('31.10'!S$3,FCSTSDV!$D$1:$L$1,0))/'31.10'!$E11,1)</f>
        <v>#N/A</v>
      </c>
      <c r="T11" s="92" t="e">
        <f t="array" ref="T11">+ROUND(INDEX(FCSTSDV!$D$2:$L$72,MATCH('31.10'!$D11,FCSTSDV!$C$2:$C$72,0),MATCH('31.10'!T$3,FCSTSDV!$D$1:$L$1,0))/'31.10'!$E11,1)</f>
        <v>#N/A</v>
      </c>
      <c r="U11" s="92" t="e">
        <f t="array" ref="U11">+ROUND(INDEX(FCSTSDV!$D$2:$L$72,MATCH('31.10'!$D11,FCSTSDV!$C$2:$C$72,0),MATCH('31.10'!U$3,FCSTSDV!$D$1:$L$1,0))/'31.10'!$E11,1)</f>
        <v>#N/A</v>
      </c>
      <c r="V11" s="92" t="e">
        <f t="array" ref="V11">+ROUND(INDEX(FCSTSDV!$D$2:$L$72,MATCH('31.10'!$D11,FCSTSDV!$C$2:$C$72,0),MATCH('31.10'!V$3,FCSTSDV!$D$1:$L$1,0))/'31.10'!$E11,1)</f>
        <v>#N/A</v>
      </c>
      <c r="W11" s="92" t="e">
        <f t="array" ref="W11">+ROUND(INDEX(FCSTSDV!$D$2:$L$72,MATCH('31.10'!$D11,FCSTSDV!$C$2:$C$72,0),MATCH('31.10'!W$3,FCSTSDV!$D$1:$L$1,0))/'31.10'!$E11,1)</f>
        <v>#N/A</v>
      </c>
      <c r="X11" s="92" t="e">
        <f t="array" ref="X11">+ROUND(INDEX(FCSTSDV!$D$2:$L$72,MATCH('31.10'!$D11,FCSTSDV!$C$2:$C$72,0),MATCH('31.10'!X$3,FCSTSDV!$D$1:$L$1,0))/'31.10'!$E11,1)</f>
        <v>#N/A</v>
      </c>
      <c r="Y11" s="92" t="e">
        <f t="array" ref="Y11">+ROUND(INDEX(FCSTSDV!$D$2:$L$72,MATCH('31.10'!$D11,FCSTSDV!$C$2:$C$72,0),MATCH('31.10'!Y$3,FCSTSDV!$D$1:$L$1,0))/'31.10'!$E11,1)</f>
        <v>#N/A</v>
      </c>
      <c r="Z11" s="92" t="e">
        <f t="array" ref="Z11">+ROUND(INDEX(FCSTSDV!$D$2:$L$72,MATCH('31.10'!$D11,FCSTSDV!$C$2:$C$72,0),MATCH('31.10'!Z$3,FCSTSDV!$D$1:$L$1,0))/'31.10'!$E11,1)</f>
        <v>#N/A</v>
      </c>
      <c r="AA11" s="92" t="e">
        <f t="array" ref="AA11">+ROUND(INDEX(FCSTSDV!$D$2:$L$72,MATCH('31.10'!$D11,FCSTSDV!$C$2:$C$72,0),MATCH('31.10'!AA$3,FCSTSDV!$D$1:$L$1,0))/'31.10'!$E11,1)</f>
        <v>#N/A</v>
      </c>
      <c r="AB11" s="92" t="e">
        <f t="array" ref="AB11">+ROUND(INDEX(FCSTSDV!$D$2:$L$72,MATCH('31.10'!$D11,FCSTSDV!$C$2:$C$72,0),MATCH('31.10'!AB$3,FCSTSDV!$D$1:$L$1,0))/'31.10'!$E11,1)</f>
        <v>#N/A</v>
      </c>
      <c r="AC11" s="92" t="e">
        <f t="array" ref="AC11">+ROUND(INDEX(FCSTSDV!$D$2:$L$72,MATCH('31.10'!$D11,FCSTSDV!$C$2:$C$72,0),MATCH('31.10'!AC$3,FCSTSDV!$D$1:$L$1,0))/'31.10'!$E11,1)</f>
        <v>#N/A</v>
      </c>
      <c r="AD11" s="92" t="e">
        <f t="array" ref="AD11">+ROUND(INDEX(FCSTSDV!$D$2:$L$72,MATCH('31.10'!$D11,FCSTSDV!$C$2:$C$72,0),MATCH('31.10'!AD$3,FCSTSDV!$D$1:$L$1,0))/'31.10'!$E11,1)</f>
        <v>#N/A</v>
      </c>
      <c r="AE11" s="92" t="e">
        <f>+ROUND(INDEX(FCSTSDV!$D$2:$L$673,MATCH('31.10'!$D11,FCSTSDV!$C$2:$C$673,0),MATCH('31.10'!AE$3,FCSTSDV!$D$1:$L$1,0))/'31.10'!$E11,1)</f>
        <v>#N/A</v>
      </c>
      <c r="AF11" s="92" t="e">
        <f>+ROUND(INDEX(FCSTSDV!$D$2:$L$673,MATCH('31.10'!$D11,FCSTSDV!$C$2:$C$673,0),MATCH('31.10'!AF$3,FCSTSDV!$D$1:$L$1,0))/'31.10'!$E11,1)</f>
        <v>#N/A</v>
      </c>
      <c r="AG11" s="92" t="e">
        <f>+ROUND(INDEX(FCSTSDV!$D$2:$L$673,MATCH('31.10'!$D11,FCSTSDV!$C$2:$C$673,0),MATCH('31.10'!AG$3,FCSTSDV!$D$1:$L$1,0))/'31.10'!$E11,1)</f>
        <v>#N/A</v>
      </c>
      <c r="AH11" s="92" t="e">
        <f>+ROUND(INDEX(FCSTSDV!$D$2:$L$673,MATCH('31.10'!$D11,FCSTSDV!$C$2:$C$673,0),MATCH('31.10'!AH$3,FCSTSDV!$D$1:$L$1,0))/'31.10'!$E11,1)</f>
        <v>#N/A</v>
      </c>
      <c r="AI11" s="92" t="e">
        <f>+ROUND(INDEX(FCSTSDV!$D$2:$L$673,MATCH('31.10'!$D11,FCSTSDV!$C$2:$C$673,0),MATCH('31.10'!AI$3,FCSTSDV!$D$1:$L$1,0))/'31.10'!$E11,1)</f>
        <v>#N/A</v>
      </c>
      <c r="AJ11" s="92" t="e">
        <f>+ROUND(INDEX(FCSTSDV!$D$2:$L$673,MATCH('31.10'!$D11,FCSTSDV!$C$2:$C$673,0),MATCH('31.10'!AJ$3,FCSTSDV!$D$1:$L$1,0))/'31.10'!$E11,1)</f>
        <v>#N/A</v>
      </c>
    </row>
    <row r="12" spans="1:36" ht="20.100000000000001" customHeight="1">
      <c r="A12" s="813"/>
      <c r="B12" s="795"/>
      <c r="C12" s="50"/>
      <c r="D12" s="46" t="s">
        <v>41</v>
      </c>
      <c r="E12" s="49">
        <v>100</v>
      </c>
      <c r="F12" s="799"/>
      <c r="G12" s="799"/>
      <c r="H12" s="830"/>
      <c r="I12" s="81">
        <f>+ROUND(IFERROR(VLOOKUP(D12,FCSTSDV!C11:E173,26,0),0)/'31.10'!E12+0,0)</f>
        <v>0</v>
      </c>
      <c r="J12" s="92" t="e">
        <f t="array" ref="J12">+ROUND(INDEX(FCSTSDV!$D$2:$L$72,MATCH('31.10'!$D12,FCSTSDV!$C$2:$C$72,0),MATCH('31.10'!J$3,FCSTSDV!$D$1:$L$1,0))/'31.10'!$E12,1)</f>
        <v>#N/A</v>
      </c>
      <c r="K12" s="92" t="e">
        <f t="array" ref="K12">+ROUND(INDEX(FCSTSDV!$D$2:$L$72,MATCH('31.10'!$D12,FCSTSDV!$C$2:$C$72,0),MATCH('31.10'!K$3,FCSTSDV!$D$1:$L$1,0))/'31.10'!$E12,1)</f>
        <v>#N/A</v>
      </c>
      <c r="L12" s="92" t="e">
        <f t="array" ref="L12">+ROUND(INDEX(FCSTSDV!$D$2:$L$72,MATCH('31.10'!$D12,FCSTSDV!$C$2:$C$72,0),MATCH('31.10'!L$3,FCSTSDV!$D$1:$L$1,0))/'31.10'!$E12,1)</f>
        <v>#N/A</v>
      </c>
      <c r="M12" s="92" t="e">
        <f t="array" ref="M12">+ROUND(INDEX(FCSTSDV!$D$2:$L$72,MATCH('31.10'!$D12,FCSTSDV!$C$2:$C$72,0),MATCH('31.10'!M$3,FCSTSDV!$D$1:$L$1,0))/'31.10'!$E12,1)</f>
        <v>#N/A</v>
      </c>
      <c r="N12" s="92" t="e">
        <f t="array" ref="N12">+ROUND(INDEX(FCSTSDV!$D$2:$L$72,MATCH('31.10'!$D12,FCSTSDV!$C$2:$C$72,0),MATCH('31.10'!N$3,FCSTSDV!$D$1:$L$1,0))/'31.10'!$E12,1)</f>
        <v>#N/A</v>
      </c>
      <c r="O12" s="92" t="e">
        <f t="array" ref="O12">+ROUND(INDEX(FCSTSDV!$D$2:$L$72,MATCH('31.10'!$D12,FCSTSDV!$C$2:$C$72,0),MATCH('31.10'!O$3,FCSTSDV!$D$1:$L$1,0))/'31.10'!$E12,1)</f>
        <v>#N/A</v>
      </c>
      <c r="P12" s="92" t="e">
        <f t="array" ref="P12">+ROUND(INDEX(FCSTSDV!$D$2:$L$72,MATCH('31.10'!$D12,FCSTSDV!$C$2:$C$72,0),MATCH('31.10'!P$3,FCSTSDV!$D$1:$L$1,0))/'31.10'!$E12,1)</f>
        <v>#N/A</v>
      </c>
      <c r="Q12" s="92" t="e">
        <f t="array" ref="Q12">+ROUND(INDEX(FCSTSDV!$D$2:$L$72,MATCH('31.10'!$D12,FCSTSDV!$C$2:$C$72,0),MATCH('31.10'!Q$3,FCSTSDV!$D$1:$L$1,0))/'31.10'!$E12,1)</f>
        <v>#N/A</v>
      </c>
      <c r="R12" s="92" t="e">
        <f t="array" ref="R12">+ROUND(INDEX(FCSTSDV!$D$2:$L$72,MATCH('31.10'!$D12,FCSTSDV!$C$2:$C$72,0),MATCH('31.10'!R$3,FCSTSDV!$D$1:$L$1,0))/'31.10'!$E12,1)</f>
        <v>#N/A</v>
      </c>
      <c r="S12" s="92" t="e">
        <f t="array" ref="S12">+ROUND(INDEX(FCSTSDV!$D$2:$L$72,MATCH('31.10'!$D12,FCSTSDV!$C$2:$C$72,0),MATCH('31.10'!S$3,FCSTSDV!$D$1:$L$1,0))/'31.10'!$E12,1)</f>
        <v>#N/A</v>
      </c>
      <c r="T12" s="92" t="e">
        <f t="array" ref="T12">+ROUND(INDEX(FCSTSDV!$D$2:$L$72,MATCH('31.10'!$D12,FCSTSDV!$C$2:$C$72,0),MATCH('31.10'!T$3,FCSTSDV!$D$1:$L$1,0))/'31.10'!$E12,1)</f>
        <v>#N/A</v>
      </c>
      <c r="U12" s="92" t="e">
        <f t="array" ref="U12">+ROUND(INDEX(FCSTSDV!$D$2:$L$72,MATCH('31.10'!$D12,FCSTSDV!$C$2:$C$72,0),MATCH('31.10'!U$3,FCSTSDV!$D$1:$L$1,0))/'31.10'!$E12,1)</f>
        <v>#N/A</v>
      </c>
      <c r="V12" s="92" t="e">
        <f t="array" ref="V12">+ROUND(INDEX(FCSTSDV!$D$2:$L$72,MATCH('31.10'!$D12,FCSTSDV!$C$2:$C$72,0),MATCH('31.10'!V$3,FCSTSDV!$D$1:$L$1,0))/'31.10'!$E12,1)</f>
        <v>#N/A</v>
      </c>
      <c r="W12" s="92" t="e">
        <f t="array" ref="W12">+ROUND(INDEX(FCSTSDV!$D$2:$L$72,MATCH('31.10'!$D12,FCSTSDV!$C$2:$C$72,0),MATCH('31.10'!W$3,FCSTSDV!$D$1:$L$1,0))/'31.10'!$E12,1)</f>
        <v>#N/A</v>
      </c>
      <c r="X12" s="92" t="e">
        <f t="array" ref="X12">+ROUND(INDEX(FCSTSDV!$D$2:$L$72,MATCH('31.10'!$D12,FCSTSDV!$C$2:$C$72,0),MATCH('31.10'!X$3,FCSTSDV!$D$1:$L$1,0))/'31.10'!$E12,1)</f>
        <v>#N/A</v>
      </c>
      <c r="Y12" s="92" t="e">
        <f t="array" ref="Y12">+ROUND(INDEX(FCSTSDV!$D$2:$L$72,MATCH('31.10'!$D12,FCSTSDV!$C$2:$C$72,0),MATCH('31.10'!Y$3,FCSTSDV!$D$1:$L$1,0))/'31.10'!$E12,1)</f>
        <v>#N/A</v>
      </c>
      <c r="Z12" s="92" t="e">
        <f t="array" ref="Z12">+ROUND(INDEX(FCSTSDV!$D$2:$L$72,MATCH('31.10'!$D12,FCSTSDV!$C$2:$C$72,0),MATCH('31.10'!Z$3,FCSTSDV!$D$1:$L$1,0))/'31.10'!$E12,1)</f>
        <v>#N/A</v>
      </c>
      <c r="AA12" s="92" t="e">
        <f t="array" ref="AA12">+ROUND(INDEX(FCSTSDV!$D$2:$L$72,MATCH('31.10'!$D12,FCSTSDV!$C$2:$C$72,0),MATCH('31.10'!AA$3,FCSTSDV!$D$1:$L$1,0))/'31.10'!$E12,1)</f>
        <v>#N/A</v>
      </c>
      <c r="AB12" s="92" t="e">
        <f t="array" ref="AB12">+ROUND(INDEX(FCSTSDV!$D$2:$L$72,MATCH('31.10'!$D12,FCSTSDV!$C$2:$C$72,0),MATCH('31.10'!AB$3,FCSTSDV!$D$1:$L$1,0))/'31.10'!$E12,1)</f>
        <v>#N/A</v>
      </c>
      <c r="AC12" s="92" t="e">
        <f t="array" ref="AC12">+ROUND(INDEX(FCSTSDV!$D$2:$L$72,MATCH('31.10'!$D12,FCSTSDV!$C$2:$C$72,0),MATCH('31.10'!AC$3,FCSTSDV!$D$1:$L$1,0))/'31.10'!$E12,1)</f>
        <v>#N/A</v>
      </c>
      <c r="AD12" s="92" t="e">
        <f t="array" ref="AD12">+ROUND(INDEX(FCSTSDV!$D$2:$L$72,MATCH('31.10'!$D12,FCSTSDV!$C$2:$C$72,0),MATCH('31.10'!AD$3,FCSTSDV!$D$1:$L$1,0))/'31.10'!$E12,1)</f>
        <v>#N/A</v>
      </c>
      <c r="AE12" s="92" t="e">
        <f>+ROUND(INDEX(FCSTSDV!$D$2:$L$673,MATCH('31.10'!$D12,FCSTSDV!$C$2:$C$673,0),MATCH('31.10'!AE$3,FCSTSDV!$D$1:$L$1,0))/'31.10'!$E12,1)</f>
        <v>#N/A</v>
      </c>
      <c r="AF12" s="92" t="e">
        <f>+ROUND(INDEX(FCSTSDV!$D$2:$L$673,MATCH('31.10'!$D12,FCSTSDV!$C$2:$C$673,0),MATCH('31.10'!AF$3,FCSTSDV!$D$1:$L$1,0))/'31.10'!$E12,1)</f>
        <v>#N/A</v>
      </c>
      <c r="AG12" s="92" t="e">
        <f>+ROUND(INDEX(FCSTSDV!$D$2:$L$673,MATCH('31.10'!$D12,FCSTSDV!$C$2:$C$673,0),MATCH('31.10'!AG$3,FCSTSDV!$D$1:$L$1,0))/'31.10'!$E12,1)</f>
        <v>#N/A</v>
      </c>
      <c r="AH12" s="92" t="e">
        <f>+ROUND(INDEX(FCSTSDV!$D$2:$L$673,MATCH('31.10'!$D12,FCSTSDV!$C$2:$C$673,0),MATCH('31.10'!AH$3,FCSTSDV!$D$1:$L$1,0))/'31.10'!$E12,1)</f>
        <v>#N/A</v>
      </c>
      <c r="AI12" s="92" t="e">
        <f>+ROUND(INDEX(FCSTSDV!$D$2:$L$673,MATCH('31.10'!$D12,FCSTSDV!$C$2:$C$673,0),MATCH('31.10'!AI$3,FCSTSDV!$D$1:$L$1,0))/'31.10'!$E12,1)</f>
        <v>#N/A</v>
      </c>
      <c r="AJ12" s="92" t="e">
        <f>+ROUND(INDEX(FCSTSDV!$D$2:$L$673,MATCH('31.10'!$D12,FCSTSDV!$C$2:$C$673,0),MATCH('31.10'!AJ$3,FCSTSDV!$D$1:$L$1,0))/'31.10'!$E12,1)</f>
        <v>#N/A</v>
      </c>
    </row>
    <row r="13" spans="1:36" ht="20.100000000000001" customHeight="1">
      <c r="A13" s="807"/>
      <c r="B13" s="792"/>
      <c r="C13" s="16"/>
      <c r="D13" s="52" t="s">
        <v>42</v>
      </c>
      <c r="E13" s="53" t="s">
        <v>43</v>
      </c>
      <c r="F13" s="800"/>
      <c r="G13" s="800"/>
      <c r="H13" s="827"/>
      <c r="I13" s="87">
        <f>+SUM(I4:I12)</f>
        <v>0</v>
      </c>
      <c r="J13" s="90" t="e">
        <f t="shared" ref="J13:AC13" si="0">+$H4+$I$13-SUM(J4:J12)</f>
        <v>#N/A</v>
      </c>
      <c r="K13" s="90" t="e">
        <f t="shared" si="0"/>
        <v>#N/A</v>
      </c>
      <c r="L13" s="90" t="e">
        <f t="shared" si="0"/>
        <v>#N/A</v>
      </c>
      <c r="M13" s="90" t="e">
        <f t="shared" si="0"/>
        <v>#N/A</v>
      </c>
      <c r="N13" s="90" t="e">
        <f t="shared" si="0"/>
        <v>#N/A</v>
      </c>
      <c r="O13" s="90" t="e">
        <f t="shared" si="0"/>
        <v>#N/A</v>
      </c>
      <c r="P13" s="90" t="e">
        <f t="shared" si="0"/>
        <v>#N/A</v>
      </c>
      <c r="Q13" s="90" t="e">
        <f t="shared" si="0"/>
        <v>#N/A</v>
      </c>
      <c r="R13" s="90" t="e">
        <f t="shared" si="0"/>
        <v>#N/A</v>
      </c>
      <c r="S13" s="90" t="e">
        <f t="shared" si="0"/>
        <v>#N/A</v>
      </c>
      <c r="T13" s="90" t="e">
        <f t="shared" si="0"/>
        <v>#N/A</v>
      </c>
      <c r="U13" s="90" t="e">
        <f t="shared" si="0"/>
        <v>#N/A</v>
      </c>
      <c r="V13" s="90" t="e">
        <f t="shared" si="0"/>
        <v>#N/A</v>
      </c>
      <c r="W13" s="90" t="e">
        <f t="shared" si="0"/>
        <v>#N/A</v>
      </c>
      <c r="X13" s="90" t="e">
        <f t="shared" si="0"/>
        <v>#N/A</v>
      </c>
      <c r="Y13" s="90" t="e">
        <f t="shared" si="0"/>
        <v>#N/A</v>
      </c>
      <c r="Z13" s="90" t="e">
        <f t="shared" si="0"/>
        <v>#N/A</v>
      </c>
      <c r="AA13" s="90" t="e">
        <f t="shared" si="0"/>
        <v>#N/A</v>
      </c>
      <c r="AB13" s="90" t="e">
        <f t="shared" si="0"/>
        <v>#N/A</v>
      </c>
      <c r="AC13" s="90" t="e">
        <f t="shared" si="0"/>
        <v>#N/A</v>
      </c>
      <c r="AD13" s="90" t="e">
        <f t="shared" ref="AD13:AJ13" si="1">+AC13-SUM(AD4:AD12)</f>
        <v>#N/A</v>
      </c>
      <c r="AE13" s="90" t="e">
        <f t="shared" si="1"/>
        <v>#N/A</v>
      </c>
      <c r="AF13" s="90" t="e">
        <f t="shared" si="1"/>
        <v>#N/A</v>
      </c>
      <c r="AG13" s="90" t="e">
        <f t="shared" si="1"/>
        <v>#N/A</v>
      </c>
      <c r="AH13" s="90" t="e">
        <f t="shared" si="1"/>
        <v>#N/A</v>
      </c>
      <c r="AI13" s="90" t="e">
        <f t="shared" si="1"/>
        <v>#N/A</v>
      </c>
      <c r="AJ13" s="90" t="e">
        <f t="shared" si="1"/>
        <v>#N/A</v>
      </c>
    </row>
    <row r="14" spans="1:36" ht="20.100000000000001" customHeight="1">
      <c r="A14" s="817" t="s">
        <v>14</v>
      </c>
      <c r="B14" s="796" t="s">
        <v>235</v>
      </c>
      <c r="C14" s="63"/>
      <c r="D14" s="43" t="s">
        <v>45</v>
      </c>
      <c r="E14" s="44">
        <v>200</v>
      </c>
      <c r="F14" s="837"/>
      <c r="G14" s="837"/>
      <c r="H14" s="831">
        <f>+VLOOKUP(B14,'[4]TÚI BÓNG'!$B$4:$E$177,4,0)</f>
        <v>8753</v>
      </c>
      <c r="I14" s="79">
        <f>+ROUND(IFERROR(VLOOKUP(D14,FCSTSDV!$C$2:$E$2983,26,0),0)/'31.10'!E14+0,0)</f>
        <v>0</v>
      </c>
      <c r="J14" s="99" t="e">
        <f t="array" ref="J14">+ROUND(INDEX(FCSTSDV!$D$2:$L$72,MATCH('31.10'!$D14,FCSTSDV!$C$2:$C$72,0),MATCH('31.10'!J$3,FCSTSDV!$D$1:$L$1,0))/'31.10'!$E14,1)</f>
        <v>#N/A</v>
      </c>
      <c r="K14" s="99" t="e">
        <f t="array" ref="K14">+ROUND(INDEX(FCSTSDV!$D$2:$L$72,MATCH('31.10'!$D14,FCSTSDV!$C$2:$C$72,0),MATCH('31.10'!K$3,FCSTSDV!$D$1:$L$1,0))/'31.10'!$E14,1)</f>
        <v>#N/A</v>
      </c>
      <c r="L14" s="99" t="e">
        <f t="array" ref="L14">+ROUND(INDEX(FCSTSDV!$D$2:$L$72,MATCH('31.10'!$D14,FCSTSDV!$C$2:$C$72,0),MATCH('31.10'!L$3,FCSTSDV!$D$1:$L$1,0))/'31.10'!$E14,1)</f>
        <v>#N/A</v>
      </c>
      <c r="M14" s="99" t="e">
        <f t="array" ref="M14">+ROUND(INDEX(FCSTSDV!$D$2:$L$72,MATCH('31.10'!$D14,FCSTSDV!$C$2:$C$72,0),MATCH('31.10'!M$3,FCSTSDV!$D$1:$L$1,0))/'31.10'!$E14,1)</f>
        <v>#N/A</v>
      </c>
      <c r="N14" s="99" t="e">
        <f t="array" ref="N14">+ROUND(INDEX(FCSTSDV!$D$2:$L$72,MATCH('31.10'!$D14,FCSTSDV!$C$2:$C$72,0),MATCH('31.10'!N$3,FCSTSDV!$D$1:$L$1,0))/'31.10'!$E14,1)</f>
        <v>#N/A</v>
      </c>
      <c r="O14" s="99" t="e">
        <f t="array" ref="O14">+ROUND(INDEX(FCSTSDV!$D$2:$L$72,MATCH('31.10'!$D14,FCSTSDV!$C$2:$C$72,0),MATCH('31.10'!O$3,FCSTSDV!$D$1:$L$1,0))/'31.10'!$E14,1)</f>
        <v>#N/A</v>
      </c>
      <c r="P14" s="99" t="e">
        <f t="array" ref="P14">+ROUND(INDEX(FCSTSDV!$D$2:$L$72,MATCH('31.10'!$D14,FCSTSDV!$C$2:$C$72,0),MATCH('31.10'!P$3,FCSTSDV!$D$1:$L$1,0))/'31.10'!$E14,1)</f>
        <v>#N/A</v>
      </c>
      <c r="Q14" s="99" t="e">
        <f t="array" ref="Q14">+ROUND(INDEX(FCSTSDV!$D$2:$L$72,MATCH('31.10'!$D14,FCSTSDV!$C$2:$C$72,0),MATCH('31.10'!Q$3,FCSTSDV!$D$1:$L$1,0))/'31.10'!$E14,1)</f>
        <v>#N/A</v>
      </c>
      <c r="R14" s="99" t="e">
        <f t="array" ref="R14">+ROUND(INDEX(FCSTSDV!$D$2:$L$72,MATCH('31.10'!$D14,FCSTSDV!$C$2:$C$72,0),MATCH('31.10'!R$3,FCSTSDV!$D$1:$L$1,0))/'31.10'!$E14,1)</f>
        <v>#N/A</v>
      </c>
      <c r="S14" s="99" t="e">
        <f t="array" ref="S14">+ROUND(INDEX(FCSTSDV!$D$2:$L$72,MATCH('31.10'!$D14,FCSTSDV!$C$2:$C$72,0),MATCH('31.10'!S$3,FCSTSDV!$D$1:$L$1,0))/'31.10'!$E14,1)</f>
        <v>#N/A</v>
      </c>
      <c r="T14" s="99" t="e">
        <f t="array" ref="T14">+ROUND(INDEX(FCSTSDV!$D$2:$L$72,MATCH('31.10'!$D14,FCSTSDV!$C$2:$C$72,0),MATCH('31.10'!T$3,FCSTSDV!$D$1:$L$1,0))/'31.10'!$E14,1)</f>
        <v>#N/A</v>
      </c>
      <c r="U14" s="99" t="e">
        <f t="array" ref="U14">+ROUND(INDEX(FCSTSDV!$D$2:$L$72,MATCH('31.10'!$D14,FCSTSDV!$C$2:$C$72,0),MATCH('31.10'!U$3,FCSTSDV!$D$1:$L$1,0))/'31.10'!$E14,1)</f>
        <v>#N/A</v>
      </c>
      <c r="V14" s="99" t="e">
        <f t="array" ref="V14">+ROUND(INDEX(FCSTSDV!$D$2:$L$72,MATCH('31.10'!$D14,FCSTSDV!$C$2:$C$72,0),MATCH('31.10'!V$3,FCSTSDV!$D$1:$L$1,0))/'31.10'!$E14,1)</f>
        <v>#N/A</v>
      </c>
      <c r="W14" s="99" t="e">
        <f t="array" ref="W14">+ROUND(INDEX(FCSTSDV!$D$2:$L$72,MATCH('31.10'!$D14,FCSTSDV!$C$2:$C$72,0),MATCH('31.10'!W$3,FCSTSDV!$D$1:$L$1,0))/'31.10'!$E14,1)</f>
        <v>#N/A</v>
      </c>
      <c r="X14" s="99" t="e">
        <f t="array" ref="X14">+ROUND(INDEX(FCSTSDV!$D$2:$L$72,MATCH('31.10'!$D14,FCSTSDV!$C$2:$C$72,0),MATCH('31.10'!X$3,FCSTSDV!$D$1:$L$1,0))/'31.10'!$E14,1)</f>
        <v>#N/A</v>
      </c>
      <c r="Y14" s="99" t="e">
        <f t="array" ref="Y14">+ROUND(INDEX(FCSTSDV!$D$2:$L$72,MATCH('31.10'!$D14,FCSTSDV!$C$2:$C$72,0),MATCH('31.10'!Y$3,FCSTSDV!$D$1:$L$1,0))/'31.10'!$E14,1)</f>
        <v>#N/A</v>
      </c>
      <c r="Z14" s="92" t="e">
        <f t="array" ref="Z14">+ROUND(INDEX(FCSTSDV!$D$2:$L$72,MATCH('31.10'!$D14,FCSTSDV!$C$2:$C$72,0),MATCH('31.10'!Z$3,FCSTSDV!$D$1:$L$1,0))/'31.10'!$E14,1)</f>
        <v>#N/A</v>
      </c>
      <c r="AA14" s="92" t="e">
        <f t="array" ref="AA14">+ROUND(INDEX(FCSTSDV!$D$2:$L$72,MATCH('31.10'!$D14,FCSTSDV!$C$2:$C$72,0),MATCH('31.10'!AA$3,FCSTSDV!$D$1:$L$1,0))/'31.10'!$E14,1)</f>
        <v>#N/A</v>
      </c>
      <c r="AB14" s="92" t="e">
        <f t="array" ref="AB14">+ROUND(INDEX(FCSTSDV!$D$2:$L$72,MATCH('31.10'!$D14,FCSTSDV!$C$2:$C$72,0),MATCH('31.10'!AB$3,FCSTSDV!$D$1:$L$1,0))/'31.10'!$E14,1)</f>
        <v>#N/A</v>
      </c>
      <c r="AC14" s="92" t="e">
        <f t="array" ref="AC14">+ROUND(INDEX(FCSTSDV!$D$2:$L$72,MATCH('31.10'!$D14,FCSTSDV!$C$2:$C$72,0),MATCH('31.10'!AC$3,FCSTSDV!$D$1:$L$1,0))/'31.10'!$E14,1)</f>
        <v>#N/A</v>
      </c>
      <c r="AD14" s="92" t="e">
        <f t="array" ref="AD14">+ROUND(INDEX(FCSTSDV!$D$2:$L$72,MATCH('31.10'!$D14,FCSTSDV!$C$2:$C$72,0),MATCH('31.10'!AD$3,FCSTSDV!$D$1:$L$1,0))/'31.10'!$E14,1)</f>
        <v>#N/A</v>
      </c>
      <c r="AE14" s="92" t="e">
        <f>+ROUND(INDEX(FCSTSDV!$D$2:$L$673,MATCH('31.10'!$D14,FCSTSDV!$C$2:$C$673,0),MATCH('31.10'!AE$3,FCSTSDV!$D$1:$L$1,0))/'31.10'!$E14,1)</f>
        <v>#N/A</v>
      </c>
      <c r="AF14" s="92" t="e">
        <f>+ROUND(INDEX(FCSTSDV!$D$2:$L$673,MATCH('31.10'!$D14,FCSTSDV!$C$2:$C$673,0),MATCH('31.10'!AF$3,FCSTSDV!$D$1:$L$1,0))/'31.10'!$E14,1)</f>
        <v>#N/A</v>
      </c>
      <c r="AG14" s="92" t="e">
        <f>+ROUND(INDEX(FCSTSDV!$D$2:$L$673,MATCH('31.10'!$D14,FCSTSDV!$C$2:$C$673,0),MATCH('31.10'!AG$3,FCSTSDV!$D$1:$L$1,0))/'31.10'!$E14,1)</f>
        <v>#N/A</v>
      </c>
      <c r="AH14" s="92" t="e">
        <f>+ROUND(INDEX(FCSTSDV!$D$2:$L$673,MATCH('31.10'!$D14,FCSTSDV!$C$2:$C$673,0),MATCH('31.10'!AH$3,FCSTSDV!$D$1:$L$1,0))/'31.10'!$E14,1)</f>
        <v>#N/A</v>
      </c>
      <c r="AI14" s="92" t="e">
        <f>+ROUND(INDEX(FCSTSDV!$D$2:$L$673,MATCH('31.10'!$D14,FCSTSDV!$C$2:$C$673,0),MATCH('31.10'!AI$3,FCSTSDV!$D$1:$L$1,0))/'31.10'!$E14,1)</f>
        <v>#N/A</v>
      </c>
      <c r="AJ14" s="92" t="e">
        <f>+ROUND(INDEX(FCSTSDV!$D$2:$L$673,MATCH('31.10'!$D14,FCSTSDV!$C$2:$C$673,0),MATCH('31.10'!AJ$3,FCSTSDV!$D$1:$L$1,0))/'31.10'!$E14,1)</f>
        <v>#N/A</v>
      </c>
    </row>
    <row r="15" spans="1:36" ht="20.100000000000001" customHeight="1">
      <c r="A15" s="818"/>
      <c r="B15" s="794"/>
      <c r="C15" s="57"/>
      <c r="D15" s="46" t="s">
        <v>47</v>
      </c>
      <c r="E15" s="49">
        <v>100</v>
      </c>
      <c r="F15" s="838"/>
      <c r="G15" s="838"/>
      <c r="H15" s="832"/>
      <c r="I15" s="81">
        <f>+ROUND(IFERROR(VLOOKUP(D15,FCSTSDV!$C$2:$E$2983,26,0),0)/'31.10'!E15+0,0)</f>
        <v>0</v>
      </c>
      <c r="J15" s="92" t="e">
        <f t="array" ref="J15">+ROUND(INDEX(FCSTSDV!$D$2:$L$72,MATCH('31.10'!$D15,FCSTSDV!$C$2:$C$72,0),MATCH('31.10'!J$3,FCSTSDV!$D$1:$L$1,0))/'31.10'!$E15,1)</f>
        <v>#N/A</v>
      </c>
      <c r="K15" s="92" t="e">
        <f t="array" ref="K15">+ROUND(INDEX(FCSTSDV!$D$2:$L$72,MATCH('31.10'!$D15,FCSTSDV!$C$2:$C$72,0),MATCH('31.10'!K$3,FCSTSDV!$D$1:$L$1,0))/'31.10'!$E15,1)</f>
        <v>#N/A</v>
      </c>
      <c r="L15" s="92" t="e">
        <f t="array" ref="L15">+ROUND(INDEX(FCSTSDV!$D$2:$L$72,MATCH('31.10'!$D15,FCSTSDV!$C$2:$C$72,0),MATCH('31.10'!L$3,FCSTSDV!$D$1:$L$1,0))/'31.10'!$E15,1)</f>
        <v>#N/A</v>
      </c>
      <c r="M15" s="92" t="e">
        <f t="array" ref="M15">+ROUND(INDEX(FCSTSDV!$D$2:$L$72,MATCH('31.10'!$D15,FCSTSDV!$C$2:$C$72,0),MATCH('31.10'!M$3,FCSTSDV!$D$1:$L$1,0))/'31.10'!$E15,1)</f>
        <v>#N/A</v>
      </c>
      <c r="N15" s="92" t="e">
        <f t="array" ref="N15">+ROUND(INDEX(FCSTSDV!$D$2:$L$72,MATCH('31.10'!$D15,FCSTSDV!$C$2:$C$72,0),MATCH('31.10'!N$3,FCSTSDV!$D$1:$L$1,0))/'31.10'!$E15,1)</f>
        <v>#N/A</v>
      </c>
      <c r="O15" s="92" t="e">
        <f t="array" ref="O15">+ROUND(INDEX(FCSTSDV!$D$2:$L$72,MATCH('31.10'!$D15,FCSTSDV!$C$2:$C$72,0),MATCH('31.10'!O$3,FCSTSDV!$D$1:$L$1,0))/'31.10'!$E15,1)</f>
        <v>#N/A</v>
      </c>
      <c r="P15" s="92" t="e">
        <f t="array" ref="P15">+ROUND(INDEX(FCSTSDV!$D$2:$L$72,MATCH('31.10'!$D15,FCSTSDV!$C$2:$C$72,0),MATCH('31.10'!P$3,FCSTSDV!$D$1:$L$1,0))/'31.10'!$E15,1)</f>
        <v>#N/A</v>
      </c>
      <c r="Q15" s="92" t="e">
        <f t="array" ref="Q15">+ROUND(INDEX(FCSTSDV!$D$2:$L$72,MATCH('31.10'!$D15,FCSTSDV!$C$2:$C$72,0),MATCH('31.10'!Q$3,FCSTSDV!$D$1:$L$1,0))/'31.10'!$E15,1)</f>
        <v>#N/A</v>
      </c>
      <c r="R15" s="92" t="e">
        <f t="array" ref="R15">+ROUND(INDEX(FCSTSDV!$D$2:$L$72,MATCH('31.10'!$D15,FCSTSDV!$C$2:$C$72,0),MATCH('31.10'!R$3,FCSTSDV!$D$1:$L$1,0))/'31.10'!$E15,1)</f>
        <v>#N/A</v>
      </c>
      <c r="S15" s="92" t="e">
        <f t="array" ref="S15">+ROUND(INDEX(FCSTSDV!$D$2:$L$72,MATCH('31.10'!$D15,FCSTSDV!$C$2:$C$72,0),MATCH('31.10'!S$3,FCSTSDV!$D$1:$L$1,0))/'31.10'!$E15,1)</f>
        <v>#N/A</v>
      </c>
      <c r="T15" s="92" t="e">
        <f t="array" ref="T15">+ROUND(INDEX(FCSTSDV!$D$2:$L$72,MATCH('31.10'!$D15,FCSTSDV!$C$2:$C$72,0),MATCH('31.10'!T$3,FCSTSDV!$D$1:$L$1,0))/'31.10'!$E15,1)</f>
        <v>#N/A</v>
      </c>
      <c r="U15" s="92" t="e">
        <f t="array" ref="U15">+ROUND(INDEX(FCSTSDV!$D$2:$L$72,MATCH('31.10'!$D15,FCSTSDV!$C$2:$C$72,0),MATCH('31.10'!U$3,FCSTSDV!$D$1:$L$1,0))/'31.10'!$E15,1)</f>
        <v>#N/A</v>
      </c>
      <c r="V15" s="92" t="e">
        <f t="array" ref="V15">+ROUND(INDEX(FCSTSDV!$D$2:$L$72,MATCH('31.10'!$D15,FCSTSDV!$C$2:$C$72,0),MATCH('31.10'!V$3,FCSTSDV!$D$1:$L$1,0))/'31.10'!$E15,1)</f>
        <v>#N/A</v>
      </c>
      <c r="W15" s="92" t="e">
        <f t="array" ref="W15">+ROUND(INDEX(FCSTSDV!$D$2:$L$72,MATCH('31.10'!$D15,FCSTSDV!$C$2:$C$72,0),MATCH('31.10'!W$3,FCSTSDV!$D$1:$L$1,0))/'31.10'!$E15,1)</f>
        <v>#N/A</v>
      </c>
      <c r="X15" s="92" t="e">
        <f t="array" ref="X15">+ROUND(INDEX(FCSTSDV!$D$2:$L$72,MATCH('31.10'!$D15,FCSTSDV!$C$2:$C$72,0),MATCH('31.10'!X$3,FCSTSDV!$D$1:$L$1,0))/'31.10'!$E15,1)</f>
        <v>#N/A</v>
      </c>
      <c r="Y15" s="92" t="e">
        <f t="array" ref="Y15">+ROUND(INDEX(FCSTSDV!$D$2:$L$72,MATCH('31.10'!$D15,FCSTSDV!$C$2:$C$72,0),MATCH('31.10'!Y$3,FCSTSDV!$D$1:$L$1,0))/'31.10'!$E15,1)</f>
        <v>#N/A</v>
      </c>
      <c r="Z15" s="92" t="e">
        <f t="array" ref="Z15">+ROUND(INDEX(FCSTSDV!$D$2:$L$72,MATCH('31.10'!$D15,FCSTSDV!$C$2:$C$72,0),MATCH('31.10'!Z$3,FCSTSDV!$D$1:$L$1,0))/'31.10'!$E15,1)</f>
        <v>#N/A</v>
      </c>
      <c r="AA15" s="92" t="e">
        <f t="array" ref="AA15">+ROUND(INDEX(FCSTSDV!$D$2:$L$72,MATCH('31.10'!$D15,FCSTSDV!$C$2:$C$72,0),MATCH('31.10'!AA$3,FCSTSDV!$D$1:$L$1,0))/'31.10'!$E15,1)</f>
        <v>#N/A</v>
      </c>
      <c r="AB15" s="92" t="e">
        <f t="array" ref="AB15">+ROUND(INDEX(FCSTSDV!$D$2:$L$72,MATCH('31.10'!$D15,FCSTSDV!$C$2:$C$72,0),MATCH('31.10'!AB$3,FCSTSDV!$D$1:$L$1,0))/'31.10'!$E15,1)</f>
        <v>#N/A</v>
      </c>
      <c r="AC15" s="92" t="e">
        <f t="array" ref="AC15">+ROUND(INDEX(FCSTSDV!$D$2:$L$72,MATCH('31.10'!$D15,FCSTSDV!$C$2:$C$72,0),MATCH('31.10'!AC$3,FCSTSDV!$D$1:$L$1,0))/'31.10'!$E15,1)</f>
        <v>#N/A</v>
      </c>
      <c r="AD15" s="92" t="e">
        <f t="array" ref="AD15">+ROUND(INDEX(FCSTSDV!$D$2:$L$72,MATCH('31.10'!$D15,FCSTSDV!$C$2:$C$72,0),MATCH('31.10'!AD$3,FCSTSDV!$D$1:$L$1,0))/'31.10'!$E15,1)</f>
        <v>#N/A</v>
      </c>
      <c r="AE15" s="92" t="e">
        <f>+ROUND(INDEX(FCSTSDV!$D$2:$L$673,MATCH('31.10'!$D15,FCSTSDV!$C$2:$C$673,0),MATCH('31.10'!AE$3,FCSTSDV!$D$1:$L$1,0))/'31.10'!$E15,1)</f>
        <v>#N/A</v>
      </c>
      <c r="AF15" s="92" t="e">
        <f>+ROUND(INDEX(FCSTSDV!$D$2:$L$673,MATCH('31.10'!$D15,FCSTSDV!$C$2:$C$673,0),MATCH('31.10'!AF$3,FCSTSDV!$D$1:$L$1,0))/'31.10'!$E15,1)</f>
        <v>#N/A</v>
      </c>
      <c r="AG15" s="92" t="e">
        <f>+ROUND(INDEX(FCSTSDV!$D$2:$L$673,MATCH('31.10'!$D15,FCSTSDV!$C$2:$C$673,0),MATCH('31.10'!AG$3,FCSTSDV!$D$1:$L$1,0))/'31.10'!$E15,1)</f>
        <v>#N/A</v>
      </c>
      <c r="AH15" s="92" t="e">
        <f>+ROUND(INDEX(FCSTSDV!$D$2:$L$673,MATCH('31.10'!$D15,FCSTSDV!$C$2:$C$673,0),MATCH('31.10'!AH$3,FCSTSDV!$D$1:$L$1,0))/'31.10'!$E15,1)</f>
        <v>#N/A</v>
      </c>
      <c r="AI15" s="92" t="e">
        <f>+ROUND(INDEX(FCSTSDV!$D$2:$L$673,MATCH('31.10'!$D15,FCSTSDV!$C$2:$C$673,0),MATCH('31.10'!AI$3,FCSTSDV!$D$1:$L$1,0))/'31.10'!$E15,1)</f>
        <v>#N/A</v>
      </c>
      <c r="AJ15" s="92" t="e">
        <f>+ROUND(INDEX(FCSTSDV!$D$2:$L$673,MATCH('31.10'!$D15,FCSTSDV!$C$2:$C$673,0),MATCH('31.10'!AJ$3,FCSTSDV!$D$1:$L$1,0))/'31.10'!$E15,1)</f>
        <v>#N/A</v>
      </c>
    </row>
    <row r="16" spans="1:36" ht="20.100000000000001" customHeight="1">
      <c r="A16" s="818"/>
      <c r="B16" s="794"/>
      <c r="C16" s="57"/>
      <c r="D16" s="46" t="s">
        <v>48</v>
      </c>
      <c r="E16" s="49">
        <v>150</v>
      </c>
      <c r="F16" s="838"/>
      <c r="G16" s="838"/>
      <c r="H16" s="832"/>
      <c r="I16" s="81">
        <f>+ROUND(IFERROR(VLOOKUP(D16,FCSTSDV!$C$2:$E$2983,26,0),0)/'31.10'!E16+0,0)</f>
        <v>0</v>
      </c>
      <c r="J16" s="92" t="e">
        <f t="array" ref="J16">+ROUND(INDEX(FCSTSDV!$D$2:$L$72,MATCH('31.10'!$D16,FCSTSDV!$C$2:$C$72,0),MATCH('31.10'!J$3,FCSTSDV!$D$1:$L$1,0))/'31.10'!$E16,1)</f>
        <v>#N/A</v>
      </c>
      <c r="K16" s="92" t="e">
        <f t="array" ref="K16">+ROUND(INDEX(FCSTSDV!$D$2:$L$72,MATCH('31.10'!$D16,FCSTSDV!$C$2:$C$72,0),MATCH('31.10'!K$3,FCSTSDV!$D$1:$L$1,0))/'31.10'!$E16,1)</f>
        <v>#N/A</v>
      </c>
      <c r="L16" s="92" t="e">
        <f t="array" ref="L16">+ROUND(INDEX(FCSTSDV!$D$2:$L$72,MATCH('31.10'!$D16,FCSTSDV!$C$2:$C$72,0),MATCH('31.10'!L$3,FCSTSDV!$D$1:$L$1,0))/'31.10'!$E16,1)</f>
        <v>#N/A</v>
      </c>
      <c r="M16" s="92" t="e">
        <f t="array" ref="M16">+ROUND(INDEX(FCSTSDV!$D$2:$L$72,MATCH('31.10'!$D16,FCSTSDV!$C$2:$C$72,0),MATCH('31.10'!M$3,FCSTSDV!$D$1:$L$1,0))/'31.10'!$E16,1)</f>
        <v>#N/A</v>
      </c>
      <c r="N16" s="92" t="e">
        <f t="array" ref="N16">+ROUND(INDEX(FCSTSDV!$D$2:$L$72,MATCH('31.10'!$D16,FCSTSDV!$C$2:$C$72,0),MATCH('31.10'!N$3,FCSTSDV!$D$1:$L$1,0))/'31.10'!$E16,1)</f>
        <v>#N/A</v>
      </c>
      <c r="O16" s="92" t="e">
        <f t="array" ref="O16">+ROUND(INDEX(FCSTSDV!$D$2:$L$72,MATCH('31.10'!$D16,FCSTSDV!$C$2:$C$72,0),MATCH('31.10'!O$3,FCSTSDV!$D$1:$L$1,0))/'31.10'!$E16,1)</f>
        <v>#N/A</v>
      </c>
      <c r="P16" s="92" t="e">
        <f t="array" ref="P16">+ROUND(INDEX(FCSTSDV!$D$2:$L$72,MATCH('31.10'!$D16,FCSTSDV!$C$2:$C$72,0),MATCH('31.10'!P$3,FCSTSDV!$D$1:$L$1,0))/'31.10'!$E16,1)</f>
        <v>#N/A</v>
      </c>
      <c r="Q16" s="92" t="e">
        <f t="array" ref="Q16">+ROUND(INDEX(FCSTSDV!$D$2:$L$72,MATCH('31.10'!$D16,FCSTSDV!$C$2:$C$72,0),MATCH('31.10'!Q$3,FCSTSDV!$D$1:$L$1,0))/'31.10'!$E16,1)</f>
        <v>#N/A</v>
      </c>
      <c r="R16" s="92" t="e">
        <f t="array" ref="R16">+ROUND(INDEX(FCSTSDV!$D$2:$L$72,MATCH('31.10'!$D16,FCSTSDV!$C$2:$C$72,0),MATCH('31.10'!R$3,FCSTSDV!$D$1:$L$1,0))/'31.10'!$E16,1)</f>
        <v>#N/A</v>
      </c>
      <c r="S16" s="92" t="e">
        <f t="array" ref="S16">+ROUND(INDEX(FCSTSDV!$D$2:$L$72,MATCH('31.10'!$D16,FCSTSDV!$C$2:$C$72,0),MATCH('31.10'!S$3,FCSTSDV!$D$1:$L$1,0))/'31.10'!$E16,1)</f>
        <v>#N/A</v>
      </c>
      <c r="T16" s="92" t="e">
        <f t="array" ref="T16">+ROUND(INDEX(FCSTSDV!$D$2:$L$72,MATCH('31.10'!$D16,FCSTSDV!$C$2:$C$72,0),MATCH('31.10'!T$3,FCSTSDV!$D$1:$L$1,0))/'31.10'!$E16,1)</f>
        <v>#N/A</v>
      </c>
      <c r="U16" s="92" t="e">
        <f t="array" ref="U16">+ROUND(INDEX(FCSTSDV!$D$2:$L$72,MATCH('31.10'!$D16,FCSTSDV!$C$2:$C$72,0),MATCH('31.10'!U$3,FCSTSDV!$D$1:$L$1,0))/'31.10'!$E16,1)</f>
        <v>#N/A</v>
      </c>
      <c r="V16" s="92" t="e">
        <f t="array" ref="V16">+ROUND(INDEX(FCSTSDV!$D$2:$L$72,MATCH('31.10'!$D16,FCSTSDV!$C$2:$C$72,0),MATCH('31.10'!V$3,FCSTSDV!$D$1:$L$1,0))/'31.10'!$E16,1)</f>
        <v>#N/A</v>
      </c>
      <c r="W16" s="92" t="e">
        <f t="array" ref="W16">+ROUND(INDEX(FCSTSDV!$D$2:$L$72,MATCH('31.10'!$D16,FCSTSDV!$C$2:$C$72,0),MATCH('31.10'!W$3,FCSTSDV!$D$1:$L$1,0))/'31.10'!$E16,1)</f>
        <v>#N/A</v>
      </c>
      <c r="X16" s="92" t="e">
        <f t="array" ref="X16">+ROUND(INDEX(FCSTSDV!$D$2:$L$72,MATCH('31.10'!$D16,FCSTSDV!$C$2:$C$72,0),MATCH('31.10'!X$3,FCSTSDV!$D$1:$L$1,0))/'31.10'!$E16,1)</f>
        <v>#N/A</v>
      </c>
      <c r="Y16" s="92" t="e">
        <f t="array" ref="Y16">+ROUND(INDEX(FCSTSDV!$D$2:$L$72,MATCH('31.10'!$D16,FCSTSDV!$C$2:$C$72,0),MATCH('31.10'!Y$3,FCSTSDV!$D$1:$L$1,0))/'31.10'!$E16,1)</f>
        <v>#N/A</v>
      </c>
      <c r="Z16" s="92" t="e">
        <f t="array" ref="Z16">+ROUND(INDEX(FCSTSDV!$D$2:$L$72,MATCH('31.10'!$D16,FCSTSDV!$C$2:$C$72,0),MATCH('31.10'!Z$3,FCSTSDV!$D$1:$L$1,0))/'31.10'!$E16,1)</f>
        <v>#N/A</v>
      </c>
      <c r="AA16" s="92" t="e">
        <f t="array" ref="AA16">+ROUND(INDEX(FCSTSDV!$D$2:$L$72,MATCH('31.10'!$D16,FCSTSDV!$C$2:$C$72,0),MATCH('31.10'!AA$3,FCSTSDV!$D$1:$L$1,0))/'31.10'!$E16,1)</f>
        <v>#N/A</v>
      </c>
      <c r="AB16" s="92" t="e">
        <f t="array" ref="AB16">+ROUND(INDEX(FCSTSDV!$D$2:$L$72,MATCH('31.10'!$D16,FCSTSDV!$C$2:$C$72,0),MATCH('31.10'!AB$3,FCSTSDV!$D$1:$L$1,0))/'31.10'!$E16,1)</f>
        <v>#N/A</v>
      </c>
      <c r="AC16" s="92" t="e">
        <f t="array" ref="AC16">+ROUND(INDEX(FCSTSDV!$D$2:$L$72,MATCH('31.10'!$D16,FCSTSDV!$C$2:$C$72,0),MATCH('31.10'!AC$3,FCSTSDV!$D$1:$L$1,0))/'31.10'!$E16,1)</f>
        <v>#N/A</v>
      </c>
      <c r="AD16" s="92" t="e">
        <f t="array" ref="AD16">+ROUND(INDEX(FCSTSDV!$D$2:$L$72,MATCH('31.10'!$D16,FCSTSDV!$C$2:$C$72,0),MATCH('31.10'!AD$3,FCSTSDV!$D$1:$L$1,0))/'31.10'!$E16,1)</f>
        <v>#N/A</v>
      </c>
      <c r="AE16" s="92" t="e">
        <f>+ROUND(INDEX(FCSTSDV!$D$2:$L$673,MATCH('31.10'!$D16,FCSTSDV!$C$2:$C$673,0),MATCH('31.10'!AE$3,FCSTSDV!$D$1:$L$1,0))/'31.10'!$E16,1)</f>
        <v>#N/A</v>
      </c>
      <c r="AF16" s="92" t="e">
        <f>+ROUND(INDEX(FCSTSDV!$D$2:$L$673,MATCH('31.10'!$D16,FCSTSDV!$C$2:$C$673,0),MATCH('31.10'!AF$3,FCSTSDV!$D$1:$L$1,0))/'31.10'!$E16,1)</f>
        <v>#N/A</v>
      </c>
      <c r="AG16" s="92" t="e">
        <f>+ROUND(INDEX(FCSTSDV!$D$2:$L$673,MATCH('31.10'!$D16,FCSTSDV!$C$2:$C$673,0),MATCH('31.10'!AG$3,FCSTSDV!$D$1:$L$1,0))/'31.10'!$E16,1)</f>
        <v>#N/A</v>
      </c>
      <c r="AH16" s="92" t="e">
        <f>+ROUND(INDEX(FCSTSDV!$D$2:$L$673,MATCH('31.10'!$D16,FCSTSDV!$C$2:$C$673,0),MATCH('31.10'!AH$3,FCSTSDV!$D$1:$L$1,0))/'31.10'!$E16,1)</f>
        <v>#N/A</v>
      </c>
      <c r="AI16" s="92" t="e">
        <f>+ROUND(INDEX(FCSTSDV!$D$2:$L$673,MATCH('31.10'!$D16,FCSTSDV!$C$2:$C$673,0),MATCH('31.10'!AI$3,FCSTSDV!$D$1:$L$1,0))/'31.10'!$E16,1)</f>
        <v>#N/A</v>
      </c>
      <c r="AJ16" s="92" t="e">
        <f>+ROUND(INDEX(FCSTSDV!$D$2:$L$673,MATCH('31.10'!$D16,FCSTSDV!$C$2:$C$673,0),MATCH('31.10'!AJ$3,FCSTSDV!$D$1:$L$1,0))/'31.10'!$E16,1)</f>
        <v>#N/A</v>
      </c>
    </row>
    <row r="17" spans="1:36" ht="20.100000000000001" customHeight="1">
      <c r="A17" s="818"/>
      <c r="B17" s="794"/>
      <c r="C17" s="57"/>
      <c r="D17" s="46" t="s">
        <v>49</v>
      </c>
      <c r="E17" s="49">
        <v>100</v>
      </c>
      <c r="F17" s="838"/>
      <c r="G17" s="838"/>
      <c r="H17" s="832"/>
      <c r="I17" s="81">
        <f>+ROUND(IFERROR(VLOOKUP(D17,FCSTSDV!$C$2:$E$2983,26,0),0)/'31.10'!E17+0,0)</f>
        <v>0</v>
      </c>
      <c r="J17" s="92" t="e">
        <f t="array" ref="J17">+ROUND(INDEX(FCSTSDV!$D$2:$L$72,MATCH('31.10'!$D17,FCSTSDV!$C$2:$C$72,0),MATCH('31.10'!J$3,FCSTSDV!$D$1:$L$1,0))/'31.10'!$E17,1)</f>
        <v>#N/A</v>
      </c>
      <c r="K17" s="92" t="e">
        <f t="array" ref="K17">+ROUND(INDEX(FCSTSDV!$D$2:$L$72,MATCH('31.10'!$D17,FCSTSDV!$C$2:$C$72,0),MATCH('31.10'!K$3,FCSTSDV!$D$1:$L$1,0))/'31.10'!$E17,1)</f>
        <v>#N/A</v>
      </c>
      <c r="L17" s="92" t="e">
        <f t="array" ref="L17">+ROUND(INDEX(FCSTSDV!$D$2:$L$72,MATCH('31.10'!$D17,FCSTSDV!$C$2:$C$72,0),MATCH('31.10'!L$3,FCSTSDV!$D$1:$L$1,0))/'31.10'!$E17,1)</f>
        <v>#N/A</v>
      </c>
      <c r="M17" s="92" t="e">
        <f t="array" ref="M17">+ROUND(INDEX(FCSTSDV!$D$2:$L$72,MATCH('31.10'!$D17,FCSTSDV!$C$2:$C$72,0),MATCH('31.10'!M$3,FCSTSDV!$D$1:$L$1,0))/'31.10'!$E17,1)</f>
        <v>#N/A</v>
      </c>
      <c r="N17" s="92" t="e">
        <f t="array" ref="N17">+ROUND(INDEX(FCSTSDV!$D$2:$L$72,MATCH('31.10'!$D17,FCSTSDV!$C$2:$C$72,0),MATCH('31.10'!N$3,FCSTSDV!$D$1:$L$1,0))/'31.10'!$E17,1)</f>
        <v>#N/A</v>
      </c>
      <c r="O17" s="92" t="e">
        <f t="array" ref="O17">+ROUND(INDEX(FCSTSDV!$D$2:$L$72,MATCH('31.10'!$D17,FCSTSDV!$C$2:$C$72,0),MATCH('31.10'!O$3,FCSTSDV!$D$1:$L$1,0))/'31.10'!$E17,1)</f>
        <v>#N/A</v>
      </c>
      <c r="P17" s="92" t="e">
        <f t="array" ref="P17">+ROUND(INDEX(FCSTSDV!$D$2:$L$72,MATCH('31.10'!$D17,FCSTSDV!$C$2:$C$72,0),MATCH('31.10'!P$3,FCSTSDV!$D$1:$L$1,0))/'31.10'!$E17,1)</f>
        <v>#N/A</v>
      </c>
      <c r="Q17" s="92" t="e">
        <f t="array" ref="Q17">+ROUND(INDEX(FCSTSDV!$D$2:$L$72,MATCH('31.10'!$D17,FCSTSDV!$C$2:$C$72,0),MATCH('31.10'!Q$3,FCSTSDV!$D$1:$L$1,0))/'31.10'!$E17,1)</f>
        <v>#N/A</v>
      </c>
      <c r="R17" s="92" t="e">
        <f t="array" ref="R17">+ROUND(INDEX(FCSTSDV!$D$2:$L$72,MATCH('31.10'!$D17,FCSTSDV!$C$2:$C$72,0),MATCH('31.10'!R$3,FCSTSDV!$D$1:$L$1,0))/'31.10'!$E17,1)</f>
        <v>#N/A</v>
      </c>
      <c r="S17" s="92" t="e">
        <f t="array" ref="S17">+ROUND(INDEX(FCSTSDV!$D$2:$L$72,MATCH('31.10'!$D17,FCSTSDV!$C$2:$C$72,0),MATCH('31.10'!S$3,FCSTSDV!$D$1:$L$1,0))/'31.10'!$E17,1)</f>
        <v>#N/A</v>
      </c>
      <c r="T17" s="92" t="e">
        <f t="array" ref="T17">+ROUND(INDEX(FCSTSDV!$D$2:$L$72,MATCH('31.10'!$D17,FCSTSDV!$C$2:$C$72,0),MATCH('31.10'!T$3,FCSTSDV!$D$1:$L$1,0))/'31.10'!$E17,1)</f>
        <v>#N/A</v>
      </c>
      <c r="U17" s="92" t="e">
        <f t="array" ref="U17">+ROUND(INDEX(FCSTSDV!$D$2:$L$72,MATCH('31.10'!$D17,FCSTSDV!$C$2:$C$72,0),MATCH('31.10'!U$3,FCSTSDV!$D$1:$L$1,0))/'31.10'!$E17,1)</f>
        <v>#N/A</v>
      </c>
      <c r="V17" s="92" t="e">
        <f t="array" ref="V17">+ROUND(INDEX(FCSTSDV!$D$2:$L$72,MATCH('31.10'!$D17,FCSTSDV!$C$2:$C$72,0),MATCH('31.10'!V$3,FCSTSDV!$D$1:$L$1,0))/'31.10'!$E17,1)</f>
        <v>#N/A</v>
      </c>
      <c r="W17" s="92" t="e">
        <f t="array" ref="W17">+ROUND(INDEX(FCSTSDV!$D$2:$L$72,MATCH('31.10'!$D17,FCSTSDV!$C$2:$C$72,0),MATCH('31.10'!W$3,FCSTSDV!$D$1:$L$1,0))/'31.10'!$E17,1)</f>
        <v>#N/A</v>
      </c>
      <c r="X17" s="92" t="e">
        <f t="array" ref="X17">+ROUND(INDEX(FCSTSDV!$D$2:$L$72,MATCH('31.10'!$D17,FCSTSDV!$C$2:$C$72,0),MATCH('31.10'!X$3,FCSTSDV!$D$1:$L$1,0))/'31.10'!$E17,1)</f>
        <v>#N/A</v>
      </c>
      <c r="Y17" s="92" t="e">
        <f t="array" ref="Y17">+ROUND(INDEX(FCSTSDV!$D$2:$L$72,MATCH('31.10'!$D17,FCSTSDV!$C$2:$C$72,0),MATCH('31.10'!Y$3,FCSTSDV!$D$1:$L$1,0))/'31.10'!$E17,1)</f>
        <v>#N/A</v>
      </c>
      <c r="Z17" s="92" t="e">
        <f>+ROUND(INDEX(FCSTSDV!$D$2:$L$673,MATCH('31.10'!$D17,FCSTSDV!$C$2:$C$673,0),MATCH('31.10'!Z$3,FCSTSDV!$D$1:$L$1,0))/'31.10'!$E17,1)</f>
        <v>#N/A</v>
      </c>
      <c r="AA17" s="92" t="e">
        <f>+ROUND(INDEX(FCSTSDV!$D$2:$L$673,MATCH('31.10'!$D17,FCSTSDV!$C$2:$C$673,0),MATCH('31.10'!AA$3,FCSTSDV!$D$1:$L$1,0))/'31.10'!$E17,1)</f>
        <v>#N/A</v>
      </c>
      <c r="AB17" s="92" t="e">
        <f>+ROUND(INDEX(FCSTSDV!$D$2:$L$673,MATCH('31.10'!$D17,FCSTSDV!$C$2:$C$673,0),MATCH('31.10'!AB$3,FCSTSDV!$D$1:$L$1,0))/'31.10'!$E17,1)</f>
        <v>#N/A</v>
      </c>
      <c r="AC17" s="92" t="e">
        <f>+ROUND(INDEX(FCSTSDV!$D$2:$L$673,MATCH('31.10'!$D17,FCSTSDV!$C$2:$C$673,0),MATCH('31.10'!AC$3,FCSTSDV!$D$1:$L$1,0))/'31.10'!$E17,1)</f>
        <v>#N/A</v>
      </c>
      <c r="AD17" s="92" t="e">
        <f>+ROUND(INDEX(FCSTSDV!$D$2:$L$673,MATCH('31.10'!$D17,FCSTSDV!$C$2:$C$673,0),MATCH('31.10'!AD$3,FCSTSDV!$D$1:$L$1,0))/'31.10'!$E17,1)</f>
        <v>#N/A</v>
      </c>
      <c r="AE17" s="92" t="e">
        <f>+ROUND(INDEX(FCSTSDV!$D$2:$L$673,MATCH('31.10'!$D17,FCSTSDV!$C$2:$C$673,0),MATCH('31.10'!AE$3,FCSTSDV!$D$1:$L$1,0))/'31.10'!$E17,1)</f>
        <v>#N/A</v>
      </c>
      <c r="AF17" s="92" t="e">
        <f>+ROUND(INDEX(FCSTSDV!$D$2:$L$673,MATCH('31.10'!$D17,FCSTSDV!$C$2:$C$673,0),MATCH('31.10'!AF$3,FCSTSDV!$D$1:$L$1,0))/'31.10'!$E17,1)</f>
        <v>#N/A</v>
      </c>
      <c r="AG17" s="92" t="e">
        <f>+ROUND(INDEX(FCSTSDV!$D$2:$L$673,MATCH('31.10'!$D17,FCSTSDV!$C$2:$C$673,0),MATCH('31.10'!AG$3,FCSTSDV!$D$1:$L$1,0))/'31.10'!$E17,1)</f>
        <v>#N/A</v>
      </c>
      <c r="AH17" s="92" t="e">
        <f>+ROUND(INDEX(FCSTSDV!$D$2:$L$673,MATCH('31.10'!$D17,FCSTSDV!$C$2:$C$673,0),MATCH('31.10'!AH$3,FCSTSDV!$D$1:$L$1,0))/'31.10'!$E17,1)</f>
        <v>#N/A</v>
      </c>
      <c r="AI17" s="92" t="e">
        <f>+ROUND(INDEX(FCSTSDV!$D$2:$L$673,MATCH('31.10'!$D17,FCSTSDV!$C$2:$C$673,0),MATCH('31.10'!AI$3,FCSTSDV!$D$1:$L$1,0))/'31.10'!$E17,1)</f>
        <v>#N/A</v>
      </c>
      <c r="AJ17" s="92" t="e">
        <f>+ROUND(INDEX(FCSTSDV!$D$2:$L$673,MATCH('31.10'!$D17,FCSTSDV!$C$2:$C$673,0),MATCH('31.10'!AJ$3,FCSTSDV!$D$1:$L$1,0))/'31.10'!$E17,1)</f>
        <v>#N/A</v>
      </c>
    </row>
    <row r="18" spans="1:36" ht="20.100000000000001" customHeight="1">
      <c r="A18" s="818"/>
      <c r="B18" s="794"/>
      <c r="C18" s="57"/>
      <c r="D18" s="46" t="s">
        <v>50</v>
      </c>
      <c r="E18" s="49">
        <v>500</v>
      </c>
      <c r="F18" s="838"/>
      <c r="G18" s="838"/>
      <c r="H18" s="832"/>
      <c r="I18" s="81">
        <f>+ROUND(IFERROR(VLOOKUP(D18,FCSTSDV!$C$2:$E$2983,26,0),0)/'31.10'!E18+0,0)</f>
        <v>0</v>
      </c>
      <c r="J18" s="92" t="e">
        <f t="array" ref="J18">+ROUND(INDEX(FCSTSDV!$D$2:$L$583,MATCH('31.10'!$D18,FCSTSDV!$C$2:$C$583,0),MATCH('31.10'!J$3,FCSTSDV!$D$1:$L$1,0))/'31.10'!$E18,1)</f>
        <v>#N/A</v>
      </c>
      <c r="K18" s="92" t="e">
        <f t="array" ref="K18">+ROUND(INDEX(FCSTSDV!$D$2:$L$583,MATCH('31.10'!$D18,FCSTSDV!$C$2:$C$583,0),MATCH('31.10'!K$3,FCSTSDV!$D$1:$L$1,0))/'31.10'!$E18,1)</f>
        <v>#N/A</v>
      </c>
      <c r="L18" s="92" t="e">
        <f t="array" ref="L18">+ROUND(INDEX(FCSTSDV!$D$2:$L$583,MATCH('31.10'!$D18,FCSTSDV!$C$2:$C$583,0),MATCH('31.10'!L$3,FCSTSDV!$D$1:$L$1,0))/'31.10'!$E18,1)</f>
        <v>#N/A</v>
      </c>
      <c r="M18" s="92" t="e">
        <f t="array" ref="M18">+ROUND(INDEX(FCSTSDV!$D$2:$L$583,MATCH('31.10'!$D18,FCSTSDV!$C$2:$C$583,0),MATCH('31.10'!M$3,FCSTSDV!$D$1:$L$1,0))/'31.10'!$E18,1)</f>
        <v>#N/A</v>
      </c>
      <c r="N18" s="92" t="e">
        <f t="array" ref="N18">+ROUND(INDEX(FCSTSDV!$D$2:$L$583,MATCH('31.10'!$D18,FCSTSDV!$C$2:$C$583,0),MATCH('31.10'!N$3,FCSTSDV!$D$1:$L$1,0))/'31.10'!$E18,1)</f>
        <v>#N/A</v>
      </c>
      <c r="O18" s="92" t="e">
        <f t="array" ref="O18">+ROUND(INDEX(FCSTSDV!$D$2:$L$583,MATCH('31.10'!$D18,FCSTSDV!$C$2:$C$583,0),MATCH('31.10'!O$3,FCSTSDV!$D$1:$L$1,0))/'31.10'!$E18,1)</f>
        <v>#N/A</v>
      </c>
      <c r="P18" s="92" t="e">
        <f t="array" ref="P18">+ROUND(INDEX(FCSTSDV!$D$2:$L$583,MATCH('31.10'!$D18,FCSTSDV!$C$2:$C$583,0),MATCH('31.10'!P$3,FCSTSDV!$D$1:$L$1,0))/'31.10'!$E18,1)</f>
        <v>#N/A</v>
      </c>
      <c r="Q18" s="92" t="e">
        <f t="array" ref="Q18">+ROUND(INDEX(FCSTSDV!$D$2:$L$583,MATCH('31.10'!$D18,FCSTSDV!$C$2:$C$583,0),MATCH('31.10'!Q$3,FCSTSDV!$D$1:$L$1,0))/'31.10'!$E18,1)</f>
        <v>#N/A</v>
      </c>
      <c r="R18" s="92" t="e">
        <f t="array" ref="R18">+ROUND(INDEX(FCSTSDV!$D$2:$L$583,MATCH('31.10'!$D18,FCSTSDV!$C$2:$C$583,0),MATCH('31.10'!R$3,FCSTSDV!$D$1:$L$1,0))/'31.10'!$E18,1)</f>
        <v>#N/A</v>
      </c>
      <c r="S18" s="92" t="e">
        <f t="array" ref="S18">+ROUND(INDEX(FCSTSDV!$D$2:$L$583,MATCH('31.10'!$D18,FCSTSDV!$C$2:$C$583,0),MATCH('31.10'!S$3,FCSTSDV!$D$1:$L$1,0))/'31.10'!$E18,1)</f>
        <v>#N/A</v>
      </c>
      <c r="T18" s="92" t="e">
        <f t="array" ref="T18">+ROUND(INDEX(FCSTSDV!$D$2:$L$583,MATCH('31.10'!$D18,FCSTSDV!$C$2:$C$583,0),MATCH('31.10'!T$3,FCSTSDV!$D$1:$L$1,0))/'31.10'!$E18,1)</f>
        <v>#N/A</v>
      </c>
      <c r="U18" s="92" t="e">
        <f t="array" ref="U18">+ROUND(INDEX(FCSTSDV!$D$2:$L$583,MATCH('31.10'!$D18,FCSTSDV!$C$2:$C$583,0),MATCH('31.10'!U$3,FCSTSDV!$D$1:$L$1,0))/'31.10'!$E18,1)</f>
        <v>#N/A</v>
      </c>
      <c r="V18" s="92" t="e">
        <f t="array" ref="V18">+ROUND(INDEX(FCSTSDV!$D$2:$L$583,MATCH('31.10'!$D18,FCSTSDV!$C$2:$C$583,0),MATCH('31.10'!V$3,FCSTSDV!$D$1:$L$1,0))/'31.10'!$E18,1)</f>
        <v>#N/A</v>
      </c>
      <c r="W18" s="92" t="e">
        <f t="array" ref="W18">+ROUND(INDEX(FCSTSDV!$D$2:$L$583,MATCH('31.10'!$D18,FCSTSDV!$C$2:$C$583,0),MATCH('31.10'!W$3,FCSTSDV!$D$1:$L$1,0))/'31.10'!$E18,1)</f>
        <v>#N/A</v>
      </c>
      <c r="X18" s="92" t="e">
        <f t="array" ref="X18">+ROUND(INDEX(FCSTSDV!$D$2:$L$583,MATCH('31.10'!$D18,FCSTSDV!$C$2:$C$583,0),MATCH('31.10'!X$3,FCSTSDV!$D$1:$L$1,0))/'31.10'!$E18,1)</f>
        <v>#N/A</v>
      </c>
      <c r="Y18" s="92" t="e">
        <f t="array" ref="Y18">+ROUND(INDEX(FCSTSDV!$D$2:$L$583,MATCH('31.10'!$D18,FCSTSDV!$C$2:$C$583,0),MATCH('31.10'!Y$3,FCSTSDV!$D$1:$L$1,0))/'31.10'!$E18,1)</f>
        <v>#N/A</v>
      </c>
      <c r="Z18" s="92" t="e">
        <f>+ROUND(INDEX(FCSTSDV!$D$2:$L$673,MATCH('31.10'!$D18,FCSTSDV!$C$2:$C$673,0),MATCH('31.10'!Z$3,FCSTSDV!$D$1:$L$1,0))/'31.10'!$E18,1)</f>
        <v>#N/A</v>
      </c>
      <c r="AA18" s="92" t="e">
        <f>+ROUND(INDEX(FCSTSDV!$D$2:$L$673,MATCH('31.10'!$D18,FCSTSDV!$C$2:$C$673,0),MATCH('31.10'!AA$3,FCSTSDV!$D$1:$L$1,0))/'31.10'!$E18,1)</f>
        <v>#N/A</v>
      </c>
      <c r="AB18" s="92" t="e">
        <f>+ROUND(INDEX(FCSTSDV!$D$2:$L$673,MATCH('31.10'!$D18,FCSTSDV!$C$2:$C$673,0),MATCH('31.10'!AB$3,FCSTSDV!$D$1:$L$1,0))/'31.10'!$E18,1)</f>
        <v>#N/A</v>
      </c>
      <c r="AC18" s="92" t="e">
        <f>+ROUND(INDEX(FCSTSDV!$D$2:$L$673,MATCH('31.10'!$D18,FCSTSDV!$C$2:$C$673,0),MATCH('31.10'!AC$3,FCSTSDV!$D$1:$L$1,0))/'31.10'!$E18,1)</f>
        <v>#N/A</v>
      </c>
      <c r="AD18" s="92" t="e">
        <f>+ROUND(INDEX(FCSTSDV!$D$2:$L$673,MATCH('31.10'!$D18,FCSTSDV!$C$2:$C$673,0),MATCH('31.10'!AD$3,FCSTSDV!$D$1:$L$1,0))/'31.10'!$E18,1)</f>
        <v>#N/A</v>
      </c>
      <c r="AE18" s="92" t="e">
        <f>+ROUND(INDEX(FCSTSDV!$D$2:$L$673,MATCH('31.10'!$D18,FCSTSDV!$C$2:$C$673,0),MATCH('31.10'!AE$3,FCSTSDV!$D$1:$L$1,0))/'31.10'!$E18,1)</f>
        <v>#N/A</v>
      </c>
      <c r="AF18" s="92" t="e">
        <f>+ROUND(INDEX(FCSTSDV!$D$2:$L$673,MATCH('31.10'!$D18,FCSTSDV!$C$2:$C$673,0),MATCH('31.10'!AF$3,FCSTSDV!$D$1:$L$1,0))/'31.10'!$E18,1)</f>
        <v>#N/A</v>
      </c>
      <c r="AG18" s="92" t="e">
        <f>+ROUND(INDEX(FCSTSDV!$D$2:$L$673,MATCH('31.10'!$D18,FCSTSDV!$C$2:$C$673,0),MATCH('31.10'!AG$3,FCSTSDV!$D$1:$L$1,0))/'31.10'!$E18,1)</f>
        <v>#N/A</v>
      </c>
      <c r="AH18" s="92" t="e">
        <f>+ROUND(INDEX(FCSTSDV!$D$2:$L$673,MATCH('31.10'!$D18,FCSTSDV!$C$2:$C$673,0),MATCH('31.10'!AH$3,FCSTSDV!$D$1:$L$1,0))/'31.10'!$E18,1)</f>
        <v>#N/A</v>
      </c>
      <c r="AI18" s="92" t="e">
        <f>+ROUND(INDEX(FCSTSDV!$D$2:$L$673,MATCH('31.10'!$D18,FCSTSDV!$C$2:$C$673,0),MATCH('31.10'!AI$3,FCSTSDV!$D$1:$L$1,0))/'31.10'!$E18,1)</f>
        <v>#N/A</v>
      </c>
      <c r="AJ18" s="92" t="e">
        <f>+ROUND(INDEX(FCSTSDV!$D$2:$L$673,MATCH('31.10'!$D18,FCSTSDV!$C$2:$C$673,0),MATCH('31.10'!AJ$3,FCSTSDV!$D$1:$L$1,0))/'31.10'!$E18,1)</f>
        <v>#N/A</v>
      </c>
    </row>
    <row r="19" spans="1:36" ht="20.100000000000001" customHeight="1">
      <c r="A19" s="818"/>
      <c r="B19" s="794"/>
      <c r="C19" s="57"/>
      <c r="D19" s="46" t="s">
        <v>51</v>
      </c>
      <c r="E19" s="49">
        <v>500</v>
      </c>
      <c r="F19" s="838"/>
      <c r="G19" s="838"/>
      <c r="H19" s="832"/>
      <c r="I19" s="81">
        <f>+ROUND(IFERROR(VLOOKUP(D19,FCSTSDV!$C$2:$E$2983,26,0),0)/'31.10'!E19+0,0)</f>
        <v>0</v>
      </c>
      <c r="J19" s="92" t="e">
        <f t="array" ref="J19">+ROUND(INDEX(FCSTSDV!$D$2:$L$583,MATCH('31.10'!$D19,FCSTSDV!$C$2:$C$583,0),MATCH('31.10'!J$3,FCSTSDV!$D$1:$L$1,0))/'31.10'!$E19,1)</f>
        <v>#N/A</v>
      </c>
      <c r="K19" s="92" t="e">
        <f t="array" ref="K19">+ROUND(INDEX(FCSTSDV!$D$2:$L$583,MATCH('31.10'!$D19,FCSTSDV!$C$2:$C$583,0),MATCH('31.10'!K$3,FCSTSDV!$D$1:$L$1,0))/'31.10'!$E19,1)</f>
        <v>#N/A</v>
      </c>
      <c r="L19" s="92" t="e">
        <f t="array" ref="L19">+ROUND(INDEX(FCSTSDV!$D$2:$L$583,MATCH('31.10'!$D19,FCSTSDV!$C$2:$C$583,0),MATCH('31.10'!L$3,FCSTSDV!$D$1:$L$1,0))/'31.10'!$E19,1)</f>
        <v>#N/A</v>
      </c>
      <c r="M19" s="92" t="e">
        <f t="array" ref="M19">+ROUND(INDEX(FCSTSDV!$D$2:$L$583,MATCH('31.10'!$D19,FCSTSDV!$C$2:$C$583,0),MATCH('31.10'!M$3,FCSTSDV!$D$1:$L$1,0))/'31.10'!$E19,1)</f>
        <v>#N/A</v>
      </c>
      <c r="N19" s="92" t="e">
        <f t="array" ref="N19">+ROUND(INDEX(FCSTSDV!$D$2:$L$583,MATCH('31.10'!$D19,FCSTSDV!$C$2:$C$583,0),MATCH('31.10'!N$3,FCSTSDV!$D$1:$L$1,0))/'31.10'!$E19,1)</f>
        <v>#N/A</v>
      </c>
      <c r="O19" s="92" t="e">
        <f t="array" ref="O19">+ROUND(INDEX(FCSTSDV!$D$2:$L$583,MATCH('31.10'!$D19,FCSTSDV!$C$2:$C$583,0),MATCH('31.10'!O$3,FCSTSDV!$D$1:$L$1,0))/'31.10'!$E19,1)</f>
        <v>#N/A</v>
      </c>
      <c r="P19" s="92" t="e">
        <f t="array" ref="P19">+ROUND(INDEX(FCSTSDV!$D$2:$L$583,MATCH('31.10'!$D19,FCSTSDV!$C$2:$C$583,0),MATCH('31.10'!P$3,FCSTSDV!$D$1:$L$1,0))/'31.10'!$E19,1)</f>
        <v>#N/A</v>
      </c>
      <c r="Q19" s="92" t="e">
        <f t="array" ref="Q19">+ROUND(INDEX(FCSTSDV!$D$2:$L$583,MATCH('31.10'!$D19,FCSTSDV!$C$2:$C$583,0),MATCH('31.10'!Q$3,FCSTSDV!$D$1:$L$1,0))/'31.10'!$E19,1)</f>
        <v>#N/A</v>
      </c>
      <c r="R19" s="92" t="e">
        <f t="array" ref="R19">+ROUND(INDEX(FCSTSDV!$D$2:$L$583,MATCH('31.10'!$D19,FCSTSDV!$C$2:$C$583,0),MATCH('31.10'!R$3,FCSTSDV!$D$1:$L$1,0))/'31.10'!$E19,1)</f>
        <v>#N/A</v>
      </c>
      <c r="S19" s="92" t="e">
        <f t="array" ref="S19">+ROUND(INDEX(FCSTSDV!$D$2:$L$583,MATCH('31.10'!$D19,FCSTSDV!$C$2:$C$583,0),MATCH('31.10'!S$3,FCSTSDV!$D$1:$L$1,0))/'31.10'!$E19,1)</f>
        <v>#N/A</v>
      </c>
      <c r="T19" s="92" t="e">
        <f t="array" ref="T19">+ROUND(INDEX(FCSTSDV!$D$2:$L$583,MATCH('31.10'!$D19,FCSTSDV!$C$2:$C$583,0),MATCH('31.10'!T$3,FCSTSDV!$D$1:$L$1,0))/'31.10'!$E19,1)</f>
        <v>#N/A</v>
      </c>
      <c r="U19" s="92" t="e">
        <f t="array" ref="U19">+ROUND(INDEX(FCSTSDV!$D$2:$L$583,MATCH('31.10'!$D19,FCSTSDV!$C$2:$C$583,0),MATCH('31.10'!U$3,FCSTSDV!$D$1:$L$1,0))/'31.10'!$E19,1)</f>
        <v>#N/A</v>
      </c>
      <c r="V19" s="92" t="e">
        <f t="array" ref="V19">+ROUND(INDEX(FCSTSDV!$D$2:$L$583,MATCH('31.10'!$D19,FCSTSDV!$C$2:$C$583,0),MATCH('31.10'!V$3,FCSTSDV!$D$1:$L$1,0))/'31.10'!$E19,1)</f>
        <v>#N/A</v>
      </c>
      <c r="W19" s="92" t="e">
        <f t="array" ref="W19">+ROUND(INDEX(FCSTSDV!$D$2:$L$583,MATCH('31.10'!$D19,FCSTSDV!$C$2:$C$583,0),MATCH('31.10'!W$3,FCSTSDV!$D$1:$L$1,0))/'31.10'!$E19,1)</f>
        <v>#N/A</v>
      </c>
      <c r="X19" s="92" t="e">
        <f t="array" ref="X19">+ROUND(INDEX(FCSTSDV!$D$2:$L$583,MATCH('31.10'!$D19,FCSTSDV!$C$2:$C$583,0),MATCH('31.10'!X$3,FCSTSDV!$D$1:$L$1,0))/'31.10'!$E19,1)</f>
        <v>#N/A</v>
      </c>
      <c r="Y19" s="92" t="e">
        <f t="array" ref="Y19">+ROUND(INDEX(FCSTSDV!$D$2:$L$583,MATCH('31.10'!$D19,FCSTSDV!$C$2:$C$583,0),MATCH('31.10'!Y$3,FCSTSDV!$D$1:$L$1,0))/'31.10'!$E19,1)</f>
        <v>#N/A</v>
      </c>
      <c r="Z19" s="92" t="e">
        <f>+ROUND(INDEX(FCSTSDV!$D$2:$L$673,MATCH('31.10'!$D19,FCSTSDV!$C$2:$C$673,0),MATCH('31.10'!Z$3,FCSTSDV!$D$1:$L$1,0))/'31.10'!$E19,1)</f>
        <v>#N/A</v>
      </c>
      <c r="AA19" s="92" t="e">
        <f>+ROUND(INDEX(FCSTSDV!$D$2:$L$673,MATCH('31.10'!$D19,FCSTSDV!$C$2:$C$673,0),MATCH('31.10'!AA$3,FCSTSDV!$D$1:$L$1,0))/'31.10'!$E19,1)</f>
        <v>#N/A</v>
      </c>
      <c r="AB19" s="92" t="e">
        <f>+ROUND(INDEX(FCSTSDV!$D$2:$L$673,MATCH('31.10'!$D19,FCSTSDV!$C$2:$C$673,0),MATCH('31.10'!AB$3,FCSTSDV!$D$1:$L$1,0))/'31.10'!$E19,1)</f>
        <v>#N/A</v>
      </c>
      <c r="AC19" s="92" t="e">
        <f>+ROUND(INDEX(FCSTSDV!$D$2:$L$673,MATCH('31.10'!$D19,FCSTSDV!$C$2:$C$673,0),MATCH('31.10'!AC$3,FCSTSDV!$D$1:$L$1,0))/'31.10'!$E19,1)</f>
        <v>#N/A</v>
      </c>
      <c r="AD19" s="92" t="e">
        <f>+ROUND(INDEX(FCSTSDV!$D$2:$L$673,MATCH('31.10'!$D19,FCSTSDV!$C$2:$C$673,0),MATCH('31.10'!AD$3,FCSTSDV!$D$1:$L$1,0))/'31.10'!$E19,1)</f>
        <v>#N/A</v>
      </c>
      <c r="AE19" s="92" t="e">
        <f>+ROUND(INDEX(FCSTSDV!$D$2:$L$673,MATCH('31.10'!$D19,FCSTSDV!$C$2:$C$673,0),MATCH('31.10'!AE$3,FCSTSDV!$D$1:$L$1,0))/'31.10'!$E19,1)</f>
        <v>#N/A</v>
      </c>
      <c r="AF19" s="92" t="e">
        <f>+ROUND(INDEX(FCSTSDV!$D$2:$L$673,MATCH('31.10'!$D19,FCSTSDV!$C$2:$C$673,0),MATCH('31.10'!AF$3,FCSTSDV!$D$1:$L$1,0))/'31.10'!$E19,1)</f>
        <v>#N/A</v>
      </c>
      <c r="AG19" s="92" t="e">
        <f>+ROUND(INDEX(FCSTSDV!$D$2:$L$673,MATCH('31.10'!$D19,FCSTSDV!$C$2:$C$673,0),MATCH('31.10'!AG$3,FCSTSDV!$D$1:$L$1,0))/'31.10'!$E19,1)</f>
        <v>#N/A</v>
      </c>
      <c r="AH19" s="92" t="e">
        <f>+ROUND(INDEX(FCSTSDV!$D$2:$L$673,MATCH('31.10'!$D19,FCSTSDV!$C$2:$C$673,0),MATCH('31.10'!AH$3,FCSTSDV!$D$1:$L$1,0))/'31.10'!$E19,1)</f>
        <v>#N/A</v>
      </c>
      <c r="AI19" s="92" t="e">
        <f>+ROUND(INDEX(FCSTSDV!$D$2:$L$673,MATCH('31.10'!$D19,FCSTSDV!$C$2:$C$673,0),MATCH('31.10'!AI$3,FCSTSDV!$D$1:$L$1,0))/'31.10'!$E19,1)</f>
        <v>#N/A</v>
      </c>
      <c r="AJ19" s="92" t="e">
        <f>+ROUND(INDEX(FCSTSDV!$D$2:$L$673,MATCH('31.10'!$D19,FCSTSDV!$C$2:$C$673,0),MATCH('31.10'!AJ$3,FCSTSDV!$D$1:$L$1,0))/'31.10'!$E19,1)</f>
        <v>#N/A</v>
      </c>
    </row>
    <row r="20" spans="1:36" ht="20.100000000000001" customHeight="1">
      <c r="A20" s="818"/>
      <c r="B20" s="794"/>
      <c r="C20" s="57"/>
      <c r="D20" s="46" t="s">
        <v>52</v>
      </c>
      <c r="E20" s="49">
        <v>500</v>
      </c>
      <c r="F20" s="838"/>
      <c r="G20" s="838"/>
      <c r="H20" s="832"/>
      <c r="I20" s="81">
        <f>+ROUND(IFERROR(VLOOKUP(D20,FCSTSDV!$C$2:$E$2983,26,0),0)/'31.10'!E20+0,0)</f>
        <v>0</v>
      </c>
      <c r="J20" s="92" t="e">
        <f t="array" ref="J20">+ROUND(INDEX(FCSTSDV!$D$2:$L$583,MATCH('31.10'!$D20,FCSTSDV!$C$2:$C$583,0),MATCH('31.10'!J$3,FCSTSDV!$D$1:$L$1,0))/'31.10'!$E20,1)</f>
        <v>#N/A</v>
      </c>
      <c r="K20" s="92" t="e">
        <f t="array" ref="K20">+ROUND(INDEX(FCSTSDV!$D$2:$L$583,MATCH('31.10'!$D20,FCSTSDV!$C$2:$C$583,0),MATCH('31.10'!K$3,FCSTSDV!$D$1:$L$1,0))/'31.10'!$E20,1)</f>
        <v>#N/A</v>
      </c>
      <c r="L20" s="92" t="e">
        <f t="array" ref="L20">+ROUND(INDEX(FCSTSDV!$D$2:$L$583,MATCH('31.10'!$D20,FCSTSDV!$C$2:$C$583,0),MATCH('31.10'!L$3,FCSTSDV!$D$1:$L$1,0))/'31.10'!$E20,1)</f>
        <v>#N/A</v>
      </c>
      <c r="M20" s="92" t="e">
        <f t="array" ref="M20">+ROUND(INDEX(FCSTSDV!$D$2:$L$583,MATCH('31.10'!$D20,FCSTSDV!$C$2:$C$583,0),MATCH('31.10'!M$3,FCSTSDV!$D$1:$L$1,0))/'31.10'!$E20,1)</f>
        <v>#N/A</v>
      </c>
      <c r="N20" s="92" t="e">
        <f t="array" ref="N20">+ROUND(INDEX(FCSTSDV!$D$2:$L$583,MATCH('31.10'!$D20,FCSTSDV!$C$2:$C$583,0),MATCH('31.10'!N$3,FCSTSDV!$D$1:$L$1,0))/'31.10'!$E20,1)</f>
        <v>#N/A</v>
      </c>
      <c r="O20" s="92" t="e">
        <f t="array" ref="O20">+ROUND(INDEX(FCSTSDV!$D$2:$L$583,MATCH('31.10'!$D20,FCSTSDV!$C$2:$C$583,0),MATCH('31.10'!O$3,FCSTSDV!$D$1:$L$1,0))/'31.10'!$E20,1)</f>
        <v>#N/A</v>
      </c>
      <c r="P20" s="92" t="e">
        <f t="array" ref="P20">+ROUND(INDEX(FCSTSDV!$D$2:$L$583,MATCH('31.10'!$D20,FCSTSDV!$C$2:$C$583,0),MATCH('31.10'!P$3,FCSTSDV!$D$1:$L$1,0))/'31.10'!$E20,1)</f>
        <v>#N/A</v>
      </c>
      <c r="Q20" s="92" t="e">
        <f t="array" ref="Q20">+ROUND(INDEX(FCSTSDV!$D$2:$L$583,MATCH('31.10'!$D20,FCSTSDV!$C$2:$C$583,0),MATCH('31.10'!Q$3,FCSTSDV!$D$1:$L$1,0))/'31.10'!$E20,1)</f>
        <v>#N/A</v>
      </c>
      <c r="R20" s="92" t="e">
        <f t="array" ref="R20">+ROUND(INDEX(FCSTSDV!$D$2:$L$583,MATCH('31.10'!$D20,FCSTSDV!$C$2:$C$583,0),MATCH('31.10'!R$3,FCSTSDV!$D$1:$L$1,0))/'31.10'!$E20,1)</f>
        <v>#N/A</v>
      </c>
      <c r="S20" s="92" t="e">
        <f t="array" ref="S20">+ROUND(INDEX(FCSTSDV!$D$2:$L$583,MATCH('31.10'!$D20,FCSTSDV!$C$2:$C$583,0),MATCH('31.10'!S$3,FCSTSDV!$D$1:$L$1,0))/'31.10'!$E20,1)</f>
        <v>#N/A</v>
      </c>
      <c r="T20" s="92" t="e">
        <f t="array" ref="T20">+ROUND(INDEX(FCSTSDV!$D$2:$L$583,MATCH('31.10'!$D20,FCSTSDV!$C$2:$C$583,0),MATCH('31.10'!T$3,FCSTSDV!$D$1:$L$1,0))/'31.10'!$E20,1)</f>
        <v>#N/A</v>
      </c>
      <c r="U20" s="92" t="e">
        <f t="array" ref="U20">+ROUND(INDEX(FCSTSDV!$D$2:$L$583,MATCH('31.10'!$D20,FCSTSDV!$C$2:$C$583,0),MATCH('31.10'!U$3,FCSTSDV!$D$1:$L$1,0))/'31.10'!$E20,1)</f>
        <v>#N/A</v>
      </c>
      <c r="V20" s="92" t="e">
        <f t="array" ref="V20">+ROUND(INDEX(FCSTSDV!$D$2:$L$583,MATCH('31.10'!$D20,FCSTSDV!$C$2:$C$583,0),MATCH('31.10'!V$3,FCSTSDV!$D$1:$L$1,0))/'31.10'!$E20,1)</f>
        <v>#N/A</v>
      </c>
      <c r="W20" s="92" t="e">
        <f t="array" ref="W20">+ROUND(INDEX(FCSTSDV!$D$2:$L$583,MATCH('31.10'!$D20,FCSTSDV!$C$2:$C$583,0),MATCH('31.10'!W$3,FCSTSDV!$D$1:$L$1,0))/'31.10'!$E20,1)</f>
        <v>#N/A</v>
      </c>
      <c r="X20" s="92" t="e">
        <f t="array" ref="X20">+ROUND(INDEX(FCSTSDV!$D$2:$L$583,MATCH('31.10'!$D20,FCSTSDV!$C$2:$C$583,0),MATCH('31.10'!X$3,FCSTSDV!$D$1:$L$1,0))/'31.10'!$E20,1)</f>
        <v>#N/A</v>
      </c>
      <c r="Y20" s="92" t="e">
        <f t="array" ref="Y20">+ROUND(INDEX(FCSTSDV!$D$2:$L$583,MATCH('31.10'!$D20,FCSTSDV!$C$2:$C$583,0),MATCH('31.10'!Y$3,FCSTSDV!$D$1:$L$1,0))/'31.10'!$E20,1)</f>
        <v>#N/A</v>
      </c>
      <c r="Z20" s="92" t="e">
        <f>+ROUND(INDEX(FCSTSDV!$D$2:$L$673,MATCH('31.10'!$D20,FCSTSDV!$C$2:$C$673,0),MATCH('31.10'!Z$3,FCSTSDV!$D$1:$L$1,0))/'31.10'!$E20,1)</f>
        <v>#N/A</v>
      </c>
      <c r="AA20" s="92" t="e">
        <f>+ROUND(INDEX(FCSTSDV!$D$2:$L$673,MATCH('31.10'!$D20,FCSTSDV!$C$2:$C$673,0),MATCH('31.10'!AA$3,FCSTSDV!$D$1:$L$1,0))/'31.10'!$E20,1)</f>
        <v>#N/A</v>
      </c>
      <c r="AB20" s="92" t="e">
        <f>+ROUND(INDEX(FCSTSDV!$D$2:$L$673,MATCH('31.10'!$D20,FCSTSDV!$C$2:$C$673,0),MATCH('31.10'!AB$3,FCSTSDV!$D$1:$L$1,0))/'31.10'!$E20,1)</f>
        <v>#N/A</v>
      </c>
      <c r="AC20" s="92" t="e">
        <f>+ROUND(INDEX(FCSTSDV!$D$2:$L$673,MATCH('31.10'!$D20,FCSTSDV!$C$2:$C$673,0),MATCH('31.10'!AC$3,FCSTSDV!$D$1:$L$1,0))/'31.10'!$E20,1)</f>
        <v>#N/A</v>
      </c>
      <c r="AD20" s="92" t="e">
        <f>+ROUND(INDEX(FCSTSDV!$D$2:$L$673,MATCH('31.10'!$D20,FCSTSDV!$C$2:$C$673,0),MATCH('31.10'!AD$3,FCSTSDV!$D$1:$L$1,0))/'31.10'!$E20,1)</f>
        <v>#N/A</v>
      </c>
      <c r="AE20" s="92" t="e">
        <f>+ROUND(INDEX(FCSTSDV!$D$2:$L$673,MATCH('31.10'!$D20,FCSTSDV!$C$2:$C$673,0),MATCH('31.10'!AE$3,FCSTSDV!$D$1:$L$1,0))/'31.10'!$E20,1)</f>
        <v>#N/A</v>
      </c>
      <c r="AF20" s="92" t="e">
        <f>+ROUND(INDEX(FCSTSDV!$D$2:$L$673,MATCH('31.10'!$D20,FCSTSDV!$C$2:$C$673,0),MATCH('31.10'!AF$3,FCSTSDV!$D$1:$L$1,0))/'31.10'!$E20,1)</f>
        <v>#N/A</v>
      </c>
      <c r="AG20" s="92" t="e">
        <f>+ROUND(INDEX(FCSTSDV!$D$2:$L$673,MATCH('31.10'!$D20,FCSTSDV!$C$2:$C$673,0),MATCH('31.10'!AG$3,FCSTSDV!$D$1:$L$1,0))/'31.10'!$E20,1)</f>
        <v>#N/A</v>
      </c>
      <c r="AH20" s="92" t="e">
        <f>+ROUND(INDEX(FCSTSDV!$D$2:$L$673,MATCH('31.10'!$D20,FCSTSDV!$C$2:$C$673,0),MATCH('31.10'!AH$3,FCSTSDV!$D$1:$L$1,0))/'31.10'!$E20,1)</f>
        <v>#N/A</v>
      </c>
      <c r="AI20" s="92" t="e">
        <f>+ROUND(INDEX(FCSTSDV!$D$2:$L$673,MATCH('31.10'!$D20,FCSTSDV!$C$2:$C$673,0),MATCH('31.10'!AI$3,FCSTSDV!$D$1:$L$1,0))/'31.10'!$E20,1)</f>
        <v>#N/A</v>
      </c>
      <c r="AJ20" s="92" t="e">
        <f>+ROUND(INDEX(FCSTSDV!$D$2:$L$673,MATCH('31.10'!$D20,FCSTSDV!$C$2:$C$673,0),MATCH('31.10'!AJ$3,FCSTSDV!$D$1:$L$1,0))/'31.10'!$E20,1)</f>
        <v>#N/A</v>
      </c>
    </row>
    <row r="21" spans="1:36" ht="20.100000000000001" customHeight="1">
      <c r="A21" s="818"/>
      <c r="B21" s="794"/>
      <c r="C21" s="57"/>
      <c r="D21" s="46" t="s">
        <v>236</v>
      </c>
      <c r="E21" s="49">
        <v>100</v>
      </c>
      <c r="F21" s="838"/>
      <c r="G21" s="838"/>
      <c r="H21" s="832"/>
      <c r="I21" s="81">
        <f>+ROUND(IFERROR(VLOOKUP(D21,FCSTSDV!$C$2:$E$2983,26,0),0)/'31.10'!E21+0,0)</f>
        <v>0</v>
      </c>
      <c r="J21" s="92"/>
      <c r="K21" s="92"/>
      <c r="L21" s="92"/>
      <c r="M21" s="92" t="e">
        <f t="array" ref="M21">+ROUND(INDEX(FCSTSDV!$D$2:$L$583,MATCH('31.10'!$D21,FCSTSDV!$C$2:$C$583,0),MATCH('31.10'!M$3,FCSTSDV!$D$1:$L$1,0))/'31.10'!$E21,1)</f>
        <v>#N/A</v>
      </c>
      <c r="N21" s="92" t="e">
        <f t="array" ref="N21">+ROUND(INDEX(FCSTSDV!$D$2:$L$583,MATCH('31.10'!$D21,FCSTSDV!$C$2:$C$583,0),MATCH('31.10'!N$3,FCSTSDV!$D$1:$L$1,0))/'31.10'!$E21,1)</f>
        <v>#N/A</v>
      </c>
      <c r="O21" s="92" t="e">
        <f t="array" ref="O21">+ROUND(INDEX(FCSTSDV!$D$2:$L$583,MATCH('31.10'!$D21,FCSTSDV!$C$2:$C$583,0),MATCH('31.10'!O$3,FCSTSDV!$D$1:$L$1,0))/'31.10'!$E21,1)</f>
        <v>#N/A</v>
      </c>
      <c r="P21" s="92" t="e">
        <f t="array" ref="P21">+ROUND(INDEX(FCSTSDV!$D$2:$L$583,MATCH('31.10'!$D21,FCSTSDV!$C$2:$C$583,0),MATCH('31.10'!P$3,FCSTSDV!$D$1:$L$1,0))/'31.10'!$E21,1)</f>
        <v>#N/A</v>
      </c>
      <c r="Q21" s="92" t="e">
        <f t="array" ref="Q21">+ROUND(INDEX(FCSTSDV!$D$2:$L$583,MATCH('31.10'!$D21,FCSTSDV!$C$2:$C$583,0),MATCH('31.10'!Q$3,FCSTSDV!$D$1:$L$1,0))/'31.10'!$E21,1)</f>
        <v>#N/A</v>
      </c>
      <c r="R21" s="92" t="e">
        <f t="array" ref="R21">+ROUND(INDEX(FCSTSDV!$D$2:$L$583,MATCH('31.10'!$D21,FCSTSDV!$C$2:$C$583,0),MATCH('31.10'!R$3,FCSTSDV!$D$1:$L$1,0))/'31.10'!$E21,1)</f>
        <v>#N/A</v>
      </c>
      <c r="S21" s="92" t="e">
        <f t="array" ref="S21">+ROUND(INDEX(FCSTSDV!$D$2:$L$583,MATCH('31.10'!$D21,FCSTSDV!$C$2:$C$583,0),MATCH('31.10'!S$3,FCSTSDV!$D$1:$L$1,0))/'31.10'!$E21,1)</f>
        <v>#N/A</v>
      </c>
      <c r="T21" s="92" t="e">
        <f t="array" ref="T21">+ROUND(INDEX(FCSTSDV!$D$2:$L$583,MATCH('31.10'!$D21,FCSTSDV!$C$2:$C$583,0),MATCH('31.10'!T$3,FCSTSDV!$D$1:$L$1,0))/'31.10'!$E21,1)</f>
        <v>#N/A</v>
      </c>
      <c r="U21" s="92" t="e">
        <f t="array" ref="U21">+ROUND(INDEX(FCSTSDV!$D$2:$L$583,MATCH('31.10'!$D21,FCSTSDV!$C$2:$C$583,0),MATCH('31.10'!U$3,FCSTSDV!$D$1:$L$1,0))/'31.10'!$E21,1)</f>
        <v>#N/A</v>
      </c>
      <c r="V21" s="92" t="e">
        <f t="array" ref="V21">+ROUND(INDEX(FCSTSDV!$D$2:$L$583,MATCH('31.10'!$D21,FCSTSDV!$C$2:$C$583,0),MATCH('31.10'!V$3,FCSTSDV!$D$1:$L$1,0))/'31.10'!$E21,1)</f>
        <v>#N/A</v>
      </c>
      <c r="W21" s="92" t="e">
        <f t="array" ref="W21">+ROUND(INDEX(FCSTSDV!$D$2:$L$583,MATCH('31.10'!$D21,FCSTSDV!$C$2:$C$583,0),MATCH('31.10'!W$3,FCSTSDV!$D$1:$L$1,0))/'31.10'!$E21,1)</f>
        <v>#N/A</v>
      </c>
      <c r="X21" s="92" t="e">
        <f t="array" ref="X21">+ROUND(INDEX(FCSTSDV!$D$2:$L$583,MATCH('31.10'!$D21,FCSTSDV!$C$2:$C$583,0),MATCH('31.10'!X$3,FCSTSDV!$D$1:$L$1,0))/'31.10'!$E21,1)</f>
        <v>#N/A</v>
      </c>
      <c r="Y21" s="92" t="e">
        <f t="array" ref="Y21">+ROUND(INDEX(FCSTSDV!$D$2:$L$583,MATCH('31.10'!$D21,FCSTSDV!$C$2:$C$583,0),MATCH('31.10'!Y$3,FCSTSDV!$D$1:$L$1,0))/'31.10'!$E21,1)</f>
        <v>#N/A</v>
      </c>
      <c r="Z21" s="92" t="e">
        <f>+ROUND(INDEX(FCSTSDV!$D$2:$L$673,MATCH('31.10'!$D21,FCSTSDV!$C$2:$C$673,0),MATCH('31.10'!Z$3,FCSTSDV!$D$1:$L$1,0))/'31.10'!$E21,1)</f>
        <v>#N/A</v>
      </c>
      <c r="AA21" s="92" t="e">
        <f>+ROUND(INDEX(FCSTSDV!$D$2:$L$673,MATCH('31.10'!$D21,FCSTSDV!$C$2:$C$673,0),MATCH('31.10'!AA$3,FCSTSDV!$D$1:$L$1,0))/'31.10'!$E21,1)</f>
        <v>#N/A</v>
      </c>
      <c r="AB21" s="92" t="e">
        <f>+ROUND(INDEX(FCSTSDV!$D$2:$L$673,MATCH('31.10'!$D21,FCSTSDV!$C$2:$C$673,0),MATCH('31.10'!AB$3,FCSTSDV!$D$1:$L$1,0))/'31.10'!$E21,1)</f>
        <v>#N/A</v>
      </c>
      <c r="AC21" s="92" t="e">
        <f>+ROUND(INDEX(FCSTSDV!$D$2:$L$673,MATCH('31.10'!$D21,FCSTSDV!$C$2:$C$673,0),MATCH('31.10'!AC$3,FCSTSDV!$D$1:$L$1,0))/'31.10'!$E21,1)</f>
        <v>#N/A</v>
      </c>
      <c r="AD21" s="92" t="e">
        <f>+ROUND(INDEX(FCSTSDV!$D$2:$L$673,MATCH('31.10'!$D21,FCSTSDV!$C$2:$C$673,0),MATCH('31.10'!AD$3,FCSTSDV!$D$1:$L$1,0))/'31.10'!$E21,1)</f>
        <v>#N/A</v>
      </c>
      <c r="AE21" s="92" t="e">
        <f>+ROUND(INDEX(FCSTSDV!$D$2:$L$673,MATCH('31.10'!$D21,FCSTSDV!$C$2:$C$673,0),MATCH('31.10'!AE$3,FCSTSDV!$D$1:$L$1,0))/'31.10'!$E21,1)</f>
        <v>#N/A</v>
      </c>
      <c r="AF21" s="92" t="e">
        <f>+ROUND(INDEX(FCSTSDV!$D$2:$L$673,MATCH('31.10'!$D21,FCSTSDV!$C$2:$C$673,0),MATCH('31.10'!AF$3,FCSTSDV!$D$1:$L$1,0))/'31.10'!$E21,1)</f>
        <v>#N/A</v>
      </c>
      <c r="AG21" s="92" t="e">
        <f>+ROUND(INDEX(FCSTSDV!$D$2:$L$673,MATCH('31.10'!$D21,FCSTSDV!$C$2:$C$673,0),MATCH('31.10'!AG$3,FCSTSDV!$D$1:$L$1,0))/'31.10'!$E21,1)</f>
        <v>#N/A</v>
      </c>
      <c r="AH21" s="92" t="e">
        <f>+ROUND(INDEX(FCSTSDV!$D$2:$L$673,MATCH('31.10'!$D21,FCSTSDV!$C$2:$C$673,0),MATCH('31.10'!AH$3,FCSTSDV!$D$1:$L$1,0))/'31.10'!$E21,1)</f>
        <v>#N/A</v>
      </c>
      <c r="AI21" s="92" t="e">
        <f>+ROUND(INDEX(FCSTSDV!$D$2:$L$673,MATCH('31.10'!$D21,FCSTSDV!$C$2:$C$673,0),MATCH('31.10'!AI$3,FCSTSDV!$D$1:$L$1,0))/'31.10'!$E21,1)</f>
        <v>#N/A</v>
      </c>
      <c r="AJ21" s="92" t="e">
        <f>+ROUND(INDEX(FCSTSDV!$D$2:$L$673,MATCH('31.10'!$D21,FCSTSDV!$C$2:$C$673,0),MATCH('31.10'!AJ$3,FCSTSDV!$D$1:$L$1,0))/'31.10'!$E21,1)</f>
        <v>#N/A</v>
      </c>
    </row>
    <row r="22" spans="1:36" ht="20.100000000000001" customHeight="1">
      <c r="A22" s="818"/>
      <c r="B22" s="794"/>
      <c r="C22" s="57"/>
      <c r="D22" s="46" t="s">
        <v>237</v>
      </c>
      <c r="E22" s="49">
        <v>100</v>
      </c>
      <c r="F22" s="838"/>
      <c r="G22" s="838"/>
      <c r="H22" s="832"/>
      <c r="I22" s="81">
        <f>+ROUND(IFERROR(VLOOKUP(D22,FCSTSDV!$C$2:$E$2983,26,0),0)/'31.10'!E22+0,0)</f>
        <v>0</v>
      </c>
      <c r="J22" s="92"/>
      <c r="K22" s="92"/>
      <c r="L22" s="92"/>
      <c r="M22" s="92" t="e">
        <f t="array" ref="M22">+ROUND(INDEX(FCSTSDV!$D$2:$L$583,MATCH('31.10'!$D22,FCSTSDV!$C$2:$C$583,0),MATCH('31.10'!M$3,FCSTSDV!$D$1:$L$1,0))/'31.10'!$E22,1)</f>
        <v>#N/A</v>
      </c>
      <c r="N22" s="92" t="e">
        <f t="array" ref="N22">+ROUND(INDEX(FCSTSDV!$D$2:$L$583,MATCH('31.10'!$D22,FCSTSDV!$C$2:$C$583,0),MATCH('31.10'!N$3,FCSTSDV!$D$1:$L$1,0))/'31.10'!$E22,1)</f>
        <v>#N/A</v>
      </c>
      <c r="O22" s="92" t="e">
        <f t="array" ref="O22">+ROUND(INDEX(FCSTSDV!$D$2:$L$583,MATCH('31.10'!$D22,FCSTSDV!$C$2:$C$583,0),MATCH('31.10'!O$3,FCSTSDV!$D$1:$L$1,0))/'31.10'!$E22,1)</f>
        <v>#N/A</v>
      </c>
      <c r="P22" s="92" t="e">
        <f t="array" ref="P22">+ROUND(INDEX(FCSTSDV!$D$2:$L$583,MATCH('31.10'!$D22,FCSTSDV!$C$2:$C$583,0),MATCH('31.10'!P$3,FCSTSDV!$D$1:$L$1,0))/'31.10'!$E22,1)</f>
        <v>#N/A</v>
      </c>
      <c r="Q22" s="92" t="e">
        <f t="array" ref="Q22">+ROUND(INDEX(FCSTSDV!$D$2:$L$583,MATCH('31.10'!$D22,FCSTSDV!$C$2:$C$583,0),MATCH('31.10'!Q$3,FCSTSDV!$D$1:$L$1,0))/'31.10'!$E22,1)</f>
        <v>#N/A</v>
      </c>
      <c r="R22" s="92" t="e">
        <f t="array" ref="R22">+ROUND(INDEX(FCSTSDV!$D$2:$L$583,MATCH('31.10'!$D22,FCSTSDV!$C$2:$C$583,0),MATCH('31.10'!R$3,FCSTSDV!$D$1:$L$1,0))/'31.10'!$E22,1)</f>
        <v>#N/A</v>
      </c>
      <c r="S22" s="92" t="e">
        <f t="array" ref="S22">+ROUND(INDEX(FCSTSDV!$D$2:$L$583,MATCH('31.10'!$D22,FCSTSDV!$C$2:$C$583,0),MATCH('31.10'!S$3,FCSTSDV!$D$1:$L$1,0))/'31.10'!$E22,1)</f>
        <v>#N/A</v>
      </c>
      <c r="T22" s="92" t="e">
        <f t="array" ref="T22">+ROUND(INDEX(FCSTSDV!$D$2:$L$583,MATCH('31.10'!$D22,FCSTSDV!$C$2:$C$583,0),MATCH('31.10'!T$3,FCSTSDV!$D$1:$L$1,0))/'31.10'!$E22,1)</f>
        <v>#N/A</v>
      </c>
      <c r="U22" s="92" t="e">
        <f t="array" ref="U22">+ROUND(INDEX(FCSTSDV!$D$2:$L$583,MATCH('31.10'!$D22,FCSTSDV!$C$2:$C$583,0),MATCH('31.10'!U$3,FCSTSDV!$D$1:$L$1,0))/'31.10'!$E22,1)</f>
        <v>#N/A</v>
      </c>
      <c r="V22" s="92" t="e">
        <f t="array" ref="V22">+ROUND(INDEX(FCSTSDV!$D$2:$L$583,MATCH('31.10'!$D22,FCSTSDV!$C$2:$C$583,0),MATCH('31.10'!V$3,FCSTSDV!$D$1:$L$1,0))/'31.10'!$E22,1)</f>
        <v>#N/A</v>
      </c>
      <c r="W22" s="92" t="e">
        <f t="array" ref="W22">+ROUND(INDEX(FCSTSDV!$D$2:$L$583,MATCH('31.10'!$D22,FCSTSDV!$C$2:$C$583,0),MATCH('31.10'!W$3,FCSTSDV!$D$1:$L$1,0))/'31.10'!$E22,1)</f>
        <v>#N/A</v>
      </c>
      <c r="X22" s="92" t="e">
        <f t="array" ref="X22">+ROUND(INDEX(FCSTSDV!$D$2:$L$583,MATCH('31.10'!$D22,FCSTSDV!$C$2:$C$583,0),MATCH('31.10'!X$3,FCSTSDV!$D$1:$L$1,0))/'31.10'!$E22,1)</f>
        <v>#N/A</v>
      </c>
      <c r="Y22" s="92" t="e">
        <f t="array" ref="Y22">+ROUND(INDEX(FCSTSDV!$D$2:$L$583,MATCH('31.10'!$D22,FCSTSDV!$C$2:$C$583,0),MATCH('31.10'!Y$3,FCSTSDV!$D$1:$L$1,0))/'31.10'!$E22,1)</f>
        <v>#N/A</v>
      </c>
      <c r="Z22" s="92" t="e">
        <f>+ROUND(INDEX(FCSTSDV!$D$2:$L$673,MATCH('31.10'!$D22,FCSTSDV!$C$2:$C$673,0),MATCH('31.10'!Z$3,FCSTSDV!$D$1:$L$1,0))/'31.10'!$E22,1)</f>
        <v>#N/A</v>
      </c>
      <c r="AA22" s="92" t="e">
        <f>+ROUND(INDEX(FCSTSDV!$D$2:$L$673,MATCH('31.10'!$D22,FCSTSDV!$C$2:$C$673,0),MATCH('31.10'!AA$3,FCSTSDV!$D$1:$L$1,0))/'31.10'!$E22,1)</f>
        <v>#N/A</v>
      </c>
      <c r="AB22" s="92" t="e">
        <f>+ROUND(INDEX(FCSTSDV!$D$2:$L$673,MATCH('31.10'!$D22,FCSTSDV!$C$2:$C$673,0),MATCH('31.10'!AB$3,FCSTSDV!$D$1:$L$1,0))/'31.10'!$E22,1)</f>
        <v>#N/A</v>
      </c>
      <c r="AC22" s="92" t="e">
        <f>+ROUND(INDEX(FCSTSDV!$D$2:$L$673,MATCH('31.10'!$D22,FCSTSDV!$C$2:$C$673,0),MATCH('31.10'!AC$3,FCSTSDV!$D$1:$L$1,0))/'31.10'!$E22,1)</f>
        <v>#N/A</v>
      </c>
      <c r="AD22" s="92" t="e">
        <f>+ROUND(INDEX(FCSTSDV!$D$2:$L$673,MATCH('31.10'!$D22,FCSTSDV!$C$2:$C$673,0),MATCH('31.10'!AD$3,FCSTSDV!$D$1:$L$1,0))/'31.10'!$E22,1)</f>
        <v>#N/A</v>
      </c>
      <c r="AE22" s="92" t="e">
        <f>+ROUND(INDEX(FCSTSDV!$D$2:$L$673,MATCH('31.10'!$D22,FCSTSDV!$C$2:$C$673,0),MATCH('31.10'!AE$3,FCSTSDV!$D$1:$L$1,0))/'31.10'!$E22,1)</f>
        <v>#N/A</v>
      </c>
      <c r="AF22" s="92" t="e">
        <f>+ROUND(INDEX(FCSTSDV!$D$2:$L$673,MATCH('31.10'!$D22,FCSTSDV!$C$2:$C$673,0),MATCH('31.10'!AF$3,FCSTSDV!$D$1:$L$1,0))/'31.10'!$E22,1)</f>
        <v>#N/A</v>
      </c>
      <c r="AG22" s="92" t="e">
        <f>+ROUND(INDEX(FCSTSDV!$D$2:$L$673,MATCH('31.10'!$D22,FCSTSDV!$C$2:$C$673,0),MATCH('31.10'!AG$3,FCSTSDV!$D$1:$L$1,0))/'31.10'!$E22,1)</f>
        <v>#N/A</v>
      </c>
      <c r="AH22" s="92" t="e">
        <f>+ROUND(INDEX(FCSTSDV!$D$2:$L$673,MATCH('31.10'!$D22,FCSTSDV!$C$2:$C$673,0),MATCH('31.10'!AH$3,FCSTSDV!$D$1:$L$1,0))/'31.10'!$E22,1)</f>
        <v>#N/A</v>
      </c>
      <c r="AI22" s="92" t="e">
        <f>+ROUND(INDEX(FCSTSDV!$D$2:$L$673,MATCH('31.10'!$D22,FCSTSDV!$C$2:$C$673,0),MATCH('31.10'!AI$3,FCSTSDV!$D$1:$L$1,0))/'31.10'!$E22,1)</f>
        <v>#N/A</v>
      </c>
      <c r="AJ22" s="92" t="e">
        <f>+ROUND(INDEX(FCSTSDV!$D$2:$L$673,MATCH('31.10'!$D22,FCSTSDV!$C$2:$C$673,0),MATCH('31.10'!AJ$3,FCSTSDV!$D$1:$L$1,0))/'31.10'!$E22,1)</f>
        <v>#N/A</v>
      </c>
    </row>
    <row r="23" spans="1:36" ht="20.100000000000001" customHeight="1">
      <c r="A23" s="818"/>
      <c r="B23" s="794"/>
      <c r="C23" s="57"/>
      <c r="D23" s="46" t="s">
        <v>238</v>
      </c>
      <c r="E23" s="49">
        <v>100</v>
      </c>
      <c r="F23" s="838"/>
      <c r="G23" s="838"/>
      <c r="H23" s="832"/>
      <c r="I23" s="81">
        <f>+ROUND(IFERROR(VLOOKUP(D23,FCSTSDV!$C$2:$E$2983,26,0),0)/'31.10'!E23+0,0)</f>
        <v>0</v>
      </c>
      <c r="J23" s="92"/>
      <c r="K23" s="92"/>
      <c r="L23" s="92"/>
      <c r="M23" s="92" t="e">
        <f t="array" ref="M23">+ROUND(INDEX(FCSTSDV!$D$2:$L$583,MATCH('31.10'!$D23,FCSTSDV!$C$2:$C$583,0),MATCH('31.10'!M$3,FCSTSDV!$D$1:$L$1,0))/'31.10'!$E23,1)</f>
        <v>#N/A</v>
      </c>
      <c r="N23" s="92" t="e">
        <f t="array" ref="N23">+ROUND(INDEX(FCSTSDV!$D$2:$L$583,MATCH('31.10'!$D23,FCSTSDV!$C$2:$C$583,0),MATCH('31.10'!N$3,FCSTSDV!$D$1:$L$1,0))/'31.10'!$E23,1)</f>
        <v>#N/A</v>
      </c>
      <c r="O23" s="92" t="e">
        <f t="array" ref="O23">+ROUND(INDEX(FCSTSDV!$D$2:$L$583,MATCH('31.10'!$D23,FCSTSDV!$C$2:$C$583,0),MATCH('31.10'!O$3,FCSTSDV!$D$1:$L$1,0))/'31.10'!$E23,1)</f>
        <v>#N/A</v>
      </c>
      <c r="P23" s="92" t="e">
        <f t="array" ref="P23">+ROUND(INDEX(FCSTSDV!$D$2:$L$583,MATCH('31.10'!$D23,FCSTSDV!$C$2:$C$583,0),MATCH('31.10'!P$3,FCSTSDV!$D$1:$L$1,0))/'31.10'!$E23,1)</f>
        <v>#N/A</v>
      </c>
      <c r="Q23" s="92" t="e">
        <f t="array" ref="Q23">+ROUND(INDEX(FCSTSDV!$D$2:$L$583,MATCH('31.10'!$D23,FCSTSDV!$C$2:$C$583,0),MATCH('31.10'!Q$3,FCSTSDV!$D$1:$L$1,0))/'31.10'!$E23,1)</f>
        <v>#N/A</v>
      </c>
      <c r="R23" s="92" t="e">
        <f t="array" ref="R23">+ROUND(INDEX(FCSTSDV!$D$2:$L$583,MATCH('31.10'!$D23,FCSTSDV!$C$2:$C$583,0),MATCH('31.10'!R$3,FCSTSDV!$D$1:$L$1,0))/'31.10'!$E23,1)</f>
        <v>#N/A</v>
      </c>
      <c r="S23" s="92" t="e">
        <f t="array" ref="S23">+ROUND(INDEX(FCSTSDV!$D$2:$L$583,MATCH('31.10'!$D23,FCSTSDV!$C$2:$C$583,0),MATCH('31.10'!S$3,FCSTSDV!$D$1:$L$1,0))/'31.10'!$E23,1)</f>
        <v>#N/A</v>
      </c>
      <c r="T23" s="92" t="e">
        <f t="array" ref="T23">+ROUND(INDEX(FCSTSDV!$D$2:$L$583,MATCH('31.10'!$D23,FCSTSDV!$C$2:$C$583,0),MATCH('31.10'!T$3,FCSTSDV!$D$1:$L$1,0))/'31.10'!$E23,1)</f>
        <v>#N/A</v>
      </c>
      <c r="U23" s="92" t="e">
        <f t="array" ref="U23">+ROUND(INDEX(FCSTSDV!$D$2:$L$583,MATCH('31.10'!$D23,FCSTSDV!$C$2:$C$583,0),MATCH('31.10'!U$3,FCSTSDV!$D$1:$L$1,0))/'31.10'!$E23,1)</f>
        <v>#N/A</v>
      </c>
      <c r="V23" s="92" t="e">
        <f t="array" ref="V23">+ROUND(INDEX(FCSTSDV!$D$2:$L$583,MATCH('31.10'!$D23,FCSTSDV!$C$2:$C$583,0),MATCH('31.10'!V$3,FCSTSDV!$D$1:$L$1,0))/'31.10'!$E23,1)</f>
        <v>#N/A</v>
      </c>
      <c r="W23" s="92" t="e">
        <f t="array" ref="W23">+ROUND(INDEX(FCSTSDV!$D$2:$L$583,MATCH('31.10'!$D23,FCSTSDV!$C$2:$C$583,0),MATCH('31.10'!W$3,FCSTSDV!$D$1:$L$1,0))/'31.10'!$E23,1)</f>
        <v>#N/A</v>
      </c>
      <c r="X23" s="92" t="e">
        <f t="array" ref="X23">+ROUND(INDEX(FCSTSDV!$D$2:$L$583,MATCH('31.10'!$D23,FCSTSDV!$C$2:$C$583,0),MATCH('31.10'!X$3,FCSTSDV!$D$1:$L$1,0))/'31.10'!$E23,1)</f>
        <v>#N/A</v>
      </c>
      <c r="Y23" s="92" t="e">
        <f t="array" ref="Y23">+ROUND(INDEX(FCSTSDV!$D$2:$L$583,MATCH('31.10'!$D23,FCSTSDV!$C$2:$C$583,0),MATCH('31.10'!Y$3,FCSTSDV!$D$1:$L$1,0))/'31.10'!$E23,1)</f>
        <v>#N/A</v>
      </c>
      <c r="Z23" s="92" t="e">
        <f>+ROUND(INDEX(FCSTSDV!$D$2:$L$673,MATCH('31.10'!$D23,FCSTSDV!$C$2:$C$673,0),MATCH('31.10'!Z$3,FCSTSDV!$D$1:$L$1,0))/'31.10'!$E23,1)</f>
        <v>#N/A</v>
      </c>
      <c r="AA23" s="92" t="e">
        <f>+ROUND(INDEX(FCSTSDV!$D$2:$L$673,MATCH('31.10'!$D23,FCSTSDV!$C$2:$C$673,0),MATCH('31.10'!AA$3,FCSTSDV!$D$1:$L$1,0))/'31.10'!$E23,1)</f>
        <v>#N/A</v>
      </c>
      <c r="AB23" s="92" t="e">
        <f>+ROUND(INDEX(FCSTSDV!$D$2:$L$673,MATCH('31.10'!$D23,FCSTSDV!$C$2:$C$673,0),MATCH('31.10'!AB$3,FCSTSDV!$D$1:$L$1,0))/'31.10'!$E23,1)</f>
        <v>#N/A</v>
      </c>
      <c r="AC23" s="92" t="e">
        <f>+ROUND(INDEX(FCSTSDV!$D$2:$L$673,MATCH('31.10'!$D23,FCSTSDV!$C$2:$C$673,0),MATCH('31.10'!AC$3,FCSTSDV!$D$1:$L$1,0))/'31.10'!$E23,1)</f>
        <v>#N/A</v>
      </c>
      <c r="AD23" s="92" t="e">
        <f>+ROUND(INDEX(FCSTSDV!$D$2:$L$673,MATCH('31.10'!$D23,FCSTSDV!$C$2:$C$673,0),MATCH('31.10'!AD$3,FCSTSDV!$D$1:$L$1,0))/'31.10'!$E23,1)</f>
        <v>#N/A</v>
      </c>
      <c r="AE23" s="92" t="e">
        <f>+ROUND(INDEX(FCSTSDV!$D$2:$L$673,MATCH('31.10'!$D23,FCSTSDV!$C$2:$C$673,0),MATCH('31.10'!AE$3,FCSTSDV!$D$1:$L$1,0))/'31.10'!$E23,1)</f>
        <v>#N/A</v>
      </c>
      <c r="AF23" s="92" t="e">
        <f>+ROUND(INDEX(FCSTSDV!$D$2:$L$673,MATCH('31.10'!$D23,FCSTSDV!$C$2:$C$673,0),MATCH('31.10'!AF$3,FCSTSDV!$D$1:$L$1,0))/'31.10'!$E23,1)</f>
        <v>#N/A</v>
      </c>
      <c r="AG23" s="92" t="e">
        <f>+ROUND(INDEX(FCSTSDV!$D$2:$L$673,MATCH('31.10'!$D23,FCSTSDV!$C$2:$C$673,0),MATCH('31.10'!AG$3,FCSTSDV!$D$1:$L$1,0))/'31.10'!$E23,1)</f>
        <v>#N/A</v>
      </c>
      <c r="AH23" s="92" t="e">
        <f>+ROUND(INDEX(FCSTSDV!$D$2:$L$673,MATCH('31.10'!$D23,FCSTSDV!$C$2:$C$673,0),MATCH('31.10'!AH$3,FCSTSDV!$D$1:$L$1,0))/'31.10'!$E23,1)</f>
        <v>#N/A</v>
      </c>
      <c r="AI23" s="92" t="e">
        <f>+ROUND(INDEX(FCSTSDV!$D$2:$L$673,MATCH('31.10'!$D23,FCSTSDV!$C$2:$C$673,0),MATCH('31.10'!AI$3,FCSTSDV!$D$1:$L$1,0))/'31.10'!$E23,1)</f>
        <v>#N/A</v>
      </c>
      <c r="AJ23" s="92" t="e">
        <f>+ROUND(INDEX(FCSTSDV!$D$2:$L$673,MATCH('31.10'!$D23,FCSTSDV!$C$2:$C$673,0),MATCH('31.10'!AJ$3,FCSTSDV!$D$1:$L$1,0))/'31.10'!$E23,1)</f>
        <v>#N/A</v>
      </c>
    </row>
    <row r="24" spans="1:36" ht="20.100000000000001" customHeight="1">
      <c r="A24" s="818"/>
      <c r="B24" s="794"/>
      <c r="C24" s="57"/>
      <c r="D24" s="46" t="s">
        <v>239</v>
      </c>
      <c r="E24" s="49">
        <v>100</v>
      </c>
      <c r="F24" s="838"/>
      <c r="G24" s="838"/>
      <c r="H24" s="832"/>
      <c r="I24" s="81">
        <f>+ROUND(IFERROR(VLOOKUP(D24,FCSTSDV!$C$2:$E$2983,26,0),0)/'31.10'!E24+0,0)</f>
        <v>0</v>
      </c>
      <c r="J24" s="92"/>
      <c r="K24" s="92"/>
      <c r="L24" s="92"/>
      <c r="M24" s="92" t="e">
        <f t="array" ref="M24">+ROUND(INDEX(FCSTSDV!$D$2:$L$583,MATCH('31.10'!$D24,FCSTSDV!$C$2:$C$583,0),MATCH('31.10'!M$3,FCSTSDV!$D$1:$L$1,0))/'31.10'!$E24,1)</f>
        <v>#N/A</v>
      </c>
      <c r="N24" s="92" t="e">
        <f t="array" ref="N24">+ROUND(INDEX(FCSTSDV!$D$2:$L$583,MATCH('31.10'!$D24,FCSTSDV!$C$2:$C$583,0),MATCH('31.10'!N$3,FCSTSDV!$D$1:$L$1,0))/'31.10'!$E24,1)</f>
        <v>#N/A</v>
      </c>
      <c r="O24" s="92" t="e">
        <f t="array" ref="O24">+ROUND(INDEX(FCSTSDV!$D$2:$L$583,MATCH('31.10'!$D24,FCSTSDV!$C$2:$C$583,0),MATCH('31.10'!O$3,FCSTSDV!$D$1:$L$1,0))/'31.10'!$E24,1)</f>
        <v>#N/A</v>
      </c>
      <c r="P24" s="92" t="e">
        <f t="array" ref="P24">+ROUND(INDEX(FCSTSDV!$D$2:$L$583,MATCH('31.10'!$D24,FCSTSDV!$C$2:$C$583,0),MATCH('31.10'!P$3,FCSTSDV!$D$1:$L$1,0))/'31.10'!$E24,1)</f>
        <v>#N/A</v>
      </c>
      <c r="Q24" s="92" t="e">
        <f t="array" ref="Q24">+ROUND(INDEX(FCSTSDV!$D$2:$L$583,MATCH('31.10'!$D24,FCSTSDV!$C$2:$C$583,0),MATCH('31.10'!Q$3,FCSTSDV!$D$1:$L$1,0))/'31.10'!$E24,1)</f>
        <v>#N/A</v>
      </c>
      <c r="R24" s="92" t="e">
        <f t="array" ref="R24">+ROUND(INDEX(FCSTSDV!$D$2:$L$583,MATCH('31.10'!$D24,FCSTSDV!$C$2:$C$583,0),MATCH('31.10'!R$3,FCSTSDV!$D$1:$L$1,0))/'31.10'!$E24,1)</f>
        <v>#N/A</v>
      </c>
      <c r="S24" s="92" t="e">
        <f t="array" ref="S24">+ROUND(INDEX(FCSTSDV!$D$2:$L$583,MATCH('31.10'!$D24,FCSTSDV!$C$2:$C$583,0),MATCH('31.10'!S$3,FCSTSDV!$D$1:$L$1,0))/'31.10'!$E24,1)</f>
        <v>#N/A</v>
      </c>
      <c r="T24" s="92" t="e">
        <f t="array" ref="T24">+ROUND(INDEX(FCSTSDV!$D$2:$L$583,MATCH('31.10'!$D24,FCSTSDV!$C$2:$C$583,0),MATCH('31.10'!T$3,FCSTSDV!$D$1:$L$1,0))/'31.10'!$E24,1)</f>
        <v>#N/A</v>
      </c>
      <c r="U24" s="92" t="e">
        <f t="array" ref="U24">+ROUND(INDEX(FCSTSDV!$D$2:$L$583,MATCH('31.10'!$D24,FCSTSDV!$C$2:$C$583,0),MATCH('31.10'!U$3,FCSTSDV!$D$1:$L$1,0))/'31.10'!$E24,1)</f>
        <v>#N/A</v>
      </c>
      <c r="V24" s="92" t="e">
        <f t="array" ref="V24">+ROUND(INDEX(FCSTSDV!$D$2:$L$583,MATCH('31.10'!$D24,FCSTSDV!$C$2:$C$583,0),MATCH('31.10'!V$3,FCSTSDV!$D$1:$L$1,0))/'31.10'!$E24,1)</f>
        <v>#N/A</v>
      </c>
      <c r="W24" s="92" t="e">
        <f t="array" ref="W24">+ROUND(INDEX(FCSTSDV!$D$2:$L$583,MATCH('31.10'!$D24,FCSTSDV!$C$2:$C$583,0),MATCH('31.10'!W$3,FCSTSDV!$D$1:$L$1,0))/'31.10'!$E24,1)</f>
        <v>#N/A</v>
      </c>
      <c r="X24" s="92" t="e">
        <f t="array" ref="X24">+ROUND(INDEX(FCSTSDV!$D$2:$L$583,MATCH('31.10'!$D24,FCSTSDV!$C$2:$C$583,0),MATCH('31.10'!X$3,FCSTSDV!$D$1:$L$1,0))/'31.10'!$E24,1)</f>
        <v>#N/A</v>
      </c>
      <c r="Y24" s="92" t="e">
        <f t="array" ref="Y24">+ROUND(INDEX(FCSTSDV!$D$2:$L$583,MATCH('31.10'!$D24,FCSTSDV!$C$2:$C$583,0),MATCH('31.10'!Y$3,FCSTSDV!$D$1:$L$1,0))/'31.10'!$E24,1)</f>
        <v>#N/A</v>
      </c>
      <c r="Z24" s="92" t="e">
        <f>+ROUND(INDEX(FCSTSDV!$D$2:$L$673,MATCH('31.10'!$D24,FCSTSDV!$C$2:$C$673,0),MATCH('31.10'!Z$3,FCSTSDV!$D$1:$L$1,0))/'31.10'!$E24,1)</f>
        <v>#N/A</v>
      </c>
      <c r="AA24" s="92" t="e">
        <f>+ROUND(INDEX(FCSTSDV!$D$2:$L$673,MATCH('31.10'!$D24,FCSTSDV!$C$2:$C$673,0),MATCH('31.10'!AA$3,FCSTSDV!$D$1:$L$1,0))/'31.10'!$E24,1)</f>
        <v>#N/A</v>
      </c>
      <c r="AB24" s="92" t="e">
        <f>+ROUND(INDEX(FCSTSDV!$D$2:$L$673,MATCH('31.10'!$D24,FCSTSDV!$C$2:$C$673,0),MATCH('31.10'!AB$3,FCSTSDV!$D$1:$L$1,0))/'31.10'!$E24,1)</f>
        <v>#N/A</v>
      </c>
      <c r="AC24" s="92" t="e">
        <f>+ROUND(INDEX(FCSTSDV!$D$2:$L$673,MATCH('31.10'!$D24,FCSTSDV!$C$2:$C$673,0),MATCH('31.10'!AC$3,FCSTSDV!$D$1:$L$1,0))/'31.10'!$E24,1)</f>
        <v>#N/A</v>
      </c>
      <c r="AD24" s="92" t="e">
        <f>+ROUND(INDEX(FCSTSDV!$D$2:$L$673,MATCH('31.10'!$D24,FCSTSDV!$C$2:$C$673,0),MATCH('31.10'!AD$3,FCSTSDV!$D$1:$L$1,0))/'31.10'!$E24,1)</f>
        <v>#N/A</v>
      </c>
      <c r="AE24" s="92" t="e">
        <f>+ROUND(INDEX(FCSTSDV!$D$2:$L$673,MATCH('31.10'!$D24,FCSTSDV!$C$2:$C$673,0),MATCH('31.10'!AE$3,FCSTSDV!$D$1:$L$1,0))/'31.10'!$E24,1)</f>
        <v>#N/A</v>
      </c>
      <c r="AF24" s="92" t="e">
        <f>+ROUND(INDEX(FCSTSDV!$D$2:$L$673,MATCH('31.10'!$D24,FCSTSDV!$C$2:$C$673,0),MATCH('31.10'!AF$3,FCSTSDV!$D$1:$L$1,0))/'31.10'!$E24,1)</f>
        <v>#N/A</v>
      </c>
      <c r="AG24" s="92" t="e">
        <f>+ROUND(INDEX(FCSTSDV!$D$2:$L$673,MATCH('31.10'!$D24,FCSTSDV!$C$2:$C$673,0),MATCH('31.10'!AG$3,FCSTSDV!$D$1:$L$1,0))/'31.10'!$E24,1)</f>
        <v>#N/A</v>
      </c>
      <c r="AH24" s="92" t="e">
        <f>+ROUND(INDEX(FCSTSDV!$D$2:$L$673,MATCH('31.10'!$D24,FCSTSDV!$C$2:$C$673,0),MATCH('31.10'!AH$3,FCSTSDV!$D$1:$L$1,0))/'31.10'!$E24,1)</f>
        <v>#N/A</v>
      </c>
      <c r="AI24" s="92" t="e">
        <f>+ROUND(INDEX(FCSTSDV!$D$2:$L$673,MATCH('31.10'!$D24,FCSTSDV!$C$2:$C$673,0),MATCH('31.10'!AI$3,FCSTSDV!$D$1:$L$1,0))/'31.10'!$E24,1)</f>
        <v>#N/A</v>
      </c>
      <c r="AJ24" s="92" t="e">
        <f>+ROUND(INDEX(FCSTSDV!$D$2:$L$673,MATCH('31.10'!$D24,FCSTSDV!$C$2:$C$673,0),MATCH('31.10'!AJ$3,FCSTSDV!$D$1:$L$1,0))/'31.10'!$E24,1)</f>
        <v>#N/A</v>
      </c>
    </row>
    <row r="25" spans="1:36" ht="20.100000000000001" customHeight="1">
      <c r="A25" s="818"/>
      <c r="B25" s="794"/>
      <c r="C25" s="57"/>
      <c r="D25" s="46" t="s">
        <v>240</v>
      </c>
      <c r="E25" s="49">
        <v>100</v>
      </c>
      <c r="F25" s="838"/>
      <c r="G25" s="838"/>
      <c r="H25" s="832"/>
      <c r="I25" s="81">
        <f>+ROUND(IFERROR(VLOOKUP(D25,FCSTSDV!$C$2:$E$2983,26,0),0)/'31.10'!E25+0,0)</f>
        <v>0</v>
      </c>
      <c r="J25" s="92"/>
      <c r="K25" s="92"/>
      <c r="L25" s="92"/>
      <c r="M25" s="92" t="e">
        <f t="array" ref="M25">+ROUND(INDEX(FCSTSDV!$D$2:$L$583,MATCH('31.10'!$D25,FCSTSDV!$C$2:$C$583,0),MATCH('31.10'!M$3,FCSTSDV!$D$1:$L$1,0))/'31.10'!$E25,1)</f>
        <v>#N/A</v>
      </c>
      <c r="N25" s="92" t="e">
        <f t="array" ref="N25">+ROUND(INDEX(FCSTSDV!$D$2:$L$583,MATCH('31.10'!$D25,FCSTSDV!$C$2:$C$583,0),MATCH('31.10'!N$3,FCSTSDV!$D$1:$L$1,0))/'31.10'!$E25,1)</f>
        <v>#N/A</v>
      </c>
      <c r="O25" s="92" t="e">
        <f t="array" ref="O25">+ROUND(INDEX(FCSTSDV!$D$2:$L$583,MATCH('31.10'!$D25,FCSTSDV!$C$2:$C$583,0),MATCH('31.10'!O$3,FCSTSDV!$D$1:$L$1,0))/'31.10'!$E25,1)</f>
        <v>#N/A</v>
      </c>
      <c r="P25" s="92" t="e">
        <f t="array" ref="P25">+ROUND(INDEX(FCSTSDV!$D$2:$L$583,MATCH('31.10'!$D25,FCSTSDV!$C$2:$C$583,0),MATCH('31.10'!P$3,FCSTSDV!$D$1:$L$1,0))/'31.10'!$E25,1)</f>
        <v>#N/A</v>
      </c>
      <c r="Q25" s="92" t="e">
        <f t="array" ref="Q25">+ROUND(INDEX(FCSTSDV!$D$2:$L$583,MATCH('31.10'!$D25,FCSTSDV!$C$2:$C$583,0),MATCH('31.10'!Q$3,FCSTSDV!$D$1:$L$1,0))/'31.10'!$E25,1)</f>
        <v>#N/A</v>
      </c>
      <c r="R25" s="92" t="e">
        <f t="array" ref="R25">+ROUND(INDEX(FCSTSDV!$D$2:$L$583,MATCH('31.10'!$D25,FCSTSDV!$C$2:$C$583,0),MATCH('31.10'!R$3,FCSTSDV!$D$1:$L$1,0))/'31.10'!$E25,1)</f>
        <v>#N/A</v>
      </c>
      <c r="S25" s="92" t="e">
        <f t="array" ref="S25">+ROUND(INDEX(FCSTSDV!$D$2:$L$583,MATCH('31.10'!$D25,FCSTSDV!$C$2:$C$583,0),MATCH('31.10'!S$3,FCSTSDV!$D$1:$L$1,0))/'31.10'!$E25,1)</f>
        <v>#N/A</v>
      </c>
      <c r="T25" s="92" t="e">
        <f t="array" ref="T25">+ROUND(INDEX(FCSTSDV!$D$2:$L$583,MATCH('31.10'!$D25,FCSTSDV!$C$2:$C$583,0),MATCH('31.10'!T$3,FCSTSDV!$D$1:$L$1,0))/'31.10'!$E25,1)</f>
        <v>#N/A</v>
      </c>
      <c r="U25" s="92" t="e">
        <f t="array" ref="U25">+ROUND(INDEX(FCSTSDV!$D$2:$L$583,MATCH('31.10'!$D25,FCSTSDV!$C$2:$C$583,0),MATCH('31.10'!U$3,FCSTSDV!$D$1:$L$1,0))/'31.10'!$E25,1)</f>
        <v>#N/A</v>
      </c>
      <c r="V25" s="92" t="e">
        <f t="array" ref="V25">+ROUND(INDEX(FCSTSDV!$D$2:$L$583,MATCH('31.10'!$D25,FCSTSDV!$C$2:$C$583,0),MATCH('31.10'!V$3,FCSTSDV!$D$1:$L$1,0))/'31.10'!$E25,1)</f>
        <v>#N/A</v>
      </c>
      <c r="W25" s="92" t="e">
        <f t="array" ref="W25">+ROUND(INDEX(FCSTSDV!$D$2:$L$583,MATCH('31.10'!$D25,FCSTSDV!$C$2:$C$583,0),MATCH('31.10'!W$3,FCSTSDV!$D$1:$L$1,0))/'31.10'!$E25,1)</f>
        <v>#N/A</v>
      </c>
      <c r="X25" s="92" t="e">
        <f t="array" ref="X25">+ROUND(INDEX(FCSTSDV!$D$2:$L$583,MATCH('31.10'!$D25,FCSTSDV!$C$2:$C$583,0),MATCH('31.10'!X$3,FCSTSDV!$D$1:$L$1,0))/'31.10'!$E25,1)</f>
        <v>#N/A</v>
      </c>
      <c r="Y25" s="92" t="e">
        <f t="array" ref="Y25">+ROUND(INDEX(FCSTSDV!$D$2:$L$583,MATCH('31.10'!$D25,FCSTSDV!$C$2:$C$583,0),MATCH('31.10'!Y$3,FCSTSDV!$D$1:$L$1,0))/'31.10'!$E25,1)</f>
        <v>#N/A</v>
      </c>
      <c r="Z25" s="92" t="e">
        <f>+ROUND(INDEX(FCSTSDV!$D$2:$L$673,MATCH('31.10'!$D25,FCSTSDV!$C$2:$C$673,0),MATCH('31.10'!Z$3,FCSTSDV!$D$1:$L$1,0))/'31.10'!$E25,1)</f>
        <v>#N/A</v>
      </c>
      <c r="AA25" s="92" t="e">
        <f>+ROUND(INDEX(FCSTSDV!$D$2:$L$673,MATCH('31.10'!$D25,FCSTSDV!$C$2:$C$673,0),MATCH('31.10'!AA$3,FCSTSDV!$D$1:$L$1,0))/'31.10'!$E25,1)</f>
        <v>#N/A</v>
      </c>
      <c r="AB25" s="92" t="e">
        <f>+ROUND(INDEX(FCSTSDV!$D$2:$L$673,MATCH('31.10'!$D25,FCSTSDV!$C$2:$C$673,0),MATCH('31.10'!AB$3,FCSTSDV!$D$1:$L$1,0))/'31.10'!$E25,1)</f>
        <v>#N/A</v>
      </c>
      <c r="AC25" s="92" t="e">
        <f>+ROUND(INDEX(FCSTSDV!$D$2:$L$673,MATCH('31.10'!$D25,FCSTSDV!$C$2:$C$673,0),MATCH('31.10'!AC$3,FCSTSDV!$D$1:$L$1,0))/'31.10'!$E25,1)</f>
        <v>#N/A</v>
      </c>
      <c r="AD25" s="92" t="e">
        <f>+ROUND(INDEX(FCSTSDV!$D$2:$L$673,MATCH('31.10'!$D25,FCSTSDV!$C$2:$C$673,0),MATCH('31.10'!AD$3,FCSTSDV!$D$1:$L$1,0))/'31.10'!$E25,1)</f>
        <v>#N/A</v>
      </c>
      <c r="AE25" s="92" t="e">
        <f>+ROUND(INDEX(FCSTSDV!$D$2:$L$673,MATCH('31.10'!$D25,FCSTSDV!$C$2:$C$673,0),MATCH('31.10'!AE$3,FCSTSDV!$D$1:$L$1,0))/'31.10'!$E25,1)</f>
        <v>#N/A</v>
      </c>
      <c r="AF25" s="92" t="e">
        <f>+ROUND(INDEX(FCSTSDV!$D$2:$L$673,MATCH('31.10'!$D25,FCSTSDV!$C$2:$C$673,0),MATCH('31.10'!AF$3,FCSTSDV!$D$1:$L$1,0))/'31.10'!$E25,1)</f>
        <v>#N/A</v>
      </c>
      <c r="AG25" s="92" t="e">
        <f>+ROUND(INDEX(FCSTSDV!$D$2:$L$673,MATCH('31.10'!$D25,FCSTSDV!$C$2:$C$673,0),MATCH('31.10'!AG$3,FCSTSDV!$D$1:$L$1,0))/'31.10'!$E25,1)</f>
        <v>#N/A</v>
      </c>
      <c r="AH25" s="92" t="e">
        <f>+ROUND(INDEX(FCSTSDV!$D$2:$L$673,MATCH('31.10'!$D25,FCSTSDV!$C$2:$C$673,0),MATCH('31.10'!AH$3,FCSTSDV!$D$1:$L$1,0))/'31.10'!$E25,1)</f>
        <v>#N/A</v>
      </c>
      <c r="AI25" s="92" t="e">
        <f>+ROUND(INDEX(FCSTSDV!$D$2:$L$673,MATCH('31.10'!$D25,FCSTSDV!$C$2:$C$673,0),MATCH('31.10'!AI$3,FCSTSDV!$D$1:$L$1,0))/'31.10'!$E25,1)</f>
        <v>#N/A</v>
      </c>
      <c r="AJ25" s="92" t="e">
        <f>+ROUND(INDEX(FCSTSDV!$D$2:$L$673,MATCH('31.10'!$D25,FCSTSDV!$C$2:$C$673,0),MATCH('31.10'!AJ$3,FCSTSDV!$D$1:$L$1,0))/'31.10'!$E25,1)</f>
        <v>#N/A</v>
      </c>
    </row>
    <row r="26" spans="1:36" ht="20.100000000000001" customHeight="1">
      <c r="A26" s="818"/>
      <c r="B26" s="794"/>
      <c r="C26" s="57"/>
      <c r="D26" s="46" t="s">
        <v>241</v>
      </c>
      <c r="E26" s="49">
        <v>100</v>
      </c>
      <c r="F26" s="838"/>
      <c r="G26" s="838"/>
      <c r="H26" s="832"/>
      <c r="I26" s="81">
        <f>+ROUND(IFERROR(VLOOKUP(D26,FCSTSDV!$C$2:$E$2983,26,0),0)/'31.10'!E26+0,0)</f>
        <v>0</v>
      </c>
      <c r="J26" s="92"/>
      <c r="K26" s="92"/>
      <c r="L26" s="92"/>
      <c r="M26" s="92" t="e">
        <f t="array" ref="M26">+ROUND(INDEX(FCSTSDV!$D$2:$L$583,MATCH('31.10'!$D26,FCSTSDV!$C$2:$C$583,0),MATCH('31.10'!M$3,FCSTSDV!$D$1:$L$1,0))/'31.10'!$E26,1)</f>
        <v>#N/A</v>
      </c>
      <c r="N26" s="92" t="e">
        <f t="array" ref="N26">+ROUND(INDEX(FCSTSDV!$D$2:$L$583,MATCH('31.10'!$D26,FCSTSDV!$C$2:$C$583,0),MATCH('31.10'!N$3,FCSTSDV!$D$1:$L$1,0))/'31.10'!$E26,1)</f>
        <v>#N/A</v>
      </c>
      <c r="O26" s="92" t="e">
        <f t="array" ref="O26">+ROUND(INDEX(FCSTSDV!$D$2:$L$583,MATCH('31.10'!$D26,FCSTSDV!$C$2:$C$583,0),MATCH('31.10'!O$3,FCSTSDV!$D$1:$L$1,0))/'31.10'!$E26,1)</f>
        <v>#N/A</v>
      </c>
      <c r="P26" s="92" t="e">
        <f t="array" ref="P26">+ROUND(INDEX(FCSTSDV!$D$2:$L$583,MATCH('31.10'!$D26,FCSTSDV!$C$2:$C$583,0),MATCH('31.10'!P$3,FCSTSDV!$D$1:$L$1,0))/'31.10'!$E26,1)</f>
        <v>#N/A</v>
      </c>
      <c r="Q26" s="92" t="e">
        <f t="array" ref="Q26">+ROUND(INDEX(FCSTSDV!$D$2:$L$583,MATCH('31.10'!$D26,FCSTSDV!$C$2:$C$583,0),MATCH('31.10'!Q$3,FCSTSDV!$D$1:$L$1,0))/'31.10'!$E26,1)</f>
        <v>#N/A</v>
      </c>
      <c r="R26" s="92" t="e">
        <f t="array" ref="R26">+ROUND(INDEX(FCSTSDV!$D$2:$L$583,MATCH('31.10'!$D26,FCSTSDV!$C$2:$C$583,0),MATCH('31.10'!R$3,FCSTSDV!$D$1:$L$1,0))/'31.10'!$E26,1)</f>
        <v>#N/A</v>
      </c>
      <c r="S26" s="92" t="e">
        <f t="array" ref="S26">+ROUND(INDEX(FCSTSDV!$D$2:$L$583,MATCH('31.10'!$D26,FCSTSDV!$C$2:$C$583,0),MATCH('31.10'!S$3,FCSTSDV!$D$1:$L$1,0))/'31.10'!$E26,1)</f>
        <v>#N/A</v>
      </c>
      <c r="T26" s="92" t="e">
        <f t="array" ref="T26">+ROUND(INDEX(FCSTSDV!$D$2:$L$583,MATCH('31.10'!$D26,FCSTSDV!$C$2:$C$583,0),MATCH('31.10'!T$3,FCSTSDV!$D$1:$L$1,0))/'31.10'!$E26,1)</f>
        <v>#N/A</v>
      </c>
      <c r="U26" s="92" t="e">
        <f t="array" ref="U26">+ROUND(INDEX(FCSTSDV!$D$2:$L$583,MATCH('31.10'!$D26,FCSTSDV!$C$2:$C$583,0),MATCH('31.10'!U$3,FCSTSDV!$D$1:$L$1,0))/'31.10'!$E26,1)</f>
        <v>#N/A</v>
      </c>
      <c r="V26" s="92" t="e">
        <f t="array" ref="V26">+ROUND(INDEX(FCSTSDV!$D$2:$L$583,MATCH('31.10'!$D26,FCSTSDV!$C$2:$C$583,0),MATCH('31.10'!V$3,FCSTSDV!$D$1:$L$1,0))/'31.10'!$E26,1)</f>
        <v>#N/A</v>
      </c>
      <c r="W26" s="92" t="e">
        <f t="array" ref="W26">+ROUND(INDEX(FCSTSDV!$D$2:$L$583,MATCH('31.10'!$D26,FCSTSDV!$C$2:$C$583,0),MATCH('31.10'!W$3,FCSTSDV!$D$1:$L$1,0))/'31.10'!$E26,1)</f>
        <v>#N/A</v>
      </c>
      <c r="X26" s="92" t="e">
        <f t="array" ref="X26">+ROUND(INDEX(FCSTSDV!$D$2:$L$583,MATCH('31.10'!$D26,FCSTSDV!$C$2:$C$583,0),MATCH('31.10'!X$3,FCSTSDV!$D$1:$L$1,0))/'31.10'!$E26,1)</f>
        <v>#N/A</v>
      </c>
      <c r="Y26" s="92" t="e">
        <f t="array" ref="Y26">+ROUND(INDEX(FCSTSDV!$D$2:$L$583,MATCH('31.10'!$D26,FCSTSDV!$C$2:$C$583,0),MATCH('31.10'!Y$3,FCSTSDV!$D$1:$L$1,0))/'31.10'!$E26,1)</f>
        <v>#N/A</v>
      </c>
      <c r="Z26" s="92" t="e">
        <f>+ROUND(INDEX(FCSTSDV!$D$2:$L$673,MATCH('31.10'!$D26,FCSTSDV!$C$2:$C$673,0),MATCH('31.10'!Z$3,FCSTSDV!$D$1:$L$1,0))/'31.10'!$E26,1)</f>
        <v>#N/A</v>
      </c>
      <c r="AA26" s="92" t="e">
        <f>+ROUND(INDEX(FCSTSDV!$D$2:$L$673,MATCH('31.10'!$D26,FCSTSDV!$C$2:$C$673,0),MATCH('31.10'!AA$3,FCSTSDV!$D$1:$L$1,0))/'31.10'!$E26,1)</f>
        <v>#N/A</v>
      </c>
      <c r="AB26" s="92" t="e">
        <f>+ROUND(INDEX(FCSTSDV!$D$2:$L$673,MATCH('31.10'!$D26,FCSTSDV!$C$2:$C$673,0),MATCH('31.10'!AB$3,FCSTSDV!$D$1:$L$1,0))/'31.10'!$E26,1)</f>
        <v>#N/A</v>
      </c>
      <c r="AC26" s="92" t="e">
        <f>+ROUND(INDEX(FCSTSDV!$D$2:$L$673,MATCH('31.10'!$D26,FCSTSDV!$C$2:$C$673,0),MATCH('31.10'!AC$3,FCSTSDV!$D$1:$L$1,0))/'31.10'!$E26,1)</f>
        <v>#N/A</v>
      </c>
      <c r="AD26" s="92" t="e">
        <f>+ROUND(INDEX(FCSTSDV!$D$2:$L$673,MATCH('31.10'!$D26,FCSTSDV!$C$2:$C$673,0),MATCH('31.10'!AD$3,FCSTSDV!$D$1:$L$1,0))/'31.10'!$E26,1)</f>
        <v>#N/A</v>
      </c>
      <c r="AE26" s="92" t="e">
        <f>+ROUND(INDEX(FCSTSDV!$D$2:$L$673,MATCH('31.10'!$D26,FCSTSDV!$C$2:$C$673,0),MATCH('31.10'!AE$3,FCSTSDV!$D$1:$L$1,0))/'31.10'!$E26,1)</f>
        <v>#N/A</v>
      </c>
      <c r="AF26" s="92" t="e">
        <f>+ROUND(INDEX(FCSTSDV!$D$2:$L$673,MATCH('31.10'!$D26,FCSTSDV!$C$2:$C$673,0),MATCH('31.10'!AF$3,FCSTSDV!$D$1:$L$1,0))/'31.10'!$E26,1)</f>
        <v>#N/A</v>
      </c>
      <c r="AG26" s="92" t="e">
        <f>+ROUND(INDEX(FCSTSDV!$D$2:$L$673,MATCH('31.10'!$D26,FCSTSDV!$C$2:$C$673,0),MATCH('31.10'!AG$3,FCSTSDV!$D$1:$L$1,0))/'31.10'!$E26,1)</f>
        <v>#N/A</v>
      </c>
      <c r="AH26" s="92" t="e">
        <f>+ROUND(INDEX(FCSTSDV!$D$2:$L$673,MATCH('31.10'!$D26,FCSTSDV!$C$2:$C$673,0),MATCH('31.10'!AH$3,FCSTSDV!$D$1:$L$1,0))/'31.10'!$E26,1)</f>
        <v>#N/A</v>
      </c>
      <c r="AI26" s="92" t="e">
        <f>+ROUND(INDEX(FCSTSDV!$D$2:$L$673,MATCH('31.10'!$D26,FCSTSDV!$C$2:$C$673,0),MATCH('31.10'!AI$3,FCSTSDV!$D$1:$L$1,0))/'31.10'!$E26,1)</f>
        <v>#N/A</v>
      </c>
      <c r="AJ26" s="92" t="e">
        <f>+ROUND(INDEX(FCSTSDV!$D$2:$L$673,MATCH('31.10'!$D26,FCSTSDV!$C$2:$C$673,0),MATCH('31.10'!AJ$3,FCSTSDV!$D$1:$L$1,0))/'31.10'!$E26,1)</f>
        <v>#N/A</v>
      </c>
    </row>
    <row r="27" spans="1:36" ht="20.100000000000001" customHeight="1">
      <c r="A27" s="818"/>
      <c r="B27" s="794"/>
      <c r="C27" s="57"/>
      <c r="D27" s="46" t="s">
        <v>242</v>
      </c>
      <c r="E27" s="49">
        <v>100</v>
      </c>
      <c r="F27" s="838"/>
      <c r="G27" s="838"/>
      <c r="H27" s="832"/>
      <c r="I27" s="81">
        <f>+ROUND(IFERROR(VLOOKUP(D27,FCSTSDV!$C$2:$E$2983,26,0),0)/'31.10'!E27+0,0)</f>
        <v>0</v>
      </c>
      <c r="J27" s="92"/>
      <c r="K27" s="92"/>
      <c r="L27" s="92"/>
      <c r="M27" s="92" t="e">
        <f t="array" ref="M27">+ROUND(INDEX(FCSTSDV!$D$2:$L$583,MATCH('31.10'!$D27,FCSTSDV!$C$2:$C$583,0),MATCH('31.10'!M$3,FCSTSDV!$D$1:$L$1,0))/'31.10'!$E27,1)</f>
        <v>#N/A</v>
      </c>
      <c r="N27" s="92" t="e">
        <f t="array" ref="N27">+ROUND(INDEX(FCSTSDV!$D$2:$L$583,MATCH('31.10'!$D27,FCSTSDV!$C$2:$C$583,0),MATCH('31.10'!N$3,FCSTSDV!$D$1:$L$1,0))/'31.10'!$E27,1)</f>
        <v>#N/A</v>
      </c>
      <c r="O27" s="92" t="e">
        <f t="array" ref="O27">+ROUND(INDEX(FCSTSDV!$D$2:$L$583,MATCH('31.10'!$D27,FCSTSDV!$C$2:$C$583,0),MATCH('31.10'!O$3,FCSTSDV!$D$1:$L$1,0))/'31.10'!$E27,1)</f>
        <v>#N/A</v>
      </c>
      <c r="P27" s="92" t="e">
        <f t="array" ref="P27">+ROUND(INDEX(FCSTSDV!$D$2:$L$583,MATCH('31.10'!$D27,FCSTSDV!$C$2:$C$583,0),MATCH('31.10'!P$3,FCSTSDV!$D$1:$L$1,0))/'31.10'!$E27,1)</f>
        <v>#N/A</v>
      </c>
      <c r="Q27" s="92" t="e">
        <f t="array" ref="Q27">+ROUND(INDEX(FCSTSDV!$D$2:$L$583,MATCH('31.10'!$D27,FCSTSDV!$C$2:$C$583,0),MATCH('31.10'!Q$3,FCSTSDV!$D$1:$L$1,0))/'31.10'!$E27,1)</f>
        <v>#N/A</v>
      </c>
      <c r="R27" s="92" t="e">
        <f t="array" ref="R27">+ROUND(INDEX(FCSTSDV!$D$2:$L$583,MATCH('31.10'!$D27,FCSTSDV!$C$2:$C$583,0),MATCH('31.10'!R$3,FCSTSDV!$D$1:$L$1,0))/'31.10'!$E27,1)</f>
        <v>#N/A</v>
      </c>
      <c r="S27" s="92" t="e">
        <f t="array" ref="S27">+ROUND(INDEX(FCSTSDV!$D$2:$L$583,MATCH('31.10'!$D27,FCSTSDV!$C$2:$C$583,0),MATCH('31.10'!S$3,FCSTSDV!$D$1:$L$1,0))/'31.10'!$E27,1)</f>
        <v>#N/A</v>
      </c>
      <c r="T27" s="92" t="e">
        <f t="array" ref="T27">+ROUND(INDEX(FCSTSDV!$D$2:$L$583,MATCH('31.10'!$D27,FCSTSDV!$C$2:$C$583,0),MATCH('31.10'!T$3,FCSTSDV!$D$1:$L$1,0))/'31.10'!$E27,1)</f>
        <v>#N/A</v>
      </c>
      <c r="U27" s="92" t="e">
        <f t="array" ref="U27">+ROUND(INDEX(FCSTSDV!$D$2:$L$583,MATCH('31.10'!$D27,FCSTSDV!$C$2:$C$583,0),MATCH('31.10'!U$3,FCSTSDV!$D$1:$L$1,0))/'31.10'!$E27,1)</f>
        <v>#N/A</v>
      </c>
      <c r="V27" s="92" t="e">
        <f t="array" ref="V27">+ROUND(INDEX(FCSTSDV!$D$2:$L$583,MATCH('31.10'!$D27,FCSTSDV!$C$2:$C$583,0),MATCH('31.10'!V$3,FCSTSDV!$D$1:$L$1,0))/'31.10'!$E27,1)</f>
        <v>#N/A</v>
      </c>
      <c r="W27" s="92" t="e">
        <f t="array" ref="W27">+ROUND(INDEX(FCSTSDV!$D$2:$L$583,MATCH('31.10'!$D27,FCSTSDV!$C$2:$C$583,0),MATCH('31.10'!W$3,FCSTSDV!$D$1:$L$1,0))/'31.10'!$E27,1)</f>
        <v>#N/A</v>
      </c>
      <c r="X27" s="92" t="e">
        <f t="array" ref="X27">+ROUND(INDEX(FCSTSDV!$D$2:$L$583,MATCH('31.10'!$D27,FCSTSDV!$C$2:$C$583,0),MATCH('31.10'!X$3,FCSTSDV!$D$1:$L$1,0))/'31.10'!$E27,1)</f>
        <v>#N/A</v>
      </c>
      <c r="Y27" s="92" t="e">
        <f t="array" ref="Y27">+ROUND(INDEX(FCSTSDV!$D$2:$L$583,MATCH('31.10'!$D27,FCSTSDV!$C$2:$C$583,0),MATCH('31.10'!Y$3,FCSTSDV!$D$1:$L$1,0))/'31.10'!$E27,1)</f>
        <v>#N/A</v>
      </c>
      <c r="Z27" s="92" t="e">
        <f>+ROUND(INDEX(FCSTSDV!$D$2:$L$673,MATCH('31.10'!$D27,FCSTSDV!$C$2:$C$673,0),MATCH('31.10'!Z$3,FCSTSDV!$D$1:$L$1,0))/'31.10'!$E27,1)</f>
        <v>#N/A</v>
      </c>
      <c r="AA27" s="92" t="e">
        <f>+ROUND(INDEX(FCSTSDV!$D$2:$L$673,MATCH('31.10'!$D27,FCSTSDV!$C$2:$C$673,0),MATCH('31.10'!AA$3,FCSTSDV!$D$1:$L$1,0))/'31.10'!$E27,1)</f>
        <v>#N/A</v>
      </c>
      <c r="AB27" s="92" t="e">
        <f>+ROUND(INDEX(FCSTSDV!$D$2:$L$673,MATCH('31.10'!$D27,FCSTSDV!$C$2:$C$673,0),MATCH('31.10'!AB$3,FCSTSDV!$D$1:$L$1,0))/'31.10'!$E27,1)</f>
        <v>#N/A</v>
      </c>
      <c r="AC27" s="92" t="e">
        <f>+ROUND(INDEX(FCSTSDV!$D$2:$L$673,MATCH('31.10'!$D27,FCSTSDV!$C$2:$C$673,0),MATCH('31.10'!AC$3,FCSTSDV!$D$1:$L$1,0))/'31.10'!$E27,1)</f>
        <v>#N/A</v>
      </c>
      <c r="AD27" s="92" t="e">
        <f>+ROUND(INDEX(FCSTSDV!$D$2:$L$673,MATCH('31.10'!$D27,FCSTSDV!$C$2:$C$673,0),MATCH('31.10'!AD$3,FCSTSDV!$D$1:$L$1,0))/'31.10'!$E27,1)</f>
        <v>#N/A</v>
      </c>
      <c r="AE27" s="92" t="e">
        <f>+ROUND(INDEX(FCSTSDV!$D$2:$L$673,MATCH('31.10'!$D27,FCSTSDV!$C$2:$C$673,0),MATCH('31.10'!AE$3,FCSTSDV!$D$1:$L$1,0))/'31.10'!$E27,1)</f>
        <v>#N/A</v>
      </c>
      <c r="AF27" s="92" t="e">
        <f>+ROUND(INDEX(FCSTSDV!$D$2:$L$673,MATCH('31.10'!$D27,FCSTSDV!$C$2:$C$673,0),MATCH('31.10'!AF$3,FCSTSDV!$D$1:$L$1,0))/'31.10'!$E27,1)</f>
        <v>#N/A</v>
      </c>
      <c r="AG27" s="92" t="e">
        <f>+ROUND(INDEX(FCSTSDV!$D$2:$L$673,MATCH('31.10'!$D27,FCSTSDV!$C$2:$C$673,0),MATCH('31.10'!AG$3,FCSTSDV!$D$1:$L$1,0))/'31.10'!$E27,1)</f>
        <v>#N/A</v>
      </c>
      <c r="AH27" s="92" t="e">
        <f>+ROUND(INDEX(FCSTSDV!$D$2:$L$673,MATCH('31.10'!$D27,FCSTSDV!$C$2:$C$673,0),MATCH('31.10'!AH$3,FCSTSDV!$D$1:$L$1,0))/'31.10'!$E27,1)</f>
        <v>#N/A</v>
      </c>
      <c r="AI27" s="92" t="e">
        <f>+ROUND(INDEX(FCSTSDV!$D$2:$L$673,MATCH('31.10'!$D27,FCSTSDV!$C$2:$C$673,0),MATCH('31.10'!AI$3,FCSTSDV!$D$1:$L$1,0))/'31.10'!$E27,1)</f>
        <v>#N/A</v>
      </c>
      <c r="AJ27" s="92" t="e">
        <f>+ROUND(INDEX(FCSTSDV!$D$2:$L$673,MATCH('31.10'!$D27,FCSTSDV!$C$2:$C$673,0),MATCH('31.10'!AJ$3,FCSTSDV!$D$1:$L$1,0))/'31.10'!$E27,1)</f>
        <v>#N/A</v>
      </c>
    </row>
    <row r="28" spans="1:36" ht="20.100000000000001" customHeight="1">
      <c r="A28" s="818"/>
      <c r="B28" s="794"/>
      <c r="C28" s="57"/>
      <c r="D28" s="46" t="s">
        <v>53</v>
      </c>
      <c r="E28" s="49">
        <v>500</v>
      </c>
      <c r="F28" s="838"/>
      <c r="G28" s="838"/>
      <c r="H28" s="832"/>
      <c r="I28" s="81">
        <f>+ROUND(IFERROR(VLOOKUP(D28,FCSTSDV!$C$2:$E$2983,26,0),0)/'31.10'!E28+0,0)</f>
        <v>0</v>
      </c>
      <c r="J28" s="92"/>
      <c r="K28" s="92"/>
      <c r="L28" s="92"/>
      <c r="M28" s="92" t="e">
        <f t="array" ref="M28">+ROUND(INDEX(FCSTSDV!$D$2:$L$583,MATCH('31.10'!$D28,FCSTSDV!$C$2:$C$583,0),MATCH('31.10'!M$3,FCSTSDV!$D$1:$L$1,0))/'31.10'!$E28,1)</f>
        <v>#N/A</v>
      </c>
      <c r="N28" s="92" t="e">
        <f t="array" ref="N28">+ROUND(INDEX(FCSTSDV!$D$2:$L$583,MATCH('31.10'!$D28,FCSTSDV!$C$2:$C$583,0),MATCH('31.10'!N$3,FCSTSDV!$D$1:$L$1,0))/'31.10'!$E28,1)</f>
        <v>#N/A</v>
      </c>
      <c r="O28" s="92" t="e">
        <f t="array" ref="O28">+ROUND(INDEX(FCSTSDV!$D$2:$L$583,MATCH('31.10'!$D28,FCSTSDV!$C$2:$C$583,0),MATCH('31.10'!O$3,FCSTSDV!$D$1:$L$1,0))/'31.10'!$E28,1)</f>
        <v>#N/A</v>
      </c>
      <c r="P28" s="92" t="e">
        <f t="array" ref="P28">+ROUND(INDEX(FCSTSDV!$D$2:$L$583,MATCH('31.10'!$D28,FCSTSDV!$C$2:$C$583,0),MATCH('31.10'!P$3,FCSTSDV!$D$1:$L$1,0))/'31.10'!$E28,1)</f>
        <v>#N/A</v>
      </c>
      <c r="Q28" s="92" t="e">
        <f t="array" ref="Q28">+ROUND(INDEX(FCSTSDV!$D$2:$L$583,MATCH('31.10'!$D28,FCSTSDV!$C$2:$C$583,0),MATCH('31.10'!Q$3,FCSTSDV!$D$1:$L$1,0))/'31.10'!$E28,1)</f>
        <v>#N/A</v>
      </c>
      <c r="R28" s="92" t="e">
        <f t="array" ref="R28">+ROUND(INDEX(FCSTSDV!$D$2:$L$583,MATCH('31.10'!$D28,FCSTSDV!$C$2:$C$583,0),MATCH('31.10'!R$3,FCSTSDV!$D$1:$L$1,0))/'31.10'!$E28,1)</f>
        <v>#N/A</v>
      </c>
      <c r="S28" s="92" t="e">
        <f t="array" ref="S28">+ROUND(INDEX(FCSTSDV!$D$2:$L$583,MATCH('31.10'!$D28,FCSTSDV!$C$2:$C$583,0),MATCH('31.10'!S$3,FCSTSDV!$D$1:$L$1,0))/'31.10'!$E28,1)</f>
        <v>#N/A</v>
      </c>
      <c r="T28" s="92" t="e">
        <f t="array" ref="T28">+ROUND(INDEX(FCSTSDV!$D$2:$L$583,MATCH('31.10'!$D28,FCSTSDV!$C$2:$C$583,0),MATCH('31.10'!T$3,FCSTSDV!$D$1:$L$1,0))/'31.10'!$E28,1)</f>
        <v>#N/A</v>
      </c>
      <c r="U28" s="92" t="e">
        <f t="array" ref="U28">+ROUND(INDEX(FCSTSDV!$D$2:$L$583,MATCH('31.10'!$D28,FCSTSDV!$C$2:$C$583,0),MATCH('31.10'!U$3,FCSTSDV!$D$1:$L$1,0))/'31.10'!$E28,1)</f>
        <v>#N/A</v>
      </c>
      <c r="V28" s="92" t="e">
        <f t="array" ref="V28">+ROUND(INDEX(FCSTSDV!$D$2:$L$583,MATCH('31.10'!$D28,FCSTSDV!$C$2:$C$583,0),MATCH('31.10'!V$3,FCSTSDV!$D$1:$L$1,0))/'31.10'!$E28,1)</f>
        <v>#N/A</v>
      </c>
      <c r="W28" s="92" t="e">
        <f t="array" ref="W28">+ROUND(INDEX(FCSTSDV!$D$2:$L$583,MATCH('31.10'!$D28,FCSTSDV!$C$2:$C$583,0),MATCH('31.10'!W$3,FCSTSDV!$D$1:$L$1,0))/'31.10'!$E28,1)</f>
        <v>#N/A</v>
      </c>
      <c r="X28" s="92" t="e">
        <f t="array" ref="X28">+ROUND(INDEX(FCSTSDV!$D$2:$L$583,MATCH('31.10'!$D28,FCSTSDV!$C$2:$C$583,0),MATCH('31.10'!X$3,FCSTSDV!$D$1:$L$1,0))/'31.10'!$E28,1)</f>
        <v>#N/A</v>
      </c>
      <c r="Y28" s="92" t="e">
        <f t="array" ref="Y28">+ROUND(INDEX(FCSTSDV!$D$2:$L$583,MATCH('31.10'!$D28,FCSTSDV!$C$2:$C$583,0),MATCH('31.10'!Y$3,FCSTSDV!$D$1:$L$1,0))/'31.10'!$E28,1)</f>
        <v>#N/A</v>
      </c>
      <c r="Z28" s="92" t="e">
        <f>+ROUND(INDEX(FCSTSDV!$D$2:$L$673,MATCH('31.10'!$D28,FCSTSDV!$C$2:$C$673,0),MATCH('31.10'!Z$3,FCSTSDV!$D$1:$L$1,0))/'31.10'!$E28,1)</f>
        <v>#N/A</v>
      </c>
      <c r="AA28" s="92" t="e">
        <f>+ROUND(INDEX(FCSTSDV!$D$2:$L$673,MATCH('31.10'!$D28,FCSTSDV!$C$2:$C$673,0),MATCH('31.10'!AA$3,FCSTSDV!$D$1:$L$1,0))/'31.10'!$E28,1)</f>
        <v>#N/A</v>
      </c>
      <c r="AB28" s="92" t="e">
        <f>+ROUND(INDEX(FCSTSDV!$D$2:$L$673,MATCH('31.10'!$D28,FCSTSDV!$C$2:$C$673,0),MATCH('31.10'!AB$3,FCSTSDV!$D$1:$L$1,0))/'31.10'!$E28,1)</f>
        <v>#N/A</v>
      </c>
      <c r="AC28" s="92" t="e">
        <f>+ROUND(INDEX(FCSTSDV!$D$2:$L$673,MATCH('31.10'!$D28,FCSTSDV!$C$2:$C$673,0),MATCH('31.10'!AC$3,FCSTSDV!$D$1:$L$1,0))/'31.10'!$E28,1)</f>
        <v>#N/A</v>
      </c>
      <c r="AD28" s="92" t="e">
        <f>+ROUND(INDEX(FCSTSDV!$D$2:$L$673,MATCH('31.10'!$D28,FCSTSDV!$C$2:$C$673,0),MATCH('31.10'!AD$3,FCSTSDV!$D$1:$L$1,0))/'31.10'!$E28,1)</f>
        <v>#N/A</v>
      </c>
      <c r="AE28" s="92" t="e">
        <f>+ROUND(INDEX(FCSTSDV!$D$2:$L$673,MATCH('31.10'!$D28,FCSTSDV!$C$2:$C$673,0),MATCH('31.10'!AE$3,FCSTSDV!$D$1:$L$1,0))/'31.10'!$E28,1)</f>
        <v>#N/A</v>
      </c>
      <c r="AF28" s="92" t="e">
        <f>+ROUND(INDEX(FCSTSDV!$D$2:$L$673,MATCH('31.10'!$D28,FCSTSDV!$C$2:$C$673,0),MATCH('31.10'!AF$3,FCSTSDV!$D$1:$L$1,0))/'31.10'!$E28,1)</f>
        <v>#N/A</v>
      </c>
      <c r="AG28" s="92" t="e">
        <f>+ROUND(INDEX(FCSTSDV!$D$2:$L$673,MATCH('31.10'!$D28,FCSTSDV!$C$2:$C$673,0),MATCH('31.10'!AG$3,FCSTSDV!$D$1:$L$1,0))/'31.10'!$E28,1)</f>
        <v>#N/A</v>
      </c>
      <c r="AH28" s="92" t="e">
        <f>+ROUND(INDEX(FCSTSDV!$D$2:$L$673,MATCH('31.10'!$D28,FCSTSDV!$C$2:$C$673,0),MATCH('31.10'!AH$3,FCSTSDV!$D$1:$L$1,0))/'31.10'!$E28,1)</f>
        <v>#N/A</v>
      </c>
      <c r="AI28" s="92" t="e">
        <f>+ROUND(INDEX(FCSTSDV!$D$2:$L$673,MATCH('31.10'!$D28,FCSTSDV!$C$2:$C$673,0),MATCH('31.10'!AI$3,FCSTSDV!$D$1:$L$1,0))/'31.10'!$E28,1)</f>
        <v>#N/A</v>
      </c>
      <c r="AJ28" s="92" t="e">
        <f>+ROUND(INDEX(FCSTSDV!$D$2:$L$673,MATCH('31.10'!$D28,FCSTSDV!$C$2:$C$673,0),MATCH('31.10'!AJ$3,FCSTSDV!$D$1:$L$1,0))/'31.10'!$E28,1)</f>
        <v>#N/A</v>
      </c>
    </row>
    <row r="29" spans="1:36" ht="20.100000000000001" customHeight="1">
      <c r="A29" s="818"/>
      <c r="B29" s="794"/>
      <c r="C29" s="57"/>
      <c r="D29" s="46" t="s">
        <v>54</v>
      </c>
      <c r="E29" s="49">
        <v>500</v>
      </c>
      <c r="F29" s="838"/>
      <c r="G29" s="838"/>
      <c r="H29" s="832"/>
      <c r="I29" s="81">
        <f>+ROUND(IFERROR(VLOOKUP(D29,FCSTSDV!$C$2:$E$2983,26,0),0)/'31.10'!E29+0,0)</f>
        <v>0</v>
      </c>
      <c r="J29" s="92" t="e">
        <f t="array" ref="J29">+ROUND(INDEX(FCSTSDV!$D$2:$L$583,MATCH('31.10'!$D29,FCSTSDV!$C$2:$C$583,0),MATCH('31.10'!J$3,FCSTSDV!$D$1:$L$1,0))/'31.10'!$E29,1)</f>
        <v>#N/A</v>
      </c>
      <c r="K29" s="92" t="e">
        <f t="array" ref="K29">+ROUND(INDEX(FCSTSDV!$D$2:$L$583,MATCH('31.10'!$D29,FCSTSDV!$C$2:$C$583,0),MATCH('31.10'!K$3,FCSTSDV!$D$1:$L$1,0))/'31.10'!$E29,1)</f>
        <v>#N/A</v>
      </c>
      <c r="L29" s="92" t="e">
        <f t="array" ref="L29">+ROUND(INDEX(FCSTSDV!$D$2:$L$583,MATCH('31.10'!$D29,FCSTSDV!$C$2:$C$583,0),MATCH('31.10'!L$3,FCSTSDV!$D$1:$L$1,0))/'31.10'!$E29,1)</f>
        <v>#N/A</v>
      </c>
      <c r="M29" s="92" t="e">
        <f t="array" ref="M29">+ROUND(INDEX(FCSTSDV!$D$2:$L$583,MATCH('31.10'!$D29,FCSTSDV!$C$2:$C$583,0),MATCH('31.10'!M$3,FCSTSDV!$D$1:$L$1,0))/'31.10'!$E29,1)</f>
        <v>#N/A</v>
      </c>
      <c r="N29" s="92" t="e">
        <f t="array" ref="N29">+ROUND(INDEX(FCSTSDV!$D$2:$L$583,MATCH('31.10'!$D29,FCSTSDV!$C$2:$C$583,0),MATCH('31.10'!N$3,FCSTSDV!$D$1:$L$1,0))/'31.10'!$E29,1)</f>
        <v>#N/A</v>
      </c>
      <c r="O29" s="92" t="e">
        <f t="array" ref="O29">+ROUND(INDEX(FCSTSDV!$D$2:$L$583,MATCH('31.10'!$D29,FCSTSDV!$C$2:$C$583,0),MATCH('31.10'!O$3,FCSTSDV!$D$1:$L$1,0))/'31.10'!$E29,1)</f>
        <v>#N/A</v>
      </c>
      <c r="P29" s="92" t="e">
        <f t="array" ref="P29">+ROUND(INDEX(FCSTSDV!$D$2:$L$583,MATCH('31.10'!$D29,FCSTSDV!$C$2:$C$583,0),MATCH('31.10'!P$3,FCSTSDV!$D$1:$L$1,0))/'31.10'!$E29,1)</f>
        <v>#N/A</v>
      </c>
      <c r="Q29" s="92" t="e">
        <f t="array" ref="Q29">+ROUND(INDEX(FCSTSDV!$D$2:$L$583,MATCH('31.10'!$D29,FCSTSDV!$C$2:$C$583,0),MATCH('31.10'!Q$3,FCSTSDV!$D$1:$L$1,0))/'31.10'!$E29,1)</f>
        <v>#N/A</v>
      </c>
      <c r="R29" s="92" t="e">
        <f t="array" ref="R29">+ROUND(INDEX(FCSTSDV!$D$2:$L$583,MATCH('31.10'!$D29,FCSTSDV!$C$2:$C$583,0),MATCH('31.10'!R$3,FCSTSDV!$D$1:$L$1,0))/'31.10'!$E29,1)</f>
        <v>#N/A</v>
      </c>
      <c r="S29" s="92" t="e">
        <f t="array" ref="S29">+ROUND(INDEX(FCSTSDV!$D$2:$L$583,MATCH('31.10'!$D29,FCSTSDV!$C$2:$C$583,0),MATCH('31.10'!S$3,FCSTSDV!$D$1:$L$1,0))/'31.10'!$E29,1)</f>
        <v>#N/A</v>
      </c>
      <c r="T29" s="92" t="e">
        <f t="array" ref="T29">+ROUND(INDEX(FCSTSDV!$D$2:$L$583,MATCH('31.10'!$D29,FCSTSDV!$C$2:$C$583,0),MATCH('31.10'!T$3,FCSTSDV!$D$1:$L$1,0))/'31.10'!$E29,1)</f>
        <v>#N/A</v>
      </c>
      <c r="U29" s="92" t="e">
        <f t="array" ref="U29">+ROUND(INDEX(FCSTSDV!$D$2:$L$583,MATCH('31.10'!$D29,FCSTSDV!$C$2:$C$583,0),MATCH('31.10'!U$3,FCSTSDV!$D$1:$L$1,0))/'31.10'!$E29,1)</f>
        <v>#N/A</v>
      </c>
      <c r="V29" s="92" t="e">
        <f t="array" ref="V29">+ROUND(INDEX(FCSTSDV!$D$2:$L$583,MATCH('31.10'!$D29,FCSTSDV!$C$2:$C$583,0),MATCH('31.10'!V$3,FCSTSDV!$D$1:$L$1,0))/'31.10'!$E29,1)</f>
        <v>#N/A</v>
      </c>
      <c r="W29" s="92" t="e">
        <f t="array" ref="W29">+ROUND(INDEX(FCSTSDV!$D$2:$L$583,MATCH('31.10'!$D29,FCSTSDV!$C$2:$C$583,0),MATCH('31.10'!W$3,FCSTSDV!$D$1:$L$1,0))/'31.10'!$E29,1)</f>
        <v>#N/A</v>
      </c>
      <c r="X29" s="92" t="e">
        <f t="array" ref="X29">+ROUND(INDEX(FCSTSDV!$D$2:$L$583,MATCH('31.10'!$D29,FCSTSDV!$C$2:$C$583,0),MATCH('31.10'!X$3,FCSTSDV!$D$1:$L$1,0))/'31.10'!$E29,1)</f>
        <v>#N/A</v>
      </c>
      <c r="Y29" s="92" t="e">
        <f t="array" ref="Y29">+ROUND(INDEX(FCSTSDV!$D$2:$L$583,MATCH('31.10'!$D29,FCSTSDV!$C$2:$C$583,0),MATCH('31.10'!Y$3,FCSTSDV!$D$1:$L$1,0))/'31.10'!$E29,1)</f>
        <v>#N/A</v>
      </c>
      <c r="Z29" s="92" t="e">
        <f>+ROUND(INDEX(FCSTSDV!$D$2:$L$673,MATCH('31.10'!$D29,FCSTSDV!$C$2:$C$673,0),MATCH('31.10'!Z$3,FCSTSDV!$D$1:$L$1,0))/'31.10'!$E29,1)</f>
        <v>#N/A</v>
      </c>
      <c r="AA29" s="92" t="e">
        <f>+ROUND(INDEX(FCSTSDV!$D$2:$L$673,MATCH('31.10'!$D29,FCSTSDV!$C$2:$C$673,0),MATCH('31.10'!AA$3,FCSTSDV!$D$1:$L$1,0))/'31.10'!$E29,1)</f>
        <v>#N/A</v>
      </c>
      <c r="AB29" s="92" t="e">
        <f>+ROUND(INDEX(FCSTSDV!$D$2:$L$673,MATCH('31.10'!$D29,FCSTSDV!$C$2:$C$673,0),MATCH('31.10'!AB$3,FCSTSDV!$D$1:$L$1,0))/'31.10'!$E29,1)</f>
        <v>#N/A</v>
      </c>
      <c r="AC29" s="92" t="e">
        <f>+ROUND(INDEX(FCSTSDV!$D$2:$L$673,MATCH('31.10'!$D29,FCSTSDV!$C$2:$C$673,0),MATCH('31.10'!AC$3,FCSTSDV!$D$1:$L$1,0))/'31.10'!$E29,1)</f>
        <v>#N/A</v>
      </c>
      <c r="AD29" s="92" t="e">
        <f>+ROUND(INDEX(FCSTSDV!$D$2:$L$673,MATCH('31.10'!$D29,FCSTSDV!$C$2:$C$673,0),MATCH('31.10'!AD$3,FCSTSDV!$D$1:$L$1,0))/'31.10'!$E29,1)</f>
        <v>#N/A</v>
      </c>
      <c r="AE29" s="92" t="e">
        <f>+ROUND(INDEX(FCSTSDV!$D$2:$L$673,MATCH('31.10'!$D29,FCSTSDV!$C$2:$C$673,0),MATCH('31.10'!AE$3,FCSTSDV!$D$1:$L$1,0))/'31.10'!$E29,1)</f>
        <v>#N/A</v>
      </c>
      <c r="AF29" s="92" t="e">
        <f>+ROUND(INDEX(FCSTSDV!$D$2:$L$673,MATCH('31.10'!$D29,FCSTSDV!$C$2:$C$673,0),MATCH('31.10'!AF$3,FCSTSDV!$D$1:$L$1,0))/'31.10'!$E29,1)</f>
        <v>#N/A</v>
      </c>
      <c r="AG29" s="92" t="e">
        <f>+ROUND(INDEX(FCSTSDV!$D$2:$L$673,MATCH('31.10'!$D29,FCSTSDV!$C$2:$C$673,0),MATCH('31.10'!AG$3,FCSTSDV!$D$1:$L$1,0))/'31.10'!$E29,1)</f>
        <v>#N/A</v>
      </c>
      <c r="AH29" s="92" t="e">
        <f>+ROUND(INDEX(FCSTSDV!$D$2:$L$673,MATCH('31.10'!$D29,FCSTSDV!$C$2:$C$673,0),MATCH('31.10'!AH$3,FCSTSDV!$D$1:$L$1,0))/'31.10'!$E29,1)</f>
        <v>#N/A</v>
      </c>
      <c r="AI29" s="92" t="e">
        <f>+ROUND(INDEX(FCSTSDV!$D$2:$L$673,MATCH('31.10'!$D29,FCSTSDV!$C$2:$C$673,0),MATCH('31.10'!AI$3,FCSTSDV!$D$1:$L$1,0))/'31.10'!$E29,1)</f>
        <v>#N/A</v>
      </c>
      <c r="AJ29" s="92" t="e">
        <f>+ROUND(INDEX(FCSTSDV!$D$2:$L$673,MATCH('31.10'!$D29,FCSTSDV!$C$2:$C$673,0),MATCH('31.10'!AJ$3,FCSTSDV!$D$1:$L$1,0))/'31.10'!$E29,1)</f>
        <v>#N/A</v>
      </c>
    </row>
    <row r="30" spans="1:36" ht="20.100000000000001" customHeight="1">
      <c r="A30" s="818"/>
      <c r="B30" s="794"/>
      <c r="C30" s="57"/>
      <c r="D30" s="46" t="s">
        <v>55</v>
      </c>
      <c r="E30" s="49">
        <v>500</v>
      </c>
      <c r="F30" s="838"/>
      <c r="G30" s="838"/>
      <c r="H30" s="832"/>
      <c r="I30" s="81">
        <f>+ROUND(IFERROR(VLOOKUP(D30,FCSTSDV!$C$2:$E$2983,26,0),0)/'31.10'!E30+0,0)</f>
        <v>0</v>
      </c>
      <c r="J30" s="92" t="e">
        <f t="array" ref="J30">+ROUND(INDEX(FCSTSDV!$D$2:$L$583,MATCH('31.10'!$D30,FCSTSDV!$C$2:$C$583,0),MATCH('31.10'!J$3,FCSTSDV!$D$1:$L$1,0))/'31.10'!$E30,1)</f>
        <v>#N/A</v>
      </c>
      <c r="K30" s="92" t="e">
        <f t="array" ref="K30">+ROUND(INDEX(FCSTSDV!$D$2:$L$583,MATCH('31.10'!$D30,FCSTSDV!$C$2:$C$583,0),MATCH('31.10'!K$3,FCSTSDV!$D$1:$L$1,0))/'31.10'!$E30,1)</f>
        <v>#N/A</v>
      </c>
      <c r="L30" s="92" t="e">
        <f t="array" ref="L30">+ROUND(INDEX(FCSTSDV!$D$2:$L$583,MATCH('31.10'!$D30,FCSTSDV!$C$2:$C$583,0),MATCH('31.10'!L$3,FCSTSDV!$D$1:$L$1,0))/'31.10'!$E30,1)</f>
        <v>#N/A</v>
      </c>
      <c r="M30" s="92" t="e">
        <f t="array" ref="M30">+ROUND(INDEX(FCSTSDV!$D$2:$L$583,MATCH('31.10'!$D30,FCSTSDV!$C$2:$C$583,0),MATCH('31.10'!M$3,FCSTSDV!$D$1:$L$1,0))/'31.10'!$E30,1)</f>
        <v>#N/A</v>
      </c>
      <c r="N30" s="92" t="e">
        <f t="array" ref="N30">+ROUND(INDEX(FCSTSDV!$D$2:$L$583,MATCH('31.10'!$D30,FCSTSDV!$C$2:$C$583,0),MATCH('31.10'!N$3,FCSTSDV!$D$1:$L$1,0))/'31.10'!$E30,1)</f>
        <v>#N/A</v>
      </c>
      <c r="O30" s="92" t="e">
        <f t="array" ref="O30">+ROUND(INDEX(FCSTSDV!$D$2:$L$583,MATCH('31.10'!$D30,FCSTSDV!$C$2:$C$583,0),MATCH('31.10'!O$3,FCSTSDV!$D$1:$L$1,0))/'31.10'!$E30,1)</f>
        <v>#N/A</v>
      </c>
      <c r="P30" s="92" t="e">
        <f t="array" ref="P30">+ROUND(INDEX(FCSTSDV!$D$2:$L$583,MATCH('31.10'!$D30,FCSTSDV!$C$2:$C$583,0),MATCH('31.10'!P$3,FCSTSDV!$D$1:$L$1,0))/'31.10'!$E30,1)</f>
        <v>#N/A</v>
      </c>
      <c r="Q30" s="92" t="e">
        <f t="array" ref="Q30">+ROUND(INDEX(FCSTSDV!$D$2:$L$583,MATCH('31.10'!$D30,FCSTSDV!$C$2:$C$583,0),MATCH('31.10'!Q$3,FCSTSDV!$D$1:$L$1,0))/'31.10'!$E30,1)</f>
        <v>#N/A</v>
      </c>
      <c r="R30" s="92" t="e">
        <f t="array" ref="R30">+ROUND(INDEX(FCSTSDV!$D$2:$L$583,MATCH('31.10'!$D30,FCSTSDV!$C$2:$C$583,0),MATCH('31.10'!R$3,FCSTSDV!$D$1:$L$1,0))/'31.10'!$E30,1)</f>
        <v>#N/A</v>
      </c>
      <c r="S30" s="92" t="e">
        <f t="array" ref="S30">+ROUND(INDEX(FCSTSDV!$D$2:$L$583,MATCH('31.10'!$D30,FCSTSDV!$C$2:$C$583,0),MATCH('31.10'!S$3,FCSTSDV!$D$1:$L$1,0))/'31.10'!$E30,1)</f>
        <v>#N/A</v>
      </c>
      <c r="T30" s="92" t="e">
        <f t="array" ref="T30">+ROUND(INDEX(FCSTSDV!$D$2:$L$583,MATCH('31.10'!$D30,FCSTSDV!$C$2:$C$583,0),MATCH('31.10'!T$3,FCSTSDV!$D$1:$L$1,0))/'31.10'!$E30,1)</f>
        <v>#N/A</v>
      </c>
      <c r="U30" s="92" t="e">
        <f t="array" ref="U30">+ROUND(INDEX(FCSTSDV!$D$2:$L$583,MATCH('31.10'!$D30,FCSTSDV!$C$2:$C$583,0),MATCH('31.10'!U$3,FCSTSDV!$D$1:$L$1,0))/'31.10'!$E30,1)</f>
        <v>#N/A</v>
      </c>
      <c r="V30" s="92" t="e">
        <f t="array" ref="V30">+ROUND(INDEX(FCSTSDV!$D$2:$L$583,MATCH('31.10'!$D30,FCSTSDV!$C$2:$C$583,0),MATCH('31.10'!V$3,FCSTSDV!$D$1:$L$1,0))/'31.10'!$E30,1)</f>
        <v>#N/A</v>
      </c>
      <c r="W30" s="92" t="e">
        <f t="array" ref="W30">+ROUND(INDEX(FCSTSDV!$D$2:$L$583,MATCH('31.10'!$D30,FCSTSDV!$C$2:$C$583,0),MATCH('31.10'!W$3,FCSTSDV!$D$1:$L$1,0))/'31.10'!$E30,1)</f>
        <v>#N/A</v>
      </c>
      <c r="X30" s="92" t="e">
        <f t="array" ref="X30">+ROUND(INDEX(FCSTSDV!$D$2:$L$583,MATCH('31.10'!$D30,FCSTSDV!$C$2:$C$583,0),MATCH('31.10'!X$3,FCSTSDV!$D$1:$L$1,0))/'31.10'!$E30,1)</f>
        <v>#N/A</v>
      </c>
      <c r="Y30" s="92" t="e">
        <f t="array" ref="Y30">+ROUND(INDEX(FCSTSDV!$D$2:$L$583,MATCH('31.10'!$D30,FCSTSDV!$C$2:$C$583,0),MATCH('31.10'!Y$3,FCSTSDV!$D$1:$L$1,0))/'31.10'!$E30,1)</f>
        <v>#N/A</v>
      </c>
      <c r="Z30" s="92" t="e">
        <f>+ROUND(INDEX(FCSTSDV!$D$2:$L$673,MATCH('31.10'!$D30,FCSTSDV!$C$2:$C$673,0),MATCH('31.10'!Z$3,FCSTSDV!$D$1:$L$1,0))/'31.10'!$E30,1)</f>
        <v>#N/A</v>
      </c>
      <c r="AA30" s="92" t="e">
        <f>+ROUND(INDEX(FCSTSDV!$D$2:$L$673,MATCH('31.10'!$D30,FCSTSDV!$C$2:$C$673,0),MATCH('31.10'!AA$3,FCSTSDV!$D$1:$L$1,0))/'31.10'!$E30,1)</f>
        <v>#N/A</v>
      </c>
      <c r="AB30" s="92" t="e">
        <f>+ROUND(INDEX(FCSTSDV!$D$2:$L$673,MATCH('31.10'!$D30,FCSTSDV!$C$2:$C$673,0),MATCH('31.10'!AB$3,FCSTSDV!$D$1:$L$1,0))/'31.10'!$E30,1)</f>
        <v>#N/A</v>
      </c>
      <c r="AC30" s="92" t="e">
        <f>+ROUND(INDEX(FCSTSDV!$D$2:$L$673,MATCH('31.10'!$D30,FCSTSDV!$C$2:$C$673,0),MATCH('31.10'!AC$3,FCSTSDV!$D$1:$L$1,0))/'31.10'!$E30,1)</f>
        <v>#N/A</v>
      </c>
      <c r="AD30" s="92" t="e">
        <f>+ROUND(INDEX(FCSTSDV!$D$2:$L$673,MATCH('31.10'!$D30,FCSTSDV!$C$2:$C$673,0),MATCH('31.10'!AD$3,FCSTSDV!$D$1:$L$1,0))/'31.10'!$E30,1)</f>
        <v>#N/A</v>
      </c>
      <c r="AE30" s="92" t="e">
        <f>+ROUND(INDEX(FCSTSDV!$D$2:$L$673,MATCH('31.10'!$D30,FCSTSDV!$C$2:$C$673,0),MATCH('31.10'!AE$3,FCSTSDV!$D$1:$L$1,0))/'31.10'!$E30,1)</f>
        <v>#N/A</v>
      </c>
      <c r="AF30" s="92" t="e">
        <f>+ROUND(INDEX(FCSTSDV!$D$2:$L$673,MATCH('31.10'!$D30,FCSTSDV!$C$2:$C$673,0),MATCH('31.10'!AF$3,FCSTSDV!$D$1:$L$1,0))/'31.10'!$E30,1)</f>
        <v>#N/A</v>
      </c>
      <c r="AG30" s="92" t="e">
        <f>+ROUND(INDEX(FCSTSDV!$D$2:$L$673,MATCH('31.10'!$D30,FCSTSDV!$C$2:$C$673,0),MATCH('31.10'!AG$3,FCSTSDV!$D$1:$L$1,0))/'31.10'!$E30,1)</f>
        <v>#N/A</v>
      </c>
      <c r="AH30" s="92" t="e">
        <f>+ROUND(INDEX(FCSTSDV!$D$2:$L$673,MATCH('31.10'!$D30,FCSTSDV!$C$2:$C$673,0),MATCH('31.10'!AH$3,FCSTSDV!$D$1:$L$1,0))/'31.10'!$E30,1)</f>
        <v>#N/A</v>
      </c>
      <c r="AI30" s="92" t="e">
        <f>+ROUND(INDEX(FCSTSDV!$D$2:$L$673,MATCH('31.10'!$D30,FCSTSDV!$C$2:$C$673,0),MATCH('31.10'!AI$3,FCSTSDV!$D$1:$L$1,0))/'31.10'!$E30,1)</f>
        <v>#N/A</v>
      </c>
      <c r="AJ30" s="92" t="e">
        <f>+ROUND(INDEX(FCSTSDV!$D$2:$L$673,MATCH('31.10'!$D30,FCSTSDV!$C$2:$C$673,0),MATCH('31.10'!AJ$3,FCSTSDV!$D$1:$L$1,0))/'31.10'!$E30,1)</f>
        <v>#N/A</v>
      </c>
    </row>
    <row r="31" spans="1:36" ht="20.100000000000001" customHeight="1">
      <c r="A31" s="818"/>
      <c r="B31" s="794"/>
      <c r="C31" s="57"/>
      <c r="D31" s="46" t="s">
        <v>56</v>
      </c>
      <c r="E31" s="49">
        <v>100</v>
      </c>
      <c r="F31" s="838"/>
      <c r="G31" s="838"/>
      <c r="H31" s="832"/>
      <c r="I31" s="81">
        <f>+ROUND(IFERROR(VLOOKUP(D31,FCSTSDV!$C$2:$E$2983,26,0),0)/'31.10'!E31+0,0)</f>
        <v>0</v>
      </c>
      <c r="J31" s="92" t="e">
        <f t="array" ref="J31">+ROUND(INDEX(FCSTSDV!$D$2:$L$583,MATCH('31.10'!$D31,FCSTSDV!$C$2:$C$583,0),MATCH('31.10'!J$3,FCSTSDV!$D$1:$L$1,0))/'31.10'!$E31,1)</f>
        <v>#N/A</v>
      </c>
      <c r="K31" s="92" t="e">
        <f t="array" ref="K31">+ROUND(INDEX(FCSTSDV!$D$2:$L$583,MATCH('31.10'!$D31,FCSTSDV!$C$2:$C$583,0),MATCH('31.10'!K$3,FCSTSDV!$D$1:$L$1,0))/'31.10'!$E31,1)</f>
        <v>#N/A</v>
      </c>
      <c r="L31" s="92" t="e">
        <f t="array" ref="L31">+ROUND(INDEX(FCSTSDV!$D$2:$L$583,MATCH('31.10'!$D31,FCSTSDV!$C$2:$C$583,0),MATCH('31.10'!L$3,FCSTSDV!$D$1:$L$1,0))/'31.10'!$E31,1)</f>
        <v>#N/A</v>
      </c>
      <c r="M31" s="92" t="e">
        <f t="array" ref="M31">+ROUND(INDEX(FCSTSDV!$D$2:$L$583,MATCH('31.10'!$D31,FCSTSDV!$C$2:$C$583,0),MATCH('31.10'!M$3,FCSTSDV!$D$1:$L$1,0))/'31.10'!$E31,1)</f>
        <v>#N/A</v>
      </c>
      <c r="N31" s="92" t="e">
        <f t="array" ref="N31">+ROUND(INDEX(FCSTSDV!$D$2:$L$583,MATCH('31.10'!$D31,FCSTSDV!$C$2:$C$583,0),MATCH('31.10'!N$3,FCSTSDV!$D$1:$L$1,0))/'31.10'!$E31,1)</f>
        <v>#N/A</v>
      </c>
      <c r="O31" s="92" t="e">
        <f t="array" ref="O31">+ROUND(INDEX(FCSTSDV!$D$2:$L$583,MATCH('31.10'!$D31,FCSTSDV!$C$2:$C$583,0),MATCH('31.10'!O$3,FCSTSDV!$D$1:$L$1,0))/'31.10'!$E31,1)</f>
        <v>#N/A</v>
      </c>
      <c r="P31" s="92" t="e">
        <f t="array" ref="P31">+ROUND(INDEX(FCSTSDV!$D$2:$L$583,MATCH('31.10'!$D31,FCSTSDV!$C$2:$C$583,0),MATCH('31.10'!P$3,FCSTSDV!$D$1:$L$1,0))/'31.10'!$E31,1)</f>
        <v>#N/A</v>
      </c>
      <c r="Q31" s="92" t="e">
        <f t="array" ref="Q31">+ROUND(INDEX(FCSTSDV!$D$2:$L$583,MATCH('31.10'!$D31,FCSTSDV!$C$2:$C$583,0),MATCH('31.10'!Q$3,FCSTSDV!$D$1:$L$1,0))/'31.10'!$E31,1)</f>
        <v>#N/A</v>
      </c>
      <c r="R31" s="92" t="e">
        <f t="array" ref="R31">+ROUND(INDEX(FCSTSDV!$D$2:$L$583,MATCH('31.10'!$D31,FCSTSDV!$C$2:$C$583,0),MATCH('31.10'!R$3,FCSTSDV!$D$1:$L$1,0))/'31.10'!$E31,1)</f>
        <v>#N/A</v>
      </c>
      <c r="S31" s="92" t="e">
        <f t="array" ref="S31">+ROUND(INDEX(FCSTSDV!$D$2:$L$583,MATCH('31.10'!$D31,FCSTSDV!$C$2:$C$583,0),MATCH('31.10'!S$3,FCSTSDV!$D$1:$L$1,0))/'31.10'!$E31,1)</f>
        <v>#N/A</v>
      </c>
      <c r="T31" s="92" t="e">
        <f t="array" ref="T31">+ROUND(INDEX(FCSTSDV!$D$2:$L$583,MATCH('31.10'!$D31,FCSTSDV!$C$2:$C$583,0),MATCH('31.10'!T$3,FCSTSDV!$D$1:$L$1,0))/'31.10'!$E31,1)</f>
        <v>#N/A</v>
      </c>
      <c r="U31" s="92" t="e">
        <f t="array" ref="U31">+ROUND(INDEX(FCSTSDV!$D$2:$L$583,MATCH('31.10'!$D31,FCSTSDV!$C$2:$C$583,0),MATCH('31.10'!U$3,FCSTSDV!$D$1:$L$1,0))/'31.10'!$E31,1)</f>
        <v>#N/A</v>
      </c>
      <c r="V31" s="92" t="e">
        <f t="array" ref="V31">+ROUND(INDEX(FCSTSDV!$D$2:$L$583,MATCH('31.10'!$D31,FCSTSDV!$C$2:$C$583,0),MATCH('31.10'!V$3,FCSTSDV!$D$1:$L$1,0))/'31.10'!$E31,1)</f>
        <v>#N/A</v>
      </c>
      <c r="W31" s="92" t="e">
        <f t="array" ref="W31">+ROUND(INDEX(FCSTSDV!$D$2:$L$583,MATCH('31.10'!$D31,FCSTSDV!$C$2:$C$583,0),MATCH('31.10'!W$3,FCSTSDV!$D$1:$L$1,0))/'31.10'!$E31,1)</f>
        <v>#N/A</v>
      </c>
      <c r="X31" s="92" t="e">
        <f t="array" ref="X31">+ROUND(INDEX(FCSTSDV!$D$2:$L$583,MATCH('31.10'!$D31,FCSTSDV!$C$2:$C$583,0),MATCH('31.10'!X$3,FCSTSDV!$D$1:$L$1,0))/'31.10'!$E31,1)</f>
        <v>#N/A</v>
      </c>
      <c r="Y31" s="92" t="e">
        <f t="array" ref="Y31">+ROUND(INDEX(FCSTSDV!$D$2:$L$583,MATCH('31.10'!$D31,FCSTSDV!$C$2:$C$583,0),MATCH('31.10'!Y$3,FCSTSDV!$D$1:$L$1,0))/'31.10'!$E31,1)</f>
        <v>#N/A</v>
      </c>
      <c r="Z31" s="92" t="e">
        <f>+ROUND(INDEX(FCSTSDV!$D$2:$L$673,MATCH('31.10'!$D31,FCSTSDV!$C$2:$C$673,0),MATCH('31.10'!Z$3,FCSTSDV!$D$1:$L$1,0))/'31.10'!$E31,1)</f>
        <v>#N/A</v>
      </c>
      <c r="AA31" s="92" t="e">
        <f>+ROUND(INDEX(FCSTSDV!$D$2:$L$673,MATCH('31.10'!$D31,FCSTSDV!$C$2:$C$673,0),MATCH('31.10'!AA$3,FCSTSDV!$D$1:$L$1,0))/'31.10'!$E31,1)</f>
        <v>#N/A</v>
      </c>
      <c r="AB31" s="92" t="e">
        <f>+ROUND(INDEX(FCSTSDV!$D$2:$L$673,MATCH('31.10'!$D31,FCSTSDV!$C$2:$C$673,0),MATCH('31.10'!AB$3,FCSTSDV!$D$1:$L$1,0))/'31.10'!$E31,1)</f>
        <v>#N/A</v>
      </c>
      <c r="AC31" s="92" t="e">
        <f>+ROUND(INDEX(FCSTSDV!$D$2:$L$673,MATCH('31.10'!$D31,FCSTSDV!$C$2:$C$673,0),MATCH('31.10'!AC$3,FCSTSDV!$D$1:$L$1,0))/'31.10'!$E31,1)</f>
        <v>#N/A</v>
      </c>
      <c r="AD31" s="92" t="e">
        <f>+ROUND(INDEX(FCSTSDV!$D$2:$L$673,MATCH('31.10'!$D31,FCSTSDV!$C$2:$C$673,0),MATCH('31.10'!AD$3,FCSTSDV!$D$1:$L$1,0))/'31.10'!$E31,1)</f>
        <v>#N/A</v>
      </c>
      <c r="AE31" s="92" t="e">
        <f>+ROUND(INDEX(FCSTSDV!$D$2:$L$673,MATCH('31.10'!$D31,FCSTSDV!$C$2:$C$673,0),MATCH('31.10'!AE$3,FCSTSDV!$D$1:$L$1,0))/'31.10'!$E31,1)</f>
        <v>#N/A</v>
      </c>
      <c r="AF31" s="92" t="e">
        <f>+ROUND(INDEX(FCSTSDV!$D$2:$L$673,MATCH('31.10'!$D31,FCSTSDV!$C$2:$C$673,0),MATCH('31.10'!AF$3,FCSTSDV!$D$1:$L$1,0))/'31.10'!$E31,1)</f>
        <v>#N/A</v>
      </c>
      <c r="AG31" s="92" t="e">
        <f>+ROUND(INDEX(FCSTSDV!$D$2:$L$673,MATCH('31.10'!$D31,FCSTSDV!$C$2:$C$673,0),MATCH('31.10'!AG$3,FCSTSDV!$D$1:$L$1,0))/'31.10'!$E31,1)</f>
        <v>#N/A</v>
      </c>
      <c r="AH31" s="92" t="e">
        <f>+ROUND(INDEX(FCSTSDV!$D$2:$L$673,MATCH('31.10'!$D31,FCSTSDV!$C$2:$C$673,0),MATCH('31.10'!AH$3,FCSTSDV!$D$1:$L$1,0))/'31.10'!$E31,1)</f>
        <v>#N/A</v>
      </c>
      <c r="AI31" s="92" t="e">
        <f>+ROUND(INDEX(FCSTSDV!$D$2:$L$673,MATCH('31.10'!$D31,FCSTSDV!$C$2:$C$673,0),MATCH('31.10'!AI$3,FCSTSDV!$D$1:$L$1,0))/'31.10'!$E31,1)</f>
        <v>#N/A</v>
      </c>
      <c r="AJ31" s="92" t="e">
        <f>+ROUND(INDEX(FCSTSDV!$D$2:$L$673,MATCH('31.10'!$D31,FCSTSDV!$C$2:$C$673,0),MATCH('31.10'!AJ$3,FCSTSDV!$D$1:$L$1,0))/'31.10'!$E31,1)</f>
        <v>#N/A</v>
      </c>
    </row>
    <row r="32" spans="1:36" ht="20.100000000000001" customHeight="1">
      <c r="A32" s="818"/>
      <c r="B32" s="794"/>
      <c r="C32" s="57"/>
      <c r="D32" s="46" t="s">
        <v>57</v>
      </c>
      <c r="E32" s="49">
        <v>1000</v>
      </c>
      <c r="F32" s="838"/>
      <c r="G32" s="838"/>
      <c r="H32" s="832"/>
      <c r="I32" s="81">
        <f>+ROUND(IFERROR(VLOOKUP(D32,FCSTSDV!$C$2:$E$2983,26,0),0)/'31.10'!E32+0,0)</f>
        <v>0</v>
      </c>
      <c r="J32" s="92" t="e">
        <f t="array" ref="J32">+ROUND(INDEX(FCSTSDV!$D$2:$L$583,MATCH('31.10'!$D32,FCSTSDV!$C$2:$C$583,0),MATCH('31.10'!J$3,FCSTSDV!$D$1:$L$1,0))/'31.10'!$E32,1)</f>
        <v>#N/A</v>
      </c>
      <c r="K32" s="92" t="e">
        <f t="array" ref="K32">+ROUND(INDEX(FCSTSDV!$D$2:$L$583,MATCH('31.10'!$D32,FCSTSDV!$C$2:$C$583,0),MATCH('31.10'!K$3,FCSTSDV!$D$1:$L$1,0))/'31.10'!$E32,1)</f>
        <v>#N/A</v>
      </c>
      <c r="L32" s="92" t="e">
        <f t="array" ref="L32">+ROUND(INDEX(FCSTSDV!$D$2:$L$583,MATCH('31.10'!$D32,FCSTSDV!$C$2:$C$583,0),MATCH('31.10'!L$3,FCSTSDV!$D$1:$L$1,0))/'31.10'!$E32,1)</f>
        <v>#N/A</v>
      </c>
      <c r="M32" s="92" t="e">
        <f t="array" ref="M32">+ROUND(INDEX(FCSTSDV!$D$2:$L$583,MATCH('31.10'!$D32,FCSTSDV!$C$2:$C$583,0),MATCH('31.10'!M$3,FCSTSDV!$D$1:$L$1,0))/'31.10'!$E32,1)</f>
        <v>#N/A</v>
      </c>
      <c r="N32" s="92" t="e">
        <f t="array" ref="N32">+ROUND(INDEX(FCSTSDV!$D$2:$L$583,MATCH('31.10'!$D32,FCSTSDV!$C$2:$C$583,0),MATCH('31.10'!N$3,FCSTSDV!$D$1:$L$1,0))/'31.10'!$E32,1)</f>
        <v>#N/A</v>
      </c>
      <c r="O32" s="92" t="e">
        <f t="array" ref="O32">+ROUND(INDEX(FCSTSDV!$D$2:$L$583,MATCH('31.10'!$D32,FCSTSDV!$C$2:$C$583,0),MATCH('31.10'!O$3,FCSTSDV!$D$1:$L$1,0))/'31.10'!$E32,1)</f>
        <v>#N/A</v>
      </c>
      <c r="P32" s="92" t="e">
        <f t="array" ref="P32">+ROUND(INDEX(FCSTSDV!$D$2:$L$583,MATCH('31.10'!$D32,FCSTSDV!$C$2:$C$583,0),MATCH('31.10'!P$3,FCSTSDV!$D$1:$L$1,0))/'31.10'!$E32,1)</f>
        <v>#N/A</v>
      </c>
      <c r="Q32" s="92" t="e">
        <f t="array" ref="Q32">+ROUND(INDEX(FCSTSDV!$D$2:$L$583,MATCH('31.10'!$D32,FCSTSDV!$C$2:$C$583,0),MATCH('31.10'!Q$3,FCSTSDV!$D$1:$L$1,0))/'31.10'!$E32,1)</f>
        <v>#N/A</v>
      </c>
      <c r="R32" s="92" t="e">
        <f t="array" ref="R32">+ROUND(INDEX(FCSTSDV!$D$2:$L$583,MATCH('31.10'!$D32,FCSTSDV!$C$2:$C$583,0),MATCH('31.10'!R$3,FCSTSDV!$D$1:$L$1,0))/'31.10'!$E32,1)</f>
        <v>#N/A</v>
      </c>
      <c r="S32" s="92" t="e">
        <f t="array" ref="S32">+ROUND(INDEX(FCSTSDV!$D$2:$L$583,MATCH('31.10'!$D32,FCSTSDV!$C$2:$C$583,0),MATCH('31.10'!S$3,FCSTSDV!$D$1:$L$1,0))/'31.10'!$E32,1)</f>
        <v>#N/A</v>
      </c>
      <c r="T32" s="92" t="e">
        <f t="array" ref="T32">+ROUND(INDEX(FCSTSDV!$D$2:$L$583,MATCH('31.10'!$D32,FCSTSDV!$C$2:$C$583,0),MATCH('31.10'!T$3,FCSTSDV!$D$1:$L$1,0))/'31.10'!$E32,1)</f>
        <v>#N/A</v>
      </c>
      <c r="U32" s="92" t="e">
        <f t="array" ref="U32">+ROUND(INDEX(FCSTSDV!$D$2:$L$583,MATCH('31.10'!$D32,FCSTSDV!$C$2:$C$583,0),MATCH('31.10'!U$3,FCSTSDV!$D$1:$L$1,0))/'31.10'!$E32,1)</f>
        <v>#N/A</v>
      </c>
      <c r="V32" s="92" t="e">
        <f t="array" ref="V32">+ROUND(INDEX(FCSTSDV!$D$2:$L$583,MATCH('31.10'!$D32,FCSTSDV!$C$2:$C$583,0),MATCH('31.10'!V$3,FCSTSDV!$D$1:$L$1,0))/'31.10'!$E32,1)</f>
        <v>#N/A</v>
      </c>
      <c r="W32" s="92" t="e">
        <f t="array" ref="W32">+ROUND(INDEX(FCSTSDV!$D$2:$L$583,MATCH('31.10'!$D32,FCSTSDV!$C$2:$C$583,0),MATCH('31.10'!W$3,FCSTSDV!$D$1:$L$1,0))/'31.10'!$E32,1)</f>
        <v>#N/A</v>
      </c>
      <c r="X32" s="92" t="e">
        <f t="array" ref="X32">+ROUND(INDEX(FCSTSDV!$D$2:$L$583,MATCH('31.10'!$D32,FCSTSDV!$C$2:$C$583,0),MATCH('31.10'!X$3,FCSTSDV!$D$1:$L$1,0))/'31.10'!$E32,1)</f>
        <v>#N/A</v>
      </c>
      <c r="Y32" s="92" t="e">
        <f t="array" ref="Y32">+ROUND(INDEX(FCSTSDV!$D$2:$L$583,MATCH('31.10'!$D32,FCSTSDV!$C$2:$C$583,0),MATCH('31.10'!Y$3,FCSTSDV!$D$1:$L$1,0))/'31.10'!$E32,1)</f>
        <v>#N/A</v>
      </c>
      <c r="Z32" s="92" t="e">
        <f>+ROUND(INDEX(FCSTSDV!$D$2:$L$673,MATCH('31.10'!$D32,FCSTSDV!$C$2:$C$673,0),MATCH('31.10'!Z$3,FCSTSDV!$D$1:$L$1,0))/'31.10'!$E32,1)</f>
        <v>#N/A</v>
      </c>
      <c r="AA32" s="92" t="e">
        <f>+ROUND(INDEX(FCSTSDV!$D$2:$L$673,MATCH('31.10'!$D32,FCSTSDV!$C$2:$C$673,0),MATCH('31.10'!AA$3,FCSTSDV!$D$1:$L$1,0))/'31.10'!$E32,1)</f>
        <v>#N/A</v>
      </c>
      <c r="AB32" s="92" t="e">
        <f>+ROUND(INDEX(FCSTSDV!$D$2:$L$673,MATCH('31.10'!$D32,FCSTSDV!$C$2:$C$673,0),MATCH('31.10'!AB$3,FCSTSDV!$D$1:$L$1,0))/'31.10'!$E32,1)</f>
        <v>#N/A</v>
      </c>
      <c r="AC32" s="92" t="e">
        <f>+ROUND(INDEX(FCSTSDV!$D$2:$L$673,MATCH('31.10'!$D32,FCSTSDV!$C$2:$C$673,0),MATCH('31.10'!AC$3,FCSTSDV!$D$1:$L$1,0))/'31.10'!$E32,1)</f>
        <v>#N/A</v>
      </c>
      <c r="AD32" s="92" t="e">
        <f>+ROUND(INDEX(FCSTSDV!$D$2:$L$673,MATCH('31.10'!$D32,FCSTSDV!$C$2:$C$673,0),MATCH('31.10'!AD$3,FCSTSDV!$D$1:$L$1,0))/'31.10'!$E32,1)</f>
        <v>#N/A</v>
      </c>
      <c r="AE32" s="92" t="e">
        <f>+ROUND(INDEX(FCSTSDV!$D$2:$L$673,MATCH('31.10'!$D32,FCSTSDV!$C$2:$C$673,0),MATCH('31.10'!AE$3,FCSTSDV!$D$1:$L$1,0))/'31.10'!$E32,1)</f>
        <v>#N/A</v>
      </c>
      <c r="AF32" s="92" t="e">
        <f>+ROUND(INDEX(FCSTSDV!$D$2:$L$673,MATCH('31.10'!$D32,FCSTSDV!$C$2:$C$673,0),MATCH('31.10'!AF$3,FCSTSDV!$D$1:$L$1,0))/'31.10'!$E32,1)</f>
        <v>#N/A</v>
      </c>
      <c r="AG32" s="92" t="e">
        <f>+ROUND(INDEX(FCSTSDV!$D$2:$L$673,MATCH('31.10'!$D32,FCSTSDV!$C$2:$C$673,0),MATCH('31.10'!AG$3,FCSTSDV!$D$1:$L$1,0))/'31.10'!$E32,1)</f>
        <v>#N/A</v>
      </c>
      <c r="AH32" s="92" t="e">
        <f>+ROUND(INDEX(FCSTSDV!$D$2:$L$673,MATCH('31.10'!$D32,FCSTSDV!$C$2:$C$673,0),MATCH('31.10'!AH$3,FCSTSDV!$D$1:$L$1,0))/'31.10'!$E32,1)</f>
        <v>#N/A</v>
      </c>
      <c r="AI32" s="92" t="e">
        <f>+ROUND(INDEX(FCSTSDV!$D$2:$L$673,MATCH('31.10'!$D32,FCSTSDV!$C$2:$C$673,0),MATCH('31.10'!AI$3,FCSTSDV!$D$1:$L$1,0))/'31.10'!$E32,1)</f>
        <v>#N/A</v>
      </c>
      <c r="AJ32" s="92" t="e">
        <f>+ROUND(INDEX(FCSTSDV!$D$2:$L$673,MATCH('31.10'!$D32,FCSTSDV!$C$2:$C$673,0),MATCH('31.10'!AJ$3,FCSTSDV!$D$1:$L$1,0))/'31.10'!$E32,1)</f>
        <v>#N/A</v>
      </c>
    </row>
    <row r="33" spans="1:36" ht="20.100000000000001" customHeight="1">
      <c r="A33" s="818"/>
      <c r="B33" s="794"/>
      <c r="C33" s="57" t="s">
        <v>58</v>
      </c>
      <c r="D33" s="46" t="s">
        <v>59</v>
      </c>
      <c r="E33" s="49">
        <v>100</v>
      </c>
      <c r="F33" s="838"/>
      <c r="G33" s="838"/>
      <c r="H33" s="832"/>
      <c r="I33" s="81">
        <f>+ROUND(IFERROR(VLOOKUP(D33,FCSTSDV!$C$2:$E$2983,26,0),0)/'31.10'!E33+0,0)</f>
        <v>0</v>
      </c>
      <c r="J33" s="92"/>
      <c r="K33" s="92"/>
      <c r="L33" s="92"/>
      <c r="M33" s="92"/>
      <c r="N33" s="92"/>
      <c r="O33" s="92"/>
      <c r="P33" s="92"/>
      <c r="Q33" s="92"/>
      <c r="R33" s="92"/>
      <c r="S33" s="92"/>
      <c r="T33" s="92"/>
      <c r="U33" s="92"/>
      <c r="V33" s="92"/>
      <c r="W33" s="92"/>
      <c r="X33" s="92"/>
      <c r="Y33" s="92"/>
      <c r="Z33" s="92"/>
      <c r="AA33" s="92"/>
      <c r="AB33" s="92"/>
      <c r="AC33" s="92" t="e">
        <f>+ROUND(INDEX(FCSTSDV!$D$2:$L$673,MATCH('31.10'!$D33,FCSTSDV!$C$2:$C$673,0),MATCH('31.10'!AC$3,FCSTSDV!$D$1:$L$1,0))/'31.10'!$E33,1)</f>
        <v>#N/A</v>
      </c>
      <c r="AD33" s="92" t="e">
        <f>+ROUND(INDEX(FCSTSDV!$D$2:$L$673,MATCH('31.10'!$D33,FCSTSDV!$C$2:$C$673,0),MATCH('31.10'!AD$3,FCSTSDV!$D$1:$L$1,0))/'31.10'!$E33,1)</f>
        <v>#N/A</v>
      </c>
      <c r="AE33" s="92" t="e">
        <f>+ROUND(INDEX(FCSTSDV!$D$2:$L$673,MATCH('31.10'!$D33,FCSTSDV!$C$2:$C$673,0),MATCH('31.10'!AE$3,FCSTSDV!$D$1:$L$1,0))/'31.10'!$E33,1)</f>
        <v>#N/A</v>
      </c>
      <c r="AF33" s="92" t="e">
        <f>+ROUND(INDEX(FCSTSDV!$D$2:$L$673,MATCH('31.10'!$D33,FCSTSDV!$C$2:$C$673,0),MATCH('31.10'!AF$3,FCSTSDV!$D$1:$L$1,0))/'31.10'!$E33,1)</f>
        <v>#N/A</v>
      </c>
      <c r="AG33" s="92" t="e">
        <f>+ROUND(INDEX(FCSTSDV!$D$2:$L$673,MATCH('31.10'!$D33,FCSTSDV!$C$2:$C$673,0),MATCH('31.10'!AG$3,FCSTSDV!$D$1:$L$1,0))/'31.10'!$E33,1)</f>
        <v>#N/A</v>
      </c>
      <c r="AH33" s="92" t="e">
        <f>+ROUND(INDEX(FCSTSDV!$D$2:$L$673,MATCH('31.10'!$D33,FCSTSDV!$C$2:$C$673,0),MATCH('31.10'!AH$3,FCSTSDV!$D$1:$L$1,0))/'31.10'!$E33,1)</f>
        <v>#N/A</v>
      </c>
      <c r="AI33" s="92" t="e">
        <f>+ROUND(INDEX(FCSTSDV!$D$2:$L$673,MATCH('31.10'!$D33,FCSTSDV!$C$2:$C$673,0),MATCH('31.10'!AI$3,FCSTSDV!$D$1:$L$1,0))/'31.10'!$E33,1)</f>
        <v>#N/A</v>
      </c>
      <c r="AJ33" s="92" t="e">
        <f>+ROUND(INDEX(FCSTSDV!$D$2:$L$673,MATCH('31.10'!$D33,FCSTSDV!$C$2:$C$673,0),MATCH('31.10'!AJ$3,FCSTSDV!$D$1:$L$1,0))/'31.10'!$E33,1)</f>
        <v>#N/A</v>
      </c>
    </row>
    <row r="34" spans="1:36" ht="20.100000000000001" customHeight="1">
      <c r="A34" s="818"/>
      <c r="B34" s="794"/>
      <c r="C34" s="57" t="s">
        <v>58</v>
      </c>
      <c r="D34" s="46" t="s">
        <v>56</v>
      </c>
      <c r="E34" s="49">
        <v>100</v>
      </c>
      <c r="F34" s="838"/>
      <c r="G34" s="838"/>
      <c r="H34" s="832"/>
      <c r="I34" s="81">
        <f>+ROUND(IFERROR(VLOOKUP(D34,FCSTSDV!$C$2:$E$2983,26,0),0)/'31.10'!E34+0,0)</f>
        <v>0</v>
      </c>
      <c r="J34" s="92"/>
      <c r="K34" s="92"/>
      <c r="L34" s="92"/>
      <c r="M34" s="92"/>
      <c r="N34" s="92"/>
      <c r="O34" s="92"/>
      <c r="P34" s="92"/>
      <c r="Q34" s="92"/>
      <c r="R34" s="92"/>
      <c r="S34" s="92"/>
      <c r="T34" s="92"/>
      <c r="U34" s="92"/>
      <c r="V34" s="92"/>
      <c r="W34" s="92"/>
      <c r="X34" s="92"/>
      <c r="Y34" s="92"/>
      <c r="Z34" s="92"/>
      <c r="AA34" s="92"/>
      <c r="AB34" s="92"/>
      <c r="AC34" s="92" t="e">
        <f>+ROUND(INDEX(FCSTSDV!$D$2:$L$673,MATCH('31.10'!$D34,FCSTSDV!$C$2:$C$673,0),MATCH('31.10'!AC$3,FCSTSDV!$D$1:$L$1,0))/'31.10'!$E34,1)</f>
        <v>#N/A</v>
      </c>
      <c r="AD34" s="92" t="e">
        <f>+ROUND(INDEX(FCSTSDV!$D$2:$L$673,MATCH('31.10'!$D34,FCSTSDV!$C$2:$C$673,0),MATCH('31.10'!AD$3,FCSTSDV!$D$1:$L$1,0))/'31.10'!$E34,1)</f>
        <v>#N/A</v>
      </c>
      <c r="AE34" s="92" t="e">
        <f>+ROUND(INDEX(FCSTSDV!$D$2:$L$673,MATCH('31.10'!$D34,FCSTSDV!$C$2:$C$673,0),MATCH('31.10'!AE$3,FCSTSDV!$D$1:$L$1,0))/'31.10'!$E34,1)</f>
        <v>#N/A</v>
      </c>
      <c r="AF34" s="92" t="e">
        <f>+ROUND(INDEX(FCSTSDV!$D$2:$L$673,MATCH('31.10'!$D34,FCSTSDV!$C$2:$C$673,0),MATCH('31.10'!AF$3,FCSTSDV!$D$1:$L$1,0))/'31.10'!$E34,1)</f>
        <v>#N/A</v>
      </c>
      <c r="AG34" s="92" t="e">
        <f>+ROUND(INDEX(FCSTSDV!$D$2:$L$673,MATCH('31.10'!$D34,FCSTSDV!$C$2:$C$673,0),MATCH('31.10'!AG$3,FCSTSDV!$D$1:$L$1,0))/'31.10'!$E34,1)</f>
        <v>#N/A</v>
      </c>
      <c r="AH34" s="92" t="e">
        <f>+ROUND(INDEX(FCSTSDV!$D$2:$L$673,MATCH('31.10'!$D34,FCSTSDV!$C$2:$C$673,0),MATCH('31.10'!AH$3,FCSTSDV!$D$1:$L$1,0))/'31.10'!$E34,1)</f>
        <v>#N/A</v>
      </c>
      <c r="AI34" s="92" t="e">
        <f>+ROUND(INDEX(FCSTSDV!$D$2:$L$673,MATCH('31.10'!$D34,FCSTSDV!$C$2:$C$673,0),MATCH('31.10'!AI$3,FCSTSDV!$D$1:$L$1,0))/'31.10'!$E34,1)</f>
        <v>#N/A</v>
      </c>
      <c r="AJ34" s="92" t="e">
        <f>+ROUND(INDEX(FCSTSDV!$D$2:$L$673,MATCH('31.10'!$D34,FCSTSDV!$C$2:$C$673,0),MATCH('31.10'!AJ$3,FCSTSDV!$D$1:$L$1,0))/'31.10'!$E34,1)</f>
        <v>#N/A</v>
      </c>
    </row>
    <row r="35" spans="1:36" ht="20.100000000000001" customHeight="1">
      <c r="A35" s="818"/>
      <c r="B35" s="794"/>
      <c r="C35" s="57"/>
      <c r="D35" s="46" t="s">
        <v>66</v>
      </c>
      <c r="E35" s="49">
        <v>150</v>
      </c>
      <c r="F35" s="838"/>
      <c r="G35" s="838"/>
      <c r="H35" s="832"/>
      <c r="I35" s="81">
        <f>+ROUND(IFERROR(VLOOKUP(D35,FCSTSDV!$C$2:$E$2983,26,0),0)/'31.10'!E35+0,0)</f>
        <v>0</v>
      </c>
      <c r="J35" s="92" t="e">
        <f t="array" ref="J35">+ROUND(INDEX(FCSTSDV!$D$2:$L$583,MATCH('31.10'!$D35,FCSTSDV!$C$2:$C$583,0),MATCH('31.10'!J$3,FCSTSDV!$D$1:$L$1,0))/'31.10'!$E35,1)</f>
        <v>#N/A</v>
      </c>
      <c r="K35" s="92" t="e">
        <f t="array" ref="K35">+ROUND(INDEX(FCSTSDV!$D$2:$L$583,MATCH('31.10'!$D35,FCSTSDV!$C$2:$C$583,0),MATCH('31.10'!K$3,FCSTSDV!$D$1:$L$1,0))/'31.10'!$E35,1)</f>
        <v>#N/A</v>
      </c>
      <c r="L35" s="92" t="e">
        <f t="array" ref="L35">+ROUND(INDEX(FCSTSDV!$D$2:$L$583,MATCH('31.10'!$D35,FCSTSDV!$C$2:$C$583,0),MATCH('31.10'!L$3,FCSTSDV!$D$1:$L$1,0))/'31.10'!$E35,1)</f>
        <v>#N/A</v>
      </c>
      <c r="M35" s="92" t="e">
        <f t="array" ref="M35">+ROUND(INDEX(FCSTSDV!$D$2:$L$583,MATCH('31.10'!$D35,FCSTSDV!$C$2:$C$583,0),MATCH('31.10'!M$3,FCSTSDV!$D$1:$L$1,0))/'31.10'!$E35,1)</f>
        <v>#N/A</v>
      </c>
      <c r="N35" s="92" t="e">
        <f t="array" ref="N35">+ROUND(INDEX(FCSTSDV!$D$2:$L$583,MATCH('31.10'!$D35,FCSTSDV!$C$2:$C$583,0),MATCH('31.10'!N$3,FCSTSDV!$D$1:$L$1,0))/'31.10'!$E35,1)</f>
        <v>#N/A</v>
      </c>
      <c r="O35" s="92" t="e">
        <f t="array" ref="O35">+ROUND(INDEX(FCSTSDV!$D$2:$L$583,MATCH('31.10'!$D35,FCSTSDV!$C$2:$C$583,0),MATCH('31.10'!O$3,FCSTSDV!$D$1:$L$1,0))/'31.10'!$E35,1)</f>
        <v>#N/A</v>
      </c>
      <c r="P35" s="92" t="e">
        <f t="array" ref="P35">+ROUND(INDEX(FCSTSDV!$D$2:$L$583,MATCH('31.10'!$D35,FCSTSDV!$C$2:$C$583,0),MATCH('31.10'!P$3,FCSTSDV!$D$1:$L$1,0))/'31.10'!$E35,1)</f>
        <v>#N/A</v>
      </c>
      <c r="Q35" s="92" t="e">
        <f t="array" ref="Q35">+ROUND(INDEX(FCSTSDV!$D$2:$L$583,MATCH('31.10'!$D35,FCSTSDV!$C$2:$C$583,0),MATCH('31.10'!Q$3,FCSTSDV!$D$1:$L$1,0))/'31.10'!$E35,1)</f>
        <v>#N/A</v>
      </c>
      <c r="R35" s="92" t="e">
        <f t="array" ref="R35">+ROUND(INDEX(FCSTSDV!$D$2:$L$583,MATCH('31.10'!$D35,FCSTSDV!$C$2:$C$583,0),MATCH('31.10'!R$3,FCSTSDV!$D$1:$L$1,0))/'31.10'!$E35,1)</f>
        <v>#N/A</v>
      </c>
      <c r="S35" s="92" t="e">
        <f t="array" ref="S35">+ROUND(INDEX(FCSTSDV!$D$2:$L$583,MATCH('31.10'!$D35,FCSTSDV!$C$2:$C$583,0),MATCH('31.10'!S$3,FCSTSDV!$D$1:$L$1,0))/'31.10'!$E35,1)</f>
        <v>#N/A</v>
      </c>
      <c r="T35" s="92" t="e">
        <f t="array" ref="T35">+ROUND(INDEX(FCSTSDV!$D$2:$L$583,MATCH('31.10'!$D35,FCSTSDV!$C$2:$C$583,0),MATCH('31.10'!T$3,FCSTSDV!$D$1:$L$1,0))/'31.10'!$E35,1)</f>
        <v>#N/A</v>
      </c>
      <c r="U35" s="92" t="e">
        <f t="array" ref="U35">+ROUND(INDEX(FCSTSDV!$D$2:$L$583,MATCH('31.10'!$D35,FCSTSDV!$C$2:$C$583,0),MATCH('31.10'!U$3,FCSTSDV!$D$1:$L$1,0))/'31.10'!$E35,1)</f>
        <v>#N/A</v>
      </c>
      <c r="V35" s="92" t="e">
        <f t="array" ref="V35">+ROUND(INDEX(FCSTSDV!$D$2:$L$583,MATCH('31.10'!$D35,FCSTSDV!$C$2:$C$583,0),MATCH('31.10'!V$3,FCSTSDV!$D$1:$L$1,0))/'31.10'!$E35,1)</f>
        <v>#N/A</v>
      </c>
      <c r="W35" s="92" t="e">
        <f t="array" ref="W35">+ROUND(INDEX(FCSTSDV!$D$2:$L$583,MATCH('31.10'!$D35,FCSTSDV!$C$2:$C$583,0),MATCH('31.10'!W$3,FCSTSDV!$D$1:$L$1,0))/'31.10'!$E35,1)</f>
        <v>#N/A</v>
      </c>
      <c r="X35" s="92" t="e">
        <f t="array" ref="X35">+ROUND(INDEX(FCSTSDV!$D$2:$L$583,MATCH('31.10'!$D35,FCSTSDV!$C$2:$C$583,0),MATCH('31.10'!X$3,FCSTSDV!$D$1:$L$1,0))/'31.10'!$E35,1)</f>
        <v>#N/A</v>
      </c>
      <c r="Y35" s="92" t="e">
        <f t="array" ref="Y35">+ROUND(INDEX(FCSTSDV!$D$2:$L$583,MATCH('31.10'!$D35,FCSTSDV!$C$2:$C$583,0),MATCH('31.10'!Y$3,FCSTSDV!$D$1:$L$1,0))/'31.10'!$E35,1)</f>
        <v>#N/A</v>
      </c>
      <c r="Z35" s="92" t="e">
        <f>+ROUND(INDEX(FCSTSDV!$D$2:$L$673,MATCH('31.10'!$D35,FCSTSDV!$C$2:$C$673,0),MATCH('31.10'!Z$3,FCSTSDV!$D$1:$L$1,0))/'31.10'!$E35,1)</f>
        <v>#N/A</v>
      </c>
      <c r="AA35" s="92" t="e">
        <f>+ROUND(INDEX(FCSTSDV!$D$2:$L$673,MATCH('31.10'!$D35,FCSTSDV!$C$2:$C$673,0),MATCH('31.10'!AA$3,FCSTSDV!$D$1:$L$1,0))/'31.10'!$E35,1)</f>
        <v>#N/A</v>
      </c>
      <c r="AB35" s="92" t="e">
        <f>+ROUND(INDEX(FCSTSDV!$D$2:$L$673,MATCH('31.10'!$D35,FCSTSDV!$C$2:$C$673,0),MATCH('31.10'!AB$3,FCSTSDV!$D$1:$L$1,0))/'31.10'!$E35,1)</f>
        <v>#N/A</v>
      </c>
      <c r="AC35" s="92" t="e">
        <f>+ROUND(INDEX(FCSTSDV!$D$2:$L$673,MATCH('31.10'!$D35,FCSTSDV!$C$2:$C$673,0),MATCH('31.10'!AC$3,FCSTSDV!$D$1:$L$1,0))/'31.10'!$E35,1)</f>
        <v>#N/A</v>
      </c>
      <c r="AD35" s="92" t="e">
        <f>+ROUND(INDEX(FCSTSDV!$D$2:$L$673,MATCH('31.10'!$D35,FCSTSDV!$C$2:$C$673,0),MATCH('31.10'!AD$3,FCSTSDV!$D$1:$L$1,0))/'31.10'!$E35,1)</f>
        <v>#N/A</v>
      </c>
      <c r="AE35" s="92" t="e">
        <f>+ROUND(INDEX(FCSTSDV!$D$2:$L$673,MATCH('31.10'!$D35,FCSTSDV!$C$2:$C$673,0),MATCH('31.10'!AE$3,FCSTSDV!$D$1:$L$1,0))/'31.10'!$E35,1)</f>
        <v>#N/A</v>
      </c>
      <c r="AF35" s="92" t="e">
        <f>+ROUND(INDEX(FCSTSDV!$D$2:$L$673,MATCH('31.10'!$D35,FCSTSDV!$C$2:$C$673,0),MATCH('31.10'!AF$3,FCSTSDV!$D$1:$L$1,0))/'31.10'!$E35,1)</f>
        <v>#N/A</v>
      </c>
      <c r="AG35" s="92" t="e">
        <f>+ROUND(INDEX(FCSTSDV!$D$2:$L$673,MATCH('31.10'!$D35,FCSTSDV!$C$2:$C$673,0),MATCH('31.10'!AG$3,FCSTSDV!$D$1:$L$1,0))/'31.10'!$E35,1)</f>
        <v>#N/A</v>
      </c>
      <c r="AH35" s="92" t="e">
        <f>+ROUND(INDEX(FCSTSDV!$D$2:$L$673,MATCH('31.10'!$D35,FCSTSDV!$C$2:$C$673,0),MATCH('31.10'!AH$3,FCSTSDV!$D$1:$L$1,0))/'31.10'!$E35,1)</f>
        <v>#N/A</v>
      </c>
      <c r="AI35" s="92" t="e">
        <f>+ROUND(INDEX(FCSTSDV!$D$2:$L$673,MATCH('31.10'!$D35,FCSTSDV!$C$2:$C$673,0),MATCH('31.10'!AI$3,FCSTSDV!$D$1:$L$1,0))/'31.10'!$E35,1)</f>
        <v>#N/A</v>
      </c>
      <c r="AJ35" s="92" t="e">
        <f>+ROUND(INDEX(FCSTSDV!$D$2:$L$673,MATCH('31.10'!$D35,FCSTSDV!$C$2:$C$673,0),MATCH('31.10'!AJ$3,FCSTSDV!$D$1:$L$1,0))/'31.10'!$E35,1)</f>
        <v>#N/A</v>
      </c>
    </row>
    <row r="36" spans="1:36" ht="20.100000000000001" customHeight="1">
      <c r="A36" s="818"/>
      <c r="B36" s="794"/>
      <c r="C36" s="57"/>
      <c r="D36" s="46" t="s">
        <v>71</v>
      </c>
      <c r="E36" s="49">
        <v>500</v>
      </c>
      <c r="F36" s="838"/>
      <c r="G36" s="838"/>
      <c r="H36" s="832"/>
      <c r="I36" s="81">
        <f>+ROUND(IFERROR(VLOOKUP(D36,FCSTSDV!$C$2:$E$2983,26,0),0)/'31.10'!E36+0,0)</f>
        <v>0</v>
      </c>
      <c r="J36" s="92" t="e">
        <f t="array" ref="J36">+ROUND(INDEX(FCSTSDV!$D$2:$L$583,MATCH('31.10'!$D36,FCSTSDV!$C$2:$C$583,0),MATCH('31.10'!J$3,FCSTSDV!$D$1:$L$1,0))/'31.10'!$E36,1)</f>
        <v>#N/A</v>
      </c>
      <c r="K36" s="92" t="e">
        <f t="array" ref="K36">+ROUND(INDEX(FCSTSDV!$D$2:$L$583,MATCH('31.10'!$D36,FCSTSDV!$C$2:$C$583,0),MATCH('31.10'!K$3,FCSTSDV!$D$1:$L$1,0))/'31.10'!$E36,1)</f>
        <v>#N/A</v>
      </c>
      <c r="L36" s="92" t="e">
        <f t="array" ref="L36">+ROUND(INDEX(FCSTSDV!$D$2:$L$583,MATCH('31.10'!$D36,FCSTSDV!$C$2:$C$583,0),MATCH('31.10'!L$3,FCSTSDV!$D$1:$L$1,0))/'31.10'!$E36,1)</f>
        <v>#N/A</v>
      </c>
      <c r="M36" s="92" t="e">
        <f t="array" ref="M36">+ROUND(INDEX(FCSTSDV!$D$2:$L$583,MATCH('31.10'!$D36,FCSTSDV!$C$2:$C$583,0),MATCH('31.10'!M$3,FCSTSDV!$D$1:$L$1,0))/'31.10'!$E36,1)</f>
        <v>#N/A</v>
      </c>
      <c r="N36" s="92" t="e">
        <f t="array" ref="N36">+ROUND(INDEX(FCSTSDV!$D$2:$L$583,MATCH('31.10'!$D36,FCSTSDV!$C$2:$C$583,0),MATCH('31.10'!N$3,FCSTSDV!$D$1:$L$1,0))/'31.10'!$E36,1)</f>
        <v>#N/A</v>
      </c>
      <c r="O36" s="92" t="e">
        <f t="array" ref="O36">+ROUND(INDEX(FCSTSDV!$D$2:$L$583,MATCH('31.10'!$D36,FCSTSDV!$C$2:$C$583,0),MATCH('31.10'!O$3,FCSTSDV!$D$1:$L$1,0))/'31.10'!$E36,1)</f>
        <v>#N/A</v>
      </c>
      <c r="P36" s="92" t="e">
        <f t="array" ref="P36">+ROUND(INDEX(FCSTSDV!$D$2:$L$583,MATCH('31.10'!$D36,FCSTSDV!$C$2:$C$583,0),MATCH('31.10'!P$3,FCSTSDV!$D$1:$L$1,0))/'31.10'!$E36,1)</f>
        <v>#N/A</v>
      </c>
      <c r="Q36" s="92" t="e">
        <f t="array" ref="Q36">+ROUND(INDEX(FCSTSDV!$D$2:$L$583,MATCH('31.10'!$D36,FCSTSDV!$C$2:$C$583,0),MATCH('31.10'!Q$3,FCSTSDV!$D$1:$L$1,0))/'31.10'!$E36,1)</f>
        <v>#N/A</v>
      </c>
      <c r="R36" s="92" t="e">
        <f t="array" ref="R36">+ROUND(INDEX(FCSTSDV!$D$2:$L$583,MATCH('31.10'!$D36,FCSTSDV!$C$2:$C$583,0),MATCH('31.10'!R$3,FCSTSDV!$D$1:$L$1,0))/'31.10'!$E36,1)</f>
        <v>#N/A</v>
      </c>
      <c r="S36" s="92" t="e">
        <f t="array" ref="S36">+ROUND(INDEX(FCSTSDV!$D$2:$L$583,MATCH('31.10'!$D36,FCSTSDV!$C$2:$C$583,0),MATCH('31.10'!S$3,FCSTSDV!$D$1:$L$1,0))/'31.10'!$E36,1)</f>
        <v>#N/A</v>
      </c>
      <c r="T36" s="92" t="e">
        <f t="array" ref="T36">+ROUND(INDEX(FCSTSDV!$D$2:$L$583,MATCH('31.10'!$D36,FCSTSDV!$C$2:$C$583,0),MATCH('31.10'!T$3,FCSTSDV!$D$1:$L$1,0))/'31.10'!$E36,1)</f>
        <v>#N/A</v>
      </c>
      <c r="U36" s="92" t="e">
        <f t="array" ref="U36">+ROUND(INDEX(FCSTSDV!$D$2:$L$583,MATCH('31.10'!$D36,FCSTSDV!$C$2:$C$583,0),MATCH('31.10'!U$3,FCSTSDV!$D$1:$L$1,0))/'31.10'!$E36,1)</f>
        <v>#N/A</v>
      </c>
      <c r="V36" s="92" t="e">
        <f t="array" ref="V36">+ROUND(INDEX(FCSTSDV!$D$2:$L$583,MATCH('31.10'!$D36,FCSTSDV!$C$2:$C$583,0),MATCH('31.10'!V$3,FCSTSDV!$D$1:$L$1,0))/'31.10'!$E36,1)</f>
        <v>#N/A</v>
      </c>
      <c r="W36" s="92" t="e">
        <f t="array" ref="W36">+ROUND(INDEX(FCSTSDV!$D$2:$L$583,MATCH('31.10'!$D36,FCSTSDV!$C$2:$C$583,0),MATCH('31.10'!W$3,FCSTSDV!$D$1:$L$1,0))/'31.10'!$E36,1)</f>
        <v>#N/A</v>
      </c>
      <c r="X36" s="92" t="e">
        <f t="array" ref="X36">+ROUND(INDEX(FCSTSDV!$D$2:$L$583,MATCH('31.10'!$D36,FCSTSDV!$C$2:$C$583,0),MATCH('31.10'!X$3,FCSTSDV!$D$1:$L$1,0))/'31.10'!$E36,1)</f>
        <v>#N/A</v>
      </c>
      <c r="Y36" s="92" t="e">
        <f t="array" ref="Y36">+ROUND(INDEX(FCSTSDV!$D$2:$L$583,MATCH('31.10'!$D36,FCSTSDV!$C$2:$C$583,0),MATCH('31.10'!Y$3,FCSTSDV!$D$1:$L$1,0))/'31.10'!$E36,1)</f>
        <v>#N/A</v>
      </c>
      <c r="Z36" s="92" t="e">
        <f>+ROUND(INDEX(FCSTSDV!$D$2:$L$673,MATCH('31.10'!$D36,FCSTSDV!$C$2:$C$673,0),MATCH('31.10'!Z$3,FCSTSDV!$D$1:$L$1,0))/'31.10'!$E36,1)</f>
        <v>#N/A</v>
      </c>
      <c r="AA36" s="92" t="e">
        <f>+ROUND(INDEX(FCSTSDV!$D$2:$L$673,MATCH('31.10'!$D36,FCSTSDV!$C$2:$C$673,0),MATCH('31.10'!AA$3,FCSTSDV!$D$1:$L$1,0))/'31.10'!$E36,1)</f>
        <v>#N/A</v>
      </c>
      <c r="AB36" s="92" t="e">
        <f>+ROUND(INDEX(FCSTSDV!$D$2:$L$673,MATCH('31.10'!$D36,FCSTSDV!$C$2:$C$673,0),MATCH('31.10'!AB$3,FCSTSDV!$D$1:$L$1,0))/'31.10'!$E36,1)</f>
        <v>#N/A</v>
      </c>
      <c r="AC36" s="92" t="e">
        <f>+ROUND(INDEX(FCSTSDV!$D$2:$L$673,MATCH('31.10'!$D36,FCSTSDV!$C$2:$C$673,0),MATCH('31.10'!AC$3,FCSTSDV!$D$1:$L$1,0))/'31.10'!$E36,1)</f>
        <v>#N/A</v>
      </c>
      <c r="AD36" s="92" t="e">
        <f>+ROUND(INDEX(FCSTSDV!$D$2:$L$673,MATCH('31.10'!$D36,FCSTSDV!$C$2:$C$673,0),MATCH('31.10'!AD$3,FCSTSDV!$D$1:$L$1,0))/'31.10'!$E36,1)</f>
        <v>#N/A</v>
      </c>
      <c r="AE36" s="92" t="e">
        <f>+ROUND(INDEX(FCSTSDV!$D$2:$L$673,MATCH('31.10'!$D36,FCSTSDV!$C$2:$C$673,0),MATCH('31.10'!AE$3,FCSTSDV!$D$1:$L$1,0))/'31.10'!$E36,1)</f>
        <v>#N/A</v>
      </c>
      <c r="AF36" s="92" t="e">
        <f>+ROUND(INDEX(FCSTSDV!$D$2:$L$673,MATCH('31.10'!$D36,FCSTSDV!$C$2:$C$673,0),MATCH('31.10'!AF$3,FCSTSDV!$D$1:$L$1,0))/'31.10'!$E36,1)</f>
        <v>#N/A</v>
      </c>
      <c r="AG36" s="92" t="e">
        <f>+ROUND(INDEX(FCSTSDV!$D$2:$L$673,MATCH('31.10'!$D36,FCSTSDV!$C$2:$C$673,0),MATCH('31.10'!AG$3,FCSTSDV!$D$1:$L$1,0))/'31.10'!$E36,1)</f>
        <v>#N/A</v>
      </c>
      <c r="AH36" s="92" t="e">
        <f>+ROUND(INDEX(FCSTSDV!$D$2:$L$673,MATCH('31.10'!$D36,FCSTSDV!$C$2:$C$673,0),MATCH('31.10'!AH$3,FCSTSDV!$D$1:$L$1,0))/'31.10'!$E36,1)</f>
        <v>#N/A</v>
      </c>
      <c r="AI36" s="92" t="e">
        <f>+ROUND(INDEX(FCSTSDV!$D$2:$L$673,MATCH('31.10'!$D36,FCSTSDV!$C$2:$C$673,0),MATCH('31.10'!AI$3,FCSTSDV!$D$1:$L$1,0))/'31.10'!$E36,1)</f>
        <v>#N/A</v>
      </c>
      <c r="AJ36" s="92" t="e">
        <f>+ROUND(INDEX(FCSTSDV!$D$2:$L$673,MATCH('31.10'!$D36,FCSTSDV!$C$2:$C$673,0),MATCH('31.10'!AJ$3,FCSTSDV!$D$1:$L$1,0))/'31.10'!$E36,1)</f>
        <v>#N/A</v>
      </c>
    </row>
    <row r="37" spans="1:36" ht="20.100000000000001" customHeight="1">
      <c r="A37" s="819"/>
      <c r="B37" s="805"/>
      <c r="C37" s="60"/>
      <c r="D37" s="52" t="s">
        <v>42</v>
      </c>
      <c r="E37" s="53" t="s">
        <v>43</v>
      </c>
      <c r="F37" s="839"/>
      <c r="G37" s="839"/>
      <c r="H37" s="833"/>
      <c r="I37" s="87">
        <f>+SUM(I14:I36)</f>
        <v>0</v>
      </c>
      <c r="J37" s="90" t="e">
        <f t="shared" ref="J37:W37" si="2">$H14+$I$37-SUM(J14:J36)</f>
        <v>#N/A</v>
      </c>
      <c r="K37" s="90" t="e">
        <f t="shared" si="2"/>
        <v>#N/A</v>
      </c>
      <c r="L37" s="90" t="e">
        <f t="shared" si="2"/>
        <v>#N/A</v>
      </c>
      <c r="M37" s="90" t="e">
        <f t="shared" si="2"/>
        <v>#N/A</v>
      </c>
      <c r="N37" s="90" t="e">
        <f t="shared" si="2"/>
        <v>#N/A</v>
      </c>
      <c r="O37" s="90" t="e">
        <f t="shared" si="2"/>
        <v>#N/A</v>
      </c>
      <c r="P37" s="90" t="e">
        <f t="shared" si="2"/>
        <v>#N/A</v>
      </c>
      <c r="Q37" s="90" t="e">
        <f t="shared" si="2"/>
        <v>#N/A</v>
      </c>
      <c r="R37" s="90" t="e">
        <f t="shared" si="2"/>
        <v>#N/A</v>
      </c>
      <c r="S37" s="90" t="e">
        <f t="shared" si="2"/>
        <v>#N/A</v>
      </c>
      <c r="T37" s="90" t="e">
        <f t="shared" si="2"/>
        <v>#N/A</v>
      </c>
      <c r="U37" s="90" t="e">
        <f t="shared" si="2"/>
        <v>#N/A</v>
      </c>
      <c r="V37" s="90" t="e">
        <f t="shared" si="2"/>
        <v>#N/A</v>
      </c>
      <c r="W37" s="90" t="e">
        <f t="shared" si="2"/>
        <v>#N/A</v>
      </c>
      <c r="X37" s="90" t="e">
        <f t="shared" ref="X37:AC37" si="3">$H14+$I$37-SUM(X14:X36)</f>
        <v>#N/A</v>
      </c>
      <c r="Y37" s="90" t="e">
        <f t="shared" si="3"/>
        <v>#N/A</v>
      </c>
      <c r="Z37" s="90" t="e">
        <f t="shared" si="3"/>
        <v>#N/A</v>
      </c>
      <c r="AA37" s="90" t="e">
        <f t="shared" si="3"/>
        <v>#N/A</v>
      </c>
      <c r="AB37" s="90" t="e">
        <f t="shared" si="3"/>
        <v>#N/A</v>
      </c>
      <c r="AC37" s="90" t="e">
        <f t="shared" si="3"/>
        <v>#N/A</v>
      </c>
      <c r="AD37" s="90" t="e">
        <f>+AC37-SUM(AD14:AD36)</f>
        <v>#N/A</v>
      </c>
      <c r="AE37" s="90" t="e">
        <f t="shared" ref="AE37:AJ37" si="4">+AD37-SUM(AE14:AE36)</f>
        <v>#N/A</v>
      </c>
      <c r="AF37" s="90" t="e">
        <f t="shared" si="4"/>
        <v>#N/A</v>
      </c>
      <c r="AG37" s="90" t="e">
        <f t="shared" si="4"/>
        <v>#N/A</v>
      </c>
      <c r="AH37" s="90" t="e">
        <f t="shared" si="4"/>
        <v>#N/A</v>
      </c>
      <c r="AI37" s="90" t="e">
        <f t="shared" si="4"/>
        <v>#N/A</v>
      </c>
      <c r="AJ37" s="90" t="e">
        <f t="shared" si="4"/>
        <v>#N/A</v>
      </c>
    </row>
    <row r="38" spans="1:36" ht="20.100000000000001" customHeight="1">
      <c r="A38" s="806" t="s">
        <v>14</v>
      </c>
      <c r="B38" s="791" t="s">
        <v>72</v>
      </c>
      <c r="C38" s="63"/>
      <c r="D38" s="64" t="s">
        <v>21</v>
      </c>
      <c r="E38" s="44">
        <v>2500</v>
      </c>
      <c r="F38" s="798"/>
      <c r="G38" s="798">
        <v>0</v>
      </c>
      <c r="H38" s="826">
        <f>+VLOOKUP(B38,'[5]TÚI BÓNG'!$B$4:$E$153,4,0)</f>
        <v>1040</v>
      </c>
      <c r="I38" s="79">
        <f>+ROUND(IFERROR(VLOOKUP(D38,FCSTSDV!$C$2:$C$72,26,0),0)/'31.10'!E38+0,0)</f>
        <v>0</v>
      </c>
      <c r="J38" s="99" t="e">
        <f t="array" ref="J38">+ROUND(INDEX(FCSTSDV!$D$2:$L$72,MATCH('31.10'!$D38,FCSTSDV!$C$2:$C$72,0),MATCH('31.10'!J$3,FCSTSDV!$D$1:$L$1,0))/'31.10'!$E38,1)</f>
        <v>#N/A</v>
      </c>
      <c r="K38" s="99" t="e">
        <f t="array" ref="K38">+ROUND(INDEX(FCSTSDV!$D$2:$L$72,MATCH('31.10'!$D38,FCSTSDV!$C$2:$C$72,0),MATCH('31.10'!K$3,FCSTSDV!$D$1:$L$1,0))/'31.10'!$E38,1)</f>
        <v>#N/A</v>
      </c>
      <c r="L38" s="99" t="e">
        <f t="array" ref="L38">+ROUND(INDEX(FCSTSDV!$D$2:$L$72,MATCH('31.10'!$D38,FCSTSDV!$C$2:$C$72,0),MATCH('31.10'!L$3,FCSTSDV!$D$1:$L$1,0))/'31.10'!$E38,1)</f>
        <v>#N/A</v>
      </c>
      <c r="M38" s="99" t="e">
        <f t="array" ref="M38">+ROUND(INDEX(FCSTSDV!$D$2:$L$72,MATCH('31.10'!$D38,FCSTSDV!$C$2:$C$72,0),MATCH('31.10'!M$3,FCSTSDV!$D$1:$L$1,0))/'31.10'!$E38,1)</f>
        <v>#N/A</v>
      </c>
      <c r="N38" s="99" t="e">
        <f t="array" ref="N38">+ROUND(INDEX(FCSTSDV!$D$2:$L$72,MATCH('31.10'!$D38,FCSTSDV!$C$2:$C$72,0),MATCH('31.10'!N$3,FCSTSDV!$D$1:$L$1,0))/'31.10'!$E38,1)</f>
        <v>#N/A</v>
      </c>
      <c r="O38" s="99" t="e">
        <f t="array" ref="O38">+ROUND(INDEX(FCSTSDV!$D$2:$L$72,MATCH('31.10'!$D38,FCSTSDV!$C$2:$C$72,0),MATCH('31.10'!O$3,FCSTSDV!$D$1:$L$1,0))/'31.10'!$E38,1)</f>
        <v>#N/A</v>
      </c>
      <c r="P38" s="99" t="e">
        <f t="array" ref="P38">+ROUND(INDEX(FCSTSDV!$D$2:$L$72,MATCH('31.10'!$D38,FCSTSDV!$C$2:$C$72,0),MATCH('31.10'!P$3,FCSTSDV!$D$1:$L$1,0))/'31.10'!$E38,1)</f>
        <v>#N/A</v>
      </c>
      <c r="Q38" s="99" t="e">
        <f t="array" ref="Q38">+ROUND(INDEX(FCSTSDV!$D$2:$L$72,MATCH('31.10'!$D38,FCSTSDV!$C$2:$C$72,0),MATCH('31.10'!Q$3,FCSTSDV!$D$1:$L$1,0))/'31.10'!$E38,1)</f>
        <v>#N/A</v>
      </c>
      <c r="R38" s="99" t="e">
        <f t="array" ref="R38">+ROUND(INDEX(FCSTSDV!$D$2:$L$72,MATCH('31.10'!$D38,FCSTSDV!$C$2:$C$72,0),MATCH('31.10'!R$3,FCSTSDV!$D$1:$L$1,0))/'31.10'!$E38,1)</f>
        <v>#N/A</v>
      </c>
      <c r="S38" s="99" t="e">
        <f t="array" ref="S38">+ROUND(INDEX(FCSTSDV!$D$2:$L$72,MATCH('31.10'!$D38,FCSTSDV!$C$2:$C$72,0),MATCH('31.10'!S$3,FCSTSDV!$D$1:$L$1,0))/'31.10'!$E38,1)</f>
        <v>#N/A</v>
      </c>
      <c r="T38" s="99" t="e">
        <f t="array" ref="T38">+ROUND(INDEX(FCSTSDV!$D$2:$L$72,MATCH('31.10'!$D38,FCSTSDV!$C$2:$C$72,0),MATCH('31.10'!T$3,FCSTSDV!$D$1:$L$1,0))/'31.10'!$E38,1)</f>
        <v>#N/A</v>
      </c>
      <c r="U38" s="99" t="e">
        <f t="array" ref="U38">+ROUND(INDEX(FCSTSDV!$D$2:$L$72,MATCH('31.10'!$D38,FCSTSDV!$C$2:$C$72,0),MATCH('31.10'!U$3,FCSTSDV!$D$1:$L$1,0))/'31.10'!$E38,1)</f>
        <v>#N/A</v>
      </c>
      <c r="V38" s="99" t="e">
        <f t="array" ref="V38">+ROUND(INDEX(FCSTSDV!$D$2:$L$72,MATCH('31.10'!$D38,FCSTSDV!$C$2:$C$72,0),MATCH('31.10'!V$3,FCSTSDV!$D$1:$L$1,0))/'31.10'!$E38,1)</f>
        <v>#N/A</v>
      </c>
      <c r="W38" s="99" t="e">
        <f t="array" ref="W38">+ROUND(INDEX(FCSTSDV!$D$2:$L$72,MATCH('31.10'!$D38,FCSTSDV!$C$2:$C$72,0),MATCH('31.10'!W$3,FCSTSDV!$D$1:$L$1,0))/'31.10'!$E38,1)</f>
        <v>#N/A</v>
      </c>
      <c r="X38" s="99" t="e">
        <f t="array" ref="X38">+ROUND(INDEX(FCSTSDV!$D$2:$L$72,MATCH('31.10'!$D38,FCSTSDV!$C$2:$C$72,0),MATCH('31.10'!X$3,FCSTSDV!$D$1:$L$1,0))/'31.10'!$E38,1)</f>
        <v>#N/A</v>
      </c>
      <c r="Y38" s="99" t="e">
        <f t="array" ref="Y38">+ROUND(INDEX(FCSTSDV!$D$2:$L$72,MATCH('31.10'!$D38,FCSTSDV!$C$2:$C$72,0),MATCH('31.10'!Y$3,FCSTSDV!$D$1:$L$1,0))/'31.10'!$E38,1)</f>
        <v>#N/A</v>
      </c>
      <c r="Z38" s="99" t="e">
        <f t="array" ref="Z38">+ROUND(INDEX(FCSTSDV!$D$2:$L$72,MATCH('31.10'!$D38,FCSTSDV!$C$2:$C$72,0),MATCH('31.10'!Z$3,FCSTSDV!$D$1:$L$1,0))/'31.10'!$E38,1)</f>
        <v>#N/A</v>
      </c>
      <c r="AA38" s="99" t="e">
        <f t="array" ref="AA38">+ROUND(INDEX(FCSTSDV!$D$2:$L$72,MATCH('31.10'!$D38,FCSTSDV!$C$2:$C$72,0),MATCH('31.10'!AA$3,FCSTSDV!$D$1:$L$1,0))/'31.10'!$E38,1)</f>
        <v>#N/A</v>
      </c>
      <c r="AB38" s="99" t="e">
        <f t="array" ref="AB38">+ROUND(INDEX(FCSTSDV!$D$2:$L$72,MATCH('31.10'!$D38,FCSTSDV!$C$2:$C$72,0),MATCH('31.10'!AB$3,FCSTSDV!$D$1:$L$1,0))/'31.10'!$E38,1)</f>
        <v>#N/A</v>
      </c>
      <c r="AC38" s="99" t="e">
        <f t="array" ref="AC38">+ROUND(INDEX(FCSTSDV!$D$2:$L$72,MATCH('31.10'!$D38,FCSTSDV!$C$2:$C$72,0),MATCH('31.10'!AC$3,FCSTSDV!$D$1:$L$1,0))/'31.10'!$E38,1)</f>
        <v>#N/A</v>
      </c>
      <c r="AD38" s="99" t="e">
        <f t="array" ref="AD38">+ROUND(INDEX(FCSTSDV!$D$2:$L$72,MATCH('31.10'!$D38,FCSTSDV!$C$2:$C$72,0),MATCH('31.10'!AD$3,FCSTSDV!$D$1:$L$1,0))/'31.10'!$E38,1)</f>
        <v>#N/A</v>
      </c>
      <c r="AE38" s="92" t="e">
        <f>+ROUND(INDEX(FCSTSDV!$D$2:$L$673,MATCH('31.10'!$D38,FCSTSDV!$C$2:$C$673,0),MATCH('31.10'!AE$3,FCSTSDV!$D$1:$L$1,0))/'31.10'!$E38,1)</f>
        <v>#N/A</v>
      </c>
      <c r="AF38" s="92" t="e">
        <f>+ROUND(INDEX(FCSTSDV!$D$2:$L$673,MATCH('31.10'!$D38,FCSTSDV!$C$2:$C$673,0),MATCH('31.10'!AF$3,FCSTSDV!$D$1:$L$1,0))/'31.10'!$E38,1)</f>
        <v>#N/A</v>
      </c>
      <c r="AG38" s="92" t="e">
        <f>+ROUND(INDEX(FCSTSDV!$D$2:$L$673,MATCH('31.10'!$D38,FCSTSDV!$C$2:$C$673,0),MATCH('31.10'!AG$3,FCSTSDV!$D$1:$L$1,0))/'31.10'!$E38,1)</f>
        <v>#N/A</v>
      </c>
      <c r="AH38" s="92" t="e">
        <f>+ROUND(INDEX(FCSTSDV!$D$2:$L$673,MATCH('31.10'!$D38,FCSTSDV!$C$2:$C$673,0),MATCH('31.10'!AH$3,FCSTSDV!$D$1:$L$1,0))/'31.10'!$E38,1)</f>
        <v>#N/A</v>
      </c>
      <c r="AI38" s="92" t="e">
        <f>+ROUND(INDEX(FCSTSDV!$D$2:$L$673,MATCH('31.10'!$D38,FCSTSDV!$C$2:$C$673,0),MATCH('31.10'!AI$3,FCSTSDV!$D$1:$L$1,0))/'31.10'!$E38,1)</f>
        <v>#N/A</v>
      </c>
      <c r="AJ38" s="92" t="e">
        <f>+ROUND(INDEX(FCSTSDV!$D$2:$L$673,MATCH('31.10'!$D38,FCSTSDV!$C$2:$C$673,0),MATCH('31.10'!AJ$3,FCSTSDV!$D$1:$L$1,0))/'31.10'!$E38,1)</f>
        <v>#N/A</v>
      </c>
    </row>
    <row r="39" spans="1:36" ht="20.100000000000001" customHeight="1">
      <c r="A39" s="813"/>
      <c r="B39" s="795"/>
      <c r="C39" s="57"/>
      <c r="D39" s="46" t="s">
        <v>74</v>
      </c>
      <c r="E39" s="49">
        <v>2500</v>
      </c>
      <c r="F39" s="799"/>
      <c r="G39" s="799"/>
      <c r="H39" s="830"/>
      <c r="I39" s="81">
        <f>+ROUND(IFERROR(VLOOKUP(D39,FCSTSDV!$C$2:$C$72,26,0),0)/'31.10'!E39+0,0)</f>
        <v>0</v>
      </c>
      <c r="J39" s="92" t="e">
        <f t="array" ref="J39">+ROUND(INDEX(FCSTSDV!$D$2:$L$72,MATCH('31.10'!$D39,FCSTSDV!$C$2:$C$72,0),MATCH('31.10'!J$3,FCSTSDV!$D$1:$L$1,0))/'31.10'!$E39,1)</f>
        <v>#N/A</v>
      </c>
      <c r="K39" s="92" t="e">
        <f t="array" ref="K39">+ROUND(INDEX(FCSTSDV!$D$2:$L$72,MATCH('31.10'!$D39,FCSTSDV!$C$2:$C$72,0),MATCH('31.10'!K$3,FCSTSDV!$D$1:$L$1,0))/'31.10'!$E39,1)</f>
        <v>#N/A</v>
      </c>
      <c r="L39" s="92" t="e">
        <f t="array" ref="L39">+ROUND(INDEX(FCSTSDV!$D$2:$L$72,MATCH('31.10'!$D39,FCSTSDV!$C$2:$C$72,0),MATCH('31.10'!L$3,FCSTSDV!$D$1:$L$1,0))/'31.10'!$E39,1)</f>
        <v>#N/A</v>
      </c>
      <c r="M39" s="92" t="e">
        <f t="array" ref="M39">+ROUND(INDEX(FCSTSDV!$D$2:$L$72,MATCH('31.10'!$D39,FCSTSDV!$C$2:$C$72,0),MATCH('31.10'!M$3,FCSTSDV!$D$1:$L$1,0))/'31.10'!$E39,1)</f>
        <v>#N/A</v>
      </c>
      <c r="N39" s="92" t="e">
        <f t="array" ref="N39">+ROUND(INDEX(FCSTSDV!$D$2:$L$72,MATCH('31.10'!$D39,FCSTSDV!$C$2:$C$72,0),MATCH('31.10'!N$3,FCSTSDV!$D$1:$L$1,0))/'31.10'!$E39,1)</f>
        <v>#N/A</v>
      </c>
      <c r="O39" s="92" t="e">
        <f t="array" ref="O39">+ROUND(INDEX(FCSTSDV!$D$2:$L$72,MATCH('31.10'!$D39,FCSTSDV!$C$2:$C$72,0),MATCH('31.10'!O$3,FCSTSDV!$D$1:$L$1,0))/'31.10'!$E39,1)</f>
        <v>#N/A</v>
      </c>
      <c r="P39" s="92" t="e">
        <f t="array" ref="P39">+ROUND(INDEX(FCSTSDV!$D$2:$L$72,MATCH('31.10'!$D39,FCSTSDV!$C$2:$C$72,0),MATCH('31.10'!P$3,FCSTSDV!$D$1:$L$1,0))/'31.10'!$E39,1)</f>
        <v>#N/A</v>
      </c>
      <c r="Q39" s="92" t="e">
        <f t="array" ref="Q39">+ROUND(INDEX(FCSTSDV!$D$2:$L$72,MATCH('31.10'!$D39,FCSTSDV!$C$2:$C$72,0),MATCH('31.10'!Q$3,FCSTSDV!$D$1:$L$1,0))/'31.10'!$E39,1)</f>
        <v>#N/A</v>
      </c>
      <c r="R39" s="92" t="e">
        <f t="array" ref="R39">+ROUND(INDEX(FCSTSDV!$D$2:$L$72,MATCH('31.10'!$D39,FCSTSDV!$C$2:$C$72,0),MATCH('31.10'!R$3,FCSTSDV!$D$1:$L$1,0))/'31.10'!$E39,1)</f>
        <v>#N/A</v>
      </c>
      <c r="S39" s="92" t="e">
        <f t="array" ref="S39">+ROUND(INDEX(FCSTSDV!$D$2:$L$72,MATCH('31.10'!$D39,FCSTSDV!$C$2:$C$72,0),MATCH('31.10'!S$3,FCSTSDV!$D$1:$L$1,0))/'31.10'!$E39,1)</f>
        <v>#N/A</v>
      </c>
      <c r="T39" s="92" t="e">
        <f t="array" ref="T39">+ROUND(INDEX(FCSTSDV!$D$2:$L$72,MATCH('31.10'!$D39,FCSTSDV!$C$2:$C$72,0),MATCH('31.10'!T$3,FCSTSDV!$D$1:$L$1,0))/'31.10'!$E39,1)</f>
        <v>#N/A</v>
      </c>
      <c r="U39" s="92" t="e">
        <f t="array" ref="U39">+ROUND(INDEX(FCSTSDV!$D$2:$L$72,MATCH('31.10'!$D39,FCSTSDV!$C$2:$C$72,0),MATCH('31.10'!U$3,FCSTSDV!$D$1:$L$1,0))/'31.10'!$E39,1)</f>
        <v>#N/A</v>
      </c>
      <c r="V39" s="92" t="e">
        <f t="array" ref="V39">+ROUND(INDEX(FCSTSDV!$D$2:$L$72,MATCH('31.10'!$D39,FCSTSDV!$C$2:$C$72,0),MATCH('31.10'!V$3,FCSTSDV!$D$1:$L$1,0))/'31.10'!$E39,1)</f>
        <v>#N/A</v>
      </c>
      <c r="W39" s="92" t="e">
        <f t="array" ref="W39">+ROUND(INDEX(FCSTSDV!$D$2:$L$72,MATCH('31.10'!$D39,FCSTSDV!$C$2:$C$72,0),MATCH('31.10'!W$3,FCSTSDV!$D$1:$L$1,0))/'31.10'!$E39,1)</f>
        <v>#N/A</v>
      </c>
      <c r="X39" s="92" t="e">
        <f t="array" ref="X39">+ROUND(INDEX(FCSTSDV!$D$2:$L$72,MATCH('31.10'!$D39,FCSTSDV!$C$2:$C$72,0),MATCH('31.10'!X$3,FCSTSDV!$D$1:$L$1,0))/'31.10'!$E39,1)</f>
        <v>#N/A</v>
      </c>
      <c r="Y39" s="92" t="e">
        <f t="array" ref="Y39">+ROUND(INDEX(FCSTSDV!$D$2:$L$72,MATCH('31.10'!$D39,FCSTSDV!$C$2:$C$72,0),MATCH('31.10'!Y$3,FCSTSDV!$D$1:$L$1,0))/'31.10'!$E39,1)</f>
        <v>#N/A</v>
      </c>
      <c r="Z39" s="92" t="e">
        <f t="array" ref="Z39">+ROUND(INDEX(FCSTSDV!$D$2:$L$72,MATCH('31.10'!$D39,FCSTSDV!$C$2:$C$72,0),MATCH('31.10'!Z$3,FCSTSDV!$D$1:$L$1,0))/'31.10'!$E39,1)</f>
        <v>#N/A</v>
      </c>
      <c r="AA39" s="92" t="e">
        <f t="array" ref="AA39">+ROUND(INDEX(FCSTSDV!$D$2:$L$72,MATCH('31.10'!$D39,FCSTSDV!$C$2:$C$72,0),MATCH('31.10'!AA$3,FCSTSDV!$D$1:$L$1,0))/'31.10'!$E39,1)</f>
        <v>#N/A</v>
      </c>
      <c r="AB39" s="92" t="e">
        <f t="array" ref="AB39">+ROUND(INDEX(FCSTSDV!$D$2:$L$72,MATCH('31.10'!$D39,FCSTSDV!$C$2:$C$72,0),MATCH('31.10'!AB$3,FCSTSDV!$D$1:$L$1,0))/'31.10'!$E39,1)</f>
        <v>#N/A</v>
      </c>
      <c r="AC39" s="92" t="e">
        <f t="array" ref="AC39">+ROUND(INDEX(FCSTSDV!$D$2:$L$72,MATCH('31.10'!$D39,FCSTSDV!$C$2:$C$72,0),MATCH('31.10'!AC$3,FCSTSDV!$D$1:$L$1,0))/'31.10'!$E39,1)</f>
        <v>#N/A</v>
      </c>
      <c r="AD39" s="92" t="e">
        <f t="array" ref="AD39">+ROUND(INDEX(FCSTSDV!$D$2:$L$72,MATCH('31.10'!$D39,FCSTSDV!$C$2:$C$72,0),MATCH('31.10'!AD$3,FCSTSDV!$D$1:$L$1,0))/'31.10'!$E39,1)</f>
        <v>#N/A</v>
      </c>
      <c r="AE39" s="92" t="e">
        <f>+ROUND(INDEX(FCSTSDV!$D$2:$L$673,MATCH('31.10'!$D39,FCSTSDV!$C$2:$C$673,0),MATCH('31.10'!AE$3,FCSTSDV!$D$1:$L$1,0))/'31.10'!$E39,1)</f>
        <v>#N/A</v>
      </c>
      <c r="AF39" s="92" t="e">
        <f>+ROUND(INDEX(FCSTSDV!$D$2:$L$673,MATCH('31.10'!$D39,FCSTSDV!$C$2:$C$673,0),MATCH('31.10'!AF$3,FCSTSDV!$D$1:$L$1,0))/'31.10'!$E39,1)</f>
        <v>#N/A</v>
      </c>
      <c r="AG39" s="92" t="e">
        <f>+ROUND(INDEX(FCSTSDV!$D$2:$L$673,MATCH('31.10'!$D39,FCSTSDV!$C$2:$C$673,0),MATCH('31.10'!AG$3,FCSTSDV!$D$1:$L$1,0))/'31.10'!$E39,1)</f>
        <v>#N/A</v>
      </c>
      <c r="AH39" s="92" t="e">
        <f>+ROUND(INDEX(FCSTSDV!$D$2:$L$673,MATCH('31.10'!$D39,FCSTSDV!$C$2:$C$673,0),MATCH('31.10'!AH$3,FCSTSDV!$D$1:$L$1,0))/'31.10'!$E39,1)</f>
        <v>#N/A</v>
      </c>
      <c r="AI39" s="92" t="e">
        <f>+ROUND(INDEX(FCSTSDV!$D$2:$L$673,MATCH('31.10'!$D39,FCSTSDV!$C$2:$C$673,0),MATCH('31.10'!AI$3,FCSTSDV!$D$1:$L$1,0))/'31.10'!$E39,1)</f>
        <v>#N/A</v>
      </c>
      <c r="AJ39" s="92" t="e">
        <f>+ROUND(INDEX(FCSTSDV!$D$2:$L$673,MATCH('31.10'!$D39,FCSTSDV!$C$2:$C$673,0),MATCH('31.10'!AJ$3,FCSTSDV!$D$1:$L$1,0))/'31.10'!$E39,1)</f>
        <v>#N/A</v>
      </c>
    </row>
    <row r="40" spans="1:36" ht="20.100000000000001" customHeight="1">
      <c r="A40" s="813"/>
      <c r="B40" s="795"/>
      <c r="C40" s="57"/>
      <c r="D40" s="46" t="s">
        <v>75</v>
      </c>
      <c r="E40" s="49">
        <v>2500</v>
      </c>
      <c r="F40" s="799"/>
      <c r="G40" s="799"/>
      <c r="H40" s="830"/>
      <c r="I40" s="81">
        <f>+ROUND(IFERROR(VLOOKUP(D40,FCSTSDV!$C$2:$C$72,26,0),0)/'31.10'!E40+0,0)</f>
        <v>0</v>
      </c>
      <c r="J40" s="92" t="e">
        <f t="array" ref="J40">+ROUND(INDEX(FCSTSDV!$D$2:$L$72,MATCH('31.10'!$D40,FCSTSDV!$C$2:$C$72,0),MATCH('31.10'!J$3,FCSTSDV!$D$1:$L$1,0))/'31.10'!$E40,1)</f>
        <v>#N/A</v>
      </c>
      <c r="K40" s="92" t="e">
        <f t="array" ref="K40">+ROUND(INDEX(FCSTSDV!$D$2:$L$72,MATCH('31.10'!$D40,FCSTSDV!$C$2:$C$72,0),MATCH('31.10'!K$3,FCSTSDV!$D$1:$L$1,0))/'31.10'!$E40,1)</f>
        <v>#N/A</v>
      </c>
      <c r="L40" s="92" t="e">
        <f t="array" ref="L40">+ROUND(INDEX(FCSTSDV!$D$2:$L$72,MATCH('31.10'!$D40,FCSTSDV!$C$2:$C$72,0),MATCH('31.10'!L$3,FCSTSDV!$D$1:$L$1,0))/'31.10'!$E40,1)</f>
        <v>#N/A</v>
      </c>
      <c r="M40" s="92" t="e">
        <f t="array" ref="M40">+ROUND(INDEX(FCSTSDV!$D$2:$L$72,MATCH('31.10'!$D40,FCSTSDV!$C$2:$C$72,0),MATCH('31.10'!M$3,FCSTSDV!$D$1:$L$1,0))/'31.10'!$E40,1)</f>
        <v>#N/A</v>
      </c>
      <c r="N40" s="92" t="e">
        <f t="array" ref="N40">+ROUND(INDEX(FCSTSDV!$D$2:$L$72,MATCH('31.10'!$D40,FCSTSDV!$C$2:$C$72,0),MATCH('31.10'!N$3,FCSTSDV!$D$1:$L$1,0))/'31.10'!$E40,1)</f>
        <v>#N/A</v>
      </c>
      <c r="O40" s="92" t="e">
        <f t="array" ref="O40">+ROUND(INDEX(FCSTSDV!$D$2:$L$72,MATCH('31.10'!$D40,FCSTSDV!$C$2:$C$72,0),MATCH('31.10'!O$3,FCSTSDV!$D$1:$L$1,0))/'31.10'!$E40,1)</f>
        <v>#N/A</v>
      </c>
      <c r="P40" s="92" t="e">
        <f t="array" ref="P40">+ROUND(INDEX(FCSTSDV!$D$2:$L$72,MATCH('31.10'!$D40,FCSTSDV!$C$2:$C$72,0),MATCH('31.10'!P$3,FCSTSDV!$D$1:$L$1,0))/'31.10'!$E40,1)</f>
        <v>#N/A</v>
      </c>
      <c r="Q40" s="92" t="e">
        <f t="array" ref="Q40">+ROUND(INDEX(FCSTSDV!$D$2:$L$72,MATCH('31.10'!$D40,FCSTSDV!$C$2:$C$72,0),MATCH('31.10'!Q$3,FCSTSDV!$D$1:$L$1,0))/'31.10'!$E40,1)</f>
        <v>#N/A</v>
      </c>
      <c r="R40" s="92" t="e">
        <f t="array" ref="R40">+ROUND(INDEX(FCSTSDV!$D$2:$L$72,MATCH('31.10'!$D40,FCSTSDV!$C$2:$C$72,0),MATCH('31.10'!R$3,FCSTSDV!$D$1:$L$1,0))/'31.10'!$E40,1)</f>
        <v>#N/A</v>
      </c>
      <c r="S40" s="92" t="e">
        <f t="array" ref="S40">+ROUND(INDEX(FCSTSDV!$D$2:$L$72,MATCH('31.10'!$D40,FCSTSDV!$C$2:$C$72,0),MATCH('31.10'!S$3,FCSTSDV!$D$1:$L$1,0))/'31.10'!$E40,1)</f>
        <v>#N/A</v>
      </c>
      <c r="T40" s="92" t="e">
        <f t="array" ref="T40">+ROUND(INDEX(FCSTSDV!$D$2:$L$72,MATCH('31.10'!$D40,FCSTSDV!$C$2:$C$72,0),MATCH('31.10'!T$3,FCSTSDV!$D$1:$L$1,0))/'31.10'!$E40,1)</f>
        <v>#N/A</v>
      </c>
      <c r="U40" s="92" t="e">
        <f t="array" ref="U40">+ROUND(INDEX(FCSTSDV!$D$2:$L$72,MATCH('31.10'!$D40,FCSTSDV!$C$2:$C$72,0),MATCH('31.10'!U$3,FCSTSDV!$D$1:$L$1,0))/'31.10'!$E40,1)</f>
        <v>#N/A</v>
      </c>
      <c r="V40" s="92" t="e">
        <f t="array" ref="V40">+ROUND(INDEX(FCSTSDV!$D$2:$L$72,MATCH('31.10'!$D40,FCSTSDV!$C$2:$C$72,0),MATCH('31.10'!V$3,FCSTSDV!$D$1:$L$1,0))/'31.10'!$E40,1)</f>
        <v>#N/A</v>
      </c>
      <c r="W40" s="92" t="e">
        <f t="array" ref="W40">+ROUND(INDEX(FCSTSDV!$D$2:$L$72,MATCH('31.10'!$D40,FCSTSDV!$C$2:$C$72,0),MATCH('31.10'!W$3,FCSTSDV!$D$1:$L$1,0))/'31.10'!$E40,1)</f>
        <v>#N/A</v>
      </c>
      <c r="X40" s="92" t="e">
        <f t="array" ref="X40">+ROUND(INDEX(FCSTSDV!$D$2:$L$72,MATCH('31.10'!$D40,FCSTSDV!$C$2:$C$72,0),MATCH('31.10'!X$3,FCSTSDV!$D$1:$L$1,0))/'31.10'!$E40,1)</f>
        <v>#N/A</v>
      </c>
      <c r="Y40" s="92" t="e">
        <f t="array" ref="Y40">+ROUND(INDEX(FCSTSDV!$D$2:$L$72,MATCH('31.10'!$D40,FCSTSDV!$C$2:$C$72,0),MATCH('31.10'!Y$3,FCSTSDV!$D$1:$L$1,0))/'31.10'!$E40,1)</f>
        <v>#N/A</v>
      </c>
      <c r="Z40" s="92" t="e">
        <f t="array" ref="Z40">+ROUND(INDEX(FCSTSDV!$D$2:$L$72,MATCH('31.10'!$D40,FCSTSDV!$C$2:$C$72,0),MATCH('31.10'!Z$3,FCSTSDV!$D$1:$L$1,0))/'31.10'!$E40,1)</f>
        <v>#N/A</v>
      </c>
      <c r="AA40" s="92" t="e">
        <f t="array" ref="AA40">+ROUND(INDEX(FCSTSDV!$D$2:$L$72,MATCH('31.10'!$D40,FCSTSDV!$C$2:$C$72,0),MATCH('31.10'!AA$3,FCSTSDV!$D$1:$L$1,0))/'31.10'!$E40,1)</f>
        <v>#N/A</v>
      </c>
      <c r="AB40" s="92" t="e">
        <f t="array" ref="AB40">+ROUND(INDEX(FCSTSDV!$D$2:$L$72,MATCH('31.10'!$D40,FCSTSDV!$C$2:$C$72,0),MATCH('31.10'!AB$3,FCSTSDV!$D$1:$L$1,0))/'31.10'!$E40,1)</f>
        <v>#N/A</v>
      </c>
      <c r="AC40" s="92" t="e">
        <f t="array" ref="AC40">+ROUND(INDEX(FCSTSDV!$D$2:$L$72,MATCH('31.10'!$D40,FCSTSDV!$C$2:$C$72,0),MATCH('31.10'!AC$3,FCSTSDV!$D$1:$L$1,0))/'31.10'!$E40,1)</f>
        <v>#N/A</v>
      </c>
      <c r="AD40" s="92" t="e">
        <f t="array" ref="AD40">+ROUND(INDEX(FCSTSDV!$D$2:$L$72,MATCH('31.10'!$D40,FCSTSDV!$C$2:$C$72,0),MATCH('31.10'!AD$3,FCSTSDV!$D$1:$L$1,0))/'31.10'!$E40,1)</f>
        <v>#N/A</v>
      </c>
      <c r="AE40" s="92" t="e">
        <f>+ROUND(INDEX(FCSTSDV!$D$2:$L$673,MATCH('31.10'!$D40,FCSTSDV!$C$2:$C$673,0),MATCH('31.10'!AE$3,FCSTSDV!$D$1:$L$1,0))/'31.10'!$E40,1)</f>
        <v>#N/A</v>
      </c>
      <c r="AF40" s="92" t="e">
        <f>+ROUND(INDEX(FCSTSDV!$D$2:$L$673,MATCH('31.10'!$D40,FCSTSDV!$C$2:$C$673,0),MATCH('31.10'!AF$3,FCSTSDV!$D$1:$L$1,0))/'31.10'!$E40,1)</f>
        <v>#N/A</v>
      </c>
      <c r="AG40" s="92" t="e">
        <f>+ROUND(INDEX(FCSTSDV!$D$2:$L$673,MATCH('31.10'!$D40,FCSTSDV!$C$2:$C$673,0),MATCH('31.10'!AG$3,FCSTSDV!$D$1:$L$1,0))/'31.10'!$E40,1)</f>
        <v>#N/A</v>
      </c>
      <c r="AH40" s="92" t="e">
        <f>+ROUND(INDEX(FCSTSDV!$D$2:$L$673,MATCH('31.10'!$D40,FCSTSDV!$C$2:$C$673,0),MATCH('31.10'!AH$3,FCSTSDV!$D$1:$L$1,0))/'31.10'!$E40,1)</f>
        <v>#N/A</v>
      </c>
      <c r="AI40" s="92" t="e">
        <f>+ROUND(INDEX(FCSTSDV!$D$2:$L$673,MATCH('31.10'!$D40,FCSTSDV!$C$2:$C$673,0),MATCH('31.10'!AI$3,FCSTSDV!$D$1:$L$1,0))/'31.10'!$E40,1)</f>
        <v>#N/A</v>
      </c>
      <c r="AJ40" s="92" t="e">
        <f>+ROUND(INDEX(FCSTSDV!$D$2:$L$673,MATCH('31.10'!$D40,FCSTSDV!$C$2:$C$673,0),MATCH('31.10'!AJ$3,FCSTSDV!$D$1:$L$1,0))/'31.10'!$E40,1)</f>
        <v>#N/A</v>
      </c>
    </row>
    <row r="41" spans="1:36" ht="20.100000000000001" customHeight="1">
      <c r="A41" s="813"/>
      <c r="B41" s="795"/>
      <c r="C41" s="57"/>
      <c r="D41" s="46" t="s">
        <v>76</v>
      </c>
      <c r="E41" s="49">
        <v>2500</v>
      </c>
      <c r="F41" s="799"/>
      <c r="G41" s="799"/>
      <c r="H41" s="830"/>
      <c r="I41" s="81">
        <f>+ROUND(IFERROR(VLOOKUP(D41,FCSTSDV!$C$2:$C$72,26,0),0)/'31.10'!E41+0,0)</f>
        <v>0</v>
      </c>
      <c r="J41" s="92" t="e">
        <f t="array" ref="J41">+ROUND(INDEX(FCSTSDV!$D$2:$L$72,MATCH('31.10'!$D41,FCSTSDV!$C$2:$C$72,0),MATCH('31.10'!J$3,FCSTSDV!$D$1:$L$1,0))/'31.10'!$E41,1)</f>
        <v>#N/A</v>
      </c>
      <c r="K41" s="92" t="e">
        <f t="array" ref="K41">+ROUND(INDEX(FCSTSDV!$D$2:$L$72,MATCH('31.10'!$D41,FCSTSDV!$C$2:$C$72,0),MATCH('31.10'!K$3,FCSTSDV!$D$1:$L$1,0))/'31.10'!$E41,1)</f>
        <v>#N/A</v>
      </c>
      <c r="L41" s="92" t="e">
        <f t="array" ref="L41">+ROUND(INDEX(FCSTSDV!$D$2:$L$72,MATCH('31.10'!$D41,FCSTSDV!$C$2:$C$72,0),MATCH('31.10'!L$3,FCSTSDV!$D$1:$L$1,0))/'31.10'!$E41,1)</f>
        <v>#N/A</v>
      </c>
      <c r="M41" s="92" t="e">
        <f t="array" ref="M41">+ROUND(INDEX(FCSTSDV!$D$2:$L$72,MATCH('31.10'!$D41,FCSTSDV!$C$2:$C$72,0),MATCH('31.10'!M$3,FCSTSDV!$D$1:$L$1,0))/'31.10'!$E41,1)</f>
        <v>#N/A</v>
      </c>
      <c r="N41" s="92" t="e">
        <f t="array" ref="N41">+ROUND(INDEX(FCSTSDV!$D$2:$L$72,MATCH('31.10'!$D41,FCSTSDV!$C$2:$C$72,0),MATCH('31.10'!N$3,FCSTSDV!$D$1:$L$1,0))/'31.10'!$E41,1)</f>
        <v>#N/A</v>
      </c>
      <c r="O41" s="92" t="e">
        <f t="array" ref="O41">+ROUND(INDEX(FCSTSDV!$D$2:$L$72,MATCH('31.10'!$D41,FCSTSDV!$C$2:$C$72,0),MATCH('31.10'!O$3,FCSTSDV!$D$1:$L$1,0))/'31.10'!$E41,1)</f>
        <v>#N/A</v>
      </c>
      <c r="P41" s="92" t="e">
        <f t="array" ref="P41">+ROUND(INDEX(FCSTSDV!$D$2:$L$72,MATCH('31.10'!$D41,FCSTSDV!$C$2:$C$72,0),MATCH('31.10'!P$3,FCSTSDV!$D$1:$L$1,0))/'31.10'!$E41,1)</f>
        <v>#N/A</v>
      </c>
      <c r="Q41" s="92" t="e">
        <f t="array" ref="Q41">+ROUND(INDEX(FCSTSDV!$D$2:$L$72,MATCH('31.10'!$D41,FCSTSDV!$C$2:$C$72,0),MATCH('31.10'!Q$3,FCSTSDV!$D$1:$L$1,0))/'31.10'!$E41,1)</f>
        <v>#N/A</v>
      </c>
      <c r="R41" s="92" t="e">
        <f t="array" ref="R41">+ROUND(INDEX(FCSTSDV!$D$2:$L$72,MATCH('31.10'!$D41,FCSTSDV!$C$2:$C$72,0),MATCH('31.10'!R$3,FCSTSDV!$D$1:$L$1,0))/'31.10'!$E41,1)</f>
        <v>#N/A</v>
      </c>
      <c r="S41" s="92" t="e">
        <f t="array" ref="S41">+ROUND(INDEX(FCSTSDV!$D$2:$L$72,MATCH('31.10'!$D41,FCSTSDV!$C$2:$C$72,0),MATCH('31.10'!S$3,FCSTSDV!$D$1:$L$1,0))/'31.10'!$E41,1)</f>
        <v>#N/A</v>
      </c>
      <c r="T41" s="92" t="e">
        <f t="array" ref="T41">+ROUND(INDEX(FCSTSDV!$D$2:$L$72,MATCH('31.10'!$D41,FCSTSDV!$C$2:$C$72,0),MATCH('31.10'!T$3,FCSTSDV!$D$1:$L$1,0))/'31.10'!$E41,1)</f>
        <v>#N/A</v>
      </c>
      <c r="U41" s="92" t="e">
        <f t="array" ref="U41">+ROUND(INDEX(FCSTSDV!$D$2:$L$72,MATCH('31.10'!$D41,FCSTSDV!$C$2:$C$72,0),MATCH('31.10'!U$3,FCSTSDV!$D$1:$L$1,0))/'31.10'!$E41,1)</f>
        <v>#N/A</v>
      </c>
      <c r="V41" s="92" t="e">
        <f t="array" ref="V41">+ROUND(INDEX(FCSTSDV!$D$2:$L$72,MATCH('31.10'!$D41,FCSTSDV!$C$2:$C$72,0),MATCH('31.10'!V$3,FCSTSDV!$D$1:$L$1,0))/'31.10'!$E41,1)</f>
        <v>#N/A</v>
      </c>
      <c r="W41" s="92" t="e">
        <f t="array" ref="W41">+ROUND(INDEX(FCSTSDV!$D$2:$L$72,MATCH('31.10'!$D41,FCSTSDV!$C$2:$C$72,0),MATCH('31.10'!W$3,FCSTSDV!$D$1:$L$1,0))/'31.10'!$E41,1)</f>
        <v>#N/A</v>
      </c>
      <c r="X41" s="92" t="e">
        <f t="array" ref="X41">+ROUND(INDEX(FCSTSDV!$D$2:$L$72,MATCH('31.10'!$D41,FCSTSDV!$C$2:$C$72,0),MATCH('31.10'!X$3,FCSTSDV!$D$1:$L$1,0))/'31.10'!$E41,1)</f>
        <v>#N/A</v>
      </c>
      <c r="Y41" s="92" t="e">
        <f t="array" ref="Y41">+ROUND(INDEX(FCSTSDV!$D$2:$L$72,MATCH('31.10'!$D41,FCSTSDV!$C$2:$C$72,0),MATCH('31.10'!Y$3,FCSTSDV!$D$1:$L$1,0))/'31.10'!$E41,1)</f>
        <v>#N/A</v>
      </c>
      <c r="Z41" s="92" t="e">
        <f t="array" ref="Z41">+ROUND(INDEX(FCSTSDV!$D$2:$L$72,MATCH('31.10'!$D41,FCSTSDV!$C$2:$C$72,0),MATCH('31.10'!Z$3,FCSTSDV!$D$1:$L$1,0))/'31.10'!$E41,1)</f>
        <v>#N/A</v>
      </c>
      <c r="AA41" s="92" t="e">
        <f t="array" ref="AA41">+ROUND(INDEX(FCSTSDV!$D$2:$L$72,MATCH('31.10'!$D41,FCSTSDV!$C$2:$C$72,0),MATCH('31.10'!AA$3,FCSTSDV!$D$1:$L$1,0))/'31.10'!$E41,1)</f>
        <v>#N/A</v>
      </c>
      <c r="AB41" s="92" t="e">
        <f t="array" ref="AB41">+ROUND(INDEX(FCSTSDV!$D$2:$L$72,MATCH('31.10'!$D41,FCSTSDV!$C$2:$C$72,0),MATCH('31.10'!AB$3,FCSTSDV!$D$1:$L$1,0))/'31.10'!$E41,1)</f>
        <v>#N/A</v>
      </c>
      <c r="AC41" s="92" t="e">
        <f t="array" ref="AC41">+ROUND(INDEX(FCSTSDV!$D$2:$L$72,MATCH('31.10'!$D41,FCSTSDV!$C$2:$C$72,0),MATCH('31.10'!AC$3,FCSTSDV!$D$1:$L$1,0))/'31.10'!$E41,1)</f>
        <v>#N/A</v>
      </c>
      <c r="AD41" s="92" t="e">
        <f t="array" ref="AD41">+ROUND(INDEX(FCSTSDV!$D$2:$L$72,MATCH('31.10'!$D41,FCSTSDV!$C$2:$C$72,0),MATCH('31.10'!AD$3,FCSTSDV!$D$1:$L$1,0))/'31.10'!$E41,1)</f>
        <v>#N/A</v>
      </c>
      <c r="AE41" s="92" t="e">
        <f>+ROUND(INDEX(FCSTSDV!$D$2:$L$673,MATCH('31.10'!$D41,FCSTSDV!$C$2:$C$673,0),MATCH('31.10'!AE$3,FCSTSDV!$D$1:$L$1,0))/'31.10'!$E41,1)</f>
        <v>#N/A</v>
      </c>
      <c r="AF41" s="92" t="e">
        <f>+ROUND(INDEX(FCSTSDV!$D$2:$L$673,MATCH('31.10'!$D41,FCSTSDV!$C$2:$C$673,0),MATCH('31.10'!AF$3,FCSTSDV!$D$1:$L$1,0))/'31.10'!$E41,1)</f>
        <v>#N/A</v>
      </c>
      <c r="AG41" s="92" t="e">
        <f>+ROUND(INDEX(FCSTSDV!$D$2:$L$673,MATCH('31.10'!$D41,FCSTSDV!$C$2:$C$673,0),MATCH('31.10'!AG$3,FCSTSDV!$D$1:$L$1,0))/'31.10'!$E41,1)</f>
        <v>#N/A</v>
      </c>
      <c r="AH41" s="92" t="e">
        <f>+ROUND(INDEX(FCSTSDV!$D$2:$L$673,MATCH('31.10'!$D41,FCSTSDV!$C$2:$C$673,0),MATCH('31.10'!AH$3,FCSTSDV!$D$1:$L$1,0))/'31.10'!$E41,1)</f>
        <v>#N/A</v>
      </c>
      <c r="AI41" s="92" t="e">
        <f>+ROUND(INDEX(FCSTSDV!$D$2:$L$673,MATCH('31.10'!$D41,FCSTSDV!$C$2:$C$673,0),MATCH('31.10'!AI$3,FCSTSDV!$D$1:$L$1,0))/'31.10'!$E41,1)</f>
        <v>#N/A</v>
      </c>
      <c r="AJ41" s="92" t="e">
        <f>+ROUND(INDEX(FCSTSDV!$D$2:$L$673,MATCH('31.10'!$D41,FCSTSDV!$C$2:$C$673,0),MATCH('31.10'!AJ$3,FCSTSDV!$D$1:$L$1,0))/'31.10'!$E41,1)</f>
        <v>#N/A</v>
      </c>
    </row>
    <row r="42" spans="1:36" ht="20.100000000000001" customHeight="1">
      <c r="A42" s="813"/>
      <c r="B42" s="795"/>
      <c r="C42" s="57"/>
      <c r="D42" s="46" t="s">
        <v>77</v>
      </c>
      <c r="E42" s="49">
        <v>2500</v>
      </c>
      <c r="F42" s="799"/>
      <c r="G42" s="799"/>
      <c r="H42" s="830"/>
      <c r="I42" s="81">
        <f>+ROUND(IFERROR(VLOOKUP(D42,FCSTSDV!$C$2:$C$72,26,0),0)/'31.10'!E42+0,0)</f>
        <v>0</v>
      </c>
      <c r="J42" s="92" t="e">
        <f t="array" ref="J42">+ROUND(INDEX(FCSTSDV!$D$2:$L$72,MATCH('31.10'!$D42,FCSTSDV!$C$2:$C$72,0),MATCH('31.10'!J$3,FCSTSDV!$D$1:$L$1,0))/'31.10'!$E42,1)</f>
        <v>#N/A</v>
      </c>
      <c r="K42" s="92" t="e">
        <f t="array" ref="K42">+ROUND(INDEX(FCSTSDV!$D$2:$L$72,MATCH('31.10'!$D42,FCSTSDV!$C$2:$C$72,0),MATCH('31.10'!K$3,FCSTSDV!$D$1:$L$1,0))/'31.10'!$E42,1)</f>
        <v>#N/A</v>
      </c>
      <c r="L42" s="92" t="e">
        <f t="array" ref="L42">+ROUND(INDEX(FCSTSDV!$D$2:$L$72,MATCH('31.10'!$D42,FCSTSDV!$C$2:$C$72,0),MATCH('31.10'!L$3,FCSTSDV!$D$1:$L$1,0))/'31.10'!$E42,1)</f>
        <v>#N/A</v>
      </c>
      <c r="M42" s="92" t="e">
        <f t="array" ref="M42">+ROUND(INDEX(FCSTSDV!$D$2:$L$72,MATCH('31.10'!$D42,FCSTSDV!$C$2:$C$72,0),MATCH('31.10'!M$3,FCSTSDV!$D$1:$L$1,0))/'31.10'!$E42,1)</f>
        <v>#N/A</v>
      </c>
      <c r="N42" s="92" t="e">
        <f t="array" ref="N42">+ROUND(INDEX(FCSTSDV!$D$2:$L$72,MATCH('31.10'!$D42,FCSTSDV!$C$2:$C$72,0),MATCH('31.10'!N$3,FCSTSDV!$D$1:$L$1,0))/'31.10'!$E42,1)</f>
        <v>#N/A</v>
      </c>
      <c r="O42" s="92" t="e">
        <f t="array" ref="O42">+ROUND(INDEX(FCSTSDV!$D$2:$L$72,MATCH('31.10'!$D42,FCSTSDV!$C$2:$C$72,0),MATCH('31.10'!O$3,FCSTSDV!$D$1:$L$1,0))/'31.10'!$E42,1)</f>
        <v>#N/A</v>
      </c>
      <c r="P42" s="92" t="e">
        <f t="array" ref="P42">+ROUND(INDEX(FCSTSDV!$D$2:$L$72,MATCH('31.10'!$D42,FCSTSDV!$C$2:$C$72,0),MATCH('31.10'!P$3,FCSTSDV!$D$1:$L$1,0))/'31.10'!$E42,1)</f>
        <v>#N/A</v>
      </c>
      <c r="Q42" s="92" t="e">
        <f t="array" ref="Q42">+ROUND(INDEX(FCSTSDV!$D$2:$L$72,MATCH('31.10'!$D42,FCSTSDV!$C$2:$C$72,0),MATCH('31.10'!Q$3,FCSTSDV!$D$1:$L$1,0))/'31.10'!$E42,1)</f>
        <v>#N/A</v>
      </c>
      <c r="R42" s="92" t="e">
        <f t="array" ref="R42">+ROUND(INDEX(FCSTSDV!$D$2:$L$72,MATCH('31.10'!$D42,FCSTSDV!$C$2:$C$72,0),MATCH('31.10'!R$3,FCSTSDV!$D$1:$L$1,0))/'31.10'!$E42,1)</f>
        <v>#N/A</v>
      </c>
      <c r="S42" s="92" t="e">
        <f t="array" ref="S42">+ROUND(INDEX(FCSTSDV!$D$2:$L$72,MATCH('31.10'!$D42,FCSTSDV!$C$2:$C$72,0),MATCH('31.10'!S$3,FCSTSDV!$D$1:$L$1,0))/'31.10'!$E42,1)</f>
        <v>#N/A</v>
      </c>
      <c r="T42" s="92" t="e">
        <f t="array" ref="T42">+ROUND(INDEX(FCSTSDV!$D$2:$L$72,MATCH('31.10'!$D42,FCSTSDV!$C$2:$C$72,0),MATCH('31.10'!T$3,FCSTSDV!$D$1:$L$1,0))/'31.10'!$E42,1)</f>
        <v>#N/A</v>
      </c>
      <c r="U42" s="92" t="e">
        <f t="array" ref="U42">+ROUND(INDEX(FCSTSDV!$D$2:$L$72,MATCH('31.10'!$D42,FCSTSDV!$C$2:$C$72,0),MATCH('31.10'!U$3,FCSTSDV!$D$1:$L$1,0))/'31.10'!$E42,1)</f>
        <v>#N/A</v>
      </c>
      <c r="V42" s="92" t="e">
        <f t="array" ref="V42">+ROUND(INDEX(FCSTSDV!$D$2:$L$72,MATCH('31.10'!$D42,FCSTSDV!$C$2:$C$72,0),MATCH('31.10'!V$3,FCSTSDV!$D$1:$L$1,0))/'31.10'!$E42,1)</f>
        <v>#N/A</v>
      </c>
      <c r="W42" s="92" t="e">
        <f t="array" ref="W42">+ROUND(INDEX(FCSTSDV!$D$2:$L$72,MATCH('31.10'!$D42,FCSTSDV!$C$2:$C$72,0),MATCH('31.10'!W$3,FCSTSDV!$D$1:$L$1,0))/'31.10'!$E42,1)</f>
        <v>#N/A</v>
      </c>
      <c r="X42" s="92" t="e">
        <f t="array" ref="X42">+ROUND(INDEX(FCSTSDV!$D$2:$L$72,MATCH('31.10'!$D42,FCSTSDV!$C$2:$C$72,0),MATCH('31.10'!X$3,FCSTSDV!$D$1:$L$1,0))/'31.10'!$E42,1)</f>
        <v>#N/A</v>
      </c>
      <c r="Y42" s="92" t="e">
        <f t="array" ref="Y42">+ROUND(INDEX(FCSTSDV!$D$2:$L$72,MATCH('31.10'!$D42,FCSTSDV!$C$2:$C$72,0),MATCH('31.10'!Y$3,FCSTSDV!$D$1:$L$1,0))/'31.10'!$E42,1)</f>
        <v>#N/A</v>
      </c>
      <c r="Z42" s="92" t="e">
        <f t="array" ref="Z42">+ROUND(INDEX(FCSTSDV!$D$2:$L$72,MATCH('31.10'!$D42,FCSTSDV!$C$2:$C$72,0),MATCH('31.10'!Z$3,FCSTSDV!$D$1:$L$1,0))/'31.10'!$E42,1)</f>
        <v>#N/A</v>
      </c>
      <c r="AA42" s="92" t="e">
        <f t="array" ref="AA42">+ROUND(INDEX(FCSTSDV!$D$2:$L$72,MATCH('31.10'!$D42,FCSTSDV!$C$2:$C$72,0),MATCH('31.10'!AA$3,FCSTSDV!$D$1:$L$1,0))/'31.10'!$E42,1)</f>
        <v>#N/A</v>
      </c>
      <c r="AB42" s="92" t="e">
        <f t="array" ref="AB42">+ROUND(INDEX(FCSTSDV!$D$2:$L$72,MATCH('31.10'!$D42,FCSTSDV!$C$2:$C$72,0),MATCH('31.10'!AB$3,FCSTSDV!$D$1:$L$1,0))/'31.10'!$E42,1)</f>
        <v>#N/A</v>
      </c>
      <c r="AC42" s="92" t="e">
        <f t="array" ref="AC42">+ROUND(INDEX(FCSTSDV!$D$2:$L$72,MATCH('31.10'!$D42,FCSTSDV!$C$2:$C$72,0),MATCH('31.10'!AC$3,FCSTSDV!$D$1:$L$1,0))/'31.10'!$E42,1)</f>
        <v>#N/A</v>
      </c>
      <c r="AD42" s="92" t="e">
        <f t="array" ref="AD42">+ROUND(INDEX(FCSTSDV!$D$2:$L$72,MATCH('31.10'!$D42,FCSTSDV!$C$2:$C$72,0),MATCH('31.10'!AD$3,FCSTSDV!$D$1:$L$1,0))/'31.10'!$E42,1)</f>
        <v>#N/A</v>
      </c>
      <c r="AE42" s="92" t="e">
        <f>+ROUND(INDEX(FCSTSDV!$D$2:$L$673,MATCH('31.10'!$D42,FCSTSDV!$C$2:$C$673,0),MATCH('31.10'!AE$3,FCSTSDV!$D$1:$L$1,0))/'31.10'!$E42,1)</f>
        <v>#N/A</v>
      </c>
      <c r="AF42" s="92" t="e">
        <f>+ROUND(INDEX(FCSTSDV!$D$2:$L$673,MATCH('31.10'!$D42,FCSTSDV!$C$2:$C$673,0),MATCH('31.10'!AF$3,FCSTSDV!$D$1:$L$1,0))/'31.10'!$E42,1)</f>
        <v>#N/A</v>
      </c>
      <c r="AG42" s="92" t="e">
        <f>+ROUND(INDEX(FCSTSDV!$D$2:$L$673,MATCH('31.10'!$D42,FCSTSDV!$C$2:$C$673,0),MATCH('31.10'!AG$3,FCSTSDV!$D$1:$L$1,0))/'31.10'!$E42,1)</f>
        <v>#N/A</v>
      </c>
      <c r="AH42" s="92" t="e">
        <f>+ROUND(INDEX(FCSTSDV!$D$2:$L$673,MATCH('31.10'!$D42,FCSTSDV!$C$2:$C$673,0),MATCH('31.10'!AH$3,FCSTSDV!$D$1:$L$1,0))/'31.10'!$E42,1)</f>
        <v>#N/A</v>
      </c>
      <c r="AI42" s="92" t="e">
        <f>+ROUND(INDEX(FCSTSDV!$D$2:$L$673,MATCH('31.10'!$D42,FCSTSDV!$C$2:$C$673,0),MATCH('31.10'!AI$3,FCSTSDV!$D$1:$L$1,0))/'31.10'!$E42,1)</f>
        <v>#N/A</v>
      </c>
      <c r="AJ42" s="92" t="e">
        <f>+ROUND(INDEX(FCSTSDV!$D$2:$L$673,MATCH('31.10'!$D42,FCSTSDV!$C$2:$C$673,0),MATCH('31.10'!AJ$3,FCSTSDV!$D$1:$L$1,0))/'31.10'!$E42,1)</f>
        <v>#N/A</v>
      </c>
    </row>
    <row r="43" spans="1:36" ht="20.100000000000001" customHeight="1">
      <c r="A43" s="813"/>
      <c r="B43" s="795"/>
      <c r="C43" s="57"/>
      <c r="D43" s="46" t="s">
        <v>78</v>
      </c>
      <c r="E43" s="49">
        <v>2500</v>
      </c>
      <c r="F43" s="799"/>
      <c r="G43" s="799"/>
      <c r="H43" s="830"/>
      <c r="I43" s="81">
        <f>+ROUND(IFERROR(VLOOKUP(D43,FCSTSDV!$C$2:$C$72,26,0),0)/'31.10'!E43+0,0)</f>
        <v>0</v>
      </c>
      <c r="J43" s="92" t="e">
        <f t="array" ref="J43">+ROUND(INDEX(FCSTSDV!$D$2:$L$72,MATCH('31.10'!$D43,FCSTSDV!$C$2:$C$72,0),MATCH('31.10'!J$3,FCSTSDV!$D$1:$L$1,0))/'31.10'!$E43,1)</f>
        <v>#N/A</v>
      </c>
      <c r="K43" s="92" t="e">
        <f t="array" ref="K43">+ROUND(INDEX(FCSTSDV!$D$2:$L$72,MATCH('31.10'!$D43,FCSTSDV!$C$2:$C$72,0),MATCH('31.10'!K$3,FCSTSDV!$D$1:$L$1,0))/'31.10'!$E43,1)</f>
        <v>#N/A</v>
      </c>
      <c r="L43" s="92" t="e">
        <f t="array" ref="L43">+ROUND(INDEX(FCSTSDV!$D$2:$L$72,MATCH('31.10'!$D43,FCSTSDV!$C$2:$C$72,0),MATCH('31.10'!L$3,FCSTSDV!$D$1:$L$1,0))/'31.10'!$E43,1)</f>
        <v>#N/A</v>
      </c>
      <c r="M43" s="92" t="e">
        <f t="array" ref="M43">+ROUND(INDEX(FCSTSDV!$D$2:$L$72,MATCH('31.10'!$D43,FCSTSDV!$C$2:$C$72,0),MATCH('31.10'!M$3,FCSTSDV!$D$1:$L$1,0))/'31.10'!$E43,1)</f>
        <v>#N/A</v>
      </c>
      <c r="N43" s="92" t="e">
        <f t="array" ref="N43">+ROUND(INDEX(FCSTSDV!$D$2:$L$72,MATCH('31.10'!$D43,FCSTSDV!$C$2:$C$72,0),MATCH('31.10'!N$3,FCSTSDV!$D$1:$L$1,0))/'31.10'!$E43,1)</f>
        <v>#N/A</v>
      </c>
      <c r="O43" s="92" t="e">
        <f t="array" ref="O43">+ROUND(INDEX(FCSTSDV!$D$2:$L$72,MATCH('31.10'!$D43,FCSTSDV!$C$2:$C$72,0),MATCH('31.10'!O$3,FCSTSDV!$D$1:$L$1,0))/'31.10'!$E43,1)</f>
        <v>#N/A</v>
      </c>
      <c r="P43" s="92" t="e">
        <f t="array" ref="P43">+ROUND(INDEX(FCSTSDV!$D$2:$L$72,MATCH('31.10'!$D43,FCSTSDV!$C$2:$C$72,0),MATCH('31.10'!P$3,FCSTSDV!$D$1:$L$1,0))/'31.10'!$E43,1)</f>
        <v>#N/A</v>
      </c>
      <c r="Q43" s="92" t="e">
        <f t="array" ref="Q43">+ROUND(INDEX(FCSTSDV!$D$2:$L$72,MATCH('31.10'!$D43,FCSTSDV!$C$2:$C$72,0),MATCH('31.10'!Q$3,FCSTSDV!$D$1:$L$1,0))/'31.10'!$E43,1)</f>
        <v>#N/A</v>
      </c>
      <c r="R43" s="92" t="e">
        <f t="array" ref="R43">+ROUND(INDEX(FCSTSDV!$D$2:$L$72,MATCH('31.10'!$D43,FCSTSDV!$C$2:$C$72,0),MATCH('31.10'!R$3,FCSTSDV!$D$1:$L$1,0))/'31.10'!$E43,1)</f>
        <v>#N/A</v>
      </c>
      <c r="S43" s="92" t="e">
        <f t="array" ref="S43">+ROUND(INDEX(FCSTSDV!$D$2:$L$72,MATCH('31.10'!$D43,FCSTSDV!$C$2:$C$72,0),MATCH('31.10'!S$3,FCSTSDV!$D$1:$L$1,0))/'31.10'!$E43,1)</f>
        <v>#N/A</v>
      </c>
      <c r="T43" s="92" t="e">
        <f t="array" ref="T43">+ROUND(INDEX(FCSTSDV!$D$2:$L$72,MATCH('31.10'!$D43,FCSTSDV!$C$2:$C$72,0),MATCH('31.10'!T$3,FCSTSDV!$D$1:$L$1,0))/'31.10'!$E43,1)</f>
        <v>#N/A</v>
      </c>
      <c r="U43" s="92" t="e">
        <f t="array" ref="U43">+ROUND(INDEX(FCSTSDV!$D$2:$L$72,MATCH('31.10'!$D43,FCSTSDV!$C$2:$C$72,0),MATCH('31.10'!U$3,FCSTSDV!$D$1:$L$1,0))/'31.10'!$E43,1)</f>
        <v>#N/A</v>
      </c>
      <c r="V43" s="92" t="e">
        <f t="array" ref="V43">+ROUND(INDEX(FCSTSDV!$D$2:$L$72,MATCH('31.10'!$D43,FCSTSDV!$C$2:$C$72,0),MATCH('31.10'!V$3,FCSTSDV!$D$1:$L$1,0))/'31.10'!$E43,1)</f>
        <v>#N/A</v>
      </c>
      <c r="W43" s="92" t="e">
        <f t="array" ref="W43">+ROUND(INDEX(FCSTSDV!$D$2:$L$72,MATCH('31.10'!$D43,FCSTSDV!$C$2:$C$72,0),MATCH('31.10'!W$3,FCSTSDV!$D$1:$L$1,0))/'31.10'!$E43,1)</f>
        <v>#N/A</v>
      </c>
      <c r="X43" s="92" t="e">
        <f t="array" ref="X43">+ROUND(INDEX(FCSTSDV!$D$2:$L$72,MATCH('31.10'!$D43,FCSTSDV!$C$2:$C$72,0),MATCH('31.10'!X$3,FCSTSDV!$D$1:$L$1,0))/'31.10'!$E43,1)</f>
        <v>#N/A</v>
      </c>
      <c r="Y43" s="92" t="e">
        <f t="array" ref="Y43">+ROUND(INDEX(FCSTSDV!$D$2:$L$72,MATCH('31.10'!$D43,FCSTSDV!$C$2:$C$72,0),MATCH('31.10'!Y$3,FCSTSDV!$D$1:$L$1,0))/'31.10'!$E43,1)</f>
        <v>#N/A</v>
      </c>
      <c r="Z43" s="92" t="e">
        <f t="array" ref="Z43">+ROUND(INDEX(FCSTSDV!$D$2:$L$72,MATCH('31.10'!$D43,FCSTSDV!$C$2:$C$72,0),MATCH('31.10'!Z$3,FCSTSDV!$D$1:$L$1,0))/'31.10'!$E43,1)</f>
        <v>#N/A</v>
      </c>
      <c r="AA43" s="92" t="e">
        <f t="array" ref="AA43">+ROUND(INDEX(FCSTSDV!$D$2:$L$72,MATCH('31.10'!$D43,FCSTSDV!$C$2:$C$72,0),MATCH('31.10'!AA$3,FCSTSDV!$D$1:$L$1,0))/'31.10'!$E43,1)</f>
        <v>#N/A</v>
      </c>
      <c r="AB43" s="92" t="e">
        <f t="array" ref="AB43">+ROUND(INDEX(FCSTSDV!$D$2:$L$72,MATCH('31.10'!$D43,FCSTSDV!$C$2:$C$72,0),MATCH('31.10'!AB$3,FCSTSDV!$D$1:$L$1,0))/'31.10'!$E43,1)</f>
        <v>#N/A</v>
      </c>
      <c r="AC43" s="92" t="e">
        <f t="array" ref="AC43">+ROUND(INDEX(FCSTSDV!$D$2:$L$72,MATCH('31.10'!$D43,FCSTSDV!$C$2:$C$72,0),MATCH('31.10'!AC$3,FCSTSDV!$D$1:$L$1,0))/'31.10'!$E43,1)</f>
        <v>#N/A</v>
      </c>
      <c r="AD43" s="92" t="e">
        <f t="array" ref="AD43">+ROUND(INDEX(FCSTSDV!$D$2:$L$72,MATCH('31.10'!$D43,FCSTSDV!$C$2:$C$72,0),MATCH('31.10'!AD$3,FCSTSDV!$D$1:$L$1,0))/'31.10'!$E43,1)</f>
        <v>#N/A</v>
      </c>
      <c r="AE43" s="92" t="e">
        <f>+ROUND(INDEX(FCSTSDV!$D$2:$L$673,MATCH('31.10'!$D43,FCSTSDV!$C$2:$C$673,0),MATCH('31.10'!AE$3,FCSTSDV!$D$1:$L$1,0))/'31.10'!$E43,1)</f>
        <v>#N/A</v>
      </c>
      <c r="AF43" s="92" t="e">
        <f>+ROUND(INDEX(FCSTSDV!$D$2:$L$673,MATCH('31.10'!$D43,FCSTSDV!$C$2:$C$673,0),MATCH('31.10'!AF$3,FCSTSDV!$D$1:$L$1,0))/'31.10'!$E43,1)</f>
        <v>#N/A</v>
      </c>
      <c r="AG43" s="92" t="e">
        <f>+ROUND(INDEX(FCSTSDV!$D$2:$L$673,MATCH('31.10'!$D43,FCSTSDV!$C$2:$C$673,0),MATCH('31.10'!AG$3,FCSTSDV!$D$1:$L$1,0))/'31.10'!$E43,1)</f>
        <v>#N/A</v>
      </c>
      <c r="AH43" s="92" t="e">
        <f>+ROUND(INDEX(FCSTSDV!$D$2:$L$673,MATCH('31.10'!$D43,FCSTSDV!$C$2:$C$673,0),MATCH('31.10'!AH$3,FCSTSDV!$D$1:$L$1,0))/'31.10'!$E43,1)</f>
        <v>#N/A</v>
      </c>
      <c r="AI43" s="92" t="e">
        <f>+ROUND(INDEX(FCSTSDV!$D$2:$L$673,MATCH('31.10'!$D43,FCSTSDV!$C$2:$C$673,0),MATCH('31.10'!AI$3,FCSTSDV!$D$1:$L$1,0))/'31.10'!$E43,1)</f>
        <v>#N/A</v>
      </c>
      <c r="AJ43" s="92" t="e">
        <f>+ROUND(INDEX(FCSTSDV!$D$2:$L$673,MATCH('31.10'!$D43,FCSTSDV!$C$2:$C$673,0),MATCH('31.10'!AJ$3,FCSTSDV!$D$1:$L$1,0))/'31.10'!$E43,1)</f>
        <v>#N/A</v>
      </c>
    </row>
    <row r="44" spans="1:36" ht="20.100000000000001" customHeight="1">
      <c r="A44" s="813"/>
      <c r="B44" s="795"/>
      <c r="C44" s="57"/>
      <c r="D44" s="46" t="s">
        <v>79</v>
      </c>
      <c r="E44" s="49">
        <v>2500</v>
      </c>
      <c r="F44" s="799"/>
      <c r="G44" s="799"/>
      <c r="H44" s="830"/>
      <c r="I44" s="81">
        <f>+ROUND(IFERROR(VLOOKUP(D44,FCSTSDV!$C$2:$C$72,26,0),0)/'31.10'!E44+0,0)</f>
        <v>0</v>
      </c>
      <c r="J44" s="92" t="e">
        <f t="array" ref="J44">+ROUND(INDEX(FCSTSDV!$D$2:$L$72,MATCH('31.10'!$D44,FCSTSDV!$C$2:$C$72,0),MATCH('31.10'!J$3,FCSTSDV!$D$1:$L$1,0))/'31.10'!$E44,1)</f>
        <v>#N/A</v>
      </c>
      <c r="K44" s="92" t="e">
        <f t="array" ref="K44">+ROUND(INDEX(FCSTSDV!$D$2:$L$72,MATCH('31.10'!$D44,FCSTSDV!$C$2:$C$72,0),MATCH('31.10'!K$3,FCSTSDV!$D$1:$L$1,0))/'31.10'!$E44,1)</f>
        <v>#N/A</v>
      </c>
      <c r="L44" s="92" t="e">
        <f t="array" ref="L44">+ROUND(INDEX(FCSTSDV!$D$2:$L$72,MATCH('31.10'!$D44,FCSTSDV!$C$2:$C$72,0),MATCH('31.10'!L$3,FCSTSDV!$D$1:$L$1,0))/'31.10'!$E44,1)</f>
        <v>#N/A</v>
      </c>
      <c r="M44" s="92" t="e">
        <f t="array" ref="M44">+ROUND(INDEX(FCSTSDV!$D$2:$L$72,MATCH('31.10'!$D44,FCSTSDV!$C$2:$C$72,0),MATCH('31.10'!M$3,FCSTSDV!$D$1:$L$1,0))/'31.10'!$E44,1)</f>
        <v>#N/A</v>
      </c>
      <c r="N44" s="92" t="e">
        <f t="array" ref="N44">+ROUND(INDEX(FCSTSDV!$D$2:$L$72,MATCH('31.10'!$D44,FCSTSDV!$C$2:$C$72,0),MATCH('31.10'!N$3,FCSTSDV!$D$1:$L$1,0))/'31.10'!$E44,1)</f>
        <v>#N/A</v>
      </c>
      <c r="O44" s="92" t="e">
        <f t="array" ref="O44">+ROUND(INDEX(FCSTSDV!$D$2:$L$72,MATCH('31.10'!$D44,FCSTSDV!$C$2:$C$72,0),MATCH('31.10'!O$3,FCSTSDV!$D$1:$L$1,0))/'31.10'!$E44,1)</f>
        <v>#N/A</v>
      </c>
      <c r="P44" s="92" t="e">
        <f t="array" ref="P44">+ROUND(INDEX(FCSTSDV!$D$2:$L$72,MATCH('31.10'!$D44,FCSTSDV!$C$2:$C$72,0),MATCH('31.10'!P$3,FCSTSDV!$D$1:$L$1,0))/'31.10'!$E44,1)</f>
        <v>#N/A</v>
      </c>
      <c r="Q44" s="92" t="e">
        <f t="array" ref="Q44">+ROUND(INDEX(FCSTSDV!$D$2:$L$72,MATCH('31.10'!$D44,FCSTSDV!$C$2:$C$72,0),MATCH('31.10'!Q$3,FCSTSDV!$D$1:$L$1,0))/'31.10'!$E44,1)</f>
        <v>#N/A</v>
      </c>
      <c r="R44" s="92" t="e">
        <f t="array" ref="R44">+ROUND(INDEX(FCSTSDV!$D$2:$L$72,MATCH('31.10'!$D44,FCSTSDV!$C$2:$C$72,0),MATCH('31.10'!R$3,FCSTSDV!$D$1:$L$1,0))/'31.10'!$E44,1)</f>
        <v>#N/A</v>
      </c>
      <c r="S44" s="92" t="e">
        <f t="array" ref="S44">+ROUND(INDEX(FCSTSDV!$D$2:$L$72,MATCH('31.10'!$D44,FCSTSDV!$C$2:$C$72,0),MATCH('31.10'!S$3,FCSTSDV!$D$1:$L$1,0))/'31.10'!$E44,1)</f>
        <v>#N/A</v>
      </c>
      <c r="T44" s="92" t="e">
        <f t="array" ref="T44">+ROUND(INDEX(FCSTSDV!$D$2:$L$72,MATCH('31.10'!$D44,FCSTSDV!$C$2:$C$72,0),MATCH('31.10'!T$3,FCSTSDV!$D$1:$L$1,0))/'31.10'!$E44,1)</f>
        <v>#N/A</v>
      </c>
      <c r="U44" s="92" t="e">
        <f t="array" ref="U44">+ROUND(INDEX(FCSTSDV!$D$2:$L$72,MATCH('31.10'!$D44,FCSTSDV!$C$2:$C$72,0),MATCH('31.10'!U$3,FCSTSDV!$D$1:$L$1,0))/'31.10'!$E44,1)</f>
        <v>#N/A</v>
      </c>
      <c r="V44" s="92" t="e">
        <f t="array" ref="V44">+ROUND(INDEX(FCSTSDV!$D$2:$L$72,MATCH('31.10'!$D44,FCSTSDV!$C$2:$C$72,0),MATCH('31.10'!V$3,FCSTSDV!$D$1:$L$1,0))/'31.10'!$E44,1)</f>
        <v>#N/A</v>
      </c>
      <c r="W44" s="92" t="e">
        <f t="array" ref="W44">+ROUND(INDEX(FCSTSDV!$D$2:$L$72,MATCH('31.10'!$D44,FCSTSDV!$C$2:$C$72,0),MATCH('31.10'!W$3,FCSTSDV!$D$1:$L$1,0))/'31.10'!$E44,1)</f>
        <v>#N/A</v>
      </c>
      <c r="X44" s="92" t="e">
        <f t="array" ref="X44">+ROUND(INDEX(FCSTSDV!$D$2:$L$72,MATCH('31.10'!$D44,FCSTSDV!$C$2:$C$72,0),MATCH('31.10'!X$3,FCSTSDV!$D$1:$L$1,0))/'31.10'!$E44,1)</f>
        <v>#N/A</v>
      </c>
      <c r="Y44" s="92" t="e">
        <f t="array" ref="Y44">+ROUND(INDEX(FCSTSDV!$D$2:$L$72,MATCH('31.10'!$D44,FCSTSDV!$C$2:$C$72,0),MATCH('31.10'!Y$3,FCSTSDV!$D$1:$L$1,0))/'31.10'!$E44,1)</f>
        <v>#N/A</v>
      </c>
      <c r="Z44" s="92" t="e">
        <f t="array" ref="Z44">+ROUND(INDEX(FCSTSDV!$D$2:$L$72,MATCH('31.10'!$D44,FCSTSDV!$C$2:$C$72,0),MATCH('31.10'!Z$3,FCSTSDV!$D$1:$L$1,0))/'31.10'!$E44,1)</f>
        <v>#N/A</v>
      </c>
      <c r="AA44" s="92" t="e">
        <f t="array" ref="AA44">+ROUND(INDEX(FCSTSDV!$D$2:$L$72,MATCH('31.10'!$D44,FCSTSDV!$C$2:$C$72,0),MATCH('31.10'!AA$3,FCSTSDV!$D$1:$L$1,0))/'31.10'!$E44,1)</f>
        <v>#N/A</v>
      </c>
      <c r="AB44" s="92" t="e">
        <f t="array" ref="AB44">+ROUND(INDEX(FCSTSDV!$D$2:$L$72,MATCH('31.10'!$D44,FCSTSDV!$C$2:$C$72,0),MATCH('31.10'!AB$3,FCSTSDV!$D$1:$L$1,0))/'31.10'!$E44,1)</f>
        <v>#N/A</v>
      </c>
      <c r="AC44" s="92" t="e">
        <f t="array" ref="AC44">+ROUND(INDEX(FCSTSDV!$D$2:$L$72,MATCH('31.10'!$D44,FCSTSDV!$C$2:$C$72,0),MATCH('31.10'!AC$3,FCSTSDV!$D$1:$L$1,0))/'31.10'!$E44,1)</f>
        <v>#N/A</v>
      </c>
      <c r="AD44" s="92" t="e">
        <f t="array" ref="AD44">+ROUND(INDEX(FCSTSDV!$D$2:$L$72,MATCH('31.10'!$D44,FCSTSDV!$C$2:$C$72,0),MATCH('31.10'!AD$3,FCSTSDV!$D$1:$L$1,0))/'31.10'!$E44,1)</f>
        <v>#N/A</v>
      </c>
      <c r="AE44" s="92" t="e">
        <f>+ROUND(INDEX(FCSTSDV!$D$2:$L$673,MATCH('31.10'!$D44,FCSTSDV!$C$2:$C$673,0),MATCH('31.10'!AE$3,FCSTSDV!$D$1:$L$1,0))/'31.10'!$E44,1)</f>
        <v>#N/A</v>
      </c>
      <c r="AF44" s="92" t="e">
        <f>+ROUND(INDEX(FCSTSDV!$D$2:$L$673,MATCH('31.10'!$D44,FCSTSDV!$C$2:$C$673,0),MATCH('31.10'!AF$3,FCSTSDV!$D$1:$L$1,0))/'31.10'!$E44,1)</f>
        <v>#N/A</v>
      </c>
      <c r="AG44" s="92" t="e">
        <f>+ROUND(INDEX(FCSTSDV!$D$2:$L$673,MATCH('31.10'!$D44,FCSTSDV!$C$2:$C$673,0),MATCH('31.10'!AG$3,FCSTSDV!$D$1:$L$1,0))/'31.10'!$E44,1)</f>
        <v>#N/A</v>
      </c>
      <c r="AH44" s="92" t="e">
        <f>+ROUND(INDEX(FCSTSDV!$D$2:$L$673,MATCH('31.10'!$D44,FCSTSDV!$C$2:$C$673,0),MATCH('31.10'!AH$3,FCSTSDV!$D$1:$L$1,0))/'31.10'!$E44,1)</f>
        <v>#N/A</v>
      </c>
      <c r="AI44" s="92" t="e">
        <f>+ROUND(INDEX(FCSTSDV!$D$2:$L$673,MATCH('31.10'!$D44,FCSTSDV!$C$2:$C$673,0),MATCH('31.10'!AI$3,FCSTSDV!$D$1:$L$1,0))/'31.10'!$E44,1)</f>
        <v>#N/A</v>
      </c>
      <c r="AJ44" s="92" t="e">
        <f>+ROUND(INDEX(FCSTSDV!$D$2:$L$673,MATCH('31.10'!$D44,FCSTSDV!$C$2:$C$673,0),MATCH('31.10'!AJ$3,FCSTSDV!$D$1:$L$1,0))/'31.10'!$E44,1)</f>
        <v>#N/A</v>
      </c>
    </row>
    <row r="45" spans="1:36" ht="20.100000000000001" customHeight="1">
      <c r="A45" s="813"/>
      <c r="B45" s="795"/>
      <c r="C45" s="57"/>
      <c r="D45" s="46" t="s">
        <v>80</v>
      </c>
      <c r="E45" s="49">
        <v>2500</v>
      </c>
      <c r="F45" s="799"/>
      <c r="G45" s="799"/>
      <c r="H45" s="830"/>
      <c r="I45" s="81">
        <f>+ROUND(IFERROR(VLOOKUP(D45,FCSTSDV!$C$2:$C$72,26,0),0)/'31.10'!E45+0,0)</f>
        <v>0</v>
      </c>
      <c r="J45" s="92" t="e">
        <f t="array" ref="J45">+ROUND(INDEX(FCSTSDV!$D$2:$L$72,MATCH('31.10'!$D45,FCSTSDV!$C$2:$C$72,0),MATCH('31.10'!J$3,FCSTSDV!$D$1:$L$1,0))/'31.10'!$E45,1)</f>
        <v>#N/A</v>
      </c>
      <c r="K45" s="92" t="e">
        <f t="array" ref="K45">+ROUND(INDEX(FCSTSDV!$D$2:$L$72,MATCH('31.10'!$D45,FCSTSDV!$C$2:$C$72,0),MATCH('31.10'!K$3,FCSTSDV!$D$1:$L$1,0))/'31.10'!$E45,1)</f>
        <v>#N/A</v>
      </c>
      <c r="L45" s="92" t="e">
        <f t="array" ref="L45">+ROUND(INDEX(FCSTSDV!$D$2:$L$72,MATCH('31.10'!$D45,FCSTSDV!$C$2:$C$72,0),MATCH('31.10'!L$3,FCSTSDV!$D$1:$L$1,0))/'31.10'!$E45,1)</f>
        <v>#N/A</v>
      </c>
      <c r="M45" s="92" t="e">
        <f t="array" ref="M45">+ROUND(INDEX(FCSTSDV!$D$2:$L$72,MATCH('31.10'!$D45,FCSTSDV!$C$2:$C$72,0),MATCH('31.10'!M$3,FCSTSDV!$D$1:$L$1,0))/'31.10'!$E45,1)</f>
        <v>#N/A</v>
      </c>
      <c r="N45" s="92" t="e">
        <f t="array" ref="N45">+ROUND(INDEX(FCSTSDV!$D$2:$L$72,MATCH('31.10'!$D45,FCSTSDV!$C$2:$C$72,0),MATCH('31.10'!N$3,FCSTSDV!$D$1:$L$1,0))/'31.10'!$E45,1)</f>
        <v>#N/A</v>
      </c>
      <c r="O45" s="92" t="e">
        <f t="array" ref="O45">+ROUND(INDEX(FCSTSDV!$D$2:$L$72,MATCH('31.10'!$D45,FCSTSDV!$C$2:$C$72,0),MATCH('31.10'!O$3,FCSTSDV!$D$1:$L$1,0))/'31.10'!$E45,1)</f>
        <v>#N/A</v>
      </c>
      <c r="P45" s="92" t="e">
        <f t="array" ref="P45">+ROUND(INDEX(FCSTSDV!$D$2:$L$72,MATCH('31.10'!$D45,FCSTSDV!$C$2:$C$72,0),MATCH('31.10'!P$3,FCSTSDV!$D$1:$L$1,0))/'31.10'!$E45,1)</f>
        <v>#N/A</v>
      </c>
      <c r="Q45" s="92" t="e">
        <f t="array" ref="Q45">+ROUND(INDEX(FCSTSDV!$D$2:$L$72,MATCH('31.10'!$D45,FCSTSDV!$C$2:$C$72,0),MATCH('31.10'!Q$3,FCSTSDV!$D$1:$L$1,0))/'31.10'!$E45,1)</f>
        <v>#N/A</v>
      </c>
      <c r="R45" s="92" t="e">
        <f t="array" ref="R45">+ROUND(INDEX(FCSTSDV!$D$2:$L$72,MATCH('31.10'!$D45,FCSTSDV!$C$2:$C$72,0),MATCH('31.10'!R$3,FCSTSDV!$D$1:$L$1,0))/'31.10'!$E45,1)</f>
        <v>#N/A</v>
      </c>
      <c r="S45" s="92" t="e">
        <f t="array" ref="S45">+ROUND(INDEX(FCSTSDV!$D$2:$L$72,MATCH('31.10'!$D45,FCSTSDV!$C$2:$C$72,0),MATCH('31.10'!S$3,FCSTSDV!$D$1:$L$1,0))/'31.10'!$E45,1)</f>
        <v>#N/A</v>
      </c>
      <c r="T45" s="92" t="e">
        <f t="array" ref="T45">+ROUND(INDEX(FCSTSDV!$D$2:$L$72,MATCH('31.10'!$D45,FCSTSDV!$C$2:$C$72,0),MATCH('31.10'!T$3,FCSTSDV!$D$1:$L$1,0))/'31.10'!$E45,1)</f>
        <v>#N/A</v>
      </c>
      <c r="U45" s="92" t="e">
        <f t="array" ref="U45">+ROUND(INDEX(FCSTSDV!$D$2:$L$72,MATCH('31.10'!$D45,FCSTSDV!$C$2:$C$72,0),MATCH('31.10'!U$3,FCSTSDV!$D$1:$L$1,0))/'31.10'!$E45,1)</f>
        <v>#N/A</v>
      </c>
      <c r="V45" s="92" t="e">
        <f t="array" ref="V45">+ROUND(INDEX(FCSTSDV!$D$2:$L$72,MATCH('31.10'!$D45,FCSTSDV!$C$2:$C$72,0),MATCH('31.10'!V$3,FCSTSDV!$D$1:$L$1,0))/'31.10'!$E45,1)</f>
        <v>#N/A</v>
      </c>
      <c r="W45" s="92" t="e">
        <f t="array" ref="W45">+ROUND(INDEX(FCSTSDV!$D$2:$L$72,MATCH('31.10'!$D45,FCSTSDV!$C$2:$C$72,0),MATCH('31.10'!W$3,FCSTSDV!$D$1:$L$1,0))/'31.10'!$E45,1)</f>
        <v>#N/A</v>
      </c>
      <c r="X45" s="92" t="e">
        <f t="array" ref="X45">+ROUND(INDEX(FCSTSDV!$D$2:$L$72,MATCH('31.10'!$D45,FCSTSDV!$C$2:$C$72,0),MATCH('31.10'!X$3,FCSTSDV!$D$1:$L$1,0))/'31.10'!$E45,1)</f>
        <v>#N/A</v>
      </c>
      <c r="Y45" s="92" t="e">
        <f t="array" ref="Y45">+ROUND(INDEX(FCSTSDV!$D$2:$L$72,MATCH('31.10'!$D45,FCSTSDV!$C$2:$C$72,0),MATCH('31.10'!Y$3,FCSTSDV!$D$1:$L$1,0))/'31.10'!$E45,1)</f>
        <v>#N/A</v>
      </c>
      <c r="Z45" s="92" t="e">
        <f t="array" ref="Z45">+ROUND(INDEX(FCSTSDV!$D$2:$L$72,MATCH('31.10'!$D45,FCSTSDV!$C$2:$C$72,0),MATCH('31.10'!Z$3,FCSTSDV!$D$1:$L$1,0))/'31.10'!$E45,1)</f>
        <v>#N/A</v>
      </c>
      <c r="AA45" s="92" t="e">
        <f t="array" ref="AA45">+ROUND(INDEX(FCSTSDV!$D$2:$L$72,MATCH('31.10'!$D45,FCSTSDV!$C$2:$C$72,0),MATCH('31.10'!AA$3,FCSTSDV!$D$1:$L$1,0))/'31.10'!$E45,1)</f>
        <v>#N/A</v>
      </c>
      <c r="AB45" s="92" t="e">
        <f t="array" ref="AB45">+ROUND(INDEX(FCSTSDV!$D$2:$L$72,MATCH('31.10'!$D45,FCSTSDV!$C$2:$C$72,0),MATCH('31.10'!AB$3,FCSTSDV!$D$1:$L$1,0))/'31.10'!$E45,1)</f>
        <v>#N/A</v>
      </c>
      <c r="AC45" s="92" t="e">
        <f t="array" ref="AC45">+ROUND(INDEX(FCSTSDV!$D$2:$L$72,MATCH('31.10'!$D45,FCSTSDV!$C$2:$C$72,0),MATCH('31.10'!AC$3,FCSTSDV!$D$1:$L$1,0))/'31.10'!$E45,1)</f>
        <v>#N/A</v>
      </c>
      <c r="AD45" s="92" t="e">
        <f t="array" ref="AD45">+ROUND(INDEX(FCSTSDV!$D$2:$L$72,MATCH('31.10'!$D45,FCSTSDV!$C$2:$C$72,0),MATCH('31.10'!AD$3,FCSTSDV!$D$1:$L$1,0))/'31.10'!$E45,1)</f>
        <v>#N/A</v>
      </c>
      <c r="AE45" s="92" t="e">
        <f>+ROUND(INDEX(FCSTSDV!$D$2:$L$673,MATCH('31.10'!$D45,FCSTSDV!$C$2:$C$673,0),MATCH('31.10'!AE$3,FCSTSDV!$D$1:$L$1,0))/'31.10'!$E45,1)</f>
        <v>#N/A</v>
      </c>
      <c r="AF45" s="92" t="e">
        <f>+ROUND(INDEX(FCSTSDV!$D$2:$L$673,MATCH('31.10'!$D45,FCSTSDV!$C$2:$C$673,0),MATCH('31.10'!AF$3,FCSTSDV!$D$1:$L$1,0))/'31.10'!$E45,1)</f>
        <v>#N/A</v>
      </c>
      <c r="AG45" s="92" t="e">
        <f>+ROUND(INDEX(FCSTSDV!$D$2:$L$673,MATCH('31.10'!$D45,FCSTSDV!$C$2:$C$673,0),MATCH('31.10'!AG$3,FCSTSDV!$D$1:$L$1,0))/'31.10'!$E45,1)</f>
        <v>#N/A</v>
      </c>
      <c r="AH45" s="92" t="e">
        <f>+ROUND(INDEX(FCSTSDV!$D$2:$L$673,MATCH('31.10'!$D45,FCSTSDV!$C$2:$C$673,0),MATCH('31.10'!AH$3,FCSTSDV!$D$1:$L$1,0))/'31.10'!$E45,1)</f>
        <v>#N/A</v>
      </c>
      <c r="AI45" s="92" t="e">
        <f>+ROUND(INDEX(FCSTSDV!$D$2:$L$673,MATCH('31.10'!$D45,FCSTSDV!$C$2:$C$673,0),MATCH('31.10'!AI$3,FCSTSDV!$D$1:$L$1,0))/'31.10'!$E45,1)</f>
        <v>#N/A</v>
      </c>
      <c r="AJ45" s="92" t="e">
        <f>+ROUND(INDEX(FCSTSDV!$D$2:$L$673,MATCH('31.10'!$D45,FCSTSDV!$C$2:$C$673,0),MATCH('31.10'!AJ$3,FCSTSDV!$D$1:$L$1,0))/'31.10'!$E45,1)</f>
        <v>#N/A</v>
      </c>
    </row>
    <row r="46" spans="1:36" ht="20.100000000000001" customHeight="1">
      <c r="A46" s="813"/>
      <c r="B46" s="795"/>
      <c r="C46" s="57"/>
      <c r="D46" s="46" t="s">
        <v>81</v>
      </c>
      <c r="E46" s="49">
        <v>2500</v>
      </c>
      <c r="F46" s="799"/>
      <c r="G46" s="799"/>
      <c r="H46" s="830"/>
      <c r="I46" s="81">
        <f>+ROUND(IFERROR(VLOOKUP(D46,FCSTSDV!$C$2:$C$72,26,0),0)/'31.10'!E46+0,0)</f>
        <v>0</v>
      </c>
      <c r="J46" s="92" t="e">
        <f t="array" ref="J46">+ROUND(INDEX(FCSTSDV!$D$2:$L$72,MATCH('31.10'!$D46,FCSTSDV!$C$2:$C$72,0),MATCH('31.10'!J$3,FCSTSDV!$D$1:$L$1,0))/'31.10'!$E46,1)</f>
        <v>#N/A</v>
      </c>
      <c r="K46" s="92" t="e">
        <f t="array" ref="K46">+ROUND(INDEX(FCSTSDV!$D$2:$L$72,MATCH('31.10'!$D46,FCSTSDV!$C$2:$C$72,0),MATCH('31.10'!K$3,FCSTSDV!$D$1:$L$1,0))/'31.10'!$E46,1)</f>
        <v>#N/A</v>
      </c>
      <c r="L46" s="92" t="e">
        <f t="array" ref="L46">+ROUND(INDEX(FCSTSDV!$D$2:$L$72,MATCH('31.10'!$D46,FCSTSDV!$C$2:$C$72,0),MATCH('31.10'!L$3,FCSTSDV!$D$1:$L$1,0))/'31.10'!$E46,1)</f>
        <v>#N/A</v>
      </c>
      <c r="M46" s="92" t="e">
        <f t="array" ref="M46">+ROUND(INDEX(FCSTSDV!$D$2:$L$72,MATCH('31.10'!$D46,FCSTSDV!$C$2:$C$72,0),MATCH('31.10'!M$3,FCSTSDV!$D$1:$L$1,0))/'31.10'!$E46,1)</f>
        <v>#N/A</v>
      </c>
      <c r="N46" s="92" t="e">
        <f t="array" ref="N46">+ROUND(INDEX(FCSTSDV!$D$2:$L$72,MATCH('31.10'!$D46,FCSTSDV!$C$2:$C$72,0),MATCH('31.10'!N$3,FCSTSDV!$D$1:$L$1,0))/'31.10'!$E46,1)</f>
        <v>#N/A</v>
      </c>
      <c r="O46" s="92" t="e">
        <f t="array" ref="O46">+ROUND(INDEX(FCSTSDV!$D$2:$L$72,MATCH('31.10'!$D46,FCSTSDV!$C$2:$C$72,0),MATCH('31.10'!O$3,FCSTSDV!$D$1:$L$1,0))/'31.10'!$E46,1)</f>
        <v>#N/A</v>
      </c>
      <c r="P46" s="92" t="e">
        <f t="array" ref="P46">+ROUND(INDEX(FCSTSDV!$D$2:$L$72,MATCH('31.10'!$D46,FCSTSDV!$C$2:$C$72,0),MATCH('31.10'!P$3,FCSTSDV!$D$1:$L$1,0))/'31.10'!$E46,1)</f>
        <v>#N/A</v>
      </c>
      <c r="Q46" s="92" t="e">
        <f t="array" ref="Q46">+ROUND(INDEX(FCSTSDV!$D$2:$L$72,MATCH('31.10'!$D46,FCSTSDV!$C$2:$C$72,0),MATCH('31.10'!Q$3,FCSTSDV!$D$1:$L$1,0))/'31.10'!$E46,1)</f>
        <v>#N/A</v>
      </c>
      <c r="R46" s="92" t="e">
        <f t="array" ref="R46">+ROUND(INDEX(FCSTSDV!$D$2:$L$72,MATCH('31.10'!$D46,FCSTSDV!$C$2:$C$72,0),MATCH('31.10'!R$3,FCSTSDV!$D$1:$L$1,0))/'31.10'!$E46,1)</f>
        <v>#N/A</v>
      </c>
      <c r="S46" s="92" t="e">
        <f t="array" ref="S46">+ROUND(INDEX(FCSTSDV!$D$2:$L$72,MATCH('31.10'!$D46,FCSTSDV!$C$2:$C$72,0),MATCH('31.10'!S$3,FCSTSDV!$D$1:$L$1,0))/'31.10'!$E46,1)</f>
        <v>#N/A</v>
      </c>
      <c r="T46" s="92" t="e">
        <f t="array" ref="T46">+ROUND(INDEX(FCSTSDV!$D$2:$L$72,MATCH('31.10'!$D46,FCSTSDV!$C$2:$C$72,0),MATCH('31.10'!T$3,FCSTSDV!$D$1:$L$1,0))/'31.10'!$E46,1)</f>
        <v>#N/A</v>
      </c>
      <c r="U46" s="92" t="e">
        <f t="array" ref="U46">+ROUND(INDEX(FCSTSDV!$D$2:$L$72,MATCH('31.10'!$D46,FCSTSDV!$C$2:$C$72,0),MATCH('31.10'!U$3,FCSTSDV!$D$1:$L$1,0))/'31.10'!$E46,1)</f>
        <v>#N/A</v>
      </c>
      <c r="V46" s="92" t="e">
        <f t="array" ref="V46">+ROUND(INDEX(FCSTSDV!$D$2:$L$72,MATCH('31.10'!$D46,FCSTSDV!$C$2:$C$72,0),MATCH('31.10'!V$3,FCSTSDV!$D$1:$L$1,0))/'31.10'!$E46,1)</f>
        <v>#N/A</v>
      </c>
      <c r="W46" s="92" t="e">
        <f t="array" ref="W46">+ROUND(INDEX(FCSTSDV!$D$2:$L$72,MATCH('31.10'!$D46,FCSTSDV!$C$2:$C$72,0),MATCH('31.10'!W$3,FCSTSDV!$D$1:$L$1,0))/'31.10'!$E46,1)</f>
        <v>#N/A</v>
      </c>
      <c r="X46" s="92" t="e">
        <f t="array" ref="X46">+ROUND(INDEX(FCSTSDV!$D$2:$L$72,MATCH('31.10'!$D46,FCSTSDV!$C$2:$C$72,0),MATCH('31.10'!X$3,FCSTSDV!$D$1:$L$1,0))/'31.10'!$E46,1)</f>
        <v>#N/A</v>
      </c>
      <c r="Y46" s="92" t="e">
        <f t="array" ref="Y46">+ROUND(INDEX(FCSTSDV!$D$2:$L$72,MATCH('31.10'!$D46,FCSTSDV!$C$2:$C$72,0),MATCH('31.10'!Y$3,FCSTSDV!$D$1:$L$1,0))/'31.10'!$E46,1)</f>
        <v>#N/A</v>
      </c>
      <c r="Z46" s="92" t="e">
        <f t="array" ref="Z46">+ROUND(INDEX(FCSTSDV!$D$2:$L$72,MATCH('31.10'!$D46,FCSTSDV!$C$2:$C$72,0),MATCH('31.10'!Z$3,FCSTSDV!$D$1:$L$1,0))/'31.10'!$E46,1)</f>
        <v>#N/A</v>
      </c>
      <c r="AA46" s="92" t="e">
        <f t="array" ref="AA46">+ROUND(INDEX(FCSTSDV!$D$2:$L$72,MATCH('31.10'!$D46,FCSTSDV!$C$2:$C$72,0),MATCH('31.10'!AA$3,FCSTSDV!$D$1:$L$1,0))/'31.10'!$E46,1)</f>
        <v>#N/A</v>
      </c>
      <c r="AB46" s="92" t="e">
        <f t="array" ref="AB46">+ROUND(INDEX(FCSTSDV!$D$2:$L$72,MATCH('31.10'!$D46,FCSTSDV!$C$2:$C$72,0),MATCH('31.10'!AB$3,FCSTSDV!$D$1:$L$1,0))/'31.10'!$E46,1)</f>
        <v>#N/A</v>
      </c>
      <c r="AC46" s="92" t="e">
        <f t="array" ref="AC46">+ROUND(INDEX(FCSTSDV!$D$2:$L$72,MATCH('31.10'!$D46,FCSTSDV!$C$2:$C$72,0),MATCH('31.10'!AC$3,FCSTSDV!$D$1:$L$1,0))/'31.10'!$E46,1)</f>
        <v>#N/A</v>
      </c>
      <c r="AD46" s="92" t="e">
        <f t="array" ref="AD46">+ROUND(INDEX(FCSTSDV!$D$2:$L$72,MATCH('31.10'!$D46,FCSTSDV!$C$2:$C$72,0),MATCH('31.10'!AD$3,FCSTSDV!$D$1:$L$1,0))/'31.10'!$E46,1)</f>
        <v>#N/A</v>
      </c>
      <c r="AE46" s="92" t="e">
        <f>+ROUND(INDEX(FCSTSDV!$D$2:$L$673,MATCH('31.10'!$D46,FCSTSDV!$C$2:$C$673,0),MATCH('31.10'!AE$3,FCSTSDV!$D$1:$L$1,0))/'31.10'!$E46,1)</f>
        <v>#N/A</v>
      </c>
      <c r="AF46" s="92" t="e">
        <f>+ROUND(INDEX(FCSTSDV!$D$2:$L$673,MATCH('31.10'!$D46,FCSTSDV!$C$2:$C$673,0),MATCH('31.10'!AF$3,FCSTSDV!$D$1:$L$1,0))/'31.10'!$E46,1)</f>
        <v>#N/A</v>
      </c>
      <c r="AG46" s="92" t="e">
        <f>+ROUND(INDEX(FCSTSDV!$D$2:$L$673,MATCH('31.10'!$D46,FCSTSDV!$C$2:$C$673,0),MATCH('31.10'!AG$3,FCSTSDV!$D$1:$L$1,0))/'31.10'!$E46,1)</f>
        <v>#N/A</v>
      </c>
      <c r="AH46" s="92" t="e">
        <f>+ROUND(INDEX(FCSTSDV!$D$2:$L$673,MATCH('31.10'!$D46,FCSTSDV!$C$2:$C$673,0),MATCH('31.10'!AH$3,FCSTSDV!$D$1:$L$1,0))/'31.10'!$E46,1)</f>
        <v>#N/A</v>
      </c>
      <c r="AI46" s="92" t="e">
        <f>+ROUND(INDEX(FCSTSDV!$D$2:$L$673,MATCH('31.10'!$D46,FCSTSDV!$C$2:$C$673,0),MATCH('31.10'!AI$3,FCSTSDV!$D$1:$L$1,0))/'31.10'!$E46,1)</f>
        <v>#N/A</v>
      </c>
      <c r="AJ46" s="92" t="e">
        <f>+ROUND(INDEX(FCSTSDV!$D$2:$L$673,MATCH('31.10'!$D46,FCSTSDV!$C$2:$C$673,0),MATCH('31.10'!AJ$3,FCSTSDV!$D$1:$L$1,0))/'31.10'!$E46,1)</f>
        <v>#N/A</v>
      </c>
    </row>
    <row r="47" spans="1:36" ht="20.100000000000001" customHeight="1">
      <c r="A47" s="813"/>
      <c r="B47" s="795"/>
      <c r="C47" s="57"/>
      <c r="D47" s="46" t="s">
        <v>87</v>
      </c>
      <c r="E47" s="49">
        <v>2500</v>
      </c>
      <c r="F47" s="799"/>
      <c r="G47" s="799"/>
      <c r="H47" s="830"/>
      <c r="I47" s="81">
        <f>+ROUND(IFERROR(VLOOKUP(D47,FCSTSDV!$C$2:$C$72,26,0),0)/'31.10'!E47+0,0)</f>
        <v>0</v>
      </c>
      <c r="J47" s="92" t="e">
        <f t="array" ref="J47">+ROUND(INDEX(FCSTSDV!$D$2:$L$72,MATCH('31.10'!$D47,FCSTSDV!$C$2:$C$72,0),MATCH('31.10'!J$3,FCSTSDV!$D$1:$L$1,0))/'31.10'!$E47,1)</f>
        <v>#N/A</v>
      </c>
      <c r="K47" s="92" t="e">
        <f t="array" ref="K47">+ROUND(INDEX(FCSTSDV!$D$2:$L$72,MATCH('31.10'!$D47,FCSTSDV!$C$2:$C$72,0),MATCH('31.10'!K$3,FCSTSDV!$D$1:$L$1,0))/'31.10'!$E47,1)</f>
        <v>#N/A</v>
      </c>
      <c r="L47" s="92" t="e">
        <f t="array" ref="L47">+ROUND(INDEX(FCSTSDV!$D$2:$L$72,MATCH('31.10'!$D47,FCSTSDV!$C$2:$C$72,0),MATCH('31.10'!L$3,FCSTSDV!$D$1:$L$1,0))/'31.10'!$E47,1)</f>
        <v>#N/A</v>
      </c>
      <c r="M47" s="92" t="e">
        <f t="array" ref="M47">+ROUND(INDEX(FCSTSDV!$D$2:$L$72,MATCH('31.10'!$D47,FCSTSDV!$C$2:$C$72,0),MATCH('31.10'!M$3,FCSTSDV!$D$1:$L$1,0))/'31.10'!$E47,1)</f>
        <v>#N/A</v>
      </c>
      <c r="N47" s="92" t="e">
        <f t="array" ref="N47">+ROUND(INDEX(FCSTSDV!$D$2:$L$72,MATCH('31.10'!$D47,FCSTSDV!$C$2:$C$72,0),MATCH('31.10'!N$3,FCSTSDV!$D$1:$L$1,0))/'31.10'!$E47,1)</f>
        <v>#N/A</v>
      </c>
      <c r="O47" s="92" t="e">
        <f t="array" ref="O47">+ROUND(INDEX(FCSTSDV!$D$2:$L$72,MATCH('31.10'!$D47,FCSTSDV!$C$2:$C$72,0),MATCH('31.10'!O$3,FCSTSDV!$D$1:$L$1,0))/'31.10'!$E47,1)</f>
        <v>#N/A</v>
      </c>
      <c r="P47" s="92" t="e">
        <f t="array" ref="P47">+ROUND(INDEX(FCSTSDV!$D$2:$L$72,MATCH('31.10'!$D47,FCSTSDV!$C$2:$C$72,0),MATCH('31.10'!P$3,FCSTSDV!$D$1:$L$1,0))/'31.10'!$E47,1)</f>
        <v>#N/A</v>
      </c>
      <c r="Q47" s="92" t="e">
        <f t="array" ref="Q47">+ROUND(INDEX(FCSTSDV!$D$2:$L$72,MATCH('31.10'!$D47,FCSTSDV!$C$2:$C$72,0),MATCH('31.10'!Q$3,FCSTSDV!$D$1:$L$1,0))/'31.10'!$E47,1)</f>
        <v>#N/A</v>
      </c>
      <c r="R47" s="92" t="e">
        <f t="array" ref="R47">+ROUND(INDEX(FCSTSDV!$D$2:$L$72,MATCH('31.10'!$D47,FCSTSDV!$C$2:$C$72,0),MATCH('31.10'!R$3,FCSTSDV!$D$1:$L$1,0))/'31.10'!$E47,1)</f>
        <v>#N/A</v>
      </c>
      <c r="S47" s="92" t="e">
        <f t="array" ref="S47">+ROUND(INDEX(FCSTSDV!$D$2:$L$72,MATCH('31.10'!$D47,FCSTSDV!$C$2:$C$72,0),MATCH('31.10'!S$3,FCSTSDV!$D$1:$L$1,0))/'31.10'!$E47,1)</f>
        <v>#N/A</v>
      </c>
      <c r="T47" s="92" t="e">
        <f t="array" ref="T47">+ROUND(INDEX(FCSTSDV!$D$2:$L$72,MATCH('31.10'!$D47,FCSTSDV!$C$2:$C$72,0),MATCH('31.10'!T$3,FCSTSDV!$D$1:$L$1,0))/'31.10'!$E47,1)</f>
        <v>#N/A</v>
      </c>
      <c r="U47" s="92" t="e">
        <f t="array" ref="U47">+ROUND(INDEX(FCSTSDV!$D$2:$L$72,MATCH('31.10'!$D47,FCSTSDV!$C$2:$C$72,0),MATCH('31.10'!U$3,FCSTSDV!$D$1:$L$1,0))/'31.10'!$E47,1)</f>
        <v>#N/A</v>
      </c>
      <c r="V47" s="92" t="e">
        <f t="array" ref="V47">+ROUND(INDEX(FCSTSDV!$D$2:$L$72,MATCH('31.10'!$D47,FCSTSDV!$C$2:$C$72,0),MATCH('31.10'!V$3,FCSTSDV!$D$1:$L$1,0))/'31.10'!$E47,1)</f>
        <v>#N/A</v>
      </c>
      <c r="W47" s="92" t="e">
        <f t="array" ref="W47">+ROUND(INDEX(FCSTSDV!$D$2:$L$72,MATCH('31.10'!$D47,FCSTSDV!$C$2:$C$72,0),MATCH('31.10'!W$3,FCSTSDV!$D$1:$L$1,0))/'31.10'!$E47,1)</f>
        <v>#N/A</v>
      </c>
      <c r="X47" s="92" t="e">
        <f t="array" ref="X47">+ROUND(INDEX(FCSTSDV!$D$2:$L$72,MATCH('31.10'!$D47,FCSTSDV!$C$2:$C$72,0),MATCH('31.10'!X$3,FCSTSDV!$D$1:$L$1,0))/'31.10'!$E47,1)</f>
        <v>#N/A</v>
      </c>
      <c r="Y47" s="92" t="e">
        <f t="array" ref="Y47">+ROUND(INDEX(FCSTSDV!$D$2:$L$72,MATCH('31.10'!$D47,FCSTSDV!$C$2:$C$72,0),MATCH('31.10'!Y$3,FCSTSDV!$D$1:$L$1,0))/'31.10'!$E47,1)</f>
        <v>#N/A</v>
      </c>
      <c r="Z47" s="92" t="e">
        <f t="array" ref="Z47">+ROUND(INDEX(FCSTSDV!$D$2:$L$72,MATCH('31.10'!$D47,FCSTSDV!$C$2:$C$72,0),MATCH('31.10'!Z$3,FCSTSDV!$D$1:$L$1,0))/'31.10'!$E47,1)</f>
        <v>#N/A</v>
      </c>
      <c r="AA47" s="92" t="e">
        <f t="array" ref="AA47">+ROUND(INDEX(FCSTSDV!$D$2:$L$72,MATCH('31.10'!$D47,FCSTSDV!$C$2:$C$72,0),MATCH('31.10'!AA$3,FCSTSDV!$D$1:$L$1,0))/'31.10'!$E47,1)</f>
        <v>#N/A</v>
      </c>
      <c r="AB47" s="92" t="e">
        <f t="array" ref="AB47">+ROUND(INDEX(FCSTSDV!$D$2:$L$72,MATCH('31.10'!$D47,FCSTSDV!$C$2:$C$72,0),MATCH('31.10'!AB$3,FCSTSDV!$D$1:$L$1,0))/'31.10'!$E47,1)</f>
        <v>#N/A</v>
      </c>
      <c r="AC47" s="92" t="e">
        <f t="array" ref="AC47">+ROUND(INDEX(FCSTSDV!$D$2:$L$72,MATCH('31.10'!$D47,FCSTSDV!$C$2:$C$72,0),MATCH('31.10'!AC$3,FCSTSDV!$D$1:$L$1,0))/'31.10'!$E47,1)</f>
        <v>#N/A</v>
      </c>
      <c r="AD47" s="92" t="e">
        <f t="array" ref="AD47">+ROUND(INDEX(FCSTSDV!$D$2:$L$72,MATCH('31.10'!$D47,FCSTSDV!$C$2:$C$72,0),MATCH('31.10'!AD$3,FCSTSDV!$D$1:$L$1,0))/'31.10'!$E47,1)</f>
        <v>#N/A</v>
      </c>
      <c r="AE47" s="92" t="e">
        <f>+ROUND(INDEX(FCSTSDV!$D$2:$L$673,MATCH('31.10'!$D47,FCSTSDV!$C$2:$C$673,0),MATCH('31.10'!AE$3,FCSTSDV!$D$1:$L$1,0))/'31.10'!$E47,1)</f>
        <v>#N/A</v>
      </c>
      <c r="AF47" s="92" t="e">
        <f>+ROUND(INDEX(FCSTSDV!$D$2:$L$673,MATCH('31.10'!$D47,FCSTSDV!$C$2:$C$673,0),MATCH('31.10'!AF$3,FCSTSDV!$D$1:$L$1,0))/'31.10'!$E47,1)</f>
        <v>#N/A</v>
      </c>
      <c r="AG47" s="92" t="e">
        <f>+ROUND(INDEX(FCSTSDV!$D$2:$L$673,MATCH('31.10'!$D47,FCSTSDV!$C$2:$C$673,0),MATCH('31.10'!AG$3,FCSTSDV!$D$1:$L$1,0))/'31.10'!$E47,1)</f>
        <v>#N/A</v>
      </c>
      <c r="AH47" s="92" t="e">
        <f>+ROUND(INDEX(FCSTSDV!$D$2:$L$673,MATCH('31.10'!$D47,FCSTSDV!$C$2:$C$673,0),MATCH('31.10'!AH$3,FCSTSDV!$D$1:$L$1,0))/'31.10'!$E47,1)</f>
        <v>#N/A</v>
      </c>
      <c r="AI47" s="92" t="e">
        <f>+ROUND(INDEX(FCSTSDV!$D$2:$L$673,MATCH('31.10'!$D47,FCSTSDV!$C$2:$C$673,0),MATCH('31.10'!AI$3,FCSTSDV!$D$1:$L$1,0))/'31.10'!$E47,1)</f>
        <v>#N/A</v>
      </c>
      <c r="AJ47" s="92" t="e">
        <f>+ROUND(INDEX(FCSTSDV!$D$2:$L$673,MATCH('31.10'!$D47,FCSTSDV!$C$2:$C$673,0),MATCH('31.10'!AJ$3,FCSTSDV!$D$1:$L$1,0))/'31.10'!$E47,1)</f>
        <v>#N/A</v>
      </c>
    </row>
    <row r="48" spans="1:36" ht="20.100000000000001" customHeight="1">
      <c r="A48" s="813"/>
      <c r="B48" s="795"/>
      <c r="C48" s="57"/>
      <c r="D48" s="55" t="s">
        <v>89</v>
      </c>
      <c r="E48" s="49">
        <v>2500</v>
      </c>
      <c r="F48" s="799"/>
      <c r="G48" s="799"/>
      <c r="H48" s="830"/>
      <c r="I48" s="81">
        <f>+ROUND(IFERROR(VLOOKUP(D48,FCSTSDV!$C$2:$C$72,26,0),0)/'31.10'!E48+0,0)</f>
        <v>0</v>
      </c>
      <c r="J48" s="92" t="e">
        <f t="array" ref="J48">+ROUND(INDEX(FCSTSDV!$D$2:$L$72,MATCH('31.10'!$D48,FCSTSDV!$C$2:$C$72,0),MATCH('31.10'!J$3,FCSTSDV!$D$1:$L$1,0))/'31.10'!$E48,1)</f>
        <v>#N/A</v>
      </c>
      <c r="K48" s="92" t="e">
        <f t="array" ref="K48">+ROUND(INDEX(FCSTSDV!$D$2:$L$72,MATCH('31.10'!$D48,FCSTSDV!$C$2:$C$72,0),MATCH('31.10'!K$3,FCSTSDV!$D$1:$L$1,0))/'31.10'!$E48,1)</f>
        <v>#N/A</v>
      </c>
      <c r="L48" s="92" t="e">
        <f t="array" ref="L48">+ROUND(INDEX(FCSTSDV!$D$2:$L$72,MATCH('31.10'!$D48,FCSTSDV!$C$2:$C$72,0),MATCH('31.10'!L$3,FCSTSDV!$D$1:$L$1,0))/'31.10'!$E48,1)</f>
        <v>#N/A</v>
      </c>
      <c r="M48" s="92" t="e">
        <f t="array" ref="M48">+ROUND(INDEX(FCSTSDV!$D$2:$L$72,MATCH('31.10'!$D48,FCSTSDV!$C$2:$C$72,0),MATCH('31.10'!M$3,FCSTSDV!$D$1:$L$1,0))/'31.10'!$E48,1)</f>
        <v>#N/A</v>
      </c>
      <c r="N48" s="92" t="e">
        <f t="array" ref="N48">+ROUND(INDEX(FCSTSDV!$D$2:$L$72,MATCH('31.10'!$D48,FCSTSDV!$C$2:$C$72,0),MATCH('31.10'!N$3,FCSTSDV!$D$1:$L$1,0))/'31.10'!$E48,1)</f>
        <v>#N/A</v>
      </c>
      <c r="O48" s="92" t="e">
        <f t="array" ref="O48">+ROUND(INDEX(FCSTSDV!$D$2:$L$72,MATCH('31.10'!$D48,FCSTSDV!$C$2:$C$72,0),MATCH('31.10'!O$3,FCSTSDV!$D$1:$L$1,0))/'31.10'!$E48,1)</f>
        <v>#N/A</v>
      </c>
      <c r="P48" s="92" t="e">
        <f t="array" ref="P48">+ROUND(INDEX(FCSTSDV!$D$2:$L$72,MATCH('31.10'!$D48,FCSTSDV!$C$2:$C$72,0),MATCH('31.10'!P$3,FCSTSDV!$D$1:$L$1,0))/'31.10'!$E48,1)</f>
        <v>#N/A</v>
      </c>
      <c r="Q48" s="92" t="e">
        <f t="array" ref="Q48">+ROUND(INDEX(FCSTSDV!$D$2:$L$72,MATCH('31.10'!$D48,FCSTSDV!$C$2:$C$72,0),MATCH('31.10'!Q$3,FCSTSDV!$D$1:$L$1,0))/'31.10'!$E48,1)</f>
        <v>#N/A</v>
      </c>
      <c r="R48" s="92" t="e">
        <f t="array" ref="R48">+ROUND(INDEX(FCSTSDV!$D$2:$L$72,MATCH('31.10'!$D48,FCSTSDV!$C$2:$C$72,0),MATCH('31.10'!R$3,FCSTSDV!$D$1:$L$1,0))/'31.10'!$E48,1)</f>
        <v>#N/A</v>
      </c>
      <c r="S48" s="92" t="e">
        <f t="array" ref="S48">+ROUND(INDEX(FCSTSDV!$D$2:$L$72,MATCH('31.10'!$D48,FCSTSDV!$C$2:$C$72,0),MATCH('31.10'!S$3,FCSTSDV!$D$1:$L$1,0))/'31.10'!$E48,1)</f>
        <v>#N/A</v>
      </c>
      <c r="T48" s="92" t="e">
        <f t="array" ref="T48">+ROUND(INDEX(FCSTSDV!$D$2:$L$72,MATCH('31.10'!$D48,FCSTSDV!$C$2:$C$72,0),MATCH('31.10'!T$3,FCSTSDV!$D$1:$L$1,0))/'31.10'!$E48,1)</f>
        <v>#N/A</v>
      </c>
      <c r="U48" s="92" t="e">
        <f t="array" ref="U48">+ROUND(INDEX(FCSTSDV!$D$2:$L$72,MATCH('31.10'!$D48,FCSTSDV!$C$2:$C$72,0),MATCH('31.10'!U$3,FCSTSDV!$D$1:$L$1,0))/'31.10'!$E48,1)</f>
        <v>#N/A</v>
      </c>
      <c r="V48" s="92" t="e">
        <f t="array" ref="V48">+ROUND(INDEX(FCSTSDV!$D$2:$L$72,MATCH('31.10'!$D48,FCSTSDV!$C$2:$C$72,0),MATCH('31.10'!V$3,FCSTSDV!$D$1:$L$1,0))/'31.10'!$E48,1)</f>
        <v>#N/A</v>
      </c>
      <c r="W48" s="92" t="e">
        <f t="array" ref="W48">+ROUND(INDEX(FCSTSDV!$D$2:$L$72,MATCH('31.10'!$D48,FCSTSDV!$C$2:$C$72,0),MATCH('31.10'!W$3,FCSTSDV!$D$1:$L$1,0))/'31.10'!$E48,1)</f>
        <v>#N/A</v>
      </c>
      <c r="X48" s="92" t="e">
        <f t="array" ref="X48">+ROUND(INDEX(FCSTSDV!$D$2:$L$72,MATCH('31.10'!$D48,FCSTSDV!$C$2:$C$72,0),MATCH('31.10'!X$3,FCSTSDV!$D$1:$L$1,0))/'31.10'!$E48,1)</f>
        <v>#N/A</v>
      </c>
      <c r="Y48" s="92" t="e">
        <f t="array" ref="Y48">+ROUND(INDEX(FCSTSDV!$D$2:$L$72,MATCH('31.10'!$D48,FCSTSDV!$C$2:$C$72,0),MATCH('31.10'!Y$3,FCSTSDV!$D$1:$L$1,0))/'31.10'!$E48,1)</f>
        <v>#N/A</v>
      </c>
      <c r="Z48" s="92" t="e">
        <f t="array" ref="Z48">+ROUND(INDEX(FCSTSDV!$D$2:$L$72,MATCH('31.10'!$D48,FCSTSDV!$C$2:$C$72,0),MATCH('31.10'!Z$3,FCSTSDV!$D$1:$L$1,0))/'31.10'!$E48,1)</f>
        <v>#N/A</v>
      </c>
      <c r="AA48" s="92" t="e">
        <f t="array" ref="AA48">+ROUND(INDEX(FCSTSDV!$D$2:$L$72,MATCH('31.10'!$D48,FCSTSDV!$C$2:$C$72,0),MATCH('31.10'!AA$3,FCSTSDV!$D$1:$L$1,0))/'31.10'!$E48,1)</f>
        <v>#N/A</v>
      </c>
      <c r="AB48" s="92" t="e">
        <f t="array" ref="AB48">+ROUND(INDEX(FCSTSDV!$D$2:$L$72,MATCH('31.10'!$D48,FCSTSDV!$C$2:$C$72,0),MATCH('31.10'!AB$3,FCSTSDV!$D$1:$L$1,0))/'31.10'!$E48,1)</f>
        <v>#N/A</v>
      </c>
      <c r="AC48" s="92" t="e">
        <f t="array" ref="AC48">+ROUND(INDEX(FCSTSDV!$D$2:$L$72,MATCH('31.10'!$D48,FCSTSDV!$C$2:$C$72,0),MATCH('31.10'!AC$3,FCSTSDV!$D$1:$L$1,0))/'31.10'!$E48,1)</f>
        <v>#N/A</v>
      </c>
      <c r="AD48" s="92" t="e">
        <f t="array" ref="AD48">+ROUND(INDEX(FCSTSDV!$D$2:$L$72,MATCH('31.10'!$D48,FCSTSDV!$C$2:$C$72,0),MATCH('31.10'!AD$3,FCSTSDV!$D$1:$L$1,0))/'31.10'!$E48,1)</f>
        <v>#N/A</v>
      </c>
      <c r="AE48" s="92" t="e">
        <f>+ROUND(INDEX(FCSTSDV!$D$2:$L$673,MATCH('31.10'!$D48,FCSTSDV!$C$2:$C$673,0),MATCH('31.10'!AE$3,FCSTSDV!$D$1:$L$1,0))/'31.10'!$E48,1)</f>
        <v>#N/A</v>
      </c>
      <c r="AF48" s="92" t="e">
        <f>+ROUND(INDEX(FCSTSDV!$D$2:$L$673,MATCH('31.10'!$D48,FCSTSDV!$C$2:$C$673,0),MATCH('31.10'!AF$3,FCSTSDV!$D$1:$L$1,0))/'31.10'!$E48,1)</f>
        <v>#N/A</v>
      </c>
      <c r="AG48" s="92" t="e">
        <f>+ROUND(INDEX(FCSTSDV!$D$2:$L$673,MATCH('31.10'!$D48,FCSTSDV!$C$2:$C$673,0),MATCH('31.10'!AG$3,FCSTSDV!$D$1:$L$1,0))/'31.10'!$E48,1)</f>
        <v>#N/A</v>
      </c>
      <c r="AH48" s="92" t="e">
        <f>+ROUND(INDEX(FCSTSDV!$D$2:$L$673,MATCH('31.10'!$D48,FCSTSDV!$C$2:$C$673,0),MATCH('31.10'!AH$3,FCSTSDV!$D$1:$L$1,0))/'31.10'!$E48,1)</f>
        <v>#N/A</v>
      </c>
      <c r="AI48" s="92" t="e">
        <f>+ROUND(INDEX(FCSTSDV!$D$2:$L$673,MATCH('31.10'!$D48,FCSTSDV!$C$2:$C$673,0),MATCH('31.10'!AI$3,FCSTSDV!$D$1:$L$1,0))/'31.10'!$E48,1)</f>
        <v>#N/A</v>
      </c>
      <c r="AJ48" s="92" t="e">
        <f>+ROUND(INDEX(FCSTSDV!$D$2:$L$673,MATCH('31.10'!$D48,FCSTSDV!$C$2:$C$673,0),MATCH('31.10'!AJ$3,FCSTSDV!$D$1:$L$1,0))/'31.10'!$E48,1)</f>
        <v>#N/A</v>
      </c>
    </row>
    <row r="49" spans="1:36" ht="20.100000000000001" customHeight="1">
      <c r="A49" s="807"/>
      <c r="B49" s="792"/>
      <c r="C49" s="60"/>
      <c r="D49" s="52" t="s">
        <v>42</v>
      </c>
      <c r="E49" s="53" t="s">
        <v>43</v>
      </c>
      <c r="F49" s="800"/>
      <c r="G49" s="800"/>
      <c r="H49" s="827"/>
      <c r="I49" s="87">
        <f>+SUM(I38:I48)</f>
        <v>0</v>
      </c>
      <c r="J49" s="90" t="e">
        <f>+$H38+$I$49-SUM(J38:J48)</f>
        <v>#N/A</v>
      </c>
      <c r="K49" s="90" t="e">
        <f>+$H38+$I$49-SUM(K38:K48)</f>
        <v>#N/A</v>
      </c>
      <c r="L49" s="90" t="e">
        <f>+$H38+$I$49-SUM(L38:L48)</f>
        <v>#N/A</v>
      </c>
      <c r="M49" s="90" t="e">
        <f>+$H38+$I$49-SUM(M38:M48)</f>
        <v>#N/A</v>
      </c>
      <c r="N49" s="90" t="e">
        <f t="shared" ref="N49:W49" si="5">+$H38+$I$49-SUM(N38:N48)</f>
        <v>#N/A</v>
      </c>
      <c r="O49" s="90" t="e">
        <f t="shared" si="5"/>
        <v>#N/A</v>
      </c>
      <c r="P49" s="90" t="e">
        <f t="shared" si="5"/>
        <v>#N/A</v>
      </c>
      <c r="Q49" s="90" t="e">
        <f t="shared" si="5"/>
        <v>#N/A</v>
      </c>
      <c r="R49" s="90" t="e">
        <f t="shared" si="5"/>
        <v>#N/A</v>
      </c>
      <c r="S49" s="90" t="e">
        <f t="shared" si="5"/>
        <v>#N/A</v>
      </c>
      <c r="T49" s="90" t="e">
        <f t="shared" si="5"/>
        <v>#N/A</v>
      </c>
      <c r="U49" s="90" t="e">
        <f t="shared" si="5"/>
        <v>#N/A</v>
      </c>
      <c r="V49" s="90" t="e">
        <f t="shared" si="5"/>
        <v>#N/A</v>
      </c>
      <c r="W49" s="90" t="e">
        <f t="shared" si="5"/>
        <v>#N/A</v>
      </c>
      <c r="X49" s="90" t="e">
        <f t="shared" ref="X49:AC49" si="6">+$H38+$I$49-SUM(X38:X48)</f>
        <v>#N/A</v>
      </c>
      <c r="Y49" s="90" t="e">
        <f t="shared" si="6"/>
        <v>#N/A</v>
      </c>
      <c r="Z49" s="90" t="e">
        <f t="shared" si="6"/>
        <v>#N/A</v>
      </c>
      <c r="AA49" s="90" t="e">
        <f t="shared" si="6"/>
        <v>#N/A</v>
      </c>
      <c r="AB49" s="90" t="e">
        <f t="shared" si="6"/>
        <v>#N/A</v>
      </c>
      <c r="AC49" s="90" t="e">
        <f t="shared" si="6"/>
        <v>#N/A</v>
      </c>
      <c r="AD49" s="90" t="e">
        <f t="shared" ref="AD49:AJ49" si="7">+AC49-SUM(AD38:AD48)</f>
        <v>#N/A</v>
      </c>
      <c r="AE49" s="90" t="e">
        <f t="shared" si="7"/>
        <v>#N/A</v>
      </c>
      <c r="AF49" s="90" t="e">
        <f t="shared" si="7"/>
        <v>#N/A</v>
      </c>
      <c r="AG49" s="90" t="e">
        <f t="shared" si="7"/>
        <v>#N/A</v>
      </c>
      <c r="AH49" s="90" t="e">
        <f t="shared" si="7"/>
        <v>#N/A</v>
      </c>
      <c r="AI49" s="90" t="e">
        <f t="shared" si="7"/>
        <v>#N/A</v>
      </c>
      <c r="AJ49" s="90" t="e">
        <f t="shared" si="7"/>
        <v>#N/A</v>
      </c>
    </row>
    <row r="50" spans="1:36" ht="20.100000000000001" customHeight="1">
      <c r="A50" s="806" t="s">
        <v>14</v>
      </c>
      <c r="B50" s="791" t="s">
        <v>90</v>
      </c>
      <c r="C50" s="65" t="s">
        <v>91</v>
      </c>
      <c r="D50" s="43" t="s">
        <v>92</v>
      </c>
      <c r="E50" s="44">
        <v>1000</v>
      </c>
      <c r="F50" s="798"/>
      <c r="G50" s="798">
        <v>0</v>
      </c>
      <c r="H50" s="826">
        <f>+VLOOKUP(B50,'[5]TÚI BÓNG'!$B$4:$E$153,4,0)</f>
        <v>3149</v>
      </c>
      <c r="I50" s="81">
        <f>+ROUND(IFERROR(VLOOKUP(D50,FCSTSDV!$C$2:$C$72,26,0),0)/'31.10'!E50+0,0)</f>
        <v>0</v>
      </c>
      <c r="J50" s="92" t="e">
        <f t="array" ref="J50">+ROUND(INDEX(FCSTSDV!$D$2:$L$72,MATCH('31.10'!$D50,FCSTSDV!$C$2:$C$72,0),MATCH('31.10'!J$3,FCSTSDV!$D$1:$L$1,0))/'31.10'!$E50,1)</f>
        <v>#N/A</v>
      </c>
      <c r="K50" s="92" t="e">
        <f t="array" ref="K50">+ROUND(INDEX(FCSTSDV!$D$2:$L$72,MATCH('31.10'!$D50,FCSTSDV!$C$2:$C$72,0),MATCH('31.10'!K$3,FCSTSDV!$D$1:$L$1,0))/'31.10'!$E50,1)</f>
        <v>#N/A</v>
      </c>
      <c r="L50" s="92" t="e">
        <f t="array" ref="L50">+ROUND(INDEX(FCSTSDV!$D$2:$L$72,MATCH('31.10'!$D50,FCSTSDV!$C$2:$C$72,0),MATCH('31.10'!L$3,FCSTSDV!$D$1:$L$1,0))/'31.10'!$E50,1)</f>
        <v>#N/A</v>
      </c>
      <c r="M50" s="92" t="e">
        <f t="array" ref="M50">+ROUND(INDEX(FCSTSDV!$D$2:$L$72,MATCH('31.10'!$D50,FCSTSDV!$C$2:$C$72,0),MATCH('31.10'!M$3,FCSTSDV!$D$1:$L$1,0))/'31.10'!$E50,1)</f>
        <v>#N/A</v>
      </c>
      <c r="N50" s="92" t="e">
        <f t="array" ref="N50">+ROUND(INDEX(FCSTSDV!$D$2:$L$72,MATCH('31.10'!$D50,FCSTSDV!$C$2:$C$72,0),MATCH('31.10'!N$3,FCSTSDV!$D$1:$L$1,0))/'31.10'!$E50,1)</f>
        <v>#N/A</v>
      </c>
      <c r="O50" s="92" t="e">
        <f t="array" ref="O50">+ROUND(INDEX(FCSTSDV!$D$2:$L$72,MATCH('31.10'!$D50,FCSTSDV!$C$2:$C$72,0),MATCH('31.10'!O$3,FCSTSDV!$D$1:$L$1,0))/'31.10'!$E50,1)</f>
        <v>#N/A</v>
      </c>
      <c r="P50" s="92" t="e">
        <f t="array" ref="P50">+ROUND(INDEX(FCSTSDV!$D$2:$L$72,MATCH('31.10'!$D50,FCSTSDV!$C$2:$C$72,0),MATCH('31.10'!P$3,FCSTSDV!$D$1:$L$1,0))/'31.10'!$E50,1)</f>
        <v>#N/A</v>
      </c>
      <c r="Q50" s="92" t="e">
        <f t="array" ref="Q50">+ROUND(INDEX(FCSTSDV!$D$2:$L$72,MATCH('31.10'!$D50,FCSTSDV!$C$2:$C$72,0),MATCH('31.10'!Q$3,FCSTSDV!$D$1:$L$1,0))/'31.10'!$E50,1)</f>
        <v>#N/A</v>
      </c>
      <c r="R50" s="92" t="e">
        <f t="array" ref="R50">+ROUND(INDEX(FCSTSDV!$D$2:$L$72,MATCH('31.10'!$D50,FCSTSDV!$C$2:$C$72,0),MATCH('31.10'!R$3,FCSTSDV!$D$1:$L$1,0))/'31.10'!$E50,1)</f>
        <v>#N/A</v>
      </c>
      <c r="S50" s="92" t="e">
        <f t="array" ref="S50">+ROUND(INDEX(FCSTSDV!$D$2:$L$72,MATCH('31.10'!$D50,FCSTSDV!$C$2:$C$72,0),MATCH('31.10'!S$3,FCSTSDV!$D$1:$L$1,0))/'31.10'!$E50,1)</f>
        <v>#N/A</v>
      </c>
      <c r="T50" s="92" t="e">
        <f t="array" ref="T50">+ROUND(INDEX(FCSTSDV!$D$2:$L$72,MATCH('31.10'!$D50,FCSTSDV!$C$2:$C$72,0),MATCH('31.10'!T$3,FCSTSDV!$D$1:$L$1,0))/'31.10'!$E50,1)</f>
        <v>#N/A</v>
      </c>
      <c r="U50" s="92" t="e">
        <f t="array" ref="U50">+ROUND(INDEX(FCSTSDV!$D$2:$L$72,MATCH('31.10'!$D50,FCSTSDV!$C$2:$C$72,0),MATCH('31.10'!U$3,FCSTSDV!$D$1:$L$1,0))/'31.10'!$E50,1)</f>
        <v>#N/A</v>
      </c>
      <c r="V50" s="92" t="e">
        <f t="array" ref="V50">+ROUND(INDEX(FCSTSDV!$D$2:$L$72,MATCH('31.10'!$D50,FCSTSDV!$C$2:$C$72,0),MATCH('31.10'!V$3,FCSTSDV!$D$1:$L$1,0))/'31.10'!$E50,1)</f>
        <v>#N/A</v>
      </c>
      <c r="W50" s="92" t="e">
        <f t="array" ref="W50">+ROUND(INDEX(FCSTSDV!$D$2:$L$72,MATCH('31.10'!$D50,FCSTSDV!$C$2:$C$72,0),MATCH('31.10'!W$3,FCSTSDV!$D$1:$L$1,0))/'31.10'!$E50,1)</f>
        <v>#N/A</v>
      </c>
      <c r="X50" s="92" t="e">
        <f t="array" ref="X50">+ROUND(INDEX(FCSTSDV!$D$2:$L$72,MATCH('31.10'!$D50,FCSTSDV!$C$2:$C$72,0),MATCH('31.10'!X$3,FCSTSDV!$D$1:$L$1,0))/'31.10'!$E50,1)</f>
        <v>#N/A</v>
      </c>
      <c r="Y50" s="92" t="e">
        <f t="array" ref="Y50">+ROUND(INDEX(FCSTSDV!$D$2:$L$72,MATCH('31.10'!$D50,FCSTSDV!$C$2:$C$72,0),MATCH('31.10'!Y$3,FCSTSDV!$D$1:$L$1,0))/'31.10'!$E50,1)</f>
        <v>#N/A</v>
      </c>
      <c r="Z50" s="92" t="e">
        <f t="array" ref="Z50">+ROUND(INDEX(FCSTSDV!$D$2:$L$72,MATCH('31.10'!$D50,FCSTSDV!$C$2:$C$72,0),MATCH('31.10'!Z$3,FCSTSDV!$D$1:$L$1,0))/'31.10'!$E50,1)</f>
        <v>#N/A</v>
      </c>
      <c r="AA50" s="92" t="e">
        <f t="array" ref="AA50">+ROUND(INDEX(FCSTSDV!$D$2:$L$72,MATCH('31.10'!$D50,FCSTSDV!$C$2:$C$72,0),MATCH('31.10'!AA$3,FCSTSDV!$D$1:$L$1,0))/'31.10'!$E50,1)</f>
        <v>#N/A</v>
      </c>
      <c r="AB50" s="92" t="e">
        <f t="array" ref="AB50">+ROUND(INDEX(FCSTSDV!$D$2:$L$72,MATCH('31.10'!$D50,FCSTSDV!$C$2:$C$72,0),MATCH('31.10'!AB$3,FCSTSDV!$D$1:$L$1,0))/'31.10'!$E50,1)</f>
        <v>#N/A</v>
      </c>
      <c r="AC50" s="92" t="e">
        <f t="array" ref="AC50">+ROUND(INDEX(FCSTSDV!$D$2:$L$72,MATCH('31.10'!$D50,FCSTSDV!$C$2:$C$72,0),MATCH('31.10'!AC$3,FCSTSDV!$D$1:$L$1,0))/'31.10'!$E50,1)</f>
        <v>#N/A</v>
      </c>
      <c r="AD50" s="92" t="e">
        <f t="array" ref="AD50">+ROUND(INDEX(FCSTSDV!$D$2:$L$72,MATCH('31.10'!$D50,FCSTSDV!$C$2:$C$72,0),MATCH('31.10'!AD$3,FCSTSDV!$D$1:$L$1,0))/'31.10'!$E50,1)</f>
        <v>#N/A</v>
      </c>
      <c r="AE50" s="92" t="e">
        <f>+ROUND(INDEX(FCSTSDV!$D$2:$L$673,MATCH('31.10'!$D50,FCSTSDV!$C$2:$C$673,0),MATCH('31.10'!AE$3,FCSTSDV!$D$1:$L$1,0))/'31.10'!$E50,1)</f>
        <v>#N/A</v>
      </c>
      <c r="AF50" s="92" t="e">
        <f>+ROUND(INDEX(FCSTSDV!$D$2:$L$673,MATCH('31.10'!$D50,FCSTSDV!$C$2:$C$673,0),MATCH('31.10'!AF$3,FCSTSDV!$D$1:$L$1,0))/'31.10'!$E50,1)</f>
        <v>#N/A</v>
      </c>
      <c r="AG50" s="92" t="e">
        <f>+ROUND(INDEX(FCSTSDV!$D$2:$L$673,MATCH('31.10'!$D50,FCSTSDV!$C$2:$C$673,0),MATCH('31.10'!AG$3,FCSTSDV!$D$1:$L$1,0))/'31.10'!$E50,1)</f>
        <v>#N/A</v>
      </c>
      <c r="AH50" s="92" t="e">
        <f>+ROUND(INDEX(FCSTSDV!$D$2:$L$673,MATCH('31.10'!$D50,FCSTSDV!$C$2:$C$673,0),MATCH('31.10'!AH$3,FCSTSDV!$D$1:$L$1,0))/'31.10'!$E50,1)</f>
        <v>#N/A</v>
      </c>
      <c r="AI50" s="92" t="e">
        <f>+ROUND(INDEX(FCSTSDV!$D$2:$L$673,MATCH('31.10'!$D50,FCSTSDV!$C$2:$C$673,0),MATCH('31.10'!AI$3,FCSTSDV!$D$1:$L$1,0))/'31.10'!$E50,1)</f>
        <v>#N/A</v>
      </c>
      <c r="AJ50" s="92" t="e">
        <f>+ROUND(INDEX(FCSTSDV!$D$2:$L$673,MATCH('31.10'!$D50,FCSTSDV!$C$2:$C$673,0),MATCH('31.10'!AJ$3,FCSTSDV!$D$1:$L$1,0))/'31.10'!$E50,1)</f>
        <v>#N/A</v>
      </c>
    </row>
    <row r="51" spans="1:36" ht="20.100000000000001" customHeight="1">
      <c r="A51" s="813"/>
      <c r="B51" s="795"/>
      <c r="C51" s="66" t="s">
        <v>93</v>
      </c>
      <c r="D51" s="46" t="s">
        <v>94</v>
      </c>
      <c r="E51" s="49">
        <v>1000</v>
      </c>
      <c r="F51" s="799"/>
      <c r="G51" s="799"/>
      <c r="H51" s="830"/>
      <c r="I51" s="81">
        <f>+ROUND(IFERROR(VLOOKUP(D51,FCSTSDV!$C$2:$C$72,26,0),0)/'31.10'!E51+0,0)</f>
        <v>0</v>
      </c>
      <c r="J51" s="92" t="e">
        <f t="array" ref="J51">+ROUND(INDEX(FCSTSDV!$D$2:$L$72,MATCH('31.10'!$D51,FCSTSDV!$C$2:$C$72,0),MATCH('31.10'!J$3,FCSTSDV!$D$1:$L$1,0))/'31.10'!$E51,1)</f>
        <v>#N/A</v>
      </c>
      <c r="K51" s="92" t="e">
        <f t="array" ref="K51">+ROUND(INDEX(FCSTSDV!$D$2:$L$72,MATCH('31.10'!$D51,FCSTSDV!$C$2:$C$72,0),MATCH('31.10'!K$3,FCSTSDV!$D$1:$L$1,0))/'31.10'!$E51,1)</f>
        <v>#N/A</v>
      </c>
      <c r="L51" s="92" t="e">
        <f t="array" ref="L51">+ROUND(INDEX(FCSTSDV!$D$2:$L$72,MATCH('31.10'!$D51,FCSTSDV!$C$2:$C$72,0),MATCH('31.10'!L$3,FCSTSDV!$D$1:$L$1,0))/'31.10'!$E51,1)</f>
        <v>#N/A</v>
      </c>
      <c r="M51" s="92" t="e">
        <f t="array" ref="M51">+ROUND(INDEX(FCSTSDV!$D$2:$L$72,MATCH('31.10'!$D51,FCSTSDV!$C$2:$C$72,0),MATCH('31.10'!M$3,FCSTSDV!$D$1:$L$1,0))/'31.10'!$E51,1)</f>
        <v>#N/A</v>
      </c>
      <c r="N51" s="92" t="e">
        <f t="array" ref="N51">+ROUND(INDEX(FCSTSDV!$D$2:$L$72,MATCH('31.10'!$D51,FCSTSDV!$C$2:$C$72,0),MATCH('31.10'!N$3,FCSTSDV!$D$1:$L$1,0))/'31.10'!$E51,1)</f>
        <v>#N/A</v>
      </c>
      <c r="O51" s="92" t="e">
        <f t="array" ref="O51">+ROUND(INDEX(FCSTSDV!$D$2:$L$72,MATCH('31.10'!$D51,FCSTSDV!$C$2:$C$72,0),MATCH('31.10'!O$3,FCSTSDV!$D$1:$L$1,0))/'31.10'!$E51,1)</f>
        <v>#N/A</v>
      </c>
      <c r="P51" s="92" t="e">
        <f t="array" ref="P51">+ROUND(INDEX(FCSTSDV!$D$2:$L$72,MATCH('31.10'!$D51,FCSTSDV!$C$2:$C$72,0),MATCH('31.10'!P$3,FCSTSDV!$D$1:$L$1,0))/'31.10'!$E51,1)</f>
        <v>#N/A</v>
      </c>
      <c r="Q51" s="92" t="e">
        <f t="array" ref="Q51">+ROUND(INDEX(FCSTSDV!$D$2:$L$72,MATCH('31.10'!$D51,FCSTSDV!$C$2:$C$72,0),MATCH('31.10'!Q$3,FCSTSDV!$D$1:$L$1,0))/'31.10'!$E51,1)</f>
        <v>#N/A</v>
      </c>
      <c r="R51" s="92" t="e">
        <f t="array" ref="R51">+ROUND(INDEX(FCSTSDV!$D$2:$L$72,MATCH('31.10'!$D51,FCSTSDV!$C$2:$C$72,0),MATCH('31.10'!R$3,FCSTSDV!$D$1:$L$1,0))/'31.10'!$E51,1)</f>
        <v>#N/A</v>
      </c>
      <c r="S51" s="92" t="e">
        <f t="array" ref="S51">+ROUND(INDEX(FCSTSDV!$D$2:$L$72,MATCH('31.10'!$D51,FCSTSDV!$C$2:$C$72,0),MATCH('31.10'!S$3,FCSTSDV!$D$1:$L$1,0))/'31.10'!$E51,1)</f>
        <v>#N/A</v>
      </c>
      <c r="T51" s="92" t="e">
        <f t="array" ref="T51">+ROUND(INDEX(FCSTSDV!$D$2:$L$72,MATCH('31.10'!$D51,FCSTSDV!$C$2:$C$72,0),MATCH('31.10'!T$3,FCSTSDV!$D$1:$L$1,0))/'31.10'!$E51,1)</f>
        <v>#N/A</v>
      </c>
      <c r="U51" s="92" t="e">
        <f t="array" ref="U51">+ROUND(INDEX(FCSTSDV!$D$2:$L$72,MATCH('31.10'!$D51,FCSTSDV!$C$2:$C$72,0),MATCH('31.10'!U$3,FCSTSDV!$D$1:$L$1,0))/'31.10'!$E51,1)</f>
        <v>#N/A</v>
      </c>
      <c r="V51" s="92" t="e">
        <f t="array" ref="V51">+ROUND(INDEX(FCSTSDV!$D$2:$L$72,MATCH('31.10'!$D51,FCSTSDV!$C$2:$C$72,0),MATCH('31.10'!V$3,FCSTSDV!$D$1:$L$1,0))/'31.10'!$E51,1)</f>
        <v>#N/A</v>
      </c>
      <c r="W51" s="92" t="e">
        <f t="array" ref="W51">+ROUND(INDEX(FCSTSDV!$D$2:$L$72,MATCH('31.10'!$D51,FCSTSDV!$C$2:$C$72,0),MATCH('31.10'!W$3,FCSTSDV!$D$1:$L$1,0))/'31.10'!$E51,1)</f>
        <v>#N/A</v>
      </c>
      <c r="X51" s="92" t="e">
        <f t="array" ref="X51">+ROUND(INDEX(FCSTSDV!$D$2:$L$72,MATCH('31.10'!$D51,FCSTSDV!$C$2:$C$72,0),MATCH('31.10'!X$3,FCSTSDV!$D$1:$L$1,0))/'31.10'!$E51,1)</f>
        <v>#N/A</v>
      </c>
      <c r="Y51" s="92" t="e">
        <f t="array" ref="Y51">+ROUND(INDEX(FCSTSDV!$D$2:$L$72,MATCH('31.10'!$D51,FCSTSDV!$C$2:$C$72,0),MATCH('31.10'!Y$3,FCSTSDV!$D$1:$L$1,0))/'31.10'!$E51,1)</f>
        <v>#N/A</v>
      </c>
      <c r="Z51" s="92" t="e">
        <f t="array" ref="Z51">+ROUND(INDEX(FCSTSDV!$D$2:$L$72,MATCH('31.10'!$D51,FCSTSDV!$C$2:$C$72,0),MATCH('31.10'!Z$3,FCSTSDV!$D$1:$L$1,0))/'31.10'!$E51,1)</f>
        <v>#N/A</v>
      </c>
      <c r="AA51" s="92" t="e">
        <f t="array" ref="AA51">+ROUND(INDEX(FCSTSDV!$D$2:$L$72,MATCH('31.10'!$D51,FCSTSDV!$C$2:$C$72,0),MATCH('31.10'!AA$3,FCSTSDV!$D$1:$L$1,0))/'31.10'!$E51,1)</f>
        <v>#N/A</v>
      </c>
      <c r="AB51" s="92" t="e">
        <f t="array" ref="AB51">+ROUND(INDEX(FCSTSDV!$D$2:$L$72,MATCH('31.10'!$D51,FCSTSDV!$C$2:$C$72,0),MATCH('31.10'!AB$3,FCSTSDV!$D$1:$L$1,0))/'31.10'!$E51,1)</f>
        <v>#N/A</v>
      </c>
      <c r="AC51" s="92" t="e">
        <f t="array" ref="AC51">+ROUND(INDEX(FCSTSDV!$D$2:$L$72,MATCH('31.10'!$D51,FCSTSDV!$C$2:$C$72,0),MATCH('31.10'!AC$3,FCSTSDV!$D$1:$L$1,0))/'31.10'!$E51,1)</f>
        <v>#N/A</v>
      </c>
      <c r="AD51" s="92" t="e">
        <f t="array" ref="AD51">+ROUND(INDEX(FCSTSDV!$D$2:$L$72,MATCH('31.10'!$D51,FCSTSDV!$C$2:$C$72,0),MATCH('31.10'!AD$3,FCSTSDV!$D$1:$L$1,0))/'31.10'!$E51,1)</f>
        <v>#N/A</v>
      </c>
      <c r="AE51" s="92" t="e">
        <f>+ROUND(INDEX(FCSTSDV!$D$2:$L$673,MATCH('31.10'!$D51,FCSTSDV!$C$2:$C$673,0),MATCH('31.10'!AE$3,FCSTSDV!$D$1:$L$1,0))/'31.10'!$E51,1)</f>
        <v>#N/A</v>
      </c>
      <c r="AF51" s="92" t="e">
        <f>+ROUND(INDEX(FCSTSDV!$D$2:$L$673,MATCH('31.10'!$D51,FCSTSDV!$C$2:$C$673,0),MATCH('31.10'!AF$3,FCSTSDV!$D$1:$L$1,0))/'31.10'!$E51,1)</f>
        <v>#N/A</v>
      </c>
      <c r="AG51" s="92" t="e">
        <f>+ROUND(INDEX(FCSTSDV!$D$2:$L$673,MATCH('31.10'!$D51,FCSTSDV!$C$2:$C$673,0),MATCH('31.10'!AG$3,FCSTSDV!$D$1:$L$1,0))/'31.10'!$E51,1)</f>
        <v>#N/A</v>
      </c>
      <c r="AH51" s="92" t="e">
        <f>+ROUND(INDEX(FCSTSDV!$D$2:$L$673,MATCH('31.10'!$D51,FCSTSDV!$C$2:$C$673,0),MATCH('31.10'!AH$3,FCSTSDV!$D$1:$L$1,0))/'31.10'!$E51,1)</f>
        <v>#N/A</v>
      </c>
      <c r="AI51" s="92" t="e">
        <f>+ROUND(INDEX(FCSTSDV!$D$2:$L$673,MATCH('31.10'!$D51,FCSTSDV!$C$2:$C$673,0),MATCH('31.10'!AI$3,FCSTSDV!$D$1:$L$1,0))/'31.10'!$E51,1)</f>
        <v>#N/A</v>
      </c>
      <c r="AJ51" s="92" t="e">
        <f>+ROUND(INDEX(FCSTSDV!$D$2:$L$673,MATCH('31.10'!$D51,FCSTSDV!$C$2:$C$673,0),MATCH('31.10'!AJ$3,FCSTSDV!$D$1:$L$1,0))/'31.10'!$E51,1)</f>
        <v>#N/A</v>
      </c>
    </row>
    <row r="52" spans="1:36" ht="20.100000000000001" customHeight="1">
      <c r="A52" s="813"/>
      <c r="B52" s="795"/>
      <c r="C52" s="66"/>
      <c r="D52" s="46" t="s">
        <v>95</v>
      </c>
      <c r="E52" s="49">
        <v>3000</v>
      </c>
      <c r="F52" s="799"/>
      <c r="G52" s="799"/>
      <c r="H52" s="830"/>
      <c r="I52" s="81">
        <f>+ROUND(IFERROR(VLOOKUP(D52,FCSTSDV!$C$2:$C$72,26,0),0)/'31.10'!E52+0,0)</f>
        <v>0</v>
      </c>
      <c r="J52" s="92"/>
      <c r="K52" s="92"/>
      <c r="L52" s="92"/>
      <c r="M52" s="92"/>
      <c r="N52" s="92"/>
      <c r="O52" s="92"/>
      <c r="P52" s="92"/>
      <c r="Q52" s="92"/>
      <c r="R52" s="92"/>
      <c r="S52" s="92"/>
      <c r="T52" s="92"/>
      <c r="U52" s="92"/>
      <c r="V52" s="92"/>
      <c r="W52" s="92"/>
      <c r="X52" s="92"/>
      <c r="Y52" s="92"/>
      <c r="Z52" s="92"/>
      <c r="AA52" s="92"/>
      <c r="AB52" s="92" t="e">
        <f t="array" ref="AB52">+ROUND(INDEX(FCSTSDV!$D$2:$L$72,MATCH('31.10'!$D52,FCSTSDV!$C$2:$C$72,0),MATCH('31.10'!AB$3,FCSTSDV!$D$1:$L$1,0))/'31.10'!$E52,1)</f>
        <v>#N/A</v>
      </c>
      <c r="AC52" s="92" t="e">
        <f t="array" ref="AC52">+ROUND(INDEX(FCSTSDV!$D$2:$L$72,MATCH('31.10'!$D52,FCSTSDV!$C$2:$C$72,0),MATCH('31.10'!AC$3,FCSTSDV!$D$1:$L$1,0))/'31.10'!$E52,1)</f>
        <v>#N/A</v>
      </c>
      <c r="AD52" s="92" t="e">
        <f t="array" ref="AD52">+ROUND(INDEX(FCSTSDV!$D$2:$L$72,MATCH('31.10'!$D52,FCSTSDV!$C$2:$C$72,0),MATCH('31.10'!AD$3,FCSTSDV!$D$1:$L$1,0))/'31.10'!$E52,1)</f>
        <v>#N/A</v>
      </c>
      <c r="AE52" s="92" t="e">
        <f>+ROUND(INDEX(FCSTSDV!$D$2:$L$673,MATCH('31.10'!$D52,FCSTSDV!$C$2:$C$673,0),MATCH('31.10'!AE$3,FCSTSDV!$D$1:$L$1,0))/'31.10'!$E52,1)</f>
        <v>#N/A</v>
      </c>
      <c r="AF52" s="92" t="e">
        <f>+ROUND(INDEX(FCSTSDV!$D$2:$L$673,MATCH('31.10'!$D52,FCSTSDV!$C$2:$C$673,0),MATCH('31.10'!AF$3,FCSTSDV!$D$1:$L$1,0))/'31.10'!$E52,1)</f>
        <v>#N/A</v>
      </c>
      <c r="AG52" s="92" t="e">
        <f>+ROUND(INDEX(FCSTSDV!$D$2:$L$673,MATCH('31.10'!$D52,FCSTSDV!$C$2:$C$673,0),MATCH('31.10'!AG$3,FCSTSDV!$D$1:$L$1,0))/'31.10'!$E52,1)</f>
        <v>#N/A</v>
      </c>
      <c r="AH52" s="92" t="e">
        <f>+ROUND(INDEX(FCSTSDV!$D$2:$L$673,MATCH('31.10'!$D52,FCSTSDV!$C$2:$C$673,0),MATCH('31.10'!AH$3,FCSTSDV!$D$1:$L$1,0))/'31.10'!$E52,1)</f>
        <v>#N/A</v>
      </c>
      <c r="AI52" s="92" t="e">
        <f>+ROUND(INDEX(FCSTSDV!$D$2:$L$673,MATCH('31.10'!$D52,FCSTSDV!$C$2:$C$673,0),MATCH('31.10'!AI$3,FCSTSDV!$D$1:$L$1,0))/'31.10'!$E52,1)</f>
        <v>#N/A</v>
      </c>
      <c r="AJ52" s="92" t="e">
        <f>+ROUND(INDEX(FCSTSDV!$D$2:$L$673,MATCH('31.10'!$D52,FCSTSDV!$C$2:$C$673,0),MATCH('31.10'!AJ$3,FCSTSDV!$D$1:$L$1,0))/'31.10'!$E52,1)</f>
        <v>#N/A</v>
      </c>
    </row>
    <row r="53" spans="1:36" ht="20.100000000000001" customHeight="1">
      <c r="A53" s="813"/>
      <c r="B53" s="795"/>
      <c r="C53" s="67" t="s">
        <v>98</v>
      </c>
      <c r="D53" s="68" t="s">
        <v>243</v>
      </c>
      <c r="E53" s="49">
        <v>3000</v>
      </c>
      <c r="F53" s="799"/>
      <c r="G53" s="799"/>
      <c r="H53" s="830"/>
      <c r="I53" s="81">
        <f>+ROUND(IFERROR(VLOOKUP(D53,FCSTSDV!$C$2:$C$72,26,0),0)/'31.10'!E53+0,0)</f>
        <v>0</v>
      </c>
      <c r="J53" s="92" t="e">
        <f t="array" ref="J53">+ROUND(INDEX(FCSTSDV!$D$2:$L$72,MATCH('31.10'!$D53,FCSTSDV!$C$2:$C$72,0),MATCH('31.10'!J$3,FCSTSDV!$D$1:$L$1,0))/'31.10'!$E53,1)</f>
        <v>#N/A</v>
      </c>
      <c r="K53" s="92" t="e">
        <f t="array" ref="K53">+ROUND(INDEX(FCSTSDV!$D$2:$L$72,MATCH('31.10'!$D53,FCSTSDV!$C$2:$C$72,0),MATCH('31.10'!K$3,FCSTSDV!$D$1:$L$1,0))/'31.10'!$E53,1)</f>
        <v>#N/A</v>
      </c>
      <c r="L53" s="92" t="e">
        <f t="array" ref="L53">+ROUND(INDEX(FCSTSDV!$D$2:$L$72,MATCH('31.10'!$D53,FCSTSDV!$C$2:$C$72,0),MATCH('31.10'!L$3,FCSTSDV!$D$1:$L$1,0))/'31.10'!$E53,1)</f>
        <v>#N/A</v>
      </c>
      <c r="M53" s="92" t="e">
        <f t="array" ref="M53">+ROUND(INDEX(FCSTSDV!$D$2:$L$72,MATCH('31.10'!$D53,FCSTSDV!$C$2:$C$72,0),MATCH('31.10'!M$3,FCSTSDV!$D$1:$L$1,0))/'31.10'!$E53,1)</f>
        <v>#N/A</v>
      </c>
      <c r="N53" s="92" t="e">
        <f t="array" ref="N53">+ROUND(INDEX(FCSTSDV!$D$2:$L$72,MATCH('31.10'!$D53,FCSTSDV!$C$2:$C$72,0),MATCH('31.10'!N$3,FCSTSDV!$D$1:$L$1,0))/'31.10'!$E53,1)</f>
        <v>#N/A</v>
      </c>
      <c r="O53" s="92" t="e">
        <f t="array" ref="O53">+ROUND(INDEX(FCSTSDV!$D$2:$L$72,MATCH('31.10'!$D53,FCSTSDV!$C$2:$C$72,0),MATCH('31.10'!O$3,FCSTSDV!$D$1:$L$1,0))/'31.10'!$E53,1)</f>
        <v>#N/A</v>
      </c>
      <c r="P53" s="92" t="e">
        <f t="array" ref="P53">+ROUND(INDEX(FCSTSDV!$D$2:$L$72,MATCH('31.10'!$D53,FCSTSDV!$C$2:$C$72,0),MATCH('31.10'!P$3,FCSTSDV!$D$1:$L$1,0))/'31.10'!$E53,1)</f>
        <v>#N/A</v>
      </c>
      <c r="Q53" s="92" t="e">
        <f t="array" ref="Q53">+ROUND(INDEX(FCSTSDV!$D$2:$L$72,MATCH('31.10'!$D53,FCSTSDV!$C$2:$C$72,0),MATCH('31.10'!Q$3,FCSTSDV!$D$1:$L$1,0))/'31.10'!$E53,1)</f>
        <v>#N/A</v>
      </c>
      <c r="R53" s="92" t="e">
        <f t="array" ref="R53">+ROUND(INDEX(FCSTSDV!$D$2:$L$72,MATCH('31.10'!$D53,FCSTSDV!$C$2:$C$72,0),MATCH('31.10'!R$3,FCSTSDV!$D$1:$L$1,0))/'31.10'!$E53,1)</f>
        <v>#N/A</v>
      </c>
      <c r="S53" s="92" t="e">
        <f t="array" ref="S53">+ROUND(INDEX(FCSTSDV!$D$2:$L$72,MATCH('31.10'!$D53,FCSTSDV!$C$2:$C$72,0),MATCH('31.10'!S$3,FCSTSDV!$D$1:$L$1,0))/'31.10'!$E53,1)</f>
        <v>#N/A</v>
      </c>
      <c r="T53" s="92" t="e">
        <f t="array" ref="T53">+ROUND(INDEX(FCSTSDV!$D$2:$L$72,MATCH('31.10'!$D53,FCSTSDV!$C$2:$C$72,0),MATCH('31.10'!T$3,FCSTSDV!$D$1:$L$1,0))/'31.10'!$E53,1)</f>
        <v>#N/A</v>
      </c>
      <c r="U53" s="92" t="e">
        <f t="array" ref="U53">+ROUND(INDEX(FCSTSDV!$D$2:$L$72,MATCH('31.10'!$D53,FCSTSDV!$C$2:$C$72,0),MATCH('31.10'!U$3,FCSTSDV!$D$1:$L$1,0))/'31.10'!$E53,1)</f>
        <v>#N/A</v>
      </c>
      <c r="V53" s="92" t="e">
        <f t="array" ref="V53">+ROUND(INDEX(FCSTSDV!$D$2:$L$72,MATCH('31.10'!$D53,FCSTSDV!$C$2:$C$72,0),MATCH('31.10'!V$3,FCSTSDV!$D$1:$L$1,0))/'31.10'!$E53,1)</f>
        <v>#N/A</v>
      </c>
      <c r="W53" s="92" t="e">
        <f t="array" ref="W53">+ROUND(INDEX(FCSTSDV!$D$2:$L$72,MATCH('31.10'!$D53,FCSTSDV!$C$2:$C$72,0),MATCH('31.10'!W$3,FCSTSDV!$D$1:$L$1,0))/'31.10'!$E53,1)</f>
        <v>#N/A</v>
      </c>
      <c r="X53" s="92" t="e">
        <f t="array" ref="X53">+ROUND(INDEX(FCSTSDV!$D$2:$L$72,MATCH('31.10'!$D53,FCSTSDV!$C$2:$C$72,0),MATCH('31.10'!X$3,FCSTSDV!$D$1:$L$1,0))/'31.10'!$E53,1)</f>
        <v>#N/A</v>
      </c>
      <c r="Y53" s="92" t="e">
        <f t="array" ref="Y53">+ROUND(INDEX(FCSTSDV!$D$2:$L$72,MATCH('31.10'!$D53,FCSTSDV!$C$2:$C$72,0),MATCH('31.10'!Y$3,FCSTSDV!$D$1:$L$1,0))/'31.10'!$E53,1)</f>
        <v>#N/A</v>
      </c>
      <c r="Z53" s="92" t="e">
        <f t="array" ref="Z53">+ROUND(INDEX(FCSTSDV!$D$2:$L$72,MATCH('31.10'!$D53,FCSTSDV!$C$2:$C$72,0),MATCH('31.10'!Z$3,FCSTSDV!$D$1:$L$1,0))/'31.10'!$E53,1)</f>
        <v>#N/A</v>
      </c>
      <c r="AA53" s="92" t="e">
        <f t="array" ref="AA53">+ROUND(INDEX(FCSTSDV!$D$2:$L$72,MATCH('31.10'!$D53,FCSTSDV!$C$2:$C$72,0),MATCH('31.10'!AA$3,FCSTSDV!$D$1:$L$1,0))/'31.10'!$E53,1)</f>
        <v>#N/A</v>
      </c>
      <c r="AB53" s="92" t="e">
        <f t="array" ref="AB53">+ROUND(INDEX(FCSTSDV!$D$2:$L$72,MATCH('31.10'!$D53,FCSTSDV!$C$2:$C$72,0),MATCH('31.10'!AB$3,FCSTSDV!$D$1:$L$1,0))/'31.10'!$E53,1)</f>
        <v>#N/A</v>
      </c>
      <c r="AC53" s="92" t="e">
        <f t="array" ref="AC53">+ROUND(INDEX(FCSTSDV!$D$2:$L$72,MATCH('31.10'!$D53,FCSTSDV!$C$2:$C$72,0),MATCH('31.10'!AC$3,FCSTSDV!$D$1:$L$1,0))/'31.10'!$E53,1)</f>
        <v>#N/A</v>
      </c>
      <c r="AD53" s="92" t="e">
        <f t="array" ref="AD53">+ROUND(INDEX(FCSTSDV!$D$2:$L$72,MATCH('31.10'!$D53,FCSTSDV!$C$2:$C$72,0),MATCH('31.10'!AD$3,FCSTSDV!$D$1:$L$1,0))/'31.10'!$E53,1)</f>
        <v>#N/A</v>
      </c>
      <c r="AE53" s="92" t="e">
        <f>+ROUND(INDEX(FCSTSDV!$D$2:$L$673,MATCH('31.10'!$D53,FCSTSDV!$C$2:$C$673,0),MATCH('31.10'!AE$3,FCSTSDV!$D$1:$L$1,0))/'31.10'!$E53,1)</f>
        <v>#N/A</v>
      </c>
      <c r="AF53" s="92" t="e">
        <f>+ROUND(INDEX(FCSTSDV!$D$2:$L$673,MATCH('31.10'!$D53,FCSTSDV!$C$2:$C$673,0),MATCH('31.10'!AF$3,FCSTSDV!$D$1:$L$1,0))/'31.10'!$E53,1)</f>
        <v>#N/A</v>
      </c>
      <c r="AG53" s="92" t="e">
        <f>+ROUND(INDEX(FCSTSDV!$D$2:$L$673,MATCH('31.10'!$D53,FCSTSDV!$C$2:$C$673,0),MATCH('31.10'!AG$3,FCSTSDV!$D$1:$L$1,0))/'31.10'!$E53,1)</f>
        <v>#N/A</v>
      </c>
      <c r="AH53" s="92" t="e">
        <f>+ROUND(INDEX(FCSTSDV!$D$2:$L$673,MATCH('31.10'!$D53,FCSTSDV!$C$2:$C$673,0),MATCH('31.10'!AH$3,FCSTSDV!$D$1:$L$1,0))/'31.10'!$E53,1)</f>
        <v>#N/A</v>
      </c>
      <c r="AI53" s="92" t="e">
        <f>+ROUND(INDEX(FCSTSDV!$D$2:$L$673,MATCH('31.10'!$D53,FCSTSDV!$C$2:$C$673,0),MATCH('31.10'!AI$3,FCSTSDV!$D$1:$L$1,0))/'31.10'!$E53,1)</f>
        <v>#N/A</v>
      </c>
      <c r="AJ53" s="92" t="e">
        <f>+ROUND(INDEX(FCSTSDV!$D$2:$L$673,MATCH('31.10'!$D53,FCSTSDV!$C$2:$C$673,0),MATCH('31.10'!AJ$3,FCSTSDV!$D$1:$L$1,0))/'31.10'!$E53,1)</f>
        <v>#N/A</v>
      </c>
    </row>
    <row r="54" spans="1:36" ht="20.100000000000001" customHeight="1">
      <c r="A54" s="813"/>
      <c r="B54" s="795"/>
      <c r="C54" s="67" t="s">
        <v>96</v>
      </c>
      <c r="D54" s="69" t="s">
        <v>97</v>
      </c>
      <c r="E54" s="49">
        <v>11000</v>
      </c>
      <c r="F54" s="799"/>
      <c r="G54" s="799"/>
      <c r="H54" s="830"/>
      <c r="I54" s="81">
        <f>+ROUND(IFERROR(VLOOKUP(D54,FCSTSDV!$C$2:$C$72,26,0),0)/'31.10'!E54+0,0)</f>
        <v>0</v>
      </c>
      <c r="J54" s="92" t="e">
        <f t="array" ref="J54">+ROUND(INDEX(FCSTSDV!$D$2:$L$72,MATCH('31.10'!$D54,FCSTSDV!$C$2:$C$72,0),MATCH('31.10'!J$3,FCSTSDV!$D$1:$L$1,0))/'31.10'!$E54,1)</f>
        <v>#N/A</v>
      </c>
      <c r="K54" s="92" t="e">
        <f t="array" ref="K54">+ROUND(INDEX(FCSTSDV!$D$2:$L$72,MATCH('31.10'!$D54,FCSTSDV!$C$2:$C$72,0),MATCH('31.10'!K$3,FCSTSDV!$D$1:$L$1,0))/'31.10'!$E54,1)</f>
        <v>#N/A</v>
      </c>
      <c r="L54" s="92" t="e">
        <f t="array" ref="L54">+ROUND(INDEX(FCSTSDV!$D$2:$L$72,MATCH('31.10'!$D54,FCSTSDV!$C$2:$C$72,0),MATCH('31.10'!L$3,FCSTSDV!$D$1:$L$1,0))/'31.10'!$E54,1)</f>
        <v>#N/A</v>
      </c>
      <c r="M54" s="92" t="e">
        <f t="array" ref="M54">+ROUND(INDEX(FCSTSDV!$D$2:$L$72,MATCH('31.10'!$D54,FCSTSDV!$C$2:$C$72,0),MATCH('31.10'!M$3,FCSTSDV!$D$1:$L$1,0))/'31.10'!$E54,1)</f>
        <v>#N/A</v>
      </c>
      <c r="N54" s="92" t="e">
        <f t="array" ref="N54">+ROUND(INDEX(FCSTSDV!$D$2:$L$72,MATCH('31.10'!$D54,FCSTSDV!$C$2:$C$72,0),MATCH('31.10'!N$3,FCSTSDV!$D$1:$L$1,0))/'31.10'!$E54,1)</f>
        <v>#N/A</v>
      </c>
      <c r="O54" s="92" t="e">
        <f t="array" ref="O54">+ROUND(INDEX(FCSTSDV!$D$2:$L$72,MATCH('31.10'!$D54,FCSTSDV!$C$2:$C$72,0),MATCH('31.10'!O$3,FCSTSDV!$D$1:$L$1,0))/'31.10'!$E54,1)</f>
        <v>#N/A</v>
      </c>
      <c r="P54" s="92" t="e">
        <f t="array" ref="P54">+ROUND(INDEX(FCSTSDV!$D$2:$L$72,MATCH('31.10'!$D54,FCSTSDV!$C$2:$C$72,0),MATCH('31.10'!P$3,FCSTSDV!$D$1:$L$1,0))/'31.10'!$E54,1)</f>
        <v>#N/A</v>
      </c>
      <c r="Q54" s="92" t="e">
        <f t="array" ref="Q54">+ROUND(INDEX(FCSTSDV!$D$2:$L$72,MATCH('31.10'!$D54,FCSTSDV!$C$2:$C$72,0),MATCH('31.10'!Q$3,FCSTSDV!$D$1:$L$1,0))/'31.10'!$E54,1)</f>
        <v>#N/A</v>
      </c>
      <c r="R54" s="92" t="e">
        <f t="array" ref="R54">+ROUND(INDEX(FCSTSDV!$D$2:$L$72,MATCH('31.10'!$D54,FCSTSDV!$C$2:$C$72,0),MATCH('31.10'!R$3,FCSTSDV!$D$1:$L$1,0))/'31.10'!$E54,1)</f>
        <v>#N/A</v>
      </c>
      <c r="S54" s="92" t="e">
        <f t="array" ref="S54">+ROUND(INDEX(FCSTSDV!$D$2:$L$72,MATCH('31.10'!$D54,FCSTSDV!$C$2:$C$72,0),MATCH('31.10'!S$3,FCSTSDV!$D$1:$L$1,0))/'31.10'!$E54,1)</f>
        <v>#N/A</v>
      </c>
      <c r="T54" s="92" t="e">
        <f t="array" ref="T54">+ROUND(INDEX(FCSTSDV!$D$2:$L$72,MATCH('31.10'!$D54,FCSTSDV!$C$2:$C$72,0),MATCH('31.10'!T$3,FCSTSDV!$D$1:$L$1,0))/'31.10'!$E54,1)</f>
        <v>#N/A</v>
      </c>
      <c r="U54" s="92" t="e">
        <f t="array" ref="U54">+ROUND(INDEX(FCSTSDV!$D$2:$L$72,MATCH('31.10'!$D54,FCSTSDV!$C$2:$C$72,0),MATCH('31.10'!U$3,FCSTSDV!$D$1:$L$1,0))/'31.10'!$E54,1)</f>
        <v>#N/A</v>
      </c>
      <c r="V54" s="92" t="e">
        <f t="array" ref="V54">+ROUND(INDEX(FCSTSDV!$D$2:$L$72,MATCH('31.10'!$D54,FCSTSDV!$C$2:$C$72,0),MATCH('31.10'!V$3,FCSTSDV!$D$1:$L$1,0))/'31.10'!$E54,1)</f>
        <v>#N/A</v>
      </c>
      <c r="W54" s="92" t="e">
        <f t="array" ref="W54">+ROUND(INDEX(FCSTSDV!$D$2:$L$72,MATCH('31.10'!$D54,FCSTSDV!$C$2:$C$72,0),MATCH('31.10'!W$3,FCSTSDV!$D$1:$L$1,0))/'31.10'!$E54,1)</f>
        <v>#N/A</v>
      </c>
      <c r="X54" s="92" t="e">
        <f t="array" ref="X54">+ROUND(INDEX(FCSTSDV!$D$2:$L$72,MATCH('31.10'!$D54,FCSTSDV!$C$2:$C$72,0),MATCH('31.10'!X$3,FCSTSDV!$D$1:$L$1,0))/'31.10'!$E54,1)</f>
        <v>#N/A</v>
      </c>
      <c r="Y54" s="92" t="e">
        <f t="array" ref="Y54">+ROUND(INDEX(FCSTSDV!$D$2:$L$72,MATCH('31.10'!$D54,FCSTSDV!$C$2:$C$72,0),MATCH('31.10'!Y$3,FCSTSDV!$D$1:$L$1,0))/'31.10'!$E54,1)</f>
        <v>#N/A</v>
      </c>
      <c r="Z54" s="92" t="e">
        <f t="array" ref="Z54">+ROUND(INDEX(FCSTSDV!$D$2:$L$72,MATCH('31.10'!$D54,FCSTSDV!$C$2:$C$72,0),MATCH('31.10'!Z$3,FCSTSDV!$D$1:$L$1,0))/'31.10'!$E54,1)</f>
        <v>#N/A</v>
      </c>
      <c r="AA54" s="92" t="e">
        <f t="array" ref="AA54">+ROUND(INDEX(FCSTSDV!$D$2:$L$72,MATCH('31.10'!$D54,FCSTSDV!$C$2:$C$72,0),MATCH('31.10'!AA$3,FCSTSDV!$D$1:$L$1,0))/'31.10'!$E54,1)</f>
        <v>#N/A</v>
      </c>
      <c r="AB54" s="92" t="e">
        <f t="array" ref="AB54">+ROUND(INDEX(FCSTSDV!$D$2:$L$72,MATCH('31.10'!$D54,FCSTSDV!$C$2:$C$72,0),MATCH('31.10'!AB$3,FCSTSDV!$D$1:$L$1,0))/'31.10'!$E54,1)</f>
        <v>#N/A</v>
      </c>
      <c r="AC54" s="92" t="e">
        <f t="array" ref="AC54">+ROUND(INDEX(FCSTSDV!$D$2:$L$72,MATCH('31.10'!$D54,FCSTSDV!$C$2:$C$72,0),MATCH('31.10'!AC$3,FCSTSDV!$D$1:$L$1,0))/'31.10'!$E54,1)</f>
        <v>#N/A</v>
      </c>
      <c r="AD54" s="92" t="e">
        <f t="array" ref="AD54">+ROUND(INDEX(FCSTSDV!$D$2:$L$72,MATCH('31.10'!$D54,FCSTSDV!$C$2:$C$72,0),MATCH('31.10'!AD$3,FCSTSDV!$D$1:$L$1,0))/'31.10'!$E54,1)</f>
        <v>#N/A</v>
      </c>
      <c r="AE54" s="92" t="e">
        <f>+ROUND(INDEX(FCSTSDV!$D$2:$L$673,MATCH('31.10'!$D54,FCSTSDV!$C$2:$C$673,0),MATCH('31.10'!AE$3,FCSTSDV!$D$1:$L$1,0))/'31.10'!$E54,1)</f>
        <v>#N/A</v>
      </c>
      <c r="AF54" s="92" t="e">
        <f>+ROUND(INDEX(FCSTSDV!$D$2:$L$673,MATCH('31.10'!$D54,FCSTSDV!$C$2:$C$673,0),MATCH('31.10'!AF$3,FCSTSDV!$D$1:$L$1,0))/'31.10'!$E54,1)</f>
        <v>#N/A</v>
      </c>
      <c r="AG54" s="92" t="e">
        <f>+ROUND(INDEX(FCSTSDV!$D$2:$L$673,MATCH('31.10'!$D54,FCSTSDV!$C$2:$C$673,0),MATCH('31.10'!AG$3,FCSTSDV!$D$1:$L$1,0))/'31.10'!$E54,1)</f>
        <v>#N/A</v>
      </c>
      <c r="AH54" s="92" t="e">
        <f>+ROUND(INDEX(FCSTSDV!$D$2:$L$673,MATCH('31.10'!$D54,FCSTSDV!$C$2:$C$673,0),MATCH('31.10'!AH$3,FCSTSDV!$D$1:$L$1,0))/'31.10'!$E54,1)</f>
        <v>#N/A</v>
      </c>
      <c r="AI54" s="92" t="e">
        <f>+ROUND(INDEX(FCSTSDV!$D$2:$L$673,MATCH('31.10'!$D54,FCSTSDV!$C$2:$C$673,0),MATCH('31.10'!AI$3,FCSTSDV!$D$1:$L$1,0))/'31.10'!$E54,1)</f>
        <v>#N/A</v>
      </c>
      <c r="AJ54" s="92" t="e">
        <f>+ROUND(INDEX(FCSTSDV!$D$2:$L$673,MATCH('31.10'!$D54,FCSTSDV!$C$2:$C$673,0),MATCH('31.10'!AJ$3,FCSTSDV!$D$1:$L$1,0))/'31.10'!$E54,1)</f>
        <v>#N/A</v>
      </c>
    </row>
    <row r="55" spans="1:36" ht="20.100000000000001" customHeight="1">
      <c r="A55" s="813"/>
      <c r="B55" s="795"/>
      <c r="C55" s="67" t="s">
        <v>98</v>
      </c>
      <c r="D55" s="69" t="s">
        <v>99</v>
      </c>
      <c r="E55" s="49">
        <v>3000</v>
      </c>
      <c r="F55" s="799"/>
      <c r="G55" s="799"/>
      <c r="H55" s="830"/>
      <c r="I55" s="81">
        <f>+ROUND(IFERROR(VLOOKUP(D55,FCSTSDV!$C$2:$C$72,26,0),0)/'31.10'!E55+0,0)</f>
        <v>0</v>
      </c>
      <c r="J55" s="92" t="e">
        <f t="array" ref="J55">+ROUND(INDEX(FCSTSDV!$D$2:$L$72,MATCH('31.10'!$D55,FCSTSDV!$C$2:$C$72,0),MATCH('31.10'!J$3,FCSTSDV!$D$1:$L$1,0))/'31.10'!$E55,1)</f>
        <v>#N/A</v>
      </c>
      <c r="K55" s="92" t="e">
        <f t="array" ref="K55">+ROUND(INDEX(FCSTSDV!$D$2:$L$72,MATCH('31.10'!$D55,FCSTSDV!$C$2:$C$72,0),MATCH('31.10'!K$3,FCSTSDV!$D$1:$L$1,0))/'31.10'!$E55,1)</f>
        <v>#N/A</v>
      </c>
      <c r="L55" s="92" t="e">
        <f t="array" ref="L55">+ROUND(INDEX(FCSTSDV!$D$2:$L$72,MATCH('31.10'!$D55,FCSTSDV!$C$2:$C$72,0),MATCH('31.10'!L$3,FCSTSDV!$D$1:$L$1,0))/'31.10'!$E55,1)</f>
        <v>#N/A</v>
      </c>
      <c r="M55" s="92" t="e">
        <f t="array" ref="M55">+ROUND(INDEX(FCSTSDV!$D$2:$L$72,MATCH('31.10'!$D55,FCSTSDV!$C$2:$C$72,0),MATCH('31.10'!M$3,FCSTSDV!$D$1:$L$1,0))/'31.10'!$E55,1)</f>
        <v>#N/A</v>
      </c>
      <c r="N55" s="92" t="e">
        <f t="array" ref="N55">+ROUND(INDEX(FCSTSDV!$D$2:$L$72,MATCH('31.10'!$D55,FCSTSDV!$C$2:$C$72,0),MATCH('31.10'!N$3,FCSTSDV!$D$1:$L$1,0))/'31.10'!$E55,1)</f>
        <v>#N/A</v>
      </c>
      <c r="O55" s="92" t="e">
        <f t="array" ref="O55">+ROUND(INDEX(FCSTSDV!$D$2:$L$72,MATCH('31.10'!$D55,FCSTSDV!$C$2:$C$72,0),MATCH('31.10'!O$3,FCSTSDV!$D$1:$L$1,0))/'31.10'!$E55,1)</f>
        <v>#N/A</v>
      </c>
      <c r="P55" s="92" t="e">
        <f t="array" ref="P55">+ROUND(INDEX(FCSTSDV!$D$2:$L$72,MATCH('31.10'!$D55,FCSTSDV!$C$2:$C$72,0),MATCH('31.10'!P$3,FCSTSDV!$D$1:$L$1,0))/'31.10'!$E55,1)</f>
        <v>#N/A</v>
      </c>
      <c r="Q55" s="92" t="e">
        <f t="array" ref="Q55">+ROUND(INDEX(FCSTSDV!$D$2:$L$72,MATCH('31.10'!$D55,FCSTSDV!$C$2:$C$72,0),MATCH('31.10'!Q$3,FCSTSDV!$D$1:$L$1,0))/'31.10'!$E55,1)</f>
        <v>#N/A</v>
      </c>
      <c r="R55" s="92" t="e">
        <f t="array" ref="R55">+ROUND(INDEX(FCSTSDV!$D$2:$L$72,MATCH('31.10'!$D55,FCSTSDV!$C$2:$C$72,0),MATCH('31.10'!R$3,FCSTSDV!$D$1:$L$1,0))/'31.10'!$E55,1)</f>
        <v>#N/A</v>
      </c>
      <c r="S55" s="92" t="e">
        <f t="array" ref="S55">+ROUND(INDEX(FCSTSDV!$D$2:$L$72,MATCH('31.10'!$D55,FCSTSDV!$C$2:$C$72,0),MATCH('31.10'!S$3,FCSTSDV!$D$1:$L$1,0))/'31.10'!$E55,1)</f>
        <v>#N/A</v>
      </c>
      <c r="T55" s="92" t="e">
        <f t="array" ref="T55">+ROUND(INDEX(FCSTSDV!$D$2:$L$72,MATCH('31.10'!$D55,FCSTSDV!$C$2:$C$72,0),MATCH('31.10'!T$3,FCSTSDV!$D$1:$L$1,0))/'31.10'!$E55,1)</f>
        <v>#N/A</v>
      </c>
      <c r="U55" s="92" t="e">
        <f t="array" ref="U55">+ROUND(INDEX(FCSTSDV!$D$2:$L$72,MATCH('31.10'!$D55,FCSTSDV!$C$2:$C$72,0),MATCH('31.10'!U$3,FCSTSDV!$D$1:$L$1,0))/'31.10'!$E55,1)</f>
        <v>#N/A</v>
      </c>
      <c r="V55" s="92" t="e">
        <f t="array" ref="V55">+ROUND(INDEX(FCSTSDV!$D$2:$L$72,MATCH('31.10'!$D55,FCSTSDV!$C$2:$C$72,0),MATCH('31.10'!V$3,FCSTSDV!$D$1:$L$1,0))/'31.10'!$E55,1)</f>
        <v>#N/A</v>
      </c>
      <c r="W55" s="92" t="e">
        <f t="array" ref="W55">+ROUND(INDEX(FCSTSDV!$D$2:$L$72,MATCH('31.10'!$D55,FCSTSDV!$C$2:$C$72,0),MATCH('31.10'!W$3,FCSTSDV!$D$1:$L$1,0))/'31.10'!$E55,1)</f>
        <v>#N/A</v>
      </c>
      <c r="X55" s="92" t="e">
        <f t="array" ref="X55">+ROUND(INDEX(FCSTSDV!$D$2:$L$72,MATCH('31.10'!$D55,FCSTSDV!$C$2:$C$72,0),MATCH('31.10'!X$3,FCSTSDV!$D$1:$L$1,0))/'31.10'!$E55,1)</f>
        <v>#N/A</v>
      </c>
      <c r="Y55" s="92" t="e">
        <f t="array" ref="Y55">+ROUND(INDEX(FCSTSDV!$D$2:$L$72,MATCH('31.10'!$D55,FCSTSDV!$C$2:$C$72,0),MATCH('31.10'!Y$3,FCSTSDV!$D$1:$L$1,0))/'31.10'!$E55,1)</f>
        <v>#N/A</v>
      </c>
      <c r="Z55" s="92" t="e">
        <f t="array" ref="Z55">+ROUND(INDEX(FCSTSDV!$D$2:$L$72,MATCH('31.10'!$D55,FCSTSDV!$C$2:$C$72,0),MATCH('31.10'!Z$3,FCSTSDV!$D$1:$L$1,0))/'31.10'!$E55,1)</f>
        <v>#N/A</v>
      </c>
      <c r="AA55" s="92" t="e">
        <f t="array" ref="AA55">+ROUND(INDEX(FCSTSDV!$D$2:$L$72,MATCH('31.10'!$D55,FCSTSDV!$C$2:$C$72,0),MATCH('31.10'!AA$3,FCSTSDV!$D$1:$L$1,0))/'31.10'!$E55,1)</f>
        <v>#N/A</v>
      </c>
      <c r="AB55" s="92" t="e">
        <f t="array" ref="AB55">+ROUND(INDEX(FCSTSDV!$D$2:$L$72,MATCH('31.10'!$D55,FCSTSDV!$C$2:$C$72,0),MATCH('31.10'!AB$3,FCSTSDV!$D$1:$L$1,0))/'31.10'!$E55,1)</f>
        <v>#N/A</v>
      </c>
      <c r="AC55" s="92" t="e">
        <f t="array" ref="AC55">+ROUND(INDEX(FCSTSDV!$D$2:$L$72,MATCH('31.10'!$D55,FCSTSDV!$C$2:$C$72,0),MATCH('31.10'!AC$3,FCSTSDV!$D$1:$L$1,0))/'31.10'!$E55,1)</f>
        <v>#N/A</v>
      </c>
      <c r="AD55" s="92" t="e">
        <f t="array" ref="AD55">+ROUND(INDEX(FCSTSDV!$D$2:$L$72,MATCH('31.10'!$D55,FCSTSDV!$C$2:$C$72,0),MATCH('31.10'!AD$3,FCSTSDV!$D$1:$L$1,0))/'31.10'!$E55,1)</f>
        <v>#N/A</v>
      </c>
      <c r="AE55" s="92" t="e">
        <f>+ROUND(INDEX(FCSTSDV!$D$2:$L$673,MATCH('31.10'!$D55,FCSTSDV!$C$2:$C$673,0),MATCH('31.10'!AE$3,FCSTSDV!$D$1:$L$1,0))/'31.10'!$E55,1)</f>
        <v>#N/A</v>
      </c>
      <c r="AF55" s="92" t="e">
        <f>+ROUND(INDEX(FCSTSDV!$D$2:$L$673,MATCH('31.10'!$D55,FCSTSDV!$C$2:$C$673,0),MATCH('31.10'!AF$3,FCSTSDV!$D$1:$L$1,0))/'31.10'!$E55,1)</f>
        <v>#N/A</v>
      </c>
      <c r="AG55" s="92" t="e">
        <f>+ROUND(INDEX(FCSTSDV!$D$2:$L$673,MATCH('31.10'!$D55,FCSTSDV!$C$2:$C$673,0),MATCH('31.10'!AG$3,FCSTSDV!$D$1:$L$1,0))/'31.10'!$E55,1)</f>
        <v>#N/A</v>
      </c>
      <c r="AH55" s="92" t="e">
        <f>+ROUND(INDEX(FCSTSDV!$D$2:$L$673,MATCH('31.10'!$D55,FCSTSDV!$C$2:$C$673,0),MATCH('31.10'!AH$3,FCSTSDV!$D$1:$L$1,0))/'31.10'!$E55,1)</f>
        <v>#N/A</v>
      </c>
      <c r="AI55" s="92" t="e">
        <f>+ROUND(INDEX(FCSTSDV!$D$2:$L$673,MATCH('31.10'!$D55,FCSTSDV!$C$2:$C$673,0),MATCH('31.10'!AI$3,FCSTSDV!$D$1:$L$1,0))/'31.10'!$E55,1)</f>
        <v>#N/A</v>
      </c>
      <c r="AJ55" s="92" t="e">
        <f>+ROUND(INDEX(FCSTSDV!$D$2:$L$673,MATCH('31.10'!$D55,FCSTSDV!$C$2:$C$673,0),MATCH('31.10'!AJ$3,FCSTSDV!$D$1:$L$1,0))/'31.10'!$E55,1)</f>
        <v>#N/A</v>
      </c>
    </row>
    <row r="56" spans="1:36" ht="20.100000000000001" customHeight="1">
      <c r="A56" s="813"/>
      <c r="B56" s="795"/>
      <c r="C56" s="67" t="s">
        <v>103</v>
      </c>
      <c r="D56" s="69" t="s">
        <v>104</v>
      </c>
      <c r="E56" s="49">
        <v>19000</v>
      </c>
      <c r="F56" s="799"/>
      <c r="G56" s="799"/>
      <c r="H56" s="830"/>
      <c r="I56" s="81">
        <f>+ROUND(IFERROR(VLOOKUP(D56,FCSTSDV!$C$2:$C$72,26,0),0)/'31.10'!E56+0,0)</f>
        <v>0</v>
      </c>
      <c r="J56" s="92" t="e">
        <f t="array" ref="J56">+ROUND(INDEX(FCSTSDV!$D$2:$L$72,MATCH('31.10'!$D56,FCSTSDV!$C$2:$C$72,0),MATCH('31.10'!J$3,FCSTSDV!$D$1:$L$1,0))/'31.10'!$E56,1)</f>
        <v>#N/A</v>
      </c>
      <c r="K56" s="92" t="e">
        <f t="array" ref="K56">+ROUND(INDEX(FCSTSDV!$D$2:$L$72,MATCH('31.10'!$D56,FCSTSDV!$C$2:$C$72,0),MATCH('31.10'!K$3,FCSTSDV!$D$1:$L$1,0))/'31.10'!$E56,1)</f>
        <v>#N/A</v>
      </c>
      <c r="L56" s="92" t="e">
        <f t="array" ref="L56">+ROUND(INDEX(FCSTSDV!$D$2:$L$72,MATCH('31.10'!$D56,FCSTSDV!$C$2:$C$72,0),MATCH('31.10'!L$3,FCSTSDV!$D$1:$L$1,0))/'31.10'!$E56,1)</f>
        <v>#N/A</v>
      </c>
      <c r="M56" s="92" t="e">
        <f t="array" ref="M56">+ROUND(INDEX(FCSTSDV!$D$2:$L$72,MATCH('31.10'!$D56,FCSTSDV!$C$2:$C$72,0),MATCH('31.10'!M$3,FCSTSDV!$D$1:$L$1,0))/'31.10'!$E56,1)</f>
        <v>#N/A</v>
      </c>
      <c r="N56" s="92" t="e">
        <f t="array" ref="N56">+ROUND(INDEX(FCSTSDV!$D$2:$L$72,MATCH('31.10'!$D56,FCSTSDV!$C$2:$C$72,0),MATCH('31.10'!N$3,FCSTSDV!$D$1:$L$1,0))/'31.10'!$E56,1)</f>
        <v>#N/A</v>
      </c>
      <c r="O56" s="92" t="e">
        <f t="array" ref="O56">+ROUND(INDEX(FCSTSDV!$D$2:$L$72,MATCH('31.10'!$D56,FCSTSDV!$C$2:$C$72,0),MATCH('31.10'!O$3,FCSTSDV!$D$1:$L$1,0))/'31.10'!$E56,1)</f>
        <v>#N/A</v>
      </c>
      <c r="P56" s="92" t="e">
        <f t="array" ref="P56">+ROUND(INDEX(FCSTSDV!$D$2:$L$72,MATCH('31.10'!$D56,FCSTSDV!$C$2:$C$72,0),MATCH('31.10'!P$3,FCSTSDV!$D$1:$L$1,0))/'31.10'!$E56,1)</f>
        <v>#N/A</v>
      </c>
      <c r="Q56" s="92" t="e">
        <f t="array" ref="Q56">+ROUND(INDEX(FCSTSDV!$D$2:$L$72,MATCH('31.10'!$D56,FCSTSDV!$C$2:$C$72,0),MATCH('31.10'!Q$3,FCSTSDV!$D$1:$L$1,0))/'31.10'!$E56,1)</f>
        <v>#N/A</v>
      </c>
      <c r="R56" s="92" t="e">
        <f t="array" ref="R56">+ROUND(INDEX(FCSTSDV!$D$2:$L$72,MATCH('31.10'!$D56,FCSTSDV!$C$2:$C$72,0),MATCH('31.10'!R$3,FCSTSDV!$D$1:$L$1,0))/'31.10'!$E56,1)</f>
        <v>#N/A</v>
      </c>
      <c r="S56" s="92" t="e">
        <f t="array" ref="S56">+ROUND(INDEX(FCSTSDV!$D$2:$L$72,MATCH('31.10'!$D56,FCSTSDV!$C$2:$C$72,0),MATCH('31.10'!S$3,FCSTSDV!$D$1:$L$1,0))/'31.10'!$E56,1)</f>
        <v>#N/A</v>
      </c>
      <c r="T56" s="92" t="e">
        <f t="array" ref="T56">+ROUND(INDEX(FCSTSDV!$D$2:$L$72,MATCH('31.10'!$D56,FCSTSDV!$C$2:$C$72,0),MATCH('31.10'!T$3,FCSTSDV!$D$1:$L$1,0))/'31.10'!$E56,1)</f>
        <v>#N/A</v>
      </c>
      <c r="U56" s="92" t="e">
        <f t="array" ref="U56">+ROUND(INDEX(FCSTSDV!$D$2:$L$72,MATCH('31.10'!$D56,FCSTSDV!$C$2:$C$72,0),MATCH('31.10'!U$3,FCSTSDV!$D$1:$L$1,0))/'31.10'!$E56,1)</f>
        <v>#N/A</v>
      </c>
      <c r="V56" s="92" t="e">
        <f t="array" ref="V56">+ROUND(INDEX(FCSTSDV!$D$2:$L$72,MATCH('31.10'!$D56,FCSTSDV!$C$2:$C$72,0),MATCH('31.10'!V$3,FCSTSDV!$D$1:$L$1,0))/'31.10'!$E56,1)</f>
        <v>#N/A</v>
      </c>
      <c r="W56" s="92" t="e">
        <f t="array" ref="W56">+ROUND(INDEX(FCSTSDV!$D$2:$L$72,MATCH('31.10'!$D56,FCSTSDV!$C$2:$C$72,0),MATCH('31.10'!W$3,FCSTSDV!$D$1:$L$1,0))/'31.10'!$E56,1)</f>
        <v>#N/A</v>
      </c>
      <c r="X56" s="92" t="e">
        <f t="array" ref="X56">+ROUND(INDEX(FCSTSDV!$D$2:$L$72,MATCH('31.10'!$D56,FCSTSDV!$C$2:$C$72,0),MATCH('31.10'!X$3,FCSTSDV!$D$1:$L$1,0))/'31.10'!$E56,1)</f>
        <v>#N/A</v>
      </c>
      <c r="Y56" s="92" t="e">
        <f t="array" ref="Y56">+ROUND(INDEX(FCSTSDV!$D$2:$L$72,MATCH('31.10'!$D56,FCSTSDV!$C$2:$C$72,0),MATCH('31.10'!Y$3,FCSTSDV!$D$1:$L$1,0))/'31.10'!$E56,1)</f>
        <v>#N/A</v>
      </c>
      <c r="Z56" s="92" t="e">
        <f t="array" ref="Z56">+ROUND(INDEX(FCSTSDV!$D$2:$L$72,MATCH('31.10'!$D56,FCSTSDV!$C$2:$C$72,0),MATCH('31.10'!Z$3,FCSTSDV!$D$1:$L$1,0))/'31.10'!$E56,1)</f>
        <v>#N/A</v>
      </c>
      <c r="AA56" s="92" t="e">
        <f t="array" ref="AA56">+ROUND(INDEX(FCSTSDV!$D$2:$L$72,MATCH('31.10'!$D56,FCSTSDV!$C$2:$C$72,0),MATCH('31.10'!AA$3,FCSTSDV!$D$1:$L$1,0))/'31.10'!$E56,1)</f>
        <v>#N/A</v>
      </c>
      <c r="AB56" s="92" t="e">
        <f t="array" ref="AB56">+ROUND(INDEX(FCSTSDV!$D$2:$L$72,MATCH('31.10'!$D56,FCSTSDV!$C$2:$C$72,0),MATCH('31.10'!AB$3,FCSTSDV!$D$1:$L$1,0))/'31.10'!$E56,1)</f>
        <v>#N/A</v>
      </c>
      <c r="AC56" s="92" t="e">
        <f t="array" ref="AC56">+ROUND(INDEX(FCSTSDV!$D$2:$L$72,MATCH('31.10'!$D56,FCSTSDV!$C$2:$C$72,0),MATCH('31.10'!AC$3,FCSTSDV!$D$1:$L$1,0))/'31.10'!$E56,1)</f>
        <v>#N/A</v>
      </c>
      <c r="AD56" s="92" t="e">
        <f t="array" ref="AD56">+ROUND(INDEX(FCSTSDV!$D$2:$L$72,MATCH('31.10'!$D56,FCSTSDV!$C$2:$C$72,0),MATCH('31.10'!AD$3,FCSTSDV!$D$1:$L$1,0))/'31.10'!$E56,1)</f>
        <v>#N/A</v>
      </c>
      <c r="AE56" s="92" t="e">
        <f>+ROUND(INDEX(FCSTSDV!$D$2:$L$673,MATCH('31.10'!$D56,FCSTSDV!$C$2:$C$673,0),MATCH('31.10'!AE$3,FCSTSDV!$D$1:$L$1,0))/'31.10'!$E56,1)</f>
        <v>#N/A</v>
      </c>
      <c r="AF56" s="92" t="e">
        <f>+ROUND(INDEX(FCSTSDV!$D$2:$L$673,MATCH('31.10'!$D56,FCSTSDV!$C$2:$C$673,0),MATCH('31.10'!AF$3,FCSTSDV!$D$1:$L$1,0))/'31.10'!$E56,1)</f>
        <v>#N/A</v>
      </c>
      <c r="AG56" s="92" t="e">
        <f>+ROUND(INDEX(FCSTSDV!$D$2:$L$673,MATCH('31.10'!$D56,FCSTSDV!$C$2:$C$673,0),MATCH('31.10'!AG$3,FCSTSDV!$D$1:$L$1,0))/'31.10'!$E56,1)</f>
        <v>#N/A</v>
      </c>
      <c r="AH56" s="92" t="e">
        <f>+ROUND(INDEX(FCSTSDV!$D$2:$L$673,MATCH('31.10'!$D56,FCSTSDV!$C$2:$C$673,0),MATCH('31.10'!AH$3,FCSTSDV!$D$1:$L$1,0))/'31.10'!$E56,1)</f>
        <v>#N/A</v>
      </c>
      <c r="AI56" s="92" t="e">
        <f>+ROUND(INDEX(FCSTSDV!$D$2:$L$673,MATCH('31.10'!$D56,FCSTSDV!$C$2:$C$673,0),MATCH('31.10'!AI$3,FCSTSDV!$D$1:$L$1,0))/'31.10'!$E56,1)</f>
        <v>#N/A</v>
      </c>
      <c r="AJ56" s="92" t="e">
        <f>+ROUND(INDEX(FCSTSDV!$D$2:$L$673,MATCH('31.10'!$D56,FCSTSDV!$C$2:$C$673,0),MATCH('31.10'!AJ$3,FCSTSDV!$D$1:$L$1,0))/'31.10'!$E56,1)</f>
        <v>#N/A</v>
      </c>
    </row>
    <row r="57" spans="1:36" ht="20.100000000000001" customHeight="1">
      <c r="A57" s="813"/>
      <c r="B57" s="795"/>
      <c r="C57" s="67" t="s">
        <v>96</v>
      </c>
      <c r="D57" s="32" t="s">
        <v>106</v>
      </c>
      <c r="E57" s="49">
        <v>11000</v>
      </c>
      <c r="F57" s="799"/>
      <c r="G57" s="799"/>
      <c r="H57" s="830"/>
      <c r="I57" s="81">
        <f>+ROUND(IFERROR(VLOOKUP(D57,FCSTSDV!$C$2:$C$72,26,0),0)/'31.10'!E57+0,0)</f>
        <v>0</v>
      </c>
      <c r="J57" s="92" t="e">
        <f t="array" ref="J57">+ROUND(INDEX(FCSTSDV!$D$2:$L$72,MATCH('31.10'!$D57,FCSTSDV!$C$2:$C$72,0),MATCH('31.10'!J$3,FCSTSDV!$D$1:$L$1,0))/'31.10'!$E57,1)</f>
        <v>#N/A</v>
      </c>
      <c r="K57" s="92" t="e">
        <f t="array" ref="K57">+ROUND(INDEX(FCSTSDV!$D$2:$L$72,MATCH('31.10'!$D57,FCSTSDV!$C$2:$C$72,0),MATCH('31.10'!K$3,FCSTSDV!$D$1:$L$1,0))/'31.10'!$E57,1)</f>
        <v>#N/A</v>
      </c>
      <c r="L57" s="92" t="e">
        <f t="array" ref="L57">+ROUND(INDEX(FCSTSDV!$D$2:$L$72,MATCH('31.10'!$D57,FCSTSDV!$C$2:$C$72,0),MATCH('31.10'!L$3,FCSTSDV!$D$1:$L$1,0))/'31.10'!$E57,1)</f>
        <v>#N/A</v>
      </c>
      <c r="M57" s="92" t="e">
        <f t="array" ref="M57">+ROUND(INDEX(FCSTSDV!$D$2:$L$72,MATCH('31.10'!$D57,FCSTSDV!$C$2:$C$72,0),MATCH('31.10'!M$3,FCSTSDV!$D$1:$L$1,0))/'31.10'!$E57,1)</f>
        <v>#N/A</v>
      </c>
      <c r="N57" s="92" t="e">
        <f t="array" ref="N57">+ROUND(INDEX(FCSTSDV!$D$2:$L$72,MATCH('31.10'!$D57,FCSTSDV!$C$2:$C$72,0),MATCH('31.10'!N$3,FCSTSDV!$D$1:$L$1,0))/'31.10'!$E57,1)</f>
        <v>#N/A</v>
      </c>
      <c r="O57" s="92" t="e">
        <f t="array" ref="O57">+ROUND(INDEX(FCSTSDV!$D$2:$L$72,MATCH('31.10'!$D57,FCSTSDV!$C$2:$C$72,0),MATCH('31.10'!O$3,FCSTSDV!$D$1:$L$1,0))/'31.10'!$E57,1)</f>
        <v>#N/A</v>
      </c>
      <c r="P57" s="92" t="e">
        <f t="array" ref="P57">+ROUND(INDEX(FCSTSDV!$D$2:$L$72,MATCH('31.10'!$D57,FCSTSDV!$C$2:$C$72,0),MATCH('31.10'!P$3,FCSTSDV!$D$1:$L$1,0))/'31.10'!$E57,1)</f>
        <v>#N/A</v>
      </c>
      <c r="Q57" s="92" t="e">
        <f t="array" ref="Q57">+ROUND(INDEX(FCSTSDV!$D$2:$L$72,MATCH('31.10'!$D57,FCSTSDV!$C$2:$C$72,0),MATCH('31.10'!Q$3,FCSTSDV!$D$1:$L$1,0))/'31.10'!$E57,1)</f>
        <v>#N/A</v>
      </c>
      <c r="R57" s="92" t="e">
        <f t="array" ref="R57">+ROUND(INDEX(FCSTSDV!$D$2:$L$72,MATCH('31.10'!$D57,FCSTSDV!$C$2:$C$72,0),MATCH('31.10'!R$3,FCSTSDV!$D$1:$L$1,0))/'31.10'!$E57,1)</f>
        <v>#N/A</v>
      </c>
      <c r="S57" s="92" t="e">
        <f t="array" ref="S57">+ROUND(INDEX(FCSTSDV!$D$2:$L$72,MATCH('31.10'!$D57,FCSTSDV!$C$2:$C$72,0),MATCH('31.10'!S$3,FCSTSDV!$D$1:$L$1,0))/'31.10'!$E57,1)</f>
        <v>#N/A</v>
      </c>
      <c r="T57" s="92" t="e">
        <f t="array" ref="T57">+ROUND(INDEX(FCSTSDV!$D$2:$L$72,MATCH('31.10'!$D57,FCSTSDV!$C$2:$C$72,0),MATCH('31.10'!T$3,FCSTSDV!$D$1:$L$1,0))/'31.10'!$E57,1)</f>
        <v>#N/A</v>
      </c>
      <c r="U57" s="92" t="e">
        <f t="array" ref="U57">+ROUND(INDEX(FCSTSDV!$D$2:$L$72,MATCH('31.10'!$D57,FCSTSDV!$C$2:$C$72,0),MATCH('31.10'!U$3,FCSTSDV!$D$1:$L$1,0))/'31.10'!$E57,1)</f>
        <v>#N/A</v>
      </c>
      <c r="V57" s="92" t="e">
        <f t="array" ref="V57">+ROUND(INDEX(FCSTSDV!$D$2:$L$72,MATCH('31.10'!$D57,FCSTSDV!$C$2:$C$72,0),MATCH('31.10'!V$3,FCSTSDV!$D$1:$L$1,0))/'31.10'!$E57,1)</f>
        <v>#N/A</v>
      </c>
      <c r="W57" s="92" t="e">
        <f t="array" ref="W57">+ROUND(INDEX(FCSTSDV!$D$2:$L$72,MATCH('31.10'!$D57,FCSTSDV!$C$2:$C$72,0),MATCH('31.10'!W$3,FCSTSDV!$D$1:$L$1,0))/'31.10'!$E57,1)</f>
        <v>#N/A</v>
      </c>
      <c r="X57" s="92" t="e">
        <f t="array" ref="X57">+ROUND(INDEX(FCSTSDV!$D$2:$L$72,MATCH('31.10'!$D57,FCSTSDV!$C$2:$C$72,0),MATCH('31.10'!X$3,FCSTSDV!$D$1:$L$1,0))/'31.10'!$E57,1)</f>
        <v>#N/A</v>
      </c>
      <c r="Y57" s="92" t="e">
        <f t="array" ref="Y57">+ROUND(INDEX(FCSTSDV!$D$2:$L$72,MATCH('31.10'!$D57,FCSTSDV!$C$2:$C$72,0),MATCH('31.10'!Y$3,FCSTSDV!$D$1:$L$1,0))/'31.10'!$E57,1)</f>
        <v>#N/A</v>
      </c>
      <c r="Z57" s="92" t="e">
        <f t="array" ref="Z57">+ROUND(INDEX(FCSTSDV!$D$2:$L$72,MATCH('31.10'!$D57,FCSTSDV!$C$2:$C$72,0),MATCH('31.10'!Z$3,FCSTSDV!$D$1:$L$1,0))/'31.10'!$E57,1)</f>
        <v>#N/A</v>
      </c>
      <c r="AA57" s="92" t="e">
        <f t="array" ref="AA57">+ROUND(INDEX(FCSTSDV!$D$2:$L$72,MATCH('31.10'!$D57,FCSTSDV!$C$2:$C$72,0),MATCH('31.10'!AA$3,FCSTSDV!$D$1:$L$1,0))/'31.10'!$E57,1)</f>
        <v>#N/A</v>
      </c>
      <c r="AB57" s="92" t="e">
        <f t="array" ref="AB57">+ROUND(INDEX(FCSTSDV!$D$2:$L$72,MATCH('31.10'!$D57,FCSTSDV!$C$2:$C$72,0),MATCH('31.10'!AB$3,FCSTSDV!$D$1:$L$1,0))/'31.10'!$E57,1)</f>
        <v>#N/A</v>
      </c>
      <c r="AC57" s="92" t="e">
        <f t="array" ref="AC57">+ROUND(INDEX(FCSTSDV!$D$2:$L$72,MATCH('31.10'!$D57,FCSTSDV!$C$2:$C$72,0),MATCH('31.10'!AC$3,FCSTSDV!$D$1:$L$1,0))/'31.10'!$E57,1)</f>
        <v>#N/A</v>
      </c>
      <c r="AD57" s="92" t="e">
        <f t="array" ref="AD57">+ROUND(INDEX(FCSTSDV!$D$2:$L$72,MATCH('31.10'!$D57,FCSTSDV!$C$2:$C$72,0),MATCH('31.10'!AD$3,FCSTSDV!$D$1:$L$1,0))/'31.10'!$E57,1)</f>
        <v>#N/A</v>
      </c>
      <c r="AE57" s="92" t="e">
        <f>+ROUND(INDEX(FCSTSDV!$D$2:$L$673,MATCH('31.10'!$D57,FCSTSDV!$C$2:$C$673,0),MATCH('31.10'!AE$3,FCSTSDV!$D$1:$L$1,0))/'31.10'!$E57,1)</f>
        <v>#N/A</v>
      </c>
      <c r="AF57" s="92" t="e">
        <f>+ROUND(INDEX(FCSTSDV!$D$2:$L$673,MATCH('31.10'!$D57,FCSTSDV!$C$2:$C$673,0),MATCH('31.10'!AF$3,FCSTSDV!$D$1:$L$1,0))/'31.10'!$E57,1)</f>
        <v>#N/A</v>
      </c>
      <c r="AG57" s="92" t="e">
        <f>+ROUND(INDEX(FCSTSDV!$D$2:$L$673,MATCH('31.10'!$D57,FCSTSDV!$C$2:$C$673,0),MATCH('31.10'!AG$3,FCSTSDV!$D$1:$L$1,0))/'31.10'!$E57,1)</f>
        <v>#N/A</v>
      </c>
      <c r="AH57" s="92" t="e">
        <f>+ROUND(INDEX(FCSTSDV!$D$2:$L$673,MATCH('31.10'!$D57,FCSTSDV!$C$2:$C$673,0),MATCH('31.10'!AH$3,FCSTSDV!$D$1:$L$1,0))/'31.10'!$E57,1)</f>
        <v>#N/A</v>
      </c>
      <c r="AI57" s="92" t="e">
        <f>+ROUND(INDEX(FCSTSDV!$D$2:$L$673,MATCH('31.10'!$D57,FCSTSDV!$C$2:$C$673,0),MATCH('31.10'!AI$3,FCSTSDV!$D$1:$L$1,0))/'31.10'!$E57,1)</f>
        <v>#N/A</v>
      </c>
      <c r="AJ57" s="92" t="e">
        <f>+ROUND(INDEX(FCSTSDV!$D$2:$L$673,MATCH('31.10'!$D57,FCSTSDV!$C$2:$C$673,0),MATCH('31.10'!AJ$3,FCSTSDV!$D$1:$L$1,0))/'31.10'!$E57,1)</f>
        <v>#N/A</v>
      </c>
    </row>
    <row r="58" spans="1:36" ht="20.100000000000001" customHeight="1">
      <c r="A58" s="813"/>
      <c r="B58" s="795"/>
      <c r="C58" s="67" t="s">
        <v>107</v>
      </c>
      <c r="D58" s="32" t="s">
        <v>108</v>
      </c>
      <c r="E58" s="49">
        <v>3000</v>
      </c>
      <c r="F58" s="799"/>
      <c r="G58" s="799"/>
      <c r="H58" s="830"/>
      <c r="I58" s="81">
        <f>+ROUND(IFERROR(VLOOKUP(D58,FCSTSDV!$C$2:$C$72,26,0),0)/'31.10'!E58+0,0)</f>
        <v>0</v>
      </c>
      <c r="J58" s="92" t="e">
        <f t="array" ref="J58">+ROUND(INDEX(FCSTSDV!$D$2:$L$72,MATCH('31.10'!$D58,FCSTSDV!$C$2:$C$72,0),MATCH('31.10'!J$3,FCSTSDV!$D$1:$L$1,0))/'31.10'!$E58,1)</f>
        <v>#N/A</v>
      </c>
      <c r="K58" s="92" t="e">
        <f t="array" ref="K58">+ROUND(INDEX(FCSTSDV!$D$2:$L$72,MATCH('31.10'!$D58,FCSTSDV!$C$2:$C$72,0),MATCH('31.10'!K$3,FCSTSDV!$D$1:$L$1,0))/'31.10'!$E58,1)</f>
        <v>#N/A</v>
      </c>
      <c r="L58" s="92" t="e">
        <f t="array" ref="L58">+ROUND(INDEX(FCSTSDV!$D$2:$L$72,MATCH('31.10'!$D58,FCSTSDV!$C$2:$C$72,0),MATCH('31.10'!L$3,FCSTSDV!$D$1:$L$1,0))/'31.10'!$E58,1)</f>
        <v>#N/A</v>
      </c>
      <c r="M58" s="92" t="e">
        <f t="array" ref="M58">+ROUND(INDEX(FCSTSDV!$D$2:$L$72,MATCH('31.10'!$D58,FCSTSDV!$C$2:$C$72,0),MATCH('31.10'!M$3,FCSTSDV!$D$1:$L$1,0))/'31.10'!$E58,1)</f>
        <v>#N/A</v>
      </c>
      <c r="N58" s="92" t="e">
        <f t="array" ref="N58">+ROUND(INDEX(FCSTSDV!$D$2:$L$72,MATCH('31.10'!$D58,FCSTSDV!$C$2:$C$72,0),MATCH('31.10'!N$3,FCSTSDV!$D$1:$L$1,0))/'31.10'!$E58,1)</f>
        <v>#N/A</v>
      </c>
      <c r="O58" s="92" t="e">
        <f t="array" ref="O58">+ROUND(INDEX(FCSTSDV!$D$2:$L$72,MATCH('31.10'!$D58,FCSTSDV!$C$2:$C$72,0),MATCH('31.10'!O$3,FCSTSDV!$D$1:$L$1,0))/'31.10'!$E58,1)</f>
        <v>#N/A</v>
      </c>
      <c r="P58" s="92" t="e">
        <f t="array" ref="P58">+ROUND(INDEX(FCSTSDV!$D$2:$L$72,MATCH('31.10'!$D58,FCSTSDV!$C$2:$C$72,0),MATCH('31.10'!P$3,FCSTSDV!$D$1:$L$1,0))/'31.10'!$E58,1)</f>
        <v>#N/A</v>
      </c>
      <c r="Q58" s="92" t="e">
        <f t="array" ref="Q58">+ROUND(INDEX(FCSTSDV!$D$2:$L$72,MATCH('31.10'!$D58,FCSTSDV!$C$2:$C$72,0),MATCH('31.10'!Q$3,FCSTSDV!$D$1:$L$1,0))/'31.10'!$E58,1)</f>
        <v>#N/A</v>
      </c>
      <c r="R58" s="92" t="e">
        <f t="array" ref="R58">+ROUND(INDEX(FCSTSDV!$D$2:$L$72,MATCH('31.10'!$D58,FCSTSDV!$C$2:$C$72,0),MATCH('31.10'!R$3,FCSTSDV!$D$1:$L$1,0))/'31.10'!$E58,1)</f>
        <v>#N/A</v>
      </c>
      <c r="S58" s="92" t="e">
        <f t="array" ref="S58">+ROUND(INDEX(FCSTSDV!$D$2:$L$72,MATCH('31.10'!$D58,FCSTSDV!$C$2:$C$72,0),MATCH('31.10'!S$3,FCSTSDV!$D$1:$L$1,0))/'31.10'!$E58,1)</f>
        <v>#N/A</v>
      </c>
      <c r="T58" s="92" t="e">
        <f t="array" ref="T58">+ROUND(INDEX(FCSTSDV!$D$2:$L$72,MATCH('31.10'!$D58,FCSTSDV!$C$2:$C$72,0),MATCH('31.10'!T$3,FCSTSDV!$D$1:$L$1,0))/'31.10'!$E58,1)</f>
        <v>#N/A</v>
      </c>
      <c r="U58" s="92" t="e">
        <f t="array" ref="U58">+ROUND(INDEX(FCSTSDV!$D$2:$L$72,MATCH('31.10'!$D58,FCSTSDV!$C$2:$C$72,0),MATCH('31.10'!U$3,FCSTSDV!$D$1:$L$1,0))/'31.10'!$E58,1)</f>
        <v>#N/A</v>
      </c>
      <c r="V58" s="92" t="e">
        <f t="array" ref="V58">+ROUND(INDEX(FCSTSDV!$D$2:$L$72,MATCH('31.10'!$D58,FCSTSDV!$C$2:$C$72,0),MATCH('31.10'!V$3,FCSTSDV!$D$1:$L$1,0))/'31.10'!$E58,1)</f>
        <v>#N/A</v>
      </c>
      <c r="W58" s="92" t="e">
        <f t="array" ref="W58">+ROUND(INDEX(FCSTSDV!$D$2:$L$72,MATCH('31.10'!$D58,FCSTSDV!$C$2:$C$72,0),MATCH('31.10'!W$3,FCSTSDV!$D$1:$L$1,0))/'31.10'!$E58,1)</f>
        <v>#N/A</v>
      </c>
      <c r="X58" s="92" t="e">
        <f t="array" ref="X58">+ROUND(INDEX(FCSTSDV!$D$2:$L$72,MATCH('31.10'!$D58,FCSTSDV!$C$2:$C$72,0),MATCH('31.10'!X$3,FCSTSDV!$D$1:$L$1,0))/'31.10'!$E58,1)</f>
        <v>#N/A</v>
      </c>
      <c r="Y58" s="92" t="e">
        <f t="array" ref="Y58">+ROUND(INDEX(FCSTSDV!$D$2:$L$72,MATCH('31.10'!$D58,FCSTSDV!$C$2:$C$72,0),MATCH('31.10'!Y$3,FCSTSDV!$D$1:$L$1,0))/'31.10'!$E58,1)</f>
        <v>#N/A</v>
      </c>
      <c r="Z58" s="92" t="e">
        <f t="array" ref="Z58">+ROUND(INDEX(FCSTSDV!$D$2:$L$72,MATCH('31.10'!$D58,FCSTSDV!$C$2:$C$72,0),MATCH('31.10'!Z$3,FCSTSDV!$D$1:$L$1,0))/'31.10'!$E58,1)</f>
        <v>#N/A</v>
      </c>
      <c r="AA58" s="92" t="e">
        <f t="array" ref="AA58">+ROUND(INDEX(FCSTSDV!$D$2:$L$72,MATCH('31.10'!$D58,FCSTSDV!$C$2:$C$72,0),MATCH('31.10'!AA$3,FCSTSDV!$D$1:$L$1,0))/'31.10'!$E58,1)</f>
        <v>#N/A</v>
      </c>
      <c r="AB58" s="92" t="e">
        <f t="array" ref="AB58">+ROUND(INDEX(FCSTSDV!$D$2:$L$72,MATCH('31.10'!$D58,FCSTSDV!$C$2:$C$72,0),MATCH('31.10'!AB$3,FCSTSDV!$D$1:$L$1,0))/'31.10'!$E58,1)</f>
        <v>#N/A</v>
      </c>
      <c r="AC58" s="92" t="e">
        <f t="array" ref="AC58">+ROUND(INDEX(FCSTSDV!$D$2:$L$72,MATCH('31.10'!$D58,FCSTSDV!$C$2:$C$72,0),MATCH('31.10'!AC$3,FCSTSDV!$D$1:$L$1,0))/'31.10'!$E58,1)</f>
        <v>#N/A</v>
      </c>
      <c r="AD58" s="92" t="e">
        <f t="array" ref="AD58">+ROUND(INDEX(FCSTSDV!$D$2:$L$72,MATCH('31.10'!$D58,FCSTSDV!$C$2:$C$72,0),MATCH('31.10'!AD$3,FCSTSDV!$D$1:$L$1,0))/'31.10'!$E58,1)</f>
        <v>#N/A</v>
      </c>
      <c r="AE58" s="92" t="e">
        <f>+ROUND(INDEX(FCSTSDV!$D$2:$L$673,MATCH('31.10'!$D58,FCSTSDV!$C$2:$C$673,0),MATCH('31.10'!AE$3,FCSTSDV!$D$1:$L$1,0))/'31.10'!$E58,1)</f>
        <v>#N/A</v>
      </c>
      <c r="AF58" s="92" t="e">
        <f>+ROUND(INDEX(FCSTSDV!$D$2:$L$673,MATCH('31.10'!$D58,FCSTSDV!$C$2:$C$673,0),MATCH('31.10'!AF$3,FCSTSDV!$D$1:$L$1,0))/'31.10'!$E58,1)</f>
        <v>#N/A</v>
      </c>
      <c r="AG58" s="92" t="e">
        <f>+ROUND(INDEX(FCSTSDV!$D$2:$L$673,MATCH('31.10'!$D58,FCSTSDV!$C$2:$C$673,0),MATCH('31.10'!AG$3,FCSTSDV!$D$1:$L$1,0))/'31.10'!$E58,1)</f>
        <v>#N/A</v>
      </c>
      <c r="AH58" s="92" t="e">
        <f>+ROUND(INDEX(FCSTSDV!$D$2:$L$673,MATCH('31.10'!$D58,FCSTSDV!$C$2:$C$673,0),MATCH('31.10'!AH$3,FCSTSDV!$D$1:$L$1,0))/'31.10'!$E58,1)</f>
        <v>#N/A</v>
      </c>
      <c r="AI58" s="92" t="e">
        <f>+ROUND(INDEX(FCSTSDV!$D$2:$L$673,MATCH('31.10'!$D58,FCSTSDV!$C$2:$C$673,0),MATCH('31.10'!AI$3,FCSTSDV!$D$1:$L$1,0))/'31.10'!$E58,1)</f>
        <v>#N/A</v>
      </c>
      <c r="AJ58" s="92" t="e">
        <f>+ROUND(INDEX(FCSTSDV!$D$2:$L$673,MATCH('31.10'!$D58,FCSTSDV!$C$2:$C$673,0),MATCH('31.10'!AJ$3,FCSTSDV!$D$1:$L$1,0))/'31.10'!$E58,1)</f>
        <v>#N/A</v>
      </c>
    </row>
    <row r="59" spans="1:36" ht="20.100000000000001" customHeight="1">
      <c r="A59" s="813"/>
      <c r="B59" s="795"/>
      <c r="C59" s="67" t="s">
        <v>103</v>
      </c>
      <c r="D59" s="32" t="s">
        <v>109</v>
      </c>
      <c r="E59" s="49">
        <v>15000</v>
      </c>
      <c r="F59" s="799"/>
      <c r="G59" s="799"/>
      <c r="H59" s="830"/>
      <c r="I59" s="81">
        <f>+ROUND(IFERROR(VLOOKUP(D59,FCSTSDV!$C$2:$C$72,26,0),0)/'31.10'!E59+0,0)</f>
        <v>0</v>
      </c>
      <c r="J59" s="92" t="e">
        <f t="array" ref="J59">+ROUND(INDEX(FCSTSDV!$D$2:$L$72,MATCH('31.10'!$D59,FCSTSDV!$C$2:$C$72,0),MATCH('31.10'!J$3,FCSTSDV!$D$1:$L$1,0))/'31.10'!$E59,1)</f>
        <v>#N/A</v>
      </c>
      <c r="K59" s="92" t="e">
        <f t="array" ref="K59">+ROUND(INDEX(FCSTSDV!$D$2:$L$72,MATCH('31.10'!$D59,FCSTSDV!$C$2:$C$72,0),MATCH('31.10'!K$3,FCSTSDV!$D$1:$L$1,0))/'31.10'!$E59,1)</f>
        <v>#N/A</v>
      </c>
      <c r="L59" s="92" t="e">
        <f t="array" ref="L59">+ROUND(INDEX(FCSTSDV!$D$2:$L$72,MATCH('31.10'!$D59,FCSTSDV!$C$2:$C$72,0),MATCH('31.10'!L$3,FCSTSDV!$D$1:$L$1,0))/'31.10'!$E59,1)</f>
        <v>#N/A</v>
      </c>
      <c r="M59" s="92" t="e">
        <f t="array" ref="M59">+ROUND(INDEX(FCSTSDV!$D$2:$L$72,MATCH('31.10'!$D59,FCSTSDV!$C$2:$C$72,0),MATCH('31.10'!M$3,FCSTSDV!$D$1:$L$1,0))/'31.10'!$E59,1)</f>
        <v>#N/A</v>
      </c>
      <c r="N59" s="92" t="e">
        <f t="array" ref="N59">+ROUND(INDEX(FCSTSDV!$D$2:$L$72,MATCH('31.10'!$D59,FCSTSDV!$C$2:$C$72,0),MATCH('31.10'!N$3,FCSTSDV!$D$1:$L$1,0))/'31.10'!$E59,1)</f>
        <v>#N/A</v>
      </c>
      <c r="O59" s="92" t="e">
        <f t="array" ref="O59">+ROUND(INDEX(FCSTSDV!$D$2:$L$72,MATCH('31.10'!$D59,FCSTSDV!$C$2:$C$72,0),MATCH('31.10'!O$3,FCSTSDV!$D$1:$L$1,0))/'31.10'!$E59,1)</f>
        <v>#N/A</v>
      </c>
      <c r="P59" s="92" t="e">
        <f t="array" ref="P59">+ROUND(INDEX(FCSTSDV!$D$2:$L$72,MATCH('31.10'!$D59,FCSTSDV!$C$2:$C$72,0),MATCH('31.10'!P$3,FCSTSDV!$D$1:$L$1,0))/'31.10'!$E59,1)</f>
        <v>#N/A</v>
      </c>
      <c r="Q59" s="92" t="e">
        <f t="array" ref="Q59">+ROUND(INDEX(FCSTSDV!$D$2:$L$72,MATCH('31.10'!$D59,FCSTSDV!$C$2:$C$72,0),MATCH('31.10'!Q$3,FCSTSDV!$D$1:$L$1,0))/'31.10'!$E59,1)</f>
        <v>#N/A</v>
      </c>
      <c r="R59" s="92" t="e">
        <f t="array" ref="R59">+ROUND(INDEX(FCSTSDV!$D$2:$L$72,MATCH('31.10'!$D59,FCSTSDV!$C$2:$C$72,0),MATCH('31.10'!R$3,FCSTSDV!$D$1:$L$1,0))/'31.10'!$E59,1)</f>
        <v>#N/A</v>
      </c>
      <c r="S59" s="92" t="e">
        <f t="array" ref="S59">+ROUND(INDEX(FCSTSDV!$D$2:$L$72,MATCH('31.10'!$D59,FCSTSDV!$C$2:$C$72,0),MATCH('31.10'!S$3,FCSTSDV!$D$1:$L$1,0))/'31.10'!$E59,1)</f>
        <v>#N/A</v>
      </c>
      <c r="T59" s="92" t="e">
        <f t="array" ref="T59">+ROUND(INDEX(FCSTSDV!$D$2:$L$72,MATCH('31.10'!$D59,FCSTSDV!$C$2:$C$72,0),MATCH('31.10'!T$3,FCSTSDV!$D$1:$L$1,0))/'31.10'!$E59,1)</f>
        <v>#N/A</v>
      </c>
      <c r="U59" s="92" t="e">
        <f t="array" ref="U59">+ROUND(INDEX(FCSTSDV!$D$2:$L$72,MATCH('31.10'!$D59,FCSTSDV!$C$2:$C$72,0),MATCH('31.10'!U$3,FCSTSDV!$D$1:$L$1,0))/'31.10'!$E59,1)</f>
        <v>#N/A</v>
      </c>
      <c r="V59" s="92" t="e">
        <f t="array" ref="V59">+ROUND(INDEX(FCSTSDV!$D$2:$L$72,MATCH('31.10'!$D59,FCSTSDV!$C$2:$C$72,0),MATCH('31.10'!V$3,FCSTSDV!$D$1:$L$1,0))/'31.10'!$E59,1)</f>
        <v>#N/A</v>
      </c>
      <c r="W59" s="92" t="e">
        <f t="array" ref="W59">+ROUND(INDEX(FCSTSDV!$D$2:$L$72,MATCH('31.10'!$D59,FCSTSDV!$C$2:$C$72,0),MATCH('31.10'!W$3,FCSTSDV!$D$1:$L$1,0))/'31.10'!$E59,1)</f>
        <v>#N/A</v>
      </c>
      <c r="X59" s="92" t="e">
        <f t="array" ref="X59">+ROUND(INDEX(FCSTSDV!$D$2:$L$72,MATCH('31.10'!$D59,FCSTSDV!$C$2:$C$72,0),MATCH('31.10'!X$3,FCSTSDV!$D$1:$L$1,0))/'31.10'!$E59,1)</f>
        <v>#N/A</v>
      </c>
      <c r="Y59" s="92" t="e">
        <f t="array" ref="Y59">+ROUND(INDEX(FCSTSDV!$D$2:$L$72,MATCH('31.10'!$D59,FCSTSDV!$C$2:$C$72,0),MATCH('31.10'!Y$3,FCSTSDV!$D$1:$L$1,0))/'31.10'!$E59,1)</f>
        <v>#N/A</v>
      </c>
      <c r="Z59" s="92" t="e">
        <f t="array" ref="Z59">+ROUND(INDEX(FCSTSDV!$D$2:$L$72,MATCH('31.10'!$D59,FCSTSDV!$C$2:$C$72,0),MATCH('31.10'!Z$3,FCSTSDV!$D$1:$L$1,0))/'31.10'!$E59,1)</f>
        <v>#N/A</v>
      </c>
      <c r="AA59" s="92" t="e">
        <f t="array" ref="AA59">+ROUND(INDEX(FCSTSDV!$D$2:$L$72,MATCH('31.10'!$D59,FCSTSDV!$C$2:$C$72,0),MATCH('31.10'!AA$3,FCSTSDV!$D$1:$L$1,0))/'31.10'!$E59,1)</f>
        <v>#N/A</v>
      </c>
      <c r="AB59" s="92" t="e">
        <f t="array" ref="AB59">+ROUND(INDEX(FCSTSDV!$D$2:$L$72,MATCH('31.10'!$D59,FCSTSDV!$C$2:$C$72,0),MATCH('31.10'!AB$3,FCSTSDV!$D$1:$L$1,0))/'31.10'!$E59,1)</f>
        <v>#N/A</v>
      </c>
      <c r="AC59" s="92" t="e">
        <f t="array" ref="AC59">+ROUND(INDEX(FCSTSDV!$D$2:$L$72,MATCH('31.10'!$D59,FCSTSDV!$C$2:$C$72,0),MATCH('31.10'!AC$3,FCSTSDV!$D$1:$L$1,0))/'31.10'!$E59,1)</f>
        <v>#N/A</v>
      </c>
      <c r="AD59" s="92" t="e">
        <f t="array" ref="AD59">+ROUND(INDEX(FCSTSDV!$D$2:$L$72,MATCH('31.10'!$D59,FCSTSDV!$C$2:$C$72,0),MATCH('31.10'!AD$3,FCSTSDV!$D$1:$L$1,0))/'31.10'!$E59,1)</f>
        <v>#N/A</v>
      </c>
      <c r="AE59" s="92" t="e">
        <f>+ROUND(INDEX(FCSTSDV!$D$2:$L$673,MATCH('31.10'!$D59,FCSTSDV!$C$2:$C$673,0),MATCH('31.10'!AE$3,FCSTSDV!$D$1:$L$1,0))/'31.10'!$E59,1)</f>
        <v>#N/A</v>
      </c>
      <c r="AF59" s="92" t="e">
        <f>+ROUND(INDEX(FCSTSDV!$D$2:$L$673,MATCH('31.10'!$D59,FCSTSDV!$C$2:$C$673,0),MATCH('31.10'!AF$3,FCSTSDV!$D$1:$L$1,0))/'31.10'!$E59,1)</f>
        <v>#N/A</v>
      </c>
      <c r="AG59" s="92" t="e">
        <f>+ROUND(INDEX(FCSTSDV!$D$2:$L$673,MATCH('31.10'!$D59,FCSTSDV!$C$2:$C$673,0),MATCH('31.10'!AG$3,FCSTSDV!$D$1:$L$1,0))/'31.10'!$E59,1)</f>
        <v>#N/A</v>
      </c>
      <c r="AH59" s="92" t="e">
        <f>+ROUND(INDEX(FCSTSDV!$D$2:$L$673,MATCH('31.10'!$D59,FCSTSDV!$C$2:$C$673,0),MATCH('31.10'!AH$3,FCSTSDV!$D$1:$L$1,0))/'31.10'!$E59,1)</f>
        <v>#N/A</v>
      </c>
      <c r="AI59" s="92" t="e">
        <f>+ROUND(INDEX(FCSTSDV!$D$2:$L$673,MATCH('31.10'!$D59,FCSTSDV!$C$2:$C$673,0),MATCH('31.10'!AI$3,FCSTSDV!$D$1:$L$1,0))/'31.10'!$E59,1)</f>
        <v>#N/A</v>
      </c>
      <c r="AJ59" s="92" t="e">
        <f>+ROUND(INDEX(FCSTSDV!$D$2:$L$673,MATCH('31.10'!$D59,FCSTSDV!$C$2:$C$673,0),MATCH('31.10'!AJ$3,FCSTSDV!$D$1:$L$1,0))/'31.10'!$E59,1)</f>
        <v>#N/A</v>
      </c>
    </row>
    <row r="60" spans="1:36" ht="20.100000000000001" customHeight="1">
      <c r="A60" s="813"/>
      <c r="B60" s="795"/>
      <c r="C60" s="70" t="s">
        <v>107</v>
      </c>
      <c r="D60" s="69" t="s">
        <v>119</v>
      </c>
      <c r="E60" s="49">
        <v>2800</v>
      </c>
      <c r="F60" s="799"/>
      <c r="G60" s="799"/>
      <c r="H60" s="830"/>
      <c r="I60" s="81">
        <f>+ROUND(IFERROR(VLOOKUP(D60,FCSTSDV!$C$2:$C$72,26,0),0)/'31.10'!E60+0,0)</f>
        <v>0</v>
      </c>
      <c r="J60" s="92" t="e">
        <f t="array" ref="J60">+ROUND(INDEX(FCSTSDV!$D$2:$L$72,MATCH('31.10'!$D60,FCSTSDV!$C$2:$C$72,0),MATCH('31.10'!J$3,FCSTSDV!$D$1:$L$1,0))/'31.10'!$E60,1)</f>
        <v>#N/A</v>
      </c>
      <c r="K60" s="92" t="e">
        <f t="array" ref="K60">+ROUND(INDEX(FCSTSDV!$D$2:$L$72,MATCH('31.10'!$D60,FCSTSDV!$C$2:$C$72,0),MATCH('31.10'!K$3,FCSTSDV!$D$1:$L$1,0))/'31.10'!$E60,1)</f>
        <v>#N/A</v>
      </c>
      <c r="L60" s="92" t="e">
        <f t="array" ref="L60">+ROUND(INDEX(FCSTSDV!$D$2:$L$72,MATCH('31.10'!$D60,FCSTSDV!$C$2:$C$72,0),MATCH('31.10'!L$3,FCSTSDV!$D$1:$L$1,0))/'31.10'!$E60,1)</f>
        <v>#N/A</v>
      </c>
      <c r="M60" s="92" t="e">
        <f t="array" ref="M60">+ROUND(INDEX(FCSTSDV!$D$2:$L$72,MATCH('31.10'!$D60,FCSTSDV!$C$2:$C$72,0),MATCH('31.10'!M$3,FCSTSDV!$D$1:$L$1,0))/'31.10'!$E60,1)</f>
        <v>#N/A</v>
      </c>
      <c r="N60" s="92" t="e">
        <f t="array" ref="N60">+ROUND(INDEX(FCSTSDV!$D$2:$L$72,MATCH('31.10'!$D60,FCSTSDV!$C$2:$C$72,0),MATCH('31.10'!N$3,FCSTSDV!$D$1:$L$1,0))/'31.10'!$E60,1)</f>
        <v>#N/A</v>
      </c>
      <c r="O60" s="92" t="e">
        <f t="array" ref="O60">+ROUND(INDEX(FCSTSDV!$D$2:$L$72,MATCH('31.10'!$D60,FCSTSDV!$C$2:$C$72,0),MATCH('31.10'!O$3,FCSTSDV!$D$1:$L$1,0))/'31.10'!$E60,1)</f>
        <v>#N/A</v>
      </c>
      <c r="P60" s="92" t="e">
        <f t="array" ref="P60">+ROUND(INDEX(FCSTSDV!$D$2:$L$72,MATCH('31.10'!$D60,FCSTSDV!$C$2:$C$72,0),MATCH('31.10'!P$3,FCSTSDV!$D$1:$L$1,0))/'31.10'!$E60,1)</f>
        <v>#N/A</v>
      </c>
      <c r="Q60" s="92" t="e">
        <f t="array" ref="Q60">+ROUND(INDEX(FCSTSDV!$D$2:$L$72,MATCH('31.10'!$D60,FCSTSDV!$C$2:$C$72,0),MATCH('31.10'!Q$3,FCSTSDV!$D$1:$L$1,0))/'31.10'!$E60,1)</f>
        <v>#N/A</v>
      </c>
      <c r="R60" s="92" t="e">
        <f t="array" ref="R60">+ROUND(INDEX(FCSTSDV!$D$2:$L$72,MATCH('31.10'!$D60,FCSTSDV!$C$2:$C$72,0),MATCH('31.10'!R$3,FCSTSDV!$D$1:$L$1,0))/'31.10'!$E60,1)</f>
        <v>#N/A</v>
      </c>
      <c r="S60" s="92" t="e">
        <f t="array" ref="S60">+ROUND(INDEX(FCSTSDV!$D$2:$L$72,MATCH('31.10'!$D60,FCSTSDV!$C$2:$C$72,0),MATCH('31.10'!S$3,FCSTSDV!$D$1:$L$1,0))/'31.10'!$E60,1)</f>
        <v>#N/A</v>
      </c>
      <c r="T60" s="92" t="e">
        <f t="array" ref="T60">+ROUND(INDEX(FCSTSDV!$D$2:$L$72,MATCH('31.10'!$D60,FCSTSDV!$C$2:$C$72,0),MATCH('31.10'!T$3,FCSTSDV!$D$1:$L$1,0))/'31.10'!$E60,1)</f>
        <v>#N/A</v>
      </c>
      <c r="U60" s="92" t="e">
        <f t="array" ref="U60">+ROUND(INDEX(FCSTSDV!$D$2:$L$72,MATCH('31.10'!$D60,FCSTSDV!$C$2:$C$72,0),MATCH('31.10'!U$3,FCSTSDV!$D$1:$L$1,0))/'31.10'!$E60,1)</f>
        <v>#N/A</v>
      </c>
      <c r="V60" s="92" t="e">
        <f t="array" ref="V60">+ROUND(INDEX(FCSTSDV!$D$2:$L$72,MATCH('31.10'!$D60,FCSTSDV!$C$2:$C$72,0),MATCH('31.10'!V$3,FCSTSDV!$D$1:$L$1,0))/'31.10'!$E60,1)</f>
        <v>#N/A</v>
      </c>
      <c r="W60" s="92" t="e">
        <f t="array" ref="W60">+ROUND(INDEX(FCSTSDV!$D$2:$L$72,MATCH('31.10'!$D60,FCSTSDV!$C$2:$C$72,0),MATCH('31.10'!W$3,FCSTSDV!$D$1:$L$1,0))/'31.10'!$E60,1)</f>
        <v>#N/A</v>
      </c>
      <c r="X60" s="92" t="e">
        <f t="array" ref="X60">+ROUND(INDEX(FCSTSDV!$D$2:$L$72,MATCH('31.10'!$D60,FCSTSDV!$C$2:$C$72,0),MATCH('31.10'!X$3,FCSTSDV!$D$1:$L$1,0))/'31.10'!$E60,1)</f>
        <v>#N/A</v>
      </c>
      <c r="Y60" s="92" t="e">
        <f t="array" ref="Y60">+ROUND(INDEX(FCSTSDV!$D$2:$L$72,MATCH('31.10'!$D60,FCSTSDV!$C$2:$C$72,0),MATCH('31.10'!Y$3,FCSTSDV!$D$1:$L$1,0))/'31.10'!$E60,1)</f>
        <v>#N/A</v>
      </c>
      <c r="Z60" s="92" t="e">
        <f t="array" ref="Z60">+ROUND(INDEX(FCSTSDV!$D$2:$L$72,MATCH('31.10'!$D60,FCSTSDV!$C$2:$C$72,0),MATCH('31.10'!Z$3,FCSTSDV!$D$1:$L$1,0))/'31.10'!$E60,1)</f>
        <v>#N/A</v>
      </c>
      <c r="AA60" s="92" t="e">
        <f t="array" ref="AA60">+ROUND(INDEX(FCSTSDV!$D$2:$L$72,MATCH('31.10'!$D60,FCSTSDV!$C$2:$C$72,0),MATCH('31.10'!AA$3,FCSTSDV!$D$1:$L$1,0))/'31.10'!$E60,1)</f>
        <v>#N/A</v>
      </c>
      <c r="AB60" s="92" t="e">
        <f t="array" ref="AB60">+ROUND(INDEX(FCSTSDV!$D$2:$L$72,MATCH('31.10'!$D60,FCSTSDV!$C$2:$C$72,0),MATCH('31.10'!AB$3,FCSTSDV!$D$1:$L$1,0))/'31.10'!$E60,1)</f>
        <v>#N/A</v>
      </c>
      <c r="AC60" s="92" t="e">
        <f t="array" ref="AC60">+ROUND(INDEX(FCSTSDV!$D$2:$L$72,MATCH('31.10'!$D60,FCSTSDV!$C$2:$C$72,0),MATCH('31.10'!AC$3,FCSTSDV!$D$1:$L$1,0))/'31.10'!$E60,1)</f>
        <v>#N/A</v>
      </c>
      <c r="AD60" s="92" t="e">
        <f t="array" ref="AD60">+ROUND(INDEX(FCSTSDV!$D$2:$L$72,MATCH('31.10'!$D60,FCSTSDV!$C$2:$C$72,0),MATCH('31.10'!AD$3,FCSTSDV!$D$1:$L$1,0))/'31.10'!$E60,1)</f>
        <v>#N/A</v>
      </c>
      <c r="AE60" s="92" t="e">
        <f>+ROUND(INDEX(FCSTSDV!$D$2:$L$673,MATCH('31.10'!$D60,FCSTSDV!$C$2:$C$673,0),MATCH('31.10'!AE$3,FCSTSDV!$D$1:$L$1,0))/'31.10'!$E60,1)</f>
        <v>#N/A</v>
      </c>
      <c r="AF60" s="92" t="e">
        <f>+ROUND(INDEX(FCSTSDV!$D$2:$L$673,MATCH('31.10'!$D60,FCSTSDV!$C$2:$C$673,0),MATCH('31.10'!AF$3,FCSTSDV!$D$1:$L$1,0))/'31.10'!$E60,1)</f>
        <v>#N/A</v>
      </c>
      <c r="AG60" s="92" t="e">
        <f>+ROUND(INDEX(FCSTSDV!$D$2:$L$673,MATCH('31.10'!$D60,FCSTSDV!$C$2:$C$673,0),MATCH('31.10'!AG$3,FCSTSDV!$D$1:$L$1,0))/'31.10'!$E60,1)</f>
        <v>#N/A</v>
      </c>
      <c r="AH60" s="92" t="e">
        <f>+ROUND(INDEX(FCSTSDV!$D$2:$L$673,MATCH('31.10'!$D60,FCSTSDV!$C$2:$C$673,0),MATCH('31.10'!AH$3,FCSTSDV!$D$1:$L$1,0))/'31.10'!$E60,1)</f>
        <v>#N/A</v>
      </c>
      <c r="AI60" s="92" t="e">
        <f>+ROUND(INDEX(FCSTSDV!$D$2:$L$673,MATCH('31.10'!$D60,FCSTSDV!$C$2:$C$673,0),MATCH('31.10'!AI$3,FCSTSDV!$D$1:$L$1,0))/'31.10'!$E60,1)</f>
        <v>#N/A</v>
      </c>
      <c r="AJ60" s="92" t="e">
        <f>+ROUND(INDEX(FCSTSDV!$D$2:$L$673,MATCH('31.10'!$D60,FCSTSDV!$C$2:$C$673,0),MATCH('31.10'!AJ$3,FCSTSDV!$D$1:$L$1,0))/'31.10'!$E60,1)</f>
        <v>#N/A</v>
      </c>
    </row>
    <row r="61" spans="1:36" ht="20.100000000000001" customHeight="1">
      <c r="A61" s="807"/>
      <c r="B61" s="792"/>
      <c r="C61" s="71"/>
      <c r="D61" s="52" t="s">
        <v>42</v>
      </c>
      <c r="E61" s="53" t="s">
        <v>43</v>
      </c>
      <c r="F61" s="800"/>
      <c r="G61" s="800"/>
      <c r="H61" s="827"/>
      <c r="I61" s="87">
        <f>+SUM(I50:I60)</f>
        <v>0</v>
      </c>
      <c r="J61" s="90" t="e">
        <f t="shared" ref="J61:W61" si="8">+$H$50+$I$61-SUM(J50:J60)</f>
        <v>#N/A</v>
      </c>
      <c r="K61" s="90" t="e">
        <f t="shared" si="8"/>
        <v>#N/A</v>
      </c>
      <c r="L61" s="90" t="e">
        <f t="shared" si="8"/>
        <v>#N/A</v>
      </c>
      <c r="M61" s="90" t="e">
        <f t="shared" si="8"/>
        <v>#N/A</v>
      </c>
      <c r="N61" s="90" t="e">
        <f t="shared" si="8"/>
        <v>#N/A</v>
      </c>
      <c r="O61" s="90" t="e">
        <f t="shared" si="8"/>
        <v>#N/A</v>
      </c>
      <c r="P61" s="90" t="e">
        <f t="shared" si="8"/>
        <v>#N/A</v>
      </c>
      <c r="Q61" s="90" t="e">
        <f t="shared" si="8"/>
        <v>#N/A</v>
      </c>
      <c r="R61" s="90" t="e">
        <f t="shared" si="8"/>
        <v>#N/A</v>
      </c>
      <c r="S61" s="90" t="e">
        <f t="shared" si="8"/>
        <v>#N/A</v>
      </c>
      <c r="T61" s="90" t="e">
        <f t="shared" si="8"/>
        <v>#N/A</v>
      </c>
      <c r="U61" s="90" t="e">
        <f t="shared" si="8"/>
        <v>#N/A</v>
      </c>
      <c r="V61" s="90" t="e">
        <f t="shared" si="8"/>
        <v>#N/A</v>
      </c>
      <c r="W61" s="90" t="e">
        <f t="shared" si="8"/>
        <v>#N/A</v>
      </c>
      <c r="X61" s="90" t="e">
        <f t="shared" ref="X61:AC61" si="9">+$H$50+$I$61-SUM(X50:X60)</f>
        <v>#N/A</v>
      </c>
      <c r="Y61" s="90" t="e">
        <f t="shared" si="9"/>
        <v>#N/A</v>
      </c>
      <c r="Z61" s="90" t="e">
        <f t="shared" si="9"/>
        <v>#N/A</v>
      </c>
      <c r="AA61" s="90" t="e">
        <f t="shared" si="9"/>
        <v>#N/A</v>
      </c>
      <c r="AB61" s="90" t="e">
        <f t="shared" si="9"/>
        <v>#N/A</v>
      </c>
      <c r="AC61" s="90" t="e">
        <f t="shared" si="9"/>
        <v>#N/A</v>
      </c>
      <c r="AD61" s="90" t="e">
        <f>+AC61-SUM(AD50:AD60)</f>
        <v>#N/A</v>
      </c>
      <c r="AE61" s="90" t="e">
        <f t="shared" ref="AE61:AJ61" si="10">+AD61-SUM(AE50:AE60)</f>
        <v>#N/A</v>
      </c>
      <c r="AF61" s="90" t="e">
        <f t="shared" si="10"/>
        <v>#N/A</v>
      </c>
      <c r="AG61" s="90" t="e">
        <f t="shared" si="10"/>
        <v>#N/A</v>
      </c>
      <c r="AH61" s="90" t="e">
        <f t="shared" si="10"/>
        <v>#N/A</v>
      </c>
      <c r="AI61" s="90" t="e">
        <f t="shared" si="10"/>
        <v>#N/A</v>
      </c>
      <c r="AJ61" s="90" t="e">
        <f t="shared" si="10"/>
        <v>#N/A</v>
      </c>
    </row>
    <row r="62" spans="1:36" ht="20.100000000000001" customHeight="1">
      <c r="A62" s="806" t="s">
        <v>14</v>
      </c>
      <c r="B62" s="791" t="s">
        <v>123</v>
      </c>
      <c r="C62" s="72" t="s">
        <v>124</v>
      </c>
      <c r="D62" s="73" t="s">
        <v>41</v>
      </c>
      <c r="E62" s="44">
        <v>100</v>
      </c>
      <c r="F62" s="798"/>
      <c r="G62" s="798">
        <v>0</v>
      </c>
      <c r="H62" s="826">
        <f>+VLOOKUP(B62,'[5]TÚI BÓNG'!$B$4:$E$153,4,0)</f>
        <v>11400</v>
      </c>
      <c r="I62" s="81">
        <f>+ROUND(IFERROR(VLOOKUP(D62,FCSTSDV!$C$2:$C$72,26,0),0)/'31.10'!E62+0,0)</f>
        <v>0</v>
      </c>
      <c r="J62" s="92" t="e">
        <f t="array" ref="J62">+ROUND(INDEX(FCSTSDV!$D$2:$L$72,MATCH('31.10'!$D62,FCSTSDV!$C$2:$C$72,0),MATCH('31.10'!J$3,FCSTSDV!$D$1:$L$1,0))/'31.10'!$E62,1)</f>
        <v>#N/A</v>
      </c>
      <c r="K62" s="92" t="e">
        <f t="array" ref="K62">+ROUND(INDEX(FCSTSDV!$D$2:$L$72,MATCH('31.10'!$D62,FCSTSDV!$C$2:$C$72,0),MATCH('31.10'!K$3,FCSTSDV!$D$1:$L$1,0))/'31.10'!$E62,1)</f>
        <v>#N/A</v>
      </c>
      <c r="L62" s="92" t="e">
        <f t="array" ref="L62">+ROUND(INDEX(FCSTSDV!$D$2:$L$72,MATCH('31.10'!$D62,FCSTSDV!$C$2:$C$72,0),MATCH('31.10'!L$3,FCSTSDV!$D$1:$L$1,0))/'31.10'!$E62,1)</f>
        <v>#N/A</v>
      </c>
      <c r="M62" s="92" t="e">
        <f t="array" ref="M62">+ROUND(INDEX(FCSTSDV!$D$2:$L$72,MATCH('31.10'!$D62,FCSTSDV!$C$2:$C$72,0),MATCH('31.10'!M$3,FCSTSDV!$D$1:$L$1,0))/'31.10'!$E62,1)</f>
        <v>#N/A</v>
      </c>
      <c r="N62" s="92" t="e">
        <f t="array" ref="N62">+ROUND(INDEX(FCSTSDV!$D$2:$L$72,MATCH('31.10'!$D62,FCSTSDV!$C$2:$C$72,0),MATCH('31.10'!N$3,FCSTSDV!$D$1:$L$1,0))/'31.10'!$E62,1)</f>
        <v>#N/A</v>
      </c>
      <c r="O62" s="92" t="e">
        <f t="array" ref="O62">+ROUND(INDEX(FCSTSDV!$D$2:$L$72,MATCH('31.10'!$D62,FCSTSDV!$C$2:$C$72,0),MATCH('31.10'!O$3,FCSTSDV!$D$1:$L$1,0))/'31.10'!$E62,1)</f>
        <v>#N/A</v>
      </c>
      <c r="P62" s="92" t="e">
        <f t="array" ref="P62">+ROUND(INDEX(FCSTSDV!$D$2:$L$72,MATCH('31.10'!$D62,FCSTSDV!$C$2:$C$72,0),MATCH('31.10'!P$3,FCSTSDV!$D$1:$L$1,0))/'31.10'!$E62,1)</f>
        <v>#N/A</v>
      </c>
      <c r="Q62" s="92" t="e">
        <f t="array" ref="Q62">+ROUND(INDEX(FCSTSDV!$D$2:$L$72,MATCH('31.10'!$D62,FCSTSDV!$C$2:$C$72,0),MATCH('31.10'!Q$3,FCSTSDV!$D$1:$L$1,0))/'31.10'!$E62,1)</f>
        <v>#N/A</v>
      </c>
      <c r="R62" s="92" t="e">
        <f t="array" ref="R62">+ROUND(INDEX(FCSTSDV!$D$2:$L$72,MATCH('31.10'!$D62,FCSTSDV!$C$2:$C$72,0),MATCH('31.10'!R$3,FCSTSDV!$D$1:$L$1,0))/'31.10'!$E62,1)</f>
        <v>#N/A</v>
      </c>
      <c r="S62" s="92" t="e">
        <f t="array" ref="S62">+ROUND(INDEX(FCSTSDV!$D$2:$L$72,MATCH('31.10'!$D62,FCSTSDV!$C$2:$C$72,0),MATCH('31.10'!S$3,FCSTSDV!$D$1:$L$1,0))/'31.10'!$E62,1)</f>
        <v>#N/A</v>
      </c>
      <c r="T62" s="92" t="e">
        <f t="array" ref="T62">+ROUND(INDEX(FCSTSDV!$D$2:$L$72,MATCH('31.10'!$D62,FCSTSDV!$C$2:$C$72,0),MATCH('31.10'!T$3,FCSTSDV!$D$1:$L$1,0))/'31.10'!$E62,1)</f>
        <v>#N/A</v>
      </c>
      <c r="U62" s="92" t="e">
        <f t="array" ref="U62">+ROUND(INDEX(FCSTSDV!$D$2:$L$72,MATCH('31.10'!$D62,FCSTSDV!$C$2:$C$72,0),MATCH('31.10'!U$3,FCSTSDV!$D$1:$L$1,0))/'31.10'!$E62,1)</f>
        <v>#N/A</v>
      </c>
      <c r="V62" s="92" t="e">
        <f t="array" ref="V62">+ROUND(INDEX(FCSTSDV!$D$2:$L$72,MATCH('31.10'!$D62,FCSTSDV!$C$2:$C$72,0),MATCH('31.10'!V$3,FCSTSDV!$D$1:$L$1,0))/'31.10'!$E62,1)</f>
        <v>#N/A</v>
      </c>
      <c r="W62" s="92" t="e">
        <f t="array" ref="W62">+ROUND(INDEX(FCSTSDV!$D$2:$L$72,MATCH('31.10'!$D62,FCSTSDV!$C$2:$C$72,0),MATCH('31.10'!W$3,FCSTSDV!$D$1:$L$1,0))/'31.10'!$E62,1)</f>
        <v>#N/A</v>
      </c>
      <c r="X62" s="92" t="e">
        <f t="array" ref="X62">+ROUND(INDEX(FCSTSDV!$D$2:$L$72,MATCH('31.10'!$D62,FCSTSDV!$C$2:$C$72,0),MATCH('31.10'!X$3,FCSTSDV!$D$1:$L$1,0))/'31.10'!$E62,1)</f>
        <v>#N/A</v>
      </c>
      <c r="Y62" s="92" t="e">
        <f t="array" ref="Y62">+ROUND(INDEX(FCSTSDV!$D$2:$L$72,MATCH('31.10'!$D62,FCSTSDV!$C$2:$C$72,0),MATCH('31.10'!Y$3,FCSTSDV!$D$1:$L$1,0))/'31.10'!$E62,1)</f>
        <v>#N/A</v>
      </c>
      <c r="Z62" s="92" t="e">
        <f t="array" ref="Z62">+ROUND(INDEX(FCSTSDV!$D$2:$L$72,MATCH('31.10'!$D62,FCSTSDV!$C$2:$C$72,0),MATCH('31.10'!Z$3,FCSTSDV!$D$1:$L$1,0))/'31.10'!$E62,1)</f>
        <v>#N/A</v>
      </c>
      <c r="AA62" s="92" t="e">
        <f t="array" ref="AA62">+ROUND(INDEX(FCSTSDV!$D$2:$L$72,MATCH('31.10'!$D62,FCSTSDV!$C$2:$C$72,0),MATCH('31.10'!AA$3,FCSTSDV!$D$1:$L$1,0))/'31.10'!$E62,1)</f>
        <v>#N/A</v>
      </c>
      <c r="AB62" s="92" t="e">
        <f t="array" ref="AB62">+ROUND(INDEX(FCSTSDV!$D$2:$L$72,MATCH('31.10'!$D62,FCSTSDV!$C$2:$C$72,0),MATCH('31.10'!AB$3,FCSTSDV!$D$1:$L$1,0))/'31.10'!$E62,1)</f>
        <v>#N/A</v>
      </c>
      <c r="AC62" s="92" t="e">
        <f t="array" ref="AC62">+ROUND(INDEX(FCSTSDV!$D$2:$L$72,MATCH('31.10'!$D62,FCSTSDV!$C$2:$C$72,0),MATCH('31.10'!AC$3,FCSTSDV!$D$1:$L$1,0))/'31.10'!$E62,1)</f>
        <v>#N/A</v>
      </c>
      <c r="AD62" s="92" t="e">
        <f t="array" ref="AD62">+ROUND(INDEX(FCSTSDV!$D$2:$L$72,MATCH('31.10'!$D62,FCSTSDV!$C$2:$C$72,0),MATCH('31.10'!AD$3,FCSTSDV!$D$1:$L$1,0))/'31.10'!$E62,1)</f>
        <v>#N/A</v>
      </c>
      <c r="AE62" s="92" t="e">
        <f>+ROUND(INDEX(FCSTSDV!$D$2:$L$673,MATCH('31.10'!$D62,FCSTSDV!$C$2:$C$673,0),MATCH('31.10'!AE$3,FCSTSDV!$D$1:$L$1,0))/'31.10'!$E62,1)</f>
        <v>#N/A</v>
      </c>
      <c r="AF62" s="92" t="e">
        <f>+ROUND(INDEX(FCSTSDV!$D$2:$L$673,MATCH('31.10'!$D62,FCSTSDV!$C$2:$C$673,0),MATCH('31.10'!AF$3,FCSTSDV!$D$1:$L$1,0))/'31.10'!$E62,1)</f>
        <v>#N/A</v>
      </c>
      <c r="AG62" s="92" t="e">
        <f>+ROUND(INDEX(FCSTSDV!$D$2:$L$673,MATCH('31.10'!$D62,FCSTSDV!$C$2:$C$673,0),MATCH('31.10'!AG$3,FCSTSDV!$D$1:$L$1,0))/'31.10'!$E62,1)</f>
        <v>#N/A</v>
      </c>
      <c r="AH62" s="92" t="e">
        <f>+ROUND(INDEX(FCSTSDV!$D$2:$L$673,MATCH('31.10'!$D62,FCSTSDV!$C$2:$C$673,0),MATCH('31.10'!AH$3,FCSTSDV!$D$1:$L$1,0))/'31.10'!$E62,1)</f>
        <v>#N/A</v>
      </c>
      <c r="AI62" s="92" t="e">
        <f>+ROUND(INDEX(FCSTSDV!$D$2:$L$673,MATCH('31.10'!$D62,FCSTSDV!$C$2:$C$673,0),MATCH('31.10'!AI$3,FCSTSDV!$D$1:$L$1,0))/'31.10'!$E62,1)</f>
        <v>#N/A</v>
      </c>
      <c r="AJ62" s="92" t="e">
        <f>+ROUND(INDEX(FCSTSDV!$D$2:$L$673,MATCH('31.10'!$D62,FCSTSDV!$C$2:$C$673,0),MATCH('31.10'!AJ$3,FCSTSDV!$D$1:$L$1,0))/'31.10'!$E62,1)</f>
        <v>#N/A</v>
      </c>
    </row>
    <row r="63" spans="1:36" ht="20.100000000000001" customHeight="1">
      <c r="A63" s="807"/>
      <c r="B63" s="792"/>
      <c r="C63" s="74"/>
      <c r="D63" s="52" t="s">
        <v>42</v>
      </c>
      <c r="E63" s="53" t="s">
        <v>43</v>
      </c>
      <c r="F63" s="800"/>
      <c r="G63" s="800"/>
      <c r="H63" s="827"/>
      <c r="I63" s="87">
        <f>+SUM(I62:I62)</f>
        <v>0</v>
      </c>
      <c r="J63" s="90" t="e">
        <f t="shared" ref="J63:R63" si="11">$H62+$I$63-SUM(J62:J62)</f>
        <v>#N/A</v>
      </c>
      <c r="K63" s="90" t="e">
        <f t="shared" si="11"/>
        <v>#N/A</v>
      </c>
      <c r="L63" s="90" t="e">
        <f t="shared" si="11"/>
        <v>#N/A</v>
      </c>
      <c r="M63" s="90" t="e">
        <f t="shared" si="11"/>
        <v>#N/A</v>
      </c>
      <c r="N63" s="90" t="e">
        <f t="shared" si="11"/>
        <v>#N/A</v>
      </c>
      <c r="O63" s="90" t="e">
        <f t="shared" si="11"/>
        <v>#N/A</v>
      </c>
      <c r="P63" s="90" t="e">
        <f t="shared" si="11"/>
        <v>#N/A</v>
      </c>
      <c r="Q63" s="90" t="e">
        <f t="shared" si="11"/>
        <v>#N/A</v>
      </c>
      <c r="R63" s="90" t="e">
        <f t="shared" si="11"/>
        <v>#N/A</v>
      </c>
      <c r="S63" s="90" t="e">
        <f t="shared" ref="S63:AC63" si="12">$H62+$I$63-SUM(S62:S62)</f>
        <v>#N/A</v>
      </c>
      <c r="T63" s="90" t="e">
        <f t="shared" si="12"/>
        <v>#N/A</v>
      </c>
      <c r="U63" s="90" t="e">
        <f t="shared" si="12"/>
        <v>#N/A</v>
      </c>
      <c r="V63" s="90" t="e">
        <f t="shared" si="12"/>
        <v>#N/A</v>
      </c>
      <c r="W63" s="90" t="e">
        <f t="shared" si="12"/>
        <v>#N/A</v>
      </c>
      <c r="X63" s="90" t="e">
        <f t="shared" si="12"/>
        <v>#N/A</v>
      </c>
      <c r="Y63" s="90" t="e">
        <f t="shared" si="12"/>
        <v>#N/A</v>
      </c>
      <c r="Z63" s="90" t="e">
        <f t="shared" si="12"/>
        <v>#N/A</v>
      </c>
      <c r="AA63" s="90" t="e">
        <f t="shared" si="12"/>
        <v>#N/A</v>
      </c>
      <c r="AB63" s="90" t="e">
        <f t="shared" si="12"/>
        <v>#N/A</v>
      </c>
      <c r="AC63" s="90" t="e">
        <f t="shared" si="12"/>
        <v>#N/A</v>
      </c>
      <c r="AD63" s="90" t="e">
        <f t="shared" ref="AD63:AJ63" si="13">+AC63-SUM(AD62:AD62)</f>
        <v>#N/A</v>
      </c>
      <c r="AE63" s="90" t="e">
        <f t="shared" si="13"/>
        <v>#N/A</v>
      </c>
      <c r="AF63" s="90" t="e">
        <f t="shared" si="13"/>
        <v>#N/A</v>
      </c>
      <c r="AG63" s="90" t="e">
        <f t="shared" si="13"/>
        <v>#N/A</v>
      </c>
      <c r="AH63" s="90" t="e">
        <f t="shared" si="13"/>
        <v>#N/A</v>
      </c>
      <c r="AI63" s="90" t="e">
        <f t="shared" si="13"/>
        <v>#N/A</v>
      </c>
      <c r="AJ63" s="90" t="e">
        <f t="shared" si="13"/>
        <v>#N/A</v>
      </c>
    </row>
    <row r="64" spans="1:36" ht="20.100000000000001" customHeight="1">
      <c r="A64" s="806" t="s">
        <v>14</v>
      </c>
      <c r="B64" s="791" t="s">
        <v>126</v>
      </c>
      <c r="C64" s="72" t="s">
        <v>124</v>
      </c>
      <c r="D64" s="73" t="s">
        <v>127</v>
      </c>
      <c r="E64" s="44">
        <v>756</v>
      </c>
      <c r="F64" s="798"/>
      <c r="G64" s="798">
        <v>0</v>
      </c>
      <c r="H64" s="826">
        <f>+VLOOKUP(B64,'[5]TÚI BÓNG'!$B$4:$E$153,4,0)</f>
        <v>4181</v>
      </c>
      <c r="I64" s="81">
        <f>+ROUND(IFERROR(VLOOKUP(D64,FCSTSDV!$C$2:$C$72,26,0),0)/'31.10'!E64+0,0)</f>
        <v>0</v>
      </c>
      <c r="J64" s="92" t="e">
        <f t="array" ref="J64">+ROUND(INDEX(FCSTSDV!$D$2:$L$72,MATCH('31.10'!$D64,FCSTSDV!$C$2:$C$72,0),MATCH('31.10'!J$3,FCSTSDV!$D$1:$L$1,0))/'31.10'!$E64,1)</f>
        <v>#N/A</v>
      </c>
      <c r="K64" s="92" t="e">
        <f t="array" ref="K64">+ROUND(INDEX(FCSTSDV!$D$2:$L$72,MATCH('31.10'!$D64,FCSTSDV!$C$2:$C$72,0),MATCH('31.10'!K$3,FCSTSDV!$D$1:$L$1,0))/'31.10'!$E64,1)</f>
        <v>#N/A</v>
      </c>
      <c r="L64" s="92" t="e">
        <f t="array" ref="L64">+ROUND(INDEX(FCSTSDV!$D$2:$L$72,MATCH('31.10'!$D64,FCSTSDV!$C$2:$C$72,0),MATCH('31.10'!L$3,FCSTSDV!$D$1:$L$1,0))/'31.10'!$E64,1)</f>
        <v>#N/A</v>
      </c>
      <c r="M64" s="92" t="e">
        <f t="array" ref="M64">+ROUND(INDEX(FCSTSDV!$D$2:$L$72,MATCH('31.10'!$D64,FCSTSDV!$C$2:$C$72,0),MATCH('31.10'!M$3,FCSTSDV!$D$1:$L$1,0))/'31.10'!$E64,1)</f>
        <v>#N/A</v>
      </c>
      <c r="N64" s="92" t="e">
        <f t="array" ref="N64">+ROUND(INDEX(FCSTSDV!$D$2:$L$72,MATCH('31.10'!$D64,FCSTSDV!$C$2:$C$72,0),MATCH('31.10'!N$3,FCSTSDV!$D$1:$L$1,0))/'31.10'!$E64,1)</f>
        <v>#N/A</v>
      </c>
      <c r="O64" s="92" t="e">
        <f t="array" ref="O64">+ROUND(INDEX(FCSTSDV!$D$2:$L$72,MATCH('31.10'!$D64,FCSTSDV!$C$2:$C$72,0),MATCH('31.10'!O$3,FCSTSDV!$D$1:$L$1,0))/'31.10'!$E64,1)</f>
        <v>#N/A</v>
      </c>
      <c r="P64" s="92" t="e">
        <f t="array" ref="P64">+ROUND(INDEX(FCSTSDV!$D$2:$L$72,MATCH('31.10'!$D64,FCSTSDV!$C$2:$C$72,0),MATCH('31.10'!P$3,FCSTSDV!$D$1:$L$1,0))/'31.10'!$E64,1)</f>
        <v>#N/A</v>
      </c>
      <c r="Q64" s="92" t="e">
        <f t="array" ref="Q64">+ROUND(INDEX(FCSTSDV!$D$2:$L$72,MATCH('31.10'!$D64,FCSTSDV!$C$2:$C$72,0),MATCH('31.10'!Q$3,FCSTSDV!$D$1:$L$1,0))/'31.10'!$E64,1)</f>
        <v>#N/A</v>
      </c>
      <c r="R64" s="92" t="e">
        <f t="array" ref="R64">+ROUND(INDEX(FCSTSDV!$D$2:$L$72,MATCH('31.10'!$D64,FCSTSDV!$C$2:$C$72,0),MATCH('31.10'!R$3,FCSTSDV!$D$1:$L$1,0))/'31.10'!$E64,1)</f>
        <v>#N/A</v>
      </c>
      <c r="S64" s="92" t="e">
        <f t="array" ref="S64">+ROUND(INDEX(FCSTSDV!$D$2:$L$72,MATCH('31.10'!$D64,FCSTSDV!$C$2:$C$72,0),MATCH('31.10'!S$3,FCSTSDV!$D$1:$L$1,0))/'31.10'!$E64,1)</f>
        <v>#N/A</v>
      </c>
      <c r="T64" s="92" t="e">
        <f t="array" ref="T64">+ROUND(INDEX(FCSTSDV!$D$2:$L$72,MATCH('31.10'!$D64,FCSTSDV!$C$2:$C$72,0),MATCH('31.10'!T$3,FCSTSDV!$D$1:$L$1,0))/'31.10'!$E64,1)</f>
        <v>#N/A</v>
      </c>
      <c r="U64" s="92" t="e">
        <f t="array" ref="U64">+ROUND(INDEX(FCSTSDV!$D$2:$L$72,MATCH('31.10'!$D64,FCSTSDV!$C$2:$C$72,0),MATCH('31.10'!U$3,FCSTSDV!$D$1:$L$1,0))/'31.10'!$E64,1)</f>
        <v>#N/A</v>
      </c>
      <c r="V64" s="92" t="e">
        <f t="array" ref="V64">+ROUND(INDEX(FCSTSDV!$D$2:$L$72,MATCH('31.10'!$D64,FCSTSDV!$C$2:$C$72,0),MATCH('31.10'!V$3,FCSTSDV!$D$1:$L$1,0))/'31.10'!$E64,1)</f>
        <v>#N/A</v>
      </c>
      <c r="W64" s="92" t="e">
        <f t="array" ref="W64">+ROUND(INDEX(FCSTSDV!$D$2:$L$72,MATCH('31.10'!$D64,FCSTSDV!$C$2:$C$72,0),MATCH('31.10'!W$3,FCSTSDV!$D$1:$L$1,0))/'31.10'!$E64,1)</f>
        <v>#N/A</v>
      </c>
      <c r="X64" s="92" t="e">
        <f t="array" ref="X64">+ROUND(INDEX(FCSTSDV!$D$2:$L$72,MATCH('31.10'!$D64,FCSTSDV!$C$2:$C$72,0),MATCH('31.10'!X$3,FCSTSDV!$D$1:$L$1,0))/'31.10'!$E64,1)</f>
        <v>#N/A</v>
      </c>
      <c r="Y64" s="92" t="e">
        <f t="array" ref="Y64">+ROUND(INDEX(FCSTSDV!$D$2:$L$72,MATCH('31.10'!$D64,FCSTSDV!$C$2:$C$72,0),MATCH('31.10'!Y$3,FCSTSDV!$D$1:$L$1,0))/'31.10'!$E64,1)</f>
        <v>#N/A</v>
      </c>
      <c r="Z64" s="92" t="e">
        <f t="array" ref="Z64">+ROUND(INDEX(FCSTSDV!$D$2:$L$72,MATCH('31.10'!$D64,FCSTSDV!$C$2:$C$72,0),MATCH('31.10'!Z$3,FCSTSDV!$D$1:$L$1,0))/'31.10'!$E64,1)</f>
        <v>#N/A</v>
      </c>
      <c r="AA64" s="92" t="e">
        <f t="array" ref="AA64">+ROUND(INDEX(FCSTSDV!$D$2:$L$72,MATCH('31.10'!$D64,FCSTSDV!$C$2:$C$72,0),MATCH('31.10'!AA$3,FCSTSDV!$D$1:$L$1,0))/'31.10'!$E64,1)</f>
        <v>#N/A</v>
      </c>
      <c r="AB64" s="92" t="e">
        <f t="array" ref="AB64">+ROUND(INDEX(FCSTSDV!$D$2:$L$72,MATCH('31.10'!$D64,FCSTSDV!$C$2:$C$72,0),MATCH('31.10'!AB$3,FCSTSDV!$D$1:$L$1,0))/'31.10'!$E64,1)</f>
        <v>#N/A</v>
      </c>
      <c r="AC64" s="92" t="e">
        <f t="array" ref="AC64">+ROUND(INDEX(FCSTSDV!$D$2:$L$72,MATCH('31.10'!$D64,FCSTSDV!$C$2:$C$72,0),MATCH('31.10'!AC$3,FCSTSDV!$D$1:$L$1,0))/'31.10'!$E64,1)</f>
        <v>#N/A</v>
      </c>
      <c r="AD64" s="92" t="e">
        <f t="array" ref="AD64">+ROUND(INDEX(FCSTSDV!$D$2:$L$72,MATCH('31.10'!$D64,FCSTSDV!$C$2:$C$72,0),MATCH('31.10'!AD$3,FCSTSDV!$D$1:$L$1,0))/'31.10'!$E64,1)</f>
        <v>#N/A</v>
      </c>
      <c r="AE64" s="92" t="e">
        <f>+ROUND(INDEX(FCSTSDV!$D$2:$L$673,MATCH('31.10'!$D64,FCSTSDV!$C$2:$C$673,0),MATCH('31.10'!AE$3,FCSTSDV!$D$1:$L$1,0))/'31.10'!$E64,1)</f>
        <v>#N/A</v>
      </c>
      <c r="AF64" s="92" t="e">
        <f>+ROUND(INDEX(FCSTSDV!$D$2:$L$673,MATCH('31.10'!$D64,FCSTSDV!$C$2:$C$673,0),MATCH('31.10'!AF$3,FCSTSDV!$D$1:$L$1,0))/'31.10'!$E64,1)</f>
        <v>#N/A</v>
      </c>
      <c r="AG64" s="92" t="e">
        <f>+ROUND(INDEX(FCSTSDV!$D$2:$L$673,MATCH('31.10'!$D64,FCSTSDV!$C$2:$C$673,0),MATCH('31.10'!AG$3,FCSTSDV!$D$1:$L$1,0))/'31.10'!$E64,1)</f>
        <v>#N/A</v>
      </c>
      <c r="AH64" s="92" t="e">
        <f>+ROUND(INDEX(FCSTSDV!$D$2:$L$673,MATCH('31.10'!$D64,FCSTSDV!$C$2:$C$673,0),MATCH('31.10'!AH$3,FCSTSDV!$D$1:$L$1,0))/'31.10'!$E64,1)</f>
        <v>#N/A</v>
      </c>
      <c r="AI64" s="92" t="e">
        <f>+ROUND(INDEX(FCSTSDV!$D$2:$L$673,MATCH('31.10'!$D64,FCSTSDV!$C$2:$C$673,0),MATCH('31.10'!AI$3,FCSTSDV!$D$1:$L$1,0))/'31.10'!$E64,1)</f>
        <v>#N/A</v>
      </c>
      <c r="AJ64" s="92" t="e">
        <f>+ROUND(INDEX(FCSTSDV!$D$2:$L$673,MATCH('31.10'!$D64,FCSTSDV!$C$2:$C$673,0),MATCH('31.10'!AJ$3,FCSTSDV!$D$1:$L$1,0))/'31.10'!$E64,1)</f>
        <v>#N/A</v>
      </c>
    </row>
    <row r="65" spans="1:36" ht="20.100000000000001" customHeight="1">
      <c r="A65" s="813"/>
      <c r="B65" s="795"/>
      <c r="C65" s="67" t="s">
        <v>124</v>
      </c>
      <c r="D65" s="32" t="s">
        <v>128</v>
      </c>
      <c r="E65" s="49">
        <v>525</v>
      </c>
      <c r="F65" s="799"/>
      <c r="G65" s="799"/>
      <c r="H65" s="830"/>
      <c r="I65" s="81">
        <f>+ROUND(IFERROR(VLOOKUP(D65,FCSTSDV!$C$2:$C$72,26,0),0)/'31.10'!E65+0,0)</f>
        <v>0</v>
      </c>
      <c r="J65" s="92" t="e">
        <f t="array" ref="J65">+ROUND(INDEX(FCSTSDV!$D$2:$L$72,MATCH('31.10'!$D65,FCSTSDV!$C$2:$C$72,0),MATCH('31.10'!J$3,FCSTSDV!$D$1:$L$1,0))/'31.10'!$E65,1)</f>
        <v>#N/A</v>
      </c>
      <c r="K65" s="92" t="e">
        <f t="array" ref="K65">+ROUND(INDEX(FCSTSDV!$D$2:$L$72,MATCH('31.10'!$D65,FCSTSDV!$C$2:$C$72,0),MATCH('31.10'!K$3,FCSTSDV!$D$1:$L$1,0))/'31.10'!$E65,1)</f>
        <v>#N/A</v>
      </c>
      <c r="L65" s="92" t="e">
        <f t="array" ref="L65">+ROUND(INDEX(FCSTSDV!$D$2:$L$72,MATCH('31.10'!$D65,FCSTSDV!$C$2:$C$72,0),MATCH('31.10'!L$3,FCSTSDV!$D$1:$L$1,0))/'31.10'!$E65,1)</f>
        <v>#N/A</v>
      </c>
      <c r="M65" s="92" t="e">
        <f t="array" ref="M65">+ROUND(INDEX(FCSTSDV!$D$2:$L$72,MATCH('31.10'!$D65,FCSTSDV!$C$2:$C$72,0),MATCH('31.10'!M$3,FCSTSDV!$D$1:$L$1,0))/'31.10'!$E65,1)</f>
        <v>#N/A</v>
      </c>
      <c r="N65" s="92" t="e">
        <f t="array" ref="N65">+ROUND(INDEX(FCSTSDV!$D$2:$L$72,MATCH('31.10'!$D65,FCSTSDV!$C$2:$C$72,0),MATCH('31.10'!N$3,FCSTSDV!$D$1:$L$1,0))/'31.10'!$E65,1)</f>
        <v>#N/A</v>
      </c>
      <c r="O65" s="92" t="e">
        <f t="array" ref="O65">+ROUND(INDEX(FCSTSDV!$D$2:$L$72,MATCH('31.10'!$D65,FCSTSDV!$C$2:$C$72,0),MATCH('31.10'!O$3,FCSTSDV!$D$1:$L$1,0))/'31.10'!$E65,1)</f>
        <v>#N/A</v>
      </c>
      <c r="P65" s="92" t="e">
        <f t="array" ref="P65">+ROUND(INDEX(FCSTSDV!$D$2:$L$72,MATCH('31.10'!$D65,FCSTSDV!$C$2:$C$72,0),MATCH('31.10'!P$3,FCSTSDV!$D$1:$L$1,0))/'31.10'!$E65,1)</f>
        <v>#N/A</v>
      </c>
      <c r="Q65" s="92" t="e">
        <f t="array" ref="Q65">+ROUND(INDEX(FCSTSDV!$D$2:$L$72,MATCH('31.10'!$D65,FCSTSDV!$C$2:$C$72,0),MATCH('31.10'!Q$3,FCSTSDV!$D$1:$L$1,0))/'31.10'!$E65,1)</f>
        <v>#N/A</v>
      </c>
      <c r="R65" s="92" t="e">
        <f t="array" ref="R65">+ROUND(INDEX(FCSTSDV!$D$2:$L$72,MATCH('31.10'!$D65,FCSTSDV!$C$2:$C$72,0),MATCH('31.10'!R$3,FCSTSDV!$D$1:$L$1,0))/'31.10'!$E65,1)</f>
        <v>#N/A</v>
      </c>
      <c r="S65" s="92" t="e">
        <f t="array" ref="S65">+ROUND(INDEX(FCSTSDV!$D$2:$L$72,MATCH('31.10'!$D65,FCSTSDV!$C$2:$C$72,0),MATCH('31.10'!S$3,FCSTSDV!$D$1:$L$1,0))/'31.10'!$E65,1)</f>
        <v>#N/A</v>
      </c>
      <c r="T65" s="92" t="e">
        <f t="array" ref="T65">+ROUND(INDEX(FCSTSDV!$D$2:$L$72,MATCH('31.10'!$D65,FCSTSDV!$C$2:$C$72,0),MATCH('31.10'!T$3,FCSTSDV!$D$1:$L$1,0))/'31.10'!$E65,1)</f>
        <v>#N/A</v>
      </c>
      <c r="U65" s="92" t="e">
        <f t="array" ref="U65">+ROUND(INDEX(FCSTSDV!$D$2:$L$72,MATCH('31.10'!$D65,FCSTSDV!$C$2:$C$72,0),MATCH('31.10'!U$3,FCSTSDV!$D$1:$L$1,0))/'31.10'!$E65,1)</f>
        <v>#N/A</v>
      </c>
      <c r="V65" s="92" t="e">
        <f t="array" ref="V65">+ROUND(INDEX(FCSTSDV!$D$2:$L$72,MATCH('31.10'!$D65,FCSTSDV!$C$2:$C$72,0),MATCH('31.10'!V$3,FCSTSDV!$D$1:$L$1,0))/'31.10'!$E65,1)</f>
        <v>#N/A</v>
      </c>
      <c r="W65" s="92" t="e">
        <f t="array" ref="W65">+ROUND(INDEX(FCSTSDV!$D$2:$L$72,MATCH('31.10'!$D65,FCSTSDV!$C$2:$C$72,0),MATCH('31.10'!W$3,FCSTSDV!$D$1:$L$1,0))/'31.10'!$E65,1)</f>
        <v>#N/A</v>
      </c>
      <c r="X65" s="92" t="e">
        <f t="array" ref="X65">+ROUND(INDEX(FCSTSDV!$D$2:$L$72,MATCH('31.10'!$D65,FCSTSDV!$C$2:$C$72,0),MATCH('31.10'!X$3,FCSTSDV!$D$1:$L$1,0))/'31.10'!$E65,1)</f>
        <v>#N/A</v>
      </c>
      <c r="Y65" s="92" t="e">
        <f t="array" ref="Y65">+ROUND(INDEX(FCSTSDV!$D$2:$L$72,MATCH('31.10'!$D65,FCSTSDV!$C$2:$C$72,0),MATCH('31.10'!Y$3,FCSTSDV!$D$1:$L$1,0))/'31.10'!$E65,1)</f>
        <v>#N/A</v>
      </c>
      <c r="Z65" s="92" t="e">
        <f t="array" ref="Z65">+ROUND(INDEX(FCSTSDV!$D$2:$L$72,MATCH('31.10'!$D65,FCSTSDV!$C$2:$C$72,0),MATCH('31.10'!Z$3,FCSTSDV!$D$1:$L$1,0))/'31.10'!$E65,1)</f>
        <v>#N/A</v>
      </c>
      <c r="AA65" s="92" t="e">
        <f t="array" ref="AA65">+ROUND(INDEX(FCSTSDV!$D$2:$L$72,MATCH('31.10'!$D65,FCSTSDV!$C$2:$C$72,0),MATCH('31.10'!AA$3,FCSTSDV!$D$1:$L$1,0))/'31.10'!$E65,1)</f>
        <v>#N/A</v>
      </c>
      <c r="AB65" s="92" t="e">
        <f t="array" ref="AB65">+ROUND(INDEX(FCSTSDV!$D$2:$L$72,MATCH('31.10'!$D65,FCSTSDV!$C$2:$C$72,0),MATCH('31.10'!AB$3,FCSTSDV!$D$1:$L$1,0))/'31.10'!$E65,1)</f>
        <v>#N/A</v>
      </c>
      <c r="AC65" s="92" t="e">
        <f t="array" ref="AC65">+ROUND(INDEX(FCSTSDV!$D$2:$L$72,MATCH('31.10'!$D65,FCSTSDV!$C$2:$C$72,0),MATCH('31.10'!AC$3,FCSTSDV!$D$1:$L$1,0))/'31.10'!$E65,1)</f>
        <v>#N/A</v>
      </c>
      <c r="AD65" s="92" t="e">
        <f t="array" ref="AD65">+ROUND(INDEX(FCSTSDV!$D$2:$L$72,MATCH('31.10'!$D65,FCSTSDV!$C$2:$C$72,0),MATCH('31.10'!AD$3,FCSTSDV!$D$1:$L$1,0))/'31.10'!$E65,1)</f>
        <v>#N/A</v>
      </c>
      <c r="AE65" s="92" t="e">
        <f>+ROUND(INDEX(FCSTSDV!$D$2:$L$673,MATCH('31.10'!$D65,FCSTSDV!$C$2:$C$673,0),MATCH('31.10'!AE$3,FCSTSDV!$D$1:$L$1,0))/'31.10'!$E65,1)</f>
        <v>#N/A</v>
      </c>
      <c r="AF65" s="92" t="e">
        <f>+ROUND(INDEX(FCSTSDV!$D$2:$L$673,MATCH('31.10'!$D65,FCSTSDV!$C$2:$C$673,0),MATCH('31.10'!AF$3,FCSTSDV!$D$1:$L$1,0))/'31.10'!$E65,1)</f>
        <v>#N/A</v>
      </c>
      <c r="AG65" s="92" t="e">
        <f>+ROUND(INDEX(FCSTSDV!$D$2:$L$673,MATCH('31.10'!$D65,FCSTSDV!$C$2:$C$673,0),MATCH('31.10'!AG$3,FCSTSDV!$D$1:$L$1,0))/'31.10'!$E65,1)</f>
        <v>#N/A</v>
      </c>
      <c r="AH65" s="92" t="e">
        <f>+ROUND(INDEX(FCSTSDV!$D$2:$L$673,MATCH('31.10'!$D65,FCSTSDV!$C$2:$C$673,0),MATCH('31.10'!AH$3,FCSTSDV!$D$1:$L$1,0))/'31.10'!$E65,1)</f>
        <v>#N/A</v>
      </c>
      <c r="AI65" s="92" t="e">
        <f>+ROUND(INDEX(FCSTSDV!$D$2:$L$673,MATCH('31.10'!$D65,FCSTSDV!$C$2:$C$673,0),MATCH('31.10'!AI$3,FCSTSDV!$D$1:$L$1,0))/'31.10'!$E65,1)</f>
        <v>#N/A</v>
      </c>
      <c r="AJ65" s="92" t="e">
        <f>+ROUND(INDEX(FCSTSDV!$D$2:$L$673,MATCH('31.10'!$D65,FCSTSDV!$C$2:$C$673,0),MATCH('31.10'!AJ$3,FCSTSDV!$D$1:$L$1,0))/'31.10'!$E65,1)</f>
        <v>#N/A</v>
      </c>
    </row>
    <row r="66" spans="1:36" ht="20.100000000000001" customHeight="1">
      <c r="A66" s="813"/>
      <c r="B66" s="795"/>
      <c r="C66" s="67" t="s">
        <v>124</v>
      </c>
      <c r="D66" s="32" t="s">
        <v>134</v>
      </c>
      <c r="E66" s="49">
        <v>600</v>
      </c>
      <c r="F66" s="799"/>
      <c r="G66" s="799"/>
      <c r="H66" s="830"/>
      <c r="I66" s="81">
        <f>+ROUND(IFERROR(VLOOKUP(D66,FCSTSDV!$C$2:$C$72,26,0),0)/'31.10'!E66+0,0)</f>
        <v>0</v>
      </c>
      <c r="J66" s="92" t="e">
        <f t="array" ref="J66">+ROUND(INDEX(FCSTSDV!$D$2:$L$72,MATCH('31.10'!$D66,FCSTSDV!$C$2:$C$72,0),MATCH('31.10'!J$3,FCSTSDV!$D$1:$L$1,0))/'31.10'!$E66,1)</f>
        <v>#N/A</v>
      </c>
      <c r="K66" s="92" t="e">
        <f t="array" ref="K66">+ROUND(INDEX(FCSTSDV!$D$2:$L$72,MATCH('31.10'!$D66,FCSTSDV!$C$2:$C$72,0),MATCH('31.10'!K$3,FCSTSDV!$D$1:$L$1,0))/'31.10'!$E66,1)</f>
        <v>#N/A</v>
      </c>
      <c r="L66" s="92" t="e">
        <f t="array" ref="L66">+ROUND(INDEX(FCSTSDV!$D$2:$L$72,MATCH('31.10'!$D66,FCSTSDV!$C$2:$C$72,0),MATCH('31.10'!L$3,FCSTSDV!$D$1:$L$1,0))/'31.10'!$E66,1)</f>
        <v>#N/A</v>
      </c>
      <c r="M66" s="92" t="e">
        <f t="array" ref="M66">+ROUND(INDEX(FCSTSDV!$D$2:$L$72,MATCH('31.10'!$D66,FCSTSDV!$C$2:$C$72,0),MATCH('31.10'!M$3,FCSTSDV!$D$1:$L$1,0))/'31.10'!$E66,1)</f>
        <v>#N/A</v>
      </c>
      <c r="N66" s="92" t="e">
        <f t="array" ref="N66">+ROUND(INDEX(FCSTSDV!$D$2:$L$72,MATCH('31.10'!$D66,FCSTSDV!$C$2:$C$72,0),MATCH('31.10'!N$3,FCSTSDV!$D$1:$L$1,0))/'31.10'!$E66,1)</f>
        <v>#N/A</v>
      </c>
      <c r="O66" s="92" t="e">
        <f t="array" ref="O66">+ROUND(INDEX(FCSTSDV!$D$2:$L$72,MATCH('31.10'!$D66,FCSTSDV!$C$2:$C$72,0),MATCH('31.10'!O$3,FCSTSDV!$D$1:$L$1,0))/'31.10'!$E66,1)</f>
        <v>#N/A</v>
      </c>
      <c r="P66" s="92" t="e">
        <f t="array" ref="P66">+ROUND(INDEX(FCSTSDV!$D$2:$L$72,MATCH('31.10'!$D66,FCSTSDV!$C$2:$C$72,0),MATCH('31.10'!P$3,FCSTSDV!$D$1:$L$1,0))/'31.10'!$E66,1)</f>
        <v>#N/A</v>
      </c>
      <c r="Q66" s="92" t="e">
        <f t="array" ref="Q66">+ROUND(INDEX(FCSTSDV!$D$2:$L$72,MATCH('31.10'!$D66,FCSTSDV!$C$2:$C$72,0),MATCH('31.10'!Q$3,FCSTSDV!$D$1:$L$1,0))/'31.10'!$E66,1)</f>
        <v>#N/A</v>
      </c>
      <c r="R66" s="92" t="e">
        <f t="array" ref="R66">+ROUND(INDEX(FCSTSDV!$D$2:$L$72,MATCH('31.10'!$D66,FCSTSDV!$C$2:$C$72,0),MATCH('31.10'!R$3,FCSTSDV!$D$1:$L$1,0))/'31.10'!$E66,1)</f>
        <v>#N/A</v>
      </c>
      <c r="S66" s="92" t="e">
        <f t="array" ref="S66">+ROUND(INDEX(FCSTSDV!$D$2:$L$72,MATCH('31.10'!$D66,FCSTSDV!$C$2:$C$72,0),MATCH('31.10'!S$3,FCSTSDV!$D$1:$L$1,0))/'31.10'!$E66,1)</f>
        <v>#N/A</v>
      </c>
      <c r="T66" s="92" t="e">
        <f t="array" ref="T66">+ROUND(INDEX(FCSTSDV!$D$2:$L$72,MATCH('31.10'!$D66,FCSTSDV!$C$2:$C$72,0),MATCH('31.10'!T$3,FCSTSDV!$D$1:$L$1,0))/'31.10'!$E66,1)</f>
        <v>#N/A</v>
      </c>
      <c r="U66" s="92" t="e">
        <f t="array" ref="U66">+ROUND(INDEX(FCSTSDV!$D$2:$L$72,MATCH('31.10'!$D66,FCSTSDV!$C$2:$C$72,0),MATCH('31.10'!U$3,FCSTSDV!$D$1:$L$1,0))/'31.10'!$E66,1)</f>
        <v>#N/A</v>
      </c>
      <c r="V66" s="92" t="e">
        <f t="array" ref="V66">+ROUND(INDEX(FCSTSDV!$D$2:$L$72,MATCH('31.10'!$D66,FCSTSDV!$C$2:$C$72,0),MATCH('31.10'!V$3,FCSTSDV!$D$1:$L$1,0))/'31.10'!$E66,1)</f>
        <v>#N/A</v>
      </c>
      <c r="W66" s="92" t="e">
        <f t="array" ref="W66">+ROUND(INDEX(FCSTSDV!$D$2:$L$72,MATCH('31.10'!$D66,FCSTSDV!$C$2:$C$72,0),MATCH('31.10'!W$3,FCSTSDV!$D$1:$L$1,0))/'31.10'!$E66,1)</f>
        <v>#N/A</v>
      </c>
      <c r="X66" s="92" t="e">
        <f t="array" ref="X66">+ROUND(INDEX(FCSTSDV!$D$2:$L$72,MATCH('31.10'!$D66,FCSTSDV!$C$2:$C$72,0),MATCH('31.10'!X$3,FCSTSDV!$D$1:$L$1,0))/'31.10'!$E66,1)</f>
        <v>#N/A</v>
      </c>
      <c r="Y66" s="92" t="e">
        <f t="array" ref="Y66">+ROUND(INDEX(FCSTSDV!$D$2:$L$72,MATCH('31.10'!$D66,FCSTSDV!$C$2:$C$72,0),MATCH('31.10'!Y$3,FCSTSDV!$D$1:$L$1,0))/'31.10'!$E66,1)</f>
        <v>#N/A</v>
      </c>
      <c r="Z66" s="92" t="e">
        <f t="array" ref="Z66">+ROUND(INDEX(FCSTSDV!$D$2:$L$72,MATCH('31.10'!$D66,FCSTSDV!$C$2:$C$72,0),MATCH('31.10'!Z$3,FCSTSDV!$D$1:$L$1,0))/'31.10'!$E66,1)</f>
        <v>#N/A</v>
      </c>
      <c r="AA66" s="92" t="e">
        <f t="array" ref="AA66">+ROUND(INDEX(FCSTSDV!$D$2:$L$72,MATCH('31.10'!$D66,FCSTSDV!$C$2:$C$72,0),MATCH('31.10'!AA$3,FCSTSDV!$D$1:$L$1,0))/'31.10'!$E66,1)</f>
        <v>#N/A</v>
      </c>
      <c r="AB66" s="92" t="e">
        <f t="array" ref="AB66">+ROUND(INDEX(FCSTSDV!$D$2:$L$72,MATCH('31.10'!$D66,FCSTSDV!$C$2:$C$72,0),MATCH('31.10'!AB$3,FCSTSDV!$D$1:$L$1,0))/'31.10'!$E66,1)</f>
        <v>#N/A</v>
      </c>
      <c r="AC66" s="92" t="e">
        <f t="array" ref="AC66">+ROUND(INDEX(FCSTSDV!$D$2:$L$72,MATCH('31.10'!$D66,FCSTSDV!$C$2:$C$72,0),MATCH('31.10'!AC$3,FCSTSDV!$D$1:$L$1,0))/'31.10'!$E66,1)</f>
        <v>#N/A</v>
      </c>
      <c r="AD66" s="92" t="e">
        <f t="array" ref="AD66">+ROUND(INDEX(FCSTSDV!$D$2:$L$72,MATCH('31.10'!$D66,FCSTSDV!$C$2:$C$72,0),MATCH('31.10'!AD$3,FCSTSDV!$D$1:$L$1,0))/'31.10'!$E66,1)</f>
        <v>#N/A</v>
      </c>
      <c r="AE66" s="92" t="e">
        <f>+ROUND(INDEX(FCSTSDV!$D$2:$L$673,MATCH('31.10'!$D66,FCSTSDV!$C$2:$C$673,0),MATCH('31.10'!AE$3,FCSTSDV!$D$1:$L$1,0))/'31.10'!$E66,1)</f>
        <v>#N/A</v>
      </c>
      <c r="AF66" s="92" t="e">
        <f>+ROUND(INDEX(FCSTSDV!$D$2:$L$673,MATCH('31.10'!$D66,FCSTSDV!$C$2:$C$673,0),MATCH('31.10'!AF$3,FCSTSDV!$D$1:$L$1,0))/'31.10'!$E66,1)</f>
        <v>#N/A</v>
      </c>
      <c r="AG66" s="92" t="e">
        <f>+ROUND(INDEX(FCSTSDV!$D$2:$L$673,MATCH('31.10'!$D66,FCSTSDV!$C$2:$C$673,0),MATCH('31.10'!AG$3,FCSTSDV!$D$1:$L$1,0))/'31.10'!$E66,1)</f>
        <v>#N/A</v>
      </c>
      <c r="AH66" s="92" t="e">
        <f>+ROUND(INDEX(FCSTSDV!$D$2:$L$673,MATCH('31.10'!$D66,FCSTSDV!$C$2:$C$673,0),MATCH('31.10'!AH$3,FCSTSDV!$D$1:$L$1,0))/'31.10'!$E66,1)</f>
        <v>#N/A</v>
      </c>
      <c r="AI66" s="92" t="e">
        <f>+ROUND(INDEX(FCSTSDV!$D$2:$L$673,MATCH('31.10'!$D66,FCSTSDV!$C$2:$C$673,0),MATCH('31.10'!AI$3,FCSTSDV!$D$1:$L$1,0))/'31.10'!$E66,1)</f>
        <v>#N/A</v>
      </c>
      <c r="AJ66" s="92" t="e">
        <f>+ROUND(INDEX(FCSTSDV!$D$2:$L$673,MATCH('31.10'!$D66,FCSTSDV!$C$2:$C$673,0),MATCH('31.10'!AJ$3,FCSTSDV!$D$1:$L$1,0))/'31.10'!$E66,1)</f>
        <v>#N/A</v>
      </c>
    </row>
    <row r="67" spans="1:36" ht="20.100000000000001" customHeight="1">
      <c r="A67" s="807"/>
      <c r="B67" s="792"/>
      <c r="C67" s="74"/>
      <c r="D67" s="52" t="s">
        <v>42</v>
      </c>
      <c r="E67" s="53" t="s">
        <v>43</v>
      </c>
      <c r="F67" s="800"/>
      <c r="G67" s="800"/>
      <c r="H67" s="827"/>
      <c r="I67" s="87">
        <f>+SUM(I64:I66)</f>
        <v>0</v>
      </c>
      <c r="J67" s="90" t="e">
        <f>$H64+$I$67-SUM(J64:J66)</f>
        <v>#N/A</v>
      </c>
      <c r="K67" s="90" t="e">
        <f>$H64+$I$67-SUM(K64:K66)</f>
        <v>#N/A</v>
      </c>
      <c r="L67" s="90" t="e">
        <f>$H64+$I$67-SUM(L64:L66)</f>
        <v>#N/A</v>
      </c>
      <c r="M67" s="90" t="e">
        <f>$H64+$I$67-SUM(M64:M66)</f>
        <v>#N/A</v>
      </c>
      <c r="N67" s="90" t="e">
        <f t="shared" ref="N67:AC67" si="14">$H64+$I$67-SUM(N64:N66)</f>
        <v>#N/A</v>
      </c>
      <c r="O67" s="90" t="e">
        <f t="shared" si="14"/>
        <v>#N/A</v>
      </c>
      <c r="P67" s="90" t="e">
        <f t="shared" si="14"/>
        <v>#N/A</v>
      </c>
      <c r="Q67" s="90" t="e">
        <f t="shared" si="14"/>
        <v>#N/A</v>
      </c>
      <c r="R67" s="90" t="e">
        <f t="shared" si="14"/>
        <v>#N/A</v>
      </c>
      <c r="S67" s="90" t="e">
        <f t="shared" si="14"/>
        <v>#N/A</v>
      </c>
      <c r="T67" s="90" t="e">
        <f t="shared" si="14"/>
        <v>#N/A</v>
      </c>
      <c r="U67" s="90" t="e">
        <f t="shared" si="14"/>
        <v>#N/A</v>
      </c>
      <c r="V67" s="90" t="e">
        <f t="shared" si="14"/>
        <v>#N/A</v>
      </c>
      <c r="W67" s="90" t="e">
        <f t="shared" si="14"/>
        <v>#N/A</v>
      </c>
      <c r="X67" s="90" t="e">
        <f t="shared" si="14"/>
        <v>#N/A</v>
      </c>
      <c r="Y67" s="90" t="e">
        <f t="shared" si="14"/>
        <v>#N/A</v>
      </c>
      <c r="Z67" s="90" t="e">
        <f t="shared" si="14"/>
        <v>#N/A</v>
      </c>
      <c r="AA67" s="90" t="e">
        <f t="shared" si="14"/>
        <v>#N/A</v>
      </c>
      <c r="AB67" s="90" t="e">
        <f t="shared" si="14"/>
        <v>#N/A</v>
      </c>
      <c r="AC67" s="90" t="e">
        <f t="shared" si="14"/>
        <v>#N/A</v>
      </c>
      <c r="AD67" s="90" t="e">
        <f t="shared" ref="AD67:AJ67" si="15">+AC67-SUM(AD64:AD66)</f>
        <v>#N/A</v>
      </c>
      <c r="AE67" s="90" t="e">
        <f t="shared" si="15"/>
        <v>#N/A</v>
      </c>
      <c r="AF67" s="90" t="e">
        <f t="shared" si="15"/>
        <v>#N/A</v>
      </c>
      <c r="AG67" s="90" t="e">
        <f t="shared" si="15"/>
        <v>#N/A</v>
      </c>
      <c r="AH67" s="90" t="e">
        <f t="shared" si="15"/>
        <v>#N/A</v>
      </c>
      <c r="AI67" s="90" t="e">
        <f t="shared" si="15"/>
        <v>#N/A</v>
      </c>
      <c r="AJ67" s="90" t="e">
        <f t="shared" si="15"/>
        <v>#N/A</v>
      </c>
    </row>
    <row r="68" spans="1:36" ht="20.100000000000001" customHeight="1">
      <c r="A68" s="806" t="s">
        <v>14</v>
      </c>
      <c r="B68" s="791" t="s">
        <v>135</v>
      </c>
      <c r="C68" s="75" t="s">
        <v>107</v>
      </c>
      <c r="D68" s="73" t="s">
        <v>136</v>
      </c>
      <c r="E68" s="44">
        <v>3000</v>
      </c>
      <c r="F68" s="798"/>
      <c r="G68" s="798">
        <v>0</v>
      </c>
      <c r="H68" s="826">
        <f>+VLOOKUP(B68,'[5]TÚI BÓNG'!$B$4:$E$153,4,0)</f>
        <v>827</v>
      </c>
      <c r="I68" s="81">
        <f>+ROUND(IFERROR(VLOOKUP(D68,FCSTSDV!$C$2:$C$72,26,0),0)/'31.10'!E68+0,0)</f>
        <v>0</v>
      </c>
      <c r="J68" s="92">
        <f t="array" ref="J68">+ROUND(IFERROR(INDEX(FCSTSDV!$D$2:$L$72,MATCH('31.10'!$D68,FCSTSDV!$C$2:$C$72,0),MATCH('31.10'!J$3,FCSTSDV!$D$1:$L$1,0)),0)/'31.10'!$E68,1)</f>
        <v>0</v>
      </c>
      <c r="K68" s="92">
        <f t="array" ref="K68">+ROUND(IFERROR(INDEX(FCSTSDV!$D$2:$L$72,MATCH('31.10'!$D68,FCSTSDV!$C$2:$C$72,0),MATCH('31.10'!K$3,FCSTSDV!$D$1:$L$1,0)),0)/'31.10'!$E68,1)</f>
        <v>0</v>
      </c>
      <c r="L68" s="92">
        <f t="array" ref="L68">+ROUND(IFERROR(INDEX(FCSTSDV!$D$2:$L$72,MATCH('31.10'!$D68,FCSTSDV!$C$2:$C$72,0),MATCH('31.10'!L$3,FCSTSDV!$D$1:$L$1,0)),0)/'31.10'!$E68,1)</f>
        <v>0</v>
      </c>
      <c r="M68" s="92">
        <f t="array" ref="M68">+ROUND(IFERROR(INDEX(FCSTSDV!$D$2:$L$72,MATCH('31.10'!$D68,FCSTSDV!$C$2:$C$72,0),MATCH('31.10'!M$3,FCSTSDV!$D$1:$L$1,0)),0)/'31.10'!$E68,1)</f>
        <v>0</v>
      </c>
      <c r="N68" s="92">
        <f t="array" ref="N68">+ROUND(IFERROR(INDEX(FCSTSDV!$D$2:$L$72,MATCH('31.10'!$D68,FCSTSDV!$C$2:$C$72,0),MATCH('31.10'!N$3,FCSTSDV!$D$1:$L$1,0)),0)/'31.10'!$E68,1)</f>
        <v>0</v>
      </c>
      <c r="O68" s="92">
        <f t="array" ref="O68">+ROUND(IFERROR(INDEX(FCSTSDV!$D$2:$L$72,MATCH('31.10'!$D68,FCSTSDV!$C$2:$C$72,0),MATCH('31.10'!O$3,FCSTSDV!$D$1:$L$1,0)),0)/'31.10'!$E68,1)</f>
        <v>0</v>
      </c>
      <c r="P68" s="92">
        <f t="array" ref="P68">+ROUND(IFERROR(INDEX(FCSTSDV!$D$2:$L$72,MATCH('31.10'!$D68,FCSTSDV!$C$2:$C$72,0),MATCH('31.10'!P$3,FCSTSDV!$D$1:$L$1,0)),0)/'31.10'!$E68,1)</f>
        <v>0</v>
      </c>
      <c r="Q68" s="92">
        <f t="array" ref="Q68">+ROUND(IFERROR(INDEX(FCSTSDV!$D$2:$L$72,MATCH('31.10'!$D68,FCSTSDV!$C$2:$C$72,0),MATCH('31.10'!Q$3,FCSTSDV!$D$1:$L$1,0)),0)/'31.10'!$E68,1)</f>
        <v>0</v>
      </c>
      <c r="R68" s="92">
        <f t="array" ref="R68">+ROUND(IFERROR(INDEX(FCSTSDV!$D$2:$L$72,MATCH('31.10'!$D68,FCSTSDV!$C$2:$C$72,0),MATCH('31.10'!R$3,FCSTSDV!$D$1:$L$1,0)),0)/'31.10'!$E68,1)</f>
        <v>0</v>
      </c>
      <c r="S68" s="92">
        <f t="array" ref="S68">+ROUND(IFERROR(INDEX(FCSTSDV!$D$2:$L$72,MATCH('31.10'!$D68,FCSTSDV!$C$2:$C$72,0),MATCH('31.10'!S$3,FCSTSDV!$D$1:$L$1,0)),0)/'31.10'!$E68,1)</f>
        <v>0</v>
      </c>
      <c r="T68" s="92">
        <f t="array" ref="T68">+ROUND(IFERROR(INDEX(FCSTSDV!$D$2:$L$72,MATCH('31.10'!$D68,FCSTSDV!$C$2:$C$72,0),MATCH('31.10'!T$3,FCSTSDV!$D$1:$L$1,0)),0)/'31.10'!$E68,1)</f>
        <v>0</v>
      </c>
      <c r="U68" s="92">
        <f t="array" ref="U68">+ROUND(IFERROR(INDEX(FCSTSDV!$D$2:$L$72,MATCH('31.10'!$D68,FCSTSDV!$C$2:$C$72,0),MATCH('31.10'!U$3,FCSTSDV!$D$1:$L$1,0)),0)/'31.10'!$E68,1)</f>
        <v>0</v>
      </c>
      <c r="V68" s="92">
        <f t="array" ref="V68">+ROUND(IFERROR(INDEX(FCSTSDV!$D$2:$L$72,MATCH('31.10'!$D68,FCSTSDV!$C$2:$C$72,0),MATCH('31.10'!V$3,FCSTSDV!$D$1:$L$1,0)),0)/'31.10'!$E68,1)</f>
        <v>0</v>
      </c>
      <c r="W68" s="92">
        <f t="array" ref="W68">+ROUND(IFERROR(INDEX(FCSTSDV!$D$2:$L$72,MATCH('31.10'!$D68,FCSTSDV!$C$2:$C$72,0),MATCH('31.10'!W$3,FCSTSDV!$D$1:$L$1,0)),0)/'31.10'!$E68,1)</f>
        <v>0</v>
      </c>
      <c r="X68" s="92">
        <f t="array" ref="X68">+ROUND(IFERROR(INDEX(FCSTSDV!$D$2:$L$72,MATCH('31.10'!$D68,FCSTSDV!$C$2:$C$72,0),MATCH('31.10'!X$3,FCSTSDV!$D$1:$L$1,0)),0)/'31.10'!$E68,1)</f>
        <v>0</v>
      </c>
      <c r="Y68" s="92">
        <f t="array" ref="Y68">+ROUND(IFERROR(INDEX(FCSTSDV!$D$2:$L$72,MATCH('31.10'!$D68,FCSTSDV!$C$2:$C$72,0),MATCH('31.10'!Y$3,FCSTSDV!$D$1:$L$1,0)),0)/'31.10'!$E68,1)</f>
        <v>0</v>
      </c>
      <c r="Z68" s="92">
        <f t="array" ref="Z68">+ROUND(IFERROR(INDEX(FCSTSDV!$D$2:$L$72,MATCH('31.10'!$D68,FCSTSDV!$C$2:$C$72,0),MATCH('31.10'!Z$3,FCSTSDV!$D$1:$L$1,0)),0)/'31.10'!$E68,1)</f>
        <v>0</v>
      </c>
      <c r="AA68" s="92">
        <f t="array" ref="AA68">+ROUND(IFERROR(INDEX(FCSTSDV!$D$2:$L$72,MATCH('31.10'!$D68,FCSTSDV!$C$2:$C$72,0),MATCH('31.10'!AA$3,FCSTSDV!$D$1:$L$1,0)),0)/'31.10'!$E68,1)</f>
        <v>0</v>
      </c>
      <c r="AB68" s="92">
        <f t="array" ref="AB68">+ROUND(IFERROR(INDEX(FCSTSDV!$D$2:$L$72,MATCH('31.10'!$D68,FCSTSDV!$C$2:$C$72,0),MATCH('31.10'!AB$3,FCSTSDV!$D$1:$L$1,0)),0)/'31.10'!$E68,1)</f>
        <v>0</v>
      </c>
      <c r="AC68" s="92">
        <f t="array" ref="AC68">+ROUND(IFERROR(INDEX(FCSTSDV!$D$2:$L$72,MATCH('31.10'!$D68,FCSTSDV!$C$2:$C$72,0),MATCH('31.10'!AC$3,FCSTSDV!$D$1:$L$1,0)),0)/'31.10'!$E68,1)</f>
        <v>0</v>
      </c>
      <c r="AD68" s="92">
        <f t="array" ref="AD68">+ROUND(IFERROR(INDEX(FCSTSDV!$D$2:$L$72,MATCH('31.10'!$D68,FCSTSDV!$C$2:$C$72,0),MATCH('31.10'!AD$3,FCSTSDV!$D$1:$L$1,0)),0)/'31.10'!$E68,1)</f>
        <v>0</v>
      </c>
      <c r="AE68" s="92" t="e">
        <f>+ROUND(INDEX(FCSTSDV!$D$2:$L$673,MATCH('31.10'!$D68,FCSTSDV!$C$2:$C$673,0),MATCH('31.10'!AE$3,FCSTSDV!$D$1:$L$1,0))/'31.10'!$E68,1)</f>
        <v>#N/A</v>
      </c>
      <c r="AF68" s="92" t="e">
        <f>+ROUND(INDEX(FCSTSDV!$D$2:$L$673,MATCH('31.10'!$D68,FCSTSDV!$C$2:$C$673,0),MATCH('31.10'!AF$3,FCSTSDV!$D$1:$L$1,0))/'31.10'!$E68,1)</f>
        <v>#N/A</v>
      </c>
      <c r="AG68" s="92" t="e">
        <f>+ROUND(INDEX(FCSTSDV!$D$2:$L$673,MATCH('31.10'!$D68,FCSTSDV!$C$2:$C$673,0),MATCH('31.10'!AG$3,FCSTSDV!$D$1:$L$1,0))/'31.10'!$E68,1)</f>
        <v>#N/A</v>
      </c>
      <c r="AH68" s="92" t="e">
        <f>+ROUND(INDEX(FCSTSDV!$D$2:$L$673,MATCH('31.10'!$D68,FCSTSDV!$C$2:$C$673,0),MATCH('31.10'!AH$3,FCSTSDV!$D$1:$L$1,0))/'31.10'!$E68,1)</f>
        <v>#N/A</v>
      </c>
      <c r="AI68" s="92" t="e">
        <f>+ROUND(INDEX(FCSTSDV!$D$2:$L$673,MATCH('31.10'!$D68,FCSTSDV!$C$2:$C$673,0),MATCH('31.10'!AI$3,FCSTSDV!$D$1:$L$1,0))/'31.10'!$E68,1)</f>
        <v>#N/A</v>
      </c>
      <c r="AJ68" s="92" t="e">
        <f>+ROUND(INDEX(FCSTSDV!$D$2:$L$673,MATCH('31.10'!$D68,FCSTSDV!$C$2:$C$673,0),MATCH('31.10'!AJ$3,FCSTSDV!$D$1:$L$1,0))/'31.10'!$E68,1)</f>
        <v>#N/A</v>
      </c>
    </row>
    <row r="69" spans="1:36" ht="20.100000000000001" customHeight="1">
      <c r="A69" s="813"/>
      <c r="B69" s="795"/>
      <c r="C69" s="76" t="s">
        <v>107</v>
      </c>
      <c r="D69" s="32" t="s">
        <v>137</v>
      </c>
      <c r="E69" s="49">
        <v>1500</v>
      </c>
      <c r="F69" s="799"/>
      <c r="G69" s="799"/>
      <c r="H69" s="830"/>
      <c r="I69" s="81">
        <f>+ROUND(IFERROR(VLOOKUP(D69,FCSTSDV!$C$2:$C$72,26,0),0)/'31.10'!E69+0,0)</f>
        <v>0</v>
      </c>
      <c r="J69" s="92">
        <f t="array" ref="J69">+ROUND(IFERROR(INDEX(FCSTSDV!$D$2:$L$72,MATCH('31.10'!$D69,FCSTSDV!$C$2:$C$72,0),MATCH('31.10'!J$3,FCSTSDV!$D$1:$L$1,0)),0)/'31.10'!$E69,1)</f>
        <v>0</v>
      </c>
      <c r="K69" s="92">
        <f t="array" ref="K69">+ROUND(IFERROR(INDEX(FCSTSDV!$D$2:$L$72,MATCH('31.10'!$D69,FCSTSDV!$C$2:$C$72,0),MATCH('31.10'!K$3,FCSTSDV!$D$1:$L$1,0)),0)/'31.10'!$E69,1)</f>
        <v>0</v>
      </c>
      <c r="L69" s="92">
        <f t="array" ref="L69">+ROUND(IFERROR(INDEX(FCSTSDV!$D$2:$L$72,MATCH('31.10'!$D69,FCSTSDV!$C$2:$C$72,0),MATCH('31.10'!L$3,FCSTSDV!$D$1:$L$1,0)),0)/'31.10'!$E69,1)</f>
        <v>0</v>
      </c>
      <c r="M69" s="92">
        <f t="array" ref="M69">+ROUND(IFERROR(INDEX(FCSTSDV!$D$2:$L$72,MATCH('31.10'!$D69,FCSTSDV!$C$2:$C$72,0),MATCH('31.10'!M$3,FCSTSDV!$D$1:$L$1,0)),0)/'31.10'!$E69,1)</f>
        <v>0</v>
      </c>
      <c r="N69" s="92">
        <f t="array" ref="N69">+ROUND(IFERROR(INDEX(FCSTSDV!$D$2:$L$72,MATCH('31.10'!$D69,FCSTSDV!$C$2:$C$72,0),MATCH('31.10'!N$3,FCSTSDV!$D$1:$L$1,0)),0)/'31.10'!$E69,1)</f>
        <v>0</v>
      </c>
      <c r="O69" s="92">
        <f t="array" ref="O69">+ROUND(IFERROR(INDEX(FCSTSDV!$D$2:$L$72,MATCH('31.10'!$D69,FCSTSDV!$C$2:$C$72,0),MATCH('31.10'!O$3,FCSTSDV!$D$1:$L$1,0)),0)/'31.10'!$E69,1)</f>
        <v>0</v>
      </c>
      <c r="P69" s="92">
        <f t="array" ref="P69">+ROUND(IFERROR(INDEX(FCSTSDV!$D$2:$L$72,MATCH('31.10'!$D69,FCSTSDV!$C$2:$C$72,0),MATCH('31.10'!P$3,FCSTSDV!$D$1:$L$1,0)),0)/'31.10'!$E69,1)</f>
        <v>0</v>
      </c>
      <c r="Q69" s="92">
        <f t="array" ref="Q69">+ROUND(IFERROR(INDEX(FCSTSDV!$D$2:$L$72,MATCH('31.10'!$D69,FCSTSDV!$C$2:$C$72,0),MATCH('31.10'!Q$3,FCSTSDV!$D$1:$L$1,0)),0)/'31.10'!$E69,1)</f>
        <v>0</v>
      </c>
      <c r="R69" s="92">
        <f t="array" ref="R69">+ROUND(IFERROR(INDEX(FCSTSDV!$D$2:$L$72,MATCH('31.10'!$D69,FCSTSDV!$C$2:$C$72,0),MATCH('31.10'!R$3,FCSTSDV!$D$1:$L$1,0)),0)/'31.10'!$E69,1)</f>
        <v>0</v>
      </c>
      <c r="S69" s="92">
        <f t="array" ref="S69">+ROUND(IFERROR(INDEX(FCSTSDV!$D$2:$L$72,MATCH('31.10'!$D69,FCSTSDV!$C$2:$C$72,0),MATCH('31.10'!S$3,FCSTSDV!$D$1:$L$1,0)),0)/'31.10'!$E69,1)</f>
        <v>0</v>
      </c>
      <c r="T69" s="92">
        <f t="array" ref="T69">+ROUND(IFERROR(INDEX(FCSTSDV!$D$2:$L$72,MATCH('31.10'!$D69,FCSTSDV!$C$2:$C$72,0),MATCH('31.10'!T$3,FCSTSDV!$D$1:$L$1,0)),0)/'31.10'!$E69,1)</f>
        <v>0</v>
      </c>
      <c r="U69" s="92">
        <f t="array" ref="U69">+ROUND(IFERROR(INDEX(FCSTSDV!$D$2:$L$72,MATCH('31.10'!$D69,FCSTSDV!$C$2:$C$72,0),MATCH('31.10'!U$3,FCSTSDV!$D$1:$L$1,0)),0)/'31.10'!$E69,1)</f>
        <v>0</v>
      </c>
      <c r="V69" s="92">
        <f t="array" ref="V69">+ROUND(IFERROR(INDEX(FCSTSDV!$D$2:$L$72,MATCH('31.10'!$D69,FCSTSDV!$C$2:$C$72,0),MATCH('31.10'!V$3,FCSTSDV!$D$1:$L$1,0)),0)/'31.10'!$E69,1)</f>
        <v>0</v>
      </c>
      <c r="W69" s="92">
        <f t="array" ref="W69">+ROUND(IFERROR(INDEX(FCSTSDV!$D$2:$L$72,MATCH('31.10'!$D69,FCSTSDV!$C$2:$C$72,0),MATCH('31.10'!W$3,FCSTSDV!$D$1:$L$1,0)),0)/'31.10'!$E69,1)</f>
        <v>0</v>
      </c>
      <c r="X69" s="92">
        <f t="array" ref="X69">+ROUND(IFERROR(INDEX(FCSTSDV!$D$2:$L$72,MATCH('31.10'!$D69,FCSTSDV!$C$2:$C$72,0),MATCH('31.10'!X$3,FCSTSDV!$D$1:$L$1,0)),0)/'31.10'!$E69,1)</f>
        <v>0</v>
      </c>
      <c r="Y69" s="92">
        <f t="array" ref="Y69">+ROUND(IFERROR(INDEX(FCSTSDV!$D$2:$L$72,MATCH('31.10'!$D69,FCSTSDV!$C$2:$C$72,0),MATCH('31.10'!Y$3,FCSTSDV!$D$1:$L$1,0)),0)/'31.10'!$E69,1)</f>
        <v>0</v>
      </c>
      <c r="Z69" s="92">
        <f t="array" ref="Z69">+ROUND(IFERROR(INDEX(FCSTSDV!$D$2:$L$72,MATCH('31.10'!$D69,FCSTSDV!$C$2:$C$72,0),MATCH('31.10'!Z$3,FCSTSDV!$D$1:$L$1,0)),0)/'31.10'!$E69,1)</f>
        <v>0</v>
      </c>
      <c r="AA69" s="92">
        <f t="array" ref="AA69">+ROUND(IFERROR(INDEX(FCSTSDV!$D$2:$L$72,MATCH('31.10'!$D69,FCSTSDV!$C$2:$C$72,0),MATCH('31.10'!AA$3,FCSTSDV!$D$1:$L$1,0)),0)/'31.10'!$E69,1)</f>
        <v>0</v>
      </c>
      <c r="AB69" s="92">
        <f t="array" ref="AB69">+ROUND(IFERROR(INDEX(FCSTSDV!$D$2:$L$72,MATCH('31.10'!$D69,FCSTSDV!$C$2:$C$72,0),MATCH('31.10'!AB$3,FCSTSDV!$D$1:$L$1,0)),0)/'31.10'!$E69,1)</f>
        <v>0</v>
      </c>
      <c r="AC69" s="92">
        <f t="array" ref="AC69">+ROUND(IFERROR(INDEX(FCSTSDV!$D$2:$L$72,MATCH('31.10'!$D69,FCSTSDV!$C$2:$C$72,0),MATCH('31.10'!AC$3,FCSTSDV!$D$1:$L$1,0)),0)/'31.10'!$E69,1)</f>
        <v>0</v>
      </c>
      <c r="AD69" s="92">
        <f t="array" ref="AD69">+ROUND(IFERROR(INDEX(FCSTSDV!$D$2:$L$72,MATCH('31.10'!$D69,FCSTSDV!$C$2:$C$72,0),MATCH('31.10'!AD$3,FCSTSDV!$D$1:$L$1,0)),0)/'31.10'!$E69,1)</f>
        <v>0</v>
      </c>
      <c r="AE69" s="92" t="e">
        <f>+ROUND(INDEX(FCSTSDV!$D$2:$L$673,MATCH('31.10'!$D69,FCSTSDV!$C$2:$C$673,0),MATCH('31.10'!AE$3,FCSTSDV!$D$1:$L$1,0))/'31.10'!$E69,1)</f>
        <v>#N/A</v>
      </c>
      <c r="AF69" s="92" t="e">
        <f>+ROUND(INDEX(FCSTSDV!$D$2:$L$673,MATCH('31.10'!$D69,FCSTSDV!$C$2:$C$673,0),MATCH('31.10'!AF$3,FCSTSDV!$D$1:$L$1,0))/'31.10'!$E69,1)</f>
        <v>#N/A</v>
      </c>
      <c r="AG69" s="92" t="e">
        <f>+ROUND(INDEX(FCSTSDV!$D$2:$L$673,MATCH('31.10'!$D69,FCSTSDV!$C$2:$C$673,0),MATCH('31.10'!AG$3,FCSTSDV!$D$1:$L$1,0))/'31.10'!$E69,1)</f>
        <v>#N/A</v>
      </c>
      <c r="AH69" s="92" t="e">
        <f>+ROUND(INDEX(FCSTSDV!$D$2:$L$673,MATCH('31.10'!$D69,FCSTSDV!$C$2:$C$673,0),MATCH('31.10'!AH$3,FCSTSDV!$D$1:$L$1,0))/'31.10'!$E69,1)</f>
        <v>#N/A</v>
      </c>
      <c r="AI69" s="92" t="e">
        <f>+ROUND(INDEX(FCSTSDV!$D$2:$L$673,MATCH('31.10'!$D69,FCSTSDV!$C$2:$C$673,0),MATCH('31.10'!AI$3,FCSTSDV!$D$1:$L$1,0))/'31.10'!$E69,1)</f>
        <v>#N/A</v>
      </c>
      <c r="AJ69" s="92" t="e">
        <f>+ROUND(INDEX(FCSTSDV!$D$2:$L$673,MATCH('31.10'!$D69,FCSTSDV!$C$2:$C$673,0),MATCH('31.10'!AJ$3,FCSTSDV!$D$1:$L$1,0))/'31.10'!$E69,1)</f>
        <v>#N/A</v>
      </c>
    </row>
    <row r="70" spans="1:36" ht="20.100000000000001" customHeight="1">
      <c r="A70" s="813"/>
      <c r="B70" s="795"/>
      <c r="C70" s="76" t="s">
        <v>107</v>
      </c>
      <c r="D70" s="32" t="s">
        <v>138</v>
      </c>
      <c r="E70" s="49">
        <v>1500</v>
      </c>
      <c r="F70" s="799"/>
      <c r="G70" s="799"/>
      <c r="H70" s="830"/>
      <c r="I70" s="81">
        <f>+ROUND(IFERROR(VLOOKUP(D70,FCSTSDV!$C$2:$C$72,26,0),0)/'31.10'!E70+0,0)</f>
        <v>0</v>
      </c>
      <c r="J70" s="92">
        <f t="array" ref="J70">+ROUND(IFERROR(INDEX(FCSTSDV!$D$2:$L$72,MATCH('31.10'!$D70,FCSTSDV!$C$2:$C$72,0),MATCH('31.10'!J$3,FCSTSDV!$D$1:$L$1,0)),0)/'31.10'!$E70,1)</f>
        <v>0</v>
      </c>
      <c r="K70" s="92">
        <f t="array" ref="K70">+ROUND(IFERROR(INDEX(FCSTSDV!$D$2:$L$72,MATCH('31.10'!$D70,FCSTSDV!$C$2:$C$72,0),MATCH('31.10'!K$3,FCSTSDV!$D$1:$L$1,0)),0)/'31.10'!$E70,1)</f>
        <v>0</v>
      </c>
      <c r="L70" s="92">
        <f t="array" ref="L70">+ROUND(IFERROR(INDEX(FCSTSDV!$D$2:$L$72,MATCH('31.10'!$D70,FCSTSDV!$C$2:$C$72,0),MATCH('31.10'!L$3,FCSTSDV!$D$1:$L$1,0)),0)/'31.10'!$E70,1)</f>
        <v>0</v>
      </c>
      <c r="M70" s="92">
        <f t="array" ref="M70">+ROUND(IFERROR(INDEX(FCSTSDV!$D$2:$L$72,MATCH('31.10'!$D70,FCSTSDV!$C$2:$C$72,0),MATCH('31.10'!M$3,FCSTSDV!$D$1:$L$1,0)),0)/'31.10'!$E70,1)</f>
        <v>0</v>
      </c>
      <c r="N70" s="92">
        <f t="array" ref="N70">+ROUND(IFERROR(INDEX(FCSTSDV!$D$2:$L$72,MATCH('31.10'!$D70,FCSTSDV!$C$2:$C$72,0),MATCH('31.10'!N$3,FCSTSDV!$D$1:$L$1,0)),0)/'31.10'!$E70,1)</f>
        <v>0</v>
      </c>
      <c r="O70" s="92">
        <f t="array" ref="O70">+ROUND(IFERROR(INDEX(FCSTSDV!$D$2:$L$72,MATCH('31.10'!$D70,FCSTSDV!$C$2:$C$72,0),MATCH('31.10'!O$3,FCSTSDV!$D$1:$L$1,0)),0)/'31.10'!$E70,1)</f>
        <v>0</v>
      </c>
      <c r="P70" s="92">
        <f t="array" ref="P70">+ROUND(IFERROR(INDEX(FCSTSDV!$D$2:$L$72,MATCH('31.10'!$D70,FCSTSDV!$C$2:$C$72,0),MATCH('31.10'!P$3,FCSTSDV!$D$1:$L$1,0)),0)/'31.10'!$E70,1)</f>
        <v>0</v>
      </c>
      <c r="Q70" s="92">
        <f t="array" ref="Q70">+ROUND(IFERROR(INDEX(FCSTSDV!$D$2:$L$72,MATCH('31.10'!$D70,FCSTSDV!$C$2:$C$72,0),MATCH('31.10'!Q$3,FCSTSDV!$D$1:$L$1,0)),0)/'31.10'!$E70,1)</f>
        <v>0</v>
      </c>
      <c r="R70" s="92">
        <f t="array" ref="R70">+ROUND(IFERROR(INDEX(FCSTSDV!$D$2:$L$72,MATCH('31.10'!$D70,FCSTSDV!$C$2:$C$72,0),MATCH('31.10'!R$3,FCSTSDV!$D$1:$L$1,0)),0)/'31.10'!$E70,1)</f>
        <v>0</v>
      </c>
      <c r="S70" s="92">
        <f t="array" ref="S70">+ROUND(IFERROR(INDEX(FCSTSDV!$D$2:$L$72,MATCH('31.10'!$D70,FCSTSDV!$C$2:$C$72,0),MATCH('31.10'!S$3,FCSTSDV!$D$1:$L$1,0)),0)/'31.10'!$E70,1)</f>
        <v>0</v>
      </c>
      <c r="T70" s="92">
        <f t="array" ref="T70">+ROUND(IFERROR(INDEX(FCSTSDV!$D$2:$L$72,MATCH('31.10'!$D70,FCSTSDV!$C$2:$C$72,0),MATCH('31.10'!T$3,FCSTSDV!$D$1:$L$1,0)),0)/'31.10'!$E70,1)</f>
        <v>0</v>
      </c>
      <c r="U70" s="92">
        <f t="array" ref="U70">+ROUND(IFERROR(INDEX(FCSTSDV!$D$2:$L$72,MATCH('31.10'!$D70,FCSTSDV!$C$2:$C$72,0),MATCH('31.10'!U$3,FCSTSDV!$D$1:$L$1,0)),0)/'31.10'!$E70,1)</f>
        <v>0</v>
      </c>
      <c r="V70" s="92">
        <f t="array" ref="V70">+ROUND(IFERROR(INDEX(FCSTSDV!$D$2:$L$72,MATCH('31.10'!$D70,FCSTSDV!$C$2:$C$72,0),MATCH('31.10'!V$3,FCSTSDV!$D$1:$L$1,0)),0)/'31.10'!$E70,1)</f>
        <v>0</v>
      </c>
      <c r="W70" s="92">
        <f t="array" ref="W70">+ROUND(IFERROR(INDEX(FCSTSDV!$D$2:$L$72,MATCH('31.10'!$D70,FCSTSDV!$C$2:$C$72,0),MATCH('31.10'!W$3,FCSTSDV!$D$1:$L$1,0)),0)/'31.10'!$E70,1)</f>
        <v>0</v>
      </c>
      <c r="X70" s="92">
        <f t="array" ref="X70">+ROUND(IFERROR(INDEX(FCSTSDV!$D$2:$L$72,MATCH('31.10'!$D70,FCSTSDV!$C$2:$C$72,0),MATCH('31.10'!X$3,FCSTSDV!$D$1:$L$1,0)),0)/'31.10'!$E70,1)</f>
        <v>0</v>
      </c>
      <c r="Y70" s="92">
        <f t="array" ref="Y70">+ROUND(IFERROR(INDEX(FCSTSDV!$D$2:$L$72,MATCH('31.10'!$D70,FCSTSDV!$C$2:$C$72,0),MATCH('31.10'!Y$3,FCSTSDV!$D$1:$L$1,0)),0)/'31.10'!$E70,1)</f>
        <v>0</v>
      </c>
      <c r="Z70" s="92">
        <f t="array" ref="Z70">+ROUND(IFERROR(INDEX(FCSTSDV!$D$2:$L$72,MATCH('31.10'!$D70,FCSTSDV!$C$2:$C$72,0),MATCH('31.10'!Z$3,FCSTSDV!$D$1:$L$1,0)),0)/'31.10'!$E70,1)</f>
        <v>0</v>
      </c>
      <c r="AA70" s="92">
        <f t="array" ref="AA70">+ROUND(IFERROR(INDEX(FCSTSDV!$D$2:$L$72,MATCH('31.10'!$D70,FCSTSDV!$C$2:$C$72,0),MATCH('31.10'!AA$3,FCSTSDV!$D$1:$L$1,0)),0)/'31.10'!$E70,1)</f>
        <v>0</v>
      </c>
      <c r="AB70" s="92">
        <f t="array" ref="AB70">+ROUND(IFERROR(INDEX(FCSTSDV!$D$2:$L$72,MATCH('31.10'!$D70,FCSTSDV!$C$2:$C$72,0),MATCH('31.10'!AB$3,FCSTSDV!$D$1:$L$1,0)),0)/'31.10'!$E70,1)</f>
        <v>0</v>
      </c>
      <c r="AC70" s="92">
        <f t="array" ref="AC70">+ROUND(IFERROR(INDEX(FCSTSDV!$D$2:$L$72,MATCH('31.10'!$D70,FCSTSDV!$C$2:$C$72,0),MATCH('31.10'!AC$3,FCSTSDV!$D$1:$L$1,0)),0)/'31.10'!$E70,1)</f>
        <v>0</v>
      </c>
      <c r="AD70" s="92">
        <f t="array" ref="AD70">+ROUND(IFERROR(INDEX(FCSTSDV!$D$2:$L$72,MATCH('31.10'!$D70,FCSTSDV!$C$2:$C$72,0),MATCH('31.10'!AD$3,FCSTSDV!$D$1:$L$1,0)),0)/'31.10'!$E70,1)</f>
        <v>0</v>
      </c>
      <c r="AE70" s="92" t="e">
        <f>+ROUND(INDEX(FCSTSDV!$D$2:$L$673,MATCH('31.10'!$D70,FCSTSDV!$C$2:$C$673,0),MATCH('31.10'!AE$3,FCSTSDV!$D$1:$L$1,0))/'31.10'!$E70,1)</f>
        <v>#N/A</v>
      </c>
      <c r="AF70" s="92" t="e">
        <f>+ROUND(INDEX(FCSTSDV!$D$2:$L$673,MATCH('31.10'!$D70,FCSTSDV!$C$2:$C$673,0),MATCH('31.10'!AF$3,FCSTSDV!$D$1:$L$1,0))/'31.10'!$E70,1)</f>
        <v>#N/A</v>
      </c>
      <c r="AG70" s="92" t="e">
        <f>+ROUND(INDEX(FCSTSDV!$D$2:$L$673,MATCH('31.10'!$D70,FCSTSDV!$C$2:$C$673,0),MATCH('31.10'!AG$3,FCSTSDV!$D$1:$L$1,0))/'31.10'!$E70,1)</f>
        <v>#N/A</v>
      </c>
      <c r="AH70" s="92" t="e">
        <f>+ROUND(INDEX(FCSTSDV!$D$2:$L$673,MATCH('31.10'!$D70,FCSTSDV!$C$2:$C$673,0),MATCH('31.10'!AH$3,FCSTSDV!$D$1:$L$1,0))/'31.10'!$E70,1)</f>
        <v>#N/A</v>
      </c>
      <c r="AI70" s="92" t="e">
        <f>+ROUND(INDEX(FCSTSDV!$D$2:$L$673,MATCH('31.10'!$D70,FCSTSDV!$C$2:$C$673,0),MATCH('31.10'!AI$3,FCSTSDV!$D$1:$L$1,0))/'31.10'!$E70,1)</f>
        <v>#N/A</v>
      </c>
      <c r="AJ70" s="92" t="e">
        <f>+ROUND(INDEX(FCSTSDV!$D$2:$L$673,MATCH('31.10'!$D70,FCSTSDV!$C$2:$C$673,0),MATCH('31.10'!AJ$3,FCSTSDV!$D$1:$L$1,0))/'31.10'!$E70,1)</f>
        <v>#N/A</v>
      </c>
    </row>
    <row r="71" spans="1:36" ht="20.100000000000001" customHeight="1">
      <c r="A71" s="813"/>
      <c r="B71" s="795"/>
      <c r="C71" s="76" t="s">
        <v>107</v>
      </c>
      <c r="D71" s="32" t="s">
        <v>140</v>
      </c>
      <c r="E71" s="49">
        <v>3000</v>
      </c>
      <c r="F71" s="799"/>
      <c r="G71" s="799"/>
      <c r="H71" s="830"/>
      <c r="I71" s="81">
        <f>+ROUND(IFERROR(VLOOKUP(D71,FCSTSDV!$C$2:$C$72,26,0),0)/'31.10'!E71+0,0)</f>
        <v>0</v>
      </c>
      <c r="J71" s="92">
        <f t="array" ref="J71">+ROUND(IFERROR(INDEX(FCSTSDV!$D$2:$L$72,MATCH('31.10'!$D71,FCSTSDV!$C$2:$C$72,0),MATCH('31.10'!J$3,FCSTSDV!$D$1:$L$1,0)),0)/'31.10'!$E71,1)</f>
        <v>0</v>
      </c>
      <c r="K71" s="92">
        <f t="array" ref="K71">+ROUND(IFERROR(INDEX(FCSTSDV!$D$2:$L$72,MATCH('31.10'!$D71,FCSTSDV!$C$2:$C$72,0),MATCH('31.10'!K$3,FCSTSDV!$D$1:$L$1,0)),0)/'31.10'!$E71,1)</f>
        <v>0</v>
      </c>
      <c r="L71" s="92">
        <f t="array" ref="L71">+ROUND(IFERROR(INDEX(FCSTSDV!$D$2:$L$72,MATCH('31.10'!$D71,FCSTSDV!$C$2:$C$72,0),MATCH('31.10'!L$3,FCSTSDV!$D$1:$L$1,0)),0)/'31.10'!$E71,1)</f>
        <v>0</v>
      </c>
      <c r="M71" s="92">
        <f t="array" ref="M71">+ROUND(IFERROR(INDEX(FCSTSDV!$D$2:$L$72,MATCH('31.10'!$D71,FCSTSDV!$C$2:$C$72,0),MATCH('31.10'!M$3,FCSTSDV!$D$1:$L$1,0)),0)/'31.10'!$E71,1)</f>
        <v>0</v>
      </c>
      <c r="N71" s="92">
        <f t="array" ref="N71">+ROUND(IFERROR(INDEX(FCSTSDV!$D$2:$L$72,MATCH('31.10'!$D71,FCSTSDV!$C$2:$C$72,0),MATCH('31.10'!N$3,FCSTSDV!$D$1:$L$1,0)),0)/'31.10'!$E71,1)</f>
        <v>0</v>
      </c>
      <c r="O71" s="92">
        <f t="array" ref="O71">+ROUND(IFERROR(INDEX(FCSTSDV!$D$2:$L$72,MATCH('31.10'!$D71,FCSTSDV!$C$2:$C$72,0),MATCH('31.10'!O$3,FCSTSDV!$D$1:$L$1,0)),0)/'31.10'!$E71,1)</f>
        <v>0</v>
      </c>
      <c r="P71" s="92">
        <f t="array" ref="P71">+ROUND(IFERROR(INDEX(FCSTSDV!$D$2:$L$72,MATCH('31.10'!$D71,FCSTSDV!$C$2:$C$72,0),MATCH('31.10'!P$3,FCSTSDV!$D$1:$L$1,0)),0)/'31.10'!$E71,1)</f>
        <v>0</v>
      </c>
      <c r="Q71" s="92">
        <f t="array" ref="Q71">+ROUND(IFERROR(INDEX(FCSTSDV!$D$2:$L$72,MATCH('31.10'!$D71,FCSTSDV!$C$2:$C$72,0),MATCH('31.10'!Q$3,FCSTSDV!$D$1:$L$1,0)),0)/'31.10'!$E71,1)</f>
        <v>0</v>
      </c>
      <c r="R71" s="92">
        <f t="array" ref="R71">+ROUND(IFERROR(INDEX(FCSTSDV!$D$2:$L$72,MATCH('31.10'!$D71,FCSTSDV!$C$2:$C$72,0),MATCH('31.10'!R$3,FCSTSDV!$D$1:$L$1,0)),0)/'31.10'!$E71,1)</f>
        <v>0</v>
      </c>
      <c r="S71" s="92">
        <f t="array" ref="S71">+ROUND(IFERROR(INDEX(FCSTSDV!$D$2:$L$72,MATCH('31.10'!$D71,FCSTSDV!$C$2:$C$72,0),MATCH('31.10'!S$3,FCSTSDV!$D$1:$L$1,0)),0)/'31.10'!$E71,1)</f>
        <v>0</v>
      </c>
      <c r="T71" s="92">
        <f t="array" ref="T71">+ROUND(IFERROR(INDEX(FCSTSDV!$D$2:$L$72,MATCH('31.10'!$D71,FCSTSDV!$C$2:$C$72,0),MATCH('31.10'!T$3,FCSTSDV!$D$1:$L$1,0)),0)/'31.10'!$E71,1)</f>
        <v>0</v>
      </c>
      <c r="U71" s="92">
        <f t="array" ref="U71">+ROUND(IFERROR(INDEX(FCSTSDV!$D$2:$L$72,MATCH('31.10'!$D71,FCSTSDV!$C$2:$C$72,0),MATCH('31.10'!U$3,FCSTSDV!$D$1:$L$1,0)),0)/'31.10'!$E71,1)</f>
        <v>0</v>
      </c>
      <c r="V71" s="92">
        <f t="array" ref="V71">+ROUND(IFERROR(INDEX(FCSTSDV!$D$2:$L$72,MATCH('31.10'!$D71,FCSTSDV!$C$2:$C$72,0),MATCH('31.10'!V$3,FCSTSDV!$D$1:$L$1,0)),0)/'31.10'!$E71,1)</f>
        <v>0</v>
      </c>
      <c r="W71" s="92">
        <f t="array" ref="W71">+ROUND(IFERROR(INDEX(FCSTSDV!$D$2:$L$72,MATCH('31.10'!$D71,FCSTSDV!$C$2:$C$72,0),MATCH('31.10'!W$3,FCSTSDV!$D$1:$L$1,0)),0)/'31.10'!$E71,1)</f>
        <v>0</v>
      </c>
      <c r="X71" s="92">
        <f t="array" ref="X71">+ROUND(IFERROR(INDEX(FCSTSDV!$D$2:$L$72,MATCH('31.10'!$D71,FCSTSDV!$C$2:$C$72,0),MATCH('31.10'!X$3,FCSTSDV!$D$1:$L$1,0)),0)/'31.10'!$E71,1)</f>
        <v>0</v>
      </c>
      <c r="Y71" s="92">
        <f t="array" ref="Y71">+ROUND(IFERROR(INDEX(FCSTSDV!$D$2:$L$72,MATCH('31.10'!$D71,FCSTSDV!$C$2:$C$72,0),MATCH('31.10'!Y$3,FCSTSDV!$D$1:$L$1,0)),0)/'31.10'!$E71,1)</f>
        <v>0</v>
      </c>
      <c r="Z71" s="92">
        <f t="array" ref="Z71">+ROUND(IFERROR(INDEX(FCSTSDV!$D$2:$L$72,MATCH('31.10'!$D71,FCSTSDV!$C$2:$C$72,0),MATCH('31.10'!Z$3,FCSTSDV!$D$1:$L$1,0)),0)/'31.10'!$E71,1)</f>
        <v>0</v>
      </c>
      <c r="AA71" s="92">
        <f t="array" ref="AA71">+ROUND(IFERROR(INDEX(FCSTSDV!$D$2:$L$72,MATCH('31.10'!$D71,FCSTSDV!$C$2:$C$72,0),MATCH('31.10'!AA$3,FCSTSDV!$D$1:$L$1,0)),0)/'31.10'!$E71,1)</f>
        <v>0</v>
      </c>
      <c r="AB71" s="92">
        <f t="array" ref="AB71">+ROUND(IFERROR(INDEX(FCSTSDV!$D$2:$L$72,MATCH('31.10'!$D71,FCSTSDV!$C$2:$C$72,0),MATCH('31.10'!AB$3,FCSTSDV!$D$1:$L$1,0)),0)/'31.10'!$E71,1)</f>
        <v>0</v>
      </c>
      <c r="AC71" s="92">
        <f t="array" ref="AC71">+ROUND(IFERROR(INDEX(FCSTSDV!$D$2:$L$72,MATCH('31.10'!$D71,FCSTSDV!$C$2:$C$72,0),MATCH('31.10'!AC$3,FCSTSDV!$D$1:$L$1,0)),0)/'31.10'!$E71,1)</f>
        <v>0</v>
      </c>
      <c r="AD71" s="92">
        <f t="array" ref="AD71">+ROUND(IFERROR(INDEX(FCSTSDV!$D$2:$L$72,MATCH('31.10'!$D71,FCSTSDV!$C$2:$C$72,0),MATCH('31.10'!AD$3,FCSTSDV!$D$1:$L$1,0)),0)/'31.10'!$E71,1)</f>
        <v>0</v>
      </c>
      <c r="AE71" s="92" t="e">
        <f>+ROUND(INDEX(FCSTSDV!$D$2:$L$673,MATCH('31.10'!$D71,FCSTSDV!$C$2:$C$673,0),MATCH('31.10'!AE$3,FCSTSDV!$D$1:$L$1,0))/'31.10'!$E71,1)</f>
        <v>#N/A</v>
      </c>
      <c r="AF71" s="92" t="e">
        <f>+ROUND(INDEX(FCSTSDV!$D$2:$L$673,MATCH('31.10'!$D71,FCSTSDV!$C$2:$C$673,0),MATCH('31.10'!AF$3,FCSTSDV!$D$1:$L$1,0))/'31.10'!$E71,1)</f>
        <v>#N/A</v>
      </c>
      <c r="AG71" s="92" t="e">
        <f>+ROUND(INDEX(FCSTSDV!$D$2:$L$673,MATCH('31.10'!$D71,FCSTSDV!$C$2:$C$673,0),MATCH('31.10'!AG$3,FCSTSDV!$D$1:$L$1,0))/'31.10'!$E71,1)</f>
        <v>#N/A</v>
      </c>
      <c r="AH71" s="92" t="e">
        <f>+ROUND(INDEX(FCSTSDV!$D$2:$L$673,MATCH('31.10'!$D71,FCSTSDV!$C$2:$C$673,0),MATCH('31.10'!AH$3,FCSTSDV!$D$1:$L$1,0))/'31.10'!$E71,1)</f>
        <v>#N/A</v>
      </c>
      <c r="AI71" s="92" t="e">
        <f>+ROUND(INDEX(FCSTSDV!$D$2:$L$673,MATCH('31.10'!$D71,FCSTSDV!$C$2:$C$673,0),MATCH('31.10'!AI$3,FCSTSDV!$D$1:$L$1,0))/'31.10'!$E71,1)</f>
        <v>#N/A</v>
      </c>
      <c r="AJ71" s="92" t="e">
        <f>+ROUND(INDEX(FCSTSDV!$D$2:$L$673,MATCH('31.10'!$D71,FCSTSDV!$C$2:$C$673,0),MATCH('31.10'!AJ$3,FCSTSDV!$D$1:$L$1,0))/'31.10'!$E71,1)</f>
        <v>#N/A</v>
      </c>
    </row>
    <row r="72" spans="1:36" ht="20.100000000000001" customHeight="1">
      <c r="A72" s="813"/>
      <c r="B72" s="795"/>
      <c r="C72" s="76" t="s">
        <v>107</v>
      </c>
      <c r="D72" s="32" t="s">
        <v>141</v>
      </c>
      <c r="E72" s="49">
        <v>3000</v>
      </c>
      <c r="F72" s="799"/>
      <c r="G72" s="799"/>
      <c r="H72" s="830"/>
      <c r="I72" s="81">
        <f>+ROUND(IFERROR(VLOOKUP(D72,FCSTSDV!$C$2:$C$72,26,0),0)/'31.10'!E72+0,0)</f>
        <v>0</v>
      </c>
      <c r="J72" s="92">
        <f t="array" ref="J72">+ROUND(IFERROR(INDEX(FCSTSDV!$D$2:$L$72,MATCH('31.10'!$D72,FCSTSDV!$C$2:$C$72,0),MATCH('31.10'!J$3,FCSTSDV!$D$1:$L$1,0)),0)/'31.10'!$E72,1)</f>
        <v>0</v>
      </c>
      <c r="K72" s="92">
        <f t="array" ref="K72">+ROUND(IFERROR(INDEX(FCSTSDV!$D$2:$L$72,MATCH('31.10'!$D72,FCSTSDV!$C$2:$C$72,0),MATCH('31.10'!K$3,FCSTSDV!$D$1:$L$1,0)),0)/'31.10'!$E72,1)</f>
        <v>0</v>
      </c>
      <c r="L72" s="92">
        <f t="array" ref="L72">+ROUND(IFERROR(INDEX(FCSTSDV!$D$2:$L$72,MATCH('31.10'!$D72,FCSTSDV!$C$2:$C$72,0),MATCH('31.10'!L$3,FCSTSDV!$D$1:$L$1,0)),0)/'31.10'!$E72,1)</f>
        <v>0</v>
      </c>
      <c r="M72" s="92">
        <f t="array" ref="M72">+ROUND(IFERROR(INDEX(FCSTSDV!$D$2:$L$72,MATCH('31.10'!$D72,FCSTSDV!$C$2:$C$72,0),MATCH('31.10'!M$3,FCSTSDV!$D$1:$L$1,0)),0)/'31.10'!$E72,1)</f>
        <v>0</v>
      </c>
      <c r="N72" s="92">
        <f t="array" ref="N72">+ROUND(IFERROR(INDEX(FCSTSDV!$D$2:$L$72,MATCH('31.10'!$D72,FCSTSDV!$C$2:$C$72,0),MATCH('31.10'!N$3,FCSTSDV!$D$1:$L$1,0)),0)/'31.10'!$E72,1)</f>
        <v>0</v>
      </c>
      <c r="O72" s="92">
        <f t="array" ref="O72">+ROUND(IFERROR(INDEX(FCSTSDV!$D$2:$L$72,MATCH('31.10'!$D72,FCSTSDV!$C$2:$C$72,0),MATCH('31.10'!O$3,FCSTSDV!$D$1:$L$1,0)),0)/'31.10'!$E72,1)</f>
        <v>0</v>
      </c>
      <c r="P72" s="92">
        <f t="array" ref="P72">+ROUND(IFERROR(INDEX(FCSTSDV!$D$2:$L$72,MATCH('31.10'!$D72,FCSTSDV!$C$2:$C$72,0),MATCH('31.10'!P$3,FCSTSDV!$D$1:$L$1,0)),0)/'31.10'!$E72,1)</f>
        <v>0</v>
      </c>
      <c r="Q72" s="92">
        <f t="array" ref="Q72">+ROUND(IFERROR(INDEX(FCSTSDV!$D$2:$L$72,MATCH('31.10'!$D72,FCSTSDV!$C$2:$C$72,0),MATCH('31.10'!Q$3,FCSTSDV!$D$1:$L$1,0)),0)/'31.10'!$E72,1)</f>
        <v>0</v>
      </c>
      <c r="R72" s="92">
        <f t="array" ref="R72">+ROUND(IFERROR(INDEX(FCSTSDV!$D$2:$L$72,MATCH('31.10'!$D72,FCSTSDV!$C$2:$C$72,0),MATCH('31.10'!R$3,FCSTSDV!$D$1:$L$1,0)),0)/'31.10'!$E72,1)</f>
        <v>0</v>
      </c>
      <c r="S72" s="92">
        <f t="array" ref="S72">+ROUND(IFERROR(INDEX(FCSTSDV!$D$2:$L$72,MATCH('31.10'!$D72,FCSTSDV!$C$2:$C$72,0),MATCH('31.10'!S$3,FCSTSDV!$D$1:$L$1,0)),0)/'31.10'!$E72,1)</f>
        <v>0</v>
      </c>
      <c r="T72" s="92">
        <f t="array" ref="T72">+ROUND(IFERROR(INDEX(FCSTSDV!$D$2:$L$72,MATCH('31.10'!$D72,FCSTSDV!$C$2:$C$72,0),MATCH('31.10'!T$3,FCSTSDV!$D$1:$L$1,0)),0)/'31.10'!$E72,1)</f>
        <v>0</v>
      </c>
      <c r="U72" s="92">
        <f t="array" ref="U72">+ROUND(IFERROR(INDEX(FCSTSDV!$D$2:$L$72,MATCH('31.10'!$D72,FCSTSDV!$C$2:$C$72,0),MATCH('31.10'!U$3,FCSTSDV!$D$1:$L$1,0)),0)/'31.10'!$E72,1)</f>
        <v>0</v>
      </c>
      <c r="V72" s="92">
        <f t="array" ref="V72">+ROUND(IFERROR(INDEX(FCSTSDV!$D$2:$L$72,MATCH('31.10'!$D72,FCSTSDV!$C$2:$C$72,0),MATCH('31.10'!V$3,FCSTSDV!$D$1:$L$1,0)),0)/'31.10'!$E72,1)</f>
        <v>0</v>
      </c>
      <c r="W72" s="92">
        <f t="array" ref="W72">+ROUND(IFERROR(INDEX(FCSTSDV!$D$2:$L$72,MATCH('31.10'!$D72,FCSTSDV!$C$2:$C$72,0),MATCH('31.10'!W$3,FCSTSDV!$D$1:$L$1,0)),0)/'31.10'!$E72,1)</f>
        <v>0</v>
      </c>
      <c r="X72" s="92">
        <f t="array" ref="X72">+ROUND(IFERROR(INDEX(FCSTSDV!$D$2:$L$72,MATCH('31.10'!$D72,FCSTSDV!$C$2:$C$72,0),MATCH('31.10'!X$3,FCSTSDV!$D$1:$L$1,0)),0)/'31.10'!$E72,1)</f>
        <v>0</v>
      </c>
      <c r="Y72" s="92">
        <f t="array" ref="Y72">+ROUND(IFERROR(INDEX(FCSTSDV!$D$2:$L$72,MATCH('31.10'!$D72,FCSTSDV!$C$2:$C$72,0),MATCH('31.10'!Y$3,FCSTSDV!$D$1:$L$1,0)),0)/'31.10'!$E72,1)</f>
        <v>0</v>
      </c>
      <c r="Z72" s="92">
        <f t="array" ref="Z72">+ROUND(IFERROR(INDEX(FCSTSDV!$D$2:$L$72,MATCH('31.10'!$D72,FCSTSDV!$C$2:$C$72,0),MATCH('31.10'!Z$3,FCSTSDV!$D$1:$L$1,0)),0)/'31.10'!$E72,1)</f>
        <v>0</v>
      </c>
      <c r="AA72" s="92">
        <f t="array" ref="AA72">+ROUND(IFERROR(INDEX(FCSTSDV!$D$2:$L$72,MATCH('31.10'!$D72,FCSTSDV!$C$2:$C$72,0),MATCH('31.10'!AA$3,FCSTSDV!$D$1:$L$1,0)),0)/'31.10'!$E72,1)</f>
        <v>0</v>
      </c>
      <c r="AB72" s="92">
        <f t="array" ref="AB72">+ROUND(IFERROR(INDEX(FCSTSDV!$D$2:$L$72,MATCH('31.10'!$D72,FCSTSDV!$C$2:$C$72,0),MATCH('31.10'!AB$3,FCSTSDV!$D$1:$L$1,0)),0)/'31.10'!$E72,1)</f>
        <v>0</v>
      </c>
      <c r="AC72" s="92">
        <f t="array" ref="AC72">+ROUND(IFERROR(INDEX(FCSTSDV!$D$2:$L$72,MATCH('31.10'!$D72,FCSTSDV!$C$2:$C$72,0),MATCH('31.10'!AC$3,FCSTSDV!$D$1:$L$1,0)),0)/'31.10'!$E72,1)</f>
        <v>0</v>
      </c>
      <c r="AD72" s="92">
        <f t="array" ref="AD72">+ROUND(IFERROR(INDEX(FCSTSDV!$D$2:$L$72,MATCH('31.10'!$D72,FCSTSDV!$C$2:$C$72,0),MATCH('31.10'!AD$3,FCSTSDV!$D$1:$L$1,0)),0)/'31.10'!$E72,1)</f>
        <v>0</v>
      </c>
      <c r="AE72" s="92">
        <f>+ROUND(IFERROR(INDEX(FCSTSDV!$D$2:$L$673,MATCH('31.10'!$D72,FCSTSDV!$C$2:$C$673,0),MATCH('31.10'!AE$3,FCSTSDV!$D$1:$L$1,0))/'31.10'!$E72,0),1)</f>
        <v>0</v>
      </c>
      <c r="AF72" s="92">
        <f>+ROUND(IFERROR(INDEX(FCSTSDV!$D$2:$L$673,MATCH('31.10'!$D72,FCSTSDV!$C$2:$C$673,0),MATCH('31.10'!AF$3,FCSTSDV!$D$1:$L$1,0))/'31.10'!$E72,0),1)</f>
        <v>0</v>
      </c>
      <c r="AG72" s="92">
        <f>+ROUND(IFERROR(INDEX(FCSTSDV!$D$2:$L$673,MATCH('31.10'!$D72,FCSTSDV!$C$2:$C$673,0),MATCH('31.10'!AG$3,FCSTSDV!$D$1:$L$1,0))/'31.10'!$E72,0),1)</f>
        <v>0</v>
      </c>
      <c r="AH72" s="92">
        <f>+ROUND(IFERROR(INDEX(FCSTSDV!$D$2:$L$673,MATCH('31.10'!$D72,FCSTSDV!$C$2:$C$673,0),MATCH('31.10'!AH$3,FCSTSDV!$D$1:$L$1,0))/'31.10'!$E72,0),1)</f>
        <v>0</v>
      </c>
      <c r="AI72" s="92">
        <f>+ROUND(IFERROR(INDEX(FCSTSDV!$D$2:$L$673,MATCH('31.10'!$D72,FCSTSDV!$C$2:$C$673,0),MATCH('31.10'!AI$3,FCSTSDV!$D$1:$L$1,0))/'31.10'!$E72,0),1)</f>
        <v>0</v>
      </c>
      <c r="AJ72" s="92">
        <f>+ROUND(IFERROR(INDEX(FCSTSDV!$D$2:$L$673,MATCH('31.10'!$D72,FCSTSDV!$C$2:$C$673,0),MATCH('31.10'!AJ$3,FCSTSDV!$D$1:$L$1,0))/'31.10'!$E72,0),1)</f>
        <v>0</v>
      </c>
    </row>
    <row r="73" spans="1:36" ht="20.100000000000001" customHeight="1">
      <c r="A73" s="813"/>
      <c r="B73" s="795"/>
      <c r="C73" s="76" t="s">
        <v>107</v>
      </c>
      <c r="D73" s="32" t="s">
        <v>147</v>
      </c>
      <c r="E73" s="49">
        <v>3000</v>
      </c>
      <c r="F73" s="799"/>
      <c r="G73" s="799"/>
      <c r="H73" s="830"/>
      <c r="I73" s="81">
        <f>+ROUND(IFERROR(VLOOKUP(D73,FCSTSDV!$C$2:$C$72,26,0),0)/'31.10'!E73+0,0)</f>
        <v>0</v>
      </c>
      <c r="J73" s="92">
        <f t="array" ref="J73">+ROUND(IFERROR(INDEX(FCSTSDV!$D$2:$L$72,MATCH('31.10'!$D73,FCSTSDV!$C$2:$C$72,0),MATCH('31.10'!J$3,FCSTSDV!$D$1:$L$1,0)),0)/'31.10'!$E73,1)</f>
        <v>0</v>
      </c>
      <c r="K73" s="92">
        <f t="array" ref="K73">+ROUND(IFERROR(INDEX(FCSTSDV!$D$2:$L$72,MATCH('31.10'!$D73,FCSTSDV!$C$2:$C$72,0),MATCH('31.10'!K$3,FCSTSDV!$D$1:$L$1,0)),0)/'31.10'!$E73,1)</f>
        <v>0</v>
      </c>
      <c r="L73" s="92">
        <f t="array" ref="L73">+ROUND(IFERROR(INDEX(FCSTSDV!$D$2:$L$72,MATCH('31.10'!$D73,FCSTSDV!$C$2:$C$72,0),MATCH('31.10'!L$3,FCSTSDV!$D$1:$L$1,0)),0)/'31.10'!$E73,1)</f>
        <v>0</v>
      </c>
      <c r="M73" s="92">
        <f t="array" ref="M73">+ROUND(IFERROR(INDEX(FCSTSDV!$D$2:$L$72,MATCH('31.10'!$D73,FCSTSDV!$C$2:$C$72,0),MATCH('31.10'!M$3,FCSTSDV!$D$1:$L$1,0)),0)/'31.10'!$E73,1)</f>
        <v>0</v>
      </c>
      <c r="N73" s="92">
        <f t="array" ref="N73">+ROUND(IFERROR(INDEX(FCSTSDV!$D$2:$L$72,MATCH('31.10'!$D73,FCSTSDV!$C$2:$C$72,0),MATCH('31.10'!N$3,FCSTSDV!$D$1:$L$1,0)),0)/'31.10'!$E73,1)</f>
        <v>0</v>
      </c>
      <c r="O73" s="92">
        <f t="array" ref="O73">+ROUND(IFERROR(INDEX(FCSTSDV!$D$2:$L$72,MATCH('31.10'!$D73,FCSTSDV!$C$2:$C$72,0),MATCH('31.10'!O$3,FCSTSDV!$D$1:$L$1,0)),0)/'31.10'!$E73,1)</f>
        <v>0</v>
      </c>
      <c r="P73" s="92">
        <f t="array" ref="P73">+ROUND(IFERROR(INDEX(FCSTSDV!$D$2:$L$72,MATCH('31.10'!$D73,FCSTSDV!$C$2:$C$72,0),MATCH('31.10'!P$3,FCSTSDV!$D$1:$L$1,0)),0)/'31.10'!$E73,1)</f>
        <v>0</v>
      </c>
      <c r="Q73" s="92">
        <f t="array" ref="Q73">+ROUND(IFERROR(INDEX(FCSTSDV!$D$2:$L$72,MATCH('31.10'!$D73,FCSTSDV!$C$2:$C$72,0),MATCH('31.10'!Q$3,FCSTSDV!$D$1:$L$1,0)),0)/'31.10'!$E73,1)</f>
        <v>0</v>
      </c>
      <c r="R73" s="92">
        <f t="array" ref="R73">+ROUND(IFERROR(INDEX(FCSTSDV!$D$2:$L$72,MATCH('31.10'!$D73,FCSTSDV!$C$2:$C$72,0),MATCH('31.10'!R$3,FCSTSDV!$D$1:$L$1,0)),0)/'31.10'!$E73,1)</f>
        <v>0</v>
      </c>
      <c r="S73" s="92">
        <f t="array" ref="S73">+ROUND(IFERROR(INDEX(FCSTSDV!$D$2:$L$72,MATCH('31.10'!$D73,FCSTSDV!$C$2:$C$72,0),MATCH('31.10'!S$3,FCSTSDV!$D$1:$L$1,0)),0)/'31.10'!$E73,1)</f>
        <v>0</v>
      </c>
      <c r="T73" s="92">
        <f t="array" ref="T73">+ROUND(IFERROR(INDEX(FCSTSDV!$D$2:$L$72,MATCH('31.10'!$D73,FCSTSDV!$C$2:$C$72,0),MATCH('31.10'!T$3,FCSTSDV!$D$1:$L$1,0)),0)/'31.10'!$E73,1)</f>
        <v>0</v>
      </c>
      <c r="U73" s="92">
        <f t="array" ref="U73">+ROUND(IFERROR(INDEX(FCSTSDV!$D$2:$L$72,MATCH('31.10'!$D73,FCSTSDV!$C$2:$C$72,0),MATCH('31.10'!U$3,FCSTSDV!$D$1:$L$1,0)),0)/'31.10'!$E73,1)</f>
        <v>0</v>
      </c>
      <c r="V73" s="92">
        <f t="array" ref="V73">+ROUND(IFERROR(INDEX(FCSTSDV!$D$2:$L$72,MATCH('31.10'!$D73,FCSTSDV!$C$2:$C$72,0),MATCH('31.10'!V$3,FCSTSDV!$D$1:$L$1,0)),0)/'31.10'!$E73,1)</f>
        <v>0</v>
      </c>
      <c r="W73" s="92">
        <f t="array" ref="W73">+ROUND(IFERROR(INDEX(FCSTSDV!$D$2:$L$72,MATCH('31.10'!$D73,FCSTSDV!$C$2:$C$72,0),MATCH('31.10'!W$3,FCSTSDV!$D$1:$L$1,0)),0)/'31.10'!$E73,1)</f>
        <v>0</v>
      </c>
      <c r="X73" s="92">
        <f t="array" ref="X73">+ROUND(IFERROR(INDEX(FCSTSDV!$D$2:$L$72,MATCH('31.10'!$D73,FCSTSDV!$C$2:$C$72,0),MATCH('31.10'!X$3,FCSTSDV!$D$1:$L$1,0)),0)/'31.10'!$E73,1)</f>
        <v>0</v>
      </c>
      <c r="Y73" s="92">
        <f t="array" ref="Y73">+ROUND(IFERROR(INDEX(FCSTSDV!$D$2:$L$72,MATCH('31.10'!$D73,FCSTSDV!$C$2:$C$72,0),MATCH('31.10'!Y$3,FCSTSDV!$D$1:$L$1,0)),0)/'31.10'!$E73,1)</f>
        <v>0</v>
      </c>
      <c r="Z73" s="92">
        <f t="array" ref="Z73">+ROUND(IFERROR(INDEX(FCSTSDV!$D$2:$L$72,MATCH('31.10'!$D73,FCSTSDV!$C$2:$C$72,0),MATCH('31.10'!Z$3,FCSTSDV!$D$1:$L$1,0)),0)/'31.10'!$E73,1)</f>
        <v>0</v>
      </c>
      <c r="AA73" s="92">
        <f t="array" ref="AA73">+ROUND(IFERROR(INDEX(FCSTSDV!$D$2:$L$72,MATCH('31.10'!$D73,FCSTSDV!$C$2:$C$72,0),MATCH('31.10'!AA$3,FCSTSDV!$D$1:$L$1,0)),0)/'31.10'!$E73,1)</f>
        <v>0</v>
      </c>
      <c r="AB73" s="92">
        <f t="array" ref="AB73">+ROUND(IFERROR(INDEX(FCSTSDV!$D$2:$L$72,MATCH('31.10'!$D73,FCSTSDV!$C$2:$C$72,0),MATCH('31.10'!AB$3,FCSTSDV!$D$1:$L$1,0)),0)/'31.10'!$E73,1)</f>
        <v>0</v>
      </c>
      <c r="AC73" s="92">
        <f t="array" ref="AC73">+ROUND(IFERROR(INDEX(FCSTSDV!$D$2:$L$72,MATCH('31.10'!$D73,FCSTSDV!$C$2:$C$72,0),MATCH('31.10'!AC$3,FCSTSDV!$D$1:$L$1,0)),0)/'31.10'!$E73,1)</f>
        <v>0</v>
      </c>
      <c r="AD73" s="92">
        <f t="array" ref="AD73">+ROUND(IFERROR(INDEX(FCSTSDV!$D$2:$L$72,MATCH('31.10'!$D73,FCSTSDV!$C$2:$C$72,0),MATCH('31.10'!AD$3,FCSTSDV!$D$1:$L$1,0)),0)/'31.10'!$E73,1)</f>
        <v>0</v>
      </c>
      <c r="AE73" s="92">
        <f>+ROUND(IFERROR(INDEX(FCSTSDV!$D$2:$L$673,MATCH('31.10'!$D73,FCSTSDV!$C$2:$C$673,0),MATCH('31.10'!AE$3,FCSTSDV!$D$1:$L$1,0))/'31.10'!$E73,0),1)</f>
        <v>0</v>
      </c>
      <c r="AF73" s="92">
        <f>+ROUND(IFERROR(INDEX(FCSTSDV!$D$2:$L$673,MATCH('31.10'!$D73,FCSTSDV!$C$2:$C$673,0),MATCH('31.10'!AF$3,FCSTSDV!$D$1:$L$1,0))/'31.10'!$E73,0),1)</f>
        <v>0</v>
      </c>
      <c r="AG73" s="92">
        <f>+ROUND(IFERROR(INDEX(FCSTSDV!$D$2:$L$673,MATCH('31.10'!$D73,FCSTSDV!$C$2:$C$673,0),MATCH('31.10'!AG$3,FCSTSDV!$D$1:$L$1,0))/'31.10'!$E73,0),1)</f>
        <v>0</v>
      </c>
      <c r="AH73" s="92">
        <f>+ROUND(IFERROR(INDEX(FCSTSDV!$D$2:$L$673,MATCH('31.10'!$D73,FCSTSDV!$C$2:$C$673,0),MATCH('31.10'!AH$3,FCSTSDV!$D$1:$L$1,0))/'31.10'!$E73,0),1)</f>
        <v>0</v>
      </c>
      <c r="AI73" s="92">
        <f>+ROUND(IFERROR(INDEX(FCSTSDV!$D$2:$L$673,MATCH('31.10'!$D73,FCSTSDV!$C$2:$C$673,0),MATCH('31.10'!AI$3,FCSTSDV!$D$1:$L$1,0))/'31.10'!$E73,0),1)</f>
        <v>0</v>
      </c>
      <c r="AJ73" s="92">
        <f>+ROUND(IFERROR(INDEX(FCSTSDV!$D$2:$L$673,MATCH('31.10'!$D73,FCSTSDV!$C$2:$C$673,0),MATCH('31.10'!AJ$3,FCSTSDV!$D$1:$L$1,0))/'31.10'!$E73,0),1)</f>
        <v>0</v>
      </c>
    </row>
    <row r="74" spans="1:36" ht="20.100000000000001" customHeight="1">
      <c r="A74" s="807"/>
      <c r="B74" s="792"/>
      <c r="C74" s="77"/>
      <c r="D74" s="52" t="s">
        <v>42</v>
      </c>
      <c r="E74" s="53" t="s">
        <v>43</v>
      </c>
      <c r="F74" s="800"/>
      <c r="G74" s="800"/>
      <c r="H74" s="827"/>
      <c r="I74" s="87">
        <f>+SUM(I68:I73)</f>
        <v>0</v>
      </c>
      <c r="J74" s="90">
        <f>$H68+$I$74-SUM(J68:J73)</f>
        <v>827</v>
      </c>
      <c r="K74" s="90">
        <f>$H68+$I$74-SUM(K68:K73)</f>
        <v>827</v>
      </c>
      <c r="L74" s="90">
        <f>$H68+$I$74-SUM(L68:L73)</f>
        <v>827</v>
      </c>
      <c r="M74" s="90">
        <f>$H68+$I$74-SUM(M68:M73)</f>
        <v>827</v>
      </c>
      <c r="N74" s="90">
        <f t="shared" ref="N74:AC74" si="16">$H68+$I$74-SUM(N68:N73)</f>
        <v>827</v>
      </c>
      <c r="O74" s="90">
        <f t="shared" si="16"/>
        <v>827</v>
      </c>
      <c r="P74" s="90">
        <f t="shared" si="16"/>
        <v>827</v>
      </c>
      <c r="Q74" s="90">
        <f t="shared" si="16"/>
        <v>827</v>
      </c>
      <c r="R74" s="90">
        <f t="shared" si="16"/>
        <v>827</v>
      </c>
      <c r="S74" s="90">
        <f t="shared" si="16"/>
        <v>827</v>
      </c>
      <c r="T74" s="90">
        <f t="shared" si="16"/>
        <v>827</v>
      </c>
      <c r="U74" s="90">
        <f t="shared" si="16"/>
        <v>827</v>
      </c>
      <c r="V74" s="90">
        <f t="shared" si="16"/>
        <v>827</v>
      </c>
      <c r="W74" s="90">
        <f t="shared" si="16"/>
        <v>827</v>
      </c>
      <c r="X74" s="90">
        <f t="shared" si="16"/>
        <v>827</v>
      </c>
      <c r="Y74" s="90">
        <f t="shared" si="16"/>
        <v>827</v>
      </c>
      <c r="Z74" s="90">
        <f t="shared" si="16"/>
        <v>827</v>
      </c>
      <c r="AA74" s="90">
        <f t="shared" si="16"/>
        <v>827</v>
      </c>
      <c r="AB74" s="90">
        <f t="shared" si="16"/>
        <v>827</v>
      </c>
      <c r="AC74" s="90">
        <f t="shared" si="16"/>
        <v>827</v>
      </c>
      <c r="AD74" s="90">
        <f t="shared" ref="AD74:AJ74" si="17">+AC74-SUM(AD68:AD73)</f>
        <v>827</v>
      </c>
      <c r="AE74" s="90" t="e">
        <f t="shared" si="17"/>
        <v>#N/A</v>
      </c>
      <c r="AF74" s="90" t="e">
        <f t="shared" si="17"/>
        <v>#N/A</v>
      </c>
      <c r="AG74" s="90" t="e">
        <f t="shared" si="17"/>
        <v>#N/A</v>
      </c>
      <c r="AH74" s="90" t="e">
        <f t="shared" si="17"/>
        <v>#N/A</v>
      </c>
      <c r="AI74" s="90" t="e">
        <f t="shared" si="17"/>
        <v>#N/A</v>
      </c>
      <c r="AJ74" s="90" t="e">
        <f t="shared" si="17"/>
        <v>#N/A</v>
      </c>
    </row>
    <row r="75" spans="1:36" ht="20.100000000000001" customHeight="1">
      <c r="A75" s="806" t="s">
        <v>148</v>
      </c>
      <c r="B75" s="791" t="s">
        <v>151</v>
      </c>
      <c r="C75" s="843" t="s">
        <v>107</v>
      </c>
      <c r="D75" s="73" t="s">
        <v>150</v>
      </c>
      <c r="E75" s="44">
        <v>3000</v>
      </c>
      <c r="F75" s="798"/>
      <c r="G75" s="798"/>
      <c r="H75" s="826" t="e">
        <f>+VLOOKUP(A75,#REF!,5,0)</f>
        <v>#REF!</v>
      </c>
      <c r="I75" s="79">
        <f>+ROUND(IFERROR(VLOOKUP(D75,FCSTSDV!$C$2:$C$72,26,0),0)/'31.10'!E75+0,0)</f>
        <v>0</v>
      </c>
      <c r="J75" s="99">
        <f t="array" ref="J75">+ROUND(IFERROR(INDEX(FCSTSDV!$D$2:$L$72,MATCH('31.10'!$D75,FCSTSDV!$C$2:$C$72,0),MATCH('31.10'!J$3,FCSTSDV!$D$1:$L$1,0)),0)/'31.10'!$E75,1)</f>
        <v>0</v>
      </c>
      <c r="K75" s="99">
        <f t="array" ref="K75">+ROUND(IFERROR(INDEX(FCSTSDV!$D$2:$L$72,MATCH('31.10'!$D75,FCSTSDV!$C$2:$C$72,0),MATCH('31.10'!K$3,FCSTSDV!$D$1:$L$1,0)),0)/'31.10'!$E75,1)</f>
        <v>0</v>
      </c>
      <c r="L75" s="99">
        <f t="array" ref="L75">+ROUND(IFERROR(INDEX(FCSTSDV!$D$2:$L$72,MATCH('31.10'!$D75,FCSTSDV!$C$2:$C$72,0),MATCH('31.10'!L$3,FCSTSDV!$D$1:$L$1,0)),0)/'31.10'!$E75,1)</f>
        <v>0</v>
      </c>
      <c r="M75" s="99">
        <f t="array" ref="M75">+ROUND(IFERROR(INDEX(FCSTSDV!$D$2:$L$72,MATCH('31.10'!$D75,FCSTSDV!$C$2:$C$72,0),MATCH('31.10'!M$3,FCSTSDV!$D$1:$L$1,0)),0)/'31.10'!$E75,1)</f>
        <v>0</v>
      </c>
      <c r="N75" s="99">
        <f t="array" ref="N75">+ROUND(IFERROR(INDEX(FCSTSDV!$D$2:$L$72,MATCH('31.10'!$D75,FCSTSDV!$C$2:$C$72,0),MATCH('31.10'!N$3,FCSTSDV!$D$1:$L$1,0)),0)/'31.10'!$E75,1)</f>
        <v>0</v>
      </c>
      <c r="O75" s="99">
        <f t="array" ref="O75">+ROUND(IFERROR(INDEX(FCSTSDV!$D$2:$L$72,MATCH('31.10'!$D75,FCSTSDV!$C$2:$C$72,0),MATCH('31.10'!O$3,FCSTSDV!$D$1:$L$1,0)),0)/'31.10'!$E75,1)</f>
        <v>0</v>
      </c>
      <c r="P75" s="99">
        <f t="array" ref="P75">+ROUND(IFERROR(INDEX(FCSTSDV!$D$2:$L$72,MATCH('31.10'!$D75,FCSTSDV!$C$2:$C$72,0),MATCH('31.10'!P$3,FCSTSDV!$D$1:$L$1,0)),0)/'31.10'!$E75,1)</f>
        <v>0</v>
      </c>
      <c r="Q75" s="99">
        <f t="array" ref="Q75">+ROUND(IFERROR(INDEX(FCSTSDV!$D$2:$L$72,MATCH('31.10'!$D75,FCSTSDV!$C$2:$C$72,0),MATCH('31.10'!Q$3,FCSTSDV!$D$1:$L$1,0)),0)/'31.10'!$E75,1)</f>
        <v>0</v>
      </c>
      <c r="R75" s="99">
        <f t="array" ref="R75">+ROUND(IFERROR(INDEX(FCSTSDV!$D$2:$L$72,MATCH('31.10'!$D75,FCSTSDV!$C$2:$C$72,0),MATCH('31.10'!R$3,FCSTSDV!$D$1:$L$1,0)),0)/'31.10'!$E75,1)</f>
        <v>0</v>
      </c>
      <c r="S75" s="99">
        <f t="array" ref="S75">+ROUND(IFERROR(INDEX(FCSTSDV!$D$2:$L$72,MATCH('31.10'!$D75,FCSTSDV!$C$2:$C$72,0),MATCH('31.10'!S$3,FCSTSDV!$D$1:$L$1,0)),0)/'31.10'!$E75,1)</f>
        <v>0</v>
      </c>
      <c r="T75" s="99">
        <f t="array" ref="T75">+ROUND(IFERROR(INDEX(FCSTSDV!$D$2:$L$72,MATCH('31.10'!$D75,FCSTSDV!$C$2:$C$72,0),MATCH('31.10'!T$3,FCSTSDV!$D$1:$L$1,0)),0)/'31.10'!$E75,1)</f>
        <v>0</v>
      </c>
      <c r="U75" s="99">
        <f t="array" ref="U75">+ROUND(IFERROR(INDEX(FCSTSDV!$D$2:$L$72,MATCH('31.10'!$D75,FCSTSDV!$C$2:$C$72,0),MATCH('31.10'!U$3,FCSTSDV!$D$1:$L$1,0)),0)/'31.10'!$E75,1)</f>
        <v>0</v>
      </c>
      <c r="V75" s="99">
        <f t="array" ref="V75">+ROUND(IFERROR(INDEX(FCSTSDV!$D$2:$L$72,MATCH('31.10'!$D75,FCSTSDV!$C$2:$C$72,0),MATCH('31.10'!V$3,FCSTSDV!$D$1:$L$1,0)),0)/'31.10'!$E75,1)</f>
        <v>0</v>
      </c>
      <c r="W75" s="99">
        <f t="array" ref="W75">+ROUND(IFERROR(INDEX(FCSTSDV!$D$2:$L$72,MATCH('31.10'!$D75,FCSTSDV!$C$2:$C$72,0),MATCH('31.10'!W$3,FCSTSDV!$D$1:$L$1,0)),0)/'31.10'!$E75,1)</f>
        <v>0</v>
      </c>
      <c r="X75" s="99">
        <f t="array" ref="X75">+ROUND(IFERROR(INDEX(FCSTSDV!$D$2:$L$72,MATCH('31.10'!$D75,FCSTSDV!$C$2:$C$72,0),MATCH('31.10'!X$3,FCSTSDV!$D$1:$L$1,0)),0)/'31.10'!$E75,1)</f>
        <v>0</v>
      </c>
      <c r="Y75" s="99">
        <f t="array" ref="Y75">+ROUND(IFERROR(INDEX(FCSTSDV!$D$2:$L$72,MATCH('31.10'!$D75,FCSTSDV!$C$2:$C$72,0),MATCH('31.10'!Y$3,FCSTSDV!$D$1:$L$1,0)),0)/'31.10'!$E75,1)</f>
        <v>0</v>
      </c>
      <c r="Z75" s="99">
        <f t="array" ref="Z75">+ROUND(IFERROR(INDEX(FCSTSDV!$D$2:$L$72,MATCH('31.10'!$D75,FCSTSDV!$C$2:$C$72,0),MATCH('31.10'!Z$3,FCSTSDV!$D$1:$L$1,0)),0)/'31.10'!$E75,1)</f>
        <v>0</v>
      </c>
      <c r="AA75" s="99">
        <f t="array" ref="AA75">+ROUND(IFERROR(INDEX(FCSTSDV!$D$2:$L$72,MATCH('31.10'!$D75,FCSTSDV!$C$2:$C$72,0),MATCH('31.10'!AA$3,FCSTSDV!$D$1:$L$1,0)),0)/'31.10'!$E75,1)</f>
        <v>0</v>
      </c>
      <c r="AB75" s="99">
        <f t="array" ref="AB75">+ROUND(IFERROR(INDEX(FCSTSDV!$D$2:$L$72,MATCH('31.10'!$D75,FCSTSDV!$C$2:$C$72,0),MATCH('31.10'!AB$3,FCSTSDV!$D$1:$L$1,0)),0)/'31.10'!$E75,1)</f>
        <v>0</v>
      </c>
      <c r="AC75" s="99">
        <f t="array" ref="AC75">+ROUND(IFERROR(INDEX(FCSTSDV!$D$2:$L$72,MATCH('31.10'!$D75,FCSTSDV!$C$2:$C$72,0),MATCH('31.10'!AC$3,FCSTSDV!$D$1:$L$1,0)),0)/'31.10'!$E75,1)</f>
        <v>0</v>
      </c>
      <c r="AD75" s="99">
        <f t="array" ref="AD75">+ROUND(IFERROR(INDEX(FCSTSDV!$D$2:$L$72,MATCH('31.10'!$D75,FCSTSDV!$C$2:$C$72,0),MATCH('31.10'!AD$3,FCSTSDV!$D$1:$L$1,0)),0)/'31.10'!$E75,1)</f>
        <v>0</v>
      </c>
      <c r="AE75" s="92">
        <f>+ROUND(IFERROR(INDEX(FCSTSDV!$D$2:$L$673,MATCH('31.10'!$D75,FCSTSDV!$C$2:$C$673,0),MATCH('31.10'!AE$3,FCSTSDV!$D$1:$L$1,0))/'31.10'!$E75,0),1)</f>
        <v>0</v>
      </c>
      <c r="AF75" s="92">
        <f>+ROUND(IFERROR(INDEX(FCSTSDV!$D$2:$L$673,MATCH('31.10'!$D75,FCSTSDV!$C$2:$C$673,0),MATCH('31.10'!AF$3,FCSTSDV!$D$1:$L$1,0))/'31.10'!$E75,0),1)</f>
        <v>0</v>
      </c>
      <c r="AG75" s="92">
        <f>+ROUND(IFERROR(INDEX(FCSTSDV!$D$2:$L$673,MATCH('31.10'!$D75,FCSTSDV!$C$2:$C$673,0),MATCH('31.10'!AG$3,FCSTSDV!$D$1:$L$1,0))/'31.10'!$E75,0),1)</f>
        <v>0</v>
      </c>
      <c r="AH75" s="92">
        <f>+ROUND(IFERROR(INDEX(FCSTSDV!$D$2:$L$673,MATCH('31.10'!$D75,FCSTSDV!$C$2:$C$673,0),MATCH('31.10'!AH$3,FCSTSDV!$D$1:$L$1,0))/'31.10'!$E75,0),1)</f>
        <v>0</v>
      </c>
      <c r="AI75" s="92">
        <f>+ROUND(IFERROR(INDEX(FCSTSDV!$D$2:$L$673,MATCH('31.10'!$D75,FCSTSDV!$C$2:$C$673,0),MATCH('31.10'!AI$3,FCSTSDV!$D$1:$L$1,0))/'31.10'!$E75,0),1)</f>
        <v>0</v>
      </c>
      <c r="AJ75" s="92">
        <f>+ROUND(IFERROR(INDEX(FCSTSDV!$D$2:$L$673,MATCH('31.10'!$D75,FCSTSDV!$C$2:$C$673,0),MATCH('31.10'!AJ$3,FCSTSDV!$D$1:$L$1,0))/'31.10'!$E75,0),1)</f>
        <v>0</v>
      </c>
    </row>
    <row r="76" spans="1:36" ht="20.100000000000001" customHeight="1">
      <c r="A76" s="813"/>
      <c r="B76" s="795"/>
      <c r="C76" s="844"/>
      <c r="D76" s="32" t="s">
        <v>108</v>
      </c>
      <c r="E76" s="49">
        <v>3000</v>
      </c>
      <c r="F76" s="799"/>
      <c r="G76" s="799"/>
      <c r="H76" s="830"/>
      <c r="I76" s="81">
        <f>+ROUND(IFERROR(VLOOKUP(D76,FCSTSDV!$C$2:$C$72,26,0),0)/'31.10'!E76+0,0)</f>
        <v>0</v>
      </c>
      <c r="J76" s="92">
        <f t="array" ref="J76">+ROUND(IFERROR(INDEX(FCSTSDV!$D$2:$L$72,MATCH('31.10'!$D76,FCSTSDV!$C$2:$C$72,0),MATCH('31.10'!J$3,FCSTSDV!$D$1:$L$1,0)),0)/'31.10'!$E76,1)</f>
        <v>0</v>
      </c>
      <c r="K76" s="92">
        <f t="array" ref="K76">+ROUND(IFERROR(INDEX(FCSTSDV!$D$2:$L$72,MATCH('31.10'!$D76,FCSTSDV!$C$2:$C$72,0),MATCH('31.10'!K$3,FCSTSDV!$D$1:$L$1,0)),0)/'31.10'!$E76,1)</f>
        <v>0</v>
      </c>
      <c r="L76" s="92">
        <f t="array" ref="L76">+ROUND(IFERROR(INDEX(FCSTSDV!$D$2:$L$72,MATCH('31.10'!$D76,FCSTSDV!$C$2:$C$72,0),MATCH('31.10'!L$3,FCSTSDV!$D$1:$L$1,0)),0)/'31.10'!$E76,1)</f>
        <v>0</v>
      </c>
      <c r="M76" s="92">
        <f t="array" ref="M76">+ROUND(IFERROR(INDEX(FCSTSDV!$D$2:$L$72,MATCH('31.10'!$D76,FCSTSDV!$C$2:$C$72,0),MATCH('31.10'!M$3,FCSTSDV!$D$1:$L$1,0)),0)/'31.10'!$E76,1)</f>
        <v>0</v>
      </c>
      <c r="N76" s="92">
        <f t="array" ref="N76">+ROUND(IFERROR(INDEX(FCSTSDV!$D$2:$L$72,MATCH('31.10'!$D76,FCSTSDV!$C$2:$C$72,0),MATCH('31.10'!N$3,FCSTSDV!$D$1:$L$1,0)),0)/'31.10'!$E76,1)</f>
        <v>0</v>
      </c>
      <c r="O76" s="92">
        <f t="array" ref="O76">+ROUND(IFERROR(INDEX(FCSTSDV!$D$2:$L$72,MATCH('31.10'!$D76,FCSTSDV!$C$2:$C$72,0),MATCH('31.10'!O$3,FCSTSDV!$D$1:$L$1,0)),0)/'31.10'!$E76,1)</f>
        <v>0</v>
      </c>
      <c r="P76" s="92">
        <f t="array" ref="P76">+ROUND(IFERROR(INDEX(FCSTSDV!$D$2:$L$72,MATCH('31.10'!$D76,FCSTSDV!$C$2:$C$72,0),MATCH('31.10'!P$3,FCSTSDV!$D$1:$L$1,0)),0)/'31.10'!$E76,1)</f>
        <v>0</v>
      </c>
      <c r="Q76" s="92">
        <f t="array" ref="Q76">+ROUND(IFERROR(INDEX(FCSTSDV!$D$2:$L$72,MATCH('31.10'!$D76,FCSTSDV!$C$2:$C$72,0),MATCH('31.10'!Q$3,FCSTSDV!$D$1:$L$1,0)),0)/'31.10'!$E76,1)</f>
        <v>0</v>
      </c>
      <c r="R76" s="92">
        <f t="array" ref="R76">+ROUND(IFERROR(INDEX(FCSTSDV!$D$2:$L$72,MATCH('31.10'!$D76,FCSTSDV!$C$2:$C$72,0),MATCH('31.10'!R$3,FCSTSDV!$D$1:$L$1,0)),0)/'31.10'!$E76,1)</f>
        <v>0</v>
      </c>
      <c r="S76" s="92">
        <f t="array" ref="S76">+ROUND(IFERROR(INDEX(FCSTSDV!$D$2:$L$72,MATCH('31.10'!$D76,FCSTSDV!$C$2:$C$72,0),MATCH('31.10'!S$3,FCSTSDV!$D$1:$L$1,0)),0)/'31.10'!$E76,1)</f>
        <v>0</v>
      </c>
      <c r="T76" s="92">
        <f t="array" ref="T76">+ROUND(IFERROR(INDEX(FCSTSDV!$D$2:$L$72,MATCH('31.10'!$D76,FCSTSDV!$C$2:$C$72,0),MATCH('31.10'!T$3,FCSTSDV!$D$1:$L$1,0)),0)/'31.10'!$E76,1)</f>
        <v>0</v>
      </c>
      <c r="U76" s="92">
        <f t="array" ref="U76">+ROUND(IFERROR(INDEX(FCSTSDV!$D$2:$L$72,MATCH('31.10'!$D76,FCSTSDV!$C$2:$C$72,0),MATCH('31.10'!U$3,FCSTSDV!$D$1:$L$1,0)),0)/'31.10'!$E76,1)</f>
        <v>0</v>
      </c>
      <c r="V76" s="92">
        <f t="array" ref="V76">+ROUND(IFERROR(INDEX(FCSTSDV!$D$2:$L$72,MATCH('31.10'!$D76,FCSTSDV!$C$2:$C$72,0),MATCH('31.10'!V$3,FCSTSDV!$D$1:$L$1,0)),0)/'31.10'!$E76,1)</f>
        <v>0</v>
      </c>
      <c r="W76" s="92">
        <f t="array" ref="W76">+ROUND(IFERROR(INDEX(FCSTSDV!$D$2:$L$72,MATCH('31.10'!$D76,FCSTSDV!$C$2:$C$72,0),MATCH('31.10'!W$3,FCSTSDV!$D$1:$L$1,0)),0)/'31.10'!$E76,1)</f>
        <v>0</v>
      </c>
      <c r="X76" s="92">
        <f t="array" ref="X76">+ROUND(IFERROR(INDEX(FCSTSDV!$D$2:$L$72,MATCH('31.10'!$D76,FCSTSDV!$C$2:$C$72,0),MATCH('31.10'!X$3,FCSTSDV!$D$1:$L$1,0)),0)/'31.10'!$E76,1)</f>
        <v>0</v>
      </c>
      <c r="Y76" s="92">
        <f t="array" ref="Y76">+ROUND(IFERROR(INDEX(FCSTSDV!$D$2:$L$72,MATCH('31.10'!$D76,FCSTSDV!$C$2:$C$72,0),MATCH('31.10'!Y$3,FCSTSDV!$D$1:$L$1,0)),0)/'31.10'!$E76,1)</f>
        <v>0</v>
      </c>
      <c r="Z76" s="92">
        <f t="array" ref="Z76">+ROUND(IFERROR(INDEX(FCSTSDV!$D$2:$L$72,MATCH('31.10'!$D76,FCSTSDV!$C$2:$C$72,0),MATCH('31.10'!Z$3,FCSTSDV!$D$1:$L$1,0)),0)/'31.10'!$E76,1)</f>
        <v>0</v>
      </c>
      <c r="AA76" s="92">
        <f t="array" ref="AA76">+ROUND(IFERROR(INDEX(FCSTSDV!$D$2:$L$72,MATCH('31.10'!$D76,FCSTSDV!$C$2:$C$72,0),MATCH('31.10'!AA$3,FCSTSDV!$D$1:$L$1,0)),0)/'31.10'!$E76,1)</f>
        <v>0</v>
      </c>
      <c r="AB76" s="92">
        <f t="array" ref="AB76">+ROUND(IFERROR(INDEX(FCSTSDV!$D$2:$L$72,MATCH('31.10'!$D76,FCSTSDV!$C$2:$C$72,0),MATCH('31.10'!AB$3,FCSTSDV!$D$1:$L$1,0)),0)/'31.10'!$E76,1)</f>
        <v>0</v>
      </c>
      <c r="AC76" s="92">
        <f t="array" ref="AC76">+ROUND(IFERROR(INDEX(FCSTSDV!$D$2:$L$72,MATCH('31.10'!$D76,FCSTSDV!$C$2:$C$72,0),MATCH('31.10'!AC$3,FCSTSDV!$D$1:$L$1,0)),0)/'31.10'!$E76,1)</f>
        <v>0</v>
      </c>
      <c r="AD76" s="92">
        <f t="array" ref="AD76">+ROUND(IFERROR(INDEX(FCSTSDV!$D$2:$L$72,MATCH('31.10'!$D76,FCSTSDV!$C$2:$C$72,0),MATCH('31.10'!AD$3,FCSTSDV!$D$1:$L$1,0)),0)/'31.10'!$E76,1)</f>
        <v>0</v>
      </c>
      <c r="AE76" s="92" t="e">
        <f>+ROUND(INDEX(FCSTSDV!$D$2:$L$673,MATCH('31.10'!$D76,FCSTSDV!$C$2:$C$673,0),MATCH('31.10'!AE$3,FCSTSDV!$D$1:$L$1,0))/'31.10'!$E76,1)</f>
        <v>#N/A</v>
      </c>
      <c r="AF76" s="92" t="e">
        <f>+ROUND(INDEX(FCSTSDV!$D$2:$L$673,MATCH('31.10'!$D76,FCSTSDV!$C$2:$C$673,0),MATCH('31.10'!AF$3,FCSTSDV!$D$1:$L$1,0))/'31.10'!$E76,1)</f>
        <v>#N/A</v>
      </c>
      <c r="AG76" s="92" t="e">
        <f>+ROUND(INDEX(FCSTSDV!$D$2:$L$673,MATCH('31.10'!$D76,FCSTSDV!$C$2:$C$673,0),MATCH('31.10'!AG$3,FCSTSDV!$D$1:$L$1,0))/'31.10'!$E76,1)</f>
        <v>#N/A</v>
      </c>
      <c r="AH76" s="92" t="e">
        <f>+ROUND(INDEX(FCSTSDV!$D$2:$L$673,MATCH('31.10'!$D76,FCSTSDV!$C$2:$C$673,0),MATCH('31.10'!AH$3,FCSTSDV!$D$1:$L$1,0))/'31.10'!$E76,1)</f>
        <v>#N/A</v>
      </c>
      <c r="AI76" s="92" t="e">
        <f>+ROUND(INDEX(FCSTSDV!$D$2:$L$673,MATCH('31.10'!$D76,FCSTSDV!$C$2:$C$673,0),MATCH('31.10'!AI$3,FCSTSDV!$D$1:$L$1,0))/'31.10'!$E76,1)</f>
        <v>#N/A</v>
      </c>
      <c r="AJ76" s="92" t="e">
        <f>+ROUND(INDEX(FCSTSDV!$D$2:$L$673,MATCH('31.10'!$D76,FCSTSDV!$C$2:$C$673,0),MATCH('31.10'!AJ$3,FCSTSDV!$D$1:$L$1,0))/'31.10'!$E76,1)</f>
        <v>#N/A</v>
      </c>
    </row>
    <row r="77" spans="1:36" ht="20.100000000000001" customHeight="1">
      <c r="A77" s="813"/>
      <c r="B77" s="795"/>
      <c r="C77" s="844"/>
      <c r="D77" s="32" t="s">
        <v>95</v>
      </c>
      <c r="E77" s="49">
        <v>3000</v>
      </c>
      <c r="F77" s="799"/>
      <c r="G77" s="799"/>
      <c r="H77" s="830"/>
      <c r="I77" s="81">
        <f>+ROUND(IFERROR(VLOOKUP(D77,FCSTSDV!$C$2:$C$72,26,0),0)/'31.10'!E77+0,0)</f>
        <v>0</v>
      </c>
      <c r="J77" s="92"/>
      <c r="K77" s="92"/>
      <c r="L77" s="92"/>
      <c r="M77" s="92"/>
      <c r="N77" s="92"/>
      <c r="O77" s="92"/>
      <c r="P77" s="92"/>
      <c r="Q77" s="92"/>
      <c r="R77" s="92"/>
      <c r="S77" s="92"/>
      <c r="T77" s="92"/>
      <c r="U77" s="92"/>
      <c r="V77" s="92"/>
      <c r="W77" s="92"/>
      <c r="X77" s="92"/>
      <c r="Y77" s="92"/>
      <c r="Z77" s="92"/>
      <c r="AA77" s="92"/>
      <c r="AB77" s="92">
        <f t="array" ref="AB77">+ROUND(IFERROR(INDEX(FCSTSDV!$D$2:$L$72,MATCH('31.10'!$D77,FCSTSDV!$C$2:$C$72,0),MATCH('31.10'!AB$3,FCSTSDV!$D$1:$L$1,0)),0)/'31.10'!$E77,1)</f>
        <v>0</v>
      </c>
      <c r="AC77" s="92">
        <f t="array" ref="AC77">+ROUND(IFERROR(INDEX(FCSTSDV!$D$2:$L$72,MATCH('31.10'!$D77,FCSTSDV!$C$2:$C$72,0),MATCH('31.10'!AC$3,FCSTSDV!$D$1:$L$1,0)),0)/'31.10'!$E77,1)</f>
        <v>0</v>
      </c>
      <c r="AD77" s="92">
        <f t="array" ref="AD77">+ROUND(IFERROR(INDEX(FCSTSDV!$D$2:$L$72,MATCH('31.10'!$D77,FCSTSDV!$C$2:$C$72,0),MATCH('31.10'!AD$3,FCSTSDV!$D$1:$L$1,0)),0)/'31.10'!$E77,1)</f>
        <v>0</v>
      </c>
      <c r="AE77" s="92" t="e">
        <f>+ROUND(INDEX(FCSTSDV!$D$2:$L$673,MATCH('31.10'!$D77,FCSTSDV!$C$2:$C$673,0),MATCH('31.10'!AE$3,FCSTSDV!$D$1:$L$1,0))/'31.10'!$E77,1)</f>
        <v>#N/A</v>
      </c>
      <c r="AF77" s="92" t="e">
        <f>+ROUND(INDEX(FCSTSDV!$D$2:$L$673,MATCH('31.10'!$D77,FCSTSDV!$C$2:$C$673,0),MATCH('31.10'!AF$3,FCSTSDV!$D$1:$L$1,0))/'31.10'!$E77,1)</f>
        <v>#N/A</v>
      </c>
      <c r="AG77" s="92" t="e">
        <f>+ROUND(INDEX(FCSTSDV!$D$2:$L$673,MATCH('31.10'!$D77,FCSTSDV!$C$2:$C$673,0),MATCH('31.10'!AG$3,FCSTSDV!$D$1:$L$1,0))/'31.10'!$E77,1)</f>
        <v>#N/A</v>
      </c>
      <c r="AH77" s="92" t="e">
        <f>+ROUND(INDEX(FCSTSDV!$D$2:$L$673,MATCH('31.10'!$D77,FCSTSDV!$C$2:$C$673,0),MATCH('31.10'!AH$3,FCSTSDV!$D$1:$L$1,0))/'31.10'!$E77,1)</f>
        <v>#N/A</v>
      </c>
      <c r="AI77" s="92" t="e">
        <f>+ROUND(INDEX(FCSTSDV!$D$2:$L$673,MATCH('31.10'!$D77,FCSTSDV!$C$2:$C$673,0),MATCH('31.10'!AI$3,FCSTSDV!$D$1:$L$1,0))/'31.10'!$E77,1)</f>
        <v>#N/A</v>
      </c>
      <c r="AJ77" s="92" t="e">
        <f>+ROUND(INDEX(FCSTSDV!$D$2:$L$673,MATCH('31.10'!$D77,FCSTSDV!$C$2:$C$673,0),MATCH('31.10'!AJ$3,FCSTSDV!$D$1:$L$1,0))/'31.10'!$E77,1)</f>
        <v>#N/A</v>
      </c>
    </row>
    <row r="78" spans="1:36" ht="20.100000000000001" customHeight="1">
      <c r="A78" s="813"/>
      <c r="B78" s="795"/>
      <c r="C78" s="844"/>
      <c r="D78" s="32" t="s">
        <v>99</v>
      </c>
      <c r="E78" s="49">
        <v>3000</v>
      </c>
      <c r="F78" s="799"/>
      <c r="G78" s="799"/>
      <c r="H78" s="830"/>
      <c r="I78" s="81">
        <f>+ROUND(IFERROR(VLOOKUP(D78,FCSTSDV!$C$2:$C$72,26,0),0)/'31.10'!E78+0,0)</f>
        <v>0</v>
      </c>
      <c r="J78" s="92">
        <f t="array" ref="J78">+ROUND(IFERROR(INDEX(FCSTSDV!$D$2:$L$72,MATCH('31.10'!$D78,FCSTSDV!$C$2:$C$72,0),MATCH('31.10'!J$3,FCSTSDV!$D$1:$L$1,0)),0)/'31.10'!$E78,1)</f>
        <v>0</v>
      </c>
      <c r="K78" s="92">
        <f t="array" ref="K78">+ROUND(IFERROR(INDEX(FCSTSDV!$D$2:$L$72,MATCH('31.10'!$D78,FCSTSDV!$C$2:$C$72,0),MATCH('31.10'!K$3,FCSTSDV!$D$1:$L$1,0)),0)/'31.10'!$E78,1)</f>
        <v>0</v>
      </c>
      <c r="L78" s="92">
        <f t="array" ref="L78">+ROUND(IFERROR(INDEX(FCSTSDV!$D$2:$L$72,MATCH('31.10'!$D78,FCSTSDV!$C$2:$C$72,0),MATCH('31.10'!L$3,FCSTSDV!$D$1:$L$1,0)),0)/'31.10'!$E78,1)</f>
        <v>0</v>
      </c>
      <c r="M78" s="92">
        <f t="array" ref="M78">+ROUND(IFERROR(INDEX(FCSTSDV!$D$2:$L$72,MATCH('31.10'!$D78,FCSTSDV!$C$2:$C$72,0),MATCH('31.10'!M$3,FCSTSDV!$D$1:$L$1,0)),0)/'31.10'!$E78,1)</f>
        <v>0</v>
      </c>
      <c r="N78" s="92">
        <f t="array" ref="N78">+ROUND(IFERROR(INDEX(FCSTSDV!$D$2:$L$72,MATCH('31.10'!$D78,FCSTSDV!$C$2:$C$72,0),MATCH('31.10'!N$3,FCSTSDV!$D$1:$L$1,0)),0)/'31.10'!$E78,1)</f>
        <v>0</v>
      </c>
      <c r="O78" s="92">
        <f t="array" ref="O78">+ROUND(IFERROR(INDEX(FCSTSDV!$D$2:$L$72,MATCH('31.10'!$D78,FCSTSDV!$C$2:$C$72,0),MATCH('31.10'!O$3,FCSTSDV!$D$1:$L$1,0)),0)/'31.10'!$E78,1)</f>
        <v>0</v>
      </c>
      <c r="P78" s="92">
        <f t="array" ref="P78">+ROUND(IFERROR(INDEX(FCSTSDV!$D$2:$L$72,MATCH('31.10'!$D78,FCSTSDV!$C$2:$C$72,0),MATCH('31.10'!P$3,FCSTSDV!$D$1:$L$1,0)),0)/'31.10'!$E78,1)</f>
        <v>0</v>
      </c>
      <c r="Q78" s="92">
        <f t="array" ref="Q78">+ROUND(IFERROR(INDEX(FCSTSDV!$D$2:$L$72,MATCH('31.10'!$D78,FCSTSDV!$C$2:$C$72,0),MATCH('31.10'!Q$3,FCSTSDV!$D$1:$L$1,0)),0)/'31.10'!$E78,1)</f>
        <v>0</v>
      </c>
      <c r="R78" s="92">
        <f t="array" ref="R78">+ROUND(IFERROR(INDEX(FCSTSDV!$D$2:$L$72,MATCH('31.10'!$D78,FCSTSDV!$C$2:$C$72,0),MATCH('31.10'!R$3,FCSTSDV!$D$1:$L$1,0)),0)/'31.10'!$E78,1)</f>
        <v>0</v>
      </c>
      <c r="S78" s="92">
        <f t="array" ref="S78">+ROUND(IFERROR(INDEX(FCSTSDV!$D$2:$L$72,MATCH('31.10'!$D78,FCSTSDV!$C$2:$C$72,0),MATCH('31.10'!S$3,FCSTSDV!$D$1:$L$1,0)),0)/'31.10'!$E78,1)</f>
        <v>0</v>
      </c>
      <c r="T78" s="92">
        <f t="array" ref="T78">+ROUND(IFERROR(INDEX(FCSTSDV!$D$2:$L$72,MATCH('31.10'!$D78,FCSTSDV!$C$2:$C$72,0),MATCH('31.10'!T$3,FCSTSDV!$D$1:$L$1,0)),0)/'31.10'!$E78,1)</f>
        <v>0</v>
      </c>
      <c r="U78" s="92">
        <f t="array" ref="U78">+ROUND(IFERROR(INDEX(FCSTSDV!$D$2:$L$72,MATCH('31.10'!$D78,FCSTSDV!$C$2:$C$72,0),MATCH('31.10'!U$3,FCSTSDV!$D$1:$L$1,0)),0)/'31.10'!$E78,1)</f>
        <v>0</v>
      </c>
      <c r="V78" s="92">
        <f t="array" ref="V78">+ROUND(IFERROR(INDEX(FCSTSDV!$D$2:$L$72,MATCH('31.10'!$D78,FCSTSDV!$C$2:$C$72,0),MATCH('31.10'!V$3,FCSTSDV!$D$1:$L$1,0)),0)/'31.10'!$E78,1)</f>
        <v>0</v>
      </c>
      <c r="W78" s="92">
        <f t="array" ref="W78">+ROUND(IFERROR(INDEX(FCSTSDV!$D$2:$L$72,MATCH('31.10'!$D78,FCSTSDV!$C$2:$C$72,0),MATCH('31.10'!W$3,FCSTSDV!$D$1:$L$1,0)),0)/'31.10'!$E78,1)</f>
        <v>0</v>
      </c>
      <c r="X78" s="92">
        <f t="array" ref="X78">+ROUND(IFERROR(INDEX(FCSTSDV!$D$2:$L$72,MATCH('31.10'!$D78,FCSTSDV!$C$2:$C$72,0),MATCH('31.10'!X$3,FCSTSDV!$D$1:$L$1,0)),0)/'31.10'!$E78,1)</f>
        <v>0</v>
      </c>
      <c r="Y78" s="92">
        <f t="array" ref="Y78">+ROUND(IFERROR(INDEX(FCSTSDV!$D$2:$L$72,MATCH('31.10'!$D78,FCSTSDV!$C$2:$C$72,0),MATCH('31.10'!Y$3,FCSTSDV!$D$1:$L$1,0)),0)/'31.10'!$E78,1)</f>
        <v>0</v>
      </c>
      <c r="Z78" s="92">
        <f t="array" ref="Z78">+ROUND(IFERROR(INDEX(FCSTSDV!$D$2:$L$72,MATCH('31.10'!$D78,FCSTSDV!$C$2:$C$72,0),MATCH('31.10'!Z$3,FCSTSDV!$D$1:$L$1,0)),0)/'31.10'!$E78,1)</f>
        <v>0</v>
      </c>
      <c r="AA78" s="92">
        <f t="array" ref="AA78">+ROUND(IFERROR(INDEX(FCSTSDV!$D$2:$L$72,MATCH('31.10'!$D78,FCSTSDV!$C$2:$C$72,0),MATCH('31.10'!AA$3,FCSTSDV!$D$1:$L$1,0)),0)/'31.10'!$E78,1)</f>
        <v>0</v>
      </c>
      <c r="AB78" s="92">
        <f t="array" ref="AB78">+ROUND(IFERROR(INDEX(FCSTSDV!$D$2:$L$72,MATCH('31.10'!$D78,FCSTSDV!$C$2:$C$72,0),MATCH('31.10'!AB$3,FCSTSDV!$D$1:$L$1,0)),0)/'31.10'!$E78,1)</f>
        <v>0</v>
      </c>
      <c r="AC78" s="92">
        <f t="array" ref="AC78">+ROUND(IFERROR(INDEX(FCSTSDV!$D$2:$L$72,MATCH('31.10'!$D78,FCSTSDV!$C$2:$C$72,0),MATCH('31.10'!AC$3,FCSTSDV!$D$1:$L$1,0)),0)/'31.10'!$E78,1)</f>
        <v>0</v>
      </c>
      <c r="AD78" s="92">
        <f t="array" ref="AD78">+ROUND(IFERROR(INDEX(FCSTSDV!$D$2:$L$72,MATCH('31.10'!$D78,FCSTSDV!$C$2:$C$72,0),MATCH('31.10'!AD$3,FCSTSDV!$D$1:$L$1,0)),0)/'31.10'!$E78,1)</f>
        <v>0</v>
      </c>
      <c r="AE78" s="92" t="e">
        <f>+ROUND(INDEX(FCSTSDV!$D$2:$L$673,MATCH('31.10'!$D78,FCSTSDV!$C$2:$C$673,0),MATCH('31.10'!AE$3,FCSTSDV!$D$1:$L$1,0))/'31.10'!$E78,1)</f>
        <v>#N/A</v>
      </c>
      <c r="AF78" s="92" t="e">
        <f>+ROUND(INDEX(FCSTSDV!$D$2:$L$673,MATCH('31.10'!$D78,FCSTSDV!$C$2:$C$673,0),MATCH('31.10'!AF$3,FCSTSDV!$D$1:$L$1,0))/'31.10'!$E78,1)</f>
        <v>#N/A</v>
      </c>
      <c r="AG78" s="92" t="e">
        <f>+ROUND(INDEX(FCSTSDV!$D$2:$L$673,MATCH('31.10'!$D78,FCSTSDV!$C$2:$C$673,0),MATCH('31.10'!AG$3,FCSTSDV!$D$1:$L$1,0))/'31.10'!$E78,1)</f>
        <v>#N/A</v>
      </c>
      <c r="AH78" s="92" t="e">
        <f>+ROUND(INDEX(FCSTSDV!$D$2:$L$673,MATCH('31.10'!$D78,FCSTSDV!$C$2:$C$673,0),MATCH('31.10'!AH$3,FCSTSDV!$D$1:$L$1,0))/'31.10'!$E78,1)</f>
        <v>#N/A</v>
      </c>
      <c r="AI78" s="92" t="e">
        <f>+ROUND(INDEX(FCSTSDV!$D$2:$L$673,MATCH('31.10'!$D78,FCSTSDV!$C$2:$C$673,0),MATCH('31.10'!AI$3,FCSTSDV!$D$1:$L$1,0))/'31.10'!$E78,1)</f>
        <v>#N/A</v>
      </c>
      <c r="AJ78" s="92" t="e">
        <f>+ROUND(INDEX(FCSTSDV!$D$2:$L$673,MATCH('31.10'!$D78,FCSTSDV!$C$2:$C$673,0),MATCH('31.10'!AJ$3,FCSTSDV!$D$1:$L$1,0))/'31.10'!$E78,1)</f>
        <v>#N/A</v>
      </c>
    </row>
    <row r="79" spans="1:36" ht="20.100000000000001" customHeight="1">
      <c r="A79" s="813"/>
      <c r="B79" s="795"/>
      <c r="C79" s="845"/>
      <c r="D79" s="32" t="s">
        <v>119</v>
      </c>
      <c r="E79" s="49">
        <v>2800</v>
      </c>
      <c r="F79" s="799"/>
      <c r="G79" s="799"/>
      <c r="H79" s="830"/>
      <c r="I79" s="81">
        <f>+ROUND(IFERROR(VLOOKUP(D79,FCSTSDV!$C$2:$C$72,26,0),0)/'31.10'!E79+0,0)</f>
        <v>0</v>
      </c>
      <c r="J79" s="92">
        <f t="array" ref="J79">+ROUND(IFERROR(INDEX(FCSTSDV!$D$2:$L$72,MATCH('31.10'!$D79,FCSTSDV!$C$2:$C$72,0),MATCH('31.10'!J$3,FCSTSDV!$D$1:$L$1,0)),0)/'31.10'!$E79,1)</f>
        <v>0</v>
      </c>
      <c r="K79" s="92">
        <f t="array" ref="K79">+ROUND(IFERROR(INDEX(FCSTSDV!$D$2:$L$72,MATCH('31.10'!$D79,FCSTSDV!$C$2:$C$72,0),MATCH('31.10'!K$3,FCSTSDV!$D$1:$L$1,0)),0)/'31.10'!$E79,1)</f>
        <v>0</v>
      </c>
      <c r="L79" s="92">
        <f t="array" ref="L79">+ROUND(IFERROR(INDEX(FCSTSDV!$D$2:$L$72,MATCH('31.10'!$D79,FCSTSDV!$C$2:$C$72,0),MATCH('31.10'!L$3,FCSTSDV!$D$1:$L$1,0)),0)/'31.10'!$E79,1)</f>
        <v>0</v>
      </c>
      <c r="M79" s="92">
        <f t="array" ref="M79">+ROUND(IFERROR(INDEX(FCSTSDV!$D$2:$L$72,MATCH('31.10'!$D79,FCSTSDV!$C$2:$C$72,0),MATCH('31.10'!M$3,FCSTSDV!$D$1:$L$1,0)),0)/'31.10'!$E79,1)</f>
        <v>0</v>
      </c>
      <c r="N79" s="92">
        <f t="array" ref="N79">+ROUND(IFERROR(INDEX(FCSTSDV!$D$2:$L$72,MATCH('31.10'!$D79,FCSTSDV!$C$2:$C$72,0),MATCH('31.10'!N$3,FCSTSDV!$D$1:$L$1,0)),0)/'31.10'!$E79,1)</f>
        <v>0</v>
      </c>
      <c r="O79" s="92">
        <f t="array" ref="O79">+ROUND(IFERROR(INDEX(FCSTSDV!$D$2:$L$72,MATCH('31.10'!$D79,FCSTSDV!$C$2:$C$72,0),MATCH('31.10'!O$3,FCSTSDV!$D$1:$L$1,0)),0)/'31.10'!$E79,1)</f>
        <v>0</v>
      </c>
      <c r="P79" s="92">
        <f t="array" ref="P79">+ROUND(IFERROR(INDEX(FCSTSDV!$D$2:$L$72,MATCH('31.10'!$D79,FCSTSDV!$C$2:$C$72,0),MATCH('31.10'!P$3,FCSTSDV!$D$1:$L$1,0)),0)/'31.10'!$E79,1)</f>
        <v>0</v>
      </c>
      <c r="Q79" s="92">
        <f t="array" ref="Q79">+ROUND(IFERROR(INDEX(FCSTSDV!$D$2:$L$72,MATCH('31.10'!$D79,FCSTSDV!$C$2:$C$72,0),MATCH('31.10'!Q$3,FCSTSDV!$D$1:$L$1,0)),0)/'31.10'!$E79,1)</f>
        <v>0</v>
      </c>
      <c r="R79" s="92">
        <f t="array" ref="R79">+ROUND(IFERROR(INDEX(FCSTSDV!$D$2:$L$72,MATCH('31.10'!$D79,FCSTSDV!$C$2:$C$72,0),MATCH('31.10'!R$3,FCSTSDV!$D$1:$L$1,0)),0)/'31.10'!$E79,1)</f>
        <v>0</v>
      </c>
      <c r="S79" s="92">
        <f t="array" ref="S79">+ROUND(IFERROR(INDEX(FCSTSDV!$D$2:$L$72,MATCH('31.10'!$D79,FCSTSDV!$C$2:$C$72,0),MATCH('31.10'!S$3,FCSTSDV!$D$1:$L$1,0)),0)/'31.10'!$E79,1)</f>
        <v>0</v>
      </c>
      <c r="T79" s="92">
        <f t="array" ref="T79">+ROUND(IFERROR(INDEX(FCSTSDV!$D$2:$L$72,MATCH('31.10'!$D79,FCSTSDV!$C$2:$C$72,0),MATCH('31.10'!T$3,FCSTSDV!$D$1:$L$1,0)),0)/'31.10'!$E79,1)</f>
        <v>0</v>
      </c>
      <c r="U79" s="92">
        <f t="array" ref="U79">+ROUND(IFERROR(INDEX(FCSTSDV!$D$2:$L$72,MATCH('31.10'!$D79,FCSTSDV!$C$2:$C$72,0),MATCH('31.10'!U$3,FCSTSDV!$D$1:$L$1,0)),0)/'31.10'!$E79,1)</f>
        <v>0</v>
      </c>
      <c r="V79" s="92">
        <f t="array" ref="V79">+ROUND(IFERROR(INDEX(FCSTSDV!$D$2:$L$72,MATCH('31.10'!$D79,FCSTSDV!$C$2:$C$72,0),MATCH('31.10'!V$3,FCSTSDV!$D$1:$L$1,0)),0)/'31.10'!$E79,1)</f>
        <v>0</v>
      </c>
      <c r="W79" s="92">
        <f t="array" ref="W79">+ROUND(IFERROR(INDEX(FCSTSDV!$D$2:$L$72,MATCH('31.10'!$D79,FCSTSDV!$C$2:$C$72,0),MATCH('31.10'!W$3,FCSTSDV!$D$1:$L$1,0)),0)/'31.10'!$E79,1)</f>
        <v>0</v>
      </c>
      <c r="X79" s="92">
        <f t="array" ref="X79">+ROUND(IFERROR(INDEX(FCSTSDV!$D$2:$L$72,MATCH('31.10'!$D79,FCSTSDV!$C$2:$C$72,0),MATCH('31.10'!X$3,FCSTSDV!$D$1:$L$1,0)),0)/'31.10'!$E79,1)</f>
        <v>0</v>
      </c>
      <c r="Y79" s="92">
        <f t="array" ref="Y79">+ROUND(IFERROR(INDEX(FCSTSDV!$D$2:$L$72,MATCH('31.10'!$D79,FCSTSDV!$C$2:$C$72,0),MATCH('31.10'!Y$3,FCSTSDV!$D$1:$L$1,0)),0)/'31.10'!$E79,1)</f>
        <v>0</v>
      </c>
      <c r="Z79" s="92">
        <f t="array" ref="Z79">+ROUND(IFERROR(INDEX(FCSTSDV!$D$2:$L$72,MATCH('31.10'!$D79,FCSTSDV!$C$2:$C$72,0),MATCH('31.10'!Z$3,FCSTSDV!$D$1:$L$1,0)),0)/'31.10'!$E79,1)</f>
        <v>0</v>
      </c>
      <c r="AA79" s="92">
        <f t="array" ref="AA79">+ROUND(IFERROR(INDEX(FCSTSDV!$D$2:$L$72,MATCH('31.10'!$D79,FCSTSDV!$C$2:$C$72,0),MATCH('31.10'!AA$3,FCSTSDV!$D$1:$L$1,0)),0)/'31.10'!$E79,1)</f>
        <v>0</v>
      </c>
      <c r="AB79" s="92">
        <f t="array" ref="AB79">+ROUND(IFERROR(INDEX(FCSTSDV!$D$2:$L$72,MATCH('31.10'!$D79,FCSTSDV!$C$2:$C$72,0),MATCH('31.10'!AB$3,FCSTSDV!$D$1:$L$1,0)),0)/'31.10'!$E79,1)</f>
        <v>0</v>
      </c>
      <c r="AC79" s="92">
        <f t="array" ref="AC79">+ROUND(IFERROR(INDEX(FCSTSDV!$D$2:$L$72,MATCH('31.10'!$D79,FCSTSDV!$C$2:$C$72,0),MATCH('31.10'!AC$3,FCSTSDV!$D$1:$L$1,0)),0)/'31.10'!$E79,1)</f>
        <v>0</v>
      </c>
      <c r="AD79" s="92">
        <f t="array" ref="AD79">+ROUND(IFERROR(INDEX(FCSTSDV!$D$2:$L$72,MATCH('31.10'!$D79,FCSTSDV!$C$2:$C$72,0),MATCH('31.10'!AD$3,FCSTSDV!$D$1:$L$1,0)),0)/'31.10'!$E79,1)</f>
        <v>0</v>
      </c>
      <c r="AE79" s="92" t="e">
        <f>+ROUND(INDEX(FCSTSDV!$D$2:$L$673,MATCH('31.10'!$D79,FCSTSDV!$C$2:$C$673,0),MATCH('31.10'!AE$3,FCSTSDV!$D$1:$L$1,0))/'31.10'!$E79,1)</f>
        <v>#N/A</v>
      </c>
      <c r="AF79" s="92" t="e">
        <f>+ROUND(INDEX(FCSTSDV!$D$2:$L$673,MATCH('31.10'!$D79,FCSTSDV!$C$2:$C$673,0),MATCH('31.10'!AF$3,FCSTSDV!$D$1:$L$1,0))/'31.10'!$E79,1)</f>
        <v>#N/A</v>
      </c>
      <c r="AG79" s="92" t="e">
        <f>+ROUND(INDEX(FCSTSDV!$D$2:$L$673,MATCH('31.10'!$D79,FCSTSDV!$C$2:$C$673,0),MATCH('31.10'!AG$3,FCSTSDV!$D$1:$L$1,0))/'31.10'!$E79,1)</f>
        <v>#N/A</v>
      </c>
      <c r="AH79" s="92" t="e">
        <f>+ROUND(INDEX(FCSTSDV!$D$2:$L$673,MATCH('31.10'!$D79,FCSTSDV!$C$2:$C$673,0),MATCH('31.10'!AH$3,FCSTSDV!$D$1:$L$1,0))/'31.10'!$E79,1)</f>
        <v>#N/A</v>
      </c>
      <c r="AI79" s="92" t="e">
        <f>+ROUND(INDEX(FCSTSDV!$D$2:$L$673,MATCH('31.10'!$D79,FCSTSDV!$C$2:$C$673,0),MATCH('31.10'!AI$3,FCSTSDV!$D$1:$L$1,0))/'31.10'!$E79,1)</f>
        <v>#N/A</v>
      </c>
      <c r="AJ79" s="92" t="e">
        <f>+ROUND(INDEX(FCSTSDV!$D$2:$L$673,MATCH('31.10'!$D79,FCSTSDV!$C$2:$C$673,0),MATCH('31.10'!AJ$3,FCSTSDV!$D$1:$L$1,0))/'31.10'!$E79,1)</f>
        <v>#N/A</v>
      </c>
    </row>
    <row r="80" spans="1:36" ht="20.100000000000001" customHeight="1">
      <c r="A80" s="807"/>
      <c r="B80" s="792"/>
      <c r="C80" s="16"/>
      <c r="D80" s="52" t="s">
        <v>153</v>
      </c>
      <c r="E80" s="53" t="s">
        <v>43</v>
      </c>
      <c r="F80" s="800"/>
      <c r="G80" s="800"/>
      <c r="H80" s="827"/>
      <c r="I80" s="87">
        <f>+SUM(I75:I79)</f>
        <v>0</v>
      </c>
      <c r="J80" s="90" t="e">
        <f t="shared" ref="J80:R80" si="18">+$H75+$I80-SUM(J75:J79)</f>
        <v>#REF!</v>
      </c>
      <c r="K80" s="90" t="e">
        <f t="shared" si="18"/>
        <v>#REF!</v>
      </c>
      <c r="L80" s="90" t="e">
        <f t="shared" si="18"/>
        <v>#REF!</v>
      </c>
      <c r="M80" s="90" t="e">
        <f t="shared" si="18"/>
        <v>#REF!</v>
      </c>
      <c r="N80" s="90" t="e">
        <f t="shared" si="18"/>
        <v>#REF!</v>
      </c>
      <c r="O80" s="90" t="e">
        <f t="shared" si="18"/>
        <v>#REF!</v>
      </c>
      <c r="P80" s="90" t="e">
        <f t="shared" si="18"/>
        <v>#REF!</v>
      </c>
      <c r="Q80" s="90" t="e">
        <f t="shared" si="18"/>
        <v>#REF!</v>
      </c>
      <c r="R80" s="90" t="e">
        <f t="shared" si="18"/>
        <v>#REF!</v>
      </c>
      <c r="S80" s="90" t="e">
        <f t="shared" ref="S80:AC80" si="19">+$H75+$I80-SUM(S75:S79)</f>
        <v>#REF!</v>
      </c>
      <c r="T80" s="90" t="e">
        <f t="shared" si="19"/>
        <v>#REF!</v>
      </c>
      <c r="U80" s="90" t="e">
        <f t="shared" si="19"/>
        <v>#REF!</v>
      </c>
      <c r="V80" s="90" t="e">
        <f t="shared" si="19"/>
        <v>#REF!</v>
      </c>
      <c r="W80" s="90" t="e">
        <f t="shared" si="19"/>
        <v>#REF!</v>
      </c>
      <c r="X80" s="90" t="e">
        <f t="shared" si="19"/>
        <v>#REF!</v>
      </c>
      <c r="Y80" s="90" t="e">
        <f t="shared" si="19"/>
        <v>#REF!</v>
      </c>
      <c r="Z80" s="90" t="e">
        <f t="shared" si="19"/>
        <v>#REF!</v>
      </c>
      <c r="AA80" s="90" t="e">
        <f t="shared" si="19"/>
        <v>#REF!</v>
      </c>
      <c r="AB80" s="90" t="e">
        <f t="shared" si="19"/>
        <v>#REF!</v>
      </c>
      <c r="AC80" s="90" t="e">
        <f t="shared" si="19"/>
        <v>#REF!</v>
      </c>
      <c r="AD80" s="90" t="e">
        <f>+AC80-SUM(AD75:AD79)</f>
        <v>#REF!</v>
      </c>
      <c r="AE80" s="90" t="e">
        <f t="shared" ref="AE80:AJ80" si="20">+AD80-SUM(AE75:AE79)</f>
        <v>#REF!</v>
      </c>
      <c r="AF80" s="90" t="e">
        <f t="shared" si="20"/>
        <v>#REF!</v>
      </c>
      <c r="AG80" s="90" t="e">
        <f t="shared" si="20"/>
        <v>#REF!</v>
      </c>
      <c r="AH80" s="90" t="e">
        <f t="shared" si="20"/>
        <v>#REF!</v>
      </c>
      <c r="AI80" s="90" t="e">
        <f t="shared" si="20"/>
        <v>#REF!</v>
      </c>
      <c r="AJ80" s="90" t="e">
        <f t="shared" si="20"/>
        <v>#REF!</v>
      </c>
    </row>
    <row r="81" spans="1:36" ht="20.100000000000001" customHeight="1">
      <c r="A81" s="813" t="s">
        <v>154</v>
      </c>
      <c r="B81" s="795" t="s">
        <v>156</v>
      </c>
      <c r="C81" s="844" t="s">
        <v>96</v>
      </c>
      <c r="D81" s="123" t="s">
        <v>106</v>
      </c>
      <c r="E81" s="47">
        <v>11000</v>
      </c>
      <c r="F81" s="799"/>
      <c r="G81" s="799"/>
      <c r="H81" s="830" t="e">
        <f>+VLOOKUP(A81,#REF!,5,0)</f>
        <v>#REF!</v>
      </c>
      <c r="I81" s="91">
        <f>+ROUND(IFERROR(VLOOKUP(D81,FCSTSDV!$C$2:$C$72,26,0),0)/'31.10'!E81+0,0)</f>
        <v>0</v>
      </c>
      <c r="J81" s="106">
        <f>+ROUND(IFERROR(INDEX(FCSTSDV!$D$2:$L$72,MATCH('31.10'!$D81,FCSTSDV!$C$2:$C$72,0),MATCH('31.10'!J$3,FCSTSDV!$D$1:$L$1,0)),0)/'31.10'!$E81,1)</f>
        <v>0</v>
      </c>
      <c r="K81" s="106">
        <f>+ROUND(IFERROR(INDEX(FCSTSDV!$D$2:$L$72,MATCH('31.10'!$D81,FCSTSDV!$C$2:$C$72,0),MATCH('31.10'!K$3,FCSTSDV!$D$1:$L$1,0)),0)/'31.10'!$E81,1)</f>
        <v>0</v>
      </c>
      <c r="L81" s="106">
        <f>+ROUND(IFERROR(INDEX(FCSTSDV!$D$2:$L$72,MATCH('31.10'!$D81,FCSTSDV!$C$2:$C$72,0),MATCH('31.10'!L$3,FCSTSDV!$D$1:$L$1,0)),0)/'31.10'!$E81,1)</f>
        <v>0</v>
      </c>
      <c r="M81" s="106">
        <f>+ROUND(IFERROR(INDEX(FCSTSDV!$D$2:$L$72,MATCH('31.10'!$D81,FCSTSDV!$C$2:$C$72,0),MATCH('31.10'!M$3,FCSTSDV!$D$1:$L$1,0)),0)/'31.10'!$E81,1)</f>
        <v>0</v>
      </c>
      <c r="N81" s="106">
        <f>+ROUND(IFERROR(INDEX(FCSTSDV!$D$2:$L$72,MATCH('31.10'!$D81,FCSTSDV!$C$2:$C$72,0),MATCH('31.10'!N$3,FCSTSDV!$D$1:$L$1,0)),0)/'31.10'!$E81,1)</f>
        <v>0</v>
      </c>
      <c r="O81" s="106">
        <f>+ROUND(IFERROR(INDEX(FCSTSDV!$D$2:$L$72,MATCH('31.10'!$D81,FCSTSDV!$C$2:$C$72,0),MATCH('31.10'!O$3,FCSTSDV!$D$1:$L$1,0)),0)/'31.10'!$E81,1)</f>
        <v>0</v>
      </c>
      <c r="P81" s="106">
        <f>+ROUND(IFERROR(INDEX(FCSTSDV!$D$2:$L$72,MATCH('31.10'!$D81,FCSTSDV!$C$2:$C$72,0),MATCH('31.10'!P$3,FCSTSDV!$D$1:$L$1,0)),0)/'31.10'!$E81,1)</f>
        <v>0</v>
      </c>
      <c r="Q81" s="106">
        <f>+ROUND(IFERROR(INDEX(FCSTSDV!$D$2:$L$72,MATCH('31.10'!$D81,FCSTSDV!$C$2:$C$72,0),MATCH('31.10'!Q$3,FCSTSDV!$D$1:$L$1,0)),0)/'31.10'!$E81,1)</f>
        <v>0</v>
      </c>
      <c r="R81" s="106">
        <f>+ROUND(IFERROR(INDEX(FCSTSDV!$D$2:$L$72,MATCH('31.10'!$D81,FCSTSDV!$C$2:$C$72,0),MATCH('31.10'!R$3,FCSTSDV!$D$1:$L$1,0)),0)/'31.10'!$E81,1)</f>
        <v>0</v>
      </c>
      <c r="S81" s="106">
        <f>+ROUND(IFERROR(INDEX(FCSTSDV!$D$2:$L$72,MATCH('31.10'!$D81,FCSTSDV!$C$2:$C$72,0),MATCH('31.10'!S$3,FCSTSDV!$D$1:$L$1,0)),0)/'31.10'!$E81,1)</f>
        <v>0</v>
      </c>
      <c r="T81" s="106">
        <f>+ROUND(IFERROR(INDEX(FCSTSDV!$D$2:$L$72,MATCH('31.10'!$D81,FCSTSDV!$C$2:$C$72,0),MATCH('31.10'!T$3,FCSTSDV!$D$1:$L$1,0)),0)/'31.10'!$E81,1)</f>
        <v>0</v>
      </c>
      <c r="U81" s="106">
        <f>+ROUND(IFERROR(INDEX(FCSTSDV!$D$2:$L$72,MATCH('31.10'!$D81,FCSTSDV!$C$2:$C$72,0),MATCH('31.10'!U$3,FCSTSDV!$D$1:$L$1,0)),0)/'31.10'!$E81,1)</f>
        <v>0</v>
      </c>
      <c r="V81" s="106">
        <f>+ROUND(IFERROR(INDEX(FCSTSDV!$D$2:$L$72,MATCH('31.10'!$D81,FCSTSDV!$C$2:$C$72,0),MATCH('31.10'!V$3,FCSTSDV!$D$1:$L$1,0)),0)/'31.10'!$E81,1)</f>
        <v>0</v>
      </c>
      <c r="W81" s="106">
        <f>+ROUND(IFERROR(INDEX(FCSTSDV!$D$2:$L$72,MATCH('31.10'!$D81,FCSTSDV!$C$2:$C$72,0),MATCH('31.10'!W$3,FCSTSDV!$D$1:$L$1,0)),0)/'31.10'!$E81,1)</f>
        <v>0</v>
      </c>
      <c r="X81" s="106">
        <f>+ROUND(IFERROR(INDEX(FCSTSDV!$D$2:$L$72,MATCH('31.10'!$D81,FCSTSDV!$C$2:$C$72,0),MATCH('31.10'!X$3,FCSTSDV!$D$1:$L$1,0)),0)/'31.10'!$E81,1)</f>
        <v>0</v>
      </c>
      <c r="Y81" s="106">
        <f>+ROUND(IFERROR(INDEX(FCSTSDV!$D$2:$L$72,MATCH('31.10'!$D81,FCSTSDV!$C$2:$C$72,0),MATCH('31.10'!Y$3,FCSTSDV!$D$1:$L$1,0)),0)/'31.10'!$E81,1)</f>
        <v>0</v>
      </c>
      <c r="Z81" s="106">
        <f>+ROUND(IFERROR(INDEX(FCSTSDV!$D$2:$L$72,MATCH('31.10'!$D81,FCSTSDV!$C$2:$C$72,0),MATCH('31.10'!Z$3,FCSTSDV!$D$1:$L$1,0)),0)/'31.10'!$E81,1)</f>
        <v>0</v>
      </c>
      <c r="AA81" s="106">
        <f>+ROUND(IFERROR(INDEX(FCSTSDV!$D$2:$L$72,MATCH('31.10'!$D81,FCSTSDV!$C$2:$C$72,0),MATCH('31.10'!AA$3,FCSTSDV!$D$1:$L$1,0)),0)/'31.10'!$E81,1)</f>
        <v>0</v>
      </c>
      <c r="AB81" s="106">
        <f>+ROUND(IFERROR(INDEX(FCSTSDV!$D$2:$L$72,MATCH('31.10'!$D81,FCSTSDV!$C$2:$C$72,0),MATCH('31.10'!AB$3,FCSTSDV!$D$1:$L$1,0)),0)/'31.10'!$E81,1)</f>
        <v>0</v>
      </c>
      <c r="AC81" s="106">
        <f>+ROUND(IFERROR(INDEX(FCSTSDV!$D$2:$L$72,MATCH('31.10'!$D81,FCSTSDV!$C$2:$C$72,0),MATCH('31.10'!AC$3,FCSTSDV!$D$1:$L$1,0)),0)/'31.10'!$E81,1)</f>
        <v>0</v>
      </c>
      <c r="AD81" s="106">
        <f>+ROUND(IFERROR(INDEX(FCSTSDV!$D$2:$L$72,MATCH('31.10'!$D81,FCSTSDV!$C$2:$C$72,0),MATCH('31.10'!AD$3,FCSTSDV!$D$1:$L$1,0)),0)/'31.10'!$E81,1)</f>
        <v>0</v>
      </c>
      <c r="AE81" s="92" t="e">
        <f>+ROUND(INDEX(FCSTSDV!$D$2:$L$673,MATCH('31.10'!$D81,FCSTSDV!$C$2:$C$673,0),MATCH('31.10'!AE$3,FCSTSDV!$D$1:$L$1,0))/'31.10'!$E81,1)</f>
        <v>#N/A</v>
      </c>
      <c r="AF81" s="92" t="e">
        <f>+ROUND(INDEX(FCSTSDV!$D$2:$L$673,MATCH('31.10'!$D81,FCSTSDV!$C$2:$C$673,0),MATCH('31.10'!AF$3,FCSTSDV!$D$1:$L$1,0))/'31.10'!$E81,1)</f>
        <v>#N/A</v>
      </c>
      <c r="AG81" s="92" t="e">
        <f>+ROUND(INDEX(FCSTSDV!$D$2:$L$673,MATCH('31.10'!$D81,FCSTSDV!$C$2:$C$673,0),MATCH('31.10'!AG$3,FCSTSDV!$D$1:$L$1,0))/'31.10'!$E81,1)</f>
        <v>#N/A</v>
      </c>
      <c r="AH81" s="92" t="e">
        <f>+ROUND(INDEX(FCSTSDV!$D$2:$L$673,MATCH('31.10'!$D81,FCSTSDV!$C$2:$C$673,0),MATCH('31.10'!AH$3,FCSTSDV!$D$1:$L$1,0))/'31.10'!$E81,1)</f>
        <v>#N/A</v>
      </c>
      <c r="AI81" s="92" t="e">
        <f>+ROUND(INDEX(FCSTSDV!$D$2:$L$673,MATCH('31.10'!$D81,FCSTSDV!$C$2:$C$673,0),MATCH('31.10'!AI$3,FCSTSDV!$D$1:$L$1,0))/'31.10'!$E81,1)</f>
        <v>#N/A</v>
      </c>
      <c r="AJ81" s="92" t="e">
        <f>+ROUND(INDEX(FCSTSDV!$D$2:$L$673,MATCH('31.10'!$D81,FCSTSDV!$C$2:$C$673,0),MATCH('31.10'!AJ$3,FCSTSDV!$D$1:$L$1,0))/'31.10'!$E81,1)</f>
        <v>#N/A</v>
      </c>
    </row>
    <row r="82" spans="1:36" ht="20.100000000000001" customHeight="1">
      <c r="A82" s="813"/>
      <c r="B82" s="795"/>
      <c r="C82" s="845"/>
      <c r="D82" s="32" t="s">
        <v>97</v>
      </c>
      <c r="E82" s="44">
        <v>11000</v>
      </c>
      <c r="F82" s="799"/>
      <c r="G82" s="799"/>
      <c r="H82" s="830"/>
      <c r="I82" s="81">
        <f>+ROUND(IFERROR(VLOOKUP(D82,FCSTSDV!$C$2:$C$72,26,0),0)/'31.10'!E82+0,0)</f>
        <v>0</v>
      </c>
      <c r="J82" s="92">
        <f>+ROUND(IFERROR(INDEX(FCSTSDV!$D$2:$L$72,MATCH('31.10'!$D82,FCSTSDV!$C$2:$C$72,0),MATCH('31.10'!J$3,FCSTSDV!$D$1:$L$1,0)),0)/'31.10'!$E82,1)</f>
        <v>0</v>
      </c>
      <c r="K82" s="92">
        <f>+ROUND(IFERROR(INDEX(FCSTSDV!$D$2:$L$72,MATCH('31.10'!$D82,FCSTSDV!$C$2:$C$72,0),MATCH('31.10'!K$3,FCSTSDV!$D$1:$L$1,0)),0)/'31.10'!$E82,1)</f>
        <v>0</v>
      </c>
      <c r="L82" s="92">
        <f>+ROUND(IFERROR(INDEX(FCSTSDV!$D$2:$L$72,MATCH('31.10'!$D82,FCSTSDV!$C$2:$C$72,0),MATCH('31.10'!L$3,FCSTSDV!$D$1:$L$1,0)),0)/'31.10'!$E82,1)</f>
        <v>0</v>
      </c>
      <c r="M82" s="92">
        <f>+ROUND(IFERROR(INDEX(FCSTSDV!$D$2:$L$72,MATCH('31.10'!$D82,FCSTSDV!$C$2:$C$72,0),MATCH('31.10'!M$3,FCSTSDV!$D$1:$L$1,0)),0)/'31.10'!$E82,1)</f>
        <v>0</v>
      </c>
      <c r="N82" s="92">
        <f>+ROUND(IFERROR(INDEX(FCSTSDV!$D$2:$L$72,MATCH('31.10'!$D82,FCSTSDV!$C$2:$C$72,0),MATCH('31.10'!N$3,FCSTSDV!$D$1:$L$1,0)),0)/'31.10'!$E82,1)</f>
        <v>0</v>
      </c>
      <c r="O82" s="92">
        <f>+ROUND(IFERROR(INDEX(FCSTSDV!$D$2:$L$72,MATCH('31.10'!$D82,FCSTSDV!$C$2:$C$72,0),MATCH('31.10'!O$3,FCSTSDV!$D$1:$L$1,0)),0)/'31.10'!$E82,1)</f>
        <v>0</v>
      </c>
      <c r="P82" s="92">
        <f>+ROUND(IFERROR(INDEX(FCSTSDV!$D$2:$L$72,MATCH('31.10'!$D82,FCSTSDV!$C$2:$C$72,0),MATCH('31.10'!P$3,FCSTSDV!$D$1:$L$1,0)),0)/'31.10'!$E82,1)</f>
        <v>0</v>
      </c>
      <c r="Q82" s="92">
        <f>+ROUND(IFERROR(INDEX(FCSTSDV!$D$2:$L$72,MATCH('31.10'!$D82,FCSTSDV!$C$2:$C$72,0),MATCH('31.10'!Q$3,FCSTSDV!$D$1:$L$1,0)),0)/'31.10'!$E82,1)</f>
        <v>0</v>
      </c>
      <c r="R82" s="92">
        <f>+ROUND(IFERROR(INDEX(FCSTSDV!$D$2:$L$72,MATCH('31.10'!$D82,FCSTSDV!$C$2:$C$72,0),MATCH('31.10'!R$3,FCSTSDV!$D$1:$L$1,0)),0)/'31.10'!$E82,1)</f>
        <v>0</v>
      </c>
      <c r="S82" s="92">
        <f>+ROUND(IFERROR(INDEX(FCSTSDV!$D$2:$L$72,MATCH('31.10'!$D82,FCSTSDV!$C$2:$C$72,0),MATCH('31.10'!S$3,FCSTSDV!$D$1:$L$1,0)),0)/'31.10'!$E82,1)</f>
        <v>0</v>
      </c>
      <c r="T82" s="92">
        <f>+ROUND(IFERROR(INDEX(FCSTSDV!$D$2:$L$72,MATCH('31.10'!$D82,FCSTSDV!$C$2:$C$72,0),MATCH('31.10'!T$3,FCSTSDV!$D$1:$L$1,0)),0)/'31.10'!$E82,1)</f>
        <v>0</v>
      </c>
      <c r="U82" s="92">
        <f>+ROUND(IFERROR(INDEX(FCSTSDV!$D$2:$L$72,MATCH('31.10'!$D82,FCSTSDV!$C$2:$C$72,0),MATCH('31.10'!U$3,FCSTSDV!$D$1:$L$1,0)),0)/'31.10'!$E82,1)</f>
        <v>0</v>
      </c>
      <c r="V82" s="92">
        <f>+ROUND(IFERROR(INDEX(FCSTSDV!$D$2:$L$72,MATCH('31.10'!$D82,FCSTSDV!$C$2:$C$72,0),MATCH('31.10'!V$3,FCSTSDV!$D$1:$L$1,0)),0)/'31.10'!$E82,1)</f>
        <v>0</v>
      </c>
      <c r="W82" s="92">
        <f>+ROUND(IFERROR(INDEX(FCSTSDV!$D$2:$L$72,MATCH('31.10'!$D82,FCSTSDV!$C$2:$C$72,0),MATCH('31.10'!W$3,FCSTSDV!$D$1:$L$1,0)),0)/'31.10'!$E82,1)</f>
        <v>0</v>
      </c>
      <c r="X82" s="92">
        <f>+ROUND(IFERROR(INDEX(FCSTSDV!$D$2:$L$72,MATCH('31.10'!$D82,FCSTSDV!$C$2:$C$72,0),MATCH('31.10'!X$3,FCSTSDV!$D$1:$L$1,0)),0)/'31.10'!$E82,1)</f>
        <v>0</v>
      </c>
      <c r="Y82" s="92">
        <f>+ROUND(IFERROR(INDEX(FCSTSDV!$D$2:$L$72,MATCH('31.10'!$D82,FCSTSDV!$C$2:$C$72,0),MATCH('31.10'!Y$3,FCSTSDV!$D$1:$L$1,0)),0)/'31.10'!$E82,1)</f>
        <v>0</v>
      </c>
      <c r="Z82" s="92">
        <f>+ROUND(IFERROR(INDEX(FCSTSDV!$D$2:$L$72,MATCH('31.10'!$D82,FCSTSDV!$C$2:$C$72,0),MATCH('31.10'!Z$3,FCSTSDV!$D$1:$L$1,0)),0)/'31.10'!$E82,1)</f>
        <v>0</v>
      </c>
      <c r="AA82" s="92">
        <f>+ROUND(IFERROR(INDEX(FCSTSDV!$D$2:$L$72,MATCH('31.10'!$D82,FCSTSDV!$C$2:$C$72,0),MATCH('31.10'!AA$3,FCSTSDV!$D$1:$L$1,0)),0)/'31.10'!$E82,1)</f>
        <v>0</v>
      </c>
      <c r="AB82" s="92">
        <f>+ROUND(IFERROR(INDEX(FCSTSDV!$D$2:$L$72,MATCH('31.10'!$D82,FCSTSDV!$C$2:$C$72,0),MATCH('31.10'!AB$3,FCSTSDV!$D$1:$L$1,0)),0)/'31.10'!$E82,1)</f>
        <v>0</v>
      </c>
      <c r="AC82" s="92">
        <f>+ROUND(IFERROR(INDEX(FCSTSDV!$D$2:$L$72,MATCH('31.10'!$D82,FCSTSDV!$C$2:$C$72,0),MATCH('31.10'!AC$3,FCSTSDV!$D$1:$L$1,0)),0)/'31.10'!$E82,1)</f>
        <v>0</v>
      </c>
      <c r="AD82" s="92">
        <f>+ROUND(IFERROR(INDEX(FCSTSDV!$D$2:$L$72,MATCH('31.10'!$D82,FCSTSDV!$C$2:$C$72,0),MATCH('31.10'!AD$3,FCSTSDV!$D$1:$L$1,0)),0)/'31.10'!$E82,1)</f>
        <v>0</v>
      </c>
      <c r="AE82" s="92" t="e">
        <f>+ROUND(INDEX(FCSTSDV!$D$2:$L$673,MATCH('31.10'!$D82,FCSTSDV!$C$2:$C$673,0),MATCH('31.10'!AE$3,FCSTSDV!$D$1:$L$1,0))/'31.10'!$E82,1)</f>
        <v>#N/A</v>
      </c>
      <c r="AF82" s="92" t="e">
        <f>+ROUND(INDEX(FCSTSDV!$D$2:$L$673,MATCH('31.10'!$D82,FCSTSDV!$C$2:$C$673,0),MATCH('31.10'!AF$3,FCSTSDV!$D$1:$L$1,0))/'31.10'!$E82,1)</f>
        <v>#N/A</v>
      </c>
      <c r="AG82" s="92" t="e">
        <f>+ROUND(INDEX(FCSTSDV!$D$2:$L$673,MATCH('31.10'!$D82,FCSTSDV!$C$2:$C$673,0),MATCH('31.10'!AG$3,FCSTSDV!$D$1:$L$1,0))/'31.10'!$E82,1)</f>
        <v>#N/A</v>
      </c>
      <c r="AH82" s="92" t="e">
        <f>+ROUND(INDEX(FCSTSDV!$D$2:$L$673,MATCH('31.10'!$D82,FCSTSDV!$C$2:$C$673,0),MATCH('31.10'!AH$3,FCSTSDV!$D$1:$L$1,0))/'31.10'!$E82,1)</f>
        <v>#N/A</v>
      </c>
      <c r="AI82" s="92" t="e">
        <f>+ROUND(INDEX(FCSTSDV!$D$2:$L$673,MATCH('31.10'!$D82,FCSTSDV!$C$2:$C$673,0),MATCH('31.10'!AI$3,FCSTSDV!$D$1:$L$1,0))/'31.10'!$E82,1)</f>
        <v>#N/A</v>
      </c>
      <c r="AJ82" s="92" t="e">
        <f>+ROUND(INDEX(FCSTSDV!$D$2:$L$673,MATCH('31.10'!$D82,FCSTSDV!$C$2:$C$673,0),MATCH('31.10'!AJ$3,FCSTSDV!$D$1:$L$1,0))/'31.10'!$E82,1)</f>
        <v>#N/A</v>
      </c>
    </row>
    <row r="83" spans="1:36" ht="20.100000000000001" customHeight="1">
      <c r="A83" s="807"/>
      <c r="B83" s="792"/>
      <c r="C83" s="16"/>
      <c r="D83" s="52" t="s">
        <v>153</v>
      </c>
      <c r="E83" s="53" t="s">
        <v>43</v>
      </c>
      <c r="F83" s="800"/>
      <c r="G83" s="800"/>
      <c r="H83" s="827"/>
      <c r="I83" s="87">
        <f>+SUM(I81:I82)</f>
        <v>0</v>
      </c>
      <c r="J83" s="90" t="e">
        <f t="shared" ref="J83:R83" si="21">+$H81+$I83-SUM(J81:J82)</f>
        <v>#REF!</v>
      </c>
      <c r="K83" s="90" t="e">
        <f t="shared" si="21"/>
        <v>#REF!</v>
      </c>
      <c r="L83" s="90" t="e">
        <f t="shared" si="21"/>
        <v>#REF!</v>
      </c>
      <c r="M83" s="90" t="e">
        <f t="shared" si="21"/>
        <v>#REF!</v>
      </c>
      <c r="N83" s="90" t="e">
        <f t="shared" si="21"/>
        <v>#REF!</v>
      </c>
      <c r="O83" s="90" t="e">
        <f t="shared" si="21"/>
        <v>#REF!</v>
      </c>
      <c r="P83" s="90" t="e">
        <f t="shared" si="21"/>
        <v>#REF!</v>
      </c>
      <c r="Q83" s="90" t="e">
        <f t="shared" si="21"/>
        <v>#REF!</v>
      </c>
      <c r="R83" s="90" t="e">
        <f t="shared" si="21"/>
        <v>#REF!</v>
      </c>
      <c r="S83" s="90" t="e">
        <f t="shared" ref="S83:AC83" si="22">+$H81+$I83-SUM(S81:S82)</f>
        <v>#REF!</v>
      </c>
      <c r="T83" s="90" t="e">
        <f t="shared" si="22"/>
        <v>#REF!</v>
      </c>
      <c r="U83" s="90" t="e">
        <f t="shared" si="22"/>
        <v>#REF!</v>
      </c>
      <c r="V83" s="90" t="e">
        <f t="shared" si="22"/>
        <v>#REF!</v>
      </c>
      <c r="W83" s="90" t="e">
        <f t="shared" si="22"/>
        <v>#REF!</v>
      </c>
      <c r="X83" s="90" t="e">
        <f t="shared" si="22"/>
        <v>#REF!</v>
      </c>
      <c r="Y83" s="90" t="e">
        <f t="shared" si="22"/>
        <v>#REF!</v>
      </c>
      <c r="Z83" s="90" t="e">
        <f t="shared" si="22"/>
        <v>#REF!</v>
      </c>
      <c r="AA83" s="90" t="e">
        <f t="shared" si="22"/>
        <v>#REF!</v>
      </c>
      <c r="AB83" s="90" t="e">
        <f t="shared" si="22"/>
        <v>#REF!</v>
      </c>
      <c r="AC83" s="90" t="e">
        <f t="shared" si="22"/>
        <v>#REF!</v>
      </c>
      <c r="AD83" s="90" t="e">
        <f t="shared" ref="AD83:AJ83" si="23">+AC83-SUM(AD81:AD82)</f>
        <v>#REF!</v>
      </c>
      <c r="AE83" s="90" t="e">
        <f t="shared" si="23"/>
        <v>#REF!</v>
      </c>
      <c r="AF83" s="90" t="e">
        <f t="shared" si="23"/>
        <v>#REF!</v>
      </c>
      <c r="AG83" s="90" t="e">
        <f t="shared" si="23"/>
        <v>#REF!</v>
      </c>
      <c r="AH83" s="90" t="e">
        <f t="shared" si="23"/>
        <v>#REF!</v>
      </c>
      <c r="AI83" s="90" t="e">
        <f t="shared" si="23"/>
        <v>#REF!</v>
      </c>
      <c r="AJ83" s="90" t="e">
        <f t="shared" si="23"/>
        <v>#REF!</v>
      </c>
    </row>
    <row r="84" spans="1:36" ht="20.100000000000001" customHeight="1">
      <c r="A84" s="813" t="s">
        <v>158</v>
      </c>
      <c r="B84" s="795" t="s">
        <v>161</v>
      </c>
      <c r="C84" s="846" t="s">
        <v>160</v>
      </c>
      <c r="D84" s="123" t="s">
        <v>104</v>
      </c>
      <c r="E84" s="47">
        <v>19000</v>
      </c>
      <c r="F84" s="799"/>
      <c r="G84" s="799">
        <v>0</v>
      </c>
      <c r="H84" s="830" t="e">
        <f>+VLOOKUP(A84,#REF!,5,0)</f>
        <v>#REF!</v>
      </c>
      <c r="I84" s="91">
        <f>+ROUND(IFERROR(VLOOKUP(D84,FCSTSDV!$C$2:$C$72,26,0),0)/'31.10'!E84+0,0)</f>
        <v>0</v>
      </c>
      <c r="J84" s="92">
        <f>+ROUND(IFERROR(INDEX(FCSTSDV!$D$2:$L$72,MATCH('31.10'!$D84,FCSTSDV!$C$2:$C$72,0),MATCH('31.10'!J$3,FCSTSDV!$D$1:$L$1,0)),0)/'31.10'!$E84,1)</f>
        <v>0</v>
      </c>
      <c r="K84" s="92">
        <f>+ROUND(IFERROR(INDEX(FCSTSDV!$D$2:$L$72,MATCH('31.10'!$D84,FCSTSDV!$C$2:$C$72,0),MATCH('31.10'!K$3,FCSTSDV!$D$1:$L$1,0)),0)/'31.10'!$E84,1)</f>
        <v>0</v>
      </c>
      <c r="L84" s="92">
        <f>+ROUND(IFERROR(INDEX(FCSTSDV!$D$2:$L$72,MATCH('31.10'!$D84,FCSTSDV!$C$2:$C$72,0),MATCH('31.10'!L$3,FCSTSDV!$D$1:$L$1,0)),0)/'31.10'!$E84,1)</f>
        <v>0</v>
      </c>
      <c r="M84" s="92">
        <f>+ROUND(IFERROR(INDEX(FCSTSDV!$D$2:$L$72,MATCH('31.10'!$D84,FCSTSDV!$C$2:$C$72,0),MATCH('31.10'!M$3,FCSTSDV!$D$1:$L$1,0)),0)/'31.10'!$E84,1)</f>
        <v>0</v>
      </c>
      <c r="N84" s="92">
        <f>+ROUND(IFERROR(INDEX(FCSTSDV!$D$2:$L$72,MATCH('31.10'!$D84,FCSTSDV!$C$2:$C$72,0),MATCH('31.10'!N$3,FCSTSDV!$D$1:$L$1,0)),0)/'31.10'!$E84,1)</f>
        <v>0</v>
      </c>
      <c r="O84" s="92">
        <f>+ROUND(IFERROR(INDEX(FCSTSDV!$D$2:$L$72,MATCH('31.10'!$D84,FCSTSDV!$C$2:$C$72,0),MATCH('31.10'!O$3,FCSTSDV!$D$1:$L$1,0)),0)/'31.10'!$E84,1)</f>
        <v>0</v>
      </c>
      <c r="P84" s="92">
        <f>+ROUND(IFERROR(INDEX(FCSTSDV!$D$2:$L$72,MATCH('31.10'!$D84,FCSTSDV!$C$2:$C$72,0),MATCH('31.10'!P$3,FCSTSDV!$D$1:$L$1,0)),0)/'31.10'!$E84,1)</f>
        <v>0</v>
      </c>
      <c r="Q84" s="92">
        <f>+ROUND(IFERROR(INDEX(FCSTSDV!$D$2:$L$72,MATCH('31.10'!$D84,FCSTSDV!$C$2:$C$72,0),MATCH('31.10'!Q$3,FCSTSDV!$D$1:$L$1,0)),0)/'31.10'!$E84,1)</f>
        <v>0</v>
      </c>
      <c r="R84" s="92">
        <f>+ROUND(IFERROR(INDEX(FCSTSDV!$D$2:$L$72,MATCH('31.10'!$D84,FCSTSDV!$C$2:$C$72,0),MATCH('31.10'!R$3,FCSTSDV!$D$1:$L$1,0)),0)/'31.10'!$E84,1)</f>
        <v>0</v>
      </c>
      <c r="S84" s="92">
        <f>+ROUND(IFERROR(INDEX(FCSTSDV!$D$2:$L$72,MATCH('31.10'!$D84,FCSTSDV!$C$2:$C$72,0),MATCH('31.10'!S$3,FCSTSDV!$D$1:$L$1,0)),0)/'31.10'!$E84,1)</f>
        <v>0</v>
      </c>
      <c r="T84" s="92">
        <f>+ROUND(IFERROR(INDEX(FCSTSDV!$D$2:$L$72,MATCH('31.10'!$D84,FCSTSDV!$C$2:$C$72,0),MATCH('31.10'!T$3,FCSTSDV!$D$1:$L$1,0)),0)/'31.10'!$E84,1)</f>
        <v>0</v>
      </c>
      <c r="U84" s="92">
        <f>+ROUND(IFERROR(INDEX(FCSTSDV!$D$2:$L$72,MATCH('31.10'!$D84,FCSTSDV!$C$2:$C$72,0),MATCH('31.10'!U$3,FCSTSDV!$D$1:$L$1,0)),0)/'31.10'!$E84,1)</f>
        <v>0</v>
      </c>
      <c r="V84" s="92">
        <f>+ROUND(IFERROR(INDEX(FCSTSDV!$D$2:$L$72,MATCH('31.10'!$D84,FCSTSDV!$C$2:$C$72,0),MATCH('31.10'!V$3,FCSTSDV!$D$1:$L$1,0)),0)/'31.10'!$E84,1)</f>
        <v>0</v>
      </c>
      <c r="W84" s="92">
        <f>+ROUND(IFERROR(INDEX(FCSTSDV!$D$2:$L$72,MATCH('31.10'!$D84,FCSTSDV!$C$2:$C$72,0),MATCH('31.10'!W$3,FCSTSDV!$D$1:$L$1,0)),0)/'31.10'!$E84,1)</f>
        <v>0</v>
      </c>
      <c r="X84" s="92">
        <f>+ROUND(IFERROR(INDEX(FCSTSDV!$D$2:$L$72,MATCH('31.10'!$D84,FCSTSDV!$C$2:$C$72,0),MATCH('31.10'!X$3,FCSTSDV!$D$1:$L$1,0)),0)/'31.10'!$E84,1)</f>
        <v>0</v>
      </c>
      <c r="Y84" s="92">
        <f>+ROUND(IFERROR(INDEX(FCSTSDV!$D$2:$L$72,MATCH('31.10'!$D84,FCSTSDV!$C$2:$C$72,0),MATCH('31.10'!Y$3,FCSTSDV!$D$1:$L$1,0)),0)/'31.10'!$E84,1)</f>
        <v>0</v>
      </c>
      <c r="Z84" s="92">
        <f>+ROUND(IFERROR(INDEX(FCSTSDV!$D$2:$L$72,MATCH('31.10'!$D84,FCSTSDV!$C$2:$C$72,0),MATCH('31.10'!Z$3,FCSTSDV!$D$1:$L$1,0)),0)/'31.10'!$E84,1)</f>
        <v>0</v>
      </c>
      <c r="AA84" s="92">
        <f>+ROUND(IFERROR(INDEX(FCSTSDV!$D$2:$L$72,MATCH('31.10'!$D84,FCSTSDV!$C$2:$C$72,0),MATCH('31.10'!AA$3,FCSTSDV!$D$1:$L$1,0)),0)/'31.10'!$E84,1)</f>
        <v>0</v>
      </c>
      <c r="AB84" s="92">
        <f>+ROUND(IFERROR(INDEX(FCSTSDV!$D$2:$L$72,MATCH('31.10'!$D84,FCSTSDV!$C$2:$C$72,0),MATCH('31.10'!AB$3,FCSTSDV!$D$1:$L$1,0)),0)/'31.10'!$E84,1)</f>
        <v>0</v>
      </c>
      <c r="AC84" s="92">
        <f>+ROUND(IFERROR(INDEX(FCSTSDV!$D$2:$L$72,MATCH('31.10'!$D84,FCSTSDV!$C$2:$C$72,0),MATCH('31.10'!AC$3,FCSTSDV!$D$1:$L$1,0)),0)/'31.10'!$E84,1)</f>
        <v>0</v>
      </c>
      <c r="AD84" s="92">
        <f>+ROUND(IFERROR(INDEX(FCSTSDV!$D$2:$L$72,MATCH('31.10'!$D84,FCSTSDV!$C$2:$C$72,0),MATCH('31.10'!AD$3,FCSTSDV!$D$1:$L$1,0)),0)/'31.10'!$E84,1)</f>
        <v>0</v>
      </c>
      <c r="AE84" s="92" t="e">
        <f>+ROUND(INDEX(FCSTSDV!$D$2:$L$673,MATCH('31.10'!$D84,FCSTSDV!$C$2:$C$673,0),MATCH('31.10'!AE$3,FCSTSDV!$D$1:$L$1,0))/'31.10'!$E84,1)</f>
        <v>#N/A</v>
      </c>
      <c r="AF84" s="92" t="e">
        <f>+ROUND(INDEX(FCSTSDV!$D$2:$L$673,MATCH('31.10'!$D84,FCSTSDV!$C$2:$C$673,0),MATCH('31.10'!AF$3,FCSTSDV!$D$1:$L$1,0))/'31.10'!$E84,1)</f>
        <v>#N/A</v>
      </c>
      <c r="AG84" s="92" t="e">
        <f>+ROUND(INDEX(FCSTSDV!$D$2:$L$673,MATCH('31.10'!$D84,FCSTSDV!$C$2:$C$673,0),MATCH('31.10'!AG$3,FCSTSDV!$D$1:$L$1,0))/'31.10'!$E84,1)</f>
        <v>#N/A</v>
      </c>
      <c r="AH84" s="92" t="e">
        <f>+ROUND(INDEX(FCSTSDV!$D$2:$L$673,MATCH('31.10'!$D84,FCSTSDV!$C$2:$C$673,0),MATCH('31.10'!AH$3,FCSTSDV!$D$1:$L$1,0))/'31.10'!$E84,1)</f>
        <v>#N/A</v>
      </c>
      <c r="AI84" s="92" t="e">
        <f>+ROUND(INDEX(FCSTSDV!$D$2:$L$673,MATCH('31.10'!$D84,FCSTSDV!$C$2:$C$673,0),MATCH('31.10'!AI$3,FCSTSDV!$D$1:$L$1,0))/'31.10'!$E84,1)</f>
        <v>#N/A</v>
      </c>
      <c r="AJ84" s="92" t="e">
        <f>+ROUND(INDEX(FCSTSDV!$D$2:$L$673,MATCH('31.10'!$D84,FCSTSDV!$C$2:$C$673,0),MATCH('31.10'!AJ$3,FCSTSDV!$D$1:$L$1,0))/'31.10'!$E84,1)</f>
        <v>#N/A</v>
      </c>
    </row>
    <row r="85" spans="1:36" ht="20.100000000000001" customHeight="1">
      <c r="A85" s="813"/>
      <c r="B85" s="795"/>
      <c r="C85" s="847"/>
      <c r="D85" s="32" t="s">
        <v>109</v>
      </c>
      <c r="E85" s="49">
        <v>15000</v>
      </c>
      <c r="F85" s="799"/>
      <c r="G85" s="799"/>
      <c r="H85" s="830"/>
      <c r="I85" s="91">
        <f>+ROUND(IFERROR(VLOOKUP(D85,FCSTSDV!$C$2:$C$72,26,0),0)/'31.10'!E85+0,0)</f>
        <v>0</v>
      </c>
      <c r="J85" s="92">
        <f>+ROUND(IFERROR(INDEX(FCSTSDV!$D$2:$L$72,MATCH('31.10'!$D85,FCSTSDV!$C$2:$C$72,0),MATCH('31.10'!J$3,FCSTSDV!$D$1:$L$1,0)),0)/'31.10'!$E85,1)</f>
        <v>0</v>
      </c>
      <c r="K85" s="92">
        <f>+ROUND(IFERROR(INDEX(FCSTSDV!$D$2:$L$72,MATCH('31.10'!$D85,FCSTSDV!$C$2:$C$72,0),MATCH('31.10'!K$3,FCSTSDV!$D$1:$L$1,0)),0)/'31.10'!$E85,1)</f>
        <v>0</v>
      </c>
      <c r="L85" s="92">
        <f>+ROUND(IFERROR(INDEX(FCSTSDV!$D$2:$L$72,MATCH('31.10'!$D85,FCSTSDV!$C$2:$C$72,0),MATCH('31.10'!L$3,FCSTSDV!$D$1:$L$1,0)),0)/'31.10'!$E85,1)</f>
        <v>0</v>
      </c>
      <c r="M85" s="92">
        <f>+ROUND(IFERROR(INDEX(FCSTSDV!$D$2:$L$72,MATCH('31.10'!$D85,FCSTSDV!$C$2:$C$72,0),MATCH('31.10'!M$3,FCSTSDV!$D$1:$L$1,0)),0)/'31.10'!$E85,1)</f>
        <v>0</v>
      </c>
      <c r="N85" s="92">
        <f>+ROUND(IFERROR(INDEX(FCSTSDV!$D$2:$L$72,MATCH('31.10'!$D85,FCSTSDV!$C$2:$C$72,0),MATCH('31.10'!N$3,FCSTSDV!$D$1:$L$1,0)),0)/'31.10'!$E85,1)</f>
        <v>0</v>
      </c>
      <c r="O85" s="92">
        <f>+ROUND(IFERROR(INDEX(FCSTSDV!$D$2:$L$72,MATCH('31.10'!$D85,FCSTSDV!$C$2:$C$72,0),MATCH('31.10'!O$3,FCSTSDV!$D$1:$L$1,0)),0)/'31.10'!$E85,1)</f>
        <v>0</v>
      </c>
      <c r="P85" s="92">
        <f>+ROUND(IFERROR(INDEX(FCSTSDV!$D$2:$L$72,MATCH('31.10'!$D85,FCSTSDV!$C$2:$C$72,0),MATCH('31.10'!P$3,FCSTSDV!$D$1:$L$1,0)),0)/'31.10'!$E85,1)</f>
        <v>0</v>
      </c>
      <c r="Q85" s="92">
        <f>+ROUND(IFERROR(INDEX(FCSTSDV!$D$2:$L$72,MATCH('31.10'!$D85,FCSTSDV!$C$2:$C$72,0),MATCH('31.10'!Q$3,FCSTSDV!$D$1:$L$1,0)),0)/'31.10'!$E85,1)</f>
        <v>0</v>
      </c>
      <c r="R85" s="92">
        <f>+ROUND(IFERROR(INDEX(FCSTSDV!$D$2:$L$72,MATCH('31.10'!$D85,FCSTSDV!$C$2:$C$72,0),MATCH('31.10'!R$3,FCSTSDV!$D$1:$L$1,0)),0)/'31.10'!$E85,1)</f>
        <v>0</v>
      </c>
      <c r="S85" s="92">
        <f>+ROUND(IFERROR(INDEX(FCSTSDV!$D$2:$L$72,MATCH('31.10'!$D85,FCSTSDV!$C$2:$C$72,0),MATCH('31.10'!S$3,FCSTSDV!$D$1:$L$1,0)),0)/'31.10'!$E85,1)</f>
        <v>0</v>
      </c>
      <c r="T85" s="92">
        <f>+ROUND(IFERROR(INDEX(FCSTSDV!$D$2:$L$72,MATCH('31.10'!$D85,FCSTSDV!$C$2:$C$72,0),MATCH('31.10'!T$3,FCSTSDV!$D$1:$L$1,0)),0)/'31.10'!$E85,1)</f>
        <v>0</v>
      </c>
      <c r="U85" s="92">
        <f>+ROUND(IFERROR(INDEX(FCSTSDV!$D$2:$L$72,MATCH('31.10'!$D85,FCSTSDV!$C$2:$C$72,0),MATCH('31.10'!U$3,FCSTSDV!$D$1:$L$1,0)),0)/'31.10'!$E85,1)</f>
        <v>0</v>
      </c>
      <c r="V85" s="92">
        <f>+ROUND(IFERROR(INDEX(FCSTSDV!$D$2:$L$72,MATCH('31.10'!$D85,FCSTSDV!$C$2:$C$72,0),MATCH('31.10'!V$3,FCSTSDV!$D$1:$L$1,0)),0)/'31.10'!$E85,1)</f>
        <v>0</v>
      </c>
      <c r="W85" s="92">
        <f>+ROUND(IFERROR(INDEX(FCSTSDV!$D$2:$L$72,MATCH('31.10'!$D85,FCSTSDV!$C$2:$C$72,0),MATCH('31.10'!W$3,FCSTSDV!$D$1:$L$1,0)),0)/'31.10'!$E85,1)</f>
        <v>0</v>
      </c>
      <c r="X85" s="92">
        <f>+ROUND(IFERROR(INDEX(FCSTSDV!$D$2:$L$72,MATCH('31.10'!$D85,FCSTSDV!$C$2:$C$72,0),MATCH('31.10'!X$3,FCSTSDV!$D$1:$L$1,0)),0)/'31.10'!$E85,1)</f>
        <v>0</v>
      </c>
      <c r="Y85" s="92">
        <f>+ROUND(IFERROR(INDEX(FCSTSDV!$D$2:$L$72,MATCH('31.10'!$D85,FCSTSDV!$C$2:$C$72,0),MATCH('31.10'!Y$3,FCSTSDV!$D$1:$L$1,0)),0)/'31.10'!$E85,1)</f>
        <v>0</v>
      </c>
      <c r="Z85" s="92">
        <f>+ROUND(IFERROR(INDEX(FCSTSDV!$D$2:$L$72,MATCH('31.10'!$D85,FCSTSDV!$C$2:$C$72,0),MATCH('31.10'!Z$3,FCSTSDV!$D$1:$L$1,0)),0)/'31.10'!$E85,1)</f>
        <v>0</v>
      </c>
      <c r="AA85" s="92">
        <f>+ROUND(IFERROR(INDEX(FCSTSDV!$D$2:$L$72,MATCH('31.10'!$D85,FCSTSDV!$C$2:$C$72,0),MATCH('31.10'!AA$3,FCSTSDV!$D$1:$L$1,0)),0)/'31.10'!$E85,1)</f>
        <v>0</v>
      </c>
      <c r="AB85" s="92">
        <f>+ROUND(IFERROR(INDEX(FCSTSDV!$D$2:$L$72,MATCH('31.10'!$D85,FCSTSDV!$C$2:$C$72,0),MATCH('31.10'!AB$3,FCSTSDV!$D$1:$L$1,0)),0)/'31.10'!$E85,1)</f>
        <v>0</v>
      </c>
      <c r="AC85" s="92">
        <f>+ROUND(IFERROR(INDEX(FCSTSDV!$D$2:$L$72,MATCH('31.10'!$D85,FCSTSDV!$C$2:$C$72,0),MATCH('31.10'!AC$3,FCSTSDV!$D$1:$L$1,0)),0)/'31.10'!$E85,1)</f>
        <v>0</v>
      </c>
      <c r="AD85" s="92">
        <f>+ROUND(IFERROR(INDEX(FCSTSDV!$D$2:$L$72,MATCH('31.10'!$D85,FCSTSDV!$C$2:$C$72,0),MATCH('31.10'!AD$3,FCSTSDV!$D$1:$L$1,0)),0)/'31.10'!$E85,1)</f>
        <v>0</v>
      </c>
      <c r="AE85" s="92" t="e">
        <f>+ROUND(INDEX(FCSTSDV!$D$2:$L$673,MATCH('31.10'!$D85,FCSTSDV!$C$2:$C$673,0),MATCH('31.10'!AE$3,FCSTSDV!$D$1:$L$1,0))/'31.10'!$E85,1)</f>
        <v>#N/A</v>
      </c>
      <c r="AF85" s="92" t="e">
        <f>+ROUND(INDEX(FCSTSDV!$D$2:$L$673,MATCH('31.10'!$D85,FCSTSDV!$C$2:$C$673,0),MATCH('31.10'!AF$3,FCSTSDV!$D$1:$L$1,0))/'31.10'!$E85,1)</f>
        <v>#N/A</v>
      </c>
      <c r="AG85" s="92" t="e">
        <f>+ROUND(INDEX(FCSTSDV!$D$2:$L$673,MATCH('31.10'!$D85,FCSTSDV!$C$2:$C$673,0),MATCH('31.10'!AG$3,FCSTSDV!$D$1:$L$1,0))/'31.10'!$E85,1)</f>
        <v>#N/A</v>
      </c>
      <c r="AH85" s="92" t="e">
        <f>+ROUND(INDEX(FCSTSDV!$D$2:$L$673,MATCH('31.10'!$D85,FCSTSDV!$C$2:$C$673,0),MATCH('31.10'!AH$3,FCSTSDV!$D$1:$L$1,0))/'31.10'!$E85,1)</f>
        <v>#N/A</v>
      </c>
      <c r="AI85" s="92" t="e">
        <f>+ROUND(INDEX(FCSTSDV!$D$2:$L$673,MATCH('31.10'!$D85,FCSTSDV!$C$2:$C$673,0),MATCH('31.10'!AI$3,FCSTSDV!$D$1:$L$1,0))/'31.10'!$E85,1)</f>
        <v>#N/A</v>
      </c>
      <c r="AJ85" s="92" t="e">
        <f>+ROUND(INDEX(FCSTSDV!$D$2:$L$673,MATCH('31.10'!$D85,FCSTSDV!$C$2:$C$673,0),MATCH('31.10'!AJ$3,FCSTSDV!$D$1:$L$1,0))/'31.10'!$E85,1)</f>
        <v>#N/A</v>
      </c>
    </row>
    <row r="86" spans="1:36" ht="20.100000000000001" customHeight="1">
      <c r="A86" s="807"/>
      <c r="B86" s="792"/>
      <c r="C86" s="126"/>
      <c r="D86" s="52" t="s">
        <v>153</v>
      </c>
      <c r="E86" s="53" t="s">
        <v>43</v>
      </c>
      <c r="F86" s="800"/>
      <c r="G86" s="800"/>
      <c r="H86" s="827"/>
      <c r="I86" s="87">
        <f>+I84+I85</f>
        <v>0</v>
      </c>
      <c r="J86" s="90" t="e">
        <f t="shared" ref="J86:R86" si="24">+$H84+$I86-SUM(J84:J85)</f>
        <v>#REF!</v>
      </c>
      <c r="K86" s="90" t="e">
        <f t="shared" si="24"/>
        <v>#REF!</v>
      </c>
      <c r="L86" s="90" t="e">
        <f t="shared" si="24"/>
        <v>#REF!</v>
      </c>
      <c r="M86" s="90" t="e">
        <f t="shared" si="24"/>
        <v>#REF!</v>
      </c>
      <c r="N86" s="90" t="e">
        <f t="shared" si="24"/>
        <v>#REF!</v>
      </c>
      <c r="O86" s="90" t="e">
        <f t="shared" si="24"/>
        <v>#REF!</v>
      </c>
      <c r="P86" s="90" t="e">
        <f t="shared" si="24"/>
        <v>#REF!</v>
      </c>
      <c r="Q86" s="90" t="e">
        <f t="shared" si="24"/>
        <v>#REF!</v>
      </c>
      <c r="R86" s="90" t="e">
        <f t="shared" si="24"/>
        <v>#REF!</v>
      </c>
      <c r="S86" s="90" t="e">
        <f t="shared" ref="S86:AC86" si="25">+$H84+$I86-SUM(S84:S85)</f>
        <v>#REF!</v>
      </c>
      <c r="T86" s="90" t="e">
        <f t="shared" si="25"/>
        <v>#REF!</v>
      </c>
      <c r="U86" s="90" t="e">
        <f t="shared" si="25"/>
        <v>#REF!</v>
      </c>
      <c r="V86" s="90" t="e">
        <f t="shared" si="25"/>
        <v>#REF!</v>
      </c>
      <c r="W86" s="90" t="e">
        <f t="shared" si="25"/>
        <v>#REF!</v>
      </c>
      <c r="X86" s="90" t="e">
        <f t="shared" si="25"/>
        <v>#REF!</v>
      </c>
      <c r="Y86" s="90" t="e">
        <f t="shared" si="25"/>
        <v>#REF!</v>
      </c>
      <c r="Z86" s="90" t="e">
        <f t="shared" si="25"/>
        <v>#REF!</v>
      </c>
      <c r="AA86" s="90" t="e">
        <f t="shared" si="25"/>
        <v>#REF!</v>
      </c>
      <c r="AB86" s="90" t="e">
        <f t="shared" si="25"/>
        <v>#REF!</v>
      </c>
      <c r="AC86" s="90" t="e">
        <f t="shared" si="25"/>
        <v>#REF!</v>
      </c>
      <c r="AD86" s="90" t="e">
        <f t="shared" ref="AD86:AJ86" si="26">+AC86-SUM(AD84:AD85)</f>
        <v>#REF!</v>
      </c>
      <c r="AE86" s="90" t="e">
        <f t="shared" si="26"/>
        <v>#REF!</v>
      </c>
      <c r="AF86" s="90" t="e">
        <f t="shared" si="26"/>
        <v>#REF!</v>
      </c>
      <c r="AG86" s="90" t="e">
        <f t="shared" si="26"/>
        <v>#REF!</v>
      </c>
      <c r="AH86" s="90" t="e">
        <f t="shared" si="26"/>
        <v>#REF!</v>
      </c>
      <c r="AI86" s="90" t="e">
        <f t="shared" si="26"/>
        <v>#REF!</v>
      </c>
      <c r="AJ86" s="90" t="e">
        <f t="shared" si="26"/>
        <v>#REF!</v>
      </c>
    </row>
    <row r="87" spans="1:36" ht="20.100000000000001" customHeight="1">
      <c r="A87" s="806" t="s">
        <v>162</v>
      </c>
      <c r="B87" s="791" t="s">
        <v>163</v>
      </c>
      <c r="C87" s="63" t="s">
        <v>107</v>
      </c>
      <c r="D87" s="73" t="s">
        <v>137</v>
      </c>
      <c r="E87" s="44">
        <v>3000</v>
      </c>
      <c r="F87" s="798"/>
      <c r="G87" s="798"/>
      <c r="H87" s="826" t="e">
        <f>+VLOOKUP(A87,#REF!,5,0)</f>
        <v>#REF!</v>
      </c>
      <c r="I87" s="81">
        <f>+ROUND(IFERROR(VLOOKUP(D87,FCSTSDV!$C$2:$C$72,26,0),0)/'31.10'!E87+0,0)</f>
        <v>0</v>
      </c>
      <c r="J87" s="92">
        <f>+ROUND(IFERROR(INDEX(FCSTSDV!$D$2:$L$72,MATCH('31.10'!$D87,FCSTSDV!$C$2:$C$72,0),MATCH('31.10'!J$3,FCSTSDV!$D$1:$L$1,0)),0)/'31.10'!$E87,1)</f>
        <v>0</v>
      </c>
      <c r="K87" s="92">
        <f>+ROUND(IFERROR(INDEX(FCSTSDV!$D$2:$L$72,MATCH('31.10'!$D87,FCSTSDV!$C$2:$C$72,0),MATCH('31.10'!K$3,FCSTSDV!$D$1:$L$1,0)),0)/'31.10'!$E87,1)</f>
        <v>0</v>
      </c>
      <c r="L87" s="92">
        <f>+ROUND(IFERROR(INDEX(FCSTSDV!$D$2:$L$72,MATCH('31.10'!$D87,FCSTSDV!$C$2:$C$72,0),MATCH('31.10'!L$3,FCSTSDV!$D$1:$L$1,0)),0)/'31.10'!$E87,1)</f>
        <v>0</v>
      </c>
      <c r="M87" s="92">
        <f>+ROUND(IFERROR(INDEX(FCSTSDV!$D$2:$L$72,MATCH('31.10'!$D87,FCSTSDV!$C$2:$C$72,0),MATCH('31.10'!M$3,FCSTSDV!$D$1:$L$1,0)),0)/'31.10'!$E87,1)</f>
        <v>0</v>
      </c>
      <c r="N87" s="92">
        <f>+ROUND(IFERROR(INDEX(FCSTSDV!$D$2:$L$72,MATCH('31.10'!$D87,FCSTSDV!$C$2:$C$72,0),MATCH('31.10'!N$3,FCSTSDV!$D$1:$L$1,0)),0)/'31.10'!$E87,1)</f>
        <v>0</v>
      </c>
      <c r="O87" s="92">
        <f>+ROUND(IFERROR(INDEX(FCSTSDV!$D$2:$L$72,MATCH('31.10'!$D87,FCSTSDV!$C$2:$C$72,0),MATCH('31.10'!O$3,FCSTSDV!$D$1:$L$1,0)),0)/'31.10'!$E87,1)</f>
        <v>0</v>
      </c>
      <c r="P87" s="92">
        <f>+ROUND(IFERROR(INDEX(FCSTSDV!$D$2:$L$72,MATCH('31.10'!$D87,FCSTSDV!$C$2:$C$72,0),MATCH('31.10'!P$3,FCSTSDV!$D$1:$L$1,0)),0)/'31.10'!$E87,1)</f>
        <v>0</v>
      </c>
      <c r="Q87" s="92">
        <f>+ROUND(IFERROR(INDEX(FCSTSDV!$D$2:$L$72,MATCH('31.10'!$D87,FCSTSDV!$C$2:$C$72,0),MATCH('31.10'!Q$3,FCSTSDV!$D$1:$L$1,0)),0)/'31.10'!$E87,1)</f>
        <v>0</v>
      </c>
      <c r="R87" s="92">
        <f>+ROUND(IFERROR(INDEX(FCSTSDV!$D$2:$L$72,MATCH('31.10'!$D87,FCSTSDV!$C$2:$C$72,0),MATCH('31.10'!R$3,FCSTSDV!$D$1:$L$1,0)),0)/'31.10'!$E87,1)</f>
        <v>0</v>
      </c>
      <c r="S87" s="92">
        <f>+ROUND(IFERROR(INDEX(FCSTSDV!$D$2:$L$72,MATCH('31.10'!$D87,FCSTSDV!$C$2:$C$72,0),MATCH('31.10'!S$3,FCSTSDV!$D$1:$L$1,0)),0)/'31.10'!$E87,1)</f>
        <v>0</v>
      </c>
      <c r="T87" s="92">
        <f>+ROUND(IFERROR(INDEX(FCSTSDV!$D$2:$L$72,MATCH('31.10'!$D87,FCSTSDV!$C$2:$C$72,0),MATCH('31.10'!T$3,FCSTSDV!$D$1:$L$1,0)),0)/'31.10'!$E87,1)</f>
        <v>0</v>
      </c>
      <c r="U87" s="92">
        <f>+ROUND(IFERROR(INDEX(FCSTSDV!$D$2:$L$72,MATCH('31.10'!$D87,FCSTSDV!$C$2:$C$72,0),MATCH('31.10'!U$3,FCSTSDV!$D$1:$L$1,0)),0)/'31.10'!$E87,1)</f>
        <v>0</v>
      </c>
      <c r="V87" s="92">
        <f>+ROUND(IFERROR(INDEX(FCSTSDV!$D$2:$L$72,MATCH('31.10'!$D87,FCSTSDV!$C$2:$C$72,0),MATCH('31.10'!V$3,FCSTSDV!$D$1:$L$1,0)),0)/'31.10'!$E87,1)</f>
        <v>0</v>
      </c>
      <c r="W87" s="92">
        <f>+ROUND(IFERROR(INDEX(FCSTSDV!$D$2:$L$72,MATCH('31.10'!$D87,FCSTSDV!$C$2:$C$72,0),MATCH('31.10'!W$3,FCSTSDV!$D$1:$L$1,0)),0)/'31.10'!$E87,1)</f>
        <v>0</v>
      </c>
      <c r="X87" s="92">
        <f>+ROUND(IFERROR(INDEX(FCSTSDV!$D$2:$L$72,MATCH('31.10'!$D87,FCSTSDV!$C$2:$C$72,0),MATCH('31.10'!X$3,FCSTSDV!$D$1:$L$1,0)),0)/'31.10'!$E87,1)</f>
        <v>0</v>
      </c>
      <c r="Y87" s="92">
        <f>+ROUND(IFERROR(INDEX(FCSTSDV!$D$2:$L$72,MATCH('31.10'!$D87,FCSTSDV!$C$2:$C$72,0),MATCH('31.10'!Y$3,FCSTSDV!$D$1:$L$1,0)),0)/'31.10'!$E87,1)</f>
        <v>0</v>
      </c>
      <c r="Z87" s="92">
        <f>+ROUND(IFERROR(INDEX(FCSTSDV!$D$2:$L$72,MATCH('31.10'!$D87,FCSTSDV!$C$2:$C$72,0),MATCH('31.10'!Z$3,FCSTSDV!$D$1:$L$1,0)),0)/'31.10'!$E87,1)</f>
        <v>0</v>
      </c>
      <c r="AA87" s="92">
        <f>+ROUND(IFERROR(INDEX(FCSTSDV!$D$2:$L$72,MATCH('31.10'!$D87,FCSTSDV!$C$2:$C$72,0),MATCH('31.10'!AA$3,FCSTSDV!$D$1:$L$1,0)),0)/'31.10'!$E87,1)</f>
        <v>0</v>
      </c>
      <c r="AB87" s="92">
        <f>+ROUND(IFERROR(INDEX(FCSTSDV!$D$2:$L$72,MATCH('31.10'!$D87,FCSTSDV!$C$2:$C$72,0),MATCH('31.10'!AB$3,FCSTSDV!$D$1:$L$1,0)),0)/'31.10'!$E87,1)</f>
        <v>0</v>
      </c>
      <c r="AC87" s="92">
        <f>+ROUND(IFERROR(INDEX(FCSTSDV!$D$2:$L$72,MATCH('31.10'!$D87,FCSTSDV!$C$2:$C$72,0),MATCH('31.10'!AC$3,FCSTSDV!$D$1:$L$1,0)),0)/'31.10'!$E87,1)</f>
        <v>0</v>
      </c>
      <c r="AD87" s="92">
        <f>+ROUND(IFERROR(INDEX(FCSTSDV!$D$2:$L$72,MATCH('31.10'!$D87,FCSTSDV!$C$2:$C$72,0),MATCH('31.10'!AD$3,FCSTSDV!$D$1:$L$1,0)),0)/'31.10'!$E87,1)</f>
        <v>0</v>
      </c>
      <c r="AE87" s="92" t="e">
        <f>+ROUND(INDEX(FCSTSDV!$D$2:$L$673,MATCH('31.10'!$D87,FCSTSDV!$C$2:$C$673,0),MATCH('31.10'!AE$3,FCSTSDV!$D$1:$L$1,0))/'31.10'!$E87,1)</f>
        <v>#N/A</v>
      </c>
      <c r="AF87" s="92" t="e">
        <f>+ROUND(INDEX(FCSTSDV!$D$2:$L$673,MATCH('31.10'!$D87,FCSTSDV!$C$2:$C$673,0),MATCH('31.10'!AF$3,FCSTSDV!$D$1:$L$1,0))/'31.10'!$E87,1)</f>
        <v>#N/A</v>
      </c>
      <c r="AG87" s="92" t="e">
        <f>+ROUND(INDEX(FCSTSDV!$D$2:$L$673,MATCH('31.10'!$D87,FCSTSDV!$C$2:$C$673,0),MATCH('31.10'!AG$3,FCSTSDV!$D$1:$L$1,0))/'31.10'!$E87,1)</f>
        <v>#N/A</v>
      </c>
      <c r="AH87" s="92" t="e">
        <f>+ROUND(INDEX(FCSTSDV!$D$2:$L$673,MATCH('31.10'!$D87,FCSTSDV!$C$2:$C$673,0),MATCH('31.10'!AH$3,FCSTSDV!$D$1:$L$1,0))/'31.10'!$E87,1)</f>
        <v>#N/A</v>
      </c>
      <c r="AI87" s="92" t="e">
        <f>+ROUND(INDEX(FCSTSDV!$D$2:$L$673,MATCH('31.10'!$D87,FCSTSDV!$C$2:$C$673,0),MATCH('31.10'!AI$3,FCSTSDV!$D$1:$L$1,0))/'31.10'!$E87,1)</f>
        <v>#N/A</v>
      </c>
      <c r="AJ87" s="92" t="e">
        <f>+ROUND(INDEX(FCSTSDV!$D$2:$L$673,MATCH('31.10'!$D87,FCSTSDV!$C$2:$C$673,0),MATCH('31.10'!AJ$3,FCSTSDV!$D$1:$L$1,0))/'31.10'!$E87,1)</f>
        <v>#N/A</v>
      </c>
    </row>
    <row r="88" spans="1:36" ht="20.100000000000001" customHeight="1">
      <c r="A88" s="813"/>
      <c r="B88" s="795"/>
      <c r="C88" s="57" t="s">
        <v>107</v>
      </c>
      <c r="D88" s="32" t="s">
        <v>138</v>
      </c>
      <c r="E88" s="49">
        <v>3000</v>
      </c>
      <c r="F88" s="799"/>
      <c r="G88" s="799"/>
      <c r="H88" s="830"/>
      <c r="I88" s="81">
        <f>+ROUND(IFERROR(VLOOKUP(D88,FCSTSDV!$C$2:$C$72,26,0),0)/'31.10'!E88+0,0)</f>
        <v>0</v>
      </c>
      <c r="J88" s="92">
        <f>+ROUND(IFERROR(INDEX(FCSTSDV!$D$2:$L$72,MATCH('31.10'!$D88,FCSTSDV!$C$2:$C$72,0),MATCH('31.10'!J$3,FCSTSDV!$D$1:$L$1,0)),0)/'31.10'!$E88,1)</f>
        <v>0</v>
      </c>
      <c r="K88" s="92">
        <f>+ROUND(IFERROR(INDEX(FCSTSDV!$D$2:$L$72,MATCH('31.10'!$D88,FCSTSDV!$C$2:$C$72,0),MATCH('31.10'!K$3,FCSTSDV!$D$1:$L$1,0)),0)/'31.10'!$E88,1)</f>
        <v>0</v>
      </c>
      <c r="L88" s="92">
        <f>+ROUND(IFERROR(INDEX(FCSTSDV!$D$2:$L$72,MATCH('31.10'!$D88,FCSTSDV!$C$2:$C$72,0),MATCH('31.10'!L$3,FCSTSDV!$D$1:$L$1,0)),0)/'31.10'!$E88,1)</f>
        <v>0</v>
      </c>
      <c r="M88" s="92">
        <f>+ROUND(IFERROR(INDEX(FCSTSDV!$D$2:$L$72,MATCH('31.10'!$D88,FCSTSDV!$C$2:$C$72,0),MATCH('31.10'!M$3,FCSTSDV!$D$1:$L$1,0)),0)/'31.10'!$E88,1)</f>
        <v>0</v>
      </c>
      <c r="N88" s="92">
        <f>+ROUND(IFERROR(INDEX(FCSTSDV!$D$2:$L$72,MATCH('31.10'!$D88,FCSTSDV!$C$2:$C$72,0),MATCH('31.10'!N$3,FCSTSDV!$D$1:$L$1,0)),0)/'31.10'!$E88,1)</f>
        <v>0</v>
      </c>
      <c r="O88" s="92">
        <f>+ROUND(IFERROR(INDEX(FCSTSDV!$D$2:$L$72,MATCH('31.10'!$D88,FCSTSDV!$C$2:$C$72,0),MATCH('31.10'!O$3,FCSTSDV!$D$1:$L$1,0)),0)/'31.10'!$E88,1)</f>
        <v>0</v>
      </c>
      <c r="P88" s="92">
        <f>+ROUND(IFERROR(INDEX(FCSTSDV!$D$2:$L$72,MATCH('31.10'!$D88,FCSTSDV!$C$2:$C$72,0),MATCH('31.10'!P$3,FCSTSDV!$D$1:$L$1,0)),0)/'31.10'!$E88,1)</f>
        <v>0</v>
      </c>
      <c r="Q88" s="92">
        <f>+ROUND(IFERROR(INDEX(FCSTSDV!$D$2:$L$72,MATCH('31.10'!$D88,FCSTSDV!$C$2:$C$72,0),MATCH('31.10'!Q$3,FCSTSDV!$D$1:$L$1,0)),0)/'31.10'!$E88,1)</f>
        <v>0</v>
      </c>
      <c r="R88" s="92">
        <f>+ROUND(IFERROR(INDEX(FCSTSDV!$D$2:$L$72,MATCH('31.10'!$D88,FCSTSDV!$C$2:$C$72,0),MATCH('31.10'!R$3,FCSTSDV!$D$1:$L$1,0)),0)/'31.10'!$E88,1)</f>
        <v>0</v>
      </c>
      <c r="S88" s="92">
        <f>+ROUND(IFERROR(INDEX(FCSTSDV!$D$2:$L$72,MATCH('31.10'!$D88,FCSTSDV!$C$2:$C$72,0),MATCH('31.10'!S$3,FCSTSDV!$D$1:$L$1,0)),0)/'31.10'!$E88,1)</f>
        <v>0</v>
      </c>
      <c r="T88" s="92">
        <f>+ROUND(IFERROR(INDEX(FCSTSDV!$D$2:$L$72,MATCH('31.10'!$D88,FCSTSDV!$C$2:$C$72,0),MATCH('31.10'!T$3,FCSTSDV!$D$1:$L$1,0)),0)/'31.10'!$E88,1)</f>
        <v>0</v>
      </c>
      <c r="U88" s="92">
        <f>+ROUND(IFERROR(INDEX(FCSTSDV!$D$2:$L$72,MATCH('31.10'!$D88,FCSTSDV!$C$2:$C$72,0),MATCH('31.10'!U$3,FCSTSDV!$D$1:$L$1,0)),0)/'31.10'!$E88,1)</f>
        <v>0</v>
      </c>
      <c r="V88" s="92">
        <f>+ROUND(IFERROR(INDEX(FCSTSDV!$D$2:$L$72,MATCH('31.10'!$D88,FCSTSDV!$C$2:$C$72,0),MATCH('31.10'!V$3,FCSTSDV!$D$1:$L$1,0)),0)/'31.10'!$E88,1)</f>
        <v>0</v>
      </c>
      <c r="W88" s="92">
        <f>+ROUND(IFERROR(INDEX(FCSTSDV!$D$2:$L$72,MATCH('31.10'!$D88,FCSTSDV!$C$2:$C$72,0),MATCH('31.10'!W$3,FCSTSDV!$D$1:$L$1,0)),0)/'31.10'!$E88,1)</f>
        <v>0</v>
      </c>
      <c r="X88" s="92">
        <f>+ROUND(IFERROR(INDEX(FCSTSDV!$D$2:$L$72,MATCH('31.10'!$D88,FCSTSDV!$C$2:$C$72,0),MATCH('31.10'!X$3,FCSTSDV!$D$1:$L$1,0)),0)/'31.10'!$E88,1)</f>
        <v>0</v>
      </c>
      <c r="Y88" s="92">
        <f>+ROUND(IFERROR(INDEX(FCSTSDV!$D$2:$L$72,MATCH('31.10'!$D88,FCSTSDV!$C$2:$C$72,0),MATCH('31.10'!Y$3,FCSTSDV!$D$1:$L$1,0)),0)/'31.10'!$E88,1)</f>
        <v>0</v>
      </c>
      <c r="Z88" s="92">
        <f>+ROUND(IFERROR(INDEX(FCSTSDV!$D$2:$L$72,MATCH('31.10'!$D88,FCSTSDV!$C$2:$C$72,0),MATCH('31.10'!Z$3,FCSTSDV!$D$1:$L$1,0)),0)/'31.10'!$E88,1)</f>
        <v>0</v>
      </c>
      <c r="AA88" s="92">
        <f>+ROUND(IFERROR(INDEX(FCSTSDV!$D$2:$L$72,MATCH('31.10'!$D88,FCSTSDV!$C$2:$C$72,0),MATCH('31.10'!AA$3,FCSTSDV!$D$1:$L$1,0)),0)/'31.10'!$E88,1)</f>
        <v>0</v>
      </c>
      <c r="AB88" s="92">
        <f>+ROUND(IFERROR(INDEX(FCSTSDV!$D$2:$L$72,MATCH('31.10'!$D88,FCSTSDV!$C$2:$C$72,0),MATCH('31.10'!AB$3,FCSTSDV!$D$1:$L$1,0)),0)/'31.10'!$E88,1)</f>
        <v>0</v>
      </c>
      <c r="AC88" s="92">
        <f>+ROUND(IFERROR(INDEX(FCSTSDV!$D$2:$L$72,MATCH('31.10'!$D88,FCSTSDV!$C$2:$C$72,0),MATCH('31.10'!AC$3,FCSTSDV!$D$1:$L$1,0)),0)/'31.10'!$E88,1)</f>
        <v>0</v>
      </c>
      <c r="AD88" s="92">
        <f>+ROUND(IFERROR(INDEX(FCSTSDV!$D$2:$L$72,MATCH('31.10'!$D88,FCSTSDV!$C$2:$C$72,0),MATCH('31.10'!AD$3,FCSTSDV!$D$1:$L$1,0)),0)/'31.10'!$E88,1)</f>
        <v>0</v>
      </c>
      <c r="AE88" s="92" t="e">
        <f>+ROUND(INDEX(FCSTSDV!$D$2:$L$673,MATCH('31.10'!$D88,FCSTSDV!$C$2:$C$673,0),MATCH('31.10'!AE$3,FCSTSDV!$D$1:$L$1,0))/'31.10'!$E88,1)</f>
        <v>#N/A</v>
      </c>
      <c r="AF88" s="92" t="e">
        <f>+ROUND(INDEX(FCSTSDV!$D$2:$L$673,MATCH('31.10'!$D88,FCSTSDV!$C$2:$C$673,0),MATCH('31.10'!AF$3,FCSTSDV!$D$1:$L$1,0))/'31.10'!$E88,1)</f>
        <v>#N/A</v>
      </c>
      <c r="AG88" s="92" t="e">
        <f>+ROUND(INDEX(FCSTSDV!$D$2:$L$673,MATCH('31.10'!$D88,FCSTSDV!$C$2:$C$673,0),MATCH('31.10'!AG$3,FCSTSDV!$D$1:$L$1,0))/'31.10'!$E88,1)</f>
        <v>#N/A</v>
      </c>
      <c r="AH88" s="92" t="e">
        <f>+ROUND(INDEX(FCSTSDV!$D$2:$L$673,MATCH('31.10'!$D88,FCSTSDV!$C$2:$C$673,0),MATCH('31.10'!AH$3,FCSTSDV!$D$1:$L$1,0))/'31.10'!$E88,1)</f>
        <v>#N/A</v>
      </c>
      <c r="AI88" s="92" t="e">
        <f>+ROUND(INDEX(FCSTSDV!$D$2:$L$673,MATCH('31.10'!$D88,FCSTSDV!$C$2:$C$673,0),MATCH('31.10'!AI$3,FCSTSDV!$D$1:$L$1,0))/'31.10'!$E88,1)</f>
        <v>#N/A</v>
      </c>
      <c r="AJ88" s="92" t="e">
        <f>+ROUND(INDEX(FCSTSDV!$D$2:$L$673,MATCH('31.10'!$D88,FCSTSDV!$C$2:$C$673,0),MATCH('31.10'!AJ$3,FCSTSDV!$D$1:$L$1,0))/'31.10'!$E88,1)</f>
        <v>#N/A</v>
      </c>
    </row>
    <row r="89" spans="1:36" ht="20.100000000000001" customHeight="1">
      <c r="A89" s="807"/>
      <c r="B89" s="792"/>
      <c r="C89" s="60"/>
      <c r="D89" s="52" t="s">
        <v>153</v>
      </c>
      <c r="E89" s="53" t="s">
        <v>43</v>
      </c>
      <c r="F89" s="800"/>
      <c r="G89" s="800"/>
      <c r="H89" s="827"/>
      <c r="I89" s="87">
        <f>+I88+I87</f>
        <v>0</v>
      </c>
      <c r="J89" s="90" t="e">
        <f>+$H87+$I89-SUM(J87:J88)</f>
        <v>#REF!</v>
      </c>
      <c r="K89" s="90" t="e">
        <f>+$H87+$I89-SUM(K87:K88)</f>
        <v>#REF!</v>
      </c>
      <c r="L89" s="90" t="e">
        <f>+$H87+$I89-SUM(L87:L88)</f>
        <v>#REF!</v>
      </c>
      <c r="M89" s="90" t="e">
        <f>+$H87+$I89-SUM(M87:M88)</f>
        <v>#REF!</v>
      </c>
      <c r="N89" s="90" t="e">
        <f t="shared" ref="N89:AC89" si="27">+$H87+$I89-SUM(N87:N88)</f>
        <v>#REF!</v>
      </c>
      <c r="O89" s="90" t="e">
        <f t="shared" si="27"/>
        <v>#REF!</v>
      </c>
      <c r="P89" s="90" t="e">
        <f t="shared" si="27"/>
        <v>#REF!</v>
      </c>
      <c r="Q89" s="90" t="e">
        <f t="shared" si="27"/>
        <v>#REF!</v>
      </c>
      <c r="R89" s="90" t="e">
        <f t="shared" si="27"/>
        <v>#REF!</v>
      </c>
      <c r="S89" s="90" t="e">
        <f t="shared" si="27"/>
        <v>#REF!</v>
      </c>
      <c r="T89" s="90" t="e">
        <f t="shared" si="27"/>
        <v>#REF!</v>
      </c>
      <c r="U89" s="90" t="e">
        <f t="shared" si="27"/>
        <v>#REF!</v>
      </c>
      <c r="V89" s="90" t="e">
        <f t="shared" si="27"/>
        <v>#REF!</v>
      </c>
      <c r="W89" s="90" t="e">
        <f t="shared" si="27"/>
        <v>#REF!</v>
      </c>
      <c r="X89" s="90" t="e">
        <f t="shared" si="27"/>
        <v>#REF!</v>
      </c>
      <c r="Y89" s="90" t="e">
        <f t="shared" si="27"/>
        <v>#REF!</v>
      </c>
      <c r="Z89" s="90" t="e">
        <f t="shared" si="27"/>
        <v>#REF!</v>
      </c>
      <c r="AA89" s="90" t="e">
        <f t="shared" si="27"/>
        <v>#REF!</v>
      </c>
      <c r="AB89" s="90" t="e">
        <f t="shared" si="27"/>
        <v>#REF!</v>
      </c>
      <c r="AC89" s="90" t="e">
        <f t="shared" si="27"/>
        <v>#REF!</v>
      </c>
      <c r="AD89" s="90" t="e">
        <f t="shared" ref="AD89:AJ89" si="28">+AC89-SUM(AD87:AD88)</f>
        <v>#REF!</v>
      </c>
      <c r="AE89" s="90" t="e">
        <f t="shared" si="28"/>
        <v>#REF!</v>
      </c>
      <c r="AF89" s="90" t="e">
        <f t="shared" si="28"/>
        <v>#REF!</v>
      </c>
      <c r="AG89" s="90" t="e">
        <f t="shared" si="28"/>
        <v>#REF!</v>
      </c>
      <c r="AH89" s="90" t="e">
        <f t="shared" si="28"/>
        <v>#REF!</v>
      </c>
      <c r="AI89" s="90" t="e">
        <f t="shared" si="28"/>
        <v>#REF!</v>
      </c>
      <c r="AJ89" s="90" t="e">
        <f t="shared" si="28"/>
        <v>#REF!</v>
      </c>
    </row>
    <row r="90" spans="1:36" ht="20.100000000000001" customHeight="1">
      <c r="A90" s="806" t="s">
        <v>169</v>
      </c>
      <c r="B90" s="791" t="s">
        <v>168</v>
      </c>
      <c r="C90" s="63" t="s">
        <v>107</v>
      </c>
      <c r="D90" s="73" t="s">
        <v>136</v>
      </c>
      <c r="E90" s="44">
        <v>6000</v>
      </c>
      <c r="F90" s="798"/>
      <c r="G90" s="798"/>
      <c r="H90" s="826" t="e">
        <f>+VLOOKUP(A90,#REF!,5,0)</f>
        <v>#REF!</v>
      </c>
      <c r="I90" s="81">
        <v>0</v>
      </c>
      <c r="J90" s="92">
        <f t="array" ref="J90">+ROUND(IFERROR(INDEX(FCSTSDV!$D$2:$L$72,MATCH('31.10'!$D90,FCSTSDV!$C$2:$C$72,0),MATCH('31.10'!J$3,FCSTSDV!$D$1:$L$1,0)),0)/'31.10'!$E90,1)</f>
        <v>0</v>
      </c>
      <c r="K90" s="92">
        <f t="array" ref="K90">+ROUND(IFERROR(INDEX(FCSTSDV!$D$2:$L$72,MATCH('31.10'!$D90,FCSTSDV!$C$2:$C$72,0),MATCH('31.10'!K$3,FCSTSDV!$D$1:$L$1,0)),0)/'31.10'!$E90,1)</f>
        <v>0</v>
      </c>
      <c r="L90" s="92">
        <f t="array" ref="L90">+ROUND(IFERROR(INDEX(FCSTSDV!$D$2:$L$72,MATCH('31.10'!$D90,FCSTSDV!$C$2:$C$72,0),MATCH('31.10'!L$3,FCSTSDV!$D$1:$L$1,0)),0)/'31.10'!$E90,1)</f>
        <v>0</v>
      </c>
      <c r="M90" s="92">
        <f t="array" ref="M90">+ROUND(IFERROR(INDEX(FCSTSDV!$D$2:$L$72,MATCH('31.10'!$D90,FCSTSDV!$C$2:$C$72,0),MATCH('31.10'!M$3,FCSTSDV!$D$1:$L$1,0)),0)/'31.10'!$E90,1)</f>
        <v>0</v>
      </c>
      <c r="N90" s="92">
        <f t="array" ref="N90">+ROUND(IFERROR(INDEX(FCSTSDV!$D$2:$L$72,MATCH('31.10'!$D90,FCSTSDV!$C$2:$C$72,0),MATCH('31.10'!N$3,FCSTSDV!$D$1:$L$1,0)),0)/'31.10'!$E90,1)</f>
        <v>0</v>
      </c>
      <c r="O90" s="92">
        <f t="array" ref="O90">+ROUND(IFERROR(INDEX(FCSTSDV!$D$2:$L$72,MATCH('31.10'!$D90,FCSTSDV!$C$2:$C$72,0),MATCH('31.10'!O$3,FCSTSDV!$D$1:$L$1,0)),0)/'31.10'!$E90,1)</f>
        <v>0</v>
      </c>
      <c r="P90" s="92">
        <f t="array" ref="P90">+ROUND(IFERROR(INDEX(FCSTSDV!$D$2:$L$72,MATCH('31.10'!$D90,FCSTSDV!$C$2:$C$72,0),MATCH('31.10'!P$3,FCSTSDV!$D$1:$L$1,0)),0)/'31.10'!$E90,1)</f>
        <v>0</v>
      </c>
      <c r="Q90" s="92">
        <f t="array" ref="Q90">+ROUND(IFERROR(INDEX(FCSTSDV!$D$2:$L$72,MATCH('31.10'!$D90,FCSTSDV!$C$2:$C$72,0),MATCH('31.10'!Q$3,FCSTSDV!$D$1:$L$1,0)),0)/'31.10'!$E90,1)</f>
        <v>0</v>
      </c>
      <c r="R90" s="92">
        <f t="array" ref="R90">+ROUND(IFERROR(INDEX(FCSTSDV!$D$2:$L$72,MATCH('31.10'!$D90,FCSTSDV!$C$2:$C$72,0),MATCH('31.10'!R$3,FCSTSDV!$D$1:$L$1,0)),0)/'31.10'!$E90,1)</f>
        <v>0</v>
      </c>
      <c r="S90" s="92">
        <f t="array" ref="S90">+ROUND(IFERROR(INDEX(FCSTSDV!$D$2:$L$72,MATCH('31.10'!$D90,FCSTSDV!$C$2:$C$72,0),MATCH('31.10'!S$3,FCSTSDV!$D$1:$L$1,0)),0)/'31.10'!$E90,1)</f>
        <v>0</v>
      </c>
      <c r="T90" s="92">
        <f t="array" ref="T90">+ROUND(IFERROR(INDEX(FCSTSDV!$D$2:$L$72,MATCH('31.10'!$D90,FCSTSDV!$C$2:$C$72,0),MATCH('31.10'!T$3,FCSTSDV!$D$1:$L$1,0)),0)/'31.10'!$E90,1)</f>
        <v>0</v>
      </c>
      <c r="U90" s="92">
        <f t="array" ref="U90">+ROUND(IFERROR(INDEX(FCSTSDV!$D$2:$L$72,MATCH('31.10'!$D90,FCSTSDV!$C$2:$C$72,0),MATCH('31.10'!U$3,FCSTSDV!$D$1:$L$1,0)),0)/'31.10'!$E90,1)</f>
        <v>0</v>
      </c>
      <c r="V90" s="92">
        <f t="array" ref="V90">+ROUND(IFERROR(INDEX(FCSTSDV!$D$2:$L$72,MATCH('31.10'!$D90,FCSTSDV!$C$2:$C$72,0),MATCH('31.10'!V$3,FCSTSDV!$D$1:$L$1,0)),0)/'31.10'!$E90,1)</f>
        <v>0</v>
      </c>
      <c r="W90" s="92">
        <f t="array" ref="W90">+ROUND(IFERROR(INDEX(FCSTSDV!$D$2:$L$72,MATCH('31.10'!$D90,FCSTSDV!$C$2:$C$72,0),MATCH('31.10'!W$3,FCSTSDV!$D$1:$L$1,0)),0)/'31.10'!$E90,1)</f>
        <v>0</v>
      </c>
      <c r="X90" s="92">
        <f t="array" ref="X90">+ROUND(IFERROR(INDEX(FCSTSDV!$D$2:$L$72,MATCH('31.10'!$D90,FCSTSDV!$C$2:$C$72,0),MATCH('31.10'!X$3,FCSTSDV!$D$1:$L$1,0)),0)/'31.10'!$E90,1)</f>
        <v>0</v>
      </c>
      <c r="Y90" s="92">
        <f t="array" ref="Y90">+ROUND(IFERROR(INDEX(FCSTSDV!$D$2:$L$72,MATCH('31.10'!$D90,FCSTSDV!$C$2:$C$72,0),MATCH('31.10'!Y$3,FCSTSDV!$D$1:$L$1,0)),0)/'31.10'!$E90,1)</f>
        <v>0</v>
      </c>
      <c r="Z90" s="92">
        <f t="array" ref="Z90">+ROUND(IFERROR(INDEX(FCSTSDV!$D$2:$L$72,MATCH('31.10'!$D90,FCSTSDV!$C$2:$C$72,0),MATCH('31.10'!Z$3,FCSTSDV!$D$1:$L$1,0)),0)/'31.10'!$E90,1)</f>
        <v>0</v>
      </c>
      <c r="AA90" s="92">
        <f t="array" ref="AA90">+ROUND(IFERROR(INDEX(FCSTSDV!$D$2:$L$72,MATCH('31.10'!$D90,FCSTSDV!$C$2:$C$72,0),MATCH('31.10'!AA$3,FCSTSDV!$D$1:$L$1,0)),0)/'31.10'!$E90,1)</f>
        <v>0</v>
      </c>
      <c r="AB90" s="92">
        <f t="array" ref="AB90">+ROUND(IFERROR(INDEX(FCSTSDV!$D$2:$L$72,MATCH('31.10'!$D90,FCSTSDV!$C$2:$C$72,0),MATCH('31.10'!AB$3,FCSTSDV!$D$1:$L$1,0)),0)/'31.10'!$E90,1)</f>
        <v>0</v>
      </c>
      <c r="AC90" s="92">
        <f t="array" ref="AC90">+ROUND(IFERROR(INDEX(FCSTSDV!$D$2:$L$72,MATCH('31.10'!$D90,FCSTSDV!$C$2:$C$72,0),MATCH('31.10'!AC$3,FCSTSDV!$D$1:$L$1,0)),0)/'31.10'!$E90,1)</f>
        <v>0</v>
      </c>
      <c r="AD90" s="92">
        <f t="array" ref="AD90">+ROUND(IFERROR(INDEX(FCSTSDV!$D$2:$L$72,MATCH('31.10'!$D90,FCSTSDV!$C$2:$C$72,0),MATCH('31.10'!AD$3,FCSTSDV!$D$1:$L$1,0)),0)/'31.10'!$E90,1)</f>
        <v>0</v>
      </c>
      <c r="AE90" s="92" t="e">
        <f>+ROUND(INDEX(FCSTSDV!$D$2:$L$673,MATCH('31.10'!$D90,FCSTSDV!$C$2:$C$673,0),MATCH('31.10'!AE$3,FCSTSDV!$D$1:$L$1,0))/'31.10'!$E90,1)</f>
        <v>#N/A</v>
      </c>
      <c r="AF90" s="92" t="e">
        <f>+ROUND(INDEX(FCSTSDV!$D$2:$L$673,MATCH('31.10'!$D90,FCSTSDV!$C$2:$C$673,0),MATCH('31.10'!AF$3,FCSTSDV!$D$1:$L$1,0))/'31.10'!$E90,1)</f>
        <v>#N/A</v>
      </c>
      <c r="AG90" s="92" t="e">
        <f>+ROUND(INDEX(FCSTSDV!$D$2:$L$673,MATCH('31.10'!$D90,FCSTSDV!$C$2:$C$673,0),MATCH('31.10'!AG$3,FCSTSDV!$D$1:$L$1,0))/'31.10'!$E90,1)</f>
        <v>#N/A</v>
      </c>
      <c r="AH90" s="92" t="e">
        <f>+ROUND(INDEX(FCSTSDV!$D$2:$L$673,MATCH('31.10'!$D90,FCSTSDV!$C$2:$C$673,0),MATCH('31.10'!AH$3,FCSTSDV!$D$1:$L$1,0))/'31.10'!$E90,1)</f>
        <v>#N/A</v>
      </c>
      <c r="AI90" s="92" t="e">
        <f>+ROUND(INDEX(FCSTSDV!$D$2:$L$673,MATCH('31.10'!$D90,FCSTSDV!$C$2:$C$673,0),MATCH('31.10'!AI$3,FCSTSDV!$D$1:$L$1,0))/'31.10'!$E90,1)</f>
        <v>#N/A</v>
      </c>
      <c r="AJ90" s="92" t="e">
        <f>+ROUND(INDEX(FCSTSDV!$D$2:$L$673,MATCH('31.10'!$D90,FCSTSDV!$C$2:$C$673,0),MATCH('31.10'!AJ$3,FCSTSDV!$D$1:$L$1,0))/'31.10'!$E90,1)</f>
        <v>#N/A</v>
      </c>
    </row>
    <row r="91" spans="1:36" ht="20.100000000000001" customHeight="1">
      <c r="A91" s="813"/>
      <c r="B91" s="795"/>
      <c r="C91" s="57" t="s">
        <v>107</v>
      </c>
      <c r="D91" s="32" t="s">
        <v>170</v>
      </c>
      <c r="E91" s="49">
        <v>6000</v>
      </c>
      <c r="F91" s="799"/>
      <c r="G91" s="799"/>
      <c r="H91" s="830"/>
      <c r="I91" s="81">
        <f>+ROUND(IFERROR(VLOOKUP(D91,FCSTSDV!$C$2:$C$72,26,0),0)/'31.10'!E91+0,0)</f>
        <v>0</v>
      </c>
      <c r="J91" s="92">
        <f>+IFERROR(INDEX(FCSTSDV!$D$2:$L$72,MATCH('31.10'!$D91,FCSTSDV!$C$2:$C$72,0),MATCH('31.10'!J$3,FCSTSDV!$D$1:$L$1,0))/'31.10'!$E91,0)</f>
        <v>0</v>
      </c>
      <c r="K91" s="92">
        <f>+IFERROR(INDEX(FCSTSDV!$D$2:$L$72,MATCH('31.10'!$D91,FCSTSDV!$C$2:$C$72,0),MATCH('31.10'!K$3,FCSTSDV!$D$1:$L$1,0))/'31.10'!$E91,0)</f>
        <v>0</v>
      </c>
      <c r="L91" s="92">
        <f>+IFERROR(INDEX(FCSTSDV!$D$2:$L$72,MATCH('31.10'!$D91,FCSTSDV!$C$2:$C$72,0),MATCH('31.10'!L$3,FCSTSDV!$D$1:$L$1,0))/'31.10'!$E91,0)</f>
        <v>0</v>
      </c>
      <c r="M91" s="92">
        <f>+IFERROR(INDEX(FCSTSDV!$D$2:$L$72,MATCH('31.10'!$D91,FCSTSDV!$C$2:$C$72,0),MATCH('31.10'!M$3,FCSTSDV!$D$1:$L$1,0))/'31.10'!$E91,0)</f>
        <v>0</v>
      </c>
      <c r="N91" s="92">
        <f>+IFERROR(INDEX(FCSTSDV!$D$2:$L$72,MATCH('31.10'!$D91,FCSTSDV!$C$2:$C$72,0),MATCH('31.10'!N$3,FCSTSDV!$D$1:$L$1,0))/'31.10'!$E91,0)</f>
        <v>0</v>
      </c>
      <c r="O91" s="92">
        <f>+IFERROR(INDEX(FCSTSDV!$D$2:$L$72,MATCH('31.10'!$D91,FCSTSDV!$C$2:$C$72,0),MATCH('31.10'!O$3,FCSTSDV!$D$1:$L$1,0))/'31.10'!$E91,0)</f>
        <v>0</v>
      </c>
      <c r="P91" s="92">
        <f>+IFERROR(INDEX(FCSTSDV!$D$2:$L$72,MATCH('31.10'!$D91,FCSTSDV!$C$2:$C$72,0),MATCH('31.10'!P$3,FCSTSDV!$D$1:$L$1,0))/'31.10'!$E91,0)</f>
        <v>0</v>
      </c>
      <c r="Q91" s="92">
        <f>+IFERROR(INDEX(FCSTSDV!$D$2:$L$72,MATCH('31.10'!$D91,FCSTSDV!$C$2:$C$72,0),MATCH('31.10'!Q$3,FCSTSDV!$D$1:$L$1,0))/'31.10'!$E91,0)</f>
        <v>0</v>
      </c>
      <c r="R91" s="92">
        <f>+IFERROR(INDEX(FCSTSDV!$D$2:$L$72,MATCH('31.10'!$D91,FCSTSDV!$C$2:$C$72,0),MATCH('31.10'!R$3,FCSTSDV!$D$1:$L$1,0))/'31.10'!$E91,0)</f>
        <v>0</v>
      </c>
      <c r="S91" s="92">
        <f>+IFERROR(INDEX(FCSTSDV!$D$2:$L$72,MATCH('31.10'!$D91,FCSTSDV!$C$2:$C$72,0),MATCH('31.10'!S$3,FCSTSDV!$D$1:$L$1,0))/'31.10'!$E91,0)</f>
        <v>0</v>
      </c>
      <c r="T91" s="92">
        <f>+IFERROR(INDEX(FCSTSDV!$D$2:$L$72,MATCH('31.10'!$D91,FCSTSDV!$C$2:$C$72,0),MATCH('31.10'!T$3,FCSTSDV!$D$1:$L$1,0))/'31.10'!$E91,0)</f>
        <v>0</v>
      </c>
      <c r="U91" s="92">
        <f>+IFERROR(INDEX(FCSTSDV!$D$2:$L$72,MATCH('31.10'!$D91,FCSTSDV!$C$2:$C$72,0),MATCH('31.10'!U$3,FCSTSDV!$D$1:$L$1,0))/'31.10'!$E91,0)</f>
        <v>0</v>
      </c>
      <c r="V91" s="92">
        <f>+IFERROR(INDEX(FCSTSDV!$D$2:$L$72,MATCH('31.10'!$D91,FCSTSDV!$C$2:$C$72,0),MATCH('31.10'!V$3,FCSTSDV!$D$1:$L$1,0))/'31.10'!$E91,0)</f>
        <v>0</v>
      </c>
      <c r="W91" s="92">
        <f>+IFERROR(INDEX(FCSTSDV!$D$2:$L$72,MATCH('31.10'!$D91,FCSTSDV!$C$2:$C$72,0),MATCH('31.10'!W$3,FCSTSDV!$D$1:$L$1,0))/'31.10'!$E91,0)</f>
        <v>0</v>
      </c>
      <c r="X91" s="92">
        <f>+IFERROR(INDEX(FCSTSDV!$D$2:$L$72,MATCH('31.10'!$D91,FCSTSDV!$C$2:$C$72,0),MATCH('31.10'!X$3,FCSTSDV!$D$1:$L$1,0))/'31.10'!$E91,0)</f>
        <v>0</v>
      </c>
      <c r="Y91" s="92">
        <f>+IFERROR(INDEX(FCSTSDV!$D$2:$L$72,MATCH('31.10'!$D91,FCSTSDV!$C$2:$C$72,0),MATCH('31.10'!Y$3,FCSTSDV!$D$1:$L$1,0))/'31.10'!$E91,0)</f>
        <v>0</v>
      </c>
      <c r="Z91" s="92">
        <f>+IFERROR(INDEX(FCSTSDV!$D$2:$L$72,MATCH('31.10'!$D91,FCSTSDV!$C$2:$C$72,0),MATCH('31.10'!Z$3,FCSTSDV!$D$1:$L$1,0))/'31.10'!$E91,0)</f>
        <v>0</v>
      </c>
      <c r="AA91" s="92">
        <f>+IFERROR(INDEX(FCSTSDV!$D$2:$L$72,MATCH('31.10'!$D91,FCSTSDV!$C$2:$C$72,0),MATCH('31.10'!AA$3,FCSTSDV!$D$1:$L$1,0))/'31.10'!$E91,0)</f>
        <v>0</v>
      </c>
      <c r="AB91" s="92">
        <f>+IFERROR(INDEX(FCSTSDV!$D$2:$L$72,MATCH('31.10'!$D91,FCSTSDV!$C$2:$C$72,0),MATCH('31.10'!AB$3,FCSTSDV!$D$1:$L$1,0))/'31.10'!$E91,0)</f>
        <v>0</v>
      </c>
      <c r="AC91" s="92">
        <f>+IFERROR(INDEX(FCSTSDV!$D$2:$L$72,MATCH('31.10'!$D91,FCSTSDV!$C$2:$C$72,0),MATCH('31.10'!AC$3,FCSTSDV!$D$1:$L$1,0))/'31.10'!$E91,0)</f>
        <v>0</v>
      </c>
      <c r="AD91" s="92">
        <f>+IFERROR(INDEX(FCSTSDV!$D$2:$L$72,MATCH('31.10'!$D91,FCSTSDV!$C$2:$C$72,0),MATCH('31.10'!AD$3,FCSTSDV!$D$1:$L$1,0))/'31.10'!$E91,0)</f>
        <v>0</v>
      </c>
      <c r="AE91" s="92" t="e">
        <f>+ROUND(INDEX(FCSTSDV!$D$2:$L$673,MATCH('31.10'!$D91,FCSTSDV!$C$2:$C$673,0),MATCH('31.10'!AE$3,FCSTSDV!$D$1:$L$1,0))/'31.10'!$E91,1)</f>
        <v>#N/A</v>
      </c>
      <c r="AF91" s="92" t="e">
        <f>+ROUND(INDEX(FCSTSDV!$D$2:$L$673,MATCH('31.10'!$D91,FCSTSDV!$C$2:$C$673,0),MATCH('31.10'!AF$3,FCSTSDV!$D$1:$L$1,0))/'31.10'!$E91,1)</f>
        <v>#N/A</v>
      </c>
      <c r="AG91" s="92" t="e">
        <f>+ROUND(INDEX(FCSTSDV!$D$2:$L$673,MATCH('31.10'!$D91,FCSTSDV!$C$2:$C$673,0),MATCH('31.10'!AG$3,FCSTSDV!$D$1:$L$1,0))/'31.10'!$E91,1)</f>
        <v>#N/A</v>
      </c>
      <c r="AH91" s="92" t="e">
        <f>+ROUND(INDEX(FCSTSDV!$D$2:$L$673,MATCH('31.10'!$D91,FCSTSDV!$C$2:$C$673,0),MATCH('31.10'!AH$3,FCSTSDV!$D$1:$L$1,0))/'31.10'!$E91,1)</f>
        <v>#N/A</v>
      </c>
      <c r="AI91" s="92" t="e">
        <f>+ROUND(INDEX(FCSTSDV!$D$2:$L$673,MATCH('31.10'!$D91,FCSTSDV!$C$2:$C$673,0),MATCH('31.10'!AI$3,FCSTSDV!$D$1:$L$1,0))/'31.10'!$E91,1)</f>
        <v>#N/A</v>
      </c>
      <c r="AJ91" s="92" t="e">
        <f>+ROUND(INDEX(FCSTSDV!$D$2:$L$673,MATCH('31.10'!$D91,FCSTSDV!$C$2:$C$673,0),MATCH('31.10'!AJ$3,FCSTSDV!$D$1:$L$1,0))/'31.10'!$E91,1)</f>
        <v>#N/A</v>
      </c>
    </row>
    <row r="92" spans="1:36" ht="20.100000000000001" customHeight="1">
      <c r="A92" s="813"/>
      <c r="B92" s="795"/>
      <c r="C92" s="57" t="s">
        <v>107</v>
      </c>
      <c r="D92" s="32" t="s">
        <v>171</v>
      </c>
      <c r="E92" s="49">
        <v>6000</v>
      </c>
      <c r="F92" s="799"/>
      <c r="G92" s="799"/>
      <c r="H92" s="830"/>
      <c r="I92" s="81">
        <v>0</v>
      </c>
      <c r="J92" s="158">
        <f>+IFERROR(INDEX(FCSTSDV!$D$2:$L$72,MATCH('31.10'!$D92,FCSTSDV!$C$2:$C$72,0),MATCH('31.10'!J$3,FCSTSDV!$D$1:$L$1,0))/'31.10'!$E92,0)</f>
        <v>0</v>
      </c>
      <c r="K92" s="158">
        <f>+IFERROR(INDEX(FCSTSDV!$D$2:$L$72,MATCH('31.10'!$D92,FCSTSDV!$C$2:$C$72,0),MATCH('31.10'!K$3,FCSTSDV!$D$1:$L$1,0))/'31.10'!$E92,0)</f>
        <v>0</v>
      </c>
      <c r="L92" s="158">
        <f>+IFERROR(INDEX(FCSTSDV!$D$2:$L$72,MATCH('31.10'!$D92,FCSTSDV!$C$2:$C$72,0),MATCH('31.10'!L$3,FCSTSDV!$D$1:$L$1,0))/'31.10'!$E92,0)</f>
        <v>0</v>
      </c>
      <c r="M92" s="158">
        <f>+IFERROR(INDEX(FCSTSDV!$D$2:$L$72,MATCH('31.10'!$D92,FCSTSDV!$C$2:$C$72,0),MATCH('31.10'!M$3,FCSTSDV!$D$1:$L$1,0))/'31.10'!$E92,0)</f>
        <v>0</v>
      </c>
      <c r="N92" s="158">
        <f>+IFERROR(INDEX(FCSTSDV!$D$2:$L$72,MATCH('31.10'!$D92,FCSTSDV!$C$2:$C$72,0),MATCH('31.10'!N$3,FCSTSDV!$D$1:$L$1,0))/'31.10'!$E92,0)</f>
        <v>0</v>
      </c>
      <c r="O92" s="158">
        <f>+IFERROR(INDEX(FCSTSDV!$D$2:$L$72,MATCH('31.10'!$D92,FCSTSDV!$C$2:$C$72,0),MATCH('31.10'!O$3,FCSTSDV!$D$1:$L$1,0))/'31.10'!$E92,0)</f>
        <v>0</v>
      </c>
      <c r="P92" s="158">
        <f>+IFERROR(INDEX(FCSTSDV!$D$2:$L$72,MATCH('31.10'!$D92,FCSTSDV!$C$2:$C$72,0),MATCH('31.10'!P$3,FCSTSDV!$D$1:$L$1,0))/'31.10'!$E92,0)</f>
        <v>0</v>
      </c>
      <c r="Q92" s="158">
        <f>+IFERROR(INDEX(FCSTSDV!$D$2:$L$72,MATCH('31.10'!$D92,FCSTSDV!$C$2:$C$72,0),MATCH('31.10'!Q$3,FCSTSDV!$D$1:$L$1,0))/'31.10'!$E92,0)</f>
        <v>0</v>
      </c>
      <c r="R92" s="158">
        <f>+IFERROR(INDEX(FCSTSDV!$D$2:$L$72,MATCH('31.10'!$D92,FCSTSDV!$C$2:$C$72,0),MATCH('31.10'!R$3,FCSTSDV!$D$1:$L$1,0))/'31.10'!$E92,0)</f>
        <v>0</v>
      </c>
      <c r="S92" s="158">
        <f>+IFERROR(INDEX(FCSTSDV!$D$2:$L$72,MATCH('31.10'!$D92,FCSTSDV!$C$2:$C$72,0),MATCH('31.10'!S$3,FCSTSDV!$D$1:$L$1,0))/'31.10'!$E92,0)</f>
        <v>0</v>
      </c>
      <c r="T92" s="158">
        <f>+IFERROR(INDEX(FCSTSDV!$D$2:$L$72,MATCH('31.10'!$D92,FCSTSDV!$C$2:$C$72,0),MATCH('31.10'!T$3,FCSTSDV!$D$1:$L$1,0))/'31.10'!$E92,0)</f>
        <v>0</v>
      </c>
      <c r="U92" s="158">
        <f>+IFERROR(INDEX(FCSTSDV!$D$2:$L$72,MATCH('31.10'!$D92,FCSTSDV!$C$2:$C$72,0),MATCH('31.10'!U$3,FCSTSDV!$D$1:$L$1,0))/'31.10'!$E92,0)</f>
        <v>0</v>
      </c>
      <c r="V92" s="158">
        <f>+IFERROR(INDEX(FCSTSDV!$D$2:$L$72,MATCH('31.10'!$D92,FCSTSDV!$C$2:$C$72,0),MATCH('31.10'!V$3,FCSTSDV!$D$1:$L$1,0))/'31.10'!$E92,0)</f>
        <v>0</v>
      </c>
      <c r="W92" s="158">
        <f>+IFERROR(INDEX(FCSTSDV!$D$2:$L$72,MATCH('31.10'!$D92,FCSTSDV!$C$2:$C$72,0),MATCH('31.10'!W$3,FCSTSDV!$D$1:$L$1,0))/'31.10'!$E92,0)</f>
        <v>0</v>
      </c>
      <c r="X92" s="158">
        <f>+IFERROR(INDEX(FCSTSDV!$D$2:$L$72,MATCH('31.10'!$D92,FCSTSDV!$C$2:$C$72,0),MATCH('31.10'!X$3,FCSTSDV!$D$1:$L$1,0))/'31.10'!$E92,0)</f>
        <v>0</v>
      </c>
      <c r="Y92" s="158">
        <f>+IFERROR(INDEX(FCSTSDV!$D$2:$L$72,MATCH('31.10'!$D92,FCSTSDV!$C$2:$C$72,0),MATCH('31.10'!Y$3,FCSTSDV!$D$1:$L$1,0))/'31.10'!$E92,0)</f>
        <v>0</v>
      </c>
      <c r="Z92" s="158">
        <f>+IFERROR(INDEX(FCSTSDV!$D$2:$L$72,MATCH('31.10'!$D92,FCSTSDV!$C$2:$C$72,0),MATCH('31.10'!Z$3,FCSTSDV!$D$1:$L$1,0))/'31.10'!$E92,0)</f>
        <v>0</v>
      </c>
      <c r="AA92" s="158">
        <f>+IFERROR(INDEX(FCSTSDV!$D$2:$L$72,MATCH('31.10'!$D92,FCSTSDV!$C$2:$C$72,0),MATCH('31.10'!AA$3,FCSTSDV!$D$1:$L$1,0))/'31.10'!$E92,0)</f>
        <v>0</v>
      </c>
      <c r="AB92" s="158">
        <f>+IFERROR(INDEX(FCSTSDV!$D$2:$L$72,MATCH('31.10'!$D92,FCSTSDV!$C$2:$C$72,0),MATCH('31.10'!AB$3,FCSTSDV!$D$1:$L$1,0))/'31.10'!$E92,0)</f>
        <v>0</v>
      </c>
      <c r="AC92" s="158">
        <f>+IFERROR(INDEX(FCSTSDV!$D$2:$L$72,MATCH('31.10'!$D92,FCSTSDV!$C$2:$C$72,0),MATCH('31.10'!AC$3,FCSTSDV!$D$1:$L$1,0))/'31.10'!$E92,0)</f>
        <v>0</v>
      </c>
      <c r="AD92" s="158">
        <f>+IFERROR(INDEX(FCSTSDV!$D$2:$L$72,MATCH('31.10'!$D92,FCSTSDV!$C$2:$C$72,0),MATCH('31.10'!AD$3,FCSTSDV!$D$1:$L$1,0))/'31.10'!$E92,0)</f>
        <v>0</v>
      </c>
      <c r="AE92" s="92" t="e">
        <f>+ROUND(INDEX(FCSTSDV!$D$2:$L$673,MATCH('31.10'!$D92,FCSTSDV!$C$2:$C$673,0),MATCH('31.10'!AE$3,FCSTSDV!$D$1:$L$1,0))/'31.10'!$E92,1)</f>
        <v>#N/A</v>
      </c>
      <c r="AF92" s="92" t="e">
        <f>+ROUND(INDEX(FCSTSDV!$D$2:$L$673,MATCH('31.10'!$D92,FCSTSDV!$C$2:$C$673,0),MATCH('31.10'!AF$3,FCSTSDV!$D$1:$L$1,0))/'31.10'!$E92,1)</f>
        <v>#N/A</v>
      </c>
      <c r="AG92" s="92" t="e">
        <f>+ROUND(INDEX(FCSTSDV!$D$2:$L$673,MATCH('31.10'!$D92,FCSTSDV!$C$2:$C$673,0),MATCH('31.10'!AG$3,FCSTSDV!$D$1:$L$1,0))/'31.10'!$E92,1)</f>
        <v>#N/A</v>
      </c>
      <c r="AH92" s="92" t="e">
        <f>+ROUND(INDEX(FCSTSDV!$D$2:$L$673,MATCH('31.10'!$D92,FCSTSDV!$C$2:$C$673,0),MATCH('31.10'!AH$3,FCSTSDV!$D$1:$L$1,0))/'31.10'!$E92,1)</f>
        <v>#N/A</v>
      </c>
      <c r="AI92" s="92" t="e">
        <f>+ROUND(INDEX(FCSTSDV!$D$2:$L$673,MATCH('31.10'!$D92,FCSTSDV!$C$2:$C$673,0),MATCH('31.10'!AI$3,FCSTSDV!$D$1:$L$1,0))/'31.10'!$E92,1)</f>
        <v>#N/A</v>
      </c>
      <c r="AJ92" s="92" t="e">
        <f>+ROUND(INDEX(FCSTSDV!$D$2:$L$673,MATCH('31.10'!$D92,FCSTSDV!$C$2:$C$673,0),MATCH('31.10'!AJ$3,FCSTSDV!$D$1:$L$1,0))/'31.10'!$E92,1)</f>
        <v>#N/A</v>
      </c>
    </row>
    <row r="93" spans="1:36" ht="18.75" customHeight="1">
      <c r="A93" s="807"/>
      <c r="B93" s="792"/>
      <c r="C93" s="60"/>
      <c r="D93" s="52" t="s">
        <v>153</v>
      </c>
      <c r="E93" s="53" t="s">
        <v>43</v>
      </c>
      <c r="F93" s="800"/>
      <c r="G93" s="800"/>
      <c r="H93" s="827"/>
      <c r="I93" s="87">
        <f>+SUM(I90:I92)</f>
        <v>0</v>
      </c>
      <c r="J93" s="90" t="e">
        <f t="shared" ref="J93:R93" si="29">+$H90+$I93-SUM(J90:J92)</f>
        <v>#REF!</v>
      </c>
      <c r="K93" s="90" t="e">
        <f t="shared" si="29"/>
        <v>#REF!</v>
      </c>
      <c r="L93" s="90" t="e">
        <f t="shared" si="29"/>
        <v>#REF!</v>
      </c>
      <c r="M93" s="90" t="e">
        <f t="shared" si="29"/>
        <v>#REF!</v>
      </c>
      <c r="N93" s="90" t="e">
        <f t="shared" si="29"/>
        <v>#REF!</v>
      </c>
      <c r="O93" s="90" t="e">
        <f t="shared" si="29"/>
        <v>#REF!</v>
      </c>
      <c r="P93" s="90" t="e">
        <f t="shared" si="29"/>
        <v>#REF!</v>
      </c>
      <c r="Q93" s="90" t="e">
        <f t="shared" si="29"/>
        <v>#REF!</v>
      </c>
      <c r="R93" s="90" t="e">
        <f t="shared" si="29"/>
        <v>#REF!</v>
      </c>
      <c r="S93" s="90" t="e">
        <f t="shared" ref="S93:AC93" si="30">+$H90+$I93-SUM(S90:S92)</f>
        <v>#REF!</v>
      </c>
      <c r="T93" s="90" t="e">
        <f t="shared" si="30"/>
        <v>#REF!</v>
      </c>
      <c r="U93" s="90" t="e">
        <f t="shared" si="30"/>
        <v>#REF!</v>
      </c>
      <c r="V93" s="90" t="e">
        <f t="shared" si="30"/>
        <v>#REF!</v>
      </c>
      <c r="W93" s="90" t="e">
        <f t="shared" si="30"/>
        <v>#REF!</v>
      </c>
      <c r="X93" s="90" t="e">
        <f t="shared" si="30"/>
        <v>#REF!</v>
      </c>
      <c r="Y93" s="90" t="e">
        <f t="shared" si="30"/>
        <v>#REF!</v>
      </c>
      <c r="Z93" s="90" t="e">
        <f t="shared" si="30"/>
        <v>#REF!</v>
      </c>
      <c r="AA93" s="90" t="e">
        <f t="shared" si="30"/>
        <v>#REF!</v>
      </c>
      <c r="AB93" s="90" t="e">
        <f t="shared" si="30"/>
        <v>#REF!</v>
      </c>
      <c r="AC93" s="90" t="e">
        <f t="shared" si="30"/>
        <v>#REF!</v>
      </c>
      <c r="AD93" s="90" t="e">
        <f t="shared" ref="AD93:AJ93" si="31">+AC93-SUM(AD90:AD92)</f>
        <v>#REF!</v>
      </c>
      <c r="AE93" s="90" t="e">
        <f t="shared" si="31"/>
        <v>#REF!</v>
      </c>
      <c r="AF93" s="90" t="e">
        <f t="shared" si="31"/>
        <v>#REF!</v>
      </c>
      <c r="AG93" s="90" t="e">
        <f t="shared" si="31"/>
        <v>#REF!</v>
      </c>
      <c r="AH93" s="90" t="e">
        <f t="shared" si="31"/>
        <v>#REF!</v>
      </c>
      <c r="AI93" s="90" t="e">
        <f t="shared" si="31"/>
        <v>#REF!</v>
      </c>
      <c r="AJ93" s="90" t="e">
        <f t="shared" si="31"/>
        <v>#REF!</v>
      </c>
    </row>
    <row r="94" spans="1:36" ht="19.5" customHeight="1">
      <c r="A94" s="806" t="s">
        <v>172</v>
      </c>
      <c r="B94" s="791" t="s">
        <v>173</v>
      </c>
      <c r="C94" s="63"/>
      <c r="D94" s="73" t="s">
        <v>174</v>
      </c>
      <c r="E94" s="44">
        <v>2500</v>
      </c>
      <c r="F94" s="798"/>
      <c r="G94" s="798"/>
      <c r="H94" s="826">
        <f>+VLOOKUP(B94,'[5]TÚI BÓNG'!$B$4:$E$153,4,0)</f>
        <v>235</v>
      </c>
      <c r="I94" s="79">
        <f>+IFERROR(VLOOKUP(D94,FCSTSDV!$C$2:$C$72,26,0),0)/'31.10'!E94</f>
        <v>0</v>
      </c>
      <c r="J94" s="115" t="e">
        <f t="array" ref="J94">+INDEX(FCSTSDV!$D$2:$L$72,MATCH('31.10'!$D94,FCSTSDV!$C$2:$C$72,0),MATCH('31.10'!J$3,FCSTSDV!$D$1:$L$1,0))/'31.10'!$E94</f>
        <v>#N/A</v>
      </c>
      <c r="K94" s="115" t="e">
        <f t="array" ref="K94">+INDEX(FCSTSDV!$D$2:$L$72,MATCH('31.10'!$D94,FCSTSDV!$C$2:$C$72,0),MATCH('31.10'!K$3,FCSTSDV!$D$1:$L$1,0))/'31.10'!$E94</f>
        <v>#N/A</v>
      </c>
      <c r="L94" s="115" t="e">
        <f t="array" ref="L94">+INDEX(FCSTSDV!$D$2:$L$72,MATCH('31.10'!$D94,FCSTSDV!$C$2:$C$72,0),MATCH('31.10'!L$3,FCSTSDV!$D$1:$L$1,0))/'31.10'!$E94</f>
        <v>#N/A</v>
      </c>
      <c r="M94" s="115" t="e">
        <f t="array" ref="M94">+INDEX(FCSTSDV!$D$2:$L$72,MATCH('31.10'!$D94,FCSTSDV!$C$2:$C$72,0),MATCH('31.10'!M$3,FCSTSDV!$D$1:$L$1,0))/'31.10'!$E94</f>
        <v>#N/A</v>
      </c>
      <c r="N94" s="115" t="e">
        <f t="array" ref="N94">+INDEX(FCSTSDV!$D$2:$L$72,MATCH('31.10'!$D94,FCSTSDV!$C$2:$C$72,0),MATCH('31.10'!N$3,FCSTSDV!$D$1:$L$1,0))/'31.10'!$E94</f>
        <v>#N/A</v>
      </c>
      <c r="O94" s="115" t="e">
        <f t="array" ref="O94">+INDEX(FCSTSDV!$D$2:$L$72,MATCH('31.10'!$D94,FCSTSDV!$C$2:$C$72,0),MATCH('31.10'!O$3,FCSTSDV!$D$1:$L$1,0))/'31.10'!$E94</f>
        <v>#N/A</v>
      </c>
      <c r="P94" s="115" t="e">
        <f t="array" ref="P94">+INDEX(FCSTSDV!$D$2:$L$72,MATCH('31.10'!$D94,FCSTSDV!$C$2:$C$72,0),MATCH('31.10'!P$3,FCSTSDV!$D$1:$L$1,0))/'31.10'!$E94</f>
        <v>#N/A</v>
      </c>
      <c r="Q94" s="115" t="e">
        <f t="array" ref="Q94">+INDEX(FCSTSDV!$D$2:$L$72,MATCH('31.10'!$D94,FCSTSDV!$C$2:$C$72,0),MATCH('31.10'!Q$3,FCSTSDV!$D$1:$L$1,0))/'31.10'!$E94</f>
        <v>#N/A</v>
      </c>
      <c r="R94" s="115" t="e">
        <f t="array" ref="R94">+INDEX(FCSTSDV!$D$2:$L$72,MATCH('31.10'!$D94,FCSTSDV!$C$2:$C$72,0),MATCH('31.10'!R$3,FCSTSDV!$D$1:$L$1,0))/'31.10'!$E94</f>
        <v>#N/A</v>
      </c>
      <c r="S94" s="115" t="e">
        <f t="array" ref="S94">+INDEX(FCSTSDV!$D$2:$L$72,MATCH('31.10'!$D94,FCSTSDV!$C$2:$C$72,0),MATCH('31.10'!S$3,FCSTSDV!$D$1:$L$1,0))/'31.10'!$E94</f>
        <v>#N/A</v>
      </c>
      <c r="T94" s="115" t="e">
        <f t="array" ref="T94">+INDEX(FCSTSDV!$D$2:$L$72,MATCH('31.10'!$D94,FCSTSDV!$C$2:$C$72,0),MATCH('31.10'!T$3,FCSTSDV!$D$1:$L$1,0))/'31.10'!$E94</f>
        <v>#N/A</v>
      </c>
      <c r="U94" s="115" t="e">
        <f t="array" ref="U94">+INDEX(FCSTSDV!$D$2:$L$72,MATCH('31.10'!$D94,FCSTSDV!$C$2:$C$72,0),MATCH('31.10'!U$3,FCSTSDV!$D$1:$L$1,0))/'31.10'!$E94</f>
        <v>#N/A</v>
      </c>
      <c r="V94" s="115" t="e">
        <f t="array" ref="V94">+INDEX(FCSTSDV!$D$2:$L$72,MATCH('31.10'!$D94,FCSTSDV!$C$2:$C$72,0),MATCH('31.10'!V$3,FCSTSDV!$D$1:$L$1,0))/'31.10'!$E94</f>
        <v>#N/A</v>
      </c>
      <c r="W94" s="115" t="e">
        <f t="array" ref="W94">+INDEX(FCSTSDV!$D$2:$L$72,MATCH('31.10'!$D94,FCSTSDV!$C$2:$C$72,0),MATCH('31.10'!W$3,FCSTSDV!$D$1:$L$1,0))/'31.10'!$E94</f>
        <v>#N/A</v>
      </c>
      <c r="X94" s="115" t="e">
        <f t="array" ref="X94">+INDEX(FCSTSDV!$D$2:$L$72,MATCH('31.10'!$D94,FCSTSDV!$C$2:$C$72,0),MATCH('31.10'!X$3,FCSTSDV!$D$1:$L$1,0))/'31.10'!$E94</f>
        <v>#N/A</v>
      </c>
      <c r="Y94" s="115" t="e">
        <f t="array" ref="Y94">+INDEX(FCSTSDV!$D$2:$L$72,MATCH('31.10'!$D94,FCSTSDV!$C$2:$C$72,0),MATCH('31.10'!Y$3,FCSTSDV!$D$1:$L$1,0))/'31.10'!$E94</f>
        <v>#N/A</v>
      </c>
      <c r="Z94" s="115" t="e">
        <f t="array" ref="Z94">+INDEX(FCSTSDV!$D$2:$L$72,MATCH('31.10'!$D94,FCSTSDV!$C$2:$C$72,0),MATCH('31.10'!Z$3,FCSTSDV!$D$1:$L$1,0))/'31.10'!$E94</f>
        <v>#N/A</v>
      </c>
      <c r="AA94" s="92" t="e">
        <f>+ROUND(INDEX(FCSTSDV!$D$2:$L$673,MATCH('31.10'!$D94,FCSTSDV!$C$2:$C$673,0),MATCH('31.10'!AA$3,FCSTSDV!$D$1:$L$1,0))/'31.10'!$E94,1)</f>
        <v>#N/A</v>
      </c>
      <c r="AB94" s="92" t="e">
        <f>+ROUND(INDEX(FCSTSDV!$D$2:$L$673,MATCH('31.10'!$D94,FCSTSDV!$C$2:$C$673,0),MATCH('31.10'!AB$3,FCSTSDV!$D$1:$L$1,0))/'31.10'!$E94,1)</f>
        <v>#N/A</v>
      </c>
      <c r="AC94" s="92" t="e">
        <f>+ROUND(INDEX(FCSTSDV!$D$2:$L$673,MATCH('31.10'!$D94,FCSTSDV!$C$2:$C$673,0),MATCH('31.10'!AC$3,FCSTSDV!$D$1:$L$1,0))/'31.10'!$E94,1)</f>
        <v>#N/A</v>
      </c>
      <c r="AD94" s="92" t="e">
        <f>+ROUND(INDEX(FCSTSDV!$D$2:$L$673,MATCH('31.10'!$D94,FCSTSDV!$C$2:$C$673,0),MATCH('31.10'!AD$3,FCSTSDV!$D$1:$L$1,0))/'31.10'!$E94,1)</f>
        <v>#N/A</v>
      </c>
      <c r="AE94" s="92" t="e">
        <f>+ROUND(INDEX(FCSTSDV!$D$2:$L$673,MATCH('31.10'!$D94,FCSTSDV!$C$2:$C$673,0),MATCH('31.10'!AE$3,FCSTSDV!$D$1:$L$1,0))/'31.10'!$E94,1)</f>
        <v>#N/A</v>
      </c>
      <c r="AF94" s="92" t="e">
        <f>+ROUND(INDEX(FCSTSDV!$D$2:$L$673,MATCH('31.10'!$D94,FCSTSDV!$C$2:$C$673,0),MATCH('31.10'!AF$3,FCSTSDV!$D$1:$L$1,0))/'31.10'!$E94,1)</f>
        <v>#N/A</v>
      </c>
      <c r="AG94" s="92" t="e">
        <f>+ROUND(INDEX(FCSTSDV!$D$2:$L$673,MATCH('31.10'!$D94,FCSTSDV!$C$2:$C$673,0),MATCH('31.10'!AG$3,FCSTSDV!$D$1:$L$1,0))/'31.10'!$E94,1)</f>
        <v>#N/A</v>
      </c>
      <c r="AH94" s="92" t="e">
        <f>+ROUND(INDEX(FCSTSDV!$D$2:$L$673,MATCH('31.10'!$D94,FCSTSDV!$C$2:$C$673,0),MATCH('31.10'!AH$3,FCSTSDV!$D$1:$L$1,0))/'31.10'!$E94,1)</f>
        <v>#N/A</v>
      </c>
      <c r="AI94" s="92" t="e">
        <f>+ROUND(INDEX(FCSTSDV!$D$2:$L$673,MATCH('31.10'!$D94,FCSTSDV!$C$2:$C$673,0),MATCH('31.10'!AI$3,FCSTSDV!$D$1:$L$1,0))/'31.10'!$E94,1)</f>
        <v>#N/A</v>
      </c>
      <c r="AJ94" s="92" t="e">
        <f>+ROUND(INDEX(FCSTSDV!$D$2:$L$673,MATCH('31.10'!$D94,FCSTSDV!$C$2:$C$673,0),MATCH('31.10'!AJ$3,FCSTSDV!$D$1:$L$1,0))/'31.10'!$E94,1)</f>
        <v>#N/A</v>
      </c>
    </row>
    <row r="95" spans="1:36" ht="20.100000000000001" customHeight="1">
      <c r="A95" s="813"/>
      <c r="B95" s="795"/>
      <c r="C95" s="127"/>
      <c r="D95" s="128" t="s">
        <v>20</v>
      </c>
      <c r="E95" s="129">
        <v>2500</v>
      </c>
      <c r="F95" s="799"/>
      <c r="G95" s="799"/>
      <c r="H95" s="830"/>
      <c r="I95" s="81">
        <f>+IFERROR(VLOOKUP(D95,FCSTSDV!$C$2:$C$72,26,0),0)/'31.10'!E95</f>
        <v>0</v>
      </c>
      <c r="J95" s="114" t="e">
        <f t="array" ref="J95">+INDEX(FCSTSDV!$D$2:$L$72,MATCH('31.10'!$D95,FCSTSDV!$C$2:$C$72,0),MATCH('31.10'!J$3,FCSTSDV!$D$1:$L$1,0))/'31.10'!$E95</f>
        <v>#N/A</v>
      </c>
      <c r="K95" s="114" t="e">
        <f t="array" ref="K95">+INDEX(FCSTSDV!$D$2:$L$72,MATCH('31.10'!$D95,FCSTSDV!$C$2:$C$72,0),MATCH('31.10'!K$3,FCSTSDV!$D$1:$L$1,0))/'31.10'!$E95</f>
        <v>#N/A</v>
      </c>
      <c r="L95" s="114" t="e">
        <f t="array" ref="L95">+INDEX(FCSTSDV!$D$2:$L$72,MATCH('31.10'!$D95,FCSTSDV!$C$2:$C$72,0),MATCH('31.10'!L$3,FCSTSDV!$D$1:$L$1,0))/'31.10'!$E95</f>
        <v>#N/A</v>
      </c>
      <c r="M95" s="114" t="e">
        <f t="array" ref="M95">+INDEX(FCSTSDV!$D$2:$L$72,MATCH('31.10'!$D95,FCSTSDV!$C$2:$C$72,0),MATCH('31.10'!M$3,FCSTSDV!$D$1:$L$1,0))/'31.10'!$E95</f>
        <v>#N/A</v>
      </c>
      <c r="N95" s="114" t="e">
        <f t="array" ref="N95">+INDEX(FCSTSDV!$D$2:$L$72,MATCH('31.10'!$D95,FCSTSDV!$C$2:$C$72,0),MATCH('31.10'!N$3,FCSTSDV!$D$1:$L$1,0))/'31.10'!$E95</f>
        <v>#N/A</v>
      </c>
      <c r="O95" s="114" t="e">
        <f t="array" ref="O95">+INDEX(FCSTSDV!$D$2:$L$72,MATCH('31.10'!$D95,FCSTSDV!$C$2:$C$72,0),MATCH('31.10'!O$3,FCSTSDV!$D$1:$L$1,0))/'31.10'!$E95</f>
        <v>#N/A</v>
      </c>
      <c r="P95" s="114" t="e">
        <f t="array" ref="P95">+INDEX(FCSTSDV!$D$2:$L$72,MATCH('31.10'!$D95,FCSTSDV!$C$2:$C$72,0),MATCH('31.10'!P$3,FCSTSDV!$D$1:$L$1,0))/'31.10'!$E95</f>
        <v>#N/A</v>
      </c>
      <c r="Q95" s="114" t="e">
        <f t="array" ref="Q95">+INDEX(FCSTSDV!$D$2:$L$72,MATCH('31.10'!$D95,FCSTSDV!$C$2:$C$72,0),MATCH('31.10'!Q$3,FCSTSDV!$D$1:$L$1,0))/'31.10'!$E95</f>
        <v>#N/A</v>
      </c>
      <c r="R95" s="114" t="e">
        <f t="array" ref="R95">+INDEX(FCSTSDV!$D$2:$L$72,MATCH('31.10'!$D95,FCSTSDV!$C$2:$C$72,0),MATCH('31.10'!R$3,FCSTSDV!$D$1:$L$1,0))/'31.10'!$E95</f>
        <v>#N/A</v>
      </c>
      <c r="S95" s="114" t="e">
        <f t="array" ref="S95">+INDEX(FCSTSDV!$D$2:$L$72,MATCH('31.10'!$D95,FCSTSDV!$C$2:$C$72,0),MATCH('31.10'!S$3,FCSTSDV!$D$1:$L$1,0))/'31.10'!$E95</f>
        <v>#N/A</v>
      </c>
      <c r="T95" s="114" t="e">
        <f t="array" ref="T95">+INDEX(FCSTSDV!$D$2:$L$72,MATCH('31.10'!$D95,FCSTSDV!$C$2:$C$72,0),MATCH('31.10'!T$3,FCSTSDV!$D$1:$L$1,0))/'31.10'!$E95</f>
        <v>#N/A</v>
      </c>
      <c r="U95" s="114" t="e">
        <f t="array" ref="U95">+INDEX(FCSTSDV!$D$2:$L$72,MATCH('31.10'!$D95,FCSTSDV!$C$2:$C$72,0),MATCH('31.10'!U$3,FCSTSDV!$D$1:$L$1,0))/'31.10'!$E95</f>
        <v>#N/A</v>
      </c>
      <c r="V95" s="114" t="e">
        <f t="array" ref="V95">+INDEX(FCSTSDV!$D$2:$L$72,MATCH('31.10'!$D95,FCSTSDV!$C$2:$C$72,0),MATCH('31.10'!V$3,FCSTSDV!$D$1:$L$1,0))/'31.10'!$E95</f>
        <v>#N/A</v>
      </c>
      <c r="W95" s="114" t="e">
        <f t="array" ref="W95">+INDEX(FCSTSDV!$D$2:$L$72,MATCH('31.10'!$D95,FCSTSDV!$C$2:$C$72,0),MATCH('31.10'!W$3,FCSTSDV!$D$1:$L$1,0))/'31.10'!$E95</f>
        <v>#N/A</v>
      </c>
      <c r="X95" s="114" t="e">
        <f t="array" ref="X95">+INDEX(FCSTSDV!$D$2:$L$72,MATCH('31.10'!$D95,FCSTSDV!$C$2:$C$72,0),MATCH('31.10'!X$3,FCSTSDV!$D$1:$L$1,0))/'31.10'!$E95</f>
        <v>#N/A</v>
      </c>
      <c r="Y95" s="114" t="e">
        <f t="array" ref="Y95">+INDEX(FCSTSDV!$D$2:$L$72,MATCH('31.10'!$D95,FCSTSDV!$C$2:$C$72,0),MATCH('31.10'!Y$3,FCSTSDV!$D$1:$L$1,0))/'31.10'!$E95</f>
        <v>#N/A</v>
      </c>
      <c r="Z95" s="92" t="e">
        <f>+ROUND(INDEX(FCSTSDV!$D$2:$L$673,MATCH('31.10'!$D95,FCSTSDV!$C$2:$C$673,0),MATCH('31.10'!Z$3,FCSTSDV!$D$1:$L$1,0))/'31.10'!$E95,1)</f>
        <v>#N/A</v>
      </c>
      <c r="AA95" s="92" t="e">
        <f>+ROUND(INDEX(FCSTSDV!$D$2:$L$673,MATCH('31.10'!$D95,FCSTSDV!$C$2:$C$673,0),MATCH('31.10'!AA$3,FCSTSDV!$D$1:$L$1,0))/'31.10'!$E95,1)</f>
        <v>#N/A</v>
      </c>
      <c r="AB95" s="92" t="e">
        <f>+ROUND(INDEX(FCSTSDV!$D$2:$L$673,MATCH('31.10'!$D95,FCSTSDV!$C$2:$C$673,0),MATCH('31.10'!AB$3,FCSTSDV!$D$1:$L$1,0))/'31.10'!$E95,1)</f>
        <v>#N/A</v>
      </c>
      <c r="AC95" s="92" t="e">
        <f>+ROUND(INDEX(FCSTSDV!$D$2:$L$673,MATCH('31.10'!$D95,FCSTSDV!$C$2:$C$673,0),MATCH('31.10'!AC$3,FCSTSDV!$D$1:$L$1,0))/'31.10'!$E95,1)</f>
        <v>#N/A</v>
      </c>
      <c r="AD95" s="92" t="e">
        <f>+ROUND(INDEX(FCSTSDV!$D$2:$L$673,MATCH('31.10'!$D95,FCSTSDV!$C$2:$C$673,0),MATCH('31.10'!AD$3,FCSTSDV!$D$1:$L$1,0))/'31.10'!$E95,1)</f>
        <v>#N/A</v>
      </c>
      <c r="AE95" s="92" t="e">
        <f>+ROUND(INDEX(FCSTSDV!$D$2:$L$673,MATCH('31.10'!$D95,FCSTSDV!$C$2:$C$673,0),MATCH('31.10'!AE$3,FCSTSDV!$D$1:$L$1,0))/'31.10'!$E95,1)</f>
        <v>#N/A</v>
      </c>
      <c r="AF95" s="92" t="e">
        <f>+ROUND(INDEX(FCSTSDV!$D$2:$L$673,MATCH('31.10'!$D95,FCSTSDV!$C$2:$C$673,0),MATCH('31.10'!AF$3,FCSTSDV!$D$1:$L$1,0))/'31.10'!$E95,1)</f>
        <v>#N/A</v>
      </c>
      <c r="AG95" s="92" t="e">
        <f>+ROUND(INDEX(FCSTSDV!$D$2:$L$673,MATCH('31.10'!$D95,FCSTSDV!$C$2:$C$673,0),MATCH('31.10'!AG$3,FCSTSDV!$D$1:$L$1,0))/'31.10'!$E95,1)</f>
        <v>#N/A</v>
      </c>
      <c r="AH95" s="92" t="e">
        <f>+ROUND(INDEX(FCSTSDV!$D$2:$L$673,MATCH('31.10'!$D95,FCSTSDV!$C$2:$C$673,0),MATCH('31.10'!AH$3,FCSTSDV!$D$1:$L$1,0))/'31.10'!$E95,1)</f>
        <v>#N/A</v>
      </c>
      <c r="AI95" s="92" t="e">
        <f>+ROUND(INDEX(FCSTSDV!$D$2:$L$673,MATCH('31.10'!$D95,FCSTSDV!$C$2:$C$673,0),MATCH('31.10'!AI$3,FCSTSDV!$D$1:$L$1,0))/'31.10'!$E95,1)</f>
        <v>#N/A</v>
      </c>
      <c r="AJ95" s="92" t="e">
        <f>+ROUND(INDEX(FCSTSDV!$D$2:$L$673,MATCH('31.10'!$D95,FCSTSDV!$C$2:$C$673,0),MATCH('31.10'!AJ$3,FCSTSDV!$D$1:$L$1,0))/'31.10'!$E95,1)</f>
        <v>#N/A</v>
      </c>
    </row>
    <row r="96" spans="1:36" ht="20.100000000000001" customHeight="1">
      <c r="A96" s="807"/>
      <c r="B96" s="792"/>
      <c r="C96" s="16"/>
      <c r="D96" s="52" t="s">
        <v>175</v>
      </c>
      <c r="E96" s="53" t="s">
        <v>43</v>
      </c>
      <c r="F96" s="800"/>
      <c r="G96" s="800"/>
      <c r="H96" s="827"/>
      <c r="I96" s="87">
        <f>+SUM(I94:I95)</f>
        <v>0</v>
      </c>
      <c r="J96" s="105" t="e">
        <f>+$H94+$I96-SUM(J94:J95)</f>
        <v>#N/A</v>
      </c>
      <c r="K96" s="105" t="e">
        <f>+$H94+$I96-SUM(K94:K95)</f>
        <v>#N/A</v>
      </c>
      <c r="L96" s="105" t="e">
        <f>+$H94+$I96-SUM(L94:L95)</f>
        <v>#N/A</v>
      </c>
      <c r="M96" s="105" t="e">
        <f>+$H94+$I96-SUM(M94:M95)</f>
        <v>#N/A</v>
      </c>
      <c r="N96" s="105" t="e">
        <f t="shared" ref="N96:AC96" si="32">+$H94+$I96-SUM(N94:N95)</f>
        <v>#N/A</v>
      </c>
      <c r="O96" s="105" t="e">
        <f t="shared" si="32"/>
        <v>#N/A</v>
      </c>
      <c r="P96" s="105" t="e">
        <f t="shared" si="32"/>
        <v>#N/A</v>
      </c>
      <c r="Q96" s="105" t="e">
        <f t="shared" si="32"/>
        <v>#N/A</v>
      </c>
      <c r="R96" s="105" t="e">
        <f t="shared" si="32"/>
        <v>#N/A</v>
      </c>
      <c r="S96" s="105" t="e">
        <f t="shared" si="32"/>
        <v>#N/A</v>
      </c>
      <c r="T96" s="105" t="e">
        <f t="shared" si="32"/>
        <v>#N/A</v>
      </c>
      <c r="U96" s="105" t="e">
        <f t="shared" si="32"/>
        <v>#N/A</v>
      </c>
      <c r="V96" s="105" t="e">
        <f t="shared" si="32"/>
        <v>#N/A</v>
      </c>
      <c r="W96" s="105" t="e">
        <f t="shared" si="32"/>
        <v>#N/A</v>
      </c>
      <c r="X96" s="105" t="e">
        <f t="shared" si="32"/>
        <v>#N/A</v>
      </c>
      <c r="Y96" s="105" t="e">
        <f t="shared" si="32"/>
        <v>#N/A</v>
      </c>
      <c r="Z96" s="105" t="e">
        <f t="shared" si="32"/>
        <v>#N/A</v>
      </c>
      <c r="AA96" s="105" t="e">
        <f t="shared" si="32"/>
        <v>#N/A</v>
      </c>
      <c r="AB96" s="105" t="e">
        <f t="shared" si="32"/>
        <v>#N/A</v>
      </c>
      <c r="AC96" s="105" t="e">
        <f t="shared" si="32"/>
        <v>#N/A</v>
      </c>
      <c r="AD96" s="90" t="e">
        <f t="shared" ref="AD96:AJ96" si="33">AC96-SUM(AD94:AD95)</f>
        <v>#N/A</v>
      </c>
      <c r="AE96" s="90" t="e">
        <f t="shared" si="33"/>
        <v>#N/A</v>
      </c>
      <c r="AF96" s="90" t="e">
        <f t="shared" si="33"/>
        <v>#N/A</v>
      </c>
      <c r="AG96" s="90" t="e">
        <f t="shared" si="33"/>
        <v>#N/A</v>
      </c>
      <c r="AH96" s="90" t="e">
        <f t="shared" si="33"/>
        <v>#N/A</v>
      </c>
      <c r="AI96" s="90" t="e">
        <f t="shared" si="33"/>
        <v>#N/A</v>
      </c>
      <c r="AJ96" s="90" t="e">
        <f t="shared" si="33"/>
        <v>#N/A</v>
      </c>
    </row>
    <row r="97" spans="1:36" ht="20.100000000000001" customHeight="1">
      <c r="A97" s="806" t="s">
        <v>172</v>
      </c>
      <c r="B97" s="791" t="s">
        <v>176</v>
      </c>
      <c r="C97" s="63"/>
      <c r="D97" s="73" t="s">
        <v>17</v>
      </c>
      <c r="E97" s="44">
        <v>2500</v>
      </c>
      <c r="F97" s="798"/>
      <c r="G97" s="798">
        <v>0</v>
      </c>
      <c r="H97" s="826">
        <f>+VLOOKUP(B97,'[5]TÚI BÓNG'!$B$4:$E$153,4,0)</f>
        <v>227</v>
      </c>
      <c r="I97" s="81">
        <f>+ROUND(IFERROR(VLOOKUP(D97,FCSTSDV!$C$2:$C$72,26,0),0)/'31.10'!E97+0,0)</f>
        <v>0</v>
      </c>
      <c r="J97" s="92">
        <f>+ROUND(IFERROR(INDEX(FCSTSDV!$D$2:$L$72,MATCH('31.10'!$D97,FCSTSDV!$C$2:$C$72,0),MATCH('31.10'!J$3,FCSTSDV!$D$1:$L$1,0)),0)/'31.10'!$E97,1)</f>
        <v>0</v>
      </c>
      <c r="K97" s="92">
        <f>+ROUND(IFERROR(INDEX(FCSTSDV!$D$2:$L$72,MATCH('31.10'!$D97,FCSTSDV!$C$2:$C$72,0),MATCH('31.10'!K$3,FCSTSDV!$D$1:$L$1,0)),0)/'31.10'!$E97,1)</f>
        <v>0</v>
      </c>
      <c r="L97" s="92">
        <f>+ROUND(IFERROR(INDEX(FCSTSDV!$D$2:$L$72,MATCH('31.10'!$D97,FCSTSDV!$C$2:$C$72,0),MATCH('31.10'!L$3,FCSTSDV!$D$1:$L$1,0)),0)/'31.10'!$E97,1)</f>
        <v>0</v>
      </c>
      <c r="M97" s="92">
        <f>+ROUND(IFERROR(INDEX(FCSTSDV!$D$2:$L$72,MATCH('31.10'!$D97,FCSTSDV!$C$2:$C$72,0),MATCH('31.10'!M$3,FCSTSDV!$D$1:$L$1,0)),0)/'31.10'!$E97,1)</f>
        <v>0</v>
      </c>
      <c r="N97" s="92">
        <f>+ROUND(IFERROR(INDEX(FCSTSDV!$D$2:$L$72,MATCH('31.10'!$D97,FCSTSDV!$C$2:$C$72,0),MATCH('31.10'!N$3,FCSTSDV!$D$1:$L$1,0)),0)/'31.10'!$E97,1)</f>
        <v>0</v>
      </c>
      <c r="O97" s="92">
        <f>+ROUND(IFERROR(INDEX(FCSTSDV!$D$2:$L$72,MATCH('31.10'!$D97,FCSTSDV!$C$2:$C$72,0),MATCH('31.10'!O$3,FCSTSDV!$D$1:$L$1,0)),0)/'31.10'!$E97,1)</f>
        <v>0</v>
      </c>
      <c r="P97" s="92">
        <f>+ROUND(IFERROR(INDEX(FCSTSDV!$D$2:$L$72,MATCH('31.10'!$D97,FCSTSDV!$C$2:$C$72,0),MATCH('31.10'!P$3,FCSTSDV!$D$1:$L$1,0)),0)/'31.10'!$E97,1)</f>
        <v>0</v>
      </c>
      <c r="Q97" s="92">
        <f>+ROUND(IFERROR(INDEX(FCSTSDV!$D$2:$L$72,MATCH('31.10'!$D97,FCSTSDV!$C$2:$C$72,0),MATCH('31.10'!Q$3,FCSTSDV!$D$1:$L$1,0)),0)/'31.10'!$E97,1)</f>
        <v>0</v>
      </c>
      <c r="R97" s="92">
        <f>+ROUND(IFERROR(INDEX(FCSTSDV!$D$2:$L$72,MATCH('31.10'!$D97,FCSTSDV!$C$2:$C$72,0),MATCH('31.10'!R$3,FCSTSDV!$D$1:$L$1,0)),0)/'31.10'!$E97,1)</f>
        <v>0</v>
      </c>
      <c r="S97" s="92">
        <f>+ROUND(IFERROR(INDEX(FCSTSDV!$D$2:$L$72,MATCH('31.10'!$D97,FCSTSDV!$C$2:$C$72,0),MATCH('31.10'!S$3,FCSTSDV!$D$1:$L$1,0)),0)/'31.10'!$E97,1)</f>
        <v>0</v>
      </c>
      <c r="T97" s="92">
        <f>+ROUND(IFERROR(INDEX(FCSTSDV!$D$2:$L$72,MATCH('31.10'!$D97,FCSTSDV!$C$2:$C$72,0),MATCH('31.10'!T$3,FCSTSDV!$D$1:$L$1,0)),0)/'31.10'!$E97,1)</f>
        <v>0</v>
      </c>
      <c r="U97" s="92">
        <f>+ROUND(IFERROR(INDEX(FCSTSDV!$D$2:$L$72,MATCH('31.10'!$D97,FCSTSDV!$C$2:$C$72,0),MATCH('31.10'!U$3,FCSTSDV!$D$1:$L$1,0)),0)/'31.10'!$E97,1)</f>
        <v>0</v>
      </c>
      <c r="V97" s="92">
        <f>+ROUND(IFERROR(INDEX(FCSTSDV!$D$2:$L$72,MATCH('31.10'!$D97,FCSTSDV!$C$2:$C$72,0),MATCH('31.10'!V$3,FCSTSDV!$D$1:$L$1,0)),0)/'31.10'!$E97,1)</f>
        <v>0</v>
      </c>
      <c r="W97" s="92">
        <f>+ROUND(IFERROR(INDEX(FCSTSDV!$D$2:$L$72,MATCH('31.10'!$D97,FCSTSDV!$C$2:$C$72,0),MATCH('31.10'!W$3,FCSTSDV!$D$1:$L$1,0)),0)/'31.10'!$E97,1)</f>
        <v>0</v>
      </c>
      <c r="X97" s="92">
        <f>+ROUND(IFERROR(INDEX(FCSTSDV!$D$2:$L$72,MATCH('31.10'!$D97,FCSTSDV!$C$2:$C$72,0),MATCH('31.10'!X$3,FCSTSDV!$D$1:$L$1,0)),0)/'31.10'!$E97,1)</f>
        <v>0</v>
      </c>
      <c r="Y97" s="92">
        <f>+ROUND(IFERROR(INDEX(FCSTSDV!$D$2:$L$72,MATCH('31.10'!$D97,FCSTSDV!$C$2:$C$72,0),MATCH('31.10'!Y$3,FCSTSDV!$D$1:$L$1,0)),0)/'31.10'!$E97,1)</f>
        <v>0</v>
      </c>
      <c r="Z97" s="92">
        <f>+ROUND(IFERROR(INDEX(FCSTSDV!$D$2:$L$72,MATCH('31.10'!$D97,FCSTSDV!$C$2:$C$72,0),MATCH('31.10'!Z$3,FCSTSDV!$D$1:$L$1,0)),0)/'31.10'!$E97,1)</f>
        <v>0</v>
      </c>
      <c r="AA97" s="92">
        <f>+ROUND(IFERROR(INDEX(FCSTSDV!$D$2:$L$72,MATCH('31.10'!$D97,FCSTSDV!$C$2:$C$72,0),MATCH('31.10'!AA$3,FCSTSDV!$D$1:$L$1,0)),0)/'31.10'!$E97,1)</f>
        <v>0</v>
      </c>
      <c r="AB97" s="92">
        <f>+ROUND(IFERROR(INDEX(FCSTSDV!$D$2:$L$72,MATCH('31.10'!$D97,FCSTSDV!$C$2:$C$72,0),MATCH('31.10'!AB$3,FCSTSDV!$D$1:$L$1,0)),0)/'31.10'!$E97,1)</f>
        <v>0</v>
      </c>
      <c r="AC97" s="92">
        <f>+ROUND(IFERROR(INDEX(FCSTSDV!$D$2:$L$72,MATCH('31.10'!$D97,FCSTSDV!$C$2:$C$72,0),MATCH('31.10'!AC$3,FCSTSDV!$D$1:$L$1,0)),0)/'31.10'!$E97,1)</f>
        <v>0</v>
      </c>
      <c r="AD97" s="92">
        <f>+ROUND(IFERROR(INDEX(FCSTSDV!$D$2:$L$72,MATCH('31.10'!$D97,FCSTSDV!$C$2:$C$72,0),MATCH('31.10'!AD$3,FCSTSDV!$D$1:$L$1,0)),0)/'31.10'!$E97,1)</f>
        <v>0</v>
      </c>
      <c r="AE97" s="92" t="e">
        <f>+ROUND(INDEX(FCSTSDV!$D$2:$L$673,MATCH('31.10'!$D97,FCSTSDV!$C$2:$C$673,0),MATCH('31.10'!AE$3,FCSTSDV!$D$1:$L$1,0))/'31.10'!$E97,1)</f>
        <v>#N/A</v>
      </c>
      <c r="AF97" s="92" t="e">
        <f>+ROUND(INDEX(FCSTSDV!$D$2:$L$673,MATCH('31.10'!$D97,FCSTSDV!$C$2:$C$673,0),MATCH('31.10'!AF$3,FCSTSDV!$D$1:$L$1,0))/'31.10'!$E97,1)</f>
        <v>#N/A</v>
      </c>
      <c r="AG97" s="92" t="e">
        <f>+ROUND(INDEX(FCSTSDV!$D$2:$L$673,MATCH('31.10'!$D97,FCSTSDV!$C$2:$C$673,0),MATCH('31.10'!AG$3,FCSTSDV!$D$1:$L$1,0))/'31.10'!$E97,1)</f>
        <v>#N/A</v>
      </c>
      <c r="AH97" s="92" t="e">
        <f>+ROUND(INDEX(FCSTSDV!$D$2:$L$673,MATCH('31.10'!$D97,FCSTSDV!$C$2:$C$673,0),MATCH('31.10'!AH$3,FCSTSDV!$D$1:$L$1,0))/'31.10'!$E97,1)</f>
        <v>#N/A</v>
      </c>
      <c r="AI97" s="92" t="e">
        <f>+ROUND(INDEX(FCSTSDV!$D$2:$L$673,MATCH('31.10'!$D97,FCSTSDV!$C$2:$C$673,0),MATCH('31.10'!AI$3,FCSTSDV!$D$1:$L$1,0))/'31.10'!$E97,1)</f>
        <v>#N/A</v>
      </c>
      <c r="AJ97" s="92" t="e">
        <f>+ROUND(INDEX(FCSTSDV!$D$2:$L$673,MATCH('31.10'!$D97,FCSTSDV!$C$2:$C$673,0),MATCH('31.10'!AJ$3,FCSTSDV!$D$1:$L$1,0))/'31.10'!$E97,1)</f>
        <v>#N/A</v>
      </c>
    </row>
    <row r="98" spans="1:36" ht="20.100000000000001" customHeight="1">
      <c r="A98" s="813"/>
      <c r="B98" s="795"/>
      <c r="C98" s="57"/>
      <c r="D98" s="32" t="s">
        <v>18</v>
      </c>
      <c r="E98" s="49">
        <v>2500</v>
      </c>
      <c r="F98" s="799"/>
      <c r="G98" s="799"/>
      <c r="H98" s="830"/>
      <c r="I98" s="81">
        <f>+ROUND(IFERROR(VLOOKUP(D98,FCSTSDV!$C$2:$C$72,26,0),0)/'31.10'!E98+0,0)</f>
        <v>0</v>
      </c>
      <c r="J98" s="92">
        <f>+ROUND(IFERROR(INDEX(FCSTSDV!$D$2:$L$72,MATCH('31.10'!$D98,FCSTSDV!$C$2:$C$72,0),MATCH('31.10'!J$3,FCSTSDV!$D$1:$L$1,0)),0)/'31.10'!$E98,1)</f>
        <v>0</v>
      </c>
      <c r="K98" s="92">
        <f>+ROUND(IFERROR(INDEX(FCSTSDV!$D$2:$L$72,MATCH('31.10'!$D98,FCSTSDV!$C$2:$C$72,0),MATCH('31.10'!K$3,FCSTSDV!$D$1:$L$1,0)),0)/'31.10'!$E98,1)</f>
        <v>0</v>
      </c>
      <c r="L98" s="92">
        <f>+ROUND(IFERROR(INDEX(FCSTSDV!$D$2:$L$72,MATCH('31.10'!$D98,FCSTSDV!$C$2:$C$72,0),MATCH('31.10'!L$3,FCSTSDV!$D$1:$L$1,0)),0)/'31.10'!$E98,1)</f>
        <v>0</v>
      </c>
      <c r="M98" s="92">
        <f>+ROUND(IFERROR(INDEX(FCSTSDV!$D$2:$L$72,MATCH('31.10'!$D98,FCSTSDV!$C$2:$C$72,0),MATCH('31.10'!M$3,FCSTSDV!$D$1:$L$1,0)),0)/'31.10'!$E98,1)</f>
        <v>0</v>
      </c>
      <c r="N98" s="92">
        <f>+ROUND(IFERROR(INDEX(FCSTSDV!$D$2:$L$72,MATCH('31.10'!$D98,FCSTSDV!$C$2:$C$72,0),MATCH('31.10'!N$3,FCSTSDV!$D$1:$L$1,0)),0)/'31.10'!$E98,1)</f>
        <v>0</v>
      </c>
      <c r="O98" s="92">
        <f>+ROUND(IFERROR(INDEX(FCSTSDV!$D$2:$L$72,MATCH('31.10'!$D98,FCSTSDV!$C$2:$C$72,0),MATCH('31.10'!O$3,FCSTSDV!$D$1:$L$1,0)),0)/'31.10'!$E98,1)</f>
        <v>0</v>
      </c>
      <c r="P98" s="92">
        <f>+ROUND(IFERROR(INDEX(FCSTSDV!$D$2:$L$72,MATCH('31.10'!$D98,FCSTSDV!$C$2:$C$72,0),MATCH('31.10'!P$3,FCSTSDV!$D$1:$L$1,0)),0)/'31.10'!$E98,1)</f>
        <v>0</v>
      </c>
      <c r="Q98" s="92">
        <f>+ROUND(IFERROR(INDEX(FCSTSDV!$D$2:$L$72,MATCH('31.10'!$D98,FCSTSDV!$C$2:$C$72,0),MATCH('31.10'!Q$3,FCSTSDV!$D$1:$L$1,0)),0)/'31.10'!$E98,1)</f>
        <v>0</v>
      </c>
      <c r="R98" s="92">
        <f>+ROUND(IFERROR(INDEX(FCSTSDV!$D$2:$L$72,MATCH('31.10'!$D98,FCSTSDV!$C$2:$C$72,0),MATCH('31.10'!R$3,FCSTSDV!$D$1:$L$1,0)),0)/'31.10'!$E98,1)</f>
        <v>0</v>
      </c>
      <c r="S98" s="92">
        <f>+ROUND(IFERROR(INDEX(FCSTSDV!$D$2:$L$72,MATCH('31.10'!$D98,FCSTSDV!$C$2:$C$72,0),MATCH('31.10'!S$3,FCSTSDV!$D$1:$L$1,0)),0)/'31.10'!$E98,1)</f>
        <v>0</v>
      </c>
      <c r="T98" s="92">
        <f>+ROUND(IFERROR(INDEX(FCSTSDV!$D$2:$L$72,MATCH('31.10'!$D98,FCSTSDV!$C$2:$C$72,0),MATCH('31.10'!T$3,FCSTSDV!$D$1:$L$1,0)),0)/'31.10'!$E98,1)</f>
        <v>0</v>
      </c>
      <c r="U98" s="92">
        <f>+ROUND(IFERROR(INDEX(FCSTSDV!$D$2:$L$72,MATCH('31.10'!$D98,FCSTSDV!$C$2:$C$72,0),MATCH('31.10'!U$3,FCSTSDV!$D$1:$L$1,0)),0)/'31.10'!$E98,1)</f>
        <v>0</v>
      </c>
      <c r="V98" s="92">
        <f>+ROUND(IFERROR(INDEX(FCSTSDV!$D$2:$L$72,MATCH('31.10'!$D98,FCSTSDV!$C$2:$C$72,0),MATCH('31.10'!V$3,FCSTSDV!$D$1:$L$1,0)),0)/'31.10'!$E98,1)</f>
        <v>0</v>
      </c>
      <c r="W98" s="92">
        <f>+ROUND(IFERROR(INDEX(FCSTSDV!$D$2:$L$72,MATCH('31.10'!$D98,FCSTSDV!$C$2:$C$72,0),MATCH('31.10'!W$3,FCSTSDV!$D$1:$L$1,0)),0)/'31.10'!$E98,1)</f>
        <v>0</v>
      </c>
      <c r="X98" s="92">
        <f>+ROUND(IFERROR(INDEX(FCSTSDV!$D$2:$L$72,MATCH('31.10'!$D98,FCSTSDV!$C$2:$C$72,0),MATCH('31.10'!X$3,FCSTSDV!$D$1:$L$1,0)),0)/'31.10'!$E98,1)</f>
        <v>0</v>
      </c>
      <c r="Y98" s="92">
        <f>+ROUND(IFERROR(INDEX(FCSTSDV!$D$2:$L$72,MATCH('31.10'!$D98,FCSTSDV!$C$2:$C$72,0),MATCH('31.10'!Y$3,FCSTSDV!$D$1:$L$1,0)),0)/'31.10'!$E98,1)</f>
        <v>0</v>
      </c>
      <c r="Z98" s="92">
        <f>+ROUND(IFERROR(INDEX(FCSTSDV!$D$2:$L$72,MATCH('31.10'!$D98,FCSTSDV!$C$2:$C$72,0),MATCH('31.10'!Z$3,FCSTSDV!$D$1:$L$1,0)),0)/'31.10'!$E98,1)</f>
        <v>0</v>
      </c>
      <c r="AA98" s="92">
        <f>+ROUND(IFERROR(INDEX(FCSTSDV!$D$2:$L$72,MATCH('31.10'!$D98,FCSTSDV!$C$2:$C$72,0),MATCH('31.10'!AA$3,FCSTSDV!$D$1:$L$1,0)),0)/'31.10'!$E98,1)</f>
        <v>0</v>
      </c>
      <c r="AB98" s="92">
        <f>+ROUND(IFERROR(INDEX(FCSTSDV!$D$2:$L$72,MATCH('31.10'!$D98,FCSTSDV!$C$2:$C$72,0),MATCH('31.10'!AB$3,FCSTSDV!$D$1:$L$1,0)),0)/'31.10'!$E98,1)</f>
        <v>0</v>
      </c>
      <c r="AC98" s="92">
        <f>+ROUND(IFERROR(INDEX(FCSTSDV!$D$2:$L$72,MATCH('31.10'!$D98,FCSTSDV!$C$2:$C$72,0),MATCH('31.10'!AC$3,FCSTSDV!$D$1:$L$1,0)),0)/'31.10'!$E98,1)</f>
        <v>0</v>
      </c>
      <c r="AD98" s="92">
        <f>+ROUND(IFERROR(INDEX(FCSTSDV!$D$2:$L$72,MATCH('31.10'!$D98,FCSTSDV!$C$2:$C$72,0),MATCH('31.10'!AD$3,FCSTSDV!$D$1:$L$1,0)),0)/'31.10'!$E98,1)</f>
        <v>0</v>
      </c>
      <c r="AE98" s="92" t="e">
        <f>+ROUND(INDEX(FCSTSDV!$D$2:$L$673,MATCH('31.10'!$D98,FCSTSDV!$C$2:$C$673,0),MATCH('31.10'!AE$3,FCSTSDV!$D$1:$L$1,0))/'31.10'!$E98,1)</f>
        <v>#N/A</v>
      </c>
      <c r="AF98" s="92" t="e">
        <f>+ROUND(INDEX(FCSTSDV!$D$2:$L$673,MATCH('31.10'!$D98,FCSTSDV!$C$2:$C$673,0),MATCH('31.10'!AF$3,FCSTSDV!$D$1:$L$1,0))/'31.10'!$E98,1)</f>
        <v>#N/A</v>
      </c>
      <c r="AG98" s="92" t="e">
        <f>+ROUND(INDEX(FCSTSDV!$D$2:$L$673,MATCH('31.10'!$D98,FCSTSDV!$C$2:$C$673,0),MATCH('31.10'!AG$3,FCSTSDV!$D$1:$L$1,0))/'31.10'!$E98,1)</f>
        <v>#N/A</v>
      </c>
      <c r="AH98" s="92" t="e">
        <f>+ROUND(INDEX(FCSTSDV!$D$2:$L$673,MATCH('31.10'!$D98,FCSTSDV!$C$2:$C$673,0),MATCH('31.10'!AH$3,FCSTSDV!$D$1:$L$1,0))/'31.10'!$E98,1)</f>
        <v>#N/A</v>
      </c>
      <c r="AI98" s="92" t="e">
        <f>+ROUND(INDEX(FCSTSDV!$D$2:$L$673,MATCH('31.10'!$D98,FCSTSDV!$C$2:$C$673,0),MATCH('31.10'!AI$3,FCSTSDV!$D$1:$L$1,0))/'31.10'!$E98,1)</f>
        <v>#N/A</v>
      </c>
      <c r="AJ98" s="92" t="e">
        <f>+ROUND(INDEX(FCSTSDV!$D$2:$L$673,MATCH('31.10'!$D98,FCSTSDV!$C$2:$C$673,0),MATCH('31.10'!AJ$3,FCSTSDV!$D$1:$L$1,0))/'31.10'!$E98,1)</f>
        <v>#N/A</v>
      </c>
    </row>
    <row r="99" spans="1:36" ht="19.5" customHeight="1">
      <c r="A99" s="807"/>
      <c r="B99" s="792"/>
      <c r="C99" s="60"/>
      <c r="D99" s="52" t="s">
        <v>175</v>
      </c>
      <c r="E99" s="53" t="s">
        <v>43</v>
      </c>
      <c r="F99" s="800"/>
      <c r="G99" s="800"/>
      <c r="H99" s="827"/>
      <c r="I99" s="87">
        <f>+SUM(I97:I98)</f>
        <v>0</v>
      </c>
      <c r="J99" s="90">
        <f>+$H97+$I99-SUM(J97:J98)</f>
        <v>227</v>
      </c>
      <c r="K99" s="90">
        <f>+$H97+$I99-SUM(K97:K98)</f>
        <v>227</v>
      </c>
      <c r="L99" s="90">
        <f>+$H97+$I99-SUM(L97:L98)</f>
        <v>227</v>
      </c>
      <c r="M99" s="90">
        <f>+$H97+$I99-SUM(M97:M98)</f>
        <v>227</v>
      </c>
      <c r="N99" s="90">
        <f t="shared" ref="N99:AC99" si="34">+$H97+$I99-SUM(N97:N98)</f>
        <v>227</v>
      </c>
      <c r="O99" s="90">
        <f t="shared" si="34"/>
        <v>227</v>
      </c>
      <c r="P99" s="90">
        <f t="shared" si="34"/>
        <v>227</v>
      </c>
      <c r="Q99" s="90">
        <f t="shared" si="34"/>
        <v>227</v>
      </c>
      <c r="R99" s="90">
        <f t="shared" si="34"/>
        <v>227</v>
      </c>
      <c r="S99" s="90">
        <f t="shared" si="34"/>
        <v>227</v>
      </c>
      <c r="T99" s="90">
        <f t="shared" si="34"/>
        <v>227</v>
      </c>
      <c r="U99" s="90">
        <f t="shared" si="34"/>
        <v>227</v>
      </c>
      <c r="V99" s="90">
        <f t="shared" si="34"/>
        <v>227</v>
      </c>
      <c r="W99" s="90">
        <f t="shared" si="34"/>
        <v>227</v>
      </c>
      <c r="X99" s="90">
        <f t="shared" si="34"/>
        <v>227</v>
      </c>
      <c r="Y99" s="90">
        <f t="shared" si="34"/>
        <v>227</v>
      </c>
      <c r="Z99" s="90">
        <f t="shared" si="34"/>
        <v>227</v>
      </c>
      <c r="AA99" s="90">
        <f t="shared" si="34"/>
        <v>227</v>
      </c>
      <c r="AB99" s="90">
        <f t="shared" si="34"/>
        <v>227</v>
      </c>
      <c r="AC99" s="90">
        <f t="shared" si="34"/>
        <v>227</v>
      </c>
      <c r="AD99" s="90">
        <f t="shared" ref="AD99:AJ99" si="35">+AC99-SUM(AD97:AD98)</f>
        <v>227</v>
      </c>
      <c r="AE99" s="90" t="e">
        <f t="shared" si="35"/>
        <v>#N/A</v>
      </c>
      <c r="AF99" s="90" t="e">
        <f t="shared" si="35"/>
        <v>#N/A</v>
      </c>
      <c r="AG99" s="90" t="e">
        <f t="shared" si="35"/>
        <v>#N/A</v>
      </c>
      <c r="AH99" s="90" t="e">
        <f t="shared" si="35"/>
        <v>#N/A</v>
      </c>
      <c r="AI99" s="90" t="e">
        <f t="shared" si="35"/>
        <v>#N/A</v>
      </c>
      <c r="AJ99" s="90" t="e">
        <f t="shared" si="35"/>
        <v>#N/A</v>
      </c>
    </row>
    <row r="100" spans="1:36" ht="19.5" customHeight="1">
      <c r="A100" s="806" t="s">
        <v>172</v>
      </c>
      <c r="B100" s="791" t="s">
        <v>178</v>
      </c>
      <c r="C100" s="63"/>
      <c r="D100" s="73" t="s">
        <v>76</v>
      </c>
      <c r="E100" s="44">
        <v>2500</v>
      </c>
      <c r="F100" s="798"/>
      <c r="G100" s="798"/>
      <c r="H100" s="826">
        <f>+VLOOKUP(B100,'[5]TÚI BÓNG'!$B$4:$E$153,4,0)</f>
        <v>171</v>
      </c>
      <c r="I100" s="81">
        <f>+ROUND(IFERROR(VLOOKUP(D100,FCSTSDV!$C$2:$C$72,26,0),0)/'31.10'!E100+0,0)</f>
        <v>0</v>
      </c>
      <c r="J100" s="92">
        <f>+ROUND(IFERROR(INDEX(FCSTSDV!$D$2:$L$72,MATCH('31.10'!$D100,FCSTSDV!$C$2:$C$72,0),MATCH('31.10'!J$3,FCSTSDV!$D$1:$L$1,0)),0)/'31.10'!$E100,1)</f>
        <v>0</v>
      </c>
      <c r="K100" s="92">
        <f>+ROUND(IFERROR(INDEX(FCSTSDV!$D$2:$L$72,MATCH('31.10'!$D100,FCSTSDV!$C$2:$C$72,0),MATCH('31.10'!K$3,FCSTSDV!$D$1:$L$1,0)),0)/'31.10'!$E100,1)</f>
        <v>0</v>
      </c>
      <c r="L100" s="92">
        <f>+ROUND(IFERROR(INDEX(FCSTSDV!$D$2:$L$72,MATCH('31.10'!$D100,FCSTSDV!$C$2:$C$72,0),MATCH('31.10'!L$3,FCSTSDV!$D$1:$L$1,0)),0)/'31.10'!$E100,1)</f>
        <v>0</v>
      </c>
      <c r="M100" s="92">
        <f>+ROUND(IFERROR(INDEX(FCSTSDV!$D$2:$L$72,MATCH('31.10'!$D100,FCSTSDV!$C$2:$C$72,0),MATCH('31.10'!M$3,FCSTSDV!$D$1:$L$1,0)),0)/'31.10'!$E100,1)</f>
        <v>0</v>
      </c>
      <c r="N100" s="92">
        <f>+ROUND(IFERROR(INDEX(FCSTSDV!$D$2:$L$72,MATCH('31.10'!$D100,FCSTSDV!$C$2:$C$72,0),MATCH('31.10'!N$3,FCSTSDV!$D$1:$L$1,0)),0)/'31.10'!$E100,1)</f>
        <v>0</v>
      </c>
      <c r="O100" s="92">
        <f>+ROUND(IFERROR(INDEX(FCSTSDV!$D$2:$L$72,MATCH('31.10'!$D100,FCSTSDV!$C$2:$C$72,0),MATCH('31.10'!O$3,FCSTSDV!$D$1:$L$1,0)),0)/'31.10'!$E100,1)</f>
        <v>0</v>
      </c>
      <c r="P100" s="92">
        <f>+ROUND(IFERROR(INDEX(FCSTSDV!$D$2:$L$72,MATCH('31.10'!$D100,FCSTSDV!$C$2:$C$72,0),MATCH('31.10'!P$3,FCSTSDV!$D$1:$L$1,0)),0)/'31.10'!$E100,1)</f>
        <v>0</v>
      </c>
      <c r="Q100" s="92">
        <f>+ROUND(IFERROR(INDEX(FCSTSDV!$D$2:$L$72,MATCH('31.10'!$D100,FCSTSDV!$C$2:$C$72,0),MATCH('31.10'!Q$3,FCSTSDV!$D$1:$L$1,0)),0)/'31.10'!$E100,1)</f>
        <v>0</v>
      </c>
      <c r="R100" s="92">
        <f>+ROUND(IFERROR(INDEX(FCSTSDV!$D$2:$L$72,MATCH('31.10'!$D100,FCSTSDV!$C$2:$C$72,0),MATCH('31.10'!R$3,FCSTSDV!$D$1:$L$1,0)),0)/'31.10'!$E100,1)</f>
        <v>0</v>
      </c>
      <c r="S100" s="92">
        <f>+ROUND(IFERROR(INDEX(FCSTSDV!$D$2:$L$72,MATCH('31.10'!$D100,FCSTSDV!$C$2:$C$72,0),MATCH('31.10'!S$3,FCSTSDV!$D$1:$L$1,0)),0)/'31.10'!$E100,1)</f>
        <v>0</v>
      </c>
      <c r="T100" s="92">
        <f>+ROUND(IFERROR(INDEX(FCSTSDV!$D$2:$L$72,MATCH('31.10'!$D100,FCSTSDV!$C$2:$C$72,0),MATCH('31.10'!T$3,FCSTSDV!$D$1:$L$1,0)),0)/'31.10'!$E100,1)</f>
        <v>0</v>
      </c>
      <c r="U100" s="92">
        <f>+ROUND(IFERROR(INDEX(FCSTSDV!$D$2:$L$72,MATCH('31.10'!$D100,FCSTSDV!$C$2:$C$72,0),MATCH('31.10'!U$3,FCSTSDV!$D$1:$L$1,0)),0)/'31.10'!$E100,1)</f>
        <v>0</v>
      </c>
      <c r="V100" s="92">
        <f>+ROUND(IFERROR(INDEX(FCSTSDV!$D$2:$L$72,MATCH('31.10'!$D100,FCSTSDV!$C$2:$C$72,0),MATCH('31.10'!V$3,FCSTSDV!$D$1:$L$1,0)),0)/'31.10'!$E100,1)</f>
        <v>0</v>
      </c>
      <c r="W100" s="92">
        <f>+ROUND(IFERROR(INDEX(FCSTSDV!$D$2:$L$72,MATCH('31.10'!$D100,FCSTSDV!$C$2:$C$72,0),MATCH('31.10'!W$3,FCSTSDV!$D$1:$L$1,0)),0)/'31.10'!$E100,1)</f>
        <v>0</v>
      </c>
      <c r="X100" s="92">
        <f>+ROUND(IFERROR(INDEX(FCSTSDV!$D$2:$L$72,MATCH('31.10'!$D100,FCSTSDV!$C$2:$C$72,0),MATCH('31.10'!X$3,FCSTSDV!$D$1:$L$1,0)),0)/'31.10'!$E100,1)</f>
        <v>0</v>
      </c>
      <c r="Y100" s="92">
        <f>+ROUND(IFERROR(INDEX(FCSTSDV!$D$2:$L$72,MATCH('31.10'!$D100,FCSTSDV!$C$2:$C$72,0),MATCH('31.10'!Y$3,FCSTSDV!$D$1:$L$1,0)),0)/'31.10'!$E100,1)</f>
        <v>0</v>
      </c>
      <c r="Z100" s="92">
        <f>+ROUND(IFERROR(INDEX(FCSTSDV!$D$2:$L$72,MATCH('31.10'!$D100,FCSTSDV!$C$2:$C$72,0),MATCH('31.10'!Z$3,FCSTSDV!$D$1:$L$1,0)),0)/'31.10'!$E100,1)</f>
        <v>0</v>
      </c>
      <c r="AA100" s="92">
        <f>+ROUND(IFERROR(INDEX(FCSTSDV!$D$2:$L$72,MATCH('31.10'!$D100,FCSTSDV!$C$2:$C$72,0),MATCH('31.10'!AA$3,FCSTSDV!$D$1:$L$1,0)),0)/'31.10'!$E100,1)</f>
        <v>0</v>
      </c>
      <c r="AB100" s="92">
        <f>+ROUND(IFERROR(INDEX(FCSTSDV!$D$2:$L$72,MATCH('31.10'!$D100,FCSTSDV!$C$2:$C$72,0),MATCH('31.10'!AB$3,FCSTSDV!$D$1:$L$1,0)),0)/'31.10'!$E100,1)</f>
        <v>0</v>
      </c>
      <c r="AC100" s="92">
        <f>+ROUND(IFERROR(INDEX(FCSTSDV!$D$2:$L$72,MATCH('31.10'!$D100,FCSTSDV!$C$2:$C$72,0),MATCH('31.10'!AC$3,FCSTSDV!$D$1:$L$1,0)),0)/'31.10'!$E100,1)</f>
        <v>0</v>
      </c>
      <c r="AD100" s="92">
        <f>+ROUND(IFERROR(INDEX(FCSTSDV!$D$2:$L$72,MATCH('31.10'!$D100,FCSTSDV!$C$2:$C$72,0),MATCH('31.10'!AD$3,FCSTSDV!$D$1:$L$1,0)),0)/'31.10'!$E100,1)</f>
        <v>0</v>
      </c>
      <c r="AE100" s="92" t="e">
        <f>+ROUND(INDEX(FCSTSDV!$D$2:$L$673,MATCH('31.10'!$D100,FCSTSDV!$C$2:$C$673,0),MATCH('31.10'!AE$3,FCSTSDV!$D$1:$L$1,0))/'31.10'!$E100,1)</f>
        <v>#N/A</v>
      </c>
      <c r="AF100" s="92" t="e">
        <f>+ROUND(INDEX(FCSTSDV!$D$2:$L$673,MATCH('31.10'!$D100,FCSTSDV!$C$2:$C$673,0),MATCH('31.10'!AF$3,FCSTSDV!$D$1:$L$1,0))/'31.10'!$E100,1)</f>
        <v>#N/A</v>
      </c>
      <c r="AG100" s="92" t="e">
        <f>+ROUND(INDEX(FCSTSDV!$D$2:$L$673,MATCH('31.10'!$D100,FCSTSDV!$C$2:$C$673,0),MATCH('31.10'!AG$3,FCSTSDV!$D$1:$L$1,0))/'31.10'!$E100,1)</f>
        <v>#N/A</v>
      </c>
      <c r="AH100" s="92" t="e">
        <f>+ROUND(INDEX(FCSTSDV!$D$2:$L$673,MATCH('31.10'!$D100,FCSTSDV!$C$2:$C$673,0),MATCH('31.10'!AH$3,FCSTSDV!$D$1:$L$1,0))/'31.10'!$E100,1)</f>
        <v>#N/A</v>
      </c>
      <c r="AI100" s="92" t="e">
        <f>+ROUND(INDEX(FCSTSDV!$D$2:$L$673,MATCH('31.10'!$D100,FCSTSDV!$C$2:$C$673,0),MATCH('31.10'!AI$3,FCSTSDV!$D$1:$L$1,0))/'31.10'!$E100,1)</f>
        <v>#N/A</v>
      </c>
      <c r="AJ100" s="92" t="e">
        <f>+ROUND(INDEX(FCSTSDV!$D$2:$L$673,MATCH('31.10'!$D100,FCSTSDV!$C$2:$C$673,0),MATCH('31.10'!AJ$3,FCSTSDV!$D$1:$L$1,0))/'31.10'!$E100,1)</f>
        <v>#N/A</v>
      </c>
    </row>
    <row r="101" spans="1:36" ht="20.100000000000001" customHeight="1">
      <c r="A101" s="807"/>
      <c r="B101" s="792"/>
      <c r="C101" s="60"/>
      <c r="D101" s="52" t="s">
        <v>175</v>
      </c>
      <c r="E101" s="53" t="s">
        <v>43</v>
      </c>
      <c r="F101" s="800"/>
      <c r="G101" s="800"/>
      <c r="H101" s="827"/>
      <c r="I101" s="87">
        <f>+I100</f>
        <v>0</v>
      </c>
      <c r="J101" s="90">
        <f t="shared" ref="J101:AC101" si="36">$H100+$I101-J100</f>
        <v>171</v>
      </c>
      <c r="K101" s="90">
        <f t="shared" si="36"/>
        <v>171</v>
      </c>
      <c r="L101" s="90">
        <f t="shared" si="36"/>
        <v>171</v>
      </c>
      <c r="M101" s="90">
        <f t="shared" si="36"/>
        <v>171</v>
      </c>
      <c r="N101" s="90">
        <f t="shared" si="36"/>
        <v>171</v>
      </c>
      <c r="O101" s="90">
        <f t="shared" si="36"/>
        <v>171</v>
      </c>
      <c r="P101" s="90">
        <f t="shared" si="36"/>
        <v>171</v>
      </c>
      <c r="Q101" s="90">
        <f t="shared" si="36"/>
        <v>171</v>
      </c>
      <c r="R101" s="90">
        <f t="shared" si="36"/>
        <v>171</v>
      </c>
      <c r="S101" s="90">
        <f t="shared" si="36"/>
        <v>171</v>
      </c>
      <c r="T101" s="90">
        <f t="shared" si="36"/>
        <v>171</v>
      </c>
      <c r="U101" s="90">
        <f t="shared" si="36"/>
        <v>171</v>
      </c>
      <c r="V101" s="90">
        <f t="shared" si="36"/>
        <v>171</v>
      </c>
      <c r="W101" s="90">
        <f t="shared" si="36"/>
        <v>171</v>
      </c>
      <c r="X101" s="90">
        <f t="shared" si="36"/>
        <v>171</v>
      </c>
      <c r="Y101" s="90">
        <f t="shared" si="36"/>
        <v>171</v>
      </c>
      <c r="Z101" s="90">
        <f t="shared" si="36"/>
        <v>171</v>
      </c>
      <c r="AA101" s="90">
        <f t="shared" si="36"/>
        <v>171</v>
      </c>
      <c r="AB101" s="90">
        <f t="shared" si="36"/>
        <v>171</v>
      </c>
      <c r="AC101" s="90">
        <f t="shared" si="36"/>
        <v>171</v>
      </c>
      <c r="AD101" s="90">
        <f t="shared" ref="AD101:AJ101" si="37">AC101-AD100</f>
        <v>171</v>
      </c>
      <c r="AE101" s="90" t="e">
        <f t="shared" si="37"/>
        <v>#N/A</v>
      </c>
      <c r="AF101" s="90" t="e">
        <f t="shared" si="37"/>
        <v>#N/A</v>
      </c>
      <c r="AG101" s="90" t="e">
        <f t="shared" si="37"/>
        <v>#N/A</v>
      </c>
      <c r="AH101" s="90" t="e">
        <f t="shared" si="37"/>
        <v>#N/A</v>
      </c>
      <c r="AI101" s="90" t="e">
        <f t="shared" si="37"/>
        <v>#N/A</v>
      </c>
      <c r="AJ101" s="90" t="e">
        <f t="shared" si="37"/>
        <v>#N/A</v>
      </c>
    </row>
    <row r="102" spans="1:36" ht="20.100000000000001" customHeight="1">
      <c r="A102" s="806" t="s">
        <v>172</v>
      </c>
      <c r="B102" s="791" t="s">
        <v>179</v>
      </c>
      <c r="C102" s="63"/>
      <c r="D102" s="73" t="s">
        <v>74</v>
      </c>
      <c r="E102" s="44">
        <v>2500</v>
      </c>
      <c r="F102" s="798"/>
      <c r="G102" s="798"/>
      <c r="H102" s="826">
        <f>+VLOOKUP(B102,'[5]TÚI BÓNG'!$B$4:$E$153,4,0)</f>
        <v>315</v>
      </c>
      <c r="I102" s="79">
        <f>+IFERROR(VLOOKUP(D102,FCSTSDV!$C$2:$C$72,26,0),0)/'31.10'!E102</f>
        <v>0</v>
      </c>
      <c r="J102" s="115" t="e">
        <f t="array" ref="J102">+INDEX(FCSTSDV!$D$2:$L$72,MATCH('31.10'!$D102,FCSTSDV!$C$2:$C$72,0),MATCH('31.10'!J$3,FCSTSDV!$D$1:$L$1,0))/'31.10'!$E102</f>
        <v>#N/A</v>
      </c>
      <c r="K102" s="115" t="e">
        <f t="array" ref="K102">+INDEX(FCSTSDV!$D$2:$L$72,MATCH('31.10'!$D102,FCSTSDV!$C$2:$C$72,0),MATCH('31.10'!K$3,FCSTSDV!$D$1:$L$1,0))/'31.10'!$E102</f>
        <v>#N/A</v>
      </c>
      <c r="L102" s="115" t="e">
        <f t="array" ref="L102">+INDEX(FCSTSDV!$D$2:$L$72,MATCH('31.10'!$D102,FCSTSDV!$C$2:$C$72,0),MATCH('31.10'!L$3,FCSTSDV!$D$1:$L$1,0))/'31.10'!$E102</f>
        <v>#N/A</v>
      </c>
      <c r="M102" s="115" t="e">
        <f t="array" ref="M102">+INDEX(FCSTSDV!$D$2:$L$72,MATCH('31.10'!$D102,FCSTSDV!$C$2:$C$72,0),MATCH('31.10'!M$3,FCSTSDV!$D$1:$L$1,0))/'31.10'!$E102</f>
        <v>#N/A</v>
      </c>
      <c r="N102" s="115" t="e">
        <f t="array" ref="N102">+INDEX(FCSTSDV!$D$2:$L$72,MATCH('31.10'!$D102,FCSTSDV!$C$2:$C$72,0),MATCH('31.10'!N$3,FCSTSDV!$D$1:$L$1,0))/'31.10'!$E102</f>
        <v>#N/A</v>
      </c>
      <c r="O102" s="115" t="e">
        <f t="array" ref="O102">+INDEX(FCSTSDV!$D$2:$L$72,MATCH('31.10'!$D102,FCSTSDV!$C$2:$C$72,0),MATCH('31.10'!O$3,FCSTSDV!$D$1:$L$1,0))/'31.10'!$E102</f>
        <v>#N/A</v>
      </c>
      <c r="P102" s="115" t="e">
        <f t="array" ref="P102">+INDEX(FCSTSDV!$D$2:$L$72,MATCH('31.10'!$D102,FCSTSDV!$C$2:$C$72,0),MATCH('31.10'!P$3,FCSTSDV!$D$1:$L$1,0))/'31.10'!$E102</f>
        <v>#N/A</v>
      </c>
      <c r="Q102" s="115" t="e">
        <f t="array" ref="Q102">+INDEX(FCSTSDV!$D$2:$L$72,MATCH('31.10'!$D102,FCSTSDV!$C$2:$C$72,0),MATCH('31.10'!Q$3,FCSTSDV!$D$1:$L$1,0))/'31.10'!$E102</f>
        <v>#N/A</v>
      </c>
      <c r="R102" s="115" t="e">
        <f t="array" ref="R102">+INDEX(FCSTSDV!$D$2:$L$72,MATCH('31.10'!$D102,FCSTSDV!$C$2:$C$72,0),MATCH('31.10'!R$3,FCSTSDV!$D$1:$L$1,0))/'31.10'!$E102</f>
        <v>#N/A</v>
      </c>
      <c r="S102" s="115" t="e">
        <f t="array" ref="S102">+INDEX(FCSTSDV!$D$2:$L$72,MATCH('31.10'!$D102,FCSTSDV!$C$2:$C$72,0),MATCH('31.10'!S$3,FCSTSDV!$D$1:$L$1,0))/'31.10'!$E102</f>
        <v>#N/A</v>
      </c>
      <c r="T102" s="115" t="e">
        <f t="array" ref="T102">+INDEX(FCSTSDV!$D$2:$L$72,MATCH('31.10'!$D102,FCSTSDV!$C$2:$C$72,0),MATCH('31.10'!T$3,FCSTSDV!$D$1:$L$1,0))/'31.10'!$E102</f>
        <v>#N/A</v>
      </c>
      <c r="U102" s="115" t="e">
        <f t="array" ref="U102">+INDEX(FCSTSDV!$D$2:$L$72,MATCH('31.10'!$D102,FCSTSDV!$C$2:$C$72,0),MATCH('31.10'!U$3,FCSTSDV!$D$1:$L$1,0))/'31.10'!$E102</f>
        <v>#N/A</v>
      </c>
      <c r="V102" s="115" t="e">
        <f t="array" ref="V102">+INDEX(FCSTSDV!$D$2:$L$72,MATCH('31.10'!$D102,FCSTSDV!$C$2:$C$72,0),MATCH('31.10'!V$3,FCSTSDV!$D$1:$L$1,0))/'31.10'!$E102</f>
        <v>#N/A</v>
      </c>
      <c r="W102" s="115" t="e">
        <f t="array" ref="W102">+INDEX(FCSTSDV!$D$2:$L$72,MATCH('31.10'!$D102,FCSTSDV!$C$2:$C$72,0),MATCH('31.10'!W$3,FCSTSDV!$D$1:$L$1,0))/'31.10'!$E102</f>
        <v>#N/A</v>
      </c>
      <c r="X102" s="115" t="e">
        <f t="array" ref="X102">+INDEX(FCSTSDV!$D$2:$L$72,MATCH('31.10'!$D102,FCSTSDV!$C$2:$C$72,0),MATCH('31.10'!X$3,FCSTSDV!$D$1:$L$1,0))/'31.10'!$E102</f>
        <v>#N/A</v>
      </c>
      <c r="Y102" s="115" t="e">
        <f t="array" ref="Y102">+INDEX(FCSTSDV!$D$2:$L$72,MATCH('31.10'!$D102,FCSTSDV!$C$2:$C$72,0),MATCH('31.10'!Y$3,FCSTSDV!$D$1:$L$1,0))/'31.10'!$E102</f>
        <v>#N/A</v>
      </c>
      <c r="Z102" s="92" t="e">
        <f>+ROUND(INDEX(FCSTSDV!$D$2:$L$673,MATCH('31.10'!$D102,FCSTSDV!$C$2:$C$673,0),MATCH('31.10'!Z$3,FCSTSDV!$D$1:$L$1,0))/'31.10'!$E102,1)</f>
        <v>#N/A</v>
      </c>
      <c r="AA102" s="92" t="e">
        <f>+ROUND(INDEX(FCSTSDV!$D$2:$L$673,MATCH('31.10'!$D102,FCSTSDV!$C$2:$C$673,0),MATCH('31.10'!AA$3,FCSTSDV!$D$1:$L$1,0))/'31.10'!$E102,1)</f>
        <v>#N/A</v>
      </c>
      <c r="AB102" s="92" t="e">
        <f>+ROUND(INDEX(FCSTSDV!$D$2:$L$673,MATCH('31.10'!$D102,FCSTSDV!$C$2:$C$673,0),MATCH('31.10'!AB$3,FCSTSDV!$D$1:$L$1,0))/'31.10'!$E102,1)</f>
        <v>#N/A</v>
      </c>
      <c r="AC102" s="92" t="e">
        <f>+ROUND(INDEX(FCSTSDV!$D$2:$L$673,MATCH('31.10'!$D102,FCSTSDV!$C$2:$C$673,0),MATCH('31.10'!AC$3,FCSTSDV!$D$1:$L$1,0))/'31.10'!$E102,1)</f>
        <v>#N/A</v>
      </c>
      <c r="AD102" s="92" t="e">
        <f>+ROUND(INDEX(FCSTSDV!$D$2:$L$673,MATCH('31.10'!$D102,FCSTSDV!$C$2:$C$673,0),MATCH('31.10'!AD$3,FCSTSDV!$D$1:$L$1,0))/'31.10'!$E102,1)</f>
        <v>#N/A</v>
      </c>
      <c r="AE102" s="92" t="e">
        <f>+ROUND(INDEX(FCSTSDV!$D$2:$L$673,MATCH('31.10'!$D102,FCSTSDV!$C$2:$C$673,0),MATCH('31.10'!AE$3,FCSTSDV!$D$1:$L$1,0))/'31.10'!$E102,1)</f>
        <v>#N/A</v>
      </c>
      <c r="AF102" s="92" t="e">
        <f>+ROUND(INDEX(FCSTSDV!$D$2:$L$673,MATCH('31.10'!$D102,FCSTSDV!$C$2:$C$673,0),MATCH('31.10'!AF$3,FCSTSDV!$D$1:$L$1,0))/'31.10'!$E102,1)</f>
        <v>#N/A</v>
      </c>
      <c r="AG102" s="92" t="e">
        <f>+ROUND(INDEX(FCSTSDV!$D$2:$L$673,MATCH('31.10'!$D102,FCSTSDV!$C$2:$C$673,0),MATCH('31.10'!AG$3,FCSTSDV!$D$1:$L$1,0))/'31.10'!$E102,1)</f>
        <v>#N/A</v>
      </c>
      <c r="AH102" s="92" t="e">
        <f>+ROUND(INDEX(FCSTSDV!$D$2:$L$673,MATCH('31.10'!$D102,FCSTSDV!$C$2:$C$673,0),MATCH('31.10'!AH$3,FCSTSDV!$D$1:$L$1,0))/'31.10'!$E102,1)</f>
        <v>#N/A</v>
      </c>
      <c r="AI102" s="92" t="e">
        <f>+ROUND(INDEX(FCSTSDV!$D$2:$L$673,MATCH('31.10'!$D102,FCSTSDV!$C$2:$C$673,0),MATCH('31.10'!AI$3,FCSTSDV!$D$1:$L$1,0))/'31.10'!$E102,1)</f>
        <v>#N/A</v>
      </c>
      <c r="AJ102" s="92" t="e">
        <f>+ROUND(INDEX(FCSTSDV!$D$2:$L$673,MATCH('31.10'!$D102,FCSTSDV!$C$2:$C$673,0),MATCH('31.10'!AJ$3,FCSTSDV!$D$1:$L$1,0))/'31.10'!$E102,1)</f>
        <v>#N/A</v>
      </c>
    </row>
    <row r="103" spans="1:36" ht="20.100000000000001" customHeight="1">
      <c r="A103" s="813"/>
      <c r="B103" s="795"/>
      <c r="C103" s="57"/>
      <c r="D103" s="32" t="s">
        <v>87</v>
      </c>
      <c r="E103" s="49">
        <v>2500</v>
      </c>
      <c r="F103" s="799"/>
      <c r="G103" s="799"/>
      <c r="H103" s="830"/>
      <c r="I103" s="81">
        <v>0</v>
      </c>
      <c r="J103" s="114" t="e">
        <f t="array" ref="J103">+INDEX(FCSTSDV!$D$2:$L$72,MATCH('31.10'!$D103,FCSTSDV!$C$2:$C$72,0),MATCH('31.10'!J$3,FCSTSDV!$D$1:$L$1,0))/'31.10'!$E103</f>
        <v>#N/A</v>
      </c>
      <c r="K103" s="114" t="e">
        <f t="array" ref="K103">+INDEX(FCSTSDV!$D$2:$L$72,MATCH('31.10'!$D103,FCSTSDV!$C$2:$C$72,0),MATCH('31.10'!K$3,FCSTSDV!$D$1:$L$1,0))/'31.10'!$E103</f>
        <v>#N/A</v>
      </c>
      <c r="L103" s="114" t="e">
        <f t="array" ref="L103">+INDEX(FCSTSDV!$D$2:$L$72,MATCH('31.10'!$D103,FCSTSDV!$C$2:$C$72,0),MATCH('31.10'!L$3,FCSTSDV!$D$1:$L$1,0))/'31.10'!$E103</f>
        <v>#N/A</v>
      </c>
      <c r="M103" s="114" t="e">
        <f t="array" ref="M103">+INDEX(FCSTSDV!$D$2:$L$72,MATCH('31.10'!$D103,FCSTSDV!$C$2:$C$72,0),MATCH('31.10'!M$3,FCSTSDV!$D$1:$L$1,0))/'31.10'!$E103</f>
        <v>#N/A</v>
      </c>
      <c r="N103" s="114" t="e">
        <f t="array" ref="N103">+INDEX(FCSTSDV!$D$2:$L$72,MATCH('31.10'!$D103,FCSTSDV!$C$2:$C$72,0),MATCH('31.10'!N$3,FCSTSDV!$D$1:$L$1,0))/'31.10'!$E103</f>
        <v>#N/A</v>
      </c>
      <c r="O103" s="114" t="e">
        <f t="array" ref="O103">+INDEX(FCSTSDV!$D$2:$L$72,MATCH('31.10'!$D103,FCSTSDV!$C$2:$C$72,0),MATCH('31.10'!O$3,FCSTSDV!$D$1:$L$1,0))/'31.10'!$E103</f>
        <v>#N/A</v>
      </c>
      <c r="P103" s="114" t="e">
        <f t="array" ref="P103">+INDEX(FCSTSDV!$D$2:$L$72,MATCH('31.10'!$D103,FCSTSDV!$C$2:$C$72,0),MATCH('31.10'!P$3,FCSTSDV!$D$1:$L$1,0))/'31.10'!$E103</f>
        <v>#N/A</v>
      </c>
      <c r="Q103" s="114" t="e">
        <f t="array" ref="Q103">+INDEX(FCSTSDV!$D$2:$L$72,MATCH('31.10'!$D103,FCSTSDV!$C$2:$C$72,0),MATCH('31.10'!Q$3,FCSTSDV!$D$1:$L$1,0))/'31.10'!$E103</f>
        <v>#N/A</v>
      </c>
      <c r="R103" s="114" t="e">
        <f t="array" ref="R103">+INDEX(FCSTSDV!$D$2:$L$72,MATCH('31.10'!$D103,FCSTSDV!$C$2:$C$72,0),MATCH('31.10'!R$3,FCSTSDV!$D$1:$L$1,0))/'31.10'!$E103</f>
        <v>#N/A</v>
      </c>
      <c r="S103" s="114" t="e">
        <f t="array" ref="S103">+INDEX(FCSTSDV!$D$2:$L$72,MATCH('31.10'!$D103,FCSTSDV!$C$2:$C$72,0),MATCH('31.10'!S$3,FCSTSDV!$D$1:$L$1,0))/'31.10'!$E103</f>
        <v>#N/A</v>
      </c>
      <c r="T103" s="114" t="e">
        <f t="array" ref="T103">+INDEX(FCSTSDV!$D$2:$L$72,MATCH('31.10'!$D103,FCSTSDV!$C$2:$C$72,0),MATCH('31.10'!T$3,FCSTSDV!$D$1:$L$1,0))/'31.10'!$E103</f>
        <v>#N/A</v>
      </c>
      <c r="U103" s="114" t="e">
        <f t="array" ref="U103">+INDEX(FCSTSDV!$D$2:$L$72,MATCH('31.10'!$D103,FCSTSDV!$C$2:$C$72,0),MATCH('31.10'!U$3,FCSTSDV!$D$1:$L$1,0))/'31.10'!$E103</f>
        <v>#N/A</v>
      </c>
      <c r="V103" s="114" t="e">
        <f t="array" ref="V103">+INDEX(FCSTSDV!$D$2:$L$72,MATCH('31.10'!$D103,FCSTSDV!$C$2:$C$72,0),MATCH('31.10'!V$3,FCSTSDV!$D$1:$L$1,0))/'31.10'!$E103</f>
        <v>#N/A</v>
      </c>
      <c r="W103" s="114" t="e">
        <f t="array" ref="W103">+INDEX(FCSTSDV!$D$2:$L$72,MATCH('31.10'!$D103,FCSTSDV!$C$2:$C$72,0),MATCH('31.10'!W$3,FCSTSDV!$D$1:$L$1,0))/'31.10'!$E103</f>
        <v>#N/A</v>
      </c>
      <c r="X103" s="114" t="e">
        <f t="array" ref="X103">+INDEX(FCSTSDV!$D$2:$L$72,MATCH('31.10'!$D103,FCSTSDV!$C$2:$C$72,0),MATCH('31.10'!X$3,FCSTSDV!$D$1:$L$1,0))/'31.10'!$E103</f>
        <v>#N/A</v>
      </c>
      <c r="Y103" s="114" t="e">
        <f t="array" ref="Y103">+INDEX(FCSTSDV!$D$2:$L$72,MATCH('31.10'!$D103,FCSTSDV!$C$2:$C$72,0),MATCH('31.10'!Y$3,FCSTSDV!$D$1:$L$1,0))/'31.10'!$E103</f>
        <v>#N/A</v>
      </c>
      <c r="Z103" s="92" t="e">
        <f>+ROUND(INDEX(FCSTSDV!$D$2:$L$673,MATCH('31.10'!$D103,FCSTSDV!$C$2:$C$673,0),MATCH('31.10'!Z$3,FCSTSDV!$D$1:$L$1,0))/'31.10'!$E103,1)</f>
        <v>#N/A</v>
      </c>
      <c r="AA103" s="92" t="e">
        <f>+ROUND(INDEX(FCSTSDV!$D$2:$L$673,MATCH('31.10'!$D103,FCSTSDV!$C$2:$C$673,0),MATCH('31.10'!AA$3,FCSTSDV!$D$1:$L$1,0))/'31.10'!$E103,1)</f>
        <v>#N/A</v>
      </c>
      <c r="AB103" s="92" t="e">
        <f>+ROUND(INDEX(FCSTSDV!$D$2:$L$673,MATCH('31.10'!$D103,FCSTSDV!$C$2:$C$673,0),MATCH('31.10'!AB$3,FCSTSDV!$D$1:$L$1,0))/'31.10'!$E103,1)</f>
        <v>#N/A</v>
      </c>
      <c r="AC103" s="92" t="e">
        <f>+ROUND(INDEX(FCSTSDV!$D$2:$L$673,MATCH('31.10'!$D103,FCSTSDV!$C$2:$C$673,0),MATCH('31.10'!AC$3,FCSTSDV!$D$1:$L$1,0))/'31.10'!$E103,1)</f>
        <v>#N/A</v>
      </c>
      <c r="AD103" s="92" t="e">
        <f>+ROUND(INDEX(FCSTSDV!$D$2:$L$673,MATCH('31.10'!$D103,FCSTSDV!$C$2:$C$673,0),MATCH('31.10'!AD$3,FCSTSDV!$D$1:$L$1,0))/'31.10'!$E103,1)</f>
        <v>#N/A</v>
      </c>
      <c r="AE103" s="92" t="e">
        <f>+ROUND(INDEX(FCSTSDV!$D$2:$L$673,MATCH('31.10'!$D103,FCSTSDV!$C$2:$C$673,0),MATCH('31.10'!AE$3,FCSTSDV!$D$1:$L$1,0))/'31.10'!$E103,1)</f>
        <v>#N/A</v>
      </c>
      <c r="AF103" s="92" t="e">
        <f>+ROUND(INDEX(FCSTSDV!$D$2:$L$673,MATCH('31.10'!$D103,FCSTSDV!$C$2:$C$673,0),MATCH('31.10'!AF$3,FCSTSDV!$D$1:$L$1,0))/'31.10'!$E103,1)</f>
        <v>#N/A</v>
      </c>
      <c r="AG103" s="92" t="e">
        <f>+ROUND(INDEX(FCSTSDV!$D$2:$L$673,MATCH('31.10'!$D103,FCSTSDV!$C$2:$C$673,0),MATCH('31.10'!AG$3,FCSTSDV!$D$1:$L$1,0))/'31.10'!$E103,1)</f>
        <v>#N/A</v>
      </c>
      <c r="AH103" s="92" t="e">
        <f>+ROUND(INDEX(FCSTSDV!$D$2:$L$673,MATCH('31.10'!$D103,FCSTSDV!$C$2:$C$673,0),MATCH('31.10'!AH$3,FCSTSDV!$D$1:$L$1,0))/'31.10'!$E103,1)</f>
        <v>#N/A</v>
      </c>
      <c r="AI103" s="92" t="e">
        <f>+ROUND(INDEX(FCSTSDV!$D$2:$L$673,MATCH('31.10'!$D103,FCSTSDV!$C$2:$C$673,0),MATCH('31.10'!AI$3,FCSTSDV!$D$1:$L$1,0))/'31.10'!$E103,1)</f>
        <v>#N/A</v>
      </c>
      <c r="AJ103" s="92" t="e">
        <f>+ROUND(INDEX(FCSTSDV!$D$2:$L$673,MATCH('31.10'!$D103,FCSTSDV!$C$2:$C$673,0),MATCH('31.10'!AJ$3,FCSTSDV!$D$1:$L$1,0))/'31.10'!$E103,1)</f>
        <v>#N/A</v>
      </c>
    </row>
    <row r="104" spans="1:36" ht="20.100000000000001" customHeight="1">
      <c r="A104" s="807"/>
      <c r="B104" s="792"/>
      <c r="C104" s="60"/>
      <c r="D104" s="52" t="s">
        <v>175</v>
      </c>
      <c r="E104" s="53" t="s">
        <v>43</v>
      </c>
      <c r="F104" s="800"/>
      <c r="G104" s="800"/>
      <c r="H104" s="827"/>
      <c r="I104" s="87">
        <f>+I102</f>
        <v>0</v>
      </c>
      <c r="J104" s="90" t="e">
        <f>$H102+$I104-SUM(J102:J103)</f>
        <v>#N/A</v>
      </c>
      <c r="K104" s="90" t="e">
        <f>$H102+$I104-SUM(K102:K103)</f>
        <v>#N/A</v>
      </c>
      <c r="L104" s="90" t="e">
        <f>$H102+$I104-SUM(L102:L103)</f>
        <v>#N/A</v>
      </c>
      <c r="M104" s="90" t="e">
        <f>$H102+$I104-SUM(M102:M103)</f>
        <v>#N/A</v>
      </c>
      <c r="N104" s="90" t="e">
        <f t="shared" ref="N104:AC104" si="38">$H102+$I104-SUM(N102:N103)</f>
        <v>#N/A</v>
      </c>
      <c r="O104" s="90" t="e">
        <f t="shared" si="38"/>
        <v>#N/A</v>
      </c>
      <c r="P104" s="90" t="e">
        <f t="shared" si="38"/>
        <v>#N/A</v>
      </c>
      <c r="Q104" s="90" t="e">
        <f t="shared" si="38"/>
        <v>#N/A</v>
      </c>
      <c r="R104" s="90" t="e">
        <f t="shared" si="38"/>
        <v>#N/A</v>
      </c>
      <c r="S104" s="90" t="e">
        <f t="shared" si="38"/>
        <v>#N/A</v>
      </c>
      <c r="T104" s="90" t="e">
        <f t="shared" si="38"/>
        <v>#N/A</v>
      </c>
      <c r="U104" s="90" t="e">
        <f t="shared" si="38"/>
        <v>#N/A</v>
      </c>
      <c r="V104" s="90" t="e">
        <f t="shared" si="38"/>
        <v>#N/A</v>
      </c>
      <c r="W104" s="90" t="e">
        <f t="shared" si="38"/>
        <v>#N/A</v>
      </c>
      <c r="X104" s="90" t="e">
        <f t="shared" si="38"/>
        <v>#N/A</v>
      </c>
      <c r="Y104" s="90" t="e">
        <f t="shared" si="38"/>
        <v>#N/A</v>
      </c>
      <c r="Z104" s="90" t="e">
        <f t="shared" si="38"/>
        <v>#N/A</v>
      </c>
      <c r="AA104" s="90" t="e">
        <f t="shared" si="38"/>
        <v>#N/A</v>
      </c>
      <c r="AB104" s="90" t="e">
        <f t="shared" si="38"/>
        <v>#N/A</v>
      </c>
      <c r="AC104" s="90" t="e">
        <f t="shared" si="38"/>
        <v>#N/A</v>
      </c>
      <c r="AD104" s="90" t="e">
        <f t="shared" ref="AD104:AJ104" si="39">AC104-SUM(AD102:AD103)</f>
        <v>#N/A</v>
      </c>
      <c r="AE104" s="90" t="e">
        <f t="shared" si="39"/>
        <v>#N/A</v>
      </c>
      <c r="AF104" s="90" t="e">
        <f t="shared" si="39"/>
        <v>#N/A</v>
      </c>
      <c r="AG104" s="90" t="e">
        <f t="shared" si="39"/>
        <v>#N/A</v>
      </c>
      <c r="AH104" s="90" t="e">
        <f t="shared" si="39"/>
        <v>#N/A</v>
      </c>
      <c r="AI104" s="90" t="e">
        <f t="shared" si="39"/>
        <v>#N/A</v>
      </c>
      <c r="AJ104" s="90" t="e">
        <f t="shared" si="39"/>
        <v>#N/A</v>
      </c>
    </row>
    <row r="105" spans="1:36" ht="20.100000000000001" customHeight="1">
      <c r="A105" s="813" t="s">
        <v>172</v>
      </c>
      <c r="B105" s="795" t="s">
        <v>184</v>
      </c>
      <c r="C105" s="50"/>
      <c r="D105" s="123" t="s">
        <v>77</v>
      </c>
      <c r="E105" s="47">
        <v>2500</v>
      </c>
      <c r="F105" s="799"/>
      <c r="G105" s="799"/>
      <c r="H105" s="826">
        <f>+VLOOKUP(B105,'[5]TÚI BÓNG'!$B$4:$E$153,4,0)</f>
        <v>527</v>
      </c>
      <c r="I105" s="91">
        <f>+ROUND(IFERROR(VLOOKUP(D105,FCSTSDV!$C$2:$C$72,26,0),0)/'31.10'!E105+0,0)</f>
        <v>0</v>
      </c>
      <c r="J105" s="106">
        <f>+ROUND(IFERROR(INDEX(FCSTSDV!$D$2:$L$72,MATCH('31.10'!$D105,FCSTSDV!$C$2:$C$72,0),MATCH('31.10'!J$3,FCSTSDV!$D$1:$L$1,0)),0)/'31.10'!$E105,1)</f>
        <v>0</v>
      </c>
      <c r="K105" s="106">
        <f>+ROUND(IFERROR(INDEX(FCSTSDV!$D$2:$L$72,MATCH('31.10'!$D105,FCSTSDV!$C$2:$C$72,0),MATCH('31.10'!K$3,FCSTSDV!$D$1:$L$1,0)),0)/'31.10'!$E105,1)</f>
        <v>0</v>
      </c>
      <c r="L105" s="106">
        <f>+ROUND(IFERROR(INDEX(FCSTSDV!$D$2:$L$72,MATCH('31.10'!$D105,FCSTSDV!$C$2:$C$72,0),MATCH('31.10'!L$3,FCSTSDV!$D$1:$L$1,0)),0)/'31.10'!$E105,1)</f>
        <v>0</v>
      </c>
      <c r="M105" s="106">
        <f>+ROUND(IFERROR(INDEX(FCSTSDV!$D$2:$L$72,MATCH('31.10'!$D105,FCSTSDV!$C$2:$C$72,0),MATCH('31.10'!M$3,FCSTSDV!$D$1:$L$1,0)),0)/'31.10'!$E105,1)</f>
        <v>0</v>
      </c>
      <c r="N105" s="106">
        <f>+ROUND(IFERROR(INDEX(FCSTSDV!$D$2:$L$72,MATCH('31.10'!$D105,FCSTSDV!$C$2:$C$72,0),MATCH('31.10'!N$3,FCSTSDV!$D$1:$L$1,0)),0)/'31.10'!$E105,1)</f>
        <v>0</v>
      </c>
      <c r="O105" s="106">
        <f>+ROUND(IFERROR(INDEX(FCSTSDV!$D$2:$L$72,MATCH('31.10'!$D105,FCSTSDV!$C$2:$C$72,0),MATCH('31.10'!O$3,FCSTSDV!$D$1:$L$1,0)),0)/'31.10'!$E105,1)</f>
        <v>0</v>
      </c>
      <c r="P105" s="106">
        <f>+ROUND(IFERROR(INDEX(FCSTSDV!$D$2:$L$72,MATCH('31.10'!$D105,FCSTSDV!$C$2:$C$72,0),MATCH('31.10'!P$3,FCSTSDV!$D$1:$L$1,0)),0)/'31.10'!$E105,1)</f>
        <v>0</v>
      </c>
      <c r="Q105" s="106">
        <f>+ROUND(IFERROR(INDEX(FCSTSDV!$D$2:$L$72,MATCH('31.10'!$D105,FCSTSDV!$C$2:$C$72,0),MATCH('31.10'!Q$3,FCSTSDV!$D$1:$L$1,0)),0)/'31.10'!$E105,1)</f>
        <v>0</v>
      </c>
      <c r="R105" s="106">
        <f>+ROUND(IFERROR(INDEX(FCSTSDV!$D$2:$L$72,MATCH('31.10'!$D105,FCSTSDV!$C$2:$C$72,0),MATCH('31.10'!R$3,FCSTSDV!$D$1:$L$1,0)),0)/'31.10'!$E105,1)</f>
        <v>0</v>
      </c>
      <c r="S105" s="106">
        <f>+ROUND(IFERROR(INDEX(FCSTSDV!$D$2:$L$72,MATCH('31.10'!$D105,FCSTSDV!$C$2:$C$72,0),MATCH('31.10'!S$3,FCSTSDV!$D$1:$L$1,0)),0)/'31.10'!$E105,1)</f>
        <v>0</v>
      </c>
      <c r="T105" s="106">
        <f>+ROUND(IFERROR(INDEX(FCSTSDV!$D$2:$L$72,MATCH('31.10'!$D105,FCSTSDV!$C$2:$C$72,0),MATCH('31.10'!T$3,FCSTSDV!$D$1:$L$1,0)),0)/'31.10'!$E105,1)</f>
        <v>0</v>
      </c>
      <c r="U105" s="106">
        <f>+ROUND(IFERROR(INDEX(FCSTSDV!$D$2:$L$72,MATCH('31.10'!$D105,FCSTSDV!$C$2:$C$72,0),MATCH('31.10'!U$3,FCSTSDV!$D$1:$L$1,0)),0)/'31.10'!$E105,1)</f>
        <v>0</v>
      </c>
      <c r="V105" s="106">
        <f>+ROUND(IFERROR(INDEX(FCSTSDV!$D$2:$L$72,MATCH('31.10'!$D105,FCSTSDV!$C$2:$C$72,0),MATCH('31.10'!V$3,FCSTSDV!$D$1:$L$1,0)),0)/'31.10'!$E105,1)</f>
        <v>0</v>
      </c>
      <c r="W105" s="106">
        <f>+ROUND(IFERROR(INDEX(FCSTSDV!$D$2:$L$72,MATCH('31.10'!$D105,FCSTSDV!$C$2:$C$72,0),MATCH('31.10'!W$3,FCSTSDV!$D$1:$L$1,0)),0)/'31.10'!$E105,1)</f>
        <v>0</v>
      </c>
      <c r="X105" s="106">
        <f>+ROUND(IFERROR(INDEX(FCSTSDV!$D$2:$L$72,MATCH('31.10'!$D105,FCSTSDV!$C$2:$C$72,0),MATCH('31.10'!X$3,FCSTSDV!$D$1:$L$1,0)),0)/'31.10'!$E105,1)</f>
        <v>0</v>
      </c>
      <c r="Y105" s="106">
        <f>+ROUND(IFERROR(INDEX(FCSTSDV!$D$2:$L$72,MATCH('31.10'!$D105,FCSTSDV!$C$2:$C$72,0),MATCH('31.10'!Y$3,FCSTSDV!$D$1:$L$1,0)),0)/'31.10'!$E105,1)</f>
        <v>0</v>
      </c>
      <c r="Z105" s="106">
        <f>+ROUND(IFERROR(INDEX(FCSTSDV!$D$2:$L$72,MATCH('31.10'!$D105,FCSTSDV!$C$2:$C$72,0),MATCH('31.10'!Z$3,FCSTSDV!$D$1:$L$1,0)),0)/'31.10'!$E105,1)</f>
        <v>0</v>
      </c>
      <c r="AA105" s="106">
        <f>+ROUND(IFERROR(INDEX(FCSTSDV!$D$2:$L$72,MATCH('31.10'!$D105,FCSTSDV!$C$2:$C$72,0),MATCH('31.10'!AA$3,FCSTSDV!$D$1:$L$1,0)),0)/'31.10'!$E105,1)</f>
        <v>0</v>
      </c>
      <c r="AB105" s="106">
        <f>+ROUND(IFERROR(INDEX(FCSTSDV!$D$2:$L$72,MATCH('31.10'!$D105,FCSTSDV!$C$2:$C$72,0),MATCH('31.10'!AB$3,FCSTSDV!$D$1:$L$1,0)),0)/'31.10'!$E105,1)</f>
        <v>0</v>
      </c>
      <c r="AC105" s="106">
        <f>+ROUND(IFERROR(INDEX(FCSTSDV!$D$2:$L$72,MATCH('31.10'!$D105,FCSTSDV!$C$2:$C$72,0),MATCH('31.10'!AC$3,FCSTSDV!$D$1:$L$1,0)),0)/'31.10'!$E105,1)</f>
        <v>0</v>
      </c>
      <c r="AD105" s="106">
        <f>+ROUND(IFERROR(INDEX(FCSTSDV!$D$2:$L$72,MATCH('31.10'!$D105,FCSTSDV!$C$2:$C$72,0),MATCH('31.10'!AD$3,FCSTSDV!$D$1:$L$1,0)),0)/'31.10'!$E105,1)</f>
        <v>0</v>
      </c>
      <c r="AE105" s="92" t="e">
        <f>+ROUND(INDEX(FCSTSDV!$D$2:$L$673,MATCH('31.10'!$D105,FCSTSDV!$C$2:$C$673,0),MATCH('31.10'!AE$3,FCSTSDV!$D$1:$L$1,0))/'31.10'!$E105,1)</f>
        <v>#N/A</v>
      </c>
      <c r="AF105" s="92" t="e">
        <f>+ROUND(INDEX(FCSTSDV!$D$2:$L$673,MATCH('31.10'!$D105,FCSTSDV!$C$2:$C$673,0),MATCH('31.10'!AF$3,FCSTSDV!$D$1:$L$1,0))/'31.10'!$E105,1)</f>
        <v>#N/A</v>
      </c>
      <c r="AG105" s="92" t="e">
        <f>+ROUND(INDEX(FCSTSDV!$D$2:$L$673,MATCH('31.10'!$D105,FCSTSDV!$C$2:$C$673,0),MATCH('31.10'!AG$3,FCSTSDV!$D$1:$L$1,0))/'31.10'!$E105,1)</f>
        <v>#N/A</v>
      </c>
      <c r="AH105" s="92" t="e">
        <f>+ROUND(INDEX(FCSTSDV!$D$2:$L$673,MATCH('31.10'!$D105,FCSTSDV!$C$2:$C$673,0),MATCH('31.10'!AH$3,FCSTSDV!$D$1:$L$1,0))/'31.10'!$E105,1)</f>
        <v>#N/A</v>
      </c>
      <c r="AI105" s="92" t="e">
        <f>+ROUND(INDEX(FCSTSDV!$D$2:$L$673,MATCH('31.10'!$D105,FCSTSDV!$C$2:$C$673,0),MATCH('31.10'!AI$3,FCSTSDV!$D$1:$L$1,0))/'31.10'!$E105,1)</f>
        <v>#N/A</v>
      </c>
      <c r="AJ105" s="92" t="e">
        <f>+ROUND(INDEX(FCSTSDV!$D$2:$L$673,MATCH('31.10'!$D105,FCSTSDV!$C$2:$C$673,0),MATCH('31.10'!AJ$3,FCSTSDV!$D$1:$L$1,0))/'31.10'!$E105,1)</f>
        <v>#N/A</v>
      </c>
    </row>
    <row r="106" spans="1:36" ht="20.100000000000001" customHeight="1">
      <c r="A106" s="813"/>
      <c r="B106" s="795"/>
      <c r="C106" s="12"/>
      <c r="D106" s="130" t="s">
        <v>87</v>
      </c>
      <c r="E106" s="131">
        <v>2500</v>
      </c>
      <c r="F106" s="799"/>
      <c r="G106" s="799"/>
      <c r="H106" s="830"/>
      <c r="I106" s="81">
        <f>+ROUND(IFERROR(VLOOKUP(D106,FCSTSDV!$C$2:$C$72,26,0),0)/'31.10'!E106+0,0)</f>
        <v>0</v>
      </c>
      <c r="J106" s="92">
        <f>+ROUND(IFERROR(INDEX(FCSTSDV!$D$2:$L$72,MATCH('31.10'!$D106,FCSTSDV!$C$2:$C$72,0),MATCH('31.10'!J$3,FCSTSDV!$D$1:$L$1,0)),0)/'31.10'!$E106,1)</f>
        <v>0</v>
      </c>
      <c r="K106" s="92">
        <f>+ROUND(IFERROR(INDEX(FCSTSDV!$D$2:$L$72,MATCH('31.10'!$D106,FCSTSDV!$C$2:$C$72,0),MATCH('31.10'!K$3,FCSTSDV!$D$1:$L$1,0)),0)/'31.10'!$E106,1)</f>
        <v>0</v>
      </c>
      <c r="L106" s="92">
        <f>+ROUND(IFERROR(INDEX(FCSTSDV!$D$2:$L$72,MATCH('31.10'!$D106,FCSTSDV!$C$2:$C$72,0),MATCH('31.10'!L$3,FCSTSDV!$D$1:$L$1,0)),0)/'31.10'!$E106,1)</f>
        <v>0</v>
      </c>
      <c r="M106" s="92">
        <f>+ROUND(IFERROR(INDEX(FCSTSDV!$D$2:$L$72,MATCH('31.10'!$D106,FCSTSDV!$C$2:$C$72,0),MATCH('31.10'!M$3,FCSTSDV!$D$1:$L$1,0)),0)/'31.10'!$E106,1)</f>
        <v>0</v>
      </c>
      <c r="N106" s="92">
        <f>+ROUND(IFERROR(INDEX(FCSTSDV!$D$2:$L$72,MATCH('31.10'!$D106,FCSTSDV!$C$2:$C$72,0),MATCH('31.10'!N$3,FCSTSDV!$D$1:$L$1,0)),0)/'31.10'!$E106,1)</f>
        <v>0</v>
      </c>
      <c r="O106" s="92">
        <f>+ROUND(IFERROR(INDEX(FCSTSDV!$D$2:$L$72,MATCH('31.10'!$D106,FCSTSDV!$C$2:$C$72,0),MATCH('31.10'!O$3,FCSTSDV!$D$1:$L$1,0)),0)/'31.10'!$E106,1)</f>
        <v>0</v>
      </c>
      <c r="P106" s="92">
        <f>+ROUND(IFERROR(INDEX(FCSTSDV!$D$2:$L$72,MATCH('31.10'!$D106,FCSTSDV!$C$2:$C$72,0),MATCH('31.10'!P$3,FCSTSDV!$D$1:$L$1,0)),0)/'31.10'!$E106,1)</f>
        <v>0</v>
      </c>
      <c r="Q106" s="92">
        <f>+ROUND(IFERROR(INDEX(FCSTSDV!$D$2:$L$72,MATCH('31.10'!$D106,FCSTSDV!$C$2:$C$72,0),MATCH('31.10'!Q$3,FCSTSDV!$D$1:$L$1,0)),0)/'31.10'!$E106,1)</f>
        <v>0</v>
      </c>
      <c r="R106" s="92">
        <f>+ROUND(IFERROR(INDEX(FCSTSDV!$D$2:$L$72,MATCH('31.10'!$D106,FCSTSDV!$C$2:$C$72,0),MATCH('31.10'!R$3,FCSTSDV!$D$1:$L$1,0)),0)/'31.10'!$E106,1)</f>
        <v>0</v>
      </c>
      <c r="S106" s="92">
        <f>+ROUND(IFERROR(INDEX(FCSTSDV!$D$2:$L$72,MATCH('31.10'!$D106,FCSTSDV!$C$2:$C$72,0),MATCH('31.10'!S$3,FCSTSDV!$D$1:$L$1,0)),0)/'31.10'!$E106,1)</f>
        <v>0</v>
      </c>
      <c r="T106" s="92">
        <f>+ROUND(IFERROR(INDEX(FCSTSDV!$D$2:$L$72,MATCH('31.10'!$D106,FCSTSDV!$C$2:$C$72,0),MATCH('31.10'!T$3,FCSTSDV!$D$1:$L$1,0)),0)/'31.10'!$E106,1)</f>
        <v>0</v>
      </c>
      <c r="U106" s="92">
        <f>+ROUND(IFERROR(INDEX(FCSTSDV!$D$2:$L$72,MATCH('31.10'!$D106,FCSTSDV!$C$2:$C$72,0),MATCH('31.10'!U$3,FCSTSDV!$D$1:$L$1,0)),0)/'31.10'!$E106,1)</f>
        <v>0</v>
      </c>
      <c r="V106" s="92">
        <f>+ROUND(IFERROR(INDEX(FCSTSDV!$D$2:$L$72,MATCH('31.10'!$D106,FCSTSDV!$C$2:$C$72,0),MATCH('31.10'!V$3,FCSTSDV!$D$1:$L$1,0)),0)/'31.10'!$E106,1)</f>
        <v>0</v>
      </c>
      <c r="W106" s="92">
        <f>+ROUND(IFERROR(INDEX(FCSTSDV!$D$2:$L$72,MATCH('31.10'!$D106,FCSTSDV!$C$2:$C$72,0),MATCH('31.10'!W$3,FCSTSDV!$D$1:$L$1,0)),0)/'31.10'!$E106,1)</f>
        <v>0</v>
      </c>
      <c r="X106" s="92">
        <f>+ROUND(IFERROR(INDEX(FCSTSDV!$D$2:$L$72,MATCH('31.10'!$D106,FCSTSDV!$C$2:$C$72,0),MATCH('31.10'!X$3,FCSTSDV!$D$1:$L$1,0)),0)/'31.10'!$E106,1)</f>
        <v>0</v>
      </c>
      <c r="Y106" s="92">
        <f>+ROUND(IFERROR(INDEX(FCSTSDV!$D$2:$L$72,MATCH('31.10'!$D106,FCSTSDV!$C$2:$C$72,0),MATCH('31.10'!Y$3,FCSTSDV!$D$1:$L$1,0)),0)/'31.10'!$E106,1)</f>
        <v>0</v>
      </c>
      <c r="Z106" s="92">
        <f>+ROUND(IFERROR(INDEX(FCSTSDV!$D$2:$L$72,MATCH('31.10'!$D106,FCSTSDV!$C$2:$C$72,0),MATCH('31.10'!Z$3,FCSTSDV!$D$1:$L$1,0)),0)/'31.10'!$E106,1)</f>
        <v>0</v>
      </c>
      <c r="AA106" s="92">
        <f>+ROUND(IFERROR(INDEX(FCSTSDV!$D$2:$L$72,MATCH('31.10'!$D106,FCSTSDV!$C$2:$C$72,0),MATCH('31.10'!AA$3,FCSTSDV!$D$1:$L$1,0)),0)/'31.10'!$E106,1)</f>
        <v>0</v>
      </c>
      <c r="AB106" s="92">
        <f>+ROUND(IFERROR(INDEX(FCSTSDV!$D$2:$L$72,MATCH('31.10'!$D106,FCSTSDV!$C$2:$C$72,0),MATCH('31.10'!AB$3,FCSTSDV!$D$1:$L$1,0)),0)/'31.10'!$E106,1)</f>
        <v>0</v>
      </c>
      <c r="AC106" s="92">
        <f>+ROUND(IFERROR(INDEX(FCSTSDV!$D$2:$L$72,MATCH('31.10'!$D106,FCSTSDV!$C$2:$C$72,0),MATCH('31.10'!AC$3,FCSTSDV!$D$1:$L$1,0)),0)/'31.10'!$E106,1)</f>
        <v>0</v>
      </c>
      <c r="AD106" s="92">
        <f>+ROUND(IFERROR(INDEX(FCSTSDV!$D$2:$L$72,MATCH('31.10'!$D106,FCSTSDV!$C$2:$C$72,0),MATCH('31.10'!AD$3,FCSTSDV!$D$1:$L$1,0)),0)/'31.10'!$E106,1)</f>
        <v>0</v>
      </c>
      <c r="AE106" s="92" t="e">
        <f>+ROUND(INDEX(FCSTSDV!$D$2:$L$673,MATCH('31.10'!$D106,FCSTSDV!$C$2:$C$673,0),MATCH('31.10'!AE$3,FCSTSDV!$D$1:$L$1,0))/'31.10'!$E106,1)</f>
        <v>#N/A</v>
      </c>
      <c r="AF106" s="92" t="e">
        <f>+ROUND(INDEX(FCSTSDV!$D$2:$L$673,MATCH('31.10'!$D106,FCSTSDV!$C$2:$C$673,0),MATCH('31.10'!AF$3,FCSTSDV!$D$1:$L$1,0))/'31.10'!$E106,1)</f>
        <v>#N/A</v>
      </c>
      <c r="AG106" s="92" t="e">
        <f>+ROUND(INDEX(FCSTSDV!$D$2:$L$673,MATCH('31.10'!$D106,FCSTSDV!$C$2:$C$673,0),MATCH('31.10'!AG$3,FCSTSDV!$D$1:$L$1,0))/'31.10'!$E106,1)</f>
        <v>#N/A</v>
      </c>
      <c r="AH106" s="92" t="e">
        <f>+ROUND(INDEX(FCSTSDV!$D$2:$L$673,MATCH('31.10'!$D106,FCSTSDV!$C$2:$C$673,0),MATCH('31.10'!AH$3,FCSTSDV!$D$1:$L$1,0))/'31.10'!$E106,1)</f>
        <v>#N/A</v>
      </c>
      <c r="AI106" s="92" t="e">
        <f>+ROUND(INDEX(FCSTSDV!$D$2:$L$673,MATCH('31.10'!$D106,FCSTSDV!$C$2:$C$673,0),MATCH('31.10'!AI$3,FCSTSDV!$D$1:$L$1,0))/'31.10'!$E106,1)</f>
        <v>#N/A</v>
      </c>
      <c r="AJ106" s="92" t="e">
        <f>+ROUND(INDEX(FCSTSDV!$D$2:$L$673,MATCH('31.10'!$D106,FCSTSDV!$C$2:$C$673,0),MATCH('31.10'!AJ$3,FCSTSDV!$D$1:$L$1,0))/'31.10'!$E106,1)</f>
        <v>#N/A</v>
      </c>
    </row>
    <row r="107" spans="1:36" ht="20.100000000000001" customHeight="1">
      <c r="A107" s="807"/>
      <c r="B107" s="792"/>
      <c r="C107" s="60"/>
      <c r="D107" s="52" t="s">
        <v>175</v>
      </c>
      <c r="E107" s="53" t="s">
        <v>43</v>
      </c>
      <c r="F107" s="800"/>
      <c r="G107" s="800"/>
      <c r="H107" s="827"/>
      <c r="I107" s="87">
        <f>+SUM(I105:I106)</f>
        <v>0</v>
      </c>
      <c r="J107" s="90">
        <f>+$H105+$I107-SUM(J105:J106)</f>
        <v>527</v>
      </c>
      <c r="K107" s="90">
        <f>+$H105+$I107-SUM(K105:K106)</f>
        <v>527</v>
      </c>
      <c r="L107" s="90">
        <f>+$H105+$I107-SUM(L105:L106)</f>
        <v>527</v>
      </c>
      <c r="M107" s="90">
        <f>+$H105+$I107-SUM(M105:M106)</f>
        <v>527</v>
      </c>
      <c r="N107" s="90">
        <f t="shared" ref="N107:AC107" si="40">+$H105+$I107-SUM(N105:N106)</f>
        <v>527</v>
      </c>
      <c r="O107" s="90">
        <f t="shared" si="40"/>
        <v>527</v>
      </c>
      <c r="P107" s="90">
        <f t="shared" si="40"/>
        <v>527</v>
      </c>
      <c r="Q107" s="90">
        <f t="shared" si="40"/>
        <v>527</v>
      </c>
      <c r="R107" s="90">
        <f t="shared" si="40"/>
        <v>527</v>
      </c>
      <c r="S107" s="90">
        <f t="shared" si="40"/>
        <v>527</v>
      </c>
      <c r="T107" s="90">
        <f t="shared" si="40"/>
        <v>527</v>
      </c>
      <c r="U107" s="90">
        <f t="shared" si="40"/>
        <v>527</v>
      </c>
      <c r="V107" s="90">
        <f t="shared" si="40"/>
        <v>527</v>
      </c>
      <c r="W107" s="90">
        <f t="shared" si="40"/>
        <v>527</v>
      </c>
      <c r="X107" s="90">
        <f t="shared" si="40"/>
        <v>527</v>
      </c>
      <c r="Y107" s="90">
        <f t="shared" si="40"/>
        <v>527</v>
      </c>
      <c r="Z107" s="90">
        <f t="shared" si="40"/>
        <v>527</v>
      </c>
      <c r="AA107" s="90">
        <f t="shared" si="40"/>
        <v>527</v>
      </c>
      <c r="AB107" s="90">
        <f t="shared" si="40"/>
        <v>527</v>
      </c>
      <c r="AC107" s="90">
        <f t="shared" si="40"/>
        <v>527</v>
      </c>
      <c r="AD107" s="90">
        <f t="shared" ref="AD107:AJ107" si="41">+AC107-SUM(AD105:AD106)</f>
        <v>527</v>
      </c>
      <c r="AE107" s="90" t="e">
        <f t="shared" si="41"/>
        <v>#N/A</v>
      </c>
      <c r="AF107" s="90" t="e">
        <f t="shared" si="41"/>
        <v>#N/A</v>
      </c>
      <c r="AG107" s="90" t="e">
        <f t="shared" si="41"/>
        <v>#N/A</v>
      </c>
      <c r="AH107" s="90" t="e">
        <f t="shared" si="41"/>
        <v>#N/A</v>
      </c>
      <c r="AI107" s="90" t="e">
        <f t="shared" si="41"/>
        <v>#N/A</v>
      </c>
      <c r="AJ107" s="90" t="e">
        <f t="shared" si="41"/>
        <v>#N/A</v>
      </c>
    </row>
    <row r="108" spans="1:36" ht="18.75" customHeight="1">
      <c r="A108" s="806" t="s">
        <v>172</v>
      </c>
      <c r="B108" s="791" t="s">
        <v>219</v>
      </c>
      <c r="C108" s="8"/>
      <c r="D108" s="132" t="s">
        <v>78</v>
      </c>
      <c r="E108" s="133">
        <v>2500</v>
      </c>
      <c r="F108" s="798"/>
      <c r="G108" s="798"/>
      <c r="H108" s="826">
        <f>+VLOOKUP(B108,'[5]TÚI BÓNG'!$B$4:$E$153,4,0)</f>
        <v>132</v>
      </c>
      <c r="I108" s="81">
        <f>+ROUND(IFERROR(VLOOKUP(D108,FCSTSDV!$C$2:$C$72,26,0),0)/'31.10'!E108+0,0)</f>
        <v>0</v>
      </c>
      <c r="J108" s="92">
        <f>+ROUND(IFERROR(INDEX(FCSTSDV!$D$2:$L$72,MATCH('31.10'!$D108,FCSTSDV!$C$2:$C$72,0),MATCH('31.10'!J$3,FCSTSDV!$D$1:$L$1,0)),0)/'31.10'!$E108,1)</f>
        <v>0</v>
      </c>
      <c r="K108" s="92">
        <f>+ROUND(IFERROR(INDEX(FCSTSDV!$D$2:$L$72,MATCH('31.10'!$D108,FCSTSDV!$C$2:$C$72,0),MATCH('31.10'!K$3,FCSTSDV!$D$1:$L$1,0)),0)/'31.10'!$E108,1)</f>
        <v>0</v>
      </c>
      <c r="L108" s="92">
        <f>+ROUND(IFERROR(INDEX(FCSTSDV!$D$2:$L$72,MATCH('31.10'!$D108,FCSTSDV!$C$2:$C$72,0),MATCH('31.10'!L$3,FCSTSDV!$D$1:$L$1,0)),0)/'31.10'!$E108,1)</f>
        <v>0</v>
      </c>
      <c r="M108" s="92">
        <f>+ROUND(IFERROR(INDEX(FCSTSDV!$D$2:$L$72,MATCH('31.10'!$D108,FCSTSDV!$C$2:$C$72,0),MATCH('31.10'!M$3,FCSTSDV!$D$1:$L$1,0)),0)/'31.10'!$E108,1)</f>
        <v>0</v>
      </c>
      <c r="N108" s="92">
        <f>+ROUND(IFERROR(INDEX(FCSTSDV!$D$2:$L$72,MATCH('31.10'!$D108,FCSTSDV!$C$2:$C$72,0),MATCH('31.10'!N$3,FCSTSDV!$D$1:$L$1,0)),0)/'31.10'!$E108,1)</f>
        <v>0</v>
      </c>
      <c r="O108" s="92">
        <f>+ROUND(IFERROR(INDEX(FCSTSDV!$D$2:$L$72,MATCH('31.10'!$D108,FCSTSDV!$C$2:$C$72,0),MATCH('31.10'!O$3,FCSTSDV!$D$1:$L$1,0)),0)/'31.10'!$E108,1)</f>
        <v>0</v>
      </c>
      <c r="P108" s="92">
        <f>+ROUND(IFERROR(INDEX(FCSTSDV!$D$2:$L$72,MATCH('31.10'!$D108,FCSTSDV!$C$2:$C$72,0),MATCH('31.10'!P$3,FCSTSDV!$D$1:$L$1,0)),0)/'31.10'!$E108,1)</f>
        <v>0</v>
      </c>
      <c r="Q108" s="92">
        <f>+ROUND(IFERROR(INDEX(FCSTSDV!$D$2:$L$72,MATCH('31.10'!$D108,FCSTSDV!$C$2:$C$72,0),MATCH('31.10'!Q$3,FCSTSDV!$D$1:$L$1,0)),0)/'31.10'!$E108,1)</f>
        <v>0</v>
      </c>
      <c r="R108" s="92">
        <f>+ROUND(IFERROR(INDEX(FCSTSDV!$D$2:$L$72,MATCH('31.10'!$D108,FCSTSDV!$C$2:$C$72,0),MATCH('31.10'!R$3,FCSTSDV!$D$1:$L$1,0)),0)/'31.10'!$E108,1)</f>
        <v>0</v>
      </c>
      <c r="S108" s="92">
        <f>+ROUND(IFERROR(INDEX(FCSTSDV!$D$2:$L$72,MATCH('31.10'!$D108,FCSTSDV!$C$2:$C$72,0),MATCH('31.10'!S$3,FCSTSDV!$D$1:$L$1,0)),0)/'31.10'!$E108,1)</f>
        <v>0</v>
      </c>
      <c r="T108" s="92">
        <f>+ROUND(IFERROR(INDEX(FCSTSDV!$D$2:$L$72,MATCH('31.10'!$D108,FCSTSDV!$C$2:$C$72,0),MATCH('31.10'!T$3,FCSTSDV!$D$1:$L$1,0)),0)/'31.10'!$E108,1)</f>
        <v>0</v>
      </c>
      <c r="U108" s="92">
        <f>+ROUND(IFERROR(INDEX(FCSTSDV!$D$2:$L$72,MATCH('31.10'!$D108,FCSTSDV!$C$2:$C$72,0),MATCH('31.10'!U$3,FCSTSDV!$D$1:$L$1,0)),0)/'31.10'!$E108,1)</f>
        <v>0</v>
      </c>
      <c r="V108" s="92">
        <f>+ROUND(IFERROR(INDEX(FCSTSDV!$D$2:$L$72,MATCH('31.10'!$D108,FCSTSDV!$C$2:$C$72,0),MATCH('31.10'!V$3,FCSTSDV!$D$1:$L$1,0)),0)/'31.10'!$E108,1)</f>
        <v>0</v>
      </c>
      <c r="W108" s="92">
        <f>+ROUND(IFERROR(INDEX(FCSTSDV!$D$2:$L$72,MATCH('31.10'!$D108,FCSTSDV!$C$2:$C$72,0),MATCH('31.10'!W$3,FCSTSDV!$D$1:$L$1,0)),0)/'31.10'!$E108,1)</f>
        <v>0</v>
      </c>
      <c r="X108" s="92">
        <f>+ROUND(IFERROR(INDEX(FCSTSDV!$D$2:$L$72,MATCH('31.10'!$D108,FCSTSDV!$C$2:$C$72,0),MATCH('31.10'!X$3,FCSTSDV!$D$1:$L$1,0)),0)/'31.10'!$E108,1)</f>
        <v>0</v>
      </c>
      <c r="Y108" s="92">
        <f>+ROUND(IFERROR(INDEX(FCSTSDV!$D$2:$L$72,MATCH('31.10'!$D108,FCSTSDV!$C$2:$C$72,0),MATCH('31.10'!Y$3,FCSTSDV!$D$1:$L$1,0)),0)/'31.10'!$E108,1)</f>
        <v>0</v>
      </c>
      <c r="Z108" s="92">
        <f>+ROUND(IFERROR(INDEX(FCSTSDV!$D$2:$L$72,MATCH('31.10'!$D108,FCSTSDV!$C$2:$C$72,0),MATCH('31.10'!Z$3,FCSTSDV!$D$1:$L$1,0)),0)/'31.10'!$E108,1)</f>
        <v>0</v>
      </c>
      <c r="AA108" s="92">
        <f>+ROUND(IFERROR(INDEX(FCSTSDV!$D$2:$L$72,MATCH('31.10'!$D108,FCSTSDV!$C$2:$C$72,0),MATCH('31.10'!AA$3,FCSTSDV!$D$1:$L$1,0)),0)/'31.10'!$E108,1)</f>
        <v>0</v>
      </c>
      <c r="AB108" s="92">
        <f>+ROUND(IFERROR(INDEX(FCSTSDV!$D$2:$L$72,MATCH('31.10'!$D108,FCSTSDV!$C$2:$C$72,0),MATCH('31.10'!AB$3,FCSTSDV!$D$1:$L$1,0)),0)/'31.10'!$E108,1)</f>
        <v>0</v>
      </c>
      <c r="AC108" s="92">
        <f>+ROUND(IFERROR(INDEX(FCSTSDV!$D$2:$L$72,MATCH('31.10'!$D108,FCSTSDV!$C$2:$C$72,0),MATCH('31.10'!AC$3,FCSTSDV!$D$1:$L$1,0)),0)/'31.10'!$E108,1)</f>
        <v>0</v>
      </c>
      <c r="AD108" s="92">
        <f>+ROUND(IFERROR(INDEX(FCSTSDV!$D$2:$L$72,MATCH('31.10'!$D108,FCSTSDV!$C$2:$C$72,0),MATCH('31.10'!AD$3,FCSTSDV!$D$1:$L$1,0)),0)/'31.10'!$E108,1)</f>
        <v>0</v>
      </c>
      <c r="AE108" s="92" t="e">
        <f>+ROUND(INDEX(FCSTSDV!$D$2:$L$673,MATCH('31.10'!$D108,FCSTSDV!$C$2:$C$673,0),MATCH('31.10'!AE$3,FCSTSDV!$D$1:$L$1,0))/'31.10'!$E108,1)</f>
        <v>#N/A</v>
      </c>
      <c r="AF108" s="92" t="e">
        <f>+ROUND(INDEX(FCSTSDV!$D$2:$L$673,MATCH('31.10'!$D108,FCSTSDV!$C$2:$C$673,0),MATCH('31.10'!AF$3,FCSTSDV!$D$1:$L$1,0))/'31.10'!$E108,1)</f>
        <v>#N/A</v>
      </c>
      <c r="AG108" s="92" t="e">
        <f>+ROUND(INDEX(FCSTSDV!$D$2:$L$673,MATCH('31.10'!$D108,FCSTSDV!$C$2:$C$673,0),MATCH('31.10'!AG$3,FCSTSDV!$D$1:$L$1,0))/'31.10'!$E108,1)</f>
        <v>#N/A</v>
      </c>
      <c r="AH108" s="92" t="e">
        <f>+ROUND(INDEX(FCSTSDV!$D$2:$L$673,MATCH('31.10'!$D108,FCSTSDV!$C$2:$C$673,0),MATCH('31.10'!AH$3,FCSTSDV!$D$1:$L$1,0))/'31.10'!$E108,1)</f>
        <v>#N/A</v>
      </c>
      <c r="AI108" s="92" t="e">
        <f>+ROUND(INDEX(FCSTSDV!$D$2:$L$673,MATCH('31.10'!$D108,FCSTSDV!$C$2:$C$673,0),MATCH('31.10'!AI$3,FCSTSDV!$D$1:$L$1,0))/'31.10'!$E108,1)</f>
        <v>#N/A</v>
      </c>
      <c r="AJ108" s="92" t="e">
        <f>+ROUND(INDEX(FCSTSDV!$D$2:$L$673,MATCH('31.10'!$D108,FCSTSDV!$C$2:$C$673,0),MATCH('31.10'!AJ$3,FCSTSDV!$D$1:$L$1,0))/'31.10'!$E108,1)</f>
        <v>#N/A</v>
      </c>
    </row>
    <row r="109" spans="1:36" ht="20.100000000000001" customHeight="1">
      <c r="A109" s="807"/>
      <c r="B109" s="792"/>
      <c r="C109" s="16"/>
      <c r="D109" s="52" t="s">
        <v>175</v>
      </c>
      <c r="E109" s="53" t="s">
        <v>43</v>
      </c>
      <c r="F109" s="800"/>
      <c r="G109" s="800"/>
      <c r="H109" s="827"/>
      <c r="I109" s="87">
        <v>17</v>
      </c>
      <c r="J109" s="90">
        <f t="shared" ref="J109:AC109" si="42">$H108+$I108-J108</f>
        <v>132</v>
      </c>
      <c r="K109" s="90">
        <f t="shared" si="42"/>
        <v>132</v>
      </c>
      <c r="L109" s="90">
        <f t="shared" si="42"/>
        <v>132</v>
      </c>
      <c r="M109" s="90">
        <f t="shared" si="42"/>
        <v>132</v>
      </c>
      <c r="N109" s="90">
        <f t="shared" si="42"/>
        <v>132</v>
      </c>
      <c r="O109" s="90">
        <f t="shared" si="42"/>
        <v>132</v>
      </c>
      <c r="P109" s="90">
        <f t="shared" si="42"/>
        <v>132</v>
      </c>
      <c r="Q109" s="90">
        <f t="shared" si="42"/>
        <v>132</v>
      </c>
      <c r="R109" s="90">
        <f t="shared" si="42"/>
        <v>132</v>
      </c>
      <c r="S109" s="90">
        <f t="shared" si="42"/>
        <v>132</v>
      </c>
      <c r="T109" s="90">
        <f t="shared" si="42"/>
        <v>132</v>
      </c>
      <c r="U109" s="90">
        <f t="shared" si="42"/>
        <v>132</v>
      </c>
      <c r="V109" s="90">
        <f t="shared" si="42"/>
        <v>132</v>
      </c>
      <c r="W109" s="90">
        <f t="shared" si="42"/>
        <v>132</v>
      </c>
      <c r="X109" s="90">
        <f t="shared" si="42"/>
        <v>132</v>
      </c>
      <c r="Y109" s="90">
        <f t="shared" si="42"/>
        <v>132</v>
      </c>
      <c r="Z109" s="90">
        <f t="shared" si="42"/>
        <v>132</v>
      </c>
      <c r="AA109" s="90">
        <f t="shared" si="42"/>
        <v>132</v>
      </c>
      <c r="AB109" s="90">
        <f t="shared" si="42"/>
        <v>132</v>
      </c>
      <c r="AC109" s="90">
        <f t="shared" si="42"/>
        <v>132</v>
      </c>
      <c r="AD109" s="90">
        <f t="shared" ref="AD109:AJ109" si="43">AC109-AD108</f>
        <v>132</v>
      </c>
      <c r="AE109" s="90" t="e">
        <f t="shared" si="43"/>
        <v>#N/A</v>
      </c>
      <c r="AF109" s="90" t="e">
        <f t="shared" si="43"/>
        <v>#N/A</v>
      </c>
      <c r="AG109" s="90" t="e">
        <f t="shared" si="43"/>
        <v>#N/A</v>
      </c>
      <c r="AH109" s="90" t="e">
        <f t="shared" si="43"/>
        <v>#N/A</v>
      </c>
      <c r="AI109" s="90" t="e">
        <f t="shared" si="43"/>
        <v>#N/A</v>
      </c>
      <c r="AJ109" s="90" t="e">
        <f t="shared" si="43"/>
        <v>#N/A</v>
      </c>
    </row>
    <row r="110" spans="1:36" ht="20.100000000000001" customHeight="1">
      <c r="A110" s="806" t="s">
        <v>172</v>
      </c>
      <c r="B110" s="791" t="s">
        <v>220</v>
      </c>
      <c r="C110" s="63"/>
      <c r="D110" s="73" t="s">
        <v>89</v>
      </c>
      <c r="E110" s="44">
        <v>2500</v>
      </c>
      <c r="F110" s="798"/>
      <c r="G110" s="798"/>
      <c r="H110" s="826">
        <f>+VLOOKUP(B110,'[5]TÚI BÓNG'!$B$4:$E$153,4,0)</f>
        <v>64</v>
      </c>
      <c r="I110" s="81">
        <f>+ROUND(IFERROR(VLOOKUP(D110,FCSTSDV!$C$2:$C$72,26,0),0)/'31.10'!E110+0,0)</f>
        <v>0</v>
      </c>
      <c r="J110" s="92">
        <f>+ROUND(IFERROR(INDEX(FCSTSDV!$D$2:$L$72,MATCH('31.10'!$D110,FCSTSDV!$C$2:$C$72,0),MATCH('31.10'!J$3,FCSTSDV!$D$1:$L$1,0)),0)/'31.10'!$E110,1)</f>
        <v>0</v>
      </c>
      <c r="K110" s="92">
        <f>+ROUND(IFERROR(INDEX(FCSTSDV!$D$2:$L$72,MATCH('31.10'!$D110,FCSTSDV!$C$2:$C$72,0),MATCH('31.10'!K$3,FCSTSDV!$D$1:$L$1,0)),0)/'31.10'!$E110,1)</f>
        <v>0</v>
      </c>
      <c r="L110" s="92">
        <f>+ROUND(IFERROR(INDEX(FCSTSDV!$D$2:$L$72,MATCH('31.10'!$D110,FCSTSDV!$C$2:$C$72,0),MATCH('31.10'!L$3,FCSTSDV!$D$1:$L$1,0)),0)/'31.10'!$E110,1)</f>
        <v>0</v>
      </c>
      <c r="M110" s="92">
        <f>+ROUND(IFERROR(INDEX(FCSTSDV!$D$2:$L$72,MATCH('31.10'!$D110,FCSTSDV!$C$2:$C$72,0),MATCH('31.10'!M$3,FCSTSDV!$D$1:$L$1,0)),0)/'31.10'!$E110,1)</f>
        <v>0</v>
      </c>
      <c r="N110" s="92">
        <f>+ROUND(IFERROR(INDEX(FCSTSDV!$D$2:$L$72,MATCH('31.10'!$D110,FCSTSDV!$C$2:$C$72,0),MATCH('31.10'!N$3,FCSTSDV!$D$1:$L$1,0)),0)/'31.10'!$E110,1)</f>
        <v>0</v>
      </c>
      <c r="O110" s="92">
        <f>+ROUND(IFERROR(INDEX(FCSTSDV!$D$2:$L$72,MATCH('31.10'!$D110,FCSTSDV!$C$2:$C$72,0),MATCH('31.10'!O$3,FCSTSDV!$D$1:$L$1,0)),0)/'31.10'!$E110,1)</f>
        <v>0</v>
      </c>
      <c r="P110" s="92">
        <f>+ROUND(IFERROR(INDEX(FCSTSDV!$D$2:$L$72,MATCH('31.10'!$D110,FCSTSDV!$C$2:$C$72,0),MATCH('31.10'!P$3,FCSTSDV!$D$1:$L$1,0)),0)/'31.10'!$E110,1)</f>
        <v>0</v>
      </c>
      <c r="Q110" s="92">
        <f>+ROUND(IFERROR(INDEX(FCSTSDV!$D$2:$L$72,MATCH('31.10'!$D110,FCSTSDV!$C$2:$C$72,0),MATCH('31.10'!Q$3,FCSTSDV!$D$1:$L$1,0)),0)/'31.10'!$E110,1)</f>
        <v>0</v>
      </c>
      <c r="R110" s="92">
        <f>+ROUND(IFERROR(INDEX(FCSTSDV!$D$2:$L$72,MATCH('31.10'!$D110,FCSTSDV!$C$2:$C$72,0),MATCH('31.10'!R$3,FCSTSDV!$D$1:$L$1,0)),0)/'31.10'!$E110,1)</f>
        <v>0</v>
      </c>
      <c r="S110" s="92">
        <f>+ROUND(IFERROR(INDEX(FCSTSDV!$D$2:$L$72,MATCH('31.10'!$D110,FCSTSDV!$C$2:$C$72,0),MATCH('31.10'!S$3,FCSTSDV!$D$1:$L$1,0)),0)/'31.10'!$E110,1)</f>
        <v>0</v>
      </c>
      <c r="T110" s="92">
        <f>+ROUND(IFERROR(INDEX(FCSTSDV!$D$2:$L$72,MATCH('31.10'!$D110,FCSTSDV!$C$2:$C$72,0),MATCH('31.10'!T$3,FCSTSDV!$D$1:$L$1,0)),0)/'31.10'!$E110,1)</f>
        <v>0</v>
      </c>
      <c r="U110" s="92">
        <f>+ROUND(IFERROR(INDEX(FCSTSDV!$D$2:$L$72,MATCH('31.10'!$D110,FCSTSDV!$C$2:$C$72,0),MATCH('31.10'!U$3,FCSTSDV!$D$1:$L$1,0)),0)/'31.10'!$E110,1)</f>
        <v>0</v>
      </c>
      <c r="V110" s="92">
        <f>+ROUND(IFERROR(INDEX(FCSTSDV!$D$2:$L$72,MATCH('31.10'!$D110,FCSTSDV!$C$2:$C$72,0),MATCH('31.10'!V$3,FCSTSDV!$D$1:$L$1,0)),0)/'31.10'!$E110,1)</f>
        <v>0</v>
      </c>
      <c r="W110" s="92">
        <f>+ROUND(IFERROR(INDEX(FCSTSDV!$D$2:$L$72,MATCH('31.10'!$D110,FCSTSDV!$C$2:$C$72,0),MATCH('31.10'!W$3,FCSTSDV!$D$1:$L$1,0)),0)/'31.10'!$E110,1)</f>
        <v>0</v>
      </c>
      <c r="X110" s="92">
        <f>+ROUND(IFERROR(INDEX(FCSTSDV!$D$2:$L$72,MATCH('31.10'!$D110,FCSTSDV!$C$2:$C$72,0),MATCH('31.10'!X$3,FCSTSDV!$D$1:$L$1,0)),0)/'31.10'!$E110,1)</f>
        <v>0</v>
      </c>
      <c r="Y110" s="92">
        <f>+ROUND(IFERROR(INDEX(FCSTSDV!$D$2:$L$72,MATCH('31.10'!$D110,FCSTSDV!$C$2:$C$72,0),MATCH('31.10'!Y$3,FCSTSDV!$D$1:$L$1,0)),0)/'31.10'!$E110,1)</f>
        <v>0</v>
      </c>
      <c r="Z110" s="92">
        <f>+ROUND(IFERROR(INDEX(FCSTSDV!$D$2:$L$72,MATCH('31.10'!$D110,FCSTSDV!$C$2:$C$72,0),MATCH('31.10'!Z$3,FCSTSDV!$D$1:$L$1,0)),0)/'31.10'!$E110,1)</f>
        <v>0</v>
      </c>
      <c r="AA110" s="92">
        <f>+ROUND(IFERROR(INDEX(FCSTSDV!$D$2:$L$72,MATCH('31.10'!$D110,FCSTSDV!$C$2:$C$72,0),MATCH('31.10'!AA$3,FCSTSDV!$D$1:$L$1,0)),0)/'31.10'!$E110,1)</f>
        <v>0</v>
      </c>
      <c r="AB110" s="92">
        <f>+ROUND(IFERROR(INDEX(FCSTSDV!$D$2:$L$72,MATCH('31.10'!$D110,FCSTSDV!$C$2:$C$72,0),MATCH('31.10'!AB$3,FCSTSDV!$D$1:$L$1,0)),0)/'31.10'!$E110,1)</f>
        <v>0</v>
      </c>
      <c r="AC110" s="92">
        <f>+ROUND(IFERROR(INDEX(FCSTSDV!$D$2:$L$72,MATCH('31.10'!$D110,FCSTSDV!$C$2:$C$72,0),MATCH('31.10'!AC$3,FCSTSDV!$D$1:$L$1,0)),0)/'31.10'!$E110,1)</f>
        <v>0</v>
      </c>
      <c r="AD110" s="92">
        <f>+ROUND(IFERROR(INDEX(FCSTSDV!$D$2:$L$72,MATCH('31.10'!$D110,FCSTSDV!$C$2:$C$72,0),MATCH('31.10'!AD$3,FCSTSDV!$D$1:$L$1,0)),0)/'31.10'!$E110,1)</f>
        <v>0</v>
      </c>
      <c r="AE110" s="92" t="e">
        <f>+ROUND(INDEX(FCSTSDV!$D$2:$L$673,MATCH('31.10'!$D110,FCSTSDV!$C$2:$C$673,0),MATCH('31.10'!AE$3,FCSTSDV!$D$1:$L$1,0))/'31.10'!$E110,1)</f>
        <v>#N/A</v>
      </c>
      <c r="AF110" s="92" t="e">
        <f>+ROUND(INDEX(FCSTSDV!$D$2:$L$673,MATCH('31.10'!$D110,FCSTSDV!$C$2:$C$673,0),MATCH('31.10'!AF$3,FCSTSDV!$D$1:$L$1,0))/'31.10'!$E110,1)</f>
        <v>#N/A</v>
      </c>
      <c r="AG110" s="92" t="e">
        <f>+ROUND(INDEX(FCSTSDV!$D$2:$L$673,MATCH('31.10'!$D110,FCSTSDV!$C$2:$C$673,0),MATCH('31.10'!AG$3,FCSTSDV!$D$1:$L$1,0))/'31.10'!$E110,1)</f>
        <v>#N/A</v>
      </c>
      <c r="AH110" s="92" t="e">
        <f>+ROUND(INDEX(FCSTSDV!$D$2:$L$673,MATCH('31.10'!$D110,FCSTSDV!$C$2:$C$673,0),MATCH('31.10'!AH$3,FCSTSDV!$D$1:$L$1,0))/'31.10'!$E110,1)</f>
        <v>#N/A</v>
      </c>
      <c r="AI110" s="92" t="e">
        <f>+ROUND(INDEX(FCSTSDV!$D$2:$L$673,MATCH('31.10'!$D110,FCSTSDV!$C$2:$C$673,0),MATCH('31.10'!AI$3,FCSTSDV!$D$1:$L$1,0))/'31.10'!$E110,1)</f>
        <v>#N/A</v>
      </c>
      <c r="AJ110" s="92" t="e">
        <f>+ROUND(INDEX(FCSTSDV!$D$2:$L$673,MATCH('31.10'!$D110,FCSTSDV!$C$2:$C$673,0),MATCH('31.10'!AJ$3,FCSTSDV!$D$1:$L$1,0))/'31.10'!$E110,1)</f>
        <v>#N/A</v>
      </c>
    </row>
    <row r="111" spans="1:36" ht="20.100000000000001" customHeight="1">
      <c r="A111" s="807"/>
      <c r="B111" s="792"/>
      <c r="C111" s="60"/>
      <c r="D111" s="52" t="s">
        <v>175</v>
      </c>
      <c r="E111" s="53" t="s">
        <v>43</v>
      </c>
      <c r="F111" s="800"/>
      <c r="G111" s="800"/>
      <c r="H111" s="827"/>
      <c r="I111" s="87">
        <f>+I110</f>
        <v>0</v>
      </c>
      <c r="J111" s="90">
        <f t="shared" ref="J111:AC111" si="44">$H110+$I110-J110</f>
        <v>64</v>
      </c>
      <c r="K111" s="90">
        <f t="shared" si="44"/>
        <v>64</v>
      </c>
      <c r="L111" s="90">
        <f t="shared" si="44"/>
        <v>64</v>
      </c>
      <c r="M111" s="90">
        <f t="shared" si="44"/>
        <v>64</v>
      </c>
      <c r="N111" s="90">
        <f t="shared" si="44"/>
        <v>64</v>
      </c>
      <c r="O111" s="90">
        <f t="shared" si="44"/>
        <v>64</v>
      </c>
      <c r="P111" s="90">
        <f t="shared" si="44"/>
        <v>64</v>
      </c>
      <c r="Q111" s="90">
        <f t="shared" si="44"/>
        <v>64</v>
      </c>
      <c r="R111" s="90">
        <f t="shared" si="44"/>
        <v>64</v>
      </c>
      <c r="S111" s="90">
        <f t="shared" si="44"/>
        <v>64</v>
      </c>
      <c r="T111" s="90">
        <f t="shared" si="44"/>
        <v>64</v>
      </c>
      <c r="U111" s="90">
        <f t="shared" si="44"/>
        <v>64</v>
      </c>
      <c r="V111" s="90">
        <f t="shared" si="44"/>
        <v>64</v>
      </c>
      <c r="W111" s="90">
        <f t="shared" si="44"/>
        <v>64</v>
      </c>
      <c r="X111" s="90">
        <f t="shared" si="44"/>
        <v>64</v>
      </c>
      <c r="Y111" s="90">
        <f t="shared" si="44"/>
        <v>64</v>
      </c>
      <c r="Z111" s="90">
        <f t="shared" si="44"/>
        <v>64</v>
      </c>
      <c r="AA111" s="90">
        <f t="shared" si="44"/>
        <v>64</v>
      </c>
      <c r="AB111" s="90">
        <f t="shared" si="44"/>
        <v>64</v>
      </c>
      <c r="AC111" s="90">
        <f t="shared" si="44"/>
        <v>64</v>
      </c>
      <c r="AD111" s="90">
        <f t="shared" ref="AD111:AJ111" si="45">+AC111-AD110</f>
        <v>64</v>
      </c>
      <c r="AE111" s="90" t="e">
        <f t="shared" si="45"/>
        <v>#N/A</v>
      </c>
      <c r="AF111" s="90" t="e">
        <f t="shared" si="45"/>
        <v>#N/A</v>
      </c>
      <c r="AG111" s="90" t="e">
        <f t="shared" si="45"/>
        <v>#N/A</v>
      </c>
      <c r="AH111" s="90" t="e">
        <f t="shared" si="45"/>
        <v>#N/A</v>
      </c>
      <c r="AI111" s="90" t="e">
        <f t="shared" si="45"/>
        <v>#N/A</v>
      </c>
      <c r="AJ111" s="90" t="e">
        <f t="shared" si="45"/>
        <v>#N/A</v>
      </c>
    </row>
    <row r="112" spans="1:36" ht="20.100000000000001" customHeight="1">
      <c r="A112" s="806" t="s">
        <v>172</v>
      </c>
      <c r="B112" s="791" t="s">
        <v>221</v>
      </c>
      <c r="C112" s="63"/>
      <c r="D112" s="73" t="s">
        <v>80</v>
      </c>
      <c r="E112" s="44">
        <v>2500</v>
      </c>
      <c r="F112" s="798"/>
      <c r="G112" s="798"/>
      <c r="H112" s="826">
        <f>+VLOOKUP(B112,'[5]TÚI BÓNG'!$B$4:$E$153,4,0)</f>
        <v>150</v>
      </c>
      <c r="I112" s="81">
        <f>+ROUND(IFERROR(VLOOKUP(D112,FCSTSDV!$C$2:$C$72,26,0),0)/'31.10'!E112+0,0)</f>
        <v>0</v>
      </c>
      <c r="J112" s="92">
        <f>+ROUND(IFERROR(INDEX(FCSTSDV!$D$2:$L$72,MATCH('31.10'!$D112,FCSTSDV!$C$2:$C$72,0),MATCH('31.10'!J$3,FCSTSDV!$D$1:$L$1,0)),0)/'31.10'!$E112,1)</f>
        <v>0</v>
      </c>
      <c r="K112" s="92">
        <f>+ROUND(IFERROR(INDEX(FCSTSDV!$D$2:$L$72,MATCH('31.10'!$D112,FCSTSDV!$C$2:$C$72,0),MATCH('31.10'!K$3,FCSTSDV!$D$1:$L$1,0)),0)/'31.10'!$E112,1)</f>
        <v>0</v>
      </c>
      <c r="L112" s="92">
        <f>+ROUND(IFERROR(INDEX(FCSTSDV!$D$2:$L$72,MATCH('31.10'!$D112,FCSTSDV!$C$2:$C$72,0),MATCH('31.10'!L$3,FCSTSDV!$D$1:$L$1,0)),0)/'31.10'!$E112,1)</f>
        <v>0</v>
      </c>
      <c r="M112" s="92">
        <f>+ROUND(IFERROR(INDEX(FCSTSDV!$D$2:$L$72,MATCH('31.10'!$D112,FCSTSDV!$C$2:$C$72,0),MATCH('31.10'!M$3,FCSTSDV!$D$1:$L$1,0)),0)/'31.10'!$E112,1)</f>
        <v>0</v>
      </c>
      <c r="N112" s="92">
        <f>+ROUND(IFERROR(INDEX(FCSTSDV!$D$2:$L$72,MATCH('31.10'!$D112,FCSTSDV!$C$2:$C$72,0),MATCH('31.10'!N$3,FCSTSDV!$D$1:$L$1,0)),0)/'31.10'!$E112,1)</f>
        <v>0</v>
      </c>
      <c r="O112" s="92">
        <f>+ROUND(IFERROR(INDEX(FCSTSDV!$D$2:$L$72,MATCH('31.10'!$D112,FCSTSDV!$C$2:$C$72,0),MATCH('31.10'!O$3,FCSTSDV!$D$1:$L$1,0)),0)/'31.10'!$E112,1)</f>
        <v>0</v>
      </c>
      <c r="P112" s="92">
        <f>+ROUND(IFERROR(INDEX(FCSTSDV!$D$2:$L$72,MATCH('31.10'!$D112,FCSTSDV!$C$2:$C$72,0),MATCH('31.10'!P$3,FCSTSDV!$D$1:$L$1,0)),0)/'31.10'!$E112,1)</f>
        <v>0</v>
      </c>
      <c r="Q112" s="92">
        <f>+ROUND(IFERROR(INDEX(FCSTSDV!$D$2:$L$72,MATCH('31.10'!$D112,FCSTSDV!$C$2:$C$72,0),MATCH('31.10'!Q$3,FCSTSDV!$D$1:$L$1,0)),0)/'31.10'!$E112,1)</f>
        <v>0</v>
      </c>
      <c r="R112" s="92">
        <f>+ROUND(IFERROR(INDEX(FCSTSDV!$D$2:$L$72,MATCH('31.10'!$D112,FCSTSDV!$C$2:$C$72,0),MATCH('31.10'!R$3,FCSTSDV!$D$1:$L$1,0)),0)/'31.10'!$E112,1)</f>
        <v>0</v>
      </c>
      <c r="S112" s="92">
        <f>+ROUND(IFERROR(INDEX(FCSTSDV!$D$2:$L$72,MATCH('31.10'!$D112,FCSTSDV!$C$2:$C$72,0),MATCH('31.10'!S$3,FCSTSDV!$D$1:$L$1,0)),0)/'31.10'!$E112,1)</f>
        <v>0</v>
      </c>
      <c r="T112" s="92">
        <f>+ROUND(IFERROR(INDEX(FCSTSDV!$D$2:$L$72,MATCH('31.10'!$D112,FCSTSDV!$C$2:$C$72,0),MATCH('31.10'!T$3,FCSTSDV!$D$1:$L$1,0)),0)/'31.10'!$E112,1)</f>
        <v>0</v>
      </c>
      <c r="U112" s="92">
        <f>+ROUND(IFERROR(INDEX(FCSTSDV!$D$2:$L$72,MATCH('31.10'!$D112,FCSTSDV!$C$2:$C$72,0),MATCH('31.10'!U$3,FCSTSDV!$D$1:$L$1,0)),0)/'31.10'!$E112,1)</f>
        <v>0</v>
      </c>
      <c r="V112" s="92">
        <f>+ROUND(IFERROR(INDEX(FCSTSDV!$D$2:$L$72,MATCH('31.10'!$D112,FCSTSDV!$C$2:$C$72,0),MATCH('31.10'!V$3,FCSTSDV!$D$1:$L$1,0)),0)/'31.10'!$E112,1)</f>
        <v>0</v>
      </c>
      <c r="W112" s="92">
        <f>+ROUND(IFERROR(INDEX(FCSTSDV!$D$2:$L$72,MATCH('31.10'!$D112,FCSTSDV!$C$2:$C$72,0),MATCH('31.10'!W$3,FCSTSDV!$D$1:$L$1,0)),0)/'31.10'!$E112,1)</f>
        <v>0</v>
      </c>
      <c r="X112" s="92">
        <f>+ROUND(IFERROR(INDEX(FCSTSDV!$D$2:$L$72,MATCH('31.10'!$D112,FCSTSDV!$C$2:$C$72,0),MATCH('31.10'!X$3,FCSTSDV!$D$1:$L$1,0)),0)/'31.10'!$E112,1)</f>
        <v>0</v>
      </c>
      <c r="Y112" s="92">
        <f>+ROUND(IFERROR(INDEX(FCSTSDV!$D$2:$L$72,MATCH('31.10'!$D112,FCSTSDV!$C$2:$C$72,0),MATCH('31.10'!Y$3,FCSTSDV!$D$1:$L$1,0)),0)/'31.10'!$E112,1)</f>
        <v>0</v>
      </c>
      <c r="Z112" s="92">
        <f>+ROUND(IFERROR(INDEX(FCSTSDV!$D$2:$L$72,MATCH('31.10'!$D112,FCSTSDV!$C$2:$C$72,0),MATCH('31.10'!Z$3,FCSTSDV!$D$1:$L$1,0)),0)/'31.10'!$E112,1)</f>
        <v>0</v>
      </c>
      <c r="AA112" s="92">
        <f>+ROUND(IFERROR(INDEX(FCSTSDV!$D$2:$L$72,MATCH('31.10'!$D112,FCSTSDV!$C$2:$C$72,0),MATCH('31.10'!AA$3,FCSTSDV!$D$1:$L$1,0)),0)/'31.10'!$E112,1)</f>
        <v>0</v>
      </c>
      <c r="AB112" s="92">
        <f>+ROUND(IFERROR(INDEX(FCSTSDV!$D$2:$L$72,MATCH('31.10'!$D112,FCSTSDV!$C$2:$C$72,0),MATCH('31.10'!AB$3,FCSTSDV!$D$1:$L$1,0)),0)/'31.10'!$E112,1)</f>
        <v>0</v>
      </c>
      <c r="AC112" s="92">
        <f>+ROUND(IFERROR(INDEX(FCSTSDV!$D$2:$L$72,MATCH('31.10'!$D112,FCSTSDV!$C$2:$C$72,0),MATCH('31.10'!AC$3,FCSTSDV!$D$1:$L$1,0)),0)/'31.10'!$E112,1)</f>
        <v>0</v>
      </c>
      <c r="AD112" s="92">
        <f>+ROUND(IFERROR(INDEX(FCSTSDV!$D$2:$L$72,MATCH('31.10'!$D112,FCSTSDV!$C$2:$C$72,0),MATCH('31.10'!AD$3,FCSTSDV!$D$1:$L$1,0)),0)/'31.10'!$E112,1)</f>
        <v>0</v>
      </c>
      <c r="AE112" s="92" t="e">
        <f>+ROUND(INDEX(FCSTSDV!$D$2:$L$673,MATCH('31.10'!$D112,FCSTSDV!$C$2:$C$673,0),MATCH('31.10'!AE$3,FCSTSDV!$D$1:$L$1,0))/'31.10'!$E112,1)</f>
        <v>#N/A</v>
      </c>
      <c r="AF112" s="92" t="e">
        <f>+ROUND(INDEX(FCSTSDV!$D$2:$L$673,MATCH('31.10'!$D112,FCSTSDV!$C$2:$C$673,0),MATCH('31.10'!AF$3,FCSTSDV!$D$1:$L$1,0))/'31.10'!$E112,1)</f>
        <v>#N/A</v>
      </c>
      <c r="AG112" s="92" t="e">
        <f>+ROUND(INDEX(FCSTSDV!$D$2:$L$673,MATCH('31.10'!$D112,FCSTSDV!$C$2:$C$673,0),MATCH('31.10'!AG$3,FCSTSDV!$D$1:$L$1,0))/'31.10'!$E112,1)</f>
        <v>#N/A</v>
      </c>
      <c r="AH112" s="92" t="e">
        <f>+ROUND(INDEX(FCSTSDV!$D$2:$L$673,MATCH('31.10'!$D112,FCSTSDV!$C$2:$C$673,0),MATCH('31.10'!AH$3,FCSTSDV!$D$1:$L$1,0))/'31.10'!$E112,1)</f>
        <v>#N/A</v>
      </c>
      <c r="AI112" s="92" t="e">
        <f>+ROUND(INDEX(FCSTSDV!$D$2:$L$673,MATCH('31.10'!$D112,FCSTSDV!$C$2:$C$673,0),MATCH('31.10'!AI$3,FCSTSDV!$D$1:$L$1,0))/'31.10'!$E112,1)</f>
        <v>#N/A</v>
      </c>
      <c r="AJ112" s="92" t="e">
        <f>+ROUND(INDEX(FCSTSDV!$D$2:$L$673,MATCH('31.10'!$D112,FCSTSDV!$C$2:$C$673,0),MATCH('31.10'!AJ$3,FCSTSDV!$D$1:$L$1,0))/'31.10'!$E112,1)</f>
        <v>#N/A</v>
      </c>
    </row>
    <row r="113" spans="1:37" ht="20.100000000000001" customHeight="1">
      <c r="A113" s="807"/>
      <c r="B113" s="792"/>
      <c r="C113" s="16"/>
      <c r="D113" s="52" t="s">
        <v>175</v>
      </c>
      <c r="E113" s="53" t="s">
        <v>43</v>
      </c>
      <c r="F113" s="800"/>
      <c r="G113" s="800"/>
      <c r="H113" s="827"/>
      <c r="I113" s="87">
        <f>+I112</f>
        <v>0</v>
      </c>
      <c r="J113" s="90">
        <f t="shared" ref="J113:AC113" si="46">$H112+$I112-J112</f>
        <v>150</v>
      </c>
      <c r="K113" s="90">
        <f t="shared" si="46"/>
        <v>150</v>
      </c>
      <c r="L113" s="90">
        <f t="shared" si="46"/>
        <v>150</v>
      </c>
      <c r="M113" s="90">
        <f t="shared" si="46"/>
        <v>150</v>
      </c>
      <c r="N113" s="90">
        <f t="shared" si="46"/>
        <v>150</v>
      </c>
      <c r="O113" s="90">
        <f t="shared" si="46"/>
        <v>150</v>
      </c>
      <c r="P113" s="90">
        <f t="shared" si="46"/>
        <v>150</v>
      </c>
      <c r="Q113" s="90">
        <f t="shared" si="46"/>
        <v>150</v>
      </c>
      <c r="R113" s="90">
        <f t="shared" si="46"/>
        <v>150</v>
      </c>
      <c r="S113" s="90">
        <f t="shared" si="46"/>
        <v>150</v>
      </c>
      <c r="T113" s="90">
        <f t="shared" si="46"/>
        <v>150</v>
      </c>
      <c r="U113" s="90">
        <f t="shared" si="46"/>
        <v>150</v>
      </c>
      <c r="V113" s="90">
        <f t="shared" si="46"/>
        <v>150</v>
      </c>
      <c r="W113" s="90">
        <f t="shared" si="46"/>
        <v>150</v>
      </c>
      <c r="X113" s="90">
        <f t="shared" si="46"/>
        <v>150</v>
      </c>
      <c r="Y113" s="90">
        <f t="shared" si="46"/>
        <v>150</v>
      </c>
      <c r="Z113" s="90">
        <f t="shared" si="46"/>
        <v>150</v>
      </c>
      <c r="AA113" s="90">
        <f t="shared" si="46"/>
        <v>150</v>
      </c>
      <c r="AB113" s="90">
        <f t="shared" si="46"/>
        <v>150</v>
      </c>
      <c r="AC113" s="90">
        <f t="shared" si="46"/>
        <v>150</v>
      </c>
      <c r="AD113" s="90">
        <f t="shared" ref="AD113:AJ113" si="47">+AC113-AD112</f>
        <v>150</v>
      </c>
      <c r="AE113" s="90" t="e">
        <f t="shared" si="47"/>
        <v>#N/A</v>
      </c>
      <c r="AF113" s="90" t="e">
        <f t="shared" si="47"/>
        <v>#N/A</v>
      </c>
      <c r="AG113" s="90" t="e">
        <f t="shared" si="47"/>
        <v>#N/A</v>
      </c>
      <c r="AH113" s="90" t="e">
        <f t="shared" si="47"/>
        <v>#N/A</v>
      </c>
      <c r="AI113" s="90" t="e">
        <f t="shared" si="47"/>
        <v>#N/A</v>
      </c>
      <c r="AJ113" s="90" t="e">
        <f t="shared" si="47"/>
        <v>#N/A</v>
      </c>
      <c r="AK113" s="90"/>
    </row>
    <row r="114" spans="1:37" ht="20.100000000000001" customHeight="1">
      <c r="A114" s="817" t="s">
        <v>172</v>
      </c>
      <c r="B114" s="796" t="s">
        <v>222</v>
      </c>
      <c r="C114" s="63"/>
      <c r="D114" s="73" t="s">
        <v>81</v>
      </c>
      <c r="E114" s="44">
        <v>2500</v>
      </c>
      <c r="F114" s="837"/>
      <c r="G114" s="837"/>
      <c r="H114" s="826">
        <f>+VLOOKUP(B114,'[5]TÚI BÓNG'!$B$4:$E$153,4,0)</f>
        <v>5</v>
      </c>
      <c r="I114" s="81">
        <f>+ROUND(IFERROR(VLOOKUP(D114,FCSTSDV!$C$2:$C$72,26,0),0)/'31.10'!E114+0,0)</f>
        <v>0</v>
      </c>
      <c r="J114" s="114" t="e">
        <f t="array" ref="J114">+INDEX(FCSTSDV!$D$2:$L$72,MATCH('31.10'!$D114,FCSTSDV!$C$2:$C$72,0),MATCH('31.10'!J$3,FCSTSDV!$D$1:$L$1,0))/'31.10'!$E114</f>
        <v>#N/A</v>
      </c>
      <c r="K114" s="114" t="e">
        <f t="array" ref="K114">+INDEX(FCSTSDV!$D$2:$L$72,MATCH('31.10'!$D114,FCSTSDV!$C$2:$C$72,0),MATCH('31.10'!K$3,FCSTSDV!$D$1:$L$1,0))/'31.10'!$E114</f>
        <v>#N/A</v>
      </c>
      <c r="L114" s="114" t="e">
        <f t="array" ref="L114">+INDEX(FCSTSDV!$D$2:$L$72,MATCH('31.10'!$D114,FCSTSDV!$C$2:$C$72,0),MATCH('31.10'!L$3,FCSTSDV!$D$1:$L$1,0))/'31.10'!$E114</f>
        <v>#N/A</v>
      </c>
      <c r="M114" s="114" t="e">
        <f t="array" ref="M114">+INDEX(FCSTSDV!$D$2:$L$72,MATCH('31.10'!$D114,FCSTSDV!$C$2:$C$72,0),MATCH('31.10'!M$3,FCSTSDV!$D$1:$L$1,0))/'31.10'!$E114</f>
        <v>#N/A</v>
      </c>
      <c r="N114" s="114" t="e">
        <f t="array" ref="N114">+INDEX(FCSTSDV!$D$2:$L$72,MATCH('31.10'!$D114,FCSTSDV!$C$2:$C$72,0),MATCH('31.10'!N$3,FCSTSDV!$D$1:$L$1,0))/'31.10'!$E114</f>
        <v>#N/A</v>
      </c>
      <c r="O114" s="114" t="e">
        <f t="array" ref="O114">+INDEX(FCSTSDV!$D$2:$L$72,MATCH('31.10'!$D114,FCSTSDV!$C$2:$C$72,0),MATCH('31.10'!O$3,FCSTSDV!$D$1:$L$1,0))/'31.10'!$E114</f>
        <v>#N/A</v>
      </c>
      <c r="P114" s="114" t="e">
        <f t="array" ref="P114">+INDEX(FCSTSDV!$D$2:$L$72,MATCH('31.10'!$D114,FCSTSDV!$C$2:$C$72,0),MATCH('31.10'!P$3,FCSTSDV!$D$1:$L$1,0))/'31.10'!$E114</f>
        <v>#N/A</v>
      </c>
      <c r="Q114" s="114" t="e">
        <f t="array" ref="Q114">+INDEX(FCSTSDV!$D$2:$L$72,MATCH('31.10'!$D114,FCSTSDV!$C$2:$C$72,0),MATCH('31.10'!Q$3,FCSTSDV!$D$1:$L$1,0))/'31.10'!$E114</f>
        <v>#N/A</v>
      </c>
      <c r="R114" s="114" t="e">
        <f t="array" ref="R114">+INDEX(FCSTSDV!$D$2:$L$72,MATCH('31.10'!$D114,FCSTSDV!$C$2:$C$72,0),MATCH('31.10'!R$3,FCSTSDV!$D$1:$L$1,0))/'31.10'!$E114</f>
        <v>#N/A</v>
      </c>
      <c r="S114" s="114" t="e">
        <f t="array" ref="S114">+INDEX(FCSTSDV!$D$2:$L$72,MATCH('31.10'!$D114,FCSTSDV!$C$2:$C$72,0),MATCH('31.10'!S$3,FCSTSDV!$D$1:$L$1,0))/'31.10'!$E114</f>
        <v>#N/A</v>
      </c>
      <c r="T114" s="114" t="e">
        <f t="array" ref="T114">+INDEX(FCSTSDV!$D$2:$L$72,MATCH('31.10'!$D114,FCSTSDV!$C$2:$C$72,0),MATCH('31.10'!T$3,FCSTSDV!$D$1:$L$1,0))/'31.10'!$E114</f>
        <v>#N/A</v>
      </c>
      <c r="U114" s="114" t="e">
        <f t="array" ref="U114">+INDEX(FCSTSDV!$D$2:$L$72,MATCH('31.10'!$D114,FCSTSDV!$C$2:$C$72,0),MATCH('31.10'!U$3,FCSTSDV!$D$1:$L$1,0))/'31.10'!$E114</f>
        <v>#N/A</v>
      </c>
      <c r="V114" s="114" t="e">
        <f t="array" ref="V114">+INDEX(FCSTSDV!$D$2:$L$72,MATCH('31.10'!$D114,FCSTSDV!$C$2:$C$72,0),MATCH('31.10'!V$3,FCSTSDV!$D$1:$L$1,0))/'31.10'!$E114</f>
        <v>#N/A</v>
      </c>
      <c r="W114" s="114" t="e">
        <f t="array" ref="W114">+INDEX(FCSTSDV!$D$2:$L$72,MATCH('31.10'!$D114,FCSTSDV!$C$2:$C$72,0),MATCH('31.10'!W$3,FCSTSDV!$D$1:$L$1,0))/'31.10'!$E114</f>
        <v>#N/A</v>
      </c>
      <c r="X114" s="114" t="e">
        <f t="array" ref="X114">+INDEX(FCSTSDV!$D$2:$L$72,MATCH('31.10'!$D114,FCSTSDV!$C$2:$C$72,0),MATCH('31.10'!X$3,FCSTSDV!$D$1:$L$1,0))/'31.10'!$E114</f>
        <v>#N/A</v>
      </c>
      <c r="Y114" s="114" t="e">
        <f t="array" ref="Y114">+INDEX(FCSTSDV!$D$2:$L$72,MATCH('31.10'!$D114,FCSTSDV!$C$2:$C$72,0),MATCH('31.10'!Y$3,FCSTSDV!$D$1:$L$1,0))/'31.10'!$E114</f>
        <v>#N/A</v>
      </c>
      <c r="Z114" s="92" t="e">
        <f>+ROUND(INDEX(FCSTSDV!$D$2:$L$673,MATCH('31.10'!$D114,FCSTSDV!$C$2:$C$673,0),MATCH('31.10'!Z$3,FCSTSDV!$D$1:$L$1,0))/'31.10'!$E114,1)</f>
        <v>#N/A</v>
      </c>
      <c r="AA114" s="92" t="e">
        <f>+ROUND(INDEX(FCSTSDV!$D$2:$L$673,MATCH('31.10'!$D114,FCSTSDV!$C$2:$C$673,0),MATCH('31.10'!AA$3,FCSTSDV!$D$1:$L$1,0))/'31.10'!$E114,1)</f>
        <v>#N/A</v>
      </c>
      <c r="AB114" s="92" t="e">
        <f>+ROUND(INDEX(FCSTSDV!$D$2:$L$673,MATCH('31.10'!$D114,FCSTSDV!$C$2:$C$673,0),MATCH('31.10'!AB$3,FCSTSDV!$D$1:$L$1,0))/'31.10'!$E114,1)</f>
        <v>#N/A</v>
      </c>
      <c r="AC114" s="92" t="e">
        <f>+ROUND(INDEX(FCSTSDV!$D$2:$L$673,MATCH('31.10'!$D114,FCSTSDV!$C$2:$C$673,0),MATCH('31.10'!AC$3,FCSTSDV!$D$1:$L$1,0))/'31.10'!$E114,1)</f>
        <v>#N/A</v>
      </c>
      <c r="AD114" s="92" t="e">
        <f>+ROUND(INDEX(FCSTSDV!$D$2:$L$673,MATCH('31.10'!$D114,FCSTSDV!$C$2:$C$673,0),MATCH('31.10'!AD$3,FCSTSDV!$D$1:$L$1,0))/'31.10'!$E114,1)</f>
        <v>#N/A</v>
      </c>
      <c r="AE114" s="92" t="e">
        <f>+ROUND(INDEX(FCSTSDV!$D$2:$L$673,MATCH('31.10'!$D114,FCSTSDV!$C$2:$C$673,0),MATCH('31.10'!AE$3,FCSTSDV!$D$1:$L$1,0))/'31.10'!$E114,1)</f>
        <v>#N/A</v>
      </c>
      <c r="AF114" s="92" t="e">
        <f>+ROUND(INDEX(FCSTSDV!$D$2:$L$673,MATCH('31.10'!$D114,FCSTSDV!$C$2:$C$673,0),MATCH('31.10'!AF$3,FCSTSDV!$D$1:$L$1,0))/'31.10'!$E114,1)</f>
        <v>#N/A</v>
      </c>
      <c r="AG114" s="92" t="e">
        <f>+ROUND(INDEX(FCSTSDV!$D$2:$L$673,MATCH('31.10'!$D114,FCSTSDV!$C$2:$C$673,0),MATCH('31.10'!AG$3,FCSTSDV!$D$1:$L$1,0))/'31.10'!$E114,1)</f>
        <v>#N/A</v>
      </c>
      <c r="AH114" s="92" t="e">
        <f>+ROUND(INDEX(FCSTSDV!$D$2:$L$673,MATCH('31.10'!$D114,FCSTSDV!$C$2:$C$673,0),MATCH('31.10'!AH$3,FCSTSDV!$D$1:$L$1,0))/'31.10'!$E114,1)</f>
        <v>#N/A</v>
      </c>
      <c r="AI114" s="92" t="e">
        <f>+ROUND(INDEX(FCSTSDV!$D$2:$L$673,MATCH('31.10'!$D114,FCSTSDV!$C$2:$C$673,0),MATCH('31.10'!AI$3,FCSTSDV!$D$1:$L$1,0))/'31.10'!$E114,1)</f>
        <v>#N/A</v>
      </c>
      <c r="AJ114" s="92" t="e">
        <f>+ROUND(INDEX(FCSTSDV!$D$2:$L$673,MATCH('31.10'!$D114,FCSTSDV!$C$2:$C$673,0),MATCH('31.10'!AJ$3,FCSTSDV!$D$1:$L$1,0))/'31.10'!$E114,1)</f>
        <v>#N/A</v>
      </c>
    </row>
    <row r="115" spans="1:37" ht="20.100000000000001" customHeight="1">
      <c r="A115" s="819"/>
      <c r="B115" s="805"/>
      <c r="C115" s="60"/>
      <c r="D115" s="52" t="s">
        <v>175</v>
      </c>
      <c r="E115" s="53" t="s">
        <v>43</v>
      </c>
      <c r="F115" s="839"/>
      <c r="G115" s="839"/>
      <c r="H115" s="827"/>
      <c r="I115" s="87">
        <f>+I114</f>
        <v>0</v>
      </c>
      <c r="J115" s="90" t="e">
        <f t="shared" ref="J115:AC115" si="48">$H114+$I114-J114</f>
        <v>#N/A</v>
      </c>
      <c r="K115" s="90" t="e">
        <f t="shared" si="48"/>
        <v>#N/A</v>
      </c>
      <c r="L115" s="90" t="e">
        <f t="shared" si="48"/>
        <v>#N/A</v>
      </c>
      <c r="M115" s="90" t="e">
        <f t="shared" si="48"/>
        <v>#N/A</v>
      </c>
      <c r="N115" s="90" t="e">
        <f t="shared" si="48"/>
        <v>#N/A</v>
      </c>
      <c r="O115" s="90" t="e">
        <f t="shared" si="48"/>
        <v>#N/A</v>
      </c>
      <c r="P115" s="90" t="e">
        <f t="shared" si="48"/>
        <v>#N/A</v>
      </c>
      <c r="Q115" s="90" t="e">
        <f t="shared" si="48"/>
        <v>#N/A</v>
      </c>
      <c r="R115" s="90" t="e">
        <f t="shared" si="48"/>
        <v>#N/A</v>
      </c>
      <c r="S115" s="90" t="e">
        <f t="shared" si="48"/>
        <v>#N/A</v>
      </c>
      <c r="T115" s="90" t="e">
        <f t="shared" si="48"/>
        <v>#N/A</v>
      </c>
      <c r="U115" s="90" t="e">
        <f t="shared" si="48"/>
        <v>#N/A</v>
      </c>
      <c r="V115" s="90" t="e">
        <f t="shared" si="48"/>
        <v>#N/A</v>
      </c>
      <c r="W115" s="90" t="e">
        <f t="shared" si="48"/>
        <v>#N/A</v>
      </c>
      <c r="X115" s="90" t="e">
        <f t="shared" si="48"/>
        <v>#N/A</v>
      </c>
      <c r="Y115" s="90" t="e">
        <f t="shared" si="48"/>
        <v>#N/A</v>
      </c>
      <c r="Z115" s="90" t="e">
        <f t="shared" si="48"/>
        <v>#N/A</v>
      </c>
      <c r="AA115" s="90" t="e">
        <f t="shared" si="48"/>
        <v>#N/A</v>
      </c>
      <c r="AB115" s="90" t="e">
        <f t="shared" si="48"/>
        <v>#N/A</v>
      </c>
      <c r="AC115" s="90" t="e">
        <f t="shared" si="48"/>
        <v>#N/A</v>
      </c>
      <c r="AD115" s="90" t="e">
        <f t="shared" ref="AD115:AJ115" si="49">AC115-AD114</f>
        <v>#N/A</v>
      </c>
      <c r="AE115" s="90" t="e">
        <f t="shared" si="49"/>
        <v>#N/A</v>
      </c>
      <c r="AF115" s="90" t="e">
        <f t="shared" si="49"/>
        <v>#N/A</v>
      </c>
      <c r="AG115" s="90" t="e">
        <f t="shared" si="49"/>
        <v>#N/A</v>
      </c>
      <c r="AH115" s="90" t="e">
        <f t="shared" si="49"/>
        <v>#N/A</v>
      </c>
      <c r="AI115" s="90" t="e">
        <f t="shared" si="49"/>
        <v>#N/A</v>
      </c>
      <c r="AJ115" s="90" t="e">
        <f t="shared" si="49"/>
        <v>#N/A</v>
      </c>
    </row>
    <row r="116" spans="1:37" ht="20.100000000000001" customHeight="1">
      <c r="A116" s="817" t="s">
        <v>245</v>
      </c>
      <c r="B116" s="796" t="s">
        <v>246</v>
      </c>
      <c r="C116" s="63"/>
      <c r="D116" s="73" t="s">
        <v>45</v>
      </c>
      <c r="E116" s="44">
        <v>200</v>
      </c>
      <c r="F116" s="837"/>
      <c r="G116" s="837"/>
      <c r="H116" s="831" t="e">
        <f>+VLOOKUP(A116,#REF!,5,0)</f>
        <v>#REF!</v>
      </c>
      <c r="I116" s="81">
        <f>+ROUND(IFERROR(VLOOKUP(D116,FCSTSDV!$C$2:$C$72,26,0),0)/'31.10'!E116+0,0)</f>
        <v>0</v>
      </c>
      <c r="J116" s="92">
        <f>+ROUND(IFERROR(INDEX(FCSTSDV!$D$2:$L$72,MATCH('31.10'!$D116,FCSTSDV!$C$2:$C$72,0),MATCH('31.10'!J$3,FCSTSDV!$D$1:$L$1,0)),0)/'31.10'!$E116,1)</f>
        <v>0</v>
      </c>
      <c r="K116" s="92">
        <f>+ROUND(IFERROR(INDEX(FCSTSDV!$D$2:$L$72,MATCH('31.10'!$D116,FCSTSDV!$C$2:$C$72,0),MATCH('31.10'!K$3,FCSTSDV!$D$1:$L$1,0)),0)/'31.10'!$E116,1)</f>
        <v>0</v>
      </c>
      <c r="L116" s="92">
        <f>+ROUND(IFERROR(INDEX(FCSTSDV!$D$2:$L$72,MATCH('31.10'!$D116,FCSTSDV!$C$2:$C$72,0),MATCH('31.10'!L$3,FCSTSDV!$D$1:$L$1,0)),0)/'31.10'!$E116,1)</f>
        <v>0</v>
      </c>
      <c r="M116" s="92">
        <f>+ROUND(IFERROR(INDEX(FCSTSDV!$D$2:$L$72,MATCH('31.10'!$D116,FCSTSDV!$C$2:$C$72,0),MATCH('31.10'!M$3,FCSTSDV!$D$1:$L$1,0)),0)/'31.10'!$E116,1)</f>
        <v>0</v>
      </c>
      <c r="N116" s="92">
        <f>+ROUND(IFERROR(INDEX(FCSTSDV!$D$2:$L$72,MATCH('31.10'!$D116,FCSTSDV!$C$2:$C$72,0),MATCH('31.10'!N$3,FCSTSDV!$D$1:$L$1,0)),0)/'31.10'!$E116,1)</f>
        <v>0</v>
      </c>
      <c r="O116" s="92">
        <f>+ROUND(IFERROR(INDEX(FCSTSDV!$D$2:$L$72,MATCH('31.10'!$D116,FCSTSDV!$C$2:$C$72,0),MATCH('31.10'!O$3,FCSTSDV!$D$1:$L$1,0)),0)/'31.10'!$E116,1)</f>
        <v>0</v>
      </c>
      <c r="P116" s="92">
        <f>+ROUND(IFERROR(INDEX(FCSTSDV!$D$2:$L$72,MATCH('31.10'!$D116,FCSTSDV!$C$2:$C$72,0),MATCH('31.10'!P$3,FCSTSDV!$D$1:$L$1,0)),0)/'31.10'!$E116,1)</f>
        <v>0</v>
      </c>
      <c r="Q116" s="92">
        <f>+ROUND(IFERROR(INDEX(FCSTSDV!$D$2:$L$72,MATCH('31.10'!$D116,FCSTSDV!$C$2:$C$72,0),MATCH('31.10'!Q$3,FCSTSDV!$D$1:$L$1,0)),0)/'31.10'!$E116,1)</f>
        <v>0</v>
      </c>
      <c r="R116" s="92">
        <f>+ROUND(IFERROR(INDEX(FCSTSDV!$D$2:$L$72,MATCH('31.10'!$D116,FCSTSDV!$C$2:$C$72,0),MATCH('31.10'!R$3,FCSTSDV!$D$1:$L$1,0)),0)/'31.10'!$E116,1)</f>
        <v>0</v>
      </c>
      <c r="S116" s="92">
        <f>+ROUND(IFERROR(INDEX(FCSTSDV!$D$2:$L$72,MATCH('31.10'!$D116,FCSTSDV!$C$2:$C$72,0),MATCH('31.10'!S$3,FCSTSDV!$D$1:$L$1,0)),0)/'31.10'!$E116,1)</f>
        <v>0</v>
      </c>
      <c r="T116" s="92">
        <f>+ROUND(IFERROR(INDEX(FCSTSDV!$D$2:$L$72,MATCH('31.10'!$D116,FCSTSDV!$C$2:$C$72,0),MATCH('31.10'!T$3,FCSTSDV!$D$1:$L$1,0)),0)/'31.10'!$E116,1)</f>
        <v>0</v>
      </c>
      <c r="U116" s="92">
        <f>+ROUND(IFERROR(INDEX(FCSTSDV!$D$2:$L$72,MATCH('31.10'!$D116,FCSTSDV!$C$2:$C$72,0),MATCH('31.10'!U$3,FCSTSDV!$D$1:$L$1,0)),0)/'31.10'!$E116,1)</f>
        <v>0</v>
      </c>
      <c r="V116" s="92">
        <f>+ROUND(IFERROR(INDEX(FCSTSDV!$D$2:$L$72,MATCH('31.10'!$D116,FCSTSDV!$C$2:$C$72,0),MATCH('31.10'!V$3,FCSTSDV!$D$1:$L$1,0)),0)/'31.10'!$E116,1)</f>
        <v>0</v>
      </c>
      <c r="W116" s="92">
        <f>+ROUND(IFERROR(INDEX(FCSTSDV!$D$2:$L$72,MATCH('31.10'!$D116,FCSTSDV!$C$2:$C$72,0),MATCH('31.10'!W$3,FCSTSDV!$D$1:$L$1,0)),0)/'31.10'!$E116,1)</f>
        <v>0</v>
      </c>
      <c r="X116" s="92">
        <f>+ROUND(IFERROR(INDEX(FCSTSDV!$D$2:$L$72,MATCH('31.10'!$D116,FCSTSDV!$C$2:$C$72,0),MATCH('31.10'!X$3,FCSTSDV!$D$1:$L$1,0)),0)/'31.10'!$E116,1)</f>
        <v>0</v>
      </c>
      <c r="Y116" s="92">
        <f>+ROUND(IFERROR(INDEX(FCSTSDV!$D$2:$L$72,MATCH('31.10'!$D116,FCSTSDV!$C$2:$C$72,0),MATCH('31.10'!Y$3,FCSTSDV!$D$1:$L$1,0)),0)/'31.10'!$E116,1)</f>
        <v>0</v>
      </c>
      <c r="Z116" s="92">
        <f>+ROUND(IFERROR(INDEX(FCSTSDV!$D$2:$L$72,MATCH('31.10'!$D116,FCSTSDV!$C$2:$C$72,0),MATCH('31.10'!Z$3,FCSTSDV!$D$1:$L$1,0)),0)/'31.10'!$E116,1)</f>
        <v>0</v>
      </c>
      <c r="AA116" s="92">
        <f>+ROUND(IFERROR(INDEX(FCSTSDV!$D$2:$L$72,MATCH('31.10'!$D116,FCSTSDV!$C$2:$C$72,0),MATCH('31.10'!AA$3,FCSTSDV!$D$1:$L$1,0)),0)/'31.10'!$E116,1)</f>
        <v>0</v>
      </c>
      <c r="AB116" s="92">
        <f>+ROUND(IFERROR(INDEX(FCSTSDV!$D$2:$L$72,MATCH('31.10'!$D116,FCSTSDV!$C$2:$C$72,0),MATCH('31.10'!AB$3,FCSTSDV!$D$1:$L$1,0)),0)/'31.10'!$E116,1)</f>
        <v>0</v>
      </c>
      <c r="AC116" s="92">
        <f>+ROUND(IFERROR(INDEX(FCSTSDV!$D$2:$L$72,MATCH('31.10'!$D116,FCSTSDV!$C$2:$C$72,0),MATCH('31.10'!AC$3,FCSTSDV!$D$1:$L$1,0)),0)/'31.10'!$E116,1)</f>
        <v>0</v>
      </c>
      <c r="AD116" s="92">
        <f>+ROUND(IFERROR(INDEX(FCSTSDV!$D$2:$L$72,MATCH('31.10'!$D116,FCSTSDV!$C$2:$C$72,0),MATCH('31.10'!AD$3,FCSTSDV!$D$1:$L$1,0)),0)/'31.10'!$E116,1)</f>
        <v>0</v>
      </c>
      <c r="AE116" s="92" t="e">
        <f>+ROUND(INDEX(FCSTSDV!$D$2:$L$673,MATCH('31.10'!$D116,FCSTSDV!$C$2:$C$673,0),MATCH('31.10'!AE$3,FCSTSDV!$D$1:$L$1,0))/'31.10'!$E116,1)</f>
        <v>#N/A</v>
      </c>
      <c r="AF116" s="92" t="e">
        <f>+ROUND(INDEX(FCSTSDV!$D$2:$L$673,MATCH('31.10'!$D116,FCSTSDV!$C$2:$C$673,0),MATCH('31.10'!AF$3,FCSTSDV!$D$1:$L$1,0))/'31.10'!$E116,1)</f>
        <v>#N/A</v>
      </c>
      <c r="AG116" s="92" t="e">
        <f>+ROUND(INDEX(FCSTSDV!$D$2:$L$673,MATCH('31.10'!$D116,FCSTSDV!$C$2:$C$673,0),MATCH('31.10'!AG$3,FCSTSDV!$D$1:$L$1,0))/'31.10'!$E116,1)</f>
        <v>#N/A</v>
      </c>
      <c r="AH116" s="92" t="e">
        <f>+ROUND(INDEX(FCSTSDV!$D$2:$L$673,MATCH('31.10'!$D116,FCSTSDV!$C$2:$C$673,0),MATCH('31.10'!AH$3,FCSTSDV!$D$1:$L$1,0))/'31.10'!$E116,1)</f>
        <v>#N/A</v>
      </c>
      <c r="AI116" s="92" t="e">
        <f>+ROUND(INDEX(FCSTSDV!$D$2:$L$673,MATCH('31.10'!$D116,FCSTSDV!$C$2:$C$673,0),MATCH('31.10'!AI$3,FCSTSDV!$D$1:$L$1,0))/'31.10'!$E116,1)</f>
        <v>#N/A</v>
      </c>
      <c r="AJ116" s="92" t="e">
        <f>+ROUND(INDEX(FCSTSDV!$D$2:$L$673,MATCH('31.10'!$D116,FCSTSDV!$C$2:$C$673,0),MATCH('31.10'!AJ$3,FCSTSDV!$D$1:$L$1,0))/'31.10'!$E116,1)</f>
        <v>#N/A</v>
      </c>
    </row>
    <row r="117" spans="1:37" ht="20.100000000000001" customHeight="1">
      <c r="A117" s="818"/>
      <c r="B117" s="794"/>
      <c r="C117" s="57"/>
      <c r="D117" s="32" t="s">
        <v>66</v>
      </c>
      <c r="E117" s="49">
        <v>150</v>
      </c>
      <c r="F117" s="838"/>
      <c r="G117" s="838"/>
      <c r="H117" s="832"/>
      <c r="I117" s="81">
        <f>+ROUND(IFERROR(VLOOKUP(D117,FCSTSDV!$C$2:$C$72,26,0),0)/'31.10'!E117+0,0)</f>
        <v>0</v>
      </c>
      <c r="J117" s="92">
        <f>+ROUND(IFERROR(INDEX(FCSTSDV!$D$2:$L$72,MATCH('31.10'!$D117,FCSTSDV!$C$2:$C$72,0),MATCH('31.10'!J$3,FCSTSDV!$D$1:$L$1,0)),0)/'31.10'!$E117,1)</f>
        <v>0</v>
      </c>
      <c r="K117" s="92">
        <f>+ROUND(IFERROR(INDEX(FCSTSDV!$D$2:$L$72,MATCH('31.10'!$D117,FCSTSDV!$C$2:$C$72,0),MATCH('31.10'!K$3,FCSTSDV!$D$1:$L$1,0)),0)/'31.10'!$E117,1)</f>
        <v>0</v>
      </c>
      <c r="L117" s="92">
        <f>+ROUND(IFERROR(INDEX(FCSTSDV!$D$2:$L$72,MATCH('31.10'!$D117,FCSTSDV!$C$2:$C$72,0),MATCH('31.10'!L$3,FCSTSDV!$D$1:$L$1,0)),0)/'31.10'!$E117,1)</f>
        <v>0</v>
      </c>
      <c r="M117" s="92">
        <f>+ROUND(IFERROR(INDEX(FCSTSDV!$D$2:$L$72,MATCH('31.10'!$D117,FCSTSDV!$C$2:$C$72,0),MATCH('31.10'!M$3,FCSTSDV!$D$1:$L$1,0)),0)/'31.10'!$E117,1)</f>
        <v>0</v>
      </c>
      <c r="N117" s="92">
        <f>+ROUND(IFERROR(INDEX(FCSTSDV!$D$2:$L$72,MATCH('31.10'!$D117,FCSTSDV!$C$2:$C$72,0),MATCH('31.10'!N$3,FCSTSDV!$D$1:$L$1,0)),0)/'31.10'!$E117,1)</f>
        <v>0</v>
      </c>
      <c r="O117" s="92">
        <f>+ROUND(IFERROR(INDEX(FCSTSDV!$D$2:$L$72,MATCH('31.10'!$D117,FCSTSDV!$C$2:$C$72,0),MATCH('31.10'!O$3,FCSTSDV!$D$1:$L$1,0)),0)/'31.10'!$E117,1)</f>
        <v>0</v>
      </c>
      <c r="P117" s="92">
        <f>+ROUND(IFERROR(INDEX(FCSTSDV!$D$2:$L$72,MATCH('31.10'!$D117,FCSTSDV!$C$2:$C$72,0),MATCH('31.10'!P$3,FCSTSDV!$D$1:$L$1,0)),0)/'31.10'!$E117,1)</f>
        <v>0</v>
      </c>
      <c r="Q117" s="92">
        <f>+ROUND(IFERROR(INDEX(FCSTSDV!$D$2:$L$72,MATCH('31.10'!$D117,FCSTSDV!$C$2:$C$72,0),MATCH('31.10'!Q$3,FCSTSDV!$D$1:$L$1,0)),0)/'31.10'!$E117,1)</f>
        <v>0</v>
      </c>
      <c r="R117" s="92">
        <f>+ROUND(IFERROR(INDEX(FCSTSDV!$D$2:$L$72,MATCH('31.10'!$D117,FCSTSDV!$C$2:$C$72,0),MATCH('31.10'!R$3,FCSTSDV!$D$1:$L$1,0)),0)/'31.10'!$E117,1)</f>
        <v>0</v>
      </c>
      <c r="S117" s="92">
        <f>+ROUND(IFERROR(INDEX(FCSTSDV!$D$2:$L$72,MATCH('31.10'!$D117,FCSTSDV!$C$2:$C$72,0),MATCH('31.10'!S$3,FCSTSDV!$D$1:$L$1,0)),0)/'31.10'!$E117,1)</f>
        <v>0</v>
      </c>
      <c r="T117" s="92">
        <f>+ROUND(IFERROR(INDEX(FCSTSDV!$D$2:$L$72,MATCH('31.10'!$D117,FCSTSDV!$C$2:$C$72,0),MATCH('31.10'!T$3,FCSTSDV!$D$1:$L$1,0)),0)/'31.10'!$E117,1)</f>
        <v>0</v>
      </c>
      <c r="U117" s="92">
        <f>+ROUND(IFERROR(INDEX(FCSTSDV!$D$2:$L$72,MATCH('31.10'!$D117,FCSTSDV!$C$2:$C$72,0),MATCH('31.10'!U$3,FCSTSDV!$D$1:$L$1,0)),0)/'31.10'!$E117,1)</f>
        <v>0</v>
      </c>
      <c r="V117" s="92">
        <f>+ROUND(IFERROR(INDEX(FCSTSDV!$D$2:$L$72,MATCH('31.10'!$D117,FCSTSDV!$C$2:$C$72,0),MATCH('31.10'!V$3,FCSTSDV!$D$1:$L$1,0)),0)/'31.10'!$E117,1)</f>
        <v>0</v>
      </c>
      <c r="W117" s="92">
        <f>+ROUND(IFERROR(INDEX(FCSTSDV!$D$2:$L$72,MATCH('31.10'!$D117,FCSTSDV!$C$2:$C$72,0),MATCH('31.10'!W$3,FCSTSDV!$D$1:$L$1,0)),0)/'31.10'!$E117,1)</f>
        <v>0</v>
      </c>
      <c r="X117" s="92">
        <f>+ROUND(IFERROR(INDEX(FCSTSDV!$D$2:$L$72,MATCH('31.10'!$D117,FCSTSDV!$C$2:$C$72,0),MATCH('31.10'!X$3,FCSTSDV!$D$1:$L$1,0)),0)/'31.10'!$E117,1)</f>
        <v>0</v>
      </c>
      <c r="Y117" s="92">
        <f>+ROUND(IFERROR(INDEX(FCSTSDV!$D$2:$L$72,MATCH('31.10'!$D117,FCSTSDV!$C$2:$C$72,0),MATCH('31.10'!Y$3,FCSTSDV!$D$1:$L$1,0)),0)/'31.10'!$E117,1)</f>
        <v>0</v>
      </c>
      <c r="Z117" s="92">
        <f>+ROUND(IFERROR(INDEX(FCSTSDV!$D$2:$L$72,MATCH('31.10'!$D117,FCSTSDV!$C$2:$C$72,0),MATCH('31.10'!Z$3,FCSTSDV!$D$1:$L$1,0)),0)/'31.10'!$E117,1)</f>
        <v>0</v>
      </c>
      <c r="AA117" s="92">
        <f>+ROUND(IFERROR(INDEX(FCSTSDV!$D$2:$L$72,MATCH('31.10'!$D117,FCSTSDV!$C$2:$C$72,0),MATCH('31.10'!AA$3,FCSTSDV!$D$1:$L$1,0)),0)/'31.10'!$E117,1)</f>
        <v>0</v>
      </c>
      <c r="AB117" s="92">
        <f>+ROUND(IFERROR(INDEX(FCSTSDV!$D$2:$L$72,MATCH('31.10'!$D117,FCSTSDV!$C$2:$C$72,0),MATCH('31.10'!AB$3,FCSTSDV!$D$1:$L$1,0)),0)/'31.10'!$E117,1)</f>
        <v>0</v>
      </c>
      <c r="AC117" s="92">
        <f>+ROUND(IFERROR(INDEX(FCSTSDV!$D$2:$L$72,MATCH('31.10'!$D117,FCSTSDV!$C$2:$C$72,0),MATCH('31.10'!AC$3,FCSTSDV!$D$1:$L$1,0)),0)/'31.10'!$E117,1)</f>
        <v>0</v>
      </c>
      <c r="AD117" s="92">
        <f>+ROUND(IFERROR(INDEX(FCSTSDV!$D$2:$L$72,MATCH('31.10'!$D117,FCSTSDV!$C$2:$C$72,0),MATCH('31.10'!AD$3,FCSTSDV!$D$1:$L$1,0)),0)/'31.10'!$E117,1)</f>
        <v>0</v>
      </c>
      <c r="AE117" s="92" t="e">
        <f>+ROUND(INDEX(FCSTSDV!$D$2:$L$673,MATCH('31.10'!$D117,FCSTSDV!$C$2:$C$673,0),MATCH('31.10'!AE$3,FCSTSDV!$D$1:$L$1,0))/'31.10'!$E117,1)</f>
        <v>#N/A</v>
      </c>
      <c r="AF117" s="92" t="e">
        <f>+ROUND(INDEX(FCSTSDV!$D$2:$L$673,MATCH('31.10'!$D117,FCSTSDV!$C$2:$C$673,0),MATCH('31.10'!AF$3,FCSTSDV!$D$1:$L$1,0))/'31.10'!$E117,1)</f>
        <v>#N/A</v>
      </c>
      <c r="AG117" s="92" t="e">
        <f>+ROUND(INDEX(FCSTSDV!$D$2:$L$673,MATCH('31.10'!$D117,FCSTSDV!$C$2:$C$673,0),MATCH('31.10'!AG$3,FCSTSDV!$D$1:$L$1,0))/'31.10'!$E117,1)</f>
        <v>#N/A</v>
      </c>
      <c r="AH117" s="92" t="e">
        <f>+ROUND(INDEX(FCSTSDV!$D$2:$L$673,MATCH('31.10'!$D117,FCSTSDV!$C$2:$C$673,0),MATCH('31.10'!AH$3,FCSTSDV!$D$1:$L$1,0))/'31.10'!$E117,1)</f>
        <v>#N/A</v>
      </c>
      <c r="AI117" s="92" t="e">
        <f>+ROUND(INDEX(FCSTSDV!$D$2:$L$673,MATCH('31.10'!$D117,FCSTSDV!$C$2:$C$673,0),MATCH('31.10'!AI$3,FCSTSDV!$D$1:$L$1,0))/'31.10'!$E117,1)</f>
        <v>#N/A</v>
      </c>
      <c r="AJ117" s="92" t="e">
        <f>+ROUND(INDEX(FCSTSDV!$D$2:$L$673,MATCH('31.10'!$D117,FCSTSDV!$C$2:$C$673,0),MATCH('31.10'!AJ$3,FCSTSDV!$D$1:$L$1,0))/'31.10'!$E117,1)</f>
        <v>#N/A</v>
      </c>
    </row>
    <row r="118" spans="1:37" ht="20.100000000000001" customHeight="1">
      <c r="A118" s="818"/>
      <c r="B118" s="794"/>
      <c r="C118" s="57"/>
      <c r="D118" s="32" t="s">
        <v>49</v>
      </c>
      <c r="E118" s="49">
        <v>150</v>
      </c>
      <c r="F118" s="838"/>
      <c r="G118" s="838"/>
      <c r="H118" s="832"/>
      <c r="I118" s="81">
        <f>+ROUND(IFERROR(VLOOKUP(D118,FCSTSDV!$C$2:$C$72,26,0),0)/'31.10'!E118+0,0)</f>
        <v>0</v>
      </c>
      <c r="J118" s="92">
        <f>+ROUND(IFERROR(INDEX(FCSTSDV!$D$2:$L$72,MATCH('31.10'!$D118,FCSTSDV!$C$2:$C$72,0),MATCH('31.10'!J$3,FCSTSDV!$D$1:$L$1,0)),0)/'31.10'!$E118,1)</f>
        <v>0</v>
      </c>
      <c r="K118" s="92">
        <f>+ROUND(IFERROR(INDEX(FCSTSDV!$D$2:$L$72,MATCH('31.10'!$D118,FCSTSDV!$C$2:$C$72,0),MATCH('31.10'!K$3,FCSTSDV!$D$1:$L$1,0)),0)/'31.10'!$E118,1)</f>
        <v>0</v>
      </c>
      <c r="L118" s="92">
        <f>+ROUND(IFERROR(INDEX(FCSTSDV!$D$2:$L$72,MATCH('31.10'!$D118,FCSTSDV!$C$2:$C$72,0),MATCH('31.10'!L$3,FCSTSDV!$D$1:$L$1,0)),0)/'31.10'!$E118,1)</f>
        <v>0</v>
      </c>
      <c r="M118" s="92">
        <f>+ROUND(IFERROR(INDEX(FCSTSDV!$D$2:$L$72,MATCH('31.10'!$D118,FCSTSDV!$C$2:$C$72,0),MATCH('31.10'!M$3,FCSTSDV!$D$1:$L$1,0)),0)/'31.10'!$E118,1)</f>
        <v>0</v>
      </c>
      <c r="N118" s="92">
        <f>+ROUND(IFERROR(INDEX(FCSTSDV!$D$2:$L$72,MATCH('31.10'!$D118,FCSTSDV!$C$2:$C$72,0),MATCH('31.10'!N$3,FCSTSDV!$D$1:$L$1,0)),0)/'31.10'!$E118,1)</f>
        <v>0</v>
      </c>
      <c r="O118" s="92">
        <f>+ROUND(IFERROR(INDEX(FCSTSDV!$D$2:$L$72,MATCH('31.10'!$D118,FCSTSDV!$C$2:$C$72,0),MATCH('31.10'!O$3,FCSTSDV!$D$1:$L$1,0)),0)/'31.10'!$E118,1)</f>
        <v>0</v>
      </c>
      <c r="P118" s="92">
        <f>+ROUND(IFERROR(INDEX(FCSTSDV!$D$2:$L$72,MATCH('31.10'!$D118,FCSTSDV!$C$2:$C$72,0),MATCH('31.10'!P$3,FCSTSDV!$D$1:$L$1,0)),0)/'31.10'!$E118,1)</f>
        <v>0</v>
      </c>
      <c r="Q118" s="92">
        <f>+ROUND(IFERROR(INDEX(FCSTSDV!$D$2:$L$72,MATCH('31.10'!$D118,FCSTSDV!$C$2:$C$72,0),MATCH('31.10'!Q$3,FCSTSDV!$D$1:$L$1,0)),0)/'31.10'!$E118,1)</f>
        <v>0</v>
      </c>
      <c r="R118" s="92">
        <f>+ROUND(IFERROR(INDEX(FCSTSDV!$D$2:$L$72,MATCH('31.10'!$D118,FCSTSDV!$C$2:$C$72,0),MATCH('31.10'!R$3,FCSTSDV!$D$1:$L$1,0)),0)/'31.10'!$E118,1)</f>
        <v>0</v>
      </c>
      <c r="S118" s="92">
        <f>+ROUND(IFERROR(INDEX(FCSTSDV!$D$2:$L$72,MATCH('31.10'!$D118,FCSTSDV!$C$2:$C$72,0),MATCH('31.10'!S$3,FCSTSDV!$D$1:$L$1,0)),0)/'31.10'!$E118,1)</f>
        <v>0</v>
      </c>
      <c r="T118" s="92">
        <f>+ROUND(IFERROR(INDEX(FCSTSDV!$D$2:$L$72,MATCH('31.10'!$D118,FCSTSDV!$C$2:$C$72,0),MATCH('31.10'!T$3,FCSTSDV!$D$1:$L$1,0)),0)/'31.10'!$E118,1)</f>
        <v>0</v>
      </c>
      <c r="U118" s="92">
        <f>+ROUND(IFERROR(INDEX(FCSTSDV!$D$2:$L$72,MATCH('31.10'!$D118,FCSTSDV!$C$2:$C$72,0),MATCH('31.10'!U$3,FCSTSDV!$D$1:$L$1,0)),0)/'31.10'!$E118,1)</f>
        <v>0</v>
      </c>
      <c r="V118" s="92">
        <f>+ROUND(IFERROR(INDEX(FCSTSDV!$D$2:$L$72,MATCH('31.10'!$D118,FCSTSDV!$C$2:$C$72,0),MATCH('31.10'!V$3,FCSTSDV!$D$1:$L$1,0)),0)/'31.10'!$E118,1)</f>
        <v>0</v>
      </c>
      <c r="W118" s="92">
        <f>+ROUND(IFERROR(INDEX(FCSTSDV!$D$2:$L$72,MATCH('31.10'!$D118,FCSTSDV!$C$2:$C$72,0),MATCH('31.10'!W$3,FCSTSDV!$D$1:$L$1,0)),0)/'31.10'!$E118,1)</f>
        <v>0</v>
      </c>
      <c r="X118" s="92">
        <f>+ROUND(IFERROR(INDEX(FCSTSDV!$D$2:$L$72,MATCH('31.10'!$D118,FCSTSDV!$C$2:$C$72,0),MATCH('31.10'!X$3,FCSTSDV!$D$1:$L$1,0)),0)/'31.10'!$E118,1)</f>
        <v>0</v>
      </c>
      <c r="Y118" s="92">
        <f>+ROUND(IFERROR(INDEX(FCSTSDV!$D$2:$L$72,MATCH('31.10'!$D118,FCSTSDV!$C$2:$C$72,0),MATCH('31.10'!Y$3,FCSTSDV!$D$1:$L$1,0)),0)/'31.10'!$E118,1)</f>
        <v>0</v>
      </c>
      <c r="Z118" s="92">
        <f>+ROUND(IFERROR(INDEX(FCSTSDV!$D$2:$L$72,MATCH('31.10'!$D118,FCSTSDV!$C$2:$C$72,0),MATCH('31.10'!Z$3,FCSTSDV!$D$1:$L$1,0)),0)/'31.10'!$E118,1)</f>
        <v>0</v>
      </c>
      <c r="AA118" s="92">
        <f>+ROUND(IFERROR(INDEX(FCSTSDV!$D$2:$L$72,MATCH('31.10'!$D118,FCSTSDV!$C$2:$C$72,0),MATCH('31.10'!AA$3,FCSTSDV!$D$1:$L$1,0)),0)/'31.10'!$E118,1)</f>
        <v>0</v>
      </c>
      <c r="AB118" s="92">
        <f>+ROUND(IFERROR(INDEX(FCSTSDV!$D$2:$L$72,MATCH('31.10'!$D118,FCSTSDV!$C$2:$C$72,0),MATCH('31.10'!AB$3,FCSTSDV!$D$1:$L$1,0)),0)/'31.10'!$E118,1)</f>
        <v>0</v>
      </c>
      <c r="AC118" s="92">
        <f>+ROUND(IFERROR(INDEX(FCSTSDV!$D$2:$L$72,MATCH('31.10'!$D118,FCSTSDV!$C$2:$C$72,0),MATCH('31.10'!AC$3,FCSTSDV!$D$1:$L$1,0)),0)/'31.10'!$E118,1)</f>
        <v>0</v>
      </c>
      <c r="AD118" s="92">
        <f>+ROUND(IFERROR(INDEX(FCSTSDV!$D$2:$L$72,MATCH('31.10'!$D118,FCSTSDV!$C$2:$C$72,0),MATCH('31.10'!AD$3,FCSTSDV!$D$1:$L$1,0)),0)/'31.10'!$E118,1)</f>
        <v>0</v>
      </c>
      <c r="AE118" s="92" t="e">
        <f>+ROUND(INDEX(FCSTSDV!$D$2:$L$673,MATCH('31.10'!$D118,FCSTSDV!$C$2:$C$673,0),MATCH('31.10'!AE$3,FCSTSDV!$D$1:$L$1,0))/'31.10'!$E118,1)</f>
        <v>#N/A</v>
      </c>
      <c r="AF118" s="92" t="e">
        <f>+ROUND(INDEX(FCSTSDV!$D$2:$L$673,MATCH('31.10'!$D118,FCSTSDV!$C$2:$C$673,0),MATCH('31.10'!AF$3,FCSTSDV!$D$1:$L$1,0))/'31.10'!$E118,1)</f>
        <v>#N/A</v>
      </c>
      <c r="AG118" s="92" t="e">
        <f>+ROUND(INDEX(FCSTSDV!$D$2:$L$673,MATCH('31.10'!$D118,FCSTSDV!$C$2:$C$673,0),MATCH('31.10'!AG$3,FCSTSDV!$D$1:$L$1,0))/'31.10'!$E118,1)</f>
        <v>#N/A</v>
      </c>
      <c r="AH118" s="92" t="e">
        <f>+ROUND(INDEX(FCSTSDV!$D$2:$L$673,MATCH('31.10'!$D118,FCSTSDV!$C$2:$C$673,0),MATCH('31.10'!AH$3,FCSTSDV!$D$1:$L$1,0))/'31.10'!$E118,1)</f>
        <v>#N/A</v>
      </c>
      <c r="AI118" s="92" t="e">
        <f>+ROUND(INDEX(FCSTSDV!$D$2:$L$673,MATCH('31.10'!$D118,FCSTSDV!$C$2:$C$673,0),MATCH('31.10'!AI$3,FCSTSDV!$D$1:$L$1,0))/'31.10'!$E118,1)</f>
        <v>#N/A</v>
      </c>
      <c r="AJ118" s="92" t="e">
        <f>+ROUND(INDEX(FCSTSDV!$D$2:$L$673,MATCH('31.10'!$D118,FCSTSDV!$C$2:$C$673,0),MATCH('31.10'!AJ$3,FCSTSDV!$D$1:$L$1,0))/'31.10'!$E118,1)</f>
        <v>#N/A</v>
      </c>
    </row>
    <row r="119" spans="1:37" ht="20.100000000000001" customHeight="1">
      <c r="A119" s="818"/>
      <c r="B119" s="794"/>
      <c r="C119" s="57"/>
      <c r="D119" s="32" t="s">
        <v>48</v>
      </c>
      <c r="E119" s="49">
        <v>150</v>
      </c>
      <c r="F119" s="838"/>
      <c r="G119" s="838"/>
      <c r="H119" s="832"/>
      <c r="I119" s="81">
        <f>+ROUND(IFERROR(VLOOKUP(D119,FCSTSDV!$C$2:$C$72,26,0),0)/'31.10'!E119+0,0)</f>
        <v>0</v>
      </c>
      <c r="J119" s="92">
        <f>+ROUND(IFERROR(INDEX(FCSTSDV!$D$2:$L$72,MATCH('31.10'!$D119,FCSTSDV!$C$2:$C$72,0),MATCH('31.10'!J$3,FCSTSDV!$D$1:$L$1,0)),0)/'31.10'!$E119,1)</f>
        <v>0</v>
      </c>
      <c r="K119" s="92">
        <f>+ROUND(IFERROR(INDEX(FCSTSDV!$D$2:$L$72,MATCH('31.10'!$D119,FCSTSDV!$C$2:$C$72,0),MATCH('31.10'!K$3,FCSTSDV!$D$1:$L$1,0)),0)/'31.10'!$E119,1)</f>
        <v>0</v>
      </c>
      <c r="L119" s="92">
        <f>+ROUND(IFERROR(INDEX(FCSTSDV!$D$2:$L$72,MATCH('31.10'!$D119,FCSTSDV!$C$2:$C$72,0),MATCH('31.10'!L$3,FCSTSDV!$D$1:$L$1,0)),0)/'31.10'!$E119,1)</f>
        <v>0</v>
      </c>
      <c r="M119" s="92">
        <f>+ROUND(IFERROR(INDEX(FCSTSDV!$D$2:$L$72,MATCH('31.10'!$D119,FCSTSDV!$C$2:$C$72,0),MATCH('31.10'!M$3,FCSTSDV!$D$1:$L$1,0)),0)/'31.10'!$E119,1)</f>
        <v>0</v>
      </c>
      <c r="N119" s="92">
        <f>+ROUND(IFERROR(INDEX(FCSTSDV!$D$2:$L$72,MATCH('31.10'!$D119,FCSTSDV!$C$2:$C$72,0),MATCH('31.10'!N$3,FCSTSDV!$D$1:$L$1,0)),0)/'31.10'!$E119,1)</f>
        <v>0</v>
      </c>
      <c r="O119" s="92">
        <f>+ROUND(IFERROR(INDEX(FCSTSDV!$D$2:$L$72,MATCH('31.10'!$D119,FCSTSDV!$C$2:$C$72,0),MATCH('31.10'!O$3,FCSTSDV!$D$1:$L$1,0)),0)/'31.10'!$E119,1)</f>
        <v>0</v>
      </c>
      <c r="P119" s="92">
        <f>+ROUND(IFERROR(INDEX(FCSTSDV!$D$2:$L$72,MATCH('31.10'!$D119,FCSTSDV!$C$2:$C$72,0),MATCH('31.10'!P$3,FCSTSDV!$D$1:$L$1,0)),0)/'31.10'!$E119,1)</f>
        <v>0</v>
      </c>
      <c r="Q119" s="92">
        <f>+ROUND(IFERROR(INDEX(FCSTSDV!$D$2:$L$72,MATCH('31.10'!$D119,FCSTSDV!$C$2:$C$72,0),MATCH('31.10'!Q$3,FCSTSDV!$D$1:$L$1,0)),0)/'31.10'!$E119,1)</f>
        <v>0</v>
      </c>
      <c r="R119" s="92">
        <f>+ROUND(IFERROR(INDEX(FCSTSDV!$D$2:$L$72,MATCH('31.10'!$D119,FCSTSDV!$C$2:$C$72,0),MATCH('31.10'!R$3,FCSTSDV!$D$1:$L$1,0)),0)/'31.10'!$E119,1)</f>
        <v>0</v>
      </c>
      <c r="S119" s="92">
        <f>+ROUND(IFERROR(INDEX(FCSTSDV!$D$2:$L$72,MATCH('31.10'!$D119,FCSTSDV!$C$2:$C$72,0),MATCH('31.10'!S$3,FCSTSDV!$D$1:$L$1,0)),0)/'31.10'!$E119,1)</f>
        <v>0</v>
      </c>
      <c r="T119" s="92">
        <f>+ROUND(IFERROR(INDEX(FCSTSDV!$D$2:$L$72,MATCH('31.10'!$D119,FCSTSDV!$C$2:$C$72,0),MATCH('31.10'!T$3,FCSTSDV!$D$1:$L$1,0)),0)/'31.10'!$E119,1)</f>
        <v>0</v>
      </c>
      <c r="U119" s="92">
        <f>+ROUND(IFERROR(INDEX(FCSTSDV!$D$2:$L$72,MATCH('31.10'!$D119,FCSTSDV!$C$2:$C$72,0),MATCH('31.10'!U$3,FCSTSDV!$D$1:$L$1,0)),0)/'31.10'!$E119,1)</f>
        <v>0</v>
      </c>
      <c r="V119" s="92">
        <f>+ROUND(IFERROR(INDEX(FCSTSDV!$D$2:$L$72,MATCH('31.10'!$D119,FCSTSDV!$C$2:$C$72,0),MATCH('31.10'!V$3,FCSTSDV!$D$1:$L$1,0)),0)/'31.10'!$E119,1)</f>
        <v>0</v>
      </c>
      <c r="W119" s="92">
        <f>+ROUND(IFERROR(INDEX(FCSTSDV!$D$2:$L$72,MATCH('31.10'!$D119,FCSTSDV!$C$2:$C$72,0),MATCH('31.10'!W$3,FCSTSDV!$D$1:$L$1,0)),0)/'31.10'!$E119,1)</f>
        <v>0</v>
      </c>
      <c r="X119" s="92">
        <f>+ROUND(IFERROR(INDEX(FCSTSDV!$D$2:$L$72,MATCH('31.10'!$D119,FCSTSDV!$C$2:$C$72,0),MATCH('31.10'!X$3,FCSTSDV!$D$1:$L$1,0)),0)/'31.10'!$E119,1)</f>
        <v>0</v>
      </c>
      <c r="Y119" s="92">
        <f>+ROUND(IFERROR(INDEX(FCSTSDV!$D$2:$L$72,MATCH('31.10'!$D119,FCSTSDV!$C$2:$C$72,0),MATCH('31.10'!Y$3,FCSTSDV!$D$1:$L$1,0)),0)/'31.10'!$E119,1)</f>
        <v>0</v>
      </c>
      <c r="Z119" s="92">
        <f>+ROUND(IFERROR(INDEX(FCSTSDV!$D$2:$L$72,MATCH('31.10'!$D119,FCSTSDV!$C$2:$C$72,0),MATCH('31.10'!Z$3,FCSTSDV!$D$1:$L$1,0)),0)/'31.10'!$E119,1)</f>
        <v>0</v>
      </c>
      <c r="AA119" s="92">
        <f>+ROUND(IFERROR(INDEX(FCSTSDV!$D$2:$L$72,MATCH('31.10'!$D119,FCSTSDV!$C$2:$C$72,0),MATCH('31.10'!AA$3,FCSTSDV!$D$1:$L$1,0)),0)/'31.10'!$E119,1)</f>
        <v>0</v>
      </c>
      <c r="AB119" s="92">
        <f>+ROUND(IFERROR(INDEX(FCSTSDV!$D$2:$L$72,MATCH('31.10'!$D119,FCSTSDV!$C$2:$C$72,0),MATCH('31.10'!AB$3,FCSTSDV!$D$1:$L$1,0)),0)/'31.10'!$E119,1)</f>
        <v>0</v>
      </c>
      <c r="AC119" s="92">
        <f>+ROUND(IFERROR(INDEX(FCSTSDV!$D$2:$L$72,MATCH('31.10'!$D119,FCSTSDV!$C$2:$C$72,0),MATCH('31.10'!AC$3,FCSTSDV!$D$1:$L$1,0)),0)/'31.10'!$E119,1)</f>
        <v>0</v>
      </c>
      <c r="AD119" s="92">
        <f>+ROUND(IFERROR(INDEX(FCSTSDV!$D$2:$L$72,MATCH('31.10'!$D119,FCSTSDV!$C$2:$C$72,0),MATCH('31.10'!AD$3,FCSTSDV!$D$1:$L$1,0)),0)/'31.10'!$E119,1)</f>
        <v>0</v>
      </c>
      <c r="AE119" s="92" t="e">
        <f>+ROUND(INDEX(FCSTSDV!$D$2:$L$673,MATCH('31.10'!$D119,FCSTSDV!$C$2:$C$673,0),MATCH('31.10'!AE$3,FCSTSDV!$D$1:$L$1,0))/'31.10'!$E119,1)</f>
        <v>#N/A</v>
      </c>
      <c r="AF119" s="92" t="e">
        <f>+ROUND(INDEX(FCSTSDV!$D$2:$L$673,MATCH('31.10'!$D119,FCSTSDV!$C$2:$C$673,0),MATCH('31.10'!AF$3,FCSTSDV!$D$1:$L$1,0))/'31.10'!$E119,1)</f>
        <v>#N/A</v>
      </c>
      <c r="AG119" s="92" t="e">
        <f>+ROUND(INDEX(FCSTSDV!$D$2:$L$673,MATCH('31.10'!$D119,FCSTSDV!$C$2:$C$673,0),MATCH('31.10'!AG$3,FCSTSDV!$D$1:$L$1,0))/'31.10'!$E119,1)</f>
        <v>#N/A</v>
      </c>
      <c r="AH119" s="92" t="e">
        <f>+ROUND(INDEX(FCSTSDV!$D$2:$L$673,MATCH('31.10'!$D119,FCSTSDV!$C$2:$C$673,0),MATCH('31.10'!AH$3,FCSTSDV!$D$1:$L$1,0))/'31.10'!$E119,1)</f>
        <v>#N/A</v>
      </c>
      <c r="AI119" s="92" t="e">
        <f>+ROUND(INDEX(FCSTSDV!$D$2:$L$673,MATCH('31.10'!$D119,FCSTSDV!$C$2:$C$673,0),MATCH('31.10'!AI$3,FCSTSDV!$D$1:$L$1,0))/'31.10'!$E119,1)</f>
        <v>#N/A</v>
      </c>
      <c r="AJ119" s="92" t="e">
        <f>+ROUND(INDEX(FCSTSDV!$D$2:$L$673,MATCH('31.10'!$D119,FCSTSDV!$C$2:$C$673,0),MATCH('31.10'!AJ$3,FCSTSDV!$D$1:$L$1,0))/'31.10'!$E119,1)</f>
        <v>#N/A</v>
      </c>
    </row>
    <row r="120" spans="1:37" ht="20.100000000000001" customHeight="1">
      <c r="A120" s="819"/>
      <c r="B120" s="805"/>
      <c r="C120" s="60"/>
      <c r="D120" s="52" t="s">
        <v>153</v>
      </c>
      <c r="E120" s="53" t="s">
        <v>43</v>
      </c>
      <c r="F120" s="839"/>
      <c r="G120" s="839"/>
      <c r="H120" s="833"/>
      <c r="I120" s="87">
        <f>+SUM(I116:I119)</f>
        <v>0</v>
      </c>
      <c r="J120" s="90" t="e">
        <f t="shared" ref="J120:R120" si="50">+$H116+$I120-SUM(J116:J119)</f>
        <v>#REF!</v>
      </c>
      <c r="K120" s="90" t="e">
        <f t="shared" si="50"/>
        <v>#REF!</v>
      </c>
      <c r="L120" s="90" t="e">
        <f t="shared" si="50"/>
        <v>#REF!</v>
      </c>
      <c r="M120" s="90" t="e">
        <f t="shared" si="50"/>
        <v>#REF!</v>
      </c>
      <c r="N120" s="90" t="e">
        <f t="shared" si="50"/>
        <v>#REF!</v>
      </c>
      <c r="O120" s="90" t="e">
        <f t="shared" si="50"/>
        <v>#REF!</v>
      </c>
      <c r="P120" s="90" t="e">
        <f t="shared" si="50"/>
        <v>#REF!</v>
      </c>
      <c r="Q120" s="90" t="e">
        <f t="shared" si="50"/>
        <v>#REF!</v>
      </c>
      <c r="R120" s="90" t="e">
        <f t="shared" si="50"/>
        <v>#REF!</v>
      </c>
      <c r="S120" s="90" t="e">
        <f t="shared" ref="S120:AC120" si="51">+$H116+$I120-SUM(S116:S119)</f>
        <v>#REF!</v>
      </c>
      <c r="T120" s="90" t="e">
        <f t="shared" si="51"/>
        <v>#REF!</v>
      </c>
      <c r="U120" s="90" t="e">
        <f t="shared" si="51"/>
        <v>#REF!</v>
      </c>
      <c r="V120" s="90" t="e">
        <f t="shared" si="51"/>
        <v>#REF!</v>
      </c>
      <c r="W120" s="90" t="e">
        <f t="shared" si="51"/>
        <v>#REF!</v>
      </c>
      <c r="X120" s="90" t="e">
        <f t="shared" si="51"/>
        <v>#REF!</v>
      </c>
      <c r="Y120" s="90" t="e">
        <f t="shared" si="51"/>
        <v>#REF!</v>
      </c>
      <c r="Z120" s="90" t="e">
        <f t="shared" si="51"/>
        <v>#REF!</v>
      </c>
      <c r="AA120" s="90" t="e">
        <f t="shared" si="51"/>
        <v>#REF!</v>
      </c>
      <c r="AB120" s="90" t="e">
        <f t="shared" si="51"/>
        <v>#REF!</v>
      </c>
      <c r="AC120" s="90" t="e">
        <f t="shared" si="51"/>
        <v>#REF!</v>
      </c>
      <c r="AD120" s="90" t="e">
        <f t="shared" ref="AD120:AJ120" si="52">+AC120-SUM(AD116:AD119)</f>
        <v>#REF!</v>
      </c>
      <c r="AE120" s="90" t="e">
        <f t="shared" si="52"/>
        <v>#REF!</v>
      </c>
      <c r="AF120" s="90" t="e">
        <f t="shared" si="52"/>
        <v>#REF!</v>
      </c>
      <c r="AG120" s="90" t="e">
        <f t="shared" si="52"/>
        <v>#REF!</v>
      </c>
      <c r="AH120" s="90" t="e">
        <f t="shared" si="52"/>
        <v>#REF!</v>
      </c>
      <c r="AI120" s="90" t="e">
        <f t="shared" si="52"/>
        <v>#REF!</v>
      </c>
      <c r="AJ120" s="90" t="e">
        <f t="shared" si="52"/>
        <v>#REF!</v>
      </c>
    </row>
    <row r="121" spans="1:37" ht="20.100000000000001" customHeight="1">
      <c r="A121" s="806" t="s">
        <v>247</v>
      </c>
      <c r="B121" s="791" t="s">
        <v>248</v>
      </c>
      <c r="C121" s="63"/>
      <c r="D121" s="73" t="s">
        <v>47</v>
      </c>
      <c r="E121" s="44">
        <v>100</v>
      </c>
      <c r="F121" s="798"/>
      <c r="G121" s="798">
        <v>0</v>
      </c>
      <c r="H121" s="826" t="e">
        <f>+VLOOKUP(A121,#REF!,5,0)</f>
        <v>#REF!</v>
      </c>
      <c r="I121" s="81">
        <f>+ROUND(IFERROR(VLOOKUP(D121,FCSTSDV!$C$2:$C$72,26,0),0)/'31.10'!E121+0,0)-79</f>
        <v>-79</v>
      </c>
      <c r="J121" s="92">
        <f>+ROUND(IFERROR(INDEX(FCSTSDV!$D$2:$L$72,MATCH('31.10'!$D121,FCSTSDV!$C$2:$C$72,0),MATCH('31.10'!J$3,FCSTSDV!$D$1:$L$1,0)),0)/'31.10'!$E121,1)</f>
        <v>0</v>
      </c>
      <c r="K121" s="92">
        <f>+ROUND(IFERROR(INDEX(FCSTSDV!$D$2:$L$72,MATCH('31.10'!$D121,FCSTSDV!$C$2:$C$72,0),MATCH('31.10'!K$3,FCSTSDV!$D$1:$L$1,0)),0)/'31.10'!$E121,1)</f>
        <v>0</v>
      </c>
      <c r="L121" s="92">
        <f>+ROUND(IFERROR(INDEX(FCSTSDV!$D$2:$L$72,MATCH('31.10'!$D121,FCSTSDV!$C$2:$C$72,0),MATCH('31.10'!L$3,FCSTSDV!$D$1:$L$1,0)),0)/'31.10'!$E121,1)</f>
        <v>0</v>
      </c>
      <c r="M121" s="92">
        <f>+ROUND(IFERROR(INDEX(FCSTSDV!$D$2:$L$72,MATCH('31.10'!$D121,FCSTSDV!$C$2:$C$72,0),MATCH('31.10'!M$3,FCSTSDV!$D$1:$L$1,0)),0)/'31.10'!$E121,1)</f>
        <v>0</v>
      </c>
      <c r="N121" s="92">
        <f>+ROUND(IFERROR(INDEX(FCSTSDV!$D$2:$L$72,MATCH('31.10'!$D121,FCSTSDV!$C$2:$C$72,0),MATCH('31.10'!N$3,FCSTSDV!$D$1:$L$1,0)),0)/'31.10'!$E121,1)</f>
        <v>0</v>
      </c>
      <c r="O121" s="92">
        <f>+ROUND(IFERROR(INDEX(FCSTSDV!$D$2:$L$72,MATCH('31.10'!$D121,FCSTSDV!$C$2:$C$72,0),MATCH('31.10'!O$3,FCSTSDV!$D$1:$L$1,0)),0)/'31.10'!$E121,1)</f>
        <v>0</v>
      </c>
      <c r="P121" s="92">
        <f>+ROUND(IFERROR(INDEX(FCSTSDV!$D$2:$L$72,MATCH('31.10'!$D121,FCSTSDV!$C$2:$C$72,0),MATCH('31.10'!P$3,FCSTSDV!$D$1:$L$1,0)),0)/'31.10'!$E121,1)</f>
        <v>0</v>
      </c>
      <c r="Q121" s="92">
        <f>+ROUND(IFERROR(INDEX(FCSTSDV!$D$2:$L$72,MATCH('31.10'!$D121,FCSTSDV!$C$2:$C$72,0),MATCH('31.10'!Q$3,FCSTSDV!$D$1:$L$1,0)),0)/'31.10'!$E121,1)</f>
        <v>0</v>
      </c>
      <c r="R121" s="92">
        <f>+ROUND(IFERROR(INDEX(FCSTSDV!$D$2:$L$72,MATCH('31.10'!$D121,FCSTSDV!$C$2:$C$72,0),MATCH('31.10'!R$3,FCSTSDV!$D$1:$L$1,0)),0)/'31.10'!$E121,1)</f>
        <v>0</v>
      </c>
      <c r="S121" s="92">
        <f>+ROUND(IFERROR(INDEX(FCSTSDV!$D$2:$L$72,MATCH('31.10'!$D121,FCSTSDV!$C$2:$C$72,0),MATCH('31.10'!S$3,FCSTSDV!$D$1:$L$1,0)),0)/'31.10'!$E121,1)</f>
        <v>0</v>
      </c>
      <c r="T121" s="92">
        <f>+ROUND(IFERROR(INDEX(FCSTSDV!$D$2:$L$72,MATCH('31.10'!$D121,FCSTSDV!$C$2:$C$72,0),MATCH('31.10'!T$3,FCSTSDV!$D$1:$L$1,0)),0)/'31.10'!$E121,1)</f>
        <v>0</v>
      </c>
      <c r="U121" s="92">
        <f>+ROUND(IFERROR(INDEX(FCSTSDV!$D$2:$L$72,MATCH('31.10'!$D121,FCSTSDV!$C$2:$C$72,0),MATCH('31.10'!U$3,FCSTSDV!$D$1:$L$1,0)),0)/'31.10'!$E121,1)</f>
        <v>0</v>
      </c>
      <c r="V121" s="92">
        <f>+ROUND(IFERROR(INDEX(FCSTSDV!$D$2:$L$72,MATCH('31.10'!$D121,FCSTSDV!$C$2:$C$72,0),MATCH('31.10'!V$3,FCSTSDV!$D$1:$L$1,0)),0)/'31.10'!$E121,1)</f>
        <v>0</v>
      </c>
      <c r="W121" s="92">
        <f>+ROUND(IFERROR(INDEX(FCSTSDV!$D$2:$L$72,MATCH('31.10'!$D121,FCSTSDV!$C$2:$C$72,0),MATCH('31.10'!W$3,FCSTSDV!$D$1:$L$1,0)),0)/'31.10'!$E121,1)</f>
        <v>0</v>
      </c>
      <c r="X121" s="92">
        <f>+ROUND(IFERROR(INDEX(FCSTSDV!$D$2:$L$72,MATCH('31.10'!$D121,FCSTSDV!$C$2:$C$72,0),MATCH('31.10'!X$3,FCSTSDV!$D$1:$L$1,0)),0)/'31.10'!$E121,1)</f>
        <v>0</v>
      </c>
      <c r="Y121" s="92">
        <f>+ROUND(IFERROR(INDEX(FCSTSDV!$D$2:$L$72,MATCH('31.10'!$D121,FCSTSDV!$C$2:$C$72,0),MATCH('31.10'!Y$3,FCSTSDV!$D$1:$L$1,0)),0)/'31.10'!$E121,1)</f>
        <v>0</v>
      </c>
      <c r="Z121" s="92">
        <f>+ROUND(IFERROR(INDEX(FCSTSDV!$D$2:$L$72,MATCH('31.10'!$D121,FCSTSDV!$C$2:$C$72,0),MATCH('31.10'!Z$3,FCSTSDV!$D$1:$L$1,0)),0)/'31.10'!$E121,1)</f>
        <v>0</v>
      </c>
      <c r="AA121" s="92">
        <f>+ROUND(IFERROR(INDEX(FCSTSDV!$D$2:$L$72,MATCH('31.10'!$D121,FCSTSDV!$C$2:$C$72,0),MATCH('31.10'!AA$3,FCSTSDV!$D$1:$L$1,0)),0)/'31.10'!$E121,1)</f>
        <v>0</v>
      </c>
      <c r="AB121" s="92">
        <f>+ROUND(IFERROR(INDEX(FCSTSDV!$D$2:$L$72,MATCH('31.10'!$D121,FCSTSDV!$C$2:$C$72,0),MATCH('31.10'!AB$3,FCSTSDV!$D$1:$L$1,0)),0)/'31.10'!$E121,1)</f>
        <v>0</v>
      </c>
      <c r="AC121" s="92">
        <f>+ROUND(IFERROR(INDEX(FCSTSDV!$D$2:$L$72,MATCH('31.10'!$D121,FCSTSDV!$C$2:$C$72,0),MATCH('31.10'!AC$3,FCSTSDV!$D$1:$L$1,0)),0)/'31.10'!$E121,1)</f>
        <v>0</v>
      </c>
      <c r="AD121" s="92">
        <f>+ROUND(IFERROR(INDEX(FCSTSDV!$D$2:$L$72,MATCH('31.10'!$D121,FCSTSDV!$C$2:$C$72,0),MATCH('31.10'!AD$3,FCSTSDV!$D$1:$L$1,0)),0)/'31.10'!$E121,1)</f>
        <v>0</v>
      </c>
      <c r="AE121" s="92" t="e">
        <f>+ROUND(INDEX(FCSTSDV!$D$2:$L$673,MATCH('31.10'!$D121,FCSTSDV!$C$2:$C$673,0),MATCH('31.10'!AE$3,FCSTSDV!$D$1:$L$1,0))/'31.10'!$E121,1)</f>
        <v>#N/A</v>
      </c>
      <c r="AF121" s="92" t="e">
        <f>+ROUND(INDEX(FCSTSDV!$D$2:$L$673,MATCH('31.10'!$D121,FCSTSDV!$C$2:$C$673,0),MATCH('31.10'!AF$3,FCSTSDV!$D$1:$L$1,0))/'31.10'!$E121,1)</f>
        <v>#N/A</v>
      </c>
      <c r="AG121" s="92" t="e">
        <f>+ROUND(INDEX(FCSTSDV!$D$2:$L$673,MATCH('31.10'!$D121,FCSTSDV!$C$2:$C$673,0),MATCH('31.10'!AG$3,FCSTSDV!$D$1:$L$1,0))/'31.10'!$E121,1)</f>
        <v>#N/A</v>
      </c>
      <c r="AH121" s="92" t="e">
        <f>+ROUND(INDEX(FCSTSDV!$D$2:$L$673,MATCH('31.10'!$D121,FCSTSDV!$C$2:$C$673,0),MATCH('31.10'!AH$3,FCSTSDV!$D$1:$L$1,0))/'31.10'!$E121,1)</f>
        <v>#N/A</v>
      </c>
      <c r="AI121" s="92" t="e">
        <f>+ROUND(INDEX(FCSTSDV!$D$2:$L$673,MATCH('31.10'!$D121,FCSTSDV!$C$2:$C$673,0),MATCH('31.10'!AI$3,FCSTSDV!$D$1:$L$1,0))/'31.10'!$E121,1)</f>
        <v>#N/A</v>
      </c>
      <c r="AJ121" s="92" t="e">
        <f>+ROUND(INDEX(FCSTSDV!$D$2:$L$673,MATCH('31.10'!$D121,FCSTSDV!$C$2:$C$673,0),MATCH('31.10'!AJ$3,FCSTSDV!$D$1:$L$1,0))/'31.10'!$E121,1)</f>
        <v>#N/A</v>
      </c>
    </row>
    <row r="122" spans="1:37" ht="20.100000000000001" customHeight="1">
      <c r="A122" s="807"/>
      <c r="B122" s="792"/>
      <c r="C122" s="16"/>
      <c r="D122" s="52" t="s">
        <v>153</v>
      </c>
      <c r="E122" s="53" t="s">
        <v>43</v>
      </c>
      <c r="F122" s="800"/>
      <c r="G122" s="800"/>
      <c r="H122" s="827"/>
      <c r="I122" s="87">
        <f>+I121</f>
        <v>-79</v>
      </c>
      <c r="J122" s="90" t="e">
        <f t="shared" ref="J122:R122" si="53">$H121+$I121-J121</f>
        <v>#REF!</v>
      </c>
      <c r="K122" s="90" t="e">
        <f t="shared" si="53"/>
        <v>#REF!</v>
      </c>
      <c r="L122" s="90" t="e">
        <f t="shared" si="53"/>
        <v>#REF!</v>
      </c>
      <c r="M122" s="90" t="e">
        <f t="shared" si="53"/>
        <v>#REF!</v>
      </c>
      <c r="N122" s="90" t="e">
        <f t="shared" si="53"/>
        <v>#REF!</v>
      </c>
      <c r="O122" s="90" t="e">
        <f t="shared" si="53"/>
        <v>#REF!</v>
      </c>
      <c r="P122" s="90" t="e">
        <f t="shared" si="53"/>
        <v>#REF!</v>
      </c>
      <c r="Q122" s="90" t="e">
        <f t="shared" si="53"/>
        <v>#REF!</v>
      </c>
      <c r="R122" s="90" t="e">
        <f t="shared" si="53"/>
        <v>#REF!</v>
      </c>
      <c r="S122" s="90" t="e">
        <f t="shared" ref="S122:AC122" si="54">$H121+$I121-S121</f>
        <v>#REF!</v>
      </c>
      <c r="T122" s="90" t="e">
        <f t="shared" si="54"/>
        <v>#REF!</v>
      </c>
      <c r="U122" s="90" t="e">
        <f t="shared" si="54"/>
        <v>#REF!</v>
      </c>
      <c r="V122" s="90" t="e">
        <f t="shared" si="54"/>
        <v>#REF!</v>
      </c>
      <c r="W122" s="90" t="e">
        <f t="shared" si="54"/>
        <v>#REF!</v>
      </c>
      <c r="X122" s="90" t="e">
        <f t="shared" si="54"/>
        <v>#REF!</v>
      </c>
      <c r="Y122" s="90" t="e">
        <f t="shared" si="54"/>
        <v>#REF!</v>
      </c>
      <c r="Z122" s="90" t="e">
        <f t="shared" si="54"/>
        <v>#REF!</v>
      </c>
      <c r="AA122" s="90" t="e">
        <f t="shared" si="54"/>
        <v>#REF!</v>
      </c>
      <c r="AB122" s="90" t="e">
        <f t="shared" si="54"/>
        <v>#REF!</v>
      </c>
      <c r="AC122" s="90" t="e">
        <f t="shared" si="54"/>
        <v>#REF!</v>
      </c>
      <c r="AD122" s="90" t="e">
        <f t="shared" ref="AD122:AJ122" si="55">AC122-AD121</f>
        <v>#REF!</v>
      </c>
      <c r="AE122" s="90" t="e">
        <f t="shared" si="55"/>
        <v>#REF!</v>
      </c>
      <c r="AF122" s="90" t="e">
        <f t="shared" si="55"/>
        <v>#REF!</v>
      </c>
      <c r="AG122" s="90" t="e">
        <f t="shared" si="55"/>
        <v>#REF!</v>
      </c>
      <c r="AH122" s="90" t="e">
        <f t="shared" si="55"/>
        <v>#REF!</v>
      </c>
      <c r="AI122" s="90" t="e">
        <f t="shared" si="55"/>
        <v>#REF!</v>
      </c>
      <c r="AJ122" s="90" t="e">
        <f t="shared" si="55"/>
        <v>#REF!</v>
      </c>
    </row>
    <row r="123" spans="1:37" ht="20.100000000000001" customHeight="1">
      <c r="A123" s="806" t="s">
        <v>249</v>
      </c>
      <c r="B123" s="791" t="s">
        <v>250</v>
      </c>
      <c r="C123" s="63"/>
      <c r="D123" s="73" t="s">
        <v>19</v>
      </c>
      <c r="E123" s="44">
        <v>100</v>
      </c>
      <c r="F123" s="798"/>
      <c r="G123" s="798"/>
      <c r="H123" s="826" t="e">
        <f>+VLOOKUP(A123,#REF!,5,0)</f>
        <v>#REF!</v>
      </c>
      <c r="I123" s="79">
        <f>+IFERROR(VLOOKUP(D123,FCSTSDV!$C$2:$C$72,26,0),0)/'31.10'!E123</f>
        <v>0</v>
      </c>
      <c r="J123" s="114" t="e">
        <f t="array" ref="J123">+INDEX(FCSTSDV!$D$2:$L$72,MATCH('31.10'!$D123,FCSTSDV!$C$2:$C$72,0),MATCH('31.10'!J$3,FCSTSDV!$D$1:$L$1,0))/'31.10'!$E123</f>
        <v>#N/A</v>
      </c>
      <c r="K123" s="114" t="e">
        <f t="array" ref="K123">+INDEX(FCSTSDV!$D$2:$L$72,MATCH('31.10'!$D123,FCSTSDV!$C$2:$C$72,0),MATCH('31.10'!K$3,FCSTSDV!$D$1:$L$1,0))/'31.10'!$E123</f>
        <v>#N/A</v>
      </c>
      <c r="L123" s="114" t="e">
        <f t="array" ref="L123">+INDEX(FCSTSDV!$D$2:$L$72,MATCH('31.10'!$D123,FCSTSDV!$C$2:$C$72,0),MATCH('31.10'!L$3,FCSTSDV!$D$1:$L$1,0))/'31.10'!$E123</f>
        <v>#N/A</v>
      </c>
      <c r="M123" s="114" t="e">
        <f t="array" ref="M123">+INDEX(FCSTSDV!$D$2:$L$72,MATCH('31.10'!$D123,FCSTSDV!$C$2:$C$72,0),MATCH('31.10'!M$3,FCSTSDV!$D$1:$L$1,0))/'31.10'!$E123</f>
        <v>#N/A</v>
      </c>
      <c r="N123" s="114" t="e">
        <f t="array" ref="N123">+INDEX(FCSTSDV!$D$2:$L$72,MATCH('31.10'!$D123,FCSTSDV!$C$2:$C$72,0),MATCH('31.10'!N$3,FCSTSDV!$D$1:$L$1,0))/'31.10'!$E123</f>
        <v>#N/A</v>
      </c>
      <c r="O123" s="114" t="e">
        <f t="array" ref="O123">+INDEX(FCSTSDV!$D$2:$L$72,MATCH('31.10'!$D123,FCSTSDV!$C$2:$C$72,0),MATCH('31.10'!O$3,FCSTSDV!$D$1:$L$1,0))/'31.10'!$E123</f>
        <v>#N/A</v>
      </c>
      <c r="P123" s="114" t="e">
        <f t="array" ref="P123">+INDEX(FCSTSDV!$D$2:$L$72,MATCH('31.10'!$D123,FCSTSDV!$C$2:$C$72,0),MATCH('31.10'!P$3,FCSTSDV!$D$1:$L$1,0))/'31.10'!$E123</f>
        <v>#N/A</v>
      </c>
      <c r="Q123" s="114" t="e">
        <f t="array" ref="Q123">+INDEX(FCSTSDV!$D$2:$L$72,MATCH('31.10'!$D123,FCSTSDV!$C$2:$C$72,0),MATCH('31.10'!Q$3,FCSTSDV!$D$1:$L$1,0))/'31.10'!$E123</f>
        <v>#N/A</v>
      </c>
      <c r="R123" s="114" t="e">
        <f t="array" ref="R123">+INDEX(FCSTSDV!$D$2:$L$72,MATCH('31.10'!$D123,FCSTSDV!$C$2:$C$72,0),MATCH('31.10'!R$3,FCSTSDV!$D$1:$L$1,0))/'31.10'!$E123</f>
        <v>#N/A</v>
      </c>
      <c r="S123" s="114" t="e">
        <f t="array" ref="S123">+INDEX(FCSTSDV!$D$2:$L$72,MATCH('31.10'!$D123,FCSTSDV!$C$2:$C$72,0),MATCH('31.10'!S$3,FCSTSDV!$D$1:$L$1,0))/'31.10'!$E123</f>
        <v>#N/A</v>
      </c>
      <c r="T123" s="114" t="e">
        <f t="array" ref="T123">+INDEX(FCSTSDV!$D$2:$L$72,MATCH('31.10'!$D123,FCSTSDV!$C$2:$C$72,0),MATCH('31.10'!T$3,FCSTSDV!$D$1:$L$1,0))/'31.10'!$E123</f>
        <v>#N/A</v>
      </c>
      <c r="U123" s="114" t="e">
        <f t="array" ref="U123">+INDEX(FCSTSDV!$D$2:$L$72,MATCH('31.10'!$D123,FCSTSDV!$C$2:$C$72,0),MATCH('31.10'!U$3,FCSTSDV!$D$1:$L$1,0))/'31.10'!$E123</f>
        <v>#N/A</v>
      </c>
      <c r="V123" s="114" t="e">
        <f t="array" ref="V123">+INDEX(FCSTSDV!$D$2:$L$72,MATCH('31.10'!$D123,FCSTSDV!$C$2:$C$72,0),MATCH('31.10'!V$3,FCSTSDV!$D$1:$L$1,0))/'31.10'!$E123</f>
        <v>#N/A</v>
      </c>
      <c r="W123" s="114" t="e">
        <f t="array" ref="W123">+INDEX(FCSTSDV!$D$2:$L$72,MATCH('31.10'!$D123,FCSTSDV!$C$2:$C$72,0),MATCH('31.10'!W$3,FCSTSDV!$D$1:$L$1,0))/'31.10'!$E123</f>
        <v>#N/A</v>
      </c>
      <c r="X123" s="114" t="e">
        <f t="array" ref="X123">+INDEX(FCSTSDV!$D$2:$L$72,MATCH('31.10'!$D123,FCSTSDV!$C$2:$C$72,0),MATCH('31.10'!X$3,FCSTSDV!$D$1:$L$1,0))/'31.10'!$E123</f>
        <v>#N/A</v>
      </c>
      <c r="Y123" s="114" t="e">
        <f t="array" ref="Y123">+INDEX(FCSTSDV!$D$2:$L$72,MATCH('31.10'!$D123,FCSTSDV!$C$2:$C$72,0),MATCH('31.10'!Y$3,FCSTSDV!$D$1:$L$1,0))/'31.10'!$E123</f>
        <v>#N/A</v>
      </c>
      <c r="Z123" s="114" t="e">
        <f t="array" ref="Z123">+INDEX(FCSTSDV!$D$2:$L$72,MATCH('31.10'!$D123,FCSTSDV!$C$2:$C$72,0),MATCH('31.10'!Z$3,FCSTSDV!$D$1:$L$1,0))/'31.10'!$E123</f>
        <v>#N/A</v>
      </c>
      <c r="AA123" s="92" t="e">
        <f>+ROUND(INDEX(FCSTSDV!$D$2:$L$673,MATCH('31.10'!$D123,FCSTSDV!$C$2:$C$673,0),MATCH('31.10'!AA$3,FCSTSDV!$D$1:$L$1,0))/'31.10'!$E123,1)</f>
        <v>#N/A</v>
      </c>
      <c r="AB123" s="92" t="e">
        <f>+ROUND(INDEX(FCSTSDV!$D$2:$L$673,MATCH('31.10'!$D123,FCSTSDV!$C$2:$C$673,0),MATCH('31.10'!AB$3,FCSTSDV!$D$1:$L$1,0))/'31.10'!$E123,1)</f>
        <v>#N/A</v>
      </c>
      <c r="AC123" s="92" t="e">
        <f>+ROUND(INDEX(FCSTSDV!$D$2:$L$673,MATCH('31.10'!$D123,FCSTSDV!$C$2:$C$673,0),MATCH('31.10'!AC$3,FCSTSDV!$D$1:$L$1,0))/'31.10'!$E123,1)</f>
        <v>#N/A</v>
      </c>
      <c r="AD123" s="92" t="e">
        <f>+ROUND(INDEX(FCSTSDV!$D$2:$L$673,MATCH('31.10'!$D123,FCSTSDV!$C$2:$C$673,0),MATCH('31.10'!AD$3,FCSTSDV!$D$1:$L$1,0))/'31.10'!$E123,1)</f>
        <v>#N/A</v>
      </c>
      <c r="AE123" s="92" t="e">
        <f>+ROUND(INDEX(FCSTSDV!$D$2:$L$673,MATCH('31.10'!$D123,FCSTSDV!$C$2:$C$673,0),MATCH('31.10'!AE$3,FCSTSDV!$D$1:$L$1,0))/'31.10'!$E123,1)</f>
        <v>#N/A</v>
      </c>
      <c r="AF123" s="92" t="e">
        <f>+ROUND(INDEX(FCSTSDV!$D$2:$L$673,MATCH('31.10'!$D123,FCSTSDV!$C$2:$C$673,0),MATCH('31.10'!AF$3,FCSTSDV!$D$1:$L$1,0))/'31.10'!$E123,1)</f>
        <v>#N/A</v>
      </c>
      <c r="AG123" s="92" t="e">
        <f>+ROUND(INDEX(FCSTSDV!$D$2:$L$673,MATCH('31.10'!$D123,FCSTSDV!$C$2:$C$673,0),MATCH('31.10'!AG$3,FCSTSDV!$D$1:$L$1,0))/'31.10'!$E123,1)</f>
        <v>#N/A</v>
      </c>
      <c r="AH123" s="92" t="e">
        <f>+ROUND(INDEX(FCSTSDV!$D$2:$L$673,MATCH('31.10'!$D123,FCSTSDV!$C$2:$C$673,0),MATCH('31.10'!AH$3,FCSTSDV!$D$1:$L$1,0))/'31.10'!$E123,1)</f>
        <v>#N/A</v>
      </c>
      <c r="AI123" s="92" t="e">
        <f>+ROUND(INDEX(FCSTSDV!$D$2:$L$673,MATCH('31.10'!$D123,FCSTSDV!$C$2:$C$673,0),MATCH('31.10'!AI$3,FCSTSDV!$D$1:$L$1,0))/'31.10'!$E123,1)</f>
        <v>#N/A</v>
      </c>
      <c r="AJ123" s="92" t="e">
        <f>+ROUND(INDEX(FCSTSDV!$D$2:$L$673,MATCH('31.10'!$D123,FCSTSDV!$C$2:$C$673,0),MATCH('31.10'!AJ$3,FCSTSDV!$D$1:$L$1,0))/'31.10'!$E123,1)</f>
        <v>#N/A</v>
      </c>
    </row>
    <row r="124" spans="1:37" ht="20.100000000000001" customHeight="1">
      <c r="A124" s="807"/>
      <c r="B124" s="792"/>
      <c r="C124" s="60"/>
      <c r="D124" s="52" t="s">
        <v>153</v>
      </c>
      <c r="E124" s="53" t="s">
        <v>43</v>
      </c>
      <c r="F124" s="800"/>
      <c r="G124" s="800"/>
      <c r="H124" s="827"/>
      <c r="I124" s="87">
        <f>+I123</f>
        <v>0</v>
      </c>
      <c r="J124" s="90" t="e">
        <f t="shared" ref="J124:AC124" si="56">$H123+$I123-J123</f>
        <v>#REF!</v>
      </c>
      <c r="K124" s="90" t="e">
        <f t="shared" si="56"/>
        <v>#REF!</v>
      </c>
      <c r="L124" s="90" t="e">
        <f t="shared" si="56"/>
        <v>#REF!</v>
      </c>
      <c r="M124" s="90" t="e">
        <f t="shared" si="56"/>
        <v>#REF!</v>
      </c>
      <c r="N124" s="90" t="e">
        <f t="shared" si="56"/>
        <v>#REF!</v>
      </c>
      <c r="O124" s="90" t="e">
        <f t="shared" si="56"/>
        <v>#REF!</v>
      </c>
      <c r="P124" s="90" t="e">
        <f t="shared" si="56"/>
        <v>#REF!</v>
      </c>
      <c r="Q124" s="90" t="e">
        <f t="shared" si="56"/>
        <v>#REF!</v>
      </c>
      <c r="R124" s="90" t="e">
        <f t="shared" si="56"/>
        <v>#REF!</v>
      </c>
      <c r="S124" s="90" t="e">
        <f t="shared" si="56"/>
        <v>#REF!</v>
      </c>
      <c r="T124" s="90" t="e">
        <f t="shared" si="56"/>
        <v>#REF!</v>
      </c>
      <c r="U124" s="90" t="e">
        <f t="shared" si="56"/>
        <v>#REF!</v>
      </c>
      <c r="V124" s="90" t="e">
        <f t="shared" si="56"/>
        <v>#REF!</v>
      </c>
      <c r="W124" s="90" t="e">
        <f t="shared" si="56"/>
        <v>#REF!</v>
      </c>
      <c r="X124" s="90" t="e">
        <f t="shared" si="56"/>
        <v>#REF!</v>
      </c>
      <c r="Y124" s="90" t="e">
        <f t="shared" si="56"/>
        <v>#REF!</v>
      </c>
      <c r="Z124" s="90" t="e">
        <f t="shared" si="56"/>
        <v>#REF!</v>
      </c>
      <c r="AA124" s="90" t="e">
        <f t="shared" si="56"/>
        <v>#REF!</v>
      </c>
      <c r="AB124" s="90" t="e">
        <f t="shared" si="56"/>
        <v>#REF!</v>
      </c>
      <c r="AC124" s="90" t="e">
        <f t="shared" si="56"/>
        <v>#REF!</v>
      </c>
      <c r="AD124" s="105" t="e">
        <f t="shared" ref="AD124:AJ124" si="57">+AC124-AD123</f>
        <v>#REF!</v>
      </c>
      <c r="AE124" s="105" t="e">
        <f t="shared" si="57"/>
        <v>#REF!</v>
      </c>
      <c r="AF124" s="105" t="e">
        <f t="shared" si="57"/>
        <v>#REF!</v>
      </c>
      <c r="AG124" s="105" t="e">
        <f t="shared" si="57"/>
        <v>#REF!</v>
      </c>
      <c r="AH124" s="105" t="e">
        <f t="shared" si="57"/>
        <v>#REF!</v>
      </c>
      <c r="AI124" s="105" t="e">
        <f t="shared" si="57"/>
        <v>#REF!</v>
      </c>
      <c r="AJ124" s="105" t="e">
        <f t="shared" si="57"/>
        <v>#REF!</v>
      </c>
    </row>
    <row r="125" spans="1:37" ht="20.100000000000001" customHeight="1">
      <c r="A125" s="806" t="s">
        <v>251</v>
      </c>
      <c r="B125" s="791" t="s">
        <v>252</v>
      </c>
      <c r="C125" s="63"/>
      <c r="D125" s="73" t="s">
        <v>19</v>
      </c>
      <c r="E125" s="44">
        <v>100</v>
      </c>
      <c r="F125" s="798"/>
      <c r="G125" s="798"/>
      <c r="H125" s="826" t="e">
        <f>+VLOOKUP(A125,#REF!,5,0)</f>
        <v>#REF!</v>
      </c>
      <c r="I125" s="79">
        <f>+IFERROR(VLOOKUP(D125,FCSTSDV!$C$2:$C$72,26,0),0)/'31.10'!E125</f>
        <v>0</v>
      </c>
      <c r="J125" s="114" t="e">
        <f t="array" ref="J125">+INDEX(FCSTSDV!$D$2:$L$72,MATCH('31.10'!$D125,FCSTSDV!$C$2:$C$72,0),MATCH('31.10'!J$3,FCSTSDV!$D$1:$L$1,0))/'31.10'!$E125</f>
        <v>#N/A</v>
      </c>
      <c r="K125" s="114" t="e">
        <f t="array" ref="K125">+INDEX(FCSTSDV!$D$2:$L$72,MATCH('31.10'!$D125,FCSTSDV!$C$2:$C$72,0),MATCH('31.10'!K$3,FCSTSDV!$D$1:$L$1,0))/'31.10'!$E125</f>
        <v>#N/A</v>
      </c>
      <c r="L125" s="114" t="e">
        <f t="array" ref="L125">+INDEX(FCSTSDV!$D$2:$L$72,MATCH('31.10'!$D125,FCSTSDV!$C$2:$C$72,0),MATCH('31.10'!L$3,FCSTSDV!$D$1:$L$1,0))/'31.10'!$E125</f>
        <v>#N/A</v>
      </c>
      <c r="M125" s="114" t="e">
        <f t="array" ref="M125">+INDEX(FCSTSDV!$D$2:$L$72,MATCH('31.10'!$D125,FCSTSDV!$C$2:$C$72,0),MATCH('31.10'!M$3,FCSTSDV!$D$1:$L$1,0))/'31.10'!$E125</f>
        <v>#N/A</v>
      </c>
      <c r="N125" s="114" t="e">
        <f t="array" ref="N125">+INDEX(FCSTSDV!$D$2:$L$72,MATCH('31.10'!$D125,FCSTSDV!$C$2:$C$72,0),MATCH('31.10'!N$3,FCSTSDV!$D$1:$L$1,0))/'31.10'!$E125</f>
        <v>#N/A</v>
      </c>
      <c r="O125" s="114" t="e">
        <f t="array" ref="O125">+INDEX(FCSTSDV!$D$2:$L$72,MATCH('31.10'!$D125,FCSTSDV!$C$2:$C$72,0),MATCH('31.10'!O$3,FCSTSDV!$D$1:$L$1,0))/'31.10'!$E125</f>
        <v>#N/A</v>
      </c>
      <c r="P125" s="114" t="e">
        <f t="array" ref="P125">+INDEX(FCSTSDV!$D$2:$L$72,MATCH('31.10'!$D125,FCSTSDV!$C$2:$C$72,0),MATCH('31.10'!P$3,FCSTSDV!$D$1:$L$1,0))/'31.10'!$E125</f>
        <v>#N/A</v>
      </c>
      <c r="Q125" s="114" t="e">
        <f t="array" ref="Q125">+INDEX(FCSTSDV!$D$2:$L$72,MATCH('31.10'!$D125,FCSTSDV!$C$2:$C$72,0),MATCH('31.10'!Q$3,FCSTSDV!$D$1:$L$1,0))/'31.10'!$E125</f>
        <v>#N/A</v>
      </c>
      <c r="R125" s="114" t="e">
        <f t="array" ref="R125">+INDEX(FCSTSDV!$D$2:$L$72,MATCH('31.10'!$D125,FCSTSDV!$C$2:$C$72,0),MATCH('31.10'!R$3,FCSTSDV!$D$1:$L$1,0))/'31.10'!$E125</f>
        <v>#N/A</v>
      </c>
      <c r="S125" s="114" t="e">
        <f t="array" ref="S125">+INDEX(FCSTSDV!$D$2:$L$72,MATCH('31.10'!$D125,FCSTSDV!$C$2:$C$72,0),MATCH('31.10'!S$3,FCSTSDV!$D$1:$L$1,0))/'31.10'!$E125</f>
        <v>#N/A</v>
      </c>
      <c r="T125" s="114" t="e">
        <f t="array" ref="T125">+INDEX(FCSTSDV!$D$2:$L$72,MATCH('31.10'!$D125,FCSTSDV!$C$2:$C$72,0),MATCH('31.10'!T$3,FCSTSDV!$D$1:$L$1,0))/'31.10'!$E125</f>
        <v>#N/A</v>
      </c>
      <c r="U125" s="114" t="e">
        <f t="array" ref="U125">+INDEX(FCSTSDV!$D$2:$L$72,MATCH('31.10'!$D125,FCSTSDV!$C$2:$C$72,0),MATCH('31.10'!U$3,FCSTSDV!$D$1:$L$1,0))/'31.10'!$E125</f>
        <v>#N/A</v>
      </c>
      <c r="V125" s="114" t="e">
        <f t="array" ref="V125">+INDEX(FCSTSDV!$D$2:$L$72,MATCH('31.10'!$D125,FCSTSDV!$C$2:$C$72,0),MATCH('31.10'!V$3,FCSTSDV!$D$1:$L$1,0))/'31.10'!$E125</f>
        <v>#N/A</v>
      </c>
      <c r="W125" s="114" t="e">
        <f t="array" ref="W125">+INDEX(FCSTSDV!$D$2:$L$72,MATCH('31.10'!$D125,FCSTSDV!$C$2:$C$72,0),MATCH('31.10'!W$3,FCSTSDV!$D$1:$L$1,0))/'31.10'!$E125</f>
        <v>#N/A</v>
      </c>
      <c r="X125" s="114" t="e">
        <f t="array" ref="X125">+INDEX(FCSTSDV!$D$2:$L$72,MATCH('31.10'!$D125,FCSTSDV!$C$2:$C$72,0),MATCH('31.10'!X$3,FCSTSDV!$D$1:$L$1,0))/'31.10'!$E125</f>
        <v>#N/A</v>
      </c>
      <c r="Y125" s="114" t="e">
        <f t="array" ref="Y125">+INDEX(FCSTSDV!$D$2:$L$72,MATCH('31.10'!$D125,FCSTSDV!$C$2:$C$72,0),MATCH('31.10'!Y$3,FCSTSDV!$D$1:$L$1,0))/'31.10'!$E125</f>
        <v>#N/A</v>
      </c>
      <c r="Z125" s="92" t="e">
        <f>+ROUND(INDEX(FCSTSDV!$D$2:$L$673,MATCH('31.10'!$D125,FCSTSDV!$C$2:$C$673,0),MATCH('31.10'!Z$3,FCSTSDV!$D$1:$L$1,0))/'31.10'!$E125,1)</f>
        <v>#N/A</v>
      </c>
      <c r="AA125" s="92" t="e">
        <f>+ROUND(INDEX(FCSTSDV!$D$2:$L$673,MATCH('31.10'!$D125,FCSTSDV!$C$2:$C$673,0),MATCH('31.10'!AA$3,FCSTSDV!$D$1:$L$1,0))/'31.10'!$E125,1)</f>
        <v>#N/A</v>
      </c>
      <c r="AB125" s="92" t="e">
        <f>+ROUND(INDEX(FCSTSDV!$D$2:$L$673,MATCH('31.10'!$D125,FCSTSDV!$C$2:$C$673,0),MATCH('31.10'!AB$3,FCSTSDV!$D$1:$L$1,0))/'31.10'!$E125,1)</f>
        <v>#N/A</v>
      </c>
      <c r="AC125" s="92" t="e">
        <f>+ROUND(INDEX(FCSTSDV!$D$2:$L$673,MATCH('31.10'!$D125,FCSTSDV!$C$2:$C$673,0),MATCH('31.10'!AC$3,FCSTSDV!$D$1:$L$1,0))/'31.10'!$E125,1)</f>
        <v>#N/A</v>
      </c>
      <c r="AD125" s="92" t="e">
        <f>+ROUND(INDEX(FCSTSDV!$D$2:$L$673,MATCH('31.10'!$D125,FCSTSDV!$C$2:$C$673,0),MATCH('31.10'!AD$3,FCSTSDV!$D$1:$L$1,0))/'31.10'!$E125,1)</f>
        <v>#N/A</v>
      </c>
      <c r="AE125" s="92" t="e">
        <f>+ROUND(INDEX(FCSTSDV!$D$2:$L$673,MATCH('31.10'!$D125,FCSTSDV!$C$2:$C$673,0),MATCH('31.10'!AE$3,FCSTSDV!$D$1:$L$1,0))/'31.10'!$E125,1)</f>
        <v>#N/A</v>
      </c>
      <c r="AF125" s="92" t="e">
        <f>+ROUND(INDEX(FCSTSDV!$D$2:$L$673,MATCH('31.10'!$D125,FCSTSDV!$C$2:$C$673,0),MATCH('31.10'!AF$3,FCSTSDV!$D$1:$L$1,0))/'31.10'!$E125,1)</f>
        <v>#N/A</v>
      </c>
      <c r="AG125" s="92" t="e">
        <f>+ROUND(INDEX(FCSTSDV!$D$2:$L$673,MATCH('31.10'!$D125,FCSTSDV!$C$2:$C$673,0),MATCH('31.10'!AG$3,FCSTSDV!$D$1:$L$1,0))/'31.10'!$E125,1)</f>
        <v>#N/A</v>
      </c>
      <c r="AH125" s="92" t="e">
        <f>+ROUND(INDEX(FCSTSDV!$D$2:$L$673,MATCH('31.10'!$D125,FCSTSDV!$C$2:$C$673,0),MATCH('31.10'!AH$3,FCSTSDV!$D$1:$L$1,0))/'31.10'!$E125,1)</f>
        <v>#N/A</v>
      </c>
      <c r="AI125" s="92" t="e">
        <f>+ROUND(INDEX(FCSTSDV!$D$2:$L$673,MATCH('31.10'!$D125,FCSTSDV!$C$2:$C$673,0),MATCH('31.10'!AI$3,FCSTSDV!$D$1:$L$1,0))/'31.10'!$E125,1)</f>
        <v>#N/A</v>
      </c>
      <c r="AJ125" s="92" t="e">
        <f>+ROUND(INDEX(FCSTSDV!$D$2:$L$673,MATCH('31.10'!$D125,FCSTSDV!$C$2:$C$673,0),MATCH('31.10'!AJ$3,FCSTSDV!$D$1:$L$1,0))/'31.10'!$E125,1)</f>
        <v>#N/A</v>
      </c>
    </row>
    <row r="126" spans="1:37" ht="20.100000000000001" customHeight="1">
      <c r="A126" s="807"/>
      <c r="B126" s="792"/>
      <c r="C126" s="60"/>
      <c r="D126" s="52" t="s">
        <v>153</v>
      </c>
      <c r="E126" s="53" t="s">
        <v>43</v>
      </c>
      <c r="F126" s="800"/>
      <c r="G126" s="800"/>
      <c r="H126" s="827"/>
      <c r="I126" s="87">
        <f>+I125</f>
        <v>0</v>
      </c>
      <c r="J126" s="90" t="e">
        <f t="shared" ref="J126:AC126" si="58">$H125+$I125-J125</f>
        <v>#REF!</v>
      </c>
      <c r="K126" s="90" t="e">
        <f t="shared" si="58"/>
        <v>#REF!</v>
      </c>
      <c r="L126" s="90" t="e">
        <f t="shared" si="58"/>
        <v>#REF!</v>
      </c>
      <c r="M126" s="90" t="e">
        <f t="shared" si="58"/>
        <v>#REF!</v>
      </c>
      <c r="N126" s="90" t="e">
        <f t="shared" si="58"/>
        <v>#REF!</v>
      </c>
      <c r="O126" s="90" t="e">
        <f t="shared" si="58"/>
        <v>#REF!</v>
      </c>
      <c r="P126" s="90" t="e">
        <f t="shared" si="58"/>
        <v>#REF!</v>
      </c>
      <c r="Q126" s="90" t="e">
        <f t="shared" si="58"/>
        <v>#REF!</v>
      </c>
      <c r="R126" s="90" t="e">
        <f t="shared" si="58"/>
        <v>#REF!</v>
      </c>
      <c r="S126" s="90" t="e">
        <f t="shared" si="58"/>
        <v>#REF!</v>
      </c>
      <c r="T126" s="90" t="e">
        <f t="shared" si="58"/>
        <v>#REF!</v>
      </c>
      <c r="U126" s="90" t="e">
        <f t="shared" si="58"/>
        <v>#REF!</v>
      </c>
      <c r="V126" s="90" t="e">
        <f t="shared" si="58"/>
        <v>#REF!</v>
      </c>
      <c r="W126" s="90" t="e">
        <f t="shared" si="58"/>
        <v>#REF!</v>
      </c>
      <c r="X126" s="90" t="e">
        <f t="shared" si="58"/>
        <v>#REF!</v>
      </c>
      <c r="Y126" s="90" t="e">
        <f t="shared" si="58"/>
        <v>#REF!</v>
      </c>
      <c r="Z126" s="90" t="e">
        <f t="shared" si="58"/>
        <v>#REF!</v>
      </c>
      <c r="AA126" s="90" t="e">
        <f t="shared" si="58"/>
        <v>#REF!</v>
      </c>
      <c r="AB126" s="90" t="e">
        <f t="shared" si="58"/>
        <v>#REF!</v>
      </c>
      <c r="AC126" s="90" t="e">
        <f t="shared" si="58"/>
        <v>#REF!</v>
      </c>
      <c r="AD126" s="90" t="e">
        <f t="shared" ref="AD126:AK126" si="59">+AC126-AD125</f>
        <v>#REF!</v>
      </c>
      <c r="AE126" s="90" t="e">
        <f t="shared" si="59"/>
        <v>#REF!</v>
      </c>
      <c r="AF126" s="90" t="e">
        <f t="shared" si="59"/>
        <v>#REF!</v>
      </c>
      <c r="AG126" s="90" t="e">
        <f t="shared" si="59"/>
        <v>#REF!</v>
      </c>
      <c r="AH126" s="90" t="e">
        <f t="shared" si="59"/>
        <v>#REF!</v>
      </c>
      <c r="AI126" s="90" t="e">
        <f t="shared" si="59"/>
        <v>#REF!</v>
      </c>
      <c r="AJ126" s="90" t="e">
        <f t="shared" si="59"/>
        <v>#REF!</v>
      </c>
      <c r="AK126" s="90" t="e">
        <f t="shared" si="59"/>
        <v>#REF!</v>
      </c>
    </row>
    <row r="127" spans="1:37" ht="20.100000000000001" customHeight="1">
      <c r="A127" s="806" t="s">
        <v>253</v>
      </c>
      <c r="B127" s="791" t="s">
        <v>254</v>
      </c>
      <c r="C127" s="63"/>
      <c r="D127" s="73" t="s">
        <v>22</v>
      </c>
      <c r="E127" s="44">
        <v>100</v>
      </c>
      <c r="F127" s="798"/>
      <c r="G127" s="798"/>
      <c r="H127" s="826" t="e">
        <f>+VLOOKUP(A127,#REF!,5,0)</f>
        <v>#REF!</v>
      </c>
      <c r="I127" s="79">
        <f>+IFERROR(VLOOKUP(D127,FCSTSDV!$C$2:$C$72,26,0),0)/'31.10'!E127</f>
        <v>0</v>
      </c>
      <c r="J127" s="115" t="e">
        <f t="array" ref="J127">+INDEX(FCSTSDV!$D$2:$L$72,MATCH('31.10'!$D127,FCSTSDV!$C$2:$C$72,0),MATCH('31.10'!J$3,FCSTSDV!$D$1:$L$1,0))/'31.10'!$E127</f>
        <v>#N/A</v>
      </c>
      <c r="K127" s="115" t="e">
        <f t="array" ref="K127">+INDEX(FCSTSDV!$D$2:$L$72,MATCH('31.10'!$D127,FCSTSDV!$C$2:$C$72,0),MATCH('31.10'!K$3,FCSTSDV!$D$1:$L$1,0))/'31.10'!$E127</f>
        <v>#N/A</v>
      </c>
      <c r="L127" s="115" t="e">
        <f t="array" ref="L127">+INDEX(FCSTSDV!$D$2:$L$72,MATCH('31.10'!$D127,FCSTSDV!$C$2:$C$72,0),MATCH('31.10'!L$3,FCSTSDV!$D$1:$L$1,0))/'31.10'!$E127</f>
        <v>#N/A</v>
      </c>
      <c r="M127" s="115" t="e">
        <f t="array" ref="M127">+INDEX(FCSTSDV!$D$2:$L$72,MATCH('31.10'!$D127,FCSTSDV!$C$2:$C$72,0),MATCH('31.10'!M$3,FCSTSDV!$D$1:$L$1,0))/'31.10'!$E127</f>
        <v>#N/A</v>
      </c>
      <c r="N127" s="115" t="e">
        <f t="array" ref="N127">+INDEX(FCSTSDV!$D$2:$L$72,MATCH('31.10'!$D127,FCSTSDV!$C$2:$C$72,0),MATCH('31.10'!N$3,FCSTSDV!$D$1:$L$1,0))/'31.10'!$E127</f>
        <v>#N/A</v>
      </c>
      <c r="O127" s="115" t="e">
        <f t="array" ref="O127">+INDEX(FCSTSDV!$D$2:$L$72,MATCH('31.10'!$D127,FCSTSDV!$C$2:$C$72,0),MATCH('31.10'!O$3,FCSTSDV!$D$1:$L$1,0))/'31.10'!$E127</f>
        <v>#N/A</v>
      </c>
      <c r="P127" s="115" t="e">
        <f t="array" ref="P127">+INDEX(FCSTSDV!$D$2:$L$72,MATCH('31.10'!$D127,FCSTSDV!$C$2:$C$72,0),MATCH('31.10'!P$3,FCSTSDV!$D$1:$L$1,0))/'31.10'!$E127</f>
        <v>#N/A</v>
      </c>
      <c r="Q127" s="115" t="e">
        <f t="array" ref="Q127">+INDEX(FCSTSDV!$D$2:$L$72,MATCH('31.10'!$D127,FCSTSDV!$C$2:$C$72,0),MATCH('31.10'!Q$3,FCSTSDV!$D$1:$L$1,0))/'31.10'!$E127</f>
        <v>#N/A</v>
      </c>
      <c r="R127" s="115" t="e">
        <f t="array" ref="R127">+INDEX(FCSTSDV!$D$2:$L$72,MATCH('31.10'!$D127,FCSTSDV!$C$2:$C$72,0),MATCH('31.10'!R$3,FCSTSDV!$D$1:$L$1,0))/'31.10'!$E127</f>
        <v>#N/A</v>
      </c>
      <c r="S127" s="115" t="e">
        <f t="array" ref="S127">+INDEX(FCSTSDV!$D$2:$L$72,MATCH('31.10'!$D127,FCSTSDV!$C$2:$C$72,0),MATCH('31.10'!S$3,FCSTSDV!$D$1:$L$1,0))/'31.10'!$E127</f>
        <v>#N/A</v>
      </c>
      <c r="T127" s="115" t="e">
        <f t="array" ref="T127">+INDEX(FCSTSDV!$D$2:$L$72,MATCH('31.10'!$D127,FCSTSDV!$C$2:$C$72,0),MATCH('31.10'!T$3,FCSTSDV!$D$1:$L$1,0))/'31.10'!$E127</f>
        <v>#N/A</v>
      </c>
      <c r="U127" s="115" t="e">
        <f t="array" ref="U127">+INDEX(FCSTSDV!$D$2:$L$72,MATCH('31.10'!$D127,FCSTSDV!$C$2:$C$72,0),MATCH('31.10'!U$3,FCSTSDV!$D$1:$L$1,0))/'31.10'!$E127</f>
        <v>#N/A</v>
      </c>
      <c r="V127" s="115" t="e">
        <f t="array" ref="V127">+INDEX(FCSTSDV!$D$2:$L$72,MATCH('31.10'!$D127,FCSTSDV!$C$2:$C$72,0),MATCH('31.10'!V$3,FCSTSDV!$D$1:$L$1,0))/'31.10'!$E127</f>
        <v>#N/A</v>
      </c>
      <c r="W127" s="115" t="e">
        <f t="array" ref="W127">+INDEX(FCSTSDV!$D$2:$L$72,MATCH('31.10'!$D127,FCSTSDV!$C$2:$C$72,0),MATCH('31.10'!W$3,FCSTSDV!$D$1:$L$1,0))/'31.10'!$E127</f>
        <v>#N/A</v>
      </c>
      <c r="X127" s="115" t="e">
        <f t="array" ref="X127">+INDEX(FCSTSDV!$D$2:$L$72,MATCH('31.10'!$D127,FCSTSDV!$C$2:$C$72,0),MATCH('31.10'!X$3,FCSTSDV!$D$1:$L$1,0))/'31.10'!$E127</f>
        <v>#N/A</v>
      </c>
      <c r="Y127" s="92" t="e">
        <f>+ROUND(INDEX(FCSTSDV!$D$2:$L$673,MATCH('31.10'!$D127,FCSTSDV!$C$2:$C$673,0),MATCH('31.10'!Y$3,FCSTSDV!$D$1:$L$1,0))/'31.10'!$E127,1)</f>
        <v>#N/A</v>
      </c>
      <c r="Z127" s="92" t="e">
        <f>+ROUND(INDEX(FCSTSDV!$D$2:$L$673,MATCH('31.10'!$D127,FCSTSDV!$C$2:$C$673,0),MATCH('31.10'!Z$3,FCSTSDV!$D$1:$L$1,0))/'31.10'!$E127,1)</f>
        <v>#N/A</v>
      </c>
      <c r="AA127" s="92" t="e">
        <f>+ROUND(INDEX(FCSTSDV!$D$2:$L$673,MATCH('31.10'!$D127,FCSTSDV!$C$2:$C$673,0),MATCH('31.10'!AA$3,FCSTSDV!$D$1:$L$1,0))/'31.10'!$E127,1)</f>
        <v>#N/A</v>
      </c>
      <c r="AB127" s="92" t="e">
        <f>+ROUND(INDEX(FCSTSDV!$D$2:$L$673,MATCH('31.10'!$D127,FCSTSDV!$C$2:$C$673,0),MATCH('31.10'!AB$3,FCSTSDV!$D$1:$L$1,0))/'31.10'!$E127,1)</f>
        <v>#N/A</v>
      </c>
      <c r="AC127" s="92" t="e">
        <f>+ROUND(INDEX(FCSTSDV!$D$2:$L$673,MATCH('31.10'!$D127,FCSTSDV!$C$2:$C$673,0),MATCH('31.10'!AC$3,FCSTSDV!$D$1:$L$1,0))/'31.10'!$E127,1)</f>
        <v>#N/A</v>
      </c>
      <c r="AD127" s="92" t="e">
        <f>+ROUND(INDEX(FCSTSDV!$D$2:$L$673,MATCH('31.10'!$D127,FCSTSDV!$C$2:$C$673,0),MATCH('31.10'!AD$3,FCSTSDV!$D$1:$L$1,0))/'31.10'!$E127,1)</f>
        <v>#N/A</v>
      </c>
      <c r="AE127" s="92" t="e">
        <f>+ROUND(INDEX(FCSTSDV!$D$2:$L$673,MATCH('31.10'!$D127,FCSTSDV!$C$2:$C$673,0),MATCH('31.10'!AE$3,FCSTSDV!$D$1:$L$1,0))/'31.10'!$E127,1)</f>
        <v>#N/A</v>
      </c>
      <c r="AF127" s="92" t="e">
        <f>+ROUND(INDEX(FCSTSDV!$D$2:$L$673,MATCH('31.10'!$D127,FCSTSDV!$C$2:$C$673,0),MATCH('31.10'!AF$3,FCSTSDV!$D$1:$L$1,0))/'31.10'!$E127,1)</f>
        <v>#N/A</v>
      </c>
      <c r="AG127" s="92" t="e">
        <f>+ROUND(INDEX(FCSTSDV!$D$2:$L$673,MATCH('31.10'!$D127,FCSTSDV!$C$2:$C$673,0),MATCH('31.10'!AG$3,FCSTSDV!$D$1:$L$1,0))/'31.10'!$E127,1)</f>
        <v>#N/A</v>
      </c>
      <c r="AH127" s="92" t="e">
        <f>+ROUND(INDEX(FCSTSDV!$D$2:$L$673,MATCH('31.10'!$D127,FCSTSDV!$C$2:$C$673,0),MATCH('31.10'!AH$3,FCSTSDV!$D$1:$L$1,0))/'31.10'!$E127,1)</f>
        <v>#N/A</v>
      </c>
      <c r="AI127" s="92" t="e">
        <f>+ROUND(INDEX(FCSTSDV!$D$2:$L$673,MATCH('31.10'!$D127,FCSTSDV!$C$2:$C$673,0),MATCH('31.10'!AI$3,FCSTSDV!$D$1:$L$1,0))/'31.10'!$E127,1)</f>
        <v>#N/A</v>
      </c>
      <c r="AJ127" s="92" t="e">
        <f>+ROUND(INDEX(FCSTSDV!$D$2:$L$673,MATCH('31.10'!$D127,FCSTSDV!$C$2:$C$673,0),MATCH('31.10'!AJ$3,FCSTSDV!$D$1:$L$1,0))/'31.10'!$E127,1)</f>
        <v>#N/A</v>
      </c>
    </row>
    <row r="128" spans="1:37" ht="20.100000000000001" customHeight="1">
      <c r="A128" s="807"/>
      <c r="B128" s="792"/>
      <c r="C128" s="60"/>
      <c r="D128" s="52" t="s">
        <v>153</v>
      </c>
      <c r="E128" s="53" t="s">
        <v>43</v>
      </c>
      <c r="F128" s="800"/>
      <c r="G128" s="800"/>
      <c r="H128" s="827"/>
      <c r="I128" s="87"/>
      <c r="J128" s="90" t="e">
        <f t="shared" ref="J128:AC128" si="60">$H127+$I127-J127</f>
        <v>#REF!</v>
      </c>
      <c r="K128" s="90" t="e">
        <f t="shared" si="60"/>
        <v>#REF!</v>
      </c>
      <c r="L128" s="90" t="e">
        <f t="shared" si="60"/>
        <v>#REF!</v>
      </c>
      <c r="M128" s="90" t="e">
        <f t="shared" si="60"/>
        <v>#REF!</v>
      </c>
      <c r="N128" s="90" t="e">
        <f t="shared" si="60"/>
        <v>#REF!</v>
      </c>
      <c r="O128" s="90" t="e">
        <f t="shared" si="60"/>
        <v>#REF!</v>
      </c>
      <c r="P128" s="90" t="e">
        <f t="shared" si="60"/>
        <v>#REF!</v>
      </c>
      <c r="Q128" s="90" t="e">
        <f t="shared" si="60"/>
        <v>#REF!</v>
      </c>
      <c r="R128" s="90" t="e">
        <f t="shared" si="60"/>
        <v>#REF!</v>
      </c>
      <c r="S128" s="90" t="e">
        <f t="shared" si="60"/>
        <v>#REF!</v>
      </c>
      <c r="T128" s="90" t="e">
        <f t="shared" si="60"/>
        <v>#REF!</v>
      </c>
      <c r="U128" s="90" t="e">
        <f t="shared" si="60"/>
        <v>#REF!</v>
      </c>
      <c r="V128" s="90" t="e">
        <f t="shared" si="60"/>
        <v>#REF!</v>
      </c>
      <c r="W128" s="90" t="e">
        <f t="shared" si="60"/>
        <v>#REF!</v>
      </c>
      <c r="X128" s="90" t="e">
        <f t="shared" si="60"/>
        <v>#REF!</v>
      </c>
      <c r="Y128" s="90" t="e">
        <f t="shared" si="60"/>
        <v>#REF!</v>
      </c>
      <c r="Z128" s="90" t="e">
        <f t="shared" si="60"/>
        <v>#REF!</v>
      </c>
      <c r="AA128" s="90" t="e">
        <f t="shared" si="60"/>
        <v>#REF!</v>
      </c>
      <c r="AB128" s="90" t="e">
        <f t="shared" si="60"/>
        <v>#REF!</v>
      </c>
      <c r="AC128" s="90" t="e">
        <f t="shared" si="60"/>
        <v>#REF!</v>
      </c>
      <c r="AD128" s="90" t="e">
        <f t="shared" ref="AD128:AJ128" si="61">+AC128-AD127</f>
        <v>#REF!</v>
      </c>
      <c r="AE128" s="90" t="e">
        <f t="shared" si="61"/>
        <v>#REF!</v>
      </c>
      <c r="AF128" s="90" t="e">
        <f t="shared" si="61"/>
        <v>#REF!</v>
      </c>
      <c r="AG128" s="90" t="e">
        <f t="shared" si="61"/>
        <v>#REF!</v>
      </c>
      <c r="AH128" s="90" t="e">
        <f t="shared" si="61"/>
        <v>#REF!</v>
      </c>
      <c r="AI128" s="90" t="e">
        <f t="shared" si="61"/>
        <v>#REF!</v>
      </c>
      <c r="AJ128" s="90" t="e">
        <f t="shared" si="61"/>
        <v>#REF!</v>
      </c>
    </row>
    <row r="129" spans="1:36" ht="20.100000000000001" customHeight="1">
      <c r="A129" s="806" t="s">
        <v>255</v>
      </c>
      <c r="B129" s="791" t="s">
        <v>256</v>
      </c>
      <c r="C129" s="63"/>
      <c r="D129" s="73" t="s">
        <v>22</v>
      </c>
      <c r="E129" s="44">
        <v>100</v>
      </c>
      <c r="F129" s="798"/>
      <c r="G129" s="798"/>
      <c r="H129" s="826" t="e">
        <f>+VLOOKUP(A129,#REF!,5,0)</f>
        <v>#REF!</v>
      </c>
      <c r="I129" s="79">
        <f>+IFERROR(VLOOKUP(D129,FCSTSDV!$C$2:$C$72,26,0),0)/'31.10'!E129</f>
        <v>0</v>
      </c>
      <c r="J129" s="115" t="e">
        <f t="array" ref="J129">+INDEX(FCSTSDV!$D$2:$L$72,MATCH('31.10'!$D129,FCSTSDV!$C$2:$C$72,0),MATCH('31.10'!J$3,FCSTSDV!$D$1:$L$1,0))/'31.10'!$E129</f>
        <v>#N/A</v>
      </c>
      <c r="K129" s="115" t="e">
        <f t="array" ref="K129">+INDEX(FCSTSDV!$D$2:$L$72,MATCH('31.10'!$D129,FCSTSDV!$C$2:$C$72,0),MATCH('31.10'!K$3,FCSTSDV!$D$1:$L$1,0))/'31.10'!$E129</f>
        <v>#N/A</v>
      </c>
      <c r="L129" s="115" t="e">
        <f t="array" ref="L129">+INDEX(FCSTSDV!$D$2:$L$72,MATCH('31.10'!$D129,FCSTSDV!$C$2:$C$72,0),MATCH('31.10'!L$3,FCSTSDV!$D$1:$L$1,0))/'31.10'!$E129</f>
        <v>#N/A</v>
      </c>
      <c r="M129" s="115" t="e">
        <f t="array" ref="M129">+INDEX(FCSTSDV!$D$2:$L$72,MATCH('31.10'!$D129,FCSTSDV!$C$2:$C$72,0),MATCH('31.10'!M$3,FCSTSDV!$D$1:$L$1,0))/'31.10'!$E129</f>
        <v>#N/A</v>
      </c>
      <c r="N129" s="115" t="e">
        <f t="array" ref="N129">+INDEX(FCSTSDV!$D$2:$L$72,MATCH('31.10'!$D129,FCSTSDV!$C$2:$C$72,0),MATCH('31.10'!N$3,FCSTSDV!$D$1:$L$1,0))/'31.10'!$E129</f>
        <v>#N/A</v>
      </c>
      <c r="O129" s="115" t="e">
        <f t="array" ref="O129">+INDEX(FCSTSDV!$D$2:$L$72,MATCH('31.10'!$D129,FCSTSDV!$C$2:$C$72,0),MATCH('31.10'!O$3,FCSTSDV!$D$1:$L$1,0))/'31.10'!$E129</f>
        <v>#N/A</v>
      </c>
      <c r="P129" s="115" t="e">
        <f t="array" ref="P129">+INDEX(FCSTSDV!$D$2:$L$72,MATCH('31.10'!$D129,FCSTSDV!$C$2:$C$72,0),MATCH('31.10'!P$3,FCSTSDV!$D$1:$L$1,0))/'31.10'!$E129</f>
        <v>#N/A</v>
      </c>
      <c r="Q129" s="115" t="e">
        <f t="array" ref="Q129">+INDEX(FCSTSDV!$D$2:$L$72,MATCH('31.10'!$D129,FCSTSDV!$C$2:$C$72,0),MATCH('31.10'!Q$3,FCSTSDV!$D$1:$L$1,0))/'31.10'!$E129</f>
        <v>#N/A</v>
      </c>
      <c r="R129" s="115" t="e">
        <f t="array" ref="R129">+INDEX(FCSTSDV!$D$2:$L$72,MATCH('31.10'!$D129,FCSTSDV!$C$2:$C$72,0),MATCH('31.10'!R$3,FCSTSDV!$D$1:$L$1,0))/'31.10'!$E129</f>
        <v>#N/A</v>
      </c>
      <c r="S129" s="115" t="e">
        <f t="array" ref="S129">+INDEX(FCSTSDV!$D$2:$L$72,MATCH('31.10'!$D129,FCSTSDV!$C$2:$C$72,0),MATCH('31.10'!S$3,FCSTSDV!$D$1:$L$1,0))/'31.10'!$E129</f>
        <v>#N/A</v>
      </c>
      <c r="T129" s="115" t="e">
        <f t="array" ref="T129">+INDEX(FCSTSDV!$D$2:$L$72,MATCH('31.10'!$D129,FCSTSDV!$C$2:$C$72,0),MATCH('31.10'!T$3,FCSTSDV!$D$1:$L$1,0))/'31.10'!$E129</f>
        <v>#N/A</v>
      </c>
      <c r="U129" s="115" t="e">
        <f t="array" ref="U129">+INDEX(FCSTSDV!$D$2:$L$72,MATCH('31.10'!$D129,FCSTSDV!$C$2:$C$72,0),MATCH('31.10'!U$3,FCSTSDV!$D$1:$L$1,0))/'31.10'!$E129</f>
        <v>#N/A</v>
      </c>
      <c r="V129" s="115" t="e">
        <f t="array" ref="V129">+INDEX(FCSTSDV!$D$2:$L$72,MATCH('31.10'!$D129,FCSTSDV!$C$2:$C$72,0),MATCH('31.10'!V$3,FCSTSDV!$D$1:$L$1,0))/'31.10'!$E129</f>
        <v>#N/A</v>
      </c>
      <c r="W129" s="115" t="e">
        <f t="array" ref="W129">+INDEX(FCSTSDV!$D$2:$L$72,MATCH('31.10'!$D129,FCSTSDV!$C$2:$C$72,0),MATCH('31.10'!W$3,FCSTSDV!$D$1:$L$1,0))/'31.10'!$E129</f>
        <v>#N/A</v>
      </c>
      <c r="X129" s="115" t="e">
        <f t="array" ref="X129">+INDEX(FCSTSDV!$D$2:$L$72,MATCH('31.10'!$D129,FCSTSDV!$C$2:$C$72,0),MATCH('31.10'!X$3,FCSTSDV!$D$1:$L$1,0))/'31.10'!$E129</f>
        <v>#N/A</v>
      </c>
      <c r="Y129" s="115" t="e">
        <f t="array" ref="Y129">+INDEX(FCSTSDV!$D$2:$L$72,MATCH('31.10'!$D129,FCSTSDV!$C$2:$C$72,0),MATCH('31.10'!Y$3,FCSTSDV!$D$1:$L$1,0))/'31.10'!$E129</f>
        <v>#N/A</v>
      </c>
      <c r="Z129" s="92">
        <f>+ROUND(IFERROR(INDEX(FCSTSDV!$D$2:$L$72,MATCH('31.10'!$D129,FCSTSDV!$C$2:$C$72,0),MATCH('31.10'!Z$3,FCSTSDV!$D$1:$L$1,0)),0)/'31.10'!$E129,1)</f>
        <v>0</v>
      </c>
      <c r="AA129" s="92">
        <f>+ROUND(IFERROR(INDEX(FCSTSDV!$D$2:$L$72,MATCH('31.10'!$D129,FCSTSDV!$C$2:$C$72,0),MATCH('31.10'!AA$3,FCSTSDV!$D$1:$L$1,0)),0)/'31.10'!$E129,1)</f>
        <v>0</v>
      </c>
      <c r="AB129" s="92">
        <f>+ROUND(IFERROR(INDEX(FCSTSDV!$D$2:$L$72,MATCH('31.10'!$D129,FCSTSDV!$C$2:$C$72,0),MATCH('31.10'!AB$3,FCSTSDV!$D$1:$L$1,0)),0)/'31.10'!$E129,1)</f>
        <v>0</v>
      </c>
      <c r="AC129" s="92">
        <f>+ROUND(IFERROR(INDEX(FCSTSDV!$D$2:$L$72,MATCH('31.10'!$D129,FCSTSDV!$C$2:$C$72,0),MATCH('31.10'!AC$3,FCSTSDV!$D$1:$L$1,0)),0)/'31.10'!$E129,1)</f>
        <v>0</v>
      </c>
      <c r="AD129" s="92">
        <f>+ROUND(IFERROR(INDEX(FCSTSDV!$D$2:$L$72,MATCH('31.10'!$D129,FCSTSDV!$C$2:$C$72,0),MATCH('31.10'!AD$3,FCSTSDV!$D$1:$L$1,0)),0)/'31.10'!$E129,1)</f>
        <v>0</v>
      </c>
      <c r="AE129" s="92" t="e">
        <f>+ROUND(INDEX(FCSTSDV!$D$2:$L$673,MATCH('31.10'!$D129,FCSTSDV!$C$2:$C$673,0),MATCH('31.10'!AE$3,FCSTSDV!$D$1:$L$1,0))/'31.10'!$E129,1)</f>
        <v>#N/A</v>
      </c>
      <c r="AF129" s="92" t="e">
        <f>+ROUND(INDEX(FCSTSDV!$D$2:$L$673,MATCH('31.10'!$D129,FCSTSDV!$C$2:$C$673,0),MATCH('31.10'!AF$3,FCSTSDV!$D$1:$L$1,0))/'31.10'!$E129,1)</f>
        <v>#N/A</v>
      </c>
      <c r="AG129" s="92" t="e">
        <f>+ROUND(INDEX(FCSTSDV!$D$2:$L$673,MATCH('31.10'!$D129,FCSTSDV!$C$2:$C$673,0),MATCH('31.10'!AG$3,FCSTSDV!$D$1:$L$1,0))/'31.10'!$E129,1)</f>
        <v>#N/A</v>
      </c>
      <c r="AH129" s="92" t="e">
        <f>+ROUND(INDEX(FCSTSDV!$D$2:$L$673,MATCH('31.10'!$D129,FCSTSDV!$C$2:$C$673,0),MATCH('31.10'!AH$3,FCSTSDV!$D$1:$L$1,0))/'31.10'!$E129,1)</f>
        <v>#N/A</v>
      </c>
      <c r="AI129" s="92" t="e">
        <f>+ROUND(INDEX(FCSTSDV!$D$2:$L$673,MATCH('31.10'!$D129,FCSTSDV!$C$2:$C$673,0),MATCH('31.10'!AI$3,FCSTSDV!$D$1:$L$1,0))/'31.10'!$E129,1)</f>
        <v>#N/A</v>
      </c>
      <c r="AJ129" s="92" t="e">
        <f>+ROUND(INDEX(FCSTSDV!$D$2:$L$673,MATCH('31.10'!$D129,FCSTSDV!$C$2:$C$673,0),MATCH('31.10'!AJ$3,FCSTSDV!$D$1:$L$1,0))/'31.10'!$E129,1)</f>
        <v>#N/A</v>
      </c>
    </row>
    <row r="130" spans="1:36" ht="20.100000000000001" customHeight="1">
      <c r="A130" s="807"/>
      <c r="B130" s="792"/>
      <c r="C130" s="60"/>
      <c r="D130" s="52" t="s">
        <v>153</v>
      </c>
      <c r="E130" s="53" t="s">
        <v>43</v>
      </c>
      <c r="F130" s="800"/>
      <c r="G130" s="800"/>
      <c r="H130" s="827"/>
      <c r="I130" s="87"/>
      <c r="J130" s="90" t="e">
        <f t="shared" ref="J130:AC130" si="62">$H129+$I129-J129</f>
        <v>#REF!</v>
      </c>
      <c r="K130" s="90" t="e">
        <f t="shared" si="62"/>
        <v>#REF!</v>
      </c>
      <c r="L130" s="90" t="e">
        <f t="shared" si="62"/>
        <v>#REF!</v>
      </c>
      <c r="M130" s="90" t="e">
        <f t="shared" si="62"/>
        <v>#REF!</v>
      </c>
      <c r="N130" s="90" t="e">
        <f t="shared" si="62"/>
        <v>#REF!</v>
      </c>
      <c r="O130" s="90" t="e">
        <f t="shared" si="62"/>
        <v>#REF!</v>
      </c>
      <c r="P130" s="90" t="e">
        <f t="shared" si="62"/>
        <v>#REF!</v>
      </c>
      <c r="Q130" s="90" t="e">
        <f t="shared" si="62"/>
        <v>#REF!</v>
      </c>
      <c r="R130" s="90" t="e">
        <f t="shared" si="62"/>
        <v>#REF!</v>
      </c>
      <c r="S130" s="90" t="e">
        <f t="shared" si="62"/>
        <v>#REF!</v>
      </c>
      <c r="T130" s="90" t="e">
        <f t="shared" si="62"/>
        <v>#REF!</v>
      </c>
      <c r="U130" s="90" t="e">
        <f t="shared" si="62"/>
        <v>#REF!</v>
      </c>
      <c r="V130" s="90" t="e">
        <f t="shared" si="62"/>
        <v>#REF!</v>
      </c>
      <c r="W130" s="90" t="e">
        <f t="shared" si="62"/>
        <v>#REF!</v>
      </c>
      <c r="X130" s="90" t="e">
        <f t="shared" si="62"/>
        <v>#REF!</v>
      </c>
      <c r="Y130" s="90" t="e">
        <f t="shared" si="62"/>
        <v>#REF!</v>
      </c>
      <c r="Z130" s="90" t="e">
        <f t="shared" si="62"/>
        <v>#REF!</v>
      </c>
      <c r="AA130" s="90" t="e">
        <f t="shared" si="62"/>
        <v>#REF!</v>
      </c>
      <c r="AB130" s="90" t="e">
        <f t="shared" si="62"/>
        <v>#REF!</v>
      </c>
      <c r="AC130" s="90" t="e">
        <f t="shared" si="62"/>
        <v>#REF!</v>
      </c>
      <c r="AD130" s="90" t="e">
        <f t="shared" ref="AD130:AJ130" si="63">+AC130-AD129</f>
        <v>#REF!</v>
      </c>
      <c r="AE130" s="90" t="e">
        <f t="shared" si="63"/>
        <v>#REF!</v>
      </c>
      <c r="AF130" s="90" t="e">
        <f t="shared" si="63"/>
        <v>#REF!</v>
      </c>
      <c r="AG130" s="90" t="e">
        <f t="shared" si="63"/>
        <v>#REF!</v>
      </c>
      <c r="AH130" s="90" t="e">
        <f t="shared" si="63"/>
        <v>#REF!</v>
      </c>
      <c r="AI130" s="90" t="e">
        <f t="shared" si="63"/>
        <v>#REF!</v>
      </c>
      <c r="AJ130" s="90" t="e">
        <f t="shared" si="63"/>
        <v>#REF!</v>
      </c>
    </row>
    <row r="131" spans="1:36" ht="20.100000000000001" customHeight="1">
      <c r="A131" s="806" t="s">
        <v>257</v>
      </c>
      <c r="B131" s="791" t="s">
        <v>258</v>
      </c>
      <c r="C131" s="63"/>
      <c r="D131" s="73" t="s">
        <v>259</v>
      </c>
      <c r="E131" s="44">
        <v>100</v>
      </c>
      <c r="F131" s="798"/>
      <c r="G131" s="798"/>
      <c r="H131" s="826" t="e">
        <f>+VLOOKUP(A131,#REF!,5,0)</f>
        <v>#REF!</v>
      </c>
      <c r="I131" s="79">
        <f>+IFERROR(VLOOKUP(D131,FCSTSDV!$C$2:$C$72,26,0),0)/'31.10'!E131</f>
        <v>0</v>
      </c>
      <c r="J131" s="115" t="e">
        <f t="array" ref="J131">+INDEX(FCSTSDV!$D$2:$L$72,MATCH('31.10'!$D131,FCSTSDV!$C$2:$C$72,0),MATCH('31.10'!J$3,FCSTSDV!$D$1:$L$1,0))/'31.10'!$E131</f>
        <v>#N/A</v>
      </c>
      <c r="K131" s="115" t="e">
        <f t="array" ref="K131">+INDEX(FCSTSDV!$D$2:$L$72,MATCH('31.10'!$D131,FCSTSDV!$C$2:$C$72,0),MATCH('31.10'!K$3,FCSTSDV!$D$1:$L$1,0))/'31.10'!$E131</f>
        <v>#N/A</v>
      </c>
      <c r="L131" s="115" t="e">
        <f t="array" ref="L131">+INDEX(FCSTSDV!$D$2:$L$72,MATCH('31.10'!$D131,FCSTSDV!$C$2:$C$72,0),MATCH('31.10'!L$3,FCSTSDV!$D$1:$L$1,0))/'31.10'!$E131</f>
        <v>#N/A</v>
      </c>
      <c r="M131" s="115" t="e">
        <f t="array" ref="M131">+INDEX(FCSTSDV!$D$2:$L$72,MATCH('31.10'!$D131,FCSTSDV!$C$2:$C$72,0),MATCH('31.10'!M$3,FCSTSDV!$D$1:$L$1,0))/'31.10'!$E131</f>
        <v>#N/A</v>
      </c>
      <c r="N131" s="115" t="e">
        <f t="array" ref="N131">+INDEX(FCSTSDV!$D$2:$L$72,MATCH('31.10'!$D131,FCSTSDV!$C$2:$C$72,0),MATCH('31.10'!N$3,FCSTSDV!$D$1:$L$1,0))/'31.10'!$E131</f>
        <v>#N/A</v>
      </c>
      <c r="O131" s="115" t="e">
        <f t="array" ref="O131">+INDEX(FCSTSDV!$D$2:$L$72,MATCH('31.10'!$D131,FCSTSDV!$C$2:$C$72,0),MATCH('31.10'!O$3,FCSTSDV!$D$1:$L$1,0))/'31.10'!$E131</f>
        <v>#N/A</v>
      </c>
      <c r="P131" s="115" t="e">
        <f t="array" ref="P131">+INDEX(FCSTSDV!$D$2:$L$72,MATCH('31.10'!$D131,FCSTSDV!$C$2:$C$72,0),MATCH('31.10'!P$3,FCSTSDV!$D$1:$L$1,0))/'31.10'!$E131</f>
        <v>#N/A</v>
      </c>
      <c r="Q131" s="115" t="e">
        <f t="array" ref="Q131">+INDEX(FCSTSDV!$D$2:$L$72,MATCH('31.10'!$D131,FCSTSDV!$C$2:$C$72,0),MATCH('31.10'!Q$3,FCSTSDV!$D$1:$L$1,0))/'31.10'!$E131</f>
        <v>#N/A</v>
      </c>
      <c r="R131" s="115" t="e">
        <f t="array" ref="R131">+INDEX(FCSTSDV!$D$2:$L$72,MATCH('31.10'!$D131,FCSTSDV!$C$2:$C$72,0),MATCH('31.10'!R$3,FCSTSDV!$D$1:$L$1,0))/'31.10'!$E131</f>
        <v>#N/A</v>
      </c>
      <c r="S131" s="115" t="e">
        <f t="array" ref="S131">+INDEX(FCSTSDV!$D$2:$L$72,MATCH('31.10'!$D131,FCSTSDV!$C$2:$C$72,0),MATCH('31.10'!S$3,FCSTSDV!$D$1:$L$1,0))/'31.10'!$E131</f>
        <v>#N/A</v>
      </c>
      <c r="T131" s="115" t="e">
        <f t="array" ref="T131">+INDEX(FCSTSDV!$D$2:$L$72,MATCH('31.10'!$D131,FCSTSDV!$C$2:$C$72,0),MATCH('31.10'!T$3,FCSTSDV!$D$1:$L$1,0))/'31.10'!$E131</f>
        <v>#N/A</v>
      </c>
      <c r="U131" s="115" t="e">
        <f t="array" ref="U131">+INDEX(FCSTSDV!$D$2:$L$72,MATCH('31.10'!$D131,FCSTSDV!$C$2:$C$72,0),MATCH('31.10'!U$3,FCSTSDV!$D$1:$L$1,0))/'31.10'!$E131</f>
        <v>#N/A</v>
      </c>
      <c r="V131" s="115" t="e">
        <f t="array" ref="V131">+INDEX(FCSTSDV!$D$2:$L$72,MATCH('31.10'!$D131,FCSTSDV!$C$2:$C$72,0),MATCH('31.10'!V$3,FCSTSDV!$D$1:$L$1,0))/'31.10'!$E131</f>
        <v>#N/A</v>
      </c>
      <c r="W131" s="115" t="e">
        <f t="array" ref="W131">+INDEX(FCSTSDV!$D$2:$L$72,MATCH('31.10'!$D131,FCSTSDV!$C$2:$C$72,0),MATCH('31.10'!W$3,FCSTSDV!$D$1:$L$1,0))/'31.10'!$E131</f>
        <v>#N/A</v>
      </c>
      <c r="X131" s="115" t="e">
        <f t="array" ref="X131">+INDEX(FCSTSDV!$D$2:$L$72,MATCH('31.10'!$D131,FCSTSDV!$C$2:$C$72,0),MATCH('31.10'!X$3,FCSTSDV!$D$1:$L$1,0))/'31.10'!$E131</f>
        <v>#N/A</v>
      </c>
      <c r="Y131" s="92">
        <f>+ROUND(IFERROR(INDEX(FCSTSDV!$D$2:$L$72,MATCH('31.10'!$D131,FCSTSDV!$C$2:$C$72,0),MATCH('31.10'!Y$3,FCSTSDV!$D$1:$L$1,0)),0)/'31.10'!$E131,1)</f>
        <v>0</v>
      </c>
      <c r="Z131" s="92">
        <f>+ROUND(IFERROR(INDEX(FCSTSDV!$D$2:$L$72,MATCH('31.10'!$D131,FCSTSDV!$C$2:$C$72,0),MATCH('31.10'!Z$3,FCSTSDV!$D$1:$L$1,0)),0)/'31.10'!$E131,1)</f>
        <v>0</v>
      </c>
      <c r="AA131" s="92">
        <f>+ROUND(IFERROR(INDEX(FCSTSDV!$D$2:$L$72,MATCH('31.10'!$D131,FCSTSDV!$C$2:$C$72,0),MATCH('31.10'!AA$3,FCSTSDV!$D$1:$L$1,0)),0)/'31.10'!$E131,1)</f>
        <v>0</v>
      </c>
      <c r="AB131" s="92">
        <f>+ROUND(IFERROR(INDEX(FCSTSDV!$D$2:$L$72,MATCH('31.10'!$D131,FCSTSDV!$C$2:$C$72,0),MATCH('31.10'!AB$3,FCSTSDV!$D$1:$L$1,0)),0)/'31.10'!$E131,1)</f>
        <v>0</v>
      </c>
      <c r="AC131" s="92">
        <f>+ROUND(IFERROR(INDEX(FCSTSDV!$D$2:$L$72,MATCH('31.10'!$D131,FCSTSDV!$C$2:$C$72,0),MATCH('31.10'!AC$3,FCSTSDV!$D$1:$L$1,0)),0)/'31.10'!$E131,1)</f>
        <v>0</v>
      </c>
      <c r="AD131" s="92">
        <f>+ROUND(IFERROR(INDEX(FCSTSDV!$D$2:$L$72,MATCH('31.10'!$D131,FCSTSDV!$C$2:$C$72,0),MATCH('31.10'!AD$3,FCSTSDV!$D$1:$L$1,0)),0)/'31.10'!$E131,1)</f>
        <v>0</v>
      </c>
      <c r="AE131" s="92" t="e">
        <f>+ROUND(INDEX(FCSTSDV!$D$2:$L$673,MATCH('31.10'!$D131,FCSTSDV!$C$2:$C$673,0),MATCH('31.10'!AE$3,FCSTSDV!$D$1:$L$1,0))/'31.10'!$E131,1)</f>
        <v>#N/A</v>
      </c>
      <c r="AF131" s="92" t="e">
        <f>+ROUND(INDEX(FCSTSDV!$D$2:$L$673,MATCH('31.10'!$D131,FCSTSDV!$C$2:$C$673,0),MATCH('31.10'!AF$3,FCSTSDV!$D$1:$L$1,0))/'31.10'!$E131,1)</f>
        <v>#N/A</v>
      </c>
      <c r="AG131" s="92" t="e">
        <f>+ROUND(INDEX(FCSTSDV!$D$2:$L$673,MATCH('31.10'!$D131,FCSTSDV!$C$2:$C$673,0),MATCH('31.10'!AG$3,FCSTSDV!$D$1:$L$1,0))/'31.10'!$E131,1)</f>
        <v>#N/A</v>
      </c>
      <c r="AH131" s="92" t="e">
        <f>+ROUND(INDEX(FCSTSDV!$D$2:$L$673,MATCH('31.10'!$D131,FCSTSDV!$C$2:$C$673,0),MATCH('31.10'!AH$3,FCSTSDV!$D$1:$L$1,0))/'31.10'!$E131,1)</f>
        <v>#N/A</v>
      </c>
      <c r="AI131" s="92" t="e">
        <f>+ROUND(INDEX(FCSTSDV!$D$2:$L$673,MATCH('31.10'!$D131,FCSTSDV!$C$2:$C$673,0),MATCH('31.10'!AI$3,FCSTSDV!$D$1:$L$1,0))/'31.10'!$E131,1)</f>
        <v>#N/A</v>
      </c>
      <c r="AJ131" s="92" t="e">
        <f>+ROUND(INDEX(FCSTSDV!$D$2:$L$673,MATCH('31.10'!$D131,FCSTSDV!$C$2:$C$673,0),MATCH('31.10'!AJ$3,FCSTSDV!$D$1:$L$1,0))/'31.10'!$E131,1)</f>
        <v>#N/A</v>
      </c>
    </row>
    <row r="132" spans="1:36" ht="20.100000000000001" customHeight="1">
      <c r="A132" s="807"/>
      <c r="B132" s="792"/>
      <c r="C132" s="60"/>
      <c r="D132" s="52" t="s">
        <v>153</v>
      </c>
      <c r="E132" s="53" t="s">
        <v>43</v>
      </c>
      <c r="F132" s="800"/>
      <c r="G132" s="800"/>
      <c r="H132" s="827"/>
      <c r="I132" s="87"/>
      <c r="J132" s="90" t="e">
        <f t="shared" ref="J132:AC132" si="64">$H131+$I131-J131</f>
        <v>#REF!</v>
      </c>
      <c r="K132" s="90" t="e">
        <f t="shared" si="64"/>
        <v>#REF!</v>
      </c>
      <c r="L132" s="90" t="e">
        <f t="shared" si="64"/>
        <v>#REF!</v>
      </c>
      <c r="M132" s="90" t="e">
        <f t="shared" si="64"/>
        <v>#REF!</v>
      </c>
      <c r="N132" s="90" t="e">
        <f t="shared" si="64"/>
        <v>#REF!</v>
      </c>
      <c r="O132" s="90" t="e">
        <f t="shared" si="64"/>
        <v>#REF!</v>
      </c>
      <c r="P132" s="90" t="e">
        <f t="shared" si="64"/>
        <v>#REF!</v>
      </c>
      <c r="Q132" s="90" t="e">
        <f t="shared" si="64"/>
        <v>#REF!</v>
      </c>
      <c r="R132" s="90" t="e">
        <f t="shared" si="64"/>
        <v>#REF!</v>
      </c>
      <c r="S132" s="90" t="e">
        <f t="shared" si="64"/>
        <v>#REF!</v>
      </c>
      <c r="T132" s="90" t="e">
        <f t="shared" si="64"/>
        <v>#REF!</v>
      </c>
      <c r="U132" s="90" t="e">
        <f t="shared" si="64"/>
        <v>#REF!</v>
      </c>
      <c r="V132" s="90" t="e">
        <f t="shared" si="64"/>
        <v>#REF!</v>
      </c>
      <c r="W132" s="90" t="e">
        <f t="shared" si="64"/>
        <v>#REF!</v>
      </c>
      <c r="X132" s="90" t="e">
        <f t="shared" si="64"/>
        <v>#REF!</v>
      </c>
      <c r="Y132" s="90" t="e">
        <f t="shared" si="64"/>
        <v>#REF!</v>
      </c>
      <c r="Z132" s="90" t="e">
        <f t="shared" si="64"/>
        <v>#REF!</v>
      </c>
      <c r="AA132" s="90" t="e">
        <f t="shared" si="64"/>
        <v>#REF!</v>
      </c>
      <c r="AB132" s="90" t="e">
        <f t="shared" si="64"/>
        <v>#REF!</v>
      </c>
      <c r="AC132" s="90" t="e">
        <f t="shared" si="64"/>
        <v>#REF!</v>
      </c>
      <c r="AD132" s="90" t="e">
        <f t="shared" ref="AD132:AJ132" si="65">+AC132-AD131</f>
        <v>#REF!</v>
      </c>
      <c r="AE132" s="90" t="e">
        <f t="shared" si="65"/>
        <v>#REF!</v>
      </c>
      <c r="AF132" s="90" t="e">
        <f t="shared" si="65"/>
        <v>#REF!</v>
      </c>
      <c r="AG132" s="90" t="e">
        <f t="shared" si="65"/>
        <v>#REF!</v>
      </c>
      <c r="AH132" s="90" t="e">
        <f t="shared" si="65"/>
        <v>#REF!</v>
      </c>
      <c r="AI132" s="90" t="e">
        <f t="shared" si="65"/>
        <v>#REF!</v>
      </c>
      <c r="AJ132" s="90" t="e">
        <f t="shared" si="65"/>
        <v>#REF!</v>
      </c>
    </row>
    <row r="133" spans="1:36" ht="20.100000000000001" customHeight="1">
      <c r="A133" s="813" t="s">
        <v>260</v>
      </c>
      <c r="B133" s="795" t="s">
        <v>261</v>
      </c>
      <c r="C133" s="50"/>
      <c r="D133" s="123" t="s">
        <v>259</v>
      </c>
      <c r="E133" s="47">
        <v>100</v>
      </c>
      <c r="F133" s="799"/>
      <c r="G133" s="799"/>
      <c r="H133" s="826" t="e">
        <f>+VLOOKUP(A133,#REF!,5,0)</f>
        <v>#REF!</v>
      </c>
      <c r="I133" s="91">
        <f>+IFERROR(VLOOKUP(D133,FCSTSDV!$C$2:$C$72,26,0),0)/'31.10'!E133</f>
        <v>0</v>
      </c>
      <c r="J133" s="113" t="e">
        <f t="array" ref="J133">+INDEX(FCSTSDV!$D$2:$L$72,MATCH('31.10'!$D133,FCSTSDV!$C$2:$C$72,0),MATCH('31.10'!J$3,FCSTSDV!$D$1:$L$1,0))/'31.10'!$E133</f>
        <v>#N/A</v>
      </c>
      <c r="K133" s="113" t="e">
        <f t="array" ref="K133">+INDEX(FCSTSDV!$D$2:$L$72,MATCH('31.10'!$D133,FCSTSDV!$C$2:$C$72,0),MATCH('31.10'!K$3,FCSTSDV!$D$1:$L$1,0))/'31.10'!$E133</f>
        <v>#N/A</v>
      </c>
      <c r="L133" s="113" t="e">
        <f t="array" ref="L133">+INDEX(FCSTSDV!$D$2:$L$72,MATCH('31.10'!$D133,FCSTSDV!$C$2:$C$72,0),MATCH('31.10'!L$3,FCSTSDV!$D$1:$L$1,0))/'31.10'!$E133</f>
        <v>#N/A</v>
      </c>
      <c r="M133" s="113" t="e">
        <f t="array" ref="M133">+INDEX(FCSTSDV!$D$2:$L$72,MATCH('31.10'!$D133,FCSTSDV!$C$2:$C$72,0),MATCH('31.10'!M$3,FCSTSDV!$D$1:$L$1,0))/'31.10'!$E133</f>
        <v>#N/A</v>
      </c>
      <c r="N133" s="113" t="e">
        <f t="array" ref="N133">+INDEX(FCSTSDV!$D$2:$L$72,MATCH('31.10'!$D133,FCSTSDV!$C$2:$C$72,0),MATCH('31.10'!N$3,FCSTSDV!$D$1:$L$1,0))/'31.10'!$E133</f>
        <v>#N/A</v>
      </c>
      <c r="O133" s="113" t="e">
        <f t="array" ref="O133">+INDEX(FCSTSDV!$D$2:$L$72,MATCH('31.10'!$D133,FCSTSDV!$C$2:$C$72,0),MATCH('31.10'!O$3,FCSTSDV!$D$1:$L$1,0))/'31.10'!$E133</f>
        <v>#N/A</v>
      </c>
      <c r="P133" s="113" t="e">
        <f t="array" ref="P133">+INDEX(FCSTSDV!$D$2:$L$72,MATCH('31.10'!$D133,FCSTSDV!$C$2:$C$72,0),MATCH('31.10'!P$3,FCSTSDV!$D$1:$L$1,0))/'31.10'!$E133</f>
        <v>#N/A</v>
      </c>
      <c r="Q133" s="113" t="e">
        <f t="array" ref="Q133">+INDEX(FCSTSDV!$D$2:$L$72,MATCH('31.10'!$D133,FCSTSDV!$C$2:$C$72,0),MATCH('31.10'!Q$3,FCSTSDV!$D$1:$L$1,0))/'31.10'!$E133</f>
        <v>#N/A</v>
      </c>
      <c r="R133" s="113" t="e">
        <f t="array" ref="R133">+INDEX(FCSTSDV!$D$2:$L$72,MATCH('31.10'!$D133,FCSTSDV!$C$2:$C$72,0),MATCH('31.10'!R$3,FCSTSDV!$D$1:$L$1,0))/'31.10'!$E133</f>
        <v>#N/A</v>
      </c>
      <c r="S133" s="113" t="e">
        <f t="array" ref="S133">+INDEX(FCSTSDV!$D$2:$L$72,MATCH('31.10'!$D133,FCSTSDV!$C$2:$C$72,0),MATCH('31.10'!S$3,FCSTSDV!$D$1:$L$1,0))/'31.10'!$E133</f>
        <v>#N/A</v>
      </c>
      <c r="T133" s="113" t="e">
        <f t="array" ref="T133">+INDEX(FCSTSDV!$D$2:$L$72,MATCH('31.10'!$D133,FCSTSDV!$C$2:$C$72,0),MATCH('31.10'!T$3,FCSTSDV!$D$1:$L$1,0))/'31.10'!$E133</f>
        <v>#N/A</v>
      </c>
      <c r="U133" s="113" t="e">
        <f t="array" ref="U133">+INDEX(FCSTSDV!$D$2:$L$72,MATCH('31.10'!$D133,FCSTSDV!$C$2:$C$72,0),MATCH('31.10'!U$3,FCSTSDV!$D$1:$L$1,0))/'31.10'!$E133</f>
        <v>#N/A</v>
      </c>
      <c r="V133" s="113" t="e">
        <f t="array" ref="V133">+INDEX(FCSTSDV!$D$2:$L$72,MATCH('31.10'!$D133,FCSTSDV!$C$2:$C$72,0),MATCH('31.10'!V$3,FCSTSDV!$D$1:$L$1,0))/'31.10'!$E133</f>
        <v>#N/A</v>
      </c>
      <c r="W133" s="113" t="e">
        <f t="array" ref="W133">+INDEX(FCSTSDV!$D$2:$L$72,MATCH('31.10'!$D133,FCSTSDV!$C$2:$C$72,0),MATCH('31.10'!W$3,FCSTSDV!$D$1:$L$1,0))/'31.10'!$E133</f>
        <v>#N/A</v>
      </c>
      <c r="X133" s="113" t="e">
        <f t="array" ref="X133">+INDEX(FCSTSDV!$D$2:$L$72,MATCH('31.10'!$D133,FCSTSDV!$C$2:$C$72,0),MATCH('31.10'!X$3,FCSTSDV!$D$1:$L$1,0))/'31.10'!$E133</f>
        <v>#N/A</v>
      </c>
      <c r="Y133" s="113" t="e">
        <f t="array" ref="Y133">+INDEX(FCSTSDV!$D$2:$L$72,MATCH('31.10'!$D133,FCSTSDV!$C$2:$C$72,0),MATCH('31.10'!Y$3,FCSTSDV!$D$1:$L$1,0))/'31.10'!$E133</f>
        <v>#N/A</v>
      </c>
      <c r="Z133" s="92">
        <f>+ROUND(IFERROR(INDEX(FCSTSDV!$D$2:$L$72,MATCH('31.10'!$D133,FCSTSDV!$C$2:$C$72,0),MATCH('31.10'!Z$3,FCSTSDV!$D$1:$L$1,0)),0)/'31.10'!$E133,1)</f>
        <v>0</v>
      </c>
      <c r="AA133" s="92">
        <f>+ROUND(IFERROR(INDEX(FCSTSDV!$D$2:$L$72,MATCH('31.10'!$D133,FCSTSDV!$C$2:$C$72,0),MATCH('31.10'!AA$3,FCSTSDV!$D$1:$L$1,0)),0)/'31.10'!$E133,1)</f>
        <v>0</v>
      </c>
      <c r="AB133" s="92">
        <f>+ROUND(IFERROR(INDEX(FCSTSDV!$D$2:$L$72,MATCH('31.10'!$D133,FCSTSDV!$C$2:$C$72,0),MATCH('31.10'!AB$3,FCSTSDV!$D$1:$L$1,0)),0)/'31.10'!$E133,1)</f>
        <v>0</v>
      </c>
      <c r="AC133" s="92">
        <f>+ROUND(IFERROR(INDEX(FCSTSDV!$D$2:$L$72,MATCH('31.10'!$D133,FCSTSDV!$C$2:$C$72,0),MATCH('31.10'!AC$3,FCSTSDV!$D$1:$L$1,0)),0)/'31.10'!$E133,1)</f>
        <v>0</v>
      </c>
      <c r="AD133" s="92">
        <f>+ROUND(IFERROR(INDEX(FCSTSDV!$D$2:$L$72,MATCH('31.10'!$D133,FCSTSDV!$C$2:$C$72,0),MATCH('31.10'!AD$3,FCSTSDV!$D$1:$L$1,0)),0)/'31.10'!$E133,1)</f>
        <v>0</v>
      </c>
      <c r="AE133" s="92" t="e">
        <f>+ROUND(INDEX(FCSTSDV!$D$2:$L$673,MATCH('31.10'!$D133,FCSTSDV!$C$2:$C$673,0),MATCH('31.10'!AE$3,FCSTSDV!$D$1:$L$1,0))/'31.10'!$E133,1)</f>
        <v>#N/A</v>
      </c>
      <c r="AF133" s="92" t="e">
        <f>+ROUND(INDEX(FCSTSDV!$D$2:$L$673,MATCH('31.10'!$D133,FCSTSDV!$C$2:$C$673,0),MATCH('31.10'!AF$3,FCSTSDV!$D$1:$L$1,0))/'31.10'!$E133,1)</f>
        <v>#N/A</v>
      </c>
      <c r="AG133" s="92" t="e">
        <f>+ROUND(INDEX(FCSTSDV!$D$2:$L$673,MATCH('31.10'!$D133,FCSTSDV!$C$2:$C$673,0),MATCH('31.10'!AG$3,FCSTSDV!$D$1:$L$1,0))/'31.10'!$E133,1)</f>
        <v>#N/A</v>
      </c>
      <c r="AH133" s="92" t="e">
        <f>+ROUND(INDEX(FCSTSDV!$D$2:$L$673,MATCH('31.10'!$D133,FCSTSDV!$C$2:$C$673,0),MATCH('31.10'!AH$3,FCSTSDV!$D$1:$L$1,0))/'31.10'!$E133,1)</f>
        <v>#N/A</v>
      </c>
      <c r="AI133" s="92" t="e">
        <f>+ROUND(INDEX(FCSTSDV!$D$2:$L$673,MATCH('31.10'!$D133,FCSTSDV!$C$2:$C$673,0),MATCH('31.10'!AI$3,FCSTSDV!$D$1:$L$1,0))/'31.10'!$E133,1)</f>
        <v>#N/A</v>
      </c>
      <c r="AJ133" s="92" t="e">
        <f>+ROUND(INDEX(FCSTSDV!$D$2:$L$673,MATCH('31.10'!$D133,FCSTSDV!$C$2:$C$673,0),MATCH('31.10'!AJ$3,FCSTSDV!$D$1:$L$1,0))/'31.10'!$E133,1)</f>
        <v>#N/A</v>
      </c>
    </row>
    <row r="134" spans="1:36" ht="20.100000000000001" customHeight="1">
      <c r="A134" s="813"/>
      <c r="B134" s="795"/>
      <c r="C134" s="127"/>
      <c r="D134" s="128" t="s">
        <v>153</v>
      </c>
      <c r="E134" s="129" t="s">
        <v>43</v>
      </c>
      <c r="F134" s="799"/>
      <c r="G134" s="799"/>
      <c r="H134" s="827"/>
      <c r="I134" s="153"/>
      <c r="J134" s="90" t="e">
        <f t="shared" ref="J134:AC134" si="66">$H133+$I133-J133</f>
        <v>#REF!</v>
      </c>
      <c r="K134" s="90" t="e">
        <f t="shared" si="66"/>
        <v>#REF!</v>
      </c>
      <c r="L134" s="90" t="e">
        <f t="shared" si="66"/>
        <v>#REF!</v>
      </c>
      <c r="M134" s="90" t="e">
        <f t="shared" si="66"/>
        <v>#REF!</v>
      </c>
      <c r="N134" s="90" t="e">
        <f t="shared" si="66"/>
        <v>#REF!</v>
      </c>
      <c r="O134" s="90" t="e">
        <f t="shared" si="66"/>
        <v>#REF!</v>
      </c>
      <c r="P134" s="90" t="e">
        <f t="shared" si="66"/>
        <v>#REF!</v>
      </c>
      <c r="Q134" s="90" t="e">
        <f t="shared" si="66"/>
        <v>#REF!</v>
      </c>
      <c r="R134" s="90" t="e">
        <f t="shared" si="66"/>
        <v>#REF!</v>
      </c>
      <c r="S134" s="90" t="e">
        <f t="shared" si="66"/>
        <v>#REF!</v>
      </c>
      <c r="T134" s="90" t="e">
        <f t="shared" si="66"/>
        <v>#REF!</v>
      </c>
      <c r="U134" s="90" t="e">
        <f t="shared" si="66"/>
        <v>#REF!</v>
      </c>
      <c r="V134" s="90" t="e">
        <f t="shared" si="66"/>
        <v>#REF!</v>
      </c>
      <c r="W134" s="90" t="e">
        <f t="shared" si="66"/>
        <v>#REF!</v>
      </c>
      <c r="X134" s="90" t="e">
        <f t="shared" si="66"/>
        <v>#REF!</v>
      </c>
      <c r="Y134" s="90" t="e">
        <f t="shared" si="66"/>
        <v>#REF!</v>
      </c>
      <c r="Z134" s="90" t="e">
        <f t="shared" si="66"/>
        <v>#REF!</v>
      </c>
      <c r="AA134" s="90" t="e">
        <f t="shared" si="66"/>
        <v>#REF!</v>
      </c>
      <c r="AB134" s="90" t="e">
        <f t="shared" si="66"/>
        <v>#REF!</v>
      </c>
      <c r="AC134" s="90" t="e">
        <f t="shared" si="66"/>
        <v>#REF!</v>
      </c>
      <c r="AD134" s="162" t="e">
        <f t="shared" ref="AD134:AJ134" si="67">+AC134-AD133</f>
        <v>#REF!</v>
      </c>
      <c r="AE134" s="162" t="e">
        <f t="shared" si="67"/>
        <v>#REF!</v>
      </c>
      <c r="AF134" s="162" t="e">
        <f t="shared" si="67"/>
        <v>#REF!</v>
      </c>
      <c r="AG134" s="162" t="e">
        <f t="shared" si="67"/>
        <v>#REF!</v>
      </c>
      <c r="AH134" s="162" t="e">
        <f t="shared" si="67"/>
        <v>#REF!</v>
      </c>
      <c r="AI134" s="162" t="e">
        <f t="shared" si="67"/>
        <v>#REF!</v>
      </c>
      <c r="AJ134" s="162" t="e">
        <f t="shared" si="67"/>
        <v>#REF!</v>
      </c>
    </row>
    <row r="135" spans="1:36" ht="20.100000000000001" customHeight="1">
      <c r="A135" s="806" t="s">
        <v>262</v>
      </c>
      <c r="B135" s="791" t="s">
        <v>263</v>
      </c>
      <c r="C135" s="63"/>
      <c r="D135" s="73" t="s">
        <v>94</v>
      </c>
      <c r="E135" s="44">
        <v>500</v>
      </c>
      <c r="F135" s="798"/>
      <c r="G135" s="798"/>
      <c r="H135" s="826" t="e">
        <f>+VLOOKUP(A135,#REF!,5,0)</f>
        <v>#REF!</v>
      </c>
      <c r="I135" s="79">
        <f>+ROUND(IFERROR(VLOOKUP(D135,FCSTSDV!$C$2:$C$72,26,0),0)/'31.10'!E135+0,0)</f>
        <v>0</v>
      </c>
      <c r="J135" s="115">
        <f>+ROUND(IFERROR(INDEX(FCSTSDV!$D$2:$L$72,MATCH('31.10'!$D135,FCSTSDV!$C$2:$C$72,0),MATCH('31.10'!J$3,FCSTSDV!$D$1:$L$1,0)),0)/'31.10'!$E135,1)</f>
        <v>0</v>
      </c>
      <c r="K135" s="115">
        <f>+ROUND(IFERROR(INDEX(FCSTSDV!$D$2:$L$72,MATCH('31.10'!$D135,FCSTSDV!$C$2:$C$72,0),MATCH('31.10'!K$3,FCSTSDV!$D$1:$L$1,0)),0)/'31.10'!$E135,1)</f>
        <v>0</v>
      </c>
      <c r="L135" s="115">
        <f>+ROUND(IFERROR(INDEX(FCSTSDV!$D$2:$L$72,MATCH('31.10'!$D135,FCSTSDV!$C$2:$C$72,0),MATCH('31.10'!L$3,FCSTSDV!$D$1:$L$1,0)),0)/'31.10'!$E135,1)</f>
        <v>0</v>
      </c>
      <c r="M135" s="115">
        <f>+ROUND(IFERROR(INDEX(FCSTSDV!$D$2:$L$72,MATCH('31.10'!$D135,FCSTSDV!$C$2:$C$72,0),MATCH('31.10'!M$3,FCSTSDV!$D$1:$L$1,0)),0)/'31.10'!$E135,1)</f>
        <v>0</v>
      </c>
      <c r="N135" s="115">
        <f>+ROUND(IFERROR(INDEX(FCSTSDV!$D$2:$L$72,MATCH('31.10'!$D135,FCSTSDV!$C$2:$C$72,0),MATCH('31.10'!N$3,FCSTSDV!$D$1:$L$1,0)),0)/'31.10'!$E135,1)</f>
        <v>0</v>
      </c>
      <c r="O135" s="115">
        <f>+ROUND(IFERROR(INDEX(FCSTSDV!$D$2:$L$72,MATCH('31.10'!$D135,FCSTSDV!$C$2:$C$72,0),MATCH('31.10'!O$3,FCSTSDV!$D$1:$L$1,0)),0)/'31.10'!$E135,1)</f>
        <v>0</v>
      </c>
      <c r="P135" s="115">
        <f>+ROUND(IFERROR(INDEX(FCSTSDV!$D$2:$L$72,MATCH('31.10'!$D135,FCSTSDV!$C$2:$C$72,0),MATCH('31.10'!P$3,FCSTSDV!$D$1:$L$1,0)),0)/'31.10'!$E135,1)</f>
        <v>0</v>
      </c>
      <c r="Q135" s="115">
        <f>+ROUND(IFERROR(INDEX(FCSTSDV!$D$2:$L$72,MATCH('31.10'!$D135,FCSTSDV!$C$2:$C$72,0),MATCH('31.10'!Q$3,FCSTSDV!$D$1:$L$1,0)),0)/'31.10'!$E135,1)</f>
        <v>0</v>
      </c>
      <c r="R135" s="115">
        <f>+ROUND(IFERROR(INDEX(FCSTSDV!$D$2:$L$72,MATCH('31.10'!$D135,FCSTSDV!$C$2:$C$72,0),MATCH('31.10'!R$3,FCSTSDV!$D$1:$L$1,0)),0)/'31.10'!$E135,1)</f>
        <v>0</v>
      </c>
      <c r="S135" s="115">
        <f>+ROUND(IFERROR(INDEX(FCSTSDV!$D$2:$L$72,MATCH('31.10'!$D135,FCSTSDV!$C$2:$C$72,0),MATCH('31.10'!S$3,FCSTSDV!$D$1:$L$1,0)),0)/'31.10'!$E135,1)</f>
        <v>0</v>
      </c>
      <c r="T135" s="115">
        <f>+ROUND(IFERROR(INDEX(FCSTSDV!$D$2:$L$72,MATCH('31.10'!$D135,FCSTSDV!$C$2:$C$72,0),MATCH('31.10'!T$3,FCSTSDV!$D$1:$L$1,0)),0)/'31.10'!$E135,1)</f>
        <v>0</v>
      </c>
      <c r="U135" s="115">
        <f>+ROUND(IFERROR(INDEX(FCSTSDV!$D$2:$L$72,MATCH('31.10'!$D135,FCSTSDV!$C$2:$C$72,0),MATCH('31.10'!U$3,FCSTSDV!$D$1:$L$1,0)),0)/'31.10'!$E135,1)</f>
        <v>0</v>
      </c>
      <c r="V135" s="115">
        <f>+ROUND(IFERROR(INDEX(FCSTSDV!$D$2:$L$72,MATCH('31.10'!$D135,FCSTSDV!$C$2:$C$72,0),MATCH('31.10'!V$3,FCSTSDV!$D$1:$L$1,0)),0)/'31.10'!$E135,1)</f>
        <v>0</v>
      </c>
      <c r="W135" s="115">
        <f>+ROUND(IFERROR(INDEX(FCSTSDV!$D$2:$L$72,MATCH('31.10'!$D135,FCSTSDV!$C$2:$C$72,0),MATCH('31.10'!W$3,FCSTSDV!$D$1:$L$1,0)),0)/'31.10'!$E135,1)</f>
        <v>0</v>
      </c>
      <c r="X135" s="115">
        <f>+ROUND(IFERROR(INDEX(FCSTSDV!$D$2:$L$72,MATCH('31.10'!$D135,FCSTSDV!$C$2:$C$72,0),MATCH('31.10'!X$3,FCSTSDV!$D$1:$L$1,0)),0)/'31.10'!$E135,1)</f>
        <v>0</v>
      </c>
      <c r="Y135" s="115">
        <f>+ROUND(IFERROR(INDEX(FCSTSDV!$D$2:$L$72,MATCH('31.10'!$D135,FCSTSDV!$C$2:$C$72,0),MATCH('31.10'!Y$3,FCSTSDV!$D$1:$L$1,0)),0)/'31.10'!$E135,1)</f>
        <v>0</v>
      </c>
      <c r="Z135" s="115">
        <f>+ROUND(IFERROR(INDEX(FCSTSDV!$D$2:$L$72,MATCH('31.10'!$D135,FCSTSDV!$C$2:$C$72,0),MATCH('31.10'!Z$3,FCSTSDV!$D$1:$L$1,0)),0)/'31.10'!$E135,1)</f>
        <v>0</v>
      </c>
      <c r="AA135" s="115">
        <f>+ROUND(IFERROR(INDEX(FCSTSDV!$D$2:$L$72,MATCH('31.10'!$D135,FCSTSDV!$C$2:$C$72,0),MATCH('31.10'!AA$3,FCSTSDV!$D$1:$L$1,0)),0)/'31.10'!$E135,1)</f>
        <v>0</v>
      </c>
      <c r="AB135" s="115">
        <f>+ROUND(IFERROR(INDEX(FCSTSDV!$D$2:$L$72,MATCH('31.10'!$D135,FCSTSDV!$C$2:$C$72,0),MATCH('31.10'!AB$3,FCSTSDV!$D$1:$L$1,0)),0)/'31.10'!$E135,1)</f>
        <v>0</v>
      </c>
      <c r="AC135" s="115">
        <f>+ROUND(IFERROR(INDEX(FCSTSDV!$D$2:$L$72,MATCH('31.10'!$D135,FCSTSDV!$C$2:$C$72,0),MATCH('31.10'!AC$3,FCSTSDV!$D$1:$L$1,0)),0)/'31.10'!$E135,1)</f>
        <v>0</v>
      </c>
      <c r="AD135" s="99">
        <f>+ROUND(IFERROR(INDEX(FCSTSDV!$D$2:$L$72,MATCH('31.10'!$D135,FCSTSDV!$C$2:$C$72,0),MATCH('31.10'!AD$3,FCSTSDV!$D$1:$L$1,0)),0)/'31.10'!$E135,1)</f>
        <v>0</v>
      </c>
      <c r="AE135" s="92" t="e">
        <f>+ROUND(INDEX(FCSTSDV!$D$2:$L$673,MATCH('31.10'!$D135,FCSTSDV!$C$2:$C$673,0),MATCH('31.10'!AE$3,FCSTSDV!$D$1:$L$1,0))/'31.10'!$E135,1)</f>
        <v>#N/A</v>
      </c>
      <c r="AF135" s="92" t="e">
        <f>+ROUND(INDEX(FCSTSDV!$D$2:$L$673,MATCH('31.10'!$D135,FCSTSDV!$C$2:$C$673,0),MATCH('31.10'!AF$3,FCSTSDV!$D$1:$L$1,0))/'31.10'!$E135,1)</f>
        <v>#N/A</v>
      </c>
      <c r="AG135" s="92" t="e">
        <f>+ROUND(INDEX(FCSTSDV!$D$2:$L$673,MATCH('31.10'!$D135,FCSTSDV!$C$2:$C$673,0),MATCH('31.10'!AG$3,FCSTSDV!$D$1:$L$1,0))/'31.10'!$E135,1)</f>
        <v>#N/A</v>
      </c>
      <c r="AH135" s="92" t="e">
        <f>+ROUND(INDEX(FCSTSDV!$D$2:$L$673,MATCH('31.10'!$D135,FCSTSDV!$C$2:$C$673,0),MATCH('31.10'!AH$3,FCSTSDV!$D$1:$L$1,0))/'31.10'!$E135,1)</f>
        <v>#N/A</v>
      </c>
      <c r="AI135" s="92" t="e">
        <f>+ROUND(INDEX(FCSTSDV!$D$2:$L$673,MATCH('31.10'!$D135,FCSTSDV!$C$2:$C$673,0),MATCH('31.10'!AI$3,FCSTSDV!$D$1:$L$1,0))/'31.10'!$E135,1)</f>
        <v>#N/A</v>
      </c>
      <c r="AJ135" s="92" t="e">
        <f>+ROUND(INDEX(FCSTSDV!$D$2:$L$673,MATCH('31.10'!$D135,FCSTSDV!$C$2:$C$673,0),MATCH('31.10'!AJ$3,FCSTSDV!$D$1:$L$1,0))/'31.10'!$E135,1)</f>
        <v>#N/A</v>
      </c>
    </row>
    <row r="136" spans="1:36" ht="20.100000000000001" customHeight="1">
      <c r="A136" s="813"/>
      <c r="B136" s="795"/>
      <c r="C136" s="57"/>
      <c r="D136" s="32" t="s">
        <v>92</v>
      </c>
      <c r="E136" s="49">
        <v>500</v>
      </c>
      <c r="F136" s="799"/>
      <c r="G136" s="799"/>
      <c r="H136" s="830"/>
      <c r="I136" s="81">
        <f>+ROUND(IFERROR(VLOOKUP(D136,FCSTSDV!$C$2:$C$72,26,0),0)/'31.10'!E136+0,0)</f>
        <v>0</v>
      </c>
      <c r="J136" s="114">
        <f>+ROUND(IFERROR(INDEX(FCSTSDV!$D$2:$L$72,MATCH('31.10'!$D136,FCSTSDV!$C$2:$C$72,0),MATCH('31.10'!J$3,FCSTSDV!$D$1:$L$1,0)),0)/'31.10'!$E136,1)</f>
        <v>0</v>
      </c>
      <c r="K136" s="114">
        <f>+ROUND(IFERROR(INDEX(FCSTSDV!$D$2:$L$72,MATCH('31.10'!$D136,FCSTSDV!$C$2:$C$72,0),MATCH('31.10'!K$3,FCSTSDV!$D$1:$L$1,0)),0)/'31.10'!$E136,1)</f>
        <v>0</v>
      </c>
      <c r="L136" s="114">
        <f>+ROUND(IFERROR(INDEX(FCSTSDV!$D$2:$L$72,MATCH('31.10'!$D136,FCSTSDV!$C$2:$C$72,0),MATCH('31.10'!L$3,FCSTSDV!$D$1:$L$1,0)),0)/'31.10'!$E136,1)</f>
        <v>0</v>
      </c>
      <c r="M136" s="114">
        <f>+ROUND(IFERROR(INDEX(FCSTSDV!$D$2:$L$72,MATCH('31.10'!$D136,FCSTSDV!$C$2:$C$72,0),MATCH('31.10'!M$3,FCSTSDV!$D$1:$L$1,0)),0)/'31.10'!$E136,1)</f>
        <v>0</v>
      </c>
      <c r="N136" s="114">
        <f>+ROUND(IFERROR(INDEX(FCSTSDV!$D$2:$L$72,MATCH('31.10'!$D136,FCSTSDV!$C$2:$C$72,0),MATCH('31.10'!N$3,FCSTSDV!$D$1:$L$1,0)),0)/'31.10'!$E136,1)</f>
        <v>0</v>
      </c>
      <c r="O136" s="114">
        <f>+ROUND(IFERROR(INDEX(FCSTSDV!$D$2:$L$72,MATCH('31.10'!$D136,FCSTSDV!$C$2:$C$72,0),MATCH('31.10'!O$3,FCSTSDV!$D$1:$L$1,0)),0)/'31.10'!$E136,1)</f>
        <v>0</v>
      </c>
      <c r="P136" s="114">
        <f>+ROUND(IFERROR(INDEX(FCSTSDV!$D$2:$L$72,MATCH('31.10'!$D136,FCSTSDV!$C$2:$C$72,0),MATCH('31.10'!P$3,FCSTSDV!$D$1:$L$1,0)),0)/'31.10'!$E136,1)</f>
        <v>0</v>
      </c>
      <c r="Q136" s="114">
        <f>+ROUND(IFERROR(INDEX(FCSTSDV!$D$2:$L$72,MATCH('31.10'!$D136,FCSTSDV!$C$2:$C$72,0),MATCH('31.10'!Q$3,FCSTSDV!$D$1:$L$1,0)),0)/'31.10'!$E136,1)</f>
        <v>0</v>
      </c>
      <c r="R136" s="114">
        <f>+ROUND(IFERROR(INDEX(FCSTSDV!$D$2:$L$72,MATCH('31.10'!$D136,FCSTSDV!$C$2:$C$72,0),MATCH('31.10'!R$3,FCSTSDV!$D$1:$L$1,0)),0)/'31.10'!$E136,1)</f>
        <v>0</v>
      </c>
      <c r="S136" s="114">
        <f>+ROUND(IFERROR(INDEX(FCSTSDV!$D$2:$L$72,MATCH('31.10'!$D136,FCSTSDV!$C$2:$C$72,0),MATCH('31.10'!S$3,FCSTSDV!$D$1:$L$1,0)),0)/'31.10'!$E136,1)</f>
        <v>0</v>
      </c>
      <c r="T136" s="114">
        <f>+ROUND(IFERROR(INDEX(FCSTSDV!$D$2:$L$72,MATCH('31.10'!$D136,FCSTSDV!$C$2:$C$72,0),MATCH('31.10'!T$3,FCSTSDV!$D$1:$L$1,0)),0)/'31.10'!$E136,1)</f>
        <v>0</v>
      </c>
      <c r="U136" s="114">
        <f>+ROUND(IFERROR(INDEX(FCSTSDV!$D$2:$L$72,MATCH('31.10'!$D136,FCSTSDV!$C$2:$C$72,0),MATCH('31.10'!U$3,FCSTSDV!$D$1:$L$1,0)),0)/'31.10'!$E136,1)</f>
        <v>0</v>
      </c>
      <c r="V136" s="114">
        <f>+ROUND(IFERROR(INDEX(FCSTSDV!$D$2:$L$72,MATCH('31.10'!$D136,FCSTSDV!$C$2:$C$72,0),MATCH('31.10'!V$3,FCSTSDV!$D$1:$L$1,0)),0)/'31.10'!$E136,1)</f>
        <v>0</v>
      </c>
      <c r="W136" s="114">
        <f>+ROUND(IFERROR(INDEX(FCSTSDV!$D$2:$L$72,MATCH('31.10'!$D136,FCSTSDV!$C$2:$C$72,0),MATCH('31.10'!W$3,FCSTSDV!$D$1:$L$1,0)),0)/'31.10'!$E136,1)</f>
        <v>0</v>
      </c>
      <c r="X136" s="114">
        <f>+ROUND(IFERROR(INDEX(FCSTSDV!$D$2:$L$72,MATCH('31.10'!$D136,FCSTSDV!$C$2:$C$72,0),MATCH('31.10'!X$3,FCSTSDV!$D$1:$L$1,0)),0)/'31.10'!$E136,1)</f>
        <v>0</v>
      </c>
      <c r="Y136" s="114">
        <f>+ROUND(IFERROR(INDEX(FCSTSDV!$D$2:$L$72,MATCH('31.10'!$D136,FCSTSDV!$C$2:$C$72,0),MATCH('31.10'!Y$3,FCSTSDV!$D$1:$L$1,0)),0)/'31.10'!$E136,1)</f>
        <v>0</v>
      </c>
      <c r="Z136" s="114">
        <f>+ROUND(IFERROR(INDEX(FCSTSDV!$D$2:$L$72,MATCH('31.10'!$D136,FCSTSDV!$C$2:$C$72,0),MATCH('31.10'!Z$3,FCSTSDV!$D$1:$L$1,0)),0)/'31.10'!$E136,1)</f>
        <v>0</v>
      </c>
      <c r="AA136" s="114">
        <f>+ROUND(IFERROR(INDEX(FCSTSDV!$D$2:$L$72,MATCH('31.10'!$D136,FCSTSDV!$C$2:$C$72,0),MATCH('31.10'!AA$3,FCSTSDV!$D$1:$L$1,0)),0)/'31.10'!$E136,1)</f>
        <v>0</v>
      </c>
      <c r="AB136" s="114">
        <f>+ROUND(IFERROR(INDEX(FCSTSDV!$D$2:$L$72,MATCH('31.10'!$D136,FCSTSDV!$C$2:$C$72,0),MATCH('31.10'!AB$3,FCSTSDV!$D$1:$L$1,0)),0)/'31.10'!$E136,1)</f>
        <v>0</v>
      </c>
      <c r="AC136" s="114">
        <f>+ROUND(IFERROR(INDEX(FCSTSDV!$D$2:$L$72,MATCH('31.10'!$D136,FCSTSDV!$C$2:$C$72,0),MATCH('31.10'!AC$3,FCSTSDV!$D$1:$L$1,0)),0)/'31.10'!$E136,1)</f>
        <v>0</v>
      </c>
      <c r="AD136" s="92">
        <f>+ROUND(IFERROR(INDEX(FCSTSDV!$D$2:$L$72,MATCH('31.10'!$D136,FCSTSDV!$C$2:$C$72,0),MATCH('31.10'!AD$3,FCSTSDV!$D$1:$L$1,0)),0)/'31.10'!$E136,1)</f>
        <v>0</v>
      </c>
      <c r="AE136" s="92" t="e">
        <f>+ROUND(INDEX(FCSTSDV!$D$2:$L$673,MATCH('31.10'!$D136,FCSTSDV!$C$2:$C$673,0),MATCH('31.10'!AE$3,FCSTSDV!$D$1:$L$1,0))/'31.10'!$E136,1)</f>
        <v>#N/A</v>
      </c>
      <c r="AF136" s="92" t="e">
        <f>+ROUND(INDEX(FCSTSDV!$D$2:$L$673,MATCH('31.10'!$D136,FCSTSDV!$C$2:$C$673,0),MATCH('31.10'!AF$3,FCSTSDV!$D$1:$L$1,0))/'31.10'!$E136,1)</f>
        <v>#N/A</v>
      </c>
      <c r="AG136" s="92" t="e">
        <f>+ROUND(INDEX(FCSTSDV!$D$2:$L$673,MATCH('31.10'!$D136,FCSTSDV!$C$2:$C$673,0),MATCH('31.10'!AG$3,FCSTSDV!$D$1:$L$1,0))/'31.10'!$E136,1)</f>
        <v>#N/A</v>
      </c>
      <c r="AH136" s="92" t="e">
        <f>+ROUND(INDEX(FCSTSDV!$D$2:$L$673,MATCH('31.10'!$D136,FCSTSDV!$C$2:$C$673,0),MATCH('31.10'!AH$3,FCSTSDV!$D$1:$L$1,0))/'31.10'!$E136,1)</f>
        <v>#N/A</v>
      </c>
      <c r="AI136" s="92" t="e">
        <f>+ROUND(INDEX(FCSTSDV!$D$2:$L$673,MATCH('31.10'!$D136,FCSTSDV!$C$2:$C$673,0),MATCH('31.10'!AI$3,FCSTSDV!$D$1:$L$1,0))/'31.10'!$E136,1)</f>
        <v>#N/A</v>
      </c>
      <c r="AJ136" s="92" t="e">
        <f>+ROUND(INDEX(FCSTSDV!$D$2:$L$673,MATCH('31.10'!$D136,FCSTSDV!$C$2:$C$673,0),MATCH('31.10'!AJ$3,FCSTSDV!$D$1:$L$1,0))/'31.10'!$E136,1)</f>
        <v>#N/A</v>
      </c>
    </row>
    <row r="137" spans="1:36" ht="20.100000000000001" customHeight="1">
      <c r="A137" s="807"/>
      <c r="B137" s="792"/>
      <c r="C137" s="60"/>
      <c r="D137" s="52" t="s">
        <v>153</v>
      </c>
      <c r="E137" s="53" t="s">
        <v>43</v>
      </c>
      <c r="F137" s="800"/>
      <c r="G137" s="800"/>
      <c r="H137" s="827"/>
      <c r="I137" s="87">
        <f>+I135+I136</f>
        <v>0</v>
      </c>
      <c r="J137" s="116" t="e">
        <f t="shared" ref="J137:AC137" si="68">+$H135+$I137-J135-J136</f>
        <v>#REF!</v>
      </c>
      <c r="K137" s="116" t="e">
        <f t="shared" si="68"/>
        <v>#REF!</v>
      </c>
      <c r="L137" s="116" t="e">
        <f t="shared" si="68"/>
        <v>#REF!</v>
      </c>
      <c r="M137" s="116" t="e">
        <f t="shared" si="68"/>
        <v>#REF!</v>
      </c>
      <c r="N137" s="116" t="e">
        <f t="shared" si="68"/>
        <v>#REF!</v>
      </c>
      <c r="O137" s="116" t="e">
        <f t="shared" si="68"/>
        <v>#REF!</v>
      </c>
      <c r="P137" s="116" t="e">
        <f t="shared" si="68"/>
        <v>#REF!</v>
      </c>
      <c r="Q137" s="116" t="e">
        <f t="shared" si="68"/>
        <v>#REF!</v>
      </c>
      <c r="R137" s="116" t="e">
        <f t="shared" si="68"/>
        <v>#REF!</v>
      </c>
      <c r="S137" s="116" t="e">
        <f t="shared" si="68"/>
        <v>#REF!</v>
      </c>
      <c r="T137" s="116" t="e">
        <f t="shared" si="68"/>
        <v>#REF!</v>
      </c>
      <c r="U137" s="116" t="e">
        <f t="shared" si="68"/>
        <v>#REF!</v>
      </c>
      <c r="V137" s="116" t="e">
        <f t="shared" si="68"/>
        <v>#REF!</v>
      </c>
      <c r="W137" s="116" t="e">
        <f t="shared" si="68"/>
        <v>#REF!</v>
      </c>
      <c r="X137" s="116" t="e">
        <f t="shared" si="68"/>
        <v>#REF!</v>
      </c>
      <c r="Y137" s="116" t="e">
        <f t="shared" si="68"/>
        <v>#REF!</v>
      </c>
      <c r="Z137" s="116" t="e">
        <f t="shared" si="68"/>
        <v>#REF!</v>
      </c>
      <c r="AA137" s="116" t="e">
        <f t="shared" si="68"/>
        <v>#REF!</v>
      </c>
      <c r="AB137" s="116" t="e">
        <f t="shared" si="68"/>
        <v>#REF!</v>
      </c>
      <c r="AC137" s="116" t="e">
        <f t="shared" si="68"/>
        <v>#REF!</v>
      </c>
      <c r="AD137" s="90" t="e">
        <f t="shared" ref="AD137:AJ137" si="69">+AC137-AD135-AD136</f>
        <v>#REF!</v>
      </c>
      <c r="AE137" s="90" t="e">
        <f t="shared" si="69"/>
        <v>#REF!</v>
      </c>
      <c r="AF137" s="90" t="e">
        <f t="shared" si="69"/>
        <v>#REF!</v>
      </c>
      <c r="AG137" s="90" t="e">
        <f t="shared" si="69"/>
        <v>#REF!</v>
      </c>
      <c r="AH137" s="90" t="e">
        <f t="shared" si="69"/>
        <v>#REF!</v>
      </c>
      <c r="AI137" s="90" t="e">
        <f t="shared" si="69"/>
        <v>#REF!</v>
      </c>
      <c r="AJ137" s="90" t="e">
        <f t="shared" si="69"/>
        <v>#REF!</v>
      </c>
    </row>
    <row r="138" spans="1:36" ht="20.100000000000001" customHeight="1">
      <c r="A138" s="813" t="s">
        <v>264</v>
      </c>
      <c r="B138" s="795" t="s">
        <v>265</v>
      </c>
      <c r="C138" s="50"/>
      <c r="D138" s="123" t="s">
        <v>266</v>
      </c>
      <c r="E138" s="47">
        <v>100</v>
      </c>
      <c r="F138" s="799"/>
      <c r="G138" s="799"/>
      <c r="H138" s="826" t="e">
        <f>+VLOOKUP(A138,#REF!,5,0)</f>
        <v>#REF!</v>
      </c>
      <c r="I138" s="91">
        <f>+IFERROR(VLOOKUP(D138,FCSTSDV!$C$2:$C$72,26,0),0)/'31.10'!E138</f>
        <v>0</v>
      </c>
      <c r="J138" s="113" t="e">
        <f t="array" ref="J138">+INDEX(FCSTSDV!$D$2:$L$72,MATCH('31.10'!$D138,FCSTSDV!$C$2:$C$72,0),MATCH('31.10'!J$3,FCSTSDV!$D$1:$L$1,0))/'31.10'!$E138</f>
        <v>#N/A</v>
      </c>
      <c r="K138" s="113" t="e">
        <f t="array" ref="K138">+INDEX(FCSTSDV!$D$2:$L$72,MATCH('31.10'!$D138,FCSTSDV!$C$2:$C$72,0),MATCH('31.10'!K$3,FCSTSDV!$D$1:$L$1,0))/'31.10'!$E138</f>
        <v>#N/A</v>
      </c>
      <c r="L138" s="113" t="e">
        <f t="array" ref="L138">+INDEX(FCSTSDV!$D$2:$L$72,MATCH('31.10'!$D138,FCSTSDV!$C$2:$C$72,0),MATCH('31.10'!L$3,FCSTSDV!$D$1:$L$1,0))/'31.10'!$E138</f>
        <v>#N/A</v>
      </c>
      <c r="M138" s="113" t="e">
        <f t="array" ref="M138">+INDEX(FCSTSDV!$D$2:$L$72,MATCH('31.10'!$D138,FCSTSDV!$C$2:$C$72,0),MATCH('31.10'!M$3,FCSTSDV!$D$1:$L$1,0))/'31.10'!$E138</f>
        <v>#N/A</v>
      </c>
      <c r="N138" s="113" t="e">
        <f t="array" ref="N138">+INDEX(FCSTSDV!$D$2:$L$72,MATCH('31.10'!$D138,FCSTSDV!$C$2:$C$72,0),MATCH('31.10'!N$3,FCSTSDV!$D$1:$L$1,0))/'31.10'!$E138</f>
        <v>#N/A</v>
      </c>
      <c r="O138" s="113" t="e">
        <f t="array" ref="O138">+INDEX(FCSTSDV!$D$2:$L$72,MATCH('31.10'!$D138,FCSTSDV!$C$2:$C$72,0),MATCH('31.10'!O$3,FCSTSDV!$D$1:$L$1,0))/'31.10'!$E138</f>
        <v>#N/A</v>
      </c>
      <c r="P138" s="113" t="e">
        <f t="array" ref="P138">+INDEX(FCSTSDV!$D$2:$L$72,MATCH('31.10'!$D138,FCSTSDV!$C$2:$C$72,0),MATCH('31.10'!P$3,FCSTSDV!$D$1:$L$1,0))/'31.10'!$E138</f>
        <v>#N/A</v>
      </c>
      <c r="Q138" s="113" t="e">
        <f t="array" ref="Q138">+INDEX(FCSTSDV!$D$2:$L$72,MATCH('31.10'!$D138,FCSTSDV!$C$2:$C$72,0),MATCH('31.10'!Q$3,FCSTSDV!$D$1:$L$1,0))/'31.10'!$E138</f>
        <v>#N/A</v>
      </c>
      <c r="R138" s="113" t="e">
        <f t="array" ref="R138">+INDEX(FCSTSDV!$D$2:$L$72,MATCH('31.10'!$D138,FCSTSDV!$C$2:$C$72,0),MATCH('31.10'!R$3,FCSTSDV!$D$1:$L$1,0))/'31.10'!$E138</f>
        <v>#N/A</v>
      </c>
      <c r="S138" s="113" t="e">
        <f t="array" ref="S138">+INDEX(FCSTSDV!$D$2:$L$72,MATCH('31.10'!$D138,FCSTSDV!$C$2:$C$72,0),MATCH('31.10'!S$3,FCSTSDV!$D$1:$L$1,0))/'31.10'!$E138</f>
        <v>#N/A</v>
      </c>
      <c r="T138" s="113" t="e">
        <f t="array" ref="T138">+INDEX(FCSTSDV!$D$2:$L$72,MATCH('31.10'!$D138,FCSTSDV!$C$2:$C$72,0),MATCH('31.10'!T$3,FCSTSDV!$D$1:$L$1,0))/'31.10'!$E138</f>
        <v>#N/A</v>
      </c>
      <c r="U138" s="113" t="e">
        <f t="array" ref="U138">+INDEX(FCSTSDV!$D$2:$L$72,MATCH('31.10'!$D138,FCSTSDV!$C$2:$C$72,0),MATCH('31.10'!U$3,FCSTSDV!$D$1:$L$1,0))/'31.10'!$E138</f>
        <v>#N/A</v>
      </c>
      <c r="V138" s="113" t="e">
        <f t="array" ref="V138">+INDEX(FCSTSDV!$D$2:$L$72,MATCH('31.10'!$D138,FCSTSDV!$C$2:$C$72,0),MATCH('31.10'!V$3,FCSTSDV!$D$1:$L$1,0))/'31.10'!$E138</f>
        <v>#N/A</v>
      </c>
      <c r="W138" s="113" t="e">
        <f t="array" ref="W138">+INDEX(FCSTSDV!$D$2:$L$72,MATCH('31.10'!$D138,FCSTSDV!$C$2:$C$72,0),MATCH('31.10'!W$3,FCSTSDV!$D$1:$L$1,0))/'31.10'!$E138</f>
        <v>#N/A</v>
      </c>
      <c r="X138" s="113" t="e">
        <f t="array" ref="X138">+INDEX(FCSTSDV!$D$2:$L$72,MATCH('31.10'!$D138,FCSTSDV!$C$2:$C$72,0),MATCH('31.10'!X$3,FCSTSDV!$D$1:$L$1,0))/'31.10'!$E138</f>
        <v>#N/A</v>
      </c>
      <c r="Y138" s="113" t="e">
        <f t="array" ref="Y138">+INDEX(FCSTSDV!$D$2:$L$72,MATCH('31.10'!$D138,FCSTSDV!$C$2:$C$72,0),MATCH('31.10'!Y$3,FCSTSDV!$D$1:$L$1,0))/'31.10'!$E138</f>
        <v>#N/A</v>
      </c>
      <c r="Z138" s="92">
        <f>+ROUND(IFERROR(INDEX(FCSTSDV!$D$2:$L$72,MATCH('31.10'!$D138,FCSTSDV!$C$2:$C$72,0),MATCH('31.10'!Z$3,FCSTSDV!$D$1:$L$1,0)),0)/'31.10'!$E138,1)</f>
        <v>0</v>
      </c>
      <c r="AA138" s="92">
        <f>+ROUND(IFERROR(INDEX(FCSTSDV!$D$2:$L$72,MATCH('31.10'!$D138,FCSTSDV!$C$2:$C$72,0),MATCH('31.10'!AA$3,FCSTSDV!$D$1:$L$1,0)),0)/'31.10'!$E138,1)</f>
        <v>0</v>
      </c>
      <c r="AB138" s="92">
        <f>+ROUND(IFERROR(INDEX(FCSTSDV!$D$2:$L$72,MATCH('31.10'!$D138,FCSTSDV!$C$2:$C$72,0),MATCH('31.10'!AB$3,FCSTSDV!$D$1:$L$1,0)),0)/'31.10'!$E138,1)</f>
        <v>0</v>
      </c>
      <c r="AC138" s="92">
        <f>+ROUND(IFERROR(INDEX(FCSTSDV!$D$2:$L$72,MATCH('31.10'!$D138,FCSTSDV!$C$2:$C$72,0),MATCH('31.10'!AC$3,FCSTSDV!$D$1:$L$1,0)),0)/'31.10'!$E138,1)</f>
        <v>0</v>
      </c>
      <c r="AD138" s="92">
        <f>+ROUND(IFERROR(INDEX(FCSTSDV!$D$2:$L$72,MATCH('31.10'!$D138,FCSTSDV!$C$2:$C$72,0),MATCH('31.10'!AD$3,FCSTSDV!$D$1:$L$1,0)),0)/'31.10'!$E138,1)</f>
        <v>0</v>
      </c>
      <c r="AE138" s="92" t="e">
        <f>+ROUND(INDEX(FCSTSDV!$D$2:$L$673,MATCH('31.10'!$D138,FCSTSDV!$C$2:$C$673,0),MATCH('31.10'!AE$3,FCSTSDV!$D$1:$L$1,0))/'31.10'!$E138,1)</f>
        <v>#N/A</v>
      </c>
      <c r="AF138" s="92" t="e">
        <f>+ROUND(INDEX(FCSTSDV!$D$2:$L$673,MATCH('31.10'!$D138,FCSTSDV!$C$2:$C$673,0),MATCH('31.10'!AF$3,FCSTSDV!$D$1:$L$1,0))/'31.10'!$E138,1)</f>
        <v>#N/A</v>
      </c>
      <c r="AG138" s="92" t="e">
        <f>+ROUND(INDEX(FCSTSDV!$D$2:$L$673,MATCH('31.10'!$D138,FCSTSDV!$C$2:$C$673,0),MATCH('31.10'!AG$3,FCSTSDV!$D$1:$L$1,0))/'31.10'!$E138,1)</f>
        <v>#N/A</v>
      </c>
      <c r="AH138" s="92" t="e">
        <f>+ROUND(INDEX(FCSTSDV!$D$2:$L$673,MATCH('31.10'!$D138,FCSTSDV!$C$2:$C$673,0),MATCH('31.10'!AH$3,FCSTSDV!$D$1:$L$1,0))/'31.10'!$E138,1)</f>
        <v>#N/A</v>
      </c>
      <c r="AI138" s="92" t="e">
        <f>+ROUND(INDEX(FCSTSDV!$D$2:$L$673,MATCH('31.10'!$D138,FCSTSDV!$C$2:$C$673,0),MATCH('31.10'!AI$3,FCSTSDV!$D$1:$L$1,0))/'31.10'!$E138,1)</f>
        <v>#N/A</v>
      </c>
      <c r="AJ138" s="92" t="e">
        <f>+ROUND(INDEX(FCSTSDV!$D$2:$L$673,MATCH('31.10'!$D138,FCSTSDV!$C$2:$C$673,0),MATCH('31.10'!AJ$3,FCSTSDV!$D$1:$L$1,0))/'31.10'!$E138,1)</f>
        <v>#N/A</v>
      </c>
    </row>
    <row r="139" spans="1:36" ht="20.100000000000001" customHeight="1">
      <c r="A139" s="807"/>
      <c r="B139" s="792"/>
      <c r="C139" s="60"/>
      <c r="D139" s="52" t="s">
        <v>153</v>
      </c>
      <c r="E139" s="53" t="s">
        <v>43</v>
      </c>
      <c r="F139" s="800"/>
      <c r="G139" s="800"/>
      <c r="H139" s="827"/>
      <c r="I139" s="87">
        <f>+I138</f>
        <v>0</v>
      </c>
      <c r="J139" s="90" t="e">
        <f t="shared" ref="J139:AC139" si="70">$H138+$I138-J138</f>
        <v>#REF!</v>
      </c>
      <c r="K139" s="90" t="e">
        <f t="shared" si="70"/>
        <v>#REF!</v>
      </c>
      <c r="L139" s="90" t="e">
        <f t="shared" si="70"/>
        <v>#REF!</v>
      </c>
      <c r="M139" s="90" t="e">
        <f t="shared" si="70"/>
        <v>#REF!</v>
      </c>
      <c r="N139" s="90" t="e">
        <f t="shared" si="70"/>
        <v>#REF!</v>
      </c>
      <c r="O139" s="90" t="e">
        <f t="shared" si="70"/>
        <v>#REF!</v>
      </c>
      <c r="P139" s="90" t="e">
        <f t="shared" si="70"/>
        <v>#REF!</v>
      </c>
      <c r="Q139" s="90" t="e">
        <f t="shared" si="70"/>
        <v>#REF!</v>
      </c>
      <c r="R139" s="90" t="e">
        <f t="shared" si="70"/>
        <v>#REF!</v>
      </c>
      <c r="S139" s="90" t="e">
        <f t="shared" si="70"/>
        <v>#REF!</v>
      </c>
      <c r="T139" s="90" t="e">
        <f t="shared" si="70"/>
        <v>#REF!</v>
      </c>
      <c r="U139" s="90" t="e">
        <f t="shared" si="70"/>
        <v>#REF!</v>
      </c>
      <c r="V139" s="90" t="e">
        <f t="shared" si="70"/>
        <v>#REF!</v>
      </c>
      <c r="W139" s="90" t="e">
        <f t="shared" si="70"/>
        <v>#REF!</v>
      </c>
      <c r="X139" s="90" t="e">
        <f t="shared" si="70"/>
        <v>#REF!</v>
      </c>
      <c r="Y139" s="90" t="e">
        <f t="shared" si="70"/>
        <v>#REF!</v>
      </c>
      <c r="Z139" s="90" t="e">
        <f t="shared" si="70"/>
        <v>#REF!</v>
      </c>
      <c r="AA139" s="90" t="e">
        <f t="shared" si="70"/>
        <v>#REF!</v>
      </c>
      <c r="AB139" s="90" t="e">
        <f t="shared" si="70"/>
        <v>#REF!</v>
      </c>
      <c r="AC139" s="90" t="e">
        <f t="shared" si="70"/>
        <v>#REF!</v>
      </c>
      <c r="AD139" s="90" t="e">
        <f t="shared" ref="AD139:AJ139" si="71">+AC139-AD138</f>
        <v>#REF!</v>
      </c>
      <c r="AE139" s="90" t="e">
        <f t="shared" si="71"/>
        <v>#REF!</v>
      </c>
      <c r="AF139" s="90" t="e">
        <f t="shared" si="71"/>
        <v>#REF!</v>
      </c>
      <c r="AG139" s="90" t="e">
        <f t="shared" si="71"/>
        <v>#REF!</v>
      </c>
      <c r="AH139" s="90" t="e">
        <f t="shared" si="71"/>
        <v>#REF!</v>
      </c>
      <c r="AI139" s="90" t="e">
        <f t="shared" si="71"/>
        <v>#REF!</v>
      </c>
      <c r="AJ139" s="90" t="e">
        <f t="shared" si="71"/>
        <v>#REF!</v>
      </c>
    </row>
    <row r="140" spans="1:36" ht="20.100000000000001" customHeight="1">
      <c r="A140" s="813" t="s">
        <v>267</v>
      </c>
      <c r="B140" s="795" t="s">
        <v>268</v>
      </c>
      <c r="C140" s="50"/>
      <c r="D140" s="123" t="s">
        <v>266</v>
      </c>
      <c r="E140" s="47">
        <v>100</v>
      </c>
      <c r="F140" s="799"/>
      <c r="G140" s="799"/>
      <c r="H140" s="826" t="e">
        <f>+VLOOKUP(A140,#REF!,5,0)</f>
        <v>#REF!</v>
      </c>
      <c r="I140" s="91">
        <f>+IFERROR(VLOOKUP(D140,FCSTSDV!$C$2:$C$72,26,0),0)/'31.10'!E140</f>
        <v>0</v>
      </c>
      <c r="J140" s="114" t="e">
        <f t="array" ref="J140">+INDEX(FCSTSDV!$D$2:$L$72,MATCH('31.10'!$D140,FCSTSDV!$C$2:$C$72,0),MATCH('31.10'!J$3,FCSTSDV!$D$1:$L$1,0))/'31.10'!$E140</f>
        <v>#N/A</v>
      </c>
      <c r="K140" s="114" t="e">
        <f t="array" ref="K140">+INDEX(FCSTSDV!$D$2:$L$72,MATCH('31.10'!$D140,FCSTSDV!$C$2:$C$72,0),MATCH('31.10'!K$3,FCSTSDV!$D$1:$L$1,0))/'31.10'!$E140</f>
        <v>#N/A</v>
      </c>
      <c r="L140" s="114" t="e">
        <f t="array" ref="L140">+INDEX(FCSTSDV!$D$2:$L$72,MATCH('31.10'!$D140,FCSTSDV!$C$2:$C$72,0),MATCH('31.10'!L$3,FCSTSDV!$D$1:$L$1,0))/'31.10'!$E140</f>
        <v>#N/A</v>
      </c>
      <c r="M140" s="114" t="e">
        <f t="array" ref="M140">+INDEX(FCSTSDV!$D$2:$L$72,MATCH('31.10'!$D140,FCSTSDV!$C$2:$C$72,0),MATCH('31.10'!M$3,FCSTSDV!$D$1:$L$1,0))/'31.10'!$E140</f>
        <v>#N/A</v>
      </c>
      <c r="N140" s="114" t="e">
        <f t="array" ref="N140">+INDEX(FCSTSDV!$D$2:$L$72,MATCH('31.10'!$D140,FCSTSDV!$C$2:$C$72,0),MATCH('31.10'!N$3,FCSTSDV!$D$1:$L$1,0))/'31.10'!$E140</f>
        <v>#N/A</v>
      </c>
      <c r="O140" s="114" t="e">
        <f t="array" ref="O140">+INDEX(FCSTSDV!$D$2:$L$72,MATCH('31.10'!$D140,FCSTSDV!$C$2:$C$72,0),MATCH('31.10'!O$3,FCSTSDV!$D$1:$L$1,0))/'31.10'!$E140</f>
        <v>#N/A</v>
      </c>
      <c r="P140" s="114" t="e">
        <f t="array" ref="P140">+INDEX(FCSTSDV!$D$2:$L$72,MATCH('31.10'!$D140,FCSTSDV!$C$2:$C$72,0),MATCH('31.10'!P$3,FCSTSDV!$D$1:$L$1,0))/'31.10'!$E140</f>
        <v>#N/A</v>
      </c>
      <c r="Q140" s="114" t="e">
        <f t="array" ref="Q140">+INDEX(FCSTSDV!$D$2:$L$72,MATCH('31.10'!$D140,FCSTSDV!$C$2:$C$72,0),MATCH('31.10'!Q$3,FCSTSDV!$D$1:$L$1,0))/'31.10'!$E140</f>
        <v>#N/A</v>
      </c>
      <c r="R140" s="114" t="e">
        <f t="array" ref="R140">+INDEX(FCSTSDV!$D$2:$L$72,MATCH('31.10'!$D140,FCSTSDV!$C$2:$C$72,0),MATCH('31.10'!R$3,FCSTSDV!$D$1:$L$1,0))/'31.10'!$E140</f>
        <v>#N/A</v>
      </c>
      <c r="S140" s="114" t="e">
        <f t="array" ref="S140">+INDEX(FCSTSDV!$D$2:$L$72,MATCH('31.10'!$D140,FCSTSDV!$C$2:$C$72,0),MATCH('31.10'!S$3,FCSTSDV!$D$1:$L$1,0))/'31.10'!$E140</f>
        <v>#N/A</v>
      </c>
      <c r="T140" s="114" t="e">
        <f t="array" ref="T140">+INDEX(FCSTSDV!$D$2:$L$72,MATCH('31.10'!$D140,FCSTSDV!$C$2:$C$72,0),MATCH('31.10'!T$3,FCSTSDV!$D$1:$L$1,0))/'31.10'!$E140</f>
        <v>#N/A</v>
      </c>
      <c r="U140" s="114" t="e">
        <f t="array" ref="U140">+INDEX(FCSTSDV!$D$2:$L$72,MATCH('31.10'!$D140,FCSTSDV!$C$2:$C$72,0),MATCH('31.10'!U$3,FCSTSDV!$D$1:$L$1,0))/'31.10'!$E140</f>
        <v>#N/A</v>
      </c>
      <c r="V140" s="114" t="e">
        <f t="array" ref="V140">+INDEX(FCSTSDV!$D$2:$L$72,MATCH('31.10'!$D140,FCSTSDV!$C$2:$C$72,0),MATCH('31.10'!V$3,FCSTSDV!$D$1:$L$1,0))/'31.10'!$E140</f>
        <v>#N/A</v>
      </c>
      <c r="W140" s="114" t="e">
        <f t="array" ref="W140">+INDEX(FCSTSDV!$D$2:$L$72,MATCH('31.10'!$D140,FCSTSDV!$C$2:$C$72,0),MATCH('31.10'!W$3,FCSTSDV!$D$1:$L$1,0))/'31.10'!$E140</f>
        <v>#N/A</v>
      </c>
      <c r="X140" s="114" t="e">
        <f t="array" ref="X140">+INDEX(FCSTSDV!$D$2:$L$72,MATCH('31.10'!$D140,FCSTSDV!$C$2:$C$72,0),MATCH('31.10'!X$3,FCSTSDV!$D$1:$L$1,0))/'31.10'!$E140</f>
        <v>#N/A</v>
      </c>
      <c r="Y140" s="92">
        <f>+ROUND(IFERROR(INDEX(FCSTSDV!$D$2:$L$72,MATCH('31.10'!$D140,FCSTSDV!$C$2:$C$72,0),MATCH('31.10'!Y$3,FCSTSDV!$D$1:$L$1,0)),0)/'31.10'!$E140,1)</f>
        <v>0</v>
      </c>
      <c r="Z140" s="92">
        <f>+ROUND(IFERROR(INDEX(FCSTSDV!$D$2:$L$72,MATCH('31.10'!$D140,FCSTSDV!$C$2:$C$72,0),MATCH('31.10'!Z$3,FCSTSDV!$D$1:$L$1,0)),0)/'31.10'!$E140,1)</f>
        <v>0</v>
      </c>
      <c r="AA140" s="92">
        <f>+ROUND(IFERROR(INDEX(FCSTSDV!$D$2:$L$72,MATCH('31.10'!$D140,FCSTSDV!$C$2:$C$72,0),MATCH('31.10'!AA$3,FCSTSDV!$D$1:$L$1,0)),0)/'31.10'!$E140,1)</f>
        <v>0</v>
      </c>
      <c r="AB140" s="92">
        <f>+ROUND(IFERROR(INDEX(FCSTSDV!$D$2:$L$72,MATCH('31.10'!$D140,FCSTSDV!$C$2:$C$72,0),MATCH('31.10'!AB$3,FCSTSDV!$D$1:$L$1,0)),0)/'31.10'!$E140,1)</f>
        <v>0</v>
      </c>
      <c r="AC140" s="92">
        <f>+ROUND(IFERROR(INDEX(FCSTSDV!$D$2:$L$72,MATCH('31.10'!$D140,FCSTSDV!$C$2:$C$72,0),MATCH('31.10'!AC$3,FCSTSDV!$D$1:$L$1,0)),0)/'31.10'!$E140,1)</f>
        <v>0</v>
      </c>
      <c r="AD140" s="92">
        <f>+ROUND(IFERROR(INDEX(FCSTSDV!$D$2:$L$72,MATCH('31.10'!$D140,FCSTSDV!$C$2:$C$72,0),MATCH('31.10'!AD$3,FCSTSDV!$D$1:$L$1,0)),0)/'31.10'!$E140,1)</f>
        <v>0</v>
      </c>
      <c r="AE140" s="92" t="e">
        <f>+ROUND(INDEX(FCSTSDV!$D$2:$L$673,MATCH('31.10'!$D140,FCSTSDV!$C$2:$C$673,0),MATCH('31.10'!AE$3,FCSTSDV!$D$1:$L$1,0))/'31.10'!$E140,1)</f>
        <v>#N/A</v>
      </c>
      <c r="AF140" s="92" t="e">
        <f>+ROUND(INDEX(FCSTSDV!$D$2:$L$673,MATCH('31.10'!$D140,FCSTSDV!$C$2:$C$673,0),MATCH('31.10'!AF$3,FCSTSDV!$D$1:$L$1,0))/'31.10'!$E140,1)</f>
        <v>#N/A</v>
      </c>
      <c r="AG140" s="92" t="e">
        <f>+ROUND(INDEX(FCSTSDV!$D$2:$L$673,MATCH('31.10'!$D140,FCSTSDV!$C$2:$C$673,0),MATCH('31.10'!AG$3,FCSTSDV!$D$1:$L$1,0))/'31.10'!$E140,1)</f>
        <v>#N/A</v>
      </c>
      <c r="AH140" s="92" t="e">
        <f>+ROUND(INDEX(FCSTSDV!$D$2:$L$673,MATCH('31.10'!$D140,FCSTSDV!$C$2:$C$673,0),MATCH('31.10'!AH$3,FCSTSDV!$D$1:$L$1,0))/'31.10'!$E140,1)</f>
        <v>#N/A</v>
      </c>
      <c r="AI140" s="92" t="e">
        <f>+ROUND(INDEX(FCSTSDV!$D$2:$L$673,MATCH('31.10'!$D140,FCSTSDV!$C$2:$C$673,0),MATCH('31.10'!AI$3,FCSTSDV!$D$1:$L$1,0))/'31.10'!$E140,1)</f>
        <v>#N/A</v>
      </c>
      <c r="AJ140" s="92" t="e">
        <f>+ROUND(INDEX(FCSTSDV!$D$2:$L$673,MATCH('31.10'!$D140,FCSTSDV!$C$2:$C$673,0),MATCH('31.10'!AJ$3,FCSTSDV!$D$1:$L$1,0))/'31.10'!$E140,1)</f>
        <v>#N/A</v>
      </c>
    </row>
    <row r="141" spans="1:36" ht="20.100000000000001" customHeight="1">
      <c r="A141" s="813"/>
      <c r="B141" s="795"/>
      <c r="C141" s="127"/>
      <c r="D141" s="128" t="s">
        <v>153</v>
      </c>
      <c r="E141" s="129" t="s">
        <v>43</v>
      </c>
      <c r="F141" s="799"/>
      <c r="G141" s="799"/>
      <c r="H141" s="827"/>
      <c r="I141" s="153">
        <f>+I140</f>
        <v>0</v>
      </c>
      <c r="J141" s="90" t="e">
        <f t="shared" ref="J141:AC141" si="72">$H140+$I140-J140</f>
        <v>#REF!</v>
      </c>
      <c r="K141" s="90" t="e">
        <f t="shared" si="72"/>
        <v>#REF!</v>
      </c>
      <c r="L141" s="90" t="e">
        <f t="shared" si="72"/>
        <v>#REF!</v>
      </c>
      <c r="M141" s="90" t="e">
        <f t="shared" si="72"/>
        <v>#REF!</v>
      </c>
      <c r="N141" s="90" t="e">
        <f t="shared" si="72"/>
        <v>#REF!</v>
      </c>
      <c r="O141" s="90" t="e">
        <f t="shared" si="72"/>
        <v>#REF!</v>
      </c>
      <c r="P141" s="90" t="e">
        <f t="shared" si="72"/>
        <v>#REF!</v>
      </c>
      <c r="Q141" s="90" t="e">
        <f t="shared" si="72"/>
        <v>#REF!</v>
      </c>
      <c r="R141" s="90" t="e">
        <f t="shared" si="72"/>
        <v>#REF!</v>
      </c>
      <c r="S141" s="90" t="e">
        <f t="shared" si="72"/>
        <v>#REF!</v>
      </c>
      <c r="T141" s="90" t="e">
        <f t="shared" si="72"/>
        <v>#REF!</v>
      </c>
      <c r="U141" s="90" t="e">
        <f t="shared" si="72"/>
        <v>#REF!</v>
      </c>
      <c r="V141" s="90" t="e">
        <f t="shared" si="72"/>
        <v>#REF!</v>
      </c>
      <c r="W141" s="90" t="e">
        <f t="shared" si="72"/>
        <v>#REF!</v>
      </c>
      <c r="X141" s="90" t="e">
        <f t="shared" si="72"/>
        <v>#REF!</v>
      </c>
      <c r="Y141" s="90" t="e">
        <f t="shared" si="72"/>
        <v>#REF!</v>
      </c>
      <c r="Z141" s="90" t="e">
        <f t="shared" si="72"/>
        <v>#REF!</v>
      </c>
      <c r="AA141" s="90" t="e">
        <f t="shared" si="72"/>
        <v>#REF!</v>
      </c>
      <c r="AB141" s="90" t="e">
        <f t="shared" si="72"/>
        <v>#REF!</v>
      </c>
      <c r="AC141" s="90" t="e">
        <f t="shared" si="72"/>
        <v>#REF!</v>
      </c>
      <c r="AD141" s="162" t="e">
        <f t="shared" ref="AD141:AJ141" si="73">+AC141-AD140</f>
        <v>#REF!</v>
      </c>
      <c r="AE141" s="162" t="e">
        <f t="shared" si="73"/>
        <v>#REF!</v>
      </c>
      <c r="AF141" s="162" t="e">
        <f t="shared" si="73"/>
        <v>#REF!</v>
      </c>
      <c r="AG141" s="162" t="e">
        <f t="shared" si="73"/>
        <v>#REF!</v>
      </c>
      <c r="AH141" s="162" t="e">
        <f t="shared" si="73"/>
        <v>#REF!</v>
      </c>
      <c r="AI141" s="162" t="e">
        <f t="shared" si="73"/>
        <v>#REF!</v>
      </c>
      <c r="AJ141" s="162" t="e">
        <f t="shared" si="73"/>
        <v>#REF!</v>
      </c>
    </row>
    <row r="142" spans="1:36" ht="20.100000000000001" customHeight="1">
      <c r="A142" s="806" t="s">
        <v>269</v>
      </c>
      <c r="B142" s="791"/>
      <c r="C142" s="63"/>
      <c r="D142" s="73" t="s">
        <v>270</v>
      </c>
      <c r="E142" s="44">
        <v>100</v>
      </c>
      <c r="F142" s="798"/>
      <c r="G142" s="798"/>
      <c r="H142" s="826" t="e">
        <f>+VLOOKUP(A142,#REF!,5,0)</f>
        <v>#REF!</v>
      </c>
      <c r="I142" s="79">
        <f>+IFERROR(VLOOKUP(D142,FCSTSDV!$C$2:$C$72,26,0),0)/'31.10'!E142</f>
        <v>0</v>
      </c>
      <c r="J142" s="115" t="e">
        <f t="array" ref="J142">+INDEX(FCSTSDV!$D$2:$L$72,MATCH('31.10'!$D142,FCSTSDV!$C$2:$C$72,0),MATCH('31.10'!J$3,FCSTSDV!$D$1:$L$1,0))/'31.10'!$E142</f>
        <v>#N/A</v>
      </c>
      <c r="K142" s="115" t="e">
        <f t="array" ref="K142">+INDEX(FCSTSDV!$D$2:$L$72,MATCH('31.10'!$D142,FCSTSDV!$C$2:$C$72,0),MATCH('31.10'!K$3,FCSTSDV!$D$1:$L$1,0))/'31.10'!$E142</f>
        <v>#N/A</v>
      </c>
      <c r="L142" s="115" t="e">
        <f t="array" ref="L142">+INDEX(FCSTSDV!$D$2:$L$72,MATCH('31.10'!$D142,FCSTSDV!$C$2:$C$72,0),MATCH('31.10'!L$3,FCSTSDV!$D$1:$L$1,0))/'31.10'!$E142</f>
        <v>#N/A</v>
      </c>
      <c r="M142" s="115" t="e">
        <f t="array" ref="M142">+INDEX(FCSTSDV!$D$2:$L$72,MATCH('31.10'!$D142,FCSTSDV!$C$2:$C$72,0),MATCH('31.10'!M$3,FCSTSDV!$D$1:$L$1,0))/'31.10'!$E142</f>
        <v>#N/A</v>
      </c>
      <c r="N142" s="115" t="e">
        <f t="array" ref="N142">+INDEX(FCSTSDV!$D$2:$L$72,MATCH('31.10'!$D142,FCSTSDV!$C$2:$C$72,0),MATCH('31.10'!N$3,FCSTSDV!$D$1:$L$1,0))/'31.10'!$E142</f>
        <v>#N/A</v>
      </c>
      <c r="O142" s="115" t="e">
        <f t="array" ref="O142">+INDEX(FCSTSDV!$D$2:$L$72,MATCH('31.10'!$D142,FCSTSDV!$C$2:$C$72,0),MATCH('31.10'!O$3,FCSTSDV!$D$1:$L$1,0))/'31.10'!$E142</f>
        <v>#N/A</v>
      </c>
      <c r="P142" s="115" t="e">
        <f t="array" ref="P142">+INDEX(FCSTSDV!$D$2:$L$72,MATCH('31.10'!$D142,FCSTSDV!$C$2:$C$72,0),MATCH('31.10'!P$3,FCSTSDV!$D$1:$L$1,0))/'31.10'!$E142</f>
        <v>#N/A</v>
      </c>
      <c r="Q142" s="115" t="e">
        <f t="array" ref="Q142">+INDEX(FCSTSDV!$D$2:$L$72,MATCH('31.10'!$D142,FCSTSDV!$C$2:$C$72,0),MATCH('31.10'!Q$3,FCSTSDV!$D$1:$L$1,0))/'31.10'!$E142</f>
        <v>#N/A</v>
      </c>
      <c r="R142" s="115" t="e">
        <f t="array" ref="R142">+INDEX(FCSTSDV!$D$2:$L$72,MATCH('31.10'!$D142,FCSTSDV!$C$2:$C$72,0),MATCH('31.10'!R$3,FCSTSDV!$D$1:$L$1,0))/'31.10'!$E142</f>
        <v>#N/A</v>
      </c>
      <c r="S142" s="115" t="e">
        <f t="array" ref="S142">+INDEX(FCSTSDV!$D$2:$L$72,MATCH('31.10'!$D142,FCSTSDV!$C$2:$C$72,0),MATCH('31.10'!S$3,FCSTSDV!$D$1:$L$1,0))/'31.10'!$E142</f>
        <v>#N/A</v>
      </c>
      <c r="T142" s="115" t="e">
        <f t="array" ref="T142">+INDEX(FCSTSDV!$D$2:$L$72,MATCH('31.10'!$D142,FCSTSDV!$C$2:$C$72,0),MATCH('31.10'!T$3,FCSTSDV!$D$1:$L$1,0))/'31.10'!$E142</f>
        <v>#N/A</v>
      </c>
      <c r="U142" s="115" t="e">
        <f t="array" ref="U142">+INDEX(FCSTSDV!$D$2:$L$72,MATCH('31.10'!$D142,FCSTSDV!$C$2:$C$72,0),MATCH('31.10'!U$3,FCSTSDV!$D$1:$L$1,0))/'31.10'!$E142</f>
        <v>#N/A</v>
      </c>
      <c r="V142" s="115" t="e">
        <f t="array" ref="V142">+INDEX(FCSTSDV!$D$2:$L$72,MATCH('31.10'!$D142,FCSTSDV!$C$2:$C$72,0),MATCH('31.10'!V$3,FCSTSDV!$D$1:$L$1,0))/'31.10'!$E142</f>
        <v>#N/A</v>
      </c>
      <c r="W142" s="115" t="e">
        <f t="array" ref="W142">+INDEX(FCSTSDV!$D$2:$L$72,MATCH('31.10'!$D142,FCSTSDV!$C$2:$C$72,0),MATCH('31.10'!W$3,FCSTSDV!$D$1:$L$1,0))/'31.10'!$E142</f>
        <v>#N/A</v>
      </c>
      <c r="X142" s="115" t="e">
        <f t="array" ref="X142">+INDEX(FCSTSDV!$D$2:$L$72,MATCH('31.10'!$D142,FCSTSDV!$C$2:$C$72,0),MATCH('31.10'!X$3,FCSTSDV!$D$1:$L$1,0))/'31.10'!$E142</f>
        <v>#N/A</v>
      </c>
      <c r="Y142" s="92">
        <f>+ROUND(IFERROR(INDEX(FCSTSDV!$D$2:$L$72,MATCH('31.10'!$D142,FCSTSDV!$C$2:$C$72,0),MATCH('31.10'!Y$3,FCSTSDV!$D$1:$L$1,0)),0)/'31.10'!$E142,1)</f>
        <v>0</v>
      </c>
      <c r="Z142" s="92">
        <f>+ROUND(IFERROR(INDEX(FCSTSDV!$D$2:$L$72,MATCH('31.10'!$D142,FCSTSDV!$C$2:$C$72,0),MATCH('31.10'!Z$3,FCSTSDV!$D$1:$L$1,0)),0)/'31.10'!$E142,1)</f>
        <v>0</v>
      </c>
      <c r="AA142" s="92">
        <f>+ROUND(IFERROR(INDEX(FCSTSDV!$D$2:$L$72,MATCH('31.10'!$D142,FCSTSDV!$C$2:$C$72,0),MATCH('31.10'!AA$3,FCSTSDV!$D$1:$L$1,0)),0)/'31.10'!$E142,1)</f>
        <v>0</v>
      </c>
      <c r="AB142" s="92">
        <f>+ROUND(IFERROR(INDEX(FCSTSDV!$D$2:$L$72,MATCH('31.10'!$D142,FCSTSDV!$C$2:$C$72,0),MATCH('31.10'!AB$3,FCSTSDV!$D$1:$L$1,0)),0)/'31.10'!$E142,1)</f>
        <v>0</v>
      </c>
      <c r="AC142" s="92">
        <f>+ROUND(IFERROR(INDEX(FCSTSDV!$D$2:$L$72,MATCH('31.10'!$D142,FCSTSDV!$C$2:$C$72,0),MATCH('31.10'!AC$3,FCSTSDV!$D$1:$L$1,0)),0)/'31.10'!$E142,1)</f>
        <v>0</v>
      </c>
      <c r="AD142" s="92">
        <f>+ROUND(IFERROR(INDEX(FCSTSDV!$D$2:$L$72,MATCH('31.10'!$D142,FCSTSDV!$C$2:$C$72,0),MATCH('31.10'!AD$3,FCSTSDV!$D$1:$L$1,0)),0)/'31.10'!$E142,1)</f>
        <v>0</v>
      </c>
      <c r="AE142" s="92" t="e">
        <f>+ROUND(INDEX(FCSTSDV!$D$2:$L$673,MATCH('31.10'!$D142,FCSTSDV!$C$2:$C$673,0),MATCH('31.10'!AE$3,FCSTSDV!$D$1:$L$1,0))/'31.10'!$E142,1)</f>
        <v>#N/A</v>
      </c>
      <c r="AF142" s="92" t="e">
        <f>+ROUND(INDEX(FCSTSDV!$D$2:$L$673,MATCH('31.10'!$D142,FCSTSDV!$C$2:$C$673,0),MATCH('31.10'!AF$3,FCSTSDV!$D$1:$L$1,0))/'31.10'!$E142,1)</f>
        <v>#N/A</v>
      </c>
      <c r="AG142" s="92" t="e">
        <f>+ROUND(INDEX(FCSTSDV!$D$2:$L$673,MATCH('31.10'!$D142,FCSTSDV!$C$2:$C$673,0),MATCH('31.10'!AG$3,FCSTSDV!$D$1:$L$1,0))/'31.10'!$E142,1)</f>
        <v>#N/A</v>
      </c>
      <c r="AH142" s="92" t="e">
        <f>+ROUND(INDEX(FCSTSDV!$D$2:$L$673,MATCH('31.10'!$D142,FCSTSDV!$C$2:$C$673,0),MATCH('31.10'!AH$3,FCSTSDV!$D$1:$L$1,0))/'31.10'!$E142,1)</f>
        <v>#N/A</v>
      </c>
      <c r="AI142" s="92" t="e">
        <f>+ROUND(INDEX(FCSTSDV!$D$2:$L$673,MATCH('31.10'!$D142,FCSTSDV!$C$2:$C$673,0),MATCH('31.10'!AI$3,FCSTSDV!$D$1:$L$1,0))/'31.10'!$E142,1)</f>
        <v>#N/A</v>
      </c>
      <c r="AJ142" s="92" t="e">
        <f>+ROUND(INDEX(FCSTSDV!$D$2:$L$673,MATCH('31.10'!$D142,FCSTSDV!$C$2:$C$673,0),MATCH('31.10'!AJ$3,FCSTSDV!$D$1:$L$1,0))/'31.10'!$E142,1)</f>
        <v>#N/A</v>
      </c>
    </row>
    <row r="143" spans="1:36" ht="20.100000000000001" customHeight="1">
      <c r="A143" s="807"/>
      <c r="B143" s="792"/>
      <c r="C143" s="60"/>
      <c r="D143" s="52" t="s">
        <v>153</v>
      </c>
      <c r="E143" s="53" t="s">
        <v>43</v>
      </c>
      <c r="F143" s="800"/>
      <c r="G143" s="800"/>
      <c r="H143" s="827"/>
      <c r="I143" s="87"/>
      <c r="J143" s="90" t="e">
        <f t="shared" ref="J143:AC143" si="74">$H142+$I142-J142</f>
        <v>#REF!</v>
      </c>
      <c r="K143" s="90" t="e">
        <f t="shared" si="74"/>
        <v>#REF!</v>
      </c>
      <c r="L143" s="90" t="e">
        <f t="shared" si="74"/>
        <v>#REF!</v>
      </c>
      <c r="M143" s="90" t="e">
        <f t="shared" si="74"/>
        <v>#REF!</v>
      </c>
      <c r="N143" s="90" t="e">
        <f t="shared" si="74"/>
        <v>#REF!</v>
      </c>
      <c r="O143" s="90" t="e">
        <f t="shared" si="74"/>
        <v>#REF!</v>
      </c>
      <c r="P143" s="90" t="e">
        <f t="shared" si="74"/>
        <v>#REF!</v>
      </c>
      <c r="Q143" s="90" t="e">
        <f t="shared" si="74"/>
        <v>#REF!</v>
      </c>
      <c r="R143" s="90" t="e">
        <f t="shared" si="74"/>
        <v>#REF!</v>
      </c>
      <c r="S143" s="90" t="e">
        <f t="shared" si="74"/>
        <v>#REF!</v>
      </c>
      <c r="T143" s="90" t="e">
        <f t="shared" si="74"/>
        <v>#REF!</v>
      </c>
      <c r="U143" s="90" t="e">
        <f t="shared" si="74"/>
        <v>#REF!</v>
      </c>
      <c r="V143" s="90" t="e">
        <f t="shared" si="74"/>
        <v>#REF!</v>
      </c>
      <c r="W143" s="90" t="e">
        <f t="shared" si="74"/>
        <v>#REF!</v>
      </c>
      <c r="X143" s="90" t="e">
        <f t="shared" si="74"/>
        <v>#REF!</v>
      </c>
      <c r="Y143" s="90" t="e">
        <f t="shared" si="74"/>
        <v>#REF!</v>
      </c>
      <c r="Z143" s="90" t="e">
        <f t="shared" si="74"/>
        <v>#REF!</v>
      </c>
      <c r="AA143" s="90" t="e">
        <f t="shared" si="74"/>
        <v>#REF!</v>
      </c>
      <c r="AB143" s="90" t="e">
        <f t="shared" si="74"/>
        <v>#REF!</v>
      </c>
      <c r="AC143" s="90" t="e">
        <f t="shared" si="74"/>
        <v>#REF!</v>
      </c>
      <c r="AD143" s="90" t="e">
        <f t="shared" ref="AD143:AJ143" si="75">+AC143-AD142</f>
        <v>#REF!</v>
      </c>
      <c r="AE143" s="90" t="e">
        <f t="shared" si="75"/>
        <v>#REF!</v>
      </c>
      <c r="AF143" s="90" t="e">
        <f t="shared" si="75"/>
        <v>#REF!</v>
      </c>
      <c r="AG143" s="90" t="e">
        <f t="shared" si="75"/>
        <v>#REF!</v>
      </c>
      <c r="AH143" s="90" t="e">
        <f t="shared" si="75"/>
        <v>#REF!</v>
      </c>
      <c r="AI143" s="90" t="e">
        <f t="shared" si="75"/>
        <v>#REF!</v>
      </c>
      <c r="AJ143" s="90" t="e">
        <f t="shared" si="75"/>
        <v>#REF!</v>
      </c>
    </row>
    <row r="144" spans="1:36" ht="20.100000000000001" customHeight="1">
      <c r="A144" s="806" t="s">
        <v>271</v>
      </c>
      <c r="B144" s="791"/>
      <c r="C144" s="63"/>
      <c r="D144" s="73" t="s">
        <v>270</v>
      </c>
      <c r="E144" s="44">
        <v>100</v>
      </c>
      <c r="F144" s="798"/>
      <c r="G144" s="798"/>
      <c r="H144" s="826" t="e">
        <f>+VLOOKUP(A144,#REF!,5,0)</f>
        <v>#REF!</v>
      </c>
      <c r="I144" s="92">
        <f>+ROUND(IFERROR(INDEX(FCSTSDV!$D$2:$L$72,MATCH('31.10'!$D144,FCSTSDV!$C$2:$C$72,0),MATCH('31.10'!I$3,FCSTSDV!$D$1:$L$1,0)),0)/'31.10'!$E144,1)</f>
        <v>0</v>
      </c>
      <c r="J144" s="92">
        <f>+ROUND(IFERROR(INDEX(FCSTSDV!$D$2:$L$72,MATCH('31.10'!$D144,FCSTSDV!$C$2:$C$72,0),MATCH('31.10'!J$3,FCSTSDV!$D$1:$L$1,0)),0)/'31.10'!$E144,1)</f>
        <v>0</v>
      </c>
      <c r="K144" s="92">
        <f>+ROUND(IFERROR(INDEX(FCSTSDV!$D$2:$L$72,MATCH('31.10'!$D144,FCSTSDV!$C$2:$C$72,0),MATCH('31.10'!K$3,FCSTSDV!$D$1:$L$1,0)),0)/'31.10'!$E144,1)</f>
        <v>0</v>
      </c>
      <c r="L144" s="92">
        <f>+ROUND(IFERROR(INDEX(FCSTSDV!$D$2:$L$72,MATCH('31.10'!$D144,FCSTSDV!$C$2:$C$72,0),MATCH('31.10'!L$3,FCSTSDV!$D$1:$L$1,0)),0)/'31.10'!$E144,1)</f>
        <v>0</v>
      </c>
      <c r="M144" s="92">
        <f>+ROUND(IFERROR(INDEX(FCSTSDV!$D$2:$L$72,MATCH('31.10'!$D144,FCSTSDV!$C$2:$C$72,0),MATCH('31.10'!M$3,FCSTSDV!$D$1:$L$1,0)),0)/'31.10'!$E144,1)</f>
        <v>0</v>
      </c>
      <c r="N144" s="92">
        <f>+ROUND(IFERROR(INDEX(FCSTSDV!$D$2:$L$72,MATCH('31.10'!$D144,FCSTSDV!$C$2:$C$72,0),MATCH('31.10'!N$3,FCSTSDV!$D$1:$L$1,0)),0)/'31.10'!$E144,1)</f>
        <v>0</v>
      </c>
      <c r="O144" s="92">
        <f>+ROUND(IFERROR(INDEX(FCSTSDV!$D$2:$L$72,MATCH('31.10'!$D144,FCSTSDV!$C$2:$C$72,0),MATCH('31.10'!O$3,FCSTSDV!$D$1:$L$1,0)),0)/'31.10'!$E144,1)</f>
        <v>0</v>
      </c>
      <c r="P144" s="92">
        <f>+ROUND(IFERROR(INDEX(FCSTSDV!$D$2:$L$72,MATCH('31.10'!$D144,FCSTSDV!$C$2:$C$72,0),MATCH('31.10'!P$3,FCSTSDV!$D$1:$L$1,0)),0)/'31.10'!$E144,1)</f>
        <v>0</v>
      </c>
      <c r="Q144" s="92">
        <f>+ROUND(IFERROR(INDEX(FCSTSDV!$D$2:$L$72,MATCH('31.10'!$D144,FCSTSDV!$C$2:$C$72,0),MATCH('31.10'!Q$3,FCSTSDV!$D$1:$L$1,0)),0)/'31.10'!$E144,1)</f>
        <v>0</v>
      </c>
      <c r="R144" s="92">
        <f>+ROUND(IFERROR(INDEX(FCSTSDV!$D$2:$L$72,MATCH('31.10'!$D144,FCSTSDV!$C$2:$C$72,0),MATCH('31.10'!R$3,FCSTSDV!$D$1:$L$1,0)),0)/'31.10'!$E144,1)</f>
        <v>0</v>
      </c>
      <c r="S144" s="92">
        <f>+ROUND(IFERROR(INDEX(FCSTSDV!$D$2:$L$72,MATCH('31.10'!$D144,FCSTSDV!$C$2:$C$72,0),MATCH('31.10'!S$3,FCSTSDV!$D$1:$L$1,0)),0)/'31.10'!$E144,1)</f>
        <v>0</v>
      </c>
      <c r="T144" s="92">
        <f>+ROUND(IFERROR(INDEX(FCSTSDV!$D$2:$L$72,MATCH('31.10'!$D144,FCSTSDV!$C$2:$C$72,0),MATCH('31.10'!T$3,FCSTSDV!$D$1:$L$1,0)),0)/'31.10'!$E144,1)</f>
        <v>0</v>
      </c>
      <c r="U144" s="92">
        <f>+ROUND(IFERROR(INDEX(FCSTSDV!$D$2:$L$72,MATCH('31.10'!$D144,FCSTSDV!$C$2:$C$72,0),MATCH('31.10'!U$3,FCSTSDV!$D$1:$L$1,0)),0)/'31.10'!$E144,1)</f>
        <v>0</v>
      </c>
      <c r="V144" s="92">
        <f>+ROUND(IFERROR(INDEX(FCSTSDV!$D$2:$L$72,MATCH('31.10'!$D144,FCSTSDV!$C$2:$C$72,0),MATCH('31.10'!V$3,FCSTSDV!$D$1:$L$1,0)),0)/'31.10'!$E144,1)</f>
        <v>0</v>
      </c>
      <c r="W144" s="92">
        <f>+ROUND(IFERROR(INDEX(FCSTSDV!$D$2:$L$72,MATCH('31.10'!$D144,FCSTSDV!$C$2:$C$72,0),MATCH('31.10'!W$3,FCSTSDV!$D$1:$L$1,0)),0)/'31.10'!$E144,1)</f>
        <v>0</v>
      </c>
      <c r="X144" s="92">
        <f>+ROUND(IFERROR(INDEX(FCSTSDV!$D$2:$L$72,MATCH('31.10'!$D144,FCSTSDV!$C$2:$C$72,0),MATCH('31.10'!X$3,FCSTSDV!$D$1:$L$1,0)),0)/'31.10'!$E144,1)</f>
        <v>0</v>
      </c>
      <c r="Y144" s="92">
        <f>+ROUND(IFERROR(INDEX(FCSTSDV!$D$2:$L$72,MATCH('31.10'!$D144,FCSTSDV!$C$2:$C$72,0),MATCH('31.10'!Y$3,FCSTSDV!$D$1:$L$1,0)),0)/'31.10'!$E144,1)</f>
        <v>0</v>
      </c>
      <c r="Z144" s="92">
        <f>+ROUND(IFERROR(INDEX(FCSTSDV!$D$2:$L$72,MATCH('31.10'!$D144,FCSTSDV!$C$2:$C$72,0),MATCH('31.10'!Z$3,FCSTSDV!$D$1:$L$1,0)),0)/'31.10'!$E144,1)</f>
        <v>0</v>
      </c>
      <c r="AA144" s="92">
        <f>+ROUND(IFERROR(INDEX(FCSTSDV!$D$2:$L$72,MATCH('31.10'!$D144,FCSTSDV!$C$2:$C$72,0),MATCH('31.10'!AA$3,FCSTSDV!$D$1:$L$1,0)),0)/'31.10'!$E144,1)</f>
        <v>0</v>
      </c>
      <c r="AB144" s="92">
        <f>+ROUND(IFERROR(INDEX(FCSTSDV!$D$2:$L$72,MATCH('31.10'!$D144,FCSTSDV!$C$2:$C$72,0),MATCH('31.10'!AB$3,FCSTSDV!$D$1:$L$1,0)),0)/'31.10'!$E144,1)</f>
        <v>0</v>
      </c>
      <c r="AC144" s="92">
        <f>+ROUND(IFERROR(INDEX(FCSTSDV!$D$2:$L$72,MATCH('31.10'!$D144,FCSTSDV!$C$2:$C$72,0),MATCH('31.10'!AC$3,FCSTSDV!$D$1:$L$1,0)),0)/'31.10'!$E144,1)</f>
        <v>0</v>
      </c>
      <c r="AD144" s="92">
        <f>+ROUND(IFERROR(INDEX(FCSTSDV!$D$2:$L$72,MATCH('31.10'!$D144,FCSTSDV!$C$2:$C$72,0),MATCH('31.10'!AD$3,FCSTSDV!$D$1:$L$1,0)),0)/'31.10'!$E144,1)</f>
        <v>0</v>
      </c>
      <c r="AE144" s="92" t="e">
        <f>+ROUND(INDEX(FCSTSDV!$D$2:$L$673,MATCH('31.10'!$D144,FCSTSDV!$C$2:$C$673,0),MATCH('31.10'!AE$3,FCSTSDV!$D$1:$L$1,0))/'31.10'!$E144,1)</f>
        <v>#N/A</v>
      </c>
      <c r="AF144" s="92" t="e">
        <f>+ROUND(INDEX(FCSTSDV!$D$2:$L$673,MATCH('31.10'!$D144,FCSTSDV!$C$2:$C$673,0),MATCH('31.10'!AF$3,FCSTSDV!$D$1:$L$1,0))/'31.10'!$E144,1)</f>
        <v>#N/A</v>
      </c>
      <c r="AG144" s="92" t="e">
        <f>+ROUND(INDEX(FCSTSDV!$D$2:$L$673,MATCH('31.10'!$D144,FCSTSDV!$C$2:$C$673,0),MATCH('31.10'!AG$3,FCSTSDV!$D$1:$L$1,0))/'31.10'!$E144,1)</f>
        <v>#N/A</v>
      </c>
      <c r="AH144" s="92" t="e">
        <f>+ROUND(INDEX(FCSTSDV!$D$2:$L$673,MATCH('31.10'!$D144,FCSTSDV!$C$2:$C$673,0),MATCH('31.10'!AH$3,FCSTSDV!$D$1:$L$1,0))/'31.10'!$E144,1)</f>
        <v>#N/A</v>
      </c>
      <c r="AI144" s="92" t="e">
        <f>+ROUND(INDEX(FCSTSDV!$D$2:$L$673,MATCH('31.10'!$D144,FCSTSDV!$C$2:$C$673,0),MATCH('31.10'!AI$3,FCSTSDV!$D$1:$L$1,0))/'31.10'!$E144,1)</f>
        <v>#N/A</v>
      </c>
      <c r="AJ144" s="92" t="e">
        <f>+ROUND(INDEX(FCSTSDV!$D$2:$L$673,MATCH('31.10'!$D144,FCSTSDV!$C$2:$C$673,0),MATCH('31.10'!AJ$3,FCSTSDV!$D$1:$L$1,0))/'31.10'!$E144,1)</f>
        <v>#N/A</v>
      </c>
    </row>
    <row r="145" spans="1:38" ht="20.100000000000001" customHeight="1">
      <c r="A145" s="807"/>
      <c r="B145" s="792"/>
      <c r="C145" s="60"/>
      <c r="D145" s="52" t="s">
        <v>153</v>
      </c>
      <c r="E145" s="53" t="s">
        <v>43</v>
      </c>
      <c r="F145" s="800"/>
      <c r="G145" s="800"/>
      <c r="H145" s="827"/>
      <c r="I145" s="87"/>
      <c r="J145" s="90" t="e">
        <f t="shared" ref="J145:AC145" si="76">$H144+$I144-J144</f>
        <v>#REF!</v>
      </c>
      <c r="K145" s="90" t="e">
        <f t="shared" si="76"/>
        <v>#REF!</v>
      </c>
      <c r="L145" s="90" t="e">
        <f t="shared" si="76"/>
        <v>#REF!</v>
      </c>
      <c r="M145" s="90" t="e">
        <f t="shared" si="76"/>
        <v>#REF!</v>
      </c>
      <c r="N145" s="90" t="e">
        <f t="shared" si="76"/>
        <v>#REF!</v>
      </c>
      <c r="O145" s="90" t="e">
        <f t="shared" si="76"/>
        <v>#REF!</v>
      </c>
      <c r="P145" s="90" t="e">
        <f t="shared" si="76"/>
        <v>#REF!</v>
      </c>
      <c r="Q145" s="90" t="e">
        <f t="shared" si="76"/>
        <v>#REF!</v>
      </c>
      <c r="R145" s="90" t="e">
        <f t="shared" si="76"/>
        <v>#REF!</v>
      </c>
      <c r="S145" s="90" t="e">
        <f t="shared" si="76"/>
        <v>#REF!</v>
      </c>
      <c r="T145" s="90" t="e">
        <f t="shared" si="76"/>
        <v>#REF!</v>
      </c>
      <c r="U145" s="90" t="e">
        <f t="shared" si="76"/>
        <v>#REF!</v>
      </c>
      <c r="V145" s="90" t="e">
        <f t="shared" si="76"/>
        <v>#REF!</v>
      </c>
      <c r="W145" s="90" t="e">
        <f t="shared" si="76"/>
        <v>#REF!</v>
      </c>
      <c r="X145" s="90" t="e">
        <f t="shared" si="76"/>
        <v>#REF!</v>
      </c>
      <c r="Y145" s="90" t="e">
        <f t="shared" si="76"/>
        <v>#REF!</v>
      </c>
      <c r="Z145" s="90" t="e">
        <f t="shared" si="76"/>
        <v>#REF!</v>
      </c>
      <c r="AA145" s="90" t="e">
        <f t="shared" si="76"/>
        <v>#REF!</v>
      </c>
      <c r="AB145" s="90" t="e">
        <f t="shared" si="76"/>
        <v>#REF!</v>
      </c>
      <c r="AC145" s="90" t="e">
        <f t="shared" si="76"/>
        <v>#REF!</v>
      </c>
      <c r="AD145" s="90" t="e">
        <f t="shared" ref="AD145:AJ145" si="77">+AC145-AD144</f>
        <v>#REF!</v>
      </c>
      <c r="AE145" s="90" t="e">
        <f t="shared" si="77"/>
        <v>#REF!</v>
      </c>
      <c r="AF145" s="90" t="e">
        <f t="shared" si="77"/>
        <v>#REF!</v>
      </c>
      <c r="AG145" s="90" t="e">
        <f t="shared" si="77"/>
        <v>#REF!</v>
      </c>
      <c r="AH145" s="90" t="e">
        <f t="shared" si="77"/>
        <v>#REF!</v>
      </c>
      <c r="AI145" s="90" t="e">
        <f t="shared" si="77"/>
        <v>#REF!</v>
      </c>
      <c r="AJ145" s="90" t="e">
        <f t="shared" si="77"/>
        <v>#REF!</v>
      </c>
    </row>
    <row r="146" spans="1:38" ht="20.100000000000001" customHeight="1">
      <c r="A146" s="813" t="s">
        <v>272</v>
      </c>
      <c r="B146" s="795" t="s">
        <v>273</v>
      </c>
      <c r="C146" s="50"/>
      <c r="D146" s="123" t="s">
        <v>16</v>
      </c>
      <c r="E146" s="47">
        <v>100</v>
      </c>
      <c r="F146" s="799"/>
      <c r="G146" s="799"/>
      <c r="H146" s="826" t="e">
        <f>+VLOOKUP(A146,#REF!,5,0)</f>
        <v>#REF!</v>
      </c>
      <c r="I146" s="91">
        <f>+IFERROR(VLOOKUP(D146,FCSTSDV!$C$2:$C$72,26,0),0)/'31.10'!E146</f>
        <v>0</v>
      </c>
      <c r="J146" s="113" t="e">
        <f t="array" ref="J146">+INDEX(FCSTSDV!$D$2:$L$72,MATCH('31.10'!$D146,FCSTSDV!$C$2:$C$72,0),MATCH('31.10'!J$3,FCSTSDV!$D$1:$L$1,0))/'31.10'!$E146</f>
        <v>#N/A</v>
      </c>
      <c r="K146" s="113" t="e">
        <f t="array" ref="K146">+INDEX(FCSTSDV!$D$2:$L$72,MATCH('31.10'!$D146,FCSTSDV!$C$2:$C$72,0),MATCH('31.10'!K$3,FCSTSDV!$D$1:$L$1,0))/'31.10'!$E146</f>
        <v>#N/A</v>
      </c>
      <c r="L146" s="113" t="e">
        <f t="array" ref="L146">+INDEX(FCSTSDV!$D$2:$L$72,MATCH('31.10'!$D146,FCSTSDV!$C$2:$C$72,0),MATCH('31.10'!L$3,FCSTSDV!$D$1:$L$1,0))/'31.10'!$E146</f>
        <v>#N/A</v>
      </c>
      <c r="M146" s="113" t="e">
        <f t="array" ref="M146">+INDEX(FCSTSDV!$D$2:$L$72,MATCH('31.10'!$D146,FCSTSDV!$C$2:$C$72,0),MATCH('31.10'!M$3,FCSTSDV!$D$1:$L$1,0))/'31.10'!$E146</f>
        <v>#N/A</v>
      </c>
      <c r="N146" s="113" t="e">
        <f t="array" ref="N146">+INDEX(FCSTSDV!$D$2:$L$72,MATCH('31.10'!$D146,FCSTSDV!$C$2:$C$72,0),MATCH('31.10'!N$3,FCSTSDV!$D$1:$L$1,0))/'31.10'!$E146</f>
        <v>#N/A</v>
      </c>
      <c r="O146" s="113" t="e">
        <f t="array" ref="O146">+INDEX(FCSTSDV!$D$2:$L$72,MATCH('31.10'!$D146,FCSTSDV!$C$2:$C$72,0),MATCH('31.10'!O$3,FCSTSDV!$D$1:$L$1,0))/'31.10'!$E146</f>
        <v>#N/A</v>
      </c>
      <c r="P146" s="113" t="e">
        <f t="array" ref="P146">+INDEX(FCSTSDV!$D$2:$L$72,MATCH('31.10'!$D146,FCSTSDV!$C$2:$C$72,0),MATCH('31.10'!P$3,FCSTSDV!$D$1:$L$1,0))/'31.10'!$E146</f>
        <v>#N/A</v>
      </c>
      <c r="Q146" s="113" t="e">
        <f t="array" ref="Q146">+INDEX(FCSTSDV!$D$2:$L$72,MATCH('31.10'!$D146,FCSTSDV!$C$2:$C$72,0),MATCH('31.10'!Q$3,FCSTSDV!$D$1:$L$1,0))/'31.10'!$E146</f>
        <v>#N/A</v>
      </c>
      <c r="R146" s="113" t="e">
        <f t="array" ref="R146">+INDEX(FCSTSDV!$D$2:$L$72,MATCH('31.10'!$D146,FCSTSDV!$C$2:$C$72,0),MATCH('31.10'!R$3,FCSTSDV!$D$1:$L$1,0))/'31.10'!$E146</f>
        <v>#N/A</v>
      </c>
      <c r="S146" s="113" t="e">
        <f t="array" ref="S146">+INDEX(FCSTSDV!$D$2:$L$72,MATCH('31.10'!$D146,FCSTSDV!$C$2:$C$72,0),MATCH('31.10'!S$3,FCSTSDV!$D$1:$L$1,0))/'31.10'!$E146</f>
        <v>#N/A</v>
      </c>
      <c r="T146" s="113" t="e">
        <f t="array" ref="T146">+INDEX(FCSTSDV!$D$2:$L$72,MATCH('31.10'!$D146,FCSTSDV!$C$2:$C$72,0),MATCH('31.10'!T$3,FCSTSDV!$D$1:$L$1,0))/'31.10'!$E146</f>
        <v>#N/A</v>
      </c>
      <c r="U146" s="113" t="e">
        <f t="array" ref="U146">+INDEX(FCSTSDV!$D$2:$L$72,MATCH('31.10'!$D146,FCSTSDV!$C$2:$C$72,0),MATCH('31.10'!U$3,FCSTSDV!$D$1:$L$1,0))/'31.10'!$E146</f>
        <v>#N/A</v>
      </c>
      <c r="V146" s="113" t="e">
        <f t="array" ref="V146">+INDEX(FCSTSDV!$D$2:$L$72,MATCH('31.10'!$D146,FCSTSDV!$C$2:$C$72,0),MATCH('31.10'!V$3,FCSTSDV!$D$1:$L$1,0))/'31.10'!$E146</f>
        <v>#N/A</v>
      </c>
      <c r="W146" s="113" t="e">
        <f t="array" ref="W146">+INDEX(FCSTSDV!$D$2:$L$72,MATCH('31.10'!$D146,FCSTSDV!$C$2:$C$72,0),MATCH('31.10'!W$3,FCSTSDV!$D$1:$L$1,0))/'31.10'!$E146</f>
        <v>#N/A</v>
      </c>
      <c r="X146" s="113" t="e">
        <f t="array" ref="X146">+INDEX(FCSTSDV!$D$2:$L$72,MATCH('31.10'!$D146,FCSTSDV!$C$2:$C$72,0),MATCH('31.10'!X$3,FCSTSDV!$D$1:$L$1,0))/'31.10'!$E146</f>
        <v>#N/A</v>
      </c>
      <c r="Y146" s="92">
        <f>+ROUND(IFERROR(INDEX(FCSTSDV!$D$2:$L$72,MATCH('31.10'!$D146,FCSTSDV!$C$2:$C$72,0),MATCH('31.10'!Y$3,FCSTSDV!$D$1:$L$1,0)),0)/'31.10'!$E146,1)</f>
        <v>0</v>
      </c>
      <c r="Z146" s="92">
        <f>+ROUND(IFERROR(INDEX(FCSTSDV!$D$2:$L$72,MATCH('31.10'!$D146,FCSTSDV!$C$2:$C$72,0),MATCH('31.10'!Z$3,FCSTSDV!$D$1:$L$1,0)),0)/'31.10'!$E146,1)</f>
        <v>0</v>
      </c>
      <c r="AA146" s="92">
        <f>+ROUND(IFERROR(INDEX(FCSTSDV!$D$2:$L$72,MATCH('31.10'!$D146,FCSTSDV!$C$2:$C$72,0),MATCH('31.10'!AA$3,FCSTSDV!$D$1:$L$1,0)),0)/'31.10'!$E146,1)</f>
        <v>0</v>
      </c>
      <c r="AB146" s="92">
        <f>+ROUND(IFERROR(INDEX(FCSTSDV!$D$2:$L$72,MATCH('31.10'!$D146,FCSTSDV!$C$2:$C$72,0),MATCH('31.10'!AB$3,FCSTSDV!$D$1:$L$1,0)),0)/'31.10'!$E146,1)</f>
        <v>0</v>
      </c>
      <c r="AC146" s="92">
        <f>+ROUND(IFERROR(INDEX(FCSTSDV!$D$2:$L$72,MATCH('31.10'!$D146,FCSTSDV!$C$2:$C$72,0),MATCH('31.10'!AC$3,FCSTSDV!$D$1:$L$1,0)),0)/'31.10'!$E146,1)</f>
        <v>0</v>
      </c>
      <c r="AD146" s="92">
        <f>+ROUND(IFERROR(INDEX(FCSTSDV!$D$2:$L$72,MATCH('31.10'!$D146,FCSTSDV!$C$2:$C$72,0),MATCH('31.10'!AD$3,FCSTSDV!$D$1:$L$1,0)),0)/'31.10'!$E146,1)</f>
        <v>0</v>
      </c>
      <c r="AE146" s="92" t="e">
        <f>+ROUND(INDEX(FCSTSDV!$D$2:$L$673,MATCH('31.10'!$D146,FCSTSDV!$C$2:$C$673,0),MATCH('31.10'!AE$3,FCSTSDV!$D$1:$L$1,0))/'31.10'!$E146,1)</f>
        <v>#N/A</v>
      </c>
      <c r="AF146" s="92" t="e">
        <f>+ROUND(INDEX(FCSTSDV!$D$2:$L$673,MATCH('31.10'!$D146,FCSTSDV!$C$2:$C$673,0),MATCH('31.10'!AF$3,FCSTSDV!$D$1:$L$1,0))/'31.10'!$E146,1)</f>
        <v>#N/A</v>
      </c>
      <c r="AG146" s="92" t="e">
        <f>+ROUND(INDEX(FCSTSDV!$D$2:$L$673,MATCH('31.10'!$D146,FCSTSDV!$C$2:$C$673,0),MATCH('31.10'!AG$3,FCSTSDV!$D$1:$L$1,0))/'31.10'!$E146,1)</f>
        <v>#N/A</v>
      </c>
      <c r="AH146" s="92" t="e">
        <f>+ROUND(INDEX(FCSTSDV!$D$2:$L$673,MATCH('31.10'!$D146,FCSTSDV!$C$2:$C$673,0),MATCH('31.10'!AH$3,FCSTSDV!$D$1:$L$1,0))/'31.10'!$E146,1)</f>
        <v>#N/A</v>
      </c>
      <c r="AI146" s="92" t="e">
        <f>+ROUND(INDEX(FCSTSDV!$D$2:$L$673,MATCH('31.10'!$D146,FCSTSDV!$C$2:$C$673,0),MATCH('31.10'!AI$3,FCSTSDV!$D$1:$L$1,0))/'31.10'!$E146,1)</f>
        <v>#N/A</v>
      </c>
      <c r="AJ146" s="92" t="e">
        <f>+ROUND(INDEX(FCSTSDV!$D$2:$L$673,MATCH('31.10'!$D146,FCSTSDV!$C$2:$C$673,0),MATCH('31.10'!AJ$3,FCSTSDV!$D$1:$L$1,0))/'31.10'!$E146,1)</f>
        <v>#N/A</v>
      </c>
    </row>
    <row r="147" spans="1:38" ht="20.100000000000001" customHeight="1">
      <c r="A147" s="813"/>
      <c r="B147" s="795"/>
      <c r="C147" s="127"/>
      <c r="D147" s="128" t="s">
        <v>153</v>
      </c>
      <c r="E147" s="129" t="s">
        <v>43</v>
      </c>
      <c r="F147" s="799"/>
      <c r="G147" s="799"/>
      <c r="H147" s="827"/>
      <c r="I147" s="153"/>
      <c r="J147" s="116" t="e">
        <f t="shared" ref="J147:Y147" si="78">$H146+$I146-J146</f>
        <v>#REF!</v>
      </c>
      <c r="K147" s="116" t="e">
        <f t="shared" si="78"/>
        <v>#REF!</v>
      </c>
      <c r="L147" s="116" t="e">
        <f t="shared" si="78"/>
        <v>#REF!</v>
      </c>
      <c r="M147" s="116" t="e">
        <f t="shared" si="78"/>
        <v>#REF!</v>
      </c>
      <c r="N147" s="116" t="e">
        <f t="shared" si="78"/>
        <v>#REF!</v>
      </c>
      <c r="O147" s="116" t="e">
        <f t="shared" si="78"/>
        <v>#REF!</v>
      </c>
      <c r="P147" s="116" t="e">
        <f t="shared" si="78"/>
        <v>#REF!</v>
      </c>
      <c r="Q147" s="116" t="e">
        <f t="shared" si="78"/>
        <v>#REF!</v>
      </c>
      <c r="R147" s="116" t="e">
        <f t="shared" si="78"/>
        <v>#REF!</v>
      </c>
      <c r="S147" s="116" t="e">
        <f t="shared" si="78"/>
        <v>#REF!</v>
      </c>
      <c r="T147" s="116" t="e">
        <f t="shared" si="78"/>
        <v>#REF!</v>
      </c>
      <c r="U147" s="116" t="e">
        <f t="shared" si="78"/>
        <v>#REF!</v>
      </c>
      <c r="V147" s="116" t="e">
        <f t="shared" si="78"/>
        <v>#REF!</v>
      </c>
      <c r="W147" s="116" t="e">
        <f t="shared" si="78"/>
        <v>#REF!</v>
      </c>
      <c r="X147" s="116" t="e">
        <f t="shared" si="78"/>
        <v>#REF!</v>
      </c>
      <c r="Y147" s="116" t="e">
        <f t="shared" si="78"/>
        <v>#REF!</v>
      </c>
      <c r="Z147" s="90" t="e">
        <f t="shared" ref="Z147:AJ147" si="79">+Y147-Z146</f>
        <v>#REF!</v>
      </c>
      <c r="AA147" s="90" t="e">
        <f t="shared" si="79"/>
        <v>#REF!</v>
      </c>
      <c r="AB147" s="90" t="e">
        <f t="shared" si="79"/>
        <v>#REF!</v>
      </c>
      <c r="AC147" s="90" t="e">
        <f t="shared" si="79"/>
        <v>#REF!</v>
      </c>
      <c r="AD147" s="90" t="e">
        <f t="shared" si="79"/>
        <v>#REF!</v>
      </c>
      <c r="AE147" s="90" t="e">
        <f t="shared" si="79"/>
        <v>#REF!</v>
      </c>
      <c r="AF147" s="90" t="e">
        <f t="shared" si="79"/>
        <v>#REF!</v>
      </c>
      <c r="AG147" s="90" t="e">
        <f t="shared" si="79"/>
        <v>#REF!</v>
      </c>
      <c r="AH147" s="90" t="e">
        <f t="shared" si="79"/>
        <v>#REF!</v>
      </c>
      <c r="AI147" s="90" t="e">
        <f t="shared" si="79"/>
        <v>#REF!</v>
      </c>
      <c r="AJ147" s="90" t="e">
        <f t="shared" si="79"/>
        <v>#REF!</v>
      </c>
    </row>
    <row r="148" spans="1:38" ht="20.100000000000001" customHeight="1">
      <c r="A148" s="806" t="s">
        <v>274</v>
      </c>
      <c r="B148" s="791" t="s">
        <v>275</v>
      </c>
      <c r="C148" s="63"/>
      <c r="D148" s="73" t="s">
        <v>16</v>
      </c>
      <c r="E148" s="44">
        <v>100</v>
      </c>
      <c r="F148" s="798"/>
      <c r="G148" s="798"/>
      <c r="H148" s="826" t="e">
        <f>+VLOOKUP(A148,#REF!,5,0)</f>
        <v>#REF!</v>
      </c>
      <c r="I148" s="79">
        <f>+IFERROR(VLOOKUP(D148,FCSTSDV!$C$2:$C$72,26,0),0)/'31.10'!E148</f>
        <v>0</v>
      </c>
      <c r="J148" s="115" t="e">
        <f t="array" ref="J148">+INDEX(FCSTSDV!$D$2:$L$72,MATCH('31.10'!$D148,FCSTSDV!$C$2:$C$72,0),MATCH('31.10'!J$3,FCSTSDV!$D$1:$L$1,0))/'31.10'!$E148</f>
        <v>#N/A</v>
      </c>
      <c r="K148" s="115" t="e">
        <f t="array" ref="K148">+INDEX(FCSTSDV!$D$2:$L$72,MATCH('31.10'!$D148,FCSTSDV!$C$2:$C$72,0),MATCH('31.10'!K$3,FCSTSDV!$D$1:$L$1,0))/'31.10'!$E148</f>
        <v>#N/A</v>
      </c>
      <c r="L148" s="115" t="e">
        <f t="array" ref="L148">+INDEX(FCSTSDV!$D$2:$L$72,MATCH('31.10'!$D148,FCSTSDV!$C$2:$C$72,0),MATCH('31.10'!L$3,FCSTSDV!$D$1:$L$1,0))/'31.10'!$E148</f>
        <v>#N/A</v>
      </c>
      <c r="M148" s="115" t="e">
        <f t="array" ref="M148">+INDEX(FCSTSDV!$D$2:$L$72,MATCH('31.10'!$D148,FCSTSDV!$C$2:$C$72,0),MATCH('31.10'!M$3,FCSTSDV!$D$1:$L$1,0))/'31.10'!$E148</f>
        <v>#N/A</v>
      </c>
      <c r="N148" s="115" t="e">
        <f t="array" ref="N148">+INDEX(FCSTSDV!$D$2:$L$72,MATCH('31.10'!$D148,FCSTSDV!$C$2:$C$72,0),MATCH('31.10'!N$3,FCSTSDV!$D$1:$L$1,0))/'31.10'!$E148</f>
        <v>#N/A</v>
      </c>
      <c r="O148" s="115" t="e">
        <f t="array" ref="O148">+INDEX(FCSTSDV!$D$2:$L$72,MATCH('31.10'!$D148,FCSTSDV!$C$2:$C$72,0),MATCH('31.10'!O$3,FCSTSDV!$D$1:$L$1,0))/'31.10'!$E148</f>
        <v>#N/A</v>
      </c>
      <c r="P148" s="115" t="e">
        <f t="array" ref="P148">+INDEX(FCSTSDV!$D$2:$L$72,MATCH('31.10'!$D148,FCSTSDV!$C$2:$C$72,0),MATCH('31.10'!P$3,FCSTSDV!$D$1:$L$1,0))/'31.10'!$E148</f>
        <v>#N/A</v>
      </c>
      <c r="Q148" s="115" t="e">
        <f t="array" ref="Q148">+INDEX(FCSTSDV!$D$2:$L$72,MATCH('31.10'!$D148,FCSTSDV!$C$2:$C$72,0),MATCH('31.10'!Q$3,FCSTSDV!$D$1:$L$1,0))/'31.10'!$E148</f>
        <v>#N/A</v>
      </c>
      <c r="R148" s="115" t="e">
        <f t="array" ref="R148">+INDEX(FCSTSDV!$D$2:$L$72,MATCH('31.10'!$D148,FCSTSDV!$C$2:$C$72,0),MATCH('31.10'!R$3,FCSTSDV!$D$1:$L$1,0))/'31.10'!$E148</f>
        <v>#N/A</v>
      </c>
      <c r="S148" s="115" t="e">
        <f t="array" ref="S148">+INDEX(FCSTSDV!$D$2:$L$72,MATCH('31.10'!$D148,FCSTSDV!$C$2:$C$72,0),MATCH('31.10'!S$3,FCSTSDV!$D$1:$L$1,0))/'31.10'!$E148</f>
        <v>#N/A</v>
      </c>
      <c r="T148" s="115" t="e">
        <f t="array" ref="T148">+INDEX(FCSTSDV!$D$2:$L$72,MATCH('31.10'!$D148,FCSTSDV!$C$2:$C$72,0),MATCH('31.10'!T$3,FCSTSDV!$D$1:$L$1,0))/'31.10'!$E148</f>
        <v>#N/A</v>
      </c>
      <c r="U148" s="115" t="e">
        <f t="array" ref="U148">+INDEX(FCSTSDV!$D$2:$L$72,MATCH('31.10'!$D148,FCSTSDV!$C$2:$C$72,0),MATCH('31.10'!U$3,FCSTSDV!$D$1:$L$1,0))/'31.10'!$E148</f>
        <v>#N/A</v>
      </c>
      <c r="V148" s="115" t="e">
        <f t="array" ref="V148">+INDEX(FCSTSDV!$D$2:$L$72,MATCH('31.10'!$D148,FCSTSDV!$C$2:$C$72,0),MATCH('31.10'!V$3,FCSTSDV!$D$1:$L$1,0))/'31.10'!$E148</f>
        <v>#N/A</v>
      </c>
      <c r="W148" s="115" t="e">
        <f t="array" ref="W148">+INDEX(FCSTSDV!$D$2:$L$72,MATCH('31.10'!$D148,FCSTSDV!$C$2:$C$72,0),MATCH('31.10'!W$3,FCSTSDV!$D$1:$L$1,0))/'31.10'!$E148</f>
        <v>#N/A</v>
      </c>
      <c r="X148" s="115" t="e">
        <f t="array" ref="X148">+INDEX(FCSTSDV!$D$2:$L$72,MATCH('31.10'!$D148,FCSTSDV!$C$2:$C$72,0),MATCH('31.10'!X$3,FCSTSDV!$D$1:$L$1,0))/'31.10'!$E148</f>
        <v>#N/A</v>
      </c>
      <c r="Y148" s="92">
        <f>+ROUND(IFERROR(INDEX(FCSTSDV!$D$2:$L$72,MATCH('31.10'!$D148,FCSTSDV!$C$2:$C$72,0),MATCH('31.10'!Y$3,FCSTSDV!$D$1:$L$1,0)),0)/'31.10'!$E148,1)</f>
        <v>0</v>
      </c>
      <c r="Z148" s="92">
        <f>+ROUND(IFERROR(INDEX(FCSTSDV!$D$2:$L$72,MATCH('31.10'!$D148,FCSTSDV!$C$2:$C$72,0),MATCH('31.10'!Z$3,FCSTSDV!$D$1:$L$1,0)),0)/'31.10'!$E148,1)</f>
        <v>0</v>
      </c>
      <c r="AA148" s="92">
        <f>+ROUND(IFERROR(INDEX(FCSTSDV!$D$2:$L$72,MATCH('31.10'!$D148,FCSTSDV!$C$2:$C$72,0),MATCH('31.10'!AA$3,FCSTSDV!$D$1:$L$1,0)),0)/'31.10'!$E148,1)</f>
        <v>0</v>
      </c>
      <c r="AB148" s="92">
        <f>+ROUND(IFERROR(INDEX(FCSTSDV!$D$2:$L$72,MATCH('31.10'!$D148,FCSTSDV!$C$2:$C$72,0),MATCH('31.10'!AB$3,FCSTSDV!$D$1:$L$1,0)),0)/'31.10'!$E148,1)</f>
        <v>0</v>
      </c>
      <c r="AC148" s="92">
        <f>+ROUND(IFERROR(INDEX(FCSTSDV!$D$2:$L$72,MATCH('31.10'!$D148,FCSTSDV!$C$2:$C$72,0),MATCH('31.10'!AC$3,FCSTSDV!$D$1:$L$1,0)),0)/'31.10'!$E148,1)</f>
        <v>0</v>
      </c>
      <c r="AD148" s="92">
        <f>+ROUND(IFERROR(INDEX(FCSTSDV!$D$2:$L$72,MATCH('31.10'!$D148,FCSTSDV!$C$2:$C$72,0),MATCH('31.10'!AD$3,FCSTSDV!$D$1:$L$1,0)),0)/'31.10'!$E148,1)</f>
        <v>0</v>
      </c>
      <c r="AE148" s="92" t="e">
        <f>+ROUND(INDEX(FCSTSDV!$D$2:$L$673,MATCH('31.10'!$D148,FCSTSDV!$C$2:$C$673,0),MATCH('31.10'!AE$3,FCSTSDV!$D$1:$L$1,0))/'31.10'!$E148,1)</f>
        <v>#N/A</v>
      </c>
      <c r="AF148" s="92" t="e">
        <f>+ROUND(INDEX(FCSTSDV!$D$2:$L$673,MATCH('31.10'!$D148,FCSTSDV!$C$2:$C$673,0),MATCH('31.10'!AF$3,FCSTSDV!$D$1:$L$1,0))/'31.10'!$E148,1)</f>
        <v>#N/A</v>
      </c>
      <c r="AG148" s="92" t="e">
        <f>+ROUND(INDEX(FCSTSDV!$D$2:$L$673,MATCH('31.10'!$D148,FCSTSDV!$C$2:$C$673,0),MATCH('31.10'!AG$3,FCSTSDV!$D$1:$L$1,0))/'31.10'!$E148,1)</f>
        <v>#N/A</v>
      </c>
      <c r="AH148" s="92" t="e">
        <f>+ROUND(INDEX(FCSTSDV!$D$2:$L$673,MATCH('31.10'!$D148,FCSTSDV!$C$2:$C$673,0),MATCH('31.10'!AH$3,FCSTSDV!$D$1:$L$1,0))/'31.10'!$E148,1)</f>
        <v>#N/A</v>
      </c>
      <c r="AI148" s="92" t="e">
        <f>+ROUND(INDEX(FCSTSDV!$D$2:$L$673,MATCH('31.10'!$D148,FCSTSDV!$C$2:$C$673,0),MATCH('31.10'!AI$3,FCSTSDV!$D$1:$L$1,0))/'31.10'!$E148,1)</f>
        <v>#N/A</v>
      </c>
      <c r="AJ148" s="92" t="e">
        <f>+ROUND(INDEX(FCSTSDV!$D$2:$L$673,MATCH('31.10'!$D148,FCSTSDV!$C$2:$C$673,0),MATCH('31.10'!AJ$3,FCSTSDV!$D$1:$L$1,0))/'31.10'!$E148,1)</f>
        <v>#N/A</v>
      </c>
    </row>
    <row r="149" spans="1:38" ht="20.100000000000001" customHeight="1">
      <c r="A149" s="813"/>
      <c r="B149" s="795"/>
      <c r="C149" s="127"/>
      <c r="D149" s="128" t="s">
        <v>153</v>
      </c>
      <c r="E149" s="129" t="s">
        <v>43</v>
      </c>
      <c r="F149" s="799"/>
      <c r="G149" s="799"/>
      <c r="H149" s="830"/>
      <c r="I149" s="153"/>
      <c r="J149" s="162" t="e">
        <f t="shared" ref="J149:Y149" si="80">$H148+$I148-J148</f>
        <v>#REF!</v>
      </c>
      <c r="K149" s="162" t="e">
        <f t="shared" si="80"/>
        <v>#REF!</v>
      </c>
      <c r="L149" s="162" t="e">
        <f t="shared" si="80"/>
        <v>#REF!</v>
      </c>
      <c r="M149" s="162" t="e">
        <f t="shared" si="80"/>
        <v>#REF!</v>
      </c>
      <c r="N149" s="162" t="e">
        <f t="shared" si="80"/>
        <v>#REF!</v>
      </c>
      <c r="O149" s="162" t="e">
        <f t="shared" si="80"/>
        <v>#REF!</v>
      </c>
      <c r="P149" s="162" t="e">
        <f t="shared" si="80"/>
        <v>#REF!</v>
      </c>
      <c r="Q149" s="162" t="e">
        <f t="shared" si="80"/>
        <v>#REF!</v>
      </c>
      <c r="R149" s="162" t="e">
        <f t="shared" si="80"/>
        <v>#REF!</v>
      </c>
      <c r="S149" s="162" t="e">
        <f t="shared" si="80"/>
        <v>#REF!</v>
      </c>
      <c r="T149" s="162" t="e">
        <f t="shared" si="80"/>
        <v>#REF!</v>
      </c>
      <c r="U149" s="162" t="e">
        <f t="shared" si="80"/>
        <v>#REF!</v>
      </c>
      <c r="V149" s="162" t="e">
        <f t="shared" si="80"/>
        <v>#REF!</v>
      </c>
      <c r="W149" s="162" t="e">
        <f t="shared" si="80"/>
        <v>#REF!</v>
      </c>
      <c r="X149" s="162" t="e">
        <f t="shared" si="80"/>
        <v>#REF!</v>
      </c>
      <c r="Y149" s="162" t="e">
        <f t="shared" si="80"/>
        <v>#REF!</v>
      </c>
      <c r="Z149" s="162" t="e">
        <f t="shared" ref="Z149:AJ149" si="81">+Y149-Z148</f>
        <v>#REF!</v>
      </c>
      <c r="AA149" s="162" t="e">
        <f t="shared" si="81"/>
        <v>#REF!</v>
      </c>
      <c r="AB149" s="162" t="e">
        <f t="shared" si="81"/>
        <v>#REF!</v>
      </c>
      <c r="AC149" s="162" t="e">
        <f t="shared" si="81"/>
        <v>#REF!</v>
      </c>
      <c r="AD149" s="162" t="e">
        <f t="shared" si="81"/>
        <v>#REF!</v>
      </c>
      <c r="AE149" s="162" t="e">
        <f t="shared" si="81"/>
        <v>#REF!</v>
      </c>
      <c r="AF149" s="162" t="e">
        <f t="shared" si="81"/>
        <v>#REF!</v>
      </c>
      <c r="AG149" s="162" t="e">
        <f t="shared" si="81"/>
        <v>#REF!</v>
      </c>
      <c r="AH149" s="162" t="e">
        <f t="shared" si="81"/>
        <v>#REF!</v>
      </c>
      <c r="AI149" s="162" t="e">
        <f t="shared" si="81"/>
        <v>#REF!</v>
      </c>
      <c r="AJ149" s="162" t="e">
        <f t="shared" si="81"/>
        <v>#REF!</v>
      </c>
    </row>
    <row r="150" spans="1:38" ht="20.100000000000001" customHeight="1">
      <c r="A150" s="806" t="s">
        <v>276</v>
      </c>
      <c r="B150" s="791" t="s">
        <v>277</v>
      </c>
      <c r="C150" s="63"/>
      <c r="D150" s="73" t="s">
        <v>127</v>
      </c>
      <c r="E150" s="44">
        <v>26</v>
      </c>
      <c r="F150" s="798"/>
      <c r="G150" s="798"/>
      <c r="H150" s="826">
        <v>11000</v>
      </c>
      <c r="I150" s="79">
        <f>+IFERROR(VLOOKUP(D150,FCSTSDV!$C$2:$C$72,26,0),0)/'31.10'!E150</f>
        <v>0</v>
      </c>
      <c r="J150" s="115" t="e">
        <f t="array" ref="J150">+INDEX(FCSTSDV!$D$2:$L$72,MATCH('31.10'!$D150,FCSTSDV!$C$2:$C$72,0),MATCH('31.10'!J$3,FCSTSDV!$D$1:$L$1,0))/'31.10'!$E150</f>
        <v>#N/A</v>
      </c>
      <c r="K150" s="115" t="e">
        <f t="array" ref="K150">+INDEX(FCSTSDV!$D$2:$L$72,MATCH('31.10'!$D150,FCSTSDV!$C$2:$C$72,0),MATCH('31.10'!K$3,FCSTSDV!$D$1:$L$1,0))/'31.10'!$E150</f>
        <v>#N/A</v>
      </c>
      <c r="L150" s="115" t="e">
        <f t="array" ref="L150">+INDEX(FCSTSDV!$D$2:$L$72,MATCH('31.10'!$D150,FCSTSDV!$C$2:$C$72,0),MATCH('31.10'!L$3,FCSTSDV!$D$1:$L$1,0))/'31.10'!$E150</f>
        <v>#N/A</v>
      </c>
      <c r="M150" s="115" t="e">
        <f t="array" ref="M150">+INDEX(FCSTSDV!$D$2:$L$72,MATCH('31.10'!$D150,FCSTSDV!$C$2:$C$72,0),MATCH('31.10'!M$3,FCSTSDV!$D$1:$L$1,0))/'31.10'!$E150</f>
        <v>#N/A</v>
      </c>
      <c r="N150" s="115" t="e">
        <f t="array" ref="N150">+INDEX(FCSTSDV!$D$2:$L$72,MATCH('31.10'!$D150,FCSTSDV!$C$2:$C$72,0),MATCH('31.10'!N$3,FCSTSDV!$D$1:$L$1,0))/'31.10'!$E150</f>
        <v>#N/A</v>
      </c>
      <c r="O150" s="115" t="e">
        <f t="array" ref="O150">+INDEX(FCSTSDV!$D$2:$L$72,MATCH('31.10'!$D150,FCSTSDV!$C$2:$C$72,0),MATCH('31.10'!O$3,FCSTSDV!$D$1:$L$1,0))/'31.10'!$E150</f>
        <v>#N/A</v>
      </c>
      <c r="P150" s="115" t="e">
        <f t="array" ref="P150">+INDEX(FCSTSDV!$D$2:$L$72,MATCH('31.10'!$D150,FCSTSDV!$C$2:$C$72,0),MATCH('31.10'!P$3,FCSTSDV!$D$1:$L$1,0))/'31.10'!$E150</f>
        <v>#N/A</v>
      </c>
      <c r="Q150" s="115" t="e">
        <f t="array" ref="Q150">+INDEX(FCSTSDV!$D$2:$L$72,MATCH('31.10'!$D150,FCSTSDV!$C$2:$C$72,0),MATCH('31.10'!Q$3,FCSTSDV!$D$1:$L$1,0))/'31.10'!$E150</f>
        <v>#N/A</v>
      </c>
      <c r="R150" s="115" t="e">
        <f t="array" ref="R150">+INDEX(FCSTSDV!$D$2:$L$72,MATCH('31.10'!$D150,FCSTSDV!$C$2:$C$72,0),MATCH('31.10'!R$3,FCSTSDV!$D$1:$L$1,0))/'31.10'!$E150</f>
        <v>#N/A</v>
      </c>
      <c r="S150" s="115" t="e">
        <f t="array" ref="S150">+INDEX(FCSTSDV!$D$2:$L$72,MATCH('31.10'!$D150,FCSTSDV!$C$2:$C$72,0),MATCH('31.10'!S$3,FCSTSDV!$D$1:$L$1,0))/'31.10'!$E150</f>
        <v>#N/A</v>
      </c>
      <c r="T150" s="115" t="e">
        <f t="array" ref="T150">+INDEX(FCSTSDV!$D$2:$L$72,MATCH('31.10'!$D150,FCSTSDV!$C$2:$C$72,0),MATCH('31.10'!T$3,FCSTSDV!$D$1:$L$1,0))/'31.10'!$E150</f>
        <v>#N/A</v>
      </c>
      <c r="U150" s="115" t="e">
        <f t="array" ref="U150">+INDEX(FCSTSDV!$D$2:$L$72,MATCH('31.10'!$D150,FCSTSDV!$C$2:$C$72,0),MATCH('31.10'!U$3,FCSTSDV!$D$1:$L$1,0))/'31.10'!$E150</f>
        <v>#N/A</v>
      </c>
      <c r="V150" s="115" t="e">
        <f t="array" ref="V150">+INDEX(FCSTSDV!$D$2:$L$72,MATCH('31.10'!$D150,FCSTSDV!$C$2:$C$72,0),MATCH('31.10'!V$3,FCSTSDV!$D$1:$L$1,0))/'31.10'!$E150</f>
        <v>#N/A</v>
      </c>
      <c r="W150" s="115" t="e">
        <f t="array" ref="W150">+INDEX(FCSTSDV!$D$2:$L$72,MATCH('31.10'!$D150,FCSTSDV!$C$2:$C$72,0),MATCH('31.10'!W$3,FCSTSDV!$D$1:$L$1,0))/'31.10'!$E150</f>
        <v>#N/A</v>
      </c>
      <c r="X150" s="115" t="e">
        <f t="array" ref="X150">+INDEX(FCSTSDV!$D$2:$L$72,MATCH('31.10'!$D150,FCSTSDV!$C$2:$C$72,0),MATCH('31.10'!X$3,FCSTSDV!$D$1:$L$1,0))/'31.10'!$E150</f>
        <v>#N/A</v>
      </c>
      <c r="Y150" s="115" t="e">
        <f t="array" ref="Y150">+INDEX(FCSTSDV!$D$2:$L$72,MATCH('31.10'!$D150,FCSTSDV!$C$2:$C$72,0),MATCH('31.10'!Y$3,FCSTSDV!$D$1:$L$1,0))/'31.10'!$E150</f>
        <v>#N/A</v>
      </c>
      <c r="Z150" s="99">
        <f>+ROUND(IFERROR(INDEX(FCSTSDV!$D$2:$L$72,MATCH('31.10'!$D150,FCSTSDV!$C$2:$C$72,0),MATCH('31.10'!Z$3,FCSTSDV!$D$1:$L$1,0)),0)/'31.10'!$E150,1)</f>
        <v>0</v>
      </c>
      <c r="AA150" s="99">
        <f>+ROUND(IFERROR(INDEX(FCSTSDV!$D$2:$L$72,MATCH('31.10'!$D150,FCSTSDV!$C$2:$C$72,0),MATCH('31.10'!AA$3,FCSTSDV!$D$1:$L$1,0)),0)/'31.10'!$E150,1)</f>
        <v>0</v>
      </c>
      <c r="AB150" s="99">
        <f>+ROUND(IFERROR(INDEX(FCSTSDV!$D$2:$L$72,MATCH('31.10'!$D150,FCSTSDV!$C$2:$C$72,0),MATCH('31.10'!AB$3,FCSTSDV!$D$1:$L$1,0)),0)/'31.10'!$E150,1)</f>
        <v>0</v>
      </c>
      <c r="AC150" s="99">
        <f>+ROUND(IFERROR(INDEX(FCSTSDV!$D$2:$L$72,MATCH('31.10'!$D150,FCSTSDV!$C$2:$C$72,0),MATCH('31.10'!AC$3,FCSTSDV!$D$1:$L$1,0)),0)/'31.10'!$E150,1)</f>
        <v>0</v>
      </c>
      <c r="AD150" s="99">
        <f>+ROUND(IFERROR(INDEX(FCSTSDV!$D$2:$L$72,MATCH('31.10'!$D150,FCSTSDV!$C$2:$C$72,0),MATCH('31.10'!AD$3,FCSTSDV!$D$1:$L$1,0)),0)/'31.10'!$E150,1)</f>
        <v>0</v>
      </c>
      <c r="AE150" s="99" t="e">
        <f>+ROUND(INDEX(FCSTSDV!$D$2:$L$673,MATCH('31.10'!$D150,FCSTSDV!$C$2:$C$673,0),MATCH('31.10'!AE$3,FCSTSDV!$D$1:$L$1,0))/'31.10'!$E150,1)</f>
        <v>#N/A</v>
      </c>
      <c r="AF150" s="99" t="e">
        <f>+ROUND(INDEX(FCSTSDV!$D$2:$L$673,MATCH('31.10'!$D150,FCSTSDV!$C$2:$C$673,0),MATCH('31.10'!AF$3,FCSTSDV!$D$1:$L$1,0))/'31.10'!$E150,1)</f>
        <v>#N/A</v>
      </c>
      <c r="AG150" s="99" t="e">
        <f>+ROUND(INDEX(FCSTSDV!$D$2:$L$673,MATCH('31.10'!$D150,FCSTSDV!$C$2:$C$673,0),MATCH('31.10'!AG$3,FCSTSDV!$D$1:$L$1,0))/'31.10'!$E150,1)</f>
        <v>#N/A</v>
      </c>
      <c r="AH150" s="99" t="e">
        <f>+ROUND(INDEX(FCSTSDV!$D$2:$L$673,MATCH('31.10'!$D150,FCSTSDV!$C$2:$C$673,0),MATCH('31.10'!AH$3,FCSTSDV!$D$1:$L$1,0))/'31.10'!$E150,1)</f>
        <v>#N/A</v>
      </c>
      <c r="AI150" s="99" t="e">
        <f>+ROUND(INDEX(FCSTSDV!$D$2:$L$673,MATCH('31.10'!$D150,FCSTSDV!$C$2:$C$673,0),MATCH('31.10'!AI$3,FCSTSDV!$D$1:$L$1,0))/'31.10'!$E150,1)</f>
        <v>#N/A</v>
      </c>
      <c r="AJ150" s="117" t="e">
        <f>+ROUND(INDEX(FCSTSDV!$D$2:$L$673,MATCH('31.10'!$D150,FCSTSDV!$C$2:$C$673,0),MATCH('31.10'!AJ$3,FCSTSDV!$D$1:$L$1,0))/'31.10'!$E150,1)</f>
        <v>#N/A</v>
      </c>
    </row>
    <row r="151" spans="1:38" ht="20.100000000000001" customHeight="1">
      <c r="A151" s="807"/>
      <c r="B151" s="792"/>
      <c r="C151" s="60"/>
      <c r="D151" s="52" t="s">
        <v>153</v>
      </c>
      <c r="E151" s="53" t="s">
        <v>43</v>
      </c>
      <c r="F151" s="800"/>
      <c r="G151" s="800"/>
      <c r="H151" s="827"/>
      <c r="I151" s="87"/>
      <c r="J151" s="90" t="e">
        <f t="shared" ref="J151:Y151" si="82">$H150+$I150-J150</f>
        <v>#N/A</v>
      </c>
      <c r="K151" s="90" t="e">
        <f t="shared" si="82"/>
        <v>#N/A</v>
      </c>
      <c r="L151" s="90" t="e">
        <f t="shared" si="82"/>
        <v>#N/A</v>
      </c>
      <c r="M151" s="90" t="e">
        <f t="shared" si="82"/>
        <v>#N/A</v>
      </c>
      <c r="N151" s="90" t="e">
        <f t="shared" si="82"/>
        <v>#N/A</v>
      </c>
      <c r="O151" s="90" t="e">
        <f t="shared" si="82"/>
        <v>#N/A</v>
      </c>
      <c r="P151" s="90" t="e">
        <f t="shared" si="82"/>
        <v>#N/A</v>
      </c>
      <c r="Q151" s="90" t="e">
        <f t="shared" si="82"/>
        <v>#N/A</v>
      </c>
      <c r="R151" s="90" t="e">
        <f t="shared" si="82"/>
        <v>#N/A</v>
      </c>
      <c r="S151" s="90" t="e">
        <f t="shared" si="82"/>
        <v>#N/A</v>
      </c>
      <c r="T151" s="90" t="e">
        <f t="shared" si="82"/>
        <v>#N/A</v>
      </c>
      <c r="U151" s="90" t="e">
        <f t="shared" si="82"/>
        <v>#N/A</v>
      </c>
      <c r="V151" s="90" t="e">
        <f t="shared" si="82"/>
        <v>#N/A</v>
      </c>
      <c r="W151" s="90" t="e">
        <f t="shared" si="82"/>
        <v>#N/A</v>
      </c>
      <c r="X151" s="90" t="e">
        <f t="shared" si="82"/>
        <v>#N/A</v>
      </c>
      <c r="Y151" s="90" t="e">
        <f t="shared" si="82"/>
        <v>#N/A</v>
      </c>
      <c r="Z151" s="90" t="e">
        <f t="shared" ref="Z151:AJ151" si="83">+Y151-Z150</f>
        <v>#N/A</v>
      </c>
      <c r="AA151" s="90" t="e">
        <f t="shared" si="83"/>
        <v>#N/A</v>
      </c>
      <c r="AB151" s="90" t="e">
        <f t="shared" si="83"/>
        <v>#N/A</v>
      </c>
      <c r="AC151" s="90" t="e">
        <f t="shared" si="83"/>
        <v>#N/A</v>
      </c>
      <c r="AD151" s="90" t="e">
        <f t="shared" si="83"/>
        <v>#N/A</v>
      </c>
      <c r="AE151" s="90" t="e">
        <f t="shared" si="83"/>
        <v>#N/A</v>
      </c>
      <c r="AF151" s="90" t="e">
        <f t="shared" si="83"/>
        <v>#N/A</v>
      </c>
      <c r="AG151" s="90" t="e">
        <f t="shared" si="83"/>
        <v>#N/A</v>
      </c>
      <c r="AH151" s="90" t="e">
        <f t="shared" si="83"/>
        <v>#N/A</v>
      </c>
      <c r="AI151" s="90" t="e">
        <f t="shared" si="83"/>
        <v>#N/A</v>
      </c>
      <c r="AJ151" s="121" t="e">
        <f t="shared" si="83"/>
        <v>#N/A</v>
      </c>
    </row>
    <row r="152" spans="1:38" ht="20.100000000000001" customHeight="1">
      <c r="A152" s="813" t="s">
        <v>298</v>
      </c>
      <c r="B152" s="795" t="s">
        <v>279</v>
      </c>
      <c r="C152" s="50"/>
      <c r="D152" s="123" t="s">
        <v>280</v>
      </c>
      <c r="E152" s="47">
        <v>20</v>
      </c>
      <c r="F152" s="799"/>
      <c r="G152" s="799"/>
      <c r="H152" s="830" t="e">
        <f>+VLOOKUP(A152,#REF!,5,0)</f>
        <v>#REF!</v>
      </c>
      <c r="I152" s="91">
        <f>+IFERROR(VLOOKUP(D152,FCSTSDV!$C$2:$C$72,26,0),0)/'31.10'!E152</f>
        <v>0</v>
      </c>
      <c r="J152" s="106">
        <f>+IFERROR(INDEX(FCSTSDV!$D$2:$L$72,MATCH('31.10'!$D152,FCSTSDV!$C$2:$C$72,0),MATCH('31.10'!J$3,FCSTSDV!$D$1:$L$1,0))/'31.10'!$E152,0)</f>
        <v>0</v>
      </c>
      <c r="K152" s="106">
        <f>+IFERROR(INDEX(FCSTSDV!$D$2:$L$72,MATCH('31.10'!$D152,FCSTSDV!$C$2:$C$72,0),MATCH('31.10'!K$3,FCSTSDV!$D$1:$L$1,0))/'31.10'!$E152,0)</f>
        <v>0</v>
      </c>
      <c r="L152" s="106">
        <f>+IFERROR(INDEX(FCSTSDV!$D$2:$L$72,MATCH('31.10'!$D152,FCSTSDV!$C$2:$C$72,0),MATCH('31.10'!L$3,FCSTSDV!$D$1:$L$1,0))/'31.10'!$E152,0)</f>
        <v>0</v>
      </c>
      <c r="M152" s="106">
        <f>+IFERROR(INDEX(FCSTSDV!$D$2:$L$72,MATCH('31.10'!$D152,FCSTSDV!$C$2:$C$72,0),MATCH('31.10'!M$3,FCSTSDV!$D$1:$L$1,0))/'31.10'!$E152,0)</f>
        <v>0</v>
      </c>
      <c r="N152" s="106">
        <f>+IFERROR(INDEX(FCSTSDV!$D$2:$L$72,MATCH('31.10'!$D152,FCSTSDV!$C$2:$C$72,0),MATCH('31.10'!N$3,FCSTSDV!$D$1:$L$1,0))/'31.10'!$E152,0)</f>
        <v>0</v>
      </c>
      <c r="O152" s="106">
        <f>+IFERROR(INDEX(FCSTSDV!$D$2:$L$72,MATCH('31.10'!$D152,FCSTSDV!$C$2:$C$72,0),MATCH('31.10'!O$3,FCSTSDV!$D$1:$L$1,0))/'31.10'!$E152,0)</f>
        <v>0</v>
      </c>
      <c r="P152" s="106">
        <f>+IFERROR(INDEX(FCSTSDV!$D$2:$L$72,MATCH('31.10'!$D152,FCSTSDV!$C$2:$C$72,0),MATCH('31.10'!P$3,FCSTSDV!$D$1:$L$1,0))/'31.10'!$E152,0)</f>
        <v>0</v>
      </c>
      <c r="Q152" s="106">
        <f>+IFERROR(INDEX(FCSTSDV!$D$2:$L$72,MATCH('31.10'!$D152,FCSTSDV!$C$2:$C$72,0),MATCH('31.10'!Q$3,FCSTSDV!$D$1:$L$1,0))/'31.10'!$E152,0)</f>
        <v>0</v>
      </c>
      <c r="R152" s="106">
        <f>+IFERROR(INDEX(FCSTSDV!$D$2:$L$72,MATCH('31.10'!$D152,FCSTSDV!$C$2:$C$72,0),MATCH('31.10'!R$3,FCSTSDV!$D$1:$L$1,0))/'31.10'!$E152,0)</f>
        <v>0</v>
      </c>
      <c r="S152" s="106">
        <f>+IFERROR(INDEX(FCSTSDV!$D$2:$L$72,MATCH('31.10'!$D152,FCSTSDV!$C$2:$C$72,0),MATCH('31.10'!S$3,FCSTSDV!$D$1:$L$1,0))/'31.10'!$E152,0)</f>
        <v>0</v>
      </c>
      <c r="T152" s="106">
        <f>+IFERROR(INDEX(FCSTSDV!$D$2:$L$72,MATCH('31.10'!$D152,FCSTSDV!$C$2:$C$72,0),MATCH('31.10'!T$3,FCSTSDV!$D$1:$L$1,0))/'31.10'!$E152,0)</f>
        <v>0</v>
      </c>
      <c r="U152" s="106">
        <f>+IFERROR(INDEX(FCSTSDV!$D$2:$L$72,MATCH('31.10'!$D152,FCSTSDV!$C$2:$C$72,0),MATCH('31.10'!U$3,FCSTSDV!$D$1:$L$1,0))/'31.10'!$E152,0)</f>
        <v>0</v>
      </c>
      <c r="V152" s="106">
        <f>+IFERROR(INDEX(FCSTSDV!$D$2:$L$72,MATCH('31.10'!$D152,FCSTSDV!$C$2:$C$72,0),MATCH('31.10'!V$3,FCSTSDV!$D$1:$L$1,0))/'31.10'!$E152,0)</f>
        <v>0</v>
      </c>
      <c r="W152" s="106">
        <f>+IFERROR(INDEX(FCSTSDV!$D$2:$L$72,MATCH('31.10'!$D152,FCSTSDV!$C$2:$C$72,0),MATCH('31.10'!W$3,FCSTSDV!$D$1:$L$1,0))/'31.10'!$E152,0)</f>
        <v>0</v>
      </c>
      <c r="X152" s="106">
        <f>+IFERROR(INDEX(FCSTSDV!$D$2:$L$72,MATCH('31.10'!$D152,FCSTSDV!$C$2:$C$72,0),MATCH('31.10'!X$3,FCSTSDV!$D$1:$L$1,0))/'31.10'!$E152,0)</f>
        <v>0</v>
      </c>
      <c r="Y152" s="106">
        <f>+IFERROR(INDEX(FCSTSDV!$D$2:$L$72,MATCH('31.10'!$D152,FCSTSDV!$C$2:$C$72,0),MATCH('31.10'!Y$3,FCSTSDV!$D$1:$L$1,0))/'31.10'!$E152,0)</f>
        <v>0</v>
      </c>
      <c r="Z152" s="106">
        <f>+IFERROR(INDEX(FCSTSDV!$D$2:$L$72,MATCH('31.10'!$D152,FCSTSDV!$C$2:$C$72,0),MATCH('31.10'!Z$3,FCSTSDV!$D$1:$L$1,0))/'31.10'!$E152,0)</f>
        <v>0</v>
      </c>
      <c r="AA152" s="106">
        <f>+IFERROR(INDEX(FCSTSDV!$D$2:$L$72,MATCH('31.10'!$D152,FCSTSDV!$C$2:$C$72,0),MATCH('31.10'!AA$3,FCSTSDV!$D$1:$L$1,0))/'31.10'!$E152,0)</f>
        <v>0</v>
      </c>
      <c r="AB152" s="106">
        <f>+IFERROR(INDEX(FCSTSDV!$D$2:$L$72,MATCH('31.10'!$D152,FCSTSDV!$C$2:$C$72,0),MATCH('31.10'!AB$3,FCSTSDV!$D$1:$L$1,0))/'31.10'!$E152,0)</f>
        <v>0</v>
      </c>
      <c r="AC152" s="106">
        <f>+IFERROR(INDEX(FCSTSDV!$D$2:$L$72,MATCH('31.10'!$D152,FCSTSDV!$C$2:$C$72,0),MATCH('31.10'!AC$3,FCSTSDV!$D$1:$L$1,0))/'31.10'!$E152,0)</f>
        <v>0</v>
      </c>
      <c r="AD152" s="106">
        <f>+IFERROR(INDEX(FCSTSDV!$D$2:$L$72,MATCH('31.10'!$D152,FCSTSDV!$C$2:$C$72,0),MATCH('31.10'!AD$3,FCSTSDV!$D$1:$L$1,0))/'31.10'!$E152,0)</f>
        <v>0</v>
      </c>
      <c r="AE152" s="106">
        <f>+ROUND(IFERROR(INDEX(FCSTSDV!$D$2:$L$673,MATCH('31.10'!$D152,FCSTSDV!$C$2:$C$673,0),MATCH('31.10'!AE$3,FCSTSDV!$D$1:$L$1,0))/'31.10'!$E152,0),1)</f>
        <v>0</v>
      </c>
      <c r="AF152" s="106">
        <f>+ROUND(IFERROR(INDEX(FCSTSDV!$D$2:$L$673,MATCH('31.10'!$D152,FCSTSDV!$C$2:$C$673,0),MATCH('31.10'!AF$3,FCSTSDV!$D$1:$L$1,0))/'31.10'!$E152,0),1)</f>
        <v>0</v>
      </c>
      <c r="AG152" s="106">
        <f>+ROUND(IFERROR(INDEX(FCSTSDV!$D$2:$L$673,MATCH('31.10'!$D152,FCSTSDV!$C$2:$C$673,0),MATCH('31.10'!AG$3,FCSTSDV!$D$1:$L$1,0))/'31.10'!$E152,0),1)</f>
        <v>0</v>
      </c>
      <c r="AH152" s="106">
        <f>+ROUND(IFERROR(INDEX(FCSTSDV!$D$2:$L$673,MATCH('31.10'!$D152,FCSTSDV!$C$2:$C$673,0),MATCH('31.10'!AH$3,FCSTSDV!$D$1:$L$1,0))/'31.10'!$E152,0),1)</f>
        <v>0</v>
      </c>
      <c r="AI152" s="106">
        <f>+ROUND(IFERROR(INDEX(FCSTSDV!$D$2:$L$673,MATCH('31.10'!$D152,FCSTSDV!$C$2:$C$673,0),MATCH('31.10'!AI$3,FCSTSDV!$D$1:$L$1,0))/'31.10'!$E152,0),1)</f>
        <v>0</v>
      </c>
      <c r="AJ152" s="106">
        <f>+ROUND(IFERROR(INDEX(FCSTSDV!$D$2:$L$673,MATCH('31.10'!$D152,FCSTSDV!$C$2:$C$673,0),MATCH('31.10'!AJ$3,FCSTSDV!$D$1:$L$1,0))/'31.10'!$E152,0),1)</f>
        <v>0</v>
      </c>
    </row>
    <row r="153" spans="1:38" ht="20.100000000000001" customHeight="1">
      <c r="A153" s="813"/>
      <c r="B153" s="795"/>
      <c r="C153" s="60"/>
      <c r="D153" s="128" t="s">
        <v>128</v>
      </c>
      <c r="E153" s="129">
        <v>20</v>
      </c>
      <c r="F153" s="799"/>
      <c r="G153" s="799"/>
      <c r="H153" s="830"/>
      <c r="I153" s="81">
        <f>+IFERROR(VLOOKUP(D153,FCSTSDV!$C$2:$C$72,26,0),0)/'31.10'!E153</f>
        <v>0</v>
      </c>
      <c r="J153" s="114" t="e">
        <f t="array" ref="J153">+INDEX(FCSTSDV!$D$2:$L$72,MATCH('31.10'!$D153,FCSTSDV!$C$2:$C$72,0),MATCH('31.10'!J$3,FCSTSDV!$D$1:$L$1,0))/'31.10'!$E153</f>
        <v>#N/A</v>
      </c>
      <c r="K153" s="114" t="e">
        <f t="array" ref="K153">+INDEX(FCSTSDV!$D$2:$L$72,MATCH('31.10'!$D153,FCSTSDV!$C$2:$C$72,0),MATCH('31.10'!K$3,FCSTSDV!$D$1:$L$1,0))/'31.10'!$E153</f>
        <v>#N/A</v>
      </c>
      <c r="L153" s="114" t="e">
        <f t="array" ref="L153">+INDEX(FCSTSDV!$D$2:$L$72,MATCH('31.10'!$D153,FCSTSDV!$C$2:$C$72,0),MATCH('31.10'!L$3,FCSTSDV!$D$1:$L$1,0))/'31.10'!$E153</f>
        <v>#N/A</v>
      </c>
      <c r="M153" s="114" t="e">
        <f t="array" ref="M153">+INDEX(FCSTSDV!$D$2:$L$72,MATCH('31.10'!$D153,FCSTSDV!$C$2:$C$72,0),MATCH('31.10'!M$3,FCSTSDV!$D$1:$L$1,0))/'31.10'!$E153</f>
        <v>#N/A</v>
      </c>
      <c r="N153" s="114" t="e">
        <f t="array" ref="N153">+INDEX(FCSTSDV!$D$2:$L$72,MATCH('31.10'!$D153,FCSTSDV!$C$2:$C$72,0),MATCH('31.10'!N$3,FCSTSDV!$D$1:$L$1,0))/'31.10'!$E153</f>
        <v>#N/A</v>
      </c>
      <c r="O153" s="114" t="e">
        <f t="array" ref="O153">+INDEX(FCSTSDV!$D$2:$L$72,MATCH('31.10'!$D153,FCSTSDV!$C$2:$C$72,0),MATCH('31.10'!O$3,FCSTSDV!$D$1:$L$1,0))/'31.10'!$E153</f>
        <v>#N/A</v>
      </c>
      <c r="P153" s="114" t="e">
        <f t="array" ref="P153">+INDEX(FCSTSDV!$D$2:$L$72,MATCH('31.10'!$D153,FCSTSDV!$C$2:$C$72,0),MATCH('31.10'!P$3,FCSTSDV!$D$1:$L$1,0))/'31.10'!$E153</f>
        <v>#N/A</v>
      </c>
      <c r="Q153" s="114" t="e">
        <f t="array" ref="Q153">+INDEX(FCSTSDV!$D$2:$L$72,MATCH('31.10'!$D153,FCSTSDV!$C$2:$C$72,0),MATCH('31.10'!Q$3,FCSTSDV!$D$1:$L$1,0))/'31.10'!$E153</f>
        <v>#N/A</v>
      </c>
      <c r="R153" s="114" t="e">
        <f t="array" ref="R153">+INDEX(FCSTSDV!$D$2:$L$72,MATCH('31.10'!$D153,FCSTSDV!$C$2:$C$72,0),MATCH('31.10'!R$3,FCSTSDV!$D$1:$L$1,0))/'31.10'!$E153</f>
        <v>#N/A</v>
      </c>
      <c r="S153" s="114" t="e">
        <f t="array" ref="S153">+INDEX(FCSTSDV!$D$2:$L$72,MATCH('31.10'!$D153,FCSTSDV!$C$2:$C$72,0),MATCH('31.10'!S$3,FCSTSDV!$D$1:$L$1,0))/'31.10'!$E153</f>
        <v>#N/A</v>
      </c>
      <c r="T153" s="114" t="e">
        <f t="array" ref="T153">+INDEX(FCSTSDV!$D$2:$L$72,MATCH('31.10'!$D153,FCSTSDV!$C$2:$C$72,0),MATCH('31.10'!T$3,FCSTSDV!$D$1:$L$1,0))/'31.10'!$E153</f>
        <v>#N/A</v>
      </c>
      <c r="U153" s="114" t="e">
        <f t="array" ref="U153">+INDEX(FCSTSDV!$D$2:$L$72,MATCH('31.10'!$D153,FCSTSDV!$C$2:$C$72,0),MATCH('31.10'!U$3,FCSTSDV!$D$1:$L$1,0))/'31.10'!$E153</f>
        <v>#N/A</v>
      </c>
      <c r="V153" s="114" t="e">
        <f t="array" ref="V153">+INDEX(FCSTSDV!$D$2:$L$72,MATCH('31.10'!$D153,FCSTSDV!$C$2:$C$72,0),MATCH('31.10'!V$3,FCSTSDV!$D$1:$L$1,0))/'31.10'!$E153</f>
        <v>#N/A</v>
      </c>
      <c r="W153" s="114" t="e">
        <f t="array" ref="W153">+INDEX(FCSTSDV!$D$2:$L$72,MATCH('31.10'!$D153,FCSTSDV!$C$2:$C$72,0),MATCH('31.10'!W$3,FCSTSDV!$D$1:$L$1,0))/'31.10'!$E153</f>
        <v>#N/A</v>
      </c>
      <c r="X153" s="114" t="e">
        <f t="array" ref="X153">+INDEX(FCSTSDV!$D$2:$L$72,MATCH('31.10'!$D153,FCSTSDV!$C$2:$C$72,0),MATCH('31.10'!X$3,FCSTSDV!$D$1:$L$1,0))/'31.10'!$E153</f>
        <v>#N/A</v>
      </c>
      <c r="Y153" s="114" t="e">
        <f t="array" ref="Y153">+INDEX(FCSTSDV!$D$2:$L$72,MATCH('31.10'!$D153,FCSTSDV!$C$2:$C$72,0),MATCH('31.10'!Y$3,FCSTSDV!$D$1:$L$1,0))/'31.10'!$E153</f>
        <v>#N/A</v>
      </c>
      <c r="Z153" s="106">
        <f>+ROUND(IFERROR(INDEX(FCSTSDV!$D$2:$L$72,MATCH('31.10'!$D153,FCSTSDV!$C$2:$C$72,0),MATCH('31.10'!Z$3,FCSTSDV!$D$1:$L$1,0)),0)/'31.10'!$E153,1)</f>
        <v>0</v>
      </c>
      <c r="AA153" s="106">
        <f>+ROUND(IFERROR(INDEX(FCSTSDV!$D$2:$L$72,MATCH('31.10'!$D153,FCSTSDV!$C$2:$C$72,0),MATCH('31.10'!AA$3,FCSTSDV!$D$1:$L$1,0)),0)/'31.10'!$E153,1)</f>
        <v>0</v>
      </c>
      <c r="AB153" s="106">
        <f>+ROUND(IFERROR(INDEX(FCSTSDV!$D$2:$L$72,MATCH('31.10'!$D153,FCSTSDV!$C$2:$C$72,0),MATCH('31.10'!AB$3,FCSTSDV!$D$1:$L$1,0)),0)/'31.10'!$E153,1)</f>
        <v>0</v>
      </c>
      <c r="AC153" s="106">
        <f>+ROUND(IFERROR(INDEX(FCSTSDV!$D$2:$L$72,MATCH('31.10'!$D153,FCSTSDV!$C$2:$C$72,0),MATCH('31.10'!AC$3,FCSTSDV!$D$1:$L$1,0)),0)/'31.10'!$E153,1)</f>
        <v>0</v>
      </c>
      <c r="AD153" s="106">
        <f>+ROUND(IFERROR(INDEX(FCSTSDV!$D$2:$L$72,MATCH('31.10'!$D153,FCSTSDV!$C$2:$C$72,0),MATCH('31.10'!AD$3,FCSTSDV!$D$1:$L$1,0)),0)/'31.10'!$E153,1)</f>
        <v>0</v>
      </c>
      <c r="AE153" s="106" t="e">
        <f>+ROUND(INDEX(FCSTSDV!$D$2:$L$673,MATCH('31.10'!$D153,FCSTSDV!$C$2:$C$673,0),MATCH('31.10'!AE$3,FCSTSDV!$D$1:$L$1,0))/'31.10'!$E153,1)</f>
        <v>#N/A</v>
      </c>
      <c r="AF153" s="106" t="e">
        <f>+ROUND(INDEX(FCSTSDV!$D$2:$L$673,MATCH('31.10'!$D153,FCSTSDV!$C$2:$C$673,0),MATCH('31.10'!AF$3,FCSTSDV!$D$1:$L$1,0))/'31.10'!$E153,1)</f>
        <v>#N/A</v>
      </c>
      <c r="AG153" s="106" t="e">
        <f>+ROUND(INDEX(FCSTSDV!$D$2:$L$673,MATCH('31.10'!$D153,FCSTSDV!$C$2:$C$673,0),MATCH('31.10'!AG$3,FCSTSDV!$D$1:$L$1,0))/'31.10'!$E153,1)</f>
        <v>#N/A</v>
      </c>
      <c r="AH153" s="106" t="e">
        <f>+ROUND(INDEX(FCSTSDV!$D$2:$L$673,MATCH('31.10'!$D153,FCSTSDV!$C$2:$C$673,0),MATCH('31.10'!AH$3,FCSTSDV!$D$1:$L$1,0))/'31.10'!$E153,1)</f>
        <v>#N/A</v>
      </c>
      <c r="AI153" s="106" t="e">
        <f>+ROUND(INDEX(FCSTSDV!$D$2:$L$673,MATCH('31.10'!$D153,FCSTSDV!$C$2:$C$673,0),MATCH('31.10'!AI$3,FCSTSDV!$D$1:$L$1,0))/'31.10'!$E153,1)</f>
        <v>#N/A</v>
      </c>
      <c r="AJ153" s="106" t="e">
        <f>+ROUND(INDEX(FCSTSDV!$D$2:$L$673,MATCH('31.10'!$D153,FCSTSDV!$C$2:$C$673,0),MATCH('31.10'!AJ$3,FCSTSDV!$D$1:$L$1,0))/'31.10'!$E153,1)</f>
        <v>#N/A</v>
      </c>
    </row>
    <row r="154" spans="1:38" ht="20.100000000000001" customHeight="1">
      <c r="A154" s="807"/>
      <c r="B154" s="792"/>
      <c r="C154" s="16"/>
      <c r="D154" s="52" t="s">
        <v>153</v>
      </c>
      <c r="E154" s="53" t="s">
        <v>43</v>
      </c>
      <c r="F154" s="800"/>
      <c r="G154" s="800"/>
      <c r="H154" s="827"/>
      <c r="I154" s="87">
        <f>+SUM(I152:I153)</f>
        <v>0</v>
      </c>
      <c r="J154" s="90" t="e">
        <f>+$H152+$I154-SUM(J152:J153)</f>
        <v>#REF!</v>
      </c>
      <c r="K154" s="90" t="e">
        <f>+$H152+$I154-SUM(K152:K153)</f>
        <v>#REF!</v>
      </c>
      <c r="L154" s="90" t="e">
        <f>+$H152+$I154-SUM(L152:L153)</f>
        <v>#REF!</v>
      </c>
      <c r="M154" s="90" t="e">
        <f>+$H152+$I154-SUM(M152:M153)</f>
        <v>#REF!</v>
      </c>
      <c r="N154" s="90" t="e">
        <f t="shared" ref="N154:Y154" si="84">+$H152+$I154-SUM(N152:N153)</f>
        <v>#REF!</v>
      </c>
      <c r="O154" s="90" t="e">
        <f t="shared" si="84"/>
        <v>#REF!</v>
      </c>
      <c r="P154" s="90" t="e">
        <f t="shared" si="84"/>
        <v>#REF!</v>
      </c>
      <c r="Q154" s="90" t="e">
        <f t="shared" si="84"/>
        <v>#REF!</v>
      </c>
      <c r="R154" s="90" t="e">
        <f t="shared" si="84"/>
        <v>#REF!</v>
      </c>
      <c r="S154" s="90" t="e">
        <f t="shared" si="84"/>
        <v>#REF!</v>
      </c>
      <c r="T154" s="90" t="e">
        <f t="shared" si="84"/>
        <v>#REF!</v>
      </c>
      <c r="U154" s="90" t="e">
        <f t="shared" si="84"/>
        <v>#REF!</v>
      </c>
      <c r="V154" s="90" t="e">
        <f t="shared" si="84"/>
        <v>#REF!</v>
      </c>
      <c r="W154" s="90" t="e">
        <f t="shared" si="84"/>
        <v>#REF!</v>
      </c>
      <c r="X154" s="90" t="e">
        <f t="shared" si="84"/>
        <v>#REF!</v>
      </c>
      <c r="Y154" s="90" t="e">
        <f t="shared" si="84"/>
        <v>#REF!</v>
      </c>
      <c r="Z154" s="90" t="e">
        <f>+Y154-SUM(Z152:Z153)</f>
        <v>#REF!</v>
      </c>
      <c r="AA154" s="90" t="e">
        <f>+Z154-SUM(AA152:AA153)</f>
        <v>#REF!</v>
      </c>
      <c r="AB154" s="90" t="e">
        <f t="shared" ref="AB154:AJ154" si="85">+AA154-SUM(AB152:AB153)</f>
        <v>#REF!</v>
      </c>
      <c r="AC154" s="90" t="e">
        <f t="shared" si="85"/>
        <v>#REF!</v>
      </c>
      <c r="AD154" s="90" t="e">
        <f t="shared" si="85"/>
        <v>#REF!</v>
      </c>
      <c r="AE154" s="90" t="e">
        <f t="shared" si="85"/>
        <v>#REF!</v>
      </c>
      <c r="AF154" s="90" t="e">
        <f t="shared" si="85"/>
        <v>#REF!</v>
      </c>
      <c r="AG154" s="90" t="e">
        <f t="shared" si="85"/>
        <v>#REF!</v>
      </c>
      <c r="AH154" s="90" t="e">
        <f t="shared" si="85"/>
        <v>#REF!</v>
      </c>
      <c r="AI154" s="90" t="e">
        <f t="shared" si="85"/>
        <v>#REF!</v>
      </c>
      <c r="AJ154" s="90" t="e">
        <f t="shared" si="85"/>
        <v>#REF!</v>
      </c>
    </row>
    <row r="155" spans="1:38" ht="20.100000000000001" customHeight="1">
      <c r="A155" s="824" t="s">
        <v>282</v>
      </c>
      <c r="B155" s="795" t="s">
        <v>279</v>
      </c>
      <c r="C155" s="260"/>
      <c r="D155" s="123" t="s">
        <v>41</v>
      </c>
      <c r="E155" s="47">
        <v>100</v>
      </c>
      <c r="F155" s="799"/>
      <c r="G155" s="854"/>
      <c r="H155" s="826">
        <f>12900-H161</f>
        <v>6400</v>
      </c>
      <c r="I155" s="91">
        <v>400</v>
      </c>
      <c r="J155" s="676">
        <f>+ROUND(IFERROR(INDEX(FCSTSDV!$D$2:$L$72,MATCH('31.10'!$D155,FCSTSDV!$C$2:$C$72,0),MATCH('31.10'!J$3,FCSTSDV!$D$1:$L$1,0)),0)/'31.10'!$E155,1)</f>
        <v>0</v>
      </c>
      <c r="K155" s="676">
        <f>+ROUND(IFERROR(INDEX(FCSTSDV!$D$2:$L$72,MATCH('31.10'!$D155,FCSTSDV!$C$2:$C$72,0),MATCH('31.10'!K$3,FCSTSDV!$D$1:$L$1,0)),0)/'31.10'!$E155,1)</f>
        <v>0</v>
      </c>
      <c r="L155" s="676">
        <f>+ROUND(IFERROR(INDEX(FCSTSDV!$D$2:$L$72,MATCH('31.10'!$D155,FCSTSDV!$C$2:$C$72,0),MATCH('31.10'!L$3,FCSTSDV!$D$1:$L$1,0)),0)/'31.10'!$E155,1)</f>
        <v>0</v>
      </c>
      <c r="M155" s="676">
        <f>+ROUND(IFERROR(INDEX(FCSTSDV!$D$2:$L$72,MATCH('31.10'!$D155,FCSTSDV!$C$2:$C$72,0),MATCH('31.10'!M$3,FCSTSDV!$D$1:$L$1,0)),0)/'31.10'!$E155,1)</f>
        <v>0</v>
      </c>
      <c r="N155" s="676">
        <f>+ROUND(IFERROR(INDEX(FCSTSDV!$D$2:$L$72,MATCH('31.10'!$D155,FCSTSDV!$C$2:$C$72,0),MATCH('31.10'!N$3,FCSTSDV!$D$1:$L$1,0)),0)/'31.10'!$E155,1)</f>
        <v>0</v>
      </c>
      <c r="O155" s="106">
        <f>+ROUND(IFERROR(INDEX(FCSTSDV!$D$2:$L$72,MATCH('31.10'!$D155,FCSTSDV!$C$2:$C$72,0),MATCH('31.10'!O$3,FCSTSDV!$D$1:$L$1,0)),0)/'31.10'!$E155,1)</f>
        <v>0</v>
      </c>
      <c r="P155" s="106">
        <f>+ROUND(IFERROR(INDEX(FCSTSDV!$D$2:$L$72,MATCH('31.10'!$D155,FCSTSDV!$C$2:$C$72,0),MATCH('31.10'!P$3,FCSTSDV!$D$1:$L$1,0)),0)/'31.10'!$E155,1)</f>
        <v>0</v>
      </c>
      <c r="Q155" s="106">
        <f>+ROUND(IFERROR(INDEX(FCSTSDV!$D$2:$L$72,MATCH('31.10'!$D155,FCSTSDV!$C$2:$C$72,0),MATCH('31.10'!Q$3,FCSTSDV!$D$1:$L$1,0)),0)/'31.10'!$E155,1)</f>
        <v>0</v>
      </c>
      <c r="R155" s="106">
        <f>+ROUND(IFERROR(INDEX(FCSTSDV!$D$2:$L$72,MATCH('31.10'!$D155,FCSTSDV!$C$2:$C$72,0),MATCH('31.10'!R$3,FCSTSDV!$D$1:$L$1,0)),0)/'31.10'!$E155,1)</f>
        <v>0</v>
      </c>
      <c r="S155" s="106">
        <f>+ROUND(IFERROR(INDEX(FCSTSDV!$D$2:$L$72,MATCH('31.10'!$D155,FCSTSDV!$C$2:$C$72,0),MATCH('31.10'!S$3,FCSTSDV!$D$1:$L$1,0)),0)/'31.10'!$E155,1)</f>
        <v>0</v>
      </c>
      <c r="T155" s="106">
        <f>+ROUND(IFERROR(INDEX(FCSTSDV!$D$2:$L$72,MATCH('31.10'!$D155,FCSTSDV!$C$2:$C$72,0),MATCH('31.10'!T$3,FCSTSDV!$D$1:$L$1,0)),0)/'31.10'!$E155,1)</f>
        <v>0</v>
      </c>
      <c r="U155" s="106">
        <f>+ROUND(IFERROR(INDEX(FCSTSDV!$D$2:$L$72,MATCH('31.10'!$D155,FCSTSDV!$C$2:$C$72,0),MATCH('31.10'!U$3,FCSTSDV!$D$1:$L$1,0)),0)/'31.10'!$E155,1)</f>
        <v>0</v>
      </c>
      <c r="V155" s="106">
        <f>+ROUND(IFERROR(INDEX(FCSTSDV!$D$2:$L$72,MATCH('31.10'!$D155,FCSTSDV!$C$2:$C$72,0),MATCH('31.10'!V$3,FCSTSDV!$D$1:$L$1,0)),0)/'31.10'!$E155,1)</f>
        <v>0</v>
      </c>
      <c r="W155" s="106">
        <f>+ROUND(IFERROR(INDEX(FCSTSDV!$D$2:$L$72,MATCH('31.10'!$D155,FCSTSDV!$C$2:$C$72,0),MATCH('31.10'!W$3,FCSTSDV!$D$1:$L$1,0)),0)/'31.10'!$E155,1)</f>
        <v>0</v>
      </c>
      <c r="X155" s="106">
        <f>+ROUND(IFERROR(INDEX(FCSTSDV!$D$2:$L$72,MATCH('31.10'!$D155,FCSTSDV!$C$2:$C$72,0),MATCH('31.10'!X$3,FCSTSDV!$D$1:$L$1,0)),0)/'31.10'!$E155,1)</f>
        <v>0</v>
      </c>
      <c r="Y155" s="106">
        <f>+ROUND(IFERROR(INDEX(FCSTSDV!$D$2:$L$72,MATCH('31.10'!$D155,FCSTSDV!$C$2:$C$72,0),MATCH('31.10'!Y$3,FCSTSDV!$D$1:$L$1,0)),0)/'31.10'!$E155,1)</f>
        <v>0</v>
      </c>
      <c r="Z155" s="92" t="e">
        <f>+ROUND(INDEX(FCSTSDV!$D$2:$L$673,MATCH('31.10'!$D155,FCSTSDV!$C$2:$C$673,0),MATCH('31.10'!Z$3,FCSTSDV!$D$1:$L$1,0))/'31.10'!$E155,1)</f>
        <v>#N/A</v>
      </c>
      <c r="AA155" s="92" t="e">
        <f>+ROUND(INDEX(FCSTSDV!$D$2:$L$673,MATCH('31.10'!$D155,FCSTSDV!$C$2:$C$673,0),MATCH('31.10'!AA$3,FCSTSDV!$D$1:$L$1,0))/'31.10'!$E155,1)</f>
        <v>#N/A</v>
      </c>
      <c r="AB155" s="92" t="e">
        <f>+ROUND(INDEX(FCSTSDV!$D$2:$L$673,MATCH('31.10'!$D155,FCSTSDV!$C$2:$C$673,0),MATCH('31.10'!AB$3,FCSTSDV!$D$1:$L$1,0))/'31.10'!$E155,1)</f>
        <v>#N/A</v>
      </c>
      <c r="AC155" s="92" t="e">
        <f>+ROUND(INDEX(FCSTSDV!$D$2:$L$673,MATCH('31.10'!$D155,FCSTSDV!$C$2:$C$673,0),MATCH('31.10'!AC$3,FCSTSDV!$D$1:$L$1,0))/'31.10'!$E155,1)</f>
        <v>#N/A</v>
      </c>
      <c r="AD155" s="92" t="e">
        <f>+ROUND(INDEX(FCSTSDV!$D$2:$L$673,MATCH('31.10'!$D155,FCSTSDV!$C$2:$C$673,0),MATCH('31.10'!AD$3,FCSTSDV!$D$1:$L$1,0))/'31.10'!$E155,1)</f>
        <v>#N/A</v>
      </c>
      <c r="AE155" s="92" t="e">
        <f>+ROUND(INDEX(FCSTSDV!$D$2:$L$673,MATCH('31.10'!$D155,FCSTSDV!$C$2:$C$673,0),MATCH('31.10'!AE$3,FCSTSDV!$D$1:$L$1,0))/'31.10'!$E155,1)</f>
        <v>#N/A</v>
      </c>
      <c r="AF155" s="92" t="e">
        <f>+ROUND(INDEX(FCSTSDV!$D$2:$L$673,MATCH('31.10'!$D155,FCSTSDV!$C$2:$C$673,0),MATCH('31.10'!AF$3,FCSTSDV!$D$1:$L$1,0))/'31.10'!$E155,1)</f>
        <v>#N/A</v>
      </c>
      <c r="AG155" s="92" t="e">
        <f>+ROUND(INDEX(FCSTSDV!$D$2:$L$673,MATCH('31.10'!$D155,FCSTSDV!$C$2:$C$673,0),MATCH('31.10'!AG$3,FCSTSDV!$D$1:$L$1,0))/'31.10'!$E155,1)</f>
        <v>#N/A</v>
      </c>
      <c r="AH155" s="92" t="e">
        <f>+ROUND(INDEX(FCSTSDV!$D$2:$L$673,MATCH('31.10'!$D155,FCSTSDV!$C$2:$C$673,0),MATCH('31.10'!AH$3,FCSTSDV!$D$1:$L$1,0))/'31.10'!$E155,1)</f>
        <v>#N/A</v>
      </c>
      <c r="AI155" s="92" t="e">
        <f>+ROUND(INDEX(FCSTSDV!$D$2:$L$673,MATCH('31.10'!$D155,FCSTSDV!$C$2:$C$673,0),MATCH('31.10'!AI$3,FCSTSDV!$D$1:$L$1,0))/'31.10'!$E155,1)</f>
        <v>#N/A</v>
      </c>
      <c r="AJ155" s="92" t="e">
        <f>+ROUND(INDEX(FCSTSDV!$D$2:$L$673,MATCH('31.10'!$D155,FCSTSDV!$C$2:$C$673,0),MATCH('31.10'!AJ$3,FCSTSDV!$D$1:$L$1,0))/'31.10'!$E155,1)</f>
        <v>#N/A</v>
      </c>
    </row>
    <row r="156" spans="1:38" ht="20.100000000000001" customHeight="1">
      <c r="A156" s="807"/>
      <c r="B156" s="792"/>
      <c r="C156" s="264"/>
      <c r="D156" s="52" t="s">
        <v>153</v>
      </c>
      <c r="E156" s="53" t="s">
        <v>43</v>
      </c>
      <c r="F156" s="800"/>
      <c r="G156" s="855"/>
      <c r="H156" s="827"/>
      <c r="I156" s="175">
        <f>+I155</f>
        <v>400</v>
      </c>
      <c r="J156" s="677" t="e">
        <f>$H155+#REF!-J155</f>
        <v>#REF!</v>
      </c>
      <c r="K156" s="677" t="e">
        <f>$H155+#REF!-K155</f>
        <v>#REF!</v>
      </c>
      <c r="L156" s="677" t="e">
        <f>$H155+#REF!-L155</f>
        <v>#REF!</v>
      </c>
      <c r="M156" s="677" t="e">
        <f>$H155+#REF!-M155</f>
        <v>#REF!</v>
      </c>
      <c r="N156" s="677" t="e">
        <f>$H155+#REF!-N155</f>
        <v>#REF!</v>
      </c>
      <c r="O156" s="186" t="e">
        <f>$H155+#REF!-O155</f>
        <v>#REF!</v>
      </c>
      <c r="P156" s="186" t="e">
        <f>$H155+#REF!-P155</f>
        <v>#REF!</v>
      </c>
      <c r="Q156" s="186" t="e">
        <f>$H155+#REF!-Q155</f>
        <v>#REF!</v>
      </c>
      <c r="R156" s="186" t="e">
        <f>$H155+#REF!-R155</f>
        <v>#REF!</v>
      </c>
      <c r="S156" s="186" t="e">
        <f>$H155+#REF!-S155</f>
        <v>#REF!</v>
      </c>
      <c r="T156" s="186" t="e">
        <f>$H155+#REF!-T155</f>
        <v>#REF!</v>
      </c>
      <c r="U156" s="186">
        <f>$H155+$IU151153</f>
        <v>6400</v>
      </c>
      <c r="V156" s="186">
        <f>$H155+$IU151153</f>
        <v>6400</v>
      </c>
      <c r="W156" s="186">
        <f>$H155+$I155-W155</f>
        <v>6800</v>
      </c>
      <c r="X156" s="186">
        <f>$H155+$I155-X155</f>
        <v>6800</v>
      </c>
      <c r="Y156" s="186">
        <f>$H155+$I155-Y155</f>
        <v>6800</v>
      </c>
      <c r="Z156" s="186" t="e">
        <f t="shared" ref="Z156:AJ156" si="86">Y156-Z155</f>
        <v>#N/A</v>
      </c>
      <c r="AA156" s="186" t="e">
        <f t="shared" si="86"/>
        <v>#N/A</v>
      </c>
      <c r="AB156" s="186" t="e">
        <f t="shared" si="86"/>
        <v>#N/A</v>
      </c>
      <c r="AC156" s="186" t="e">
        <f t="shared" si="86"/>
        <v>#N/A</v>
      </c>
      <c r="AD156" s="186" t="e">
        <f t="shared" si="86"/>
        <v>#N/A</v>
      </c>
      <c r="AE156" s="186" t="e">
        <f t="shared" si="86"/>
        <v>#N/A</v>
      </c>
      <c r="AF156" s="186" t="e">
        <f t="shared" si="86"/>
        <v>#N/A</v>
      </c>
      <c r="AG156" s="186" t="e">
        <f t="shared" si="86"/>
        <v>#N/A</v>
      </c>
      <c r="AH156" s="186" t="e">
        <f t="shared" si="86"/>
        <v>#N/A</v>
      </c>
      <c r="AI156" s="186" t="e">
        <f t="shared" si="86"/>
        <v>#N/A</v>
      </c>
      <c r="AJ156" s="186" t="e">
        <f t="shared" si="86"/>
        <v>#N/A</v>
      </c>
      <c r="AK156" s="3" t="e">
        <f>+AJ156+6400</f>
        <v>#N/A</v>
      </c>
    </row>
    <row r="157" spans="1:38" ht="20.100000000000001" customHeight="1">
      <c r="A157" s="823" t="s">
        <v>283</v>
      </c>
      <c r="B157" s="791" t="s">
        <v>279</v>
      </c>
      <c r="C157" s="265"/>
      <c r="D157" s="73" t="s">
        <v>41</v>
      </c>
      <c r="E157" s="44">
        <v>100</v>
      </c>
      <c r="F157" s="798"/>
      <c r="G157" s="854"/>
      <c r="H157" s="826">
        <v>11237</v>
      </c>
      <c r="I157" s="81">
        <v>400</v>
      </c>
      <c r="J157" s="676">
        <f>+ROUND(IFERROR(INDEX(FCSTSDV!$D$2:$L$72,MATCH('31.10'!$D157,FCSTSDV!$C$2:$C$72,0),MATCH('31.10'!J$3,FCSTSDV!$D$1:$L$1,0)),0)/'31.10'!$E157,1)</f>
        <v>0</v>
      </c>
      <c r="K157" s="676">
        <f>+ROUND(IFERROR(INDEX(FCSTSDV!$D$2:$L$72,MATCH('31.10'!$D157,FCSTSDV!$C$2:$C$72,0),MATCH('31.10'!K$3,FCSTSDV!$D$1:$L$1,0)),0)/'31.10'!$E157,1)</f>
        <v>0</v>
      </c>
      <c r="L157" s="676">
        <f>+ROUND(IFERROR(INDEX(FCSTSDV!$D$2:$L$72,MATCH('31.10'!$D157,FCSTSDV!$C$2:$C$72,0),MATCH('31.10'!L$3,FCSTSDV!$D$1:$L$1,0)),0)/'31.10'!$E157,1)</f>
        <v>0</v>
      </c>
      <c r="M157" s="676">
        <f>+ROUND(IFERROR(INDEX(FCSTSDV!$D$2:$L$72,MATCH('31.10'!$D157,FCSTSDV!$C$2:$C$72,0),MATCH('31.10'!M$3,FCSTSDV!$D$1:$L$1,0)),0)/'31.10'!$E157,1)</f>
        <v>0</v>
      </c>
      <c r="N157" s="676">
        <f>+ROUND(IFERROR(INDEX(FCSTSDV!$D$2:$L$72,MATCH('31.10'!$D157,FCSTSDV!$C$2:$C$72,0),MATCH('31.10'!N$3,FCSTSDV!$D$1:$L$1,0)),0)/'31.10'!$E157,1)</f>
        <v>0</v>
      </c>
      <c r="O157" s="106">
        <f>+ROUND(IFERROR(INDEX(FCSTSDV!$D$2:$L$72,MATCH('31.10'!$D157,FCSTSDV!$C$2:$C$72,0),MATCH('31.10'!O$3,FCSTSDV!$D$1:$L$1,0)),0)/'31.10'!$E157,1)</f>
        <v>0</v>
      </c>
      <c r="P157" s="106">
        <f>+ROUND(IFERROR(INDEX(FCSTSDV!$D$2:$L$72,MATCH('31.10'!$D157,FCSTSDV!$C$2:$C$72,0),MATCH('31.10'!P$3,FCSTSDV!$D$1:$L$1,0)),0)/'31.10'!$E157,1)</f>
        <v>0</v>
      </c>
      <c r="Q157" s="106">
        <f>+ROUND(IFERROR(INDEX(FCSTSDV!$D$2:$L$72,MATCH('31.10'!$D157,FCSTSDV!$C$2:$C$72,0),MATCH('31.10'!Q$3,FCSTSDV!$D$1:$L$1,0)),0)/'31.10'!$E157,1)</f>
        <v>0</v>
      </c>
      <c r="R157" s="106">
        <f>+ROUND(IFERROR(INDEX(FCSTSDV!$D$2:$L$72,MATCH('31.10'!$D157,FCSTSDV!$C$2:$C$72,0),MATCH('31.10'!R$3,FCSTSDV!$D$1:$L$1,0)),0)/'31.10'!$E157,1)</f>
        <v>0</v>
      </c>
      <c r="S157" s="106">
        <f>+ROUND(IFERROR(INDEX(FCSTSDV!$D$2:$L$72,MATCH('31.10'!$D157,FCSTSDV!$C$2:$C$72,0),MATCH('31.10'!S$3,FCSTSDV!$D$1:$L$1,0)),0)/'31.10'!$E157,1)</f>
        <v>0</v>
      </c>
      <c r="T157" s="106">
        <f>+ROUND(IFERROR(INDEX(FCSTSDV!$D$2:$L$72,MATCH('31.10'!$D157,FCSTSDV!$C$2:$C$72,0),MATCH('31.10'!T$3,FCSTSDV!$D$1:$L$1,0)),0)/'31.10'!$E157,1)</f>
        <v>0</v>
      </c>
      <c r="U157" s="106">
        <f>+ROUND(IFERROR(INDEX(FCSTSDV!$D$2:$L$72,MATCH('31.10'!$D157,FCSTSDV!$C$2:$C$72,0),MATCH('31.10'!U$3,FCSTSDV!$D$1:$L$1,0)),0)/'31.10'!$E157,1)</f>
        <v>0</v>
      </c>
      <c r="V157" s="106">
        <f>+ROUND(IFERROR(INDEX(FCSTSDV!$D$2:$L$72,MATCH('31.10'!$D157,FCSTSDV!$C$2:$C$72,0),MATCH('31.10'!V$3,FCSTSDV!$D$1:$L$1,0)),0)/'31.10'!$E157,1)</f>
        <v>0</v>
      </c>
      <c r="W157" s="106">
        <f>+ROUND(IFERROR(INDEX(FCSTSDV!$D$2:$L$72,MATCH('31.10'!$D157,FCSTSDV!$C$2:$C$72,0),MATCH('31.10'!W$3,FCSTSDV!$D$1:$L$1,0)),0)/'31.10'!$E157,1)</f>
        <v>0</v>
      </c>
      <c r="X157" s="106">
        <f>+ROUND(IFERROR(INDEX(FCSTSDV!$D$2:$L$72,MATCH('31.10'!$D157,FCSTSDV!$C$2:$C$72,0),MATCH('31.10'!X$3,FCSTSDV!$D$1:$L$1,0)),0)/'31.10'!$E157,1)</f>
        <v>0</v>
      </c>
      <c r="Y157" s="106">
        <f>+ROUND(IFERROR(INDEX(FCSTSDV!$D$2:$L$72,MATCH('31.10'!$D157,FCSTSDV!$C$2:$C$72,0),MATCH('31.10'!Y$3,FCSTSDV!$D$1:$L$1,0)),0)/'31.10'!$E157,1)</f>
        <v>0</v>
      </c>
      <c r="Z157" s="106">
        <f>+ROUND(IFERROR(INDEX(FCSTSDV!$D$2:$L$72,MATCH('31.10'!$D157,FCSTSDV!$C$2:$C$72,0),MATCH('31.10'!Z$3,FCSTSDV!$D$1:$L$1,0)),0)/'31.10'!$E157,1)</f>
        <v>0</v>
      </c>
      <c r="AA157" s="106">
        <f>+ROUND(IFERROR(INDEX(FCSTSDV!$D$2:$L$72,MATCH('31.10'!$D157,FCSTSDV!$C$2:$C$72,0),MATCH('31.10'!AA$3,FCSTSDV!$D$1:$L$1,0)),0)/'31.10'!$E157,1)</f>
        <v>0</v>
      </c>
      <c r="AB157" s="106">
        <f>+ROUND(IFERROR(INDEX(FCSTSDV!$D$2:$L$72,MATCH('31.10'!$D157,FCSTSDV!$C$2:$C$72,0),MATCH('31.10'!AB$3,FCSTSDV!$D$1:$L$1,0)),0)/'31.10'!$E157,1)</f>
        <v>0</v>
      </c>
      <c r="AC157" s="106">
        <f>+ROUND(IFERROR(INDEX(FCSTSDV!$D$2:$L$72,MATCH('31.10'!$D157,FCSTSDV!$C$2:$C$72,0),MATCH('31.10'!AC$3,FCSTSDV!$D$1:$L$1,0)),0)/'31.10'!$E157,1)</f>
        <v>0</v>
      </c>
      <c r="AD157" s="106">
        <f>+ROUND(IFERROR(INDEX(FCSTSDV!$D$2:$L$72,MATCH('31.10'!$D157,FCSTSDV!$C$2:$C$72,0),MATCH('31.10'!AD$3,FCSTSDV!$D$1:$L$1,0)),0)/'31.10'!$E157,1)</f>
        <v>0</v>
      </c>
      <c r="AE157" s="92" t="e">
        <f>+ROUND(INDEX(FCSTSDV!$D$2:$L$673,MATCH('31.10'!$D157,FCSTSDV!$C$2:$C$673,0),MATCH('31.10'!AE$3,FCSTSDV!$D$1:$L$1,0))/'31.10'!$E157,1)</f>
        <v>#N/A</v>
      </c>
      <c r="AF157" s="92" t="e">
        <f>+ROUND(INDEX(FCSTSDV!$D$2:$L$673,MATCH('31.10'!$D157,FCSTSDV!$C$2:$C$673,0),MATCH('31.10'!AF$3,FCSTSDV!$D$1:$L$1,0))/'31.10'!$E157,1)</f>
        <v>#N/A</v>
      </c>
      <c r="AG157" s="92" t="e">
        <f>+ROUND(INDEX(FCSTSDV!$D$2:$L$673,MATCH('31.10'!$D157,FCSTSDV!$C$2:$C$673,0),MATCH('31.10'!AG$3,FCSTSDV!$D$1:$L$1,0))/'31.10'!$E157,1)</f>
        <v>#N/A</v>
      </c>
      <c r="AH157" s="92" t="e">
        <f>+ROUND(INDEX(FCSTSDV!$D$2:$L$673,MATCH('31.10'!$D157,FCSTSDV!$C$2:$C$673,0),MATCH('31.10'!AH$3,FCSTSDV!$D$1:$L$1,0))/'31.10'!$E157,1)</f>
        <v>#N/A</v>
      </c>
      <c r="AI157" s="92" t="e">
        <f>+ROUND(INDEX(FCSTSDV!$D$2:$L$673,MATCH('31.10'!$D157,FCSTSDV!$C$2:$C$673,0),MATCH('31.10'!AI$3,FCSTSDV!$D$1:$L$1,0))/'31.10'!$E157,1)</f>
        <v>#N/A</v>
      </c>
      <c r="AJ157" s="92" t="e">
        <f>+ROUND(INDEX(FCSTSDV!$D$2:$L$673,MATCH('31.10'!$D157,FCSTSDV!$C$2:$C$673,0),MATCH('31.10'!AJ$3,FCSTSDV!$D$1:$L$1,0))/'31.10'!$E157,1)</f>
        <v>#N/A</v>
      </c>
    </row>
    <row r="158" spans="1:38" ht="21" customHeight="1">
      <c r="A158" s="807"/>
      <c r="B158" s="792"/>
      <c r="C158" s="264"/>
      <c r="D158" s="52" t="s">
        <v>153</v>
      </c>
      <c r="E158" s="53" t="s">
        <v>43</v>
      </c>
      <c r="F158" s="800"/>
      <c r="G158" s="855"/>
      <c r="H158" s="827"/>
      <c r="I158" s="175">
        <f>+I157</f>
        <v>400</v>
      </c>
      <c r="J158" s="677">
        <f t="shared" ref="J158:Y158" si="87">$H157+$I157-J157</f>
        <v>11637</v>
      </c>
      <c r="K158" s="677">
        <f t="shared" si="87"/>
        <v>11637</v>
      </c>
      <c r="L158" s="677">
        <f t="shared" si="87"/>
        <v>11637</v>
      </c>
      <c r="M158" s="677">
        <f t="shared" si="87"/>
        <v>11637</v>
      </c>
      <c r="N158" s="677">
        <f t="shared" si="87"/>
        <v>11637</v>
      </c>
      <c r="O158" s="186">
        <f t="shared" si="87"/>
        <v>11637</v>
      </c>
      <c r="P158" s="186">
        <f t="shared" si="87"/>
        <v>11637</v>
      </c>
      <c r="Q158" s="186">
        <f t="shared" si="87"/>
        <v>11637</v>
      </c>
      <c r="R158" s="186">
        <f t="shared" si="87"/>
        <v>11637</v>
      </c>
      <c r="S158" s="186">
        <f t="shared" si="87"/>
        <v>11637</v>
      </c>
      <c r="T158" s="186">
        <f t="shared" si="87"/>
        <v>11637</v>
      </c>
      <c r="U158" s="186">
        <f t="shared" si="87"/>
        <v>11637</v>
      </c>
      <c r="V158" s="186">
        <f t="shared" si="87"/>
        <v>11637</v>
      </c>
      <c r="W158" s="186">
        <f t="shared" si="87"/>
        <v>11637</v>
      </c>
      <c r="X158" s="186">
        <f t="shared" si="87"/>
        <v>11637</v>
      </c>
      <c r="Y158" s="186">
        <f t="shared" si="87"/>
        <v>11637</v>
      </c>
      <c r="Z158" s="186">
        <f t="shared" ref="Z158:AJ158" si="88">Y158-Z157</f>
        <v>11637</v>
      </c>
      <c r="AA158" s="186">
        <f t="shared" si="88"/>
        <v>11637</v>
      </c>
      <c r="AB158" s="186">
        <f t="shared" si="88"/>
        <v>11637</v>
      </c>
      <c r="AC158" s="186">
        <f t="shared" si="88"/>
        <v>11637</v>
      </c>
      <c r="AD158" s="186">
        <f t="shared" si="88"/>
        <v>11637</v>
      </c>
      <c r="AE158" s="186" t="e">
        <f t="shared" si="88"/>
        <v>#N/A</v>
      </c>
      <c r="AF158" s="186" t="e">
        <f t="shared" si="88"/>
        <v>#N/A</v>
      </c>
      <c r="AG158" s="186" t="e">
        <f t="shared" si="88"/>
        <v>#N/A</v>
      </c>
      <c r="AH158" s="186" t="e">
        <f t="shared" si="88"/>
        <v>#N/A</v>
      </c>
      <c r="AI158" s="186" t="e">
        <f t="shared" si="88"/>
        <v>#N/A</v>
      </c>
      <c r="AJ158" s="186" t="e">
        <f t="shared" si="88"/>
        <v>#N/A</v>
      </c>
    </row>
    <row r="159" spans="1:38" ht="20.100000000000001" customHeight="1">
      <c r="A159" s="823" t="s">
        <v>284</v>
      </c>
      <c r="B159" s="791" t="s">
        <v>279</v>
      </c>
      <c r="C159" s="265"/>
      <c r="D159" s="73" t="s">
        <v>40</v>
      </c>
      <c r="E159" s="44">
        <v>100</v>
      </c>
      <c r="F159" s="798"/>
      <c r="G159" s="854"/>
      <c r="H159" s="826">
        <v>6500</v>
      </c>
      <c r="I159" s="81">
        <f>+ROUND(IFERROR(VLOOKUP(D159,FCSTSDV!$C$2:$C$72,26,0),0)/'31.10'!E159+0,0)-66</f>
        <v>-66</v>
      </c>
      <c r="J159" s="676">
        <f>+ROUND(IFERROR(INDEX(FCSTSDV!$D$2:$L$72,MATCH('31.10'!$D159,FCSTSDV!$C$2:$C$72,0),MATCH('31.10'!J$3,FCSTSDV!$D$1:$L$1,0)),0)/'31.10'!$E159,1)</f>
        <v>0</v>
      </c>
      <c r="K159" s="676">
        <f>+ROUND(IFERROR(INDEX(FCSTSDV!$D$2:$L$72,MATCH('31.10'!$D159,FCSTSDV!$C$2:$C$72,0),MATCH('31.10'!K$3,FCSTSDV!$D$1:$L$1,0)),0)/'31.10'!$E159,1)</f>
        <v>0</v>
      </c>
      <c r="L159" s="676">
        <f>+ROUND(IFERROR(INDEX(FCSTSDV!$D$2:$L$72,MATCH('31.10'!$D159,FCSTSDV!$C$2:$C$72,0),MATCH('31.10'!L$3,FCSTSDV!$D$1:$L$1,0)),0)/'31.10'!$E159,1)</f>
        <v>0</v>
      </c>
      <c r="M159" s="676">
        <f>+ROUND(IFERROR(INDEX(FCSTSDV!$D$2:$L$72,MATCH('31.10'!$D159,FCSTSDV!$C$2:$C$72,0),MATCH('31.10'!M$3,FCSTSDV!$D$1:$L$1,0)),0)/'31.10'!$E159,1)</f>
        <v>0</v>
      </c>
      <c r="N159" s="676">
        <f>+ROUND(IFERROR(INDEX(FCSTSDV!$D$2:$L$72,MATCH('31.10'!$D159,FCSTSDV!$C$2:$C$72,0),MATCH('31.10'!N$3,FCSTSDV!$D$1:$L$1,0)),0)/'31.10'!$E159,1)</f>
        <v>0</v>
      </c>
      <c r="O159" s="106">
        <f>+ROUND(IFERROR(INDEX(FCSTSDV!$D$2:$L$72,MATCH('31.10'!$D159,FCSTSDV!$C$2:$C$72,0),MATCH('31.10'!O$3,FCSTSDV!$D$1:$L$1,0)),0)/'31.10'!$E159,1)</f>
        <v>0</v>
      </c>
      <c r="P159" s="106">
        <f>+ROUND(IFERROR(INDEX(FCSTSDV!$D$2:$L$72,MATCH('31.10'!$D159,FCSTSDV!$C$2:$C$72,0),MATCH('31.10'!P$3,FCSTSDV!$D$1:$L$1,0)),0)/'31.10'!$E159,1)</f>
        <v>0</v>
      </c>
      <c r="Q159" s="106">
        <f>+ROUND(IFERROR(INDEX(FCSTSDV!$D$2:$L$72,MATCH('31.10'!$D159,FCSTSDV!$C$2:$C$72,0),MATCH('31.10'!Q$3,FCSTSDV!$D$1:$L$1,0)),0)/'31.10'!$E159,1)</f>
        <v>0</v>
      </c>
      <c r="R159" s="106">
        <f>+ROUND(IFERROR(INDEX(FCSTSDV!$D$2:$L$72,MATCH('31.10'!$D159,FCSTSDV!$C$2:$C$72,0),MATCH('31.10'!R$3,FCSTSDV!$D$1:$L$1,0)),0)/'31.10'!$E159,1)</f>
        <v>0</v>
      </c>
      <c r="S159" s="106">
        <f>+ROUND(IFERROR(INDEX(FCSTSDV!$D$2:$L$72,MATCH('31.10'!$D159,FCSTSDV!$C$2:$C$72,0),MATCH('31.10'!S$3,FCSTSDV!$D$1:$L$1,0)),0)/'31.10'!$E159,1)</f>
        <v>0</v>
      </c>
      <c r="T159" s="106">
        <f>+ROUND(IFERROR(INDEX(FCSTSDV!$D$2:$L$72,MATCH('31.10'!$D159,FCSTSDV!$C$2:$C$72,0),MATCH('31.10'!T$3,FCSTSDV!$D$1:$L$1,0)),0)/'31.10'!$E159,1)</f>
        <v>0</v>
      </c>
      <c r="U159" s="106">
        <f>+ROUND(IFERROR(INDEX(FCSTSDV!$D$2:$L$72,MATCH('31.10'!$D159,FCSTSDV!$C$2:$C$72,0),MATCH('31.10'!U$3,FCSTSDV!$D$1:$L$1,0)),0)/'31.10'!$E159,1)</f>
        <v>0</v>
      </c>
      <c r="V159" s="106">
        <f>+ROUND(IFERROR(INDEX(FCSTSDV!$D$2:$L$72,MATCH('31.10'!$D159,FCSTSDV!$C$2:$C$72,0),MATCH('31.10'!V$3,FCSTSDV!$D$1:$L$1,0)),0)/'31.10'!$E159,1)</f>
        <v>0</v>
      </c>
      <c r="W159" s="106">
        <f>+ROUND(IFERROR(INDEX(FCSTSDV!$D$2:$L$72,MATCH('31.10'!$D159,FCSTSDV!$C$2:$C$72,0),MATCH('31.10'!W$3,FCSTSDV!$D$1:$L$1,0)),0)/'31.10'!$E159,1)</f>
        <v>0</v>
      </c>
      <c r="X159" s="106">
        <f>+ROUND(IFERROR(INDEX(FCSTSDV!$D$2:$L$72,MATCH('31.10'!$D159,FCSTSDV!$C$2:$C$72,0),MATCH('31.10'!X$3,FCSTSDV!$D$1:$L$1,0)),0)/'31.10'!$E159,1)</f>
        <v>0</v>
      </c>
      <c r="Y159" s="106">
        <f>+ROUND(IFERROR(INDEX(FCSTSDV!$D$2:$L$72,MATCH('31.10'!$D159,FCSTSDV!$C$2:$C$72,0),MATCH('31.10'!Y$3,FCSTSDV!$D$1:$L$1,0)),0)/'31.10'!$E159,1)</f>
        <v>0</v>
      </c>
      <c r="Z159" s="106">
        <f>+ROUND(IFERROR(INDEX(FCSTSDV!$D$2:$L$72,MATCH('31.10'!$D159,FCSTSDV!$C$2:$C$72,0),MATCH('31.10'!Z$3,FCSTSDV!$D$1:$L$1,0)),0)/'31.10'!$E159,1)</f>
        <v>0</v>
      </c>
      <c r="AA159" s="106">
        <f>+ROUND(IFERROR(INDEX(FCSTSDV!$D$2:$L$72,MATCH('31.10'!$D159,FCSTSDV!$C$2:$C$72,0),MATCH('31.10'!AA$3,FCSTSDV!$D$1:$L$1,0)),0)/'31.10'!$E159,1)</f>
        <v>0</v>
      </c>
      <c r="AB159" s="106">
        <f>+ROUND(IFERROR(INDEX(FCSTSDV!$D$2:$L$72,MATCH('31.10'!$D159,FCSTSDV!$C$2:$C$72,0),MATCH('31.10'!AB$3,FCSTSDV!$D$1:$L$1,0)),0)/'31.10'!$E159,1)</f>
        <v>0</v>
      </c>
      <c r="AC159" s="106">
        <f>+ROUND(IFERROR(INDEX(FCSTSDV!$D$2:$L$72,MATCH('31.10'!$D159,FCSTSDV!$C$2:$C$72,0),MATCH('31.10'!AC$3,FCSTSDV!$D$1:$L$1,0)),0)/'31.10'!$E159,1)</f>
        <v>0</v>
      </c>
      <c r="AD159" s="106">
        <f>+ROUND(IFERROR(INDEX(FCSTSDV!$D$2:$L$72,MATCH('31.10'!$D159,FCSTSDV!$C$2:$C$72,0),MATCH('31.10'!AD$3,FCSTSDV!$D$1:$L$1,0)),0)/'31.10'!$E159,1)</f>
        <v>0</v>
      </c>
      <c r="AE159" s="92" t="e">
        <f>+ROUND(INDEX(FCSTSDV!$D$2:$L$673,MATCH('31.10'!$D159,FCSTSDV!$C$2:$C$673,0),MATCH('31.10'!AE$3,FCSTSDV!$D$1:$L$1,0))/'31.10'!$E159,1)</f>
        <v>#N/A</v>
      </c>
      <c r="AF159" s="92" t="e">
        <f>+ROUND(INDEX(FCSTSDV!$D$2:$L$673,MATCH('31.10'!$D159,FCSTSDV!$C$2:$C$673,0),MATCH('31.10'!AF$3,FCSTSDV!$D$1:$L$1,0))/'31.10'!$E159,1)</f>
        <v>#N/A</v>
      </c>
      <c r="AG159" s="92" t="e">
        <f>+ROUND(INDEX(FCSTSDV!$D$2:$L$673,MATCH('31.10'!$D159,FCSTSDV!$C$2:$C$673,0),MATCH('31.10'!AG$3,FCSTSDV!$D$1:$L$1,0))/'31.10'!$E159,1)</f>
        <v>#N/A</v>
      </c>
      <c r="AH159" s="92" t="e">
        <f>+ROUND(INDEX(FCSTSDV!$D$2:$L$673,MATCH('31.10'!$D159,FCSTSDV!$C$2:$C$673,0),MATCH('31.10'!AH$3,FCSTSDV!$D$1:$L$1,0))/'31.10'!$E159,1)</f>
        <v>#N/A</v>
      </c>
      <c r="AI159" s="92" t="e">
        <f>+ROUND(INDEX(FCSTSDV!$D$2:$L$673,MATCH('31.10'!$D159,FCSTSDV!$C$2:$C$673,0),MATCH('31.10'!AI$3,FCSTSDV!$D$1:$L$1,0))/'31.10'!$E159,1)</f>
        <v>#N/A</v>
      </c>
      <c r="AJ159" s="92" t="e">
        <f>+ROUND(INDEX(FCSTSDV!$D$2:$L$673,MATCH('31.10'!$D159,FCSTSDV!$C$2:$C$673,0),MATCH('31.10'!AJ$3,FCSTSDV!$D$1:$L$1,0))/'31.10'!$E159,1)</f>
        <v>#N/A</v>
      </c>
    </row>
    <row r="160" spans="1:38" ht="20.100000000000001" customHeight="1">
      <c r="A160" s="807"/>
      <c r="B160" s="792"/>
      <c r="C160" s="264"/>
      <c r="D160" s="52" t="s">
        <v>153</v>
      </c>
      <c r="E160" s="53" t="s">
        <v>43</v>
      </c>
      <c r="F160" s="800"/>
      <c r="G160" s="855"/>
      <c r="H160" s="827"/>
      <c r="I160" s="175">
        <f>+I159</f>
        <v>-66</v>
      </c>
      <c r="J160" s="677">
        <f t="shared" ref="J160:Y160" si="89">$H159+$I159-J159</f>
        <v>6434</v>
      </c>
      <c r="K160" s="677">
        <f t="shared" si="89"/>
        <v>6434</v>
      </c>
      <c r="L160" s="677">
        <f t="shared" si="89"/>
        <v>6434</v>
      </c>
      <c r="M160" s="677">
        <f t="shared" si="89"/>
        <v>6434</v>
      </c>
      <c r="N160" s="677">
        <f t="shared" si="89"/>
        <v>6434</v>
      </c>
      <c r="O160" s="186">
        <f t="shared" si="89"/>
        <v>6434</v>
      </c>
      <c r="P160" s="186">
        <f t="shared" si="89"/>
        <v>6434</v>
      </c>
      <c r="Q160" s="186">
        <f t="shared" si="89"/>
        <v>6434</v>
      </c>
      <c r="R160" s="186">
        <f t="shared" si="89"/>
        <v>6434</v>
      </c>
      <c r="S160" s="186">
        <f t="shared" si="89"/>
        <v>6434</v>
      </c>
      <c r="T160" s="186">
        <f t="shared" si="89"/>
        <v>6434</v>
      </c>
      <c r="U160" s="186">
        <f t="shared" si="89"/>
        <v>6434</v>
      </c>
      <c r="V160" s="186">
        <f t="shared" si="89"/>
        <v>6434</v>
      </c>
      <c r="W160" s="186">
        <f t="shared" si="89"/>
        <v>6434</v>
      </c>
      <c r="X160" s="186">
        <f t="shared" si="89"/>
        <v>6434</v>
      </c>
      <c r="Y160" s="186">
        <f t="shared" si="89"/>
        <v>6434</v>
      </c>
      <c r="Z160" s="186">
        <f t="shared" ref="Z160:AJ160" si="90">Y160-Z159</f>
        <v>6434</v>
      </c>
      <c r="AA160" s="186">
        <f t="shared" si="90"/>
        <v>6434</v>
      </c>
      <c r="AB160" s="186">
        <f t="shared" si="90"/>
        <v>6434</v>
      </c>
      <c r="AC160" s="186">
        <f t="shared" si="90"/>
        <v>6434</v>
      </c>
      <c r="AD160" s="186">
        <f t="shared" si="90"/>
        <v>6434</v>
      </c>
      <c r="AE160" s="186" t="e">
        <f t="shared" si="90"/>
        <v>#N/A</v>
      </c>
      <c r="AF160" s="186" t="e">
        <f t="shared" si="90"/>
        <v>#N/A</v>
      </c>
      <c r="AG160" s="186" t="e">
        <f t="shared" si="90"/>
        <v>#N/A</v>
      </c>
      <c r="AH160" s="186" t="e">
        <f t="shared" si="90"/>
        <v>#N/A</v>
      </c>
      <c r="AI160" s="186" t="e">
        <f t="shared" si="90"/>
        <v>#N/A</v>
      </c>
      <c r="AJ160" s="186" t="e">
        <f t="shared" si="90"/>
        <v>#N/A</v>
      </c>
      <c r="AL160" s="3" t="e">
        <f>+AJ160+6500</f>
        <v>#N/A</v>
      </c>
    </row>
    <row r="161" spans="1:36" ht="20.100000000000001" customHeight="1">
      <c r="A161" s="823" t="s">
        <v>285</v>
      </c>
      <c r="B161" s="791" t="s">
        <v>279</v>
      </c>
      <c r="C161" s="265"/>
      <c r="D161" s="73" t="s">
        <v>40</v>
      </c>
      <c r="E161" s="44">
        <v>100</v>
      </c>
      <c r="F161" s="798"/>
      <c r="G161" s="854"/>
      <c r="H161" s="826">
        <v>6500</v>
      </c>
      <c r="I161" s="81">
        <f>+ROUND(IFERROR(VLOOKUP(D161,FCSTSDV!$C$2:$C$72,26,0),0)/'31.10'!E161+0,0)-66</f>
        <v>-66</v>
      </c>
      <c r="J161" s="676">
        <f>+ROUND(IFERROR(INDEX(FCSTSDV!$D$2:$L$72,MATCH('31.10'!$D161,FCSTSDV!$C$2:$C$72,0),MATCH('31.10'!J$3,FCSTSDV!$D$1:$L$1,0)),0)/'31.10'!$E161,1)</f>
        <v>0</v>
      </c>
      <c r="K161" s="676">
        <f>+ROUND(IFERROR(INDEX(FCSTSDV!$D$2:$L$72,MATCH('31.10'!$D161,FCSTSDV!$C$2:$C$72,0),MATCH('31.10'!K$3,FCSTSDV!$D$1:$L$1,0)),0)/'31.10'!$E161,1)</f>
        <v>0</v>
      </c>
      <c r="L161" s="676">
        <f>+ROUND(IFERROR(INDEX(FCSTSDV!$D$2:$L$72,MATCH('31.10'!$D161,FCSTSDV!$C$2:$C$72,0),MATCH('31.10'!L$3,FCSTSDV!$D$1:$L$1,0)),0)/'31.10'!$E161,1)</f>
        <v>0</v>
      </c>
      <c r="M161" s="676">
        <f>+ROUND(IFERROR(INDEX(FCSTSDV!$D$2:$L$72,MATCH('31.10'!$D161,FCSTSDV!$C$2:$C$72,0),MATCH('31.10'!M$3,FCSTSDV!$D$1:$L$1,0)),0)/'31.10'!$E161,1)</f>
        <v>0</v>
      </c>
      <c r="N161" s="676">
        <f>+ROUND(IFERROR(INDEX(FCSTSDV!$D$2:$L$72,MATCH('31.10'!$D161,FCSTSDV!$C$2:$C$72,0),MATCH('31.10'!N$3,FCSTSDV!$D$1:$L$1,0)),0)/'31.10'!$E161,1)</f>
        <v>0</v>
      </c>
      <c r="O161" s="106">
        <f>+ROUND(IFERROR(INDEX(FCSTSDV!$D$2:$L$72,MATCH('31.10'!$D161,FCSTSDV!$C$2:$C$72,0),MATCH('31.10'!O$3,FCSTSDV!$D$1:$L$1,0)),0)/'31.10'!$E161,1)</f>
        <v>0</v>
      </c>
      <c r="P161" s="106">
        <f>+ROUND(IFERROR(INDEX(FCSTSDV!$D$2:$L$72,MATCH('31.10'!$D161,FCSTSDV!$C$2:$C$72,0),MATCH('31.10'!P$3,FCSTSDV!$D$1:$L$1,0)),0)/'31.10'!$E161,1)</f>
        <v>0</v>
      </c>
      <c r="Q161" s="106">
        <f>+ROUND(IFERROR(INDEX(FCSTSDV!$D$2:$L$72,MATCH('31.10'!$D161,FCSTSDV!$C$2:$C$72,0),MATCH('31.10'!Q$3,FCSTSDV!$D$1:$L$1,0)),0)/'31.10'!$E161,1)</f>
        <v>0</v>
      </c>
      <c r="R161" s="106">
        <f>+ROUND(IFERROR(INDEX(FCSTSDV!$D$2:$L$72,MATCH('31.10'!$D161,FCSTSDV!$C$2:$C$72,0),MATCH('31.10'!R$3,FCSTSDV!$D$1:$L$1,0)),0)/'31.10'!$E161,1)</f>
        <v>0</v>
      </c>
      <c r="S161" s="106">
        <f>+ROUND(IFERROR(INDEX(FCSTSDV!$D$2:$L$72,MATCH('31.10'!$D161,FCSTSDV!$C$2:$C$72,0),MATCH('31.10'!S$3,FCSTSDV!$D$1:$L$1,0)),0)/'31.10'!$E161,1)</f>
        <v>0</v>
      </c>
      <c r="T161" s="106">
        <f>+ROUND(IFERROR(INDEX(FCSTSDV!$D$2:$L$72,MATCH('31.10'!$D161,FCSTSDV!$C$2:$C$72,0),MATCH('31.10'!T$3,FCSTSDV!$D$1:$L$1,0)),0)/'31.10'!$E161,1)</f>
        <v>0</v>
      </c>
      <c r="U161" s="106">
        <f>+ROUND(IFERROR(INDEX(FCSTSDV!$D$2:$L$72,MATCH('31.10'!$D161,FCSTSDV!$C$2:$C$72,0),MATCH('31.10'!U$3,FCSTSDV!$D$1:$L$1,0)),0)/'31.10'!$E161,1)</f>
        <v>0</v>
      </c>
      <c r="V161" s="106">
        <f>+ROUND(IFERROR(INDEX(FCSTSDV!$D$2:$L$72,MATCH('31.10'!$D161,FCSTSDV!$C$2:$C$72,0),MATCH('31.10'!V$3,FCSTSDV!$D$1:$L$1,0)),0)/'31.10'!$E161,1)</f>
        <v>0</v>
      </c>
      <c r="W161" s="106">
        <f>+ROUND(IFERROR(INDEX(FCSTSDV!$D$2:$L$72,MATCH('31.10'!$D161,FCSTSDV!$C$2:$C$72,0),MATCH('31.10'!W$3,FCSTSDV!$D$1:$L$1,0)),0)/'31.10'!$E161,1)</f>
        <v>0</v>
      </c>
      <c r="X161" s="106">
        <f>+ROUND(IFERROR(INDEX(FCSTSDV!$D$2:$L$72,MATCH('31.10'!$D161,FCSTSDV!$C$2:$C$72,0),MATCH('31.10'!X$3,FCSTSDV!$D$1:$L$1,0)),0)/'31.10'!$E161,1)</f>
        <v>0</v>
      </c>
      <c r="Y161" s="106">
        <f>+ROUND(IFERROR(INDEX(FCSTSDV!$D$2:$L$72,MATCH('31.10'!$D161,FCSTSDV!$C$2:$C$72,0),MATCH('31.10'!Y$3,FCSTSDV!$D$1:$L$1,0)),0)/'31.10'!$E161,1)</f>
        <v>0</v>
      </c>
      <c r="Z161" s="106">
        <f>+ROUND(IFERROR(INDEX(FCSTSDV!$D$2:$L$72,MATCH('31.10'!$D161,FCSTSDV!$C$2:$C$72,0),MATCH('31.10'!Z$3,FCSTSDV!$D$1:$L$1,0)),0)/'31.10'!$E161,1)</f>
        <v>0</v>
      </c>
      <c r="AA161" s="106">
        <f>+ROUND(IFERROR(INDEX(FCSTSDV!$D$2:$L$72,MATCH('31.10'!$D161,FCSTSDV!$C$2:$C$72,0),MATCH('31.10'!AA$3,FCSTSDV!$D$1:$L$1,0)),0)/'31.10'!$E161,1)</f>
        <v>0</v>
      </c>
      <c r="AB161" s="106">
        <f>+ROUND(IFERROR(INDEX(FCSTSDV!$D$2:$L$72,MATCH('31.10'!$D161,FCSTSDV!$C$2:$C$72,0),MATCH('31.10'!AB$3,FCSTSDV!$D$1:$L$1,0)),0)/'31.10'!$E161,1)</f>
        <v>0</v>
      </c>
      <c r="AC161" s="106">
        <f>+ROUND(IFERROR(INDEX(FCSTSDV!$D$2:$L$72,MATCH('31.10'!$D161,FCSTSDV!$C$2:$C$72,0),MATCH('31.10'!AC$3,FCSTSDV!$D$1:$L$1,0)),0)/'31.10'!$E161,1)</f>
        <v>0</v>
      </c>
      <c r="AD161" s="106">
        <f>+ROUND(IFERROR(INDEX(FCSTSDV!$D$2:$L$72,MATCH('31.10'!$D161,FCSTSDV!$C$2:$C$72,0),MATCH('31.10'!AD$3,FCSTSDV!$D$1:$L$1,0)),0)/'31.10'!$E161,1)</f>
        <v>0</v>
      </c>
      <c r="AE161" s="92" t="e">
        <f>+ROUND(INDEX(FCSTSDV!$D$2:$L$673,MATCH('31.10'!$D161,FCSTSDV!$C$2:$C$673,0),MATCH('31.10'!AE$3,FCSTSDV!$D$1:$L$1,0))/'31.10'!$E161,1)</f>
        <v>#N/A</v>
      </c>
      <c r="AF161" s="92" t="e">
        <f>+ROUND(INDEX(FCSTSDV!$D$2:$L$673,MATCH('31.10'!$D161,FCSTSDV!$C$2:$C$673,0),MATCH('31.10'!AF$3,FCSTSDV!$D$1:$L$1,0))/'31.10'!$E161,1)</f>
        <v>#N/A</v>
      </c>
      <c r="AG161" s="92" t="e">
        <f>+ROUND(INDEX(FCSTSDV!$D$2:$L$673,MATCH('31.10'!$D161,FCSTSDV!$C$2:$C$673,0),MATCH('31.10'!AG$3,FCSTSDV!$D$1:$L$1,0))/'31.10'!$E161,1)</f>
        <v>#N/A</v>
      </c>
      <c r="AH161" s="92" t="e">
        <f>+ROUND(INDEX(FCSTSDV!$D$2:$L$673,MATCH('31.10'!$D161,FCSTSDV!$C$2:$C$673,0),MATCH('31.10'!AH$3,FCSTSDV!$D$1:$L$1,0))/'31.10'!$E161,1)</f>
        <v>#N/A</v>
      </c>
      <c r="AI161" s="92" t="e">
        <f>+ROUND(INDEX(FCSTSDV!$D$2:$L$673,MATCH('31.10'!$D161,FCSTSDV!$C$2:$C$673,0),MATCH('31.10'!AI$3,FCSTSDV!$D$1:$L$1,0))/'31.10'!$E161,1)</f>
        <v>#N/A</v>
      </c>
      <c r="AJ161" s="92" t="e">
        <f>+ROUND(INDEX(FCSTSDV!$D$2:$L$673,MATCH('31.10'!$D161,FCSTSDV!$C$2:$C$673,0),MATCH('31.10'!AJ$3,FCSTSDV!$D$1:$L$1,0))/'31.10'!$E161,1)</f>
        <v>#N/A</v>
      </c>
    </row>
    <row r="162" spans="1:36" ht="20.100000000000001" customHeight="1">
      <c r="A162" s="807"/>
      <c r="B162" s="792"/>
      <c r="C162" s="264"/>
      <c r="D162" s="52" t="s">
        <v>153</v>
      </c>
      <c r="E162" s="53" t="s">
        <v>43</v>
      </c>
      <c r="F162" s="800"/>
      <c r="G162" s="855"/>
      <c r="H162" s="827"/>
      <c r="I162" s="175">
        <f>+I161</f>
        <v>-66</v>
      </c>
      <c r="J162" s="677">
        <f t="shared" ref="J162:Y162" si="91">$H161+$I161-J161</f>
        <v>6434</v>
      </c>
      <c r="K162" s="677">
        <f t="shared" si="91"/>
        <v>6434</v>
      </c>
      <c r="L162" s="677">
        <f t="shared" si="91"/>
        <v>6434</v>
      </c>
      <c r="M162" s="677">
        <f t="shared" si="91"/>
        <v>6434</v>
      </c>
      <c r="N162" s="677">
        <f t="shared" si="91"/>
        <v>6434</v>
      </c>
      <c r="O162" s="186">
        <f t="shared" si="91"/>
        <v>6434</v>
      </c>
      <c r="P162" s="186">
        <f t="shared" si="91"/>
        <v>6434</v>
      </c>
      <c r="Q162" s="186">
        <f t="shared" si="91"/>
        <v>6434</v>
      </c>
      <c r="R162" s="186">
        <f t="shared" si="91"/>
        <v>6434</v>
      </c>
      <c r="S162" s="186">
        <f t="shared" si="91"/>
        <v>6434</v>
      </c>
      <c r="T162" s="186">
        <f t="shared" si="91"/>
        <v>6434</v>
      </c>
      <c r="U162" s="186">
        <f t="shared" si="91"/>
        <v>6434</v>
      </c>
      <c r="V162" s="186">
        <f t="shared" si="91"/>
        <v>6434</v>
      </c>
      <c r="W162" s="186">
        <f t="shared" si="91"/>
        <v>6434</v>
      </c>
      <c r="X162" s="186">
        <f t="shared" si="91"/>
        <v>6434</v>
      </c>
      <c r="Y162" s="186">
        <f t="shared" si="91"/>
        <v>6434</v>
      </c>
      <c r="Z162" s="186">
        <f t="shared" ref="Z162:AJ162" si="92">Y162-Z161</f>
        <v>6434</v>
      </c>
      <c r="AA162" s="186">
        <f t="shared" si="92"/>
        <v>6434</v>
      </c>
      <c r="AB162" s="186">
        <f t="shared" si="92"/>
        <v>6434</v>
      </c>
      <c r="AC162" s="186">
        <f t="shared" si="92"/>
        <v>6434</v>
      </c>
      <c r="AD162" s="186">
        <f t="shared" si="92"/>
        <v>6434</v>
      </c>
      <c r="AE162" s="186" t="e">
        <f t="shared" si="92"/>
        <v>#N/A</v>
      </c>
      <c r="AF162" s="186" t="e">
        <f t="shared" si="92"/>
        <v>#N/A</v>
      </c>
      <c r="AG162" s="186" t="e">
        <f t="shared" si="92"/>
        <v>#N/A</v>
      </c>
      <c r="AH162" s="186" t="e">
        <f t="shared" si="92"/>
        <v>#N/A</v>
      </c>
      <c r="AI162" s="186" t="e">
        <f t="shared" si="92"/>
        <v>#N/A</v>
      </c>
      <c r="AJ162" s="186" t="e">
        <f t="shared" si="92"/>
        <v>#N/A</v>
      </c>
    </row>
    <row r="163" spans="1:36" ht="20.100000000000001" customHeight="1">
      <c r="A163" s="823" t="s">
        <v>281</v>
      </c>
      <c r="B163" s="791" t="s">
        <v>279</v>
      </c>
      <c r="C163" s="63"/>
      <c r="D163" s="73" t="s">
        <v>134</v>
      </c>
      <c r="E163" s="44">
        <v>23</v>
      </c>
      <c r="F163" s="798"/>
      <c r="G163" s="798"/>
      <c r="H163" s="826" t="e">
        <f>+VLOOKUP(A163,#REF!,5,0)</f>
        <v>#REF!</v>
      </c>
      <c r="I163" s="81">
        <f>+ROUND(IFERROR(VLOOKUP(D163,FCSTSDV!$C$2:$C$72,26,0),0)/'31.10'!E163+0,0)</f>
        <v>0</v>
      </c>
      <c r="J163" s="106">
        <f>+ROUND(IFERROR(INDEX(FCSTSDV!$D$2:$L$72,MATCH('31.10'!$D163,FCSTSDV!$C$2:$C$72,0),MATCH('31.10'!J$3,FCSTSDV!$D$1:$L$1,0)),0)/'31.10'!$E163,1)</f>
        <v>0</v>
      </c>
      <c r="K163" s="106">
        <f>+ROUND(IFERROR(INDEX(FCSTSDV!$D$2:$L$72,MATCH('31.10'!$D163,FCSTSDV!$C$2:$C$72,0),MATCH('31.10'!K$3,FCSTSDV!$D$1:$L$1,0)),0)/'31.10'!$E163,1)</f>
        <v>0</v>
      </c>
      <c r="L163" s="106">
        <f>+ROUND(IFERROR(INDEX(FCSTSDV!$D$2:$L$72,MATCH('31.10'!$D163,FCSTSDV!$C$2:$C$72,0),MATCH('31.10'!L$3,FCSTSDV!$D$1:$L$1,0)),0)/'31.10'!$E163,1)</f>
        <v>0</v>
      </c>
      <c r="M163" s="106">
        <f>+ROUND(IFERROR(INDEX(FCSTSDV!$D$2:$L$72,MATCH('31.10'!$D163,FCSTSDV!$C$2:$C$72,0),MATCH('31.10'!M$3,FCSTSDV!$D$1:$L$1,0)),0)/'31.10'!$E163,1)</f>
        <v>0</v>
      </c>
      <c r="N163" s="106">
        <f>+ROUND(IFERROR(INDEX(FCSTSDV!$D$2:$L$72,MATCH('31.10'!$D163,FCSTSDV!$C$2:$C$72,0),MATCH('31.10'!N$3,FCSTSDV!$D$1:$L$1,0)),0)/'31.10'!$E163,1)</f>
        <v>0</v>
      </c>
      <c r="O163" s="106">
        <f>+ROUND(IFERROR(INDEX(FCSTSDV!$D$2:$L$72,MATCH('31.10'!$D163,FCSTSDV!$C$2:$C$72,0),MATCH('31.10'!O$3,FCSTSDV!$D$1:$L$1,0)),0)/'31.10'!$E163,1)</f>
        <v>0</v>
      </c>
      <c r="P163" s="106">
        <f>+ROUND(IFERROR(INDEX(FCSTSDV!$D$2:$L$72,MATCH('31.10'!$D163,FCSTSDV!$C$2:$C$72,0),MATCH('31.10'!P$3,FCSTSDV!$D$1:$L$1,0)),0)/'31.10'!$E163,1)</f>
        <v>0</v>
      </c>
      <c r="Q163" s="106">
        <f>+ROUND(IFERROR(INDEX(FCSTSDV!$D$2:$L$72,MATCH('31.10'!$D163,FCSTSDV!$C$2:$C$72,0),MATCH('31.10'!Q$3,FCSTSDV!$D$1:$L$1,0)),0)/'31.10'!$E163,1)</f>
        <v>0</v>
      </c>
      <c r="R163" s="106">
        <f>+ROUND(IFERROR(INDEX(FCSTSDV!$D$2:$L$72,MATCH('31.10'!$D163,FCSTSDV!$C$2:$C$72,0),MATCH('31.10'!R$3,FCSTSDV!$D$1:$L$1,0)),0)/'31.10'!$E163,1)</f>
        <v>0</v>
      </c>
      <c r="S163" s="106">
        <f>+ROUND(IFERROR(INDEX(FCSTSDV!$D$2:$L$72,MATCH('31.10'!$D163,FCSTSDV!$C$2:$C$72,0),MATCH('31.10'!S$3,FCSTSDV!$D$1:$L$1,0)),0)/'31.10'!$E163,1)</f>
        <v>0</v>
      </c>
      <c r="T163" s="106">
        <f>+ROUND(IFERROR(INDEX(FCSTSDV!$D$2:$L$72,MATCH('31.10'!$D163,FCSTSDV!$C$2:$C$72,0),MATCH('31.10'!T$3,FCSTSDV!$D$1:$L$1,0)),0)/'31.10'!$E163,1)</f>
        <v>0</v>
      </c>
      <c r="U163" s="106">
        <f>+ROUND(IFERROR(INDEX(FCSTSDV!$D$2:$L$72,MATCH('31.10'!$D163,FCSTSDV!$C$2:$C$72,0),MATCH('31.10'!U$3,FCSTSDV!$D$1:$L$1,0)),0)/'31.10'!$E163,1)</f>
        <v>0</v>
      </c>
      <c r="V163" s="106">
        <f>+ROUND(IFERROR(INDEX(FCSTSDV!$D$2:$L$72,MATCH('31.10'!$D163,FCSTSDV!$C$2:$C$72,0),MATCH('31.10'!V$3,FCSTSDV!$D$1:$L$1,0)),0)/'31.10'!$E163,1)</f>
        <v>0</v>
      </c>
      <c r="W163" s="106">
        <f>+ROUND(IFERROR(INDEX(FCSTSDV!$D$2:$L$72,MATCH('31.10'!$D163,FCSTSDV!$C$2:$C$72,0),MATCH('31.10'!W$3,FCSTSDV!$D$1:$L$1,0)),0)/'31.10'!$E163,1)</f>
        <v>0</v>
      </c>
      <c r="X163" s="106">
        <f>+ROUND(IFERROR(INDEX(FCSTSDV!$D$2:$L$72,MATCH('31.10'!$D163,FCSTSDV!$C$2:$C$72,0),MATCH('31.10'!X$3,FCSTSDV!$D$1:$L$1,0)),0)/'31.10'!$E163,1)</f>
        <v>0</v>
      </c>
      <c r="Y163" s="106">
        <f>+ROUND(IFERROR(INDEX(FCSTSDV!$D$2:$L$72,MATCH('31.10'!$D163,FCSTSDV!$C$2:$C$72,0),MATCH('31.10'!Y$3,FCSTSDV!$D$1:$L$1,0)),0)/'31.10'!$E163,1)</f>
        <v>0</v>
      </c>
      <c r="Z163" s="106">
        <f>+ROUND(IFERROR(INDEX(FCSTSDV!$D$2:$L$72,MATCH('31.10'!$D163,FCSTSDV!$C$2:$C$72,0),MATCH('31.10'!Z$3,FCSTSDV!$D$1:$L$1,0)),0)/'31.10'!$E163,1)</f>
        <v>0</v>
      </c>
      <c r="AA163" s="106">
        <f>+ROUND(IFERROR(INDEX(FCSTSDV!$D$2:$L$72,MATCH('31.10'!$D163,FCSTSDV!$C$2:$C$72,0),MATCH('31.10'!AA$3,FCSTSDV!$D$1:$L$1,0)),0)/'31.10'!$E163,1)</f>
        <v>0</v>
      </c>
      <c r="AB163" s="106">
        <f>+ROUND(IFERROR(INDEX(FCSTSDV!$D$2:$L$72,MATCH('31.10'!$D163,FCSTSDV!$C$2:$C$72,0),MATCH('31.10'!AB$3,FCSTSDV!$D$1:$L$1,0)),0)/'31.10'!$E163,1)</f>
        <v>0</v>
      </c>
      <c r="AC163" s="106">
        <f>+ROUND(IFERROR(INDEX(FCSTSDV!$D$2:$L$72,MATCH('31.10'!$D163,FCSTSDV!$C$2:$C$72,0),MATCH('31.10'!AC$3,FCSTSDV!$D$1:$L$1,0)),0)/'31.10'!$E163,1)</f>
        <v>0</v>
      </c>
      <c r="AD163" s="106">
        <f>+ROUND(IFERROR(INDEX(FCSTSDV!$D$2:$L$72,MATCH('31.10'!$D163,FCSTSDV!$C$2:$C$72,0),MATCH('31.10'!AD$3,FCSTSDV!$D$1:$L$1,0)),0)/'31.10'!$E163,1)</f>
        <v>0</v>
      </c>
      <c r="AE163" s="92" t="e">
        <f>+ROUND(INDEX(FCSTSDV!$D$2:$L$673,MATCH('31.10'!$D163,FCSTSDV!$C$2:$C$673,0),MATCH('31.10'!AE$3,FCSTSDV!$D$1:$L$1,0))/'31.10'!$E163,1)</f>
        <v>#N/A</v>
      </c>
      <c r="AF163" s="92" t="e">
        <f>+ROUND(INDEX(FCSTSDV!$D$2:$L$673,MATCH('31.10'!$D163,FCSTSDV!$C$2:$C$673,0),MATCH('31.10'!AF$3,FCSTSDV!$D$1:$L$1,0))/'31.10'!$E163,1)</f>
        <v>#N/A</v>
      </c>
      <c r="AG163" s="92" t="e">
        <f>+ROUND(INDEX(FCSTSDV!$D$2:$L$673,MATCH('31.10'!$D163,FCSTSDV!$C$2:$C$673,0),MATCH('31.10'!AG$3,FCSTSDV!$D$1:$L$1,0))/'31.10'!$E163,1)</f>
        <v>#N/A</v>
      </c>
      <c r="AH163" s="92" t="e">
        <f>+ROUND(INDEX(FCSTSDV!$D$2:$L$673,MATCH('31.10'!$D163,FCSTSDV!$C$2:$C$673,0),MATCH('31.10'!AH$3,FCSTSDV!$D$1:$L$1,0))/'31.10'!$E163,1)</f>
        <v>#N/A</v>
      </c>
      <c r="AI163" s="92" t="e">
        <f>+ROUND(INDEX(FCSTSDV!$D$2:$L$673,MATCH('31.10'!$D163,FCSTSDV!$C$2:$C$673,0),MATCH('31.10'!AI$3,FCSTSDV!$D$1:$L$1,0))/'31.10'!$E163,1)</f>
        <v>#N/A</v>
      </c>
      <c r="AJ163" s="92" t="e">
        <f>+ROUND(INDEX(FCSTSDV!$D$2:$L$673,MATCH('31.10'!$D163,FCSTSDV!$C$2:$C$673,0),MATCH('31.10'!AJ$3,FCSTSDV!$D$1:$L$1,0))/'31.10'!$E163,1)</f>
        <v>#N/A</v>
      </c>
    </row>
    <row r="164" spans="1:36" ht="19.5" customHeight="1">
      <c r="A164" s="825"/>
      <c r="B164" s="792"/>
      <c r="C164" s="60"/>
      <c r="D164" s="52" t="s">
        <v>153</v>
      </c>
      <c r="E164" s="53" t="s">
        <v>43</v>
      </c>
      <c r="F164" s="800"/>
      <c r="G164" s="800"/>
      <c r="H164" s="827"/>
      <c r="I164" s="87"/>
      <c r="J164" s="186" t="e">
        <f t="shared" ref="J164:Y164" si="93">$H163+$I163-J163</f>
        <v>#REF!</v>
      </c>
      <c r="K164" s="186" t="e">
        <f t="shared" si="93"/>
        <v>#REF!</v>
      </c>
      <c r="L164" s="186" t="e">
        <f t="shared" si="93"/>
        <v>#REF!</v>
      </c>
      <c r="M164" s="186" t="e">
        <f t="shared" si="93"/>
        <v>#REF!</v>
      </c>
      <c r="N164" s="186" t="e">
        <f t="shared" si="93"/>
        <v>#REF!</v>
      </c>
      <c r="O164" s="186" t="e">
        <f t="shared" si="93"/>
        <v>#REF!</v>
      </c>
      <c r="P164" s="186" t="e">
        <f t="shared" si="93"/>
        <v>#REF!</v>
      </c>
      <c r="Q164" s="186" t="e">
        <f t="shared" si="93"/>
        <v>#REF!</v>
      </c>
      <c r="R164" s="186" t="e">
        <f t="shared" si="93"/>
        <v>#REF!</v>
      </c>
      <c r="S164" s="186" t="e">
        <f t="shared" si="93"/>
        <v>#REF!</v>
      </c>
      <c r="T164" s="186" t="e">
        <f t="shared" si="93"/>
        <v>#REF!</v>
      </c>
      <c r="U164" s="186" t="e">
        <f t="shared" si="93"/>
        <v>#REF!</v>
      </c>
      <c r="V164" s="186" t="e">
        <f t="shared" si="93"/>
        <v>#REF!</v>
      </c>
      <c r="W164" s="186" t="e">
        <f t="shared" si="93"/>
        <v>#REF!</v>
      </c>
      <c r="X164" s="186" t="e">
        <f t="shared" si="93"/>
        <v>#REF!</v>
      </c>
      <c r="Y164" s="186" t="e">
        <f t="shared" si="93"/>
        <v>#REF!</v>
      </c>
      <c r="Z164" s="186" t="e">
        <f>Y164-Z163</f>
        <v>#REF!</v>
      </c>
      <c r="AA164" s="186" t="e">
        <f>Z164-AA163</f>
        <v>#REF!</v>
      </c>
      <c r="AB164" s="186" t="e">
        <f>AA164-AB163</f>
        <v>#REF!</v>
      </c>
      <c r="AC164" s="186" t="e">
        <f>AB164-AC163</f>
        <v>#REF!</v>
      </c>
      <c r="AD164" s="186" t="e">
        <f>AC164-AD163</f>
        <v>#REF!</v>
      </c>
      <c r="AE164" s="186" t="e">
        <f t="shared" ref="AE164:AJ164" si="94">AD164-AE163</f>
        <v>#REF!</v>
      </c>
      <c r="AF164" s="186" t="e">
        <f t="shared" si="94"/>
        <v>#REF!</v>
      </c>
      <c r="AG164" s="186" t="e">
        <f t="shared" si="94"/>
        <v>#REF!</v>
      </c>
      <c r="AH164" s="186" t="e">
        <f t="shared" si="94"/>
        <v>#REF!</v>
      </c>
      <c r="AI164" s="186" t="e">
        <f t="shared" si="94"/>
        <v>#REF!</v>
      </c>
      <c r="AJ164" s="186" t="e">
        <f t="shared" si="94"/>
        <v>#REF!</v>
      </c>
    </row>
    <row r="165" spans="1:36" ht="20.100000000000001" customHeight="1">
      <c r="A165" s="824" t="s">
        <v>225</v>
      </c>
      <c r="B165" s="795" t="s">
        <v>226</v>
      </c>
      <c r="C165" s="50"/>
      <c r="D165" s="123" t="s">
        <v>40</v>
      </c>
      <c r="E165" s="171">
        <v>0.2</v>
      </c>
      <c r="F165" s="799"/>
      <c r="G165" s="799"/>
      <c r="H165" s="830">
        <f>+VLOOKUP(A165,'[5]TÚI BÓNG'!$B$136:$E$154,4,0)</f>
        <v>207</v>
      </c>
      <c r="I165" s="91">
        <f>+ROUND(IFERROR(VLOOKUP(D165,FCSTSDV!$C$2:$C$72,26,0),0)*'31.10'!E165/3290+0,0)</f>
        <v>0</v>
      </c>
      <c r="J165" s="106">
        <f>ROUND(+IFERROR(INDEX(FCSTSDV!$D$2:$L$72,MATCH('31.10'!$D165,FCSTSDV!$C$2:$C$72,0),MATCH('31.10'!J$3,FCSTSDV!$D$1:$L$1,0)),0)*$E165/3290,1)</f>
        <v>0</v>
      </c>
      <c r="K165" s="106">
        <f>ROUND(+IFERROR(INDEX(FCSTSDV!$D$2:$L$72,MATCH('31.10'!$D165,FCSTSDV!$C$2:$C$72,0),MATCH('31.10'!K$3,FCSTSDV!$D$1:$L$1,0)),0)*$E165/3290,1)</f>
        <v>0</v>
      </c>
      <c r="L165" s="106">
        <f>ROUND(+IFERROR(INDEX(FCSTSDV!$D$2:$L$72,MATCH('31.10'!$D165,FCSTSDV!$C$2:$C$72,0),MATCH('31.10'!L$3,FCSTSDV!$D$1:$L$1,0)),0)*$E165/3290,1)</f>
        <v>0</v>
      </c>
      <c r="M165" s="106">
        <f>ROUND(+IFERROR(INDEX(FCSTSDV!$D$2:$L$72,MATCH('31.10'!$D165,FCSTSDV!$C$2:$C$72,0),MATCH('31.10'!M$3,FCSTSDV!$D$1:$L$1,0)),0)*$E165/3290,1)</f>
        <v>0</v>
      </c>
      <c r="N165" s="106">
        <f>ROUND(+IFERROR(INDEX(FCSTSDV!$D$2:$L$72,MATCH('31.10'!$D165,FCSTSDV!$C$2:$C$72,0),MATCH('31.10'!N$3,FCSTSDV!$D$1:$L$1,0)),0)*$E165/3290,1)</f>
        <v>0</v>
      </c>
      <c r="O165" s="106">
        <f>ROUND(+IFERROR(INDEX(FCSTSDV!$D$2:$L$72,MATCH('31.10'!$D165,FCSTSDV!$C$2:$C$72,0),MATCH('31.10'!O$3,FCSTSDV!$D$1:$L$1,0)),0)*$E165/3290,1)</f>
        <v>0</v>
      </c>
      <c r="P165" s="106">
        <f>ROUND(+IFERROR(INDEX(FCSTSDV!$D$2:$L$72,MATCH('31.10'!$D165,FCSTSDV!$C$2:$C$72,0),MATCH('31.10'!P$3,FCSTSDV!$D$1:$L$1,0)),0)*$E165/3290,1)</f>
        <v>0</v>
      </c>
      <c r="Q165" s="106">
        <f>ROUND(+IFERROR(INDEX(FCSTSDV!$D$2:$L$72,MATCH('31.10'!$D165,FCSTSDV!$C$2:$C$72,0),MATCH('31.10'!Q$3,FCSTSDV!$D$1:$L$1,0)),0)*$E165/3290,1)</f>
        <v>0</v>
      </c>
      <c r="R165" s="106">
        <f>ROUND(+IFERROR(INDEX(FCSTSDV!$D$2:$L$72,MATCH('31.10'!$D165,FCSTSDV!$C$2:$C$72,0),MATCH('31.10'!R$3,FCSTSDV!$D$1:$L$1,0)),0)*$E165/3290,1)</f>
        <v>0</v>
      </c>
      <c r="S165" s="106">
        <f>ROUND(+IFERROR(INDEX(FCSTSDV!$D$2:$L$72,MATCH('31.10'!$D165,FCSTSDV!$C$2:$C$72,0),MATCH('31.10'!S$3,FCSTSDV!$D$1:$L$1,0)),0)*$E165/3290,1)</f>
        <v>0</v>
      </c>
      <c r="T165" s="106">
        <f>ROUND(+IFERROR(INDEX(FCSTSDV!$D$2:$L$72,MATCH('31.10'!$D165,FCSTSDV!$C$2:$C$72,0),MATCH('31.10'!T$3,FCSTSDV!$D$1:$L$1,0)),0)*$E165/3290,1)</f>
        <v>0</v>
      </c>
      <c r="U165" s="106">
        <f>ROUND(+IFERROR(INDEX(FCSTSDV!$D$2:$L$72,MATCH('31.10'!$D165,FCSTSDV!$C$2:$C$72,0),MATCH('31.10'!U$3,FCSTSDV!$D$1:$L$1,0)),0)*$E165/3290,1)</f>
        <v>0</v>
      </c>
      <c r="V165" s="106">
        <f>ROUND(+IFERROR(INDEX(FCSTSDV!$D$2:$L$72,MATCH('31.10'!$D165,FCSTSDV!$C$2:$C$72,0),MATCH('31.10'!V$3,FCSTSDV!$D$1:$L$1,0)),0)*$E165/3290,1)</f>
        <v>0</v>
      </c>
      <c r="W165" s="106">
        <f>ROUND(+IFERROR(INDEX(FCSTSDV!$D$2:$L$72,MATCH('31.10'!$D165,FCSTSDV!$C$2:$C$72,0),MATCH('31.10'!W$3,FCSTSDV!$D$1:$L$1,0)),0)*$E165/3290,1)</f>
        <v>0</v>
      </c>
      <c r="X165" s="106">
        <f>ROUND(+IFERROR(INDEX(FCSTSDV!$D$2:$L$72,MATCH('31.10'!$D165,FCSTSDV!$C$2:$C$72,0),MATCH('31.10'!X$3,FCSTSDV!$D$1:$L$1,0)),0)*$E165/3290,1)</f>
        <v>0</v>
      </c>
      <c r="Y165" s="106">
        <f>ROUND(+IFERROR(INDEX(FCSTSDV!$D$2:$L$72,MATCH('31.10'!$D165,FCSTSDV!$C$2:$C$72,0),MATCH('31.10'!Y$3,FCSTSDV!$D$1:$L$1,0)),0)*$E165/3290,1)</f>
        <v>0</v>
      </c>
      <c r="Z165" s="106">
        <f>ROUND(+IFERROR(INDEX(FCSTSDV!$D$2:$L$72,MATCH('31.10'!$D165,FCSTSDV!$C$2:$C$72,0),MATCH('31.10'!Z$3,FCSTSDV!$D$1:$L$1,0)),0)*$E165/3290,1)</f>
        <v>0</v>
      </c>
      <c r="AA165" s="106">
        <f>ROUND(+IFERROR(INDEX(FCSTSDV!$D$2:$L$72,MATCH('31.10'!$D165,FCSTSDV!$C$2:$C$72,0),MATCH('31.10'!AA$3,FCSTSDV!$D$1:$L$1,0)),0)*$E165/3290,1)</f>
        <v>0</v>
      </c>
      <c r="AB165" s="106">
        <f>ROUND(+IFERROR(INDEX(FCSTSDV!$D$2:$L$72,MATCH('31.10'!$D165,FCSTSDV!$C$2:$C$72,0),MATCH('31.10'!AB$3,FCSTSDV!$D$1:$L$1,0)),0)*$E165/3290,1)</f>
        <v>0</v>
      </c>
      <c r="AC165" s="106">
        <f>ROUND(+IFERROR(INDEX(FCSTSDV!$D$2:$L$72,MATCH('31.10'!$D165,FCSTSDV!$C$2:$C$72,0),MATCH('31.10'!AC$3,FCSTSDV!$D$1:$L$1,0)),0)*$E165/3290,1)</f>
        <v>0</v>
      </c>
      <c r="AD165" s="92" t="e">
        <f>+ROUND(INDEX(FCSTSDV!$D$2:$L$673,MATCH('31.10'!$D165,FCSTSDV!$C$2:$C$673,0),MATCH('31.10'!AD$3,FCSTSDV!$D$1:$L$1,0))*'31.10'!$E165/3290,1)</f>
        <v>#N/A</v>
      </c>
      <c r="AE165" s="92" t="e">
        <f>+ROUND(INDEX(FCSTSDV!$D$2:$L$673,MATCH('31.10'!$D165,FCSTSDV!$C$2:$C$673,0),MATCH('31.10'!AE$3,FCSTSDV!$D$1:$L$1,0))*'31.10'!$E165/3290,1)</f>
        <v>#N/A</v>
      </c>
      <c r="AF165" s="92" t="e">
        <f>+ROUND(INDEX(FCSTSDV!$D$2:$L$673,MATCH('31.10'!$D165,FCSTSDV!$C$2:$C$673,0),MATCH('31.10'!AF$3,FCSTSDV!$D$1:$L$1,0))*'31.10'!$E165/3290,1)</f>
        <v>#N/A</v>
      </c>
      <c r="AG165" s="92" t="e">
        <f>+ROUND(INDEX(FCSTSDV!$D$2:$L$673,MATCH('31.10'!$D165,FCSTSDV!$C$2:$C$673,0),MATCH('31.10'!AG$3,FCSTSDV!$D$1:$L$1,0))*'31.10'!$E165/3290,1)</f>
        <v>#N/A</v>
      </c>
      <c r="AH165" s="92" t="e">
        <f>+ROUND(INDEX(FCSTSDV!$D$2:$L$673,MATCH('31.10'!$D165,FCSTSDV!$C$2:$C$673,0),MATCH('31.10'!AH$3,FCSTSDV!$D$1:$L$1,0))*'31.10'!$E165/3290,1)</f>
        <v>#N/A</v>
      </c>
      <c r="AI165" s="92" t="e">
        <f>+ROUND(INDEX(FCSTSDV!$D$2:$L$673,MATCH('31.10'!$D165,FCSTSDV!$C$2:$C$673,0),MATCH('31.10'!AI$3,FCSTSDV!$D$1:$L$1,0))*'31.10'!$E165/3290,1)</f>
        <v>#N/A</v>
      </c>
      <c r="AJ165" s="92" t="e">
        <f>+ROUND(INDEX(FCSTSDV!$D$2:$L$673,MATCH('31.10'!$D165,FCSTSDV!$C$2:$C$673,0),MATCH('31.10'!AJ$3,FCSTSDV!$D$1:$L$1,0))*'31.10'!$E165/3290,1)</f>
        <v>#N/A</v>
      </c>
    </row>
    <row r="166" spans="1:36" ht="20.100000000000001" customHeight="1">
      <c r="A166" s="824"/>
      <c r="B166" s="795"/>
      <c r="C166" s="57"/>
      <c r="D166" s="128" t="s">
        <v>41</v>
      </c>
      <c r="E166" s="172">
        <v>0.35</v>
      </c>
      <c r="F166" s="799"/>
      <c r="G166" s="799"/>
      <c r="H166" s="830"/>
      <c r="I166" s="91">
        <f>+ROUND(IFERROR(VLOOKUP(D166,FCSTSDV!$C$2:$C$72,26,0),0)*'31.10'!E166/3290+0,0)</f>
        <v>0</v>
      </c>
      <c r="J166" s="106">
        <f>ROUND(+IFERROR(INDEX(FCSTSDV!$D$2:$L$72,MATCH('31.10'!$D166,FCSTSDV!$C$2:$C$72,0),MATCH('31.10'!J$3,FCSTSDV!$D$1:$L$1,0)),0)*$E166/3290,1)</f>
        <v>0</v>
      </c>
      <c r="K166" s="106">
        <f>ROUND(+IFERROR(INDEX(FCSTSDV!$D$2:$L$72,MATCH('31.10'!$D166,FCSTSDV!$C$2:$C$72,0),MATCH('31.10'!K$3,FCSTSDV!$D$1:$L$1,0)),0)*$E166/3290,1)</f>
        <v>0</v>
      </c>
      <c r="L166" s="106">
        <f>ROUND(+IFERROR(INDEX(FCSTSDV!$D$2:$L$72,MATCH('31.10'!$D166,FCSTSDV!$C$2:$C$72,0),MATCH('31.10'!L$3,FCSTSDV!$D$1:$L$1,0)),0)*$E166/3290,1)</f>
        <v>0</v>
      </c>
      <c r="M166" s="106">
        <f>ROUND(+IFERROR(INDEX(FCSTSDV!$D$2:$L$72,MATCH('31.10'!$D166,FCSTSDV!$C$2:$C$72,0),MATCH('31.10'!M$3,FCSTSDV!$D$1:$L$1,0)),0)*$E166/3290,1)</f>
        <v>0</v>
      </c>
      <c r="N166" s="106">
        <f>ROUND(+IFERROR(INDEX(FCSTSDV!$D$2:$L$72,MATCH('31.10'!$D166,FCSTSDV!$C$2:$C$72,0),MATCH('31.10'!N$3,FCSTSDV!$D$1:$L$1,0)),0)*$E166/3290,1)</f>
        <v>0</v>
      </c>
      <c r="O166" s="106">
        <f>ROUND(+IFERROR(INDEX(FCSTSDV!$D$2:$L$72,MATCH('31.10'!$D166,FCSTSDV!$C$2:$C$72,0),MATCH('31.10'!O$3,FCSTSDV!$D$1:$L$1,0)),0)*$E166/3290,1)</f>
        <v>0</v>
      </c>
      <c r="P166" s="106">
        <f>ROUND(+IFERROR(INDEX(FCSTSDV!$D$2:$L$72,MATCH('31.10'!$D166,FCSTSDV!$C$2:$C$72,0),MATCH('31.10'!P$3,FCSTSDV!$D$1:$L$1,0)),0)*$E166/3290,1)</f>
        <v>0</v>
      </c>
      <c r="Q166" s="106">
        <f>ROUND(+IFERROR(INDEX(FCSTSDV!$D$2:$L$72,MATCH('31.10'!$D166,FCSTSDV!$C$2:$C$72,0),MATCH('31.10'!Q$3,FCSTSDV!$D$1:$L$1,0)),0)*$E166/3290,1)</f>
        <v>0</v>
      </c>
      <c r="R166" s="106">
        <f>ROUND(+IFERROR(INDEX(FCSTSDV!$D$2:$L$72,MATCH('31.10'!$D166,FCSTSDV!$C$2:$C$72,0),MATCH('31.10'!R$3,FCSTSDV!$D$1:$L$1,0)),0)*$E166/3290,1)</f>
        <v>0</v>
      </c>
      <c r="S166" s="106">
        <f>ROUND(+IFERROR(INDEX(FCSTSDV!$D$2:$L$72,MATCH('31.10'!$D166,FCSTSDV!$C$2:$C$72,0),MATCH('31.10'!S$3,FCSTSDV!$D$1:$L$1,0)),0)*$E166/3290,1)</f>
        <v>0</v>
      </c>
      <c r="T166" s="106">
        <f>ROUND(+IFERROR(INDEX(FCSTSDV!$D$2:$L$72,MATCH('31.10'!$D166,FCSTSDV!$C$2:$C$72,0),MATCH('31.10'!T$3,FCSTSDV!$D$1:$L$1,0)),0)*$E166/3290,1)</f>
        <v>0</v>
      </c>
      <c r="U166" s="106">
        <f>ROUND(+IFERROR(INDEX(FCSTSDV!$D$2:$L$72,MATCH('31.10'!$D166,FCSTSDV!$C$2:$C$72,0),MATCH('31.10'!U$3,FCSTSDV!$D$1:$L$1,0)),0)*$E166/3290,1)</f>
        <v>0</v>
      </c>
      <c r="V166" s="106">
        <f>ROUND(+IFERROR(INDEX(FCSTSDV!$D$2:$L$72,MATCH('31.10'!$D166,FCSTSDV!$C$2:$C$72,0),MATCH('31.10'!V$3,FCSTSDV!$D$1:$L$1,0)),0)*$E166/3290,1)</f>
        <v>0</v>
      </c>
      <c r="W166" s="106">
        <f>ROUND(+IFERROR(INDEX(FCSTSDV!$D$2:$L$72,MATCH('31.10'!$D166,FCSTSDV!$C$2:$C$72,0),MATCH('31.10'!W$3,FCSTSDV!$D$1:$L$1,0)),0)*$E166/3290,1)</f>
        <v>0</v>
      </c>
      <c r="X166" s="106">
        <f>ROUND(+IFERROR(INDEX(FCSTSDV!$D$2:$L$72,MATCH('31.10'!$D166,FCSTSDV!$C$2:$C$72,0),MATCH('31.10'!X$3,FCSTSDV!$D$1:$L$1,0)),0)*$E166/3290,1)</f>
        <v>0</v>
      </c>
      <c r="Y166" s="106">
        <f>ROUND(+IFERROR(INDEX(FCSTSDV!$D$2:$L$72,MATCH('31.10'!$D166,FCSTSDV!$C$2:$C$72,0),MATCH('31.10'!Y$3,FCSTSDV!$D$1:$L$1,0)),0)*$E166/3290,1)</f>
        <v>0</v>
      </c>
      <c r="Z166" s="106">
        <f>ROUND(+IFERROR(INDEX(FCSTSDV!$D$2:$L$72,MATCH('31.10'!$D166,FCSTSDV!$C$2:$C$72,0),MATCH('31.10'!Z$3,FCSTSDV!$D$1:$L$1,0)),0)*$E166/3290,1)</f>
        <v>0</v>
      </c>
      <c r="AA166" s="106">
        <f>ROUND(+IFERROR(INDEX(FCSTSDV!$D$2:$L$72,MATCH('31.10'!$D166,FCSTSDV!$C$2:$C$72,0),MATCH('31.10'!AA$3,FCSTSDV!$D$1:$L$1,0)),0)*$E166/3290,1)</f>
        <v>0</v>
      </c>
      <c r="AB166" s="106">
        <f>ROUND(+IFERROR(INDEX(FCSTSDV!$D$2:$L$72,MATCH('31.10'!$D166,FCSTSDV!$C$2:$C$72,0),MATCH('31.10'!AB$3,FCSTSDV!$D$1:$L$1,0)),0)*$E166/3290,1)</f>
        <v>0</v>
      </c>
      <c r="AC166" s="106">
        <f>ROUND(+IFERROR(INDEX(FCSTSDV!$D$2:$L$72,MATCH('31.10'!$D166,FCSTSDV!$C$2:$C$72,0),MATCH('31.10'!AC$3,FCSTSDV!$D$1:$L$1,0)),0)*$E166/3290,1)</f>
        <v>0</v>
      </c>
      <c r="AD166" s="92" t="e">
        <f>+ROUND(INDEX(FCSTSDV!$D$2:$L$673,MATCH('31.10'!$D166,FCSTSDV!$C$2:$C$673,0),MATCH('31.10'!AD$3,FCSTSDV!$D$1:$L$1,0))*'31.10'!$E166/3290,1)</f>
        <v>#N/A</v>
      </c>
      <c r="AE166" s="92" t="e">
        <f>+ROUND(INDEX(FCSTSDV!$D$2:$L$673,MATCH('31.10'!$D166,FCSTSDV!$C$2:$C$673,0),MATCH('31.10'!AE$3,FCSTSDV!$D$1:$L$1,0))*'31.10'!$E166/3290,1)</f>
        <v>#N/A</v>
      </c>
      <c r="AF166" s="92" t="e">
        <f>+ROUND(INDEX(FCSTSDV!$D$2:$L$673,MATCH('31.10'!$D166,FCSTSDV!$C$2:$C$673,0),MATCH('31.10'!AF$3,FCSTSDV!$D$1:$L$1,0))*'31.10'!$E166/3290,1)</f>
        <v>#N/A</v>
      </c>
      <c r="AG166" s="92" t="e">
        <f>+ROUND(INDEX(FCSTSDV!$D$2:$L$673,MATCH('31.10'!$D166,FCSTSDV!$C$2:$C$673,0),MATCH('31.10'!AG$3,FCSTSDV!$D$1:$L$1,0))*'31.10'!$E166/3290,1)</f>
        <v>#N/A</v>
      </c>
      <c r="AH166" s="92" t="e">
        <f>+ROUND(INDEX(FCSTSDV!$D$2:$L$673,MATCH('31.10'!$D166,FCSTSDV!$C$2:$C$673,0),MATCH('31.10'!AH$3,FCSTSDV!$D$1:$L$1,0))*'31.10'!$E166/3290,1)</f>
        <v>#N/A</v>
      </c>
      <c r="AI166" s="92" t="e">
        <f>+ROUND(INDEX(FCSTSDV!$D$2:$L$673,MATCH('31.10'!$D166,FCSTSDV!$C$2:$C$673,0),MATCH('31.10'!AI$3,FCSTSDV!$D$1:$L$1,0))*'31.10'!$E166/3290,1)</f>
        <v>#N/A</v>
      </c>
      <c r="AJ166" s="92" t="e">
        <f>+ROUND(INDEX(FCSTSDV!$D$2:$L$673,MATCH('31.10'!$D166,FCSTSDV!$C$2:$C$673,0),MATCH('31.10'!AJ$3,FCSTSDV!$D$1:$L$1,0))*'31.10'!$E166/3290,1)</f>
        <v>#N/A</v>
      </c>
    </row>
    <row r="167" spans="1:36" ht="20.100000000000001" customHeight="1">
      <c r="A167" s="824"/>
      <c r="B167" s="795"/>
      <c r="C167" s="57"/>
      <c r="D167" s="32" t="s">
        <v>49</v>
      </c>
      <c r="E167" s="172">
        <v>0.2</v>
      </c>
      <c r="F167" s="799"/>
      <c r="G167" s="799"/>
      <c r="H167" s="830"/>
      <c r="I167" s="91">
        <f>+ROUND(IFERROR(VLOOKUP(D167,FCSTSDV!$C$2:$C$72,26,0),0)*'31.10'!E167/3290+0,0)</f>
        <v>0</v>
      </c>
      <c r="J167" s="106">
        <f>ROUND(+IFERROR(INDEX(FCSTSDV!$D$2:$L$72,MATCH('31.10'!$D167,FCSTSDV!$C$2:$C$72,0),MATCH('31.10'!J$3,FCSTSDV!$D$1:$L$1,0)),0)*$E167/3290,1)</f>
        <v>0</v>
      </c>
      <c r="K167" s="106">
        <f>ROUND(+IFERROR(INDEX(FCSTSDV!$D$2:$L$72,MATCH('31.10'!$D167,FCSTSDV!$C$2:$C$72,0),MATCH('31.10'!K$3,FCSTSDV!$D$1:$L$1,0)),0)*$E167/3290,1)</f>
        <v>0</v>
      </c>
      <c r="L167" s="106">
        <f>ROUND(+IFERROR(INDEX(FCSTSDV!$D$2:$L$72,MATCH('31.10'!$D167,FCSTSDV!$C$2:$C$72,0),MATCH('31.10'!L$3,FCSTSDV!$D$1:$L$1,0)),0)*$E167/3290,1)</f>
        <v>0</v>
      </c>
      <c r="M167" s="106">
        <f>ROUND(+IFERROR(INDEX(FCSTSDV!$D$2:$L$72,MATCH('31.10'!$D167,FCSTSDV!$C$2:$C$72,0),MATCH('31.10'!M$3,FCSTSDV!$D$1:$L$1,0)),0)*$E167/3290,1)</f>
        <v>0</v>
      </c>
      <c r="N167" s="106">
        <f>ROUND(+IFERROR(INDEX(FCSTSDV!$D$2:$L$72,MATCH('31.10'!$D167,FCSTSDV!$C$2:$C$72,0),MATCH('31.10'!N$3,FCSTSDV!$D$1:$L$1,0)),0)*$E167/3290,1)</f>
        <v>0</v>
      </c>
      <c r="O167" s="106">
        <f>ROUND(+IFERROR(INDEX(FCSTSDV!$D$2:$L$72,MATCH('31.10'!$D167,FCSTSDV!$C$2:$C$72,0),MATCH('31.10'!O$3,FCSTSDV!$D$1:$L$1,0)),0)*$E167/3290,1)</f>
        <v>0</v>
      </c>
      <c r="P167" s="106">
        <f>ROUND(+IFERROR(INDEX(FCSTSDV!$D$2:$L$72,MATCH('31.10'!$D167,FCSTSDV!$C$2:$C$72,0),MATCH('31.10'!P$3,FCSTSDV!$D$1:$L$1,0)),0)*$E167/3290,1)</f>
        <v>0</v>
      </c>
      <c r="Q167" s="106">
        <f>ROUND(+IFERROR(INDEX(FCSTSDV!$D$2:$L$72,MATCH('31.10'!$D167,FCSTSDV!$C$2:$C$72,0),MATCH('31.10'!Q$3,FCSTSDV!$D$1:$L$1,0)),0)*$E167/3290,1)</f>
        <v>0</v>
      </c>
      <c r="R167" s="106">
        <f>ROUND(+IFERROR(INDEX(FCSTSDV!$D$2:$L$72,MATCH('31.10'!$D167,FCSTSDV!$C$2:$C$72,0),MATCH('31.10'!R$3,FCSTSDV!$D$1:$L$1,0)),0)*$E167/3290,1)</f>
        <v>0</v>
      </c>
      <c r="S167" s="106">
        <f>ROUND(+IFERROR(INDEX(FCSTSDV!$D$2:$L$72,MATCH('31.10'!$D167,FCSTSDV!$C$2:$C$72,0),MATCH('31.10'!S$3,FCSTSDV!$D$1:$L$1,0)),0)*$E167/3290,1)</f>
        <v>0</v>
      </c>
      <c r="T167" s="106">
        <f>ROUND(+IFERROR(INDEX(FCSTSDV!$D$2:$L$72,MATCH('31.10'!$D167,FCSTSDV!$C$2:$C$72,0),MATCH('31.10'!T$3,FCSTSDV!$D$1:$L$1,0)),0)*$E167/3290,1)</f>
        <v>0</v>
      </c>
      <c r="U167" s="106">
        <f>ROUND(+IFERROR(INDEX(FCSTSDV!$D$2:$L$72,MATCH('31.10'!$D167,FCSTSDV!$C$2:$C$72,0),MATCH('31.10'!U$3,FCSTSDV!$D$1:$L$1,0)),0)*$E167/3290,1)</f>
        <v>0</v>
      </c>
      <c r="V167" s="106">
        <f>ROUND(+IFERROR(INDEX(FCSTSDV!$D$2:$L$72,MATCH('31.10'!$D167,FCSTSDV!$C$2:$C$72,0),MATCH('31.10'!V$3,FCSTSDV!$D$1:$L$1,0)),0)*$E167/3290,1)</f>
        <v>0</v>
      </c>
      <c r="W167" s="106">
        <f>ROUND(+IFERROR(INDEX(FCSTSDV!$D$2:$L$72,MATCH('31.10'!$D167,FCSTSDV!$C$2:$C$72,0),MATCH('31.10'!W$3,FCSTSDV!$D$1:$L$1,0)),0)*$E167/3290,1)</f>
        <v>0</v>
      </c>
      <c r="X167" s="106">
        <f>ROUND(+IFERROR(INDEX(FCSTSDV!$D$2:$L$72,MATCH('31.10'!$D167,FCSTSDV!$C$2:$C$72,0),MATCH('31.10'!X$3,FCSTSDV!$D$1:$L$1,0)),0)*$E167/3290,1)</f>
        <v>0</v>
      </c>
      <c r="Y167" s="106">
        <f>ROUND(+IFERROR(INDEX(FCSTSDV!$D$2:$L$72,MATCH('31.10'!$D167,FCSTSDV!$C$2:$C$72,0),MATCH('31.10'!Y$3,FCSTSDV!$D$1:$L$1,0)),0)*$E167/3290,1)</f>
        <v>0</v>
      </c>
      <c r="Z167" s="106">
        <f>ROUND(+IFERROR(INDEX(FCSTSDV!$D$2:$L$72,MATCH('31.10'!$D167,FCSTSDV!$C$2:$C$72,0),MATCH('31.10'!Z$3,FCSTSDV!$D$1:$L$1,0)),0)*$E167/3290,1)</f>
        <v>0</v>
      </c>
      <c r="AA167" s="106">
        <f>ROUND(+IFERROR(INDEX(FCSTSDV!$D$2:$L$72,MATCH('31.10'!$D167,FCSTSDV!$C$2:$C$72,0),MATCH('31.10'!AA$3,FCSTSDV!$D$1:$L$1,0)),0)*$E167/3290,1)</f>
        <v>0</v>
      </c>
      <c r="AB167" s="106">
        <f>ROUND(+IFERROR(INDEX(FCSTSDV!$D$2:$L$72,MATCH('31.10'!$D167,FCSTSDV!$C$2:$C$72,0),MATCH('31.10'!AB$3,FCSTSDV!$D$1:$L$1,0)),0)*$E167/3290,1)</f>
        <v>0</v>
      </c>
      <c r="AC167" s="106">
        <f>ROUND(+IFERROR(INDEX(FCSTSDV!$D$2:$L$72,MATCH('31.10'!$D167,FCSTSDV!$C$2:$C$72,0),MATCH('31.10'!AC$3,FCSTSDV!$D$1:$L$1,0)),0)*$E167/3290,1)</f>
        <v>0</v>
      </c>
      <c r="AD167" s="92" t="e">
        <f>+ROUND(INDEX(FCSTSDV!$D$2:$L$673,MATCH('31.10'!$D167,FCSTSDV!$C$2:$C$673,0),MATCH('31.10'!AD$3,FCSTSDV!$D$1:$L$1,0))*'31.10'!$E167/3290,1)</f>
        <v>#N/A</v>
      </c>
      <c r="AE167" s="92" t="e">
        <f>+ROUND(INDEX(FCSTSDV!$D$2:$L$673,MATCH('31.10'!$D167,FCSTSDV!$C$2:$C$673,0),MATCH('31.10'!AE$3,FCSTSDV!$D$1:$L$1,0))*'31.10'!$E167/3290,1)</f>
        <v>#N/A</v>
      </c>
      <c r="AF167" s="92" t="e">
        <f>+ROUND(INDEX(FCSTSDV!$D$2:$L$673,MATCH('31.10'!$D167,FCSTSDV!$C$2:$C$673,0),MATCH('31.10'!AF$3,FCSTSDV!$D$1:$L$1,0))*'31.10'!$E167/3290,1)</f>
        <v>#N/A</v>
      </c>
      <c r="AG167" s="92" t="e">
        <f>+ROUND(INDEX(FCSTSDV!$D$2:$L$673,MATCH('31.10'!$D167,FCSTSDV!$C$2:$C$673,0),MATCH('31.10'!AG$3,FCSTSDV!$D$1:$L$1,0))*'31.10'!$E167/3290,1)</f>
        <v>#N/A</v>
      </c>
      <c r="AH167" s="92" t="e">
        <f>+ROUND(INDEX(FCSTSDV!$D$2:$L$673,MATCH('31.10'!$D167,FCSTSDV!$C$2:$C$673,0),MATCH('31.10'!AH$3,FCSTSDV!$D$1:$L$1,0))*'31.10'!$E167/3290,1)</f>
        <v>#N/A</v>
      </c>
      <c r="AI167" s="92" t="e">
        <f>+ROUND(INDEX(FCSTSDV!$D$2:$L$673,MATCH('31.10'!$D167,FCSTSDV!$C$2:$C$673,0),MATCH('31.10'!AI$3,FCSTSDV!$D$1:$L$1,0))*'31.10'!$E167/3290,1)</f>
        <v>#N/A</v>
      </c>
      <c r="AJ167" s="92" t="e">
        <f>+ROUND(INDEX(FCSTSDV!$D$2:$L$673,MATCH('31.10'!$D167,FCSTSDV!$C$2:$C$673,0),MATCH('31.10'!AJ$3,FCSTSDV!$D$1:$L$1,0))*'31.10'!$E167/3290,1)</f>
        <v>#N/A</v>
      </c>
    </row>
    <row r="168" spans="1:36" ht="20.100000000000001" customHeight="1">
      <c r="A168" s="824"/>
      <c r="B168" s="795"/>
      <c r="C168" s="57"/>
      <c r="D168" s="123" t="s">
        <v>48</v>
      </c>
      <c r="E168" s="172">
        <v>0.2</v>
      </c>
      <c r="F168" s="799"/>
      <c r="G168" s="799"/>
      <c r="H168" s="830"/>
      <c r="I168" s="91">
        <f>+ROUND(IFERROR(VLOOKUP(D168,FCSTSDV!$C$2:$C$72,26,0),0)*'31.10'!E168/3290+0,0)</f>
        <v>0</v>
      </c>
      <c r="J168" s="106">
        <f>ROUND(+IFERROR(INDEX(FCSTSDV!$D$2:$L$72,MATCH('31.10'!$D168,FCSTSDV!$C$2:$C$72,0),MATCH('31.10'!J$3,FCSTSDV!$D$1:$L$1,0)),0)*$E168/3290,1)</f>
        <v>0</v>
      </c>
      <c r="K168" s="106">
        <f>ROUND(+IFERROR(INDEX(FCSTSDV!$D$2:$L$72,MATCH('31.10'!$D168,FCSTSDV!$C$2:$C$72,0),MATCH('31.10'!K$3,FCSTSDV!$D$1:$L$1,0)),0)*$E168/3290,1)</f>
        <v>0</v>
      </c>
      <c r="L168" s="106">
        <f>ROUND(+IFERROR(INDEX(FCSTSDV!$D$2:$L$72,MATCH('31.10'!$D168,FCSTSDV!$C$2:$C$72,0),MATCH('31.10'!L$3,FCSTSDV!$D$1:$L$1,0)),0)*$E168/3290,1)</f>
        <v>0</v>
      </c>
      <c r="M168" s="106">
        <f>ROUND(+IFERROR(INDEX(FCSTSDV!$D$2:$L$72,MATCH('31.10'!$D168,FCSTSDV!$C$2:$C$72,0),MATCH('31.10'!M$3,FCSTSDV!$D$1:$L$1,0)),0)*$E168/3290,1)</f>
        <v>0</v>
      </c>
      <c r="N168" s="106">
        <f>ROUND(+IFERROR(INDEX(FCSTSDV!$D$2:$L$72,MATCH('31.10'!$D168,FCSTSDV!$C$2:$C$72,0),MATCH('31.10'!N$3,FCSTSDV!$D$1:$L$1,0)),0)*$E168/3290,1)</f>
        <v>0</v>
      </c>
      <c r="O168" s="106">
        <f>ROUND(+IFERROR(INDEX(FCSTSDV!$D$2:$L$72,MATCH('31.10'!$D168,FCSTSDV!$C$2:$C$72,0),MATCH('31.10'!O$3,FCSTSDV!$D$1:$L$1,0)),0)*$E168/3290,1)</f>
        <v>0</v>
      </c>
      <c r="P168" s="106">
        <f>ROUND(+IFERROR(INDEX(FCSTSDV!$D$2:$L$72,MATCH('31.10'!$D168,FCSTSDV!$C$2:$C$72,0),MATCH('31.10'!P$3,FCSTSDV!$D$1:$L$1,0)),0)*$E168/3290,1)</f>
        <v>0</v>
      </c>
      <c r="Q168" s="106">
        <f>ROUND(+IFERROR(INDEX(FCSTSDV!$D$2:$L$72,MATCH('31.10'!$D168,FCSTSDV!$C$2:$C$72,0),MATCH('31.10'!Q$3,FCSTSDV!$D$1:$L$1,0)),0)*$E168/3290,1)</f>
        <v>0</v>
      </c>
      <c r="R168" s="106">
        <f>ROUND(+IFERROR(INDEX(FCSTSDV!$D$2:$L$72,MATCH('31.10'!$D168,FCSTSDV!$C$2:$C$72,0),MATCH('31.10'!R$3,FCSTSDV!$D$1:$L$1,0)),0)*$E168/3290,1)</f>
        <v>0</v>
      </c>
      <c r="S168" s="106">
        <f>ROUND(+IFERROR(INDEX(FCSTSDV!$D$2:$L$72,MATCH('31.10'!$D168,FCSTSDV!$C$2:$C$72,0),MATCH('31.10'!S$3,FCSTSDV!$D$1:$L$1,0)),0)*$E168/3290,1)</f>
        <v>0</v>
      </c>
      <c r="T168" s="106">
        <f>ROUND(+IFERROR(INDEX(FCSTSDV!$D$2:$L$72,MATCH('31.10'!$D168,FCSTSDV!$C$2:$C$72,0),MATCH('31.10'!T$3,FCSTSDV!$D$1:$L$1,0)),0)*$E168/3290,1)</f>
        <v>0</v>
      </c>
      <c r="U168" s="106">
        <f>ROUND(+IFERROR(INDEX(FCSTSDV!$D$2:$L$72,MATCH('31.10'!$D168,FCSTSDV!$C$2:$C$72,0),MATCH('31.10'!U$3,FCSTSDV!$D$1:$L$1,0)),0)*$E168/3290,1)</f>
        <v>0</v>
      </c>
      <c r="V168" s="106">
        <f>ROUND(+IFERROR(INDEX(FCSTSDV!$D$2:$L$72,MATCH('31.10'!$D168,FCSTSDV!$C$2:$C$72,0),MATCH('31.10'!V$3,FCSTSDV!$D$1:$L$1,0)),0)*$E168/3290,1)</f>
        <v>0</v>
      </c>
      <c r="W168" s="106">
        <f>ROUND(+IFERROR(INDEX(FCSTSDV!$D$2:$L$72,MATCH('31.10'!$D168,FCSTSDV!$C$2:$C$72,0),MATCH('31.10'!W$3,FCSTSDV!$D$1:$L$1,0)),0)*$E168/3290,1)</f>
        <v>0</v>
      </c>
      <c r="X168" s="106">
        <f>ROUND(+IFERROR(INDEX(FCSTSDV!$D$2:$L$72,MATCH('31.10'!$D168,FCSTSDV!$C$2:$C$72,0),MATCH('31.10'!X$3,FCSTSDV!$D$1:$L$1,0)),0)*$E168/3290,1)</f>
        <v>0</v>
      </c>
      <c r="Y168" s="106">
        <f>ROUND(+IFERROR(INDEX(FCSTSDV!$D$2:$L$72,MATCH('31.10'!$D168,FCSTSDV!$C$2:$C$72,0),MATCH('31.10'!Y$3,FCSTSDV!$D$1:$L$1,0)),0)*$E168/3290,1)</f>
        <v>0</v>
      </c>
      <c r="Z168" s="106">
        <f>ROUND(+IFERROR(INDEX(FCSTSDV!$D$2:$L$72,MATCH('31.10'!$D168,FCSTSDV!$C$2:$C$72,0),MATCH('31.10'!Z$3,FCSTSDV!$D$1:$L$1,0)),0)*$E168/3290,1)</f>
        <v>0</v>
      </c>
      <c r="AA168" s="106">
        <f>ROUND(+IFERROR(INDEX(FCSTSDV!$D$2:$L$72,MATCH('31.10'!$D168,FCSTSDV!$C$2:$C$72,0),MATCH('31.10'!AA$3,FCSTSDV!$D$1:$L$1,0)),0)*$E168/3290,1)</f>
        <v>0</v>
      </c>
      <c r="AB168" s="106">
        <f>ROUND(+IFERROR(INDEX(FCSTSDV!$D$2:$L$72,MATCH('31.10'!$D168,FCSTSDV!$C$2:$C$72,0),MATCH('31.10'!AB$3,FCSTSDV!$D$1:$L$1,0)),0)*$E168/3290,1)</f>
        <v>0</v>
      </c>
      <c r="AC168" s="106">
        <f>ROUND(+IFERROR(INDEX(FCSTSDV!$D$2:$L$72,MATCH('31.10'!$D168,FCSTSDV!$C$2:$C$72,0),MATCH('31.10'!AC$3,FCSTSDV!$D$1:$L$1,0)),0)*$E168/3290,1)</f>
        <v>0</v>
      </c>
      <c r="AD168" s="92" t="e">
        <f>+ROUND(INDEX(FCSTSDV!$D$2:$L$673,MATCH('31.10'!$D168,FCSTSDV!$C$2:$C$673,0),MATCH('31.10'!AD$3,FCSTSDV!$D$1:$L$1,0))*'31.10'!$E168/3290,1)</f>
        <v>#N/A</v>
      </c>
      <c r="AE168" s="92" t="e">
        <f>+ROUND(INDEX(FCSTSDV!$D$2:$L$673,MATCH('31.10'!$D168,FCSTSDV!$C$2:$C$673,0),MATCH('31.10'!AE$3,FCSTSDV!$D$1:$L$1,0))*'31.10'!$E168/3290,1)</f>
        <v>#N/A</v>
      </c>
      <c r="AF168" s="92" t="e">
        <f>+ROUND(INDEX(FCSTSDV!$D$2:$L$673,MATCH('31.10'!$D168,FCSTSDV!$C$2:$C$673,0),MATCH('31.10'!AF$3,FCSTSDV!$D$1:$L$1,0))*'31.10'!$E168/3290,1)</f>
        <v>#N/A</v>
      </c>
      <c r="AG168" s="92" t="e">
        <f>+ROUND(INDEX(FCSTSDV!$D$2:$L$673,MATCH('31.10'!$D168,FCSTSDV!$C$2:$C$673,0),MATCH('31.10'!AG$3,FCSTSDV!$D$1:$L$1,0))*'31.10'!$E168/3290,1)</f>
        <v>#N/A</v>
      </c>
      <c r="AH168" s="92" t="e">
        <f>+ROUND(INDEX(FCSTSDV!$D$2:$L$673,MATCH('31.10'!$D168,FCSTSDV!$C$2:$C$673,0),MATCH('31.10'!AH$3,FCSTSDV!$D$1:$L$1,0))*'31.10'!$E168/3290,1)</f>
        <v>#N/A</v>
      </c>
      <c r="AI168" s="92" t="e">
        <f>+ROUND(INDEX(FCSTSDV!$D$2:$L$673,MATCH('31.10'!$D168,FCSTSDV!$C$2:$C$673,0),MATCH('31.10'!AI$3,FCSTSDV!$D$1:$L$1,0))*'31.10'!$E168/3290,1)</f>
        <v>#N/A</v>
      </c>
      <c r="AJ168" s="92" t="e">
        <f>+ROUND(INDEX(FCSTSDV!$D$2:$L$673,MATCH('31.10'!$D168,FCSTSDV!$C$2:$C$673,0),MATCH('31.10'!AJ$3,FCSTSDV!$D$1:$L$1,0))*'31.10'!$E168/3290,1)</f>
        <v>#N/A</v>
      </c>
    </row>
    <row r="169" spans="1:36" ht="20.100000000000001" customHeight="1">
      <c r="A169" s="824"/>
      <c r="B169" s="795"/>
      <c r="C169" s="57"/>
      <c r="D169" s="32" t="s">
        <v>45</v>
      </c>
      <c r="E169" s="172">
        <v>0.2</v>
      </c>
      <c r="F169" s="799"/>
      <c r="G169" s="799"/>
      <c r="H169" s="830"/>
      <c r="I169" s="91">
        <f>+ROUND(IFERROR(VLOOKUP(D169,FCSTSDV!$C$2:$C$72,26,0),0)*'31.10'!E169/3290+0,0)</f>
        <v>0</v>
      </c>
      <c r="J169" s="106">
        <f>ROUND(+IFERROR(INDEX(FCSTSDV!$D$2:$L$72,MATCH('31.10'!$D169,FCSTSDV!$C$2:$C$72,0),MATCH('31.10'!J$3,FCSTSDV!$D$1:$L$1,0)),0)*$E169/3290,1)</f>
        <v>0</v>
      </c>
      <c r="K169" s="106">
        <f>ROUND(+IFERROR(INDEX(FCSTSDV!$D$2:$L$72,MATCH('31.10'!$D169,FCSTSDV!$C$2:$C$72,0),MATCH('31.10'!K$3,FCSTSDV!$D$1:$L$1,0)),0)*$E169/3290,1)</f>
        <v>0</v>
      </c>
      <c r="L169" s="106">
        <f>ROUND(+IFERROR(INDEX(FCSTSDV!$D$2:$L$72,MATCH('31.10'!$D169,FCSTSDV!$C$2:$C$72,0),MATCH('31.10'!L$3,FCSTSDV!$D$1:$L$1,0)),0)*$E169/3290,1)</f>
        <v>0</v>
      </c>
      <c r="M169" s="106">
        <f>ROUND(+IFERROR(INDEX(FCSTSDV!$D$2:$L$72,MATCH('31.10'!$D169,FCSTSDV!$C$2:$C$72,0),MATCH('31.10'!M$3,FCSTSDV!$D$1:$L$1,0)),0)*$E169/3290,1)</f>
        <v>0</v>
      </c>
      <c r="N169" s="106">
        <f>ROUND(+IFERROR(INDEX(FCSTSDV!$D$2:$L$72,MATCH('31.10'!$D169,FCSTSDV!$C$2:$C$72,0),MATCH('31.10'!N$3,FCSTSDV!$D$1:$L$1,0)),0)*$E169/3290,1)</f>
        <v>0</v>
      </c>
      <c r="O169" s="106">
        <f>ROUND(+IFERROR(INDEX(FCSTSDV!$D$2:$L$72,MATCH('31.10'!$D169,FCSTSDV!$C$2:$C$72,0),MATCH('31.10'!O$3,FCSTSDV!$D$1:$L$1,0)),0)*$E169/3290,1)</f>
        <v>0</v>
      </c>
      <c r="P169" s="106">
        <f>ROUND(+IFERROR(INDEX(FCSTSDV!$D$2:$L$72,MATCH('31.10'!$D169,FCSTSDV!$C$2:$C$72,0),MATCH('31.10'!P$3,FCSTSDV!$D$1:$L$1,0)),0)*$E169/3290,1)</f>
        <v>0</v>
      </c>
      <c r="Q169" s="106">
        <f>ROUND(+IFERROR(INDEX(FCSTSDV!$D$2:$L$72,MATCH('31.10'!$D169,FCSTSDV!$C$2:$C$72,0),MATCH('31.10'!Q$3,FCSTSDV!$D$1:$L$1,0)),0)*$E169/3290,1)</f>
        <v>0</v>
      </c>
      <c r="R169" s="106">
        <f>ROUND(+IFERROR(INDEX(FCSTSDV!$D$2:$L$72,MATCH('31.10'!$D169,FCSTSDV!$C$2:$C$72,0),MATCH('31.10'!R$3,FCSTSDV!$D$1:$L$1,0)),0)*$E169/3290,1)</f>
        <v>0</v>
      </c>
      <c r="S169" s="106">
        <f>ROUND(+IFERROR(INDEX(FCSTSDV!$D$2:$L$72,MATCH('31.10'!$D169,FCSTSDV!$C$2:$C$72,0),MATCH('31.10'!S$3,FCSTSDV!$D$1:$L$1,0)),0)*$E169/3290,1)</f>
        <v>0</v>
      </c>
      <c r="T169" s="106">
        <f>ROUND(+IFERROR(INDEX(FCSTSDV!$D$2:$L$72,MATCH('31.10'!$D169,FCSTSDV!$C$2:$C$72,0),MATCH('31.10'!T$3,FCSTSDV!$D$1:$L$1,0)),0)*$E169/3290,1)</f>
        <v>0</v>
      </c>
      <c r="U169" s="106">
        <f>ROUND(+IFERROR(INDEX(FCSTSDV!$D$2:$L$72,MATCH('31.10'!$D169,FCSTSDV!$C$2:$C$72,0),MATCH('31.10'!U$3,FCSTSDV!$D$1:$L$1,0)),0)*$E169/3290,1)</f>
        <v>0</v>
      </c>
      <c r="V169" s="106">
        <f>ROUND(+IFERROR(INDEX(FCSTSDV!$D$2:$L$72,MATCH('31.10'!$D169,FCSTSDV!$C$2:$C$72,0),MATCH('31.10'!V$3,FCSTSDV!$D$1:$L$1,0)),0)*$E169/3290,1)</f>
        <v>0</v>
      </c>
      <c r="W169" s="106">
        <f>ROUND(+IFERROR(INDEX(FCSTSDV!$D$2:$L$72,MATCH('31.10'!$D169,FCSTSDV!$C$2:$C$72,0),MATCH('31.10'!W$3,FCSTSDV!$D$1:$L$1,0)),0)*$E169/3290,1)</f>
        <v>0</v>
      </c>
      <c r="X169" s="106">
        <f>ROUND(+IFERROR(INDEX(FCSTSDV!$D$2:$L$72,MATCH('31.10'!$D169,FCSTSDV!$C$2:$C$72,0),MATCH('31.10'!X$3,FCSTSDV!$D$1:$L$1,0)),0)*$E169/3290,1)</f>
        <v>0</v>
      </c>
      <c r="Y169" s="106">
        <f>ROUND(+IFERROR(INDEX(FCSTSDV!$D$2:$L$72,MATCH('31.10'!$D169,FCSTSDV!$C$2:$C$72,0),MATCH('31.10'!Y$3,FCSTSDV!$D$1:$L$1,0)),0)*$E169/3290,1)</f>
        <v>0</v>
      </c>
      <c r="Z169" s="106">
        <f>ROUND(+IFERROR(INDEX(FCSTSDV!$D$2:$L$72,MATCH('31.10'!$D169,FCSTSDV!$C$2:$C$72,0),MATCH('31.10'!Z$3,FCSTSDV!$D$1:$L$1,0)),0)*$E169/3290,1)</f>
        <v>0</v>
      </c>
      <c r="AA169" s="106">
        <f>ROUND(+IFERROR(INDEX(FCSTSDV!$D$2:$L$72,MATCH('31.10'!$D169,FCSTSDV!$C$2:$C$72,0),MATCH('31.10'!AA$3,FCSTSDV!$D$1:$L$1,0)),0)*$E169/3290,1)</f>
        <v>0</v>
      </c>
      <c r="AB169" s="106">
        <f>ROUND(+IFERROR(INDEX(FCSTSDV!$D$2:$L$72,MATCH('31.10'!$D169,FCSTSDV!$C$2:$C$72,0),MATCH('31.10'!AB$3,FCSTSDV!$D$1:$L$1,0)),0)*$E169/3290,1)</f>
        <v>0</v>
      </c>
      <c r="AC169" s="106">
        <f>ROUND(+IFERROR(INDEX(FCSTSDV!$D$2:$L$72,MATCH('31.10'!$D169,FCSTSDV!$C$2:$C$72,0),MATCH('31.10'!AC$3,FCSTSDV!$D$1:$L$1,0)),0)*$E169/3290,1)</f>
        <v>0</v>
      </c>
      <c r="AD169" s="92" t="e">
        <f>+ROUND(INDEX(FCSTSDV!$D$2:$L$673,MATCH('31.10'!$D169,FCSTSDV!$C$2:$C$673,0),MATCH('31.10'!AD$3,FCSTSDV!$D$1:$L$1,0))*'31.10'!$E169/3290,1)</f>
        <v>#N/A</v>
      </c>
      <c r="AE169" s="92" t="e">
        <f>+ROUND(INDEX(FCSTSDV!$D$2:$L$673,MATCH('31.10'!$D169,FCSTSDV!$C$2:$C$673,0),MATCH('31.10'!AE$3,FCSTSDV!$D$1:$L$1,0))*'31.10'!$E169/3290,1)</f>
        <v>#N/A</v>
      </c>
      <c r="AF169" s="92" t="e">
        <f>+ROUND(INDEX(FCSTSDV!$D$2:$L$673,MATCH('31.10'!$D169,FCSTSDV!$C$2:$C$673,0),MATCH('31.10'!AF$3,FCSTSDV!$D$1:$L$1,0))*'31.10'!$E169/3290,1)</f>
        <v>#N/A</v>
      </c>
      <c r="AG169" s="92" t="e">
        <f>+ROUND(INDEX(FCSTSDV!$D$2:$L$673,MATCH('31.10'!$D169,FCSTSDV!$C$2:$C$673,0),MATCH('31.10'!AG$3,FCSTSDV!$D$1:$L$1,0))*'31.10'!$E169/3290,1)</f>
        <v>#N/A</v>
      </c>
      <c r="AH169" s="92" t="e">
        <f>+ROUND(INDEX(FCSTSDV!$D$2:$L$673,MATCH('31.10'!$D169,FCSTSDV!$C$2:$C$673,0),MATCH('31.10'!AH$3,FCSTSDV!$D$1:$L$1,0))*'31.10'!$E169/3290,1)</f>
        <v>#N/A</v>
      </c>
      <c r="AI169" s="92" t="e">
        <f>+ROUND(INDEX(FCSTSDV!$D$2:$L$673,MATCH('31.10'!$D169,FCSTSDV!$C$2:$C$673,0),MATCH('31.10'!AI$3,FCSTSDV!$D$1:$L$1,0))*'31.10'!$E169/3290,1)</f>
        <v>#N/A</v>
      </c>
      <c r="AJ169" s="92" t="e">
        <f>+ROUND(INDEX(FCSTSDV!$D$2:$L$673,MATCH('31.10'!$D169,FCSTSDV!$C$2:$C$673,0),MATCH('31.10'!AJ$3,FCSTSDV!$D$1:$L$1,0))*'31.10'!$E169/3290,1)</f>
        <v>#N/A</v>
      </c>
    </row>
    <row r="170" spans="1:36" ht="20.100000000000001" customHeight="1">
      <c r="A170" s="824"/>
      <c r="B170" s="795"/>
      <c r="C170" s="57"/>
      <c r="D170" s="32" t="s">
        <v>47</v>
      </c>
      <c r="E170" s="172">
        <v>0.2</v>
      </c>
      <c r="F170" s="799"/>
      <c r="G170" s="799"/>
      <c r="H170" s="830"/>
      <c r="I170" s="91">
        <f>+ROUND(IFERROR(VLOOKUP(D170,FCSTSDV!$C$2:$C$72,26,0),0)*'31.10'!E170/3290+0,0)</f>
        <v>0</v>
      </c>
      <c r="J170" s="106">
        <f>ROUND(+IFERROR(INDEX(FCSTSDV!$D$2:$L$72,MATCH('31.10'!$D170,FCSTSDV!$C$2:$C$72,0),MATCH('31.10'!J$3,FCSTSDV!$D$1:$L$1,0)),0)*$E170/3290,1)</f>
        <v>0</v>
      </c>
      <c r="K170" s="106">
        <f>ROUND(+IFERROR(INDEX(FCSTSDV!$D$2:$L$72,MATCH('31.10'!$D170,FCSTSDV!$C$2:$C$72,0),MATCH('31.10'!K$3,FCSTSDV!$D$1:$L$1,0)),0)*$E170/3290,1)</f>
        <v>0</v>
      </c>
      <c r="L170" s="106">
        <f>ROUND(+IFERROR(INDEX(FCSTSDV!$D$2:$L$72,MATCH('31.10'!$D170,FCSTSDV!$C$2:$C$72,0),MATCH('31.10'!L$3,FCSTSDV!$D$1:$L$1,0)),0)*$E170/3290,1)</f>
        <v>0</v>
      </c>
      <c r="M170" s="106">
        <f>ROUND(+IFERROR(INDEX(FCSTSDV!$D$2:$L$72,MATCH('31.10'!$D170,FCSTSDV!$C$2:$C$72,0),MATCH('31.10'!M$3,FCSTSDV!$D$1:$L$1,0)),0)*$E170/3290,1)</f>
        <v>0</v>
      </c>
      <c r="N170" s="106">
        <f>ROUND(+IFERROR(INDEX(FCSTSDV!$D$2:$L$72,MATCH('31.10'!$D170,FCSTSDV!$C$2:$C$72,0),MATCH('31.10'!N$3,FCSTSDV!$D$1:$L$1,0)),0)*$E170/3290,1)</f>
        <v>0</v>
      </c>
      <c r="O170" s="106">
        <f>ROUND(+IFERROR(INDEX(FCSTSDV!$D$2:$L$72,MATCH('31.10'!$D170,FCSTSDV!$C$2:$C$72,0),MATCH('31.10'!O$3,FCSTSDV!$D$1:$L$1,0)),0)*$E170/3290,1)</f>
        <v>0</v>
      </c>
      <c r="P170" s="106">
        <f>ROUND(+IFERROR(INDEX(FCSTSDV!$D$2:$L$72,MATCH('31.10'!$D170,FCSTSDV!$C$2:$C$72,0),MATCH('31.10'!P$3,FCSTSDV!$D$1:$L$1,0)),0)*$E170/3290,1)</f>
        <v>0</v>
      </c>
      <c r="Q170" s="106">
        <f>ROUND(+IFERROR(INDEX(FCSTSDV!$D$2:$L$72,MATCH('31.10'!$D170,FCSTSDV!$C$2:$C$72,0),MATCH('31.10'!Q$3,FCSTSDV!$D$1:$L$1,0)),0)*$E170/3290,1)</f>
        <v>0</v>
      </c>
      <c r="R170" s="106">
        <f>ROUND(+IFERROR(INDEX(FCSTSDV!$D$2:$L$72,MATCH('31.10'!$D170,FCSTSDV!$C$2:$C$72,0),MATCH('31.10'!R$3,FCSTSDV!$D$1:$L$1,0)),0)*$E170/3290,1)</f>
        <v>0</v>
      </c>
      <c r="S170" s="106">
        <f>ROUND(+IFERROR(INDEX(FCSTSDV!$D$2:$L$72,MATCH('31.10'!$D170,FCSTSDV!$C$2:$C$72,0),MATCH('31.10'!S$3,FCSTSDV!$D$1:$L$1,0)),0)*$E170/3290,1)</f>
        <v>0</v>
      </c>
      <c r="T170" s="106">
        <f>ROUND(+IFERROR(INDEX(FCSTSDV!$D$2:$L$72,MATCH('31.10'!$D170,FCSTSDV!$C$2:$C$72,0),MATCH('31.10'!T$3,FCSTSDV!$D$1:$L$1,0)),0)*$E170/3290,1)</f>
        <v>0</v>
      </c>
      <c r="U170" s="106">
        <f>ROUND(+IFERROR(INDEX(FCSTSDV!$D$2:$L$72,MATCH('31.10'!$D170,FCSTSDV!$C$2:$C$72,0),MATCH('31.10'!U$3,FCSTSDV!$D$1:$L$1,0)),0)*$E170/3290,1)</f>
        <v>0</v>
      </c>
      <c r="V170" s="106">
        <f>ROUND(+IFERROR(INDEX(FCSTSDV!$D$2:$L$72,MATCH('31.10'!$D170,FCSTSDV!$C$2:$C$72,0),MATCH('31.10'!V$3,FCSTSDV!$D$1:$L$1,0)),0)*$E170/3290,1)</f>
        <v>0</v>
      </c>
      <c r="W170" s="106">
        <f>ROUND(+IFERROR(INDEX(FCSTSDV!$D$2:$L$72,MATCH('31.10'!$D170,FCSTSDV!$C$2:$C$72,0),MATCH('31.10'!W$3,FCSTSDV!$D$1:$L$1,0)),0)*$E170/3290,1)</f>
        <v>0</v>
      </c>
      <c r="X170" s="106">
        <f>ROUND(+IFERROR(INDEX(FCSTSDV!$D$2:$L$72,MATCH('31.10'!$D170,FCSTSDV!$C$2:$C$72,0),MATCH('31.10'!X$3,FCSTSDV!$D$1:$L$1,0)),0)*$E170/3290,1)</f>
        <v>0</v>
      </c>
      <c r="Y170" s="106">
        <f>ROUND(+IFERROR(INDEX(FCSTSDV!$D$2:$L$72,MATCH('31.10'!$D170,FCSTSDV!$C$2:$C$72,0),MATCH('31.10'!Y$3,FCSTSDV!$D$1:$L$1,0)),0)*$E170/3290,1)</f>
        <v>0</v>
      </c>
      <c r="Z170" s="106">
        <f>ROUND(+IFERROR(INDEX(FCSTSDV!$D$2:$L$72,MATCH('31.10'!$D170,FCSTSDV!$C$2:$C$72,0),MATCH('31.10'!Z$3,FCSTSDV!$D$1:$L$1,0)),0)*$E170/3290,1)</f>
        <v>0</v>
      </c>
      <c r="AA170" s="106">
        <f>ROUND(+IFERROR(INDEX(FCSTSDV!$D$2:$L$72,MATCH('31.10'!$D170,FCSTSDV!$C$2:$C$72,0),MATCH('31.10'!AA$3,FCSTSDV!$D$1:$L$1,0)),0)*$E170/3290,1)</f>
        <v>0</v>
      </c>
      <c r="AB170" s="106">
        <f>ROUND(+IFERROR(INDEX(FCSTSDV!$D$2:$L$72,MATCH('31.10'!$D170,FCSTSDV!$C$2:$C$72,0),MATCH('31.10'!AB$3,FCSTSDV!$D$1:$L$1,0)),0)*$E170/3290,1)</f>
        <v>0</v>
      </c>
      <c r="AC170" s="106">
        <f>ROUND(+IFERROR(INDEX(FCSTSDV!$D$2:$L$72,MATCH('31.10'!$D170,FCSTSDV!$C$2:$C$72,0),MATCH('31.10'!AC$3,FCSTSDV!$D$1:$L$1,0)),0)*$E170/3290,1)</f>
        <v>0</v>
      </c>
      <c r="AD170" s="92" t="e">
        <f>+ROUND(INDEX(FCSTSDV!$D$2:$L$673,MATCH('31.10'!$D170,FCSTSDV!$C$2:$C$673,0),MATCH('31.10'!AD$3,FCSTSDV!$D$1:$L$1,0))*'31.10'!$E170/3290,1)</f>
        <v>#N/A</v>
      </c>
      <c r="AE170" s="92" t="e">
        <f>+ROUND(INDEX(FCSTSDV!$D$2:$L$673,MATCH('31.10'!$D170,FCSTSDV!$C$2:$C$673,0),MATCH('31.10'!AE$3,FCSTSDV!$D$1:$L$1,0))*'31.10'!$E170/3290,1)</f>
        <v>#N/A</v>
      </c>
      <c r="AF170" s="92" t="e">
        <f>+ROUND(INDEX(FCSTSDV!$D$2:$L$673,MATCH('31.10'!$D170,FCSTSDV!$C$2:$C$673,0),MATCH('31.10'!AF$3,FCSTSDV!$D$1:$L$1,0))*'31.10'!$E170/3290,1)</f>
        <v>#N/A</v>
      </c>
      <c r="AG170" s="92" t="e">
        <f>+ROUND(INDEX(FCSTSDV!$D$2:$L$673,MATCH('31.10'!$D170,FCSTSDV!$C$2:$C$673,0),MATCH('31.10'!AG$3,FCSTSDV!$D$1:$L$1,0))*'31.10'!$E170/3290,1)</f>
        <v>#N/A</v>
      </c>
      <c r="AH170" s="92" t="e">
        <f>+ROUND(INDEX(FCSTSDV!$D$2:$L$673,MATCH('31.10'!$D170,FCSTSDV!$C$2:$C$673,0),MATCH('31.10'!AH$3,FCSTSDV!$D$1:$L$1,0))*'31.10'!$E170/3290,1)</f>
        <v>#N/A</v>
      </c>
      <c r="AI170" s="92" t="e">
        <f>+ROUND(INDEX(FCSTSDV!$D$2:$L$673,MATCH('31.10'!$D170,FCSTSDV!$C$2:$C$673,0),MATCH('31.10'!AI$3,FCSTSDV!$D$1:$L$1,0))*'31.10'!$E170/3290,1)</f>
        <v>#N/A</v>
      </c>
      <c r="AJ170" s="92" t="e">
        <f>+ROUND(INDEX(FCSTSDV!$D$2:$L$673,MATCH('31.10'!$D170,FCSTSDV!$C$2:$C$673,0),MATCH('31.10'!AJ$3,FCSTSDV!$D$1:$L$1,0))*'31.10'!$E170/3290,1)</f>
        <v>#N/A</v>
      </c>
    </row>
    <row r="171" spans="1:36" ht="20.100000000000001" customHeight="1">
      <c r="A171" s="825"/>
      <c r="B171" s="792"/>
      <c r="C171" s="60"/>
      <c r="D171" s="52" t="s">
        <v>153</v>
      </c>
      <c r="E171" s="53" t="s">
        <v>43</v>
      </c>
      <c r="F171" s="800"/>
      <c r="G171" s="800"/>
      <c r="H171" s="827"/>
      <c r="I171" s="81">
        <f>+SUM(I165:I170)</f>
        <v>0</v>
      </c>
      <c r="J171" s="90">
        <f t="shared" ref="J171:W171" si="95">+$H$165+$I171-SUM(J165:J170)</f>
        <v>207</v>
      </c>
      <c r="K171" s="90">
        <f t="shared" si="95"/>
        <v>207</v>
      </c>
      <c r="L171" s="90">
        <f t="shared" si="95"/>
        <v>207</v>
      </c>
      <c r="M171" s="90">
        <f t="shared" si="95"/>
        <v>207</v>
      </c>
      <c r="N171" s="90">
        <f t="shared" si="95"/>
        <v>207</v>
      </c>
      <c r="O171" s="90">
        <f t="shared" si="95"/>
        <v>207</v>
      </c>
      <c r="P171" s="90">
        <f t="shared" si="95"/>
        <v>207</v>
      </c>
      <c r="Q171" s="90">
        <f t="shared" si="95"/>
        <v>207</v>
      </c>
      <c r="R171" s="90">
        <f t="shared" si="95"/>
        <v>207</v>
      </c>
      <c r="S171" s="90">
        <f t="shared" si="95"/>
        <v>207</v>
      </c>
      <c r="T171" s="90">
        <f t="shared" si="95"/>
        <v>207</v>
      </c>
      <c r="U171" s="90">
        <f t="shared" si="95"/>
        <v>207</v>
      </c>
      <c r="V171" s="90">
        <f t="shared" si="95"/>
        <v>207</v>
      </c>
      <c r="W171" s="90">
        <f t="shared" si="95"/>
        <v>207</v>
      </c>
      <c r="X171" s="90">
        <f t="shared" ref="X171:AC171" si="96">+$H$165+$I171-SUM(X165:X170)</f>
        <v>207</v>
      </c>
      <c r="Y171" s="90">
        <f t="shared" si="96"/>
        <v>207</v>
      </c>
      <c r="Z171" s="90">
        <f t="shared" si="96"/>
        <v>207</v>
      </c>
      <c r="AA171" s="90">
        <f t="shared" si="96"/>
        <v>207</v>
      </c>
      <c r="AB171" s="90">
        <f t="shared" si="96"/>
        <v>207</v>
      </c>
      <c r="AC171" s="90">
        <f t="shared" si="96"/>
        <v>207</v>
      </c>
      <c r="AD171" s="90" t="e">
        <f t="shared" ref="AD171:AJ171" si="97">+AC171-SUM(AD165:AD170)</f>
        <v>#N/A</v>
      </c>
      <c r="AE171" s="90" t="e">
        <f t="shared" si="97"/>
        <v>#N/A</v>
      </c>
      <c r="AF171" s="90" t="e">
        <f t="shared" si="97"/>
        <v>#N/A</v>
      </c>
      <c r="AG171" s="90" t="e">
        <f t="shared" si="97"/>
        <v>#N/A</v>
      </c>
      <c r="AH171" s="90" t="e">
        <f t="shared" si="97"/>
        <v>#N/A</v>
      </c>
      <c r="AI171" s="90" t="e">
        <f t="shared" si="97"/>
        <v>#N/A</v>
      </c>
      <c r="AJ171" s="90" t="e">
        <f t="shared" si="97"/>
        <v>#N/A</v>
      </c>
    </row>
    <row r="172" spans="1:36" ht="20.100000000000001" customHeight="1">
      <c r="A172" s="823" t="s">
        <v>286</v>
      </c>
      <c r="B172" s="791" t="s">
        <v>287</v>
      </c>
      <c r="C172" s="63"/>
      <c r="D172" s="73" t="s">
        <v>40</v>
      </c>
      <c r="E172" s="44">
        <v>5</v>
      </c>
      <c r="F172" s="798"/>
      <c r="G172" s="798"/>
      <c r="H172" s="826" t="e">
        <f>+VLOOKUP(A172,'[6]TÚI BÓNG'!$C$4:$E$147,3,0)</f>
        <v>#N/A</v>
      </c>
      <c r="I172" s="79">
        <f>+IFERROR(VLOOKUP(D172,FCSTSDV!$C$2:$C$72,26,0),0)/'31.10'!E172</f>
        <v>0</v>
      </c>
      <c r="J172" s="99">
        <f>+IFERROR(INDEX(FCSTSDV!$D$2:$L$72,MATCH('31.10'!$D172,FCSTSDV!$C$2:$C$72,0),MATCH('31.10'!J$3,FCSTSDV!$D$1:$L$1,0)),0)*$E172/1000000</f>
        <v>0</v>
      </c>
      <c r="K172" s="99">
        <f>+IFERROR(INDEX(FCSTSDV!$D$2:$L$72,MATCH('31.10'!$D172,FCSTSDV!$C$2:$C$72,0),MATCH('31.10'!K$3,FCSTSDV!$D$1:$L$1,0)),0)*$E172/1000000</f>
        <v>0</v>
      </c>
      <c r="L172" s="99">
        <f>+IFERROR(INDEX(FCSTSDV!$D$2:$L$72,MATCH('31.10'!$D172,FCSTSDV!$C$2:$C$72,0),MATCH('31.10'!L$3,FCSTSDV!$D$1:$L$1,0)),0)*$E172/1000000</f>
        <v>0</v>
      </c>
      <c r="M172" s="99">
        <f>+IFERROR(INDEX(FCSTSDV!$D$2:$L$72,MATCH('31.10'!$D172,FCSTSDV!$C$2:$C$72,0),MATCH('31.10'!M$3,FCSTSDV!$D$1:$L$1,0)),0)*$E172/1000000</f>
        <v>0</v>
      </c>
      <c r="N172" s="99">
        <f>+IFERROR(INDEX(FCSTSDV!$D$2:$L$72,MATCH('31.10'!$D172,FCSTSDV!$C$2:$C$72,0),MATCH('31.10'!N$3,FCSTSDV!$D$1:$L$1,0)),0)*$E172/1000000</f>
        <v>0</v>
      </c>
      <c r="O172" s="99">
        <f>+IFERROR(INDEX(FCSTSDV!$D$2:$L$72,MATCH('31.10'!$D172,FCSTSDV!$C$2:$C$72,0),MATCH('31.10'!O$3,FCSTSDV!$D$1:$L$1,0)),0)*$E172/1000000</f>
        <v>0</v>
      </c>
      <c r="P172" s="99">
        <f>+IFERROR(INDEX(FCSTSDV!$D$2:$L$72,MATCH('31.10'!$D172,FCSTSDV!$C$2:$C$72,0),MATCH('31.10'!P$3,FCSTSDV!$D$1:$L$1,0)),0)*$E172/1000000</f>
        <v>0</v>
      </c>
      <c r="Q172" s="99">
        <f>+IFERROR(INDEX(FCSTSDV!$D$2:$L$72,MATCH('31.10'!$D172,FCSTSDV!$C$2:$C$72,0),MATCH('31.10'!Q$3,FCSTSDV!$D$1:$L$1,0)),0)*$E172/1000000</f>
        <v>0</v>
      </c>
      <c r="R172" s="99">
        <f>+IFERROR(INDEX(FCSTSDV!$D$2:$L$72,MATCH('31.10'!$D172,FCSTSDV!$C$2:$C$72,0),MATCH('31.10'!R$3,FCSTSDV!$D$1:$L$1,0)),0)*$E172/1000000</f>
        <v>0</v>
      </c>
      <c r="S172" s="99">
        <f>+IFERROR(INDEX(FCSTSDV!$D$2:$L$72,MATCH('31.10'!$D172,FCSTSDV!$C$2:$C$72,0),MATCH('31.10'!S$3,FCSTSDV!$D$1:$L$1,0)),0)*$E172/1000000</f>
        <v>0</v>
      </c>
      <c r="T172" s="99">
        <f>+IFERROR(INDEX(FCSTSDV!$D$2:$L$72,MATCH('31.10'!$D172,FCSTSDV!$C$2:$C$72,0),MATCH('31.10'!T$3,FCSTSDV!$D$1:$L$1,0)),0)*$E172/1000000</f>
        <v>0</v>
      </c>
      <c r="U172" s="99">
        <f>+IFERROR(INDEX(FCSTSDV!$D$2:$L$72,MATCH('31.10'!$D172,FCSTSDV!$C$2:$C$72,0),MATCH('31.10'!U$3,FCSTSDV!$D$1:$L$1,0)),0)*$E172/1000000</f>
        <v>0</v>
      </c>
      <c r="V172" s="99">
        <f>+IFERROR(INDEX(FCSTSDV!$D$2:$L$72,MATCH('31.10'!$D172,FCSTSDV!$C$2:$C$72,0),MATCH('31.10'!V$3,FCSTSDV!$D$1:$L$1,0)),0)*$E172/1000000</f>
        <v>0</v>
      </c>
      <c r="W172" s="99">
        <f>+IFERROR(INDEX(FCSTSDV!$D$2:$L$72,MATCH('31.10'!$D172,FCSTSDV!$C$2:$C$72,0),MATCH('31.10'!W$3,FCSTSDV!$D$1:$L$1,0)),0)*$E172/1000000</f>
        <v>0</v>
      </c>
      <c r="X172" s="99">
        <f>+IFERROR(INDEX(FCSTSDV!$D$2:$L$72,MATCH('31.10'!$D172,FCSTSDV!$C$2:$C$72,0),MATCH('31.10'!X$3,FCSTSDV!$D$1:$L$1,0)),0)*$E172/1000000</f>
        <v>0</v>
      </c>
      <c r="Y172" s="99">
        <f>+IFERROR(INDEX(FCSTSDV!$D$2:$L$72,MATCH('31.10'!$D172,FCSTSDV!$C$2:$C$72,0),MATCH('31.10'!Y$3,FCSTSDV!$D$1:$L$1,0)),0)*$E172/1000000</f>
        <v>0</v>
      </c>
      <c r="Z172" s="99">
        <f>+IFERROR(INDEX(FCSTSDV!$D$2:$L$72,MATCH('31.10'!$D172,FCSTSDV!$C$2:$C$72,0),MATCH('31.10'!Z$3,FCSTSDV!$D$1:$L$1,0)),0)*$E172/1000000</f>
        <v>0</v>
      </c>
      <c r="AA172" s="99">
        <f>+IFERROR(INDEX(FCSTSDV!$D$2:$L$72,MATCH('31.10'!$D172,FCSTSDV!$C$2:$C$72,0),MATCH('31.10'!AA$3,FCSTSDV!$D$1:$L$1,0)),0)*$E172/1000000</f>
        <v>0</v>
      </c>
      <c r="AB172" s="99">
        <f>+IFERROR(INDEX(FCSTSDV!$D$2:$L$72,MATCH('31.10'!$D172,FCSTSDV!$C$2:$C$72,0),MATCH('31.10'!AB$3,FCSTSDV!$D$1:$L$1,0)),0)*$E172/1000000</f>
        <v>0</v>
      </c>
      <c r="AC172" s="99">
        <f>+IFERROR(INDEX(FCSTSDV!$D$2:$L$72,MATCH('31.10'!$D172,FCSTSDV!$C$2:$C$72,0),MATCH('31.10'!AC$3,FCSTSDV!$D$1:$L$1,0)),0)*$E172/1000000</f>
        <v>0</v>
      </c>
      <c r="AD172" s="99">
        <f>+IFERROR(INDEX(FCSTSDV!$D$2:$L$72,MATCH('31.10'!$D172,FCSTSDV!$C$2:$C$72,0),MATCH('31.10'!AD$3,FCSTSDV!$D$1:$L$1,0)),0)*$E172/1000000</f>
        <v>0</v>
      </c>
      <c r="AE172" s="99">
        <f>+IFERROR(INDEX(FCSTSDV!$D$2:$L$72,MATCH('31.10'!$D172,FCSTSDV!$C$2:$C$72,0),MATCH('31.10'!AE$3,FCSTSDV!$D$1:$L$1,0)),0)*$E172/1000000</f>
        <v>0</v>
      </c>
      <c r="AF172" s="99">
        <f>+IFERROR(INDEX(FCSTSDV!$D$2:$L$72,MATCH('31.10'!$D172,FCSTSDV!$C$2:$C$72,0),MATCH('31.10'!AF$3,FCSTSDV!$D$1:$L$1,0)),0)*$E172/1000000</f>
        <v>0</v>
      </c>
      <c r="AG172" s="99">
        <f>+IFERROR(INDEX(FCSTSDV!$D$2:$L$72,MATCH('31.10'!$D172,FCSTSDV!$C$2:$C$72,0),MATCH('31.10'!AG$3,FCSTSDV!$D$1:$L$1,0)),0)*$E172/1000000</f>
        <v>0</v>
      </c>
      <c r="AH172" s="99">
        <f>+IFERROR(INDEX(FCSTSDV!$D$2:$L$72,MATCH('31.10'!$D172,FCSTSDV!$C$2:$C$72,0),MATCH('31.10'!AH$3,FCSTSDV!$D$1:$L$1,0)),0)*$E172/1000000</f>
        <v>0</v>
      </c>
      <c r="AI172" s="99">
        <f>+IFERROR(INDEX(FCSTSDV!$D$2:$L$72,MATCH('31.10'!$D172,FCSTSDV!$C$2:$C$72,0),MATCH('31.10'!AI$3,FCSTSDV!$D$1:$L$1,0)),0)*$E172/1000000</f>
        <v>0</v>
      </c>
      <c r="AJ172" s="99">
        <f>+IFERROR(INDEX(FCSTSDV!$D$2:$L$72,MATCH('31.10'!$D172,FCSTSDV!$C$2:$C$72,0),MATCH('31.10'!AJ$3,FCSTSDV!$D$1:$L$1,0)),0)*$E172/1000000</f>
        <v>0</v>
      </c>
    </row>
    <row r="173" spans="1:36" ht="20.100000000000001" customHeight="1">
      <c r="A173" s="813"/>
      <c r="B173" s="795"/>
      <c r="C173" s="57"/>
      <c r="D173" s="32" t="s">
        <v>41</v>
      </c>
      <c r="E173" s="49">
        <v>5</v>
      </c>
      <c r="F173" s="799"/>
      <c r="G173" s="799"/>
      <c r="H173" s="830"/>
      <c r="I173" s="81">
        <f>+IFERROR(VLOOKUP(D173,FCSTSDV!$C$2:$C$72,26,0),0)/'31.10'!E173</f>
        <v>0</v>
      </c>
      <c r="J173" s="106">
        <f>+IFERROR(INDEX(FCSTSDV!$D$2:$L$72,MATCH('31.10'!$D173,FCSTSDV!$C$2:$C$72,0),MATCH('31.10'!J$3,FCSTSDV!$D$1:$L$1,0)),0)*$E173/1000000</f>
        <v>0</v>
      </c>
      <c r="K173" s="106">
        <f>+IFERROR(INDEX(FCSTSDV!$D$2:$L$72,MATCH('31.10'!$D173,FCSTSDV!$C$2:$C$72,0),MATCH('31.10'!K$3,FCSTSDV!$D$1:$L$1,0)),0)*$E173/1000000</f>
        <v>0</v>
      </c>
      <c r="L173" s="106">
        <f>+IFERROR(INDEX(FCSTSDV!$D$2:$L$72,MATCH('31.10'!$D173,FCSTSDV!$C$2:$C$72,0),MATCH('31.10'!L$3,FCSTSDV!$D$1:$L$1,0)),0)*$E173/1000000</f>
        <v>0</v>
      </c>
      <c r="M173" s="106">
        <f>+IFERROR(INDEX(FCSTSDV!$D$2:$L$72,MATCH('31.10'!$D173,FCSTSDV!$C$2:$C$72,0),MATCH('31.10'!M$3,FCSTSDV!$D$1:$L$1,0)),0)*$E173/1000000</f>
        <v>0</v>
      </c>
      <c r="N173" s="106">
        <f>+IFERROR(INDEX(FCSTSDV!$D$2:$L$72,MATCH('31.10'!$D173,FCSTSDV!$C$2:$C$72,0),MATCH('31.10'!N$3,FCSTSDV!$D$1:$L$1,0)),0)*$E173/1000000</f>
        <v>0</v>
      </c>
      <c r="O173" s="106">
        <f>+IFERROR(INDEX(FCSTSDV!$D$2:$L$72,MATCH('31.10'!$D173,FCSTSDV!$C$2:$C$72,0),MATCH('31.10'!O$3,FCSTSDV!$D$1:$L$1,0)),0)*$E173/1000000</f>
        <v>0</v>
      </c>
      <c r="P173" s="106">
        <f>+IFERROR(INDEX(FCSTSDV!$D$2:$L$72,MATCH('31.10'!$D173,FCSTSDV!$C$2:$C$72,0),MATCH('31.10'!P$3,FCSTSDV!$D$1:$L$1,0)),0)*$E173/1000000</f>
        <v>0</v>
      </c>
      <c r="Q173" s="106">
        <f>+IFERROR(INDEX(FCSTSDV!$D$2:$L$72,MATCH('31.10'!$D173,FCSTSDV!$C$2:$C$72,0),MATCH('31.10'!Q$3,FCSTSDV!$D$1:$L$1,0)),0)*$E173/1000000</f>
        <v>0</v>
      </c>
      <c r="R173" s="106">
        <f>+IFERROR(INDEX(FCSTSDV!$D$2:$L$72,MATCH('31.10'!$D173,FCSTSDV!$C$2:$C$72,0),MATCH('31.10'!R$3,FCSTSDV!$D$1:$L$1,0)),0)*$E173/1000000</f>
        <v>0</v>
      </c>
      <c r="S173" s="106">
        <f>+IFERROR(INDEX(FCSTSDV!$D$2:$L$72,MATCH('31.10'!$D173,FCSTSDV!$C$2:$C$72,0),MATCH('31.10'!S$3,FCSTSDV!$D$1:$L$1,0)),0)*$E173/1000000</f>
        <v>0</v>
      </c>
      <c r="T173" s="106">
        <f>+IFERROR(INDEX(FCSTSDV!$D$2:$L$72,MATCH('31.10'!$D173,FCSTSDV!$C$2:$C$72,0),MATCH('31.10'!T$3,FCSTSDV!$D$1:$L$1,0)),0)*$E173/1000000</f>
        <v>0</v>
      </c>
      <c r="U173" s="106">
        <f>+IFERROR(INDEX(FCSTSDV!$D$2:$L$72,MATCH('31.10'!$D173,FCSTSDV!$C$2:$C$72,0),MATCH('31.10'!U$3,FCSTSDV!$D$1:$L$1,0)),0)*$E173/1000000</f>
        <v>0</v>
      </c>
      <c r="V173" s="106">
        <f>+IFERROR(INDEX(FCSTSDV!$D$2:$L$72,MATCH('31.10'!$D173,FCSTSDV!$C$2:$C$72,0),MATCH('31.10'!V$3,FCSTSDV!$D$1:$L$1,0)),0)*$E173/1000000</f>
        <v>0</v>
      </c>
      <c r="W173" s="106">
        <f>+IFERROR(INDEX(FCSTSDV!$D$2:$L$72,MATCH('31.10'!$D173,FCSTSDV!$C$2:$C$72,0),MATCH('31.10'!W$3,FCSTSDV!$D$1:$L$1,0)),0)*$E173/1000000</f>
        <v>0</v>
      </c>
      <c r="X173" s="106">
        <f>+IFERROR(INDEX(FCSTSDV!$D$2:$L$72,MATCH('31.10'!$D173,FCSTSDV!$C$2:$C$72,0),MATCH('31.10'!X$3,FCSTSDV!$D$1:$L$1,0)),0)*$E173/1000000</f>
        <v>0</v>
      </c>
      <c r="Y173" s="106">
        <f>+IFERROR(INDEX(FCSTSDV!$D$2:$L$72,MATCH('31.10'!$D173,FCSTSDV!$C$2:$C$72,0),MATCH('31.10'!Y$3,FCSTSDV!$D$1:$L$1,0)),0)*$E173/1000000</f>
        <v>0</v>
      </c>
      <c r="Z173" s="106">
        <f>+IFERROR(INDEX(FCSTSDV!$D$2:$L$72,MATCH('31.10'!$D173,FCSTSDV!$C$2:$C$72,0),MATCH('31.10'!Z$3,FCSTSDV!$D$1:$L$1,0)),0)*$E173/1000000</f>
        <v>0</v>
      </c>
      <c r="AA173" s="106">
        <f>+IFERROR(INDEX(FCSTSDV!$D$2:$L$72,MATCH('31.10'!$D173,FCSTSDV!$C$2:$C$72,0),MATCH('31.10'!AA$3,FCSTSDV!$D$1:$L$1,0)),0)*$E173/1000000</f>
        <v>0</v>
      </c>
      <c r="AB173" s="106">
        <f>+IFERROR(INDEX(FCSTSDV!$D$2:$L$72,MATCH('31.10'!$D173,FCSTSDV!$C$2:$C$72,0),MATCH('31.10'!AB$3,FCSTSDV!$D$1:$L$1,0)),0)*$E173/1000000</f>
        <v>0</v>
      </c>
      <c r="AC173" s="106">
        <f>+IFERROR(INDEX(FCSTSDV!$D$2:$L$72,MATCH('31.10'!$D173,FCSTSDV!$C$2:$C$72,0),MATCH('31.10'!AC$3,FCSTSDV!$D$1:$L$1,0)),0)*$E173/1000000</f>
        <v>0</v>
      </c>
      <c r="AD173" s="106">
        <f>+IFERROR(INDEX(FCSTSDV!$D$2:$L$72,MATCH('31.10'!$D173,FCSTSDV!$C$2:$C$72,0),MATCH('31.10'!AD$3,FCSTSDV!$D$1:$L$1,0)),0)*$E173/1000000</f>
        <v>0</v>
      </c>
      <c r="AE173" s="106">
        <f>+IFERROR(INDEX(FCSTSDV!$D$2:$L$72,MATCH('31.10'!$D173,FCSTSDV!$C$2:$C$72,0),MATCH('31.10'!AE$3,FCSTSDV!$D$1:$L$1,0)),0)*$E173/1000000</f>
        <v>0</v>
      </c>
      <c r="AF173" s="106">
        <f>+IFERROR(INDEX(FCSTSDV!$D$2:$L$72,MATCH('31.10'!$D173,FCSTSDV!$C$2:$C$72,0),MATCH('31.10'!AF$3,FCSTSDV!$D$1:$L$1,0)),0)*$E173/1000000</f>
        <v>0</v>
      </c>
      <c r="AG173" s="106">
        <f>+IFERROR(INDEX(FCSTSDV!$D$2:$L$72,MATCH('31.10'!$D173,FCSTSDV!$C$2:$C$72,0),MATCH('31.10'!AG$3,FCSTSDV!$D$1:$L$1,0)),0)*$E173/1000000</f>
        <v>0</v>
      </c>
      <c r="AH173" s="106">
        <f>+IFERROR(INDEX(FCSTSDV!$D$2:$L$72,MATCH('31.10'!$D173,FCSTSDV!$C$2:$C$72,0),MATCH('31.10'!AH$3,FCSTSDV!$D$1:$L$1,0)),0)*$E173/1000000</f>
        <v>0</v>
      </c>
      <c r="AI173" s="106">
        <f>+IFERROR(INDEX(FCSTSDV!$D$2:$L$72,MATCH('31.10'!$D173,FCSTSDV!$C$2:$C$72,0),MATCH('31.10'!AI$3,FCSTSDV!$D$1:$L$1,0)),0)*$E173/1000000</f>
        <v>0</v>
      </c>
      <c r="AJ173" s="106">
        <f>+IFERROR(INDEX(FCSTSDV!$D$2:$L$72,MATCH('31.10'!$D173,FCSTSDV!$C$2:$C$72,0),MATCH('31.10'!AJ$3,FCSTSDV!$D$1:$L$1,0)),0)*$E173/1000000</f>
        <v>0</v>
      </c>
    </row>
    <row r="174" spans="1:36" ht="20.100000000000001" customHeight="1">
      <c r="A174" s="807"/>
      <c r="B174" s="792"/>
      <c r="C174" s="60"/>
      <c r="D174" s="52" t="s">
        <v>229</v>
      </c>
      <c r="E174" s="53" t="s">
        <v>43</v>
      </c>
      <c r="F174" s="800"/>
      <c r="G174" s="800"/>
      <c r="H174" s="827"/>
      <c r="I174" s="87"/>
      <c r="J174" s="90" t="e">
        <f>+#REF!+$I174-SUM(J172:J173)</f>
        <v>#REF!</v>
      </c>
      <c r="K174" s="90" t="e">
        <f>+#REF!+$I174-SUM(K172:K173)</f>
        <v>#REF!</v>
      </c>
      <c r="L174" s="90" t="e">
        <f>+#REF!+$I174-SUM(L172:L173)</f>
        <v>#REF!</v>
      </c>
      <c r="M174" s="90" t="e">
        <f>+#REF!+$I174-SUM(M172:M173)</f>
        <v>#REF!</v>
      </c>
      <c r="N174" s="90" t="e">
        <f>+#REF!+$I174-SUM(N172:N173)</f>
        <v>#REF!</v>
      </c>
      <c r="O174" s="90" t="e">
        <f>+#REF!+$I174-SUM(O172:O173)</f>
        <v>#REF!</v>
      </c>
      <c r="P174" s="90" t="e">
        <f>+#REF!+$I174-SUM(P172:P173)</f>
        <v>#REF!</v>
      </c>
      <c r="Q174" s="90" t="e">
        <f>+#REF!+$I174-SUM(Q172:Q173)</f>
        <v>#REF!</v>
      </c>
      <c r="R174" s="90" t="e">
        <f>+#REF!+$I174-SUM(R172:R173)</f>
        <v>#REF!</v>
      </c>
      <c r="S174" s="90" t="e">
        <f>+#REF!+$I174-SUM(S172:S173)</f>
        <v>#REF!</v>
      </c>
      <c r="T174" s="90" t="e">
        <f>+#REF!+$I174-SUM(T172:T173)</f>
        <v>#REF!</v>
      </c>
      <c r="U174" s="90" t="e">
        <f>+#REF!+$I174-SUM(U172:U173)</f>
        <v>#REF!</v>
      </c>
      <c r="V174" s="90" t="e">
        <f>+#REF!+$I174-SUM(V172:V173)</f>
        <v>#REF!</v>
      </c>
      <c r="W174" s="90" t="e">
        <f>+#REF!+$I174-SUM(W172:W173)</f>
        <v>#REF!</v>
      </c>
      <c r="X174" s="90" t="e">
        <f>+#REF!+$I174-SUM(X172:X173)</f>
        <v>#REF!</v>
      </c>
      <c r="Y174" s="90" t="e">
        <f>+#REF!+$I174-SUM(Y172:Y173)</f>
        <v>#REF!</v>
      </c>
      <c r="Z174" s="90" t="e">
        <f>+#REF!+$I174-SUM(Z172:Z173)</f>
        <v>#REF!</v>
      </c>
      <c r="AA174" s="90" t="e">
        <f>+#REF!+$I174-SUM(AA172:AA173)</f>
        <v>#REF!</v>
      </c>
      <c r="AB174" s="90" t="e">
        <f>+#REF!+$I174-SUM(AB172:AB173)</f>
        <v>#REF!</v>
      </c>
      <c r="AC174" s="90" t="e">
        <f>+#REF!+$I174-SUM(AC172:AC173)</f>
        <v>#REF!</v>
      </c>
      <c r="AD174" s="90" t="e">
        <f>+V174-SUM(AD172:AD173)</f>
        <v>#REF!</v>
      </c>
      <c r="AE174" s="92" t="e">
        <f>+ROUND(INDEX(FCSTSDV!$D$2:$L$673,MATCH('31.10'!$D174,FCSTSDV!$C$2:$C$673,0),MATCH('31.10'!AE$3,FCSTSDV!$D$1:$L$1,0))/'31.10'!$E174,1)</f>
        <v>#N/A</v>
      </c>
      <c r="AF174" s="92" t="e">
        <f>+ROUND(INDEX(FCSTSDV!$D$2:$L$673,MATCH('31.10'!$D174,FCSTSDV!$C$2:$C$673,0),MATCH('31.10'!AF$3,FCSTSDV!$D$1:$L$1,0))/'31.10'!$E174,1)</f>
        <v>#N/A</v>
      </c>
      <c r="AG174" s="92" t="e">
        <f>+ROUND(INDEX(FCSTSDV!$D$2:$L$673,MATCH('31.10'!$D174,FCSTSDV!$C$2:$C$673,0),MATCH('31.10'!AG$3,FCSTSDV!$D$1:$L$1,0))/'31.10'!$E174,1)</f>
        <v>#N/A</v>
      </c>
      <c r="AH174" s="92" t="e">
        <f>+ROUND(INDEX(FCSTSDV!$D$2:$L$673,MATCH('31.10'!$D174,FCSTSDV!$C$2:$C$673,0),MATCH('31.10'!AH$3,FCSTSDV!$D$1:$L$1,0))/'31.10'!$E174,1)</f>
        <v>#N/A</v>
      </c>
      <c r="AI174" s="92" t="e">
        <f>+ROUND(INDEX(FCSTSDV!$D$2:$L$673,MATCH('31.10'!$D174,FCSTSDV!$C$2:$C$673,0),MATCH('31.10'!AI$3,FCSTSDV!$D$1:$L$1,0))/'31.10'!$E174,1)</f>
        <v>#N/A</v>
      </c>
      <c r="AJ174" s="92" t="e">
        <f>+ROUND(INDEX(FCSTSDV!$D$2:$L$673,MATCH('31.10'!$D174,FCSTSDV!$C$2:$C$673,0),MATCH('31.10'!AJ$3,FCSTSDV!$D$1:$L$1,0))/'31.10'!$E174,1)</f>
        <v>#N/A</v>
      </c>
    </row>
    <row r="176" spans="1:36">
      <c r="E176" s="38">
        <f>110000*0.2/3290</f>
        <v>6.6869300911854106</v>
      </c>
    </row>
  </sheetData>
  <mergeCells count="229">
    <mergeCell ref="A2:I2"/>
    <mergeCell ref="A4:A13"/>
    <mergeCell ref="A14:A37"/>
    <mergeCell ref="A38:A49"/>
    <mergeCell ref="A50:A61"/>
    <mergeCell ref="A62:A63"/>
    <mergeCell ref="A64:A67"/>
    <mergeCell ref="A68:A74"/>
    <mergeCell ref="A75:A80"/>
    <mergeCell ref="A81:A83"/>
    <mergeCell ref="A84:A86"/>
    <mergeCell ref="A87:A89"/>
    <mergeCell ref="A90:A93"/>
    <mergeCell ref="A94:A96"/>
    <mergeCell ref="A97:A99"/>
    <mergeCell ref="A100:A101"/>
    <mergeCell ref="A102:A104"/>
    <mergeCell ref="A105:A107"/>
    <mergeCell ref="A108:A109"/>
    <mergeCell ref="A110:A111"/>
    <mergeCell ref="A112:A113"/>
    <mergeCell ref="A114:A115"/>
    <mergeCell ref="A116:A120"/>
    <mergeCell ref="A121:A122"/>
    <mergeCell ref="A123:A124"/>
    <mergeCell ref="A125:A126"/>
    <mergeCell ref="A127:A128"/>
    <mergeCell ref="A129:A130"/>
    <mergeCell ref="A131:A132"/>
    <mergeCell ref="A133:A134"/>
    <mergeCell ref="A135:A137"/>
    <mergeCell ref="A138:A139"/>
    <mergeCell ref="A140:A141"/>
    <mergeCell ref="A142:A143"/>
    <mergeCell ref="A144:A145"/>
    <mergeCell ref="A146:A147"/>
    <mergeCell ref="A148:A149"/>
    <mergeCell ref="A150:A151"/>
    <mergeCell ref="A152:A154"/>
    <mergeCell ref="A155:A156"/>
    <mergeCell ref="A157:A158"/>
    <mergeCell ref="A159:A160"/>
    <mergeCell ref="A161:A162"/>
    <mergeCell ref="A163:A164"/>
    <mergeCell ref="A165:A171"/>
    <mergeCell ref="A172:A174"/>
    <mergeCell ref="B4:B13"/>
    <mergeCell ref="B14:B37"/>
    <mergeCell ref="B38:B49"/>
    <mergeCell ref="B50:B61"/>
    <mergeCell ref="B62:B63"/>
    <mergeCell ref="B64:B67"/>
    <mergeCell ref="B68:B74"/>
    <mergeCell ref="B75:B80"/>
    <mergeCell ref="B81:B83"/>
    <mergeCell ref="B84:B86"/>
    <mergeCell ref="B87:B89"/>
    <mergeCell ref="B90:B93"/>
    <mergeCell ref="B94:B96"/>
    <mergeCell ref="B97:B99"/>
    <mergeCell ref="B100:B101"/>
    <mergeCell ref="B102:B104"/>
    <mergeCell ref="B105:B107"/>
    <mergeCell ref="B108:B109"/>
    <mergeCell ref="B110:B111"/>
    <mergeCell ref="B112:B113"/>
    <mergeCell ref="B114:B115"/>
    <mergeCell ref="B116:B120"/>
    <mergeCell ref="B121:B122"/>
    <mergeCell ref="B123:B124"/>
    <mergeCell ref="B125:B126"/>
    <mergeCell ref="B127:B128"/>
    <mergeCell ref="B129:B130"/>
    <mergeCell ref="B131:B132"/>
    <mergeCell ref="B133:B134"/>
    <mergeCell ref="B135:B137"/>
    <mergeCell ref="B138:B139"/>
    <mergeCell ref="B140:B141"/>
    <mergeCell ref="B142:B143"/>
    <mergeCell ref="B144:B145"/>
    <mergeCell ref="B146:B147"/>
    <mergeCell ref="B148:B149"/>
    <mergeCell ref="B150:B151"/>
    <mergeCell ref="B152:B154"/>
    <mergeCell ref="B155:B156"/>
    <mergeCell ref="B157:B158"/>
    <mergeCell ref="B159:B160"/>
    <mergeCell ref="B161:B162"/>
    <mergeCell ref="B163:B164"/>
    <mergeCell ref="B165:B171"/>
    <mergeCell ref="B172:B174"/>
    <mergeCell ref="C75:C79"/>
    <mergeCell ref="C81:C82"/>
    <mergeCell ref="C84:C85"/>
    <mergeCell ref="F4:F13"/>
    <mergeCell ref="F14:F37"/>
    <mergeCell ref="F38:F49"/>
    <mergeCell ref="F50:F61"/>
    <mergeCell ref="F62:F63"/>
    <mergeCell ref="F64:F67"/>
    <mergeCell ref="F68:F74"/>
    <mergeCell ref="F75:F80"/>
    <mergeCell ref="F81:F83"/>
    <mergeCell ref="F84:F86"/>
    <mergeCell ref="F87:F89"/>
    <mergeCell ref="F90:F93"/>
    <mergeCell ref="F94:F96"/>
    <mergeCell ref="F97:F99"/>
    <mergeCell ref="F100:F101"/>
    <mergeCell ref="F102:F104"/>
    <mergeCell ref="F105:F107"/>
    <mergeCell ref="F108:F109"/>
    <mergeCell ref="F110:F111"/>
    <mergeCell ref="F112:F113"/>
    <mergeCell ref="F114:F115"/>
    <mergeCell ref="F116:F120"/>
    <mergeCell ref="F121:F122"/>
    <mergeCell ref="F123:F124"/>
    <mergeCell ref="F125:F126"/>
    <mergeCell ref="F127:F128"/>
    <mergeCell ref="F129:F130"/>
    <mergeCell ref="F131:F132"/>
    <mergeCell ref="F133:F134"/>
    <mergeCell ref="F135:F137"/>
    <mergeCell ref="F138:F139"/>
    <mergeCell ref="F140:F141"/>
    <mergeCell ref="F142:F143"/>
    <mergeCell ref="F144:F145"/>
    <mergeCell ref="F146:F147"/>
    <mergeCell ref="F148:F149"/>
    <mergeCell ref="F150:F151"/>
    <mergeCell ref="F152:F154"/>
    <mergeCell ref="F155:F156"/>
    <mergeCell ref="F157:F158"/>
    <mergeCell ref="F159:F160"/>
    <mergeCell ref="F161:F162"/>
    <mergeCell ref="F163:F164"/>
    <mergeCell ref="F165:F171"/>
    <mergeCell ref="F172:F174"/>
    <mergeCell ref="G4:G13"/>
    <mergeCell ref="G14:G37"/>
    <mergeCell ref="G38:G49"/>
    <mergeCell ref="G50:G61"/>
    <mergeCell ref="G62:G63"/>
    <mergeCell ref="G64:G67"/>
    <mergeCell ref="G68:G74"/>
    <mergeCell ref="G75:G80"/>
    <mergeCell ref="G81:G83"/>
    <mergeCell ref="G84:G86"/>
    <mergeCell ref="G87:G89"/>
    <mergeCell ref="G90:G93"/>
    <mergeCell ref="G94:G96"/>
    <mergeCell ref="G97:G99"/>
    <mergeCell ref="G100:G101"/>
    <mergeCell ref="G102:G104"/>
    <mergeCell ref="G105:G107"/>
    <mergeCell ref="G108:G109"/>
    <mergeCell ref="G110:G111"/>
    <mergeCell ref="G112:G113"/>
    <mergeCell ref="G114:G115"/>
    <mergeCell ref="G116:G120"/>
    <mergeCell ref="G121:G122"/>
    <mergeCell ref="G123:G124"/>
    <mergeCell ref="G125:G126"/>
    <mergeCell ref="G127:G128"/>
    <mergeCell ref="G129:G130"/>
    <mergeCell ref="G131:G132"/>
    <mergeCell ref="G133:G134"/>
    <mergeCell ref="G135:G137"/>
    <mergeCell ref="G138:G139"/>
    <mergeCell ref="G140:G141"/>
    <mergeCell ref="G142:G143"/>
    <mergeCell ref="G144:G145"/>
    <mergeCell ref="G146:G147"/>
    <mergeCell ref="G148:G149"/>
    <mergeCell ref="G150:G151"/>
    <mergeCell ref="G152:G154"/>
    <mergeCell ref="G155:G156"/>
    <mergeCell ref="G157:G158"/>
    <mergeCell ref="G159:G160"/>
    <mergeCell ref="G161:G162"/>
    <mergeCell ref="G163:G164"/>
    <mergeCell ref="G165:G171"/>
    <mergeCell ref="G172:G174"/>
    <mergeCell ref="H4:H13"/>
    <mergeCell ref="H14:H37"/>
    <mergeCell ref="H38:H49"/>
    <mergeCell ref="H50:H61"/>
    <mergeCell ref="H62:H63"/>
    <mergeCell ref="H64:H67"/>
    <mergeCell ref="H68:H74"/>
    <mergeCell ref="H75:H80"/>
    <mergeCell ref="H81:H83"/>
    <mergeCell ref="H84:H86"/>
    <mergeCell ref="H87:H89"/>
    <mergeCell ref="H90:H93"/>
    <mergeCell ref="H94:H96"/>
    <mergeCell ref="H97:H99"/>
    <mergeCell ref="H100:H101"/>
    <mergeCell ref="H102:H104"/>
    <mergeCell ref="H105:H107"/>
    <mergeCell ref="H108:H109"/>
    <mergeCell ref="H110:H111"/>
    <mergeCell ref="H112:H113"/>
    <mergeCell ref="H114:H115"/>
    <mergeCell ref="H116:H120"/>
    <mergeCell ref="H121:H122"/>
    <mergeCell ref="H123:H124"/>
    <mergeCell ref="H125:H126"/>
    <mergeCell ref="H127:H128"/>
    <mergeCell ref="H129:H130"/>
    <mergeCell ref="H131:H132"/>
    <mergeCell ref="H133:H134"/>
    <mergeCell ref="H155:H156"/>
    <mergeCell ref="H157:H158"/>
    <mergeCell ref="H159:H160"/>
    <mergeCell ref="H161:H162"/>
    <mergeCell ref="H163:H164"/>
    <mergeCell ref="H165:H171"/>
    <mergeCell ref="H172:H174"/>
    <mergeCell ref="H135:H137"/>
    <mergeCell ref="H138:H139"/>
    <mergeCell ref="H140:H141"/>
    <mergeCell ref="H142:H143"/>
    <mergeCell ref="H144:H145"/>
    <mergeCell ref="H146:H147"/>
    <mergeCell ref="H148:H149"/>
    <mergeCell ref="H150:H151"/>
    <mergeCell ref="H152:H154"/>
  </mergeCells>
  <conditionalFormatting sqref="D53">
    <cfRule type="duplicateValues" dxfId="877" priority="4"/>
    <cfRule type="duplicateValues" dxfId="876" priority="5"/>
    <cfRule type="duplicateValues" dxfId="875" priority="6"/>
    <cfRule type="duplicateValues" dxfId="874" priority="7"/>
  </conditionalFormatting>
  <conditionalFormatting sqref="D55">
    <cfRule type="duplicateValues" dxfId="873" priority="3"/>
  </conditionalFormatting>
  <conditionalFormatting sqref="D58">
    <cfRule type="duplicateValues" dxfId="872" priority="1"/>
  </conditionalFormatting>
  <conditionalFormatting sqref="D56 D53:D54">
    <cfRule type="duplicateValues" dxfId="871" priority="8"/>
  </conditionalFormatting>
  <conditionalFormatting sqref="D57 D59">
    <cfRule type="duplicateValues" dxfId="870" priority="2"/>
  </conditionalFormatting>
  <printOptions horizontalCentered="1"/>
  <pageMargins left="0" right="0" top="0.25" bottom="0" header="0" footer="0"/>
  <pageSetup paperSize="9" scale="55"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178"/>
  <sheetViews>
    <sheetView zoomScale="85" zoomScaleNormal="85" workbookViewId="0">
      <pane xSplit="7" ySplit="3" topLeftCell="H4" activePane="bottomRight" state="frozen"/>
      <selection pane="topRight"/>
      <selection pane="bottomLeft"/>
      <selection pane="bottomRight" activeCell="T28" sqref="T28"/>
    </sheetView>
  </sheetViews>
  <sheetFormatPr defaultColWidth="9.140625" defaultRowHeight="15"/>
  <cols>
    <col min="1" max="1" width="22.42578125" style="2" customWidth="1"/>
    <col min="2" max="2" width="16.42578125" style="2" customWidth="1"/>
    <col min="3" max="3" width="17" style="1" hidden="1" customWidth="1"/>
    <col min="4" max="4" width="19.140625" style="2" customWidth="1"/>
    <col min="5" max="5" width="16.42578125" style="38" customWidth="1"/>
    <col min="6" max="6" width="9.85546875" style="39" customWidth="1"/>
    <col min="7" max="7" width="8.5703125" style="39" customWidth="1"/>
    <col min="8" max="8" width="12.7109375" style="39" customWidth="1"/>
    <col min="9" max="9" width="11.140625" style="39" customWidth="1"/>
    <col min="10" max="13" width="9.140625" style="3" hidden="1" customWidth="1"/>
    <col min="14" max="14" width="0.85546875" style="3" hidden="1" customWidth="1"/>
    <col min="15" max="15" width="8.85546875" style="3" hidden="1" customWidth="1"/>
    <col min="16" max="17" width="9.140625" style="3" hidden="1" customWidth="1"/>
    <col min="18" max="19" width="9.140625" style="3" customWidth="1"/>
    <col min="20" max="20" width="8.85546875" style="3" customWidth="1"/>
    <col min="21" max="21" width="9.7109375" style="3" customWidth="1"/>
    <col min="22" max="22" width="8.85546875" style="3" customWidth="1"/>
    <col min="23" max="25" width="9.140625" style="3" customWidth="1"/>
    <col min="26" max="26" width="11.140625" style="3" customWidth="1"/>
    <col min="27" max="27" width="9.5703125" style="3" customWidth="1"/>
    <col min="28" max="28" width="11.140625" style="3" customWidth="1"/>
    <col min="29" max="29" width="9.140625" style="3" customWidth="1"/>
    <col min="30" max="32" width="9.5703125" style="3" customWidth="1"/>
    <col min="33" max="33" width="12" style="3" customWidth="1"/>
    <col min="34" max="34" width="10.28515625" style="3" customWidth="1"/>
    <col min="35" max="16384" width="9.140625" style="3"/>
  </cols>
  <sheetData>
    <row r="1" spans="1:35" ht="8.25" hidden="1" customHeight="1"/>
    <row r="2" spans="1:35">
      <c r="A2" s="852"/>
      <c r="B2" s="852"/>
      <c r="C2" s="852"/>
      <c r="D2" s="852"/>
      <c r="E2" s="852"/>
      <c r="F2" s="852"/>
      <c r="G2" s="852"/>
      <c r="H2" s="852"/>
      <c r="I2" s="852"/>
    </row>
    <row r="3" spans="1:35" ht="42" customHeight="1">
      <c r="A3" s="40" t="s">
        <v>0</v>
      </c>
      <c r="B3" s="6" t="s">
        <v>1</v>
      </c>
      <c r="C3" s="5" t="s">
        <v>2</v>
      </c>
      <c r="D3" s="6" t="s">
        <v>3</v>
      </c>
      <c r="E3" s="6" t="s">
        <v>4</v>
      </c>
      <c r="F3" s="41" t="s">
        <v>5</v>
      </c>
      <c r="G3" s="41" t="s">
        <v>6</v>
      </c>
      <c r="H3" s="42" t="s">
        <v>230</v>
      </c>
      <c r="I3" s="78" t="s">
        <v>8</v>
      </c>
      <c r="J3" s="672">
        <v>43405</v>
      </c>
      <c r="K3" s="672">
        <v>43406</v>
      </c>
      <c r="L3" s="672">
        <v>43407</v>
      </c>
      <c r="M3" s="672">
        <v>43408</v>
      </c>
      <c r="N3" s="672">
        <v>43409</v>
      </c>
      <c r="O3" s="672">
        <v>43410</v>
      </c>
      <c r="P3" s="672">
        <v>43411</v>
      </c>
      <c r="Q3" s="672">
        <v>43412</v>
      </c>
      <c r="R3" s="672">
        <v>43413</v>
      </c>
      <c r="S3" s="672">
        <v>43414</v>
      </c>
      <c r="T3" s="672">
        <v>43415</v>
      </c>
      <c r="U3" s="672">
        <v>43416</v>
      </c>
      <c r="V3" s="672">
        <v>43417</v>
      </c>
      <c r="W3" s="672">
        <v>43418</v>
      </c>
      <c r="X3" s="672">
        <v>43419</v>
      </c>
      <c r="Y3" s="672">
        <v>43420</v>
      </c>
      <c r="Z3" s="672">
        <v>43421</v>
      </c>
      <c r="AA3" s="672">
        <v>43422</v>
      </c>
      <c r="AB3" s="673" t="s">
        <v>233</v>
      </c>
      <c r="AC3" s="673" t="s">
        <v>299</v>
      </c>
      <c r="AD3" s="673" t="s">
        <v>300</v>
      </c>
      <c r="AE3" s="673" t="s">
        <v>301</v>
      </c>
      <c r="AF3" s="672">
        <v>43429</v>
      </c>
      <c r="AG3" s="672">
        <v>43430</v>
      </c>
      <c r="AH3" s="672">
        <v>43431</v>
      </c>
    </row>
    <row r="4" spans="1:35" ht="20.100000000000001" customHeight="1">
      <c r="A4" s="806" t="s">
        <v>14</v>
      </c>
      <c r="B4" s="791" t="s">
        <v>234</v>
      </c>
      <c r="C4" s="8"/>
      <c r="D4" s="43" t="s">
        <v>16</v>
      </c>
      <c r="E4" s="44">
        <v>100</v>
      </c>
      <c r="F4" s="798">
        <f ca="1">F4:G122</f>
        <v>0</v>
      </c>
      <c r="G4" s="798"/>
      <c r="H4" s="826">
        <f>+VLOOKUP(B4,'[4]TÚI BÓNG'!$B$4:$E$171,4,0)</f>
        <v>6582</v>
      </c>
      <c r="I4" s="79">
        <f>+ROUND(IFERROR(VLOOKUP(D4,FCSTSDV!C2:E165,26,0),0)/'07.11'!E4+0,0)</f>
        <v>0</v>
      </c>
      <c r="J4" s="99" t="e">
        <f>+ROUND(INDEX(FCSTSDV!$D$2:$L$72,MATCH('07.11'!$D4,FCSTSDV!$C$2:$C$72,0),MATCH('07.11'!J$3,FCSTSDV!$D$1:$L$1,0))/'07.11'!$E4,1)</f>
        <v>#N/A</v>
      </c>
      <c r="K4" s="99" t="e">
        <f>+ROUND(INDEX(FCSTSDV!$D$2:$L$72,MATCH('07.11'!$D4,FCSTSDV!$C$2:$C$72,0),MATCH('07.11'!K$3,FCSTSDV!$D$1:$L$1,0))/'07.11'!$E4,1)</f>
        <v>#N/A</v>
      </c>
      <c r="L4" s="99" t="e">
        <f>+ROUND(INDEX(FCSTSDV!$D$2:$L$72,MATCH('07.11'!$D4,FCSTSDV!$C$2:$C$72,0),MATCH('07.11'!L$3,FCSTSDV!$D$1:$L$1,0))/'07.11'!$E4,1)</f>
        <v>#N/A</v>
      </c>
      <c r="M4" s="99" t="e">
        <f>+ROUND(INDEX(FCSTSDV!$D$2:$L$72,MATCH('07.11'!$D4,FCSTSDV!$C$2:$C$72,0),MATCH('07.11'!M$3,FCSTSDV!$D$1:$L$1,0))/'07.11'!$E4,1)</f>
        <v>#N/A</v>
      </c>
      <c r="N4" s="99" t="e">
        <f>+ROUND(INDEX(FCSTSDV!$D$2:$L$72,MATCH('07.11'!$D4,FCSTSDV!$C$2:$C$72,0),MATCH('07.11'!N$3,FCSTSDV!$D$1:$L$1,0))/'07.11'!$E4,1)</f>
        <v>#N/A</v>
      </c>
      <c r="O4" s="99" t="e">
        <f>+ROUND(INDEX(FCSTSDV!$D$2:$L$72,MATCH('07.11'!$D4,FCSTSDV!$C$2:$C$72,0),MATCH('07.11'!O$3,FCSTSDV!$D$1:$L$1,0))/'07.11'!$E4,1)</f>
        <v>#N/A</v>
      </c>
      <c r="P4" s="99" t="e">
        <f>+ROUND(INDEX(FCSTSDV!$D$2:$L$72,MATCH('07.11'!$D4,FCSTSDV!$C$2:$C$72,0),MATCH('07.11'!P$3,FCSTSDV!$D$1:$L$1,0))/'07.11'!$E4,1)</f>
        <v>#N/A</v>
      </c>
      <c r="Q4" s="99" t="e">
        <f>+ROUND(INDEX(FCSTSDV!$D$2:$L$72,MATCH('07.11'!$D4,FCSTSDV!$C$2:$C$72,0),MATCH('07.11'!Q$3,FCSTSDV!$D$1:$L$1,0))/'07.11'!$E4,1)</f>
        <v>#N/A</v>
      </c>
      <c r="R4" s="99" t="e">
        <f>+ROUND(INDEX(FCSTSDV!$D$2:$L$72,MATCH('07.11'!$D4,FCSTSDV!$C$2:$C$72,0),MATCH('07.11'!R$3,FCSTSDV!$D$1:$L$1,0))/'07.11'!$E4,1)</f>
        <v>#N/A</v>
      </c>
      <c r="S4" s="92" t="e">
        <f>+ROUND(INDEX(FCSTSDV!$D$2:$L$673,MATCH('07.11'!$D4,FCSTSDV!$C$2:$C$673,0),MATCH('07.11'!S$3,FCSTSDV!$D$1:$L$1,0))/'07.11'!$E4,1)</f>
        <v>#N/A</v>
      </c>
      <c r="T4" s="92" t="e">
        <f>+ROUND(INDEX(FCSTSDV!$D$2:$L$673,MATCH('07.11'!$D4,FCSTSDV!$C$2:$C$673,0),MATCH('07.11'!T$3,FCSTSDV!$D$1:$L$1,0))/'07.11'!$E4,1)</f>
        <v>#N/A</v>
      </c>
      <c r="U4" s="92" t="e">
        <f>+ROUND(INDEX(FCSTSDV!$D$2:$L$673,MATCH('07.11'!$D4,FCSTSDV!$C$2:$C$673,0),MATCH('07.11'!U$3,FCSTSDV!$D$1:$L$1,0))/'07.11'!$E4,1)</f>
        <v>#N/A</v>
      </c>
      <c r="V4" s="92" t="e">
        <f>+ROUND(INDEX(FCSTSDV!$D$2:$L$673,MATCH('07.11'!$D4,FCSTSDV!$C$2:$C$673,0),MATCH('07.11'!V$3,FCSTSDV!$D$1:$L$1,0))/'07.11'!$E4,1)</f>
        <v>#N/A</v>
      </c>
      <c r="W4" s="92" t="e">
        <f>+ROUND(INDEX(FCSTSDV!$D$2:$L$673,MATCH('07.11'!$D4,FCSTSDV!$C$2:$C$673,0),MATCH('07.11'!W$3,FCSTSDV!$D$1:$L$1,0))/'07.11'!$E4,1)</f>
        <v>#N/A</v>
      </c>
      <c r="X4" s="92" t="e">
        <f>+ROUND(INDEX(FCSTSDV!$D$2:$L$673,MATCH('07.11'!$D4,FCSTSDV!$C$2:$C$673,0),MATCH('07.11'!X$3,FCSTSDV!$D$1:$L$1,0))/'07.11'!$E4,1)</f>
        <v>#N/A</v>
      </c>
      <c r="Y4" s="92" t="e">
        <f>+ROUND(INDEX(FCSTSDV!$D$2:$L$673,MATCH('07.11'!$D4,FCSTSDV!$C$2:$C$673,0),MATCH('07.11'!Y$3,FCSTSDV!$D$1:$L$1,0))/'07.11'!$E4,1)</f>
        <v>#N/A</v>
      </c>
      <c r="Z4" s="92" t="e">
        <f>+ROUND(INDEX(FCSTSDV!$D$2:$L$673,MATCH('07.11'!$D4,FCSTSDV!$C$2:$C$673,0),MATCH('07.11'!Z$3,FCSTSDV!$D$1:$L$1,0))/'07.11'!$E4,1)</f>
        <v>#N/A</v>
      </c>
      <c r="AA4" s="92" t="e">
        <f>+ROUND(INDEX(FCSTSDV!$D$2:$L$673,MATCH('07.11'!$D4,FCSTSDV!$C$2:$C$673,0),MATCH('07.11'!AA$3,FCSTSDV!$D$1:$L$1,0))/'07.11'!$E4,1)</f>
        <v>#N/A</v>
      </c>
      <c r="AB4" s="92" t="e">
        <f>+ROUND(INDEX(FCSTSDV!$D$2:$L$673,MATCH('07.11'!$D4,FCSTSDV!$C$2:$C$673,0),MATCH('07.11'!AB$3,FCSTSDV!$D$1:$L$1,0))/'07.11'!$E4,1)</f>
        <v>#N/A</v>
      </c>
      <c r="AC4" s="92" t="e">
        <f>+ROUND(INDEX(FCSTSDV!$D$2:$L$673,MATCH('07.11'!$D4,FCSTSDV!$C$2:$C$673,0),MATCH('07.11'!AC$3,FCSTSDV!$D$1:$L$1,0))/'07.11'!$E4,1)</f>
        <v>#N/A</v>
      </c>
      <c r="AD4" s="92" t="e">
        <f>+ROUND(INDEX(FCSTSDV!$D$2:$L$673,MATCH('07.11'!$D4,FCSTSDV!$C$2:$C$673,0),MATCH('07.11'!AD$3,FCSTSDV!$D$1:$L$1,0))/'07.11'!$E4,1)</f>
        <v>#N/A</v>
      </c>
      <c r="AE4" s="92" t="e">
        <f>+ROUND(INDEX(FCSTSDV!$D$2:$L$673,MATCH('07.11'!$D4,FCSTSDV!$C$2:$C$673,0),MATCH('07.11'!AE$3,FCSTSDV!$D$1:$L$1,0))/'07.11'!$E4,1)</f>
        <v>#N/A</v>
      </c>
      <c r="AF4" s="92" t="e">
        <f>+ROUND(INDEX(FCSTSDV!$D$2:$L$673,MATCH('07.11'!$D4,FCSTSDV!$C$2:$C$673,0),MATCH('07.11'!AF$3,FCSTSDV!$D$1:$L$1,0))/'07.11'!$E4,1)</f>
        <v>#N/A</v>
      </c>
      <c r="AG4" s="92" t="e">
        <f>+ROUND(INDEX(FCSTSDV!$D$2:$L$673,MATCH('07.11'!$D4,FCSTSDV!$C$2:$C$673,0),MATCH('07.11'!AG$3,FCSTSDV!$D$1:$L$1,0))/'07.11'!$E4,1)</f>
        <v>#N/A</v>
      </c>
      <c r="AH4" s="92" t="e">
        <f>+ROUND(INDEX(FCSTSDV!$D$2:$L$673,MATCH('07.11'!$D4,FCSTSDV!$C$2:$C$673,0),MATCH('07.11'!AH$3,FCSTSDV!$D$1:$L$1,0))/'07.11'!$E4,1)</f>
        <v>#N/A</v>
      </c>
    </row>
    <row r="5" spans="1:35" ht="20.100000000000001" customHeight="1">
      <c r="A5" s="813"/>
      <c r="B5" s="795"/>
      <c r="C5" s="12"/>
      <c r="D5" s="46" t="s">
        <v>17</v>
      </c>
      <c r="E5" s="47">
        <v>2500</v>
      </c>
      <c r="F5" s="799"/>
      <c r="G5" s="799"/>
      <c r="H5" s="830"/>
      <c r="I5" s="81">
        <f>+ROUND(IFERROR(VLOOKUP(D5,FCSTSDV!C3:E166,26,0),0)/'07.11'!E5+0,0)</f>
        <v>0</v>
      </c>
      <c r="J5" s="92" t="e">
        <f t="array" ref="J5">+ROUND(INDEX(FCSTSDV!$D$2:$L$72,MATCH('07.11'!$D5,FCSTSDV!$C$2:$C$72,0),MATCH('07.11'!J$3,FCSTSDV!$D$1:$L$1,0))/'07.11'!$E5,1)</f>
        <v>#N/A</v>
      </c>
      <c r="K5" s="92" t="e">
        <f t="array" ref="K5">+ROUND(INDEX(FCSTSDV!$D$2:$L$72,MATCH('07.11'!$D5,FCSTSDV!$C$2:$C$72,0),MATCH('07.11'!K$3,FCSTSDV!$D$1:$L$1,0))/'07.11'!$E5,1)</f>
        <v>#N/A</v>
      </c>
      <c r="L5" s="92" t="e">
        <f t="array" ref="L5">+ROUND(INDEX(FCSTSDV!$D$2:$L$72,MATCH('07.11'!$D5,FCSTSDV!$C$2:$C$72,0),MATCH('07.11'!L$3,FCSTSDV!$D$1:$L$1,0))/'07.11'!$E5,1)</f>
        <v>#N/A</v>
      </c>
      <c r="M5" s="92" t="e">
        <f t="array" ref="M5">+ROUND(INDEX(FCSTSDV!$D$2:$L$72,MATCH('07.11'!$D5,FCSTSDV!$C$2:$C$72,0),MATCH('07.11'!M$3,FCSTSDV!$D$1:$L$1,0))/'07.11'!$E5,1)</f>
        <v>#N/A</v>
      </c>
      <c r="N5" s="92" t="e">
        <f t="array" ref="N5">+ROUND(INDEX(FCSTSDV!$D$2:$L$72,MATCH('07.11'!$D5,FCSTSDV!$C$2:$C$72,0),MATCH('07.11'!N$3,FCSTSDV!$D$1:$L$1,0))/'07.11'!$E5,1)</f>
        <v>#N/A</v>
      </c>
      <c r="O5" s="92" t="e">
        <f t="array" ref="O5">+ROUND(INDEX(FCSTSDV!$D$2:$L$72,MATCH('07.11'!$D5,FCSTSDV!$C$2:$C$72,0),MATCH('07.11'!O$3,FCSTSDV!$D$1:$L$1,0))/'07.11'!$E5,1)</f>
        <v>#N/A</v>
      </c>
      <c r="P5" s="92" t="e">
        <f t="array" ref="P5">+ROUND(INDEX(FCSTSDV!$D$2:$L$72,MATCH('07.11'!$D5,FCSTSDV!$C$2:$C$72,0),MATCH('07.11'!P$3,FCSTSDV!$D$1:$L$1,0))/'07.11'!$E5,1)</f>
        <v>#N/A</v>
      </c>
      <c r="Q5" s="92" t="e">
        <f t="array" ref="Q5">+ROUND(INDEX(FCSTSDV!$D$2:$L$72,MATCH('07.11'!$D5,FCSTSDV!$C$2:$C$72,0),MATCH('07.11'!Q$3,FCSTSDV!$D$1:$L$1,0))/'07.11'!$E5,1)</f>
        <v>#N/A</v>
      </c>
      <c r="R5" s="92" t="e">
        <f t="array" ref="R5">+ROUND(INDEX(FCSTSDV!$D$2:$L$72,MATCH('07.11'!$D5,FCSTSDV!$C$2:$C$72,0),MATCH('07.11'!R$3,FCSTSDV!$D$1:$L$1,0))/'07.11'!$E5,1)</f>
        <v>#N/A</v>
      </c>
      <c r="S5" s="92" t="e">
        <f>+ROUND(INDEX(FCSTSDV!$D$2:$L$673,MATCH('07.11'!$D5,FCSTSDV!$C$2:$C$673,0),MATCH('07.11'!S$3,FCSTSDV!$D$1:$L$1,0))/'07.11'!$E5,1)</f>
        <v>#N/A</v>
      </c>
      <c r="T5" s="92" t="e">
        <f>+ROUND(INDEX(FCSTSDV!$D$2:$L$673,MATCH('07.11'!$D5,FCSTSDV!$C$2:$C$673,0),MATCH('07.11'!T$3,FCSTSDV!$D$1:$L$1,0))/'07.11'!$E5,1)</f>
        <v>#N/A</v>
      </c>
      <c r="U5" s="92" t="e">
        <f>+ROUND(INDEX(FCSTSDV!$D$2:$L$673,MATCH('07.11'!$D5,FCSTSDV!$C$2:$C$673,0),MATCH('07.11'!U$3,FCSTSDV!$D$1:$L$1,0))/'07.11'!$E5,1)</f>
        <v>#N/A</v>
      </c>
      <c r="V5" s="92" t="e">
        <f>+ROUND(INDEX(FCSTSDV!$D$2:$L$673,MATCH('07.11'!$D5,FCSTSDV!$C$2:$C$673,0),MATCH('07.11'!V$3,FCSTSDV!$D$1:$L$1,0))/'07.11'!$E5,1)</f>
        <v>#N/A</v>
      </c>
      <c r="W5" s="92" t="e">
        <f>+ROUND(INDEX(FCSTSDV!$D$2:$L$673,MATCH('07.11'!$D5,FCSTSDV!$C$2:$C$673,0),MATCH('07.11'!W$3,FCSTSDV!$D$1:$L$1,0))/'07.11'!$E5,1)</f>
        <v>#N/A</v>
      </c>
      <c r="X5" s="92" t="e">
        <f>+ROUND(INDEX(FCSTSDV!$D$2:$L$673,MATCH('07.11'!$D5,FCSTSDV!$C$2:$C$673,0),MATCH('07.11'!X$3,FCSTSDV!$D$1:$L$1,0))/'07.11'!$E5,1)</f>
        <v>#N/A</v>
      </c>
      <c r="Y5" s="92" t="e">
        <f>+ROUND(INDEX(FCSTSDV!$D$2:$L$673,MATCH('07.11'!$D5,FCSTSDV!$C$2:$C$673,0),MATCH('07.11'!Y$3,FCSTSDV!$D$1:$L$1,0))/'07.11'!$E5,1)</f>
        <v>#N/A</v>
      </c>
      <c r="Z5" s="92" t="e">
        <f>+ROUND(INDEX(FCSTSDV!$D$2:$L$673,MATCH('07.11'!$D5,FCSTSDV!$C$2:$C$673,0),MATCH('07.11'!Z$3,FCSTSDV!$D$1:$L$1,0))/'07.11'!$E5,1)</f>
        <v>#N/A</v>
      </c>
      <c r="AA5" s="92" t="e">
        <f>+ROUND(INDEX(FCSTSDV!$D$2:$L$673,MATCH('07.11'!$D5,FCSTSDV!$C$2:$C$673,0),MATCH('07.11'!AA$3,FCSTSDV!$D$1:$L$1,0))/'07.11'!$E5,1)</f>
        <v>#N/A</v>
      </c>
      <c r="AB5" s="92" t="e">
        <f>+ROUND(INDEX(FCSTSDV!$D$2:$L$673,MATCH('07.11'!$D5,FCSTSDV!$C$2:$C$673,0),MATCH('07.11'!AB$3,FCSTSDV!$D$1:$L$1,0))/'07.11'!$E5,1)</f>
        <v>#N/A</v>
      </c>
      <c r="AC5" s="92" t="e">
        <f>+ROUND(INDEX(FCSTSDV!$D$2:$L$673,MATCH('07.11'!$D5,FCSTSDV!$C$2:$C$673,0),MATCH('07.11'!AC$3,FCSTSDV!$D$1:$L$1,0))/'07.11'!$E5,1)</f>
        <v>#N/A</v>
      </c>
      <c r="AD5" s="92" t="e">
        <f>+ROUND(INDEX(FCSTSDV!$D$2:$L$673,MATCH('07.11'!$D5,FCSTSDV!$C$2:$C$673,0),MATCH('07.11'!AD$3,FCSTSDV!$D$1:$L$1,0))/'07.11'!$E5,1)</f>
        <v>#N/A</v>
      </c>
      <c r="AE5" s="92" t="e">
        <f>+ROUND(INDEX(FCSTSDV!$D$2:$L$673,MATCH('07.11'!$D5,FCSTSDV!$C$2:$C$673,0),MATCH('07.11'!AE$3,FCSTSDV!$D$1:$L$1,0))/'07.11'!$E5,1)</f>
        <v>#N/A</v>
      </c>
      <c r="AF5" s="92" t="e">
        <f>+ROUND(INDEX(FCSTSDV!$D$2:$L$673,MATCH('07.11'!$D5,FCSTSDV!$C$2:$C$673,0),MATCH('07.11'!AF$3,FCSTSDV!$D$1:$L$1,0))/'07.11'!$E5,1)</f>
        <v>#N/A</v>
      </c>
      <c r="AG5" s="92" t="e">
        <f>+ROUND(INDEX(FCSTSDV!$D$2:$L$673,MATCH('07.11'!$D5,FCSTSDV!$C$2:$C$673,0),MATCH('07.11'!AG$3,FCSTSDV!$D$1:$L$1,0))/'07.11'!$E5,1)</f>
        <v>#N/A</v>
      </c>
      <c r="AH5" s="92" t="e">
        <f>+ROUND(INDEX(FCSTSDV!$D$2:$L$673,MATCH('07.11'!$D5,FCSTSDV!$C$2:$C$673,0),MATCH('07.11'!AH$3,FCSTSDV!$D$1:$L$1,0))/'07.11'!$E5,1)</f>
        <v>#N/A</v>
      </c>
    </row>
    <row r="6" spans="1:35" ht="20.100000000000001" customHeight="1">
      <c r="A6" s="813"/>
      <c r="B6" s="795"/>
      <c r="C6" s="12"/>
      <c r="D6" s="46" t="s">
        <v>18</v>
      </c>
      <c r="E6" s="47">
        <v>2500</v>
      </c>
      <c r="F6" s="799"/>
      <c r="G6" s="799"/>
      <c r="H6" s="830"/>
      <c r="I6" s="81">
        <f>+ROUND(IFERROR(VLOOKUP(D6,FCSTSDV!C4:E167,26,0),0)/'07.11'!E6+0,0)</f>
        <v>0</v>
      </c>
      <c r="J6" s="92" t="e">
        <f t="array" ref="J6">+ROUND(INDEX(FCSTSDV!$D$2:$L$72,MATCH('07.11'!$D6,FCSTSDV!$C$2:$C$72,0),MATCH('07.11'!J$3,FCSTSDV!$D$1:$L$1,0))/'07.11'!$E6,1)</f>
        <v>#N/A</v>
      </c>
      <c r="K6" s="92" t="e">
        <f t="array" ref="K6">+ROUND(INDEX(FCSTSDV!$D$2:$L$72,MATCH('07.11'!$D6,FCSTSDV!$C$2:$C$72,0),MATCH('07.11'!K$3,FCSTSDV!$D$1:$L$1,0))/'07.11'!$E6,1)</f>
        <v>#N/A</v>
      </c>
      <c r="L6" s="92" t="e">
        <f t="array" ref="L6">+ROUND(INDEX(FCSTSDV!$D$2:$L$72,MATCH('07.11'!$D6,FCSTSDV!$C$2:$C$72,0),MATCH('07.11'!L$3,FCSTSDV!$D$1:$L$1,0))/'07.11'!$E6,1)</f>
        <v>#N/A</v>
      </c>
      <c r="M6" s="92" t="e">
        <f t="array" ref="M6">+ROUND(INDEX(FCSTSDV!$D$2:$L$72,MATCH('07.11'!$D6,FCSTSDV!$C$2:$C$72,0),MATCH('07.11'!M$3,FCSTSDV!$D$1:$L$1,0))/'07.11'!$E6,1)</f>
        <v>#N/A</v>
      </c>
      <c r="N6" s="92" t="e">
        <f t="array" ref="N6">+ROUND(INDEX(FCSTSDV!$D$2:$L$72,MATCH('07.11'!$D6,FCSTSDV!$C$2:$C$72,0),MATCH('07.11'!N$3,FCSTSDV!$D$1:$L$1,0))/'07.11'!$E6,1)</f>
        <v>#N/A</v>
      </c>
      <c r="O6" s="92" t="e">
        <f t="array" ref="O6">+ROUND(INDEX(FCSTSDV!$D$2:$L$72,MATCH('07.11'!$D6,FCSTSDV!$C$2:$C$72,0),MATCH('07.11'!O$3,FCSTSDV!$D$1:$L$1,0))/'07.11'!$E6,1)</f>
        <v>#N/A</v>
      </c>
      <c r="P6" s="92" t="e">
        <f t="array" ref="P6">+ROUND(INDEX(FCSTSDV!$D$2:$L$72,MATCH('07.11'!$D6,FCSTSDV!$C$2:$C$72,0),MATCH('07.11'!P$3,FCSTSDV!$D$1:$L$1,0))/'07.11'!$E6,1)</f>
        <v>#N/A</v>
      </c>
      <c r="Q6" s="92" t="e">
        <f t="array" ref="Q6">+ROUND(INDEX(FCSTSDV!$D$2:$L$72,MATCH('07.11'!$D6,FCSTSDV!$C$2:$C$72,0),MATCH('07.11'!Q$3,FCSTSDV!$D$1:$L$1,0))/'07.11'!$E6,1)</f>
        <v>#N/A</v>
      </c>
      <c r="R6" s="92" t="e">
        <f t="array" ref="R6">+ROUND(INDEX(FCSTSDV!$D$2:$L$72,MATCH('07.11'!$D6,FCSTSDV!$C$2:$C$72,0),MATCH('07.11'!R$3,FCSTSDV!$D$1:$L$1,0))/'07.11'!$E6,1)</f>
        <v>#N/A</v>
      </c>
      <c r="S6" s="92" t="e">
        <f>+ROUND(INDEX(FCSTSDV!$D$2:$L$673,MATCH('07.11'!$D6,FCSTSDV!$C$2:$C$673,0),MATCH('07.11'!S$3,FCSTSDV!$D$1:$L$1,0))/'07.11'!$E6,1)</f>
        <v>#N/A</v>
      </c>
      <c r="T6" s="92" t="e">
        <f>+ROUND(INDEX(FCSTSDV!$D$2:$L$673,MATCH('07.11'!$D6,FCSTSDV!$C$2:$C$673,0),MATCH('07.11'!T$3,FCSTSDV!$D$1:$L$1,0))/'07.11'!$E6,1)</f>
        <v>#N/A</v>
      </c>
      <c r="U6" s="92" t="e">
        <f>+ROUND(INDEX(FCSTSDV!$D$2:$L$673,MATCH('07.11'!$D6,FCSTSDV!$C$2:$C$673,0),MATCH('07.11'!U$3,FCSTSDV!$D$1:$L$1,0))/'07.11'!$E6,1)</f>
        <v>#N/A</v>
      </c>
      <c r="V6" s="92" t="e">
        <f>+ROUND(INDEX(FCSTSDV!$D$2:$L$673,MATCH('07.11'!$D6,FCSTSDV!$C$2:$C$673,0),MATCH('07.11'!V$3,FCSTSDV!$D$1:$L$1,0))/'07.11'!$E6,1)</f>
        <v>#N/A</v>
      </c>
      <c r="W6" s="92" t="e">
        <f>+ROUND(INDEX(FCSTSDV!$D$2:$L$673,MATCH('07.11'!$D6,FCSTSDV!$C$2:$C$673,0),MATCH('07.11'!W$3,FCSTSDV!$D$1:$L$1,0))/'07.11'!$E6,1)</f>
        <v>#N/A</v>
      </c>
      <c r="X6" s="92" t="e">
        <f>+ROUND(INDEX(FCSTSDV!$D$2:$L$673,MATCH('07.11'!$D6,FCSTSDV!$C$2:$C$673,0),MATCH('07.11'!X$3,FCSTSDV!$D$1:$L$1,0))/'07.11'!$E6,1)</f>
        <v>#N/A</v>
      </c>
      <c r="Y6" s="92" t="e">
        <f>+ROUND(INDEX(FCSTSDV!$D$2:$L$673,MATCH('07.11'!$D6,FCSTSDV!$C$2:$C$673,0),MATCH('07.11'!Y$3,FCSTSDV!$D$1:$L$1,0))/'07.11'!$E6,1)</f>
        <v>#N/A</v>
      </c>
      <c r="Z6" s="92" t="e">
        <f>+ROUND(INDEX(FCSTSDV!$D$2:$L$673,MATCH('07.11'!$D6,FCSTSDV!$C$2:$C$673,0),MATCH('07.11'!Z$3,FCSTSDV!$D$1:$L$1,0))/'07.11'!$E6,1)</f>
        <v>#N/A</v>
      </c>
      <c r="AA6" s="92" t="e">
        <f>+ROUND(INDEX(FCSTSDV!$D$2:$L$673,MATCH('07.11'!$D6,FCSTSDV!$C$2:$C$673,0),MATCH('07.11'!AA$3,FCSTSDV!$D$1:$L$1,0))/'07.11'!$E6,1)</f>
        <v>#N/A</v>
      </c>
      <c r="AB6" s="92" t="e">
        <f>+ROUND(INDEX(FCSTSDV!$D$2:$L$673,MATCH('07.11'!$D6,FCSTSDV!$C$2:$C$673,0),MATCH('07.11'!AB$3,FCSTSDV!$D$1:$L$1,0))/'07.11'!$E6,1)</f>
        <v>#N/A</v>
      </c>
      <c r="AC6" s="92" t="e">
        <f>+ROUND(INDEX(FCSTSDV!$D$2:$L$673,MATCH('07.11'!$D6,FCSTSDV!$C$2:$C$673,0),MATCH('07.11'!AC$3,FCSTSDV!$D$1:$L$1,0))/'07.11'!$E6,1)</f>
        <v>#N/A</v>
      </c>
      <c r="AD6" s="92" t="e">
        <f>+ROUND(INDEX(FCSTSDV!$D$2:$L$673,MATCH('07.11'!$D6,FCSTSDV!$C$2:$C$673,0),MATCH('07.11'!AD$3,FCSTSDV!$D$1:$L$1,0))/'07.11'!$E6,1)</f>
        <v>#N/A</v>
      </c>
      <c r="AE6" s="92" t="e">
        <f>+ROUND(INDEX(FCSTSDV!$D$2:$L$673,MATCH('07.11'!$D6,FCSTSDV!$C$2:$C$673,0),MATCH('07.11'!AE$3,FCSTSDV!$D$1:$L$1,0))/'07.11'!$E6,1)</f>
        <v>#N/A</v>
      </c>
      <c r="AF6" s="92" t="e">
        <f>+ROUND(INDEX(FCSTSDV!$D$2:$L$673,MATCH('07.11'!$D6,FCSTSDV!$C$2:$C$673,0),MATCH('07.11'!AF$3,FCSTSDV!$D$1:$L$1,0))/'07.11'!$E6,1)</f>
        <v>#N/A</v>
      </c>
      <c r="AG6" s="92" t="e">
        <f>+ROUND(INDEX(FCSTSDV!$D$2:$L$673,MATCH('07.11'!$D6,FCSTSDV!$C$2:$C$673,0),MATCH('07.11'!AG$3,FCSTSDV!$D$1:$L$1,0))/'07.11'!$E6,1)</f>
        <v>#N/A</v>
      </c>
      <c r="AH6" s="92" t="e">
        <f>+ROUND(INDEX(FCSTSDV!$D$2:$L$673,MATCH('07.11'!$D6,FCSTSDV!$C$2:$C$673,0),MATCH('07.11'!AH$3,FCSTSDV!$D$1:$L$1,0))/'07.11'!$E6,1)</f>
        <v>#N/A</v>
      </c>
    </row>
    <row r="7" spans="1:35" ht="20.100000000000001" customHeight="1">
      <c r="A7" s="813"/>
      <c r="B7" s="795"/>
      <c r="C7" s="12"/>
      <c r="D7" s="46" t="s">
        <v>19</v>
      </c>
      <c r="E7" s="47">
        <v>100</v>
      </c>
      <c r="F7" s="799"/>
      <c r="G7" s="799"/>
      <c r="H7" s="830"/>
      <c r="I7" s="81">
        <f>+ROUND(IFERROR(VLOOKUP(D7,FCSTSDV!C5:E168,26,0),0)/'07.11'!E7+0,0)</f>
        <v>0</v>
      </c>
      <c r="J7" s="92" t="e">
        <f t="array" ref="J7">+ROUND(INDEX(FCSTSDV!$D$2:$L$72,MATCH('07.11'!$D7,FCSTSDV!$C$2:$C$72,0),MATCH('07.11'!J$3,FCSTSDV!$D$1:$L$1,0))/'07.11'!$E7,1)</f>
        <v>#N/A</v>
      </c>
      <c r="K7" s="92" t="e">
        <f t="array" ref="K7">+ROUND(INDEX(FCSTSDV!$D$2:$L$72,MATCH('07.11'!$D7,FCSTSDV!$C$2:$C$72,0),MATCH('07.11'!K$3,FCSTSDV!$D$1:$L$1,0))/'07.11'!$E7,1)</f>
        <v>#N/A</v>
      </c>
      <c r="L7" s="92" t="e">
        <f t="array" ref="L7">+ROUND(INDEX(FCSTSDV!$D$2:$L$72,MATCH('07.11'!$D7,FCSTSDV!$C$2:$C$72,0),MATCH('07.11'!L$3,FCSTSDV!$D$1:$L$1,0))/'07.11'!$E7,1)</f>
        <v>#N/A</v>
      </c>
      <c r="M7" s="92" t="e">
        <f t="array" ref="M7">+ROUND(INDEX(FCSTSDV!$D$2:$L$72,MATCH('07.11'!$D7,FCSTSDV!$C$2:$C$72,0),MATCH('07.11'!M$3,FCSTSDV!$D$1:$L$1,0))/'07.11'!$E7,1)</f>
        <v>#N/A</v>
      </c>
      <c r="N7" s="92" t="e">
        <f t="array" ref="N7">+ROUND(INDEX(FCSTSDV!$D$2:$L$72,MATCH('07.11'!$D7,FCSTSDV!$C$2:$C$72,0),MATCH('07.11'!N$3,FCSTSDV!$D$1:$L$1,0))/'07.11'!$E7,1)</f>
        <v>#N/A</v>
      </c>
      <c r="O7" s="92" t="e">
        <f t="array" ref="O7">+ROUND(INDEX(FCSTSDV!$D$2:$L$72,MATCH('07.11'!$D7,FCSTSDV!$C$2:$C$72,0),MATCH('07.11'!O$3,FCSTSDV!$D$1:$L$1,0))/'07.11'!$E7,1)</f>
        <v>#N/A</v>
      </c>
      <c r="P7" s="92" t="e">
        <f t="array" ref="P7">+ROUND(INDEX(FCSTSDV!$D$2:$L$72,MATCH('07.11'!$D7,FCSTSDV!$C$2:$C$72,0),MATCH('07.11'!P$3,FCSTSDV!$D$1:$L$1,0))/'07.11'!$E7,1)</f>
        <v>#N/A</v>
      </c>
      <c r="Q7" s="92" t="e">
        <f t="array" ref="Q7">+ROUND(INDEX(FCSTSDV!$D$2:$L$72,MATCH('07.11'!$D7,FCSTSDV!$C$2:$C$72,0),MATCH('07.11'!Q$3,FCSTSDV!$D$1:$L$1,0))/'07.11'!$E7,1)</f>
        <v>#N/A</v>
      </c>
      <c r="R7" s="92" t="e">
        <f t="array" ref="R7">+ROUND(INDEX(FCSTSDV!$D$2:$L$72,MATCH('07.11'!$D7,FCSTSDV!$C$2:$C$72,0),MATCH('07.11'!R$3,FCSTSDV!$D$1:$L$1,0))/'07.11'!$E7,1)</f>
        <v>#N/A</v>
      </c>
      <c r="S7" s="92" t="e">
        <f>+ROUND(INDEX(FCSTSDV!$D$2:$L$673,MATCH('07.11'!$D7,FCSTSDV!$C$2:$C$673,0),MATCH('07.11'!S$3,FCSTSDV!$D$1:$L$1,0))/'07.11'!$E7,1)</f>
        <v>#N/A</v>
      </c>
      <c r="T7" s="92" t="e">
        <f>+ROUND(INDEX(FCSTSDV!$D$2:$L$673,MATCH('07.11'!$D7,FCSTSDV!$C$2:$C$673,0),MATCH('07.11'!T$3,FCSTSDV!$D$1:$L$1,0))/'07.11'!$E7,1)</f>
        <v>#N/A</v>
      </c>
      <c r="U7" s="92" t="e">
        <f>+ROUND(INDEX(FCSTSDV!$D$2:$L$673,MATCH('07.11'!$D7,FCSTSDV!$C$2:$C$673,0),MATCH('07.11'!U$3,FCSTSDV!$D$1:$L$1,0))/'07.11'!$E7,1)</f>
        <v>#N/A</v>
      </c>
      <c r="V7" s="92" t="e">
        <f>+ROUND(INDEX(FCSTSDV!$D$2:$L$673,MATCH('07.11'!$D7,FCSTSDV!$C$2:$C$673,0),MATCH('07.11'!V$3,FCSTSDV!$D$1:$L$1,0))/'07.11'!$E7,1)</f>
        <v>#N/A</v>
      </c>
      <c r="W7" s="92" t="e">
        <f>+ROUND(INDEX(FCSTSDV!$D$2:$L$673,MATCH('07.11'!$D7,FCSTSDV!$C$2:$C$673,0),MATCH('07.11'!W$3,FCSTSDV!$D$1:$L$1,0))/'07.11'!$E7,1)</f>
        <v>#N/A</v>
      </c>
      <c r="X7" s="92" t="e">
        <f>+ROUND(INDEX(FCSTSDV!$D$2:$L$673,MATCH('07.11'!$D7,FCSTSDV!$C$2:$C$673,0),MATCH('07.11'!X$3,FCSTSDV!$D$1:$L$1,0))/'07.11'!$E7,1)</f>
        <v>#N/A</v>
      </c>
      <c r="Y7" s="92" t="e">
        <f>+ROUND(INDEX(FCSTSDV!$D$2:$L$673,MATCH('07.11'!$D7,FCSTSDV!$C$2:$C$673,0),MATCH('07.11'!Y$3,FCSTSDV!$D$1:$L$1,0))/'07.11'!$E7,1)</f>
        <v>#N/A</v>
      </c>
      <c r="Z7" s="92" t="e">
        <f>+ROUND(INDEX(FCSTSDV!$D$2:$L$673,MATCH('07.11'!$D7,FCSTSDV!$C$2:$C$673,0),MATCH('07.11'!Z$3,FCSTSDV!$D$1:$L$1,0))/'07.11'!$E7,1)</f>
        <v>#N/A</v>
      </c>
      <c r="AA7" s="92" t="e">
        <f>+ROUND(INDEX(FCSTSDV!$D$2:$L$673,MATCH('07.11'!$D7,FCSTSDV!$C$2:$C$673,0),MATCH('07.11'!AA$3,FCSTSDV!$D$1:$L$1,0))/'07.11'!$E7,1)</f>
        <v>#N/A</v>
      </c>
      <c r="AB7" s="92" t="e">
        <f>+ROUND(INDEX(FCSTSDV!$D$2:$L$673,MATCH('07.11'!$D7,FCSTSDV!$C$2:$C$673,0),MATCH('07.11'!AB$3,FCSTSDV!$D$1:$L$1,0))/'07.11'!$E7,1)</f>
        <v>#N/A</v>
      </c>
      <c r="AC7" s="92" t="e">
        <f>+ROUND(INDEX(FCSTSDV!$D$2:$L$673,MATCH('07.11'!$D7,FCSTSDV!$C$2:$C$673,0),MATCH('07.11'!AC$3,FCSTSDV!$D$1:$L$1,0))/'07.11'!$E7,1)</f>
        <v>#N/A</v>
      </c>
      <c r="AD7" s="92" t="e">
        <f>+ROUND(INDEX(FCSTSDV!$D$2:$L$673,MATCH('07.11'!$D7,FCSTSDV!$C$2:$C$673,0),MATCH('07.11'!AD$3,FCSTSDV!$D$1:$L$1,0))/'07.11'!$E7,1)</f>
        <v>#N/A</v>
      </c>
      <c r="AE7" s="92" t="e">
        <f>+ROUND(INDEX(FCSTSDV!$D$2:$L$673,MATCH('07.11'!$D7,FCSTSDV!$C$2:$C$673,0),MATCH('07.11'!AE$3,FCSTSDV!$D$1:$L$1,0))/'07.11'!$E7,1)</f>
        <v>#N/A</v>
      </c>
      <c r="AF7" s="92" t="e">
        <f>+ROUND(INDEX(FCSTSDV!$D$2:$L$673,MATCH('07.11'!$D7,FCSTSDV!$C$2:$C$673,0),MATCH('07.11'!AF$3,FCSTSDV!$D$1:$L$1,0))/'07.11'!$E7,1)</f>
        <v>#N/A</v>
      </c>
      <c r="AG7" s="92" t="e">
        <f>+ROUND(INDEX(FCSTSDV!$D$2:$L$673,MATCH('07.11'!$D7,FCSTSDV!$C$2:$C$673,0),MATCH('07.11'!AG$3,FCSTSDV!$D$1:$L$1,0))/'07.11'!$E7,1)</f>
        <v>#N/A</v>
      </c>
      <c r="AH7" s="92" t="e">
        <f>+ROUND(INDEX(FCSTSDV!$D$2:$L$673,MATCH('07.11'!$D7,FCSTSDV!$C$2:$C$673,0),MATCH('07.11'!AH$3,FCSTSDV!$D$1:$L$1,0))/'07.11'!$E7,1)</f>
        <v>#N/A</v>
      </c>
    </row>
    <row r="8" spans="1:35" ht="20.100000000000001" customHeight="1">
      <c r="A8" s="813"/>
      <c r="B8" s="795"/>
      <c r="C8" s="12"/>
      <c r="D8" s="46" t="s">
        <v>20</v>
      </c>
      <c r="E8" s="47">
        <v>2500</v>
      </c>
      <c r="F8" s="799"/>
      <c r="G8" s="799"/>
      <c r="H8" s="830"/>
      <c r="I8" s="81">
        <f>+ROUND(IFERROR(VLOOKUP(D8,FCSTSDV!C6:E169,26,0),0)/'07.11'!E8+0,0)</f>
        <v>0</v>
      </c>
      <c r="J8" s="92" t="e">
        <f t="array" ref="J8">+ROUND(INDEX(FCSTSDV!$D$2:$L$72,MATCH('07.11'!$D8,FCSTSDV!$C$2:$C$72,0),MATCH('07.11'!J$3,FCSTSDV!$D$1:$L$1,0))/'07.11'!$E8,1)</f>
        <v>#N/A</v>
      </c>
      <c r="K8" s="92" t="e">
        <f t="array" ref="K8">+ROUND(INDEX(FCSTSDV!$D$2:$L$72,MATCH('07.11'!$D8,FCSTSDV!$C$2:$C$72,0),MATCH('07.11'!K$3,FCSTSDV!$D$1:$L$1,0))/'07.11'!$E8,1)</f>
        <v>#N/A</v>
      </c>
      <c r="L8" s="92" t="e">
        <f t="array" ref="L8">+ROUND(INDEX(FCSTSDV!$D$2:$L$72,MATCH('07.11'!$D8,FCSTSDV!$C$2:$C$72,0),MATCH('07.11'!L$3,FCSTSDV!$D$1:$L$1,0))/'07.11'!$E8,1)</f>
        <v>#N/A</v>
      </c>
      <c r="M8" s="92" t="e">
        <f t="array" ref="M8">+ROUND(INDEX(FCSTSDV!$D$2:$L$72,MATCH('07.11'!$D8,FCSTSDV!$C$2:$C$72,0),MATCH('07.11'!M$3,FCSTSDV!$D$1:$L$1,0))/'07.11'!$E8,1)</f>
        <v>#N/A</v>
      </c>
      <c r="N8" s="92" t="e">
        <f t="array" ref="N8">+ROUND(INDEX(FCSTSDV!$D$2:$L$72,MATCH('07.11'!$D8,FCSTSDV!$C$2:$C$72,0),MATCH('07.11'!N$3,FCSTSDV!$D$1:$L$1,0))/'07.11'!$E8,1)</f>
        <v>#N/A</v>
      </c>
      <c r="O8" s="92" t="e">
        <f t="array" ref="O8">+ROUND(INDEX(FCSTSDV!$D$2:$L$72,MATCH('07.11'!$D8,FCSTSDV!$C$2:$C$72,0),MATCH('07.11'!O$3,FCSTSDV!$D$1:$L$1,0))/'07.11'!$E8,1)</f>
        <v>#N/A</v>
      </c>
      <c r="P8" s="92" t="e">
        <f t="array" ref="P8">+ROUND(INDEX(FCSTSDV!$D$2:$L$72,MATCH('07.11'!$D8,FCSTSDV!$C$2:$C$72,0),MATCH('07.11'!P$3,FCSTSDV!$D$1:$L$1,0))/'07.11'!$E8,1)</f>
        <v>#N/A</v>
      </c>
      <c r="Q8" s="92" t="e">
        <f t="array" ref="Q8">+ROUND(INDEX(FCSTSDV!$D$2:$L$72,MATCH('07.11'!$D8,FCSTSDV!$C$2:$C$72,0),MATCH('07.11'!Q$3,FCSTSDV!$D$1:$L$1,0))/'07.11'!$E8,1)</f>
        <v>#N/A</v>
      </c>
      <c r="R8" s="92" t="e">
        <f t="array" ref="R8">+ROUND(INDEX(FCSTSDV!$D$2:$L$72,MATCH('07.11'!$D8,FCSTSDV!$C$2:$C$72,0),MATCH('07.11'!R$3,FCSTSDV!$D$1:$L$1,0))/'07.11'!$E8,1)</f>
        <v>#N/A</v>
      </c>
      <c r="S8" s="92" t="e">
        <f>+ROUND(INDEX(FCSTSDV!$D$2:$L$673,MATCH('07.11'!$D8,FCSTSDV!$C$2:$C$673,0),MATCH('07.11'!S$3,FCSTSDV!$D$1:$L$1,0))/'07.11'!$E8,1)</f>
        <v>#N/A</v>
      </c>
      <c r="T8" s="92" t="e">
        <f>+ROUND(INDEX(FCSTSDV!$D$2:$L$673,MATCH('07.11'!$D8,FCSTSDV!$C$2:$C$673,0),MATCH('07.11'!T$3,FCSTSDV!$D$1:$L$1,0))/'07.11'!$E8,1)</f>
        <v>#N/A</v>
      </c>
      <c r="U8" s="92" t="e">
        <f>+ROUND(INDEX(FCSTSDV!$D$2:$L$673,MATCH('07.11'!$D8,FCSTSDV!$C$2:$C$673,0),MATCH('07.11'!U$3,FCSTSDV!$D$1:$L$1,0))/'07.11'!$E8,1)</f>
        <v>#N/A</v>
      </c>
      <c r="V8" s="92" t="e">
        <f>+ROUND(INDEX(FCSTSDV!$D$2:$L$673,MATCH('07.11'!$D8,FCSTSDV!$C$2:$C$673,0),MATCH('07.11'!V$3,FCSTSDV!$D$1:$L$1,0))/'07.11'!$E8,1)</f>
        <v>#N/A</v>
      </c>
      <c r="W8" s="92" t="e">
        <f>+ROUND(INDEX(FCSTSDV!$D$2:$L$673,MATCH('07.11'!$D8,FCSTSDV!$C$2:$C$673,0),MATCH('07.11'!W$3,FCSTSDV!$D$1:$L$1,0))/'07.11'!$E8,1)</f>
        <v>#N/A</v>
      </c>
      <c r="X8" s="92" t="e">
        <f>+ROUND(INDEX(FCSTSDV!$D$2:$L$673,MATCH('07.11'!$D8,FCSTSDV!$C$2:$C$673,0),MATCH('07.11'!X$3,FCSTSDV!$D$1:$L$1,0))/'07.11'!$E8,1)</f>
        <v>#N/A</v>
      </c>
      <c r="Y8" s="92" t="e">
        <f>+ROUND(INDEX(FCSTSDV!$D$2:$L$673,MATCH('07.11'!$D8,FCSTSDV!$C$2:$C$673,0),MATCH('07.11'!Y$3,FCSTSDV!$D$1:$L$1,0))/'07.11'!$E8,1)</f>
        <v>#N/A</v>
      </c>
      <c r="Z8" s="92" t="e">
        <f>+ROUND(INDEX(FCSTSDV!$D$2:$L$673,MATCH('07.11'!$D8,FCSTSDV!$C$2:$C$673,0),MATCH('07.11'!Z$3,FCSTSDV!$D$1:$L$1,0))/'07.11'!$E8,1)</f>
        <v>#N/A</v>
      </c>
      <c r="AA8" s="92" t="e">
        <f>+ROUND(INDEX(FCSTSDV!$D$2:$L$673,MATCH('07.11'!$D8,FCSTSDV!$C$2:$C$673,0),MATCH('07.11'!AA$3,FCSTSDV!$D$1:$L$1,0))/'07.11'!$E8,1)</f>
        <v>#N/A</v>
      </c>
      <c r="AB8" s="92" t="e">
        <f>+ROUND(INDEX(FCSTSDV!$D$2:$L$673,MATCH('07.11'!$D8,FCSTSDV!$C$2:$C$673,0),MATCH('07.11'!AB$3,FCSTSDV!$D$1:$L$1,0))/'07.11'!$E8,1)</f>
        <v>#N/A</v>
      </c>
      <c r="AC8" s="92" t="e">
        <f>+ROUND(INDEX(FCSTSDV!$D$2:$L$673,MATCH('07.11'!$D8,FCSTSDV!$C$2:$C$673,0),MATCH('07.11'!AC$3,FCSTSDV!$D$1:$L$1,0))/'07.11'!$E8,1)</f>
        <v>#N/A</v>
      </c>
      <c r="AD8" s="92" t="e">
        <f>+ROUND(INDEX(FCSTSDV!$D$2:$L$673,MATCH('07.11'!$D8,FCSTSDV!$C$2:$C$673,0),MATCH('07.11'!AD$3,FCSTSDV!$D$1:$L$1,0))/'07.11'!$E8,1)</f>
        <v>#N/A</v>
      </c>
      <c r="AE8" s="92" t="e">
        <f>+ROUND(INDEX(FCSTSDV!$D$2:$L$673,MATCH('07.11'!$D8,FCSTSDV!$C$2:$C$673,0),MATCH('07.11'!AE$3,FCSTSDV!$D$1:$L$1,0))/'07.11'!$E8,1)</f>
        <v>#N/A</v>
      </c>
      <c r="AF8" s="92" t="e">
        <f>+ROUND(INDEX(FCSTSDV!$D$2:$L$673,MATCH('07.11'!$D8,FCSTSDV!$C$2:$C$673,0),MATCH('07.11'!AF$3,FCSTSDV!$D$1:$L$1,0))/'07.11'!$E8,1)</f>
        <v>#N/A</v>
      </c>
      <c r="AG8" s="92" t="e">
        <f>+ROUND(INDEX(FCSTSDV!$D$2:$L$673,MATCH('07.11'!$D8,FCSTSDV!$C$2:$C$673,0),MATCH('07.11'!AG$3,FCSTSDV!$D$1:$L$1,0))/'07.11'!$E8,1)</f>
        <v>#N/A</v>
      </c>
      <c r="AH8" s="92" t="e">
        <f>+ROUND(INDEX(FCSTSDV!$D$2:$L$673,MATCH('07.11'!$D8,FCSTSDV!$C$2:$C$673,0),MATCH('07.11'!AH$3,FCSTSDV!$D$1:$L$1,0))/'07.11'!$E8,1)</f>
        <v>#N/A</v>
      </c>
    </row>
    <row r="9" spans="1:35" ht="20.100000000000001" customHeight="1">
      <c r="A9" s="813"/>
      <c r="B9" s="795"/>
      <c r="C9" s="12"/>
      <c r="D9" s="428" t="s">
        <v>21</v>
      </c>
      <c r="E9" s="49">
        <v>2500</v>
      </c>
      <c r="F9" s="799"/>
      <c r="G9" s="799"/>
      <c r="H9" s="830"/>
      <c r="I9" s="81">
        <f>+ROUND(IFERROR(VLOOKUP(D9,FCSTSDV!C7:E170,26,0),0)/'07.11'!E9+0,0)</f>
        <v>0</v>
      </c>
      <c r="J9" s="92" t="e">
        <f t="array" ref="J9">+ROUND(INDEX(FCSTSDV!$D$2:$L$72,MATCH('07.11'!$D9,FCSTSDV!$C$2:$C$72,0),MATCH('07.11'!J$3,FCSTSDV!$D$1:$L$1,0))/'07.11'!$E9,1)</f>
        <v>#N/A</v>
      </c>
      <c r="K9" s="92" t="e">
        <f t="array" ref="K9">+ROUND(INDEX(FCSTSDV!$D$2:$L$72,MATCH('07.11'!$D9,FCSTSDV!$C$2:$C$72,0),MATCH('07.11'!K$3,FCSTSDV!$D$1:$L$1,0))/'07.11'!$E9,1)</f>
        <v>#N/A</v>
      </c>
      <c r="L9" s="92" t="e">
        <f t="array" ref="L9">+ROUND(INDEX(FCSTSDV!$D$2:$L$72,MATCH('07.11'!$D9,FCSTSDV!$C$2:$C$72,0),MATCH('07.11'!L$3,FCSTSDV!$D$1:$L$1,0))/'07.11'!$E9,1)</f>
        <v>#N/A</v>
      </c>
      <c r="M9" s="92" t="e">
        <f t="array" ref="M9">+ROUND(INDEX(FCSTSDV!$D$2:$L$72,MATCH('07.11'!$D9,FCSTSDV!$C$2:$C$72,0),MATCH('07.11'!M$3,FCSTSDV!$D$1:$L$1,0))/'07.11'!$E9,1)</f>
        <v>#N/A</v>
      </c>
      <c r="N9" s="92" t="e">
        <f t="array" ref="N9">+ROUND(INDEX(FCSTSDV!$D$2:$L$72,MATCH('07.11'!$D9,FCSTSDV!$C$2:$C$72,0),MATCH('07.11'!N$3,FCSTSDV!$D$1:$L$1,0))/'07.11'!$E9,1)</f>
        <v>#N/A</v>
      </c>
      <c r="O9" s="92" t="e">
        <f t="array" ref="O9">+ROUND(INDEX(FCSTSDV!$D$2:$L$72,MATCH('07.11'!$D9,FCSTSDV!$C$2:$C$72,0),MATCH('07.11'!O$3,FCSTSDV!$D$1:$L$1,0))/'07.11'!$E9,1)</f>
        <v>#N/A</v>
      </c>
      <c r="P9" s="92" t="e">
        <f t="array" ref="P9">+ROUND(INDEX(FCSTSDV!$D$2:$L$72,MATCH('07.11'!$D9,FCSTSDV!$C$2:$C$72,0),MATCH('07.11'!P$3,FCSTSDV!$D$1:$L$1,0))/'07.11'!$E9,1)</f>
        <v>#N/A</v>
      </c>
      <c r="Q9" s="92" t="e">
        <f t="array" ref="Q9">+ROUND(INDEX(FCSTSDV!$D$2:$L$72,MATCH('07.11'!$D9,FCSTSDV!$C$2:$C$72,0),MATCH('07.11'!Q$3,FCSTSDV!$D$1:$L$1,0))/'07.11'!$E9,1)</f>
        <v>#N/A</v>
      </c>
      <c r="R9" s="92" t="e">
        <f t="array" ref="R9">+ROUND(INDEX(FCSTSDV!$D$2:$L$72,MATCH('07.11'!$D9,FCSTSDV!$C$2:$C$72,0),MATCH('07.11'!R$3,FCSTSDV!$D$1:$L$1,0))/'07.11'!$E9,1)</f>
        <v>#N/A</v>
      </c>
      <c r="S9" s="92" t="e">
        <f>+ROUND(INDEX(FCSTSDV!$D$2:$L$673,MATCH('07.11'!$D9,FCSTSDV!$C$2:$C$673,0),MATCH('07.11'!S$3,FCSTSDV!$D$1:$L$1,0))/'07.11'!$E9,1)</f>
        <v>#N/A</v>
      </c>
      <c r="T9" s="92" t="e">
        <f>+ROUND(INDEX(FCSTSDV!$D$2:$L$673,MATCH('07.11'!$D9,FCSTSDV!$C$2:$C$673,0),MATCH('07.11'!T$3,FCSTSDV!$D$1:$L$1,0))/'07.11'!$E9,1)</f>
        <v>#N/A</v>
      </c>
      <c r="U9" s="92" t="e">
        <f>+ROUND(INDEX(FCSTSDV!$D$2:$L$673,MATCH('07.11'!$D9,FCSTSDV!$C$2:$C$673,0),MATCH('07.11'!U$3,FCSTSDV!$D$1:$L$1,0))/'07.11'!$E9,1)</f>
        <v>#N/A</v>
      </c>
      <c r="V9" s="92" t="e">
        <f>+ROUND(INDEX(FCSTSDV!$D$2:$L$673,MATCH('07.11'!$D9,FCSTSDV!$C$2:$C$673,0),MATCH('07.11'!V$3,FCSTSDV!$D$1:$L$1,0))/'07.11'!$E9,1)</f>
        <v>#N/A</v>
      </c>
      <c r="W9" s="92" t="e">
        <f>+ROUND(INDEX(FCSTSDV!$D$2:$L$673,MATCH('07.11'!$D9,FCSTSDV!$C$2:$C$673,0),MATCH('07.11'!W$3,FCSTSDV!$D$1:$L$1,0))/'07.11'!$E9,1)</f>
        <v>#N/A</v>
      </c>
      <c r="X9" s="92" t="e">
        <f>+ROUND(INDEX(FCSTSDV!$D$2:$L$673,MATCH('07.11'!$D9,FCSTSDV!$C$2:$C$673,0),MATCH('07.11'!X$3,FCSTSDV!$D$1:$L$1,0))/'07.11'!$E9,1)</f>
        <v>#N/A</v>
      </c>
      <c r="Y9" s="92" t="e">
        <f>+ROUND(INDEX(FCSTSDV!$D$2:$L$673,MATCH('07.11'!$D9,FCSTSDV!$C$2:$C$673,0),MATCH('07.11'!Y$3,FCSTSDV!$D$1:$L$1,0))/'07.11'!$E9,1)</f>
        <v>#N/A</v>
      </c>
      <c r="Z9" s="92" t="e">
        <f>+ROUND(INDEX(FCSTSDV!$D$2:$L$673,MATCH('07.11'!$D9,FCSTSDV!$C$2:$C$673,0),MATCH('07.11'!Z$3,FCSTSDV!$D$1:$L$1,0))/'07.11'!$E9,1)</f>
        <v>#N/A</v>
      </c>
      <c r="AA9" s="92" t="e">
        <f>+ROUND(INDEX(FCSTSDV!$D$2:$L$673,MATCH('07.11'!$D9,FCSTSDV!$C$2:$C$673,0),MATCH('07.11'!AA$3,FCSTSDV!$D$1:$L$1,0))/'07.11'!$E9,1)</f>
        <v>#N/A</v>
      </c>
      <c r="AB9" s="92" t="e">
        <f>+ROUND(INDEX(FCSTSDV!$D$2:$L$673,MATCH('07.11'!$D9,FCSTSDV!$C$2:$C$673,0),MATCH('07.11'!AB$3,FCSTSDV!$D$1:$L$1,0))/'07.11'!$E9,1)</f>
        <v>#N/A</v>
      </c>
      <c r="AC9" s="92" t="e">
        <f>+ROUND(INDEX(FCSTSDV!$D$2:$L$673,MATCH('07.11'!$D9,FCSTSDV!$C$2:$C$673,0),MATCH('07.11'!AC$3,FCSTSDV!$D$1:$L$1,0))/'07.11'!$E9,1)</f>
        <v>#N/A</v>
      </c>
      <c r="AD9" s="92" t="e">
        <f>+ROUND(INDEX(FCSTSDV!$D$2:$L$673,MATCH('07.11'!$D9,FCSTSDV!$C$2:$C$673,0),MATCH('07.11'!AD$3,FCSTSDV!$D$1:$L$1,0))/'07.11'!$E9,1)</f>
        <v>#N/A</v>
      </c>
      <c r="AE9" s="92" t="e">
        <f>+ROUND(INDEX(FCSTSDV!$D$2:$L$673,MATCH('07.11'!$D9,FCSTSDV!$C$2:$C$673,0),MATCH('07.11'!AE$3,FCSTSDV!$D$1:$L$1,0))/'07.11'!$E9,1)</f>
        <v>#N/A</v>
      </c>
      <c r="AF9" s="92" t="e">
        <f>+ROUND(INDEX(FCSTSDV!$D$2:$L$673,MATCH('07.11'!$D9,FCSTSDV!$C$2:$C$673,0),MATCH('07.11'!AF$3,FCSTSDV!$D$1:$L$1,0))/'07.11'!$E9,1)</f>
        <v>#N/A</v>
      </c>
      <c r="AG9" s="92" t="e">
        <f>+ROUND(INDEX(FCSTSDV!$D$2:$L$673,MATCH('07.11'!$D9,FCSTSDV!$C$2:$C$673,0),MATCH('07.11'!AG$3,FCSTSDV!$D$1:$L$1,0))/'07.11'!$E9,1)</f>
        <v>#N/A</v>
      </c>
      <c r="AH9" s="92" t="e">
        <f>+ROUND(INDEX(FCSTSDV!$D$2:$L$673,MATCH('07.11'!$D9,FCSTSDV!$C$2:$C$673,0),MATCH('07.11'!AH$3,FCSTSDV!$D$1:$L$1,0))/'07.11'!$E9,1)</f>
        <v>#N/A</v>
      </c>
    </row>
    <row r="10" spans="1:35" ht="20.100000000000001" customHeight="1">
      <c r="A10" s="813"/>
      <c r="B10" s="795"/>
      <c r="C10" s="12"/>
      <c r="D10" s="428" t="s">
        <v>22</v>
      </c>
      <c r="E10" s="49">
        <v>100</v>
      </c>
      <c r="F10" s="799"/>
      <c r="G10" s="799"/>
      <c r="H10" s="830"/>
      <c r="I10" s="81">
        <f>+ROUND(IFERROR(VLOOKUP(D10,FCSTSDV!C9:E171,26,0),0)/'07.11'!E10+0,0)</f>
        <v>0</v>
      </c>
      <c r="J10" s="92" t="e">
        <f t="array" ref="J10">+ROUND(INDEX(FCSTSDV!$D$2:$L$72,MATCH('07.11'!$D10,FCSTSDV!$C$2:$C$72,0),MATCH('07.11'!J$3,FCSTSDV!$D$1:$L$1,0))/'07.11'!$E10,1)</f>
        <v>#N/A</v>
      </c>
      <c r="K10" s="92" t="e">
        <f t="array" ref="K10">+ROUND(INDEX(FCSTSDV!$D$2:$L$72,MATCH('07.11'!$D10,FCSTSDV!$C$2:$C$72,0),MATCH('07.11'!K$3,FCSTSDV!$D$1:$L$1,0))/'07.11'!$E10,1)</f>
        <v>#N/A</v>
      </c>
      <c r="L10" s="92" t="e">
        <f t="array" ref="L10">+ROUND(INDEX(FCSTSDV!$D$2:$L$72,MATCH('07.11'!$D10,FCSTSDV!$C$2:$C$72,0),MATCH('07.11'!L$3,FCSTSDV!$D$1:$L$1,0))/'07.11'!$E10,1)</f>
        <v>#N/A</v>
      </c>
      <c r="M10" s="92" t="e">
        <f t="array" ref="M10">+ROUND(INDEX(FCSTSDV!$D$2:$L$72,MATCH('07.11'!$D10,FCSTSDV!$C$2:$C$72,0),MATCH('07.11'!M$3,FCSTSDV!$D$1:$L$1,0))/'07.11'!$E10,1)</f>
        <v>#N/A</v>
      </c>
      <c r="N10" s="92" t="e">
        <f t="array" ref="N10">+ROUND(INDEX(FCSTSDV!$D$2:$L$72,MATCH('07.11'!$D10,FCSTSDV!$C$2:$C$72,0),MATCH('07.11'!N$3,FCSTSDV!$D$1:$L$1,0))/'07.11'!$E10,1)</f>
        <v>#N/A</v>
      </c>
      <c r="O10" s="92" t="e">
        <f t="array" ref="O10">+ROUND(INDEX(FCSTSDV!$D$2:$L$72,MATCH('07.11'!$D10,FCSTSDV!$C$2:$C$72,0),MATCH('07.11'!O$3,FCSTSDV!$D$1:$L$1,0))/'07.11'!$E10,1)</f>
        <v>#N/A</v>
      </c>
      <c r="P10" s="92" t="e">
        <f t="array" ref="P10">+ROUND(INDEX(FCSTSDV!$D$2:$L$72,MATCH('07.11'!$D10,FCSTSDV!$C$2:$C$72,0),MATCH('07.11'!P$3,FCSTSDV!$D$1:$L$1,0))/'07.11'!$E10,1)</f>
        <v>#N/A</v>
      </c>
      <c r="Q10" s="92" t="e">
        <f t="array" ref="Q10">+ROUND(INDEX(FCSTSDV!$D$2:$L$72,MATCH('07.11'!$D10,FCSTSDV!$C$2:$C$72,0),MATCH('07.11'!Q$3,FCSTSDV!$D$1:$L$1,0))/'07.11'!$E10,1)</f>
        <v>#N/A</v>
      </c>
      <c r="R10" s="92" t="e">
        <f t="array" ref="R10">+ROUND(INDEX(FCSTSDV!$D$2:$L$72,MATCH('07.11'!$D10,FCSTSDV!$C$2:$C$72,0),MATCH('07.11'!R$3,FCSTSDV!$D$1:$L$1,0))/'07.11'!$E10,1)</f>
        <v>#N/A</v>
      </c>
      <c r="S10" s="92" t="e">
        <f>+ROUND(INDEX(FCSTSDV!$D$2:$L$673,MATCH('07.11'!$D10,FCSTSDV!$C$2:$C$673,0),MATCH('07.11'!S$3,FCSTSDV!$D$1:$L$1,0))/'07.11'!$E10,1)</f>
        <v>#N/A</v>
      </c>
      <c r="T10" s="92" t="e">
        <f>+ROUND(INDEX(FCSTSDV!$D$2:$L$673,MATCH('07.11'!$D10,FCSTSDV!$C$2:$C$673,0),MATCH('07.11'!T$3,FCSTSDV!$D$1:$L$1,0))/'07.11'!$E10,1)</f>
        <v>#N/A</v>
      </c>
      <c r="U10" s="92" t="e">
        <f>+ROUND(INDEX(FCSTSDV!$D$2:$L$673,MATCH('07.11'!$D10,FCSTSDV!$C$2:$C$673,0),MATCH('07.11'!U$3,FCSTSDV!$D$1:$L$1,0))/'07.11'!$E10,1)</f>
        <v>#N/A</v>
      </c>
      <c r="V10" s="92" t="e">
        <f>+ROUND(INDEX(FCSTSDV!$D$2:$L$673,MATCH('07.11'!$D10,FCSTSDV!$C$2:$C$673,0),MATCH('07.11'!V$3,FCSTSDV!$D$1:$L$1,0))/'07.11'!$E10,1)</f>
        <v>#N/A</v>
      </c>
      <c r="W10" s="92" t="e">
        <f>+ROUND(INDEX(FCSTSDV!$D$2:$L$673,MATCH('07.11'!$D10,FCSTSDV!$C$2:$C$673,0),MATCH('07.11'!W$3,FCSTSDV!$D$1:$L$1,0))/'07.11'!$E10,1)</f>
        <v>#N/A</v>
      </c>
      <c r="X10" s="92" t="e">
        <f>+ROUND(INDEX(FCSTSDV!$D$2:$L$673,MATCH('07.11'!$D10,FCSTSDV!$C$2:$C$673,0),MATCH('07.11'!X$3,FCSTSDV!$D$1:$L$1,0))/'07.11'!$E10,1)</f>
        <v>#N/A</v>
      </c>
      <c r="Y10" s="92" t="e">
        <f>+ROUND(INDEX(FCSTSDV!$D$2:$L$673,MATCH('07.11'!$D10,FCSTSDV!$C$2:$C$673,0),MATCH('07.11'!Y$3,FCSTSDV!$D$1:$L$1,0))/'07.11'!$E10,1)</f>
        <v>#N/A</v>
      </c>
      <c r="Z10" s="92" t="e">
        <f>+ROUND(INDEX(FCSTSDV!$D$2:$L$673,MATCH('07.11'!$D10,FCSTSDV!$C$2:$C$673,0),MATCH('07.11'!Z$3,FCSTSDV!$D$1:$L$1,0))/'07.11'!$E10,1)</f>
        <v>#N/A</v>
      </c>
      <c r="AA10" s="92" t="e">
        <f>+ROUND(INDEX(FCSTSDV!$D$2:$L$673,MATCH('07.11'!$D10,FCSTSDV!$C$2:$C$673,0),MATCH('07.11'!AA$3,FCSTSDV!$D$1:$L$1,0))/'07.11'!$E10,1)</f>
        <v>#N/A</v>
      </c>
      <c r="AB10" s="92" t="e">
        <f>+ROUND(INDEX(FCSTSDV!$D$2:$L$673,MATCH('07.11'!$D10,FCSTSDV!$C$2:$C$673,0),MATCH('07.11'!AB$3,FCSTSDV!$D$1:$L$1,0))/'07.11'!$E10,1)</f>
        <v>#N/A</v>
      </c>
      <c r="AC10" s="92" t="e">
        <f>+ROUND(INDEX(FCSTSDV!$D$2:$L$673,MATCH('07.11'!$D10,FCSTSDV!$C$2:$C$673,0),MATCH('07.11'!AC$3,FCSTSDV!$D$1:$L$1,0))/'07.11'!$E10,1)</f>
        <v>#N/A</v>
      </c>
      <c r="AD10" s="92" t="e">
        <f>+ROUND(INDEX(FCSTSDV!$D$2:$L$673,MATCH('07.11'!$D10,FCSTSDV!$C$2:$C$673,0),MATCH('07.11'!AD$3,FCSTSDV!$D$1:$L$1,0))/'07.11'!$E10,1)</f>
        <v>#N/A</v>
      </c>
      <c r="AE10" s="92" t="e">
        <f>+ROUND(INDEX(FCSTSDV!$D$2:$L$673,MATCH('07.11'!$D10,FCSTSDV!$C$2:$C$673,0),MATCH('07.11'!AE$3,FCSTSDV!$D$1:$L$1,0))/'07.11'!$E10,1)</f>
        <v>#N/A</v>
      </c>
      <c r="AF10" s="92" t="e">
        <f>+ROUND(INDEX(FCSTSDV!$D$2:$L$673,MATCH('07.11'!$D10,FCSTSDV!$C$2:$C$673,0),MATCH('07.11'!AF$3,FCSTSDV!$D$1:$L$1,0))/'07.11'!$E10,1)</f>
        <v>#N/A</v>
      </c>
      <c r="AG10" s="92" t="e">
        <f>+ROUND(INDEX(FCSTSDV!$D$2:$L$673,MATCH('07.11'!$D10,FCSTSDV!$C$2:$C$673,0),MATCH('07.11'!AG$3,FCSTSDV!$D$1:$L$1,0))/'07.11'!$E10,1)</f>
        <v>#N/A</v>
      </c>
      <c r="AH10" s="92" t="e">
        <f>+ROUND(INDEX(FCSTSDV!$D$2:$L$673,MATCH('07.11'!$D10,FCSTSDV!$C$2:$C$673,0),MATCH('07.11'!AH$3,FCSTSDV!$D$1:$L$1,0))/'07.11'!$E10,1)</f>
        <v>#N/A</v>
      </c>
    </row>
    <row r="11" spans="1:35" ht="20.100000000000001" customHeight="1">
      <c r="A11" s="813"/>
      <c r="B11" s="795"/>
      <c r="C11" s="12"/>
      <c r="D11" s="428" t="s">
        <v>40</v>
      </c>
      <c r="E11" s="49">
        <v>100</v>
      </c>
      <c r="F11" s="799"/>
      <c r="G11" s="799"/>
      <c r="H11" s="830"/>
      <c r="I11" s="81">
        <f>+ROUND(IFERROR(VLOOKUP(D11,FCSTSDV!C10:E172,26,0),0)/'07.11'!E11+0,0)</f>
        <v>0</v>
      </c>
      <c r="J11" s="92" t="e">
        <f t="array" ref="J11">+ROUND(INDEX(FCSTSDV!$D$2:$L$72,MATCH('07.11'!$D11,FCSTSDV!$C$2:$C$72,0),MATCH('07.11'!J$3,FCSTSDV!$D$1:$L$1,0))/'07.11'!$E11,1)</f>
        <v>#N/A</v>
      </c>
      <c r="K11" s="92" t="e">
        <f t="array" ref="K11">+ROUND(INDEX(FCSTSDV!$D$2:$L$72,MATCH('07.11'!$D11,FCSTSDV!$C$2:$C$72,0),MATCH('07.11'!K$3,FCSTSDV!$D$1:$L$1,0))/'07.11'!$E11,1)</f>
        <v>#N/A</v>
      </c>
      <c r="L11" s="92" t="e">
        <f t="array" ref="L11">+ROUND(INDEX(FCSTSDV!$D$2:$L$72,MATCH('07.11'!$D11,FCSTSDV!$C$2:$C$72,0),MATCH('07.11'!L$3,FCSTSDV!$D$1:$L$1,0))/'07.11'!$E11,1)</f>
        <v>#N/A</v>
      </c>
      <c r="M11" s="92" t="e">
        <f t="array" ref="M11">+ROUND(INDEX(FCSTSDV!$D$2:$L$72,MATCH('07.11'!$D11,FCSTSDV!$C$2:$C$72,0),MATCH('07.11'!M$3,FCSTSDV!$D$1:$L$1,0))/'07.11'!$E11,1)</f>
        <v>#N/A</v>
      </c>
      <c r="N11" s="92" t="e">
        <f t="array" ref="N11">+ROUND(INDEX(FCSTSDV!$D$2:$L$72,MATCH('07.11'!$D11,FCSTSDV!$C$2:$C$72,0),MATCH('07.11'!N$3,FCSTSDV!$D$1:$L$1,0))/'07.11'!$E11,1)</f>
        <v>#N/A</v>
      </c>
      <c r="O11" s="92" t="e">
        <f t="array" ref="O11">+ROUND(INDEX(FCSTSDV!$D$2:$L$72,MATCH('07.11'!$D11,FCSTSDV!$C$2:$C$72,0),MATCH('07.11'!O$3,FCSTSDV!$D$1:$L$1,0))/'07.11'!$E11,1)</f>
        <v>#N/A</v>
      </c>
      <c r="P11" s="92" t="e">
        <f t="array" ref="P11">+ROUND(INDEX(FCSTSDV!$D$2:$L$72,MATCH('07.11'!$D11,FCSTSDV!$C$2:$C$72,0),MATCH('07.11'!P$3,FCSTSDV!$D$1:$L$1,0))/'07.11'!$E11,1)</f>
        <v>#N/A</v>
      </c>
      <c r="Q11" s="92" t="e">
        <f t="array" ref="Q11">+ROUND(INDEX(FCSTSDV!$D$2:$L$72,MATCH('07.11'!$D11,FCSTSDV!$C$2:$C$72,0),MATCH('07.11'!Q$3,FCSTSDV!$D$1:$L$1,0))/'07.11'!$E11,1)</f>
        <v>#N/A</v>
      </c>
      <c r="R11" s="92" t="e">
        <f t="array" ref="R11">+ROUND(INDEX(FCSTSDV!$D$2:$L$72,MATCH('07.11'!$D11,FCSTSDV!$C$2:$C$72,0),MATCH('07.11'!R$3,FCSTSDV!$D$1:$L$1,0))/'07.11'!$E11,1)</f>
        <v>#N/A</v>
      </c>
      <c r="S11" s="92" t="e">
        <f>+ROUND(INDEX(FCSTSDV!$D$2:$L$673,MATCH('07.11'!$D11,FCSTSDV!$C$2:$C$673,0),MATCH('07.11'!S$3,FCSTSDV!$D$1:$L$1,0))/'07.11'!$E11,1)</f>
        <v>#N/A</v>
      </c>
      <c r="T11" s="92" t="e">
        <f>+ROUND(INDEX(FCSTSDV!$D$2:$L$673,MATCH('07.11'!$D11,FCSTSDV!$C$2:$C$673,0),MATCH('07.11'!T$3,FCSTSDV!$D$1:$L$1,0))/'07.11'!$E11,1)</f>
        <v>#N/A</v>
      </c>
      <c r="U11" s="92" t="e">
        <f>+ROUND(INDEX(FCSTSDV!$D$2:$L$673,MATCH('07.11'!$D11,FCSTSDV!$C$2:$C$673,0),MATCH('07.11'!U$3,FCSTSDV!$D$1:$L$1,0))/'07.11'!$E11,1)</f>
        <v>#N/A</v>
      </c>
      <c r="V11" s="92" t="e">
        <f>+ROUND(INDEX(FCSTSDV!$D$2:$L$673,MATCH('07.11'!$D11,FCSTSDV!$C$2:$C$673,0),MATCH('07.11'!V$3,FCSTSDV!$D$1:$L$1,0))/'07.11'!$E11,1)</f>
        <v>#N/A</v>
      </c>
      <c r="W11" s="92" t="e">
        <f>+ROUND(INDEX(FCSTSDV!$D$2:$L$673,MATCH('07.11'!$D11,FCSTSDV!$C$2:$C$673,0),MATCH('07.11'!W$3,FCSTSDV!$D$1:$L$1,0))/'07.11'!$E11,1)</f>
        <v>#N/A</v>
      </c>
      <c r="X11" s="92" t="e">
        <f>+ROUND(INDEX(FCSTSDV!$D$2:$L$673,MATCH('07.11'!$D11,FCSTSDV!$C$2:$C$673,0),MATCH('07.11'!X$3,FCSTSDV!$D$1:$L$1,0))/'07.11'!$E11,1)</f>
        <v>#N/A</v>
      </c>
      <c r="Y11" s="92" t="e">
        <f>+ROUND(INDEX(FCSTSDV!$D$2:$L$673,MATCH('07.11'!$D11,FCSTSDV!$C$2:$C$673,0),MATCH('07.11'!Y$3,FCSTSDV!$D$1:$L$1,0))/'07.11'!$E11,1)</f>
        <v>#N/A</v>
      </c>
      <c r="Z11" s="92" t="e">
        <f>+ROUND(INDEX(FCSTSDV!$D$2:$L$673,MATCH('07.11'!$D11,FCSTSDV!$C$2:$C$673,0),MATCH('07.11'!Z$3,FCSTSDV!$D$1:$L$1,0))/'07.11'!$E11,1)</f>
        <v>#N/A</v>
      </c>
      <c r="AA11" s="92" t="e">
        <f>+ROUND(INDEX(FCSTSDV!$D$2:$L$673,MATCH('07.11'!$D11,FCSTSDV!$C$2:$C$673,0),MATCH('07.11'!AA$3,FCSTSDV!$D$1:$L$1,0))/'07.11'!$E11,1)</f>
        <v>#N/A</v>
      </c>
      <c r="AB11" s="92" t="e">
        <f>+ROUND(INDEX(FCSTSDV!$D$2:$L$673,MATCH('07.11'!$D11,FCSTSDV!$C$2:$C$673,0),MATCH('07.11'!AB$3,FCSTSDV!$D$1:$L$1,0))/'07.11'!$E11,1)</f>
        <v>#N/A</v>
      </c>
      <c r="AC11" s="92" t="e">
        <f>+ROUND(INDEX(FCSTSDV!$D$2:$L$673,MATCH('07.11'!$D11,FCSTSDV!$C$2:$C$673,0),MATCH('07.11'!AC$3,FCSTSDV!$D$1:$L$1,0))/'07.11'!$E11,1)</f>
        <v>#N/A</v>
      </c>
      <c r="AD11" s="92" t="e">
        <f>+ROUND(INDEX(FCSTSDV!$D$2:$L$673,MATCH('07.11'!$D11,FCSTSDV!$C$2:$C$673,0),MATCH('07.11'!AD$3,FCSTSDV!$D$1:$L$1,0))/'07.11'!$E11,1)</f>
        <v>#N/A</v>
      </c>
      <c r="AE11" s="92" t="e">
        <f>+ROUND(INDEX(FCSTSDV!$D$2:$L$673,MATCH('07.11'!$D11,FCSTSDV!$C$2:$C$673,0),MATCH('07.11'!AE$3,FCSTSDV!$D$1:$L$1,0))/'07.11'!$E11,1)</f>
        <v>#N/A</v>
      </c>
      <c r="AF11" s="92" t="e">
        <f>+ROUND(INDEX(FCSTSDV!$D$2:$L$673,MATCH('07.11'!$D11,FCSTSDV!$C$2:$C$673,0),MATCH('07.11'!AF$3,FCSTSDV!$D$1:$L$1,0))/'07.11'!$E11,1)</f>
        <v>#N/A</v>
      </c>
      <c r="AG11" s="92" t="e">
        <f>+ROUND(INDEX(FCSTSDV!$D$2:$L$673,MATCH('07.11'!$D11,FCSTSDV!$C$2:$C$673,0),MATCH('07.11'!AG$3,FCSTSDV!$D$1:$L$1,0))/'07.11'!$E11,1)</f>
        <v>#N/A</v>
      </c>
      <c r="AH11" s="92" t="e">
        <f>+ROUND(INDEX(FCSTSDV!$D$2:$L$673,MATCH('07.11'!$D11,FCSTSDV!$C$2:$C$673,0),MATCH('07.11'!AH$3,FCSTSDV!$D$1:$L$1,0))/'07.11'!$E11,1)</f>
        <v>#N/A</v>
      </c>
    </row>
    <row r="12" spans="1:35" ht="20.100000000000001" customHeight="1">
      <c r="A12" s="813"/>
      <c r="B12" s="795"/>
      <c r="C12" s="50"/>
      <c r="D12" s="46" t="s">
        <v>41</v>
      </c>
      <c r="E12" s="49">
        <v>100</v>
      </c>
      <c r="F12" s="799"/>
      <c r="G12" s="799"/>
      <c r="H12" s="830"/>
      <c r="I12" s="81">
        <f>+ROUND(IFERROR(VLOOKUP(D12,FCSTSDV!C11:E173,26,0),0)/'07.11'!E12+0,0)</f>
        <v>0</v>
      </c>
      <c r="J12" s="92" t="e">
        <f>+ROUND(INDEX(FCSTSDV!$D$2:$L$673,MATCH('07.11'!$D12,FCSTSDV!$C$2:$C$673,0),MATCH('07.11'!J$3,FCSTSDV!$D$1:$L$1,0))/'07.11'!$E12,1)</f>
        <v>#N/A</v>
      </c>
      <c r="K12" s="92" t="e">
        <f>+ROUND(INDEX(FCSTSDV!$D$2:$L$673,MATCH('07.11'!$D12,FCSTSDV!$C$2:$C$673,0),MATCH('07.11'!K$3,FCSTSDV!$D$1:$L$1,0))/'07.11'!$E12,1)</f>
        <v>#N/A</v>
      </c>
      <c r="L12" s="92" t="e">
        <f>+ROUND(INDEX(FCSTSDV!$D$2:$L$673,MATCH('07.11'!$D12,FCSTSDV!$C$2:$C$673,0),MATCH('07.11'!L$3,FCSTSDV!$D$1:$L$1,0))/'07.11'!$E12,1)</f>
        <v>#N/A</v>
      </c>
      <c r="M12" s="92" t="e">
        <f>+ROUND(INDEX(FCSTSDV!$D$2:$L$673,MATCH('07.11'!$D12,FCSTSDV!$C$2:$C$673,0),MATCH('07.11'!M$3,FCSTSDV!$D$1:$L$1,0))/'07.11'!$E12,1)</f>
        <v>#N/A</v>
      </c>
      <c r="N12" s="92" t="e">
        <f>+ROUND(INDEX(FCSTSDV!$D$2:$L$673,MATCH('07.11'!$D12,FCSTSDV!$C$2:$C$673,0),MATCH('07.11'!N$3,FCSTSDV!$D$1:$L$1,0))/'07.11'!$E12,1)</f>
        <v>#N/A</v>
      </c>
      <c r="O12" s="92" t="e">
        <f>+ROUND(INDEX(FCSTSDV!$D$2:$L$673,MATCH('07.11'!$D12,FCSTSDV!$C$2:$C$673,0),MATCH('07.11'!O$3,FCSTSDV!$D$1:$L$1,0))/'07.11'!$E12,1)</f>
        <v>#N/A</v>
      </c>
      <c r="P12" s="92" t="e">
        <f>+ROUND(INDEX(FCSTSDV!$D$2:$L$673,MATCH('07.11'!$D12,FCSTSDV!$C$2:$C$673,0),MATCH('07.11'!P$3,FCSTSDV!$D$1:$L$1,0))/'07.11'!$E12,1)</f>
        <v>#N/A</v>
      </c>
      <c r="Q12" s="92" t="e">
        <f>+ROUND(INDEX(FCSTSDV!$D$2:$L$673,MATCH('07.11'!$D12,FCSTSDV!$C$2:$C$673,0),MATCH('07.11'!Q$3,FCSTSDV!$D$1:$L$1,0))/'07.11'!$E12,1)</f>
        <v>#N/A</v>
      </c>
      <c r="R12" s="92" t="e">
        <f>+ROUND(INDEX(FCSTSDV!$D$2:$L$673,MATCH('07.11'!$D12,FCSTSDV!$C$2:$C$673,0),MATCH('07.11'!R$3,FCSTSDV!$D$1:$L$1,0))/'07.11'!$E12,1)</f>
        <v>#N/A</v>
      </c>
      <c r="S12" s="92" t="e">
        <f>+ROUND(INDEX(FCSTSDV!$D$2:$L$673,MATCH('07.11'!$D12,FCSTSDV!$C$2:$C$673,0),MATCH('07.11'!S$3,FCSTSDV!$D$1:$L$1,0))/'07.11'!$E12,1)</f>
        <v>#N/A</v>
      </c>
      <c r="T12" s="92" t="e">
        <f>+ROUND(INDEX(FCSTSDV!$D$2:$L$673,MATCH('07.11'!$D12,FCSTSDV!$C$2:$C$673,0),MATCH('07.11'!T$3,FCSTSDV!$D$1:$L$1,0))/'07.11'!$E12,1)</f>
        <v>#N/A</v>
      </c>
      <c r="U12" s="92" t="e">
        <f>+ROUND(INDEX(FCSTSDV!$D$2:$L$673,MATCH('07.11'!$D12,FCSTSDV!$C$2:$C$673,0),MATCH('07.11'!U$3,FCSTSDV!$D$1:$L$1,0))/'07.11'!$E12,1)</f>
        <v>#N/A</v>
      </c>
      <c r="V12" s="92" t="e">
        <f>+ROUND(INDEX(FCSTSDV!$D$2:$L$673,MATCH('07.11'!$D12,FCSTSDV!$C$2:$C$673,0),MATCH('07.11'!V$3,FCSTSDV!$D$1:$L$1,0))/'07.11'!$E12,1)</f>
        <v>#N/A</v>
      </c>
      <c r="W12" s="92" t="e">
        <f>+ROUND(INDEX(FCSTSDV!$D$2:$L$673,MATCH('07.11'!$D12,FCSTSDV!$C$2:$C$673,0),MATCH('07.11'!W$3,FCSTSDV!$D$1:$L$1,0))/'07.11'!$E12,1)</f>
        <v>#N/A</v>
      </c>
      <c r="X12" s="92" t="e">
        <f>+ROUND(INDEX(FCSTSDV!$D$2:$L$673,MATCH('07.11'!$D12,FCSTSDV!$C$2:$C$673,0),MATCH('07.11'!X$3,FCSTSDV!$D$1:$L$1,0))/'07.11'!$E12,1)</f>
        <v>#N/A</v>
      </c>
      <c r="Y12" s="92" t="e">
        <f>+ROUND(INDEX(FCSTSDV!$D$2:$L$673,MATCH('07.11'!$D12,FCSTSDV!$C$2:$C$673,0),MATCH('07.11'!Y$3,FCSTSDV!$D$1:$L$1,0))/'07.11'!$E12,1)</f>
        <v>#N/A</v>
      </c>
      <c r="Z12" s="92" t="e">
        <f>+ROUND(INDEX(FCSTSDV!$D$2:$L$673,MATCH('07.11'!$D12,FCSTSDV!$C$2:$C$673,0),MATCH('07.11'!Z$3,FCSTSDV!$D$1:$L$1,0))/'07.11'!$E12,1)</f>
        <v>#N/A</v>
      </c>
      <c r="AA12" s="92" t="e">
        <f>+ROUND(INDEX(FCSTSDV!$D$2:$L$673,MATCH('07.11'!$D12,FCSTSDV!$C$2:$C$673,0),MATCH('07.11'!AA$3,FCSTSDV!$D$1:$L$1,0))/'07.11'!$E12,1)</f>
        <v>#N/A</v>
      </c>
      <c r="AB12" s="92" t="e">
        <f>+ROUND(INDEX(FCSTSDV!$D$2:$L$673,MATCH('07.11'!$D12,FCSTSDV!$C$2:$C$673,0),MATCH('07.11'!AB$3,FCSTSDV!$D$1:$L$1,0))/'07.11'!$E12,1)</f>
        <v>#N/A</v>
      </c>
      <c r="AC12" s="92" t="e">
        <f>+ROUND(INDEX(FCSTSDV!$D$2:$L$673,MATCH('07.11'!$D12,FCSTSDV!$C$2:$C$673,0),MATCH('07.11'!AC$3,FCSTSDV!$D$1:$L$1,0))/'07.11'!$E12,1)</f>
        <v>#N/A</v>
      </c>
      <c r="AD12" s="92" t="e">
        <f>+ROUND(INDEX(FCSTSDV!$D$2:$L$673,MATCH('07.11'!$D12,FCSTSDV!$C$2:$C$673,0),MATCH('07.11'!AD$3,FCSTSDV!$D$1:$L$1,0))/'07.11'!$E12,1)</f>
        <v>#N/A</v>
      </c>
      <c r="AE12" s="92" t="e">
        <f>+ROUND(INDEX(FCSTSDV!$D$2:$L$673,MATCH('07.11'!$D12,FCSTSDV!$C$2:$C$673,0),MATCH('07.11'!AE$3,FCSTSDV!$D$1:$L$1,0))/'07.11'!$E12,1)</f>
        <v>#N/A</v>
      </c>
      <c r="AF12" s="92" t="e">
        <f>+ROUND(INDEX(FCSTSDV!$D$2:$L$673,MATCH('07.11'!$D12,FCSTSDV!$C$2:$C$673,0),MATCH('07.11'!AF$3,FCSTSDV!$D$1:$L$1,0))/'07.11'!$E12,1)</f>
        <v>#N/A</v>
      </c>
      <c r="AG12" s="92" t="e">
        <f>+ROUND(INDEX(FCSTSDV!$D$2:$L$673,MATCH('07.11'!$D12,FCSTSDV!$C$2:$C$673,0),MATCH('07.11'!AG$3,FCSTSDV!$D$1:$L$1,0))/'07.11'!$E12,1)</f>
        <v>#N/A</v>
      </c>
      <c r="AH12" s="92" t="e">
        <f>+ROUND(INDEX(FCSTSDV!$D$2:$L$673,MATCH('07.11'!$D12,FCSTSDV!$C$2:$C$673,0),MATCH('07.11'!AH$3,FCSTSDV!$D$1:$L$1,0))/'07.11'!$E12,1)</f>
        <v>#N/A</v>
      </c>
    </row>
    <row r="13" spans="1:35" ht="20.100000000000001" customHeight="1">
      <c r="A13" s="807"/>
      <c r="B13" s="792"/>
      <c r="C13" s="16"/>
      <c r="D13" s="52" t="s">
        <v>42</v>
      </c>
      <c r="E13" s="53" t="s">
        <v>43</v>
      </c>
      <c r="F13" s="800"/>
      <c r="G13" s="800"/>
      <c r="H13" s="827"/>
      <c r="I13" s="87">
        <f>+SUM(I4:I12)</f>
        <v>0</v>
      </c>
      <c r="J13" s="90" t="e">
        <f t="shared" ref="J13:R13" si="0">+$H4+$I$13-SUM(J4:J12)</f>
        <v>#N/A</v>
      </c>
      <c r="K13" s="90" t="e">
        <f t="shared" si="0"/>
        <v>#N/A</v>
      </c>
      <c r="L13" s="90" t="e">
        <f t="shared" si="0"/>
        <v>#N/A</v>
      </c>
      <c r="M13" s="90" t="e">
        <f t="shared" si="0"/>
        <v>#N/A</v>
      </c>
      <c r="N13" s="90" t="e">
        <f t="shared" si="0"/>
        <v>#N/A</v>
      </c>
      <c r="O13" s="90" t="e">
        <f t="shared" si="0"/>
        <v>#N/A</v>
      </c>
      <c r="P13" s="90" t="e">
        <f t="shared" si="0"/>
        <v>#N/A</v>
      </c>
      <c r="Q13" s="90" t="e">
        <f t="shared" si="0"/>
        <v>#N/A</v>
      </c>
      <c r="R13" s="90" t="e">
        <f t="shared" si="0"/>
        <v>#N/A</v>
      </c>
      <c r="S13" s="90" t="e">
        <f t="shared" ref="S13:AH13" si="1">+R13-SUM(S4:S12)</f>
        <v>#N/A</v>
      </c>
      <c r="T13" s="90" t="e">
        <f t="shared" si="1"/>
        <v>#N/A</v>
      </c>
      <c r="U13" s="90" t="e">
        <f t="shared" si="1"/>
        <v>#N/A</v>
      </c>
      <c r="V13" s="90" t="e">
        <f t="shared" si="1"/>
        <v>#N/A</v>
      </c>
      <c r="W13" s="90" t="e">
        <f t="shared" si="1"/>
        <v>#N/A</v>
      </c>
      <c r="X13" s="90" t="e">
        <f t="shared" si="1"/>
        <v>#N/A</v>
      </c>
      <c r="Y13" s="90" t="e">
        <f t="shared" si="1"/>
        <v>#N/A</v>
      </c>
      <c r="Z13" s="90" t="e">
        <f t="shared" si="1"/>
        <v>#N/A</v>
      </c>
      <c r="AA13" s="90" t="e">
        <f t="shared" si="1"/>
        <v>#N/A</v>
      </c>
      <c r="AB13" s="90" t="e">
        <f t="shared" si="1"/>
        <v>#N/A</v>
      </c>
      <c r="AC13" s="90" t="e">
        <f t="shared" si="1"/>
        <v>#N/A</v>
      </c>
      <c r="AD13" s="90" t="e">
        <f t="shared" si="1"/>
        <v>#N/A</v>
      </c>
      <c r="AE13" s="90" t="e">
        <f t="shared" si="1"/>
        <v>#N/A</v>
      </c>
      <c r="AF13" s="90" t="e">
        <f t="shared" si="1"/>
        <v>#N/A</v>
      </c>
      <c r="AG13" s="90" t="e">
        <f t="shared" si="1"/>
        <v>#N/A</v>
      </c>
      <c r="AH13" s="90" t="e">
        <f t="shared" si="1"/>
        <v>#N/A</v>
      </c>
      <c r="AI13" s="90"/>
    </row>
    <row r="14" spans="1:35" ht="20.100000000000001" customHeight="1">
      <c r="A14" s="817" t="s">
        <v>14</v>
      </c>
      <c r="B14" s="796" t="s">
        <v>235</v>
      </c>
      <c r="C14" s="63"/>
      <c r="D14" s="43" t="s">
        <v>45</v>
      </c>
      <c r="E14" s="44">
        <v>200</v>
      </c>
      <c r="F14" s="837"/>
      <c r="G14" s="837"/>
      <c r="H14" s="831">
        <f>+VLOOKUP(B14,'[4]TÚI BÓNG'!$B$4:$E$171,4,0)</f>
        <v>8753</v>
      </c>
      <c r="I14" s="79">
        <f>+ROUND(IFERROR(VLOOKUP(D14,FCSTSDV!$C$2:$E$2983,26,0),0)/'07.11'!E14+0,0)</f>
        <v>0</v>
      </c>
      <c r="J14" s="92" t="e">
        <f>+ROUND(INDEX(FCSTSDV!$D$2:$L$673,MATCH('07.11'!$D14,FCSTSDV!$C$2:$C$673,0),MATCH('07.11'!J$3,FCSTSDV!$D$1:$L$1,0))/'07.11'!$E14,1)</f>
        <v>#N/A</v>
      </c>
      <c r="K14" s="92" t="e">
        <f>+ROUND(INDEX(FCSTSDV!$D$2:$L$673,MATCH('07.11'!$D14,FCSTSDV!$C$2:$C$673,0),MATCH('07.11'!K$3,FCSTSDV!$D$1:$L$1,0))/'07.11'!$E14,1)</f>
        <v>#N/A</v>
      </c>
      <c r="L14" s="92" t="e">
        <f>+ROUND(INDEX(FCSTSDV!$D$2:$L$673,MATCH('07.11'!$D14,FCSTSDV!$C$2:$C$673,0),MATCH('07.11'!L$3,FCSTSDV!$D$1:$L$1,0))/'07.11'!$E14,1)</f>
        <v>#N/A</v>
      </c>
      <c r="M14" s="92" t="e">
        <f>+ROUND(INDEX(FCSTSDV!$D$2:$L$673,MATCH('07.11'!$D14,FCSTSDV!$C$2:$C$673,0),MATCH('07.11'!M$3,FCSTSDV!$D$1:$L$1,0))/'07.11'!$E14,1)</f>
        <v>#N/A</v>
      </c>
      <c r="N14" s="92" t="e">
        <f>+ROUND(INDEX(FCSTSDV!$D$2:$L$673,MATCH('07.11'!$D14,FCSTSDV!$C$2:$C$673,0),MATCH('07.11'!N$3,FCSTSDV!$D$1:$L$1,0))/'07.11'!$E14,1)</f>
        <v>#N/A</v>
      </c>
      <c r="O14" s="92" t="e">
        <f>+ROUND(INDEX(FCSTSDV!$D$2:$L$673,MATCH('07.11'!$D14,FCSTSDV!$C$2:$C$673,0),MATCH('07.11'!O$3,FCSTSDV!$D$1:$L$1,0))/'07.11'!$E14,1)</f>
        <v>#N/A</v>
      </c>
      <c r="P14" s="92" t="e">
        <f>+ROUND(INDEX(FCSTSDV!$D$2:$L$673,MATCH('07.11'!$D14,FCSTSDV!$C$2:$C$673,0),MATCH('07.11'!P$3,FCSTSDV!$D$1:$L$1,0))/'07.11'!$E14,1)</f>
        <v>#N/A</v>
      </c>
      <c r="Q14" s="92" t="e">
        <f>+ROUND(INDEX(FCSTSDV!$D$2:$L$673,MATCH('07.11'!$D14,FCSTSDV!$C$2:$C$673,0),MATCH('07.11'!Q$3,FCSTSDV!$D$1:$L$1,0))/'07.11'!$E14,1)</f>
        <v>#N/A</v>
      </c>
      <c r="R14" s="92" t="e">
        <f>+ROUND(INDEX(FCSTSDV!$D$2:$L$673,MATCH('07.11'!$D14,FCSTSDV!$C$2:$C$673,0),MATCH('07.11'!R$3,FCSTSDV!$D$1:$L$1,0))/'07.11'!$E14,1)</f>
        <v>#N/A</v>
      </c>
      <c r="S14" s="92" t="e">
        <f>+ROUND(INDEX(FCSTSDV!$D$2:$L$673,MATCH('07.11'!$D14,FCSTSDV!$C$2:$C$673,0),MATCH('07.11'!S$3,FCSTSDV!$D$1:$L$1,0))/'07.11'!$E14,1)</f>
        <v>#N/A</v>
      </c>
      <c r="T14" s="92" t="e">
        <f>+ROUND(INDEX(FCSTSDV!$D$2:$L$673,MATCH('07.11'!$D14,FCSTSDV!$C$2:$C$673,0),MATCH('07.11'!T$3,FCSTSDV!$D$1:$L$1,0))/'07.11'!$E14,1)</f>
        <v>#N/A</v>
      </c>
      <c r="U14" s="92" t="e">
        <f>+ROUND(INDEX(FCSTSDV!$D$2:$L$673,MATCH('07.11'!$D14,FCSTSDV!$C$2:$C$673,0),MATCH('07.11'!U$3,FCSTSDV!$D$1:$L$1,0))/'07.11'!$E14,1)</f>
        <v>#N/A</v>
      </c>
      <c r="V14" s="92" t="e">
        <f>+ROUND(INDEX(FCSTSDV!$D$2:$L$673,MATCH('07.11'!$D14,FCSTSDV!$C$2:$C$673,0),MATCH('07.11'!V$3,FCSTSDV!$D$1:$L$1,0))/'07.11'!$E14,1)</f>
        <v>#N/A</v>
      </c>
      <c r="W14" s="92" t="e">
        <f>+ROUND(INDEX(FCSTSDV!$D$2:$L$673,MATCH('07.11'!$D14,FCSTSDV!$C$2:$C$673,0),MATCH('07.11'!W$3,FCSTSDV!$D$1:$L$1,0))/'07.11'!$E14,1)</f>
        <v>#N/A</v>
      </c>
      <c r="X14" s="92" t="e">
        <f>+ROUND(INDEX(FCSTSDV!$D$2:$L$673,MATCH('07.11'!$D14,FCSTSDV!$C$2:$C$673,0),MATCH('07.11'!X$3,FCSTSDV!$D$1:$L$1,0))/'07.11'!$E14,1)</f>
        <v>#N/A</v>
      </c>
      <c r="Y14" s="92" t="e">
        <f>+ROUND(INDEX(FCSTSDV!$D$2:$L$673,MATCH('07.11'!$D14,FCSTSDV!$C$2:$C$673,0),MATCH('07.11'!Y$3,FCSTSDV!$D$1:$L$1,0))/'07.11'!$E14,1)</f>
        <v>#N/A</v>
      </c>
      <c r="Z14" s="92" t="e">
        <f>+ROUND(INDEX(FCSTSDV!$D$2:$L$673,MATCH('07.11'!$D14,FCSTSDV!$C$2:$C$673,0),MATCH('07.11'!Z$3,FCSTSDV!$D$1:$L$1,0))/'07.11'!$E14,1)</f>
        <v>#N/A</v>
      </c>
      <c r="AA14" s="92" t="e">
        <f>+ROUND(INDEX(FCSTSDV!$D$2:$L$673,MATCH('07.11'!$D14,FCSTSDV!$C$2:$C$673,0),MATCH('07.11'!AA$3,FCSTSDV!$D$1:$L$1,0))/'07.11'!$E14,1)</f>
        <v>#N/A</v>
      </c>
      <c r="AB14" s="92" t="e">
        <f>+ROUND(INDEX(FCSTSDV!$D$2:$L$673,MATCH('07.11'!$D14,FCSTSDV!$C$2:$C$673,0),MATCH('07.11'!AB$3,FCSTSDV!$D$1:$L$1,0))/'07.11'!$E14,1)</f>
        <v>#N/A</v>
      </c>
      <c r="AC14" s="92" t="e">
        <f>+ROUND(INDEX(FCSTSDV!$D$2:$L$673,MATCH('07.11'!$D14,FCSTSDV!$C$2:$C$673,0),MATCH('07.11'!AC$3,FCSTSDV!$D$1:$L$1,0))/'07.11'!$E14,1)</f>
        <v>#N/A</v>
      </c>
      <c r="AD14" s="92" t="e">
        <f>+ROUND(INDEX(FCSTSDV!$D$2:$L$673,MATCH('07.11'!$D14,FCSTSDV!$C$2:$C$673,0),MATCH('07.11'!AD$3,FCSTSDV!$D$1:$L$1,0))/'07.11'!$E14,1)</f>
        <v>#N/A</v>
      </c>
      <c r="AE14" s="92" t="e">
        <f>+ROUND(INDEX(FCSTSDV!$D$2:$L$673,MATCH('07.11'!$D14,FCSTSDV!$C$2:$C$673,0),MATCH('07.11'!AE$3,FCSTSDV!$D$1:$L$1,0))/'07.11'!$E14,1)</f>
        <v>#N/A</v>
      </c>
      <c r="AF14" s="92" t="e">
        <f>+ROUND(INDEX(FCSTSDV!$D$2:$L$673,MATCH('07.11'!$D14,FCSTSDV!$C$2:$C$673,0),MATCH('07.11'!AF$3,FCSTSDV!$D$1:$L$1,0))/'07.11'!$E14,1)</f>
        <v>#N/A</v>
      </c>
      <c r="AG14" s="92" t="e">
        <f>+ROUND(INDEX(FCSTSDV!$D$2:$L$673,MATCH('07.11'!$D14,FCSTSDV!$C$2:$C$673,0),MATCH('07.11'!AG$3,FCSTSDV!$D$1:$L$1,0))/'07.11'!$E14,1)</f>
        <v>#N/A</v>
      </c>
      <c r="AH14" s="92" t="e">
        <f>+ROUND(INDEX(FCSTSDV!$D$2:$L$673,MATCH('07.11'!$D14,FCSTSDV!$C$2:$C$673,0),MATCH('07.11'!AH$3,FCSTSDV!$D$1:$L$1,0))/'07.11'!$E14,1)</f>
        <v>#N/A</v>
      </c>
    </row>
    <row r="15" spans="1:35" ht="20.100000000000001" customHeight="1">
      <c r="A15" s="818"/>
      <c r="B15" s="794"/>
      <c r="C15" s="57"/>
      <c r="D15" s="46" t="s">
        <v>47</v>
      </c>
      <c r="E15" s="49">
        <v>100</v>
      </c>
      <c r="F15" s="838"/>
      <c r="G15" s="838"/>
      <c r="H15" s="832"/>
      <c r="I15" s="81">
        <f>+ROUND(IFERROR(VLOOKUP(D15,FCSTSDV!$C$2:$E$2983,26,0),0)/'07.11'!E15+0,0)</f>
        <v>0</v>
      </c>
      <c r="J15" s="92" t="e">
        <f>+ROUND(INDEX(FCSTSDV!$D$2:$L$673,MATCH('07.11'!$D15,FCSTSDV!$C$2:$C$673,0),MATCH('07.11'!J$3,FCSTSDV!$D$1:$L$1,0))/'07.11'!$E15,1)</f>
        <v>#N/A</v>
      </c>
      <c r="K15" s="92" t="e">
        <f>+ROUND(INDEX(FCSTSDV!$D$2:$L$673,MATCH('07.11'!$D15,FCSTSDV!$C$2:$C$673,0),MATCH('07.11'!K$3,FCSTSDV!$D$1:$L$1,0))/'07.11'!$E15,1)</f>
        <v>#N/A</v>
      </c>
      <c r="L15" s="92" t="e">
        <f>+ROUND(INDEX(FCSTSDV!$D$2:$L$673,MATCH('07.11'!$D15,FCSTSDV!$C$2:$C$673,0),MATCH('07.11'!L$3,FCSTSDV!$D$1:$L$1,0))/'07.11'!$E15,1)</f>
        <v>#N/A</v>
      </c>
      <c r="M15" s="92" t="e">
        <f>+ROUND(INDEX(FCSTSDV!$D$2:$L$673,MATCH('07.11'!$D15,FCSTSDV!$C$2:$C$673,0),MATCH('07.11'!M$3,FCSTSDV!$D$1:$L$1,0))/'07.11'!$E15,1)</f>
        <v>#N/A</v>
      </c>
      <c r="N15" s="92" t="e">
        <f>+ROUND(INDEX(FCSTSDV!$D$2:$L$673,MATCH('07.11'!$D15,FCSTSDV!$C$2:$C$673,0),MATCH('07.11'!N$3,FCSTSDV!$D$1:$L$1,0))/'07.11'!$E15,1)</f>
        <v>#N/A</v>
      </c>
      <c r="O15" s="92" t="e">
        <f>+ROUND(INDEX(FCSTSDV!$D$2:$L$673,MATCH('07.11'!$D15,FCSTSDV!$C$2:$C$673,0),MATCH('07.11'!O$3,FCSTSDV!$D$1:$L$1,0))/'07.11'!$E15,1)</f>
        <v>#N/A</v>
      </c>
      <c r="P15" s="92" t="e">
        <f>+ROUND(INDEX(FCSTSDV!$D$2:$L$673,MATCH('07.11'!$D15,FCSTSDV!$C$2:$C$673,0),MATCH('07.11'!P$3,FCSTSDV!$D$1:$L$1,0))/'07.11'!$E15,1)</f>
        <v>#N/A</v>
      </c>
      <c r="Q15" s="92" t="e">
        <f>+ROUND(INDEX(FCSTSDV!$D$2:$L$673,MATCH('07.11'!$D15,FCSTSDV!$C$2:$C$673,0),MATCH('07.11'!Q$3,FCSTSDV!$D$1:$L$1,0))/'07.11'!$E15,1)</f>
        <v>#N/A</v>
      </c>
      <c r="R15" s="92" t="e">
        <f>+ROUND(INDEX(FCSTSDV!$D$2:$L$673,MATCH('07.11'!$D15,FCSTSDV!$C$2:$C$673,0),MATCH('07.11'!R$3,FCSTSDV!$D$1:$L$1,0))/'07.11'!$E15,1)</f>
        <v>#N/A</v>
      </c>
      <c r="S15" s="92" t="e">
        <f>+ROUND(INDEX(FCSTSDV!$D$2:$L$673,MATCH('07.11'!$D15,FCSTSDV!$C$2:$C$673,0),MATCH('07.11'!S$3,FCSTSDV!$D$1:$L$1,0))/'07.11'!$E15,1)</f>
        <v>#N/A</v>
      </c>
      <c r="T15" s="92" t="e">
        <f>+ROUND(INDEX(FCSTSDV!$D$2:$L$673,MATCH('07.11'!$D15,FCSTSDV!$C$2:$C$673,0),MATCH('07.11'!T$3,FCSTSDV!$D$1:$L$1,0))/'07.11'!$E15,1)</f>
        <v>#N/A</v>
      </c>
      <c r="U15" s="92" t="e">
        <f>+ROUND(INDEX(FCSTSDV!$D$2:$L$673,MATCH('07.11'!$D15,FCSTSDV!$C$2:$C$673,0),MATCH('07.11'!U$3,FCSTSDV!$D$1:$L$1,0))/'07.11'!$E15,1)</f>
        <v>#N/A</v>
      </c>
      <c r="V15" s="92" t="e">
        <f>+ROUND(INDEX(FCSTSDV!$D$2:$L$673,MATCH('07.11'!$D15,FCSTSDV!$C$2:$C$673,0),MATCH('07.11'!V$3,FCSTSDV!$D$1:$L$1,0))/'07.11'!$E15,1)</f>
        <v>#N/A</v>
      </c>
      <c r="W15" s="92" t="e">
        <f>+ROUND(INDEX(FCSTSDV!$D$2:$L$673,MATCH('07.11'!$D15,FCSTSDV!$C$2:$C$673,0),MATCH('07.11'!W$3,FCSTSDV!$D$1:$L$1,0))/'07.11'!$E15,1)</f>
        <v>#N/A</v>
      </c>
      <c r="X15" s="92" t="e">
        <f>+ROUND(INDEX(FCSTSDV!$D$2:$L$673,MATCH('07.11'!$D15,FCSTSDV!$C$2:$C$673,0),MATCH('07.11'!X$3,FCSTSDV!$D$1:$L$1,0))/'07.11'!$E15,1)</f>
        <v>#N/A</v>
      </c>
      <c r="Y15" s="92" t="e">
        <f>+ROUND(INDEX(FCSTSDV!$D$2:$L$673,MATCH('07.11'!$D15,FCSTSDV!$C$2:$C$673,0),MATCH('07.11'!Y$3,FCSTSDV!$D$1:$L$1,0))/'07.11'!$E15,1)</f>
        <v>#N/A</v>
      </c>
      <c r="Z15" s="92" t="e">
        <f>+ROUND(INDEX(FCSTSDV!$D$2:$L$673,MATCH('07.11'!$D15,FCSTSDV!$C$2:$C$673,0),MATCH('07.11'!Z$3,FCSTSDV!$D$1:$L$1,0))/'07.11'!$E15,1)</f>
        <v>#N/A</v>
      </c>
      <c r="AA15" s="92" t="e">
        <f>+ROUND(INDEX(FCSTSDV!$D$2:$L$673,MATCH('07.11'!$D15,FCSTSDV!$C$2:$C$673,0),MATCH('07.11'!AA$3,FCSTSDV!$D$1:$L$1,0))/'07.11'!$E15,1)</f>
        <v>#N/A</v>
      </c>
      <c r="AB15" s="92" t="e">
        <f>+ROUND(INDEX(FCSTSDV!$D$2:$L$673,MATCH('07.11'!$D15,FCSTSDV!$C$2:$C$673,0),MATCH('07.11'!AB$3,FCSTSDV!$D$1:$L$1,0))/'07.11'!$E15,1)</f>
        <v>#N/A</v>
      </c>
      <c r="AC15" s="92" t="e">
        <f>+ROUND(INDEX(FCSTSDV!$D$2:$L$673,MATCH('07.11'!$D15,FCSTSDV!$C$2:$C$673,0),MATCH('07.11'!AC$3,FCSTSDV!$D$1:$L$1,0))/'07.11'!$E15,1)</f>
        <v>#N/A</v>
      </c>
      <c r="AD15" s="92" t="e">
        <f>+ROUND(INDEX(FCSTSDV!$D$2:$L$673,MATCH('07.11'!$D15,FCSTSDV!$C$2:$C$673,0),MATCH('07.11'!AD$3,FCSTSDV!$D$1:$L$1,0))/'07.11'!$E15,1)</f>
        <v>#N/A</v>
      </c>
      <c r="AE15" s="92" t="e">
        <f>+ROUND(INDEX(FCSTSDV!$D$2:$L$673,MATCH('07.11'!$D15,FCSTSDV!$C$2:$C$673,0),MATCH('07.11'!AE$3,FCSTSDV!$D$1:$L$1,0))/'07.11'!$E15,1)</f>
        <v>#N/A</v>
      </c>
      <c r="AF15" s="92" t="e">
        <f>+ROUND(INDEX(FCSTSDV!$D$2:$L$673,MATCH('07.11'!$D15,FCSTSDV!$C$2:$C$673,0),MATCH('07.11'!AF$3,FCSTSDV!$D$1:$L$1,0))/'07.11'!$E15,1)</f>
        <v>#N/A</v>
      </c>
      <c r="AG15" s="92" t="e">
        <f>+ROUND(INDEX(FCSTSDV!$D$2:$L$673,MATCH('07.11'!$D15,FCSTSDV!$C$2:$C$673,0),MATCH('07.11'!AG$3,FCSTSDV!$D$1:$L$1,0))/'07.11'!$E15,1)</f>
        <v>#N/A</v>
      </c>
      <c r="AH15" s="92" t="e">
        <f>+ROUND(INDEX(FCSTSDV!$D$2:$L$673,MATCH('07.11'!$D15,FCSTSDV!$C$2:$C$673,0),MATCH('07.11'!AH$3,FCSTSDV!$D$1:$L$1,0))/'07.11'!$E15,1)</f>
        <v>#N/A</v>
      </c>
    </row>
    <row r="16" spans="1:35" ht="20.100000000000001" customHeight="1">
      <c r="A16" s="818"/>
      <c r="B16" s="794"/>
      <c r="C16" s="57"/>
      <c r="D16" s="46" t="s">
        <v>48</v>
      </c>
      <c r="E16" s="49">
        <v>150</v>
      </c>
      <c r="F16" s="838"/>
      <c r="G16" s="838"/>
      <c r="H16" s="832"/>
      <c r="I16" s="81">
        <f>+ROUND(IFERROR(VLOOKUP(D16,FCSTSDV!$C$2:$E$2983,26,0),0)/'07.11'!E16+0,0)</f>
        <v>0</v>
      </c>
      <c r="J16" s="92" t="e">
        <f>+ROUND(INDEX(FCSTSDV!$D$2:$L$673,MATCH('07.11'!$D16,FCSTSDV!$C$2:$C$673,0),MATCH('07.11'!J$3,FCSTSDV!$D$1:$L$1,0))/'07.11'!$E16,1)</f>
        <v>#N/A</v>
      </c>
      <c r="K16" s="92" t="e">
        <f>+ROUND(INDEX(FCSTSDV!$D$2:$L$673,MATCH('07.11'!$D16,FCSTSDV!$C$2:$C$673,0),MATCH('07.11'!K$3,FCSTSDV!$D$1:$L$1,0))/'07.11'!$E16,1)</f>
        <v>#N/A</v>
      </c>
      <c r="L16" s="92" t="e">
        <f>+ROUND(INDEX(FCSTSDV!$D$2:$L$673,MATCH('07.11'!$D16,FCSTSDV!$C$2:$C$673,0),MATCH('07.11'!L$3,FCSTSDV!$D$1:$L$1,0))/'07.11'!$E16,1)</f>
        <v>#N/A</v>
      </c>
      <c r="M16" s="92" t="e">
        <f>+ROUND(INDEX(FCSTSDV!$D$2:$L$673,MATCH('07.11'!$D16,FCSTSDV!$C$2:$C$673,0),MATCH('07.11'!M$3,FCSTSDV!$D$1:$L$1,0))/'07.11'!$E16,1)</f>
        <v>#N/A</v>
      </c>
      <c r="N16" s="92" t="e">
        <f>+ROUND(INDEX(FCSTSDV!$D$2:$L$673,MATCH('07.11'!$D16,FCSTSDV!$C$2:$C$673,0),MATCH('07.11'!N$3,FCSTSDV!$D$1:$L$1,0))/'07.11'!$E16,1)</f>
        <v>#N/A</v>
      </c>
      <c r="O16" s="92" t="e">
        <f>+ROUND(INDEX(FCSTSDV!$D$2:$L$673,MATCH('07.11'!$D16,FCSTSDV!$C$2:$C$673,0),MATCH('07.11'!O$3,FCSTSDV!$D$1:$L$1,0))/'07.11'!$E16,1)</f>
        <v>#N/A</v>
      </c>
      <c r="P16" s="92" t="e">
        <f>+ROUND(INDEX(FCSTSDV!$D$2:$L$673,MATCH('07.11'!$D16,FCSTSDV!$C$2:$C$673,0),MATCH('07.11'!P$3,FCSTSDV!$D$1:$L$1,0))/'07.11'!$E16,1)</f>
        <v>#N/A</v>
      </c>
      <c r="Q16" s="92" t="e">
        <f>+ROUND(INDEX(FCSTSDV!$D$2:$L$673,MATCH('07.11'!$D16,FCSTSDV!$C$2:$C$673,0),MATCH('07.11'!Q$3,FCSTSDV!$D$1:$L$1,0))/'07.11'!$E16,1)</f>
        <v>#N/A</v>
      </c>
      <c r="R16" s="92" t="e">
        <f>+ROUND(INDEX(FCSTSDV!$D$2:$L$673,MATCH('07.11'!$D16,FCSTSDV!$C$2:$C$673,0),MATCH('07.11'!R$3,FCSTSDV!$D$1:$L$1,0))/'07.11'!$E16,1)</f>
        <v>#N/A</v>
      </c>
      <c r="S16" s="92" t="e">
        <f>+ROUND(INDEX(FCSTSDV!$D$2:$L$673,MATCH('07.11'!$D16,FCSTSDV!$C$2:$C$673,0),MATCH('07.11'!S$3,FCSTSDV!$D$1:$L$1,0))/'07.11'!$E16,1)</f>
        <v>#N/A</v>
      </c>
      <c r="T16" s="92" t="e">
        <f>+ROUND(INDEX(FCSTSDV!$D$2:$L$673,MATCH('07.11'!$D16,FCSTSDV!$C$2:$C$673,0),MATCH('07.11'!T$3,FCSTSDV!$D$1:$L$1,0))/'07.11'!$E16,1)</f>
        <v>#N/A</v>
      </c>
      <c r="U16" s="92" t="e">
        <f>+ROUND(INDEX(FCSTSDV!$D$2:$L$673,MATCH('07.11'!$D16,FCSTSDV!$C$2:$C$673,0),MATCH('07.11'!U$3,FCSTSDV!$D$1:$L$1,0))/'07.11'!$E16,1)</f>
        <v>#N/A</v>
      </c>
      <c r="V16" s="92" t="e">
        <f>+ROUND(INDEX(FCSTSDV!$D$2:$L$673,MATCH('07.11'!$D16,FCSTSDV!$C$2:$C$673,0),MATCH('07.11'!V$3,FCSTSDV!$D$1:$L$1,0))/'07.11'!$E16,1)</f>
        <v>#N/A</v>
      </c>
      <c r="W16" s="92" t="e">
        <f>+ROUND(INDEX(FCSTSDV!$D$2:$L$673,MATCH('07.11'!$D16,FCSTSDV!$C$2:$C$673,0),MATCH('07.11'!W$3,FCSTSDV!$D$1:$L$1,0))/'07.11'!$E16,1)</f>
        <v>#N/A</v>
      </c>
      <c r="X16" s="92" t="e">
        <f>+ROUND(INDEX(FCSTSDV!$D$2:$L$673,MATCH('07.11'!$D16,FCSTSDV!$C$2:$C$673,0),MATCH('07.11'!X$3,FCSTSDV!$D$1:$L$1,0))/'07.11'!$E16,1)</f>
        <v>#N/A</v>
      </c>
      <c r="Y16" s="92" t="e">
        <f>+ROUND(INDEX(FCSTSDV!$D$2:$L$673,MATCH('07.11'!$D16,FCSTSDV!$C$2:$C$673,0),MATCH('07.11'!Y$3,FCSTSDV!$D$1:$L$1,0))/'07.11'!$E16,1)</f>
        <v>#N/A</v>
      </c>
      <c r="Z16" s="92" t="e">
        <f>+ROUND(INDEX(FCSTSDV!$D$2:$L$673,MATCH('07.11'!$D16,FCSTSDV!$C$2:$C$673,0),MATCH('07.11'!Z$3,FCSTSDV!$D$1:$L$1,0))/'07.11'!$E16,1)</f>
        <v>#N/A</v>
      </c>
      <c r="AA16" s="92" t="e">
        <f>+ROUND(INDEX(FCSTSDV!$D$2:$L$673,MATCH('07.11'!$D16,FCSTSDV!$C$2:$C$673,0),MATCH('07.11'!AA$3,FCSTSDV!$D$1:$L$1,0))/'07.11'!$E16,1)</f>
        <v>#N/A</v>
      </c>
      <c r="AB16" s="92" t="e">
        <f>+ROUND(INDEX(FCSTSDV!$D$2:$L$673,MATCH('07.11'!$D16,FCSTSDV!$C$2:$C$673,0),MATCH('07.11'!AB$3,FCSTSDV!$D$1:$L$1,0))/'07.11'!$E16,1)</f>
        <v>#N/A</v>
      </c>
      <c r="AC16" s="92" t="e">
        <f>+ROUND(INDEX(FCSTSDV!$D$2:$L$673,MATCH('07.11'!$D16,FCSTSDV!$C$2:$C$673,0),MATCH('07.11'!AC$3,FCSTSDV!$D$1:$L$1,0))/'07.11'!$E16,1)</f>
        <v>#N/A</v>
      </c>
      <c r="AD16" s="92" t="e">
        <f>+ROUND(INDEX(FCSTSDV!$D$2:$L$673,MATCH('07.11'!$D16,FCSTSDV!$C$2:$C$673,0),MATCH('07.11'!AD$3,FCSTSDV!$D$1:$L$1,0))/'07.11'!$E16,1)</f>
        <v>#N/A</v>
      </c>
      <c r="AE16" s="92" t="e">
        <f>+ROUND(INDEX(FCSTSDV!$D$2:$L$673,MATCH('07.11'!$D16,FCSTSDV!$C$2:$C$673,0),MATCH('07.11'!AE$3,FCSTSDV!$D$1:$L$1,0))/'07.11'!$E16,1)</f>
        <v>#N/A</v>
      </c>
      <c r="AF16" s="92" t="e">
        <f>+ROUND(INDEX(FCSTSDV!$D$2:$L$673,MATCH('07.11'!$D16,FCSTSDV!$C$2:$C$673,0),MATCH('07.11'!AF$3,FCSTSDV!$D$1:$L$1,0))/'07.11'!$E16,1)</f>
        <v>#N/A</v>
      </c>
      <c r="AG16" s="92" t="e">
        <f>+ROUND(INDEX(FCSTSDV!$D$2:$L$673,MATCH('07.11'!$D16,FCSTSDV!$C$2:$C$673,0),MATCH('07.11'!AG$3,FCSTSDV!$D$1:$L$1,0))/'07.11'!$E16,1)</f>
        <v>#N/A</v>
      </c>
      <c r="AH16" s="92" t="e">
        <f>+ROUND(INDEX(FCSTSDV!$D$2:$L$673,MATCH('07.11'!$D16,FCSTSDV!$C$2:$C$673,0),MATCH('07.11'!AH$3,FCSTSDV!$D$1:$L$1,0))/'07.11'!$E16,1)</f>
        <v>#N/A</v>
      </c>
    </row>
    <row r="17" spans="1:34" ht="20.100000000000001" customHeight="1">
      <c r="A17" s="818"/>
      <c r="B17" s="794"/>
      <c r="C17" s="57"/>
      <c r="D17" s="46" t="s">
        <v>49</v>
      </c>
      <c r="E17" s="49">
        <v>100</v>
      </c>
      <c r="F17" s="838"/>
      <c r="G17" s="838"/>
      <c r="H17" s="832"/>
      <c r="I17" s="81">
        <f>+ROUND(IFERROR(VLOOKUP(D17,FCSTSDV!$C$2:$E$2983,26,0),0)/'07.11'!E17+0,0)</f>
        <v>0</v>
      </c>
      <c r="J17" s="92" t="e">
        <f>+ROUND(INDEX(FCSTSDV!$D$2:$L$673,MATCH('07.11'!$D17,FCSTSDV!$C$2:$C$673,0),MATCH('07.11'!J$3,FCSTSDV!$D$1:$L$1,0))/'07.11'!$E17,1)</f>
        <v>#N/A</v>
      </c>
      <c r="K17" s="92" t="e">
        <f>+ROUND(INDEX(FCSTSDV!$D$2:$L$673,MATCH('07.11'!$D17,FCSTSDV!$C$2:$C$673,0),MATCH('07.11'!K$3,FCSTSDV!$D$1:$L$1,0))/'07.11'!$E17,1)</f>
        <v>#N/A</v>
      </c>
      <c r="L17" s="92" t="e">
        <f>+ROUND(INDEX(FCSTSDV!$D$2:$L$673,MATCH('07.11'!$D17,FCSTSDV!$C$2:$C$673,0),MATCH('07.11'!L$3,FCSTSDV!$D$1:$L$1,0))/'07.11'!$E17,1)</f>
        <v>#N/A</v>
      </c>
      <c r="M17" s="92" t="e">
        <f>+ROUND(INDEX(FCSTSDV!$D$2:$L$673,MATCH('07.11'!$D17,FCSTSDV!$C$2:$C$673,0),MATCH('07.11'!M$3,FCSTSDV!$D$1:$L$1,0))/'07.11'!$E17,1)</f>
        <v>#N/A</v>
      </c>
      <c r="N17" s="92" t="e">
        <f>+ROUND(INDEX(FCSTSDV!$D$2:$L$673,MATCH('07.11'!$D17,FCSTSDV!$C$2:$C$673,0),MATCH('07.11'!N$3,FCSTSDV!$D$1:$L$1,0))/'07.11'!$E17,1)</f>
        <v>#N/A</v>
      </c>
      <c r="O17" s="92" t="e">
        <f>+ROUND(INDEX(FCSTSDV!$D$2:$L$673,MATCH('07.11'!$D17,FCSTSDV!$C$2:$C$673,0),MATCH('07.11'!O$3,FCSTSDV!$D$1:$L$1,0))/'07.11'!$E17,1)</f>
        <v>#N/A</v>
      </c>
      <c r="P17" s="92" t="e">
        <f>+ROUND(INDEX(FCSTSDV!$D$2:$L$673,MATCH('07.11'!$D17,FCSTSDV!$C$2:$C$673,0),MATCH('07.11'!P$3,FCSTSDV!$D$1:$L$1,0))/'07.11'!$E17,1)</f>
        <v>#N/A</v>
      </c>
      <c r="Q17" s="92" t="e">
        <f>+ROUND(INDEX(FCSTSDV!$D$2:$L$673,MATCH('07.11'!$D17,FCSTSDV!$C$2:$C$673,0),MATCH('07.11'!Q$3,FCSTSDV!$D$1:$L$1,0))/'07.11'!$E17,1)</f>
        <v>#N/A</v>
      </c>
      <c r="R17" s="92" t="e">
        <f>+ROUND(INDEX(FCSTSDV!$D$2:$L$673,MATCH('07.11'!$D17,FCSTSDV!$C$2:$C$673,0),MATCH('07.11'!R$3,FCSTSDV!$D$1:$L$1,0))/'07.11'!$E17,1)</f>
        <v>#N/A</v>
      </c>
      <c r="S17" s="92" t="e">
        <f>+ROUND(INDEX(FCSTSDV!$D$2:$L$673,MATCH('07.11'!$D17,FCSTSDV!$C$2:$C$673,0),MATCH('07.11'!S$3,FCSTSDV!$D$1:$L$1,0))/'07.11'!$E17,1)</f>
        <v>#N/A</v>
      </c>
      <c r="T17" s="92" t="e">
        <f>+ROUND(INDEX(FCSTSDV!$D$2:$L$673,MATCH('07.11'!$D17,FCSTSDV!$C$2:$C$673,0),MATCH('07.11'!T$3,FCSTSDV!$D$1:$L$1,0))/'07.11'!$E17,1)</f>
        <v>#N/A</v>
      </c>
      <c r="U17" s="92" t="e">
        <f>+ROUND(INDEX(FCSTSDV!$D$2:$L$673,MATCH('07.11'!$D17,FCSTSDV!$C$2:$C$673,0),MATCH('07.11'!U$3,FCSTSDV!$D$1:$L$1,0))/'07.11'!$E17,1)</f>
        <v>#N/A</v>
      </c>
      <c r="V17" s="92" t="e">
        <f>+ROUND(INDEX(FCSTSDV!$D$2:$L$673,MATCH('07.11'!$D17,FCSTSDV!$C$2:$C$673,0),MATCH('07.11'!V$3,FCSTSDV!$D$1:$L$1,0))/'07.11'!$E17,1)</f>
        <v>#N/A</v>
      </c>
      <c r="W17" s="92" t="e">
        <f>+ROUND(INDEX(FCSTSDV!$D$2:$L$673,MATCH('07.11'!$D17,FCSTSDV!$C$2:$C$673,0),MATCH('07.11'!W$3,FCSTSDV!$D$1:$L$1,0))/'07.11'!$E17,1)</f>
        <v>#N/A</v>
      </c>
      <c r="X17" s="92" t="e">
        <f>+ROUND(INDEX(FCSTSDV!$D$2:$L$673,MATCH('07.11'!$D17,FCSTSDV!$C$2:$C$673,0),MATCH('07.11'!X$3,FCSTSDV!$D$1:$L$1,0))/'07.11'!$E17,1)</f>
        <v>#N/A</v>
      </c>
      <c r="Y17" s="92" t="e">
        <f>+ROUND(INDEX(FCSTSDV!$D$2:$L$673,MATCH('07.11'!$D17,FCSTSDV!$C$2:$C$673,0),MATCH('07.11'!Y$3,FCSTSDV!$D$1:$L$1,0))/'07.11'!$E17,1)</f>
        <v>#N/A</v>
      </c>
      <c r="Z17" s="92" t="e">
        <f>+ROUND(INDEX(FCSTSDV!$D$2:$L$673,MATCH('07.11'!$D17,FCSTSDV!$C$2:$C$673,0),MATCH('07.11'!Z$3,FCSTSDV!$D$1:$L$1,0))/'07.11'!$E17,1)</f>
        <v>#N/A</v>
      </c>
      <c r="AA17" s="92" t="e">
        <f>+ROUND(INDEX(FCSTSDV!$D$2:$L$673,MATCH('07.11'!$D17,FCSTSDV!$C$2:$C$673,0),MATCH('07.11'!AA$3,FCSTSDV!$D$1:$L$1,0))/'07.11'!$E17,1)</f>
        <v>#N/A</v>
      </c>
      <c r="AB17" s="92" t="e">
        <f>+ROUND(INDEX(FCSTSDV!$D$2:$L$673,MATCH('07.11'!$D17,FCSTSDV!$C$2:$C$673,0),MATCH('07.11'!AB$3,FCSTSDV!$D$1:$L$1,0))/'07.11'!$E17,1)</f>
        <v>#N/A</v>
      </c>
      <c r="AC17" s="92" t="e">
        <f>+ROUND(INDEX(FCSTSDV!$D$2:$L$673,MATCH('07.11'!$D17,FCSTSDV!$C$2:$C$673,0),MATCH('07.11'!AC$3,FCSTSDV!$D$1:$L$1,0))/'07.11'!$E17,1)</f>
        <v>#N/A</v>
      </c>
      <c r="AD17" s="92" t="e">
        <f>+ROUND(INDEX(FCSTSDV!$D$2:$L$673,MATCH('07.11'!$D17,FCSTSDV!$C$2:$C$673,0),MATCH('07.11'!AD$3,FCSTSDV!$D$1:$L$1,0))/'07.11'!$E17,1)</f>
        <v>#N/A</v>
      </c>
      <c r="AE17" s="92" t="e">
        <f>+ROUND(INDEX(FCSTSDV!$D$2:$L$673,MATCH('07.11'!$D17,FCSTSDV!$C$2:$C$673,0),MATCH('07.11'!AE$3,FCSTSDV!$D$1:$L$1,0))/'07.11'!$E17,1)</f>
        <v>#N/A</v>
      </c>
      <c r="AF17" s="92" t="e">
        <f>+ROUND(INDEX(FCSTSDV!$D$2:$L$673,MATCH('07.11'!$D17,FCSTSDV!$C$2:$C$673,0),MATCH('07.11'!AF$3,FCSTSDV!$D$1:$L$1,0))/'07.11'!$E17,1)</f>
        <v>#N/A</v>
      </c>
      <c r="AG17" s="92" t="e">
        <f>+ROUND(INDEX(FCSTSDV!$D$2:$L$673,MATCH('07.11'!$D17,FCSTSDV!$C$2:$C$673,0),MATCH('07.11'!AG$3,FCSTSDV!$D$1:$L$1,0))/'07.11'!$E17,1)</f>
        <v>#N/A</v>
      </c>
      <c r="AH17" s="92" t="e">
        <f>+ROUND(INDEX(FCSTSDV!$D$2:$L$673,MATCH('07.11'!$D17,FCSTSDV!$C$2:$C$673,0),MATCH('07.11'!AH$3,FCSTSDV!$D$1:$L$1,0))/'07.11'!$E17,1)</f>
        <v>#N/A</v>
      </c>
    </row>
    <row r="18" spans="1:34" ht="20.100000000000001" customHeight="1">
      <c r="A18" s="818"/>
      <c r="B18" s="794"/>
      <c r="C18" s="57"/>
      <c r="D18" s="46" t="s">
        <v>50</v>
      </c>
      <c r="E18" s="49">
        <v>500</v>
      </c>
      <c r="F18" s="838"/>
      <c r="G18" s="838"/>
      <c r="H18" s="832"/>
      <c r="I18" s="81">
        <f>+ROUND(IFERROR(VLOOKUP(D18,FCSTSDV!$C$2:$E$2983,26,0),0)/'07.11'!E18+0,0)</f>
        <v>0</v>
      </c>
      <c r="J18" s="92" t="e">
        <f>+ROUND(INDEX(FCSTSDV!$D$2:$L$673,MATCH('07.11'!$D18,FCSTSDV!$C$2:$C$673,0),MATCH('07.11'!J$3,FCSTSDV!$D$1:$L$1,0))/'07.11'!$E18,1)</f>
        <v>#N/A</v>
      </c>
      <c r="K18" s="92" t="e">
        <f>+ROUND(INDEX(FCSTSDV!$D$2:$L$673,MATCH('07.11'!$D18,FCSTSDV!$C$2:$C$673,0),MATCH('07.11'!K$3,FCSTSDV!$D$1:$L$1,0))/'07.11'!$E18,1)</f>
        <v>#N/A</v>
      </c>
      <c r="L18" s="92" t="e">
        <f>+ROUND(INDEX(FCSTSDV!$D$2:$L$673,MATCH('07.11'!$D18,FCSTSDV!$C$2:$C$673,0),MATCH('07.11'!L$3,FCSTSDV!$D$1:$L$1,0))/'07.11'!$E18,1)</f>
        <v>#N/A</v>
      </c>
      <c r="M18" s="92" t="e">
        <f>+ROUND(INDEX(FCSTSDV!$D$2:$L$673,MATCH('07.11'!$D18,FCSTSDV!$C$2:$C$673,0),MATCH('07.11'!M$3,FCSTSDV!$D$1:$L$1,0))/'07.11'!$E18,1)</f>
        <v>#N/A</v>
      </c>
      <c r="N18" s="92" t="e">
        <f>+ROUND(INDEX(FCSTSDV!$D$2:$L$673,MATCH('07.11'!$D18,FCSTSDV!$C$2:$C$673,0),MATCH('07.11'!N$3,FCSTSDV!$D$1:$L$1,0))/'07.11'!$E18,1)</f>
        <v>#N/A</v>
      </c>
      <c r="O18" s="92" t="e">
        <f>+ROUND(INDEX(FCSTSDV!$D$2:$L$673,MATCH('07.11'!$D18,FCSTSDV!$C$2:$C$673,0),MATCH('07.11'!O$3,FCSTSDV!$D$1:$L$1,0))/'07.11'!$E18,1)</f>
        <v>#N/A</v>
      </c>
      <c r="P18" s="92" t="e">
        <f>+ROUND(INDEX(FCSTSDV!$D$2:$L$673,MATCH('07.11'!$D18,FCSTSDV!$C$2:$C$673,0),MATCH('07.11'!P$3,FCSTSDV!$D$1:$L$1,0))/'07.11'!$E18,1)</f>
        <v>#N/A</v>
      </c>
      <c r="Q18" s="92" t="e">
        <f>+ROUND(INDEX(FCSTSDV!$D$2:$L$673,MATCH('07.11'!$D18,FCSTSDV!$C$2:$C$673,0),MATCH('07.11'!Q$3,FCSTSDV!$D$1:$L$1,0))/'07.11'!$E18,1)</f>
        <v>#N/A</v>
      </c>
      <c r="R18" s="92" t="e">
        <f>+ROUND(INDEX(FCSTSDV!$D$2:$L$673,MATCH('07.11'!$D18,FCSTSDV!$C$2:$C$673,0),MATCH('07.11'!R$3,FCSTSDV!$D$1:$L$1,0))/'07.11'!$E18,1)</f>
        <v>#N/A</v>
      </c>
      <c r="S18" s="92" t="e">
        <f>+ROUND(INDEX(FCSTSDV!$D$2:$L$673,MATCH('07.11'!$D18,FCSTSDV!$C$2:$C$673,0),MATCH('07.11'!S$3,FCSTSDV!$D$1:$L$1,0))/'07.11'!$E18,1)</f>
        <v>#N/A</v>
      </c>
      <c r="T18" s="92" t="e">
        <f>+ROUND(INDEX(FCSTSDV!$D$2:$L$673,MATCH('07.11'!$D18,FCSTSDV!$C$2:$C$673,0),MATCH('07.11'!T$3,FCSTSDV!$D$1:$L$1,0))/'07.11'!$E18,1)</f>
        <v>#N/A</v>
      </c>
      <c r="U18" s="92" t="e">
        <f>+ROUND(INDEX(FCSTSDV!$D$2:$L$673,MATCH('07.11'!$D18,FCSTSDV!$C$2:$C$673,0),MATCH('07.11'!U$3,FCSTSDV!$D$1:$L$1,0))/'07.11'!$E18,1)</f>
        <v>#N/A</v>
      </c>
      <c r="V18" s="92" t="e">
        <f>+ROUND(INDEX(FCSTSDV!$D$2:$L$673,MATCH('07.11'!$D18,FCSTSDV!$C$2:$C$673,0),MATCH('07.11'!V$3,FCSTSDV!$D$1:$L$1,0))/'07.11'!$E18,1)</f>
        <v>#N/A</v>
      </c>
      <c r="W18" s="92" t="e">
        <f>+ROUND(INDEX(FCSTSDV!$D$2:$L$673,MATCH('07.11'!$D18,FCSTSDV!$C$2:$C$673,0),MATCH('07.11'!W$3,FCSTSDV!$D$1:$L$1,0))/'07.11'!$E18,1)</f>
        <v>#N/A</v>
      </c>
      <c r="X18" s="92" t="e">
        <f>+ROUND(INDEX(FCSTSDV!$D$2:$L$673,MATCH('07.11'!$D18,FCSTSDV!$C$2:$C$673,0),MATCH('07.11'!X$3,FCSTSDV!$D$1:$L$1,0))/'07.11'!$E18,1)</f>
        <v>#N/A</v>
      </c>
      <c r="Y18" s="92" t="e">
        <f>+ROUND(INDEX(FCSTSDV!$D$2:$L$673,MATCH('07.11'!$D18,FCSTSDV!$C$2:$C$673,0),MATCH('07.11'!Y$3,FCSTSDV!$D$1:$L$1,0))/'07.11'!$E18,1)</f>
        <v>#N/A</v>
      </c>
      <c r="Z18" s="92" t="e">
        <f>+ROUND(INDEX(FCSTSDV!$D$2:$L$673,MATCH('07.11'!$D18,FCSTSDV!$C$2:$C$673,0),MATCH('07.11'!Z$3,FCSTSDV!$D$1:$L$1,0))/'07.11'!$E18,1)</f>
        <v>#N/A</v>
      </c>
      <c r="AA18" s="92" t="e">
        <f>+ROUND(INDEX(FCSTSDV!$D$2:$L$673,MATCH('07.11'!$D18,FCSTSDV!$C$2:$C$673,0),MATCH('07.11'!AA$3,FCSTSDV!$D$1:$L$1,0))/'07.11'!$E18,1)</f>
        <v>#N/A</v>
      </c>
      <c r="AB18" s="92" t="e">
        <f>+ROUND(INDEX(FCSTSDV!$D$2:$L$673,MATCH('07.11'!$D18,FCSTSDV!$C$2:$C$673,0),MATCH('07.11'!AB$3,FCSTSDV!$D$1:$L$1,0))/'07.11'!$E18,1)</f>
        <v>#N/A</v>
      </c>
      <c r="AC18" s="92" t="e">
        <f>+ROUND(INDEX(FCSTSDV!$D$2:$L$673,MATCH('07.11'!$D18,FCSTSDV!$C$2:$C$673,0),MATCH('07.11'!AC$3,FCSTSDV!$D$1:$L$1,0))/'07.11'!$E18,1)</f>
        <v>#N/A</v>
      </c>
      <c r="AD18" s="92" t="e">
        <f>+ROUND(INDEX(FCSTSDV!$D$2:$L$673,MATCH('07.11'!$D18,FCSTSDV!$C$2:$C$673,0),MATCH('07.11'!AD$3,FCSTSDV!$D$1:$L$1,0))/'07.11'!$E18,1)</f>
        <v>#N/A</v>
      </c>
      <c r="AE18" s="92" t="e">
        <f>+ROUND(INDEX(FCSTSDV!$D$2:$L$673,MATCH('07.11'!$D18,FCSTSDV!$C$2:$C$673,0),MATCH('07.11'!AE$3,FCSTSDV!$D$1:$L$1,0))/'07.11'!$E18,1)</f>
        <v>#N/A</v>
      </c>
      <c r="AF18" s="92" t="e">
        <f>+ROUND(INDEX(FCSTSDV!$D$2:$L$673,MATCH('07.11'!$D18,FCSTSDV!$C$2:$C$673,0),MATCH('07.11'!AF$3,FCSTSDV!$D$1:$L$1,0))/'07.11'!$E18,1)</f>
        <v>#N/A</v>
      </c>
      <c r="AG18" s="92" t="e">
        <f>+ROUND(INDEX(FCSTSDV!$D$2:$L$673,MATCH('07.11'!$D18,FCSTSDV!$C$2:$C$673,0),MATCH('07.11'!AG$3,FCSTSDV!$D$1:$L$1,0))/'07.11'!$E18,1)</f>
        <v>#N/A</v>
      </c>
      <c r="AH18" s="92" t="e">
        <f>+ROUND(INDEX(FCSTSDV!$D$2:$L$673,MATCH('07.11'!$D18,FCSTSDV!$C$2:$C$673,0),MATCH('07.11'!AH$3,FCSTSDV!$D$1:$L$1,0))/'07.11'!$E18,1)</f>
        <v>#N/A</v>
      </c>
    </row>
    <row r="19" spans="1:34" ht="20.100000000000001" customHeight="1">
      <c r="A19" s="818"/>
      <c r="B19" s="794"/>
      <c r="C19" s="57"/>
      <c r="D19" s="46" t="s">
        <v>51</v>
      </c>
      <c r="E19" s="49">
        <v>500</v>
      </c>
      <c r="F19" s="838"/>
      <c r="G19" s="838"/>
      <c r="H19" s="832"/>
      <c r="I19" s="81">
        <f>+ROUND(IFERROR(VLOOKUP(D19,FCSTSDV!$C$2:$E$2983,26,0),0)/'07.11'!E19+0,0)</f>
        <v>0</v>
      </c>
      <c r="J19" s="92" t="e">
        <f>+ROUND(INDEX(FCSTSDV!$D$2:$L$673,MATCH('07.11'!$D19,FCSTSDV!$C$2:$C$673,0),MATCH('07.11'!J$3,FCSTSDV!$D$1:$L$1,0))/'07.11'!$E19,1)</f>
        <v>#N/A</v>
      </c>
      <c r="K19" s="92" t="e">
        <f>+ROUND(INDEX(FCSTSDV!$D$2:$L$673,MATCH('07.11'!$D19,FCSTSDV!$C$2:$C$673,0),MATCH('07.11'!K$3,FCSTSDV!$D$1:$L$1,0))/'07.11'!$E19,1)</f>
        <v>#N/A</v>
      </c>
      <c r="L19" s="92" t="e">
        <f>+ROUND(INDEX(FCSTSDV!$D$2:$L$673,MATCH('07.11'!$D19,FCSTSDV!$C$2:$C$673,0),MATCH('07.11'!L$3,FCSTSDV!$D$1:$L$1,0))/'07.11'!$E19,1)</f>
        <v>#N/A</v>
      </c>
      <c r="M19" s="92" t="e">
        <f>+ROUND(INDEX(FCSTSDV!$D$2:$L$673,MATCH('07.11'!$D19,FCSTSDV!$C$2:$C$673,0),MATCH('07.11'!M$3,FCSTSDV!$D$1:$L$1,0))/'07.11'!$E19,1)</f>
        <v>#N/A</v>
      </c>
      <c r="N19" s="92" t="e">
        <f>+ROUND(INDEX(FCSTSDV!$D$2:$L$673,MATCH('07.11'!$D19,FCSTSDV!$C$2:$C$673,0),MATCH('07.11'!N$3,FCSTSDV!$D$1:$L$1,0))/'07.11'!$E19,1)</f>
        <v>#N/A</v>
      </c>
      <c r="O19" s="92" t="e">
        <f>+ROUND(INDEX(FCSTSDV!$D$2:$L$673,MATCH('07.11'!$D19,FCSTSDV!$C$2:$C$673,0),MATCH('07.11'!O$3,FCSTSDV!$D$1:$L$1,0))/'07.11'!$E19,1)</f>
        <v>#N/A</v>
      </c>
      <c r="P19" s="92" t="e">
        <f>+ROUND(INDEX(FCSTSDV!$D$2:$L$673,MATCH('07.11'!$D19,FCSTSDV!$C$2:$C$673,0),MATCH('07.11'!P$3,FCSTSDV!$D$1:$L$1,0))/'07.11'!$E19,1)</f>
        <v>#N/A</v>
      </c>
      <c r="Q19" s="92" t="e">
        <f>+ROUND(INDEX(FCSTSDV!$D$2:$L$673,MATCH('07.11'!$D19,FCSTSDV!$C$2:$C$673,0),MATCH('07.11'!Q$3,FCSTSDV!$D$1:$L$1,0))/'07.11'!$E19,1)</f>
        <v>#N/A</v>
      </c>
      <c r="R19" s="92" t="e">
        <f>+ROUND(INDEX(FCSTSDV!$D$2:$L$673,MATCH('07.11'!$D19,FCSTSDV!$C$2:$C$673,0),MATCH('07.11'!R$3,FCSTSDV!$D$1:$L$1,0))/'07.11'!$E19,1)</f>
        <v>#N/A</v>
      </c>
      <c r="S19" s="92" t="e">
        <f>+ROUND(INDEX(FCSTSDV!$D$2:$L$673,MATCH('07.11'!$D19,FCSTSDV!$C$2:$C$673,0),MATCH('07.11'!S$3,FCSTSDV!$D$1:$L$1,0))/'07.11'!$E19,1)</f>
        <v>#N/A</v>
      </c>
      <c r="T19" s="92" t="e">
        <f>+ROUND(INDEX(FCSTSDV!$D$2:$L$673,MATCH('07.11'!$D19,FCSTSDV!$C$2:$C$673,0),MATCH('07.11'!T$3,FCSTSDV!$D$1:$L$1,0))/'07.11'!$E19,1)</f>
        <v>#N/A</v>
      </c>
      <c r="U19" s="92" t="e">
        <f>+ROUND(INDEX(FCSTSDV!$D$2:$L$673,MATCH('07.11'!$D19,FCSTSDV!$C$2:$C$673,0),MATCH('07.11'!U$3,FCSTSDV!$D$1:$L$1,0))/'07.11'!$E19,1)</f>
        <v>#N/A</v>
      </c>
      <c r="V19" s="92" t="e">
        <f>+ROUND(INDEX(FCSTSDV!$D$2:$L$673,MATCH('07.11'!$D19,FCSTSDV!$C$2:$C$673,0),MATCH('07.11'!V$3,FCSTSDV!$D$1:$L$1,0))/'07.11'!$E19,1)</f>
        <v>#N/A</v>
      </c>
      <c r="W19" s="92" t="e">
        <f>+ROUND(INDEX(FCSTSDV!$D$2:$L$673,MATCH('07.11'!$D19,FCSTSDV!$C$2:$C$673,0),MATCH('07.11'!W$3,FCSTSDV!$D$1:$L$1,0))/'07.11'!$E19,1)</f>
        <v>#N/A</v>
      </c>
      <c r="X19" s="92" t="e">
        <f>+ROUND(INDEX(FCSTSDV!$D$2:$L$673,MATCH('07.11'!$D19,FCSTSDV!$C$2:$C$673,0),MATCH('07.11'!X$3,FCSTSDV!$D$1:$L$1,0))/'07.11'!$E19,1)</f>
        <v>#N/A</v>
      </c>
      <c r="Y19" s="92" t="e">
        <f>+ROUND(INDEX(FCSTSDV!$D$2:$L$673,MATCH('07.11'!$D19,FCSTSDV!$C$2:$C$673,0),MATCH('07.11'!Y$3,FCSTSDV!$D$1:$L$1,0))/'07.11'!$E19,1)</f>
        <v>#N/A</v>
      </c>
      <c r="Z19" s="92" t="e">
        <f>+ROUND(INDEX(FCSTSDV!$D$2:$L$673,MATCH('07.11'!$D19,FCSTSDV!$C$2:$C$673,0),MATCH('07.11'!Z$3,FCSTSDV!$D$1:$L$1,0))/'07.11'!$E19,1)</f>
        <v>#N/A</v>
      </c>
      <c r="AA19" s="92" t="e">
        <f>+ROUND(INDEX(FCSTSDV!$D$2:$L$673,MATCH('07.11'!$D19,FCSTSDV!$C$2:$C$673,0),MATCH('07.11'!AA$3,FCSTSDV!$D$1:$L$1,0))/'07.11'!$E19,1)</f>
        <v>#N/A</v>
      </c>
      <c r="AB19" s="92" t="e">
        <f>+ROUND(INDEX(FCSTSDV!$D$2:$L$673,MATCH('07.11'!$D19,FCSTSDV!$C$2:$C$673,0),MATCH('07.11'!AB$3,FCSTSDV!$D$1:$L$1,0))/'07.11'!$E19,1)</f>
        <v>#N/A</v>
      </c>
      <c r="AC19" s="92" t="e">
        <f>+ROUND(INDEX(FCSTSDV!$D$2:$L$673,MATCH('07.11'!$D19,FCSTSDV!$C$2:$C$673,0),MATCH('07.11'!AC$3,FCSTSDV!$D$1:$L$1,0))/'07.11'!$E19,1)</f>
        <v>#N/A</v>
      </c>
      <c r="AD19" s="92" t="e">
        <f>+ROUND(INDEX(FCSTSDV!$D$2:$L$673,MATCH('07.11'!$D19,FCSTSDV!$C$2:$C$673,0),MATCH('07.11'!AD$3,FCSTSDV!$D$1:$L$1,0))/'07.11'!$E19,1)</f>
        <v>#N/A</v>
      </c>
      <c r="AE19" s="92" t="e">
        <f>+ROUND(INDEX(FCSTSDV!$D$2:$L$673,MATCH('07.11'!$D19,FCSTSDV!$C$2:$C$673,0),MATCH('07.11'!AE$3,FCSTSDV!$D$1:$L$1,0))/'07.11'!$E19,1)</f>
        <v>#N/A</v>
      </c>
      <c r="AF19" s="92" t="e">
        <f>+ROUND(INDEX(FCSTSDV!$D$2:$L$673,MATCH('07.11'!$D19,FCSTSDV!$C$2:$C$673,0),MATCH('07.11'!AF$3,FCSTSDV!$D$1:$L$1,0))/'07.11'!$E19,1)</f>
        <v>#N/A</v>
      </c>
      <c r="AG19" s="92" t="e">
        <f>+ROUND(INDEX(FCSTSDV!$D$2:$L$673,MATCH('07.11'!$D19,FCSTSDV!$C$2:$C$673,0),MATCH('07.11'!AG$3,FCSTSDV!$D$1:$L$1,0))/'07.11'!$E19,1)</f>
        <v>#N/A</v>
      </c>
      <c r="AH19" s="92" t="e">
        <f>+ROUND(INDEX(FCSTSDV!$D$2:$L$673,MATCH('07.11'!$D19,FCSTSDV!$C$2:$C$673,0),MATCH('07.11'!AH$3,FCSTSDV!$D$1:$L$1,0))/'07.11'!$E19,1)</f>
        <v>#N/A</v>
      </c>
    </row>
    <row r="20" spans="1:34" ht="20.100000000000001" customHeight="1">
      <c r="A20" s="818"/>
      <c r="B20" s="794"/>
      <c r="C20" s="57"/>
      <c r="D20" s="46" t="s">
        <v>52</v>
      </c>
      <c r="E20" s="49">
        <v>500</v>
      </c>
      <c r="F20" s="838"/>
      <c r="G20" s="838"/>
      <c r="H20" s="832"/>
      <c r="I20" s="81">
        <f>+ROUND(IFERROR(VLOOKUP(D20,FCSTSDV!$C$2:$E$2983,26,0),0)/'07.11'!E20+0,0)</f>
        <v>0</v>
      </c>
      <c r="J20" s="92" t="e">
        <f>+ROUND(INDEX(FCSTSDV!$D$2:$L$673,MATCH('07.11'!$D20,FCSTSDV!$C$2:$C$673,0),MATCH('07.11'!J$3,FCSTSDV!$D$1:$L$1,0))/'07.11'!$E20,1)</f>
        <v>#N/A</v>
      </c>
      <c r="K20" s="92" t="e">
        <f>+ROUND(INDEX(FCSTSDV!$D$2:$L$673,MATCH('07.11'!$D20,FCSTSDV!$C$2:$C$673,0),MATCH('07.11'!K$3,FCSTSDV!$D$1:$L$1,0))/'07.11'!$E20,1)</f>
        <v>#N/A</v>
      </c>
      <c r="L20" s="92" t="e">
        <f>+ROUND(INDEX(FCSTSDV!$D$2:$L$673,MATCH('07.11'!$D20,FCSTSDV!$C$2:$C$673,0),MATCH('07.11'!L$3,FCSTSDV!$D$1:$L$1,0))/'07.11'!$E20,1)</f>
        <v>#N/A</v>
      </c>
      <c r="M20" s="92" t="e">
        <f>+ROUND(INDEX(FCSTSDV!$D$2:$L$673,MATCH('07.11'!$D20,FCSTSDV!$C$2:$C$673,0),MATCH('07.11'!M$3,FCSTSDV!$D$1:$L$1,0))/'07.11'!$E20,1)</f>
        <v>#N/A</v>
      </c>
      <c r="N20" s="92" t="e">
        <f>+ROUND(INDEX(FCSTSDV!$D$2:$L$673,MATCH('07.11'!$D20,FCSTSDV!$C$2:$C$673,0),MATCH('07.11'!N$3,FCSTSDV!$D$1:$L$1,0))/'07.11'!$E20,1)</f>
        <v>#N/A</v>
      </c>
      <c r="O20" s="92" t="e">
        <f>+ROUND(INDEX(FCSTSDV!$D$2:$L$673,MATCH('07.11'!$D20,FCSTSDV!$C$2:$C$673,0),MATCH('07.11'!O$3,FCSTSDV!$D$1:$L$1,0))/'07.11'!$E20,1)</f>
        <v>#N/A</v>
      </c>
      <c r="P20" s="92" t="e">
        <f>+ROUND(INDEX(FCSTSDV!$D$2:$L$673,MATCH('07.11'!$D20,FCSTSDV!$C$2:$C$673,0),MATCH('07.11'!P$3,FCSTSDV!$D$1:$L$1,0))/'07.11'!$E20,1)</f>
        <v>#N/A</v>
      </c>
      <c r="Q20" s="92" t="e">
        <f>+ROUND(INDEX(FCSTSDV!$D$2:$L$673,MATCH('07.11'!$D20,FCSTSDV!$C$2:$C$673,0),MATCH('07.11'!Q$3,FCSTSDV!$D$1:$L$1,0))/'07.11'!$E20,1)</f>
        <v>#N/A</v>
      </c>
      <c r="R20" s="92" t="e">
        <f>+ROUND(INDEX(FCSTSDV!$D$2:$L$673,MATCH('07.11'!$D20,FCSTSDV!$C$2:$C$673,0),MATCH('07.11'!R$3,FCSTSDV!$D$1:$L$1,0))/'07.11'!$E20,1)</f>
        <v>#N/A</v>
      </c>
      <c r="S20" s="92" t="e">
        <f>+ROUND(INDEX(FCSTSDV!$D$2:$L$673,MATCH('07.11'!$D20,FCSTSDV!$C$2:$C$673,0),MATCH('07.11'!S$3,FCSTSDV!$D$1:$L$1,0))/'07.11'!$E20,1)</f>
        <v>#N/A</v>
      </c>
      <c r="T20" s="92" t="e">
        <f>+ROUND(INDEX(FCSTSDV!$D$2:$L$673,MATCH('07.11'!$D20,FCSTSDV!$C$2:$C$673,0),MATCH('07.11'!T$3,FCSTSDV!$D$1:$L$1,0))/'07.11'!$E20,1)</f>
        <v>#N/A</v>
      </c>
      <c r="U20" s="92" t="e">
        <f>+ROUND(INDEX(FCSTSDV!$D$2:$L$673,MATCH('07.11'!$D20,FCSTSDV!$C$2:$C$673,0),MATCH('07.11'!U$3,FCSTSDV!$D$1:$L$1,0))/'07.11'!$E20,1)</f>
        <v>#N/A</v>
      </c>
      <c r="V20" s="92" t="e">
        <f>+ROUND(INDEX(FCSTSDV!$D$2:$L$673,MATCH('07.11'!$D20,FCSTSDV!$C$2:$C$673,0),MATCH('07.11'!V$3,FCSTSDV!$D$1:$L$1,0))/'07.11'!$E20,1)</f>
        <v>#N/A</v>
      </c>
      <c r="W20" s="92" t="e">
        <f>+ROUND(INDEX(FCSTSDV!$D$2:$L$673,MATCH('07.11'!$D20,FCSTSDV!$C$2:$C$673,0),MATCH('07.11'!W$3,FCSTSDV!$D$1:$L$1,0))/'07.11'!$E20,1)</f>
        <v>#N/A</v>
      </c>
      <c r="X20" s="92" t="e">
        <f>+ROUND(INDEX(FCSTSDV!$D$2:$L$673,MATCH('07.11'!$D20,FCSTSDV!$C$2:$C$673,0),MATCH('07.11'!X$3,FCSTSDV!$D$1:$L$1,0))/'07.11'!$E20,1)</f>
        <v>#N/A</v>
      </c>
      <c r="Y20" s="92" t="e">
        <f>+ROUND(INDEX(FCSTSDV!$D$2:$L$673,MATCH('07.11'!$D20,FCSTSDV!$C$2:$C$673,0),MATCH('07.11'!Y$3,FCSTSDV!$D$1:$L$1,0))/'07.11'!$E20,1)</f>
        <v>#N/A</v>
      </c>
      <c r="Z20" s="92" t="e">
        <f>+ROUND(INDEX(FCSTSDV!$D$2:$L$673,MATCH('07.11'!$D20,FCSTSDV!$C$2:$C$673,0),MATCH('07.11'!Z$3,FCSTSDV!$D$1:$L$1,0))/'07.11'!$E20,1)</f>
        <v>#N/A</v>
      </c>
      <c r="AA20" s="92" t="e">
        <f>+ROUND(INDEX(FCSTSDV!$D$2:$L$673,MATCH('07.11'!$D20,FCSTSDV!$C$2:$C$673,0),MATCH('07.11'!AA$3,FCSTSDV!$D$1:$L$1,0))/'07.11'!$E20,1)</f>
        <v>#N/A</v>
      </c>
      <c r="AB20" s="92" t="e">
        <f>+ROUND(INDEX(FCSTSDV!$D$2:$L$673,MATCH('07.11'!$D20,FCSTSDV!$C$2:$C$673,0),MATCH('07.11'!AB$3,FCSTSDV!$D$1:$L$1,0))/'07.11'!$E20,1)</f>
        <v>#N/A</v>
      </c>
      <c r="AC20" s="92" t="e">
        <f>+ROUND(INDEX(FCSTSDV!$D$2:$L$673,MATCH('07.11'!$D20,FCSTSDV!$C$2:$C$673,0),MATCH('07.11'!AC$3,FCSTSDV!$D$1:$L$1,0))/'07.11'!$E20,1)</f>
        <v>#N/A</v>
      </c>
      <c r="AD20" s="92" t="e">
        <f>+ROUND(INDEX(FCSTSDV!$D$2:$L$673,MATCH('07.11'!$D20,FCSTSDV!$C$2:$C$673,0),MATCH('07.11'!AD$3,FCSTSDV!$D$1:$L$1,0))/'07.11'!$E20,1)</f>
        <v>#N/A</v>
      </c>
      <c r="AE20" s="92" t="e">
        <f>+ROUND(INDEX(FCSTSDV!$D$2:$L$673,MATCH('07.11'!$D20,FCSTSDV!$C$2:$C$673,0),MATCH('07.11'!AE$3,FCSTSDV!$D$1:$L$1,0))/'07.11'!$E20,1)</f>
        <v>#N/A</v>
      </c>
      <c r="AF20" s="92" t="e">
        <f>+ROUND(INDEX(FCSTSDV!$D$2:$L$673,MATCH('07.11'!$D20,FCSTSDV!$C$2:$C$673,0),MATCH('07.11'!AF$3,FCSTSDV!$D$1:$L$1,0))/'07.11'!$E20,1)</f>
        <v>#N/A</v>
      </c>
      <c r="AG20" s="92" t="e">
        <f>+ROUND(INDEX(FCSTSDV!$D$2:$L$673,MATCH('07.11'!$D20,FCSTSDV!$C$2:$C$673,0),MATCH('07.11'!AG$3,FCSTSDV!$D$1:$L$1,0))/'07.11'!$E20,1)</f>
        <v>#N/A</v>
      </c>
      <c r="AH20" s="92" t="e">
        <f>+ROUND(INDEX(FCSTSDV!$D$2:$L$673,MATCH('07.11'!$D20,FCSTSDV!$C$2:$C$673,0),MATCH('07.11'!AH$3,FCSTSDV!$D$1:$L$1,0))/'07.11'!$E20,1)</f>
        <v>#N/A</v>
      </c>
    </row>
    <row r="21" spans="1:34" ht="20.100000000000001" customHeight="1">
      <c r="A21" s="818"/>
      <c r="B21" s="794"/>
      <c r="C21" s="57"/>
      <c r="D21" s="46" t="s">
        <v>236</v>
      </c>
      <c r="E21" s="49">
        <v>100</v>
      </c>
      <c r="F21" s="838"/>
      <c r="G21" s="838"/>
      <c r="H21" s="832"/>
      <c r="I21" s="81">
        <f>+ROUND(IFERROR(VLOOKUP(D21,FCSTSDV!$C$2:$E$2983,26,0),0)/'07.11'!E21+0,0)</f>
        <v>0</v>
      </c>
      <c r="J21" s="92" t="e">
        <f>+ROUND(INDEX(FCSTSDV!$D$2:$L$673,MATCH('07.11'!$D21,FCSTSDV!$C$2:$C$673,0),MATCH('07.11'!J$3,FCSTSDV!$D$1:$L$1,0))/'07.11'!$E21,1)</f>
        <v>#N/A</v>
      </c>
      <c r="K21" s="92" t="e">
        <f>+ROUND(INDEX(FCSTSDV!$D$2:$L$673,MATCH('07.11'!$D21,FCSTSDV!$C$2:$C$673,0),MATCH('07.11'!K$3,FCSTSDV!$D$1:$L$1,0))/'07.11'!$E21,1)</f>
        <v>#N/A</v>
      </c>
      <c r="L21" s="92" t="e">
        <f>+ROUND(INDEX(FCSTSDV!$D$2:$L$673,MATCH('07.11'!$D21,FCSTSDV!$C$2:$C$673,0),MATCH('07.11'!L$3,FCSTSDV!$D$1:$L$1,0))/'07.11'!$E21,1)</f>
        <v>#N/A</v>
      </c>
      <c r="M21" s="92" t="e">
        <f>+ROUND(INDEX(FCSTSDV!$D$2:$L$673,MATCH('07.11'!$D21,FCSTSDV!$C$2:$C$673,0),MATCH('07.11'!M$3,FCSTSDV!$D$1:$L$1,0))/'07.11'!$E21,1)</f>
        <v>#N/A</v>
      </c>
      <c r="N21" s="92" t="e">
        <f>+ROUND(INDEX(FCSTSDV!$D$2:$L$673,MATCH('07.11'!$D21,FCSTSDV!$C$2:$C$673,0),MATCH('07.11'!N$3,FCSTSDV!$D$1:$L$1,0))/'07.11'!$E21,1)</f>
        <v>#N/A</v>
      </c>
      <c r="O21" s="92" t="e">
        <f>+ROUND(INDEX(FCSTSDV!$D$2:$L$673,MATCH('07.11'!$D21,FCSTSDV!$C$2:$C$673,0),MATCH('07.11'!O$3,FCSTSDV!$D$1:$L$1,0))/'07.11'!$E21,1)</f>
        <v>#N/A</v>
      </c>
      <c r="P21" s="92" t="e">
        <f>+ROUND(INDEX(FCSTSDV!$D$2:$L$673,MATCH('07.11'!$D21,FCSTSDV!$C$2:$C$673,0),MATCH('07.11'!P$3,FCSTSDV!$D$1:$L$1,0))/'07.11'!$E21,1)</f>
        <v>#N/A</v>
      </c>
      <c r="Q21" s="92" t="e">
        <f>+ROUND(INDEX(FCSTSDV!$D$2:$L$673,MATCH('07.11'!$D21,FCSTSDV!$C$2:$C$673,0),MATCH('07.11'!Q$3,FCSTSDV!$D$1:$L$1,0))/'07.11'!$E21,1)</f>
        <v>#N/A</v>
      </c>
      <c r="R21" s="92" t="e">
        <f>+ROUND(INDEX(FCSTSDV!$D$2:$L$673,MATCH('07.11'!$D21,FCSTSDV!$C$2:$C$673,0),MATCH('07.11'!R$3,FCSTSDV!$D$1:$L$1,0))/'07.11'!$E21,1)</f>
        <v>#N/A</v>
      </c>
      <c r="S21" s="92" t="e">
        <f>+ROUND(INDEX(FCSTSDV!$D$2:$L$673,MATCH('07.11'!$D21,FCSTSDV!$C$2:$C$673,0),MATCH('07.11'!S$3,FCSTSDV!$D$1:$L$1,0))/'07.11'!$E21,1)</f>
        <v>#N/A</v>
      </c>
      <c r="T21" s="92" t="e">
        <f>+ROUND(INDEX(FCSTSDV!$D$2:$L$673,MATCH('07.11'!$D21,FCSTSDV!$C$2:$C$673,0),MATCH('07.11'!T$3,FCSTSDV!$D$1:$L$1,0))/'07.11'!$E21,1)</f>
        <v>#N/A</v>
      </c>
      <c r="U21" s="92" t="e">
        <f>+ROUND(INDEX(FCSTSDV!$D$2:$L$673,MATCH('07.11'!$D21,FCSTSDV!$C$2:$C$673,0),MATCH('07.11'!U$3,FCSTSDV!$D$1:$L$1,0))/'07.11'!$E21,1)</f>
        <v>#N/A</v>
      </c>
      <c r="V21" s="92" t="e">
        <f>+ROUND(INDEX(FCSTSDV!$D$2:$L$673,MATCH('07.11'!$D21,FCSTSDV!$C$2:$C$673,0),MATCH('07.11'!V$3,FCSTSDV!$D$1:$L$1,0))/'07.11'!$E21,1)</f>
        <v>#N/A</v>
      </c>
      <c r="W21" s="92" t="e">
        <f>+ROUND(INDEX(FCSTSDV!$D$2:$L$673,MATCH('07.11'!$D21,FCSTSDV!$C$2:$C$673,0),MATCH('07.11'!W$3,FCSTSDV!$D$1:$L$1,0))/'07.11'!$E21,1)</f>
        <v>#N/A</v>
      </c>
      <c r="X21" s="92" t="e">
        <f>+ROUND(INDEX(FCSTSDV!$D$2:$L$673,MATCH('07.11'!$D21,FCSTSDV!$C$2:$C$673,0),MATCH('07.11'!X$3,FCSTSDV!$D$1:$L$1,0))/'07.11'!$E21,1)</f>
        <v>#N/A</v>
      </c>
      <c r="Y21" s="92" t="e">
        <f>+ROUND(INDEX(FCSTSDV!$D$2:$L$673,MATCH('07.11'!$D21,FCSTSDV!$C$2:$C$673,0),MATCH('07.11'!Y$3,FCSTSDV!$D$1:$L$1,0))/'07.11'!$E21,1)</f>
        <v>#N/A</v>
      </c>
      <c r="Z21" s="92" t="e">
        <f>+ROUND(INDEX(FCSTSDV!$D$2:$L$673,MATCH('07.11'!$D21,FCSTSDV!$C$2:$C$673,0),MATCH('07.11'!Z$3,FCSTSDV!$D$1:$L$1,0))/'07.11'!$E21,1)</f>
        <v>#N/A</v>
      </c>
      <c r="AA21" s="92" t="e">
        <f>+ROUND(INDEX(FCSTSDV!$D$2:$L$673,MATCH('07.11'!$D21,FCSTSDV!$C$2:$C$673,0),MATCH('07.11'!AA$3,FCSTSDV!$D$1:$L$1,0))/'07.11'!$E21,1)</f>
        <v>#N/A</v>
      </c>
      <c r="AB21" s="92" t="e">
        <f>+ROUND(INDEX(FCSTSDV!$D$2:$L$673,MATCH('07.11'!$D21,FCSTSDV!$C$2:$C$673,0),MATCH('07.11'!AB$3,FCSTSDV!$D$1:$L$1,0))/'07.11'!$E21,1)</f>
        <v>#N/A</v>
      </c>
      <c r="AC21" s="92" t="e">
        <f>+ROUND(INDEX(FCSTSDV!$D$2:$L$673,MATCH('07.11'!$D21,FCSTSDV!$C$2:$C$673,0),MATCH('07.11'!AC$3,FCSTSDV!$D$1:$L$1,0))/'07.11'!$E21,1)</f>
        <v>#N/A</v>
      </c>
      <c r="AD21" s="92" t="e">
        <f>+ROUND(INDEX(FCSTSDV!$D$2:$L$673,MATCH('07.11'!$D21,FCSTSDV!$C$2:$C$673,0),MATCH('07.11'!AD$3,FCSTSDV!$D$1:$L$1,0))/'07.11'!$E21,1)</f>
        <v>#N/A</v>
      </c>
      <c r="AE21" s="92" t="e">
        <f>+ROUND(INDEX(FCSTSDV!$D$2:$L$673,MATCH('07.11'!$D21,FCSTSDV!$C$2:$C$673,0),MATCH('07.11'!AE$3,FCSTSDV!$D$1:$L$1,0))/'07.11'!$E21,1)</f>
        <v>#N/A</v>
      </c>
      <c r="AF21" s="92" t="e">
        <f>+ROUND(INDEX(FCSTSDV!$D$2:$L$673,MATCH('07.11'!$D21,FCSTSDV!$C$2:$C$673,0),MATCH('07.11'!AF$3,FCSTSDV!$D$1:$L$1,0))/'07.11'!$E21,1)</f>
        <v>#N/A</v>
      </c>
      <c r="AG21" s="92" t="e">
        <f>+ROUND(INDEX(FCSTSDV!$D$2:$L$673,MATCH('07.11'!$D21,FCSTSDV!$C$2:$C$673,0),MATCH('07.11'!AG$3,FCSTSDV!$D$1:$L$1,0))/'07.11'!$E21,1)</f>
        <v>#N/A</v>
      </c>
      <c r="AH21" s="92" t="e">
        <f>+ROUND(INDEX(FCSTSDV!$D$2:$L$673,MATCH('07.11'!$D21,FCSTSDV!$C$2:$C$673,0),MATCH('07.11'!AH$3,FCSTSDV!$D$1:$L$1,0))/'07.11'!$E21,1)</f>
        <v>#N/A</v>
      </c>
    </row>
    <row r="22" spans="1:34" ht="20.100000000000001" customHeight="1">
      <c r="A22" s="818"/>
      <c r="B22" s="794"/>
      <c r="C22" s="57"/>
      <c r="D22" s="46" t="s">
        <v>237</v>
      </c>
      <c r="E22" s="49">
        <v>100</v>
      </c>
      <c r="F22" s="838"/>
      <c r="G22" s="838"/>
      <c r="H22" s="832"/>
      <c r="I22" s="81">
        <f>+ROUND(IFERROR(VLOOKUP(D22,FCSTSDV!$C$2:$E$2983,26,0),0)/'07.11'!E22+0,0)</f>
        <v>0</v>
      </c>
      <c r="J22" s="92" t="e">
        <f>+ROUND(INDEX(FCSTSDV!$D$2:$L$673,MATCH('07.11'!$D22,FCSTSDV!$C$2:$C$673,0),MATCH('07.11'!J$3,FCSTSDV!$D$1:$L$1,0))/'07.11'!$E22,1)</f>
        <v>#N/A</v>
      </c>
      <c r="K22" s="92" t="e">
        <f>+ROUND(INDEX(FCSTSDV!$D$2:$L$673,MATCH('07.11'!$D22,FCSTSDV!$C$2:$C$673,0),MATCH('07.11'!K$3,FCSTSDV!$D$1:$L$1,0))/'07.11'!$E22,1)</f>
        <v>#N/A</v>
      </c>
      <c r="L22" s="92" t="e">
        <f>+ROUND(INDEX(FCSTSDV!$D$2:$L$673,MATCH('07.11'!$D22,FCSTSDV!$C$2:$C$673,0),MATCH('07.11'!L$3,FCSTSDV!$D$1:$L$1,0))/'07.11'!$E22,1)</f>
        <v>#N/A</v>
      </c>
      <c r="M22" s="92" t="e">
        <f>+ROUND(INDEX(FCSTSDV!$D$2:$L$673,MATCH('07.11'!$D22,FCSTSDV!$C$2:$C$673,0),MATCH('07.11'!M$3,FCSTSDV!$D$1:$L$1,0))/'07.11'!$E22,1)</f>
        <v>#N/A</v>
      </c>
      <c r="N22" s="92" t="e">
        <f>+ROUND(INDEX(FCSTSDV!$D$2:$L$673,MATCH('07.11'!$D22,FCSTSDV!$C$2:$C$673,0),MATCH('07.11'!N$3,FCSTSDV!$D$1:$L$1,0))/'07.11'!$E22,1)</f>
        <v>#N/A</v>
      </c>
      <c r="O22" s="92" t="e">
        <f>+ROUND(INDEX(FCSTSDV!$D$2:$L$673,MATCH('07.11'!$D22,FCSTSDV!$C$2:$C$673,0),MATCH('07.11'!O$3,FCSTSDV!$D$1:$L$1,0))/'07.11'!$E22,1)</f>
        <v>#N/A</v>
      </c>
      <c r="P22" s="92" t="e">
        <f>+ROUND(INDEX(FCSTSDV!$D$2:$L$673,MATCH('07.11'!$D22,FCSTSDV!$C$2:$C$673,0),MATCH('07.11'!P$3,FCSTSDV!$D$1:$L$1,0))/'07.11'!$E22,1)</f>
        <v>#N/A</v>
      </c>
      <c r="Q22" s="92" t="e">
        <f>+ROUND(INDEX(FCSTSDV!$D$2:$L$673,MATCH('07.11'!$D22,FCSTSDV!$C$2:$C$673,0),MATCH('07.11'!Q$3,FCSTSDV!$D$1:$L$1,0))/'07.11'!$E22,1)</f>
        <v>#N/A</v>
      </c>
      <c r="R22" s="92" t="e">
        <f>+ROUND(INDEX(FCSTSDV!$D$2:$L$673,MATCH('07.11'!$D22,FCSTSDV!$C$2:$C$673,0),MATCH('07.11'!R$3,FCSTSDV!$D$1:$L$1,0))/'07.11'!$E22,1)</f>
        <v>#N/A</v>
      </c>
      <c r="S22" s="92" t="e">
        <f>+ROUND(INDEX(FCSTSDV!$D$2:$L$673,MATCH('07.11'!$D22,FCSTSDV!$C$2:$C$673,0),MATCH('07.11'!S$3,FCSTSDV!$D$1:$L$1,0))/'07.11'!$E22,1)</f>
        <v>#N/A</v>
      </c>
      <c r="T22" s="92" t="e">
        <f>+ROUND(INDEX(FCSTSDV!$D$2:$L$673,MATCH('07.11'!$D22,FCSTSDV!$C$2:$C$673,0),MATCH('07.11'!T$3,FCSTSDV!$D$1:$L$1,0))/'07.11'!$E22,1)</f>
        <v>#N/A</v>
      </c>
      <c r="U22" s="92" t="e">
        <f>+ROUND(INDEX(FCSTSDV!$D$2:$L$673,MATCH('07.11'!$D22,FCSTSDV!$C$2:$C$673,0),MATCH('07.11'!U$3,FCSTSDV!$D$1:$L$1,0))/'07.11'!$E22,1)</f>
        <v>#N/A</v>
      </c>
      <c r="V22" s="92" t="e">
        <f>+ROUND(INDEX(FCSTSDV!$D$2:$L$673,MATCH('07.11'!$D22,FCSTSDV!$C$2:$C$673,0),MATCH('07.11'!V$3,FCSTSDV!$D$1:$L$1,0))/'07.11'!$E22,1)</f>
        <v>#N/A</v>
      </c>
      <c r="W22" s="92" t="e">
        <f>+ROUND(INDEX(FCSTSDV!$D$2:$L$673,MATCH('07.11'!$D22,FCSTSDV!$C$2:$C$673,0),MATCH('07.11'!W$3,FCSTSDV!$D$1:$L$1,0))/'07.11'!$E22,1)</f>
        <v>#N/A</v>
      </c>
      <c r="X22" s="92" t="e">
        <f>+ROUND(INDEX(FCSTSDV!$D$2:$L$673,MATCH('07.11'!$D22,FCSTSDV!$C$2:$C$673,0),MATCH('07.11'!X$3,FCSTSDV!$D$1:$L$1,0))/'07.11'!$E22,1)</f>
        <v>#N/A</v>
      </c>
      <c r="Y22" s="92" t="e">
        <f>+ROUND(INDEX(FCSTSDV!$D$2:$L$673,MATCH('07.11'!$D22,FCSTSDV!$C$2:$C$673,0),MATCH('07.11'!Y$3,FCSTSDV!$D$1:$L$1,0))/'07.11'!$E22,1)</f>
        <v>#N/A</v>
      </c>
      <c r="Z22" s="92" t="e">
        <f>+ROUND(INDEX(FCSTSDV!$D$2:$L$673,MATCH('07.11'!$D22,FCSTSDV!$C$2:$C$673,0),MATCH('07.11'!Z$3,FCSTSDV!$D$1:$L$1,0))/'07.11'!$E22,1)</f>
        <v>#N/A</v>
      </c>
      <c r="AA22" s="92" t="e">
        <f>+ROUND(INDEX(FCSTSDV!$D$2:$L$673,MATCH('07.11'!$D22,FCSTSDV!$C$2:$C$673,0),MATCH('07.11'!AA$3,FCSTSDV!$D$1:$L$1,0))/'07.11'!$E22,1)</f>
        <v>#N/A</v>
      </c>
      <c r="AB22" s="92" t="e">
        <f>+ROUND(INDEX(FCSTSDV!$D$2:$L$673,MATCH('07.11'!$D22,FCSTSDV!$C$2:$C$673,0),MATCH('07.11'!AB$3,FCSTSDV!$D$1:$L$1,0))/'07.11'!$E22,1)</f>
        <v>#N/A</v>
      </c>
      <c r="AC22" s="92" t="e">
        <f>+ROUND(INDEX(FCSTSDV!$D$2:$L$673,MATCH('07.11'!$D22,FCSTSDV!$C$2:$C$673,0),MATCH('07.11'!AC$3,FCSTSDV!$D$1:$L$1,0))/'07.11'!$E22,1)</f>
        <v>#N/A</v>
      </c>
      <c r="AD22" s="92" t="e">
        <f>+ROUND(INDEX(FCSTSDV!$D$2:$L$673,MATCH('07.11'!$D22,FCSTSDV!$C$2:$C$673,0),MATCH('07.11'!AD$3,FCSTSDV!$D$1:$L$1,0))/'07.11'!$E22,1)</f>
        <v>#N/A</v>
      </c>
      <c r="AE22" s="92" t="e">
        <f>+ROUND(INDEX(FCSTSDV!$D$2:$L$673,MATCH('07.11'!$D22,FCSTSDV!$C$2:$C$673,0),MATCH('07.11'!AE$3,FCSTSDV!$D$1:$L$1,0))/'07.11'!$E22,1)</f>
        <v>#N/A</v>
      </c>
      <c r="AF22" s="92" t="e">
        <f>+ROUND(INDEX(FCSTSDV!$D$2:$L$673,MATCH('07.11'!$D22,FCSTSDV!$C$2:$C$673,0),MATCH('07.11'!AF$3,FCSTSDV!$D$1:$L$1,0))/'07.11'!$E22,1)</f>
        <v>#N/A</v>
      </c>
      <c r="AG22" s="92" t="e">
        <f>+ROUND(INDEX(FCSTSDV!$D$2:$L$673,MATCH('07.11'!$D22,FCSTSDV!$C$2:$C$673,0),MATCH('07.11'!AG$3,FCSTSDV!$D$1:$L$1,0))/'07.11'!$E22,1)</f>
        <v>#N/A</v>
      </c>
      <c r="AH22" s="92" t="e">
        <f>+ROUND(INDEX(FCSTSDV!$D$2:$L$673,MATCH('07.11'!$D22,FCSTSDV!$C$2:$C$673,0),MATCH('07.11'!AH$3,FCSTSDV!$D$1:$L$1,0))/'07.11'!$E22,1)</f>
        <v>#N/A</v>
      </c>
    </row>
    <row r="23" spans="1:34" ht="20.100000000000001" customHeight="1">
      <c r="A23" s="818"/>
      <c r="B23" s="794"/>
      <c r="C23" s="57"/>
      <c r="D23" s="46" t="s">
        <v>238</v>
      </c>
      <c r="E23" s="49">
        <v>100</v>
      </c>
      <c r="F23" s="838"/>
      <c r="G23" s="838"/>
      <c r="H23" s="832"/>
      <c r="I23" s="81">
        <f>+ROUND(IFERROR(VLOOKUP(D23,FCSTSDV!$C$2:$E$2983,26,0),0)/'07.11'!E23+0,0)</f>
        <v>0</v>
      </c>
      <c r="J23" s="92" t="e">
        <f>+ROUND(INDEX(FCSTSDV!$D$2:$L$673,MATCH('07.11'!$D23,FCSTSDV!$C$2:$C$673,0),MATCH('07.11'!J$3,FCSTSDV!$D$1:$L$1,0))/'07.11'!$E23,1)</f>
        <v>#N/A</v>
      </c>
      <c r="K23" s="92" t="e">
        <f>+ROUND(INDEX(FCSTSDV!$D$2:$L$673,MATCH('07.11'!$D23,FCSTSDV!$C$2:$C$673,0),MATCH('07.11'!K$3,FCSTSDV!$D$1:$L$1,0))/'07.11'!$E23,1)</f>
        <v>#N/A</v>
      </c>
      <c r="L23" s="92" t="e">
        <f>+ROUND(INDEX(FCSTSDV!$D$2:$L$673,MATCH('07.11'!$D23,FCSTSDV!$C$2:$C$673,0),MATCH('07.11'!L$3,FCSTSDV!$D$1:$L$1,0))/'07.11'!$E23,1)</f>
        <v>#N/A</v>
      </c>
      <c r="M23" s="92" t="e">
        <f>+ROUND(INDEX(FCSTSDV!$D$2:$L$673,MATCH('07.11'!$D23,FCSTSDV!$C$2:$C$673,0),MATCH('07.11'!M$3,FCSTSDV!$D$1:$L$1,0))/'07.11'!$E23,1)</f>
        <v>#N/A</v>
      </c>
      <c r="N23" s="92" t="e">
        <f>+ROUND(INDEX(FCSTSDV!$D$2:$L$673,MATCH('07.11'!$D23,FCSTSDV!$C$2:$C$673,0),MATCH('07.11'!N$3,FCSTSDV!$D$1:$L$1,0))/'07.11'!$E23,1)</f>
        <v>#N/A</v>
      </c>
      <c r="O23" s="92" t="e">
        <f>+ROUND(INDEX(FCSTSDV!$D$2:$L$673,MATCH('07.11'!$D23,FCSTSDV!$C$2:$C$673,0),MATCH('07.11'!O$3,FCSTSDV!$D$1:$L$1,0))/'07.11'!$E23,1)</f>
        <v>#N/A</v>
      </c>
      <c r="P23" s="92" t="e">
        <f>+ROUND(INDEX(FCSTSDV!$D$2:$L$673,MATCH('07.11'!$D23,FCSTSDV!$C$2:$C$673,0),MATCH('07.11'!P$3,FCSTSDV!$D$1:$L$1,0))/'07.11'!$E23,1)</f>
        <v>#N/A</v>
      </c>
      <c r="Q23" s="92" t="e">
        <f>+ROUND(INDEX(FCSTSDV!$D$2:$L$673,MATCH('07.11'!$D23,FCSTSDV!$C$2:$C$673,0),MATCH('07.11'!Q$3,FCSTSDV!$D$1:$L$1,0))/'07.11'!$E23,1)</f>
        <v>#N/A</v>
      </c>
      <c r="R23" s="92" t="e">
        <f>+ROUND(INDEX(FCSTSDV!$D$2:$L$673,MATCH('07.11'!$D23,FCSTSDV!$C$2:$C$673,0),MATCH('07.11'!R$3,FCSTSDV!$D$1:$L$1,0))/'07.11'!$E23,1)</f>
        <v>#N/A</v>
      </c>
      <c r="S23" s="92" t="e">
        <f>+ROUND(INDEX(FCSTSDV!$D$2:$L$673,MATCH('07.11'!$D23,FCSTSDV!$C$2:$C$673,0),MATCH('07.11'!S$3,FCSTSDV!$D$1:$L$1,0))/'07.11'!$E23,1)</f>
        <v>#N/A</v>
      </c>
      <c r="T23" s="92" t="e">
        <f>+ROUND(INDEX(FCSTSDV!$D$2:$L$673,MATCH('07.11'!$D23,FCSTSDV!$C$2:$C$673,0),MATCH('07.11'!T$3,FCSTSDV!$D$1:$L$1,0))/'07.11'!$E23,1)</f>
        <v>#N/A</v>
      </c>
      <c r="U23" s="92" t="e">
        <f>+ROUND(INDEX(FCSTSDV!$D$2:$L$673,MATCH('07.11'!$D23,FCSTSDV!$C$2:$C$673,0),MATCH('07.11'!U$3,FCSTSDV!$D$1:$L$1,0))/'07.11'!$E23,1)</f>
        <v>#N/A</v>
      </c>
      <c r="V23" s="92" t="e">
        <f>+ROUND(INDEX(FCSTSDV!$D$2:$L$673,MATCH('07.11'!$D23,FCSTSDV!$C$2:$C$673,0),MATCH('07.11'!V$3,FCSTSDV!$D$1:$L$1,0))/'07.11'!$E23,1)</f>
        <v>#N/A</v>
      </c>
      <c r="W23" s="92" t="e">
        <f>+ROUND(INDEX(FCSTSDV!$D$2:$L$673,MATCH('07.11'!$D23,FCSTSDV!$C$2:$C$673,0),MATCH('07.11'!W$3,FCSTSDV!$D$1:$L$1,0))/'07.11'!$E23,1)</f>
        <v>#N/A</v>
      </c>
      <c r="X23" s="92" t="e">
        <f>+ROUND(INDEX(FCSTSDV!$D$2:$L$673,MATCH('07.11'!$D23,FCSTSDV!$C$2:$C$673,0),MATCH('07.11'!X$3,FCSTSDV!$D$1:$L$1,0))/'07.11'!$E23,1)</f>
        <v>#N/A</v>
      </c>
      <c r="Y23" s="92" t="e">
        <f>+ROUND(INDEX(FCSTSDV!$D$2:$L$673,MATCH('07.11'!$D23,FCSTSDV!$C$2:$C$673,0),MATCH('07.11'!Y$3,FCSTSDV!$D$1:$L$1,0))/'07.11'!$E23,1)</f>
        <v>#N/A</v>
      </c>
      <c r="Z23" s="92" t="e">
        <f>+ROUND(INDEX(FCSTSDV!$D$2:$L$673,MATCH('07.11'!$D23,FCSTSDV!$C$2:$C$673,0),MATCH('07.11'!Z$3,FCSTSDV!$D$1:$L$1,0))/'07.11'!$E23,1)</f>
        <v>#N/A</v>
      </c>
      <c r="AA23" s="92" t="e">
        <f>+ROUND(INDEX(FCSTSDV!$D$2:$L$673,MATCH('07.11'!$D23,FCSTSDV!$C$2:$C$673,0),MATCH('07.11'!AA$3,FCSTSDV!$D$1:$L$1,0))/'07.11'!$E23,1)</f>
        <v>#N/A</v>
      </c>
      <c r="AB23" s="92" t="e">
        <f>+ROUND(INDEX(FCSTSDV!$D$2:$L$673,MATCH('07.11'!$D23,FCSTSDV!$C$2:$C$673,0),MATCH('07.11'!AB$3,FCSTSDV!$D$1:$L$1,0))/'07.11'!$E23,1)</f>
        <v>#N/A</v>
      </c>
      <c r="AC23" s="92" t="e">
        <f>+ROUND(INDEX(FCSTSDV!$D$2:$L$673,MATCH('07.11'!$D23,FCSTSDV!$C$2:$C$673,0),MATCH('07.11'!AC$3,FCSTSDV!$D$1:$L$1,0))/'07.11'!$E23,1)</f>
        <v>#N/A</v>
      </c>
      <c r="AD23" s="92" t="e">
        <f>+ROUND(INDEX(FCSTSDV!$D$2:$L$673,MATCH('07.11'!$D23,FCSTSDV!$C$2:$C$673,0),MATCH('07.11'!AD$3,FCSTSDV!$D$1:$L$1,0))/'07.11'!$E23,1)</f>
        <v>#N/A</v>
      </c>
      <c r="AE23" s="92" t="e">
        <f>+ROUND(INDEX(FCSTSDV!$D$2:$L$673,MATCH('07.11'!$D23,FCSTSDV!$C$2:$C$673,0),MATCH('07.11'!AE$3,FCSTSDV!$D$1:$L$1,0))/'07.11'!$E23,1)</f>
        <v>#N/A</v>
      </c>
      <c r="AF23" s="92" t="e">
        <f>+ROUND(INDEX(FCSTSDV!$D$2:$L$673,MATCH('07.11'!$D23,FCSTSDV!$C$2:$C$673,0),MATCH('07.11'!AF$3,FCSTSDV!$D$1:$L$1,0))/'07.11'!$E23,1)</f>
        <v>#N/A</v>
      </c>
      <c r="AG23" s="92" t="e">
        <f>+ROUND(INDEX(FCSTSDV!$D$2:$L$673,MATCH('07.11'!$D23,FCSTSDV!$C$2:$C$673,0),MATCH('07.11'!AG$3,FCSTSDV!$D$1:$L$1,0))/'07.11'!$E23,1)</f>
        <v>#N/A</v>
      </c>
      <c r="AH23" s="92" t="e">
        <f>+ROUND(INDEX(FCSTSDV!$D$2:$L$673,MATCH('07.11'!$D23,FCSTSDV!$C$2:$C$673,0),MATCH('07.11'!AH$3,FCSTSDV!$D$1:$L$1,0))/'07.11'!$E23,1)</f>
        <v>#N/A</v>
      </c>
    </row>
    <row r="24" spans="1:34" ht="20.100000000000001" customHeight="1">
      <c r="A24" s="818"/>
      <c r="B24" s="794"/>
      <c r="C24" s="57"/>
      <c r="D24" s="46" t="s">
        <v>239</v>
      </c>
      <c r="E24" s="49">
        <v>100</v>
      </c>
      <c r="F24" s="838"/>
      <c r="G24" s="838"/>
      <c r="H24" s="832"/>
      <c r="I24" s="81">
        <f>+ROUND(IFERROR(VLOOKUP(D24,FCSTSDV!$C$2:$E$2983,26,0),0)/'07.11'!E24+0,0)</f>
        <v>0</v>
      </c>
      <c r="J24" s="92" t="e">
        <f>+ROUND(INDEX(FCSTSDV!$D$2:$L$673,MATCH('07.11'!$D24,FCSTSDV!$C$2:$C$673,0),MATCH('07.11'!J$3,FCSTSDV!$D$1:$L$1,0))/'07.11'!$E24,1)</f>
        <v>#N/A</v>
      </c>
      <c r="K24" s="92" t="e">
        <f>+ROUND(INDEX(FCSTSDV!$D$2:$L$673,MATCH('07.11'!$D24,FCSTSDV!$C$2:$C$673,0),MATCH('07.11'!K$3,FCSTSDV!$D$1:$L$1,0))/'07.11'!$E24,1)</f>
        <v>#N/A</v>
      </c>
      <c r="L24" s="92" t="e">
        <f>+ROUND(INDEX(FCSTSDV!$D$2:$L$673,MATCH('07.11'!$D24,FCSTSDV!$C$2:$C$673,0),MATCH('07.11'!L$3,FCSTSDV!$D$1:$L$1,0))/'07.11'!$E24,1)</f>
        <v>#N/A</v>
      </c>
      <c r="M24" s="92" t="e">
        <f>+ROUND(INDEX(FCSTSDV!$D$2:$L$673,MATCH('07.11'!$D24,FCSTSDV!$C$2:$C$673,0),MATCH('07.11'!M$3,FCSTSDV!$D$1:$L$1,0))/'07.11'!$E24,1)</f>
        <v>#N/A</v>
      </c>
      <c r="N24" s="92" t="e">
        <f>+ROUND(INDEX(FCSTSDV!$D$2:$L$673,MATCH('07.11'!$D24,FCSTSDV!$C$2:$C$673,0),MATCH('07.11'!N$3,FCSTSDV!$D$1:$L$1,0))/'07.11'!$E24,1)</f>
        <v>#N/A</v>
      </c>
      <c r="O24" s="92" t="e">
        <f>+ROUND(INDEX(FCSTSDV!$D$2:$L$673,MATCH('07.11'!$D24,FCSTSDV!$C$2:$C$673,0),MATCH('07.11'!O$3,FCSTSDV!$D$1:$L$1,0))/'07.11'!$E24,1)</f>
        <v>#N/A</v>
      </c>
      <c r="P24" s="92" t="e">
        <f>+ROUND(INDEX(FCSTSDV!$D$2:$L$673,MATCH('07.11'!$D24,FCSTSDV!$C$2:$C$673,0),MATCH('07.11'!P$3,FCSTSDV!$D$1:$L$1,0))/'07.11'!$E24,1)</f>
        <v>#N/A</v>
      </c>
      <c r="Q24" s="92" t="e">
        <f>+ROUND(INDEX(FCSTSDV!$D$2:$L$673,MATCH('07.11'!$D24,FCSTSDV!$C$2:$C$673,0),MATCH('07.11'!Q$3,FCSTSDV!$D$1:$L$1,0))/'07.11'!$E24,1)</f>
        <v>#N/A</v>
      </c>
      <c r="R24" s="92" t="e">
        <f>+ROUND(INDEX(FCSTSDV!$D$2:$L$673,MATCH('07.11'!$D24,FCSTSDV!$C$2:$C$673,0),MATCH('07.11'!R$3,FCSTSDV!$D$1:$L$1,0))/'07.11'!$E24,1)</f>
        <v>#N/A</v>
      </c>
      <c r="S24" s="92" t="e">
        <f>+ROUND(INDEX(FCSTSDV!$D$2:$L$673,MATCH('07.11'!$D24,FCSTSDV!$C$2:$C$673,0),MATCH('07.11'!S$3,FCSTSDV!$D$1:$L$1,0))/'07.11'!$E24,1)</f>
        <v>#N/A</v>
      </c>
      <c r="T24" s="92" t="e">
        <f>+ROUND(INDEX(FCSTSDV!$D$2:$L$673,MATCH('07.11'!$D24,FCSTSDV!$C$2:$C$673,0),MATCH('07.11'!T$3,FCSTSDV!$D$1:$L$1,0))/'07.11'!$E24,1)</f>
        <v>#N/A</v>
      </c>
      <c r="U24" s="92" t="e">
        <f>+ROUND(INDEX(FCSTSDV!$D$2:$L$673,MATCH('07.11'!$D24,FCSTSDV!$C$2:$C$673,0),MATCH('07.11'!U$3,FCSTSDV!$D$1:$L$1,0))/'07.11'!$E24,1)</f>
        <v>#N/A</v>
      </c>
      <c r="V24" s="92" t="e">
        <f>+ROUND(INDEX(FCSTSDV!$D$2:$L$673,MATCH('07.11'!$D24,FCSTSDV!$C$2:$C$673,0),MATCH('07.11'!V$3,FCSTSDV!$D$1:$L$1,0))/'07.11'!$E24,1)</f>
        <v>#N/A</v>
      </c>
      <c r="W24" s="92" t="e">
        <f>+ROUND(INDEX(FCSTSDV!$D$2:$L$673,MATCH('07.11'!$D24,FCSTSDV!$C$2:$C$673,0),MATCH('07.11'!W$3,FCSTSDV!$D$1:$L$1,0))/'07.11'!$E24,1)</f>
        <v>#N/A</v>
      </c>
      <c r="X24" s="92" t="e">
        <f>+ROUND(INDEX(FCSTSDV!$D$2:$L$673,MATCH('07.11'!$D24,FCSTSDV!$C$2:$C$673,0),MATCH('07.11'!X$3,FCSTSDV!$D$1:$L$1,0))/'07.11'!$E24,1)</f>
        <v>#N/A</v>
      </c>
      <c r="Y24" s="92" t="e">
        <f>+ROUND(INDEX(FCSTSDV!$D$2:$L$673,MATCH('07.11'!$D24,FCSTSDV!$C$2:$C$673,0),MATCH('07.11'!Y$3,FCSTSDV!$D$1:$L$1,0))/'07.11'!$E24,1)</f>
        <v>#N/A</v>
      </c>
      <c r="Z24" s="92" t="e">
        <f>+ROUND(INDEX(FCSTSDV!$D$2:$L$673,MATCH('07.11'!$D24,FCSTSDV!$C$2:$C$673,0),MATCH('07.11'!Z$3,FCSTSDV!$D$1:$L$1,0))/'07.11'!$E24,1)</f>
        <v>#N/A</v>
      </c>
      <c r="AA24" s="92" t="e">
        <f>+ROUND(INDEX(FCSTSDV!$D$2:$L$673,MATCH('07.11'!$D24,FCSTSDV!$C$2:$C$673,0),MATCH('07.11'!AA$3,FCSTSDV!$D$1:$L$1,0))/'07.11'!$E24,1)</f>
        <v>#N/A</v>
      </c>
      <c r="AB24" s="92" t="e">
        <f>+ROUND(INDEX(FCSTSDV!$D$2:$L$673,MATCH('07.11'!$D24,FCSTSDV!$C$2:$C$673,0),MATCH('07.11'!AB$3,FCSTSDV!$D$1:$L$1,0))/'07.11'!$E24,1)</f>
        <v>#N/A</v>
      </c>
      <c r="AC24" s="92" t="e">
        <f>+ROUND(INDEX(FCSTSDV!$D$2:$L$673,MATCH('07.11'!$D24,FCSTSDV!$C$2:$C$673,0),MATCH('07.11'!AC$3,FCSTSDV!$D$1:$L$1,0))/'07.11'!$E24,1)</f>
        <v>#N/A</v>
      </c>
      <c r="AD24" s="92" t="e">
        <f>+ROUND(INDEX(FCSTSDV!$D$2:$L$673,MATCH('07.11'!$D24,FCSTSDV!$C$2:$C$673,0),MATCH('07.11'!AD$3,FCSTSDV!$D$1:$L$1,0))/'07.11'!$E24,1)</f>
        <v>#N/A</v>
      </c>
      <c r="AE24" s="92" t="e">
        <f>+ROUND(INDEX(FCSTSDV!$D$2:$L$673,MATCH('07.11'!$D24,FCSTSDV!$C$2:$C$673,0),MATCH('07.11'!AE$3,FCSTSDV!$D$1:$L$1,0))/'07.11'!$E24,1)</f>
        <v>#N/A</v>
      </c>
      <c r="AF24" s="92" t="e">
        <f>+ROUND(INDEX(FCSTSDV!$D$2:$L$673,MATCH('07.11'!$D24,FCSTSDV!$C$2:$C$673,0),MATCH('07.11'!AF$3,FCSTSDV!$D$1:$L$1,0))/'07.11'!$E24,1)</f>
        <v>#N/A</v>
      </c>
      <c r="AG24" s="92" t="e">
        <f>+ROUND(INDEX(FCSTSDV!$D$2:$L$673,MATCH('07.11'!$D24,FCSTSDV!$C$2:$C$673,0),MATCH('07.11'!AG$3,FCSTSDV!$D$1:$L$1,0))/'07.11'!$E24,1)</f>
        <v>#N/A</v>
      </c>
      <c r="AH24" s="92" t="e">
        <f>+ROUND(INDEX(FCSTSDV!$D$2:$L$673,MATCH('07.11'!$D24,FCSTSDV!$C$2:$C$673,0),MATCH('07.11'!AH$3,FCSTSDV!$D$1:$L$1,0))/'07.11'!$E24,1)</f>
        <v>#N/A</v>
      </c>
    </row>
    <row r="25" spans="1:34" ht="20.100000000000001" customHeight="1">
      <c r="A25" s="818"/>
      <c r="B25" s="794"/>
      <c r="C25" s="57"/>
      <c r="D25" s="46" t="s">
        <v>240</v>
      </c>
      <c r="E25" s="49">
        <v>100</v>
      </c>
      <c r="F25" s="838"/>
      <c r="G25" s="838"/>
      <c r="H25" s="832"/>
      <c r="I25" s="81">
        <f>+ROUND(IFERROR(VLOOKUP(D25,FCSTSDV!$C$2:$E$2983,26,0),0)/'07.11'!E25+0,0)</f>
        <v>0</v>
      </c>
      <c r="J25" s="92" t="e">
        <f>+ROUND(INDEX(FCSTSDV!$D$2:$L$673,MATCH('07.11'!$D25,FCSTSDV!$C$2:$C$673,0),MATCH('07.11'!J$3,FCSTSDV!$D$1:$L$1,0))/'07.11'!$E25,1)</f>
        <v>#N/A</v>
      </c>
      <c r="K25" s="92" t="e">
        <f>+ROUND(INDEX(FCSTSDV!$D$2:$L$673,MATCH('07.11'!$D25,FCSTSDV!$C$2:$C$673,0),MATCH('07.11'!K$3,FCSTSDV!$D$1:$L$1,0))/'07.11'!$E25,1)</f>
        <v>#N/A</v>
      </c>
      <c r="L25" s="92" t="e">
        <f>+ROUND(INDEX(FCSTSDV!$D$2:$L$673,MATCH('07.11'!$D25,FCSTSDV!$C$2:$C$673,0),MATCH('07.11'!L$3,FCSTSDV!$D$1:$L$1,0))/'07.11'!$E25,1)</f>
        <v>#N/A</v>
      </c>
      <c r="M25" s="92" t="e">
        <f>+ROUND(INDEX(FCSTSDV!$D$2:$L$673,MATCH('07.11'!$D25,FCSTSDV!$C$2:$C$673,0),MATCH('07.11'!M$3,FCSTSDV!$D$1:$L$1,0))/'07.11'!$E25,1)</f>
        <v>#N/A</v>
      </c>
      <c r="N25" s="92" t="e">
        <f>+ROUND(INDEX(FCSTSDV!$D$2:$L$673,MATCH('07.11'!$D25,FCSTSDV!$C$2:$C$673,0),MATCH('07.11'!N$3,FCSTSDV!$D$1:$L$1,0))/'07.11'!$E25,1)</f>
        <v>#N/A</v>
      </c>
      <c r="O25" s="92" t="e">
        <f>+ROUND(INDEX(FCSTSDV!$D$2:$L$673,MATCH('07.11'!$D25,FCSTSDV!$C$2:$C$673,0),MATCH('07.11'!O$3,FCSTSDV!$D$1:$L$1,0))/'07.11'!$E25,1)</f>
        <v>#N/A</v>
      </c>
      <c r="P25" s="92" t="e">
        <f>+ROUND(INDEX(FCSTSDV!$D$2:$L$673,MATCH('07.11'!$D25,FCSTSDV!$C$2:$C$673,0),MATCH('07.11'!P$3,FCSTSDV!$D$1:$L$1,0))/'07.11'!$E25,1)</f>
        <v>#N/A</v>
      </c>
      <c r="Q25" s="92" t="e">
        <f>+ROUND(INDEX(FCSTSDV!$D$2:$L$673,MATCH('07.11'!$D25,FCSTSDV!$C$2:$C$673,0),MATCH('07.11'!Q$3,FCSTSDV!$D$1:$L$1,0))/'07.11'!$E25,1)</f>
        <v>#N/A</v>
      </c>
      <c r="R25" s="92" t="e">
        <f>+ROUND(INDEX(FCSTSDV!$D$2:$L$673,MATCH('07.11'!$D25,FCSTSDV!$C$2:$C$673,0),MATCH('07.11'!R$3,FCSTSDV!$D$1:$L$1,0))/'07.11'!$E25,1)</f>
        <v>#N/A</v>
      </c>
      <c r="S25" s="92" t="e">
        <f>+ROUND(INDEX(FCSTSDV!$D$2:$L$673,MATCH('07.11'!$D25,FCSTSDV!$C$2:$C$673,0),MATCH('07.11'!S$3,FCSTSDV!$D$1:$L$1,0))/'07.11'!$E25,1)</f>
        <v>#N/A</v>
      </c>
      <c r="T25" s="92" t="e">
        <f>+ROUND(INDEX(FCSTSDV!$D$2:$L$673,MATCH('07.11'!$D25,FCSTSDV!$C$2:$C$673,0),MATCH('07.11'!T$3,FCSTSDV!$D$1:$L$1,0))/'07.11'!$E25,1)</f>
        <v>#N/A</v>
      </c>
      <c r="U25" s="92" t="e">
        <f>+ROUND(INDEX(FCSTSDV!$D$2:$L$673,MATCH('07.11'!$D25,FCSTSDV!$C$2:$C$673,0),MATCH('07.11'!U$3,FCSTSDV!$D$1:$L$1,0))/'07.11'!$E25,1)</f>
        <v>#N/A</v>
      </c>
      <c r="V25" s="92" t="e">
        <f>+ROUND(INDEX(FCSTSDV!$D$2:$L$673,MATCH('07.11'!$D25,FCSTSDV!$C$2:$C$673,0),MATCH('07.11'!V$3,FCSTSDV!$D$1:$L$1,0))/'07.11'!$E25,1)</f>
        <v>#N/A</v>
      </c>
      <c r="W25" s="92" t="e">
        <f>+ROUND(INDEX(FCSTSDV!$D$2:$L$673,MATCH('07.11'!$D25,FCSTSDV!$C$2:$C$673,0),MATCH('07.11'!W$3,FCSTSDV!$D$1:$L$1,0))/'07.11'!$E25,1)</f>
        <v>#N/A</v>
      </c>
      <c r="X25" s="92" t="e">
        <f>+ROUND(INDEX(FCSTSDV!$D$2:$L$673,MATCH('07.11'!$D25,FCSTSDV!$C$2:$C$673,0),MATCH('07.11'!X$3,FCSTSDV!$D$1:$L$1,0))/'07.11'!$E25,1)</f>
        <v>#N/A</v>
      </c>
      <c r="Y25" s="92" t="e">
        <f>+ROUND(INDEX(FCSTSDV!$D$2:$L$673,MATCH('07.11'!$D25,FCSTSDV!$C$2:$C$673,0),MATCH('07.11'!Y$3,FCSTSDV!$D$1:$L$1,0))/'07.11'!$E25,1)</f>
        <v>#N/A</v>
      </c>
      <c r="Z25" s="92" t="e">
        <f>+ROUND(INDEX(FCSTSDV!$D$2:$L$673,MATCH('07.11'!$D25,FCSTSDV!$C$2:$C$673,0),MATCH('07.11'!Z$3,FCSTSDV!$D$1:$L$1,0))/'07.11'!$E25,1)</f>
        <v>#N/A</v>
      </c>
      <c r="AA25" s="92" t="e">
        <f>+ROUND(INDEX(FCSTSDV!$D$2:$L$673,MATCH('07.11'!$D25,FCSTSDV!$C$2:$C$673,0),MATCH('07.11'!AA$3,FCSTSDV!$D$1:$L$1,0))/'07.11'!$E25,1)</f>
        <v>#N/A</v>
      </c>
      <c r="AB25" s="92" t="e">
        <f>+ROUND(INDEX(FCSTSDV!$D$2:$L$673,MATCH('07.11'!$D25,FCSTSDV!$C$2:$C$673,0),MATCH('07.11'!AB$3,FCSTSDV!$D$1:$L$1,0))/'07.11'!$E25,1)</f>
        <v>#N/A</v>
      </c>
      <c r="AC25" s="92" t="e">
        <f>+ROUND(INDEX(FCSTSDV!$D$2:$L$673,MATCH('07.11'!$D25,FCSTSDV!$C$2:$C$673,0),MATCH('07.11'!AC$3,FCSTSDV!$D$1:$L$1,0))/'07.11'!$E25,1)</f>
        <v>#N/A</v>
      </c>
      <c r="AD25" s="92" t="e">
        <f>+ROUND(INDEX(FCSTSDV!$D$2:$L$673,MATCH('07.11'!$D25,FCSTSDV!$C$2:$C$673,0),MATCH('07.11'!AD$3,FCSTSDV!$D$1:$L$1,0))/'07.11'!$E25,1)</f>
        <v>#N/A</v>
      </c>
      <c r="AE25" s="92" t="e">
        <f>+ROUND(INDEX(FCSTSDV!$D$2:$L$673,MATCH('07.11'!$D25,FCSTSDV!$C$2:$C$673,0),MATCH('07.11'!AE$3,FCSTSDV!$D$1:$L$1,0))/'07.11'!$E25,1)</f>
        <v>#N/A</v>
      </c>
      <c r="AF25" s="92" t="e">
        <f>+ROUND(INDEX(FCSTSDV!$D$2:$L$673,MATCH('07.11'!$D25,FCSTSDV!$C$2:$C$673,0),MATCH('07.11'!AF$3,FCSTSDV!$D$1:$L$1,0))/'07.11'!$E25,1)</f>
        <v>#N/A</v>
      </c>
      <c r="AG25" s="92" t="e">
        <f>+ROUND(INDEX(FCSTSDV!$D$2:$L$673,MATCH('07.11'!$D25,FCSTSDV!$C$2:$C$673,0),MATCH('07.11'!AG$3,FCSTSDV!$D$1:$L$1,0))/'07.11'!$E25,1)</f>
        <v>#N/A</v>
      </c>
      <c r="AH25" s="92" t="e">
        <f>+ROUND(INDEX(FCSTSDV!$D$2:$L$673,MATCH('07.11'!$D25,FCSTSDV!$C$2:$C$673,0),MATCH('07.11'!AH$3,FCSTSDV!$D$1:$L$1,0))/'07.11'!$E25,1)</f>
        <v>#N/A</v>
      </c>
    </row>
    <row r="26" spans="1:34" ht="20.100000000000001" customHeight="1">
      <c r="A26" s="818"/>
      <c r="B26" s="794"/>
      <c r="C26" s="57"/>
      <c r="D26" s="46" t="s">
        <v>241</v>
      </c>
      <c r="E26" s="49">
        <v>100</v>
      </c>
      <c r="F26" s="838"/>
      <c r="G26" s="838"/>
      <c r="H26" s="832"/>
      <c r="I26" s="81">
        <f>+ROUND(IFERROR(VLOOKUP(D26,FCSTSDV!$C$2:$E$2983,26,0),0)/'07.11'!E26+0,0)</f>
        <v>0</v>
      </c>
      <c r="J26" s="92" t="e">
        <f>+ROUND(INDEX(FCSTSDV!$D$2:$L$673,MATCH('07.11'!$D26,FCSTSDV!$C$2:$C$673,0),MATCH('07.11'!J$3,FCSTSDV!$D$1:$L$1,0))/'07.11'!$E26,1)</f>
        <v>#N/A</v>
      </c>
      <c r="K26" s="92" t="e">
        <f>+ROUND(INDEX(FCSTSDV!$D$2:$L$673,MATCH('07.11'!$D26,FCSTSDV!$C$2:$C$673,0),MATCH('07.11'!K$3,FCSTSDV!$D$1:$L$1,0))/'07.11'!$E26,1)</f>
        <v>#N/A</v>
      </c>
      <c r="L26" s="92" t="e">
        <f>+ROUND(INDEX(FCSTSDV!$D$2:$L$673,MATCH('07.11'!$D26,FCSTSDV!$C$2:$C$673,0),MATCH('07.11'!L$3,FCSTSDV!$D$1:$L$1,0))/'07.11'!$E26,1)</f>
        <v>#N/A</v>
      </c>
      <c r="M26" s="92" t="e">
        <f>+ROUND(INDEX(FCSTSDV!$D$2:$L$673,MATCH('07.11'!$D26,FCSTSDV!$C$2:$C$673,0),MATCH('07.11'!M$3,FCSTSDV!$D$1:$L$1,0))/'07.11'!$E26,1)</f>
        <v>#N/A</v>
      </c>
      <c r="N26" s="92" t="e">
        <f>+ROUND(INDEX(FCSTSDV!$D$2:$L$673,MATCH('07.11'!$D26,FCSTSDV!$C$2:$C$673,0),MATCH('07.11'!N$3,FCSTSDV!$D$1:$L$1,0))/'07.11'!$E26,1)</f>
        <v>#N/A</v>
      </c>
      <c r="O26" s="92" t="e">
        <f>+ROUND(INDEX(FCSTSDV!$D$2:$L$673,MATCH('07.11'!$D26,FCSTSDV!$C$2:$C$673,0),MATCH('07.11'!O$3,FCSTSDV!$D$1:$L$1,0))/'07.11'!$E26,1)</f>
        <v>#N/A</v>
      </c>
      <c r="P26" s="92" t="e">
        <f>+ROUND(INDEX(FCSTSDV!$D$2:$L$673,MATCH('07.11'!$D26,FCSTSDV!$C$2:$C$673,0),MATCH('07.11'!P$3,FCSTSDV!$D$1:$L$1,0))/'07.11'!$E26,1)</f>
        <v>#N/A</v>
      </c>
      <c r="Q26" s="92" t="e">
        <f>+ROUND(INDEX(FCSTSDV!$D$2:$L$673,MATCH('07.11'!$D26,FCSTSDV!$C$2:$C$673,0),MATCH('07.11'!Q$3,FCSTSDV!$D$1:$L$1,0))/'07.11'!$E26,1)</f>
        <v>#N/A</v>
      </c>
      <c r="R26" s="92" t="e">
        <f>+ROUND(INDEX(FCSTSDV!$D$2:$L$673,MATCH('07.11'!$D26,FCSTSDV!$C$2:$C$673,0),MATCH('07.11'!R$3,FCSTSDV!$D$1:$L$1,0))/'07.11'!$E26,1)</f>
        <v>#N/A</v>
      </c>
      <c r="S26" s="92" t="e">
        <f>+ROUND(INDEX(FCSTSDV!$D$2:$L$673,MATCH('07.11'!$D26,FCSTSDV!$C$2:$C$673,0),MATCH('07.11'!S$3,FCSTSDV!$D$1:$L$1,0))/'07.11'!$E26,1)</f>
        <v>#N/A</v>
      </c>
      <c r="T26" s="92" t="e">
        <f>+ROUND(INDEX(FCSTSDV!$D$2:$L$673,MATCH('07.11'!$D26,FCSTSDV!$C$2:$C$673,0),MATCH('07.11'!T$3,FCSTSDV!$D$1:$L$1,0))/'07.11'!$E26,1)</f>
        <v>#N/A</v>
      </c>
      <c r="U26" s="92" t="e">
        <f>+ROUND(INDEX(FCSTSDV!$D$2:$L$673,MATCH('07.11'!$D26,FCSTSDV!$C$2:$C$673,0),MATCH('07.11'!U$3,FCSTSDV!$D$1:$L$1,0))/'07.11'!$E26,1)</f>
        <v>#N/A</v>
      </c>
      <c r="V26" s="92" t="e">
        <f>+ROUND(INDEX(FCSTSDV!$D$2:$L$673,MATCH('07.11'!$D26,FCSTSDV!$C$2:$C$673,0),MATCH('07.11'!V$3,FCSTSDV!$D$1:$L$1,0))/'07.11'!$E26,1)</f>
        <v>#N/A</v>
      </c>
      <c r="W26" s="92" t="e">
        <f>+ROUND(INDEX(FCSTSDV!$D$2:$L$673,MATCH('07.11'!$D26,FCSTSDV!$C$2:$C$673,0),MATCH('07.11'!W$3,FCSTSDV!$D$1:$L$1,0))/'07.11'!$E26,1)</f>
        <v>#N/A</v>
      </c>
      <c r="X26" s="92" t="e">
        <f>+ROUND(INDEX(FCSTSDV!$D$2:$L$673,MATCH('07.11'!$D26,FCSTSDV!$C$2:$C$673,0),MATCH('07.11'!X$3,FCSTSDV!$D$1:$L$1,0))/'07.11'!$E26,1)</f>
        <v>#N/A</v>
      </c>
      <c r="Y26" s="92" t="e">
        <f>+ROUND(INDEX(FCSTSDV!$D$2:$L$673,MATCH('07.11'!$D26,FCSTSDV!$C$2:$C$673,0),MATCH('07.11'!Y$3,FCSTSDV!$D$1:$L$1,0))/'07.11'!$E26,1)</f>
        <v>#N/A</v>
      </c>
      <c r="Z26" s="92" t="e">
        <f>+ROUND(INDEX(FCSTSDV!$D$2:$L$673,MATCH('07.11'!$D26,FCSTSDV!$C$2:$C$673,0),MATCH('07.11'!Z$3,FCSTSDV!$D$1:$L$1,0))/'07.11'!$E26,1)</f>
        <v>#N/A</v>
      </c>
      <c r="AA26" s="92" t="e">
        <f>+ROUND(INDEX(FCSTSDV!$D$2:$L$673,MATCH('07.11'!$D26,FCSTSDV!$C$2:$C$673,0),MATCH('07.11'!AA$3,FCSTSDV!$D$1:$L$1,0))/'07.11'!$E26,1)</f>
        <v>#N/A</v>
      </c>
      <c r="AB26" s="92" t="e">
        <f>+ROUND(INDEX(FCSTSDV!$D$2:$L$673,MATCH('07.11'!$D26,FCSTSDV!$C$2:$C$673,0),MATCH('07.11'!AB$3,FCSTSDV!$D$1:$L$1,0))/'07.11'!$E26,1)</f>
        <v>#N/A</v>
      </c>
      <c r="AC26" s="92" t="e">
        <f>+ROUND(INDEX(FCSTSDV!$D$2:$L$673,MATCH('07.11'!$D26,FCSTSDV!$C$2:$C$673,0),MATCH('07.11'!AC$3,FCSTSDV!$D$1:$L$1,0))/'07.11'!$E26,1)</f>
        <v>#N/A</v>
      </c>
      <c r="AD26" s="92" t="e">
        <f>+ROUND(INDEX(FCSTSDV!$D$2:$L$673,MATCH('07.11'!$D26,FCSTSDV!$C$2:$C$673,0),MATCH('07.11'!AD$3,FCSTSDV!$D$1:$L$1,0))/'07.11'!$E26,1)</f>
        <v>#N/A</v>
      </c>
      <c r="AE26" s="92" t="e">
        <f>+ROUND(INDEX(FCSTSDV!$D$2:$L$673,MATCH('07.11'!$D26,FCSTSDV!$C$2:$C$673,0),MATCH('07.11'!AE$3,FCSTSDV!$D$1:$L$1,0))/'07.11'!$E26,1)</f>
        <v>#N/A</v>
      </c>
      <c r="AF26" s="92" t="e">
        <f>+ROUND(INDEX(FCSTSDV!$D$2:$L$673,MATCH('07.11'!$D26,FCSTSDV!$C$2:$C$673,0),MATCH('07.11'!AF$3,FCSTSDV!$D$1:$L$1,0))/'07.11'!$E26,1)</f>
        <v>#N/A</v>
      </c>
      <c r="AG26" s="92" t="e">
        <f>+ROUND(INDEX(FCSTSDV!$D$2:$L$673,MATCH('07.11'!$D26,FCSTSDV!$C$2:$C$673,0),MATCH('07.11'!AG$3,FCSTSDV!$D$1:$L$1,0))/'07.11'!$E26,1)</f>
        <v>#N/A</v>
      </c>
      <c r="AH26" s="92" t="e">
        <f>+ROUND(INDEX(FCSTSDV!$D$2:$L$673,MATCH('07.11'!$D26,FCSTSDV!$C$2:$C$673,0),MATCH('07.11'!AH$3,FCSTSDV!$D$1:$L$1,0))/'07.11'!$E26,1)</f>
        <v>#N/A</v>
      </c>
    </row>
    <row r="27" spans="1:34" ht="20.100000000000001" customHeight="1">
      <c r="A27" s="818"/>
      <c r="B27" s="794"/>
      <c r="C27" s="57"/>
      <c r="D27" s="46" t="s">
        <v>242</v>
      </c>
      <c r="E27" s="49">
        <v>100</v>
      </c>
      <c r="F27" s="838"/>
      <c r="G27" s="838"/>
      <c r="H27" s="832"/>
      <c r="I27" s="81">
        <f>+ROUND(IFERROR(VLOOKUP(D27,FCSTSDV!$C$2:$E$2983,26,0),0)/'07.11'!E27+0,0)</f>
        <v>0</v>
      </c>
      <c r="J27" s="92" t="e">
        <f>+ROUND(INDEX(FCSTSDV!$D$2:$L$673,MATCH('07.11'!$D27,FCSTSDV!$C$2:$C$673,0),MATCH('07.11'!J$3,FCSTSDV!$D$1:$L$1,0))/'07.11'!$E27,1)</f>
        <v>#N/A</v>
      </c>
      <c r="K27" s="92" t="e">
        <f>+ROUND(INDEX(FCSTSDV!$D$2:$L$673,MATCH('07.11'!$D27,FCSTSDV!$C$2:$C$673,0),MATCH('07.11'!K$3,FCSTSDV!$D$1:$L$1,0))/'07.11'!$E27,1)</f>
        <v>#N/A</v>
      </c>
      <c r="L27" s="92" t="e">
        <f>+ROUND(INDEX(FCSTSDV!$D$2:$L$673,MATCH('07.11'!$D27,FCSTSDV!$C$2:$C$673,0),MATCH('07.11'!L$3,FCSTSDV!$D$1:$L$1,0))/'07.11'!$E27,1)</f>
        <v>#N/A</v>
      </c>
      <c r="M27" s="92" t="e">
        <f>+ROUND(INDEX(FCSTSDV!$D$2:$L$673,MATCH('07.11'!$D27,FCSTSDV!$C$2:$C$673,0),MATCH('07.11'!M$3,FCSTSDV!$D$1:$L$1,0))/'07.11'!$E27,1)</f>
        <v>#N/A</v>
      </c>
      <c r="N27" s="92" t="e">
        <f>+ROUND(INDEX(FCSTSDV!$D$2:$L$673,MATCH('07.11'!$D27,FCSTSDV!$C$2:$C$673,0),MATCH('07.11'!N$3,FCSTSDV!$D$1:$L$1,0))/'07.11'!$E27,1)</f>
        <v>#N/A</v>
      </c>
      <c r="O27" s="92" t="e">
        <f>+ROUND(INDEX(FCSTSDV!$D$2:$L$673,MATCH('07.11'!$D27,FCSTSDV!$C$2:$C$673,0),MATCH('07.11'!O$3,FCSTSDV!$D$1:$L$1,0))/'07.11'!$E27,1)</f>
        <v>#N/A</v>
      </c>
      <c r="P27" s="92" t="e">
        <f>+ROUND(INDEX(FCSTSDV!$D$2:$L$673,MATCH('07.11'!$D27,FCSTSDV!$C$2:$C$673,0),MATCH('07.11'!P$3,FCSTSDV!$D$1:$L$1,0))/'07.11'!$E27,1)</f>
        <v>#N/A</v>
      </c>
      <c r="Q27" s="92" t="e">
        <f>+ROUND(INDEX(FCSTSDV!$D$2:$L$673,MATCH('07.11'!$D27,FCSTSDV!$C$2:$C$673,0),MATCH('07.11'!Q$3,FCSTSDV!$D$1:$L$1,0))/'07.11'!$E27,1)</f>
        <v>#N/A</v>
      </c>
      <c r="R27" s="92" t="e">
        <f>+ROUND(INDEX(FCSTSDV!$D$2:$L$673,MATCH('07.11'!$D27,FCSTSDV!$C$2:$C$673,0),MATCH('07.11'!R$3,FCSTSDV!$D$1:$L$1,0))/'07.11'!$E27,1)</f>
        <v>#N/A</v>
      </c>
      <c r="S27" s="92" t="e">
        <f>+ROUND(INDEX(FCSTSDV!$D$2:$L$673,MATCH('07.11'!$D27,FCSTSDV!$C$2:$C$673,0),MATCH('07.11'!S$3,FCSTSDV!$D$1:$L$1,0))/'07.11'!$E27,1)</f>
        <v>#N/A</v>
      </c>
      <c r="T27" s="92" t="e">
        <f>+ROUND(INDEX(FCSTSDV!$D$2:$L$673,MATCH('07.11'!$D27,FCSTSDV!$C$2:$C$673,0),MATCH('07.11'!T$3,FCSTSDV!$D$1:$L$1,0))/'07.11'!$E27,1)</f>
        <v>#N/A</v>
      </c>
      <c r="U27" s="92" t="e">
        <f>+ROUND(INDEX(FCSTSDV!$D$2:$L$673,MATCH('07.11'!$D27,FCSTSDV!$C$2:$C$673,0),MATCH('07.11'!U$3,FCSTSDV!$D$1:$L$1,0))/'07.11'!$E27,1)</f>
        <v>#N/A</v>
      </c>
      <c r="V27" s="92" t="e">
        <f>+ROUND(INDEX(FCSTSDV!$D$2:$L$673,MATCH('07.11'!$D27,FCSTSDV!$C$2:$C$673,0),MATCH('07.11'!V$3,FCSTSDV!$D$1:$L$1,0))/'07.11'!$E27,1)</f>
        <v>#N/A</v>
      </c>
      <c r="W27" s="92" t="e">
        <f>+ROUND(INDEX(FCSTSDV!$D$2:$L$673,MATCH('07.11'!$D27,FCSTSDV!$C$2:$C$673,0),MATCH('07.11'!W$3,FCSTSDV!$D$1:$L$1,0))/'07.11'!$E27,1)</f>
        <v>#N/A</v>
      </c>
      <c r="X27" s="92" t="e">
        <f>+ROUND(INDEX(FCSTSDV!$D$2:$L$673,MATCH('07.11'!$D27,FCSTSDV!$C$2:$C$673,0),MATCH('07.11'!X$3,FCSTSDV!$D$1:$L$1,0))/'07.11'!$E27,1)</f>
        <v>#N/A</v>
      </c>
      <c r="Y27" s="92" t="e">
        <f>+ROUND(INDEX(FCSTSDV!$D$2:$L$673,MATCH('07.11'!$D27,FCSTSDV!$C$2:$C$673,0),MATCH('07.11'!Y$3,FCSTSDV!$D$1:$L$1,0))/'07.11'!$E27,1)</f>
        <v>#N/A</v>
      </c>
      <c r="Z27" s="92" t="e">
        <f>+ROUND(INDEX(FCSTSDV!$D$2:$L$673,MATCH('07.11'!$D27,FCSTSDV!$C$2:$C$673,0),MATCH('07.11'!Z$3,FCSTSDV!$D$1:$L$1,0))/'07.11'!$E27,1)</f>
        <v>#N/A</v>
      </c>
      <c r="AA27" s="92" t="e">
        <f>+ROUND(INDEX(FCSTSDV!$D$2:$L$673,MATCH('07.11'!$D27,FCSTSDV!$C$2:$C$673,0),MATCH('07.11'!AA$3,FCSTSDV!$D$1:$L$1,0))/'07.11'!$E27,1)</f>
        <v>#N/A</v>
      </c>
      <c r="AB27" s="92" t="e">
        <f>+ROUND(INDEX(FCSTSDV!$D$2:$L$673,MATCH('07.11'!$D27,FCSTSDV!$C$2:$C$673,0),MATCH('07.11'!AB$3,FCSTSDV!$D$1:$L$1,0))/'07.11'!$E27,1)</f>
        <v>#N/A</v>
      </c>
      <c r="AC27" s="92" t="e">
        <f>+ROUND(INDEX(FCSTSDV!$D$2:$L$673,MATCH('07.11'!$D27,FCSTSDV!$C$2:$C$673,0),MATCH('07.11'!AC$3,FCSTSDV!$D$1:$L$1,0))/'07.11'!$E27,1)</f>
        <v>#N/A</v>
      </c>
      <c r="AD27" s="92" t="e">
        <f>+ROUND(INDEX(FCSTSDV!$D$2:$L$673,MATCH('07.11'!$D27,FCSTSDV!$C$2:$C$673,0),MATCH('07.11'!AD$3,FCSTSDV!$D$1:$L$1,0))/'07.11'!$E27,1)</f>
        <v>#N/A</v>
      </c>
      <c r="AE27" s="92" t="e">
        <f>+ROUND(INDEX(FCSTSDV!$D$2:$L$673,MATCH('07.11'!$D27,FCSTSDV!$C$2:$C$673,0),MATCH('07.11'!AE$3,FCSTSDV!$D$1:$L$1,0))/'07.11'!$E27,1)</f>
        <v>#N/A</v>
      </c>
      <c r="AF27" s="92" t="e">
        <f>+ROUND(INDEX(FCSTSDV!$D$2:$L$673,MATCH('07.11'!$D27,FCSTSDV!$C$2:$C$673,0),MATCH('07.11'!AF$3,FCSTSDV!$D$1:$L$1,0))/'07.11'!$E27,1)</f>
        <v>#N/A</v>
      </c>
      <c r="AG27" s="92" t="e">
        <f>+ROUND(INDEX(FCSTSDV!$D$2:$L$673,MATCH('07.11'!$D27,FCSTSDV!$C$2:$C$673,0),MATCH('07.11'!AG$3,FCSTSDV!$D$1:$L$1,0))/'07.11'!$E27,1)</f>
        <v>#N/A</v>
      </c>
      <c r="AH27" s="92" t="e">
        <f>+ROUND(INDEX(FCSTSDV!$D$2:$L$673,MATCH('07.11'!$D27,FCSTSDV!$C$2:$C$673,0),MATCH('07.11'!AH$3,FCSTSDV!$D$1:$L$1,0))/'07.11'!$E27,1)</f>
        <v>#N/A</v>
      </c>
    </row>
    <row r="28" spans="1:34" ht="20.100000000000001" customHeight="1">
      <c r="A28" s="818"/>
      <c r="B28" s="794"/>
      <c r="C28" s="57"/>
      <c r="D28" s="46" t="s">
        <v>53</v>
      </c>
      <c r="E28" s="49">
        <v>500</v>
      </c>
      <c r="F28" s="838"/>
      <c r="G28" s="838"/>
      <c r="H28" s="832"/>
      <c r="I28" s="81">
        <f>+ROUND(IFERROR(VLOOKUP(D28,FCSTSDV!$C$2:$E$2983,26,0),0)/'07.11'!E28+0,0)</f>
        <v>0</v>
      </c>
      <c r="J28" s="92" t="e">
        <f>+ROUND(INDEX(FCSTSDV!$D$2:$L$673,MATCH('07.11'!$D28,FCSTSDV!$C$2:$C$673,0),MATCH('07.11'!J$3,FCSTSDV!$D$1:$L$1,0))/'07.11'!$E28,1)</f>
        <v>#N/A</v>
      </c>
      <c r="K28" s="92" t="e">
        <f>+ROUND(INDEX(FCSTSDV!$D$2:$L$673,MATCH('07.11'!$D28,FCSTSDV!$C$2:$C$673,0),MATCH('07.11'!K$3,FCSTSDV!$D$1:$L$1,0))/'07.11'!$E28,1)</f>
        <v>#N/A</v>
      </c>
      <c r="L28" s="92" t="e">
        <f>+ROUND(INDEX(FCSTSDV!$D$2:$L$673,MATCH('07.11'!$D28,FCSTSDV!$C$2:$C$673,0),MATCH('07.11'!L$3,FCSTSDV!$D$1:$L$1,0))/'07.11'!$E28,1)</f>
        <v>#N/A</v>
      </c>
      <c r="M28" s="92" t="e">
        <f>+ROUND(INDEX(FCSTSDV!$D$2:$L$673,MATCH('07.11'!$D28,FCSTSDV!$C$2:$C$673,0),MATCH('07.11'!M$3,FCSTSDV!$D$1:$L$1,0))/'07.11'!$E28,1)</f>
        <v>#N/A</v>
      </c>
      <c r="N28" s="92" t="e">
        <f>+ROUND(INDEX(FCSTSDV!$D$2:$L$673,MATCH('07.11'!$D28,FCSTSDV!$C$2:$C$673,0),MATCH('07.11'!N$3,FCSTSDV!$D$1:$L$1,0))/'07.11'!$E28,1)</f>
        <v>#N/A</v>
      </c>
      <c r="O28" s="92" t="e">
        <f>+ROUND(INDEX(FCSTSDV!$D$2:$L$673,MATCH('07.11'!$D28,FCSTSDV!$C$2:$C$673,0),MATCH('07.11'!O$3,FCSTSDV!$D$1:$L$1,0))/'07.11'!$E28,1)</f>
        <v>#N/A</v>
      </c>
      <c r="P28" s="92" t="e">
        <f>+ROUND(INDEX(FCSTSDV!$D$2:$L$673,MATCH('07.11'!$D28,FCSTSDV!$C$2:$C$673,0),MATCH('07.11'!P$3,FCSTSDV!$D$1:$L$1,0))/'07.11'!$E28,1)</f>
        <v>#N/A</v>
      </c>
      <c r="Q28" s="92" t="e">
        <f>+ROUND(INDEX(FCSTSDV!$D$2:$L$673,MATCH('07.11'!$D28,FCSTSDV!$C$2:$C$673,0),MATCH('07.11'!Q$3,FCSTSDV!$D$1:$L$1,0))/'07.11'!$E28,1)</f>
        <v>#N/A</v>
      </c>
      <c r="R28" s="92" t="e">
        <f>+ROUND(INDEX(FCSTSDV!$D$2:$L$673,MATCH('07.11'!$D28,FCSTSDV!$C$2:$C$673,0),MATCH('07.11'!R$3,FCSTSDV!$D$1:$L$1,0))/'07.11'!$E28,1)</f>
        <v>#N/A</v>
      </c>
      <c r="S28" s="92" t="e">
        <f>+ROUND(INDEX(FCSTSDV!$D$2:$L$673,MATCH('07.11'!$D28,FCSTSDV!$C$2:$C$673,0),MATCH('07.11'!S$3,FCSTSDV!$D$1:$L$1,0))/'07.11'!$E28,1)</f>
        <v>#N/A</v>
      </c>
      <c r="T28" s="92" t="e">
        <f>+ROUND(INDEX(FCSTSDV!$D$2:$L$673,MATCH('07.11'!$D28,FCSTSDV!$C$2:$C$673,0),MATCH('07.11'!T$3,FCSTSDV!$D$1:$L$1,0))/'07.11'!$E28,1)</f>
        <v>#N/A</v>
      </c>
      <c r="U28" s="92" t="e">
        <f>+ROUND(INDEX(FCSTSDV!$D$2:$L$673,MATCH('07.11'!$D28,FCSTSDV!$C$2:$C$673,0),MATCH('07.11'!U$3,FCSTSDV!$D$1:$L$1,0))/'07.11'!$E28,1)</f>
        <v>#N/A</v>
      </c>
      <c r="V28" s="92" t="e">
        <f>+ROUND(INDEX(FCSTSDV!$D$2:$L$673,MATCH('07.11'!$D28,FCSTSDV!$C$2:$C$673,0),MATCH('07.11'!V$3,FCSTSDV!$D$1:$L$1,0))/'07.11'!$E28,1)</f>
        <v>#N/A</v>
      </c>
      <c r="W28" s="92" t="e">
        <f>+ROUND(INDEX(FCSTSDV!$D$2:$L$673,MATCH('07.11'!$D28,FCSTSDV!$C$2:$C$673,0),MATCH('07.11'!W$3,FCSTSDV!$D$1:$L$1,0))/'07.11'!$E28,1)</f>
        <v>#N/A</v>
      </c>
      <c r="X28" s="92" t="e">
        <f>+ROUND(INDEX(FCSTSDV!$D$2:$L$673,MATCH('07.11'!$D28,FCSTSDV!$C$2:$C$673,0),MATCH('07.11'!X$3,FCSTSDV!$D$1:$L$1,0))/'07.11'!$E28,1)</f>
        <v>#N/A</v>
      </c>
      <c r="Y28" s="92" t="e">
        <f>+ROUND(INDEX(FCSTSDV!$D$2:$L$673,MATCH('07.11'!$D28,FCSTSDV!$C$2:$C$673,0),MATCH('07.11'!Y$3,FCSTSDV!$D$1:$L$1,0))/'07.11'!$E28,1)</f>
        <v>#N/A</v>
      </c>
      <c r="Z28" s="92" t="e">
        <f>+ROUND(INDEX(FCSTSDV!$D$2:$L$673,MATCH('07.11'!$D28,FCSTSDV!$C$2:$C$673,0),MATCH('07.11'!Z$3,FCSTSDV!$D$1:$L$1,0))/'07.11'!$E28,1)</f>
        <v>#N/A</v>
      </c>
      <c r="AA28" s="92" t="e">
        <f>+ROUND(INDEX(FCSTSDV!$D$2:$L$673,MATCH('07.11'!$D28,FCSTSDV!$C$2:$C$673,0),MATCH('07.11'!AA$3,FCSTSDV!$D$1:$L$1,0))/'07.11'!$E28,1)</f>
        <v>#N/A</v>
      </c>
      <c r="AB28" s="92" t="e">
        <f>+ROUND(INDEX(FCSTSDV!$D$2:$L$673,MATCH('07.11'!$D28,FCSTSDV!$C$2:$C$673,0),MATCH('07.11'!AB$3,FCSTSDV!$D$1:$L$1,0))/'07.11'!$E28,1)</f>
        <v>#N/A</v>
      </c>
      <c r="AC28" s="92" t="e">
        <f>+ROUND(INDEX(FCSTSDV!$D$2:$L$673,MATCH('07.11'!$D28,FCSTSDV!$C$2:$C$673,0),MATCH('07.11'!AC$3,FCSTSDV!$D$1:$L$1,0))/'07.11'!$E28,1)</f>
        <v>#N/A</v>
      </c>
      <c r="AD28" s="92" t="e">
        <f>+ROUND(INDEX(FCSTSDV!$D$2:$L$673,MATCH('07.11'!$D28,FCSTSDV!$C$2:$C$673,0),MATCH('07.11'!AD$3,FCSTSDV!$D$1:$L$1,0))/'07.11'!$E28,1)</f>
        <v>#N/A</v>
      </c>
      <c r="AE28" s="92" t="e">
        <f>+ROUND(INDEX(FCSTSDV!$D$2:$L$673,MATCH('07.11'!$D28,FCSTSDV!$C$2:$C$673,0),MATCH('07.11'!AE$3,FCSTSDV!$D$1:$L$1,0))/'07.11'!$E28,1)</f>
        <v>#N/A</v>
      </c>
      <c r="AF28" s="92" t="e">
        <f>+ROUND(INDEX(FCSTSDV!$D$2:$L$673,MATCH('07.11'!$D28,FCSTSDV!$C$2:$C$673,0),MATCH('07.11'!AF$3,FCSTSDV!$D$1:$L$1,0))/'07.11'!$E28,1)</f>
        <v>#N/A</v>
      </c>
      <c r="AG28" s="92" t="e">
        <f>+ROUND(INDEX(FCSTSDV!$D$2:$L$673,MATCH('07.11'!$D28,FCSTSDV!$C$2:$C$673,0),MATCH('07.11'!AG$3,FCSTSDV!$D$1:$L$1,0))/'07.11'!$E28,1)</f>
        <v>#N/A</v>
      </c>
      <c r="AH28" s="92" t="e">
        <f>+ROUND(INDEX(FCSTSDV!$D$2:$L$673,MATCH('07.11'!$D28,FCSTSDV!$C$2:$C$673,0),MATCH('07.11'!AH$3,FCSTSDV!$D$1:$L$1,0))/'07.11'!$E28,1)</f>
        <v>#N/A</v>
      </c>
    </row>
    <row r="29" spans="1:34" ht="20.100000000000001" customHeight="1">
      <c r="A29" s="818"/>
      <c r="B29" s="794"/>
      <c r="C29" s="57"/>
      <c r="D29" s="46" t="s">
        <v>54</v>
      </c>
      <c r="E29" s="49">
        <v>500</v>
      </c>
      <c r="F29" s="838"/>
      <c r="G29" s="838"/>
      <c r="H29" s="832"/>
      <c r="I29" s="81">
        <f>+ROUND(IFERROR(VLOOKUP(D29,FCSTSDV!$C$2:$E$2983,26,0),0)/'07.11'!E29+0,0)</f>
        <v>0</v>
      </c>
      <c r="J29" s="92" t="e">
        <f>+ROUND(INDEX(FCSTSDV!$D$2:$L$673,MATCH('07.11'!$D29,FCSTSDV!$C$2:$C$673,0),MATCH('07.11'!J$3,FCSTSDV!$D$1:$L$1,0))/'07.11'!$E29,1)</f>
        <v>#N/A</v>
      </c>
      <c r="K29" s="92" t="e">
        <f>+ROUND(INDEX(FCSTSDV!$D$2:$L$673,MATCH('07.11'!$D29,FCSTSDV!$C$2:$C$673,0),MATCH('07.11'!K$3,FCSTSDV!$D$1:$L$1,0))/'07.11'!$E29,1)</f>
        <v>#N/A</v>
      </c>
      <c r="L29" s="92" t="e">
        <f>+ROUND(INDEX(FCSTSDV!$D$2:$L$673,MATCH('07.11'!$D29,FCSTSDV!$C$2:$C$673,0),MATCH('07.11'!L$3,FCSTSDV!$D$1:$L$1,0))/'07.11'!$E29,1)</f>
        <v>#N/A</v>
      </c>
      <c r="M29" s="92" t="e">
        <f>+ROUND(INDEX(FCSTSDV!$D$2:$L$673,MATCH('07.11'!$D29,FCSTSDV!$C$2:$C$673,0),MATCH('07.11'!M$3,FCSTSDV!$D$1:$L$1,0))/'07.11'!$E29,1)</f>
        <v>#N/A</v>
      </c>
      <c r="N29" s="92" t="e">
        <f>+ROUND(INDEX(FCSTSDV!$D$2:$L$673,MATCH('07.11'!$D29,FCSTSDV!$C$2:$C$673,0),MATCH('07.11'!N$3,FCSTSDV!$D$1:$L$1,0))/'07.11'!$E29,1)</f>
        <v>#N/A</v>
      </c>
      <c r="O29" s="92" t="e">
        <f>+ROUND(INDEX(FCSTSDV!$D$2:$L$673,MATCH('07.11'!$D29,FCSTSDV!$C$2:$C$673,0),MATCH('07.11'!O$3,FCSTSDV!$D$1:$L$1,0))/'07.11'!$E29,1)</f>
        <v>#N/A</v>
      </c>
      <c r="P29" s="92" t="e">
        <f>+ROUND(INDEX(FCSTSDV!$D$2:$L$673,MATCH('07.11'!$D29,FCSTSDV!$C$2:$C$673,0),MATCH('07.11'!P$3,FCSTSDV!$D$1:$L$1,0))/'07.11'!$E29,1)</f>
        <v>#N/A</v>
      </c>
      <c r="Q29" s="92" t="e">
        <f>+ROUND(INDEX(FCSTSDV!$D$2:$L$673,MATCH('07.11'!$D29,FCSTSDV!$C$2:$C$673,0),MATCH('07.11'!Q$3,FCSTSDV!$D$1:$L$1,0))/'07.11'!$E29,1)</f>
        <v>#N/A</v>
      </c>
      <c r="R29" s="92" t="e">
        <f>+ROUND(INDEX(FCSTSDV!$D$2:$L$673,MATCH('07.11'!$D29,FCSTSDV!$C$2:$C$673,0),MATCH('07.11'!R$3,FCSTSDV!$D$1:$L$1,0))/'07.11'!$E29,1)</f>
        <v>#N/A</v>
      </c>
      <c r="S29" s="92" t="e">
        <f>+ROUND(INDEX(FCSTSDV!$D$2:$L$673,MATCH('07.11'!$D29,FCSTSDV!$C$2:$C$673,0),MATCH('07.11'!S$3,FCSTSDV!$D$1:$L$1,0))/'07.11'!$E29,1)</f>
        <v>#N/A</v>
      </c>
      <c r="T29" s="92" t="e">
        <f>+ROUND(INDEX(FCSTSDV!$D$2:$L$673,MATCH('07.11'!$D29,FCSTSDV!$C$2:$C$673,0),MATCH('07.11'!T$3,FCSTSDV!$D$1:$L$1,0))/'07.11'!$E29,1)</f>
        <v>#N/A</v>
      </c>
      <c r="U29" s="92" t="e">
        <f>+ROUND(INDEX(FCSTSDV!$D$2:$L$673,MATCH('07.11'!$D29,FCSTSDV!$C$2:$C$673,0),MATCH('07.11'!U$3,FCSTSDV!$D$1:$L$1,0))/'07.11'!$E29,1)</f>
        <v>#N/A</v>
      </c>
      <c r="V29" s="92" t="e">
        <f>+ROUND(INDEX(FCSTSDV!$D$2:$L$673,MATCH('07.11'!$D29,FCSTSDV!$C$2:$C$673,0),MATCH('07.11'!V$3,FCSTSDV!$D$1:$L$1,0))/'07.11'!$E29,1)</f>
        <v>#N/A</v>
      </c>
      <c r="W29" s="92" t="e">
        <f>+ROUND(INDEX(FCSTSDV!$D$2:$L$673,MATCH('07.11'!$D29,FCSTSDV!$C$2:$C$673,0),MATCH('07.11'!W$3,FCSTSDV!$D$1:$L$1,0))/'07.11'!$E29,1)</f>
        <v>#N/A</v>
      </c>
      <c r="X29" s="92" t="e">
        <f>+ROUND(INDEX(FCSTSDV!$D$2:$L$673,MATCH('07.11'!$D29,FCSTSDV!$C$2:$C$673,0),MATCH('07.11'!X$3,FCSTSDV!$D$1:$L$1,0))/'07.11'!$E29,1)</f>
        <v>#N/A</v>
      </c>
      <c r="Y29" s="92" t="e">
        <f>+ROUND(INDEX(FCSTSDV!$D$2:$L$673,MATCH('07.11'!$D29,FCSTSDV!$C$2:$C$673,0),MATCH('07.11'!Y$3,FCSTSDV!$D$1:$L$1,0))/'07.11'!$E29,1)</f>
        <v>#N/A</v>
      </c>
      <c r="Z29" s="92" t="e">
        <f>+ROUND(INDEX(FCSTSDV!$D$2:$L$673,MATCH('07.11'!$D29,FCSTSDV!$C$2:$C$673,0),MATCH('07.11'!Z$3,FCSTSDV!$D$1:$L$1,0))/'07.11'!$E29,1)</f>
        <v>#N/A</v>
      </c>
      <c r="AA29" s="92" t="e">
        <f>+ROUND(INDEX(FCSTSDV!$D$2:$L$673,MATCH('07.11'!$D29,FCSTSDV!$C$2:$C$673,0),MATCH('07.11'!AA$3,FCSTSDV!$D$1:$L$1,0))/'07.11'!$E29,1)</f>
        <v>#N/A</v>
      </c>
      <c r="AB29" s="92" t="e">
        <f>+ROUND(INDEX(FCSTSDV!$D$2:$L$673,MATCH('07.11'!$D29,FCSTSDV!$C$2:$C$673,0),MATCH('07.11'!AB$3,FCSTSDV!$D$1:$L$1,0))/'07.11'!$E29,1)</f>
        <v>#N/A</v>
      </c>
      <c r="AC29" s="92" t="e">
        <f>+ROUND(INDEX(FCSTSDV!$D$2:$L$673,MATCH('07.11'!$D29,FCSTSDV!$C$2:$C$673,0),MATCH('07.11'!AC$3,FCSTSDV!$D$1:$L$1,0))/'07.11'!$E29,1)</f>
        <v>#N/A</v>
      </c>
      <c r="AD29" s="92" t="e">
        <f>+ROUND(INDEX(FCSTSDV!$D$2:$L$673,MATCH('07.11'!$D29,FCSTSDV!$C$2:$C$673,0),MATCH('07.11'!AD$3,FCSTSDV!$D$1:$L$1,0))/'07.11'!$E29,1)</f>
        <v>#N/A</v>
      </c>
      <c r="AE29" s="92" t="e">
        <f>+ROUND(INDEX(FCSTSDV!$D$2:$L$673,MATCH('07.11'!$D29,FCSTSDV!$C$2:$C$673,0),MATCH('07.11'!AE$3,FCSTSDV!$D$1:$L$1,0))/'07.11'!$E29,1)</f>
        <v>#N/A</v>
      </c>
      <c r="AF29" s="92" t="e">
        <f>+ROUND(INDEX(FCSTSDV!$D$2:$L$673,MATCH('07.11'!$D29,FCSTSDV!$C$2:$C$673,0),MATCH('07.11'!AF$3,FCSTSDV!$D$1:$L$1,0))/'07.11'!$E29,1)</f>
        <v>#N/A</v>
      </c>
      <c r="AG29" s="92" t="e">
        <f>+ROUND(INDEX(FCSTSDV!$D$2:$L$673,MATCH('07.11'!$D29,FCSTSDV!$C$2:$C$673,0),MATCH('07.11'!AG$3,FCSTSDV!$D$1:$L$1,0))/'07.11'!$E29,1)</f>
        <v>#N/A</v>
      </c>
      <c r="AH29" s="92" t="e">
        <f>+ROUND(INDEX(FCSTSDV!$D$2:$L$673,MATCH('07.11'!$D29,FCSTSDV!$C$2:$C$673,0),MATCH('07.11'!AH$3,FCSTSDV!$D$1:$L$1,0))/'07.11'!$E29,1)</f>
        <v>#N/A</v>
      </c>
    </row>
    <row r="30" spans="1:34" ht="20.100000000000001" customHeight="1">
      <c r="A30" s="818"/>
      <c r="B30" s="794"/>
      <c r="C30" s="57"/>
      <c r="D30" s="46" t="s">
        <v>55</v>
      </c>
      <c r="E30" s="49">
        <v>500</v>
      </c>
      <c r="F30" s="838"/>
      <c r="G30" s="838"/>
      <c r="H30" s="832"/>
      <c r="I30" s="81">
        <f>+ROUND(IFERROR(VLOOKUP(D30,FCSTSDV!$C$2:$E$2983,26,0),0)/'07.11'!E30+0,0)</f>
        <v>0</v>
      </c>
      <c r="J30" s="92" t="e">
        <f>+ROUND(INDEX(FCSTSDV!$D$2:$L$673,MATCH('07.11'!$D30,FCSTSDV!$C$2:$C$673,0),MATCH('07.11'!J$3,FCSTSDV!$D$1:$L$1,0))/'07.11'!$E30,1)</f>
        <v>#N/A</v>
      </c>
      <c r="K30" s="92" t="e">
        <f>+ROUND(INDEX(FCSTSDV!$D$2:$L$673,MATCH('07.11'!$D30,FCSTSDV!$C$2:$C$673,0),MATCH('07.11'!K$3,FCSTSDV!$D$1:$L$1,0))/'07.11'!$E30,1)</f>
        <v>#N/A</v>
      </c>
      <c r="L30" s="92" t="e">
        <f>+ROUND(INDEX(FCSTSDV!$D$2:$L$673,MATCH('07.11'!$D30,FCSTSDV!$C$2:$C$673,0),MATCH('07.11'!L$3,FCSTSDV!$D$1:$L$1,0))/'07.11'!$E30,1)</f>
        <v>#N/A</v>
      </c>
      <c r="M30" s="92" t="e">
        <f>+ROUND(INDEX(FCSTSDV!$D$2:$L$673,MATCH('07.11'!$D30,FCSTSDV!$C$2:$C$673,0),MATCH('07.11'!M$3,FCSTSDV!$D$1:$L$1,0))/'07.11'!$E30,1)</f>
        <v>#N/A</v>
      </c>
      <c r="N30" s="92" t="e">
        <f>+ROUND(INDEX(FCSTSDV!$D$2:$L$673,MATCH('07.11'!$D30,FCSTSDV!$C$2:$C$673,0),MATCH('07.11'!N$3,FCSTSDV!$D$1:$L$1,0))/'07.11'!$E30,1)</f>
        <v>#N/A</v>
      </c>
      <c r="O30" s="92" t="e">
        <f>+ROUND(INDEX(FCSTSDV!$D$2:$L$673,MATCH('07.11'!$D30,FCSTSDV!$C$2:$C$673,0),MATCH('07.11'!O$3,FCSTSDV!$D$1:$L$1,0))/'07.11'!$E30,1)</f>
        <v>#N/A</v>
      </c>
      <c r="P30" s="92" t="e">
        <f>+ROUND(INDEX(FCSTSDV!$D$2:$L$673,MATCH('07.11'!$D30,FCSTSDV!$C$2:$C$673,0),MATCH('07.11'!P$3,FCSTSDV!$D$1:$L$1,0))/'07.11'!$E30,1)</f>
        <v>#N/A</v>
      </c>
      <c r="Q30" s="92" t="e">
        <f>+ROUND(INDEX(FCSTSDV!$D$2:$L$673,MATCH('07.11'!$D30,FCSTSDV!$C$2:$C$673,0),MATCH('07.11'!Q$3,FCSTSDV!$D$1:$L$1,0))/'07.11'!$E30,1)</f>
        <v>#N/A</v>
      </c>
      <c r="R30" s="92" t="e">
        <f>+ROUND(INDEX(FCSTSDV!$D$2:$L$673,MATCH('07.11'!$D30,FCSTSDV!$C$2:$C$673,0),MATCH('07.11'!R$3,FCSTSDV!$D$1:$L$1,0))/'07.11'!$E30,1)</f>
        <v>#N/A</v>
      </c>
      <c r="S30" s="92" t="e">
        <f>+ROUND(INDEX(FCSTSDV!$D$2:$L$673,MATCH('07.11'!$D30,FCSTSDV!$C$2:$C$673,0),MATCH('07.11'!S$3,FCSTSDV!$D$1:$L$1,0))/'07.11'!$E30,1)</f>
        <v>#N/A</v>
      </c>
      <c r="T30" s="92" t="e">
        <f>+ROUND(INDEX(FCSTSDV!$D$2:$L$673,MATCH('07.11'!$D30,FCSTSDV!$C$2:$C$673,0),MATCH('07.11'!T$3,FCSTSDV!$D$1:$L$1,0))/'07.11'!$E30,1)</f>
        <v>#N/A</v>
      </c>
      <c r="U30" s="92" t="e">
        <f>+ROUND(INDEX(FCSTSDV!$D$2:$L$673,MATCH('07.11'!$D30,FCSTSDV!$C$2:$C$673,0),MATCH('07.11'!U$3,FCSTSDV!$D$1:$L$1,0))/'07.11'!$E30,1)</f>
        <v>#N/A</v>
      </c>
      <c r="V30" s="92" t="e">
        <f>+ROUND(INDEX(FCSTSDV!$D$2:$L$673,MATCH('07.11'!$D30,FCSTSDV!$C$2:$C$673,0),MATCH('07.11'!V$3,FCSTSDV!$D$1:$L$1,0))/'07.11'!$E30,1)</f>
        <v>#N/A</v>
      </c>
      <c r="W30" s="92" t="e">
        <f>+ROUND(INDEX(FCSTSDV!$D$2:$L$673,MATCH('07.11'!$D30,FCSTSDV!$C$2:$C$673,0),MATCH('07.11'!W$3,FCSTSDV!$D$1:$L$1,0))/'07.11'!$E30,1)</f>
        <v>#N/A</v>
      </c>
      <c r="X30" s="92" t="e">
        <f>+ROUND(INDEX(FCSTSDV!$D$2:$L$673,MATCH('07.11'!$D30,FCSTSDV!$C$2:$C$673,0),MATCH('07.11'!X$3,FCSTSDV!$D$1:$L$1,0))/'07.11'!$E30,1)</f>
        <v>#N/A</v>
      </c>
      <c r="Y30" s="92" t="e">
        <f>+ROUND(INDEX(FCSTSDV!$D$2:$L$673,MATCH('07.11'!$D30,FCSTSDV!$C$2:$C$673,0),MATCH('07.11'!Y$3,FCSTSDV!$D$1:$L$1,0))/'07.11'!$E30,1)</f>
        <v>#N/A</v>
      </c>
      <c r="Z30" s="92" t="e">
        <f>+ROUND(INDEX(FCSTSDV!$D$2:$L$673,MATCH('07.11'!$D30,FCSTSDV!$C$2:$C$673,0),MATCH('07.11'!Z$3,FCSTSDV!$D$1:$L$1,0))/'07.11'!$E30,1)</f>
        <v>#N/A</v>
      </c>
      <c r="AA30" s="92" t="e">
        <f>+ROUND(INDEX(FCSTSDV!$D$2:$L$673,MATCH('07.11'!$D30,FCSTSDV!$C$2:$C$673,0),MATCH('07.11'!AA$3,FCSTSDV!$D$1:$L$1,0))/'07.11'!$E30,1)</f>
        <v>#N/A</v>
      </c>
      <c r="AB30" s="92" t="e">
        <f>+ROUND(INDEX(FCSTSDV!$D$2:$L$673,MATCH('07.11'!$D30,FCSTSDV!$C$2:$C$673,0),MATCH('07.11'!AB$3,FCSTSDV!$D$1:$L$1,0))/'07.11'!$E30,1)</f>
        <v>#N/A</v>
      </c>
      <c r="AC30" s="92" t="e">
        <f>+ROUND(INDEX(FCSTSDV!$D$2:$L$673,MATCH('07.11'!$D30,FCSTSDV!$C$2:$C$673,0),MATCH('07.11'!AC$3,FCSTSDV!$D$1:$L$1,0))/'07.11'!$E30,1)</f>
        <v>#N/A</v>
      </c>
      <c r="AD30" s="92" t="e">
        <f>+ROUND(INDEX(FCSTSDV!$D$2:$L$673,MATCH('07.11'!$D30,FCSTSDV!$C$2:$C$673,0),MATCH('07.11'!AD$3,FCSTSDV!$D$1:$L$1,0))/'07.11'!$E30,1)</f>
        <v>#N/A</v>
      </c>
      <c r="AE30" s="92" t="e">
        <f>+ROUND(INDEX(FCSTSDV!$D$2:$L$673,MATCH('07.11'!$D30,FCSTSDV!$C$2:$C$673,0),MATCH('07.11'!AE$3,FCSTSDV!$D$1:$L$1,0))/'07.11'!$E30,1)</f>
        <v>#N/A</v>
      </c>
      <c r="AF30" s="92" t="e">
        <f>+ROUND(INDEX(FCSTSDV!$D$2:$L$673,MATCH('07.11'!$D30,FCSTSDV!$C$2:$C$673,0),MATCH('07.11'!AF$3,FCSTSDV!$D$1:$L$1,0))/'07.11'!$E30,1)</f>
        <v>#N/A</v>
      </c>
      <c r="AG30" s="92" t="e">
        <f>+ROUND(INDEX(FCSTSDV!$D$2:$L$673,MATCH('07.11'!$D30,FCSTSDV!$C$2:$C$673,0),MATCH('07.11'!AG$3,FCSTSDV!$D$1:$L$1,0))/'07.11'!$E30,1)</f>
        <v>#N/A</v>
      </c>
      <c r="AH30" s="92" t="e">
        <f>+ROUND(INDEX(FCSTSDV!$D$2:$L$673,MATCH('07.11'!$D30,FCSTSDV!$C$2:$C$673,0),MATCH('07.11'!AH$3,FCSTSDV!$D$1:$L$1,0))/'07.11'!$E30,1)</f>
        <v>#N/A</v>
      </c>
    </row>
    <row r="31" spans="1:34" ht="20.100000000000001" customHeight="1">
      <c r="A31" s="818"/>
      <c r="B31" s="794"/>
      <c r="C31" s="57"/>
      <c r="D31" s="46" t="s">
        <v>56</v>
      </c>
      <c r="E31" s="49">
        <v>100</v>
      </c>
      <c r="F31" s="838"/>
      <c r="G31" s="838"/>
      <c r="H31" s="832"/>
      <c r="I31" s="81">
        <f>+ROUND(IFERROR(VLOOKUP(D31,FCSTSDV!$C$2:$E$2983,26,0),0)/'07.11'!E31+0,0)</f>
        <v>0</v>
      </c>
      <c r="J31" s="92" t="e">
        <f>+ROUND(INDEX(FCSTSDV!$D$2:$L$673,MATCH('07.11'!$D31,FCSTSDV!$C$2:$C$673,0),MATCH('07.11'!J$3,FCSTSDV!$D$1:$L$1,0))/'07.11'!$E31,1)</f>
        <v>#N/A</v>
      </c>
      <c r="K31" s="92" t="e">
        <f>+ROUND(INDEX(FCSTSDV!$D$2:$L$673,MATCH('07.11'!$D31,FCSTSDV!$C$2:$C$673,0),MATCH('07.11'!K$3,FCSTSDV!$D$1:$L$1,0))/'07.11'!$E31,1)</f>
        <v>#N/A</v>
      </c>
      <c r="L31" s="92" t="e">
        <f>+ROUND(INDEX(FCSTSDV!$D$2:$L$673,MATCH('07.11'!$D31,FCSTSDV!$C$2:$C$673,0),MATCH('07.11'!L$3,FCSTSDV!$D$1:$L$1,0))/'07.11'!$E31,1)</f>
        <v>#N/A</v>
      </c>
      <c r="M31" s="92" t="e">
        <f>+ROUND(INDEX(FCSTSDV!$D$2:$L$673,MATCH('07.11'!$D31,FCSTSDV!$C$2:$C$673,0),MATCH('07.11'!M$3,FCSTSDV!$D$1:$L$1,0))/'07.11'!$E31,1)</f>
        <v>#N/A</v>
      </c>
      <c r="N31" s="92" t="e">
        <f>+ROUND(INDEX(FCSTSDV!$D$2:$L$673,MATCH('07.11'!$D31,FCSTSDV!$C$2:$C$673,0),MATCH('07.11'!N$3,FCSTSDV!$D$1:$L$1,0))/'07.11'!$E31,1)</f>
        <v>#N/A</v>
      </c>
      <c r="O31" s="92" t="e">
        <f>+ROUND(INDEX(FCSTSDV!$D$2:$L$673,MATCH('07.11'!$D31,FCSTSDV!$C$2:$C$673,0),MATCH('07.11'!O$3,FCSTSDV!$D$1:$L$1,0))/'07.11'!$E31,1)</f>
        <v>#N/A</v>
      </c>
      <c r="P31" s="92" t="e">
        <f>+ROUND(INDEX(FCSTSDV!$D$2:$L$673,MATCH('07.11'!$D31,FCSTSDV!$C$2:$C$673,0),MATCH('07.11'!P$3,FCSTSDV!$D$1:$L$1,0))/'07.11'!$E31,1)</f>
        <v>#N/A</v>
      </c>
      <c r="Q31" s="92" t="e">
        <f>+ROUND(INDEX(FCSTSDV!$D$2:$L$673,MATCH('07.11'!$D31,FCSTSDV!$C$2:$C$673,0),MATCH('07.11'!Q$3,FCSTSDV!$D$1:$L$1,0))/'07.11'!$E31,1)</f>
        <v>#N/A</v>
      </c>
      <c r="R31" s="92" t="e">
        <f>+ROUND(INDEX(FCSTSDV!$D$2:$L$673,MATCH('07.11'!$D31,FCSTSDV!$C$2:$C$673,0),MATCH('07.11'!R$3,FCSTSDV!$D$1:$L$1,0))/'07.11'!$E31,1)</f>
        <v>#N/A</v>
      </c>
      <c r="S31" s="92" t="e">
        <f>+ROUND(INDEX(FCSTSDV!$D$2:$L$673,MATCH('07.11'!$D31,FCSTSDV!$C$2:$C$673,0),MATCH('07.11'!S$3,FCSTSDV!$D$1:$L$1,0))/'07.11'!$E31,1)</f>
        <v>#N/A</v>
      </c>
      <c r="T31" s="92" t="e">
        <f>+ROUND(INDEX(FCSTSDV!$D$2:$L$673,MATCH('07.11'!$D31,FCSTSDV!$C$2:$C$673,0),MATCH('07.11'!T$3,FCSTSDV!$D$1:$L$1,0))/'07.11'!$E31,1)</f>
        <v>#N/A</v>
      </c>
      <c r="U31" s="92" t="e">
        <f>+ROUND(INDEX(FCSTSDV!$D$2:$L$673,MATCH('07.11'!$D31,FCSTSDV!$C$2:$C$673,0),MATCH('07.11'!U$3,FCSTSDV!$D$1:$L$1,0))/'07.11'!$E31,1)</f>
        <v>#N/A</v>
      </c>
      <c r="V31" s="92" t="e">
        <f>+ROUND(INDEX(FCSTSDV!$D$2:$L$673,MATCH('07.11'!$D31,FCSTSDV!$C$2:$C$673,0),MATCH('07.11'!V$3,FCSTSDV!$D$1:$L$1,0))/'07.11'!$E31,1)</f>
        <v>#N/A</v>
      </c>
      <c r="W31" s="92" t="e">
        <f>+ROUND(INDEX(FCSTSDV!$D$2:$L$673,MATCH('07.11'!$D31,FCSTSDV!$C$2:$C$673,0),MATCH('07.11'!W$3,FCSTSDV!$D$1:$L$1,0))/'07.11'!$E31,1)</f>
        <v>#N/A</v>
      </c>
      <c r="X31" s="92" t="e">
        <f>+ROUND(INDEX(FCSTSDV!$D$2:$L$673,MATCH('07.11'!$D31,FCSTSDV!$C$2:$C$673,0),MATCH('07.11'!X$3,FCSTSDV!$D$1:$L$1,0))/'07.11'!$E31,1)</f>
        <v>#N/A</v>
      </c>
      <c r="Y31" s="92" t="e">
        <f>+ROUND(INDEX(FCSTSDV!$D$2:$L$673,MATCH('07.11'!$D31,FCSTSDV!$C$2:$C$673,0),MATCH('07.11'!Y$3,FCSTSDV!$D$1:$L$1,0))/'07.11'!$E31,1)</f>
        <v>#N/A</v>
      </c>
      <c r="Z31" s="92" t="e">
        <f>+ROUND(INDEX(FCSTSDV!$D$2:$L$673,MATCH('07.11'!$D31,FCSTSDV!$C$2:$C$673,0),MATCH('07.11'!Z$3,FCSTSDV!$D$1:$L$1,0))/'07.11'!$E31,1)</f>
        <v>#N/A</v>
      </c>
      <c r="AA31" s="92" t="e">
        <f>+ROUND(INDEX(FCSTSDV!$D$2:$L$673,MATCH('07.11'!$D31,FCSTSDV!$C$2:$C$673,0),MATCH('07.11'!AA$3,FCSTSDV!$D$1:$L$1,0))/'07.11'!$E31,1)</f>
        <v>#N/A</v>
      </c>
      <c r="AB31" s="92" t="e">
        <f>+ROUND(INDEX(FCSTSDV!$D$2:$L$673,MATCH('07.11'!$D31,FCSTSDV!$C$2:$C$673,0),MATCH('07.11'!AB$3,FCSTSDV!$D$1:$L$1,0))/'07.11'!$E31,1)</f>
        <v>#N/A</v>
      </c>
      <c r="AC31" s="92" t="e">
        <f>+ROUND(INDEX(FCSTSDV!$D$2:$L$673,MATCH('07.11'!$D31,FCSTSDV!$C$2:$C$673,0),MATCH('07.11'!AC$3,FCSTSDV!$D$1:$L$1,0))/'07.11'!$E31,1)</f>
        <v>#N/A</v>
      </c>
      <c r="AD31" s="92" t="e">
        <f>+ROUND(INDEX(FCSTSDV!$D$2:$L$673,MATCH('07.11'!$D31,FCSTSDV!$C$2:$C$673,0),MATCH('07.11'!AD$3,FCSTSDV!$D$1:$L$1,0))/'07.11'!$E31,1)</f>
        <v>#N/A</v>
      </c>
      <c r="AE31" s="92" t="e">
        <f>+ROUND(INDEX(FCSTSDV!$D$2:$L$673,MATCH('07.11'!$D31,FCSTSDV!$C$2:$C$673,0),MATCH('07.11'!AE$3,FCSTSDV!$D$1:$L$1,0))/'07.11'!$E31,1)</f>
        <v>#N/A</v>
      </c>
      <c r="AF31" s="92" t="e">
        <f>+ROUND(INDEX(FCSTSDV!$D$2:$L$673,MATCH('07.11'!$D31,FCSTSDV!$C$2:$C$673,0),MATCH('07.11'!AF$3,FCSTSDV!$D$1:$L$1,0))/'07.11'!$E31,1)</f>
        <v>#N/A</v>
      </c>
      <c r="AG31" s="92" t="e">
        <f>+ROUND(INDEX(FCSTSDV!$D$2:$L$673,MATCH('07.11'!$D31,FCSTSDV!$C$2:$C$673,0),MATCH('07.11'!AG$3,FCSTSDV!$D$1:$L$1,0))/'07.11'!$E31,1)</f>
        <v>#N/A</v>
      </c>
      <c r="AH31" s="92" t="e">
        <f>+ROUND(INDEX(FCSTSDV!$D$2:$L$673,MATCH('07.11'!$D31,FCSTSDV!$C$2:$C$673,0),MATCH('07.11'!AH$3,FCSTSDV!$D$1:$L$1,0))/'07.11'!$E31,1)</f>
        <v>#N/A</v>
      </c>
    </row>
    <row r="32" spans="1:34" ht="20.100000000000001" customHeight="1">
      <c r="A32" s="818"/>
      <c r="B32" s="794"/>
      <c r="C32" s="57"/>
      <c r="D32" s="46" t="s">
        <v>57</v>
      </c>
      <c r="E32" s="49">
        <v>1000</v>
      </c>
      <c r="F32" s="838"/>
      <c r="G32" s="838"/>
      <c r="H32" s="832"/>
      <c r="I32" s="81">
        <f>+ROUND(IFERROR(VLOOKUP(D32,FCSTSDV!$C$2:$E$2983,26,0),0)/'07.11'!E32+0,0)</f>
        <v>0</v>
      </c>
      <c r="J32" s="92" t="e">
        <f>+ROUND(INDEX(FCSTSDV!$D$2:$L$673,MATCH('07.11'!$D32,FCSTSDV!$C$2:$C$673,0),MATCH('07.11'!J$3,FCSTSDV!$D$1:$L$1,0))/'07.11'!$E32,1)</f>
        <v>#N/A</v>
      </c>
      <c r="K32" s="92" t="e">
        <f>+ROUND(INDEX(FCSTSDV!$D$2:$L$673,MATCH('07.11'!$D32,FCSTSDV!$C$2:$C$673,0),MATCH('07.11'!K$3,FCSTSDV!$D$1:$L$1,0))/'07.11'!$E32,1)</f>
        <v>#N/A</v>
      </c>
      <c r="L32" s="92" t="e">
        <f>+ROUND(INDEX(FCSTSDV!$D$2:$L$673,MATCH('07.11'!$D32,FCSTSDV!$C$2:$C$673,0),MATCH('07.11'!L$3,FCSTSDV!$D$1:$L$1,0))/'07.11'!$E32,1)</f>
        <v>#N/A</v>
      </c>
      <c r="M32" s="92" t="e">
        <f>+ROUND(INDEX(FCSTSDV!$D$2:$L$673,MATCH('07.11'!$D32,FCSTSDV!$C$2:$C$673,0),MATCH('07.11'!M$3,FCSTSDV!$D$1:$L$1,0))/'07.11'!$E32,1)</f>
        <v>#N/A</v>
      </c>
      <c r="N32" s="92" t="e">
        <f>+ROUND(INDEX(FCSTSDV!$D$2:$L$673,MATCH('07.11'!$D32,FCSTSDV!$C$2:$C$673,0),MATCH('07.11'!N$3,FCSTSDV!$D$1:$L$1,0))/'07.11'!$E32,1)</f>
        <v>#N/A</v>
      </c>
      <c r="O32" s="92" t="e">
        <f>+ROUND(INDEX(FCSTSDV!$D$2:$L$673,MATCH('07.11'!$D32,FCSTSDV!$C$2:$C$673,0),MATCH('07.11'!O$3,FCSTSDV!$D$1:$L$1,0))/'07.11'!$E32,1)</f>
        <v>#N/A</v>
      </c>
      <c r="P32" s="92" t="e">
        <f>+ROUND(INDEX(FCSTSDV!$D$2:$L$673,MATCH('07.11'!$D32,FCSTSDV!$C$2:$C$673,0),MATCH('07.11'!P$3,FCSTSDV!$D$1:$L$1,0))/'07.11'!$E32,1)</f>
        <v>#N/A</v>
      </c>
      <c r="Q32" s="92" t="e">
        <f>+ROUND(INDEX(FCSTSDV!$D$2:$L$673,MATCH('07.11'!$D32,FCSTSDV!$C$2:$C$673,0),MATCH('07.11'!Q$3,FCSTSDV!$D$1:$L$1,0))/'07.11'!$E32,1)</f>
        <v>#N/A</v>
      </c>
      <c r="R32" s="92" t="e">
        <f>+ROUND(INDEX(FCSTSDV!$D$2:$L$673,MATCH('07.11'!$D32,FCSTSDV!$C$2:$C$673,0),MATCH('07.11'!R$3,FCSTSDV!$D$1:$L$1,0))/'07.11'!$E32,1)</f>
        <v>#N/A</v>
      </c>
      <c r="S32" s="92" t="e">
        <f>+ROUND(INDEX(FCSTSDV!$D$2:$L$673,MATCH('07.11'!$D32,FCSTSDV!$C$2:$C$673,0),MATCH('07.11'!S$3,FCSTSDV!$D$1:$L$1,0))/'07.11'!$E32,1)</f>
        <v>#N/A</v>
      </c>
      <c r="T32" s="92" t="e">
        <f>+ROUND(INDEX(FCSTSDV!$D$2:$L$673,MATCH('07.11'!$D32,FCSTSDV!$C$2:$C$673,0),MATCH('07.11'!T$3,FCSTSDV!$D$1:$L$1,0))/'07.11'!$E32,1)</f>
        <v>#N/A</v>
      </c>
      <c r="U32" s="92" t="e">
        <f>+ROUND(INDEX(FCSTSDV!$D$2:$L$673,MATCH('07.11'!$D32,FCSTSDV!$C$2:$C$673,0),MATCH('07.11'!U$3,FCSTSDV!$D$1:$L$1,0))/'07.11'!$E32,1)</f>
        <v>#N/A</v>
      </c>
      <c r="V32" s="92" t="e">
        <f>+ROUND(INDEX(FCSTSDV!$D$2:$L$673,MATCH('07.11'!$D32,FCSTSDV!$C$2:$C$673,0),MATCH('07.11'!V$3,FCSTSDV!$D$1:$L$1,0))/'07.11'!$E32,1)</f>
        <v>#N/A</v>
      </c>
      <c r="W32" s="92" t="e">
        <f>+ROUND(INDEX(FCSTSDV!$D$2:$L$673,MATCH('07.11'!$D32,FCSTSDV!$C$2:$C$673,0),MATCH('07.11'!W$3,FCSTSDV!$D$1:$L$1,0))/'07.11'!$E32,1)</f>
        <v>#N/A</v>
      </c>
      <c r="X32" s="92" t="e">
        <f>+ROUND(INDEX(FCSTSDV!$D$2:$L$673,MATCH('07.11'!$D32,FCSTSDV!$C$2:$C$673,0),MATCH('07.11'!X$3,FCSTSDV!$D$1:$L$1,0))/'07.11'!$E32,1)</f>
        <v>#N/A</v>
      </c>
      <c r="Y32" s="92" t="e">
        <f>+ROUND(INDEX(FCSTSDV!$D$2:$L$673,MATCH('07.11'!$D32,FCSTSDV!$C$2:$C$673,0),MATCH('07.11'!Y$3,FCSTSDV!$D$1:$L$1,0))/'07.11'!$E32,1)</f>
        <v>#N/A</v>
      </c>
      <c r="Z32" s="92" t="e">
        <f>+ROUND(INDEX(FCSTSDV!$D$2:$L$673,MATCH('07.11'!$D32,FCSTSDV!$C$2:$C$673,0),MATCH('07.11'!Z$3,FCSTSDV!$D$1:$L$1,0))/'07.11'!$E32,1)</f>
        <v>#N/A</v>
      </c>
      <c r="AA32" s="92" t="e">
        <f>+ROUND(INDEX(FCSTSDV!$D$2:$L$673,MATCH('07.11'!$D32,FCSTSDV!$C$2:$C$673,0),MATCH('07.11'!AA$3,FCSTSDV!$D$1:$L$1,0))/'07.11'!$E32,1)</f>
        <v>#N/A</v>
      </c>
      <c r="AB32" s="92" t="e">
        <f>+ROUND(INDEX(FCSTSDV!$D$2:$L$673,MATCH('07.11'!$D32,FCSTSDV!$C$2:$C$673,0),MATCH('07.11'!AB$3,FCSTSDV!$D$1:$L$1,0))/'07.11'!$E32,1)</f>
        <v>#N/A</v>
      </c>
      <c r="AC32" s="92" t="e">
        <f>+ROUND(INDEX(FCSTSDV!$D$2:$L$673,MATCH('07.11'!$D32,FCSTSDV!$C$2:$C$673,0),MATCH('07.11'!AC$3,FCSTSDV!$D$1:$L$1,0))/'07.11'!$E32,1)</f>
        <v>#N/A</v>
      </c>
      <c r="AD32" s="92" t="e">
        <f>+ROUND(INDEX(FCSTSDV!$D$2:$L$673,MATCH('07.11'!$D32,FCSTSDV!$C$2:$C$673,0),MATCH('07.11'!AD$3,FCSTSDV!$D$1:$L$1,0))/'07.11'!$E32,1)</f>
        <v>#N/A</v>
      </c>
      <c r="AE32" s="92" t="e">
        <f>+ROUND(INDEX(FCSTSDV!$D$2:$L$673,MATCH('07.11'!$D32,FCSTSDV!$C$2:$C$673,0),MATCH('07.11'!AE$3,FCSTSDV!$D$1:$L$1,0))/'07.11'!$E32,1)</f>
        <v>#N/A</v>
      </c>
      <c r="AF32" s="92" t="e">
        <f>+ROUND(INDEX(FCSTSDV!$D$2:$L$673,MATCH('07.11'!$D32,FCSTSDV!$C$2:$C$673,0),MATCH('07.11'!AF$3,FCSTSDV!$D$1:$L$1,0))/'07.11'!$E32,1)</f>
        <v>#N/A</v>
      </c>
      <c r="AG32" s="92" t="e">
        <f>+ROUND(INDEX(FCSTSDV!$D$2:$L$673,MATCH('07.11'!$D32,FCSTSDV!$C$2:$C$673,0),MATCH('07.11'!AG$3,FCSTSDV!$D$1:$L$1,0))/'07.11'!$E32,1)</f>
        <v>#N/A</v>
      </c>
      <c r="AH32" s="92" t="e">
        <f>+ROUND(INDEX(FCSTSDV!$D$2:$L$673,MATCH('07.11'!$D32,FCSTSDV!$C$2:$C$673,0),MATCH('07.11'!AH$3,FCSTSDV!$D$1:$L$1,0))/'07.11'!$E32,1)</f>
        <v>#N/A</v>
      </c>
    </row>
    <row r="33" spans="1:34" ht="20.100000000000001" customHeight="1">
      <c r="A33" s="818"/>
      <c r="B33" s="794"/>
      <c r="C33" s="57" t="s">
        <v>58</v>
      </c>
      <c r="D33" s="46" t="s">
        <v>59</v>
      </c>
      <c r="E33" s="49">
        <v>100</v>
      </c>
      <c r="F33" s="838"/>
      <c r="G33" s="838"/>
      <c r="H33" s="832"/>
      <c r="I33" s="81">
        <f>+ROUND(IFERROR(VLOOKUP(D33,FCSTSDV!$C$2:$E$2983,26,0),0)/'07.11'!E33+0,0)</f>
        <v>0</v>
      </c>
      <c r="J33" s="92" t="e">
        <f>+ROUND(INDEX(FCSTSDV!$D$2:$L$673,MATCH('07.11'!$D33,FCSTSDV!$C$2:$C$673,0),MATCH('07.11'!J$3,FCSTSDV!$D$1:$L$1,0))/'07.11'!$E33,1)</f>
        <v>#N/A</v>
      </c>
      <c r="K33" s="92" t="e">
        <f>+ROUND(INDEX(FCSTSDV!$D$2:$L$673,MATCH('07.11'!$D33,FCSTSDV!$C$2:$C$673,0),MATCH('07.11'!K$3,FCSTSDV!$D$1:$L$1,0))/'07.11'!$E33,1)</f>
        <v>#N/A</v>
      </c>
      <c r="L33" s="92" t="e">
        <f>+ROUND(INDEX(FCSTSDV!$D$2:$L$673,MATCH('07.11'!$D33,FCSTSDV!$C$2:$C$673,0),MATCH('07.11'!L$3,FCSTSDV!$D$1:$L$1,0))/'07.11'!$E33,1)</f>
        <v>#N/A</v>
      </c>
      <c r="M33" s="92" t="e">
        <f>+ROUND(INDEX(FCSTSDV!$D$2:$L$673,MATCH('07.11'!$D33,FCSTSDV!$C$2:$C$673,0),MATCH('07.11'!M$3,FCSTSDV!$D$1:$L$1,0))/'07.11'!$E33,1)</f>
        <v>#N/A</v>
      </c>
      <c r="N33" s="92" t="e">
        <f>+ROUND(INDEX(FCSTSDV!$D$2:$L$673,MATCH('07.11'!$D33,FCSTSDV!$C$2:$C$673,0),MATCH('07.11'!N$3,FCSTSDV!$D$1:$L$1,0))/'07.11'!$E33,1)</f>
        <v>#N/A</v>
      </c>
      <c r="O33" s="92" t="e">
        <f>+ROUND(INDEX(FCSTSDV!$D$2:$L$673,MATCH('07.11'!$D33,FCSTSDV!$C$2:$C$673,0),MATCH('07.11'!O$3,FCSTSDV!$D$1:$L$1,0))/'07.11'!$E33,1)</f>
        <v>#N/A</v>
      </c>
      <c r="P33" s="92" t="e">
        <f>+ROUND(INDEX(FCSTSDV!$D$2:$L$673,MATCH('07.11'!$D33,FCSTSDV!$C$2:$C$673,0),MATCH('07.11'!P$3,FCSTSDV!$D$1:$L$1,0))/'07.11'!$E33,1)</f>
        <v>#N/A</v>
      </c>
      <c r="Q33" s="92" t="e">
        <f>+ROUND(INDEX(FCSTSDV!$D$2:$L$673,MATCH('07.11'!$D33,FCSTSDV!$C$2:$C$673,0),MATCH('07.11'!Q$3,FCSTSDV!$D$1:$L$1,0))/'07.11'!$E33,1)</f>
        <v>#N/A</v>
      </c>
      <c r="R33" s="92" t="e">
        <f>+ROUND(INDEX(FCSTSDV!$D$2:$L$673,MATCH('07.11'!$D33,FCSTSDV!$C$2:$C$673,0),MATCH('07.11'!R$3,FCSTSDV!$D$1:$L$1,0))/'07.11'!$E33,1)</f>
        <v>#N/A</v>
      </c>
      <c r="S33" s="92" t="e">
        <f>+ROUND(INDEX(FCSTSDV!$D$2:$L$673,MATCH('07.11'!$D33,FCSTSDV!$C$2:$C$673,0),MATCH('07.11'!S$3,FCSTSDV!$D$1:$L$1,0))/'07.11'!$E33,1)</f>
        <v>#N/A</v>
      </c>
      <c r="T33" s="92" t="e">
        <f>+ROUND(INDEX(FCSTSDV!$D$2:$L$673,MATCH('07.11'!$D33,FCSTSDV!$C$2:$C$673,0),MATCH('07.11'!T$3,FCSTSDV!$D$1:$L$1,0))/'07.11'!$E33,1)</f>
        <v>#N/A</v>
      </c>
      <c r="U33" s="92" t="e">
        <f>+ROUND(INDEX(FCSTSDV!$D$2:$L$673,MATCH('07.11'!$D33,FCSTSDV!$C$2:$C$673,0),MATCH('07.11'!U$3,FCSTSDV!$D$1:$L$1,0))/'07.11'!$E33,1)</f>
        <v>#N/A</v>
      </c>
      <c r="V33" s="92" t="e">
        <f>+ROUND(INDEX(FCSTSDV!$D$2:$L$673,MATCH('07.11'!$D33,FCSTSDV!$C$2:$C$673,0),MATCH('07.11'!V$3,FCSTSDV!$D$1:$L$1,0))/'07.11'!$E33,1)</f>
        <v>#N/A</v>
      </c>
      <c r="W33" s="92" t="e">
        <f>+ROUND(INDEX(FCSTSDV!$D$2:$L$673,MATCH('07.11'!$D33,FCSTSDV!$C$2:$C$673,0),MATCH('07.11'!W$3,FCSTSDV!$D$1:$L$1,0))/'07.11'!$E33,1)</f>
        <v>#N/A</v>
      </c>
      <c r="X33" s="92" t="e">
        <f>+ROUND(INDEX(FCSTSDV!$D$2:$L$673,MATCH('07.11'!$D33,FCSTSDV!$C$2:$C$673,0),MATCH('07.11'!X$3,FCSTSDV!$D$1:$L$1,0))/'07.11'!$E33,1)</f>
        <v>#N/A</v>
      </c>
      <c r="Y33" s="92" t="e">
        <f>+ROUND(INDEX(FCSTSDV!$D$2:$L$673,MATCH('07.11'!$D33,FCSTSDV!$C$2:$C$673,0),MATCH('07.11'!Y$3,FCSTSDV!$D$1:$L$1,0))/'07.11'!$E33,1)</f>
        <v>#N/A</v>
      </c>
      <c r="Z33" s="92" t="e">
        <f>+ROUND(INDEX(FCSTSDV!$D$2:$L$673,MATCH('07.11'!$D33,FCSTSDV!$C$2:$C$673,0),MATCH('07.11'!Z$3,FCSTSDV!$D$1:$L$1,0))/'07.11'!$E33,1)</f>
        <v>#N/A</v>
      </c>
      <c r="AA33" s="92" t="e">
        <f>+ROUND(INDEX(FCSTSDV!$D$2:$L$673,MATCH('07.11'!$D33,FCSTSDV!$C$2:$C$673,0),MATCH('07.11'!AA$3,FCSTSDV!$D$1:$L$1,0))/'07.11'!$E33,1)</f>
        <v>#N/A</v>
      </c>
      <c r="AB33" s="92" t="e">
        <f>+ROUND(INDEX(FCSTSDV!$D$2:$L$673,MATCH('07.11'!$D33,FCSTSDV!$C$2:$C$673,0),MATCH('07.11'!AB$3,FCSTSDV!$D$1:$L$1,0))/'07.11'!$E33,1)</f>
        <v>#N/A</v>
      </c>
      <c r="AC33" s="92" t="e">
        <f>+ROUND(INDEX(FCSTSDV!$D$2:$L$673,MATCH('07.11'!$D33,FCSTSDV!$C$2:$C$673,0),MATCH('07.11'!AC$3,FCSTSDV!$D$1:$L$1,0))/'07.11'!$E33,1)</f>
        <v>#N/A</v>
      </c>
      <c r="AD33" s="92" t="e">
        <f>+ROUND(INDEX(FCSTSDV!$D$2:$L$673,MATCH('07.11'!$D33,FCSTSDV!$C$2:$C$673,0),MATCH('07.11'!AD$3,FCSTSDV!$D$1:$L$1,0))/'07.11'!$E33,1)</f>
        <v>#N/A</v>
      </c>
      <c r="AE33" s="92" t="e">
        <f>+ROUND(INDEX(FCSTSDV!$D$2:$L$673,MATCH('07.11'!$D33,FCSTSDV!$C$2:$C$673,0),MATCH('07.11'!AE$3,FCSTSDV!$D$1:$L$1,0))/'07.11'!$E33,1)</f>
        <v>#N/A</v>
      </c>
      <c r="AF33" s="92" t="e">
        <f>+ROUND(INDEX(FCSTSDV!$D$2:$L$673,MATCH('07.11'!$D33,FCSTSDV!$C$2:$C$673,0),MATCH('07.11'!AF$3,FCSTSDV!$D$1:$L$1,0))/'07.11'!$E33,1)</f>
        <v>#N/A</v>
      </c>
      <c r="AG33" s="92" t="e">
        <f>+ROUND(INDEX(FCSTSDV!$D$2:$L$673,MATCH('07.11'!$D33,FCSTSDV!$C$2:$C$673,0),MATCH('07.11'!AG$3,FCSTSDV!$D$1:$L$1,0))/'07.11'!$E33,1)</f>
        <v>#N/A</v>
      </c>
      <c r="AH33" s="92" t="e">
        <f>+ROUND(INDEX(FCSTSDV!$D$2:$L$673,MATCH('07.11'!$D33,FCSTSDV!$C$2:$C$673,0),MATCH('07.11'!AH$3,FCSTSDV!$D$1:$L$1,0))/'07.11'!$E33,1)</f>
        <v>#N/A</v>
      </c>
    </row>
    <row r="34" spans="1:34" ht="20.100000000000001" customHeight="1">
      <c r="A34" s="818"/>
      <c r="B34" s="794"/>
      <c r="C34" s="57" t="s">
        <v>58</v>
      </c>
      <c r="D34" s="46" t="s">
        <v>56</v>
      </c>
      <c r="E34" s="49">
        <v>100</v>
      </c>
      <c r="F34" s="838"/>
      <c r="G34" s="838"/>
      <c r="H34" s="832"/>
      <c r="I34" s="81">
        <f>+ROUND(IFERROR(VLOOKUP(D34,FCSTSDV!$C$2:$E$2983,26,0),0)/'07.11'!E34+0,0)</f>
        <v>0</v>
      </c>
      <c r="J34" s="92" t="e">
        <f>+ROUND(INDEX(FCSTSDV!$D$2:$L$673,MATCH('07.11'!$D34,FCSTSDV!$C$2:$C$673,0),MATCH('07.11'!J$3,FCSTSDV!$D$1:$L$1,0))/'07.11'!$E34,1)</f>
        <v>#N/A</v>
      </c>
      <c r="K34" s="92" t="e">
        <f>+ROUND(INDEX(FCSTSDV!$D$2:$L$673,MATCH('07.11'!$D34,FCSTSDV!$C$2:$C$673,0),MATCH('07.11'!K$3,FCSTSDV!$D$1:$L$1,0))/'07.11'!$E34,1)</f>
        <v>#N/A</v>
      </c>
      <c r="L34" s="92" t="e">
        <f>+ROUND(INDEX(FCSTSDV!$D$2:$L$673,MATCH('07.11'!$D34,FCSTSDV!$C$2:$C$673,0),MATCH('07.11'!L$3,FCSTSDV!$D$1:$L$1,0))/'07.11'!$E34,1)</f>
        <v>#N/A</v>
      </c>
      <c r="M34" s="92" t="e">
        <f>+ROUND(INDEX(FCSTSDV!$D$2:$L$673,MATCH('07.11'!$D34,FCSTSDV!$C$2:$C$673,0),MATCH('07.11'!M$3,FCSTSDV!$D$1:$L$1,0))/'07.11'!$E34,1)</f>
        <v>#N/A</v>
      </c>
      <c r="N34" s="92" t="e">
        <f>+ROUND(INDEX(FCSTSDV!$D$2:$L$673,MATCH('07.11'!$D34,FCSTSDV!$C$2:$C$673,0),MATCH('07.11'!N$3,FCSTSDV!$D$1:$L$1,0))/'07.11'!$E34,1)</f>
        <v>#N/A</v>
      </c>
      <c r="O34" s="92" t="e">
        <f>+ROUND(INDEX(FCSTSDV!$D$2:$L$673,MATCH('07.11'!$D34,FCSTSDV!$C$2:$C$673,0),MATCH('07.11'!O$3,FCSTSDV!$D$1:$L$1,0))/'07.11'!$E34,1)</f>
        <v>#N/A</v>
      </c>
      <c r="P34" s="92" t="e">
        <f>+ROUND(INDEX(FCSTSDV!$D$2:$L$673,MATCH('07.11'!$D34,FCSTSDV!$C$2:$C$673,0),MATCH('07.11'!P$3,FCSTSDV!$D$1:$L$1,0))/'07.11'!$E34,1)</f>
        <v>#N/A</v>
      </c>
      <c r="Q34" s="92" t="e">
        <f>+ROUND(INDEX(FCSTSDV!$D$2:$L$673,MATCH('07.11'!$D34,FCSTSDV!$C$2:$C$673,0),MATCH('07.11'!Q$3,FCSTSDV!$D$1:$L$1,0))/'07.11'!$E34,1)</f>
        <v>#N/A</v>
      </c>
      <c r="R34" s="92" t="e">
        <f>+ROUND(INDEX(FCSTSDV!$D$2:$L$673,MATCH('07.11'!$D34,FCSTSDV!$C$2:$C$673,0),MATCH('07.11'!R$3,FCSTSDV!$D$1:$L$1,0))/'07.11'!$E34,1)</f>
        <v>#N/A</v>
      </c>
      <c r="S34" s="92" t="e">
        <f>+ROUND(INDEX(FCSTSDV!$D$2:$L$673,MATCH('07.11'!$D34,FCSTSDV!$C$2:$C$673,0),MATCH('07.11'!S$3,FCSTSDV!$D$1:$L$1,0))/'07.11'!$E34,1)</f>
        <v>#N/A</v>
      </c>
      <c r="T34" s="92" t="e">
        <f>+ROUND(INDEX(FCSTSDV!$D$2:$L$673,MATCH('07.11'!$D34,FCSTSDV!$C$2:$C$673,0),MATCH('07.11'!T$3,FCSTSDV!$D$1:$L$1,0))/'07.11'!$E34,1)</f>
        <v>#N/A</v>
      </c>
      <c r="U34" s="92" t="e">
        <f>+ROUND(INDEX(FCSTSDV!$D$2:$L$673,MATCH('07.11'!$D34,FCSTSDV!$C$2:$C$673,0),MATCH('07.11'!U$3,FCSTSDV!$D$1:$L$1,0))/'07.11'!$E34,1)</f>
        <v>#N/A</v>
      </c>
      <c r="V34" s="92" t="e">
        <f>+ROUND(INDEX(FCSTSDV!$D$2:$L$673,MATCH('07.11'!$D34,FCSTSDV!$C$2:$C$673,0),MATCH('07.11'!V$3,FCSTSDV!$D$1:$L$1,0))/'07.11'!$E34,1)</f>
        <v>#N/A</v>
      </c>
      <c r="W34" s="92" t="e">
        <f>+ROUND(INDEX(FCSTSDV!$D$2:$L$673,MATCH('07.11'!$D34,FCSTSDV!$C$2:$C$673,0),MATCH('07.11'!W$3,FCSTSDV!$D$1:$L$1,0))/'07.11'!$E34,1)</f>
        <v>#N/A</v>
      </c>
      <c r="X34" s="92" t="e">
        <f>+ROUND(INDEX(FCSTSDV!$D$2:$L$673,MATCH('07.11'!$D34,FCSTSDV!$C$2:$C$673,0),MATCH('07.11'!X$3,FCSTSDV!$D$1:$L$1,0))/'07.11'!$E34,1)</f>
        <v>#N/A</v>
      </c>
      <c r="Y34" s="92" t="e">
        <f>+ROUND(INDEX(FCSTSDV!$D$2:$L$673,MATCH('07.11'!$D34,FCSTSDV!$C$2:$C$673,0),MATCH('07.11'!Y$3,FCSTSDV!$D$1:$L$1,0))/'07.11'!$E34,1)</f>
        <v>#N/A</v>
      </c>
      <c r="Z34" s="92" t="e">
        <f>+ROUND(INDEX(FCSTSDV!$D$2:$L$673,MATCH('07.11'!$D34,FCSTSDV!$C$2:$C$673,0),MATCH('07.11'!Z$3,FCSTSDV!$D$1:$L$1,0))/'07.11'!$E34,1)</f>
        <v>#N/A</v>
      </c>
      <c r="AA34" s="92" t="e">
        <f>+ROUND(INDEX(FCSTSDV!$D$2:$L$673,MATCH('07.11'!$D34,FCSTSDV!$C$2:$C$673,0),MATCH('07.11'!AA$3,FCSTSDV!$D$1:$L$1,0))/'07.11'!$E34,1)</f>
        <v>#N/A</v>
      </c>
      <c r="AB34" s="92" t="e">
        <f>+ROUND(INDEX(FCSTSDV!$D$2:$L$673,MATCH('07.11'!$D34,FCSTSDV!$C$2:$C$673,0),MATCH('07.11'!AB$3,FCSTSDV!$D$1:$L$1,0))/'07.11'!$E34,1)</f>
        <v>#N/A</v>
      </c>
      <c r="AC34" s="92" t="e">
        <f>+ROUND(INDEX(FCSTSDV!$D$2:$L$673,MATCH('07.11'!$D34,FCSTSDV!$C$2:$C$673,0),MATCH('07.11'!AC$3,FCSTSDV!$D$1:$L$1,0))/'07.11'!$E34,1)</f>
        <v>#N/A</v>
      </c>
      <c r="AD34" s="92" t="e">
        <f>+ROUND(INDEX(FCSTSDV!$D$2:$L$673,MATCH('07.11'!$D34,FCSTSDV!$C$2:$C$673,0),MATCH('07.11'!AD$3,FCSTSDV!$D$1:$L$1,0))/'07.11'!$E34,1)</f>
        <v>#N/A</v>
      </c>
      <c r="AE34" s="92" t="e">
        <f>+ROUND(INDEX(FCSTSDV!$D$2:$L$673,MATCH('07.11'!$D34,FCSTSDV!$C$2:$C$673,0),MATCH('07.11'!AE$3,FCSTSDV!$D$1:$L$1,0))/'07.11'!$E34,1)</f>
        <v>#N/A</v>
      </c>
      <c r="AF34" s="92" t="e">
        <f>+ROUND(INDEX(FCSTSDV!$D$2:$L$673,MATCH('07.11'!$D34,FCSTSDV!$C$2:$C$673,0),MATCH('07.11'!AF$3,FCSTSDV!$D$1:$L$1,0))/'07.11'!$E34,1)</f>
        <v>#N/A</v>
      </c>
      <c r="AG34" s="92" t="e">
        <f>+ROUND(INDEX(FCSTSDV!$D$2:$L$673,MATCH('07.11'!$D34,FCSTSDV!$C$2:$C$673,0),MATCH('07.11'!AG$3,FCSTSDV!$D$1:$L$1,0))/'07.11'!$E34,1)</f>
        <v>#N/A</v>
      </c>
      <c r="AH34" s="92" t="e">
        <f>+ROUND(INDEX(FCSTSDV!$D$2:$L$673,MATCH('07.11'!$D34,FCSTSDV!$C$2:$C$673,0),MATCH('07.11'!AH$3,FCSTSDV!$D$1:$L$1,0))/'07.11'!$E34,1)</f>
        <v>#N/A</v>
      </c>
    </row>
    <row r="35" spans="1:34" ht="20.100000000000001" customHeight="1">
      <c r="A35" s="818"/>
      <c r="B35" s="794"/>
      <c r="C35" s="57"/>
      <c r="D35" s="46" t="s">
        <v>66</v>
      </c>
      <c r="E35" s="49">
        <v>150</v>
      </c>
      <c r="F35" s="838"/>
      <c r="G35" s="838"/>
      <c r="H35" s="832"/>
      <c r="I35" s="81">
        <f>+ROUND(IFERROR(VLOOKUP(D35,FCSTSDV!$C$2:$E$2983,26,0),0)/'07.11'!E35+0,0)</f>
        <v>0</v>
      </c>
      <c r="J35" s="92" t="e">
        <f>+ROUND(INDEX(FCSTSDV!$D$2:$L$673,MATCH('07.11'!$D35,FCSTSDV!$C$2:$C$673,0),MATCH('07.11'!J$3,FCSTSDV!$D$1:$L$1,0))/'07.11'!$E35,1)</f>
        <v>#N/A</v>
      </c>
      <c r="K35" s="92" t="e">
        <f>+ROUND(INDEX(FCSTSDV!$D$2:$L$673,MATCH('07.11'!$D35,FCSTSDV!$C$2:$C$673,0),MATCH('07.11'!K$3,FCSTSDV!$D$1:$L$1,0))/'07.11'!$E35,1)</f>
        <v>#N/A</v>
      </c>
      <c r="L35" s="92" t="e">
        <f>+ROUND(INDEX(FCSTSDV!$D$2:$L$673,MATCH('07.11'!$D35,FCSTSDV!$C$2:$C$673,0),MATCH('07.11'!L$3,FCSTSDV!$D$1:$L$1,0))/'07.11'!$E35,1)</f>
        <v>#N/A</v>
      </c>
      <c r="M35" s="92" t="e">
        <f>+ROUND(INDEX(FCSTSDV!$D$2:$L$673,MATCH('07.11'!$D35,FCSTSDV!$C$2:$C$673,0),MATCH('07.11'!M$3,FCSTSDV!$D$1:$L$1,0))/'07.11'!$E35,1)</f>
        <v>#N/A</v>
      </c>
      <c r="N35" s="92" t="e">
        <f>+ROUND(INDEX(FCSTSDV!$D$2:$L$673,MATCH('07.11'!$D35,FCSTSDV!$C$2:$C$673,0),MATCH('07.11'!N$3,FCSTSDV!$D$1:$L$1,0))/'07.11'!$E35,1)</f>
        <v>#N/A</v>
      </c>
      <c r="O35" s="92" t="e">
        <f>+ROUND(INDEX(FCSTSDV!$D$2:$L$673,MATCH('07.11'!$D35,FCSTSDV!$C$2:$C$673,0),MATCH('07.11'!O$3,FCSTSDV!$D$1:$L$1,0))/'07.11'!$E35,1)</f>
        <v>#N/A</v>
      </c>
      <c r="P35" s="92" t="e">
        <f>+ROUND(INDEX(FCSTSDV!$D$2:$L$673,MATCH('07.11'!$D35,FCSTSDV!$C$2:$C$673,0),MATCH('07.11'!P$3,FCSTSDV!$D$1:$L$1,0))/'07.11'!$E35,1)</f>
        <v>#N/A</v>
      </c>
      <c r="Q35" s="92" t="e">
        <f>+ROUND(INDEX(FCSTSDV!$D$2:$L$673,MATCH('07.11'!$D35,FCSTSDV!$C$2:$C$673,0),MATCH('07.11'!Q$3,FCSTSDV!$D$1:$L$1,0))/'07.11'!$E35,1)</f>
        <v>#N/A</v>
      </c>
      <c r="R35" s="92" t="e">
        <f>+ROUND(INDEX(FCSTSDV!$D$2:$L$673,MATCH('07.11'!$D35,FCSTSDV!$C$2:$C$673,0),MATCH('07.11'!R$3,FCSTSDV!$D$1:$L$1,0))/'07.11'!$E35,1)</f>
        <v>#N/A</v>
      </c>
      <c r="S35" s="92" t="e">
        <f>+ROUND(INDEX(FCSTSDV!$D$2:$L$673,MATCH('07.11'!$D35,FCSTSDV!$C$2:$C$673,0),MATCH('07.11'!S$3,FCSTSDV!$D$1:$L$1,0))/'07.11'!$E35,1)</f>
        <v>#N/A</v>
      </c>
      <c r="T35" s="92" t="e">
        <f>+ROUND(INDEX(FCSTSDV!$D$2:$L$673,MATCH('07.11'!$D35,FCSTSDV!$C$2:$C$673,0),MATCH('07.11'!T$3,FCSTSDV!$D$1:$L$1,0))/'07.11'!$E35,1)</f>
        <v>#N/A</v>
      </c>
      <c r="U35" s="92" t="e">
        <f>+ROUND(INDEX(FCSTSDV!$D$2:$L$673,MATCH('07.11'!$D35,FCSTSDV!$C$2:$C$673,0),MATCH('07.11'!U$3,FCSTSDV!$D$1:$L$1,0))/'07.11'!$E35,1)</f>
        <v>#N/A</v>
      </c>
      <c r="V35" s="92" t="e">
        <f>+ROUND(INDEX(FCSTSDV!$D$2:$L$673,MATCH('07.11'!$D35,FCSTSDV!$C$2:$C$673,0),MATCH('07.11'!V$3,FCSTSDV!$D$1:$L$1,0))/'07.11'!$E35,1)</f>
        <v>#N/A</v>
      </c>
      <c r="W35" s="92" t="e">
        <f>+ROUND(INDEX(FCSTSDV!$D$2:$L$673,MATCH('07.11'!$D35,FCSTSDV!$C$2:$C$673,0),MATCH('07.11'!W$3,FCSTSDV!$D$1:$L$1,0))/'07.11'!$E35,1)</f>
        <v>#N/A</v>
      </c>
      <c r="X35" s="92" t="e">
        <f>+ROUND(INDEX(FCSTSDV!$D$2:$L$673,MATCH('07.11'!$D35,FCSTSDV!$C$2:$C$673,0),MATCH('07.11'!X$3,FCSTSDV!$D$1:$L$1,0))/'07.11'!$E35,1)</f>
        <v>#N/A</v>
      </c>
      <c r="Y35" s="92" t="e">
        <f>+ROUND(INDEX(FCSTSDV!$D$2:$L$673,MATCH('07.11'!$D35,FCSTSDV!$C$2:$C$673,0),MATCH('07.11'!Y$3,FCSTSDV!$D$1:$L$1,0))/'07.11'!$E35,1)</f>
        <v>#N/A</v>
      </c>
      <c r="Z35" s="92" t="e">
        <f>+ROUND(INDEX(FCSTSDV!$D$2:$L$673,MATCH('07.11'!$D35,FCSTSDV!$C$2:$C$673,0),MATCH('07.11'!Z$3,FCSTSDV!$D$1:$L$1,0))/'07.11'!$E35,1)</f>
        <v>#N/A</v>
      </c>
      <c r="AA35" s="92" t="e">
        <f>+ROUND(INDEX(FCSTSDV!$D$2:$L$673,MATCH('07.11'!$D35,FCSTSDV!$C$2:$C$673,0),MATCH('07.11'!AA$3,FCSTSDV!$D$1:$L$1,0))/'07.11'!$E35,1)</f>
        <v>#N/A</v>
      </c>
      <c r="AB35" s="92" t="e">
        <f>+ROUND(INDEX(FCSTSDV!$D$2:$L$673,MATCH('07.11'!$D35,FCSTSDV!$C$2:$C$673,0),MATCH('07.11'!AB$3,FCSTSDV!$D$1:$L$1,0))/'07.11'!$E35,1)</f>
        <v>#N/A</v>
      </c>
      <c r="AC35" s="92" t="e">
        <f>+ROUND(INDEX(FCSTSDV!$D$2:$L$673,MATCH('07.11'!$D35,FCSTSDV!$C$2:$C$673,0),MATCH('07.11'!AC$3,FCSTSDV!$D$1:$L$1,0))/'07.11'!$E35,1)</f>
        <v>#N/A</v>
      </c>
      <c r="AD35" s="92" t="e">
        <f>+ROUND(INDEX(FCSTSDV!$D$2:$L$673,MATCH('07.11'!$D35,FCSTSDV!$C$2:$C$673,0),MATCH('07.11'!AD$3,FCSTSDV!$D$1:$L$1,0))/'07.11'!$E35,1)</f>
        <v>#N/A</v>
      </c>
      <c r="AE35" s="92" t="e">
        <f>+ROUND(INDEX(FCSTSDV!$D$2:$L$673,MATCH('07.11'!$D35,FCSTSDV!$C$2:$C$673,0),MATCH('07.11'!AE$3,FCSTSDV!$D$1:$L$1,0))/'07.11'!$E35,1)</f>
        <v>#N/A</v>
      </c>
      <c r="AF35" s="92" t="e">
        <f>+ROUND(INDEX(FCSTSDV!$D$2:$L$673,MATCH('07.11'!$D35,FCSTSDV!$C$2:$C$673,0),MATCH('07.11'!AF$3,FCSTSDV!$D$1:$L$1,0))/'07.11'!$E35,1)</f>
        <v>#N/A</v>
      </c>
      <c r="AG35" s="92" t="e">
        <f>+ROUND(INDEX(FCSTSDV!$D$2:$L$673,MATCH('07.11'!$D35,FCSTSDV!$C$2:$C$673,0),MATCH('07.11'!AG$3,FCSTSDV!$D$1:$L$1,0))/'07.11'!$E35,1)</f>
        <v>#N/A</v>
      </c>
      <c r="AH35" s="92" t="e">
        <f>+ROUND(INDEX(FCSTSDV!$D$2:$L$673,MATCH('07.11'!$D35,FCSTSDV!$C$2:$C$673,0),MATCH('07.11'!AH$3,FCSTSDV!$D$1:$L$1,0))/'07.11'!$E35,1)</f>
        <v>#N/A</v>
      </c>
    </row>
    <row r="36" spans="1:34" ht="20.100000000000001" customHeight="1">
      <c r="A36" s="818"/>
      <c r="B36" s="794"/>
      <c r="C36" s="57"/>
      <c r="D36" s="46" t="s">
        <v>71</v>
      </c>
      <c r="E36" s="49">
        <v>500</v>
      </c>
      <c r="F36" s="838"/>
      <c r="G36" s="838"/>
      <c r="H36" s="832"/>
      <c r="I36" s="81">
        <f>+ROUND(IFERROR(VLOOKUP(D36,FCSTSDV!$C$2:$E$2983,26,0),0)/'07.11'!E36+0,0)</f>
        <v>0</v>
      </c>
      <c r="J36" s="92" t="e">
        <f>+ROUND(INDEX(FCSTSDV!$D$2:$L$673,MATCH('07.11'!$D36,FCSTSDV!$C$2:$C$673,0),MATCH('07.11'!J$3,FCSTSDV!$D$1:$L$1,0))/'07.11'!$E36,1)</f>
        <v>#N/A</v>
      </c>
      <c r="K36" s="92" t="e">
        <f>+ROUND(INDEX(FCSTSDV!$D$2:$L$673,MATCH('07.11'!$D36,FCSTSDV!$C$2:$C$673,0),MATCH('07.11'!K$3,FCSTSDV!$D$1:$L$1,0))/'07.11'!$E36,1)</f>
        <v>#N/A</v>
      </c>
      <c r="L36" s="92" t="e">
        <f>+ROUND(INDEX(FCSTSDV!$D$2:$L$673,MATCH('07.11'!$D36,FCSTSDV!$C$2:$C$673,0),MATCH('07.11'!L$3,FCSTSDV!$D$1:$L$1,0))/'07.11'!$E36,1)</f>
        <v>#N/A</v>
      </c>
      <c r="M36" s="92" t="e">
        <f>+ROUND(INDEX(FCSTSDV!$D$2:$L$673,MATCH('07.11'!$D36,FCSTSDV!$C$2:$C$673,0),MATCH('07.11'!M$3,FCSTSDV!$D$1:$L$1,0))/'07.11'!$E36,1)</f>
        <v>#N/A</v>
      </c>
      <c r="N36" s="92" t="e">
        <f>+ROUND(INDEX(FCSTSDV!$D$2:$L$673,MATCH('07.11'!$D36,FCSTSDV!$C$2:$C$673,0),MATCH('07.11'!N$3,FCSTSDV!$D$1:$L$1,0))/'07.11'!$E36,1)</f>
        <v>#N/A</v>
      </c>
      <c r="O36" s="92" t="e">
        <f>+ROUND(INDEX(FCSTSDV!$D$2:$L$673,MATCH('07.11'!$D36,FCSTSDV!$C$2:$C$673,0),MATCH('07.11'!O$3,FCSTSDV!$D$1:$L$1,0))/'07.11'!$E36,1)</f>
        <v>#N/A</v>
      </c>
      <c r="P36" s="92" t="e">
        <f>+ROUND(INDEX(FCSTSDV!$D$2:$L$673,MATCH('07.11'!$D36,FCSTSDV!$C$2:$C$673,0),MATCH('07.11'!P$3,FCSTSDV!$D$1:$L$1,0))/'07.11'!$E36,1)</f>
        <v>#N/A</v>
      </c>
      <c r="Q36" s="92" t="e">
        <f>+ROUND(INDEX(FCSTSDV!$D$2:$L$673,MATCH('07.11'!$D36,FCSTSDV!$C$2:$C$673,0),MATCH('07.11'!Q$3,FCSTSDV!$D$1:$L$1,0))/'07.11'!$E36,1)</f>
        <v>#N/A</v>
      </c>
      <c r="R36" s="92" t="e">
        <f>+ROUND(INDEX(FCSTSDV!$D$2:$L$673,MATCH('07.11'!$D36,FCSTSDV!$C$2:$C$673,0),MATCH('07.11'!R$3,FCSTSDV!$D$1:$L$1,0))/'07.11'!$E36,1)</f>
        <v>#N/A</v>
      </c>
      <c r="S36" s="92" t="e">
        <f>+ROUND(INDEX(FCSTSDV!$D$2:$L$673,MATCH('07.11'!$D36,FCSTSDV!$C$2:$C$673,0),MATCH('07.11'!S$3,FCSTSDV!$D$1:$L$1,0))/'07.11'!$E36,1)</f>
        <v>#N/A</v>
      </c>
      <c r="T36" s="92" t="e">
        <f>+ROUND(INDEX(FCSTSDV!$D$2:$L$673,MATCH('07.11'!$D36,FCSTSDV!$C$2:$C$673,0),MATCH('07.11'!T$3,FCSTSDV!$D$1:$L$1,0))/'07.11'!$E36,1)</f>
        <v>#N/A</v>
      </c>
      <c r="U36" s="92" t="e">
        <f>+ROUND(INDEX(FCSTSDV!$D$2:$L$673,MATCH('07.11'!$D36,FCSTSDV!$C$2:$C$673,0),MATCH('07.11'!U$3,FCSTSDV!$D$1:$L$1,0))/'07.11'!$E36,1)</f>
        <v>#N/A</v>
      </c>
      <c r="V36" s="92" t="e">
        <f>+ROUND(INDEX(FCSTSDV!$D$2:$L$673,MATCH('07.11'!$D36,FCSTSDV!$C$2:$C$673,0),MATCH('07.11'!V$3,FCSTSDV!$D$1:$L$1,0))/'07.11'!$E36,1)</f>
        <v>#N/A</v>
      </c>
      <c r="W36" s="92" t="e">
        <f>+ROUND(INDEX(FCSTSDV!$D$2:$L$673,MATCH('07.11'!$D36,FCSTSDV!$C$2:$C$673,0),MATCH('07.11'!W$3,FCSTSDV!$D$1:$L$1,0))/'07.11'!$E36,1)</f>
        <v>#N/A</v>
      </c>
      <c r="X36" s="92" t="e">
        <f>+ROUND(INDEX(FCSTSDV!$D$2:$L$673,MATCH('07.11'!$D36,FCSTSDV!$C$2:$C$673,0),MATCH('07.11'!X$3,FCSTSDV!$D$1:$L$1,0))/'07.11'!$E36,1)</f>
        <v>#N/A</v>
      </c>
      <c r="Y36" s="92" t="e">
        <f>+ROUND(INDEX(FCSTSDV!$D$2:$L$673,MATCH('07.11'!$D36,FCSTSDV!$C$2:$C$673,0),MATCH('07.11'!Y$3,FCSTSDV!$D$1:$L$1,0))/'07.11'!$E36,1)</f>
        <v>#N/A</v>
      </c>
      <c r="Z36" s="92" t="e">
        <f>+ROUND(INDEX(FCSTSDV!$D$2:$L$673,MATCH('07.11'!$D36,FCSTSDV!$C$2:$C$673,0),MATCH('07.11'!Z$3,FCSTSDV!$D$1:$L$1,0))/'07.11'!$E36,1)</f>
        <v>#N/A</v>
      </c>
      <c r="AA36" s="92" t="e">
        <f>+ROUND(INDEX(FCSTSDV!$D$2:$L$673,MATCH('07.11'!$D36,FCSTSDV!$C$2:$C$673,0),MATCH('07.11'!AA$3,FCSTSDV!$D$1:$L$1,0))/'07.11'!$E36,1)</f>
        <v>#N/A</v>
      </c>
      <c r="AB36" s="92" t="e">
        <f>+ROUND(INDEX(FCSTSDV!$D$2:$L$673,MATCH('07.11'!$D36,FCSTSDV!$C$2:$C$673,0),MATCH('07.11'!AB$3,FCSTSDV!$D$1:$L$1,0))/'07.11'!$E36,1)</f>
        <v>#N/A</v>
      </c>
      <c r="AC36" s="92" t="e">
        <f>+ROUND(INDEX(FCSTSDV!$D$2:$L$673,MATCH('07.11'!$D36,FCSTSDV!$C$2:$C$673,0),MATCH('07.11'!AC$3,FCSTSDV!$D$1:$L$1,0))/'07.11'!$E36,1)</f>
        <v>#N/A</v>
      </c>
      <c r="AD36" s="92" t="e">
        <f>+ROUND(INDEX(FCSTSDV!$D$2:$L$673,MATCH('07.11'!$D36,FCSTSDV!$C$2:$C$673,0),MATCH('07.11'!AD$3,FCSTSDV!$D$1:$L$1,0))/'07.11'!$E36,1)</f>
        <v>#N/A</v>
      </c>
      <c r="AE36" s="92" t="e">
        <f>+ROUND(INDEX(FCSTSDV!$D$2:$L$673,MATCH('07.11'!$D36,FCSTSDV!$C$2:$C$673,0),MATCH('07.11'!AE$3,FCSTSDV!$D$1:$L$1,0))/'07.11'!$E36,1)</f>
        <v>#N/A</v>
      </c>
      <c r="AF36" s="92" t="e">
        <f>+ROUND(INDEX(FCSTSDV!$D$2:$L$673,MATCH('07.11'!$D36,FCSTSDV!$C$2:$C$673,0),MATCH('07.11'!AF$3,FCSTSDV!$D$1:$L$1,0))/'07.11'!$E36,1)</f>
        <v>#N/A</v>
      </c>
      <c r="AG36" s="92" t="e">
        <f>+ROUND(INDEX(FCSTSDV!$D$2:$L$673,MATCH('07.11'!$D36,FCSTSDV!$C$2:$C$673,0),MATCH('07.11'!AG$3,FCSTSDV!$D$1:$L$1,0))/'07.11'!$E36,1)</f>
        <v>#N/A</v>
      </c>
      <c r="AH36" s="92" t="e">
        <f>+ROUND(INDEX(FCSTSDV!$D$2:$L$673,MATCH('07.11'!$D36,FCSTSDV!$C$2:$C$673,0),MATCH('07.11'!AH$3,FCSTSDV!$D$1:$L$1,0))/'07.11'!$E36,1)</f>
        <v>#N/A</v>
      </c>
    </row>
    <row r="37" spans="1:34" ht="20.100000000000001" customHeight="1">
      <c r="A37" s="819"/>
      <c r="B37" s="805"/>
      <c r="C37" s="60"/>
      <c r="D37" s="52" t="s">
        <v>42</v>
      </c>
      <c r="E37" s="53" t="s">
        <v>43</v>
      </c>
      <c r="F37" s="839"/>
      <c r="G37" s="839"/>
      <c r="H37" s="833"/>
      <c r="I37" s="87">
        <f>+SUM(I14:I36)</f>
        <v>0</v>
      </c>
      <c r="J37" s="90" t="e">
        <f t="shared" ref="J37:R37" si="2">$H14+$I$37-SUM(J14:J36)</f>
        <v>#N/A</v>
      </c>
      <c r="K37" s="90" t="e">
        <f t="shared" si="2"/>
        <v>#N/A</v>
      </c>
      <c r="L37" s="90" t="e">
        <f t="shared" si="2"/>
        <v>#N/A</v>
      </c>
      <c r="M37" s="90" t="e">
        <f t="shared" si="2"/>
        <v>#N/A</v>
      </c>
      <c r="N37" s="90" t="e">
        <f t="shared" si="2"/>
        <v>#N/A</v>
      </c>
      <c r="O37" s="90" t="e">
        <f t="shared" si="2"/>
        <v>#N/A</v>
      </c>
      <c r="P37" s="90" t="e">
        <f t="shared" si="2"/>
        <v>#N/A</v>
      </c>
      <c r="Q37" s="90" t="e">
        <f t="shared" si="2"/>
        <v>#N/A</v>
      </c>
      <c r="R37" s="90" t="e">
        <f t="shared" si="2"/>
        <v>#N/A</v>
      </c>
      <c r="S37" s="90" t="e">
        <f t="shared" ref="S37:AH37" si="3">+R37-SUM(S14:S36)</f>
        <v>#N/A</v>
      </c>
      <c r="T37" s="90" t="e">
        <f t="shared" si="3"/>
        <v>#N/A</v>
      </c>
      <c r="U37" s="90" t="e">
        <f t="shared" si="3"/>
        <v>#N/A</v>
      </c>
      <c r="V37" s="90" t="e">
        <f t="shared" si="3"/>
        <v>#N/A</v>
      </c>
      <c r="W37" s="90" t="e">
        <f t="shared" si="3"/>
        <v>#N/A</v>
      </c>
      <c r="X37" s="90" t="e">
        <f t="shared" si="3"/>
        <v>#N/A</v>
      </c>
      <c r="Y37" s="90" t="e">
        <f t="shared" si="3"/>
        <v>#N/A</v>
      </c>
      <c r="Z37" s="90" t="e">
        <f t="shared" si="3"/>
        <v>#N/A</v>
      </c>
      <c r="AA37" s="90" t="e">
        <f t="shared" si="3"/>
        <v>#N/A</v>
      </c>
      <c r="AB37" s="90" t="e">
        <f t="shared" si="3"/>
        <v>#N/A</v>
      </c>
      <c r="AC37" s="90" t="e">
        <f t="shared" si="3"/>
        <v>#N/A</v>
      </c>
      <c r="AD37" s="90" t="e">
        <f t="shared" si="3"/>
        <v>#N/A</v>
      </c>
      <c r="AE37" s="90" t="e">
        <f t="shared" si="3"/>
        <v>#N/A</v>
      </c>
      <c r="AF37" s="90" t="e">
        <f t="shared" si="3"/>
        <v>#N/A</v>
      </c>
      <c r="AG37" s="90" t="e">
        <f t="shared" si="3"/>
        <v>#N/A</v>
      </c>
      <c r="AH37" s="90" t="e">
        <f t="shared" si="3"/>
        <v>#N/A</v>
      </c>
    </row>
    <row r="38" spans="1:34" ht="20.100000000000001" customHeight="1">
      <c r="A38" s="806" t="s">
        <v>14</v>
      </c>
      <c r="B38" s="791" t="s">
        <v>72</v>
      </c>
      <c r="C38" s="63"/>
      <c r="D38" s="64" t="s">
        <v>21</v>
      </c>
      <c r="E38" s="44">
        <v>2500</v>
      </c>
      <c r="F38" s="798"/>
      <c r="G38" s="798">
        <v>0</v>
      </c>
      <c r="H38" s="831">
        <f>+VLOOKUP(B38,'[4]TÚI BÓNG'!$B$4:$E$171,4,0)</f>
        <v>2535</v>
      </c>
      <c r="I38" s="79">
        <f>+ROUND(IFERROR(VLOOKUP(D38,FCSTSDV!$C$2:$C$72,26,0),0)/'07.11'!E38+0,0)</f>
        <v>0</v>
      </c>
      <c r="J38" s="99" t="e">
        <f t="array" ref="J38">+ROUND(INDEX(FCSTSDV!$D$2:$L$72,MATCH('07.11'!$D38,FCSTSDV!$C$2:$C$72,0),MATCH('07.11'!J$3,FCSTSDV!$D$1:$L$1,0))/'07.11'!$E38,1)</f>
        <v>#N/A</v>
      </c>
      <c r="K38" s="99" t="e">
        <f t="array" ref="K38">+ROUND(INDEX(FCSTSDV!$D$2:$L$72,MATCH('07.11'!$D38,FCSTSDV!$C$2:$C$72,0),MATCH('07.11'!K$3,FCSTSDV!$D$1:$L$1,0))/'07.11'!$E38,1)</f>
        <v>#N/A</v>
      </c>
      <c r="L38" s="99" t="e">
        <f t="array" ref="L38">+ROUND(INDEX(FCSTSDV!$D$2:$L$72,MATCH('07.11'!$D38,FCSTSDV!$C$2:$C$72,0),MATCH('07.11'!L$3,FCSTSDV!$D$1:$L$1,0))/'07.11'!$E38,1)</f>
        <v>#N/A</v>
      </c>
      <c r="M38" s="99" t="e">
        <f t="array" ref="M38">+ROUND(INDEX(FCSTSDV!$D$2:$L$72,MATCH('07.11'!$D38,FCSTSDV!$C$2:$C$72,0),MATCH('07.11'!M$3,FCSTSDV!$D$1:$L$1,0))/'07.11'!$E38,1)</f>
        <v>#N/A</v>
      </c>
      <c r="N38" s="99" t="e">
        <f t="array" ref="N38">+ROUND(INDEX(FCSTSDV!$D$2:$L$72,MATCH('07.11'!$D38,FCSTSDV!$C$2:$C$72,0),MATCH('07.11'!N$3,FCSTSDV!$D$1:$L$1,0))/'07.11'!$E38,1)</f>
        <v>#N/A</v>
      </c>
      <c r="O38" s="99" t="e">
        <f t="array" ref="O38">+ROUND(INDEX(FCSTSDV!$D$2:$L$72,MATCH('07.11'!$D38,FCSTSDV!$C$2:$C$72,0),MATCH('07.11'!O$3,FCSTSDV!$D$1:$L$1,0))/'07.11'!$E38,1)</f>
        <v>#N/A</v>
      </c>
      <c r="P38" s="99" t="e">
        <f t="array" ref="P38">+ROUND(INDEX(FCSTSDV!$D$2:$L$72,MATCH('07.11'!$D38,FCSTSDV!$C$2:$C$72,0),MATCH('07.11'!P$3,FCSTSDV!$D$1:$L$1,0))/'07.11'!$E38,1)</f>
        <v>#N/A</v>
      </c>
      <c r="Q38" s="99" t="e">
        <f t="array" ref="Q38">+ROUND(INDEX(FCSTSDV!$D$2:$L$72,MATCH('07.11'!$D38,FCSTSDV!$C$2:$C$72,0),MATCH('07.11'!Q$3,FCSTSDV!$D$1:$L$1,0))/'07.11'!$E38,1)</f>
        <v>#N/A</v>
      </c>
      <c r="R38" s="99" t="e">
        <f t="array" ref="R38">+ROUND(INDEX(FCSTSDV!$D$2:$L$72,MATCH('07.11'!$D38,FCSTSDV!$C$2:$C$72,0),MATCH('07.11'!R$3,FCSTSDV!$D$1:$L$1,0))/'07.11'!$E38,1)</f>
        <v>#N/A</v>
      </c>
      <c r="S38" s="92" t="e">
        <f>+ROUND(INDEX(FCSTSDV!$D$2:$L$673,MATCH('07.11'!$D38,FCSTSDV!$C$2:$C$673,0),MATCH('07.11'!S$3,FCSTSDV!$D$1:$L$1,0))/'07.11'!$E38,1)</f>
        <v>#N/A</v>
      </c>
      <c r="T38" s="92" t="e">
        <f>+ROUND(INDEX(FCSTSDV!$D$2:$L$673,MATCH('07.11'!$D38,FCSTSDV!$C$2:$C$673,0),MATCH('07.11'!T$3,FCSTSDV!$D$1:$L$1,0))/'07.11'!$E38,1)</f>
        <v>#N/A</v>
      </c>
      <c r="U38" s="92" t="e">
        <f>+ROUND(INDEX(FCSTSDV!$D$2:$L$673,MATCH('07.11'!$D38,FCSTSDV!$C$2:$C$673,0),MATCH('07.11'!U$3,FCSTSDV!$D$1:$L$1,0))/'07.11'!$E38,1)</f>
        <v>#N/A</v>
      </c>
      <c r="V38" s="92" t="e">
        <f>+ROUND(INDEX(FCSTSDV!$D$2:$L$673,MATCH('07.11'!$D38,FCSTSDV!$C$2:$C$673,0),MATCH('07.11'!V$3,FCSTSDV!$D$1:$L$1,0))/'07.11'!$E38,1)</f>
        <v>#N/A</v>
      </c>
      <c r="W38" s="92" t="e">
        <f>+ROUND(INDEX(FCSTSDV!$D$2:$L$673,MATCH('07.11'!$D38,FCSTSDV!$C$2:$C$673,0),MATCH('07.11'!W$3,FCSTSDV!$D$1:$L$1,0))/'07.11'!$E38,1)</f>
        <v>#N/A</v>
      </c>
      <c r="X38" s="92" t="e">
        <f>+ROUND(INDEX(FCSTSDV!$D$2:$L$673,MATCH('07.11'!$D38,FCSTSDV!$C$2:$C$673,0),MATCH('07.11'!X$3,FCSTSDV!$D$1:$L$1,0))/'07.11'!$E38,1)</f>
        <v>#N/A</v>
      </c>
      <c r="Y38" s="92" t="e">
        <f>+ROUND(INDEX(FCSTSDV!$D$2:$L$673,MATCH('07.11'!$D38,FCSTSDV!$C$2:$C$673,0),MATCH('07.11'!Y$3,FCSTSDV!$D$1:$L$1,0))/'07.11'!$E38,1)</f>
        <v>#N/A</v>
      </c>
      <c r="Z38" s="92" t="e">
        <f>+ROUND(INDEX(FCSTSDV!$D$2:$L$673,MATCH('07.11'!$D38,FCSTSDV!$C$2:$C$673,0),MATCH('07.11'!Z$3,FCSTSDV!$D$1:$L$1,0))/'07.11'!$E38,1)</f>
        <v>#N/A</v>
      </c>
      <c r="AA38" s="92" t="e">
        <f>+ROUND(INDEX(FCSTSDV!$D$2:$L$673,MATCH('07.11'!$D38,FCSTSDV!$C$2:$C$673,0),MATCH('07.11'!AA$3,FCSTSDV!$D$1:$L$1,0))/'07.11'!$E38,1)</f>
        <v>#N/A</v>
      </c>
      <c r="AB38" s="92" t="e">
        <f>+ROUND(INDEX(FCSTSDV!$D$2:$L$673,MATCH('07.11'!$D38,FCSTSDV!$C$2:$C$673,0),MATCH('07.11'!AB$3,FCSTSDV!$D$1:$L$1,0))/'07.11'!$E38,1)</f>
        <v>#N/A</v>
      </c>
      <c r="AC38" s="92" t="e">
        <f>+ROUND(INDEX(FCSTSDV!$D$2:$L$673,MATCH('07.11'!$D38,FCSTSDV!$C$2:$C$673,0),MATCH('07.11'!AC$3,FCSTSDV!$D$1:$L$1,0))/'07.11'!$E38,1)</f>
        <v>#N/A</v>
      </c>
      <c r="AD38" s="92" t="e">
        <f>+ROUND(INDEX(FCSTSDV!$D$2:$L$673,MATCH('07.11'!$D38,FCSTSDV!$C$2:$C$673,0),MATCH('07.11'!AD$3,FCSTSDV!$D$1:$L$1,0))/'07.11'!$E38,1)</f>
        <v>#N/A</v>
      </c>
      <c r="AE38" s="92" t="e">
        <f>+ROUND(INDEX(FCSTSDV!$D$2:$L$673,MATCH('07.11'!$D38,FCSTSDV!$C$2:$C$673,0),MATCH('07.11'!AE$3,FCSTSDV!$D$1:$L$1,0))/'07.11'!$E38,1)</f>
        <v>#N/A</v>
      </c>
      <c r="AF38" s="92" t="e">
        <f>+ROUND(INDEX(FCSTSDV!$D$2:$L$673,MATCH('07.11'!$D38,FCSTSDV!$C$2:$C$673,0),MATCH('07.11'!AF$3,FCSTSDV!$D$1:$L$1,0))/'07.11'!$E38,1)</f>
        <v>#N/A</v>
      </c>
      <c r="AG38" s="92" t="e">
        <f>+ROUND(INDEX(FCSTSDV!$D$2:$L$673,MATCH('07.11'!$D38,FCSTSDV!$C$2:$C$673,0),MATCH('07.11'!AG$3,FCSTSDV!$D$1:$L$1,0))/'07.11'!$E38,1)</f>
        <v>#N/A</v>
      </c>
      <c r="AH38" s="92" t="e">
        <f>+ROUND(INDEX(FCSTSDV!$D$2:$L$673,MATCH('07.11'!$D38,FCSTSDV!$C$2:$C$673,0),MATCH('07.11'!AH$3,FCSTSDV!$D$1:$L$1,0))/'07.11'!$E38,1)</f>
        <v>#N/A</v>
      </c>
    </row>
    <row r="39" spans="1:34" ht="20.100000000000001" customHeight="1">
      <c r="A39" s="813"/>
      <c r="B39" s="795"/>
      <c r="C39" s="57"/>
      <c r="D39" s="46" t="s">
        <v>74</v>
      </c>
      <c r="E39" s="49">
        <v>2500</v>
      </c>
      <c r="F39" s="799"/>
      <c r="G39" s="799"/>
      <c r="H39" s="832"/>
      <c r="I39" s="81">
        <f>+ROUND(IFERROR(VLOOKUP(D39,FCSTSDV!$C$2:$C$72,26,0),0)/'07.11'!E39+0,0)</f>
        <v>0</v>
      </c>
      <c r="J39" s="92" t="e">
        <f t="array" ref="J39">+ROUND(INDEX(FCSTSDV!$D$2:$L$72,MATCH('07.11'!$D39,FCSTSDV!$C$2:$C$72,0),MATCH('07.11'!J$3,FCSTSDV!$D$1:$L$1,0))/'07.11'!$E39,1)</f>
        <v>#N/A</v>
      </c>
      <c r="K39" s="92" t="e">
        <f t="array" ref="K39">+ROUND(INDEX(FCSTSDV!$D$2:$L$72,MATCH('07.11'!$D39,FCSTSDV!$C$2:$C$72,0),MATCH('07.11'!K$3,FCSTSDV!$D$1:$L$1,0))/'07.11'!$E39,1)</f>
        <v>#N/A</v>
      </c>
      <c r="L39" s="92" t="e">
        <f t="array" ref="L39">+ROUND(INDEX(FCSTSDV!$D$2:$L$72,MATCH('07.11'!$D39,FCSTSDV!$C$2:$C$72,0),MATCH('07.11'!L$3,FCSTSDV!$D$1:$L$1,0))/'07.11'!$E39,1)</f>
        <v>#N/A</v>
      </c>
      <c r="M39" s="92" t="e">
        <f t="array" ref="M39">+ROUND(INDEX(FCSTSDV!$D$2:$L$72,MATCH('07.11'!$D39,FCSTSDV!$C$2:$C$72,0),MATCH('07.11'!M$3,FCSTSDV!$D$1:$L$1,0))/'07.11'!$E39,1)</f>
        <v>#N/A</v>
      </c>
      <c r="N39" s="92" t="e">
        <f t="array" ref="N39">+ROUND(INDEX(FCSTSDV!$D$2:$L$72,MATCH('07.11'!$D39,FCSTSDV!$C$2:$C$72,0),MATCH('07.11'!N$3,FCSTSDV!$D$1:$L$1,0))/'07.11'!$E39,1)</f>
        <v>#N/A</v>
      </c>
      <c r="O39" s="92" t="e">
        <f t="array" ref="O39">+ROUND(INDEX(FCSTSDV!$D$2:$L$72,MATCH('07.11'!$D39,FCSTSDV!$C$2:$C$72,0),MATCH('07.11'!O$3,FCSTSDV!$D$1:$L$1,0))/'07.11'!$E39,1)</f>
        <v>#N/A</v>
      </c>
      <c r="P39" s="92" t="e">
        <f t="array" ref="P39">+ROUND(INDEX(FCSTSDV!$D$2:$L$72,MATCH('07.11'!$D39,FCSTSDV!$C$2:$C$72,0),MATCH('07.11'!P$3,FCSTSDV!$D$1:$L$1,0))/'07.11'!$E39,1)</f>
        <v>#N/A</v>
      </c>
      <c r="Q39" s="92" t="e">
        <f t="array" ref="Q39">+ROUND(INDEX(FCSTSDV!$D$2:$L$72,MATCH('07.11'!$D39,FCSTSDV!$C$2:$C$72,0),MATCH('07.11'!Q$3,FCSTSDV!$D$1:$L$1,0))/'07.11'!$E39,1)</f>
        <v>#N/A</v>
      </c>
      <c r="R39" s="92" t="e">
        <f t="array" ref="R39">+ROUND(INDEX(FCSTSDV!$D$2:$L$72,MATCH('07.11'!$D39,FCSTSDV!$C$2:$C$72,0),MATCH('07.11'!R$3,FCSTSDV!$D$1:$L$1,0))/'07.11'!$E39,1)</f>
        <v>#N/A</v>
      </c>
      <c r="S39" s="92" t="e">
        <f>+ROUND(INDEX(FCSTSDV!$D$2:$L$673,MATCH('07.11'!$D39,FCSTSDV!$C$2:$C$673,0),MATCH('07.11'!S$3,FCSTSDV!$D$1:$L$1,0))/'07.11'!$E39,1)</f>
        <v>#N/A</v>
      </c>
      <c r="T39" s="92" t="e">
        <f>+ROUND(INDEX(FCSTSDV!$D$2:$L$673,MATCH('07.11'!$D39,FCSTSDV!$C$2:$C$673,0),MATCH('07.11'!T$3,FCSTSDV!$D$1:$L$1,0))/'07.11'!$E39,1)</f>
        <v>#N/A</v>
      </c>
      <c r="U39" s="92" t="e">
        <f>+ROUND(INDEX(FCSTSDV!$D$2:$L$673,MATCH('07.11'!$D39,FCSTSDV!$C$2:$C$673,0),MATCH('07.11'!U$3,FCSTSDV!$D$1:$L$1,0))/'07.11'!$E39,1)</f>
        <v>#N/A</v>
      </c>
      <c r="V39" s="92" t="e">
        <f>+ROUND(INDEX(FCSTSDV!$D$2:$L$673,MATCH('07.11'!$D39,FCSTSDV!$C$2:$C$673,0),MATCH('07.11'!V$3,FCSTSDV!$D$1:$L$1,0))/'07.11'!$E39,1)</f>
        <v>#N/A</v>
      </c>
      <c r="W39" s="92" t="e">
        <f>+ROUND(INDEX(FCSTSDV!$D$2:$L$673,MATCH('07.11'!$D39,FCSTSDV!$C$2:$C$673,0),MATCH('07.11'!W$3,FCSTSDV!$D$1:$L$1,0))/'07.11'!$E39,1)</f>
        <v>#N/A</v>
      </c>
      <c r="X39" s="92" t="e">
        <f>+ROUND(INDEX(FCSTSDV!$D$2:$L$673,MATCH('07.11'!$D39,FCSTSDV!$C$2:$C$673,0),MATCH('07.11'!X$3,FCSTSDV!$D$1:$L$1,0))/'07.11'!$E39,1)</f>
        <v>#N/A</v>
      </c>
      <c r="Y39" s="92" t="e">
        <f>+ROUND(INDEX(FCSTSDV!$D$2:$L$673,MATCH('07.11'!$D39,FCSTSDV!$C$2:$C$673,0),MATCH('07.11'!Y$3,FCSTSDV!$D$1:$L$1,0))/'07.11'!$E39,1)</f>
        <v>#N/A</v>
      </c>
      <c r="Z39" s="92" t="e">
        <f>+ROUND(INDEX(FCSTSDV!$D$2:$L$673,MATCH('07.11'!$D39,FCSTSDV!$C$2:$C$673,0),MATCH('07.11'!Z$3,FCSTSDV!$D$1:$L$1,0))/'07.11'!$E39,1)</f>
        <v>#N/A</v>
      </c>
      <c r="AA39" s="92" t="e">
        <f>+ROUND(INDEX(FCSTSDV!$D$2:$L$673,MATCH('07.11'!$D39,FCSTSDV!$C$2:$C$673,0),MATCH('07.11'!AA$3,FCSTSDV!$D$1:$L$1,0))/'07.11'!$E39,1)</f>
        <v>#N/A</v>
      </c>
      <c r="AB39" s="92" t="e">
        <f>+ROUND(INDEX(FCSTSDV!$D$2:$L$673,MATCH('07.11'!$D39,FCSTSDV!$C$2:$C$673,0),MATCH('07.11'!AB$3,FCSTSDV!$D$1:$L$1,0))/'07.11'!$E39,1)</f>
        <v>#N/A</v>
      </c>
      <c r="AC39" s="92" t="e">
        <f>+ROUND(INDEX(FCSTSDV!$D$2:$L$673,MATCH('07.11'!$D39,FCSTSDV!$C$2:$C$673,0),MATCH('07.11'!AC$3,FCSTSDV!$D$1:$L$1,0))/'07.11'!$E39,1)</f>
        <v>#N/A</v>
      </c>
      <c r="AD39" s="92" t="e">
        <f>+ROUND(INDEX(FCSTSDV!$D$2:$L$673,MATCH('07.11'!$D39,FCSTSDV!$C$2:$C$673,0),MATCH('07.11'!AD$3,FCSTSDV!$D$1:$L$1,0))/'07.11'!$E39,1)</f>
        <v>#N/A</v>
      </c>
      <c r="AE39" s="92" t="e">
        <f>+ROUND(INDEX(FCSTSDV!$D$2:$L$673,MATCH('07.11'!$D39,FCSTSDV!$C$2:$C$673,0),MATCH('07.11'!AE$3,FCSTSDV!$D$1:$L$1,0))/'07.11'!$E39,1)</f>
        <v>#N/A</v>
      </c>
      <c r="AF39" s="92" t="e">
        <f>+ROUND(INDEX(FCSTSDV!$D$2:$L$673,MATCH('07.11'!$D39,FCSTSDV!$C$2:$C$673,0),MATCH('07.11'!AF$3,FCSTSDV!$D$1:$L$1,0))/'07.11'!$E39,1)</f>
        <v>#N/A</v>
      </c>
      <c r="AG39" s="92" t="e">
        <f>+ROUND(INDEX(FCSTSDV!$D$2:$L$673,MATCH('07.11'!$D39,FCSTSDV!$C$2:$C$673,0),MATCH('07.11'!AG$3,FCSTSDV!$D$1:$L$1,0))/'07.11'!$E39,1)</f>
        <v>#N/A</v>
      </c>
      <c r="AH39" s="92" t="e">
        <f>+ROUND(INDEX(FCSTSDV!$D$2:$L$673,MATCH('07.11'!$D39,FCSTSDV!$C$2:$C$673,0),MATCH('07.11'!AH$3,FCSTSDV!$D$1:$L$1,0))/'07.11'!$E39,1)</f>
        <v>#N/A</v>
      </c>
    </row>
    <row r="40" spans="1:34" ht="20.100000000000001" customHeight="1">
      <c r="A40" s="813"/>
      <c r="B40" s="795"/>
      <c r="C40" s="57"/>
      <c r="D40" s="46" t="s">
        <v>75</v>
      </c>
      <c r="E40" s="49">
        <v>2500</v>
      </c>
      <c r="F40" s="799"/>
      <c r="G40" s="799"/>
      <c r="H40" s="832"/>
      <c r="I40" s="81">
        <f>+ROUND(IFERROR(VLOOKUP(D40,FCSTSDV!$C$2:$C$72,26,0),0)/'07.11'!E40+0,0)</f>
        <v>0</v>
      </c>
      <c r="J40" s="92" t="e">
        <f t="array" ref="J40">+ROUND(INDEX(FCSTSDV!$D$2:$L$72,MATCH('07.11'!$D40,FCSTSDV!$C$2:$C$72,0),MATCH('07.11'!J$3,FCSTSDV!$D$1:$L$1,0))/'07.11'!$E40,1)</f>
        <v>#N/A</v>
      </c>
      <c r="K40" s="92" t="e">
        <f t="array" ref="K40">+ROUND(INDEX(FCSTSDV!$D$2:$L$72,MATCH('07.11'!$D40,FCSTSDV!$C$2:$C$72,0),MATCH('07.11'!K$3,FCSTSDV!$D$1:$L$1,0))/'07.11'!$E40,1)</f>
        <v>#N/A</v>
      </c>
      <c r="L40" s="92" t="e">
        <f t="array" ref="L40">+ROUND(INDEX(FCSTSDV!$D$2:$L$72,MATCH('07.11'!$D40,FCSTSDV!$C$2:$C$72,0),MATCH('07.11'!L$3,FCSTSDV!$D$1:$L$1,0))/'07.11'!$E40,1)</f>
        <v>#N/A</v>
      </c>
      <c r="M40" s="92" t="e">
        <f t="array" ref="M40">+ROUND(INDEX(FCSTSDV!$D$2:$L$72,MATCH('07.11'!$D40,FCSTSDV!$C$2:$C$72,0),MATCH('07.11'!M$3,FCSTSDV!$D$1:$L$1,0))/'07.11'!$E40,1)</f>
        <v>#N/A</v>
      </c>
      <c r="N40" s="92" t="e">
        <f t="array" ref="N40">+ROUND(INDEX(FCSTSDV!$D$2:$L$72,MATCH('07.11'!$D40,FCSTSDV!$C$2:$C$72,0),MATCH('07.11'!N$3,FCSTSDV!$D$1:$L$1,0))/'07.11'!$E40,1)</f>
        <v>#N/A</v>
      </c>
      <c r="O40" s="92" t="e">
        <f t="array" ref="O40">+ROUND(INDEX(FCSTSDV!$D$2:$L$72,MATCH('07.11'!$D40,FCSTSDV!$C$2:$C$72,0),MATCH('07.11'!O$3,FCSTSDV!$D$1:$L$1,0))/'07.11'!$E40,1)</f>
        <v>#N/A</v>
      </c>
      <c r="P40" s="92" t="e">
        <f t="array" ref="P40">+ROUND(INDEX(FCSTSDV!$D$2:$L$72,MATCH('07.11'!$D40,FCSTSDV!$C$2:$C$72,0),MATCH('07.11'!P$3,FCSTSDV!$D$1:$L$1,0))/'07.11'!$E40,1)</f>
        <v>#N/A</v>
      </c>
      <c r="Q40" s="92" t="e">
        <f t="array" ref="Q40">+ROUND(INDEX(FCSTSDV!$D$2:$L$72,MATCH('07.11'!$D40,FCSTSDV!$C$2:$C$72,0),MATCH('07.11'!Q$3,FCSTSDV!$D$1:$L$1,0))/'07.11'!$E40,1)</f>
        <v>#N/A</v>
      </c>
      <c r="R40" s="92" t="e">
        <f t="array" ref="R40">+ROUND(INDEX(FCSTSDV!$D$2:$L$72,MATCH('07.11'!$D40,FCSTSDV!$C$2:$C$72,0),MATCH('07.11'!R$3,FCSTSDV!$D$1:$L$1,0))/'07.11'!$E40,1)</f>
        <v>#N/A</v>
      </c>
      <c r="S40" s="92" t="e">
        <f>+ROUND(INDEX(FCSTSDV!$D$2:$L$673,MATCH('07.11'!$D40,FCSTSDV!$C$2:$C$673,0),MATCH('07.11'!S$3,FCSTSDV!$D$1:$L$1,0))/'07.11'!$E40,1)</f>
        <v>#N/A</v>
      </c>
      <c r="T40" s="92" t="e">
        <f>+ROUND(INDEX(FCSTSDV!$D$2:$L$673,MATCH('07.11'!$D40,FCSTSDV!$C$2:$C$673,0),MATCH('07.11'!T$3,FCSTSDV!$D$1:$L$1,0))/'07.11'!$E40,1)</f>
        <v>#N/A</v>
      </c>
      <c r="U40" s="92" t="e">
        <f>+ROUND(INDEX(FCSTSDV!$D$2:$L$673,MATCH('07.11'!$D40,FCSTSDV!$C$2:$C$673,0),MATCH('07.11'!U$3,FCSTSDV!$D$1:$L$1,0))/'07.11'!$E40,1)</f>
        <v>#N/A</v>
      </c>
      <c r="V40" s="92" t="e">
        <f>+ROUND(INDEX(FCSTSDV!$D$2:$L$673,MATCH('07.11'!$D40,FCSTSDV!$C$2:$C$673,0),MATCH('07.11'!V$3,FCSTSDV!$D$1:$L$1,0))/'07.11'!$E40,1)</f>
        <v>#N/A</v>
      </c>
      <c r="W40" s="92" t="e">
        <f>+ROUND(INDEX(FCSTSDV!$D$2:$L$673,MATCH('07.11'!$D40,FCSTSDV!$C$2:$C$673,0),MATCH('07.11'!W$3,FCSTSDV!$D$1:$L$1,0))/'07.11'!$E40,1)</f>
        <v>#N/A</v>
      </c>
      <c r="X40" s="92" t="e">
        <f>+ROUND(INDEX(FCSTSDV!$D$2:$L$673,MATCH('07.11'!$D40,FCSTSDV!$C$2:$C$673,0),MATCH('07.11'!X$3,FCSTSDV!$D$1:$L$1,0))/'07.11'!$E40,1)</f>
        <v>#N/A</v>
      </c>
      <c r="Y40" s="92" t="e">
        <f>+ROUND(INDEX(FCSTSDV!$D$2:$L$673,MATCH('07.11'!$D40,FCSTSDV!$C$2:$C$673,0),MATCH('07.11'!Y$3,FCSTSDV!$D$1:$L$1,0))/'07.11'!$E40,1)</f>
        <v>#N/A</v>
      </c>
      <c r="Z40" s="92" t="e">
        <f>+ROUND(INDEX(FCSTSDV!$D$2:$L$673,MATCH('07.11'!$D40,FCSTSDV!$C$2:$C$673,0),MATCH('07.11'!Z$3,FCSTSDV!$D$1:$L$1,0))/'07.11'!$E40,1)</f>
        <v>#N/A</v>
      </c>
      <c r="AA40" s="92" t="e">
        <f>+ROUND(INDEX(FCSTSDV!$D$2:$L$673,MATCH('07.11'!$D40,FCSTSDV!$C$2:$C$673,0),MATCH('07.11'!AA$3,FCSTSDV!$D$1:$L$1,0))/'07.11'!$E40,1)</f>
        <v>#N/A</v>
      </c>
      <c r="AB40" s="92" t="e">
        <f>+ROUND(INDEX(FCSTSDV!$D$2:$L$673,MATCH('07.11'!$D40,FCSTSDV!$C$2:$C$673,0),MATCH('07.11'!AB$3,FCSTSDV!$D$1:$L$1,0))/'07.11'!$E40,1)</f>
        <v>#N/A</v>
      </c>
      <c r="AC40" s="92" t="e">
        <f>+ROUND(INDEX(FCSTSDV!$D$2:$L$673,MATCH('07.11'!$D40,FCSTSDV!$C$2:$C$673,0),MATCH('07.11'!AC$3,FCSTSDV!$D$1:$L$1,0))/'07.11'!$E40,1)</f>
        <v>#N/A</v>
      </c>
      <c r="AD40" s="92" t="e">
        <f>+ROUND(INDEX(FCSTSDV!$D$2:$L$673,MATCH('07.11'!$D40,FCSTSDV!$C$2:$C$673,0),MATCH('07.11'!AD$3,FCSTSDV!$D$1:$L$1,0))/'07.11'!$E40,1)</f>
        <v>#N/A</v>
      </c>
      <c r="AE40" s="92" t="e">
        <f>+ROUND(INDEX(FCSTSDV!$D$2:$L$673,MATCH('07.11'!$D40,FCSTSDV!$C$2:$C$673,0),MATCH('07.11'!AE$3,FCSTSDV!$D$1:$L$1,0))/'07.11'!$E40,1)</f>
        <v>#N/A</v>
      </c>
      <c r="AF40" s="92" t="e">
        <f>+ROUND(INDEX(FCSTSDV!$D$2:$L$673,MATCH('07.11'!$D40,FCSTSDV!$C$2:$C$673,0),MATCH('07.11'!AF$3,FCSTSDV!$D$1:$L$1,0))/'07.11'!$E40,1)</f>
        <v>#N/A</v>
      </c>
      <c r="AG40" s="92" t="e">
        <f>+ROUND(INDEX(FCSTSDV!$D$2:$L$673,MATCH('07.11'!$D40,FCSTSDV!$C$2:$C$673,0),MATCH('07.11'!AG$3,FCSTSDV!$D$1:$L$1,0))/'07.11'!$E40,1)</f>
        <v>#N/A</v>
      </c>
      <c r="AH40" s="92" t="e">
        <f>+ROUND(INDEX(FCSTSDV!$D$2:$L$673,MATCH('07.11'!$D40,FCSTSDV!$C$2:$C$673,0),MATCH('07.11'!AH$3,FCSTSDV!$D$1:$L$1,0))/'07.11'!$E40,1)</f>
        <v>#N/A</v>
      </c>
    </row>
    <row r="41" spans="1:34" ht="20.100000000000001" customHeight="1">
      <c r="A41" s="813"/>
      <c r="B41" s="795"/>
      <c r="C41" s="57"/>
      <c r="D41" s="46" t="s">
        <v>76</v>
      </c>
      <c r="E41" s="49">
        <v>2500</v>
      </c>
      <c r="F41" s="799"/>
      <c r="G41" s="799"/>
      <c r="H41" s="832"/>
      <c r="I41" s="81">
        <f>+ROUND(IFERROR(VLOOKUP(D41,FCSTSDV!$C$2:$C$72,26,0),0)/'07.11'!E41+0,0)</f>
        <v>0</v>
      </c>
      <c r="J41" s="92" t="e">
        <f t="array" ref="J41">+ROUND(INDEX(FCSTSDV!$D$2:$L$72,MATCH('07.11'!$D41,FCSTSDV!$C$2:$C$72,0),MATCH('07.11'!J$3,FCSTSDV!$D$1:$L$1,0))/'07.11'!$E41,1)</f>
        <v>#N/A</v>
      </c>
      <c r="K41" s="92" t="e">
        <f t="array" ref="K41">+ROUND(INDEX(FCSTSDV!$D$2:$L$72,MATCH('07.11'!$D41,FCSTSDV!$C$2:$C$72,0),MATCH('07.11'!K$3,FCSTSDV!$D$1:$L$1,0))/'07.11'!$E41,1)</f>
        <v>#N/A</v>
      </c>
      <c r="L41" s="92" t="e">
        <f t="array" ref="L41">+ROUND(INDEX(FCSTSDV!$D$2:$L$72,MATCH('07.11'!$D41,FCSTSDV!$C$2:$C$72,0),MATCH('07.11'!L$3,FCSTSDV!$D$1:$L$1,0))/'07.11'!$E41,1)</f>
        <v>#N/A</v>
      </c>
      <c r="M41" s="92" t="e">
        <f t="array" ref="M41">+ROUND(INDEX(FCSTSDV!$D$2:$L$72,MATCH('07.11'!$D41,FCSTSDV!$C$2:$C$72,0),MATCH('07.11'!M$3,FCSTSDV!$D$1:$L$1,0))/'07.11'!$E41,1)</f>
        <v>#N/A</v>
      </c>
      <c r="N41" s="92" t="e">
        <f t="array" ref="N41">+ROUND(INDEX(FCSTSDV!$D$2:$L$72,MATCH('07.11'!$D41,FCSTSDV!$C$2:$C$72,0),MATCH('07.11'!N$3,FCSTSDV!$D$1:$L$1,0))/'07.11'!$E41,1)</f>
        <v>#N/A</v>
      </c>
      <c r="O41" s="92" t="e">
        <f t="array" ref="O41">+ROUND(INDEX(FCSTSDV!$D$2:$L$72,MATCH('07.11'!$D41,FCSTSDV!$C$2:$C$72,0),MATCH('07.11'!O$3,FCSTSDV!$D$1:$L$1,0))/'07.11'!$E41,1)</f>
        <v>#N/A</v>
      </c>
      <c r="P41" s="92" t="e">
        <f t="array" ref="P41">+ROUND(INDEX(FCSTSDV!$D$2:$L$72,MATCH('07.11'!$D41,FCSTSDV!$C$2:$C$72,0),MATCH('07.11'!P$3,FCSTSDV!$D$1:$L$1,0))/'07.11'!$E41,1)</f>
        <v>#N/A</v>
      </c>
      <c r="Q41" s="92" t="e">
        <f t="array" ref="Q41">+ROUND(INDEX(FCSTSDV!$D$2:$L$72,MATCH('07.11'!$D41,FCSTSDV!$C$2:$C$72,0),MATCH('07.11'!Q$3,FCSTSDV!$D$1:$L$1,0))/'07.11'!$E41,1)</f>
        <v>#N/A</v>
      </c>
      <c r="R41" s="92" t="e">
        <f t="array" ref="R41">+ROUND(INDEX(FCSTSDV!$D$2:$L$72,MATCH('07.11'!$D41,FCSTSDV!$C$2:$C$72,0),MATCH('07.11'!R$3,FCSTSDV!$D$1:$L$1,0))/'07.11'!$E41,1)</f>
        <v>#N/A</v>
      </c>
      <c r="S41" s="92" t="e">
        <f>+ROUND(INDEX(FCSTSDV!$D$2:$L$673,MATCH('07.11'!$D41,FCSTSDV!$C$2:$C$673,0),MATCH('07.11'!S$3,FCSTSDV!$D$1:$L$1,0))/'07.11'!$E41,1)</f>
        <v>#N/A</v>
      </c>
      <c r="T41" s="92" t="e">
        <f>+ROUND(INDEX(FCSTSDV!$D$2:$L$673,MATCH('07.11'!$D41,FCSTSDV!$C$2:$C$673,0),MATCH('07.11'!T$3,FCSTSDV!$D$1:$L$1,0))/'07.11'!$E41,1)</f>
        <v>#N/A</v>
      </c>
      <c r="U41" s="92" t="e">
        <f>+ROUND(INDEX(FCSTSDV!$D$2:$L$673,MATCH('07.11'!$D41,FCSTSDV!$C$2:$C$673,0),MATCH('07.11'!U$3,FCSTSDV!$D$1:$L$1,0))/'07.11'!$E41,1)</f>
        <v>#N/A</v>
      </c>
      <c r="V41" s="92" t="e">
        <f>+ROUND(INDEX(FCSTSDV!$D$2:$L$673,MATCH('07.11'!$D41,FCSTSDV!$C$2:$C$673,0),MATCH('07.11'!V$3,FCSTSDV!$D$1:$L$1,0))/'07.11'!$E41,1)</f>
        <v>#N/A</v>
      </c>
      <c r="W41" s="92" t="e">
        <f>+ROUND(INDEX(FCSTSDV!$D$2:$L$673,MATCH('07.11'!$D41,FCSTSDV!$C$2:$C$673,0),MATCH('07.11'!W$3,FCSTSDV!$D$1:$L$1,0))/'07.11'!$E41,1)</f>
        <v>#N/A</v>
      </c>
      <c r="X41" s="92" t="e">
        <f>+ROUND(INDEX(FCSTSDV!$D$2:$L$673,MATCH('07.11'!$D41,FCSTSDV!$C$2:$C$673,0),MATCH('07.11'!X$3,FCSTSDV!$D$1:$L$1,0))/'07.11'!$E41,1)</f>
        <v>#N/A</v>
      </c>
      <c r="Y41" s="92" t="e">
        <f>+ROUND(INDEX(FCSTSDV!$D$2:$L$673,MATCH('07.11'!$D41,FCSTSDV!$C$2:$C$673,0),MATCH('07.11'!Y$3,FCSTSDV!$D$1:$L$1,0))/'07.11'!$E41,1)</f>
        <v>#N/A</v>
      </c>
      <c r="Z41" s="92" t="e">
        <f>+ROUND(INDEX(FCSTSDV!$D$2:$L$673,MATCH('07.11'!$D41,FCSTSDV!$C$2:$C$673,0),MATCH('07.11'!Z$3,FCSTSDV!$D$1:$L$1,0))/'07.11'!$E41,1)</f>
        <v>#N/A</v>
      </c>
      <c r="AA41" s="92" t="e">
        <f>+ROUND(INDEX(FCSTSDV!$D$2:$L$673,MATCH('07.11'!$D41,FCSTSDV!$C$2:$C$673,0),MATCH('07.11'!AA$3,FCSTSDV!$D$1:$L$1,0))/'07.11'!$E41,1)</f>
        <v>#N/A</v>
      </c>
      <c r="AB41" s="92" t="e">
        <f>+ROUND(INDEX(FCSTSDV!$D$2:$L$673,MATCH('07.11'!$D41,FCSTSDV!$C$2:$C$673,0),MATCH('07.11'!AB$3,FCSTSDV!$D$1:$L$1,0))/'07.11'!$E41,1)</f>
        <v>#N/A</v>
      </c>
      <c r="AC41" s="92" t="e">
        <f>+ROUND(INDEX(FCSTSDV!$D$2:$L$673,MATCH('07.11'!$D41,FCSTSDV!$C$2:$C$673,0),MATCH('07.11'!AC$3,FCSTSDV!$D$1:$L$1,0))/'07.11'!$E41,1)</f>
        <v>#N/A</v>
      </c>
      <c r="AD41" s="92" t="e">
        <f>+ROUND(INDEX(FCSTSDV!$D$2:$L$673,MATCH('07.11'!$D41,FCSTSDV!$C$2:$C$673,0),MATCH('07.11'!AD$3,FCSTSDV!$D$1:$L$1,0))/'07.11'!$E41,1)</f>
        <v>#N/A</v>
      </c>
      <c r="AE41" s="92" t="e">
        <f>+ROUND(INDEX(FCSTSDV!$D$2:$L$673,MATCH('07.11'!$D41,FCSTSDV!$C$2:$C$673,0),MATCH('07.11'!AE$3,FCSTSDV!$D$1:$L$1,0))/'07.11'!$E41,1)</f>
        <v>#N/A</v>
      </c>
      <c r="AF41" s="92" t="e">
        <f>+ROUND(INDEX(FCSTSDV!$D$2:$L$673,MATCH('07.11'!$D41,FCSTSDV!$C$2:$C$673,0),MATCH('07.11'!AF$3,FCSTSDV!$D$1:$L$1,0))/'07.11'!$E41,1)</f>
        <v>#N/A</v>
      </c>
      <c r="AG41" s="92" t="e">
        <f>+ROUND(INDEX(FCSTSDV!$D$2:$L$673,MATCH('07.11'!$D41,FCSTSDV!$C$2:$C$673,0),MATCH('07.11'!AG$3,FCSTSDV!$D$1:$L$1,0))/'07.11'!$E41,1)</f>
        <v>#N/A</v>
      </c>
      <c r="AH41" s="92" t="e">
        <f>+ROUND(INDEX(FCSTSDV!$D$2:$L$673,MATCH('07.11'!$D41,FCSTSDV!$C$2:$C$673,0),MATCH('07.11'!AH$3,FCSTSDV!$D$1:$L$1,0))/'07.11'!$E41,1)</f>
        <v>#N/A</v>
      </c>
    </row>
    <row r="42" spans="1:34" ht="20.100000000000001" customHeight="1">
      <c r="A42" s="813"/>
      <c r="B42" s="795"/>
      <c r="C42" s="57"/>
      <c r="D42" s="46" t="s">
        <v>77</v>
      </c>
      <c r="E42" s="49">
        <v>2500</v>
      </c>
      <c r="F42" s="799"/>
      <c r="G42" s="799"/>
      <c r="H42" s="832"/>
      <c r="I42" s="81">
        <f>+ROUND(IFERROR(VLOOKUP(D42,FCSTSDV!$C$2:$C$72,26,0),0)/'07.11'!E42+0,0)</f>
        <v>0</v>
      </c>
      <c r="J42" s="92" t="e">
        <f t="array" ref="J42">+ROUND(INDEX(FCSTSDV!$D$2:$L$72,MATCH('07.11'!$D42,FCSTSDV!$C$2:$C$72,0),MATCH('07.11'!J$3,FCSTSDV!$D$1:$L$1,0))/'07.11'!$E42,1)</f>
        <v>#N/A</v>
      </c>
      <c r="K42" s="92" t="e">
        <f t="array" ref="K42">+ROUND(INDEX(FCSTSDV!$D$2:$L$72,MATCH('07.11'!$D42,FCSTSDV!$C$2:$C$72,0),MATCH('07.11'!K$3,FCSTSDV!$D$1:$L$1,0))/'07.11'!$E42,1)</f>
        <v>#N/A</v>
      </c>
      <c r="L42" s="92" t="e">
        <f t="array" ref="L42">+ROUND(INDEX(FCSTSDV!$D$2:$L$72,MATCH('07.11'!$D42,FCSTSDV!$C$2:$C$72,0),MATCH('07.11'!L$3,FCSTSDV!$D$1:$L$1,0))/'07.11'!$E42,1)</f>
        <v>#N/A</v>
      </c>
      <c r="M42" s="92" t="e">
        <f t="array" ref="M42">+ROUND(INDEX(FCSTSDV!$D$2:$L$72,MATCH('07.11'!$D42,FCSTSDV!$C$2:$C$72,0),MATCH('07.11'!M$3,FCSTSDV!$D$1:$L$1,0))/'07.11'!$E42,1)</f>
        <v>#N/A</v>
      </c>
      <c r="N42" s="92" t="e">
        <f t="array" ref="N42">+ROUND(INDEX(FCSTSDV!$D$2:$L$72,MATCH('07.11'!$D42,FCSTSDV!$C$2:$C$72,0),MATCH('07.11'!N$3,FCSTSDV!$D$1:$L$1,0))/'07.11'!$E42,1)</f>
        <v>#N/A</v>
      </c>
      <c r="O42" s="92" t="e">
        <f t="array" ref="O42">+ROUND(INDEX(FCSTSDV!$D$2:$L$72,MATCH('07.11'!$D42,FCSTSDV!$C$2:$C$72,0),MATCH('07.11'!O$3,FCSTSDV!$D$1:$L$1,0))/'07.11'!$E42,1)</f>
        <v>#N/A</v>
      </c>
      <c r="P42" s="92" t="e">
        <f t="array" ref="P42">+ROUND(INDEX(FCSTSDV!$D$2:$L$72,MATCH('07.11'!$D42,FCSTSDV!$C$2:$C$72,0),MATCH('07.11'!P$3,FCSTSDV!$D$1:$L$1,0))/'07.11'!$E42,1)</f>
        <v>#N/A</v>
      </c>
      <c r="Q42" s="92" t="e">
        <f t="array" ref="Q42">+ROUND(INDEX(FCSTSDV!$D$2:$L$72,MATCH('07.11'!$D42,FCSTSDV!$C$2:$C$72,0),MATCH('07.11'!Q$3,FCSTSDV!$D$1:$L$1,0))/'07.11'!$E42,1)</f>
        <v>#N/A</v>
      </c>
      <c r="R42" s="92" t="e">
        <f t="array" ref="R42">+ROUND(INDEX(FCSTSDV!$D$2:$L$72,MATCH('07.11'!$D42,FCSTSDV!$C$2:$C$72,0),MATCH('07.11'!R$3,FCSTSDV!$D$1:$L$1,0))/'07.11'!$E42,1)</f>
        <v>#N/A</v>
      </c>
      <c r="S42" s="92" t="e">
        <f>+ROUND(INDEX(FCSTSDV!$D$2:$L$673,MATCH('07.11'!$D42,FCSTSDV!$C$2:$C$673,0),MATCH('07.11'!S$3,FCSTSDV!$D$1:$L$1,0))/'07.11'!$E42,1)</f>
        <v>#N/A</v>
      </c>
      <c r="T42" s="92" t="e">
        <f>+ROUND(INDEX(FCSTSDV!$D$2:$L$673,MATCH('07.11'!$D42,FCSTSDV!$C$2:$C$673,0),MATCH('07.11'!T$3,FCSTSDV!$D$1:$L$1,0))/'07.11'!$E42,1)</f>
        <v>#N/A</v>
      </c>
      <c r="U42" s="92" t="e">
        <f>+ROUND(INDEX(FCSTSDV!$D$2:$L$673,MATCH('07.11'!$D42,FCSTSDV!$C$2:$C$673,0),MATCH('07.11'!U$3,FCSTSDV!$D$1:$L$1,0))/'07.11'!$E42,1)</f>
        <v>#N/A</v>
      </c>
      <c r="V42" s="92" t="e">
        <f>+ROUND(INDEX(FCSTSDV!$D$2:$L$673,MATCH('07.11'!$D42,FCSTSDV!$C$2:$C$673,0),MATCH('07.11'!V$3,FCSTSDV!$D$1:$L$1,0))/'07.11'!$E42,1)</f>
        <v>#N/A</v>
      </c>
      <c r="W42" s="92" t="e">
        <f>+ROUND(INDEX(FCSTSDV!$D$2:$L$673,MATCH('07.11'!$D42,FCSTSDV!$C$2:$C$673,0),MATCH('07.11'!W$3,FCSTSDV!$D$1:$L$1,0))/'07.11'!$E42,1)</f>
        <v>#N/A</v>
      </c>
      <c r="X42" s="92" t="e">
        <f>+ROUND(INDEX(FCSTSDV!$D$2:$L$673,MATCH('07.11'!$D42,FCSTSDV!$C$2:$C$673,0),MATCH('07.11'!X$3,FCSTSDV!$D$1:$L$1,0))/'07.11'!$E42,1)</f>
        <v>#N/A</v>
      </c>
      <c r="Y42" s="92" t="e">
        <f>+ROUND(INDEX(FCSTSDV!$D$2:$L$673,MATCH('07.11'!$D42,FCSTSDV!$C$2:$C$673,0),MATCH('07.11'!Y$3,FCSTSDV!$D$1:$L$1,0))/'07.11'!$E42,1)</f>
        <v>#N/A</v>
      </c>
      <c r="Z42" s="92" t="e">
        <f>+ROUND(INDEX(FCSTSDV!$D$2:$L$673,MATCH('07.11'!$D42,FCSTSDV!$C$2:$C$673,0),MATCH('07.11'!Z$3,FCSTSDV!$D$1:$L$1,0))/'07.11'!$E42,1)</f>
        <v>#N/A</v>
      </c>
      <c r="AA42" s="92" t="e">
        <f>+ROUND(INDEX(FCSTSDV!$D$2:$L$673,MATCH('07.11'!$D42,FCSTSDV!$C$2:$C$673,0),MATCH('07.11'!AA$3,FCSTSDV!$D$1:$L$1,0))/'07.11'!$E42,1)</f>
        <v>#N/A</v>
      </c>
      <c r="AB42" s="92" t="e">
        <f>+ROUND(INDEX(FCSTSDV!$D$2:$L$673,MATCH('07.11'!$D42,FCSTSDV!$C$2:$C$673,0),MATCH('07.11'!AB$3,FCSTSDV!$D$1:$L$1,0))/'07.11'!$E42,1)</f>
        <v>#N/A</v>
      </c>
      <c r="AC42" s="92" t="e">
        <f>+ROUND(INDEX(FCSTSDV!$D$2:$L$673,MATCH('07.11'!$D42,FCSTSDV!$C$2:$C$673,0),MATCH('07.11'!AC$3,FCSTSDV!$D$1:$L$1,0))/'07.11'!$E42,1)</f>
        <v>#N/A</v>
      </c>
      <c r="AD42" s="92" t="e">
        <f>+ROUND(INDEX(FCSTSDV!$D$2:$L$673,MATCH('07.11'!$D42,FCSTSDV!$C$2:$C$673,0),MATCH('07.11'!AD$3,FCSTSDV!$D$1:$L$1,0))/'07.11'!$E42,1)</f>
        <v>#N/A</v>
      </c>
      <c r="AE42" s="92" t="e">
        <f>+ROUND(INDEX(FCSTSDV!$D$2:$L$673,MATCH('07.11'!$D42,FCSTSDV!$C$2:$C$673,0),MATCH('07.11'!AE$3,FCSTSDV!$D$1:$L$1,0))/'07.11'!$E42,1)</f>
        <v>#N/A</v>
      </c>
      <c r="AF42" s="92" t="e">
        <f>+ROUND(INDEX(FCSTSDV!$D$2:$L$673,MATCH('07.11'!$D42,FCSTSDV!$C$2:$C$673,0),MATCH('07.11'!AF$3,FCSTSDV!$D$1:$L$1,0))/'07.11'!$E42,1)</f>
        <v>#N/A</v>
      </c>
      <c r="AG42" s="92" t="e">
        <f>+ROUND(INDEX(FCSTSDV!$D$2:$L$673,MATCH('07.11'!$D42,FCSTSDV!$C$2:$C$673,0),MATCH('07.11'!AG$3,FCSTSDV!$D$1:$L$1,0))/'07.11'!$E42,1)</f>
        <v>#N/A</v>
      </c>
      <c r="AH42" s="92" t="e">
        <f>+ROUND(INDEX(FCSTSDV!$D$2:$L$673,MATCH('07.11'!$D42,FCSTSDV!$C$2:$C$673,0),MATCH('07.11'!AH$3,FCSTSDV!$D$1:$L$1,0))/'07.11'!$E42,1)</f>
        <v>#N/A</v>
      </c>
    </row>
    <row r="43" spans="1:34" ht="20.100000000000001" customHeight="1">
      <c r="A43" s="813"/>
      <c r="B43" s="795"/>
      <c r="C43" s="57"/>
      <c r="D43" s="46" t="s">
        <v>78</v>
      </c>
      <c r="E43" s="49">
        <v>2500</v>
      </c>
      <c r="F43" s="799"/>
      <c r="G43" s="799"/>
      <c r="H43" s="832"/>
      <c r="I43" s="81">
        <f>+ROUND(IFERROR(VLOOKUP(D43,FCSTSDV!$C$2:$C$72,26,0),0)/'07.11'!E43+0,0)</f>
        <v>0</v>
      </c>
      <c r="J43" s="92" t="e">
        <f t="array" ref="J43">+ROUND(INDEX(FCSTSDV!$D$2:$L$72,MATCH('07.11'!$D43,FCSTSDV!$C$2:$C$72,0),MATCH('07.11'!J$3,FCSTSDV!$D$1:$L$1,0))/'07.11'!$E43,1)</f>
        <v>#N/A</v>
      </c>
      <c r="K43" s="92" t="e">
        <f t="array" ref="K43">+ROUND(INDEX(FCSTSDV!$D$2:$L$72,MATCH('07.11'!$D43,FCSTSDV!$C$2:$C$72,0),MATCH('07.11'!K$3,FCSTSDV!$D$1:$L$1,0))/'07.11'!$E43,1)</f>
        <v>#N/A</v>
      </c>
      <c r="L43" s="92" t="e">
        <f t="array" ref="L43">+ROUND(INDEX(FCSTSDV!$D$2:$L$72,MATCH('07.11'!$D43,FCSTSDV!$C$2:$C$72,0),MATCH('07.11'!L$3,FCSTSDV!$D$1:$L$1,0))/'07.11'!$E43,1)</f>
        <v>#N/A</v>
      </c>
      <c r="M43" s="92" t="e">
        <f t="array" ref="M43">+ROUND(INDEX(FCSTSDV!$D$2:$L$72,MATCH('07.11'!$D43,FCSTSDV!$C$2:$C$72,0),MATCH('07.11'!M$3,FCSTSDV!$D$1:$L$1,0))/'07.11'!$E43,1)</f>
        <v>#N/A</v>
      </c>
      <c r="N43" s="92" t="e">
        <f t="array" ref="N43">+ROUND(INDEX(FCSTSDV!$D$2:$L$72,MATCH('07.11'!$D43,FCSTSDV!$C$2:$C$72,0),MATCH('07.11'!N$3,FCSTSDV!$D$1:$L$1,0))/'07.11'!$E43,1)</f>
        <v>#N/A</v>
      </c>
      <c r="O43" s="92" t="e">
        <f t="array" ref="O43">+ROUND(INDEX(FCSTSDV!$D$2:$L$72,MATCH('07.11'!$D43,FCSTSDV!$C$2:$C$72,0),MATCH('07.11'!O$3,FCSTSDV!$D$1:$L$1,0))/'07.11'!$E43,1)</f>
        <v>#N/A</v>
      </c>
      <c r="P43" s="92" t="e">
        <f t="array" ref="P43">+ROUND(INDEX(FCSTSDV!$D$2:$L$72,MATCH('07.11'!$D43,FCSTSDV!$C$2:$C$72,0),MATCH('07.11'!P$3,FCSTSDV!$D$1:$L$1,0))/'07.11'!$E43,1)</f>
        <v>#N/A</v>
      </c>
      <c r="Q43" s="92" t="e">
        <f t="array" ref="Q43">+ROUND(INDEX(FCSTSDV!$D$2:$L$72,MATCH('07.11'!$D43,FCSTSDV!$C$2:$C$72,0),MATCH('07.11'!Q$3,FCSTSDV!$D$1:$L$1,0))/'07.11'!$E43,1)</f>
        <v>#N/A</v>
      </c>
      <c r="R43" s="92" t="e">
        <f t="array" ref="R43">+ROUND(INDEX(FCSTSDV!$D$2:$L$72,MATCH('07.11'!$D43,FCSTSDV!$C$2:$C$72,0),MATCH('07.11'!R$3,FCSTSDV!$D$1:$L$1,0))/'07.11'!$E43,1)</f>
        <v>#N/A</v>
      </c>
      <c r="S43" s="92" t="e">
        <f>+ROUND(INDEX(FCSTSDV!$D$2:$L$673,MATCH('07.11'!$D43,FCSTSDV!$C$2:$C$673,0),MATCH('07.11'!S$3,FCSTSDV!$D$1:$L$1,0))/'07.11'!$E43,1)</f>
        <v>#N/A</v>
      </c>
      <c r="T43" s="92" t="e">
        <f>+ROUND(INDEX(FCSTSDV!$D$2:$L$673,MATCH('07.11'!$D43,FCSTSDV!$C$2:$C$673,0),MATCH('07.11'!T$3,FCSTSDV!$D$1:$L$1,0))/'07.11'!$E43,1)</f>
        <v>#N/A</v>
      </c>
      <c r="U43" s="92" t="e">
        <f>+ROUND(INDEX(FCSTSDV!$D$2:$L$673,MATCH('07.11'!$D43,FCSTSDV!$C$2:$C$673,0),MATCH('07.11'!U$3,FCSTSDV!$D$1:$L$1,0))/'07.11'!$E43,1)</f>
        <v>#N/A</v>
      </c>
      <c r="V43" s="92" t="e">
        <f>+ROUND(INDEX(FCSTSDV!$D$2:$L$673,MATCH('07.11'!$D43,FCSTSDV!$C$2:$C$673,0),MATCH('07.11'!V$3,FCSTSDV!$D$1:$L$1,0))/'07.11'!$E43,1)</f>
        <v>#N/A</v>
      </c>
      <c r="W43" s="92" t="e">
        <f>+ROUND(INDEX(FCSTSDV!$D$2:$L$673,MATCH('07.11'!$D43,FCSTSDV!$C$2:$C$673,0),MATCH('07.11'!W$3,FCSTSDV!$D$1:$L$1,0))/'07.11'!$E43,1)</f>
        <v>#N/A</v>
      </c>
      <c r="X43" s="92" t="e">
        <f>+ROUND(INDEX(FCSTSDV!$D$2:$L$673,MATCH('07.11'!$D43,FCSTSDV!$C$2:$C$673,0),MATCH('07.11'!X$3,FCSTSDV!$D$1:$L$1,0))/'07.11'!$E43,1)</f>
        <v>#N/A</v>
      </c>
      <c r="Y43" s="92" t="e">
        <f>+ROUND(INDEX(FCSTSDV!$D$2:$L$673,MATCH('07.11'!$D43,FCSTSDV!$C$2:$C$673,0),MATCH('07.11'!Y$3,FCSTSDV!$D$1:$L$1,0))/'07.11'!$E43,1)</f>
        <v>#N/A</v>
      </c>
      <c r="Z43" s="92" t="e">
        <f>+ROUND(INDEX(FCSTSDV!$D$2:$L$673,MATCH('07.11'!$D43,FCSTSDV!$C$2:$C$673,0),MATCH('07.11'!Z$3,FCSTSDV!$D$1:$L$1,0))/'07.11'!$E43,1)</f>
        <v>#N/A</v>
      </c>
      <c r="AA43" s="92" t="e">
        <f>+ROUND(INDEX(FCSTSDV!$D$2:$L$673,MATCH('07.11'!$D43,FCSTSDV!$C$2:$C$673,0),MATCH('07.11'!AA$3,FCSTSDV!$D$1:$L$1,0))/'07.11'!$E43,1)</f>
        <v>#N/A</v>
      </c>
      <c r="AB43" s="92" t="e">
        <f>+ROUND(INDEX(FCSTSDV!$D$2:$L$673,MATCH('07.11'!$D43,FCSTSDV!$C$2:$C$673,0),MATCH('07.11'!AB$3,FCSTSDV!$D$1:$L$1,0))/'07.11'!$E43,1)</f>
        <v>#N/A</v>
      </c>
      <c r="AC43" s="92" t="e">
        <f>+ROUND(INDEX(FCSTSDV!$D$2:$L$673,MATCH('07.11'!$D43,FCSTSDV!$C$2:$C$673,0),MATCH('07.11'!AC$3,FCSTSDV!$D$1:$L$1,0))/'07.11'!$E43,1)</f>
        <v>#N/A</v>
      </c>
      <c r="AD43" s="92" t="e">
        <f>+ROUND(INDEX(FCSTSDV!$D$2:$L$673,MATCH('07.11'!$D43,FCSTSDV!$C$2:$C$673,0),MATCH('07.11'!AD$3,FCSTSDV!$D$1:$L$1,0))/'07.11'!$E43,1)</f>
        <v>#N/A</v>
      </c>
      <c r="AE43" s="92" t="e">
        <f>+ROUND(INDEX(FCSTSDV!$D$2:$L$673,MATCH('07.11'!$D43,FCSTSDV!$C$2:$C$673,0),MATCH('07.11'!AE$3,FCSTSDV!$D$1:$L$1,0))/'07.11'!$E43,1)</f>
        <v>#N/A</v>
      </c>
      <c r="AF43" s="92" t="e">
        <f>+ROUND(INDEX(FCSTSDV!$D$2:$L$673,MATCH('07.11'!$D43,FCSTSDV!$C$2:$C$673,0),MATCH('07.11'!AF$3,FCSTSDV!$D$1:$L$1,0))/'07.11'!$E43,1)</f>
        <v>#N/A</v>
      </c>
      <c r="AG43" s="92" t="e">
        <f>+ROUND(INDEX(FCSTSDV!$D$2:$L$673,MATCH('07.11'!$D43,FCSTSDV!$C$2:$C$673,0),MATCH('07.11'!AG$3,FCSTSDV!$D$1:$L$1,0))/'07.11'!$E43,1)</f>
        <v>#N/A</v>
      </c>
      <c r="AH43" s="92" t="e">
        <f>+ROUND(INDEX(FCSTSDV!$D$2:$L$673,MATCH('07.11'!$D43,FCSTSDV!$C$2:$C$673,0),MATCH('07.11'!AH$3,FCSTSDV!$D$1:$L$1,0))/'07.11'!$E43,1)</f>
        <v>#N/A</v>
      </c>
    </row>
    <row r="44" spans="1:34" ht="20.100000000000001" customHeight="1">
      <c r="A44" s="813"/>
      <c r="B44" s="795"/>
      <c r="C44" s="57"/>
      <c r="D44" s="46" t="s">
        <v>79</v>
      </c>
      <c r="E44" s="49">
        <v>2500</v>
      </c>
      <c r="F44" s="799"/>
      <c r="G44" s="799"/>
      <c r="H44" s="832"/>
      <c r="I44" s="81">
        <f>+ROUND(IFERROR(VLOOKUP(D44,FCSTSDV!$C$2:$C$72,26,0),0)/'07.11'!E44+0,0)</f>
        <v>0</v>
      </c>
      <c r="J44" s="92" t="e">
        <f t="array" ref="J44">+ROUND(INDEX(FCSTSDV!$D$2:$L$72,MATCH('07.11'!$D44,FCSTSDV!$C$2:$C$72,0),MATCH('07.11'!J$3,FCSTSDV!$D$1:$L$1,0))/'07.11'!$E44,1)</f>
        <v>#N/A</v>
      </c>
      <c r="K44" s="92" t="e">
        <f t="array" ref="K44">+ROUND(INDEX(FCSTSDV!$D$2:$L$72,MATCH('07.11'!$D44,FCSTSDV!$C$2:$C$72,0),MATCH('07.11'!K$3,FCSTSDV!$D$1:$L$1,0))/'07.11'!$E44,1)</f>
        <v>#N/A</v>
      </c>
      <c r="L44" s="92" t="e">
        <f t="array" ref="L44">+ROUND(INDEX(FCSTSDV!$D$2:$L$72,MATCH('07.11'!$D44,FCSTSDV!$C$2:$C$72,0),MATCH('07.11'!L$3,FCSTSDV!$D$1:$L$1,0))/'07.11'!$E44,1)</f>
        <v>#N/A</v>
      </c>
      <c r="M44" s="92" t="e">
        <f t="array" ref="M44">+ROUND(INDEX(FCSTSDV!$D$2:$L$72,MATCH('07.11'!$D44,FCSTSDV!$C$2:$C$72,0),MATCH('07.11'!M$3,FCSTSDV!$D$1:$L$1,0))/'07.11'!$E44,1)</f>
        <v>#N/A</v>
      </c>
      <c r="N44" s="92" t="e">
        <f t="array" ref="N44">+ROUND(INDEX(FCSTSDV!$D$2:$L$72,MATCH('07.11'!$D44,FCSTSDV!$C$2:$C$72,0),MATCH('07.11'!N$3,FCSTSDV!$D$1:$L$1,0))/'07.11'!$E44,1)</f>
        <v>#N/A</v>
      </c>
      <c r="O44" s="92" t="e">
        <f t="array" ref="O44">+ROUND(INDEX(FCSTSDV!$D$2:$L$72,MATCH('07.11'!$D44,FCSTSDV!$C$2:$C$72,0),MATCH('07.11'!O$3,FCSTSDV!$D$1:$L$1,0))/'07.11'!$E44,1)</f>
        <v>#N/A</v>
      </c>
      <c r="P44" s="92" t="e">
        <f t="array" ref="P44">+ROUND(INDEX(FCSTSDV!$D$2:$L$72,MATCH('07.11'!$D44,FCSTSDV!$C$2:$C$72,0),MATCH('07.11'!P$3,FCSTSDV!$D$1:$L$1,0))/'07.11'!$E44,1)</f>
        <v>#N/A</v>
      </c>
      <c r="Q44" s="92" t="e">
        <f t="array" ref="Q44">+ROUND(INDEX(FCSTSDV!$D$2:$L$72,MATCH('07.11'!$D44,FCSTSDV!$C$2:$C$72,0),MATCH('07.11'!Q$3,FCSTSDV!$D$1:$L$1,0))/'07.11'!$E44,1)</f>
        <v>#N/A</v>
      </c>
      <c r="R44" s="92" t="e">
        <f t="array" ref="R44">+ROUND(INDEX(FCSTSDV!$D$2:$L$72,MATCH('07.11'!$D44,FCSTSDV!$C$2:$C$72,0),MATCH('07.11'!R$3,FCSTSDV!$D$1:$L$1,0))/'07.11'!$E44,1)</f>
        <v>#N/A</v>
      </c>
      <c r="S44" s="92" t="e">
        <f>+ROUND(INDEX(FCSTSDV!$D$2:$L$673,MATCH('07.11'!$D44,FCSTSDV!$C$2:$C$673,0),MATCH('07.11'!S$3,FCSTSDV!$D$1:$L$1,0))/'07.11'!$E44,1)</f>
        <v>#N/A</v>
      </c>
      <c r="T44" s="92" t="e">
        <f>+ROUND(INDEX(FCSTSDV!$D$2:$L$673,MATCH('07.11'!$D44,FCSTSDV!$C$2:$C$673,0),MATCH('07.11'!T$3,FCSTSDV!$D$1:$L$1,0))/'07.11'!$E44,1)</f>
        <v>#N/A</v>
      </c>
      <c r="U44" s="92" t="e">
        <f>+ROUND(INDEX(FCSTSDV!$D$2:$L$673,MATCH('07.11'!$D44,FCSTSDV!$C$2:$C$673,0),MATCH('07.11'!U$3,FCSTSDV!$D$1:$L$1,0))/'07.11'!$E44,1)</f>
        <v>#N/A</v>
      </c>
      <c r="V44" s="92" t="e">
        <f>+ROUND(INDEX(FCSTSDV!$D$2:$L$673,MATCH('07.11'!$D44,FCSTSDV!$C$2:$C$673,0),MATCH('07.11'!V$3,FCSTSDV!$D$1:$L$1,0))/'07.11'!$E44,1)</f>
        <v>#N/A</v>
      </c>
      <c r="W44" s="92" t="e">
        <f>+ROUND(INDEX(FCSTSDV!$D$2:$L$673,MATCH('07.11'!$D44,FCSTSDV!$C$2:$C$673,0),MATCH('07.11'!W$3,FCSTSDV!$D$1:$L$1,0))/'07.11'!$E44,1)</f>
        <v>#N/A</v>
      </c>
      <c r="X44" s="92" t="e">
        <f>+ROUND(INDEX(FCSTSDV!$D$2:$L$673,MATCH('07.11'!$D44,FCSTSDV!$C$2:$C$673,0),MATCH('07.11'!X$3,FCSTSDV!$D$1:$L$1,0))/'07.11'!$E44,1)</f>
        <v>#N/A</v>
      </c>
      <c r="Y44" s="92" t="e">
        <f>+ROUND(INDEX(FCSTSDV!$D$2:$L$673,MATCH('07.11'!$D44,FCSTSDV!$C$2:$C$673,0),MATCH('07.11'!Y$3,FCSTSDV!$D$1:$L$1,0))/'07.11'!$E44,1)</f>
        <v>#N/A</v>
      </c>
      <c r="Z44" s="92" t="e">
        <f>+ROUND(INDEX(FCSTSDV!$D$2:$L$673,MATCH('07.11'!$D44,FCSTSDV!$C$2:$C$673,0),MATCH('07.11'!Z$3,FCSTSDV!$D$1:$L$1,0))/'07.11'!$E44,1)</f>
        <v>#N/A</v>
      </c>
      <c r="AA44" s="92" t="e">
        <f>+ROUND(INDEX(FCSTSDV!$D$2:$L$673,MATCH('07.11'!$D44,FCSTSDV!$C$2:$C$673,0),MATCH('07.11'!AA$3,FCSTSDV!$D$1:$L$1,0))/'07.11'!$E44,1)</f>
        <v>#N/A</v>
      </c>
      <c r="AB44" s="92" t="e">
        <f>+ROUND(INDEX(FCSTSDV!$D$2:$L$673,MATCH('07.11'!$D44,FCSTSDV!$C$2:$C$673,0),MATCH('07.11'!AB$3,FCSTSDV!$D$1:$L$1,0))/'07.11'!$E44,1)</f>
        <v>#N/A</v>
      </c>
      <c r="AC44" s="92" t="e">
        <f>+ROUND(INDEX(FCSTSDV!$D$2:$L$673,MATCH('07.11'!$D44,FCSTSDV!$C$2:$C$673,0),MATCH('07.11'!AC$3,FCSTSDV!$D$1:$L$1,0))/'07.11'!$E44,1)</f>
        <v>#N/A</v>
      </c>
      <c r="AD44" s="92" t="e">
        <f>+ROUND(INDEX(FCSTSDV!$D$2:$L$673,MATCH('07.11'!$D44,FCSTSDV!$C$2:$C$673,0),MATCH('07.11'!AD$3,FCSTSDV!$D$1:$L$1,0))/'07.11'!$E44,1)</f>
        <v>#N/A</v>
      </c>
      <c r="AE44" s="92" t="e">
        <f>+ROUND(INDEX(FCSTSDV!$D$2:$L$673,MATCH('07.11'!$D44,FCSTSDV!$C$2:$C$673,0),MATCH('07.11'!AE$3,FCSTSDV!$D$1:$L$1,0))/'07.11'!$E44,1)</f>
        <v>#N/A</v>
      </c>
      <c r="AF44" s="92" t="e">
        <f>+ROUND(INDEX(FCSTSDV!$D$2:$L$673,MATCH('07.11'!$D44,FCSTSDV!$C$2:$C$673,0),MATCH('07.11'!AF$3,FCSTSDV!$D$1:$L$1,0))/'07.11'!$E44,1)</f>
        <v>#N/A</v>
      </c>
      <c r="AG44" s="92" t="e">
        <f>+ROUND(INDEX(FCSTSDV!$D$2:$L$673,MATCH('07.11'!$D44,FCSTSDV!$C$2:$C$673,0),MATCH('07.11'!AG$3,FCSTSDV!$D$1:$L$1,0))/'07.11'!$E44,1)</f>
        <v>#N/A</v>
      </c>
      <c r="AH44" s="92" t="e">
        <f>+ROUND(INDEX(FCSTSDV!$D$2:$L$673,MATCH('07.11'!$D44,FCSTSDV!$C$2:$C$673,0),MATCH('07.11'!AH$3,FCSTSDV!$D$1:$L$1,0))/'07.11'!$E44,1)</f>
        <v>#N/A</v>
      </c>
    </row>
    <row r="45" spans="1:34" ht="20.100000000000001" customHeight="1">
      <c r="A45" s="813"/>
      <c r="B45" s="795"/>
      <c r="C45" s="57"/>
      <c r="D45" s="46" t="s">
        <v>80</v>
      </c>
      <c r="E45" s="49">
        <v>2500</v>
      </c>
      <c r="F45" s="799"/>
      <c r="G45" s="799"/>
      <c r="H45" s="832"/>
      <c r="I45" s="81">
        <f>+ROUND(IFERROR(VLOOKUP(D45,FCSTSDV!$C$2:$C$72,26,0),0)/'07.11'!E45+0,0)</f>
        <v>0</v>
      </c>
      <c r="J45" s="92" t="e">
        <f t="array" ref="J45">+ROUND(INDEX(FCSTSDV!$D$2:$L$72,MATCH('07.11'!$D45,FCSTSDV!$C$2:$C$72,0),MATCH('07.11'!J$3,FCSTSDV!$D$1:$L$1,0))/'07.11'!$E45,1)</f>
        <v>#N/A</v>
      </c>
      <c r="K45" s="92" t="e">
        <f t="array" ref="K45">+ROUND(INDEX(FCSTSDV!$D$2:$L$72,MATCH('07.11'!$D45,FCSTSDV!$C$2:$C$72,0),MATCH('07.11'!K$3,FCSTSDV!$D$1:$L$1,0))/'07.11'!$E45,1)</f>
        <v>#N/A</v>
      </c>
      <c r="L45" s="92" t="e">
        <f t="array" ref="L45">+ROUND(INDEX(FCSTSDV!$D$2:$L$72,MATCH('07.11'!$D45,FCSTSDV!$C$2:$C$72,0),MATCH('07.11'!L$3,FCSTSDV!$D$1:$L$1,0))/'07.11'!$E45,1)</f>
        <v>#N/A</v>
      </c>
      <c r="M45" s="92" t="e">
        <f t="array" ref="M45">+ROUND(INDEX(FCSTSDV!$D$2:$L$72,MATCH('07.11'!$D45,FCSTSDV!$C$2:$C$72,0),MATCH('07.11'!M$3,FCSTSDV!$D$1:$L$1,0))/'07.11'!$E45,1)</f>
        <v>#N/A</v>
      </c>
      <c r="N45" s="92" t="e">
        <f t="array" ref="N45">+ROUND(INDEX(FCSTSDV!$D$2:$L$72,MATCH('07.11'!$D45,FCSTSDV!$C$2:$C$72,0),MATCH('07.11'!N$3,FCSTSDV!$D$1:$L$1,0))/'07.11'!$E45,1)</f>
        <v>#N/A</v>
      </c>
      <c r="O45" s="92" t="e">
        <f t="array" ref="O45">+ROUND(INDEX(FCSTSDV!$D$2:$L$72,MATCH('07.11'!$D45,FCSTSDV!$C$2:$C$72,0),MATCH('07.11'!O$3,FCSTSDV!$D$1:$L$1,0))/'07.11'!$E45,1)</f>
        <v>#N/A</v>
      </c>
      <c r="P45" s="92" t="e">
        <f t="array" ref="P45">+ROUND(INDEX(FCSTSDV!$D$2:$L$72,MATCH('07.11'!$D45,FCSTSDV!$C$2:$C$72,0),MATCH('07.11'!P$3,FCSTSDV!$D$1:$L$1,0))/'07.11'!$E45,1)</f>
        <v>#N/A</v>
      </c>
      <c r="Q45" s="92" t="e">
        <f t="array" ref="Q45">+ROUND(INDEX(FCSTSDV!$D$2:$L$72,MATCH('07.11'!$D45,FCSTSDV!$C$2:$C$72,0),MATCH('07.11'!Q$3,FCSTSDV!$D$1:$L$1,0))/'07.11'!$E45,1)</f>
        <v>#N/A</v>
      </c>
      <c r="R45" s="92" t="e">
        <f t="array" ref="R45">+ROUND(INDEX(FCSTSDV!$D$2:$L$72,MATCH('07.11'!$D45,FCSTSDV!$C$2:$C$72,0),MATCH('07.11'!R$3,FCSTSDV!$D$1:$L$1,0))/'07.11'!$E45,1)</f>
        <v>#N/A</v>
      </c>
      <c r="S45" s="92" t="e">
        <f>+ROUND(INDEX(FCSTSDV!$D$2:$L$673,MATCH('07.11'!$D45,FCSTSDV!$C$2:$C$673,0),MATCH('07.11'!S$3,FCSTSDV!$D$1:$L$1,0))/'07.11'!$E45,1)</f>
        <v>#N/A</v>
      </c>
      <c r="T45" s="92" t="e">
        <f>+ROUND(INDEX(FCSTSDV!$D$2:$L$673,MATCH('07.11'!$D45,FCSTSDV!$C$2:$C$673,0),MATCH('07.11'!T$3,FCSTSDV!$D$1:$L$1,0))/'07.11'!$E45,1)</f>
        <v>#N/A</v>
      </c>
      <c r="U45" s="92" t="e">
        <f>+ROUND(INDEX(FCSTSDV!$D$2:$L$673,MATCH('07.11'!$D45,FCSTSDV!$C$2:$C$673,0),MATCH('07.11'!U$3,FCSTSDV!$D$1:$L$1,0))/'07.11'!$E45,1)</f>
        <v>#N/A</v>
      </c>
      <c r="V45" s="92" t="e">
        <f>+ROUND(INDEX(FCSTSDV!$D$2:$L$673,MATCH('07.11'!$D45,FCSTSDV!$C$2:$C$673,0),MATCH('07.11'!V$3,FCSTSDV!$D$1:$L$1,0))/'07.11'!$E45,1)</f>
        <v>#N/A</v>
      </c>
      <c r="W45" s="92" t="e">
        <f>+ROUND(INDEX(FCSTSDV!$D$2:$L$673,MATCH('07.11'!$D45,FCSTSDV!$C$2:$C$673,0),MATCH('07.11'!W$3,FCSTSDV!$D$1:$L$1,0))/'07.11'!$E45,1)</f>
        <v>#N/A</v>
      </c>
      <c r="X45" s="92" t="e">
        <f>+ROUND(INDEX(FCSTSDV!$D$2:$L$673,MATCH('07.11'!$D45,FCSTSDV!$C$2:$C$673,0),MATCH('07.11'!X$3,FCSTSDV!$D$1:$L$1,0))/'07.11'!$E45,1)</f>
        <v>#N/A</v>
      </c>
      <c r="Y45" s="92" t="e">
        <f>+ROUND(INDEX(FCSTSDV!$D$2:$L$673,MATCH('07.11'!$D45,FCSTSDV!$C$2:$C$673,0),MATCH('07.11'!Y$3,FCSTSDV!$D$1:$L$1,0))/'07.11'!$E45,1)</f>
        <v>#N/A</v>
      </c>
      <c r="Z45" s="92" t="e">
        <f>+ROUND(INDEX(FCSTSDV!$D$2:$L$673,MATCH('07.11'!$D45,FCSTSDV!$C$2:$C$673,0),MATCH('07.11'!Z$3,FCSTSDV!$D$1:$L$1,0))/'07.11'!$E45,1)</f>
        <v>#N/A</v>
      </c>
      <c r="AA45" s="92" t="e">
        <f>+ROUND(INDEX(FCSTSDV!$D$2:$L$673,MATCH('07.11'!$D45,FCSTSDV!$C$2:$C$673,0),MATCH('07.11'!AA$3,FCSTSDV!$D$1:$L$1,0))/'07.11'!$E45,1)</f>
        <v>#N/A</v>
      </c>
      <c r="AB45" s="92" t="e">
        <f>+ROUND(INDEX(FCSTSDV!$D$2:$L$673,MATCH('07.11'!$D45,FCSTSDV!$C$2:$C$673,0),MATCH('07.11'!AB$3,FCSTSDV!$D$1:$L$1,0))/'07.11'!$E45,1)</f>
        <v>#N/A</v>
      </c>
      <c r="AC45" s="92" t="e">
        <f>+ROUND(INDEX(FCSTSDV!$D$2:$L$673,MATCH('07.11'!$D45,FCSTSDV!$C$2:$C$673,0),MATCH('07.11'!AC$3,FCSTSDV!$D$1:$L$1,0))/'07.11'!$E45,1)</f>
        <v>#N/A</v>
      </c>
      <c r="AD45" s="92" t="e">
        <f>+ROUND(INDEX(FCSTSDV!$D$2:$L$673,MATCH('07.11'!$D45,FCSTSDV!$C$2:$C$673,0),MATCH('07.11'!AD$3,FCSTSDV!$D$1:$L$1,0))/'07.11'!$E45,1)</f>
        <v>#N/A</v>
      </c>
      <c r="AE45" s="92" t="e">
        <f>+ROUND(INDEX(FCSTSDV!$D$2:$L$673,MATCH('07.11'!$D45,FCSTSDV!$C$2:$C$673,0),MATCH('07.11'!AE$3,FCSTSDV!$D$1:$L$1,0))/'07.11'!$E45,1)</f>
        <v>#N/A</v>
      </c>
      <c r="AF45" s="92" t="e">
        <f>+ROUND(INDEX(FCSTSDV!$D$2:$L$673,MATCH('07.11'!$D45,FCSTSDV!$C$2:$C$673,0),MATCH('07.11'!AF$3,FCSTSDV!$D$1:$L$1,0))/'07.11'!$E45,1)</f>
        <v>#N/A</v>
      </c>
      <c r="AG45" s="92" t="e">
        <f>+ROUND(INDEX(FCSTSDV!$D$2:$L$673,MATCH('07.11'!$D45,FCSTSDV!$C$2:$C$673,0),MATCH('07.11'!AG$3,FCSTSDV!$D$1:$L$1,0))/'07.11'!$E45,1)</f>
        <v>#N/A</v>
      </c>
      <c r="AH45" s="92" t="e">
        <f>+ROUND(INDEX(FCSTSDV!$D$2:$L$673,MATCH('07.11'!$D45,FCSTSDV!$C$2:$C$673,0),MATCH('07.11'!AH$3,FCSTSDV!$D$1:$L$1,0))/'07.11'!$E45,1)</f>
        <v>#N/A</v>
      </c>
    </row>
    <row r="46" spans="1:34" ht="20.100000000000001" customHeight="1">
      <c r="A46" s="813"/>
      <c r="B46" s="795"/>
      <c r="C46" s="57"/>
      <c r="D46" s="46" t="s">
        <v>81</v>
      </c>
      <c r="E46" s="49">
        <v>2500</v>
      </c>
      <c r="F46" s="799"/>
      <c r="G46" s="799"/>
      <c r="H46" s="832"/>
      <c r="I46" s="81">
        <f>+ROUND(IFERROR(VLOOKUP(D46,FCSTSDV!$C$2:$C$72,26,0),0)/'07.11'!E46+0,0)</f>
        <v>0</v>
      </c>
      <c r="J46" s="92" t="e">
        <f t="array" ref="J46">+ROUND(INDEX(FCSTSDV!$D$2:$L$72,MATCH('07.11'!$D46,FCSTSDV!$C$2:$C$72,0),MATCH('07.11'!J$3,FCSTSDV!$D$1:$L$1,0))/'07.11'!$E46,1)</f>
        <v>#N/A</v>
      </c>
      <c r="K46" s="92" t="e">
        <f t="array" ref="K46">+ROUND(INDEX(FCSTSDV!$D$2:$L$72,MATCH('07.11'!$D46,FCSTSDV!$C$2:$C$72,0),MATCH('07.11'!K$3,FCSTSDV!$D$1:$L$1,0))/'07.11'!$E46,1)</f>
        <v>#N/A</v>
      </c>
      <c r="L46" s="92" t="e">
        <f t="array" ref="L46">+ROUND(INDEX(FCSTSDV!$D$2:$L$72,MATCH('07.11'!$D46,FCSTSDV!$C$2:$C$72,0),MATCH('07.11'!L$3,FCSTSDV!$D$1:$L$1,0))/'07.11'!$E46,1)</f>
        <v>#N/A</v>
      </c>
      <c r="M46" s="92" t="e">
        <f t="array" ref="M46">+ROUND(INDEX(FCSTSDV!$D$2:$L$72,MATCH('07.11'!$D46,FCSTSDV!$C$2:$C$72,0),MATCH('07.11'!M$3,FCSTSDV!$D$1:$L$1,0))/'07.11'!$E46,1)</f>
        <v>#N/A</v>
      </c>
      <c r="N46" s="92" t="e">
        <f t="array" ref="N46">+ROUND(INDEX(FCSTSDV!$D$2:$L$72,MATCH('07.11'!$D46,FCSTSDV!$C$2:$C$72,0),MATCH('07.11'!N$3,FCSTSDV!$D$1:$L$1,0))/'07.11'!$E46,1)</f>
        <v>#N/A</v>
      </c>
      <c r="O46" s="92" t="e">
        <f t="array" ref="O46">+ROUND(INDEX(FCSTSDV!$D$2:$L$72,MATCH('07.11'!$D46,FCSTSDV!$C$2:$C$72,0),MATCH('07.11'!O$3,FCSTSDV!$D$1:$L$1,0))/'07.11'!$E46,1)</f>
        <v>#N/A</v>
      </c>
      <c r="P46" s="92" t="e">
        <f t="array" ref="P46">+ROUND(INDEX(FCSTSDV!$D$2:$L$72,MATCH('07.11'!$D46,FCSTSDV!$C$2:$C$72,0),MATCH('07.11'!P$3,FCSTSDV!$D$1:$L$1,0))/'07.11'!$E46,1)</f>
        <v>#N/A</v>
      </c>
      <c r="Q46" s="92" t="e">
        <f t="array" ref="Q46">+ROUND(INDEX(FCSTSDV!$D$2:$L$72,MATCH('07.11'!$D46,FCSTSDV!$C$2:$C$72,0),MATCH('07.11'!Q$3,FCSTSDV!$D$1:$L$1,0))/'07.11'!$E46,1)</f>
        <v>#N/A</v>
      </c>
      <c r="R46" s="92" t="e">
        <f t="array" ref="R46">+ROUND(INDEX(FCSTSDV!$D$2:$L$72,MATCH('07.11'!$D46,FCSTSDV!$C$2:$C$72,0),MATCH('07.11'!R$3,FCSTSDV!$D$1:$L$1,0))/'07.11'!$E46,1)</f>
        <v>#N/A</v>
      </c>
      <c r="S46" s="92" t="e">
        <f>+ROUND(INDEX(FCSTSDV!$D$2:$L$673,MATCH('07.11'!$D46,FCSTSDV!$C$2:$C$673,0),MATCH('07.11'!S$3,FCSTSDV!$D$1:$L$1,0))/'07.11'!$E46,1)</f>
        <v>#N/A</v>
      </c>
      <c r="T46" s="92" t="e">
        <f>+ROUND(INDEX(FCSTSDV!$D$2:$L$673,MATCH('07.11'!$D46,FCSTSDV!$C$2:$C$673,0),MATCH('07.11'!T$3,FCSTSDV!$D$1:$L$1,0))/'07.11'!$E46,1)</f>
        <v>#N/A</v>
      </c>
      <c r="U46" s="92" t="e">
        <f>+ROUND(INDEX(FCSTSDV!$D$2:$L$673,MATCH('07.11'!$D46,FCSTSDV!$C$2:$C$673,0),MATCH('07.11'!U$3,FCSTSDV!$D$1:$L$1,0))/'07.11'!$E46,1)</f>
        <v>#N/A</v>
      </c>
      <c r="V46" s="92" t="e">
        <f>+ROUND(INDEX(FCSTSDV!$D$2:$L$673,MATCH('07.11'!$D46,FCSTSDV!$C$2:$C$673,0),MATCH('07.11'!V$3,FCSTSDV!$D$1:$L$1,0))/'07.11'!$E46,1)</f>
        <v>#N/A</v>
      </c>
      <c r="W46" s="92" t="e">
        <f>+ROUND(INDEX(FCSTSDV!$D$2:$L$673,MATCH('07.11'!$D46,FCSTSDV!$C$2:$C$673,0),MATCH('07.11'!W$3,FCSTSDV!$D$1:$L$1,0))/'07.11'!$E46,1)</f>
        <v>#N/A</v>
      </c>
      <c r="X46" s="92" t="e">
        <f>+ROUND(INDEX(FCSTSDV!$D$2:$L$673,MATCH('07.11'!$D46,FCSTSDV!$C$2:$C$673,0),MATCH('07.11'!X$3,FCSTSDV!$D$1:$L$1,0))/'07.11'!$E46,1)</f>
        <v>#N/A</v>
      </c>
      <c r="Y46" s="92" t="e">
        <f>+ROUND(INDEX(FCSTSDV!$D$2:$L$673,MATCH('07.11'!$D46,FCSTSDV!$C$2:$C$673,0),MATCH('07.11'!Y$3,FCSTSDV!$D$1:$L$1,0))/'07.11'!$E46,1)</f>
        <v>#N/A</v>
      </c>
      <c r="Z46" s="92" t="e">
        <f>+ROUND(INDEX(FCSTSDV!$D$2:$L$673,MATCH('07.11'!$D46,FCSTSDV!$C$2:$C$673,0),MATCH('07.11'!Z$3,FCSTSDV!$D$1:$L$1,0))/'07.11'!$E46,1)</f>
        <v>#N/A</v>
      </c>
      <c r="AA46" s="92" t="e">
        <f>+ROUND(INDEX(FCSTSDV!$D$2:$L$673,MATCH('07.11'!$D46,FCSTSDV!$C$2:$C$673,0),MATCH('07.11'!AA$3,FCSTSDV!$D$1:$L$1,0))/'07.11'!$E46,1)</f>
        <v>#N/A</v>
      </c>
      <c r="AB46" s="92" t="e">
        <f>+ROUND(INDEX(FCSTSDV!$D$2:$L$673,MATCH('07.11'!$D46,FCSTSDV!$C$2:$C$673,0),MATCH('07.11'!AB$3,FCSTSDV!$D$1:$L$1,0))/'07.11'!$E46,1)</f>
        <v>#N/A</v>
      </c>
      <c r="AC46" s="92" t="e">
        <f>+ROUND(INDEX(FCSTSDV!$D$2:$L$673,MATCH('07.11'!$D46,FCSTSDV!$C$2:$C$673,0),MATCH('07.11'!AC$3,FCSTSDV!$D$1:$L$1,0))/'07.11'!$E46,1)</f>
        <v>#N/A</v>
      </c>
      <c r="AD46" s="92" t="e">
        <f>+ROUND(INDEX(FCSTSDV!$D$2:$L$673,MATCH('07.11'!$D46,FCSTSDV!$C$2:$C$673,0),MATCH('07.11'!AD$3,FCSTSDV!$D$1:$L$1,0))/'07.11'!$E46,1)</f>
        <v>#N/A</v>
      </c>
      <c r="AE46" s="92" t="e">
        <f>+ROUND(INDEX(FCSTSDV!$D$2:$L$673,MATCH('07.11'!$D46,FCSTSDV!$C$2:$C$673,0),MATCH('07.11'!AE$3,FCSTSDV!$D$1:$L$1,0))/'07.11'!$E46,1)</f>
        <v>#N/A</v>
      </c>
      <c r="AF46" s="92" t="e">
        <f>+ROUND(INDEX(FCSTSDV!$D$2:$L$673,MATCH('07.11'!$D46,FCSTSDV!$C$2:$C$673,0),MATCH('07.11'!AF$3,FCSTSDV!$D$1:$L$1,0))/'07.11'!$E46,1)</f>
        <v>#N/A</v>
      </c>
      <c r="AG46" s="92" t="e">
        <f>+ROUND(INDEX(FCSTSDV!$D$2:$L$673,MATCH('07.11'!$D46,FCSTSDV!$C$2:$C$673,0),MATCH('07.11'!AG$3,FCSTSDV!$D$1:$L$1,0))/'07.11'!$E46,1)</f>
        <v>#N/A</v>
      </c>
      <c r="AH46" s="92" t="e">
        <f>+ROUND(INDEX(FCSTSDV!$D$2:$L$673,MATCH('07.11'!$D46,FCSTSDV!$C$2:$C$673,0),MATCH('07.11'!AH$3,FCSTSDV!$D$1:$L$1,0))/'07.11'!$E46,1)</f>
        <v>#N/A</v>
      </c>
    </row>
    <row r="47" spans="1:34" ht="20.100000000000001" customHeight="1">
      <c r="A47" s="813"/>
      <c r="B47" s="795"/>
      <c r="C47" s="57"/>
      <c r="D47" s="46" t="s">
        <v>87</v>
      </c>
      <c r="E47" s="49">
        <v>2500</v>
      </c>
      <c r="F47" s="799"/>
      <c r="G47" s="799"/>
      <c r="H47" s="832"/>
      <c r="I47" s="81">
        <f>+ROUND(IFERROR(VLOOKUP(D47,FCSTSDV!$C$2:$C$72,26,0),0)/'07.11'!E47+0,0)</f>
        <v>0</v>
      </c>
      <c r="J47" s="92" t="e">
        <f t="array" ref="J47">+ROUND(INDEX(FCSTSDV!$D$2:$L$72,MATCH('07.11'!$D47,FCSTSDV!$C$2:$C$72,0),MATCH('07.11'!J$3,FCSTSDV!$D$1:$L$1,0))/'07.11'!$E47,1)</f>
        <v>#N/A</v>
      </c>
      <c r="K47" s="92" t="e">
        <f t="array" ref="K47">+ROUND(INDEX(FCSTSDV!$D$2:$L$72,MATCH('07.11'!$D47,FCSTSDV!$C$2:$C$72,0),MATCH('07.11'!K$3,FCSTSDV!$D$1:$L$1,0))/'07.11'!$E47,1)</f>
        <v>#N/A</v>
      </c>
      <c r="L47" s="92" t="e">
        <f t="array" ref="L47">+ROUND(INDEX(FCSTSDV!$D$2:$L$72,MATCH('07.11'!$D47,FCSTSDV!$C$2:$C$72,0),MATCH('07.11'!L$3,FCSTSDV!$D$1:$L$1,0))/'07.11'!$E47,1)</f>
        <v>#N/A</v>
      </c>
      <c r="M47" s="92" t="e">
        <f t="array" ref="M47">+ROUND(INDEX(FCSTSDV!$D$2:$L$72,MATCH('07.11'!$D47,FCSTSDV!$C$2:$C$72,0),MATCH('07.11'!M$3,FCSTSDV!$D$1:$L$1,0))/'07.11'!$E47,1)</f>
        <v>#N/A</v>
      </c>
      <c r="N47" s="92" t="e">
        <f t="array" ref="N47">+ROUND(INDEX(FCSTSDV!$D$2:$L$72,MATCH('07.11'!$D47,FCSTSDV!$C$2:$C$72,0),MATCH('07.11'!N$3,FCSTSDV!$D$1:$L$1,0))/'07.11'!$E47,1)</f>
        <v>#N/A</v>
      </c>
      <c r="O47" s="92" t="e">
        <f t="array" ref="O47">+ROUND(INDEX(FCSTSDV!$D$2:$L$72,MATCH('07.11'!$D47,FCSTSDV!$C$2:$C$72,0),MATCH('07.11'!O$3,FCSTSDV!$D$1:$L$1,0))/'07.11'!$E47,1)</f>
        <v>#N/A</v>
      </c>
      <c r="P47" s="92" t="e">
        <f t="array" ref="P47">+ROUND(INDEX(FCSTSDV!$D$2:$L$72,MATCH('07.11'!$D47,FCSTSDV!$C$2:$C$72,0),MATCH('07.11'!P$3,FCSTSDV!$D$1:$L$1,0))/'07.11'!$E47,1)</f>
        <v>#N/A</v>
      </c>
      <c r="Q47" s="92" t="e">
        <f t="array" ref="Q47">+ROUND(INDEX(FCSTSDV!$D$2:$L$72,MATCH('07.11'!$D47,FCSTSDV!$C$2:$C$72,0),MATCH('07.11'!Q$3,FCSTSDV!$D$1:$L$1,0))/'07.11'!$E47,1)</f>
        <v>#N/A</v>
      </c>
      <c r="R47" s="92" t="e">
        <f t="array" ref="R47">+ROUND(INDEX(FCSTSDV!$D$2:$L$72,MATCH('07.11'!$D47,FCSTSDV!$C$2:$C$72,0),MATCH('07.11'!R$3,FCSTSDV!$D$1:$L$1,0))/'07.11'!$E47,1)</f>
        <v>#N/A</v>
      </c>
      <c r="S47" s="92" t="e">
        <f>+ROUND(INDEX(FCSTSDV!$D$2:$L$673,MATCH('07.11'!$D47,FCSTSDV!$C$2:$C$673,0),MATCH('07.11'!S$3,FCSTSDV!$D$1:$L$1,0))/'07.11'!$E47,1)</f>
        <v>#N/A</v>
      </c>
      <c r="T47" s="92" t="e">
        <f>+ROUND(INDEX(FCSTSDV!$D$2:$L$673,MATCH('07.11'!$D47,FCSTSDV!$C$2:$C$673,0),MATCH('07.11'!T$3,FCSTSDV!$D$1:$L$1,0))/'07.11'!$E47,1)</f>
        <v>#N/A</v>
      </c>
      <c r="U47" s="92" t="e">
        <f>+ROUND(INDEX(FCSTSDV!$D$2:$L$673,MATCH('07.11'!$D47,FCSTSDV!$C$2:$C$673,0),MATCH('07.11'!U$3,FCSTSDV!$D$1:$L$1,0))/'07.11'!$E47,1)</f>
        <v>#N/A</v>
      </c>
      <c r="V47" s="92" t="e">
        <f>+ROUND(INDEX(FCSTSDV!$D$2:$L$673,MATCH('07.11'!$D47,FCSTSDV!$C$2:$C$673,0),MATCH('07.11'!V$3,FCSTSDV!$D$1:$L$1,0))/'07.11'!$E47,1)</f>
        <v>#N/A</v>
      </c>
      <c r="W47" s="92" t="e">
        <f>+ROUND(INDEX(FCSTSDV!$D$2:$L$673,MATCH('07.11'!$D47,FCSTSDV!$C$2:$C$673,0),MATCH('07.11'!W$3,FCSTSDV!$D$1:$L$1,0))/'07.11'!$E47,1)</f>
        <v>#N/A</v>
      </c>
      <c r="X47" s="92" t="e">
        <f>+ROUND(INDEX(FCSTSDV!$D$2:$L$673,MATCH('07.11'!$D47,FCSTSDV!$C$2:$C$673,0),MATCH('07.11'!X$3,FCSTSDV!$D$1:$L$1,0))/'07.11'!$E47,1)</f>
        <v>#N/A</v>
      </c>
      <c r="Y47" s="92" t="e">
        <f>+ROUND(INDEX(FCSTSDV!$D$2:$L$673,MATCH('07.11'!$D47,FCSTSDV!$C$2:$C$673,0),MATCH('07.11'!Y$3,FCSTSDV!$D$1:$L$1,0))/'07.11'!$E47,1)</f>
        <v>#N/A</v>
      </c>
      <c r="Z47" s="92" t="e">
        <f>+ROUND(INDEX(FCSTSDV!$D$2:$L$673,MATCH('07.11'!$D47,FCSTSDV!$C$2:$C$673,0),MATCH('07.11'!Z$3,FCSTSDV!$D$1:$L$1,0))/'07.11'!$E47,1)</f>
        <v>#N/A</v>
      </c>
      <c r="AA47" s="92" t="e">
        <f>+ROUND(INDEX(FCSTSDV!$D$2:$L$673,MATCH('07.11'!$D47,FCSTSDV!$C$2:$C$673,0),MATCH('07.11'!AA$3,FCSTSDV!$D$1:$L$1,0))/'07.11'!$E47,1)</f>
        <v>#N/A</v>
      </c>
      <c r="AB47" s="92" t="e">
        <f>+ROUND(INDEX(FCSTSDV!$D$2:$L$673,MATCH('07.11'!$D47,FCSTSDV!$C$2:$C$673,0),MATCH('07.11'!AB$3,FCSTSDV!$D$1:$L$1,0))/'07.11'!$E47,1)</f>
        <v>#N/A</v>
      </c>
      <c r="AC47" s="92" t="e">
        <f>+ROUND(INDEX(FCSTSDV!$D$2:$L$673,MATCH('07.11'!$D47,FCSTSDV!$C$2:$C$673,0),MATCH('07.11'!AC$3,FCSTSDV!$D$1:$L$1,0))/'07.11'!$E47,1)</f>
        <v>#N/A</v>
      </c>
      <c r="AD47" s="92" t="e">
        <f>+ROUND(INDEX(FCSTSDV!$D$2:$L$673,MATCH('07.11'!$D47,FCSTSDV!$C$2:$C$673,0),MATCH('07.11'!AD$3,FCSTSDV!$D$1:$L$1,0))/'07.11'!$E47,1)</f>
        <v>#N/A</v>
      </c>
      <c r="AE47" s="92" t="e">
        <f>+ROUND(INDEX(FCSTSDV!$D$2:$L$673,MATCH('07.11'!$D47,FCSTSDV!$C$2:$C$673,0),MATCH('07.11'!AE$3,FCSTSDV!$D$1:$L$1,0))/'07.11'!$E47,1)</f>
        <v>#N/A</v>
      </c>
      <c r="AF47" s="92" t="e">
        <f>+ROUND(INDEX(FCSTSDV!$D$2:$L$673,MATCH('07.11'!$D47,FCSTSDV!$C$2:$C$673,0),MATCH('07.11'!AF$3,FCSTSDV!$D$1:$L$1,0))/'07.11'!$E47,1)</f>
        <v>#N/A</v>
      </c>
      <c r="AG47" s="92" t="e">
        <f>+ROUND(INDEX(FCSTSDV!$D$2:$L$673,MATCH('07.11'!$D47,FCSTSDV!$C$2:$C$673,0),MATCH('07.11'!AG$3,FCSTSDV!$D$1:$L$1,0))/'07.11'!$E47,1)</f>
        <v>#N/A</v>
      </c>
      <c r="AH47" s="92" t="e">
        <f>+ROUND(INDEX(FCSTSDV!$D$2:$L$673,MATCH('07.11'!$D47,FCSTSDV!$C$2:$C$673,0),MATCH('07.11'!AH$3,FCSTSDV!$D$1:$L$1,0))/'07.11'!$E47,1)</f>
        <v>#N/A</v>
      </c>
    </row>
    <row r="48" spans="1:34" ht="20.100000000000001" customHeight="1">
      <c r="A48" s="813"/>
      <c r="B48" s="795"/>
      <c r="C48" s="57"/>
      <c r="D48" s="55" t="s">
        <v>89</v>
      </c>
      <c r="E48" s="49">
        <v>2500</v>
      </c>
      <c r="F48" s="799"/>
      <c r="G48" s="799"/>
      <c r="H48" s="832"/>
      <c r="I48" s="81">
        <f>+ROUND(IFERROR(VLOOKUP(D48,FCSTSDV!$C$2:$C$72,26,0),0)/'07.11'!E48+0,0)</f>
        <v>0</v>
      </c>
      <c r="J48" s="92" t="e">
        <f t="array" ref="J48">+ROUND(INDEX(FCSTSDV!$D$2:$L$72,MATCH('07.11'!$D48,FCSTSDV!$C$2:$C$72,0),MATCH('07.11'!J$3,FCSTSDV!$D$1:$L$1,0))/'07.11'!$E48,1)</f>
        <v>#N/A</v>
      </c>
      <c r="K48" s="92" t="e">
        <f t="array" ref="K48">+ROUND(INDEX(FCSTSDV!$D$2:$L$72,MATCH('07.11'!$D48,FCSTSDV!$C$2:$C$72,0),MATCH('07.11'!K$3,FCSTSDV!$D$1:$L$1,0))/'07.11'!$E48,1)</f>
        <v>#N/A</v>
      </c>
      <c r="L48" s="92" t="e">
        <f t="array" ref="L48">+ROUND(INDEX(FCSTSDV!$D$2:$L$72,MATCH('07.11'!$D48,FCSTSDV!$C$2:$C$72,0),MATCH('07.11'!L$3,FCSTSDV!$D$1:$L$1,0))/'07.11'!$E48,1)</f>
        <v>#N/A</v>
      </c>
      <c r="M48" s="92" t="e">
        <f t="array" ref="M48">+ROUND(INDEX(FCSTSDV!$D$2:$L$72,MATCH('07.11'!$D48,FCSTSDV!$C$2:$C$72,0),MATCH('07.11'!M$3,FCSTSDV!$D$1:$L$1,0))/'07.11'!$E48,1)</f>
        <v>#N/A</v>
      </c>
      <c r="N48" s="92" t="e">
        <f t="array" ref="N48">+ROUND(INDEX(FCSTSDV!$D$2:$L$72,MATCH('07.11'!$D48,FCSTSDV!$C$2:$C$72,0),MATCH('07.11'!N$3,FCSTSDV!$D$1:$L$1,0))/'07.11'!$E48,1)</f>
        <v>#N/A</v>
      </c>
      <c r="O48" s="92" t="e">
        <f t="array" ref="O48">+ROUND(INDEX(FCSTSDV!$D$2:$L$72,MATCH('07.11'!$D48,FCSTSDV!$C$2:$C$72,0),MATCH('07.11'!O$3,FCSTSDV!$D$1:$L$1,0))/'07.11'!$E48,1)</f>
        <v>#N/A</v>
      </c>
      <c r="P48" s="92" t="e">
        <f t="array" ref="P48">+ROUND(INDEX(FCSTSDV!$D$2:$L$72,MATCH('07.11'!$D48,FCSTSDV!$C$2:$C$72,0),MATCH('07.11'!P$3,FCSTSDV!$D$1:$L$1,0))/'07.11'!$E48,1)</f>
        <v>#N/A</v>
      </c>
      <c r="Q48" s="92" t="e">
        <f t="array" ref="Q48">+ROUND(INDEX(FCSTSDV!$D$2:$L$72,MATCH('07.11'!$D48,FCSTSDV!$C$2:$C$72,0),MATCH('07.11'!Q$3,FCSTSDV!$D$1:$L$1,0))/'07.11'!$E48,1)</f>
        <v>#N/A</v>
      </c>
      <c r="R48" s="92" t="e">
        <f t="array" ref="R48">+ROUND(INDEX(FCSTSDV!$D$2:$L$72,MATCH('07.11'!$D48,FCSTSDV!$C$2:$C$72,0),MATCH('07.11'!R$3,FCSTSDV!$D$1:$L$1,0))/'07.11'!$E48,1)</f>
        <v>#N/A</v>
      </c>
      <c r="S48" s="92" t="e">
        <f>+ROUND(INDEX(FCSTSDV!$D$2:$L$673,MATCH('07.11'!$D48,FCSTSDV!$C$2:$C$673,0),MATCH('07.11'!S$3,FCSTSDV!$D$1:$L$1,0))/'07.11'!$E48,1)</f>
        <v>#N/A</v>
      </c>
      <c r="T48" s="92" t="e">
        <f>+ROUND(INDEX(FCSTSDV!$D$2:$L$673,MATCH('07.11'!$D48,FCSTSDV!$C$2:$C$673,0),MATCH('07.11'!T$3,FCSTSDV!$D$1:$L$1,0))/'07.11'!$E48,1)</f>
        <v>#N/A</v>
      </c>
      <c r="U48" s="92" t="e">
        <f>+ROUND(INDEX(FCSTSDV!$D$2:$L$673,MATCH('07.11'!$D48,FCSTSDV!$C$2:$C$673,0),MATCH('07.11'!U$3,FCSTSDV!$D$1:$L$1,0))/'07.11'!$E48,1)</f>
        <v>#N/A</v>
      </c>
      <c r="V48" s="92" t="e">
        <f>+ROUND(INDEX(FCSTSDV!$D$2:$L$673,MATCH('07.11'!$D48,FCSTSDV!$C$2:$C$673,0),MATCH('07.11'!V$3,FCSTSDV!$D$1:$L$1,0))/'07.11'!$E48,1)</f>
        <v>#N/A</v>
      </c>
      <c r="W48" s="92" t="e">
        <f>+ROUND(INDEX(FCSTSDV!$D$2:$L$673,MATCH('07.11'!$D48,FCSTSDV!$C$2:$C$673,0),MATCH('07.11'!W$3,FCSTSDV!$D$1:$L$1,0))/'07.11'!$E48,1)</f>
        <v>#N/A</v>
      </c>
      <c r="X48" s="92" t="e">
        <f>+ROUND(INDEX(FCSTSDV!$D$2:$L$673,MATCH('07.11'!$D48,FCSTSDV!$C$2:$C$673,0),MATCH('07.11'!X$3,FCSTSDV!$D$1:$L$1,0))/'07.11'!$E48,1)</f>
        <v>#N/A</v>
      </c>
      <c r="Y48" s="92" t="e">
        <f>+ROUND(INDEX(FCSTSDV!$D$2:$L$673,MATCH('07.11'!$D48,FCSTSDV!$C$2:$C$673,0),MATCH('07.11'!Y$3,FCSTSDV!$D$1:$L$1,0))/'07.11'!$E48,1)</f>
        <v>#N/A</v>
      </c>
      <c r="Z48" s="92" t="e">
        <f>+ROUND(INDEX(FCSTSDV!$D$2:$L$673,MATCH('07.11'!$D48,FCSTSDV!$C$2:$C$673,0),MATCH('07.11'!Z$3,FCSTSDV!$D$1:$L$1,0))/'07.11'!$E48,1)</f>
        <v>#N/A</v>
      </c>
      <c r="AA48" s="92" t="e">
        <f>+ROUND(INDEX(FCSTSDV!$D$2:$L$673,MATCH('07.11'!$D48,FCSTSDV!$C$2:$C$673,0),MATCH('07.11'!AA$3,FCSTSDV!$D$1:$L$1,0))/'07.11'!$E48,1)</f>
        <v>#N/A</v>
      </c>
      <c r="AB48" s="92" t="e">
        <f>+ROUND(INDEX(FCSTSDV!$D$2:$L$673,MATCH('07.11'!$D48,FCSTSDV!$C$2:$C$673,0),MATCH('07.11'!AB$3,FCSTSDV!$D$1:$L$1,0))/'07.11'!$E48,1)</f>
        <v>#N/A</v>
      </c>
      <c r="AC48" s="92" t="e">
        <f>+ROUND(INDEX(FCSTSDV!$D$2:$L$673,MATCH('07.11'!$D48,FCSTSDV!$C$2:$C$673,0),MATCH('07.11'!AC$3,FCSTSDV!$D$1:$L$1,0))/'07.11'!$E48,1)</f>
        <v>#N/A</v>
      </c>
      <c r="AD48" s="92" t="e">
        <f>+ROUND(INDEX(FCSTSDV!$D$2:$L$673,MATCH('07.11'!$D48,FCSTSDV!$C$2:$C$673,0),MATCH('07.11'!AD$3,FCSTSDV!$D$1:$L$1,0))/'07.11'!$E48,1)</f>
        <v>#N/A</v>
      </c>
      <c r="AE48" s="92" t="e">
        <f>+ROUND(INDEX(FCSTSDV!$D$2:$L$673,MATCH('07.11'!$D48,FCSTSDV!$C$2:$C$673,0),MATCH('07.11'!AE$3,FCSTSDV!$D$1:$L$1,0))/'07.11'!$E48,1)</f>
        <v>#N/A</v>
      </c>
      <c r="AF48" s="92" t="e">
        <f>+ROUND(INDEX(FCSTSDV!$D$2:$L$673,MATCH('07.11'!$D48,FCSTSDV!$C$2:$C$673,0),MATCH('07.11'!AF$3,FCSTSDV!$D$1:$L$1,0))/'07.11'!$E48,1)</f>
        <v>#N/A</v>
      </c>
      <c r="AG48" s="92" t="e">
        <f>+ROUND(INDEX(FCSTSDV!$D$2:$L$673,MATCH('07.11'!$D48,FCSTSDV!$C$2:$C$673,0),MATCH('07.11'!AG$3,FCSTSDV!$D$1:$L$1,0))/'07.11'!$E48,1)</f>
        <v>#N/A</v>
      </c>
      <c r="AH48" s="92" t="e">
        <f>+ROUND(INDEX(FCSTSDV!$D$2:$L$673,MATCH('07.11'!$D48,FCSTSDV!$C$2:$C$673,0),MATCH('07.11'!AH$3,FCSTSDV!$D$1:$L$1,0))/'07.11'!$E48,1)</f>
        <v>#N/A</v>
      </c>
    </row>
    <row r="49" spans="1:34" ht="20.100000000000001" customHeight="1">
      <c r="A49" s="807"/>
      <c r="B49" s="792"/>
      <c r="C49" s="60"/>
      <c r="D49" s="52" t="s">
        <v>42</v>
      </c>
      <c r="E49" s="53" t="s">
        <v>43</v>
      </c>
      <c r="F49" s="800"/>
      <c r="G49" s="800"/>
      <c r="H49" s="832"/>
      <c r="I49" s="87">
        <f>+SUM(I38:I48)</f>
        <v>0</v>
      </c>
      <c r="J49" s="90" t="e">
        <f t="shared" ref="J49:R49" si="4">+$H38+$I$49-SUM(J38:J48)</f>
        <v>#N/A</v>
      </c>
      <c r="K49" s="90" t="e">
        <f t="shared" si="4"/>
        <v>#N/A</v>
      </c>
      <c r="L49" s="90" t="e">
        <f t="shared" si="4"/>
        <v>#N/A</v>
      </c>
      <c r="M49" s="90" t="e">
        <f t="shared" si="4"/>
        <v>#N/A</v>
      </c>
      <c r="N49" s="90" t="e">
        <f t="shared" si="4"/>
        <v>#N/A</v>
      </c>
      <c r="O49" s="90" t="e">
        <f t="shared" si="4"/>
        <v>#N/A</v>
      </c>
      <c r="P49" s="90" t="e">
        <f t="shared" si="4"/>
        <v>#N/A</v>
      </c>
      <c r="Q49" s="90" t="e">
        <f t="shared" si="4"/>
        <v>#N/A</v>
      </c>
      <c r="R49" s="90" t="e">
        <f t="shared" si="4"/>
        <v>#N/A</v>
      </c>
      <c r="S49" s="90" t="e">
        <f t="shared" ref="S49:AH49" si="5">+R49-SUM(S38:S48)</f>
        <v>#N/A</v>
      </c>
      <c r="T49" s="90" t="e">
        <f t="shared" si="5"/>
        <v>#N/A</v>
      </c>
      <c r="U49" s="90" t="e">
        <f t="shared" si="5"/>
        <v>#N/A</v>
      </c>
      <c r="V49" s="90" t="e">
        <f t="shared" si="5"/>
        <v>#N/A</v>
      </c>
      <c r="W49" s="90" t="e">
        <f t="shared" si="5"/>
        <v>#N/A</v>
      </c>
      <c r="X49" s="90" t="e">
        <f t="shared" si="5"/>
        <v>#N/A</v>
      </c>
      <c r="Y49" s="90" t="e">
        <f t="shared" si="5"/>
        <v>#N/A</v>
      </c>
      <c r="Z49" s="90" t="e">
        <f t="shared" si="5"/>
        <v>#N/A</v>
      </c>
      <c r="AA49" s="90" t="e">
        <f t="shared" si="5"/>
        <v>#N/A</v>
      </c>
      <c r="AB49" s="90" t="e">
        <f t="shared" si="5"/>
        <v>#N/A</v>
      </c>
      <c r="AC49" s="90" t="e">
        <f t="shared" si="5"/>
        <v>#N/A</v>
      </c>
      <c r="AD49" s="90" t="e">
        <f t="shared" si="5"/>
        <v>#N/A</v>
      </c>
      <c r="AE49" s="90" t="e">
        <f t="shared" si="5"/>
        <v>#N/A</v>
      </c>
      <c r="AF49" s="90" t="e">
        <f t="shared" si="5"/>
        <v>#N/A</v>
      </c>
      <c r="AG49" s="90" t="e">
        <f t="shared" si="5"/>
        <v>#N/A</v>
      </c>
      <c r="AH49" s="90" t="e">
        <f t="shared" si="5"/>
        <v>#N/A</v>
      </c>
    </row>
    <row r="50" spans="1:34" ht="20.100000000000001" customHeight="1">
      <c r="A50" s="806" t="s">
        <v>14</v>
      </c>
      <c r="B50" s="791" t="s">
        <v>90</v>
      </c>
      <c r="C50" s="65" t="s">
        <v>91</v>
      </c>
      <c r="D50" s="43" t="s">
        <v>92</v>
      </c>
      <c r="E50" s="44">
        <v>1000</v>
      </c>
      <c r="F50" s="798"/>
      <c r="G50" s="798">
        <v>0</v>
      </c>
      <c r="H50" s="826">
        <f>+VLOOKUP(B50,'[4]TÚI BÓNG'!$B$4:$E$171,4,0)</f>
        <v>4510</v>
      </c>
      <c r="I50" s="81">
        <f>+ROUND(IFERROR(VLOOKUP(D50,FCSTSDV!$C$2:$C$72,26,0),0)/'07.11'!E50+0,0)</f>
        <v>0</v>
      </c>
      <c r="J50" s="92" t="e">
        <f t="array" ref="J50">+ROUND(INDEX(FCSTSDV!$D$2:$L$72,MATCH('07.11'!$D50,FCSTSDV!$C$2:$C$72,0),MATCH('07.11'!J$3,FCSTSDV!$D$1:$L$1,0))/'07.11'!$E50,1)</f>
        <v>#N/A</v>
      </c>
      <c r="K50" s="92" t="e">
        <f t="array" ref="K50">+ROUND(INDEX(FCSTSDV!$D$2:$L$72,MATCH('07.11'!$D50,FCSTSDV!$C$2:$C$72,0),MATCH('07.11'!K$3,FCSTSDV!$D$1:$L$1,0))/'07.11'!$E50,1)</f>
        <v>#N/A</v>
      </c>
      <c r="L50" s="92" t="e">
        <f t="array" ref="L50">+ROUND(INDEX(FCSTSDV!$D$2:$L$72,MATCH('07.11'!$D50,FCSTSDV!$C$2:$C$72,0),MATCH('07.11'!L$3,FCSTSDV!$D$1:$L$1,0))/'07.11'!$E50,1)</f>
        <v>#N/A</v>
      </c>
      <c r="M50" s="92" t="e">
        <f t="array" ref="M50">+ROUND(INDEX(FCSTSDV!$D$2:$L$72,MATCH('07.11'!$D50,FCSTSDV!$C$2:$C$72,0),MATCH('07.11'!M$3,FCSTSDV!$D$1:$L$1,0))/'07.11'!$E50,1)</f>
        <v>#N/A</v>
      </c>
      <c r="N50" s="92" t="e">
        <f t="array" ref="N50">+ROUND(INDEX(FCSTSDV!$D$2:$L$72,MATCH('07.11'!$D50,FCSTSDV!$C$2:$C$72,0),MATCH('07.11'!N$3,FCSTSDV!$D$1:$L$1,0))/'07.11'!$E50,1)</f>
        <v>#N/A</v>
      </c>
      <c r="O50" s="92" t="e">
        <f t="array" ref="O50">+ROUND(INDEX(FCSTSDV!$D$2:$L$72,MATCH('07.11'!$D50,FCSTSDV!$C$2:$C$72,0),MATCH('07.11'!O$3,FCSTSDV!$D$1:$L$1,0))/'07.11'!$E50,1)</f>
        <v>#N/A</v>
      </c>
      <c r="P50" s="92" t="e">
        <f t="array" ref="P50">+ROUND(INDEX(FCSTSDV!$D$2:$L$72,MATCH('07.11'!$D50,FCSTSDV!$C$2:$C$72,0),MATCH('07.11'!P$3,FCSTSDV!$D$1:$L$1,0))/'07.11'!$E50,1)</f>
        <v>#N/A</v>
      </c>
      <c r="Q50" s="92" t="e">
        <f t="array" ref="Q50">+ROUND(INDEX(FCSTSDV!$D$2:$L$72,MATCH('07.11'!$D50,FCSTSDV!$C$2:$C$72,0),MATCH('07.11'!Q$3,FCSTSDV!$D$1:$L$1,0))/'07.11'!$E50,1)</f>
        <v>#N/A</v>
      </c>
      <c r="R50" s="92" t="e">
        <f t="array" ref="R50">+ROUND(INDEX(FCSTSDV!$D$2:$L$72,MATCH('07.11'!$D50,FCSTSDV!$C$2:$C$72,0),MATCH('07.11'!R$3,FCSTSDV!$D$1:$L$1,0))/'07.11'!$E50,1)</f>
        <v>#N/A</v>
      </c>
      <c r="S50" s="92" t="e">
        <f>+ROUND(INDEX(FCSTSDV!$D$2:$L$673,MATCH('07.11'!$D50,FCSTSDV!$C$2:$C$673,0),MATCH('07.11'!S$3,FCSTSDV!$D$1:$L$1,0))/'07.11'!$E50,1)</f>
        <v>#N/A</v>
      </c>
      <c r="T50" s="92" t="e">
        <f>+ROUND(INDEX(FCSTSDV!$D$2:$L$673,MATCH('07.11'!$D50,FCSTSDV!$C$2:$C$673,0),MATCH('07.11'!T$3,FCSTSDV!$D$1:$L$1,0))/'07.11'!$E50,1)</f>
        <v>#N/A</v>
      </c>
      <c r="U50" s="92" t="e">
        <f>+ROUND(INDEX(FCSTSDV!$D$2:$L$673,MATCH('07.11'!$D50,FCSTSDV!$C$2:$C$673,0),MATCH('07.11'!U$3,FCSTSDV!$D$1:$L$1,0))/'07.11'!$E50,1)</f>
        <v>#N/A</v>
      </c>
      <c r="V50" s="92" t="e">
        <f>+ROUND(INDEX(FCSTSDV!$D$2:$L$673,MATCH('07.11'!$D50,FCSTSDV!$C$2:$C$673,0),MATCH('07.11'!V$3,FCSTSDV!$D$1:$L$1,0))/'07.11'!$E50,1)</f>
        <v>#N/A</v>
      </c>
      <c r="W50" s="92" t="e">
        <f>+ROUND(INDEX(FCSTSDV!$D$2:$L$673,MATCH('07.11'!$D50,FCSTSDV!$C$2:$C$673,0),MATCH('07.11'!W$3,FCSTSDV!$D$1:$L$1,0))/'07.11'!$E50,1)</f>
        <v>#N/A</v>
      </c>
      <c r="X50" s="92" t="e">
        <f>+ROUND(INDEX(FCSTSDV!$D$2:$L$673,MATCH('07.11'!$D50,FCSTSDV!$C$2:$C$673,0),MATCH('07.11'!X$3,FCSTSDV!$D$1:$L$1,0))/'07.11'!$E50,1)</f>
        <v>#N/A</v>
      </c>
      <c r="Y50" s="92" t="e">
        <f>+ROUND(INDEX(FCSTSDV!$D$2:$L$673,MATCH('07.11'!$D50,FCSTSDV!$C$2:$C$673,0),MATCH('07.11'!Y$3,FCSTSDV!$D$1:$L$1,0))/'07.11'!$E50,1)</f>
        <v>#N/A</v>
      </c>
      <c r="Z50" s="92" t="e">
        <f>+ROUND(INDEX(FCSTSDV!$D$2:$L$673,MATCH('07.11'!$D50,FCSTSDV!$C$2:$C$673,0),MATCH('07.11'!Z$3,FCSTSDV!$D$1:$L$1,0))/'07.11'!$E50,1)</f>
        <v>#N/A</v>
      </c>
      <c r="AA50" s="92" t="e">
        <f>+ROUND(INDEX(FCSTSDV!$D$2:$L$673,MATCH('07.11'!$D50,FCSTSDV!$C$2:$C$673,0),MATCH('07.11'!AA$3,FCSTSDV!$D$1:$L$1,0))/'07.11'!$E50,1)</f>
        <v>#N/A</v>
      </c>
      <c r="AB50" s="92" t="e">
        <f>+ROUND(INDEX(FCSTSDV!$D$2:$L$673,MATCH('07.11'!$D50,FCSTSDV!$C$2:$C$673,0),MATCH('07.11'!AB$3,FCSTSDV!$D$1:$L$1,0))/'07.11'!$E50,1)</f>
        <v>#N/A</v>
      </c>
      <c r="AC50" s="92" t="e">
        <f>+ROUND(INDEX(FCSTSDV!$D$2:$L$673,MATCH('07.11'!$D50,FCSTSDV!$C$2:$C$673,0),MATCH('07.11'!AC$3,FCSTSDV!$D$1:$L$1,0))/'07.11'!$E50,1)</f>
        <v>#N/A</v>
      </c>
      <c r="AD50" s="92" t="e">
        <f>+ROUND(INDEX(FCSTSDV!$D$2:$L$673,MATCH('07.11'!$D50,FCSTSDV!$C$2:$C$673,0),MATCH('07.11'!AD$3,FCSTSDV!$D$1:$L$1,0))/'07.11'!$E50,1)</f>
        <v>#N/A</v>
      </c>
      <c r="AE50" s="92" t="e">
        <f>+ROUND(INDEX(FCSTSDV!$D$2:$L$673,MATCH('07.11'!$D50,FCSTSDV!$C$2:$C$673,0),MATCH('07.11'!AE$3,FCSTSDV!$D$1:$L$1,0))/'07.11'!$E50,1)</f>
        <v>#N/A</v>
      </c>
      <c r="AF50" s="92" t="e">
        <f>+ROUND(INDEX(FCSTSDV!$D$2:$L$673,MATCH('07.11'!$D50,FCSTSDV!$C$2:$C$673,0),MATCH('07.11'!AF$3,FCSTSDV!$D$1:$L$1,0))/'07.11'!$E50,1)</f>
        <v>#N/A</v>
      </c>
      <c r="AG50" s="92" t="e">
        <f>+ROUND(INDEX(FCSTSDV!$D$2:$L$673,MATCH('07.11'!$D50,FCSTSDV!$C$2:$C$673,0),MATCH('07.11'!AG$3,FCSTSDV!$D$1:$L$1,0))/'07.11'!$E50,1)</f>
        <v>#N/A</v>
      </c>
      <c r="AH50" s="92" t="e">
        <f>+ROUND(INDEX(FCSTSDV!$D$2:$L$673,MATCH('07.11'!$D50,FCSTSDV!$C$2:$C$673,0),MATCH('07.11'!AH$3,FCSTSDV!$D$1:$L$1,0))/'07.11'!$E50,1)</f>
        <v>#N/A</v>
      </c>
    </row>
    <row r="51" spans="1:34" ht="20.100000000000001" customHeight="1">
      <c r="A51" s="813"/>
      <c r="B51" s="795"/>
      <c r="C51" s="66" t="s">
        <v>93</v>
      </c>
      <c r="D51" s="46" t="s">
        <v>94</v>
      </c>
      <c r="E51" s="49">
        <v>1000</v>
      </c>
      <c r="F51" s="799"/>
      <c r="G51" s="799"/>
      <c r="H51" s="830"/>
      <c r="I51" s="81">
        <f>+ROUND(IFERROR(VLOOKUP(D51,FCSTSDV!$C$2:$C$72,26,0),0)/'07.11'!E51+0,0)</f>
        <v>0</v>
      </c>
      <c r="J51" s="92" t="e">
        <f t="array" ref="J51">+ROUND(INDEX(FCSTSDV!$D$2:$L$72,MATCH('07.11'!$D51,FCSTSDV!$C$2:$C$72,0),MATCH('07.11'!J$3,FCSTSDV!$D$1:$L$1,0))/'07.11'!$E51,1)</f>
        <v>#N/A</v>
      </c>
      <c r="K51" s="92" t="e">
        <f t="array" ref="K51">+ROUND(INDEX(FCSTSDV!$D$2:$L$72,MATCH('07.11'!$D51,FCSTSDV!$C$2:$C$72,0),MATCH('07.11'!K$3,FCSTSDV!$D$1:$L$1,0))/'07.11'!$E51,1)</f>
        <v>#N/A</v>
      </c>
      <c r="L51" s="92" t="e">
        <f t="array" ref="L51">+ROUND(INDEX(FCSTSDV!$D$2:$L$72,MATCH('07.11'!$D51,FCSTSDV!$C$2:$C$72,0),MATCH('07.11'!L$3,FCSTSDV!$D$1:$L$1,0))/'07.11'!$E51,1)</f>
        <v>#N/A</v>
      </c>
      <c r="M51" s="92" t="e">
        <f t="array" ref="M51">+ROUND(INDEX(FCSTSDV!$D$2:$L$72,MATCH('07.11'!$D51,FCSTSDV!$C$2:$C$72,0),MATCH('07.11'!M$3,FCSTSDV!$D$1:$L$1,0))/'07.11'!$E51,1)</f>
        <v>#N/A</v>
      </c>
      <c r="N51" s="92" t="e">
        <f t="array" ref="N51">+ROUND(INDEX(FCSTSDV!$D$2:$L$72,MATCH('07.11'!$D51,FCSTSDV!$C$2:$C$72,0),MATCH('07.11'!N$3,FCSTSDV!$D$1:$L$1,0))/'07.11'!$E51,1)</f>
        <v>#N/A</v>
      </c>
      <c r="O51" s="92" t="e">
        <f t="array" ref="O51">+ROUND(INDEX(FCSTSDV!$D$2:$L$72,MATCH('07.11'!$D51,FCSTSDV!$C$2:$C$72,0),MATCH('07.11'!O$3,FCSTSDV!$D$1:$L$1,0))/'07.11'!$E51,1)</f>
        <v>#N/A</v>
      </c>
      <c r="P51" s="92" t="e">
        <f t="array" ref="P51">+ROUND(INDEX(FCSTSDV!$D$2:$L$72,MATCH('07.11'!$D51,FCSTSDV!$C$2:$C$72,0),MATCH('07.11'!P$3,FCSTSDV!$D$1:$L$1,0))/'07.11'!$E51,1)</f>
        <v>#N/A</v>
      </c>
      <c r="Q51" s="92" t="e">
        <f t="array" ref="Q51">+ROUND(INDEX(FCSTSDV!$D$2:$L$72,MATCH('07.11'!$D51,FCSTSDV!$C$2:$C$72,0),MATCH('07.11'!Q$3,FCSTSDV!$D$1:$L$1,0))/'07.11'!$E51,1)</f>
        <v>#N/A</v>
      </c>
      <c r="R51" s="92" t="e">
        <f t="array" ref="R51">+ROUND(INDEX(FCSTSDV!$D$2:$L$72,MATCH('07.11'!$D51,FCSTSDV!$C$2:$C$72,0),MATCH('07.11'!R$3,FCSTSDV!$D$1:$L$1,0))/'07.11'!$E51,1)</f>
        <v>#N/A</v>
      </c>
      <c r="S51" s="92" t="e">
        <f>+ROUND(INDEX(FCSTSDV!$D$2:$L$673,MATCH('07.11'!$D51,FCSTSDV!$C$2:$C$673,0),MATCH('07.11'!S$3,FCSTSDV!$D$1:$L$1,0))/'07.11'!$E51,1)</f>
        <v>#N/A</v>
      </c>
      <c r="T51" s="92" t="e">
        <f>+ROUND(INDEX(FCSTSDV!$D$2:$L$673,MATCH('07.11'!$D51,FCSTSDV!$C$2:$C$673,0),MATCH('07.11'!T$3,FCSTSDV!$D$1:$L$1,0))/'07.11'!$E51,1)</f>
        <v>#N/A</v>
      </c>
      <c r="U51" s="92" t="e">
        <f>+ROUND(INDEX(FCSTSDV!$D$2:$L$673,MATCH('07.11'!$D51,FCSTSDV!$C$2:$C$673,0),MATCH('07.11'!U$3,FCSTSDV!$D$1:$L$1,0))/'07.11'!$E51,1)</f>
        <v>#N/A</v>
      </c>
      <c r="V51" s="92" t="e">
        <f>+ROUND(INDEX(FCSTSDV!$D$2:$L$673,MATCH('07.11'!$D51,FCSTSDV!$C$2:$C$673,0),MATCH('07.11'!V$3,FCSTSDV!$D$1:$L$1,0))/'07.11'!$E51,1)</f>
        <v>#N/A</v>
      </c>
      <c r="W51" s="92" t="e">
        <f>+ROUND(INDEX(FCSTSDV!$D$2:$L$673,MATCH('07.11'!$D51,FCSTSDV!$C$2:$C$673,0),MATCH('07.11'!W$3,FCSTSDV!$D$1:$L$1,0))/'07.11'!$E51,1)</f>
        <v>#N/A</v>
      </c>
      <c r="X51" s="92" t="e">
        <f>+ROUND(INDEX(FCSTSDV!$D$2:$L$673,MATCH('07.11'!$D51,FCSTSDV!$C$2:$C$673,0),MATCH('07.11'!X$3,FCSTSDV!$D$1:$L$1,0))/'07.11'!$E51,1)</f>
        <v>#N/A</v>
      </c>
      <c r="Y51" s="92" t="e">
        <f>+ROUND(INDEX(FCSTSDV!$D$2:$L$673,MATCH('07.11'!$D51,FCSTSDV!$C$2:$C$673,0),MATCH('07.11'!Y$3,FCSTSDV!$D$1:$L$1,0))/'07.11'!$E51,1)</f>
        <v>#N/A</v>
      </c>
      <c r="Z51" s="92" t="e">
        <f>+ROUND(INDEX(FCSTSDV!$D$2:$L$673,MATCH('07.11'!$D51,FCSTSDV!$C$2:$C$673,0),MATCH('07.11'!Z$3,FCSTSDV!$D$1:$L$1,0))/'07.11'!$E51,1)</f>
        <v>#N/A</v>
      </c>
      <c r="AA51" s="92" t="e">
        <f>+ROUND(INDEX(FCSTSDV!$D$2:$L$673,MATCH('07.11'!$D51,FCSTSDV!$C$2:$C$673,0),MATCH('07.11'!AA$3,FCSTSDV!$D$1:$L$1,0))/'07.11'!$E51,1)</f>
        <v>#N/A</v>
      </c>
      <c r="AB51" s="92" t="e">
        <f>+ROUND(INDEX(FCSTSDV!$D$2:$L$673,MATCH('07.11'!$D51,FCSTSDV!$C$2:$C$673,0),MATCH('07.11'!AB$3,FCSTSDV!$D$1:$L$1,0))/'07.11'!$E51,1)</f>
        <v>#N/A</v>
      </c>
      <c r="AC51" s="92" t="e">
        <f>+ROUND(INDEX(FCSTSDV!$D$2:$L$673,MATCH('07.11'!$D51,FCSTSDV!$C$2:$C$673,0),MATCH('07.11'!AC$3,FCSTSDV!$D$1:$L$1,0))/'07.11'!$E51,1)</f>
        <v>#N/A</v>
      </c>
      <c r="AD51" s="92" t="e">
        <f>+ROUND(INDEX(FCSTSDV!$D$2:$L$673,MATCH('07.11'!$D51,FCSTSDV!$C$2:$C$673,0),MATCH('07.11'!AD$3,FCSTSDV!$D$1:$L$1,0))/'07.11'!$E51,1)</f>
        <v>#N/A</v>
      </c>
      <c r="AE51" s="92" t="e">
        <f>+ROUND(INDEX(FCSTSDV!$D$2:$L$673,MATCH('07.11'!$D51,FCSTSDV!$C$2:$C$673,0),MATCH('07.11'!AE$3,FCSTSDV!$D$1:$L$1,0))/'07.11'!$E51,1)</f>
        <v>#N/A</v>
      </c>
      <c r="AF51" s="92" t="e">
        <f>+ROUND(INDEX(FCSTSDV!$D$2:$L$673,MATCH('07.11'!$D51,FCSTSDV!$C$2:$C$673,0),MATCH('07.11'!AF$3,FCSTSDV!$D$1:$L$1,0))/'07.11'!$E51,1)</f>
        <v>#N/A</v>
      </c>
      <c r="AG51" s="92" t="e">
        <f>+ROUND(INDEX(FCSTSDV!$D$2:$L$673,MATCH('07.11'!$D51,FCSTSDV!$C$2:$C$673,0),MATCH('07.11'!AG$3,FCSTSDV!$D$1:$L$1,0))/'07.11'!$E51,1)</f>
        <v>#N/A</v>
      </c>
      <c r="AH51" s="92" t="e">
        <f>+ROUND(INDEX(FCSTSDV!$D$2:$L$673,MATCH('07.11'!$D51,FCSTSDV!$C$2:$C$673,0),MATCH('07.11'!AH$3,FCSTSDV!$D$1:$L$1,0))/'07.11'!$E51,1)</f>
        <v>#N/A</v>
      </c>
    </row>
    <row r="52" spans="1:34" ht="20.100000000000001" customHeight="1">
      <c r="A52" s="813"/>
      <c r="B52" s="795"/>
      <c r="C52" s="66"/>
      <c r="D52" s="46" t="s">
        <v>95</v>
      </c>
      <c r="E52" s="49">
        <v>3000</v>
      </c>
      <c r="F52" s="799"/>
      <c r="G52" s="799"/>
      <c r="H52" s="830"/>
      <c r="I52" s="81">
        <f>+ROUND(IFERROR(VLOOKUP(D52,FCSTSDV!$C$2:$C$72,26,0),0)/'07.11'!E52+0,0)</f>
        <v>0</v>
      </c>
      <c r="J52" s="92" t="e">
        <f>+ROUND(INDEX(FCSTSDV!$D$2:$L$673,MATCH('07.11'!$D52,FCSTSDV!$C$2:$C$673,0),MATCH('07.11'!J$3,FCSTSDV!$D$1:$L$1,0))/'07.11'!$E52,1)</f>
        <v>#N/A</v>
      </c>
      <c r="K52" s="92" t="e">
        <f>+ROUND(INDEX(FCSTSDV!$D$2:$L$673,MATCH('07.11'!$D52,FCSTSDV!$C$2:$C$673,0),MATCH('07.11'!K$3,FCSTSDV!$D$1:$L$1,0))/'07.11'!$E52,1)</f>
        <v>#N/A</v>
      </c>
      <c r="L52" s="92" t="e">
        <f>+ROUND(INDEX(FCSTSDV!$D$2:$L$673,MATCH('07.11'!$D52,FCSTSDV!$C$2:$C$673,0),MATCH('07.11'!L$3,FCSTSDV!$D$1:$L$1,0))/'07.11'!$E52,1)</f>
        <v>#N/A</v>
      </c>
      <c r="M52" s="92" t="e">
        <f>+ROUND(INDEX(FCSTSDV!$D$2:$L$673,MATCH('07.11'!$D52,FCSTSDV!$C$2:$C$673,0),MATCH('07.11'!M$3,FCSTSDV!$D$1:$L$1,0))/'07.11'!$E52,1)</f>
        <v>#N/A</v>
      </c>
      <c r="N52" s="92" t="e">
        <f>+ROUND(INDEX(FCSTSDV!$D$2:$L$673,MATCH('07.11'!$D52,FCSTSDV!$C$2:$C$673,0),MATCH('07.11'!N$3,FCSTSDV!$D$1:$L$1,0))/'07.11'!$E52,1)</f>
        <v>#N/A</v>
      </c>
      <c r="O52" s="92" t="e">
        <f>+ROUND(INDEX(FCSTSDV!$D$2:$L$673,MATCH('07.11'!$D52,FCSTSDV!$C$2:$C$673,0),MATCH('07.11'!O$3,FCSTSDV!$D$1:$L$1,0))/'07.11'!$E52,1)</f>
        <v>#N/A</v>
      </c>
      <c r="P52" s="92" t="e">
        <f>+ROUND(INDEX(FCSTSDV!$D$2:$L$673,MATCH('07.11'!$D52,FCSTSDV!$C$2:$C$673,0),MATCH('07.11'!P$3,FCSTSDV!$D$1:$L$1,0))/'07.11'!$E52,1)</f>
        <v>#N/A</v>
      </c>
      <c r="Q52" s="92" t="e">
        <f>+ROUND(INDEX(FCSTSDV!$D$2:$L$673,MATCH('07.11'!$D52,FCSTSDV!$C$2:$C$673,0),MATCH('07.11'!Q$3,FCSTSDV!$D$1:$L$1,0))/'07.11'!$E52,1)</f>
        <v>#N/A</v>
      </c>
      <c r="R52" s="92" t="e">
        <f>+ROUND(INDEX(FCSTSDV!$D$2:$L$673,MATCH('07.11'!$D52,FCSTSDV!$C$2:$C$673,0),MATCH('07.11'!R$3,FCSTSDV!$D$1:$L$1,0))/'07.11'!$E52,1)</f>
        <v>#N/A</v>
      </c>
      <c r="S52" s="92" t="e">
        <f>+ROUND(INDEX(FCSTSDV!$D$2:$L$673,MATCH('07.11'!$D52,FCSTSDV!$C$2:$C$673,0),MATCH('07.11'!S$3,FCSTSDV!$D$1:$L$1,0))/'07.11'!$E52,1)</f>
        <v>#N/A</v>
      </c>
      <c r="T52" s="92" t="e">
        <f>+ROUND(INDEX(FCSTSDV!$D$2:$L$673,MATCH('07.11'!$D52,FCSTSDV!$C$2:$C$673,0),MATCH('07.11'!T$3,FCSTSDV!$D$1:$L$1,0))/'07.11'!$E52,1)</f>
        <v>#N/A</v>
      </c>
      <c r="U52" s="92" t="e">
        <f>+ROUND(INDEX(FCSTSDV!$D$2:$L$673,MATCH('07.11'!$D52,FCSTSDV!$C$2:$C$673,0),MATCH('07.11'!U$3,FCSTSDV!$D$1:$L$1,0))/'07.11'!$E52,1)</f>
        <v>#N/A</v>
      </c>
      <c r="V52" s="92" t="e">
        <f>+ROUND(INDEX(FCSTSDV!$D$2:$L$673,MATCH('07.11'!$D52,FCSTSDV!$C$2:$C$673,0),MATCH('07.11'!V$3,FCSTSDV!$D$1:$L$1,0))/'07.11'!$E52,1)</f>
        <v>#N/A</v>
      </c>
      <c r="W52" s="92" t="e">
        <f>+ROUND(INDEX(FCSTSDV!$D$2:$L$673,MATCH('07.11'!$D52,FCSTSDV!$C$2:$C$673,0),MATCH('07.11'!W$3,FCSTSDV!$D$1:$L$1,0))/'07.11'!$E52,1)</f>
        <v>#N/A</v>
      </c>
      <c r="X52" s="92" t="e">
        <f>+ROUND(INDEX(FCSTSDV!$D$2:$L$673,MATCH('07.11'!$D52,FCSTSDV!$C$2:$C$673,0),MATCH('07.11'!X$3,FCSTSDV!$D$1:$L$1,0))/'07.11'!$E52,1)</f>
        <v>#N/A</v>
      </c>
      <c r="Y52" s="92" t="e">
        <f>+ROUND(INDEX(FCSTSDV!$D$2:$L$673,MATCH('07.11'!$D52,FCSTSDV!$C$2:$C$673,0),MATCH('07.11'!Y$3,FCSTSDV!$D$1:$L$1,0))/'07.11'!$E52,1)</f>
        <v>#N/A</v>
      </c>
      <c r="Z52" s="92" t="e">
        <f>+ROUND(INDEX(FCSTSDV!$D$2:$L$673,MATCH('07.11'!$D52,FCSTSDV!$C$2:$C$673,0),MATCH('07.11'!Z$3,FCSTSDV!$D$1:$L$1,0))/'07.11'!$E52,1)</f>
        <v>#N/A</v>
      </c>
      <c r="AA52" s="92" t="e">
        <f>+ROUND(INDEX(FCSTSDV!$D$2:$L$673,MATCH('07.11'!$D52,FCSTSDV!$C$2:$C$673,0),MATCH('07.11'!AA$3,FCSTSDV!$D$1:$L$1,0))/'07.11'!$E52,1)</f>
        <v>#N/A</v>
      </c>
      <c r="AB52" s="92" t="e">
        <f>+ROUND(INDEX(FCSTSDV!$D$2:$L$673,MATCH('07.11'!$D52,FCSTSDV!$C$2:$C$673,0),MATCH('07.11'!AB$3,FCSTSDV!$D$1:$L$1,0))/'07.11'!$E52,1)</f>
        <v>#N/A</v>
      </c>
      <c r="AC52" s="92" t="e">
        <f>+ROUND(INDEX(FCSTSDV!$D$2:$L$673,MATCH('07.11'!$D52,FCSTSDV!$C$2:$C$673,0),MATCH('07.11'!AC$3,FCSTSDV!$D$1:$L$1,0))/'07.11'!$E52,1)</f>
        <v>#N/A</v>
      </c>
      <c r="AD52" s="92" t="e">
        <f>+ROUND(INDEX(FCSTSDV!$D$2:$L$673,MATCH('07.11'!$D52,FCSTSDV!$C$2:$C$673,0),MATCH('07.11'!AD$3,FCSTSDV!$D$1:$L$1,0))/'07.11'!$E52,1)</f>
        <v>#N/A</v>
      </c>
      <c r="AE52" s="92" t="e">
        <f>+ROUND(INDEX(FCSTSDV!$D$2:$L$673,MATCH('07.11'!$D52,FCSTSDV!$C$2:$C$673,0),MATCH('07.11'!AE$3,FCSTSDV!$D$1:$L$1,0))/'07.11'!$E52,1)</f>
        <v>#N/A</v>
      </c>
      <c r="AF52" s="92" t="e">
        <f>+ROUND(INDEX(FCSTSDV!$D$2:$L$673,MATCH('07.11'!$D52,FCSTSDV!$C$2:$C$673,0),MATCH('07.11'!AF$3,FCSTSDV!$D$1:$L$1,0))/'07.11'!$E52,1)</f>
        <v>#N/A</v>
      </c>
      <c r="AG52" s="92" t="e">
        <f>+ROUND(INDEX(FCSTSDV!$D$2:$L$673,MATCH('07.11'!$D52,FCSTSDV!$C$2:$C$673,0),MATCH('07.11'!AG$3,FCSTSDV!$D$1:$L$1,0))/'07.11'!$E52,1)</f>
        <v>#N/A</v>
      </c>
      <c r="AH52" s="92" t="e">
        <f>+ROUND(INDEX(FCSTSDV!$D$2:$L$673,MATCH('07.11'!$D52,FCSTSDV!$C$2:$C$673,0),MATCH('07.11'!AH$3,FCSTSDV!$D$1:$L$1,0))/'07.11'!$E52,1)</f>
        <v>#N/A</v>
      </c>
    </row>
    <row r="53" spans="1:34" ht="20.100000000000001" customHeight="1">
      <c r="A53" s="813"/>
      <c r="B53" s="795"/>
      <c r="C53" s="67" t="s">
        <v>98</v>
      </c>
      <c r="D53" s="68" t="s">
        <v>243</v>
      </c>
      <c r="E53" s="49">
        <v>3000</v>
      </c>
      <c r="F53" s="799"/>
      <c r="G53" s="799"/>
      <c r="H53" s="830"/>
      <c r="I53" s="81">
        <f>+ROUND(IFERROR(VLOOKUP(D53,FCSTSDV!$C$2:$C$72,26,0),0)/'07.11'!E53+0,0)</f>
        <v>0</v>
      </c>
      <c r="J53" s="92" t="e">
        <f t="array" ref="J53">+ROUND(INDEX(FCSTSDV!$D$2:$L$72,MATCH('07.11'!$D53,FCSTSDV!$C$2:$C$72,0),MATCH('07.11'!J$3,FCSTSDV!$D$1:$L$1,0))/'07.11'!$E53,1)</f>
        <v>#N/A</v>
      </c>
      <c r="K53" s="92" t="e">
        <f t="array" ref="K53">+ROUND(INDEX(FCSTSDV!$D$2:$L$72,MATCH('07.11'!$D53,FCSTSDV!$C$2:$C$72,0),MATCH('07.11'!K$3,FCSTSDV!$D$1:$L$1,0))/'07.11'!$E53,1)</f>
        <v>#N/A</v>
      </c>
      <c r="L53" s="92" t="e">
        <f t="array" ref="L53">+ROUND(INDEX(FCSTSDV!$D$2:$L$72,MATCH('07.11'!$D53,FCSTSDV!$C$2:$C$72,0),MATCH('07.11'!L$3,FCSTSDV!$D$1:$L$1,0))/'07.11'!$E53,1)</f>
        <v>#N/A</v>
      </c>
      <c r="M53" s="92" t="e">
        <f t="array" ref="M53">+ROUND(INDEX(FCSTSDV!$D$2:$L$72,MATCH('07.11'!$D53,FCSTSDV!$C$2:$C$72,0),MATCH('07.11'!M$3,FCSTSDV!$D$1:$L$1,0))/'07.11'!$E53,1)</f>
        <v>#N/A</v>
      </c>
      <c r="N53" s="92" t="e">
        <f t="array" ref="N53">+ROUND(INDEX(FCSTSDV!$D$2:$L$72,MATCH('07.11'!$D53,FCSTSDV!$C$2:$C$72,0),MATCH('07.11'!N$3,FCSTSDV!$D$1:$L$1,0))/'07.11'!$E53,1)</f>
        <v>#N/A</v>
      </c>
      <c r="O53" s="92" t="e">
        <f t="array" ref="O53">+ROUND(INDEX(FCSTSDV!$D$2:$L$72,MATCH('07.11'!$D53,FCSTSDV!$C$2:$C$72,0),MATCH('07.11'!O$3,FCSTSDV!$D$1:$L$1,0))/'07.11'!$E53,1)</f>
        <v>#N/A</v>
      </c>
      <c r="P53" s="92" t="e">
        <f t="array" ref="P53">+ROUND(INDEX(FCSTSDV!$D$2:$L$72,MATCH('07.11'!$D53,FCSTSDV!$C$2:$C$72,0),MATCH('07.11'!P$3,FCSTSDV!$D$1:$L$1,0))/'07.11'!$E53,1)</f>
        <v>#N/A</v>
      </c>
      <c r="Q53" s="92" t="e">
        <f t="array" ref="Q53">+ROUND(INDEX(FCSTSDV!$D$2:$L$72,MATCH('07.11'!$D53,FCSTSDV!$C$2:$C$72,0),MATCH('07.11'!Q$3,FCSTSDV!$D$1:$L$1,0))/'07.11'!$E53,1)</f>
        <v>#N/A</v>
      </c>
      <c r="R53" s="92" t="e">
        <f t="array" ref="R53">+ROUND(INDEX(FCSTSDV!$D$2:$L$72,MATCH('07.11'!$D53,FCSTSDV!$C$2:$C$72,0),MATCH('07.11'!R$3,FCSTSDV!$D$1:$L$1,0))/'07.11'!$E53,1)</f>
        <v>#N/A</v>
      </c>
      <c r="S53" s="92" t="e">
        <f>+ROUND(INDEX(FCSTSDV!$D$2:$L$673,MATCH('07.11'!$D53,FCSTSDV!$C$2:$C$673,0),MATCH('07.11'!S$3,FCSTSDV!$D$1:$L$1,0))/'07.11'!$E53,1)</f>
        <v>#N/A</v>
      </c>
      <c r="T53" s="92" t="e">
        <f>+ROUND(INDEX(FCSTSDV!$D$2:$L$673,MATCH('07.11'!$D53,FCSTSDV!$C$2:$C$673,0),MATCH('07.11'!T$3,FCSTSDV!$D$1:$L$1,0))/'07.11'!$E53,1)</f>
        <v>#N/A</v>
      </c>
      <c r="U53" s="92" t="e">
        <f>+ROUND(INDEX(FCSTSDV!$D$2:$L$673,MATCH('07.11'!$D53,FCSTSDV!$C$2:$C$673,0),MATCH('07.11'!U$3,FCSTSDV!$D$1:$L$1,0))/'07.11'!$E53,1)</f>
        <v>#N/A</v>
      </c>
      <c r="V53" s="92" t="e">
        <f>+ROUND(INDEX(FCSTSDV!$D$2:$L$673,MATCH('07.11'!$D53,FCSTSDV!$C$2:$C$673,0),MATCH('07.11'!V$3,FCSTSDV!$D$1:$L$1,0))/'07.11'!$E53,1)</f>
        <v>#N/A</v>
      </c>
      <c r="W53" s="92" t="e">
        <f>+ROUND(INDEX(FCSTSDV!$D$2:$L$673,MATCH('07.11'!$D53,FCSTSDV!$C$2:$C$673,0),MATCH('07.11'!W$3,FCSTSDV!$D$1:$L$1,0))/'07.11'!$E53,1)</f>
        <v>#N/A</v>
      </c>
      <c r="X53" s="92" t="e">
        <f>+ROUND(INDEX(FCSTSDV!$D$2:$L$673,MATCH('07.11'!$D53,FCSTSDV!$C$2:$C$673,0),MATCH('07.11'!X$3,FCSTSDV!$D$1:$L$1,0))/'07.11'!$E53,1)</f>
        <v>#N/A</v>
      </c>
      <c r="Y53" s="92" t="e">
        <f>+ROUND(INDEX(FCSTSDV!$D$2:$L$673,MATCH('07.11'!$D53,FCSTSDV!$C$2:$C$673,0),MATCH('07.11'!Y$3,FCSTSDV!$D$1:$L$1,0))/'07.11'!$E53,1)</f>
        <v>#N/A</v>
      </c>
      <c r="Z53" s="92" t="e">
        <f>+ROUND(INDEX(FCSTSDV!$D$2:$L$673,MATCH('07.11'!$D53,FCSTSDV!$C$2:$C$673,0),MATCH('07.11'!Z$3,FCSTSDV!$D$1:$L$1,0))/'07.11'!$E53,1)</f>
        <v>#N/A</v>
      </c>
      <c r="AA53" s="92" t="e">
        <f>+ROUND(INDEX(FCSTSDV!$D$2:$L$673,MATCH('07.11'!$D53,FCSTSDV!$C$2:$C$673,0),MATCH('07.11'!AA$3,FCSTSDV!$D$1:$L$1,0))/'07.11'!$E53,1)</f>
        <v>#N/A</v>
      </c>
      <c r="AB53" s="92" t="e">
        <f>+ROUND(INDEX(FCSTSDV!$D$2:$L$673,MATCH('07.11'!$D53,FCSTSDV!$C$2:$C$673,0),MATCH('07.11'!AB$3,FCSTSDV!$D$1:$L$1,0))/'07.11'!$E53,1)</f>
        <v>#N/A</v>
      </c>
      <c r="AC53" s="92" t="e">
        <f>+ROUND(INDEX(FCSTSDV!$D$2:$L$673,MATCH('07.11'!$D53,FCSTSDV!$C$2:$C$673,0),MATCH('07.11'!AC$3,FCSTSDV!$D$1:$L$1,0))/'07.11'!$E53,1)</f>
        <v>#N/A</v>
      </c>
      <c r="AD53" s="92" t="e">
        <f>+ROUND(INDEX(FCSTSDV!$D$2:$L$673,MATCH('07.11'!$D53,FCSTSDV!$C$2:$C$673,0),MATCH('07.11'!AD$3,FCSTSDV!$D$1:$L$1,0))/'07.11'!$E53,1)</f>
        <v>#N/A</v>
      </c>
      <c r="AE53" s="92" t="e">
        <f>+ROUND(INDEX(FCSTSDV!$D$2:$L$673,MATCH('07.11'!$D53,FCSTSDV!$C$2:$C$673,0),MATCH('07.11'!AE$3,FCSTSDV!$D$1:$L$1,0))/'07.11'!$E53,1)</f>
        <v>#N/A</v>
      </c>
      <c r="AF53" s="92" t="e">
        <f>+ROUND(INDEX(FCSTSDV!$D$2:$L$673,MATCH('07.11'!$D53,FCSTSDV!$C$2:$C$673,0),MATCH('07.11'!AF$3,FCSTSDV!$D$1:$L$1,0))/'07.11'!$E53,1)</f>
        <v>#N/A</v>
      </c>
      <c r="AG53" s="92" t="e">
        <f>+ROUND(INDEX(FCSTSDV!$D$2:$L$673,MATCH('07.11'!$D53,FCSTSDV!$C$2:$C$673,0),MATCH('07.11'!AG$3,FCSTSDV!$D$1:$L$1,0))/'07.11'!$E53,1)</f>
        <v>#N/A</v>
      </c>
      <c r="AH53" s="92" t="e">
        <f>+ROUND(INDEX(FCSTSDV!$D$2:$L$673,MATCH('07.11'!$D53,FCSTSDV!$C$2:$C$673,0),MATCH('07.11'!AH$3,FCSTSDV!$D$1:$L$1,0))/'07.11'!$E53,1)</f>
        <v>#N/A</v>
      </c>
    </row>
    <row r="54" spans="1:34" ht="20.100000000000001" customHeight="1">
      <c r="A54" s="813"/>
      <c r="B54" s="795"/>
      <c r="C54" s="67" t="s">
        <v>96</v>
      </c>
      <c r="D54" s="69" t="s">
        <v>97</v>
      </c>
      <c r="E54" s="49">
        <v>11000</v>
      </c>
      <c r="F54" s="799"/>
      <c r="G54" s="799"/>
      <c r="H54" s="830"/>
      <c r="I54" s="81">
        <f>+ROUND(IFERROR(VLOOKUP(D54,FCSTSDV!$C$2:$C$72,26,0),0)/'07.11'!E54+0,0)</f>
        <v>0</v>
      </c>
      <c r="J54" s="92" t="e">
        <f t="array" ref="J54">+ROUND(INDEX(FCSTSDV!$D$2:$L$72,MATCH('07.11'!$D54,FCSTSDV!$C$2:$C$72,0),MATCH('07.11'!J$3,FCSTSDV!$D$1:$L$1,0))/'07.11'!$E54,1)</f>
        <v>#N/A</v>
      </c>
      <c r="K54" s="92" t="e">
        <f t="array" ref="K54">+ROUND(INDEX(FCSTSDV!$D$2:$L$72,MATCH('07.11'!$D54,FCSTSDV!$C$2:$C$72,0),MATCH('07.11'!K$3,FCSTSDV!$D$1:$L$1,0))/'07.11'!$E54,1)</f>
        <v>#N/A</v>
      </c>
      <c r="L54" s="92" t="e">
        <f t="array" ref="L54">+ROUND(INDEX(FCSTSDV!$D$2:$L$72,MATCH('07.11'!$D54,FCSTSDV!$C$2:$C$72,0),MATCH('07.11'!L$3,FCSTSDV!$D$1:$L$1,0))/'07.11'!$E54,1)</f>
        <v>#N/A</v>
      </c>
      <c r="M54" s="92" t="e">
        <f t="array" ref="M54">+ROUND(INDEX(FCSTSDV!$D$2:$L$72,MATCH('07.11'!$D54,FCSTSDV!$C$2:$C$72,0),MATCH('07.11'!M$3,FCSTSDV!$D$1:$L$1,0))/'07.11'!$E54,1)</f>
        <v>#N/A</v>
      </c>
      <c r="N54" s="92" t="e">
        <f t="array" ref="N54">+ROUND(INDEX(FCSTSDV!$D$2:$L$72,MATCH('07.11'!$D54,FCSTSDV!$C$2:$C$72,0),MATCH('07.11'!N$3,FCSTSDV!$D$1:$L$1,0))/'07.11'!$E54,1)</f>
        <v>#N/A</v>
      </c>
      <c r="O54" s="92" t="e">
        <f t="array" ref="O54">+ROUND(INDEX(FCSTSDV!$D$2:$L$72,MATCH('07.11'!$D54,FCSTSDV!$C$2:$C$72,0),MATCH('07.11'!O$3,FCSTSDV!$D$1:$L$1,0))/'07.11'!$E54,1)</f>
        <v>#N/A</v>
      </c>
      <c r="P54" s="92" t="e">
        <f t="array" ref="P54">+ROUND(INDEX(FCSTSDV!$D$2:$L$72,MATCH('07.11'!$D54,FCSTSDV!$C$2:$C$72,0),MATCH('07.11'!P$3,FCSTSDV!$D$1:$L$1,0))/'07.11'!$E54,1)</f>
        <v>#N/A</v>
      </c>
      <c r="Q54" s="92" t="e">
        <f t="array" ref="Q54">+ROUND(INDEX(FCSTSDV!$D$2:$L$72,MATCH('07.11'!$D54,FCSTSDV!$C$2:$C$72,0),MATCH('07.11'!Q$3,FCSTSDV!$D$1:$L$1,0))/'07.11'!$E54,1)</f>
        <v>#N/A</v>
      </c>
      <c r="R54" s="92" t="e">
        <f t="array" ref="R54">+ROUND(INDEX(FCSTSDV!$D$2:$L$72,MATCH('07.11'!$D54,FCSTSDV!$C$2:$C$72,0),MATCH('07.11'!R$3,FCSTSDV!$D$1:$L$1,0))/'07.11'!$E54,1)</f>
        <v>#N/A</v>
      </c>
      <c r="S54" s="92" t="e">
        <f>+ROUND(INDEX(FCSTSDV!$D$2:$L$673,MATCH('07.11'!$D54,FCSTSDV!$C$2:$C$673,0),MATCH('07.11'!S$3,FCSTSDV!$D$1:$L$1,0))/'07.11'!$E54,1)</f>
        <v>#N/A</v>
      </c>
      <c r="T54" s="92" t="e">
        <f>+ROUND(INDEX(FCSTSDV!$D$2:$L$673,MATCH('07.11'!$D54,FCSTSDV!$C$2:$C$673,0),MATCH('07.11'!T$3,FCSTSDV!$D$1:$L$1,0))/'07.11'!$E54,1)</f>
        <v>#N/A</v>
      </c>
      <c r="U54" s="92" t="e">
        <f>+ROUND(INDEX(FCSTSDV!$D$2:$L$673,MATCH('07.11'!$D54,FCSTSDV!$C$2:$C$673,0),MATCH('07.11'!U$3,FCSTSDV!$D$1:$L$1,0))/'07.11'!$E54,1)</f>
        <v>#N/A</v>
      </c>
      <c r="V54" s="92" t="e">
        <f>+ROUND(INDEX(FCSTSDV!$D$2:$L$673,MATCH('07.11'!$D54,FCSTSDV!$C$2:$C$673,0),MATCH('07.11'!V$3,FCSTSDV!$D$1:$L$1,0))/'07.11'!$E54,1)</f>
        <v>#N/A</v>
      </c>
      <c r="W54" s="92" t="e">
        <f>+ROUND(INDEX(FCSTSDV!$D$2:$L$673,MATCH('07.11'!$D54,FCSTSDV!$C$2:$C$673,0),MATCH('07.11'!W$3,FCSTSDV!$D$1:$L$1,0))/'07.11'!$E54,1)</f>
        <v>#N/A</v>
      </c>
      <c r="X54" s="92" t="e">
        <f>+ROUND(INDEX(FCSTSDV!$D$2:$L$673,MATCH('07.11'!$D54,FCSTSDV!$C$2:$C$673,0),MATCH('07.11'!X$3,FCSTSDV!$D$1:$L$1,0))/'07.11'!$E54,1)</f>
        <v>#N/A</v>
      </c>
      <c r="Y54" s="92" t="e">
        <f>+ROUND(INDEX(FCSTSDV!$D$2:$L$673,MATCH('07.11'!$D54,FCSTSDV!$C$2:$C$673,0),MATCH('07.11'!Y$3,FCSTSDV!$D$1:$L$1,0))/'07.11'!$E54,1)</f>
        <v>#N/A</v>
      </c>
      <c r="Z54" s="92" t="e">
        <f>+ROUND(INDEX(FCSTSDV!$D$2:$L$673,MATCH('07.11'!$D54,FCSTSDV!$C$2:$C$673,0),MATCH('07.11'!Z$3,FCSTSDV!$D$1:$L$1,0))/'07.11'!$E54,1)</f>
        <v>#N/A</v>
      </c>
      <c r="AA54" s="92" t="e">
        <f>+ROUND(INDEX(FCSTSDV!$D$2:$L$673,MATCH('07.11'!$D54,FCSTSDV!$C$2:$C$673,0),MATCH('07.11'!AA$3,FCSTSDV!$D$1:$L$1,0))/'07.11'!$E54,1)</f>
        <v>#N/A</v>
      </c>
      <c r="AB54" s="92" t="e">
        <f>+ROUND(INDEX(FCSTSDV!$D$2:$L$673,MATCH('07.11'!$D54,FCSTSDV!$C$2:$C$673,0),MATCH('07.11'!AB$3,FCSTSDV!$D$1:$L$1,0))/'07.11'!$E54,1)</f>
        <v>#N/A</v>
      </c>
      <c r="AC54" s="92" t="e">
        <f>+ROUND(INDEX(FCSTSDV!$D$2:$L$673,MATCH('07.11'!$D54,FCSTSDV!$C$2:$C$673,0),MATCH('07.11'!AC$3,FCSTSDV!$D$1:$L$1,0))/'07.11'!$E54,1)</f>
        <v>#N/A</v>
      </c>
      <c r="AD54" s="92" t="e">
        <f>+ROUND(INDEX(FCSTSDV!$D$2:$L$673,MATCH('07.11'!$D54,FCSTSDV!$C$2:$C$673,0),MATCH('07.11'!AD$3,FCSTSDV!$D$1:$L$1,0))/'07.11'!$E54,1)</f>
        <v>#N/A</v>
      </c>
      <c r="AE54" s="92" t="e">
        <f>+ROUND(INDEX(FCSTSDV!$D$2:$L$673,MATCH('07.11'!$D54,FCSTSDV!$C$2:$C$673,0),MATCH('07.11'!AE$3,FCSTSDV!$D$1:$L$1,0))/'07.11'!$E54,1)</f>
        <v>#N/A</v>
      </c>
      <c r="AF54" s="92" t="e">
        <f>+ROUND(INDEX(FCSTSDV!$D$2:$L$673,MATCH('07.11'!$D54,FCSTSDV!$C$2:$C$673,0),MATCH('07.11'!AF$3,FCSTSDV!$D$1:$L$1,0))/'07.11'!$E54,1)</f>
        <v>#N/A</v>
      </c>
      <c r="AG54" s="92" t="e">
        <f>+ROUND(INDEX(FCSTSDV!$D$2:$L$673,MATCH('07.11'!$D54,FCSTSDV!$C$2:$C$673,0),MATCH('07.11'!AG$3,FCSTSDV!$D$1:$L$1,0))/'07.11'!$E54,1)</f>
        <v>#N/A</v>
      </c>
      <c r="AH54" s="92" t="e">
        <f>+ROUND(INDEX(FCSTSDV!$D$2:$L$673,MATCH('07.11'!$D54,FCSTSDV!$C$2:$C$673,0),MATCH('07.11'!AH$3,FCSTSDV!$D$1:$L$1,0))/'07.11'!$E54,1)</f>
        <v>#N/A</v>
      </c>
    </row>
    <row r="55" spans="1:34" ht="20.100000000000001" customHeight="1">
      <c r="A55" s="813"/>
      <c r="B55" s="795"/>
      <c r="C55" s="67" t="s">
        <v>98</v>
      </c>
      <c r="D55" s="69" t="s">
        <v>99</v>
      </c>
      <c r="E55" s="49">
        <v>3000</v>
      </c>
      <c r="F55" s="799"/>
      <c r="G55" s="799"/>
      <c r="H55" s="830"/>
      <c r="I55" s="81">
        <f>+ROUND(IFERROR(VLOOKUP(D55,FCSTSDV!$C$2:$C$72,26,0),0)/'07.11'!E55+0,0)</f>
        <v>0</v>
      </c>
      <c r="J55" s="92" t="e">
        <f t="array" ref="J55">+ROUND(INDEX(FCSTSDV!$D$2:$L$72,MATCH('07.11'!$D55,FCSTSDV!$C$2:$C$72,0),MATCH('07.11'!J$3,FCSTSDV!$D$1:$L$1,0))/'07.11'!$E55,1)</f>
        <v>#N/A</v>
      </c>
      <c r="K55" s="92" t="e">
        <f t="array" ref="K55">+ROUND(INDEX(FCSTSDV!$D$2:$L$72,MATCH('07.11'!$D55,FCSTSDV!$C$2:$C$72,0),MATCH('07.11'!K$3,FCSTSDV!$D$1:$L$1,0))/'07.11'!$E55,1)</f>
        <v>#N/A</v>
      </c>
      <c r="L55" s="92" t="e">
        <f t="array" ref="L55">+ROUND(INDEX(FCSTSDV!$D$2:$L$72,MATCH('07.11'!$D55,FCSTSDV!$C$2:$C$72,0),MATCH('07.11'!L$3,FCSTSDV!$D$1:$L$1,0))/'07.11'!$E55,1)</f>
        <v>#N/A</v>
      </c>
      <c r="M55" s="92" t="e">
        <f t="array" ref="M55">+ROUND(INDEX(FCSTSDV!$D$2:$L$72,MATCH('07.11'!$D55,FCSTSDV!$C$2:$C$72,0),MATCH('07.11'!M$3,FCSTSDV!$D$1:$L$1,0))/'07.11'!$E55,1)</f>
        <v>#N/A</v>
      </c>
      <c r="N55" s="92" t="e">
        <f t="array" ref="N55">+ROUND(INDEX(FCSTSDV!$D$2:$L$72,MATCH('07.11'!$D55,FCSTSDV!$C$2:$C$72,0),MATCH('07.11'!N$3,FCSTSDV!$D$1:$L$1,0))/'07.11'!$E55,1)</f>
        <v>#N/A</v>
      </c>
      <c r="O55" s="92" t="e">
        <f t="array" ref="O55">+ROUND(INDEX(FCSTSDV!$D$2:$L$72,MATCH('07.11'!$D55,FCSTSDV!$C$2:$C$72,0),MATCH('07.11'!O$3,FCSTSDV!$D$1:$L$1,0))/'07.11'!$E55,1)</f>
        <v>#N/A</v>
      </c>
      <c r="P55" s="92" t="e">
        <f t="array" ref="P55">+ROUND(INDEX(FCSTSDV!$D$2:$L$72,MATCH('07.11'!$D55,FCSTSDV!$C$2:$C$72,0),MATCH('07.11'!P$3,FCSTSDV!$D$1:$L$1,0))/'07.11'!$E55,1)</f>
        <v>#N/A</v>
      </c>
      <c r="Q55" s="92" t="e">
        <f t="array" ref="Q55">+ROUND(INDEX(FCSTSDV!$D$2:$L$72,MATCH('07.11'!$D55,FCSTSDV!$C$2:$C$72,0),MATCH('07.11'!Q$3,FCSTSDV!$D$1:$L$1,0))/'07.11'!$E55,1)</f>
        <v>#N/A</v>
      </c>
      <c r="R55" s="92" t="e">
        <f t="array" ref="R55">+ROUND(INDEX(FCSTSDV!$D$2:$L$72,MATCH('07.11'!$D55,FCSTSDV!$C$2:$C$72,0),MATCH('07.11'!R$3,FCSTSDV!$D$1:$L$1,0))/'07.11'!$E55,1)</f>
        <v>#N/A</v>
      </c>
      <c r="S55" s="92" t="e">
        <f>+ROUND(INDEX(FCSTSDV!$D$2:$L$673,MATCH('07.11'!$D55,FCSTSDV!$C$2:$C$673,0),MATCH('07.11'!S$3,FCSTSDV!$D$1:$L$1,0))/'07.11'!$E55,1)</f>
        <v>#N/A</v>
      </c>
      <c r="T55" s="92" t="e">
        <f>+ROUND(INDEX(FCSTSDV!$D$2:$L$673,MATCH('07.11'!$D55,FCSTSDV!$C$2:$C$673,0),MATCH('07.11'!T$3,FCSTSDV!$D$1:$L$1,0))/'07.11'!$E55,1)</f>
        <v>#N/A</v>
      </c>
      <c r="U55" s="92" t="e">
        <f>+ROUND(INDEX(FCSTSDV!$D$2:$L$673,MATCH('07.11'!$D55,FCSTSDV!$C$2:$C$673,0),MATCH('07.11'!U$3,FCSTSDV!$D$1:$L$1,0))/'07.11'!$E55,1)</f>
        <v>#N/A</v>
      </c>
      <c r="V55" s="92" t="e">
        <f>+ROUND(INDEX(FCSTSDV!$D$2:$L$673,MATCH('07.11'!$D55,FCSTSDV!$C$2:$C$673,0),MATCH('07.11'!V$3,FCSTSDV!$D$1:$L$1,0))/'07.11'!$E55,1)</f>
        <v>#N/A</v>
      </c>
      <c r="W55" s="92" t="e">
        <f>+ROUND(INDEX(FCSTSDV!$D$2:$L$673,MATCH('07.11'!$D55,FCSTSDV!$C$2:$C$673,0),MATCH('07.11'!W$3,FCSTSDV!$D$1:$L$1,0))/'07.11'!$E55,1)</f>
        <v>#N/A</v>
      </c>
      <c r="X55" s="92" t="e">
        <f>+ROUND(INDEX(FCSTSDV!$D$2:$L$673,MATCH('07.11'!$D55,FCSTSDV!$C$2:$C$673,0),MATCH('07.11'!X$3,FCSTSDV!$D$1:$L$1,0))/'07.11'!$E55,1)</f>
        <v>#N/A</v>
      </c>
      <c r="Y55" s="92" t="e">
        <f>+ROUND(INDEX(FCSTSDV!$D$2:$L$673,MATCH('07.11'!$D55,FCSTSDV!$C$2:$C$673,0),MATCH('07.11'!Y$3,FCSTSDV!$D$1:$L$1,0))/'07.11'!$E55,1)</f>
        <v>#N/A</v>
      </c>
      <c r="Z55" s="92" t="e">
        <f>+ROUND(INDEX(FCSTSDV!$D$2:$L$673,MATCH('07.11'!$D55,FCSTSDV!$C$2:$C$673,0),MATCH('07.11'!Z$3,FCSTSDV!$D$1:$L$1,0))/'07.11'!$E55,1)</f>
        <v>#N/A</v>
      </c>
      <c r="AA55" s="92" t="e">
        <f>+ROUND(INDEX(FCSTSDV!$D$2:$L$673,MATCH('07.11'!$D55,FCSTSDV!$C$2:$C$673,0),MATCH('07.11'!AA$3,FCSTSDV!$D$1:$L$1,0))/'07.11'!$E55,1)</f>
        <v>#N/A</v>
      </c>
      <c r="AB55" s="92" t="e">
        <f>+ROUND(INDEX(FCSTSDV!$D$2:$L$673,MATCH('07.11'!$D55,FCSTSDV!$C$2:$C$673,0),MATCH('07.11'!AB$3,FCSTSDV!$D$1:$L$1,0))/'07.11'!$E55,1)</f>
        <v>#N/A</v>
      </c>
      <c r="AC55" s="92" t="e">
        <f>+ROUND(INDEX(FCSTSDV!$D$2:$L$673,MATCH('07.11'!$D55,FCSTSDV!$C$2:$C$673,0),MATCH('07.11'!AC$3,FCSTSDV!$D$1:$L$1,0))/'07.11'!$E55,1)</f>
        <v>#N/A</v>
      </c>
      <c r="AD55" s="92" t="e">
        <f>+ROUND(INDEX(FCSTSDV!$D$2:$L$673,MATCH('07.11'!$D55,FCSTSDV!$C$2:$C$673,0),MATCH('07.11'!AD$3,FCSTSDV!$D$1:$L$1,0))/'07.11'!$E55,1)</f>
        <v>#N/A</v>
      </c>
      <c r="AE55" s="92" t="e">
        <f>+ROUND(INDEX(FCSTSDV!$D$2:$L$673,MATCH('07.11'!$D55,FCSTSDV!$C$2:$C$673,0),MATCH('07.11'!AE$3,FCSTSDV!$D$1:$L$1,0))/'07.11'!$E55,1)</f>
        <v>#N/A</v>
      </c>
      <c r="AF55" s="92" t="e">
        <f>+ROUND(INDEX(FCSTSDV!$D$2:$L$673,MATCH('07.11'!$D55,FCSTSDV!$C$2:$C$673,0),MATCH('07.11'!AF$3,FCSTSDV!$D$1:$L$1,0))/'07.11'!$E55,1)</f>
        <v>#N/A</v>
      </c>
      <c r="AG55" s="92" t="e">
        <f>+ROUND(INDEX(FCSTSDV!$D$2:$L$673,MATCH('07.11'!$D55,FCSTSDV!$C$2:$C$673,0),MATCH('07.11'!AG$3,FCSTSDV!$D$1:$L$1,0))/'07.11'!$E55,1)</f>
        <v>#N/A</v>
      </c>
      <c r="AH55" s="92" t="e">
        <f>+ROUND(INDEX(FCSTSDV!$D$2:$L$673,MATCH('07.11'!$D55,FCSTSDV!$C$2:$C$673,0),MATCH('07.11'!AH$3,FCSTSDV!$D$1:$L$1,0))/'07.11'!$E55,1)</f>
        <v>#N/A</v>
      </c>
    </row>
    <row r="56" spans="1:34" ht="20.100000000000001" customHeight="1">
      <c r="A56" s="813"/>
      <c r="B56" s="795"/>
      <c r="C56" s="67" t="s">
        <v>103</v>
      </c>
      <c r="D56" s="69" t="s">
        <v>104</v>
      </c>
      <c r="E56" s="49">
        <v>19000</v>
      </c>
      <c r="F56" s="799"/>
      <c r="G56" s="799"/>
      <c r="H56" s="830"/>
      <c r="I56" s="81">
        <f>+ROUND(IFERROR(VLOOKUP(D56,FCSTSDV!$C$2:$C$72,26,0),0)/'07.11'!E56+0,0)</f>
        <v>0</v>
      </c>
      <c r="J56" s="92" t="e">
        <f t="array" ref="J56">+ROUND(INDEX(FCSTSDV!$D$2:$L$72,MATCH('07.11'!$D56,FCSTSDV!$C$2:$C$72,0),MATCH('07.11'!J$3,FCSTSDV!$D$1:$L$1,0))/'07.11'!$E56,1)</f>
        <v>#N/A</v>
      </c>
      <c r="K56" s="92" t="e">
        <f t="array" ref="K56">+ROUND(INDEX(FCSTSDV!$D$2:$L$72,MATCH('07.11'!$D56,FCSTSDV!$C$2:$C$72,0),MATCH('07.11'!K$3,FCSTSDV!$D$1:$L$1,0))/'07.11'!$E56,1)</f>
        <v>#N/A</v>
      </c>
      <c r="L56" s="92" t="e">
        <f t="array" ref="L56">+ROUND(INDEX(FCSTSDV!$D$2:$L$72,MATCH('07.11'!$D56,FCSTSDV!$C$2:$C$72,0),MATCH('07.11'!L$3,FCSTSDV!$D$1:$L$1,0))/'07.11'!$E56,1)</f>
        <v>#N/A</v>
      </c>
      <c r="M56" s="92" t="e">
        <f t="array" ref="M56">+ROUND(INDEX(FCSTSDV!$D$2:$L$72,MATCH('07.11'!$D56,FCSTSDV!$C$2:$C$72,0),MATCH('07.11'!M$3,FCSTSDV!$D$1:$L$1,0))/'07.11'!$E56,1)</f>
        <v>#N/A</v>
      </c>
      <c r="N56" s="92" t="e">
        <f t="array" ref="N56">+ROUND(INDEX(FCSTSDV!$D$2:$L$72,MATCH('07.11'!$D56,FCSTSDV!$C$2:$C$72,0),MATCH('07.11'!N$3,FCSTSDV!$D$1:$L$1,0))/'07.11'!$E56,1)</f>
        <v>#N/A</v>
      </c>
      <c r="O56" s="92" t="e">
        <f t="array" ref="O56">+ROUND(INDEX(FCSTSDV!$D$2:$L$72,MATCH('07.11'!$D56,FCSTSDV!$C$2:$C$72,0),MATCH('07.11'!O$3,FCSTSDV!$D$1:$L$1,0))/'07.11'!$E56,1)</f>
        <v>#N/A</v>
      </c>
      <c r="P56" s="92" t="e">
        <f t="array" ref="P56">+ROUND(INDEX(FCSTSDV!$D$2:$L$72,MATCH('07.11'!$D56,FCSTSDV!$C$2:$C$72,0),MATCH('07.11'!P$3,FCSTSDV!$D$1:$L$1,0))/'07.11'!$E56,1)</f>
        <v>#N/A</v>
      </c>
      <c r="Q56" s="92" t="e">
        <f t="array" ref="Q56">+ROUND(INDEX(FCSTSDV!$D$2:$L$72,MATCH('07.11'!$D56,FCSTSDV!$C$2:$C$72,0),MATCH('07.11'!Q$3,FCSTSDV!$D$1:$L$1,0))/'07.11'!$E56,1)</f>
        <v>#N/A</v>
      </c>
      <c r="R56" s="92" t="e">
        <f t="array" ref="R56">+ROUND(INDEX(FCSTSDV!$D$2:$L$72,MATCH('07.11'!$D56,FCSTSDV!$C$2:$C$72,0),MATCH('07.11'!R$3,FCSTSDV!$D$1:$L$1,0))/'07.11'!$E56,1)</f>
        <v>#N/A</v>
      </c>
      <c r="S56" s="92" t="e">
        <f>+ROUND(INDEX(FCSTSDV!$D$2:$L$673,MATCH('07.11'!$D56,FCSTSDV!$C$2:$C$673,0),MATCH('07.11'!S$3,FCSTSDV!$D$1:$L$1,0))/'07.11'!$E56,1)</f>
        <v>#N/A</v>
      </c>
      <c r="T56" s="92" t="e">
        <f>+ROUND(INDEX(FCSTSDV!$D$2:$L$673,MATCH('07.11'!$D56,FCSTSDV!$C$2:$C$673,0),MATCH('07.11'!T$3,FCSTSDV!$D$1:$L$1,0))/'07.11'!$E56,1)</f>
        <v>#N/A</v>
      </c>
      <c r="U56" s="92" t="e">
        <f>+ROUND(INDEX(FCSTSDV!$D$2:$L$673,MATCH('07.11'!$D56,FCSTSDV!$C$2:$C$673,0),MATCH('07.11'!U$3,FCSTSDV!$D$1:$L$1,0))/'07.11'!$E56,1)</f>
        <v>#N/A</v>
      </c>
      <c r="V56" s="92" t="e">
        <f>+ROUND(INDEX(FCSTSDV!$D$2:$L$673,MATCH('07.11'!$D56,FCSTSDV!$C$2:$C$673,0),MATCH('07.11'!V$3,FCSTSDV!$D$1:$L$1,0))/'07.11'!$E56,1)</f>
        <v>#N/A</v>
      </c>
      <c r="W56" s="92" t="e">
        <f>+ROUND(INDEX(FCSTSDV!$D$2:$L$673,MATCH('07.11'!$D56,FCSTSDV!$C$2:$C$673,0),MATCH('07.11'!W$3,FCSTSDV!$D$1:$L$1,0))/'07.11'!$E56,1)</f>
        <v>#N/A</v>
      </c>
      <c r="X56" s="92" t="e">
        <f>+ROUND(INDEX(FCSTSDV!$D$2:$L$673,MATCH('07.11'!$D56,FCSTSDV!$C$2:$C$673,0),MATCH('07.11'!X$3,FCSTSDV!$D$1:$L$1,0))/'07.11'!$E56,1)</f>
        <v>#N/A</v>
      </c>
      <c r="Y56" s="92" t="e">
        <f>+ROUND(INDEX(FCSTSDV!$D$2:$L$673,MATCH('07.11'!$D56,FCSTSDV!$C$2:$C$673,0),MATCH('07.11'!Y$3,FCSTSDV!$D$1:$L$1,0))/'07.11'!$E56,1)</f>
        <v>#N/A</v>
      </c>
      <c r="Z56" s="92" t="e">
        <f>+ROUND(INDEX(FCSTSDV!$D$2:$L$673,MATCH('07.11'!$D56,FCSTSDV!$C$2:$C$673,0),MATCH('07.11'!Z$3,FCSTSDV!$D$1:$L$1,0))/'07.11'!$E56,1)</f>
        <v>#N/A</v>
      </c>
      <c r="AA56" s="92" t="e">
        <f>+ROUND(INDEX(FCSTSDV!$D$2:$L$673,MATCH('07.11'!$D56,FCSTSDV!$C$2:$C$673,0),MATCH('07.11'!AA$3,FCSTSDV!$D$1:$L$1,0))/'07.11'!$E56,1)</f>
        <v>#N/A</v>
      </c>
      <c r="AB56" s="92" t="e">
        <f>+ROUND(INDEX(FCSTSDV!$D$2:$L$673,MATCH('07.11'!$D56,FCSTSDV!$C$2:$C$673,0),MATCH('07.11'!AB$3,FCSTSDV!$D$1:$L$1,0))/'07.11'!$E56,1)</f>
        <v>#N/A</v>
      </c>
      <c r="AC56" s="92" t="e">
        <f>+ROUND(INDEX(FCSTSDV!$D$2:$L$673,MATCH('07.11'!$D56,FCSTSDV!$C$2:$C$673,0),MATCH('07.11'!AC$3,FCSTSDV!$D$1:$L$1,0))/'07.11'!$E56,1)</f>
        <v>#N/A</v>
      </c>
      <c r="AD56" s="92" t="e">
        <f>+ROUND(INDEX(FCSTSDV!$D$2:$L$673,MATCH('07.11'!$D56,FCSTSDV!$C$2:$C$673,0),MATCH('07.11'!AD$3,FCSTSDV!$D$1:$L$1,0))/'07.11'!$E56,1)</f>
        <v>#N/A</v>
      </c>
      <c r="AE56" s="92" t="e">
        <f>+ROUND(INDEX(FCSTSDV!$D$2:$L$673,MATCH('07.11'!$D56,FCSTSDV!$C$2:$C$673,0),MATCH('07.11'!AE$3,FCSTSDV!$D$1:$L$1,0))/'07.11'!$E56,1)</f>
        <v>#N/A</v>
      </c>
      <c r="AF56" s="92" t="e">
        <f>+ROUND(INDEX(FCSTSDV!$D$2:$L$673,MATCH('07.11'!$D56,FCSTSDV!$C$2:$C$673,0),MATCH('07.11'!AF$3,FCSTSDV!$D$1:$L$1,0))/'07.11'!$E56,1)</f>
        <v>#N/A</v>
      </c>
      <c r="AG56" s="92" t="e">
        <f>+ROUND(INDEX(FCSTSDV!$D$2:$L$673,MATCH('07.11'!$D56,FCSTSDV!$C$2:$C$673,0),MATCH('07.11'!AG$3,FCSTSDV!$D$1:$L$1,0))/'07.11'!$E56,1)</f>
        <v>#N/A</v>
      </c>
      <c r="AH56" s="92" t="e">
        <f>+ROUND(INDEX(FCSTSDV!$D$2:$L$673,MATCH('07.11'!$D56,FCSTSDV!$C$2:$C$673,0),MATCH('07.11'!AH$3,FCSTSDV!$D$1:$L$1,0))/'07.11'!$E56,1)</f>
        <v>#N/A</v>
      </c>
    </row>
    <row r="57" spans="1:34" ht="20.100000000000001" customHeight="1">
      <c r="A57" s="813"/>
      <c r="B57" s="795"/>
      <c r="C57" s="67" t="s">
        <v>96</v>
      </c>
      <c r="D57" s="32" t="s">
        <v>106</v>
      </c>
      <c r="E57" s="49">
        <v>11000</v>
      </c>
      <c r="F57" s="799"/>
      <c r="G57" s="799"/>
      <c r="H57" s="830"/>
      <c r="I57" s="81">
        <f>+ROUND(IFERROR(VLOOKUP(D57,FCSTSDV!$C$2:$C$72,26,0),0)/'07.11'!E57+0,0)</f>
        <v>0</v>
      </c>
      <c r="J57" s="92" t="e">
        <f t="array" ref="J57">+ROUND(INDEX(FCSTSDV!$D$2:$L$72,MATCH('07.11'!$D57,FCSTSDV!$C$2:$C$72,0),MATCH('07.11'!J$3,FCSTSDV!$D$1:$L$1,0))/'07.11'!$E57,1)</f>
        <v>#N/A</v>
      </c>
      <c r="K57" s="92" t="e">
        <f t="array" ref="K57">+ROUND(INDEX(FCSTSDV!$D$2:$L$72,MATCH('07.11'!$D57,FCSTSDV!$C$2:$C$72,0),MATCH('07.11'!K$3,FCSTSDV!$D$1:$L$1,0))/'07.11'!$E57,1)</f>
        <v>#N/A</v>
      </c>
      <c r="L57" s="92" t="e">
        <f t="array" ref="L57">+ROUND(INDEX(FCSTSDV!$D$2:$L$72,MATCH('07.11'!$D57,FCSTSDV!$C$2:$C$72,0),MATCH('07.11'!L$3,FCSTSDV!$D$1:$L$1,0))/'07.11'!$E57,1)</f>
        <v>#N/A</v>
      </c>
      <c r="M57" s="92" t="e">
        <f t="array" ref="M57">+ROUND(INDEX(FCSTSDV!$D$2:$L$72,MATCH('07.11'!$D57,FCSTSDV!$C$2:$C$72,0),MATCH('07.11'!M$3,FCSTSDV!$D$1:$L$1,0))/'07.11'!$E57,1)</f>
        <v>#N/A</v>
      </c>
      <c r="N57" s="92" t="e">
        <f t="array" ref="N57">+ROUND(INDEX(FCSTSDV!$D$2:$L$72,MATCH('07.11'!$D57,FCSTSDV!$C$2:$C$72,0),MATCH('07.11'!N$3,FCSTSDV!$D$1:$L$1,0))/'07.11'!$E57,1)</f>
        <v>#N/A</v>
      </c>
      <c r="O57" s="92" t="e">
        <f t="array" ref="O57">+ROUND(INDEX(FCSTSDV!$D$2:$L$72,MATCH('07.11'!$D57,FCSTSDV!$C$2:$C$72,0),MATCH('07.11'!O$3,FCSTSDV!$D$1:$L$1,0))/'07.11'!$E57,1)</f>
        <v>#N/A</v>
      </c>
      <c r="P57" s="92" t="e">
        <f t="array" ref="P57">+ROUND(INDEX(FCSTSDV!$D$2:$L$72,MATCH('07.11'!$D57,FCSTSDV!$C$2:$C$72,0),MATCH('07.11'!P$3,FCSTSDV!$D$1:$L$1,0))/'07.11'!$E57,1)</f>
        <v>#N/A</v>
      </c>
      <c r="Q57" s="92" t="e">
        <f t="array" ref="Q57">+ROUND(INDEX(FCSTSDV!$D$2:$L$72,MATCH('07.11'!$D57,FCSTSDV!$C$2:$C$72,0),MATCH('07.11'!Q$3,FCSTSDV!$D$1:$L$1,0))/'07.11'!$E57,1)</f>
        <v>#N/A</v>
      </c>
      <c r="R57" s="92" t="e">
        <f t="array" ref="R57">+ROUND(INDEX(FCSTSDV!$D$2:$L$72,MATCH('07.11'!$D57,FCSTSDV!$C$2:$C$72,0),MATCH('07.11'!R$3,FCSTSDV!$D$1:$L$1,0))/'07.11'!$E57,1)</f>
        <v>#N/A</v>
      </c>
      <c r="S57" s="92" t="e">
        <f>+ROUND(INDEX(FCSTSDV!$D$2:$L$673,MATCH('07.11'!$D57,FCSTSDV!$C$2:$C$673,0),MATCH('07.11'!S$3,FCSTSDV!$D$1:$L$1,0))/'07.11'!$E57,1)</f>
        <v>#N/A</v>
      </c>
      <c r="T57" s="92" t="e">
        <f>+ROUND(INDEX(FCSTSDV!$D$2:$L$673,MATCH('07.11'!$D57,FCSTSDV!$C$2:$C$673,0),MATCH('07.11'!T$3,FCSTSDV!$D$1:$L$1,0))/'07.11'!$E57,1)</f>
        <v>#N/A</v>
      </c>
      <c r="U57" s="92" t="e">
        <f>+ROUND(INDEX(FCSTSDV!$D$2:$L$673,MATCH('07.11'!$D57,FCSTSDV!$C$2:$C$673,0),MATCH('07.11'!U$3,FCSTSDV!$D$1:$L$1,0))/'07.11'!$E57,1)</f>
        <v>#N/A</v>
      </c>
      <c r="V57" s="92" t="e">
        <f>+ROUND(INDEX(FCSTSDV!$D$2:$L$673,MATCH('07.11'!$D57,FCSTSDV!$C$2:$C$673,0),MATCH('07.11'!V$3,FCSTSDV!$D$1:$L$1,0))/'07.11'!$E57,1)</f>
        <v>#N/A</v>
      </c>
      <c r="W57" s="92" t="e">
        <f>+ROUND(INDEX(FCSTSDV!$D$2:$L$673,MATCH('07.11'!$D57,FCSTSDV!$C$2:$C$673,0),MATCH('07.11'!W$3,FCSTSDV!$D$1:$L$1,0))/'07.11'!$E57,1)</f>
        <v>#N/A</v>
      </c>
      <c r="X57" s="92" t="e">
        <f>+ROUND(INDEX(FCSTSDV!$D$2:$L$673,MATCH('07.11'!$D57,FCSTSDV!$C$2:$C$673,0),MATCH('07.11'!X$3,FCSTSDV!$D$1:$L$1,0))/'07.11'!$E57,1)</f>
        <v>#N/A</v>
      </c>
      <c r="Y57" s="92" t="e">
        <f>+ROUND(INDEX(FCSTSDV!$D$2:$L$673,MATCH('07.11'!$D57,FCSTSDV!$C$2:$C$673,0),MATCH('07.11'!Y$3,FCSTSDV!$D$1:$L$1,0))/'07.11'!$E57,1)</f>
        <v>#N/A</v>
      </c>
      <c r="Z57" s="92" t="e">
        <f>+ROUND(INDEX(FCSTSDV!$D$2:$L$673,MATCH('07.11'!$D57,FCSTSDV!$C$2:$C$673,0),MATCH('07.11'!Z$3,FCSTSDV!$D$1:$L$1,0))/'07.11'!$E57,1)</f>
        <v>#N/A</v>
      </c>
      <c r="AA57" s="92" t="e">
        <f>+ROUND(INDEX(FCSTSDV!$D$2:$L$673,MATCH('07.11'!$D57,FCSTSDV!$C$2:$C$673,0),MATCH('07.11'!AA$3,FCSTSDV!$D$1:$L$1,0))/'07.11'!$E57,1)</f>
        <v>#N/A</v>
      </c>
      <c r="AB57" s="92" t="e">
        <f>+ROUND(INDEX(FCSTSDV!$D$2:$L$673,MATCH('07.11'!$D57,FCSTSDV!$C$2:$C$673,0),MATCH('07.11'!AB$3,FCSTSDV!$D$1:$L$1,0))/'07.11'!$E57,1)</f>
        <v>#N/A</v>
      </c>
      <c r="AC57" s="92" t="e">
        <f>+ROUND(INDEX(FCSTSDV!$D$2:$L$673,MATCH('07.11'!$D57,FCSTSDV!$C$2:$C$673,0),MATCH('07.11'!AC$3,FCSTSDV!$D$1:$L$1,0))/'07.11'!$E57,1)</f>
        <v>#N/A</v>
      </c>
      <c r="AD57" s="92" t="e">
        <f>+ROUND(INDEX(FCSTSDV!$D$2:$L$673,MATCH('07.11'!$D57,FCSTSDV!$C$2:$C$673,0),MATCH('07.11'!AD$3,FCSTSDV!$D$1:$L$1,0))/'07.11'!$E57,1)</f>
        <v>#N/A</v>
      </c>
      <c r="AE57" s="92" t="e">
        <f>+ROUND(INDEX(FCSTSDV!$D$2:$L$673,MATCH('07.11'!$D57,FCSTSDV!$C$2:$C$673,0),MATCH('07.11'!AE$3,FCSTSDV!$D$1:$L$1,0))/'07.11'!$E57,1)</f>
        <v>#N/A</v>
      </c>
      <c r="AF57" s="92" t="e">
        <f>+ROUND(INDEX(FCSTSDV!$D$2:$L$673,MATCH('07.11'!$D57,FCSTSDV!$C$2:$C$673,0),MATCH('07.11'!AF$3,FCSTSDV!$D$1:$L$1,0))/'07.11'!$E57,1)</f>
        <v>#N/A</v>
      </c>
      <c r="AG57" s="92" t="e">
        <f>+ROUND(INDEX(FCSTSDV!$D$2:$L$673,MATCH('07.11'!$D57,FCSTSDV!$C$2:$C$673,0),MATCH('07.11'!AG$3,FCSTSDV!$D$1:$L$1,0))/'07.11'!$E57,1)</f>
        <v>#N/A</v>
      </c>
      <c r="AH57" s="92" t="e">
        <f>+ROUND(INDEX(FCSTSDV!$D$2:$L$673,MATCH('07.11'!$D57,FCSTSDV!$C$2:$C$673,0),MATCH('07.11'!AH$3,FCSTSDV!$D$1:$L$1,0))/'07.11'!$E57,1)</f>
        <v>#N/A</v>
      </c>
    </row>
    <row r="58" spans="1:34" ht="20.100000000000001" customHeight="1">
      <c r="A58" s="813"/>
      <c r="B58" s="795"/>
      <c r="C58" s="67" t="s">
        <v>107</v>
      </c>
      <c r="D58" s="32" t="s">
        <v>108</v>
      </c>
      <c r="E58" s="49">
        <v>3000</v>
      </c>
      <c r="F58" s="799"/>
      <c r="G58" s="799"/>
      <c r="H58" s="830"/>
      <c r="I58" s="81">
        <f>+ROUND(IFERROR(VLOOKUP(D58,FCSTSDV!$C$2:$C$72,26,0),0)/'07.11'!E58+0,0)</f>
        <v>0</v>
      </c>
      <c r="J58" s="92" t="e">
        <f t="array" ref="J58">+ROUND(INDEX(FCSTSDV!$D$2:$L$72,MATCH('07.11'!$D58,FCSTSDV!$C$2:$C$72,0),MATCH('07.11'!J$3,FCSTSDV!$D$1:$L$1,0))/'07.11'!$E58,1)</f>
        <v>#N/A</v>
      </c>
      <c r="K58" s="92" t="e">
        <f t="array" ref="K58">+ROUND(INDEX(FCSTSDV!$D$2:$L$72,MATCH('07.11'!$D58,FCSTSDV!$C$2:$C$72,0),MATCH('07.11'!K$3,FCSTSDV!$D$1:$L$1,0))/'07.11'!$E58,1)</f>
        <v>#N/A</v>
      </c>
      <c r="L58" s="92" t="e">
        <f t="array" ref="L58">+ROUND(INDEX(FCSTSDV!$D$2:$L$72,MATCH('07.11'!$D58,FCSTSDV!$C$2:$C$72,0),MATCH('07.11'!L$3,FCSTSDV!$D$1:$L$1,0))/'07.11'!$E58,1)</f>
        <v>#N/A</v>
      </c>
      <c r="M58" s="92" t="e">
        <f t="array" ref="M58">+ROUND(INDEX(FCSTSDV!$D$2:$L$72,MATCH('07.11'!$D58,FCSTSDV!$C$2:$C$72,0),MATCH('07.11'!M$3,FCSTSDV!$D$1:$L$1,0))/'07.11'!$E58,1)</f>
        <v>#N/A</v>
      </c>
      <c r="N58" s="92" t="e">
        <f t="array" ref="N58">+ROUND(INDEX(FCSTSDV!$D$2:$L$72,MATCH('07.11'!$D58,FCSTSDV!$C$2:$C$72,0),MATCH('07.11'!N$3,FCSTSDV!$D$1:$L$1,0))/'07.11'!$E58,1)</f>
        <v>#N/A</v>
      </c>
      <c r="O58" s="92" t="e">
        <f t="array" ref="O58">+ROUND(INDEX(FCSTSDV!$D$2:$L$72,MATCH('07.11'!$D58,FCSTSDV!$C$2:$C$72,0),MATCH('07.11'!O$3,FCSTSDV!$D$1:$L$1,0))/'07.11'!$E58,1)</f>
        <v>#N/A</v>
      </c>
      <c r="P58" s="92" t="e">
        <f t="array" ref="P58">+ROUND(INDEX(FCSTSDV!$D$2:$L$72,MATCH('07.11'!$D58,FCSTSDV!$C$2:$C$72,0),MATCH('07.11'!P$3,FCSTSDV!$D$1:$L$1,0))/'07.11'!$E58,1)</f>
        <v>#N/A</v>
      </c>
      <c r="Q58" s="92" t="e">
        <f t="array" ref="Q58">+ROUND(INDEX(FCSTSDV!$D$2:$L$72,MATCH('07.11'!$D58,FCSTSDV!$C$2:$C$72,0),MATCH('07.11'!Q$3,FCSTSDV!$D$1:$L$1,0))/'07.11'!$E58,1)</f>
        <v>#N/A</v>
      </c>
      <c r="R58" s="92" t="e">
        <f t="array" ref="R58">+ROUND(INDEX(FCSTSDV!$D$2:$L$72,MATCH('07.11'!$D58,FCSTSDV!$C$2:$C$72,0),MATCH('07.11'!R$3,FCSTSDV!$D$1:$L$1,0))/'07.11'!$E58,1)</f>
        <v>#N/A</v>
      </c>
      <c r="S58" s="92" t="e">
        <f>+ROUND(INDEX(FCSTSDV!$D$2:$L$673,MATCH('07.11'!$D58,FCSTSDV!$C$2:$C$673,0),MATCH('07.11'!S$3,FCSTSDV!$D$1:$L$1,0))/'07.11'!$E58,1)</f>
        <v>#N/A</v>
      </c>
      <c r="T58" s="92" t="e">
        <f>+ROUND(INDEX(FCSTSDV!$D$2:$L$673,MATCH('07.11'!$D58,FCSTSDV!$C$2:$C$673,0),MATCH('07.11'!T$3,FCSTSDV!$D$1:$L$1,0))/'07.11'!$E58,1)</f>
        <v>#N/A</v>
      </c>
      <c r="U58" s="92" t="e">
        <f>+ROUND(INDEX(FCSTSDV!$D$2:$L$673,MATCH('07.11'!$D58,FCSTSDV!$C$2:$C$673,0),MATCH('07.11'!U$3,FCSTSDV!$D$1:$L$1,0))/'07.11'!$E58,1)</f>
        <v>#N/A</v>
      </c>
      <c r="V58" s="92" t="e">
        <f>+ROUND(INDEX(FCSTSDV!$D$2:$L$673,MATCH('07.11'!$D58,FCSTSDV!$C$2:$C$673,0),MATCH('07.11'!V$3,FCSTSDV!$D$1:$L$1,0))/'07.11'!$E58,1)</f>
        <v>#N/A</v>
      </c>
      <c r="W58" s="92" t="e">
        <f>+ROUND(INDEX(FCSTSDV!$D$2:$L$673,MATCH('07.11'!$D58,FCSTSDV!$C$2:$C$673,0),MATCH('07.11'!W$3,FCSTSDV!$D$1:$L$1,0))/'07.11'!$E58,1)</f>
        <v>#N/A</v>
      </c>
      <c r="X58" s="92" t="e">
        <f>+ROUND(INDEX(FCSTSDV!$D$2:$L$673,MATCH('07.11'!$D58,FCSTSDV!$C$2:$C$673,0),MATCH('07.11'!X$3,FCSTSDV!$D$1:$L$1,0))/'07.11'!$E58,1)</f>
        <v>#N/A</v>
      </c>
      <c r="Y58" s="92" t="e">
        <f>+ROUND(INDEX(FCSTSDV!$D$2:$L$673,MATCH('07.11'!$D58,FCSTSDV!$C$2:$C$673,0),MATCH('07.11'!Y$3,FCSTSDV!$D$1:$L$1,0))/'07.11'!$E58,1)</f>
        <v>#N/A</v>
      </c>
      <c r="Z58" s="92" t="e">
        <f>+ROUND(INDEX(FCSTSDV!$D$2:$L$673,MATCH('07.11'!$D58,FCSTSDV!$C$2:$C$673,0),MATCH('07.11'!Z$3,FCSTSDV!$D$1:$L$1,0))/'07.11'!$E58,1)</f>
        <v>#N/A</v>
      </c>
      <c r="AA58" s="92" t="e">
        <f>+ROUND(INDEX(FCSTSDV!$D$2:$L$673,MATCH('07.11'!$D58,FCSTSDV!$C$2:$C$673,0),MATCH('07.11'!AA$3,FCSTSDV!$D$1:$L$1,0))/'07.11'!$E58,1)</f>
        <v>#N/A</v>
      </c>
      <c r="AB58" s="92" t="e">
        <f>+ROUND(INDEX(FCSTSDV!$D$2:$L$673,MATCH('07.11'!$D58,FCSTSDV!$C$2:$C$673,0),MATCH('07.11'!AB$3,FCSTSDV!$D$1:$L$1,0))/'07.11'!$E58,1)</f>
        <v>#N/A</v>
      </c>
      <c r="AC58" s="92" t="e">
        <f>+ROUND(INDEX(FCSTSDV!$D$2:$L$673,MATCH('07.11'!$D58,FCSTSDV!$C$2:$C$673,0),MATCH('07.11'!AC$3,FCSTSDV!$D$1:$L$1,0))/'07.11'!$E58,1)</f>
        <v>#N/A</v>
      </c>
      <c r="AD58" s="92" t="e">
        <f>+ROUND(INDEX(FCSTSDV!$D$2:$L$673,MATCH('07.11'!$D58,FCSTSDV!$C$2:$C$673,0),MATCH('07.11'!AD$3,FCSTSDV!$D$1:$L$1,0))/'07.11'!$E58,1)</f>
        <v>#N/A</v>
      </c>
      <c r="AE58" s="92" t="e">
        <f>+ROUND(INDEX(FCSTSDV!$D$2:$L$673,MATCH('07.11'!$D58,FCSTSDV!$C$2:$C$673,0),MATCH('07.11'!AE$3,FCSTSDV!$D$1:$L$1,0))/'07.11'!$E58,1)</f>
        <v>#N/A</v>
      </c>
      <c r="AF58" s="92" t="e">
        <f>+ROUND(INDEX(FCSTSDV!$D$2:$L$673,MATCH('07.11'!$D58,FCSTSDV!$C$2:$C$673,0),MATCH('07.11'!AF$3,FCSTSDV!$D$1:$L$1,0))/'07.11'!$E58,1)</f>
        <v>#N/A</v>
      </c>
      <c r="AG58" s="92" t="e">
        <f>+ROUND(INDEX(FCSTSDV!$D$2:$L$673,MATCH('07.11'!$D58,FCSTSDV!$C$2:$C$673,0),MATCH('07.11'!AG$3,FCSTSDV!$D$1:$L$1,0))/'07.11'!$E58,1)</f>
        <v>#N/A</v>
      </c>
      <c r="AH58" s="92" t="e">
        <f>+ROUND(INDEX(FCSTSDV!$D$2:$L$673,MATCH('07.11'!$D58,FCSTSDV!$C$2:$C$673,0),MATCH('07.11'!AH$3,FCSTSDV!$D$1:$L$1,0))/'07.11'!$E58,1)</f>
        <v>#N/A</v>
      </c>
    </row>
    <row r="59" spans="1:34" ht="20.100000000000001" customHeight="1">
      <c r="A59" s="813"/>
      <c r="B59" s="795"/>
      <c r="C59" s="67" t="s">
        <v>103</v>
      </c>
      <c r="D59" s="32" t="s">
        <v>109</v>
      </c>
      <c r="E59" s="49">
        <v>15000</v>
      </c>
      <c r="F59" s="799"/>
      <c r="G59" s="799"/>
      <c r="H59" s="830"/>
      <c r="I59" s="81">
        <f>+ROUND(IFERROR(VLOOKUP(D59,FCSTSDV!$C$2:$C$72,26,0),0)/'07.11'!E59+0,0)</f>
        <v>0</v>
      </c>
      <c r="J59" s="92" t="e">
        <f t="array" ref="J59">+ROUND(INDEX(FCSTSDV!$D$2:$L$72,MATCH('07.11'!$D59,FCSTSDV!$C$2:$C$72,0),MATCH('07.11'!J$3,FCSTSDV!$D$1:$L$1,0))/'07.11'!$E59,1)</f>
        <v>#N/A</v>
      </c>
      <c r="K59" s="92" t="e">
        <f t="array" ref="K59">+ROUND(INDEX(FCSTSDV!$D$2:$L$72,MATCH('07.11'!$D59,FCSTSDV!$C$2:$C$72,0),MATCH('07.11'!K$3,FCSTSDV!$D$1:$L$1,0))/'07.11'!$E59,1)</f>
        <v>#N/A</v>
      </c>
      <c r="L59" s="92" t="e">
        <f t="array" ref="L59">+ROUND(INDEX(FCSTSDV!$D$2:$L$72,MATCH('07.11'!$D59,FCSTSDV!$C$2:$C$72,0),MATCH('07.11'!L$3,FCSTSDV!$D$1:$L$1,0))/'07.11'!$E59,1)</f>
        <v>#N/A</v>
      </c>
      <c r="M59" s="92" t="e">
        <f t="array" ref="M59">+ROUND(INDEX(FCSTSDV!$D$2:$L$72,MATCH('07.11'!$D59,FCSTSDV!$C$2:$C$72,0),MATCH('07.11'!M$3,FCSTSDV!$D$1:$L$1,0))/'07.11'!$E59,1)</f>
        <v>#N/A</v>
      </c>
      <c r="N59" s="92" t="e">
        <f t="array" ref="N59">+ROUND(INDEX(FCSTSDV!$D$2:$L$72,MATCH('07.11'!$D59,FCSTSDV!$C$2:$C$72,0),MATCH('07.11'!N$3,FCSTSDV!$D$1:$L$1,0))/'07.11'!$E59,1)</f>
        <v>#N/A</v>
      </c>
      <c r="O59" s="92" t="e">
        <f t="array" ref="O59">+ROUND(INDEX(FCSTSDV!$D$2:$L$72,MATCH('07.11'!$D59,FCSTSDV!$C$2:$C$72,0),MATCH('07.11'!O$3,FCSTSDV!$D$1:$L$1,0))/'07.11'!$E59,1)</f>
        <v>#N/A</v>
      </c>
      <c r="P59" s="92" t="e">
        <f t="array" ref="P59">+ROUND(INDEX(FCSTSDV!$D$2:$L$72,MATCH('07.11'!$D59,FCSTSDV!$C$2:$C$72,0),MATCH('07.11'!P$3,FCSTSDV!$D$1:$L$1,0))/'07.11'!$E59,1)</f>
        <v>#N/A</v>
      </c>
      <c r="Q59" s="92" t="e">
        <f t="array" ref="Q59">+ROUND(INDEX(FCSTSDV!$D$2:$L$72,MATCH('07.11'!$D59,FCSTSDV!$C$2:$C$72,0),MATCH('07.11'!Q$3,FCSTSDV!$D$1:$L$1,0))/'07.11'!$E59,1)</f>
        <v>#N/A</v>
      </c>
      <c r="R59" s="92" t="e">
        <f t="array" ref="R59">+ROUND(INDEX(FCSTSDV!$D$2:$L$72,MATCH('07.11'!$D59,FCSTSDV!$C$2:$C$72,0),MATCH('07.11'!R$3,FCSTSDV!$D$1:$L$1,0))/'07.11'!$E59,1)</f>
        <v>#N/A</v>
      </c>
      <c r="S59" s="92" t="e">
        <f>+ROUND(INDEX(FCSTSDV!$D$2:$L$673,MATCH('07.11'!$D59,FCSTSDV!$C$2:$C$673,0),MATCH('07.11'!S$3,FCSTSDV!$D$1:$L$1,0))/'07.11'!$E59,1)</f>
        <v>#N/A</v>
      </c>
      <c r="T59" s="92" t="e">
        <f>+ROUND(INDEX(FCSTSDV!$D$2:$L$673,MATCH('07.11'!$D59,FCSTSDV!$C$2:$C$673,0),MATCH('07.11'!T$3,FCSTSDV!$D$1:$L$1,0))/'07.11'!$E59,1)</f>
        <v>#N/A</v>
      </c>
      <c r="U59" s="92" t="e">
        <f>+ROUND(INDEX(FCSTSDV!$D$2:$L$673,MATCH('07.11'!$D59,FCSTSDV!$C$2:$C$673,0),MATCH('07.11'!U$3,FCSTSDV!$D$1:$L$1,0))/'07.11'!$E59,1)</f>
        <v>#N/A</v>
      </c>
      <c r="V59" s="92" t="e">
        <f>+ROUND(INDEX(FCSTSDV!$D$2:$L$673,MATCH('07.11'!$D59,FCSTSDV!$C$2:$C$673,0),MATCH('07.11'!V$3,FCSTSDV!$D$1:$L$1,0))/'07.11'!$E59,1)</f>
        <v>#N/A</v>
      </c>
      <c r="W59" s="92" t="e">
        <f>+ROUND(INDEX(FCSTSDV!$D$2:$L$673,MATCH('07.11'!$D59,FCSTSDV!$C$2:$C$673,0),MATCH('07.11'!W$3,FCSTSDV!$D$1:$L$1,0))/'07.11'!$E59,1)</f>
        <v>#N/A</v>
      </c>
      <c r="X59" s="92" t="e">
        <f>+ROUND(INDEX(FCSTSDV!$D$2:$L$673,MATCH('07.11'!$D59,FCSTSDV!$C$2:$C$673,0),MATCH('07.11'!X$3,FCSTSDV!$D$1:$L$1,0))/'07.11'!$E59,1)</f>
        <v>#N/A</v>
      </c>
      <c r="Y59" s="92" t="e">
        <f>+ROUND(INDEX(FCSTSDV!$D$2:$L$673,MATCH('07.11'!$D59,FCSTSDV!$C$2:$C$673,0),MATCH('07.11'!Y$3,FCSTSDV!$D$1:$L$1,0))/'07.11'!$E59,1)</f>
        <v>#N/A</v>
      </c>
      <c r="Z59" s="92" t="e">
        <f>+ROUND(INDEX(FCSTSDV!$D$2:$L$673,MATCH('07.11'!$D59,FCSTSDV!$C$2:$C$673,0),MATCH('07.11'!Z$3,FCSTSDV!$D$1:$L$1,0))/'07.11'!$E59,1)</f>
        <v>#N/A</v>
      </c>
      <c r="AA59" s="92" t="e">
        <f>+ROUND(INDEX(FCSTSDV!$D$2:$L$673,MATCH('07.11'!$D59,FCSTSDV!$C$2:$C$673,0),MATCH('07.11'!AA$3,FCSTSDV!$D$1:$L$1,0))/'07.11'!$E59,1)</f>
        <v>#N/A</v>
      </c>
      <c r="AB59" s="92" t="e">
        <f>+ROUND(INDEX(FCSTSDV!$D$2:$L$673,MATCH('07.11'!$D59,FCSTSDV!$C$2:$C$673,0),MATCH('07.11'!AB$3,FCSTSDV!$D$1:$L$1,0))/'07.11'!$E59,1)</f>
        <v>#N/A</v>
      </c>
      <c r="AC59" s="92" t="e">
        <f>+ROUND(INDEX(FCSTSDV!$D$2:$L$673,MATCH('07.11'!$D59,FCSTSDV!$C$2:$C$673,0),MATCH('07.11'!AC$3,FCSTSDV!$D$1:$L$1,0))/'07.11'!$E59,1)</f>
        <v>#N/A</v>
      </c>
      <c r="AD59" s="92" t="e">
        <f>+ROUND(INDEX(FCSTSDV!$D$2:$L$673,MATCH('07.11'!$D59,FCSTSDV!$C$2:$C$673,0),MATCH('07.11'!AD$3,FCSTSDV!$D$1:$L$1,0))/'07.11'!$E59,1)</f>
        <v>#N/A</v>
      </c>
      <c r="AE59" s="92" t="e">
        <f>+ROUND(INDEX(FCSTSDV!$D$2:$L$673,MATCH('07.11'!$D59,FCSTSDV!$C$2:$C$673,0),MATCH('07.11'!AE$3,FCSTSDV!$D$1:$L$1,0))/'07.11'!$E59,1)</f>
        <v>#N/A</v>
      </c>
      <c r="AF59" s="92" t="e">
        <f>+ROUND(INDEX(FCSTSDV!$D$2:$L$673,MATCH('07.11'!$D59,FCSTSDV!$C$2:$C$673,0),MATCH('07.11'!AF$3,FCSTSDV!$D$1:$L$1,0))/'07.11'!$E59,1)</f>
        <v>#N/A</v>
      </c>
      <c r="AG59" s="92" t="e">
        <f>+ROUND(INDEX(FCSTSDV!$D$2:$L$673,MATCH('07.11'!$D59,FCSTSDV!$C$2:$C$673,0),MATCH('07.11'!AG$3,FCSTSDV!$D$1:$L$1,0))/'07.11'!$E59,1)</f>
        <v>#N/A</v>
      </c>
      <c r="AH59" s="92" t="e">
        <f>+ROUND(INDEX(FCSTSDV!$D$2:$L$673,MATCH('07.11'!$D59,FCSTSDV!$C$2:$C$673,0),MATCH('07.11'!AH$3,FCSTSDV!$D$1:$L$1,0))/'07.11'!$E59,1)</f>
        <v>#N/A</v>
      </c>
    </row>
    <row r="60" spans="1:34" ht="20.100000000000001" customHeight="1">
      <c r="A60" s="813"/>
      <c r="B60" s="795"/>
      <c r="C60" s="70" t="s">
        <v>107</v>
      </c>
      <c r="D60" s="69" t="s">
        <v>119</v>
      </c>
      <c r="E60" s="49">
        <v>2800</v>
      </c>
      <c r="F60" s="799"/>
      <c r="G60" s="799"/>
      <c r="H60" s="830"/>
      <c r="I60" s="81">
        <f>+ROUND(IFERROR(VLOOKUP(D60,FCSTSDV!$C$2:$C$72,26,0),0)/'07.11'!E60+0,0)</f>
        <v>0</v>
      </c>
      <c r="J60" s="92" t="e">
        <f t="array" ref="J60">+ROUND(INDEX(FCSTSDV!$D$2:$L$72,MATCH('07.11'!$D60,FCSTSDV!$C$2:$C$72,0),MATCH('07.11'!J$3,FCSTSDV!$D$1:$L$1,0))/'07.11'!$E60,1)</f>
        <v>#N/A</v>
      </c>
      <c r="K60" s="92" t="e">
        <f t="array" ref="K60">+ROUND(INDEX(FCSTSDV!$D$2:$L$72,MATCH('07.11'!$D60,FCSTSDV!$C$2:$C$72,0),MATCH('07.11'!K$3,FCSTSDV!$D$1:$L$1,0))/'07.11'!$E60,1)</f>
        <v>#N/A</v>
      </c>
      <c r="L60" s="92" t="e">
        <f t="array" ref="L60">+ROUND(INDEX(FCSTSDV!$D$2:$L$72,MATCH('07.11'!$D60,FCSTSDV!$C$2:$C$72,0),MATCH('07.11'!L$3,FCSTSDV!$D$1:$L$1,0))/'07.11'!$E60,1)</f>
        <v>#N/A</v>
      </c>
      <c r="M60" s="92" t="e">
        <f t="array" ref="M60">+ROUND(INDEX(FCSTSDV!$D$2:$L$72,MATCH('07.11'!$D60,FCSTSDV!$C$2:$C$72,0),MATCH('07.11'!M$3,FCSTSDV!$D$1:$L$1,0))/'07.11'!$E60,1)</f>
        <v>#N/A</v>
      </c>
      <c r="N60" s="92" t="e">
        <f t="array" ref="N60">+ROUND(INDEX(FCSTSDV!$D$2:$L$72,MATCH('07.11'!$D60,FCSTSDV!$C$2:$C$72,0),MATCH('07.11'!N$3,FCSTSDV!$D$1:$L$1,0))/'07.11'!$E60,1)</f>
        <v>#N/A</v>
      </c>
      <c r="O60" s="92" t="e">
        <f t="array" ref="O60">+ROUND(INDEX(FCSTSDV!$D$2:$L$72,MATCH('07.11'!$D60,FCSTSDV!$C$2:$C$72,0),MATCH('07.11'!O$3,FCSTSDV!$D$1:$L$1,0))/'07.11'!$E60,1)</f>
        <v>#N/A</v>
      </c>
      <c r="P60" s="92" t="e">
        <f t="array" ref="P60">+ROUND(INDEX(FCSTSDV!$D$2:$L$72,MATCH('07.11'!$D60,FCSTSDV!$C$2:$C$72,0),MATCH('07.11'!P$3,FCSTSDV!$D$1:$L$1,0))/'07.11'!$E60,1)</f>
        <v>#N/A</v>
      </c>
      <c r="Q60" s="92" t="e">
        <f t="array" ref="Q60">+ROUND(INDEX(FCSTSDV!$D$2:$L$72,MATCH('07.11'!$D60,FCSTSDV!$C$2:$C$72,0),MATCH('07.11'!Q$3,FCSTSDV!$D$1:$L$1,0))/'07.11'!$E60,1)</f>
        <v>#N/A</v>
      </c>
      <c r="R60" s="92" t="e">
        <f t="array" ref="R60">+ROUND(INDEX(FCSTSDV!$D$2:$L$72,MATCH('07.11'!$D60,FCSTSDV!$C$2:$C$72,0),MATCH('07.11'!R$3,FCSTSDV!$D$1:$L$1,0))/'07.11'!$E60,1)</f>
        <v>#N/A</v>
      </c>
      <c r="S60" s="92" t="e">
        <f>+ROUND(INDEX(FCSTSDV!$D$2:$L$673,MATCH('07.11'!$D60,FCSTSDV!$C$2:$C$673,0),MATCH('07.11'!S$3,FCSTSDV!$D$1:$L$1,0))/'07.11'!$E60,1)</f>
        <v>#N/A</v>
      </c>
      <c r="T60" s="92" t="e">
        <f>+ROUND(INDEX(FCSTSDV!$D$2:$L$673,MATCH('07.11'!$D60,FCSTSDV!$C$2:$C$673,0),MATCH('07.11'!T$3,FCSTSDV!$D$1:$L$1,0))/'07.11'!$E60,1)</f>
        <v>#N/A</v>
      </c>
      <c r="U60" s="92" t="e">
        <f>+ROUND(INDEX(FCSTSDV!$D$2:$L$673,MATCH('07.11'!$D60,FCSTSDV!$C$2:$C$673,0),MATCH('07.11'!U$3,FCSTSDV!$D$1:$L$1,0))/'07.11'!$E60,1)</f>
        <v>#N/A</v>
      </c>
      <c r="V60" s="92" t="e">
        <f>+ROUND(INDEX(FCSTSDV!$D$2:$L$673,MATCH('07.11'!$D60,FCSTSDV!$C$2:$C$673,0),MATCH('07.11'!V$3,FCSTSDV!$D$1:$L$1,0))/'07.11'!$E60,1)</f>
        <v>#N/A</v>
      </c>
      <c r="W60" s="92" t="e">
        <f>+ROUND(INDEX(FCSTSDV!$D$2:$L$673,MATCH('07.11'!$D60,FCSTSDV!$C$2:$C$673,0),MATCH('07.11'!W$3,FCSTSDV!$D$1:$L$1,0))/'07.11'!$E60,1)</f>
        <v>#N/A</v>
      </c>
      <c r="X60" s="92" t="e">
        <f>+ROUND(INDEX(FCSTSDV!$D$2:$L$673,MATCH('07.11'!$D60,FCSTSDV!$C$2:$C$673,0),MATCH('07.11'!X$3,FCSTSDV!$D$1:$L$1,0))/'07.11'!$E60,1)</f>
        <v>#N/A</v>
      </c>
      <c r="Y60" s="92" t="e">
        <f>+ROUND(INDEX(FCSTSDV!$D$2:$L$673,MATCH('07.11'!$D60,FCSTSDV!$C$2:$C$673,0),MATCH('07.11'!Y$3,FCSTSDV!$D$1:$L$1,0))/'07.11'!$E60,1)</f>
        <v>#N/A</v>
      </c>
      <c r="Z60" s="92" t="e">
        <f>+ROUND(INDEX(FCSTSDV!$D$2:$L$673,MATCH('07.11'!$D60,FCSTSDV!$C$2:$C$673,0),MATCH('07.11'!Z$3,FCSTSDV!$D$1:$L$1,0))/'07.11'!$E60,1)</f>
        <v>#N/A</v>
      </c>
      <c r="AA60" s="92" t="e">
        <f>+ROUND(INDEX(FCSTSDV!$D$2:$L$673,MATCH('07.11'!$D60,FCSTSDV!$C$2:$C$673,0),MATCH('07.11'!AA$3,FCSTSDV!$D$1:$L$1,0))/'07.11'!$E60,1)</f>
        <v>#N/A</v>
      </c>
      <c r="AB60" s="92" t="e">
        <f>+ROUND(INDEX(FCSTSDV!$D$2:$L$673,MATCH('07.11'!$D60,FCSTSDV!$C$2:$C$673,0),MATCH('07.11'!AB$3,FCSTSDV!$D$1:$L$1,0))/'07.11'!$E60,1)</f>
        <v>#N/A</v>
      </c>
      <c r="AC60" s="92" t="e">
        <f>+ROUND(INDEX(FCSTSDV!$D$2:$L$673,MATCH('07.11'!$D60,FCSTSDV!$C$2:$C$673,0),MATCH('07.11'!AC$3,FCSTSDV!$D$1:$L$1,0))/'07.11'!$E60,1)</f>
        <v>#N/A</v>
      </c>
      <c r="AD60" s="92" t="e">
        <f>+ROUND(INDEX(FCSTSDV!$D$2:$L$673,MATCH('07.11'!$D60,FCSTSDV!$C$2:$C$673,0),MATCH('07.11'!AD$3,FCSTSDV!$D$1:$L$1,0))/'07.11'!$E60,1)</f>
        <v>#N/A</v>
      </c>
      <c r="AE60" s="92" t="e">
        <f>+ROUND(INDEX(FCSTSDV!$D$2:$L$673,MATCH('07.11'!$D60,FCSTSDV!$C$2:$C$673,0),MATCH('07.11'!AE$3,FCSTSDV!$D$1:$L$1,0))/'07.11'!$E60,1)</f>
        <v>#N/A</v>
      </c>
      <c r="AF60" s="92" t="e">
        <f>+ROUND(INDEX(FCSTSDV!$D$2:$L$673,MATCH('07.11'!$D60,FCSTSDV!$C$2:$C$673,0),MATCH('07.11'!AF$3,FCSTSDV!$D$1:$L$1,0))/'07.11'!$E60,1)</f>
        <v>#N/A</v>
      </c>
      <c r="AG60" s="92" t="e">
        <f>+ROUND(INDEX(FCSTSDV!$D$2:$L$673,MATCH('07.11'!$D60,FCSTSDV!$C$2:$C$673,0),MATCH('07.11'!AG$3,FCSTSDV!$D$1:$L$1,0))/'07.11'!$E60,1)</f>
        <v>#N/A</v>
      </c>
      <c r="AH60" s="92" t="e">
        <f>+ROUND(INDEX(FCSTSDV!$D$2:$L$673,MATCH('07.11'!$D60,FCSTSDV!$C$2:$C$673,0),MATCH('07.11'!AH$3,FCSTSDV!$D$1:$L$1,0))/'07.11'!$E60,1)</f>
        <v>#N/A</v>
      </c>
    </row>
    <row r="61" spans="1:34" ht="20.100000000000001" customHeight="1">
      <c r="A61" s="807"/>
      <c r="B61" s="792"/>
      <c r="C61" s="71"/>
      <c r="D61" s="52" t="s">
        <v>42</v>
      </c>
      <c r="E61" s="53" t="s">
        <v>43</v>
      </c>
      <c r="F61" s="800"/>
      <c r="G61" s="800"/>
      <c r="H61" s="827"/>
      <c r="I61" s="87">
        <f>+SUM(I50:I60)</f>
        <v>0</v>
      </c>
      <c r="J61" s="90" t="e">
        <f t="shared" ref="J61:R61" si="6">+$H$50+$I$61-SUM(J50:J60)</f>
        <v>#N/A</v>
      </c>
      <c r="K61" s="90" t="e">
        <f t="shared" si="6"/>
        <v>#N/A</v>
      </c>
      <c r="L61" s="90" t="e">
        <f t="shared" si="6"/>
        <v>#N/A</v>
      </c>
      <c r="M61" s="90" t="e">
        <f t="shared" si="6"/>
        <v>#N/A</v>
      </c>
      <c r="N61" s="90" t="e">
        <f t="shared" si="6"/>
        <v>#N/A</v>
      </c>
      <c r="O61" s="90" t="e">
        <f t="shared" si="6"/>
        <v>#N/A</v>
      </c>
      <c r="P61" s="90" t="e">
        <f t="shared" si="6"/>
        <v>#N/A</v>
      </c>
      <c r="Q61" s="90" t="e">
        <f t="shared" si="6"/>
        <v>#N/A</v>
      </c>
      <c r="R61" s="90" t="e">
        <f t="shared" si="6"/>
        <v>#N/A</v>
      </c>
      <c r="S61" s="90" t="e">
        <f t="shared" ref="S61:AH61" si="7">+R61-SUM(S50:S60)</f>
        <v>#N/A</v>
      </c>
      <c r="T61" s="90" t="e">
        <f t="shared" si="7"/>
        <v>#N/A</v>
      </c>
      <c r="U61" s="90" t="e">
        <f t="shared" si="7"/>
        <v>#N/A</v>
      </c>
      <c r="V61" s="90" t="e">
        <f t="shared" si="7"/>
        <v>#N/A</v>
      </c>
      <c r="W61" s="90" t="e">
        <f t="shared" si="7"/>
        <v>#N/A</v>
      </c>
      <c r="X61" s="90" t="e">
        <f t="shared" si="7"/>
        <v>#N/A</v>
      </c>
      <c r="Y61" s="90" t="e">
        <f t="shared" si="7"/>
        <v>#N/A</v>
      </c>
      <c r="Z61" s="90" t="e">
        <f t="shared" si="7"/>
        <v>#N/A</v>
      </c>
      <c r="AA61" s="90" t="e">
        <f t="shared" si="7"/>
        <v>#N/A</v>
      </c>
      <c r="AB61" s="90" t="e">
        <f t="shared" si="7"/>
        <v>#N/A</v>
      </c>
      <c r="AC61" s="90" t="e">
        <f t="shared" si="7"/>
        <v>#N/A</v>
      </c>
      <c r="AD61" s="90" t="e">
        <f t="shared" si="7"/>
        <v>#N/A</v>
      </c>
      <c r="AE61" s="90" t="e">
        <f t="shared" si="7"/>
        <v>#N/A</v>
      </c>
      <c r="AF61" s="90" t="e">
        <f t="shared" si="7"/>
        <v>#N/A</v>
      </c>
      <c r="AG61" s="90" t="e">
        <f t="shared" si="7"/>
        <v>#N/A</v>
      </c>
      <c r="AH61" s="90" t="e">
        <f t="shared" si="7"/>
        <v>#N/A</v>
      </c>
    </row>
    <row r="62" spans="1:34" ht="20.100000000000001" customHeight="1">
      <c r="A62" s="806" t="s">
        <v>14</v>
      </c>
      <c r="B62" s="791" t="s">
        <v>123</v>
      </c>
      <c r="C62" s="72" t="s">
        <v>124</v>
      </c>
      <c r="D62" s="73" t="s">
        <v>41</v>
      </c>
      <c r="E62" s="44">
        <v>100</v>
      </c>
      <c r="F62" s="798"/>
      <c r="G62" s="798">
        <v>0</v>
      </c>
      <c r="H62" s="826">
        <f>+VLOOKUP(B62,'[4]TÚI BÓNG'!$B$4:$E$171,4,0)</f>
        <v>0</v>
      </c>
      <c r="I62" s="81">
        <f>+ROUND(IFERROR(VLOOKUP(D62,FCSTSDV!$C$2:$C$72,26,0),0)/'07.11'!E62+0,0)</f>
        <v>0</v>
      </c>
      <c r="J62" s="92" t="e">
        <f>+ROUND(INDEX(FCSTSDV!$D$2:$L$673,MATCH('07.11'!$D62,FCSTSDV!$C$2:$C$673,0),MATCH('07.11'!J$3,FCSTSDV!$D$1:$L$1,0))/'07.11'!$E62,1)</f>
        <v>#N/A</v>
      </c>
      <c r="K62" s="92" t="e">
        <f>+ROUND(INDEX(FCSTSDV!$D$2:$L$673,MATCH('07.11'!$D62,FCSTSDV!$C$2:$C$673,0),MATCH('07.11'!K$3,FCSTSDV!$D$1:$L$1,0))/'07.11'!$E62,1)</f>
        <v>#N/A</v>
      </c>
      <c r="L62" s="92" t="e">
        <f>+ROUND(INDEX(FCSTSDV!$D$2:$L$673,MATCH('07.11'!$D62,FCSTSDV!$C$2:$C$673,0),MATCH('07.11'!L$3,FCSTSDV!$D$1:$L$1,0))/'07.11'!$E62,1)</f>
        <v>#N/A</v>
      </c>
      <c r="M62" s="92" t="e">
        <f>+ROUND(INDEX(FCSTSDV!$D$2:$L$673,MATCH('07.11'!$D62,FCSTSDV!$C$2:$C$673,0),MATCH('07.11'!M$3,FCSTSDV!$D$1:$L$1,0))/'07.11'!$E62,1)</f>
        <v>#N/A</v>
      </c>
      <c r="N62" s="92" t="e">
        <f>+ROUND(INDEX(FCSTSDV!$D$2:$L$673,MATCH('07.11'!$D62,FCSTSDV!$C$2:$C$673,0),MATCH('07.11'!N$3,FCSTSDV!$D$1:$L$1,0))/'07.11'!$E62,1)</f>
        <v>#N/A</v>
      </c>
      <c r="O62" s="92" t="e">
        <f>+ROUND(INDEX(FCSTSDV!$D$2:$L$673,MATCH('07.11'!$D62,FCSTSDV!$C$2:$C$673,0),MATCH('07.11'!O$3,FCSTSDV!$D$1:$L$1,0))/'07.11'!$E62,1)</f>
        <v>#N/A</v>
      </c>
      <c r="P62" s="92" t="e">
        <f>+ROUND(INDEX(FCSTSDV!$D$2:$L$673,MATCH('07.11'!$D62,FCSTSDV!$C$2:$C$673,0),MATCH('07.11'!P$3,FCSTSDV!$D$1:$L$1,0))/'07.11'!$E62,1)</f>
        <v>#N/A</v>
      </c>
      <c r="Q62" s="92" t="e">
        <f>+ROUND(INDEX(FCSTSDV!$D$2:$L$673,MATCH('07.11'!$D62,FCSTSDV!$C$2:$C$673,0),MATCH('07.11'!Q$3,FCSTSDV!$D$1:$L$1,0))/'07.11'!$E62,1)</f>
        <v>#N/A</v>
      </c>
      <c r="R62" s="92" t="e">
        <f>+ROUND(INDEX(FCSTSDV!$D$2:$L$673,MATCH('07.11'!$D62,FCSTSDV!$C$2:$C$673,0),MATCH('07.11'!R$3,FCSTSDV!$D$1:$L$1,0))/'07.11'!$E62,1)</f>
        <v>#N/A</v>
      </c>
      <c r="S62" s="92" t="e">
        <f>+ROUND(INDEX(FCSTSDV!$D$2:$L$673,MATCH('07.11'!$D62,FCSTSDV!$C$2:$C$673,0),MATCH('07.11'!S$3,FCSTSDV!$D$1:$L$1,0))/'07.11'!$E62,1)</f>
        <v>#N/A</v>
      </c>
      <c r="T62" s="92" t="e">
        <f>+ROUND(INDEX(FCSTSDV!$D$2:$L$673,MATCH('07.11'!$D62,FCSTSDV!$C$2:$C$673,0),MATCH('07.11'!T$3,FCSTSDV!$D$1:$L$1,0))/'07.11'!$E62,1)</f>
        <v>#N/A</v>
      </c>
      <c r="U62" s="92" t="e">
        <f>+ROUND(INDEX(FCSTSDV!$D$2:$L$673,MATCH('07.11'!$D62,FCSTSDV!$C$2:$C$673,0),MATCH('07.11'!U$3,FCSTSDV!$D$1:$L$1,0))/'07.11'!$E62,1)</f>
        <v>#N/A</v>
      </c>
      <c r="V62" s="92" t="e">
        <f>+ROUND(INDEX(FCSTSDV!$D$2:$L$673,MATCH('07.11'!$D62,FCSTSDV!$C$2:$C$673,0),MATCH('07.11'!V$3,FCSTSDV!$D$1:$L$1,0))/'07.11'!$E62,1)</f>
        <v>#N/A</v>
      </c>
      <c r="W62" s="92" t="e">
        <f>+ROUND(INDEX(FCSTSDV!$D$2:$L$673,MATCH('07.11'!$D62,FCSTSDV!$C$2:$C$673,0),MATCH('07.11'!W$3,FCSTSDV!$D$1:$L$1,0))/'07.11'!$E62,1)</f>
        <v>#N/A</v>
      </c>
      <c r="X62" s="92" t="e">
        <f>+ROUND(INDEX(FCSTSDV!$D$2:$L$673,MATCH('07.11'!$D62,FCSTSDV!$C$2:$C$673,0),MATCH('07.11'!X$3,FCSTSDV!$D$1:$L$1,0))/'07.11'!$E62,1)</f>
        <v>#N/A</v>
      </c>
      <c r="Y62" s="92" t="e">
        <f>+ROUND(INDEX(FCSTSDV!$D$2:$L$673,MATCH('07.11'!$D62,FCSTSDV!$C$2:$C$673,0),MATCH('07.11'!Y$3,FCSTSDV!$D$1:$L$1,0))/'07.11'!$E62,1)</f>
        <v>#N/A</v>
      </c>
      <c r="Z62" s="92" t="e">
        <f>+ROUND(INDEX(FCSTSDV!$D$2:$L$673,MATCH('07.11'!$D62,FCSTSDV!$C$2:$C$673,0),MATCH('07.11'!Z$3,FCSTSDV!$D$1:$L$1,0))/'07.11'!$E62,1)</f>
        <v>#N/A</v>
      </c>
      <c r="AA62" s="92" t="e">
        <f>+ROUND(INDEX(FCSTSDV!$D$2:$L$673,MATCH('07.11'!$D62,FCSTSDV!$C$2:$C$673,0),MATCH('07.11'!AA$3,FCSTSDV!$D$1:$L$1,0))/'07.11'!$E62,1)</f>
        <v>#N/A</v>
      </c>
      <c r="AB62" s="92" t="e">
        <f>+ROUND(INDEX(FCSTSDV!$D$2:$L$673,MATCH('07.11'!$D62,FCSTSDV!$C$2:$C$673,0),MATCH('07.11'!AB$3,FCSTSDV!$D$1:$L$1,0))/'07.11'!$E62,1)</f>
        <v>#N/A</v>
      </c>
      <c r="AC62" s="92" t="e">
        <f>+ROUND(INDEX(FCSTSDV!$D$2:$L$673,MATCH('07.11'!$D62,FCSTSDV!$C$2:$C$673,0),MATCH('07.11'!AC$3,FCSTSDV!$D$1:$L$1,0))/'07.11'!$E62,1)</f>
        <v>#N/A</v>
      </c>
      <c r="AD62" s="92" t="e">
        <f>+ROUND(INDEX(FCSTSDV!$D$2:$L$673,MATCH('07.11'!$D62,FCSTSDV!$C$2:$C$673,0),MATCH('07.11'!AD$3,FCSTSDV!$D$1:$L$1,0))/'07.11'!$E62,1)</f>
        <v>#N/A</v>
      </c>
      <c r="AE62" s="92" t="e">
        <f>+ROUND(INDEX(FCSTSDV!$D$2:$L$673,MATCH('07.11'!$D62,FCSTSDV!$C$2:$C$673,0),MATCH('07.11'!AE$3,FCSTSDV!$D$1:$L$1,0))/'07.11'!$E62,1)</f>
        <v>#N/A</v>
      </c>
      <c r="AF62" s="92" t="e">
        <f>+ROUND(INDEX(FCSTSDV!$D$2:$L$673,MATCH('07.11'!$D62,FCSTSDV!$C$2:$C$673,0),MATCH('07.11'!AF$3,FCSTSDV!$D$1:$L$1,0))/'07.11'!$E62,1)</f>
        <v>#N/A</v>
      </c>
      <c r="AG62" s="92" t="e">
        <f>+ROUND(INDEX(FCSTSDV!$D$2:$L$673,MATCH('07.11'!$D62,FCSTSDV!$C$2:$C$673,0),MATCH('07.11'!AG$3,FCSTSDV!$D$1:$L$1,0))/'07.11'!$E62,1)</f>
        <v>#N/A</v>
      </c>
      <c r="AH62" s="92" t="e">
        <f>+ROUND(INDEX(FCSTSDV!$D$2:$L$673,MATCH('07.11'!$D62,FCSTSDV!$C$2:$C$673,0),MATCH('07.11'!AH$3,FCSTSDV!$D$1:$L$1,0))/'07.11'!$E62,1)</f>
        <v>#N/A</v>
      </c>
    </row>
    <row r="63" spans="1:34" ht="20.100000000000001" customHeight="1">
      <c r="A63" s="807"/>
      <c r="B63" s="792"/>
      <c r="C63" s="74"/>
      <c r="D63" s="52" t="s">
        <v>42</v>
      </c>
      <c r="E63" s="53" t="s">
        <v>43</v>
      </c>
      <c r="F63" s="800"/>
      <c r="G63" s="800"/>
      <c r="H63" s="827"/>
      <c r="I63" s="87">
        <f>+SUM(I62:I62)</f>
        <v>0</v>
      </c>
      <c r="J63" s="90" t="e">
        <f t="shared" ref="J63:R63" si="8">$H62+$I$63-SUM(J62:J62)</f>
        <v>#N/A</v>
      </c>
      <c r="K63" s="90" t="e">
        <f t="shared" si="8"/>
        <v>#N/A</v>
      </c>
      <c r="L63" s="90" t="e">
        <f t="shared" si="8"/>
        <v>#N/A</v>
      </c>
      <c r="M63" s="90" t="e">
        <f t="shared" si="8"/>
        <v>#N/A</v>
      </c>
      <c r="N63" s="90" t="e">
        <f t="shared" si="8"/>
        <v>#N/A</v>
      </c>
      <c r="O63" s="90" t="e">
        <f t="shared" si="8"/>
        <v>#N/A</v>
      </c>
      <c r="P63" s="90" t="e">
        <f t="shared" si="8"/>
        <v>#N/A</v>
      </c>
      <c r="Q63" s="90" t="e">
        <f t="shared" si="8"/>
        <v>#N/A</v>
      </c>
      <c r="R63" s="90" t="e">
        <f t="shared" si="8"/>
        <v>#N/A</v>
      </c>
      <c r="S63" s="90" t="e">
        <f t="shared" ref="S63:AH63" si="9">+R63-SUM(S62:S62)</f>
        <v>#N/A</v>
      </c>
      <c r="T63" s="90" t="e">
        <f t="shared" si="9"/>
        <v>#N/A</v>
      </c>
      <c r="U63" s="90" t="e">
        <f t="shared" si="9"/>
        <v>#N/A</v>
      </c>
      <c r="V63" s="90" t="e">
        <f t="shared" si="9"/>
        <v>#N/A</v>
      </c>
      <c r="W63" s="90" t="e">
        <f t="shared" si="9"/>
        <v>#N/A</v>
      </c>
      <c r="X63" s="90" t="e">
        <f t="shared" si="9"/>
        <v>#N/A</v>
      </c>
      <c r="Y63" s="90" t="e">
        <f t="shared" si="9"/>
        <v>#N/A</v>
      </c>
      <c r="Z63" s="90" t="e">
        <f t="shared" si="9"/>
        <v>#N/A</v>
      </c>
      <c r="AA63" s="90" t="e">
        <f t="shared" si="9"/>
        <v>#N/A</v>
      </c>
      <c r="AB63" s="90" t="e">
        <f t="shared" si="9"/>
        <v>#N/A</v>
      </c>
      <c r="AC63" s="90" t="e">
        <f t="shared" si="9"/>
        <v>#N/A</v>
      </c>
      <c r="AD63" s="90" t="e">
        <f t="shared" si="9"/>
        <v>#N/A</v>
      </c>
      <c r="AE63" s="90" t="e">
        <f t="shared" si="9"/>
        <v>#N/A</v>
      </c>
      <c r="AF63" s="90" t="e">
        <f t="shared" si="9"/>
        <v>#N/A</v>
      </c>
      <c r="AG63" s="90" t="e">
        <f t="shared" si="9"/>
        <v>#N/A</v>
      </c>
      <c r="AH63" s="90" t="e">
        <f t="shared" si="9"/>
        <v>#N/A</v>
      </c>
    </row>
    <row r="64" spans="1:34" ht="20.100000000000001" customHeight="1">
      <c r="A64" s="806" t="s">
        <v>14</v>
      </c>
      <c r="B64" s="791" t="s">
        <v>126</v>
      </c>
      <c r="C64" s="72" t="s">
        <v>124</v>
      </c>
      <c r="D64" s="73" t="s">
        <v>127</v>
      </c>
      <c r="E64" s="44">
        <v>756</v>
      </c>
      <c r="F64" s="798"/>
      <c r="G64" s="798">
        <v>0</v>
      </c>
      <c r="H64" s="826">
        <f>+VLOOKUP(B64,'[4]TÚI BÓNG'!$B$4:$E$171,4,0)</f>
        <v>4126</v>
      </c>
      <c r="I64" s="81">
        <f>+ROUND(IFERROR(VLOOKUP(D64,FCSTSDV!$C$2:$C$72,26,0),0)/'07.11'!E64+0,0)</f>
        <v>0</v>
      </c>
      <c r="J64" s="92" t="e">
        <f t="array" ref="J64">+ROUND(INDEX(FCSTSDV!$D$2:$L$72,MATCH('07.11'!$D64,FCSTSDV!$C$2:$C$72,0),MATCH('07.11'!J$3,FCSTSDV!$D$1:$L$1,0))/'07.11'!$E64,1)</f>
        <v>#N/A</v>
      </c>
      <c r="K64" s="92" t="e">
        <f t="array" ref="K64">+ROUND(INDEX(FCSTSDV!$D$2:$L$72,MATCH('07.11'!$D64,FCSTSDV!$C$2:$C$72,0),MATCH('07.11'!K$3,FCSTSDV!$D$1:$L$1,0))/'07.11'!$E64,1)</f>
        <v>#N/A</v>
      </c>
      <c r="L64" s="92" t="e">
        <f t="array" ref="L64">+ROUND(INDEX(FCSTSDV!$D$2:$L$72,MATCH('07.11'!$D64,FCSTSDV!$C$2:$C$72,0),MATCH('07.11'!L$3,FCSTSDV!$D$1:$L$1,0))/'07.11'!$E64,1)</f>
        <v>#N/A</v>
      </c>
      <c r="M64" s="92" t="e">
        <f t="array" ref="M64">+ROUND(INDEX(FCSTSDV!$D$2:$L$72,MATCH('07.11'!$D64,FCSTSDV!$C$2:$C$72,0),MATCH('07.11'!M$3,FCSTSDV!$D$1:$L$1,0))/'07.11'!$E64,1)</f>
        <v>#N/A</v>
      </c>
      <c r="N64" s="92" t="e">
        <f t="array" ref="N64">+ROUND(INDEX(FCSTSDV!$D$2:$L$72,MATCH('07.11'!$D64,FCSTSDV!$C$2:$C$72,0),MATCH('07.11'!N$3,FCSTSDV!$D$1:$L$1,0))/'07.11'!$E64,1)</f>
        <v>#N/A</v>
      </c>
      <c r="O64" s="92" t="e">
        <f t="array" ref="O64">+ROUND(INDEX(FCSTSDV!$D$2:$L$72,MATCH('07.11'!$D64,FCSTSDV!$C$2:$C$72,0),MATCH('07.11'!O$3,FCSTSDV!$D$1:$L$1,0))/'07.11'!$E64,1)</f>
        <v>#N/A</v>
      </c>
      <c r="P64" s="92" t="e">
        <f t="array" ref="P64">+ROUND(INDEX(FCSTSDV!$D$2:$L$72,MATCH('07.11'!$D64,FCSTSDV!$C$2:$C$72,0),MATCH('07.11'!P$3,FCSTSDV!$D$1:$L$1,0))/'07.11'!$E64,1)</f>
        <v>#N/A</v>
      </c>
      <c r="Q64" s="92" t="e">
        <f t="array" ref="Q64">+ROUND(INDEX(FCSTSDV!$D$2:$L$72,MATCH('07.11'!$D64,FCSTSDV!$C$2:$C$72,0),MATCH('07.11'!Q$3,FCSTSDV!$D$1:$L$1,0))/'07.11'!$E64,1)</f>
        <v>#N/A</v>
      </c>
      <c r="R64" s="92" t="e">
        <f t="array" ref="R64">+ROUND(INDEX(FCSTSDV!$D$2:$L$72,MATCH('07.11'!$D64,FCSTSDV!$C$2:$C$72,0),MATCH('07.11'!R$3,FCSTSDV!$D$1:$L$1,0))/'07.11'!$E64,1)</f>
        <v>#N/A</v>
      </c>
      <c r="S64" s="92" t="e">
        <f>+ROUND(INDEX(FCSTSDV!$D$2:$L$673,MATCH('07.11'!$D64,FCSTSDV!$C$2:$C$673,0),MATCH('07.11'!S$3,FCSTSDV!$D$1:$L$1,0))/'07.11'!$E64,1)</f>
        <v>#N/A</v>
      </c>
      <c r="T64" s="92" t="e">
        <f>+ROUND(INDEX(FCSTSDV!$D$2:$L$673,MATCH('07.11'!$D64,FCSTSDV!$C$2:$C$673,0),MATCH('07.11'!T$3,FCSTSDV!$D$1:$L$1,0))/'07.11'!$E64,1)</f>
        <v>#N/A</v>
      </c>
      <c r="U64" s="92" t="e">
        <f>+ROUND(INDEX(FCSTSDV!$D$2:$L$673,MATCH('07.11'!$D64,FCSTSDV!$C$2:$C$673,0),MATCH('07.11'!U$3,FCSTSDV!$D$1:$L$1,0))/'07.11'!$E64,1)</f>
        <v>#N/A</v>
      </c>
      <c r="V64" s="92" t="e">
        <f>+ROUND(INDEX(FCSTSDV!$D$2:$L$673,MATCH('07.11'!$D64,FCSTSDV!$C$2:$C$673,0),MATCH('07.11'!V$3,FCSTSDV!$D$1:$L$1,0))/'07.11'!$E64,1)</f>
        <v>#N/A</v>
      </c>
      <c r="W64" s="92" t="e">
        <f>+ROUND(INDEX(FCSTSDV!$D$2:$L$673,MATCH('07.11'!$D64,FCSTSDV!$C$2:$C$673,0),MATCH('07.11'!W$3,FCSTSDV!$D$1:$L$1,0))/'07.11'!$E64,1)</f>
        <v>#N/A</v>
      </c>
      <c r="X64" s="92" t="e">
        <f>+ROUND(INDEX(FCSTSDV!$D$2:$L$673,MATCH('07.11'!$D64,FCSTSDV!$C$2:$C$673,0),MATCH('07.11'!X$3,FCSTSDV!$D$1:$L$1,0))/'07.11'!$E64,1)</f>
        <v>#N/A</v>
      </c>
      <c r="Y64" s="92" t="e">
        <f>+ROUND(INDEX(FCSTSDV!$D$2:$L$673,MATCH('07.11'!$D64,FCSTSDV!$C$2:$C$673,0),MATCH('07.11'!Y$3,FCSTSDV!$D$1:$L$1,0))/'07.11'!$E64,1)</f>
        <v>#N/A</v>
      </c>
      <c r="Z64" s="92" t="e">
        <f>+ROUND(INDEX(FCSTSDV!$D$2:$L$673,MATCH('07.11'!$D64,FCSTSDV!$C$2:$C$673,0),MATCH('07.11'!Z$3,FCSTSDV!$D$1:$L$1,0))/'07.11'!$E64,1)</f>
        <v>#N/A</v>
      </c>
      <c r="AA64" s="92" t="e">
        <f>+ROUND(INDEX(FCSTSDV!$D$2:$L$673,MATCH('07.11'!$D64,FCSTSDV!$C$2:$C$673,0),MATCH('07.11'!AA$3,FCSTSDV!$D$1:$L$1,0))/'07.11'!$E64,1)</f>
        <v>#N/A</v>
      </c>
      <c r="AB64" s="92" t="e">
        <f>+ROUND(INDEX(FCSTSDV!$D$2:$L$673,MATCH('07.11'!$D64,FCSTSDV!$C$2:$C$673,0),MATCH('07.11'!AB$3,FCSTSDV!$D$1:$L$1,0))/'07.11'!$E64,1)</f>
        <v>#N/A</v>
      </c>
      <c r="AC64" s="92" t="e">
        <f>+ROUND(INDEX(FCSTSDV!$D$2:$L$673,MATCH('07.11'!$D64,FCSTSDV!$C$2:$C$673,0),MATCH('07.11'!AC$3,FCSTSDV!$D$1:$L$1,0))/'07.11'!$E64,1)</f>
        <v>#N/A</v>
      </c>
      <c r="AD64" s="92" t="e">
        <f>+ROUND(INDEX(FCSTSDV!$D$2:$L$673,MATCH('07.11'!$D64,FCSTSDV!$C$2:$C$673,0),MATCH('07.11'!AD$3,FCSTSDV!$D$1:$L$1,0))/'07.11'!$E64,1)</f>
        <v>#N/A</v>
      </c>
      <c r="AE64" s="92" t="e">
        <f>+ROUND(INDEX(FCSTSDV!$D$2:$L$673,MATCH('07.11'!$D64,FCSTSDV!$C$2:$C$673,0),MATCH('07.11'!AE$3,FCSTSDV!$D$1:$L$1,0))/'07.11'!$E64,1)</f>
        <v>#N/A</v>
      </c>
      <c r="AF64" s="92" t="e">
        <f>+ROUND(INDEX(FCSTSDV!$D$2:$L$673,MATCH('07.11'!$D64,FCSTSDV!$C$2:$C$673,0),MATCH('07.11'!AF$3,FCSTSDV!$D$1:$L$1,0))/'07.11'!$E64,1)</f>
        <v>#N/A</v>
      </c>
      <c r="AG64" s="92" t="e">
        <f>+ROUND(INDEX(FCSTSDV!$D$2:$L$673,MATCH('07.11'!$D64,FCSTSDV!$C$2:$C$673,0),MATCH('07.11'!AG$3,FCSTSDV!$D$1:$L$1,0))/'07.11'!$E64,1)</f>
        <v>#N/A</v>
      </c>
      <c r="AH64" s="92" t="e">
        <f>+ROUND(INDEX(FCSTSDV!$D$2:$L$673,MATCH('07.11'!$D64,FCSTSDV!$C$2:$C$673,0),MATCH('07.11'!AH$3,FCSTSDV!$D$1:$L$1,0))/'07.11'!$E64,1)</f>
        <v>#N/A</v>
      </c>
    </row>
    <row r="65" spans="1:34" ht="20.100000000000001" customHeight="1">
      <c r="A65" s="813"/>
      <c r="B65" s="795"/>
      <c r="C65" s="67" t="s">
        <v>124</v>
      </c>
      <c r="D65" s="32" t="s">
        <v>128</v>
      </c>
      <c r="E65" s="49">
        <v>525</v>
      </c>
      <c r="F65" s="799"/>
      <c r="G65" s="799"/>
      <c r="H65" s="830"/>
      <c r="I65" s="81">
        <f>+ROUND(IFERROR(VLOOKUP(D65,FCSTSDV!$C$2:$C$72,26,0),0)/'07.11'!E65+0,0)</f>
        <v>0</v>
      </c>
      <c r="J65" s="92" t="e">
        <f t="array" ref="J65">+ROUND(INDEX(FCSTSDV!$D$2:$L$72,MATCH('07.11'!$D65,FCSTSDV!$C$2:$C$72,0),MATCH('07.11'!J$3,FCSTSDV!$D$1:$L$1,0))/'07.11'!$E65,1)</f>
        <v>#N/A</v>
      </c>
      <c r="K65" s="92" t="e">
        <f t="array" ref="K65">+ROUND(INDEX(FCSTSDV!$D$2:$L$72,MATCH('07.11'!$D65,FCSTSDV!$C$2:$C$72,0),MATCH('07.11'!K$3,FCSTSDV!$D$1:$L$1,0))/'07.11'!$E65,1)</f>
        <v>#N/A</v>
      </c>
      <c r="L65" s="92" t="e">
        <f t="array" ref="L65">+ROUND(INDEX(FCSTSDV!$D$2:$L$72,MATCH('07.11'!$D65,FCSTSDV!$C$2:$C$72,0),MATCH('07.11'!L$3,FCSTSDV!$D$1:$L$1,0))/'07.11'!$E65,1)</f>
        <v>#N/A</v>
      </c>
      <c r="M65" s="92" t="e">
        <f t="array" ref="M65">+ROUND(INDEX(FCSTSDV!$D$2:$L$72,MATCH('07.11'!$D65,FCSTSDV!$C$2:$C$72,0),MATCH('07.11'!M$3,FCSTSDV!$D$1:$L$1,0))/'07.11'!$E65,1)</f>
        <v>#N/A</v>
      </c>
      <c r="N65" s="92" t="e">
        <f t="array" ref="N65">+ROUND(INDEX(FCSTSDV!$D$2:$L$72,MATCH('07.11'!$D65,FCSTSDV!$C$2:$C$72,0),MATCH('07.11'!N$3,FCSTSDV!$D$1:$L$1,0))/'07.11'!$E65,1)</f>
        <v>#N/A</v>
      </c>
      <c r="O65" s="92" t="e">
        <f t="array" ref="O65">+ROUND(INDEX(FCSTSDV!$D$2:$L$72,MATCH('07.11'!$D65,FCSTSDV!$C$2:$C$72,0),MATCH('07.11'!O$3,FCSTSDV!$D$1:$L$1,0))/'07.11'!$E65,1)</f>
        <v>#N/A</v>
      </c>
      <c r="P65" s="92" t="e">
        <f t="array" ref="P65">+ROUND(INDEX(FCSTSDV!$D$2:$L$72,MATCH('07.11'!$D65,FCSTSDV!$C$2:$C$72,0),MATCH('07.11'!P$3,FCSTSDV!$D$1:$L$1,0))/'07.11'!$E65,1)</f>
        <v>#N/A</v>
      </c>
      <c r="Q65" s="92" t="e">
        <f t="array" ref="Q65">+ROUND(INDEX(FCSTSDV!$D$2:$L$72,MATCH('07.11'!$D65,FCSTSDV!$C$2:$C$72,0),MATCH('07.11'!Q$3,FCSTSDV!$D$1:$L$1,0))/'07.11'!$E65,1)</f>
        <v>#N/A</v>
      </c>
      <c r="R65" s="92" t="e">
        <f t="array" ref="R65">+ROUND(INDEX(FCSTSDV!$D$2:$L$72,MATCH('07.11'!$D65,FCSTSDV!$C$2:$C$72,0),MATCH('07.11'!R$3,FCSTSDV!$D$1:$L$1,0))/'07.11'!$E65,1)</f>
        <v>#N/A</v>
      </c>
      <c r="S65" s="92" t="e">
        <f>+ROUND(INDEX(FCSTSDV!$D$2:$L$673,MATCH('07.11'!$D65,FCSTSDV!$C$2:$C$673,0),MATCH('07.11'!S$3,FCSTSDV!$D$1:$L$1,0))/'07.11'!$E65,1)</f>
        <v>#N/A</v>
      </c>
      <c r="T65" s="92" t="e">
        <f>+ROUND(INDEX(FCSTSDV!$D$2:$L$673,MATCH('07.11'!$D65,FCSTSDV!$C$2:$C$673,0),MATCH('07.11'!T$3,FCSTSDV!$D$1:$L$1,0))/'07.11'!$E65,1)</f>
        <v>#N/A</v>
      </c>
      <c r="U65" s="92" t="e">
        <f>+ROUND(INDEX(FCSTSDV!$D$2:$L$673,MATCH('07.11'!$D65,FCSTSDV!$C$2:$C$673,0),MATCH('07.11'!U$3,FCSTSDV!$D$1:$L$1,0))/'07.11'!$E65,1)</f>
        <v>#N/A</v>
      </c>
      <c r="V65" s="92" t="e">
        <f>+ROUND(INDEX(FCSTSDV!$D$2:$L$673,MATCH('07.11'!$D65,FCSTSDV!$C$2:$C$673,0),MATCH('07.11'!V$3,FCSTSDV!$D$1:$L$1,0))/'07.11'!$E65,1)</f>
        <v>#N/A</v>
      </c>
      <c r="W65" s="92" t="e">
        <f>+ROUND(INDEX(FCSTSDV!$D$2:$L$673,MATCH('07.11'!$D65,FCSTSDV!$C$2:$C$673,0),MATCH('07.11'!W$3,FCSTSDV!$D$1:$L$1,0))/'07.11'!$E65,1)</f>
        <v>#N/A</v>
      </c>
      <c r="X65" s="92" t="e">
        <f>+ROUND(INDEX(FCSTSDV!$D$2:$L$673,MATCH('07.11'!$D65,FCSTSDV!$C$2:$C$673,0),MATCH('07.11'!X$3,FCSTSDV!$D$1:$L$1,0))/'07.11'!$E65,1)</f>
        <v>#N/A</v>
      </c>
      <c r="Y65" s="92" t="e">
        <f>+ROUND(INDEX(FCSTSDV!$D$2:$L$673,MATCH('07.11'!$D65,FCSTSDV!$C$2:$C$673,0),MATCH('07.11'!Y$3,FCSTSDV!$D$1:$L$1,0))/'07.11'!$E65,1)</f>
        <v>#N/A</v>
      </c>
      <c r="Z65" s="92" t="e">
        <f>+ROUND(INDEX(FCSTSDV!$D$2:$L$673,MATCH('07.11'!$D65,FCSTSDV!$C$2:$C$673,0),MATCH('07.11'!Z$3,FCSTSDV!$D$1:$L$1,0))/'07.11'!$E65,1)</f>
        <v>#N/A</v>
      </c>
      <c r="AA65" s="92" t="e">
        <f>+ROUND(INDEX(FCSTSDV!$D$2:$L$673,MATCH('07.11'!$D65,FCSTSDV!$C$2:$C$673,0),MATCH('07.11'!AA$3,FCSTSDV!$D$1:$L$1,0))/'07.11'!$E65,1)</f>
        <v>#N/A</v>
      </c>
      <c r="AB65" s="92" t="e">
        <f>+ROUND(INDEX(FCSTSDV!$D$2:$L$673,MATCH('07.11'!$D65,FCSTSDV!$C$2:$C$673,0),MATCH('07.11'!AB$3,FCSTSDV!$D$1:$L$1,0))/'07.11'!$E65,1)</f>
        <v>#N/A</v>
      </c>
      <c r="AC65" s="92" t="e">
        <f>+ROUND(INDEX(FCSTSDV!$D$2:$L$673,MATCH('07.11'!$D65,FCSTSDV!$C$2:$C$673,0),MATCH('07.11'!AC$3,FCSTSDV!$D$1:$L$1,0))/'07.11'!$E65,1)</f>
        <v>#N/A</v>
      </c>
      <c r="AD65" s="92" t="e">
        <f>+ROUND(INDEX(FCSTSDV!$D$2:$L$673,MATCH('07.11'!$D65,FCSTSDV!$C$2:$C$673,0),MATCH('07.11'!AD$3,FCSTSDV!$D$1:$L$1,0))/'07.11'!$E65,1)</f>
        <v>#N/A</v>
      </c>
      <c r="AE65" s="92" t="e">
        <f>+ROUND(INDEX(FCSTSDV!$D$2:$L$673,MATCH('07.11'!$D65,FCSTSDV!$C$2:$C$673,0),MATCH('07.11'!AE$3,FCSTSDV!$D$1:$L$1,0))/'07.11'!$E65,1)</f>
        <v>#N/A</v>
      </c>
      <c r="AF65" s="92" t="e">
        <f>+ROUND(INDEX(FCSTSDV!$D$2:$L$673,MATCH('07.11'!$D65,FCSTSDV!$C$2:$C$673,0),MATCH('07.11'!AF$3,FCSTSDV!$D$1:$L$1,0))/'07.11'!$E65,1)</f>
        <v>#N/A</v>
      </c>
      <c r="AG65" s="92" t="e">
        <f>+ROUND(INDEX(FCSTSDV!$D$2:$L$673,MATCH('07.11'!$D65,FCSTSDV!$C$2:$C$673,0),MATCH('07.11'!AG$3,FCSTSDV!$D$1:$L$1,0))/'07.11'!$E65,1)</f>
        <v>#N/A</v>
      </c>
      <c r="AH65" s="92" t="e">
        <f>+ROUND(INDEX(FCSTSDV!$D$2:$L$673,MATCH('07.11'!$D65,FCSTSDV!$C$2:$C$673,0),MATCH('07.11'!AH$3,FCSTSDV!$D$1:$L$1,0))/'07.11'!$E65,1)</f>
        <v>#N/A</v>
      </c>
    </row>
    <row r="66" spans="1:34" ht="20.100000000000001" customHeight="1">
      <c r="A66" s="813"/>
      <c r="B66" s="795"/>
      <c r="C66" s="67" t="s">
        <v>124</v>
      </c>
      <c r="D66" s="32" t="s">
        <v>134</v>
      </c>
      <c r="E66" s="49">
        <v>600</v>
      </c>
      <c r="F66" s="799"/>
      <c r="G66" s="799"/>
      <c r="H66" s="830"/>
      <c r="I66" s="81">
        <f>+ROUND(IFERROR(VLOOKUP(D66,FCSTSDV!$C$2:$C$72,26,0),0)/'07.11'!E66+0,0)</f>
        <v>0</v>
      </c>
      <c r="J66" s="92" t="e">
        <f t="array" ref="J66">+ROUND(INDEX(FCSTSDV!$D$2:$L$72,MATCH('07.11'!$D66,FCSTSDV!$C$2:$C$72,0),MATCH('07.11'!J$3,FCSTSDV!$D$1:$L$1,0))/'07.11'!$E66,1)</f>
        <v>#N/A</v>
      </c>
      <c r="K66" s="92" t="e">
        <f t="array" ref="K66">+ROUND(INDEX(FCSTSDV!$D$2:$L$72,MATCH('07.11'!$D66,FCSTSDV!$C$2:$C$72,0),MATCH('07.11'!K$3,FCSTSDV!$D$1:$L$1,0))/'07.11'!$E66,1)</f>
        <v>#N/A</v>
      </c>
      <c r="L66" s="92" t="e">
        <f t="array" ref="L66">+ROUND(INDEX(FCSTSDV!$D$2:$L$72,MATCH('07.11'!$D66,FCSTSDV!$C$2:$C$72,0),MATCH('07.11'!L$3,FCSTSDV!$D$1:$L$1,0))/'07.11'!$E66,1)</f>
        <v>#N/A</v>
      </c>
      <c r="M66" s="92" t="e">
        <f t="array" ref="M66">+ROUND(INDEX(FCSTSDV!$D$2:$L$72,MATCH('07.11'!$D66,FCSTSDV!$C$2:$C$72,0),MATCH('07.11'!M$3,FCSTSDV!$D$1:$L$1,0))/'07.11'!$E66,1)</f>
        <v>#N/A</v>
      </c>
      <c r="N66" s="92" t="e">
        <f t="array" ref="N66">+ROUND(INDEX(FCSTSDV!$D$2:$L$72,MATCH('07.11'!$D66,FCSTSDV!$C$2:$C$72,0),MATCH('07.11'!N$3,FCSTSDV!$D$1:$L$1,0))/'07.11'!$E66,1)</f>
        <v>#N/A</v>
      </c>
      <c r="O66" s="92" t="e">
        <f t="array" ref="O66">+ROUND(INDEX(FCSTSDV!$D$2:$L$72,MATCH('07.11'!$D66,FCSTSDV!$C$2:$C$72,0),MATCH('07.11'!O$3,FCSTSDV!$D$1:$L$1,0))/'07.11'!$E66,1)</f>
        <v>#N/A</v>
      </c>
      <c r="P66" s="92" t="e">
        <f t="array" ref="P66">+ROUND(INDEX(FCSTSDV!$D$2:$L$72,MATCH('07.11'!$D66,FCSTSDV!$C$2:$C$72,0),MATCH('07.11'!P$3,FCSTSDV!$D$1:$L$1,0))/'07.11'!$E66,1)</f>
        <v>#N/A</v>
      </c>
      <c r="Q66" s="92" t="e">
        <f t="array" ref="Q66">+ROUND(INDEX(FCSTSDV!$D$2:$L$72,MATCH('07.11'!$D66,FCSTSDV!$C$2:$C$72,0),MATCH('07.11'!Q$3,FCSTSDV!$D$1:$L$1,0))/'07.11'!$E66,1)</f>
        <v>#N/A</v>
      </c>
      <c r="R66" s="92" t="e">
        <f t="array" ref="R66">+ROUND(INDEX(FCSTSDV!$D$2:$L$72,MATCH('07.11'!$D66,FCSTSDV!$C$2:$C$72,0),MATCH('07.11'!R$3,FCSTSDV!$D$1:$L$1,0))/'07.11'!$E66,1)</f>
        <v>#N/A</v>
      </c>
      <c r="S66" s="92" t="e">
        <f>+ROUND(INDEX(FCSTSDV!$D$2:$L$673,MATCH('07.11'!$D66,FCSTSDV!$C$2:$C$673,0),MATCH('07.11'!S$3,FCSTSDV!$D$1:$L$1,0))/'07.11'!$E66,1)</f>
        <v>#N/A</v>
      </c>
      <c r="T66" s="92" t="e">
        <f>+ROUND(INDEX(FCSTSDV!$D$2:$L$673,MATCH('07.11'!$D66,FCSTSDV!$C$2:$C$673,0),MATCH('07.11'!T$3,FCSTSDV!$D$1:$L$1,0))/'07.11'!$E66,1)</f>
        <v>#N/A</v>
      </c>
      <c r="U66" s="92" t="e">
        <f>+ROUND(INDEX(FCSTSDV!$D$2:$L$673,MATCH('07.11'!$D66,FCSTSDV!$C$2:$C$673,0),MATCH('07.11'!U$3,FCSTSDV!$D$1:$L$1,0))/'07.11'!$E66,1)</f>
        <v>#N/A</v>
      </c>
      <c r="V66" s="92" t="e">
        <f>+ROUND(INDEX(FCSTSDV!$D$2:$L$673,MATCH('07.11'!$D66,FCSTSDV!$C$2:$C$673,0),MATCH('07.11'!V$3,FCSTSDV!$D$1:$L$1,0))/'07.11'!$E66,1)</f>
        <v>#N/A</v>
      </c>
      <c r="W66" s="92" t="e">
        <f>+ROUND(INDEX(FCSTSDV!$D$2:$L$673,MATCH('07.11'!$D66,FCSTSDV!$C$2:$C$673,0),MATCH('07.11'!W$3,FCSTSDV!$D$1:$L$1,0))/'07.11'!$E66,1)</f>
        <v>#N/A</v>
      </c>
      <c r="X66" s="92" t="e">
        <f>+ROUND(INDEX(FCSTSDV!$D$2:$L$673,MATCH('07.11'!$D66,FCSTSDV!$C$2:$C$673,0),MATCH('07.11'!X$3,FCSTSDV!$D$1:$L$1,0))/'07.11'!$E66,1)</f>
        <v>#N/A</v>
      </c>
      <c r="Y66" s="92" t="e">
        <f>+ROUND(INDEX(FCSTSDV!$D$2:$L$673,MATCH('07.11'!$D66,FCSTSDV!$C$2:$C$673,0),MATCH('07.11'!Y$3,FCSTSDV!$D$1:$L$1,0))/'07.11'!$E66,1)</f>
        <v>#N/A</v>
      </c>
      <c r="Z66" s="92" t="e">
        <f>+ROUND(INDEX(FCSTSDV!$D$2:$L$673,MATCH('07.11'!$D66,FCSTSDV!$C$2:$C$673,0),MATCH('07.11'!Z$3,FCSTSDV!$D$1:$L$1,0))/'07.11'!$E66,1)</f>
        <v>#N/A</v>
      </c>
      <c r="AA66" s="92" t="e">
        <f>+ROUND(INDEX(FCSTSDV!$D$2:$L$673,MATCH('07.11'!$D66,FCSTSDV!$C$2:$C$673,0),MATCH('07.11'!AA$3,FCSTSDV!$D$1:$L$1,0))/'07.11'!$E66,1)</f>
        <v>#N/A</v>
      </c>
      <c r="AB66" s="92" t="e">
        <f>+ROUND(INDEX(FCSTSDV!$D$2:$L$673,MATCH('07.11'!$D66,FCSTSDV!$C$2:$C$673,0),MATCH('07.11'!AB$3,FCSTSDV!$D$1:$L$1,0))/'07.11'!$E66,1)</f>
        <v>#N/A</v>
      </c>
      <c r="AC66" s="92" t="e">
        <f>+ROUND(INDEX(FCSTSDV!$D$2:$L$673,MATCH('07.11'!$D66,FCSTSDV!$C$2:$C$673,0),MATCH('07.11'!AC$3,FCSTSDV!$D$1:$L$1,0))/'07.11'!$E66,1)</f>
        <v>#N/A</v>
      </c>
      <c r="AD66" s="92" t="e">
        <f>+ROUND(INDEX(FCSTSDV!$D$2:$L$673,MATCH('07.11'!$D66,FCSTSDV!$C$2:$C$673,0),MATCH('07.11'!AD$3,FCSTSDV!$D$1:$L$1,0))/'07.11'!$E66,1)</f>
        <v>#N/A</v>
      </c>
      <c r="AE66" s="92" t="e">
        <f>+ROUND(INDEX(FCSTSDV!$D$2:$L$673,MATCH('07.11'!$D66,FCSTSDV!$C$2:$C$673,0),MATCH('07.11'!AE$3,FCSTSDV!$D$1:$L$1,0))/'07.11'!$E66,1)</f>
        <v>#N/A</v>
      </c>
      <c r="AF66" s="92" t="e">
        <f>+ROUND(INDEX(FCSTSDV!$D$2:$L$673,MATCH('07.11'!$D66,FCSTSDV!$C$2:$C$673,0),MATCH('07.11'!AF$3,FCSTSDV!$D$1:$L$1,0))/'07.11'!$E66,1)</f>
        <v>#N/A</v>
      </c>
      <c r="AG66" s="92" t="e">
        <f>+ROUND(INDEX(FCSTSDV!$D$2:$L$673,MATCH('07.11'!$D66,FCSTSDV!$C$2:$C$673,0),MATCH('07.11'!AG$3,FCSTSDV!$D$1:$L$1,0))/'07.11'!$E66,1)</f>
        <v>#N/A</v>
      </c>
      <c r="AH66" s="92" t="e">
        <f>+ROUND(INDEX(FCSTSDV!$D$2:$L$673,MATCH('07.11'!$D66,FCSTSDV!$C$2:$C$673,0),MATCH('07.11'!AH$3,FCSTSDV!$D$1:$L$1,0))/'07.11'!$E66,1)</f>
        <v>#N/A</v>
      </c>
    </row>
    <row r="67" spans="1:34" ht="20.100000000000001" customHeight="1">
      <c r="A67" s="807"/>
      <c r="B67" s="792"/>
      <c r="C67" s="74"/>
      <c r="D67" s="52" t="s">
        <v>42</v>
      </c>
      <c r="E67" s="53" t="s">
        <v>43</v>
      </c>
      <c r="F67" s="800"/>
      <c r="G67" s="800"/>
      <c r="H67" s="827"/>
      <c r="I67" s="87">
        <f>+SUM(I64:I66)</f>
        <v>0</v>
      </c>
      <c r="J67" s="90" t="e">
        <f t="shared" ref="J67:R67" si="10">$H64+$I$67-SUM(J64:J66)</f>
        <v>#N/A</v>
      </c>
      <c r="K67" s="90" t="e">
        <f t="shared" si="10"/>
        <v>#N/A</v>
      </c>
      <c r="L67" s="90" t="e">
        <f t="shared" si="10"/>
        <v>#N/A</v>
      </c>
      <c r="M67" s="90" t="e">
        <f t="shared" si="10"/>
        <v>#N/A</v>
      </c>
      <c r="N67" s="90" t="e">
        <f t="shared" si="10"/>
        <v>#N/A</v>
      </c>
      <c r="O67" s="90" t="e">
        <f t="shared" si="10"/>
        <v>#N/A</v>
      </c>
      <c r="P67" s="90" t="e">
        <f t="shared" si="10"/>
        <v>#N/A</v>
      </c>
      <c r="Q67" s="90" t="e">
        <f t="shared" si="10"/>
        <v>#N/A</v>
      </c>
      <c r="R67" s="90" t="e">
        <f t="shared" si="10"/>
        <v>#N/A</v>
      </c>
      <c r="S67" s="90" t="e">
        <f t="shared" ref="S67:AH67" si="11">+R67-SUM(S64:S66)</f>
        <v>#N/A</v>
      </c>
      <c r="T67" s="90" t="e">
        <f t="shared" si="11"/>
        <v>#N/A</v>
      </c>
      <c r="U67" s="90" t="e">
        <f t="shared" si="11"/>
        <v>#N/A</v>
      </c>
      <c r="V67" s="90" t="e">
        <f t="shared" si="11"/>
        <v>#N/A</v>
      </c>
      <c r="W67" s="90" t="e">
        <f t="shared" si="11"/>
        <v>#N/A</v>
      </c>
      <c r="X67" s="90" t="e">
        <f t="shared" si="11"/>
        <v>#N/A</v>
      </c>
      <c r="Y67" s="90" t="e">
        <f t="shared" si="11"/>
        <v>#N/A</v>
      </c>
      <c r="Z67" s="90" t="e">
        <f t="shared" si="11"/>
        <v>#N/A</v>
      </c>
      <c r="AA67" s="90" t="e">
        <f t="shared" si="11"/>
        <v>#N/A</v>
      </c>
      <c r="AB67" s="90" t="e">
        <f t="shared" si="11"/>
        <v>#N/A</v>
      </c>
      <c r="AC67" s="90" t="e">
        <f t="shared" si="11"/>
        <v>#N/A</v>
      </c>
      <c r="AD67" s="90" t="e">
        <f t="shared" si="11"/>
        <v>#N/A</v>
      </c>
      <c r="AE67" s="90" t="e">
        <f t="shared" si="11"/>
        <v>#N/A</v>
      </c>
      <c r="AF67" s="90" t="e">
        <f t="shared" si="11"/>
        <v>#N/A</v>
      </c>
      <c r="AG67" s="90" t="e">
        <f t="shared" si="11"/>
        <v>#N/A</v>
      </c>
      <c r="AH67" s="90" t="e">
        <f t="shared" si="11"/>
        <v>#N/A</v>
      </c>
    </row>
    <row r="68" spans="1:34" ht="20.100000000000001" customHeight="1">
      <c r="A68" s="806" t="s">
        <v>14</v>
      </c>
      <c r="B68" s="791" t="s">
        <v>135</v>
      </c>
      <c r="C68" s="75" t="s">
        <v>107</v>
      </c>
      <c r="D68" s="73" t="s">
        <v>136</v>
      </c>
      <c r="E68" s="44">
        <v>3000</v>
      </c>
      <c r="F68" s="798"/>
      <c r="G68" s="798">
        <v>0</v>
      </c>
      <c r="H68" s="826">
        <f>+VLOOKUP(B68,'[4]TÚI BÓNG'!$B$4:$E$171,4,0)</f>
        <v>1195</v>
      </c>
      <c r="I68" s="81">
        <f>+ROUND(IFERROR(VLOOKUP(D68,FCSTSDV!$C$2:$C$72,26,0),0)/'07.11'!E68+0,0)</f>
        <v>0</v>
      </c>
      <c r="J68" s="92">
        <f t="array" ref="J68">+ROUND(IFERROR(INDEX(FCSTSDV!$D$2:$L$72,MATCH('07.11'!$D68,FCSTSDV!$C$2:$C$72,0),MATCH('07.11'!J$3,FCSTSDV!$D$1:$L$1,0)),0)/'07.11'!$E68,1)</f>
        <v>0</v>
      </c>
      <c r="K68" s="92">
        <f t="array" ref="K68">+ROUND(IFERROR(INDEX(FCSTSDV!$D$2:$L$72,MATCH('07.11'!$D68,FCSTSDV!$C$2:$C$72,0),MATCH('07.11'!K$3,FCSTSDV!$D$1:$L$1,0)),0)/'07.11'!$E68,1)</f>
        <v>0</v>
      </c>
      <c r="L68" s="92">
        <f t="array" ref="L68">+ROUND(IFERROR(INDEX(FCSTSDV!$D$2:$L$72,MATCH('07.11'!$D68,FCSTSDV!$C$2:$C$72,0),MATCH('07.11'!L$3,FCSTSDV!$D$1:$L$1,0)),0)/'07.11'!$E68,1)</f>
        <v>0</v>
      </c>
      <c r="M68" s="92">
        <f t="array" ref="M68">+ROUND(IFERROR(INDEX(FCSTSDV!$D$2:$L$72,MATCH('07.11'!$D68,FCSTSDV!$C$2:$C$72,0),MATCH('07.11'!M$3,FCSTSDV!$D$1:$L$1,0)),0)/'07.11'!$E68,1)</f>
        <v>0</v>
      </c>
      <c r="N68" s="92">
        <f t="array" ref="N68">+ROUND(IFERROR(INDEX(FCSTSDV!$D$2:$L$72,MATCH('07.11'!$D68,FCSTSDV!$C$2:$C$72,0),MATCH('07.11'!N$3,FCSTSDV!$D$1:$L$1,0)),0)/'07.11'!$E68,1)</f>
        <v>0</v>
      </c>
      <c r="O68" s="92">
        <f t="array" ref="O68">+ROUND(IFERROR(INDEX(FCSTSDV!$D$2:$L$72,MATCH('07.11'!$D68,FCSTSDV!$C$2:$C$72,0),MATCH('07.11'!O$3,FCSTSDV!$D$1:$L$1,0)),0)/'07.11'!$E68,1)</f>
        <v>0</v>
      </c>
      <c r="P68" s="92">
        <f t="array" ref="P68">+ROUND(IFERROR(INDEX(FCSTSDV!$D$2:$L$72,MATCH('07.11'!$D68,FCSTSDV!$C$2:$C$72,0),MATCH('07.11'!P$3,FCSTSDV!$D$1:$L$1,0)),0)/'07.11'!$E68,1)</f>
        <v>0</v>
      </c>
      <c r="Q68" s="92">
        <f t="array" ref="Q68">+ROUND(IFERROR(INDEX(FCSTSDV!$D$2:$L$72,MATCH('07.11'!$D68,FCSTSDV!$C$2:$C$72,0),MATCH('07.11'!Q$3,FCSTSDV!$D$1:$L$1,0)),0)/'07.11'!$E68,1)</f>
        <v>0</v>
      </c>
      <c r="R68" s="92">
        <f t="array" ref="R68">+ROUND(IFERROR(INDEX(FCSTSDV!$D$2:$L$72,MATCH('07.11'!$D68,FCSTSDV!$C$2:$C$72,0),MATCH('07.11'!R$3,FCSTSDV!$D$1:$L$1,0)),0)/'07.11'!$E68,1)</f>
        <v>0</v>
      </c>
      <c r="S68" s="92" t="e">
        <f>+ROUND(INDEX(FCSTSDV!$D$2:$L$673,MATCH('07.11'!$D68,FCSTSDV!$C$2:$C$673,0),MATCH('07.11'!S$3,FCSTSDV!$D$1:$L$1,0))/'07.11'!$E68,1)</f>
        <v>#N/A</v>
      </c>
      <c r="T68" s="92" t="e">
        <f>+ROUND(INDEX(FCSTSDV!$D$2:$L$673,MATCH('07.11'!$D68,FCSTSDV!$C$2:$C$673,0),MATCH('07.11'!T$3,FCSTSDV!$D$1:$L$1,0))/'07.11'!$E68,1)</f>
        <v>#N/A</v>
      </c>
      <c r="U68" s="92" t="e">
        <f>+ROUND(INDEX(FCSTSDV!$D$2:$L$673,MATCH('07.11'!$D68,FCSTSDV!$C$2:$C$673,0),MATCH('07.11'!U$3,FCSTSDV!$D$1:$L$1,0))/'07.11'!$E68,1)</f>
        <v>#N/A</v>
      </c>
      <c r="V68" s="92" t="e">
        <f>+ROUND(INDEX(FCSTSDV!$D$2:$L$673,MATCH('07.11'!$D68,FCSTSDV!$C$2:$C$673,0),MATCH('07.11'!V$3,FCSTSDV!$D$1:$L$1,0))/'07.11'!$E68,1)</f>
        <v>#N/A</v>
      </c>
      <c r="W68" s="92" t="e">
        <f>+ROUND(INDEX(FCSTSDV!$D$2:$L$673,MATCH('07.11'!$D68,FCSTSDV!$C$2:$C$673,0),MATCH('07.11'!W$3,FCSTSDV!$D$1:$L$1,0))/'07.11'!$E68,1)</f>
        <v>#N/A</v>
      </c>
      <c r="X68" s="92" t="e">
        <f>+ROUND(INDEX(FCSTSDV!$D$2:$L$673,MATCH('07.11'!$D68,FCSTSDV!$C$2:$C$673,0),MATCH('07.11'!X$3,FCSTSDV!$D$1:$L$1,0))/'07.11'!$E68,1)</f>
        <v>#N/A</v>
      </c>
      <c r="Y68" s="92" t="e">
        <f>+ROUND(INDEX(FCSTSDV!$D$2:$L$673,MATCH('07.11'!$D68,FCSTSDV!$C$2:$C$673,0),MATCH('07.11'!Y$3,FCSTSDV!$D$1:$L$1,0))/'07.11'!$E68,1)</f>
        <v>#N/A</v>
      </c>
      <c r="Z68" s="92" t="e">
        <f>+ROUND(INDEX(FCSTSDV!$D$2:$L$673,MATCH('07.11'!$D68,FCSTSDV!$C$2:$C$673,0),MATCH('07.11'!Z$3,FCSTSDV!$D$1:$L$1,0))/'07.11'!$E68,1)</f>
        <v>#N/A</v>
      </c>
      <c r="AA68" s="92" t="e">
        <f>+ROUND(INDEX(FCSTSDV!$D$2:$L$673,MATCH('07.11'!$D68,FCSTSDV!$C$2:$C$673,0),MATCH('07.11'!AA$3,FCSTSDV!$D$1:$L$1,0))/'07.11'!$E68,1)</f>
        <v>#N/A</v>
      </c>
      <c r="AB68" s="92" t="e">
        <f>+ROUND(INDEX(FCSTSDV!$D$2:$L$673,MATCH('07.11'!$D68,FCSTSDV!$C$2:$C$673,0),MATCH('07.11'!AB$3,FCSTSDV!$D$1:$L$1,0))/'07.11'!$E68,1)</f>
        <v>#N/A</v>
      </c>
      <c r="AC68" s="92" t="e">
        <f>+ROUND(INDEX(FCSTSDV!$D$2:$L$673,MATCH('07.11'!$D68,FCSTSDV!$C$2:$C$673,0),MATCH('07.11'!AC$3,FCSTSDV!$D$1:$L$1,0))/'07.11'!$E68,1)</f>
        <v>#N/A</v>
      </c>
      <c r="AD68" s="92" t="e">
        <f>+ROUND(INDEX(FCSTSDV!$D$2:$L$673,MATCH('07.11'!$D68,FCSTSDV!$C$2:$C$673,0),MATCH('07.11'!AD$3,FCSTSDV!$D$1:$L$1,0))/'07.11'!$E68,1)</f>
        <v>#N/A</v>
      </c>
      <c r="AE68" s="92" t="e">
        <f>+ROUND(INDEX(FCSTSDV!$D$2:$L$673,MATCH('07.11'!$D68,FCSTSDV!$C$2:$C$673,0),MATCH('07.11'!AE$3,FCSTSDV!$D$1:$L$1,0))/'07.11'!$E68,1)</f>
        <v>#N/A</v>
      </c>
      <c r="AF68" s="92" t="e">
        <f>+ROUND(INDEX(FCSTSDV!$D$2:$L$673,MATCH('07.11'!$D68,FCSTSDV!$C$2:$C$673,0),MATCH('07.11'!AF$3,FCSTSDV!$D$1:$L$1,0))/'07.11'!$E68,1)</f>
        <v>#N/A</v>
      </c>
      <c r="AG68" s="92" t="e">
        <f>+ROUND(INDEX(FCSTSDV!$D$2:$L$673,MATCH('07.11'!$D68,FCSTSDV!$C$2:$C$673,0),MATCH('07.11'!AG$3,FCSTSDV!$D$1:$L$1,0))/'07.11'!$E68,1)</f>
        <v>#N/A</v>
      </c>
      <c r="AH68" s="92" t="e">
        <f>+ROUND(INDEX(FCSTSDV!$D$2:$L$673,MATCH('07.11'!$D68,FCSTSDV!$C$2:$C$673,0),MATCH('07.11'!AH$3,FCSTSDV!$D$1:$L$1,0))/'07.11'!$E68,1)</f>
        <v>#N/A</v>
      </c>
    </row>
    <row r="69" spans="1:34" ht="20.100000000000001" customHeight="1">
      <c r="A69" s="813"/>
      <c r="B69" s="795"/>
      <c r="C69" s="76" t="s">
        <v>107</v>
      </c>
      <c r="D69" s="32" t="s">
        <v>137</v>
      </c>
      <c r="E69" s="49">
        <v>1500</v>
      </c>
      <c r="F69" s="799"/>
      <c r="G69" s="799"/>
      <c r="H69" s="830"/>
      <c r="I69" s="81">
        <f>+ROUND(IFERROR(VLOOKUP(D69,FCSTSDV!$C$2:$C$72,26,0),0)/'07.11'!E69+0,0)</f>
        <v>0</v>
      </c>
      <c r="J69" s="92">
        <f t="array" ref="J69">+ROUND(IFERROR(INDEX(FCSTSDV!$D$2:$L$72,MATCH('07.11'!$D69,FCSTSDV!$C$2:$C$72,0),MATCH('07.11'!J$3,FCSTSDV!$D$1:$L$1,0)),0)/'07.11'!$E69,1)</f>
        <v>0</v>
      </c>
      <c r="K69" s="92">
        <f t="array" ref="K69">+ROUND(IFERROR(INDEX(FCSTSDV!$D$2:$L$72,MATCH('07.11'!$D69,FCSTSDV!$C$2:$C$72,0),MATCH('07.11'!K$3,FCSTSDV!$D$1:$L$1,0)),0)/'07.11'!$E69,1)</f>
        <v>0</v>
      </c>
      <c r="L69" s="92">
        <f t="array" ref="L69">+ROUND(IFERROR(INDEX(FCSTSDV!$D$2:$L$72,MATCH('07.11'!$D69,FCSTSDV!$C$2:$C$72,0),MATCH('07.11'!L$3,FCSTSDV!$D$1:$L$1,0)),0)/'07.11'!$E69,1)</f>
        <v>0</v>
      </c>
      <c r="M69" s="92">
        <f t="array" ref="M69">+ROUND(IFERROR(INDEX(FCSTSDV!$D$2:$L$72,MATCH('07.11'!$D69,FCSTSDV!$C$2:$C$72,0),MATCH('07.11'!M$3,FCSTSDV!$D$1:$L$1,0)),0)/'07.11'!$E69,1)</f>
        <v>0</v>
      </c>
      <c r="N69" s="92">
        <f t="array" ref="N69">+ROUND(IFERROR(INDEX(FCSTSDV!$D$2:$L$72,MATCH('07.11'!$D69,FCSTSDV!$C$2:$C$72,0),MATCH('07.11'!N$3,FCSTSDV!$D$1:$L$1,0)),0)/'07.11'!$E69,1)</f>
        <v>0</v>
      </c>
      <c r="O69" s="92">
        <f t="array" ref="O69">+ROUND(IFERROR(INDEX(FCSTSDV!$D$2:$L$72,MATCH('07.11'!$D69,FCSTSDV!$C$2:$C$72,0),MATCH('07.11'!O$3,FCSTSDV!$D$1:$L$1,0)),0)/'07.11'!$E69,1)</f>
        <v>0</v>
      </c>
      <c r="P69" s="92">
        <f t="array" ref="P69">+ROUND(IFERROR(INDEX(FCSTSDV!$D$2:$L$72,MATCH('07.11'!$D69,FCSTSDV!$C$2:$C$72,0),MATCH('07.11'!P$3,FCSTSDV!$D$1:$L$1,0)),0)/'07.11'!$E69,1)</f>
        <v>0</v>
      </c>
      <c r="Q69" s="92">
        <f t="array" ref="Q69">+ROUND(IFERROR(INDEX(FCSTSDV!$D$2:$L$72,MATCH('07.11'!$D69,FCSTSDV!$C$2:$C$72,0),MATCH('07.11'!Q$3,FCSTSDV!$D$1:$L$1,0)),0)/'07.11'!$E69,1)</f>
        <v>0</v>
      </c>
      <c r="R69" s="92">
        <f t="array" ref="R69">+ROUND(IFERROR(INDEX(FCSTSDV!$D$2:$L$72,MATCH('07.11'!$D69,FCSTSDV!$C$2:$C$72,0),MATCH('07.11'!R$3,FCSTSDV!$D$1:$L$1,0)),0)/'07.11'!$E69,1)</f>
        <v>0</v>
      </c>
      <c r="S69" s="92" t="e">
        <f>+ROUND(INDEX(FCSTSDV!$D$2:$L$673,MATCH('07.11'!$D69,FCSTSDV!$C$2:$C$673,0),MATCH('07.11'!S$3,FCSTSDV!$D$1:$L$1,0))/'07.11'!$E69,1)</f>
        <v>#N/A</v>
      </c>
      <c r="T69" s="92" t="e">
        <f>+ROUND(INDEX(FCSTSDV!$D$2:$L$673,MATCH('07.11'!$D69,FCSTSDV!$C$2:$C$673,0),MATCH('07.11'!T$3,FCSTSDV!$D$1:$L$1,0))/'07.11'!$E69,1)</f>
        <v>#N/A</v>
      </c>
      <c r="U69" s="92" t="e">
        <f>+ROUND(INDEX(FCSTSDV!$D$2:$L$673,MATCH('07.11'!$D69,FCSTSDV!$C$2:$C$673,0),MATCH('07.11'!U$3,FCSTSDV!$D$1:$L$1,0))/'07.11'!$E69,1)</f>
        <v>#N/A</v>
      </c>
      <c r="V69" s="92" t="e">
        <f>+ROUND(INDEX(FCSTSDV!$D$2:$L$673,MATCH('07.11'!$D69,FCSTSDV!$C$2:$C$673,0),MATCH('07.11'!V$3,FCSTSDV!$D$1:$L$1,0))/'07.11'!$E69,1)</f>
        <v>#N/A</v>
      </c>
      <c r="W69" s="92" t="e">
        <f>+ROUND(INDEX(FCSTSDV!$D$2:$L$673,MATCH('07.11'!$D69,FCSTSDV!$C$2:$C$673,0),MATCH('07.11'!W$3,FCSTSDV!$D$1:$L$1,0))/'07.11'!$E69,1)</f>
        <v>#N/A</v>
      </c>
      <c r="X69" s="92" t="e">
        <f>+ROUND(INDEX(FCSTSDV!$D$2:$L$673,MATCH('07.11'!$D69,FCSTSDV!$C$2:$C$673,0),MATCH('07.11'!X$3,FCSTSDV!$D$1:$L$1,0))/'07.11'!$E69,1)</f>
        <v>#N/A</v>
      </c>
      <c r="Y69" s="92" t="e">
        <f>+ROUND(INDEX(FCSTSDV!$D$2:$L$673,MATCH('07.11'!$D69,FCSTSDV!$C$2:$C$673,0),MATCH('07.11'!Y$3,FCSTSDV!$D$1:$L$1,0))/'07.11'!$E69,1)</f>
        <v>#N/A</v>
      </c>
      <c r="Z69" s="92" t="e">
        <f>+ROUND(INDEX(FCSTSDV!$D$2:$L$673,MATCH('07.11'!$D69,FCSTSDV!$C$2:$C$673,0),MATCH('07.11'!Z$3,FCSTSDV!$D$1:$L$1,0))/'07.11'!$E69,1)</f>
        <v>#N/A</v>
      </c>
      <c r="AA69" s="92" t="e">
        <f>+ROUND(INDEX(FCSTSDV!$D$2:$L$673,MATCH('07.11'!$D69,FCSTSDV!$C$2:$C$673,0),MATCH('07.11'!AA$3,FCSTSDV!$D$1:$L$1,0))/'07.11'!$E69,1)</f>
        <v>#N/A</v>
      </c>
      <c r="AB69" s="92" t="e">
        <f>+ROUND(INDEX(FCSTSDV!$D$2:$L$673,MATCH('07.11'!$D69,FCSTSDV!$C$2:$C$673,0),MATCH('07.11'!AB$3,FCSTSDV!$D$1:$L$1,0))/'07.11'!$E69,1)</f>
        <v>#N/A</v>
      </c>
      <c r="AC69" s="92" t="e">
        <f>+ROUND(INDEX(FCSTSDV!$D$2:$L$673,MATCH('07.11'!$D69,FCSTSDV!$C$2:$C$673,0),MATCH('07.11'!AC$3,FCSTSDV!$D$1:$L$1,0))/'07.11'!$E69,1)</f>
        <v>#N/A</v>
      </c>
      <c r="AD69" s="92" t="e">
        <f>+ROUND(INDEX(FCSTSDV!$D$2:$L$673,MATCH('07.11'!$D69,FCSTSDV!$C$2:$C$673,0),MATCH('07.11'!AD$3,FCSTSDV!$D$1:$L$1,0))/'07.11'!$E69,1)</f>
        <v>#N/A</v>
      </c>
      <c r="AE69" s="92" t="e">
        <f>+ROUND(INDEX(FCSTSDV!$D$2:$L$673,MATCH('07.11'!$D69,FCSTSDV!$C$2:$C$673,0),MATCH('07.11'!AE$3,FCSTSDV!$D$1:$L$1,0))/'07.11'!$E69,1)</f>
        <v>#N/A</v>
      </c>
      <c r="AF69" s="92" t="e">
        <f>+ROUND(INDEX(FCSTSDV!$D$2:$L$673,MATCH('07.11'!$D69,FCSTSDV!$C$2:$C$673,0),MATCH('07.11'!AF$3,FCSTSDV!$D$1:$L$1,0))/'07.11'!$E69,1)</f>
        <v>#N/A</v>
      </c>
      <c r="AG69" s="92" t="e">
        <f>+ROUND(INDEX(FCSTSDV!$D$2:$L$673,MATCH('07.11'!$D69,FCSTSDV!$C$2:$C$673,0),MATCH('07.11'!AG$3,FCSTSDV!$D$1:$L$1,0))/'07.11'!$E69,1)</f>
        <v>#N/A</v>
      </c>
      <c r="AH69" s="92" t="e">
        <f>+ROUND(INDEX(FCSTSDV!$D$2:$L$673,MATCH('07.11'!$D69,FCSTSDV!$C$2:$C$673,0),MATCH('07.11'!AH$3,FCSTSDV!$D$1:$L$1,0))/'07.11'!$E69,1)</f>
        <v>#N/A</v>
      </c>
    </row>
    <row r="70" spans="1:34" ht="20.100000000000001" customHeight="1">
      <c r="A70" s="813"/>
      <c r="B70" s="795"/>
      <c r="C70" s="76" t="s">
        <v>107</v>
      </c>
      <c r="D70" s="32" t="s">
        <v>138</v>
      </c>
      <c r="E70" s="49">
        <v>1500</v>
      </c>
      <c r="F70" s="799"/>
      <c r="G70" s="799"/>
      <c r="H70" s="830"/>
      <c r="I70" s="81">
        <f>+ROUND(IFERROR(VLOOKUP(D70,FCSTSDV!$C$2:$C$72,26,0),0)/'07.11'!E70+0,0)</f>
        <v>0</v>
      </c>
      <c r="J70" s="92">
        <f t="array" ref="J70">+ROUND(IFERROR(INDEX(FCSTSDV!$D$2:$L$72,MATCH('07.11'!$D70,FCSTSDV!$C$2:$C$72,0),MATCH('07.11'!J$3,FCSTSDV!$D$1:$L$1,0)),0)/'07.11'!$E70,1)</f>
        <v>0</v>
      </c>
      <c r="K70" s="92">
        <f t="array" ref="K70">+ROUND(IFERROR(INDEX(FCSTSDV!$D$2:$L$72,MATCH('07.11'!$D70,FCSTSDV!$C$2:$C$72,0),MATCH('07.11'!K$3,FCSTSDV!$D$1:$L$1,0)),0)/'07.11'!$E70,1)</f>
        <v>0</v>
      </c>
      <c r="L70" s="92">
        <f t="array" ref="L70">+ROUND(IFERROR(INDEX(FCSTSDV!$D$2:$L$72,MATCH('07.11'!$D70,FCSTSDV!$C$2:$C$72,0),MATCH('07.11'!L$3,FCSTSDV!$D$1:$L$1,0)),0)/'07.11'!$E70,1)</f>
        <v>0</v>
      </c>
      <c r="M70" s="92">
        <f t="array" ref="M70">+ROUND(IFERROR(INDEX(FCSTSDV!$D$2:$L$72,MATCH('07.11'!$D70,FCSTSDV!$C$2:$C$72,0),MATCH('07.11'!M$3,FCSTSDV!$D$1:$L$1,0)),0)/'07.11'!$E70,1)</f>
        <v>0</v>
      </c>
      <c r="N70" s="92">
        <f t="array" ref="N70">+ROUND(IFERROR(INDEX(FCSTSDV!$D$2:$L$72,MATCH('07.11'!$D70,FCSTSDV!$C$2:$C$72,0),MATCH('07.11'!N$3,FCSTSDV!$D$1:$L$1,0)),0)/'07.11'!$E70,1)</f>
        <v>0</v>
      </c>
      <c r="O70" s="92">
        <f t="array" ref="O70">+ROUND(IFERROR(INDEX(FCSTSDV!$D$2:$L$72,MATCH('07.11'!$D70,FCSTSDV!$C$2:$C$72,0),MATCH('07.11'!O$3,FCSTSDV!$D$1:$L$1,0)),0)/'07.11'!$E70,1)</f>
        <v>0</v>
      </c>
      <c r="P70" s="92">
        <f t="array" ref="P70">+ROUND(IFERROR(INDEX(FCSTSDV!$D$2:$L$72,MATCH('07.11'!$D70,FCSTSDV!$C$2:$C$72,0),MATCH('07.11'!P$3,FCSTSDV!$D$1:$L$1,0)),0)/'07.11'!$E70,1)</f>
        <v>0</v>
      </c>
      <c r="Q70" s="92">
        <f t="array" ref="Q70">+ROUND(IFERROR(INDEX(FCSTSDV!$D$2:$L$72,MATCH('07.11'!$D70,FCSTSDV!$C$2:$C$72,0),MATCH('07.11'!Q$3,FCSTSDV!$D$1:$L$1,0)),0)/'07.11'!$E70,1)</f>
        <v>0</v>
      </c>
      <c r="R70" s="92">
        <f t="array" ref="R70">+ROUND(IFERROR(INDEX(FCSTSDV!$D$2:$L$72,MATCH('07.11'!$D70,FCSTSDV!$C$2:$C$72,0),MATCH('07.11'!R$3,FCSTSDV!$D$1:$L$1,0)),0)/'07.11'!$E70,1)</f>
        <v>0</v>
      </c>
      <c r="S70" s="92" t="e">
        <f>+ROUND(INDEX(FCSTSDV!$D$2:$L$673,MATCH('07.11'!$D70,FCSTSDV!$C$2:$C$673,0),MATCH('07.11'!S$3,FCSTSDV!$D$1:$L$1,0))/'07.11'!$E70,1)</f>
        <v>#N/A</v>
      </c>
      <c r="T70" s="92" t="e">
        <f>+ROUND(INDEX(FCSTSDV!$D$2:$L$673,MATCH('07.11'!$D70,FCSTSDV!$C$2:$C$673,0),MATCH('07.11'!T$3,FCSTSDV!$D$1:$L$1,0))/'07.11'!$E70,1)</f>
        <v>#N/A</v>
      </c>
      <c r="U70" s="92" t="e">
        <f>+ROUND(INDEX(FCSTSDV!$D$2:$L$673,MATCH('07.11'!$D70,FCSTSDV!$C$2:$C$673,0),MATCH('07.11'!U$3,FCSTSDV!$D$1:$L$1,0))/'07.11'!$E70,1)</f>
        <v>#N/A</v>
      </c>
      <c r="V70" s="92" t="e">
        <f>+ROUND(INDEX(FCSTSDV!$D$2:$L$673,MATCH('07.11'!$D70,FCSTSDV!$C$2:$C$673,0),MATCH('07.11'!V$3,FCSTSDV!$D$1:$L$1,0))/'07.11'!$E70,1)</f>
        <v>#N/A</v>
      </c>
      <c r="W70" s="92" t="e">
        <f>+ROUND(INDEX(FCSTSDV!$D$2:$L$673,MATCH('07.11'!$D70,FCSTSDV!$C$2:$C$673,0),MATCH('07.11'!W$3,FCSTSDV!$D$1:$L$1,0))/'07.11'!$E70,1)</f>
        <v>#N/A</v>
      </c>
      <c r="X70" s="92" t="e">
        <f>+ROUND(INDEX(FCSTSDV!$D$2:$L$673,MATCH('07.11'!$D70,FCSTSDV!$C$2:$C$673,0),MATCH('07.11'!X$3,FCSTSDV!$D$1:$L$1,0))/'07.11'!$E70,1)</f>
        <v>#N/A</v>
      </c>
      <c r="Y70" s="92" t="e">
        <f>+ROUND(INDEX(FCSTSDV!$D$2:$L$673,MATCH('07.11'!$D70,FCSTSDV!$C$2:$C$673,0),MATCH('07.11'!Y$3,FCSTSDV!$D$1:$L$1,0))/'07.11'!$E70,1)</f>
        <v>#N/A</v>
      </c>
      <c r="Z70" s="92" t="e">
        <f>+ROUND(INDEX(FCSTSDV!$D$2:$L$673,MATCH('07.11'!$D70,FCSTSDV!$C$2:$C$673,0),MATCH('07.11'!Z$3,FCSTSDV!$D$1:$L$1,0))/'07.11'!$E70,1)</f>
        <v>#N/A</v>
      </c>
      <c r="AA70" s="92" t="e">
        <f>+ROUND(INDEX(FCSTSDV!$D$2:$L$673,MATCH('07.11'!$D70,FCSTSDV!$C$2:$C$673,0),MATCH('07.11'!AA$3,FCSTSDV!$D$1:$L$1,0))/'07.11'!$E70,1)</f>
        <v>#N/A</v>
      </c>
      <c r="AB70" s="92" t="e">
        <f>+ROUND(INDEX(FCSTSDV!$D$2:$L$673,MATCH('07.11'!$D70,FCSTSDV!$C$2:$C$673,0),MATCH('07.11'!AB$3,FCSTSDV!$D$1:$L$1,0))/'07.11'!$E70,1)</f>
        <v>#N/A</v>
      </c>
      <c r="AC70" s="92" t="e">
        <f>+ROUND(INDEX(FCSTSDV!$D$2:$L$673,MATCH('07.11'!$D70,FCSTSDV!$C$2:$C$673,0),MATCH('07.11'!AC$3,FCSTSDV!$D$1:$L$1,0))/'07.11'!$E70,1)</f>
        <v>#N/A</v>
      </c>
      <c r="AD70" s="92" t="e">
        <f>+ROUND(INDEX(FCSTSDV!$D$2:$L$673,MATCH('07.11'!$D70,FCSTSDV!$C$2:$C$673,0),MATCH('07.11'!AD$3,FCSTSDV!$D$1:$L$1,0))/'07.11'!$E70,1)</f>
        <v>#N/A</v>
      </c>
      <c r="AE70" s="92" t="e">
        <f>+ROUND(INDEX(FCSTSDV!$D$2:$L$673,MATCH('07.11'!$D70,FCSTSDV!$C$2:$C$673,0),MATCH('07.11'!AE$3,FCSTSDV!$D$1:$L$1,0))/'07.11'!$E70,1)</f>
        <v>#N/A</v>
      </c>
      <c r="AF70" s="92" t="e">
        <f>+ROUND(INDEX(FCSTSDV!$D$2:$L$673,MATCH('07.11'!$D70,FCSTSDV!$C$2:$C$673,0),MATCH('07.11'!AF$3,FCSTSDV!$D$1:$L$1,0))/'07.11'!$E70,1)</f>
        <v>#N/A</v>
      </c>
      <c r="AG70" s="92" t="e">
        <f>+ROUND(INDEX(FCSTSDV!$D$2:$L$673,MATCH('07.11'!$D70,FCSTSDV!$C$2:$C$673,0),MATCH('07.11'!AG$3,FCSTSDV!$D$1:$L$1,0))/'07.11'!$E70,1)</f>
        <v>#N/A</v>
      </c>
      <c r="AH70" s="92" t="e">
        <f>+ROUND(INDEX(FCSTSDV!$D$2:$L$673,MATCH('07.11'!$D70,FCSTSDV!$C$2:$C$673,0),MATCH('07.11'!AH$3,FCSTSDV!$D$1:$L$1,0))/'07.11'!$E70,1)</f>
        <v>#N/A</v>
      </c>
    </row>
    <row r="71" spans="1:34" ht="20.100000000000001" customHeight="1">
      <c r="A71" s="813"/>
      <c r="B71" s="795"/>
      <c r="C71" s="76" t="s">
        <v>107</v>
      </c>
      <c r="D71" s="32" t="s">
        <v>140</v>
      </c>
      <c r="E71" s="49">
        <v>3000</v>
      </c>
      <c r="F71" s="799"/>
      <c r="G71" s="799"/>
      <c r="H71" s="830"/>
      <c r="I71" s="81">
        <f>+ROUND(IFERROR(VLOOKUP(D71,FCSTSDV!$C$2:$C$72,26,0),0)/'07.11'!E71+0,0)</f>
        <v>0</v>
      </c>
      <c r="J71" s="92">
        <f t="array" ref="J71">+ROUND(IFERROR(INDEX(FCSTSDV!$D$2:$L$72,MATCH('07.11'!$D71,FCSTSDV!$C$2:$C$72,0),MATCH('07.11'!J$3,FCSTSDV!$D$1:$L$1,0)),0)/'07.11'!$E71,1)</f>
        <v>0</v>
      </c>
      <c r="K71" s="92">
        <f t="array" ref="K71">+ROUND(IFERROR(INDEX(FCSTSDV!$D$2:$L$72,MATCH('07.11'!$D71,FCSTSDV!$C$2:$C$72,0),MATCH('07.11'!K$3,FCSTSDV!$D$1:$L$1,0)),0)/'07.11'!$E71,1)</f>
        <v>0</v>
      </c>
      <c r="L71" s="92">
        <f t="array" ref="L71">+ROUND(IFERROR(INDEX(FCSTSDV!$D$2:$L$72,MATCH('07.11'!$D71,FCSTSDV!$C$2:$C$72,0),MATCH('07.11'!L$3,FCSTSDV!$D$1:$L$1,0)),0)/'07.11'!$E71,1)</f>
        <v>0</v>
      </c>
      <c r="M71" s="92">
        <f t="array" ref="M71">+ROUND(IFERROR(INDEX(FCSTSDV!$D$2:$L$72,MATCH('07.11'!$D71,FCSTSDV!$C$2:$C$72,0),MATCH('07.11'!M$3,FCSTSDV!$D$1:$L$1,0)),0)/'07.11'!$E71,1)</f>
        <v>0</v>
      </c>
      <c r="N71" s="92">
        <f t="array" ref="N71">+ROUND(IFERROR(INDEX(FCSTSDV!$D$2:$L$72,MATCH('07.11'!$D71,FCSTSDV!$C$2:$C$72,0),MATCH('07.11'!N$3,FCSTSDV!$D$1:$L$1,0)),0)/'07.11'!$E71,1)</f>
        <v>0</v>
      </c>
      <c r="O71" s="92">
        <f t="array" ref="O71">+ROUND(IFERROR(INDEX(FCSTSDV!$D$2:$L$72,MATCH('07.11'!$D71,FCSTSDV!$C$2:$C$72,0),MATCH('07.11'!O$3,FCSTSDV!$D$1:$L$1,0)),0)/'07.11'!$E71,1)</f>
        <v>0</v>
      </c>
      <c r="P71" s="92">
        <f t="array" ref="P71">+ROUND(IFERROR(INDEX(FCSTSDV!$D$2:$L$72,MATCH('07.11'!$D71,FCSTSDV!$C$2:$C$72,0),MATCH('07.11'!P$3,FCSTSDV!$D$1:$L$1,0)),0)/'07.11'!$E71,1)</f>
        <v>0</v>
      </c>
      <c r="Q71" s="92">
        <f t="array" ref="Q71">+ROUND(IFERROR(INDEX(FCSTSDV!$D$2:$L$72,MATCH('07.11'!$D71,FCSTSDV!$C$2:$C$72,0),MATCH('07.11'!Q$3,FCSTSDV!$D$1:$L$1,0)),0)/'07.11'!$E71,1)</f>
        <v>0</v>
      </c>
      <c r="R71" s="92">
        <f t="array" ref="R71">+ROUND(IFERROR(INDEX(FCSTSDV!$D$2:$L$72,MATCH('07.11'!$D71,FCSTSDV!$C$2:$C$72,0),MATCH('07.11'!R$3,FCSTSDV!$D$1:$L$1,0)),0)/'07.11'!$E71,1)</f>
        <v>0</v>
      </c>
      <c r="S71" s="92" t="e">
        <f>+ROUND(INDEX(FCSTSDV!$D$2:$L$673,MATCH('07.11'!$D71,FCSTSDV!$C$2:$C$673,0),MATCH('07.11'!S$3,FCSTSDV!$D$1:$L$1,0))/'07.11'!$E71,1)</f>
        <v>#N/A</v>
      </c>
      <c r="T71" s="92" t="e">
        <f>+ROUND(INDEX(FCSTSDV!$D$2:$L$673,MATCH('07.11'!$D71,FCSTSDV!$C$2:$C$673,0),MATCH('07.11'!T$3,FCSTSDV!$D$1:$L$1,0))/'07.11'!$E71,1)</f>
        <v>#N/A</v>
      </c>
      <c r="U71" s="92" t="e">
        <f>+ROUND(INDEX(FCSTSDV!$D$2:$L$673,MATCH('07.11'!$D71,FCSTSDV!$C$2:$C$673,0),MATCH('07.11'!U$3,FCSTSDV!$D$1:$L$1,0))/'07.11'!$E71,1)</f>
        <v>#N/A</v>
      </c>
      <c r="V71" s="92" t="e">
        <f>+ROUND(INDEX(FCSTSDV!$D$2:$L$673,MATCH('07.11'!$D71,FCSTSDV!$C$2:$C$673,0),MATCH('07.11'!V$3,FCSTSDV!$D$1:$L$1,0))/'07.11'!$E71,1)</f>
        <v>#N/A</v>
      </c>
      <c r="W71" s="92" t="e">
        <f>+ROUND(INDEX(FCSTSDV!$D$2:$L$673,MATCH('07.11'!$D71,FCSTSDV!$C$2:$C$673,0),MATCH('07.11'!W$3,FCSTSDV!$D$1:$L$1,0))/'07.11'!$E71,1)</f>
        <v>#N/A</v>
      </c>
      <c r="X71" s="92" t="e">
        <f>+ROUND(INDEX(FCSTSDV!$D$2:$L$673,MATCH('07.11'!$D71,FCSTSDV!$C$2:$C$673,0),MATCH('07.11'!X$3,FCSTSDV!$D$1:$L$1,0))/'07.11'!$E71,1)</f>
        <v>#N/A</v>
      </c>
      <c r="Y71" s="92" t="e">
        <f>+ROUND(INDEX(FCSTSDV!$D$2:$L$673,MATCH('07.11'!$D71,FCSTSDV!$C$2:$C$673,0),MATCH('07.11'!Y$3,FCSTSDV!$D$1:$L$1,0))/'07.11'!$E71,1)</f>
        <v>#N/A</v>
      </c>
      <c r="Z71" s="92" t="e">
        <f>+ROUND(INDEX(FCSTSDV!$D$2:$L$673,MATCH('07.11'!$D71,FCSTSDV!$C$2:$C$673,0),MATCH('07.11'!Z$3,FCSTSDV!$D$1:$L$1,0))/'07.11'!$E71,1)</f>
        <v>#N/A</v>
      </c>
      <c r="AA71" s="92" t="e">
        <f>+ROUND(INDEX(FCSTSDV!$D$2:$L$673,MATCH('07.11'!$D71,FCSTSDV!$C$2:$C$673,0),MATCH('07.11'!AA$3,FCSTSDV!$D$1:$L$1,0))/'07.11'!$E71,1)</f>
        <v>#N/A</v>
      </c>
      <c r="AB71" s="92" t="e">
        <f>+ROUND(INDEX(FCSTSDV!$D$2:$L$673,MATCH('07.11'!$D71,FCSTSDV!$C$2:$C$673,0),MATCH('07.11'!AB$3,FCSTSDV!$D$1:$L$1,0))/'07.11'!$E71,1)</f>
        <v>#N/A</v>
      </c>
      <c r="AC71" s="92" t="e">
        <f>+ROUND(INDEX(FCSTSDV!$D$2:$L$673,MATCH('07.11'!$D71,FCSTSDV!$C$2:$C$673,0),MATCH('07.11'!AC$3,FCSTSDV!$D$1:$L$1,0))/'07.11'!$E71,1)</f>
        <v>#N/A</v>
      </c>
      <c r="AD71" s="92" t="e">
        <f>+ROUND(INDEX(FCSTSDV!$D$2:$L$673,MATCH('07.11'!$D71,FCSTSDV!$C$2:$C$673,0),MATCH('07.11'!AD$3,FCSTSDV!$D$1:$L$1,0))/'07.11'!$E71,1)</f>
        <v>#N/A</v>
      </c>
      <c r="AE71" s="92" t="e">
        <f>+ROUND(INDEX(FCSTSDV!$D$2:$L$673,MATCH('07.11'!$D71,FCSTSDV!$C$2:$C$673,0),MATCH('07.11'!AE$3,FCSTSDV!$D$1:$L$1,0))/'07.11'!$E71,1)</f>
        <v>#N/A</v>
      </c>
      <c r="AF71" s="92" t="e">
        <f>+ROUND(INDEX(FCSTSDV!$D$2:$L$673,MATCH('07.11'!$D71,FCSTSDV!$C$2:$C$673,0),MATCH('07.11'!AF$3,FCSTSDV!$D$1:$L$1,0))/'07.11'!$E71,1)</f>
        <v>#N/A</v>
      </c>
      <c r="AG71" s="92" t="e">
        <f>+ROUND(INDEX(FCSTSDV!$D$2:$L$673,MATCH('07.11'!$D71,FCSTSDV!$C$2:$C$673,0),MATCH('07.11'!AG$3,FCSTSDV!$D$1:$L$1,0))/'07.11'!$E71,1)</f>
        <v>#N/A</v>
      </c>
      <c r="AH71" s="92" t="e">
        <f>+ROUND(INDEX(FCSTSDV!$D$2:$L$673,MATCH('07.11'!$D71,FCSTSDV!$C$2:$C$673,0),MATCH('07.11'!AH$3,FCSTSDV!$D$1:$L$1,0))/'07.11'!$E71,1)</f>
        <v>#N/A</v>
      </c>
    </row>
    <row r="72" spans="1:34" ht="20.100000000000001" customHeight="1">
      <c r="A72" s="813"/>
      <c r="B72" s="795"/>
      <c r="C72" s="76" t="s">
        <v>107</v>
      </c>
      <c r="D72" s="32" t="s">
        <v>141</v>
      </c>
      <c r="E72" s="49">
        <v>3000</v>
      </c>
      <c r="F72" s="799"/>
      <c r="G72" s="799"/>
      <c r="H72" s="830"/>
      <c r="I72" s="81">
        <f>+ROUND(IFERROR(VLOOKUP(D72,FCSTSDV!$C$2:$C$72,26,0),0)/'07.11'!E72+0,0)</f>
        <v>0</v>
      </c>
      <c r="J72" s="92">
        <f t="array" ref="J72">+ROUND(IFERROR(INDEX(FCSTSDV!$D$2:$L$72,MATCH('07.11'!$D72,FCSTSDV!$C$2:$C$72,0),MATCH('07.11'!J$3,FCSTSDV!$D$1:$L$1,0)),0)/'07.11'!$E72,1)</f>
        <v>0</v>
      </c>
      <c r="K72" s="92">
        <f t="array" ref="K72">+ROUND(IFERROR(INDEX(FCSTSDV!$D$2:$L$72,MATCH('07.11'!$D72,FCSTSDV!$C$2:$C$72,0),MATCH('07.11'!K$3,FCSTSDV!$D$1:$L$1,0)),0)/'07.11'!$E72,1)</f>
        <v>0</v>
      </c>
      <c r="L72" s="92">
        <f t="array" ref="L72">+ROUND(IFERROR(INDEX(FCSTSDV!$D$2:$L$72,MATCH('07.11'!$D72,FCSTSDV!$C$2:$C$72,0),MATCH('07.11'!L$3,FCSTSDV!$D$1:$L$1,0)),0)/'07.11'!$E72,1)</f>
        <v>0</v>
      </c>
      <c r="M72" s="92">
        <f t="array" ref="M72">+ROUND(IFERROR(INDEX(FCSTSDV!$D$2:$L$72,MATCH('07.11'!$D72,FCSTSDV!$C$2:$C$72,0),MATCH('07.11'!M$3,FCSTSDV!$D$1:$L$1,0)),0)/'07.11'!$E72,1)</f>
        <v>0</v>
      </c>
      <c r="N72" s="92">
        <f t="array" ref="N72">+ROUND(IFERROR(INDEX(FCSTSDV!$D$2:$L$72,MATCH('07.11'!$D72,FCSTSDV!$C$2:$C$72,0),MATCH('07.11'!N$3,FCSTSDV!$D$1:$L$1,0)),0)/'07.11'!$E72,1)</f>
        <v>0</v>
      </c>
      <c r="O72" s="92">
        <f t="array" ref="O72">+ROUND(IFERROR(INDEX(FCSTSDV!$D$2:$L$72,MATCH('07.11'!$D72,FCSTSDV!$C$2:$C$72,0),MATCH('07.11'!O$3,FCSTSDV!$D$1:$L$1,0)),0)/'07.11'!$E72,1)</f>
        <v>0</v>
      </c>
      <c r="P72" s="92">
        <f t="array" ref="P72">+ROUND(IFERROR(INDEX(FCSTSDV!$D$2:$L$72,MATCH('07.11'!$D72,FCSTSDV!$C$2:$C$72,0),MATCH('07.11'!P$3,FCSTSDV!$D$1:$L$1,0)),0)/'07.11'!$E72,1)</f>
        <v>0</v>
      </c>
      <c r="Q72" s="92">
        <f t="array" ref="Q72">+ROUND(IFERROR(INDEX(FCSTSDV!$D$2:$L$72,MATCH('07.11'!$D72,FCSTSDV!$C$2:$C$72,0),MATCH('07.11'!Q$3,FCSTSDV!$D$1:$L$1,0)),0)/'07.11'!$E72,1)</f>
        <v>0</v>
      </c>
      <c r="R72" s="92">
        <f t="array" ref="R72">+ROUND(IFERROR(INDEX(FCSTSDV!$D$2:$L$72,MATCH('07.11'!$D72,FCSTSDV!$C$2:$C$72,0),MATCH('07.11'!R$3,FCSTSDV!$D$1:$L$1,0)),0)/'07.11'!$E72,1)</f>
        <v>0</v>
      </c>
      <c r="S72" s="92">
        <f>+ROUND(IFERROR(INDEX(FCSTSDV!$D$2:$L$673,MATCH('07.11'!$D72,FCSTSDV!$C$2:$C$673,0),MATCH('07.11'!S$3,FCSTSDV!$D$1:$L$1,0))/'07.11'!$E72,0),1)</f>
        <v>0</v>
      </c>
      <c r="T72" s="92">
        <f>+ROUND(IFERROR(INDEX(FCSTSDV!$D$2:$L$673,MATCH('07.11'!$D72,FCSTSDV!$C$2:$C$673,0),MATCH('07.11'!T$3,FCSTSDV!$D$1:$L$1,0))/'07.11'!$E72,0),1)</f>
        <v>0</v>
      </c>
      <c r="U72" s="92">
        <f>+ROUND(IFERROR(INDEX(FCSTSDV!$D$2:$L$673,MATCH('07.11'!$D72,FCSTSDV!$C$2:$C$673,0),MATCH('07.11'!U$3,FCSTSDV!$D$1:$L$1,0))/'07.11'!$E72,0),1)</f>
        <v>0</v>
      </c>
      <c r="V72" s="92">
        <f>+ROUND(IFERROR(INDEX(FCSTSDV!$D$2:$L$673,MATCH('07.11'!$D72,FCSTSDV!$C$2:$C$673,0),MATCH('07.11'!V$3,FCSTSDV!$D$1:$L$1,0))/'07.11'!$E72,0),1)</f>
        <v>0</v>
      </c>
      <c r="W72" s="92">
        <f>+ROUND(IFERROR(INDEX(FCSTSDV!$D$2:$L$673,MATCH('07.11'!$D72,FCSTSDV!$C$2:$C$673,0),MATCH('07.11'!W$3,FCSTSDV!$D$1:$L$1,0))/'07.11'!$E72,0),1)</f>
        <v>0</v>
      </c>
      <c r="X72" s="92">
        <f>+ROUND(IFERROR(INDEX(FCSTSDV!$D$2:$L$673,MATCH('07.11'!$D72,FCSTSDV!$C$2:$C$673,0),MATCH('07.11'!X$3,FCSTSDV!$D$1:$L$1,0))/'07.11'!$E72,0),1)</f>
        <v>0</v>
      </c>
      <c r="Y72" s="92">
        <f>+ROUND(IFERROR(INDEX(FCSTSDV!$D$2:$L$673,MATCH('07.11'!$D72,FCSTSDV!$C$2:$C$673,0),MATCH('07.11'!Y$3,FCSTSDV!$D$1:$L$1,0))/'07.11'!$E72,0),1)</f>
        <v>0</v>
      </c>
      <c r="Z72" s="92">
        <f>+ROUND(IFERROR(INDEX(FCSTSDV!$D$2:$L$673,MATCH('07.11'!$D72,FCSTSDV!$C$2:$C$673,0),MATCH('07.11'!Z$3,FCSTSDV!$D$1:$L$1,0))/'07.11'!$E72,0),1)</f>
        <v>0</v>
      </c>
      <c r="AA72" s="92">
        <f>+ROUND(IFERROR(INDEX(FCSTSDV!$D$2:$L$673,MATCH('07.11'!$D72,FCSTSDV!$C$2:$C$673,0),MATCH('07.11'!AA$3,FCSTSDV!$D$1:$L$1,0))/'07.11'!$E72,0),1)</f>
        <v>0</v>
      </c>
      <c r="AB72" s="92">
        <f>+ROUND(IFERROR(INDEX(FCSTSDV!$D$2:$L$673,MATCH('07.11'!$D72,FCSTSDV!$C$2:$C$673,0),MATCH('07.11'!AB$3,FCSTSDV!$D$1:$L$1,0))/'07.11'!$E72,0),1)</f>
        <v>0</v>
      </c>
      <c r="AC72" s="92">
        <f>+ROUND(IFERROR(INDEX(FCSTSDV!$D$2:$L$673,MATCH('07.11'!$D72,FCSTSDV!$C$2:$C$673,0),MATCH('07.11'!AC$3,FCSTSDV!$D$1:$L$1,0))/'07.11'!$E72,0),1)</f>
        <v>0</v>
      </c>
      <c r="AD72" s="92">
        <f>+ROUND(IFERROR(INDEX(FCSTSDV!$D$2:$L$673,MATCH('07.11'!$D72,FCSTSDV!$C$2:$C$673,0),MATCH('07.11'!AD$3,FCSTSDV!$D$1:$L$1,0))/'07.11'!$E72,0),1)</f>
        <v>0</v>
      </c>
      <c r="AE72" s="92">
        <f>+ROUND(IFERROR(INDEX(FCSTSDV!$D$2:$L$673,MATCH('07.11'!$D72,FCSTSDV!$C$2:$C$673,0),MATCH('07.11'!AE$3,FCSTSDV!$D$1:$L$1,0))/'07.11'!$E72,0),1)</f>
        <v>0</v>
      </c>
      <c r="AF72" s="92">
        <f>+ROUND(IFERROR(INDEX(FCSTSDV!$D$2:$L$673,MATCH('07.11'!$D72,FCSTSDV!$C$2:$C$673,0),MATCH('07.11'!AF$3,FCSTSDV!$D$1:$L$1,0))/'07.11'!$E72,0),1)</f>
        <v>0</v>
      </c>
      <c r="AG72" s="92">
        <f>+ROUND(IFERROR(INDEX(FCSTSDV!$D$2:$L$673,MATCH('07.11'!$D72,FCSTSDV!$C$2:$C$673,0),MATCH('07.11'!AG$3,FCSTSDV!$D$1:$L$1,0))/'07.11'!$E72,0),1)</f>
        <v>0</v>
      </c>
      <c r="AH72" s="92">
        <f>+ROUND(IFERROR(INDEX(FCSTSDV!$D$2:$L$673,MATCH('07.11'!$D72,FCSTSDV!$C$2:$C$673,0),MATCH('07.11'!AH$3,FCSTSDV!$D$1:$L$1,0))/'07.11'!$E72,0),1)</f>
        <v>0</v>
      </c>
    </row>
    <row r="73" spans="1:34" ht="20.100000000000001" customHeight="1">
      <c r="A73" s="813"/>
      <c r="B73" s="795"/>
      <c r="C73" s="76" t="s">
        <v>107</v>
      </c>
      <c r="D73" s="32" t="s">
        <v>147</v>
      </c>
      <c r="E73" s="49">
        <v>3000</v>
      </c>
      <c r="F73" s="799"/>
      <c r="G73" s="799"/>
      <c r="H73" s="830"/>
      <c r="I73" s="81">
        <f>+ROUND(IFERROR(VLOOKUP(D73,FCSTSDV!$C$2:$C$72,26,0),0)/'07.11'!E73+0,0)</f>
        <v>0</v>
      </c>
      <c r="J73" s="92">
        <f t="array" ref="J73">+ROUND(IFERROR(INDEX(FCSTSDV!$D$2:$L$72,MATCH('07.11'!$D73,FCSTSDV!$C$2:$C$72,0),MATCH('07.11'!J$3,FCSTSDV!$D$1:$L$1,0)),0)/'07.11'!$E73,1)</f>
        <v>0</v>
      </c>
      <c r="K73" s="92">
        <f t="array" ref="K73">+ROUND(IFERROR(INDEX(FCSTSDV!$D$2:$L$72,MATCH('07.11'!$D73,FCSTSDV!$C$2:$C$72,0),MATCH('07.11'!K$3,FCSTSDV!$D$1:$L$1,0)),0)/'07.11'!$E73,1)</f>
        <v>0</v>
      </c>
      <c r="L73" s="92">
        <f t="array" ref="L73">+ROUND(IFERROR(INDEX(FCSTSDV!$D$2:$L$72,MATCH('07.11'!$D73,FCSTSDV!$C$2:$C$72,0),MATCH('07.11'!L$3,FCSTSDV!$D$1:$L$1,0)),0)/'07.11'!$E73,1)</f>
        <v>0</v>
      </c>
      <c r="M73" s="92">
        <f t="array" ref="M73">+ROUND(IFERROR(INDEX(FCSTSDV!$D$2:$L$72,MATCH('07.11'!$D73,FCSTSDV!$C$2:$C$72,0),MATCH('07.11'!M$3,FCSTSDV!$D$1:$L$1,0)),0)/'07.11'!$E73,1)</f>
        <v>0</v>
      </c>
      <c r="N73" s="92">
        <f t="array" ref="N73">+ROUND(IFERROR(INDEX(FCSTSDV!$D$2:$L$72,MATCH('07.11'!$D73,FCSTSDV!$C$2:$C$72,0),MATCH('07.11'!N$3,FCSTSDV!$D$1:$L$1,0)),0)/'07.11'!$E73,1)</f>
        <v>0</v>
      </c>
      <c r="O73" s="92">
        <f t="array" ref="O73">+ROUND(IFERROR(INDEX(FCSTSDV!$D$2:$L$72,MATCH('07.11'!$D73,FCSTSDV!$C$2:$C$72,0),MATCH('07.11'!O$3,FCSTSDV!$D$1:$L$1,0)),0)/'07.11'!$E73,1)</f>
        <v>0</v>
      </c>
      <c r="P73" s="92">
        <f t="array" ref="P73">+ROUND(IFERROR(INDEX(FCSTSDV!$D$2:$L$72,MATCH('07.11'!$D73,FCSTSDV!$C$2:$C$72,0),MATCH('07.11'!P$3,FCSTSDV!$D$1:$L$1,0)),0)/'07.11'!$E73,1)</f>
        <v>0</v>
      </c>
      <c r="Q73" s="92">
        <f t="array" ref="Q73">+ROUND(IFERROR(INDEX(FCSTSDV!$D$2:$L$72,MATCH('07.11'!$D73,FCSTSDV!$C$2:$C$72,0),MATCH('07.11'!Q$3,FCSTSDV!$D$1:$L$1,0)),0)/'07.11'!$E73,1)</f>
        <v>0</v>
      </c>
      <c r="R73" s="92">
        <f t="array" ref="R73">+ROUND(IFERROR(INDEX(FCSTSDV!$D$2:$L$72,MATCH('07.11'!$D73,FCSTSDV!$C$2:$C$72,0),MATCH('07.11'!R$3,FCSTSDV!$D$1:$L$1,0)),0)/'07.11'!$E73,1)</f>
        <v>0</v>
      </c>
      <c r="S73" s="92">
        <f>+ROUND(IFERROR(INDEX(FCSTSDV!$D$2:$L$673,MATCH('07.11'!$D73,FCSTSDV!$C$2:$C$673,0),MATCH('07.11'!S$3,FCSTSDV!$D$1:$L$1,0))/'07.11'!$E73,0),1)</f>
        <v>0</v>
      </c>
      <c r="T73" s="92">
        <f>+ROUND(IFERROR(INDEX(FCSTSDV!$D$2:$L$673,MATCH('07.11'!$D73,FCSTSDV!$C$2:$C$673,0),MATCH('07.11'!T$3,FCSTSDV!$D$1:$L$1,0))/'07.11'!$E73,0),1)</f>
        <v>0</v>
      </c>
      <c r="U73" s="92">
        <f>+ROUND(IFERROR(INDEX(FCSTSDV!$D$2:$L$673,MATCH('07.11'!$D73,FCSTSDV!$C$2:$C$673,0),MATCH('07.11'!U$3,FCSTSDV!$D$1:$L$1,0))/'07.11'!$E73,0),1)</f>
        <v>0</v>
      </c>
      <c r="V73" s="92">
        <f>+ROUND(IFERROR(INDEX(FCSTSDV!$D$2:$L$673,MATCH('07.11'!$D73,FCSTSDV!$C$2:$C$673,0),MATCH('07.11'!V$3,FCSTSDV!$D$1:$L$1,0))/'07.11'!$E73,0),1)</f>
        <v>0</v>
      </c>
      <c r="W73" s="92">
        <f>+ROUND(IFERROR(INDEX(FCSTSDV!$D$2:$L$673,MATCH('07.11'!$D73,FCSTSDV!$C$2:$C$673,0),MATCH('07.11'!W$3,FCSTSDV!$D$1:$L$1,0))/'07.11'!$E73,0),1)</f>
        <v>0</v>
      </c>
      <c r="X73" s="92">
        <f>+ROUND(IFERROR(INDEX(FCSTSDV!$D$2:$L$673,MATCH('07.11'!$D73,FCSTSDV!$C$2:$C$673,0),MATCH('07.11'!X$3,FCSTSDV!$D$1:$L$1,0))/'07.11'!$E73,0),1)</f>
        <v>0</v>
      </c>
      <c r="Y73" s="92">
        <f>+ROUND(IFERROR(INDEX(FCSTSDV!$D$2:$L$673,MATCH('07.11'!$D73,FCSTSDV!$C$2:$C$673,0),MATCH('07.11'!Y$3,FCSTSDV!$D$1:$L$1,0))/'07.11'!$E73,0),1)</f>
        <v>0</v>
      </c>
      <c r="Z73" s="92">
        <f>+ROUND(IFERROR(INDEX(FCSTSDV!$D$2:$L$673,MATCH('07.11'!$D73,FCSTSDV!$C$2:$C$673,0),MATCH('07.11'!Z$3,FCSTSDV!$D$1:$L$1,0))/'07.11'!$E73,0),1)</f>
        <v>0</v>
      </c>
      <c r="AA73" s="92">
        <f>+ROUND(IFERROR(INDEX(FCSTSDV!$D$2:$L$673,MATCH('07.11'!$D73,FCSTSDV!$C$2:$C$673,0),MATCH('07.11'!AA$3,FCSTSDV!$D$1:$L$1,0))/'07.11'!$E73,0),1)</f>
        <v>0</v>
      </c>
      <c r="AB73" s="92">
        <f>+ROUND(IFERROR(INDEX(FCSTSDV!$D$2:$L$673,MATCH('07.11'!$D73,FCSTSDV!$C$2:$C$673,0),MATCH('07.11'!AB$3,FCSTSDV!$D$1:$L$1,0))/'07.11'!$E73,0),1)</f>
        <v>0</v>
      </c>
      <c r="AC73" s="92">
        <f>+ROUND(IFERROR(INDEX(FCSTSDV!$D$2:$L$673,MATCH('07.11'!$D73,FCSTSDV!$C$2:$C$673,0),MATCH('07.11'!AC$3,FCSTSDV!$D$1:$L$1,0))/'07.11'!$E73,0),1)</f>
        <v>0</v>
      </c>
      <c r="AD73" s="92">
        <f>+ROUND(IFERROR(INDEX(FCSTSDV!$D$2:$L$673,MATCH('07.11'!$D73,FCSTSDV!$C$2:$C$673,0),MATCH('07.11'!AD$3,FCSTSDV!$D$1:$L$1,0))/'07.11'!$E73,0),1)</f>
        <v>0</v>
      </c>
      <c r="AE73" s="92">
        <f>+ROUND(IFERROR(INDEX(FCSTSDV!$D$2:$L$673,MATCH('07.11'!$D73,FCSTSDV!$C$2:$C$673,0),MATCH('07.11'!AE$3,FCSTSDV!$D$1:$L$1,0))/'07.11'!$E73,0),1)</f>
        <v>0</v>
      </c>
      <c r="AF73" s="92">
        <f>+ROUND(IFERROR(INDEX(FCSTSDV!$D$2:$L$673,MATCH('07.11'!$D73,FCSTSDV!$C$2:$C$673,0),MATCH('07.11'!AF$3,FCSTSDV!$D$1:$L$1,0))/'07.11'!$E73,0),1)</f>
        <v>0</v>
      </c>
      <c r="AG73" s="92">
        <f>+ROUND(IFERROR(INDEX(FCSTSDV!$D$2:$L$673,MATCH('07.11'!$D73,FCSTSDV!$C$2:$C$673,0),MATCH('07.11'!AG$3,FCSTSDV!$D$1:$L$1,0))/'07.11'!$E73,0),1)</f>
        <v>0</v>
      </c>
      <c r="AH73" s="92">
        <f>+ROUND(IFERROR(INDEX(FCSTSDV!$D$2:$L$673,MATCH('07.11'!$D73,FCSTSDV!$C$2:$C$673,0),MATCH('07.11'!AH$3,FCSTSDV!$D$1:$L$1,0))/'07.11'!$E73,0),1)</f>
        <v>0</v>
      </c>
    </row>
    <row r="74" spans="1:34" ht="20.100000000000001" customHeight="1">
      <c r="A74" s="807"/>
      <c r="B74" s="792"/>
      <c r="C74" s="77"/>
      <c r="D74" s="52" t="s">
        <v>42</v>
      </c>
      <c r="E74" s="53" t="s">
        <v>43</v>
      </c>
      <c r="F74" s="800"/>
      <c r="G74" s="800"/>
      <c r="H74" s="827"/>
      <c r="I74" s="87">
        <f>+SUM(I68:I73)</f>
        <v>0</v>
      </c>
      <c r="J74" s="90">
        <f t="shared" ref="J74:R74" si="12">$H68+$I$74-SUM(J68:J73)</f>
        <v>1195</v>
      </c>
      <c r="K74" s="90">
        <f t="shared" si="12"/>
        <v>1195</v>
      </c>
      <c r="L74" s="90">
        <f t="shared" si="12"/>
        <v>1195</v>
      </c>
      <c r="M74" s="90">
        <f t="shared" si="12"/>
        <v>1195</v>
      </c>
      <c r="N74" s="90">
        <f t="shared" si="12"/>
        <v>1195</v>
      </c>
      <c r="O74" s="90">
        <f t="shared" si="12"/>
        <v>1195</v>
      </c>
      <c r="P74" s="90">
        <f t="shared" si="12"/>
        <v>1195</v>
      </c>
      <c r="Q74" s="90">
        <f t="shared" si="12"/>
        <v>1195</v>
      </c>
      <c r="R74" s="90">
        <f t="shared" si="12"/>
        <v>1195</v>
      </c>
      <c r="S74" s="90" t="e">
        <f t="shared" ref="S74:AH74" si="13">+R74-SUM(S68:S73)</f>
        <v>#N/A</v>
      </c>
      <c r="T74" s="90" t="e">
        <f t="shared" si="13"/>
        <v>#N/A</v>
      </c>
      <c r="U74" s="90" t="e">
        <f t="shared" si="13"/>
        <v>#N/A</v>
      </c>
      <c r="V74" s="90" t="e">
        <f t="shared" si="13"/>
        <v>#N/A</v>
      </c>
      <c r="W74" s="90" t="e">
        <f t="shared" si="13"/>
        <v>#N/A</v>
      </c>
      <c r="X74" s="90" t="e">
        <f t="shared" si="13"/>
        <v>#N/A</v>
      </c>
      <c r="Y74" s="90" t="e">
        <f t="shared" si="13"/>
        <v>#N/A</v>
      </c>
      <c r="Z74" s="90" t="e">
        <f t="shared" si="13"/>
        <v>#N/A</v>
      </c>
      <c r="AA74" s="90" t="e">
        <f t="shared" si="13"/>
        <v>#N/A</v>
      </c>
      <c r="AB74" s="90" t="e">
        <f t="shared" si="13"/>
        <v>#N/A</v>
      </c>
      <c r="AC74" s="90" t="e">
        <f t="shared" si="13"/>
        <v>#N/A</v>
      </c>
      <c r="AD74" s="90" t="e">
        <f t="shared" si="13"/>
        <v>#N/A</v>
      </c>
      <c r="AE74" s="90" t="e">
        <f t="shared" si="13"/>
        <v>#N/A</v>
      </c>
      <c r="AF74" s="90" t="e">
        <f t="shared" si="13"/>
        <v>#N/A</v>
      </c>
      <c r="AG74" s="90" t="e">
        <f t="shared" si="13"/>
        <v>#N/A</v>
      </c>
      <c r="AH74" s="90" t="e">
        <f t="shared" si="13"/>
        <v>#N/A</v>
      </c>
    </row>
    <row r="75" spans="1:34" ht="20.100000000000001" customHeight="1">
      <c r="A75" s="806" t="s">
        <v>148</v>
      </c>
      <c r="B75" s="791" t="s">
        <v>151</v>
      </c>
      <c r="C75" s="843" t="s">
        <v>107</v>
      </c>
      <c r="D75" s="73" t="s">
        <v>150</v>
      </c>
      <c r="E75" s="44">
        <v>3000</v>
      </c>
      <c r="F75" s="798"/>
      <c r="G75" s="798"/>
      <c r="H75" s="856">
        <f>+VLOOKUP(A75,'[4]TRAY, BOBIN'!$F$3:$J$153,5,0)</f>
        <v>4729</v>
      </c>
      <c r="I75" s="79">
        <f>+ROUND(IFERROR(VLOOKUP(D75,FCSTSDV!$C$2:$C$72,26,0),0)/'07.11'!E75+0,0)</f>
        <v>0</v>
      </c>
      <c r="J75" s="99">
        <f t="array" ref="J75">+ROUND(IFERROR(INDEX(FCSTSDV!$D$2:$L$72,MATCH('07.11'!$D75,FCSTSDV!$C$2:$C$72,0),MATCH('07.11'!J$3,FCSTSDV!$D$1:$L$1,0)),0)/'07.11'!$E75,1)</f>
        <v>0</v>
      </c>
      <c r="K75" s="99">
        <f t="array" ref="K75">+ROUND(IFERROR(INDEX(FCSTSDV!$D$2:$L$72,MATCH('07.11'!$D75,FCSTSDV!$C$2:$C$72,0),MATCH('07.11'!K$3,FCSTSDV!$D$1:$L$1,0)),0)/'07.11'!$E75,1)</f>
        <v>0</v>
      </c>
      <c r="L75" s="99">
        <f t="array" ref="L75">+ROUND(IFERROR(INDEX(FCSTSDV!$D$2:$L$72,MATCH('07.11'!$D75,FCSTSDV!$C$2:$C$72,0),MATCH('07.11'!L$3,FCSTSDV!$D$1:$L$1,0)),0)/'07.11'!$E75,1)</f>
        <v>0</v>
      </c>
      <c r="M75" s="99">
        <f t="array" ref="M75">+ROUND(IFERROR(INDEX(FCSTSDV!$D$2:$L$72,MATCH('07.11'!$D75,FCSTSDV!$C$2:$C$72,0),MATCH('07.11'!M$3,FCSTSDV!$D$1:$L$1,0)),0)/'07.11'!$E75,1)</f>
        <v>0</v>
      </c>
      <c r="N75" s="99">
        <f t="array" ref="N75">+ROUND(IFERROR(INDEX(FCSTSDV!$D$2:$L$72,MATCH('07.11'!$D75,FCSTSDV!$C$2:$C$72,0),MATCH('07.11'!N$3,FCSTSDV!$D$1:$L$1,0)),0)/'07.11'!$E75,1)</f>
        <v>0</v>
      </c>
      <c r="O75" s="99">
        <f t="array" ref="O75">+ROUND(IFERROR(INDEX(FCSTSDV!$D$2:$L$72,MATCH('07.11'!$D75,FCSTSDV!$C$2:$C$72,0),MATCH('07.11'!O$3,FCSTSDV!$D$1:$L$1,0)),0)/'07.11'!$E75,1)</f>
        <v>0</v>
      </c>
      <c r="P75" s="99">
        <f t="array" ref="P75">+ROUND(IFERROR(INDEX(FCSTSDV!$D$2:$L$72,MATCH('07.11'!$D75,FCSTSDV!$C$2:$C$72,0),MATCH('07.11'!P$3,FCSTSDV!$D$1:$L$1,0)),0)/'07.11'!$E75,1)</f>
        <v>0</v>
      </c>
      <c r="Q75" s="99">
        <f t="array" ref="Q75">+ROUND(IFERROR(INDEX(FCSTSDV!$D$2:$L$72,MATCH('07.11'!$D75,FCSTSDV!$C$2:$C$72,0),MATCH('07.11'!Q$3,FCSTSDV!$D$1:$L$1,0)),0)/'07.11'!$E75,1)</f>
        <v>0</v>
      </c>
      <c r="R75" s="99">
        <f t="array" ref="R75">+ROUND(IFERROR(INDEX(FCSTSDV!$D$2:$L$72,MATCH('07.11'!$D75,FCSTSDV!$C$2:$C$72,0),MATCH('07.11'!R$3,FCSTSDV!$D$1:$L$1,0)),0)/'07.11'!$E75,1)</f>
        <v>0</v>
      </c>
      <c r="S75" s="92">
        <f>+ROUND(IFERROR(INDEX(FCSTSDV!$D$2:$L$673,MATCH('07.11'!$D75,FCSTSDV!$C$2:$C$673,0),MATCH('07.11'!S$3,FCSTSDV!$D$1:$L$1,0))/'07.11'!$E75,0),1)</f>
        <v>0</v>
      </c>
      <c r="T75" s="92">
        <f>+ROUND(IFERROR(INDEX(FCSTSDV!$D$2:$L$673,MATCH('07.11'!$D75,FCSTSDV!$C$2:$C$673,0),MATCH('07.11'!T$3,FCSTSDV!$D$1:$L$1,0))/'07.11'!$E75,0),1)</f>
        <v>0</v>
      </c>
      <c r="U75" s="92">
        <f>+ROUND(IFERROR(INDEX(FCSTSDV!$D$2:$L$673,MATCH('07.11'!$D75,FCSTSDV!$C$2:$C$673,0),MATCH('07.11'!U$3,FCSTSDV!$D$1:$L$1,0))/'07.11'!$E75,0),1)</f>
        <v>0</v>
      </c>
      <c r="V75" s="92">
        <f>+ROUND(IFERROR(INDEX(FCSTSDV!$D$2:$L$673,MATCH('07.11'!$D75,FCSTSDV!$C$2:$C$673,0),MATCH('07.11'!V$3,FCSTSDV!$D$1:$L$1,0))/'07.11'!$E75,0),1)</f>
        <v>0</v>
      </c>
      <c r="W75" s="92">
        <f>+ROUND(IFERROR(INDEX(FCSTSDV!$D$2:$L$673,MATCH('07.11'!$D75,FCSTSDV!$C$2:$C$673,0),MATCH('07.11'!W$3,FCSTSDV!$D$1:$L$1,0))/'07.11'!$E75,0),1)</f>
        <v>0</v>
      </c>
      <c r="X75" s="92">
        <f>+ROUND(IFERROR(INDEX(FCSTSDV!$D$2:$L$673,MATCH('07.11'!$D75,FCSTSDV!$C$2:$C$673,0),MATCH('07.11'!X$3,FCSTSDV!$D$1:$L$1,0))/'07.11'!$E75,0),1)</f>
        <v>0</v>
      </c>
      <c r="Y75" s="92">
        <f>+ROUND(IFERROR(INDEX(FCSTSDV!$D$2:$L$673,MATCH('07.11'!$D75,FCSTSDV!$C$2:$C$673,0),MATCH('07.11'!Y$3,FCSTSDV!$D$1:$L$1,0))/'07.11'!$E75,0),1)</f>
        <v>0</v>
      </c>
      <c r="Z75" s="92">
        <f>+ROUND(IFERROR(INDEX(FCSTSDV!$D$2:$L$673,MATCH('07.11'!$D75,FCSTSDV!$C$2:$C$673,0),MATCH('07.11'!Z$3,FCSTSDV!$D$1:$L$1,0))/'07.11'!$E75,0),1)</f>
        <v>0</v>
      </c>
      <c r="AA75" s="92">
        <f>+ROUND(IFERROR(INDEX(FCSTSDV!$D$2:$L$673,MATCH('07.11'!$D75,FCSTSDV!$C$2:$C$673,0),MATCH('07.11'!AA$3,FCSTSDV!$D$1:$L$1,0))/'07.11'!$E75,0),1)</f>
        <v>0</v>
      </c>
      <c r="AB75" s="92">
        <f>+ROUND(IFERROR(INDEX(FCSTSDV!$D$2:$L$673,MATCH('07.11'!$D75,FCSTSDV!$C$2:$C$673,0),MATCH('07.11'!AB$3,FCSTSDV!$D$1:$L$1,0))/'07.11'!$E75,0),1)</f>
        <v>0</v>
      </c>
      <c r="AC75" s="92">
        <f>+ROUND(IFERROR(INDEX(FCSTSDV!$D$2:$L$673,MATCH('07.11'!$D75,FCSTSDV!$C$2:$C$673,0),MATCH('07.11'!AC$3,FCSTSDV!$D$1:$L$1,0))/'07.11'!$E75,0),1)</f>
        <v>0</v>
      </c>
      <c r="AD75" s="92">
        <f>+ROUND(IFERROR(INDEX(FCSTSDV!$D$2:$L$673,MATCH('07.11'!$D75,FCSTSDV!$C$2:$C$673,0),MATCH('07.11'!AD$3,FCSTSDV!$D$1:$L$1,0))/'07.11'!$E75,0),1)</f>
        <v>0</v>
      </c>
      <c r="AE75" s="92">
        <f>+ROUND(IFERROR(INDEX(FCSTSDV!$D$2:$L$673,MATCH('07.11'!$D75,FCSTSDV!$C$2:$C$673,0),MATCH('07.11'!AE$3,FCSTSDV!$D$1:$L$1,0))/'07.11'!$E75,0),1)</f>
        <v>0</v>
      </c>
      <c r="AF75" s="92">
        <f>+ROUND(IFERROR(INDEX(FCSTSDV!$D$2:$L$673,MATCH('07.11'!$D75,FCSTSDV!$C$2:$C$673,0),MATCH('07.11'!AF$3,FCSTSDV!$D$1:$L$1,0))/'07.11'!$E75,0),1)</f>
        <v>0</v>
      </c>
      <c r="AG75" s="92">
        <f>+ROUND(IFERROR(INDEX(FCSTSDV!$D$2:$L$673,MATCH('07.11'!$D75,FCSTSDV!$C$2:$C$673,0),MATCH('07.11'!AG$3,FCSTSDV!$D$1:$L$1,0))/'07.11'!$E75,0),1)</f>
        <v>0</v>
      </c>
      <c r="AH75" s="92">
        <f>+ROUND(IFERROR(INDEX(FCSTSDV!$D$2:$L$673,MATCH('07.11'!$D75,FCSTSDV!$C$2:$C$673,0),MATCH('07.11'!AH$3,FCSTSDV!$D$1:$L$1,0))/'07.11'!$E75,0),1)</f>
        <v>0</v>
      </c>
    </row>
    <row r="76" spans="1:34" ht="20.100000000000001" customHeight="1">
      <c r="A76" s="813"/>
      <c r="B76" s="795"/>
      <c r="C76" s="844"/>
      <c r="D76" s="32" t="s">
        <v>108</v>
      </c>
      <c r="E76" s="49">
        <v>3000</v>
      </c>
      <c r="F76" s="799"/>
      <c r="G76" s="799"/>
      <c r="H76" s="857"/>
      <c r="I76" s="81">
        <f>+ROUND(IFERROR(VLOOKUP(D76,FCSTSDV!$C$2:$C$72,26,0),0)/'07.11'!E76+0,0)</f>
        <v>0</v>
      </c>
      <c r="J76" s="92">
        <f t="array" ref="J76">+ROUND(IFERROR(INDEX(FCSTSDV!$D$2:$L$72,MATCH('07.11'!$D76,FCSTSDV!$C$2:$C$72,0),MATCH('07.11'!J$3,FCSTSDV!$D$1:$L$1,0)),0)/'07.11'!$E76,1)</f>
        <v>0</v>
      </c>
      <c r="K76" s="92">
        <f t="array" ref="K76">+ROUND(IFERROR(INDEX(FCSTSDV!$D$2:$L$72,MATCH('07.11'!$D76,FCSTSDV!$C$2:$C$72,0),MATCH('07.11'!K$3,FCSTSDV!$D$1:$L$1,0)),0)/'07.11'!$E76,1)</f>
        <v>0</v>
      </c>
      <c r="L76" s="92">
        <f t="array" ref="L76">+ROUND(IFERROR(INDEX(FCSTSDV!$D$2:$L$72,MATCH('07.11'!$D76,FCSTSDV!$C$2:$C$72,0),MATCH('07.11'!L$3,FCSTSDV!$D$1:$L$1,0)),0)/'07.11'!$E76,1)</f>
        <v>0</v>
      </c>
      <c r="M76" s="92">
        <f t="array" ref="M76">+ROUND(IFERROR(INDEX(FCSTSDV!$D$2:$L$72,MATCH('07.11'!$D76,FCSTSDV!$C$2:$C$72,0),MATCH('07.11'!M$3,FCSTSDV!$D$1:$L$1,0)),0)/'07.11'!$E76,1)</f>
        <v>0</v>
      </c>
      <c r="N76" s="92">
        <f t="array" ref="N76">+ROUND(IFERROR(INDEX(FCSTSDV!$D$2:$L$72,MATCH('07.11'!$D76,FCSTSDV!$C$2:$C$72,0),MATCH('07.11'!N$3,FCSTSDV!$D$1:$L$1,0)),0)/'07.11'!$E76,1)</f>
        <v>0</v>
      </c>
      <c r="O76" s="92">
        <f t="array" ref="O76">+ROUND(IFERROR(INDEX(FCSTSDV!$D$2:$L$72,MATCH('07.11'!$D76,FCSTSDV!$C$2:$C$72,0),MATCH('07.11'!O$3,FCSTSDV!$D$1:$L$1,0)),0)/'07.11'!$E76,1)</f>
        <v>0</v>
      </c>
      <c r="P76" s="92">
        <f t="array" ref="P76">+ROUND(IFERROR(INDEX(FCSTSDV!$D$2:$L$72,MATCH('07.11'!$D76,FCSTSDV!$C$2:$C$72,0),MATCH('07.11'!P$3,FCSTSDV!$D$1:$L$1,0)),0)/'07.11'!$E76,1)</f>
        <v>0</v>
      </c>
      <c r="Q76" s="92">
        <f t="array" ref="Q76">+ROUND(IFERROR(INDEX(FCSTSDV!$D$2:$L$72,MATCH('07.11'!$D76,FCSTSDV!$C$2:$C$72,0),MATCH('07.11'!Q$3,FCSTSDV!$D$1:$L$1,0)),0)/'07.11'!$E76,1)</f>
        <v>0</v>
      </c>
      <c r="R76" s="92">
        <f t="array" ref="R76">+ROUND(IFERROR(INDEX(FCSTSDV!$D$2:$L$72,MATCH('07.11'!$D76,FCSTSDV!$C$2:$C$72,0),MATCH('07.11'!R$3,FCSTSDV!$D$1:$L$1,0)),0)/'07.11'!$E76,1)</f>
        <v>0</v>
      </c>
      <c r="S76" s="92" t="e">
        <f>+ROUND(INDEX(FCSTSDV!$D$2:$L$673,MATCH('07.11'!$D76,FCSTSDV!$C$2:$C$673,0),MATCH('07.11'!S$3,FCSTSDV!$D$1:$L$1,0))/'07.11'!$E76,1)</f>
        <v>#N/A</v>
      </c>
      <c r="T76" s="92" t="e">
        <f>+ROUND(INDEX(FCSTSDV!$D$2:$L$673,MATCH('07.11'!$D76,FCSTSDV!$C$2:$C$673,0),MATCH('07.11'!T$3,FCSTSDV!$D$1:$L$1,0))/'07.11'!$E76,1)</f>
        <v>#N/A</v>
      </c>
      <c r="U76" s="92" t="e">
        <f>+ROUND(INDEX(FCSTSDV!$D$2:$L$673,MATCH('07.11'!$D76,FCSTSDV!$C$2:$C$673,0),MATCH('07.11'!U$3,FCSTSDV!$D$1:$L$1,0))/'07.11'!$E76,1)</f>
        <v>#N/A</v>
      </c>
      <c r="V76" s="92" t="e">
        <f>+ROUND(INDEX(FCSTSDV!$D$2:$L$673,MATCH('07.11'!$D76,FCSTSDV!$C$2:$C$673,0),MATCH('07.11'!V$3,FCSTSDV!$D$1:$L$1,0))/'07.11'!$E76,1)</f>
        <v>#N/A</v>
      </c>
      <c r="W76" s="92" t="e">
        <f>+ROUND(INDEX(FCSTSDV!$D$2:$L$673,MATCH('07.11'!$D76,FCSTSDV!$C$2:$C$673,0),MATCH('07.11'!W$3,FCSTSDV!$D$1:$L$1,0))/'07.11'!$E76,1)</f>
        <v>#N/A</v>
      </c>
      <c r="X76" s="92" t="e">
        <f>+ROUND(INDEX(FCSTSDV!$D$2:$L$673,MATCH('07.11'!$D76,FCSTSDV!$C$2:$C$673,0),MATCH('07.11'!X$3,FCSTSDV!$D$1:$L$1,0))/'07.11'!$E76,1)</f>
        <v>#N/A</v>
      </c>
      <c r="Y76" s="92" t="e">
        <f>+ROUND(INDEX(FCSTSDV!$D$2:$L$673,MATCH('07.11'!$D76,FCSTSDV!$C$2:$C$673,0),MATCH('07.11'!Y$3,FCSTSDV!$D$1:$L$1,0))/'07.11'!$E76,1)</f>
        <v>#N/A</v>
      </c>
      <c r="Z76" s="92" t="e">
        <f>+ROUND(INDEX(FCSTSDV!$D$2:$L$673,MATCH('07.11'!$D76,FCSTSDV!$C$2:$C$673,0),MATCH('07.11'!Z$3,FCSTSDV!$D$1:$L$1,0))/'07.11'!$E76,1)</f>
        <v>#N/A</v>
      </c>
      <c r="AA76" s="92" t="e">
        <f>+ROUND(INDEX(FCSTSDV!$D$2:$L$673,MATCH('07.11'!$D76,FCSTSDV!$C$2:$C$673,0),MATCH('07.11'!AA$3,FCSTSDV!$D$1:$L$1,0))/'07.11'!$E76,1)</f>
        <v>#N/A</v>
      </c>
      <c r="AB76" s="92" t="e">
        <f>+ROUND(INDEX(FCSTSDV!$D$2:$L$673,MATCH('07.11'!$D76,FCSTSDV!$C$2:$C$673,0),MATCH('07.11'!AB$3,FCSTSDV!$D$1:$L$1,0))/'07.11'!$E76,1)</f>
        <v>#N/A</v>
      </c>
      <c r="AC76" s="92" t="e">
        <f>+ROUND(INDEX(FCSTSDV!$D$2:$L$673,MATCH('07.11'!$D76,FCSTSDV!$C$2:$C$673,0),MATCH('07.11'!AC$3,FCSTSDV!$D$1:$L$1,0))/'07.11'!$E76,1)</f>
        <v>#N/A</v>
      </c>
      <c r="AD76" s="92" t="e">
        <f>+ROUND(INDEX(FCSTSDV!$D$2:$L$673,MATCH('07.11'!$D76,FCSTSDV!$C$2:$C$673,0),MATCH('07.11'!AD$3,FCSTSDV!$D$1:$L$1,0))/'07.11'!$E76,1)</f>
        <v>#N/A</v>
      </c>
      <c r="AE76" s="92" t="e">
        <f>+ROUND(INDEX(FCSTSDV!$D$2:$L$673,MATCH('07.11'!$D76,FCSTSDV!$C$2:$C$673,0),MATCH('07.11'!AE$3,FCSTSDV!$D$1:$L$1,0))/'07.11'!$E76,1)</f>
        <v>#N/A</v>
      </c>
      <c r="AF76" s="92" t="e">
        <f>+ROUND(INDEX(FCSTSDV!$D$2:$L$673,MATCH('07.11'!$D76,FCSTSDV!$C$2:$C$673,0),MATCH('07.11'!AF$3,FCSTSDV!$D$1:$L$1,0))/'07.11'!$E76,1)</f>
        <v>#N/A</v>
      </c>
      <c r="AG76" s="92" t="e">
        <f>+ROUND(INDEX(FCSTSDV!$D$2:$L$673,MATCH('07.11'!$D76,FCSTSDV!$C$2:$C$673,0),MATCH('07.11'!AG$3,FCSTSDV!$D$1:$L$1,0))/'07.11'!$E76,1)</f>
        <v>#N/A</v>
      </c>
      <c r="AH76" s="92" t="e">
        <f>+ROUND(INDEX(FCSTSDV!$D$2:$L$673,MATCH('07.11'!$D76,FCSTSDV!$C$2:$C$673,0),MATCH('07.11'!AH$3,FCSTSDV!$D$1:$L$1,0))/'07.11'!$E76,1)</f>
        <v>#N/A</v>
      </c>
    </row>
    <row r="77" spans="1:34" ht="20.100000000000001" customHeight="1">
      <c r="A77" s="813"/>
      <c r="B77" s="795"/>
      <c r="C77" s="844"/>
      <c r="D77" s="32" t="s">
        <v>95</v>
      </c>
      <c r="E77" s="49">
        <v>3000</v>
      </c>
      <c r="F77" s="799"/>
      <c r="G77" s="799"/>
      <c r="H77" s="857"/>
      <c r="I77" s="81">
        <f>+ROUND(IFERROR(VLOOKUP(D77,FCSTSDV!$C$2:$C$72,26,0),0)/'07.11'!E77+0,0)</f>
        <v>0</v>
      </c>
      <c r="J77" s="92" t="e">
        <f>+ROUND(INDEX(FCSTSDV!$D$2:$L$673,MATCH('07.11'!$D77,FCSTSDV!$C$2:$C$673,0),MATCH('07.11'!J$3,FCSTSDV!$D$1:$L$1,0))/'07.11'!$E77,1)</f>
        <v>#N/A</v>
      </c>
      <c r="K77" s="92" t="e">
        <f>+ROUND(INDEX(FCSTSDV!$D$2:$L$673,MATCH('07.11'!$D77,FCSTSDV!$C$2:$C$673,0),MATCH('07.11'!K$3,FCSTSDV!$D$1:$L$1,0))/'07.11'!$E77,1)</f>
        <v>#N/A</v>
      </c>
      <c r="L77" s="92" t="e">
        <f>+ROUND(INDEX(FCSTSDV!$D$2:$L$673,MATCH('07.11'!$D77,FCSTSDV!$C$2:$C$673,0),MATCH('07.11'!L$3,FCSTSDV!$D$1:$L$1,0))/'07.11'!$E77,1)</f>
        <v>#N/A</v>
      </c>
      <c r="M77" s="92" t="e">
        <f>+ROUND(INDEX(FCSTSDV!$D$2:$L$673,MATCH('07.11'!$D77,FCSTSDV!$C$2:$C$673,0),MATCH('07.11'!M$3,FCSTSDV!$D$1:$L$1,0))/'07.11'!$E77,1)</f>
        <v>#N/A</v>
      </c>
      <c r="N77" s="92" t="e">
        <f>+ROUND(INDEX(FCSTSDV!$D$2:$L$673,MATCH('07.11'!$D77,FCSTSDV!$C$2:$C$673,0),MATCH('07.11'!N$3,FCSTSDV!$D$1:$L$1,0))/'07.11'!$E77,1)</f>
        <v>#N/A</v>
      </c>
      <c r="O77" s="92" t="e">
        <f>+ROUND(INDEX(FCSTSDV!$D$2:$L$673,MATCH('07.11'!$D77,FCSTSDV!$C$2:$C$673,0),MATCH('07.11'!O$3,FCSTSDV!$D$1:$L$1,0))/'07.11'!$E77,1)</f>
        <v>#N/A</v>
      </c>
      <c r="P77" s="92" t="e">
        <f>+ROUND(INDEX(FCSTSDV!$D$2:$L$673,MATCH('07.11'!$D77,FCSTSDV!$C$2:$C$673,0),MATCH('07.11'!P$3,FCSTSDV!$D$1:$L$1,0))/'07.11'!$E77,1)</f>
        <v>#N/A</v>
      </c>
      <c r="Q77" s="92" t="e">
        <f>+ROUND(INDEX(FCSTSDV!$D$2:$L$673,MATCH('07.11'!$D77,FCSTSDV!$C$2:$C$673,0),MATCH('07.11'!Q$3,FCSTSDV!$D$1:$L$1,0))/'07.11'!$E77,1)</f>
        <v>#N/A</v>
      </c>
      <c r="R77" s="92" t="e">
        <f>+ROUND(INDEX(FCSTSDV!$D$2:$L$673,MATCH('07.11'!$D77,FCSTSDV!$C$2:$C$673,0),MATCH('07.11'!R$3,FCSTSDV!$D$1:$L$1,0))/'07.11'!$E77,1)</f>
        <v>#N/A</v>
      </c>
      <c r="S77" s="92" t="e">
        <f>+ROUND(INDEX(FCSTSDV!$D$2:$L$673,MATCH('07.11'!$D77,FCSTSDV!$C$2:$C$673,0),MATCH('07.11'!S$3,FCSTSDV!$D$1:$L$1,0))/'07.11'!$E77,1)</f>
        <v>#N/A</v>
      </c>
      <c r="T77" s="92" t="e">
        <f>+ROUND(INDEX(FCSTSDV!$D$2:$L$673,MATCH('07.11'!$D77,FCSTSDV!$C$2:$C$673,0),MATCH('07.11'!T$3,FCSTSDV!$D$1:$L$1,0))/'07.11'!$E77,1)</f>
        <v>#N/A</v>
      </c>
      <c r="U77" s="92" t="e">
        <f>+ROUND(INDEX(FCSTSDV!$D$2:$L$673,MATCH('07.11'!$D77,FCSTSDV!$C$2:$C$673,0),MATCH('07.11'!U$3,FCSTSDV!$D$1:$L$1,0))/'07.11'!$E77,1)</f>
        <v>#N/A</v>
      </c>
      <c r="V77" s="92" t="e">
        <f>+ROUND(INDEX(FCSTSDV!$D$2:$L$673,MATCH('07.11'!$D77,FCSTSDV!$C$2:$C$673,0),MATCH('07.11'!V$3,FCSTSDV!$D$1:$L$1,0))/'07.11'!$E77,1)</f>
        <v>#N/A</v>
      </c>
      <c r="W77" s="92" t="e">
        <f>+ROUND(INDEX(FCSTSDV!$D$2:$L$673,MATCH('07.11'!$D77,FCSTSDV!$C$2:$C$673,0),MATCH('07.11'!W$3,FCSTSDV!$D$1:$L$1,0))/'07.11'!$E77,1)</f>
        <v>#N/A</v>
      </c>
      <c r="X77" s="92" t="e">
        <f>+ROUND(INDEX(FCSTSDV!$D$2:$L$673,MATCH('07.11'!$D77,FCSTSDV!$C$2:$C$673,0),MATCH('07.11'!X$3,FCSTSDV!$D$1:$L$1,0))/'07.11'!$E77,1)</f>
        <v>#N/A</v>
      </c>
      <c r="Y77" s="92" t="e">
        <f>+ROUND(INDEX(FCSTSDV!$D$2:$L$673,MATCH('07.11'!$D77,FCSTSDV!$C$2:$C$673,0),MATCH('07.11'!Y$3,FCSTSDV!$D$1:$L$1,0))/'07.11'!$E77,1)</f>
        <v>#N/A</v>
      </c>
      <c r="Z77" s="92" t="e">
        <f>+ROUND(INDEX(FCSTSDV!$D$2:$L$673,MATCH('07.11'!$D77,FCSTSDV!$C$2:$C$673,0),MATCH('07.11'!Z$3,FCSTSDV!$D$1:$L$1,0))/'07.11'!$E77,1)</f>
        <v>#N/A</v>
      </c>
      <c r="AA77" s="92" t="e">
        <f>+ROUND(INDEX(FCSTSDV!$D$2:$L$673,MATCH('07.11'!$D77,FCSTSDV!$C$2:$C$673,0),MATCH('07.11'!AA$3,FCSTSDV!$D$1:$L$1,0))/'07.11'!$E77,1)</f>
        <v>#N/A</v>
      </c>
      <c r="AB77" s="92" t="e">
        <f>+ROUND(INDEX(FCSTSDV!$D$2:$L$673,MATCH('07.11'!$D77,FCSTSDV!$C$2:$C$673,0),MATCH('07.11'!AB$3,FCSTSDV!$D$1:$L$1,0))/'07.11'!$E77,1)</f>
        <v>#N/A</v>
      </c>
      <c r="AC77" s="92" t="e">
        <f>+ROUND(INDEX(FCSTSDV!$D$2:$L$673,MATCH('07.11'!$D77,FCSTSDV!$C$2:$C$673,0),MATCH('07.11'!AC$3,FCSTSDV!$D$1:$L$1,0))/'07.11'!$E77,1)</f>
        <v>#N/A</v>
      </c>
      <c r="AD77" s="92" t="e">
        <f>+ROUND(INDEX(FCSTSDV!$D$2:$L$673,MATCH('07.11'!$D77,FCSTSDV!$C$2:$C$673,0),MATCH('07.11'!AD$3,FCSTSDV!$D$1:$L$1,0))/'07.11'!$E77,1)</f>
        <v>#N/A</v>
      </c>
      <c r="AE77" s="92" t="e">
        <f>+ROUND(INDEX(FCSTSDV!$D$2:$L$673,MATCH('07.11'!$D77,FCSTSDV!$C$2:$C$673,0),MATCH('07.11'!AE$3,FCSTSDV!$D$1:$L$1,0))/'07.11'!$E77,1)</f>
        <v>#N/A</v>
      </c>
      <c r="AF77" s="92" t="e">
        <f>+ROUND(INDEX(FCSTSDV!$D$2:$L$673,MATCH('07.11'!$D77,FCSTSDV!$C$2:$C$673,0),MATCH('07.11'!AF$3,FCSTSDV!$D$1:$L$1,0))/'07.11'!$E77,1)</f>
        <v>#N/A</v>
      </c>
      <c r="AG77" s="92" t="e">
        <f>+ROUND(INDEX(FCSTSDV!$D$2:$L$673,MATCH('07.11'!$D77,FCSTSDV!$C$2:$C$673,0),MATCH('07.11'!AG$3,FCSTSDV!$D$1:$L$1,0))/'07.11'!$E77,1)</f>
        <v>#N/A</v>
      </c>
      <c r="AH77" s="92" t="e">
        <f>+ROUND(INDEX(FCSTSDV!$D$2:$L$673,MATCH('07.11'!$D77,FCSTSDV!$C$2:$C$673,0),MATCH('07.11'!AH$3,FCSTSDV!$D$1:$L$1,0))/'07.11'!$E77,1)</f>
        <v>#N/A</v>
      </c>
    </row>
    <row r="78" spans="1:34" ht="20.100000000000001" customHeight="1">
      <c r="A78" s="813"/>
      <c r="B78" s="795"/>
      <c r="C78" s="844"/>
      <c r="D78" s="32" t="s">
        <v>99</v>
      </c>
      <c r="E78" s="49">
        <v>3000</v>
      </c>
      <c r="F78" s="799"/>
      <c r="G78" s="799"/>
      <c r="H78" s="857"/>
      <c r="I78" s="81">
        <f>+ROUND(IFERROR(VLOOKUP(D78,FCSTSDV!$C$2:$C$72,26,0),0)/'07.11'!E78+0,0)</f>
        <v>0</v>
      </c>
      <c r="J78" s="92">
        <f t="array" ref="J78">+ROUND(IFERROR(INDEX(FCSTSDV!$D$2:$L$72,MATCH('07.11'!$D78,FCSTSDV!$C$2:$C$72,0),MATCH('07.11'!J$3,FCSTSDV!$D$1:$L$1,0)),0)/'07.11'!$E78,1)</f>
        <v>0</v>
      </c>
      <c r="K78" s="92">
        <f t="array" ref="K78">+ROUND(IFERROR(INDEX(FCSTSDV!$D$2:$L$72,MATCH('07.11'!$D78,FCSTSDV!$C$2:$C$72,0),MATCH('07.11'!K$3,FCSTSDV!$D$1:$L$1,0)),0)/'07.11'!$E78,1)</f>
        <v>0</v>
      </c>
      <c r="L78" s="92">
        <f t="array" ref="L78">+ROUND(IFERROR(INDEX(FCSTSDV!$D$2:$L$72,MATCH('07.11'!$D78,FCSTSDV!$C$2:$C$72,0),MATCH('07.11'!L$3,FCSTSDV!$D$1:$L$1,0)),0)/'07.11'!$E78,1)</f>
        <v>0</v>
      </c>
      <c r="M78" s="92">
        <f t="array" ref="M78">+ROUND(IFERROR(INDEX(FCSTSDV!$D$2:$L$72,MATCH('07.11'!$D78,FCSTSDV!$C$2:$C$72,0),MATCH('07.11'!M$3,FCSTSDV!$D$1:$L$1,0)),0)/'07.11'!$E78,1)</f>
        <v>0</v>
      </c>
      <c r="N78" s="92">
        <f t="array" ref="N78">+ROUND(IFERROR(INDEX(FCSTSDV!$D$2:$L$72,MATCH('07.11'!$D78,FCSTSDV!$C$2:$C$72,0),MATCH('07.11'!N$3,FCSTSDV!$D$1:$L$1,0)),0)/'07.11'!$E78,1)</f>
        <v>0</v>
      </c>
      <c r="O78" s="92">
        <f t="array" ref="O78">+ROUND(IFERROR(INDEX(FCSTSDV!$D$2:$L$72,MATCH('07.11'!$D78,FCSTSDV!$C$2:$C$72,0),MATCH('07.11'!O$3,FCSTSDV!$D$1:$L$1,0)),0)/'07.11'!$E78,1)</f>
        <v>0</v>
      </c>
      <c r="P78" s="92">
        <f t="array" ref="P78">+ROUND(IFERROR(INDEX(FCSTSDV!$D$2:$L$72,MATCH('07.11'!$D78,FCSTSDV!$C$2:$C$72,0),MATCH('07.11'!P$3,FCSTSDV!$D$1:$L$1,0)),0)/'07.11'!$E78,1)</f>
        <v>0</v>
      </c>
      <c r="Q78" s="92">
        <f t="array" ref="Q78">+ROUND(IFERROR(INDEX(FCSTSDV!$D$2:$L$72,MATCH('07.11'!$D78,FCSTSDV!$C$2:$C$72,0),MATCH('07.11'!Q$3,FCSTSDV!$D$1:$L$1,0)),0)/'07.11'!$E78,1)</f>
        <v>0</v>
      </c>
      <c r="R78" s="92">
        <f t="array" ref="R78">+ROUND(IFERROR(INDEX(FCSTSDV!$D$2:$L$72,MATCH('07.11'!$D78,FCSTSDV!$C$2:$C$72,0),MATCH('07.11'!R$3,FCSTSDV!$D$1:$L$1,0)),0)/'07.11'!$E78,1)</f>
        <v>0</v>
      </c>
      <c r="S78" s="92" t="e">
        <f>+ROUND(INDEX(FCSTSDV!$D$2:$L$673,MATCH('07.11'!$D78,FCSTSDV!$C$2:$C$673,0),MATCH('07.11'!S$3,FCSTSDV!$D$1:$L$1,0))/'07.11'!$E78,1)</f>
        <v>#N/A</v>
      </c>
      <c r="T78" s="92" t="e">
        <f>+ROUND(INDEX(FCSTSDV!$D$2:$L$673,MATCH('07.11'!$D78,FCSTSDV!$C$2:$C$673,0),MATCH('07.11'!T$3,FCSTSDV!$D$1:$L$1,0))/'07.11'!$E78,1)</f>
        <v>#N/A</v>
      </c>
      <c r="U78" s="92" t="e">
        <f>+ROUND(INDEX(FCSTSDV!$D$2:$L$673,MATCH('07.11'!$D78,FCSTSDV!$C$2:$C$673,0),MATCH('07.11'!U$3,FCSTSDV!$D$1:$L$1,0))/'07.11'!$E78,1)</f>
        <v>#N/A</v>
      </c>
      <c r="V78" s="92" t="e">
        <f>+ROUND(INDEX(FCSTSDV!$D$2:$L$673,MATCH('07.11'!$D78,FCSTSDV!$C$2:$C$673,0),MATCH('07.11'!V$3,FCSTSDV!$D$1:$L$1,0))/'07.11'!$E78,1)</f>
        <v>#N/A</v>
      </c>
      <c r="W78" s="92" t="e">
        <f>+ROUND(INDEX(FCSTSDV!$D$2:$L$673,MATCH('07.11'!$D78,FCSTSDV!$C$2:$C$673,0),MATCH('07.11'!W$3,FCSTSDV!$D$1:$L$1,0))/'07.11'!$E78,1)</f>
        <v>#N/A</v>
      </c>
      <c r="X78" s="92" t="e">
        <f>+ROUND(INDEX(FCSTSDV!$D$2:$L$673,MATCH('07.11'!$D78,FCSTSDV!$C$2:$C$673,0),MATCH('07.11'!X$3,FCSTSDV!$D$1:$L$1,0))/'07.11'!$E78,1)</f>
        <v>#N/A</v>
      </c>
      <c r="Y78" s="92" t="e">
        <f>+ROUND(INDEX(FCSTSDV!$D$2:$L$673,MATCH('07.11'!$D78,FCSTSDV!$C$2:$C$673,0),MATCH('07.11'!Y$3,FCSTSDV!$D$1:$L$1,0))/'07.11'!$E78,1)</f>
        <v>#N/A</v>
      </c>
      <c r="Z78" s="92" t="e">
        <f>+ROUND(INDEX(FCSTSDV!$D$2:$L$673,MATCH('07.11'!$D78,FCSTSDV!$C$2:$C$673,0),MATCH('07.11'!Z$3,FCSTSDV!$D$1:$L$1,0))/'07.11'!$E78,1)</f>
        <v>#N/A</v>
      </c>
      <c r="AA78" s="92" t="e">
        <f>+ROUND(INDEX(FCSTSDV!$D$2:$L$673,MATCH('07.11'!$D78,FCSTSDV!$C$2:$C$673,0),MATCH('07.11'!AA$3,FCSTSDV!$D$1:$L$1,0))/'07.11'!$E78,1)</f>
        <v>#N/A</v>
      </c>
      <c r="AB78" s="92" t="e">
        <f>+ROUND(INDEX(FCSTSDV!$D$2:$L$673,MATCH('07.11'!$D78,FCSTSDV!$C$2:$C$673,0),MATCH('07.11'!AB$3,FCSTSDV!$D$1:$L$1,0))/'07.11'!$E78,1)</f>
        <v>#N/A</v>
      </c>
      <c r="AC78" s="92" t="e">
        <f>+ROUND(INDEX(FCSTSDV!$D$2:$L$673,MATCH('07.11'!$D78,FCSTSDV!$C$2:$C$673,0),MATCH('07.11'!AC$3,FCSTSDV!$D$1:$L$1,0))/'07.11'!$E78,1)</f>
        <v>#N/A</v>
      </c>
      <c r="AD78" s="92" t="e">
        <f>+ROUND(INDEX(FCSTSDV!$D$2:$L$673,MATCH('07.11'!$D78,FCSTSDV!$C$2:$C$673,0),MATCH('07.11'!AD$3,FCSTSDV!$D$1:$L$1,0))/'07.11'!$E78,1)</f>
        <v>#N/A</v>
      </c>
      <c r="AE78" s="92" t="e">
        <f>+ROUND(INDEX(FCSTSDV!$D$2:$L$673,MATCH('07.11'!$D78,FCSTSDV!$C$2:$C$673,0),MATCH('07.11'!AE$3,FCSTSDV!$D$1:$L$1,0))/'07.11'!$E78,1)</f>
        <v>#N/A</v>
      </c>
      <c r="AF78" s="92" t="e">
        <f>+ROUND(INDEX(FCSTSDV!$D$2:$L$673,MATCH('07.11'!$D78,FCSTSDV!$C$2:$C$673,0),MATCH('07.11'!AF$3,FCSTSDV!$D$1:$L$1,0))/'07.11'!$E78,1)</f>
        <v>#N/A</v>
      </c>
      <c r="AG78" s="92" t="e">
        <f>+ROUND(INDEX(FCSTSDV!$D$2:$L$673,MATCH('07.11'!$D78,FCSTSDV!$C$2:$C$673,0),MATCH('07.11'!AG$3,FCSTSDV!$D$1:$L$1,0))/'07.11'!$E78,1)</f>
        <v>#N/A</v>
      </c>
      <c r="AH78" s="92" t="e">
        <f>+ROUND(INDEX(FCSTSDV!$D$2:$L$673,MATCH('07.11'!$D78,FCSTSDV!$C$2:$C$673,0),MATCH('07.11'!AH$3,FCSTSDV!$D$1:$L$1,0))/'07.11'!$E78,1)</f>
        <v>#N/A</v>
      </c>
    </row>
    <row r="79" spans="1:34" ht="20.100000000000001" customHeight="1">
      <c r="A79" s="813"/>
      <c r="B79" s="795"/>
      <c r="C79" s="845"/>
      <c r="D79" s="32" t="s">
        <v>119</v>
      </c>
      <c r="E79" s="49">
        <v>2800</v>
      </c>
      <c r="F79" s="799"/>
      <c r="G79" s="799"/>
      <c r="H79" s="857"/>
      <c r="I79" s="81">
        <f>+ROUND(IFERROR(VLOOKUP(D79,FCSTSDV!$C$2:$C$72,26,0),0)/'07.11'!E79+0,0)</f>
        <v>0</v>
      </c>
      <c r="J79" s="92">
        <f t="array" ref="J79">+ROUND(IFERROR(INDEX(FCSTSDV!$D$2:$L$72,MATCH('07.11'!$D79,FCSTSDV!$C$2:$C$72,0),MATCH('07.11'!J$3,FCSTSDV!$D$1:$L$1,0)),0)/'07.11'!$E79,1)</f>
        <v>0</v>
      </c>
      <c r="K79" s="92">
        <f t="array" ref="K79">+ROUND(IFERROR(INDEX(FCSTSDV!$D$2:$L$72,MATCH('07.11'!$D79,FCSTSDV!$C$2:$C$72,0),MATCH('07.11'!K$3,FCSTSDV!$D$1:$L$1,0)),0)/'07.11'!$E79,1)</f>
        <v>0</v>
      </c>
      <c r="L79" s="92">
        <f t="array" ref="L79">+ROUND(IFERROR(INDEX(FCSTSDV!$D$2:$L$72,MATCH('07.11'!$D79,FCSTSDV!$C$2:$C$72,0),MATCH('07.11'!L$3,FCSTSDV!$D$1:$L$1,0)),0)/'07.11'!$E79,1)</f>
        <v>0</v>
      </c>
      <c r="M79" s="92">
        <f t="array" ref="M79">+ROUND(IFERROR(INDEX(FCSTSDV!$D$2:$L$72,MATCH('07.11'!$D79,FCSTSDV!$C$2:$C$72,0),MATCH('07.11'!M$3,FCSTSDV!$D$1:$L$1,0)),0)/'07.11'!$E79,1)</f>
        <v>0</v>
      </c>
      <c r="N79" s="92">
        <f t="array" ref="N79">+ROUND(IFERROR(INDEX(FCSTSDV!$D$2:$L$72,MATCH('07.11'!$D79,FCSTSDV!$C$2:$C$72,0),MATCH('07.11'!N$3,FCSTSDV!$D$1:$L$1,0)),0)/'07.11'!$E79,1)</f>
        <v>0</v>
      </c>
      <c r="O79" s="92">
        <f t="array" ref="O79">+ROUND(IFERROR(INDEX(FCSTSDV!$D$2:$L$72,MATCH('07.11'!$D79,FCSTSDV!$C$2:$C$72,0),MATCH('07.11'!O$3,FCSTSDV!$D$1:$L$1,0)),0)/'07.11'!$E79,1)</f>
        <v>0</v>
      </c>
      <c r="P79" s="92">
        <f t="array" ref="P79">+ROUND(IFERROR(INDEX(FCSTSDV!$D$2:$L$72,MATCH('07.11'!$D79,FCSTSDV!$C$2:$C$72,0),MATCH('07.11'!P$3,FCSTSDV!$D$1:$L$1,0)),0)/'07.11'!$E79,1)</f>
        <v>0</v>
      </c>
      <c r="Q79" s="92">
        <f t="array" ref="Q79">+ROUND(IFERROR(INDEX(FCSTSDV!$D$2:$L$72,MATCH('07.11'!$D79,FCSTSDV!$C$2:$C$72,0),MATCH('07.11'!Q$3,FCSTSDV!$D$1:$L$1,0)),0)/'07.11'!$E79,1)</f>
        <v>0</v>
      </c>
      <c r="R79" s="92">
        <f t="array" ref="R79">+ROUND(IFERROR(INDEX(FCSTSDV!$D$2:$L$72,MATCH('07.11'!$D79,FCSTSDV!$C$2:$C$72,0),MATCH('07.11'!R$3,FCSTSDV!$D$1:$L$1,0)),0)/'07.11'!$E79,1)</f>
        <v>0</v>
      </c>
      <c r="S79" s="92" t="e">
        <f>+ROUND(INDEX(FCSTSDV!$D$2:$L$673,MATCH('07.11'!$D79,FCSTSDV!$C$2:$C$673,0),MATCH('07.11'!S$3,FCSTSDV!$D$1:$L$1,0))/'07.11'!$E79,1)</f>
        <v>#N/A</v>
      </c>
      <c r="T79" s="92" t="e">
        <f>+ROUND(INDEX(FCSTSDV!$D$2:$L$673,MATCH('07.11'!$D79,FCSTSDV!$C$2:$C$673,0),MATCH('07.11'!T$3,FCSTSDV!$D$1:$L$1,0))/'07.11'!$E79,1)</f>
        <v>#N/A</v>
      </c>
      <c r="U79" s="92" t="e">
        <f>+ROUND(INDEX(FCSTSDV!$D$2:$L$673,MATCH('07.11'!$D79,FCSTSDV!$C$2:$C$673,0),MATCH('07.11'!U$3,FCSTSDV!$D$1:$L$1,0))/'07.11'!$E79,1)</f>
        <v>#N/A</v>
      </c>
      <c r="V79" s="92" t="e">
        <f>+ROUND(INDEX(FCSTSDV!$D$2:$L$673,MATCH('07.11'!$D79,FCSTSDV!$C$2:$C$673,0),MATCH('07.11'!V$3,FCSTSDV!$D$1:$L$1,0))/'07.11'!$E79,1)</f>
        <v>#N/A</v>
      </c>
      <c r="W79" s="92" t="e">
        <f>+ROUND(INDEX(FCSTSDV!$D$2:$L$673,MATCH('07.11'!$D79,FCSTSDV!$C$2:$C$673,0),MATCH('07.11'!W$3,FCSTSDV!$D$1:$L$1,0))/'07.11'!$E79,1)</f>
        <v>#N/A</v>
      </c>
      <c r="X79" s="92" t="e">
        <f>+ROUND(INDEX(FCSTSDV!$D$2:$L$673,MATCH('07.11'!$D79,FCSTSDV!$C$2:$C$673,0),MATCH('07.11'!X$3,FCSTSDV!$D$1:$L$1,0))/'07.11'!$E79,1)</f>
        <v>#N/A</v>
      </c>
      <c r="Y79" s="92" t="e">
        <f>+ROUND(INDEX(FCSTSDV!$D$2:$L$673,MATCH('07.11'!$D79,FCSTSDV!$C$2:$C$673,0),MATCH('07.11'!Y$3,FCSTSDV!$D$1:$L$1,0))/'07.11'!$E79,1)</f>
        <v>#N/A</v>
      </c>
      <c r="Z79" s="92" t="e">
        <f>+ROUND(INDEX(FCSTSDV!$D$2:$L$673,MATCH('07.11'!$D79,FCSTSDV!$C$2:$C$673,0),MATCH('07.11'!Z$3,FCSTSDV!$D$1:$L$1,0))/'07.11'!$E79,1)</f>
        <v>#N/A</v>
      </c>
      <c r="AA79" s="92" t="e">
        <f>+ROUND(INDEX(FCSTSDV!$D$2:$L$673,MATCH('07.11'!$D79,FCSTSDV!$C$2:$C$673,0),MATCH('07.11'!AA$3,FCSTSDV!$D$1:$L$1,0))/'07.11'!$E79,1)</f>
        <v>#N/A</v>
      </c>
      <c r="AB79" s="92" t="e">
        <f>+ROUND(INDEX(FCSTSDV!$D$2:$L$673,MATCH('07.11'!$D79,FCSTSDV!$C$2:$C$673,0),MATCH('07.11'!AB$3,FCSTSDV!$D$1:$L$1,0))/'07.11'!$E79,1)</f>
        <v>#N/A</v>
      </c>
      <c r="AC79" s="92" t="e">
        <f>+ROUND(INDEX(FCSTSDV!$D$2:$L$673,MATCH('07.11'!$D79,FCSTSDV!$C$2:$C$673,0),MATCH('07.11'!AC$3,FCSTSDV!$D$1:$L$1,0))/'07.11'!$E79,1)</f>
        <v>#N/A</v>
      </c>
      <c r="AD79" s="92" t="e">
        <f>+ROUND(INDEX(FCSTSDV!$D$2:$L$673,MATCH('07.11'!$D79,FCSTSDV!$C$2:$C$673,0),MATCH('07.11'!AD$3,FCSTSDV!$D$1:$L$1,0))/'07.11'!$E79,1)</f>
        <v>#N/A</v>
      </c>
      <c r="AE79" s="92" t="e">
        <f>+ROUND(INDEX(FCSTSDV!$D$2:$L$673,MATCH('07.11'!$D79,FCSTSDV!$C$2:$C$673,0),MATCH('07.11'!AE$3,FCSTSDV!$D$1:$L$1,0))/'07.11'!$E79,1)</f>
        <v>#N/A</v>
      </c>
      <c r="AF79" s="92" t="e">
        <f>+ROUND(INDEX(FCSTSDV!$D$2:$L$673,MATCH('07.11'!$D79,FCSTSDV!$C$2:$C$673,0),MATCH('07.11'!AF$3,FCSTSDV!$D$1:$L$1,0))/'07.11'!$E79,1)</f>
        <v>#N/A</v>
      </c>
      <c r="AG79" s="92" t="e">
        <f>+ROUND(INDEX(FCSTSDV!$D$2:$L$673,MATCH('07.11'!$D79,FCSTSDV!$C$2:$C$673,0),MATCH('07.11'!AG$3,FCSTSDV!$D$1:$L$1,0))/'07.11'!$E79,1)</f>
        <v>#N/A</v>
      </c>
      <c r="AH79" s="92" t="e">
        <f>+ROUND(INDEX(FCSTSDV!$D$2:$L$673,MATCH('07.11'!$D79,FCSTSDV!$C$2:$C$673,0),MATCH('07.11'!AH$3,FCSTSDV!$D$1:$L$1,0))/'07.11'!$E79,1)</f>
        <v>#N/A</v>
      </c>
    </row>
    <row r="80" spans="1:34" ht="20.100000000000001" customHeight="1">
      <c r="A80" s="807"/>
      <c r="B80" s="792"/>
      <c r="C80" s="16"/>
      <c r="D80" s="52" t="s">
        <v>153</v>
      </c>
      <c r="E80" s="53" t="s">
        <v>43</v>
      </c>
      <c r="F80" s="800"/>
      <c r="G80" s="800"/>
      <c r="H80" s="858"/>
      <c r="I80" s="87">
        <f>+SUM(I75:I79)</f>
        <v>0</v>
      </c>
      <c r="J80" s="90" t="e">
        <f t="shared" ref="J80:R80" si="14">+$H75+$I80-SUM(J75:J79)</f>
        <v>#N/A</v>
      </c>
      <c r="K80" s="90" t="e">
        <f t="shared" si="14"/>
        <v>#N/A</v>
      </c>
      <c r="L80" s="90" t="e">
        <f t="shared" si="14"/>
        <v>#N/A</v>
      </c>
      <c r="M80" s="90" t="e">
        <f t="shared" si="14"/>
        <v>#N/A</v>
      </c>
      <c r="N80" s="90" t="e">
        <f t="shared" si="14"/>
        <v>#N/A</v>
      </c>
      <c r="O80" s="90" t="e">
        <f t="shared" si="14"/>
        <v>#N/A</v>
      </c>
      <c r="P80" s="90" t="e">
        <f t="shared" si="14"/>
        <v>#N/A</v>
      </c>
      <c r="Q80" s="90" t="e">
        <f t="shared" si="14"/>
        <v>#N/A</v>
      </c>
      <c r="R80" s="90" t="e">
        <f t="shared" si="14"/>
        <v>#N/A</v>
      </c>
      <c r="S80" s="90" t="e">
        <f>+R80-SUM(S75:S79)</f>
        <v>#N/A</v>
      </c>
      <c r="T80" s="90" t="e">
        <f>+S80-SUM(T75:T79)</f>
        <v>#N/A</v>
      </c>
      <c r="U80" s="90" t="e">
        <f>+T80-SUM(U75:U79)</f>
        <v>#N/A</v>
      </c>
      <c r="V80" s="674" t="e">
        <f>+U80-SUM(V75:V79)</f>
        <v>#N/A</v>
      </c>
      <c r="W80" s="90" t="e">
        <f t="shared" ref="W80:AH80" si="15">+V80-SUM(W75:W79)</f>
        <v>#N/A</v>
      </c>
      <c r="X80" s="90" t="e">
        <f t="shared" si="15"/>
        <v>#N/A</v>
      </c>
      <c r="Y80" s="90" t="e">
        <f t="shared" si="15"/>
        <v>#N/A</v>
      </c>
      <c r="Z80" s="90" t="e">
        <f t="shared" si="15"/>
        <v>#N/A</v>
      </c>
      <c r="AA80" s="90" t="e">
        <f t="shared" si="15"/>
        <v>#N/A</v>
      </c>
      <c r="AB80" s="90" t="e">
        <f t="shared" si="15"/>
        <v>#N/A</v>
      </c>
      <c r="AC80" s="90" t="e">
        <f t="shared" si="15"/>
        <v>#N/A</v>
      </c>
      <c r="AD80" s="90" t="e">
        <f t="shared" si="15"/>
        <v>#N/A</v>
      </c>
      <c r="AE80" s="90" t="e">
        <f t="shared" si="15"/>
        <v>#N/A</v>
      </c>
      <c r="AF80" s="90" t="e">
        <f t="shared" si="15"/>
        <v>#N/A</v>
      </c>
      <c r="AG80" s="90" t="e">
        <f t="shared" si="15"/>
        <v>#N/A</v>
      </c>
      <c r="AH80" s="90" t="e">
        <f t="shared" si="15"/>
        <v>#N/A</v>
      </c>
    </row>
    <row r="81" spans="1:34" ht="20.100000000000001" customHeight="1">
      <c r="A81" s="813" t="s">
        <v>154</v>
      </c>
      <c r="B81" s="795" t="s">
        <v>156</v>
      </c>
      <c r="C81" s="844" t="s">
        <v>96</v>
      </c>
      <c r="D81" s="123" t="s">
        <v>106</v>
      </c>
      <c r="E81" s="47">
        <v>11000</v>
      </c>
      <c r="F81" s="799"/>
      <c r="G81" s="799"/>
      <c r="H81" s="857">
        <f>+VLOOKUP(A81,'[4]TRAY, BOBIN'!$F$3:$J$153,5,0)</f>
        <v>314</v>
      </c>
      <c r="I81" s="91">
        <f>+ROUND(IFERROR(VLOOKUP(D81,FCSTSDV!$C$2:$C$72,26,0),0)/'07.11'!E81+0,0)</f>
        <v>0</v>
      </c>
      <c r="J81" s="106">
        <f>+ROUND(IFERROR(INDEX(FCSTSDV!$D$2:$L$72,MATCH('07.11'!$D81,FCSTSDV!$C$2:$C$72,0),MATCH('07.11'!J$3,FCSTSDV!$D$1:$L$1,0)),0)/'07.11'!$E81,1)</f>
        <v>0</v>
      </c>
      <c r="K81" s="106">
        <f>+ROUND(IFERROR(INDEX(FCSTSDV!$D$2:$L$72,MATCH('07.11'!$D81,FCSTSDV!$C$2:$C$72,0),MATCH('07.11'!K$3,FCSTSDV!$D$1:$L$1,0)),0)/'07.11'!$E81,1)</f>
        <v>0</v>
      </c>
      <c r="L81" s="106">
        <f>+ROUND(IFERROR(INDEX(FCSTSDV!$D$2:$L$72,MATCH('07.11'!$D81,FCSTSDV!$C$2:$C$72,0),MATCH('07.11'!L$3,FCSTSDV!$D$1:$L$1,0)),0)/'07.11'!$E81,1)</f>
        <v>0</v>
      </c>
      <c r="M81" s="106">
        <f>+ROUND(IFERROR(INDEX(FCSTSDV!$D$2:$L$72,MATCH('07.11'!$D81,FCSTSDV!$C$2:$C$72,0),MATCH('07.11'!M$3,FCSTSDV!$D$1:$L$1,0)),0)/'07.11'!$E81,1)</f>
        <v>0</v>
      </c>
      <c r="N81" s="106">
        <f>+ROUND(IFERROR(INDEX(FCSTSDV!$D$2:$L$72,MATCH('07.11'!$D81,FCSTSDV!$C$2:$C$72,0),MATCH('07.11'!N$3,FCSTSDV!$D$1:$L$1,0)),0)/'07.11'!$E81,1)</f>
        <v>0</v>
      </c>
      <c r="O81" s="106">
        <f>+ROUND(IFERROR(INDEX(FCSTSDV!$D$2:$L$72,MATCH('07.11'!$D81,FCSTSDV!$C$2:$C$72,0),MATCH('07.11'!O$3,FCSTSDV!$D$1:$L$1,0)),0)/'07.11'!$E81,1)</f>
        <v>0</v>
      </c>
      <c r="P81" s="106">
        <f>+ROUND(IFERROR(INDEX(FCSTSDV!$D$2:$L$72,MATCH('07.11'!$D81,FCSTSDV!$C$2:$C$72,0),MATCH('07.11'!P$3,FCSTSDV!$D$1:$L$1,0)),0)/'07.11'!$E81,1)</f>
        <v>0</v>
      </c>
      <c r="Q81" s="106">
        <f>+ROUND(IFERROR(INDEX(FCSTSDV!$D$2:$L$72,MATCH('07.11'!$D81,FCSTSDV!$C$2:$C$72,0),MATCH('07.11'!Q$3,FCSTSDV!$D$1:$L$1,0)),0)/'07.11'!$E81,1)</f>
        <v>0</v>
      </c>
      <c r="R81" s="106">
        <f>+ROUND(IFERROR(INDEX(FCSTSDV!$D$2:$L$72,MATCH('07.11'!$D81,FCSTSDV!$C$2:$C$72,0),MATCH('07.11'!R$3,FCSTSDV!$D$1:$L$1,0)),0)/'07.11'!$E81,1)</f>
        <v>0</v>
      </c>
      <c r="S81" s="92" t="e">
        <f>+ROUND(INDEX(FCSTSDV!$D$2:$L$673,MATCH('07.11'!$D81,FCSTSDV!$C$2:$C$673,0),MATCH('07.11'!S$3,FCSTSDV!$D$1:$L$1,0))/'07.11'!$E81,1)</f>
        <v>#N/A</v>
      </c>
      <c r="T81" s="92" t="e">
        <f>+ROUND(INDEX(FCSTSDV!$D$2:$L$673,MATCH('07.11'!$D81,FCSTSDV!$C$2:$C$673,0),MATCH('07.11'!T$3,FCSTSDV!$D$1:$L$1,0))/'07.11'!$E81,1)</f>
        <v>#N/A</v>
      </c>
      <c r="U81" s="92" t="e">
        <f>+ROUND(INDEX(FCSTSDV!$D$2:$L$673,MATCH('07.11'!$D81,FCSTSDV!$C$2:$C$673,0),MATCH('07.11'!U$3,FCSTSDV!$D$1:$L$1,0))/'07.11'!$E81,1)</f>
        <v>#N/A</v>
      </c>
      <c r="V81" s="92" t="e">
        <f>+ROUND(INDEX(FCSTSDV!$D$2:$L$673,MATCH('07.11'!$D81,FCSTSDV!$C$2:$C$673,0),MATCH('07.11'!V$3,FCSTSDV!$D$1:$L$1,0))/'07.11'!$E81,1)</f>
        <v>#N/A</v>
      </c>
      <c r="W81" s="92" t="e">
        <f>+ROUND(INDEX(FCSTSDV!$D$2:$L$673,MATCH('07.11'!$D81,FCSTSDV!$C$2:$C$673,0),MATCH('07.11'!W$3,FCSTSDV!$D$1:$L$1,0))/'07.11'!$E81,1)</f>
        <v>#N/A</v>
      </c>
      <c r="X81" s="92" t="e">
        <f>+ROUND(INDEX(FCSTSDV!$D$2:$L$673,MATCH('07.11'!$D81,FCSTSDV!$C$2:$C$673,0),MATCH('07.11'!X$3,FCSTSDV!$D$1:$L$1,0))/'07.11'!$E81,1)</f>
        <v>#N/A</v>
      </c>
      <c r="Y81" s="92" t="e">
        <f>+ROUND(INDEX(FCSTSDV!$D$2:$L$673,MATCH('07.11'!$D81,FCSTSDV!$C$2:$C$673,0),MATCH('07.11'!Y$3,FCSTSDV!$D$1:$L$1,0))/'07.11'!$E81,1)</f>
        <v>#N/A</v>
      </c>
      <c r="Z81" s="92" t="e">
        <f>+ROUND(INDEX(FCSTSDV!$D$2:$L$673,MATCH('07.11'!$D81,FCSTSDV!$C$2:$C$673,0),MATCH('07.11'!Z$3,FCSTSDV!$D$1:$L$1,0))/'07.11'!$E81,1)</f>
        <v>#N/A</v>
      </c>
      <c r="AA81" s="92" t="e">
        <f>+ROUND(INDEX(FCSTSDV!$D$2:$L$673,MATCH('07.11'!$D81,FCSTSDV!$C$2:$C$673,0),MATCH('07.11'!AA$3,FCSTSDV!$D$1:$L$1,0))/'07.11'!$E81,1)</f>
        <v>#N/A</v>
      </c>
      <c r="AB81" s="92" t="e">
        <f>+ROUND(INDEX(FCSTSDV!$D$2:$L$673,MATCH('07.11'!$D81,FCSTSDV!$C$2:$C$673,0),MATCH('07.11'!AB$3,FCSTSDV!$D$1:$L$1,0))/'07.11'!$E81,1)</f>
        <v>#N/A</v>
      </c>
      <c r="AC81" s="92" t="e">
        <f>+ROUND(INDEX(FCSTSDV!$D$2:$L$673,MATCH('07.11'!$D81,FCSTSDV!$C$2:$C$673,0),MATCH('07.11'!AC$3,FCSTSDV!$D$1:$L$1,0))/'07.11'!$E81,1)</f>
        <v>#N/A</v>
      </c>
      <c r="AD81" s="92" t="e">
        <f>+ROUND(INDEX(FCSTSDV!$D$2:$L$673,MATCH('07.11'!$D81,FCSTSDV!$C$2:$C$673,0),MATCH('07.11'!AD$3,FCSTSDV!$D$1:$L$1,0))/'07.11'!$E81,1)</f>
        <v>#N/A</v>
      </c>
      <c r="AE81" s="92" t="e">
        <f>+ROUND(INDEX(FCSTSDV!$D$2:$L$673,MATCH('07.11'!$D81,FCSTSDV!$C$2:$C$673,0),MATCH('07.11'!AE$3,FCSTSDV!$D$1:$L$1,0))/'07.11'!$E81,1)</f>
        <v>#N/A</v>
      </c>
      <c r="AF81" s="92" t="e">
        <f>+ROUND(INDEX(FCSTSDV!$D$2:$L$673,MATCH('07.11'!$D81,FCSTSDV!$C$2:$C$673,0),MATCH('07.11'!AF$3,FCSTSDV!$D$1:$L$1,0))/'07.11'!$E81,1)</f>
        <v>#N/A</v>
      </c>
      <c r="AG81" s="92" t="e">
        <f>+ROUND(INDEX(FCSTSDV!$D$2:$L$673,MATCH('07.11'!$D81,FCSTSDV!$C$2:$C$673,0),MATCH('07.11'!AG$3,FCSTSDV!$D$1:$L$1,0))/'07.11'!$E81,1)</f>
        <v>#N/A</v>
      </c>
      <c r="AH81" s="92" t="e">
        <f>+ROUND(INDEX(FCSTSDV!$D$2:$L$673,MATCH('07.11'!$D81,FCSTSDV!$C$2:$C$673,0),MATCH('07.11'!AH$3,FCSTSDV!$D$1:$L$1,0))/'07.11'!$E81,1)</f>
        <v>#N/A</v>
      </c>
    </row>
    <row r="82" spans="1:34" ht="20.100000000000001" customHeight="1">
      <c r="A82" s="813"/>
      <c r="B82" s="795"/>
      <c r="C82" s="845"/>
      <c r="D82" s="32" t="s">
        <v>97</v>
      </c>
      <c r="E82" s="44">
        <v>11000</v>
      </c>
      <c r="F82" s="799"/>
      <c r="G82" s="799"/>
      <c r="H82" s="857"/>
      <c r="I82" s="81">
        <f>+ROUND(IFERROR(VLOOKUP(D82,FCSTSDV!$C$2:$C$72,26,0),0)/'07.11'!E82+0,0)</f>
        <v>0</v>
      </c>
      <c r="J82" s="92">
        <f>+ROUND(IFERROR(INDEX(FCSTSDV!$D$2:$L$72,MATCH('07.11'!$D82,FCSTSDV!$C$2:$C$72,0),MATCH('07.11'!J$3,FCSTSDV!$D$1:$L$1,0)),0)/'07.11'!$E82,1)</f>
        <v>0</v>
      </c>
      <c r="K82" s="92">
        <f>+ROUND(IFERROR(INDEX(FCSTSDV!$D$2:$L$72,MATCH('07.11'!$D82,FCSTSDV!$C$2:$C$72,0),MATCH('07.11'!K$3,FCSTSDV!$D$1:$L$1,0)),0)/'07.11'!$E82,1)</f>
        <v>0</v>
      </c>
      <c r="L82" s="92">
        <f>+ROUND(IFERROR(INDEX(FCSTSDV!$D$2:$L$72,MATCH('07.11'!$D82,FCSTSDV!$C$2:$C$72,0),MATCH('07.11'!L$3,FCSTSDV!$D$1:$L$1,0)),0)/'07.11'!$E82,1)</f>
        <v>0</v>
      </c>
      <c r="M82" s="92">
        <f>+ROUND(IFERROR(INDEX(FCSTSDV!$D$2:$L$72,MATCH('07.11'!$D82,FCSTSDV!$C$2:$C$72,0),MATCH('07.11'!M$3,FCSTSDV!$D$1:$L$1,0)),0)/'07.11'!$E82,1)</f>
        <v>0</v>
      </c>
      <c r="N82" s="92">
        <f>+ROUND(IFERROR(INDEX(FCSTSDV!$D$2:$L$72,MATCH('07.11'!$D82,FCSTSDV!$C$2:$C$72,0),MATCH('07.11'!N$3,FCSTSDV!$D$1:$L$1,0)),0)/'07.11'!$E82,1)</f>
        <v>0</v>
      </c>
      <c r="O82" s="92">
        <f>+ROUND(IFERROR(INDEX(FCSTSDV!$D$2:$L$72,MATCH('07.11'!$D82,FCSTSDV!$C$2:$C$72,0),MATCH('07.11'!O$3,FCSTSDV!$D$1:$L$1,0)),0)/'07.11'!$E82,1)</f>
        <v>0</v>
      </c>
      <c r="P82" s="92">
        <f>+ROUND(IFERROR(INDEX(FCSTSDV!$D$2:$L$72,MATCH('07.11'!$D82,FCSTSDV!$C$2:$C$72,0),MATCH('07.11'!P$3,FCSTSDV!$D$1:$L$1,0)),0)/'07.11'!$E82,1)</f>
        <v>0</v>
      </c>
      <c r="Q82" s="92">
        <f>+ROUND(IFERROR(INDEX(FCSTSDV!$D$2:$L$72,MATCH('07.11'!$D82,FCSTSDV!$C$2:$C$72,0),MATCH('07.11'!Q$3,FCSTSDV!$D$1:$L$1,0)),0)/'07.11'!$E82,1)</f>
        <v>0</v>
      </c>
      <c r="R82" s="92">
        <f>+ROUND(IFERROR(INDEX(FCSTSDV!$D$2:$L$72,MATCH('07.11'!$D82,FCSTSDV!$C$2:$C$72,0),MATCH('07.11'!R$3,FCSTSDV!$D$1:$L$1,0)),0)/'07.11'!$E82,1)</f>
        <v>0</v>
      </c>
      <c r="S82" s="92" t="e">
        <f>+ROUND(INDEX(FCSTSDV!$D$2:$L$673,MATCH('07.11'!$D82,FCSTSDV!$C$2:$C$673,0),MATCH('07.11'!S$3,FCSTSDV!$D$1:$L$1,0))/'07.11'!$E82,1)</f>
        <v>#N/A</v>
      </c>
      <c r="T82" s="92" t="e">
        <f>+ROUND(INDEX(FCSTSDV!$D$2:$L$673,MATCH('07.11'!$D82,FCSTSDV!$C$2:$C$673,0),MATCH('07.11'!T$3,FCSTSDV!$D$1:$L$1,0))/'07.11'!$E82,1)</f>
        <v>#N/A</v>
      </c>
      <c r="U82" s="92" t="e">
        <f>+ROUND(INDEX(FCSTSDV!$D$2:$L$673,MATCH('07.11'!$D82,FCSTSDV!$C$2:$C$673,0),MATCH('07.11'!U$3,FCSTSDV!$D$1:$L$1,0))/'07.11'!$E82,1)</f>
        <v>#N/A</v>
      </c>
      <c r="V82" s="92" t="e">
        <f>+ROUND(INDEX(FCSTSDV!$D$2:$L$673,MATCH('07.11'!$D82,FCSTSDV!$C$2:$C$673,0),MATCH('07.11'!V$3,FCSTSDV!$D$1:$L$1,0))/'07.11'!$E82,1)</f>
        <v>#N/A</v>
      </c>
      <c r="W82" s="92" t="e">
        <f>+ROUND(INDEX(FCSTSDV!$D$2:$L$673,MATCH('07.11'!$D82,FCSTSDV!$C$2:$C$673,0),MATCH('07.11'!W$3,FCSTSDV!$D$1:$L$1,0))/'07.11'!$E82,1)</f>
        <v>#N/A</v>
      </c>
      <c r="X82" s="92" t="e">
        <f>+ROUND(INDEX(FCSTSDV!$D$2:$L$673,MATCH('07.11'!$D82,FCSTSDV!$C$2:$C$673,0),MATCH('07.11'!X$3,FCSTSDV!$D$1:$L$1,0))/'07.11'!$E82,1)</f>
        <v>#N/A</v>
      </c>
      <c r="Y82" s="92" t="e">
        <f>+ROUND(INDEX(FCSTSDV!$D$2:$L$673,MATCH('07.11'!$D82,FCSTSDV!$C$2:$C$673,0),MATCH('07.11'!Y$3,FCSTSDV!$D$1:$L$1,0))/'07.11'!$E82,1)</f>
        <v>#N/A</v>
      </c>
      <c r="Z82" s="92" t="e">
        <f>+ROUND(INDEX(FCSTSDV!$D$2:$L$673,MATCH('07.11'!$D82,FCSTSDV!$C$2:$C$673,0),MATCH('07.11'!Z$3,FCSTSDV!$D$1:$L$1,0))/'07.11'!$E82,1)</f>
        <v>#N/A</v>
      </c>
      <c r="AA82" s="92" t="e">
        <f>+ROUND(INDEX(FCSTSDV!$D$2:$L$673,MATCH('07.11'!$D82,FCSTSDV!$C$2:$C$673,0),MATCH('07.11'!AA$3,FCSTSDV!$D$1:$L$1,0))/'07.11'!$E82,1)</f>
        <v>#N/A</v>
      </c>
      <c r="AB82" s="92" t="e">
        <f>+ROUND(INDEX(FCSTSDV!$D$2:$L$673,MATCH('07.11'!$D82,FCSTSDV!$C$2:$C$673,0),MATCH('07.11'!AB$3,FCSTSDV!$D$1:$L$1,0))/'07.11'!$E82,1)</f>
        <v>#N/A</v>
      </c>
      <c r="AC82" s="92" t="e">
        <f>+ROUND(INDEX(FCSTSDV!$D$2:$L$673,MATCH('07.11'!$D82,FCSTSDV!$C$2:$C$673,0),MATCH('07.11'!AC$3,FCSTSDV!$D$1:$L$1,0))/'07.11'!$E82,1)</f>
        <v>#N/A</v>
      </c>
      <c r="AD82" s="92" t="e">
        <f>+ROUND(INDEX(FCSTSDV!$D$2:$L$673,MATCH('07.11'!$D82,FCSTSDV!$C$2:$C$673,0),MATCH('07.11'!AD$3,FCSTSDV!$D$1:$L$1,0))/'07.11'!$E82,1)</f>
        <v>#N/A</v>
      </c>
      <c r="AE82" s="92" t="e">
        <f>+ROUND(INDEX(FCSTSDV!$D$2:$L$673,MATCH('07.11'!$D82,FCSTSDV!$C$2:$C$673,0),MATCH('07.11'!AE$3,FCSTSDV!$D$1:$L$1,0))/'07.11'!$E82,1)</f>
        <v>#N/A</v>
      </c>
      <c r="AF82" s="92" t="e">
        <f>+ROUND(INDEX(FCSTSDV!$D$2:$L$673,MATCH('07.11'!$D82,FCSTSDV!$C$2:$C$673,0),MATCH('07.11'!AF$3,FCSTSDV!$D$1:$L$1,0))/'07.11'!$E82,1)</f>
        <v>#N/A</v>
      </c>
      <c r="AG82" s="92" t="e">
        <f>+ROUND(INDEX(FCSTSDV!$D$2:$L$673,MATCH('07.11'!$D82,FCSTSDV!$C$2:$C$673,0),MATCH('07.11'!AG$3,FCSTSDV!$D$1:$L$1,0))/'07.11'!$E82,1)</f>
        <v>#N/A</v>
      </c>
      <c r="AH82" s="92" t="e">
        <f>+ROUND(INDEX(FCSTSDV!$D$2:$L$673,MATCH('07.11'!$D82,FCSTSDV!$C$2:$C$673,0),MATCH('07.11'!AH$3,FCSTSDV!$D$1:$L$1,0))/'07.11'!$E82,1)</f>
        <v>#N/A</v>
      </c>
    </row>
    <row r="83" spans="1:34" ht="20.100000000000001" customHeight="1">
      <c r="A83" s="807"/>
      <c r="B83" s="792"/>
      <c r="C83" s="16"/>
      <c r="D83" s="52" t="s">
        <v>153</v>
      </c>
      <c r="E83" s="53" t="s">
        <v>43</v>
      </c>
      <c r="F83" s="800"/>
      <c r="G83" s="800"/>
      <c r="H83" s="858"/>
      <c r="I83" s="87">
        <f>+SUM(I81:I82)</f>
        <v>0</v>
      </c>
      <c r="J83" s="90">
        <f t="shared" ref="J83:R83" si="16">+$H81+$I83-SUM(J81:J82)</f>
        <v>314</v>
      </c>
      <c r="K83" s="90">
        <f t="shared" si="16"/>
        <v>314</v>
      </c>
      <c r="L83" s="90">
        <f t="shared" si="16"/>
        <v>314</v>
      </c>
      <c r="M83" s="90">
        <f t="shared" si="16"/>
        <v>314</v>
      </c>
      <c r="N83" s="90">
        <f t="shared" si="16"/>
        <v>314</v>
      </c>
      <c r="O83" s="90">
        <f t="shared" si="16"/>
        <v>314</v>
      </c>
      <c r="P83" s="90">
        <f t="shared" si="16"/>
        <v>314</v>
      </c>
      <c r="Q83" s="90">
        <f t="shared" si="16"/>
        <v>314</v>
      </c>
      <c r="R83" s="90">
        <f t="shared" si="16"/>
        <v>314</v>
      </c>
      <c r="S83" s="90" t="e">
        <f>+R83-SUM(S81:S82)</f>
        <v>#N/A</v>
      </c>
      <c r="T83" s="90" t="e">
        <f>+S83-SUM(T81:T82)</f>
        <v>#N/A</v>
      </c>
      <c r="U83" s="90" t="e">
        <f>+T83-SUM(U81:U82)</f>
        <v>#N/A</v>
      </c>
      <c r="V83" s="674" t="e">
        <f>+U83-SUM(V81:V82)</f>
        <v>#N/A</v>
      </c>
      <c r="W83" s="90" t="e">
        <f t="shared" ref="W83:AH83" si="17">+V83-SUM(W81:W82)</f>
        <v>#N/A</v>
      </c>
      <c r="X83" s="90" t="e">
        <f t="shared" si="17"/>
        <v>#N/A</v>
      </c>
      <c r="Y83" s="90" t="e">
        <f t="shared" si="17"/>
        <v>#N/A</v>
      </c>
      <c r="Z83" s="90" t="e">
        <f t="shared" si="17"/>
        <v>#N/A</v>
      </c>
      <c r="AA83" s="90" t="e">
        <f t="shared" si="17"/>
        <v>#N/A</v>
      </c>
      <c r="AB83" s="90" t="e">
        <f t="shared" si="17"/>
        <v>#N/A</v>
      </c>
      <c r="AC83" s="90" t="e">
        <f t="shared" si="17"/>
        <v>#N/A</v>
      </c>
      <c r="AD83" s="90" t="e">
        <f t="shared" si="17"/>
        <v>#N/A</v>
      </c>
      <c r="AE83" s="90" t="e">
        <f t="shared" si="17"/>
        <v>#N/A</v>
      </c>
      <c r="AF83" s="90" t="e">
        <f t="shared" si="17"/>
        <v>#N/A</v>
      </c>
      <c r="AG83" s="90" t="e">
        <f t="shared" si="17"/>
        <v>#N/A</v>
      </c>
      <c r="AH83" s="90" t="e">
        <f t="shared" si="17"/>
        <v>#N/A</v>
      </c>
    </row>
    <row r="84" spans="1:34" ht="20.100000000000001" customHeight="1">
      <c r="A84" s="813" t="s">
        <v>158</v>
      </c>
      <c r="B84" s="795" t="s">
        <v>161</v>
      </c>
      <c r="C84" s="846" t="s">
        <v>160</v>
      </c>
      <c r="D84" s="123" t="s">
        <v>104</v>
      </c>
      <c r="E84" s="47">
        <v>19000</v>
      </c>
      <c r="F84" s="799"/>
      <c r="G84" s="799">
        <v>0</v>
      </c>
      <c r="H84" s="857">
        <f>+VLOOKUP(A84,'[4]TRAY, BOBIN'!$F$3:$J$153,5,0)</f>
        <v>159</v>
      </c>
      <c r="I84" s="91">
        <f>+ROUND(IFERROR(VLOOKUP(D84,FCSTSDV!$C$2:$C$72,26,0),0)/'07.11'!E84+0,0)</f>
        <v>0</v>
      </c>
      <c r="J84" s="92">
        <f>+ROUND(IFERROR(INDEX(FCSTSDV!$D$2:$L$72,MATCH('07.11'!$D84,FCSTSDV!$C$2:$C$72,0),MATCH('07.11'!J$3,FCSTSDV!$D$1:$L$1,0)),0)/'07.11'!$E84,1)</f>
        <v>0</v>
      </c>
      <c r="K84" s="92">
        <f>+ROUND(IFERROR(INDEX(FCSTSDV!$D$2:$L$72,MATCH('07.11'!$D84,FCSTSDV!$C$2:$C$72,0),MATCH('07.11'!K$3,FCSTSDV!$D$1:$L$1,0)),0)/'07.11'!$E84,1)</f>
        <v>0</v>
      </c>
      <c r="L84" s="92">
        <f>+ROUND(IFERROR(INDEX(FCSTSDV!$D$2:$L$72,MATCH('07.11'!$D84,FCSTSDV!$C$2:$C$72,0),MATCH('07.11'!L$3,FCSTSDV!$D$1:$L$1,0)),0)/'07.11'!$E84,1)</f>
        <v>0</v>
      </c>
      <c r="M84" s="92">
        <f>+ROUND(IFERROR(INDEX(FCSTSDV!$D$2:$L$72,MATCH('07.11'!$D84,FCSTSDV!$C$2:$C$72,0),MATCH('07.11'!M$3,FCSTSDV!$D$1:$L$1,0)),0)/'07.11'!$E84,1)</f>
        <v>0</v>
      </c>
      <c r="N84" s="92">
        <f>+ROUND(IFERROR(INDEX(FCSTSDV!$D$2:$L$72,MATCH('07.11'!$D84,FCSTSDV!$C$2:$C$72,0),MATCH('07.11'!N$3,FCSTSDV!$D$1:$L$1,0)),0)/'07.11'!$E84,1)</f>
        <v>0</v>
      </c>
      <c r="O84" s="92">
        <f>+ROUND(IFERROR(INDEX(FCSTSDV!$D$2:$L$72,MATCH('07.11'!$D84,FCSTSDV!$C$2:$C$72,0),MATCH('07.11'!O$3,FCSTSDV!$D$1:$L$1,0)),0)/'07.11'!$E84,1)</f>
        <v>0</v>
      </c>
      <c r="P84" s="92">
        <f>+ROUND(IFERROR(INDEX(FCSTSDV!$D$2:$L$72,MATCH('07.11'!$D84,FCSTSDV!$C$2:$C$72,0),MATCH('07.11'!P$3,FCSTSDV!$D$1:$L$1,0)),0)/'07.11'!$E84,1)</f>
        <v>0</v>
      </c>
      <c r="Q84" s="92">
        <f>+ROUND(IFERROR(INDEX(FCSTSDV!$D$2:$L$72,MATCH('07.11'!$D84,FCSTSDV!$C$2:$C$72,0),MATCH('07.11'!Q$3,FCSTSDV!$D$1:$L$1,0)),0)/'07.11'!$E84,1)</f>
        <v>0</v>
      </c>
      <c r="R84" s="92">
        <f>+ROUND(IFERROR(INDEX(FCSTSDV!$D$2:$L$72,MATCH('07.11'!$D84,FCSTSDV!$C$2:$C$72,0),MATCH('07.11'!R$3,FCSTSDV!$D$1:$L$1,0)),0)/'07.11'!$E84,1)</f>
        <v>0</v>
      </c>
      <c r="S84" s="92" t="e">
        <f>+ROUND(INDEX(FCSTSDV!$D$2:$L$673,MATCH('07.11'!$D84,FCSTSDV!$C$2:$C$673,0),MATCH('07.11'!S$3,FCSTSDV!$D$1:$L$1,0))/'07.11'!$E84,1)</f>
        <v>#N/A</v>
      </c>
      <c r="T84" s="92" t="e">
        <f>+ROUND(INDEX(FCSTSDV!$D$2:$L$673,MATCH('07.11'!$D84,FCSTSDV!$C$2:$C$673,0),MATCH('07.11'!T$3,FCSTSDV!$D$1:$L$1,0))/'07.11'!$E84,1)</f>
        <v>#N/A</v>
      </c>
      <c r="U84" s="92" t="e">
        <f>+ROUND(INDEX(FCSTSDV!$D$2:$L$673,MATCH('07.11'!$D84,FCSTSDV!$C$2:$C$673,0),MATCH('07.11'!U$3,FCSTSDV!$D$1:$L$1,0))/'07.11'!$E84,1)</f>
        <v>#N/A</v>
      </c>
      <c r="V84" s="92" t="e">
        <f>+ROUND(INDEX(FCSTSDV!$D$2:$L$673,MATCH('07.11'!$D84,FCSTSDV!$C$2:$C$673,0),MATCH('07.11'!V$3,FCSTSDV!$D$1:$L$1,0))/'07.11'!$E84,1)</f>
        <v>#N/A</v>
      </c>
      <c r="W84" s="92" t="e">
        <f>+ROUND(INDEX(FCSTSDV!$D$2:$L$673,MATCH('07.11'!$D84,FCSTSDV!$C$2:$C$673,0),MATCH('07.11'!W$3,FCSTSDV!$D$1:$L$1,0))/'07.11'!$E84,1)</f>
        <v>#N/A</v>
      </c>
      <c r="X84" s="92" t="e">
        <f>+ROUND(INDEX(FCSTSDV!$D$2:$L$673,MATCH('07.11'!$D84,FCSTSDV!$C$2:$C$673,0),MATCH('07.11'!X$3,FCSTSDV!$D$1:$L$1,0))/'07.11'!$E84,1)</f>
        <v>#N/A</v>
      </c>
      <c r="Y84" s="92" t="e">
        <f>+ROUND(INDEX(FCSTSDV!$D$2:$L$673,MATCH('07.11'!$D84,FCSTSDV!$C$2:$C$673,0),MATCH('07.11'!Y$3,FCSTSDV!$D$1:$L$1,0))/'07.11'!$E84,1)</f>
        <v>#N/A</v>
      </c>
      <c r="Z84" s="92" t="e">
        <f>+ROUND(INDEX(FCSTSDV!$D$2:$L$673,MATCH('07.11'!$D84,FCSTSDV!$C$2:$C$673,0),MATCH('07.11'!Z$3,FCSTSDV!$D$1:$L$1,0))/'07.11'!$E84,1)</f>
        <v>#N/A</v>
      </c>
      <c r="AA84" s="92" t="e">
        <f>+ROUND(INDEX(FCSTSDV!$D$2:$L$673,MATCH('07.11'!$D84,FCSTSDV!$C$2:$C$673,0),MATCH('07.11'!AA$3,FCSTSDV!$D$1:$L$1,0))/'07.11'!$E84,1)</f>
        <v>#N/A</v>
      </c>
      <c r="AB84" s="92" t="e">
        <f>+ROUND(INDEX(FCSTSDV!$D$2:$L$673,MATCH('07.11'!$D84,FCSTSDV!$C$2:$C$673,0),MATCH('07.11'!AB$3,FCSTSDV!$D$1:$L$1,0))/'07.11'!$E84,1)</f>
        <v>#N/A</v>
      </c>
      <c r="AC84" s="92" t="e">
        <f>+ROUND(INDEX(FCSTSDV!$D$2:$L$673,MATCH('07.11'!$D84,FCSTSDV!$C$2:$C$673,0),MATCH('07.11'!AC$3,FCSTSDV!$D$1:$L$1,0))/'07.11'!$E84,1)</f>
        <v>#N/A</v>
      </c>
      <c r="AD84" s="92" t="e">
        <f>+ROUND(INDEX(FCSTSDV!$D$2:$L$673,MATCH('07.11'!$D84,FCSTSDV!$C$2:$C$673,0),MATCH('07.11'!AD$3,FCSTSDV!$D$1:$L$1,0))/'07.11'!$E84,1)</f>
        <v>#N/A</v>
      </c>
      <c r="AE84" s="92" t="e">
        <f>+ROUND(INDEX(FCSTSDV!$D$2:$L$673,MATCH('07.11'!$D84,FCSTSDV!$C$2:$C$673,0),MATCH('07.11'!AE$3,FCSTSDV!$D$1:$L$1,0))/'07.11'!$E84,1)</f>
        <v>#N/A</v>
      </c>
      <c r="AF84" s="92" t="e">
        <f>+ROUND(INDEX(FCSTSDV!$D$2:$L$673,MATCH('07.11'!$D84,FCSTSDV!$C$2:$C$673,0),MATCH('07.11'!AF$3,FCSTSDV!$D$1:$L$1,0))/'07.11'!$E84,1)</f>
        <v>#N/A</v>
      </c>
      <c r="AG84" s="92" t="e">
        <f>+ROUND(INDEX(FCSTSDV!$D$2:$L$673,MATCH('07.11'!$D84,FCSTSDV!$C$2:$C$673,0),MATCH('07.11'!AG$3,FCSTSDV!$D$1:$L$1,0))/'07.11'!$E84,1)</f>
        <v>#N/A</v>
      </c>
      <c r="AH84" s="92" t="e">
        <f>+ROUND(INDEX(FCSTSDV!$D$2:$L$673,MATCH('07.11'!$D84,FCSTSDV!$C$2:$C$673,0),MATCH('07.11'!AH$3,FCSTSDV!$D$1:$L$1,0))/'07.11'!$E84,1)</f>
        <v>#N/A</v>
      </c>
    </row>
    <row r="85" spans="1:34" ht="20.100000000000001" customHeight="1">
      <c r="A85" s="813"/>
      <c r="B85" s="795"/>
      <c r="C85" s="847"/>
      <c r="D85" s="32" t="s">
        <v>109</v>
      </c>
      <c r="E85" s="49">
        <v>15000</v>
      </c>
      <c r="F85" s="799"/>
      <c r="G85" s="799"/>
      <c r="H85" s="857"/>
      <c r="I85" s="91">
        <f>+ROUND(IFERROR(VLOOKUP(D85,FCSTSDV!$C$2:$C$72,26,0),0)/'07.11'!E85+0,0)</f>
        <v>0</v>
      </c>
      <c r="J85" s="92">
        <f>+ROUND(IFERROR(INDEX(FCSTSDV!$D$2:$L$72,MATCH('07.11'!$D85,FCSTSDV!$C$2:$C$72,0),MATCH('07.11'!J$3,FCSTSDV!$D$1:$L$1,0)),0)/'07.11'!$E85,1)</f>
        <v>0</v>
      </c>
      <c r="K85" s="92">
        <f>+ROUND(IFERROR(INDEX(FCSTSDV!$D$2:$L$72,MATCH('07.11'!$D85,FCSTSDV!$C$2:$C$72,0),MATCH('07.11'!K$3,FCSTSDV!$D$1:$L$1,0)),0)/'07.11'!$E85,1)</f>
        <v>0</v>
      </c>
      <c r="L85" s="92">
        <f>+ROUND(IFERROR(INDEX(FCSTSDV!$D$2:$L$72,MATCH('07.11'!$D85,FCSTSDV!$C$2:$C$72,0),MATCH('07.11'!L$3,FCSTSDV!$D$1:$L$1,0)),0)/'07.11'!$E85,1)</f>
        <v>0</v>
      </c>
      <c r="M85" s="92">
        <f>+ROUND(IFERROR(INDEX(FCSTSDV!$D$2:$L$72,MATCH('07.11'!$D85,FCSTSDV!$C$2:$C$72,0),MATCH('07.11'!M$3,FCSTSDV!$D$1:$L$1,0)),0)/'07.11'!$E85,1)</f>
        <v>0</v>
      </c>
      <c r="N85" s="92">
        <f>+ROUND(IFERROR(INDEX(FCSTSDV!$D$2:$L$72,MATCH('07.11'!$D85,FCSTSDV!$C$2:$C$72,0),MATCH('07.11'!N$3,FCSTSDV!$D$1:$L$1,0)),0)/'07.11'!$E85,1)</f>
        <v>0</v>
      </c>
      <c r="O85" s="92">
        <f>+ROUND(IFERROR(INDEX(FCSTSDV!$D$2:$L$72,MATCH('07.11'!$D85,FCSTSDV!$C$2:$C$72,0),MATCH('07.11'!O$3,FCSTSDV!$D$1:$L$1,0)),0)/'07.11'!$E85,1)</f>
        <v>0</v>
      </c>
      <c r="P85" s="92">
        <f>+ROUND(IFERROR(INDEX(FCSTSDV!$D$2:$L$72,MATCH('07.11'!$D85,FCSTSDV!$C$2:$C$72,0),MATCH('07.11'!P$3,FCSTSDV!$D$1:$L$1,0)),0)/'07.11'!$E85,1)</f>
        <v>0</v>
      </c>
      <c r="Q85" s="92">
        <f>+ROUND(IFERROR(INDEX(FCSTSDV!$D$2:$L$72,MATCH('07.11'!$D85,FCSTSDV!$C$2:$C$72,0),MATCH('07.11'!Q$3,FCSTSDV!$D$1:$L$1,0)),0)/'07.11'!$E85,1)</f>
        <v>0</v>
      </c>
      <c r="R85" s="92">
        <f>+ROUND(IFERROR(INDEX(FCSTSDV!$D$2:$L$72,MATCH('07.11'!$D85,FCSTSDV!$C$2:$C$72,0),MATCH('07.11'!R$3,FCSTSDV!$D$1:$L$1,0)),0)/'07.11'!$E85,1)</f>
        <v>0</v>
      </c>
      <c r="S85" s="92" t="e">
        <f>+ROUND(INDEX(FCSTSDV!$D$2:$L$673,MATCH('07.11'!$D85,FCSTSDV!$C$2:$C$673,0),MATCH('07.11'!S$3,FCSTSDV!$D$1:$L$1,0))/'07.11'!$E85,1)</f>
        <v>#N/A</v>
      </c>
      <c r="T85" s="92" t="e">
        <f>+ROUND(INDEX(FCSTSDV!$D$2:$L$673,MATCH('07.11'!$D85,FCSTSDV!$C$2:$C$673,0),MATCH('07.11'!T$3,FCSTSDV!$D$1:$L$1,0))/'07.11'!$E85,1)</f>
        <v>#N/A</v>
      </c>
      <c r="U85" s="92" t="e">
        <f>+ROUND(INDEX(FCSTSDV!$D$2:$L$673,MATCH('07.11'!$D85,FCSTSDV!$C$2:$C$673,0),MATCH('07.11'!U$3,FCSTSDV!$D$1:$L$1,0))/'07.11'!$E85,1)</f>
        <v>#N/A</v>
      </c>
      <c r="V85" s="92" t="e">
        <f>+ROUND(INDEX(FCSTSDV!$D$2:$L$673,MATCH('07.11'!$D85,FCSTSDV!$C$2:$C$673,0),MATCH('07.11'!V$3,FCSTSDV!$D$1:$L$1,0))/'07.11'!$E85,1)</f>
        <v>#N/A</v>
      </c>
      <c r="W85" s="92" t="e">
        <f>+ROUND(INDEX(FCSTSDV!$D$2:$L$673,MATCH('07.11'!$D85,FCSTSDV!$C$2:$C$673,0),MATCH('07.11'!W$3,FCSTSDV!$D$1:$L$1,0))/'07.11'!$E85,1)</f>
        <v>#N/A</v>
      </c>
      <c r="X85" s="92" t="e">
        <f>+ROUND(INDEX(FCSTSDV!$D$2:$L$673,MATCH('07.11'!$D85,FCSTSDV!$C$2:$C$673,0),MATCH('07.11'!X$3,FCSTSDV!$D$1:$L$1,0))/'07.11'!$E85,1)</f>
        <v>#N/A</v>
      </c>
      <c r="Y85" s="92" t="e">
        <f>+ROUND(INDEX(FCSTSDV!$D$2:$L$673,MATCH('07.11'!$D85,FCSTSDV!$C$2:$C$673,0),MATCH('07.11'!Y$3,FCSTSDV!$D$1:$L$1,0))/'07.11'!$E85,1)</f>
        <v>#N/A</v>
      </c>
      <c r="Z85" s="92" t="e">
        <f>+ROUND(INDEX(FCSTSDV!$D$2:$L$673,MATCH('07.11'!$D85,FCSTSDV!$C$2:$C$673,0),MATCH('07.11'!Z$3,FCSTSDV!$D$1:$L$1,0))/'07.11'!$E85,1)</f>
        <v>#N/A</v>
      </c>
      <c r="AA85" s="92" t="e">
        <f>+ROUND(INDEX(FCSTSDV!$D$2:$L$673,MATCH('07.11'!$D85,FCSTSDV!$C$2:$C$673,0),MATCH('07.11'!AA$3,FCSTSDV!$D$1:$L$1,0))/'07.11'!$E85,1)</f>
        <v>#N/A</v>
      </c>
      <c r="AB85" s="92" t="e">
        <f>+ROUND(INDEX(FCSTSDV!$D$2:$L$673,MATCH('07.11'!$D85,FCSTSDV!$C$2:$C$673,0),MATCH('07.11'!AB$3,FCSTSDV!$D$1:$L$1,0))/'07.11'!$E85,1)</f>
        <v>#N/A</v>
      </c>
      <c r="AC85" s="92" t="e">
        <f>+ROUND(INDEX(FCSTSDV!$D$2:$L$673,MATCH('07.11'!$D85,FCSTSDV!$C$2:$C$673,0),MATCH('07.11'!AC$3,FCSTSDV!$D$1:$L$1,0))/'07.11'!$E85,1)</f>
        <v>#N/A</v>
      </c>
      <c r="AD85" s="92" t="e">
        <f>+ROUND(INDEX(FCSTSDV!$D$2:$L$673,MATCH('07.11'!$D85,FCSTSDV!$C$2:$C$673,0),MATCH('07.11'!AD$3,FCSTSDV!$D$1:$L$1,0))/'07.11'!$E85,1)</f>
        <v>#N/A</v>
      </c>
      <c r="AE85" s="92" t="e">
        <f>+ROUND(INDEX(FCSTSDV!$D$2:$L$673,MATCH('07.11'!$D85,FCSTSDV!$C$2:$C$673,0),MATCH('07.11'!AE$3,FCSTSDV!$D$1:$L$1,0))/'07.11'!$E85,1)</f>
        <v>#N/A</v>
      </c>
      <c r="AF85" s="92" t="e">
        <f>+ROUND(INDEX(FCSTSDV!$D$2:$L$673,MATCH('07.11'!$D85,FCSTSDV!$C$2:$C$673,0),MATCH('07.11'!AF$3,FCSTSDV!$D$1:$L$1,0))/'07.11'!$E85,1)</f>
        <v>#N/A</v>
      </c>
      <c r="AG85" s="92" t="e">
        <f>+ROUND(INDEX(FCSTSDV!$D$2:$L$673,MATCH('07.11'!$D85,FCSTSDV!$C$2:$C$673,0),MATCH('07.11'!AG$3,FCSTSDV!$D$1:$L$1,0))/'07.11'!$E85,1)</f>
        <v>#N/A</v>
      </c>
      <c r="AH85" s="92" t="e">
        <f>+ROUND(INDEX(FCSTSDV!$D$2:$L$673,MATCH('07.11'!$D85,FCSTSDV!$C$2:$C$673,0),MATCH('07.11'!AH$3,FCSTSDV!$D$1:$L$1,0))/'07.11'!$E85,1)</f>
        <v>#N/A</v>
      </c>
    </row>
    <row r="86" spans="1:34" ht="20.100000000000001" customHeight="1">
      <c r="A86" s="807"/>
      <c r="B86" s="792"/>
      <c r="C86" s="126"/>
      <c r="D86" s="52" t="s">
        <v>153</v>
      </c>
      <c r="E86" s="53" t="s">
        <v>43</v>
      </c>
      <c r="F86" s="800"/>
      <c r="G86" s="800"/>
      <c r="H86" s="858"/>
      <c r="I86" s="87">
        <f>+I84+I85</f>
        <v>0</v>
      </c>
      <c r="J86" s="90">
        <f t="shared" ref="J86:R86" si="18">+$H84+$I86-SUM(J84:J85)</f>
        <v>159</v>
      </c>
      <c r="K86" s="90">
        <f t="shared" si="18"/>
        <v>159</v>
      </c>
      <c r="L86" s="90">
        <f t="shared" si="18"/>
        <v>159</v>
      </c>
      <c r="M86" s="90">
        <f t="shared" si="18"/>
        <v>159</v>
      </c>
      <c r="N86" s="90">
        <f t="shared" si="18"/>
        <v>159</v>
      </c>
      <c r="O86" s="90">
        <f t="shared" si="18"/>
        <v>159</v>
      </c>
      <c r="P86" s="90">
        <f t="shared" si="18"/>
        <v>159</v>
      </c>
      <c r="Q86" s="90">
        <f t="shared" si="18"/>
        <v>159</v>
      </c>
      <c r="R86" s="90">
        <f t="shared" si="18"/>
        <v>159</v>
      </c>
      <c r="S86" s="90" t="e">
        <f>+R86-SUM(S84:S85)</f>
        <v>#N/A</v>
      </c>
      <c r="T86" s="90" t="e">
        <f>+S86-SUM(T84:T85)</f>
        <v>#N/A</v>
      </c>
      <c r="U86" s="90" t="e">
        <f>+T86-SUM(U84:U85)</f>
        <v>#N/A</v>
      </c>
      <c r="V86" s="674" t="e">
        <f>+U86-SUM(V84:V85)</f>
        <v>#N/A</v>
      </c>
      <c r="W86" s="90" t="e">
        <f>+V86-SUM(W84:W85)</f>
        <v>#N/A</v>
      </c>
      <c r="X86" s="90" t="e">
        <f t="shared" ref="X86:AH86" si="19">+W86-SUM(X84:X85)</f>
        <v>#N/A</v>
      </c>
      <c r="Y86" s="90" t="e">
        <f t="shared" si="19"/>
        <v>#N/A</v>
      </c>
      <c r="Z86" s="90" t="e">
        <f t="shared" si="19"/>
        <v>#N/A</v>
      </c>
      <c r="AA86" s="90" t="e">
        <f t="shared" si="19"/>
        <v>#N/A</v>
      </c>
      <c r="AB86" s="90" t="e">
        <f t="shared" si="19"/>
        <v>#N/A</v>
      </c>
      <c r="AC86" s="90" t="e">
        <f t="shared" si="19"/>
        <v>#N/A</v>
      </c>
      <c r="AD86" s="90" t="e">
        <f t="shared" si="19"/>
        <v>#N/A</v>
      </c>
      <c r="AE86" s="90" t="e">
        <f t="shared" si="19"/>
        <v>#N/A</v>
      </c>
      <c r="AF86" s="90" t="e">
        <f t="shared" si="19"/>
        <v>#N/A</v>
      </c>
      <c r="AG86" s="90" t="e">
        <f t="shared" si="19"/>
        <v>#N/A</v>
      </c>
      <c r="AH86" s="90" t="e">
        <f t="shared" si="19"/>
        <v>#N/A</v>
      </c>
    </row>
    <row r="87" spans="1:34" ht="20.100000000000001" customHeight="1">
      <c r="A87" s="806" t="s">
        <v>162</v>
      </c>
      <c r="B87" s="791" t="s">
        <v>163</v>
      </c>
      <c r="C87" s="63" t="s">
        <v>107</v>
      </c>
      <c r="D87" s="73" t="s">
        <v>137</v>
      </c>
      <c r="E87" s="44">
        <v>3000</v>
      </c>
      <c r="F87" s="798"/>
      <c r="G87" s="798"/>
      <c r="H87" s="826">
        <f>+VLOOKUP(A87,'[4]TRAY, BOBIN'!$F$3:$J$153,5,0)</f>
        <v>508</v>
      </c>
      <c r="I87" s="81">
        <f>+ROUND(IFERROR(VLOOKUP(D87,FCSTSDV!$C$2:$C$72,26,0),0)/'07.11'!E87+0,0)</f>
        <v>0</v>
      </c>
      <c r="J87" s="92">
        <f>+ROUND(IFERROR(INDEX(FCSTSDV!$D$2:$L$72,MATCH('07.11'!$D87,FCSTSDV!$C$2:$C$72,0),MATCH('07.11'!J$3,FCSTSDV!$D$1:$L$1,0)),0)/'07.11'!$E87,1)</f>
        <v>0</v>
      </c>
      <c r="K87" s="92">
        <f>+ROUND(IFERROR(INDEX(FCSTSDV!$D$2:$L$72,MATCH('07.11'!$D87,FCSTSDV!$C$2:$C$72,0),MATCH('07.11'!K$3,FCSTSDV!$D$1:$L$1,0)),0)/'07.11'!$E87,1)</f>
        <v>0</v>
      </c>
      <c r="L87" s="92">
        <f>+ROUND(IFERROR(INDEX(FCSTSDV!$D$2:$L$72,MATCH('07.11'!$D87,FCSTSDV!$C$2:$C$72,0),MATCH('07.11'!L$3,FCSTSDV!$D$1:$L$1,0)),0)/'07.11'!$E87,1)</f>
        <v>0</v>
      </c>
      <c r="M87" s="92">
        <f>+ROUND(IFERROR(INDEX(FCSTSDV!$D$2:$L$72,MATCH('07.11'!$D87,FCSTSDV!$C$2:$C$72,0),MATCH('07.11'!M$3,FCSTSDV!$D$1:$L$1,0)),0)/'07.11'!$E87,1)</f>
        <v>0</v>
      </c>
      <c r="N87" s="92">
        <f>+ROUND(IFERROR(INDEX(FCSTSDV!$D$2:$L$72,MATCH('07.11'!$D87,FCSTSDV!$C$2:$C$72,0),MATCH('07.11'!N$3,FCSTSDV!$D$1:$L$1,0)),0)/'07.11'!$E87,1)</f>
        <v>0</v>
      </c>
      <c r="O87" s="92">
        <f>+ROUND(IFERROR(INDEX(FCSTSDV!$D$2:$L$72,MATCH('07.11'!$D87,FCSTSDV!$C$2:$C$72,0),MATCH('07.11'!O$3,FCSTSDV!$D$1:$L$1,0)),0)/'07.11'!$E87,1)</f>
        <v>0</v>
      </c>
      <c r="P87" s="92">
        <f>+ROUND(IFERROR(INDEX(FCSTSDV!$D$2:$L$72,MATCH('07.11'!$D87,FCSTSDV!$C$2:$C$72,0),MATCH('07.11'!P$3,FCSTSDV!$D$1:$L$1,0)),0)/'07.11'!$E87,1)</f>
        <v>0</v>
      </c>
      <c r="Q87" s="92">
        <f>+ROUND(IFERROR(INDEX(FCSTSDV!$D$2:$L$72,MATCH('07.11'!$D87,FCSTSDV!$C$2:$C$72,0),MATCH('07.11'!Q$3,FCSTSDV!$D$1:$L$1,0)),0)/'07.11'!$E87,1)</f>
        <v>0</v>
      </c>
      <c r="R87" s="92">
        <f>+ROUND(IFERROR(INDEX(FCSTSDV!$D$2:$L$72,MATCH('07.11'!$D87,FCSTSDV!$C$2:$C$72,0),MATCH('07.11'!R$3,FCSTSDV!$D$1:$L$1,0)),0)/'07.11'!$E87,1)</f>
        <v>0</v>
      </c>
      <c r="S87" s="92" t="e">
        <f>+ROUND(INDEX(FCSTSDV!$D$2:$L$673,MATCH('07.11'!$D87,FCSTSDV!$C$2:$C$673,0),MATCH('07.11'!S$3,FCSTSDV!$D$1:$L$1,0))/'07.11'!$E87,1)</f>
        <v>#N/A</v>
      </c>
      <c r="T87" s="92" t="e">
        <f>+ROUND(INDEX(FCSTSDV!$D$2:$L$673,MATCH('07.11'!$D87,FCSTSDV!$C$2:$C$673,0),MATCH('07.11'!T$3,FCSTSDV!$D$1:$L$1,0))/'07.11'!$E87,1)</f>
        <v>#N/A</v>
      </c>
      <c r="U87" s="92" t="e">
        <f>+ROUND(INDEX(FCSTSDV!$D$2:$L$673,MATCH('07.11'!$D87,FCSTSDV!$C$2:$C$673,0),MATCH('07.11'!U$3,FCSTSDV!$D$1:$L$1,0))/'07.11'!$E87,1)</f>
        <v>#N/A</v>
      </c>
      <c r="V87" s="92" t="e">
        <f>+ROUND(INDEX(FCSTSDV!$D$2:$L$673,MATCH('07.11'!$D87,FCSTSDV!$C$2:$C$673,0),MATCH('07.11'!V$3,FCSTSDV!$D$1:$L$1,0))/'07.11'!$E87,1)</f>
        <v>#N/A</v>
      </c>
      <c r="W87" s="92" t="e">
        <f>+ROUND(INDEX(FCSTSDV!$D$2:$L$673,MATCH('07.11'!$D87,FCSTSDV!$C$2:$C$673,0),MATCH('07.11'!W$3,FCSTSDV!$D$1:$L$1,0))/'07.11'!$E87,1)</f>
        <v>#N/A</v>
      </c>
      <c r="X87" s="92" t="e">
        <f>+ROUND(INDEX(FCSTSDV!$D$2:$L$673,MATCH('07.11'!$D87,FCSTSDV!$C$2:$C$673,0),MATCH('07.11'!X$3,FCSTSDV!$D$1:$L$1,0))/'07.11'!$E87,1)</f>
        <v>#N/A</v>
      </c>
      <c r="Y87" s="92" t="e">
        <f>+ROUND(INDEX(FCSTSDV!$D$2:$L$673,MATCH('07.11'!$D87,FCSTSDV!$C$2:$C$673,0),MATCH('07.11'!Y$3,FCSTSDV!$D$1:$L$1,0))/'07.11'!$E87,1)</f>
        <v>#N/A</v>
      </c>
      <c r="Z87" s="92" t="e">
        <f>+ROUND(INDEX(FCSTSDV!$D$2:$L$673,MATCH('07.11'!$D87,FCSTSDV!$C$2:$C$673,0),MATCH('07.11'!Z$3,FCSTSDV!$D$1:$L$1,0))/'07.11'!$E87,1)</f>
        <v>#N/A</v>
      </c>
      <c r="AA87" s="92" t="e">
        <f>+ROUND(INDEX(FCSTSDV!$D$2:$L$673,MATCH('07.11'!$D87,FCSTSDV!$C$2:$C$673,0),MATCH('07.11'!AA$3,FCSTSDV!$D$1:$L$1,0))/'07.11'!$E87,1)</f>
        <v>#N/A</v>
      </c>
      <c r="AB87" s="92" t="e">
        <f>+ROUND(INDEX(FCSTSDV!$D$2:$L$673,MATCH('07.11'!$D87,FCSTSDV!$C$2:$C$673,0),MATCH('07.11'!AB$3,FCSTSDV!$D$1:$L$1,0))/'07.11'!$E87,1)</f>
        <v>#N/A</v>
      </c>
      <c r="AC87" s="92" t="e">
        <f>+ROUND(INDEX(FCSTSDV!$D$2:$L$673,MATCH('07.11'!$D87,FCSTSDV!$C$2:$C$673,0),MATCH('07.11'!AC$3,FCSTSDV!$D$1:$L$1,0))/'07.11'!$E87,1)</f>
        <v>#N/A</v>
      </c>
      <c r="AD87" s="92" t="e">
        <f>+ROUND(INDEX(FCSTSDV!$D$2:$L$673,MATCH('07.11'!$D87,FCSTSDV!$C$2:$C$673,0),MATCH('07.11'!AD$3,FCSTSDV!$D$1:$L$1,0))/'07.11'!$E87,1)</f>
        <v>#N/A</v>
      </c>
      <c r="AE87" s="92" t="e">
        <f>+ROUND(INDEX(FCSTSDV!$D$2:$L$673,MATCH('07.11'!$D87,FCSTSDV!$C$2:$C$673,0),MATCH('07.11'!AE$3,FCSTSDV!$D$1:$L$1,0))/'07.11'!$E87,1)</f>
        <v>#N/A</v>
      </c>
      <c r="AF87" s="92" t="e">
        <f>+ROUND(INDEX(FCSTSDV!$D$2:$L$673,MATCH('07.11'!$D87,FCSTSDV!$C$2:$C$673,0),MATCH('07.11'!AF$3,FCSTSDV!$D$1:$L$1,0))/'07.11'!$E87,1)</f>
        <v>#N/A</v>
      </c>
      <c r="AG87" s="92" t="e">
        <f>+ROUND(INDEX(FCSTSDV!$D$2:$L$673,MATCH('07.11'!$D87,FCSTSDV!$C$2:$C$673,0),MATCH('07.11'!AG$3,FCSTSDV!$D$1:$L$1,0))/'07.11'!$E87,1)</f>
        <v>#N/A</v>
      </c>
      <c r="AH87" s="92" t="e">
        <f>+ROUND(INDEX(FCSTSDV!$D$2:$L$673,MATCH('07.11'!$D87,FCSTSDV!$C$2:$C$673,0),MATCH('07.11'!AH$3,FCSTSDV!$D$1:$L$1,0))/'07.11'!$E87,1)</f>
        <v>#N/A</v>
      </c>
    </row>
    <row r="88" spans="1:34" ht="20.100000000000001" customHeight="1">
      <c r="A88" s="813"/>
      <c r="B88" s="795"/>
      <c r="C88" s="57" t="s">
        <v>107</v>
      </c>
      <c r="D88" s="32" t="s">
        <v>138</v>
      </c>
      <c r="E88" s="49">
        <v>3000</v>
      </c>
      <c r="F88" s="799"/>
      <c r="G88" s="799"/>
      <c r="H88" s="830"/>
      <c r="I88" s="81">
        <f>+ROUND(IFERROR(VLOOKUP(D88,FCSTSDV!$C$2:$C$72,26,0),0)/'07.11'!E88+0,0)</f>
        <v>0</v>
      </c>
      <c r="J88" s="92">
        <f>+ROUND(IFERROR(INDEX(FCSTSDV!$D$2:$L$72,MATCH('07.11'!$D88,FCSTSDV!$C$2:$C$72,0),MATCH('07.11'!J$3,FCSTSDV!$D$1:$L$1,0)),0)/'07.11'!$E88,1)</f>
        <v>0</v>
      </c>
      <c r="K88" s="92">
        <f>+ROUND(IFERROR(INDEX(FCSTSDV!$D$2:$L$72,MATCH('07.11'!$D88,FCSTSDV!$C$2:$C$72,0),MATCH('07.11'!K$3,FCSTSDV!$D$1:$L$1,0)),0)/'07.11'!$E88,1)</f>
        <v>0</v>
      </c>
      <c r="L88" s="92">
        <f>+ROUND(IFERROR(INDEX(FCSTSDV!$D$2:$L$72,MATCH('07.11'!$D88,FCSTSDV!$C$2:$C$72,0),MATCH('07.11'!L$3,FCSTSDV!$D$1:$L$1,0)),0)/'07.11'!$E88,1)</f>
        <v>0</v>
      </c>
      <c r="M88" s="92">
        <f>+ROUND(IFERROR(INDEX(FCSTSDV!$D$2:$L$72,MATCH('07.11'!$D88,FCSTSDV!$C$2:$C$72,0),MATCH('07.11'!M$3,FCSTSDV!$D$1:$L$1,0)),0)/'07.11'!$E88,1)</f>
        <v>0</v>
      </c>
      <c r="N88" s="92">
        <f>+ROUND(IFERROR(INDEX(FCSTSDV!$D$2:$L$72,MATCH('07.11'!$D88,FCSTSDV!$C$2:$C$72,0),MATCH('07.11'!N$3,FCSTSDV!$D$1:$L$1,0)),0)/'07.11'!$E88,1)</f>
        <v>0</v>
      </c>
      <c r="O88" s="92">
        <f>+ROUND(IFERROR(INDEX(FCSTSDV!$D$2:$L$72,MATCH('07.11'!$D88,FCSTSDV!$C$2:$C$72,0),MATCH('07.11'!O$3,FCSTSDV!$D$1:$L$1,0)),0)/'07.11'!$E88,1)</f>
        <v>0</v>
      </c>
      <c r="P88" s="92">
        <f>+ROUND(IFERROR(INDEX(FCSTSDV!$D$2:$L$72,MATCH('07.11'!$D88,FCSTSDV!$C$2:$C$72,0),MATCH('07.11'!P$3,FCSTSDV!$D$1:$L$1,0)),0)/'07.11'!$E88,1)</f>
        <v>0</v>
      </c>
      <c r="Q88" s="92">
        <f>+ROUND(IFERROR(INDEX(FCSTSDV!$D$2:$L$72,MATCH('07.11'!$D88,FCSTSDV!$C$2:$C$72,0),MATCH('07.11'!Q$3,FCSTSDV!$D$1:$L$1,0)),0)/'07.11'!$E88,1)</f>
        <v>0</v>
      </c>
      <c r="R88" s="92">
        <f>+ROUND(IFERROR(INDEX(FCSTSDV!$D$2:$L$72,MATCH('07.11'!$D88,FCSTSDV!$C$2:$C$72,0),MATCH('07.11'!R$3,FCSTSDV!$D$1:$L$1,0)),0)/'07.11'!$E88,1)</f>
        <v>0</v>
      </c>
      <c r="S88" s="92" t="e">
        <f>+ROUND(INDEX(FCSTSDV!$D$2:$L$673,MATCH('07.11'!$D88,FCSTSDV!$C$2:$C$673,0),MATCH('07.11'!S$3,FCSTSDV!$D$1:$L$1,0))/'07.11'!$E88,1)</f>
        <v>#N/A</v>
      </c>
      <c r="T88" s="92" t="e">
        <f>+ROUND(INDEX(FCSTSDV!$D$2:$L$673,MATCH('07.11'!$D88,FCSTSDV!$C$2:$C$673,0),MATCH('07.11'!T$3,FCSTSDV!$D$1:$L$1,0))/'07.11'!$E88,1)</f>
        <v>#N/A</v>
      </c>
      <c r="U88" s="92" t="e">
        <f>+ROUND(INDEX(FCSTSDV!$D$2:$L$673,MATCH('07.11'!$D88,FCSTSDV!$C$2:$C$673,0),MATCH('07.11'!U$3,FCSTSDV!$D$1:$L$1,0))/'07.11'!$E88,1)</f>
        <v>#N/A</v>
      </c>
      <c r="V88" s="92" t="e">
        <f>+ROUND(INDEX(FCSTSDV!$D$2:$L$673,MATCH('07.11'!$D88,FCSTSDV!$C$2:$C$673,0),MATCH('07.11'!V$3,FCSTSDV!$D$1:$L$1,0))/'07.11'!$E88,1)</f>
        <v>#N/A</v>
      </c>
      <c r="W88" s="92" t="e">
        <f>+ROUND(INDEX(FCSTSDV!$D$2:$L$673,MATCH('07.11'!$D88,FCSTSDV!$C$2:$C$673,0),MATCH('07.11'!W$3,FCSTSDV!$D$1:$L$1,0))/'07.11'!$E88,1)</f>
        <v>#N/A</v>
      </c>
      <c r="X88" s="92" t="e">
        <f>+ROUND(INDEX(FCSTSDV!$D$2:$L$673,MATCH('07.11'!$D88,FCSTSDV!$C$2:$C$673,0),MATCH('07.11'!X$3,FCSTSDV!$D$1:$L$1,0))/'07.11'!$E88,1)</f>
        <v>#N/A</v>
      </c>
      <c r="Y88" s="92" t="e">
        <f>+ROUND(INDEX(FCSTSDV!$D$2:$L$673,MATCH('07.11'!$D88,FCSTSDV!$C$2:$C$673,0),MATCH('07.11'!Y$3,FCSTSDV!$D$1:$L$1,0))/'07.11'!$E88,1)</f>
        <v>#N/A</v>
      </c>
      <c r="Z88" s="92" t="e">
        <f>+ROUND(INDEX(FCSTSDV!$D$2:$L$673,MATCH('07.11'!$D88,FCSTSDV!$C$2:$C$673,0),MATCH('07.11'!Z$3,FCSTSDV!$D$1:$L$1,0))/'07.11'!$E88,1)</f>
        <v>#N/A</v>
      </c>
      <c r="AA88" s="92" t="e">
        <f>+ROUND(INDEX(FCSTSDV!$D$2:$L$673,MATCH('07.11'!$D88,FCSTSDV!$C$2:$C$673,0),MATCH('07.11'!AA$3,FCSTSDV!$D$1:$L$1,0))/'07.11'!$E88,1)</f>
        <v>#N/A</v>
      </c>
      <c r="AB88" s="92" t="e">
        <f>+ROUND(INDEX(FCSTSDV!$D$2:$L$673,MATCH('07.11'!$D88,FCSTSDV!$C$2:$C$673,0),MATCH('07.11'!AB$3,FCSTSDV!$D$1:$L$1,0))/'07.11'!$E88,1)</f>
        <v>#N/A</v>
      </c>
      <c r="AC88" s="92" t="e">
        <f>+ROUND(INDEX(FCSTSDV!$D$2:$L$673,MATCH('07.11'!$D88,FCSTSDV!$C$2:$C$673,0),MATCH('07.11'!AC$3,FCSTSDV!$D$1:$L$1,0))/'07.11'!$E88,1)</f>
        <v>#N/A</v>
      </c>
      <c r="AD88" s="92" t="e">
        <f>+ROUND(INDEX(FCSTSDV!$D$2:$L$673,MATCH('07.11'!$D88,FCSTSDV!$C$2:$C$673,0),MATCH('07.11'!AD$3,FCSTSDV!$D$1:$L$1,0))/'07.11'!$E88,1)</f>
        <v>#N/A</v>
      </c>
      <c r="AE88" s="92" t="e">
        <f>+ROUND(INDEX(FCSTSDV!$D$2:$L$673,MATCH('07.11'!$D88,FCSTSDV!$C$2:$C$673,0),MATCH('07.11'!AE$3,FCSTSDV!$D$1:$L$1,0))/'07.11'!$E88,1)</f>
        <v>#N/A</v>
      </c>
      <c r="AF88" s="92" t="e">
        <f>+ROUND(INDEX(FCSTSDV!$D$2:$L$673,MATCH('07.11'!$D88,FCSTSDV!$C$2:$C$673,0),MATCH('07.11'!AF$3,FCSTSDV!$D$1:$L$1,0))/'07.11'!$E88,1)</f>
        <v>#N/A</v>
      </c>
      <c r="AG88" s="92" t="e">
        <f>+ROUND(INDEX(FCSTSDV!$D$2:$L$673,MATCH('07.11'!$D88,FCSTSDV!$C$2:$C$673,0),MATCH('07.11'!AG$3,FCSTSDV!$D$1:$L$1,0))/'07.11'!$E88,1)</f>
        <v>#N/A</v>
      </c>
      <c r="AH88" s="92" t="e">
        <f>+ROUND(INDEX(FCSTSDV!$D$2:$L$673,MATCH('07.11'!$D88,FCSTSDV!$C$2:$C$673,0),MATCH('07.11'!AH$3,FCSTSDV!$D$1:$L$1,0))/'07.11'!$E88,1)</f>
        <v>#N/A</v>
      </c>
    </row>
    <row r="89" spans="1:34" ht="20.100000000000001" customHeight="1">
      <c r="A89" s="807"/>
      <c r="B89" s="792"/>
      <c r="C89" s="60"/>
      <c r="D89" s="52" t="s">
        <v>153</v>
      </c>
      <c r="E89" s="53" t="s">
        <v>43</v>
      </c>
      <c r="F89" s="800"/>
      <c r="G89" s="800"/>
      <c r="H89" s="827"/>
      <c r="I89" s="87">
        <f>+I88+I87</f>
        <v>0</v>
      </c>
      <c r="J89" s="90">
        <f t="shared" ref="J89:R89" si="20">+$H87+$I89-SUM(J87:J88)</f>
        <v>508</v>
      </c>
      <c r="K89" s="90">
        <f t="shared" si="20"/>
        <v>508</v>
      </c>
      <c r="L89" s="90">
        <f t="shared" si="20"/>
        <v>508</v>
      </c>
      <c r="M89" s="90">
        <f t="shared" si="20"/>
        <v>508</v>
      </c>
      <c r="N89" s="90">
        <f t="shared" si="20"/>
        <v>508</v>
      </c>
      <c r="O89" s="90">
        <f t="shared" si="20"/>
        <v>508</v>
      </c>
      <c r="P89" s="90">
        <f t="shared" si="20"/>
        <v>508</v>
      </c>
      <c r="Q89" s="90">
        <f t="shared" si="20"/>
        <v>508</v>
      </c>
      <c r="R89" s="90">
        <f t="shared" si="20"/>
        <v>508</v>
      </c>
      <c r="S89" s="90" t="e">
        <f t="shared" ref="S89:X89" si="21">+R89-SUM(S87:S88)</f>
        <v>#N/A</v>
      </c>
      <c r="T89" s="90" t="e">
        <f t="shared" si="21"/>
        <v>#N/A</v>
      </c>
      <c r="U89" s="90" t="e">
        <f t="shared" si="21"/>
        <v>#N/A</v>
      </c>
      <c r="V89" s="674" t="e">
        <f t="shared" si="21"/>
        <v>#N/A</v>
      </c>
      <c r="W89" s="90" t="e">
        <f t="shared" si="21"/>
        <v>#N/A</v>
      </c>
      <c r="X89" s="90" t="e">
        <f t="shared" si="21"/>
        <v>#N/A</v>
      </c>
      <c r="Y89" s="90" t="e">
        <f t="shared" ref="Y89:AH89" si="22">+X89-SUM(Y87:Y88)</f>
        <v>#N/A</v>
      </c>
      <c r="Z89" s="90" t="e">
        <f t="shared" si="22"/>
        <v>#N/A</v>
      </c>
      <c r="AA89" s="90" t="e">
        <f t="shared" si="22"/>
        <v>#N/A</v>
      </c>
      <c r="AB89" s="90" t="e">
        <f t="shared" si="22"/>
        <v>#N/A</v>
      </c>
      <c r="AC89" s="90" t="e">
        <f t="shared" si="22"/>
        <v>#N/A</v>
      </c>
      <c r="AD89" s="90" t="e">
        <f t="shared" si="22"/>
        <v>#N/A</v>
      </c>
      <c r="AE89" s="90" t="e">
        <f t="shared" si="22"/>
        <v>#N/A</v>
      </c>
      <c r="AF89" s="90" t="e">
        <f t="shared" si="22"/>
        <v>#N/A</v>
      </c>
      <c r="AG89" s="90" t="e">
        <f t="shared" si="22"/>
        <v>#N/A</v>
      </c>
      <c r="AH89" s="90" t="e">
        <f t="shared" si="22"/>
        <v>#N/A</v>
      </c>
    </row>
    <row r="90" spans="1:34" ht="20.100000000000001" customHeight="1">
      <c r="A90" s="806" t="s">
        <v>169</v>
      </c>
      <c r="B90" s="791" t="s">
        <v>168</v>
      </c>
      <c r="C90" s="63" t="s">
        <v>107</v>
      </c>
      <c r="D90" s="73" t="s">
        <v>136</v>
      </c>
      <c r="E90" s="44">
        <v>6000</v>
      </c>
      <c r="F90" s="798"/>
      <c r="G90" s="798"/>
      <c r="H90" s="826">
        <f>+VLOOKUP(A90,'[4]TRAY, BOBIN'!$F$3:$J$153,5,0)</f>
        <v>45</v>
      </c>
      <c r="I90" s="81">
        <v>0</v>
      </c>
      <c r="J90" s="92">
        <f t="array" ref="J90">+ROUND(IFERROR(INDEX(FCSTSDV!$D$2:$L$72,MATCH('07.11'!$D90,FCSTSDV!$C$2:$C$72,0),MATCH('07.11'!J$3,FCSTSDV!$D$1:$L$1,0)),0)/'07.11'!$E90,1)</f>
        <v>0</v>
      </c>
      <c r="K90" s="92">
        <f t="array" ref="K90">+ROUND(IFERROR(INDEX(FCSTSDV!$D$2:$L$72,MATCH('07.11'!$D90,FCSTSDV!$C$2:$C$72,0),MATCH('07.11'!K$3,FCSTSDV!$D$1:$L$1,0)),0)/'07.11'!$E90,1)</f>
        <v>0</v>
      </c>
      <c r="L90" s="92">
        <f t="array" ref="L90">+ROUND(IFERROR(INDEX(FCSTSDV!$D$2:$L$72,MATCH('07.11'!$D90,FCSTSDV!$C$2:$C$72,0),MATCH('07.11'!L$3,FCSTSDV!$D$1:$L$1,0)),0)/'07.11'!$E90,1)</f>
        <v>0</v>
      </c>
      <c r="M90" s="92">
        <f t="array" ref="M90">+ROUND(IFERROR(INDEX(FCSTSDV!$D$2:$L$72,MATCH('07.11'!$D90,FCSTSDV!$C$2:$C$72,0),MATCH('07.11'!M$3,FCSTSDV!$D$1:$L$1,0)),0)/'07.11'!$E90,1)</f>
        <v>0</v>
      </c>
      <c r="N90" s="92">
        <f t="array" ref="N90">+ROUND(IFERROR(INDEX(FCSTSDV!$D$2:$L$72,MATCH('07.11'!$D90,FCSTSDV!$C$2:$C$72,0),MATCH('07.11'!N$3,FCSTSDV!$D$1:$L$1,0)),0)/'07.11'!$E90,1)</f>
        <v>0</v>
      </c>
      <c r="O90" s="92">
        <f t="array" ref="O90">+ROUND(IFERROR(INDEX(FCSTSDV!$D$2:$L$72,MATCH('07.11'!$D90,FCSTSDV!$C$2:$C$72,0),MATCH('07.11'!O$3,FCSTSDV!$D$1:$L$1,0)),0)/'07.11'!$E90,1)</f>
        <v>0</v>
      </c>
      <c r="P90" s="92">
        <f t="array" ref="P90">+ROUND(IFERROR(INDEX(FCSTSDV!$D$2:$L$72,MATCH('07.11'!$D90,FCSTSDV!$C$2:$C$72,0),MATCH('07.11'!P$3,FCSTSDV!$D$1:$L$1,0)),0)/'07.11'!$E90,1)</f>
        <v>0</v>
      </c>
      <c r="Q90" s="92">
        <f t="array" ref="Q90">+ROUND(IFERROR(INDEX(FCSTSDV!$D$2:$L$72,MATCH('07.11'!$D90,FCSTSDV!$C$2:$C$72,0),MATCH('07.11'!Q$3,FCSTSDV!$D$1:$L$1,0)),0)/'07.11'!$E90,1)</f>
        <v>0</v>
      </c>
      <c r="R90" s="92">
        <f t="array" ref="R90">+ROUND(IFERROR(INDEX(FCSTSDV!$D$2:$L$72,MATCH('07.11'!$D90,FCSTSDV!$C$2:$C$72,0),MATCH('07.11'!R$3,FCSTSDV!$D$1:$L$1,0)),0)/'07.11'!$E90,1)</f>
        <v>0</v>
      </c>
      <c r="S90" s="92" t="e">
        <f>+ROUND(INDEX(FCSTSDV!$D$2:$L$673,MATCH('07.11'!$D90,FCSTSDV!$C$2:$C$673,0),MATCH('07.11'!S$3,FCSTSDV!$D$1:$L$1,0))/'07.11'!$E90,1)</f>
        <v>#N/A</v>
      </c>
      <c r="T90" s="92" t="e">
        <f>+ROUND(INDEX(FCSTSDV!$D$2:$L$673,MATCH('07.11'!$D90,FCSTSDV!$C$2:$C$673,0),MATCH('07.11'!T$3,FCSTSDV!$D$1:$L$1,0))/'07.11'!$E90,1)</f>
        <v>#N/A</v>
      </c>
      <c r="U90" s="92" t="e">
        <f>+ROUND(INDEX(FCSTSDV!$D$2:$L$673,MATCH('07.11'!$D90,FCSTSDV!$C$2:$C$673,0),MATCH('07.11'!U$3,FCSTSDV!$D$1:$L$1,0))/'07.11'!$E90,1)</f>
        <v>#N/A</v>
      </c>
      <c r="V90" s="92" t="e">
        <f>+ROUND(INDEX(FCSTSDV!$D$2:$L$673,MATCH('07.11'!$D90,FCSTSDV!$C$2:$C$673,0),MATCH('07.11'!V$3,FCSTSDV!$D$1:$L$1,0))/'07.11'!$E90,1)</f>
        <v>#N/A</v>
      </c>
      <c r="W90" s="92" t="e">
        <f>+ROUND(INDEX(FCSTSDV!$D$2:$L$673,MATCH('07.11'!$D90,FCSTSDV!$C$2:$C$673,0),MATCH('07.11'!W$3,FCSTSDV!$D$1:$L$1,0))/'07.11'!$E90,1)</f>
        <v>#N/A</v>
      </c>
      <c r="X90" s="92" t="e">
        <f>+ROUND(INDEX(FCSTSDV!$D$2:$L$673,MATCH('07.11'!$D90,FCSTSDV!$C$2:$C$673,0),MATCH('07.11'!X$3,FCSTSDV!$D$1:$L$1,0))/'07.11'!$E90,1)</f>
        <v>#N/A</v>
      </c>
      <c r="Y90" s="92" t="e">
        <f>+ROUND(INDEX(FCSTSDV!$D$2:$L$673,MATCH('07.11'!$D90,FCSTSDV!$C$2:$C$673,0),MATCH('07.11'!Y$3,FCSTSDV!$D$1:$L$1,0))/'07.11'!$E90,1)</f>
        <v>#N/A</v>
      </c>
      <c r="Z90" s="92" t="e">
        <f>+ROUND(INDEX(FCSTSDV!$D$2:$L$673,MATCH('07.11'!$D90,FCSTSDV!$C$2:$C$673,0),MATCH('07.11'!Z$3,FCSTSDV!$D$1:$L$1,0))/'07.11'!$E90,1)</f>
        <v>#N/A</v>
      </c>
      <c r="AA90" s="92" t="e">
        <f>+ROUND(INDEX(FCSTSDV!$D$2:$L$673,MATCH('07.11'!$D90,FCSTSDV!$C$2:$C$673,0),MATCH('07.11'!AA$3,FCSTSDV!$D$1:$L$1,0))/'07.11'!$E90,1)</f>
        <v>#N/A</v>
      </c>
      <c r="AB90" s="92" t="e">
        <f>+ROUND(INDEX(FCSTSDV!$D$2:$L$673,MATCH('07.11'!$D90,FCSTSDV!$C$2:$C$673,0),MATCH('07.11'!AB$3,FCSTSDV!$D$1:$L$1,0))/'07.11'!$E90,1)</f>
        <v>#N/A</v>
      </c>
      <c r="AC90" s="92" t="e">
        <f>+ROUND(INDEX(FCSTSDV!$D$2:$L$673,MATCH('07.11'!$D90,FCSTSDV!$C$2:$C$673,0),MATCH('07.11'!AC$3,FCSTSDV!$D$1:$L$1,0))/'07.11'!$E90,1)</f>
        <v>#N/A</v>
      </c>
      <c r="AD90" s="92" t="e">
        <f>+ROUND(INDEX(FCSTSDV!$D$2:$L$673,MATCH('07.11'!$D90,FCSTSDV!$C$2:$C$673,0),MATCH('07.11'!AD$3,FCSTSDV!$D$1:$L$1,0))/'07.11'!$E90,1)</f>
        <v>#N/A</v>
      </c>
      <c r="AE90" s="92" t="e">
        <f>+ROUND(INDEX(FCSTSDV!$D$2:$L$673,MATCH('07.11'!$D90,FCSTSDV!$C$2:$C$673,0),MATCH('07.11'!AE$3,FCSTSDV!$D$1:$L$1,0))/'07.11'!$E90,1)</f>
        <v>#N/A</v>
      </c>
      <c r="AF90" s="92" t="e">
        <f>+ROUND(INDEX(FCSTSDV!$D$2:$L$673,MATCH('07.11'!$D90,FCSTSDV!$C$2:$C$673,0),MATCH('07.11'!AF$3,FCSTSDV!$D$1:$L$1,0))/'07.11'!$E90,1)</f>
        <v>#N/A</v>
      </c>
      <c r="AG90" s="92" t="e">
        <f>+ROUND(INDEX(FCSTSDV!$D$2:$L$673,MATCH('07.11'!$D90,FCSTSDV!$C$2:$C$673,0),MATCH('07.11'!AG$3,FCSTSDV!$D$1:$L$1,0))/'07.11'!$E90,1)</f>
        <v>#N/A</v>
      </c>
      <c r="AH90" s="92" t="e">
        <f>+ROUND(INDEX(FCSTSDV!$D$2:$L$673,MATCH('07.11'!$D90,FCSTSDV!$C$2:$C$673,0),MATCH('07.11'!AH$3,FCSTSDV!$D$1:$L$1,0))/'07.11'!$E90,1)</f>
        <v>#N/A</v>
      </c>
    </row>
    <row r="91" spans="1:34" ht="20.100000000000001" customHeight="1">
      <c r="A91" s="813"/>
      <c r="B91" s="795"/>
      <c r="C91" s="57" t="s">
        <v>107</v>
      </c>
      <c r="D91" s="32" t="s">
        <v>170</v>
      </c>
      <c r="E91" s="49">
        <v>6000</v>
      </c>
      <c r="F91" s="799"/>
      <c r="G91" s="799"/>
      <c r="H91" s="830"/>
      <c r="I91" s="81">
        <f>+ROUND(IFERROR(VLOOKUP(D91,FCSTSDV!$C$2:$C$72,26,0),0)/'07.11'!E91+0,0)</f>
        <v>0</v>
      </c>
      <c r="J91" s="92">
        <f>+IFERROR(INDEX(FCSTSDV!$D$2:$L$72,MATCH('07.11'!$D91,FCSTSDV!$C$2:$C$72,0),MATCH('07.11'!J$3,FCSTSDV!$D$1:$L$1,0))/'07.11'!$E91,0)</f>
        <v>0</v>
      </c>
      <c r="K91" s="92">
        <f>+IFERROR(INDEX(FCSTSDV!$D$2:$L$72,MATCH('07.11'!$D91,FCSTSDV!$C$2:$C$72,0),MATCH('07.11'!K$3,FCSTSDV!$D$1:$L$1,0))/'07.11'!$E91,0)</f>
        <v>0</v>
      </c>
      <c r="L91" s="92">
        <f>+IFERROR(INDEX(FCSTSDV!$D$2:$L$72,MATCH('07.11'!$D91,FCSTSDV!$C$2:$C$72,0),MATCH('07.11'!L$3,FCSTSDV!$D$1:$L$1,0))/'07.11'!$E91,0)</f>
        <v>0</v>
      </c>
      <c r="M91" s="92">
        <f>+IFERROR(INDEX(FCSTSDV!$D$2:$L$72,MATCH('07.11'!$D91,FCSTSDV!$C$2:$C$72,0),MATCH('07.11'!M$3,FCSTSDV!$D$1:$L$1,0))/'07.11'!$E91,0)</f>
        <v>0</v>
      </c>
      <c r="N91" s="92">
        <f>+IFERROR(INDEX(FCSTSDV!$D$2:$L$72,MATCH('07.11'!$D91,FCSTSDV!$C$2:$C$72,0),MATCH('07.11'!N$3,FCSTSDV!$D$1:$L$1,0))/'07.11'!$E91,0)</f>
        <v>0</v>
      </c>
      <c r="O91" s="92">
        <f>+IFERROR(INDEX(FCSTSDV!$D$2:$L$72,MATCH('07.11'!$D91,FCSTSDV!$C$2:$C$72,0),MATCH('07.11'!O$3,FCSTSDV!$D$1:$L$1,0))/'07.11'!$E91,0)</f>
        <v>0</v>
      </c>
      <c r="P91" s="92">
        <f>+IFERROR(INDEX(FCSTSDV!$D$2:$L$72,MATCH('07.11'!$D91,FCSTSDV!$C$2:$C$72,0),MATCH('07.11'!P$3,FCSTSDV!$D$1:$L$1,0))/'07.11'!$E91,0)</f>
        <v>0</v>
      </c>
      <c r="Q91" s="92">
        <f>+IFERROR(INDEX(FCSTSDV!$D$2:$L$72,MATCH('07.11'!$D91,FCSTSDV!$C$2:$C$72,0),MATCH('07.11'!Q$3,FCSTSDV!$D$1:$L$1,0))/'07.11'!$E91,0)</f>
        <v>0</v>
      </c>
      <c r="R91" s="92">
        <f>+IFERROR(INDEX(FCSTSDV!$D$2:$L$72,MATCH('07.11'!$D91,FCSTSDV!$C$2:$C$72,0),MATCH('07.11'!R$3,FCSTSDV!$D$1:$L$1,0))/'07.11'!$E91,0)</f>
        <v>0</v>
      </c>
      <c r="S91" s="92" t="e">
        <f>+ROUND(INDEX(FCSTSDV!$D$2:$L$673,MATCH('07.11'!$D91,FCSTSDV!$C$2:$C$673,0),MATCH('07.11'!S$3,FCSTSDV!$D$1:$L$1,0))/'07.11'!$E91,1)</f>
        <v>#N/A</v>
      </c>
      <c r="T91" s="92" t="e">
        <f>+ROUND(INDEX(FCSTSDV!$D$2:$L$673,MATCH('07.11'!$D91,FCSTSDV!$C$2:$C$673,0),MATCH('07.11'!T$3,FCSTSDV!$D$1:$L$1,0))/'07.11'!$E91,1)</f>
        <v>#N/A</v>
      </c>
      <c r="U91" s="92" t="e">
        <f>+ROUND(INDEX(FCSTSDV!$D$2:$L$673,MATCH('07.11'!$D91,FCSTSDV!$C$2:$C$673,0),MATCH('07.11'!U$3,FCSTSDV!$D$1:$L$1,0))/'07.11'!$E91,1)</f>
        <v>#N/A</v>
      </c>
      <c r="V91" s="92" t="e">
        <f>+ROUND(INDEX(FCSTSDV!$D$2:$L$673,MATCH('07.11'!$D91,FCSTSDV!$C$2:$C$673,0),MATCH('07.11'!V$3,FCSTSDV!$D$1:$L$1,0))/'07.11'!$E91,1)</f>
        <v>#N/A</v>
      </c>
      <c r="W91" s="92" t="e">
        <f>+ROUND(INDEX(FCSTSDV!$D$2:$L$673,MATCH('07.11'!$D91,FCSTSDV!$C$2:$C$673,0),MATCH('07.11'!W$3,FCSTSDV!$D$1:$L$1,0))/'07.11'!$E91,1)</f>
        <v>#N/A</v>
      </c>
      <c r="X91" s="92" t="e">
        <f>+ROUND(INDEX(FCSTSDV!$D$2:$L$673,MATCH('07.11'!$D91,FCSTSDV!$C$2:$C$673,0),MATCH('07.11'!X$3,FCSTSDV!$D$1:$L$1,0))/'07.11'!$E91,1)</f>
        <v>#N/A</v>
      </c>
      <c r="Y91" s="92" t="e">
        <f>+ROUND(INDEX(FCSTSDV!$D$2:$L$673,MATCH('07.11'!$D91,FCSTSDV!$C$2:$C$673,0),MATCH('07.11'!Y$3,FCSTSDV!$D$1:$L$1,0))/'07.11'!$E91,1)</f>
        <v>#N/A</v>
      </c>
      <c r="Z91" s="92" t="e">
        <f>+ROUND(INDEX(FCSTSDV!$D$2:$L$673,MATCH('07.11'!$D91,FCSTSDV!$C$2:$C$673,0),MATCH('07.11'!Z$3,FCSTSDV!$D$1:$L$1,0))/'07.11'!$E91,1)</f>
        <v>#N/A</v>
      </c>
      <c r="AA91" s="92" t="e">
        <f>+ROUND(INDEX(FCSTSDV!$D$2:$L$673,MATCH('07.11'!$D91,FCSTSDV!$C$2:$C$673,0),MATCH('07.11'!AA$3,FCSTSDV!$D$1:$L$1,0))/'07.11'!$E91,1)</f>
        <v>#N/A</v>
      </c>
      <c r="AB91" s="92" t="e">
        <f>+ROUND(INDEX(FCSTSDV!$D$2:$L$673,MATCH('07.11'!$D91,FCSTSDV!$C$2:$C$673,0),MATCH('07.11'!AB$3,FCSTSDV!$D$1:$L$1,0))/'07.11'!$E91,1)</f>
        <v>#N/A</v>
      </c>
      <c r="AC91" s="92" t="e">
        <f>+ROUND(INDEX(FCSTSDV!$D$2:$L$673,MATCH('07.11'!$D91,FCSTSDV!$C$2:$C$673,0),MATCH('07.11'!AC$3,FCSTSDV!$D$1:$L$1,0))/'07.11'!$E91,1)</f>
        <v>#N/A</v>
      </c>
      <c r="AD91" s="92" t="e">
        <f>+ROUND(INDEX(FCSTSDV!$D$2:$L$673,MATCH('07.11'!$D91,FCSTSDV!$C$2:$C$673,0),MATCH('07.11'!AD$3,FCSTSDV!$D$1:$L$1,0))/'07.11'!$E91,1)</f>
        <v>#N/A</v>
      </c>
      <c r="AE91" s="92" t="e">
        <f>+ROUND(INDEX(FCSTSDV!$D$2:$L$673,MATCH('07.11'!$D91,FCSTSDV!$C$2:$C$673,0),MATCH('07.11'!AE$3,FCSTSDV!$D$1:$L$1,0))/'07.11'!$E91,1)</f>
        <v>#N/A</v>
      </c>
      <c r="AF91" s="92" t="e">
        <f>+ROUND(INDEX(FCSTSDV!$D$2:$L$673,MATCH('07.11'!$D91,FCSTSDV!$C$2:$C$673,0),MATCH('07.11'!AF$3,FCSTSDV!$D$1:$L$1,0))/'07.11'!$E91,1)</f>
        <v>#N/A</v>
      </c>
      <c r="AG91" s="92" t="e">
        <f>+ROUND(INDEX(FCSTSDV!$D$2:$L$673,MATCH('07.11'!$D91,FCSTSDV!$C$2:$C$673,0),MATCH('07.11'!AG$3,FCSTSDV!$D$1:$L$1,0))/'07.11'!$E91,1)</f>
        <v>#N/A</v>
      </c>
      <c r="AH91" s="92" t="e">
        <f>+ROUND(INDEX(FCSTSDV!$D$2:$L$673,MATCH('07.11'!$D91,FCSTSDV!$C$2:$C$673,0),MATCH('07.11'!AH$3,FCSTSDV!$D$1:$L$1,0))/'07.11'!$E91,1)</f>
        <v>#N/A</v>
      </c>
    </row>
    <row r="92" spans="1:34" ht="20.100000000000001" customHeight="1">
      <c r="A92" s="813"/>
      <c r="B92" s="795"/>
      <c r="C92" s="57" t="s">
        <v>107</v>
      </c>
      <c r="D92" s="32" t="s">
        <v>171</v>
      </c>
      <c r="E92" s="49">
        <v>6000</v>
      </c>
      <c r="F92" s="799"/>
      <c r="G92" s="799"/>
      <c r="H92" s="830"/>
      <c r="I92" s="81">
        <v>0</v>
      </c>
      <c r="J92" s="158">
        <f>+IFERROR(INDEX(FCSTSDV!$D$2:$L$72,MATCH('07.11'!$D92,FCSTSDV!$C$2:$C$72,0),MATCH('07.11'!J$3,FCSTSDV!$D$1:$L$1,0))/'07.11'!$E92,0)</f>
        <v>0</v>
      </c>
      <c r="K92" s="158">
        <f>+IFERROR(INDEX(FCSTSDV!$D$2:$L$72,MATCH('07.11'!$D92,FCSTSDV!$C$2:$C$72,0),MATCH('07.11'!K$3,FCSTSDV!$D$1:$L$1,0))/'07.11'!$E92,0)</f>
        <v>0</v>
      </c>
      <c r="L92" s="158">
        <f>+IFERROR(INDEX(FCSTSDV!$D$2:$L$72,MATCH('07.11'!$D92,FCSTSDV!$C$2:$C$72,0),MATCH('07.11'!L$3,FCSTSDV!$D$1:$L$1,0))/'07.11'!$E92,0)</f>
        <v>0</v>
      </c>
      <c r="M92" s="158">
        <f>+IFERROR(INDEX(FCSTSDV!$D$2:$L$72,MATCH('07.11'!$D92,FCSTSDV!$C$2:$C$72,0),MATCH('07.11'!M$3,FCSTSDV!$D$1:$L$1,0))/'07.11'!$E92,0)</f>
        <v>0</v>
      </c>
      <c r="N92" s="158">
        <f>+IFERROR(INDEX(FCSTSDV!$D$2:$L$72,MATCH('07.11'!$D92,FCSTSDV!$C$2:$C$72,0),MATCH('07.11'!N$3,FCSTSDV!$D$1:$L$1,0))/'07.11'!$E92,0)</f>
        <v>0</v>
      </c>
      <c r="O92" s="158">
        <f>+IFERROR(INDEX(FCSTSDV!$D$2:$L$72,MATCH('07.11'!$D92,FCSTSDV!$C$2:$C$72,0),MATCH('07.11'!O$3,FCSTSDV!$D$1:$L$1,0))/'07.11'!$E92,0)</f>
        <v>0</v>
      </c>
      <c r="P92" s="158">
        <f>+IFERROR(INDEX(FCSTSDV!$D$2:$L$72,MATCH('07.11'!$D92,FCSTSDV!$C$2:$C$72,0),MATCH('07.11'!P$3,FCSTSDV!$D$1:$L$1,0))/'07.11'!$E92,0)</f>
        <v>0</v>
      </c>
      <c r="Q92" s="158">
        <f>+IFERROR(INDEX(FCSTSDV!$D$2:$L$72,MATCH('07.11'!$D92,FCSTSDV!$C$2:$C$72,0),MATCH('07.11'!Q$3,FCSTSDV!$D$1:$L$1,0))/'07.11'!$E92,0)</f>
        <v>0</v>
      </c>
      <c r="R92" s="158">
        <f>+IFERROR(INDEX(FCSTSDV!$D$2:$L$72,MATCH('07.11'!$D92,FCSTSDV!$C$2:$C$72,0),MATCH('07.11'!R$3,FCSTSDV!$D$1:$L$1,0))/'07.11'!$E92,0)</f>
        <v>0</v>
      </c>
      <c r="S92" s="92" t="e">
        <f>+ROUND(INDEX(FCSTSDV!$D$2:$L$673,MATCH('07.11'!$D92,FCSTSDV!$C$2:$C$673,0),MATCH('07.11'!S$3,FCSTSDV!$D$1:$L$1,0))/'07.11'!$E92,1)</f>
        <v>#N/A</v>
      </c>
      <c r="T92" s="92" t="e">
        <f>+ROUND(INDEX(FCSTSDV!$D$2:$L$673,MATCH('07.11'!$D92,FCSTSDV!$C$2:$C$673,0),MATCH('07.11'!T$3,FCSTSDV!$D$1:$L$1,0))/'07.11'!$E92,1)</f>
        <v>#N/A</v>
      </c>
      <c r="U92" s="92" t="e">
        <f>+ROUND(INDEX(FCSTSDV!$D$2:$L$673,MATCH('07.11'!$D92,FCSTSDV!$C$2:$C$673,0),MATCH('07.11'!U$3,FCSTSDV!$D$1:$L$1,0))/'07.11'!$E92,1)</f>
        <v>#N/A</v>
      </c>
      <c r="V92" s="92" t="e">
        <f>+ROUND(INDEX(FCSTSDV!$D$2:$L$673,MATCH('07.11'!$D92,FCSTSDV!$C$2:$C$673,0),MATCH('07.11'!V$3,FCSTSDV!$D$1:$L$1,0))/'07.11'!$E92,1)</f>
        <v>#N/A</v>
      </c>
      <c r="W92" s="92" t="e">
        <f>+ROUND(INDEX(FCSTSDV!$D$2:$L$673,MATCH('07.11'!$D92,FCSTSDV!$C$2:$C$673,0),MATCH('07.11'!W$3,FCSTSDV!$D$1:$L$1,0))/'07.11'!$E92,1)</f>
        <v>#N/A</v>
      </c>
      <c r="X92" s="92" t="e">
        <f>+ROUND(INDEX(FCSTSDV!$D$2:$L$673,MATCH('07.11'!$D92,FCSTSDV!$C$2:$C$673,0),MATCH('07.11'!X$3,FCSTSDV!$D$1:$L$1,0))/'07.11'!$E92,1)</f>
        <v>#N/A</v>
      </c>
      <c r="Y92" s="92" t="e">
        <f>+ROUND(INDEX(FCSTSDV!$D$2:$L$673,MATCH('07.11'!$D92,FCSTSDV!$C$2:$C$673,0),MATCH('07.11'!Y$3,FCSTSDV!$D$1:$L$1,0))/'07.11'!$E92,1)</f>
        <v>#N/A</v>
      </c>
      <c r="Z92" s="92" t="e">
        <f>+ROUND(INDEX(FCSTSDV!$D$2:$L$673,MATCH('07.11'!$D92,FCSTSDV!$C$2:$C$673,0),MATCH('07.11'!Z$3,FCSTSDV!$D$1:$L$1,0))/'07.11'!$E92,1)</f>
        <v>#N/A</v>
      </c>
      <c r="AA92" s="92" t="e">
        <f>+ROUND(INDEX(FCSTSDV!$D$2:$L$673,MATCH('07.11'!$D92,FCSTSDV!$C$2:$C$673,0),MATCH('07.11'!AA$3,FCSTSDV!$D$1:$L$1,0))/'07.11'!$E92,1)</f>
        <v>#N/A</v>
      </c>
      <c r="AB92" s="92" t="e">
        <f>+ROUND(INDEX(FCSTSDV!$D$2:$L$673,MATCH('07.11'!$D92,FCSTSDV!$C$2:$C$673,0),MATCH('07.11'!AB$3,FCSTSDV!$D$1:$L$1,0))/'07.11'!$E92,1)</f>
        <v>#N/A</v>
      </c>
      <c r="AC92" s="92" t="e">
        <f>+ROUND(INDEX(FCSTSDV!$D$2:$L$673,MATCH('07.11'!$D92,FCSTSDV!$C$2:$C$673,0),MATCH('07.11'!AC$3,FCSTSDV!$D$1:$L$1,0))/'07.11'!$E92,1)</f>
        <v>#N/A</v>
      </c>
      <c r="AD92" s="92" t="e">
        <f>+ROUND(INDEX(FCSTSDV!$D$2:$L$673,MATCH('07.11'!$D92,FCSTSDV!$C$2:$C$673,0),MATCH('07.11'!AD$3,FCSTSDV!$D$1:$L$1,0))/'07.11'!$E92,1)</f>
        <v>#N/A</v>
      </c>
      <c r="AE92" s="92" t="e">
        <f>+ROUND(INDEX(FCSTSDV!$D$2:$L$673,MATCH('07.11'!$D92,FCSTSDV!$C$2:$C$673,0),MATCH('07.11'!AE$3,FCSTSDV!$D$1:$L$1,0))/'07.11'!$E92,1)</f>
        <v>#N/A</v>
      </c>
      <c r="AF92" s="92" t="e">
        <f>+ROUND(INDEX(FCSTSDV!$D$2:$L$673,MATCH('07.11'!$D92,FCSTSDV!$C$2:$C$673,0),MATCH('07.11'!AF$3,FCSTSDV!$D$1:$L$1,0))/'07.11'!$E92,1)</f>
        <v>#N/A</v>
      </c>
      <c r="AG92" s="92" t="e">
        <f>+ROUND(INDEX(FCSTSDV!$D$2:$L$673,MATCH('07.11'!$D92,FCSTSDV!$C$2:$C$673,0),MATCH('07.11'!AG$3,FCSTSDV!$D$1:$L$1,0))/'07.11'!$E92,1)</f>
        <v>#N/A</v>
      </c>
      <c r="AH92" s="92" t="e">
        <f>+ROUND(INDEX(FCSTSDV!$D$2:$L$673,MATCH('07.11'!$D92,FCSTSDV!$C$2:$C$673,0),MATCH('07.11'!AH$3,FCSTSDV!$D$1:$L$1,0))/'07.11'!$E92,1)</f>
        <v>#N/A</v>
      </c>
    </row>
    <row r="93" spans="1:34" ht="18.75" customHeight="1">
      <c r="A93" s="807"/>
      <c r="B93" s="792"/>
      <c r="C93" s="60"/>
      <c r="D93" s="52" t="s">
        <v>153</v>
      </c>
      <c r="E93" s="53" t="s">
        <v>43</v>
      </c>
      <c r="F93" s="800"/>
      <c r="G93" s="800"/>
      <c r="H93" s="827"/>
      <c r="I93" s="87">
        <f>+SUM(I90:I92)</f>
        <v>0</v>
      </c>
      <c r="J93" s="90">
        <f t="shared" ref="J93:R93" si="23">+$H90+$I93-SUM(J90:J92)</f>
        <v>45</v>
      </c>
      <c r="K93" s="90">
        <f t="shared" si="23"/>
        <v>45</v>
      </c>
      <c r="L93" s="90">
        <f t="shared" si="23"/>
        <v>45</v>
      </c>
      <c r="M93" s="90">
        <f t="shared" si="23"/>
        <v>45</v>
      </c>
      <c r="N93" s="90">
        <f t="shared" si="23"/>
        <v>45</v>
      </c>
      <c r="O93" s="90">
        <f t="shared" si="23"/>
        <v>45</v>
      </c>
      <c r="P93" s="90">
        <f t="shared" si="23"/>
        <v>45</v>
      </c>
      <c r="Q93" s="90">
        <f t="shared" si="23"/>
        <v>45</v>
      </c>
      <c r="R93" s="90">
        <f t="shared" si="23"/>
        <v>45</v>
      </c>
      <c r="S93" s="90" t="e">
        <f t="shared" ref="S93:AH93" si="24">+R93-SUM(S90:S92)</f>
        <v>#N/A</v>
      </c>
      <c r="T93" s="90" t="e">
        <f t="shared" si="24"/>
        <v>#N/A</v>
      </c>
      <c r="U93" s="90" t="e">
        <f t="shared" si="24"/>
        <v>#N/A</v>
      </c>
      <c r="V93" s="90" t="e">
        <f t="shared" si="24"/>
        <v>#N/A</v>
      </c>
      <c r="W93" s="90" t="e">
        <f t="shared" si="24"/>
        <v>#N/A</v>
      </c>
      <c r="X93" s="90" t="e">
        <f t="shared" si="24"/>
        <v>#N/A</v>
      </c>
      <c r="Y93" s="90" t="e">
        <f t="shared" si="24"/>
        <v>#N/A</v>
      </c>
      <c r="Z93" s="90" t="e">
        <f t="shared" si="24"/>
        <v>#N/A</v>
      </c>
      <c r="AA93" s="90" t="e">
        <f t="shared" si="24"/>
        <v>#N/A</v>
      </c>
      <c r="AB93" s="90" t="e">
        <f t="shared" si="24"/>
        <v>#N/A</v>
      </c>
      <c r="AC93" s="90" t="e">
        <f t="shared" si="24"/>
        <v>#N/A</v>
      </c>
      <c r="AD93" s="90" t="e">
        <f t="shared" si="24"/>
        <v>#N/A</v>
      </c>
      <c r="AE93" s="90" t="e">
        <f t="shared" si="24"/>
        <v>#N/A</v>
      </c>
      <c r="AF93" s="90" t="e">
        <f t="shared" si="24"/>
        <v>#N/A</v>
      </c>
      <c r="AG93" s="90" t="e">
        <f t="shared" si="24"/>
        <v>#N/A</v>
      </c>
      <c r="AH93" s="90" t="e">
        <f t="shared" si="24"/>
        <v>#N/A</v>
      </c>
    </row>
    <row r="94" spans="1:34" ht="19.5" customHeight="1">
      <c r="A94" s="806" t="s">
        <v>172</v>
      </c>
      <c r="B94" s="791" t="s">
        <v>173</v>
      </c>
      <c r="C94" s="63"/>
      <c r="D94" s="73" t="s">
        <v>174</v>
      </c>
      <c r="E94" s="44">
        <v>2500</v>
      </c>
      <c r="F94" s="798"/>
      <c r="G94" s="798"/>
      <c r="H94" s="826">
        <f>+VLOOKUP(B94,'[4]TÚI BÓNG'!$B$4:$E$171,4,0)</f>
        <v>232</v>
      </c>
      <c r="I94" s="79">
        <f>+IFERROR(VLOOKUP(D94,FCSTSDV!$C$2:$C$72,26,0),0)/'07.11'!E94</f>
        <v>0</v>
      </c>
      <c r="J94" s="92" t="e">
        <f>+ROUND(INDEX(FCSTSDV!$D$2:$L$673,MATCH('07.11'!$D94,FCSTSDV!$C$2:$C$673,0),MATCH('07.11'!J$3,FCSTSDV!$D$1:$L$1,0))/'07.11'!$E94,1)</f>
        <v>#N/A</v>
      </c>
      <c r="K94" s="92" t="e">
        <f>+ROUND(INDEX(FCSTSDV!$D$2:$L$673,MATCH('07.11'!$D94,FCSTSDV!$C$2:$C$673,0),MATCH('07.11'!K$3,FCSTSDV!$D$1:$L$1,0))/'07.11'!$E94,1)</f>
        <v>#N/A</v>
      </c>
      <c r="L94" s="92" t="e">
        <f>+ROUND(INDEX(FCSTSDV!$D$2:$L$673,MATCH('07.11'!$D94,FCSTSDV!$C$2:$C$673,0),MATCH('07.11'!L$3,FCSTSDV!$D$1:$L$1,0))/'07.11'!$E94,1)</f>
        <v>#N/A</v>
      </c>
      <c r="M94" s="92" t="e">
        <f>+ROUND(INDEX(FCSTSDV!$D$2:$L$673,MATCH('07.11'!$D94,FCSTSDV!$C$2:$C$673,0),MATCH('07.11'!M$3,FCSTSDV!$D$1:$L$1,0))/'07.11'!$E94,1)</f>
        <v>#N/A</v>
      </c>
      <c r="N94" s="92" t="e">
        <f>+ROUND(INDEX(FCSTSDV!$D$2:$L$673,MATCH('07.11'!$D94,FCSTSDV!$C$2:$C$673,0),MATCH('07.11'!N$3,FCSTSDV!$D$1:$L$1,0))/'07.11'!$E94,1)</f>
        <v>#N/A</v>
      </c>
      <c r="O94" s="92" t="e">
        <f>+ROUND(INDEX(FCSTSDV!$D$2:$L$673,MATCH('07.11'!$D94,FCSTSDV!$C$2:$C$673,0),MATCH('07.11'!O$3,FCSTSDV!$D$1:$L$1,0))/'07.11'!$E94,1)</f>
        <v>#N/A</v>
      </c>
      <c r="P94" s="92" t="e">
        <f>+ROUND(INDEX(FCSTSDV!$D$2:$L$673,MATCH('07.11'!$D94,FCSTSDV!$C$2:$C$673,0),MATCH('07.11'!P$3,FCSTSDV!$D$1:$L$1,0))/'07.11'!$E94,1)</f>
        <v>#N/A</v>
      </c>
      <c r="Q94" s="92" t="e">
        <f>+ROUND(INDEX(FCSTSDV!$D$2:$L$673,MATCH('07.11'!$D94,FCSTSDV!$C$2:$C$673,0),MATCH('07.11'!Q$3,FCSTSDV!$D$1:$L$1,0))/'07.11'!$E94,1)</f>
        <v>#N/A</v>
      </c>
      <c r="R94" s="92" t="e">
        <f>+ROUND(INDEX(FCSTSDV!$D$2:$L$673,MATCH('07.11'!$D94,FCSTSDV!$C$2:$C$673,0),MATCH('07.11'!R$3,FCSTSDV!$D$1:$L$1,0))/'07.11'!$E94,1)</f>
        <v>#N/A</v>
      </c>
      <c r="S94" s="92" t="e">
        <f>+ROUND(INDEX(FCSTSDV!$D$2:$L$673,MATCH('07.11'!$D94,FCSTSDV!$C$2:$C$673,0),MATCH('07.11'!S$3,FCSTSDV!$D$1:$L$1,0))/'07.11'!$E94,1)</f>
        <v>#N/A</v>
      </c>
      <c r="T94" s="92" t="e">
        <f>+ROUND(INDEX(FCSTSDV!$D$2:$L$673,MATCH('07.11'!$D94,FCSTSDV!$C$2:$C$673,0),MATCH('07.11'!T$3,FCSTSDV!$D$1:$L$1,0))/'07.11'!$E94,1)</f>
        <v>#N/A</v>
      </c>
      <c r="U94" s="92" t="e">
        <f>+ROUND(INDEX(FCSTSDV!$D$2:$L$673,MATCH('07.11'!$D94,FCSTSDV!$C$2:$C$673,0),MATCH('07.11'!U$3,FCSTSDV!$D$1:$L$1,0))/'07.11'!$E94,1)</f>
        <v>#N/A</v>
      </c>
      <c r="V94" s="92" t="e">
        <f>+ROUND(INDEX(FCSTSDV!$D$2:$L$673,MATCH('07.11'!$D94,FCSTSDV!$C$2:$C$673,0),MATCH('07.11'!V$3,FCSTSDV!$D$1:$L$1,0))/'07.11'!$E94,1)</f>
        <v>#N/A</v>
      </c>
      <c r="W94" s="92" t="e">
        <f>+ROUND(INDEX(FCSTSDV!$D$2:$L$673,MATCH('07.11'!$D94,FCSTSDV!$C$2:$C$673,0),MATCH('07.11'!W$3,FCSTSDV!$D$1:$L$1,0))/'07.11'!$E94,1)</f>
        <v>#N/A</v>
      </c>
      <c r="X94" s="92" t="e">
        <f>+ROUND(INDEX(FCSTSDV!$D$2:$L$673,MATCH('07.11'!$D94,FCSTSDV!$C$2:$C$673,0),MATCH('07.11'!X$3,FCSTSDV!$D$1:$L$1,0))/'07.11'!$E94,1)</f>
        <v>#N/A</v>
      </c>
      <c r="Y94" s="92" t="e">
        <f>+ROUND(INDEX(FCSTSDV!$D$2:$L$673,MATCH('07.11'!$D94,FCSTSDV!$C$2:$C$673,0),MATCH('07.11'!Y$3,FCSTSDV!$D$1:$L$1,0))/'07.11'!$E94,1)</f>
        <v>#N/A</v>
      </c>
      <c r="Z94" s="92" t="e">
        <f>+ROUND(INDEX(FCSTSDV!$D$2:$L$673,MATCH('07.11'!$D94,FCSTSDV!$C$2:$C$673,0),MATCH('07.11'!Z$3,FCSTSDV!$D$1:$L$1,0))/'07.11'!$E94,1)</f>
        <v>#N/A</v>
      </c>
      <c r="AA94" s="92" t="e">
        <f>+ROUND(INDEX(FCSTSDV!$D$2:$L$673,MATCH('07.11'!$D94,FCSTSDV!$C$2:$C$673,0),MATCH('07.11'!AA$3,FCSTSDV!$D$1:$L$1,0))/'07.11'!$E94,1)</f>
        <v>#N/A</v>
      </c>
      <c r="AB94" s="92" t="e">
        <f>+ROUND(INDEX(FCSTSDV!$D$2:$L$673,MATCH('07.11'!$D94,FCSTSDV!$C$2:$C$673,0),MATCH('07.11'!AB$3,FCSTSDV!$D$1:$L$1,0))/'07.11'!$E94,1)</f>
        <v>#N/A</v>
      </c>
      <c r="AC94" s="92" t="e">
        <f>+ROUND(INDEX(FCSTSDV!$D$2:$L$673,MATCH('07.11'!$D94,FCSTSDV!$C$2:$C$673,0),MATCH('07.11'!AC$3,FCSTSDV!$D$1:$L$1,0))/'07.11'!$E94,1)</f>
        <v>#N/A</v>
      </c>
      <c r="AD94" s="92" t="e">
        <f>+ROUND(INDEX(FCSTSDV!$D$2:$L$673,MATCH('07.11'!$D94,FCSTSDV!$C$2:$C$673,0),MATCH('07.11'!AD$3,FCSTSDV!$D$1:$L$1,0))/'07.11'!$E94,1)</f>
        <v>#N/A</v>
      </c>
      <c r="AE94" s="92" t="e">
        <f>+ROUND(INDEX(FCSTSDV!$D$2:$L$673,MATCH('07.11'!$D94,FCSTSDV!$C$2:$C$673,0),MATCH('07.11'!AE$3,FCSTSDV!$D$1:$L$1,0))/'07.11'!$E94,1)</f>
        <v>#N/A</v>
      </c>
      <c r="AF94" s="92" t="e">
        <f>+ROUND(INDEX(FCSTSDV!$D$2:$L$673,MATCH('07.11'!$D94,FCSTSDV!$C$2:$C$673,0),MATCH('07.11'!AF$3,FCSTSDV!$D$1:$L$1,0))/'07.11'!$E94,1)</f>
        <v>#N/A</v>
      </c>
      <c r="AG94" s="92" t="e">
        <f>+ROUND(INDEX(FCSTSDV!$D$2:$L$673,MATCH('07.11'!$D94,FCSTSDV!$C$2:$C$673,0),MATCH('07.11'!AG$3,FCSTSDV!$D$1:$L$1,0))/'07.11'!$E94,1)</f>
        <v>#N/A</v>
      </c>
      <c r="AH94" s="92" t="e">
        <f>+ROUND(INDEX(FCSTSDV!$D$2:$L$673,MATCH('07.11'!$D94,FCSTSDV!$C$2:$C$673,0),MATCH('07.11'!AH$3,FCSTSDV!$D$1:$L$1,0))/'07.11'!$E94,1)</f>
        <v>#N/A</v>
      </c>
    </row>
    <row r="95" spans="1:34" ht="20.100000000000001" customHeight="1">
      <c r="A95" s="813"/>
      <c r="B95" s="795"/>
      <c r="C95" s="127"/>
      <c r="D95" s="128" t="s">
        <v>20</v>
      </c>
      <c r="E95" s="129">
        <v>2500</v>
      </c>
      <c r="F95" s="799"/>
      <c r="G95" s="799"/>
      <c r="H95" s="830"/>
      <c r="I95" s="81">
        <f>+IFERROR(VLOOKUP(D95,FCSTSDV!$C$2:$C$72,26,0),0)/'07.11'!E95</f>
        <v>0</v>
      </c>
      <c r="J95" s="92" t="e">
        <f>+ROUND(INDEX(FCSTSDV!$D$2:$L$673,MATCH('07.11'!$D95,FCSTSDV!$C$2:$C$673,0),MATCH('07.11'!J$3,FCSTSDV!$D$1:$L$1,0))/'07.11'!$E95,1)</f>
        <v>#N/A</v>
      </c>
      <c r="K95" s="92" t="e">
        <f>+ROUND(INDEX(FCSTSDV!$D$2:$L$673,MATCH('07.11'!$D95,FCSTSDV!$C$2:$C$673,0),MATCH('07.11'!K$3,FCSTSDV!$D$1:$L$1,0))/'07.11'!$E95,1)</f>
        <v>#N/A</v>
      </c>
      <c r="L95" s="92" t="e">
        <f>+ROUND(INDEX(FCSTSDV!$D$2:$L$673,MATCH('07.11'!$D95,FCSTSDV!$C$2:$C$673,0),MATCH('07.11'!L$3,FCSTSDV!$D$1:$L$1,0))/'07.11'!$E95,1)</f>
        <v>#N/A</v>
      </c>
      <c r="M95" s="92" t="e">
        <f>+ROUND(INDEX(FCSTSDV!$D$2:$L$673,MATCH('07.11'!$D95,FCSTSDV!$C$2:$C$673,0),MATCH('07.11'!M$3,FCSTSDV!$D$1:$L$1,0))/'07.11'!$E95,1)</f>
        <v>#N/A</v>
      </c>
      <c r="N95" s="92" t="e">
        <f>+ROUND(INDEX(FCSTSDV!$D$2:$L$673,MATCH('07.11'!$D95,FCSTSDV!$C$2:$C$673,0),MATCH('07.11'!N$3,FCSTSDV!$D$1:$L$1,0))/'07.11'!$E95,1)</f>
        <v>#N/A</v>
      </c>
      <c r="O95" s="92" t="e">
        <f>+ROUND(INDEX(FCSTSDV!$D$2:$L$673,MATCH('07.11'!$D95,FCSTSDV!$C$2:$C$673,0),MATCH('07.11'!O$3,FCSTSDV!$D$1:$L$1,0))/'07.11'!$E95,1)</f>
        <v>#N/A</v>
      </c>
      <c r="P95" s="92" t="e">
        <f>+ROUND(INDEX(FCSTSDV!$D$2:$L$673,MATCH('07.11'!$D95,FCSTSDV!$C$2:$C$673,0),MATCH('07.11'!P$3,FCSTSDV!$D$1:$L$1,0))/'07.11'!$E95,1)</f>
        <v>#N/A</v>
      </c>
      <c r="Q95" s="92" t="e">
        <f>+ROUND(INDEX(FCSTSDV!$D$2:$L$673,MATCH('07.11'!$D95,FCSTSDV!$C$2:$C$673,0),MATCH('07.11'!Q$3,FCSTSDV!$D$1:$L$1,0))/'07.11'!$E95,1)</f>
        <v>#N/A</v>
      </c>
      <c r="R95" s="92" t="e">
        <f>+ROUND(INDEX(FCSTSDV!$D$2:$L$673,MATCH('07.11'!$D95,FCSTSDV!$C$2:$C$673,0),MATCH('07.11'!R$3,FCSTSDV!$D$1:$L$1,0))/'07.11'!$E95,1)</f>
        <v>#N/A</v>
      </c>
      <c r="S95" s="92" t="e">
        <f>+ROUND(INDEX(FCSTSDV!$D$2:$L$673,MATCH('07.11'!$D95,FCSTSDV!$C$2:$C$673,0),MATCH('07.11'!S$3,FCSTSDV!$D$1:$L$1,0))/'07.11'!$E95,1)</f>
        <v>#N/A</v>
      </c>
      <c r="T95" s="92" t="e">
        <f>+ROUND(INDEX(FCSTSDV!$D$2:$L$673,MATCH('07.11'!$D95,FCSTSDV!$C$2:$C$673,0),MATCH('07.11'!T$3,FCSTSDV!$D$1:$L$1,0))/'07.11'!$E95,1)</f>
        <v>#N/A</v>
      </c>
      <c r="U95" s="92" t="e">
        <f>+ROUND(INDEX(FCSTSDV!$D$2:$L$673,MATCH('07.11'!$D95,FCSTSDV!$C$2:$C$673,0),MATCH('07.11'!U$3,FCSTSDV!$D$1:$L$1,0))/'07.11'!$E95,1)</f>
        <v>#N/A</v>
      </c>
      <c r="V95" s="92" t="e">
        <f>+ROUND(INDEX(FCSTSDV!$D$2:$L$673,MATCH('07.11'!$D95,FCSTSDV!$C$2:$C$673,0),MATCH('07.11'!V$3,FCSTSDV!$D$1:$L$1,0))/'07.11'!$E95,1)</f>
        <v>#N/A</v>
      </c>
      <c r="W95" s="92" t="e">
        <f>+ROUND(INDEX(FCSTSDV!$D$2:$L$673,MATCH('07.11'!$D95,FCSTSDV!$C$2:$C$673,0),MATCH('07.11'!W$3,FCSTSDV!$D$1:$L$1,0))/'07.11'!$E95,1)</f>
        <v>#N/A</v>
      </c>
      <c r="X95" s="92" t="e">
        <f>+ROUND(INDEX(FCSTSDV!$D$2:$L$673,MATCH('07.11'!$D95,FCSTSDV!$C$2:$C$673,0),MATCH('07.11'!X$3,FCSTSDV!$D$1:$L$1,0))/'07.11'!$E95,1)</f>
        <v>#N/A</v>
      </c>
      <c r="Y95" s="92" t="e">
        <f>+ROUND(INDEX(FCSTSDV!$D$2:$L$673,MATCH('07.11'!$D95,FCSTSDV!$C$2:$C$673,0),MATCH('07.11'!Y$3,FCSTSDV!$D$1:$L$1,0))/'07.11'!$E95,1)</f>
        <v>#N/A</v>
      </c>
      <c r="Z95" s="92" t="e">
        <f>+ROUND(INDEX(FCSTSDV!$D$2:$L$673,MATCH('07.11'!$D95,FCSTSDV!$C$2:$C$673,0),MATCH('07.11'!Z$3,FCSTSDV!$D$1:$L$1,0))/'07.11'!$E95,1)</f>
        <v>#N/A</v>
      </c>
      <c r="AA95" s="92" t="e">
        <f>+ROUND(INDEX(FCSTSDV!$D$2:$L$673,MATCH('07.11'!$D95,FCSTSDV!$C$2:$C$673,0),MATCH('07.11'!AA$3,FCSTSDV!$D$1:$L$1,0))/'07.11'!$E95,1)</f>
        <v>#N/A</v>
      </c>
      <c r="AB95" s="92" t="e">
        <f>+ROUND(INDEX(FCSTSDV!$D$2:$L$673,MATCH('07.11'!$D95,FCSTSDV!$C$2:$C$673,0),MATCH('07.11'!AB$3,FCSTSDV!$D$1:$L$1,0))/'07.11'!$E95,1)</f>
        <v>#N/A</v>
      </c>
      <c r="AC95" s="92" t="e">
        <f>+ROUND(INDEX(FCSTSDV!$D$2:$L$673,MATCH('07.11'!$D95,FCSTSDV!$C$2:$C$673,0),MATCH('07.11'!AC$3,FCSTSDV!$D$1:$L$1,0))/'07.11'!$E95,1)</f>
        <v>#N/A</v>
      </c>
      <c r="AD95" s="92" t="e">
        <f>+ROUND(INDEX(FCSTSDV!$D$2:$L$673,MATCH('07.11'!$D95,FCSTSDV!$C$2:$C$673,0),MATCH('07.11'!AD$3,FCSTSDV!$D$1:$L$1,0))/'07.11'!$E95,1)</f>
        <v>#N/A</v>
      </c>
      <c r="AE95" s="92" t="e">
        <f>+ROUND(INDEX(FCSTSDV!$D$2:$L$673,MATCH('07.11'!$D95,FCSTSDV!$C$2:$C$673,0),MATCH('07.11'!AE$3,FCSTSDV!$D$1:$L$1,0))/'07.11'!$E95,1)</f>
        <v>#N/A</v>
      </c>
      <c r="AF95" s="92" t="e">
        <f>+ROUND(INDEX(FCSTSDV!$D$2:$L$673,MATCH('07.11'!$D95,FCSTSDV!$C$2:$C$673,0),MATCH('07.11'!AF$3,FCSTSDV!$D$1:$L$1,0))/'07.11'!$E95,1)</f>
        <v>#N/A</v>
      </c>
      <c r="AG95" s="92" t="e">
        <f>+ROUND(INDEX(FCSTSDV!$D$2:$L$673,MATCH('07.11'!$D95,FCSTSDV!$C$2:$C$673,0),MATCH('07.11'!AG$3,FCSTSDV!$D$1:$L$1,0))/'07.11'!$E95,1)</f>
        <v>#N/A</v>
      </c>
      <c r="AH95" s="92" t="e">
        <f>+ROUND(INDEX(FCSTSDV!$D$2:$L$673,MATCH('07.11'!$D95,FCSTSDV!$C$2:$C$673,0),MATCH('07.11'!AH$3,FCSTSDV!$D$1:$L$1,0))/'07.11'!$E95,1)</f>
        <v>#N/A</v>
      </c>
    </row>
    <row r="96" spans="1:34" ht="20.100000000000001" customHeight="1">
      <c r="A96" s="807"/>
      <c r="B96" s="792"/>
      <c r="C96" s="16"/>
      <c r="D96" s="52" t="s">
        <v>175</v>
      </c>
      <c r="E96" s="53" t="s">
        <v>43</v>
      </c>
      <c r="F96" s="800"/>
      <c r="G96" s="800"/>
      <c r="H96" s="827"/>
      <c r="I96" s="87">
        <f>+SUM(I94:I95)</f>
        <v>0</v>
      </c>
      <c r="J96" s="105" t="e">
        <f t="shared" ref="J96:R96" si="25">+$H94+$I96-SUM(J94:J95)</f>
        <v>#N/A</v>
      </c>
      <c r="K96" s="105" t="e">
        <f t="shared" si="25"/>
        <v>#N/A</v>
      </c>
      <c r="L96" s="105" t="e">
        <f t="shared" si="25"/>
        <v>#N/A</v>
      </c>
      <c r="M96" s="105" t="e">
        <f t="shared" si="25"/>
        <v>#N/A</v>
      </c>
      <c r="N96" s="105" t="e">
        <f t="shared" si="25"/>
        <v>#N/A</v>
      </c>
      <c r="O96" s="105" t="e">
        <f t="shared" si="25"/>
        <v>#N/A</v>
      </c>
      <c r="P96" s="105" t="e">
        <f t="shared" si="25"/>
        <v>#N/A</v>
      </c>
      <c r="Q96" s="105" t="e">
        <f t="shared" si="25"/>
        <v>#N/A</v>
      </c>
      <c r="R96" s="105" t="e">
        <f t="shared" si="25"/>
        <v>#N/A</v>
      </c>
      <c r="S96" s="90" t="e">
        <f t="shared" ref="S96:AH96" si="26">R96-SUM(S94:S95)</f>
        <v>#N/A</v>
      </c>
      <c r="T96" s="90" t="e">
        <f t="shared" si="26"/>
        <v>#N/A</v>
      </c>
      <c r="U96" s="90" t="e">
        <f t="shared" si="26"/>
        <v>#N/A</v>
      </c>
      <c r="V96" s="90" t="e">
        <f t="shared" si="26"/>
        <v>#N/A</v>
      </c>
      <c r="W96" s="90" t="e">
        <f t="shared" si="26"/>
        <v>#N/A</v>
      </c>
      <c r="X96" s="90" t="e">
        <f t="shared" si="26"/>
        <v>#N/A</v>
      </c>
      <c r="Y96" s="90" t="e">
        <f t="shared" si="26"/>
        <v>#N/A</v>
      </c>
      <c r="Z96" s="90" t="e">
        <f t="shared" si="26"/>
        <v>#N/A</v>
      </c>
      <c r="AA96" s="90" t="e">
        <f t="shared" si="26"/>
        <v>#N/A</v>
      </c>
      <c r="AB96" s="90" t="e">
        <f t="shared" si="26"/>
        <v>#N/A</v>
      </c>
      <c r="AC96" s="90" t="e">
        <f t="shared" si="26"/>
        <v>#N/A</v>
      </c>
      <c r="AD96" s="90" t="e">
        <f t="shared" si="26"/>
        <v>#N/A</v>
      </c>
      <c r="AE96" s="90" t="e">
        <f t="shared" si="26"/>
        <v>#N/A</v>
      </c>
      <c r="AF96" s="90" t="e">
        <f t="shared" si="26"/>
        <v>#N/A</v>
      </c>
      <c r="AG96" s="90" t="e">
        <f t="shared" si="26"/>
        <v>#N/A</v>
      </c>
      <c r="AH96" s="90" t="e">
        <f t="shared" si="26"/>
        <v>#N/A</v>
      </c>
    </row>
    <row r="97" spans="1:34" ht="20.100000000000001" customHeight="1">
      <c r="A97" s="806" t="s">
        <v>172</v>
      </c>
      <c r="B97" s="791" t="s">
        <v>176</v>
      </c>
      <c r="C97" s="63"/>
      <c r="D97" s="73" t="s">
        <v>17</v>
      </c>
      <c r="E97" s="44">
        <v>2500</v>
      </c>
      <c r="F97" s="798"/>
      <c r="G97" s="798">
        <v>0</v>
      </c>
      <c r="H97" s="826">
        <f>+VLOOKUP(B97,'[4]TÚI BÓNG'!$B$4:$E$171,4,0)</f>
        <v>233</v>
      </c>
      <c r="I97" s="81">
        <f>+ROUND(IFERROR(VLOOKUP(D97,FCSTSDV!$C$2:$C$72,26,0),0)/'07.11'!E97+0,0)</f>
        <v>0</v>
      </c>
      <c r="J97" s="92" t="e">
        <f>+ROUND(INDEX(FCSTSDV!$D$2:$L$673,MATCH('07.11'!$D97,FCSTSDV!$C$2:$C$673,0),MATCH('07.11'!J$3,FCSTSDV!$D$1:$L$1,0))/'07.11'!$E97,1)</f>
        <v>#N/A</v>
      </c>
      <c r="K97" s="92" t="e">
        <f>+ROUND(INDEX(FCSTSDV!$D$2:$L$673,MATCH('07.11'!$D97,FCSTSDV!$C$2:$C$673,0),MATCH('07.11'!K$3,FCSTSDV!$D$1:$L$1,0))/'07.11'!$E97,1)</f>
        <v>#N/A</v>
      </c>
      <c r="L97" s="92" t="e">
        <f>+ROUND(INDEX(FCSTSDV!$D$2:$L$673,MATCH('07.11'!$D97,FCSTSDV!$C$2:$C$673,0),MATCH('07.11'!L$3,FCSTSDV!$D$1:$L$1,0))/'07.11'!$E97,1)</f>
        <v>#N/A</v>
      </c>
      <c r="M97" s="92" t="e">
        <f>+ROUND(INDEX(FCSTSDV!$D$2:$L$673,MATCH('07.11'!$D97,FCSTSDV!$C$2:$C$673,0),MATCH('07.11'!M$3,FCSTSDV!$D$1:$L$1,0))/'07.11'!$E97,1)</f>
        <v>#N/A</v>
      </c>
      <c r="N97" s="92" t="e">
        <f>+ROUND(INDEX(FCSTSDV!$D$2:$L$673,MATCH('07.11'!$D97,FCSTSDV!$C$2:$C$673,0),MATCH('07.11'!N$3,FCSTSDV!$D$1:$L$1,0))/'07.11'!$E97,1)</f>
        <v>#N/A</v>
      </c>
      <c r="O97" s="92" t="e">
        <f>+ROUND(INDEX(FCSTSDV!$D$2:$L$673,MATCH('07.11'!$D97,FCSTSDV!$C$2:$C$673,0),MATCH('07.11'!O$3,FCSTSDV!$D$1:$L$1,0))/'07.11'!$E97,1)</f>
        <v>#N/A</v>
      </c>
      <c r="P97" s="92" t="e">
        <f>+ROUND(INDEX(FCSTSDV!$D$2:$L$673,MATCH('07.11'!$D97,FCSTSDV!$C$2:$C$673,0),MATCH('07.11'!P$3,FCSTSDV!$D$1:$L$1,0))/'07.11'!$E97,1)</f>
        <v>#N/A</v>
      </c>
      <c r="Q97" s="92" t="e">
        <f>+ROUND(INDEX(FCSTSDV!$D$2:$L$673,MATCH('07.11'!$D97,FCSTSDV!$C$2:$C$673,0),MATCH('07.11'!Q$3,FCSTSDV!$D$1:$L$1,0))/'07.11'!$E97,1)</f>
        <v>#N/A</v>
      </c>
      <c r="R97" s="92" t="e">
        <f>+ROUND(INDEX(FCSTSDV!$D$2:$L$673,MATCH('07.11'!$D97,FCSTSDV!$C$2:$C$673,0),MATCH('07.11'!R$3,FCSTSDV!$D$1:$L$1,0))/'07.11'!$E97,1)</f>
        <v>#N/A</v>
      </c>
      <c r="S97" s="92" t="e">
        <f>+ROUND(INDEX(FCSTSDV!$D$2:$L$673,MATCH('07.11'!$D97,FCSTSDV!$C$2:$C$673,0),MATCH('07.11'!S$3,FCSTSDV!$D$1:$L$1,0))/'07.11'!$E97,1)</f>
        <v>#N/A</v>
      </c>
      <c r="T97" s="92" t="e">
        <f>+ROUND(INDEX(FCSTSDV!$D$2:$L$673,MATCH('07.11'!$D97,FCSTSDV!$C$2:$C$673,0),MATCH('07.11'!T$3,FCSTSDV!$D$1:$L$1,0))/'07.11'!$E97,1)</f>
        <v>#N/A</v>
      </c>
      <c r="U97" s="92" t="e">
        <f>+ROUND(INDEX(FCSTSDV!$D$2:$L$673,MATCH('07.11'!$D97,FCSTSDV!$C$2:$C$673,0),MATCH('07.11'!U$3,FCSTSDV!$D$1:$L$1,0))/'07.11'!$E97,1)</f>
        <v>#N/A</v>
      </c>
      <c r="V97" s="92" t="e">
        <f>+ROUND(INDEX(FCSTSDV!$D$2:$L$673,MATCH('07.11'!$D97,FCSTSDV!$C$2:$C$673,0),MATCH('07.11'!V$3,FCSTSDV!$D$1:$L$1,0))/'07.11'!$E97,1)</f>
        <v>#N/A</v>
      </c>
      <c r="W97" s="92" t="e">
        <f>+ROUND(INDEX(FCSTSDV!$D$2:$L$673,MATCH('07.11'!$D97,FCSTSDV!$C$2:$C$673,0),MATCH('07.11'!W$3,FCSTSDV!$D$1:$L$1,0))/'07.11'!$E97,1)</f>
        <v>#N/A</v>
      </c>
      <c r="X97" s="92" t="e">
        <f>+ROUND(INDEX(FCSTSDV!$D$2:$L$673,MATCH('07.11'!$D97,FCSTSDV!$C$2:$C$673,0),MATCH('07.11'!X$3,FCSTSDV!$D$1:$L$1,0))/'07.11'!$E97,1)</f>
        <v>#N/A</v>
      </c>
      <c r="Y97" s="92" t="e">
        <f>+ROUND(INDEX(FCSTSDV!$D$2:$L$673,MATCH('07.11'!$D97,FCSTSDV!$C$2:$C$673,0),MATCH('07.11'!Y$3,FCSTSDV!$D$1:$L$1,0))/'07.11'!$E97,1)</f>
        <v>#N/A</v>
      </c>
      <c r="Z97" s="92" t="e">
        <f>+ROUND(INDEX(FCSTSDV!$D$2:$L$673,MATCH('07.11'!$D97,FCSTSDV!$C$2:$C$673,0),MATCH('07.11'!Z$3,FCSTSDV!$D$1:$L$1,0))/'07.11'!$E97,1)</f>
        <v>#N/A</v>
      </c>
      <c r="AA97" s="92" t="e">
        <f>+ROUND(INDEX(FCSTSDV!$D$2:$L$673,MATCH('07.11'!$D97,FCSTSDV!$C$2:$C$673,0),MATCH('07.11'!AA$3,FCSTSDV!$D$1:$L$1,0))/'07.11'!$E97,1)</f>
        <v>#N/A</v>
      </c>
      <c r="AB97" s="92" t="e">
        <f>+ROUND(INDEX(FCSTSDV!$D$2:$L$673,MATCH('07.11'!$D97,FCSTSDV!$C$2:$C$673,0),MATCH('07.11'!AB$3,FCSTSDV!$D$1:$L$1,0))/'07.11'!$E97,1)</f>
        <v>#N/A</v>
      </c>
      <c r="AC97" s="92" t="e">
        <f>+ROUND(INDEX(FCSTSDV!$D$2:$L$673,MATCH('07.11'!$D97,FCSTSDV!$C$2:$C$673,0),MATCH('07.11'!AC$3,FCSTSDV!$D$1:$L$1,0))/'07.11'!$E97,1)</f>
        <v>#N/A</v>
      </c>
      <c r="AD97" s="92" t="e">
        <f>+ROUND(INDEX(FCSTSDV!$D$2:$L$673,MATCH('07.11'!$D97,FCSTSDV!$C$2:$C$673,0),MATCH('07.11'!AD$3,FCSTSDV!$D$1:$L$1,0))/'07.11'!$E97,1)</f>
        <v>#N/A</v>
      </c>
      <c r="AE97" s="92" t="e">
        <f>+ROUND(INDEX(FCSTSDV!$D$2:$L$673,MATCH('07.11'!$D97,FCSTSDV!$C$2:$C$673,0),MATCH('07.11'!AE$3,FCSTSDV!$D$1:$L$1,0))/'07.11'!$E97,1)</f>
        <v>#N/A</v>
      </c>
      <c r="AF97" s="92" t="e">
        <f>+ROUND(INDEX(FCSTSDV!$D$2:$L$673,MATCH('07.11'!$D97,FCSTSDV!$C$2:$C$673,0),MATCH('07.11'!AF$3,FCSTSDV!$D$1:$L$1,0))/'07.11'!$E97,1)</f>
        <v>#N/A</v>
      </c>
      <c r="AG97" s="92" t="e">
        <f>+ROUND(INDEX(FCSTSDV!$D$2:$L$673,MATCH('07.11'!$D97,FCSTSDV!$C$2:$C$673,0),MATCH('07.11'!AG$3,FCSTSDV!$D$1:$L$1,0))/'07.11'!$E97,1)</f>
        <v>#N/A</v>
      </c>
      <c r="AH97" s="92" t="e">
        <f>+ROUND(INDEX(FCSTSDV!$D$2:$L$673,MATCH('07.11'!$D97,FCSTSDV!$C$2:$C$673,0),MATCH('07.11'!AH$3,FCSTSDV!$D$1:$L$1,0))/'07.11'!$E97,1)</f>
        <v>#N/A</v>
      </c>
    </row>
    <row r="98" spans="1:34" ht="20.100000000000001" customHeight="1">
      <c r="A98" s="813"/>
      <c r="B98" s="795"/>
      <c r="C98" s="57"/>
      <c r="D98" s="32" t="s">
        <v>18</v>
      </c>
      <c r="E98" s="49">
        <v>2500</v>
      </c>
      <c r="F98" s="799"/>
      <c r="G98" s="799"/>
      <c r="H98" s="830"/>
      <c r="I98" s="81">
        <f>+ROUND(IFERROR(VLOOKUP(D98,FCSTSDV!$C$2:$C$72,26,0),0)/'07.11'!E98+0,0)</f>
        <v>0</v>
      </c>
      <c r="J98" s="92" t="e">
        <f>+ROUND(INDEX(FCSTSDV!$D$2:$L$673,MATCH('07.11'!$D98,FCSTSDV!$C$2:$C$673,0),MATCH('07.11'!J$3,FCSTSDV!$D$1:$L$1,0))/'07.11'!$E98,1)</f>
        <v>#N/A</v>
      </c>
      <c r="K98" s="92" t="e">
        <f>+ROUND(INDEX(FCSTSDV!$D$2:$L$673,MATCH('07.11'!$D98,FCSTSDV!$C$2:$C$673,0),MATCH('07.11'!K$3,FCSTSDV!$D$1:$L$1,0))/'07.11'!$E98,1)</f>
        <v>#N/A</v>
      </c>
      <c r="L98" s="92" t="e">
        <f>+ROUND(INDEX(FCSTSDV!$D$2:$L$673,MATCH('07.11'!$D98,FCSTSDV!$C$2:$C$673,0),MATCH('07.11'!L$3,FCSTSDV!$D$1:$L$1,0))/'07.11'!$E98,1)</f>
        <v>#N/A</v>
      </c>
      <c r="M98" s="92" t="e">
        <f>+ROUND(INDEX(FCSTSDV!$D$2:$L$673,MATCH('07.11'!$D98,FCSTSDV!$C$2:$C$673,0),MATCH('07.11'!M$3,FCSTSDV!$D$1:$L$1,0))/'07.11'!$E98,1)</f>
        <v>#N/A</v>
      </c>
      <c r="N98" s="92" t="e">
        <f>+ROUND(INDEX(FCSTSDV!$D$2:$L$673,MATCH('07.11'!$D98,FCSTSDV!$C$2:$C$673,0),MATCH('07.11'!N$3,FCSTSDV!$D$1:$L$1,0))/'07.11'!$E98,1)</f>
        <v>#N/A</v>
      </c>
      <c r="O98" s="92" t="e">
        <f>+ROUND(INDEX(FCSTSDV!$D$2:$L$673,MATCH('07.11'!$D98,FCSTSDV!$C$2:$C$673,0),MATCH('07.11'!O$3,FCSTSDV!$D$1:$L$1,0))/'07.11'!$E98,1)</f>
        <v>#N/A</v>
      </c>
      <c r="P98" s="92" t="e">
        <f>+ROUND(INDEX(FCSTSDV!$D$2:$L$673,MATCH('07.11'!$D98,FCSTSDV!$C$2:$C$673,0),MATCH('07.11'!P$3,FCSTSDV!$D$1:$L$1,0))/'07.11'!$E98,1)</f>
        <v>#N/A</v>
      </c>
      <c r="Q98" s="92" t="e">
        <f>+ROUND(INDEX(FCSTSDV!$D$2:$L$673,MATCH('07.11'!$D98,FCSTSDV!$C$2:$C$673,0),MATCH('07.11'!Q$3,FCSTSDV!$D$1:$L$1,0))/'07.11'!$E98,1)</f>
        <v>#N/A</v>
      </c>
      <c r="R98" s="92" t="e">
        <f>+ROUND(INDEX(FCSTSDV!$D$2:$L$673,MATCH('07.11'!$D98,FCSTSDV!$C$2:$C$673,0),MATCH('07.11'!R$3,FCSTSDV!$D$1:$L$1,0))/'07.11'!$E98,1)</f>
        <v>#N/A</v>
      </c>
      <c r="S98" s="92" t="e">
        <f>+ROUND(INDEX(FCSTSDV!$D$2:$L$673,MATCH('07.11'!$D98,FCSTSDV!$C$2:$C$673,0),MATCH('07.11'!S$3,FCSTSDV!$D$1:$L$1,0))/'07.11'!$E98,1)</f>
        <v>#N/A</v>
      </c>
      <c r="T98" s="92" t="e">
        <f>+ROUND(INDEX(FCSTSDV!$D$2:$L$673,MATCH('07.11'!$D98,FCSTSDV!$C$2:$C$673,0),MATCH('07.11'!T$3,FCSTSDV!$D$1:$L$1,0))/'07.11'!$E98,1)</f>
        <v>#N/A</v>
      </c>
      <c r="U98" s="92" t="e">
        <f>+ROUND(INDEX(FCSTSDV!$D$2:$L$673,MATCH('07.11'!$D98,FCSTSDV!$C$2:$C$673,0),MATCH('07.11'!U$3,FCSTSDV!$D$1:$L$1,0))/'07.11'!$E98,1)</f>
        <v>#N/A</v>
      </c>
      <c r="V98" s="92" t="e">
        <f>+ROUND(INDEX(FCSTSDV!$D$2:$L$673,MATCH('07.11'!$D98,FCSTSDV!$C$2:$C$673,0),MATCH('07.11'!V$3,FCSTSDV!$D$1:$L$1,0))/'07.11'!$E98,1)</f>
        <v>#N/A</v>
      </c>
      <c r="W98" s="92" t="e">
        <f>+ROUND(INDEX(FCSTSDV!$D$2:$L$673,MATCH('07.11'!$D98,FCSTSDV!$C$2:$C$673,0),MATCH('07.11'!W$3,FCSTSDV!$D$1:$L$1,0))/'07.11'!$E98,1)</f>
        <v>#N/A</v>
      </c>
      <c r="X98" s="92" t="e">
        <f>+ROUND(INDEX(FCSTSDV!$D$2:$L$673,MATCH('07.11'!$D98,FCSTSDV!$C$2:$C$673,0),MATCH('07.11'!X$3,FCSTSDV!$D$1:$L$1,0))/'07.11'!$E98,1)</f>
        <v>#N/A</v>
      </c>
      <c r="Y98" s="92" t="e">
        <f>+ROUND(INDEX(FCSTSDV!$D$2:$L$673,MATCH('07.11'!$D98,FCSTSDV!$C$2:$C$673,0),MATCH('07.11'!Y$3,FCSTSDV!$D$1:$L$1,0))/'07.11'!$E98,1)</f>
        <v>#N/A</v>
      </c>
      <c r="Z98" s="92" t="e">
        <f>+ROUND(INDEX(FCSTSDV!$D$2:$L$673,MATCH('07.11'!$D98,FCSTSDV!$C$2:$C$673,0),MATCH('07.11'!Z$3,FCSTSDV!$D$1:$L$1,0))/'07.11'!$E98,1)</f>
        <v>#N/A</v>
      </c>
      <c r="AA98" s="92" t="e">
        <f>+ROUND(INDEX(FCSTSDV!$D$2:$L$673,MATCH('07.11'!$D98,FCSTSDV!$C$2:$C$673,0),MATCH('07.11'!AA$3,FCSTSDV!$D$1:$L$1,0))/'07.11'!$E98,1)</f>
        <v>#N/A</v>
      </c>
      <c r="AB98" s="92" t="e">
        <f>+ROUND(INDEX(FCSTSDV!$D$2:$L$673,MATCH('07.11'!$D98,FCSTSDV!$C$2:$C$673,0),MATCH('07.11'!AB$3,FCSTSDV!$D$1:$L$1,0))/'07.11'!$E98,1)</f>
        <v>#N/A</v>
      </c>
      <c r="AC98" s="92" t="e">
        <f>+ROUND(INDEX(FCSTSDV!$D$2:$L$673,MATCH('07.11'!$D98,FCSTSDV!$C$2:$C$673,0),MATCH('07.11'!AC$3,FCSTSDV!$D$1:$L$1,0))/'07.11'!$E98,1)</f>
        <v>#N/A</v>
      </c>
      <c r="AD98" s="92" t="e">
        <f>+ROUND(INDEX(FCSTSDV!$D$2:$L$673,MATCH('07.11'!$D98,FCSTSDV!$C$2:$C$673,0),MATCH('07.11'!AD$3,FCSTSDV!$D$1:$L$1,0))/'07.11'!$E98,1)</f>
        <v>#N/A</v>
      </c>
      <c r="AE98" s="92" t="e">
        <f>+ROUND(INDEX(FCSTSDV!$D$2:$L$673,MATCH('07.11'!$D98,FCSTSDV!$C$2:$C$673,0),MATCH('07.11'!AE$3,FCSTSDV!$D$1:$L$1,0))/'07.11'!$E98,1)</f>
        <v>#N/A</v>
      </c>
      <c r="AF98" s="92" t="e">
        <f>+ROUND(INDEX(FCSTSDV!$D$2:$L$673,MATCH('07.11'!$D98,FCSTSDV!$C$2:$C$673,0),MATCH('07.11'!AF$3,FCSTSDV!$D$1:$L$1,0))/'07.11'!$E98,1)</f>
        <v>#N/A</v>
      </c>
      <c r="AG98" s="92" t="e">
        <f>+ROUND(INDEX(FCSTSDV!$D$2:$L$673,MATCH('07.11'!$D98,FCSTSDV!$C$2:$C$673,0),MATCH('07.11'!AG$3,FCSTSDV!$D$1:$L$1,0))/'07.11'!$E98,1)</f>
        <v>#N/A</v>
      </c>
      <c r="AH98" s="92" t="e">
        <f>+ROUND(INDEX(FCSTSDV!$D$2:$L$673,MATCH('07.11'!$D98,FCSTSDV!$C$2:$C$673,0),MATCH('07.11'!AH$3,FCSTSDV!$D$1:$L$1,0))/'07.11'!$E98,1)</f>
        <v>#N/A</v>
      </c>
    </row>
    <row r="99" spans="1:34" ht="19.5" customHeight="1">
      <c r="A99" s="807"/>
      <c r="B99" s="792"/>
      <c r="C99" s="60"/>
      <c r="D99" s="52" t="s">
        <v>175</v>
      </c>
      <c r="E99" s="53" t="s">
        <v>43</v>
      </c>
      <c r="F99" s="800"/>
      <c r="G99" s="800"/>
      <c r="H99" s="827"/>
      <c r="I99" s="87">
        <f>+SUM(I97:I98)</f>
        <v>0</v>
      </c>
      <c r="J99" s="90" t="e">
        <f t="shared" ref="J99:R99" si="27">+$H97+$I99-SUM(J97:J98)</f>
        <v>#N/A</v>
      </c>
      <c r="K99" s="90" t="e">
        <f t="shared" si="27"/>
        <v>#N/A</v>
      </c>
      <c r="L99" s="90" t="e">
        <f t="shared" si="27"/>
        <v>#N/A</v>
      </c>
      <c r="M99" s="90" t="e">
        <f t="shared" si="27"/>
        <v>#N/A</v>
      </c>
      <c r="N99" s="90" t="e">
        <f t="shared" si="27"/>
        <v>#N/A</v>
      </c>
      <c r="O99" s="90" t="e">
        <f t="shared" si="27"/>
        <v>#N/A</v>
      </c>
      <c r="P99" s="90" t="e">
        <f t="shared" si="27"/>
        <v>#N/A</v>
      </c>
      <c r="Q99" s="90" t="e">
        <f t="shared" si="27"/>
        <v>#N/A</v>
      </c>
      <c r="R99" s="90" t="e">
        <f t="shared" si="27"/>
        <v>#N/A</v>
      </c>
      <c r="S99" s="90" t="e">
        <f t="shared" ref="S99:AH99" si="28">+R99-SUM(S97:S98)</f>
        <v>#N/A</v>
      </c>
      <c r="T99" s="90" t="e">
        <f t="shared" si="28"/>
        <v>#N/A</v>
      </c>
      <c r="U99" s="90" t="e">
        <f t="shared" si="28"/>
        <v>#N/A</v>
      </c>
      <c r="V99" s="90" t="e">
        <f t="shared" si="28"/>
        <v>#N/A</v>
      </c>
      <c r="W99" s="90" t="e">
        <f t="shared" si="28"/>
        <v>#N/A</v>
      </c>
      <c r="X99" s="90" t="e">
        <f t="shared" si="28"/>
        <v>#N/A</v>
      </c>
      <c r="Y99" s="90" t="e">
        <f t="shared" si="28"/>
        <v>#N/A</v>
      </c>
      <c r="Z99" s="90" t="e">
        <f t="shared" si="28"/>
        <v>#N/A</v>
      </c>
      <c r="AA99" s="90" t="e">
        <f t="shared" si="28"/>
        <v>#N/A</v>
      </c>
      <c r="AB99" s="90" t="e">
        <f t="shared" si="28"/>
        <v>#N/A</v>
      </c>
      <c r="AC99" s="90" t="e">
        <f t="shared" si="28"/>
        <v>#N/A</v>
      </c>
      <c r="AD99" s="90" t="e">
        <f t="shared" si="28"/>
        <v>#N/A</v>
      </c>
      <c r="AE99" s="90" t="e">
        <f t="shared" si="28"/>
        <v>#N/A</v>
      </c>
      <c r="AF99" s="90" t="e">
        <f t="shared" si="28"/>
        <v>#N/A</v>
      </c>
      <c r="AG99" s="90" t="e">
        <f t="shared" si="28"/>
        <v>#N/A</v>
      </c>
      <c r="AH99" s="90" t="e">
        <f t="shared" si="28"/>
        <v>#N/A</v>
      </c>
    </row>
    <row r="100" spans="1:34" ht="19.5" customHeight="1">
      <c r="A100" s="806" t="s">
        <v>172</v>
      </c>
      <c r="B100" s="791" t="s">
        <v>178</v>
      </c>
      <c r="C100" s="63"/>
      <c r="D100" s="73" t="s">
        <v>76</v>
      </c>
      <c r="E100" s="44">
        <v>2500</v>
      </c>
      <c r="F100" s="798"/>
      <c r="G100" s="798"/>
      <c r="H100" s="826">
        <f>+VLOOKUP(B100,'[4]TÚI BÓNG'!$B$4:$E$171,4,0)</f>
        <v>253</v>
      </c>
      <c r="I100" s="81">
        <f>+ROUND(IFERROR(VLOOKUP(D100,FCSTSDV!$C$2:$C$72,26,0),0)/'07.11'!E100+0,0)</f>
        <v>0</v>
      </c>
      <c r="J100" s="92">
        <f>+ROUND(IFERROR(INDEX(FCSTSDV!$D$2:$L$72,MATCH('07.11'!$D100,FCSTSDV!$C$2:$C$72,0),MATCH('07.11'!J$3,FCSTSDV!$D$1:$L$1,0)),0)/'07.11'!$E100,1)</f>
        <v>0</v>
      </c>
      <c r="K100" s="92">
        <f>+ROUND(IFERROR(INDEX(FCSTSDV!$D$2:$L$72,MATCH('07.11'!$D100,FCSTSDV!$C$2:$C$72,0),MATCH('07.11'!K$3,FCSTSDV!$D$1:$L$1,0)),0)/'07.11'!$E100,1)</f>
        <v>0</v>
      </c>
      <c r="L100" s="92">
        <f>+ROUND(IFERROR(INDEX(FCSTSDV!$D$2:$L$72,MATCH('07.11'!$D100,FCSTSDV!$C$2:$C$72,0),MATCH('07.11'!L$3,FCSTSDV!$D$1:$L$1,0)),0)/'07.11'!$E100,1)</f>
        <v>0</v>
      </c>
      <c r="M100" s="92">
        <f>+ROUND(IFERROR(INDEX(FCSTSDV!$D$2:$L$72,MATCH('07.11'!$D100,FCSTSDV!$C$2:$C$72,0),MATCH('07.11'!M$3,FCSTSDV!$D$1:$L$1,0)),0)/'07.11'!$E100,1)</f>
        <v>0</v>
      </c>
      <c r="N100" s="92">
        <f>+ROUND(IFERROR(INDEX(FCSTSDV!$D$2:$L$72,MATCH('07.11'!$D100,FCSTSDV!$C$2:$C$72,0),MATCH('07.11'!N$3,FCSTSDV!$D$1:$L$1,0)),0)/'07.11'!$E100,1)</f>
        <v>0</v>
      </c>
      <c r="O100" s="92">
        <f>+ROUND(IFERROR(INDEX(FCSTSDV!$D$2:$L$72,MATCH('07.11'!$D100,FCSTSDV!$C$2:$C$72,0),MATCH('07.11'!O$3,FCSTSDV!$D$1:$L$1,0)),0)/'07.11'!$E100,1)</f>
        <v>0</v>
      </c>
      <c r="P100" s="92">
        <f>+ROUND(IFERROR(INDEX(FCSTSDV!$D$2:$L$72,MATCH('07.11'!$D100,FCSTSDV!$C$2:$C$72,0),MATCH('07.11'!P$3,FCSTSDV!$D$1:$L$1,0)),0)/'07.11'!$E100,1)</f>
        <v>0</v>
      </c>
      <c r="Q100" s="92">
        <f>+ROUND(IFERROR(INDEX(FCSTSDV!$D$2:$L$72,MATCH('07.11'!$D100,FCSTSDV!$C$2:$C$72,0),MATCH('07.11'!Q$3,FCSTSDV!$D$1:$L$1,0)),0)/'07.11'!$E100,1)</f>
        <v>0</v>
      </c>
      <c r="R100" s="92">
        <f>+ROUND(IFERROR(INDEX(FCSTSDV!$D$2:$L$72,MATCH('07.11'!$D100,FCSTSDV!$C$2:$C$72,0),MATCH('07.11'!R$3,FCSTSDV!$D$1:$L$1,0)),0)/'07.11'!$E100,1)</f>
        <v>0</v>
      </c>
      <c r="S100" s="92" t="e">
        <f>+ROUND(INDEX(FCSTSDV!$D$2:$L$673,MATCH('07.11'!$D100,FCSTSDV!$C$2:$C$673,0),MATCH('07.11'!S$3,FCSTSDV!$D$1:$L$1,0))/'07.11'!$E100,1)</f>
        <v>#N/A</v>
      </c>
      <c r="T100" s="92" t="e">
        <f>+ROUND(INDEX(FCSTSDV!$D$2:$L$673,MATCH('07.11'!$D100,FCSTSDV!$C$2:$C$673,0),MATCH('07.11'!T$3,FCSTSDV!$D$1:$L$1,0))/'07.11'!$E100,1)</f>
        <v>#N/A</v>
      </c>
      <c r="U100" s="92" t="e">
        <f>+ROUND(INDEX(FCSTSDV!$D$2:$L$673,MATCH('07.11'!$D100,FCSTSDV!$C$2:$C$673,0),MATCH('07.11'!U$3,FCSTSDV!$D$1:$L$1,0))/'07.11'!$E100,1)</f>
        <v>#N/A</v>
      </c>
      <c r="V100" s="92" t="e">
        <f>+ROUND(INDEX(FCSTSDV!$D$2:$L$673,MATCH('07.11'!$D100,FCSTSDV!$C$2:$C$673,0),MATCH('07.11'!V$3,FCSTSDV!$D$1:$L$1,0))/'07.11'!$E100,1)</f>
        <v>#N/A</v>
      </c>
      <c r="W100" s="92" t="e">
        <f>+ROUND(INDEX(FCSTSDV!$D$2:$L$673,MATCH('07.11'!$D100,FCSTSDV!$C$2:$C$673,0),MATCH('07.11'!W$3,FCSTSDV!$D$1:$L$1,0))/'07.11'!$E100,1)</f>
        <v>#N/A</v>
      </c>
      <c r="X100" s="92" t="e">
        <f>+ROUND(INDEX(FCSTSDV!$D$2:$L$673,MATCH('07.11'!$D100,FCSTSDV!$C$2:$C$673,0),MATCH('07.11'!X$3,FCSTSDV!$D$1:$L$1,0))/'07.11'!$E100,1)</f>
        <v>#N/A</v>
      </c>
      <c r="Y100" s="92" t="e">
        <f>+ROUND(INDEX(FCSTSDV!$D$2:$L$673,MATCH('07.11'!$D100,FCSTSDV!$C$2:$C$673,0),MATCH('07.11'!Y$3,FCSTSDV!$D$1:$L$1,0))/'07.11'!$E100,1)</f>
        <v>#N/A</v>
      </c>
      <c r="Z100" s="92" t="e">
        <f>+ROUND(INDEX(FCSTSDV!$D$2:$L$673,MATCH('07.11'!$D100,FCSTSDV!$C$2:$C$673,0),MATCH('07.11'!Z$3,FCSTSDV!$D$1:$L$1,0))/'07.11'!$E100,1)</f>
        <v>#N/A</v>
      </c>
      <c r="AA100" s="92" t="e">
        <f>+ROUND(INDEX(FCSTSDV!$D$2:$L$673,MATCH('07.11'!$D100,FCSTSDV!$C$2:$C$673,0),MATCH('07.11'!AA$3,FCSTSDV!$D$1:$L$1,0))/'07.11'!$E100,1)</f>
        <v>#N/A</v>
      </c>
      <c r="AB100" s="92" t="e">
        <f>+ROUND(INDEX(FCSTSDV!$D$2:$L$673,MATCH('07.11'!$D100,FCSTSDV!$C$2:$C$673,0),MATCH('07.11'!AB$3,FCSTSDV!$D$1:$L$1,0))/'07.11'!$E100,1)</f>
        <v>#N/A</v>
      </c>
      <c r="AC100" s="92" t="e">
        <f>+ROUND(INDEX(FCSTSDV!$D$2:$L$673,MATCH('07.11'!$D100,FCSTSDV!$C$2:$C$673,0),MATCH('07.11'!AC$3,FCSTSDV!$D$1:$L$1,0))/'07.11'!$E100,1)</f>
        <v>#N/A</v>
      </c>
      <c r="AD100" s="92" t="e">
        <f>+ROUND(INDEX(FCSTSDV!$D$2:$L$673,MATCH('07.11'!$D100,FCSTSDV!$C$2:$C$673,0),MATCH('07.11'!AD$3,FCSTSDV!$D$1:$L$1,0))/'07.11'!$E100,1)</f>
        <v>#N/A</v>
      </c>
      <c r="AE100" s="92" t="e">
        <f>+ROUND(INDEX(FCSTSDV!$D$2:$L$673,MATCH('07.11'!$D100,FCSTSDV!$C$2:$C$673,0),MATCH('07.11'!AE$3,FCSTSDV!$D$1:$L$1,0))/'07.11'!$E100,1)</f>
        <v>#N/A</v>
      </c>
      <c r="AF100" s="92" t="e">
        <f>+ROUND(INDEX(FCSTSDV!$D$2:$L$673,MATCH('07.11'!$D100,FCSTSDV!$C$2:$C$673,0),MATCH('07.11'!AF$3,FCSTSDV!$D$1:$L$1,0))/'07.11'!$E100,1)</f>
        <v>#N/A</v>
      </c>
      <c r="AG100" s="92" t="e">
        <f>+ROUND(INDEX(FCSTSDV!$D$2:$L$673,MATCH('07.11'!$D100,FCSTSDV!$C$2:$C$673,0),MATCH('07.11'!AG$3,FCSTSDV!$D$1:$L$1,0))/'07.11'!$E100,1)</f>
        <v>#N/A</v>
      </c>
      <c r="AH100" s="92" t="e">
        <f>+ROUND(INDEX(FCSTSDV!$D$2:$L$673,MATCH('07.11'!$D100,FCSTSDV!$C$2:$C$673,0),MATCH('07.11'!AH$3,FCSTSDV!$D$1:$L$1,0))/'07.11'!$E100,1)</f>
        <v>#N/A</v>
      </c>
    </row>
    <row r="101" spans="1:34" ht="20.100000000000001" customHeight="1">
      <c r="A101" s="807"/>
      <c r="B101" s="792"/>
      <c r="C101" s="60"/>
      <c r="D101" s="52" t="s">
        <v>175</v>
      </c>
      <c r="E101" s="53" t="s">
        <v>43</v>
      </c>
      <c r="F101" s="800"/>
      <c r="G101" s="800"/>
      <c r="H101" s="827"/>
      <c r="I101" s="87">
        <f>+I100</f>
        <v>0</v>
      </c>
      <c r="J101" s="90">
        <f t="shared" ref="J101:R101" si="29">$H100+$I101-J100</f>
        <v>253</v>
      </c>
      <c r="K101" s="90">
        <f t="shared" si="29"/>
        <v>253</v>
      </c>
      <c r="L101" s="90">
        <f t="shared" si="29"/>
        <v>253</v>
      </c>
      <c r="M101" s="90">
        <f t="shared" si="29"/>
        <v>253</v>
      </c>
      <c r="N101" s="90">
        <f t="shared" si="29"/>
        <v>253</v>
      </c>
      <c r="O101" s="90">
        <f t="shared" si="29"/>
        <v>253</v>
      </c>
      <c r="P101" s="90">
        <f t="shared" si="29"/>
        <v>253</v>
      </c>
      <c r="Q101" s="90">
        <f t="shared" si="29"/>
        <v>253</v>
      </c>
      <c r="R101" s="90">
        <f t="shared" si="29"/>
        <v>253</v>
      </c>
      <c r="S101" s="90" t="e">
        <f t="shared" ref="S101:AH101" si="30">R101-S100</f>
        <v>#N/A</v>
      </c>
      <c r="T101" s="90" t="e">
        <f t="shared" si="30"/>
        <v>#N/A</v>
      </c>
      <c r="U101" s="90" t="e">
        <f t="shared" si="30"/>
        <v>#N/A</v>
      </c>
      <c r="V101" s="90" t="e">
        <f t="shared" si="30"/>
        <v>#N/A</v>
      </c>
      <c r="W101" s="90" t="e">
        <f t="shared" si="30"/>
        <v>#N/A</v>
      </c>
      <c r="X101" s="90" t="e">
        <f t="shared" si="30"/>
        <v>#N/A</v>
      </c>
      <c r="Y101" s="90" t="e">
        <f t="shared" si="30"/>
        <v>#N/A</v>
      </c>
      <c r="Z101" s="90" t="e">
        <f t="shared" si="30"/>
        <v>#N/A</v>
      </c>
      <c r="AA101" s="90" t="e">
        <f t="shared" si="30"/>
        <v>#N/A</v>
      </c>
      <c r="AB101" s="90" t="e">
        <f t="shared" si="30"/>
        <v>#N/A</v>
      </c>
      <c r="AC101" s="90" t="e">
        <f t="shared" si="30"/>
        <v>#N/A</v>
      </c>
      <c r="AD101" s="90" t="e">
        <f t="shared" si="30"/>
        <v>#N/A</v>
      </c>
      <c r="AE101" s="90" t="e">
        <f t="shared" si="30"/>
        <v>#N/A</v>
      </c>
      <c r="AF101" s="90" t="e">
        <f t="shared" si="30"/>
        <v>#N/A</v>
      </c>
      <c r="AG101" s="90" t="e">
        <f t="shared" si="30"/>
        <v>#N/A</v>
      </c>
      <c r="AH101" s="90" t="e">
        <f t="shared" si="30"/>
        <v>#N/A</v>
      </c>
    </row>
    <row r="102" spans="1:34" ht="20.100000000000001" customHeight="1">
      <c r="A102" s="806" t="s">
        <v>172</v>
      </c>
      <c r="B102" s="791" t="s">
        <v>179</v>
      </c>
      <c r="C102" s="63"/>
      <c r="D102" s="73" t="s">
        <v>74</v>
      </c>
      <c r="E102" s="44">
        <v>2500</v>
      </c>
      <c r="F102" s="798"/>
      <c r="G102" s="798"/>
      <c r="H102" s="826">
        <f>+VLOOKUP(B102,'[4]TÚI BÓNG'!$B$4:$E$171,4,0)</f>
        <v>674</v>
      </c>
      <c r="I102" s="79">
        <f>+IFERROR(VLOOKUP(D102,FCSTSDV!$C$2:$C$72,26,0),0)/'07.11'!E102</f>
        <v>0</v>
      </c>
      <c r="J102" s="92" t="e">
        <f>+ROUND(INDEX(FCSTSDV!$D$2:$L$673,MATCH('07.11'!$D102,FCSTSDV!$C$2:$C$673,0),MATCH('07.11'!J$3,FCSTSDV!$D$1:$L$1,0))/'07.11'!$E102,1)</f>
        <v>#N/A</v>
      </c>
      <c r="K102" s="92" t="e">
        <f>+ROUND(INDEX(FCSTSDV!$D$2:$L$673,MATCH('07.11'!$D102,FCSTSDV!$C$2:$C$673,0),MATCH('07.11'!K$3,FCSTSDV!$D$1:$L$1,0))/'07.11'!$E102,1)</f>
        <v>#N/A</v>
      </c>
      <c r="L102" s="92" t="e">
        <f>+ROUND(INDEX(FCSTSDV!$D$2:$L$673,MATCH('07.11'!$D102,FCSTSDV!$C$2:$C$673,0),MATCH('07.11'!L$3,FCSTSDV!$D$1:$L$1,0))/'07.11'!$E102,1)</f>
        <v>#N/A</v>
      </c>
      <c r="M102" s="92" t="e">
        <f>+ROUND(INDEX(FCSTSDV!$D$2:$L$673,MATCH('07.11'!$D102,FCSTSDV!$C$2:$C$673,0),MATCH('07.11'!M$3,FCSTSDV!$D$1:$L$1,0))/'07.11'!$E102,1)</f>
        <v>#N/A</v>
      </c>
      <c r="N102" s="92" t="e">
        <f>+ROUND(INDEX(FCSTSDV!$D$2:$L$673,MATCH('07.11'!$D102,FCSTSDV!$C$2:$C$673,0),MATCH('07.11'!N$3,FCSTSDV!$D$1:$L$1,0))/'07.11'!$E102,1)</f>
        <v>#N/A</v>
      </c>
      <c r="O102" s="92" t="e">
        <f>+ROUND(INDEX(FCSTSDV!$D$2:$L$673,MATCH('07.11'!$D102,FCSTSDV!$C$2:$C$673,0),MATCH('07.11'!O$3,FCSTSDV!$D$1:$L$1,0))/'07.11'!$E102,1)</f>
        <v>#N/A</v>
      </c>
      <c r="P102" s="92" t="e">
        <f>+ROUND(INDEX(FCSTSDV!$D$2:$L$673,MATCH('07.11'!$D102,FCSTSDV!$C$2:$C$673,0),MATCH('07.11'!P$3,FCSTSDV!$D$1:$L$1,0))/'07.11'!$E102,1)</f>
        <v>#N/A</v>
      </c>
      <c r="Q102" s="92" t="e">
        <f>+ROUND(INDEX(FCSTSDV!$D$2:$L$673,MATCH('07.11'!$D102,FCSTSDV!$C$2:$C$673,0),MATCH('07.11'!Q$3,FCSTSDV!$D$1:$L$1,0))/'07.11'!$E102,1)</f>
        <v>#N/A</v>
      </c>
      <c r="R102" s="92" t="e">
        <f>+ROUND(INDEX(FCSTSDV!$D$2:$L$673,MATCH('07.11'!$D102,FCSTSDV!$C$2:$C$673,0),MATCH('07.11'!R$3,FCSTSDV!$D$1:$L$1,0))/'07.11'!$E102,1)</f>
        <v>#N/A</v>
      </c>
      <c r="S102" s="92" t="e">
        <f>+ROUND(INDEX(FCSTSDV!$D$2:$L$673,MATCH('07.11'!$D102,FCSTSDV!$C$2:$C$673,0),MATCH('07.11'!S$3,FCSTSDV!$D$1:$L$1,0))/'07.11'!$E102,1)</f>
        <v>#N/A</v>
      </c>
      <c r="T102" s="92" t="e">
        <f>+ROUND(INDEX(FCSTSDV!$D$2:$L$673,MATCH('07.11'!$D102,FCSTSDV!$C$2:$C$673,0),MATCH('07.11'!T$3,FCSTSDV!$D$1:$L$1,0))/'07.11'!$E102,1)</f>
        <v>#N/A</v>
      </c>
      <c r="U102" s="92" t="e">
        <f>+ROUND(INDEX(FCSTSDV!$D$2:$L$673,MATCH('07.11'!$D102,FCSTSDV!$C$2:$C$673,0),MATCH('07.11'!U$3,FCSTSDV!$D$1:$L$1,0))/'07.11'!$E102,1)</f>
        <v>#N/A</v>
      </c>
      <c r="V102" s="92" t="e">
        <f>+ROUND(INDEX(FCSTSDV!$D$2:$L$673,MATCH('07.11'!$D102,FCSTSDV!$C$2:$C$673,0),MATCH('07.11'!V$3,FCSTSDV!$D$1:$L$1,0))/'07.11'!$E102,1)</f>
        <v>#N/A</v>
      </c>
      <c r="W102" s="92" t="e">
        <f>+ROUND(INDEX(FCSTSDV!$D$2:$L$673,MATCH('07.11'!$D102,FCSTSDV!$C$2:$C$673,0),MATCH('07.11'!W$3,FCSTSDV!$D$1:$L$1,0))/'07.11'!$E102,1)</f>
        <v>#N/A</v>
      </c>
      <c r="X102" s="92" t="e">
        <f>+ROUND(INDEX(FCSTSDV!$D$2:$L$673,MATCH('07.11'!$D102,FCSTSDV!$C$2:$C$673,0),MATCH('07.11'!X$3,FCSTSDV!$D$1:$L$1,0))/'07.11'!$E102,1)</f>
        <v>#N/A</v>
      </c>
      <c r="Y102" s="92" t="e">
        <f>+ROUND(INDEX(FCSTSDV!$D$2:$L$673,MATCH('07.11'!$D102,FCSTSDV!$C$2:$C$673,0),MATCH('07.11'!Y$3,FCSTSDV!$D$1:$L$1,0))/'07.11'!$E102,1)</f>
        <v>#N/A</v>
      </c>
      <c r="Z102" s="92" t="e">
        <f>+ROUND(INDEX(FCSTSDV!$D$2:$L$673,MATCH('07.11'!$D102,FCSTSDV!$C$2:$C$673,0),MATCH('07.11'!Z$3,FCSTSDV!$D$1:$L$1,0))/'07.11'!$E102,1)</f>
        <v>#N/A</v>
      </c>
      <c r="AA102" s="92" t="e">
        <f>+ROUND(INDEX(FCSTSDV!$D$2:$L$673,MATCH('07.11'!$D102,FCSTSDV!$C$2:$C$673,0),MATCH('07.11'!AA$3,FCSTSDV!$D$1:$L$1,0))/'07.11'!$E102,1)</f>
        <v>#N/A</v>
      </c>
      <c r="AB102" s="92" t="e">
        <f>+ROUND(INDEX(FCSTSDV!$D$2:$L$673,MATCH('07.11'!$D102,FCSTSDV!$C$2:$C$673,0),MATCH('07.11'!AB$3,FCSTSDV!$D$1:$L$1,0))/'07.11'!$E102,1)</f>
        <v>#N/A</v>
      </c>
      <c r="AC102" s="92" t="e">
        <f>+ROUND(INDEX(FCSTSDV!$D$2:$L$673,MATCH('07.11'!$D102,FCSTSDV!$C$2:$C$673,0),MATCH('07.11'!AC$3,FCSTSDV!$D$1:$L$1,0))/'07.11'!$E102,1)</f>
        <v>#N/A</v>
      </c>
      <c r="AD102" s="92" t="e">
        <f>+ROUND(INDEX(FCSTSDV!$D$2:$L$673,MATCH('07.11'!$D102,FCSTSDV!$C$2:$C$673,0),MATCH('07.11'!AD$3,FCSTSDV!$D$1:$L$1,0))/'07.11'!$E102,1)</f>
        <v>#N/A</v>
      </c>
      <c r="AE102" s="92" t="e">
        <f>+ROUND(INDEX(FCSTSDV!$D$2:$L$673,MATCH('07.11'!$D102,FCSTSDV!$C$2:$C$673,0),MATCH('07.11'!AE$3,FCSTSDV!$D$1:$L$1,0))/'07.11'!$E102,1)</f>
        <v>#N/A</v>
      </c>
      <c r="AF102" s="92" t="e">
        <f>+ROUND(INDEX(FCSTSDV!$D$2:$L$673,MATCH('07.11'!$D102,FCSTSDV!$C$2:$C$673,0),MATCH('07.11'!AF$3,FCSTSDV!$D$1:$L$1,0))/'07.11'!$E102,1)</f>
        <v>#N/A</v>
      </c>
      <c r="AG102" s="92" t="e">
        <f>+ROUND(INDEX(FCSTSDV!$D$2:$L$673,MATCH('07.11'!$D102,FCSTSDV!$C$2:$C$673,0),MATCH('07.11'!AG$3,FCSTSDV!$D$1:$L$1,0))/'07.11'!$E102,1)</f>
        <v>#N/A</v>
      </c>
      <c r="AH102" s="92" t="e">
        <f>+ROUND(INDEX(FCSTSDV!$D$2:$L$673,MATCH('07.11'!$D102,FCSTSDV!$C$2:$C$673,0),MATCH('07.11'!AH$3,FCSTSDV!$D$1:$L$1,0))/'07.11'!$E102,1)</f>
        <v>#N/A</v>
      </c>
    </row>
    <row r="103" spans="1:34" ht="20.100000000000001" customHeight="1">
      <c r="A103" s="813"/>
      <c r="B103" s="795"/>
      <c r="C103" s="57"/>
      <c r="D103" s="32" t="s">
        <v>87</v>
      </c>
      <c r="E103" s="49">
        <v>2500</v>
      </c>
      <c r="F103" s="799"/>
      <c r="G103" s="799"/>
      <c r="H103" s="830"/>
      <c r="I103" s="81">
        <v>0</v>
      </c>
      <c r="J103" s="92" t="e">
        <f>+ROUND(INDEX(FCSTSDV!$D$2:$L$673,MATCH('07.11'!$D103,FCSTSDV!$C$2:$C$673,0),MATCH('07.11'!J$3,FCSTSDV!$D$1:$L$1,0))/'07.11'!$E103,1)</f>
        <v>#N/A</v>
      </c>
      <c r="K103" s="92" t="e">
        <f>+ROUND(INDEX(FCSTSDV!$D$2:$L$673,MATCH('07.11'!$D103,FCSTSDV!$C$2:$C$673,0),MATCH('07.11'!K$3,FCSTSDV!$D$1:$L$1,0))/'07.11'!$E103,1)</f>
        <v>#N/A</v>
      </c>
      <c r="L103" s="92" t="e">
        <f>+ROUND(INDEX(FCSTSDV!$D$2:$L$673,MATCH('07.11'!$D103,FCSTSDV!$C$2:$C$673,0),MATCH('07.11'!L$3,FCSTSDV!$D$1:$L$1,0))/'07.11'!$E103,1)</f>
        <v>#N/A</v>
      </c>
      <c r="M103" s="92" t="e">
        <f>+ROUND(INDEX(FCSTSDV!$D$2:$L$673,MATCH('07.11'!$D103,FCSTSDV!$C$2:$C$673,0),MATCH('07.11'!M$3,FCSTSDV!$D$1:$L$1,0))/'07.11'!$E103,1)</f>
        <v>#N/A</v>
      </c>
      <c r="N103" s="92" t="e">
        <f>+ROUND(INDEX(FCSTSDV!$D$2:$L$673,MATCH('07.11'!$D103,FCSTSDV!$C$2:$C$673,0),MATCH('07.11'!N$3,FCSTSDV!$D$1:$L$1,0))/'07.11'!$E103,1)</f>
        <v>#N/A</v>
      </c>
      <c r="O103" s="92" t="e">
        <f>+ROUND(INDEX(FCSTSDV!$D$2:$L$673,MATCH('07.11'!$D103,FCSTSDV!$C$2:$C$673,0),MATCH('07.11'!O$3,FCSTSDV!$D$1:$L$1,0))/'07.11'!$E103,1)</f>
        <v>#N/A</v>
      </c>
      <c r="P103" s="92" t="e">
        <f>+ROUND(INDEX(FCSTSDV!$D$2:$L$673,MATCH('07.11'!$D103,FCSTSDV!$C$2:$C$673,0),MATCH('07.11'!P$3,FCSTSDV!$D$1:$L$1,0))/'07.11'!$E103,1)</f>
        <v>#N/A</v>
      </c>
      <c r="Q103" s="92" t="e">
        <f>+ROUND(INDEX(FCSTSDV!$D$2:$L$673,MATCH('07.11'!$D103,FCSTSDV!$C$2:$C$673,0),MATCH('07.11'!Q$3,FCSTSDV!$D$1:$L$1,0))/'07.11'!$E103,1)</f>
        <v>#N/A</v>
      </c>
      <c r="R103" s="92" t="e">
        <f>+ROUND(INDEX(FCSTSDV!$D$2:$L$673,MATCH('07.11'!$D103,FCSTSDV!$C$2:$C$673,0),MATCH('07.11'!R$3,FCSTSDV!$D$1:$L$1,0))/'07.11'!$E103,1)</f>
        <v>#N/A</v>
      </c>
      <c r="S103" s="92" t="e">
        <f>+ROUND(INDEX(FCSTSDV!$D$2:$L$673,MATCH('07.11'!$D103,FCSTSDV!$C$2:$C$673,0),MATCH('07.11'!S$3,FCSTSDV!$D$1:$L$1,0))/'07.11'!$E103,1)</f>
        <v>#N/A</v>
      </c>
      <c r="T103" s="92" t="e">
        <f>+ROUND(INDEX(FCSTSDV!$D$2:$L$673,MATCH('07.11'!$D103,FCSTSDV!$C$2:$C$673,0),MATCH('07.11'!T$3,FCSTSDV!$D$1:$L$1,0))/'07.11'!$E103,1)</f>
        <v>#N/A</v>
      </c>
      <c r="U103" s="92" t="e">
        <f>+ROUND(INDEX(FCSTSDV!$D$2:$L$673,MATCH('07.11'!$D103,FCSTSDV!$C$2:$C$673,0),MATCH('07.11'!U$3,FCSTSDV!$D$1:$L$1,0))/'07.11'!$E103,1)</f>
        <v>#N/A</v>
      </c>
      <c r="V103" s="92" t="e">
        <f>+ROUND(INDEX(FCSTSDV!$D$2:$L$673,MATCH('07.11'!$D103,FCSTSDV!$C$2:$C$673,0),MATCH('07.11'!V$3,FCSTSDV!$D$1:$L$1,0))/'07.11'!$E103,1)</f>
        <v>#N/A</v>
      </c>
      <c r="W103" s="92" t="e">
        <f>+ROUND(INDEX(FCSTSDV!$D$2:$L$673,MATCH('07.11'!$D103,FCSTSDV!$C$2:$C$673,0),MATCH('07.11'!W$3,FCSTSDV!$D$1:$L$1,0))/'07.11'!$E103,1)</f>
        <v>#N/A</v>
      </c>
      <c r="X103" s="92" t="e">
        <f>+ROUND(INDEX(FCSTSDV!$D$2:$L$673,MATCH('07.11'!$D103,FCSTSDV!$C$2:$C$673,0),MATCH('07.11'!X$3,FCSTSDV!$D$1:$L$1,0))/'07.11'!$E103,1)</f>
        <v>#N/A</v>
      </c>
      <c r="Y103" s="92" t="e">
        <f>+ROUND(INDEX(FCSTSDV!$D$2:$L$673,MATCH('07.11'!$D103,FCSTSDV!$C$2:$C$673,0),MATCH('07.11'!Y$3,FCSTSDV!$D$1:$L$1,0))/'07.11'!$E103,1)</f>
        <v>#N/A</v>
      </c>
      <c r="Z103" s="92" t="e">
        <f>+ROUND(INDEX(FCSTSDV!$D$2:$L$673,MATCH('07.11'!$D103,FCSTSDV!$C$2:$C$673,0),MATCH('07.11'!Z$3,FCSTSDV!$D$1:$L$1,0))/'07.11'!$E103,1)</f>
        <v>#N/A</v>
      </c>
      <c r="AA103" s="92" t="e">
        <f>+ROUND(INDEX(FCSTSDV!$D$2:$L$673,MATCH('07.11'!$D103,FCSTSDV!$C$2:$C$673,0),MATCH('07.11'!AA$3,FCSTSDV!$D$1:$L$1,0))/'07.11'!$E103,1)</f>
        <v>#N/A</v>
      </c>
      <c r="AB103" s="92" t="e">
        <f>+ROUND(INDEX(FCSTSDV!$D$2:$L$673,MATCH('07.11'!$D103,FCSTSDV!$C$2:$C$673,0),MATCH('07.11'!AB$3,FCSTSDV!$D$1:$L$1,0))/'07.11'!$E103,1)</f>
        <v>#N/A</v>
      </c>
      <c r="AC103" s="92" t="e">
        <f>+ROUND(INDEX(FCSTSDV!$D$2:$L$673,MATCH('07.11'!$D103,FCSTSDV!$C$2:$C$673,0),MATCH('07.11'!AC$3,FCSTSDV!$D$1:$L$1,0))/'07.11'!$E103,1)</f>
        <v>#N/A</v>
      </c>
      <c r="AD103" s="92" t="e">
        <f>+ROUND(INDEX(FCSTSDV!$D$2:$L$673,MATCH('07.11'!$D103,FCSTSDV!$C$2:$C$673,0),MATCH('07.11'!AD$3,FCSTSDV!$D$1:$L$1,0))/'07.11'!$E103,1)</f>
        <v>#N/A</v>
      </c>
      <c r="AE103" s="92" t="e">
        <f>+ROUND(INDEX(FCSTSDV!$D$2:$L$673,MATCH('07.11'!$D103,FCSTSDV!$C$2:$C$673,0),MATCH('07.11'!AE$3,FCSTSDV!$D$1:$L$1,0))/'07.11'!$E103,1)</f>
        <v>#N/A</v>
      </c>
      <c r="AF103" s="92" t="e">
        <f>+ROUND(INDEX(FCSTSDV!$D$2:$L$673,MATCH('07.11'!$D103,FCSTSDV!$C$2:$C$673,0),MATCH('07.11'!AF$3,FCSTSDV!$D$1:$L$1,0))/'07.11'!$E103,1)</f>
        <v>#N/A</v>
      </c>
      <c r="AG103" s="92" t="e">
        <f>+ROUND(INDEX(FCSTSDV!$D$2:$L$673,MATCH('07.11'!$D103,FCSTSDV!$C$2:$C$673,0),MATCH('07.11'!AG$3,FCSTSDV!$D$1:$L$1,0))/'07.11'!$E103,1)</f>
        <v>#N/A</v>
      </c>
      <c r="AH103" s="92" t="e">
        <f>+ROUND(INDEX(FCSTSDV!$D$2:$L$673,MATCH('07.11'!$D103,FCSTSDV!$C$2:$C$673,0),MATCH('07.11'!AH$3,FCSTSDV!$D$1:$L$1,0))/'07.11'!$E103,1)</f>
        <v>#N/A</v>
      </c>
    </row>
    <row r="104" spans="1:34" ht="20.100000000000001" customHeight="1">
      <c r="A104" s="807"/>
      <c r="B104" s="792"/>
      <c r="C104" s="60"/>
      <c r="D104" s="52" t="s">
        <v>175</v>
      </c>
      <c r="E104" s="53" t="s">
        <v>43</v>
      </c>
      <c r="F104" s="800"/>
      <c r="G104" s="800"/>
      <c r="H104" s="827"/>
      <c r="I104" s="87">
        <f>+I102</f>
        <v>0</v>
      </c>
      <c r="J104" s="90" t="e">
        <f t="shared" ref="J104:R104" si="31">$H102+$I104-SUM(J102:J103)</f>
        <v>#N/A</v>
      </c>
      <c r="K104" s="90" t="e">
        <f t="shared" si="31"/>
        <v>#N/A</v>
      </c>
      <c r="L104" s="90" t="e">
        <f t="shared" si="31"/>
        <v>#N/A</v>
      </c>
      <c r="M104" s="90" t="e">
        <f t="shared" si="31"/>
        <v>#N/A</v>
      </c>
      <c r="N104" s="90" t="e">
        <f t="shared" si="31"/>
        <v>#N/A</v>
      </c>
      <c r="O104" s="90" t="e">
        <f t="shared" si="31"/>
        <v>#N/A</v>
      </c>
      <c r="P104" s="90" t="e">
        <f t="shared" si="31"/>
        <v>#N/A</v>
      </c>
      <c r="Q104" s="90" t="e">
        <f t="shared" si="31"/>
        <v>#N/A</v>
      </c>
      <c r="R104" s="90" t="e">
        <f t="shared" si="31"/>
        <v>#N/A</v>
      </c>
      <c r="S104" s="90" t="e">
        <f t="shared" ref="S104:AH104" si="32">R104-SUM(S102:S103)</f>
        <v>#N/A</v>
      </c>
      <c r="T104" s="90" t="e">
        <f t="shared" si="32"/>
        <v>#N/A</v>
      </c>
      <c r="U104" s="90" t="e">
        <f t="shared" si="32"/>
        <v>#N/A</v>
      </c>
      <c r="V104" s="90" t="e">
        <f t="shared" si="32"/>
        <v>#N/A</v>
      </c>
      <c r="W104" s="90" t="e">
        <f t="shared" si="32"/>
        <v>#N/A</v>
      </c>
      <c r="X104" s="90" t="e">
        <f t="shared" si="32"/>
        <v>#N/A</v>
      </c>
      <c r="Y104" s="90" t="e">
        <f t="shared" si="32"/>
        <v>#N/A</v>
      </c>
      <c r="Z104" s="90" t="e">
        <f t="shared" si="32"/>
        <v>#N/A</v>
      </c>
      <c r="AA104" s="90" t="e">
        <f t="shared" si="32"/>
        <v>#N/A</v>
      </c>
      <c r="AB104" s="90" t="e">
        <f t="shared" si="32"/>
        <v>#N/A</v>
      </c>
      <c r="AC104" s="90" t="e">
        <f t="shared" si="32"/>
        <v>#N/A</v>
      </c>
      <c r="AD104" s="90" t="e">
        <f t="shared" si="32"/>
        <v>#N/A</v>
      </c>
      <c r="AE104" s="90" t="e">
        <f t="shared" si="32"/>
        <v>#N/A</v>
      </c>
      <c r="AF104" s="90" t="e">
        <f t="shared" si="32"/>
        <v>#N/A</v>
      </c>
      <c r="AG104" s="90" t="e">
        <f t="shared" si="32"/>
        <v>#N/A</v>
      </c>
      <c r="AH104" s="90" t="e">
        <f t="shared" si="32"/>
        <v>#N/A</v>
      </c>
    </row>
    <row r="105" spans="1:34" ht="20.100000000000001" customHeight="1">
      <c r="A105" s="813" t="s">
        <v>172</v>
      </c>
      <c r="B105" s="795" t="s">
        <v>184</v>
      </c>
      <c r="C105" s="50"/>
      <c r="D105" s="123" t="s">
        <v>77</v>
      </c>
      <c r="E105" s="47">
        <v>2500</v>
      </c>
      <c r="F105" s="799"/>
      <c r="G105" s="799"/>
      <c r="H105" s="826">
        <f>+VLOOKUP(B105,'[4]TÚI BÓNG'!$B$4:$E$171,4,0)</f>
        <v>725</v>
      </c>
      <c r="I105" s="91">
        <f>+ROUND(IFERROR(VLOOKUP(D105,FCSTSDV!$C$2:$C$72,26,0),0)/'07.11'!E105+0,0)</f>
        <v>0</v>
      </c>
      <c r="J105" s="106">
        <f>+ROUND(IFERROR(INDEX(FCSTSDV!$D$2:$L$72,MATCH('07.11'!$D105,FCSTSDV!$C$2:$C$72,0),MATCH('07.11'!J$3,FCSTSDV!$D$1:$L$1,0)),0)/'07.11'!$E105,1)</f>
        <v>0</v>
      </c>
      <c r="K105" s="106">
        <f>+ROUND(IFERROR(INDEX(FCSTSDV!$D$2:$L$72,MATCH('07.11'!$D105,FCSTSDV!$C$2:$C$72,0),MATCH('07.11'!K$3,FCSTSDV!$D$1:$L$1,0)),0)/'07.11'!$E105,1)</f>
        <v>0</v>
      </c>
      <c r="L105" s="106">
        <f>+ROUND(IFERROR(INDEX(FCSTSDV!$D$2:$L$72,MATCH('07.11'!$D105,FCSTSDV!$C$2:$C$72,0),MATCH('07.11'!L$3,FCSTSDV!$D$1:$L$1,0)),0)/'07.11'!$E105,1)</f>
        <v>0</v>
      </c>
      <c r="M105" s="106">
        <f>+ROUND(IFERROR(INDEX(FCSTSDV!$D$2:$L$72,MATCH('07.11'!$D105,FCSTSDV!$C$2:$C$72,0),MATCH('07.11'!M$3,FCSTSDV!$D$1:$L$1,0)),0)/'07.11'!$E105,1)</f>
        <v>0</v>
      </c>
      <c r="N105" s="106">
        <f>+ROUND(IFERROR(INDEX(FCSTSDV!$D$2:$L$72,MATCH('07.11'!$D105,FCSTSDV!$C$2:$C$72,0),MATCH('07.11'!N$3,FCSTSDV!$D$1:$L$1,0)),0)/'07.11'!$E105,1)</f>
        <v>0</v>
      </c>
      <c r="O105" s="106">
        <f>+ROUND(IFERROR(INDEX(FCSTSDV!$D$2:$L$72,MATCH('07.11'!$D105,FCSTSDV!$C$2:$C$72,0),MATCH('07.11'!O$3,FCSTSDV!$D$1:$L$1,0)),0)/'07.11'!$E105,1)</f>
        <v>0</v>
      </c>
      <c r="P105" s="106">
        <f>+ROUND(IFERROR(INDEX(FCSTSDV!$D$2:$L$72,MATCH('07.11'!$D105,FCSTSDV!$C$2:$C$72,0),MATCH('07.11'!P$3,FCSTSDV!$D$1:$L$1,0)),0)/'07.11'!$E105,1)</f>
        <v>0</v>
      </c>
      <c r="Q105" s="106">
        <f>+ROUND(IFERROR(INDEX(FCSTSDV!$D$2:$L$72,MATCH('07.11'!$D105,FCSTSDV!$C$2:$C$72,0),MATCH('07.11'!Q$3,FCSTSDV!$D$1:$L$1,0)),0)/'07.11'!$E105,1)</f>
        <v>0</v>
      </c>
      <c r="R105" s="106">
        <f>+ROUND(IFERROR(INDEX(FCSTSDV!$D$2:$L$72,MATCH('07.11'!$D105,FCSTSDV!$C$2:$C$72,0),MATCH('07.11'!R$3,FCSTSDV!$D$1:$L$1,0)),0)/'07.11'!$E105,1)</f>
        <v>0</v>
      </c>
      <c r="S105" s="92" t="e">
        <f>+ROUND(INDEX(FCSTSDV!$D$2:$L$673,MATCH('07.11'!$D105,FCSTSDV!$C$2:$C$673,0),MATCH('07.11'!S$3,FCSTSDV!$D$1:$L$1,0))/'07.11'!$E105,1)</f>
        <v>#N/A</v>
      </c>
      <c r="T105" s="92" t="e">
        <f>+ROUND(INDEX(FCSTSDV!$D$2:$L$673,MATCH('07.11'!$D105,FCSTSDV!$C$2:$C$673,0),MATCH('07.11'!T$3,FCSTSDV!$D$1:$L$1,0))/'07.11'!$E105,1)</f>
        <v>#N/A</v>
      </c>
      <c r="U105" s="92" t="e">
        <f>+ROUND(INDEX(FCSTSDV!$D$2:$L$673,MATCH('07.11'!$D105,FCSTSDV!$C$2:$C$673,0),MATCH('07.11'!U$3,FCSTSDV!$D$1:$L$1,0))/'07.11'!$E105,1)</f>
        <v>#N/A</v>
      </c>
      <c r="V105" s="92" t="e">
        <f>+ROUND(INDEX(FCSTSDV!$D$2:$L$673,MATCH('07.11'!$D105,FCSTSDV!$C$2:$C$673,0),MATCH('07.11'!V$3,FCSTSDV!$D$1:$L$1,0))/'07.11'!$E105,1)</f>
        <v>#N/A</v>
      </c>
      <c r="W105" s="92" t="e">
        <f>+ROUND(INDEX(FCSTSDV!$D$2:$L$673,MATCH('07.11'!$D105,FCSTSDV!$C$2:$C$673,0),MATCH('07.11'!W$3,FCSTSDV!$D$1:$L$1,0))/'07.11'!$E105,1)</f>
        <v>#N/A</v>
      </c>
      <c r="X105" s="92" t="e">
        <f>+ROUND(INDEX(FCSTSDV!$D$2:$L$673,MATCH('07.11'!$D105,FCSTSDV!$C$2:$C$673,0),MATCH('07.11'!X$3,FCSTSDV!$D$1:$L$1,0))/'07.11'!$E105,1)</f>
        <v>#N/A</v>
      </c>
      <c r="Y105" s="92" t="e">
        <f>+ROUND(INDEX(FCSTSDV!$D$2:$L$673,MATCH('07.11'!$D105,FCSTSDV!$C$2:$C$673,0),MATCH('07.11'!Y$3,FCSTSDV!$D$1:$L$1,0))/'07.11'!$E105,1)</f>
        <v>#N/A</v>
      </c>
      <c r="Z105" s="92" t="e">
        <f>+ROUND(INDEX(FCSTSDV!$D$2:$L$673,MATCH('07.11'!$D105,FCSTSDV!$C$2:$C$673,0),MATCH('07.11'!Z$3,FCSTSDV!$D$1:$L$1,0))/'07.11'!$E105,1)</f>
        <v>#N/A</v>
      </c>
      <c r="AA105" s="92" t="e">
        <f>+ROUND(INDEX(FCSTSDV!$D$2:$L$673,MATCH('07.11'!$D105,FCSTSDV!$C$2:$C$673,0),MATCH('07.11'!AA$3,FCSTSDV!$D$1:$L$1,0))/'07.11'!$E105,1)</f>
        <v>#N/A</v>
      </c>
      <c r="AB105" s="92" t="e">
        <f>+ROUND(INDEX(FCSTSDV!$D$2:$L$673,MATCH('07.11'!$D105,FCSTSDV!$C$2:$C$673,0),MATCH('07.11'!AB$3,FCSTSDV!$D$1:$L$1,0))/'07.11'!$E105,1)</f>
        <v>#N/A</v>
      </c>
      <c r="AC105" s="92" t="e">
        <f>+ROUND(INDEX(FCSTSDV!$D$2:$L$673,MATCH('07.11'!$D105,FCSTSDV!$C$2:$C$673,0),MATCH('07.11'!AC$3,FCSTSDV!$D$1:$L$1,0))/'07.11'!$E105,1)</f>
        <v>#N/A</v>
      </c>
      <c r="AD105" s="92" t="e">
        <f>+ROUND(INDEX(FCSTSDV!$D$2:$L$673,MATCH('07.11'!$D105,FCSTSDV!$C$2:$C$673,0),MATCH('07.11'!AD$3,FCSTSDV!$D$1:$L$1,0))/'07.11'!$E105,1)</f>
        <v>#N/A</v>
      </c>
      <c r="AE105" s="92" t="e">
        <f>+ROUND(INDEX(FCSTSDV!$D$2:$L$673,MATCH('07.11'!$D105,FCSTSDV!$C$2:$C$673,0),MATCH('07.11'!AE$3,FCSTSDV!$D$1:$L$1,0))/'07.11'!$E105,1)</f>
        <v>#N/A</v>
      </c>
      <c r="AF105" s="92" t="e">
        <f>+ROUND(INDEX(FCSTSDV!$D$2:$L$673,MATCH('07.11'!$D105,FCSTSDV!$C$2:$C$673,0),MATCH('07.11'!AF$3,FCSTSDV!$D$1:$L$1,0))/'07.11'!$E105,1)</f>
        <v>#N/A</v>
      </c>
      <c r="AG105" s="92" t="e">
        <f>+ROUND(INDEX(FCSTSDV!$D$2:$L$673,MATCH('07.11'!$D105,FCSTSDV!$C$2:$C$673,0),MATCH('07.11'!AG$3,FCSTSDV!$D$1:$L$1,0))/'07.11'!$E105,1)</f>
        <v>#N/A</v>
      </c>
      <c r="AH105" s="92" t="e">
        <f>+ROUND(INDEX(FCSTSDV!$D$2:$L$673,MATCH('07.11'!$D105,FCSTSDV!$C$2:$C$673,0),MATCH('07.11'!AH$3,FCSTSDV!$D$1:$L$1,0))/'07.11'!$E105,1)</f>
        <v>#N/A</v>
      </c>
    </row>
    <row r="106" spans="1:34" ht="20.100000000000001" customHeight="1">
      <c r="A106" s="813"/>
      <c r="B106" s="795"/>
      <c r="C106" s="12"/>
      <c r="D106" s="130" t="s">
        <v>87</v>
      </c>
      <c r="E106" s="131">
        <v>2500</v>
      </c>
      <c r="F106" s="799"/>
      <c r="G106" s="799"/>
      <c r="H106" s="830"/>
      <c r="I106" s="81">
        <f>+ROUND(IFERROR(VLOOKUP(D106,FCSTSDV!$C$2:$C$72,26,0),0)/'07.11'!E106+0,0)</f>
        <v>0</v>
      </c>
      <c r="J106" s="92">
        <f>+ROUND(IFERROR(INDEX(FCSTSDV!$D$2:$L$72,MATCH('07.11'!$D106,FCSTSDV!$C$2:$C$72,0),MATCH('07.11'!J$3,FCSTSDV!$D$1:$L$1,0)),0)/'07.11'!$E106,1)</f>
        <v>0</v>
      </c>
      <c r="K106" s="92">
        <f>+ROUND(IFERROR(INDEX(FCSTSDV!$D$2:$L$72,MATCH('07.11'!$D106,FCSTSDV!$C$2:$C$72,0),MATCH('07.11'!K$3,FCSTSDV!$D$1:$L$1,0)),0)/'07.11'!$E106,1)</f>
        <v>0</v>
      </c>
      <c r="L106" s="92">
        <f>+ROUND(IFERROR(INDEX(FCSTSDV!$D$2:$L$72,MATCH('07.11'!$D106,FCSTSDV!$C$2:$C$72,0),MATCH('07.11'!L$3,FCSTSDV!$D$1:$L$1,0)),0)/'07.11'!$E106,1)</f>
        <v>0</v>
      </c>
      <c r="M106" s="92">
        <f>+ROUND(IFERROR(INDEX(FCSTSDV!$D$2:$L$72,MATCH('07.11'!$D106,FCSTSDV!$C$2:$C$72,0),MATCH('07.11'!M$3,FCSTSDV!$D$1:$L$1,0)),0)/'07.11'!$E106,1)</f>
        <v>0</v>
      </c>
      <c r="N106" s="92">
        <f>+ROUND(IFERROR(INDEX(FCSTSDV!$D$2:$L$72,MATCH('07.11'!$D106,FCSTSDV!$C$2:$C$72,0),MATCH('07.11'!N$3,FCSTSDV!$D$1:$L$1,0)),0)/'07.11'!$E106,1)</f>
        <v>0</v>
      </c>
      <c r="O106" s="92">
        <f>+ROUND(IFERROR(INDEX(FCSTSDV!$D$2:$L$72,MATCH('07.11'!$D106,FCSTSDV!$C$2:$C$72,0),MATCH('07.11'!O$3,FCSTSDV!$D$1:$L$1,0)),0)/'07.11'!$E106,1)</f>
        <v>0</v>
      </c>
      <c r="P106" s="92">
        <f>+ROUND(IFERROR(INDEX(FCSTSDV!$D$2:$L$72,MATCH('07.11'!$D106,FCSTSDV!$C$2:$C$72,0),MATCH('07.11'!P$3,FCSTSDV!$D$1:$L$1,0)),0)/'07.11'!$E106,1)</f>
        <v>0</v>
      </c>
      <c r="Q106" s="92">
        <f>+ROUND(IFERROR(INDEX(FCSTSDV!$D$2:$L$72,MATCH('07.11'!$D106,FCSTSDV!$C$2:$C$72,0),MATCH('07.11'!Q$3,FCSTSDV!$D$1:$L$1,0)),0)/'07.11'!$E106,1)</f>
        <v>0</v>
      </c>
      <c r="R106" s="92">
        <f>+ROUND(IFERROR(INDEX(FCSTSDV!$D$2:$L$72,MATCH('07.11'!$D106,FCSTSDV!$C$2:$C$72,0),MATCH('07.11'!R$3,FCSTSDV!$D$1:$L$1,0)),0)/'07.11'!$E106,1)</f>
        <v>0</v>
      </c>
      <c r="S106" s="92" t="e">
        <f>+ROUND(INDEX(FCSTSDV!$D$2:$L$673,MATCH('07.11'!$D106,FCSTSDV!$C$2:$C$673,0),MATCH('07.11'!S$3,FCSTSDV!$D$1:$L$1,0))/'07.11'!$E106,1)</f>
        <v>#N/A</v>
      </c>
      <c r="T106" s="92" t="e">
        <f>+ROUND(INDEX(FCSTSDV!$D$2:$L$673,MATCH('07.11'!$D106,FCSTSDV!$C$2:$C$673,0),MATCH('07.11'!T$3,FCSTSDV!$D$1:$L$1,0))/'07.11'!$E106,1)</f>
        <v>#N/A</v>
      </c>
      <c r="U106" s="92" t="e">
        <f>+ROUND(INDEX(FCSTSDV!$D$2:$L$673,MATCH('07.11'!$D106,FCSTSDV!$C$2:$C$673,0),MATCH('07.11'!U$3,FCSTSDV!$D$1:$L$1,0))/'07.11'!$E106,1)</f>
        <v>#N/A</v>
      </c>
      <c r="V106" s="92" t="e">
        <f>+ROUND(INDEX(FCSTSDV!$D$2:$L$673,MATCH('07.11'!$D106,FCSTSDV!$C$2:$C$673,0),MATCH('07.11'!V$3,FCSTSDV!$D$1:$L$1,0))/'07.11'!$E106,1)</f>
        <v>#N/A</v>
      </c>
      <c r="W106" s="92" t="e">
        <f>+ROUND(INDEX(FCSTSDV!$D$2:$L$673,MATCH('07.11'!$D106,FCSTSDV!$C$2:$C$673,0),MATCH('07.11'!W$3,FCSTSDV!$D$1:$L$1,0))/'07.11'!$E106,1)</f>
        <v>#N/A</v>
      </c>
      <c r="X106" s="92" t="e">
        <f>+ROUND(INDEX(FCSTSDV!$D$2:$L$673,MATCH('07.11'!$D106,FCSTSDV!$C$2:$C$673,0),MATCH('07.11'!X$3,FCSTSDV!$D$1:$L$1,0))/'07.11'!$E106,1)</f>
        <v>#N/A</v>
      </c>
      <c r="Y106" s="92" t="e">
        <f>+ROUND(INDEX(FCSTSDV!$D$2:$L$673,MATCH('07.11'!$D106,FCSTSDV!$C$2:$C$673,0),MATCH('07.11'!Y$3,FCSTSDV!$D$1:$L$1,0))/'07.11'!$E106,1)</f>
        <v>#N/A</v>
      </c>
      <c r="Z106" s="92" t="e">
        <f>+ROUND(INDEX(FCSTSDV!$D$2:$L$673,MATCH('07.11'!$D106,FCSTSDV!$C$2:$C$673,0),MATCH('07.11'!Z$3,FCSTSDV!$D$1:$L$1,0))/'07.11'!$E106,1)</f>
        <v>#N/A</v>
      </c>
      <c r="AA106" s="92" t="e">
        <f>+ROUND(INDEX(FCSTSDV!$D$2:$L$673,MATCH('07.11'!$D106,FCSTSDV!$C$2:$C$673,0),MATCH('07.11'!AA$3,FCSTSDV!$D$1:$L$1,0))/'07.11'!$E106,1)</f>
        <v>#N/A</v>
      </c>
      <c r="AB106" s="92" t="e">
        <f>+ROUND(INDEX(FCSTSDV!$D$2:$L$673,MATCH('07.11'!$D106,FCSTSDV!$C$2:$C$673,0),MATCH('07.11'!AB$3,FCSTSDV!$D$1:$L$1,0))/'07.11'!$E106,1)</f>
        <v>#N/A</v>
      </c>
      <c r="AC106" s="92" t="e">
        <f>+ROUND(INDEX(FCSTSDV!$D$2:$L$673,MATCH('07.11'!$D106,FCSTSDV!$C$2:$C$673,0),MATCH('07.11'!AC$3,FCSTSDV!$D$1:$L$1,0))/'07.11'!$E106,1)</f>
        <v>#N/A</v>
      </c>
      <c r="AD106" s="92" t="e">
        <f>+ROUND(INDEX(FCSTSDV!$D$2:$L$673,MATCH('07.11'!$D106,FCSTSDV!$C$2:$C$673,0),MATCH('07.11'!AD$3,FCSTSDV!$D$1:$L$1,0))/'07.11'!$E106,1)</f>
        <v>#N/A</v>
      </c>
      <c r="AE106" s="92" t="e">
        <f>+ROUND(INDEX(FCSTSDV!$D$2:$L$673,MATCH('07.11'!$D106,FCSTSDV!$C$2:$C$673,0),MATCH('07.11'!AE$3,FCSTSDV!$D$1:$L$1,0))/'07.11'!$E106,1)</f>
        <v>#N/A</v>
      </c>
      <c r="AF106" s="92" t="e">
        <f>+ROUND(INDEX(FCSTSDV!$D$2:$L$673,MATCH('07.11'!$D106,FCSTSDV!$C$2:$C$673,0),MATCH('07.11'!AF$3,FCSTSDV!$D$1:$L$1,0))/'07.11'!$E106,1)</f>
        <v>#N/A</v>
      </c>
      <c r="AG106" s="92" t="e">
        <f>+ROUND(INDEX(FCSTSDV!$D$2:$L$673,MATCH('07.11'!$D106,FCSTSDV!$C$2:$C$673,0),MATCH('07.11'!AG$3,FCSTSDV!$D$1:$L$1,0))/'07.11'!$E106,1)</f>
        <v>#N/A</v>
      </c>
      <c r="AH106" s="92" t="e">
        <f>+ROUND(INDEX(FCSTSDV!$D$2:$L$673,MATCH('07.11'!$D106,FCSTSDV!$C$2:$C$673,0),MATCH('07.11'!AH$3,FCSTSDV!$D$1:$L$1,0))/'07.11'!$E106,1)</f>
        <v>#N/A</v>
      </c>
    </row>
    <row r="107" spans="1:34" ht="20.100000000000001" customHeight="1">
      <c r="A107" s="807"/>
      <c r="B107" s="792"/>
      <c r="C107" s="60"/>
      <c r="D107" s="52" t="s">
        <v>175</v>
      </c>
      <c r="E107" s="53" t="s">
        <v>43</v>
      </c>
      <c r="F107" s="800"/>
      <c r="G107" s="800"/>
      <c r="H107" s="827"/>
      <c r="I107" s="87">
        <f>+SUM(I105:I106)</f>
        <v>0</v>
      </c>
      <c r="J107" s="90">
        <f t="shared" ref="J107:R107" si="33">+$H105+$I107-SUM(J105:J106)</f>
        <v>725</v>
      </c>
      <c r="K107" s="90">
        <f t="shared" si="33"/>
        <v>725</v>
      </c>
      <c r="L107" s="90">
        <f t="shared" si="33"/>
        <v>725</v>
      </c>
      <c r="M107" s="90">
        <f t="shared" si="33"/>
        <v>725</v>
      </c>
      <c r="N107" s="90">
        <f t="shared" si="33"/>
        <v>725</v>
      </c>
      <c r="O107" s="90">
        <f t="shared" si="33"/>
        <v>725</v>
      </c>
      <c r="P107" s="90">
        <f t="shared" si="33"/>
        <v>725</v>
      </c>
      <c r="Q107" s="90">
        <f t="shared" si="33"/>
        <v>725</v>
      </c>
      <c r="R107" s="90">
        <f t="shared" si="33"/>
        <v>725</v>
      </c>
      <c r="S107" s="90" t="e">
        <f t="shared" ref="S107:AH107" si="34">+R107-SUM(S105:S106)</f>
        <v>#N/A</v>
      </c>
      <c r="T107" s="90" t="e">
        <f t="shared" si="34"/>
        <v>#N/A</v>
      </c>
      <c r="U107" s="90" t="e">
        <f t="shared" si="34"/>
        <v>#N/A</v>
      </c>
      <c r="V107" s="90" t="e">
        <f t="shared" si="34"/>
        <v>#N/A</v>
      </c>
      <c r="W107" s="90" t="e">
        <f t="shared" si="34"/>
        <v>#N/A</v>
      </c>
      <c r="X107" s="90" t="e">
        <f t="shared" si="34"/>
        <v>#N/A</v>
      </c>
      <c r="Y107" s="90" t="e">
        <f t="shared" si="34"/>
        <v>#N/A</v>
      </c>
      <c r="Z107" s="90" t="e">
        <f t="shared" si="34"/>
        <v>#N/A</v>
      </c>
      <c r="AA107" s="90" t="e">
        <f t="shared" si="34"/>
        <v>#N/A</v>
      </c>
      <c r="AB107" s="90" t="e">
        <f t="shared" si="34"/>
        <v>#N/A</v>
      </c>
      <c r="AC107" s="90" t="e">
        <f t="shared" si="34"/>
        <v>#N/A</v>
      </c>
      <c r="AD107" s="90" t="e">
        <f t="shared" si="34"/>
        <v>#N/A</v>
      </c>
      <c r="AE107" s="90" t="e">
        <f t="shared" si="34"/>
        <v>#N/A</v>
      </c>
      <c r="AF107" s="90" t="e">
        <f t="shared" si="34"/>
        <v>#N/A</v>
      </c>
      <c r="AG107" s="90" t="e">
        <f t="shared" si="34"/>
        <v>#N/A</v>
      </c>
      <c r="AH107" s="90" t="e">
        <f t="shared" si="34"/>
        <v>#N/A</v>
      </c>
    </row>
    <row r="108" spans="1:34" ht="18.75" customHeight="1">
      <c r="A108" s="806" t="s">
        <v>172</v>
      </c>
      <c r="B108" s="791" t="s">
        <v>219</v>
      </c>
      <c r="C108" s="8"/>
      <c r="D108" s="132" t="s">
        <v>78</v>
      </c>
      <c r="E108" s="133">
        <v>2500</v>
      </c>
      <c r="F108" s="798"/>
      <c r="G108" s="798"/>
      <c r="H108" s="826">
        <f>+VLOOKUP(B108,'[4]TÚI BÓNG'!$B$4:$E$171,4,0)</f>
        <v>343</v>
      </c>
      <c r="I108" s="81">
        <f>+ROUND(IFERROR(VLOOKUP(D108,FCSTSDV!$C$2:$C$72,26,0),0)/'07.11'!E108+0,0)</f>
        <v>0</v>
      </c>
      <c r="J108" s="92">
        <f>+ROUND(IFERROR(INDEX(FCSTSDV!$D$2:$L$72,MATCH('07.11'!$D108,FCSTSDV!$C$2:$C$72,0),MATCH('07.11'!J$3,FCSTSDV!$D$1:$L$1,0)),0)/'07.11'!$E108,1)</f>
        <v>0</v>
      </c>
      <c r="K108" s="92">
        <f>+ROUND(IFERROR(INDEX(FCSTSDV!$D$2:$L$72,MATCH('07.11'!$D108,FCSTSDV!$C$2:$C$72,0),MATCH('07.11'!K$3,FCSTSDV!$D$1:$L$1,0)),0)/'07.11'!$E108,1)</f>
        <v>0</v>
      </c>
      <c r="L108" s="92">
        <f>+ROUND(IFERROR(INDEX(FCSTSDV!$D$2:$L$72,MATCH('07.11'!$D108,FCSTSDV!$C$2:$C$72,0),MATCH('07.11'!L$3,FCSTSDV!$D$1:$L$1,0)),0)/'07.11'!$E108,1)</f>
        <v>0</v>
      </c>
      <c r="M108" s="92">
        <f>+ROUND(IFERROR(INDEX(FCSTSDV!$D$2:$L$72,MATCH('07.11'!$D108,FCSTSDV!$C$2:$C$72,0),MATCH('07.11'!M$3,FCSTSDV!$D$1:$L$1,0)),0)/'07.11'!$E108,1)</f>
        <v>0</v>
      </c>
      <c r="N108" s="92">
        <f>+ROUND(IFERROR(INDEX(FCSTSDV!$D$2:$L$72,MATCH('07.11'!$D108,FCSTSDV!$C$2:$C$72,0),MATCH('07.11'!N$3,FCSTSDV!$D$1:$L$1,0)),0)/'07.11'!$E108,1)</f>
        <v>0</v>
      </c>
      <c r="O108" s="92">
        <f>+ROUND(IFERROR(INDEX(FCSTSDV!$D$2:$L$72,MATCH('07.11'!$D108,FCSTSDV!$C$2:$C$72,0),MATCH('07.11'!O$3,FCSTSDV!$D$1:$L$1,0)),0)/'07.11'!$E108,1)</f>
        <v>0</v>
      </c>
      <c r="P108" s="92">
        <f>+ROUND(IFERROR(INDEX(FCSTSDV!$D$2:$L$72,MATCH('07.11'!$D108,FCSTSDV!$C$2:$C$72,0),MATCH('07.11'!P$3,FCSTSDV!$D$1:$L$1,0)),0)/'07.11'!$E108,1)</f>
        <v>0</v>
      </c>
      <c r="Q108" s="92">
        <f>+ROUND(IFERROR(INDEX(FCSTSDV!$D$2:$L$72,MATCH('07.11'!$D108,FCSTSDV!$C$2:$C$72,0),MATCH('07.11'!Q$3,FCSTSDV!$D$1:$L$1,0)),0)/'07.11'!$E108,1)</f>
        <v>0</v>
      </c>
      <c r="R108" s="92">
        <f>+ROUND(IFERROR(INDEX(FCSTSDV!$D$2:$L$72,MATCH('07.11'!$D108,FCSTSDV!$C$2:$C$72,0),MATCH('07.11'!R$3,FCSTSDV!$D$1:$L$1,0)),0)/'07.11'!$E108,1)</f>
        <v>0</v>
      </c>
      <c r="S108" s="92" t="e">
        <f>+ROUND(INDEX(FCSTSDV!$D$2:$L$673,MATCH('07.11'!$D108,FCSTSDV!$C$2:$C$673,0),MATCH('07.11'!S$3,FCSTSDV!$D$1:$L$1,0))/'07.11'!$E108,1)</f>
        <v>#N/A</v>
      </c>
      <c r="T108" s="92" t="e">
        <f>+ROUND(INDEX(FCSTSDV!$D$2:$L$673,MATCH('07.11'!$D108,FCSTSDV!$C$2:$C$673,0),MATCH('07.11'!T$3,FCSTSDV!$D$1:$L$1,0))/'07.11'!$E108,1)</f>
        <v>#N/A</v>
      </c>
      <c r="U108" s="92" t="e">
        <f>+ROUND(INDEX(FCSTSDV!$D$2:$L$673,MATCH('07.11'!$D108,FCSTSDV!$C$2:$C$673,0),MATCH('07.11'!U$3,FCSTSDV!$D$1:$L$1,0))/'07.11'!$E108,1)</f>
        <v>#N/A</v>
      </c>
      <c r="V108" s="92" t="e">
        <f>+ROUND(INDEX(FCSTSDV!$D$2:$L$673,MATCH('07.11'!$D108,FCSTSDV!$C$2:$C$673,0),MATCH('07.11'!V$3,FCSTSDV!$D$1:$L$1,0))/'07.11'!$E108,1)</f>
        <v>#N/A</v>
      </c>
      <c r="W108" s="92" t="e">
        <f>+ROUND(INDEX(FCSTSDV!$D$2:$L$673,MATCH('07.11'!$D108,FCSTSDV!$C$2:$C$673,0),MATCH('07.11'!W$3,FCSTSDV!$D$1:$L$1,0))/'07.11'!$E108,1)</f>
        <v>#N/A</v>
      </c>
      <c r="X108" s="92" t="e">
        <f>+ROUND(INDEX(FCSTSDV!$D$2:$L$673,MATCH('07.11'!$D108,FCSTSDV!$C$2:$C$673,0),MATCH('07.11'!X$3,FCSTSDV!$D$1:$L$1,0))/'07.11'!$E108,1)</f>
        <v>#N/A</v>
      </c>
      <c r="Y108" s="92" t="e">
        <f>+ROUND(INDEX(FCSTSDV!$D$2:$L$673,MATCH('07.11'!$D108,FCSTSDV!$C$2:$C$673,0),MATCH('07.11'!Y$3,FCSTSDV!$D$1:$L$1,0))/'07.11'!$E108,1)</f>
        <v>#N/A</v>
      </c>
      <c r="Z108" s="92" t="e">
        <f>+ROUND(INDEX(FCSTSDV!$D$2:$L$673,MATCH('07.11'!$D108,FCSTSDV!$C$2:$C$673,0),MATCH('07.11'!Z$3,FCSTSDV!$D$1:$L$1,0))/'07.11'!$E108,1)</f>
        <v>#N/A</v>
      </c>
      <c r="AA108" s="92" t="e">
        <f>+ROUND(INDEX(FCSTSDV!$D$2:$L$673,MATCH('07.11'!$D108,FCSTSDV!$C$2:$C$673,0),MATCH('07.11'!AA$3,FCSTSDV!$D$1:$L$1,0))/'07.11'!$E108,1)</f>
        <v>#N/A</v>
      </c>
      <c r="AB108" s="92" t="e">
        <f>+ROUND(INDEX(FCSTSDV!$D$2:$L$673,MATCH('07.11'!$D108,FCSTSDV!$C$2:$C$673,0),MATCH('07.11'!AB$3,FCSTSDV!$D$1:$L$1,0))/'07.11'!$E108,1)</f>
        <v>#N/A</v>
      </c>
      <c r="AC108" s="92" t="e">
        <f>+ROUND(INDEX(FCSTSDV!$D$2:$L$673,MATCH('07.11'!$D108,FCSTSDV!$C$2:$C$673,0),MATCH('07.11'!AC$3,FCSTSDV!$D$1:$L$1,0))/'07.11'!$E108,1)</f>
        <v>#N/A</v>
      </c>
      <c r="AD108" s="92" t="e">
        <f>+ROUND(INDEX(FCSTSDV!$D$2:$L$673,MATCH('07.11'!$D108,FCSTSDV!$C$2:$C$673,0),MATCH('07.11'!AD$3,FCSTSDV!$D$1:$L$1,0))/'07.11'!$E108,1)</f>
        <v>#N/A</v>
      </c>
      <c r="AE108" s="92" t="e">
        <f>+ROUND(INDEX(FCSTSDV!$D$2:$L$673,MATCH('07.11'!$D108,FCSTSDV!$C$2:$C$673,0),MATCH('07.11'!AE$3,FCSTSDV!$D$1:$L$1,0))/'07.11'!$E108,1)</f>
        <v>#N/A</v>
      </c>
      <c r="AF108" s="92" t="e">
        <f>+ROUND(INDEX(FCSTSDV!$D$2:$L$673,MATCH('07.11'!$D108,FCSTSDV!$C$2:$C$673,0),MATCH('07.11'!AF$3,FCSTSDV!$D$1:$L$1,0))/'07.11'!$E108,1)</f>
        <v>#N/A</v>
      </c>
      <c r="AG108" s="92" t="e">
        <f>+ROUND(INDEX(FCSTSDV!$D$2:$L$673,MATCH('07.11'!$D108,FCSTSDV!$C$2:$C$673,0),MATCH('07.11'!AG$3,FCSTSDV!$D$1:$L$1,0))/'07.11'!$E108,1)</f>
        <v>#N/A</v>
      </c>
      <c r="AH108" s="92" t="e">
        <f>+ROUND(INDEX(FCSTSDV!$D$2:$L$673,MATCH('07.11'!$D108,FCSTSDV!$C$2:$C$673,0),MATCH('07.11'!AH$3,FCSTSDV!$D$1:$L$1,0))/'07.11'!$E108,1)</f>
        <v>#N/A</v>
      </c>
    </row>
    <row r="109" spans="1:34" ht="20.100000000000001" customHeight="1">
      <c r="A109" s="807"/>
      <c r="B109" s="792"/>
      <c r="C109" s="16"/>
      <c r="D109" s="52" t="s">
        <v>175</v>
      </c>
      <c r="E109" s="53" t="s">
        <v>43</v>
      </c>
      <c r="F109" s="800"/>
      <c r="G109" s="800"/>
      <c r="H109" s="827"/>
      <c r="I109" s="87">
        <v>17</v>
      </c>
      <c r="J109" s="90">
        <f t="shared" ref="J109:R109" si="35">$H108+$I108-J108</f>
        <v>343</v>
      </c>
      <c r="K109" s="90">
        <f t="shared" si="35"/>
        <v>343</v>
      </c>
      <c r="L109" s="90">
        <f t="shared" si="35"/>
        <v>343</v>
      </c>
      <c r="M109" s="90">
        <f t="shared" si="35"/>
        <v>343</v>
      </c>
      <c r="N109" s="90">
        <f t="shared" si="35"/>
        <v>343</v>
      </c>
      <c r="O109" s="90">
        <f t="shared" si="35"/>
        <v>343</v>
      </c>
      <c r="P109" s="90">
        <f t="shared" si="35"/>
        <v>343</v>
      </c>
      <c r="Q109" s="90">
        <f t="shared" si="35"/>
        <v>343</v>
      </c>
      <c r="R109" s="90">
        <f t="shared" si="35"/>
        <v>343</v>
      </c>
      <c r="S109" s="90" t="e">
        <f t="shared" ref="S109:AH109" si="36">R109-S108</f>
        <v>#N/A</v>
      </c>
      <c r="T109" s="90" t="e">
        <f t="shared" si="36"/>
        <v>#N/A</v>
      </c>
      <c r="U109" s="90" t="e">
        <f t="shared" si="36"/>
        <v>#N/A</v>
      </c>
      <c r="V109" s="90" t="e">
        <f t="shared" si="36"/>
        <v>#N/A</v>
      </c>
      <c r="W109" s="90" t="e">
        <f t="shared" si="36"/>
        <v>#N/A</v>
      </c>
      <c r="X109" s="90" t="e">
        <f t="shared" si="36"/>
        <v>#N/A</v>
      </c>
      <c r="Y109" s="90" t="e">
        <f t="shared" si="36"/>
        <v>#N/A</v>
      </c>
      <c r="Z109" s="90" t="e">
        <f t="shared" si="36"/>
        <v>#N/A</v>
      </c>
      <c r="AA109" s="90" t="e">
        <f t="shared" si="36"/>
        <v>#N/A</v>
      </c>
      <c r="AB109" s="90" t="e">
        <f t="shared" si="36"/>
        <v>#N/A</v>
      </c>
      <c r="AC109" s="90" t="e">
        <f t="shared" si="36"/>
        <v>#N/A</v>
      </c>
      <c r="AD109" s="90" t="e">
        <f t="shared" si="36"/>
        <v>#N/A</v>
      </c>
      <c r="AE109" s="90" t="e">
        <f t="shared" si="36"/>
        <v>#N/A</v>
      </c>
      <c r="AF109" s="90" t="e">
        <f t="shared" si="36"/>
        <v>#N/A</v>
      </c>
      <c r="AG109" s="90" t="e">
        <f t="shared" si="36"/>
        <v>#N/A</v>
      </c>
      <c r="AH109" s="90" t="e">
        <f t="shared" si="36"/>
        <v>#N/A</v>
      </c>
    </row>
    <row r="110" spans="1:34" ht="20.100000000000001" customHeight="1">
      <c r="A110" s="806" t="s">
        <v>172</v>
      </c>
      <c r="B110" s="791" t="s">
        <v>220</v>
      </c>
      <c r="C110" s="63"/>
      <c r="D110" s="73" t="s">
        <v>89</v>
      </c>
      <c r="E110" s="44">
        <v>2500</v>
      </c>
      <c r="F110" s="798"/>
      <c r="G110" s="798"/>
      <c r="H110" s="826">
        <f>+VLOOKUP(B110,'[4]TÚI BÓNG'!$B$4:$E$171,4,0)</f>
        <v>77</v>
      </c>
      <c r="I110" s="81">
        <f>+ROUND(IFERROR(VLOOKUP(D110,FCSTSDV!$C$2:$C$72,26,0),0)/'07.11'!E110+0,0)</f>
        <v>0</v>
      </c>
      <c r="J110" s="92">
        <f>+ROUND(IFERROR(INDEX(FCSTSDV!$D$2:$L$72,MATCH('07.11'!$D110,FCSTSDV!$C$2:$C$72,0),MATCH('07.11'!J$3,FCSTSDV!$D$1:$L$1,0)),0)/'07.11'!$E110,1)</f>
        <v>0</v>
      </c>
      <c r="K110" s="92">
        <f>+ROUND(IFERROR(INDEX(FCSTSDV!$D$2:$L$72,MATCH('07.11'!$D110,FCSTSDV!$C$2:$C$72,0),MATCH('07.11'!K$3,FCSTSDV!$D$1:$L$1,0)),0)/'07.11'!$E110,1)</f>
        <v>0</v>
      </c>
      <c r="L110" s="92">
        <f>+ROUND(IFERROR(INDEX(FCSTSDV!$D$2:$L$72,MATCH('07.11'!$D110,FCSTSDV!$C$2:$C$72,0),MATCH('07.11'!L$3,FCSTSDV!$D$1:$L$1,0)),0)/'07.11'!$E110,1)</f>
        <v>0</v>
      </c>
      <c r="M110" s="92">
        <f>+ROUND(IFERROR(INDEX(FCSTSDV!$D$2:$L$72,MATCH('07.11'!$D110,FCSTSDV!$C$2:$C$72,0),MATCH('07.11'!M$3,FCSTSDV!$D$1:$L$1,0)),0)/'07.11'!$E110,1)</f>
        <v>0</v>
      </c>
      <c r="N110" s="92">
        <f>+ROUND(IFERROR(INDEX(FCSTSDV!$D$2:$L$72,MATCH('07.11'!$D110,FCSTSDV!$C$2:$C$72,0),MATCH('07.11'!N$3,FCSTSDV!$D$1:$L$1,0)),0)/'07.11'!$E110,1)</f>
        <v>0</v>
      </c>
      <c r="O110" s="92">
        <f>+ROUND(IFERROR(INDEX(FCSTSDV!$D$2:$L$72,MATCH('07.11'!$D110,FCSTSDV!$C$2:$C$72,0),MATCH('07.11'!O$3,FCSTSDV!$D$1:$L$1,0)),0)/'07.11'!$E110,1)</f>
        <v>0</v>
      </c>
      <c r="P110" s="92">
        <f>+ROUND(IFERROR(INDEX(FCSTSDV!$D$2:$L$72,MATCH('07.11'!$D110,FCSTSDV!$C$2:$C$72,0),MATCH('07.11'!P$3,FCSTSDV!$D$1:$L$1,0)),0)/'07.11'!$E110,1)</f>
        <v>0</v>
      </c>
      <c r="Q110" s="92">
        <f>+ROUND(IFERROR(INDEX(FCSTSDV!$D$2:$L$72,MATCH('07.11'!$D110,FCSTSDV!$C$2:$C$72,0),MATCH('07.11'!Q$3,FCSTSDV!$D$1:$L$1,0)),0)/'07.11'!$E110,1)</f>
        <v>0</v>
      </c>
      <c r="R110" s="92">
        <f>+ROUND(IFERROR(INDEX(FCSTSDV!$D$2:$L$72,MATCH('07.11'!$D110,FCSTSDV!$C$2:$C$72,0),MATCH('07.11'!R$3,FCSTSDV!$D$1:$L$1,0)),0)/'07.11'!$E110,1)</f>
        <v>0</v>
      </c>
      <c r="S110" s="92" t="e">
        <f>+ROUND(INDEX(FCSTSDV!$D$2:$L$673,MATCH('07.11'!$D110,FCSTSDV!$C$2:$C$673,0),MATCH('07.11'!S$3,FCSTSDV!$D$1:$L$1,0))/'07.11'!$E110,1)</f>
        <v>#N/A</v>
      </c>
      <c r="T110" s="92" t="e">
        <f>+ROUND(INDEX(FCSTSDV!$D$2:$L$673,MATCH('07.11'!$D110,FCSTSDV!$C$2:$C$673,0),MATCH('07.11'!T$3,FCSTSDV!$D$1:$L$1,0))/'07.11'!$E110,1)</f>
        <v>#N/A</v>
      </c>
      <c r="U110" s="92" t="e">
        <f>+ROUND(INDEX(FCSTSDV!$D$2:$L$673,MATCH('07.11'!$D110,FCSTSDV!$C$2:$C$673,0),MATCH('07.11'!U$3,FCSTSDV!$D$1:$L$1,0))/'07.11'!$E110,1)</f>
        <v>#N/A</v>
      </c>
      <c r="V110" s="92" t="e">
        <f>+ROUND(INDEX(FCSTSDV!$D$2:$L$673,MATCH('07.11'!$D110,FCSTSDV!$C$2:$C$673,0),MATCH('07.11'!V$3,FCSTSDV!$D$1:$L$1,0))/'07.11'!$E110,1)</f>
        <v>#N/A</v>
      </c>
      <c r="W110" s="92" t="e">
        <f>+ROUND(INDEX(FCSTSDV!$D$2:$L$673,MATCH('07.11'!$D110,FCSTSDV!$C$2:$C$673,0),MATCH('07.11'!W$3,FCSTSDV!$D$1:$L$1,0))/'07.11'!$E110,1)</f>
        <v>#N/A</v>
      </c>
      <c r="X110" s="92" t="e">
        <f>+ROUND(INDEX(FCSTSDV!$D$2:$L$673,MATCH('07.11'!$D110,FCSTSDV!$C$2:$C$673,0),MATCH('07.11'!X$3,FCSTSDV!$D$1:$L$1,0))/'07.11'!$E110,1)</f>
        <v>#N/A</v>
      </c>
      <c r="Y110" s="92" t="e">
        <f>+ROUND(INDEX(FCSTSDV!$D$2:$L$673,MATCH('07.11'!$D110,FCSTSDV!$C$2:$C$673,0),MATCH('07.11'!Y$3,FCSTSDV!$D$1:$L$1,0))/'07.11'!$E110,1)</f>
        <v>#N/A</v>
      </c>
      <c r="Z110" s="92" t="e">
        <f>+ROUND(INDEX(FCSTSDV!$D$2:$L$673,MATCH('07.11'!$D110,FCSTSDV!$C$2:$C$673,0),MATCH('07.11'!Z$3,FCSTSDV!$D$1:$L$1,0))/'07.11'!$E110,1)</f>
        <v>#N/A</v>
      </c>
      <c r="AA110" s="92" t="e">
        <f>+ROUND(INDEX(FCSTSDV!$D$2:$L$673,MATCH('07.11'!$D110,FCSTSDV!$C$2:$C$673,0),MATCH('07.11'!AA$3,FCSTSDV!$D$1:$L$1,0))/'07.11'!$E110,1)</f>
        <v>#N/A</v>
      </c>
      <c r="AB110" s="92" t="e">
        <f>+ROUND(INDEX(FCSTSDV!$D$2:$L$673,MATCH('07.11'!$D110,FCSTSDV!$C$2:$C$673,0),MATCH('07.11'!AB$3,FCSTSDV!$D$1:$L$1,0))/'07.11'!$E110,1)</f>
        <v>#N/A</v>
      </c>
      <c r="AC110" s="92" t="e">
        <f>+ROUND(INDEX(FCSTSDV!$D$2:$L$673,MATCH('07.11'!$D110,FCSTSDV!$C$2:$C$673,0),MATCH('07.11'!AC$3,FCSTSDV!$D$1:$L$1,0))/'07.11'!$E110,1)</f>
        <v>#N/A</v>
      </c>
      <c r="AD110" s="92" t="e">
        <f>+ROUND(INDEX(FCSTSDV!$D$2:$L$673,MATCH('07.11'!$D110,FCSTSDV!$C$2:$C$673,0),MATCH('07.11'!AD$3,FCSTSDV!$D$1:$L$1,0))/'07.11'!$E110,1)</f>
        <v>#N/A</v>
      </c>
      <c r="AE110" s="92" t="e">
        <f>+ROUND(INDEX(FCSTSDV!$D$2:$L$673,MATCH('07.11'!$D110,FCSTSDV!$C$2:$C$673,0),MATCH('07.11'!AE$3,FCSTSDV!$D$1:$L$1,0))/'07.11'!$E110,1)</f>
        <v>#N/A</v>
      </c>
      <c r="AF110" s="92" t="e">
        <f>+ROUND(INDEX(FCSTSDV!$D$2:$L$673,MATCH('07.11'!$D110,FCSTSDV!$C$2:$C$673,0),MATCH('07.11'!AF$3,FCSTSDV!$D$1:$L$1,0))/'07.11'!$E110,1)</f>
        <v>#N/A</v>
      </c>
      <c r="AG110" s="92" t="e">
        <f>+ROUND(INDEX(FCSTSDV!$D$2:$L$673,MATCH('07.11'!$D110,FCSTSDV!$C$2:$C$673,0),MATCH('07.11'!AG$3,FCSTSDV!$D$1:$L$1,0))/'07.11'!$E110,1)</f>
        <v>#N/A</v>
      </c>
      <c r="AH110" s="92" t="e">
        <f>+ROUND(INDEX(FCSTSDV!$D$2:$L$673,MATCH('07.11'!$D110,FCSTSDV!$C$2:$C$673,0),MATCH('07.11'!AH$3,FCSTSDV!$D$1:$L$1,0))/'07.11'!$E110,1)</f>
        <v>#N/A</v>
      </c>
    </row>
    <row r="111" spans="1:34" ht="20.100000000000001" customHeight="1">
      <c r="A111" s="807"/>
      <c r="B111" s="792"/>
      <c r="C111" s="60"/>
      <c r="D111" s="52" t="s">
        <v>175</v>
      </c>
      <c r="E111" s="53" t="s">
        <v>43</v>
      </c>
      <c r="F111" s="800"/>
      <c r="G111" s="800"/>
      <c r="H111" s="827"/>
      <c r="I111" s="87">
        <f>+I110</f>
        <v>0</v>
      </c>
      <c r="J111" s="90">
        <f t="shared" ref="J111:R111" si="37">$H110+$I110-J110</f>
        <v>77</v>
      </c>
      <c r="K111" s="90">
        <f t="shared" si="37"/>
        <v>77</v>
      </c>
      <c r="L111" s="90">
        <f t="shared" si="37"/>
        <v>77</v>
      </c>
      <c r="M111" s="90">
        <f t="shared" si="37"/>
        <v>77</v>
      </c>
      <c r="N111" s="90">
        <f t="shared" si="37"/>
        <v>77</v>
      </c>
      <c r="O111" s="90">
        <f t="shared" si="37"/>
        <v>77</v>
      </c>
      <c r="P111" s="90">
        <f t="shared" si="37"/>
        <v>77</v>
      </c>
      <c r="Q111" s="90">
        <f t="shared" si="37"/>
        <v>77</v>
      </c>
      <c r="R111" s="90">
        <f t="shared" si="37"/>
        <v>77</v>
      </c>
      <c r="S111" s="90" t="e">
        <f t="shared" ref="S111:AH111" si="38">+R111-S110</f>
        <v>#N/A</v>
      </c>
      <c r="T111" s="90" t="e">
        <f t="shared" si="38"/>
        <v>#N/A</v>
      </c>
      <c r="U111" s="90" t="e">
        <f t="shared" si="38"/>
        <v>#N/A</v>
      </c>
      <c r="V111" s="90" t="e">
        <f t="shared" si="38"/>
        <v>#N/A</v>
      </c>
      <c r="W111" s="90" t="e">
        <f t="shared" si="38"/>
        <v>#N/A</v>
      </c>
      <c r="X111" s="90" t="e">
        <f t="shared" si="38"/>
        <v>#N/A</v>
      </c>
      <c r="Y111" s="90" t="e">
        <f t="shared" si="38"/>
        <v>#N/A</v>
      </c>
      <c r="Z111" s="90" t="e">
        <f t="shared" si="38"/>
        <v>#N/A</v>
      </c>
      <c r="AA111" s="90" t="e">
        <f t="shared" si="38"/>
        <v>#N/A</v>
      </c>
      <c r="AB111" s="90" t="e">
        <f t="shared" si="38"/>
        <v>#N/A</v>
      </c>
      <c r="AC111" s="90" t="e">
        <f t="shared" si="38"/>
        <v>#N/A</v>
      </c>
      <c r="AD111" s="90" t="e">
        <f t="shared" si="38"/>
        <v>#N/A</v>
      </c>
      <c r="AE111" s="90" t="e">
        <f t="shared" si="38"/>
        <v>#N/A</v>
      </c>
      <c r="AF111" s="90" t="e">
        <f t="shared" si="38"/>
        <v>#N/A</v>
      </c>
      <c r="AG111" s="90" t="e">
        <f t="shared" si="38"/>
        <v>#N/A</v>
      </c>
      <c r="AH111" s="90" t="e">
        <f t="shared" si="38"/>
        <v>#N/A</v>
      </c>
    </row>
    <row r="112" spans="1:34" ht="20.100000000000001" customHeight="1">
      <c r="A112" s="806" t="s">
        <v>172</v>
      </c>
      <c r="B112" s="791" t="s">
        <v>221</v>
      </c>
      <c r="C112" s="63"/>
      <c r="D112" s="73" t="s">
        <v>80</v>
      </c>
      <c r="E112" s="44">
        <v>2500</v>
      </c>
      <c r="F112" s="798"/>
      <c r="G112" s="798"/>
      <c r="H112" s="826">
        <f>+VLOOKUP(B112,'[4]TÚI BÓNG'!$B$4:$E$171,4,0)</f>
        <v>127</v>
      </c>
      <c r="I112" s="81">
        <f>+ROUND(IFERROR(VLOOKUP(D112,FCSTSDV!$C$2:$C$72,26,0),0)/'07.11'!E112+0,0)</f>
        <v>0</v>
      </c>
      <c r="J112" s="92">
        <f>+ROUND(IFERROR(INDEX(FCSTSDV!$D$2:$L$72,MATCH('07.11'!$D112,FCSTSDV!$C$2:$C$72,0),MATCH('07.11'!J$3,FCSTSDV!$D$1:$L$1,0)),0)/'07.11'!$E112,1)</f>
        <v>0</v>
      </c>
      <c r="K112" s="92">
        <f>+ROUND(IFERROR(INDEX(FCSTSDV!$D$2:$L$72,MATCH('07.11'!$D112,FCSTSDV!$C$2:$C$72,0),MATCH('07.11'!K$3,FCSTSDV!$D$1:$L$1,0)),0)/'07.11'!$E112,1)</f>
        <v>0</v>
      </c>
      <c r="L112" s="92">
        <f>+ROUND(IFERROR(INDEX(FCSTSDV!$D$2:$L$72,MATCH('07.11'!$D112,FCSTSDV!$C$2:$C$72,0),MATCH('07.11'!L$3,FCSTSDV!$D$1:$L$1,0)),0)/'07.11'!$E112,1)</f>
        <v>0</v>
      </c>
      <c r="M112" s="92">
        <f>+ROUND(IFERROR(INDEX(FCSTSDV!$D$2:$L$72,MATCH('07.11'!$D112,FCSTSDV!$C$2:$C$72,0),MATCH('07.11'!M$3,FCSTSDV!$D$1:$L$1,0)),0)/'07.11'!$E112,1)</f>
        <v>0</v>
      </c>
      <c r="N112" s="92">
        <f>+ROUND(IFERROR(INDEX(FCSTSDV!$D$2:$L$72,MATCH('07.11'!$D112,FCSTSDV!$C$2:$C$72,0),MATCH('07.11'!N$3,FCSTSDV!$D$1:$L$1,0)),0)/'07.11'!$E112,1)</f>
        <v>0</v>
      </c>
      <c r="O112" s="92">
        <f>+ROUND(IFERROR(INDEX(FCSTSDV!$D$2:$L$72,MATCH('07.11'!$D112,FCSTSDV!$C$2:$C$72,0),MATCH('07.11'!O$3,FCSTSDV!$D$1:$L$1,0)),0)/'07.11'!$E112,1)</f>
        <v>0</v>
      </c>
      <c r="P112" s="92">
        <f>+ROUND(IFERROR(INDEX(FCSTSDV!$D$2:$L$72,MATCH('07.11'!$D112,FCSTSDV!$C$2:$C$72,0),MATCH('07.11'!P$3,FCSTSDV!$D$1:$L$1,0)),0)/'07.11'!$E112,1)</f>
        <v>0</v>
      </c>
      <c r="Q112" s="92">
        <f>+ROUND(IFERROR(INDEX(FCSTSDV!$D$2:$L$72,MATCH('07.11'!$D112,FCSTSDV!$C$2:$C$72,0),MATCH('07.11'!Q$3,FCSTSDV!$D$1:$L$1,0)),0)/'07.11'!$E112,1)</f>
        <v>0</v>
      </c>
      <c r="R112" s="92">
        <f>+ROUND(IFERROR(INDEX(FCSTSDV!$D$2:$L$72,MATCH('07.11'!$D112,FCSTSDV!$C$2:$C$72,0),MATCH('07.11'!R$3,FCSTSDV!$D$1:$L$1,0)),0)/'07.11'!$E112,1)</f>
        <v>0</v>
      </c>
      <c r="S112" s="92" t="e">
        <f>+ROUND(INDEX(FCSTSDV!$D$2:$L$673,MATCH('07.11'!$D112,FCSTSDV!$C$2:$C$673,0),MATCH('07.11'!S$3,FCSTSDV!$D$1:$L$1,0))/'07.11'!$E112,1)</f>
        <v>#N/A</v>
      </c>
      <c r="T112" s="92" t="e">
        <f>+ROUND(INDEX(FCSTSDV!$D$2:$L$673,MATCH('07.11'!$D112,FCSTSDV!$C$2:$C$673,0),MATCH('07.11'!T$3,FCSTSDV!$D$1:$L$1,0))/'07.11'!$E112,1)</f>
        <v>#N/A</v>
      </c>
      <c r="U112" s="92" t="e">
        <f>+ROUND(INDEX(FCSTSDV!$D$2:$L$673,MATCH('07.11'!$D112,FCSTSDV!$C$2:$C$673,0),MATCH('07.11'!U$3,FCSTSDV!$D$1:$L$1,0))/'07.11'!$E112,1)</f>
        <v>#N/A</v>
      </c>
      <c r="V112" s="92" t="e">
        <f>+ROUND(INDEX(FCSTSDV!$D$2:$L$673,MATCH('07.11'!$D112,FCSTSDV!$C$2:$C$673,0),MATCH('07.11'!V$3,FCSTSDV!$D$1:$L$1,0))/'07.11'!$E112,1)</f>
        <v>#N/A</v>
      </c>
      <c r="W112" s="92" t="e">
        <f>+ROUND(INDEX(FCSTSDV!$D$2:$L$673,MATCH('07.11'!$D112,FCSTSDV!$C$2:$C$673,0),MATCH('07.11'!W$3,FCSTSDV!$D$1:$L$1,0))/'07.11'!$E112,1)</f>
        <v>#N/A</v>
      </c>
      <c r="X112" s="92" t="e">
        <f>+ROUND(INDEX(FCSTSDV!$D$2:$L$673,MATCH('07.11'!$D112,FCSTSDV!$C$2:$C$673,0),MATCH('07.11'!X$3,FCSTSDV!$D$1:$L$1,0))/'07.11'!$E112,1)</f>
        <v>#N/A</v>
      </c>
      <c r="Y112" s="92" t="e">
        <f>+ROUND(INDEX(FCSTSDV!$D$2:$L$673,MATCH('07.11'!$D112,FCSTSDV!$C$2:$C$673,0),MATCH('07.11'!Y$3,FCSTSDV!$D$1:$L$1,0))/'07.11'!$E112,1)</f>
        <v>#N/A</v>
      </c>
      <c r="Z112" s="92" t="e">
        <f>+ROUND(INDEX(FCSTSDV!$D$2:$L$673,MATCH('07.11'!$D112,FCSTSDV!$C$2:$C$673,0),MATCH('07.11'!Z$3,FCSTSDV!$D$1:$L$1,0))/'07.11'!$E112,1)</f>
        <v>#N/A</v>
      </c>
      <c r="AA112" s="92" t="e">
        <f>+ROUND(INDEX(FCSTSDV!$D$2:$L$673,MATCH('07.11'!$D112,FCSTSDV!$C$2:$C$673,0),MATCH('07.11'!AA$3,FCSTSDV!$D$1:$L$1,0))/'07.11'!$E112,1)</f>
        <v>#N/A</v>
      </c>
      <c r="AB112" s="92" t="e">
        <f>+ROUND(INDEX(FCSTSDV!$D$2:$L$673,MATCH('07.11'!$D112,FCSTSDV!$C$2:$C$673,0),MATCH('07.11'!AB$3,FCSTSDV!$D$1:$L$1,0))/'07.11'!$E112,1)</f>
        <v>#N/A</v>
      </c>
      <c r="AC112" s="92" t="e">
        <f>+ROUND(INDEX(FCSTSDV!$D$2:$L$673,MATCH('07.11'!$D112,FCSTSDV!$C$2:$C$673,0),MATCH('07.11'!AC$3,FCSTSDV!$D$1:$L$1,0))/'07.11'!$E112,1)</f>
        <v>#N/A</v>
      </c>
      <c r="AD112" s="92" t="e">
        <f>+ROUND(INDEX(FCSTSDV!$D$2:$L$673,MATCH('07.11'!$D112,FCSTSDV!$C$2:$C$673,0),MATCH('07.11'!AD$3,FCSTSDV!$D$1:$L$1,0))/'07.11'!$E112,1)</f>
        <v>#N/A</v>
      </c>
      <c r="AE112" s="92" t="e">
        <f>+ROUND(INDEX(FCSTSDV!$D$2:$L$673,MATCH('07.11'!$D112,FCSTSDV!$C$2:$C$673,0),MATCH('07.11'!AE$3,FCSTSDV!$D$1:$L$1,0))/'07.11'!$E112,1)</f>
        <v>#N/A</v>
      </c>
      <c r="AF112" s="92" t="e">
        <f>+ROUND(INDEX(FCSTSDV!$D$2:$L$673,MATCH('07.11'!$D112,FCSTSDV!$C$2:$C$673,0),MATCH('07.11'!AF$3,FCSTSDV!$D$1:$L$1,0))/'07.11'!$E112,1)</f>
        <v>#N/A</v>
      </c>
      <c r="AG112" s="92" t="e">
        <f>+ROUND(INDEX(FCSTSDV!$D$2:$L$673,MATCH('07.11'!$D112,FCSTSDV!$C$2:$C$673,0),MATCH('07.11'!AG$3,FCSTSDV!$D$1:$L$1,0))/'07.11'!$E112,1)</f>
        <v>#N/A</v>
      </c>
      <c r="AH112" s="92" t="e">
        <f>+ROUND(INDEX(FCSTSDV!$D$2:$L$673,MATCH('07.11'!$D112,FCSTSDV!$C$2:$C$673,0),MATCH('07.11'!AH$3,FCSTSDV!$D$1:$L$1,0))/'07.11'!$E112,1)</f>
        <v>#N/A</v>
      </c>
    </row>
    <row r="113" spans="1:35" ht="20.100000000000001" customHeight="1">
      <c r="A113" s="807"/>
      <c r="B113" s="792"/>
      <c r="C113" s="16"/>
      <c r="D113" s="52" t="s">
        <v>175</v>
      </c>
      <c r="E113" s="53" t="s">
        <v>43</v>
      </c>
      <c r="F113" s="800"/>
      <c r="G113" s="800"/>
      <c r="H113" s="827"/>
      <c r="I113" s="87">
        <f>+I112</f>
        <v>0</v>
      </c>
      <c r="J113" s="90">
        <f t="shared" ref="J113:P115" si="39">$H112+$I112-J112</f>
        <v>127</v>
      </c>
      <c r="K113" s="90">
        <f t="shared" si="39"/>
        <v>127</v>
      </c>
      <c r="L113" s="90">
        <f t="shared" si="39"/>
        <v>127</v>
      </c>
      <c r="M113" s="90">
        <f t="shared" si="39"/>
        <v>127</v>
      </c>
      <c r="N113" s="90">
        <f t="shared" si="39"/>
        <v>127</v>
      </c>
      <c r="O113" s="90">
        <f t="shared" si="39"/>
        <v>127</v>
      </c>
      <c r="P113" s="90">
        <f t="shared" si="39"/>
        <v>127</v>
      </c>
      <c r="Q113" s="90">
        <f>$H112+$I112-Q112</f>
        <v>127</v>
      </c>
      <c r="R113" s="90">
        <f>$H112+$I112-R112</f>
        <v>127</v>
      </c>
      <c r="S113" s="90" t="e">
        <f t="shared" ref="S113:AH113" si="40">+R113-S112</f>
        <v>#N/A</v>
      </c>
      <c r="T113" s="90" t="e">
        <f t="shared" si="40"/>
        <v>#N/A</v>
      </c>
      <c r="U113" s="90" t="e">
        <f t="shared" si="40"/>
        <v>#N/A</v>
      </c>
      <c r="V113" s="90" t="e">
        <f t="shared" si="40"/>
        <v>#N/A</v>
      </c>
      <c r="W113" s="90" t="e">
        <f t="shared" si="40"/>
        <v>#N/A</v>
      </c>
      <c r="X113" s="90" t="e">
        <f t="shared" si="40"/>
        <v>#N/A</v>
      </c>
      <c r="Y113" s="90" t="e">
        <f t="shared" si="40"/>
        <v>#N/A</v>
      </c>
      <c r="Z113" s="90" t="e">
        <f t="shared" si="40"/>
        <v>#N/A</v>
      </c>
      <c r="AA113" s="90" t="e">
        <f t="shared" si="40"/>
        <v>#N/A</v>
      </c>
      <c r="AB113" s="90" t="e">
        <f t="shared" si="40"/>
        <v>#N/A</v>
      </c>
      <c r="AC113" s="90" t="e">
        <f t="shared" si="40"/>
        <v>#N/A</v>
      </c>
      <c r="AD113" s="90" t="e">
        <f t="shared" si="40"/>
        <v>#N/A</v>
      </c>
      <c r="AE113" s="90" t="e">
        <f t="shared" si="40"/>
        <v>#N/A</v>
      </c>
      <c r="AF113" s="90" t="e">
        <f t="shared" si="40"/>
        <v>#N/A</v>
      </c>
      <c r="AG113" s="90" t="e">
        <f t="shared" si="40"/>
        <v>#N/A</v>
      </c>
      <c r="AH113" s="90" t="e">
        <f t="shared" si="40"/>
        <v>#N/A</v>
      </c>
      <c r="AI113" s="90"/>
    </row>
    <row r="114" spans="1:35" ht="20.100000000000001" customHeight="1">
      <c r="A114" s="806" t="s">
        <v>172</v>
      </c>
      <c r="B114" s="791" t="s">
        <v>183</v>
      </c>
      <c r="C114" s="12"/>
      <c r="D114" s="73" t="s">
        <v>75</v>
      </c>
      <c r="E114" s="44">
        <v>2501</v>
      </c>
      <c r="F114" s="48"/>
      <c r="G114" s="48"/>
      <c r="H114" s="826">
        <f>+VLOOKUP(B114,'[4]TÚI BÓNG'!$B$4:$E$171,4,0)</f>
        <v>183</v>
      </c>
      <c r="I114" s="81">
        <f>+ROUND(IFERROR(VLOOKUP(D114,FCSTSDV!$C$2:$C$72,26,0),0)/'07.11'!E114+0,0)</f>
        <v>0</v>
      </c>
      <c r="J114" s="162"/>
      <c r="K114" s="162"/>
      <c r="L114" s="92">
        <f>+ROUND(IFERROR(INDEX(FCSTSDV!$D$2:$L$72,MATCH('07.11'!$D114,FCSTSDV!$C$2:$C$72,0),MATCH('07.11'!L$3,FCSTSDV!$D$1:$L$1,0)),0)/'07.11'!$E114,1)</f>
        <v>0</v>
      </c>
      <c r="M114" s="92">
        <f>+ROUND(IFERROR(INDEX(FCSTSDV!$D$2:$L$72,MATCH('07.11'!$D114,FCSTSDV!$C$2:$C$72,0),MATCH('07.11'!M$3,FCSTSDV!$D$1:$L$1,0)),0)/'07.11'!$E114,1)</f>
        <v>0</v>
      </c>
      <c r="N114" s="92">
        <f>+ROUND(IFERROR(INDEX(FCSTSDV!$D$2:$L$72,MATCH('07.11'!$D114,FCSTSDV!$C$2:$C$72,0),MATCH('07.11'!N$3,FCSTSDV!$D$1:$L$1,0)),0)/'07.11'!$E114,1)</f>
        <v>0</v>
      </c>
      <c r="O114" s="92">
        <f>+ROUND(IFERROR(INDEX(FCSTSDV!$D$2:$L$72,MATCH('07.11'!$D114,FCSTSDV!$C$2:$C$72,0),MATCH('07.11'!O$3,FCSTSDV!$D$1:$L$1,0)),0)/'07.11'!$E114,1)</f>
        <v>0</v>
      </c>
      <c r="P114" s="92">
        <f>+ROUND(IFERROR(INDEX(FCSTSDV!$D$2:$L$72,MATCH('07.11'!$D114,FCSTSDV!$C$2:$C$72,0),MATCH('07.11'!P$3,FCSTSDV!$D$1:$L$1,0)),0)/'07.11'!$E114,1)</f>
        <v>0</v>
      </c>
      <c r="Q114" s="92">
        <f>+ROUND(IFERROR(INDEX(FCSTSDV!$D$2:$L$72,MATCH('07.11'!$D114,FCSTSDV!$C$2:$C$72,0),MATCH('07.11'!Q$3,FCSTSDV!$D$1:$L$1,0)),0)/'07.11'!$E114,1)</f>
        <v>0</v>
      </c>
      <c r="R114" s="92">
        <f>+ROUND(IFERROR(INDEX(FCSTSDV!$D$2:$L$72,MATCH('07.11'!$D114,FCSTSDV!$C$2:$C$72,0),MATCH('07.11'!R$3,FCSTSDV!$D$1:$L$1,0)),0)/'07.11'!$E114,1)</f>
        <v>0</v>
      </c>
      <c r="S114" s="92" t="e">
        <f>+ROUND(INDEX(FCSTSDV!$D$2:$L$673,MATCH('07.11'!$D114,FCSTSDV!$C$2:$C$673,0),MATCH('07.11'!S$3,FCSTSDV!$D$1:$L$1,0))/'07.11'!$E114,1)</f>
        <v>#N/A</v>
      </c>
      <c r="T114" s="92" t="e">
        <f>+ROUND(INDEX(FCSTSDV!$D$2:$L$673,MATCH('07.11'!$D114,FCSTSDV!$C$2:$C$673,0),MATCH('07.11'!T$3,FCSTSDV!$D$1:$L$1,0))/'07.11'!$E114,1)</f>
        <v>#N/A</v>
      </c>
      <c r="U114" s="92" t="e">
        <f>+ROUND(INDEX(FCSTSDV!$D$2:$L$673,MATCH('07.11'!$D114,FCSTSDV!$C$2:$C$673,0),MATCH('07.11'!U$3,FCSTSDV!$D$1:$L$1,0))/'07.11'!$E114,1)</f>
        <v>#N/A</v>
      </c>
      <c r="V114" s="92" t="e">
        <f>+ROUND(INDEX(FCSTSDV!$D$2:$L$673,MATCH('07.11'!$D114,FCSTSDV!$C$2:$C$673,0),MATCH('07.11'!V$3,FCSTSDV!$D$1:$L$1,0))/'07.11'!$E114,1)</f>
        <v>#N/A</v>
      </c>
      <c r="W114" s="92" t="e">
        <f>+ROUND(INDEX(FCSTSDV!$D$2:$L$673,MATCH('07.11'!$D114,FCSTSDV!$C$2:$C$673,0),MATCH('07.11'!W$3,FCSTSDV!$D$1:$L$1,0))/'07.11'!$E114,1)</f>
        <v>#N/A</v>
      </c>
      <c r="X114" s="92" t="e">
        <f>+ROUND(INDEX(FCSTSDV!$D$2:$L$673,MATCH('07.11'!$D114,FCSTSDV!$C$2:$C$673,0),MATCH('07.11'!X$3,FCSTSDV!$D$1:$L$1,0))/'07.11'!$E114,1)</f>
        <v>#N/A</v>
      </c>
      <c r="Y114" s="92" t="e">
        <f>+ROUND(INDEX(FCSTSDV!$D$2:$L$673,MATCH('07.11'!$D114,FCSTSDV!$C$2:$C$673,0),MATCH('07.11'!Y$3,FCSTSDV!$D$1:$L$1,0))/'07.11'!$E114,1)</f>
        <v>#N/A</v>
      </c>
      <c r="Z114" s="92" t="e">
        <f>+ROUND(INDEX(FCSTSDV!$D$2:$L$673,MATCH('07.11'!$D114,FCSTSDV!$C$2:$C$673,0),MATCH('07.11'!Z$3,FCSTSDV!$D$1:$L$1,0))/'07.11'!$E114,1)</f>
        <v>#N/A</v>
      </c>
      <c r="AA114" s="92" t="e">
        <f>+ROUND(INDEX(FCSTSDV!$D$2:$L$673,MATCH('07.11'!$D114,FCSTSDV!$C$2:$C$673,0),MATCH('07.11'!AA$3,FCSTSDV!$D$1:$L$1,0))/'07.11'!$E114,1)</f>
        <v>#N/A</v>
      </c>
      <c r="AB114" s="92" t="e">
        <f>+ROUND(INDEX(FCSTSDV!$D$2:$L$673,MATCH('07.11'!$D114,FCSTSDV!$C$2:$C$673,0),MATCH('07.11'!AB$3,FCSTSDV!$D$1:$L$1,0))/'07.11'!$E114,1)</f>
        <v>#N/A</v>
      </c>
      <c r="AC114" s="92" t="e">
        <f>+ROUND(INDEX(FCSTSDV!$D$2:$L$673,MATCH('07.11'!$D114,FCSTSDV!$C$2:$C$673,0),MATCH('07.11'!AC$3,FCSTSDV!$D$1:$L$1,0))/'07.11'!$E114,1)</f>
        <v>#N/A</v>
      </c>
      <c r="AD114" s="92" t="e">
        <f>+ROUND(INDEX(FCSTSDV!$D$2:$L$673,MATCH('07.11'!$D114,FCSTSDV!$C$2:$C$673,0),MATCH('07.11'!AD$3,FCSTSDV!$D$1:$L$1,0))/'07.11'!$E114,1)</f>
        <v>#N/A</v>
      </c>
      <c r="AE114" s="92" t="e">
        <f>+ROUND(INDEX(FCSTSDV!$D$2:$L$673,MATCH('07.11'!$D114,FCSTSDV!$C$2:$C$673,0),MATCH('07.11'!AE$3,FCSTSDV!$D$1:$L$1,0))/'07.11'!$E114,1)</f>
        <v>#N/A</v>
      </c>
      <c r="AF114" s="92" t="e">
        <f>+ROUND(INDEX(FCSTSDV!$D$2:$L$673,MATCH('07.11'!$D114,FCSTSDV!$C$2:$C$673,0),MATCH('07.11'!AF$3,FCSTSDV!$D$1:$L$1,0))/'07.11'!$E114,1)</f>
        <v>#N/A</v>
      </c>
      <c r="AG114" s="92" t="e">
        <f>+ROUND(INDEX(FCSTSDV!$D$2:$L$673,MATCH('07.11'!$D114,FCSTSDV!$C$2:$C$673,0),MATCH('07.11'!AG$3,FCSTSDV!$D$1:$L$1,0))/'07.11'!$E114,1)</f>
        <v>#N/A</v>
      </c>
      <c r="AH114" s="92" t="e">
        <f>+ROUND(INDEX(FCSTSDV!$D$2:$L$673,MATCH('07.11'!$D114,FCSTSDV!$C$2:$C$673,0),MATCH('07.11'!AH$3,FCSTSDV!$D$1:$L$1,0))/'07.11'!$E114,1)</f>
        <v>#N/A</v>
      </c>
      <c r="AI114" s="675"/>
    </row>
    <row r="115" spans="1:35" ht="20.100000000000001" customHeight="1">
      <c r="A115" s="807"/>
      <c r="B115" s="792"/>
      <c r="C115" s="12"/>
      <c r="D115" s="52" t="s">
        <v>175</v>
      </c>
      <c r="E115" s="53" t="s">
        <v>43</v>
      </c>
      <c r="F115" s="48"/>
      <c r="G115" s="48"/>
      <c r="H115" s="827"/>
      <c r="I115" s="87">
        <f>+I114</f>
        <v>0</v>
      </c>
      <c r="J115" s="162"/>
      <c r="K115" s="162"/>
      <c r="L115" s="90">
        <f t="shared" si="39"/>
        <v>183</v>
      </c>
      <c r="M115" s="90">
        <f t="shared" si="39"/>
        <v>183</v>
      </c>
      <c r="N115" s="90">
        <f t="shared" si="39"/>
        <v>183</v>
      </c>
      <c r="O115" s="90">
        <f t="shared" si="39"/>
        <v>183</v>
      </c>
      <c r="P115" s="90">
        <f t="shared" si="39"/>
        <v>183</v>
      </c>
      <c r="Q115" s="90">
        <f>$H114+$I114-Q114</f>
        <v>183</v>
      </c>
      <c r="R115" s="90">
        <f>$H114+$I114-R114</f>
        <v>183</v>
      </c>
      <c r="S115" s="90" t="e">
        <f t="shared" ref="S115:AH115" si="41">+R115-S114</f>
        <v>#N/A</v>
      </c>
      <c r="T115" s="90" t="e">
        <f t="shared" si="41"/>
        <v>#N/A</v>
      </c>
      <c r="U115" s="90" t="e">
        <f t="shared" si="41"/>
        <v>#N/A</v>
      </c>
      <c r="V115" s="90" t="e">
        <f t="shared" si="41"/>
        <v>#N/A</v>
      </c>
      <c r="W115" s="90" t="e">
        <f t="shared" si="41"/>
        <v>#N/A</v>
      </c>
      <c r="X115" s="90" t="e">
        <f t="shared" si="41"/>
        <v>#N/A</v>
      </c>
      <c r="Y115" s="90" t="e">
        <f t="shared" si="41"/>
        <v>#N/A</v>
      </c>
      <c r="Z115" s="90" t="e">
        <f t="shared" si="41"/>
        <v>#N/A</v>
      </c>
      <c r="AA115" s="90" t="e">
        <f t="shared" si="41"/>
        <v>#N/A</v>
      </c>
      <c r="AB115" s="90" t="e">
        <f t="shared" si="41"/>
        <v>#N/A</v>
      </c>
      <c r="AC115" s="90" t="e">
        <f t="shared" si="41"/>
        <v>#N/A</v>
      </c>
      <c r="AD115" s="90" t="e">
        <f t="shared" si="41"/>
        <v>#N/A</v>
      </c>
      <c r="AE115" s="90" t="e">
        <f t="shared" si="41"/>
        <v>#N/A</v>
      </c>
      <c r="AF115" s="90" t="e">
        <f t="shared" si="41"/>
        <v>#N/A</v>
      </c>
      <c r="AG115" s="90" t="e">
        <f t="shared" si="41"/>
        <v>#N/A</v>
      </c>
      <c r="AH115" s="90" t="e">
        <f t="shared" si="41"/>
        <v>#N/A</v>
      </c>
      <c r="AI115" s="675"/>
    </row>
    <row r="116" spans="1:35" ht="20.100000000000001" customHeight="1">
      <c r="A116" s="817" t="s">
        <v>172</v>
      </c>
      <c r="B116" s="796" t="s">
        <v>222</v>
      </c>
      <c r="C116" s="63"/>
      <c r="D116" s="73" t="s">
        <v>81</v>
      </c>
      <c r="E116" s="44">
        <v>2500</v>
      </c>
      <c r="F116" s="837"/>
      <c r="G116" s="837"/>
      <c r="H116" s="826">
        <f>+VLOOKUP(B116,'[4]TÚI BÓNG'!$B$4:$E$171,4,0)</f>
        <v>11</v>
      </c>
      <c r="I116" s="81">
        <f>+ROUND(IFERROR(VLOOKUP(D116,FCSTSDV!$C$2:$C$72,26,0),0)/'07.11'!E116+0,0)</f>
        <v>0</v>
      </c>
      <c r="J116" s="92" t="e">
        <f>+ROUND(INDEX(FCSTSDV!$D$2:$L$673,MATCH('07.11'!$D116,FCSTSDV!$C$2:$C$673,0),MATCH('07.11'!J$3,FCSTSDV!$D$1:$L$1,0))/'07.11'!$E116,1)</f>
        <v>#N/A</v>
      </c>
      <c r="K116" s="92" t="e">
        <f>+ROUND(INDEX(FCSTSDV!$D$2:$L$673,MATCH('07.11'!$D116,FCSTSDV!$C$2:$C$673,0),MATCH('07.11'!K$3,FCSTSDV!$D$1:$L$1,0))/'07.11'!$E116,1)</f>
        <v>#N/A</v>
      </c>
      <c r="L116" s="92" t="e">
        <f>+ROUND(INDEX(FCSTSDV!$D$2:$L$673,MATCH('07.11'!$D116,FCSTSDV!$C$2:$C$673,0),MATCH('07.11'!L$3,FCSTSDV!$D$1:$L$1,0))/'07.11'!$E116,1)</f>
        <v>#N/A</v>
      </c>
      <c r="M116" s="92" t="e">
        <f>+ROUND(INDEX(FCSTSDV!$D$2:$L$673,MATCH('07.11'!$D116,FCSTSDV!$C$2:$C$673,0),MATCH('07.11'!M$3,FCSTSDV!$D$1:$L$1,0))/'07.11'!$E116,1)</f>
        <v>#N/A</v>
      </c>
      <c r="N116" s="92" t="e">
        <f>+ROUND(INDEX(FCSTSDV!$D$2:$L$673,MATCH('07.11'!$D116,FCSTSDV!$C$2:$C$673,0),MATCH('07.11'!N$3,FCSTSDV!$D$1:$L$1,0))/'07.11'!$E116,1)</f>
        <v>#N/A</v>
      </c>
      <c r="O116" s="92" t="e">
        <f>+ROUND(INDEX(FCSTSDV!$D$2:$L$673,MATCH('07.11'!$D116,FCSTSDV!$C$2:$C$673,0),MATCH('07.11'!O$3,FCSTSDV!$D$1:$L$1,0))/'07.11'!$E116,1)</f>
        <v>#N/A</v>
      </c>
      <c r="P116" s="92" t="e">
        <f>+ROUND(INDEX(FCSTSDV!$D$2:$L$673,MATCH('07.11'!$D116,FCSTSDV!$C$2:$C$673,0),MATCH('07.11'!P$3,FCSTSDV!$D$1:$L$1,0))/'07.11'!$E116,1)</f>
        <v>#N/A</v>
      </c>
      <c r="Q116" s="92" t="e">
        <f>+ROUND(INDEX(FCSTSDV!$D$2:$L$673,MATCH('07.11'!$D116,FCSTSDV!$C$2:$C$673,0),MATCH('07.11'!Q$3,FCSTSDV!$D$1:$L$1,0))/'07.11'!$E116,1)</f>
        <v>#N/A</v>
      </c>
      <c r="R116" s="92" t="e">
        <f>+ROUND(INDEX(FCSTSDV!$D$2:$L$673,MATCH('07.11'!$D116,FCSTSDV!$C$2:$C$673,0),MATCH('07.11'!R$3,FCSTSDV!$D$1:$L$1,0))/'07.11'!$E116,1)</f>
        <v>#N/A</v>
      </c>
      <c r="S116" s="92" t="e">
        <f>+ROUND(INDEX(FCSTSDV!$D$2:$L$673,MATCH('07.11'!$D116,FCSTSDV!$C$2:$C$673,0),MATCH('07.11'!S$3,FCSTSDV!$D$1:$L$1,0))/'07.11'!$E116,1)</f>
        <v>#N/A</v>
      </c>
      <c r="T116" s="92" t="e">
        <f>+ROUND(INDEX(FCSTSDV!$D$2:$L$673,MATCH('07.11'!$D116,FCSTSDV!$C$2:$C$673,0),MATCH('07.11'!T$3,FCSTSDV!$D$1:$L$1,0))/'07.11'!$E116,1)</f>
        <v>#N/A</v>
      </c>
      <c r="U116" s="92" t="e">
        <f>+ROUND(INDEX(FCSTSDV!$D$2:$L$673,MATCH('07.11'!$D116,FCSTSDV!$C$2:$C$673,0),MATCH('07.11'!U$3,FCSTSDV!$D$1:$L$1,0))/'07.11'!$E116,1)</f>
        <v>#N/A</v>
      </c>
      <c r="V116" s="92" t="e">
        <f>+ROUND(INDEX(FCSTSDV!$D$2:$L$673,MATCH('07.11'!$D116,FCSTSDV!$C$2:$C$673,0),MATCH('07.11'!V$3,FCSTSDV!$D$1:$L$1,0))/'07.11'!$E116,1)</f>
        <v>#N/A</v>
      </c>
      <c r="W116" s="92" t="e">
        <f>+ROUND(INDEX(FCSTSDV!$D$2:$L$673,MATCH('07.11'!$D116,FCSTSDV!$C$2:$C$673,0),MATCH('07.11'!W$3,FCSTSDV!$D$1:$L$1,0))/'07.11'!$E116,1)</f>
        <v>#N/A</v>
      </c>
      <c r="X116" s="92" t="e">
        <f>+ROUND(INDEX(FCSTSDV!$D$2:$L$673,MATCH('07.11'!$D116,FCSTSDV!$C$2:$C$673,0),MATCH('07.11'!X$3,FCSTSDV!$D$1:$L$1,0))/'07.11'!$E116,1)</f>
        <v>#N/A</v>
      </c>
      <c r="Y116" s="92" t="e">
        <f>+ROUND(INDEX(FCSTSDV!$D$2:$L$673,MATCH('07.11'!$D116,FCSTSDV!$C$2:$C$673,0),MATCH('07.11'!Y$3,FCSTSDV!$D$1:$L$1,0))/'07.11'!$E116,1)</f>
        <v>#N/A</v>
      </c>
      <c r="Z116" s="92" t="e">
        <f>+ROUND(INDEX(FCSTSDV!$D$2:$L$673,MATCH('07.11'!$D116,FCSTSDV!$C$2:$C$673,0),MATCH('07.11'!Z$3,FCSTSDV!$D$1:$L$1,0))/'07.11'!$E116,1)</f>
        <v>#N/A</v>
      </c>
      <c r="AA116" s="92" t="e">
        <f>+ROUND(INDEX(FCSTSDV!$D$2:$L$673,MATCH('07.11'!$D116,FCSTSDV!$C$2:$C$673,0),MATCH('07.11'!AA$3,FCSTSDV!$D$1:$L$1,0))/'07.11'!$E116,1)</f>
        <v>#N/A</v>
      </c>
      <c r="AB116" s="92" t="e">
        <f>+ROUND(INDEX(FCSTSDV!$D$2:$L$673,MATCH('07.11'!$D116,FCSTSDV!$C$2:$C$673,0),MATCH('07.11'!AB$3,FCSTSDV!$D$1:$L$1,0))/'07.11'!$E116,1)</f>
        <v>#N/A</v>
      </c>
      <c r="AC116" s="92" t="e">
        <f>+ROUND(INDEX(FCSTSDV!$D$2:$L$673,MATCH('07.11'!$D116,FCSTSDV!$C$2:$C$673,0),MATCH('07.11'!AC$3,FCSTSDV!$D$1:$L$1,0))/'07.11'!$E116,1)</f>
        <v>#N/A</v>
      </c>
      <c r="AD116" s="92" t="e">
        <f>+ROUND(INDEX(FCSTSDV!$D$2:$L$673,MATCH('07.11'!$D116,FCSTSDV!$C$2:$C$673,0),MATCH('07.11'!AD$3,FCSTSDV!$D$1:$L$1,0))/'07.11'!$E116,1)</f>
        <v>#N/A</v>
      </c>
      <c r="AE116" s="92" t="e">
        <f>+ROUND(INDEX(FCSTSDV!$D$2:$L$673,MATCH('07.11'!$D116,FCSTSDV!$C$2:$C$673,0),MATCH('07.11'!AE$3,FCSTSDV!$D$1:$L$1,0))/'07.11'!$E116,1)</f>
        <v>#N/A</v>
      </c>
      <c r="AF116" s="92" t="e">
        <f>+ROUND(INDEX(FCSTSDV!$D$2:$L$673,MATCH('07.11'!$D116,FCSTSDV!$C$2:$C$673,0),MATCH('07.11'!AF$3,FCSTSDV!$D$1:$L$1,0))/'07.11'!$E116,1)</f>
        <v>#N/A</v>
      </c>
      <c r="AG116" s="92" t="e">
        <f>+ROUND(INDEX(FCSTSDV!$D$2:$L$673,MATCH('07.11'!$D116,FCSTSDV!$C$2:$C$673,0),MATCH('07.11'!AG$3,FCSTSDV!$D$1:$L$1,0))/'07.11'!$E116,1)</f>
        <v>#N/A</v>
      </c>
      <c r="AH116" s="92" t="e">
        <f>+ROUND(INDEX(FCSTSDV!$D$2:$L$673,MATCH('07.11'!$D116,FCSTSDV!$C$2:$C$673,0),MATCH('07.11'!AH$3,FCSTSDV!$D$1:$L$1,0))/'07.11'!$E116,1)</f>
        <v>#N/A</v>
      </c>
    </row>
    <row r="117" spans="1:35" ht="20.100000000000001" customHeight="1">
      <c r="A117" s="819"/>
      <c r="B117" s="805"/>
      <c r="C117" s="60"/>
      <c r="D117" s="52" t="s">
        <v>175</v>
      </c>
      <c r="E117" s="53" t="s">
        <v>43</v>
      </c>
      <c r="F117" s="839"/>
      <c r="G117" s="839"/>
      <c r="H117" s="827"/>
      <c r="I117" s="87">
        <f>+I116</f>
        <v>0</v>
      </c>
      <c r="J117" s="90" t="e">
        <f t="shared" ref="J117:R117" si="42">$H116+$I116-J116</f>
        <v>#N/A</v>
      </c>
      <c r="K117" s="90" t="e">
        <f t="shared" si="42"/>
        <v>#N/A</v>
      </c>
      <c r="L117" s="90" t="e">
        <f t="shared" si="42"/>
        <v>#N/A</v>
      </c>
      <c r="M117" s="90" t="e">
        <f t="shared" si="42"/>
        <v>#N/A</v>
      </c>
      <c r="N117" s="90" t="e">
        <f t="shared" si="42"/>
        <v>#N/A</v>
      </c>
      <c r="O117" s="90" t="e">
        <f t="shared" si="42"/>
        <v>#N/A</v>
      </c>
      <c r="P117" s="90" t="e">
        <f t="shared" si="42"/>
        <v>#N/A</v>
      </c>
      <c r="Q117" s="90" t="e">
        <f t="shared" si="42"/>
        <v>#N/A</v>
      </c>
      <c r="R117" s="90" t="e">
        <f t="shared" si="42"/>
        <v>#N/A</v>
      </c>
      <c r="S117" s="90" t="e">
        <f t="shared" ref="S117:AH117" si="43">R117-S116</f>
        <v>#N/A</v>
      </c>
      <c r="T117" s="90" t="e">
        <f t="shared" si="43"/>
        <v>#N/A</v>
      </c>
      <c r="U117" s="90" t="e">
        <f t="shared" si="43"/>
        <v>#N/A</v>
      </c>
      <c r="V117" s="90" t="e">
        <f t="shared" si="43"/>
        <v>#N/A</v>
      </c>
      <c r="W117" s="90" t="e">
        <f t="shared" si="43"/>
        <v>#N/A</v>
      </c>
      <c r="X117" s="90" t="e">
        <f t="shared" si="43"/>
        <v>#N/A</v>
      </c>
      <c r="Y117" s="90" t="e">
        <f t="shared" si="43"/>
        <v>#N/A</v>
      </c>
      <c r="Z117" s="90" t="e">
        <f t="shared" si="43"/>
        <v>#N/A</v>
      </c>
      <c r="AA117" s="90" t="e">
        <f t="shared" si="43"/>
        <v>#N/A</v>
      </c>
      <c r="AB117" s="90" t="e">
        <f t="shared" si="43"/>
        <v>#N/A</v>
      </c>
      <c r="AC117" s="90" t="e">
        <f t="shared" si="43"/>
        <v>#N/A</v>
      </c>
      <c r="AD117" s="90" t="e">
        <f t="shared" si="43"/>
        <v>#N/A</v>
      </c>
      <c r="AE117" s="90" t="e">
        <f t="shared" si="43"/>
        <v>#N/A</v>
      </c>
      <c r="AF117" s="90" t="e">
        <f t="shared" si="43"/>
        <v>#N/A</v>
      </c>
      <c r="AG117" s="90" t="e">
        <f t="shared" si="43"/>
        <v>#N/A</v>
      </c>
      <c r="AH117" s="90" t="e">
        <f t="shared" si="43"/>
        <v>#N/A</v>
      </c>
    </row>
    <row r="118" spans="1:35" ht="20.100000000000001" customHeight="1">
      <c r="A118" s="817" t="s">
        <v>245</v>
      </c>
      <c r="B118" s="796" t="s">
        <v>246</v>
      </c>
      <c r="C118" s="63"/>
      <c r="D118" s="73" t="s">
        <v>45</v>
      </c>
      <c r="E118" s="44">
        <v>200</v>
      </c>
      <c r="F118" s="837"/>
      <c r="G118" s="837"/>
      <c r="H118" s="831">
        <f>+VLOOKUP(A118,'[4]TRAY, BOBIN'!$F$3:$J$153,5,0)</f>
        <v>5762</v>
      </c>
      <c r="I118" s="81">
        <f>+ROUND(IFERROR(VLOOKUP(D118,FCSTSDV!$C$2:$C$72,26,0),0)/'07.11'!E118+0,0)</f>
        <v>0</v>
      </c>
      <c r="J118" s="92">
        <f>+ROUND(IFERROR(INDEX(FCSTSDV!$D$2:$L$72,MATCH('07.11'!$D118,FCSTSDV!$C$2:$C$72,0),MATCH('07.11'!J$3,FCSTSDV!$D$1:$L$1,0)),0)/'07.11'!$E118,1)</f>
        <v>0</v>
      </c>
      <c r="K118" s="92">
        <f>+ROUND(IFERROR(INDEX(FCSTSDV!$D$2:$L$72,MATCH('07.11'!$D118,FCSTSDV!$C$2:$C$72,0),MATCH('07.11'!K$3,FCSTSDV!$D$1:$L$1,0)),0)/'07.11'!$E118,1)</f>
        <v>0</v>
      </c>
      <c r="L118" s="92">
        <f>+ROUND(IFERROR(INDEX(FCSTSDV!$D$2:$L$72,MATCH('07.11'!$D118,FCSTSDV!$C$2:$C$72,0),MATCH('07.11'!L$3,FCSTSDV!$D$1:$L$1,0)),0)/'07.11'!$E118,1)</f>
        <v>0</v>
      </c>
      <c r="M118" s="92">
        <f>+ROUND(IFERROR(INDEX(FCSTSDV!$D$2:$L$72,MATCH('07.11'!$D118,FCSTSDV!$C$2:$C$72,0),MATCH('07.11'!M$3,FCSTSDV!$D$1:$L$1,0)),0)/'07.11'!$E118,1)</f>
        <v>0</v>
      </c>
      <c r="N118" s="92">
        <f>+ROUND(IFERROR(INDEX(FCSTSDV!$D$2:$L$72,MATCH('07.11'!$D118,FCSTSDV!$C$2:$C$72,0),MATCH('07.11'!N$3,FCSTSDV!$D$1:$L$1,0)),0)/'07.11'!$E118,1)</f>
        <v>0</v>
      </c>
      <c r="O118" s="92">
        <f>+ROUND(IFERROR(INDEX(FCSTSDV!$D$2:$L$72,MATCH('07.11'!$D118,FCSTSDV!$C$2:$C$72,0),MATCH('07.11'!O$3,FCSTSDV!$D$1:$L$1,0)),0)/'07.11'!$E118,1)</f>
        <v>0</v>
      </c>
      <c r="P118" s="92">
        <f>+ROUND(IFERROR(INDEX(FCSTSDV!$D$2:$L$72,MATCH('07.11'!$D118,FCSTSDV!$C$2:$C$72,0),MATCH('07.11'!P$3,FCSTSDV!$D$1:$L$1,0)),0)/'07.11'!$E118,1)</f>
        <v>0</v>
      </c>
      <c r="Q118" s="92">
        <f>+ROUND(IFERROR(INDEX(FCSTSDV!$D$2:$L$72,MATCH('07.11'!$D118,FCSTSDV!$C$2:$C$72,0),MATCH('07.11'!Q$3,FCSTSDV!$D$1:$L$1,0)),0)/'07.11'!$E118,1)</f>
        <v>0</v>
      </c>
      <c r="R118" s="92">
        <f>+ROUND(IFERROR(INDEX(FCSTSDV!$D$2:$L$72,MATCH('07.11'!$D118,FCSTSDV!$C$2:$C$72,0),MATCH('07.11'!R$3,FCSTSDV!$D$1:$L$1,0)),0)/'07.11'!$E118,1)</f>
        <v>0</v>
      </c>
      <c r="S118" s="92" t="e">
        <f>+ROUND(INDEX(FCSTSDV!$D$2:$L$673,MATCH('07.11'!$D118,FCSTSDV!$C$2:$C$673,0),MATCH('07.11'!S$3,FCSTSDV!$D$1:$L$1,0))/'07.11'!$E118,1)</f>
        <v>#N/A</v>
      </c>
      <c r="T118" s="92" t="e">
        <f>+ROUND(INDEX(FCSTSDV!$D$2:$L$673,MATCH('07.11'!$D118,FCSTSDV!$C$2:$C$673,0),MATCH('07.11'!T$3,FCSTSDV!$D$1:$L$1,0))/'07.11'!$E118,1)</f>
        <v>#N/A</v>
      </c>
      <c r="U118" s="92" t="e">
        <f>+ROUND(INDEX(FCSTSDV!$D$2:$L$673,MATCH('07.11'!$D118,FCSTSDV!$C$2:$C$673,0),MATCH('07.11'!U$3,FCSTSDV!$D$1:$L$1,0))/'07.11'!$E118,1)</f>
        <v>#N/A</v>
      </c>
      <c r="V118" s="92" t="e">
        <f>+ROUND(INDEX(FCSTSDV!$D$2:$L$673,MATCH('07.11'!$D118,FCSTSDV!$C$2:$C$673,0),MATCH('07.11'!V$3,FCSTSDV!$D$1:$L$1,0))/'07.11'!$E118,1)</f>
        <v>#N/A</v>
      </c>
      <c r="W118" s="92" t="e">
        <f>+ROUND(INDEX(FCSTSDV!$D$2:$L$673,MATCH('07.11'!$D118,FCSTSDV!$C$2:$C$673,0),MATCH('07.11'!W$3,FCSTSDV!$D$1:$L$1,0))/'07.11'!$E118,1)</f>
        <v>#N/A</v>
      </c>
      <c r="X118" s="92" t="e">
        <f>+ROUND(INDEX(FCSTSDV!$D$2:$L$673,MATCH('07.11'!$D118,FCSTSDV!$C$2:$C$673,0),MATCH('07.11'!X$3,FCSTSDV!$D$1:$L$1,0))/'07.11'!$E118,1)</f>
        <v>#N/A</v>
      </c>
      <c r="Y118" s="92" t="e">
        <f>+ROUND(INDEX(FCSTSDV!$D$2:$L$673,MATCH('07.11'!$D118,FCSTSDV!$C$2:$C$673,0),MATCH('07.11'!Y$3,FCSTSDV!$D$1:$L$1,0))/'07.11'!$E118,1)</f>
        <v>#N/A</v>
      </c>
      <c r="Z118" s="92" t="e">
        <f>+ROUND(INDEX(FCSTSDV!$D$2:$L$673,MATCH('07.11'!$D118,FCSTSDV!$C$2:$C$673,0),MATCH('07.11'!Z$3,FCSTSDV!$D$1:$L$1,0))/'07.11'!$E118,1)</f>
        <v>#N/A</v>
      </c>
      <c r="AA118" s="92" t="e">
        <f>+ROUND(INDEX(FCSTSDV!$D$2:$L$673,MATCH('07.11'!$D118,FCSTSDV!$C$2:$C$673,0),MATCH('07.11'!AA$3,FCSTSDV!$D$1:$L$1,0))/'07.11'!$E118,1)</f>
        <v>#N/A</v>
      </c>
      <c r="AB118" s="92" t="e">
        <f>+ROUND(INDEX(FCSTSDV!$D$2:$L$673,MATCH('07.11'!$D118,FCSTSDV!$C$2:$C$673,0),MATCH('07.11'!AB$3,FCSTSDV!$D$1:$L$1,0))/'07.11'!$E118,1)</f>
        <v>#N/A</v>
      </c>
      <c r="AC118" s="92" t="e">
        <f>+ROUND(INDEX(FCSTSDV!$D$2:$L$673,MATCH('07.11'!$D118,FCSTSDV!$C$2:$C$673,0),MATCH('07.11'!AC$3,FCSTSDV!$D$1:$L$1,0))/'07.11'!$E118,1)</f>
        <v>#N/A</v>
      </c>
      <c r="AD118" s="92" t="e">
        <f>+ROUND(INDEX(FCSTSDV!$D$2:$L$673,MATCH('07.11'!$D118,FCSTSDV!$C$2:$C$673,0),MATCH('07.11'!AD$3,FCSTSDV!$D$1:$L$1,0))/'07.11'!$E118,1)</f>
        <v>#N/A</v>
      </c>
      <c r="AE118" s="92" t="e">
        <f>+ROUND(INDEX(FCSTSDV!$D$2:$L$673,MATCH('07.11'!$D118,FCSTSDV!$C$2:$C$673,0),MATCH('07.11'!AE$3,FCSTSDV!$D$1:$L$1,0))/'07.11'!$E118,1)</f>
        <v>#N/A</v>
      </c>
      <c r="AF118" s="92" t="e">
        <f>+ROUND(INDEX(FCSTSDV!$D$2:$L$673,MATCH('07.11'!$D118,FCSTSDV!$C$2:$C$673,0),MATCH('07.11'!AF$3,FCSTSDV!$D$1:$L$1,0))/'07.11'!$E118,1)</f>
        <v>#N/A</v>
      </c>
      <c r="AG118" s="92" t="e">
        <f>+ROUND(INDEX(FCSTSDV!$D$2:$L$673,MATCH('07.11'!$D118,FCSTSDV!$C$2:$C$673,0),MATCH('07.11'!AG$3,FCSTSDV!$D$1:$L$1,0))/'07.11'!$E118,1)</f>
        <v>#N/A</v>
      </c>
      <c r="AH118" s="92" t="e">
        <f>+ROUND(INDEX(FCSTSDV!$D$2:$L$673,MATCH('07.11'!$D118,FCSTSDV!$C$2:$C$673,0),MATCH('07.11'!AH$3,FCSTSDV!$D$1:$L$1,0))/'07.11'!$E118,1)</f>
        <v>#N/A</v>
      </c>
    </row>
    <row r="119" spans="1:35" ht="20.100000000000001" customHeight="1">
      <c r="A119" s="818"/>
      <c r="B119" s="794"/>
      <c r="C119" s="57"/>
      <c r="D119" s="32" t="s">
        <v>66</v>
      </c>
      <c r="E119" s="49">
        <v>150</v>
      </c>
      <c r="F119" s="838"/>
      <c r="G119" s="838"/>
      <c r="H119" s="832"/>
      <c r="I119" s="81">
        <f>+ROUND(IFERROR(VLOOKUP(D119,FCSTSDV!$C$2:$C$72,26,0),0)/'07.11'!E119+0,0)</f>
        <v>0</v>
      </c>
      <c r="J119" s="92">
        <f>+ROUND(IFERROR(INDEX(FCSTSDV!$D$2:$L$72,MATCH('07.11'!$D119,FCSTSDV!$C$2:$C$72,0),MATCH('07.11'!J$3,FCSTSDV!$D$1:$L$1,0)),0)/'07.11'!$E119,1)</f>
        <v>0</v>
      </c>
      <c r="K119" s="92">
        <f>+ROUND(IFERROR(INDEX(FCSTSDV!$D$2:$L$72,MATCH('07.11'!$D119,FCSTSDV!$C$2:$C$72,0),MATCH('07.11'!K$3,FCSTSDV!$D$1:$L$1,0)),0)/'07.11'!$E119,1)</f>
        <v>0</v>
      </c>
      <c r="L119" s="92">
        <f>+ROUND(IFERROR(INDEX(FCSTSDV!$D$2:$L$72,MATCH('07.11'!$D119,FCSTSDV!$C$2:$C$72,0),MATCH('07.11'!L$3,FCSTSDV!$D$1:$L$1,0)),0)/'07.11'!$E119,1)</f>
        <v>0</v>
      </c>
      <c r="M119" s="92">
        <f>+ROUND(IFERROR(INDEX(FCSTSDV!$D$2:$L$72,MATCH('07.11'!$D119,FCSTSDV!$C$2:$C$72,0),MATCH('07.11'!M$3,FCSTSDV!$D$1:$L$1,0)),0)/'07.11'!$E119,1)</f>
        <v>0</v>
      </c>
      <c r="N119" s="92">
        <f>+ROUND(IFERROR(INDEX(FCSTSDV!$D$2:$L$72,MATCH('07.11'!$D119,FCSTSDV!$C$2:$C$72,0),MATCH('07.11'!N$3,FCSTSDV!$D$1:$L$1,0)),0)/'07.11'!$E119,1)</f>
        <v>0</v>
      </c>
      <c r="O119" s="92">
        <f>+ROUND(IFERROR(INDEX(FCSTSDV!$D$2:$L$72,MATCH('07.11'!$D119,FCSTSDV!$C$2:$C$72,0),MATCH('07.11'!O$3,FCSTSDV!$D$1:$L$1,0)),0)/'07.11'!$E119,1)</f>
        <v>0</v>
      </c>
      <c r="P119" s="92">
        <f>+ROUND(IFERROR(INDEX(FCSTSDV!$D$2:$L$72,MATCH('07.11'!$D119,FCSTSDV!$C$2:$C$72,0),MATCH('07.11'!P$3,FCSTSDV!$D$1:$L$1,0)),0)/'07.11'!$E119,1)</f>
        <v>0</v>
      </c>
      <c r="Q119" s="92">
        <f>+ROUND(IFERROR(INDEX(FCSTSDV!$D$2:$L$72,MATCH('07.11'!$D119,FCSTSDV!$C$2:$C$72,0),MATCH('07.11'!Q$3,FCSTSDV!$D$1:$L$1,0)),0)/'07.11'!$E119,1)</f>
        <v>0</v>
      </c>
      <c r="R119" s="92">
        <f>+ROUND(IFERROR(INDEX(FCSTSDV!$D$2:$L$72,MATCH('07.11'!$D119,FCSTSDV!$C$2:$C$72,0),MATCH('07.11'!R$3,FCSTSDV!$D$1:$L$1,0)),0)/'07.11'!$E119,1)</f>
        <v>0</v>
      </c>
      <c r="S119" s="92" t="e">
        <f>+ROUND(INDEX(FCSTSDV!$D$2:$L$673,MATCH('07.11'!$D119,FCSTSDV!$C$2:$C$673,0),MATCH('07.11'!S$3,FCSTSDV!$D$1:$L$1,0))/'07.11'!$E119,1)</f>
        <v>#N/A</v>
      </c>
      <c r="T119" s="92" t="e">
        <f>+ROUND(INDEX(FCSTSDV!$D$2:$L$673,MATCH('07.11'!$D119,FCSTSDV!$C$2:$C$673,0),MATCH('07.11'!T$3,FCSTSDV!$D$1:$L$1,0))/'07.11'!$E119,1)</f>
        <v>#N/A</v>
      </c>
      <c r="U119" s="92" t="e">
        <f>+ROUND(INDEX(FCSTSDV!$D$2:$L$673,MATCH('07.11'!$D119,FCSTSDV!$C$2:$C$673,0),MATCH('07.11'!U$3,FCSTSDV!$D$1:$L$1,0))/'07.11'!$E119,1)</f>
        <v>#N/A</v>
      </c>
      <c r="V119" s="92" t="e">
        <f>+ROUND(INDEX(FCSTSDV!$D$2:$L$673,MATCH('07.11'!$D119,FCSTSDV!$C$2:$C$673,0),MATCH('07.11'!V$3,FCSTSDV!$D$1:$L$1,0))/'07.11'!$E119,1)</f>
        <v>#N/A</v>
      </c>
      <c r="W119" s="92" t="e">
        <f>+ROUND(INDEX(FCSTSDV!$D$2:$L$673,MATCH('07.11'!$D119,FCSTSDV!$C$2:$C$673,0),MATCH('07.11'!W$3,FCSTSDV!$D$1:$L$1,0))/'07.11'!$E119,1)</f>
        <v>#N/A</v>
      </c>
      <c r="X119" s="92" t="e">
        <f>+ROUND(INDEX(FCSTSDV!$D$2:$L$673,MATCH('07.11'!$D119,FCSTSDV!$C$2:$C$673,0),MATCH('07.11'!X$3,FCSTSDV!$D$1:$L$1,0))/'07.11'!$E119,1)</f>
        <v>#N/A</v>
      </c>
      <c r="Y119" s="92" t="e">
        <f>+ROUND(INDEX(FCSTSDV!$D$2:$L$673,MATCH('07.11'!$D119,FCSTSDV!$C$2:$C$673,0),MATCH('07.11'!Y$3,FCSTSDV!$D$1:$L$1,0))/'07.11'!$E119,1)</f>
        <v>#N/A</v>
      </c>
      <c r="Z119" s="92" t="e">
        <f>+ROUND(INDEX(FCSTSDV!$D$2:$L$673,MATCH('07.11'!$D119,FCSTSDV!$C$2:$C$673,0),MATCH('07.11'!Z$3,FCSTSDV!$D$1:$L$1,0))/'07.11'!$E119,1)</f>
        <v>#N/A</v>
      </c>
      <c r="AA119" s="92" t="e">
        <f>+ROUND(INDEX(FCSTSDV!$D$2:$L$673,MATCH('07.11'!$D119,FCSTSDV!$C$2:$C$673,0),MATCH('07.11'!AA$3,FCSTSDV!$D$1:$L$1,0))/'07.11'!$E119,1)</f>
        <v>#N/A</v>
      </c>
      <c r="AB119" s="92" t="e">
        <f>+ROUND(INDEX(FCSTSDV!$D$2:$L$673,MATCH('07.11'!$D119,FCSTSDV!$C$2:$C$673,0),MATCH('07.11'!AB$3,FCSTSDV!$D$1:$L$1,0))/'07.11'!$E119,1)</f>
        <v>#N/A</v>
      </c>
      <c r="AC119" s="92" t="e">
        <f>+ROUND(INDEX(FCSTSDV!$D$2:$L$673,MATCH('07.11'!$D119,FCSTSDV!$C$2:$C$673,0),MATCH('07.11'!AC$3,FCSTSDV!$D$1:$L$1,0))/'07.11'!$E119,1)</f>
        <v>#N/A</v>
      </c>
      <c r="AD119" s="92" t="e">
        <f>+ROUND(INDEX(FCSTSDV!$D$2:$L$673,MATCH('07.11'!$D119,FCSTSDV!$C$2:$C$673,0),MATCH('07.11'!AD$3,FCSTSDV!$D$1:$L$1,0))/'07.11'!$E119,1)</f>
        <v>#N/A</v>
      </c>
      <c r="AE119" s="92" t="e">
        <f>+ROUND(INDEX(FCSTSDV!$D$2:$L$673,MATCH('07.11'!$D119,FCSTSDV!$C$2:$C$673,0),MATCH('07.11'!AE$3,FCSTSDV!$D$1:$L$1,0))/'07.11'!$E119,1)</f>
        <v>#N/A</v>
      </c>
      <c r="AF119" s="92" t="e">
        <f>+ROUND(INDEX(FCSTSDV!$D$2:$L$673,MATCH('07.11'!$D119,FCSTSDV!$C$2:$C$673,0),MATCH('07.11'!AF$3,FCSTSDV!$D$1:$L$1,0))/'07.11'!$E119,1)</f>
        <v>#N/A</v>
      </c>
      <c r="AG119" s="92" t="e">
        <f>+ROUND(INDEX(FCSTSDV!$D$2:$L$673,MATCH('07.11'!$D119,FCSTSDV!$C$2:$C$673,0),MATCH('07.11'!AG$3,FCSTSDV!$D$1:$L$1,0))/'07.11'!$E119,1)</f>
        <v>#N/A</v>
      </c>
      <c r="AH119" s="92" t="e">
        <f>+ROUND(INDEX(FCSTSDV!$D$2:$L$673,MATCH('07.11'!$D119,FCSTSDV!$C$2:$C$673,0),MATCH('07.11'!AH$3,FCSTSDV!$D$1:$L$1,0))/'07.11'!$E119,1)</f>
        <v>#N/A</v>
      </c>
    </row>
    <row r="120" spans="1:35" ht="20.100000000000001" customHeight="1">
      <c r="A120" s="818"/>
      <c r="B120" s="794"/>
      <c r="C120" s="57"/>
      <c r="D120" s="32" t="s">
        <v>49</v>
      </c>
      <c r="E120" s="49">
        <v>150</v>
      </c>
      <c r="F120" s="838"/>
      <c r="G120" s="838"/>
      <c r="H120" s="832"/>
      <c r="I120" s="81">
        <f>+ROUND(IFERROR(VLOOKUP(D120,FCSTSDV!$C$2:$C$72,26,0),0)/'07.11'!E120+0,0)</f>
        <v>0</v>
      </c>
      <c r="J120" s="92">
        <f>+ROUND(IFERROR(INDEX(FCSTSDV!$D$2:$L$72,MATCH('07.11'!$D120,FCSTSDV!$C$2:$C$72,0),MATCH('07.11'!J$3,FCSTSDV!$D$1:$L$1,0)),0)/'07.11'!$E120,1)</f>
        <v>0</v>
      </c>
      <c r="K120" s="92">
        <f>+ROUND(IFERROR(INDEX(FCSTSDV!$D$2:$L$72,MATCH('07.11'!$D120,FCSTSDV!$C$2:$C$72,0),MATCH('07.11'!K$3,FCSTSDV!$D$1:$L$1,0)),0)/'07.11'!$E120,1)</f>
        <v>0</v>
      </c>
      <c r="L120" s="92">
        <f>+ROUND(IFERROR(INDEX(FCSTSDV!$D$2:$L$72,MATCH('07.11'!$D120,FCSTSDV!$C$2:$C$72,0),MATCH('07.11'!L$3,FCSTSDV!$D$1:$L$1,0)),0)/'07.11'!$E120,1)</f>
        <v>0</v>
      </c>
      <c r="M120" s="92">
        <f>+ROUND(IFERROR(INDEX(FCSTSDV!$D$2:$L$72,MATCH('07.11'!$D120,FCSTSDV!$C$2:$C$72,0),MATCH('07.11'!M$3,FCSTSDV!$D$1:$L$1,0)),0)/'07.11'!$E120,1)</f>
        <v>0</v>
      </c>
      <c r="N120" s="92">
        <f>+ROUND(IFERROR(INDEX(FCSTSDV!$D$2:$L$72,MATCH('07.11'!$D120,FCSTSDV!$C$2:$C$72,0),MATCH('07.11'!N$3,FCSTSDV!$D$1:$L$1,0)),0)/'07.11'!$E120,1)</f>
        <v>0</v>
      </c>
      <c r="O120" s="92">
        <f>+ROUND(IFERROR(INDEX(FCSTSDV!$D$2:$L$72,MATCH('07.11'!$D120,FCSTSDV!$C$2:$C$72,0),MATCH('07.11'!O$3,FCSTSDV!$D$1:$L$1,0)),0)/'07.11'!$E120,1)</f>
        <v>0</v>
      </c>
      <c r="P120" s="92">
        <f>+ROUND(IFERROR(INDEX(FCSTSDV!$D$2:$L$72,MATCH('07.11'!$D120,FCSTSDV!$C$2:$C$72,0),MATCH('07.11'!P$3,FCSTSDV!$D$1:$L$1,0)),0)/'07.11'!$E120,1)</f>
        <v>0</v>
      </c>
      <c r="Q120" s="92">
        <f>+ROUND(IFERROR(INDEX(FCSTSDV!$D$2:$L$72,MATCH('07.11'!$D120,FCSTSDV!$C$2:$C$72,0),MATCH('07.11'!Q$3,FCSTSDV!$D$1:$L$1,0)),0)/'07.11'!$E120,1)</f>
        <v>0</v>
      </c>
      <c r="R120" s="92">
        <f>+ROUND(IFERROR(INDEX(FCSTSDV!$D$2:$L$72,MATCH('07.11'!$D120,FCSTSDV!$C$2:$C$72,0),MATCH('07.11'!R$3,FCSTSDV!$D$1:$L$1,0)),0)/'07.11'!$E120,1)</f>
        <v>0</v>
      </c>
      <c r="S120" s="92" t="e">
        <f>+ROUND(INDEX(FCSTSDV!$D$2:$L$673,MATCH('07.11'!$D120,FCSTSDV!$C$2:$C$673,0),MATCH('07.11'!S$3,FCSTSDV!$D$1:$L$1,0))/'07.11'!$E120,1)</f>
        <v>#N/A</v>
      </c>
      <c r="T120" s="92" t="e">
        <f>+ROUND(INDEX(FCSTSDV!$D$2:$L$673,MATCH('07.11'!$D120,FCSTSDV!$C$2:$C$673,0),MATCH('07.11'!T$3,FCSTSDV!$D$1:$L$1,0))/'07.11'!$E120,1)</f>
        <v>#N/A</v>
      </c>
      <c r="U120" s="92" t="e">
        <f>+ROUND(INDEX(FCSTSDV!$D$2:$L$673,MATCH('07.11'!$D120,FCSTSDV!$C$2:$C$673,0),MATCH('07.11'!U$3,FCSTSDV!$D$1:$L$1,0))/'07.11'!$E120,1)</f>
        <v>#N/A</v>
      </c>
      <c r="V120" s="92" t="e">
        <f>+ROUND(INDEX(FCSTSDV!$D$2:$L$673,MATCH('07.11'!$D120,FCSTSDV!$C$2:$C$673,0),MATCH('07.11'!V$3,FCSTSDV!$D$1:$L$1,0))/'07.11'!$E120,1)</f>
        <v>#N/A</v>
      </c>
      <c r="W120" s="92" t="e">
        <f>+ROUND(INDEX(FCSTSDV!$D$2:$L$673,MATCH('07.11'!$D120,FCSTSDV!$C$2:$C$673,0),MATCH('07.11'!W$3,FCSTSDV!$D$1:$L$1,0))/'07.11'!$E120,1)</f>
        <v>#N/A</v>
      </c>
      <c r="X120" s="92" t="e">
        <f>+ROUND(INDEX(FCSTSDV!$D$2:$L$673,MATCH('07.11'!$D120,FCSTSDV!$C$2:$C$673,0),MATCH('07.11'!X$3,FCSTSDV!$D$1:$L$1,0))/'07.11'!$E120,1)</f>
        <v>#N/A</v>
      </c>
      <c r="Y120" s="92" t="e">
        <f>+ROUND(INDEX(FCSTSDV!$D$2:$L$673,MATCH('07.11'!$D120,FCSTSDV!$C$2:$C$673,0),MATCH('07.11'!Y$3,FCSTSDV!$D$1:$L$1,0))/'07.11'!$E120,1)</f>
        <v>#N/A</v>
      </c>
      <c r="Z120" s="92" t="e">
        <f>+ROUND(INDEX(FCSTSDV!$D$2:$L$673,MATCH('07.11'!$D120,FCSTSDV!$C$2:$C$673,0),MATCH('07.11'!Z$3,FCSTSDV!$D$1:$L$1,0))/'07.11'!$E120,1)</f>
        <v>#N/A</v>
      </c>
      <c r="AA120" s="92" t="e">
        <f>+ROUND(INDEX(FCSTSDV!$D$2:$L$673,MATCH('07.11'!$D120,FCSTSDV!$C$2:$C$673,0),MATCH('07.11'!AA$3,FCSTSDV!$D$1:$L$1,0))/'07.11'!$E120,1)</f>
        <v>#N/A</v>
      </c>
      <c r="AB120" s="92" t="e">
        <f>+ROUND(INDEX(FCSTSDV!$D$2:$L$673,MATCH('07.11'!$D120,FCSTSDV!$C$2:$C$673,0),MATCH('07.11'!AB$3,FCSTSDV!$D$1:$L$1,0))/'07.11'!$E120,1)</f>
        <v>#N/A</v>
      </c>
      <c r="AC120" s="92" t="e">
        <f>+ROUND(INDEX(FCSTSDV!$D$2:$L$673,MATCH('07.11'!$D120,FCSTSDV!$C$2:$C$673,0),MATCH('07.11'!AC$3,FCSTSDV!$D$1:$L$1,0))/'07.11'!$E120,1)</f>
        <v>#N/A</v>
      </c>
      <c r="AD120" s="92" t="e">
        <f>+ROUND(INDEX(FCSTSDV!$D$2:$L$673,MATCH('07.11'!$D120,FCSTSDV!$C$2:$C$673,0),MATCH('07.11'!AD$3,FCSTSDV!$D$1:$L$1,0))/'07.11'!$E120,1)</f>
        <v>#N/A</v>
      </c>
      <c r="AE120" s="92" t="e">
        <f>+ROUND(INDEX(FCSTSDV!$D$2:$L$673,MATCH('07.11'!$D120,FCSTSDV!$C$2:$C$673,0),MATCH('07.11'!AE$3,FCSTSDV!$D$1:$L$1,0))/'07.11'!$E120,1)</f>
        <v>#N/A</v>
      </c>
      <c r="AF120" s="92" t="e">
        <f>+ROUND(INDEX(FCSTSDV!$D$2:$L$673,MATCH('07.11'!$D120,FCSTSDV!$C$2:$C$673,0),MATCH('07.11'!AF$3,FCSTSDV!$D$1:$L$1,0))/'07.11'!$E120,1)</f>
        <v>#N/A</v>
      </c>
      <c r="AG120" s="92" t="e">
        <f>+ROUND(INDEX(FCSTSDV!$D$2:$L$673,MATCH('07.11'!$D120,FCSTSDV!$C$2:$C$673,0),MATCH('07.11'!AG$3,FCSTSDV!$D$1:$L$1,0))/'07.11'!$E120,1)</f>
        <v>#N/A</v>
      </c>
      <c r="AH120" s="92" t="e">
        <f>+ROUND(INDEX(FCSTSDV!$D$2:$L$673,MATCH('07.11'!$D120,FCSTSDV!$C$2:$C$673,0),MATCH('07.11'!AH$3,FCSTSDV!$D$1:$L$1,0))/'07.11'!$E120,1)</f>
        <v>#N/A</v>
      </c>
    </row>
    <row r="121" spans="1:35" ht="20.100000000000001" customHeight="1">
      <c r="A121" s="818"/>
      <c r="B121" s="794"/>
      <c r="C121" s="57"/>
      <c r="D121" s="32" t="s">
        <v>48</v>
      </c>
      <c r="E121" s="49">
        <v>150</v>
      </c>
      <c r="F121" s="838"/>
      <c r="G121" s="838"/>
      <c r="H121" s="832"/>
      <c r="I121" s="81">
        <f>+ROUND(IFERROR(VLOOKUP(D121,FCSTSDV!$C$2:$C$72,26,0),0)/'07.11'!E121+0,0)</f>
        <v>0</v>
      </c>
      <c r="J121" s="92">
        <f>+ROUND(IFERROR(INDEX(FCSTSDV!$D$2:$L$72,MATCH('07.11'!$D121,FCSTSDV!$C$2:$C$72,0),MATCH('07.11'!J$3,FCSTSDV!$D$1:$L$1,0)),0)/'07.11'!$E121,1)</f>
        <v>0</v>
      </c>
      <c r="K121" s="92">
        <f>+ROUND(IFERROR(INDEX(FCSTSDV!$D$2:$L$72,MATCH('07.11'!$D121,FCSTSDV!$C$2:$C$72,0),MATCH('07.11'!K$3,FCSTSDV!$D$1:$L$1,0)),0)/'07.11'!$E121,1)</f>
        <v>0</v>
      </c>
      <c r="L121" s="92">
        <f>+ROUND(IFERROR(INDEX(FCSTSDV!$D$2:$L$72,MATCH('07.11'!$D121,FCSTSDV!$C$2:$C$72,0),MATCH('07.11'!L$3,FCSTSDV!$D$1:$L$1,0)),0)/'07.11'!$E121,1)</f>
        <v>0</v>
      </c>
      <c r="M121" s="92">
        <f>+ROUND(IFERROR(INDEX(FCSTSDV!$D$2:$L$72,MATCH('07.11'!$D121,FCSTSDV!$C$2:$C$72,0),MATCH('07.11'!M$3,FCSTSDV!$D$1:$L$1,0)),0)/'07.11'!$E121,1)</f>
        <v>0</v>
      </c>
      <c r="N121" s="92">
        <f>+ROUND(IFERROR(INDEX(FCSTSDV!$D$2:$L$72,MATCH('07.11'!$D121,FCSTSDV!$C$2:$C$72,0),MATCH('07.11'!N$3,FCSTSDV!$D$1:$L$1,0)),0)/'07.11'!$E121,1)</f>
        <v>0</v>
      </c>
      <c r="O121" s="92">
        <f>+ROUND(IFERROR(INDEX(FCSTSDV!$D$2:$L$72,MATCH('07.11'!$D121,FCSTSDV!$C$2:$C$72,0),MATCH('07.11'!O$3,FCSTSDV!$D$1:$L$1,0)),0)/'07.11'!$E121,1)</f>
        <v>0</v>
      </c>
      <c r="P121" s="92">
        <f>+ROUND(IFERROR(INDEX(FCSTSDV!$D$2:$L$72,MATCH('07.11'!$D121,FCSTSDV!$C$2:$C$72,0),MATCH('07.11'!P$3,FCSTSDV!$D$1:$L$1,0)),0)/'07.11'!$E121,1)</f>
        <v>0</v>
      </c>
      <c r="Q121" s="92">
        <f>+ROUND(IFERROR(INDEX(FCSTSDV!$D$2:$L$72,MATCH('07.11'!$D121,FCSTSDV!$C$2:$C$72,0),MATCH('07.11'!Q$3,FCSTSDV!$D$1:$L$1,0)),0)/'07.11'!$E121,1)</f>
        <v>0</v>
      </c>
      <c r="R121" s="92">
        <f>+ROUND(IFERROR(INDEX(FCSTSDV!$D$2:$L$72,MATCH('07.11'!$D121,FCSTSDV!$C$2:$C$72,0),MATCH('07.11'!R$3,FCSTSDV!$D$1:$L$1,0)),0)/'07.11'!$E121,1)</f>
        <v>0</v>
      </c>
      <c r="S121" s="92" t="e">
        <f>+ROUND(INDEX(FCSTSDV!$D$2:$L$673,MATCH('07.11'!$D121,FCSTSDV!$C$2:$C$673,0),MATCH('07.11'!S$3,FCSTSDV!$D$1:$L$1,0))/'07.11'!$E121,1)</f>
        <v>#N/A</v>
      </c>
      <c r="T121" s="92" t="e">
        <f>+ROUND(INDEX(FCSTSDV!$D$2:$L$673,MATCH('07.11'!$D121,FCSTSDV!$C$2:$C$673,0),MATCH('07.11'!T$3,FCSTSDV!$D$1:$L$1,0))/'07.11'!$E121,1)</f>
        <v>#N/A</v>
      </c>
      <c r="U121" s="92" t="e">
        <f>+ROUND(INDEX(FCSTSDV!$D$2:$L$673,MATCH('07.11'!$D121,FCSTSDV!$C$2:$C$673,0),MATCH('07.11'!U$3,FCSTSDV!$D$1:$L$1,0))/'07.11'!$E121,1)</f>
        <v>#N/A</v>
      </c>
      <c r="V121" s="92" t="e">
        <f>+ROUND(INDEX(FCSTSDV!$D$2:$L$673,MATCH('07.11'!$D121,FCSTSDV!$C$2:$C$673,0),MATCH('07.11'!V$3,FCSTSDV!$D$1:$L$1,0))/'07.11'!$E121,1)</f>
        <v>#N/A</v>
      </c>
      <c r="W121" s="92" t="e">
        <f>+ROUND(INDEX(FCSTSDV!$D$2:$L$673,MATCH('07.11'!$D121,FCSTSDV!$C$2:$C$673,0),MATCH('07.11'!W$3,FCSTSDV!$D$1:$L$1,0))/'07.11'!$E121,1)</f>
        <v>#N/A</v>
      </c>
      <c r="X121" s="92" t="e">
        <f>+ROUND(INDEX(FCSTSDV!$D$2:$L$673,MATCH('07.11'!$D121,FCSTSDV!$C$2:$C$673,0),MATCH('07.11'!X$3,FCSTSDV!$D$1:$L$1,0))/'07.11'!$E121,1)</f>
        <v>#N/A</v>
      </c>
      <c r="Y121" s="92" t="e">
        <f>+ROUND(INDEX(FCSTSDV!$D$2:$L$673,MATCH('07.11'!$D121,FCSTSDV!$C$2:$C$673,0),MATCH('07.11'!Y$3,FCSTSDV!$D$1:$L$1,0))/'07.11'!$E121,1)</f>
        <v>#N/A</v>
      </c>
      <c r="Z121" s="92" t="e">
        <f>+ROUND(INDEX(FCSTSDV!$D$2:$L$673,MATCH('07.11'!$D121,FCSTSDV!$C$2:$C$673,0),MATCH('07.11'!Z$3,FCSTSDV!$D$1:$L$1,0))/'07.11'!$E121,1)</f>
        <v>#N/A</v>
      </c>
      <c r="AA121" s="92" t="e">
        <f>+ROUND(INDEX(FCSTSDV!$D$2:$L$673,MATCH('07.11'!$D121,FCSTSDV!$C$2:$C$673,0),MATCH('07.11'!AA$3,FCSTSDV!$D$1:$L$1,0))/'07.11'!$E121,1)</f>
        <v>#N/A</v>
      </c>
      <c r="AB121" s="92" t="e">
        <f>+ROUND(INDEX(FCSTSDV!$D$2:$L$673,MATCH('07.11'!$D121,FCSTSDV!$C$2:$C$673,0),MATCH('07.11'!AB$3,FCSTSDV!$D$1:$L$1,0))/'07.11'!$E121,1)</f>
        <v>#N/A</v>
      </c>
      <c r="AC121" s="92" t="e">
        <f>+ROUND(INDEX(FCSTSDV!$D$2:$L$673,MATCH('07.11'!$D121,FCSTSDV!$C$2:$C$673,0),MATCH('07.11'!AC$3,FCSTSDV!$D$1:$L$1,0))/'07.11'!$E121,1)</f>
        <v>#N/A</v>
      </c>
      <c r="AD121" s="92" t="e">
        <f>+ROUND(INDEX(FCSTSDV!$D$2:$L$673,MATCH('07.11'!$D121,FCSTSDV!$C$2:$C$673,0),MATCH('07.11'!AD$3,FCSTSDV!$D$1:$L$1,0))/'07.11'!$E121,1)</f>
        <v>#N/A</v>
      </c>
      <c r="AE121" s="92" t="e">
        <f>+ROUND(INDEX(FCSTSDV!$D$2:$L$673,MATCH('07.11'!$D121,FCSTSDV!$C$2:$C$673,0),MATCH('07.11'!AE$3,FCSTSDV!$D$1:$L$1,0))/'07.11'!$E121,1)</f>
        <v>#N/A</v>
      </c>
      <c r="AF121" s="92" t="e">
        <f>+ROUND(INDEX(FCSTSDV!$D$2:$L$673,MATCH('07.11'!$D121,FCSTSDV!$C$2:$C$673,0),MATCH('07.11'!AF$3,FCSTSDV!$D$1:$L$1,0))/'07.11'!$E121,1)</f>
        <v>#N/A</v>
      </c>
      <c r="AG121" s="92" t="e">
        <f>+ROUND(INDEX(FCSTSDV!$D$2:$L$673,MATCH('07.11'!$D121,FCSTSDV!$C$2:$C$673,0),MATCH('07.11'!AG$3,FCSTSDV!$D$1:$L$1,0))/'07.11'!$E121,1)</f>
        <v>#N/A</v>
      </c>
      <c r="AH121" s="92" t="e">
        <f>+ROUND(INDEX(FCSTSDV!$D$2:$L$673,MATCH('07.11'!$D121,FCSTSDV!$C$2:$C$673,0),MATCH('07.11'!AH$3,FCSTSDV!$D$1:$L$1,0))/'07.11'!$E121,1)</f>
        <v>#N/A</v>
      </c>
    </row>
    <row r="122" spans="1:35" ht="20.100000000000001" customHeight="1">
      <c r="A122" s="819"/>
      <c r="B122" s="805"/>
      <c r="C122" s="60"/>
      <c r="D122" s="52" t="s">
        <v>153</v>
      </c>
      <c r="E122" s="53" t="s">
        <v>43</v>
      </c>
      <c r="F122" s="839"/>
      <c r="G122" s="839"/>
      <c r="H122" s="833"/>
      <c r="I122" s="87">
        <f>+SUM(I118:I121)</f>
        <v>0</v>
      </c>
      <c r="J122" s="90">
        <f t="shared" ref="J122:R122" si="44">+$H118+$I122-SUM(J118:J121)</f>
        <v>5762</v>
      </c>
      <c r="K122" s="90">
        <f t="shared" si="44"/>
        <v>5762</v>
      </c>
      <c r="L122" s="90">
        <f t="shared" si="44"/>
        <v>5762</v>
      </c>
      <c r="M122" s="90">
        <f t="shared" si="44"/>
        <v>5762</v>
      </c>
      <c r="N122" s="90">
        <f t="shared" si="44"/>
        <v>5762</v>
      </c>
      <c r="O122" s="90">
        <f t="shared" si="44"/>
        <v>5762</v>
      </c>
      <c r="P122" s="90">
        <f t="shared" si="44"/>
        <v>5762</v>
      </c>
      <c r="Q122" s="90">
        <f t="shared" si="44"/>
        <v>5762</v>
      </c>
      <c r="R122" s="90">
        <f t="shared" si="44"/>
        <v>5762</v>
      </c>
      <c r="S122" s="90" t="e">
        <f t="shared" ref="S122:AH122" si="45">+R122-SUM(S118:S121)</f>
        <v>#N/A</v>
      </c>
      <c r="T122" s="90" t="e">
        <f t="shared" si="45"/>
        <v>#N/A</v>
      </c>
      <c r="U122" s="90" t="e">
        <f t="shared" si="45"/>
        <v>#N/A</v>
      </c>
      <c r="V122" s="90" t="e">
        <f t="shared" si="45"/>
        <v>#N/A</v>
      </c>
      <c r="W122" s="90" t="e">
        <f t="shared" si="45"/>
        <v>#N/A</v>
      </c>
      <c r="X122" s="90" t="e">
        <f t="shared" si="45"/>
        <v>#N/A</v>
      </c>
      <c r="Y122" s="90" t="e">
        <f t="shared" si="45"/>
        <v>#N/A</v>
      </c>
      <c r="Z122" s="90" t="e">
        <f t="shared" si="45"/>
        <v>#N/A</v>
      </c>
      <c r="AA122" s="90" t="e">
        <f t="shared" si="45"/>
        <v>#N/A</v>
      </c>
      <c r="AB122" s="90" t="e">
        <f t="shared" si="45"/>
        <v>#N/A</v>
      </c>
      <c r="AC122" s="90" t="e">
        <f t="shared" si="45"/>
        <v>#N/A</v>
      </c>
      <c r="AD122" s="90" t="e">
        <f t="shared" si="45"/>
        <v>#N/A</v>
      </c>
      <c r="AE122" s="90" t="e">
        <f t="shared" si="45"/>
        <v>#N/A</v>
      </c>
      <c r="AF122" s="90" t="e">
        <f t="shared" si="45"/>
        <v>#N/A</v>
      </c>
      <c r="AG122" s="90" t="e">
        <f t="shared" si="45"/>
        <v>#N/A</v>
      </c>
      <c r="AH122" s="90" t="e">
        <f t="shared" si="45"/>
        <v>#N/A</v>
      </c>
    </row>
    <row r="123" spans="1:35" ht="20.100000000000001" customHeight="1">
      <c r="A123" s="806" t="s">
        <v>247</v>
      </c>
      <c r="B123" s="791" t="s">
        <v>248</v>
      </c>
      <c r="C123" s="63"/>
      <c r="D123" s="73" t="s">
        <v>47</v>
      </c>
      <c r="E123" s="44">
        <v>100</v>
      </c>
      <c r="F123" s="798"/>
      <c r="G123" s="798">
        <v>0</v>
      </c>
      <c r="H123" s="826">
        <f>+VLOOKUP(A123,'[4]TRAY, BOBIN'!$F$3:$J$153,5,0)</f>
        <v>750</v>
      </c>
      <c r="I123" s="81">
        <f>+ROUND(IFERROR(VLOOKUP(D123,FCSTSDV!$C$2:$C$72,26,0),0)/'07.11'!E123+0,0)-79</f>
        <v>-79</v>
      </c>
      <c r="J123" s="92">
        <f>+ROUND(IFERROR(INDEX(FCSTSDV!$D$2:$L$72,MATCH('07.11'!$D123,FCSTSDV!$C$2:$C$72,0),MATCH('07.11'!J$3,FCSTSDV!$D$1:$L$1,0)),0)/'07.11'!$E123,1)</f>
        <v>0</v>
      </c>
      <c r="K123" s="92">
        <f>+ROUND(IFERROR(INDEX(FCSTSDV!$D$2:$L$72,MATCH('07.11'!$D123,FCSTSDV!$C$2:$C$72,0),MATCH('07.11'!K$3,FCSTSDV!$D$1:$L$1,0)),0)/'07.11'!$E123,1)</f>
        <v>0</v>
      </c>
      <c r="L123" s="92">
        <f>+ROUND(IFERROR(INDEX(FCSTSDV!$D$2:$L$72,MATCH('07.11'!$D123,FCSTSDV!$C$2:$C$72,0),MATCH('07.11'!L$3,FCSTSDV!$D$1:$L$1,0)),0)/'07.11'!$E123,1)</f>
        <v>0</v>
      </c>
      <c r="M123" s="92">
        <f>+ROUND(IFERROR(INDEX(FCSTSDV!$D$2:$L$72,MATCH('07.11'!$D123,FCSTSDV!$C$2:$C$72,0),MATCH('07.11'!M$3,FCSTSDV!$D$1:$L$1,0)),0)/'07.11'!$E123,1)</f>
        <v>0</v>
      </c>
      <c r="N123" s="92">
        <f>+ROUND(IFERROR(INDEX(FCSTSDV!$D$2:$L$72,MATCH('07.11'!$D123,FCSTSDV!$C$2:$C$72,0),MATCH('07.11'!N$3,FCSTSDV!$D$1:$L$1,0)),0)/'07.11'!$E123,1)</f>
        <v>0</v>
      </c>
      <c r="O123" s="92">
        <f>+ROUND(IFERROR(INDEX(FCSTSDV!$D$2:$L$72,MATCH('07.11'!$D123,FCSTSDV!$C$2:$C$72,0),MATCH('07.11'!O$3,FCSTSDV!$D$1:$L$1,0)),0)/'07.11'!$E123,1)</f>
        <v>0</v>
      </c>
      <c r="P123" s="92">
        <f>+ROUND(IFERROR(INDEX(FCSTSDV!$D$2:$L$72,MATCH('07.11'!$D123,FCSTSDV!$C$2:$C$72,0),MATCH('07.11'!P$3,FCSTSDV!$D$1:$L$1,0)),0)/'07.11'!$E123,1)</f>
        <v>0</v>
      </c>
      <c r="Q123" s="92">
        <f>+ROUND(IFERROR(INDEX(FCSTSDV!$D$2:$L$72,MATCH('07.11'!$D123,FCSTSDV!$C$2:$C$72,0),MATCH('07.11'!Q$3,FCSTSDV!$D$1:$L$1,0)),0)/'07.11'!$E123,1)</f>
        <v>0</v>
      </c>
      <c r="R123" s="92">
        <f>+ROUND(IFERROR(INDEX(FCSTSDV!$D$2:$L$72,MATCH('07.11'!$D123,FCSTSDV!$C$2:$C$72,0),MATCH('07.11'!R$3,FCSTSDV!$D$1:$L$1,0)),0)/'07.11'!$E123,1)</f>
        <v>0</v>
      </c>
      <c r="S123" s="92" t="e">
        <f>+ROUND(INDEX(FCSTSDV!$D$2:$L$673,MATCH('07.11'!$D123,FCSTSDV!$C$2:$C$673,0),MATCH('07.11'!S$3,FCSTSDV!$D$1:$L$1,0))/'07.11'!$E123,1)</f>
        <v>#N/A</v>
      </c>
      <c r="T123" s="92" t="e">
        <f>+ROUND(INDEX(FCSTSDV!$D$2:$L$673,MATCH('07.11'!$D123,FCSTSDV!$C$2:$C$673,0),MATCH('07.11'!T$3,FCSTSDV!$D$1:$L$1,0))/'07.11'!$E123,1)</f>
        <v>#N/A</v>
      </c>
      <c r="U123" s="92" t="e">
        <f>+ROUND(INDEX(FCSTSDV!$D$2:$L$673,MATCH('07.11'!$D123,FCSTSDV!$C$2:$C$673,0),MATCH('07.11'!U$3,FCSTSDV!$D$1:$L$1,0))/'07.11'!$E123,1)</f>
        <v>#N/A</v>
      </c>
      <c r="V123" s="92" t="e">
        <f>+ROUND(INDEX(FCSTSDV!$D$2:$L$673,MATCH('07.11'!$D123,FCSTSDV!$C$2:$C$673,0),MATCH('07.11'!V$3,FCSTSDV!$D$1:$L$1,0))/'07.11'!$E123,1)</f>
        <v>#N/A</v>
      </c>
      <c r="W123" s="92" t="e">
        <f>+ROUND(INDEX(FCSTSDV!$D$2:$L$673,MATCH('07.11'!$D123,FCSTSDV!$C$2:$C$673,0),MATCH('07.11'!W$3,FCSTSDV!$D$1:$L$1,0))/'07.11'!$E123,1)</f>
        <v>#N/A</v>
      </c>
      <c r="X123" s="92" t="e">
        <f>+ROUND(INDEX(FCSTSDV!$D$2:$L$673,MATCH('07.11'!$D123,FCSTSDV!$C$2:$C$673,0),MATCH('07.11'!X$3,FCSTSDV!$D$1:$L$1,0))/'07.11'!$E123,1)</f>
        <v>#N/A</v>
      </c>
      <c r="Y123" s="92" t="e">
        <f>+ROUND(INDEX(FCSTSDV!$D$2:$L$673,MATCH('07.11'!$D123,FCSTSDV!$C$2:$C$673,0),MATCH('07.11'!Y$3,FCSTSDV!$D$1:$L$1,0))/'07.11'!$E123,1)</f>
        <v>#N/A</v>
      </c>
      <c r="Z123" s="92" t="e">
        <f>+ROUND(INDEX(FCSTSDV!$D$2:$L$673,MATCH('07.11'!$D123,FCSTSDV!$C$2:$C$673,0),MATCH('07.11'!Z$3,FCSTSDV!$D$1:$L$1,0))/'07.11'!$E123,1)</f>
        <v>#N/A</v>
      </c>
      <c r="AA123" s="92" t="e">
        <f>+ROUND(INDEX(FCSTSDV!$D$2:$L$673,MATCH('07.11'!$D123,FCSTSDV!$C$2:$C$673,0),MATCH('07.11'!AA$3,FCSTSDV!$D$1:$L$1,0))/'07.11'!$E123,1)</f>
        <v>#N/A</v>
      </c>
      <c r="AB123" s="92" t="e">
        <f>+ROUND(INDEX(FCSTSDV!$D$2:$L$673,MATCH('07.11'!$D123,FCSTSDV!$C$2:$C$673,0),MATCH('07.11'!AB$3,FCSTSDV!$D$1:$L$1,0))/'07.11'!$E123,1)</f>
        <v>#N/A</v>
      </c>
      <c r="AC123" s="92" t="e">
        <f>+ROUND(INDEX(FCSTSDV!$D$2:$L$673,MATCH('07.11'!$D123,FCSTSDV!$C$2:$C$673,0),MATCH('07.11'!AC$3,FCSTSDV!$D$1:$L$1,0))/'07.11'!$E123,1)</f>
        <v>#N/A</v>
      </c>
      <c r="AD123" s="92" t="e">
        <f>+ROUND(INDEX(FCSTSDV!$D$2:$L$673,MATCH('07.11'!$D123,FCSTSDV!$C$2:$C$673,0),MATCH('07.11'!AD$3,FCSTSDV!$D$1:$L$1,0))/'07.11'!$E123,1)</f>
        <v>#N/A</v>
      </c>
      <c r="AE123" s="92" t="e">
        <f>+ROUND(INDEX(FCSTSDV!$D$2:$L$673,MATCH('07.11'!$D123,FCSTSDV!$C$2:$C$673,0),MATCH('07.11'!AE$3,FCSTSDV!$D$1:$L$1,0))/'07.11'!$E123,1)</f>
        <v>#N/A</v>
      </c>
      <c r="AF123" s="92" t="e">
        <f>+ROUND(INDEX(FCSTSDV!$D$2:$L$673,MATCH('07.11'!$D123,FCSTSDV!$C$2:$C$673,0),MATCH('07.11'!AF$3,FCSTSDV!$D$1:$L$1,0))/'07.11'!$E123,1)</f>
        <v>#N/A</v>
      </c>
      <c r="AG123" s="92" t="e">
        <f>+ROUND(INDEX(FCSTSDV!$D$2:$L$673,MATCH('07.11'!$D123,FCSTSDV!$C$2:$C$673,0),MATCH('07.11'!AG$3,FCSTSDV!$D$1:$L$1,0))/'07.11'!$E123,1)</f>
        <v>#N/A</v>
      </c>
      <c r="AH123" s="92" t="e">
        <f>+ROUND(INDEX(FCSTSDV!$D$2:$L$673,MATCH('07.11'!$D123,FCSTSDV!$C$2:$C$673,0),MATCH('07.11'!AH$3,FCSTSDV!$D$1:$L$1,0))/'07.11'!$E123,1)</f>
        <v>#N/A</v>
      </c>
    </row>
    <row r="124" spans="1:35" ht="20.100000000000001" customHeight="1">
      <c r="A124" s="807"/>
      <c r="B124" s="792"/>
      <c r="C124" s="16"/>
      <c r="D124" s="52" t="s">
        <v>153</v>
      </c>
      <c r="E124" s="53" t="s">
        <v>43</v>
      </c>
      <c r="F124" s="800"/>
      <c r="G124" s="800"/>
      <c r="H124" s="827"/>
      <c r="I124" s="87">
        <f>+I123</f>
        <v>-79</v>
      </c>
      <c r="J124" s="90">
        <f t="shared" ref="J124:R124" si="46">$H123+$I123-J123</f>
        <v>671</v>
      </c>
      <c r="K124" s="90">
        <f t="shared" si="46"/>
        <v>671</v>
      </c>
      <c r="L124" s="90">
        <f t="shared" si="46"/>
        <v>671</v>
      </c>
      <c r="M124" s="90">
        <f t="shared" si="46"/>
        <v>671</v>
      </c>
      <c r="N124" s="90">
        <f t="shared" si="46"/>
        <v>671</v>
      </c>
      <c r="O124" s="90">
        <f t="shared" si="46"/>
        <v>671</v>
      </c>
      <c r="P124" s="90">
        <f t="shared" si="46"/>
        <v>671</v>
      </c>
      <c r="Q124" s="90">
        <f t="shared" si="46"/>
        <v>671</v>
      </c>
      <c r="R124" s="90">
        <f t="shared" si="46"/>
        <v>671</v>
      </c>
      <c r="S124" s="90" t="e">
        <f t="shared" ref="S124:AH124" si="47">R124-S123</f>
        <v>#N/A</v>
      </c>
      <c r="T124" s="90" t="e">
        <f t="shared" si="47"/>
        <v>#N/A</v>
      </c>
      <c r="U124" s="90" t="e">
        <f t="shared" si="47"/>
        <v>#N/A</v>
      </c>
      <c r="V124" s="90" t="e">
        <f t="shared" si="47"/>
        <v>#N/A</v>
      </c>
      <c r="W124" s="90" t="e">
        <f t="shared" si="47"/>
        <v>#N/A</v>
      </c>
      <c r="X124" s="90" t="e">
        <f t="shared" si="47"/>
        <v>#N/A</v>
      </c>
      <c r="Y124" s="90" t="e">
        <f t="shared" si="47"/>
        <v>#N/A</v>
      </c>
      <c r="Z124" s="90" t="e">
        <f t="shared" si="47"/>
        <v>#N/A</v>
      </c>
      <c r="AA124" s="90" t="e">
        <f t="shared" si="47"/>
        <v>#N/A</v>
      </c>
      <c r="AB124" s="90" t="e">
        <f t="shared" si="47"/>
        <v>#N/A</v>
      </c>
      <c r="AC124" s="90" t="e">
        <f t="shared" si="47"/>
        <v>#N/A</v>
      </c>
      <c r="AD124" s="90" t="e">
        <f t="shared" si="47"/>
        <v>#N/A</v>
      </c>
      <c r="AE124" s="90" t="e">
        <f t="shared" si="47"/>
        <v>#N/A</v>
      </c>
      <c r="AF124" s="90" t="e">
        <f t="shared" si="47"/>
        <v>#N/A</v>
      </c>
      <c r="AG124" s="90" t="e">
        <f t="shared" si="47"/>
        <v>#N/A</v>
      </c>
      <c r="AH124" s="90" t="e">
        <f t="shared" si="47"/>
        <v>#N/A</v>
      </c>
    </row>
    <row r="125" spans="1:35" ht="20.100000000000001" customHeight="1">
      <c r="A125" s="806" t="s">
        <v>249</v>
      </c>
      <c r="B125" s="791" t="s">
        <v>250</v>
      </c>
      <c r="C125" s="63"/>
      <c r="D125" s="73" t="s">
        <v>19</v>
      </c>
      <c r="E125" s="44">
        <v>100</v>
      </c>
      <c r="F125" s="798"/>
      <c r="G125" s="798"/>
      <c r="H125" s="826">
        <f>+VLOOKUP(A125,'[4]TRAY, BOBIN'!$F$3:$J$153,5,0)</f>
        <v>120</v>
      </c>
      <c r="I125" s="79">
        <f>+IFERROR(VLOOKUP(D125,FCSTSDV!$C$2:$C$72,26,0),0)/'07.11'!E125</f>
        <v>0</v>
      </c>
      <c r="J125" s="92" t="e">
        <f>+ROUND(INDEX(FCSTSDV!$D$2:$L$673,MATCH('07.11'!$D125,FCSTSDV!$C$2:$C$673,0),MATCH('07.11'!J$3,FCSTSDV!$D$1:$L$1,0))/'07.11'!$E125,1)</f>
        <v>#N/A</v>
      </c>
      <c r="K125" s="92" t="e">
        <f>+ROUND(INDEX(FCSTSDV!$D$2:$L$673,MATCH('07.11'!$D125,FCSTSDV!$C$2:$C$673,0),MATCH('07.11'!K$3,FCSTSDV!$D$1:$L$1,0))/'07.11'!$E125,1)</f>
        <v>#N/A</v>
      </c>
      <c r="L125" s="92" t="e">
        <f>+ROUND(INDEX(FCSTSDV!$D$2:$L$673,MATCH('07.11'!$D125,FCSTSDV!$C$2:$C$673,0),MATCH('07.11'!L$3,FCSTSDV!$D$1:$L$1,0))/'07.11'!$E125,1)</f>
        <v>#N/A</v>
      </c>
      <c r="M125" s="92" t="e">
        <f>+ROUND(INDEX(FCSTSDV!$D$2:$L$673,MATCH('07.11'!$D125,FCSTSDV!$C$2:$C$673,0),MATCH('07.11'!M$3,FCSTSDV!$D$1:$L$1,0))/'07.11'!$E125,1)</f>
        <v>#N/A</v>
      </c>
      <c r="N125" s="92" t="e">
        <f>+ROUND(INDEX(FCSTSDV!$D$2:$L$673,MATCH('07.11'!$D125,FCSTSDV!$C$2:$C$673,0),MATCH('07.11'!N$3,FCSTSDV!$D$1:$L$1,0))/'07.11'!$E125,1)</f>
        <v>#N/A</v>
      </c>
      <c r="O125" s="92" t="e">
        <f>+ROUND(INDEX(FCSTSDV!$D$2:$L$673,MATCH('07.11'!$D125,FCSTSDV!$C$2:$C$673,0),MATCH('07.11'!O$3,FCSTSDV!$D$1:$L$1,0))/'07.11'!$E125,1)</f>
        <v>#N/A</v>
      </c>
      <c r="P125" s="92" t="e">
        <f>+ROUND(INDEX(FCSTSDV!$D$2:$L$673,MATCH('07.11'!$D125,FCSTSDV!$C$2:$C$673,0),MATCH('07.11'!P$3,FCSTSDV!$D$1:$L$1,0))/'07.11'!$E125,1)</f>
        <v>#N/A</v>
      </c>
      <c r="Q125" s="92" t="e">
        <f>+ROUND(INDEX(FCSTSDV!$D$2:$L$673,MATCH('07.11'!$D125,FCSTSDV!$C$2:$C$673,0),MATCH('07.11'!Q$3,FCSTSDV!$D$1:$L$1,0))/'07.11'!$E125,1)</f>
        <v>#N/A</v>
      </c>
      <c r="R125" s="92" t="e">
        <f>+ROUND(INDEX(FCSTSDV!$D$2:$L$673,MATCH('07.11'!$D125,FCSTSDV!$C$2:$C$673,0),MATCH('07.11'!R$3,FCSTSDV!$D$1:$L$1,0))/'07.11'!$E125,1)</f>
        <v>#N/A</v>
      </c>
      <c r="S125" s="92" t="e">
        <f>+ROUND(INDEX(FCSTSDV!$D$2:$L$673,MATCH('07.11'!$D125,FCSTSDV!$C$2:$C$673,0),MATCH('07.11'!S$3,FCSTSDV!$D$1:$L$1,0))/'07.11'!$E125,1)</f>
        <v>#N/A</v>
      </c>
      <c r="T125" s="92" t="e">
        <f>+ROUND(INDEX(FCSTSDV!$D$2:$L$673,MATCH('07.11'!$D125,FCSTSDV!$C$2:$C$673,0),MATCH('07.11'!T$3,FCSTSDV!$D$1:$L$1,0))/'07.11'!$E125,1)</f>
        <v>#N/A</v>
      </c>
      <c r="U125" s="92" t="e">
        <f>+ROUND(INDEX(FCSTSDV!$D$2:$L$673,MATCH('07.11'!$D125,FCSTSDV!$C$2:$C$673,0),MATCH('07.11'!U$3,FCSTSDV!$D$1:$L$1,0))/'07.11'!$E125,1)</f>
        <v>#N/A</v>
      </c>
      <c r="V125" s="92" t="e">
        <f>+ROUND(INDEX(FCSTSDV!$D$2:$L$673,MATCH('07.11'!$D125,FCSTSDV!$C$2:$C$673,0),MATCH('07.11'!V$3,FCSTSDV!$D$1:$L$1,0))/'07.11'!$E125,1)</f>
        <v>#N/A</v>
      </c>
      <c r="W125" s="92" t="e">
        <f>+ROUND(INDEX(FCSTSDV!$D$2:$L$673,MATCH('07.11'!$D125,FCSTSDV!$C$2:$C$673,0),MATCH('07.11'!W$3,FCSTSDV!$D$1:$L$1,0))/'07.11'!$E125,1)</f>
        <v>#N/A</v>
      </c>
      <c r="X125" s="92" t="e">
        <f>+ROUND(INDEX(FCSTSDV!$D$2:$L$673,MATCH('07.11'!$D125,FCSTSDV!$C$2:$C$673,0),MATCH('07.11'!X$3,FCSTSDV!$D$1:$L$1,0))/'07.11'!$E125,1)</f>
        <v>#N/A</v>
      </c>
      <c r="Y125" s="92" t="e">
        <f>+ROUND(INDEX(FCSTSDV!$D$2:$L$673,MATCH('07.11'!$D125,FCSTSDV!$C$2:$C$673,0),MATCH('07.11'!Y$3,FCSTSDV!$D$1:$L$1,0))/'07.11'!$E125,1)</f>
        <v>#N/A</v>
      </c>
      <c r="Z125" s="92" t="e">
        <f>+ROUND(INDEX(FCSTSDV!$D$2:$L$673,MATCH('07.11'!$D125,FCSTSDV!$C$2:$C$673,0),MATCH('07.11'!Z$3,FCSTSDV!$D$1:$L$1,0))/'07.11'!$E125,1)</f>
        <v>#N/A</v>
      </c>
      <c r="AA125" s="92" t="e">
        <f>+ROUND(INDEX(FCSTSDV!$D$2:$L$673,MATCH('07.11'!$D125,FCSTSDV!$C$2:$C$673,0),MATCH('07.11'!AA$3,FCSTSDV!$D$1:$L$1,0))/'07.11'!$E125,1)</f>
        <v>#N/A</v>
      </c>
      <c r="AB125" s="92" t="e">
        <f>+ROUND(INDEX(FCSTSDV!$D$2:$L$673,MATCH('07.11'!$D125,FCSTSDV!$C$2:$C$673,0),MATCH('07.11'!AB$3,FCSTSDV!$D$1:$L$1,0))/'07.11'!$E125,1)</f>
        <v>#N/A</v>
      </c>
      <c r="AC125" s="92" t="e">
        <f>+ROUND(INDEX(FCSTSDV!$D$2:$L$673,MATCH('07.11'!$D125,FCSTSDV!$C$2:$C$673,0),MATCH('07.11'!AC$3,FCSTSDV!$D$1:$L$1,0))/'07.11'!$E125,1)</f>
        <v>#N/A</v>
      </c>
      <c r="AD125" s="92" t="e">
        <f>+ROUND(INDEX(FCSTSDV!$D$2:$L$673,MATCH('07.11'!$D125,FCSTSDV!$C$2:$C$673,0),MATCH('07.11'!AD$3,FCSTSDV!$D$1:$L$1,0))/'07.11'!$E125,1)</f>
        <v>#N/A</v>
      </c>
      <c r="AE125" s="92" t="e">
        <f>+ROUND(INDEX(FCSTSDV!$D$2:$L$673,MATCH('07.11'!$D125,FCSTSDV!$C$2:$C$673,0),MATCH('07.11'!AE$3,FCSTSDV!$D$1:$L$1,0))/'07.11'!$E125,1)</f>
        <v>#N/A</v>
      </c>
      <c r="AF125" s="92" t="e">
        <f>+ROUND(INDEX(FCSTSDV!$D$2:$L$673,MATCH('07.11'!$D125,FCSTSDV!$C$2:$C$673,0),MATCH('07.11'!AF$3,FCSTSDV!$D$1:$L$1,0))/'07.11'!$E125,1)</f>
        <v>#N/A</v>
      </c>
      <c r="AG125" s="92" t="e">
        <f>+ROUND(INDEX(FCSTSDV!$D$2:$L$673,MATCH('07.11'!$D125,FCSTSDV!$C$2:$C$673,0),MATCH('07.11'!AG$3,FCSTSDV!$D$1:$L$1,0))/'07.11'!$E125,1)</f>
        <v>#N/A</v>
      </c>
      <c r="AH125" s="92" t="e">
        <f>+ROUND(INDEX(FCSTSDV!$D$2:$L$673,MATCH('07.11'!$D125,FCSTSDV!$C$2:$C$673,0),MATCH('07.11'!AH$3,FCSTSDV!$D$1:$L$1,0))/'07.11'!$E125,1)</f>
        <v>#N/A</v>
      </c>
    </row>
    <row r="126" spans="1:35" ht="20.100000000000001" customHeight="1">
      <c r="A126" s="807"/>
      <c r="B126" s="792"/>
      <c r="C126" s="60"/>
      <c r="D126" s="52" t="s">
        <v>153</v>
      </c>
      <c r="E126" s="53" t="s">
        <v>43</v>
      </c>
      <c r="F126" s="800"/>
      <c r="G126" s="800"/>
      <c r="H126" s="827"/>
      <c r="I126" s="87">
        <f>+I125</f>
        <v>0</v>
      </c>
      <c r="J126" s="90" t="e">
        <f t="shared" ref="J126:R126" si="48">$H125+$I125-J125</f>
        <v>#N/A</v>
      </c>
      <c r="K126" s="90" t="e">
        <f t="shared" si="48"/>
        <v>#N/A</v>
      </c>
      <c r="L126" s="90" t="e">
        <f t="shared" si="48"/>
        <v>#N/A</v>
      </c>
      <c r="M126" s="90" t="e">
        <f t="shared" si="48"/>
        <v>#N/A</v>
      </c>
      <c r="N126" s="90" t="e">
        <f t="shared" si="48"/>
        <v>#N/A</v>
      </c>
      <c r="O126" s="90" t="e">
        <f t="shared" si="48"/>
        <v>#N/A</v>
      </c>
      <c r="P126" s="90" t="e">
        <f t="shared" si="48"/>
        <v>#N/A</v>
      </c>
      <c r="Q126" s="90" t="e">
        <f t="shared" si="48"/>
        <v>#N/A</v>
      </c>
      <c r="R126" s="90" t="e">
        <f t="shared" si="48"/>
        <v>#N/A</v>
      </c>
      <c r="S126" s="105" t="e">
        <f t="shared" ref="S126:AH126" si="49">+R126-S125</f>
        <v>#N/A</v>
      </c>
      <c r="T126" s="105" t="e">
        <f t="shared" si="49"/>
        <v>#N/A</v>
      </c>
      <c r="U126" s="105" t="e">
        <f t="shared" si="49"/>
        <v>#N/A</v>
      </c>
      <c r="V126" s="105" t="e">
        <f t="shared" si="49"/>
        <v>#N/A</v>
      </c>
      <c r="W126" s="105" t="e">
        <f t="shared" si="49"/>
        <v>#N/A</v>
      </c>
      <c r="X126" s="105" t="e">
        <f t="shared" si="49"/>
        <v>#N/A</v>
      </c>
      <c r="Y126" s="105" t="e">
        <f t="shared" si="49"/>
        <v>#N/A</v>
      </c>
      <c r="Z126" s="105" t="e">
        <f t="shared" si="49"/>
        <v>#N/A</v>
      </c>
      <c r="AA126" s="105" t="e">
        <f t="shared" si="49"/>
        <v>#N/A</v>
      </c>
      <c r="AB126" s="105" t="e">
        <f t="shared" si="49"/>
        <v>#N/A</v>
      </c>
      <c r="AC126" s="105" t="e">
        <f t="shared" si="49"/>
        <v>#N/A</v>
      </c>
      <c r="AD126" s="105" t="e">
        <f t="shared" si="49"/>
        <v>#N/A</v>
      </c>
      <c r="AE126" s="105" t="e">
        <f t="shared" si="49"/>
        <v>#N/A</v>
      </c>
      <c r="AF126" s="105" t="e">
        <f t="shared" si="49"/>
        <v>#N/A</v>
      </c>
      <c r="AG126" s="105" t="e">
        <f t="shared" si="49"/>
        <v>#N/A</v>
      </c>
      <c r="AH126" s="105" t="e">
        <f t="shared" si="49"/>
        <v>#N/A</v>
      </c>
    </row>
    <row r="127" spans="1:35" ht="20.100000000000001" customHeight="1">
      <c r="A127" s="806" t="s">
        <v>251</v>
      </c>
      <c r="B127" s="791" t="s">
        <v>252</v>
      </c>
      <c r="C127" s="63"/>
      <c r="D127" s="73" t="s">
        <v>19</v>
      </c>
      <c r="E127" s="44">
        <v>100</v>
      </c>
      <c r="F127" s="798"/>
      <c r="G127" s="798"/>
      <c r="H127" s="826">
        <f>+VLOOKUP(A127,'[4]TRAY, BOBIN'!$F$3:$J$153,5,0)</f>
        <v>172</v>
      </c>
      <c r="I127" s="79">
        <f>+IFERROR(VLOOKUP(D127,FCSTSDV!$C$2:$C$72,26,0),0)/'07.11'!E127</f>
        <v>0</v>
      </c>
      <c r="J127" s="92" t="e">
        <f>+ROUND(INDEX(FCSTSDV!$D$2:$L$673,MATCH('07.11'!$D127,FCSTSDV!$C$2:$C$673,0),MATCH('07.11'!J$3,FCSTSDV!$D$1:$L$1,0))/'07.11'!$E127,1)</f>
        <v>#N/A</v>
      </c>
      <c r="K127" s="92" t="e">
        <f>+ROUND(INDEX(FCSTSDV!$D$2:$L$673,MATCH('07.11'!$D127,FCSTSDV!$C$2:$C$673,0),MATCH('07.11'!K$3,FCSTSDV!$D$1:$L$1,0))/'07.11'!$E127,1)</f>
        <v>#N/A</v>
      </c>
      <c r="L127" s="92" t="e">
        <f>+ROUND(INDEX(FCSTSDV!$D$2:$L$673,MATCH('07.11'!$D127,FCSTSDV!$C$2:$C$673,0),MATCH('07.11'!L$3,FCSTSDV!$D$1:$L$1,0))/'07.11'!$E127,1)</f>
        <v>#N/A</v>
      </c>
      <c r="M127" s="92" t="e">
        <f>+ROUND(INDEX(FCSTSDV!$D$2:$L$673,MATCH('07.11'!$D127,FCSTSDV!$C$2:$C$673,0),MATCH('07.11'!M$3,FCSTSDV!$D$1:$L$1,0))/'07.11'!$E127,1)</f>
        <v>#N/A</v>
      </c>
      <c r="N127" s="92" t="e">
        <f>+ROUND(INDEX(FCSTSDV!$D$2:$L$673,MATCH('07.11'!$D127,FCSTSDV!$C$2:$C$673,0),MATCH('07.11'!N$3,FCSTSDV!$D$1:$L$1,0))/'07.11'!$E127,1)</f>
        <v>#N/A</v>
      </c>
      <c r="O127" s="92" t="e">
        <f>+ROUND(INDEX(FCSTSDV!$D$2:$L$673,MATCH('07.11'!$D127,FCSTSDV!$C$2:$C$673,0),MATCH('07.11'!O$3,FCSTSDV!$D$1:$L$1,0))/'07.11'!$E127,1)</f>
        <v>#N/A</v>
      </c>
      <c r="P127" s="92" t="e">
        <f>+ROUND(INDEX(FCSTSDV!$D$2:$L$673,MATCH('07.11'!$D127,FCSTSDV!$C$2:$C$673,0),MATCH('07.11'!P$3,FCSTSDV!$D$1:$L$1,0))/'07.11'!$E127,1)</f>
        <v>#N/A</v>
      </c>
      <c r="Q127" s="92" t="e">
        <f>+ROUND(INDEX(FCSTSDV!$D$2:$L$673,MATCH('07.11'!$D127,FCSTSDV!$C$2:$C$673,0),MATCH('07.11'!Q$3,FCSTSDV!$D$1:$L$1,0))/'07.11'!$E127,1)</f>
        <v>#N/A</v>
      </c>
      <c r="R127" s="92" t="e">
        <f>+ROUND(INDEX(FCSTSDV!$D$2:$L$673,MATCH('07.11'!$D127,FCSTSDV!$C$2:$C$673,0),MATCH('07.11'!R$3,FCSTSDV!$D$1:$L$1,0))/'07.11'!$E127,1)</f>
        <v>#N/A</v>
      </c>
      <c r="S127" s="92" t="e">
        <f>+ROUND(INDEX(FCSTSDV!$D$2:$L$673,MATCH('07.11'!$D127,FCSTSDV!$C$2:$C$673,0),MATCH('07.11'!S$3,FCSTSDV!$D$1:$L$1,0))/'07.11'!$E127,1)</f>
        <v>#N/A</v>
      </c>
      <c r="T127" s="92" t="e">
        <f>+ROUND(INDEX(FCSTSDV!$D$2:$L$673,MATCH('07.11'!$D127,FCSTSDV!$C$2:$C$673,0),MATCH('07.11'!T$3,FCSTSDV!$D$1:$L$1,0))/'07.11'!$E127,1)</f>
        <v>#N/A</v>
      </c>
      <c r="U127" s="92" t="e">
        <f>+ROUND(INDEX(FCSTSDV!$D$2:$L$673,MATCH('07.11'!$D127,FCSTSDV!$C$2:$C$673,0),MATCH('07.11'!U$3,FCSTSDV!$D$1:$L$1,0))/'07.11'!$E127,1)</f>
        <v>#N/A</v>
      </c>
      <c r="V127" s="92" t="e">
        <f>+ROUND(INDEX(FCSTSDV!$D$2:$L$673,MATCH('07.11'!$D127,FCSTSDV!$C$2:$C$673,0),MATCH('07.11'!V$3,FCSTSDV!$D$1:$L$1,0))/'07.11'!$E127,1)</f>
        <v>#N/A</v>
      </c>
      <c r="W127" s="92" t="e">
        <f>+ROUND(INDEX(FCSTSDV!$D$2:$L$673,MATCH('07.11'!$D127,FCSTSDV!$C$2:$C$673,0),MATCH('07.11'!W$3,FCSTSDV!$D$1:$L$1,0))/'07.11'!$E127,1)</f>
        <v>#N/A</v>
      </c>
      <c r="X127" s="92" t="e">
        <f>+ROUND(INDEX(FCSTSDV!$D$2:$L$673,MATCH('07.11'!$D127,FCSTSDV!$C$2:$C$673,0),MATCH('07.11'!X$3,FCSTSDV!$D$1:$L$1,0))/'07.11'!$E127,1)</f>
        <v>#N/A</v>
      </c>
      <c r="Y127" s="92" t="e">
        <f>+ROUND(INDEX(FCSTSDV!$D$2:$L$673,MATCH('07.11'!$D127,FCSTSDV!$C$2:$C$673,0),MATCH('07.11'!Y$3,FCSTSDV!$D$1:$L$1,0))/'07.11'!$E127,1)</f>
        <v>#N/A</v>
      </c>
      <c r="Z127" s="92" t="e">
        <f>+ROUND(INDEX(FCSTSDV!$D$2:$L$673,MATCH('07.11'!$D127,FCSTSDV!$C$2:$C$673,0),MATCH('07.11'!Z$3,FCSTSDV!$D$1:$L$1,0))/'07.11'!$E127,1)</f>
        <v>#N/A</v>
      </c>
      <c r="AA127" s="92" t="e">
        <f>+ROUND(INDEX(FCSTSDV!$D$2:$L$673,MATCH('07.11'!$D127,FCSTSDV!$C$2:$C$673,0),MATCH('07.11'!AA$3,FCSTSDV!$D$1:$L$1,0))/'07.11'!$E127,1)</f>
        <v>#N/A</v>
      </c>
      <c r="AB127" s="92" t="e">
        <f>+ROUND(INDEX(FCSTSDV!$D$2:$L$673,MATCH('07.11'!$D127,FCSTSDV!$C$2:$C$673,0),MATCH('07.11'!AB$3,FCSTSDV!$D$1:$L$1,0))/'07.11'!$E127,1)</f>
        <v>#N/A</v>
      </c>
      <c r="AC127" s="92" t="e">
        <f>+ROUND(INDEX(FCSTSDV!$D$2:$L$673,MATCH('07.11'!$D127,FCSTSDV!$C$2:$C$673,0),MATCH('07.11'!AC$3,FCSTSDV!$D$1:$L$1,0))/'07.11'!$E127,1)</f>
        <v>#N/A</v>
      </c>
      <c r="AD127" s="92" t="e">
        <f>+ROUND(INDEX(FCSTSDV!$D$2:$L$673,MATCH('07.11'!$D127,FCSTSDV!$C$2:$C$673,0),MATCH('07.11'!AD$3,FCSTSDV!$D$1:$L$1,0))/'07.11'!$E127,1)</f>
        <v>#N/A</v>
      </c>
      <c r="AE127" s="92" t="e">
        <f>+ROUND(INDEX(FCSTSDV!$D$2:$L$673,MATCH('07.11'!$D127,FCSTSDV!$C$2:$C$673,0),MATCH('07.11'!AE$3,FCSTSDV!$D$1:$L$1,0))/'07.11'!$E127,1)</f>
        <v>#N/A</v>
      </c>
      <c r="AF127" s="92" t="e">
        <f>+ROUND(INDEX(FCSTSDV!$D$2:$L$673,MATCH('07.11'!$D127,FCSTSDV!$C$2:$C$673,0),MATCH('07.11'!AF$3,FCSTSDV!$D$1:$L$1,0))/'07.11'!$E127,1)</f>
        <v>#N/A</v>
      </c>
      <c r="AG127" s="92" t="e">
        <f>+ROUND(INDEX(FCSTSDV!$D$2:$L$673,MATCH('07.11'!$D127,FCSTSDV!$C$2:$C$673,0),MATCH('07.11'!AG$3,FCSTSDV!$D$1:$L$1,0))/'07.11'!$E127,1)</f>
        <v>#N/A</v>
      </c>
      <c r="AH127" s="92" t="e">
        <f>+ROUND(INDEX(FCSTSDV!$D$2:$L$673,MATCH('07.11'!$D127,FCSTSDV!$C$2:$C$673,0),MATCH('07.11'!AH$3,FCSTSDV!$D$1:$L$1,0))/'07.11'!$E127,1)</f>
        <v>#N/A</v>
      </c>
    </row>
    <row r="128" spans="1:35" ht="20.100000000000001" customHeight="1">
      <c r="A128" s="807"/>
      <c r="B128" s="792"/>
      <c r="C128" s="60"/>
      <c r="D128" s="52" t="s">
        <v>153</v>
      </c>
      <c r="E128" s="53" t="s">
        <v>43</v>
      </c>
      <c r="F128" s="800"/>
      <c r="G128" s="800"/>
      <c r="H128" s="827"/>
      <c r="I128" s="87">
        <f>+I127</f>
        <v>0</v>
      </c>
      <c r="J128" s="90" t="e">
        <f t="shared" ref="J128:R128" si="50">$H127+$I127-J127</f>
        <v>#N/A</v>
      </c>
      <c r="K128" s="90" t="e">
        <f t="shared" si="50"/>
        <v>#N/A</v>
      </c>
      <c r="L128" s="90" t="e">
        <f t="shared" si="50"/>
        <v>#N/A</v>
      </c>
      <c r="M128" s="90" t="e">
        <f t="shared" si="50"/>
        <v>#N/A</v>
      </c>
      <c r="N128" s="90" t="e">
        <f t="shared" si="50"/>
        <v>#N/A</v>
      </c>
      <c r="O128" s="90" t="e">
        <f t="shared" si="50"/>
        <v>#N/A</v>
      </c>
      <c r="P128" s="90" t="e">
        <f t="shared" si="50"/>
        <v>#N/A</v>
      </c>
      <c r="Q128" s="90" t="e">
        <f t="shared" si="50"/>
        <v>#N/A</v>
      </c>
      <c r="R128" s="90" t="e">
        <f t="shared" si="50"/>
        <v>#N/A</v>
      </c>
      <c r="S128" s="90" t="e">
        <f t="shared" ref="S128:AH128" si="51">+R128-S127</f>
        <v>#N/A</v>
      </c>
      <c r="T128" s="90" t="e">
        <f t="shared" si="51"/>
        <v>#N/A</v>
      </c>
      <c r="U128" s="90" t="e">
        <f t="shared" si="51"/>
        <v>#N/A</v>
      </c>
      <c r="V128" s="90" t="e">
        <f t="shared" si="51"/>
        <v>#N/A</v>
      </c>
      <c r="W128" s="90" t="e">
        <f t="shared" si="51"/>
        <v>#N/A</v>
      </c>
      <c r="X128" s="90" t="e">
        <f t="shared" si="51"/>
        <v>#N/A</v>
      </c>
      <c r="Y128" s="90" t="e">
        <f t="shared" si="51"/>
        <v>#N/A</v>
      </c>
      <c r="Z128" s="90" t="e">
        <f t="shared" si="51"/>
        <v>#N/A</v>
      </c>
      <c r="AA128" s="90" t="e">
        <f t="shared" si="51"/>
        <v>#N/A</v>
      </c>
      <c r="AB128" s="90" t="e">
        <f t="shared" si="51"/>
        <v>#N/A</v>
      </c>
      <c r="AC128" s="90" t="e">
        <f t="shared" si="51"/>
        <v>#N/A</v>
      </c>
      <c r="AD128" s="90" t="e">
        <f t="shared" si="51"/>
        <v>#N/A</v>
      </c>
      <c r="AE128" s="90" t="e">
        <f t="shared" si="51"/>
        <v>#N/A</v>
      </c>
      <c r="AF128" s="90" t="e">
        <f t="shared" si="51"/>
        <v>#N/A</v>
      </c>
      <c r="AG128" s="90" t="e">
        <f t="shared" si="51"/>
        <v>#N/A</v>
      </c>
      <c r="AH128" s="90" t="e">
        <f t="shared" si="51"/>
        <v>#N/A</v>
      </c>
      <c r="AI128" s="90"/>
    </row>
    <row r="129" spans="1:34" ht="20.100000000000001" customHeight="1">
      <c r="A129" s="806" t="s">
        <v>253</v>
      </c>
      <c r="B129" s="791" t="s">
        <v>254</v>
      </c>
      <c r="C129" s="63"/>
      <c r="D129" s="73" t="s">
        <v>22</v>
      </c>
      <c r="E129" s="44">
        <v>100</v>
      </c>
      <c r="F129" s="798"/>
      <c r="G129" s="798"/>
      <c r="H129" s="826">
        <f>+VLOOKUP(A129,'[4]TRAY, BOBIN'!$F$3:$J$153,5,0)</f>
        <v>0</v>
      </c>
      <c r="I129" s="79">
        <f>+IFERROR(VLOOKUP(D129,FCSTSDV!$C$2:$C$72,26,0),0)/'07.11'!E129</f>
        <v>0</v>
      </c>
      <c r="J129" s="92" t="e">
        <f>+ROUND(INDEX(FCSTSDV!$D$2:$L$673,MATCH('07.11'!$D129,FCSTSDV!$C$2:$C$673,0),MATCH('07.11'!J$3,FCSTSDV!$D$1:$L$1,0))/'07.11'!$E129,1)</f>
        <v>#N/A</v>
      </c>
      <c r="K129" s="92" t="e">
        <f>+ROUND(INDEX(FCSTSDV!$D$2:$L$673,MATCH('07.11'!$D129,FCSTSDV!$C$2:$C$673,0),MATCH('07.11'!K$3,FCSTSDV!$D$1:$L$1,0))/'07.11'!$E129,1)</f>
        <v>#N/A</v>
      </c>
      <c r="L129" s="92" t="e">
        <f>+ROUND(INDEX(FCSTSDV!$D$2:$L$673,MATCH('07.11'!$D129,FCSTSDV!$C$2:$C$673,0),MATCH('07.11'!L$3,FCSTSDV!$D$1:$L$1,0))/'07.11'!$E129,1)</f>
        <v>#N/A</v>
      </c>
      <c r="M129" s="92" t="e">
        <f>+ROUND(INDEX(FCSTSDV!$D$2:$L$673,MATCH('07.11'!$D129,FCSTSDV!$C$2:$C$673,0),MATCH('07.11'!M$3,FCSTSDV!$D$1:$L$1,0))/'07.11'!$E129,1)</f>
        <v>#N/A</v>
      </c>
      <c r="N129" s="92" t="e">
        <f>+ROUND(INDEX(FCSTSDV!$D$2:$L$673,MATCH('07.11'!$D129,FCSTSDV!$C$2:$C$673,0),MATCH('07.11'!N$3,FCSTSDV!$D$1:$L$1,0))/'07.11'!$E129,1)</f>
        <v>#N/A</v>
      </c>
      <c r="O129" s="92" t="e">
        <f>+ROUND(INDEX(FCSTSDV!$D$2:$L$673,MATCH('07.11'!$D129,FCSTSDV!$C$2:$C$673,0),MATCH('07.11'!O$3,FCSTSDV!$D$1:$L$1,0))/'07.11'!$E129,1)</f>
        <v>#N/A</v>
      </c>
      <c r="P129" s="92" t="e">
        <f>+ROUND(INDEX(FCSTSDV!$D$2:$L$673,MATCH('07.11'!$D129,FCSTSDV!$C$2:$C$673,0),MATCH('07.11'!P$3,FCSTSDV!$D$1:$L$1,0))/'07.11'!$E129,1)</f>
        <v>#N/A</v>
      </c>
      <c r="Q129" s="92" t="e">
        <f>+ROUND(INDEX(FCSTSDV!$D$2:$L$673,MATCH('07.11'!$D129,FCSTSDV!$C$2:$C$673,0),MATCH('07.11'!Q$3,FCSTSDV!$D$1:$L$1,0))/'07.11'!$E129,1)</f>
        <v>#N/A</v>
      </c>
      <c r="R129" s="92" t="e">
        <f>+ROUND(INDEX(FCSTSDV!$D$2:$L$673,MATCH('07.11'!$D129,FCSTSDV!$C$2:$C$673,0),MATCH('07.11'!R$3,FCSTSDV!$D$1:$L$1,0))/'07.11'!$E129,1)</f>
        <v>#N/A</v>
      </c>
      <c r="S129" s="92" t="e">
        <f>+ROUND(INDEX(FCSTSDV!$D$2:$L$673,MATCH('07.11'!$D129,FCSTSDV!$C$2:$C$673,0),MATCH('07.11'!S$3,FCSTSDV!$D$1:$L$1,0))/'07.11'!$E129,1)</f>
        <v>#N/A</v>
      </c>
      <c r="T129" s="92" t="e">
        <f>+ROUND(INDEX(FCSTSDV!$D$2:$L$673,MATCH('07.11'!$D129,FCSTSDV!$C$2:$C$673,0),MATCH('07.11'!T$3,FCSTSDV!$D$1:$L$1,0))/'07.11'!$E129,1)</f>
        <v>#N/A</v>
      </c>
      <c r="U129" s="92" t="e">
        <f>+ROUND(INDEX(FCSTSDV!$D$2:$L$673,MATCH('07.11'!$D129,FCSTSDV!$C$2:$C$673,0),MATCH('07.11'!U$3,FCSTSDV!$D$1:$L$1,0))/'07.11'!$E129,1)</f>
        <v>#N/A</v>
      </c>
      <c r="V129" s="92" t="e">
        <f>+ROUND(INDEX(FCSTSDV!$D$2:$L$673,MATCH('07.11'!$D129,FCSTSDV!$C$2:$C$673,0),MATCH('07.11'!V$3,FCSTSDV!$D$1:$L$1,0))/'07.11'!$E129,1)</f>
        <v>#N/A</v>
      </c>
      <c r="W129" s="92" t="e">
        <f>+ROUND(INDEX(FCSTSDV!$D$2:$L$673,MATCH('07.11'!$D129,FCSTSDV!$C$2:$C$673,0),MATCH('07.11'!W$3,FCSTSDV!$D$1:$L$1,0))/'07.11'!$E129,1)</f>
        <v>#N/A</v>
      </c>
      <c r="X129" s="92" t="e">
        <f>+ROUND(INDEX(FCSTSDV!$D$2:$L$673,MATCH('07.11'!$D129,FCSTSDV!$C$2:$C$673,0),MATCH('07.11'!X$3,FCSTSDV!$D$1:$L$1,0))/'07.11'!$E129,1)</f>
        <v>#N/A</v>
      </c>
      <c r="Y129" s="92" t="e">
        <f>+ROUND(INDEX(FCSTSDV!$D$2:$L$673,MATCH('07.11'!$D129,FCSTSDV!$C$2:$C$673,0),MATCH('07.11'!Y$3,FCSTSDV!$D$1:$L$1,0))/'07.11'!$E129,1)</f>
        <v>#N/A</v>
      </c>
      <c r="Z129" s="92" t="e">
        <f>+ROUND(INDEX(FCSTSDV!$D$2:$L$673,MATCH('07.11'!$D129,FCSTSDV!$C$2:$C$673,0),MATCH('07.11'!Z$3,FCSTSDV!$D$1:$L$1,0))/'07.11'!$E129,1)</f>
        <v>#N/A</v>
      </c>
      <c r="AA129" s="92" t="e">
        <f>+ROUND(INDEX(FCSTSDV!$D$2:$L$673,MATCH('07.11'!$D129,FCSTSDV!$C$2:$C$673,0),MATCH('07.11'!AA$3,FCSTSDV!$D$1:$L$1,0))/'07.11'!$E129,1)</f>
        <v>#N/A</v>
      </c>
      <c r="AB129" s="92" t="e">
        <f>+ROUND(INDEX(FCSTSDV!$D$2:$L$673,MATCH('07.11'!$D129,FCSTSDV!$C$2:$C$673,0),MATCH('07.11'!AB$3,FCSTSDV!$D$1:$L$1,0))/'07.11'!$E129,1)</f>
        <v>#N/A</v>
      </c>
      <c r="AC129" s="92" t="e">
        <f>+ROUND(INDEX(FCSTSDV!$D$2:$L$673,MATCH('07.11'!$D129,FCSTSDV!$C$2:$C$673,0),MATCH('07.11'!AC$3,FCSTSDV!$D$1:$L$1,0))/'07.11'!$E129,1)</f>
        <v>#N/A</v>
      </c>
      <c r="AD129" s="92" t="e">
        <f>+ROUND(INDEX(FCSTSDV!$D$2:$L$673,MATCH('07.11'!$D129,FCSTSDV!$C$2:$C$673,0),MATCH('07.11'!AD$3,FCSTSDV!$D$1:$L$1,0))/'07.11'!$E129,1)</f>
        <v>#N/A</v>
      </c>
      <c r="AE129" s="92" t="e">
        <f>+ROUND(INDEX(FCSTSDV!$D$2:$L$673,MATCH('07.11'!$D129,FCSTSDV!$C$2:$C$673,0),MATCH('07.11'!AE$3,FCSTSDV!$D$1:$L$1,0))/'07.11'!$E129,1)</f>
        <v>#N/A</v>
      </c>
      <c r="AF129" s="92" t="e">
        <f>+ROUND(INDEX(FCSTSDV!$D$2:$L$673,MATCH('07.11'!$D129,FCSTSDV!$C$2:$C$673,0),MATCH('07.11'!AF$3,FCSTSDV!$D$1:$L$1,0))/'07.11'!$E129,1)</f>
        <v>#N/A</v>
      </c>
      <c r="AG129" s="92" t="e">
        <f>+ROUND(INDEX(FCSTSDV!$D$2:$L$673,MATCH('07.11'!$D129,FCSTSDV!$C$2:$C$673,0),MATCH('07.11'!AG$3,FCSTSDV!$D$1:$L$1,0))/'07.11'!$E129,1)</f>
        <v>#N/A</v>
      </c>
      <c r="AH129" s="92" t="e">
        <f>+ROUND(INDEX(FCSTSDV!$D$2:$L$673,MATCH('07.11'!$D129,FCSTSDV!$C$2:$C$673,0),MATCH('07.11'!AH$3,FCSTSDV!$D$1:$L$1,0))/'07.11'!$E129,1)</f>
        <v>#N/A</v>
      </c>
    </row>
    <row r="130" spans="1:34" ht="20.100000000000001" customHeight="1">
      <c r="A130" s="807"/>
      <c r="B130" s="792"/>
      <c r="C130" s="60"/>
      <c r="D130" s="52" t="s">
        <v>153</v>
      </c>
      <c r="E130" s="53" t="s">
        <v>43</v>
      </c>
      <c r="F130" s="800"/>
      <c r="G130" s="800"/>
      <c r="H130" s="827"/>
      <c r="I130" s="87"/>
      <c r="J130" s="90" t="e">
        <f t="shared" ref="J130:R130" si="52">$H129+$I129-J129</f>
        <v>#N/A</v>
      </c>
      <c r="K130" s="90" t="e">
        <f t="shared" si="52"/>
        <v>#N/A</v>
      </c>
      <c r="L130" s="90" t="e">
        <f t="shared" si="52"/>
        <v>#N/A</v>
      </c>
      <c r="M130" s="90" t="e">
        <f t="shared" si="52"/>
        <v>#N/A</v>
      </c>
      <c r="N130" s="90" t="e">
        <f t="shared" si="52"/>
        <v>#N/A</v>
      </c>
      <c r="O130" s="90" t="e">
        <f t="shared" si="52"/>
        <v>#N/A</v>
      </c>
      <c r="P130" s="90" t="e">
        <f t="shared" si="52"/>
        <v>#N/A</v>
      </c>
      <c r="Q130" s="90" t="e">
        <f t="shared" si="52"/>
        <v>#N/A</v>
      </c>
      <c r="R130" s="90" t="e">
        <f t="shared" si="52"/>
        <v>#N/A</v>
      </c>
      <c r="S130" s="90" t="e">
        <f t="shared" ref="S130:AH130" si="53">+R130-S129</f>
        <v>#N/A</v>
      </c>
      <c r="T130" s="90" t="e">
        <f t="shared" si="53"/>
        <v>#N/A</v>
      </c>
      <c r="U130" s="90" t="e">
        <f t="shared" si="53"/>
        <v>#N/A</v>
      </c>
      <c r="V130" s="90" t="e">
        <f t="shared" si="53"/>
        <v>#N/A</v>
      </c>
      <c r="W130" s="90" t="e">
        <f t="shared" si="53"/>
        <v>#N/A</v>
      </c>
      <c r="X130" s="90" t="e">
        <f t="shared" si="53"/>
        <v>#N/A</v>
      </c>
      <c r="Y130" s="90" t="e">
        <f t="shared" si="53"/>
        <v>#N/A</v>
      </c>
      <c r="Z130" s="90" t="e">
        <f t="shared" si="53"/>
        <v>#N/A</v>
      </c>
      <c r="AA130" s="90" t="e">
        <f t="shared" si="53"/>
        <v>#N/A</v>
      </c>
      <c r="AB130" s="90" t="e">
        <f t="shared" si="53"/>
        <v>#N/A</v>
      </c>
      <c r="AC130" s="90" t="e">
        <f t="shared" si="53"/>
        <v>#N/A</v>
      </c>
      <c r="AD130" s="90" t="e">
        <f t="shared" si="53"/>
        <v>#N/A</v>
      </c>
      <c r="AE130" s="90" t="e">
        <f t="shared" si="53"/>
        <v>#N/A</v>
      </c>
      <c r="AF130" s="90" t="e">
        <f t="shared" si="53"/>
        <v>#N/A</v>
      </c>
      <c r="AG130" s="90" t="e">
        <f t="shared" si="53"/>
        <v>#N/A</v>
      </c>
      <c r="AH130" s="90" t="e">
        <f t="shared" si="53"/>
        <v>#N/A</v>
      </c>
    </row>
    <row r="131" spans="1:34" ht="20.100000000000001" customHeight="1">
      <c r="A131" s="806" t="s">
        <v>255</v>
      </c>
      <c r="B131" s="791" t="s">
        <v>256</v>
      </c>
      <c r="C131" s="63"/>
      <c r="D131" s="73" t="s">
        <v>22</v>
      </c>
      <c r="E131" s="44">
        <v>100</v>
      </c>
      <c r="F131" s="798"/>
      <c r="G131" s="798"/>
      <c r="H131" s="826">
        <f>+VLOOKUP(A131,'[4]TRAY, BOBIN'!$F$3:$J$153,5,0)</f>
        <v>0</v>
      </c>
      <c r="I131" s="79">
        <f>+IFERROR(VLOOKUP(D131,FCSTSDV!$C$2:$C$72,26,0),0)/'07.11'!E131</f>
        <v>0</v>
      </c>
      <c r="J131" s="92" t="e">
        <f>+ROUND(INDEX(FCSTSDV!$D$2:$L$673,MATCH('07.11'!$D131,FCSTSDV!$C$2:$C$673,0),MATCH('07.11'!J$3,FCSTSDV!$D$1:$L$1,0))/'07.11'!$E131,1)</f>
        <v>#N/A</v>
      </c>
      <c r="K131" s="92" t="e">
        <f>+ROUND(INDEX(FCSTSDV!$D$2:$L$673,MATCH('07.11'!$D131,FCSTSDV!$C$2:$C$673,0),MATCH('07.11'!K$3,FCSTSDV!$D$1:$L$1,0))/'07.11'!$E131,1)</f>
        <v>#N/A</v>
      </c>
      <c r="L131" s="92" t="e">
        <f>+ROUND(INDEX(FCSTSDV!$D$2:$L$673,MATCH('07.11'!$D131,FCSTSDV!$C$2:$C$673,0),MATCH('07.11'!L$3,FCSTSDV!$D$1:$L$1,0))/'07.11'!$E131,1)</f>
        <v>#N/A</v>
      </c>
      <c r="M131" s="92" t="e">
        <f>+ROUND(INDEX(FCSTSDV!$D$2:$L$673,MATCH('07.11'!$D131,FCSTSDV!$C$2:$C$673,0),MATCH('07.11'!M$3,FCSTSDV!$D$1:$L$1,0))/'07.11'!$E131,1)</f>
        <v>#N/A</v>
      </c>
      <c r="N131" s="92" t="e">
        <f>+ROUND(INDEX(FCSTSDV!$D$2:$L$673,MATCH('07.11'!$D131,FCSTSDV!$C$2:$C$673,0),MATCH('07.11'!N$3,FCSTSDV!$D$1:$L$1,0))/'07.11'!$E131,1)</f>
        <v>#N/A</v>
      </c>
      <c r="O131" s="92" t="e">
        <f>+ROUND(INDEX(FCSTSDV!$D$2:$L$673,MATCH('07.11'!$D131,FCSTSDV!$C$2:$C$673,0),MATCH('07.11'!O$3,FCSTSDV!$D$1:$L$1,0))/'07.11'!$E131,1)</f>
        <v>#N/A</v>
      </c>
      <c r="P131" s="92" t="e">
        <f>+ROUND(INDEX(FCSTSDV!$D$2:$L$673,MATCH('07.11'!$D131,FCSTSDV!$C$2:$C$673,0),MATCH('07.11'!P$3,FCSTSDV!$D$1:$L$1,0))/'07.11'!$E131,1)</f>
        <v>#N/A</v>
      </c>
      <c r="Q131" s="92" t="e">
        <f>+ROUND(INDEX(FCSTSDV!$D$2:$L$673,MATCH('07.11'!$D131,FCSTSDV!$C$2:$C$673,0),MATCH('07.11'!Q$3,FCSTSDV!$D$1:$L$1,0))/'07.11'!$E131,1)</f>
        <v>#N/A</v>
      </c>
      <c r="R131" s="92" t="e">
        <f>+ROUND(INDEX(FCSTSDV!$D$2:$L$673,MATCH('07.11'!$D131,FCSTSDV!$C$2:$C$673,0),MATCH('07.11'!R$3,FCSTSDV!$D$1:$L$1,0))/'07.11'!$E131,1)</f>
        <v>#N/A</v>
      </c>
      <c r="S131" s="92" t="e">
        <f>+ROUND(INDEX(FCSTSDV!$D$2:$L$673,MATCH('07.11'!$D131,FCSTSDV!$C$2:$C$673,0),MATCH('07.11'!S$3,FCSTSDV!$D$1:$L$1,0))/'07.11'!$E131,1)</f>
        <v>#N/A</v>
      </c>
      <c r="T131" s="92" t="e">
        <f>+ROUND(INDEX(FCSTSDV!$D$2:$L$673,MATCH('07.11'!$D131,FCSTSDV!$C$2:$C$673,0),MATCH('07.11'!T$3,FCSTSDV!$D$1:$L$1,0))/'07.11'!$E131,1)</f>
        <v>#N/A</v>
      </c>
      <c r="U131" s="92" t="e">
        <f>+ROUND(INDEX(FCSTSDV!$D$2:$L$673,MATCH('07.11'!$D131,FCSTSDV!$C$2:$C$673,0),MATCH('07.11'!U$3,FCSTSDV!$D$1:$L$1,0))/'07.11'!$E131,1)</f>
        <v>#N/A</v>
      </c>
      <c r="V131" s="92" t="e">
        <f>+ROUND(INDEX(FCSTSDV!$D$2:$L$673,MATCH('07.11'!$D131,FCSTSDV!$C$2:$C$673,0),MATCH('07.11'!V$3,FCSTSDV!$D$1:$L$1,0))/'07.11'!$E131,1)</f>
        <v>#N/A</v>
      </c>
      <c r="W131" s="92" t="e">
        <f>+ROUND(INDEX(FCSTSDV!$D$2:$L$673,MATCH('07.11'!$D131,FCSTSDV!$C$2:$C$673,0),MATCH('07.11'!W$3,FCSTSDV!$D$1:$L$1,0))/'07.11'!$E131,1)</f>
        <v>#N/A</v>
      </c>
      <c r="X131" s="92" t="e">
        <f>+ROUND(INDEX(FCSTSDV!$D$2:$L$673,MATCH('07.11'!$D131,FCSTSDV!$C$2:$C$673,0),MATCH('07.11'!X$3,FCSTSDV!$D$1:$L$1,0))/'07.11'!$E131,1)</f>
        <v>#N/A</v>
      </c>
      <c r="Y131" s="92" t="e">
        <f>+ROUND(INDEX(FCSTSDV!$D$2:$L$673,MATCH('07.11'!$D131,FCSTSDV!$C$2:$C$673,0),MATCH('07.11'!Y$3,FCSTSDV!$D$1:$L$1,0))/'07.11'!$E131,1)</f>
        <v>#N/A</v>
      </c>
      <c r="Z131" s="92" t="e">
        <f>+ROUND(INDEX(FCSTSDV!$D$2:$L$673,MATCH('07.11'!$D131,FCSTSDV!$C$2:$C$673,0),MATCH('07.11'!Z$3,FCSTSDV!$D$1:$L$1,0))/'07.11'!$E131,1)</f>
        <v>#N/A</v>
      </c>
      <c r="AA131" s="92" t="e">
        <f>+ROUND(INDEX(FCSTSDV!$D$2:$L$673,MATCH('07.11'!$D131,FCSTSDV!$C$2:$C$673,0),MATCH('07.11'!AA$3,FCSTSDV!$D$1:$L$1,0))/'07.11'!$E131,1)</f>
        <v>#N/A</v>
      </c>
      <c r="AB131" s="92" t="e">
        <f>+ROUND(INDEX(FCSTSDV!$D$2:$L$673,MATCH('07.11'!$D131,FCSTSDV!$C$2:$C$673,0),MATCH('07.11'!AB$3,FCSTSDV!$D$1:$L$1,0))/'07.11'!$E131,1)</f>
        <v>#N/A</v>
      </c>
      <c r="AC131" s="92" t="e">
        <f>+ROUND(INDEX(FCSTSDV!$D$2:$L$673,MATCH('07.11'!$D131,FCSTSDV!$C$2:$C$673,0),MATCH('07.11'!AC$3,FCSTSDV!$D$1:$L$1,0))/'07.11'!$E131,1)</f>
        <v>#N/A</v>
      </c>
      <c r="AD131" s="92" t="e">
        <f>+ROUND(INDEX(FCSTSDV!$D$2:$L$673,MATCH('07.11'!$D131,FCSTSDV!$C$2:$C$673,0),MATCH('07.11'!AD$3,FCSTSDV!$D$1:$L$1,0))/'07.11'!$E131,1)</f>
        <v>#N/A</v>
      </c>
      <c r="AE131" s="92" t="e">
        <f>+ROUND(INDEX(FCSTSDV!$D$2:$L$673,MATCH('07.11'!$D131,FCSTSDV!$C$2:$C$673,0),MATCH('07.11'!AE$3,FCSTSDV!$D$1:$L$1,0))/'07.11'!$E131,1)</f>
        <v>#N/A</v>
      </c>
      <c r="AF131" s="92" t="e">
        <f>+ROUND(INDEX(FCSTSDV!$D$2:$L$673,MATCH('07.11'!$D131,FCSTSDV!$C$2:$C$673,0),MATCH('07.11'!AF$3,FCSTSDV!$D$1:$L$1,0))/'07.11'!$E131,1)</f>
        <v>#N/A</v>
      </c>
      <c r="AG131" s="92" t="e">
        <f>+ROUND(INDEX(FCSTSDV!$D$2:$L$673,MATCH('07.11'!$D131,FCSTSDV!$C$2:$C$673,0),MATCH('07.11'!AG$3,FCSTSDV!$D$1:$L$1,0))/'07.11'!$E131,1)</f>
        <v>#N/A</v>
      </c>
      <c r="AH131" s="92" t="e">
        <f>+ROUND(INDEX(FCSTSDV!$D$2:$L$673,MATCH('07.11'!$D131,FCSTSDV!$C$2:$C$673,0),MATCH('07.11'!AH$3,FCSTSDV!$D$1:$L$1,0))/'07.11'!$E131,1)</f>
        <v>#N/A</v>
      </c>
    </row>
    <row r="132" spans="1:34" ht="20.100000000000001" customHeight="1">
      <c r="A132" s="807"/>
      <c r="B132" s="792"/>
      <c r="C132" s="60"/>
      <c r="D132" s="52" t="s">
        <v>153</v>
      </c>
      <c r="E132" s="53" t="s">
        <v>43</v>
      </c>
      <c r="F132" s="800"/>
      <c r="G132" s="800"/>
      <c r="H132" s="827"/>
      <c r="I132" s="87"/>
      <c r="J132" s="90" t="e">
        <f t="shared" ref="J132:R132" si="54">$H131+$I131-J131</f>
        <v>#N/A</v>
      </c>
      <c r="K132" s="90" t="e">
        <f t="shared" si="54"/>
        <v>#N/A</v>
      </c>
      <c r="L132" s="90" t="e">
        <f t="shared" si="54"/>
        <v>#N/A</v>
      </c>
      <c r="M132" s="90" t="e">
        <f t="shared" si="54"/>
        <v>#N/A</v>
      </c>
      <c r="N132" s="90" t="e">
        <f t="shared" si="54"/>
        <v>#N/A</v>
      </c>
      <c r="O132" s="90" t="e">
        <f t="shared" si="54"/>
        <v>#N/A</v>
      </c>
      <c r="P132" s="90" t="e">
        <f t="shared" si="54"/>
        <v>#N/A</v>
      </c>
      <c r="Q132" s="90" t="e">
        <f t="shared" si="54"/>
        <v>#N/A</v>
      </c>
      <c r="R132" s="90" t="e">
        <f t="shared" si="54"/>
        <v>#N/A</v>
      </c>
      <c r="S132" s="90" t="e">
        <f t="shared" ref="S132:AH132" si="55">+R132-S131</f>
        <v>#N/A</v>
      </c>
      <c r="T132" s="90" t="e">
        <f t="shared" si="55"/>
        <v>#N/A</v>
      </c>
      <c r="U132" s="90" t="e">
        <f t="shared" si="55"/>
        <v>#N/A</v>
      </c>
      <c r="V132" s="90" t="e">
        <f t="shared" si="55"/>
        <v>#N/A</v>
      </c>
      <c r="W132" s="90" t="e">
        <f t="shared" si="55"/>
        <v>#N/A</v>
      </c>
      <c r="X132" s="90" t="e">
        <f t="shared" si="55"/>
        <v>#N/A</v>
      </c>
      <c r="Y132" s="90" t="e">
        <f t="shared" si="55"/>
        <v>#N/A</v>
      </c>
      <c r="Z132" s="90" t="e">
        <f t="shared" si="55"/>
        <v>#N/A</v>
      </c>
      <c r="AA132" s="90" t="e">
        <f t="shared" si="55"/>
        <v>#N/A</v>
      </c>
      <c r="AB132" s="90" t="e">
        <f t="shared" si="55"/>
        <v>#N/A</v>
      </c>
      <c r="AC132" s="90" t="e">
        <f t="shared" si="55"/>
        <v>#N/A</v>
      </c>
      <c r="AD132" s="90" t="e">
        <f t="shared" si="55"/>
        <v>#N/A</v>
      </c>
      <c r="AE132" s="90" t="e">
        <f t="shared" si="55"/>
        <v>#N/A</v>
      </c>
      <c r="AF132" s="90" t="e">
        <f t="shared" si="55"/>
        <v>#N/A</v>
      </c>
      <c r="AG132" s="90" t="e">
        <f t="shared" si="55"/>
        <v>#N/A</v>
      </c>
      <c r="AH132" s="90" t="e">
        <f t="shared" si="55"/>
        <v>#N/A</v>
      </c>
    </row>
    <row r="133" spans="1:34" ht="20.100000000000001" customHeight="1">
      <c r="A133" s="806" t="s">
        <v>257</v>
      </c>
      <c r="B133" s="791" t="s">
        <v>258</v>
      </c>
      <c r="C133" s="63"/>
      <c r="D133" s="73" t="s">
        <v>259</v>
      </c>
      <c r="E133" s="44">
        <v>100</v>
      </c>
      <c r="F133" s="798"/>
      <c r="G133" s="798"/>
      <c r="H133" s="826">
        <f>+VLOOKUP(A133,'[4]TRAY, BOBIN'!$F$3:$J$153,5,0)</f>
        <v>6</v>
      </c>
      <c r="I133" s="79">
        <f>+IFERROR(VLOOKUP(D133,FCSTSDV!$C$2:$C$72,26,0),0)/'07.11'!E133</f>
        <v>0</v>
      </c>
      <c r="J133" s="92" t="e">
        <f>+ROUND(INDEX(FCSTSDV!$D$2:$L$673,MATCH('07.11'!$D133,FCSTSDV!$C$2:$C$673,0),MATCH('07.11'!J$3,FCSTSDV!$D$1:$L$1,0))/'07.11'!$E133,1)</f>
        <v>#N/A</v>
      </c>
      <c r="K133" s="92" t="e">
        <f>+ROUND(INDEX(FCSTSDV!$D$2:$L$673,MATCH('07.11'!$D133,FCSTSDV!$C$2:$C$673,0),MATCH('07.11'!K$3,FCSTSDV!$D$1:$L$1,0))/'07.11'!$E133,1)</f>
        <v>#N/A</v>
      </c>
      <c r="L133" s="92" t="e">
        <f>+ROUND(INDEX(FCSTSDV!$D$2:$L$673,MATCH('07.11'!$D133,FCSTSDV!$C$2:$C$673,0),MATCH('07.11'!L$3,FCSTSDV!$D$1:$L$1,0))/'07.11'!$E133,1)</f>
        <v>#N/A</v>
      </c>
      <c r="M133" s="92" t="e">
        <f>+ROUND(INDEX(FCSTSDV!$D$2:$L$673,MATCH('07.11'!$D133,FCSTSDV!$C$2:$C$673,0),MATCH('07.11'!M$3,FCSTSDV!$D$1:$L$1,0))/'07.11'!$E133,1)</f>
        <v>#N/A</v>
      </c>
      <c r="N133" s="92" t="e">
        <f>+ROUND(INDEX(FCSTSDV!$D$2:$L$673,MATCH('07.11'!$D133,FCSTSDV!$C$2:$C$673,0),MATCH('07.11'!N$3,FCSTSDV!$D$1:$L$1,0))/'07.11'!$E133,1)</f>
        <v>#N/A</v>
      </c>
      <c r="O133" s="92" t="e">
        <f>+ROUND(INDEX(FCSTSDV!$D$2:$L$673,MATCH('07.11'!$D133,FCSTSDV!$C$2:$C$673,0),MATCH('07.11'!O$3,FCSTSDV!$D$1:$L$1,0))/'07.11'!$E133,1)</f>
        <v>#N/A</v>
      </c>
      <c r="P133" s="92" t="e">
        <f>+ROUND(INDEX(FCSTSDV!$D$2:$L$673,MATCH('07.11'!$D133,FCSTSDV!$C$2:$C$673,0),MATCH('07.11'!P$3,FCSTSDV!$D$1:$L$1,0))/'07.11'!$E133,1)</f>
        <v>#N/A</v>
      </c>
      <c r="Q133" s="92" t="e">
        <f>+ROUND(INDEX(FCSTSDV!$D$2:$L$673,MATCH('07.11'!$D133,FCSTSDV!$C$2:$C$673,0),MATCH('07.11'!Q$3,FCSTSDV!$D$1:$L$1,0))/'07.11'!$E133,1)</f>
        <v>#N/A</v>
      </c>
      <c r="R133" s="92" t="e">
        <f>+ROUND(INDEX(FCSTSDV!$D$2:$L$673,MATCH('07.11'!$D133,FCSTSDV!$C$2:$C$673,0),MATCH('07.11'!R$3,FCSTSDV!$D$1:$L$1,0))/'07.11'!$E133,1)</f>
        <v>#N/A</v>
      </c>
      <c r="S133" s="92" t="e">
        <f>+ROUND(INDEX(FCSTSDV!$D$2:$L$673,MATCH('07.11'!$D133,FCSTSDV!$C$2:$C$673,0),MATCH('07.11'!S$3,FCSTSDV!$D$1:$L$1,0))/'07.11'!$E133,1)</f>
        <v>#N/A</v>
      </c>
      <c r="T133" s="92" t="e">
        <f>+ROUND(INDEX(FCSTSDV!$D$2:$L$673,MATCH('07.11'!$D133,FCSTSDV!$C$2:$C$673,0),MATCH('07.11'!T$3,FCSTSDV!$D$1:$L$1,0))/'07.11'!$E133,1)</f>
        <v>#N/A</v>
      </c>
      <c r="U133" s="92" t="e">
        <f>+ROUND(INDEX(FCSTSDV!$D$2:$L$673,MATCH('07.11'!$D133,FCSTSDV!$C$2:$C$673,0),MATCH('07.11'!U$3,FCSTSDV!$D$1:$L$1,0))/'07.11'!$E133,1)</f>
        <v>#N/A</v>
      </c>
      <c r="V133" s="92" t="e">
        <f>+ROUND(INDEX(FCSTSDV!$D$2:$L$673,MATCH('07.11'!$D133,FCSTSDV!$C$2:$C$673,0),MATCH('07.11'!V$3,FCSTSDV!$D$1:$L$1,0))/'07.11'!$E133,1)</f>
        <v>#N/A</v>
      </c>
      <c r="W133" s="92" t="e">
        <f>+ROUND(INDEX(FCSTSDV!$D$2:$L$673,MATCH('07.11'!$D133,FCSTSDV!$C$2:$C$673,0),MATCH('07.11'!W$3,FCSTSDV!$D$1:$L$1,0))/'07.11'!$E133,1)</f>
        <v>#N/A</v>
      </c>
      <c r="X133" s="92" t="e">
        <f>+ROUND(INDEX(FCSTSDV!$D$2:$L$673,MATCH('07.11'!$D133,FCSTSDV!$C$2:$C$673,0),MATCH('07.11'!X$3,FCSTSDV!$D$1:$L$1,0))/'07.11'!$E133,1)</f>
        <v>#N/A</v>
      </c>
      <c r="Y133" s="92" t="e">
        <f>+ROUND(INDEX(FCSTSDV!$D$2:$L$673,MATCH('07.11'!$D133,FCSTSDV!$C$2:$C$673,0),MATCH('07.11'!Y$3,FCSTSDV!$D$1:$L$1,0))/'07.11'!$E133,1)</f>
        <v>#N/A</v>
      </c>
      <c r="Z133" s="92" t="e">
        <f>+ROUND(INDEX(FCSTSDV!$D$2:$L$673,MATCH('07.11'!$D133,FCSTSDV!$C$2:$C$673,0),MATCH('07.11'!Z$3,FCSTSDV!$D$1:$L$1,0))/'07.11'!$E133,1)</f>
        <v>#N/A</v>
      </c>
      <c r="AA133" s="92" t="e">
        <f>+ROUND(INDEX(FCSTSDV!$D$2:$L$673,MATCH('07.11'!$D133,FCSTSDV!$C$2:$C$673,0),MATCH('07.11'!AA$3,FCSTSDV!$D$1:$L$1,0))/'07.11'!$E133,1)</f>
        <v>#N/A</v>
      </c>
      <c r="AB133" s="92" t="e">
        <f>+ROUND(INDEX(FCSTSDV!$D$2:$L$673,MATCH('07.11'!$D133,FCSTSDV!$C$2:$C$673,0),MATCH('07.11'!AB$3,FCSTSDV!$D$1:$L$1,0))/'07.11'!$E133,1)</f>
        <v>#N/A</v>
      </c>
      <c r="AC133" s="92" t="e">
        <f>+ROUND(INDEX(FCSTSDV!$D$2:$L$673,MATCH('07.11'!$D133,FCSTSDV!$C$2:$C$673,0),MATCH('07.11'!AC$3,FCSTSDV!$D$1:$L$1,0))/'07.11'!$E133,1)</f>
        <v>#N/A</v>
      </c>
      <c r="AD133" s="92" t="e">
        <f>+ROUND(INDEX(FCSTSDV!$D$2:$L$673,MATCH('07.11'!$D133,FCSTSDV!$C$2:$C$673,0),MATCH('07.11'!AD$3,FCSTSDV!$D$1:$L$1,0))/'07.11'!$E133,1)</f>
        <v>#N/A</v>
      </c>
      <c r="AE133" s="92" t="e">
        <f>+ROUND(INDEX(FCSTSDV!$D$2:$L$673,MATCH('07.11'!$D133,FCSTSDV!$C$2:$C$673,0),MATCH('07.11'!AE$3,FCSTSDV!$D$1:$L$1,0))/'07.11'!$E133,1)</f>
        <v>#N/A</v>
      </c>
      <c r="AF133" s="92" t="e">
        <f>+ROUND(INDEX(FCSTSDV!$D$2:$L$673,MATCH('07.11'!$D133,FCSTSDV!$C$2:$C$673,0),MATCH('07.11'!AF$3,FCSTSDV!$D$1:$L$1,0))/'07.11'!$E133,1)</f>
        <v>#N/A</v>
      </c>
      <c r="AG133" s="92" t="e">
        <f>+ROUND(INDEX(FCSTSDV!$D$2:$L$673,MATCH('07.11'!$D133,FCSTSDV!$C$2:$C$673,0),MATCH('07.11'!AG$3,FCSTSDV!$D$1:$L$1,0))/'07.11'!$E133,1)</f>
        <v>#N/A</v>
      </c>
      <c r="AH133" s="92" t="e">
        <f>+ROUND(INDEX(FCSTSDV!$D$2:$L$673,MATCH('07.11'!$D133,FCSTSDV!$C$2:$C$673,0),MATCH('07.11'!AH$3,FCSTSDV!$D$1:$L$1,0))/'07.11'!$E133,1)</f>
        <v>#N/A</v>
      </c>
    </row>
    <row r="134" spans="1:34" ht="20.100000000000001" customHeight="1">
      <c r="A134" s="807"/>
      <c r="B134" s="792"/>
      <c r="C134" s="60"/>
      <c r="D134" s="52" t="s">
        <v>153</v>
      </c>
      <c r="E134" s="53" t="s">
        <v>43</v>
      </c>
      <c r="F134" s="800"/>
      <c r="G134" s="800"/>
      <c r="H134" s="827"/>
      <c r="I134" s="87"/>
      <c r="J134" s="90" t="e">
        <f t="shared" ref="J134:R134" si="56">$H133+$I133-J133</f>
        <v>#N/A</v>
      </c>
      <c r="K134" s="90" t="e">
        <f t="shared" si="56"/>
        <v>#N/A</v>
      </c>
      <c r="L134" s="90" t="e">
        <f t="shared" si="56"/>
        <v>#N/A</v>
      </c>
      <c r="M134" s="90" t="e">
        <f t="shared" si="56"/>
        <v>#N/A</v>
      </c>
      <c r="N134" s="90" t="e">
        <f t="shared" si="56"/>
        <v>#N/A</v>
      </c>
      <c r="O134" s="90" t="e">
        <f t="shared" si="56"/>
        <v>#N/A</v>
      </c>
      <c r="P134" s="90" t="e">
        <f t="shared" si="56"/>
        <v>#N/A</v>
      </c>
      <c r="Q134" s="90" t="e">
        <f t="shared" si="56"/>
        <v>#N/A</v>
      </c>
      <c r="R134" s="90" t="e">
        <f t="shared" si="56"/>
        <v>#N/A</v>
      </c>
      <c r="S134" s="90" t="e">
        <f t="shared" ref="S134:AH134" si="57">+R134-S133</f>
        <v>#N/A</v>
      </c>
      <c r="T134" s="90" t="e">
        <f t="shared" si="57"/>
        <v>#N/A</v>
      </c>
      <c r="U134" s="90" t="e">
        <f t="shared" si="57"/>
        <v>#N/A</v>
      </c>
      <c r="V134" s="90" t="e">
        <f t="shared" si="57"/>
        <v>#N/A</v>
      </c>
      <c r="W134" s="90" t="e">
        <f t="shared" si="57"/>
        <v>#N/A</v>
      </c>
      <c r="X134" s="90" t="e">
        <f t="shared" si="57"/>
        <v>#N/A</v>
      </c>
      <c r="Y134" s="90" t="e">
        <f t="shared" si="57"/>
        <v>#N/A</v>
      </c>
      <c r="Z134" s="90" t="e">
        <f t="shared" si="57"/>
        <v>#N/A</v>
      </c>
      <c r="AA134" s="90" t="e">
        <f t="shared" si="57"/>
        <v>#N/A</v>
      </c>
      <c r="AB134" s="90" t="e">
        <f t="shared" si="57"/>
        <v>#N/A</v>
      </c>
      <c r="AC134" s="90" t="e">
        <f t="shared" si="57"/>
        <v>#N/A</v>
      </c>
      <c r="AD134" s="90" t="e">
        <f t="shared" si="57"/>
        <v>#N/A</v>
      </c>
      <c r="AE134" s="90" t="e">
        <f t="shared" si="57"/>
        <v>#N/A</v>
      </c>
      <c r="AF134" s="90" t="e">
        <f t="shared" si="57"/>
        <v>#N/A</v>
      </c>
      <c r="AG134" s="90" t="e">
        <f t="shared" si="57"/>
        <v>#N/A</v>
      </c>
      <c r="AH134" s="90" t="e">
        <f t="shared" si="57"/>
        <v>#N/A</v>
      </c>
    </row>
    <row r="135" spans="1:34" ht="20.100000000000001" customHeight="1">
      <c r="A135" s="813" t="s">
        <v>260</v>
      </c>
      <c r="B135" s="795" t="s">
        <v>261</v>
      </c>
      <c r="C135" s="50"/>
      <c r="D135" s="123" t="s">
        <v>259</v>
      </c>
      <c r="E135" s="47">
        <v>100</v>
      </c>
      <c r="F135" s="799"/>
      <c r="G135" s="799"/>
      <c r="H135" s="826">
        <f>+VLOOKUP(A135,'[4]TRAY, BOBIN'!$F$3:$J$153,5,0)</f>
        <v>6</v>
      </c>
      <c r="I135" s="91">
        <f>+IFERROR(VLOOKUP(D135,FCSTSDV!$C$2:$C$72,26,0),0)/'07.11'!E135</f>
        <v>0</v>
      </c>
      <c r="J135" s="92" t="e">
        <f>+ROUND(INDEX(FCSTSDV!$D$2:$L$673,MATCH('07.11'!$D135,FCSTSDV!$C$2:$C$673,0),MATCH('07.11'!J$3,FCSTSDV!$D$1:$L$1,0))/'07.11'!$E135,1)</f>
        <v>#N/A</v>
      </c>
      <c r="K135" s="92" t="e">
        <f>+ROUND(INDEX(FCSTSDV!$D$2:$L$673,MATCH('07.11'!$D135,FCSTSDV!$C$2:$C$673,0),MATCH('07.11'!K$3,FCSTSDV!$D$1:$L$1,0))/'07.11'!$E135,1)</f>
        <v>#N/A</v>
      </c>
      <c r="L135" s="92" t="e">
        <f>+ROUND(INDEX(FCSTSDV!$D$2:$L$673,MATCH('07.11'!$D135,FCSTSDV!$C$2:$C$673,0),MATCH('07.11'!L$3,FCSTSDV!$D$1:$L$1,0))/'07.11'!$E135,1)</f>
        <v>#N/A</v>
      </c>
      <c r="M135" s="92" t="e">
        <f>+ROUND(INDEX(FCSTSDV!$D$2:$L$673,MATCH('07.11'!$D135,FCSTSDV!$C$2:$C$673,0),MATCH('07.11'!M$3,FCSTSDV!$D$1:$L$1,0))/'07.11'!$E135,1)</f>
        <v>#N/A</v>
      </c>
      <c r="N135" s="92" t="e">
        <f>+ROUND(INDEX(FCSTSDV!$D$2:$L$673,MATCH('07.11'!$D135,FCSTSDV!$C$2:$C$673,0),MATCH('07.11'!N$3,FCSTSDV!$D$1:$L$1,0))/'07.11'!$E135,1)</f>
        <v>#N/A</v>
      </c>
      <c r="O135" s="92" t="e">
        <f>+ROUND(INDEX(FCSTSDV!$D$2:$L$673,MATCH('07.11'!$D135,FCSTSDV!$C$2:$C$673,0),MATCH('07.11'!O$3,FCSTSDV!$D$1:$L$1,0))/'07.11'!$E135,1)</f>
        <v>#N/A</v>
      </c>
      <c r="P135" s="92" t="e">
        <f>+ROUND(INDEX(FCSTSDV!$D$2:$L$673,MATCH('07.11'!$D135,FCSTSDV!$C$2:$C$673,0),MATCH('07.11'!P$3,FCSTSDV!$D$1:$L$1,0))/'07.11'!$E135,1)</f>
        <v>#N/A</v>
      </c>
      <c r="Q135" s="92" t="e">
        <f>+ROUND(INDEX(FCSTSDV!$D$2:$L$673,MATCH('07.11'!$D135,FCSTSDV!$C$2:$C$673,0),MATCH('07.11'!Q$3,FCSTSDV!$D$1:$L$1,0))/'07.11'!$E135,1)</f>
        <v>#N/A</v>
      </c>
      <c r="R135" s="92" t="e">
        <f>+ROUND(INDEX(FCSTSDV!$D$2:$L$673,MATCH('07.11'!$D135,FCSTSDV!$C$2:$C$673,0),MATCH('07.11'!R$3,FCSTSDV!$D$1:$L$1,0))/'07.11'!$E135,1)</f>
        <v>#N/A</v>
      </c>
      <c r="S135" s="92" t="e">
        <f>+ROUND(INDEX(FCSTSDV!$D$2:$L$673,MATCH('07.11'!$D135,FCSTSDV!$C$2:$C$673,0),MATCH('07.11'!S$3,FCSTSDV!$D$1:$L$1,0))/'07.11'!$E135,1)</f>
        <v>#N/A</v>
      </c>
      <c r="T135" s="92" t="e">
        <f>+ROUND(INDEX(FCSTSDV!$D$2:$L$673,MATCH('07.11'!$D135,FCSTSDV!$C$2:$C$673,0),MATCH('07.11'!T$3,FCSTSDV!$D$1:$L$1,0))/'07.11'!$E135,1)</f>
        <v>#N/A</v>
      </c>
      <c r="U135" s="92" t="e">
        <f>+ROUND(INDEX(FCSTSDV!$D$2:$L$673,MATCH('07.11'!$D135,FCSTSDV!$C$2:$C$673,0),MATCH('07.11'!U$3,FCSTSDV!$D$1:$L$1,0))/'07.11'!$E135,1)</f>
        <v>#N/A</v>
      </c>
      <c r="V135" s="92" t="e">
        <f>+ROUND(INDEX(FCSTSDV!$D$2:$L$673,MATCH('07.11'!$D135,FCSTSDV!$C$2:$C$673,0),MATCH('07.11'!V$3,FCSTSDV!$D$1:$L$1,0))/'07.11'!$E135,1)</f>
        <v>#N/A</v>
      </c>
      <c r="W135" s="92" t="e">
        <f>+ROUND(INDEX(FCSTSDV!$D$2:$L$673,MATCH('07.11'!$D135,FCSTSDV!$C$2:$C$673,0),MATCH('07.11'!W$3,FCSTSDV!$D$1:$L$1,0))/'07.11'!$E135,1)</f>
        <v>#N/A</v>
      </c>
      <c r="X135" s="92" t="e">
        <f>+ROUND(INDEX(FCSTSDV!$D$2:$L$673,MATCH('07.11'!$D135,FCSTSDV!$C$2:$C$673,0),MATCH('07.11'!X$3,FCSTSDV!$D$1:$L$1,0))/'07.11'!$E135,1)</f>
        <v>#N/A</v>
      </c>
      <c r="Y135" s="92" t="e">
        <f>+ROUND(INDEX(FCSTSDV!$D$2:$L$673,MATCH('07.11'!$D135,FCSTSDV!$C$2:$C$673,0),MATCH('07.11'!Y$3,FCSTSDV!$D$1:$L$1,0))/'07.11'!$E135,1)</f>
        <v>#N/A</v>
      </c>
      <c r="Z135" s="92" t="e">
        <f>+ROUND(INDEX(FCSTSDV!$D$2:$L$673,MATCH('07.11'!$D135,FCSTSDV!$C$2:$C$673,0),MATCH('07.11'!Z$3,FCSTSDV!$D$1:$L$1,0))/'07.11'!$E135,1)</f>
        <v>#N/A</v>
      </c>
      <c r="AA135" s="92" t="e">
        <f>+ROUND(INDEX(FCSTSDV!$D$2:$L$673,MATCH('07.11'!$D135,FCSTSDV!$C$2:$C$673,0),MATCH('07.11'!AA$3,FCSTSDV!$D$1:$L$1,0))/'07.11'!$E135,1)</f>
        <v>#N/A</v>
      </c>
      <c r="AB135" s="92" t="e">
        <f>+ROUND(INDEX(FCSTSDV!$D$2:$L$673,MATCH('07.11'!$D135,FCSTSDV!$C$2:$C$673,0),MATCH('07.11'!AB$3,FCSTSDV!$D$1:$L$1,0))/'07.11'!$E135,1)</f>
        <v>#N/A</v>
      </c>
      <c r="AC135" s="92" t="e">
        <f>+ROUND(INDEX(FCSTSDV!$D$2:$L$673,MATCH('07.11'!$D135,FCSTSDV!$C$2:$C$673,0),MATCH('07.11'!AC$3,FCSTSDV!$D$1:$L$1,0))/'07.11'!$E135,1)</f>
        <v>#N/A</v>
      </c>
      <c r="AD135" s="92" t="e">
        <f>+ROUND(INDEX(FCSTSDV!$D$2:$L$673,MATCH('07.11'!$D135,FCSTSDV!$C$2:$C$673,0),MATCH('07.11'!AD$3,FCSTSDV!$D$1:$L$1,0))/'07.11'!$E135,1)</f>
        <v>#N/A</v>
      </c>
      <c r="AE135" s="92" t="e">
        <f>+ROUND(INDEX(FCSTSDV!$D$2:$L$673,MATCH('07.11'!$D135,FCSTSDV!$C$2:$C$673,0),MATCH('07.11'!AE$3,FCSTSDV!$D$1:$L$1,0))/'07.11'!$E135,1)</f>
        <v>#N/A</v>
      </c>
      <c r="AF135" s="92" t="e">
        <f>+ROUND(INDEX(FCSTSDV!$D$2:$L$673,MATCH('07.11'!$D135,FCSTSDV!$C$2:$C$673,0),MATCH('07.11'!AF$3,FCSTSDV!$D$1:$L$1,0))/'07.11'!$E135,1)</f>
        <v>#N/A</v>
      </c>
      <c r="AG135" s="92" t="e">
        <f>+ROUND(INDEX(FCSTSDV!$D$2:$L$673,MATCH('07.11'!$D135,FCSTSDV!$C$2:$C$673,0),MATCH('07.11'!AG$3,FCSTSDV!$D$1:$L$1,0))/'07.11'!$E135,1)</f>
        <v>#N/A</v>
      </c>
      <c r="AH135" s="92" t="e">
        <f>+ROUND(INDEX(FCSTSDV!$D$2:$L$673,MATCH('07.11'!$D135,FCSTSDV!$C$2:$C$673,0),MATCH('07.11'!AH$3,FCSTSDV!$D$1:$L$1,0))/'07.11'!$E135,1)</f>
        <v>#N/A</v>
      </c>
    </row>
    <row r="136" spans="1:34" ht="20.100000000000001" customHeight="1">
      <c r="A136" s="813"/>
      <c r="B136" s="795"/>
      <c r="C136" s="127"/>
      <c r="D136" s="128" t="s">
        <v>153</v>
      </c>
      <c r="E136" s="129" t="s">
        <v>43</v>
      </c>
      <c r="F136" s="799"/>
      <c r="G136" s="799"/>
      <c r="H136" s="827"/>
      <c r="I136" s="153"/>
      <c r="J136" s="90" t="e">
        <f t="shared" ref="J136:R136" si="58">$H135+$I135-J135</f>
        <v>#N/A</v>
      </c>
      <c r="K136" s="90" t="e">
        <f t="shared" si="58"/>
        <v>#N/A</v>
      </c>
      <c r="L136" s="90" t="e">
        <f t="shared" si="58"/>
        <v>#N/A</v>
      </c>
      <c r="M136" s="90" t="e">
        <f t="shared" si="58"/>
        <v>#N/A</v>
      </c>
      <c r="N136" s="90" t="e">
        <f t="shared" si="58"/>
        <v>#N/A</v>
      </c>
      <c r="O136" s="90" t="e">
        <f t="shared" si="58"/>
        <v>#N/A</v>
      </c>
      <c r="P136" s="90" t="e">
        <f t="shared" si="58"/>
        <v>#N/A</v>
      </c>
      <c r="Q136" s="90" t="e">
        <f t="shared" si="58"/>
        <v>#N/A</v>
      </c>
      <c r="R136" s="90" t="e">
        <f t="shared" si="58"/>
        <v>#N/A</v>
      </c>
      <c r="S136" s="162" t="e">
        <f t="shared" ref="S136:AH136" si="59">+R136-S135</f>
        <v>#N/A</v>
      </c>
      <c r="T136" s="162" t="e">
        <f t="shared" si="59"/>
        <v>#N/A</v>
      </c>
      <c r="U136" s="162" t="e">
        <f t="shared" si="59"/>
        <v>#N/A</v>
      </c>
      <c r="V136" s="162" t="e">
        <f t="shared" si="59"/>
        <v>#N/A</v>
      </c>
      <c r="W136" s="162" t="e">
        <f t="shared" si="59"/>
        <v>#N/A</v>
      </c>
      <c r="X136" s="162" t="e">
        <f t="shared" si="59"/>
        <v>#N/A</v>
      </c>
      <c r="Y136" s="162" t="e">
        <f t="shared" si="59"/>
        <v>#N/A</v>
      </c>
      <c r="Z136" s="162" t="e">
        <f t="shared" si="59"/>
        <v>#N/A</v>
      </c>
      <c r="AA136" s="162" t="e">
        <f t="shared" si="59"/>
        <v>#N/A</v>
      </c>
      <c r="AB136" s="162" t="e">
        <f t="shared" si="59"/>
        <v>#N/A</v>
      </c>
      <c r="AC136" s="162" t="e">
        <f t="shared" si="59"/>
        <v>#N/A</v>
      </c>
      <c r="AD136" s="162" t="e">
        <f t="shared" si="59"/>
        <v>#N/A</v>
      </c>
      <c r="AE136" s="162" t="e">
        <f t="shared" si="59"/>
        <v>#N/A</v>
      </c>
      <c r="AF136" s="162" t="e">
        <f t="shared" si="59"/>
        <v>#N/A</v>
      </c>
      <c r="AG136" s="162" t="e">
        <f t="shared" si="59"/>
        <v>#N/A</v>
      </c>
      <c r="AH136" s="162" t="e">
        <f t="shared" si="59"/>
        <v>#N/A</v>
      </c>
    </row>
    <row r="137" spans="1:34" ht="20.100000000000001" customHeight="1">
      <c r="A137" s="806" t="s">
        <v>262</v>
      </c>
      <c r="B137" s="791" t="s">
        <v>263</v>
      </c>
      <c r="C137" s="63"/>
      <c r="D137" s="73" t="s">
        <v>94</v>
      </c>
      <c r="E137" s="44">
        <v>500</v>
      </c>
      <c r="F137" s="798"/>
      <c r="G137" s="798"/>
      <c r="H137" s="826">
        <f>+VLOOKUP(A137,'[4]TRAY, BOBIN'!$F$3:$J$153,5,0)</f>
        <v>1360</v>
      </c>
      <c r="I137" s="79">
        <f>+ROUND(IFERROR(VLOOKUP(D137,FCSTSDV!$C$2:$C$72,26,0),0)/'07.11'!E137+0,0)</f>
        <v>0</v>
      </c>
      <c r="J137" s="115">
        <f>+ROUND(IFERROR(INDEX(FCSTSDV!$D$2:$L$72,MATCH('07.11'!$D137,FCSTSDV!$C$2:$C$72,0),MATCH('07.11'!J$3,FCSTSDV!$D$1:$L$1,0)),0)/'07.11'!$E137,1)</f>
        <v>0</v>
      </c>
      <c r="K137" s="115">
        <f>+ROUND(IFERROR(INDEX(FCSTSDV!$D$2:$L$72,MATCH('07.11'!$D137,FCSTSDV!$C$2:$C$72,0),MATCH('07.11'!K$3,FCSTSDV!$D$1:$L$1,0)),0)/'07.11'!$E137,1)</f>
        <v>0</v>
      </c>
      <c r="L137" s="115">
        <f>+ROUND(IFERROR(INDEX(FCSTSDV!$D$2:$L$72,MATCH('07.11'!$D137,FCSTSDV!$C$2:$C$72,0),MATCH('07.11'!L$3,FCSTSDV!$D$1:$L$1,0)),0)/'07.11'!$E137,1)</f>
        <v>0</v>
      </c>
      <c r="M137" s="115">
        <f>+ROUND(IFERROR(INDEX(FCSTSDV!$D$2:$L$72,MATCH('07.11'!$D137,FCSTSDV!$C$2:$C$72,0),MATCH('07.11'!M$3,FCSTSDV!$D$1:$L$1,0)),0)/'07.11'!$E137,1)</f>
        <v>0</v>
      </c>
      <c r="N137" s="115">
        <f>+ROUND(IFERROR(INDEX(FCSTSDV!$D$2:$L$72,MATCH('07.11'!$D137,FCSTSDV!$C$2:$C$72,0),MATCH('07.11'!N$3,FCSTSDV!$D$1:$L$1,0)),0)/'07.11'!$E137,1)</f>
        <v>0</v>
      </c>
      <c r="O137" s="115">
        <f>+ROUND(IFERROR(INDEX(FCSTSDV!$D$2:$L$72,MATCH('07.11'!$D137,FCSTSDV!$C$2:$C$72,0),MATCH('07.11'!O$3,FCSTSDV!$D$1:$L$1,0)),0)/'07.11'!$E137,1)</f>
        <v>0</v>
      </c>
      <c r="P137" s="115">
        <f>+ROUND(IFERROR(INDEX(FCSTSDV!$D$2:$L$72,MATCH('07.11'!$D137,FCSTSDV!$C$2:$C$72,0),MATCH('07.11'!P$3,FCSTSDV!$D$1:$L$1,0)),0)/'07.11'!$E137,1)</f>
        <v>0</v>
      </c>
      <c r="Q137" s="115">
        <f>+ROUND(IFERROR(INDEX(FCSTSDV!$D$2:$L$72,MATCH('07.11'!$D137,FCSTSDV!$C$2:$C$72,0),MATCH('07.11'!Q$3,FCSTSDV!$D$1:$L$1,0)),0)/'07.11'!$E137,1)</f>
        <v>0</v>
      </c>
      <c r="R137" s="115">
        <f>+ROUND(IFERROR(INDEX(FCSTSDV!$D$2:$L$72,MATCH('07.11'!$D137,FCSTSDV!$C$2:$C$72,0),MATCH('07.11'!R$3,FCSTSDV!$D$1:$L$1,0)),0)/'07.11'!$E137,1)</f>
        <v>0</v>
      </c>
      <c r="S137" s="92" t="e">
        <f>+ROUND(INDEX(FCSTSDV!$D$2:$L$673,MATCH('07.11'!$D137,FCSTSDV!$C$2:$C$673,0),MATCH('07.11'!S$3,FCSTSDV!$D$1:$L$1,0))/'07.11'!$E137,1)</f>
        <v>#N/A</v>
      </c>
      <c r="T137" s="92" t="e">
        <f>+ROUND(INDEX(FCSTSDV!$D$2:$L$673,MATCH('07.11'!$D137,FCSTSDV!$C$2:$C$673,0),MATCH('07.11'!T$3,FCSTSDV!$D$1:$L$1,0))/'07.11'!$E137,1)</f>
        <v>#N/A</v>
      </c>
      <c r="U137" s="92" t="e">
        <f>+ROUND(INDEX(FCSTSDV!$D$2:$L$673,MATCH('07.11'!$D137,FCSTSDV!$C$2:$C$673,0),MATCH('07.11'!U$3,FCSTSDV!$D$1:$L$1,0))/'07.11'!$E137,1)</f>
        <v>#N/A</v>
      </c>
      <c r="V137" s="92" t="e">
        <f>+ROUND(INDEX(FCSTSDV!$D$2:$L$673,MATCH('07.11'!$D137,FCSTSDV!$C$2:$C$673,0),MATCH('07.11'!V$3,FCSTSDV!$D$1:$L$1,0))/'07.11'!$E137,1)</f>
        <v>#N/A</v>
      </c>
      <c r="W137" s="92" t="e">
        <f>+ROUND(INDEX(FCSTSDV!$D$2:$L$673,MATCH('07.11'!$D137,FCSTSDV!$C$2:$C$673,0),MATCH('07.11'!W$3,FCSTSDV!$D$1:$L$1,0))/'07.11'!$E137,1)</f>
        <v>#N/A</v>
      </c>
      <c r="X137" s="92" t="e">
        <f>+ROUND(INDEX(FCSTSDV!$D$2:$L$673,MATCH('07.11'!$D137,FCSTSDV!$C$2:$C$673,0),MATCH('07.11'!X$3,FCSTSDV!$D$1:$L$1,0))/'07.11'!$E137,1)</f>
        <v>#N/A</v>
      </c>
      <c r="Y137" s="92" t="e">
        <f>+ROUND(INDEX(FCSTSDV!$D$2:$L$673,MATCH('07.11'!$D137,FCSTSDV!$C$2:$C$673,0),MATCH('07.11'!Y$3,FCSTSDV!$D$1:$L$1,0))/'07.11'!$E137,1)</f>
        <v>#N/A</v>
      </c>
      <c r="Z137" s="92" t="e">
        <f>+ROUND(INDEX(FCSTSDV!$D$2:$L$673,MATCH('07.11'!$D137,FCSTSDV!$C$2:$C$673,0),MATCH('07.11'!Z$3,FCSTSDV!$D$1:$L$1,0))/'07.11'!$E137,1)</f>
        <v>#N/A</v>
      </c>
      <c r="AA137" s="92" t="e">
        <f>+ROUND(INDEX(FCSTSDV!$D$2:$L$673,MATCH('07.11'!$D137,FCSTSDV!$C$2:$C$673,0),MATCH('07.11'!AA$3,FCSTSDV!$D$1:$L$1,0))/'07.11'!$E137,1)</f>
        <v>#N/A</v>
      </c>
      <c r="AB137" s="92" t="e">
        <f>+ROUND(INDEX(FCSTSDV!$D$2:$L$673,MATCH('07.11'!$D137,FCSTSDV!$C$2:$C$673,0),MATCH('07.11'!AB$3,FCSTSDV!$D$1:$L$1,0))/'07.11'!$E137,1)</f>
        <v>#N/A</v>
      </c>
      <c r="AC137" s="92" t="e">
        <f>+ROUND(INDEX(FCSTSDV!$D$2:$L$673,MATCH('07.11'!$D137,FCSTSDV!$C$2:$C$673,0),MATCH('07.11'!AC$3,FCSTSDV!$D$1:$L$1,0))/'07.11'!$E137,1)</f>
        <v>#N/A</v>
      </c>
      <c r="AD137" s="92" t="e">
        <f>+ROUND(INDEX(FCSTSDV!$D$2:$L$673,MATCH('07.11'!$D137,FCSTSDV!$C$2:$C$673,0),MATCH('07.11'!AD$3,FCSTSDV!$D$1:$L$1,0))/'07.11'!$E137,1)</f>
        <v>#N/A</v>
      </c>
      <c r="AE137" s="92" t="e">
        <f>+ROUND(INDEX(FCSTSDV!$D$2:$L$673,MATCH('07.11'!$D137,FCSTSDV!$C$2:$C$673,0),MATCH('07.11'!AE$3,FCSTSDV!$D$1:$L$1,0))/'07.11'!$E137,1)</f>
        <v>#N/A</v>
      </c>
      <c r="AF137" s="92" t="e">
        <f>+ROUND(INDEX(FCSTSDV!$D$2:$L$673,MATCH('07.11'!$D137,FCSTSDV!$C$2:$C$673,0),MATCH('07.11'!AF$3,FCSTSDV!$D$1:$L$1,0))/'07.11'!$E137,1)</f>
        <v>#N/A</v>
      </c>
      <c r="AG137" s="92" t="e">
        <f>+ROUND(INDEX(FCSTSDV!$D$2:$L$673,MATCH('07.11'!$D137,FCSTSDV!$C$2:$C$673,0),MATCH('07.11'!AG$3,FCSTSDV!$D$1:$L$1,0))/'07.11'!$E137,1)</f>
        <v>#N/A</v>
      </c>
      <c r="AH137" s="92" t="e">
        <f>+ROUND(INDEX(FCSTSDV!$D$2:$L$673,MATCH('07.11'!$D137,FCSTSDV!$C$2:$C$673,0),MATCH('07.11'!AH$3,FCSTSDV!$D$1:$L$1,0))/'07.11'!$E137,1)</f>
        <v>#N/A</v>
      </c>
    </row>
    <row r="138" spans="1:34" ht="20.100000000000001" customHeight="1">
      <c r="A138" s="813"/>
      <c r="B138" s="795"/>
      <c r="C138" s="57"/>
      <c r="D138" s="32" t="s">
        <v>92</v>
      </c>
      <c r="E138" s="49">
        <v>500</v>
      </c>
      <c r="F138" s="799"/>
      <c r="G138" s="799"/>
      <c r="H138" s="830"/>
      <c r="I138" s="81">
        <f>+ROUND(IFERROR(VLOOKUP(D138,FCSTSDV!$C$2:$C$72,26,0),0)/'07.11'!E138+0,0)</f>
        <v>0</v>
      </c>
      <c r="J138" s="114">
        <f>+ROUND(IFERROR(INDEX(FCSTSDV!$D$2:$L$72,MATCH('07.11'!$D138,FCSTSDV!$C$2:$C$72,0),MATCH('07.11'!J$3,FCSTSDV!$D$1:$L$1,0)),0)/'07.11'!$E138,1)</f>
        <v>0</v>
      </c>
      <c r="K138" s="114">
        <f>+ROUND(IFERROR(INDEX(FCSTSDV!$D$2:$L$72,MATCH('07.11'!$D138,FCSTSDV!$C$2:$C$72,0),MATCH('07.11'!K$3,FCSTSDV!$D$1:$L$1,0)),0)/'07.11'!$E138,1)</f>
        <v>0</v>
      </c>
      <c r="L138" s="114">
        <f>+ROUND(IFERROR(INDEX(FCSTSDV!$D$2:$L$72,MATCH('07.11'!$D138,FCSTSDV!$C$2:$C$72,0),MATCH('07.11'!L$3,FCSTSDV!$D$1:$L$1,0)),0)/'07.11'!$E138,1)</f>
        <v>0</v>
      </c>
      <c r="M138" s="114">
        <f>+ROUND(IFERROR(INDEX(FCSTSDV!$D$2:$L$72,MATCH('07.11'!$D138,FCSTSDV!$C$2:$C$72,0),MATCH('07.11'!M$3,FCSTSDV!$D$1:$L$1,0)),0)/'07.11'!$E138,1)</f>
        <v>0</v>
      </c>
      <c r="N138" s="114">
        <f>+ROUND(IFERROR(INDEX(FCSTSDV!$D$2:$L$72,MATCH('07.11'!$D138,FCSTSDV!$C$2:$C$72,0),MATCH('07.11'!N$3,FCSTSDV!$D$1:$L$1,0)),0)/'07.11'!$E138,1)</f>
        <v>0</v>
      </c>
      <c r="O138" s="114">
        <f>+ROUND(IFERROR(INDEX(FCSTSDV!$D$2:$L$72,MATCH('07.11'!$D138,FCSTSDV!$C$2:$C$72,0),MATCH('07.11'!O$3,FCSTSDV!$D$1:$L$1,0)),0)/'07.11'!$E138,1)</f>
        <v>0</v>
      </c>
      <c r="P138" s="114">
        <f>+ROUND(IFERROR(INDEX(FCSTSDV!$D$2:$L$72,MATCH('07.11'!$D138,FCSTSDV!$C$2:$C$72,0),MATCH('07.11'!P$3,FCSTSDV!$D$1:$L$1,0)),0)/'07.11'!$E138,1)</f>
        <v>0</v>
      </c>
      <c r="Q138" s="114">
        <f>+ROUND(IFERROR(INDEX(FCSTSDV!$D$2:$L$72,MATCH('07.11'!$D138,FCSTSDV!$C$2:$C$72,0),MATCH('07.11'!Q$3,FCSTSDV!$D$1:$L$1,0)),0)/'07.11'!$E138,1)</f>
        <v>0</v>
      </c>
      <c r="R138" s="114">
        <f>+ROUND(IFERROR(INDEX(FCSTSDV!$D$2:$L$72,MATCH('07.11'!$D138,FCSTSDV!$C$2:$C$72,0),MATCH('07.11'!R$3,FCSTSDV!$D$1:$L$1,0)),0)/'07.11'!$E138,1)</f>
        <v>0</v>
      </c>
      <c r="S138" s="92" t="e">
        <f>+ROUND(INDEX(FCSTSDV!$D$2:$L$673,MATCH('07.11'!$D138,FCSTSDV!$C$2:$C$673,0),MATCH('07.11'!S$3,FCSTSDV!$D$1:$L$1,0))/'07.11'!$E138,1)</f>
        <v>#N/A</v>
      </c>
      <c r="T138" s="92" t="e">
        <f>+ROUND(INDEX(FCSTSDV!$D$2:$L$673,MATCH('07.11'!$D138,FCSTSDV!$C$2:$C$673,0),MATCH('07.11'!T$3,FCSTSDV!$D$1:$L$1,0))/'07.11'!$E138,1)</f>
        <v>#N/A</v>
      </c>
      <c r="U138" s="92" t="e">
        <f>+ROUND(INDEX(FCSTSDV!$D$2:$L$673,MATCH('07.11'!$D138,FCSTSDV!$C$2:$C$673,0),MATCH('07.11'!U$3,FCSTSDV!$D$1:$L$1,0))/'07.11'!$E138,1)</f>
        <v>#N/A</v>
      </c>
      <c r="V138" s="92" t="e">
        <f>+ROUND(INDEX(FCSTSDV!$D$2:$L$673,MATCH('07.11'!$D138,FCSTSDV!$C$2:$C$673,0),MATCH('07.11'!V$3,FCSTSDV!$D$1:$L$1,0))/'07.11'!$E138,1)</f>
        <v>#N/A</v>
      </c>
      <c r="W138" s="92" t="e">
        <f>+ROUND(INDEX(FCSTSDV!$D$2:$L$673,MATCH('07.11'!$D138,FCSTSDV!$C$2:$C$673,0),MATCH('07.11'!W$3,FCSTSDV!$D$1:$L$1,0))/'07.11'!$E138,1)</f>
        <v>#N/A</v>
      </c>
      <c r="X138" s="92" t="e">
        <f>+ROUND(INDEX(FCSTSDV!$D$2:$L$673,MATCH('07.11'!$D138,FCSTSDV!$C$2:$C$673,0),MATCH('07.11'!X$3,FCSTSDV!$D$1:$L$1,0))/'07.11'!$E138,1)</f>
        <v>#N/A</v>
      </c>
      <c r="Y138" s="92" t="e">
        <f>+ROUND(INDEX(FCSTSDV!$D$2:$L$673,MATCH('07.11'!$D138,FCSTSDV!$C$2:$C$673,0),MATCH('07.11'!Y$3,FCSTSDV!$D$1:$L$1,0))/'07.11'!$E138,1)</f>
        <v>#N/A</v>
      </c>
      <c r="Z138" s="92" t="e">
        <f>+ROUND(INDEX(FCSTSDV!$D$2:$L$673,MATCH('07.11'!$D138,FCSTSDV!$C$2:$C$673,0),MATCH('07.11'!Z$3,FCSTSDV!$D$1:$L$1,0))/'07.11'!$E138,1)</f>
        <v>#N/A</v>
      </c>
      <c r="AA138" s="92" t="e">
        <f>+ROUND(INDEX(FCSTSDV!$D$2:$L$673,MATCH('07.11'!$D138,FCSTSDV!$C$2:$C$673,0),MATCH('07.11'!AA$3,FCSTSDV!$D$1:$L$1,0))/'07.11'!$E138,1)</f>
        <v>#N/A</v>
      </c>
      <c r="AB138" s="92" t="e">
        <f>+ROUND(INDEX(FCSTSDV!$D$2:$L$673,MATCH('07.11'!$D138,FCSTSDV!$C$2:$C$673,0),MATCH('07.11'!AB$3,FCSTSDV!$D$1:$L$1,0))/'07.11'!$E138,1)</f>
        <v>#N/A</v>
      </c>
      <c r="AC138" s="92" t="e">
        <f>+ROUND(INDEX(FCSTSDV!$D$2:$L$673,MATCH('07.11'!$D138,FCSTSDV!$C$2:$C$673,0),MATCH('07.11'!AC$3,FCSTSDV!$D$1:$L$1,0))/'07.11'!$E138,1)</f>
        <v>#N/A</v>
      </c>
      <c r="AD138" s="92" t="e">
        <f>+ROUND(INDEX(FCSTSDV!$D$2:$L$673,MATCH('07.11'!$D138,FCSTSDV!$C$2:$C$673,0),MATCH('07.11'!AD$3,FCSTSDV!$D$1:$L$1,0))/'07.11'!$E138,1)</f>
        <v>#N/A</v>
      </c>
      <c r="AE138" s="92" t="e">
        <f>+ROUND(INDEX(FCSTSDV!$D$2:$L$673,MATCH('07.11'!$D138,FCSTSDV!$C$2:$C$673,0),MATCH('07.11'!AE$3,FCSTSDV!$D$1:$L$1,0))/'07.11'!$E138,1)</f>
        <v>#N/A</v>
      </c>
      <c r="AF138" s="92" t="e">
        <f>+ROUND(INDEX(FCSTSDV!$D$2:$L$673,MATCH('07.11'!$D138,FCSTSDV!$C$2:$C$673,0),MATCH('07.11'!AF$3,FCSTSDV!$D$1:$L$1,0))/'07.11'!$E138,1)</f>
        <v>#N/A</v>
      </c>
      <c r="AG138" s="92" t="e">
        <f>+ROUND(INDEX(FCSTSDV!$D$2:$L$673,MATCH('07.11'!$D138,FCSTSDV!$C$2:$C$673,0),MATCH('07.11'!AG$3,FCSTSDV!$D$1:$L$1,0))/'07.11'!$E138,1)</f>
        <v>#N/A</v>
      </c>
      <c r="AH138" s="92" t="e">
        <f>+ROUND(INDEX(FCSTSDV!$D$2:$L$673,MATCH('07.11'!$D138,FCSTSDV!$C$2:$C$673,0),MATCH('07.11'!AH$3,FCSTSDV!$D$1:$L$1,0))/'07.11'!$E138,1)</f>
        <v>#N/A</v>
      </c>
    </row>
    <row r="139" spans="1:34" ht="20.100000000000001" customHeight="1">
      <c r="A139" s="807"/>
      <c r="B139" s="792"/>
      <c r="C139" s="60"/>
      <c r="D139" s="52" t="s">
        <v>153</v>
      </c>
      <c r="E139" s="53" t="s">
        <v>43</v>
      </c>
      <c r="F139" s="800"/>
      <c r="G139" s="800"/>
      <c r="H139" s="827"/>
      <c r="I139" s="87">
        <f>+I137+I138</f>
        <v>0</v>
      </c>
      <c r="J139" s="116">
        <f t="shared" ref="J139:R139" si="60">+$H137+$I139-J137-J138</f>
        <v>1360</v>
      </c>
      <c r="K139" s="116">
        <f t="shared" si="60"/>
        <v>1360</v>
      </c>
      <c r="L139" s="116">
        <f t="shared" si="60"/>
        <v>1360</v>
      </c>
      <c r="M139" s="116">
        <f t="shared" si="60"/>
        <v>1360</v>
      </c>
      <c r="N139" s="116">
        <f t="shared" si="60"/>
        <v>1360</v>
      </c>
      <c r="O139" s="116">
        <f t="shared" si="60"/>
        <v>1360</v>
      </c>
      <c r="P139" s="116">
        <f t="shared" si="60"/>
        <v>1360</v>
      </c>
      <c r="Q139" s="116">
        <f t="shared" si="60"/>
        <v>1360</v>
      </c>
      <c r="R139" s="116">
        <f t="shared" si="60"/>
        <v>1360</v>
      </c>
      <c r="S139" s="90" t="e">
        <f t="shared" ref="S139:AH139" si="61">+R139-S137-S138</f>
        <v>#N/A</v>
      </c>
      <c r="T139" s="90" t="e">
        <f t="shared" si="61"/>
        <v>#N/A</v>
      </c>
      <c r="U139" s="90" t="e">
        <f t="shared" si="61"/>
        <v>#N/A</v>
      </c>
      <c r="V139" s="90" t="e">
        <f t="shared" si="61"/>
        <v>#N/A</v>
      </c>
      <c r="W139" s="90" t="e">
        <f t="shared" si="61"/>
        <v>#N/A</v>
      </c>
      <c r="X139" s="90" t="e">
        <f t="shared" si="61"/>
        <v>#N/A</v>
      </c>
      <c r="Y139" s="90" t="e">
        <f t="shared" si="61"/>
        <v>#N/A</v>
      </c>
      <c r="Z139" s="90" t="e">
        <f t="shared" si="61"/>
        <v>#N/A</v>
      </c>
      <c r="AA139" s="90" t="e">
        <f t="shared" si="61"/>
        <v>#N/A</v>
      </c>
      <c r="AB139" s="90" t="e">
        <f t="shared" si="61"/>
        <v>#N/A</v>
      </c>
      <c r="AC139" s="90" t="e">
        <f t="shared" si="61"/>
        <v>#N/A</v>
      </c>
      <c r="AD139" s="90" t="e">
        <f t="shared" si="61"/>
        <v>#N/A</v>
      </c>
      <c r="AE139" s="90" t="e">
        <f t="shared" si="61"/>
        <v>#N/A</v>
      </c>
      <c r="AF139" s="90" t="e">
        <f t="shared" si="61"/>
        <v>#N/A</v>
      </c>
      <c r="AG139" s="90" t="e">
        <f t="shared" si="61"/>
        <v>#N/A</v>
      </c>
      <c r="AH139" s="90" t="e">
        <f t="shared" si="61"/>
        <v>#N/A</v>
      </c>
    </row>
    <row r="140" spans="1:34" ht="20.100000000000001" customHeight="1">
      <c r="A140" s="813" t="s">
        <v>264</v>
      </c>
      <c r="B140" s="795" t="s">
        <v>265</v>
      </c>
      <c r="C140" s="50"/>
      <c r="D140" s="123" t="s">
        <v>266</v>
      </c>
      <c r="E140" s="47">
        <v>100</v>
      </c>
      <c r="F140" s="799"/>
      <c r="G140" s="799"/>
      <c r="H140" s="826">
        <f>+VLOOKUP(A140,'[4]TRAY, BOBIN'!$F$3:$J$153,5,0)</f>
        <v>1659</v>
      </c>
      <c r="I140" s="91">
        <f>+IFERROR(VLOOKUP(D140,FCSTSDV!$C$2:$C$72,26,0),0)/'07.11'!E140</f>
        <v>0</v>
      </c>
      <c r="J140" s="92" t="e">
        <f>+ROUND(INDEX(FCSTSDV!$D$2:$L$673,MATCH('07.11'!$D140,FCSTSDV!$C$2:$C$673,0),MATCH('07.11'!J$3,FCSTSDV!$D$1:$L$1,0))/'07.11'!$E140,1)</f>
        <v>#N/A</v>
      </c>
      <c r="K140" s="92" t="e">
        <f>+ROUND(INDEX(FCSTSDV!$D$2:$L$673,MATCH('07.11'!$D140,FCSTSDV!$C$2:$C$673,0),MATCH('07.11'!K$3,FCSTSDV!$D$1:$L$1,0))/'07.11'!$E140,1)</f>
        <v>#N/A</v>
      </c>
      <c r="L140" s="92" t="e">
        <f>+ROUND(INDEX(FCSTSDV!$D$2:$L$673,MATCH('07.11'!$D140,FCSTSDV!$C$2:$C$673,0),MATCH('07.11'!L$3,FCSTSDV!$D$1:$L$1,0))/'07.11'!$E140,1)</f>
        <v>#N/A</v>
      </c>
      <c r="M140" s="92" t="e">
        <f>+ROUND(INDEX(FCSTSDV!$D$2:$L$673,MATCH('07.11'!$D140,FCSTSDV!$C$2:$C$673,0),MATCH('07.11'!M$3,FCSTSDV!$D$1:$L$1,0))/'07.11'!$E140,1)</f>
        <v>#N/A</v>
      </c>
      <c r="N140" s="92" t="e">
        <f>+ROUND(INDEX(FCSTSDV!$D$2:$L$673,MATCH('07.11'!$D140,FCSTSDV!$C$2:$C$673,0),MATCH('07.11'!N$3,FCSTSDV!$D$1:$L$1,0))/'07.11'!$E140,1)</f>
        <v>#N/A</v>
      </c>
      <c r="O140" s="92" t="e">
        <f>+ROUND(INDEX(FCSTSDV!$D$2:$L$673,MATCH('07.11'!$D140,FCSTSDV!$C$2:$C$673,0),MATCH('07.11'!O$3,FCSTSDV!$D$1:$L$1,0))/'07.11'!$E140,1)</f>
        <v>#N/A</v>
      </c>
      <c r="P140" s="92" t="e">
        <f>+ROUND(INDEX(FCSTSDV!$D$2:$L$673,MATCH('07.11'!$D140,FCSTSDV!$C$2:$C$673,0),MATCH('07.11'!P$3,FCSTSDV!$D$1:$L$1,0))/'07.11'!$E140,1)</f>
        <v>#N/A</v>
      </c>
      <c r="Q140" s="92" t="e">
        <f>+ROUND(INDEX(FCSTSDV!$D$2:$L$673,MATCH('07.11'!$D140,FCSTSDV!$C$2:$C$673,0),MATCH('07.11'!Q$3,FCSTSDV!$D$1:$L$1,0))/'07.11'!$E140,1)</f>
        <v>#N/A</v>
      </c>
      <c r="R140" s="92" t="e">
        <f>+ROUND(INDEX(FCSTSDV!$D$2:$L$673,MATCH('07.11'!$D140,FCSTSDV!$C$2:$C$673,0),MATCH('07.11'!R$3,FCSTSDV!$D$1:$L$1,0))/'07.11'!$E140,1)</f>
        <v>#N/A</v>
      </c>
      <c r="S140" s="92" t="e">
        <f>+ROUND(INDEX(FCSTSDV!$D$2:$L$673,MATCH('07.11'!$D140,FCSTSDV!$C$2:$C$673,0),MATCH('07.11'!S$3,FCSTSDV!$D$1:$L$1,0))/'07.11'!$E140,1)</f>
        <v>#N/A</v>
      </c>
      <c r="T140" s="92" t="e">
        <f>+ROUND(INDEX(FCSTSDV!$D$2:$L$673,MATCH('07.11'!$D140,FCSTSDV!$C$2:$C$673,0),MATCH('07.11'!T$3,FCSTSDV!$D$1:$L$1,0))/'07.11'!$E140,1)</f>
        <v>#N/A</v>
      </c>
      <c r="U140" s="92" t="e">
        <f>+ROUND(INDEX(FCSTSDV!$D$2:$L$673,MATCH('07.11'!$D140,FCSTSDV!$C$2:$C$673,0),MATCH('07.11'!U$3,FCSTSDV!$D$1:$L$1,0))/'07.11'!$E140,1)</f>
        <v>#N/A</v>
      </c>
      <c r="V140" s="92" t="e">
        <f>+ROUND(INDEX(FCSTSDV!$D$2:$L$673,MATCH('07.11'!$D140,FCSTSDV!$C$2:$C$673,0),MATCH('07.11'!V$3,FCSTSDV!$D$1:$L$1,0))/'07.11'!$E140,1)</f>
        <v>#N/A</v>
      </c>
      <c r="W140" s="92" t="e">
        <f>+ROUND(INDEX(FCSTSDV!$D$2:$L$673,MATCH('07.11'!$D140,FCSTSDV!$C$2:$C$673,0),MATCH('07.11'!W$3,FCSTSDV!$D$1:$L$1,0))/'07.11'!$E140,1)</f>
        <v>#N/A</v>
      </c>
      <c r="X140" s="92" t="e">
        <f>+ROUND(INDEX(FCSTSDV!$D$2:$L$673,MATCH('07.11'!$D140,FCSTSDV!$C$2:$C$673,0),MATCH('07.11'!X$3,FCSTSDV!$D$1:$L$1,0))/'07.11'!$E140,1)</f>
        <v>#N/A</v>
      </c>
      <c r="Y140" s="92" t="e">
        <f>+ROUND(INDEX(FCSTSDV!$D$2:$L$673,MATCH('07.11'!$D140,FCSTSDV!$C$2:$C$673,0),MATCH('07.11'!Y$3,FCSTSDV!$D$1:$L$1,0))/'07.11'!$E140,1)</f>
        <v>#N/A</v>
      </c>
      <c r="Z140" s="92" t="e">
        <f>+ROUND(INDEX(FCSTSDV!$D$2:$L$673,MATCH('07.11'!$D140,FCSTSDV!$C$2:$C$673,0),MATCH('07.11'!Z$3,FCSTSDV!$D$1:$L$1,0))/'07.11'!$E140,1)</f>
        <v>#N/A</v>
      </c>
      <c r="AA140" s="92" t="e">
        <f>+ROUND(INDEX(FCSTSDV!$D$2:$L$673,MATCH('07.11'!$D140,FCSTSDV!$C$2:$C$673,0),MATCH('07.11'!AA$3,FCSTSDV!$D$1:$L$1,0))/'07.11'!$E140,1)</f>
        <v>#N/A</v>
      </c>
      <c r="AB140" s="92" t="e">
        <f>+ROUND(INDEX(FCSTSDV!$D$2:$L$673,MATCH('07.11'!$D140,FCSTSDV!$C$2:$C$673,0),MATCH('07.11'!AB$3,FCSTSDV!$D$1:$L$1,0))/'07.11'!$E140,1)</f>
        <v>#N/A</v>
      </c>
      <c r="AC140" s="92" t="e">
        <f>+ROUND(INDEX(FCSTSDV!$D$2:$L$673,MATCH('07.11'!$D140,FCSTSDV!$C$2:$C$673,0),MATCH('07.11'!AC$3,FCSTSDV!$D$1:$L$1,0))/'07.11'!$E140,1)</f>
        <v>#N/A</v>
      </c>
      <c r="AD140" s="92" t="e">
        <f>+ROUND(INDEX(FCSTSDV!$D$2:$L$673,MATCH('07.11'!$D140,FCSTSDV!$C$2:$C$673,0),MATCH('07.11'!AD$3,FCSTSDV!$D$1:$L$1,0))/'07.11'!$E140,1)</f>
        <v>#N/A</v>
      </c>
      <c r="AE140" s="92" t="e">
        <f>+ROUND(INDEX(FCSTSDV!$D$2:$L$673,MATCH('07.11'!$D140,FCSTSDV!$C$2:$C$673,0),MATCH('07.11'!AE$3,FCSTSDV!$D$1:$L$1,0))/'07.11'!$E140,1)</f>
        <v>#N/A</v>
      </c>
      <c r="AF140" s="92" t="e">
        <f>+ROUND(INDEX(FCSTSDV!$D$2:$L$673,MATCH('07.11'!$D140,FCSTSDV!$C$2:$C$673,0),MATCH('07.11'!AF$3,FCSTSDV!$D$1:$L$1,0))/'07.11'!$E140,1)</f>
        <v>#N/A</v>
      </c>
      <c r="AG140" s="92" t="e">
        <f>+ROUND(INDEX(FCSTSDV!$D$2:$L$673,MATCH('07.11'!$D140,FCSTSDV!$C$2:$C$673,0),MATCH('07.11'!AG$3,FCSTSDV!$D$1:$L$1,0))/'07.11'!$E140,1)</f>
        <v>#N/A</v>
      </c>
      <c r="AH140" s="92" t="e">
        <f>+ROUND(INDEX(FCSTSDV!$D$2:$L$673,MATCH('07.11'!$D140,FCSTSDV!$C$2:$C$673,0),MATCH('07.11'!AH$3,FCSTSDV!$D$1:$L$1,0))/'07.11'!$E140,1)</f>
        <v>#N/A</v>
      </c>
    </row>
    <row r="141" spans="1:34" ht="20.100000000000001" customHeight="1">
      <c r="A141" s="807"/>
      <c r="B141" s="792"/>
      <c r="C141" s="60"/>
      <c r="D141" s="52" t="s">
        <v>153</v>
      </c>
      <c r="E141" s="53" t="s">
        <v>43</v>
      </c>
      <c r="F141" s="800"/>
      <c r="G141" s="800"/>
      <c r="H141" s="827"/>
      <c r="I141" s="87">
        <f>+I140</f>
        <v>0</v>
      </c>
      <c r="J141" s="90" t="e">
        <f t="shared" ref="J141:R141" si="62">$H140+$I140-J140</f>
        <v>#N/A</v>
      </c>
      <c r="K141" s="90" t="e">
        <f t="shared" si="62"/>
        <v>#N/A</v>
      </c>
      <c r="L141" s="90" t="e">
        <f t="shared" si="62"/>
        <v>#N/A</v>
      </c>
      <c r="M141" s="90" t="e">
        <f t="shared" si="62"/>
        <v>#N/A</v>
      </c>
      <c r="N141" s="90" t="e">
        <f t="shared" si="62"/>
        <v>#N/A</v>
      </c>
      <c r="O141" s="90" t="e">
        <f t="shared" si="62"/>
        <v>#N/A</v>
      </c>
      <c r="P141" s="90" t="e">
        <f t="shared" si="62"/>
        <v>#N/A</v>
      </c>
      <c r="Q141" s="90" t="e">
        <f t="shared" si="62"/>
        <v>#N/A</v>
      </c>
      <c r="R141" s="90" t="e">
        <f t="shared" si="62"/>
        <v>#N/A</v>
      </c>
      <c r="S141" s="90" t="e">
        <f t="shared" ref="S141:AH141" si="63">+R141-S140</f>
        <v>#N/A</v>
      </c>
      <c r="T141" s="90" t="e">
        <f t="shared" si="63"/>
        <v>#N/A</v>
      </c>
      <c r="U141" s="90" t="e">
        <f t="shared" si="63"/>
        <v>#N/A</v>
      </c>
      <c r="V141" s="90" t="e">
        <f t="shared" si="63"/>
        <v>#N/A</v>
      </c>
      <c r="W141" s="90" t="e">
        <f t="shared" si="63"/>
        <v>#N/A</v>
      </c>
      <c r="X141" s="90" t="e">
        <f t="shared" si="63"/>
        <v>#N/A</v>
      </c>
      <c r="Y141" s="90" t="e">
        <f t="shared" si="63"/>
        <v>#N/A</v>
      </c>
      <c r="Z141" s="90" t="e">
        <f t="shared" si="63"/>
        <v>#N/A</v>
      </c>
      <c r="AA141" s="90" t="e">
        <f t="shared" si="63"/>
        <v>#N/A</v>
      </c>
      <c r="AB141" s="90" t="e">
        <f t="shared" si="63"/>
        <v>#N/A</v>
      </c>
      <c r="AC141" s="90" t="e">
        <f t="shared" si="63"/>
        <v>#N/A</v>
      </c>
      <c r="AD141" s="90" t="e">
        <f t="shared" si="63"/>
        <v>#N/A</v>
      </c>
      <c r="AE141" s="90" t="e">
        <f t="shared" si="63"/>
        <v>#N/A</v>
      </c>
      <c r="AF141" s="90" t="e">
        <f t="shared" si="63"/>
        <v>#N/A</v>
      </c>
      <c r="AG141" s="90" t="e">
        <f t="shared" si="63"/>
        <v>#N/A</v>
      </c>
      <c r="AH141" s="90" t="e">
        <f t="shared" si="63"/>
        <v>#N/A</v>
      </c>
    </row>
    <row r="142" spans="1:34" ht="20.100000000000001" customHeight="1">
      <c r="A142" s="813" t="s">
        <v>267</v>
      </c>
      <c r="B142" s="795" t="s">
        <v>268</v>
      </c>
      <c r="C142" s="50"/>
      <c r="D142" s="123" t="s">
        <v>266</v>
      </c>
      <c r="E142" s="47">
        <v>100</v>
      </c>
      <c r="F142" s="799"/>
      <c r="G142" s="799"/>
      <c r="H142" s="826">
        <f>+VLOOKUP(A142,'[4]TRAY, BOBIN'!$F$3:$J$153,5,0)</f>
        <v>1265</v>
      </c>
      <c r="I142" s="91">
        <f>+IFERROR(VLOOKUP(D142,FCSTSDV!$C$2:$C$72,26,0),0)/'07.11'!E142</f>
        <v>0</v>
      </c>
      <c r="J142" s="92" t="e">
        <f>+ROUND(INDEX(FCSTSDV!$D$2:$L$673,MATCH('07.11'!$D142,FCSTSDV!$C$2:$C$673,0),MATCH('07.11'!J$3,FCSTSDV!$D$1:$L$1,0))/'07.11'!$E142,1)</f>
        <v>#N/A</v>
      </c>
      <c r="K142" s="92" t="e">
        <f>+ROUND(INDEX(FCSTSDV!$D$2:$L$673,MATCH('07.11'!$D142,FCSTSDV!$C$2:$C$673,0),MATCH('07.11'!K$3,FCSTSDV!$D$1:$L$1,0))/'07.11'!$E142,1)</f>
        <v>#N/A</v>
      </c>
      <c r="L142" s="92" t="e">
        <f>+ROUND(INDEX(FCSTSDV!$D$2:$L$673,MATCH('07.11'!$D142,FCSTSDV!$C$2:$C$673,0),MATCH('07.11'!L$3,FCSTSDV!$D$1:$L$1,0))/'07.11'!$E142,1)</f>
        <v>#N/A</v>
      </c>
      <c r="M142" s="92" t="e">
        <f>+ROUND(INDEX(FCSTSDV!$D$2:$L$673,MATCH('07.11'!$D142,FCSTSDV!$C$2:$C$673,0),MATCH('07.11'!M$3,FCSTSDV!$D$1:$L$1,0))/'07.11'!$E142,1)</f>
        <v>#N/A</v>
      </c>
      <c r="N142" s="92" t="e">
        <f>+ROUND(INDEX(FCSTSDV!$D$2:$L$673,MATCH('07.11'!$D142,FCSTSDV!$C$2:$C$673,0),MATCH('07.11'!N$3,FCSTSDV!$D$1:$L$1,0))/'07.11'!$E142,1)</f>
        <v>#N/A</v>
      </c>
      <c r="O142" s="92" t="e">
        <f>+ROUND(INDEX(FCSTSDV!$D$2:$L$673,MATCH('07.11'!$D142,FCSTSDV!$C$2:$C$673,0),MATCH('07.11'!O$3,FCSTSDV!$D$1:$L$1,0))/'07.11'!$E142,1)</f>
        <v>#N/A</v>
      </c>
      <c r="P142" s="92" t="e">
        <f>+ROUND(INDEX(FCSTSDV!$D$2:$L$673,MATCH('07.11'!$D142,FCSTSDV!$C$2:$C$673,0),MATCH('07.11'!P$3,FCSTSDV!$D$1:$L$1,0))/'07.11'!$E142,1)</f>
        <v>#N/A</v>
      </c>
      <c r="Q142" s="92" t="e">
        <f>+ROUND(INDEX(FCSTSDV!$D$2:$L$673,MATCH('07.11'!$D142,FCSTSDV!$C$2:$C$673,0),MATCH('07.11'!Q$3,FCSTSDV!$D$1:$L$1,0))/'07.11'!$E142,1)</f>
        <v>#N/A</v>
      </c>
      <c r="R142" s="92" t="e">
        <f>+ROUND(INDEX(FCSTSDV!$D$2:$L$673,MATCH('07.11'!$D142,FCSTSDV!$C$2:$C$673,0),MATCH('07.11'!R$3,FCSTSDV!$D$1:$L$1,0))/'07.11'!$E142,1)</f>
        <v>#N/A</v>
      </c>
      <c r="S142" s="92" t="e">
        <f>+ROUND(INDEX(FCSTSDV!$D$2:$L$673,MATCH('07.11'!$D142,FCSTSDV!$C$2:$C$673,0),MATCH('07.11'!S$3,FCSTSDV!$D$1:$L$1,0))/'07.11'!$E142,1)</f>
        <v>#N/A</v>
      </c>
      <c r="T142" s="92" t="e">
        <f>+ROUND(INDEX(FCSTSDV!$D$2:$L$673,MATCH('07.11'!$D142,FCSTSDV!$C$2:$C$673,0),MATCH('07.11'!T$3,FCSTSDV!$D$1:$L$1,0))/'07.11'!$E142,1)</f>
        <v>#N/A</v>
      </c>
      <c r="U142" s="92" t="e">
        <f>+ROUND(INDEX(FCSTSDV!$D$2:$L$673,MATCH('07.11'!$D142,FCSTSDV!$C$2:$C$673,0),MATCH('07.11'!U$3,FCSTSDV!$D$1:$L$1,0))/'07.11'!$E142,1)</f>
        <v>#N/A</v>
      </c>
      <c r="V142" s="92" t="e">
        <f>+ROUND(INDEX(FCSTSDV!$D$2:$L$673,MATCH('07.11'!$D142,FCSTSDV!$C$2:$C$673,0),MATCH('07.11'!V$3,FCSTSDV!$D$1:$L$1,0))/'07.11'!$E142,1)</f>
        <v>#N/A</v>
      </c>
      <c r="W142" s="92" t="e">
        <f>+ROUND(INDEX(FCSTSDV!$D$2:$L$673,MATCH('07.11'!$D142,FCSTSDV!$C$2:$C$673,0),MATCH('07.11'!W$3,FCSTSDV!$D$1:$L$1,0))/'07.11'!$E142,1)</f>
        <v>#N/A</v>
      </c>
      <c r="X142" s="92" t="e">
        <f>+ROUND(INDEX(FCSTSDV!$D$2:$L$673,MATCH('07.11'!$D142,FCSTSDV!$C$2:$C$673,0),MATCH('07.11'!X$3,FCSTSDV!$D$1:$L$1,0))/'07.11'!$E142,1)</f>
        <v>#N/A</v>
      </c>
      <c r="Y142" s="92" t="e">
        <f>+ROUND(INDEX(FCSTSDV!$D$2:$L$673,MATCH('07.11'!$D142,FCSTSDV!$C$2:$C$673,0),MATCH('07.11'!Y$3,FCSTSDV!$D$1:$L$1,0))/'07.11'!$E142,1)</f>
        <v>#N/A</v>
      </c>
      <c r="Z142" s="92" t="e">
        <f>+ROUND(INDEX(FCSTSDV!$D$2:$L$673,MATCH('07.11'!$D142,FCSTSDV!$C$2:$C$673,0),MATCH('07.11'!Z$3,FCSTSDV!$D$1:$L$1,0))/'07.11'!$E142,1)</f>
        <v>#N/A</v>
      </c>
      <c r="AA142" s="92" t="e">
        <f>+ROUND(INDEX(FCSTSDV!$D$2:$L$673,MATCH('07.11'!$D142,FCSTSDV!$C$2:$C$673,0),MATCH('07.11'!AA$3,FCSTSDV!$D$1:$L$1,0))/'07.11'!$E142,1)</f>
        <v>#N/A</v>
      </c>
      <c r="AB142" s="92" t="e">
        <f>+ROUND(INDEX(FCSTSDV!$D$2:$L$673,MATCH('07.11'!$D142,FCSTSDV!$C$2:$C$673,0),MATCH('07.11'!AB$3,FCSTSDV!$D$1:$L$1,0))/'07.11'!$E142,1)</f>
        <v>#N/A</v>
      </c>
      <c r="AC142" s="92" t="e">
        <f>+ROUND(INDEX(FCSTSDV!$D$2:$L$673,MATCH('07.11'!$D142,FCSTSDV!$C$2:$C$673,0),MATCH('07.11'!AC$3,FCSTSDV!$D$1:$L$1,0))/'07.11'!$E142,1)</f>
        <v>#N/A</v>
      </c>
      <c r="AD142" s="92" t="e">
        <f>+ROUND(INDEX(FCSTSDV!$D$2:$L$673,MATCH('07.11'!$D142,FCSTSDV!$C$2:$C$673,0),MATCH('07.11'!AD$3,FCSTSDV!$D$1:$L$1,0))/'07.11'!$E142,1)</f>
        <v>#N/A</v>
      </c>
      <c r="AE142" s="92" t="e">
        <f>+ROUND(INDEX(FCSTSDV!$D$2:$L$673,MATCH('07.11'!$D142,FCSTSDV!$C$2:$C$673,0),MATCH('07.11'!AE$3,FCSTSDV!$D$1:$L$1,0))/'07.11'!$E142,1)</f>
        <v>#N/A</v>
      </c>
      <c r="AF142" s="92" t="e">
        <f>+ROUND(INDEX(FCSTSDV!$D$2:$L$673,MATCH('07.11'!$D142,FCSTSDV!$C$2:$C$673,0),MATCH('07.11'!AF$3,FCSTSDV!$D$1:$L$1,0))/'07.11'!$E142,1)</f>
        <v>#N/A</v>
      </c>
      <c r="AG142" s="92" t="e">
        <f>+ROUND(INDEX(FCSTSDV!$D$2:$L$673,MATCH('07.11'!$D142,FCSTSDV!$C$2:$C$673,0),MATCH('07.11'!AG$3,FCSTSDV!$D$1:$L$1,0))/'07.11'!$E142,1)</f>
        <v>#N/A</v>
      </c>
      <c r="AH142" s="92" t="e">
        <f>+ROUND(INDEX(FCSTSDV!$D$2:$L$673,MATCH('07.11'!$D142,FCSTSDV!$C$2:$C$673,0),MATCH('07.11'!AH$3,FCSTSDV!$D$1:$L$1,0))/'07.11'!$E142,1)</f>
        <v>#N/A</v>
      </c>
    </row>
    <row r="143" spans="1:34" ht="20.100000000000001" customHeight="1">
      <c r="A143" s="813"/>
      <c r="B143" s="795"/>
      <c r="C143" s="127"/>
      <c r="D143" s="128" t="s">
        <v>153</v>
      </c>
      <c r="E143" s="129" t="s">
        <v>43</v>
      </c>
      <c r="F143" s="799"/>
      <c r="G143" s="799"/>
      <c r="H143" s="827"/>
      <c r="I143" s="153">
        <f>+I142</f>
        <v>0</v>
      </c>
      <c r="J143" s="90" t="e">
        <f t="shared" ref="J143:R143" si="64">$H142+$I142-J142</f>
        <v>#N/A</v>
      </c>
      <c r="K143" s="90" t="e">
        <f t="shared" si="64"/>
        <v>#N/A</v>
      </c>
      <c r="L143" s="90" t="e">
        <f t="shared" si="64"/>
        <v>#N/A</v>
      </c>
      <c r="M143" s="90" t="e">
        <f t="shared" si="64"/>
        <v>#N/A</v>
      </c>
      <c r="N143" s="90" t="e">
        <f t="shared" si="64"/>
        <v>#N/A</v>
      </c>
      <c r="O143" s="90" t="e">
        <f t="shared" si="64"/>
        <v>#N/A</v>
      </c>
      <c r="P143" s="90" t="e">
        <f t="shared" si="64"/>
        <v>#N/A</v>
      </c>
      <c r="Q143" s="90" t="e">
        <f t="shared" si="64"/>
        <v>#N/A</v>
      </c>
      <c r="R143" s="90" t="e">
        <f t="shared" si="64"/>
        <v>#N/A</v>
      </c>
      <c r="S143" s="162" t="e">
        <f t="shared" ref="S143:AH143" si="65">+R143-S142</f>
        <v>#N/A</v>
      </c>
      <c r="T143" s="162" t="e">
        <f t="shared" si="65"/>
        <v>#N/A</v>
      </c>
      <c r="U143" s="162" t="e">
        <f t="shared" si="65"/>
        <v>#N/A</v>
      </c>
      <c r="V143" s="162" t="e">
        <f t="shared" si="65"/>
        <v>#N/A</v>
      </c>
      <c r="W143" s="162" t="e">
        <f t="shared" si="65"/>
        <v>#N/A</v>
      </c>
      <c r="X143" s="162" t="e">
        <f t="shared" si="65"/>
        <v>#N/A</v>
      </c>
      <c r="Y143" s="162" t="e">
        <f t="shared" si="65"/>
        <v>#N/A</v>
      </c>
      <c r="Z143" s="162" t="e">
        <f t="shared" si="65"/>
        <v>#N/A</v>
      </c>
      <c r="AA143" s="162" t="e">
        <f t="shared" si="65"/>
        <v>#N/A</v>
      </c>
      <c r="AB143" s="162" t="e">
        <f t="shared" si="65"/>
        <v>#N/A</v>
      </c>
      <c r="AC143" s="162" t="e">
        <f t="shared" si="65"/>
        <v>#N/A</v>
      </c>
      <c r="AD143" s="162" t="e">
        <f t="shared" si="65"/>
        <v>#N/A</v>
      </c>
      <c r="AE143" s="162" t="e">
        <f t="shared" si="65"/>
        <v>#N/A</v>
      </c>
      <c r="AF143" s="162" t="e">
        <f t="shared" si="65"/>
        <v>#N/A</v>
      </c>
      <c r="AG143" s="162" t="e">
        <f t="shared" si="65"/>
        <v>#N/A</v>
      </c>
      <c r="AH143" s="162" t="e">
        <f t="shared" si="65"/>
        <v>#N/A</v>
      </c>
    </row>
    <row r="144" spans="1:34" ht="20.100000000000001" customHeight="1">
      <c r="A144" s="806" t="s">
        <v>269</v>
      </c>
      <c r="B144" s="791"/>
      <c r="C144" s="63"/>
      <c r="D144" s="73" t="s">
        <v>270</v>
      </c>
      <c r="E144" s="44">
        <v>100</v>
      </c>
      <c r="F144" s="798"/>
      <c r="G144" s="798"/>
      <c r="H144" s="826">
        <f>+VLOOKUP(A144,'[4]TRAY, BOBIN'!$F$3:$J$153,5,0)</f>
        <v>189</v>
      </c>
      <c r="I144" s="79">
        <f>+IFERROR(VLOOKUP(D144,FCSTSDV!$C$2:$C$72,26,0),0)/'07.11'!E144</f>
        <v>0</v>
      </c>
      <c r="J144" s="92" t="e">
        <f>+ROUND(INDEX(FCSTSDV!$D$2:$L$673,MATCH('07.11'!$D144,FCSTSDV!$C$2:$C$673,0),MATCH('07.11'!J$3,FCSTSDV!$D$1:$L$1,0))/'07.11'!$E144,1)</f>
        <v>#N/A</v>
      </c>
      <c r="K144" s="92" t="e">
        <f>+ROUND(INDEX(FCSTSDV!$D$2:$L$673,MATCH('07.11'!$D144,FCSTSDV!$C$2:$C$673,0),MATCH('07.11'!K$3,FCSTSDV!$D$1:$L$1,0))/'07.11'!$E144,1)</f>
        <v>#N/A</v>
      </c>
      <c r="L144" s="92" t="e">
        <f>+ROUND(INDEX(FCSTSDV!$D$2:$L$673,MATCH('07.11'!$D144,FCSTSDV!$C$2:$C$673,0),MATCH('07.11'!L$3,FCSTSDV!$D$1:$L$1,0))/'07.11'!$E144,1)</f>
        <v>#N/A</v>
      </c>
      <c r="M144" s="92" t="e">
        <f>+ROUND(INDEX(FCSTSDV!$D$2:$L$673,MATCH('07.11'!$D144,FCSTSDV!$C$2:$C$673,0),MATCH('07.11'!M$3,FCSTSDV!$D$1:$L$1,0))/'07.11'!$E144,1)</f>
        <v>#N/A</v>
      </c>
      <c r="N144" s="92" t="e">
        <f>+ROUND(INDEX(FCSTSDV!$D$2:$L$673,MATCH('07.11'!$D144,FCSTSDV!$C$2:$C$673,0),MATCH('07.11'!N$3,FCSTSDV!$D$1:$L$1,0))/'07.11'!$E144,1)</f>
        <v>#N/A</v>
      </c>
      <c r="O144" s="92" t="e">
        <f>+ROUND(INDEX(FCSTSDV!$D$2:$L$673,MATCH('07.11'!$D144,FCSTSDV!$C$2:$C$673,0),MATCH('07.11'!O$3,FCSTSDV!$D$1:$L$1,0))/'07.11'!$E144,1)</f>
        <v>#N/A</v>
      </c>
      <c r="P144" s="92" t="e">
        <f>+ROUND(INDEX(FCSTSDV!$D$2:$L$673,MATCH('07.11'!$D144,FCSTSDV!$C$2:$C$673,0),MATCH('07.11'!P$3,FCSTSDV!$D$1:$L$1,0))/'07.11'!$E144,1)</f>
        <v>#N/A</v>
      </c>
      <c r="Q144" s="92" t="e">
        <f>+ROUND(INDEX(FCSTSDV!$D$2:$L$673,MATCH('07.11'!$D144,FCSTSDV!$C$2:$C$673,0),MATCH('07.11'!Q$3,FCSTSDV!$D$1:$L$1,0))/'07.11'!$E144,1)</f>
        <v>#N/A</v>
      </c>
      <c r="R144" s="92" t="e">
        <f>+ROUND(INDEX(FCSTSDV!$D$2:$L$673,MATCH('07.11'!$D144,FCSTSDV!$C$2:$C$673,0),MATCH('07.11'!R$3,FCSTSDV!$D$1:$L$1,0))/'07.11'!$E144,1)</f>
        <v>#N/A</v>
      </c>
      <c r="S144" s="92" t="e">
        <f>+ROUND(INDEX(FCSTSDV!$D$2:$L$673,MATCH('07.11'!$D144,FCSTSDV!$C$2:$C$673,0),MATCH('07.11'!S$3,FCSTSDV!$D$1:$L$1,0))/'07.11'!$E144,1)</f>
        <v>#N/A</v>
      </c>
      <c r="T144" s="92" t="e">
        <f>+ROUND(INDEX(FCSTSDV!$D$2:$L$673,MATCH('07.11'!$D144,FCSTSDV!$C$2:$C$673,0),MATCH('07.11'!T$3,FCSTSDV!$D$1:$L$1,0))/'07.11'!$E144,1)</f>
        <v>#N/A</v>
      </c>
      <c r="U144" s="92" t="e">
        <f>+ROUND(INDEX(FCSTSDV!$D$2:$L$673,MATCH('07.11'!$D144,FCSTSDV!$C$2:$C$673,0),MATCH('07.11'!U$3,FCSTSDV!$D$1:$L$1,0))/'07.11'!$E144,1)</f>
        <v>#N/A</v>
      </c>
      <c r="V144" s="92" t="e">
        <f>+ROUND(INDEX(FCSTSDV!$D$2:$L$673,MATCH('07.11'!$D144,FCSTSDV!$C$2:$C$673,0),MATCH('07.11'!V$3,FCSTSDV!$D$1:$L$1,0))/'07.11'!$E144,1)</f>
        <v>#N/A</v>
      </c>
      <c r="W144" s="92" t="e">
        <f>+ROUND(INDEX(FCSTSDV!$D$2:$L$673,MATCH('07.11'!$D144,FCSTSDV!$C$2:$C$673,0),MATCH('07.11'!W$3,FCSTSDV!$D$1:$L$1,0))/'07.11'!$E144,1)</f>
        <v>#N/A</v>
      </c>
      <c r="X144" s="92" t="e">
        <f>+ROUND(INDEX(FCSTSDV!$D$2:$L$673,MATCH('07.11'!$D144,FCSTSDV!$C$2:$C$673,0),MATCH('07.11'!X$3,FCSTSDV!$D$1:$L$1,0))/'07.11'!$E144,1)</f>
        <v>#N/A</v>
      </c>
      <c r="Y144" s="92" t="e">
        <f>+ROUND(INDEX(FCSTSDV!$D$2:$L$673,MATCH('07.11'!$D144,FCSTSDV!$C$2:$C$673,0),MATCH('07.11'!Y$3,FCSTSDV!$D$1:$L$1,0))/'07.11'!$E144,1)</f>
        <v>#N/A</v>
      </c>
      <c r="Z144" s="92" t="e">
        <f>+ROUND(INDEX(FCSTSDV!$D$2:$L$673,MATCH('07.11'!$D144,FCSTSDV!$C$2:$C$673,0),MATCH('07.11'!Z$3,FCSTSDV!$D$1:$L$1,0))/'07.11'!$E144,1)</f>
        <v>#N/A</v>
      </c>
      <c r="AA144" s="92" t="e">
        <f>+ROUND(INDEX(FCSTSDV!$D$2:$L$673,MATCH('07.11'!$D144,FCSTSDV!$C$2:$C$673,0),MATCH('07.11'!AA$3,FCSTSDV!$D$1:$L$1,0))/'07.11'!$E144,1)</f>
        <v>#N/A</v>
      </c>
      <c r="AB144" s="92" t="e">
        <f>+ROUND(INDEX(FCSTSDV!$D$2:$L$673,MATCH('07.11'!$D144,FCSTSDV!$C$2:$C$673,0),MATCH('07.11'!AB$3,FCSTSDV!$D$1:$L$1,0))/'07.11'!$E144,1)</f>
        <v>#N/A</v>
      </c>
      <c r="AC144" s="92" t="e">
        <f>+ROUND(INDEX(FCSTSDV!$D$2:$L$673,MATCH('07.11'!$D144,FCSTSDV!$C$2:$C$673,0),MATCH('07.11'!AC$3,FCSTSDV!$D$1:$L$1,0))/'07.11'!$E144,1)</f>
        <v>#N/A</v>
      </c>
      <c r="AD144" s="92" t="e">
        <f>+ROUND(INDEX(FCSTSDV!$D$2:$L$673,MATCH('07.11'!$D144,FCSTSDV!$C$2:$C$673,0),MATCH('07.11'!AD$3,FCSTSDV!$D$1:$L$1,0))/'07.11'!$E144,1)</f>
        <v>#N/A</v>
      </c>
      <c r="AE144" s="92" t="e">
        <f>+ROUND(INDEX(FCSTSDV!$D$2:$L$673,MATCH('07.11'!$D144,FCSTSDV!$C$2:$C$673,0),MATCH('07.11'!AE$3,FCSTSDV!$D$1:$L$1,0))/'07.11'!$E144,1)</f>
        <v>#N/A</v>
      </c>
      <c r="AF144" s="92" t="e">
        <f>+ROUND(INDEX(FCSTSDV!$D$2:$L$673,MATCH('07.11'!$D144,FCSTSDV!$C$2:$C$673,0),MATCH('07.11'!AF$3,FCSTSDV!$D$1:$L$1,0))/'07.11'!$E144,1)</f>
        <v>#N/A</v>
      </c>
      <c r="AG144" s="92" t="e">
        <f>+ROUND(INDEX(FCSTSDV!$D$2:$L$673,MATCH('07.11'!$D144,FCSTSDV!$C$2:$C$673,0),MATCH('07.11'!AG$3,FCSTSDV!$D$1:$L$1,0))/'07.11'!$E144,1)</f>
        <v>#N/A</v>
      </c>
      <c r="AH144" s="92" t="e">
        <f>+ROUND(INDEX(FCSTSDV!$D$2:$L$673,MATCH('07.11'!$D144,FCSTSDV!$C$2:$C$673,0),MATCH('07.11'!AH$3,FCSTSDV!$D$1:$L$1,0))/'07.11'!$E144,1)</f>
        <v>#N/A</v>
      </c>
    </row>
    <row r="145" spans="1:34" ht="20.100000000000001" customHeight="1">
      <c r="A145" s="807"/>
      <c r="B145" s="792"/>
      <c r="C145" s="60"/>
      <c r="D145" s="52" t="s">
        <v>153</v>
      </c>
      <c r="E145" s="53" t="s">
        <v>43</v>
      </c>
      <c r="F145" s="800"/>
      <c r="G145" s="800"/>
      <c r="H145" s="827"/>
      <c r="I145" s="87"/>
      <c r="J145" s="90" t="e">
        <f t="shared" ref="J145:R145" si="66">$H144+$I144-J144</f>
        <v>#N/A</v>
      </c>
      <c r="K145" s="90" t="e">
        <f t="shared" si="66"/>
        <v>#N/A</v>
      </c>
      <c r="L145" s="90" t="e">
        <f t="shared" si="66"/>
        <v>#N/A</v>
      </c>
      <c r="M145" s="90" t="e">
        <f t="shared" si="66"/>
        <v>#N/A</v>
      </c>
      <c r="N145" s="90" t="e">
        <f t="shared" si="66"/>
        <v>#N/A</v>
      </c>
      <c r="O145" s="90" t="e">
        <f t="shared" si="66"/>
        <v>#N/A</v>
      </c>
      <c r="P145" s="90" t="e">
        <f t="shared" si="66"/>
        <v>#N/A</v>
      </c>
      <c r="Q145" s="90" t="e">
        <f t="shared" si="66"/>
        <v>#N/A</v>
      </c>
      <c r="R145" s="90" t="e">
        <f t="shared" si="66"/>
        <v>#N/A</v>
      </c>
      <c r="S145" s="90" t="e">
        <f t="shared" ref="S145:AH145" si="67">+R145-S144</f>
        <v>#N/A</v>
      </c>
      <c r="T145" s="90" t="e">
        <f t="shared" si="67"/>
        <v>#N/A</v>
      </c>
      <c r="U145" s="90" t="e">
        <f t="shared" si="67"/>
        <v>#N/A</v>
      </c>
      <c r="V145" s="90" t="e">
        <f t="shared" si="67"/>
        <v>#N/A</v>
      </c>
      <c r="W145" s="90" t="e">
        <f t="shared" si="67"/>
        <v>#N/A</v>
      </c>
      <c r="X145" s="90" t="e">
        <f t="shared" si="67"/>
        <v>#N/A</v>
      </c>
      <c r="Y145" s="90" t="e">
        <f t="shared" si="67"/>
        <v>#N/A</v>
      </c>
      <c r="Z145" s="90" t="e">
        <f t="shared" si="67"/>
        <v>#N/A</v>
      </c>
      <c r="AA145" s="90" t="e">
        <f t="shared" si="67"/>
        <v>#N/A</v>
      </c>
      <c r="AB145" s="90" t="e">
        <f t="shared" si="67"/>
        <v>#N/A</v>
      </c>
      <c r="AC145" s="90" t="e">
        <f t="shared" si="67"/>
        <v>#N/A</v>
      </c>
      <c r="AD145" s="90" t="e">
        <f t="shared" si="67"/>
        <v>#N/A</v>
      </c>
      <c r="AE145" s="90" t="e">
        <f t="shared" si="67"/>
        <v>#N/A</v>
      </c>
      <c r="AF145" s="90" t="e">
        <f t="shared" si="67"/>
        <v>#N/A</v>
      </c>
      <c r="AG145" s="90" t="e">
        <f t="shared" si="67"/>
        <v>#N/A</v>
      </c>
      <c r="AH145" s="90" t="e">
        <f t="shared" si="67"/>
        <v>#N/A</v>
      </c>
    </row>
    <row r="146" spans="1:34" ht="20.100000000000001" customHeight="1">
      <c r="A146" s="806" t="s">
        <v>271</v>
      </c>
      <c r="B146" s="791"/>
      <c r="C146" s="63"/>
      <c r="D146" s="73" t="s">
        <v>270</v>
      </c>
      <c r="E146" s="44">
        <v>100</v>
      </c>
      <c r="F146" s="798"/>
      <c r="G146" s="798"/>
      <c r="H146" s="826">
        <f>+VLOOKUP(A146,'[4]TRAY, BOBIN'!$F$3:$J$153,5,0)</f>
        <v>131</v>
      </c>
      <c r="I146" s="92">
        <f>+ROUND(IFERROR(INDEX(FCSTSDV!$D$2:$L$72,MATCH('07.11'!$D146,FCSTSDV!$C$2:$C$72,0),MATCH('07.11'!I$3,FCSTSDV!$D$1:$L$1,0)),0)/'07.11'!$E146,1)</f>
        <v>0</v>
      </c>
      <c r="J146" s="92">
        <f>+ROUND(IFERROR(INDEX(FCSTSDV!$D$2:$L$72,MATCH('07.11'!$D146,FCSTSDV!$C$2:$C$72,0),MATCH('07.11'!J$3,FCSTSDV!$D$1:$L$1,0)),0)/'07.11'!$E146,1)</f>
        <v>0</v>
      </c>
      <c r="K146" s="92">
        <f>+ROUND(IFERROR(INDEX(FCSTSDV!$D$2:$L$72,MATCH('07.11'!$D146,FCSTSDV!$C$2:$C$72,0),MATCH('07.11'!K$3,FCSTSDV!$D$1:$L$1,0)),0)/'07.11'!$E146,1)</f>
        <v>0</v>
      </c>
      <c r="L146" s="92">
        <f>+ROUND(IFERROR(INDEX(FCSTSDV!$D$2:$L$72,MATCH('07.11'!$D146,FCSTSDV!$C$2:$C$72,0),MATCH('07.11'!L$3,FCSTSDV!$D$1:$L$1,0)),0)/'07.11'!$E146,1)</f>
        <v>0</v>
      </c>
      <c r="M146" s="92">
        <f>+ROUND(IFERROR(INDEX(FCSTSDV!$D$2:$L$72,MATCH('07.11'!$D146,FCSTSDV!$C$2:$C$72,0),MATCH('07.11'!M$3,FCSTSDV!$D$1:$L$1,0)),0)/'07.11'!$E146,1)</f>
        <v>0</v>
      </c>
      <c r="N146" s="92">
        <f>+ROUND(IFERROR(INDEX(FCSTSDV!$D$2:$L$72,MATCH('07.11'!$D146,FCSTSDV!$C$2:$C$72,0),MATCH('07.11'!N$3,FCSTSDV!$D$1:$L$1,0)),0)/'07.11'!$E146,1)</f>
        <v>0</v>
      </c>
      <c r="O146" s="92">
        <f>+ROUND(IFERROR(INDEX(FCSTSDV!$D$2:$L$72,MATCH('07.11'!$D146,FCSTSDV!$C$2:$C$72,0),MATCH('07.11'!O$3,FCSTSDV!$D$1:$L$1,0)),0)/'07.11'!$E146,1)</f>
        <v>0</v>
      </c>
      <c r="P146" s="92">
        <f>+ROUND(IFERROR(INDEX(FCSTSDV!$D$2:$L$72,MATCH('07.11'!$D146,FCSTSDV!$C$2:$C$72,0),MATCH('07.11'!P$3,FCSTSDV!$D$1:$L$1,0)),0)/'07.11'!$E146,1)</f>
        <v>0</v>
      </c>
      <c r="Q146" s="92">
        <f>+ROUND(IFERROR(INDEX(FCSTSDV!$D$2:$L$72,MATCH('07.11'!$D146,FCSTSDV!$C$2:$C$72,0),MATCH('07.11'!Q$3,FCSTSDV!$D$1:$L$1,0)),0)/'07.11'!$E146,1)</f>
        <v>0</v>
      </c>
      <c r="R146" s="92">
        <f>+ROUND(IFERROR(INDEX(FCSTSDV!$D$2:$L$72,MATCH('07.11'!$D146,FCSTSDV!$C$2:$C$72,0),MATCH('07.11'!R$3,FCSTSDV!$D$1:$L$1,0)),0)/'07.11'!$E146,1)</f>
        <v>0</v>
      </c>
      <c r="S146" s="92" t="e">
        <f>+ROUND(INDEX(FCSTSDV!$D$2:$L$673,MATCH('07.11'!$D146,FCSTSDV!$C$2:$C$673,0),MATCH('07.11'!S$3,FCSTSDV!$D$1:$L$1,0))/'07.11'!$E146,1)</f>
        <v>#N/A</v>
      </c>
      <c r="T146" s="92" t="e">
        <f>+ROUND(INDEX(FCSTSDV!$D$2:$L$673,MATCH('07.11'!$D146,FCSTSDV!$C$2:$C$673,0),MATCH('07.11'!T$3,FCSTSDV!$D$1:$L$1,0))/'07.11'!$E146,1)</f>
        <v>#N/A</v>
      </c>
      <c r="U146" s="92" t="e">
        <f>+ROUND(INDEX(FCSTSDV!$D$2:$L$673,MATCH('07.11'!$D146,FCSTSDV!$C$2:$C$673,0),MATCH('07.11'!U$3,FCSTSDV!$D$1:$L$1,0))/'07.11'!$E146,1)</f>
        <v>#N/A</v>
      </c>
      <c r="V146" s="92" t="e">
        <f>+ROUND(INDEX(FCSTSDV!$D$2:$L$673,MATCH('07.11'!$D146,FCSTSDV!$C$2:$C$673,0),MATCH('07.11'!V$3,FCSTSDV!$D$1:$L$1,0))/'07.11'!$E146,1)</f>
        <v>#N/A</v>
      </c>
      <c r="W146" s="92" t="e">
        <f>+ROUND(INDEX(FCSTSDV!$D$2:$L$673,MATCH('07.11'!$D146,FCSTSDV!$C$2:$C$673,0),MATCH('07.11'!W$3,FCSTSDV!$D$1:$L$1,0))/'07.11'!$E146,1)</f>
        <v>#N/A</v>
      </c>
      <c r="X146" s="92" t="e">
        <f>+ROUND(INDEX(FCSTSDV!$D$2:$L$673,MATCH('07.11'!$D146,FCSTSDV!$C$2:$C$673,0),MATCH('07.11'!X$3,FCSTSDV!$D$1:$L$1,0))/'07.11'!$E146,1)</f>
        <v>#N/A</v>
      </c>
      <c r="Y146" s="92" t="e">
        <f>+ROUND(INDEX(FCSTSDV!$D$2:$L$673,MATCH('07.11'!$D146,FCSTSDV!$C$2:$C$673,0),MATCH('07.11'!Y$3,FCSTSDV!$D$1:$L$1,0))/'07.11'!$E146,1)</f>
        <v>#N/A</v>
      </c>
      <c r="Z146" s="92" t="e">
        <f>+ROUND(INDEX(FCSTSDV!$D$2:$L$673,MATCH('07.11'!$D146,FCSTSDV!$C$2:$C$673,0),MATCH('07.11'!Z$3,FCSTSDV!$D$1:$L$1,0))/'07.11'!$E146,1)</f>
        <v>#N/A</v>
      </c>
      <c r="AA146" s="92" t="e">
        <f>+ROUND(INDEX(FCSTSDV!$D$2:$L$673,MATCH('07.11'!$D146,FCSTSDV!$C$2:$C$673,0),MATCH('07.11'!AA$3,FCSTSDV!$D$1:$L$1,0))/'07.11'!$E146,1)</f>
        <v>#N/A</v>
      </c>
      <c r="AB146" s="92" t="e">
        <f>+ROUND(INDEX(FCSTSDV!$D$2:$L$673,MATCH('07.11'!$D146,FCSTSDV!$C$2:$C$673,0),MATCH('07.11'!AB$3,FCSTSDV!$D$1:$L$1,0))/'07.11'!$E146,1)</f>
        <v>#N/A</v>
      </c>
      <c r="AC146" s="92" t="e">
        <f>+ROUND(INDEX(FCSTSDV!$D$2:$L$673,MATCH('07.11'!$D146,FCSTSDV!$C$2:$C$673,0),MATCH('07.11'!AC$3,FCSTSDV!$D$1:$L$1,0))/'07.11'!$E146,1)</f>
        <v>#N/A</v>
      </c>
      <c r="AD146" s="92" t="e">
        <f>+ROUND(INDEX(FCSTSDV!$D$2:$L$673,MATCH('07.11'!$D146,FCSTSDV!$C$2:$C$673,0),MATCH('07.11'!AD$3,FCSTSDV!$D$1:$L$1,0))/'07.11'!$E146,1)</f>
        <v>#N/A</v>
      </c>
      <c r="AE146" s="92" t="e">
        <f>+ROUND(INDEX(FCSTSDV!$D$2:$L$673,MATCH('07.11'!$D146,FCSTSDV!$C$2:$C$673,0),MATCH('07.11'!AE$3,FCSTSDV!$D$1:$L$1,0))/'07.11'!$E146,1)</f>
        <v>#N/A</v>
      </c>
      <c r="AF146" s="92" t="e">
        <f>+ROUND(INDEX(FCSTSDV!$D$2:$L$673,MATCH('07.11'!$D146,FCSTSDV!$C$2:$C$673,0),MATCH('07.11'!AF$3,FCSTSDV!$D$1:$L$1,0))/'07.11'!$E146,1)</f>
        <v>#N/A</v>
      </c>
      <c r="AG146" s="92" t="e">
        <f>+ROUND(INDEX(FCSTSDV!$D$2:$L$673,MATCH('07.11'!$D146,FCSTSDV!$C$2:$C$673,0),MATCH('07.11'!AG$3,FCSTSDV!$D$1:$L$1,0))/'07.11'!$E146,1)</f>
        <v>#N/A</v>
      </c>
      <c r="AH146" s="92" t="e">
        <f>+ROUND(INDEX(FCSTSDV!$D$2:$L$673,MATCH('07.11'!$D146,FCSTSDV!$C$2:$C$673,0),MATCH('07.11'!AH$3,FCSTSDV!$D$1:$L$1,0))/'07.11'!$E146,1)</f>
        <v>#N/A</v>
      </c>
    </row>
    <row r="147" spans="1:34" ht="20.100000000000001" customHeight="1">
      <c r="A147" s="807"/>
      <c r="B147" s="792"/>
      <c r="C147" s="60"/>
      <c r="D147" s="52" t="s">
        <v>153</v>
      </c>
      <c r="E147" s="53" t="s">
        <v>43</v>
      </c>
      <c r="F147" s="800"/>
      <c r="G147" s="800"/>
      <c r="H147" s="827"/>
      <c r="I147" s="87"/>
      <c r="J147" s="90">
        <f t="shared" ref="J147:R147" si="68">$H146+$I146-J146</f>
        <v>131</v>
      </c>
      <c r="K147" s="90">
        <f t="shared" si="68"/>
        <v>131</v>
      </c>
      <c r="L147" s="90">
        <f t="shared" si="68"/>
        <v>131</v>
      </c>
      <c r="M147" s="90">
        <f t="shared" si="68"/>
        <v>131</v>
      </c>
      <c r="N147" s="90">
        <f t="shared" si="68"/>
        <v>131</v>
      </c>
      <c r="O147" s="90">
        <f t="shared" si="68"/>
        <v>131</v>
      </c>
      <c r="P147" s="90">
        <f t="shared" si="68"/>
        <v>131</v>
      </c>
      <c r="Q147" s="90">
        <f t="shared" si="68"/>
        <v>131</v>
      </c>
      <c r="R147" s="90">
        <f t="shared" si="68"/>
        <v>131</v>
      </c>
      <c r="S147" s="90" t="e">
        <f t="shared" ref="S147:AH147" si="69">+R147-S146</f>
        <v>#N/A</v>
      </c>
      <c r="T147" s="90" t="e">
        <f t="shared" si="69"/>
        <v>#N/A</v>
      </c>
      <c r="U147" s="90" t="e">
        <f t="shared" si="69"/>
        <v>#N/A</v>
      </c>
      <c r="V147" s="90" t="e">
        <f t="shared" si="69"/>
        <v>#N/A</v>
      </c>
      <c r="W147" s="90" t="e">
        <f t="shared" si="69"/>
        <v>#N/A</v>
      </c>
      <c r="X147" s="90" t="e">
        <f t="shared" si="69"/>
        <v>#N/A</v>
      </c>
      <c r="Y147" s="90" t="e">
        <f t="shared" si="69"/>
        <v>#N/A</v>
      </c>
      <c r="Z147" s="90" t="e">
        <f t="shared" si="69"/>
        <v>#N/A</v>
      </c>
      <c r="AA147" s="90" t="e">
        <f t="shared" si="69"/>
        <v>#N/A</v>
      </c>
      <c r="AB147" s="90" t="e">
        <f t="shared" si="69"/>
        <v>#N/A</v>
      </c>
      <c r="AC147" s="90" t="e">
        <f t="shared" si="69"/>
        <v>#N/A</v>
      </c>
      <c r="AD147" s="90" t="e">
        <f t="shared" si="69"/>
        <v>#N/A</v>
      </c>
      <c r="AE147" s="90" t="e">
        <f t="shared" si="69"/>
        <v>#N/A</v>
      </c>
      <c r="AF147" s="90" t="e">
        <f t="shared" si="69"/>
        <v>#N/A</v>
      </c>
      <c r="AG147" s="90" t="e">
        <f t="shared" si="69"/>
        <v>#N/A</v>
      </c>
      <c r="AH147" s="90" t="e">
        <f t="shared" si="69"/>
        <v>#N/A</v>
      </c>
    </row>
    <row r="148" spans="1:34" ht="20.100000000000001" customHeight="1">
      <c r="A148" s="813" t="s">
        <v>272</v>
      </c>
      <c r="B148" s="795" t="s">
        <v>273</v>
      </c>
      <c r="C148" s="50"/>
      <c r="D148" s="123" t="s">
        <v>16</v>
      </c>
      <c r="E148" s="47">
        <v>100</v>
      </c>
      <c r="F148" s="799"/>
      <c r="G148" s="799"/>
      <c r="H148" s="826" t="e">
        <f>+VLOOKUP(A148,'[4]TRAY, BOBIN'!$F$3:$J$153,5,0)</f>
        <v>#N/A</v>
      </c>
      <c r="I148" s="91">
        <f>+IFERROR(VLOOKUP(D148,FCSTSDV!$C$2:$C$72,26,0),0)/'07.11'!E148</f>
        <v>0</v>
      </c>
      <c r="J148" s="92" t="e">
        <f>+ROUND(INDEX(FCSTSDV!$D$2:$L$673,MATCH('07.11'!$D148,FCSTSDV!$C$2:$C$673,0),MATCH('07.11'!J$3,FCSTSDV!$D$1:$L$1,0))/'07.11'!$E148,1)</f>
        <v>#N/A</v>
      </c>
      <c r="K148" s="92" t="e">
        <f>+ROUND(INDEX(FCSTSDV!$D$2:$L$673,MATCH('07.11'!$D148,FCSTSDV!$C$2:$C$673,0),MATCH('07.11'!K$3,FCSTSDV!$D$1:$L$1,0))/'07.11'!$E148,1)</f>
        <v>#N/A</v>
      </c>
      <c r="L148" s="92" t="e">
        <f>+ROUND(INDEX(FCSTSDV!$D$2:$L$673,MATCH('07.11'!$D148,FCSTSDV!$C$2:$C$673,0),MATCH('07.11'!L$3,FCSTSDV!$D$1:$L$1,0))/'07.11'!$E148,1)</f>
        <v>#N/A</v>
      </c>
      <c r="M148" s="92" t="e">
        <f>+ROUND(INDEX(FCSTSDV!$D$2:$L$673,MATCH('07.11'!$D148,FCSTSDV!$C$2:$C$673,0),MATCH('07.11'!M$3,FCSTSDV!$D$1:$L$1,0))/'07.11'!$E148,1)</f>
        <v>#N/A</v>
      </c>
      <c r="N148" s="92" t="e">
        <f>+ROUND(INDEX(FCSTSDV!$D$2:$L$673,MATCH('07.11'!$D148,FCSTSDV!$C$2:$C$673,0),MATCH('07.11'!N$3,FCSTSDV!$D$1:$L$1,0))/'07.11'!$E148,1)</f>
        <v>#N/A</v>
      </c>
      <c r="O148" s="92" t="e">
        <f>+ROUND(INDEX(FCSTSDV!$D$2:$L$673,MATCH('07.11'!$D148,FCSTSDV!$C$2:$C$673,0),MATCH('07.11'!O$3,FCSTSDV!$D$1:$L$1,0))/'07.11'!$E148,1)</f>
        <v>#N/A</v>
      </c>
      <c r="P148" s="92" t="e">
        <f>+ROUND(INDEX(FCSTSDV!$D$2:$L$673,MATCH('07.11'!$D148,FCSTSDV!$C$2:$C$673,0),MATCH('07.11'!P$3,FCSTSDV!$D$1:$L$1,0))/'07.11'!$E148,1)</f>
        <v>#N/A</v>
      </c>
      <c r="Q148" s="92" t="e">
        <f>+ROUND(INDEX(FCSTSDV!$D$2:$L$673,MATCH('07.11'!$D148,FCSTSDV!$C$2:$C$673,0),MATCH('07.11'!Q$3,FCSTSDV!$D$1:$L$1,0))/'07.11'!$E148,1)</f>
        <v>#N/A</v>
      </c>
      <c r="R148" s="92" t="e">
        <f>+ROUND(INDEX(FCSTSDV!$D$2:$L$673,MATCH('07.11'!$D148,FCSTSDV!$C$2:$C$673,0),MATCH('07.11'!R$3,FCSTSDV!$D$1:$L$1,0))/'07.11'!$E148,1)</f>
        <v>#N/A</v>
      </c>
      <c r="S148" s="92" t="e">
        <f>+ROUND(INDEX(FCSTSDV!$D$2:$L$673,MATCH('07.11'!$D148,FCSTSDV!$C$2:$C$673,0),MATCH('07.11'!S$3,FCSTSDV!$D$1:$L$1,0))/'07.11'!$E148,1)</f>
        <v>#N/A</v>
      </c>
      <c r="T148" s="92" t="e">
        <f>+ROUND(INDEX(FCSTSDV!$D$2:$L$673,MATCH('07.11'!$D148,FCSTSDV!$C$2:$C$673,0),MATCH('07.11'!T$3,FCSTSDV!$D$1:$L$1,0))/'07.11'!$E148,1)</f>
        <v>#N/A</v>
      </c>
      <c r="U148" s="92" t="e">
        <f>+ROUND(INDEX(FCSTSDV!$D$2:$L$673,MATCH('07.11'!$D148,FCSTSDV!$C$2:$C$673,0),MATCH('07.11'!U$3,FCSTSDV!$D$1:$L$1,0))/'07.11'!$E148,1)</f>
        <v>#N/A</v>
      </c>
      <c r="V148" s="92" t="e">
        <f>+ROUND(INDEX(FCSTSDV!$D$2:$L$673,MATCH('07.11'!$D148,FCSTSDV!$C$2:$C$673,0),MATCH('07.11'!V$3,FCSTSDV!$D$1:$L$1,0))/'07.11'!$E148,1)</f>
        <v>#N/A</v>
      </c>
      <c r="W148" s="92" t="e">
        <f>+ROUND(INDEX(FCSTSDV!$D$2:$L$673,MATCH('07.11'!$D148,FCSTSDV!$C$2:$C$673,0),MATCH('07.11'!W$3,FCSTSDV!$D$1:$L$1,0))/'07.11'!$E148,1)</f>
        <v>#N/A</v>
      </c>
      <c r="X148" s="92" t="e">
        <f>+ROUND(INDEX(FCSTSDV!$D$2:$L$673,MATCH('07.11'!$D148,FCSTSDV!$C$2:$C$673,0),MATCH('07.11'!X$3,FCSTSDV!$D$1:$L$1,0))/'07.11'!$E148,1)</f>
        <v>#N/A</v>
      </c>
      <c r="Y148" s="92" t="e">
        <f>+ROUND(INDEX(FCSTSDV!$D$2:$L$673,MATCH('07.11'!$D148,FCSTSDV!$C$2:$C$673,0),MATCH('07.11'!Y$3,FCSTSDV!$D$1:$L$1,0))/'07.11'!$E148,1)</f>
        <v>#N/A</v>
      </c>
      <c r="Z148" s="92" t="e">
        <f>+ROUND(INDEX(FCSTSDV!$D$2:$L$673,MATCH('07.11'!$D148,FCSTSDV!$C$2:$C$673,0),MATCH('07.11'!Z$3,FCSTSDV!$D$1:$L$1,0))/'07.11'!$E148,1)</f>
        <v>#N/A</v>
      </c>
      <c r="AA148" s="92" t="e">
        <f>+ROUND(INDEX(FCSTSDV!$D$2:$L$673,MATCH('07.11'!$D148,FCSTSDV!$C$2:$C$673,0),MATCH('07.11'!AA$3,FCSTSDV!$D$1:$L$1,0))/'07.11'!$E148,1)</f>
        <v>#N/A</v>
      </c>
      <c r="AB148" s="92" t="e">
        <f>+ROUND(INDEX(FCSTSDV!$D$2:$L$673,MATCH('07.11'!$D148,FCSTSDV!$C$2:$C$673,0),MATCH('07.11'!AB$3,FCSTSDV!$D$1:$L$1,0))/'07.11'!$E148,1)</f>
        <v>#N/A</v>
      </c>
      <c r="AC148" s="92" t="e">
        <f>+ROUND(INDEX(FCSTSDV!$D$2:$L$673,MATCH('07.11'!$D148,FCSTSDV!$C$2:$C$673,0),MATCH('07.11'!AC$3,FCSTSDV!$D$1:$L$1,0))/'07.11'!$E148,1)</f>
        <v>#N/A</v>
      </c>
      <c r="AD148" s="92" t="e">
        <f>+ROUND(INDEX(FCSTSDV!$D$2:$L$673,MATCH('07.11'!$D148,FCSTSDV!$C$2:$C$673,0),MATCH('07.11'!AD$3,FCSTSDV!$D$1:$L$1,0))/'07.11'!$E148,1)</f>
        <v>#N/A</v>
      </c>
      <c r="AE148" s="92" t="e">
        <f>+ROUND(INDEX(FCSTSDV!$D$2:$L$673,MATCH('07.11'!$D148,FCSTSDV!$C$2:$C$673,0),MATCH('07.11'!AE$3,FCSTSDV!$D$1:$L$1,0))/'07.11'!$E148,1)</f>
        <v>#N/A</v>
      </c>
      <c r="AF148" s="92" t="e">
        <f>+ROUND(INDEX(FCSTSDV!$D$2:$L$673,MATCH('07.11'!$D148,FCSTSDV!$C$2:$C$673,0),MATCH('07.11'!AF$3,FCSTSDV!$D$1:$L$1,0))/'07.11'!$E148,1)</f>
        <v>#N/A</v>
      </c>
      <c r="AG148" s="92" t="e">
        <f>+ROUND(INDEX(FCSTSDV!$D$2:$L$673,MATCH('07.11'!$D148,FCSTSDV!$C$2:$C$673,0),MATCH('07.11'!AG$3,FCSTSDV!$D$1:$L$1,0))/'07.11'!$E148,1)</f>
        <v>#N/A</v>
      </c>
      <c r="AH148" s="92" t="e">
        <f>+ROUND(INDEX(FCSTSDV!$D$2:$L$673,MATCH('07.11'!$D148,FCSTSDV!$C$2:$C$673,0),MATCH('07.11'!AH$3,FCSTSDV!$D$1:$L$1,0))/'07.11'!$E148,1)</f>
        <v>#N/A</v>
      </c>
    </row>
    <row r="149" spans="1:34" ht="20.100000000000001" customHeight="1">
      <c r="A149" s="813"/>
      <c r="B149" s="795"/>
      <c r="C149" s="127"/>
      <c r="D149" s="128" t="s">
        <v>153</v>
      </c>
      <c r="E149" s="129" t="s">
        <v>43</v>
      </c>
      <c r="F149" s="799"/>
      <c r="G149" s="799"/>
      <c r="H149" s="827"/>
      <c r="I149" s="153"/>
      <c r="J149" s="116" t="e">
        <f t="shared" ref="J149:R149" si="70">$H148+$I148-J148</f>
        <v>#N/A</v>
      </c>
      <c r="K149" s="116" t="e">
        <f t="shared" si="70"/>
        <v>#N/A</v>
      </c>
      <c r="L149" s="116" t="e">
        <f t="shared" si="70"/>
        <v>#N/A</v>
      </c>
      <c r="M149" s="116" t="e">
        <f t="shared" si="70"/>
        <v>#N/A</v>
      </c>
      <c r="N149" s="116" t="e">
        <f t="shared" si="70"/>
        <v>#N/A</v>
      </c>
      <c r="O149" s="116" t="e">
        <f t="shared" si="70"/>
        <v>#N/A</v>
      </c>
      <c r="P149" s="116" t="e">
        <f t="shared" si="70"/>
        <v>#N/A</v>
      </c>
      <c r="Q149" s="116" t="e">
        <f t="shared" si="70"/>
        <v>#N/A</v>
      </c>
      <c r="R149" s="116" t="e">
        <f t="shared" si="70"/>
        <v>#N/A</v>
      </c>
      <c r="S149" s="90" t="e">
        <f t="shared" ref="S149:AH149" si="71">+R149-S148</f>
        <v>#N/A</v>
      </c>
      <c r="T149" s="90" t="e">
        <f t="shared" si="71"/>
        <v>#N/A</v>
      </c>
      <c r="U149" s="90" t="e">
        <f t="shared" si="71"/>
        <v>#N/A</v>
      </c>
      <c r="V149" s="90" t="e">
        <f t="shared" si="71"/>
        <v>#N/A</v>
      </c>
      <c r="W149" s="90" t="e">
        <f t="shared" si="71"/>
        <v>#N/A</v>
      </c>
      <c r="X149" s="90" t="e">
        <f t="shared" si="71"/>
        <v>#N/A</v>
      </c>
      <c r="Y149" s="90" t="e">
        <f t="shared" si="71"/>
        <v>#N/A</v>
      </c>
      <c r="Z149" s="90" t="e">
        <f t="shared" si="71"/>
        <v>#N/A</v>
      </c>
      <c r="AA149" s="90" t="e">
        <f t="shared" si="71"/>
        <v>#N/A</v>
      </c>
      <c r="AB149" s="90" t="e">
        <f t="shared" si="71"/>
        <v>#N/A</v>
      </c>
      <c r="AC149" s="90" t="e">
        <f t="shared" si="71"/>
        <v>#N/A</v>
      </c>
      <c r="AD149" s="90" t="e">
        <f t="shared" si="71"/>
        <v>#N/A</v>
      </c>
      <c r="AE149" s="90" t="e">
        <f t="shared" si="71"/>
        <v>#N/A</v>
      </c>
      <c r="AF149" s="90" t="e">
        <f t="shared" si="71"/>
        <v>#N/A</v>
      </c>
      <c r="AG149" s="90" t="e">
        <f t="shared" si="71"/>
        <v>#N/A</v>
      </c>
      <c r="AH149" s="90" t="e">
        <f t="shared" si="71"/>
        <v>#N/A</v>
      </c>
    </row>
    <row r="150" spans="1:34" ht="20.100000000000001" customHeight="1">
      <c r="A150" s="806" t="s">
        <v>274</v>
      </c>
      <c r="B150" s="791" t="s">
        <v>275</v>
      </c>
      <c r="C150" s="63"/>
      <c r="D150" s="73" t="s">
        <v>16</v>
      </c>
      <c r="E150" s="44">
        <v>100</v>
      </c>
      <c r="F150" s="798"/>
      <c r="G150" s="798"/>
      <c r="H150" s="826" t="e">
        <f>+VLOOKUP(A150,'[4]TRAY, BOBIN'!$F$3:$J$153,5,0)</f>
        <v>#N/A</v>
      </c>
      <c r="I150" s="79">
        <f>+IFERROR(VLOOKUP(D150,FCSTSDV!$C$2:$C$72,26,0),0)/'07.11'!E150</f>
        <v>0</v>
      </c>
      <c r="J150" s="92" t="e">
        <f>+ROUND(INDEX(FCSTSDV!$D$2:$L$673,MATCH('07.11'!$D150,FCSTSDV!$C$2:$C$673,0),MATCH('07.11'!J$3,FCSTSDV!$D$1:$L$1,0))/'07.11'!$E150,1)</f>
        <v>#N/A</v>
      </c>
      <c r="K150" s="92" t="e">
        <f>+ROUND(INDEX(FCSTSDV!$D$2:$L$673,MATCH('07.11'!$D150,FCSTSDV!$C$2:$C$673,0),MATCH('07.11'!K$3,FCSTSDV!$D$1:$L$1,0))/'07.11'!$E150,1)</f>
        <v>#N/A</v>
      </c>
      <c r="L150" s="92" t="e">
        <f>+ROUND(INDEX(FCSTSDV!$D$2:$L$673,MATCH('07.11'!$D150,FCSTSDV!$C$2:$C$673,0),MATCH('07.11'!L$3,FCSTSDV!$D$1:$L$1,0))/'07.11'!$E150,1)</f>
        <v>#N/A</v>
      </c>
      <c r="M150" s="92" t="e">
        <f>+ROUND(INDEX(FCSTSDV!$D$2:$L$673,MATCH('07.11'!$D150,FCSTSDV!$C$2:$C$673,0),MATCH('07.11'!M$3,FCSTSDV!$D$1:$L$1,0))/'07.11'!$E150,1)</f>
        <v>#N/A</v>
      </c>
      <c r="N150" s="92" t="e">
        <f>+ROUND(INDEX(FCSTSDV!$D$2:$L$673,MATCH('07.11'!$D150,FCSTSDV!$C$2:$C$673,0),MATCH('07.11'!N$3,FCSTSDV!$D$1:$L$1,0))/'07.11'!$E150,1)</f>
        <v>#N/A</v>
      </c>
      <c r="O150" s="92" t="e">
        <f>+ROUND(INDEX(FCSTSDV!$D$2:$L$673,MATCH('07.11'!$D150,FCSTSDV!$C$2:$C$673,0),MATCH('07.11'!O$3,FCSTSDV!$D$1:$L$1,0))/'07.11'!$E150,1)</f>
        <v>#N/A</v>
      </c>
      <c r="P150" s="92" t="e">
        <f>+ROUND(INDEX(FCSTSDV!$D$2:$L$673,MATCH('07.11'!$D150,FCSTSDV!$C$2:$C$673,0),MATCH('07.11'!P$3,FCSTSDV!$D$1:$L$1,0))/'07.11'!$E150,1)</f>
        <v>#N/A</v>
      </c>
      <c r="Q150" s="92" t="e">
        <f>+ROUND(INDEX(FCSTSDV!$D$2:$L$673,MATCH('07.11'!$D150,FCSTSDV!$C$2:$C$673,0),MATCH('07.11'!Q$3,FCSTSDV!$D$1:$L$1,0))/'07.11'!$E150,1)</f>
        <v>#N/A</v>
      </c>
      <c r="R150" s="92" t="e">
        <f>+ROUND(INDEX(FCSTSDV!$D$2:$L$673,MATCH('07.11'!$D150,FCSTSDV!$C$2:$C$673,0),MATCH('07.11'!R$3,FCSTSDV!$D$1:$L$1,0))/'07.11'!$E150,1)</f>
        <v>#N/A</v>
      </c>
      <c r="S150" s="92" t="e">
        <f>+ROUND(INDEX(FCSTSDV!$D$2:$L$673,MATCH('07.11'!$D150,FCSTSDV!$C$2:$C$673,0),MATCH('07.11'!S$3,FCSTSDV!$D$1:$L$1,0))/'07.11'!$E150,1)</f>
        <v>#N/A</v>
      </c>
      <c r="T150" s="92" t="e">
        <f>+ROUND(INDEX(FCSTSDV!$D$2:$L$673,MATCH('07.11'!$D150,FCSTSDV!$C$2:$C$673,0),MATCH('07.11'!T$3,FCSTSDV!$D$1:$L$1,0))/'07.11'!$E150,1)</f>
        <v>#N/A</v>
      </c>
      <c r="U150" s="92" t="e">
        <f>+ROUND(INDEX(FCSTSDV!$D$2:$L$673,MATCH('07.11'!$D150,FCSTSDV!$C$2:$C$673,0),MATCH('07.11'!U$3,FCSTSDV!$D$1:$L$1,0))/'07.11'!$E150,1)</f>
        <v>#N/A</v>
      </c>
      <c r="V150" s="92" t="e">
        <f>+ROUND(INDEX(FCSTSDV!$D$2:$L$673,MATCH('07.11'!$D150,FCSTSDV!$C$2:$C$673,0),MATCH('07.11'!V$3,FCSTSDV!$D$1:$L$1,0))/'07.11'!$E150,1)</f>
        <v>#N/A</v>
      </c>
      <c r="W150" s="92" t="e">
        <f>+ROUND(INDEX(FCSTSDV!$D$2:$L$673,MATCH('07.11'!$D150,FCSTSDV!$C$2:$C$673,0),MATCH('07.11'!W$3,FCSTSDV!$D$1:$L$1,0))/'07.11'!$E150,1)</f>
        <v>#N/A</v>
      </c>
      <c r="X150" s="92" t="e">
        <f>+ROUND(INDEX(FCSTSDV!$D$2:$L$673,MATCH('07.11'!$D150,FCSTSDV!$C$2:$C$673,0),MATCH('07.11'!X$3,FCSTSDV!$D$1:$L$1,0))/'07.11'!$E150,1)</f>
        <v>#N/A</v>
      </c>
      <c r="Y150" s="92" t="e">
        <f>+ROUND(INDEX(FCSTSDV!$D$2:$L$673,MATCH('07.11'!$D150,FCSTSDV!$C$2:$C$673,0),MATCH('07.11'!Y$3,FCSTSDV!$D$1:$L$1,0))/'07.11'!$E150,1)</f>
        <v>#N/A</v>
      </c>
      <c r="Z150" s="92" t="e">
        <f>+ROUND(INDEX(FCSTSDV!$D$2:$L$673,MATCH('07.11'!$D150,FCSTSDV!$C$2:$C$673,0),MATCH('07.11'!Z$3,FCSTSDV!$D$1:$L$1,0))/'07.11'!$E150,1)</f>
        <v>#N/A</v>
      </c>
      <c r="AA150" s="92" t="e">
        <f>+ROUND(INDEX(FCSTSDV!$D$2:$L$673,MATCH('07.11'!$D150,FCSTSDV!$C$2:$C$673,0),MATCH('07.11'!AA$3,FCSTSDV!$D$1:$L$1,0))/'07.11'!$E150,1)</f>
        <v>#N/A</v>
      </c>
      <c r="AB150" s="92" t="e">
        <f>+ROUND(INDEX(FCSTSDV!$D$2:$L$673,MATCH('07.11'!$D150,FCSTSDV!$C$2:$C$673,0),MATCH('07.11'!AB$3,FCSTSDV!$D$1:$L$1,0))/'07.11'!$E150,1)</f>
        <v>#N/A</v>
      </c>
      <c r="AC150" s="92" t="e">
        <f>+ROUND(INDEX(FCSTSDV!$D$2:$L$673,MATCH('07.11'!$D150,FCSTSDV!$C$2:$C$673,0),MATCH('07.11'!AC$3,FCSTSDV!$D$1:$L$1,0))/'07.11'!$E150,1)</f>
        <v>#N/A</v>
      </c>
      <c r="AD150" s="92" t="e">
        <f>+ROUND(INDEX(FCSTSDV!$D$2:$L$673,MATCH('07.11'!$D150,FCSTSDV!$C$2:$C$673,0),MATCH('07.11'!AD$3,FCSTSDV!$D$1:$L$1,0))/'07.11'!$E150,1)</f>
        <v>#N/A</v>
      </c>
      <c r="AE150" s="92" t="e">
        <f>+ROUND(INDEX(FCSTSDV!$D$2:$L$673,MATCH('07.11'!$D150,FCSTSDV!$C$2:$C$673,0),MATCH('07.11'!AE$3,FCSTSDV!$D$1:$L$1,0))/'07.11'!$E150,1)</f>
        <v>#N/A</v>
      </c>
      <c r="AF150" s="92" t="e">
        <f>+ROUND(INDEX(FCSTSDV!$D$2:$L$673,MATCH('07.11'!$D150,FCSTSDV!$C$2:$C$673,0),MATCH('07.11'!AF$3,FCSTSDV!$D$1:$L$1,0))/'07.11'!$E150,1)</f>
        <v>#N/A</v>
      </c>
      <c r="AG150" s="92" t="e">
        <f>+ROUND(INDEX(FCSTSDV!$D$2:$L$673,MATCH('07.11'!$D150,FCSTSDV!$C$2:$C$673,0),MATCH('07.11'!AG$3,FCSTSDV!$D$1:$L$1,0))/'07.11'!$E150,1)</f>
        <v>#N/A</v>
      </c>
      <c r="AH150" s="92" t="e">
        <f>+ROUND(INDEX(FCSTSDV!$D$2:$L$673,MATCH('07.11'!$D150,FCSTSDV!$C$2:$C$673,0),MATCH('07.11'!AH$3,FCSTSDV!$D$1:$L$1,0))/'07.11'!$E150,1)</f>
        <v>#N/A</v>
      </c>
    </row>
    <row r="151" spans="1:34" ht="20.100000000000001" customHeight="1">
      <c r="A151" s="813"/>
      <c r="B151" s="795"/>
      <c r="C151" s="127"/>
      <c r="D151" s="128" t="s">
        <v>153</v>
      </c>
      <c r="E151" s="129" t="s">
        <v>43</v>
      </c>
      <c r="F151" s="799"/>
      <c r="G151" s="799"/>
      <c r="H151" s="827"/>
      <c r="I151" s="153"/>
      <c r="J151" s="162" t="e">
        <f t="shared" ref="J151:R151" si="72">$H150+$I150-J150</f>
        <v>#N/A</v>
      </c>
      <c r="K151" s="162" t="e">
        <f t="shared" si="72"/>
        <v>#N/A</v>
      </c>
      <c r="L151" s="162" t="e">
        <f t="shared" si="72"/>
        <v>#N/A</v>
      </c>
      <c r="M151" s="162" t="e">
        <f t="shared" si="72"/>
        <v>#N/A</v>
      </c>
      <c r="N151" s="162" t="e">
        <f t="shared" si="72"/>
        <v>#N/A</v>
      </c>
      <c r="O151" s="162" t="e">
        <f t="shared" si="72"/>
        <v>#N/A</v>
      </c>
      <c r="P151" s="162" t="e">
        <f t="shared" si="72"/>
        <v>#N/A</v>
      </c>
      <c r="Q151" s="162" t="e">
        <f t="shared" si="72"/>
        <v>#N/A</v>
      </c>
      <c r="R151" s="162" t="e">
        <f t="shared" si="72"/>
        <v>#N/A</v>
      </c>
      <c r="S151" s="162" t="e">
        <f t="shared" ref="S151:AH151" si="73">+R151-S150</f>
        <v>#N/A</v>
      </c>
      <c r="T151" s="162" t="e">
        <f t="shared" si="73"/>
        <v>#N/A</v>
      </c>
      <c r="U151" s="162" t="e">
        <f t="shared" si="73"/>
        <v>#N/A</v>
      </c>
      <c r="V151" s="162" t="e">
        <f t="shared" si="73"/>
        <v>#N/A</v>
      </c>
      <c r="W151" s="162" t="e">
        <f t="shared" si="73"/>
        <v>#N/A</v>
      </c>
      <c r="X151" s="162" t="e">
        <f t="shared" si="73"/>
        <v>#N/A</v>
      </c>
      <c r="Y151" s="162" t="e">
        <f t="shared" si="73"/>
        <v>#N/A</v>
      </c>
      <c r="Z151" s="162" t="e">
        <f t="shared" si="73"/>
        <v>#N/A</v>
      </c>
      <c r="AA151" s="162" t="e">
        <f t="shared" si="73"/>
        <v>#N/A</v>
      </c>
      <c r="AB151" s="162" t="e">
        <f t="shared" si="73"/>
        <v>#N/A</v>
      </c>
      <c r="AC151" s="162" t="e">
        <f t="shared" si="73"/>
        <v>#N/A</v>
      </c>
      <c r="AD151" s="162" t="e">
        <f t="shared" si="73"/>
        <v>#N/A</v>
      </c>
      <c r="AE151" s="162" t="e">
        <f t="shared" si="73"/>
        <v>#N/A</v>
      </c>
      <c r="AF151" s="162" t="e">
        <f t="shared" si="73"/>
        <v>#N/A</v>
      </c>
      <c r="AG151" s="162" t="e">
        <f t="shared" si="73"/>
        <v>#N/A</v>
      </c>
      <c r="AH151" s="162" t="e">
        <f t="shared" si="73"/>
        <v>#N/A</v>
      </c>
    </row>
    <row r="152" spans="1:34" ht="20.100000000000001" customHeight="1">
      <c r="A152" s="806" t="s">
        <v>276</v>
      </c>
      <c r="B152" s="791" t="s">
        <v>277</v>
      </c>
      <c r="C152" s="63"/>
      <c r="D152" s="73" t="s">
        <v>127</v>
      </c>
      <c r="E152" s="44">
        <v>26</v>
      </c>
      <c r="F152" s="798"/>
      <c r="G152" s="798"/>
      <c r="H152" s="826">
        <f>+VLOOKUP(A152,'[4]TRAY, BOBIN'!$F$3:$J$153,5,0)</f>
        <v>13848</v>
      </c>
      <c r="I152" s="79">
        <f>+IFERROR(VLOOKUP(D152,FCSTSDV!$C$2:$C$72,26,0),0)/'07.11'!E152</f>
        <v>0</v>
      </c>
      <c r="J152" s="92" t="e">
        <f>+ROUND(INDEX(FCSTSDV!$D$2:$L$673,MATCH('07.11'!$D152,FCSTSDV!$C$2:$C$673,0),MATCH('07.11'!J$3,FCSTSDV!$D$1:$L$1,0))/'07.11'!$E152,1)</f>
        <v>#N/A</v>
      </c>
      <c r="K152" s="92" t="e">
        <f>+ROUND(INDEX(FCSTSDV!$D$2:$L$673,MATCH('07.11'!$D152,FCSTSDV!$C$2:$C$673,0),MATCH('07.11'!K$3,FCSTSDV!$D$1:$L$1,0))/'07.11'!$E152,1)</f>
        <v>#N/A</v>
      </c>
      <c r="L152" s="92" t="e">
        <f>+ROUND(INDEX(FCSTSDV!$D$2:$L$673,MATCH('07.11'!$D152,FCSTSDV!$C$2:$C$673,0),MATCH('07.11'!L$3,FCSTSDV!$D$1:$L$1,0))/'07.11'!$E152,1)</f>
        <v>#N/A</v>
      </c>
      <c r="M152" s="92" t="e">
        <f>+ROUND(INDEX(FCSTSDV!$D$2:$L$673,MATCH('07.11'!$D152,FCSTSDV!$C$2:$C$673,0),MATCH('07.11'!M$3,FCSTSDV!$D$1:$L$1,0))/'07.11'!$E152,1)</f>
        <v>#N/A</v>
      </c>
      <c r="N152" s="92" t="e">
        <f>+ROUND(INDEX(FCSTSDV!$D$2:$L$673,MATCH('07.11'!$D152,FCSTSDV!$C$2:$C$673,0),MATCH('07.11'!N$3,FCSTSDV!$D$1:$L$1,0))/'07.11'!$E152,1)</f>
        <v>#N/A</v>
      </c>
      <c r="O152" s="92" t="e">
        <f>+ROUND(INDEX(FCSTSDV!$D$2:$L$673,MATCH('07.11'!$D152,FCSTSDV!$C$2:$C$673,0),MATCH('07.11'!O$3,FCSTSDV!$D$1:$L$1,0))/'07.11'!$E152,1)</f>
        <v>#N/A</v>
      </c>
      <c r="P152" s="92" t="e">
        <f>+ROUND(INDEX(FCSTSDV!$D$2:$L$673,MATCH('07.11'!$D152,FCSTSDV!$C$2:$C$673,0),MATCH('07.11'!P$3,FCSTSDV!$D$1:$L$1,0))/'07.11'!$E152,1)</f>
        <v>#N/A</v>
      </c>
      <c r="Q152" s="92" t="e">
        <f>+ROUND(INDEX(FCSTSDV!$D$2:$L$673,MATCH('07.11'!$D152,FCSTSDV!$C$2:$C$673,0),MATCH('07.11'!Q$3,FCSTSDV!$D$1:$L$1,0))/'07.11'!$E152,1)</f>
        <v>#N/A</v>
      </c>
      <c r="R152" s="92" t="e">
        <f>+ROUND(INDEX(FCSTSDV!$D$2:$L$673,MATCH('07.11'!$D152,FCSTSDV!$C$2:$C$673,0),MATCH('07.11'!R$3,FCSTSDV!$D$1:$L$1,0))/'07.11'!$E152,1)</f>
        <v>#N/A</v>
      </c>
      <c r="S152" s="117" t="e">
        <f>+ROUND(INDEX(FCSTSDV!$D$2:$L$673,MATCH('07.11'!$D152,FCSTSDV!$C$2:$C$673,0),MATCH('07.11'!S$3,FCSTSDV!$D$1:$L$1,0))/'07.11'!$E152,1)</f>
        <v>#N/A</v>
      </c>
      <c r="T152" s="117" t="e">
        <f>+ROUND(INDEX(FCSTSDV!$D$2:$L$673,MATCH('07.11'!$D152,FCSTSDV!$C$2:$C$673,0),MATCH('07.11'!T$3,FCSTSDV!$D$1:$L$1,0))/'07.11'!$E152,1)</f>
        <v>#N/A</v>
      </c>
      <c r="U152" s="117" t="e">
        <f>+ROUND(INDEX(FCSTSDV!$D$2:$L$673,MATCH('07.11'!$D152,FCSTSDV!$C$2:$C$673,0),MATCH('07.11'!U$3,FCSTSDV!$D$1:$L$1,0))/'07.11'!$E152,1)</f>
        <v>#N/A</v>
      </c>
      <c r="V152" s="117" t="e">
        <f>+ROUND(INDEX(FCSTSDV!$D$2:$L$673,MATCH('07.11'!$D152,FCSTSDV!$C$2:$C$673,0),MATCH('07.11'!V$3,FCSTSDV!$D$1:$L$1,0))/'07.11'!$E152,1)</f>
        <v>#N/A</v>
      </c>
      <c r="W152" s="117" t="e">
        <f>+ROUND(INDEX(FCSTSDV!$D$2:$L$673,MATCH('07.11'!$D152,FCSTSDV!$C$2:$C$673,0),MATCH('07.11'!W$3,FCSTSDV!$D$1:$L$1,0))/'07.11'!$E152,1)</f>
        <v>#N/A</v>
      </c>
      <c r="X152" s="117" t="e">
        <f>+ROUND(INDEX(FCSTSDV!$D$2:$L$673,MATCH('07.11'!$D152,FCSTSDV!$C$2:$C$673,0),MATCH('07.11'!X$3,FCSTSDV!$D$1:$L$1,0))/'07.11'!$E152,1)</f>
        <v>#N/A</v>
      </c>
      <c r="Y152" s="117" t="e">
        <f>+ROUND(INDEX(FCSTSDV!$D$2:$L$673,MATCH('07.11'!$D152,FCSTSDV!$C$2:$C$673,0),MATCH('07.11'!Y$3,FCSTSDV!$D$1:$L$1,0))/'07.11'!$E152,1)</f>
        <v>#N/A</v>
      </c>
      <c r="Z152" s="117" t="e">
        <f>+ROUND(INDEX(FCSTSDV!$D$2:$L$673,MATCH('07.11'!$D152,FCSTSDV!$C$2:$C$673,0),MATCH('07.11'!Z$3,FCSTSDV!$D$1:$L$1,0))/'07.11'!$E152,1)</f>
        <v>#N/A</v>
      </c>
      <c r="AA152" s="117" t="e">
        <f>+ROUND(INDEX(FCSTSDV!$D$2:$L$673,MATCH('07.11'!$D152,FCSTSDV!$C$2:$C$673,0),MATCH('07.11'!AA$3,FCSTSDV!$D$1:$L$1,0))/'07.11'!$E152,1)</f>
        <v>#N/A</v>
      </c>
      <c r="AB152" s="117" t="e">
        <f>+ROUND(INDEX(FCSTSDV!$D$2:$L$673,MATCH('07.11'!$D152,FCSTSDV!$C$2:$C$673,0),MATCH('07.11'!AB$3,FCSTSDV!$D$1:$L$1,0))/'07.11'!$E152,1)</f>
        <v>#N/A</v>
      </c>
      <c r="AC152" s="117" t="e">
        <f>+ROUND(INDEX(FCSTSDV!$D$2:$L$673,MATCH('07.11'!$D152,FCSTSDV!$C$2:$C$673,0),MATCH('07.11'!AC$3,FCSTSDV!$D$1:$L$1,0))/'07.11'!$E152,1)</f>
        <v>#N/A</v>
      </c>
      <c r="AD152" s="117" t="e">
        <f>+ROUND(INDEX(FCSTSDV!$D$2:$L$673,MATCH('07.11'!$D152,FCSTSDV!$C$2:$C$673,0),MATCH('07.11'!AD$3,FCSTSDV!$D$1:$L$1,0))/'07.11'!$E152,1)</f>
        <v>#N/A</v>
      </c>
      <c r="AE152" s="117" t="e">
        <f>+ROUND(INDEX(FCSTSDV!$D$2:$L$673,MATCH('07.11'!$D152,FCSTSDV!$C$2:$C$673,0),MATCH('07.11'!AE$3,FCSTSDV!$D$1:$L$1,0))/'07.11'!$E152,1)</f>
        <v>#N/A</v>
      </c>
      <c r="AF152" s="117" t="e">
        <f>+ROUND(INDEX(FCSTSDV!$D$2:$L$673,MATCH('07.11'!$D152,FCSTSDV!$C$2:$C$673,0),MATCH('07.11'!AF$3,FCSTSDV!$D$1:$L$1,0))/'07.11'!$E152,1)</f>
        <v>#N/A</v>
      </c>
      <c r="AG152" s="117" t="e">
        <f>+ROUND(INDEX(FCSTSDV!$D$2:$L$673,MATCH('07.11'!$D152,FCSTSDV!$C$2:$C$673,0),MATCH('07.11'!AG$3,FCSTSDV!$D$1:$L$1,0))/'07.11'!$E152,1)</f>
        <v>#N/A</v>
      </c>
      <c r="AH152" s="117" t="e">
        <f>+ROUND(INDEX(FCSTSDV!$D$2:$L$673,MATCH('07.11'!$D152,FCSTSDV!$C$2:$C$673,0),MATCH('07.11'!AH$3,FCSTSDV!$D$1:$L$1,0))/'07.11'!$E152,1)</f>
        <v>#N/A</v>
      </c>
    </row>
    <row r="153" spans="1:34" ht="20.100000000000001" customHeight="1">
      <c r="A153" s="807"/>
      <c r="B153" s="792"/>
      <c r="C153" s="60"/>
      <c r="D153" s="52" t="s">
        <v>153</v>
      </c>
      <c r="E153" s="53" t="s">
        <v>43</v>
      </c>
      <c r="F153" s="800"/>
      <c r="G153" s="800"/>
      <c r="H153" s="827"/>
      <c r="I153" s="87"/>
      <c r="J153" s="90" t="e">
        <f t="shared" ref="J153:R153" si="74">$H152+$I152-J152</f>
        <v>#N/A</v>
      </c>
      <c r="K153" s="90" t="e">
        <f t="shared" si="74"/>
        <v>#N/A</v>
      </c>
      <c r="L153" s="90" t="e">
        <f t="shared" si="74"/>
        <v>#N/A</v>
      </c>
      <c r="M153" s="90" t="e">
        <f t="shared" si="74"/>
        <v>#N/A</v>
      </c>
      <c r="N153" s="90" t="e">
        <f t="shared" si="74"/>
        <v>#N/A</v>
      </c>
      <c r="O153" s="90" t="e">
        <f t="shared" si="74"/>
        <v>#N/A</v>
      </c>
      <c r="P153" s="90" t="e">
        <f t="shared" si="74"/>
        <v>#N/A</v>
      </c>
      <c r="Q153" s="90" t="e">
        <f t="shared" si="74"/>
        <v>#N/A</v>
      </c>
      <c r="R153" s="90" t="e">
        <f t="shared" si="74"/>
        <v>#N/A</v>
      </c>
      <c r="S153" s="121" t="e">
        <f t="shared" ref="S153:AH153" si="75">+R153-S152</f>
        <v>#N/A</v>
      </c>
      <c r="T153" s="121" t="e">
        <f t="shared" si="75"/>
        <v>#N/A</v>
      </c>
      <c r="U153" s="121" t="e">
        <f t="shared" si="75"/>
        <v>#N/A</v>
      </c>
      <c r="V153" s="121" t="e">
        <f t="shared" si="75"/>
        <v>#N/A</v>
      </c>
      <c r="W153" s="121" t="e">
        <f t="shared" si="75"/>
        <v>#N/A</v>
      </c>
      <c r="X153" s="121" t="e">
        <f t="shared" si="75"/>
        <v>#N/A</v>
      </c>
      <c r="Y153" s="121" t="e">
        <f t="shared" si="75"/>
        <v>#N/A</v>
      </c>
      <c r="Z153" s="121" t="e">
        <f t="shared" si="75"/>
        <v>#N/A</v>
      </c>
      <c r="AA153" s="121" t="e">
        <f t="shared" si="75"/>
        <v>#N/A</v>
      </c>
      <c r="AB153" s="121" t="e">
        <f t="shared" si="75"/>
        <v>#N/A</v>
      </c>
      <c r="AC153" s="121" t="e">
        <f t="shared" si="75"/>
        <v>#N/A</v>
      </c>
      <c r="AD153" s="121" t="e">
        <f t="shared" si="75"/>
        <v>#N/A</v>
      </c>
      <c r="AE153" s="121" t="e">
        <f t="shared" si="75"/>
        <v>#N/A</v>
      </c>
      <c r="AF153" s="121" t="e">
        <f t="shared" si="75"/>
        <v>#N/A</v>
      </c>
      <c r="AG153" s="121" t="e">
        <f t="shared" si="75"/>
        <v>#N/A</v>
      </c>
      <c r="AH153" s="121" t="e">
        <f t="shared" si="75"/>
        <v>#N/A</v>
      </c>
    </row>
    <row r="154" spans="1:34" ht="20.100000000000001" customHeight="1">
      <c r="A154" s="813" t="s">
        <v>298</v>
      </c>
      <c r="B154" s="795" t="s">
        <v>279</v>
      </c>
      <c r="C154" s="50"/>
      <c r="D154" s="123" t="s">
        <v>280</v>
      </c>
      <c r="E154" s="47">
        <v>20</v>
      </c>
      <c r="F154" s="799"/>
      <c r="G154" s="799"/>
      <c r="H154" s="830">
        <f>+VLOOKUP(A154,'[4]TRAY, BOBIN'!$F$3:$J$153,5,0)</f>
        <v>-437</v>
      </c>
      <c r="I154" s="91">
        <f>+IFERROR(VLOOKUP(D154,FCSTSDV!$C$2:$C$72,26,0),0)/'07.11'!E154</f>
        <v>0</v>
      </c>
      <c r="J154" s="106">
        <f>+IFERROR(INDEX(FCSTSDV!$D$2:$L$72,MATCH('07.11'!$D154,FCSTSDV!$C$2:$C$72,0),MATCH('07.11'!J$3,FCSTSDV!$D$1:$L$1,0))/'07.11'!$E154,0)</f>
        <v>0</v>
      </c>
      <c r="K154" s="106">
        <f>+IFERROR(INDEX(FCSTSDV!$D$2:$L$72,MATCH('07.11'!$D154,FCSTSDV!$C$2:$C$72,0),MATCH('07.11'!K$3,FCSTSDV!$D$1:$L$1,0))/'07.11'!$E154,0)</f>
        <v>0</v>
      </c>
      <c r="L154" s="106">
        <f>+IFERROR(INDEX(FCSTSDV!$D$2:$L$72,MATCH('07.11'!$D154,FCSTSDV!$C$2:$C$72,0),MATCH('07.11'!L$3,FCSTSDV!$D$1:$L$1,0))/'07.11'!$E154,0)</f>
        <v>0</v>
      </c>
      <c r="M154" s="106">
        <f>+IFERROR(INDEX(FCSTSDV!$D$2:$L$72,MATCH('07.11'!$D154,FCSTSDV!$C$2:$C$72,0),MATCH('07.11'!M$3,FCSTSDV!$D$1:$L$1,0))/'07.11'!$E154,0)</f>
        <v>0</v>
      </c>
      <c r="N154" s="106">
        <f>+IFERROR(INDEX(FCSTSDV!$D$2:$L$72,MATCH('07.11'!$D154,FCSTSDV!$C$2:$C$72,0),MATCH('07.11'!N$3,FCSTSDV!$D$1:$L$1,0))/'07.11'!$E154,0)</f>
        <v>0</v>
      </c>
      <c r="O154" s="106">
        <f>+IFERROR(INDEX(FCSTSDV!$D$2:$L$72,MATCH('07.11'!$D154,FCSTSDV!$C$2:$C$72,0),MATCH('07.11'!O$3,FCSTSDV!$D$1:$L$1,0))/'07.11'!$E154,0)</f>
        <v>0</v>
      </c>
      <c r="P154" s="106">
        <f>+IFERROR(INDEX(FCSTSDV!$D$2:$L$72,MATCH('07.11'!$D154,FCSTSDV!$C$2:$C$72,0),MATCH('07.11'!P$3,FCSTSDV!$D$1:$L$1,0))/'07.11'!$E154,0)</f>
        <v>0</v>
      </c>
      <c r="Q154" s="106">
        <f>+IFERROR(INDEX(FCSTSDV!$D$2:$L$72,MATCH('07.11'!$D154,FCSTSDV!$C$2:$C$72,0),MATCH('07.11'!Q$3,FCSTSDV!$D$1:$L$1,0))/'07.11'!$E154,0)</f>
        <v>0</v>
      </c>
      <c r="R154" s="106">
        <f>+IFERROR(INDEX(FCSTSDV!$D$2:$L$72,MATCH('07.11'!$D154,FCSTSDV!$C$2:$C$72,0),MATCH('07.11'!R$3,FCSTSDV!$D$1:$L$1,0))/'07.11'!$E154,0)</f>
        <v>0</v>
      </c>
      <c r="S154" s="106">
        <f>+ROUND(IFERROR(INDEX(FCSTSDV!$D$2:$L$673,MATCH('07.11'!$D154,FCSTSDV!$C$2:$C$673,0),MATCH('07.11'!S$3,FCSTSDV!$D$1:$L$1,0))/'07.11'!$E154,0),1)</f>
        <v>0</v>
      </c>
      <c r="T154" s="106">
        <f>+ROUND(IFERROR(INDEX(FCSTSDV!$D$2:$L$673,MATCH('07.11'!$D154,FCSTSDV!$C$2:$C$673,0),MATCH('07.11'!T$3,FCSTSDV!$D$1:$L$1,0))/'07.11'!$E154,0),1)</f>
        <v>0</v>
      </c>
      <c r="U154" s="106">
        <f>+ROUND(IFERROR(INDEX(FCSTSDV!$D$2:$L$673,MATCH('07.11'!$D154,FCSTSDV!$C$2:$C$673,0),MATCH('07.11'!U$3,FCSTSDV!$D$1:$L$1,0))/'07.11'!$E154,0),1)</f>
        <v>0</v>
      </c>
      <c r="V154" s="106">
        <f>+ROUND(IFERROR(INDEX(FCSTSDV!$D$2:$L$673,MATCH('07.11'!$D154,FCSTSDV!$C$2:$C$673,0),MATCH('07.11'!V$3,FCSTSDV!$D$1:$L$1,0))/'07.11'!$E154,0),1)</f>
        <v>0</v>
      </c>
      <c r="W154" s="106">
        <f>+ROUND(IFERROR(INDEX(FCSTSDV!$D$2:$L$673,MATCH('07.11'!$D154,FCSTSDV!$C$2:$C$673,0),MATCH('07.11'!W$3,FCSTSDV!$D$1:$L$1,0))/'07.11'!$E154,0),1)</f>
        <v>0</v>
      </c>
      <c r="X154" s="106">
        <f>+ROUND(IFERROR(INDEX(FCSTSDV!$D$2:$L$673,MATCH('07.11'!$D154,FCSTSDV!$C$2:$C$673,0),MATCH('07.11'!X$3,FCSTSDV!$D$1:$L$1,0))/'07.11'!$E154,0),1)</f>
        <v>0</v>
      </c>
      <c r="Y154" s="106">
        <f>+ROUND(IFERROR(INDEX(FCSTSDV!$D$2:$L$673,MATCH('07.11'!$D154,FCSTSDV!$C$2:$C$673,0),MATCH('07.11'!Y$3,FCSTSDV!$D$1:$L$1,0))/'07.11'!$E154,0),1)</f>
        <v>0</v>
      </c>
      <c r="Z154" s="106">
        <f>+ROUND(IFERROR(INDEX(FCSTSDV!$D$2:$L$673,MATCH('07.11'!$D154,FCSTSDV!$C$2:$C$673,0),MATCH('07.11'!Z$3,FCSTSDV!$D$1:$L$1,0))/'07.11'!$E154,0),1)</f>
        <v>0</v>
      </c>
      <c r="AA154" s="106">
        <f>+ROUND(IFERROR(INDEX(FCSTSDV!$D$2:$L$673,MATCH('07.11'!$D154,FCSTSDV!$C$2:$C$673,0),MATCH('07.11'!AA$3,FCSTSDV!$D$1:$L$1,0))/'07.11'!$E154,0),1)</f>
        <v>0</v>
      </c>
      <c r="AB154" s="106">
        <f>+ROUND(IFERROR(INDEX(FCSTSDV!$D$2:$L$673,MATCH('07.11'!$D154,FCSTSDV!$C$2:$C$673,0),MATCH('07.11'!AB$3,FCSTSDV!$D$1:$L$1,0))/'07.11'!$E154,0),1)</f>
        <v>0</v>
      </c>
      <c r="AC154" s="106">
        <f>+ROUND(IFERROR(INDEX(FCSTSDV!$D$2:$L$673,MATCH('07.11'!$D154,FCSTSDV!$C$2:$C$673,0),MATCH('07.11'!AC$3,FCSTSDV!$D$1:$L$1,0))/'07.11'!$E154,0),1)</f>
        <v>0</v>
      </c>
      <c r="AD154" s="106">
        <f>+ROUND(IFERROR(INDEX(FCSTSDV!$D$2:$L$673,MATCH('07.11'!$D154,FCSTSDV!$C$2:$C$673,0),MATCH('07.11'!AD$3,FCSTSDV!$D$1:$L$1,0))/'07.11'!$E154,0),1)</f>
        <v>0</v>
      </c>
      <c r="AE154" s="106">
        <f>+ROUND(IFERROR(INDEX(FCSTSDV!$D$2:$L$673,MATCH('07.11'!$D154,FCSTSDV!$C$2:$C$673,0),MATCH('07.11'!AE$3,FCSTSDV!$D$1:$L$1,0))/'07.11'!$E154,0),1)</f>
        <v>0</v>
      </c>
      <c r="AF154" s="106">
        <f>+ROUND(IFERROR(INDEX(FCSTSDV!$D$2:$L$673,MATCH('07.11'!$D154,FCSTSDV!$C$2:$C$673,0),MATCH('07.11'!AF$3,FCSTSDV!$D$1:$L$1,0))/'07.11'!$E154,0),1)</f>
        <v>0</v>
      </c>
      <c r="AG154" s="106">
        <f>+ROUND(IFERROR(INDEX(FCSTSDV!$D$2:$L$673,MATCH('07.11'!$D154,FCSTSDV!$C$2:$C$673,0),MATCH('07.11'!AG$3,FCSTSDV!$D$1:$L$1,0))/'07.11'!$E154,0),1)</f>
        <v>0</v>
      </c>
      <c r="AH154" s="106">
        <f>+ROUND(IFERROR(INDEX(FCSTSDV!$D$2:$L$673,MATCH('07.11'!$D154,FCSTSDV!$C$2:$C$673,0),MATCH('07.11'!AH$3,FCSTSDV!$D$1:$L$1,0))/'07.11'!$E154,0),1)</f>
        <v>0</v>
      </c>
    </row>
    <row r="155" spans="1:34" ht="20.100000000000001" customHeight="1">
      <c r="A155" s="813"/>
      <c r="B155" s="795"/>
      <c r="C155" s="60"/>
      <c r="D155" s="128" t="s">
        <v>128</v>
      </c>
      <c r="E155" s="129">
        <v>20</v>
      </c>
      <c r="F155" s="799"/>
      <c r="G155" s="799"/>
      <c r="H155" s="830"/>
      <c r="I155" s="81">
        <f>+IFERROR(VLOOKUP(D155,FCSTSDV!$C$2:$C$72,26,0),0)/'07.11'!E155</f>
        <v>0</v>
      </c>
      <c r="J155" s="92" t="e">
        <f>+ROUND(INDEX(FCSTSDV!$D$2:$L$673,MATCH('07.11'!$D155,FCSTSDV!$C$2:$C$673,0),MATCH('07.11'!J$3,FCSTSDV!$D$1:$L$1,0))/'07.11'!$E155,1)</f>
        <v>#N/A</v>
      </c>
      <c r="K155" s="92" t="e">
        <f>+ROUND(INDEX(FCSTSDV!$D$2:$L$673,MATCH('07.11'!$D155,FCSTSDV!$C$2:$C$673,0),MATCH('07.11'!K$3,FCSTSDV!$D$1:$L$1,0))/'07.11'!$E155,1)</f>
        <v>#N/A</v>
      </c>
      <c r="L155" s="92" t="e">
        <f>+ROUND(INDEX(FCSTSDV!$D$2:$L$673,MATCH('07.11'!$D155,FCSTSDV!$C$2:$C$673,0),MATCH('07.11'!L$3,FCSTSDV!$D$1:$L$1,0))/'07.11'!$E155,1)</f>
        <v>#N/A</v>
      </c>
      <c r="M155" s="92" t="e">
        <f>+ROUND(INDEX(FCSTSDV!$D$2:$L$673,MATCH('07.11'!$D155,FCSTSDV!$C$2:$C$673,0),MATCH('07.11'!M$3,FCSTSDV!$D$1:$L$1,0))/'07.11'!$E155,1)</f>
        <v>#N/A</v>
      </c>
      <c r="N155" s="92" t="e">
        <f>+ROUND(INDEX(FCSTSDV!$D$2:$L$673,MATCH('07.11'!$D155,FCSTSDV!$C$2:$C$673,0),MATCH('07.11'!N$3,FCSTSDV!$D$1:$L$1,0))/'07.11'!$E155,1)</f>
        <v>#N/A</v>
      </c>
      <c r="O155" s="92" t="e">
        <f>+ROUND(INDEX(FCSTSDV!$D$2:$L$673,MATCH('07.11'!$D155,FCSTSDV!$C$2:$C$673,0),MATCH('07.11'!O$3,FCSTSDV!$D$1:$L$1,0))/'07.11'!$E155,1)</f>
        <v>#N/A</v>
      </c>
      <c r="P155" s="92" t="e">
        <f>+ROUND(INDEX(FCSTSDV!$D$2:$L$673,MATCH('07.11'!$D155,FCSTSDV!$C$2:$C$673,0),MATCH('07.11'!P$3,FCSTSDV!$D$1:$L$1,0))/'07.11'!$E155,1)</f>
        <v>#N/A</v>
      </c>
      <c r="Q155" s="92" t="e">
        <f>+ROUND(INDEX(FCSTSDV!$D$2:$L$673,MATCH('07.11'!$D155,FCSTSDV!$C$2:$C$673,0),MATCH('07.11'!Q$3,FCSTSDV!$D$1:$L$1,0))/'07.11'!$E155,1)</f>
        <v>#N/A</v>
      </c>
      <c r="R155" s="92" t="e">
        <f>+ROUND(INDEX(FCSTSDV!$D$2:$L$673,MATCH('07.11'!$D155,FCSTSDV!$C$2:$C$673,0),MATCH('07.11'!R$3,FCSTSDV!$D$1:$L$1,0))/'07.11'!$E155,1)</f>
        <v>#N/A</v>
      </c>
      <c r="S155" s="106" t="e">
        <f>+ROUND(INDEX(FCSTSDV!$D$2:$L$673,MATCH('07.11'!$D155,FCSTSDV!$C$2:$C$673,0),MATCH('07.11'!S$3,FCSTSDV!$D$1:$L$1,0))/'07.11'!$E155,1)</f>
        <v>#N/A</v>
      </c>
      <c r="T155" s="106" t="e">
        <f>+ROUND(INDEX(FCSTSDV!$D$2:$L$673,MATCH('07.11'!$D155,FCSTSDV!$C$2:$C$673,0),MATCH('07.11'!T$3,FCSTSDV!$D$1:$L$1,0))/'07.11'!$E155,1)</f>
        <v>#N/A</v>
      </c>
      <c r="U155" s="106" t="e">
        <f>+ROUND(INDEX(FCSTSDV!$D$2:$L$673,MATCH('07.11'!$D155,FCSTSDV!$C$2:$C$673,0),MATCH('07.11'!U$3,FCSTSDV!$D$1:$L$1,0))/'07.11'!$E155,1)</f>
        <v>#N/A</v>
      </c>
      <c r="V155" s="106" t="e">
        <f>+ROUND(INDEX(FCSTSDV!$D$2:$L$673,MATCH('07.11'!$D155,FCSTSDV!$C$2:$C$673,0),MATCH('07.11'!V$3,FCSTSDV!$D$1:$L$1,0))/'07.11'!$E155,1)</f>
        <v>#N/A</v>
      </c>
      <c r="W155" s="106" t="e">
        <f>+ROUND(INDEX(FCSTSDV!$D$2:$L$673,MATCH('07.11'!$D155,FCSTSDV!$C$2:$C$673,0),MATCH('07.11'!W$3,FCSTSDV!$D$1:$L$1,0))/'07.11'!$E155,1)</f>
        <v>#N/A</v>
      </c>
      <c r="X155" s="106" t="e">
        <f>+ROUND(INDEX(FCSTSDV!$D$2:$L$673,MATCH('07.11'!$D155,FCSTSDV!$C$2:$C$673,0),MATCH('07.11'!X$3,FCSTSDV!$D$1:$L$1,0))/'07.11'!$E155,1)</f>
        <v>#N/A</v>
      </c>
      <c r="Y155" s="106" t="e">
        <f>+ROUND(INDEX(FCSTSDV!$D$2:$L$673,MATCH('07.11'!$D155,FCSTSDV!$C$2:$C$673,0),MATCH('07.11'!Y$3,FCSTSDV!$D$1:$L$1,0))/'07.11'!$E155,1)</f>
        <v>#N/A</v>
      </c>
      <c r="Z155" s="106" t="e">
        <f>+ROUND(INDEX(FCSTSDV!$D$2:$L$673,MATCH('07.11'!$D155,FCSTSDV!$C$2:$C$673,0),MATCH('07.11'!Z$3,FCSTSDV!$D$1:$L$1,0))/'07.11'!$E155,1)</f>
        <v>#N/A</v>
      </c>
      <c r="AA155" s="106" t="e">
        <f>+ROUND(INDEX(FCSTSDV!$D$2:$L$673,MATCH('07.11'!$D155,FCSTSDV!$C$2:$C$673,0),MATCH('07.11'!AA$3,FCSTSDV!$D$1:$L$1,0))/'07.11'!$E155,1)</f>
        <v>#N/A</v>
      </c>
      <c r="AB155" s="106" t="e">
        <f>+ROUND(INDEX(FCSTSDV!$D$2:$L$673,MATCH('07.11'!$D155,FCSTSDV!$C$2:$C$673,0),MATCH('07.11'!AB$3,FCSTSDV!$D$1:$L$1,0))/'07.11'!$E155,1)</f>
        <v>#N/A</v>
      </c>
      <c r="AC155" s="106" t="e">
        <f>+ROUND(INDEX(FCSTSDV!$D$2:$L$673,MATCH('07.11'!$D155,FCSTSDV!$C$2:$C$673,0),MATCH('07.11'!AC$3,FCSTSDV!$D$1:$L$1,0))/'07.11'!$E155,1)</f>
        <v>#N/A</v>
      </c>
      <c r="AD155" s="106" t="e">
        <f>+ROUND(INDEX(FCSTSDV!$D$2:$L$673,MATCH('07.11'!$D155,FCSTSDV!$C$2:$C$673,0),MATCH('07.11'!AD$3,FCSTSDV!$D$1:$L$1,0))/'07.11'!$E155,1)</f>
        <v>#N/A</v>
      </c>
      <c r="AE155" s="106" t="e">
        <f>+ROUND(INDEX(FCSTSDV!$D$2:$L$673,MATCH('07.11'!$D155,FCSTSDV!$C$2:$C$673,0),MATCH('07.11'!AE$3,FCSTSDV!$D$1:$L$1,0))/'07.11'!$E155,1)</f>
        <v>#N/A</v>
      </c>
      <c r="AF155" s="106" t="e">
        <f>+ROUND(INDEX(FCSTSDV!$D$2:$L$673,MATCH('07.11'!$D155,FCSTSDV!$C$2:$C$673,0),MATCH('07.11'!AF$3,FCSTSDV!$D$1:$L$1,0))/'07.11'!$E155,1)</f>
        <v>#N/A</v>
      </c>
      <c r="AG155" s="106" t="e">
        <f>+ROUND(INDEX(FCSTSDV!$D$2:$L$673,MATCH('07.11'!$D155,FCSTSDV!$C$2:$C$673,0),MATCH('07.11'!AG$3,FCSTSDV!$D$1:$L$1,0))/'07.11'!$E155,1)</f>
        <v>#N/A</v>
      </c>
      <c r="AH155" s="106" t="e">
        <f>+ROUND(INDEX(FCSTSDV!$D$2:$L$673,MATCH('07.11'!$D155,FCSTSDV!$C$2:$C$673,0),MATCH('07.11'!AH$3,FCSTSDV!$D$1:$L$1,0))/'07.11'!$E155,1)</f>
        <v>#N/A</v>
      </c>
    </row>
    <row r="156" spans="1:34" ht="20.100000000000001" customHeight="1">
      <c r="A156" s="807"/>
      <c r="B156" s="792"/>
      <c r="C156" s="16"/>
      <c r="D156" s="52" t="s">
        <v>153</v>
      </c>
      <c r="E156" s="53" t="s">
        <v>43</v>
      </c>
      <c r="F156" s="800"/>
      <c r="G156" s="800"/>
      <c r="H156" s="827"/>
      <c r="I156" s="87">
        <f>+SUM(I154:I155)</f>
        <v>0</v>
      </c>
      <c r="J156" s="90" t="e">
        <f t="shared" ref="J156:R156" si="76">+$H154+$I156-SUM(J154:J155)</f>
        <v>#N/A</v>
      </c>
      <c r="K156" s="90" t="e">
        <f t="shared" si="76"/>
        <v>#N/A</v>
      </c>
      <c r="L156" s="90" t="e">
        <f t="shared" si="76"/>
        <v>#N/A</v>
      </c>
      <c r="M156" s="90" t="e">
        <f t="shared" si="76"/>
        <v>#N/A</v>
      </c>
      <c r="N156" s="90" t="e">
        <f t="shared" si="76"/>
        <v>#N/A</v>
      </c>
      <c r="O156" s="90" t="e">
        <f t="shared" si="76"/>
        <v>#N/A</v>
      </c>
      <c r="P156" s="90" t="e">
        <f t="shared" si="76"/>
        <v>#N/A</v>
      </c>
      <c r="Q156" s="90" t="e">
        <f t="shared" si="76"/>
        <v>#N/A</v>
      </c>
      <c r="R156" s="90" t="e">
        <f t="shared" si="76"/>
        <v>#N/A</v>
      </c>
      <c r="S156" s="90" t="e">
        <f t="shared" ref="S156:AH156" si="77">+R156-SUM(S154:S155)</f>
        <v>#N/A</v>
      </c>
      <c r="T156" s="90" t="e">
        <f t="shared" si="77"/>
        <v>#N/A</v>
      </c>
      <c r="U156" s="90" t="e">
        <f t="shared" si="77"/>
        <v>#N/A</v>
      </c>
      <c r="V156" s="90" t="e">
        <f t="shared" si="77"/>
        <v>#N/A</v>
      </c>
      <c r="W156" s="90" t="e">
        <f t="shared" si="77"/>
        <v>#N/A</v>
      </c>
      <c r="X156" s="90" t="e">
        <f t="shared" si="77"/>
        <v>#N/A</v>
      </c>
      <c r="Y156" s="90" t="e">
        <f t="shared" si="77"/>
        <v>#N/A</v>
      </c>
      <c r="Z156" s="90" t="e">
        <f t="shared" si="77"/>
        <v>#N/A</v>
      </c>
      <c r="AA156" s="90" t="e">
        <f t="shared" si="77"/>
        <v>#N/A</v>
      </c>
      <c r="AB156" s="90" t="e">
        <f t="shared" si="77"/>
        <v>#N/A</v>
      </c>
      <c r="AC156" s="90" t="e">
        <f t="shared" si="77"/>
        <v>#N/A</v>
      </c>
      <c r="AD156" s="90" t="e">
        <f t="shared" si="77"/>
        <v>#N/A</v>
      </c>
      <c r="AE156" s="90" t="e">
        <f t="shared" si="77"/>
        <v>#N/A</v>
      </c>
      <c r="AF156" s="90" t="e">
        <f t="shared" si="77"/>
        <v>#N/A</v>
      </c>
      <c r="AG156" s="90" t="e">
        <f t="shared" si="77"/>
        <v>#N/A</v>
      </c>
      <c r="AH156" s="90" t="e">
        <f t="shared" si="77"/>
        <v>#N/A</v>
      </c>
    </row>
    <row r="157" spans="1:34" ht="20.100000000000001" customHeight="1">
      <c r="A157" s="824" t="s">
        <v>282</v>
      </c>
      <c r="B157" s="795" t="s">
        <v>279</v>
      </c>
      <c r="C157" s="260"/>
      <c r="D157" s="123" t="s">
        <v>41</v>
      </c>
      <c r="E157" s="47">
        <v>100</v>
      </c>
      <c r="F157" s="799"/>
      <c r="G157" s="854"/>
      <c r="H157" s="826" t="e">
        <f>+VLOOKUP(A157,'[4]TRAY, BOBIN'!$F$3:$J$153,5,0)</f>
        <v>#N/A</v>
      </c>
      <c r="I157" s="91">
        <v>400</v>
      </c>
      <c r="J157" s="676">
        <f>+ROUND(IFERROR(INDEX(FCSTSDV!$D$2:$L$72,MATCH('07.11'!$D157,FCSTSDV!$C$2:$C$72,0),MATCH('07.11'!J$3,FCSTSDV!$D$1:$L$1,0)),0)/'07.11'!$E157,1)</f>
        <v>0</v>
      </c>
      <c r="K157" s="676">
        <f>+ROUND(IFERROR(INDEX(FCSTSDV!$D$2:$L$72,MATCH('07.11'!$D157,FCSTSDV!$C$2:$C$72,0),MATCH('07.11'!K$3,FCSTSDV!$D$1:$L$1,0)),0)/'07.11'!$E157,1)</f>
        <v>0</v>
      </c>
      <c r="L157" s="676">
        <f>+ROUND(IFERROR(INDEX(FCSTSDV!$D$2:$L$72,MATCH('07.11'!$D157,FCSTSDV!$C$2:$C$72,0),MATCH('07.11'!L$3,FCSTSDV!$D$1:$L$1,0)),0)/'07.11'!$E157,1)</f>
        <v>0</v>
      </c>
      <c r="M157" s="676">
        <f>+ROUND(IFERROR(INDEX(FCSTSDV!$D$2:$L$72,MATCH('07.11'!$D157,FCSTSDV!$C$2:$C$72,0),MATCH('07.11'!M$3,FCSTSDV!$D$1:$L$1,0)),0)/'07.11'!$E157,1)</f>
        <v>0</v>
      </c>
      <c r="N157" s="676">
        <f>+ROUND(IFERROR(INDEX(FCSTSDV!$D$2:$L$72,MATCH('07.11'!$D157,FCSTSDV!$C$2:$C$72,0),MATCH('07.11'!N$3,FCSTSDV!$D$1:$L$1,0)),0)/'07.11'!$E157,1)</f>
        <v>0</v>
      </c>
      <c r="O157" s="676">
        <f>+ROUND(IFERROR(INDEX(FCSTSDV!$D$2:$L$72,MATCH('07.11'!$D157,FCSTSDV!$C$2:$C$72,0),MATCH('07.11'!O$3,FCSTSDV!$D$1:$L$1,0)),0)/'07.11'!$E157,1)</f>
        <v>0</v>
      </c>
      <c r="P157" s="676">
        <f>+ROUND(IFERROR(INDEX(FCSTSDV!$D$2:$L$72,MATCH('07.11'!$D157,FCSTSDV!$C$2:$C$72,0),MATCH('07.11'!P$3,FCSTSDV!$D$1:$L$1,0)),0)/'07.11'!$E157,1)</f>
        <v>0</v>
      </c>
      <c r="Q157" s="676">
        <f>+ROUND(IFERROR(INDEX(FCSTSDV!$D$2:$L$72,MATCH('07.11'!$D157,FCSTSDV!$C$2:$C$72,0),MATCH('07.11'!Q$3,FCSTSDV!$D$1:$L$1,0)),0)/'07.11'!$E157,1)</f>
        <v>0</v>
      </c>
      <c r="R157" s="676">
        <f>+ROUND(IFERROR(INDEX(FCSTSDV!$D$2:$L$72,MATCH('07.11'!$D157,FCSTSDV!$C$2:$C$72,0),MATCH('07.11'!R$3,FCSTSDV!$D$1:$L$1,0)),0)/'07.11'!$E157,1)</f>
        <v>0</v>
      </c>
      <c r="S157" s="92" t="e">
        <f>+ROUND(INDEX(FCSTSDV!$D$2:$L$673,MATCH('07.11'!$D157,FCSTSDV!$C$2:$C$673,0),MATCH('07.11'!S$3,FCSTSDV!$D$1:$L$1,0))/'07.11'!$E157,1)</f>
        <v>#N/A</v>
      </c>
      <c r="T157" s="92" t="e">
        <f>+ROUND(INDEX(FCSTSDV!$D$2:$L$673,MATCH('07.11'!$D157,FCSTSDV!$C$2:$C$673,0),MATCH('07.11'!T$3,FCSTSDV!$D$1:$L$1,0))/'07.11'!$E157,1)</f>
        <v>#N/A</v>
      </c>
      <c r="U157" s="92" t="e">
        <f>+ROUND(INDEX(FCSTSDV!$D$2:$L$673,MATCH('07.11'!$D157,FCSTSDV!$C$2:$C$673,0),MATCH('07.11'!U$3,FCSTSDV!$D$1:$L$1,0))/'07.11'!$E157,1)</f>
        <v>#N/A</v>
      </c>
      <c r="V157" s="92" t="e">
        <f>+ROUND(INDEX(FCSTSDV!$D$2:$L$673,MATCH('07.11'!$D157,FCSTSDV!$C$2:$C$673,0),MATCH('07.11'!V$3,FCSTSDV!$D$1:$L$1,0))/'07.11'!$E157,1)</f>
        <v>#N/A</v>
      </c>
      <c r="W157" s="92" t="e">
        <f>+ROUND(INDEX(FCSTSDV!$D$2:$L$673,MATCH('07.11'!$D157,FCSTSDV!$C$2:$C$673,0),MATCH('07.11'!W$3,FCSTSDV!$D$1:$L$1,0))/'07.11'!$E157,1)</f>
        <v>#N/A</v>
      </c>
      <c r="X157" s="92" t="e">
        <f>+ROUND(INDEX(FCSTSDV!$D$2:$L$673,MATCH('07.11'!$D157,FCSTSDV!$C$2:$C$673,0),MATCH('07.11'!X$3,FCSTSDV!$D$1:$L$1,0))/'07.11'!$E157,1)</f>
        <v>#N/A</v>
      </c>
      <c r="Y157" s="92" t="e">
        <f>+ROUND(INDEX(FCSTSDV!$D$2:$L$673,MATCH('07.11'!$D157,FCSTSDV!$C$2:$C$673,0),MATCH('07.11'!Y$3,FCSTSDV!$D$1:$L$1,0))/'07.11'!$E157,1)</f>
        <v>#N/A</v>
      </c>
      <c r="Z157" s="92" t="e">
        <f>+ROUND(INDEX(FCSTSDV!$D$2:$L$673,MATCH('07.11'!$D157,FCSTSDV!$C$2:$C$673,0),MATCH('07.11'!Z$3,FCSTSDV!$D$1:$L$1,0))/'07.11'!$E157,1)</f>
        <v>#N/A</v>
      </c>
      <c r="AA157" s="92" t="e">
        <f>+ROUND(INDEX(FCSTSDV!$D$2:$L$673,MATCH('07.11'!$D157,FCSTSDV!$C$2:$C$673,0),MATCH('07.11'!AA$3,FCSTSDV!$D$1:$L$1,0))/'07.11'!$E157,1)</f>
        <v>#N/A</v>
      </c>
      <c r="AB157" s="92" t="e">
        <f>+ROUND(INDEX(FCSTSDV!$D$2:$L$673,MATCH('07.11'!$D157,FCSTSDV!$C$2:$C$673,0),MATCH('07.11'!AB$3,FCSTSDV!$D$1:$L$1,0))/'07.11'!$E157,1)</f>
        <v>#N/A</v>
      </c>
      <c r="AC157" s="92" t="e">
        <f>+ROUND(INDEX(FCSTSDV!$D$2:$L$673,MATCH('07.11'!$D157,FCSTSDV!$C$2:$C$673,0),MATCH('07.11'!AC$3,FCSTSDV!$D$1:$L$1,0))/'07.11'!$E157,1)</f>
        <v>#N/A</v>
      </c>
      <c r="AD157" s="92" t="e">
        <f>+ROUND(INDEX(FCSTSDV!$D$2:$L$673,MATCH('07.11'!$D157,FCSTSDV!$C$2:$C$673,0),MATCH('07.11'!AD$3,FCSTSDV!$D$1:$L$1,0))/'07.11'!$E157,1)</f>
        <v>#N/A</v>
      </c>
      <c r="AE157" s="92" t="e">
        <f>+ROUND(INDEX(FCSTSDV!$D$2:$L$673,MATCH('07.11'!$D157,FCSTSDV!$C$2:$C$673,0),MATCH('07.11'!AE$3,FCSTSDV!$D$1:$L$1,0))/'07.11'!$E157,1)</f>
        <v>#N/A</v>
      </c>
      <c r="AF157" s="92" t="e">
        <f>+ROUND(INDEX(FCSTSDV!$D$2:$L$673,MATCH('07.11'!$D157,FCSTSDV!$C$2:$C$673,0),MATCH('07.11'!AF$3,FCSTSDV!$D$1:$L$1,0))/'07.11'!$E157,1)</f>
        <v>#N/A</v>
      </c>
      <c r="AG157" s="92" t="e">
        <f>+ROUND(INDEX(FCSTSDV!$D$2:$L$673,MATCH('07.11'!$D157,FCSTSDV!$C$2:$C$673,0),MATCH('07.11'!AG$3,FCSTSDV!$D$1:$L$1,0))/'07.11'!$E157,1)</f>
        <v>#N/A</v>
      </c>
      <c r="AH157" s="92" t="e">
        <f>+ROUND(INDEX(FCSTSDV!$D$2:$L$673,MATCH('07.11'!$D157,FCSTSDV!$C$2:$C$673,0),MATCH('07.11'!AH$3,FCSTSDV!$D$1:$L$1,0))/'07.11'!$E157,1)</f>
        <v>#N/A</v>
      </c>
    </row>
    <row r="158" spans="1:34" ht="20.100000000000001" customHeight="1">
      <c r="A158" s="807"/>
      <c r="B158" s="792"/>
      <c r="C158" s="264"/>
      <c r="D158" s="52" t="s">
        <v>153</v>
      </c>
      <c r="E158" s="53" t="s">
        <v>43</v>
      </c>
      <c r="F158" s="800"/>
      <c r="G158" s="855"/>
      <c r="H158" s="827"/>
      <c r="I158" s="175">
        <f>+I157</f>
        <v>400</v>
      </c>
      <c r="J158" s="677" t="e">
        <f t="shared" ref="J158:R158" si="78">$H157+$I157-J157</f>
        <v>#N/A</v>
      </c>
      <c r="K158" s="677" t="e">
        <f t="shared" si="78"/>
        <v>#N/A</v>
      </c>
      <c r="L158" s="677" t="e">
        <f t="shared" si="78"/>
        <v>#N/A</v>
      </c>
      <c r="M158" s="677" t="e">
        <f t="shared" si="78"/>
        <v>#N/A</v>
      </c>
      <c r="N158" s="677" t="e">
        <f t="shared" si="78"/>
        <v>#N/A</v>
      </c>
      <c r="O158" s="677" t="e">
        <f t="shared" si="78"/>
        <v>#N/A</v>
      </c>
      <c r="P158" s="677" t="e">
        <f t="shared" si="78"/>
        <v>#N/A</v>
      </c>
      <c r="Q158" s="677" t="e">
        <f t="shared" si="78"/>
        <v>#N/A</v>
      </c>
      <c r="R158" s="677" t="e">
        <f t="shared" si="78"/>
        <v>#N/A</v>
      </c>
      <c r="S158" s="186" t="e">
        <f t="shared" ref="S158:AH158" si="79">R158-S157</f>
        <v>#N/A</v>
      </c>
      <c r="T158" s="186" t="e">
        <f t="shared" si="79"/>
        <v>#N/A</v>
      </c>
      <c r="U158" s="186" t="e">
        <f t="shared" si="79"/>
        <v>#N/A</v>
      </c>
      <c r="V158" s="186" t="e">
        <f t="shared" si="79"/>
        <v>#N/A</v>
      </c>
      <c r="W158" s="186" t="e">
        <f t="shared" si="79"/>
        <v>#N/A</v>
      </c>
      <c r="X158" s="186" t="e">
        <f t="shared" si="79"/>
        <v>#N/A</v>
      </c>
      <c r="Y158" s="186" t="e">
        <f t="shared" si="79"/>
        <v>#N/A</v>
      </c>
      <c r="Z158" s="186" t="e">
        <f t="shared" si="79"/>
        <v>#N/A</v>
      </c>
      <c r="AA158" s="186" t="e">
        <f t="shared" si="79"/>
        <v>#N/A</v>
      </c>
      <c r="AB158" s="186" t="e">
        <f t="shared" si="79"/>
        <v>#N/A</v>
      </c>
      <c r="AC158" s="186" t="e">
        <f t="shared" si="79"/>
        <v>#N/A</v>
      </c>
      <c r="AD158" s="186" t="e">
        <f t="shared" si="79"/>
        <v>#N/A</v>
      </c>
      <c r="AE158" s="186" t="e">
        <f t="shared" si="79"/>
        <v>#N/A</v>
      </c>
      <c r="AF158" s="186" t="e">
        <f t="shared" si="79"/>
        <v>#N/A</v>
      </c>
      <c r="AG158" s="186" t="e">
        <f t="shared" si="79"/>
        <v>#N/A</v>
      </c>
      <c r="AH158" s="186" t="e">
        <f t="shared" si="79"/>
        <v>#N/A</v>
      </c>
    </row>
    <row r="159" spans="1:34" ht="20.100000000000001" customHeight="1">
      <c r="A159" s="823" t="s">
        <v>283</v>
      </c>
      <c r="B159" s="791" t="s">
        <v>279</v>
      </c>
      <c r="C159" s="265"/>
      <c r="D159" s="73" t="s">
        <v>41</v>
      </c>
      <c r="E159" s="44">
        <v>100</v>
      </c>
      <c r="F159" s="798"/>
      <c r="G159" s="854"/>
      <c r="H159" s="826" t="e">
        <f>+VLOOKUP(A159,'[4]TRAY, BOBIN'!$F$3:$J$153,5,0)</f>
        <v>#N/A</v>
      </c>
      <c r="I159" s="81">
        <v>400</v>
      </c>
      <c r="J159" s="676">
        <f>+ROUND(IFERROR(INDEX(FCSTSDV!$D$2:$L$72,MATCH('07.11'!$D159,FCSTSDV!$C$2:$C$72,0),MATCH('07.11'!J$3,FCSTSDV!$D$1:$L$1,0)),0)/'07.11'!$E159,1)</f>
        <v>0</v>
      </c>
      <c r="K159" s="676">
        <f>+ROUND(IFERROR(INDEX(FCSTSDV!$D$2:$L$72,MATCH('07.11'!$D159,FCSTSDV!$C$2:$C$72,0),MATCH('07.11'!K$3,FCSTSDV!$D$1:$L$1,0)),0)/'07.11'!$E159,1)</f>
        <v>0</v>
      </c>
      <c r="L159" s="676">
        <f>+ROUND(IFERROR(INDEX(FCSTSDV!$D$2:$L$72,MATCH('07.11'!$D159,FCSTSDV!$C$2:$C$72,0),MATCH('07.11'!L$3,FCSTSDV!$D$1:$L$1,0)),0)/'07.11'!$E159,1)</f>
        <v>0</v>
      </c>
      <c r="M159" s="676">
        <f>+ROUND(IFERROR(INDEX(FCSTSDV!$D$2:$L$72,MATCH('07.11'!$D159,FCSTSDV!$C$2:$C$72,0),MATCH('07.11'!M$3,FCSTSDV!$D$1:$L$1,0)),0)/'07.11'!$E159,1)</f>
        <v>0</v>
      </c>
      <c r="N159" s="676">
        <f>+ROUND(IFERROR(INDEX(FCSTSDV!$D$2:$L$72,MATCH('07.11'!$D159,FCSTSDV!$C$2:$C$72,0),MATCH('07.11'!N$3,FCSTSDV!$D$1:$L$1,0)),0)/'07.11'!$E159,1)</f>
        <v>0</v>
      </c>
      <c r="O159" s="676">
        <f>+ROUND(IFERROR(INDEX(FCSTSDV!$D$2:$L$72,MATCH('07.11'!$D159,FCSTSDV!$C$2:$C$72,0),MATCH('07.11'!O$3,FCSTSDV!$D$1:$L$1,0)),0)/'07.11'!$E159,1)</f>
        <v>0</v>
      </c>
      <c r="P159" s="676">
        <f>+ROUND(IFERROR(INDEX(FCSTSDV!$D$2:$L$72,MATCH('07.11'!$D159,FCSTSDV!$C$2:$C$72,0),MATCH('07.11'!P$3,FCSTSDV!$D$1:$L$1,0)),0)/'07.11'!$E159,1)</f>
        <v>0</v>
      </c>
      <c r="Q159" s="676">
        <f>+ROUND(IFERROR(INDEX(FCSTSDV!$D$2:$L$72,MATCH('07.11'!$D159,FCSTSDV!$C$2:$C$72,0),MATCH('07.11'!Q$3,FCSTSDV!$D$1:$L$1,0)),0)/'07.11'!$E159,1)</f>
        <v>0</v>
      </c>
      <c r="R159" s="676">
        <f>+ROUND(IFERROR(INDEX(FCSTSDV!$D$2:$L$72,MATCH('07.11'!$D159,FCSTSDV!$C$2:$C$72,0),MATCH('07.11'!R$3,FCSTSDV!$D$1:$L$1,0)),0)/'07.11'!$E159,1)</f>
        <v>0</v>
      </c>
      <c r="S159" s="92" t="e">
        <f>+ROUND(INDEX(FCSTSDV!$D$2:$L$673,MATCH('07.11'!$D159,FCSTSDV!$C$2:$C$673,0),MATCH('07.11'!S$3,FCSTSDV!$D$1:$L$1,0))/'07.11'!$E159,1)</f>
        <v>#N/A</v>
      </c>
      <c r="T159" s="92" t="e">
        <f>+ROUND(INDEX(FCSTSDV!$D$2:$L$673,MATCH('07.11'!$D159,FCSTSDV!$C$2:$C$673,0),MATCH('07.11'!T$3,FCSTSDV!$D$1:$L$1,0))/'07.11'!$E159,1)</f>
        <v>#N/A</v>
      </c>
      <c r="U159" s="92" t="e">
        <f>+ROUND(INDEX(FCSTSDV!$D$2:$L$673,MATCH('07.11'!$D159,FCSTSDV!$C$2:$C$673,0),MATCH('07.11'!U$3,FCSTSDV!$D$1:$L$1,0))/'07.11'!$E159,1)</f>
        <v>#N/A</v>
      </c>
      <c r="V159" s="92" t="e">
        <f>+ROUND(INDEX(FCSTSDV!$D$2:$L$673,MATCH('07.11'!$D159,FCSTSDV!$C$2:$C$673,0),MATCH('07.11'!V$3,FCSTSDV!$D$1:$L$1,0))/'07.11'!$E159,1)</f>
        <v>#N/A</v>
      </c>
      <c r="W159" s="92" t="e">
        <f>+ROUND(INDEX(FCSTSDV!$D$2:$L$673,MATCH('07.11'!$D159,FCSTSDV!$C$2:$C$673,0),MATCH('07.11'!W$3,FCSTSDV!$D$1:$L$1,0))/'07.11'!$E159,1)</f>
        <v>#N/A</v>
      </c>
      <c r="X159" s="92" t="e">
        <f>+ROUND(INDEX(FCSTSDV!$D$2:$L$673,MATCH('07.11'!$D159,FCSTSDV!$C$2:$C$673,0),MATCH('07.11'!X$3,FCSTSDV!$D$1:$L$1,0))/'07.11'!$E159,1)</f>
        <v>#N/A</v>
      </c>
      <c r="Y159" s="92" t="e">
        <f>+ROUND(INDEX(FCSTSDV!$D$2:$L$673,MATCH('07.11'!$D159,FCSTSDV!$C$2:$C$673,0),MATCH('07.11'!Y$3,FCSTSDV!$D$1:$L$1,0))/'07.11'!$E159,1)</f>
        <v>#N/A</v>
      </c>
      <c r="Z159" s="92" t="e">
        <f>+ROUND(INDEX(FCSTSDV!$D$2:$L$673,MATCH('07.11'!$D159,FCSTSDV!$C$2:$C$673,0),MATCH('07.11'!Z$3,FCSTSDV!$D$1:$L$1,0))/'07.11'!$E159,1)</f>
        <v>#N/A</v>
      </c>
      <c r="AA159" s="92" t="e">
        <f>+ROUND(INDEX(FCSTSDV!$D$2:$L$673,MATCH('07.11'!$D159,FCSTSDV!$C$2:$C$673,0),MATCH('07.11'!AA$3,FCSTSDV!$D$1:$L$1,0))/'07.11'!$E159,1)</f>
        <v>#N/A</v>
      </c>
      <c r="AB159" s="92" t="e">
        <f>+ROUND(INDEX(FCSTSDV!$D$2:$L$673,MATCH('07.11'!$D159,FCSTSDV!$C$2:$C$673,0),MATCH('07.11'!AB$3,FCSTSDV!$D$1:$L$1,0))/'07.11'!$E159,1)</f>
        <v>#N/A</v>
      </c>
      <c r="AC159" s="92" t="e">
        <f>+ROUND(INDEX(FCSTSDV!$D$2:$L$673,MATCH('07.11'!$D159,FCSTSDV!$C$2:$C$673,0),MATCH('07.11'!AC$3,FCSTSDV!$D$1:$L$1,0))/'07.11'!$E159,1)</f>
        <v>#N/A</v>
      </c>
      <c r="AD159" s="92" t="e">
        <f>+ROUND(INDEX(FCSTSDV!$D$2:$L$673,MATCH('07.11'!$D159,FCSTSDV!$C$2:$C$673,0),MATCH('07.11'!AD$3,FCSTSDV!$D$1:$L$1,0))/'07.11'!$E159,1)</f>
        <v>#N/A</v>
      </c>
      <c r="AE159" s="92" t="e">
        <f>+ROUND(INDEX(FCSTSDV!$D$2:$L$673,MATCH('07.11'!$D159,FCSTSDV!$C$2:$C$673,0),MATCH('07.11'!AE$3,FCSTSDV!$D$1:$L$1,0))/'07.11'!$E159,1)</f>
        <v>#N/A</v>
      </c>
      <c r="AF159" s="92" t="e">
        <f>+ROUND(INDEX(FCSTSDV!$D$2:$L$673,MATCH('07.11'!$D159,FCSTSDV!$C$2:$C$673,0),MATCH('07.11'!AF$3,FCSTSDV!$D$1:$L$1,0))/'07.11'!$E159,1)</f>
        <v>#N/A</v>
      </c>
      <c r="AG159" s="92" t="e">
        <f>+ROUND(INDEX(FCSTSDV!$D$2:$L$673,MATCH('07.11'!$D159,FCSTSDV!$C$2:$C$673,0),MATCH('07.11'!AG$3,FCSTSDV!$D$1:$L$1,0))/'07.11'!$E159,1)</f>
        <v>#N/A</v>
      </c>
      <c r="AH159" s="92" t="e">
        <f>+ROUND(INDEX(FCSTSDV!$D$2:$L$673,MATCH('07.11'!$D159,FCSTSDV!$C$2:$C$673,0),MATCH('07.11'!AH$3,FCSTSDV!$D$1:$L$1,0))/'07.11'!$E159,1)</f>
        <v>#N/A</v>
      </c>
    </row>
    <row r="160" spans="1:34" ht="21" customHeight="1">
      <c r="A160" s="807"/>
      <c r="B160" s="792"/>
      <c r="C160" s="264"/>
      <c r="D160" s="52" t="s">
        <v>153</v>
      </c>
      <c r="E160" s="53" t="s">
        <v>43</v>
      </c>
      <c r="F160" s="800"/>
      <c r="G160" s="855"/>
      <c r="H160" s="827"/>
      <c r="I160" s="175">
        <f>+I159</f>
        <v>400</v>
      </c>
      <c r="J160" s="677" t="e">
        <f t="shared" ref="J160:R160" si="80">$H159+$I159-J159</f>
        <v>#N/A</v>
      </c>
      <c r="K160" s="677" t="e">
        <f t="shared" si="80"/>
        <v>#N/A</v>
      </c>
      <c r="L160" s="677" t="e">
        <f t="shared" si="80"/>
        <v>#N/A</v>
      </c>
      <c r="M160" s="677" t="e">
        <f t="shared" si="80"/>
        <v>#N/A</v>
      </c>
      <c r="N160" s="677" t="e">
        <f t="shared" si="80"/>
        <v>#N/A</v>
      </c>
      <c r="O160" s="677" t="e">
        <f t="shared" si="80"/>
        <v>#N/A</v>
      </c>
      <c r="P160" s="677" t="e">
        <f t="shared" si="80"/>
        <v>#N/A</v>
      </c>
      <c r="Q160" s="677" t="e">
        <f t="shared" si="80"/>
        <v>#N/A</v>
      </c>
      <c r="R160" s="677" t="e">
        <f t="shared" si="80"/>
        <v>#N/A</v>
      </c>
      <c r="S160" s="186" t="e">
        <f t="shared" ref="S160:AH160" si="81">R160-S159</f>
        <v>#N/A</v>
      </c>
      <c r="T160" s="186" t="e">
        <f t="shared" si="81"/>
        <v>#N/A</v>
      </c>
      <c r="U160" s="186" t="e">
        <f t="shared" si="81"/>
        <v>#N/A</v>
      </c>
      <c r="V160" s="186" t="e">
        <f t="shared" si="81"/>
        <v>#N/A</v>
      </c>
      <c r="W160" s="186" t="e">
        <f t="shared" si="81"/>
        <v>#N/A</v>
      </c>
      <c r="X160" s="186" t="e">
        <f t="shared" si="81"/>
        <v>#N/A</v>
      </c>
      <c r="Y160" s="186" t="e">
        <f t="shared" si="81"/>
        <v>#N/A</v>
      </c>
      <c r="Z160" s="186" t="e">
        <f t="shared" si="81"/>
        <v>#N/A</v>
      </c>
      <c r="AA160" s="186" t="e">
        <f t="shared" si="81"/>
        <v>#N/A</v>
      </c>
      <c r="AB160" s="186" t="e">
        <f t="shared" si="81"/>
        <v>#N/A</v>
      </c>
      <c r="AC160" s="186" t="e">
        <f t="shared" si="81"/>
        <v>#N/A</v>
      </c>
      <c r="AD160" s="186" t="e">
        <f t="shared" si="81"/>
        <v>#N/A</v>
      </c>
      <c r="AE160" s="186" t="e">
        <f t="shared" si="81"/>
        <v>#N/A</v>
      </c>
      <c r="AF160" s="186" t="e">
        <f t="shared" si="81"/>
        <v>#N/A</v>
      </c>
      <c r="AG160" s="186" t="e">
        <f t="shared" si="81"/>
        <v>#N/A</v>
      </c>
      <c r="AH160" s="186" t="e">
        <f t="shared" si="81"/>
        <v>#N/A</v>
      </c>
    </row>
    <row r="161" spans="1:34" ht="20.100000000000001" customHeight="1">
      <c r="A161" s="823" t="s">
        <v>284</v>
      </c>
      <c r="B161" s="791" t="s">
        <v>279</v>
      </c>
      <c r="C161" s="265"/>
      <c r="D161" s="73" t="s">
        <v>40</v>
      </c>
      <c r="E161" s="44">
        <v>100</v>
      </c>
      <c r="F161" s="798"/>
      <c r="G161" s="854"/>
      <c r="H161" s="826" t="e">
        <f>+VLOOKUP(A161,'[4]TRAY, BOBIN'!$F$3:$J$153,5,0)</f>
        <v>#N/A</v>
      </c>
      <c r="I161" s="81">
        <f>+ROUND(IFERROR(VLOOKUP(D161,FCSTSDV!$C$2:$C$72,26,0),0)/'07.11'!E161+0,0)-66</f>
        <v>-66</v>
      </c>
      <c r="J161" s="676">
        <f>+ROUND(IFERROR(INDEX(FCSTSDV!$D$2:$L$72,MATCH('07.11'!$D161,FCSTSDV!$C$2:$C$72,0),MATCH('07.11'!J$3,FCSTSDV!$D$1:$L$1,0)),0)/'07.11'!$E161,1)</f>
        <v>0</v>
      </c>
      <c r="K161" s="676">
        <f>+ROUND(IFERROR(INDEX(FCSTSDV!$D$2:$L$72,MATCH('07.11'!$D161,FCSTSDV!$C$2:$C$72,0),MATCH('07.11'!K$3,FCSTSDV!$D$1:$L$1,0)),0)/'07.11'!$E161,1)</f>
        <v>0</v>
      </c>
      <c r="L161" s="676">
        <f>+ROUND(IFERROR(INDEX(FCSTSDV!$D$2:$L$72,MATCH('07.11'!$D161,FCSTSDV!$C$2:$C$72,0),MATCH('07.11'!L$3,FCSTSDV!$D$1:$L$1,0)),0)/'07.11'!$E161,1)</f>
        <v>0</v>
      </c>
      <c r="M161" s="676">
        <f>+ROUND(IFERROR(INDEX(FCSTSDV!$D$2:$L$72,MATCH('07.11'!$D161,FCSTSDV!$C$2:$C$72,0),MATCH('07.11'!M$3,FCSTSDV!$D$1:$L$1,0)),0)/'07.11'!$E161,1)</f>
        <v>0</v>
      </c>
      <c r="N161" s="676">
        <f>+ROUND(IFERROR(INDEX(FCSTSDV!$D$2:$L$72,MATCH('07.11'!$D161,FCSTSDV!$C$2:$C$72,0),MATCH('07.11'!N$3,FCSTSDV!$D$1:$L$1,0)),0)/'07.11'!$E161,1)</f>
        <v>0</v>
      </c>
      <c r="O161" s="676">
        <f>+ROUND(IFERROR(INDEX(FCSTSDV!$D$2:$L$72,MATCH('07.11'!$D161,FCSTSDV!$C$2:$C$72,0),MATCH('07.11'!O$3,FCSTSDV!$D$1:$L$1,0)),0)/'07.11'!$E161,1)</f>
        <v>0</v>
      </c>
      <c r="P161" s="676">
        <f>+ROUND(IFERROR(INDEX(FCSTSDV!$D$2:$L$72,MATCH('07.11'!$D161,FCSTSDV!$C$2:$C$72,0),MATCH('07.11'!P$3,FCSTSDV!$D$1:$L$1,0)),0)/'07.11'!$E161,1)</f>
        <v>0</v>
      </c>
      <c r="Q161" s="676">
        <f>+ROUND(IFERROR(INDEX(FCSTSDV!$D$2:$L$72,MATCH('07.11'!$D161,FCSTSDV!$C$2:$C$72,0),MATCH('07.11'!Q$3,FCSTSDV!$D$1:$L$1,0)),0)/'07.11'!$E161,1)</f>
        <v>0</v>
      </c>
      <c r="R161" s="676">
        <f>+ROUND(IFERROR(INDEX(FCSTSDV!$D$2:$L$72,MATCH('07.11'!$D161,FCSTSDV!$C$2:$C$72,0),MATCH('07.11'!R$3,FCSTSDV!$D$1:$L$1,0)),0)/'07.11'!$E161,1)</f>
        <v>0</v>
      </c>
      <c r="S161" s="92" t="e">
        <f>+ROUND(INDEX(FCSTSDV!$D$2:$L$673,MATCH('07.11'!$D161,FCSTSDV!$C$2:$C$673,0),MATCH('07.11'!S$3,FCSTSDV!$D$1:$L$1,0))/'07.11'!$E161,1)</f>
        <v>#N/A</v>
      </c>
      <c r="T161" s="92" t="e">
        <f>+ROUND(INDEX(FCSTSDV!$D$2:$L$673,MATCH('07.11'!$D161,FCSTSDV!$C$2:$C$673,0),MATCH('07.11'!T$3,FCSTSDV!$D$1:$L$1,0))/'07.11'!$E161,1)</f>
        <v>#N/A</v>
      </c>
      <c r="U161" s="92" t="e">
        <f>+ROUND(INDEX(FCSTSDV!$D$2:$L$673,MATCH('07.11'!$D161,FCSTSDV!$C$2:$C$673,0),MATCH('07.11'!U$3,FCSTSDV!$D$1:$L$1,0))/'07.11'!$E161,1)</f>
        <v>#N/A</v>
      </c>
      <c r="V161" s="92" t="e">
        <f>+ROUND(INDEX(FCSTSDV!$D$2:$L$673,MATCH('07.11'!$D161,FCSTSDV!$C$2:$C$673,0),MATCH('07.11'!V$3,FCSTSDV!$D$1:$L$1,0))/'07.11'!$E161,1)</f>
        <v>#N/A</v>
      </c>
      <c r="W161" s="92" t="e">
        <f>+ROUND(INDEX(FCSTSDV!$D$2:$L$673,MATCH('07.11'!$D161,FCSTSDV!$C$2:$C$673,0),MATCH('07.11'!W$3,FCSTSDV!$D$1:$L$1,0))/'07.11'!$E161,1)</f>
        <v>#N/A</v>
      </c>
      <c r="X161" s="92" t="e">
        <f>+ROUND(INDEX(FCSTSDV!$D$2:$L$673,MATCH('07.11'!$D161,FCSTSDV!$C$2:$C$673,0),MATCH('07.11'!X$3,FCSTSDV!$D$1:$L$1,0))/'07.11'!$E161,1)</f>
        <v>#N/A</v>
      </c>
      <c r="Y161" s="92" t="e">
        <f>+ROUND(INDEX(FCSTSDV!$D$2:$L$673,MATCH('07.11'!$D161,FCSTSDV!$C$2:$C$673,0),MATCH('07.11'!Y$3,FCSTSDV!$D$1:$L$1,0))/'07.11'!$E161,1)</f>
        <v>#N/A</v>
      </c>
      <c r="Z161" s="92" t="e">
        <f>+ROUND(INDEX(FCSTSDV!$D$2:$L$673,MATCH('07.11'!$D161,FCSTSDV!$C$2:$C$673,0),MATCH('07.11'!Z$3,FCSTSDV!$D$1:$L$1,0))/'07.11'!$E161,1)</f>
        <v>#N/A</v>
      </c>
      <c r="AA161" s="92" t="e">
        <f>+ROUND(INDEX(FCSTSDV!$D$2:$L$673,MATCH('07.11'!$D161,FCSTSDV!$C$2:$C$673,0),MATCH('07.11'!AA$3,FCSTSDV!$D$1:$L$1,0))/'07.11'!$E161,1)</f>
        <v>#N/A</v>
      </c>
      <c r="AB161" s="92" t="e">
        <f>+ROUND(INDEX(FCSTSDV!$D$2:$L$673,MATCH('07.11'!$D161,FCSTSDV!$C$2:$C$673,0),MATCH('07.11'!AB$3,FCSTSDV!$D$1:$L$1,0))/'07.11'!$E161,1)</f>
        <v>#N/A</v>
      </c>
      <c r="AC161" s="92" t="e">
        <f>+ROUND(INDEX(FCSTSDV!$D$2:$L$673,MATCH('07.11'!$D161,FCSTSDV!$C$2:$C$673,0),MATCH('07.11'!AC$3,FCSTSDV!$D$1:$L$1,0))/'07.11'!$E161,1)</f>
        <v>#N/A</v>
      </c>
      <c r="AD161" s="92" t="e">
        <f>+ROUND(INDEX(FCSTSDV!$D$2:$L$673,MATCH('07.11'!$D161,FCSTSDV!$C$2:$C$673,0),MATCH('07.11'!AD$3,FCSTSDV!$D$1:$L$1,0))/'07.11'!$E161,1)</f>
        <v>#N/A</v>
      </c>
      <c r="AE161" s="92" t="e">
        <f>+ROUND(INDEX(FCSTSDV!$D$2:$L$673,MATCH('07.11'!$D161,FCSTSDV!$C$2:$C$673,0),MATCH('07.11'!AE$3,FCSTSDV!$D$1:$L$1,0))/'07.11'!$E161,1)</f>
        <v>#N/A</v>
      </c>
      <c r="AF161" s="92" t="e">
        <f>+ROUND(INDEX(FCSTSDV!$D$2:$L$673,MATCH('07.11'!$D161,FCSTSDV!$C$2:$C$673,0),MATCH('07.11'!AF$3,FCSTSDV!$D$1:$L$1,0))/'07.11'!$E161,1)</f>
        <v>#N/A</v>
      </c>
      <c r="AG161" s="92" t="e">
        <f>+ROUND(INDEX(FCSTSDV!$D$2:$L$673,MATCH('07.11'!$D161,FCSTSDV!$C$2:$C$673,0),MATCH('07.11'!AG$3,FCSTSDV!$D$1:$L$1,0))/'07.11'!$E161,1)</f>
        <v>#N/A</v>
      </c>
      <c r="AH161" s="92" t="e">
        <f>+ROUND(INDEX(FCSTSDV!$D$2:$L$673,MATCH('07.11'!$D161,FCSTSDV!$C$2:$C$673,0),MATCH('07.11'!AH$3,FCSTSDV!$D$1:$L$1,0))/'07.11'!$E161,1)</f>
        <v>#N/A</v>
      </c>
    </row>
    <row r="162" spans="1:34" ht="20.100000000000001" customHeight="1">
      <c r="A162" s="807"/>
      <c r="B162" s="792"/>
      <c r="C162" s="264"/>
      <c r="D162" s="52" t="s">
        <v>153</v>
      </c>
      <c r="E162" s="53" t="s">
        <v>43</v>
      </c>
      <c r="F162" s="800"/>
      <c r="G162" s="855"/>
      <c r="H162" s="827"/>
      <c r="I162" s="175">
        <f>+I161</f>
        <v>-66</v>
      </c>
      <c r="J162" s="677" t="e">
        <f t="shared" ref="J162:R162" si="82">$H161+$I161-J161</f>
        <v>#N/A</v>
      </c>
      <c r="K162" s="677" t="e">
        <f t="shared" si="82"/>
        <v>#N/A</v>
      </c>
      <c r="L162" s="677" t="e">
        <f t="shared" si="82"/>
        <v>#N/A</v>
      </c>
      <c r="M162" s="677" t="e">
        <f t="shared" si="82"/>
        <v>#N/A</v>
      </c>
      <c r="N162" s="677" t="e">
        <f t="shared" si="82"/>
        <v>#N/A</v>
      </c>
      <c r="O162" s="677" t="e">
        <f t="shared" si="82"/>
        <v>#N/A</v>
      </c>
      <c r="P162" s="677" t="e">
        <f t="shared" si="82"/>
        <v>#N/A</v>
      </c>
      <c r="Q162" s="677" t="e">
        <f t="shared" si="82"/>
        <v>#N/A</v>
      </c>
      <c r="R162" s="677" t="e">
        <f t="shared" si="82"/>
        <v>#N/A</v>
      </c>
      <c r="S162" s="186" t="e">
        <f t="shared" ref="S162:AH162" si="83">R162-S161</f>
        <v>#N/A</v>
      </c>
      <c r="T162" s="186" t="e">
        <f t="shared" si="83"/>
        <v>#N/A</v>
      </c>
      <c r="U162" s="186" t="e">
        <f t="shared" si="83"/>
        <v>#N/A</v>
      </c>
      <c r="V162" s="186" t="e">
        <f t="shared" si="83"/>
        <v>#N/A</v>
      </c>
      <c r="W162" s="186" t="e">
        <f t="shared" si="83"/>
        <v>#N/A</v>
      </c>
      <c r="X162" s="186" t="e">
        <f t="shared" si="83"/>
        <v>#N/A</v>
      </c>
      <c r="Y162" s="186" t="e">
        <f t="shared" si="83"/>
        <v>#N/A</v>
      </c>
      <c r="Z162" s="186" t="e">
        <f t="shared" si="83"/>
        <v>#N/A</v>
      </c>
      <c r="AA162" s="186" t="e">
        <f t="shared" si="83"/>
        <v>#N/A</v>
      </c>
      <c r="AB162" s="186" t="e">
        <f t="shared" si="83"/>
        <v>#N/A</v>
      </c>
      <c r="AC162" s="186" t="e">
        <f t="shared" si="83"/>
        <v>#N/A</v>
      </c>
      <c r="AD162" s="186" t="e">
        <f t="shared" si="83"/>
        <v>#N/A</v>
      </c>
      <c r="AE162" s="186" t="e">
        <f t="shared" si="83"/>
        <v>#N/A</v>
      </c>
      <c r="AF162" s="186" t="e">
        <f t="shared" si="83"/>
        <v>#N/A</v>
      </c>
      <c r="AG162" s="186" t="e">
        <f t="shared" si="83"/>
        <v>#N/A</v>
      </c>
      <c r="AH162" s="186" t="e">
        <f t="shared" si="83"/>
        <v>#N/A</v>
      </c>
    </row>
    <row r="163" spans="1:34" ht="20.100000000000001" customHeight="1">
      <c r="A163" s="823" t="s">
        <v>285</v>
      </c>
      <c r="B163" s="791" t="s">
        <v>279</v>
      </c>
      <c r="C163" s="265"/>
      <c r="D163" s="73" t="s">
        <v>40</v>
      </c>
      <c r="E163" s="44">
        <v>100</v>
      </c>
      <c r="F163" s="798"/>
      <c r="G163" s="854"/>
      <c r="H163" s="826" t="e">
        <f>+VLOOKUP(A163,'[4]TRAY, BOBIN'!$F$3:$J$153,5,0)</f>
        <v>#N/A</v>
      </c>
      <c r="I163" s="81">
        <f>+ROUND(IFERROR(VLOOKUP(D163,FCSTSDV!$C$2:$C$72,26,0),0)/'07.11'!E163+0,0)-66</f>
        <v>-66</v>
      </c>
      <c r="J163" s="676">
        <f>+ROUND(IFERROR(INDEX(FCSTSDV!$D$2:$L$72,MATCH('07.11'!$D163,FCSTSDV!$C$2:$C$72,0),MATCH('07.11'!J$3,FCSTSDV!$D$1:$L$1,0)),0)/'07.11'!$E163,1)</f>
        <v>0</v>
      </c>
      <c r="K163" s="676">
        <f>+ROUND(IFERROR(INDEX(FCSTSDV!$D$2:$L$72,MATCH('07.11'!$D163,FCSTSDV!$C$2:$C$72,0),MATCH('07.11'!K$3,FCSTSDV!$D$1:$L$1,0)),0)/'07.11'!$E163,1)</f>
        <v>0</v>
      </c>
      <c r="L163" s="676">
        <f>+ROUND(IFERROR(INDEX(FCSTSDV!$D$2:$L$72,MATCH('07.11'!$D163,FCSTSDV!$C$2:$C$72,0),MATCH('07.11'!L$3,FCSTSDV!$D$1:$L$1,0)),0)/'07.11'!$E163,1)</f>
        <v>0</v>
      </c>
      <c r="M163" s="676">
        <f>+ROUND(IFERROR(INDEX(FCSTSDV!$D$2:$L$72,MATCH('07.11'!$D163,FCSTSDV!$C$2:$C$72,0),MATCH('07.11'!M$3,FCSTSDV!$D$1:$L$1,0)),0)/'07.11'!$E163,1)</f>
        <v>0</v>
      </c>
      <c r="N163" s="676">
        <f>+ROUND(IFERROR(INDEX(FCSTSDV!$D$2:$L$72,MATCH('07.11'!$D163,FCSTSDV!$C$2:$C$72,0),MATCH('07.11'!N$3,FCSTSDV!$D$1:$L$1,0)),0)/'07.11'!$E163,1)</f>
        <v>0</v>
      </c>
      <c r="O163" s="676">
        <f>+ROUND(IFERROR(INDEX(FCSTSDV!$D$2:$L$72,MATCH('07.11'!$D163,FCSTSDV!$C$2:$C$72,0),MATCH('07.11'!O$3,FCSTSDV!$D$1:$L$1,0)),0)/'07.11'!$E163,1)</f>
        <v>0</v>
      </c>
      <c r="P163" s="676">
        <f>+ROUND(IFERROR(INDEX(FCSTSDV!$D$2:$L$72,MATCH('07.11'!$D163,FCSTSDV!$C$2:$C$72,0),MATCH('07.11'!P$3,FCSTSDV!$D$1:$L$1,0)),0)/'07.11'!$E163,1)</f>
        <v>0</v>
      </c>
      <c r="Q163" s="676">
        <f>+ROUND(IFERROR(INDEX(FCSTSDV!$D$2:$L$72,MATCH('07.11'!$D163,FCSTSDV!$C$2:$C$72,0),MATCH('07.11'!Q$3,FCSTSDV!$D$1:$L$1,0)),0)/'07.11'!$E163,1)</f>
        <v>0</v>
      </c>
      <c r="R163" s="676">
        <f>+ROUND(IFERROR(INDEX(FCSTSDV!$D$2:$L$72,MATCH('07.11'!$D163,FCSTSDV!$C$2:$C$72,0),MATCH('07.11'!R$3,FCSTSDV!$D$1:$L$1,0)),0)/'07.11'!$E163,1)</f>
        <v>0</v>
      </c>
      <c r="S163" s="92" t="e">
        <f>+ROUND(INDEX(FCSTSDV!$D$2:$L$673,MATCH('07.11'!$D163,FCSTSDV!$C$2:$C$673,0),MATCH('07.11'!S$3,FCSTSDV!$D$1:$L$1,0))/'07.11'!$E163,1)</f>
        <v>#N/A</v>
      </c>
      <c r="T163" s="92" t="e">
        <f>+ROUND(INDEX(FCSTSDV!$D$2:$L$673,MATCH('07.11'!$D163,FCSTSDV!$C$2:$C$673,0),MATCH('07.11'!T$3,FCSTSDV!$D$1:$L$1,0))/'07.11'!$E163,1)</f>
        <v>#N/A</v>
      </c>
      <c r="U163" s="92" t="e">
        <f>+ROUND(INDEX(FCSTSDV!$D$2:$L$673,MATCH('07.11'!$D163,FCSTSDV!$C$2:$C$673,0),MATCH('07.11'!U$3,FCSTSDV!$D$1:$L$1,0))/'07.11'!$E163,1)</f>
        <v>#N/A</v>
      </c>
      <c r="V163" s="92" t="e">
        <f>+ROUND(INDEX(FCSTSDV!$D$2:$L$673,MATCH('07.11'!$D163,FCSTSDV!$C$2:$C$673,0),MATCH('07.11'!V$3,FCSTSDV!$D$1:$L$1,0))/'07.11'!$E163,1)</f>
        <v>#N/A</v>
      </c>
      <c r="W163" s="92" t="e">
        <f>+ROUND(INDEX(FCSTSDV!$D$2:$L$673,MATCH('07.11'!$D163,FCSTSDV!$C$2:$C$673,0),MATCH('07.11'!W$3,FCSTSDV!$D$1:$L$1,0))/'07.11'!$E163,1)</f>
        <v>#N/A</v>
      </c>
      <c r="X163" s="92" t="e">
        <f>+ROUND(INDEX(FCSTSDV!$D$2:$L$673,MATCH('07.11'!$D163,FCSTSDV!$C$2:$C$673,0),MATCH('07.11'!X$3,FCSTSDV!$D$1:$L$1,0))/'07.11'!$E163,1)</f>
        <v>#N/A</v>
      </c>
      <c r="Y163" s="92" t="e">
        <f>+ROUND(INDEX(FCSTSDV!$D$2:$L$673,MATCH('07.11'!$D163,FCSTSDV!$C$2:$C$673,0),MATCH('07.11'!Y$3,FCSTSDV!$D$1:$L$1,0))/'07.11'!$E163,1)</f>
        <v>#N/A</v>
      </c>
      <c r="Z163" s="92" t="e">
        <f>+ROUND(INDEX(FCSTSDV!$D$2:$L$673,MATCH('07.11'!$D163,FCSTSDV!$C$2:$C$673,0),MATCH('07.11'!Z$3,FCSTSDV!$D$1:$L$1,0))/'07.11'!$E163,1)</f>
        <v>#N/A</v>
      </c>
      <c r="AA163" s="92" t="e">
        <f>+ROUND(INDEX(FCSTSDV!$D$2:$L$673,MATCH('07.11'!$D163,FCSTSDV!$C$2:$C$673,0),MATCH('07.11'!AA$3,FCSTSDV!$D$1:$L$1,0))/'07.11'!$E163,1)</f>
        <v>#N/A</v>
      </c>
      <c r="AB163" s="92" t="e">
        <f>+ROUND(INDEX(FCSTSDV!$D$2:$L$673,MATCH('07.11'!$D163,FCSTSDV!$C$2:$C$673,0),MATCH('07.11'!AB$3,FCSTSDV!$D$1:$L$1,0))/'07.11'!$E163,1)</f>
        <v>#N/A</v>
      </c>
      <c r="AC163" s="92" t="e">
        <f>+ROUND(INDEX(FCSTSDV!$D$2:$L$673,MATCH('07.11'!$D163,FCSTSDV!$C$2:$C$673,0),MATCH('07.11'!AC$3,FCSTSDV!$D$1:$L$1,0))/'07.11'!$E163,1)</f>
        <v>#N/A</v>
      </c>
      <c r="AD163" s="92" t="e">
        <f>+ROUND(INDEX(FCSTSDV!$D$2:$L$673,MATCH('07.11'!$D163,FCSTSDV!$C$2:$C$673,0),MATCH('07.11'!AD$3,FCSTSDV!$D$1:$L$1,0))/'07.11'!$E163,1)</f>
        <v>#N/A</v>
      </c>
      <c r="AE163" s="92" t="e">
        <f>+ROUND(INDEX(FCSTSDV!$D$2:$L$673,MATCH('07.11'!$D163,FCSTSDV!$C$2:$C$673,0),MATCH('07.11'!AE$3,FCSTSDV!$D$1:$L$1,0))/'07.11'!$E163,1)</f>
        <v>#N/A</v>
      </c>
      <c r="AF163" s="92" t="e">
        <f>+ROUND(INDEX(FCSTSDV!$D$2:$L$673,MATCH('07.11'!$D163,FCSTSDV!$C$2:$C$673,0),MATCH('07.11'!AF$3,FCSTSDV!$D$1:$L$1,0))/'07.11'!$E163,1)</f>
        <v>#N/A</v>
      </c>
      <c r="AG163" s="92" t="e">
        <f>+ROUND(INDEX(FCSTSDV!$D$2:$L$673,MATCH('07.11'!$D163,FCSTSDV!$C$2:$C$673,0),MATCH('07.11'!AG$3,FCSTSDV!$D$1:$L$1,0))/'07.11'!$E163,1)</f>
        <v>#N/A</v>
      </c>
      <c r="AH163" s="92" t="e">
        <f>+ROUND(INDEX(FCSTSDV!$D$2:$L$673,MATCH('07.11'!$D163,FCSTSDV!$C$2:$C$673,0),MATCH('07.11'!AH$3,FCSTSDV!$D$1:$L$1,0))/'07.11'!$E163,1)</f>
        <v>#N/A</v>
      </c>
    </row>
    <row r="164" spans="1:34" ht="20.100000000000001" customHeight="1">
      <c r="A164" s="807"/>
      <c r="B164" s="792"/>
      <c r="C164" s="264"/>
      <c r="D164" s="52" t="s">
        <v>153</v>
      </c>
      <c r="E164" s="53" t="s">
        <v>43</v>
      </c>
      <c r="F164" s="800"/>
      <c r="G164" s="855"/>
      <c r="H164" s="827"/>
      <c r="I164" s="175">
        <f>+I163</f>
        <v>-66</v>
      </c>
      <c r="J164" s="677" t="e">
        <f t="shared" ref="J164:R164" si="84">$H163+$I163-J163</f>
        <v>#N/A</v>
      </c>
      <c r="K164" s="677" t="e">
        <f t="shared" si="84"/>
        <v>#N/A</v>
      </c>
      <c r="L164" s="677" t="e">
        <f t="shared" si="84"/>
        <v>#N/A</v>
      </c>
      <c r="M164" s="677" t="e">
        <f t="shared" si="84"/>
        <v>#N/A</v>
      </c>
      <c r="N164" s="677" t="e">
        <f t="shared" si="84"/>
        <v>#N/A</v>
      </c>
      <c r="O164" s="677" t="e">
        <f t="shared" si="84"/>
        <v>#N/A</v>
      </c>
      <c r="P164" s="677" t="e">
        <f t="shared" si="84"/>
        <v>#N/A</v>
      </c>
      <c r="Q164" s="677" t="e">
        <f t="shared" si="84"/>
        <v>#N/A</v>
      </c>
      <c r="R164" s="677" t="e">
        <f t="shared" si="84"/>
        <v>#N/A</v>
      </c>
      <c r="S164" s="186" t="e">
        <f t="shared" ref="S164:AH164" si="85">R164-S163</f>
        <v>#N/A</v>
      </c>
      <c r="T164" s="186" t="e">
        <f t="shared" si="85"/>
        <v>#N/A</v>
      </c>
      <c r="U164" s="186" t="e">
        <f t="shared" si="85"/>
        <v>#N/A</v>
      </c>
      <c r="V164" s="186" t="e">
        <f t="shared" si="85"/>
        <v>#N/A</v>
      </c>
      <c r="W164" s="186" t="e">
        <f t="shared" si="85"/>
        <v>#N/A</v>
      </c>
      <c r="X164" s="186" t="e">
        <f t="shared" si="85"/>
        <v>#N/A</v>
      </c>
      <c r="Y164" s="186" t="e">
        <f t="shared" si="85"/>
        <v>#N/A</v>
      </c>
      <c r="Z164" s="186" t="e">
        <f t="shared" si="85"/>
        <v>#N/A</v>
      </c>
      <c r="AA164" s="186" t="e">
        <f t="shared" si="85"/>
        <v>#N/A</v>
      </c>
      <c r="AB164" s="186" t="e">
        <f t="shared" si="85"/>
        <v>#N/A</v>
      </c>
      <c r="AC164" s="186" t="e">
        <f t="shared" si="85"/>
        <v>#N/A</v>
      </c>
      <c r="AD164" s="186" t="e">
        <f t="shared" si="85"/>
        <v>#N/A</v>
      </c>
      <c r="AE164" s="186" t="e">
        <f t="shared" si="85"/>
        <v>#N/A</v>
      </c>
      <c r="AF164" s="186" t="e">
        <f t="shared" si="85"/>
        <v>#N/A</v>
      </c>
      <c r="AG164" s="186" t="e">
        <f t="shared" si="85"/>
        <v>#N/A</v>
      </c>
      <c r="AH164" s="186" t="e">
        <f t="shared" si="85"/>
        <v>#N/A</v>
      </c>
    </row>
    <row r="165" spans="1:34" ht="20.100000000000001" customHeight="1">
      <c r="A165" s="823" t="s">
        <v>281</v>
      </c>
      <c r="B165" s="791" t="s">
        <v>279</v>
      </c>
      <c r="C165" s="63"/>
      <c r="D165" s="73" t="s">
        <v>134</v>
      </c>
      <c r="E165" s="44">
        <v>23</v>
      </c>
      <c r="F165" s="798"/>
      <c r="G165" s="798"/>
      <c r="H165" s="826">
        <f>+VLOOKUP(A165,'[4]TRAY, BOBIN'!$F$3:$J$153,5,0)</f>
        <v>45668</v>
      </c>
      <c r="I165" s="81">
        <f>+ROUND(IFERROR(VLOOKUP(D165,FCSTSDV!$C$2:$C$72,26,0),0)/'07.11'!E165+0,0)</f>
        <v>0</v>
      </c>
      <c r="J165" s="106">
        <f>+ROUND(IFERROR(INDEX(FCSTSDV!$D$2:$L$72,MATCH('07.11'!$D165,FCSTSDV!$C$2:$C$72,0),MATCH('07.11'!J$3,FCSTSDV!$D$1:$L$1,0)),0)/'07.11'!$E165,1)</f>
        <v>0</v>
      </c>
      <c r="K165" s="106">
        <f>+ROUND(IFERROR(INDEX(FCSTSDV!$D$2:$L$72,MATCH('07.11'!$D165,FCSTSDV!$C$2:$C$72,0),MATCH('07.11'!K$3,FCSTSDV!$D$1:$L$1,0)),0)/'07.11'!$E165,1)</f>
        <v>0</v>
      </c>
      <c r="L165" s="106">
        <f>+ROUND(IFERROR(INDEX(FCSTSDV!$D$2:$L$72,MATCH('07.11'!$D165,FCSTSDV!$C$2:$C$72,0),MATCH('07.11'!L$3,FCSTSDV!$D$1:$L$1,0)),0)/'07.11'!$E165,1)</f>
        <v>0</v>
      </c>
      <c r="M165" s="106">
        <f>+ROUND(IFERROR(INDEX(FCSTSDV!$D$2:$L$72,MATCH('07.11'!$D165,FCSTSDV!$C$2:$C$72,0),MATCH('07.11'!M$3,FCSTSDV!$D$1:$L$1,0)),0)/'07.11'!$E165,1)</f>
        <v>0</v>
      </c>
      <c r="N165" s="106">
        <f>+ROUND(IFERROR(INDEX(FCSTSDV!$D$2:$L$72,MATCH('07.11'!$D165,FCSTSDV!$C$2:$C$72,0),MATCH('07.11'!N$3,FCSTSDV!$D$1:$L$1,0)),0)/'07.11'!$E165,1)</f>
        <v>0</v>
      </c>
      <c r="O165" s="106">
        <f>+ROUND(IFERROR(INDEX(FCSTSDV!$D$2:$L$72,MATCH('07.11'!$D165,FCSTSDV!$C$2:$C$72,0),MATCH('07.11'!O$3,FCSTSDV!$D$1:$L$1,0)),0)/'07.11'!$E165,1)</f>
        <v>0</v>
      </c>
      <c r="P165" s="106">
        <f>+ROUND(IFERROR(INDEX(FCSTSDV!$D$2:$L$72,MATCH('07.11'!$D165,FCSTSDV!$C$2:$C$72,0),MATCH('07.11'!P$3,FCSTSDV!$D$1:$L$1,0)),0)/'07.11'!$E165,1)</f>
        <v>0</v>
      </c>
      <c r="Q165" s="106">
        <f>+ROUND(IFERROR(INDEX(FCSTSDV!$D$2:$L$72,MATCH('07.11'!$D165,FCSTSDV!$C$2:$C$72,0),MATCH('07.11'!Q$3,FCSTSDV!$D$1:$L$1,0)),0)/'07.11'!$E165,1)</f>
        <v>0</v>
      </c>
      <c r="R165" s="106">
        <f>+ROUND(IFERROR(INDEX(FCSTSDV!$D$2:$L$72,MATCH('07.11'!$D165,FCSTSDV!$C$2:$C$72,0),MATCH('07.11'!R$3,FCSTSDV!$D$1:$L$1,0)),0)/'07.11'!$E165,1)</f>
        <v>0</v>
      </c>
      <c r="S165" s="92" t="e">
        <f>+ROUND(INDEX(FCSTSDV!$D$2:$L$673,MATCH('07.11'!$D165,FCSTSDV!$C$2:$C$673,0),MATCH('07.11'!S$3,FCSTSDV!$D$1:$L$1,0))/'07.11'!$E165,1)</f>
        <v>#N/A</v>
      </c>
      <c r="T165" s="92" t="e">
        <f>+ROUND(INDEX(FCSTSDV!$D$2:$L$673,MATCH('07.11'!$D165,FCSTSDV!$C$2:$C$673,0),MATCH('07.11'!T$3,FCSTSDV!$D$1:$L$1,0))/'07.11'!$E165,1)</f>
        <v>#N/A</v>
      </c>
      <c r="U165" s="92" t="e">
        <f>+ROUND(INDEX(FCSTSDV!$D$2:$L$673,MATCH('07.11'!$D165,FCSTSDV!$C$2:$C$673,0),MATCH('07.11'!U$3,FCSTSDV!$D$1:$L$1,0))/'07.11'!$E165,1)</f>
        <v>#N/A</v>
      </c>
      <c r="V165" s="92" t="e">
        <f>+ROUND(INDEX(FCSTSDV!$D$2:$L$673,MATCH('07.11'!$D165,FCSTSDV!$C$2:$C$673,0),MATCH('07.11'!V$3,FCSTSDV!$D$1:$L$1,0))/'07.11'!$E165,1)</f>
        <v>#N/A</v>
      </c>
      <c r="W165" s="92" t="e">
        <f>+ROUND(INDEX(FCSTSDV!$D$2:$L$673,MATCH('07.11'!$D165,FCSTSDV!$C$2:$C$673,0),MATCH('07.11'!W$3,FCSTSDV!$D$1:$L$1,0))/'07.11'!$E165,1)</f>
        <v>#N/A</v>
      </c>
      <c r="X165" s="92" t="e">
        <f>+ROUND(INDEX(FCSTSDV!$D$2:$L$673,MATCH('07.11'!$D165,FCSTSDV!$C$2:$C$673,0),MATCH('07.11'!X$3,FCSTSDV!$D$1:$L$1,0))/'07.11'!$E165,1)</f>
        <v>#N/A</v>
      </c>
      <c r="Y165" s="92" t="e">
        <f>+ROUND(INDEX(FCSTSDV!$D$2:$L$673,MATCH('07.11'!$D165,FCSTSDV!$C$2:$C$673,0),MATCH('07.11'!Y$3,FCSTSDV!$D$1:$L$1,0))/'07.11'!$E165,1)</f>
        <v>#N/A</v>
      </c>
      <c r="Z165" s="92" t="e">
        <f>+ROUND(INDEX(FCSTSDV!$D$2:$L$673,MATCH('07.11'!$D165,FCSTSDV!$C$2:$C$673,0),MATCH('07.11'!Z$3,FCSTSDV!$D$1:$L$1,0))/'07.11'!$E165,1)</f>
        <v>#N/A</v>
      </c>
      <c r="AA165" s="92" t="e">
        <f>+ROUND(INDEX(FCSTSDV!$D$2:$L$673,MATCH('07.11'!$D165,FCSTSDV!$C$2:$C$673,0),MATCH('07.11'!AA$3,FCSTSDV!$D$1:$L$1,0))/'07.11'!$E165,1)</f>
        <v>#N/A</v>
      </c>
      <c r="AB165" s="92" t="e">
        <f>+ROUND(INDEX(FCSTSDV!$D$2:$L$673,MATCH('07.11'!$D165,FCSTSDV!$C$2:$C$673,0),MATCH('07.11'!AB$3,FCSTSDV!$D$1:$L$1,0))/'07.11'!$E165,1)</f>
        <v>#N/A</v>
      </c>
      <c r="AC165" s="92" t="e">
        <f>+ROUND(INDEX(FCSTSDV!$D$2:$L$673,MATCH('07.11'!$D165,FCSTSDV!$C$2:$C$673,0),MATCH('07.11'!AC$3,FCSTSDV!$D$1:$L$1,0))/'07.11'!$E165,1)</f>
        <v>#N/A</v>
      </c>
      <c r="AD165" s="92" t="e">
        <f>+ROUND(INDEX(FCSTSDV!$D$2:$L$673,MATCH('07.11'!$D165,FCSTSDV!$C$2:$C$673,0),MATCH('07.11'!AD$3,FCSTSDV!$D$1:$L$1,0))/'07.11'!$E165,1)</f>
        <v>#N/A</v>
      </c>
      <c r="AE165" s="92" t="e">
        <f>+ROUND(INDEX(FCSTSDV!$D$2:$L$673,MATCH('07.11'!$D165,FCSTSDV!$C$2:$C$673,0),MATCH('07.11'!AE$3,FCSTSDV!$D$1:$L$1,0))/'07.11'!$E165,1)</f>
        <v>#N/A</v>
      </c>
      <c r="AF165" s="92" t="e">
        <f>+ROUND(INDEX(FCSTSDV!$D$2:$L$673,MATCH('07.11'!$D165,FCSTSDV!$C$2:$C$673,0),MATCH('07.11'!AF$3,FCSTSDV!$D$1:$L$1,0))/'07.11'!$E165,1)</f>
        <v>#N/A</v>
      </c>
      <c r="AG165" s="92" t="e">
        <f>+ROUND(INDEX(FCSTSDV!$D$2:$L$673,MATCH('07.11'!$D165,FCSTSDV!$C$2:$C$673,0),MATCH('07.11'!AG$3,FCSTSDV!$D$1:$L$1,0))/'07.11'!$E165,1)</f>
        <v>#N/A</v>
      </c>
      <c r="AH165" s="92" t="e">
        <f>+ROUND(INDEX(FCSTSDV!$D$2:$L$673,MATCH('07.11'!$D165,FCSTSDV!$C$2:$C$673,0),MATCH('07.11'!AH$3,FCSTSDV!$D$1:$L$1,0))/'07.11'!$E165,1)</f>
        <v>#N/A</v>
      </c>
    </row>
    <row r="166" spans="1:34" ht="19.5" customHeight="1">
      <c r="A166" s="825"/>
      <c r="B166" s="792"/>
      <c r="C166" s="60"/>
      <c r="D166" s="52" t="s">
        <v>153</v>
      </c>
      <c r="E166" s="53" t="s">
        <v>43</v>
      </c>
      <c r="F166" s="800"/>
      <c r="G166" s="800"/>
      <c r="H166" s="827"/>
      <c r="I166" s="87"/>
      <c r="J166" s="186">
        <f t="shared" ref="J166:R166" si="86">$H165+$I165-J165</f>
        <v>45668</v>
      </c>
      <c r="K166" s="186">
        <f t="shared" si="86"/>
        <v>45668</v>
      </c>
      <c r="L166" s="186">
        <f t="shared" si="86"/>
        <v>45668</v>
      </c>
      <c r="M166" s="186">
        <f t="shared" si="86"/>
        <v>45668</v>
      </c>
      <c r="N166" s="186">
        <f t="shared" si="86"/>
        <v>45668</v>
      </c>
      <c r="O166" s="186">
        <f t="shared" si="86"/>
        <v>45668</v>
      </c>
      <c r="P166" s="186">
        <f t="shared" si="86"/>
        <v>45668</v>
      </c>
      <c r="Q166" s="186">
        <f t="shared" si="86"/>
        <v>45668</v>
      </c>
      <c r="R166" s="186">
        <f t="shared" si="86"/>
        <v>45668</v>
      </c>
      <c r="S166" s="186" t="e">
        <f t="shared" ref="S166:AH166" si="87">R166-S165</f>
        <v>#N/A</v>
      </c>
      <c r="T166" s="186" t="e">
        <f t="shared" si="87"/>
        <v>#N/A</v>
      </c>
      <c r="U166" s="186" t="e">
        <f t="shared" si="87"/>
        <v>#N/A</v>
      </c>
      <c r="V166" s="186" t="e">
        <f t="shared" si="87"/>
        <v>#N/A</v>
      </c>
      <c r="W166" s="186" t="e">
        <f t="shared" si="87"/>
        <v>#N/A</v>
      </c>
      <c r="X166" s="186" t="e">
        <f t="shared" si="87"/>
        <v>#N/A</v>
      </c>
      <c r="Y166" s="186" t="e">
        <f t="shared" si="87"/>
        <v>#N/A</v>
      </c>
      <c r="Z166" s="186" t="e">
        <f t="shared" si="87"/>
        <v>#N/A</v>
      </c>
      <c r="AA166" s="186" t="e">
        <f t="shared" si="87"/>
        <v>#N/A</v>
      </c>
      <c r="AB166" s="186" t="e">
        <f t="shared" si="87"/>
        <v>#N/A</v>
      </c>
      <c r="AC166" s="186" t="e">
        <f t="shared" si="87"/>
        <v>#N/A</v>
      </c>
      <c r="AD166" s="186" t="e">
        <f t="shared" si="87"/>
        <v>#N/A</v>
      </c>
      <c r="AE166" s="186" t="e">
        <f t="shared" si="87"/>
        <v>#N/A</v>
      </c>
      <c r="AF166" s="186" t="e">
        <f t="shared" si="87"/>
        <v>#N/A</v>
      </c>
      <c r="AG166" s="186" t="e">
        <f t="shared" si="87"/>
        <v>#N/A</v>
      </c>
      <c r="AH166" s="186" t="e">
        <f t="shared" si="87"/>
        <v>#N/A</v>
      </c>
    </row>
    <row r="167" spans="1:34" ht="20.100000000000001" customHeight="1">
      <c r="A167" s="824" t="s">
        <v>225</v>
      </c>
      <c r="B167" s="795" t="s">
        <v>226</v>
      </c>
      <c r="C167" s="50"/>
      <c r="D167" s="123" t="s">
        <v>40</v>
      </c>
      <c r="E167" s="171">
        <v>0.3</v>
      </c>
      <c r="F167" s="799"/>
      <c r="G167" s="799"/>
      <c r="H167" s="830">
        <v>110</v>
      </c>
      <c r="I167" s="91">
        <f>+ROUND(IFERROR(VLOOKUP(D167,FCSTSDV!$C$2:$C$72,26,0),0)*'07.11'!E167/3290+0,0)</f>
        <v>0</v>
      </c>
      <c r="J167" s="106">
        <f>ROUND(+IFERROR(INDEX(FCSTSDV!$D$2:$L$72,MATCH('07.11'!$D167,FCSTSDV!$C$2:$C$72,0),MATCH('07.11'!J$3,FCSTSDV!$D$1:$L$1,0)),0)*$E167/3290,1)</f>
        <v>0</v>
      </c>
      <c r="K167" s="106">
        <f>ROUND(+IFERROR(INDEX(FCSTSDV!$D$2:$L$72,MATCH('07.11'!$D167,FCSTSDV!$C$2:$C$72,0),MATCH('07.11'!K$3,FCSTSDV!$D$1:$L$1,0)),0)*$E167/3290,1)</f>
        <v>0</v>
      </c>
      <c r="L167" s="106">
        <f>ROUND(+IFERROR(INDEX(FCSTSDV!$D$2:$L$72,MATCH('07.11'!$D167,FCSTSDV!$C$2:$C$72,0),MATCH('07.11'!L$3,FCSTSDV!$D$1:$L$1,0)),0)*$E167/3290,1)</f>
        <v>0</v>
      </c>
      <c r="M167" s="106">
        <f>ROUND(+IFERROR(INDEX(FCSTSDV!$D$2:$L$72,MATCH('07.11'!$D167,FCSTSDV!$C$2:$C$72,0),MATCH('07.11'!M$3,FCSTSDV!$D$1:$L$1,0)),0)*$E167/3290,1)</f>
        <v>0</v>
      </c>
      <c r="N167" s="106">
        <f>ROUND(+IFERROR(INDEX(FCSTSDV!$D$2:$L$72,MATCH('07.11'!$D167,FCSTSDV!$C$2:$C$72,0),MATCH('07.11'!N$3,FCSTSDV!$D$1:$L$1,0)),0)*$E167/3290,1)</f>
        <v>0</v>
      </c>
      <c r="O167" s="106">
        <f>ROUND(+IFERROR(INDEX(FCSTSDV!$D$2:$L$72,MATCH('07.11'!$D167,FCSTSDV!$C$2:$C$72,0),MATCH('07.11'!O$3,FCSTSDV!$D$1:$L$1,0)),0)*$E167/3290,1)</f>
        <v>0</v>
      </c>
      <c r="P167" s="106">
        <f>ROUND(+IFERROR(INDEX(FCSTSDV!$D$2:$L$72,MATCH('07.11'!$D167,FCSTSDV!$C$2:$C$72,0),MATCH('07.11'!P$3,FCSTSDV!$D$1:$L$1,0)),0)*$E167/3290,1)</f>
        <v>0</v>
      </c>
      <c r="Q167" s="106">
        <f>ROUND(+IFERROR(INDEX(FCSTSDV!$D$2:$L$72,MATCH('07.11'!$D167,FCSTSDV!$C$2:$C$72,0),MATCH('07.11'!Q$3,FCSTSDV!$D$1:$L$1,0)),0)*$E167/3290,1)</f>
        <v>0</v>
      </c>
      <c r="R167" s="106">
        <f>ROUND(+IFERROR(INDEX(FCSTSDV!$D$2:$L$72,MATCH('07.11'!$D167,FCSTSDV!$C$2:$C$72,0),MATCH('07.11'!R$3,FCSTSDV!$D$1:$L$1,0)),0)*$E167/3290,1)</f>
        <v>0</v>
      </c>
      <c r="S167" s="92" t="e">
        <f>+ROUND(INDEX(FCSTSDV!$D$2:$L$673,MATCH('07.11'!$D167,FCSTSDV!$C$2:$C$673,0),MATCH('07.11'!S$3,FCSTSDV!$D$1:$L$1,0))*'07.11'!$E167/3290,1)</f>
        <v>#N/A</v>
      </c>
      <c r="T167" s="92" t="e">
        <f>+ROUND(INDEX(FCSTSDV!$D$2:$L$673,MATCH('07.11'!$D167,FCSTSDV!$C$2:$C$673,0),MATCH('07.11'!T$3,FCSTSDV!$D$1:$L$1,0))*'07.11'!$E167/3290,1)</f>
        <v>#N/A</v>
      </c>
      <c r="U167" s="92" t="e">
        <f>+ROUND(INDEX(FCSTSDV!$D$2:$L$673,MATCH('07.11'!$D167,FCSTSDV!$C$2:$C$673,0),MATCH('07.11'!U$3,FCSTSDV!$D$1:$L$1,0))*'07.11'!$E167/3290,1)</f>
        <v>#N/A</v>
      </c>
      <c r="V167" s="92" t="e">
        <f>+ROUND(INDEX(FCSTSDV!$D$2:$L$673,MATCH('07.11'!$D167,FCSTSDV!$C$2:$C$673,0),MATCH('07.11'!V$3,FCSTSDV!$D$1:$L$1,0))*'07.11'!$E167/3290,1)</f>
        <v>#N/A</v>
      </c>
      <c r="W167" s="92" t="e">
        <f>+ROUND(INDEX(FCSTSDV!$D$2:$L$673,MATCH('07.11'!$D167,FCSTSDV!$C$2:$C$673,0),MATCH('07.11'!W$3,FCSTSDV!$D$1:$L$1,0))*'07.11'!$E167/3290,1)</f>
        <v>#N/A</v>
      </c>
      <c r="X167" s="92" t="e">
        <f>+ROUND(INDEX(FCSTSDV!$D$2:$L$673,MATCH('07.11'!$D167,FCSTSDV!$C$2:$C$673,0),MATCH('07.11'!X$3,FCSTSDV!$D$1:$L$1,0))*'07.11'!$E167/3290,1)</f>
        <v>#N/A</v>
      </c>
      <c r="Y167" s="92" t="e">
        <f>+ROUND(INDEX(FCSTSDV!$D$2:$L$673,MATCH('07.11'!$D167,FCSTSDV!$C$2:$C$673,0),MATCH('07.11'!Y$3,FCSTSDV!$D$1:$L$1,0))*'07.11'!$E167/3290,1)</f>
        <v>#N/A</v>
      </c>
      <c r="Z167" s="92" t="e">
        <f>+ROUND(INDEX(FCSTSDV!$D$2:$L$673,MATCH('07.11'!$D167,FCSTSDV!$C$2:$C$673,0),MATCH('07.11'!Z$3,FCSTSDV!$D$1:$L$1,0))*'07.11'!$E167/3290,1)</f>
        <v>#N/A</v>
      </c>
      <c r="AA167" s="92" t="e">
        <f>+ROUND(INDEX(FCSTSDV!$D$2:$L$673,MATCH('07.11'!$D167,FCSTSDV!$C$2:$C$673,0),MATCH('07.11'!AA$3,FCSTSDV!$D$1:$L$1,0))*'07.11'!$E167/3290,1)</f>
        <v>#N/A</v>
      </c>
      <c r="AB167" s="92" t="e">
        <f>+ROUND(INDEX(FCSTSDV!$D$2:$L$673,MATCH('07.11'!$D167,FCSTSDV!$C$2:$C$673,0),MATCH('07.11'!AB$3,FCSTSDV!$D$1:$L$1,0))*'07.11'!$E167/3290,1)</f>
        <v>#N/A</v>
      </c>
      <c r="AC167" s="92" t="e">
        <f>+ROUND(INDEX(FCSTSDV!$D$2:$L$673,MATCH('07.11'!$D167,FCSTSDV!$C$2:$C$673,0),MATCH('07.11'!AC$3,FCSTSDV!$D$1:$L$1,0))*'07.11'!$E167/3290,1)</f>
        <v>#N/A</v>
      </c>
      <c r="AD167" s="92" t="e">
        <f>+ROUND(INDEX(FCSTSDV!$D$2:$L$673,MATCH('07.11'!$D167,FCSTSDV!$C$2:$C$673,0),MATCH('07.11'!AD$3,FCSTSDV!$D$1:$L$1,0))*'07.11'!$E167/3290,1)</f>
        <v>#N/A</v>
      </c>
      <c r="AE167" s="92" t="e">
        <f>+ROUND(INDEX(FCSTSDV!$D$2:$L$673,MATCH('07.11'!$D167,FCSTSDV!$C$2:$C$673,0),MATCH('07.11'!AE$3,FCSTSDV!$D$1:$L$1,0))*'07.11'!$E167/3290,1)</f>
        <v>#N/A</v>
      </c>
      <c r="AF167" s="92" t="e">
        <f>+ROUND(INDEX(FCSTSDV!$D$2:$L$673,MATCH('07.11'!$D167,FCSTSDV!$C$2:$C$673,0),MATCH('07.11'!AF$3,FCSTSDV!$D$1:$L$1,0))*'07.11'!$E167/3290,1)</f>
        <v>#N/A</v>
      </c>
      <c r="AG167" s="92" t="e">
        <f>+ROUND(INDEX(FCSTSDV!$D$2:$L$673,MATCH('07.11'!$D167,FCSTSDV!$C$2:$C$673,0),MATCH('07.11'!AG$3,FCSTSDV!$D$1:$L$1,0))*'07.11'!$E167/3290,1)</f>
        <v>#N/A</v>
      </c>
      <c r="AH167" s="92" t="e">
        <f>+ROUND(INDEX(FCSTSDV!$D$2:$L$673,MATCH('07.11'!$D167,FCSTSDV!$C$2:$C$673,0),MATCH('07.11'!AH$3,FCSTSDV!$D$1:$L$1,0))*'07.11'!$E167/3290,1)</f>
        <v>#N/A</v>
      </c>
    </row>
    <row r="168" spans="1:34" ht="20.100000000000001" customHeight="1">
      <c r="A168" s="824"/>
      <c r="B168" s="795"/>
      <c r="C168" s="57"/>
      <c r="D168" s="128" t="s">
        <v>41</v>
      </c>
      <c r="E168" s="172">
        <v>0.35</v>
      </c>
      <c r="F168" s="799"/>
      <c r="G168" s="799"/>
      <c r="H168" s="830"/>
      <c r="I168" s="91">
        <f>+ROUND(IFERROR(VLOOKUP(D168,FCSTSDV!$C$2:$C$72,26,0),0)*'07.11'!E168/3290+0,0)</f>
        <v>0</v>
      </c>
      <c r="J168" s="106">
        <f>ROUND(+IFERROR(INDEX(FCSTSDV!$D$2:$L$72,MATCH('07.11'!$D168,FCSTSDV!$C$2:$C$72,0),MATCH('07.11'!J$3,FCSTSDV!$D$1:$L$1,0)),0)*$E168/3290,1)</f>
        <v>0</v>
      </c>
      <c r="K168" s="106">
        <f>ROUND(+IFERROR(INDEX(FCSTSDV!$D$2:$L$72,MATCH('07.11'!$D168,FCSTSDV!$C$2:$C$72,0),MATCH('07.11'!K$3,FCSTSDV!$D$1:$L$1,0)),0)*$E168/3290,1)</f>
        <v>0</v>
      </c>
      <c r="L168" s="106">
        <f>ROUND(+IFERROR(INDEX(FCSTSDV!$D$2:$L$72,MATCH('07.11'!$D168,FCSTSDV!$C$2:$C$72,0),MATCH('07.11'!L$3,FCSTSDV!$D$1:$L$1,0)),0)*$E168/3290,1)</f>
        <v>0</v>
      </c>
      <c r="M168" s="106">
        <f>ROUND(+IFERROR(INDEX(FCSTSDV!$D$2:$L$72,MATCH('07.11'!$D168,FCSTSDV!$C$2:$C$72,0),MATCH('07.11'!M$3,FCSTSDV!$D$1:$L$1,0)),0)*$E168/3290,1)</f>
        <v>0</v>
      </c>
      <c r="N168" s="106">
        <f>ROUND(+IFERROR(INDEX(FCSTSDV!$D$2:$L$72,MATCH('07.11'!$D168,FCSTSDV!$C$2:$C$72,0),MATCH('07.11'!N$3,FCSTSDV!$D$1:$L$1,0)),0)*$E168/3290,1)</f>
        <v>0</v>
      </c>
      <c r="O168" s="106">
        <f>ROUND(+IFERROR(INDEX(FCSTSDV!$D$2:$L$72,MATCH('07.11'!$D168,FCSTSDV!$C$2:$C$72,0),MATCH('07.11'!O$3,FCSTSDV!$D$1:$L$1,0)),0)*$E168/3290,1)</f>
        <v>0</v>
      </c>
      <c r="P168" s="106">
        <f>ROUND(+IFERROR(INDEX(FCSTSDV!$D$2:$L$72,MATCH('07.11'!$D168,FCSTSDV!$C$2:$C$72,0),MATCH('07.11'!P$3,FCSTSDV!$D$1:$L$1,0)),0)*$E168/3290,1)</f>
        <v>0</v>
      </c>
      <c r="Q168" s="106">
        <f>ROUND(+IFERROR(INDEX(FCSTSDV!$D$2:$L$72,MATCH('07.11'!$D168,FCSTSDV!$C$2:$C$72,0),MATCH('07.11'!Q$3,FCSTSDV!$D$1:$L$1,0)),0)*$E168/3290,1)</f>
        <v>0</v>
      </c>
      <c r="R168" s="106">
        <f>ROUND(+IFERROR(INDEX(FCSTSDV!$D$2:$L$72,MATCH('07.11'!$D168,FCSTSDV!$C$2:$C$72,0),MATCH('07.11'!R$3,FCSTSDV!$D$1:$L$1,0)),0)*$E168/3290,1)</f>
        <v>0</v>
      </c>
      <c r="S168" s="92" t="e">
        <f>+ROUND(INDEX(FCSTSDV!$D$2:$L$673,MATCH('07.11'!$D168,FCSTSDV!$C$2:$C$673,0),MATCH('07.11'!S$3,FCSTSDV!$D$1:$L$1,0))*'07.11'!$E168/3290,1)</f>
        <v>#N/A</v>
      </c>
      <c r="T168" s="92" t="e">
        <f>+ROUND(INDEX(FCSTSDV!$D$2:$L$673,MATCH('07.11'!$D168,FCSTSDV!$C$2:$C$673,0),MATCH('07.11'!T$3,FCSTSDV!$D$1:$L$1,0))*'07.11'!$E168/3290,1)</f>
        <v>#N/A</v>
      </c>
      <c r="U168" s="92" t="e">
        <f>+ROUND(INDEX(FCSTSDV!$D$2:$L$673,MATCH('07.11'!$D168,FCSTSDV!$C$2:$C$673,0),MATCH('07.11'!U$3,FCSTSDV!$D$1:$L$1,0))*'07.11'!$E168/3290,1)</f>
        <v>#N/A</v>
      </c>
      <c r="V168" s="92" t="e">
        <f>+ROUND(INDEX(FCSTSDV!$D$2:$L$673,MATCH('07.11'!$D168,FCSTSDV!$C$2:$C$673,0),MATCH('07.11'!V$3,FCSTSDV!$D$1:$L$1,0))*'07.11'!$E168/3290,1)</f>
        <v>#N/A</v>
      </c>
      <c r="W168" s="92" t="e">
        <f>+ROUND(INDEX(FCSTSDV!$D$2:$L$673,MATCH('07.11'!$D168,FCSTSDV!$C$2:$C$673,0),MATCH('07.11'!W$3,FCSTSDV!$D$1:$L$1,0))*'07.11'!$E168/3290,1)</f>
        <v>#N/A</v>
      </c>
      <c r="X168" s="92" t="e">
        <f>+ROUND(INDEX(FCSTSDV!$D$2:$L$673,MATCH('07.11'!$D168,FCSTSDV!$C$2:$C$673,0),MATCH('07.11'!X$3,FCSTSDV!$D$1:$L$1,0))*'07.11'!$E168/3290,1)</f>
        <v>#N/A</v>
      </c>
      <c r="Y168" s="92" t="e">
        <f>+ROUND(INDEX(FCSTSDV!$D$2:$L$673,MATCH('07.11'!$D168,FCSTSDV!$C$2:$C$673,0),MATCH('07.11'!Y$3,FCSTSDV!$D$1:$L$1,0))*'07.11'!$E168/3290,1)</f>
        <v>#N/A</v>
      </c>
      <c r="Z168" s="92" t="e">
        <f>+ROUND(INDEX(FCSTSDV!$D$2:$L$673,MATCH('07.11'!$D168,FCSTSDV!$C$2:$C$673,0),MATCH('07.11'!Z$3,FCSTSDV!$D$1:$L$1,0))*'07.11'!$E168/3290,1)</f>
        <v>#N/A</v>
      </c>
      <c r="AA168" s="92" t="e">
        <f>+ROUND(INDEX(FCSTSDV!$D$2:$L$673,MATCH('07.11'!$D168,FCSTSDV!$C$2:$C$673,0),MATCH('07.11'!AA$3,FCSTSDV!$D$1:$L$1,0))*'07.11'!$E168/3290,1)</f>
        <v>#N/A</v>
      </c>
      <c r="AB168" s="92" t="e">
        <f>+ROUND(INDEX(FCSTSDV!$D$2:$L$673,MATCH('07.11'!$D168,FCSTSDV!$C$2:$C$673,0),MATCH('07.11'!AB$3,FCSTSDV!$D$1:$L$1,0))*'07.11'!$E168/3290,1)</f>
        <v>#N/A</v>
      </c>
      <c r="AC168" s="92" t="e">
        <f>+ROUND(INDEX(FCSTSDV!$D$2:$L$673,MATCH('07.11'!$D168,FCSTSDV!$C$2:$C$673,0),MATCH('07.11'!AC$3,FCSTSDV!$D$1:$L$1,0))*'07.11'!$E168/3290,1)</f>
        <v>#N/A</v>
      </c>
      <c r="AD168" s="92" t="e">
        <f>+ROUND(INDEX(FCSTSDV!$D$2:$L$673,MATCH('07.11'!$D168,FCSTSDV!$C$2:$C$673,0),MATCH('07.11'!AD$3,FCSTSDV!$D$1:$L$1,0))*'07.11'!$E168/3290,1)</f>
        <v>#N/A</v>
      </c>
      <c r="AE168" s="92" t="e">
        <f>+ROUND(INDEX(FCSTSDV!$D$2:$L$673,MATCH('07.11'!$D168,FCSTSDV!$C$2:$C$673,0),MATCH('07.11'!AE$3,FCSTSDV!$D$1:$L$1,0))*'07.11'!$E168/3290,1)</f>
        <v>#N/A</v>
      </c>
      <c r="AF168" s="92" t="e">
        <f>+ROUND(INDEX(FCSTSDV!$D$2:$L$673,MATCH('07.11'!$D168,FCSTSDV!$C$2:$C$673,0),MATCH('07.11'!AF$3,FCSTSDV!$D$1:$L$1,0))*'07.11'!$E168/3290,1)</f>
        <v>#N/A</v>
      </c>
      <c r="AG168" s="92" t="e">
        <f>+ROUND(INDEX(FCSTSDV!$D$2:$L$673,MATCH('07.11'!$D168,FCSTSDV!$C$2:$C$673,0),MATCH('07.11'!AG$3,FCSTSDV!$D$1:$L$1,0))*'07.11'!$E168/3290,1)</f>
        <v>#N/A</v>
      </c>
      <c r="AH168" s="92" t="e">
        <f>+ROUND(INDEX(FCSTSDV!$D$2:$L$673,MATCH('07.11'!$D168,FCSTSDV!$C$2:$C$673,0),MATCH('07.11'!AH$3,FCSTSDV!$D$1:$L$1,0))*'07.11'!$E168/3290,1)</f>
        <v>#N/A</v>
      </c>
    </row>
    <row r="169" spans="1:34" ht="20.100000000000001" customHeight="1">
      <c r="A169" s="824"/>
      <c r="B169" s="795"/>
      <c r="C169" s="57"/>
      <c r="D169" s="32" t="s">
        <v>49</v>
      </c>
      <c r="E169" s="172">
        <v>0.2</v>
      </c>
      <c r="F169" s="799"/>
      <c r="G169" s="799"/>
      <c r="H169" s="830"/>
      <c r="I169" s="91">
        <f>+ROUND(IFERROR(VLOOKUP(D169,FCSTSDV!$C$2:$C$72,26,0),0)*'07.11'!E169/3290+0,0)</f>
        <v>0</v>
      </c>
      <c r="J169" s="106">
        <f>ROUND(+IFERROR(INDEX(FCSTSDV!$D$2:$L$72,MATCH('07.11'!$D169,FCSTSDV!$C$2:$C$72,0),MATCH('07.11'!J$3,FCSTSDV!$D$1:$L$1,0)),0)*$E169/3290,1)</f>
        <v>0</v>
      </c>
      <c r="K169" s="106">
        <f>ROUND(+IFERROR(INDEX(FCSTSDV!$D$2:$L$72,MATCH('07.11'!$D169,FCSTSDV!$C$2:$C$72,0),MATCH('07.11'!K$3,FCSTSDV!$D$1:$L$1,0)),0)*$E169/3290,1)</f>
        <v>0</v>
      </c>
      <c r="L169" s="106">
        <f>ROUND(+IFERROR(INDEX(FCSTSDV!$D$2:$L$72,MATCH('07.11'!$D169,FCSTSDV!$C$2:$C$72,0),MATCH('07.11'!L$3,FCSTSDV!$D$1:$L$1,0)),0)*$E169/3290,1)</f>
        <v>0</v>
      </c>
      <c r="M169" s="106">
        <f>ROUND(+IFERROR(INDEX(FCSTSDV!$D$2:$L$72,MATCH('07.11'!$D169,FCSTSDV!$C$2:$C$72,0),MATCH('07.11'!M$3,FCSTSDV!$D$1:$L$1,0)),0)*$E169/3290,1)</f>
        <v>0</v>
      </c>
      <c r="N169" s="106">
        <f>ROUND(+IFERROR(INDEX(FCSTSDV!$D$2:$L$72,MATCH('07.11'!$D169,FCSTSDV!$C$2:$C$72,0),MATCH('07.11'!N$3,FCSTSDV!$D$1:$L$1,0)),0)*$E169/3290,1)</f>
        <v>0</v>
      </c>
      <c r="O169" s="106">
        <f>ROUND(+IFERROR(INDEX(FCSTSDV!$D$2:$L$72,MATCH('07.11'!$D169,FCSTSDV!$C$2:$C$72,0),MATCH('07.11'!O$3,FCSTSDV!$D$1:$L$1,0)),0)*$E169/3290,1)</f>
        <v>0</v>
      </c>
      <c r="P169" s="106">
        <f>ROUND(+IFERROR(INDEX(FCSTSDV!$D$2:$L$72,MATCH('07.11'!$D169,FCSTSDV!$C$2:$C$72,0),MATCH('07.11'!P$3,FCSTSDV!$D$1:$L$1,0)),0)*$E169/3290,1)</f>
        <v>0</v>
      </c>
      <c r="Q169" s="106">
        <f>ROUND(+IFERROR(INDEX(FCSTSDV!$D$2:$L$72,MATCH('07.11'!$D169,FCSTSDV!$C$2:$C$72,0),MATCH('07.11'!Q$3,FCSTSDV!$D$1:$L$1,0)),0)*$E169/3290,1)</f>
        <v>0</v>
      </c>
      <c r="R169" s="106">
        <f>ROUND(+IFERROR(INDEX(FCSTSDV!$D$2:$L$72,MATCH('07.11'!$D169,FCSTSDV!$C$2:$C$72,0),MATCH('07.11'!R$3,FCSTSDV!$D$1:$L$1,0)),0)*$E169/3290,1)</f>
        <v>0</v>
      </c>
      <c r="S169" s="92" t="e">
        <f>+ROUND(INDEX(FCSTSDV!$D$2:$L$673,MATCH('07.11'!$D169,FCSTSDV!$C$2:$C$673,0),MATCH('07.11'!S$3,FCSTSDV!$D$1:$L$1,0))*'07.11'!$E169/3290,1)</f>
        <v>#N/A</v>
      </c>
      <c r="T169" s="92" t="e">
        <f>+ROUND(INDEX(FCSTSDV!$D$2:$L$673,MATCH('07.11'!$D169,FCSTSDV!$C$2:$C$673,0),MATCH('07.11'!T$3,FCSTSDV!$D$1:$L$1,0))*'07.11'!$E169/3290,1)</f>
        <v>#N/A</v>
      </c>
      <c r="U169" s="92" t="e">
        <f>+ROUND(INDEX(FCSTSDV!$D$2:$L$673,MATCH('07.11'!$D169,FCSTSDV!$C$2:$C$673,0),MATCH('07.11'!U$3,FCSTSDV!$D$1:$L$1,0))*'07.11'!$E169/3290,1)</f>
        <v>#N/A</v>
      </c>
      <c r="V169" s="92" t="e">
        <f>+ROUND(INDEX(FCSTSDV!$D$2:$L$673,MATCH('07.11'!$D169,FCSTSDV!$C$2:$C$673,0),MATCH('07.11'!V$3,FCSTSDV!$D$1:$L$1,0))*'07.11'!$E169/3290,1)</f>
        <v>#N/A</v>
      </c>
      <c r="W169" s="92" t="e">
        <f>+ROUND(INDEX(FCSTSDV!$D$2:$L$673,MATCH('07.11'!$D169,FCSTSDV!$C$2:$C$673,0),MATCH('07.11'!W$3,FCSTSDV!$D$1:$L$1,0))*'07.11'!$E169/3290,1)</f>
        <v>#N/A</v>
      </c>
      <c r="X169" s="92" t="e">
        <f>+ROUND(INDEX(FCSTSDV!$D$2:$L$673,MATCH('07.11'!$D169,FCSTSDV!$C$2:$C$673,0),MATCH('07.11'!X$3,FCSTSDV!$D$1:$L$1,0))*'07.11'!$E169/3290,1)</f>
        <v>#N/A</v>
      </c>
      <c r="Y169" s="92" t="e">
        <f>+ROUND(INDEX(FCSTSDV!$D$2:$L$673,MATCH('07.11'!$D169,FCSTSDV!$C$2:$C$673,0),MATCH('07.11'!Y$3,FCSTSDV!$D$1:$L$1,0))*'07.11'!$E169/3290,1)</f>
        <v>#N/A</v>
      </c>
      <c r="Z169" s="92" t="e">
        <f>+ROUND(INDEX(FCSTSDV!$D$2:$L$673,MATCH('07.11'!$D169,FCSTSDV!$C$2:$C$673,0),MATCH('07.11'!Z$3,FCSTSDV!$D$1:$L$1,0))*'07.11'!$E169/3290,1)</f>
        <v>#N/A</v>
      </c>
      <c r="AA169" s="92" t="e">
        <f>+ROUND(INDEX(FCSTSDV!$D$2:$L$673,MATCH('07.11'!$D169,FCSTSDV!$C$2:$C$673,0),MATCH('07.11'!AA$3,FCSTSDV!$D$1:$L$1,0))*'07.11'!$E169/3290,1)</f>
        <v>#N/A</v>
      </c>
      <c r="AB169" s="92" t="e">
        <f>+ROUND(INDEX(FCSTSDV!$D$2:$L$673,MATCH('07.11'!$D169,FCSTSDV!$C$2:$C$673,0),MATCH('07.11'!AB$3,FCSTSDV!$D$1:$L$1,0))*'07.11'!$E169/3290,1)</f>
        <v>#N/A</v>
      </c>
      <c r="AC169" s="92" t="e">
        <f>+ROUND(INDEX(FCSTSDV!$D$2:$L$673,MATCH('07.11'!$D169,FCSTSDV!$C$2:$C$673,0),MATCH('07.11'!AC$3,FCSTSDV!$D$1:$L$1,0))*'07.11'!$E169/3290,1)</f>
        <v>#N/A</v>
      </c>
      <c r="AD169" s="92" t="e">
        <f>+ROUND(INDEX(FCSTSDV!$D$2:$L$673,MATCH('07.11'!$D169,FCSTSDV!$C$2:$C$673,0),MATCH('07.11'!AD$3,FCSTSDV!$D$1:$L$1,0))*'07.11'!$E169/3290,1)</f>
        <v>#N/A</v>
      </c>
      <c r="AE169" s="92" t="e">
        <f>+ROUND(INDEX(FCSTSDV!$D$2:$L$673,MATCH('07.11'!$D169,FCSTSDV!$C$2:$C$673,0),MATCH('07.11'!AE$3,FCSTSDV!$D$1:$L$1,0))*'07.11'!$E169/3290,1)</f>
        <v>#N/A</v>
      </c>
      <c r="AF169" s="92" t="e">
        <f>+ROUND(INDEX(FCSTSDV!$D$2:$L$673,MATCH('07.11'!$D169,FCSTSDV!$C$2:$C$673,0),MATCH('07.11'!AF$3,FCSTSDV!$D$1:$L$1,0))*'07.11'!$E169/3290,1)</f>
        <v>#N/A</v>
      </c>
      <c r="AG169" s="92" t="e">
        <f>+ROUND(INDEX(FCSTSDV!$D$2:$L$673,MATCH('07.11'!$D169,FCSTSDV!$C$2:$C$673,0),MATCH('07.11'!AG$3,FCSTSDV!$D$1:$L$1,0))*'07.11'!$E169/3290,1)</f>
        <v>#N/A</v>
      </c>
      <c r="AH169" s="92" t="e">
        <f>+ROUND(INDEX(FCSTSDV!$D$2:$L$673,MATCH('07.11'!$D169,FCSTSDV!$C$2:$C$673,0),MATCH('07.11'!AH$3,FCSTSDV!$D$1:$L$1,0))*'07.11'!$E169/3290,1)</f>
        <v>#N/A</v>
      </c>
    </row>
    <row r="170" spans="1:34" ht="20.100000000000001" customHeight="1">
      <c r="A170" s="824"/>
      <c r="B170" s="795"/>
      <c r="C170" s="57"/>
      <c r="D170" s="123" t="s">
        <v>48</v>
      </c>
      <c r="E170" s="172">
        <v>0.2</v>
      </c>
      <c r="F170" s="799"/>
      <c r="G170" s="799"/>
      <c r="H170" s="830"/>
      <c r="I170" s="91">
        <f>+ROUND(IFERROR(VLOOKUP(D170,FCSTSDV!$C$2:$C$72,26,0),0)*'07.11'!E170/3290+0,0)</f>
        <v>0</v>
      </c>
      <c r="J170" s="106">
        <f>ROUND(+IFERROR(INDEX(FCSTSDV!$D$2:$L$72,MATCH('07.11'!$D170,FCSTSDV!$C$2:$C$72,0),MATCH('07.11'!J$3,FCSTSDV!$D$1:$L$1,0)),0)*$E170/3290,1)</f>
        <v>0</v>
      </c>
      <c r="K170" s="106">
        <f>ROUND(+IFERROR(INDEX(FCSTSDV!$D$2:$L$72,MATCH('07.11'!$D170,FCSTSDV!$C$2:$C$72,0),MATCH('07.11'!K$3,FCSTSDV!$D$1:$L$1,0)),0)*$E170/3290,1)</f>
        <v>0</v>
      </c>
      <c r="L170" s="106">
        <f>ROUND(+IFERROR(INDEX(FCSTSDV!$D$2:$L$72,MATCH('07.11'!$D170,FCSTSDV!$C$2:$C$72,0),MATCH('07.11'!L$3,FCSTSDV!$D$1:$L$1,0)),0)*$E170/3290,1)</f>
        <v>0</v>
      </c>
      <c r="M170" s="106">
        <f>ROUND(+IFERROR(INDEX(FCSTSDV!$D$2:$L$72,MATCH('07.11'!$D170,FCSTSDV!$C$2:$C$72,0),MATCH('07.11'!M$3,FCSTSDV!$D$1:$L$1,0)),0)*$E170/3290,1)</f>
        <v>0</v>
      </c>
      <c r="N170" s="106">
        <f>ROUND(+IFERROR(INDEX(FCSTSDV!$D$2:$L$72,MATCH('07.11'!$D170,FCSTSDV!$C$2:$C$72,0),MATCH('07.11'!N$3,FCSTSDV!$D$1:$L$1,0)),0)*$E170/3290,1)</f>
        <v>0</v>
      </c>
      <c r="O170" s="106">
        <f>ROUND(+IFERROR(INDEX(FCSTSDV!$D$2:$L$72,MATCH('07.11'!$D170,FCSTSDV!$C$2:$C$72,0),MATCH('07.11'!O$3,FCSTSDV!$D$1:$L$1,0)),0)*$E170/3290,1)</f>
        <v>0</v>
      </c>
      <c r="P170" s="106">
        <f>ROUND(+IFERROR(INDEX(FCSTSDV!$D$2:$L$72,MATCH('07.11'!$D170,FCSTSDV!$C$2:$C$72,0),MATCH('07.11'!P$3,FCSTSDV!$D$1:$L$1,0)),0)*$E170/3290,1)</f>
        <v>0</v>
      </c>
      <c r="Q170" s="106">
        <f>ROUND(+IFERROR(INDEX(FCSTSDV!$D$2:$L$72,MATCH('07.11'!$D170,FCSTSDV!$C$2:$C$72,0),MATCH('07.11'!Q$3,FCSTSDV!$D$1:$L$1,0)),0)*$E170/3290,1)</f>
        <v>0</v>
      </c>
      <c r="R170" s="106">
        <f>ROUND(+IFERROR(INDEX(FCSTSDV!$D$2:$L$72,MATCH('07.11'!$D170,FCSTSDV!$C$2:$C$72,0),MATCH('07.11'!R$3,FCSTSDV!$D$1:$L$1,0)),0)*$E170/3290,1)</f>
        <v>0</v>
      </c>
      <c r="S170" s="92" t="e">
        <f>+ROUND(INDEX(FCSTSDV!$D$2:$L$673,MATCH('07.11'!$D170,FCSTSDV!$C$2:$C$673,0),MATCH('07.11'!S$3,FCSTSDV!$D$1:$L$1,0))*'07.11'!$E170/3290,1)</f>
        <v>#N/A</v>
      </c>
      <c r="T170" s="92" t="e">
        <f>+ROUND(INDEX(FCSTSDV!$D$2:$L$673,MATCH('07.11'!$D170,FCSTSDV!$C$2:$C$673,0),MATCH('07.11'!T$3,FCSTSDV!$D$1:$L$1,0))*'07.11'!$E170/3290,1)</f>
        <v>#N/A</v>
      </c>
      <c r="U170" s="92" t="e">
        <f>+ROUND(INDEX(FCSTSDV!$D$2:$L$673,MATCH('07.11'!$D170,FCSTSDV!$C$2:$C$673,0),MATCH('07.11'!U$3,FCSTSDV!$D$1:$L$1,0))*'07.11'!$E170/3290,1)</f>
        <v>#N/A</v>
      </c>
      <c r="V170" s="92" t="e">
        <f>+ROUND(INDEX(FCSTSDV!$D$2:$L$673,MATCH('07.11'!$D170,FCSTSDV!$C$2:$C$673,0),MATCH('07.11'!V$3,FCSTSDV!$D$1:$L$1,0))*'07.11'!$E170/3290,1)</f>
        <v>#N/A</v>
      </c>
      <c r="W170" s="92" t="e">
        <f>+ROUND(INDEX(FCSTSDV!$D$2:$L$673,MATCH('07.11'!$D170,FCSTSDV!$C$2:$C$673,0),MATCH('07.11'!W$3,FCSTSDV!$D$1:$L$1,0))*'07.11'!$E170/3290,1)</f>
        <v>#N/A</v>
      </c>
      <c r="X170" s="92" t="e">
        <f>+ROUND(INDEX(FCSTSDV!$D$2:$L$673,MATCH('07.11'!$D170,FCSTSDV!$C$2:$C$673,0),MATCH('07.11'!X$3,FCSTSDV!$D$1:$L$1,0))*'07.11'!$E170/3290,1)</f>
        <v>#N/A</v>
      </c>
      <c r="Y170" s="92" t="e">
        <f>+ROUND(INDEX(FCSTSDV!$D$2:$L$673,MATCH('07.11'!$D170,FCSTSDV!$C$2:$C$673,0),MATCH('07.11'!Y$3,FCSTSDV!$D$1:$L$1,0))*'07.11'!$E170/3290,1)</f>
        <v>#N/A</v>
      </c>
      <c r="Z170" s="92" t="e">
        <f>+ROUND(INDEX(FCSTSDV!$D$2:$L$673,MATCH('07.11'!$D170,FCSTSDV!$C$2:$C$673,0),MATCH('07.11'!Z$3,FCSTSDV!$D$1:$L$1,0))*'07.11'!$E170/3290,1)</f>
        <v>#N/A</v>
      </c>
      <c r="AA170" s="92" t="e">
        <f>+ROUND(INDEX(FCSTSDV!$D$2:$L$673,MATCH('07.11'!$D170,FCSTSDV!$C$2:$C$673,0),MATCH('07.11'!AA$3,FCSTSDV!$D$1:$L$1,0))*'07.11'!$E170/3290,1)</f>
        <v>#N/A</v>
      </c>
      <c r="AB170" s="92" t="e">
        <f>+ROUND(INDEX(FCSTSDV!$D$2:$L$673,MATCH('07.11'!$D170,FCSTSDV!$C$2:$C$673,0),MATCH('07.11'!AB$3,FCSTSDV!$D$1:$L$1,0))*'07.11'!$E170/3290,1)</f>
        <v>#N/A</v>
      </c>
      <c r="AC170" s="92" t="e">
        <f>+ROUND(INDEX(FCSTSDV!$D$2:$L$673,MATCH('07.11'!$D170,FCSTSDV!$C$2:$C$673,0),MATCH('07.11'!AC$3,FCSTSDV!$D$1:$L$1,0))*'07.11'!$E170/3290,1)</f>
        <v>#N/A</v>
      </c>
      <c r="AD170" s="92" t="e">
        <f>+ROUND(INDEX(FCSTSDV!$D$2:$L$673,MATCH('07.11'!$D170,FCSTSDV!$C$2:$C$673,0),MATCH('07.11'!AD$3,FCSTSDV!$D$1:$L$1,0))*'07.11'!$E170/3290,1)</f>
        <v>#N/A</v>
      </c>
      <c r="AE170" s="92" t="e">
        <f>+ROUND(INDEX(FCSTSDV!$D$2:$L$673,MATCH('07.11'!$D170,FCSTSDV!$C$2:$C$673,0),MATCH('07.11'!AE$3,FCSTSDV!$D$1:$L$1,0))*'07.11'!$E170/3290,1)</f>
        <v>#N/A</v>
      </c>
      <c r="AF170" s="92" t="e">
        <f>+ROUND(INDEX(FCSTSDV!$D$2:$L$673,MATCH('07.11'!$D170,FCSTSDV!$C$2:$C$673,0),MATCH('07.11'!AF$3,FCSTSDV!$D$1:$L$1,0))*'07.11'!$E170/3290,1)</f>
        <v>#N/A</v>
      </c>
      <c r="AG170" s="92" t="e">
        <f>+ROUND(INDEX(FCSTSDV!$D$2:$L$673,MATCH('07.11'!$D170,FCSTSDV!$C$2:$C$673,0),MATCH('07.11'!AG$3,FCSTSDV!$D$1:$L$1,0))*'07.11'!$E170/3290,1)</f>
        <v>#N/A</v>
      </c>
      <c r="AH170" s="92" t="e">
        <f>+ROUND(INDEX(FCSTSDV!$D$2:$L$673,MATCH('07.11'!$D170,FCSTSDV!$C$2:$C$673,0),MATCH('07.11'!AH$3,FCSTSDV!$D$1:$L$1,0))*'07.11'!$E170/3290,1)</f>
        <v>#N/A</v>
      </c>
    </row>
    <row r="171" spans="1:34" ht="20.100000000000001" customHeight="1">
      <c r="A171" s="824"/>
      <c r="B171" s="795"/>
      <c r="C171" s="57"/>
      <c r="D171" s="32" t="s">
        <v>45</v>
      </c>
      <c r="E171" s="172">
        <v>0.2</v>
      </c>
      <c r="F171" s="799"/>
      <c r="G171" s="799"/>
      <c r="H171" s="830"/>
      <c r="I171" s="91">
        <f>+ROUND(IFERROR(VLOOKUP(D171,FCSTSDV!$C$2:$C$72,26,0),0)*'07.11'!E171/3290+0,0)</f>
        <v>0</v>
      </c>
      <c r="J171" s="106">
        <f>ROUND(+IFERROR(INDEX(FCSTSDV!$D$2:$L$72,MATCH('07.11'!$D171,FCSTSDV!$C$2:$C$72,0),MATCH('07.11'!J$3,FCSTSDV!$D$1:$L$1,0)),0)*$E171/3290,1)</f>
        <v>0</v>
      </c>
      <c r="K171" s="106">
        <f>ROUND(+IFERROR(INDEX(FCSTSDV!$D$2:$L$72,MATCH('07.11'!$D171,FCSTSDV!$C$2:$C$72,0),MATCH('07.11'!K$3,FCSTSDV!$D$1:$L$1,0)),0)*$E171/3290,1)</f>
        <v>0</v>
      </c>
      <c r="L171" s="106">
        <f>ROUND(+IFERROR(INDEX(FCSTSDV!$D$2:$L$72,MATCH('07.11'!$D171,FCSTSDV!$C$2:$C$72,0),MATCH('07.11'!L$3,FCSTSDV!$D$1:$L$1,0)),0)*$E171/3290,1)</f>
        <v>0</v>
      </c>
      <c r="M171" s="106">
        <f>ROUND(+IFERROR(INDEX(FCSTSDV!$D$2:$L$72,MATCH('07.11'!$D171,FCSTSDV!$C$2:$C$72,0),MATCH('07.11'!M$3,FCSTSDV!$D$1:$L$1,0)),0)*$E171/3290,1)</f>
        <v>0</v>
      </c>
      <c r="N171" s="106">
        <f>ROUND(+IFERROR(INDEX(FCSTSDV!$D$2:$L$72,MATCH('07.11'!$D171,FCSTSDV!$C$2:$C$72,0),MATCH('07.11'!N$3,FCSTSDV!$D$1:$L$1,0)),0)*$E171/3290,1)</f>
        <v>0</v>
      </c>
      <c r="O171" s="106">
        <f>ROUND(+IFERROR(INDEX(FCSTSDV!$D$2:$L$72,MATCH('07.11'!$D171,FCSTSDV!$C$2:$C$72,0),MATCH('07.11'!O$3,FCSTSDV!$D$1:$L$1,0)),0)*$E171/3290,1)</f>
        <v>0</v>
      </c>
      <c r="P171" s="106">
        <f>ROUND(+IFERROR(INDEX(FCSTSDV!$D$2:$L$72,MATCH('07.11'!$D171,FCSTSDV!$C$2:$C$72,0),MATCH('07.11'!P$3,FCSTSDV!$D$1:$L$1,0)),0)*$E171/3290,1)</f>
        <v>0</v>
      </c>
      <c r="Q171" s="106">
        <f>ROUND(+IFERROR(INDEX(FCSTSDV!$D$2:$L$72,MATCH('07.11'!$D171,FCSTSDV!$C$2:$C$72,0),MATCH('07.11'!Q$3,FCSTSDV!$D$1:$L$1,0)),0)*$E171/3290,1)</f>
        <v>0</v>
      </c>
      <c r="R171" s="106">
        <f>ROUND(+IFERROR(INDEX(FCSTSDV!$D$2:$L$72,MATCH('07.11'!$D171,FCSTSDV!$C$2:$C$72,0),MATCH('07.11'!R$3,FCSTSDV!$D$1:$L$1,0)),0)*$E171/3290,1)</f>
        <v>0</v>
      </c>
      <c r="S171" s="92" t="e">
        <f>+ROUND(INDEX(FCSTSDV!$D$2:$L$673,MATCH('07.11'!$D171,FCSTSDV!$C$2:$C$673,0),MATCH('07.11'!S$3,FCSTSDV!$D$1:$L$1,0))*'07.11'!$E171/3290,1)</f>
        <v>#N/A</v>
      </c>
      <c r="T171" s="92" t="e">
        <f>+ROUND(INDEX(FCSTSDV!$D$2:$L$673,MATCH('07.11'!$D171,FCSTSDV!$C$2:$C$673,0),MATCH('07.11'!T$3,FCSTSDV!$D$1:$L$1,0))*'07.11'!$E171/3290,1)</f>
        <v>#N/A</v>
      </c>
      <c r="U171" s="92" t="e">
        <f>+ROUND(INDEX(FCSTSDV!$D$2:$L$673,MATCH('07.11'!$D171,FCSTSDV!$C$2:$C$673,0),MATCH('07.11'!U$3,FCSTSDV!$D$1:$L$1,0))*'07.11'!$E171/3290,1)</f>
        <v>#N/A</v>
      </c>
      <c r="V171" s="92" t="e">
        <f>+ROUND(INDEX(FCSTSDV!$D$2:$L$673,MATCH('07.11'!$D171,FCSTSDV!$C$2:$C$673,0),MATCH('07.11'!V$3,FCSTSDV!$D$1:$L$1,0))*'07.11'!$E171/3290,1)</f>
        <v>#N/A</v>
      </c>
      <c r="W171" s="92" t="e">
        <f>+ROUND(INDEX(FCSTSDV!$D$2:$L$673,MATCH('07.11'!$D171,FCSTSDV!$C$2:$C$673,0),MATCH('07.11'!W$3,FCSTSDV!$D$1:$L$1,0))*'07.11'!$E171/3290,1)</f>
        <v>#N/A</v>
      </c>
      <c r="X171" s="92" t="e">
        <f>+ROUND(INDEX(FCSTSDV!$D$2:$L$673,MATCH('07.11'!$D171,FCSTSDV!$C$2:$C$673,0),MATCH('07.11'!X$3,FCSTSDV!$D$1:$L$1,0))*'07.11'!$E171/3290,1)</f>
        <v>#N/A</v>
      </c>
      <c r="Y171" s="92" t="e">
        <f>+ROUND(INDEX(FCSTSDV!$D$2:$L$673,MATCH('07.11'!$D171,FCSTSDV!$C$2:$C$673,0),MATCH('07.11'!Y$3,FCSTSDV!$D$1:$L$1,0))*'07.11'!$E171/3290,1)</f>
        <v>#N/A</v>
      </c>
      <c r="Z171" s="92" t="e">
        <f>+ROUND(INDEX(FCSTSDV!$D$2:$L$673,MATCH('07.11'!$D171,FCSTSDV!$C$2:$C$673,0),MATCH('07.11'!Z$3,FCSTSDV!$D$1:$L$1,0))*'07.11'!$E171/3290,1)</f>
        <v>#N/A</v>
      </c>
      <c r="AA171" s="92" t="e">
        <f>+ROUND(INDEX(FCSTSDV!$D$2:$L$673,MATCH('07.11'!$D171,FCSTSDV!$C$2:$C$673,0),MATCH('07.11'!AA$3,FCSTSDV!$D$1:$L$1,0))*'07.11'!$E171/3290,1)</f>
        <v>#N/A</v>
      </c>
      <c r="AB171" s="92" t="e">
        <f>+ROUND(INDEX(FCSTSDV!$D$2:$L$673,MATCH('07.11'!$D171,FCSTSDV!$C$2:$C$673,0),MATCH('07.11'!AB$3,FCSTSDV!$D$1:$L$1,0))*'07.11'!$E171/3290,1)</f>
        <v>#N/A</v>
      </c>
      <c r="AC171" s="92" t="e">
        <f>+ROUND(INDEX(FCSTSDV!$D$2:$L$673,MATCH('07.11'!$D171,FCSTSDV!$C$2:$C$673,0),MATCH('07.11'!AC$3,FCSTSDV!$D$1:$L$1,0))*'07.11'!$E171/3290,1)</f>
        <v>#N/A</v>
      </c>
      <c r="AD171" s="92" t="e">
        <f>+ROUND(INDEX(FCSTSDV!$D$2:$L$673,MATCH('07.11'!$D171,FCSTSDV!$C$2:$C$673,0),MATCH('07.11'!AD$3,FCSTSDV!$D$1:$L$1,0))*'07.11'!$E171/3290,1)</f>
        <v>#N/A</v>
      </c>
      <c r="AE171" s="92" t="e">
        <f>+ROUND(INDEX(FCSTSDV!$D$2:$L$673,MATCH('07.11'!$D171,FCSTSDV!$C$2:$C$673,0),MATCH('07.11'!AE$3,FCSTSDV!$D$1:$L$1,0))*'07.11'!$E171/3290,1)</f>
        <v>#N/A</v>
      </c>
      <c r="AF171" s="92" t="e">
        <f>+ROUND(INDEX(FCSTSDV!$D$2:$L$673,MATCH('07.11'!$D171,FCSTSDV!$C$2:$C$673,0),MATCH('07.11'!AF$3,FCSTSDV!$D$1:$L$1,0))*'07.11'!$E171/3290,1)</f>
        <v>#N/A</v>
      </c>
      <c r="AG171" s="92" t="e">
        <f>+ROUND(INDEX(FCSTSDV!$D$2:$L$673,MATCH('07.11'!$D171,FCSTSDV!$C$2:$C$673,0),MATCH('07.11'!AG$3,FCSTSDV!$D$1:$L$1,0))*'07.11'!$E171/3290,1)</f>
        <v>#N/A</v>
      </c>
      <c r="AH171" s="92" t="e">
        <f>+ROUND(INDEX(FCSTSDV!$D$2:$L$673,MATCH('07.11'!$D171,FCSTSDV!$C$2:$C$673,0),MATCH('07.11'!AH$3,FCSTSDV!$D$1:$L$1,0))*'07.11'!$E171/3290,1)</f>
        <v>#N/A</v>
      </c>
    </row>
    <row r="172" spans="1:34" ht="20.100000000000001" customHeight="1">
      <c r="A172" s="824"/>
      <c r="B172" s="795"/>
      <c r="C172" s="57"/>
      <c r="D172" s="32" t="s">
        <v>47</v>
      </c>
      <c r="E172" s="172">
        <v>0.2</v>
      </c>
      <c r="F172" s="799"/>
      <c r="G172" s="799"/>
      <c r="H172" s="830"/>
      <c r="I172" s="91">
        <f>+ROUND(IFERROR(VLOOKUP(D172,FCSTSDV!$C$2:$C$72,26,0),0)*'07.11'!E172/3290+0,0)</f>
        <v>0</v>
      </c>
      <c r="J172" s="106">
        <f>ROUND(+IFERROR(INDEX(FCSTSDV!$D$2:$L$72,MATCH('07.11'!$D172,FCSTSDV!$C$2:$C$72,0),MATCH('07.11'!J$3,FCSTSDV!$D$1:$L$1,0)),0)*$E172/3290,1)</f>
        <v>0</v>
      </c>
      <c r="K172" s="106">
        <f>ROUND(+IFERROR(INDEX(FCSTSDV!$D$2:$L$72,MATCH('07.11'!$D172,FCSTSDV!$C$2:$C$72,0),MATCH('07.11'!K$3,FCSTSDV!$D$1:$L$1,0)),0)*$E172/3290,1)</f>
        <v>0</v>
      </c>
      <c r="L172" s="106">
        <f>ROUND(+IFERROR(INDEX(FCSTSDV!$D$2:$L$72,MATCH('07.11'!$D172,FCSTSDV!$C$2:$C$72,0),MATCH('07.11'!L$3,FCSTSDV!$D$1:$L$1,0)),0)*$E172/3290,1)</f>
        <v>0</v>
      </c>
      <c r="M172" s="106">
        <f>ROUND(+IFERROR(INDEX(FCSTSDV!$D$2:$L$72,MATCH('07.11'!$D172,FCSTSDV!$C$2:$C$72,0),MATCH('07.11'!M$3,FCSTSDV!$D$1:$L$1,0)),0)*$E172/3290,1)</f>
        <v>0</v>
      </c>
      <c r="N172" s="106">
        <f>ROUND(+IFERROR(INDEX(FCSTSDV!$D$2:$L$72,MATCH('07.11'!$D172,FCSTSDV!$C$2:$C$72,0),MATCH('07.11'!N$3,FCSTSDV!$D$1:$L$1,0)),0)*$E172/3290,1)</f>
        <v>0</v>
      </c>
      <c r="O172" s="106">
        <f>ROUND(+IFERROR(INDEX(FCSTSDV!$D$2:$L$72,MATCH('07.11'!$D172,FCSTSDV!$C$2:$C$72,0),MATCH('07.11'!O$3,FCSTSDV!$D$1:$L$1,0)),0)*$E172/3290,1)</f>
        <v>0</v>
      </c>
      <c r="P172" s="106">
        <f>ROUND(+IFERROR(INDEX(FCSTSDV!$D$2:$L$72,MATCH('07.11'!$D172,FCSTSDV!$C$2:$C$72,0),MATCH('07.11'!P$3,FCSTSDV!$D$1:$L$1,0)),0)*$E172/3290,1)</f>
        <v>0</v>
      </c>
      <c r="Q172" s="106">
        <f>ROUND(+IFERROR(INDEX(FCSTSDV!$D$2:$L$72,MATCH('07.11'!$D172,FCSTSDV!$C$2:$C$72,0),MATCH('07.11'!Q$3,FCSTSDV!$D$1:$L$1,0)),0)*$E172/3290,1)</f>
        <v>0</v>
      </c>
      <c r="R172" s="106">
        <f>ROUND(+IFERROR(INDEX(FCSTSDV!$D$2:$L$72,MATCH('07.11'!$D172,FCSTSDV!$C$2:$C$72,0),MATCH('07.11'!R$3,FCSTSDV!$D$1:$L$1,0)),0)*$E172/3290,1)</f>
        <v>0</v>
      </c>
      <c r="S172" s="92" t="e">
        <f>+ROUND(INDEX(FCSTSDV!$D$2:$L$673,MATCH('07.11'!$D172,FCSTSDV!$C$2:$C$673,0),MATCH('07.11'!S$3,FCSTSDV!$D$1:$L$1,0))*'07.11'!$E172/3290,1)</f>
        <v>#N/A</v>
      </c>
      <c r="T172" s="92" t="e">
        <f>+ROUND(INDEX(FCSTSDV!$D$2:$L$673,MATCH('07.11'!$D172,FCSTSDV!$C$2:$C$673,0),MATCH('07.11'!T$3,FCSTSDV!$D$1:$L$1,0))*'07.11'!$E172/3290,1)</f>
        <v>#N/A</v>
      </c>
      <c r="U172" s="92" t="e">
        <f>+ROUND(INDEX(FCSTSDV!$D$2:$L$673,MATCH('07.11'!$D172,FCSTSDV!$C$2:$C$673,0),MATCH('07.11'!U$3,FCSTSDV!$D$1:$L$1,0))*'07.11'!$E172/3290,1)</f>
        <v>#N/A</v>
      </c>
      <c r="V172" s="92" t="e">
        <f>+ROUND(INDEX(FCSTSDV!$D$2:$L$673,MATCH('07.11'!$D172,FCSTSDV!$C$2:$C$673,0),MATCH('07.11'!V$3,FCSTSDV!$D$1:$L$1,0))*'07.11'!$E172/3290,1)</f>
        <v>#N/A</v>
      </c>
      <c r="W172" s="92" t="e">
        <f>+ROUND(INDEX(FCSTSDV!$D$2:$L$673,MATCH('07.11'!$D172,FCSTSDV!$C$2:$C$673,0),MATCH('07.11'!W$3,FCSTSDV!$D$1:$L$1,0))*'07.11'!$E172/3290,1)</f>
        <v>#N/A</v>
      </c>
      <c r="X172" s="92" t="e">
        <f>+ROUND(INDEX(FCSTSDV!$D$2:$L$673,MATCH('07.11'!$D172,FCSTSDV!$C$2:$C$673,0),MATCH('07.11'!X$3,FCSTSDV!$D$1:$L$1,0))*'07.11'!$E172/3290,1)</f>
        <v>#N/A</v>
      </c>
      <c r="Y172" s="92" t="e">
        <f>+ROUND(INDEX(FCSTSDV!$D$2:$L$673,MATCH('07.11'!$D172,FCSTSDV!$C$2:$C$673,0),MATCH('07.11'!Y$3,FCSTSDV!$D$1:$L$1,0))*'07.11'!$E172/3290,1)</f>
        <v>#N/A</v>
      </c>
      <c r="Z172" s="92" t="e">
        <f>+ROUND(INDEX(FCSTSDV!$D$2:$L$673,MATCH('07.11'!$D172,FCSTSDV!$C$2:$C$673,0),MATCH('07.11'!Z$3,FCSTSDV!$D$1:$L$1,0))*'07.11'!$E172/3290,1)</f>
        <v>#N/A</v>
      </c>
      <c r="AA172" s="92" t="e">
        <f>+ROUND(INDEX(FCSTSDV!$D$2:$L$673,MATCH('07.11'!$D172,FCSTSDV!$C$2:$C$673,0),MATCH('07.11'!AA$3,FCSTSDV!$D$1:$L$1,0))*'07.11'!$E172/3290,1)</f>
        <v>#N/A</v>
      </c>
      <c r="AB172" s="92" t="e">
        <f>+ROUND(INDEX(FCSTSDV!$D$2:$L$673,MATCH('07.11'!$D172,FCSTSDV!$C$2:$C$673,0),MATCH('07.11'!AB$3,FCSTSDV!$D$1:$L$1,0))*'07.11'!$E172/3290,1)</f>
        <v>#N/A</v>
      </c>
      <c r="AC172" s="92" t="e">
        <f>+ROUND(INDEX(FCSTSDV!$D$2:$L$673,MATCH('07.11'!$D172,FCSTSDV!$C$2:$C$673,0),MATCH('07.11'!AC$3,FCSTSDV!$D$1:$L$1,0))*'07.11'!$E172/3290,1)</f>
        <v>#N/A</v>
      </c>
      <c r="AD172" s="92" t="e">
        <f>+ROUND(INDEX(FCSTSDV!$D$2:$L$673,MATCH('07.11'!$D172,FCSTSDV!$C$2:$C$673,0),MATCH('07.11'!AD$3,FCSTSDV!$D$1:$L$1,0))*'07.11'!$E172/3290,1)</f>
        <v>#N/A</v>
      </c>
      <c r="AE172" s="92" t="e">
        <f>+ROUND(INDEX(FCSTSDV!$D$2:$L$673,MATCH('07.11'!$D172,FCSTSDV!$C$2:$C$673,0),MATCH('07.11'!AE$3,FCSTSDV!$D$1:$L$1,0))*'07.11'!$E172/3290,1)</f>
        <v>#N/A</v>
      </c>
      <c r="AF172" s="92" t="e">
        <f>+ROUND(INDEX(FCSTSDV!$D$2:$L$673,MATCH('07.11'!$D172,FCSTSDV!$C$2:$C$673,0),MATCH('07.11'!AF$3,FCSTSDV!$D$1:$L$1,0))*'07.11'!$E172/3290,1)</f>
        <v>#N/A</v>
      </c>
      <c r="AG172" s="92" t="e">
        <f>+ROUND(INDEX(FCSTSDV!$D$2:$L$673,MATCH('07.11'!$D172,FCSTSDV!$C$2:$C$673,0),MATCH('07.11'!AG$3,FCSTSDV!$D$1:$L$1,0))*'07.11'!$E172/3290,1)</f>
        <v>#N/A</v>
      </c>
      <c r="AH172" s="92" t="e">
        <f>+ROUND(INDEX(FCSTSDV!$D$2:$L$673,MATCH('07.11'!$D172,FCSTSDV!$C$2:$C$673,0),MATCH('07.11'!AH$3,FCSTSDV!$D$1:$L$1,0))*'07.11'!$E172/3290,1)</f>
        <v>#N/A</v>
      </c>
    </row>
    <row r="173" spans="1:34" ht="20.100000000000001" customHeight="1">
      <c r="A173" s="825"/>
      <c r="B173" s="792"/>
      <c r="C173" s="60"/>
      <c r="D173" s="52" t="s">
        <v>153</v>
      </c>
      <c r="E173" s="53" t="s">
        <v>43</v>
      </c>
      <c r="F173" s="800"/>
      <c r="G173" s="800"/>
      <c r="H173" s="827"/>
      <c r="I173" s="81">
        <f>+SUM(I167:I172)</f>
        <v>0</v>
      </c>
      <c r="J173" s="90">
        <f t="shared" ref="J173:R173" si="88">+$H$167+$I173-SUM(J167:J172)</f>
        <v>110</v>
      </c>
      <c r="K173" s="90">
        <f t="shared" si="88"/>
        <v>110</v>
      </c>
      <c r="L173" s="90">
        <f t="shared" si="88"/>
        <v>110</v>
      </c>
      <c r="M173" s="90">
        <f t="shared" si="88"/>
        <v>110</v>
      </c>
      <c r="N173" s="90">
        <f t="shared" si="88"/>
        <v>110</v>
      </c>
      <c r="O173" s="90">
        <f t="shared" si="88"/>
        <v>110</v>
      </c>
      <c r="P173" s="90">
        <f t="shared" si="88"/>
        <v>110</v>
      </c>
      <c r="Q173" s="90">
        <f t="shared" si="88"/>
        <v>110</v>
      </c>
      <c r="R173" s="90">
        <f t="shared" si="88"/>
        <v>110</v>
      </c>
      <c r="S173" s="90" t="e">
        <f t="shared" ref="S173:AH173" si="89">+R173-SUM(S167:S172)</f>
        <v>#N/A</v>
      </c>
      <c r="T173" s="90" t="e">
        <f t="shared" si="89"/>
        <v>#N/A</v>
      </c>
      <c r="U173" s="90" t="e">
        <f t="shared" si="89"/>
        <v>#N/A</v>
      </c>
      <c r="V173" s="90" t="e">
        <f t="shared" si="89"/>
        <v>#N/A</v>
      </c>
      <c r="W173" s="90" t="e">
        <f t="shared" si="89"/>
        <v>#N/A</v>
      </c>
      <c r="X173" s="90" t="e">
        <f t="shared" si="89"/>
        <v>#N/A</v>
      </c>
      <c r="Y173" s="90" t="e">
        <f t="shared" si="89"/>
        <v>#N/A</v>
      </c>
      <c r="Z173" s="90" t="e">
        <f t="shared" si="89"/>
        <v>#N/A</v>
      </c>
      <c r="AA173" s="90" t="e">
        <f t="shared" si="89"/>
        <v>#N/A</v>
      </c>
      <c r="AB173" s="90" t="e">
        <f t="shared" si="89"/>
        <v>#N/A</v>
      </c>
      <c r="AC173" s="90" t="e">
        <f t="shared" si="89"/>
        <v>#N/A</v>
      </c>
      <c r="AD173" s="90" t="e">
        <f t="shared" si="89"/>
        <v>#N/A</v>
      </c>
      <c r="AE173" s="90" t="e">
        <f t="shared" si="89"/>
        <v>#N/A</v>
      </c>
      <c r="AF173" s="90" t="e">
        <f t="shared" si="89"/>
        <v>#N/A</v>
      </c>
      <c r="AG173" s="90" t="e">
        <f t="shared" si="89"/>
        <v>#N/A</v>
      </c>
      <c r="AH173" s="90" t="e">
        <f t="shared" si="89"/>
        <v>#N/A</v>
      </c>
    </row>
    <row r="174" spans="1:34" ht="20.100000000000001" customHeight="1">
      <c r="A174" s="823" t="s">
        <v>286</v>
      </c>
      <c r="B174" s="791" t="s">
        <v>287</v>
      </c>
      <c r="C174" s="63"/>
      <c r="D174" s="73" t="s">
        <v>40</v>
      </c>
      <c r="E174" s="44">
        <v>5</v>
      </c>
      <c r="F174" s="798"/>
      <c r="G174" s="798"/>
      <c r="H174" s="826" t="e">
        <f>+VLOOKUP(A174,'[6]TÚI BÓNG'!$C$4:$E$147,3,0)</f>
        <v>#N/A</v>
      </c>
      <c r="I174" s="79">
        <f>+IFERROR(VLOOKUP(D174,FCSTSDV!$C$2:$C$72,26,0),0)/'07.11'!E174</f>
        <v>0</v>
      </c>
      <c r="J174" s="99">
        <f>+IFERROR(INDEX(FCSTSDV!$D$2:$L$72,MATCH('07.11'!$D174,FCSTSDV!$C$2:$C$72,0),MATCH('07.11'!J$3,FCSTSDV!$D$1:$L$1,0)),0)*$E174/1000000</f>
        <v>0</v>
      </c>
      <c r="K174" s="99">
        <f>+IFERROR(INDEX(FCSTSDV!$D$2:$L$72,MATCH('07.11'!$D174,FCSTSDV!$C$2:$C$72,0),MATCH('07.11'!K$3,FCSTSDV!$D$1:$L$1,0)),0)*$E174/1000000</f>
        <v>0</v>
      </c>
      <c r="L174" s="99">
        <f>+IFERROR(INDEX(FCSTSDV!$D$2:$L$72,MATCH('07.11'!$D174,FCSTSDV!$C$2:$C$72,0),MATCH('07.11'!L$3,FCSTSDV!$D$1:$L$1,0)),0)*$E174/1000000</f>
        <v>0</v>
      </c>
      <c r="M174" s="99">
        <f>+IFERROR(INDEX(FCSTSDV!$D$2:$L$72,MATCH('07.11'!$D174,FCSTSDV!$C$2:$C$72,0),MATCH('07.11'!M$3,FCSTSDV!$D$1:$L$1,0)),0)*$E174/1000000</f>
        <v>0</v>
      </c>
      <c r="N174" s="99">
        <f>+IFERROR(INDEX(FCSTSDV!$D$2:$L$72,MATCH('07.11'!$D174,FCSTSDV!$C$2:$C$72,0),MATCH('07.11'!N$3,FCSTSDV!$D$1:$L$1,0)),0)*$E174/1000000</f>
        <v>0</v>
      </c>
      <c r="O174" s="99">
        <f>+IFERROR(INDEX(FCSTSDV!$D$2:$L$72,MATCH('07.11'!$D174,FCSTSDV!$C$2:$C$72,0),MATCH('07.11'!O$3,FCSTSDV!$D$1:$L$1,0)),0)*$E174/1000000</f>
        <v>0</v>
      </c>
      <c r="P174" s="99">
        <f>+IFERROR(INDEX(FCSTSDV!$D$2:$L$72,MATCH('07.11'!$D174,FCSTSDV!$C$2:$C$72,0),MATCH('07.11'!P$3,FCSTSDV!$D$1:$L$1,0)),0)*$E174/1000000</f>
        <v>0</v>
      </c>
      <c r="Q174" s="99">
        <f>+IFERROR(INDEX(FCSTSDV!$D$2:$L$72,MATCH('07.11'!$D174,FCSTSDV!$C$2:$C$72,0),MATCH('07.11'!Q$3,FCSTSDV!$D$1:$L$1,0)),0)*$E174/1000000</f>
        <v>0</v>
      </c>
      <c r="R174" s="99">
        <f>+IFERROR(INDEX(FCSTSDV!$D$2:$L$72,MATCH('07.11'!$D174,FCSTSDV!$C$2:$C$72,0),MATCH('07.11'!R$3,FCSTSDV!$D$1:$L$1,0)),0)*$E174/1000000</f>
        <v>0</v>
      </c>
      <c r="S174" s="99">
        <f>+IFERROR(INDEX(FCSTSDV!$D$2:$L$72,MATCH('07.11'!$D174,FCSTSDV!$C$2:$C$72,0),MATCH('07.11'!S$3,FCSTSDV!$D$1:$L$1,0)),0)*$E174/1000000</f>
        <v>0</v>
      </c>
      <c r="T174" s="99">
        <f>+IFERROR(INDEX(FCSTSDV!$D$2:$L$72,MATCH('07.11'!$D174,FCSTSDV!$C$2:$C$72,0),MATCH('07.11'!T$3,FCSTSDV!$D$1:$L$1,0)),0)*$E174/1000000</f>
        <v>0</v>
      </c>
      <c r="U174" s="99">
        <f>+IFERROR(INDEX(FCSTSDV!$D$2:$L$72,MATCH('07.11'!$D174,FCSTSDV!$C$2:$C$72,0),MATCH('07.11'!U$3,FCSTSDV!$D$1:$L$1,0)),0)*$E174/1000000</f>
        <v>0</v>
      </c>
      <c r="V174" s="99">
        <f>+IFERROR(INDEX(FCSTSDV!$D$2:$L$72,MATCH('07.11'!$D174,FCSTSDV!$C$2:$C$72,0),MATCH('07.11'!V$3,FCSTSDV!$D$1:$L$1,0)),0)*$E174/1000000</f>
        <v>0</v>
      </c>
      <c r="W174" s="99">
        <f>+IFERROR(INDEX(FCSTSDV!$D$2:$L$72,MATCH('07.11'!$D174,FCSTSDV!$C$2:$C$72,0),MATCH('07.11'!W$3,FCSTSDV!$D$1:$L$1,0)),0)*$E174/1000000</f>
        <v>0</v>
      </c>
      <c r="X174" s="99">
        <f>+IFERROR(INDEX(FCSTSDV!$D$2:$L$72,MATCH('07.11'!$D174,FCSTSDV!$C$2:$C$72,0),MATCH('07.11'!X$3,FCSTSDV!$D$1:$L$1,0)),0)*$E174/1000000</f>
        <v>0</v>
      </c>
      <c r="Y174" s="99">
        <f>+IFERROR(INDEX(FCSTSDV!$D$2:$L$72,MATCH('07.11'!$D174,FCSTSDV!$C$2:$C$72,0),MATCH('07.11'!Y$3,FCSTSDV!$D$1:$L$1,0)),0)*$E174/1000000</f>
        <v>0</v>
      </c>
      <c r="Z174" s="99">
        <f>+IFERROR(INDEX(FCSTSDV!$D$2:$L$72,MATCH('07.11'!$D174,FCSTSDV!$C$2:$C$72,0),MATCH('07.11'!Z$3,FCSTSDV!$D$1:$L$1,0)),0)*$E174/1000000</f>
        <v>0</v>
      </c>
      <c r="AA174" s="99">
        <f>+IFERROR(INDEX(FCSTSDV!$D$2:$L$72,MATCH('07.11'!$D174,FCSTSDV!$C$2:$C$72,0),MATCH('07.11'!AA$3,FCSTSDV!$D$1:$L$1,0)),0)*$E174/1000000</f>
        <v>0</v>
      </c>
      <c r="AB174" s="99">
        <f>+IFERROR(INDEX(FCSTSDV!$D$2:$L$72,MATCH('07.11'!$D174,FCSTSDV!$C$2:$C$72,0),MATCH('07.11'!AB$3,FCSTSDV!$D$1:$L$1,0)),0)*$E174/1000000</f>
        <v>0</v>
      </c>
      <c r="AC174" s="99">
        <f>+IFERROR(INDEX(FCSTSDV!$D$2:$L$72,MATCH('07.11'!$D174,FCSTSDV!$C$2:$C$72,0),MATCH('07.11'!AC$3,FCSTSDV!$D$1:$L$1,0)),0)*$E174/1000000</f>
        <v>0</v>
      </c>
      <c r="AD174" s="99">
        <f>+IFERROR(INDEX(FCSTSDV!$D$2:$L$72,MATCH('07.11'!$D174,FCSTSDV!$C$2:$C$72,0),MATCH('07.11'!AD$3,FCSTSDV!$D$1:$L$1,0)),0)*$E174/1000000</f>
        <v>0</v>
      </c>
      <c r="AE174" s="99">
        <f>+IFERROR(INDEX(FCSTSDV!$D$2:$L$72,MATCH('07.11'!$D174,FCSTSDV!$C$2:$C$72,0),MATCH('07.11'!AE$3,FCSTSDV!$D$1:$L$1,0)),0)*$E174/1000000</f>
        <v>0</v>
      </c>
      <c r="AF174" s="99">
        <f>+IFERROR(INDEX(FCSTSDV!$D$2:$L$72,MATCH('07.11'!$D174,FCSTSDV!$C$2:$C$72,0),MATCH('07.11'!AF$3,FCSTSDV!$D$1:$L$1,0)),0)*$E174/1000000</f>
        <v>0</v>
      </c>
      <c r="AG174" s="99">
        <f>+IFERROR(INDEX(FCSTSDV!$D$2:$L$72,MATCH('07.11'!$D174,FCSTSDV!$C$2:$C$72,0),MATCH('07.11'!AG$3,FCSTSDV!$D$1:$L$1,0)),0)*$E174/1000000</f>
        <v>0</v>
      </c>
      <c r="AH174" s="99">
        <f>+IFERROR(INDEX(FCSTSDV!$D$2:$L$72,MATCH('07.11'!$D174,FCSTSDV!$C$2:$C$72,0),MATCH('07.11'!AH$3,FCSTSDV!$D$1:$L$1,0)),0)*$E174/1000000</f>
        <v>0</v>
      </c>
    </row>
    <row r="175" spans="1:34" ht="20.100000000000001" customHeight="1">
      <c r="A175" s="813"/>
      <c r="B175" s="795"/>
      <c r="C175" s="57"/>
      <c r="D175" s="32" t="s">
        <v>41</v>
      </c>
      <c r="E175" s="49">
        <v>5</v>
      </c>
      <c r="F175" s="799"/>
      <c r="G175" s="799"/>
      <c r="H175" s="830"/>
      <c r="I175" s="81">
        <f>+IFERROR(VLOOKUP(D175,FCSTSDV!$C$2:$C$72,26,0),0)/'07.11'!E175</f>
        <v>0</v>
      </c>
      <c r="J175" s="106">
        <f>+IFERROR(INDEX(FCSTSDV!$D$2:$L$72,MATCH('07.11'!$D175,FCSTSDV!$C$2:$C$72,0),MATCH('07.11'!J$3,FCSTSDV!$D$1:$L$1,0)),0)*$E175/1000000</f>
        <v>0</v>
      </c>
      <c r="K175" s="106">
        <f>+IFERROR(INDEX(FCSTSDV!$D$2:$L$72,MATCH('07.11'!$D175,FCSTSDV!$C$2:$C$72,0),MATCH('07.11'!K$3,FCSTSDV!$D$1:$L$1,0)),0)*$E175/1000000</f>
        <v>0</v>
      </c>
      <c r="L175" s="106">
        <f>+IFERROR(INDEX(FCSTSDV!$D$2:$L$72,MATCH('07.11'!$D175,FCSTSDV!$C$2:$C$72,0),MATCH('07.11'!L$3,FCSTSDV!$D$1:$L$1,0)),0)*$E175/1000000</f>
        <v>0</v>
      </c>
      <c r="M175" s="106">
        <f>+IFERROR(INDEX(FCSTSDV!$D$2:$L$72,MATCH('07.11'!$D175,FCSTSDV!$C$2:$C$72,0),MATCH('07.11'!M$3,FCSTSDV!$D$1:$L$1,0)),0)*$E175/1000000</f>
        <v>0</v>
      </c>
      <c r="N175" s="106">
        <f>+IFERROR(INDEX(FCSTSDV!$D$2:$L$72,MATCH('07.11'!$D175,FCSTSDV!$C$2:$C$72,0),MATCH('07.11'!N$3,FCSTSDV!$D$1:$L$1,0)),0)*$E175/1000000</f>
        <v>0</v>
      </c>
      <c r="O175" s="106">
        <f>+IFERROR(INDEX(FCSTSDV!$D$2:$L$72,MATCH('07.11'!$D175,FCSTSDV!$C$2:$C$72,0),MATCH('07.11'!O$3,FCSTSDV!$D$1:$L$1,0)),0)*$E175/1000000</f>
        <v>0</v>
      </c>
      <c r="P175" s="106">
        <f>+IFERROR(INDEX(FCSTSDV!$D$2:$L$72,MATCH('07.11'!$D175,FCSTSDV!$C$2:$C$72,0),MATCH('07.11'!P$3,FCSTSDV!$D$1:$L$1,0)),0)*$E175/1000000</f>
        <v>0</v>
      </c>
      <c r="Q175" s="106">
        <f>+IFERROR(INDEX(FCSTSDV!$D$2:$L$72,MATCH('07.11'!$D175,FCSTSDV!$C$2:$C$72,0),MATCH('07.11'!Q$3,FCSTSDV!$D$1:$L$1,0)),0)*$E175/1000000</f>
        <v>0</v>
      </c>
      <c r="R175" s="106">
        <f>+IFERROR(INDEX(FCSTSDV!$D$2:$L$72,MATCH('07.11'!$D175,FCSTSDV!$C$2:$C$72,0),MATCH('07.11'!R$3,FCSTSDV!$D$1:$L$1,0)),0)*$E175/1000000</f>
        <v>0</v>
      </c>
      <c r="S175" s="106">
        <f>+IFERROR(INDEX(FCSTSDV!$D$2:$L$72,MATCH('07.11'!$D175,FCSTSDV!$C$2:$C$72,0),MATCH('07.11'!S$3,FCSTSDV!$D$1:$L$1,0)),0)*$E175/1000000</f>
        <v>0</v>
      </c>
      <c r="T175" s="106">
        <f>+IFERROR(INDEX(FCSTSDV!$D$2:$L$72,MATCH('07.11'!$D175,FCSTSDV!$C$2:$C$72,0),MATCH('07.11'!T$3,FCSTSDV!$D$1:$L$1,0)),0)*$E175/1000000</f>
        <v>0</v>
      </c>
      <c r="U175" s="106">
        <f>+IFERROR(INDEX(FCSTSDV!$D$2:$L$72,MATCH('07.11'!$D175,FCSTSDV!$C$2:$C$72,0),MATCH('07.11'!U$3,FCSTSDV!$D$1:$L$1,0)),0)*$E175/1000000</f>
        <v>0</v>
      </c>
      <c r="V175" s="106">
        <f>+IFERROR(INDEX(FCSTSDV!$D$2:$L$72,MATCH('07.11'!$D175,FCSTSDV!$C$2:$C$72,0),MATCH('07.11'!V$3,FCSTSDV!$D$1:$L$1,0)),0)*$E175/1000000</f>
        <v>0</v>
      </c>
      <c r="W175" s="106">
        <f>+IFERROR(INDEX(FCSTSDV!$D$2:$L$72,MATCH('07.11'!$D175,FCSTSDV!$C$2:$C$72,0),MATCH('07.11'!W$3,FCSTSDV!$D$1:$L$1,0)),0)*$E175/1000000</f>
        <v>0</v>
      </c>
      <c r="X175" s="106">
        <f>+IFERROR(INDEX(FCSTSDV!$D$2:$L$72,MATCH('07.11'!$D175,FCSTSDV!$C$2:$C$72,0),MATCH('07.11'!X$3,FCSTSDV!$D$1:$L$1,0)),0)*$E175/1000000</f>
        <v>0</v>
      </c>
      <c r="Y175" s="106">
        <f>+IFERROR(INDEX(FCSTSDV!$D$2:$L$72,MATCH('07.11'!$D175,FCSTSDV!$C$2:$C$72,0),MATCH('07.11'!Y$3,FCSTSDV!$D$1:$L$1,0)),0)*$E175/1000000</f>
        <v>0</v>
      </c>
      <c r="Z175" s="106">
        <f>+IFERROR(INDEX(FCSTSDV!$D$2:$L$72,MATCH('07.11'!$D175,FCSTSDV!$C$2:$C$72,0),MATCH('07.11'!Z$3,FCSTSDV!$D$1:$L$1,0)),0)*$E175/1000000</f>
        <v>0</v>
      </c>
      <c r="AA175" s="106">
        <f>+IFERROR(INDEX(FCSTSDV!$D$2:$L$72,MATCH('07.11'!$D175,FCSTSDV!$C$2:$C$72,0),MATCH('07.11'!AA$3,FCSTSDV!$D$1:$L$1,0)),0)*$E175/1000000</f>
        <v>0</v>
      </c>
      <c r="AB175" s="106">
        <f>+IFERROR(INDEX(FCSTSDV!$D$2:$L$72,MATCH('07.11'!$D175,FCSTSDV!$C$2:$C$72,0),MATCH('07.11'!AB$3,FCSTSDV!$D$1:$L$1,0)),0)*$E175/1000000</f>
        <v>0</v>
      </c>
      <c r="AC175" s="106">
        <f>+IFERROR(INDEX(FCSTSDV!$D$2:$L$72,MATCH('07.11'!$D175,FCSTSDV!$C$2:$C$72,0),MATCH('07.11'!AC$3,FCSTSDV!$D$1:$L$1,0)),0)*$E175/1000000</f>
        <v>0</v>
      </c>
      <c r="AD175" s="106">
        <f>+IFERROR(INDEX(FCSTSDV!$D$2:$L$72,MATCH('07.11'!$D175,FCSTSDV!$C$2:$C$72,0),MATCH('07.11'!AD$3,FCSTSDV!$D$1:$L$1,0)),0)*$E175/1000000</f>
        <v>0</v>
      </c>
      <c r="AE175" s="106">
        <f>+IFERROR(INDEX(FCSTSDV!$D$2:$L$72,MATCH('07.11'!$D175,FCSTSDV!$C$2:$C$72,0),MATCH('07.11'!AE$3,FCSTSDV!$D$1:$L$1,0)),0)*$E175/1000000</f>
        <v>0</v>
      </c>
      <c r="AF175" s="106">
        <f>+IFERROR(INDEX(FCSTSDV!$D$2:$L$72,MATCH('07.11'!$D175,FCSTSDV!$C$2:$C$72,0),MATCH('07.11'!AF$3,FCSTSDV!$D$1:$L$1,0)),0)*$E175/1000000</f>
        <v>0</v>
      </c>
      <c r="AG175" s="106">
        <f>+IFERROR(INDEX(FCSTSDV!$D$2:$L$72,MATCH('07.11'!$D175,FCSTSDV!$C$2:$C$72,0),MATCH('07.11'!AG$3,FCSTSDV!$D$1:$L$1,0)),0)*$E175/1000000</f>
        <v>0</v>
      </c>
      <c r="AH175" s="106">
        <f>+IFERROR(INDEX(FCSTSDV!$D$2:$L$72,MATCH('07.11'!$D175,FCSTSDV!$C$2:$C$72,0),MATCH('07.11'!AH$3,FCSTSDV!$D$1:$L$1,0)),0)*$E175/1000000</f>
        <v>0</v>
      </c>
    </row>
    <row r="176" spans="1:34" ht="20.100000000000001" customHeight="1">
      <c r="A176" s="807"/>
      <c r="B176" s="792"/>
      <c r="C176" s="60"/>
      <c r="D176" s="52" t="s">
        <v>229</v>
      </c>
      <c r="E176" s="53" t="s">
        <v>43</v>
      </c>
      <c r="F176" s="800"/>
      <c r="G176" s="800"/>
      <c r="H176" s="827"/>
      <c r="I176" s="87"/>
      <c r="J176" s="90" t="e">
        <f>+#REF!+$I176-SUM(J174:J175)</f>
        <v>#REF!</v>
      </c>
      <c r="K176" s="90" t="e">
        <f>+#REF!+$I176-SUM(K174:K175)</f>
        <v>#REF!</v>
      </c>
      <c r="L176" s="90" t="e">
        <f>+#REF!+$I176-SUM(L174:L175)</f>
        <v>#REF!</v>
      </c>
      <c r="M176" s="90" t="e">
        <f>+#REF!+$I176-SUM(M174:M175)</f>
        <v>#REF!</v>
      </c>
      <c r="N176" s="90" t="e">
        <f>+#REF!+$I176-SUM(N174:N175)</f>
        <v>#REF!</v>
      </c>
      <c r="O176" s="90" t="e">
        <f>+#REF!+$I176-SUM(O174:O175)</f>
        <v>#REF!</v>
      </c>
      <c r="P176" s="90" t="e">
        <f>+#REF!+$I176-SUM(P174:P175)</f>
        <v>#REF!</v>
      </c>
      <c r="Q176" s="90" t="e">
        <f>+#REF!+$I176-SUM(Q174:Q175)</f>
        <v>#REF!</v>
      </c>
      <c r="R176" s="90" t="e">
        <f>+#REF!+$I176-SUM(R174:R175)</f>
        <v>#REF!</v>
      </c>
      <c r="S176" s="92" t="e">
        <f>+ROUND(INDEX(FCSTSDV!$D$2:$L$673,MATCH('07.11'!$D176,FCSTSDV!$C$2:$C$673,0),MATCH('07.11'!S$3,FCSTSDV!$D$1:$L$1,0))/'07.11'!$E176,1)</f>
        <v>#N/A</v>
      </c>
      <c r="T176" s="92" t="e">
        <f>+ROUND(INDEX(FCSTSDV!$D$2:$L$673,MATCH('07.11'!$D176,FCSTSDV!$C$2:$C$673,0),MATCH('07.11'!T$3,FCSTSDV!$D$1:$L$1,0))/'07.11'!$E176,1)</f>
        <v>#N/A</v>
      </c>
      <c r="U176" s="92" t="e">
        <f>+ROUND(INDEX(FCSTSDV!$D$2:$L$673,MATCH('07.11'!$D176,FCSTSDV!$C$2:$C$673,0),MATCH('07.11'!U$3,FCSTSDV!$D$1:$L$1,0))/'07.11'!$E176,1)</f>
        <v>#N/A</v>
      </c>
      <c r="V176" s="92" t="e">
        <f>+ROUND(INDEX(FCSTSDV!$D$2:$L$673,MATCH('07.11'!$D176,FCSTSDV!$C$2:$C$673,0),MATCH('07.11'!V$3,FCSTSDV!$D$1:$L$1,0))/'07.11'!$E176,1)</f>
        <v>#N/A</v>
      </c>
      <c r="W176" s="92" t="e">
        <f>+ROUND(INDEX(FCSTSDV!$D$2:$L$673,MATCH('07.11'!$D176,FCSTSDV!$C$2:$C$673,0),MATCH('07.11'!W$3,FCSTSDV!$D$1:$L$1,0))/'07.11'!$E176,1)</f>
        <v>#N/A</v>
      </c>
      <c r="X176" s="92" t="e">
        <f>+ROUND(INDEX(FCSTSDV!$D$2:$L$673,MATCH('07.11'!$D176,FCSTSDV!$C$2:$C$673,0),MATCH('07.11'!X$3,FCSTSDV!$D$1:$L$1,0))/'07.11'!$E176,1)</f>
        <v>#N/A</v>
      </c>
      <c r="Y176" s="92" t="e">
        <f>+ROUND(INDEX(FCSTSDV!$D$2:$L$673,MATCH('07.11'!$D176,FCSTSDV!$C$2:$C$673,0),MATCH('07.11'!Y$3,FCSTSDV!$D$1:$L$1,0))/'07.11'!$E176,1)</f>
        <v>#N/A</v>
      </c>
      <c r="Z176" s="92" t="e">
        <f>+ROUND(INDEX(FCSTSDV!$D$2:$L$673,MATCH('07.11'!$D176,FCSTSDV!$C$2:$C$673,0),MATCH('07.11'!Z$3,FCSTSDV!$D$1:$L$1,0))/'07.11'!$E176,1)</f>
        <v>#N/A</v>
      </c>
      <c r="AA176" s="92" t="e">
        <f>+ROUND(INDEX(FCSTSDV!$D$2:$L$673,MATCH('07.11'!$D176,FCSTSDV!$C$2:$C$673,0),MATCH('07.11'!AA$3,FCSTSDV!$D$1:$L$1,0))/'07.11'!$E176,1)</f>
        <v>#N/A</v>
      </c>
      <c r="AB176" s="92" t="e">
        <f>+ROUND(INDEX(FCSTSDV!$D$2:$L$673,MATCH('07.11'!$D176,FCSTSDV!$C$2:$C$673,0),MATCH('07.11'!AB$3,FCSTSDV!$D$1:$L$1,0))/'07.11'!$E176,1)</f>
        <v>#N/A</v>
      </c>
      <c r="AC176" s="92" t="e">
        <f>+ROUND(INDEX(FCSTSDV!$D$2:$L$673,MATCH('07.11'!$D176,FCSTSDV!$C$2:$C$673,0),MATCH('07.11'!AC$3,FCSTSDV!$D$1:$L$1,0))/'07.11'!$E176,1)</f>
        <v>#N/A</v>
      </c>
      <c r="AD176" s="92" t="e">
        <f>+ROUND(INDEX(FCSTSDV!$D$2:$L$673,MATCH('07.11'!$D176,FCSTSDV!$C$2:$C$673,0),MATCH('07.11'!AD$3,FCSTSDV!$D$1:$L$1,0))/'07.11'!$E176,1)</f>
        <v>#N/A</v>
      </c>
      <c r="AE176" s="92" t="e">
        <f>+ROUND(INDEX(FCSTSDV!$D$2:$L$673,MATCH('07.11'!$D176,FCSTSDV!$C$2:$C$673,0),MATCH('07.11'!AE$3,FCSTSDV!$D$1:$L$1,0))/'07.11'!$E176,1)</f>
        <v>#N/A</v>
      </c>
      <c r="AF176" s="92" t="e">
        <f>+ROUND(INDEX(FCSTSDV!$D$2:$L$673,MATCH('07.11'!$D176,FCSTSDV!$C$2:$C$673,0),MATCH('07.11'!AF$3,FCSTSDV!$D$1:$L$1,0))/'07.11'!$E176,1)</f>
        <v>#N/A</v>
      </c>
      <c r="AG176" s="92" t="e">
        <f>+ROUND(INDEX(FCSTSDV!$D$2:$L$673,MATCH('07.11'!$D176,FCSTSDV!$C$2:$C$673,0),MATCH('07.11'!AG$3,FCSTSDV!$D$1:$L$1,0))/'07.11'!$E176,1)</f>
        <v>#N/A</v>
      </c>
      <c r="AH176" s="92" t="e">
        <f>+ROUND(INDEX(FCSTSDV!$D$2:$L$673,MATCH('07.11'!$D176,FCSTSDV!$C$2:$C$673,0),MATCH('07.11'!AH$3,FCSTSDV!$D$1:$L$1,0))/'07.11'!$E176,1)</f>
        <v>#N/A</v>
      </c>
    </row>
    <row r="178" spans="5:5">
      <c r="E178" s="38">
        <f>110000*0.2/3290</f>
        <v>6.6869300911854106</v>
      </c>
    </row>
  </sheetData>
  <mergeCells count="232">
    <mergeCell ref="A2:I2"/>
    <mergeCell ref="A4:A13"/>
    <mergeCell ref="A14:A37"/>
    <mergeCell ref="A38:A49"/>
    <mergeCell ref="A50:A61"/>
    <mergeCell ref="A62:A63"/>
    <mergeCell ref="A64:A67"/>
    <mergeCell ref="A68:A74"/>
    <mergeCell ref="A75:A80"/>
    <mergeCell ref="F4:F13"/>
    <mergeCell ref="F14:F37"/>
    <mergeCell ref="F38:F49"/>
    <mergeCell ref="F50:F61"/>
    <mergeCell ref="F62:F63"/>
    <mergeCell ref="F64:F67"/>
    <mergeCell ref="F68:F74"/>
    <mergeCell ref="F75:F80"/>
    <mergeCell ref="H4:H13"/>
    <mergeCell ref="H14:H37"/>
    <mergeCell ref="H38:H49"/>
    <mergeCell ref="H50:H61"/>
    <mergeCell ref="H62:H63"/>
    <mergeCell ref="H64:H67"/>
    <mergeCell ref="H68:H74"/>
    <mergeCell ref="A81:A83"/>
    <mergeCell ref="A84:A86"/>
    <mergeCell ref="A87:A89"/>
    <mergeCell ref="A90:A93"/>
    <mergeCell ref="A94:A96"/>
    <mergeCell ref="A97:A99"/>
    <mergeCell ref="A100:A101"/>
    <mergeCell ref="A102:A104"/>
    <mergeCell ref="A105:A107"/>
    <mergeCell ref="A108:A109"/>
    <mergeCell ref="A110:A111"/>
    <mergeCell ref="A112:A113"/>
    <mergeCell ref="A114:A115"/>
    <mergeCell ref="A116:A117"/>
    <mergeCell ref="A118:A122"/>
    <mergeCell ref="A123:A124"/>
    <mergeCell ref="A125:A126"/>
    <mergeCell ref="A127:A128"/>
    <mergeCell ref="A161:A162"/>
    <mergeCell ref="A163:A164"/>
    <mergeCell ref="A165:A166"/>
    <mergeCell ref="A129:A130"/>
    <mergeCell ref="A131:A132"/>
    <mergeCell ref="A133:A134"/>
    <mergeCell ref="A135:A136"/>
    <mergeCell ref="A137:A139"/>
    <mergeCell ref="A140:A141"/>
    <mergeCell ref="A142:A143"/>
    <mergeCell ref="A144:A145"/>
    <mergeCell ref="A146:A147"/>
    <mergeCell ref="A148:A149"/>
    <mergeCell ref="A150:A151"/>
    <mergeCell ref="A152:A153"/>
    <mergeCell ref="A154:A156"/>
    <mergeCell ref="A157:A158"/>
    <mergeCell ref="A159:A160"/>
    <mergeCell ref="B133:B134"/>
    <mergeCell ref="B135:B136"/>
    <mergeCell ref="B137:B139"/>
    <mergeCell ref="A167:A173"/>
    <mergeCell ref="A174:A176"/>
    <mergeCell ref="B4:B13"/>
    <mergeCell ref="B14:B37"/>
    <mergeCell ref="B38:B49"/>
    <mergeCell ref="B50:B61"/>
    <mergeCell ref="B62:B63"/>
    <mergeCell ref="B64:B67"/>
    <mergeCell ref="B68:B74"/>
    <mergeCell ref="B75:B80"/>
    <mergeCell ref="B81:B83"/>
    <mergeCell ref="B84:B86"/>
    <mergeCell ref="B87:B89"/>
    <mergeCell ref="B90:B93"/>
    <mergeCell ref="B94:B96"/>
    <mergeCell ref="B97:B99"/>
    <mergeCell ref="B100:B101"/>
    <mergeCell ref="B102:B104"/>
    <mergeCell ref="B105:B107"/>
    <mergeCell ref="B108:B109"/>
    <mergeCell ref="B110:B111"/>
    <mergeCell ref="B159:B160"/>
    <mergeCell ref="B161:B162"/>
    <mergeCell ref="B163:B164"/>
    <mergeCell ref="B165:B166"/>
    <mergeCell ref="B167:B173"/>
    <mergeCell ref="B174:B176"/>
    <mergeCell ref="C75:C79"/>
    <mergeCell ref="C81:C82"/>
    <mergeCell ref="C84:C85"/>
    <mergeCell ref="B140:B141"/>
    <mergeCell ref="B142:B143"/>
    <mergeCell ref="B144:B145"/>
    <mergeCell ref="B146:B147"/>
    <mergeCell ref="B148:B149"/>
    <mergeCell ref="B150:B151"/>
    <mergeCell ref="B152:B153"/>
    <mergeCell ref="B154:B156"/>
    <mergeCell ref="B157:B158"/>
    <mergeCell ref="B118:B122"/>
    <mergeCell ref="B123:B124"/>
    <mergeCell ref="B125:B126"/>
    <mergeCell ref="B127:B128"/>
    <mergeCell ref="B129:B130"/>
    <mergeCell ref="B131:B132"/>
    <mergeCell ref="B112:B113"/>
    <mergeCell ref="B114:B115"/>
    <mergeCell ref="B116:B117"/>
    <mergeCell ref="F81:F83"/>
    <mergeCell ref="F84:F86"/>
    <mergeCell ref="F87:F89"/>
    <mergeCell ref="F90:F93"/>
    <mergeCell ref="F94:F96"/>
    <mergeCell ref="F97:F99"/>
    <mergeCell ref="F100:F101"/>
    <mergeCell ref="F102:F104"/>
    <mergeCell ref="F105:F107"/>
    <mergeCell ref="F108:F109"/>
    <mergeCell ref="F110:F111"/>
    <mergeCell ref="F112:F113"/>
    <mergeCell ref="F116:F117"/>
    <mergeCell ref="F118:F122"/>
    <mergeCell ref="F123:F124"/>
    <mergeCell ref="F125:F126"/>
    <mergeCell ref="F127:F128"/>
    <mergeCell ref="F129:F130"/>
    <mergeCell ref="F131:F132"/>
    <mergeCell ref="F133:F134"/>
    <mergeCell ref="F135:F136"/>
    <mergeCell ref="F137:F139"/>
    <mergeCell ref="F140:F141"/>
    <mergeCell ref="F142:F143"/>
    <mergeCell ref="F144:F145"/>
    <mergeCell ref="F146:F147"/>
    <mergeCell ref="F148:F149"/>
    <mergeCell ref="F150:F151"/>
    <mergeCell ref="F152:F153"/>
    <mergeCell ref="F154:F156"/>
    <mergeCell ref="F157:F158"/>
    <mergeCell ref="F159:F160"/>
    <mergeCell ref="F161:F162"/>
    <mergeCell ref="F163:F164"/>
    <mergeCell ref="F165:F166"/>
    <mergeCell ref="F167:F173"/>
    <mergeCell ref="F174:F176"/>
    <mergeCell ref="G4:G13"/>
    <mergeCell ref="G14:G37"/>
    <mergeCell ref="G38:G49"/>
    <mergeCell ref="G50:G61"/>
    <mergeCell ref="G62:G63"/>
    <mergeCell ref="G64:G67"/>
    <mergeCell ref="G68:G74"/>
    <mergeCell ref="G75:G80"/>
    <mergeCell ref="G81:G83"/>
    <mergeCell ref="G84:G86"/>
    <mergeCell ref="G87:G89"/>
    <mergeCell ref="G90:G93"/>
    <mergeCell ref="G94:G96"/>
    <mergeCell ref="G97:G99"/>
    <mergeCell ref="G100:G101"/>
    <mergeCell ref="G102:G104"/>
    <mergeCell ref="G105:G107"/>
    <mergeCell ref="G108:G109"/>
    <mergeCell ref="G110:G111"/>
    <mergeCell ref="G112:G113"/>
    <mergeCell ref="G116:G117"/>
    <mergeCell ref="G118:G122"/>
    <mergeCell ref="G123:G124"/>
    <mergeCell ref="G125:G126"/>
    <mergeCell ref="G127:G128"/>
    <mergeCell ref="G129:G130"/>
    <mergeCell ref="G131:G132"/>
    <mergeCell ref="G133:G134"/>
    <mergeCell ref="G135:G136"/>
    <mergeCell ref="G137:G139"/>
    <mergeCell ref="G140:G141"/>
    <mergeCell ref="G142:G143"/>
    <mergeCell ref="G144:G145"/>
    <mergeCell ref="G146:G147"/>
    <mergeCell ref="G148:G149"/>
    <mergeCell ref="G150:G151"/>
    <mergeCell ref="G152:G153"/>
    <mergeCell ref="G154:G156"/>
    <mergeCell ref="G157:G158"/>
    <mergeCell ref="G159:G160"/>
    <mergeCell ref="G161:G162"/>
    <mergeCell ref="G163:G164"/>
    <mergeCell ref="G165:G166"/>
    <mergeCell ref="G167:G173"/>
    <mergeCell ref="G174:G176"/>
    <mergeCell ref="H75:H80"/>
    <mergeCell ref="H81:H83"/>
    <mergeCell ref="H84:H86"/>
    <mergeCell ref="H87:H89"/>
    <mergeCell ref="H90:H93"/>
    <mergeCell ref="H94:H96"/>
    <mergeCell ref="H97:H99"/>
    <mergeCell ref="H100:H101"/>
    <mergeCell ref="H102:H104"/>
    <mergeCell ref="H105:H107"/>
    <mergeCell ref="H108:H109"/>
    <mergeCell ref="H110:H111"/>
    <mergeCell ref="H112:H113"/>
    <mergeCell ref="H114:H115"/>
    <mergeCell ref="H116:H117"/>
    <mergeCell ref="H118:H122"/>
    <mergeCell ref="H123:H124"/>
    <mergeCell ref="H125:H126"/>
    <mergeCell ref="H127:H128"/>
    <mergeCell ref="H129:H130"/>
    <mergeCell ref="H131:H132"/>
    <mergeCell ref="H133:H134"/>
    <mergeCell ref="H154:H156"/>
    <mergeCell ref="H157:H158"/>
    <mergeCell ref="H159:H160"/>
    <mergeCell ref="H161:H162"/>
    <mergeCell ref="H163:H164"/>
    <mergeCell ref="H165:H166"/>
    <mergeCell ref="H167:H173"/>
    <mergeCell ref="H174:H176"/>
    <mergeCell ref="H135:H136"/>
    <mergeCell ref="H137:H139"/>
    <mergeCell ref="H140:H141"/>
    <mergeCell ref="H142:H143"/>
    <mergeCell ref="H144:H145"/>
    <mergeCell ref="H146:H147"/>
    <mergeCell ref="H148:H149"/>
    <mergeCell ref="H150:H151"/>
    <mergeCell ref="H152:H153"/>
  </mergeCells>
  <conditionalFormatting sqref="D53">
    <cfRule type="duplicateValues" dxfId="869" priority="4"/>
    <cfRule type="duplicateValues" dxfId="868" priority="5"/>
    <cfRule type="duplicateValues" dxfId="867" priority="6"/>
    <cfRule type="duplicateValues" dxfId="866" priority="7"/>
  </conditionalFormatting>
  <conditionalFormatting sqref="D55">
    <cfRule type="duplicateValues" dxfId="865" priority="3"/>
  </conditionalFormatting>
  <conditionalFormatting sqref="D58">
    <cfRule type="duplicateValues" dxfId="864" priority="1"/>
  </conditionalFormatting>
  <conditionalFormatting sqref="D56 D53:D54">
    <cfRule type="duplicateValues" dxfId="863" priority="8"/>
  </conditionalFormatting>
  <conditionalFormatting sqref="D57 D59">
    <cfRule type="duplicateValues" dxfId="862" priority="2"/>
  </conditionalFormatting>
  <printOptions horizontalCentered="1"/>
  <pageMargins left="0" right="0" top="0.25" bottom="0" header="0" footer="0"/>
  <pageSetup paperSize="9" scale="55"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48"/>
  <sheetViews>
    <sheetView zoomScale="85" zoomScaleNormal="85" workbookViewId="0">
      <pane xSplit="6" ySplit="2" topLeftCell="G3" activePane="bottomRight" state="frozen"/>
      <selection pane="topRight"/>
      <selection pane="bottomLeft"/>
      <selection pane="bottomRight" activeCell="E15" sqref="E15:E16"/>
    </sheetView>
  </sheetViews>
  <sheetFormatPr defaultColWidth="9" defaultRowHeight="15"/>
  <cols>
    <col min="1" max="1" width="8.5703125" customWidth="1"/>
    <col min="2" max="2" width="22.42578125" customWidth="1"/>
    <col min="3" max="3" width="17.140625" hidden="1" customWidth="1"/>
    <col min="4" max="4" width="12.7109375" hidden="1" customWidth="1"/>
    <col min="5" max="5" width="12.7109375" customWidth="1"/>
    <col min="6" max="6" width="14" customWidth="1"/>
    <col min="7" max="7" width="12.28515625" customWidth="1"/>
    <col min="8" max="13" width="9" hidden="1" customWidth="1"/>
  </cols>
  <sheetData>
    <row r="1" spans="1:63">
      <c r="A1" s="36"/>
      <c r="B1" s="36"/>
      <c r="C1" s="36"/>
      <c r="D1" s="36"/>
      <c r="E1" s="36"/>
      <c r="F1" s="36"/>
      <c r="G1" s="36"/>
    </row>
    <row r="2" spans="1:63" s="317" customFormat="1" ht="36.75" customHeight="1">
      <c r="A2" s="318" t="s">
        <v>302</v>
      </c>
      <c r="B2" s="318" t="s">
        <v>303</v>
      </c>
      <c r="C2" s="318" t="s">
        <v>304</v>
      </c>
      <c r="D2" s="318" t="s">
        <v>305</v>
      </c>
      <c r="E2" s="318" t="s">
        <v>306</v>
      </c>
      <c r="F2" s="318" t="s">
        <v>6</v>
      </c>
      <c r="G2" s="318"/>
      <c r="H2" s="662">
        <v>43374</v>
      </c>
      <c r="I2" s="662">
        <v>43375</v>
      </c>
      <c r="J2" s="662">
        <v>43376</v>
      </c>
      <c r="K2" s="662">
        <v>43377</v>
      </c>
      <c r="L2" s="662">
        <v>43378</v>
      </c>
      <c r="M2" s="662">
        <v>43379</v>
      </c>
      <c r="N2" s="662">
        <v>43380</v>
      </c>
      <c r="O2" s="662">
        <v>43381</v>
      </c>
      <c r="P2" s="662">
        <v>43382</v>
      </c>
      <c r="Q2" s="662">
        <v>43383</v>
      </c>
      <c r="R2" s="662">
        <v>43384</v>
      </c>
      <c r="S2" s="662">
        <v>43385</v>
      </c>
      <c r="T2" s="662">
        <v>43386</v>
      </c>
      <c r="U2" s="662">
        <v>43387</v>
      </c>
      <c r="V2" s="662">
        <v>43388</v>
      </c>
      <c r="W2" s="662">
        <v>43389</v>
      </c>
      <c r="X2" s="662">
        <v>43390</v>
      </c>
      <c r="Y2" s="662">
        <v>43391</v>
      </c>
      <c r="Z2" s="662">
        <v>43392</v>
      </c>
      <c r="AA2" s="662">
        <v>43393</v>
      </c>
      <c r="AB2" s="662">
        <v>43394</v>
      </c>
      <c r="AC2" s="662">
        <v>43395</v>
      </c>
      <c r="AD2" s="662">
        <v>43396</v>
      </c>
      <c r="AE2" s="662">
        <v>43397</v>
      </c>
      <c r="AF2" s="662">
        <v>43398</v>
      </c>
      <c r="AG2" s="662">
        <v>43399</v>
      </c>
      <c r="AH2" s="662">
        <v>43400</v>
      </c>
      <c r="AI2" s="662">
        <v>43401</v>
      </c>
      <c r="AJ2" s="662">
        <v>43402</v>
      </c>
      <c r="AK2" s="662">
        <v>43403</v>
      </c>
      <c r="AL2" s="662">
        <v>43404</v>
      </c>
      <c r="AM2" s="662">
        <v>43405</v>
      </c>
      <c r="AN2" s="662">
        <v>43406</v>
      </c>
      <c r="AO2" s="662">
        <v>43407</v>
      </c>
      <c r="AP2" s="662">
        <v>43408</v>
      </c>
      <c r="AQ2" s="662">
        <v>43409</v>
      </c>
      <c r="AR2" s="662">
        <v>43410</v>
      </c>
      <c r="AS2" s="662">
        <v>43411</v>
      </c>
      <c r="AT2" s="662">
        <v>43412</v>
      </c>
      <c r="AU2" s="662">
        <v>43413</v>
      </c>
      <c r="AV2" s="662">
        <v>43414</v>
      </c>
      <c r="AW2" s="662">
        <v>43415</v>
      </c>
      <c r="AX2" s="662">
        <v>43416</v>
      </c>
      <c r="AY2" s="662">
        <v>43417</v>
      </c>
      <c r="AZ2" s="662">
        <v>43418</v>
      </c>
      <c r="BA2" s="662">
        <v>43419</v>
      </c>
      <c r="BB2" s="662">
        <v>43420</v>
      </c>
      <c r="BC2" s="662">
        <v>43421</v>
      </c>
      <c r="BD2" s="662">
        <v>43422</v>
      </c>
      <c r="BE2" s="662">
        <v>43423</v>
      </c>
      <c r="BF2" s="662">
        <v>43424</v>
      </c>
      <c r="BG2" s="662">
        <v>43425</v>
      </c>
      <c r="BH2" s="662">
        <v>43426</v>
      </c>
      <c r="BI2" s="662">
        <v>43427</v>
      </c>
      <c r="BJ2" s="662">
        <v>43428</v>
      </c>
      <c r="BK2" s="662">
        <v>43429</v>
      </c>
    </row>
    <row r="3" spans="1:63" ht="36.75" customHeight="1">
      <c r="A3" s="868">
        <v>1</v>
      </c>
      <c r="B3" s="870" t="s">
        <v>307</v>
      </c>
      <c r="C3" s="865" t="s">
        <v>308</v>
      </c>
      <c r="D3" s="861" t="s">
        <v>309</v>
      </c>
      <c r="E3" s="859" t="e">
        <f>+VLOOKUP(B3,#REF!,3,0)</f>
        <v>#REF!</v>
      </c>
      <c r="F3" s="859">
        <v>0</v>
      </c>
      <c r="G3" s="320" t="s">
        <v>310</v>
      </c>
      <c r="H3" s="328">
        <v>13</v>
      </c>
      <c r="I3" s="328">
        <v>14</v>
      </c>
      <c r="J3" s="328">
        <v>13</v>
      </c>
      <c r="K3" s="328">
        <v>14</v>
      </c>
      <c r="L3" s="328">
        <v>15</v>
      </c>
      <c r="M3" s="328">
        <v>16</v>
      </c>
      <c r="N3" s="328">
        <v>17</v>
      </c>
      <c r="O3" s="328">
        <v>11</v>
      </c>
      <c r="P3" s="328">
        <v>12</v>
      </c>
      <c r="Q3" s="328">
        <v>13</v>
      </c>
      <c r="R3" s="328">
        <v>13</v>
      </c>
      <c r="S3" s="328">
        <v>13</v>
      </c>
      <c r="T3" s="328">
        <v>13</v>
      </c>
      <c r="U3" s="328">
        <v>13</v>
      </c>
      <c r="V3" s="328">
        <v>13</v>
      </c>
      <c r="W3" s="328">
        <v>14</v>
      </c>
      <c r="X3" s="328">
        <v>15</v>
      </c>
      <c r="Y3" s="328">
        <v>16</v>
      </c>
      <c r="Z3" s="328">
        <v>17</v>
      </c>
      <c r="AA3" s="328">
        <v>18</v>
      </c>
      <c r="AB3" s="328">
        <v>19</v>
      </c>
      <c r="AC3" s="328">
        <v>20</v>
      </c>
      <c r="AD3" s="328">
        <v>21</v>
      </c>
      <c r="AE3" s="328">
        <v>22</v>
      </c>
      <c r="AF3" s="328">
        <v>23</v>
      </c>
      <c r="AG3" s="328">
        <v>24</v>
      </c>
      <c r="AH3" s="328">
        <v>25</v>
      </c>
      <c r="AI3" s="328">
        <v>26</v>
      </c>
      <c r="AJ3" s="328">
        <v>27</v>
      </c>
      <c r="AK3" s="328">
        <v>28</v>
      </c>
      <c r="AL3" s="328">
        <v>29</v>
      </c>
      <c r="AM3" s="328">
        <v>30</v>
      </c>
      <c r="AN3" s="328">
        <v>31</v>
      </c>
      <c r="AO3" s="328">
        <v>32</v>
      </c>
      <c r="AP3" s="328">
        <v>33</v>
      </c>
      <c r="AQ3" s="328">
        <v>34</v>
      </c>
      <c r="AR3" s="328">
        <v>35</v>
      </c>
      <c r="AS3" s="328">
        <v>36</v>
      </c>
      <c r="AT3" s="328">
        <v>37</v>
      </c>
      <c r="AU3" s="328">
        <v>38</v>
      </c>
      <c r="AV3" s="328">
        <v>39</v>
      </c>
      <c r="AW3" s="328">
        <v>40</v>
      </c>
      <c r="AX3" s="328">
        <v>41</v>
      </c>
      <c r="AY3" s="328">
        <v>42</v>
      </c>
      <c r="AZ3" s="328">
        <v>43</v>
      </c>
      <c r="BA3" s="328">
        <v>44</v>
      </c>
      <c r="BB3" s="328">
        <v>45</v>
      </c>
      <c r="BC3" s="328">
        <v>46</v>
      </c>
      <c r="BD3" s="328">
        <v>47</v>
      </c>
      <c r="BE3" s="328">
        <v>48</v>
      </c>
      <c r="BF3" s="328">
        <v>49</v>
      </c>
      <c r="BG3" s="328">
        <v>50</v>
      </c>
      <c r="BH3" s="328">
        <v>51</v>
      </c>
      <c r="BI3" s="328">
        <v>52</v>
      </c>
      <c r="BJ3" s="328">
        <v>53</v>
      </c>
      <c r="BK3" s="328">
        <v>54</v>
      </c>
    </row>
    <row r="4" spans="1:63" ht="36.75" customHeight="1">
      <c r="A4" s="869"/>
      <c r="B4" s="871"/>
      <c r="C4" s="866"/>
      <c r="D4" s="862"/>
      <c r="E4" s="860"/>
      <c r="F4" s="860"/>
      <c r="G4" s="323" t="s">
        <v>7</v>
      </c>
      <c r="H4" s="665" t="e">
        <f t="shared" ref="H4:N4" si="0">+$E3-H3</f>
        <v>#REF!</v>
      </c>
      <c r="I4" s="665" t="e">
        <f t="shared" si="0"/>
        <v>#REF!</v>
      </c>
      <c r="J4" s="665" t="e">
        <f t="shared" si="0"/>
        <v>#REF!</v>
      </c>
      <c r="K4" s="665" t="e">
        <f t="shared" si="0"/>
        <v>#REF!</v>
      </c>
      <c r="L4" s="665" t="e">
        <f t="shared" si="0"/>
        <v>#REF!</v>
      </c>
      <c r="M4" s="665" t="e">
        <f t="shared" si="0"/>
        <v>#REF!</v>
      </c>
      <c r="N4" s="665" t="e">
        <f t="shared" si="0"/>
        <v>#REF!</v>
      </c>
      <c r="O4" s="665" t="e">
        <f t="shared" ref="O4:V4" si="1">+N4-O3</f>
        <v>#REF!</v>
      </c>
      <c r="P4" s="665" t="e">
        <f t="shared" si="1"/>
        <v>#REF!</v>
      </c>
      <c r="Q4" s="665" t="e">
        <f t="shared" si="1"/>
        <v>#REF!</v>
      </c>
      <c r="R4" s="665" t="e">
        <f t="shared" si="1"/>
        <v>#REF!</v>
      </c>
      <c r="S4" s="665" t="e">
        <f t="shared" si="1"/>
        <v>#REF!</v>
      </c>
      <c r="T4" s="665" t="e">
        <f t="shared" si="1"/>
        <v>#REF!</v>
      </c>
      <c r="U4" s="665" t="e">
        <f t="shared" si="1"/>
        <v>#REF!</v>
      </c>
      <c r="V4" s="665" t="e">
        <f t="shared" si="1"/>
        <v>#REF!</v>
      </c>
      <c r="W4" s="665" t="e">
        <f t="shared" ref="W4:AF4" si="2">+V4-W3</f>
        <v>#REF!</v>
      </c>
      <c r="X4" s="665" t="e">
        <f t="shared" si="2"/>
        <v>#REF!</v>
      </c>
      <c r="Y4" s="665" t="e">
        <f t="shared" si="2"/>
        <v>#REF!</v>
      </c>
      <c r="Z4" s="665" t="e">
        <f t="shared" si="2"/>
        <v>#REF!</v>
      </c>
      <c r="AA4" s="665" t="e">
        <f t="shared" si="2"/>
        <v>#REF!</v>
      </c>
      <c r="AB4" s="665" t="e">
        <f t="shared" si="2"/>
        <v>#REF!</v>
      </c>
      <c r="AC4" s="665" t="e">
        <f t="shared" si="2"/>
        <v>#REF!</v>
      </c>
      <c r="AD4" s="665" t="e">
        <f t="shared" si="2"/>
        <v>#REF!</v>
      </c>
      <c r="AE4" s="665" t="e">
        <f t="shared" si="2"/>
        <v>#REF!</v>
      </c>
      <c r="AF4" s="665" t="e">
        <f t="shared" si="2"/>
        <v>#REF!</v>
      </c>
      <c r="AG4" s="665" t="e">
        <f t="shared" ref="AG4:AT4" si="3">+AF4-AG3</f>
        <v>#REF!</v>
      </c>
      <c r="AH4" s="665" t="e">
        <f t="shared" si="3"/>
        <v>#REF!</v>
      </c>
      <c r="AI4" s="665" t="e">
        <f t="shared" si="3"/>
        <v>#REF!</v>
      </c>
      <c r="AJ4" s="665" t="e">
        <f t="shared" si="3"/>
        <v>#REF!</v>
      </c>
      <c r="AK4" s="665" t="e">
        <f t="shared" si="3"/>
        <v>#REF!</v>
      </c>
      <c r="AL4" s="665" t="e">
        <f t="shared" si="3"/>
        <v>#REF!</v>
      </c>
      <c r="AM4" s="665" t="e">
        <f t="shared" si="3"/>
        <v>#REF!</v>
      </c>
      <c r="AN4" s="665" t="e">
        <f t="shared" si="3"/>
        <v>#REF!</v>
      </c>
      <c r="AO4" s="665" t="e">
        <f t="shared" si="3"/>
        <v>#REF!</v>
      </c>
      <c r="AP4" s="665" t="e">
        <f t="shared" si="3"/>
        <v>#REF!</v>
      </c>
      <c r="AQ4" s="665" t="e">
        <f t="shared" si="3"/>
        <v>#REF!</v>
      </c>
      <c r="AR4" s="665" t="e">
        <f t="shared" si="3"/>
        <v>#REF!</v>
      </c>
      <c r="AS4" s="665" t="e">
        <f t="shared" si="3"/>
        <v>#REF!</v>
      </c>
      <c r="AT4" s="665" t="e">
        <f t="shared" si="3"/>
        <v>#REF!</v>
      </c>
      <c r="AU4" s="665" t="e">
        <f t="shared" ref="AU4:BK4" si="4">+AT4-AU3</f>
        <v>#REF!</v>
      </c>
      <c r="AV4" s="665" t="e">
        <f t="shared" si="4"/>
        <v>#REF!</v>
      </c>
      <c r="AW4" s="665" t="e">
        <f t="shared" si="4"/>
        <v>#REF!</v>
      </c>
      <c r="AX4" s="665" t="e">
        <f t="shared" si="4"/>
        <v>#REF!</v>
      </c>
      <c r="AY4" s="665" t="e">
        <f t="shared" si="4"/>
        <v>#REF!</v>
      </c>
      <c r="AZ4" s="665" t="e">
        <f t="shared" si="4"/>
        <v>#REF!</v>
      </c>
      <c r="BA4" s="665" t="e">
        <f t="shared" si="4"/>
        <v>#REF!</v>
      </c>
      <c r="BB4" s="665" t="e">
        <f t="shared" si="4"/>
        <v>#REF!</v>
      </c>
      <c r="BC4" s="665" t="e">
        <f t="shared" si="4"/>
        <v>#REF!</v>
      </c>
      <c r="BD4" s="665" t="e">
        <f t="shared" si="4"/>
        <v>#REF!</v>
      </c>
      <c r="BE4" s="665" t="e">
        <f t="shared" si="4"/>
        <v>#REF!</v>
      </c>
      <c r="BF4" s="665" t="e">
        <f t="shared" si="4"/>
        <v>#REF!</v>
      </c>
      <c r="BG4" s="665" t="e">
        <f t="shared" si="4"/>
        <v>#REF!</v>
      </c>
      <c r="BH4" s="665" t="e">
        <f t="shared" si="4"/>
        <v>#REF!</v>
      </c>
      <c r="BI4" s="665" t="e">
        <f t="shared" si="4"/>
        <v>#REF!</v>
      </c>
      <c r="BJ4" s="665" t="e">
        <f t="shared" si="4"/>
        <v>#REF!</v>
      </c>
      <c r="BK4" s="665" t="e">
        <f t="shared" si="4"/>
        <v>#REF!</v>
      </c>
    </row>
    <row r="5" spans="1:63" ht="36.75" customHeight="1">
      <c r="A5" s="868">
        <v>2</v>
      </c>
      <c r="B5" s="872" t="s">
        <v>311</v>
      </c>
      <c r="C5" s="663"/>
      <c r="D5" s="861" t="s">
        <v>309</v>
      </c>
      <c r="E5" s="859" t="e">
        <f>+VLOOKUP(B5,#REF!,3,0)</f>
        <v>#REF!</v>
      </c>
      <c r="F5" s="859">
        <v>1</v>
      </c>
      <c r="G5" s="320" t="s">
        <v>310</v>
      </c>
      <c r="H5" s="328">
        <v>4</v>
      </c>
      <c r="I5" s="328">
        <v>5</v>
      </c>
      <c r="J5" s="328">
        <v>4</v>
      </c>
      <c r="K5" s="328">
        <v>5</v>
      </c>
      <c r="L5" s="328">
        <v>6</v>
      </c>
      <c r="M5" s="328">
        <v>7</v>
      </c>
      <c r="N5" s="328">
        <v>8</v>
      </c>
      <c r="O5" s="328">
        <v>2</v>
      </c>
      <c r="P5" s="328">
        <v>3</v>
      </c>
      <c r="Q5" s="328">
        <v>4</v>
      </c>
      <c r="R5" s="328">
        <v>4</v>
      </c>
      <c r="S5" s="328">
        <v>4</v>
      </c>
      <c r="T5" s="328">
        <v>4</v>
      </c>
      <c r="U5" s="328">
        <v>4</v>
      </c>
      <c r="V5" s="328">
        <v>4</v>
      </c>
      <c r="W5" s="328">
        <v>4</v>
      </c>
      <c r="X5" s="328">
        <v>4</v>
      </c>
      <c r="Y5" s="328">
        <v>4</v>
      </c>
      <c r="Z5" s="328">
        <v>4</v>
      </c>
      <c r="AA5" s="328">
        <v>4</v>
      </c>
      <c r="AB5" s="328">
        <v>4</v>
      </c>
      <c r="AC5" s="328">
        <v>10</v>
      </c>
      <c r="AD5" s="328">
        <v>11</v>
      </c>
      <c r="AE5" s="328">
        <v>12</v>
      </c>
      <c r="AF5" s="328">
        <v>13</v>
      </c>
      <c r="AG5" s="328">
        <v>14</v>
      </c>
      <c r="AH5" s="328">
        <v>15</v>
      </c>
      <c r="AI5" s="328">
        <v>16</v>
      </c>
      <c r="AJ5" s="328">
        <v>17</v>
      </c>
      <c r="AK5" s="328">
        <v>18</v>
      </c>
      <c r="AL5" s="328">
        <v>19</v>
      </c>
      <c r="AM5" s="328">
        <v>20</v>
      </c>
      <c r="AN5" s="328">
        <v>21</v>
      </c>
      <c r="AO5" s="328">
        <v>22</v>
      </c>
      <c r="AP5" s="328">
        <v>23</v>
      </c>
      <c r="AQ5" s="328">
        <v>24</v>
      </c>
      <c r="AR5" s="328">
        <v>25</v>
      </c>
      <c r="AS5" s="328">
        <v>26</v>
      </c>
      <c r="AT5" s="328">
        <v>27</v>
      </c>
      <c r="AU5" s="328">
        <v>28</v>
      </c>
      <c r="AV5" s="328">
        <v>29</v>
      </c>
      <c r="AW5" s="328">
        <v>30</v>
      </c>
      <c r="AX5" s="328">
        <v>31</v>
      </c>
      <c r="AY5" s="328">
        <v>32</v>
      </c>
      <c r="AZ5" s="328">
        <v>33</v>
      </c>
      <c r="BA5" s="328">
        <v>34</v>
      </c>
      <c r="BB5" s="328">
        <v>35</v>
      </c>
      <c r="BC5" s="328">
        <v>36</v>
      </c>
      <c r="BD5" s="328">
        <v>37</v>
      </c>
      <c r="BE5" s="328">
        <v>38</v>
      </c>
      <c r="BF5" s="328">
        <v>39</v>
      </c>
      <c r="BG5" s="328">
        <v>40</v>
      </c>
      <c r="BH5" s="328">
        <v>41</v>
      </c>
      <c r="BI5" s="328">
        <v>42</v>
      </c>
      <c r="BJ5" s="328">
        <v>43</v>
      </c>
      <c r="BK5" s="328">
        <v>44</v>
      </c>
    </row>
    <row r="6" spans="1:63" ht="36.75" customHeight="1">
      <c r="A6" s="869"/>
      <c r="B6" s="873"/>
      <c r="C6" s="664"/>
      <c r="D6" s="862"/>
      <c r="E6" s="860"/>
      <c r="F6" s="860"/>
      <c r="G6" s="323" t="s">
        <v>7</v>
      </c>
      <c r="H6" s="665" t="e">
        <f t="shared" ref="H6:N6" si="5">+$E5-H5</f>
        <v>#REF!</v>
      </c>
      <c r="I6" s="665" t="e">
        <f t="shared" si="5"/>
        <v>#REF!</v>
      </c>
      <c r="J6" s="665" t="e">
        <f t="shared" si="5"/>
        <v>#REF!</v>
      </c>
      <c r="K6" s="665" t="e">
        <f t="shared" si="5"/>
        <v>#REF!</v>
      </c>
      <c r="L6" s="665" t="e">
        <f t="shared" si="5"/>
        <v>#REF!</v>
      </c>
      <c r="M6" s="665" t="e">
        <f t="shared" si="5"/>
        <v>#REF!</v>
      </c>
      <c r="N6" s="665" t="e">
        <f t="shared" si="5"/>
        <v>#REF!</v>
      </c>
      <c r="O6" s="665" t="e">
        <f>+N6-O5</f>
        <v>#REF!</v>
      </c>
      <c r="P6" s="665" t="e">
        <f>+O6-P5</f>
        <v>#REF!</v>
      </c>
      <c r="Q6" s="665" t="e">
        <f t="shared" ref="Q6:AF6" si="6">+P6-Q5</f>
        <v>#REF!</v>
      </c>
      <c r="R6" s="665" t="e">
        <f t="shared" si="6"/>
        <v>#REF!</v>
      </c>
      <c r="S6" s="665" t="e">
        <f t="shared" si="6"/>
        <v>#REF!</v>
      </c>
      <c r="T6" s="665" t="e">
        <f t="shared" si="6"/>
        <v>#REF!</v>
      </c>
      <c r="U6" s="665" t="e">
        <f t="shared" si="6"/>
        <v>#REF!</v>
      </c>
      <c r="V6" s="665" t="e">
        <f t="shared" si="6"/>
        <v>#REF!</v>
      </c>
      <c r="W6" s="665" t="e">
        <f t="shared" si="6"/>
        <v>#REF!</v>
      </c>
      <c r="X6" s="665" t="e">
        <f t="shared" si="6"/>
        <v>#REF!</v>
      </c>
      <c r="Y6" s="665" t="e">
        <f t="shared" si="6"/>
        <v>#REF!</v>
      </c>
      <c r="Z6" s="665" t="e">
        <f t="shared" si="6"/>
        <v>#REF!</v>
      </c>
      <c r="AA6" s="665" t="e">
        <f t="shared" si="6"/>
        <v>#REF!</v>
      </c>
      <c r="AB6" s="665" t="e">
        <f t="shared" si="6"/>
        <v>#REF!</v>
      </c>
      <c r="AC6" s="665" t="e">
        <f t="shared" si="6"/>
        <v>#REF!</v>
      </c>
      <c r="AD6" s="665" t="e">
        <f t="shared" si="6"/>
        <v>#REF!</v>
      </c>
      <c r="AE6" s="665" t="e">
        <f t="shared" si="6"/>
        <v>#REF!</v>
      </c>
      <c r="AF6" s="665" t="e">
        <f t="shared" si="6"/>
        <v>#REF!</v>
      </c>
      <c r="AG6" s="665" t="e">
        <f t="shared" ref="AG6:BK6" si="7">+AF6-AG5</f>
        <v>#REF!</v>
      </c>
      <c r="AH6" s="665" t="e">
        <f t="shared" si="7"/>
        <v>#REF!</v>
      </c>
      <c r="AI6" s="665" t="e">
        <f t="shared" si="7"/>
        <v>#REF!</v>
      </c>
      <c r="AJ6" s="665" t="e">
        <f t="shared" si="7"/>
        <v>#REF!</v>
      </c>
      <c r="AK6" s="665" t="e">
        <f t="shared" si="7"/>
        <v>#REF!</v>
      </c>
      <c r="AL6" s="665" t="e">
        <f t="shared" si="7"/>
        <v>#REF!</v>
      </c>
      <c r="AM6" s="665" t="e">
        <f t="shared" si="7"/>
        <v>#REF!</v>
      </c>
      <c r="AN6" s="665" t="e">
        <f t="shared" si="7"/>
        <v>#REF!</v>
      </c>
      <c r="AO6" s="665" t="e">
        <f t="shared" si="7"/>
        <v>#REF!</v>
      </c>
      <c r="AP6" s="665" t="e">
        <f t="shared" si="7"/>
        <v>#REF!</v>
      </c>
      <c r="AQ6" s="665" t="e">
        <f t="shared" si="7"/>
        <v>#REF!</v>
      </c>
      <c r="AR6" s="665" t="e">
        <f t="shared" si="7"/>
        <v>#REF!</v>
      </c>
      <c r="AS6" s="665" t="e">
        <f t="shared" si="7"/>
        <v>#REF!</v>
      </c>
      <c r="AT6" s="665" t="e">
        <f t="shared" si="7"/>
        <v>#REF!</v>
      </c>
      <c r="AU6" s="665" t="e">
        <f t="shared" si="7"/>
        <v>#REF!</v>
      </c>
      <c r="AV6" s="665" t="e">
        <f t="shared" si="7"/>
        <v>#REF!</v>
      </c>
      <c r="AW6" s="665" t="e">
        <f t="shared" si="7"/>
        <v>#REF!</v>
      </c>
      <c r="AX6" s="665" t="e">
        <f t="shared" si="7"/>
        <v>#REF!</v>
      </c>
      <c r="AY6" s="665" t="e">
        <f t="shared" si="7"/>
        <v>#REF!</v>
      </c>
      <c r="AZ6" s="665" t="e">
        <f t="shared" si="7"/>
        <v>#REF!</v>
      </c>
      <c r="BA6" s="665" t="e">
        <f t="shared" si="7"/>
        <v>#REF!</v>
      </c>
      <c r="BB6" s="665" t="e">
        <f t="shared" si="7"/>
        <v>#REF!</v>
      </c>
      <c r="BC6" s="665" t="e">
        <f t="shared" si="7"/>
        <v>#REF!</v>
      </c>
      <c r="BD6" s="665" t="e">
        <f t="shared" si="7"/>
        <v>#REF!</v>
      </c>
      <c r="BE6" s="665" t="e">
        <f t="shared" si="7"/>
        <v>#REF!</v>
      </c>
      <c r="BF6" s="665" t="e">
        <f t="shared" si="7"/>
        <v>#REF!</v>
      </c>
      <c r="BG6" s="665" t="e">
        <f t="shared" si="7"/>
        <v>#REF!</v>
      </c>
      <c r="BH6" s="665" t="e">
        <f t="shared" si="7"/>
        <v>#REF!</v>
      </c>
      <c r="BI6" s="665" t="e">
        <f t="shared" si="7"/>
        <v>#REF!</v>
      </c>
      <c r="BJ6" s="665" t="e">
        <f t="shared" si="7"/>
        <v>#REF!</v>
      </c>
      <c r="BK6" s="665" t="e">
        <f t="shared" si="7"/>
        <v>#REF!</v>
      </c>
    </row>
    <row r="7" spans="1:63" ht="36.75" customHeight="1">
      <c r="A7" s="868">
        <v>3</v>
      </c>
      <c r="B7" s="874" t="s">
        <v>312</v>
      </c>
      <c r="C7" s="666"/>
      <c r="D7" s="861" t="s">
        <v>309</v>
      </c>
      <c r="E7" s="859" t="e">
        <f>+VLOOKUP(B7,#REF!,3,0)</f>
        <v>#REF!</v>
      </c>
      <c r="F7" s="859">
        <v>2</v>
      </c>
      <c r="G7" s="320" t="s">
        <v>310</v>
      </c>
      <c r="H7" s="328">
        <v>1</v>
      </c>
      <c r="I7" s="328">
        <v>2</v>
      </c>
      <c r="J7" s="328">
        <v>3</v>
      </c>
      <c r="K7" s="328">
        <v>4</v>
      </c>
      <c r="L7" s="328">
        <v>5</v>
      </c>
      <c r="M7" s="328">
        <v>6</v>
      </c>
      <c r="N7" s="328">
        <v>7</v>
      </c>
      <c r="O7" s="328">
        <v>-1</v>
      </c>
      <c r="P7" s="328">
        <v>0</v>
      </c>
      <c r="Q7" s="328">
        <v>1</v>
      </c>
      <c r="R7" s="328">
        <v>1</v>
      </c>
      <c r="S7" s="328">
        <v>1</v>
      </c>
      <c r="T7" s="328">
        <v>1</v>
      </c>
      <c r="U7" s="328">
        <v>1</v>
      </c>
      <c r="V7" s="328">
        <v>1</v>
      </c>
      <c r="W7" s="328">
        <v>2</v>
      </c>
      <c r="X7" s="328">
        <v>3</v>
      </c>
      <c r="Y7" s="328">
        <v>4</v>
      </c>
      <c r="Z7" s="328">
        <v>5</v>
      </c>
      <c r="AA7" s="328">
        <v>6</v>
      </c>
      <c r="AB7" s="328">
        <v>7</v>
      </c>
      <c r="AC7" s="328">
        <v>8</v>
      </c>
      <c r="AD7" s="328">
        <v>9</v>
      </c>
      <c r="AE7" s="328">
        <v>10</v>
      </c>
      <c r="AF7" s="328">
        <v>11</v>
      </c>
      <c r="AG7" s="328">
        <v>12</v>
      </c>
      <c r="AH7" s="328">
        <v>13</v>
      </c>
      <c r="AI7" s="328">
        <v>14</v>
      </c>
      <c r="AJ7" s="328">
        <v>15</v>
      </c>
      <c r="AK7" s="328">
        <v>16</v>
      </c>
      <c r="AL7" s="328">
        <v>17</v>
      </c>
      <c r="AM7" s="328">
        <v>18</v>
      </c>
      <c r="AN7" s="328">
        <v>19</v>
      </c>
      <c r="AO7" s="328">
        <v>20</v>
      </c>
      <c r="AP7" s="328">
        <v>21</v>
      </c>
      <c r="AQ7" s="328">
        <v>22</v>
      </c>
      <c r="AR7" s="328">
        <v>23</v>
      </c>
      <c r="AS7" s="328">
        <v>24</v>
      </c>
      <c r="AT7" s="328">
        <v>25</v>
      </c>
      <c r="AU7" s="328">
        <v>26</v>
      </c>
      <c r="AV7" s="328">
        <v>27</v>
      </c>
      <c r="AW7" s="328">
        <v>28</v>
      </c>
      <c r="AX7" s="328">
        <v>29</v>
      </c>
      <c r="AY7" s="328">
        <v>30</v>
      </c>
      <c r="AZ7" s="328">
        <v>31</v>
      </c>
      <c r="BA7" s="328">
        <v>32</v>
      </c>
      <c r="BB7" s="328">
        <v>33</v>
      </c>
      <c r="BC7" s="328">
        <v>34</v>
      </c>
      <c r="BD7" s="328">
        <v>35</v>
      </c>
      <c r="BE7" s="328">
        <v>36</v>
      </c>
      <c r="BF7" s="328">
        <v>37</v>
      </c>
      <c r="BG7" s="328">
        <v>38</v>
      </c>
      <c r="BH7" s="328">
        <v>39</v>
      </c>
      <c r="BI7" s="328">
        <v>40</v>
      </c>
      <c r="BJ7" s="328">
        <v>41</v>
      </c>
      <c r="BK7" s="328">
        <v>42</v>
      </c>
    </row>
    <row r="8" spans="1:63" ht="36.75" customHeight="1">
      <c r="A8" s="869"/>
      <c r="B8" s="875"/>
      <c r="C8" s="664"/>
      <c r="D8" s="862"/>
      <c r="E8" s="860"/>
      <c r="F8" s="860"/>
      <c r="G8" s="323" t="s">
        <v>7</v>
      </c>
      <c r="H8" s="665" t="e">
        <f t="shared" ref="H8:N8" si="8">+$E7-H7</f>
        <v>#REF!</v>
      </c>
      <c r="I8" s="665" t="e">
        <f t="shared" si="8"/>
        <v>#REF!</v>
      </c>
      <c r="J8" s="665" t="e">
        <f t="shared" si="8"/>
        <v>#REF!</v>
      </c>
      <c r="K8" s="665" t="e">
        <f t="shared" si="8"/>
        <v>#REF!</v>
      </c>
      <c r="L8" s="665" t="e">
        <f t="shared" si="8"/>
        <v>#REF!</v>
      </c>
      <c r="M8" s="665" t="e">
        <f t="shared" si="8"/>
        <v>#REF!</v>
      </c>
      <c r="N8" s="665" t="e">
        <f t="shared" si="8"/>
        <v>#REF!</v>
      </c>
      <c r="O8" s="665" t="e">
        <f>+N8-O7</f>
        <v>#REF!</v>
      </c>
      <c r="P8" s="665" t="e">
        <f>+O8-P7</f>
        <v>#REF!</v>
      </c>
      <c r="Q8" s="665" t="e">
        <f t="shared" ref="Q8:AF8" si="9">+P8-Q7</f>
        <v>#REF!</v>
      </c>
      <c r="R8" s="665" t="e">
        <f t="shared" si="9"/>
        <v>#REF!</v>
      </c>
      <c r="S8" s="665" t="e">
        <f t="shared" si="9"/>
        <v>#REF!</v>
      </c>
      <c r="T8" s="665" t="e">
        <f t="shared" si="9"/>
        <v>#REF!</v>
      </c>
      <c r="U8" s="665" t="e">
        <f t="shared" si="9"/>
        <v>#REF!</v>
      </c>
      <c r="V8" s="665" t="e">
        <f t="shared" si="9"/>
        <v>#REF!</v>
      </c>
      <c r="W8" s="665" t="e">
        <f t="shared" si="9"/>
        <v>#REF!</v>
      </c>
      <c r="X8" s="665" t="e">
        <f t="shared" si="9"/>
        <v>#REF!</v>
      </c>
      <c r="Y8" s="665" t="e">
        <f t="shared" si="9"/>
        <v>#REF!</v>
      </c>
      <c r="Z8" s="665" t="e">
        <f t="shared" si="9"/>
        <v>#REF!</v>
      </c>
      <c r="AA8" s="665" t="e">
        <f t="shared" si="9"/>
        <v>#REF!</v>
      </c>
      <c r="AB8" s="665" t="e">
        <f t="shared" si="9"/>
        <v>#REF!</v>
      </c>
      <c r="AC8" s="665" t="e">
        <f t="shared" si="9"/>
        <v>#REF!</v>
      </c>
      <c r="AD8" s="665" t="e">
        <f t="shared" si="9"/>
        <v>#REF!</v>
      </c>
      <c r="AE8" s="665" t="e">
        <f t="shared" si="9"/>
        <v>#REF!</v>
      </c>
      <c r="AF8" s="665" t="e">
        <f t="shared" si="9"/>
        <v>#REF!</v>
      </c>
      <c r="AG8" s="665" t="e">
        <f t="shared" ref="AG8:BK8" si="10">+AF8-AG7</f>
        <v>#REF!</v>
      </c>
      <c r="AH8" s="665" t="e">
        <f t="shared" si="10"/>
        <v>#REF!</v>
      </c>
      <c r="AI8" s="665" t="e">
        <f t="shared" si="10"/>
        <v>#REF!</v>
      </c>
      <c r="AJ8" s="665" t="e">
        <f t="shared" si="10"/>
        <v>#REF!</v>
      </c>
      <c r="AK8" s="665" t="e">
        <f t="shared" si="10"/>
        <v>#REF!</v>
      </c>
      <c r="AL8" s="665" t="e">
        <f t="shared" si="10"/>
        <v>#REF!</v>
      </c>
      <c r="AM8" s="665" t="e">
        <f t="shared" si="10"/>
        <v>#REF!</v>
      </c>
      <c r="AN8" s="665" t="e">
        <f t="shared" si="10"/>
        <v>#REF!</v>
      </c>
      <c r="AO8" s="665" t="e">
        <f t="shared" si="10"/>
        <v>#REF!</v>
      </c>
      <c r="AP8" s="665" t="e">
        <f t="shared" si="10"/>
        <v>#REF!</v>
      </c>
      <c r="AQ8" s="665" t="e">
        <f t="shared" si="10"/>
        <v>#REF!</v>
      </c>
      <c r="AR8" s="665" t="e">
        <f t="shared" si="10"/>
        <v>#REF!</v>
      </c>
      <c r="AS8" s="665" t="e">
        <f t="shared" si="10"/>
        <v>#REF!</v>
      </c>
      <c r="AT8" s="665" t="e">
        <f t="shared" si="10"/>
        <v>#REF!</v>
      </c>
      <c r="AU8" s="665" t="e">
        <f t="shared" si="10"/>
        <v>#REF!</v>
      </c>
      <c r="AV8" s="665" t="e">
        <f t="shared" si="10"/>
        <v>#REF!</v>
      </c>
      <c r="AW8" s="665" t="e">
        <f t="shared" si="10"/>
        <v>#REF!</v>
      </c>
      <c r="AX8" s="665" t="e">
        <f t="shared" si="10"/>
        <v>#REF!</v>
      </c>
      <c r="AY8" s="665" t="e">
        <f t="shared" si="10"/>
        <v>#REF!</v>
      </c>
      <c r="AZ8" s="665" t="e">
        <f t="shared" si="10"/>
        <v>#REF!</v>
      </c>
      <c r="BA8" s="665" t="e">
        <f t="shared" si="10"/>
        <v>#REF!</v>
      </c>
      <c r="BB8" s="665" t="e">
        <f t="shared" si="10"/>
        <v>#REF!</v>
      </c>
      <c r="BC8" s="665" t="e">
        <f t="shared" si="10"/>
        <v>#REF!</v>
      </c>
      <c r="BD8" s="665" t="e">
        <f t="shared" si="10"/>
        <v>#REF!</v>
      </c>
      <c r="BE8" s="665" t="e">
        <f t="shared" si="10"/>
        <v>#REF!</v>
      </c>
      <c r="BF8" s="665" t="e">
        <f t="shared" si="10"/>
        <v>#REF!</v>
      </c>
      <c r="BG8" s="665" t="e">
        <f t="shared" si="10"/>
        <v>#REF!</v>
      </c>
      <c r="BH8" s="665" t="e">
        <f t="shared" si="10"/>
        <v>#REF!</v>
      </c>
      <c r="BI8" s="665" t="e">
        <f t="shared" si="10"/>
        <v>#REF!</v>
      </c>
      <c r="BJ8" s="665" t="e">
        <f t="shared" si="10"/>
        <v>#REF!</v>
      </c>
      <c r="BK8" s="665" t="e">
        <f t="shared" si="10"/>
        <v>#REF!</v>
      </c>
    </row>
    <row r="9" spans="1:63" ht="36.75" customHeight="1">
      <c r="A9" s="868">
        <v>4</v>
      </c>
      <c r="B9" s="876" t="s">
        <v>313</v>
      </c>
      <c r="C9" s="666"/>
      <c r="D9" s="861" t="s">
        <v>309</v>
      </c>
      <c r="E9" s="859" t="e">
        <f>+VLOOKUP(B9,#REF!,3,0)</f>
        <v>#REF!</v>
      </c>
      <c r="F9" s="859">
        <v>2</v>
      </c>
      <c r="G9" s="320" t="s">
        <v>310</v>
      </c>
      <c r="H9" s="328">
        <v>1</v>
      </c>
      <c r="I9" s="328">
        <v>2</v>
      </c>
      <c r="J9" s="328">
        <v>3</v>
      </c>
      <c r="K9" s="328">
        <v>4</v>
      </c>
      <c r="L9" s="328">
        <v>5</v>
      </c>
      <c r="M9" s="328">
        <v>6</v>
      </c>
      <c r="N9" s="328">
        <v>7</v>
      </c>
      <c r="O9" s="328">
        <v>-1</v>
      </c>
      <c r="P9" s="328">
        <v>0</v>
      </c>
      <c r="Q9" s="328">
        <v>1</v>
      </c>
      <c r="R9" s="328">
        <v>1</v>
      </c>
      <c r="S9" s="328">
        <v>1</v>
      </c>
      <c r="T9" s="328">
        <v>1</v>
      </c>
      <c r="U9" s="328">
        <v>1</v>
      </c>
      <c r="V9" s="328">
        <v>1</v>
      </c>
      <c r="W9" s="328">
        <v>1</v>
      </c>
      <c r="X9" s="328">
        <v>1</v>
      </c>
      <c r="Y9" s="328">
        <v>1</v>
      </c>
      <c r="Z9" s="328">
        <v>1</v>
      </c>
      <c r="AA9" s="328">
        <v>1</v>
      </c>
      <c r="AB9" s="328">
        <v>1</v>
      </c>
      <c r="AC9" s="328">
        <v>1</v>
      </c>
      <c r="AD9" s="328">
        <v>1</v>
      </c>
      <c r="AE9" s="328">
        <v>1</v>
      </c>
      <c r="AF9" s="328">
        <v>1</v>
      </c>
      <c r="AG9" s="328">
        <v>2</v>
      </c>
      <c r="AH9" s="328">
        <v>3</v>
      </c>
      <c r="AI9" s="328">
        <v>4</v>
      </c>
      <c r="AJ9" s="328">
        <v>5</v>
      </c>
      <c r="AK9" s="328">
        <v>6</v>
      </c>
      <c r="AL9" s="328">
        <v>7</v>
      </c>
      <c r="AM9" s="328">
        <v>8</v>
      </c>
      <c r="AN9" s="328">
        <v>9</v>
      </c>
      <c r="AO9" s="328">
        <v>10</v>
      </c>
      <c r="AP9" s="328">
        <v>11</v>
      </c>
      <c r="AQ9" s="328">
        <v>12</v>
      </c>
      <c r="AR9" s="328">
        <v>13</v>
      </c>
      <c r="AS9" s="328">
        <v>14</v>
      </c>
      <c r="AT9" s="328">
        <v>15</v>
      </c>
      <c r="AU9" s="328">
        <v>16</v>
      </c>
      <c r="AV9" s="328">
        <v>17</v>
      </c>
      <c r="AW9" s="328">
        <v>18</v>
      </c>
      <c r="AX9" s="328">
        <v>19</v>
      </c>
      <c r="AY9" s="328">
        <v>20</v>
      </c>
      <c r="AZ9" s="328">
        <v>21</v>
      </c>
      <c r="BA9" s="328">
        <v>22</v>
      </c>
      <c r="BB9" s="328">
        <v>23</v>
      </c>
      <c r="BC9" s="328">
        <v>24</v>
      </c>
      <c r="BD9" s="328">
        <v>25</v>
      </c>
      <c r="BE9" s="328">
        <v>26</v>
      </c>
      <c r="BF9" s="328">
        <v>27</v>
      </c>
      <c r="BG9" s="328">
        <v>28</v>
      </c>
      <c r="BH9" s="328">
        <v>29</v>
      </c>
      <c r="BI9" s="328">
        <v>30</v>
      </c>
      <c r="BJ9" s="328">
        <v>31</v>
      </c>
      <c r="BK9" s="328">
        <v>32</v>
      </c>
    </row>
    <row r="10" spans="1:63" ht="36.75" customHeight="1">
      <c r="A10" s="869"/>
      <c r="B10" s="877"/>
      <c r="C10" s="664"/>
      <c r="D10" s="862"/>
      <c r="E10" s="860"/>
      <c r="F10" s="860"/>
      <c r="G10" s="323" t="s">
        <v>7</v>
      </c>
      <c r="H10" s="665" t="e">
        <f t="shared" ref="H10:N10" si="11">+$E9-H9</f>
        <v>#REF!</v>
      </c>
      <c r="I10" s="665" t="e">
        <f t="shared" si="11"/>
        <v>#REF!</v>
      </c>
      <c r="J10" s="665" t="e">
        <f t="shared" si="11"/>
        <v>#REF!</v>
      </c>
      <c r="K10" s="665" t="e">
        <f t="shared" si="11"/>
        <v>#REF!</v>
      </c>
      <c r="L10" s="665" t="e">
        <f t="shared" si="11"/>
        <v>#REF!</v>
      </c>
      <c r="M10" s="665" t="e">
        <f t="shared" si="11"/>
        <v>#REF!</v>
      </c>
      <c r="N10" s="665" t="e">
        <f t="shared" si="11"/>
        <v>#REF!</v>
      </c>
      <c r="O10" s="665" t="e">
        <f>+N10-O9</f>
        <v>#REF!</v>
      </c>
      <c r="P10" s="665" t="e">
        <f>+O10-P9</f>
        <v>#REF!</v>
      </c>
      <c r="Q10" s="665" t="e">
        <f t="shared" ref="Q10:AF10" si="12">+P10-Q9</f>
        <v>#REF!</v>
      </c>
      <c r="R10" s="665" t="e">
        <f t="shared" si="12"/>
        <v>#REF!</v>
      </c>
      <c r="S10" s="665" t="e">
        <f t="shared" si="12"/>
        <v>#REF!</v>
      </c>
      <c r="T10" s="665" t="e">
        <f t="shared" si="12"/>
        <v>#REF!</v>
      </c>
      <c r="U10" s="665" t="e">
        <f t="shared" si="12"/>
        <v>#REF!</v>
      </c>
      <c r="V10" s="665" t="e">
        <f t="shared" si="12"/>
        <v>#REF!</v>
      </c>
      <c r="W10" s="665" t="e">
        <f t="shared" si="12"/>
        <v>#REF!</v>
      </c>
      <c r="X10" s="665" t="e">
        <f t="shared" si="12"/>
        <v>#REF!</v>
      </c>
      <c r="Y10" s="665" t="e">
        <f t="shared" si="12"/>
        <v>#REF!</v>
      </c>
      <c r="Z10" s="665" t="e">
        <f t="shared" si="12"/>
        <v>#REF!</v>
      </c>
      <c r="AA10" s="665" t="e">
        <f t="shared" si="12"/>
        <v>#REF!</v>
      </c>
      <c r="AB10" s="665" t="e">
        <f t="shared" si="12"/>
        <v>#REF!</v>
      </c>
      <c r="AC10" s="665" t="e">
        <f t="shared" si="12"/>
        <v>#REF!</v>
      </c>
      <c r="AD10" s="665" t="e">
        <f t="shared" si="12"/>
        <v>#REF!</v>
      </c>
      <c r="AE10" s="665" t="e">
        <f t="shared" si="12"/>
        <v>#REF!</v>
      </c>
      <c r="AF10" s="665" t="e">
        <f t="shared" si="12"/>
        <v>#REF!</v>
      </c>
      <c r="AG10" s="665" t="e">
        <f t="shared" ref="AG10:BK10" si="13">+AF10-AG9</f>
        <v>#REF!</v>
      </c>
      <c r="AH10" s="665" t="e">
        <f t="shared" si="13"/>
        <v>#REF!</v>
      </c>
      <c r="AI10" s="665" t="e">
        <f t="shared" si="13"/>
        <v>#REF!</v>
      </c>
      <c r="AJ10" s="665" t="e">
        <f t="shared" si="13"/>
        <v>#REF!</v>
      </c>
      <c r="AK10" s="665" t="e">
        <f t="shared" si="13"/>
        <v>#REF!</v>
      </c>
      <c r="AL10" s="665" t="e">
        <f t="shared" si="13"/>
        <v>#REF!</v>
      </c>
      <c r="AM10" s="665" t="e">
        <f t="shared" si="13"/>
        <v>#REF!</v>
      </c>
      <c r="AN10" s="665" t="e">
        <f t="shared" si="13"/>
        <v>#REF!</v>
      </c>
      <c r="AO10" s="665" t="e">
        <f t="shared" si="13"/>
        <v>#REF!</v>
      </c>
      <c r="AP10" s="665" t="e">
        <f t="shared" si="13"/>
        <v>#REF!</v>
      </c>
      <c r="AQ10" s="665" t="e">
        <f t="shared" si="13"/>
        <v>#REF!</v>
      </c>
      <c r="AR10" s="665" t="e">
        <f t="shared" si="13"/>
        <v>#REF!</v>
      </c>
      <c r="AS10" s="665" t="e">
        <f t="shared" si="13"/>
        <v>#REF!</v>
      </c>
      <c r="AT10" s="665" t="e">
        <f t="shared" si="13"/>
        <v>#REF!</v>
      </c>
      <c r="AU10" s="665" t="e">
        <f t="shared" si="13"/>
        <v>#REF!</v>
      </c>
      <c r="AV10" s="665" t="e">
        <f t="shared" si="13"/>
        <v>#REF!</v>
      </c>
      <c r="AW10" s="665" t="e">
        <f t="shared" si="13"/>
        <v>#REF!</v>
      </c>
      <c r="AX10" s="665" t="e">
        <f t="shared" si="13"/>
        <v>#REF!</v>
      </c>
      <c r="AY10" s="665" t="e">
        <f t="shared" si="13"/>
        <v>#REF!</v>
      </c>
      <c r="AZ10" s="665" t="e">
        <f t="shared" si="13"/>
        <v>#REF!</v>
      </c>
      <c r="BA10" s="665" t="e">
        <f t="shared" si="13"/>
        <v>#REF!</v>
      </c>
      <c r="BB10" s="665" t="e">
        <f t="shared" si="13"/>
        <v>#REF!</v>
      </c>
      <c r="BC10" s="665" t="e">
        <f t="shared" si="13"/>
        <v>#REF!</v>
      </c>
      <c r="BD10" s="665" t="e">
        <f t="shared" si="13"/>
        <v>#REF!</v>
      </c>
      <c r="BE10" s="665" t="e">
        <f t="shared" si="13"/>
        <v>#REF!</v>
      </c>
      <c r="BF10" s="665" t="e">
        <f t="shared" si="13"/>
        <v>#REF!</v>
      </c>
      <c r="BG10" s="665" t="e">
        <f t="shared" si="13"/>
        <v>#REF!</v>
      </c>
      <c r="BH10" s="665" t="e">
        <f t="shared" si="13"/>
        <v>#REF!</v>
      </c>
      <c r="BI10" s="665" t="e">
        <f t="shared" si="13"/>
        <v>#REF!</v>
      </c>
      <c r="BJ10" s="665" t="e">
        <f t="shared" si="13"/>
        <v>#REF!</v>
      </c>
      <c r="BK10" s="665" t="e">
        <f t="shared" si="13"/>
        <v>#REF!</v>
      </c>
    </row>
    <row r="11" spans="1:63" ht="36.75" customHeight="1">
      <c r="A11" s="868">
        <v>5</v>
      </c>
      <c r="B11" s="878" t="s">
        <v>314</v>
      </c>
      <c r="C11" s="663"/>
      <c r="D11" s="861" t="s">
        <v>309</v>
      </c>
      <c r="E11" s="859" t="e">
        <f>+VLOOKUP(B11,#REF!,3,0)</f>
        <v>#REF!</v>
      </c>
      <c r="F11" s="859">
        <v>2</v>
      </c>
      <c r="G11" s="320" t="s">
        <v>310</v>
      </c>
      <c r="H11" s="33">
        <v>40</v>
      </c>
      <c r="I11" s="33">
        <v>41</v>
      </c>
      <c r="J11" s="33">
        <v>42</v>
      </c>
      <c r="K11" s="33">
        <v>43</v>
      </c>
      <c r="L11" s="33">
        <v>44</v>
      </c>
      <c r="M11" s="33">
        <v>45</v>
      </c>
      <c r="N11" s="33">
        <v>22</v>
      </c>
      <c r="O11" s="33">
        <v>22</v>
      </c>
      <c r="P11" s="33">
        <v>22</v>
      </c>
      <c r="Q11" s="33">
        <v>22</v>
      </c>
      <c r="R11" s="33">
        <v>22</v>
      </c>
      <c r="S11" s="33">
        <v>22</v>
      </c>
      <c r="T11" s="33">
        <v>22</v>
      </c>
      <c r="U11" s="33">
        <v>22</v>
      </c>
      <c r="V11" s="33">
        <v>22</v>
      </c>
      <c r="W11" s="33">
        <v>22</v>
      </c>
      <c r="X11" s="33">
        <v>22</v>
      </c>
      <c r="Y11" s="33">
        <v>22</v>
      </c>
      <c r="Z11" s="33">
        <v>22</v>
      </c>
      <c r="AA11" s="33">
        <v>22</v>
      </c>
      <c r="AB11" s="33">
        <v>22</v>
      </c>
      <c r="AC11" s="33">
        <v>22</v>
      </c>
      <c r="AD11" s="33">
        <v>22</v>
      </c>
      <c r="AE11" s="33">
        <v>22</v>
      </c>
      <c r="AF11" s="33">
        <v>22</v>
      </c>
      <c r="AG11" s="33">
        <v>22</v>
      </c>
      <c r="AH11" s="33">
        <v>22</v>
      </c>
      <c r="AI11" s="33">
        <v>22</v>
      </c>
      <c r="AJ11" s="33">
        <v>22</v>
      </c>
      <c r="AK11" s="33">
        <v>22</v>
      </c>
      <c r="AL11" s="33">
        <v>22</v>
      </c>
      <c r="AM11" s="33">
        <v>22</v>
      </c>
      <c r="AN11" s="33">
        <v>22</v>
      </c>
      <c r="AO11" s="33">
        <v>22</v>
      </c>
      <c r="AP11" s="33">
        <v>22</v>
      </c>
      <c r="AQ11" s="33">
        <v>22</v>
      </c>
      <c r="AR11" s="33">
        <v>22</v>
      </c>
      <c r="AS11" s="33">
        <v>22</v>
      </c>
      <c r="AT11" s="33">
        <v>22</v>
      </c>
      <c r="AU11" s="33">
        <v>22</v>
      </c>
      <c r="AV11" s="33">
        <v>22</v>
      </c>
      <c r="AW11" s="33">
        <v>22</v>
      </c>
      <c r="AX11" s="33">
        <v>22</v>
      </c>
      <c r="AY11" s="33">
        <v>22</v>
      </c>
      <c r="AZ11" s="33">
        <v>22</v>
      </c>
      <c r="BA11" s="33">
        <v>22</v>
      </c>
      <c r="BB11" s="33">
        <v>22</v>
      </c>
      <c r="BC11" s="33">
        <v>22</v>
      </c>
      <c r="BD11" s="33">
        <v>22</v>
      </c>
      <c r="BE11" s="33">
        <v>22</v>
      </c>
      <c r="BF11" s="33">
        <v>22</v>
      </c>
      <c r="BG11" s="33">
        <v>22</v>
      </c>
      <c r="BH11" s="33">
        <v>22</v>
      </c>
      <c r="BI11" s="33">
        <v>22</v>
      </c>
      <c r="BJ11" s="33">
        <v>22</v>
      </c>
      <c r="BK11" s="33">
        <v>22</v>
      </c>
    </row>
    <row r="12" spans="1:63" ht="36.75" customHeight="1">
      <c r="A12" s="869"/>
      <c r="B12" s="871"/>
      <c r="C12" s="664"/>
      <c r="D12" s="862"/>
      <c r="E12" s="860"/>
      <c r="F12" s="860"/>
      <c r="G12" s="323" t="s">
        <v>7</v>
      </c>
      <c r="H12" s="665" t="e">
        <f t="shared" ref="H12:N12" si="14">+$E11-H11</f>
        <v>#REF!</v>
      </c>
      <c r="I12" s="665" t="e">
        <f t="shared" si="14"/>
        <v>#REF!</v>
      </c>
      <c r="J12" s="665" t="e">
        <f t="shared" si="14"/>
        <v>#REF!</v>
      </c>
      <c r="K12" s="665" t="e">
        <f t="shared" si="14"/>
        <v>#REF!</v>
      </c>
      <c r="L12" s="665" t="e">
        <f t="shared" si="14"/>
        <v>#REF!</v>
      </c>
      <c r="M12" s="665" t="e">
        <f t="shared" si="14"/>
        <v>#REF!</v>
      </c>
      <c r="N12" s="665" t="e">
        <f t="shared" si="14"/>
        <v>#REF!</v>
      </c>
      <c r="O12" s="665" t="e">
        <f>+N12-O11</f>
        <v>#REF!</v>
      </c>
      <c r="P12" s="665" t="e">
        <f>+O12-P11</f>
        <v>#REF!</v>
      </c>
      <c r="Q12" s="665" t="e">
        <f t="shared" ref="Q12:AF12" si="15">+P12-Q11</f>
        <v>#REF!</v>
      </c>
      <c r="R12" s="665" t="e">
        <f t="shared" si="15"/>
        <v>#REF!</v>
      </c>
      <c r="S12" s="665" t="e">
        <f t="shared" si="15"/>
        <v>#REF!</v>
      </c>
      <c r="T12" s="665" t="e">
        <f t="shared" si="15"/>
        <v>#REF!</v>
      </c>
      <c r="U12" s="665" t="e">
        <f t="shared" si="15"/>
        <v>#REF!</v>
      </c>
      <c r="V12" s="665" t="e">
        <f t="shared" si="15"/>
        <v>#REF!</v>
      </c>
      <c r="W12" s="665" t="e">
        <f t="shared" si="15"/>
        <v>#REF!</v>
      </c>
      <c r="X12" s="665" t="e">
        <f t="shared" si="15"/>
        <v>#REF!</v>
      </c>
      <c r="Y12" s="665" t="e">
        <f t="shared" si="15"/>
        <v>#REF!</v>
      </c>
      <c r="Z12" s="665" t="e">
        <f t="shared" si="15"/>
        <v>#REF!</v>
      </c>
      <c r="AA12" s="665" t="e">
        <f t="shared" si="15"/>
        <v>#REF!</v>
      </c>
      <c r="AB12" s="665" t="e">
        <f t="shared" si="15"/>
        <v>#REF!</v>
      </c>
      <c r="AC12" s="665" t="e">
        <f t="shared" si="15"/>
        <v>#REF!</v>
      </c>
      <c r="AD12" s="665" t="e">
        <f t="shared" si="15"/>
        <v>#REF!</v>
      </c>
      <c r="AE12" s="665" t="e">
        <f t="shared" si="15"/>
        <v>#REF!</v>
      </c>
      <c r="AF12" s="665" t="e">
        <f t="shared" si="15"/>
        <v>#REF!</v>
      </c>
      <c r="AG12" s="665" t="e">
        <f t="shared" ref="AG12:BK12" si="16">+AF12-AG11</f>
        <v>#REF!</v>
      </c>
      <c r="AH12" s="665" t="e">
        <f t="shared" si="16"/>
        <v>#REF!</v>
      </c>
      <c r="AI12" s="665" t="e">
        <f t="shared" si="16"/>
        <v>#REF!</v>
      </c>
      <c r="AJ12" s="665" t="e">
        <f t="shared" si="16"/>
        <v>#REF!</v>
      </c>
      <c r="AK12" s="665" t="e">
        <f t="shared" si="16"/>
        <v>#REF!</v>
      </c>
      <c r="AL12" s="665" t="e">
        <f t="shared" si="16"/>
        <v>#REF!</v>
      </c>
      <c r="AM12" s="665" t="e">
        <f t="shared" si="16"/>
        <v>#REF!</v>
      </c>
      <c r="AN12" s="665" t="e">
        <f t="shared" si="16"/>
        <v>#REF!</v>
      </c>
      <c r="AO12" s="665" t="e">
        <f t="shared" si="16"/>
        <v>#REF!</v>
      </c>
      <c r="AP12" s="665" t="e">
        <f t="shared" si="16"/>
        <v>#REF!</v>
      </c>
      <c r="AQ12" s="665" t="e">
        <f t="shared" si="16"/>
        <v>#REF!</v>
      </c>
      <c r="AR12" s="665" t="e">
        <f t="shared" si="16"/>
        <v>#REF!</v>
      </c>
      <c r="AS12" s="665" t="e">
        <f t="shared" si="16"/>
        <v>#REF!</v>
      </c>
      <c r="AT12" s="665" t="e">
        <f t="shared" si="16"/>
        <v>#REF!</v>
      </c>
      <c r="AU12" s="665" t="e">
        <f t="shared" si="16"/>
        <v>#REF!</v>
      </c>
      <c r="AV12" s="665" t="e">
        <f t="shared" si="16"/>
        <v>#REF!</v>
      </c>
      <c r="AW12" s="665" t="e">
        <f t="shared" si="16"/>
        <v>#REF!</v>
      </c>
      <c r="AX12" s="665" t="e">
        <f t="shared" si="16"/>
        <v>#REF!</v>
      </c>
      <c r="AY12" s="665" t="e">
        <f t="shared" si="16"/>
        <v>#REF!</v>
      </c>
      <c r="AZ12" s="665" t="e">
        <f t="shared" si="16"/>
        <v>#REF!</v>
      </c>
      <c r="BA12" s="665" t="e">
        <f t="shared" si="16"/>
        <v>#REF!</v>
      </c>
      <c r="BB12" s="665" t="e">
        <f t="shared" si="16"/>
        <v>#REF!</v>
      </c>
      <c r="BC12" s="665" t="e">
        <f t="shared" si="16"/>
        <v>#REF!</v>
      </c>
      <c r="BD12" s="665" t="e">
        <f t="shared" si="16"/>
        <v>#REF!</v>
      </c>
      <c r="BE12" s="665" t="e">
        <f t="shared" si="16"/>
        <v>#REF!</v>
      </c>
      <c r="BF12" s="665" t="e">
        <f t="shared" si="16"/>
        <v>#REF!</v>
      </c>
      <c r="BG12" s="665" t="e">
        <f t="shared" si="16"/>
        <v>#REF!</v>
      </c>
      <c r="BH12" s="665" t="e">
        <f t="shared" si="16"/>
        <v>#REF!</v>
      </c>
      <c r="BI12" s="665" t="e">
        <f t="shared" si="16"/>
        <v>#REF!</v>
      </c>
      <c r="BJ12" s="665" t="e">
        <f t="shared" si="16"/>
        <v>#REF!</v>
      </c>
      <c r="BK12" s="665" t="e">
        <f t="shared" si="16"/>
        <v>#REF!</v>
      </c>
    </row>
    <row r="13" spans="1:63" ht="36.75" customHeight="1">
      <c r="A13" s="868">
        <v>6</v>
      </c>
      <c r="B13" s="879" t="s">
        <v>315</v>
      </c>
      <c r="C13" s="663"/>
      <c r="D13" s="861" t="s">
        <v>309</v>
      </c>
      <c r="E13" s="859" t="e">
        <f>+VLOOKUP(B13,#REF!,3,0)</f>
        <v>#REF!</v>
      </c>
      <c r="F13" s="859">
        <v>2</v>
      </c>
      <c r="G13" s="320" t="s">
        <v>310</v>
      </c>
      <c r="H13" s="328">
        <v>2</v>
      </c>
      <c r="I13" s="328">
        <v>3</v>
      </c>
      <c r="J13" s="328">
        <v>4</v>
      </c>
      <c r="K13" s="328">
        <v>5</v>
      </c>
      <c r="L13" s="328">
        <v>6</v>
      </c>
      <c r="M13" s="328">
        <v>7</v>
      </c>
      <c r="N13" s="328">
        <v>8</v>
      </c>
      <c r="O13" s="328">
        <v>0</v>
      </c>
      <c r="P13" s="328">
        <v>1</v>
      </c>
      <c r="Q13" s="328">
        <v>2</v>
      </c>
      <c r="R13" s="328">
        <v>2</v>
      </c>
      <c r="S13" s="328">
        <v>2</v>
      </c>
      <c r="T13" s="328">
        <v>2</v>
      </c>
      <c r="U13" s="328">
        <v>2</v>
      </c>
      <c r="V13" s="328">
        <v>2</v>
      </c>
      <c r="W13" s="328">
        <v>3</v>
      </c>
      <c r="X13" s="328">
        <v>4</v>
      </c>
      <c r="Y13" s="328">
        <v>5</v>
      </c>
      <c r="Z13" s="328">
        <v>6</v>
      </c>
      <c r="AA13" s="328">
        <v>7</v>
      </c>
      <c r="AB13" s="328">
        <v>8</v>
      </c>
      <c r="AC13" s="328">
        <v>9</v>
      </c>
      <c r="AD13" s="328">
        <v>10</v>
      </c>
      <c r="AE13" s="328">
        <v>11</v>
      </c>
      <c r="AF13" s="328">
        <v>12</v>
      </c>
      <c r="AG13" s="328">
        <v>13</v>
      </c>
      <c r="AH13" s="328">
        <v>14</v>
      </c>
      <c r="AI13" s="328">
        <v>15</v>
      </c>
      <c r="AJ13" s="328">
        <v>16</v>
      </c>
      <c r="AK13" s="328">
        <v>17</v>
      </c>
      <c r="AL13" s="328">
        <v>18</v>
      </c>
      <c r="AM13" s="328">
        <v>19</v>
      </c>
      <c r="AN13" s="328">
        <v>20</v>
      </c>
      <c r="AO13" s="328">
        <v>21</v>
      </c>
      <c r="AP13" s="328">
        <v>22</v>
      </c>
      <c r="AQ13" s="328">
        <v>23</v>
      </c>
      <c r="AR13" s="328">
        <v>24</v>
      </c>
      <c r="AS13" s="328">
        <v>25</v>
      </c>
      <c r="AT13" s="328">
        <v>26</v>
      </c>
      <c r="AU13" s="328">
        <v>27</v>
      </c>
      <c r="AV13" s="328">
        <v>28</v>
      </c>
      <c r="AW13" s="328">
        <v>29</v>
      </c>
      <c r="AX13" s="328">
        <v>30</v>
      </c>
      <c r="AY13" s="328">
        <v>31</v>
      </c>
      <c r="AZ13" s="328">
        <v>32</v>
      </c>
      <c r="BA13" s="328">
        <v>33</v>
      </c>
      <c r="BB13" s="328">
        <v>34</v>
      </c>
      <c r="BC13" s="328">
        <v>35</v>
      </c>
      <c r="BD13" s="328">
        <v>36</v>
      </c>
      <c r="BE13" s="328">
        <v>37</v>
      </c>
      <c r="BF13" s="328">
        <v>38</v>
      </c>
      <c r="BG13" s="328">
        <v>39</v>
      </c>
      <c r="BH13" s="328">
        <v>40</v>
      </c>
      <c r="BI13" s="328">
        <v>41</v>
      </c>
      <c r="BJ13" s="328">
        <v>42</v>
      </c>
      <c r="BK13" s="328">
        <v>43</v>
      </c>
    </row>
    <row r="14" spans="1:63" ht="36.75" customHeight="1">
      <c r="A14" s="869"/>
      <c r="B14" s="880"/>
      <c r="C14" s="664"/>
      <c r="D14" s="862"/>
      <c r="E14" s="860"/>
      <c r="F14" s="860"/>
      <c r="G14" s="323" t="s">
        <v>7</v>
      </c>
      <c r="H14" s="665" t="e">
        <f t="shared" ref="H14:N14" si="17">+$E13-H13</f>
        <v>#REF!</v>
      </c>
      <c r="I14" s="665" t="e">
        <f t="shared" si="17"/>
        <v>#REF!</v>
      </c>
      <c r="J14" s="665" t="e">
        <f t="shared" si="17"/>
        <v>#REF!</v>
      </c>
      <c r="K14" s="665" t="e">
        <f t="shared" si="17"/>
        <v>#REF!</v>
      </c>
      <c r="L14" s="665" t="e">
        <f t="shared" si="17"/>
        <v>#REF!</v>
      </c>
      <c r="M14" s="665" t="e">
        <f t="shared" si="17"/>
        <v>#REF!</v>
      </c>
      <c r="N14" s="665" t="e">
        <f t="shared" si="17"/>
        <v>#REF!</v>
      </c>
      <c r="O14" s="665" t="e">
        <f>+N14-O13</f>
        <v>#REF!</v>
      </c>
      <c r="P14" s="665" t="e">
        <f>+O14-P13</f>
        <v>#REF!</v>
      </c>
      <c r="Q14" s="665" t="e">
        <f t="shared" ref="Q14:AF14" si="18">+P14-Q13</f>
        <v>#REF!</v>
      </c>
      <c r="R14" s="665" t="e">
        <f t="shared" si="18"/>
        <v>#REF!</v>
      </c>
      <c r="S14" s="665" t="e">
        <f t="shared" si="18"/>
        <v>#REF!</v>
      </c>
      <c r="T14" s="665" t="e">
        <f t="shared" si="18"/>
        <v>#REF!</v>
      </c>
      <c r="U14" s="665" t="e">
        <f t="shared" si="18"/>
        <v>#REF!</v>
      </c>
      <c r="V14" s="665" t="e">
        <f t="shared" si="18"/>
        <v>#REF!</v>
      </c>
      <c r="W14" s="665" t="e">
        <f t="shared" si="18"/>
        <v>#REF!</v>
      </c>
      <c r="X14" s="665" t="e">
        <f t="shared" si="18"/>
        <v>#REF!</v>
      </c>
      <c r="Y14" s="665" t="e">
        <f t="shared" si="18"/>
        <v>#REF!</v>
      </c>
      <c r="Z14" s="665" t="e">
        <f t="shared" si="18"/>
        <v>#REF!</v>
      </c>
      <c r="AA14" s="665" t="e">
        <f t="shared" si="18"/>
        <v>#REF!</v>
      </c>
      <c r="AB14" s="665" t="e">
        <f t="shared" si="18"/>
        <v>#REF!</v>
      </c>
      <c r="AC14" s="665" t="e">
        <f t="shared" si="18"/>
        <v>#REF!</v>
      </c>
      <c r="AD14" s="665" t="e">
        <f t="shared" si="18"/>
        <v>#REF!</v>
      </c>
      <c r="AE14" s="665" t="e">
        <f t="shared" si="18"/>
        <v>#REF!</v>
      </c>
      <c r="AF14" s="665" t="e">
        <f t="shared" si="18"/>
        <v>#REF!</v>
      </c>
      <c r="AG14" s="665" t="e">
        <f t="shared" ref="AG14:BK14" si="19">+AF14-AG13</f>
        <v>#REF!</v>
      </c>
      <c r="AH14" s="665" t="e">
        <f t="shared" si="19"/>
        <v>#REF!</v>
      </c>
      <c r="AI14" s="665" t="e">
        <f t="shared" si="19"/>
        <v>#REF!</v>
      </c>
      <c r="AJ14" s="665" t="e">
        <f t="shared" si="19"/>
        <v>#REF!</v>
      </c>
      <c r="AK14" s="665" t="e">
        <f t="shared" si="19"/>
        <v>#REF!</v>
      </c>
      <c r="AL14" s="665" t="e">
        <f t="shared" si="19"/>
        <v>#REF!</v>
      </c>
      <c r="AM14" s="665" t="e">
        <f t="shared" si="19"/>
        <v>#REF!</v>
      </c>
      <c r="AN14" s="665" t="e">
        <f t="shared" si="19"/>
        <v>#REF!</v>
      </c>
      <c r="AO14" s="665" t="e">
        <f t="shared" si="19"/>
        <v>#REF!</v>
      </c>
      <c r="AP14" s="665" t="e">
        <f t="shared" si="19"/>
        <v>#REF!</v>
      </c>
      <c r="AQ14" s="665" t="e">
        <f t="shared" si="19"/>
        <v>#REF!</v>
      </c>
      <c r="AR14" s="665" t="e">
        <f t="shared" si="19"/>
        <v>#REF!</v>
      </c>
      <c r="AS14" s="665" t="e">
        <f t="shared" si="19"/>
        <v>#REF!</v>
      </c>
      <c r="AT14" s="665" t="e">
        <f t="shared" si="19"/>
        <v>#REF!</v>
      </c>
      <c r="AU14" s="665" t="e">
        <f t="shared" si="19"/>
        <v>#REF!</v>
      </c>
      <c r="AV14" s="665" t="e">
        <f t="shared" si="19"/>
        <v>#REF!</v>
      </c>
      <c r="AW14" s="665" t="e">
        <f t="shared" si="19"/>
        <v>#REF!</v>
      </c>
      <c r="AX14" s="665" t="e">
        <f t="shared" si="19"/>
        <v>#REF!</v>
      </c>
      <c r="AY14" s="665" t="e">
        <f t="shared" si="19"/>
        <v>#REF!</v>
      </c>
      <c r="AZ14" s="665" t="e">
        <f t="shared" si="19"/>
        <v>#REF!</v>
      </c>
      <c r="BA14" s="665" t="e">
        <f t="shared" si="19"/>
        <v>#REF!</v>
      </c>
      <c r="BB14" s="665" t="e">
        <f t="shared" si="19"/>
        <v>#REF!</v>
      </c>
      <c r="BC14" s="665" t="e">
        <f t="shared" si="19"/>
        <v>#REF!</v>
      </c>
      <c r="BD14" s="665" t="e">
        <f t="shared" si="19"/>
        <v>#REF!</v>
      </c>
      <c r="BE14" s="665" t="e">
        <f t="shared" si="19"/>
        <v>#REF!</v>
      </c>
      <c r="BF14" s="665" t="e">
        <f t="shared" si="19"/>
        <v>#REF!</v>
      </c>
      <c r="BG14" s="665" t="e">
        <f t="shared" si="19"/>
        <v>#REF!</v>
      </c>
      <c r="BH14" s="665" t="e">
        <f t="shared" si="19"/>
        <v>#REF!</v>
      </c>
      <c r="BI14" s="665" t="e">
        <f t="shared" si="19"/>
        <v>#REF!</v>
      </c>
      <c r="BJ14" s="665" t="e">
        <f t="shared" si="19"/>
        <v>#REF!</v>
      </c>
      <c r="BK14" s="665" t="e">
        <f t="shared" si="19"/>
        <v>#REF!</v>
      </c>
    </row>
    <row r="15" spans="1:63" ht="36.75" customHeight="1">
      <c r="A15" s="868">
        <v>7</v>
      </c>
      <c r="B15" s="870" t="s">
        <v>316</v>
      </c>
      <c r="C15" s="865" t="s">
        <v>317</v>
      </c>
      <c r="D15" s="861" t="s">
        <v>309</v>
      </c>
      <c r="E15" s="859" t="e">
        <f>+VLOOKUP(B15,#REF!,3,0)</f>
        <v>#REF!</v>
      </c>
      <c r="F15" s="859">
        <v>0</v>
      </c>
      <c r="G15" s="320" t="s">
        <v>310</v>
      </c>
      <c r="H15" s="328">
        <v>12</v>
      </c>
      <c r="I15" s="328">
        <v>13</v>
      </c>
      <c r="J15" s="328">
        <v>14</v>
      </c>
      <c r="K15" s="328">
        <v>15</v>
      </c>
      <c r="L15" s="328">
        <v>16</v>
      </c>
      <c r="M15" s="328">
        <v>17</v>
      </c>
      <c r="N15" s="329">
        <v>10.5</v>
      </c>
      <c r="O15" s="329">
        <v>10.5</v>
      </c>
      <c r="P15" s="329">
        <v>10.5</v>
      </c>
      <c r="Q15" s="329">
        <v>10.5</v>
      </c>
      <c r="R15" s="329">
        <v>10.5</v>
      </c>
      <c r="S15" s="329">
        <v>10.5</v>
      </c>
      <c r="T15" s="329">
        <v>10.5</v>
      </c>
      <c r="U15" s="329">
        <v>10.5</v>
      </c>
      <c r="V15" s="329">
        <v>10.5</v>
      </c>
      <c r="W15" s="329">
        <v>10.5</v>
      </c>
      <c r="X15" s="329">
        <v>10.5</v>
      </c>
      <c r="Y15" s="329">
        <v>10.5</v>
      </c>
      <c r="Z15" s="329">
        <v>10.5</v>
      </c>
      <c r="AA15" s="329">
        <v>10.5</v>
      </c>
      <c r="AB15" s="329">
        <v>10.5</v>
      </c>
      <c r="AC15" s="329">
        <v>10.5</v>
      </c>
      <c r="AD15" s="329">
        <v>10.5</v>
      </c>
      <c r="AE15" s="329">
        <v>10.5</v>
      </c>
      <c r="AF15" s="329">
        <v>10.5</v>
      </c>
      <c r="AG15" s="329">
        <v>10.5</v>
      </c>
      <c r="AH15" s="329">
        <v>10.5</v>
      </c>
      <c r="AI15" s="329">
        <v>10.5</v>
      </c>
      <c r="AJ15" s="329">
        <v>10.5</v>
      </c>
      <c r="AK15" s="329">
        <v>10.5</v>
      </c>
      <c r="AL15" s="329">
        <v>10.5</v>
      </c>
      <c r="AM15" s="329">
        <v>10.5</v>
      </c>
      <c r="AN15" s="329">
        <v>10.5</v>
      </c>
      <c r="AO15" s="329">
        <v>10.5</v>
      </c>
      <c r="AP15" s="329">
        <v>10.5</v>
      </c>
      <c r="AQ15" s="329">
        <v>10.5</v>
      </c>
      <c r="AR15" s="329">
        <v>10.5</v>
      </c>
      <c r="AS15" s="329">
        <v>10.5</v>
      </c>
      <c r="AT15" s="329">
        <v>10.5</v>
      </c>
      <c r="AU15" s="329">
        <v>10.5</v>
      </c>
      <c r="AV15" s="329">
        <v>10.5</v>
      </c>
      <c r="AW15" s="329">
        <v>10.5</v>
      </c>
      <c r="AX15" s="329">
        <v>10.5</v>
      </c>
      <c r="AY15" s="329">
        <v>10.5</v>
      </c>
      <c r="AZ15" s="329">
        <v>10.5</v>
      </c>
      <c r="BA15" s="329">
        <v>10.5</v>
      </c>
      <c r="BB15" s="329">
        <v>10.5</v>
      </c>
      <c r="BC15" s="329">
        <v>10.5</v>
      </c>
      <c r="BD15" s="329">
        <v>10.5</v>
      </c>
      <c r="BE15" s="329">
        <v>10.5</v>
      </c>
      <c r="BF15" s="329">
        <v>10.5</v>
      </c>
      <c r="BG15" s="329">
        <v>10.5</v>
      </c>
      <c r="BH15" s="329">
        <v>10.5</v>
      </c>
      <c r="BI15" s="329">
        <v>10.5</v>
      </c>
      <c r="BJ15" s="329">
        <v>10.5</v>
      </c>
      <c r="BK15" s="329">
        <v>10.5</v>
      </c>
    </row>
    <row r="16" spans="1:63" ht="36.75" customHeight="1">
      <c r="A16" s="869"/>
      <c r="B16" s="871"/>
      <c r="C16" s="867"/>
      <c r="D16" s="862"/>
      <c r="E16" s="860"/>
      <c r="F16" s="860"/>
      <c r="G16" s="323" t="s">
        <v>7</v>
      </c>
      <c r="H16" s="665" t="e">
        <f t="shared" ref="H16:N16" si="20">+$E15-H15</f>
        <v>#REF!</v>
      </c>
      <c r="I16" s="665" t="e">
        <f t="shared" si="20"/>
        <v>#REF!</v>
      </c>
      <c r="J16" s="665" t="e">
        <f t="shared" si="20"/>
        <v>#REF!</v>
      </c>
      <c r="K16" s="665" t="e">
        <f t="shared" si="20"/>
        <v>#REF!</v>
      </c>
      <c r="L16" s="665" t="e">
        <f t="shared" si="20"/>
        <v>#REF!</v>
      </c>
      <c r="M16" s="665" t="e">
        <f t="shared" si="20"/>
        <v>#REF!</v>
      </c>
      <c r="N16" s="665" t="e">
        <f t="shared" si="20"/>
        <v>#REF!</v>
      </c>
      <c r="O16" s="665" t="e">
        <f>+N16-O15</f>
        <v>#REF!</v>
      </c>
      <c r="P16" s="665" t="e">
        <f>+O16-P15</f>
        <v>#REF!</v>
      </c>
      <c r="Q16" s="665" t="e">
        <f t="shared" ref="Q16:AF16" si="21">+P16-Q15</f>
        <v>#REF!</v>
      </c>
      <c r="R16" s="665" t="e">
        <f t="shared" si="21"/>
        <v>#REF!</v>
      </c>
      <c r="S16" s="665" t="e">
        <f t="shared" si="21"/>
        <v>#REF!</v>
      </c>
      <c r="T16" s="665" t="e">
        <f t="shared" si="21"/>
        <v>#REF!</v>
      </c>
      <c r="U16" s="665" t="e">
        <f t="shared" si="21"/>
        <v>#REF!</v>
      </c>
      <c r="V16" s="665" t="e">
        <f t="shared" si="21"/>
        <v>#REF!</v>
      </c>
      <c r="W16" s="665" t="e">
        <f t="shared" si="21"/>
        <v>#REF!</v>
      </c>
      <c r="X16" s="665" t="e">
        <f t="shared" si="21"/>
        <v>#REF!</v>
      </c>
      <c r="Y16" s="665" t="e">
        <f t="shared" si="21"/>
        <v>#REF!</v>
      </c>
      <c r="Z16" s="665" t="e">
        <f t="shared" si="21"/>
        <v>#REF!</v>
      </c>
      <c r="AA16" s="665" t="e">
        <f t="shared" si="21"/>
        <v>#REF!</v>
      </c>
      <c r="AB16" s="665" t="e">
        <f t="shared" si="21"/>
        <v>#REF!</v>
      </c>
      <c r="AC16" s="665" t="e">
        <f t="shared" si="21"/>
        <v>#REF!</v>
      </c>
      <c r="AD16" s="665" t="e">
        <f t="shared" si="21"/>
        <v>#REF!</v>
      </c>
      <c r="AE16" s="665" t="e">
        <f t="shared" si="21"/>
        <v>#REF!</v>
      </c>
      <c r="AF16" s="665" t="e">
        <f t="shared" si="21"/>
        <v>#REF!</v>
      </c>
      <c r="AG16" s="665" t="e">
        <f t="shared" ref="AG16:BK16" si="22">+AF16-AG15</f>
        <v>#REF!</v>
      </c>
      <c r="AH16" s="665" t="e">
        <f t="shared" si="22"/>
        <v>#REF!</v>
      </c>
      <c r="AI16" s="665" t="e">
        <f t="shared" si="22"/>
        <v>#REF!</v>
      </c>
      <c r="AJ16" s="665" t="e">
        <f t="shared" si="22"/>
        <v>#REF!</v>
      </c>
      <c r="AK16" s="665" t="e">
        <f t="shared" si="22"/>
        <v>#REF!</v>
      </c>
      <c r="AL16" s="665" t="e">
        <f t="shared" si="22"/>
        <v>#REF!</v>
      </c>
      <c r="AM16" s="665" t="e">
        <f t="shared" si="22"/>
        <v>#REF!</v>
      </c>
      <c r="AN16" s="665" t="e">
        <f t="shared" si="22"/>
        <v>#REF!</v>
      </c>
      <c r="AO16" s="665" t="e">
        <f t="shared" si="22"/>
        <v>#REF!</v>
      </c>
      <c r="AP16" s="665" t="e">
        <f t="shared" si="22"/>
        <v>#REF!</v>
      </c>
      <c r="AQ16" s="665" t="e">
        <f t="shared" si="22"/>
        <v>#REF!</v>
      </c>
      <c r="AR16" s="665" t="e">
        <f t="shared" si="22"/>
        <v>#REF!</v>
      </c>
      <c r="AS16" s="665" t="e">
        <f t="shared" si="22"/>
        <v>#REF!</v>
      </c>
      <c r="AT16" s="665" t="e">
        <f t="shared" si="22"/>
        <v>#REF!</v>
      </c>
      <c r="AU16" s="665" t="e">
        <f t="shared" si="22"/>
        <v>#REF!</v>
      </c>
      <c r="AV16" s="665" t="e">
        <f t="shared" si="22"/>
        <v>#REF!</v>
      </c>
      <c r="AW16" s="665" t="e">
        <f t="shared" si="22"/>
        <v>#REF!</v>
      </c>
      <c r="AX16" s="665" t="e">
        <f t="shared" si="22"/>
        <v>#REF!</v>
      </c>
      <c r="AY16" s="665" t="e">
        <f t="shared" si="22"/>
        <v>#REF!</v>
      </c>
      <c r="AZ16" s="665" t="e">
        <f t="shared" si="22"/>
        <v>#REF!</v>
      </c>
      <c r="BA16" s="665" t="e">
        <f t="shared" si="22"/>
        <v>#REF!</v>
      </c>
      <c r="BB16" s="665" t="e">
        <f t="shared" si="22"/>
        <v>#REF!</v>
      </c>
      <c r="BC16" s="665" t="e">
        <f t="shared" si="22"/>
        <v>#REF!</v>
      </c>
      <c r="BD16" s="665" t="e">
        <f t="shared" si="22"/>
        <v>#REF!</v>
      </c>
      <c r="BE16" s="665" t="e">
        <f t="shared" si="22"/>
        <v>#REF!</v>
      </c>
      <c r="BF16" s="665" t="e">
        <f t="shared" si="22"/>
        <v>#REF!</v>
      </c>
      <c r="BG16" s="665" t="e">
        <f t="shared" si="22"/>
        <v>#REF!</v>
      </c>
      <c r="BH16" s="665" t="e">
        <f t="shared" si="22"/>
        <v>#REF!</v>
      </c>
      <c r="BI16" s="665" t="e">
        <f t="shared" si="22"/>
        <v>#REF!</v>
      </c>
      <c r="BJ16" s="665" t="e">
        <f t="shared" si="22"/>
        <v>#REF!</v>
      </c>
      <c r="BK16" s="665" t="e">
        <f t="shared" si="22"/>
        <v>#REF!</v>
      </c>
    </row>
    <row r="17" spans="1:63" ht="36.75" customHeight="1">
      <c r="A17" s="868">
        <v>8</v>
      </c>
      <c r="B17" s="881" t="s">
        <v>318</v>
      </c>
      <c r="C17" s="663"/>
      <c r="D17" s="861" t="s">
        <v>309</v>
      </c>
      <c r="E17" s="859" t="e">
        <f>+VLOOKUP(B17,#REF!,3,0)</f>
        <v>#REF!</v>
      </c>
      <c r="F17" s="859">
        <v>0</v>
      </c>
      <c r="G17" s="320" t="s">
        <v>310</v>
      </c>
      <c r="H17" s="328">
        <v>2.5</v>
      </c>
      <c r="I17" s="328">
        <v>3.5</v>
      </c>
      <c r="J17" s="328">
        <v>4.5</v>
      </c>
      <c r="K17" s="328">
        <v>5.5</v>
      </c>
      <c r="L17" s="328">
        <v>6.5</v>
      </c>
      <c r="M17" s="328">
        <v>7.5</v>
      </c>
      <c r="N17" s="328">
        <v>8.5</v>
      </c>
      <c r="O17" s="328">
        <v>0.5</v>
      </c>
      <c r="P17" s="328">
        <v>1.5</v>
      </c>
      <c r="Q17" s="328">
        <v>2.5</v>
      </c>
      <c r="R17" s="328">
        <v>2.5</v>
      </c>
      <c r="S17" s="328">
        <v>2.5</v>
      </c>
      <c r="T17" s="328">
        <v>2.5</v>
      </c>
      <c r="U17" s="328">
        <v>2.5</v>
      </c>
      <c r="V17" s="328">
        <v>2.5</v>
      </c>
      <c r="W17" s="328">
        <v>3.5</v>
      </c>
      <c r="X17" s="328">
        <v>4.5</v>
      </c>
      <c r="Y17" s="328">
        <v>5.5</v>
      </c>
      <c r="Z17" s="328">
        <v>6.5</v>
      </c>
      <c r="AA17" s="328">
        <v>7.5</v>
      </c>
      <c r="AB17" s="328">
        <v>8.5</v>
      </c>
      <c r="AC17" s="328">
        <v>9.5</v>
      </c>
      <c r="AD17" s="328">
        <v>10.5</v>
      </c>
      <c r="AE17" s="328">
        <v>11.5</v>
      </c>
      <c r="AF17" s="328">
        <v>12.5</v>
      </c>
      <c r="AG17" s="328">
        <v>13.5</v>
      </c>
      <c r="AH17" s="328">
        <v>14.5</v>
      </c>
      <c r="AI17" s="328">
        <v>15.5</v>
      </c>
      <c r="AJ17" s="328">
        <v>16.5</v>
      </c>
      <c r="AK17" s="328">
        <v>17.5</v>
      </c>
      <c r="AL17" s="328">
        <v>18.5</v>
      </c>
      <c r="AM17" s="328">
        <v>19.5</v>
      </c>
      <c r="AN17" s="328">
        <v>20.5</v>
      </c>
      <c r="AO17" s="328">
        <v>21.5</v>
      </c>
      <c r="AP17" s="328">
        <v>22.5</v>
      </c>
      <c r="AQ17" s="328">
        <v>23.5</v>
      </c>
      <c r="AR17" s="328">
        <v>24.5</v>
      </c>
      <c r="AS17" s="328">
        <v>25.5</v>
      </c>
      <c r="AT17" s="328">
        <v>26.5</v>
      </c>
      <c r="AU17" s="328">
        <v>27.5</v>
      </c>
      <c r="AV17" s="328">
        <v>28.5</v>
      </c>
      <c r="AW17" s="328">
        <v>29.5</v>
      </c>
      <c r="AX17" s="328">
        <v>30.5</v>
      </c>
      <c r="AY17" s="328">
        <v>31.5</v>
      </c>
      <c r="AZ17" s="328">
        <v>32.5</v>
      </c>
      <c r="BA17" s="328">
        <v>33.5</v>
      </c>
      <c r="BB17" s="328">
        <v>34.5</v>
      </c>
      <c r="BC17" s="328">
        <v>35.5</v>
      </c>
      <c r="BD17" s="328">
        <v>36.5</v>
      </c>
      <c r="BE17" s="328">
        <v>37.5</v>
      </c>
      <c r="BF17" s="328">
        <v>38.5</v>
      </c>
      <c r="BG17" s="328">
        <v>39.5</v>
      </c>
      <c r="BH17" s="328">
        <v>40.5</v>
      </c>
      <c r="BI17" s="328">
        <v>41.5</v>
      </c>
      <c r="BJ17" s="328">
        <v>42.5</v>
      </c>
      <c r="BK17" s="328">
        <v>43.5</v>
      </c>
    </row>
    <row r="18" spans="1:63" ht="36.75" customHeight="1">
      <c r="A18" s="869"/>
      <c r="B18" s="882"/>
      <c r="C18" s="667"/>
      <c r="D18" s="862"/>
      <c r="E18" s="860"/>
      <c r="F18" s="860"/>
      <c r="G18" s="323" t="s">
        <v>7</v>
      </c>
      <c r="H18" s="665" t="e">
        <f t="shared" ref="H18:N18" si="23">+$E17-H17</f>
        <v>#REF!</v>
      </c>
      <c r="I18" s="665" t="e">
        <f t="shared" si="23"/>
        <v>#REF!</v>
      </c>
      <c r="J18" s="665" t="e">
        <f t="shared" si="23"/>
        <v>#REF!</v>
      </c>
      <c r="K18" s="665" t="e">
        <f t="shared" si="23"/>
        <v>#REF!</v>
      </c>
      <c r="L18" s="665" t="e">
        <f t="shared" si="23"/>
        <v>#REF!</v>
      </c>
      <c r="M18" s="665" t="e">
        <f t="shared" si="23"/>
        <v>#REF!</v>
      </c>
      <c r="N18" s="665" t="e">
        <f t="shared" si="23"/>
        <v>#REF!</v>
      </c>
      <c r="O18" s="665" t="e">
        <f>+N18-O17</f>
        <v>#REF!</v>
      </c>
      <c r="P18" s="665" t="e">
        <f>+O18-P17</f>
        <v>#REF!</v>
      </c>
      <c r="Q18" s="665" t="e">
        <f t="shared" ref="Q18:AF18" si="24">+P18-Q17</f>
        <v>#REF!</v>
      </c>
      <c r="R18" s="665" t="e">
        <f t="shared" si="24"/>
        <v>#REF!</v>
      </c>
      <c r="S18" s="665" t="e">
        <f t="shared" si="24"/>
        <v>#REF!</v>
      </c>
      <c r="T18" s="665" t="e">
        <f t="shared" si="24"/>
        <v>#REF!</v>
      </c>
      <c r="U18" s="665" t="e">
        <f t="shared" si="24"/>
        <v>#REF!</v>
      </c>
      <c r="V18" s="665" t="e">
        <f t="shared" si="24"/>
        <v>#REF!</v>
      </c>
      <c r="W18" s="665" t="e">
        <f t="shared" si="24"/>
        <v>#REF!</v>
      </c>
      <c r="X18" s="665" t="e">
        <f t="shared" si="24"/>
        <v>#REF!</v>
      </c>
      <c r="Y18" s="665" t="e">
        <f t="shared" si="24"/>
        <v>#REF!</v>
      </c>
      <c r="Z18" s="665" t="e">
        <f t="shared" si="24"/>
        <v>#REF!</v>
      </c>
      <c r="AA18" s="665" t="e">
        <f t="shared" si="24"/>
        <v>#REF!</v>
      </c>
      <c r="AB18" s="665" t="e">
        <f t="shared" si="24"/>
        <v>#REF!</v>
      </c>
      <c r="AC18" s="665" t="e">
        <f t="shared" si="24"/>
        <v>#REF!</v>
      </c>
      <c r="AD18" s="665" t="e">
        <f t="shared" si="24"/>
        <v>#REF!</v>
      </c>
      <c r="AE18" s="665" t="e">
        <f t="shared" si="24"/>
        <v>#REF!</v>
      </c>
      <c r="AF18" s="665" t="e">
        <f t="shared" si="24"/>
        <v>#REF!</v>
      </c>
      <c r="AG18" s="665" t="e">
        <f t="shared" ref="AG18:BK18" si="25">+AF18-AG17</f>
        <v>#REF!</v>
      </c>
      <c r="AH18" s="665" t="e">
        <f t="shared" si="25"/>
        <v>#REF!</v>
      </c>
      <c r="AI18" s="665" t="e">
        <f t="shared" si="25"/>
        <v>#REF!</v>
      </c>
      <c r="AJ18" s="665" t="e">
        <f t="shared" si="25"/>
        <v>#REF!</v>
      </c>
      <c r="AK18" s="665" t="e">
        <f t="shared" si="25"/>
        <v>#REF!</v>
      </c>
      <c r="AL18" s="665" t="e">
        <f t="shared" si="25"/>
        <v>#REF!</v>
      </c>
      <c r="AM18" s="665" t="e">
        <f t="shared" si="25"/>
        <v>#REF!</v>
      </c>
      <c r="AN18" s="665" t="e">
        <f t="shared" si="25"/>
        <v>#REF!</v>
      </c>
      <c r="AO18" s="665" t="e">
        <f t="shared" si="25"/>
        <v>#REF!</v>
      </c>
      <c r="AP18" s="665" t="e">
        <f t="shared" si="25"/>
        <v>#REF!</v>
      </c>
      <c r="AQ18" s="665" t="e">
        <f t="shared" si="25"/>
        <v>#REF!</v>
      </c>
      <c r="AR18" s="665" t="e">
        <f t="shared" si="25"/>
        <v>#REF!</v>
      </c>
      <c r="AS18" s="665" t="e">
        <f t="shared" si="25"/>
        <v>#REF!</v>
      </c>
      <c r="AT18" s="665" t="e">
        <f t="shared" si="25"/>
        <v>#REF!</v>
      </c>
      <c r="AU18" s="665" t="e">
        <f t="shared" si="25"/>
        <v>#REF!</v>
      </c>
      <c r="AV18" s="665" t="e">
        <f t="shared" si="25"/>
        <v>#REF!</v>
      </c>
      <c r="AW18" s="665" t="e">
        <f t="shared" si="25"/>
        <v>#REF!</v>
      </c>
      <c r="AX18" s="665" t="e">
        <f t="shared" si="25"/>
        <v>#REF!</v>
      </c>
      <c r="AY18" s="665" t="e">
        <f t="shared" si="25"/>
        <v>#REF!</v>
      </c>
      <c r="AZ18" s="665" t="e">
        <f t="shared" si="25"/>
        <v>#REF!</v>
      </c>
      <c r="BA18" s="665" t="e">
        <f t="shared" si="25"/>
        <v>#REF!</v>
      </c>
      <c r="BB18" s="665" t="e">
        <f t="shared" si="25"/>
        <v>#REF!</v>
      </c>
      <c r="BC18" s="665" t="e">
        <f t="shared" si="25"/>
        <v>#REF!</v>
      </c>
      <c r="BD18" s="665" t="e">
        <f t="shared" si="25"/>
        <v>#REF!</v>
      </c>
      <c r="BE18" s="665" t="e">
        <f t="shared" si="25"/>
        <v>#REF!</v>
      </c>
      <c r="BF18" s="665" t="e">
        <f t="shared" si="25"/>
        <v>#REF!</v>
      </c>
      <c r="BG18" s="665" t="e">
        <f t="shared" si="25"/>
        <v>#REF!</v>
      </c>
      <c r="BH18" s="665" t="e">
        <f t="shared" si="25"/>
        <v>#REF!</v>
      </c>
      <c r="BI18" s="665" t="e">
        <f t="shared" si="25"/>
        <v>#REF!</v>
      </c>
      <c r="BJ18" s="665" t="e">
        <f t="shared" si="25"/>
        <v>#REF!</v>
      </c>
      <c r="BK18" s="665" t="e">
        <f t="shared" si="25"/>
        <v>#REF!</v>
      </c>
    </row>
    <row r="19" spans="1:63" ht="36.75" customHeight="1">
      <c r="A19" s="868">
        <v>9</v>
      </c>
      <c r="B19" s="883" t="s">
        <v>319</v>
      </c>
      <c r="C19" s="666"/>
      <c r="D19" s="861" t="s">
        <v>309</v>
      </c>
      <c r="E19" s="859" t="e">
        <f>+VLOOKUP(B19,#REF!,3,0)</f>
        <v>#REF!</v>
      </c>
      <c r="F19" s="859">
        <v>0</v>
      </c>
      <c r="G19" s="320" t="s">
        <v>310</v>
      </c>
      <c r="H19" s="328"/>
      <c r="I19" s="328"/>
      <c r="J19" s="328"/>
      <c r="K19" s="328"/>
      <c r="L19" s="328"/>
      <c r="M19" s="328"/>
      <c r="N19" s="328"/>
      <c r="O19" s="328"/>
      <c r="P19" s="328"/>
      <c r="Q19" s="328"/>
      <c r="R19" s="328"/>
      <c r="S19" s="328"/>
      <c r="T19" s="328"/>
      <c r="U19" s="328"/>
      <c r="V19" s="328"/>
      <c r="W19" s="328"/>
      <c r="X19" s="328"/>
      <c r="Y19" s="328"/>
      <c r="Z19" s="328"/>
      <c r="AA19" s="328"/>
      <c r="AB19" s="328"/>
      <c r="AC19" s="328"/>
      <c r="AD19" s="328"/>
      <c r="AE19" s="328"/>
      <c r="AF19" s="328"/>
      <c r="AG19" s="328"/>
      <c r="AH19" s="328"/>
      <c r="AI19" s="328"/>
      <c r="AJ19" s="328"/>
      <c r="AK19" s="328"/>
      <c r="AL19" s="328"/>
      <c r="AM19" s="328"/>
      <c r="AN19" s="328"/>
      <c r="AO19" s="328"/>
      <c r="AP19" s="328"/>
      <c r="AQ19" s="328"/>
      <c r="AR19" s="328"/>
      <c r="AS19" s="328"/>
      <c r="AT19" s="328"/>
      <c r="AU19" s="328"/>
      <c r="AV19" s="328"/>
      <c r="AW19" s="328"/>
      <c r="AX19" s="328"/>
      <c r="AY19" s="328"/>
      <c r="AZ19" s="328"/>
      <c r="BA19" s="328"/>
      <c r="BB19" s="328"/>
      <c r="BC19" s="328"/>
      <c r="BD19" s="328"/>
      <c r="BE19" s="328"/>
      <c r="BF19" s="328"/>
      <c r="BG19" s="328"/>
      <c r="BH19" s="328"/>
      <c r="BI19" s="328"/>
      <c r="BJ19" s="328"/>
      <c r="BK19" s="328"/>
    </row>
    <row r="20" spans="1:63" ht="36.75" customHeight="1">
      <c r="A20" s="869"/>
      <c r="B20" s="884"/>
      <c r="C20" s="664"/>
      <c r="D20" s="862"/>
      <c r="E20" s="860"/>
      <c r="F20" s="860"/>
      <c r="G20" s="323" t="s">
        <v>7</v>
      </c>
      <c r="H20" s="665" t="e">
        <f t="shared" ref="H20:N20" si="26">+$E19-H19</f>
        <v>#REF!</v>
      </c>
      <c r="I20" s="665" t="e">
        <f t="shared" si="26"/>
        <v>#REF!</v>
      </c>
      <c r="J20" s="665" t="e">
        <f t="shared" si="26"/>
        <v>#REF!</v>
      </c>
      <c r="K20" s="665" t="e">
        <f t="shared" si="26"/>
        <v>#REF!</v>
      </c>
      <c r="L20" s="665" t="e">
        <f t="shared" si="26"/>
        <v>#REF!</v>
      </c>
      <c r="M20" s="665" t="e">
        <f t="shared" si="26"/>
        <v>#REF!</v>
      </c>
      <c r="N20" s="665" t="e">
        <f t="shared" si="26"/>
        <v>#REF!</v>
      </c>
      <c r="O20" s="665" t="e">
        <f>+N20-O19</f>
        <v>#REF!</v>
      </c>
      <c r="P20" s="665" t="e">
        <f>+O20-P19</f>
        <v>#REF!</v>
      </c>
      <c r="Q20" s="665" t="e">
        <f t="shared" ref="Q20:AF20" si="27">+P20-Q19</f>
        <v>#REF!</v>
      </c>
      <c r="R20" s="665" t="e">
        <f t="shared" si="27"/>
        <v>#REF!</v>
      </c>
      <c r="S20" s="665" t="e">
        <f t="shared" si="27"/>
        <v>#REF!</v>
      </c>
      <c r="T20" s="665" t="e">
        <f t="shared" si="27"/>
        <v>#REF!</v>
      </c>
      <c r="U20" s="665" t="e">
        <f t="shared" si="27"/>
        <v>#REF!</v>
      </c>
      <c r="V20" s="665" t="e">
        <f t="shared" si="27"/>
        <v>#REF!</v>
      </c>
      <c r="W20" s="665" t="e">
        <f t="shared" si="27"/>
        <v>#REF!</v>
      </c>
      <c r="X20" s="665" t="e">
        <f t="shared" si="27"/>
        <v>#REF!</v>
      </c>
      <c r="Y20" s="665" t="e">
        <f t="shared" si="27"/>
        <v>#REF!</v>
      </c>
      <c r="Z20" s="665" t="e">
        <f t="shared" si="27"/>
        <v>#REF!</v>
      </c>
      <c r="AA20" s="665" t="e">
        <f t="shared" si="27"/>
        <v>#REF!</v>
      </c>
      <c r="AB20" s="665" t="e">
        <f t="shared" si="27"/>
        <v>#REF!</v>
      </c>
      <c r="AC20" s="665" t="e">
        <f t="shared" si="27"/>
        <v>#REF!</v>
      </c>
      <c r="AD20" s="665" t="e">
        <f t="shared" si="27"/>
        <v>#REF!</v>
      </c>
      <c r="AE20" s="665" t="e">
        <f t="shared" si="27"/>
        <v>#REF!</v>
      </c>
      <c r="AF20" s="665" t="e">
        <f t="shared" si="27"/>
        <v>#REF!</v>
      </c>
      <c r="AG20" s="665" t="e">
        <f t="shared" ref="AG20:BK20" si="28">+AF20-AG19</f>
        <v>#REF!</v>
      </c>
      <c r="AH20" s="665" t="e">
        <f t="shared" si="28"/>
        <v>#REF!</v>
      </c>
      <c r="AI20" s="665" t="e">
        <f t="shared" si="28"/>
        <v>#REF!</v>
      </c>
      <c r="AJ20" s="665" t="e">
        <f t="shared" si="28"/>
        <v>#REF!</v>
      </c>
      <c r="AK20" s="665" t="e">
        <f t="shared" si="28"/>
        <v>#REF!</v>
      </c>
      <c r="AL20" s="665" t="e">
        <f t="shared" si="28"/>
        <v>#REF!</v>
      </c>
      <c r="AM20" s="665" t="e">
        <f t="shared" si="28"/>
        <v>#REF!</v>
      </c>
      <c r="AN20" s="665" t="e">
        <f t="shared" si="28"/>
        <v>#REF!</v>
      </c>
      <c r="AO20" s="665" t="e">
        <f t="shared" si="28"/>
        <v>#REF!</v>
      </c>
      <c r="AP20" s="665" t="e">
        <f t="shared" si="28"/>
        <v>#REF!</v>
      </c>
      <c r="AQ20" s="665" t="e">
        <f t="shared" si="28"/>
        <v>#REF!</v>
      </c>
      <c r="AR20" s="665" t="e">
        <f t="shared" si="28"/>
        <v>#REF!</v>
      </c>
      <c r="AS20" s="665" t="e">
        <f t="shared" si="28"/>
        <v>#REF!</v>
      </c>
      <c r="AT20" s="665" t="e">
        <f t="shared" si="28"/>
        <v>#REF!</v>
      </c>
      <c r="AU20" s="665" t="e">
        <f t="shared" si="28"/>
        <v>#REF!</v>
      </c>
      <c r="AV20" s="665" t="e">
        <f t="shared" si="28"/>
        <v>#REF!</v>
      </c>
      <c r="AW20" s="665" t="e">
        <f t="shared" si="28"/>
        <v>#REF!</v>
      </c>
      <c r="AX20" s="665" t="e">
        <f t="shared" si="28"/>
        <v>#REF!</v>
      </c>
      <c r="AY20" s="665" t="e">
        <f t="shared" si="28"/>
        <v>#REF!</v>
      </c>
      <c r="AZ20" s="665" t="e">
        <f t="shared" si="28"/>
        <v>#REF!</v>
      </c>
      <c r="BA20" s="665" t="e">
        <f t="shared" si="28"/>
        <v>#REF!</v>
      </c>
      <c r="BB20" s="665" t="e">
        <f t="shared" si="28"/>
        <v>#REF!</v>
      </c>
      <c r="BC20" s="665" t="e">
        <f t="shared" si="28"/>
        <v>#REF!</v>
      </c>
      <c r="BD20" s="665" t="e">
        <f t="shared" si="28"/>
        <v>#REF!</v>
      </c>
      <c r="BE20" s="665" t="e">
        <f t="shared" si="28"/>
        <v>#REF!</v>
      </c>
      <c r="BF20" s="665" t="e">
        <f t="shared" si="28"/>
        <v>#REF!</v>
      </c>
      <c r="BG20" s="665" t="e">
        <f t="shared" si="28"/>
        <v>#REF!</v>
      </c>
      <c r="BH20" s="665" t="e">
        <f t="shared" si="28"/>
        <v>#REF!</v>
      </c>
      <c r="BI20" s="665" t="e">
        <f t="shared" si="28"/>
        <v>#REF!</v>
      </c>
      <c r="BJ20" s="665" t="e">
        <f t="shared" si="28"/>
        <v>#REF!</v>
      </c>
      <c r="BK20" s="665" t="e">
        <f t="shared" si="28"/>
        <v>#REF!</v>
      </c>
    </row>
    <row r="21" spans="1:63" ht="36.75" customHeight="1">
      <c r="A21" s="868">
        <v>10</v>
      </c>
      <c r="B21" s="870" t="s">
        <v>320</v>
      </c>
      <c r="C21" s="666"/>
      <c r="D21" s="861" t="s">
        <v>309</v>
      </c>
      <c r="E21" s="859" t="e">
        <f>+VLOOKUP(B21,#REF!,3,0)</f>
        <v>#REF!</v>
      </c>
      <c r="F21" s="859">
        <v>0</v>
      </c>
      <c r="G21" s="320" t="s">
        <v>310</v>
      </c>
      <c r="H21" s="340">
        <v>550</v>
      </c>
      <c r="I21" s="340">
        <v>551</v>
      </c>
      <c r="J21" s="33">
        <v>552</v>
      </c>
      <c r="K21" s="33">
        <v>553</v>
      </c>
      <c r="L21" s="33">
        <v>554</v>
      </c>
      <c r="M21" s="33">
        <v>555</v>
      </c>
      <c r="N21" s="33">
        <v>428</v>
      </c>
      <c r="O21" s="33">
        <v>428</v>
      </c>
      <c r="P21" s="33">
        <v>428</v>
      </c>
      <c r="Q21" s="33">
        <v>428</v>
      </c>
      <c r="R21" s="33">
        <v>428</v>
      </c>
      <c r="S21" s="33">
        <v>428</v>
      </c>
      <c r="T21" s="33">
        <v>428</v>
      </c>
      <c r="U21" s="33">
        <v>428</v>
      </c>
      <c r="V21" s="33">
        <v>428</v>
      </c>
      <c r="W21" s="33">
        <v>428</v>
      </c>
      <c r="X21" s="33">
        <v>428</v>
      </c>
      <c r="Y21" s="33">
        <v>428</v>
      </c>
      <c r="Z21" s="33">
        <v>428</v>
      </c>
      <c r="AA21" s="33">
        <v>428</v>
      </c>
      <c r="AB21" s="33">
        <v>428</v>
      </c>
      <c r="AC21" s="33">
        <v>428</v>
      </c>
      <c r="AD21" s="33">
        <v>428</v>
      </c>
      <c r="AE21" s="33">
        <v>428</v>
      </c>
      <c r="AF21" s="33">
        <v>428</v>
      </c>
      <c r="AG21" s="33">
        <v>428</v>
      </c>
      <c r="AH21" s="33">
        <v>428</v>
      </c>
      <c r="AI21" s="33">
        <v>428</v>
      </c>
      <c r="AJ21" s="33">
        <v>428</v>
      </c>
      <c r="AK21" s="33">
        <v>428</v>
      </c>
      <c r="AL21" s="33">
        <v>428</v>
      </c>
      <c r="AM21" s="33">
        <v>428</v>
      </c>
      <c r="AN21" s="33">
        <v>428</v>
      </c>
      <c r="AO21" s="33">
        <v>428</v>
      </c>
      <c r="AP21" s="33">
        <v>428</v>
      </c>
      <c r="AQ21" s="33">
        <v>428</v>
      </c>
      <c r="AR21" s="33">
        <v>428</v>
      </c>
      <c r="AS21" s="33">
        <v>428</v>
      </c>
      <c r="AT21" s="33">
        <v>428</v>
      </c>
      <c r="AU21" s="33">
        <v>428</v>
      </c>
      <c r="AV21" s="33">
        <v>428</v>
      </c>
      <c r="AW21" s="33">
        <v>428</v>
      </c>
      <c r="AX21" s="33">
        <v>428</v>
      </c>
      <c r="AY21" s="33">
        <v>428</v>
      </c>
      <c r="AZ21" s="33">
        <v>428</v>
      </c>
      <c r="BA21" s="33">
        <v>428</v>
      </c>
      <c r="BB21" s="33">
        <v>428</v>
      </c>
      <c r="BC21" s="33">
        <v>428</v>
      </c>
      <c r="BD21" s="33">
        <v>428</v>
      </c>
      <c r="BE21" s="33">
        <v>428</v>
      </c>
      <c r="BF21" s="33">
        <v>428</v>
      </c>
      <c r="BG21" s="33">
        <v>428</v>
      </c>
      <c r="BH21" s="33">
        <v>428</v>
      </c>
      <c r="BI21" s="33">
        <v>428</v>
      </c>
      <c r="BJ21" s="33">
        <v>428</v>
      </c>
      <c r="BK21" s="33">
        <v>428</v>
      </c>
    </row>
    <row r="22" spans="1:63" ht="36.75" customHeight="1">
      <c r="A22" s="869"/>
      <c r="B22" s="871"/>
      <c r="C22" s="664"/>
      <c r="D22" s="862"/>
      <c r="E22" s="860"/>
      <c r="F22" s="860"/>
      <c r="G22" s="323" t="s">
        <v>7</v>
      </c>
      <c r="H22" s="665" t="e">
        <f t="shared" ref="H22:N22" si="29">+$E21-H21</f>
        <v>#REF!</v>
      </c>
      <c r="I22" s="665" t="e">
        <f t="shared" si="29"/>
        <v>#REF!</v>
      </c>
      <c r="J22" s="665" t="e">
        <f t="shared" si="29"/>
        <v>#REF!</v>
      </c>
      <c r="K22" s="665" t="e">
        <f t="shared" si="29"/>
        <v>#REF!</v>
      </c>
      <c r="L22" s="665" t="e">
        <f t="shared" si="29"/>
        <v>#REF!</v>
      </c>
      <c r="M22" s="665" t="e">
        <f t="shared" si="29"/>
        <v>#REF!</v>
      </c>
      <c r="N22" s="665" t="e">
        <f t="shared" si="29"/>
        <v>#REF!</v>
      </c>
      <c r="O22" s="665" t="e">
        <f>+N22-O21</f>
        <v>#REF!</v>
      </c>
      <c r="P22" s="665" t="e">
        <f>+O22-P21</f>
        <v>#REF!</v>
      </c>
      <c r="Q22" s="665" t="e">
        <f t="shared" ref="Q22:AF22" si="30">+P22-Q21</f>
        <v>#REF!</v>
      </c>
      <c r="R22" s="665" t="e">
        <f t="shared" si="30"/>
        <v>#REF!</v>
      </c>
      <c r="S22" s="665" t="e">
        <f t="shared" si="30"/>
        <v>#REF!</v>
      </c>
      <c r="T22" s="665" t="e">
        <f t="shared" si="30"/>
        <v>#REF!</v>
      </c>
      <c r="U22" s="665" t="e">
        <f t="shared" si="30"/>
        <v>#REF!</v>
      </c>
      <c r="V22" s="665" t="e">
        <f t="shared" si="30"/>
        <v>#REF!</v>
      </c>
      <c r="W22" s="665" t="e">
        <f t="shared" si="30"/>
        <v>#REF!</v>
      </c>
      <c r="X22" s="665" t="e">
        <f t="shared" si="30"/>
        <v>#REF!</v>
      </c>
      <c r="Y22" s="665" t="e">
        <f t="shared" si="30"/>
        <v>#REF!</v>
      </c>
      <c r="Z22" s="665" t="e">
        <f t="shared" si="30"/>
        <v>#REF!</v>
      </c>
      <c r="AA22" s="665" t="e">
        <f t="shared" si="30"/>
        <v>#REF!</v>
      </c>
      <c r="AB22" s="665" t="e">
        <f t="shared" si="30"/>
        <v>#REF!</v>
      </c>
      <c r="AC22" s="665" t="e">
        <f t="shared" si="30"/>
        <v>#REF!</v>
      </c>
      <c r="AD22" s="665" t="e">
        <f t="shared" si="30"/>
        <v>#REF!</v>
      </c>
      <c r="AE22" s="665" t="e">
        <f t="shared" si="30"/>
        <v>#REF!</v>
      </c>
      <c r="AF22" s="665" t="e">
        <f t="shared" si="30"/>
        <v>#REF!</v>
      </c>
      <c r="AG22" s="665" t="e">
        <f t="shared" ref="AG22:BK22" si="31">+AF22-AG21</f>
        <v>#REF!</v>
      </c>
      <c r="AH22" s="665" t="e">
        <f t="shared" si="31"/>
        <v>#REF!</v>
      </c>
      <c r="AI22" s="665" t="e">
        <f t="shared" si="31"/>
        <v>#REF!</v>
      </c>
      <c r="AJ22" s="665" t="e">
        <f t="shared" si="31"/>
        <v>#REF!</v>
      </c>
      <c r="AK22" s="665" t="e">
        <f t="shared" si="31"/>
        <v>#REF!</v>
      </c>
      <c r="AL22" s="665" t="e">
        <f t="shared" si="31"/>
        <v>#REF!</v>
      </c>
      <c r="AM22" s="665" t="e">
        <f t="shared" si="31"/>
        <v>#REF!</v>
      </c>
      <c r="AN22" s="665" t="e">
        <f t="shared" si="31"/>
        <v>#REF!</v>
      </c>
      <c r="AO22" s="665" t="e">
        <f t="shared" si="31"/>
        <v>#REF!</v>
      </c>
      <c r="AP22" s="665" t="e">
        <f t="shared" si="31"/>
        <v>#REF!</v>
      </c>
      <c r="AQ22" s="665" t="e">
        <f t="shared" si="31"/>
        <v>#REF!</v>
      </c>
      <c r="AR22" s="665" t="e">
        <f t="shared" si="31"/>
        <v>#REF!</v>
      </c>
      <c r="AS22" s="665" t="e">
        <f t="shared" si="31"/>
        <v>#REF!</v>
      </c>
      <c r="AT22" s="665" t="e">
        <f t="shared" si="31"/>
        <v>#REF!</v>
      </c>
      <c r="AU22" s="665" t="e">
        <f t="shared" si="31"/>
        <v>#REF!</v>
      </c>
      <c r="AV22" s="665" t="e">
        <f t="shared" si="31"/>
        <v>#REF!</v>
      </c>
      <c r="AW22" s="665" t="e">
        <f t="shared" si="31"/>
        <v>#REF!</v>
      </c>
      <c r="AX22" s="665" t="e">
        <f t="shared" si="31"/>
        <v>#REF!</v>
      </c>
      <c r="AY22" s="665" t="e">
        <f t="shared" si="31"/>
        <v>#REF!</v>
      </c>
      <c r="AZ22" s="665" t="e">
        <f t="shared" si="31"/>
        <v>#REF!</v>
      </c>
      <c r="BA22" s="665" t="e">
        <f t="shared" si="31"/>
        <v>#REF!</v>
      </c>
      <c r="BB22" s="665" t="e">
        <f t="shared" si="31"/>
        <v>#REF!</v>
      </c>
      <c r="BC22" s="665" t="e">
        <f t="shared" si="31"/>
        <v>#REF!</v>
      </c>
      <c r="BD22" s="665" t="e">
        <f t="shared" si="31"/>
        <v>#REF!</v>
      </c>
      <c r="BE22" s="665" t="e">
        <f t="shared" si="31"/>
        <v>#REF!</v>
      </c>
      <c r="BF22" s="665" t="e">
        <f t="shared" si="31"/>
        <v>#REF!</v>
      </c>
      <c r="BG22" s="665" t="e">
        <f t="shared" si="31"/>
        <v>#REF!</v>
      </c>
      <c r="BH22" s="665" t="e">
        <f t="shared" si="31"/>
        <v>#REF!</v>
      </c>
      <c r="BI22" s="665" t="e">
        <f t="shared" si="31"/>
        <v>#REF!</v>
      </c>
      <c r="BJ22" s="665" t="e">
        <f t="shared" si="31"/>
        <v>#REF!</v>
      </c>
      <c r="BK22" s="665" t="e">
        <f t="shared" si="31"/>
        <v>#REF!</v>
      </c>
    </row>
    <row r="23" spans="1:63" ht="36.75" customHeight="1">
      <c r="A23" s="868">
        <v>11</v>
      </c>
      <c r="B23" s="885" t="s">
        <v>321</v>
      </c>
      <c r="C23" s="666"/>
      <c r="D23" s="861" t="s">
        <v>309</v>
      </c>
      <c r="E23" s="859" t="e">
        <f>+VLOOKUP(B23,#REF!,3,0)</f>
        <v>#REF!</v>
      </c>
      <c r="F23" s="859">
        <v>0</v>
      </c>
      <c r="G23" s="320" t="s">
        <v>310</v>
      </c>
      <c r="H23" s="340">
        <v>550</v>
      </c>
      <c r="I23" s="340">
        <v>551</v>
      </c>
      <c r="J23" s="340">
        <v>552</v>
      </c>
      <c r="K23" s="340">
        <v>553</v>
      </c>
      <c r="L23" s="340">
        <v>554</v>
      </c>
      <c r="M23" s="340">
        <v>555</v>
      </c>
      <c r="N23" s="340">
        <v>556</v>
      </c>
      <c r="O23" s="340">
        <v>548</v>
      </c>
      <c r="P23" s="340">
        <v>549</v>
      </c>
      <c r="Q23" s="340">
        <v>550</v>
      </c>
      <c r="R23" s="340">
        <v>550</v>
      </c>
      <c r="S23" s="340">
        <v>550</v>
      </c>
      <c r="T23" s="340">
        <v>550</v>
      </c>
      <c r="U23" s="340">
        <v>550</v>
      </c>
      <c r="V23" s="340">
        <v>550</v>
      </c>
      <c r="W23" s="340">
        <v>550</v>
      </c>
      <c r="X23" s="340">
        <v>550</v>
      </c>
      <c r="Y23" s="340">
        <v>550</v>
      </c>
      <c r="Z23" s="340">
        <v>550</v>
      </c>
      <c r="AA23" s="340">
        <v>550</v>
      </c>
      <c r="AB23" s="340">
        <v>550</v>
      </c>
      <c r="AC23" s="340">
        <v>550</v>
      </c>
      <c r="AD23" s="340">
        <v>550</v>
      </c>
      <c r="AE23" s="340">
        <v>550</v>
      </c>
      <c r="AF23" s="340">
        <v>550</v>
      </c>
      <c r="AG23" s="340">
        <v>551</v>
      </c>
      <c r="AH23" s="340">
        <v>552</v>
      </c>
      <c r="AI23" s="340">
        <v>553</v>
      </c>
      <c r="AJ23" s="340">
        <v>554</v>
      </c>
      <c r="AK23" s="340">
        <v>555</v>
      </c>
      <c r="AL23" s="340">
        <v>556</v>
      </c>
      <c r="AM23" s="340">
        <v>557</v>
      </c>
      <c r="AN23" s="340">
        <v>558</v>
      </c>
      <c r="AO23" s="340">
        <v>559</v>
      </c>
      <c r="AP23" s="340">
        <v>560</v>
      </c>
      <c r="AQ23" s="340">
        <v>561</v>
      </c>
      <c r="AR23" s="340">
        <v>562</v>
      </c>
      <c r="AS23" s="340">
        <v>563</v>
      </c>
      <c r="AT23" s="340">
        <v>564</v>
      </c>
      <c r="AU23" s="340">
        <v>565</v>
      </c>
      <c r="AV23" s="340">
        <v>566</v>
      </c>
      <c r="AW23" s="340">
        <v>567</v>
      </c>
      <c r="AX23" s="340">
        <v>568</v>
      </c>
      <c r="AY23" s="340">
        <v>569</v>
      </c>
      <c r="AZ23" s="340">
        <v>570</v>
      </c>
      <c r="BA23" s="340">
        <v>571</v>
      </c>
      <c r="BB23" s="340">
        <v>572</v>
      </c>
      <c r="BC23" s="340">
        <v>573</v>
      </c>
      <c r="BD23" s="340">
        <v>574</v>
      </c>
      <c r="BE23" s="340">
        <v>575</v>
      </c>
      <c r="BF23" s="340">
        <v>576</v>
      </c>
      <c r="BG23" s="340">
        <v>577</v>
      </c>
      <c r="BH23" s="340">
        <v>578</v>
      </c>
      <c r="BI23" s="340">
        <v>579</v>
      </c>
      <c r="BJ23" s="340">
        <v>580</v>
      </c>
      <c r="BK23" s="340">
        <v>581</v>
      </c>
    </row>
    <row r="24" spans="1:63" ht="36.75" customHeight="1">
      <c r="A24" s="869"/>
      <c r="B24" s="886"/>
      <c r="C24" s="664"/>
      <c r="D24" s="862"/>
      <c r="E24" s="860"/>
      <c r="F24" s="860"/>
      <c r="G24" s="323" t="s">
        <v>7</v>
      </c>
      <c r="H24" s="665" t="e">
        <f t="shared" ref="H24:N24" si="32">+$E23-H23</f>
        <v>#REF!</v>
      </c>
      <c r="I24" s="665" t="e">
        <f t="shared" si="32"/>
        <v>#REF!</v>
      </c>
      <c r="J24" s="665" t="e">
        <f t="shared" si="32"/>
        <v>#REF!</v>
      </c>
      <c r="K24" s="665" t="e">
        <f t="shared" si="32"/>
        <v>#REF!</v>
      </c>
      <c r="L24" s="665" t="e">
        <f t="shared" si="32"/>
        <v>#REF!</v>
      </c>
      <c r="M24" s="665" t="e">
        <f t="shared" si="32"/>
        <v>#REF!</v>
      </c>
      <c r="N24" s="665" t="e">
        <f t="shared" si="32"/>
        <v>#REF!</v>
      </c>
      <c r="O24" s="665" t="e">
        <f>+N24-O23</f>
        <v>#REF!</v>
      </c>
      <c r="P24" s="665" t="e">
        <f>+O24-P23</f>
        <v>#REF!</v>
      </c>
      <c r="Q24" s="665" t="e">
        <f t="shared" ref="Q24:V24" si="33">+P24-Q23</f>
        <v>#REF!</v>
      </c>
      <c r="R24" s="665" t="e">
        <f t="shared" si="33"/>
        <v>#REF!</v>
      </c>
      <c r="S24" s="665" t="e">
        <f t="shared" si="33"/>
        <v>#REF!</v>
      </c>
      <c r="T24" s="665" t="e">
        <f t="shared" si="33"/>
        <v>#REF!</v>
      </c>
      <c r="U24" s="665" t="e">
        <f t="shared" si="33"/>
        <v>#REF!</v>
      </c>
      <c r="V24" s="665" t="e">
        <f t="shared" si="33"/>
        <v>#REF!</v>
      </c>
      <c r="W24" s="665" t="s">
        <v>322</v>
      </c>
      <c r="X24" s="665" t="e">
        <f t="shared" ref="X24:AF24" si="34">+W24-X23</f>
        <v>#VALUE!</v>
      </c>
      <c r="Y24" s="665" t="e">
        <f t="shared" si="34"/>
        <v>#VALUE!</v>
      </c>
      <c r="Z24" s="665" t="e">
        <f t="shared" si="34"/>
        <v>#VALUE!</v>
      </c>
      <c r="AA24" s="665" t="e">
        <f t="shared" si="34"/>
        <v>#VALUE!</v>
      </c>
      <c r="AB24" s="665" t="e">
        <f t="shared" si="34"/>
        <v>#VALUE!</v>
      </c>
      <c r="AC24" s="665" t="e">
        <f t="shared" si="34"/>
        <v>#VALUE!</v>
      </c>
      <c r="AD24" s="665" t="e">
        <f t="shared" si="34"/>
        <v>#VALUE!</v>
      </c>
      <c r="AE24" s="665" t="e">
        <f t="shared" si="34"/>
        <v>#VALUE!</v>
      </c>
      <c r="AF24" s="665" t="e">
        <f t="shared" si="34"/>
        <v>#VALUE!</v>
      </c>
      <c r="AG24" s="665" t="e">
        <f t="shared" ref="AG24:BK24" si="35">+AF24-AG23</f>
        <v>#VALUE!</v>
      </c>
      <c r="AH24" s="665" t="e">
        <f t="shared" si="35"/>
        <v>#VALUE!</v>
      </c>
      <c r="AI24" s="665" t="e">
        <f t="shared" si="35"/>
        <v>#VALUE!</v>
      </c>
      <c r="AJ24" s="665" t="e">
        <f t="shared" si="35"/>
        <v>#VALUE!</v>
      </c>
      <c r="AK24" s="665" t="e">
        <f t="shared" si="35"/>
        <v>#VALUE!</v>
      </c>
      <c r="AL24" s="665" t="e">
        <f t="shared" si="35"/>
        <v>#VALUE!</v>
      </c>
      <c r="AM24" s="665" t="e">
        <f t="shared" si="35"/>
        <v>#VALUE!</v>
      </c>
      <c r="AN24" s="665" t="e">
        <f t="shared" si="35"/>
        <v>#VALUE!</v>
      </c>
      <c r="AO24" s="665" t="e">
        <f t="shared" si="35"/>
        <v>#VALUE!</v>
      </c>
      <c r="AP24" s="665" t="e">
        <f t="shared" si="35"/>
        <v>#VALUE!</v>
      </c>
      <c r="AQ24" s="665" t="e">
        <f t="shared" si="35"/>
        <v>#VALUE!</v>
      </c>
      <c r="AR24" s="665" t="e">
        <f t="shared" si="35"/>
        <v>#VALUE!</v>
      </c>
      <c r="AS24" s="665" t="e">
        <f t="shared" si="35"/>
        <v>#VALUE!</v>
      </c>
      <c r="AT24" s="665" t="e">
        <f t="shared" si="35"/>
        <v>#VALUE!</v>
      </c>
      <c r="AU24" s="665" t="e">
        <f t="shared" si="35"/>
        <v>#VALUE!</v>
      </c>
      <c r="AV24" s="665" t="e">
        <f t="shared" si="35"/>
        <v>#VALUE!</v>
      </c>
      <c r="AW24" s="665" t="e">
        <f t="shared" si="35"/>
        <v>#VALUE!</v>
      </c>
      <c r="AX24" s="665" t="e">
        <f t="shared" si="35"/>
        <v>#VALUE!</v>
      </c>
      <c r="AY24" s="665" t="e">
        <f t="shared" si="35"/>
        <v>#VALUE!</v>
      </c>
      <c r="AZ24" s="665" t="e">
        <f t="shared" si="35"/>
        <v>#VALUE!</v>
      </c>
      <c r="BA24" s="665" t="e">
        <f t="shared" si="35"/>
        <v>#VALUE!</v>
      </c>
      <c r="BB24" s="665" t="e">
        <f t="shared" si="35"/>
        <v>#VALUE!</v>
      </c>
      <c r="BC24" s="665" t="e">
        <f t="shared" si="35"/>
        <v>#VALUE!</v>
      </c>
      <c r="BD24" s="665" t="e">
        <f t="shared" si="35"/>
        <v>#VALUE!</v>
      </c>
      <c r="BE24" s="665" t="e">
        <f t="shared" si="35"/>
        <v>#VALUE!</v>
      </c>
      <c r="BF24" s="665" t="e">
        <f t="shared" si="35"/>
        <v>#VALUE!</v>
      </c>
      <c r="BG24" s="665" t="e">
        <f t="shared" si="35"/>
        <v>#VALUE!</v>
      </c>
      <c r="BH24" s="665" t="e">
        <f t="shared" si="35"/>
        <v>#VALUE!</v>
      </c>
      <c r="BI24" s="665" t="e">
        <f t="shared" si="35"/>
        <v>#VALUE!</v>
      </c>
      <c r="BJ24" s="665" t="e">
        <f t="shared" si="35"/>
        <v>#VALUE!</v>
      </c>
      <c r="BK24" s="665" t="e">
        <f t="shared" si="35"/>
        <v>#VALUE!</v>
      </c>
    </row>
    <row r="25" spans="1:63" ht="36.75" customHeight="1">
      <c r="A25" s="868">
        <v>12</v>
      </c>
      <c r="B25" s="885" t="s">
        <v>323</v>
      </c>
      <c r="C25" s="663"/>
      <c r="D25" s="861" t="s">
        <v>309</v>
      </c>
      <c r="E25" s="859" t="e">
        <f>+VLOOKUP(B25,#REF!,3,0)</f>
        <v>#REF!</v>
      </c>
      <c r="F25" s="859">
        <v>0</v>
      </c>
      <c r="G25" s="320" t="s">
        <v>310</v>
      </c>
      <c r="H25" s="328">
        <v>200</v>
      </c>
      <c r="I25" s="328">
        <v>201</v>
      </c>
      <c r="J25" s="328">
        <v>202</v>
      </c>
      <c r="K25" s="328">
        <v>203</v>
      </c>
      <c r="L25" s="328">
        <v>204</v>
      </c>
      <c r="M25" s="328">
        <v>205</v>
      </c>
      <c r="N25" s="328">
        <v>206</v>
      </c>
      <c r="O25" s="328">
        <v>198</v>
      </c>
      <c r="P25" s="328">
        <v>199</v>
      </c>
      <c r="Q25" s="328">
        <v>200</v>
      </c>
      <c r="R25" s="328">
        <v>200</v>
      </c>
      <c r="S25" s="328">
        <v>200</v>
      </c>
      <c r="T25" s="328">
        <v>200</v>
      </c>
      <c r="U25" s="328">
        <v>200</v>
      </c>
      <c r="V25" s="328">
        <v>200</v>
      </c>
      <c r="W25" s="328">
        <v>201</v>
      </c>
      <c r="X25" s="328">
        <v>202</v>
      </c>
      <c r="Y25" s="328">
        <v>203</v>
      </c>
      <c r="Z25" s="328">
        <v>204</v>
      </c>
      <c r="AA25" s="328">
        <v>205</v>
      </c>
      <c r="AB25" s="328">
        <v>206</v>
      </c>
      <c r="AC25" s="328">
        <v>207</v>
      </c>
      <c r="AD25" s="328">
        <v>208</v>
      </c>
      <c r="AE25" s="328">
        <v>209</v>
      </c>
      <c r="AF25" s="328">
        <v>210</v>
      </c>
      <c r="AG25" s="328">
        <v>211</v>
      </c>
      <c r="AH25" s="328">
        <v>212</v>
      </c>
      <c r="AI25" s="328">
        <v>213</v>
      </c>
      <c r="AJ25" s="328">
        <v>214</v>
      </c>
      <c r="AK25" s="328">
        <v>215</v>
      </c>
      <c r="AL25" s="328">
        <v>216</v>
      </c>
      <c r="AM25" s="328">
        <v>217</v>
      </c>
      <c r="AN25" s="328">
        <v>218</v>
      </c>
      <c r="AO25" s="328">
        <v>219</v>
      </c>
      <c r="AP25" s="328">
        <v>220</v>
      </c>
      <c r="AQ25" s="328">
        <v>221</v>
      </c>
      <c r="AR25" s="328">
        <v>222</v>
      </c>
      <c r="AS25" s="328">
        <v>223</v>
      </c>
      <c r="AT25" s="328">
        <v>224</v>
      </c>
      <c r="AU25" s="328">
        <v>225</v>
      </c>
      <c r="AV25" s="328">
        <v>226</v>
      </c>
      <c r="AW25" s="328">
        <v>227</v>
      </c>
      <c r="AX25" s="328">
        <v>228</v>
      </c>
      <c r="AY25" s="328">
        <v>229</v>
      </c>
      <c r="AZ25" s="328">
        <v>230</v>
      </c>
      <c r="BA25" s="328">
        <v>231</v>
      </c>
      <c r="BB25" s="328">
        <v>232</v>
      </c>
      <c r="BC25" s="328">
        <v>233</v>
      </c>
      <c r="BD25" s="328">
        <v>234</v>
      </c>
      <c r="BE25" s="328">
        <v>235</v>
      </c>
      <c r="BF25" s="328">
        <v>236</v>
      </c>
      <c r="BG25" s="328">
        <v>237</v>
      </c>
      <c r="BH25" s="328">
        <v>238</v>
      </c>
      <c r="BI25" s="328">
        <v>239</v>
      </c>
      <c r="BJ25" s="328">
        <v>240</v>
      </c>
      <c r="BK25" s="328">
        <v>241</v>
      </c>
    </row>
    <row r="26" spans="1:63" ht="36.75" customHeight="1">
      <c r="A26" s="869"/>
      <c r="B26" s="887"/>
      <c r="C26" s="667"/>
      <c r="D26" s="862"/>
      <c r="E26" s="860"/>
      <c r="F26" s="860"/>
      <c r="G26" s="323" t="s">
        <v>7</v>
      </c>
      <c r="H26" s="665" t="e">
        <f t="shared" ref="H26:N26" si="36">+$E25-H25</f>
        <v>#REF!</v>
      </c>
      <c r="I26" s="665" t="e">
        <f t="shared" si="36"/>
        <v>#REF!</v>
      </c>
      <c r="J26" s="665" t="e">
        <f t="shared" si="36"/>
        <v>#REF!</v>
      </c>
      <c r="K26" s="665" t="e">
        <f t="shared" si="36"/>
        <v>#REF!</v>
      </c>
      <c r="L26" s="665" t="e">
        <f t="shared" si="36"/>
        <v>#REF!</v>
      </c>
      <c r="M26" s="665" t="e">
        <f t="shared" si="36"/>
        <v>#REF!</v>
      </c>
      <c r="N26" s="665" t="e">
        <f t="shared" si="36"/>
        <v>#REF!</v>
      </c>
      <c r="O26" s="665" t="e">
        <f>+N26-O25</f>
        <v>#REF!</v>
      </c>
      <c r="P26" s="665" t="e">
        <f>+O26-P25</f>
        <v>#REF!</v>
      </c>
      <c r="Q26" s="665" t="e">
        <f t="shared" ref="Q26:AF26" si="37">+P26-Q25</f>
        <v>#REF!</v>
      </c>
      <c r="R26" s="665" t="e">
        <f t="shared" si="37"/>
        <v>#REF!</v>
      </c>
      <c r="S26" s="665" t="e">
        <f t="shared" si="37"/>
        <v>#REF!</v>
      </c>
      <c r="T26" s="665" t="e">
        <f t="shared" si="37"/>
        <v>#REF!</v>
      </c>
      <c r="U26" s="665" t="e">
        <f t="shared" si="37"/>
        <v>#REF!</v>
      </c>
      <c r="V26" s="665" t="e">
        <f t="shared" si="37"/>
        <v>#REF!</v>
      </c>
      <c r="W26" s="665" t="e">
        <f t="shared" si="37"/>
        <v>#REF!</v>
      </c>
      <c r="X26" s="665" t="e">
        <f t="shared" si="37"/>
        <v>#REF!</v>
      </c>
      <c r="Y26" s="665" t="e">
        <f t="shared" si="37"/>
        <v>#REF!</v>
      </c>
      <c r="Z26" s="665" t="e">
        <f t="shared" si="37"/>
        <v>#REF!</v>
      </c>
      <c r="AA26" s="665" t="e">
        <f t="shared" si="37"/>
        <v>#REF!</v>
      </c>
      <c r="AB26" s="665" t="e">
        <f t="shared" si="37"/>
        <v>#REF!</v>
      </c>
      <c r="AC26" s="665" t="e">
        <f t="shared" si="37"/>
        <v>#REF!</v>
      </c>
      <c r="AD26" s="665" t="e">
        <f t="shared" si="37"/>
        <v>#REF!</v>
      </c>
      <c r="AE26" s="665" t="e">
        <f t="shared" si="37"/>
        <v>#REF!</v>
      </c>
      <c r="AF26" s="665" t="e">
        <f t="shared" si="37"/>
        <v>#REF!</v>
      </c>
      <c r="AG26" s="665" t="e">
        <f t="shared" ref="AG26:BK26" si="38">+AF26-AG25</f>
        <v>#REF!</v>
      </c>
      <c r="AH26" s="665" t="e">
        <f t="shared" si="38"/>
        <v>#REF!</v>
      </c>
      <c r="AI26" s="665" t="e">
        <f t="shared" si="38"/>
        <v>#REF!</v>
      </c>
      <c r="AJ26" s="665" t="e">
        <f t="shared" si="38"/>
        <v>#REF!</v>
      </c>
      <c r="AK26" s="665" t="e">
        <f t="shared" si="38"/>
        <v>#REF!</v>
      </c>
      <c r="AL26" s="665" t="e">
        <f t="shared" si="38"/>
        <v>#REF!</v>
      </c>
      <c r="AM26" s="665" t="e">
        <f t="shared" si="38"/>
        <v>#REF!</v>
      </c>
      <c r="AN26" s="665" t="e">
        <f t="shared" si="38"/>
        <v>#REF!</v>
      </c>
      <c r="AO26" s="665" t="e">
        <f t="shared" si="38"/>
        <v>#REF!</v>
      </c>
      <c r="AP26" s="665" t="e">
        <f t="shared" si="38"/>
        <v>#REF!</v>
      </c>
      <c r="AQ26" s="665" t="e">
        <f t="shared" si="38"/>
        <v>#REF!</v>
      </c>
      <c r="AR26" s="665" t="e">
        <f t="shared" si="38"/>
        <v>#REF!</v>
      </c>
      <c r="AS26" s="665" t="e">
        <f t="shared" si="38"/>
        <v>#REF!</v>
      </c>
      <c r="AT26" s="665" t="e">
        <f t="shared" si="38"/>
        <v>#REF!</v>
      </c>
      <c r="AU26" s="665" t="e">
        <f t="shared" si="38"/>
        <v>#REF!</v>
      </c>
      <c r="AV26" s="665" t="e">
        <f t="shared" si="38"/>
        <v>#REF!</v>
      </c>
      <c r="AW26" s="665" t="e">
        <f t="shared" si="38"/>
        <v>#REF!</v>
      </c>
      <c r="AX26" s="665" t="e">
        <f t="shared" si="38"/>
        <v>#REF!</v>
      </c>
      <c r="AY26" s="665" t="e">
        <f t="shared" si="38"/>
        <v>#REF!</v>
      </c>
      <c r="AZ26" s="665" t="e">
        <f t="shared" si="38"/>
        <v>#REF!</v>
      </c>
      <c r="BA26" s="665" t="e">
        <f t="shared" si="38"/>
        <v>#REF!</v>
      </c>
      <c r="BB26" s="665" t="e">
        <f t="shared" si="38"/>
        <v>#REF!</v>
      </c>
      <c r="BC26" s="665" t="e">
        <f t="shared" si="38"/>
        <v>#REF!</v>
      </c>
      <c r="BD26" s="665" t="e">
        <f t="shared" si="38"/>
        <v>#REF!</v>
      </c>
      <c r="BE26" s="665" t="e">
        <f t="shared" si="38"/>
        <v>#REF!</v>
      </c>
      <c r="BF26" s="665" t="e">
        <f t="shared" si="38"/>
        <v>#REF!</v>
      </c>
      <c r="BG26" s="665" t="e">
        <f t="shared" si="38"/>
        <v>#REF!</v>
      </c>
      <c r="BH26" s="665" t="e">
        <f t="shared" si="38"/>
        <v>#REF!</v>
      </c>
      <c r="BI26" s="665" t="e">
        <f t="shared" si="38"/>
        <v>#REF!</v>
      </c>
      <c r="BJ26" s="665" t="e">
        <f t="shared" si="38"/>
        <v>#REF!</v>
      </c>
      <c r="BK26" s="665" t="e">
        <f t="shared" si="38"/>
        <v>#REF!</v>
      </c>
    </row>
    <row r="27" spans="1:63" ht="36.75" customHeight="1">
      <c r="A27" s="325"/>
      <c r="B27" s="872" t="s">
        <v>324</v>
      </c>
      <c r="C27" s="668"/>
      <c r="D27" s="669"/>
      <c r="E27" s="859">
        <v>3</v>
      </c>
      <c r="F27" s="859">
        <v>0</v>
      </c>
      <c r="G27" s="323"/>
      <c r="H27" s="665"/>
      <c r="I27" s="665"/>
      <c r="J27" s="665"/>
      <c r="K27" s="665"/>
      <c r="L27" s="665"/>
      <c r="M27" s="665"/>
      <c r="N27" s="671">
        <v>0.5</v>
      </c>
      <c r="O27" s="671">
        <v>0.5</v>
      </c>
      <c r="P27" s="671">
        <v>0.5</v>
      </c>
      <c r="Q27" s="671">
        <v>0.5</v>
      </c>
      <c r="R27" s="671">
        <v>0.5</v>
      </c>
      <c r="S27" s="671">
        <v>0.5</v>
      </c>
      <c r="T27" s="671">
        <v>0.5</v>
      </c>
      <c r="U27" s="671">
        <v>0.5</v>
      </c>
      <c r="V27" s="671">
        <v>0.5</v>
      </c>
      <c r="W27" s="671">
        <v>0.5</v>
      </c>
      <c r="X27" s="671">
        <v>0.5</v>
      </c>
      <c r="Y27" s="671">
        <v>0.5</v>
      </c>
      <c r="Z27" s="671">
        <v>0.5</v>
      </c>
      <c r="AA27" s="671">
        <v>0.5</v>
      </c>
      <c r="AB27" s="671">
        <v>0.5</v>
      </c>
      <c r="AC27" s="671">
        <v>0.5</v>
      </c>
      <c r="AD27" s="671">
        <v>0.5</v>
      </c>
      <c r="AE27" s="671">
        <v>0.5</v>
      </c>
      <c r="AF27" s="671">
        <v>0.5</v>
      </c>
      <c r="AG27" s="671">
        <v>0.5</v>
      </c>
      <c r="AH27" s="671">
        <v>0.5</v>
      </c>
      <c r="AI27" s="671">
        <v>0.5</v>
      </c>
      <c r="AJ27" s="671">
        <v>0.5</v>
      </c>
      <c r="AK27" s="671">
        <v>0.5</v>
      </c>
      <c r="AL27" s="671">
        <v>0.5</v>
      </c>
      <c r="AM27" s="671">
        <v>0.5</v>
      </c>
      <c r="AN27" s="671">
        <v>0.5</v>
      </c>
      <c r="AO27" s="671">
        <v>0.5</v>
      </c>
      <c r="AP27" s="671">
        <v>0.5</v>
      </c>
      <c r="AQ27" s="671">
        <v>0.5</v>
      </c>
      <c r="AR27" s="671">
        <v>0.5</v>
      </c>
      <c r="AS27" s="671">
        <v>0.5</v>
      </c>
      <c r="AT27" s="671">
        <v>0.5</v>
      </c>
      <c r="AU27" s="671">
        <v>0.5</v>
      </c>
      <c r="AV27" s="671">
        <v>0.5</v>
      </c>
      <c r="AW27" s="671">
        <v>0.5</v>
      </c>
      <c r="AX27" s="671">
        <v>0.5</v>
      </c>
      <c r="AY27" s="671">
        <v>0.5</v>
      </c>
      <c r="AZ27" s="671">
        <v>0.5</v>
      </c>
      <c r="BA27" s="671">
        <v>0.5</v>
      </c>
      <c r="BB27" s="671">
        <v>0.5</v>
      </c>
      <c r="BC27" s="671">
        <v>0.5</v>
      </c>
      <c r="BD27" s="671">
        <v>0.5</v>
      </c>
      <c r="BE27" s="671">
        <v>0.5</v>
      </c>
      <c r="BF27" s="671">
        <v>0.5</v>
      </c>
      <c r="BG27" s="671">
        <v>0.5</v>
      </c>
      <c r="BH27" s="671">
        <v>0.5</v>
      </c>
      <c r="BI27" s="671">
        <v>0.5</v>
      </c>
      <c r="BJ27" s="671">
        <v>0.5</v>
      </c>
      <c r="BK27" s="671">
        <v>0.5</v>
      </c>
    </row>
    <row r="28" spans="1:63" ht="36.75" customHeight="1">
      <c r="A28" s="325"/>
      <c r="B28" s="888"/>
      <c r="C28" s="668"/>
      <c r="D28" s="669"/>
      <c r="E28" s="860"/>
      <c r="F28" s="860"/>
      <c r="G28" s="323"/>
      <c r="H28" s="665"/>
      <c r="I28" s="665"/>
      <c r="J28" s="665"/>
      <c r="K28" s="665"/>
      <c r="L28" s="665"/>
      <c r="M28" s="665"/>
      <c r="N28" s="665">
        <f>+E27-N27</f>
        <v>2.5</v>
      </c>
      <c r="O28" s="665">
        <f>+N28-O27</f>
        <v>2</v>
      </c>
      <c r="P28" s="665">
        <f t="shared" ref="P28:BK28" si="39">+O28-P27</f>
        <v>1.5</v>
      </c>
      <c r="Q28" s="665">
        <f t="shared" si="39"/>
        <v>1</v>
      </c>
      <c r="R28" s="665">
        <f t="shared" si="39"/>
        <v>0.5</v>
      </c>
      <c r="S28" s="665">
        <f t="shared" si="39"/>
        <v>0</v>
      </c>
      <c r="T28" s="665">
        <f t="shared" si="39"/>
        <v>-0.5</v>
      </c>
      <c r="U28" s="665">
        <f t="shared" si="39"/>
        <v>-1</v>
      </c>
      <c r="V28" s="665">
        <f t="shared" si="39"/>
        <v>-1.5</v>
      </c>
      <c r="W28" s="665">
        <f t="shared" si="39"/>
        <v>-2</v>
      </c>
      <c r="X28" s="665">
        <f t="shared" si="39"/>
        <v>-2.5</v>
      </c>
      <c r="Y28" s="665">
        <f t="shared" si="39"/>
        <v>-3</v>
      </c>
      <c r="Z28" s="665">
        <f t="shared" si="39"/>
        <v>-3.5</v>
      </c>
      <c r="AA28" s="665">
        <f t="shared" si="39"/>
        <v>-4</v>
      </c>
      <c r="AB28" s="665">
        <f t="shared" si="39"/>
        <v>-4.5</v>
      </c>
      <c r="AC28" s="665">
        <f t="shared" si="39"/>
        <v>-5</v>
      </c>
      <c r="AD28" s="665">
        <f t="shared" si="39"/>
        <v>-5.5</v>
      </c>
      <c r="AE28" s="665">
        <f t="shared" si="39"/>
        <v>-6</v>
      </c>
      <c r="AF28" s="665">
        <f t="shared" si="39"/>
        <v>-6.5</v>
      </c>
      <c r="AG28" s="665">
        <f t="shared" si="39"/>
        <v>-7</v>
      </c>
      <c r="AH28" s="665">
        <f t="shared" si="39"/>
        <v>-7.5</v>
      </c>
      <c r="AI28" s="665">
        <f t="shared" si="39"/>
        <v>-8</v>
      </c>
      <c r="AJ28" s="665">
        <f t="shared" si="39"/>
        <v>-8.5</v>
      </c>
      <c r="AK28" s="665">
        <f t="shared" si="39"/>
        <v>-9</v>
      </c>
      <c r="AL28" s="665">
        <f t="shared" si="39"/>
        <v>-9.5</v>
      </c>
      <c r="AM28" s="665">
        <f t="shared" si="39"/>
        <v>-10</v>
      </c>
      <c r="AN28" s="665">
        <f t="shared" si="39"/>
        <v>-10.5</v>
      </c>
      <c r="AO28" s="665">
        <f t="shared" si="39"/>
        <v>-11</v>
      </c>
      <c r="AP28" s="665">
        <f t="shared" si="39"/>
        <v>-11.5</v>
      </c>
      <c r="AQ28" s="665">
        <f t="shared" si="39"/>
        <v>-12</v>
      </c>
      <c r="AR28" s="665">
        <f t="shared" si="39"/>
        <v>-12.5</v>
      </c>
      <c r="AS28" s="665">
        <f t="shared" si="39"/>
        <v>-13</v>
      </c>
      <c r="AT28" s="665">
        <f t="shared" si="39"/>
        <v>-13.5</v>
      </c>
      <c r="AU28" s="665">
        <f t="shared" si="39"/>
        <v>-14</v>
      </c>
      <c r="AV28" s="665">
        <f t="shared" si="39"/>
        <v>-14.5</v>
      </c>
      <c r="AW28" s="665">
        <f t="shared" si="39"/>
        <v>-15</v>
      </c>
      <c r="AX28" s="665">
        <f t="shared" si="39"/>
        <v>-15.5</v>
      </c>
      <c r="AY28" s="665">
        <f t="shared" si="39"/>
        <v>-16</v>
      </c>
      <c r="AZ28" s="665">
        <f t="shared" si="39"/>
        <v>-16.5</v>
      </c>
      <c r="BA28" s="665">
        <f t="shared" si="39"/>
        <v>-17</v>
      </c>
      <c r="BB28" s="665">
        <f t="shared" si="39"/>
        <v>-17.5</v>
      </c>
      <c r="BC28" s="665">
        <f t="shared" si="39"/>
        <v>-18</v>
      </c>
      <c r="BD28" s="665">
        <f t="shared" si="39"/>
        <v>-18.5</v>
      </c>
      <c r="BE28" s="665">
        <f t="shared" si="39"/>
        <v>-19</v>
      </c>
      <c r="BF28" s="665">
        <f t="shared" si="39"/>
        <v>-19.5</v>
      </c>
      <c r="BG28" s="665">
        <f t="shared" si="39"/>
        <v>-20</v>
      </c>
      <c r="BH28" s="665">
        <f t="shared" si="39"/>
        <v>-20.5</v>
      </c>
      <c r="BI28" s="665">
        <f t="shared" si="39"/>
        <v>-21</v>
      </c>
      <c r="BJ28" s="665">
        <f t="shared" si="39"/>
        <v>-21.5</v>
      </c>
      <c r="BK28" s="665">
        <f t="shared" si="39"/>
        <v>-22</v>
      </c>
    </row>
    <row r="29" spans="1:63" ht="36.75" customHeight="1">
      <c r="A29" s="868">
        <v>13</v>
      </c>
      <c r="B29" s="870" t="s">
        <v>325</v>
      </c>
      <c r="C29" s="666"/>
      <c r="D29" s="861" t="s">
        <v>309</v>
      </c>
      <c r="E29" s="859" t="e">
        <f>+VLOOKUP(B29,#REF!,3,0)</f>
        <v>#REF!</v>
      </c>
      <c r="F29" s="859">
        <v>0</v>
      </c>
      <c r="G29" s="320" t="s">
        <v>310</v>
      </c>
      <c r="H29" s="328">
        <v>2</v>
      </c>
      <c r="I29" s="328">
        <v>3</v>
      </c>
      <c r="J29" s="328">
        <v>2</v>
      </c>
      <c r="K29" s="328">
        <v>3</v>
      </c>
      <c r="L29" s="328">
        <v>4</v>
      </c>
      <c r="M29" s="328">
        <v>5</v>
      </c>
      <c r="N29" s="329">
        <v>2.5</v>
      </c>
      <c r="O29" s="329">
        <v>2.5</v>
      </c>
      <c r="P29" s="329">
        <v>2.5</v>
      </c>
      <c r="Q29" s="329">
        <v>2.5</v>
      </c>
      <c r="R29" s="329">
        <v>2.5</v>
      </c>
      <c r="S29" s="329">
        <v>2.5</v>
      </c>
      <c r="T29" s="329">
        <v>2.5</v>
      </c>
      <c r="U29" s="329">
        <v>2.5</v>
      </c>
      <c r="V29" s="329">
        <v>2.5</v>
      </c>
      <c r="W29" s="329">
        <v>2.5</v>
      </c>
      <c r="X29" s="329">
        <v>2.5</v>
      </c>
      <c r="Y29" s="329">
        <v>2.5</v>
      </c>
      <c r="Z29" s="329">
        <v>2.5</v>
      </c>
      <c r="AA29" s="329">
        <v>2.5</v>
      </c>
      <c r="AB29" s="329">
        <v>2.5</v>
      </c>
      <c r="AC29" s="329">
        <v>2.5</v>
      </c>
      <c r="AD29" s="329">
        <v>2.5</v>
      </c>
      <c r="AE29" s="329">
        <v>2.5</v>
      </c>
      <c r="AF29" s="329">
        <v>2.5</v>
      </c>
      <c r="AG29" s="329">
        <v>2.5</v>
      </c>
      <c r="AH29" s="329">
        <v>2.5</v>
      </c>
      <c r="AI29" s="329">
        <v>2.5</v>
      </c>
      <c r="AJ29" s="329">
        <v>2.5</v>
      </c>
      <c r="AK29" s="329">
        <v>2.5</v>
      </c>
      <c r="AL29" s="329">
        <v>2.5</v>
      </c>
      <c r="AM29" s="329">
        <v>2.5</v>
      </c>
      <c r="AN29" s="329">
        <v>2.5</v>
      </c>
      <c r="AO29" s="329">
        <v>2.5</v>
      </c>
      <c r="AP29" s="329">
        <v>2.5</v>
      </c>
      <c r="AQ29" s="329">
        <v>2.5</v>
      </c>
      <c r="AR29" s="329">
        <v>2.5</v>
      </c>
      <c r="AS29" s="329">
        <v>2.5</v>
      </c>
      <c r="AT29" s="329">
        <v>2.5</v>
      </c>
      <c r="AU29" s="329">
        <v>2.5</v>
      </c>
      <c r="AV29" s="329">
        <v>2.5</v>
      </c>
      <c r="AW29" s="329">
        <v>2.5</v>
      </c>
      <c r="AX29" s="329">
        <v>2.5</v>
      </c>
      <c r="AY29" s="329">
        <v>2.5</v>
      </c>
      <c r="AZ29" s="329">
        <v>2.5</v>
      </c>
      <c r="BA29" s="329">
        <v>2.5</v>
      </c>
      <c r="BB29" s="329">
        <v>2.5</v>
      </c>
      <c r="BC29" s="329">
        <v>2.5</v>
      </c>
      <c r="BD29" s="329">
        <v>2.5</v>
      </c>
      <c r="BE29" s="329">
        <v>2.5</v>
      </c>
      <c r="BF29" s="329">
        <v>2.5</v>
      </c>
      <c r="BG29" s="329">
        <v>2.5</v>
      </c>
      <c r="BH29" s="329">
        <v>2.5</v>
      </c>
      <c r="BI29" s="329">
        <v>2.5</v>
      </c>
      <c r="BJ29" s="329">
        <v>2.5</v>
      </c>
      <c r="BK29" s="329">
        <v>2.5</v>
      </c>
    </row>
    <row r="30" spans="1:63" ht="36.75" customHeight="1">
      <c r="A30" s="869"/>
      <c r="B30" s="871"/>
      <c r="C30" s="664"/>
      <c r="D30" s="862"/>
      <c r="E30" s="860"/>
      <c r="F30" s="860"/>
      <c r="G30" s="323" t="s">
        <v>7</v>
      </c>
      <c r="H30" s="665" t="e">
        <f t="shared" ref="H30:N30" si="40">+$E29-H29</f>
        <v>#REF!</v>
      </c>
      <c r="I30" s="665" t="e">
        <f t="shared" si="40"/>
        <v>#REF!</v>
      </c>
      <c r="J30" s="665" t="e">
        <f t="shared" si="40"/>
        <v>#REF!</v>
      </c>
      <c r="K30" s="665" t="e">
        <f t="shared" si="40"/>
        <v>#REF!</v>
      </c>
      <c r="L30" s="665" t="e">
        <f t="shared" si="40"/>
        <v>#REF!</v>
      </c>
      <c r="M30" s="665" t="e">
        <f t="shared" si="40"/>
        <v>#REF!</v>
      </c>
      <c r="N30" s="665" t="e">
        <f t="shared" si="40"/>
        <v>#REF!</v>
      </c>
      <c r="O30" s="665" t="e">
        <f>+N30-O29</f>
        <v>#REF!</v>
      </c>
      <c r="P30" s="665" t="e">
        <f>+O30-P29</f>
        <v>#REF!</v>
      </c>
      <c r="Q30" s="665" t="e">
        <f t="shared" ref="Q30:AF30" si="41">+P30-Q29</f>
        <v>#REF!</v>
      </c>
      <c r="R30" s="665" t="e">
        <f t="shared" si="41"/>
        <v>#REF!</v>
      </c>
      <c r="S30" s="665" t="e">
        <f t="shared" si="41"/>
        <v>#REF!</v>
      </c>
      <c r="T30" s="665" t="e">
        <f t="shared" si="41"/>
        <v>#REF!</v>
      </c>
      <c r="U30" s="665" t="e">
        <f t="shared" si="41"/>
        <v>#REF!</v>
      </c>
      <c r="V30" s="665" t="e">
        <f t="shared" si="41"/>
        <v>#REF!</v>
      </c>
      <c r="W30" s="665" t="e">
        <f t="shared" si="41"/>
        <v>#REF!</v>
      </c>
      <c r="X30" s="665" t="e">
        <f t="shared" si="41"/>
        <v>#REF!</v>
      </c>
      <c r="Y30" s="665" t="e">
        <f t="shared" si="41"/>
        <v>#REF!</v>
      </c>
      <c r="Z30" s="665" t="e">
        <f t="shared" si="41"/>
        <v>#REF!</v>
      </c>
      <c r="AA30" s="665" t="e">
        <f t="shared" si="41"/>
        <v>#REF!</v>
      </c>
      <c r="AB30" s="665" t="e">
        <f t="shared" si="41"/>
        <v>#REF!</v>
      </c>
      <c r="AC30" s="665" t="e">
        <f t="shared" si="41"/>
        <v>#REF!</v>
      </c>
      <c r="AD30" s="665" t="e">
        <f t="shared" si="41"/>
        <v>#REF!</v>
      </c>
      <c r="AE30" s="665" t="e">
        <f t="shared" si="41"/>
        <v>#REF!</v>
      </c>
      <c r="AF30" s="665" t="e">
        <f t="shared" si="41"/>
        <v>#REF!</v>
      </c>
      <c r="AG30" s="665" t="e">
        <f t="shared" ref="AG30:BK30" si="42">+AF30-AG29</f>
        <v>#REF!</v>
      </c>
      <c r="AH30" s="665" t="e">
        <f t="shared" si="42"/>
        <v>#REF!</v>
      </c>
      <c r="AI30" s="665" t="e">
        <f t="shared" si="42"/>
        <v>#REF!</v>
      </c>
      <c r="AJ30" s="665" t="e">
        <f t="shared" si="42"/>
        <v>#REF!</v>
      </c>
      <c r="AK30" s="665" t="e">
        <f t="shared" si="42"/>
        <v>#REF!</v>
      </c>
      <c r="AL30" s="665" t="e">
        <f t="shared" si="42"/>
        <v>#REF!</v>
      </c>
      <c r="AM30" s="665" t="e">
        <f t="shared" si="42"/>
        <v>#REF!</v>
      </c>
      <c r="AN30" s="665" t="e">
        <f t="shared" si="42"/>
        <v>#REF!</v>
      </c>
      <c r="AO30" s="665" t="e">
        <f t="shared" si="42"/>
        <v>#REF!</v>
      </c>
      <c r="AP30" s="665" t="e">
        <f t="shared" si="42"/>
        <v>#REF!</v>
      </c>
      <c r="AQ30" s="665" t="e">
        <f t="shared" si="42"/>
        <v>#REF!</v>
      </c>
      <c r="AR30" s="665" t="e">
        <f t="shared" si="42"/>
        <v>#REF!</v>
      </c>
      <c r="AS30" s="665" t="e">
        <f t="shared" si="42"/>
        <v>#REF!</v>
      </c>
      <c r="AT30" s="665" t="e">
        <f t="shared" si="42"/>
        <v>#REF!</v>
      </c>
      <c r="AU30" s="665" t="e">
        <f t="shared" si="42"/>
        <v>#REF!</v>
      </c>
      <c r="AV30" s="665" t="e">
        <f t="shared" si="42"/>
        <v>#REF!</v>
      </c>
      <c r="AW30" s="665" t="e">
        <f t="shared" si="42"/>
        <v>#REF!</v>
      </c>
      <c r="AX30" s="665" t="e">
        <f t="shared" si="42"/>
        <v>#REF!</v>
      </c>
      <c r="AY30" s="665" t="e">
        <f t="shared" si="42"/>
        <v>#REF!</v>
      </c>
      <c r="AZ30" s="665" t="e">
        <f t="shared" si="42"/>
        <v>#REF!</v>
      </c>
      <c r="BA30" s="665" t="e">
        <f t="shared" si="42"/>
        <v>#REF!</v>
      </c>
      <c r="BB30" s="665" t="e">
        <f t="shared" si="42"/>
        <v>#REF!</v>
      </c>
      <c r="BC30" s="665" t="e">
        <f t="shared" si="42"/>
        <v>#REF!</v>
      </c>
      <c r="BD30" s="665" t="e">
        <f t="shared" si="42"/>
        <v>#REF!</v>
      </c>
      <c r="BE30" s="665" t="e">
        <f t="shared" si="42"/>
        <v>#REF!</v>
      </c>
      <c r="BF30" s="665" t="e">
        <f t="shared" si="42"/>
        <v>#REF!</v>
      </c>
      <c r="BG30" s="665" t="e">
        <f t="shared" si="42"/>
        <v>#REF!</v>
      </c>
      <c r="BH30" s="665" t="e">
        <f t="shared" si="42"/>
        <v>#REF!</v>
      </c>
      <c r="BI30" s="665" t="e">
        <f t="shared" si="42"/>
        <v>#REF!</v>
      </c>
      <c r="BJ30" s="665" t="e">
        <f t="shared" si="42"/>
        <v>#REF!</v>
      </c>
      <c r="BK30" s="665" t="e">
        <f t="shared" si="42"/>
        <v>#REF!</v>
      </c>
    </row>
    <row r="31" spans="1:63" ht="36.75" customHeight="1">
      <c r="A31" s="868">
        <v>14</v>
      </c>
      <c r="B31" s="865" t="s">
        <v>326</v>
      </c>
      <c r="C31" s="663"/>
      <c r="D31" s="861" t="s">
        <v>309</v>
      </c>
      <c r="E31" s="859" t="e">
        <f>+VLOOKUP(B31,#REF!,3,0)</f>
        <v>#REF!</v>
      </c>
      <c r="F31" s="859">
        <v>0</v>
      </c>
      <c r="G31" s="320" t="s">
        <v>310</v>
      </c>
      <c r="H31" s="328">
        <v>3</v>
      </c>
      <c r="I31" s="328">
        <v>4</v>
      </c>
      <c r="J31" s="328">
        <v>3</v>
      </c>
      <c r="K31" s="328">
        <v>4</v>
      </c>
      <c r="L31" s="328">
        <v>5</v>
      </c>
      <c r="M31" s="328">
        <v>6</v>
      </c>
      <c r="N31" s="328">
        <v>7</v>
      </c>
      <c r="O31" s="328">
        <v>1</v>
      </c>
      <c r="P31" s="328">
        <v>2</v>
      </c>
      <c r="Q31" s="328">
        <v>3</v>
      </c>
      <c r="R31" s="328">
        <v>3</v>
      </c>
      <c r="S31" s="328">
        <v>3</v>
      </c>
      <c r="T31" s="328">
        <v>3</v>
      </c>
      <c r="U31" s="328">
        <v>3</v>
      </c>
      <c r="V31" s="328">
        <v>3</v>
      </c>
      <c r="W31" s="328">
        <v>4</v>
      </c>
      <c r="X31" s="328">
        <v>5</v>
      </c>
      <c r="Y31" s="328">
        <v>6</v>
      </c>
      <c r="Z31" s="328">
        <v>7</v>
      </c>
      <c r="AA31" s="328">
        <v>8</v>
      </c>
      <c r="AB31" s="328">
        <v>9</v>
      </c>
      <c r="AC31" s="328">
        <v>10</v>
      </c>
      <c r="AD31" s="328">
        <v>11</v>
      </c>
      <c r="AE31" s="328">
        <v>12</v>
      </c>
      <c r="AF31" s="328">
        <v>13</v>
      </c>
      <c r="AG31" s="328">
        <v>14</v>
      </c>
      <c r="AH31" s="328">
        <v>15</v>
      </c>
      <c r="AI31" s="328">
        <v>16</v>
      </c>
      <c r="AJ31" s="328">
        <v>17</v>
      </c>
      <c r="AK31" s="328">
        <v>18</v>
      </c>
      <c r="AL31" s="328">
        <v>19</v>
      </c>
      <c r="AM31" s="328">
        <v>20</v>
      </c>
      <c r="AN31" s="328">
        <v>21</v>
      </c>
      <c r="AO31" s="328">
        <v>22</v>
      </c>
      <c r="AP31" s="328">
        <v>23</v>
      </c>
      <c r="AQ31" s="328">
        <v>24</v>
      </c>
      <c r="AR31" s="328">
        <v>25</v>
      </c>
      <c r="AS31" s="328">
        <v>26</v>
      </c>
      <c r="AT31" s="328">
        <v>27</v>
      </c>
      <c r="AU31" s="328">
        <v>28</v>
      </c>
      <c r="AV31" s="328">
        <v>29</v>
      </c>
      <c r="AW31" s="328">
        <v>30</v>
      </c>
      <c r="AX31" s="328">
        <v>31</v>
      </c>
      <c r="AY31" s="328">
        <v>32</v>
      </c>
      <c r="AZ31" s="328">
        <v>33</v>
      </c>
      <c r="BA31" s="328">
        <v>34</v>
      </c>
      <c r="BB31" s="328">
        <v>35</v>
      </c>
      <c r="BC31" s="328">
        <v>36</v>
      </c>
      <c r="BD31" s="328">
        <v>37</v>
      </c>
      <c r="BE31" s="328">
        <v>38</v>
      </c>
      <c r="BF31" s="328">
        <v>39</v>
      </c>
      <c r="BG31" s="328">
        <v>40</v>
      </c>
      <c r="BH31" s="328">
        <v>41</v>
      </c>
      <c r="BI31" s="328">
        <v>42</v>
      </c>
      <c r="BJ31" s="328">
        <v>43</v>
      </c>
      <c r="BK31" s="328">
        <v>44</v>
      </c>
    </row>
    <row r="32" spans="1:63" ht="36.75" customHeight="1">
      <c r="A32" s="869"/>
      <c r="B32" s="867"/>
      <c r="C32" s="667"/>
      <c r="D32" s="862"/>
      <c r="E32" s="860"/>
      <c r="F32" s="860"/>
      <c r="G32" s="323" t="s">
        <v>7</v>
      </c>
      <c r="H32" s="665" t="e">
        <f t="shared" ref="H32:N32" si="43">+$E31-H31</f>
        <v>#REF!</v>
      </c>
      <c r="I32" s="665" t="e">
        <f t="shared" si="43"/>
        <v>#REF!</v>
      </c>
      <c r="J32" s="665" t="e">
        <f t="shared" si="43"/>
        <v>#REF!</v>
      </c>
      <c r="K32" s="665" t="e">
        <f t="shared" si="43"/>
        <v>#REF!</v>
      </c>
      <c r="L32" s="665" t="e">
        <f t="shared" si="43"/>
        <v>#REF!</v>
      </c>
      <c r="M32" s="665" t="e">
        <f t="shared" si="43"/>
        <v>#REF!</v>
      </c>
      <c r="N32" s="665" t="e">
        <f t="shared" si="43"/>
        <v>#REF!</v>
      </c>
      <c r="O32" s="665" t="e">
        <f>+N32-O31</f>
        <v>#REF!</v>
      </c>
      <c r="P32" s="665" t="e">
        <f>+O32-P31</f>
        <v>#REF!</v>
      </c>
      <c r="Q32" s="665" t="e">
        <f t="shared" ref="Q32:AF32" si="44">+P32-Q31</f>
        <v>#REF!</v>
      </c>
      <c r="R32" s="665" t="e">
        <f t="shared" si="44"/>
        <v>#REF!</v>
      </c>
      <c r="S32" s="665" t="e">
        <f t="shared" si="44"/>
        <v>#REF!</v>
      </c>
      <c r="T32" s="665" t="e">
        <f t="shared" si="44"/>
        <v>#REF!</v>
      </c>
      <c r="U32" s="665" t="e">
        <f t="shared" si="44"/>
        <v>#REF!</v>
      </c>
      <c r="V32" s="665" t="e">
        <f t="shared" si="44"/>
        <v>#REF!</v>
      </c>
      <c r="W32" s="665" t="e">
        <f t="shared" si="44"/>
        <v>#REF!</v>
      </c>
      <c r="X32" s="665" t="e">
        <f t="shared" si="44"/>
        <v>#REF!</v>
      </c>
      <c r="Y32" s="665" t="e">
        <f t="shared" si="44"/>
        <v>#REF!</v>
      </c>
      <c r="Z32" s="665" t="e">
        <f t="shared" si="44"/>
        <v>#REF!</v>
      </c>
      <c r="AA32" s="665" t="e">
        <f t="shared" si="44"/>
        <v>#REF!</v>
      </c>
      <c r="AB32" s="665" t="e">
        <f t="shared" si="44"/>
        <v>#REF!</v>
      </c>
      <c r="AC32" s="665" t="e">
        <f t="shared" si="44"/>
        <v>#REF!</v>
      </c>
      <c r="AD32" s="665" t="e">
        <f t="shared" si="44"/>
        <v>#REF!</v>
      </c>
      <c r="AE32" s="665" t="e">
        <f t="shared" si="44"/>
        <v>#REF!</v>
      </c>
      <c r="AF32" s="665" t="e">
        <f t="shared" si="44"/>
        <v>#REF!</v>
      </c>
      <c r="AG32" s="665" t="e">
        <f t="shared" ref="AG32:BK32" si="45">+AF32-AG31</f>
        <v>#REF!</v>
      </c>
      <c r="AH32" s="665" t="e">
        <f t="shared" si="45"/>
        <v>#REF!</v>
      </c>
      <c r="AI32" s="665" t="e">
        <f t="shared" si="45"/>
        <v>#REF!</v>
      </c>
      <c r="AJ32" s="665" t="e">
        <f t="shared" si="45"/>
        <v>#REF!</v>
      </c>
      <c r="AK32" s="665" t="e">
        <f t="shared" si="45"/>
        <v>#REF!</v>
      </c>
      <c r="AL32" s="665" t="e">
        <f t="shared" si="45"/>
        <v>#REF!</v>
      </c>
      <c r="AM32" s="665" t="e">
        <f t="shared" si="45"/>
        <v>#REF!</v>
      </c>
      <c r="AN32" s="665" t="e">
        <f t="shared" si="45"/>
        <v>#REF!</v>
      </c>
      <c r="AO32" s="665" t="e">
        <f t="shared" si="45"/>
        <v>#REF!</v>
      </c>
      <c r="AP32" s="665" t="e">
        <f t="shared" si="45"/>
        <v>#REF!</v>
      </c>
      <c r="AQ32" s="665" t="e">
        <f t="shared" si="45"/>
        <v>#REF!</v>
      </c>
      <c r="AR32" s="665" t="e">
        <f t="shared" si="45"/>
        <v>#REF!</v>
      </c>
      <c r="AS32" s="665" t="e">
        <f t="shared" si="45"/>
        <v>#REF!</v>
      </c>
      <c r="AT32" s="665" t="e">
        <f t="shared" si="45"/>
        <v>#REF!</v>
      </c>
      <c r="AU32" s="665" t="e">
        <f t="shared" si="45"/>
        <v>#REF!</v>
      </c>
      <c r="AV32" s="665" t="e">
        <f t="shared" si="45"/>
        <v>#REF!</v>
      </c>
      <c r="AW32" s="665" t="e">
        <f t="shared" si="45"/>
        <v>#REF!</v>
      </c>
      <c r="AX32" s="665" t="e">
        <f t="shared" si="45"/>
        <v>#REF!</v>
      </c>
      <c r="AY32" s="665" t="e">
        <f t="shared" si="45"/>
        <v>#REF!</v>
      </c>
      <c r="AZ32" s="665" t="e">
        <f t="shared" si="45"/>
        <v>#REF!</v>
      </c>
      <c r="BA32" s="665" t="e">
        <f t="shared" si="45"/>
        <v>#REF!</v>
      </c>
      <c r="BB32" s="665" t="e">
        <f t="shared" si="45"/>
        <v>#REF!</v>
      </c>
      <c r="BC32" s="665" t="e">
        <f t="shared" si="45"/>
        <v>#REF!</v>
      </c>
      <c r="BD32" s="665" t="e">
        <f t="shared" si="45"/>
        <v>#REF!</v>
      </c>
      <c r="BE32" s="665" t="e">
        <f t="shared" si="45"/>
        <v>#REF!</v>
      </c>
      <c r="BF32" s="665" t="e">
        <f t="shared" si="45"/>
        <v>#REF!</v>
      </c>
      <c r="BG32" s="665" t="e">
        <f t="shared" si="45"/>
        <v>#REF!</v>
      </c>
      <c r="BH32" s="665" t="e">
        <f t="shared" si="45"/>
        <v>#REF!</v>
      </c>
      <c r="BI32" s="665" t="e">
        <f t="shared" si="45"/>
        <v>#REF!</v>
      </c>
      <c r="BJ32" s="665" t="e">
        <f t="shared" si="45"/>
        <v>#REF!</v>
      </c>
      <c r="BK32" s="665" t="e">
        <f t="shared" si="45"/>
        <v>#REF!</v>
      </c>
    </row>
    <row r="33" spans="1:63" ht="36.75" customHeight="1">
      <c r="A33" s="868">
        <v>15</v>
      </c>
      <c r="B33" s="878" t="s">
        <v>327</v>
      </c>
      <c r="C33" s="663"/>
      <c r="D33" s="861" t="s">
        <v>309</v>
      </c>
      <c r="E33" s="859" t="e">
        <f>+VLOOKUP(B33,#REF!,3,0)</f>
        <v>#REF!</v>
      </c>
      <c r="F33" s="859">
        <v>0</v>
      </c>
      <c r="G33" s="320" t="s">
        <v>310</v>
      </c>
      <c r="H33" s="328">
        <v>3</v>
      </c>
      <c r="I33" s="328">
        <v>4</v>
      </c>
      <c r="J33" s="328">
        <v>3</v>
      </c>
      <c r="K33" s="328">
        <v>4</v>
      </c>
      <c r="L33" s="328">
        <v>5</v>
      </c>
      <c r="M33" s="328">
        <v>6</v>
      </c>
      <c r="N33" s="328">
        <v>7</v>
      </c>
      <c r="O33" s="328">
        <v>1</v>
      </c>
      <c r="P33" s="328">
        <v>2</v>
      </c>
      <c r="Q33" s="328">
        <v>3</v>
      </c>
      <c r="R33" s="328">
        <v>3</v>
      </c>
      <c r="S33" s="328">
        <v>3</v>
      </c>
      <c r="T33" s="328">
        <v>3</v>
      </c>
      <c r="U33" s="328">
        <v>3</v>
      </c>
      <c r="V33" s="328">
        <v>3</v>
      </c>
      <c r="W33" s="328">
        <v>4</v>
      </c>
      <c r="X33" s="328">
        <v>5</v>
      </c>
      <c r="Y33" s="328">
        <v>6</v>
      </c>
      <c r="Z33" s="328">
        <v>7</v>
      </c>
      <c r="AA33" s="328">
        <v>8</v>
      </c>
      <c r="AB33" s="328">
        <v>9</v>
      </c>
      <c r="AC33" s="328">
        <v>10</v>
      </c>
      <c r="AD33" s="328">
        <v>11</v>
      </c>
      <c r="AE33" s="328">
        <v>12</v>
      </c>
      <c r="AF33" s="328">
        <v>13</v>
      </c>
      <c r="AG33" s="328">
        <v>14</v>
      </c>
      <c r="AH33" s="328">
        <v>15</v>
      </c>
      <c r="AI33" s="328">
        <v>16</v>
      </c>
      <c r="AJ33" s="328">
        <v>17</v>
      </c>
      <c r="AK33" s="328">
        <v>18</v>
      </c>
      <c r="AL33" s="328">
        <v>19</v>
      </c>
      <c r="AM33" s="328">
        <v>20</v>
      </c>
      <c r="AN33" s="328">
        <v>21</v>
      </c>
      <c r="AO33" s="328">
        <v>22</v>
      </c>
      <c r="AP33" s="328">
        <v>23</v>
      </c>
      <c r="AQ33" s="328">
        <v>24</v>
      </c>
      <c r="AR33" s="328">
        <v>25</v>
      </c>
      <c r="AS33" s="328">
        <v>26</v>
      </c>
      <c r="AT33" s="328">
        <v>27</v>
      </c>
      <c r="AU33" s="328">
        <v>28</v>
      </c>
      <c r="AV33" s="328">
        <v>29</v>
      </c>
      <c r="AW33" s="328">
        <v>30</v>
      </c>
      <c r="AX33" s="328">
        <v>31</v>
      </c>
      <c r="AY33" s="328">
        <v>32</v>
      </c>
      <c r="AZ33" s="328">
        <v>33</v>
      </c>
      <c r="BA33" s="328">
        <v>34</v>
      </c>
      <c r="BB33" s="328">
        <v>35</v>
      </c>
      <c r="BC33" s="328">
        <v>36</v>
      </c>
      <c r="BD33" s="328">
        <v>37</v>
      </c>
      <c r="BE33" s="328">
        <v>38</v>
      </c>
      <c r="BF33" s="328">
        <v>39</v>
      </c>
      <c r="BG33" s="328">
        <v>40</v>
      </c>
      <c r="BH33" s="328">
        <v>41</v>
      </c>
      <c r="BI33" s="328">
        <v>42</v>
      </c>
      <c r="BJ33" s="328">
        <v>43</v>
      </c>
      <c r="BK33" s="328">
        <v>44</v>
      </c>
    </row>
    <row r="34" spans="1:63" ht="36.75" customHeight="1">
      <c r="A34" s="869"/>
      <c r="B34" s="889"/>
      <c r="C34" s="667"/>
      <c r="D34" s="862"/>
      <c r="E34" s="860"/>
      <c r="F34" s="860"/>
      <c r="G34" s="323" t="s">
        <v>7</v>
      </c>
      <c r="H34" s="665" t="e">
        <f t="shared" ref="H34:N34" si="46">+$E33-H33</f>
        <v>#REF!</v>
      </c>
      <c r="I34" s="665" t="e">
        <f t="shared" si="46"/>
        <v>#REF!</v>
      </c>
      <c r="J34" s="665" t="e">
        <f t="shared" si="46"/>
        <v>#REF!</v>
      </c>
      <c r="K34" s="665" t="e">
        <f t="shared" si="46"/>
        <v>#REF!</v>
      </c>
      <c r="L34" s="665" t="e">
        <f t="shared" si="46"/>
        <v>#REF!</v>
      </c>
      <c r="M34" s="665" t="e">
        <f t="shared" si="46"/>
        <v>#REF!</v>
      </c>
      <c r="N34" s="665" t="e">
        <f t="shared" si="46"/>
        <v>#REF!</v>
      </c>
      <c r="O34" s="665" t="e">
        <f>+N34-O33</f>
        <v>#REF!</v>
      </c>
      <c r="P34" s="665" t="e">
        <f>+O34-P33</f>
        <v>#REF!</v>
      </c>
      <c r="Q34" s="665" t="e">
        <f t="shared" ref="Q34:AF34" si="47">+P34-Q33</f>
        <v>#REF!</v>
      </c>
      <c r="R34" s="665" t="e">
        <f t="shared" si="47"/>
        <v>#REF!</v>
      </c>
      <c r="S34" s="665" t="e">
        <f t="shared" si="47"/>
        <v>#REF!</v>
      </c>
      <c r="T34" s="665" t="e">
        <f t="shared" si="47"/>
        <v>#REF!</v>
      </c>
      <c r="U34" s="665" t="e">
        <f t="shared" si="47"/>
        <v>#REF!</v>
      </c>
      <c r="V34" s="665" t="e">
        <f t="shared" si="47"/>
        <v>#REF!</v>
      </c>
      <c r="W34" s="665" t="e">
        <f t="shared" si="47"/>
        <v>#REF!</v>
      </c>
      <c r="X34" s="665" t="e">
        <f t="shared" si="47"/>
        <v>#REF!</v>
      </c>
      <c r="Y34" s="665" t="e">
        <f t="shared" si="47"/>
        <v>#REF!</v>
      </c>
      <c r="Z34" s="665" t="e">
        <f t="shared" si="47"/>
        <v>#REF!</v>
      </c>
      <c r="AA34" s="665" t="e">
        <f t="shared" si="47"/>
        <v>#REF!</v>
      </c>
      <c r="AB34" s="665" t="e">
        <f t="shared" si="47"/>
        <v>#REF!</v>
      </c>
      <c r="AC34" s="665" t="e">
        <f t="shared" si="47"/>
        <v>#REF!</v>
      </c>
      <c r="AD34" s="665" t="e">
        <f t="shared" si="47"/>
        <v>#REF!</v>
      </c>
      <c r="AE34" s="665" t="e">
        <f t="shared" si="47"/>
        <v>#REF!</v>
      </c>
      <c r="AF34" s="665" t="e">
        <f t="shared" si="47"/>
        <v>#REF!</v>
      </c>
      <c r="AG34" s="665" t="e">
        <f t="shared" ref="AG34:BK34" si="48">+AF34-AG33</f>
        <v>#REF!</v>
      </c>
      <c r="AH34" s="665" t="e">
        <f t="shared" si="48"/>
        <v>#REF!</v>
      </c>
      <c r="AI34" s="665" t="e">
        <f t="shared" si="48"/>
        <v>#REF!</v>
      </c>
      <c r="AJ34" s="665" t="e">
        <f t="shared" si="48"/>
        <v>#REF!</v>
      </c>
      <c r="AK34" s="665" t="e">
        <f t="shared" si="48"/>
        <v>#REF!</v>
      </c>
      <c r="AL34" s="665" t="e">
        <f t="shared" si="48"/>
        <v>#REF!</v>
      </c>
      <c r="AM34" s="665" t="e">
        <f t="shared" si="48"/>
        <v>#REF!</v>
      </c>
      <c r="AN34" s="665" t="e">
        <f t="shared" si="48"/>
        <v>#REF!</v>
      </c>
      <c r="AO34" s="665" t="e">
        <f t="shared" si="48"/>
        <v>#REF!</v>
      </c>
      <c r="AP34" s="665" t="e">
        <f t="shared" si="48"/>
        <v>#REF!</v>
      </c>
      <c r="AQ34" s="665" t="e">
        <f t="shared" si="48"/>
        <v>#REF!</v>
      </c>
      <c r="AR34" s="665" t="e">
        <f t="shared" si="48"/>
        <v>#REF!</v>
      </c>
      <c r="AS34" s="665" t="e">
        <f t="shared" si="48"/>
        <v>#REF!</v>
      </c>
      <c r="AT34" s="665" t="e">
        <f t="shared" si="48"/>
        <v>#REF!</v>
      </c>
      <c r="AU34" s="665" t="e">
        <f t="shared" si="48"/>
        <v>#REF!</v>
      </c>
      <c r="AV34" s="665" t="e">
        <f t="shared" si="48"/>
        <v>#REF!</v>
      </c>
      <c r="AW34" s="665" t="e">
        <f t="shared" si="48"/>
        <v>#REF!</v>
      </c>
      <c r="AX34" s="665" t="e">
        <f t="shared" si="48"/>
        <v>#REF!</v>
      </c>
      <c r="AY34" s="665" t="e">
        <f t="shared" si="48"/>
        <v>#REF!</v>
      </c>
      <c r="AZ34" s="665" t="e">
        <f t="shared" si="48"/>
        <v>#REF!</v>
      </c>
      <c r="BA34" s="665" t="e">
        <f t="shared" si="48"/>
        <v>#REF!</v>
      </c>
      <c r="BB34" s="665" t="e">
        <f t="shared" si="48"/>
        <v>#REF!</v>
      </c>
      <c r="BC34" s="665" t="e">
        <f t="shared" si="48"/>
        <v>#REF!</v>
      </c>
      <c r="BD34" s="665" t="e">
        <f t="shared" si="48"/>
        <v>#REF!</v>
      </c>
      <c r="BE34" s="665" t="e">
        <f t="shared" si="48"/>
        <v>#REF!</v>
      </c>
      <c r="BF34" s="665" t="e">
        <f t="shared" si="48"/>
        <v>#REF!</v>
      </c>
      <c r="BG34" s="665" t="e">
        <f t="shared" si="48"/>
        <v>#REF!</v>
      </c>
      <c r="BH34" s="665" t="e">
        <f t="shared" si="48"/>
        <v>#REF!</v>
      </c>
      <c r="BI34" s="665" t="e">
        <f t="shared" si="48"/>
        <v>#REF!</v>
      </c>
      <c r="BJ34" s="665" t="e">
        <f t="shared" si="48"/>
        <v>#REF!</v>
      </c>
      <c r="BK34" s="665" t="e">
        <f t="shared" si="48"/>
        <v>#REF!</v>
      </c>
    </row>
    <row r="35" spans="1:63" ht="36.75" customHeight="1">
      <c r="A35" s="868">
        <v>16</v>
      </c>
      <c r="B35" s="890" t="s">
        <v>328</v>
      </c>
      <c r="C35" s="663"/>
      <c r="D35" s="861" t="s">
        <v>309</v>
      </c>
      <c r="E35" s="859" t="e">
        <f>+VLOOKUP(B35,#REF!,3,0)</f>
        <v>#REF!</v>
      </c>
      <c r="F35" s="859">
        <v>0</v>
      </c>
      <c r="G35" s="320" t="s">
        <v>310</v>
      </c>
      <c r="H35" s="328">
        <v>30</v>
      </c>
      <c r="I35" s="328">
        <v>31</v>
      </c>
      <c r="J35" s="328">
        <v>32</v>
      </c>
      <c r="K35" s="328">
        <v>33</v>
      </c>
      <c r="L35" s="328">
        <v>34</v>
      </c>
      <c r="M35" s="328">
        <v>35</v>
      </c>
      <c r="N35" s="328">
        <v>36</v>
      </c>
      <c r="O35" s="328">
        <v>28</v>
      </c>
      <c r="P35" s="328">
        <v>29</v>
      </c>
      <c r="Q35" s="328">
        <v>30</v>
      </c>
      <c r="R35" s="328">
        <v>30</v>
      </c>
      <c r="S35" s="328">
        <v>30</v>
      </c>
      <c r="T35" s="328">
        <v>30</v>
      </c>
      <c r="U35" s="328">
        <v>30</v>
      </c>
      <c r="V35" s="328">
        <v>30</v>
      </c>
      <c r="W35" s="328">
        <v>30</v>
      </c>
      <c r="X35" s="328">
        <v>30</v>
      </c>
      <c r="Y35" s="328">
        <v>30</v>
      </c>
      <c r="Z35" s="328">
        <v>30</v>
      </c>
      <c r="AA35" s="328">
        <v>30</v>
      </c>
      <c r="AB35" s="328">
        <v>30</v>
      </c>
      <c r="AC35" s="328">
        <v>30</v>
      </c>
      <c r="AD35" s="328">
        <v>30</v>
      </c>
      <c r="AE35" s="328">
        <v>30</v>
      </c>
      <c r="AF35" s="328">
        <v>30</v>
      </c>
      <c r="AG35" s="328">
        <v>31</v>
      </c>
      <c r="AH35" s="328">
        <v>32</v>
      </c>
      <c r="AI35" s="328">
        <v>33</v>
      </c>
      <c r="AJ35" s="328">
        <v>34</v>
      </c>
      <c r="AK35" s="328">
        <v>35</v>
      </c>
      <c r="AL35" s="328">
        <v>36</v>
      </c>
      <c r="AM35" s="328">
        <v>37</v>
      </c>
      <c r="AN35" s="328">
        <v>38</v>
      </c>
      <c r="AO35" s="328">
        <v>39</v>
      </c>
      <c r="AP35" s="328">
        <v>40</v>
      </c>
      <c r="AQ35" s="328">
        <v>41</v>
      </c>
      <c r="AR35" s="328">
        <v>42</v>
      </c>
      <c r="AS35" s="328">
        <v>43</v>
      </c>
      <c r="AT35" s="328">
        <v>44</v>
      </c>
      <c r="AU35" s="328">
        <v>45</v>
      </c>
      <c r="AV35" s="328">
        <v>46</v>
      </c>
      <c r="AW35" s="328">
        <v>47</v>
      </c>
      <c r="AX35" s="328">
        <v>48</v>
      </c>
      <c r="AY35" s="328">
        <v>49</v>
      </c>
      <c r="AZ35" s="328">
        <v>50</v>
      </c>
      <c r="BA35" s="328">
        <v>51</v>
      </c>
      <c r="BB35" s="328">
        <v>52</v>
      </c>
      <c r="BC35" s="328">
        <v>53</v>
      </c>
      <c r="BD35" s="328">
        <v>54</v>
      </c>
      <c r="BE35" s="328">
        <v>55</v>
      </c>
      <c r="BF35" s="328">
        <v>56</v>
      </c>
      <c r="BG35" s="328">
        <v>57</v>
      </c>
      <c r="BH35" s="328">
        <v>58</v>
      </c>
      <c r="BI35" s="328">
        <v>59</v>
      </c>
      <c r="BJ35" s="328">
        <v>60</v>
      </c>
      <c r="BK35" s="328">
        <v>61</v>
      </c>
    </row>
    <row r="36" spans="1:63" ht="36.75" customHeight="1">
      <c r="A36" s="869"/>
      <c r="B36" s="891"/>
      <c r="C36" s="667"/>
      <c r="D36" s="862"/>
      <c r="E36" s="860"/>
      <c r="F36" s="860"/>
      <c r="G36" s="323" t="s">
        <v>7</v>
      </c>
      <c r="H36" s="665" t="e">
        <f t="shared" ref="H36:N36" si="49">+$E35-H35</f>
        <v>#REF!</v>
      </c>
      <c r="I36" s="665" t="e">
        <f t="shared" si="49"/>
        <v>#REF!</v>
      </c>
      <c r="J36" s="665" t="e">
        <f t="shared" si="49"/>
        <v>#REF!</v>
      </c>
      <c r="K36" s="665" t="e">
        <f t="shared" si="49"/>
        <v>#REF!</v>
      </c>
      <c r="L36" s="665" t="e">
        <f t="shared" si="49"/>
        <v>#REF!</v>
      </c>
      <c r="M36" s="665" t="e">
        <f t="shared" si="49"/>
        <v>#REF!</v>
      </c>
      <c r="N36" s="665" t="e">
        <f t="shared" si="49"/>
        <v>#REF!</v>
      </c>
      <c r="O36" s="665" t="e">
        <f>+N36-O35</f>
        <v>#REF!</v>
      </c>
      <c r="P36" s="665" t="e">
        <f>+O36-P35</f>
        <v>#REF!</v>
      </c>
      <c r="Q36" s="665" t="e">
        <f t="shared" ref="Q36:AF36" si="50">+P36-Q35</f>
        <v>#REF!</v>
      </c>
      <c r="R36" s="665" t="e">
        <f t="shared" si="50"/>
        <v>#REF!</v>
      </c>
      <c r="S36" s="665" t="e">
        <f t="shared" si="50"/>
        <v>#REF!</v>
      </c>
      <c r="T36" s="665" t="e">
        <f t="shared" si="50"/>
        <v>#REF!</v>
      </c>
      <c r="U36" s="665" t="e">
        <f t="shared" si="50"/>
        <v>#REF!</v>
      </c>
      <c r="V36" s="665" t="e">
        <f t="shared" si="50"/>
        <v>#REF!</v>
      </c>
      <c r="W36" s="665" t="e">
        <f t="shared" si="50"/>
        <v>#REF!</v>
      </c>
      <c r="X36" s="665" t="e">
        <f t="shared" si="50"/>
        <v>#REF!</v>
      </c>
      <c r="Y36" s="665" t="e">
        <f t="shared" si="50"/>
        <v>#REF!</v>
      </c>
      <c r="Z36" s="665" t="e">
        <f t="shared" si="50"/>
        <v>#REF!</v>
      </c>
      <c r="AA36" s="665" t="e">
        <f t="shared" si="50"/>
        <v>#REF!</v>
      </c>
      <c r="AB36" s="665" t="e">
        <f t="shared" si="50"/>
        <v>#REF!</v>
      </c>
      <c r="AC36" s="665" t="e">
        <f t="shared" si="50"/>
        <v>#REF!</v>
      </c>
      <c r="AD36" s="665" t="e">
        <f t="shared" si="50"/>
        <v>#REF!</v>
      </c>
      <c r="AE36" s="665" t="e">
        <f t="shared" si="50"/>
        <v>#REF!</v>
      </c>
      <c r="AF36" s="665" t="e">
        <f t="shared" si="50"/>
        <v>#REF!</v>
      </c>
      <c r="AG36" s="665" t="e">
        <f t="shared" ref="AG36:BK36" si="51">+AF36-AG35</f>
        <v>#REF!</v>
      </c>
      <c r="AH36" s="665" t="e">
        <f t="shared" si="51"/>
        <v>#REF!</v>
      </c>
      <c r="AI36" s="665" t="e">
        <f t="shared" si="51"/>
        <v>#REF!</v>
      </c>
      <c r="AJ36" s="665" t="e">
        <f t="shared" si="51"/>
        <v>#REF!</v>
      </c>
      <c r="AK36" s="665" t="e">
        <f t="shared" si="51"/>
        <v>#REF!</v>
      </c>
      <c r="AL36" s="665" t="e">
        <f t="shared" si="51"/>
        <v>#REF!</v>
      </c>
      <c r="AM36" s="665" t="e">
        <f t="shared" si="51"/>
        <v>#REF!</v>
      </c>
      <c r="AN36" s="665" t="e">
        <f t="shared" si="51"/>
        <v>#REF!</v>
      </c>
      <c r="AO36" s="665" t="e">
        <f t="shared" si="51"/>
        <v>#REF!</v>
      </c>
      <c r="AP36" s="665" t="e">
        <f t="shared" si="51"/>
        <v>#REF!</v>
      </c>
      <c r="AQ36" s="665" t="e">
        <f t="shared" si="51"/>
        <v>#REF!</v>
      </c>
      <c r="AR36" s="665" t="e">
        <f t="shared" si="51"/>
        <v>#REF!</v>
      </c>
      <c r="AS36" s="665" t="e">
        <f t="shared" si="51"/>
        <v>#REF!</v>
      </c>
      <c r="AT36" s="665" t="e">
        <f t="shared" si="51"/>
        <v>#REF!</v>
      </c>
      <c r="AU36" s="665" t="e">
        <f t="shared" si="51"/>
        <v>#REF!</v>
      </c>
      <c r="AV36" s="665" t="e">
        <f t="shared" si="51"/>
        <v>#REF!</v>
      </c>
      <c r="AW36" s="665" t="e">
        <f t="shared" si="51"/>
        <v>#REF!</v>
      </c>
      <c r="AX36" s="665" t="e">
        <f t="shared" si="51"/>
        <v>#REF!</v>
      </c>
      <c r="AY36" s="665" t="e">
        <f t="shared" si="51"/>
        <v>#REF!</v>
      </c>
      <c r="AZ36" s="665" t="e">
        <f t="shared" si="51"/>
        <v>#REF!</v>
      </c>
      <c r="BA36" s="665" t="e">
        <f t="shared" si="51"/>
        <v>#REF!</v>
      </c>
      <c r="BB36" s="665" t="e">
        <f t="shared" si="51"/>
        <v>#REF!</v>
      </c>
      <c r="BC36" s="665" t="e">
        <f t="shared" si="51"/>
        <v>#REF!</v>
      </c>
      <c r="BD36" s="665" t="e">
        <f t="shared" si="51"/>
        <v>#REF!</v>
      </c>
      <c r="BE36" s="665" t="e">
        <f t="shared" si="51"/>
        <v>#REF!</v>
      </c>
      <c r="BF36" s="665" t="e">
        <f t="shared" si="51"/>
        <v>#REF!</v>
      </c>
      <c r="BG36" s="665" t="e">
        <f t="shared" si="51"/>
        <v>#REF!</v>
      </c>
      <c r="BH36" s="665" t="e">
        <f t="shared" si="51"/>
        <v>#REF!</v>
      </c>
      <c r="BI36" s="665" t="e">
        <f t="shared" si="51"/>
        <v>#REF!</v>
      </c>
      <c r="BJ36" s="665" t="e">
        <f t="shared" si="51"/>
        <v>#REF!</v>
      </c>
      <c r="BK36" s="665" t="e">
        <f t="shared" si="51"/>
        <v>#REF!</v>
      </c>
    </row>
    <row r="37" spans="1:63" ht="36.75" customHeight="1">
      <c r="A37" s="868">
        <v>17</v>
      </c>
      <c r="B37" s="890" t="s">
        <v>329</v>
      </c>
      <c r="C37" s="663"/>
      <c r="D37" s="861" t="s">
        <v>309</v>
      </c>
      <c r="E37" s="859" t="e">
        <f>+VLOOKUP(B37,#REF!,3,0)</f>
        <v>#REF!</v>
      </c>
      <c r="F37" s="859">
        <v>0</v>
      </c>
      <c r="G37" s="320" t="s">
        <v>310</v>
      </c>
      <c r="H37" s="670">
        <v>2.5</v>
      </c>
      <c r="I37" s="670">
        <v>3.5</v>
      </c>
      <c r="J37" s="670">
        <v>4.5</v>
      </c>
      <c r="K37" s="670">
        <v>5.5</v>
      </c>
      <c r="L37" s="670">
        <v>6.5</v>
      </c>
      <c r="M37" s="670">
        <v>7.5</v>
      </c>
      <c r="N37" s="670">
        <v>8.5</v>
      </c>
      <c r="O37" s="670">
        <v>0.5</v>
      </c>
      <c r="P37" s="670">
        <v>1.5</v>
      </c>
      <c r="Q37" s="670">
        <v>2.5</v>
      </c>
      <c r="R37" s="670">
        <v>2.5</v>
      </c>
      <c r="S37" s="670">
        <v>2.5</v>
      </c>
      <c r="T37" s="670">
        <v>2.5</v>
      </c>
      <c r="U37" s="670">
        <v>2.5</v>
      </c>
      <c r="V37" s="670">
        <v>2.5</v>
      </c>
      <c r="W37" s="670">
        <v>2.5</v>
      </c>
      <c r="X37" s="670">
        <v>2.5</v>
      </c>
      <c r="Y37" s="670">
        <v>2.5</v>
      </c>
      <c r="Z37" s="670">
        <v>2.5</v>
      </c>
      <c r="AA37" s="670">
        <v>2.5</v>
      </c>
      <c r="AB37" s="670">
        <v>2.5</v>
      </c>
      <c r="AC37" s="670">
        <v>2.5</v>
      </c>
      <c r="AD37" s="670">
        <v>2.5</v>
      </c>
      <c r="AE37" s="670">
        <v>2.5</v>
      </c>
      <c r="AF37" s="670">
        <v>2.5</v>
      </c>
      <c r="AG37" s="670">
        <v>3.5</v>
      </c>
      <c r="AH37" s="670">
        <v>4.5</v>
      </c>
      <c r="AI37" s="670">
        <v>5.5</v>
      </c>
      <c r="AJ37" s="670">
        <v>6.5</v>
      </c>
      <c r="AK37" s="670">
        <v>7.5</v>
      </c>
      <c r="AL37" s="670">
        <v>8.5</v>
      </c>
      <c r="AM37" s="670">
        <v>9.5</v>
      </c>
      <c r="AN37" s="670">
        <v>10.5</v>
      </c>
      <c r="AO37" s="670">
        <v>11.5</v>
      </c>
      <c r="AP37" s="670">
        <v>12.5</v>
      </c>
      <c r="AQ37" s="670">
        <v>13.5</v>
      </c>
      <c r="AR37" s="670">
        <v>14.5</v>
      </c>
      <c r="AS37" s="670">
        <v>15.5</v>
      </c>
      <c r="AT37" s="670">
        <v>16.5</v>
      </c>
      <c r="AU37" s="670">
        <v>17.5</v>
      </c>
      <c r="AV37" s="670">
        <v>18.5</v>
      </c>
      <c r="AW37" s="670">
        <v>19.5</v>
      </c>
      <c r="AX37" s="670">
        <v>20.5</v>
      </c>
      <c r="AY37" s="670">
        <v>21.5</v>
      </c>
      <c r="AZ37" s="670">
        <v>22.5</v>
      </c>
      <c r="BA37" s="670">
        <v>23.5</v>
      </c>
      <c r="BB37" s="670">
        <v>24.5</v>
      </c>
      <c r="BC37" s="670">
        <v>25.5</v>
      </c>
      <c r="BD37" s="670">
        <v>26.5</v>
      </c>
      <c r="BE37" s="670">
        <v>27.5</v>
      </c>
      <c r="BF37" s="670">
        <v>28.5</v>
      </c>
      <c r="BG37" s="670">
        <v>29.5</v>
      </c>
      <c r="BH37" s="670">
        <v>30.5</v>
      </c>
      <c r="BI37" s="670">
        <v>31.5</v>
      </c>
      <c r="BJ37" s="670">
        <v>32.5</v>
      </c>
      <c r="BK37" s="670">
        <v>33.5</v>
      </c>
    </row>
    <row r="38" spans="1:63" ht="36.75" customHeight="1">
      <c r="A38" s="869"/>
      <c r="B38" s="891"/>
      <c r="C38" s="667"/>
      <c r="D38" s="862"/>
      <c r="E38" s="860"/>
      <c r="F38" s="860"/>
      <c r="G38" s="323" t="s">
        <v>7</v>
      </c>
      <c r="H38" s="665" t="e">
        <f t="shared" ref="H38:N38" si="52">+$E37-H37</f>
        <v>#REF!</v>
      </c>
      <c r="I38" s="665" t="e">
        <f t="shared" si="52"/>
        <v>#REF!</v>
      </c>
      <c r="J38" s="665" t="e">
        <f t="shared" si="52"/>
        <v>#REF!</v>
      </c>
      <c r="K38" s="665" t="e">
        <f t="shared" si="52"/>
        <v>#REF!</v>
      </c>
      <c r="L38" s="665" t="e">
        <f t="shared" si="52"/>
        <v>#REF!</v>
      </c>
      <c r="M38" s="665" t="e">
        <f t="shared" si="52"/>
        <v>#REF!</v>
      </c>
      <c r="N38" s="665" t="e">
        <f t="shared" si="52"/>
        <v>#REF!</v>
      </c>
      <c r="O38" s="665" t="e">
        <f>+N38-O37</f>
        <v>#REF!</v>
      </c>
      <c r="P38" s="665" t="e">
        <f>+O38-P37</f>
        <v>#REF!</v>
      </c>
      <c r="Q38" s="665" t="e">
        <f t="shared" ref="Q38:AF38" si="53">+P38-Q37</f>
        <v>#REF!</v>
      </c>
      <c r="R38" s="665" t="e">
        <f t="shared" si="53"/>
        <v>#REF!</v>
      </c>
      <c r="S38" s="665" t="e">
        <f t="shared" si="53"/>
        <v>#REF!</v>
      </c>
      <c r="T38" s="665" t="e">
        <f t="shared" si="53"/>
        <v>#REF!</v>
      </c>
      <c r="U38" s="665" t="e">
        <f t="shared" si="53"/>
        <v>#REF!</v>
      </c>
      <c r="V38" s="665" t="e">
        <f t="shared" si="53"/>
        <v>#REF!</v>
      </c>
      <c r="W38" s="665" t="e">
        <f t="shared" si="53"/>
        <v>#REF!</v>
      </c>
      <c r="X38" s="665" t="e">
        <f t="shared" si="53"/>
        <v>#REF!</v>
      </c>
      <c r="Y38" s="665" t="e">
        <f t="shared" si="53"/>
        <v>#REF!</v>
      </c>
      <c r="Z38" s="665" t="e">
        <f t="shared" si="53"/>
        <v>#REF!</v>
      </c>
      <c r="AA38" s="665" t="e">
        <f t="shared" si="53"/>
        <v>#REF!</v>
      </c>
      <c r="AB38" s="665" t="e">
        <f t="shared" si="53"/>
        <v>#REF!</v>
      </c>
      <c r="AC38" s="665" t="e">
        <f t="shared" si="53"/>
        <v>#REF!</v>
      </c>
      <c r="AD38" s="665" t="e">
        <f t="shared" si="53"/>
        <v>#REF!</v>
      </c>
      <c r="AE38" s="665" t="e">
        <f t="shared" si="53"/>
        <v>#REF!</v>
      </c>
      <c r="AF38" s="665" t="e">
        <f t="shared" si="53"/>
        <v>#REF!</v>
      </c>
      <c r="AG38" s="665" t="e">
        <f t="shared" ref="AG38:BK38" si="54">+AF38-AG37</f>
        <v>#REF!</v>
      </c>
      <c r="AH38" s="665" t="e">
        <f t="shared" si="54"/>
        <v>#REF!</v>
      </c>
      <c r="AI38" s="665" t="e">
        <f t="shared" si="54"/>
        <v>#REF!</v>
      </c>
      <c r="AJ38" s="665" t="e">
        <f t="shared" si="54"/>
        <v>#REF!</v>
      </c>
      <c r="AK38" s="665" t="e">
        <f t="shared" si="54"/>
        <v>#REF!</v>
      </c>
      <c r="AL38" s="665" t="e">
        <f t="shared" si="54"/>
        <v>#REF!</v>
      </c>
      <c r="AM38" s="665" t="e">
        <f t="shared" si="54"/>
        <v>#REF!</v>
      </c>
      <c r="AN38" s="665" t="e">
        <f t="shared" si="54"/>
        <v>#REF!</v>
      </c>
      <c r="AO38" s="665" t="e">
        <f t="shared" si="54"/>
        <v>#REF!</v>
      </c>
      <c r="AP38" s="665" t="e">
        <f t="shared" si="54"/>
        <v>#REF!</v>
      </c>
      <c r="AQ38" s="665" t="e">
        <f t="shared" si="54"/>
        <v>#REF!</v>
      </c>
      <c r="AR38" s="665" t="e">
        <f t="shared" si="54"/>
        <v>#REF!</v>
      </c>
      <c r="AS38" s="665" t="e">
        <f t="shared" si="54"/>
        <v>#REF!</v>
      </c>
      <c r="AT38" s="665" t="e">
        <f t="shared" si="54"/>
        <v>#REF!</v>
      </c>
      <c r="AU38" s="665" t="e">
        <f t="shared" si="54"/>
        <v>#REF!</v>
      </c>
      <c r="AV38" s="665" t="e">
        <f t="shared" si="54"/>
        <v>#REF!</v>
      </c>
      <c r="AW38" s="665" t="e">
        <f t="shared" si="54"/>
        <v>#REF!</v>
      </c>
      <c r="AX38" s="665" t="e">
        <f t="shared" si="54"/>
        <v>#REF!</v>
      </c>
      <c r="AY38" s="665" t="e">
        <f t="shared" si="54"/>
        <v>#REF!</v>
      </c>
      <c r="AZ38" s="665" t="e">
        <f t="shared" si="54"/>
        <v>#REF!</v>
      </c>
      <c r="BA38" s="665" t="e">
        <f t="shared" si="54"/>
        <v>#REF!</v>
      </c>
      <c r="BB38" s="665" t="e">
        <f t="shared" si="54"/>
        <v>#REF!</v>
      </c>
      <c r="BC38" s="665" t="e">
        <f t="shared" si="54"/>
        <v>#REF!</v>
      </c>
      <c r="BD38" s="665" t="e">
        <f t="shared" si="54"/>
        <v>#REF!</v>
      </c>
      <c r="BE38" s="665" t="e">
        <f t="shared" si="54"/>
        <v>#REF!</v>
      </c>
      <c r="BF38" s="665" t="e">
        <f t="shared" si="54"/>
        <v>#REF!</v>
      </c>
      <c r="BG38" s="665" t="e">
        <f t="shared" si="54"/>
        <v>#REF!</v>
      </c>
      <c r="BH38" s="665" t="e">
        <f t="shared" si="54"/>
        <v>#REF!</v>
      </c>
      <c r="BI38" s="665" t="e">
        <f t="shared" si="54"/>
        <v>#REF!</v>
      </c>
      <c r="BJ38" s="665" t="e">
        <f t="shared" si="54"/>
        <v>#REF!</v>
      </c>
      <c r="BK38" s="665" t="e">
        <f t="shared" si="54"/>
        <v>#REF!</v>
      </c>
    </row>
    <row r="39" spans="1:63" ht="36.75" customHeight="1">
      <c r="A39" s="868">
        <v>18</v>
      </c>
      <c r="B39" s="890" t="s">
        <v>330</v>
      </c>
      <c r="C39" s="663"/>
      <c r="D39" s="861" t="s">
        <v>309</v>
      </c>
      <c r="E39" s="859" t="e">
        <f>+VLOOKUP(B39,#REF!,3,0)</f>
        <v>#REF!</v>
      </c>
      <c r="F39" s="859">
        <v>0</v>
      </c>
      <c r="G39" s="320" t="s">
        <v>310</v>
      </c>
      <c r="H39" s="33">
        <v>2</v>
      </c>
      <c r="I39" s="33">
        <v>3</v>
      </c>
      <c r="J39" s="33">
        <v>4</v>
      </c>
      <c r="K39" s="33">
        <v>5</v>
      </c>
      <c r="L39" s="33">
        <v>6</v>
      </c>
      <c r="M39" s="33">
        <v>7</v>
      </c>
      <c r="N39" s="33">
        <v>8</v>
      </c>
      <c r="O39" s="328">
        <v>1</v>
      </c>
      <c r="P39" s="328">
        <v>2</v>
      </c>
      <c r="Q39" s="328">
        <v>3</v>
      </c>
      <c r="R39" s="328">
        <v>3</v>
      </c>
      <c r="S39" s="328">
        <v>3</v>
      </c>
      <c r="T39" s="328">
        <v>3</v>
      </c>
      <c r="U39" s="328">
        <v>3</v>
      </c>
      <c r="V39" s="328">
        <v>3</v>
      </c>
      <c r="W39" s="328">
        <v>4</v>
      </c>
      <c r="X39" s="328">
        <v>5</v>
      </c>
      <c r="Y39" s="328">
        <v>6</v>
      </c>
      <c r="Z39" s="328">
        <v>7</v>
      </c>
      <c r="AA39" s="328">
        <v>8</v>
      </c>
      <c r="AB39" s="328">
        <v>9</v>
      </c>
      <c r="AC39" s="328">
        <v>10</v>
      </c>
      <c r="AD39" s="328">
        <v>11</v>
      </c>
      <c r="AE39" s="328">
        <v>12</v>
      </c>
      <c r="AF39" s="328">
        <v>13</v>
      </c>
      <c r="AG39" s="328">
        <v>14</v>
      </c>
      <c r="AH39" s="328">
        <v>15</v>
      </c>
      <c r="AI39" s="328">
        <v>16</v>
      </c>
      <c r="AJ39" s="328">
        <v>17</v>
      </c>
      <c r="AK39" s="328">
        <v>18</v>
      </c>
      <c r="AL39" s="328">
        <v>19</v>
      </c>
      <c r="AM39" s="328">
        <v>20</v>
      </c>
      <c r="AN39" s="328">
        <v>21</v>
      </c>
      <c r="AO39" s="328">
        <v>22</v>
      </c>
      <c r="AP39" s="328">
        <v>23</v>
      </c>
      <c r="AQ39" s="328">
        <v>24</v>
      </c>
      <c r="AR39" s="328">
        <v>25</v>
      </c>
      <c r="AS39" s="328">
        <v>26</v>
      </c>
      <c r="AT39" s="328">
        <v>27</v>
      </c>
      <c r="AU39" s="328">
        <v>28</v>
      </c>
      <c r="AV39" s="328">
        <v>29</v>
      </c>
      <c r="AW39" s="328">
        <v>30</v>
      </c>
      <c r="AX39" s="328">
        <v>31</v>
      </c>
      <c r="AY39" s="328">
        <v>32</v>
      </c>
      <c r="AZ39" s="328">
        <v>33</v>
      </c>
      <c r="BA39" s="328">
        <v>34</v>
      </c>
      <c r="BB39" s="328">
        <v>35</v>
      </c>
      <c r="BC39" s="328">
        <v>36</v>
      </c>
      <c r="BD39" s="328">
        <v>37</v>
      </c>
      <c r="BE39" s="328">
        <v>38</v>
      </c>
      <c r="BF39" s="328">
        <v>39</v>
      </c>
      <c r="BG39" s="328">
        <v>40</v>
      </c>
      <c r="BH39" s="328">
        <v>41</v>
      </c>
      <c r="BI39" s="328">
        <v>42</v>
      </c>
      <c r="BJ39" s="328">
        <v>43</v>
      </c>
      <c r="BK39" s="328">
        <v>44</v>
      </c>
    </row>
    <row r="40" spans="1:63" ht="36.75" customHeight="1">
      <c r="A40" s="869"/>
      <c r="B40" s="891"/>
      <c r="C40" s="667"/>
      <c r="D40" s="862"/>
      <c r="E40" s="860"/>
      <c r="F40" s="860"/>
      <c r="G40" s="323" t="s">
        <v>7</v>
      </c>
      <c r="H40" s="665" t="e">
        <f t="shared" ref="H40:N40" si="55">+$E39-H39</f>
        <v>#REF!</v>
      </c>
      <c r="I40" s="665" t="e">
        <f t="shared" si="55"/>
        <v>#REF!</v>
      </c>
      <c r="J40" s="665" t="e">
        <f t="shared" si="55"/>
        <v>#REF!</v>
      </c>
      <c r="K40" s="665" t="e">
        <f t="shared" si="55"/>
        <v>#REF!</v>
      </c>
      <c r="L40" s="665" t="e">
        <f t="shared" si="55"/>
        <v>#REF!</v>
      </c>
      <c r="M40" s="665" t="e">
        <f t="shared" si="55"/>
        <v>#REF!</v>
      </c>
      <c r="N40" s="665" t="e">
        <f t="shared" si="55"/>
        <v>#REF!</v>
      </c>
      <c r="O40" s="665" t="e">
        <f>+N40-O39</f>
        <v>#REF!</v>
      </c>
      <c r="P40" s="665" t="e">
        <f>+O40-P39</f>
        <v>#REF!</v>
      </c>
      <c r="Q40" s="665" t="e">
        <f t="shared" ref="Q40:AF40" si="56">+P40-Q39</f>
        <v>#REF!</v>
      </c>
      <c r="R40" s="665" t="e">
        <f t="shared" si="56"/>
        <v>#REF!</v>
      </c>
      <c r="S40" s="665" t="e">
        <f t="shared" si="56"/>
        <v>#REF!</v>
      </c>
      <c r="T40" s="665" t="e">
        <f t="shared" si="56"/>
        <v>#REF!</v>
      </c>
      <c r="U40" s="665" t="e">
        <f t="shared" si="56"/>
        <v>#REF!</v>
      </c>
      <c r="V40" s="665" t="e">
        <f t="shared" si="56"/>
        <v>#REF!</v>
      </c>
      <c r="W40" s="665" t="e">
        <f t="shared" si="56"/>
        <v>#REF!</v>
      </c>
      <c r="X40" s="665" t="e">
        <f t="shared" si="56"/>
        <v>#REF!</v>
      </c>
      <c r="Y40" s="665" t="e">
        <f t="shared" si="56"/>
        <v>#REF!</v>
      </c>
      <c r="Z40" s="665" t="e">
        <f t="shared" si="56"/>
        <v>#REF!</v>
      </c>
      <c r="AA40" s="665" t="e">
        <f t="shared" si="56"/>
        <v>#REF!</v>
      </c>
      <c r="AB40" s="665" t="e">
        <f t="shared" si="56"/>
        <v>#REF!</v>
      </c>
      <c r="AC40" s="665" t="e">
        <f t="shared" si="56"/>
        <v>#REF!</v>
      </c>
      <c r="AD40" s="665" t="e">
        <f t="shared" si="56"/>
        <v>#REF!</v>
      </c>
      <c r="AE40" s="665" t="e">
        <f t="shared" si="56"/>
        <v>#REF!</v>
      </c>
      <c r="AF40" s="665" t="e">
        <f t="shared" si="56"/>
        <v>#REF!</v>
      </c>
      <c r="AG40" s="665" t="e">
        <f t="shared" ref="AG40:BK40" si="57">+AF40-AG39</f>
        <v>#REF!</v>
      </c>
      <c r="AH40" s="665" t="e">
        <f t="shared" si="57"/>
        <v>#REF!</v>
      </c>
      <c r="AI40" s="665" t="e">
        <f t="shared" si="57"/>
        <v>#REF!</v>
      </c>
      <c r="AJ40" s="665" t="e">
        <f t="shared" si="57"/>
        <v>#REF!</v>
      </c>
      <c r="AK40" s="665" t="e">
        <f t="shared" si="57"/>
        <v>#REF!</v>
      </c>
      <c r="AL40" s="665" t="e">
        <f t="shared" si="57"/>
        <v>#REF!</v>
      </c>
      <c r="AM40" s="665" t="e">
        <f t="shared" si="57"/>
        <v>#REF!</v>
      </c>
      <c r="AN40" s="665" t="e">
        <f t="shared" si="57"/>
        <v>#REF!</v>
      </c>
      <c r="AO40" s="665" t="e">
        <f t="shared" si="57"/>
        <v>#REF!</v>
      </c>
      <c r="AP40" s="665" t="e">
        <f t="shared" si="57"/>
        <v>#REF!</v>
      </c>
      <c r="AQ40" s="665" t="e">
        <f t="shared" si="57"/>
        <v>#REF!</v>
      </c>
      <c r="AR40" s="665" t="e">
        <f t="shared" si="57"/>
        <v>#REF!</v>
      </c>
      <c r="AS40" s="665" t="e">
        <f t="shared" si="57"/>
        <v>#REF!</v>
      </c>
      <c r="AT40" s="665" t="e">
        <f t="shared" si="57"/>
        <v>#REF!</v>
      </c>
      <c r="AU40" s="665" t="e">
        <f t="shared" si="57"/>
        <v>#REF!</v>
      </c>
      <c r="AV40" s="665" t="e">
        <f t="shared" si="57"/>
        <v>#REF!</v>
      </c>
      <c r="AW40" s="665" t="e">
        <f t="shared" si="57"/>
        <v>#REF!</v>
      </c>
      <c r="AX40" s="665" t="e">
        <f t="shared" si="57"/>
        <v>#REF!</v>
      </c>
      <c r="AY40" s="665" t="e">
        <f t="shared" si="57"/>
        <v>#REF!</v>
      </c>
      <c r="AZ40" s="665" t="e">
        <f t="shared" si="57"/>
        <v>#REF!</v>
      </c>
      <c r="BA40" s="665" t="e">
        <f t="shared" si="57"/>
        <v>#REF!</v>
      </c>
      <c r="BB40" s="665" t="e">
        <f t="shared" si="57"/>
        <v>#REF!</v>
      </c>
      <c r="BC40" s="665" t="e">
        <f t="shared" si="57"/>
        <v>#REF!</v>
      </c>
      <c r="BD40" s="665" t="e">
        <f t="shared" si="57"/>
        <v>#REF!</v>
      </c>
      <c r="BE40" s="665" t="e">
        <f t="shared" si="57"/>
        <v>#REF!</v>
      </c>
      <c r="BF40" s="665" t="e">
        <f t="shared" si="57"/>
        <v>#REF!</v>
      </c>
      <c r="BG40" s="665" t="e">
        <f t="shared" si="57"/>
        <v>#REF!</v>
      </c>
      <c r="BH40" s="665" t="e">
        <f t="shared" si="57"/>
        <v>#REF!</v>
      </c>
      <c r="BI40" s="665" t="e">
        <f t="shared" si="57"/>
        <v>#REF!</v>
      </c>
      <c r="BJ40" s="665" t="e">
        <f t="shared" si="57"/>
        <v>#REF!</v>
      </c>
      <c r="BK40" s="665" t="e">
        <f t="shared" si="57"/>
        <v>#REF!</v>
      </c>
    </row>
    <row r="41" spans="1:63" ht="36.75" customHeight="1">
      <c r="A41" s="868">
        <v>19</v>
      </c>
      <c r="B41" s="879" t="s">
        <v>331</v>
      </c>
      <c r="C41" s="663"/>
      <c r="D41" s="861"/>
      <c r="E41" s="859" t="e">
        <f>+VLOOKUP(B41,#REF!,3,0)</f>
        <v>#REF!</v>
      </c>
      <c r="F41" s="859">
        <v>0</v>
      </c>
      <c r="G41" s="320" t="s">
        <v>310</v>
      </c>
      <c r="H41" s="670">
        <v>0.5</v>
      </c>
      <c r="I41" s="670">
        <v>1.5</v>
      </c>
      <c r="J41" s="670">
        <v>2.5</v>
      </c>
      <c r="K41" s="670">
        <v>3.5</v>
      </c>
      <c r="L41" s="670">
        <v>4.5</v>
      </c>
      <c r="M41" s="670">
        <v>5.5</v>
      </c>
      <c r="N41" s="670">
        <v>6.5</v>
      </c>
      <c r="O41" s="670">
        <v>-1.5</v>
      </c>
      <c r="P41" s="670">
        <v>-0.5</v>
      </c>
      <c r="Q41" s="670">
        <v>0.5</v>
      </c>
      <c r="R41" s="670">
        <v>0.5</v>
      </c>
      <c r="S41" s="670">
        <v>0.5</v>
      </c>
      <c r="T41" s="328">
        <v>0.5</v>
      </c>
      <c r="U41" s="328">
        <v>0.5</v>
      </c>
      <c r="V41" s="328">
        <v>0.5</v>
      </c>
      <c r="W41" s="328">
        <v>1.5</v>
      </c>
      <c r="X41" s="328">
        <v>2.5</v>
      </c>
      <c r="Y41" s="328">
        <v>3.5</v>
      </c>
      <c r="Z41" s="328">
        <v>4.5</v>
      </c>
      <c r="AA41" s="328">
        <v>5.5</v>
      </c>
      <c r="AB41" s="328">
        <v>6.5</v>
      </c>
      <c r="AC41" s="328">
        <v>7.5</v>
      </c>
      <c r="AD41" s="328">
        <v>8.5</v>
      </c>
      <c r="AE41" s="328">
        <v>9.5</v>
      </c>
      <c r="AF41" s="328">
        <v>10.5</v>
      </c>
      <c r="AG41" s="328">
        <v>11.5</v>
      </c>
      <c r="AH41" s="328">
        <v>12.5</v>
      </c>
      <c r="AI41" s="328">
        <v>13.5</v>
      </c>
      <c r="AJ41" s="328">
        <v>14.5</v>
      </c>
      <c r="AK41" s="328">
        <v>15.5</v>
      </c>
      <c r="AL41" s="328">
        <v>16.5</v>
      </c>
      <c r="AM41" s="328">
        <v>17.5</v>
      </c>
      <c r="AN41" s="328">
        <v>18.5</v>
      </c>
      <c r="AO41" s="328">
        <v>19.5</v>
      </c>
      <c r="AP41" s="328">
        <v>20.5</v>
      </c>
      <c r="AQ41" s="328">
        <v>21.5</v>
      </c>
      <c r="AR41" s="328">
        <v>22.5</v>
      </c>
      <c r="AS41" s="328">
        <v>23.5</v>
      </c>
      <c r="AT41" s="328">
        <v>24.5</v>
      </c>
      <c r="AU41" s="328">
        <v>25.5</v>
      </c>
      <c r="AV41" s="328">
        <v>26.5</v>
      </c>
      <c r="AW41" s="328">
        <v>27.5</v>
      </c>
      <c r="AX41" s="328">
        <v>28.5</v>
      </c>
      <c r="AY41" s="328">
        <v>29.5</v>
      </c>
      <c r="AZ41" s="328">
        <v>30.5</v>
      </c>
      <c r="BA41" s="328">
        <v>31.5</v>
      </c>
      <c r="BB41" s="328">
        <v>32.5</v>
      </c>
      <c r="BC41" s="328">
        <v>33.5</v>
      </c>
      <c r="BD41" s="328">
        <v>34.5</v>
      </c>
      <c r="BE41" s="328">
        <v>35.5</v>
      </c>
      <c r="BF41" s="328">
        <v>36.5</v>
      </c>
      <c r="BG41" s="328">
        <v>37.5</v>
      </c>
      <c r="BH41" s="328">
        <v>38.5</v>
      </c>
      <c r="BI41" s="328">
        <v>39.5</v>
      </c>
      <c r="BJ41" s="328">
        <v>40.5</v>
      </c>
      <c r="BK41" s="328">
        <v>41.5</v>
      </c>
    </row>
    <row r="42" spans="1:63" ht="36.75" customHeight="1">
      <c r="A42" s="869"/>
      <c r="B42" s="892"/>
      <c r="C42" s="667"/>
      <c r="D42" s="862"/>
      <c r="E42" s="860"/>
      <c r="F42" s="860"/>
      <c r="G42" s="323" t="s">
        <v>7</v>
      </c>
      <c r="H42" s="665" t="e">
        <f t="shared" ref="H42:N42" si="58">+$E41-H41</f>
        <v>#REF!</v>
      </c>
      <c r="I42" s="665" t="e">
        <f t="shared" si="58"/>
        <v>#REF!</v>
      </c>
      <c r="J42" s="665" t="e">
        <f t="shared" si="58"/>
        <v>#REF!</v>
      </c>
      <c r="K42" s="665" t="e">
        <f t="shared" si="58"/>
        <v>#REF!</v>
      </c>
      <c r="L42" s="665" t="e">
        <f t="shared" si="58"/>
        <v>#REF!</v>
      </c>
      <c r="M42" s="665" t="e">
        <f t="shared" si="58"/>
        <v>#REF!</v>
      </c>
      <c r="N42" s="665" t="e">
        <f t="shared" si="58"/>
        <v>#REF!</v>
      </c>
      <c r="O42" s="665" t="e">
        <f>+N42-O41</f>
        <v>#REF!</v>
      </c>
      <c r="P42" s="665" t="e">
        <f>+O42-P41</f>
        <v>#REF!</v>
      </c>
      <c r="Q42" s="665" t="e">
        <f>+P42-Q41</f>
        <v>#REF!</v>
      </c>
      <c r="R42" s="665" t="e">
        <f t="shared" ref="R42:AF42" si="59">+Q42-R41</f>
        <v>#REF!</v>
      </c>
      <c r="S42" s="665" t="e">
        <f t="shared" si="59"/>
        <v>#REF!</v>
      </c>
      <c r="T42" s="665" t="e">
        <f t="shared" si="59"/>
        <v>#REF!</v>
      </c>
      <c r="U42" s="665" t="e">
        <f t="shared" si="59"/>
        <v>#REF!</v>
      </c>
      <c r="V42" s="665" t="e">
        <f t="shared" si="59"/>
        <v>#REF!</v>
      </c>
      <c r="W42" s="665" t="e">
        <f t="shared" si="59"/>
        <v>#REF!</v>
      </c>
      <c r="X42" s="665" t="e">
        <f t="shared" si="59"/>
        <v>#REF!</v>
      </c>
      <c r="Y42" s="665" t="e">
        <f t="shared" si="59"/>
        <v>#REF!</v>
      </c>
      <c r="Z42" s="665" t="e">
        <f t="shared" si="59"/>
        <v>#REF!</v>
      </c>
      <c r="AA42" s="665" t="e">
        <f t="shared" si="59"/>
        <v>#REF!</v>
      </c>
      <c r="AB42" s="665" t="e">
        <f t="shared" si="59"/>
        <v>#REF!</v>
      </c>
      <c r="AC42" s="665" t="e">
        <f t="shared" si="59"/>
        <v>#REF!</v>
      </c>
      <c r="AD42" s="665" t="e">
        <f t="shared" si="59"/>
        <v>#REF!</v>
      </c>
      <c r="AE42" s="665" t="e">
        <f t="shared" si="59"/>
        <v>#REF!</v>
      </c>
      <c r="AF42" s="665" t="e">
        <f t="shared" si="59"/>
        <v>#REF!</v>
      </c>
      <c r="AG42" s="665" t="e">
        <f t="shared" ref="AG42:BK42" si="60">+AF42-AG41</f>
        <v>#REF!</v>
      </c>
      <c r="AH42" s="665" t="e">
        <f t="shared" si="60"/>
        <v>#REF!</v>
      </c>
      <c r="AI42" s="665" t="e">
        <f t="shared" si="60"/>
        <v>#REF!</v>
      </c>
      <c r="AJ42" s="665" t="e">
        <f t="shared" si="60"/>
        <v>#REF!</v>
      </c>
      <c r="AK42" s="665" t="e">
        <f t="shared" si="60"/>
        <v>#REF!</v>
      </c>
      <c r="AL42" s="665" t="e">
        <f t="shared" si="60"/>
        <v>#REF!</v>
      </c>
      <c r="AM42" s="665" t="e">
        <f t="shared" si="60"/>
        <v>#REF!</v>
      </c>
      <c r="AN42" s="665" t="e">
        <f t="shared" si="60"/>
        <v>#REF!</v>
      </c>
      <c r="AO42" s="665" t="e">
        <f t="shared" si="60"/>
        <v>#REF!</v>
      </c>
      <c r="AP42" s="665" t="e">
        <f t="shared" si="60"/>
        <v>#REF!</v>
      </c>
      <c r="AQ42" s="665" t="e">
        <f t="shared" si="60"/>
        <v>#REF!</v>
      </c>
      <c r="AR42" s="665" t="e">
        <f t="shared" si="60"/>
        <v>#REF!</v>
      </c>
      <c r="AS42" s="665" t="e">
        <f t="shared" si="60"/>
        <v>#REF!</v>
      </c>
      <c r="AT42" s="665" t="e">
        <f t="shared" si="60"/>
        <v>#REF!</v>
      </c>
      <c r="AU42" s="665" t="e">
        <f t="shared" si="60"/>
        <v>#REF!</v>
      </c>
      <c r="AV42" s="665" t="e">
        <f t="shared" si="60"/>
        <v>#REF!</v>
      </c>
      <c r="AW42" s="665" t="e">
        <f t="shared" si="60"/>
        <v>#REF!</v>
      </c>
      <c r="AX42" s="665" t="e">
        <f t="shared" si="60"/>
        <v>#REF!</v>
      </c>
      <c r="AY42" s="665" t="e">
        <f t="shared" si="60"/>
        <v>#REF!</v>
      </c>
      <c r="AZ42" s="665" t="e">
        <f t="shared" si="60"/>
        <v>#REF!</v>
      </c>
      <c r="BA42" s="665" t="e">
        <f t="shared" si="60"/>
        <v>#REF!</v>
      </c>
      <c r="BB42" s="665" t="e">
        <f t="shared" si="60"/>
        <v>#REF!</v>
      </c>
      <c r="BC42" s="665" t="e">
        <f t="shared" si="60"/>
        <v>#REF!</v>
      </c>
      <c r="BD42" s="665" t="e">
        <f t="shared" si="60"/>
        <v>#REF!</v>
      </c>
      <c r="BE42" s="665" t="e">
        <f t="shared" si="60"/>
        <v>#REF!</v>
      </c>
      <c r="BF42" s="665" t="e">
        <f t="shared" si="60"/>
        <v>#REF!</v>
      </c>
      <c r="BG42" s="665" t="e">
        <f t="shared" si="60"/>
        <v>#REF!</v>
      </c>
      <c r="BH42" s="665" t="e">
        <f t="shared" si="60"/>
        <v>#REF!</v>
      </c>
      <c r="BI42" s="665" t="e">
        <f t="shared" si="60"/>
        <v>#REF!</v>
      </c>
      <c r="BJ42" s="665" t="e">
        <f t="shared" si="60"/>
        <v>#REF!</v>
      </c>
      <c r="BK42" s="665" t="e">
        <f t="shared" si="60"/>
        <v>#REF!</v>
      </c>
    </row>
    <row r="43" spans="1:63" ht="36.75" customHeight="1">
      <c r="A43" s="868">
        <v>20</v>
      </c>
      <c r="B43" s="863" t="s">
        <v>332</v>
      </c>
      <c r="C43" s="663"/>
      <c r="D43" s="861" t="s">
        <v>309</v>
      </c>
      <c r="E43" s="859">
        <f>+VLOOKUP(B43,'[5]TÚI BÓNG'!$B$4:$E$900,4,0)</f>
        <v>1339</v>
      </c>
      <c r="F43" s="859">
        <v>0</v>
      </c>
      <c r="G43" s="320" t="s">
        <v>310</v>
      </c>
      <c r="H43" s="328">
        <v>83</v>
      </c>
      <c r="I43" s="328">
        <v>84</v>
      </c>
      <c r="J43" s="328">
        <v>85</v>
      </c>
      <c r="K43" s="328">
        <v>86</v>
      </c>
      <c r="L43" s="328">
        <v>87</v>
      </c>
      <c r="M43" s="328">
        <v>88</v>
      </c>
      <c r="N43" s="328">
        <v>89</v>
      </c>
      <c r="O43" s="328">
        <v>81</v>
      </c>
      <c r="P43" s="328">
        <v>82</v>
      </c>
      <c r="Q43" s="328">
        <v>83</v>
      </c>
      <c r="R43" s="328">
        <v>83</v>
      </c>
      <c r="S43" s="328">
        <v>83</v>
      </c>
      <c r="T43" s="328">
        <v>83</v>
      </c>
      <c r="U43" s="328">
        <v>83</v>
      </c>
      <c r="V43" s="328">
        <v>83</v>
      </c>
      <c r="W43" s="328">
        <v>84</v>
      </c>
      <c r="X43" s="328">
        <v>85</v>
      </c>
      <c r="Y43" s="328">
        <v>86</v>
      </c>
      <c r="Z43" s="328">
        <v>87</v>
      </c>
      <c r="AA43" s="328">
        <v>88</v>
      </c>
      <c r="AB43" s="328">
        <v>89</v>
      </c>
      <c r="AC43" s="328">
        <v>90</v>
      </c>
      <c r="AD43" s="328">
        <v>91</v>
      </c>
      <c r="AE43" s="328">
        <v>92</v>
      </c>
      <c r="AF43" s="328">
        <v>93</v>
      </c>
      <c r="AG43" s="328">
        <v>94</v>
      </c>
      <c r="AH43" s="328">
        <v>95</v>
      </c>
      <c r="AI43" s="328">
        <v>96</v>
      </c>
      <c r="AJ43" s="328">
        <v>97</v>
      </c>
      <c r="AK43" s="328">
        <v>98</v>
      </c>
      <c r="AL43" s="328">
        <v>99</v>
      </c>
      <c r="AM43" s="328">
        <v>100</v>
      </c>
      <c r="AN43" s="328">
        <v>101</v>
      </c>
      <c r="AO43" s="328">
        <v>102</v>
      </c>
      <c r="AP43" s="328">
        <v>103</v>
      </c>
      <c r="AQ43" s="328">
        <v>104</v>
      </c>
      <c r="AR43" s="328">
        <v>105</v>
      </c>
      <c r="AS43" s="328">
        <v>106</v>
      </c>
      <c r="AT43" s="328">
        <v>107</v>
      </c>
      <c r="AU43" s="328">
        <v>108</v>
      </c>
      <c r="AV43" s="328">
        <v>109</v>
      </c>
      <c r="AW43" s="328">
        <v>110</v>
      </c>
      <c r="AX43" s="328">
        <v>111</v>
      </c>
      <c r="AY43" s="328">
        <v>112</v>
      </c>
      <c r="AZ43" s="328">
        <v>113</v>
      </c>
      <c r="BA43" s="328">
        <v>114</v>
      </c>
      <c r="BB43" s="328">
        <v>115</v>
      </c>
      <c r="BC43" s="328">
        <v>116</v>
      </c>
      <c r="BD43" s="328">
        <v>117</v>
      </c>
      <c r="BE43" s="328">
        <v>118</v>
      </c>
      <c r="BF43" s="328">
        <v>119</v>
      </c>
      <c r="BG43" s="328">
        <v>120</v>
      </c>
      <c r="BH43" s="328">
        <v>121</v>
      </c>
      <c r="BI43" s="328">
        <v>122</v>
      </c>
      <c r="BJ43" s="328">
        <v>123</v>
      </c>
      <c r="BK43" s="328">
        <v>124</v>
      </c>
    </row>
    <row r="44" spans="1:63" ht="36.75" customHeight="1">
      <c r="A44" s="869"/>
      <c r="B44" s="864"/>
      <c r="C44" s="667"/>
      <c r="D44" s="862"/>
      <c r="E44" s="860"/>
      <c r="F44" s="860"/>
      <c r="G44" s="323" t="s">
        <v>7</v>
      </c>
      <c r="H44" s="665">
        <f t="shared" ref="H44:N44" si="61">+$E43-H43</f>
        <v>1256</v>
      </c>
      <c r="I44" s="665">
        <f t="shared" si="61"/>
        <v>1255</v>
      </c>
      <c r="J44" s="665">
        <f t="shared" si="61"/>
        <v>1254</v>
      </c>
      <c r="K44" s="665">
        <f t="shared" si="61"/>
        <v>1253</v>
      </c>
      <c r="L44" s="665">
        <f t="shared" si="61"/>
        <v>1252</v>
      </c>
      <c r="M44" s="665">
        <f t="shared" si="61"/>
        <v>1251</v>
      </c>
      <c r="N44" s="665">
        <f t="shared" si="61"/>
        <v>1250</v>
      </c>
      <c r="O44" s="665">
        <f>+N44-O43</f>
        <v>1169</v>
      </c>
      <c r="P44" s="665">
        <f>+O44-P43</f>
        <v>1087</v>
      </c>
      <c r="Q44" s="665">
        <f t="shared" ref="Q44:AF44" si="62">+P44-Q43</f>
        <v>1004</v>
      </c>
      <c r="R44" s="665">
        <f t="shared" si="62"/>
        <v>921</v>
      </c>
      <c r="S44" s="665">
        <f t="shared" si="62"/>
        <v>838</v>
      </c>
      <c r="T44" s="665">
        <f t="shared" si="62"/>
        <v>755</v>
      </c>
      <c r="U44" s="665">
        <f t="shared" si="62"/>
        <v>672</v>
      </c>
      <c r="V44" s="665">
        <f t="shared" si="62"/>
        <v>589</v>
      </c>
      <c r="W44" s="665">
        <f t="shared" si="62"/>
        <v>505</v>
      </c>
      <c r="X44" s="665">
        <f t="shared" si="62"/>
        <v>420</v>
      </c>
      <c r="Y44" s="665">
        <f t="shared" si="62"/>
        <v>334</v>
      </c>
      <c r="Z44" s="665">
        <f t="shared" si="62"/>
        <v>247</v>
      </c>
      <c r="AA44" s="665">
        <f t="shared" si="62"/>
        <v>159</v>
      </c>
      <c r="AB44" s="665">
        <f t="shared" si="62"/>
        <v>70</v>
      </c>
      <c r="AC44" s="665">
        <f t="shared" si="62"/>
        <v>-20</v>
      </c>
      <c r="AD44" s="665">
        <f t="shared" si="62"/>
        <v>-111</v>
      </c>
      <c r="AE44" s="665">
        <f t="shared" si="62"/>
        <v>-203</v>
      </c>
      <c r="AF44" s="665">
        <f t="shared" si="62"/>
        <v>-296</v>
      </c>
      <c r="AG44" s="665">
        <f t="shared" ref="AG44:BK44" si="63">+AF44-AG43</f>
        <v>-390</v>
      </c>
      <c r="AH44" s="665">
        <f t="shared" si="63"/>
        <v>-485</v>
      </c>
      <c r="AI44" s="665">
        <f t="shared" si="63"/>
        <v>-581</v>
      </c>
      <c r="AJ44" s="665">
        <f t="shared" si="63"/>
        <v>-678</v>
      </c>
      <c r="AK44" s="665">
        <f t="shared" si="63"/>
        <v>-776</v>
      </c>
      <c r="AL44" s="665">
        <f t="shared" si="63"/>
        <v>-875</v>
      </c>
      <c r="AM44" s="665">
        <f t="shared" si="63"/>
        <v>-975</v>
      </c>
      <c r="AN44" s="665">
        <f t="shared" si="63"/>
        <v>-1076</v>
      </c>
      <c r="AO44" s="665">
        <f t="shared" si="63"/>
        <v>-1178</v>
      </c>
      <c r="AP44" s="665">
        <f t="shared" si="63"/>
        <v>-1281</v>
      </c>
      <c r="AQ44" s="665">
        <f t="shared" si="63"/>
        <v>-1385</v>
      </c>
      <c r="AR44" s="665">
        <f t="shared" si="63"/>
        <v>-1490</v>
      </c>
      <c r="AS44" s="665">
        <f t="shared" si="63"/>
        <v>-1596</v>
      </c>
      <c r="AT44" s="665">
        <f t="shared" si="63"/>
        <v>-1703</v>
      </c>
      <c r="AU44" s="665">
        <f t="shared" si="63"/>
        <v>-1811</v>
      </c>
      <c r="AV44" s="665">
        <f t="shared" si="63"/>
        <v>-1920</v>
      </c>
      <c r="AW44" s="665">
        <f t="shared" si="63"/>
        <v>-2030</v>
      </c>
      <c r="AX44" s="665">
        <f t="shared" si="63"/>
        <v>-2141</v>
      </c>
      <c r="AY44" s="665">
        <f t="shared" si="63"/>
        <v>-2253</v>
      </c>
      <c r="AZ44" s="665">
        <f t="shared" si="63"/>
        <v>-2366</v>
      </c>
      <c r="BA44" s="665">
        <f t="shared" si="63"/>
        <v>-2480</v>
      </c>
      <c r="BB44" s="665">
        <f t="shared" si="63"/>
        <v>-2595</v>
      </c>
      <c r="BC44" s="665">
        <f t="shared" si="63"/>
        <v>-2711</v>
      </c>
      <c r="BD44" s="665">
        <f t="shared" si="63"/>
        <v>-2828</v>
      </c>
      <c r="BE44" s="665">
        <f t="shared" si="63"/>
        <v>-2946</v>
      </c>
      <c r="BF44" s="665">
        <f t="shared" si="63"/>
        <v>-3065</v>
      </c>
      <c r="BG44" s="665">
        <f t="shared" si="63"/>
        <v>-3185</v>
      </c>
      <c r="BH44" s="665">
        <f t="shared" si="63"/>
        <v>-3306</v>
      </c>
      <c r="BI44" s="665">
        <f t="shared" si="63"/>
        <v>-3428</v>
      </c>
      <c r="BJ44" s="665">
        <f t="shared" si="63"/>
        <v>-3551</v>
      </c>
      <c r="BK44" s="665">
        <f t="shared" si="63"/>
        <v>-3675</v>
      </c>
    </row>
    <row r="45" spans="1:63" ht="36.75" customHeight="1">
      <c r="A45" s="868">
        <v>21</v>
      </c>
      <c r="B45" s="863" t="s">
        <v>333</v>
      </c>
      <c r="C45" s="663"/>
      <c r="D45" s="861" t="s">
        <v>309</v>
      </c>
      <c r="E45" s="859">
        <f>+VLOOKUP(B45,'[5]TÚI BÓNG'!$B$4:$E$900,4,0)</f>
        <v>1999</v>
      </c>
      <c r="F45" s="859">
        <v>0</v>
      </c>
      <c r="G45" s="320" t="s">
        <v>310</v>
      </c>
      <c r="H45" s="328">
        <v>103</v>
      </c>
      <c r="I45" s="328">
        <v>104</v>
      </c>
      <c r="J45" s="328">
        <v>105</v>
      </c>
      <c r="K45" s="328">
        <v>106</v>
      </c>
      <c r="L45" s="328">
        <v>107</v>
      </c>
      <c r="M45" s="328">
        <v>108</v>
      </c>
      <c r="N45" s="328">
        <v>109</v>
      </c>
      <c r="O45" s="328">
        <v>101</v>
      </c>
      <c r="P45" s="328">
        <v>102</v>
      </c>
      <c r="Q45" s="328">
        <v>103</v>
      </c>
      <c r="R45" s="328">
        <v>103</v>
      </c>
      <c r="S45" s="328">
        <v>103</v>
      </c>
      <c r="T45" s="328">
        <v>103</v>
      </c>
      <c r="U45" s="328">
        <v>103</v>
      </c>
      <c r="V45" s="328">
        <v>103</v>
      </c>
      <c r="W45" s="328">
        <v>104</v>
      </c>
      <c r="X45" s="328">
        <v>105</v>
      </c>
      <c r="Y45" s="328">
        <v>106</v>
      </c>
      <c r="Z45" s="328">
        <v>107</v>
      </c>
      <c r="AA45" s="328">
        <v>108</v>
      </c>
      <c r="AB45" s="328">
        <v>109</v>
      </c>
      <c r="AC45" s="328">
        <v>110</v>
      </c>
      <c r="AD45" s="328">
        <v>111</v>
      </c>
      <c r="AE45" s="328">
        <v>112</v>
      </c>
      <c r="AF45" s="328">
        <v>113</v>
      </c>
      <c r="AG45" s="328">
        <v>114</v>
      </c>
      <c r="AH45" s="328">
        <v>115</v>
      </c>
      <c r="AI45" s="328">
        <v>116</v>
      </c>
      <c r="AJ45" s="328">
        <v>117</v>
      </c>
      <c r="AK45" s="328">
        <v>118</v>
      </c>
      <c r="AL45" s="328">
        <v>119</v>
      </c>
      <c r="AM45" s="328">
        <v>120</v>
      </c>
      <c r="AN45" s="328">
        <v>121</v>
      </c>
      <c r="AO45" s="328">
        <v>122</v>
      </c>
      <c r="AP45" s="328">
        <v>123</v>
      </c>
      <c r="AQ45" s="328">
        <v>124</v>
      </c>
      <c r="AR45" s="328">
        <v>125</v>
      </c>
      <c r="AS45" s="328">
        <v>126</v>
      </c>
      <c r="AT45" s="328">
        <v>127</v>
      </c>
      <c r="AU45" s="328">
        <v>128</v>
      </c>
      <c r="AV45" s="328">
        <v>129</v>
      </c>
      <c r="AW45" s="328">
        <v>130</v>
      </c>
      <c r="AX45" s="328">
        <v>131</v>
      </c>
      <c r="AY45" s="328">
        <v>132</v>
      </c>
      <c r="AZ45" s="328">
        <v>133</v>
      </c>
      <c r="BA45" s="328">
        <v>134</v>
      </c>
      <c r="BB45" s="328">
        <v>135</v>
      </c>
      <c r="BC45" s="328">
        <v>136</v>
      </c>
      <c r="BD45" s="328">
        <v>137</v>
      </c>
      <c r="BE45" s="328">
        <v>138</v>
      </c>
      <c r="BF45" s="328">
        <v>139</v>
      </c>
      <c r="BG45" s="328">
        <v>140</v>
      </c>
      <c r="BH45" s="328">
        <v>141</v>
      </c>
      <c r="BI45" s="328">
        <v>142</v>
      </c>
      <c r="BJ45" s="328">
        <v>143</v>
      </c>
      <c r="BK45" s="328">
        <v>144</v>
      </c>
    </row>
    <row r="46" spans="1:63" ht="36.75" customHeight="1">
      <c r="A46" s="869"/>
      <c r="B46" s="864"/>
      <c r="C46" s="667"/>
      <c r="D46" s="862"/>
      <c r="E46" s="860"/>
      <c r="F46" s="860"/>
      <c r="G46" s="323" t="s">
        <v>7</v>
      </c>
      <c r="H46" s="665">
        <f t="shared" ref="H46:N46" si="64">+$E45-H45</f>
        <v>1896</v>
      </c>
      <c r="I46" s="665">
        <f t="shared" si="64"/>
        <v>1895</v>
      </c>
      <c r="J46" s="665">
        <f t="shared" si="64"/>
        <v>1894</v>
      </c>
      <c r="K46" s="665">
        <f t="shared" si="64"/>
        <v>1893</v>
      </c>
      <c r="L46" s="665">
        <f t="shared" si="64"/>
        <v>1892</v>
      </c>
      <c r="M46" s="665">
        <f t="shared" si="64"/>
        <v>1891</v>
      </c>
      <c r="N46" s="665">
        <f t="shared" si="64"/>
        <v>1890</v>
      </c>
      <c r="O46" s="665">
        <f>+N46-O45</f>
        <v>1789</v>
      </c>
      <c r="P46" s="665">
        <f>+O46-P45</f>
        <v>1687</v>
      </c>
      <c r="Q46" s="665">
        <f t="shared" ref="Q46:AF46" si="65">+P46-Q45</f>
        <v>1584</v>
      </c>
      <c r="R46" s="665">
        <f t="shared" si="65"/>
        <v>1481</v>
      </c>
      <c r="S46" s="665">
        <f t="shared" si="65"/>
        <v>1378</v>
      </c>
      <c r="T46" s="665">
        <f t="shared" si="65"/>
        <v>1275</v>
      </c>
      <c r="U46" s="665">
        <f t="shared" si="65"/>
        <v>1172</v>
      </c>
      <c r="V46" s="665">
        <f t="shared" si="65"/>
        <v>1069</v>
      </c>
      <c r="W46" s="665">
        <f t="shared" si="65"/>
        <v>965</v>
      </c>
      <c r="X46" s="665">
        <f t="shared" si="65"/>
        <v>860</v>
      </c>
      <c r="Y46" s="665">
        <f t="shared" si="65"/>
        <v>754</v>
      </c>
      <c r="Z46" s="665">
        <f t="shared" si="65"/>
        <v>647</v>
      </c>
      <c r="AA46" s="665">
        <f t="shared" si="65"/>
        <v>539</v>
      </c>
      <c r="AB46" s="665">
        <f t="shared" si="65"/>
        <v>430</v>
      </c>
      <c r="AC46" s="665">
        <f t="shared" si="65"/>
        <v>320</v>
      </c>
      <c r="AD46" s="665">
        <f t="shared" si="65"/>
        <v>209</v>
      </c>
      <c r="AE46" s="665">
        <f t="shared" si="65"/>
        <v>97</v>
      </c>
      <c r="AF46" s="665">
        <f t="shared" si="65"/>
        <v>-16</v>
      </c>
      <c r="AG46" s="665">
        <f t="shared" ref="AG46:BK46" si="66">+AF46-AG45</f>
        <v>-130</v>
      </c>
      <c r="AH46" s="665">
        <f t="shared" si="66"/>
        <v>-245</v>
      </c>
      <c r="AI46" s="665">
        <f t="shared" si="66"/>
        <v>-361</v>
      </c>
      <c r="AJ46" s="665">
        <f t="shared" si="66"/>
        <v>-478</v>
      </c>
      <c r="AK46" s="665">
        <f t="shared" si="66"/>
        <v>-596</v>
      </c>
      <c r="AL46" s="665">
        <f t="shared" si="66"/>
        <v>-715</v>
      </c>
      <c r="AM46" s="665">
        <f t="shared" si="66"/>
        <v>-835</v>
      </c>
      <c r="AN46" s="665">
        <f t="shared" si="66"/>
        <v>-956</v>
      </c>
      <c r="AO46" s="665">
        <f t="shared" si="66"/>
        <v>-1078</v>
      </c>
      <c r="AP46" s="665">
        <f t="shared" si="66"/>
        <v>-1201</v>
      </c>
      <c r="AQ46" s="665">
        <f t="shared" si="66"/>
        <v>-1325</v>
      </c>
      <c r="AR46" s="665">
        <f t="shared" si="66"/>
        <v>-1450</v>
      </c>
      <c r="AS46" s="665">
        <f t="shared" si="66"/>
        <v>-1576</v>
      </c>
      <c r="AT46" s="665">
        <f t="shared" si="66"/>
        <v>-1703</v>
      </c>
      <c r="AU46" s="665">
        <f t="shared" si="66"/>
        <v>-1831</v>
      </c>
      <c r="AV46" s="665">
        <f t="shared" si="66"/>
        <v>-1960</v>
      </c>
      <c r="AW46" s="665">
        <f t="shared" si="66"/>
        <v>-2090</v>
      </c>
      <c r="AX46" s="665">
        <f t="shared" si="66"/>
        <v>-2221</v>
      </c>
      <c r="AY46" s="665">
        <f t="shared" si="66"/>
        <v>-2353</v>
      </c>
      <c r="AZ46" s="665">
        <f t="shared" si="66"/>
        <v>-2486</v>
      </c>
      <c r="BA46" s="665">
        <f t="shared" si="66"/>
        <v>-2620</v>
      </c>
      <c r="BB46" s="665">
        <f t="shared" si="66"/>
        <v>-2755</v>
      </c>
      <c r="BC46" s="665">
        <f t="shared" si="66"/>
        <v>-2891</v>
      </c>
      <c r="BD46" s="665">
        <f t="shared" si="66"/>
        <v>-3028</v>
      </c>
      <c r="BE46" s="665">
        <f t="shared" si="66"/>
        <v>-3166</v>
      </c>
      <c r="BF46" s="665">
        <f t="shared" si="66"/>
        <v>-3305</v>
      </c>
      <c r="BG46" s="665">
        <f t="shared" si="66"/>
        <v>-3445</v>
      </c>
      <c r="BH46" s="665">
        <f t="shared" si="66"/>
        <v>-3586</v>
      </c>
      <c r="BI46" s="665">
        <f t="shared" si="66"/>
        <v>-3728</v>
      </c>
      <c r="BJ46" s="665">
        <f t="shared" si="66"/>
        <v>-3871</v>
      </c>
      <c r="BK46" s="665">
        <f t="shared" si="66"/>
        <v>-4015</v>
      </c>
    </row>
    <row r="47" spans="1:63" ht="36.75" customHeight="1">
      <c r="A47" s="868">
        <v>22</v>
      </c>
      <c r="B47" s="863" t="s">
        <v>334</v>
      </c>
      <c r="C47" s="663"/>
      <c r="D47" s="861" t="s">
        <v>309</v>
      </c>
      <c r="E47" s="859">
        <f>+VLOOKUP(B47,'[5]TÚI BÓNG'!$B$4:$E$900,4,0)</f>
        <v>7388</v>
      </c>
      <c r="F47" s="859">
        <v>0</v>
      </c>
      <c r="G47" s="320" t="s">
        <v>310</v>
      </c>
      <c r="H47" s="328">
        <v>200</v>
      </c>
      <c r="I47" s="328">
        <v>201</v>
      </c>
      <c r="J47" s="328">
        <v>202</v>
      </c>
      <c r="K47" s="328">
        <v>203</v>
      </c>
      <c r="L47" s="328">
        <v>204</v>
      </c>
      <c r="M47" s="328">
        <v>205</v>
      </c>
      <c r="N47" s="328">
        <v>206</v>
      </c>
      <c r="O47" s="328">
        <v>198</v>
      </c>
      <c r="P47" s="328">
        <v>199</v>
      </c>
      <c r="Q47" s="328">
        <v>200</v>
      </c>
      <c r="R47" s="328">
        <v>200</v>
      </c>
      <c r="S47" s="328">
        <v>200</v>
      </c>
      <c r="T47" s="328">
        <v>200</v>
      </c>
      <c r="U47" s="328">
        <v>200</v>
      </c>
      <c r="V47" s="328">
        <v>200</v>
      </c>
      <c r="W47" s="328">
        <v>201</v>
      </c>
      <c r="X47" s="328">
        <v>202</v>
      </c>
      <c r="Y47" s="328">
        <v>203</v>
      </c>
      <c r="Z47" s="328">
        <v>204</v>
      </c>
      <c r="AA47" s="328">
        <v>205</v>
      </c>
      <c r="AB47" s="328">
        <v>206</v>
      </c>
      <c r="AC47" s="328">
        <v>207</v>
      </c>
      <c r="AD47" s="328">
        <v>208</v>
      </c>
      <c r="AE47" s="328">
        <v>209</v>
      </c>
      <c r="AF47" s="328">
        <v>210</v>
      </c>
      <c r="AG47" s="328">
        <v>211</v>
      </c>
      <c r="AH47" s="328">
        <v>212</v>
      </c>
      <c r="AI47" s="328">
        <v>213</v>
      </c>
      <c r="AJ47" s="328">
        <v>214</v>
      </c>
      <c r="AK47" s="328">
        <v>215</v>
      </c>
      <c r="AL47" s="328">
        <v>216</v>
      </c>
      <c r="AM47" s="328">
        <v>217</v>
      </c>
      <c r="AN47" s="328">
        <v>218</v>
      </c>
      <c r="AO47" s="328">
        <v>219</v>
      </c>
      <c r="AP47" s="328">
        <v>220</v>
      </c>
      <c r="AQ47" s="328">
        <v>221</v>
      </c>
      <c r="AR47" s="328">
        <v>222</v>
      </c>
      <c r="AS47" s="328">
        <v>223</v>
      </c>
      <c r="AT47" s="328">
        <v>224</v>
      </c>
      <c r="AU47" s="328">
        <v>225</v>
      </c>
      <c r="AV47" s="328">
        <v>226</v>
      </c>
      <c r="AW47" s="328">
        <v>227</v>
      </c>
      <c r="AX47" s="328">
        <v>228</v>
      </c>
      <c r="AY47" s="328">
        <v>229</v>
      </c>
      <c r="AZ47" s="328">
        <v>230</v>
      </c>
      <c r="BA47" s="328">
        <v>231</v>
      </c>
      <c r="BB47" s="328">
        <v>232</v>
      </c>
      <c r="BC47" s="328">
        <v>233</v>
      </c>
      <c r="BD47" s="328">
        <v>234</v>
      </c>
      <c r="BE47" s="328">
        <v>235</v>
      </c>
      <c r="BF47" s="328">
        <v>236</v>
      </c>
      <c r="BG47" s="328">
        <v>237</v>
      </c>
      <c r="BH47" s="328">
        <v>238</v>
      </c>
      <c r="BI47" s="328">
        <v>239</v>
      </c>
      <c r="BJ47" s="328">
        <v>240</v>
      </c>
      <c r="BK47" s="328">
        <v>241</v>
      </c>
    </row>
    <row r="48" spans="1:63" ht="36.75" customHeight="1">
      <c r="A48" s="869"/>
      <c r="B48" s="864"/>
      <c r="C48" s="667"/>
      <c r="D48" s="862"/>
      <c r="E48" s="860"/>
      <c r="F48" s="860"/>
      <c r="G48" s="323" t="s">
        <v>7</v>
      </c>
      <c r="H48" s="665">
        <f t="shared" ref="H48:N48" si="67">+$E47-H47</f>
        <v>7188</v>
      </c>
      <c r="I48" s="665">
        <f t="shared" si="67"/>
        <v>7187</v>
      </c>
      <c r="J48" s="665">
        <f t="shared" si="67"/>
        <v>7186</v>
      </c>
      <c r="K48" s="665">
        <f t="shared" si="67"/>
        <v>7185</v>
      </c>
      <c r="L48" s="665">
        <f t="shared" si="67"/>
        <v>7184</v>
      </c>
      <c r="M48" s="665">
        <f t="shared" si="67"/>
        <v>7183</v>
      </c>
      <c r="N48" s="665">
        <f t="shared" si="67"/>
        <v>7182</v>
      </c>
      <c r="O48" s="665">
        <f>+N48-O47</f>
        <v>6984</v>
      </c>
      <c r="P48" s="665">
        <f>+O48-P47</f>
        <v>6785</v>
      </c>
      <c r="Q48" s="665">
        <f t="shared" ref="Q48:AF48" si="68">+P48-Q47</f>
        <v>6585</v>
      </c>
      <c r="R48" s="665">
        <f t="shared" si="68"/>
        <v>6385</v>
      </c>
      <c r="S48" s="665">
        <f t="shared" si="68"/>
        <v>6185</v>
      </c>
      <c r="T48" s="665">
        <f t="shared" si="68"/>
        <v>5985</v>
      </c>
      <c r="U48" s="665">
        <f t="shared" si="68"/>
        <v>5785</v>
      </c>
      <c r="V48" s="665">
        <f t="shared" si="68"/>
        <v>5585</v>
      </c>
      <c r="W48" s="665">
        <f t="shared" si="68"/>
        <v>5384</v>
      </c>
      <c r="X48" s="665">
        <f t="shared" si="68"/>
        <v>5182</v>
      </c>
      <c r="Y48" s="665">
        <f t="shared" si="68"/>
        <v>4979</v>
      </c>
      <c r="Z48" s="665">
        <f t="shared" si="68"/>
        <v>4775</v>
      </c>
      <c r="AA48" s="665">
        <f t="shared" si="68"/>
        <v>4570</v>
      </c>
      <c r="AB48" s="665">
        <f t="shared" si="68"/>
        <v>4364</v>
      </c>
      <c r="AC48" s="665">
        <f t="shared" si="68"/>
        <v>4157</v>
      </c>
      <c r="AD48" s="665">
        <f t="shared" si="68"/>
        <v>3949</v>
      </c>
      <c r="AE48" s="665">
        <f t="shared" si="68"/>
        <v>3740</v>
      </c>
      <c r="AF48" s="665">
        <f t="shared" si="68"/>
        <v>3530</v>
      </c>
      <c r="AG48" s="665">
        <f t="shared" ref="AG48:BK48" si="69">+AF48-AG47</f>
        <v>3319</v>
      </c>
      <c r="AH48" s="665">
        <f t="shared" si="69"/>
        <v>3107</v>
      </c>
      <c r="AI48" s="665">
        <f t="shared" si="69"/>
        <v>2894</v>
      </c>
      <c r="AJ48" s="665">
        <f t="shared" si="69"/>
        <v>2680</v>
      </c>
      <c r="AK48" s="665">
        <f t="shared" si="69"/>
        <v>2465</v>
      </c>
      <c r="AL48" s="665">
        <f t="shared" si="69"/>
        <v>2249</v>
      </c>
      <c r="AM48" s="665">
        <f t="shared" si="69"/>
        <v>2032</v>
      </c>
      <c r="AN48" s="665">
        <f t="shared" si="69"/>
        <v>1814</v>
      </c>
      <c r="AO48" s="665">
        <f t="shared" si="69"/>
        <v>1595</v>
      </c>
      <c r="AP48" s="665">
        <f t="shared" si="69"/>
        <v>1375</v>
      </c>
      <c r="AQ48" s="665">
        <f t="shared" si="69"/>
        <v>1154</v>
      </c>
      <c r="AR48" s="665">
        <f t="shared" si="69"/>
        <v>932</v>
      </c>
      <c r="AS48" s="665">
        <f t="shared" si="69"/>
        <v>709</v>
      </c>
      <c r="AT48" s="665">
        <f t="shared" si="69"/>
        <v>485</v>
      </c>
      <c r="AU48" s="665">
        <f t="shared" si="69"/>
        <v>260</v>
      </c>
      <c r="AV48" s="665">
        <f t="shared" si="69"/>
        <v>34</v>
      </c>
      <c r="AW48" s="665">
        <f t="shared" si="69"/>
        <v>-193</v>
      </c>
      <c r="AX48" s="665">
        <f t="shared" si="69"/>
        <v>-421</v>
      </c>
      <c r="AY48" s="665">
        <f t="shared" si="69"/>
        <v>-650</v>
      </c>
      <c r="AZ48" s="665">
        <f t="shared" si="69"/>
        <v>-880</v>
      </c>
      <c r="BA48" s="665">
        <f t="shared" si="69"/>
        <v>-1111</v>
      </c>
      <c r="BB48" s="665">
        <f t="shared" si="69"/>
        <v>-1343</v>
      </c>
      <c r="BC48" s="665">
        <f t="shared" si="69"/>
        <v>-1576</v>
      </c>
      <c r="BD48" s="665">
        <f t="shared" si="69"/>
        <v>-1810</v>
      </c>
      <c r="BE48" s="665">
        <f t="shared" si="69"/>
        <v>-2045</v>
      </c>
      <c r="BF48" s="665">
        <f t="shared" si="69"/>
        <v>-2281</v>
      </c>
      <c r="BG48" s="665">
        <f t="shared" si="69"/>
        <v>-2518</v>
      </c>
      <c r="BH48" s="665">
        <f t="shared" si="69"/>
        <v>-2756</v>
      </c>
      <c r="BI48" s="665">
        <f t="shared" si="69"/>
        <v>-2995</v>
      </c>
      <c r="BJ48" s="665">
        <f t="shared" si="69"/>
        <v>-3235</v>
      </c>
      <c r="BK48" s="665">
        <f t="shared" si="69"/>
        <v>-3476</v>
      </c>
    </row>
  </sheetData>
  <mergeCells count="115">
    <mergeCell ref="A3:A4"/>
    <mergeCell ref="A5:A6"/>
    <mergeCell ref="A7:A8"/>
    <mergeCell ref="A9:A10"/>
    <mergeCell ref="A11:A12"/>
    <mergeCell ref="A13:A14"/>
    <mergeCell ref="A15:A16"/>
    <mergeCell ref="A17:A18"/>
    <mergeCell ref="A19:A20"/>
    <mergeCell ref="B41:B42"/>
    <mergeCell ref="A21:A22"/>
    <mergeCell ref="A23:A24"/>
    <mergeCell ref="A25:A26"/>
    <mergeCell ref="A29:A30"/>
    <mergeCell ref="A31:A32"/>
    <mergeCell ref="A33:A34"/>
    <mergeCell ref="A35:A36"/>
    <mergeCell ref="A37:A38"/>
    <mergeCell ref="A39:A40"/>
    <mergeCell ref="D41:D42"/>
    <mergeCell ref="A41:A42"/>
    <mergeCell ref="A43:A44"/>
    <mergeCell ref="A45:A46"/>
    <mergeCell ref="A47:A48"/>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E43:E44"/>
    <mergeCell ref="B43:B44"/>
    <mergeCell ref="B45:B46"/>
    <mergeCell ref="B47:B48"/>
    <mergeCell ref="C3:C4"/>
    <mergeCell ref="C15:C16"/>
    <mergeCell ref="D3:D4"/>
    <mergeCell ref="D5:D6"/>
    <mergeCell ref="D7:D8"/>
    <mergeCell ref="D9:D10"/>
    <mergeCell ref="D11:D12"/>
    <mergeCell ref="D13:D14"/>
    <mergeCell ref="D15:D16"/>
    <mergeCell ref="D17:D18"/>
    <mergeCell ref="D19:D20"/>
    <mergeCell ref="D21:D22"/>
    <mergeCell ref="D23:D24"/>
    <mergeCell ref="D25:D26"/>
    <mergeCell ref="D29:D30"/>
    <mergeCell ref="D31:D32"/>
    <mergeCell ref="D33:D34"/>
    <mergeCell ref="D35:D36"/>
    <mergeCell ref="D37:D38"/>
    <mergeCell ref="D39:D40"/>
    <mergeCell ref="F45:F46"/>
    <mergeCell ref="D43:D44"/>
    <mergeCell ref="D45:D46"/>
    <mergeCell ref="D47:D48"/>
    <mergeCell ref="E3:E4"/>
    <mergeCell ref="E5:E6"/>
    <mergeCell ref="E7:E8"/>
    <mergeCell ref="E9:E10"/>
    <mergeCell ref="E11:E12"/>
    <mergeCell ref="E13:E14"/>
    <mergeCell ref="E15:E16"/>
    <mergeCell ref="E17:E18"/>
    <mergeCell ref="E19:E20"/>
    <mergeCell ref="E21:E22"/>
    <mergeCell ref="E23:E24"/>
    <mergeCell ref="E25:E26"/>
    <mergeCell ref="E27:E28"/>
    <mergeCell ref="E29:E30"/>
    <mergeCell ref="E31:E32"/>
    <mergeCell ref="E33:E34"/>
    <mergeCell ref="E35:E36"/>
    <mergeCell ref="E37:E38"/>
    <mergeCell ref="E39:E40"/>
    <mergeCell ref="E41:E42"/>
    <mergeCell ref="F47:F48"/>
    <mergeCell ref="E45:E46"/>
    <mergeCell ref="E47:E48"/>
    <mergeCell ref="F3:F4"/>
    <mergeCell ref="F5:F6"/>
    <mergeCell ref="F7:F8"/>
    <mergeCell ref="F9:F10"/>
    <mergeCell ref="F11:F12"/>
    <mergeCell ref="F13:F14"/>
    <mergeCell ref="F15:F16"/>
    <mergeCell ref="F17:F18"/>
    <mergeCell ref="F19:F20"/>
    <mergeCell ref="F21:F22"/>
    <mergeCell ref="F23:F24"/>
    <mergeCell ref="F25:F26"/>
    <mergeCell ref="F27:F28"/>
    <mergeCell ref="F29:F30"/>
    <mergeCell ref="F31:F32"/>
    <mergeCell ref="F33:F34"/>
    <mergeCell ref="F35:F36"/>
    <mergeCell ref="F37:F38"/>
    <mergeCell ref="F39:F40"/>
    <mergeCell ref="F41:F42"/>
    <mergeCell ref="F43:F44"/>
  </mergeCells>
  <pageMargins left="0.7" right="0.7" top="0.75" bottom="0.75" header="0.3" footer="0.3"/>
  <pageSetup paperSize="9" orientation="portrait" verticalDpi="2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L62"/>
  <sheetViews>
    <sheetView view="pageBreakPreview" zoomScale="60" zoomScaleNormal="100" workbookViewId="0">
      <selection activeCell="V44" sqref="V44"/>
    </sheetView>
  </sheetViews>
  <sheetFormatPr defaultColWidth="9" defaultRowHeight="15"/>
  <sheetData>
    <row r="2" spans="1:12" ht="15.75">
      <c r="A2" s="893" t="s">
        <v>335</v>
      </c>
      <c r="B2" s="893"/>
      <c r="C2" s="893"/>
      <c r="D2" s="893"/>
      <c r="E2" s="893"/>
      <c r="F2" s="893"/>
      <c r="G2" s="893"/>
      <c r="H2" s="893"/>
      <c r="I2" s="893"/>
      <c r="J2" s="893"/>
      <c r="K2" s="893"/>
      <c r="L2" s="893"/>
    </row>
    <row r="3" spans="1:12" ht="40.5" customHeight="1">
      <c r="A3" s="893" t="s">
        <v>336</v>
      </c>
      <c r="B3" s="893"/>
      <c r="C3" s="893"/>
      <c r="D3" s="893"/>
      <c r="E3" s="893"/>
      <c r="F3" s="893"/>
      <c r="G3" s="893"/>
      <c r="H3" s="893"/>
      <c r="I3" s="893"/>
      <c r="J3" s="893"/>
      <c r="K3" s="893"/>
      <c r="L3" s="893"/>
    </row>
    <row r="4" spans="1:12" ht="40.5" customHeight="1">
      <c r="A4" s="893" t="s">
        <v>337</v>
      </c>
      <c r="B4" s="893"/>
      <c r="C4" s="893"/>
      <c r="D4" s="893"/>
      <c r="E4" s="893"/>
      <c r="F4" s="893"/>
      <c r="G4" s="893"/>
      <c r="H4" s="893"/>
      <c r="I4" s="893"/>
      <c r="J4" s="893"/>
      <c r="K4" s="893"/>
      <c r="L4" s="893"/>
    </row>
    <row r="5" spans="1:12" ht="40.5" customHeight="1">
      <c r="A5" s="893" t="s">
        <v>338</v>
      </c>
      <c r="B5" s="893"/>
      <c r="C5" s="893"/>
      <c r="D5" s="893"/>
      <c r="E5" s="893"/>
      <c r="F5" s="893"/>
      <c r="G5" s="893"/>
      <c r="H5" s="893"/>
      <c r="I5" s="893"/>
      <c r="J5" s="893"/>
      <c r="K5" s="893"/>
      <c r="L5" s="893"/>
    </row>
    <row r="6" spans="1:12" ht="40.5" customHeight="1">
      <c r="A6" s="893" t="s">
        <v>339</v>
      </c>
      <c r="B6" s="893"/>
      <c r="C6" s="893"/>
      <c r="D6" s="893"/>
      <c r="E6" s="893"/>
      <c r="F6" s="893"/>
      <c r="G6" s="893"/>
      <c r="H6" s="893"/>
      <c r="I6" s="893"/>
      <c r="J6" s="893"/>
      <c r="K6" s="893"/>
      <c r="L6" s="893"/>
    </row>
    <row r="7" spans="1:12" ht="40.5" customHeight="1">
      <c r="A7" s="893" t="s">
        <v>340</v>
      </c>
      <c r="B7" s="893"/>
      <c r="C7" s="893"/>
      <c r="D7" s="893"/>
      <c r="E7" s="893"/>
      <c r="F7" s="893"/>
      <c r="G7" s="893"/>
      <c r="H7" s="893"/>
      <c r="I7" s="893"/>
      <c r="J7" s="893"/>
      <c r="K7" s="893"/>
      <c r="L7" s="893"/>
    </row>
    <row r="8" spans="1:12" ht="40.5" customHeight="1">
      <c r="A8" s="893" t="s">
        <v>341</v>
      </c>
      <c r="B8" s="893"/>
      <c r="C8" s="893"/>
      <c r="D8" s="893"/>
      <c r="E8" s="893"/>
      <c r="F8" s="893"/>
      <c r="G8" s="893"/>
      <c r="H8" s="893"/>
      <c r="I8" s="893"/>
      <c r="J8" s="893"/>
      <c r="K8" s="893"/>
      <c r="L8" s="893"/>
    </row>
    <row r="9" spans="1:12">
      <c r="A9" s="660"/>
    </row>
    <row r="10" spans="1:12">
      <c r="A10" s="661"/>
    </row>
    <row r="11" spans="1:12">
      <c r="A11" s="661"/>
    </row>
    <row r="12" spans="1:12">
      <c r="A12" s="661"/>
    </row>
    <row r="13" spans="1:12">
      <c r="A13" s="661"/>
    </row>
    <row r="14" spans="1:12">
      <c r="A14" s="661"/>
    </row>
    <row r="15" spans="1:12">
      <c r="A15" s="661"/>
    </row>
    <row r="16" spans="1:12">
      <c r="A16" s="661"/>
    </row>
    <row r="17" spans="1:1">
      <c r="A17" s="661"/>
    </row>
    <row r="18" spans="1:1">
      <c r="A18" s="661"/>
    </row>
    <row r="19" spans="1:1">
      <c r="A19" s="661"/>
    </row>
    <row r="20" spans="1:1">
      <c r="A20" s="661"/>
    </row>
    <row r="21" spans="1:1">
      <c r="A21" s="661"/>
    </row>
    <row r="22" spans="1:1">
      <c r="A22" s="661"/>
    </row>
    <row r="23" spans="1:1">
      <c r="A23" s="661"/>
    </row>
    <row r="24" spans="1:1">
      <c r="A24" s="661"/>
    </row>
    <row r="25" spans="1:1">
      <c r="A25" s="661"/>
    </row>
    <row r="26" spans="1:1">
      <c r="A26" s="661"/>
    </row>
    <row r="27" spans="1:1">
      <c r="A27" s="661"/>
    </row>
    <row r="28" spans="1:1">
      <c r="A28" s="661"/>
    </row>
    <row r="29" spans="1:1">
      <c r="A29" s="661"/>
    </row>
    <row r="30" spans="1:1">
      <c r="A30" s="661"/>
    </row>
    <row r="31" spans="1:1">
      <c r="A31" s="661"/>
    </row>
    <row r="32" spans="1:1">
      <c r="A32" s="661"/>
    </row>
    <row r="33" spans="1:1">
      <c r="A33" s="661"/>
    </row>
    <row r="34" spans="1:1">
      <c r="A34" s="661"/>
    </row>
    <row r="35" spans="1:1">
      <c r="A35" s="661"/>
    </row>
    <row r="36" spans="1:1">
      <c r="A36" s="661"/>
    </row>
    <row r="37" spans="1:1">
      <c r="A37" s="661"/>
    </row>
    <row r="38" spans="1:1">
      <c r="A38" s="661"/>
    </row>
    <row r="39" spans="1:1">
      <c r="A39" s="661"/>
    </row>
    <row r="40" spans="1:1">
      <c r="A40" s="661"/>
    </row>
    <row r="41" spans="1:1">
      <c r="A41" s="661"/>
    </row>
    <row r="42" spans="1:1">
      <c r="A42" s="661"/>
    </row>
    <row r="43" spans="1:1">
      <c r="A43" s="661"/>
    </row>
    <row r="44" spans="1:1">
      <c r="A44" s="661"/>
    </row>
    <row r="45" spans="1:1">
      <c r="A45" s="661"/>
    </row>
    <row r="46" spans="1:1">
      <c r="A46" s="661"/>
    </row>
    <row r="47" spans="1:1">
      <c r="A47" s="661"/>
    </row>
    <row r="48" spans="1:1">
      <c r="A48" s="661"/>
    </row>
    <row r="49" spans="1:1">
      <c r="A49" s="661"/>
    </row>
    <row r="50" spans="1:1">
      <c r="A50" s="661"/>
    </row>
    <row r="51" spans="1:1">
      <c r="A51" s="661"/>
    </row>
    <row r="52" spans="1:1">
      <c r="A52" s="661"/>
    </row>
    <row r="53" spans="1:1">
      <c r="A53" s="661"/>
    </row>
    <row r="54" spans="1:1">
      <c r="A54" s="661"/>
    </row>
    <row r="55" spans="1:1">
      <c r="A55" s="661"/>
    </row>
    <row r="56" spans="1:1">
      <c r="A56" s="661"/>
    </row>
    <row r="57" spans="1:1">
      <c r="A57" s="661"/>
    </row>
    <row r="58" spans="1:1">
      <c r="A58" s="661"/>
    </row>
    <row r="59" spans="1:1">
      <c r="A59" s="661"/>
    </row>
    <row r="60" spans="1:1">
      <c r="A60" s="661"/>
    </row>
    <row r="61" spans="1:1">
      <c r="A61" s="661"/>
    </row>
    <row r="62" spans="1:1">
      <c r="A62" s="661"/>
    </row>
  </sheetData>
  <mergeCells count="7">
    <mergeCell ref="A7:L7"/>
    <mergeCell ref="A8:L8"/>
    <mergeCell ref="A2:L2"/>
    <mergeCell ref="A3:L3"/>
    <mergeCell ref="A4:L4"/>
    <mergeCell ref="A5:L5"/>
    <mergeCell ref="A6:L6"/>
  </mergeCells>
  <printOptions horizontalCentered="1"/>
  <pageMargins left="0" right="0" top="0" bottom="0" header="0" footer="0"/>
  <pageSetup paperSize="9" scale="91" orientation="portrait" r:id="rId1"/>
  <colBreaks count="1" manualBreakCount="1">
    <brk id="12" max="1048575" man="1"/>
  </col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4506668294322"/>
  </sheetPr>
  <dimension ref="A1:AE337"/>
  <sheetViews>
    <sheetView zoomScale="85" zoomScaleNormal="85" workbookViewId="0">
      <pane xSplit="8" ySplit="3" topLeftCell="I130" activePane="bottomRight" state="frozen"/>
      <selection pane="topRight"/>
      <selection pane="bottomLeft"/>
      <selection pane="bottomRight" activeCell="U147" sqref="U147"/>
    </sheetView>
  </sheetViews>
  <sheetFormatPr defaultColWidth="9.140625" defaultRowHeight="15"/>
  <cols>
    <col min="1" max="1" width="30.85546875" style="2" customWidth="1"/>
    <col min="2" max="2" width="21" style="2" customWidth="1"/>
    <col min="3" max="3" width="17" style="1" hidden="1" customWidth="1"/>
    <col min="4" max="4" width="19.140625" style="2" customWidth="1"/>
    <col min="5" max="5" width="25.5703125" style="2" hidden="1" customWidth="1"/>
    <col min="6" max="6" width="16.42578125" style="38" customWidth="1"/>
    <col min="7" max="7" width="9.85546875" style="39" hidden="1" customWidth="1"/>
    <col min="8" max="8" width="8.5703125" style="39" hidden="1" customWidth="1"/>
    <col min="9" max="9" width="12.7109375" style="39" customWidth="1"/>
    <col min="10" max="10" width="10.85546875" style="39" hidden="1" customWidth="1"/>
    <col min="11" max="11" width="11" style="3" hidden="1" customWidth="1"/>
    <col min="12" max="14" width="9.85546875" style="3" hidden="1" customWidth="1"/>
    <col min="15" max="15" width="10.7109375" style="3" hidden="1" customWidth="1"/>
    <col min="16" max="22" width="10.7109375" style="3" customWidth="1"/>
    <col min="23" max="25" width="10.85546875" style="3" customWidth="1"/>
    <col min="26" max="26" width="11" style="3" customWidth="1"/>
    <col min="27" max="16384" width="9.140625" style="3"/>
  </cols>
  <sheetData>
    <row r="1" spans="1:26" ht="8.25" hidden="1" customHeight="1"/>
    <row r="2" spans="1:26">
      <c r="A2" s="197"/>
      <c r="B2" s="197"/>
      <c r="C2" s="197"/>
      <c r="D2" s="197"/>
      <c r="E2" s="197"/>
      <c r="F2" s="197"/>
      <c r="G2" s="197"/>
      <c r="H2" s="197"/>
      <c r="I2" s="197"/>
      <c r="J2" s="197"/>
      <c r="N2" s="274">
        <v>0</v>
      </c>
    </row>
    <row r="3" spans="1:26" ht="42" customHeight="1">
      <c r="A3" s="40" t="s">
        <v>0</v>
      </c>
      <c r="B3" s="6" t="s">
        <v>1</v>
      </c>
      <c r="C3" s="5" t="s">
        <v>2</v>
      </c>
      <c r="D3" s="6" t="s">
        <v>3</v>
      </c>
      <c r="E3" s="6" t="s">
        <v>1</v>
      </c>
      <c r="F3" s="6" t="s">
        <v>4</v>
      </c>
      <c r="G3" s="41" t="s">
        <v>5</v>
      </c>
      <c r="H3" s="41" t="s">
        <v>6</v>
      </c>
      <c r="I3" s="42" t="s">
        <v>7</v>
      </c>
      <c r="J3" s="78" t="s">
        <v>8</v>
      </c>
      <c r="K3" s="275">
        <v>43628</v>
      </c>
      <c r="L3" s="275">
        <v>43629</v>
      </c>
      <c r="M3" s="275">
        <v>43630</v>
      </c>
      <c r="N3" s="275">
        <v>43631</v>
      </c>
      <c r="O3" s="275">
        <v>43632</v>
      </c>
      <c r="P3" s="275">
        <v>43633</v>
      </c>
      <c r="Q3" s="275">
        <v>43634</v>
      </c>
      <c r="R3" s="275">
        <v>43635</v>
      </c>
      <c r="S3" s="275">
        <v>43636</v>
      </c>
      <c r="T3" s="275">
        <v>43637</v>
      </c>
      <c r="U3" s="275">
        <v>43638</v>
      </c>
      <c r="V3" s="275">
        <v>43639</v>
      </c>
      <c r="W3" s="655" t="s">
        <v>342</v>
      </c>
      <c r="X3" s="655" t="s">
        <v>343</v>
      </c>
      <c r="Y3" s="655" t="s">
        <v>344</v>
      </c>
      <c r="Z3" s="655" t="s">
        <v>345</v>
      </c>
    </row>
    <row r="4" spans="1:26" ht="20.100000000000001" customHeight="1">
      <c r="A4" s="817" t="s">
        <v>14</v>
      </c>
      <c r="B4" s="796" t="s">
        <v>15</v>
      </c>
      <c r="C4" s="63"/>
      <c r="D4" s="43" t="s">
        <v>16</v>
      </c>
      <c r="E4" s="198" t="s">
        <v>15</v>
      </c>
      <c r="F4" s="44">
        <v>100</v>
      </c>
      <c r="G4" s="796">
        <v>0</v>
      </c>
      <c r="H4" s="134"/>
      <c r="I4" s="786" t="e">
        <f>+VLOOKUP(B4,Sheet2!$B$3:$C$189,2,0)</f>
        <v>#REF!</v>
      </c>
      <c r="J4" s="79"/>
      <c r="K4" s="99">
        <f t="array" ref="K4">+IFERROR(ROUND(INDEX(FCSTSDV!$D$2:$N$674,MATCH('STOCK (2)'!$D4,FCSTSDV!$C$2:$C$674,0),MATCH('STOCK (2)'!K$3,FCSTSDV!$D$1:$N$1,0))/'STOCK (2)'!$F4,1),0)</f>
        <v>0</v>
      </c>
      <c r="L4" s="99">
        <f t="array" ref="L4">+IFERROR(ROUND(INDEX(FCSTSDV!$D$2:$N$674,MATCH('STOCK (2)'!$D4,FCSTSDV!$C$2:$C$674,0),MATCH('STOCK (2)'!L$3,FCSTSDV!$D$1:$N$1,0))/'STOCK (2)'!$F4,1),0)</f>
        <v>0</v>
      </c>
      <c r="M4" s="99">
        <f t="array" ref="M4">+IFERROR(ROUND(INDEX(FCSTSDV!$D$2:$N$674,MATCH('STOCK (2)'!$D4,FCSTSDV!$C$2:$C$674,0),MATCH('STOCK (2)'!M$3,FCSTSDV!$D$1:$N$1,0))/'STOCK (2)'!$F4,1),0)</f>
        <v>0</v>
      </c>
      <c r="N4" s="99">
        <f t="array" ref="N4">+IFERROR(ROUND(INDEX(FCSTSDV!$D$2:$N$674,MATCH('STOCK (2)'!$D4,FCSTSDV!$C$2:$C$674,0),MATCH('STOCK (2)'!N$3,FCSTSDV!$D$1:$N$1,0))/'STOCK (2)'!$F4,1),0)</f>
        <v>0</v>
      </c>
      <c r="O4" s="99">
        <f t="array" ref="O4">+IFERROR(ROUND(INDEX(FCSTSDV!$D$2:$N$674,MATCH('STOCK (2)'!$D4,FCSTSDV!$C$2:$C$674,0),MATCH('STOCK (2)'!O$3,FCSTSDV!$D$1:$N$1,0))/'STOCK (2)'!$F4,1),0)</f>
        <v>0</v>
      </c>
      <c r="P4" s="99">
        <f t="array" ref="P4">+IFERROR(ROUND(INDEX(FCSTSDV!$D$2:$N$674,MATCH('STOCK (2)'!$D4,FCSTSDV!$C$2:$C$674,0),MATCH('STOCK (2)'!P$3,FCSTSDV!$D$1:$N$1,0))/'STOCK (2)'!$F4,1),0)</f>
        <v>0</v>
      </c>
      <c r="Q4" s="99">
        <f t="array" ref="Q4">+IFERROR(ROUND(INDEX(FCSTSDV!$D$2:$N$674,MATCH('STOCK (2)'!$D4,FCSTSDV!$C$2:$C$674,0),MATCH('STOCK (2)'!Q$3,FCSTSDV!$D$1:$N$1,0))/'STOCK (2)'!$F4,1),0)</f>
        <v>0</v>
      </c>
      <c r="R4" s="99">
        <f t="array" ref="R4">+IFERROR(ROUND(INDEX(FCSTSDV!$D$2:$N$674,MATCH('STOCK (2)'!$D4,FCSTSDV!$C$2:$C$674,0),MATCH('STOCK (2)'!R$3,FCSTSDV!$D$1:$N$1,0))/'STOCK (2)'!$F4,1),0)</f>
        <v>0</v>
      </c>
      <c r="S4" s="99">
        <f t="array" ref="S4">+IFERROR(ROUND(INDEX(FCSTSDV!$D$2:$N$674,MATCH('STOCK (2)'!$D4,FCSTSDV!$C$2:$C$674,0),MATCH('STOCK (2)'!S$3,FCSTSDV!$D$1:$N$1,0))/'STOCK (2)'!$F4,1),0)</f>
        <v>0</v>
      </c>
      <c r="T4" s="99">
        <f t="array" ref="T4">+IFERROR(ROUND(INDEX(FCSTSDV!$D$2:$N$674,MATCH('STOCK (2)'!$D4,FCSTSDV!$C$2:$C$674,0),MATCH('STOCK (2)'!T$3,FCSTSDV!$D$1:$N$1,0))/'STOCK (2)'!$F4,1),0)</f>
        <v>0</v>
      </c>
      <c r="U4" s="99">
        <f t="array" ref="U4">+IFERROR(ROUND(INDEX(FCSTSDV!$D$2:$N$674,MATCH('STOCK (2)'!$D4,FCSTSDV!$C$2:$C$674,0),MATCH('STOCK (2)'!U$3,FCSTSDV!$D$1:$N$1,0))/'STOCK (2)'!$F4,1),0)</f>
        <v>0</v>
      </c>
      <c r="V4" s="99">
        <f t="array" ref="V4">+IFERROR(ROUND(INDEX(FCSTSDV!$D$2:$N$674,MATCH('STOCK (2)'!$D4,FCSTSDV!$C$2:$C$674,0),MATCH('STOCK (2)'!V$3,FCSTSDV!$D$1:$N$1,0))/'STOCK (2)'!$F4,1),0)</f>
        <v>0</v>
      </c>
      <c r="W4" s="99">
        <f t="array" ref="W4">+IFERROR(ROUND(INDEX(FCSTSDV!$D$2:$N$674,MATCH('STOCK (2)'!$D4,FCSTSDV!$C$2:$C$674,0),MATCH('STOCK (2)'!W$3,FCSTSDV!$D$1:$N$1,0))/'STOCK (2)'!$F4,1),0)</f>
        <v>0</v>
      </c>
      <c r="X4" s="99">
        <f t="array" ref="X4">+IFERROR(ROUND(INDEX(FCSTSDV!$D$2:$N$674,MATCH('STOCK (2)'!$D4,FCSTSDV!$C$2:$C$674,0),MATCH('STOCK (2)'!X$3,FCSTSDV!$D$1:$N$1,0))/'STOCK (2)'!$F4,1),0)</f>
        <v>0</v>
      </c>
      <c r="Y4" s="117">
        <f t="array" ref="Y4">+IFERROR(ROUND(INDEX(FCSTSDV!$D$2:$N$674,MATCH('STOCK (2)'!$D4,FCSTSDV!$C$2:$C$674,0),MATCH('STOCK (2)'!Y$3,FCSTSDV!$D$1:$N$1,0))/'STOCK (2)'!$F4,1),0)</f>
        <v>0</v>
      </c>
      <c r="Z4" s="117">
        <f t="array" ref="Z4">+IFERROR(ROUND(INDEX(FCSTSDV!$D$2:$N$674,MATCH('STOCK (2)'!$D4,FCSTSDV!$C$2:$C$674,0),MATCH('STOCK (2)'!Z$3,FCSTSDV!$D$1:$N$1,0))/'STOCK (2)'!$F4,1),0)</f>
        <v>0</v>
      </c>
    </row>
    <row r="5" spans="1:26" ht="20.100000000000001" customHeight="1">
      <c r="A5" s="818"/>
      <c r="B5" s="794"/>
      <c r="C5" s="57"/>
      <c r="D5" s="46" t="s">
        <v>17</v>
      </c>
      <c r="E5" s="199" t="str">
        <f t="shared" ref="E5:E12" si="0">+E4</f>
        <v>20*31</v>
      </c>
      <c r="F5" s="49">
        <v>2500</v>
      </c>
      <c r="G5" s="794"/>
      <c r="H5" s="58"/>
      <c r="I5" s="784"/>
      <c r="J5" s="81"/>
      <c r="K5" s="92">
        <f t="array" ref="K5">+IFERROR(ROUND(INDEX(FCSTSDV!$D$2:$N$674,MATCH('STOCK (2)'!$D5,FCSTSDV!$C$2:$C$674,0),MATCH('STOCK (2)'!K$3,FCSTSDV!$D$1:$N$1,0))/'STOCK (2)'!$F5,1),0)</f>
        <v>0</v>
      </c>
      <c r="L5" s="92">
        <f t="array" ref="L5">+IFERROR(ROUND(INDEX(FCSTSDV!$D$2:$N$674,MATCH('STOCK (2)'!$D5,FCSTSDV!$C$2:$C$674,0),MATCH('STOCK (2)'!L$3,FCSTSDV!$D$1:$N$1,0))/'STOCK (2)'!$F5,1),0)</f>
        <v>0</v>
      </c>
      <c r="M5" s="92">
        <f t="array" ref="M5">+IFERROR(ROUND(INDEX(FCSTSDV!$D$2:$N$674,MATCH('STOCK (2)'!$D5,FCSTSDV!$C$2:$C$674,0),MATCH('STOCK (2)'!M$3,FCSTSDV!$D$1:$N$1,0))/'STOCK (2)'!$F5,1),0)</f>
        <v>0</v>
      </c>
      <c r="N5" s="92">
        <f t="array" ref="N5">+IFERROR(ROUND(INDEX(FCSTSDV!$D$2:$N$674,MATCH('STOCK (2)'!$D5,FCSTSDV!$C$2:$C$674,0),MATCH('STOCK (2)'!N$3,FCSTSDV!$D$1:$N$1,0))/'STOCK (2)'!$F5,1),0)</f>
        <v>0</v>
      </c>
      <c r="O5" s="92">
        <f t="array" ref="O5">+IFERROR(ROUND(INDEX(FCSTSDV!$D$2:$N$674,MATCH('STOCK (2)'!$D5,FCSTSDV!$C$2:$C$674,0),MATCH('STOCK (2)'!O$3,FCSTSDV!$D$1:$N$1,0))/'STOCK (2)'!$F5,1),0)</f>
        <v>0</v>
      </c>
      <c r="P5" s="92">
        <f t="array" ref="P5">+IFERROR(ROUND(INDEX(FCSTSDV!$D$2:$N$674,MATCH('STOCK (2)'!$D5,FCSTSDV!$C$2:$C$674,0),MATCH('STOCK (2)'!P$3,FCSTSDV!$D$1:$N$1,0))/'STOCK (2)'!$F5,1),0)</f>
        <v>0</v>
      </c>
      <c r="Q5" s="92">
        <f t="array" ref="Q5">+IFERROR(ROUND(INDEX(FCSTSDV!$D$2:$N$674,MATCH('STOCK (2)'!$D5,FCSTSDV!$C$2:$C$674,0),MATCH('STOCK (2)'!Q$3,FCSTSDV!$D$1:$N$1,0))/'STOCK (2)'!$F5,1),0)</f>
        <v>0</v>
      </c>
      <c r="R5" s="92">
        <f t="array" ref="R5">+IFERROR(ROUND(INDEX(FCSTSDV!$D$2:$N$674,MATCH('STOCK (2)'!$D5,FCSTSDV!$C$2:$C$674,0),MATCH('STOCK (2)'!R$3,FCSTSDV!$D$1:$N$1,0))/'STOCK (2)'!$F5,1),0)</f>
        <v>0</v>
      </c>
      <c r="S5" s="92">
        <f t="array" ref="S5">+IFERROR(ROUND(INDEX(FCSTSDV!$D$2:$N$674,MATCH('STOCK (2)'!$D5,FCSTSDV!$C$2:$C$674,0),MATCH('STOCK (2)'!S$3,FCSTSDV!$D$1:$N$1,0))/'STOCK (2)'!$F5,1),0)</f>
        <v>0</v>
      </c>
      <c r="T5" s="92">
        <f t="array" ref="T5">+IFERROR(ROUND(INDEX(FCSTSDV!$D$2:$N$674,MATCH('STOCK (2)'!$D5,FCSTSDV!$C$2:$C$674,0),MATCH('STOCK (2)'!T$3,FCSTSDV!$D$1:$N$1,0))/'STOCK (2)'!$F5,1),0)</f>
        <v>0</v>
      </c>
      <c r="U5" s="92">
        <f t="array" ref="U5">+IFERROR(ROUND(INDEX(FCSTSDV!$D$2:$N$674,MATCH('STOCK (2)'!$D5,FCSTSDV!$C$2:$C$674,0),MATCH('STOCK (2)'!U$3,FCSTSDV!$D$1:$N$1,0))/'STOCK (2)'!$F5,1),0)</f>
        <v>0</v>
      </c>
      <c r="V5" s="92">
        <f t="array" ref="V5">+IFERROR(ROUND(INDEX(FCSTSDV!$D$2:$N$674,MATCH('STOCK (2)'!$D5,FCSTSDV!$C$2:$C$674,0),MATCH('STOCK (2)'!V$3,FCSTSDV!$D$1:$N$1,0))/'STOCK (2)'!$F5,1),0)</f>
        <v>0</v>
      </c>
      <c r="W5" s="92">
        <f t="array" ref="W5">+IFERROR(ROUND(INDEX(FCSTSDV!$D$2:$N$674,MATCH('STOCK (2)'!$D5,FCSTSDV!$C$2:$C$674,0),MATCH('STOCK (2)'!W$3,FCSTSDV!$D$1:$N$1,0))/'STOCK (2)'!$F5,1),0)</f>
        <v>0</v>
      </c>
      <c r="X5" s="92">
        <f t="array" ref="X5">+IFERROR(ROUND(INDEX(FCSTSDV!$D$2:$N$674,MATCH('STOCK (2)'!$D5,FCSTSDV!$C$2:$C$674,0),MATCH('STOCK (2)'!X$3,FCSTSDV!$D$1:$N$1,0))/'STOCK (2)'!$F5,1),0)</f>
        <v>0</v>
      </c>
      <c r="Y5" s="119">
        <f t="array" ref="Y5">+IFERROR(ROUND(INDEX(FCSTSDV!$D$2:$N$674,MATCH('STOCK (2)'!$D5,FCSTSDV!$C$2:$C$674,0),MATCH('STOCK (2)'!Y$3,FCSTSDV!$D$1:$N$1,0))/'STOCK (2)'!$F5,1),0)</f>
        <v>0</v>
      </c>
      <c r="Z5" s="119">
        <f t="array" ref="Z5">+IFERROR(ROUND(INDEX(FCSTSDV!$D$2:$N$674,MATCH('STOCK (2)'!$D5,FCSTSDV!$C$2:$C$674,0),MATCH('STOCK (2)'!Z$3,FCSTSDV!$D$1:$N$1,0))/'STOCK (2)'!$F5,1),0)</f>
        <v>0</v>
      </c>
    </row>
    <row r="6" spans="1:26" ht="20.100000000000001" customHeight="1">
      <c r="A6" s="818"/>
      <c r="B6" s="794"/>
      <c r="C6" s="57"/>
      <c r="D6" s="46" t="s">
        <v>18</v>
      </c>
      <c r="E6" s="199" t="str">
        <f t="shared" si="0"/>
        <v>20*31</v>
      </c>
      <c r="F6" s="49">
        <v>2500</v>
      </c>
      <c r="G6" s="794"/>
      <c r="H6" s="58"/>
      <c r="I6" s="784"/>
      <c r="J6" s="81"/>
      <c r="K6" s="92">
        <f t="array" ref="K6">+IFERROR(ROUND(INDEX(FCSTSDV!$D$2:$N$674,MATCH('STOCK (2)'!$D6,FCSTSDV!$C$2:$C$674,0),MATCH('STOCK (2)'!K$3,FCSTSDV!$D$1:$N$1,0))/'STOCK (2)'!$F6,1),0)</f>
        <v>0</v>
      </c>
      <c r="L6" s="92">
        <f t="array" ref="L6">+IFERROR(ROUND(INDEX(FCSTSDV!$D$2:$N$674,MATCH('STOCK (2)'!$D6,FCSTSDV!$C$2:$C$674,0),MATCH('STOCK (2)'!L$3,FCSTSDV!$D$1:$N$1,0))/'STOCK (2)'!$F6,1),0)</f>
        <v>0</v>
      </c>
      <c r="M6" s="92">
        <f t="array" ref="M6">+IFERROR(ROUND(INDEX(FCSTSDV!$D$2:$N$674,MATCH('STOCK (2)'!$D6,FCSTSDV!$C$2:$C$674,0),MATCH('STOCK (2)'!M$3,FCSTSDV!$D$1:$N$1,0))/'STOCK (2)'!$F6,1),0)</f>
        <v>0</v>
      </c>
      <c r="N6" s="92">
        <f t="array" ref="N6">+IFERROR(ROUND(INDEX(FCSTSDV!$D$2:$N$674,MATCH('STOCK (2)'!$D6,FCSTSDV!$C$2:$C$674,0),MATCH('STOCK (2)'!N$3,FCSTSDV!$D$1:$N$1,0))/'STOCK (2)'!$F6,1),0)</f>
        <v>0</v>
      </c>
      <c r="O6" s="92">
        <f t="array" ref="O6">+IFERROR(ROUND(INDEX(FCSTSDV!$D$2:$N$674,MATCH('STOCK (2)'!$D6,FCSTSDV!$C$2:$C$674,0),MATCH('STOCK (2)'!O$3,FCSTSDV!$D$1:$N$1,0))/'STOCK (2)'!$F6,1),0)</f>
        <v>0</v>
      </c>
      <c r="P6" s="92">
        <f t="array" ref="P6">+IFERROR(ROUND(INDEX(FCSTSDV!$D$2:$N$674,MATCH('STOCK (2)'!$D6,FCSTSDV!$C$2:$C$674,0),MATCH('STOCK (2)'!P$3,FCSTSDV!$D$1:$N$1,0))/'STOCK (2)'!$F6,1),0)</f>
        <v>0</v>
      </c>
      <c r="Q6" s="92">
        <f t="array" ref="Q6">+IFERROR(ROUND(INDEX(FCSTSDV!$D$2:$N$674,MATCH('STOCK (2)'!$D6,FCSTSDV!$C$2:$C$674,0),MATCH('STOCK (2)'!Q$3,FCSTSDV!$D$1:$N$1,0))/'STOCK (2)'!$F6,1),0)</f>
        <v>0</v>
      </c>
      <c r="R6" s="92">
        <f t="array" ref="R6">+IFERROR(ROUND(INDEX(FCSTSDV!$D$2:$N$674,MATCH('STOCK (2)'!$D6,FCSTSDV!$C$2:$C$674,0),MATCH('STOCK (2)'!R$3,FCSTSDV!$D$1:$N$1,0))/'STOCK (2)'!$F6,1),0)</f>
        <v>0</v>
      </c>
      <c r="S6" s="92">
        <f t="array" ref="S6">+IFERROR(ROUND(INDEX(FCSTSDV!$D$2:$N$674,MATCH('STOCK (2)'!$D6,FCSTSDV!$C$2:$C$674,0),MATCH('STOCK (2)'!S$3,FCSTSDV!$D$1:$N$1,0))/'STOCK (2)'!$F6,1),0)</f>
        <v>0</v>
      </c>
      <c r="T6" s="92">
        <f t="array" ref="T6">+IFERROR(ROUND(INDEX(FCSTSDV!$D$2:$N$674,MATCH('STOCK (2)'!$D6,FCSTSDV!$C$2:$C$674,0),MATCH('STOCK (2)'!T$3,FCSTSDV!$D$1:$N$1,0))/'STOCK (2)'!$F6,1),0)</f>
        <v>0</v>
      </c>
      <c r="U6" s="92">
        <f t="array" ref="U6">+IFERROR(ROUND(INDEX(FCSTSDV!$D$2:$N$674,MATCH('STOCK (2)'!$D6,FCSTSDV!$C$2:$C$674,0),MATCH('STOCK (2)'!U$3,FCSTSDV!$D$1:$N$1,0))/'STOCK (2)'!$F6,1),0)</f>
        <v>0</v>
      </c>
      <c r="V6" s="92">
        <f t="array" ref="V6">+IFERROR(ROUND(INDEX(FCSTSDV!$D$2:$N$674,MATCH('STOCK (2)'!$D6,FCSTSDV!$C$2:$C$674,0),MATCH('STOCK (2)'!V$3,FCSTSDV!$D$1:$N$1,0))/'STOCK (2)'!$F6,1),0)</f>
        <v>0</v>
      </c>
      <c r="W6" s="92">
        <f t="array" ref="W6">+IFERROR(ROUND(INDEX(FCSTSDV!$D$2:$N$674,MATCH('STOCK (2)'!$D6,FCSTSDV!$C$2:$C$674,0),MATCH('STOCK (2)'!W$3,FCSTSDV!$D$1:$N$1,0))/'STOCK (2)'!$F6,1),0)</f>
        <v>0</v>
      </c>
      <c r="X6" s="92">
        <f t="array" ref="X6">+IFERROR(ROUND(INDEX(FCSTSDV!$D$2:$N$674,MATCH('STOCK (2)'!$D6,FCSTSDV!$C$2:$C$674,0),MATCH('STOCK (2)'!X$3,FCSTSDV!$D$1:$N$1,0))/'STOCK (2)'!$F6,1),0)</f>
        <v>0</v>
      </c>
      <c r="Y6" s="119">
        <f t="array" ref="Y6">+IFERROR(ROUND(INDEX(FCSTSDV!$D$2:$N$674,MATCH('STOCK (2)'!$D6,FCSTSDV!$C$2:$C$674,0),MATCH('STOCK (2)'!Y$3,FCSTSDV!$D$1:$N$1,0))/'STOCK (2)'!$F6,1),0)</f>
        <v>0</v>
      </c>
      <c r="Z6" s="119">
        <f t="array" ref="Z6">+IFERROR(ROUND(INDEX(FCSTSDV!$D$2:$N$674,MATCH('STOCK (2)'!$D6,FCSTSDV!$C$2:$C$674,0),MATCH('STOCK (2)'!Z$3,FCSTSDV!$D$1:$N$1,0))/'STOCK (2)'!$F6,1),0)</f>
        <v>0</v>
      </c>
    </row>
    <row r="7" spans="1:26" ht="20.100000000000001" customHeight="1">
      <c r="A7" s="818"/>
      <c r="B7" s="794"/>
      <c r="C7" s="57"/>
      <c r="D7" s="46" t="s">
        <v>19</v>
      </c>
      <c r="E7" s="199" t="str">
        <f t="shared" si="0"/>
        <v>20*31</v>
      </c>
      <c r="F7" s="49">
        <v>100</v>
      </c>
      <c r="G7" s="794"/>
      <c r="H7" s="58"/>
      <c r="I7" s="784"/>
      <c r="J7" s="81"/>
      <c r="K7" s="92">
        <f t="array" ref="K7">+IFERROR(ROUND(INDEX(FCSTSDV!$D$2:$N$674,MATCH('STOCK (2)'!$D7,FCSTSDV!$C$2:$C$674,0),MATCH('STOCK (2)'!K$3,FCSTSDV!$D$1:$N$1,0))/'STOCK (2)'!$F7,1),0)</f>
        <v>0</v>
      </c>
      <c r="L7" s="92">
        <f t="array" ref="L7">+IFERROR(ROUND(INDEX(FCSTSDV!$D$2:$N$674,MATCH('STOCK (2)'!$D7,FCSTSDV!$C$2:$C$674,0),MATCH('STOCK (2)'!L$3,FCSTSDV!$D$1:$N$1,0))/'STOCK (2)'!$F7,1),0)</f>
        <v>0</v>
      </c>
      <c r="M7" s="92">
        <f t="array" ref="M7">+IFERROR(ROUND(INDEX(FCSTSDV!$D$2:$N$674,MATCH('STOCK (2)'!$D7,FCSTSDV!$C$2:$C$674,0),MATCH('STOCK (2)'!M$3,FCSTSDV!$D$1:$N$1,0))/'STOCK (2)'!$F7,1),0)</f>
        <v>0</v>
      </c>
      <c r="N7" s="92">
        <f t="array" ref="N7">+IFERROR(ROUND(INDEX(FCSTSDV!$D$2:$N$674,MATCH('STOCK (2)'!$D7,FCSTSDV!$C$2:$C$674,0),MATCH('STOCK (2)'!N$3,FCSTSDV!$D$1:$N$1,0))/'STOCK (2)'!$F7,1),0)</f>
        <v>0</v>
      </c>
      <c r="O7" s="92">
        <f t="array" ref="O7">+IFERROR(ROUND(INDEX(FCSTSDV!$D$2:$N$674,MATCH('STOCK (2)'!$D7,FCSTSDV!$C$2:$C$674,0),MATCH('STOCK (2)'!O$3,FCSTSDV!$D$1:$N$1,0))/'STOCK (2)'!$F7,1),0)</f>
        <v>0</v>
      </c>
      <c r="P7" s="92">
        <f t="array" ref="P7">+IFERROR(ROUND(INDEX(FCSTSDV!$D$2:$N$674,MATCH('STOCK (2)'!$D7,FCSTSDV!$C$2:$C$674,0),MATCH('STOCK (2)'!P$3,FCSTSDV!$D$1:$N$1,0))/'STOCK (2)'!$F7,1),0)</f>
        <v>0</v>
      </c>
      <c r="Q7" s="92">
        <f t="array" ref="Q7">+IFERROR(ROUND(INDEX(FCSTSDV!$D$2:$N$674,MATCH('STOCK (2)'!$D7,FCSTSDV!$C$2:$C$674,0),MATCH('STOCK (2)'!Q$3,FCSTSDV!$D$1:$N$1,0))/'STOCK (2)'!$F7,1),0)</f>
        <v>0</v>
      </c>
      <c r="R7" s="92">
        <f t="array" ref="R7">+IFERROR(ROUND(INDEX(FCSTSDV!$D$2:$N$674,MATCH('STOCK (2)'!$D7,FCSTSDV!$C$2:$C$674,0),MATCH('STOCK (2)'!R$3,FCSTSDV!$D$1:$N$1,0))/'STOCK (2)'!$F7,1),0)</f>
        <v>0</v>
      </c>
      <c r="S7" s="92">
        <f t="array" ref="S7">+IFERROR(ROUND(INDEX(FCSTSDV!$D$2:$N$674,MATCH('STOCK (2)'!$D7,FCSTSDV!$C$2:$C$674,0),MATCH('STOCK (2)'!S$3,FCSTSDV!$D$1:$N$1,0))/'STOCK (2)'!$F7,1),0)</f>
        <v>0</v>
      </c>
      <c r="T7" s="92">
        <f t="array" ref="T7">+IFERROR(ROUND(INDEX(FCSTSDV!$D$2:$N$674,MATCH('STOCK (2)'!$D7,FCSTSDV!$C$2:$C$674,0),MATCH('STOCK (2)'!T$3,FCSTSDV!$D$1:$N$1,0))/'STOCK (2)'!$F7,1),0)</f>
        <v>0</v>
      </c>
      <c r="U7" s="92">
        <f t="array" ref="U7">+IFERROR(ROUND(INDEX(FCSTSDV!$D$2:$N$674,MATCH('STOCK (2)'!$D7,FCSTSDV!$C$2:$C$674,0),MATCH('STOCK (2)'!U$3,FCSTSDV!$D$1:$N$1,0))/'STOCK (2)'!$F7,1),0)</f>
        <v>0</v>
      </c>
      <c r="V7" s="92">
        <f t="array" ref="V7">+IFERROR(ROUND(INDEX(FCSTSDV!$D$2:$N$674,MATCH('STOCK (2)'!$D7,FCSTSDV!$C$2:$C$674,0),MATCH('STOCK (2)'!V$3,FCSTSDV!$D$1:$N$1,0))/'STOCK (2)'!$F7,1),0)</f>
        <v>0</v>
      </c>
      <c r="W7" s="92">
        <f t="array" ref="W7">+IFERROR(ROUND(INDEX(FCSTSDV!$D$2:$N$674,MATCH('STOCK (2)'!$D7,FCSTSDV!$C$2:$C$674,0),MATCH('STOCK (2)'!W$3,FCSTSDV!$D$1:$N$1,0))/'STOCK (2)'!$F7,1),0)</f>
        <v>0</v>
      </c>
      <c r="X7" s="92">
        <f t="array" ref="X7">+IFERROR(ROUND(INDEX(FCSTSDV!$D$2:$N$674,MATCH('STOCK (2)'!$D7,FCSTSDV!$C$2:$C$674,0),MATCH('STOCK (2)'!X$3,FCSTSDV!$D$1:$N$1,0))/'STOCK (2)'!$F7,1),0)</f>
        <v>0</v>
      </c>
      <c r="Y7" s="119">
        <f t="array" ref="Y7">+IFERROR(ROUND(INDEX(FCSTSDV!$D$2:$N$674,MATCH('STOCK (2)'!$D7,FCSTSDV!$C$2:$C$674,0),MATCH('STOCK (2)'!Y$3,FCSTSDV!$D$1:$N$1,0))/'STOCK (2)'!$F7,1),0)</f>
        <v>0</v>
      </c>
      <c r="Z7" s="119">
        <f t="array" ref="Z7">+IFERROR(ROUND(INDEX(FCSTSDV!$D$2:$N$674,MATCH('STOCK (2)'!$D7,FCSTSDV!$C$2:$C$674,0),MATCH('STOCK (2)'!Z$3,FCSTSDV!$D$1:$N$1,0))/'STOCK (2)'!$F7,1),0)</f>
        <v>0</v>
      </c>
    </row>
    <row r="8" spans="1:26" ht="20.100000000000001" customHeight="1">
      <c r="A8" s="818"/>
      <c r="B8" s="794"/>
      <c r="C8" s="57"/>
      <c r="D8" s="46" t="s">
        <v>20</v>
      </c>
      <c r="E8" s="199" t="str">
        <f t="shared" si="0"/>
        <v>20*31</v>
      </c>
      <c r="F8" s="49">
        <v>2500</v>
      </c>
      <c r="G8" s="794"/>
      <c r="H8" s="58"/>
      <c r="I8" s="784"/>
      <c r="J8" s="81"/>
      <c r="K8" s="92">
        <f t="array" ref="K8">+IFERROR(ROUND(INDEX(FCSTSDV!$D$2:$N$674,MATCH('STOCK (2)'!$D8,FCSTSDV!$C$2:$C$674,0),MATCH('STOCK (2)'!K$3,FCSTSDV!$D$1:$N$1,0))/'STOCK (2)'!$F8,1),0)</f>
        <v>0</v>
      </c>
      <c r="L8" s="92">
        <f t="array" ref="L8">+IFERROR(ROUND(INDEX(FCSTSDV!$D$2:$N$674,MATCH('STOCK (2)'!$D8,FCSTSDV!$C$2:$C$674,0),MATCH('STOCK (2)'!L$3,FCSTSDV!$D$1:$N$1,0))/'STOCK (2)'!$F8,1),0)</f>
        <v>0</v>
      </c>
      <c r="M8" s="92">
        <f t="array" ref="M8">+IFERROR(ROUND(INDEX(FCSTSDV!$D$2:$N$674,MATCH('STOCK (2)'!$D8,FCSTSDV!$C$2:$C$674,0),MATCH('STOCK (2)'!M$3,FCSTSDV!$D$1:$N$1,0))/'STOCK (2)'!$F8,1),0)</f>
        <v>0</v>
      </c>
      <c r="N8" s="92">
        <f t="array" ref="N8">+IFERROR(ROUND(INDEX(FCSTSDV!$D$2:$N$674,MATCH('STOCK (2)'!$D8,FCSTSDV!$C$2:$C$674,0),MATCH('STOCK (2)'!N$3,FCSTSDV!$D$1:$N$1,0))/'STOCK (2)'!$F8,1),0)</f>
        <v>0</v>
      </c>
      <c r="O8" s="92">
        <f t="array" ref="O8">+IFERROR(ROUND(INDEX(FCSTSDV!$D$2:$N$674,MATCH('STOCK (2)'!$D8,FCSTSDV!$C$2:$C$674,0),MATCH('STOCK (2)'!O$3,FCSTSDV!$D$1:$N$1,0))/'STOCK (2)'!$F8,1),0)</f>
        <v>0</v>
      </c>
      <c r="P8" s="92">
        <f t="array" ref="P8">+IFERROR(ROUND(INDEX(FCSTSDV!$D$2:$N$674,MATCH('STOCK (2)'!$D8,FCSTSDV!$C$2:$C$674,0),MATCH('STOCK (2)'!P$3,FCSTSDV!$D$1:$N$1,0))/'STOCK (2)'!$F8,1),0)</f>
        <v>0</v>
      </c>
      <c r="Q8" s="92">
        <f t="array" ref="Q8">+IFERROR(ROUND(INDEX(FCSTSDV!$D$2:$N$674,MATCH('STOCK (2)'!$D8,FCSTSDV!$C$2:$C$674,0),MATCH('STOCK (2)'!Q$3,FCSTSDV!$D$1:$N$1,0))/'STOCK (2)'!$F8,1),0)</f>
        <v>0</v>
      </c>
      <c r="R8" s="92">
        <f t="array" ref="R8">+IFERROR(ROUND(INDEX(FCSTSDV!$D$2:$N$674,MATCH('STOCK (2)'!$D8,FCSTSDV!$C$2:$C$674,0),MATCH('STOCK (2)'!R$3,FCSTSDV!$D$1:$N$1,0))/'STOCK (2)'!$F8,1),0)</f>
        <v>0</v>
      </c>
      <c r="S8" s="92">
        <f t="array" ref="S8">+IFERROR(ROUND(INDEX(FCSTSDV!$D$2:$N$674,MATCH('STOCK (2)'!$D8,FCSTSDV!$C$2:$C$674,0),MATCH('STOCK (2)'!S$3,FCSTSDV!$D$1:$N$1,0))/'STOCK (2)'!$F8,1),0)</f>
        <v>0</v>
      </c>
      <c r="T8" s="92">
        <f t="array" ref="T8">+IFERROR(ROUND(INDEX(FCSTSDV!$D$2:$N$674,MATCH('STOCK (2)'!$D8,FCSTSDV!$C$2:$C$674,0),MATCH('STOCK (2)'!T$3,FCSTSDV!$D$1:$N$1,0))/'STOCK (2)'!$F8,1),0)</f>
        <v>0</v>
      </c>
      <c r="U8" s="92">
        <f t="array" ref="U8">+IFERROR(ROUND(INDEX(FCSTSDV!$D$2:$N$674,MATCH('STOCK (2)'!$D8,FCSTSDV!$C$2:$C$674,0),MATCH('STOCK (2)'!U$3,FCSTSDV!$D$1:$N$1,0))/'STOCK (2)'!$F8,1),0)</f>
        <v>0</v>
      </c>
      <c r="V8" s="92">
        <f t="array" ref="V8">+IFERROR(ROUND(INDEX(FCSTSDV!$D$2:$N$674,MATCH('STOCK (2)'!$D8,FCSTSDV!$C$2:$C$674,0),MATCH('STOCK (2)'!V$3,FCSTSDV!$D$1:$N$1,0))/'STOCK (2)'!$F8,1),0)</f>
        <v>0</v>
      </c>
      <c r="W8" s="92">
        <f t="array" ref="W8">+IFERROR(ROUND(INDEX(FCSTSDV!$D$2:$N$674,MATCH('STOCK (2)'!$D8,FCSTSDV!$C$2:$C$674,0),MATCH('STOCK (2)'!W$3,FCSTSDV!$D$1:$N$1,0))/'STOCK (2)'!$F8,1),0)</f>
        <v>0</v>
      </c>
      <c r="X8" s="92">
        <f t="array" ref="X8">+IFERROR(ROUND(INDEX(FCSTSDV!$D$2:$N$674,MATCH('STOCK (2)'!$D8,FCSTSDV!$C$2:$C$674,0),MATCH('STOCK (2)'!X$3,FCSTSDV!$D$1:$N$1,0))/'STOCK (2)'!$F8,1),0)</f>
        <v>0</v>
      </c>
      <c r="Y8" s="119">
        <f t="array" ref="Y8">+IFERROR(ROUND(INDEX(FCSTSDV!$D$2:$N$674,MATCH('STOCK (2)'!$D8,FCSTSDV!$C$2:$C$674,0),MATCH('STOCK (2)'!Y$3,FCSTSDV!$D$1:$N$1,0))/'STOCK (2)'!$F8,1),0)</f>
        <v>0</v>
      </c>
      <c r="Z8" s="119">
        <f t="array" ref="Z8">+IFERROR(ROUND(INDEX(FCSTSDV!$D$2:$N$674,MATCH('STOCK (2)'!$D8,FCSTSDV!$C$2:$C$674,0),MATCH('STOCK (2)'!Z$3,FCSTSDV!$D$1:$N$1,0))/'STOCK (2)'!$F8,1),0)</f>
        <v>0</v>
      </c>
    </row>
    <row r="9" spans="1:26" ht="20.100000000000001" customHeight="1">
      <c r="A9" s="818"/>
      <c r="B9" s="794"/>
      <c r="C9" s="57"/>
      <c r="D9" s="46" t="s">
        <v>21</v>
      </c>
      <c r="E9" s="199" t="str">
        <f t="shared" si="0"/>
        <v>20*31</v>
      </c>
      <c r="F9" s="49">
        <v>2500</v>
      </c>
      <c r="G9" s="794"/>
      <c r="H9" s="58"/>
      <c r="I9" s="784"/>
      <c r="J9" s="81"/>
      <c r="K9" s="92">
        <f t="array" ref="K9">+IFERROR(ROUND(INDEX(FCSTSDV!$D$2:$N$674,MATCH('STOCK (2)'!$D9,FCSTSDV!$C$2:$C$674,0),MATCH('STOCK (2)'!K$3,FCSTSDV!$D$1:$N$1,0))/'STOCK (2)'!$F9,1),0)</f>
        <v>0</v>
      </c>
      <c r="L9" s="92">
        <f t="array" ref="L9">+IFERROR(ROUND(INDEX(FCSTSDV!$D$2:$N$674,MATCH('STOCK (2)'!$D9,FCSTSDV!$C$2:$C$674,0),MATCH('STOCK (2)'!L$3,FCSTSDV!$D$1:$N$1,0))/'STOCK (2)'!$F9,1),0)</f>
        <v>0</v>
      </c>
      <c r="M9" s="92">
        <f t="array" ref="M9">+IFERROR(ROUND(INDEX(FCSTSDV!$D$2:$N$674,MATCH('STOCK (2)'!$D9,FCSTSDV!$C$2:$C$674,0),MATCH('STOCK (2)'!M$3,FCSTSDV!$D$1:$N$1,0))/'STOCK (2)'!$F9,1),0)</f>
        <v>0</v>
      </c>
      <c r="N9" s="92">
        <f t="array" ref="N9">+IFERROR(ROUND(INDEX(FCSTSDV!$D$2:$N$674,MATCH('STOCK (2)'!$D9,FCSTSDV!$C$2:$C$674,0),MATCH('STOCK (2)'!N$3,FCSTSDV!$D$1:$N$1,0))/'STOCK (2)'!$F9,1),0)</f>
        <v>0</v>
      </c>
      <c r="O9" s="92">
        <f t="array" ref="O9">+IFERROR(ROUND(INDEX(FCSTSDV!$D$2:$N$674,MATCH('STOCK (2)'!$D9,FCSTSDV!$C$2:$C$674,0),MATCH('STOCK (2)'!O$3,FCSTSDV!$D$1:$N$1,0))/'STOCK (2)'!$F9,1),0)</f>
        <v>0</v>
      </c>
      <c r="P9" s="92">
        <f t="array" ref="P9">+IFERROR(ROUND(INDEX(FCSTSDV!$D$2:$N$674,MATCH('STOCK (2)'!$D9,FCSTSDV!$C$2:$C$674,0),MATCH('STOCK (2)'!P$3,FCSTSDV!$D$1:$N$1,0))/'STOCK (2)'!$F9,1),0)</f>
        <v>0</v>
      </c>
      <c r="Q9" s="92">
        <f t="array" ref="Q9">+IFERROR(ROUND(INDEX(FCSTSDV!$D$2:$N$674,MATCH('STOCK (2)'!$D9,FCSTSDV!$C$2:$C$674,0),MATCH('STOCK (2)'!Q$3,FCSTSDV!$D$1:$N$1,0))/'STOCK (2)'!$F9,1),0)</f>
        <v>0</v>
      </c>
      <c r="R9" s="92">
        <f t="array" ref="R9">+IFERROR(ROUND(INDEX(FCSTSDV!$D$2:$N$674,MATCH('STOCK (2)'!$D9,FCSTSDV!$C$2:$C$674,0),MATCH('STOCK (2)'!R$3,FCSTSDV!$D$1:$N$1,0))/'STOCK (2)'!$F9,1),0)</f>
        <v>0</v>
      </c>
      <c r="S9" s="92">
        <f t="array" ref="S9">+IFERROR(ROUND(INDEX(FCSTSDV!$D$2:$N$674,MATCH('STOCK (2)'!$D9,FCSTSDV!$C$2:$C$674,0),MATCH('STOCK (2)'!S$3,FCSTSDV!$D$1:$N$1,0))/'STOCK (2)'!$F9,1),0)</f>
        <v>0</v>
      </c>
      <c r="T9" s="92">
        <f t="array" ref="T9">+IFERROR(ROUND(INDEX(FCSTSDV!$D$2:$N$674,MATCH('STOCK (2)'!$D9,FCSTSDV!$C$2:$C$674,0),MATCH('STOCK (2)'!T$3,FCSTSDV!$D$1:$N$1,0))/'STOCK (2)'!$F9,1),0)</f>
        <v>0</v>
      </c>
      <c r="U9" s="92">
        <f t="array" ref="U9">+IFERROR(ROUND(INDEX(FCSTSDV!$D$2:$N$674,MATCH('STOCK (2)'!$D9,FCSTSDV!$C$2:$C$674,0),MATCH('STOCK (2)'!U$3,FCSTSDV!$D$1:$N$1,0))/'STOCK (2)'!$F9,1),0)</f>
        <v>0</v>
      </c>
      <c r="V9" s="92">
        <f t="array" ref="V9">+IFERROR(ROUND(INDEX(FCSTSDV!$D$2:$N$674,MATCH('STOCK (2)'!$D9,FCSTSDV!$C$2:$C$674,0),MATCH('STOCK (2)'!V$3,FCSTSDV!$D$1:$N$1,0))/'STOCK (2)'!$F9,1),0)</f>
        <v>0</v>
      </c>
      <c r="W9" s="92">
        <f t="array" ref="W9">+IFERROR(ROUND(INDEX(FCSTSDV!$D$2:$N$674,MATCH('STOCK (2)'!$D9,FCSTSDV!$C$2:$C$674,0),MATCH('STOCK (2)'!W$3,FCSTSDV!$D$1:$N$1,0))/'STOCK (2)'!$F9,1),0)</f>
        <v>0</v>
      </c>
      <c r="X9" s="92">
        <f t="array" ref="X9">+IFERROR(ROUND(INDEX(FCSTSDV!$D$2:$N$674,MATCH('STOCK (2)'!$D9,FCSTSDV!$C$2:$C$674,0),MATCH('STOCK (2)'!X$3,FCSTSDV!$D$1:$N$1,0))/'STOCK (2)'!$F9,1),0)</f>
        <v>0</v>
      </c>
      <c r="Y9" s="119">
        <f t="array" ref="Y9">+IFERROR(ROUND(INDEX(FCSTSDV!$D$2:$N$674,MATCH('STOCK (2)'!$D9,FCSTSDV!$C$2:$C$674,0),MATCH('STOCK (2)'!Y$3,FCSTSDV!$D$1:$N$1,0))/'STOCK (2)'!$F9,1),0)</f>
        <v>0</v>
      </c>
      <c r="Z9" s="119">
        <f t="array" ref="Z9">+IFERROR(ROUND(INDEX(FCSTSDV!$D$2:$N$674,MATCH('STOCK (2)'!$D9,FCSTSDV!$C$2:$C$674,0),MATCH('STOCK (2)'!Z$3,FCSTSDV!$D$1:$N$1,0))/'STOCK (2)'!$F9,1),0)</f>
        <v>0</v>
      </c>
    </row>
    <row r="10" spans="1:26" ht="20.100000000000001" customHeight="1">
      <c r="A10" s="818"/>
      <c r="B10" s="794"/>
      <c r="C10" s="57"/>
      <c r="D10" s="46" t="s">
        <v>22</v>
      </c>
      <c r="E10" s="199" t="str">
        <f t="shared" si="0"/>
        <v>20*31</v>
      </c>
      <c r="F10" s="49">
        <v>100</v>
      </c>
      <c r="G10" s="794"/>
      <c r="H10" s="58"/>
      <c r="I10" s="784"/>
      <c r="J10" s="81"/>
      <c r="K10" s="92">
        <f t="array" ref="K10">+IFERROR(ROUND(INDEX(FCSTSDV!$D$2:$N$674,MATCH('STOCK (2)'!$D10,FCSTSDV!$C$2:$C$674,0),MATCH('STOCK (2)'!K$3,FCSTSDV!$D$1:$N$1,0))/'STOCK (2)'!$F10,1),0)</f>
        <v>0</v>
      </c>
      <c r="L10" s="92">
        <f t="array" ref="L10">+IFERROR(ROUND(INDEX(FCSTSDV!$D$2:$N$674,MATCH('STOCK (2)'!$D10,FCSTSDV!$C$2:$C$674,0),MATCH('STOCK (2)'!L$3,FCSTSDV!$D$1:$N$1,0))/'STOCK (2)'!$F10,1),0)</f>
        <v>0</v>
      </c>
      <c r="M10" s="92">
        <f t="array" ref="M10">+IFERROR(ROUND(INDEX(FCSTSDV!$D$2:$N$674,MATCH('STOCK (2)'!$D10,FCSTSDV!$C$2:$C$674,0),MATCH('STOCK (2)'!M$3,FCSTSDV!$D$1:$N$1,0))/'STOCK (2)'!$F10,1),0)</f>
        <v>0</v>
      </c>
      <c r="N10" s="92">
        <f t="array" ref="N10">+IFERROR(ROUND(INDEX(FCSTSDV!$D$2:$N$674,MATCH('STOCK (2)'!$D10,FCSTSDV!$C$2:$C$674,0),MATCH('STOCK (2)'!N$3,FCSTSDV!$D$1:$N$1,0))/'STOCK (2)'!$F10,1),0)</f>
        <v>0</v>
      </c>
      <c r="O10" s="92">
        <f t="array" ref="O10">+IFERROR(ROUND(INDEX(FCSTSDV!$D$2:$N$674,MATCH('STOCK (2)'!$D10,FCSTSDV!$C$2:$C$674,0),MATCH('STOCK (2)'!O$3,FCSTSDV!$D$1:$N$1,0))/'STOCK (2)'!$F10,1),0)</f>
        <v>0</v>
      </c>
      <c r="P10" s="92">
        <f t="array" ref="P10">+IFERROR(ROUND(INDEX(FCSTSDV!$D$2:$N$674,MATCH('STOCK (2)'!$D10,FCSTSDV!$C$2:$C$674,0),MATCH('STOCK (2)'!P$3,FCSTSDV!$D$1:$N$1,0))/'STOCK (2)'!$F10,1),0)</f>
        <v>0</v>
      </c>
      <c r="Q10" s="92">
        <f t="array" ref="Q10">+IFERROR(ROUND(INDEX(FCSTSDV!$D$2:$N$674,MATCH('STOCK (2)'!$D10,FCSTSDV!$C$2:$C$674,0),MATCH('STOCK (2)'!Q$3,FCSTSDV!$D$1:$N$1,0))/'STOCK (2)'!$F10,1),0)</f>
        <v>0</v>
      </c>
      <c r="R10" s="92">
        <f t="array" ref="R10">+IFERROR(ROUND(INDEX(FCSTSDV!$D$2:$N$674,MATCH('STOCK (2)'!$D10,FCSTSDV!$C$2:$C$674,0),MATCH('STOCK (2)'!R$3,FCSTSDV!$D$1:$N$1,0))/'STOCK (2)'!$F10,1),0)</f>
        <v>0</v>
      </c>
      <c r="S10" s="92">
        <f t="array" ref="S10">+IFERROR(ROUND(INDEX(FCSTSDV!$D$2:$N$674,MATCH('STOCK (2)'!$D10,FCSTSDV!$C$2:$C$674,0),MATCH('STOCK (2)'!S$3,FCSTSDV!$D$1:$N$1,0))/'STOCK (2)'!$F10,1),0)</f>
        <v>0</v>
      </c>
      <c r="T10" s="92">
        <f t="array" ref="T10">+IFERROR(ROUND(INDEX(FCSTSDV!$D$2:$N$674,MATCH('STOCK (2)'!$D10,FCSTSDV!$C$2:$C$674,0),MATCH('STOCK (2)'!T$3,FCSTSDV!$D$1:$N$1,0))/'STOCK (2)'!$F10,1),0)</f>
        <v>0</v>
      </c>
      <c r="U10" s="92">
        <f t="array" ref="U10">+IFERROR(ROUND(INDEX(FCSTSDV!$D$2:$N$674,MATCH('STOCK (2)'!$D10,FCSTSDV!$C$2:$C$674,0),MATCH('STOCK (2)'!U$3,FCSTSDV!$D$1:$N$1,0))/'STOCK (2)'!$F10,1),0)</f>
        <v>0</v>
      </c>
      <c r="V10" s="92">
        <f t="array" ref="V10">+IFERROR(ROUND(INDEX(FCSTSDV!$D$2:$N$674,MATCH('STOCK (2)'!$D10,FCSTSDV!$C$2:$C$674,0),MATCH('STOCK (2)'!V$3,FCSTSDV!$D$1:$N$1,0))/'STOCK (2)'!$F10,1),0)</f>
        <v>0</v>
      </c>
      <c r="W10" s="92">
        <f t="array" ref="W10">+IFERROR(ROUND(INDEX(FCSTSDV!$D$2:$N$674,MATCH('STOCK (2)'!$D10,FCSTSDV!$C$2:$C$674,0),MATCH('STOCK (2)'!W$3,FCSTSDV!$D$1:$N$1,0))/'STOCK (2)'!$F10,1),0)</f>
        <v>0</v>
      </c>
      <c r="X10" s="92">
        <f t="array" ref="X10">+IFERROR(ROUND(INDEX(FCSTSDV!$D$2:$N$674,MATCH('STOCK (2)'!$D10,FCSTSDV!$C$2:$C$674,0),MATCH('STOCK (2)'!X$3,FCSTSDV!$D$1:$N$1,0))/'STOCK (2)'!$F10,1),0)</f>
        <v>0</v>
      </c>
      <c r="Y10" s="119">
        <f t="array" ref="Y10">+IFERROR(ROUND(INDEX(FCSTSDV!$D$2:$N$674,MATCH('STOCK (2)'!$D10,FCSTSDV!$C$2:$C$674,0),MATCH('STOCK (2)'!Y$3,FCSTSDV!$D$1:$N$1,0))/'STOCK (2)'!$F10,1),0)</f>
        <v>0</v>
      </c>
      <c r="Z10" s="119">
        <f t="array" ref="Z10">+IFERROR(ROUND(INDEX(FCSTSDV!$D$2:$N$674,MATCH('STOCK (2)'!$D10,FCSTSDV!$C$2:$C$674,0),MATCH('STOCK (2)'!Z$3,FCSTSDV!$D$1:$N$1,0))/'STOCK (2)'!$F10,1),0)</f>
        <v>0</v>
      </c>
    </row>
    <row r="11" spans="1:26" ht="20.100000000000001" customHeight="1">
      <c r="A11" s="818"/>
      <c r="B11" s="794"/>
      <c r="C11" s="57"/>
      <c r="D11" s="46" t="s">
        <v>40</v>
      </c>
      <c r="E11" s="199" t="str">
        <f t="shared" si="0"/>
        <v>20*31</v>
      </c>
      <c r="F11" s="49">
        <v>100</v>
      </c>
      <c r="G11" s="794"/>
      <c r="H11" s="58"/>
      <c r="I11" s="784"/>
      <c r="J11" s="81"/>
      <c r="K11" s="92">
        <f t="array" ref="K11">+IFERROR(ROUND(INDEX(FCSTSDV!$D$2:$N$674,MATCH('STOCK (2)'!$D11,FCSTSDV!$C$2:$C$674,0),MATCH('STOCK (2)'!K$3,FCSTSDV!$D$1:$N$1,0))/'STOCK (2)'!$F11,1),0)</f>
        <v>0</v>
      </c>
      <c r="L11" s="92">
        <f t="array" ref="L11">+IFERROR(ROUND(INDEX(FCSTSDV!$D$2:$N$674,MATCH('STOCK (2)'!$D11,FCSTSDV!$C$2:$C$674,0),MATCH('STOCK (2)'!L$3,FCSTSDV!$D$1:$N$1,0))/'STOCK (2)'!$F11,1),0)</f>
        <v>0</v>
      </c>
      <c r="M11" s="92">
        <f t="array" ref="M11">+IFERROR(ROUND(INDEX(FCSTSDV!$D$2:$N$674,MATCH('STOCK (2)'!$D11,FCSTSDV!$C$2:$C$674,0),MATCH('STOCK (2)'!M$3,FCSTSDV!$D$1:$N$1,0))/'STOCK (2)'!$F11,1),0)</f>
        <v>0</v>
      </c>
      <c r="N11" s="92">
        <f t="array" ref="N11">+IFERROR(ROUND(INDEX(FCSTSDV!$D$2:$N$674,MATCH('STOCK (2)'!$D11,FCSTSDV!$C$2:$C$674,0),MATCH('STOCK (2)'!N$3,FCSTSDV!$D$1:$N$1,0))/'STOCK (2)'!$F11,1),0)</f>
        <v>0</v>
      </c>
      <c r="O11" s="92">
        <f t="array" ref="O11">+IFERROR(ROUND(INDEX(FCSTSDV!$D$2:$N$674,MATCH('STOCK (2)'!$D11,FCSTSDV!$C$2:$C$674,0),MATCH('STOCK (2)'!O$3,FCSTSDV!$D$1:$N$1,0))/'STOCK (2)'!$F11,1),0)</f>
        <v>0</v>
      </c>
      <c r="P11" s="92">
        <f t="array" ref="P11">+IFERROR(ROUND(INDEX(FCSTSDV!$D$2:$N$674,MATCH('STOCK (2)'!$D11,FCSTSDV!$C$2:$C$674,0),MATCH('STOCK (2)'!P$3,FCSTSDV!$D$1:$N$1,0))/'STOCK (2)'!$F11,1),0)</f>
        <v>0</v>
      </c>
      <c r="Q11" s="92">
        <f t="array" ref="Q11">+IFERROR(ROUND(INDEX(FCSTSDV!$D$2:$N$674,MATCH('STOCK (2)'!$D11,FCSTSDV!$C$2:$C$674,0),MATCH('STOCK (2)'!Q$3,FCSTSDV!$D$1:$N$1,0))/'STOCK (2)'!$F11,1),0)</f>
        <v>0</v>
      </c>
      <c r="R11" s="92">
        <f t="array" ref="R11">+IFERROR(ROUND(INDEX(FCSTSDV!$D$2:$N$674,MATCH('STOCK (2)'!$D11,FCSTSDV!$C$2:$C$674,0),MATCH('STOCK (2)'!R$3,FCSTSDV!$D$1:$N$1,0))/'STOCK (2)'!$F11,1),0)</f>
        <v>0</v>
      </c>
      <c r="S11" s="92">
        <f t="array" ref="S11">+IFERROR(ROUND(INDEX(FCSTSDV!$D$2:$N$674,MATCH('STOCK (2)'!$D11,FCSTSDV!$C$2:$C$674,0),MATCH('STOCK (2)'!S$3,FCSTSDV!$D$1:$N$1,0))/'STOCK (2)'!$F11,1),0)</f>
        <v>0</v>
      </c>
      <c r="T11" s="92">
        <f t="array" ref="T11">+IFERROR(ROUND(INDEX(FCSTSDV!$D$2:$N$674,MATCH('STOCK (2)'!$D11,FCSTSDV!$C$2:$C$674,0),MATCH('STOCK (2)'!T$3,FCSTSDV!$D$1:$N$1,0))/'STOCK (2)'!$F11,1),0)</f>
        <v>0</v>
      </c>
      <c r="U11" s="92">
        <f t="array" ref="U11">+IFERROR(ROUND(INDEX(FCSTSDV!$D$2:$N$674,MATCH('STOCK (2)'!$D11,FCSTSDV!$C$2:$C$674,0),MATCH('STOCK (2)'!U$3,FCSTSDV!$D$1:$N$1,0))/'STOCK (2)'!$F11,1),0)</f>
        <v>0</v>
      </c>
      <c r="V11" s="92">
        <f t="array" ref="V11">+IFERROR(ROUND(INDEX(FCSTSDV!$D$2:$N$674,MATCH('STOCK (2)'!$D11,FCSTSDV!$C$2:$C$674,0),MATCH('STOCK (2)'!V$3,FCSTSDV!$D$1:$N$1,0))/'STOCK (2)'!$F11,1),0)</f>
        <v>0</v>
      </c>
      <c r="W11" s="92">
        <f t="array" ref="W11">+IFERROR(ROUND(INDEX(FCSTSDV!$D$2:$N$674,MATCH('STOCK (2)'!$D11,FCSTSDV!$C$2:$C$674,0),MATCH('STOCK (2)'!W$3,FCSTSDV!$D$1:$N$1,0))/'STOCK (2)'!$F11,1),0)</f>
        <v>0</v>
      </c>
      <c r="X11" s="92">
        <f t="array" ref="X11">+IFERROR(ROUND(INDEX(FCSTSDV!$D$2:$N$674,MATCH('STOCK (2)'!$D11,FCSTSDV!$C$2:$C$674,0),MATCH('STOCK (2)'!X$3,FCSTSDV!$D$1:$N$1,0))/'STOCK (2)'!$F11,1),0)</f>
        <v>0</v>
      </c>
      <c r="Y11" s="119">
        <f t="array" ref="Y11">+IFERROR(ROUND(INDEX(FCSTSDV!$D$2:$N$674,MATCH('STOCK (2)'!$D11,FCSTSDV!$C$2:$C$674,0),MATCH('STOCK (2)'!Y$3,FCSTSDV!$D$1:$N$1,0))/'STOCK (2)'!$F11,1),0)</f>
        <v>0</v>
      </c>
      <c r="Z11" s="119">
        <f t="array" ref="Z11">+IFERROR(ROUND(INDEX(FCSTSDV!$D$2:$N$674,MATCH('STOCK (2)'!$D11,FCSTSDV!$C$2:$C$674,0),MATCH('STOCK (2)'!Z$3,FCSTSDV!$D$1:$N$1,0))/'STOCK (2)'!$F11,1),0)</f>
        <v>0</v>
      </c>
    </row>
    <row r="12" spans="1:26" ht="20.100000000000001" customHeight="1">
      <c r="A12" s="818"/>
      <c r="B12" s="794"/>
      <c r="C12" s="57"/>
      <c r="D12" s="46" t="s">
        <v>23</v>
      </c>
      <c r="E12" s="199" t="str">
        <f t="shared" si="0"/>
        <v>20*31</v>
      </c>
      <c r="F12" s="49">
        <v>100</v>
      </c>
      <c r="G12" s="794"/>
      <c r="H12" s="58"/>
      <c r="I12" s="784"/>
      <c r="J12" s="81"/>
      <c r="K12" s="92">
        <f t="array" ref="K12">+IFERROR(ROUND(INDEX(FCSTSDV!$D$2:$N$674,MATCH('STOCK (2)'!$D12,FCSTSDV!$C$2:$C$674,0),MATCH('STOCK (2)'!K$3,FCSTSDV!$D$1:$N$1,0))/'STOCK (2)'!$F12,1),0)</f>
        <v>0</v>
      </c>
      <c r="L12" s="92">
        <f t="array" ref="L12">+IFERROR(ROUND(INDEX(FCSTSDV!$D$2:$N$674,MATCH('STOCK (2)'!$D12,FCSTSDV!$C$2:$C$674,0),MATCH('STOCK (2)'!L$3,FCSTSDV!$D$1:$N$1,0))/'STOCK (2)'!$F12,1),0)</f>
        <v>0</v>
      </c>
      <c r="M12" s="92">
        <f t="array" ref="M12">+IFERROR(ROUND(INDEX(FCSTSDV!$D$2:$N$674,MATCH('STOCK (2)'!$D12,FCSTSDV!$C$2:$C$674,0),MATCH('STOCK (2)'!M$3,FCSTSDV!$D$1:$N$1,0))/'STOCK (2)'!$F12,1),0)</f>
        <v>0</v>
      </c>
      <c r="N12" s="92">
        <f t="array" ref="N12">+IFERROR(ROUND(INDEX(FCSTSDV!$D$2:$N$674,MATCH('STOCK (2)'!$D12,FCSTSDV!$C$2:$C$674,0),MATCH('STOCK (2)'!N$3,FCSTSDV!$D$1:$N$1,0))/'STOCK (2)'!$F12,1),0)</f>
        <v>0</v>
      </c>
      <c r="O12" s="92">
        <f t="array" ref="O12">+IFERROR(ROUND(INDEX(FCSTSDV!$D$2:$N$674,MATCH('STOCK (2)'!$D12,FCSTSDV!$C$2:$C$674,0),MATCH('STOCK (2)'!O$3,FCSTSDV!$D$1:$N$1,0))/'STOCK (2)'!$F12,1),0)</f>
        <v>0</v>
      </c>
      <c r="P12" s="92">
        <f t="array" ref="P12">+IFERROR(ROUND(INDEX(FCSTSDV!$D$2:$N$674,MATCH('STOCK (2)'!$D12,FCSTSDV!$C$2:$C$674,0),MATCH('STOCK (2)'!P$3,FCSTSDV!$D$1:$N$1,0))/'STOCK (2)'!$F12,1),0)</f>
        <v>0</v>
      </c>
      <c r="Q12" s="92">
        <f t="array" ref="Q12">+IFERROR(ROUND(INDEX(FCSTSDV!$D$2:$N$674,MATCH('STOCK (2)'!$D12,FCSTSDV!$C$2:$C$674,0),MATCH('STOCK (2)'!Q$3,FCSTSDV!$D$1:$N$1,0))/'STOCK (2)'!$F12,1),0)</f>
        <v>0</v>
      </c>
      <c r="R12" s="92">
        <f t="array" ref="R12">+IFERROR(ROUND(INDEX(FCSTSDV!$D$2:$N$674,MATCH('STOCK (2)'!$D12,FCSTSDV!$C$2:$C$674,0),MATCH('STOCK (2)'!R$3,FCSTSDV!$D$1:$N$1,0))/'STOCK (2)'!$F12,1),0)</f>
        <v>0</v>
      </c>
      <c r="S12" s="92">
        <f t="array" ref="S12">+IFERROR(ROUND(INDEX(FCSTSDV!$D$2:$N$674,MATCH('STOCK (2)'!$D12,FCSTSDV!$C$2:$C$674,0),MATCH('STOCK (2)'!S$3,FCSTSDV!$D$1:$N$1,0))/'STOCK (2)'!$F12,1),0)</f>
        <v>0</v>
      </c>
      <c r="T12" s="92">
        <f t="array" ref="T12">+IFERROR(ROUND(INDEX(FCSTSDV!$D$2:$N$674,MATCH('STOCK (2)'!$D12,FCSTSDV!$C$2:$C$674,0),MATCH('STOCK (2)'!T$3,FCSTSDV!$D$1:$N$1,0))/'STOCK (2)'!$F12,1),0)</f>
        <v>0</v>
      </c>
      <c r="U12" s="92">
        <f t="array" ref="U12">+IFERROR(ROUND(INDEX(FCSTSDV!$D$2:$N$674,MATCH('STOCK (2)'!$D12,FCSTSDV!$C$2:$C$674,0),MATCH('STOCK (2)'!U$3,FCSTSDV!$D$1:$N$1,0))/'STOCK (2)'!$F12,1),0)</f>
        <v>0</v>
      </c>
      <c r="V12" s="92">
        <f t="array" ref="V12">+IFERROR(ROUND(INDEX(FCSTSDV!$D$2:$N$674,MATCH('STOCK (2)'!$D12,FCSTSDV!$C$2:$C$674,0),MATCH('STOCK (2)'!V$3,FCSTSDV!$D$1:$N$1,0))/'STOCK (2)'!$F12,1),0)</f>
        <v>0</v>
      </c>
      <c r="W12" s="92">
        <f t="array" ref="W12">+IFERROR(ROUND(INDEX(FCSTSDV!$D$2:$N$674,MATCH('STOCK (2)'!$D12,FCSTSDV!$C$2:$C$674,0),MATCH('STOCK (2)'!W$3,FCSTSDV!$D$1:$N$1,0))/'STOCK (2)'!$F12,1),0)</f>
        <v>0</v>
      </c>
      <c r="X12" s="92">
        <f t="array" ref="X12">+IFERROR(ROUND(INDEX(FCSTSDV!$D$2:$N$674,MATCH('STOCK (2)'!$D12,FCSTSDV!$C$2:$C$674,0),MATCH('STOCK (2)'!X$3,FCSTSDV!$D$1:$N$1,0))/'STOCK (2)'!$F12,1),0)</f>
        <v>0</v>
      </c>
      <c r="Y12" s="119">
        <f t="array" ref="Y12">+IFERROR(ROUND(INDEX(FCSTSDV!$D$2:$N$674,MATCH('STOCK (2)'!$D12,FCSTSDV!$C$2:$C$674,0),MATCH('STOCK (2)'!Y$3,FCSTSDV!$D$1:$N$1,0))/'STOCK (2)'!$F12,1),0)</f>
        <v>0</v>
      </c>
      <c r="Z12" s="119">
        <f t="array" ref="Z12">+IFERROR(ROUND(INDEX(FCSTSDV!$D$2:$N$674,MATCH('STOCK (2)'!$D12,FCSTSDV!$C$2:$C$674,0),MATCH('STOCK (2)'!Z$3,FCSTSDV!$D$1:$N$1,0))/'STOCK (2)'!$F12,1),0)</f>
        <v>0</v>
      </c>
    </row>
    <row r="13" spans="1:26" ht="20.100000000000001" customHeight="1">
      <c r="A13" s="818"/>
      <c r="B13" s="794"/>
      <c r="C13" s="57"/>
      <c r="D13" s="46" t="s">
        <v>24</v>
      </c>
      <c r="E13" s="199" t="e">
        <f>+#REF!</f>
        <v>#REF!</v>
      </c>
      <c r="F13" s="49">
        <v>100</v>
      </c>
      <c r="G13" s="794"/>
      <c r="H13" s="58"/>
      <c r="I13" s="784"/>
      <c r="J13" s="81"/>
      <c r="K13" s="92">
        <f t="array" ref="K13">+IFERROR(ROUND(INDEX(FCSTSDV!$D$2:$N$674,MATCH('STOCK (2)'!$D13,FCSTSDV!$C$2:$C$674,0),MATCH('STOCK (2)'!K$3,FCSTSDV!$D$1:$N$1,0))/'STOCK (2)'!$F13,1),0)</f>
        <v>0</v>
      </c>
      <c r="L13" s="92">
        <f t="array" ref="L13">+IFERROR(ROUND(INDEX(FCSTSDV!$D$2:$N$674,MATCH('STOCK (2)'!$D13,FCSTSDV!$C$2:$C$674,0),MATCH('STOCK (2)'!L$3,FCSTSDV!$D$1:$N$1,0))/'STOCK (2)'!$F13,1),0)</f>
        <v>0</v>
      </c>
      <c r="M13" s="92">
        <f t="array" ref="M13">+IFERROR(ROUND(INDEX(FCSTSDV!$D$2:$N$674,MATCH('STOCK (2)'!$D13,FCSTSDV!$C$2:$C$674,0),MATCH('STOCK (2)'!M$3,FCSTSDV!$D$1:$N$1,0))/'STOCK (2)'!$F13,1),0)</f>
        <v>0</v>
      </c>
      <c r="N13" s="92">
        <f t="array" ref="N13">+IFERROR(ROUND(INDEX(FCSTSDV!$D$2:$N$674,MATCH('STOCK (2)'!$D13,FCSTSDV!$C$2:$C$674,0),MATCH('STOCK (2)'!N$3,FCSTSDV!$D$1:$N$1,0))/'STOCK (2)'!$F13,1),0)</f>
        <v>0</v>
      </c>
      <c r="O13" s="92">
        <f t="array" ref="O13">+IFERROR(ROUND(INDEX(FCSTSDV!$D$2:$N$674,MATCH('STOCK (2)'!$D13,FCSTSDV!$C$2:$C$674,0),MATCH('STOCK (2)'!O$3,FCSTSDV!$D$1:$N$1,0))/'STOCK (2)'!$F13,1),0)</f>
        <v>0</v>
      </c>
      <c r="P13" s="92">
        <f t="array" ref="P13">+IFERROR(ROUND(INDEX(FCSTSDV!$D$2:$N$674,MATCH('STOCK (2)'!$D13,FCSTSDV!$C$2:$C$674,0),MATCH('STOCK (2)'!P$3,FCSTSDV!$D$1:$N$1,0))/'STOCK (2)'!$F13,1),0)</f>
        <v>0</v>
      </c>
      <c r="Q13" s="92">
        <f t="array" ref="Q13">+IFERROR(ROUND(INDEX(FCSTSDV!$D$2:$N$674,MATCH('STOCK (2)'!$D13,FCSTSDV!$C$2:$C$674,0),MATCH('STOCK (2)'!Q$3,FCSTSDV!$D$1:$N$1,0))/'STOCK (2)'!$F13,1),0)</f>
        <v>0</v>
      </c>
      <c r="R13" s="92">
        <f t="array" ref="R13">+IFERROR(ROUND(INDEX(FCSTSDV!$D$2:$N$674,MATCH('STOCK (2)'!$D13,FCSTSDV!$C$2:$C$674,0),MATCH('STOCK (2)'!R$3,FCSTSDV!$D$1:$N$1,0))/'STOCK (2)'!$F13,1),0)</f>
        <v>0</v>
      </c>
      <c r="S13" s="92">
        <f t="array" ref="S13">+IFERROR(ROUND(INDEX(FCSTSDV!$D$2:$N$674,MATCH('STOCK (2)'!$D13,FCSTSDV!$C$2:$C$674,0),MATCH('STOCK (2)'!S$3,FCSTSDV!$D$1:$N$1,0))/'STOCK (2)'!$F13,1),0)</f>
        <v>0</v>
      </c>
      <c r="T13" s="92">
        <f t="array" ref="T13">+IFERROR(ROUND(INDEX(FCSTSDV!$D$2:$N$674,MATCH('STOCK (2)'!$D13,FCSTSDV!$C$2:$C$674,0),MATCH('STOCK (2)'!T$3,FCSTSDV!$D$1:$N$1,0))/'STOCK (2)'!$F13,1),0)</f>
        <v>0</v>
      </c>
      <c r="U13" s="92">
        <f t="array" ref="U13">+IFERROR(ROUND(INDEX(FCSTSDV!$D$2:$N$674,MATCH('STOCK (2)'!$D13,FCSTSDV!$C$2:$C$674,0),MATCH('STOCK (2)'!U$3,FCSTSDV!$D$1:$N$1,0))/'STOCK (2)'!$F13,1),0)</f>
        <v>0</v>
      </c>
      <c r="V13" s="92">
        <f t="array" ref="V13">+IFERROR(ROUND(INDEX(FCSTSDV!$D$2:$N$674,MATCH('STOCK (2)'!$D13,FCSTSDV!$C$2:$C$674,0),MATCH('STOCK (2)'!V$3,FCSTSDV!$D$1:$N$1,0))/'STOCK (2)'!$F13,1),0)</f>
        <v>0</v>
      </c>
      <c r="W13" s="92">
        <f t="array" ref="W13">+IFERROR(ROUND(INDEX(FCSTSDV!$D$2:$N$674,MATCH('STOCK (2)'!$D13,FCSTSDV!$C$2:$C$674,0),MATCH('STOCK (2)'!W$3,FCSTSDV!$D$1:$N$1,0))/'STOCK (2)'!$F13,1),0)</f>
        <v>0</v>
      </c>
      <c r="X13" s="92">
        <f t="array" ref="X13">+IFERROR(ROUND(INDEX(FCSTSDV!$D$2:$N$674,MATCH('STOCK (2)'!$D13,FCSTSDV!$C$2:$C$674,0),MATCH('STOCK (2)'!X$3,FCSTSDV!$D$1:$N$1,0))/'STOCK (2)'!$F13,1),0)</f>
        <v>0</v>
      </c>
      <c r="Y13" s="119">
        <f t="array" ref="Y13">+IFERROR(ROUND(INDEX(FCSTSDV!$D$2:$N$674,MATCH('STOCK (2)'!$D13,FCSTSDV!$C$2:$C$674,0),MATCH('STOCK (2)'!Y$3,FCSTSDV!$D$1:$N$1,0))/'STOCK (2)'!$F13,1),0)</f>
        <v>0</v>
      </c>
      <c r="Z13" s="119">
        <f t="array" ref="Z13">+IFERROR(ROUND(INDEX(FCSTSDV!$D$2:$N$674,MATCH('STOCK (2)'!$D13,FCSTSDV!$C$2:$C$674,0),MATCH('STOCK (2)'!Z$3,FCSTSDV!$D$1:$N$1,0))/'STOCK (2)'!$F13,1),0)</f>
        <v>0</v>
      </c>
    </row>
    <row r="14" spans="1:26" ht="20.100000000000001" customHeight="1">
      <c r="A14" s="818"/>
      <c r="B14" s="794"/>
      <c r="C14" s="57"/>
      <c r="D14" s="49" t="s">
        <v>25</v>
      </c>
      <c r="E14" s="199" t="e">
        <f>+E13</f>
        <v>#REF!</v>
      </c>
      <c r="F14" s="49">
        <v>100</v>
      </c>
      <c r="G14" s="794"/>
      <c r="H14" s="58"/>
      <c r="I14" s="784"/>
      <c r="J14" s="81"/>
      <c r="K14" s="92">
        <f t="array" ref="K14">+IFERROR(ROUND(INDEX(FCSTSDV!$D$2:$N$674,MATCH('STOCK (2)'!$D14,FCSTSDV!$C$2:$C$674,0),MATCH('STOCK (2)'!K$3,FCSTSDV!$D$1:$N$1,0))/'STOCK (2)'!$F14,1),0)</f>
        <v>0</v>
      </c>
      <c r="L14" s="92">
        <f t="array" ref="L14">+IFERROR(ROUND(INDEX(FCSTSDV!$D$2:$N$674,MATCH('STOCK (2)'!$D14,FCSTSDV!$C$2:$C$674,0),MATCH('STOCK (2)'!L$3,FCSTSDV!$D$1:$N$1,0))/'STOCK (2)'!$F14,1),0)</f>
        <v>0</v>
      </c>
      <c r="M14" s="92">
        <f t="array" ref="M14">+IFERROR(ROUND(INDEX(FCSTSDV!$D$2:$N$674,MATCH('STOCK (2)'!$D14,FCSTSDV!$C$2:$C$674,0),MATCH('STOCK (2)'!M$3,FCSTSDV!$D$1:$N$1,0))/'STOCK (2)'!$F14,1),0)</f>
        <v>0</v>
      </c>
      <c r="N14" s="92">
        <f t="array" ref="N14">+IFERROR(ROUND(INDEX(FCSTSDV!$D$2:$N$674,MATCH('STOCK (2)'!$D14,FCSTSDV!$C$2:$C$674,0),MATCH('STOCK (2)'!N$3,FCSTSDV!$D$1:$N$1,0))/'STOCK (2)'!$F14,1),0)</f>
        <v>0</v>
      </c>
      <c r="O14" s="92">
        <f t="array" ref="O14">+IFERROR(ROUND(INDEX(FCSTSDV!$D$2:$N$674,MATCH('STOCK (2)'!$D14,FCSTSDV!$C$2:$C$674,0),MATCH('STOCK (2)'!O$3,FCSTSDV!$D$1:$N$1,0))/'STOCK (2)'!$F14,1),0)</f>
        <v>0</v>
      </c>
      <c r="P14" s="92">
        <f t="array" ref="P14">+IFERROR(ROUND(INDEX(FCSTSDV!$D$2:$N$674,MATCH('STOCK (2)'!$D14,FCSTSDV!$C$2:$C$674,0),MATCH('STOCK (2)'!P$3,FCSTSDV!$D$1:$N$1,0))/'STOCK (2)'!$F14,1),0)</f>
        <v>0</v>
      </c>
      <c r="Q14" s="92">
        <f t="array" ref="Q14">+IFERROR(ROUND(INDEX(FCSTSDV!$D$2:$N$674,MATCH('STOCK (2)'!$D14,FCSTSDV!$C$2:$C$674,0),MATCH('STOCK (2)'!Q$3,FCSTSDV!$D$1:$N$1,0))/'STOCK (2)'!$F14,1),0)</f>
        <v>0</v>
      </c>
      <c r="R14" s="92">
        <f t="array" ref="R14">+IFERROR(ROUND(INDEX(FCSTSDV!$D$2:$N$674,MATCH('STOCK (2)'!$D14,FCSTSDV!$C$2:$C$674,0),MATCH('STOCK (2)'!R$3,FCSTSDV!$D$1:$N$1,0))/'STOCK (2)'!$F14,1),0)</f>
        <v>0</v>
      </c>
      <c r="S14" s="92">
        <f t="array" ref="S14">+IFERROR(ROUND(INDEX(FCSTSDV!$D$2:$N$674,MATCH('STOCK (2)'!$D14,FCSTSDV!$C$2:$C$674,0),MATCH('STOCK (2)'!S$3,FCSTSDV!$D$1:$N$1,0))/'STOCK (2)'!$F14,1),0)</f>
        <v>0</v>
      </c>
      <c r="T14" s="92">
        <f t="array" ref="T14">+IFERROR(ROUND(INDEX(FCSTSDV!$D$2:$N$674,MATCH('STOCK (2)'!$D14,FCSTSDV!$C$2:$C$674,0),MATCH('STOCK (2)'!T$3,FCSTSDV!$D$1:$N$1,0))/'STOCK (2)'!$F14,1),0)</f>
        <v>0</v>
      </c>
      <c r="U14" s="92">
        <f t="array" ref="U14">+IFERROR(ROUND(INDEX(FCSTSDV!$D$2:$N$674,MATCH('STOCK (2)'!$D14,FCSTSDV!$C$2:$C$674,0),MATCH('STOCK (2)'!U$3,FCSTSDV!$D$1:$N$1,0))/'STOCK (2)'!$F14,1),0)</f>
        <v>0</v>
      </c>
      <c r="V14" s="92">
        <f t="array" ref="V14">+IFERROR(ROUND(INDEX(FCSTSDV!$D$2:$N$674,MATCH('STOCK (2)'!$D14,FCSTSDV!$C$2:$C$674,0),MATCH('STOCK (2)'!V$3,FCSTSDV!$D$1:$N$1,0))/'STOCK (2)'!$F14,1),0)</f>
        <v>0</v>
      </c>
      <c r="W14" s="92">
        <f t="array" ref="W14">+IFERROR(ROUND(INDEX(FCSTSDV!$D$2:$N$674,MATCH('STOCK (2)'!$D14,FCSTSDV!$C$2:$C$674,0),MATCH('STOCK (2)'!W$3,FCSTSDV!$D$1:$N$1,0))/'STOCK (2)'!$F14,1),0)</f>
        <v>0</v>
      </c>
      <c r="X14" s="92">
        <f t="array" ref="X14">+IFERROR(ROUND(INDEX(FCSTSDV!$D$2:$N$674,MATCH('STOCK (2)'!$D14,FCSTSDV!$C$2:$C$674,0),MATCH('STOCK (2)'!X$3,FCSTSDV!$D$1:$N$1,0))/'STOCK (2)'!$F14,1),0)</f>
        <v>0</v>
      </c>
      <c r="Y14" s="119">
        <f t="array" ref="Y14">+IFERROR(ROUND(INDEX(FCSTSDV!$D$2:$N$674,MATCH('STOCK (2)'!$D14,FCSTSDV!$C$2:$C$674,0),MATCH('STOCK (2)'!Y$3,FCSTSDV!$D$1:$N$1,0))/'STOCK (2)'!$F14,1),0)</f>
        <v>0</v>
      </c>
      <c r="Z14" s="119">
        <f t="array" ref="Z14">+IFERROR(ROUND(INDEX(FCSTSDV!$D$2:$N$674,MATCH('STOCK (2)'!$D14,FCSTSDV!$C$2:$C$674,0),MATCH('STOCK (2)'!Z$3,FCSTSDV!$D$1:$N$1,0))/'STOCK (2)'!$F14,1),0)</f>
        <v>0</v>
      </c>
    </row>
    <row r="15" spans="1:26" ht="20.100000000000001" customHeight="1">
      <c r="A15" s="818"/>
      <c r="B15" s="794"/>
      <c r="C15" s="57"/>
      <c r="D15" s="46" t="s">
        <v>26</v>
      </c>
      <c r="E15" s="199" t="e">
        <f>+E14</f>
        <v>#REF!</v>
      </c>
      <c r="F15" s="49">
        <v>100</v>
      </c>
      <c r="G15" s="794"/>
      <c r="H15" s="58"/>
      <c r="I15" s="784"/>
      <c r="J15" s="81"/>
      <c r="K15" s="92">
        <f t="array" ref="K15">+IFERROR(ROUND(INDEX(FCSTSDV!$D$2:$N$674,MATCH('STOCK (2)'!$D15,FCSTSDV!$C$2:$C$674,0),MATCH('STOCK (2)'!K$3,FCSTSDV!$D$1:$N$1,0))/'STOCK (2)'!$F15,1),0)</f>
        <v>0</v>
      </c>
      <c r="L15" s="92">
        <f t="array" ref="L15">+IFERROR(ROUND(INDEX(FCSTSDV!$D$2:$N$674,MATCH('STOCK (2)'!$D15,FCSTSDV!$C$2:$C$674,0),MATCH('STOCK (2)'!L$3,FCSTSDV!$D$1:$N$1,0))/'STOCK (2)'!$F15,1),0)</f>
        <v>0</v>
      </c>
      <c r="M15" s="92">
        <f t="array" ref="M15">+IFERROR(ROUND(INDEX(FCSTSDV!$D$2:$N$674,MATCH('STOCK (2)'!$D15,FCSTSDV!$C$2:$C$674,0),MATCH('STOCK (2)'!M$3,FCSTSDV!$D$1:$N$1,0))/'STOCK (2)'!$F15,1),0)</f>
        <v>0</v>
      </c>
      <c r="N15" s="92">
        <f t="array" ref="N15">+IFERROR(ROUND(INDEX(FCSTSDV!$D$2:$N$674,MATCH('STOCK (2)'!$D15,FCSTSDV!$C$2:$C$674,0),MATCH('STOCK (2)'!N$3,FCSTSDV!$D$1:$N$1,0))/'STOCK (2)'!$F15,1),0)</f>
        <v>0</v>
      </c>
      <c r="O15" s="92">
        <f t="array" ref="O15">+IFERROR(ROUND(INDEX(FCSTSDV!$D$2:$N$674,MATCH('STOCK (2)'!$D15,FCSTSDV!$C$2:$C$674,0),MATCH('STOCK (2)'!O$3,FCSTSDV!$D$1:$N$1,0))/'STOCK (2)'!$F15,1),0)</f>
        <v>0</v>
      </c>
      <c r="P15" s="92">
        <f t="array" ref="P15">+IFERROR(ROUND(INDEX(FCSTSDV!$D$2:$N$674,MATCH('STOCK (2)'!$D15,FCSTSDV!$C$2:$C$674,0),MATCH('STOCK (2)'!P$3,FCSTSDV!$D$1:$N$1,0))/'STOCK (2)'!$F15,1),0)</f>
        <v>0</v>
      </c>
      <c r="Q15" s="92">
        <f t="array" ref="Q15">+IFERROR(ROUND(INDEX(FCSTSDV!$D$2:$N$674,MATCH('STOCK (2)'!$D15,FCSTSDV!$C$2:$C$674,0),MATCH('STOCK (2)'!Q$3,FCSTSDV!$D$1:$N$1,0))/'STOCK (2)'!$F15,1),0)</f>
        <v>0</v>
      </c>
      <c r="R15" s="92">
        <f t="array" ref="R15">+IFERROR(ROUND(INDEX(FCSTSDV!$D$2:$N$674,MATCH('STOCK (2)'!$D15,FCSTSDV!$C$2:$C$674,0),MATCH('STOCK (2)'!R$3,FCSTSDV!$D$1:$N$1,0))/'STOCK (2)'!$F15,1),0)</f>
        <v>0</v>
      </c>
      <c r="S15" s="92">
        <f t="array" ref="S15">+IFERROR(ROUND(INDEX(FCSTSDV!$D$2:$N$674,MATCH('STOCK (2)'!$D15,FCSTSDV!$C$2:$C$674,0),MATCH('STOCK (2)'!S$3,FCSTSDV!$D$1:$N$1,0))/'STOCK (2)'!$F15,1),0)</f>
        <v>0</v>
      </c>
      <c r="T15" s="92">
        <f t="array" ref="T15">+IFERROR(ROUND(INDEX(FCSTSDV!$D$2:$N$674,MATCH('STOCK (2)'!$D15,FCSTSDV!$C$2:$C$674,0),MATCH('STOCK (2)'!T$3,FCSTSDV!$D$1:$N$1,0))/'STOCK (2)'!$F15,1),0)</f>
        <v>0</v>
      </c>
      <c r="U15" s="92">
        <f t="array" ref="U15">+IFERROR(ROUND(INDEX(FCSTSDV!$D$2:$N$674,MATCH('STOCK (2)'!$D15,FCSTSDV!$C$2:$C$674,0),MATCH('STOCK (2)'!U$3,FCSTSDV!$D$1:$N$1,0))/'STOCK (2)'!$F15,1),0)</f>
        <v>0</v>
      </c>
      <c r="V15" s="92">
        <f t="array" ref="V15">+IFERROR(ROUND(INDEX(FCSTSDV!$D$2:$N$674,MATCH('STOCK (2)'!$D15,FCSTSDV!$C$2:$C$674,0),MATCH('STOCK (2)'!V$3,FCSTSDV!$D$1:$N$1,0))/'STOCK (2)'!$F15,1),0)</f>
        <v>0</v>
      </c>
      <c r="W15" s="92">
        <f t="array" ref="W15">+IFERROR(ROUND(INDEX(FCSTSDV!$D$2:$N$674,MATCH('STOCK (2)'!$D15,FCSTSDV!$C$2:$C$674,0),MATCH('STOCK (2)'!W$3,FCSTSDV!$D$1:$N$1,0))/'STOCK (2)'!$F15,1),0)</f>
        <v>0</v>
      </c>
      <c r="X15" s="92">
        <f t="array" ref="X15">+IFERROR(ROUND(INDEX(FCSTSDV!$D$2:$N$674,MATCH('STOCK (2)'!$D15,FCSTSDV!$C$2:$C$674,0),MATCH('STOCK (2)'!X$3,FCSTSDV!$D$1:$N$1,0))/'STOCK (2)'!$F15,1),0)</f>
        <v>0</v>
      </c>
      <c r="Y15" s="119">
        <f t="array" ref="Y15">+IFERROR(ROUND(INDEX(FCSTSDV!$D$2:$N$674,MATCH('STOCK (2)'!$D15,FCSTSDV!$C$2:$C$674,0),MATCH('STOCK (2)'!Y$3,FCSTSDV!$D$1:$N$1,0))/'STOCK (2)'!$F15,1),0)</f>
        <v>0</v>
      </c>
      <c r="Z15" s="119">
        <f t="array" ref="Z15">+IFERROR(ROUND(INDEX(FCSTSDV!$D$2:$N$674,MATCH('STOCK (2)'!$D15,FCSTSDV!$C$2:$C$674,0),MATCH('STOCK (2)'!Z$3,FCSTSDV!$D$1:$N$1,0))/'STOCK (2)'!$F15,1),0)</f>
        <v>0</v>
      </c>
    </row>
    <row r="16" spans="1:26" ht="20.100000000000001" customHeight="1">
      <c r="A16" s="818"/>
      <c r="B16" s="794"/>
      <c r="C16" s="57"/>
      <c r="D16" s="49" t="s">
        <v>27</v>
      </c>
      <c r="E16" s="49" t="e">
        <f>+E15</f>
        <v>#REF!</v>
      </c>
      <c r="F16" s="49">
        <v>2500</v>
      </c>
      <c r="G16" s="794"/>
      <c r="H16" s="58"/>
      <c r="I16" s="784"/>
      <c r="J16" s="81"/>
      <c r="K16" s="92">
        <f t="array" ref="K16">+IFERROR(ROUND(INDEX(FCSTSDV!$D$2:$N$674,MATCH('STOCK (2)'!$D16,FCSTSDV!$C$2:$C$674,0),MATCH('STOCK (2)'!K$3,FCSTSDV!$D$1:$N$1,0))/'STOCK (2)'!$F16,1),0)</f>
        <v>0</v>
      </c>
      <c r="L16" s="92">
        <f t="array" ref="L16">+IFERROR(ROUND(INDEX(FCSTSDV!$D$2:$N$674,MATCH('STOCK (2)'!$D16,FCSTSDV!$C$2:$C$674,0),MATCH('STOCK (2)'!L$3,FCSTSDV!$D$1:$N$1,0))/'STOCK (2)'!$F16,1),0)</f>
        <v>0</v>
      </c>
      <c r="M16" s="92">
        <f t="array" ref="M16">+IFERROR(ROUND(INDEX(FCSTSDV!$D$2:$N$674,MATCH('STOCK (2)'!$D16,FCSTSDV!$C$2:$C$674,0),MATCH('STOCK (2)'!M$3,FCSTSDV!$D$1:$N$1,0))/'STOCK (2)'!$F16,1),0)</f>
        <v>0</v>
      </c>
      <c r="N16" s="92">
        <f t="array" ref="N16">+IFERROR(ROUND(INDEX(FCSTSDV!$D$2:$N$674,MATCH('STOCK (2)'!$D16,FCSTSDV!$C$2:$C$674,0),MATCH('STOCK (2)'!N$3,FCSTSDV!$D$1:$N$1,0))/'STOCK (2)'!$F16,1),0)</f>
        <v>0</v>
      </c>
      <c r="O16" s="92">
        <f t="array" ref="O16">+IFERROR(ROUND(INDEX(FCSTSDV!$D$2:$N$674,MATCH('STOCK (2)'!$D16,FCSTSDV!$C$2:$C$674,0),MATCH('STOCK (2)'!O$3,FCSTSDV!$D$1:$N$1,0))/'STOCK (2)'!$F16,1),0)</f>
        <v>0</v>
      </c>
      <c r="P16" s="92">
        <f t="array" ref="P16">+IFERROR(ROUND(INDEX(FCSTSDV!$D$2:$N$674,MATCH('STOCK (2)'!$D16,FCSTSDV!$C$2:$C$674,0),MATCH('STOCK (2)'!P$3,FCSTSDV!$D$1:$N$1,0))/'STOCK (2)'!$F16,1),0)</f>
        <v>0</v>
      </c>
      <c r="Q16" s="92">
        <f t="array" ref="Q16">+IFERROR(ROUND(INDEX(FCSTSDV!$D$2:$N$674,MATCH('STOCK (2)'!$D16,FCSTSDV!$C$2:$C$674,0),MATCH('STOCK (2)'!Q$3,FCSTSDV!$D$1:$N$1,0))/'STOCK (2)'!$F16,1),0)</f>
        <v>0</v>
      </c>
      <c r="R16" s="92">
        <f t="array" ref="R16">+IFERROR(ROUND(INDEX(FCSTSDV!$D$2:$N$674,MATCH('STOCK (2)'!$D16,FCSTSDV!$C$2:$C$674,0),MATCH('STOCK (2)'!R$3,FCSTSDV!$D$1:$N$1,0))/'STOCK (2)'!$F16,1),0)</f>
        <v>0</v>
      </c>
      <c r="S16" s="92">
        <f t="array" ref="S16">+IFERROR(ROUND(INDEX(FCSTSDV!$D$2:$N$674,MATCH('STOCK (2)'!$D16,FCSTSDV!$C$2:$C$674,0),MATCH('STOCK (2)'!S$3,FCSTSDV!$D$1:$N$1,0))/'STOCK (2)'!$F16,1),0)</f>
        <v>0</v>
      </c>
      <c r="T16" s="92">
        <f t="array" ref="T16">+IFERROR(ROUND(INDEX(FCSTSDV!$D$2:$N$674,MATCH('STOCK (2)'!$D16,FCSTSDV!$C$2:$C$674,0),MATCH('STOCK (2)'!T$3,FCSTSDV!$D$1:$N$1,0))/'STOCK (2)'!$F16,1),0)</f>
        <v>0</v>
      </c>
      <c r="U16" s="92">
        <f t="array" ref="U16">+IFERROR(ROUND(INDEX(FCSTSDV!$D$2:$N$674,MATCH('STOCK (2)'!$D16,FCSTSDV!$C$2:$C$674,0),MATCH('STOCK (2)'!U$3,FCSTSDV!$D$1:$N$1,0))/'STOCK (2)'!$F16,1),0)</f>
        <v>0</v>
      </c>
      <c r="V16" s="92">
        <f t="array" ref="V16">+IFERROR(ROUND(INDEX(FCSTSDV!$D$2:$N$674,MATCH('STOCK (2)'!$D16,FCSTSDV!$C$2:$C$674,0),MATCH('STOCK (2)'!V$3,FCSTSDV!$D$1:$N$1,0))/'STOCK (2)'!$F16,1),0)</f>
        <v>0</v>
      </c>
      <c r="W16" s="92">
        <f t="array" ref="W16">+IFERROR(ROUND(INDEX(FCSTSDV!$D$2:$N$674,MATCH('STOCK (2)'!$D16,FCSTSDV!$C$2:$C$674,0),MATCH('STOCK (2)'!W$3,FCSTSDV!$D$1:$N$1,0))/'STOCK (2)'!$F16,1),0)</f>
        <v>0</v>
      </c>
      <c r="X16" s="92">
        <f t="array" ref="X16">+IFERROR(ROUND(INDEX(FCSTSDV!$D$2:$N$674,MATCH('STOCK (2)'!$D16,FCSTSDV!$C$2:$C$674,0),MATCH('STOCK (2)'!X$3,FCSTSDV!$D$1:$N$1,0))/'STOCK (2)'!$F16,1),0)</f>
        <v>0</v>
      </c>
      <c r="Y16" s="119">
        <f t="array" ref="Y16">+IFERROR(ROUND(INDEX(FCSTSDV!$D$2:$N$674,MATCH('STOCK (2)'!$D16,FCSTSDV!$C$2:$C$674,0),MATCH('STOCK (2)'!Y$3,FCSTSDV!$D$1:$N$1,0))/'STOCK (2)'!$F16,1),0)</f>
        <v>0</v>
      </c>
      <c r="Z16" s="119">
        <f t="array" ref="Z16">+IFERROR(ROUND(INDEX(FCSTSDV!$D$2:$N$674,MATCH('STOCK (2)'!$D16,FCSTSDV!$C$2:$C$674,0),MATCH('STOCK (2)'!Z$3,FCSTSDV!$D$1:$N$1,0))/'STOCK (2)'!$F16,1),0)</f>
        <v>0</v>
      </c>
    </row>
    <row r="17" spans="1:26" ht="20.100000000000001" customHeight="1">
      <c r="A17" s="818"/>
      <c r="B17" s="794"/>
      <c r="C17" s="57"/>
      <c r="D17" s="49" t="s">
        <v>28</v>
      </c>
      <c r="E17" s="49" t="e">
        <f>+E16</f>
        <v>#REF!</v>
      </c>
      <c r="F17" s="49">
        <v>2500</v>
      </c>
      <c r="G17" s="794"/>
      <c r="H17" s="58"/>
      <c r="I17" s="784"/>
      <c r="J17" s="81"/>
      <c r="K17" s="92">
        <f t="array" ref="K17">+IFERROR(ROUND(INDEX(FCSTSDV!$D$2:$N$674,MATCH('STOCK (2)'!$D17,FCSTSDV!$C$2:$C$674,0),MATCH('STOCK (2)'!K$3,FCSTSDV!$D$1:$N$1,0))/'STOCK (2)'!$F17,1),0)</f>
        <v>0</v>
      </c>
      <c r="L17" s="92">
        <f t="array" ref="L17">+IFERROR(ROUND(INDEX(FCSTSDV!$D$2:$N$674,MATCH('STOCK (2)'!$D17,FCSTSDV!$C$2:$C$674,0),MATCH('STOCK (2)'!L$3,FCSTSDV!$D$1:$N$1,0))/'STOCK (2)'!$F17,1),0)</f>
        <v>0</v>
      </c>
      <c r="M17" s="92">
        <f t="array" ref="M17">+IFERROR(ROUND(INDEX(FCSTSDV!$D$2:$N$674,MATCH('STOCK (2)'!$D17,FCSTSDV!$C$2:$C$674,0),MATCH('STOCK (2)'!M$3,FCSTSDV!$D$1:$N$1,0))/'STOCK (2)'!$F17,1),0)</f>
        <v>0</v>
      </c>
      <c r="N17" s="92">
        <f t="array" ref="N17">+IFERROR(ROUND(INDEX(FCSTSDV!$D$2:$N$674,MATCH('STOCK (2)'!$D17,FCSTSDV!$C$2:$C$674,0),MATCH('STOCK (2)'!N$3,FCSTSDV!$D$1:$N$1,0))/'STOCK (2)'!$F17,1),0)</f>
        <v>0</v>
      </c>
      <c r="O17" s="92">
        <f t="array" ref="O17">+IFERROR(ROUND(INDEX(FCSTSDV!$D$2:$N$674,MATCH('STOCK (2)'!$D17,FCSTSDV!$C$2:$C$674,0),MATCH('STOCK (2)'!O$3,FCSTSDV!$D$1:$N$1,0))/'STOCK (2)'!$F17,1),0)</f>
        <v>0</v>
      </c>
      <c r="P17" s="92">
        <f t="array" ref="P17">+IFERROR(ROUND(INDEX(FCSTSDV!$D$2:$N$674,MATCH('STOCK (2)'!$D17,FCSTSDV!$C$2:$C$674,0),MATCH('STOCK (2)'!P$3,FCSTSDV!$D$1:$N$1,0))/'STOCK (2)'!$F17,1),0)</f>
        <v>0</v>
      </c>
      <c r="Q17" s="92">
        <f t="array" ref="Q17">+IFERROR(ROUND(INDEX(FCSTSDV!$D$2:$N$674,MATCH('STOCK (2)'!$D17,FCSTSDV!$C$2:$C$674,0),MATCH('STOCK (2)'!Q$3,FCSTSDV!$D$1:$N$1,0))/'STOCK (2)'!$F17,1),0)</f>
        <v>0</v>
      </c>
      <c r="R17" s="92">
        <f t="array" ref="R17">+IFERROR(ROUND(INDEX(FCSTSDV!$D$2:$N$674,MATCH('STOCK (2)'!$D17,FCSTSDV!$C$2:$C$674,0),MATCH('STOCK (2)'!R$3,FCSTSDV!$D$1:$N$1,0))/'STOCK (2)'!$F17,1),0)</f>
        <v>0</v>
      </c>
      <c r="S17" s="92">
        <f t="array" ref="S17">+IFERROR(ROUND(INDEX(FCSTSDV!$D$2:$N$674,MATCH('STOCK (2)'!$D17,FCSTSDV!$C$2:$C$674,0),MATCH('STOCK (2)'!S$3,FCSTSDV!$D$1:$N$1,0))/'STOCK (2)'!$F17,1),0)</f>
        <v>0</v>
      </c>
      <c r="T17" s="92">
        <f t="array" ref="T17">+IFERROR(ROUND(INDEX(FCSTSDV!$D$2:$N$674,MATCH('STOCK (2)'!$D17,FCSTSDV!$C$2:$C$674,0),MATCH('STOCK (2)'!T$3,FCSTSDV!$D$1:$N$1,0))/'STOCK (2)'!$F17,1),0)</f>
        <v>0</v>
      </c>
      <c r="U17" s="92">
        <f t="array" ref="U17">+IFERROR(ROUND(INDEX(FCSTSDV!$D$2:$N$674,MATCH('STOCK (2)'!$D17,FCSTSDV!$C$2:$C$674,0),MATCH('STOCK (2)'!U$3,FCSTSDV!$D$1:$N$1,0))/'STOCK (2)'!$F17,1),0)</f>
        <v>0</v>
      </c>
      <c r="V17" s="92">
        <f t="array" ref="V17">+IFERROR(ROUND(INDEX(FCSTSDV!$D$2:$N$674,MATCH('STOCK (2)'!$D17,FCSTSDV!$C$2:$C$674,0),MATCH('STOCK (2)'!V$3,FCSTSDV!$D$1:$N$1,0))/'STOCK (2)'!$F17,1),0)</f>
        <v>0</v>
      </c>
      <c r="W17" s="92">
        <f t="array" ref="W17">+IFERROR(ROUND(INDEX(FCSTSDV!$D$2:$N$674,MATCH('STOCK (2)'!$D17,FCSTSDV!$C$2:$C$674,0),MATCH('STOCK (2)'!W$3,FCSTSDV!$D$1:$N$1,0))/'STOCK (2)'!$F17,1),0)</f>
        <v>0</v>
      </c>
      <c r="X17" s="92">
        <f t="array" ref="X17">+IFERROR(ROUND(INDEX(FCSTSDV!$D$2:$N$674,MATCH('STOCK (2)'!$D17,FCSTSDV!$C$2:$C$674,0),MATCH('STOCK (2)'!X$3,FCSTSDV!$D$1:$N$1,0))/'STOCK (2)'!$F17,1),0)</f>
        <v>0</v>
      </c>
      <c r="Y17" s="119">
        <f t="array" ref="Y17">+IFERROR(ROUND(INDEX(FCSTSDV!$D$2:$N$674,MATCH('STOCK (2)'!$D17,FCSTSDV!$C$2:$C$674,0),MATCH('STOCK (2)'!Y$3,FCSTSDV!$D$1:$N$1,0))/'STOCK (2)'!$F17,1),0)</f>
        <v>0</v>
      </c>
      <c r="Z17" s="119">
        <f t="array" ref="Z17">+IFERROR(ROUND(INDEX(FCSTSDV!$D$2:$N$674,MATCH('STOCK (2)'!$D17,FCSTSDV!$C$2:$C$674,0),MATCH('STOCK (2)'!Z$3,FCSTSDV!$D$1:$N$1,0))/'STOCK (2)'!$F17,1),0)</f>
        <v>0</v>
      </c>
    </row>
    <row r="18" spans="1:26" ht="20.100000000000001" customHeight="1">
      <c r="A18" s="818"/>
      <c r="B18" s="794"/>
      <c r="C18" s="57"/>
      <c r="D18" s="200" t="s">
        <v>29</v>
      </c>
      <c r="E18" s="49"/>
      <c r="F18" s="49">
        <v>2500</v>
      </c>
      <c r="G18" s="794"/>
      <c r="H18" s="58"/>
      <c r="I18" s="784"/>
      <c r="J18" s="81"/>
      <c r="K18" s="92">
        <f t="array" ref="K18">+IFERROR(ROUND(INDEX(FCSTSDV!$D$2:$N$674,MATCH('STOCK (2)'!$D18,FCSTSDV!$C$2:$C$674,0),MATCH('STOCK (2)'!K$3,FCSTSDV!$D$1:$N$1,0))/'STOCK (2)'!$F18,1),0)</f>
        <v>0</v>
      </c>
      <c r="L18" s="92">
        <f t="array" ref="L18">+IFERROR(ROUND(INDEX(FCSTSDV!$D$2:$N$674,MATCH('STOCK (2)'!$D18,FCSTSDV!$C$2:$C$674,0),MATCH('STOCK (2)'!L$3,FCSTSDV!$D$1:$N$1,0))/'STOCK (2)'!$F18,1),0)</f>
        <v>0</v>
      </c>
      <c r="M18" s="92">
        <f t="array" ref="M18">+IFERROR(ROUND(INDEX(FCSTSDV!$D$2:$N$674,MATCH('STOCK (2)'!$D18,FCSTSDV!$C$2:$C$674,0),MATCH('STOCK (2)'!M$3,FCSTSDV!$D$1:$N$1,0))/'STOCK (2)'!$F18,1),0)</f>
        <v>0</v>
      </c>
      <c r="N18" s="92">
        <f t="array" ref="N18">+IFERROR(ROUND(INDEX(FCSTSDV!$D$2:$N$674,MATCH('STOCK (2)'!$D18,FCSTSDV!$C$2:$C$674,0),MATCH('STOCK (2)'!N$3,FCSTSDV!$D$1:$N$1,0))/'STOCK (2)'!$F18,1),0)</f>
        <v>0</v>
      </c>
      <c r="O18" s="92">
        <f t="array" ref="O18">+IFERROR(ROUND(INDEX(FCSTSDV!$D$2:$N$674,MATCH('STOCK (2)'!$D18,FCSTSDV!$C$2:$C$674,0),MATCH('STOCK (2)'!O$3,FCSTSDV!$D$1:$N$1,0))/'STOCK (2)'!$F18,1),0)</f>
        <v>0</v>
      </c>
      <c r="P18" s="92">
        <f t="array" ref="P18">+IFERROR(ROUND(INDEX(FCSTSDV!$D$2:$N$674,MATCH('STOCK (2)'!$D18,FCSTSDV!$C$2:$C$674,0),MATCH('STOCK (2)'!P$3,FCSTSDV!$D$1:$N$1,0))/'STOCK (2)'!$F18,1),0)</f>
        <v>0</v>
      </c>
      <c r="Q18" s="92">
        <f t="array" ref="Q18">+IFERROR(ROUND(INDEX(FCSTSDV!$D$2:$N$674,MATCH('STOCK (2)'!$D18,FCSTSDV!$C$2:$C$674,0),MATCH('STOCK (2)'!Q$3,FCSTSDV!$D$1:$N$1,0))/'STOCK (2)'!$F18,1),0)</f>
        <v>0</v>
      </c>
      <c r="R18" s="92">
        <f t="array" ref="R18">+IFERROR(ROUND(INDEX(FCSTSDV!$D$2:$N$674,MATCH('STOCK (2)'!$D18,FCSTSDV!$C$2:$C$674,0),MATCH('STOCK (2)'!R$3,FCSTSDV!$D$1:$N$1,0))/'STOCK (2)'!$F18,1),0)</f>
        <v>0</v>
      </c>
      <c r="S18" s="92">
        <f t="array" ref="S18">+IFERROR(ROUND(INDEX(FCSTSDV!$D$2:$N$674,MATCH('STOCK (2)'!$D18,FCSTSDV!$C$2:$C$674,0),MATCH('STOCK (2)'!S$3,FCSTSDV!$D$1:$N$1,0))/'STOCK (2)'!$F18,1),0)</f>
        <v>0</v>
      </c>
      <c r="T18" s="92">
        <f t="array" ref="T18">+IFERROR(ROUND(INDEX(FCSTSDV!$D$2:$N$674,MATCH('STOCK (2)'!$D18,FCSTSDV!$C$2:$C$674,0),MATCH('STOCK (2)'!T$3,FCSTSDV!$D$1:$N$1,0))/'STOCK (2)'!$F18,1),0)</f>
        <v>0</v>
      </c>
      <c r="U18" s="92">
        <f t="array" ref="U18">+IFERROR(ROUND(INDEX(FCSTSDV!$D$2:$N$674,MATCH('STOCK (2)'!$D18,FCSTSDV!$C$2:$C$674,0),MATCH('STOCK (2)'!U$3,FCSTSDV!$D$1:$N$1,0))/'STOCK (2)'!$F18,1),0)</f>
        <v>0</v>
      </c>
      <c r="V18" s="92">
        <f t="array" ref="V18">+IFERROR(ROUND(INDEX(FCSTSDV!$D$2:$N$674,MATCH('STOCK (2)'!$D18,FCSTSDV!$C$2:$C$674,0),MATCH('STOCK (2)'!V$3,FCSTSDV!$D$1:$N$1,0))/'STOCK (2)'!$F18,1),0)</f>
        <v>0</v>
      </c>
      <c r="W18" s="92">
        <f t="array" ref="W18">+IFERROR(ROUND(INDEX(FCSTSDV!$D$2:$N$674,MATCH('STOCK (2)'!$D18,FCSTSDV!$C$2:$C$674,0),MATCH('STOCK (2)'!W$3,FCSTSDV!$D$1:$N$1,0))/'STOCK (2)'!$F18,1),0)</f>
        <v>0</v>
      </c>
      <c r="X18" s="92">
        <f t="array" ref="X18">+IFERROR(ROUND(INDEX(FCSTSDV!$D$2:$N$674,MATCH('STOCK (2)'!$D18,FCSTSDV!$C$2:$C$674,0),MATCH('STOCK (2)'!X$3,FCSTSDV!$D$1:$N$1,0))/'STOCK (2)'!$F18,1),0)</f>
        <v>0</v>
      </c>
      <c r="Y18" s="119">
        <f t="array" ref="Y18">+IFERROR(ROUND(INDEX(FCSTSDV!$D$2:$N$674,MATCH('STOCK (2)'!$D18,FCSTSDV!$C$2:$C$674,0),MATCH('STOCK (2)'!Y$3,FCSTSDV!$D$1:$N$1,0))/'STOCK (2)'!$F18,1),0)</f>
        <v>0</v>
      </c>
      <c r="Z18" s="119">
        <f t="array" ref="Z18">+IFERROR(ROUND(INDEX(FCSTSDV!$D$2:$N$674,MATCH('STOCK (2)'!$D18,FCSTSDV!$C$2:$C$674,0),MATCH('STOCK (2)'!Z$3,FCSTSDV!$D$1:$N$1,0))/'STOCK (2)'!$F18,1),0)</f>
        <v>0</v>
      </c>
    </row>
    <row r="19" spans="1:26" ht="20.100000000000001" customHeight="1">
      <c r="A19" s="818"/>
      <c r="B19" s="794"/>
      <c r="C19" s="57"/>
      <c r="D19" s="200" t="s">
        <v>35</v>
      </c>
      <c r="E19" s="49"/>
      <c r="F19" s="49">
        <v>200</v>
      </c>
      <c r="G19" s="794"/>
      <c r="H19" s="58"/>
      <c r="I19" s="784"/>
      <c r="J19" s="81"/>
      <c r="K19" s="92"/>
      <c r="L19" s="92"/>
      <c r="M19" s="92">
        <f t="array" ref="M19">+IFERROR(ROUND(INDEX(FCSTSDV!$D$2:$N$674,MATCH('STOCK (2)'!$D19,FCSTSDV!$C$2:$C$674,0),MATCH('STOCK (2)'!M$3,FCSTSDV!$D$1:$N$1,0))/'STOCK (2)'!$F19,1),0)</f>
        <v>0</v>
      </c>
      <c r="N19" s="92">
        <f t="array" ref="N19">+IFERROR(ROUND(INDEX(FCSTSDV!$D$2:$N$674,MATCH('STOCK (2)'!$D19,FCSTSDV!$C$2:$C$674,0),MATCH('STOCK (2)'!N$3,FCSTSDV!$D$1:$N$1,0))/'STOCK (2)'!$F19,1),0)</f>
        <v>0</v>
      </c>
      <c r="O19" s="92">
        <f t="array" ref="O19">+IFERROR(ROUND(INDEX(FCSTSDV!$D$2:$N$674,MATCH('STOCK (2)'!$D19,FCSTSDV!$C$2:$C$674,0),MATCH('STOCK (2)'!O$3,FCSTSDV!$D$1:$N$1,0))/'STOCK (2)'!$F19,1),0)</f>
        <v>0</v>
      </c>
      <c r="P19" s="92">
        <f t="array" ref="P19">+IFERROR(ROUND(INDEX(FCSTSDV!$D$2:$N$674,MATCH('STOCK (2)'!$D19,FCSTSDV!$C$2:$C$674,0),MATCH('STOCK (2)'!P$3,FCSTSDV!$D$1:$N$1,0))/'STOCK (2)'!$F19,1),0)</f>
        <v>0</v>
      </c>
      <c r="Q19" s="92">
        <f t="array" ref="Q19">+IFERROR(ROUND(INDEX(FCSTSDV!$D$2:$N$674,MATCH('STOCK (2)'!$D19,FCSTSDV!$C$2:$C$674,0),MATCH('STOCK (2)'!Q$3,FCSTSDV!$D$1:$N$1,0))/'STOCK (2)'!$F19,1),0)</f>
        <v>0</v>
      </c>
      <c r="R19" s="92">
        <f t="array" ref="R19">+IFERROR(ROUND(INDEX(FCSTSDV!$D$2:$N$674,MATCH('STOCK (2)'!$D19,FCSTSDV!$C$2:$C$674,0),MATCH('STOCK (2)'!R$3,FCSTSDV!$D$1:$N$1,0))/'STOCK (2)'!$F19,1),0)</f>
        <v>0</v>
      </c>
      <c r="S19" s="92">
        <f t="array" ref="S19">+IFERROR(ROUND(INDEX(FCSTSDV!$D$2:$N$674,MATCH('STOCK (2)'!$D19,FCSTSDV!$C$2:$C$674,0),MATCH('STOCK (2)'!S$3,FCSTSDV!$D$1:$N$1,0))/'STOCK (2)'!$F19,1),0)</f>
        <v>0</v>
      </c>
      <c r="T19" s="92">
        <f t="array" ref="T19">+IFERROR(ROUND(INDEX(FCSTSDV!$D$2:$N$674,MATCH('STOCK (2)'!$D19,FCSTSDV!$C$2:$C$674,0),MATCH('STOCK (2)'!T$3,FCSTSDV!$D$1:$N$1,0))/'STOCK (2)'!$F19,1),0)</f>
        <v>0</v>
      </c>
      <c r="U19" s="92">
        <f t="array" ref="U19">+IFERROR(ROUND(INDEX(FCSTSDV!$D$2:$N$674,MATCH('STOCK (2)'!$D19,FCSTSDV!$C$2:$C$674,0),MATCH('STOCK (2)'!U$3,FCSTSDV!$D$1:$N$1,0))/'STOCK (2)'!$F19,1),0)</f>
        <v>0</v>
      </c>
      <c r="V19" s="92">
        <f t="array" ref="V19">+IFERROR(ROUND(INDEX(FCSTSDV!$D$2:$N$674,MATCH('STOCK (2)'!$D19,FCSTSDV!$C$2:$C$674,0),MATCH('STOCK (2)'!V$3,FCSTSDV!$D$1:$N$1,0))/'STOCK (2)'!$F19,1),0)</f>
        <v>0</v>
      </c>
      <c r="W19" s="92">
        <f t="array" ref="W19">+IFERROR(ROUND(INDEX(FCSTSDV!$D$2:$N$674,MATCH('STOCK (2)'!$D19,FCSTSDV!$C$2:$C$674,0),MATCH('STOCK (2)'!W$3,FCSTSDV!$D$1:$N$1,0))/'STOCK (2)'!$F19,1),0)</f>
        <v>0</v>
      </c>
      <c r="X19" s="92">
        <f t="array" ref="X19">+IFERROR(ROUND(INDEX(FCSTSDV!$D$2:$N$674,MATCH('STOCK (2)'!$D19,FCSTSDV!$C$2:$C$674,0),MATCH('STOCK (2)'!X$3,FCSTSDV!$D$1:$N$1,0))/'STOCK (2)'!$F19,1),0)</f>
        <v>0</v>
      </c>
      <c r="Y19" s="119">
        <f t="array" ref="Y19">+IFERROR(ROUND(INDEX(FCSTSDV!$D$2:$N$674,MATCH('STOCK (2)'!$D19,FCSTSDV!$C$2:$C$674,0),MATCH('STOCK (2)'!Y$3,FCSTSDV!$D$1:$N$1,0))/'STOCK (2)'!$F19,1),0)</f>
        <v>0</v>
      </c>
      <c r="Z19" s="119">
        <f t="array" ref="Z19">+IFERROR(ROUND(INDEX(FCSTSDV!$D$2:$N$674,MATCH('STOCK (2)'!$D19,FCSTSDV!$C$2:$C$674,0),MATCH('STOCK (2)'!Z$3,FCSTSDV!$D$1:$N$1,0))/'STOCK (2)'!$F19,1),0)</f>
        <v>0</v>
      </c>
    </row>
    <row r="20" spans="1:26" ht="20.100000000000001" customHeight="1">
      <c r="A20" s="818"/>
      <c r="B20" s="794"/>
      <c r="C20" s="57"/>
      <c r="D20" s="49" t="s">
        <v>36</v>
      </c>
      <c r="E20" s="49"/>
      <c r="F20" s="49">
        <v>200</v>
      </c>
      <c r="G20" s="794"/>
      <c r="H20" s="58"/>
      <c r="I20" s="784"/>
      <c r="J20" s="81"/>
      <c r="K20" s="92">
        <f t="array" ref="K20">+IFERROR(ROUND(INDEX(FCSTSDV!$D$2:$N$674,MATCH('STOCK (2)'!$D20,FCSTSDV!$C$2:$C$674,0),MATCH('STOCK (2)'!K$3,FCSTSDV!$D$1:$N$1,0))/'STOCK (2)'!$F20,1),0)</f>
        <v>0</v>
      </c>
      <c r="L20" s="92">
        <f t="array" ref="L20">+IFERROR(ROUND(INDEX(FCSTSDV!$D$2:$N$674,MATCH('STOCK (2)'!$D20,FCSTSDV!$C$2:$C$674,0),MATCH('STOCK (2)'!L$3,FCSTSDV!$D$1:$N$1,0))/'STOCK (2)'!$F20,1),0)</f>
        <v>0</v>
      </c>
      <c r="M20" s="92">
        <f t="array" ref="M20">+IFERROR(ROUND(INDEX(FCSTSDV!$D$2:$N$674,MATCH('STOCK (2)'!$D20,FCSTSDV!$C$2:$C$674,0),MATCH('STOCK (2)'!M$3,FCSTSDV!$D$1:$N$1,0))/'STOCK (2)'!$F20,1),0)</f>
        <v>0</v>
      </c>
      <c r="N20" s="92">
        <f t="array" ref="N20">+IFERROR(ROUND(INDEX(FCSTSDV!$D$2:$N$674,MATCH('STOCK (2)'!$D20,FCSTSDV!$C$2:$C$674,0),MATCH('STOCK (2)'!N$3,FCSTSDV!$D$1:$N$1,0))/'STOCK (2)'!$F20,1),0)</f>
        <v>0</v>
      </c>
      <c r="O20" s="92">
        <f t="array" ref="O20">+IFERROR(ROUND(INDEX(FCSTSDV!$D$2:$N$674,MATCH('STOCK (2)'!$D20,FCSTSDV!$C$2:$C$674,0),MATCH('STOCK (2)'!O$3,FCSTSDV!$D$1:$N$1,0))/'STOCK (2)'!$F20,1),0)</f>
        <v>0</v>
      </c>
      <c r="P20" s="92">
        <f t="array" ref="P20">+IFERROR(ROUND(INDEX(FCSTSDV!$D$2:$N$674,MATCH('STOCK (2)'!$D20,FCSTSDV!$C$2:$C$674,0),MATCH('STOCK (2)'!P$3,FCSTSDV!$D$1:$N$1,0))/'STOCK (2)'!$F20,1),0)</f>
        <v>0</v>
      </c>
      <c r="Q20" s="92">
        <f t="array" ref="Q20">+IFERROR(ROUND(INDEX(FCSTSDV!$D$2:$N$674,MATCH('STOCK (2)'!$D20,FCSTSDV!$C$2:$C$674,0),MATCH('STOCK (2)'!Q$3,FCSTSDV!$D$1:$N$1,0))/'STOCK (2)'!$F20,1),0)</f>
        <v>0</v>
      </c>
      <c r="R20" s="92">
        <f t="array" ref="R20">+IFERROR(ROUND(INDEX(FCSTSDV!$D$2:$N$674,MATCH('STOCK (2)'!$D20,FCSTSDV!$C$2:$C$674,0),MATCH('STOCK (2)'!R$3,FCSTSDV!$D$1:$N$1,0))/'STOCK (2)'!$F20,1),0)</f>
        <v>0</v>
      </c>
      <c r="S20" s="92">
        <f t="array" ref="S20">+IFERROR(ROUND(INDEX(FCSTSDV!$D$2:$N$674,MATCH('STOCK (2)'!$D20,FCSTSDV!$C$2:$C$674,0),MATCH('STOCK (2)'!S$3,FCSTSDV!$D$1:$N$1,0))/'STOCK (2)'!$F20,1),0)</f>
        <v>0</v>
      </c>
      <c r="T20" s="92">
        <f t="array" ref="T20">+IFERROR(ROUND(INDEX(FCSTSDV!$D$2:$N$674,MATCH('STOCK (2)'!$D20,FCSTSDV!$C$2:$C$674,0),MATCH('STOCK (2)'!T$3,FCSTSDV!$D$1:$N$1,0))/'STOCK (2)'!$F20,1),0)</f>
        <v>0</v>
      </c>
      <c r="U20" s="92">
        <f t="array" ref="U20">+IFERROR(ROUND(INDEX(FCSTSDV!$D$2:$N$674,MATCH('STOCK (2)'!$D20,FCSTSDV!$C$2:$C$674,0),MATCH('STOCK (2)'!U$3,FCSTSDV!$D$1:$N$1,0))/'STOCK (2)'!$F20,1),0)</f>
        <v>0</v>
      </c>
      <c r="V20" s="92">
        <f t="array" ref="V20">+IFERROR(ROUND(INDEX(FCSTSDV!$D$2:$N$674,MATCH('STOCK (2)'!$D20,FCSTSDV!$C$2:$C$674,0),MATCH('STOCK (2)'!V$3,FCSTSDV!$D$1:$N$1,0))/'STOCK (2)'!$F20,1),0)</f>
        <v>0</v>
      </c>
      <c r="W20" s="92">
        <f t="array" ref="W20">+IFERROR(ROUND(INDEX(FCSTSDV!$D$2:$N$674,MATCH('STOCK (2)'!$D20,FCSTSDV!$C$2:$C$674,0),MATCH('STOCK (2)'!W$3,FCSTSDV!$D$1:$N$1,0))/'STOCK (2)'!$F20,1),0)</f>
        <v>0</v>
      </c>
      <c r="X20" s="92">
        <f t="array" ref="X20">+IFERROR(ROUND(INDEX(FCSTSDV!$D$2:$N$674,MATCH('STOCK (2)'!$D20,FCSTSDV!$C$2:$C$674,0),MATCH('STOCK (2)'!X$3,FCSTSDV!$D$1:$N$1,0))/'STOCK (2)'!$F20,1),0)</f>
        <v>0</v>
      </c>
      <c r="Y20" s="119">
        <f t="array" ref="Y20">+IFERROR(ROUND(INDEX(FCSTSDV!$D$2:$N$674,MATCH('STOCK (2)'!$D20,FCSTSDV!$C$2:$C$674,0),MATCH('STOCK (2)'!Y$3,FCSTSDV!$D$1:$N$1,0))/'STOCK (2)'!$F20,1),0)</f>
        <v>0</v>
      </c>
      <c r="Z20" s="119">
        <f t="array" ref="Z20">+IFERROR(ROUND(INDEX(FCSTSDV!$D$2:$N$674,MATCH('STOCK (2)'!$D20,FCSTSDV!$C$2:$C$674,0),MATCH('STOCK (2)'!Z$3,FCSTSDV!$D$1:$N$1,0))/'STOCK (2)'!$F20,1),0)</f>
        <v>0</v>
      </c>
    </row>
    <row r="21" spans="1:26" ht="20.100000000000001" customHeight="1">
      <c r="A21" s="818"/>
      <c r="B21" s="794"/>
      <c r="C21" s="57"/>
      <c r="D21" s="49" t="s">
        <v>37</v>
      </c>
      <c r="E21" s="49"/>
      <c r="F21" s="49">
        <v>100</v>
      </c>
      <c r="G21" s="794"/>
      <c r="H21" s="58"/>
      <c r="I21" s="784"/>
      <c r="J21" s="81"/>
      <c r="K21" s="92">
        <f t="array" ref="K21">+IFERROR(ROUND(INDEX(FCSTSDV!$D$2:$N$674,MATCH('STOCK (2)'!$D21,FCSTSDV!$C$2:$C$674,0),MATCH('STOCK (2)'!K$3,FCSTSDV!$D$1:$N$1,0))/'STOCK (2)'!$F21,1),0)</f>
        <v>0</v>
      </c>
      <c r="L21" s="92">
        <f t="array" ref="L21">+IFERROR(ROUND(INDEX(FCSTSDV!$D$2:$N$674,MATCH('STOCK (2)'!$D21,FCSTSDV!$C$2:$C$674,0),MATCH('STOCK (2)'!L$3,FCSTSDV!$D$1:$N$1,0))/'STOCK (2)'!$F21,1),0)</f>
        <v>0</v>
      </c>
      <c r="M21" s="92">
        <f t="array" ref="M21">+IFERROR(ROUND(INDEX(FCSTSDV!$D$2:$N$674,MATCH('STOCK (2)'!$D21,FCSTSDV!$C$2:$C$674,0),MATCH('STOCK (2)'!M$3,FCSTSDV!$D$1:$N$1,0))/'STOCK (2)'!$F21,1),0)</f>
        <v>0</v>
      </c>
      <c r="N21" s="92">
        <f t="array" ref="N21">+IFERROR(ROUND(INDEX(FCSTSDV!$D$2:$N$674,MATCH('STOCK (2)'!$D21,FCSTSDV!$C$2:$C$674,0),MATCH('STOCK (2)'!N$3,FCSTSDV!$D$1:$N$1,0))/'STOCK (2)'!$F21,1),0)</f>
        <v>0</v>
      </c>
      <c r="O21" s="92">
        <f t="array" ref="O21">+IFERROR(ROUND(INDEX(FCSTSDV!$D$2:$N$674,MATCH('STOCK (2)'!$D21,FCSTSDV!$C$2:$C$674,0),MATCH('STOCK (2)'!O$3,FCSTSDV!$D$1:$N$1,0))/'STOCK (2)'!$F21,1),0)</f>
        <v>0</v>
      </c>
      <c r="P21" s="92">
        <f t="array" ref="P21">+IFERROR(ROUND(INDEX(FCSTSDV!$D$2:$N$674,MATCH('STOCK (2)'!$D21,FCSTSDV!$C$2:$C$674,0),MATCH('STOCK (2)'!P$3,FCSTSDV!$D$1:$N$1,0))/'STOCK (2)'!$F21,1),0)</f>
        <v>0</v>
      </c>
      <c r="Q21" s="92">
        <f t="array" ref="Q21">+IFERROR(ROUND(INDEX(FCSTSDV!$D$2:$N$674,MATCH('STOCK (2)'!$D21,FCSTSDV!$C$2:$C$674,0),MATCH('STOCK (2)'!Q$3,FCSTSDV!$D$1:$N$1,0))/'STOCK (2)'!$F21,1),0)</f>
        <v>0</v>
      </c>
      <c r="R21" s="92">
        <f t="array" ref="R21">+IFERROR(ROUND(INDEX(FCSTSDV!$D$2:$N$674,MATCH('STOCK (2)'!$D21,FCSTSDV!$C$2:$C$674,0),MATCH('STOCK (2)'!R$3,FCSTSDV!$D$1:$N$1,0))/'STOCK (2)'!$F21,1),0)</f>
        <v>0</v>
      </c>
      <c r="S21" s="92">
        <f t="array" ref="S21">+IFERROR(ROUND(INDEX(FCSTSDV!$D$2:$N$674,MATCH('STOCK (2)'!$D21,FCSTSDV!$C$2:$C$674,0),MATCH('STOCK (2)'!S$3,FCSTSDV!$D$1:$N$1,0))/'STOCK (2)'!$F21,1),0)</f>
        <v>0</v>
      </c>
      <c r="T21" s="92">
        <f t="array" ref="T21">+IFERROR(ROUND(INDEX(FCSTSDV!$D$2:$N$674,MATCH('STOCK (2)'!$D21,FCSTSDV!$C$2:$C$674,0),MATCH('STOCK (2)'!T$3,FCSTSDV!$D$1:$N$1,0))/'STOCK (2)'!$F21,1),0)</f>
        <v>0</v>
      </c>
      <c r="U21" s="92">
        <f t="array" ref="U21">+IFERROR(ROUND(INDEX(FCSTSDV!$D$2:$N$674,MATCH('STOCK (2)'!$D21,FCSTSDV!$C$2:$C$674,0),MATCH('STOCK (2)'!U$3,FCSTSDV!$D$1:$N$1,0))/'STOCK (2)'!$F21,1),0)</f>
        <v>0</v>
      </c>
      <c r="V21" s="92">
        <f t="array" ref="V21">+IFERROR(ROUND(INDEX(FCSTSDV!$D$2:$N$674,MATCH('STOCK (2)'!$D21,FCSTSDV!$C$2:$C$674,0),MATCH('STOCK (2)'!V$3,FCSTSDV!$D$1:$N$1,0))/'STOCK (2)'!$F21,1),0)</f>
        <v>0</v>
      </c>
      <c r="W21" s="92">
        <f t="array" ref="W21">+IFERROR(ROUND(INDEX(FCSTSDV!$D$2:$N$674,MATCH('STOCK (2)'!$D21,FCSTSDV!$C$2:$C$674,0),MATCH('STOCK (2)'!W$3,FCSTSDV!$D$1:$N$1,0))/'STOCK (2)'!$F21,1),0)</f>
        <v>0</v>
      </c>
      <c r="X21" s="92">
        <f t="array" ref="X21">+IFERROR(ROUND(INDEX(FCSTSDV!$D$2:$N$674,MATCH('STOCK (2)'!$D21,FCSTSDV!$C$2:$C$674,0),MATCH('STOCK (2)'!X$3,FCSTSDV!$D$1:$N$1,0))/'STOCK (2)'!$F21,1),0)</f>
        <v>0</v>
      </c>
      <c r="Y21" s="119">
        <f t="array" ref="Y21">+IFERROR(ROUND(INDEX(FCSTSDV!$D$2:$N$674,MATCH('STOCK (2)'!$D21,FCSTSDV!$C$2:$C$674,0),MATCH('STOCK (2)'!Y$3,FCSTSDV!$D$1:$N$1,0))/'STOCK (2)'!$F21,1),0)</f>
        <v>0</v>
      </c>
      <c r="Z21" s="119">
        <f t="array" ref="Z21">+IFERROR(ROUND(INDEX(FCSTSDV!$D$2:$N$674,MATCH('STOCK (2)'!$D21,FCSTSDV!$C$2:$C$674,0),MATCH('STOCK (2)'!Z$3,FCSTSDV!$D$1:$N$1,0))/'STOCK (2)'!$F21,1),0)</f>
        <v>0</v>
      </c>
    </row>
    <row r="22" spans="1:26" ht="20.100000000000001" customHeight="1">
      <c r="A22" s="818"/>
      <c r="B22" s="794"/>
      <c r="C22" s="57"/>
      <c r="D22" s="46" t="s">
        <v>41</v>
      </c>
      <c r="E22" s="199" t="e">
        <f>+E17</f>
        <v>#REF!</v>
      </c>
      <c r="F22" s="49">
        <v>100</v>
      </c>
      <c r="G22" s="794"/>
      <c r="H22" s="58"/>
      <c r="I22" s="784"/>
      <c r="J22" s="81"/>
      <c r="K22" s="92">
        <f t="array" ref="K22">+IFERROR(ROUND(INDEX(FCSTSDV!$D$2:$N$674,MATCH('STOCK (2)'!$D22,FCSTSDV!$C$2:$C$674,0),MATCH('STOCK (2)'!K$3,FCSTSDV!$D$1:$N$1,0))/'STOCK (2)'!$F22,1),0)</f>
        <v>0</v>
      </c>
      <c r="L22" s="92">
        <f t="array" ref="L22">+IFERROR(ROUND(INDEX(FCSTSDV!$D$2:$N$674,MATCH('STOCK (2)'!$D22,FCSTSDV!$C$2:$C$674,0),MATCH('STOCK (2)'!L$3,FCSTSDV!$D$1:$N$1,0))/'STOCK (2)'!$F22,1),0)</f>
        <v>0</v>
      </c>
      <c r="M22" s="92">
        <f t="array" ref="M22">+IFERROR(ROUND(INDEX(FCSTSDV!$D$2:$N$674,MATCH('STOCK (2)'!$D22,FCSTSDV!$C$2:$C$674,0),MATCH('STOCK (2)'!M$3,FCSTSDV!$D$1:$N$1,0))/'STOCK (2)'!$F22,1),0)</f>
        <v>0</v>
      </c>
      <c r="N22" s="92">
        <f t="array" ref="N22">+IFERROR(ROUND(INDEX(FCSTSDV!$D$2:$N$674,MATCH('STOCK (2)'!$D22,FCSTSDV!$C$2:$C$674,0),MATCH('STOCK (2)'!N$3,FCSTSDV!$D$1:$N$1,0))/'STOCK (2)'!$F22,1),0)</f>
        <v>0</v>
      </c>
      <c r="O22" s="92">
        <f t="array" ref="O22">+IFERROR(ROUND(INDEX(FCSTSDV!$D$2:$N$674,MATCH('STOCK (2)'!$D22,FCSTSDV!$C$2:$C$674,0),MATCH('STOCK (2)'!O$3,FCSTSDV!$D$1:$N$1,0))/'STOCK (2)'!$F22,1),0)</f>
        <v>0</v>
      </c>
      <c r="P22" s="92">
        <f t="array" ref="P22">+IFERROR(ROUND(INDEX(FCSTSDV!$D$2:$N$674,MATCH('STOCK (2)'!$D22,FCSTSDV!$C$2:$C$674,0),MATCH('STOCK (2)'!P$3,FCSTSDV!$D$1:$N$1,0))/'STOCK (2)'!$F22,1),0)</f>
        <v>0</v>
      </c>
      <c r="Q22" s="92">
        <f t="array" ref="Q22">+IFERROR(ROUND(INDEX(FCSTSDV!$D$2:$N$674,MATCH('STOCK (2)'!$D22,FCSTSDV!$C$2:$C$674,0),MATCH('STOCK (2)'!Q$3,FCSTSDV!$D$1:$N$1,0))/'STOCK (2)'!$F22,1),0)</f>
        <v>0</v>
      </c>
      <c r="R22" s="92">
        <f t="array" ref="R22">+IFERROR(ROUND(INDEX(FCSTSDV!$D$2:$N$674,MATCH('STOCK (2)'!$D22,FCSTSDV!$C$2:$C$674,0),MATCH('STOCK (2)'!R$3,FCSTSDV!$D$1:$N$1,0))/'STOCK (2)'!$F22,1),0)</f>
        <v>0</v>
      </c>
      <c r="S22" s="92">
        <f t="array" ref="S22">+IFERROR(ROUND(INDEX(FCSTSDV!$D$2:$N$674,MATCH('STOCK (2)'!$D22,FCSTSDV!$C$2:$C$674,0),MATCH('STOCK (2)'!S$3,FCSTSDV!$D$1:$N$1,0))/'STOCK (2)'!$F22,1),0)</f>
        <v>0</v>
      </c>
      <c r="T22" s="92">
        <f t="array" ref="T22">+IFERROR(ROUND(INDEX(FCSTSDV!$D$2:$N$674,MATCH('STOCK (2)'!$D22,FCSTSDV!$C$2:$C$674,0),MATCH('STOCK (2)'!T$3,FCSTSDV!$D$1:$N$1,0))/'STOCK (2)'!$F22,1),0)</f>
        <v>0</v>
      </c>
      <c r="U22" s="92">
        <f t="array" ref="U22">+IFERROR(ROUND(INDEX(FCSTSDV!$D$2:$N$674,MATCH('STOCK (2)'!$D22,FCSTSDV!$C$2:$C$674,0),MATCH('STOCK (2)'!U$3,FCSTSDV!$D$1:$N$1,0))/'STOCK (2)'!$F22,1),0)</f>
        <v>0</v>
      </c>
      <c r="V22" s="92">
        <f t="array" ref="V22">+IFERROR(ROUND(INDEX(FCSTSDV!$D$2:$N$674,MATCH('STOCK (2)'!$D22,FCSTSDV!$C$2:$C$674,0),MATCH('STOCK (2)'!V$3,FCSTSDV!$D$1:$N$1,0))/'STOCK (2)'!$F22,1),0)</f>
        <v>0</v>
      </c>
      <c r="W22" s="92">
        <f t="array" ref="W22">+IFERROR(ROUND(INDEX(FCSTSDV!$D$2:$N$674,MATCH('STOCK (2)'!$D22,FCSTSDV!$C$2:$C$674,0),MATCH('STOCK (2)'!W$3,FCSTSDV!$D$1:$N$1,0))/'STOCK (2)'!$F22,1),0)</f>
        <v>0</v>
      </c>
      <c r="X22" s="92">
        <f t="array" ref="X22">+IFERROR(ROUND(INDEX(FCSTSDV!$D$2:$N$674,MATCH('STOCK (2)'!$D22,FCSTSDV!$C$2:$C$674,0),MATCH('STOCK (2)'!X$3,FCSTSDV!$D$1:$N$1,0))/'STOCK (2)'!$F22,1),0)</f>
        <v>0</v>
      </c>
      <c r="Y22" s="119">
        <f t="array" ref="Y22">+IFERROR(ROUND(INDEX(FCSTSDV!$D$2:$N$674,MATCH('STOCK (2)'!$D22,FCSTSDV!$C$2:$C$674,0),MATCH('STOCK (2)'!Y$3,FCSTSDV!$D$1:$N$1,0))/'STOCK (2)'!$F22,1),0)</f>
        <v>0</v>
      </c>
      <c r="Z22" s="119">
        <f t="array" ref="Z22">+IFERROR(ROUND(INDEX(FCSTSDV!$D$2:$N$674,MATCH('STOCK (2)'!$D22,FCSTSDV!$C$2:$C$674,0),MATCH('STOCK (2)'!Z$3,FCSTSDV!$D$1:$N$1,0))/'STOCK (2)'!$F22,1),0)</f>
        <v>0</v>
      </c>
    </row>
    <row r="23" spans="1:26" ht="20.100000000000001" customHeight="1">
      <c r="A23" s="822"/>
      <c r="B23" s="797"/>
      <c r="C23" s="127"/>
      <c r="D23" s="128" t="s">
        <v>42</v>
      </c>
      <c r="E23" s="272" t="e">
        <f>+E22</f>
        <v>#REF!</v>
      </c>
      <c r="F23" s="129" t="s">
        <v>43</v>
      </c>
      <c r="G23" s="797"/>
      <c r="H23" s="273"/>
      <c r="I23" s="801"/>
      <c r="J23" s="153"/>
      <c r="K23" s="162" t="e">
        <f t="shared" ref="K23:P23" si="1">+$I$4+$J$23-SUM(K4:L22)</f>
        <v>#REF!</v>
      </c>
      <c r="L23" s="162" t="e">
        <f t="shared" si="1"/>
        <v>#REF!</v>
      </c>
      <c r="M23" s="162" t="e">
        <f t="shared" si="1"/>
        <v>#REF!</v>
      </c>
      <c r="N23" s="162" t="e">
        <f t="shared" si="1"/>
        <v>#REF!</v>
      </c>
      <c r="O23" s="162" t="e">
        <f t="shared" si="1"/>
        <v>#REF!</v>
      </c>
      <c r="P23" s="162" t="e">
        <f t="shared" si="1"/>
        <v>#REF!</v>
      </c>
      <c r="Q23" s="162" t="e">
        <f t="shared" ref="Q23:Z23" si="2">+P23-SUM(Q4:Q22)</f>
        <v>#REF!</v>
      </c>
      <c r="R23" s="162" t="e">
        <f t="shared" si="2"/>
        <v>#REF!</v>
      </c>
      <c r="S23" s="162" t="e">
        <f t="shared" si="2"/>
        <v>#REF!</v>
      </c>
      <c r="T23" s="162" t="e">
        <f t="shared" si="2"/>
        <v>#REF!</v>
      </c>
      <c r="U23" s="162" t="e">
        <f t="shared" si="2"/>
        <v>#REF!</v>
      </c>
      <c r="V23" s="162" t="e">
        <f t="shared" si="2"/>
        <v>#REF!</v>
      </c>
      <c r="W23" s="162" t="e">
        <f t="shared" si="2"/>
        <v>#REF!</v>
      </c>
      <c r="X23" s="162" t="e">
        <f t="shared" si="2"/>
        <v>#REF!</v>
      </c>
      <c r="Y23" s="162" t="e">
        <f t="shared" si="2"/>
        <v>#REF!</v>
      </c>
      <c r="Z23" s="162" t="e">
        <f t="shared" si="2"/>
        <v>#REF!</v>
      </c>
    </row>
    <row r="24" spans="1:26" ht="20.100000000000001" customHeight="1">
      <c r="A24" s="806" t="s">
        <v>14</v>
      </c>
      <c r="B24" s="791" t="s">
        <v>44</v>
      </c>
      <c r="C24" s="63"/>
      <c r="D24" s="43" t="s">
        <v>45</v>
      </c>
      <c r="E24" s="198" t="s">
        <v>44</v>
      </c>
      <c r="F24" s="44">
        <v>200</v>
      </c>
      <c r="G24" s="45"/>
      <c r="H24" s="45"/>
      <c r="I24" s="786">
        <v>9100</v>
      </c>
      <c r="J24" s="79"/>
      <c r="K24" s="99">
        <f t="array" ref="K24">+IFERROR(ROUND(INDEX(FCSTSDV!$D$2:$N$674,MATCH('STOCK (2)'!$D24,FCSTSDV!$C$2:$C$674,0),MATCH('STOCK (2)'!K$3,FCSTSDV!$D$1:$N$1,0))/'STOCK (2)'!$F24,1),0)</f>
        <v>0</v>
      </c>
      <c r="L24" s="99">
        <f t="array" ref="L24">+IFERROR(ROUND(INDEX(FCSTSDV!$D$2:$N$674,MATCH('STOCK (2)'!$D24,FCSTSDV!$C$2:$C$674,0),MATCH('STOCK (2)'!L$3,FCSTSDV!$D$1:$N$1,0))/'STOCK (2)'!$F24,1),0)</f>
        <v>0</v>
      </c>
      <c r="M24" s="99">
        <f t="array" ref="M24">+IFERROR(ROUND(INDEX(FCSTSDV!$D$2:$N$674,MATCH('STOCK (2)'!$D24,FCSTSDV!$C$2:$C$674,0),MATCH('STOCK (2)'!M$3,FCSTSDV!$D$1:$N$1,0))/'STOCK (2)'!$F24,1),0)</f>
        <v>0</v>
      </c>
      <c r="N24" s="99">
        <f t="array" ref="N24">+IFERROR(ROUND(INDEX(FCSTSDV!$D$2:$N$674,MATCH('STOCK (2)'!$D24,FCSTSDV!$C$2:$C$674,0),MATCH('STOCK (2)'!N$3,FCSTSDV!$D$1:$N$1,0))/'STOCK (2)'!$F24,1),0)</f>
        <v>0</v>
      </c>
      <c r="O24" s="99">
        <f t="array" ref="O24">+IFERROR(ROUND(INDEX(FCSTSDV!$D$2:$N$674,MATCH('STOCK (2)'!$D24,FCSTSDV!$C$2:$C$674,0),MATCH('STOCK (2)'!O$3,FCSTSDV!$D$1:$N$1,0))/'STOCK (2)'!$F24,1),0)</f>
        <v>0</v>
      </c>
      <c r="P24" s="99">
        <f t="array" ref="P24">+IFERROR(ROUND(INDEX(FCSTSDV!$D$2:$N$674,MATCH('STOCK (2)'!$D24,FCSTSDV!$C$2:$C$674,0),MATCH('STOCK (2)'!P$3,FCSTSDV!$D$1:$N$1,0))/'STOCK (2)'!$F24,1),0)</f>
        <v>0</v>
      </c>
      <c r="Q24" s="99">
        <f t="array" ref="Q24">+IFERROR(ROUND(INDEX(FCSTSDV!$D$2:$N$674,MATCH('STOCK (2)'!$D24,FCSTSDV!$C$2:$C$674,0),MATCH('STOCK (2)'!Q$3,FCSTSDV!$D$1:$N$1,0))/'STOCK (2)'!$F24,1),0)</f>
        <v>0</v>
      </c>
      <c r="R24" s="99">
        <f t="array" ref="R24">+IFERROR(ROUND(INDEX(FCSTSDV!$D$2:$N$674,MATCH('STOCK (2)'!$D24,FCSTSDV!$C$2:$C$674,0),MATCH('STOCK (2)'!R$3,FCSTSDV!$D$1:$N$1,0))/'STOCK (2)'!$F24,1),0)</f>
        <v>0</v>
      </c>
      <c r="S24" s="99">
        <f t="array" ref="S24">+IFERROR(ROUND(INDEX(FCSTSDV!$D$2:$N$674,MATCH('STOCK (2)'!$D24,FCSTSDV!$C$2:$C$674,0),MATCH('STOCK (2)'!S$3,FCSTSDV!$D$1:$N$1,0))/'STOCK (2)'!$F24,1),0)</f>
        <v>0</v>
      </c>
      <c r="T24" s="99">
        <f t="array" ref="T24">+IFERROR(ROUND(INDEX(FCSTSDV!$D$2:$N$674,MATCH('STOCK (2)'!$D24,FCSTSDV!$C$2:$C$674,0),MATCH('STOCK (2)'!T$3,FCSTSDV!$D$1:$N$1,0))/'STOCK (2)'!$F24,1),0)</f>
        <v>0</v>
      </c>
      <c r="U24" s="99">
        <f t="array" ref="U24">+IFERROR(ROUND(INDEX(FCSTSDV!$D$2:$N$674,MATCH('STOCK (2)'!$D24,FCSTSDV!$C$2:$C$674,0),MATCH('STOCK (2)'!U$3,FCSTSDV!$D$1:$N$1,0))/'STOCK (2)'!$F24,1),0)</f>
        <v>0</v>
      </c>
      <c r="V24" s="99">
        <f t="array" ref="V24">+IFERROR(ROUND(INDEX(FCSTSDV!$D$2:$N$674,MATCH('STOCK (2)'!$D24,FCSTSDV!$C$2:$C$674,0),MATCH('STOCK (2)'!V$3,FCSTSDV!$D$1:$N$1,0))/'STOCK (2)'!$F24,1),0)</f>
        <v>0</v>
      </c>
      <c r="W24" s="99">
        <f t="array" ref="W24">+IFERROR(ROUND(INDEX(FCSTSDV!$D$2:$N$674,MATCH('STOCK (2)'!$D24,FCSTSDV!$C$2:$C$674,0),MATCH('STOCK (2)'!W$3,FCSTSDV!$D$1:$N$1,0))/'STOCK (2)'!$F24,1),0)</f>
        <v>0</v>
      </c>
      <c r="X24" s="99">
        <f t="array" ref="X24">+IFERROR(ROUND(INDEX(FCSTSDV!$D$2:$N$674,MATCH('STOCK (2)'!$D24,FCSTSDV!$C$2:$C$674,0),MATCH('STOCK (2)'!X$3,FCSTSDV!$D$1:$N$1,0))/'STOCK (2)'!$F24,1),0)</f>
        <v>0</v>
      </c>
      <c r="Y24" s="117">
        <f t="array" ref="Y24">+IFERROR(ROUND(INDEX(FCSTSDV!$D$2:$N$674,MATCH('STOCK (2)'!$D24,FCSTSDV!$C$2:$C$674,0),MATCH('STOCK (2)'!Y$3,FCSTSDV!$D$1:$N$1,0))/'STOCK (2)'!$F24,1),0)</f>
        <v>0</v>
      </c>
      <c r="Z24" s="117">
        <f t="array" ref="Z24">+IFERROR(ROUND(INDEX(FCSTSDV!$D$2:$N$674,MATCH('STOCK (2)'!$D24,FCSTSDV!$C$2:$C$674,0),MATCH('STOCK (2)'!Z$3,FCSTSDV!$D$1:$N$1,0))/'STOCK (2)'!$F24,1),0)</f>
        <v>0</v>
      </c>
    </row>
    <row r="25" spans="1:26" ht="20.100000000000001" customHeight="1">
      <c r="A25" s="813"/>
      <c r="B25" s="795"/>
      <c r="C25" s="50"/>
      <c r="D25" s="55" t="s">
        <v>46</v>
      </c>
      <c r="E25" s="202" t="str">
        <f t="shared" ref="E25:E39" si="3">+E24</f>
        <v>26*15</v>
      </c>
      <c r="F25" s="47">
        <v>100</v>
      </c>
      <c r="G25" s="48"/>
      <c r="H25" s="48"/>
      <c r="I25" s="784"/>
      <c r="J25" s="81"/>
      <c r="K25" s="92">
        <f t="array" ref="K25">+IFERROR(ROUND(INDEX(FCSTSDV!$D$2:$N$674,MATCH('STOCK (2)'!$D25,FCSTSDV!$C$2:$C$674,0),MATCH('STOCK (2)'!K$3,FCSTSDV!$D$1:$N$1,0))/'STOCK (2)'!$F25,1),0)</f>
        <v>0</v>
      </c>
      <c r="L25" s="92">
        <f t="array" ref="L25">+IFERROR(ROUND(INDEX(FCSTSDV!$D$2:$N$674,MATCH('STOCK (2)'!$D25,FCSTSDV!$C$2:$C$674,0),MATCH('STOCK (2)'!L$3,FCSTSDV!$D$1:$N$1,0))/'STOCK (2)'!$F25,1),0)</f>
        <v>0</v>
      </c>
      <c r="M25" s="92">
        <f t="array" ref="M25">+IFERROR(ROUND(INDEX(FCSTSDV!$D$2:$N$674,MATCH('STOCK (2)'!$D25,FCSTSDV!$C$2:$C$674,0),MATCH('STOCK (2)'!M$3,FCSTSDV!$D$1:$N$1,0))/'STOCK (2)'!$F25,1),0)</f>
        <v>0</v>
      </c>
      <c r="N25" s="92">
        <f t="array" ref="N25">+IFERROR(ROUND(INDEX(FCSTSDV!$D$2:$N$674,MATCH('STOCK (2)'!$D25,FCSTSDV!$C$2:$C$674,0),MATCH('STOCK (2)'!N$3,FCSTSDV!$D$1:$N$1,0))/'STOCK (2)'!$F25,1),0)</f>
        <v>0</v>
      </c>
      <c r="O25" s="92">
        <f t="array" ref="O25">+IFERROR(ROUND(INDEX(FCSTSDV!$D$2:$N$674,MATCH('STOCK (2)'!$D25,FCSTSDV!$C$2:$C$674,0),MATCH('STOCK (2)'!O$3,FCSTSDV!$D$1:$N$1,0))/'STOCK (2)'!$F25,1),0)</f>
        <v>0</v>
      </c>
      <c r="P25" s="92">
        <f t="array" ref="P25">+IFERROR(ROUND(INDEX(FCSTSDV!$D$2:$N$674,MATCH('STOCK (2)'!$D25,FCSTSDV!$C$2:$C$674,0),MATCH('STOCK (2)'!P$3,FCSTSDV!$D$1:$N$1,0))/'STOCK (2)'!$F25,1),0)</f>
        <v>0</v>
      </c>
      <c r="Q25" s="92">
        <f t="array" ref="Q25">+IFERROR(ROUND(INDEX(FCSTSDV!$D$2:$N$674,MATCH('STOCK (2)'!$D25,FCSTSDV!$C$2:$C$674,0),MATCH('STOCK (2)'!Q$3,FCSTSDV!$D$1:$N$1,0))/'STOCK (2)'!$F25,1),0)</f>
        <v>0</v>
      </c>
      <c r="R25" s="92">
        <f t="array" ref="R25">+IFERROR(ROUND(INDEX(FCSTSDV!$D$2:$N$674,MATCH('STOCK (2)'!$D25,FCSTSDV!$C$2:$C$674,0),MATCH('STOCK (2)'!R$3,FCSTSDV!$D$1:$N$1,0))/'STOCK (2)'!$F25,1),0)</f>
        <v>0</v>
      </c>
      <c r="S25" s="92">
        <f t="array" ref="S25">+IFERROR(ROUND(INDEX(FCSTSDV!$D$2:$N$674,MATCH('STOCK (2)'!$D25,FCSTSDV!$C$2:$C$674,0),MATCH('STOCK (2)'!S$3,FCSTSDV!$D$1:$N$1,0))/'STOCK (2)'!$F25,1),0)</f>
        <v>0</v>
      </c>
      <c r="T25" s="92">
        <f t="array" ref="T25">+IFERROR(ROUND(INDEX(FCSTSDV!$D$2:$N$674,MATCH('STOCK (2)'!$D25,FCSTSDV!$C$2:$C$674,0),MATCH('STOCK (2)'!T$3,FCSTSDV!$D$1:$N$1,0))/'STOCK (2)'!$F25,1),0)</f>
        <v>0</v>
      </c>
      <c r="U25" s="92">
        <f t="array" ref="U25">+IFERROR(ROUND(INDEX(FCSTSDV!$D$2:$N$674,MATCH('STOCK (2)'!$D25,FCSTSDV!$C$2:$C$674,0),MATCH('STOCK (2)'!U$3,FCSTSDV!$D$1:$N$1,0))/'STOCK (2)'!$F25,1),0)</f>
        <v>0</v>
      </c>
      <c r="V25" s="92">
        <f t="array" ref="V25">+IFERROR(ROUND(INDEX(FCSTSDV!$D$2:$N$674,MATCH('STOCK (2)'!$D25,FCSTSDV!$C$2:$C$674,0),MATCH('STOCK (2)'!V$3,FCSTSDV!$D$1:$N$1,0))/'STOCK (2)'!$F25,1),0)</f>
        <v>0</v>
      </c>
      <c r="W25" s="92">
        <f t="array" ref="W25">+IFERROR(ROUND(INDEX(FCSTSDV!$D$2:$N$674,MATCH('STOCK (2)'!$D25,FCSTSDV!$C$2:$C$674,0),MATCH('STOCK (2)'!W$3,FCSTSDV!$D$1:$N$1,0))/'STOCK (2)'!$F25,1),0)</f>
        <v>0</v>
      </c>
      <c r="X25" s="92">
        <f t="array" ref="X25">+IFERROR(ROUND(INDEX(FCSTSDV!$D$2:$N$674,MATCH('STOCK (2)'!$D25,FCSTSDV!$C$2:$C$674,0),MATCH('STOCK (2)'!X$3,FCSTSDV!$D$1:$N$1,0))/'STOCK (2)'!$F25,1),0)</f>
        <v>0</v>
      </c>
      <c r="Y25" s="119">
        <f t="array" ref="Y25">+IFERROR(ROUND(INDEX(FCSTSDV!$D$2:$N$674,MATCH('STOCK (2)'!$D25,FCSTSDV!$C$2:$C$674,0),MATCH('STOCK (2)'!Y$3,FCSTSDV!$D$1:$N$1,0))/'STOCK (2)'!$F25,1),0)</f>
        <v>0</v>
      </c>
      <c r="Z25" s="119">
        <f t="array" ref="Z25">+IFERROR(ROUND(INDEX(FCSTSDV!$D$2:$N$674,MATCH('STOCK (2)'!$D25,FCSTSDV!$C$2:$C$674,0),MATCH('STOCK (2)'!Z$3,FCSTSDV!$D$1:$N$1,0))/'STOCK (2)'!$F25,1),0)</f>
        <v>0</v>
      </c>
    </row>
    <row r="26" spans="1:26" ht="20.100000000000001" customHeight="1">
      <c r="A26" s="813"/>
      <c r="B26" s="795"/>
      <c r="C26" s="57"/>
      <c r="D26" s="46" t="s">
        <v>47</v>
      </c>
      <c r="E26" s="199" t="str">
        <f t="shared" si="3"/>
        <v>26*15</v>
      </c>
      <c r="F26" s="49">
        <v>100</v>
      </c>
      <c r="G26" s="48"/>
      <c r="H26" s="48"/>
      <c r="I26" s="784"/>
      <c r="J26" s="81"/>
      <c r="K26" s="92">
        <f t="array" ref="K26">+IFERROR(ROUND(INDEX(FCSTSDV!$D$2:$N$674,MATCH('STOCK (2)'!$D26,FCSTSDV!$C$2:$C$674,0),MATCH('STOCK (2)'!K$3,FCSTSDV!$D$1:$N$1,0))/'STOCK (2)'!$F26,1),0)</f>
        <v>0</v>
      </c>
      <c r="L26" s="92">
        <f t="array" ref="L26">+IFERROR(ROUND(INDEX(FCSTSDV!$D$2:$N$674,MATCH('STOCK (2)'!$D26,FCSTSDV!$C$2:$C$674,0),MATCH('STOCK (2)'!L$3,FCSTSDV!$D$1:$N$1,0))/'STOCK (2)'!$F26,1),0)</f>
        <v>0</v>
      </c>
      <c r="M26" s="92">
        <f t="array" ref="M26">+IFERROR(ROUND(INDEX(FCSTSDV!$D$2:$N$674,MATCH('STOCK (2)'!$D26,FCSTSDV!$C$2:$C$674,0),MATCH('STOCK (2)'!M$3,FCSTSDV!$D$1:$N$1,0))/'STOCK (2)'!$F26,1),0)</f>
        <v>0</v>
      </c>
      <c r="N26" s="92">
        <f t="array" ref="N26">+IFERROR(ROUND(INDEX(FCSTSDV!$D$2:$N$674,MATCH('STOCK (2)'!$D26,FCSTSDV!$C$2:$C$674,0),MATCH('STOCK (2)'!N$3,FCSTSDV!$D$1:$N$1,0))/'STOCK (2)'!$F26,1),0)</f>
        <v>0</v>
      </c>
      <c r="O26" s="92">
        <f t="array" ref="O26">+IFERROR(ROUND(INDEX(FCSTSDV!$D$2:$N$674,MATCH('STOCK (2)'!$D26,FCSTSDV!$C$2:$C$674,0),MATCH('STOCK (2)'!O$3,FCSTSDV!$D$1:$N$1,0))/'STOCK (2)'!$F26,1),0)</f>
        <v>0</v>
      </c>
      <c r="P26" s="92">
        <f t="array" ref="P26">+IFERROR(ROUND(INDEX(FCSTSDV!$D$2:$N$674,MATCH('STOCK (2)'!$D26,FCSTSDV!$C$2:$C$674,0),MATCH('STOCK (2)'!P$3,FCSTSDV!$D$1:$N$1,0))/'STOCK (2)'!$F26,1),0)</f>
        <v>0</v>
      </c>
      <c r="Q26" s="92">
        <f t="array" ref="Q26">+IFERROR(ROUND(INDEX(FCSTSDV!$D$2:$N$674,MATCH('STOCK (2)'!$D26,FCSTSDV!$C$2:$C$674,0),MATCH('STOCK (2)'!Q$3,FCSTSDV!$D$1:$N$1,0))/'STOCK (2)'!$F26,1),0)</f>
        <v>0</v>
      </c>
      <c r="R26" s="92">
        <f t="array" ref="R26">+IFERROR(ROUND(INDEX(FCSTSDV!$D$2:$N$674,MATCH('STOCK (2)'!$D26,FCSTSDV!$C$2:$C$674,0),MATCH('STOCK (2)'!R$3,FCSTSDV!$D$1:$N$1,0))/'STOCK (2)'!$F26,1),0)</f>
        <v>0</v>
      </c>
      <c r="S26" s="92">
        <f t="array" ref="S26">+IFERROR(ROUND(INDEX(FCSTSDV!$D$2:$N$674,MATCH('STOCK (2)'!$D26,FCSTSDV!$C$2:$C$674,0),MATCH('STOCK (2)'!S$3,FCSTSDV!$D$1:$N$1,0))/'STOCK (2)'!$F26,1),0)</f>
        <v>0</v>
      </c>
      <c r="T26" s="92">
        <f t="array" ref="T26">+IFERROR(ROUND(INDEX(FCSTSDV!$D$2:$N$674,MATCH('STOCK (2)'!$D26,FCSTSDV!$C$2:$C$674,0),MATCH('STOCK (2)'!T$3,FCSTSDV!$D$1:$N$1,0))/'STOCK (2)'!$F26,1),0)</f>
        <v>0</v>
      </c>
      <c r="U26" s="92">
        <f t="array" ref="U26">+IFERROR(ROUND(INDEX(FCSTSDV!$D$2:$N$674,MATCH('STOCK (2)'!$D26,FCSTSDV!$C$2:$C$674,0),MATCH('STOCK (2)'!U$3,FCSTSDV!$D$1:$N$1,0))/'STOCK (2)'!$F26,1),0)</f>
        <v>0</v>
      </c>
      <c r="V26" s="92">
        <f t="array" ref="V26">+IFERROR(ROUND(INDEX(FCSTSDV!$D$2:$N$674,MATCH('STOCK (2)'!$D26,FCSTSDV!$C$2:$C$674,0),MATCH('STOCK (2)'!V$3,FCSTSDV!$D$1:$N$1,0))/'STOCK (2)'!$F26,1),0)</f>
        <v>0</v>
      </c>
      <c r="W26" s="92">
        <f t="array" ref="W26">+IFERROR(ROUND(INDEX(FCSTSDV!$D$2:$N$674,MATCH('STOCK (2)'!$D26,FCSTSDV!$C$2:$C$674,0),MATCH('STOCK (2)'!W$3,FCSTSDV!$D$1:$N$1,0))/'STOCK (2)'!$F26,1),0)</f>
        <v>0</v>
      </c>
      <c r="X26" s="92">
        <f t="array" ref="X26">+IFERROR(ROUND(INDEX(FCSTSDV!$D$2:$N$674,MATCH('STOCK (2)'!$D26,FCSTSDV!$C$2:$C$674,0),MATCH('STOCK (2)'!X$3,FCSTSDV!$D$1:$N$1,0))/'STOCK (2)'!$F26,1),0)</f>
        <v>0</v>
      </c>
      <c r="Y26" s="119">
        <f t="array" ref="Y26">+IFERROR(ROUND(INDEX(FCSTSDV!$D$2:$N$674,MATCH('STOCK (2)'!$D26,FCSTSDV!$C$2:$C$674,0),MATCH('STOCK (2)'!Y$3,FCSTSDV!$D$1:$N$1,0))/'STOCK (2)'!$F26,1),0)</f>
        <v>0</v>
      </c>
      <c r="Z26" s="119">
        <f t="array" ref="Z26">+IFERROR(ROUND(INDEX(FCSTSDV!$D$2:$N$674,MATCH('STOCK (2)'!$D26,FCSTSDV!$C$2:$C$674,0),MATCH('STOCK (2)'!Z$3,FCSTSDV!$D$1:$N$1,0))/'STOCK (2)'!$F26,1),0)</f>
        <v>0</v>
      </c>
    </row>
    <row r="27" spans="1:26" ht="20.100000000000001" customHeight="1">
      <c r="A27" s="813"/>
      <c r="B27" s="795"/>
      <c r="C27" s="57"/>
      <c r="D27" s="46" t="s">
        <v>48</v>
      </c>
      <c r="E27" s="199" t="str">
        <f t="shared" si="3"/>
        <v>26*15</v>
      </c>
      <c r="F27" s="49">
        <v>150</v>
      </c>
      <c r="G27" s="48"/>
      <c r="H27" s="48"/>
      <c r="I27" s="784"/>
      <c r="J27" s="81"/>
      <c r="K27" s="92">
        <f t="array" ref="K27">+IFERROR(ROUND(INDEX(FCSTSDV!$D$2:$N$674,MATCH('STOCK (2)'!$D27,FCSTSDV!$C$2:$C$674,0),MATCH('STOCK (2)'!K$3,FCSTSDV!$D$1:$N$1,0))/'STOCK (2)'!$F27,1),0)</f>
        <v>0</v>
      </c>
      <c r="L27" s="92">
        <f t="array" ref="L27">+IFERROR(ROUND(INDEX(FCSTSDV!$D$2:$N$674,MATCH('STOCK (2)'!$D27,FCSTSDV!$C$2:$C$674,0),MATCH('STOCK (2)'!L$3,FCSTSDV!$D$1:$N$1,0))/'STOCK (2)'!$F27,1),0)</f>
        <v>0</v>
      </c>
      <c r="M27" s="92">
        <f t="array" ref="M27">+IFERROR(ROUND(INDEX(FCSTSDV!$D$2:$N$674,MATCH('STOCK (2)'!$D27,FCSTSDV!$C$2:$C$674,0),MATCH('STOCK (2)'!M$3,FCSTSDV!$D$1:$N$1,0))/'STOCK (2)'!$F27,1),0)</f>
        <v>0</v>
      </c>
      <c r="N27" s="92">
        <f t="array" ref="N27">+IFERROR(ROUND(INDEX(FCSTSDV!$D$2:$N$674,MATCH('STOCK (2)'!$D27,FCSTSDV!$C$2:$C$674,0),MATCH('STOCK (2)'!N$3,FCSTSDV!$D$1:$N$1,0))/'STOCK (2)'!$F27,1),0)</f>
        <v>0</v>
      </c>
      <c r="O27" s="92">
        <f t="array" ref="O27">+IFERROR(ROUND(INDEX(FCSTSDV!$D$2:$N$674,MATCH('STOCK (2)'!$D27,FCSTSDV!$C$2:$C$674,0),MATCH('STOCK (2)'!O$3,FCSTSDV!$D$1:$N$1,0))/'STOCK (2)'!$F27,1),0)</f>
        <v>0</v>
      </c>
      <c r="P27" s="92">
        <f t="array" ref="P27">+IFERROR(ROUND(INDEX(FCSTSDV!$D$2:$N$674,MATCH('STOCK (2)'!$D27,FCSTSDV!$C$2:$C$674,0),MATCH('STOCK (2)'!P$3,FCSTSDV!$D$1:$N$1,0))/'STOCK (2)'!$F27,1),0)</f>
        <v>0</v>
      </c>
      <c r="Q27" s="92">
        <f t="array" ref="Q27">+IFERROR(ROUND(INDEX(FCSTSDV!$D$2:$N$674,MATCH('STOCK (2)'!$D27,FCSTSDV!$C$2:$C$674,0),MATCH('STOCK (2)'!Q$3,FCSTSDV!$D$1:$N$1,0))/'STOCK (2)'!$F27,1),0)</f>
        <v>0</v>
      </c>
      <c r="R27" s="92">
        <f t="array" ref="R27">+IFERROR(ROUND(INDEX(FCSTSDV!$D$2:$N$674,MATCH('STOCK (2)'!$D27,FCSTSDV!$C$2:$C$674,0),MATCH('STOCK (2)'!R$3,FCSTSDV!$D$1:$N$1,0))/'STOCK (2)'!$F27,1),0)</f>
        <v>0</v>
      </c>
      <c r="S27" s="92">
        <f t="array" ref="S27">+IFERROR(ROUND(INDEX(FCSTSDV!$D$2:$N$674,MATCH('STOCK (2)'!$D27,FCSTSDV!$C$2:$C$674,0),MATCH('STOCK (2)'!S$3,FCSTSDV!$D$1:$N$1,0))/'STOCK (2)'!$F27,1),0)</f>
        <v>0</v>
      </c>
      <c r="T27" s="92">
        <f t="array" ref="T27">+IFERROR(ROUND(INDEX(FCSTSDV!$D$2:$N$674,MATCH('STOCK (2)'!$D27,FCSTSDV!$C$2:$C$674,0),MATCH('STOCK (2)'!T$3,FCSTSDV!$D$1:$N$1,0))/'STOCK (2)'!$F27,1),0)</f>
        <v>0</v>
      </c>
      <c r="U27" s="92">
        <f t="array" ref="U27">+IFERROR(ROUND(INDEX(FCSTSDV!$D$2:$N$674,MATCH('STOCK (2)'!$D27,FCSTSDV!$C$2:$C$674,0),MATCH('STOCK (2)'!U$3,FCSTSDV!$D$1:$N$1,0))/'STOCK (2)'!$F27,1),0)</f>
        <v>0</v>
      </c>
      <c r="V27" s="92">
        <f t="array" ref="V27">+IFERROR(ROUND(INDEX(FCSTSDV!$D$2:$N$674,MATCH('STOCK (2)'!$D27,FCSTSDV!$C$2:$C$674,0),MATCH('STOCK (2)'!V$3,FCSTSDV!$D$1:$N$1,0))/'STOCK (2)'!$F27,1),0)</f>
        <v>0</v>
      </c>
      <c r="W27" s="92">
        <f t="array" ref="W27">+IFERROR(ROUND(INDEX(FCSTSDV!$D$2:$N$674,MATCH('STOCK (2)'!$D27,FCSTSDV!$C$2:$C$674,0),MATCH('STOCK (2)'!W$3,FCSTSDV!$D$1:$N$1,0))/'STOCK (2)'!$F27,1),0)</f>
        <v>0</v>
      </c>
      <c r="X27" s="92">
        <f t="array" ref="X27">+IFERROR(ROUND(INDEX(FCSTSDV!$D$2:$N$674,MATCH('STOCK (2)'!$D27,FCSTSDV!$C$2:$C$674,0),MATCH('STOCK (2)'!X$3,FCSTSDV!$D$1:$N$1,0))/'STOCK (2)'!$F27,1),0)</f>
        <v>0</v>
      </c>
      <c r="Y27" s="119">
        <f t="array" ref="Y27">+IFERROR(ROUND(INDEX(FCSTSDV!$D$2:$N$674,MATCH('STOCK (2)'!$D27,FCSTSDV!$C$2:$C$674,0),MATCH('STOCK (2)'!Y$3,FCSTSDV!$D$1:$N$1,0))/'STOCK (2)'!$F27,1),0)</f>
        <v>0</v>
      </c>
      <c r="Z27" s="119">
        <f t="array" ref="Z27">+IFERROR(ROUND(INDEX(FCSTSDV!$D$2:$N$674,MATCH('STOCK (2)'!$D27,FCSTSDV!$C$2:$C$674,0),MATCH('STOCK (2)'!Z$3,FCSTSDV!$D$1:$N$1,0))/'STOCK (2)'!$F27,1),0)</f>
        <v>0</v>
      </c>
    </row>
    <row r="28" spans="1:26" ht="20.100000000000001" customHeight="1">
      <c r="A28" s="813"/>
      <c r="B28" s="795"/>
      <c r="C28" s="57"/>
      <c r="D28" s="46" t="s">
        <v>49</v>
      </c>
      <c r="E28" s="199" t="str">
        <f t="shared" si="3"/>
        <v>26*15</v>
      </c>
      <c r="F28" s="49">
        <v>100</v>
      </c>
      <c r="G28" s="48"/>
      <c r="H28" s="48"/>
      <c r="I28" s="784"/>
      <c r="J28" s="81"/>
      <c r="K28" s="92">
        <f t="array" ref="K28">+IFERROR(ROUND(INDEX(FCSTSDV!$D$2:$N$674,MATCH('STOCK (2)'!$D28,FCSTSDV!$C$2:$C$674,0),MATCH('STOCK (2)'!K$3,FCSTSDV!$D$1:$N$1,0))/'STOCK (2)'!$F28,1),0)</f>
        <v>0</v>
      </c>
      <c r="L28" s="92">
        <f t="array" ref="L28">+IFERROR(ROUND(INDEX(FCSTSDV!$D$2:$N$674,MATCH('STOCK (2)'!$D28,FCSTSDV!$C$2:$C$674,0),MATCH('STOCK (2)'!L$3,FCSTSDV!$D$1:$N$1,0))/'STOCK (2)'!$F28,1),0)</f>
        <v>0</v>
      </c>
      <c r="M28" s="92">
        <f t="array" ref="M28">+IFERROR(ROUND(INDEX(FCSTSDV!$D$2:$N$674,MATCH('STOCK (2)'!$D28,FCSTSDV!$C$2:$C$674,0),MATCH('STOCK (2)'!M$3,FCSTSDV!$D$1:$N$1,0))/'STOCK (2)'!$F28,1),0)</f>
        <v>0</v>
      </c>
      <c r="N28" s="92">
        <f t="array" ref="N28">+IFERROR(ROUND(INDEX(FCSTSDV!$D$2:$N$674,MATCH('STOCK (2)'!$D28,FCSTSDV!$C$2:$C$674,0),MATCH('STOCK (2)'!N$3,FCSTSDV!$D$1:$N$1,0))/'STOCK (2)'!$F28,1),0)</f>
        <v>0</v>
      </c>
      <c r="O28" s="92">
        <f t="array" ref="O28">+IFERROR(ROUND(INDEX(FCSTSDV!$D$2:$N$674,MATCH('STOCK (2)'!$D28,FCSTSDV!$C$2:$C$674,0),MATCH('STOCK (2)'!O$3,FCSTSDV!$D$1:$N$1,0))/'STOCK (2)'!$F28,1),0)</f>
        <v>0</v>
      </c>
      <c r="P28" s="92">
        <f t="array" ref="P28">+IFERROR(ROUND(INDEX(FCSTSDV!$D$2:$N$674,MATCH('STOCK (2)'!$D28,FCSTSDV!$C$2:$C$674,0),MATCH('STOCK (2)'!P$3,FCSTSDV!$D$1:$N$1,0))/'STOCK (2)'!$F28,1),0)</f>
        <v>0</v>
      </c>
      <c r="Q28" s="92">
        <f t="array" ref="Q28">+IFERROR(ROUND(INDEX(FCSTSDV!$D$2:$N$674,MATCH('STOCK (2)'!$D28,FCSTSDV!$C$2:$C$674,0),MATCH('STOCK (2)'!Q$3,FCSTSDV!$D$1:$N$1,0))/'STOCK (2)'!$F28,1),0)</f>
        <v>0</v>
      </c>
      <c r="R28" s="92">
        <f t="array" ref="R28">+IFERROR(ROUND(INDEX(FCSTSDV!$D$2:$N$674,MATCH('STOCK (2)'!$D28,FCSTSDV!$C$2:$C$674,0),MATCH('STOCK (2)'!R$3,FCSTSDV!$D$1:$N$1,0))/'STOCK (2)'!$F28,1),0)</f>
        <v>0</v>
      </c>
      <c r="S28" s="92">
        <f t="array" ref="S28">+IFERROR(ROUND(INDEX(FCSTSDV!$D$2:$N$674,MATCH('STOCK (2)'!$D28,FCSTSDV!$C$2:$C$674,0),MATCH('STOCK (2)'!S$3,FCSTSDV!$D$1:$N$1,0))/'STOCK (2)'!$F28,1),0)</f>
        <v>0</v>
      </c>
      <c r="T28" s="92">
        <f t="array" ref="T28">+IFERROR(ROUND(INDEX(FCSTSDV!$D$2:$N$674,MATCH('STOCK (2)'!$D28,FCSTSDV!$C$2:$C$674,0),MATCH('STOCK (2)'!T$3,FCSTSDV!$D$1:$N$1,0))/'STOCK (2)'!$F28,1),0)</f>
        <v>0</v>
      </c>
      <c r="U28" s="92">
        <f t="array" ref="U28">+IFERROR(ROUND(INDEX(FCSTSDV!$D$2:$N$674,MATCH('STOCK (2)'!$D28,FCSTSDV!$C$2:$C$674,0),MATCH('STOCK (2)'!U$3,FCSTSDV!$D$1:$N$1,0))/'STOCK (2)'!$F28,1),0)</f>
        <v>0</v>
      </c>
      <c r="V28" s="92">
        <f t="array" ref="V28">+IFERROR(ROUND(INDEX(FCSTSDV!$D$2:$N$674,MATCH('STOCK (2)'!$D28,FCSTSDV!$C$2:$C$674,0),MATCH('STOCK (2)'!V$3,FCSTSDV!$D$1:$N$1,0))/'STOCK (2)'!$F28,1),0)</f>
        <v>0</v>
      </c>
      <c r="W28" s="92">
        <f t="array" ref="W28">+IFERROR(ROUND(INDEX(FCSTSDV!$D$2:$N$674,MATCH('STOCK (2)'!$D28,FCSTSDV!$C$2:$C$674,0),MATCH('STOCK (2)'!W$3,FCSTSDV!$D$1:$N$1,0))/'STOCK (2)'!$F28,1),0)</f>
        <v>0</v>
      </c>
      <c r="X28" s="92">
        <f t="array" ref="X28">+IFERROR(ROUND(INDEX(FCSTSDV!$D$2:$N$674,MATCH('STOCK (2)'!$D28,FCSTSDV!$C$2:$C$674,0),MATCH('STOCK (2)'!X$3,FCSTSDV!$D$1:$N$1,0))/'STOCK (2)'!$F28,1),0)</f>
        <v>0</v>
      </c>
      <c r="Y28" s="119">
        <f t="array" ref="Y28">+IFERROR(ROUND(INDEX(FCSTSDV!$D$2:$N$674,MATCH('STOCK (2)'!$D28,FCSTSDV!$C$2:$C$674,0),MATCH('STOCK (2)'!Y$3,FCSTSDV!$D$1:$N$1,0))/'STOCK (2)'!$F28,1),0)</f>
        <v>0</v>
      </c>
      <c r="Z28" s="119">
        <f t="array" ref="Z28">+IFERROR(ROUND(INDEX(FCSTSDV!$D$2:$N$674,MATCH('STOCK (2)'!$D28,FCSTSDV!$C$2:$C$674,0),MATCH('STOCK (2)'!Z$3,FCSTSDV!$D$1:$N$1,0))/'STOCK (2)'!$F28,1),0)</f>
        <v>0</v>
      </c>
    </row>
    <row r="29" spans="1:26" ht="20.100000000000001" customHeight="1">
      <c r="A29" s="813"/>
      <c r="B29" s="795"/>
      <c r="C29" s="57"/>
      <c r="D29" s="46" t="s">
        <v>50</v>
      </c>
      <c r="E29" s="199" t="str">
        <f t="shared" si="3"/>
        <v>26*15</v>
      </c>
      <c r="F29" s="49">
        <v>500</v>
      </c>
      <c r="G29" s="48"/>
      <c r="H29" s="48"/>
      <c r="I29" s="784"/>
      <c r="J29" s="81"/>
      <c r="K29" s="92">
        <f t="array" ref="K29">+IFERROR(ROUND(INDEX(FCSTSDV!$D$2:$N$674,MATCH('STOCK (2)'!$D29,FCSTSDV!$C$2:$C$674,0),MATCH('STOCK (2)'!K$3,FCSTSDV!$D$1:$N$1,0))/'STOCK (2)'!$F29,1),0)</f>
        <v>0</v>
      </c>
      <c r="L29" s="92">
        <f t="array" ref="L29">+IFERROR(ROUND(INDEX(FCSTSDV!$D$2:$N$674,MATCH('STOCK (2)'!$D29,FCSTSDV!$C$2:$C$674,0),MATCH('STOCK (2)'!L$3,FCSTSDV!$D$1:$N$1,0))/'STOCK (2)'!$F29,1),0)</f>
        <v>0</v>
      </c>
      <c r="M29" s="92">
        <f t="array" ref="M29">+IFERROR(ROUND(INDEX(FCSTSDV!$D$2:$N$674,MATCH('STOCK (2)'!$D29,FCSTSDV!$C$2:$C$674,0),MATCH('STOCK (2)'!M$3,FCSTSDV!$D$1:$N$1,0))/'STOCK (2)'!$F29,1),0)</f>
        <v>0</v>
      </c>
      <c r="N29" s="92">
        <f t="array" ref="N29">+IFERROR(ROUND(INDEX(FCSTSDV!$D$2:$N$674,MATCH('STOCK (2)'!$D29,FCSTSDV!$C$2:$C$674,0),MATCH('STOCK (2)'!N$3,FCSTSDV!$D$1:$N$1,0))/'STOCK (2)'!$F29,1),0)</f>
        <v>0</v>
      </c>
      <c r="O29" s="92">
        <f t="array" ref="O29">+IFERROR(ROUND(INDEX(FCSTSDV!$D$2:$N$674,MATCH('STOCK (2)'!$D29,FCSTSDV!$C$2:$C$674,0),MATCH('STOCK (2)'!O$3,FCSTSDV!$D$1:$N$1,0))/'STOCK (2)'!$F29,1),0)</f>
        <v>0</v>
      </c>
      <c r="P29" s="92">
        <f t="array" ref="P29">+IFERROR(ROUND(INDEX(FCSTSDV!$D$2:$N$674,MATCH('STOCK (2)'!$D29,FCSTSDV!$C$2:$C$674,0),MATCH('STOCK (2)'!P$3,FCSTSDV!$D$1:$N$1,0))/'STOCK (2)'!$F29,1),0)</f>
        <v>0</v>
      </c>
      <c r="Q29" s="92">
        <f t="array" ref="Q29">+IFERROR(ROUND(INDEX(FCSTSDV!$D$2:$N$674,MATCH('STOCK (2)'!$D29,FCSTSDV!$C$2:$C$674,0),MATCH('STOCK (2)'!Q$3,FCSTSDV!$D$1:$N$1,0))/'STOCK (2)'!$F29,1),0)</f>
        <v>0</v>
      </c>
      <c r="R29" s="92">
        <f t="array" ref="R29">+IFERROR(ROUND(INDEX(FCSTSDV!$D$2:$N$674,MATCH('STOCK (2)'!$D29,FCSTSDV!$C$2:$C$674,0),MATCH('STOCK (2)'!R$3,FCSTSDV!$D$1:$N$1,0))/'STOCK (2)'!$F29,1),0)</f>
        <v>0</v>
      </c>
      <c r="S29" s="92">
        <f t="array" ref="S29">+IFERROR(ROUND(INDEX(FCSTSDV!$D$2:$N$674,MATCH('STOCK (2)'!$D29,FCSTSDV!$C$2:$C$674,0),MATCH('STOCK (2)'!S$3,FCSTSDV!$D$1:$N$1,0))/'STOCK (2)'!$F29,1),0)</f>
        <v>0</v>
      </c>
      <c r="T29" s="92">
        <f t="array" ref="T29">+IFERROR(ROUND(INDEX(FCSTSDV!$D$2:$N$674,MATCH('STOCK (2)'!$D29,FCSTSDV!$C$2:$C$674,0),MATCH('STOCK (2)'!T$3,FCSTSDV!$D$1:$N$1,0))/'STOCK (2)'!$F29,1),0)</f>
        <v>0</v>
      </c>
      <c r="U29" s="92">
        <f t="array" ref="U29">+IFERROR(ROUND(INDEX(FCSTSDV!$D$2:$N$674,MATCH('STOCK (2)'!$D29,FCSTSDV!$C$2:$C$674,0),MATCH('STOCK (2)'!U$3,FCSTSDV!$D$1:$N$1,0))/'STOCK (2)'!$F29,1),0)</f>
        <v>0</v>
      </c>
      <c r="V29" s="92">
        <f t="array" ref="V29">+IFERROR(ROUND(INDEX(FCSTSDV!$D$2:$N$674,MATCH('STOCK (2)'!$D29,FCSTSDV!$C$2:$C$674,0),MATCH('STOCK (2)'!V$3,FCSTSDV!$D$1:$N$1,0))/'STOCK (2)'!$F29,1),0)</f>
        <v>0</v>
      </c>
      <c r="W29" s="92">
        <f t="array" ref="W29">+IFERROR(ROUND(INDEX(FCSTSDV!$D$2:$N$674,MATCH('STOCK (2)'!$D29,FCSTSDV!$C$2:$C$674,0),MATCH('STOCK (2)'!W$3,FCSTSDV!$D$1:$N$1,0))/'STOCK (2)'!$F29,1),0)</f>
        <v>0</v>
      </c>
      <c r="X29" s="92">
        <f t="array" ref="X29">+IFERROR(ROUND(INDEX(FCSTSDV!$D$2:$N$674,MATCH('STOCK (2)'!$D29,FCSTSDV!$C$2:$C$674,0),MATCH('STOCK (2)'!X$3,FCSTSDV!$D$1:$N$1,0))/'STOCK (2)'!$F29,1),0)</f>
        <v>0</v>
      </c>
      <c r="Y29" s="119">
        <f t="array" ref="Y29">+IFERROR(ROUND(INDEX(FCSTSDV!$D$2:$N$674,MATCH('STOCK (2)'!$D29,FCSTSDV!$C$2:$C$674,0),MATCH('STOCK (2)'!Y$3,FCSTSDV!$D$1:$N$1,0))/'STOCK (2)'!$F29,1),0)</f>
        <v>0</v>
      </c>
      <c r="Z29" s="119">
        <f t="array" ref="Z29">+IFERROR(ROUND(INDEX(FCSTSDV!$D$2:$N$674,MATCH('STOCK (2)'!$D29,FCSTSDV!$C$2:$C$674,0),MATCH('STOCK (2)'!Z$3,FCSTSDV!$D$1:$N$1,0))/'STOCK (2)'!$F29,1),0)</f>
        <v>0</v>
      </c>
    </row>
    <row r="30" spans="1:26" ht="20.100000000000001" customHeight="1">
      <c r="A30" s="813"/>
      <c r="B30" s="795"/>
      <c r="C30" s="57"/>
      <c r="D30" s="46" t="s">
        <v>51</v>
      </c>
      <c r="E30" s="199" t="str">
        <f t="shared" si="3"/>
        <v>26*15</v>
      </c>
      <c r="F30" s="49">
        <v>500</v>
      </c>
      <c r="G30" s="48"/>
      <c r="H30" s="48"/>
      <c r="I30" s="784"/>
      <c r="J30" s="81"/>
      <c r="K30" s="92">
        <f t="array" ref="K30">+IFERROR(ROUND(INDEX(FCSTSDV!$D$2:$N$674,MATCH('STOCK (2)'!$D30,FCSTSDV!$C$2:$C$674,0),MATCH('STOCK (2)'!K$3,FCSTSDV!$D$1:$N$1,0))/'STOCK (2)'!$F30,1),0)</f>
        <v>0</v>
      </c>
      <c r="L30" s="92">
        <f t="array" ref="L30">+IFERROR(ROUND(INDEX(FCSTSDV!$D$2:$N$674,MATCH('STOCK (2)'!$D30,FCSTSDV!$C$2:$C$674,0),MATCH('STOCK (2)'!L$3,FCSTSDV!$D$1:$N$1,0))/'STOCK (2)'!$F30,1),0)</f>
        <v>0</v>
      </c>
      <c r="M30" s="92">
        <f t="array" ref="M30">+IFERROR(ROUND(INDEX(FCSTSDV!$D$2:$N$674,MATCH('STOCK (2)'!$D30,FCSTSDV!$C$2:$C$674,0),MATCH('STOCK (2)'!M$3,FCSTSDV!$D$1:$N$1,0))/'STOCK (2)'!$F30,1),0)</f>
        <v>0</v>
      </c>
      <c r="N30" s="92">
        <f t="array" ref="N30">+IFERROR(ROUND(INDEX(FCSTSDV!$D$2:$N$674,MATCH('STOCK (2)'!$D30,FCSTSDV!$C$2:$C$674,0),MATCH('STOCK (2)'!N$3,FCSTSDV!$D$1:$N$1,0))/'STOCK (2)'!$F30,1),0)</f>
        <v>0</v>
      </c>
      <c r="O30" s="92">
        <f t="array" ref="O30">+IFERROR(ROUND(INDEX(FCSTSDV!$D$2:$N$674,MATCH('STOCK (2)'!$D30,FCSTSDV!$C$2:$C$674,0),MATCH('STOCK (2)'!O$3,FCSTSDV!$D$1:$N$1,0))/'STOCK (2)'!$F30,1),0)</f>
        <v>0</v>
      </c>
      <c r="P30" s="92">
        <f t="array" ref="P30">+IFERROR(ROUND(INDEX(FCSTSDV!$D$2:$N$674,MATCH('STOCK (2)'!$D30,FCSTSDV!$C$2:$C$674,0),MATCH('STOCK (2)'!P$3,FCSTSDV!$D$1:$N$1,0))/'STOCK (2)'!$F30,1),0)</f>
        <v>0</v>
      </c>
      <c r="Q30" s="92">
        <f t="array" ref="Q30">+IFERROR(ROUND(INDEX(FCSTSDV!$D$2:$N$674,MATCH('STOCK (2)'!$D30,FCSTSDV!$C$2:$C$674,0),MATCH('STOCK (2)'!Q$3,FCSTSDV!$D$1:$N$1,0))/'STOCK (2)'!$F30,1),0)</f>
        <v>0</v>
      </c>
      <c r="R30" s="92">
        <f t="array" ref="R30">+IFERROR(ROUND(INDEX(FCSTSDV!$D$2:$N$674,MATCH('STOCK (2)'!$D30,FCSTSDV!$C$2:$C$674,0),MATCH('STOCK (2)'!R$3,FCSTSDV!$D$1:$N$1,0))/'STOCK (2)'!$F30,1),0)</f>
        <v>0</v>
      </c>
      <c r="S30" s="92">
        <f t="array" ref="S30">+IFERROR(ROUND(INDEX(FCSTSDV!$D$2:$N$674,MATCH('STOCK (2)'!$D30,FCSTSDV!$C$2:$C$674,0),MATCH('STOCK (2)'!S$3,FCSTSDV!$D$1:$N$1,0))/'STOCK (2)'!$F30,1),0)</f>
        <v>0</v>
      </c>
      <c r="T30" s="92">
        <f t="array" ref="T30">+IFERROR(ROUND(INDEX(FCSTSDV!$D$2:$N$674,MATCH('STOCK (2)'!$D30,FCSTSDV!$C$2:$C$674,0),MATCH('STOCK (2)'!T$3,FCSTSDV!$D$1:$N$1,0))/'STOCK (2)'!$F30,1),0)</f>
        <v>0</v>
      </c>
      <c r="U30" s="92">
        <f t="array" ref="U30">+IFERROR(ROUND(INDEX(FCSTSDV!$D$2:$N$674,MATCH('STOCK (2)'!$D30,FCSTSDV!$C$2:$C$674,0),MATCH('STOCK (2)'!U$3,FCSTSDV!$D$1:$N$1,0))/'STOCK (2)'!$F30,1),0)</f>
        <v>0</v>
      </c>
      <c r="V30" s="92">
        <f t="array" ref="V30">+IFERROR(ROUND(INDEX(FCSTSDV!$D$2:$N$674,MATCH('STOCK (2)'!$D30,FCSTSDV!$C$2:$C$674,0),MATCH('STOCK (2)'!V$3,FCSTSDV!$D$1:$N$1,0))/'STOCK (2)'!$F30,1),0)</f>
        <v>0</v>
      </c>
      <c r="W30" s="92">
        <f t="array" ref="W30">+IFERROR(ROUND(INDEX(FCSTSDV!$D$2:$N$674,MATCH('STOCK (2)'!$D30,FCSTSDV!$C$2:$C$674,0),MATCH('STOCK (2)'!W$3,FCSTSDV!$D$1:$N$1,0))/'STOCK (2)'!$F30,1),0)</f>
        <v>0</v>
      </c>
      <c r="X30" s="92">
        <f t="array" ref="X30">+IFERROR(ROUND(INDEX(FCSTSDV!$D$2:$N$674,MATCH('STOCK (2)'!$D30,FCSTSDV!$C$2:$C$674,0),MATCH('STOCK (2)'!X$3,FCSTSDV!$D$1:$N$1,0))/'STOCK (2)'!$F30,1),0)</f>
        <v>0</v>
      </c>
      <c r="Y30" s="119">
        <f t="array" ref="Y30">+IFERROR(ROUND(INDEX(FCSTSDV!$D$2:$N$674,MATCH('STOCK (2)'!$D30,FCSTSDV!$C$2:$C$674,0),MATCH('STOCK (2)'!Y$3,FCSTSDV!$D$1:$N$1,0))/'STOCK (2)'!$F30,1),0)</f>
        <v>0</v>
      </c>
      <c r="Z30" s="119">
        <f t="array" ref="Z30">+IFERROR(ROUND(INDEX(FCSTSDV!$D$2:$N$674,MATCH('STOCK (2)'!$D30,FCSTSDV!$C$2:$C$674,0),MATCH('STOCK (2)'!Z$3,FCSTSDV!$D$1:$N$1,0))/'STOCK (2)'!$F30,1),0)</f>
        <v>0</v>
      </c>
    </row>
    <row r="31" spans="1:26" ht="20.100000000000001" customHeight="1">
      <c r="A31" s="813"/>
      <c r="B31" s="795"/>
      <c r="C31" s="57"/>
      <c r="D31" s="46" t="s">
        <v>52</v>
      </c>
      <c r="E31" s="199" t="str">
        <f t="shared" si="3"/>
        <v>26*15</v>
      </c>
      <c r="F31" s="49">
        <v>500</v>
      </c>
      <c r="G31" s="48"/>
      <c r="H31" s="48"/>
      <c r="I31" s="784"/>
      <c r="J31" s="81"/>
      <c r="K31" s="92">
        <f t="array" ref="K31">+IFERROR(ROUND(INDEX(FCSTSDV!$D$2:$N$674,MATCH('STOCK (2)'!$D31,FCSTSDV!$C$2:$C$674,0),MATCH('STOCK (2)'!K$3,FCSTSDV!$D$1:$N$1,0))/'STOCK (2)'!$F31,1),0)</f>
        <v>0</v>
      </c>
      <c r="L31" s="92">
        <f t="array" ref="L31">+IFERROR(ROUND(INDEX(FCSTSDV!$D$2:$N$674,MATCH('STOCK (2)'!$D31,FCSTSDV!$C$2:$C$674,0),MATCH('STOCK (2)'!L$3,FCSTSDV!$D$1:$N$1,0))/'STOCK (2)'!$F31,1),0)</f>
        <v>0</v>
      </c>
      <c r="M31" s="92">
        <f t="array" ref="M31">+IFERROR(ROUND(INDEX(FCSTSDV!$D$2:$N$674,MATCH('STOCK (2)'!$D31,FCSTSDV!$C$2:$C$674,0),MATCH('STOCK (2)'!M$3,FCSTSDV!$D$1:$N$1,0))/'STOCK (2)'!$F31,1),0)</f>
        <v>0</v>
      </c>
      <c r="N31" s="92">
        <f t="array" ref="N31">+IFERROR(ROUND(INDEX(FCSTSDV!$D$2:$N$674,MATCH('STOCK (2)'!$D31,FCSTSDV!$C$2:$C$674,0),MATCH('STOCK (2)'!N$3,FCSTSDV!$D$1:$N$1,0))/'STOCK (2)'!$F31,1),0)</f>
        <v>0</v>
      </c>
      <c r="O31" s="92">
        <f t="array" ref="O31">+IFERROR(ROUND(INDEX(FCSTSDV!$D$2:$N$674,MATCH('STOCK (2)'!$D31,FCSTSDV!$C$2:$C$674,0),MATCH('STOCK (2)'!O$3,FCSTSDV!$D$1:$N$1,0))/'STOCK (2)'!$F31,1),0)</f>
        <v>0</v>
      </c>
      <c r="P31" s="92">
        <f t="array" ref="P31">+IFERROR(ROUND(INDEX(FCSTSDV!$D$2:$N$674,MATCH('STOCK (2)'!$D31,FCSTSDV!$C$2:$C$674,0),MATCH('STOCK (2)'!P$3,FCSTSDV!$D$1:$N$1,0))/'STOCK (2)'!$F31,1),0)</f>
        <v>0</v>
      </c>
      <c r="Q31" s="92">
        <f t="array" ref="Q31">+IFERROR(ROUND(INDEX(FCSTSDV!$D$2:$N$674,MATCH('STOCK (2)'!$D31,FCSTSDV!$C$2:$C$674,0),MATCH('STOCK (2)'!Q$3,FCSTSDV!$D$1:$N$1,0))/'STOCK (2)'!$F31,1),0)</f>
        <v>0</v>
      </c>
      <c r="R31" s="92">
        <f t="array" ref="R31">+IFERROR(ROUND(INDEX(FCSTSDV!$D$2:$N$674,MATCH('STOCK (2)'!$D31,FCSTSDV!$C$2:$C$674,0),MATCH('STOCK (2)'!R$3,FCSTSDV!$D$1:$N$1,0))/'STOCK (2)'!$F31,1),0)</f>
        <v>0</v>
      </c>
      <c r="S31" s="92">
        <f t="array" ref="S31">+IFERROR(ROUND(INDEX(FCSTSDV!$D$2:$N$674,MATCH('STOCK (2)'!$D31,FCSTSDV!$C$2:$C$674,0),MATCH('STOCK (2)'!S$3,FCSTSDV!$D$1:$N$1,0))/'STOCK (2)'!$F31,1),0)</f>
        <v>0</v>
      </c>
      <c r="T31" s="92">
        <f t="array" ref="T31">+IFERROR(ROUND(INDEX(FCSTSDV!$D$2:$N$674,MATCH('STOCK (2)'!$D31,FCSTSDV!$C$2:$C$674,0),MATCH('STOCK (2)'!T$3,FCSTSDV!$D$1:$N$1,0))/'STOCK (2)'!$F31,1),0)</f>
        <v>0</v>
      </c>
      <c r="U31" s="92">
        <f t="array" ref="U31">+IFERROR(ROUND(INDEX(FCSTSDV!$D$2:$N$674,MATCH('STOCK (2)'!$D31,FCSTSDV!$C$2:$C$674,0),MATCH('STOCK (2)'!U$3,FCSTSDV!$D$1:$N$1,0))/'STOCK (2)'!$F31,1),0)</f>
        <v>0</v>
      </c>
      <c r="V31" s="92">
        <f t="array" ref="V31">+IFERROR(ROUND(INDEX(FCSTSDV!$D$2:$N$674,MATCH('STOCK (2)'!$D31,FCSTSDV!$C$2:$C$674,0),MATCH('STOCK (2)'!V$3,FCSTSDV!$D$1:$N$1,0))/'STOCK (2)'!$F31,1),0)</f>
        <v>0</v>
      </c>
      <c r="W31" s="92">
        <f t="array" ref="W31">+IFERROR(ROUND(INDEX(FCSTSDV!$D$2:$N$674,MATCH('STOCK (2)'!$D31,FCSTSDV!$C$2:$C$674,0),MATCH('STOCK (2)'!W$3,FCSTSDV!$D$1:$N$1,0))/'STOCK (2)'!$F31,1),0)</f>
        <v>0</v>
      </c>
      <c r="X31" s="92">
        <f t="array" ref="X31">+IFERROR(ROUND(INDEX(FCSTSDV!$D$2:$N$674,MATCH('STOCK (2)'!$D31,FCSTSDV!$C$2:$C$674,0),MATCH('STOCK (2)'!X$3,FCSTSDV!$D$1:$N$1,0))/'STOCK (2)'!$F31,1),0)</f>
        <v>0</v>
      </c>
      <c r="Y31" s="119">
        <f t="array" ref="Y31">+IFERROR(ROUND(INDEX(FCSTSDV!$D$2:$N$674,MATCH('STOCK (2)'!$D31,FCSTSDV!$C$2:$C$674,0),MATCH('STOCK (2)'!Y$3,FCSTSDV!$D$1:$N$1,0))/'STOCK (2)'!$F31,1),0)</f>
        <v>0</v>
      </c>
      <c r="Z31" s="119">
        <f t="array" ref="Z31">+IFERROR(ROUND(INDEX(FCSTSDV!$D$2:$N$674,MATCH('STOCK (2)'!$D31,FCSTSDV!$C$2:$C$674,0),MATCH('STOCK (2)'!Z$3,FCSTSDV!$D$1:$N$1,0))/'STOCK (2)'!$F31,1),0)</f>
        <v>0</v>
      </c>
    </row>
    <row r="32" spans="1:26" ht="20.100000000000001" customHeight="1">
      <c r="A32" s="813"/>
      <c r="B32" s="795"/>
      <c r="C32" s="57"/>
      <c r="D32" s="46" t="s">
        <v>53</v>
      </c>
      <c r="E32" s="199" t="str">
        <f t="shared" si="3"/>
        <v>26*15</v>
      </c>
      <c r="F32" s="49">
        <v>500</v>
      </c>
      <c r="G32" s="48"/>
      <c r="H32" s="48"/>
      <c r="I32" s="784"/>
      <c r="J32" s="81"/>
      <c r="K32" s="92">
        <f t="array" ref="K32">+IFERROR(ROUND(INDEX(FCSTSDV!$D$2:$N$674,MATCH('STOCK (2)'!$D32,FCSTSDV!$C$2:$C$674,0),MATCH('STOCK (2)'!K$3,FCSTSDV!$D$1:$N$1,0))/'STOCK (2)'!$F32,1),0)</f>
        <v>0</v>
      </c>
      <c r="L32" s="92">
        <f t="array" ref="L32">+IFERROR(ROUND(INDEX(FCSTSDV!$D$2:$N$674,MATCH('STOCK (2)'!$D32,FCSTSDV!$C$2:$C$674,0),MATCH('STOCK (2)'!L$3,FCSTSDV!$D$1:$N$1,0))/'STOCK (2)'!$F32,1),0)</f>
        <v>0</v>
      </c>
      <c r="M32" s="92">
        <f t="array" ref="M32">+IFERROR(ROUND(INDEX(FCSTSDV!$D$2:$N$674,MATCH('STOCK (2)'!$D32,FCSTSDV!$C$2:$C$674,0),MATCH('STOCK (2)'!M$3,FCSTSDV!$D$1:$N$1,0))/'STOCK (2)'!$F32,1),0)</f>
        <v>0</v>
      </c>
      <c r="N32" s="92">
        <f t="array" ref="N32">+IFERROR(ROUND(INDEX(FCSTSDV!$D$2:$N$674,MATCH('STOCK (2)'!$D32,FCSTSDV!$C$2:$C$674,0),MATCH('STOCK (2)'!N$3,FCSTSDV!$D$1:$N$1,0))/'STOCK (2)'!$F32,1),0)</f>
        <v>0</v>
      </c>
      <c r="O32" s="92">
        <f t="array" ref="O32">+IFERROR(ROUND(INDEX(FCSTSDV!$D$2:$N$674,MATCH('STOCK (2)'!$D32,FCSTSDV!$C$2:$C$674,0),MATCH('STOCK (2)'!O$3,FCSTSDV!$D$1:$N$1,0))/'STOCK (2)'!$F32,1),0)</f>
        <v>0</v>
      </c>
      <c r="P32" s="92">
        <f t="array" ref="P32">+IFERROR(ROUND(INDEX(FCSTSDV!$D$2:$N$674,MATCH('STOCK (2)'!$D32,FCSTSDV!$C$2:$C$674,0),MATCH('STOCK (2)'!P$3,FCSTSDV!$D$1:$N$1,0))/'STOCK (2)'!$F32,1),0)</f>
        <v>0</v>
      </c>
      <c r="Q32" s="92">
        <f t="array" ref="Q32">+IFERROR(ROUND(INDEX(FCSTSDV!$D$2:$N$674,MATCH('STOCK (2)'!$D32,FCSTSDV!$C$2:$C$674,0),MATCH('STOCK (2)'!Q$3,FCSTSDV!$D$1:$N$1,0))/'STOCK (2)'!$F32,1),0)</f>
        <v>0</v>
      </c>
      <c r="R32" s="92">
        <f t="array" ref="R32">+IFERROR(ROUND(INDEX(FCSTSDV!$D$2:$N$674,MATCH('STOCK (2)'!$D32,FCSTSDV!$C$2:$C$674,0),MATCH('STOCK (2)'!R$3,FCSTSDV!$D$1:$N$1,0))/'STOCK (2)'!$F32,1),0)</f>
        <v>0</v>
      </c>
      <c r="S32" s="92">
        <f t="array" ref="S32">+IFERROR(ROUND(INDEX(FCSTSDV!$D$2:$N$674,MATCH('STOCK (2)'!$D32,FCSTSDV!$C$2:$C$674,0),MATCH('STOCK (2)'!S$3,FCSTSDV!$D$1:$N$1,0))/'STOCK (2)'!$F32,1),0)</f>
        <v>0</v>
      </c>
      <c r="T32" s="92">
        <f t="array" ref="T32">+IFERROR(ROUND(INDEX(FCSTSDV!$D$2:$N$674,MATCH('STOCK (2)'!$D32,FCSTSDV!$C$2:$C$674,0),MATCH('STOCK (2)'!T$3,FCSTSDV!$D$1:$N$1,0))/'STOCK (2)'!$F32,1),0)</f>
        <v>0</v>
      </c>
      <c r="U32" s="92">
        <f t="array" ref="U32">+IFERROR(ROUND(INDEX(FCSTSDV!$D$2:$N$674,MATCH('STOCK (2)'!$D32,FCSTSDV!$C$2:$C$674,0),MATCH('STOCK (2)'!U$3,FCSTSDV!$D$1:$N$1,0))/'STOCK (2)'!$F32,1),0)</f>
        <v>0</v>
      </c>
      <c r="V32" s="92">
        <f t="array" ref="V32">+IFERROR(ROUND(INDEX(FCSTSDV!$D$2:$N$674,MATCH('STOCK (2)'!$D32,FCSTSDV!$C$2:$C$674,0),MATCH('STOCK (2)'!V$3,FCSTSDV!$D$1:$N$1,0))/'STOCK (2)'!$F32,1),0)</f>
        <v>0</v>
      </c>
      <c r="W32" s="92">
        <f t="array" ref="W32">+IFERROR(ROUND(INDEX(FCSTSDV!$D$2:$N$674,MATCH('STOCK (2)'!$D32,FCSTSDV!$C$2:$C$674,0),MATCH('STOCK (2)'!W$3,FCSTSDV!$D$1:$N$1,0))/'STOCK (2)'!$F32,1),0)</f>
        <v>0</v>
      </c>
      <c r="X32" s="92">
        <f t="array" ref="X32">+IFERROR(ROUND(INDEX(FCSTSDV!$D$2:$N$674,MATCH('STOCK (2)'!$D32,FCSTSDV!$C$2:$C$674,0),MATCH('STOCK (2)'!X$3,FCSTSDV!$D$1:$N$1,0))/'STOCK (2)'!$F32,1),0)</f>
        <v>0</v>
      </c>
      <c r="Y32" s="119">
        <f t="array" ref="Y32">+IFERROR(ROUND(INDEX(FCSTSDV!$D$2:$N$674,MATCH('STOCK (2)'!$D32,FCSTSDV!$C$2:$C$674,0),MATCH('STOCK (2)'!Y$3,FCSTSDV!$D$1:$N$1,0))/'STOCK (2)'!$F32,1),0)</f>
        <v>0</v>
      </c>
      <c r="Z32" s="119">
        <f t="array" ref="Z32">+IFERROR(ROUND(INDEX(FCSTSDV!$D$2:$N$674,MATCH('STOCK (2)'!$D32,FCSTSDV!$C$2:$C$674,0),MATCH('STOCK (2)'!Z$3,FCSTSDV!$D$1:$N$1,0))/'STOCK (2)'!$F32,1),0)</f>
        <v>0</v>
      </c>
    </row>
    <row r="33" spans="1:26" ht="20.100000000000001" customHeight="1">
      <c r="A33" s="813"/>
      <c r="B33" s="795"/>
      <c r="C33" s="57"/>
      <c r="D33" s="46" t="s">
        <v>38</v>
      </c>
      <c r="E33" s="199" t="str">
        <f t="shared" si="3"/>
        <v>26*15</v>
      </c>
      <c r="F33" s="49">
        <v>100</v>
      </c>
      <c r="G33" s="48"/>
      <c r="H33" s="48"/>
      <c r="I33" s="784"/>
      <c r="J33" s="81"/>
      <c r="K33" s="92">
        <f t="array" ref="K33">+IFERROR(ROUND(INDEX(FCSTSDV!$D$2:$N$674,MATCH('STOCK (2)'!$D33,FCSTSDV!$C$2:$C$674,0),MATCH('STOCK (2)'!K$3,FCSTSDV!$D$1:$N$1,0))/'STOCK (2)'!$F33,1),0)</f>
        <v>0</v>
      </c>
      <c r="L33" s="92">
        <f t="array" ref="L33">+IFERROR(ROUND(INDEX(FCSTSDV!$D$2:$N$674,MATCH('STOCK (2)'!$D33,FCSTSDV!$C$2:$C$674,0),MATCH('STOCK (2)'!L$3,FCSTSDV!$D$1:$N$1,0))/'STOCK (2)'!$F33,1),0)</f>
        <v>0</v>
      </c>
      <c r="M33" s="92">
        <f t="array" ref="M33">+IFERROR(ROUND(INDEX(FCSTSDV!$D$2:$N$674,MATCH('STOCK (2)'!$D33,FCSTSDV!$C$2:$C$674,0),MATCH('STOCK (2)'!M$3,FCSTSDV!$D$1:$N$1,0))/'STOCK (2)'!$F33,1),0)</f>
        <v>0</v>
      </c>
      <c r="N33" s="92">
        <f t="array" ref="N33">+IFERROR(ROUND(INDEX(FCSTSDV!$D$2:$N$674,MATCH('STOCK (2)'!$D33,FCSTSDV!$C$2:$C$674,0),MATCH('STOCK (2)'!N$3,FCSTSDV!$D$1:$N$1,0))/'STOCK (2)'!$F33,1),0)</f>
        <v>0</v>
      </c>
      <c r="O33" s="92">
        <f t="array" ref="O33">+IFERROR(ROUND(INDEX(FCSTSDV!$D$2:$N$674,MATCH('STOCK (2)'!$D33,FCSTSDV!$C$2:$C$674,0),MATCH('STOCK (2)'!O$3,FCSTSDV!$D$1:$N$1,0))/'STOCK (2)'!$F33,1),0)</f>
        <v>0</v>
      </c>
      <c r="P33" s="92">
        <f t="array" ref="P33">+IFERROR(ROUND(INDEX(FCSTSDV!$D$2:$N$674,MATCH('STOCK (2)'!$D33,FCSTSDV!$C$2:$C$674,0),MATCH('STOCK (2)'!P$3,FCSTSDV!$D$1:$N$1,0))/'STOCK (2)'!$F33,1),0)</f>
        <v>0</v>
      </c>
      <c r="Q33" s="92">
        <f t="array" ref="Q33">+IFERROR(ROUND(INDEX(FCSTSDV!$D$2:$N$674,MATCH('STOCK (2)'!$D33,FCSTSDV!$C$2:$C$674,0),MATCH('STOCK (2)'!Q$3,FCSTSDV!$D$1:$N$1,0))/'STOCK (2)'!$F33,1),0)</f>
        <v>0</v>
      </c>
      <c r="R33" s="92">
        <f t="array" ref="R33">+IFERROR(ROUND(INDEX(FCSTSDV!$D$2:$N$674,MATCH('STOCK (2)'!$D33,FCSTSDV!$C$2:$C$674,0),MATCH('STOCK (2)'!R$3,FCSTSDV!$D$1:$N$1,0))/'STOCK (2)'!$F33,1),0)</f>
        <v>0</v>
      </c>
      <c r="S33" s="92">
        <f t="array" ref="S33">+IFERROR(ROUND(INDEX(FCSTSDV!$D$2:$N$674,MATCH('STOCK (2)'!$D33,FCSTSDV!$C$2:$C$674,0),MATCH('STOCK (2)'!S$3,FCSTSDV!$D$1:$N$1,0))/'STOCK (2)'!$F33,1),0)</f>
        <v>0</v>
      </c>
      <c r="T33" s="92">
        <f t="array" ref="T33">+IFERROR(ROUND(INDEX(FCSTSDV!$D$2:$N$674,MATCH('STOCK (2)'!$D33,FCSTSDV!$C$2:$C$674,0),MATCH('STOCK (2)'!T$3,FCSTSDV!$D$1:$N$1,0))/'STOCK (2)'!$F33,1),0)</f>
        <v>0</v>
      </c>
      <c r="U33" s="92">
        <f t="array" ref="U33">+IFERROR(ROUND(INDEX(FCSTSDV!$D$2:$N$674,MATCH('STOCK (2)'!$D33,FCSTSDV!$C$2:$C$674,0),MATCH('STOCK (2)'!U$3,FCSTSDV!$D$1:$N$1,0))/'STOCK (2)'!$F33,1),0)</f>
        <v>0</v>
      </c>
      <c r="V33" s="92">
        <f t="array" ref="V33">+IFERROR(ROUND(INDEX(FCSTSDV!$D$2:$N$674,MATCH('STOCK (2)'!$D33,FCSTSDV!$C$2:$C$674,0),MATCH('STOCK (2)'!V$3,FCSTSDV!$D$1:$N$1,0))/'STOCK (2)'!$F33,1),0)</f>
        <v>0</v>
      </c>
      <c r="W33" s="92">
        <f t="array" ref="W33">+IFERROR(ROUND(INDEX(FCSTSDV!$D$2:$N$674,MATCH('STOCK (2)'!$D33,FCSTSDV!$C$2:$C$674,0),MATCH('STOCK (2)'!W$3,FCSTSDV!$D$1:$N$1,0))/'STOCK (2)'!$F33,1),0)</f>
        <v>0</v>
      </c>
      <c r="X33" s="92">
        <f t="array" ref="X33">+IFERROR(ROUND(INDEX(FCSTSDV!$D$2:$N$674,MATCH('STOCK (2)'!$D33,FCSTSDV!$C$2:$C$674,0),MATCH('STOCK (2)'!X$3,FCSTSDV!$D$1:$N$1,0))/'STOCK (2)'!$F33,1),0)</f>
        <v>0</v>
      </c>
      <c r="Y33" s="119">
        <f t="array" ref="Y33">+IFERROR(ROUND(INDEX(FCSTSDV!$D$2:$N$674,MATCH('STOCK (2)'!$D33,FCSTSDV!$C$2:$C$674,0),MATCH('STOCK (2)'!Y$3,FCSTSDV!$D$1:$N$1,0))/'STOCK (2)'!$F33,1),0)</f>
        <v>0</v>
      </c>
      <c r="Z33" s="119">
        <f t="array" ref="Z33">+IFERROR(ROUND(INDEX(FCSTSDV!$D$2:$N$674,MATCH('STOCK (2)'!$D33,FCSTSDV!$C$2:$C$674,0),MATCH('STOCK (2)'!Z$3,FCSTSDV!$D$1:$N$1,0))/'STOCK (2)'!$F33,1),0)</f>
        <v>0</v>
      </c>
    </row>
    <row r="34" spans="1:26" ht="20.100000000000001" customHeight="1">
      <c r="A34" s="813"/>
      <c r="B34" s="795"/>
      <c r="C34" s="57"/>
      <c r="D34" s="46" t="s">
        <v>39</v>
      </c>
      <c r="E34" s="199" t="str">
        <f t="shared" si="3"/>
        <v>26*15</v>
      </c>
      <c r="F34" s="49">
        <v>100</v>
      </c>
      <c r="G34" s="48"/>
      <c r="H34" s="48"/>
      <c r="I34" s="784"/>
      <c r="J34" s="81"/>
      <c r="K34" s="92">
        <f t="array" ref="K34">+IFERROR(ROUND(INDEX(FCSTSDV!$D$2:$N$674,MATCH('STOCK (2)'!$D34,FCSTSDV!$C$2:$C$674,0),MATCH('STOCK (2)'!K$3,FCSTSDV!$D$1:$N$1,0))/'STOCK (2)'!$F34,1),0)</f>
        <v>0</v>
      </c>
      <c r="L34" s="92">
        <f t="array" ref="L34">+IFERROR(ROUND(INDEX(FCSTSDV!$D$2:$N$674,MATCH('STOCK (2)'!$D34,FCSTSDV!$C$2:$C$674,0),MATCH('STOCK (2)'!L$3,FCSTSDV!$D$1:$N$1,0))/'STOCK (2)'!$F34,1),0)</f>
        <v>0</v>
      </c>
      <c r="M34" s="92">
        <f t="array" ref="M34">+IFERROR(ROUND(INDEX(FCSTSDV!$D$2:$N$674,MATCH('STOCK (2)'!$D34,FCSTSDV!$C$2:$C$674,0),MATCH('STOCK (2)'!M$3,FCSTSDV!$D$1:$N$1,0))/'STOCK (2)'!$F34,1),0)</f>
        <v>0</v>
      </c>
      <c r="N34" s="92">
        <f t="array" ref="N34">+IFERROR(ROUND(INDEX(FCSTSDV!$D$2:$N$674,MATCH('STOCK (2)'!$D34,FCSTSDV!$C$2:$C$674,0),MATCH('STOCK (2)'!N$3,FCSTSDV!$D$1:$N$1,0))/'STOCK (2)'!$F34,1),0)</f>
        <v>0</v>
      </c>
      <c r="O34" s="92">
        <f t="array" ref="O34">+IFERROR(ROUND(INDEX(FCSTSDV!$D$2:$N$674,MATCH('STOCK (2)'!$D34,FCSTSDV!$C$2:$C$674,0),MATCH('STOCK (2)'!O$3,FCSTSDV!$D$1:$N$1,0))/'STOCK (2)'!$F34,1),0)</f>
        <v>0</v>
      </c>
      <c r="P34" s="92">
        <f t="array" ref="P34">+IFERROR(ROUND(INDEX(FCSTSDV!$D$2:$N$674,MATCH('STOCK (2)'!$D34,FCSTSDV!$C$2:$C$674,0),MATCH('STOCK (2)'!P$3,FCSTSDV!$D$1:$N$1,0))/'STOCK (2)'!$F34,1),0)</f>
        <v>0</v>
      </c>
      <c r="Q34" s="92">
        <f t="array" ref="Q34">+IFERROR(ROUND(INDEX(FCSTSDV!$D$2:$N$674,MATCH('STOCK (2)'!$D34,FCSTSDV!$C$2:$C$674,0),MATCH('STOCK (2)'!Q$3,FCSTSDV!$D$1:$N$1,0))/'STOCK (2)'!$F34,1),0)</f>
        <v>0</v>
      </c>
      <c r="R34" s="92">
        <f t="array" ref="R34">+IFERROR(ROUND(INDEX(FCSTSDV!$D$2:$N$674,MATCH('STOCK (2)'!$D34,FCSTSDV!$C$2:$C$674,0),MATCH('STOCK (2)'!R$3,FCSTSDV!$D$1:$N$1,0))/'STOCK (2)'!$F34,1),0)</f>
        <v>0</v>
      </c>
      <c r="S34" s="92">
        <f t="array" ref="S34">+IFERROR(ROUND(INDEX(FCSTSDV!$D$2:$N$674,MATCH('STOCK (2)'!$D34,FCSTSDV!$C$2:$C$674,0),MATCH('STOCK (2)'!S$3,FCSTSDV!$D$1:$N$1,0))/'STOCK (2)'!$F34,1),0)</f>
        <v>0</v>
      </c>
      <c r="T34" s="92">
        <f t="array" ref="T34">+IFERROR(ROUND(INDEX(FCSTSDV!$D$2:$N$674,MATCH('STOCK (2)'!$D34,FCSTSDV!$C$2:$C$674,0),MATCH('STOCK (2)'!T$3,FCSTSDV!$D$1:$N$1,0))/'STOCK (2)'!$F34,1),0)</f>
        <v>0</v>
      </c>
      <c r="U34" s="92">
        <f t="array" ref="U34">+IFERROR(ROUND(INDEX(FCSTSDV!$D$2:$N$674,MATCH('STOCK (2)'!$D34,FCSTSDV!$C$2:$C$674,0),MATCH('STOCK (2)'!U$3,FCSTSDV!$D$1:$N$1,0))/'STOCK (2)'!$F34,1),0)</f>
        <v>0</v>
      </c>
      <c r="V34" s="92">
        <f t="array" ref="V34">+IFERROR(ROUND(INDEX(FCSTSDV!$D$2:$N$674,MATCH('STOCK (2)'!$D34,FCSTSDV!$C$2:$C$674,0),MATCH('STOCK (2)'!V$3,FCSTSDV!$D$1:$N$1,0))/'STOCK (2)'!$F34,1),0)</f>
        <v>0</v>
      </c>
      <c r="W34" s="92">
        <f t="array" ref="W34">+IFERROR(ROUND(INDEX(FCSTSDV!$D$2:$N$674,MATCH('STOCK (2)'!$D34,FCSTSDV!$C$2:$C$674,0),MATCH('STOCK (2)'!W$3,FCSTSDV!$D$1:$N$1,0))/'STOCK (2)'!$F34,1),0)</f>
        <v>0</v>
      </c>
      <c r="X34" s="92">
        <f t="array" ref="X34">+IFERROR(ROUND(INDEX(FCSTSDV!$D$2:$N$674,MATCH('STOCK (2)'!$D34,FCSTSDV!$C$2:$C$674,0),MATCH('STOCK (2)'!X$3,FCSTSDV!$D$1:$N$1,0))/'STOCK (2)'!$F34,1),0)</f>
        <v>0</v>
      </c>
      <c r="Y34" s="119">
        <f t="array" ref="Y34">+IFERROR(ROUND(INDEX(FCSTSDV!$D$2:$N$674,MATCH('STOCK (2)'!$D34,FCSTSDV!$C$2:$C$674,0),MATCH('STOCK (2)'!Y$3,FCSTSDV!$D$1:$N$1,0))/'STOCK (2)'!$F34,1),0)</f>
        <v>0</v>
      </c>
      <c r="Z34" s="119">
        <f t="array" ref="Z34">+IFERROR(ROUND(INDEX(FCSTSDV!$D$2:$N$674,MATCH('STOCK (2)'!$D34,FCSTSDV!$C$2:$C$674,0),MATCH('STOCK (2)'!Z$3,FCSTSDV!$D$1:$N$1,0))/'STOCK (2)'!$F34,1),0)</f>
        <v>0</v>
      </c>
    </row>
    <row r="35" spans="1:26" ht="20.100000000000001" customHeight="1">
      <c r="A35" s="813"/>
      <c r="B35" s="795"/>
      <c r="C35" s="57"/>
      <c r="D35" s="46" t="s">
        <v>54</v>
      </c>
      <c r="E35" s="199" t="str">
        <f t="shared" si="3"/>
        <v>26*15</v>
      </c>
      <c r="F35" s="49">
        <v>500</v>
      </c>
      <c r="G35" s="48"/>
      <c r="H35" s="48"/>
      <c r="I35" s="784"/>
      <c r="J35" s="81"/>
      <c r="K35" s="92">
        <f t="array" ref="K35">+IFERROR(ROUND(INDEX(FCSTSDV!$D$2:$N$674,MATCH('STOCK (2)'!$D35,FCSTSDV!$C$2:$C$674,0),MATCH('STOCK (2)'!K$3,FCSTSDV!$D$1:$N$1,0))/'STOCK (2)'!$F35,1),0)</f>
        <v>0</v>
      </c>
      <c r="L35" s="92">
        <f t="array" ref="L35">+IFERROR(ROUND(INDEX(FCSTSDV!$D$2:$N$674,MATCH('STOCK (2)'!$D35,FCSTSDV!$C$2:$C$674,0),MATCH('STOCK (2)'!L$3,FCSTSDV!$D$1:$N$1,0))/'STOCK (2)'!$F35,1),0)</f>
        <v>0</v>
      </c>
      <c r="M35" s="92">
        <f t="array" ref="M35">+IFERROR(ROUND(INDEX(FCSTSDV!$D$2:$N$674,MATCH('STOCK (2)'!$D35,FCSTSDV!$C$2:$C$674,0),MATCH('STOCK (2)'!M$3,FCSTSDV!$D$1:$N$1,0))/'STOCK (2)'!$F35,1),0)</f>
        <v>0</v>
      </c>
      <c r="N35" s="92">
        <f t="array" ref="N35">+IFERROR(ROUND(INDEX(FCSTSDV!$D$2:$N$674,MATCH('STOCK (2)'!$D35,FCSTSDV!$C$2:$C$674,0),MATCH('STOCK (2)'!N$3,FCSTSDV!$D$1:$N$1,0))/'STOCK (2)'!$F35,1),0)</f>
        <v>0</v>
      </c>
      <c r="O35" s="92">
        <f t="array" ref="O35">+IFERROR(ROUND(INDEX(FCSTSDV!$D$2:$N$674,MATCH('STOCK (2)'!$D35,FCSTSDV!$C$2:$C$674,0),MATCH('STOCK (2)'!O$3,FCSTSDV!$D$1:$N$1,0))/'STOCK (2)'!$F35,1),0)</f>
        <v>0</v>
      </c>
      <c r="P35" s="92">
        <f t="array" ref="P35">+IFERROR(ROUND(INDEX(FCSTSDV!$D$2:$N$674,MATCH('STOCK (2)'!$D35,FCSTSDV!$C$2:$C$674,0),MATCH('STOCK (2)'!P$3,FCSTSDV!$D$1:$N$1,0))/'STOCK (2)'!$F35,1),0)</f>
        <v>0</v>
      </c>
      <c r="Q35" s="92">
        <f t="array" ref="Q35">+IFERROR(ROUND(INDEX(FCSTSDV!$D$2:$N$674,MATCH('STOCK (2)'!$D35,FCSTSDV!$C$2:$C$674,0),MATCH('STOCK (2)'!Q$3,FCSTSDV!$D$1:$N$1,0))/'STOCK (2)'!$F35,1),0)</f>
        <v>0</v>
      </c>
      <c r="R35" s="92">
        <f t="array" ref="R35">+IFERROR(ROUND(INDEX(FCSTSDV!$D$2:$N$674,MATCH('STOCK (2)'!$D35,FCSTSDV!$C$2:$C$674,0),MATCH('STOCK (2)'!R$3,FCSTSDV!$D$1:$N$1,0))/'STOCK (2)'!$F35,1),0)</f>
        <v>0</v>
      </c>
      <c r="S35" s="92">
        <f t="array" ref="S35">+IFERROR(ROUND(INDEX(FCSTSDV!$D$2:$N$674,MATCH('STOCK (2)'!$D35,FCSTSDV!$C$2:$C$674,0),MATCH('STOCK (2)'!S$3,FCSTSDV!$D$1:$N$1,0))/'STOCK (2)'!$F35,1),0)</f>
        <v>0</v>
      </c>
      <c r="T35" s="92">
        <f t="array" ref="T35">+IFERROR(ROUND(INDEX(FCSTSDV!$D$2:$N$674,MATCH('STOCK (2)'!$D35,FCSTSDV!$C$2:$C$674,0),MATCH('STOCK (2)'!T$3,FCSTSDV!$D$1:$N$1,0))/'STOCK (2)'!$F35,1),0)</f>
        <v>0</v>
      </c>
      <c r="U35" s="92">
        <f t="array" ref="U35">+IFERROR(ROUND(INDEX(FCSTSDV!$D$2:$N$674,MATCH('STOCK (2)'!$D35,FCSTSDV!$C$2:$C$674,0),MATCH('STOCK (2)'!U$3,FCSTSDV!$D$1:$N$1,0))/'STOCK (2)'!$F35,1),0)</f>
        <v>0</v>
      </c>
      <c r="V35" s="92">
        <f t="array" ref="V35">+IFERROR(ROUND(INDEX(FCSTSDV!$D$2:$N$674,MATCH('STOCK (2)'!$D35,FCSTSDV!$C$2:$C$674,0),MATCH('STOCK (2)'!V$3,FCSTSDV!$D$1:$N$1,0))/'STOCK (2)'!$F35,1),0)</f>
        <v>0</v>
      </c>
      <c r="W35" s="92">
        <f t="array" ref="W35">+IFERROR(ROUND(INDEX(FCSTSDV!$D$2:$N$674,MATCH('STOCK (2)'!$D35,FCSTSDV!$C$2:$C$674,0),MATCH('STOCK (2)'!W$3,FCSTSDV!$D$1:$N$1,0))/'STOCK (2)'!$F35,1),0)</f>
        <v>0</v>
      </c>
      <c r="X35" s="92">
        <f t="array" ref="X35">+IFERROR(ROUND(INDEX(FCSTSDV!$D$2:$N$674,MATCH('STOCK (2)'!$D35,FCSTSDV!$C$2:$C$674,0),MATCH('STOCK (2)'!X$3,FCSTSDV!$D$1:$N$1,0))/'STOCK (2)'!$F35,1),0)</f>
        <v>0</v>
      </c>
      <c r="Y35" s="119">
        <f t="array" ref="Y35">+IFERROR(ROUND(INDEX(FCSTSDV!$D$2:$N$674,MATCH('STOCK (2)'!$D35,FCSTSDV!$C$2:$C$674,0),MATCH('STOCK (2)'!Y$3,FCSTSDV!$D$1:$N$1,0))/'STOCK (2)'!$F35,1),0)</f>
        <v>0</v>
      </c>
      <c r="Z35" s="119">
        <f t="array" ref="Z35">+IFERROR(ROUND(INDEX(FCSTSDV!$D$2:$N$674,MATCH('STOCK (2)'!$D35,FCSTSDV!$C$2:$C$674,0),MATCH('STOCK (2)'!Z$3,FCSTSDV!$D$1:$N$1,0))/'STOCK (2)'!$F35,1),0)</f>
        <v>0</v>
      </c>
    </row>
    <row r="36" spans="1:26" ht="20.100000000000001" customHeight="1">
      <c r="A36" s="813"/>
      <c r="B36" s="795"/>
      <c r="C36" s="57"/>
      <c r="D36" s="46" t="s">
        <v>55</v>
      </c>
      <c r="E36" s="199" t="str">
        <f t="shared" si="3"/>
        <v>26*15</v>
      </c>
      <c r="F36" s="49">
        <v>500</v>
      </c>
      <c r="G36" s="48"/>
      <c r="H36" s="48"/>
      <c r="I36" s="784"/>
      <c r="J36" s="81"/>
      <c r="K36" s="92">
        <f t="array" ref="K36">+IFERROR(ROUND(INDEX(FCSTSDV!$D$2:$N$674,MATCH('STOCK (2)'!$D36,FCSTSDV!$C$2:$C$674,0),MATCH('STOCK (2)'!K$3,FCSTSDV!$D$1:$N$1,0))/'STOCK (2)'!$F36,1),0)</f>
        <v>0</v>
      </c>
      <c r="L36" s="92">
        <f t="array" ref="L36">+IFERROR(ROUND(INDEX(FCSTSDV!$D$2:$N$674,MATCH('STOCK (2)'!$D36,FCSTSDV!$C$2:$C$674,0),MATCH('STOCK (2)'!L$3,FCSTSDV!$D$1:$N$1,0))/'STOCK (2)'!$F36,1),0)</f>
        <v>0</v>
      </c>
      <c r="M36" s="92">
        <f t="array" ref="M36">+IFERROR(ROUND(INDEX(FCSTSDV!$D$2:$N$674,MATCH('STOCK (2)'!$D36,FCSTSDV!$C$2:$C$674,0),MATCH('STOCK (2)'!M$3,FCSTSDV!$D$1:$N$1,0))/'STOCK (2)'!$F36,1),0)</f>
        <v>0</v>
      </c>
      <c r="N36" s="92">
        <f t="array" ref="N36">+IFERROR(ROUND(INDEX(FCSTSDV!$D$2:$N$674,MATCH('STOCK (2)'!$D36,FCSTSDV!$C$2:$C$674,0),MATCH('STOCK (2)'!N$3,FCSTSDV!$D$1:$N$1,0))/'STOCK (2)'!$F36,1),0)</f>
        <v>0</v>
      </c>
      <c r="O36" s="92">
        <f t="array" ref="O36">+IFERROR(ROUND(INDEX(FCSTSDV!$D$2:$N$674,MATCH('STOCK (2)'!$D36,FCSTSDV!$C$2:$C$674,0),MATCH('STOCK (2)'!O$3,FCSTSDV!$D$1:$N$1,0))/'STOCK (2)'!$F36,1),0)</f>
        <v>0</v>
      </c>
      <c r="P36" s="92">
        <f t="array" ref="P36">+IFERROR(ROUND(INDEX(FCSTSDV!$D$2:$N$674,MATCH('STOCK (2)'!$D36,FCSTSDV!$C$2:$C$674,0),MATCH('STOCK (2)'!P$3,FCSTSDV!$D$1:$N$1,0))/'STOCK (2)'!$F36,1),0)</f>
        <v>0</v>
      </c>
      <c r="Q36" s="92">
        <f t="array" ref="Q36">+IFERROR(ROUND(INDEX(FCSTSDV!$D$2:$N$674,MATCH('STOCK (2)'!$D36,FCSTSDV!$C$2:$C$674,0),MATCH('STOCK (2)'!Q$3,FCSTSDV!$D$1:$N$1,0))/'STOCK (2)'!$F36,1),0)</f>
        <v>0</v>
      </c>
      <c r="R36" s="92">
        <f t="array" ref="R36">+IFERROR(ROUND(INDEX(FCSTSDV!$D$2:$N$674,MATCH('STOCK (2)'!$D36,FCSTSDV!$C$2:$C$674,0),MATCH('STOCK (2)'!R$3,FCSTSDV!$D$1:$N$1,0))/'STOCK (2)'!$F36,1),0)</f>
        <v>0</v>
      </c>
      <c r="S36" s="92">
        <f t="array" ref="S36">+IFERROR(ROUND(INDEX(FCSTSDV!$D$2:$N$674,MATCH('STOCK (2)'!$D36,FCSTSDV!$C$2:$C$674,0),MATCH('STOCK (2)'!S$3,FCSTSDV!$D$1:$N$1,0))/'STOCK (2)'!$F36,1),0)</f>
        <v>0</v>
      </c>
      <c r="T36" s="92">
        <f t="array" ref="T36">+IFERROR(ROUND(INDEX(FCSTSDV!$D$2:$N$674,MATCH('STOCK (2)'!$D36,FCSTSDV!$C$2:$C$674,0),MATCH('STOCK (2)'!T$3,FCSTSDV!$D$1:$N$1,0))/'STOCK (2)'!$F36,1),0)</f>
        <v>0</v>
      </c>
      <c r="U36" s="92">
        <f t="array" ref="U36">+IFERROR(ROUND(INDEX(FCSTSDV!$D$2:$N$674,MATCH('STOCK (2)'!$D36,FCSTSDV!$C$2:$C$674,0),MATCH('STOCK (2)'!U$3,FCSTSDV!$D$1:$N$1,0))/'STOCK (2)'!$F36,1),0)</f>
        <v>0</v>
      </c>
      <c r="V36" s="92">
        <f t="array" ref="V36">+IFERROR(ROUND(INDEX(FCSTSDV!$D$2:$N$674,MATCH('STOCK (2)'!$D36,FCSTSDV!$C$2:$C$674,0),MATCH('STOCK (2)'!V$3,FCSTSDV!$D$1:$N$1,0))/'STOCK (2)'!$F36,1),0)</f>
        <v>0</v>
      </c>
      <c r="W36" s="92">
        <f t="array" ref="W36">+IFERROR(ROUND(INDEX(FCSTSDV!$D$2:$N$674,MATCH('STOCK (2)'!$D36,FCSTSDV!$C$2:$C$674,0),MATCH('STOCK (2)'!W$3,FCSTSDV!$D$1:$N$1,0))/'STOCK (2)'!$F36,1),0)</f>
        <v>0</v>
      </c>
      <c r="X36" s="92">
        <f t="array" ref="X36">+IFERROR(ROUND(INDEX(FCSTSDV!$D$2:$N$674,MATCH('STOCK (2)'!$D36,FCSTSDV!$C$2:$C$674,0),MATCH('STOCK (2)'!X$3,FCSTSDV!$D$1:$N$1,0))/'STOCK (2)'!$F36,1),0)</f>
        <v>0</v>
      </c>
      <c r="Y36" s="119">
        <f t="array" ref="Y36">+IFERROR(ROUND(INDEX(FCSTSDV!$D$2:$N$674,MATCH('STOCK (2)'!$D36,FCSTSDV!$C$2:$C$674,0),MATCH('STOCK (2)'!Y$3,FCSTSDV!$D$1:$N$1,0))/'STOCK (2)'!$F36,1),0)</f>
        <v>0</v>
      </c>
      <c r="Z36" s="119">
        <f t="array" ref="Z36">+IFERROR(ROUND(INDEX(FCSTSDV!$D$2:$N$674,MATCH('STOCK (2)'!$D36,FCSTSDV!$C$2:$C$674,0),MATCH('STOCK (2)'!Z$3,FCSTSDV!$D$1:$N$1,0))/'STOCK (2)'!$F36,1),0)</f>
        <v>0</v>
      </c>
    </row>
    <row r="37" spans="1:26" ht="20.100000000000001" customHeight="1">
      <c r="A37" s="813"/>
      <c r="B37" s="795"/>
      <c r="C37" s="57"/>
      <c r="D37" s="46" t="s">
        <v>56</v>
      </c>
      <c r="E37" s="199" t="str">
        <f t="shared" si="3"/>
        <v>26*15</v>
      </c>
      <c r="F37" s="49">
        <v>100</v>
      </c>
      <c r="G37" s="48"/>
      <c r="H37" s="48"/>
      <c r="I37" s="784"/>
      <c r="J37" s="81"/>
      <c r="K37" s="92">
        <f t="array" ref="K37">+IFERROR(ROUND(INDEX(FCSTSDV!$D$2:$N$674,MATCH('STOCK (2)'!$D37,FCSTSDV!$C$2:$C$674,0),MATCH('STOCK (2)'!K$3,FCSTSDV!$D$1:$N$1,0))/'STOCK (2)'!$F37,1),0)</f>
        <v>0</v>
      </c>
      <c r="L37" s="92">
        <f t="array" ref="L37">+IFERROR(ROUND(INDEX(FCSTSDV!$D$2:$N$674,MATCH('STOCK (2)'!$D37,FCSTSDV!$C$2:$C$674,0),MATCH('STOCK (2)'!L$3,FCSTSDV!$D$1:$N$1,0))/'STOCK (2)'!$F37,1),0)</f>
        <v>0</v>
      </c>
      <c r="M37" s="92">
        <f t="array" ref="M37">+IFERROR(ROUND(INDEX(FCSTSDV!$D$2:$N$674,MATCH('STOCK (2)'!$D37,FCSTSDV!$C$2:$C$674,0),MATCH('STOCK (2)'!M$3,FCSTSDV!$D$1:$N$1,0))/'STOCK (2)'!$F37,1),0)</f>
        <v>0</v>
      </c>
      <c r="N37" s="92">
        <f t="array" ref="N37">+IFERROR(ROUND(INDEX(FCSTSDV!$D$2:$N$674,MATCH('STOCK (2)'!$D37,FCSTSDV!$C$2:$C$674,0),MATCH('STOCK (2)'!N$3,FCSTSDV!$D$1:$N$1,0))/'STOCK (2)'!$F37,1),0)</f>
        <v>0</v>
      </c>
      <c r="O37" s="92">
        <f t="array" ref="O37">+IFERROR(ROUND(INDEX(FCSTSDV!$D$2:$N$674,MATCH('STOCK (2)'!$D37,FCSTSDV!$C$2:$C$674,0),MATCH('STOCK (2)'!O$3,FCSTSDV!$D$1:$N$1,0))/'STOCK (2)'!$F37,1),0)</f>
        <v>0</v>
      </c>
      <c r="P37" s="92">
        <f t="array" ref="P37">+IFERROR(ROUND(INDEX(FCSTSDV!$D$2:$N$674,MATCH('STOCK (2)'!$D37,FCSTSDV!$C$2:$C$674,0),MATCH('STOCK (2)'!P$3,FCSTSDV!$D$1:$N$1,0))/'STOCK (2)'!$F37,1),0)</f>
        <v>0</v>
      </c>
      <c r="Q37" s="92">
        <f t="array" ref="Q37">+IFERROR(ROUND(INDEX(FCSTSDV!$D$2:$N$674,MATCH('STOCK (2)'!$D37,FCSTSDV!$C$2:$C$674,0),MATCH('STOCK (2)'!Q$3,FCSTSDV!$D$1:$N$1,0))/'STOCK (2)'!$F37,1),0)</f>
        <v>0</v>
      </c>
      <c r="R37" s="92">
        <f t="array" ref="R37">+IFERROR(ROUND(INDEX(FCSTSDV!$D$2:$N$674,MATCH('STOCK (2)'!$D37,FCSTSDV!$C$2:$C$674,0),MATCH('STOCK (2)'!R$3,FCSTSDV!$D$1:$N$1,0))/'STOCK (2)'!$F37,1),0)</f>
        <v>0</v>
      </c>
      <c r="S37" s="92">
        <f t="array" ref="S37">+IFERROR(ROUND(INDEX(FCSTSDV!$D$2:$N$674,MATCH('STOCK (2)'!$D37,FCSTSDV!$C$2:$C$674,0),MATCH('STOCK (2)'!S$3,FCSTSDV!$D$1:$N$1,0))/'STOCK (2)'!$F37,1),0)</f>
        <v>0</v>
      </c>
      <c r="T37" s="92">
        <f t="array" ref="T37">+IFERROR(ROUND(INDEX(FCSTSDV!$D$2:$N$674,MATCH('STOCK (2)'!$D37,FCSTSDV!$C$2:$C$674,0),MATCH('STOCK (2)'!T$3,FCSTSDV!$D$1:$N$1,0))/'STOCK (2)'!$F37,1),0)</f>
        <v>0</v>
      </c>
      <c r="U37" s="92">
        <f t="array" ref="U37">+IFERROR(ROUND(INDEX(FCSTSDV!$D$2:$N$674,MATCH('STOCK (2)'!$D37,FCSTSDV!$C$2:$C$674,0),MATCH('STOCK (2)'!U$3,FCSTSDV!$D$1:$N$1,0))/'STOCK (2)'!$F37,1),0)</f>
        <v>0</v>
      </c>
      <c r="V37" s="92">
        <f t="array" ref="V37">+IFERROR(ROUND(INDEX(FCSTSDV!$D$2:$N$674,MATCH('STOCK (2)'!$D37,FCSTSDV!$C$2:$C$674,0),MATCH('STOCK (2)'!V$3,FCSTSDV!$D$1:$N$1,0))/'STOCK (2)'!$F37,1),0)</f>
        <v>0</v>
      </c>
      <c r="W37" s="92">
        <f t="array" ref="W37">+IFERROR(ROUND(INDEX(FCSTSDV!$D$2:$N$674,MATCH('STOCK (2)'!$D37,FCSTSDV!$C$2:$C$674,0),MATCH('STOCK (2)'!W$3,FCSTSDV!$D$1:$N$1,0))/'STOCK (2)'!$F37,1),0)</f>
        <v>0</v>
      </c>
      <c r="X37" s="92">
        <f t="array" ref="X37">+IFERROR(ROUND(INDEX(FCSTSDV!$D$2:$N$674,MATCH('STOCK (2)'!$D37,FCSTSDV!$C$2:$C$674,0),MATCH('STOCK (2)'!X$3,FCSTSDV!$D$1:$N$1,0))/'STOCK (2)'!$F37,1),0)</f>
        <v>0</v>
      </c>
      <c r="Y37" s="119">
        <f t="array" ref="Y37">+IFERROR(ROUND(INDEX(FCSTSDV!$D$2:$N$674,MATCH('STOCK (2)'!$D37,FCSTSDV!$C$2:$C$674,0),MATCH('STOCK (2)'!Y$3,FCSTSDV!$D$1:$N$1,0))/'STOCK (2)'!$F37,1),0)</f>
        <v>0</v>
      </c>
      <c r="Z37" s="119">
        <f t="array" ref="Z37">+IFERROR(ROUND(INDEX(FCSTSDV!$D$2:$N$674,MATCH('STOCK (2)'!$D37,FCSTSDV!$C$2:$C$674,0),MATCH('STOCK (2)'!Z$3,FCSTSDV!$D$1:$N$1,0))/'STOCK (2)'!$F37,1),0)</f>
        <v>0</v>
      </c>
    </row>
    <row r="38" spans="1:26" ht="20.100000000000001" customHeight="1">
      <c r="A38" s="813"/>
      <c r="B38" s="795"/>
      <c r="C38" s="57"/>
      <c r="D38" s="46" t="s">
        <v>57</v>
      </c>
      <c r="E38" s="199" t="str">
        <f t="shared" si="3"/>
        <v>26*15</v>
      </c>
      <c r="F38" s="49">
        <v>1000</v>
      </c>
      <c r="G38" s="48"/>
      <c r="H38" s="48"/>
      <c r="I38" s="784"/>
      <c r="J38" s="81"/>
      <c r="K38" s="92">
        <f t="array" ref="K38">+IFERROR(ROUND(INDEX(FCSTSDV!$D$2:$N$674,MATCH('STOCK (2)'!$D38,FCSTSDV!$C$2:$C$674,0),MATCH('STOCK (2)'!K$3,FCSTSDV!$D$1:$N$1,0))/'STOCK (2)'!$F38,1),0)</f>
        <v>0</v>
      </c>
      <c r="L38" s="92">
        <f t="array" ref="L38">+IFERROR(ROUND(INDEX(FCSTSDV!$D$2:$N$674,MATCH('STOCK (2)'!$D38,FCSTSDV!$C$2:$C$674,0),MATCH('STOCK (2)'!L$3,FCSTSDV!$D$1:$N$1,0))/'STOCK (2)'!$F38,1),0)</f>
        <v>0</v>
      </c>
      <c r="M38" s="92">
        <f t="array" ref="M38">+IFERROR(ROUND(INDEX(FCSTSDV!$D$2:$N$674,MATCH('STOCK (2)'!$D38,FCSTSDV!$C$2:$C$674,0),MATCH('STOCK (2)'!M$3,FCSTSDV!$D$1:$N$1,0))/'STOCK (2)'!$F38,1),0)</f>
        <v>0</v>
      </c>
      <c r="N38" s="92">
        <f t="array" ref="N38">+IFERROR(ROUND(INDEX(FCSTSDV!$D$2:$N$674,MATCH('STOCK (2)'!$D38,FCSTSDV!$C$2:$C$674,0),MATCH('STOCK (2)'!N$3,FCSTSDV!$D$1:$N$1,0))/'STOCK (2)'!$F38,1),0)</f>
        <v>0</v>
      </c>
      <c r="O38" s="92">
        <f t="array" ref="O38">+IFERROR(ROUND(INDEX(FCSTSDV!$D$2:$N$674,MATCH('STOCK (2)'!$D38,FCSTSDV!$C$2:$C$674,0),MATCH('STOCK (2)'!O$3,FCSTSDV!$D$1:$N$1,0))/'STOCK (2)'!$F38,1),0)</f>
        <v>0</v>
      </c>
      <c r="P38" s="92">
        <f t="array" ref="P38">+IFERROR(ROUND(INDEX(FCSTSDV!$D$2:$N$674,MATCH('STOCK (2)'!$D38,FCSTSDV!$C$2:$C$674,0),MATCH('STOCK (2)'!P$3,FCSTSDV!$D$1:$N$1,0))/'STOCK (2)'!$F38,1),0)</f>
        <v>0</v>
      </c>
      <c r="Q38" s="92">
        <f t="array" ref="Q38">+IFERROR(ROUND(INDEX(FCSTSDV!$D$2:$N$674,MATCH('STOCK (2)'!$D38,FCSTSDV!$C$2:$C$674,0),MATCH('STOCK (2)'!Q$3,FCSTSDV!$D$1:$N$1,0))/'STOCK (2)'!$F38,1),0)</f>
        <v>0</v>
      </c>
      <c r="R38" s="92">
        <f t="array" ref="R38">+IFERROR(ROUND(INDEX(FCSTSDV!$D$2:$N$674,MATCH('STOCK (2)'!$D38,FCSTSDV!$C$2:$C$674,0),MATCH('STOCK (2)'!R$3,FCSTSDV!$D$1:$N$1,0))/'STOCK (2)'!$F38,1),0)</f>
        <v>0</v>
      </c>
      <c r="S38" s="92">
        <f t="array" ref="S38">+IFERROR(ROUND(INDEX(FCSTSDV!$D$2:$N$674,MATCH('STOCK (2)'!$D38,FCSTSDV!$C$2:$C$674,0),MATCH('STOCK (2)'!S$3,FCSTSDV!$D$1:$N$1,0))/'STOCK (2)'!$F38,1),0)</f>
        <v>0</v>
      </c>
      <c r="T38" s="92">
        <f t="array" ref="T38">+IFERROR(ROUND(INDEX(FCSTSDV!$D$2:$N$674,MATCH('STOCK (2)'!$D38,FCSTSDV!$C$2:$C$674,0),MATCH('STOCK (2)'!T$3,FCSTSDV!$D$1:$N$1,0))/'STOCK (2)'!$F38,1),0)</f>
        <v>0</v>
      </c>
      <c r="U38" s="92">
        <f t="array" ref="U38">+IFERROR(ROUND(INDEX(FCSTSDV!$D$2:$N$674,MATCH('STOCK (2)'!$D38,FCSTSDV!$C$2:$C$674,0),MATCH('STOCK (2)'!U$3,FCSTSDV!$D$1:$N$1,0))/'STOCK (2)'!$F38,1),0)</f>
        <v>0</v>
      </c>
      <c r="V38" s="92">
        <f t="array" ref="V38">+IFERROR(ROUND(INDEX(FCSTSDV!$D$2:$N$674,MATCH('STOCK (2)'!$D38,FCSTSDV!$C$2:$C$674,0),MATCH('STOCK (2)'!V$3,FCSTSDV!$D$1:$N$1,0))/'STOCK (2)'!$F38,1),0)</f>
        <v>0</v>
      </c>
      <c r="W38" s="92">
        <f t="array" ref="W38">+IFERROR(ROUND(INDEX(FCSTSDV!$D$2:$N$674,MATCH('STOCK (2)'!$D38,FCSTSDV!$C$2:$C$674,0),MATCH('STOCK (2)'!W$3,FCSTSDV!$D$1:$N$1,0))/'STOCK (2)'!$F38,1),0)</f>
        <v>0</v>
      </c>
      <c r="X38" s="92">
        <f t="array" ref="X38">+IFERROR(ROUND(INDEX(FCSTSDV!$D$2:$N$674,MATCH('STOCK (2)'!$D38,FCSTSDV!$C$2:$C$674,0),MATCH('STOCK (2)'!X$3,FCSTSDV!$D$1:$N$1,0))/'STOCK (2)'!$F38,1),0)</f>
        <v>0</v>
      </c>
      <c r="Y38" s="119">
        <f t="array" ref="Y38">+IFERROR(ROUND(INDEX(FCSTSDV!$D$2:$N$674,MATCH('STOCK (2)'!$D38,FCSTSDV!$C$2:$C$674,0),MATCH('STOCK (2)'!Y$3,FCSTSDV!$D$1:$N$1,0))/'STOCK (2)'!$F38,1),0)</f>
        <v>0</v>
      </c>
      <c r="Z38" s="119">
        <f t="array" ref="Z38">+IFERROR(ROUND(INDEX(FCSTSDV!$D$2:$N$674,MATCH('STOCK (2)'!$D38,FCSTSDV!$C$2:$C$674,0),MATCH('STOCK (2)'!Z$3,FCSTSDV!$D$1:$N$1,0))/'STOCK (2)'!$F38,1),0)</f>
        <v>0</v>
      </c>
    </row>
    <row r="39" spans="1:26" ht="20.100000000000001" customHeight="1">
      <c r="A39" s="813"/>
      <c r="B39" s="795"/>
      <c r="C39" s="57" t="s">
        <v>58</v>
      </c>
      <c r="D39" s="46" t="s">
        <v>59</v>
      </c>
      <c r="E39" s="199" t="str">
        <f t="shared" si="3"/>
        <v>26*15</v>
      </c>
      <c r="F39" s="49">
        <v>100</v>
      </c>
      <c r="G39" s="48"/>
      <c r="H39" s="48"/>
      <c r="I39" s="784"/>
      <c r="J39" s="81"/>
      <c r="K39" s="92">
        <f t="array" ref="K39">+IFERROR(ROUND(INDEX(FCSTSDV!$D$2:$N$674,MATCH('STOCK (2)'!$D39,FCSTSDV!$C$2:$C$674,0),MATCH('STOCK (2)'!K$3,FCSTSDV!$D$1:$N$1,0))/'STOCK (2)'!$F39,1),0)</f>
        <v>0</v>
      </c>
      <c r="L39" s="92">
        <f t="array" ref="L39">+IFERROR(ROUND(INDEX(FCSTSDV!$D$2:$N$674,MATCH('STOCK (2)'!$D39,FCSTSDV!$C$2:$C$674,0),MATCH('STOCK (2)'!L$3,FCSTSDV!$D$1:$N$1,0))/'STOCK (2)'!$F39,1),0)</f>
        <v>0</v>
      </c>
      <c r="M39" s="92">
        <f t="array" ref="M39">+IFERROR(ROUND(INDEX(FCSTSDV!$D$2:$N$674,MATCH('STOCK (2)'!$D39,FCSTSDV!$C$2:$C$674,0),MATCH('STOCK (2)'!M$3,FCSTSDV!$D$1:$N$1,0))/'STOCK (2)'!$F39,1),0)</f>
        <v>0</v>
      </c>
      <c r="N39" s="92">
        <f t="array" ref="N39">+IFERROR(ROUND(INDEX(FCSTSDV!$D$2:$N$674,MATCH('STOCK (2)'!$D39,FCSTSDV!$C$2:$C$674,0),MATCH('STOCK (2)'!N$3,FCSTSDV!$D$1:$N$1,0))/'STOCK (2)'!$F39,1),0)</f>
        <v>0</v>
      </c>
      <c r="O39" s="92">
        <f t="array" ref="O39">+IFERROR(ROUND(INDEX(FCSTSDV!$D$2:$N$674,MATCH('STOCK (2)'!$D39,FCSTSDV!$C$2:$C$674,0),MATCH('STOCK (2)'!O$3,FCSTSDV!$D$1:$N$1,0))/'STOCK (2)'!$F39,1),0)</f>
        <v>0</v>
      </c>
      <c r="P39" s="92">
        <f t="array" ref="P39">+IFERROR(ROUND(INDEX(FCSTSDV!$D$2:$N$674,MATCH('STOCK (2)'!$D39,FCSTSDV!$C$2:$C$674,0),MATCH('STOCK (2)'!P$3,FCSTSDV!$D$1:$N$1,0))/'STOCK (2)'!$F39,1),0)</f>
        <v>0</v>
      </c>
      <c r="Q39" s="92">
        <f t="array" ref="Q39">+IFERROR(ROUND(INDEX(FCSTSDV!$D$2:$N$674,MATCH('STOCK (2)'!$D39,FCSTSDV!$C$2:$C$674,0),MATCH('STOCK (2)'!Q$3,FCSTSDV!$D$1:$N$1,0))/'STOCK (2)'!$F39,1),0)</f>
        <v>0</v>
      </c>
      <c r="R39" s="92">
        <f t="array" ref="R39">+IFERROR(ROUND(INDEX(FCSTSDV!$D$2:$N$674,MATCH('STOCK (2)'!$D39,FCSTSDV!$C$2:$C$674,0),MATCH('STOCK (2)'!R$3,FCSTSDV!$D$1:$N$1,0))/'STOCK (2)'!$F39,1),0)</f>
        <v>0</v>
      </c>
      <c r="S39" s="92">
        <f t="array" ref="S39">+IFERROR(ROUND(INDEX(FCSTSDV!$D$2:$N$674,MATCH('STOCK (2)'!$D39,FCSTSDV!$C$2:$C$674,0),MATCH('STOCK (2)'!S$3,FCSTSDV!$D$1:$N$1,0))/'STOCK (2)'!$F39,1),0)</f>
        <v>0</v>
      </c>
      <c r="T39" s="92">
        <f t="array" ref="T39">+IFERROR(ROUND(INDEX(FCSTSDV!$D$2:$N$674,MATCH('STOCK (2)'!$D39,FCSTSDV!$C$2:$C$674,0),MATCH('STOCK (2)'!T$3,FCSTSDV!$D$1:$N$1,0))/'STOCK (2)'!$F39,1),0)</f>
        <v>0</v>
      </c>
      <c r="U39" s="92">
        <f t="array" ref="U39">+IFERROR(ROUND(INDEX(FCSTSDV!$D$2:$N$674,MATCH('STOCK (2)'!$D39,FCSTSDV!$C$2:$C$674,0),MATCH('STOCK (2)'!U$3,FCSTSDV!$D$1:$N$1,0))/'STOCK (2)'!$F39,1),0)</f>
        <v>0</v>
      </c>
      <c r="V39" s="92">
        <f t="array" ref="V39">+IFERROR(ROUND(INDEX(FCSTSDV!$D$2:$N$674,MATCH('STOCK (2)'!$D39,FCSTSDV!$C$2:$C$674,0),MATCH('STOCK (2)'!V$3,FCSTSDV!$D$1:$N$1,0))/'STOCK (2)'!$F39,1),0)</f>
        <v>0</v>
      </c>
      <c r="W39" s="92">
        <f t="array" ref="W39">+IFERROR(ROUND(INDEX(FCSTSDV!$D$2:$N$674,MATCH('STOCK (2)'!$D39,FCSTSDV!$C$2:$C$674,0),MATCH('STOCK (2)'!W$3,FCSTSDV!$D$1:$N$1,0))/'STOCK (2)'!$F39,1),0)</f>
        <v>0</v>
      </c>
      <c r="X39" s="92">
        <f t="array" ref="X39">+IFERROR(ROUND(INDEX(FCSTSDV!$D$2:$N$674,MATCH('STOCK (2)'!$D39,FCSTSDV!$C$2:$C$674,0),MATCH('STOCK (2)'!X$3,FCSTSDV!$D$1:$N$1,0))/'STOCK (2)'!$F39,1),0)</f>
        <v>0</v>
      </c>
      <c r="Y39" s="119">
        <f t="array" ref="Y39">+IFERROR(ROUND(INDEX(FCSTSDV!$D$2:$N$674,MATCH('STOCK (2)'!$D39,FCSTSDV!$C$2:$C$674,0),MATCH('STOCK (2)'!Y$3,FCSTSDV!$D$1:$N$1,0))/'STOCK (2)'!$F39,1),0)</f>
        <v>0</v>
      </c>
      <c r="Z39" s="119">
        <f t="array" ref="Z39">+IFERROR(ROUND(INDEX(FCSTSDV!$D$2:$N$674,MATCH('STOCK (2)'!$D39,FCSTSDV!$C$2:$C$674,0),MATCH('STOCK (2)'!Z$3,FCSTSDV!$D$1:$N$1,0))/'STOCK (2)'!$F39,1),0)</f>
        <v>0</v>
      </c>
    </row>
    <row r="40" spans="1:26" ht="20.100000000000001" customHeight="1">
      <c r="A40" s="813"/>
      <c r="B40" s="795"/>
      <c r="C40" s="57"/>
      <c r="D40" s="46" t="s">
        <v>60</v>
      </c>
      <c r="E40" s="199"/>
      <c r="F40" s="49">
        <v>200</v>
      </c>
      <c r="G40" s="48"/>
      <c r="H40" s="48"/>
      <c r="I40" s="784"/>
      <c r="J40" s="81"/>
      <c r="K40" s="92">
        <f t="array" ref="K40">+IFERROR(ROUND(INDEX(FCSTSDV!$D$2:$N$674,MATCH('STOCK (2)'!$D40,FCSTSDV!$C$2:$C$674,0),MATCH('STOCK (2)'!K$3,FCSTSDV!$D$1:$N$1,0))/'STOCK (2)'!$F40,1),0)</f>
        <v>0</v>
      </c>
      <c r="L40" s="92">
        <f t="array" ref="L40">+IFERROR(ROUND(INDEX(FCSTSDV!$D$2:$N$674,MATCH('STOCK (2)'!$D40,FCSTSDV!$C$2:$C$674,0),MATCH('STOCK (2)'!L$3,FCSTSDV!$D$1:$N$1,0))/'STOCK (2)'!$F40,1),0)</f>
        <v>0</v>
      </c>
      <c r="M40" s="92">
        <f t="array" ref="M40">+IFERROR(ROUND(INDEX(FCSTSDV!$D$2:$N$674,MATCH('STOCK (2)'!$D40,FCSTSDV!$C$2:$C$674,0),MATCH('STOCK (2)'!M$3,FCSTSDV!$D$1:$N$1,0))/'STOCK (2)'!$F40,1),0)</f>
        <v>0</v>
      </c>
      <c r="N40" s="92">
        <f t="array" ref="N40">+IFERROR(ROUND(INDEX(FCSTSDV!$D$2:$N$674,MATCH('STOCK (2)'!$D40,FCSTSDV!$C$2:$C$674,0),MATCH('STOCK (2)'!N$3,FCSTSDV!$D$1:$N$1,0))/'STOCK (2)'!$F40,1),0)</f>
        <v>0</v>
      </c>
      <c r="O40" s="92">
        <f t="array" ref="O40">+IFERROR(ROUND(INDEX(FCSTSDV!$D$2:$N$674,MATCH('STOCK (2)'!$D40,FCSTSDV!$C$2:$C$674,0),MATCH('STOCK (2)'!O$3,FCSTSDV!$D$1:$N$1,0))/'STOCK (2)'!$F40,1),0)</f>
        <v>0</v>
      </c>
      <c r="P40" s="92">
        <f t="array" ref="P40">+IFERROR(ROUND(INDEX(FCSTSDV!$D$2:$N$674,MATCH('STOCK (2)'!$D40,FCSTSDV!$C$2:$C$674,0),MATCH('STOCK (2)'!P$3,FCSTSDV!$D$1:$N$1,0))/'STOCK (2)'!$F40,1),0)</f>
        <v>0</v>
      </c>
      <c r="Q40" s="92">
        <f t="array" ref="Q40">+IFERROR(ROUND(INDEX(FCSTSDV!$D$2:$N$674,MATCH('STOCK (2)'!$D40,FCSTSDV!$C$2:$C$674,0),MATCH('STOCK (2)'!Q$3,FCSTSDV!$D$1:$N$1,0))/'STOCK (2)'!$F40,1),0)</f>
        <v>0</v>
      </c>
      <c r="R40" s="92">
        <f t="array" ref="R40">+IFERROR(ROUND(INDEX(FCSTSDV!$D$2:$N$674,MATCH('STOCK (2)'!$D40,FCSTSDV!$C$2:$C$674,0),MATCH('STOCK (2)'!R$3,FCSTSDV!$D$1:$N$1,0))/'STOCK (2)'!$F40,1),0)</f>
        <v>0</v>
      </c>
      <c r="S40" s="92">
        <f t="array" ref="S40">+IFERROR(ROUND(INDEX(FCSTSDV!$D$2:$N$674,MATCH('STOCK (2)'!$D40,FCSTSDV!$C$2:$C$674,0),MATCH('STOCK (2)'!S$3,FCSTSDV!$D$1:$N$1,0))/'STOCK (2)'!$F40,1),0)</f>
        <v>0</v>
      </c>
      <c r="T40" s="92">
        <f t="array" ref="T40">+IFERROR(ROUND(INDEX(FCSTSDV!$D$2:$N$674,MATCH('STOCK (2)'!$D40,FCSTSDV!$C$2:$C$674,0),MATCH('STOCK (2)'!T$3,FCSTSDV!$D$1:$N$1,0))/'STOCK (2)'!$F40,1),0)</f>
        <v>0</v>
      </c>
      <c r="U40" s="92">
        <f t="array" ref="U40">+IFERROR(ROUND(INDEX(FCSTSDV!$D$2:$N$674,MATCH('STOCK (2)'!$D40,FCSTSDV!$C$2:$C$674,0),MATCH('STOCK (2)'!U$3,FCSTSDV!$D$1:$N$1,0))/'STOCK (2)'!$F40,1),0)</f>
        <v>0</v>
      </c>
      <c r="V40" s="92">
        <f t="array" ref="V40">+IFERROR(ROUND(INDEX(FCSTSDV!$D$2:$N$674,MATCH('STOCK (2)'!$D40,FCSTSDV!$C$2:$C$674,0),MATCH('STOCK (2)'!V$3,FCSTSDV!$D$1:$N$1,0))/'STOCK (2)'!$F40,1),0)</f>
        <v>0</v>
      </c>
      <c r="W40" s="92">
        <f t="array" ref="W40">+IFERROR(ROUND(INDEX(FCSTSDV!$D$2:$N$674,MATCH('STOCK (2)'!$D40,FCSTSDV!$C$2:$C$674,0),MATCH('STOCK (2)'!W$3,FCSTSDV!$D$1:$N$1,0))/'STOCK (2)'!$F40,1),0)</f>
        <v>0</v>
      </c>
      <c r="X40" s="92">
        <f t="array" ref="X40">+IFERROR(ROUND(INDEX(FCSTSDV!$D$2:$N$674,MATCH('STOCK (2)'!$D40,FCSTSDV!$C$2:$C$674,0),MATCH('STOCK (2)'!X$3,FCSTSDV!$D$1:$N$1,0))/'STOCK (2)'!$F40,1),0)</f>
        <v>0</v>
      </c>
      <c r="Y40" s="119">
        <f t="array" ref="Y40">+IFERROR(ROUND(INDEX(FCSTSDV!$D$2:$N$674,MATCH('STOCK (2)'!$D40,FCSTSDV!$C$2:$C$674,0),MATCH('STOCK (2)'!Y$3,FCSTSDV!$D$1:$N$1,0))/'STOCK (2)'!$F40,1),0)</f>
        <v>0</v>
      </c>
      <c r="Z40" s="119">
        <f t="array" ref="Z40">+IFERROR(ROUND(INDEX(FCSTSDV!$D$2:$N$674,MATCH('STOCK (2)'!$D40,FCSTSDV!$C$2:$C$674,0),MATCH('STOCK (2)'!Z$3,FCSTSDV!$D$1:$N$1,0))/'STOCK (2)'!$F40,1),0)</f>
        <v>0</v>
      </c>
    </row>
    <row r="41" spans="1:26" ht="20.100000000000001" customHeight="1">
      <c r="A41" s="813"/>
      <c r="B41" s="795"/>
      <c r="C41" s="57"/>
      <c r="D41" s="46" t="s">
        <v>61</v>
      </c>
      <c r="E41" s="199"/>
      <c r="F41" s="49">
        <v>200</v>
      </c>
      <c r="G41" s="48"/>
      <c r="H41" s="48"/>
      <c r="I41" s="784"/>
      <c r="J41" s="81"/>
      <c r="K41" s="92">
        <f t="array" ref="K41">+IFERROR(ROUND(INDEX(FCSTSDV!$D$2:$N$674,MATCH('STOCK (2)'!$D41,FCSTSDV!$C$2:$C$674,0),MATCH('STOCK (2)'!K$3,FCSTSDV!$D$1:$N$1,0))/'STOCK (2)'!$F41,1),0)</f>
        <v>0</v>
      </c>
      <c r="L41" s="92">
        <f t="array" ref="L41">+IFERROR(ROUND(INDEX(FCSTSDV!$D$2:$N$674,MATCH('STOCK (2)'!$D41,FCSTSDV!$C$2:$C$674,0),MATCH('STOCK (2)'!L$3,FCSTSDV!$D$1:$N$1,0))/'STOCK (2)'!$F41,1),0)</f>
        <v>0</v>
      </c>
      <c r="M41" s="92">
        <f t="array" ref="M41">+IFERROR(ROUND(INDEX(FCSTSDV!$D$2:$N$674,MATCH('STOCK (2)'!$D41,FCSTSDV!$C$2:$C$674,0),MATCH('STOCK (2)'!M$3,FCSTSDV!$D$1:$N$1,0))/'STOCK (2)'!$F41,1),0)</f>
        <v>0</v>
      </c>
      <c r="N41" s="92">
        <f t="array" ref="N41">+IFERROR(ROUND(INDEX(FCSTSDV!$D$2:$N$674,MATCH('STOCK (2)'!$D41,FCSTSDV!$C$2:$C$674,0),MATCH('STOCK (2)'!N$3,FCSTSDV!$D$1:$N$1,0))/'STOCK (2)'!$F41,1),0)</f>
        <v>0</v>
      </c>
      <c r="O41" s="92">
        <f t="array" ref="O41">+IFERROR(ROUND(INDEX(FCSTSDV!$D$2:$N$674,MATCH('STOCK (2)'!$D41,FCSTSDV!$C$2:$C$674,0),MATCH('STOCK (2)'!O$3,FCSTSDV!$D$1:$N$1,0))/'STOCK (2)'!$F41,1),0)</f>
        <v>0</v>
      </c>
      <c r="P41" s="92">
        <f t="array" ref="P41">+IFERROR(ROUND(INDEX(FCSTSDV!$D$2:$N$674,MATCH('STOCK (2)'!$D41,FCSTSDV!$C$2:$C$674,0),MATCH('STOCK (2)'!P$3,FCSTSDV!$D$1:$N$1,0))/'STOCK (2)'!$F41,1),0)</f>
        <v>0</v>
      </c>
      <c r="Q41" s="92">
        <f t="array" ref="Q41">+IFERROR(ROUND(INDEX(FCSTSDV!$D$2:$N$674,MATCH('STOCK (2)'!$D41,FCSTSDV!$C$2:$C$674,0),MATCH('STOCK (2)'!Q$3,FCSTSDV!$D$1:$N$1,0))/'STOCK (2)'!$F41,1),0)</f>
        <v>0</v>
      </c>
      <c r="R41" s="92">
        <f t="array" ref="R41">+IFERROR(ROUND(INDEX(FCSTSDV!$D$2:$N$674,MATCH('STOCK (2)'!$D41,FCSTSDV!$C$2:$C$674,0),MATCH('STOCK (2)'!R$3,FCSTSDV!$D$1:$N$1,0))/'STOCK (2)'!$F41,1),0)</f>
        <v>0</v>
      </c>
      <c r="S41" s="92">
        <f t="array" ref="S41">+IFERROR(ROUND(INDEX(FCSTSDV!$D$2:$N$674,MATCH('STOCK (2)'!$D41,FCSTSDV!$C$2:$C$674,0),MATCH('STOCK (2)'!S$3,FCSTSDV!$D$1:$N$1,0))/'STOCK (2)'!$F41,1),0)</f>
        <v>0</v>
      </c>
      <c r="T41" s="92">
        <f t="array" ref="T41">+IFERROR(ROUND(INDEX(FCSTSDV!$D$2:$N$674,MATCH('STOCK (2)'!$D41,FCSTSDV!$C$2:$C$674,0),MATCH('STOCK (2)'!T$3,FCSTSDV!$D$1:$N$1,0))/'STOCK (2)'!$F41,1),0)</f>
        <v>0</v>
      </c>
      <c r="U41" s="92">
        <f t="array" ref="U41">+IFERROR(ROUND(INDEX(FCSTSDV!$D$2:$N$674,MATCH('STOCK (2)'!$D41,FCSTSDV!$C$2:$C$674,0),MATCH('STOCK (2)'!U$3,FCSTSDV!$D$1:$N$1,0))/'STOCK (2)'!$F41,1),0)</f>
        <v>0</v>
      </c>
      <c r="V41" s="92">
        <f t="array" ref="V41">+IFERROR(ROUND(INDEX(FCSTSDV!$D$2:$N$674,MATCH('STOCK (2)'!$D41,FCSTSDV!$C$2:$C$674,0),MATCH('STOCK (2)'!V$3,FCSTSDV!$D$1:$N$1,0))/'STOCK (2)'!$F41,1),0)</f>
        <v>0</v>
      </c>
      <c r="W41" s="92">
        <f t="array" ref="W41">+IFERROR(ROUND(INDEX(FCSTSDV!$D$2:$N$674,MATCH('STOCK (2)'!$D41,FCSTSDV!$C$2:$C$674,0),MATCH('STOCK (2)'!W$3,FCSTSDV!$D$1:$N$1,0))/'STOCK (2)'!$F41,1),0)</f>
        <v>0</v>
      </c>
      <c r="X41" s="92">
        <f t="array" ref="X41">+IFERROR(ROUND(INDEX(FCSTSDV!$D$2:$N$674,MATCH('STOCK (2)'!$D41,FCSTSDV!$C$2:$C$674,0),MATCH('STOCK (2)'!X$3,FCSTSDV!$D$1:$N$1,0))/'STOCK (2)'!$F41,1),0)</f>
        <v>0</v>
      </c>
      <c r="Y41" s="119">
        <f t="array" ref="Y41">+IFERROR(ROUND(INDEX(FCSTSDV!$D$2:$N$674,MATCH('STOCK (2)'!$D41,FCSTSDV!$C$2:$C$674,0),MATCH('STOCK (2)'!Y$3,FCSTSDV!$D$1:$N$1,0))/'STOCK (2)'!$F41,1),0)</f>
        <v>0</v>
      </c>
      <c r="Z41" s="119">
        <f t="array" ref="Z41">+IFERROR(ROUND(INDEX(FCSTSDV!$D$2:$N$674,MATCH('STOCK (2)'!$D41,FCSTSDV!$C$2:$C$674,0),MATCH('STOCK (2)'!Z$3,FCSTSDV!$D$1:$N$1,0))/'STOCK (2)'!$F41,1),0)</f>
        <v>0</v>
      </c>
    </row>
    <row r="42" spans="1:26" ht="20.100000000000001" customHeight="1">
      <c r="A42" s="813"/>
      <c r="B42" s="795"/>
      <c r="C42" s="57"/>
      <c r="D42" s="46" t="s">
        <v>62</v>
      </c>
      <c r="E42" s="199"/>
      <c r="F42" s="49">
        <v>200</v>
      </c>
      <c r="G42" s="48"/>
      <c r="H42" s="48"/>
      <c r="I42" s="784"/>
      <c r="J42" s="81"/>
      <c r="K42" s="92">
        <f t="array" ref="K42">+IFERROR(ROUND(INDEX(FCSTSDV!$D$2:$N$674,MATCH('STOCK (2)'!$D42,FCSTSDV!$C$2:$C$674,0),MATCH('STOCK (2)'!K$3,FCSTSDV!$D$1:$N$1,0))/'STOCK (2)'!$F42,1),0)</f>
        <v>0</v>
      </c>
      <c r="L42" s="92">
        <f t="array" ref="L42">+IFERROR(ROUND(INDEX(FCSTSDV!$D$2:$N$674,MATCH('STOCK (2)'!$D42,FCSTSDV!$C$2:$C$674,0),MATCH('STOCK (2)'!L$3,FCSTSDV!$D$1:$N$1,0))/'STOCK (2)'!$F42,1),0)</f>
        <v>0</v>
      </c>
      <c r="M42" s="92">
        <f t="array" ref="M42">+IFERROR(ROUND(INDEX(FCSTSDV!$D$2:$N$674,MATCH('STOCK (2)'!$D42,FCSTSDV!$C$2:$C$674,0),MATCH('STOCK (2)'!M$3,FCSTSDV!$D$1:$N$1,0))/'STOCK (2)'!$F42,1),0)</f>
        <v>0</v>
      </c>
      <c r="N42" s="92">
        <f t="array" ref="N42">+IFERROR(ROUND(INDEX(FCSTSDV!$D$2:$N$674,MATCH('STOCK (2)'!$D42,FCSTSDV!$C$2:$C$674,0),MATCH('STOCK (2)'!N$3,FCSTSDV!$D$1:$N$1,0))/'STOCK (2)'!$F42,1),0)</f>
        <v>0</v>
      </c>
      <c r="O42" s="92">
        <f t="array" ref="O42">+IFERROR(ROUND(INDEX(FCSTSDV!$D$2:$N$674,MATCH('STOCK (2)'!$D42,FCSTSDV!$C$2:$C$674,0),MATCH('STOCK (2)'!O$3,FCSTSDV!$D$1:$N$1,0))/'STOCK (2)'!$F42,1),0)</f>
        <v>0</v>
      </c>
      <c r="P42" s="92">
        <f t="array" ref="P42">+IFERROR(ROUND(INDEX(FCSTSDV!$D$2:$N$674,MATCH('STOCK (2)'!$D42,FCSTSDV!$C$2:$C$674,0),MATCH('STOCK (2)'!P$3,FCSTSDV!$D$1:$N$1,0))/'STOCK (2)'!$F42,1),0)</f>
        <v>0</v>
      </c>
      <c r="Q42" s="92">
        <f t="array" ref="Q42">+IFERROR(ROUND(INDEX(FCSTSDV!$D$2:$N$674,MATCH('STOCK (2)'!$D42,FCSTSDV!$C$2:$C$674,0),MATCH('STOCK (2)'!Q$3,FCSTSDV!$D$1:$N$1,0))/'STOCK (2)'!$F42,1),0)</f>
        <v>0</v>
      </c>
      <c r="R42" s="92">
        <f t="array" ref="R42">+IFERROR(ROUND(INDEX(FCSTSDV!$D$2:$N$674,MATCH('STOCK (2)'!$D42,FCSTSDV!$C$2:$C$674,0),MATCH('STOCK (2)'!R$3,FCSTSDV!$D$1:$N$1,0))/'STOCK (2)'!$F42,1),0)</f>
        <v>0</v>
      </c>
      <c r="S42" s="92">
        <f t="array" ref="S42">+IFERROR(ROUND(INDEX(FCSTSDV!$D$2:$N$674,MATCH('STOCK (2)'!$D42,FCSTSDV!$C$2:$C$674,0),MATCH('STOCK (2)'!S$3,FCSTSDV!$D$1:$N$1,0))/'STOCK (2)'!$F42,1),0)</f>
        <v>0</v>
      </c>
      <c r="T42" s="92">
        <f t="array" ref="T42">+IFERROR(ROUND(INDEX(FCSTSDV!$D$2:$N$674,MATCH('STOCK (2)'!$D42,FCSTSDV!$C$2:$C$674,0),MATCH('STOCK (2)'!T$3,FCSTSDV!$D$1:$N$1,0))/'STOCK (2)'!$F42,1),0)</f>
        <v>0</v>
      </c>
      <c r="U42" s="92">
        <f t="array" ref="U42">+IFERROR(ROUND(INDEX(FCSTSDV!$D$2:$N$674,MATCH('STOCK (2)'!$D42,FCSTSDV!$C$2:$C$674,0),MATCH('STOCK (2)'!U$3,FCSTSDV!$D$1:$N$1,0))/'STOCK (2)'!$F42,1),0)</f>
        <v>0</v>
      </c>
      <c r="V42" s="92">
        <f t="array" ref="V42">+IFERROR(ROUND(INDEX(FCSTSDV!$D$2:$N$674,MATCH('STOCK (2)'!$D42,FCSTSDV!$C$2:$C$674,0),MATCH('STOCK (2)'!V$3,FCSTSDV!$D$1:$N$1,0))/'STOCK (2)'!$F42,1),0)</f>
        <v>0</v>
      </c>
      <c r="W42" s="92">
        <f t="array" ref="W42">+IFERROR(ROUND(INDEX(FCSTSDV!$D$2:$N$674,MATCH('STOCK (2)'!$D42,FCSTSDV!$C$2:$C$674,0),MATCH('STOCK (2)'!W$3,FCSTSDV!$D$1:$N$1,0))/'STOCK (2)'!$F42,1),0)</f>
        <v>0</v>
      </c>
      <c r="X42" s="92">
        <f t="array" ref="X42">+IFERROR(ROUND(INDEX(FCSTSDV!$D$2:$N$674,MATCH('STOCK (2)'!$D42,FCSTSDV!$C$2:$C$674,0),MATCH('STOCK (2)'!X$3,FCSTSDV!$D$1:$N$1,0))/'STOCK (2)'!$F42,1),0)</f>
        <v>0</v>
      </c>
      <c r="Y42" s="119">
        <f t="array" ref="Y42">+IFERROR(ROUND(INDEX(FCSTSDV!$D$2:$N$674,MATCH('STOCK (2)'!$D42,FCSTSDV!$C$2:$C$674,0),MATCH('STOCK (2)'!Y$3,FCSTSDV!$D$1:$N$1,0))/'STOCK (2)'!$F42,1),0)</f>
        <v>0</v>
      </c>
      <c r="Z42" s="119">
        <f t="array" ref="Z42">+IFERROR(ROUND(INDEX(FCSTSDV!$D$2:$N$674,MATCH('STOCK (2)'!$D42,FCSTSDV!$C$2:$C$674,0),MATCH('STOCK (2)'!Z$3,FCSTSDV!$D$1:$N$1,0))/'STOCK (2)'!$F42,1),0)</f>
        <v>0</v>
      </c>
    </row>
    <row r="43" spans="1:26" ht="20.100000000000001" customHeight="1">
      <c r="A43" s="813"/>
      <c r="B43" s="795"/>
      <c r="C43" s="57"/>
      <c r="D43" s="46" t="s">
        <v>63</v>
      </c>
      <c r="E43" s="199"/>
      <c r="F43" s="49">
        <v>200</v>
      </c>
      <c r="G43" s="48"/>
      <c r="H43" s="48"/>
      <c r="I43" s="784"/>
      <c r="J43" s="81"/>
      <c r="K43" s="92">
        <f t="array" ref="K43">+IFERROR(ROUND(INDEX(FCSTSDV!$D$2:$N$674,MATCH('STOCK (2)'!$D43,FCSTSDV!$C$2:$C$674,0),MATCH('STOCK (2)'!K$3,FCSTSDV!$D$1:$N$1,0))/'STOCK (2)'!$F43,1),0)</f>
        <v>0</v>
      </c>
      <c r="L43" s="92">
        <f t="array" ref="L43">+IFERROR(ROUND(INDEX(FCSTSDV!$D$2:$N$674,MATCH('STOCK (2)'!$D43,FCSTSDV!$C$2:$C$674,0),MATCH('STOCK (2)'!L$3,FCSTSDV!$D$1:$N$1,0))/'STOCK (2)'!$F43,1),0)</f>
        <v>0</v>
      </c>
      <c r="M43" s="92">
        <f t="array" ref="M43">+IFERROR(ROUND(INDEX(FCSTSDV!$D$2:$N$674,MATCH('STOCK (2)'!$D43,FCSTSDV!$C$2:$C$674,0),MATCH('STOCK (2)'!M$3,FCSTSDV!$D$1:$N$1,0))/'STOCK (2)'!$F43,1),0)</f>
        <v>0</v>
      </c>
      <c r="N43" s="92">
        <f t="array" ref="N43">+IFERROR(ROUND(INDEX(FCSTSDV!$D$2:$N$674,MATCH('STOCK (2)'!$D43,FCSTSDV!$C$2:$C$674,0),MATCH('STOCK (2)'!N$3,FCSTSDV!$D$1:$N$1,0))/'STOCK (2)'!$F43,1),0)</f>
        <v>0</v>
      </c>
      <c r="O43" s="92">
        <f t="array" ref="O43">+IFERROR(ROUND(INDEX(FCSTSDV!$D$2:$N$674,MATCH('STOCK (2)'!$D43,FCSTSDV!$C$2:$C$674,0),MATCH('STOCK (2)'!O$3,FCSTSDV!$D$1:$N$1,0))/'STOCK (2)'!$F43,1),0)</f>
        <v>0</v>
      </c>
      <c r="P43" s="92">
        <f t="array" ref="P43">+IFERROR(ROUND(INDEX(FCSTSDV!$D$2:$N$674,MATCH('STOCK (2)'!$D43,FCSTSDV!$C$2:$C$674,0),MATCH('STOCK (2)'!P$3,FCSTSDV!$D$1:$N$1,0))/'STOCK (2)'!$F43,1),0)</f>
        <v>0</v>
      </c>
      <c r="Q43" s="92">
        <f t="array" ref="Q43">+IFERROR(ROUND(INDEX(FCSTSDV!$D$2:$N$674,MATCH('STOCK (2)'!$D43,FCSTSDV!$C$2:$C$674,0),MATCH('STOCK (2)'!Q$3,FCSTSDV!$D$1:$N$1,0))/'STOCK (2)'!$F43,1),0)</f>
        <v>0</v>
      </c>
      <c r="R43" s="92">
        <f t="array" ref="R43">+IFERROR(ROUND(INDEX(FCSTSDV!$D$2:$N$674,MATCH('STOCK (2)'!$D43,FCSTSDV!$C$2:$C$674,0),MATCH('STOCK (2)'!R$3,FCSTSDV!$D$1:$N$1,0))/'STOCK (2)'!$F43,1),0)</f>
        <v>0</v>
      </c>
      <c r="S43" s="92">
        <f t="array" ref="S43">+IFERROR(ROUND(INDEX(FCSTSDV!$D$2:$N$674,MATCH('STOCK (2)'!$D43,FCSTSDV!$C$2:$C$674,0),MATCH('STOCK (2)'!S$3,FCSTSDV!$D$1:$N$1,0))/'STOCK (2)'!$F43,1),0)</f>
        <v>0</v>
      </c>
      <c r="T43" s="92">
        <f t="array" ref="T43">+IFERROR(ROUND(INDEX(FCSTSDV!$D$2:$N$674,MATCH('STOCK (2)'!$D43,FCSTSDV!$C$2:$C$674,0),MATCH('STOCK (2)'!T$3,FCSTSDV!$D$1:$N$1,0))/'STOCK (2)'!$F43,1),0)</f>
        <v>0</v>
      </c>
      <c r="U43" s="92">
        <f t="array" ref="U43">+IFERROR(ROUND(INDEX(FCSTSDV!$D$2:$N$674,MATCH('STOCK (2)'!$D43,FCSTSDV!$C$2:$C$674,0),MATCH('STOCK (2)'!U$3,FCSTSDV!$D$1:$N$1,0))/'STOCK (2)'!$F43,1),0)</f>
        <v>0</v>
      </c>
      <c r="V43" s="92">
        <f t="array" ref="V43">+IFERROR(ROUND(INDEX(FCSTSDV!$D$2:$N$674,MATCH('STOCK (2)'!$D43,FCSTSDV!$C$2:$C$674,0),MATCH('STOCK (2)'!V$3,FCSTSDV!$D$1:$N$1,0))/'STOCK (2)'!$F43,1),0)</f>
        <v>0</v>
      </c>
      <c r="W43" s="92">
        <f t="array" ref="W43">+IFERROR(ROUND(INDEX(FCSTSDV!$D$2:$N$674,MATCH('STOCK (2)'!$D43,FCSTSDV!$C$2:$C$674,0),MATCH('STOCK (2)'!W$3,FCSTSDV!$D$1:$N$1,0))/'STOCK (2)'!$F43,1),0)</f>
        <v>0</v>
      </c>
      <c r="X43" s="92">
        <f t="array" ref="X43">+IFERROR(ROUND(INDEX(FCSTSDV!$D$2:$N$674,MATCH('STOCK (2)'!$D43,FCSTSDV!$C$2:$C$674,0),MATCH('STOCK (2)'!X$3,FCSTSDV!$D$1:$N$1,0))/'STOCK (2)'!$F43,1),0)</f>
        <v>0</v>
      </c>
      <c r="Y43" s="119">
        <f t="array" ref="Y43">+IFERROR(ROUND(INDEX(FCSTSDV!$D$2:$N$674,MATCH('STOCK (2)'!$D43,FCSTSDV!$C$2:$C$674,0),MATCH('STOCK (2)'!Y$3,FCSTSDV!$D$1:$N$1,0))/'STOCK (2)'!$F43,1),0)</f>
        <v>0</v>
      </c>
      <c r="Z43" s="119">
        <f t="array" ref="Z43">+IFERROR(ROUND(INDEX(FCSTSDV!$D$2:$N$674,MATCH('STOCK (2)'!$D43,FCSTSDV!$C$2:$C$674,0),MATCH('STOCK (2)'!Z$3,FCSTSDV!$D$1:$N$1,0))/'STOCK (2)'!$F43,1),0)</f>
        <v>0</v>
      </c>
    </row>
    <row r="44" spans="1:26" ht="20.100000000000001" customHeight="1">
      <c r="A44" s="813"/>
      <c r="B44" s="795"/>
      <c r="C44" s="57" t="s">
        <v>58</v>
      </c>
      <c r="D44" s="46" t="s">
        <v>56</v>
      </c>
      <c r="E44" s="199" t="str">
        <f>+E39</f>
        <v>26*15</v>
      </c>
      <c r="F44" s="49">
        <v>100</v>
      </c>
      <c r="G44" s="48"/>
      <c r="H44" s="48"/>
      <c r="I44" s="784"/>
      <c r="J44" s="81"/>
      <c r="K44" s="92">
        <f t="array" ref="K44">+IFERROR(ROUND(INDEX(FCSTSDV!$D$2:$N$674,MATCH('STOCK (2)'!$D44,FCSTSDV!$C$2:$C$674,0),MATCH('STOCK (2)'!K$3,FCSTSDV!$D$1:$N$1,0))/'STOCK (2)'!$F44,1),0)</f>
        <v>0</v>
      </c>
      <c r="L44" s="92">
        <f t="array" ref="L44">+IFERROR(ROUND(INDEX(FCSTSDV!$D$2:$N$674,MATCH('STOCK (2)'!$D44,FCSTSDV!$C$2:$C$674,0),MATCH('STOCK (2)'!L$3,FCSTSDV!$D$1:$N$1,0))/'STOCK (2)'!$F44,1),0)</f>
        <v>0</v>
      </c>
      <c r="M44" s="92">
        <f t="array" ref="M44">+IFERROR(ROUND(INDEX(FCSTSDV!$D$2:$N$674,MATCH('STOCK (2)'!$D44,FCSTSDV!$C$2:$C$674,0),MATCH('STOCK (2)'!M$3,FCSTSDV!$D$1:$N$1,0))/'STOCK (2)'!$F44,1),0)</f>
        <v>0</v>
      </c>
      <c r="N44" s="92">
        <f t="array" ref="N44">+IFERROR(ROUND(INDEX(FCSTSDV!$D$2:$N$674,MATCH('STOCK (2)'!$D44,FCSTSDV!$C$2:$C$674,0),MATCH('STOCK (2)'!N$3,FCSTSDV!$D$1:$N$1,0))/'STOCK (2)'!$F44,1),0)</f>
        <v>0</v>
      </c>
      <c r="O44" s="92">
        <f t="array" ref="O44">+IFERROR(ROUND(INDEX(FCSTSDV!$D$2:$N$674,MATCH('STOCK (2)'!$D44,FCSTSDV!$C$2:$C$674,0),MATCH('STOCK (2)'!O$3,FCSTSDV!$D$1:$N$1,0))/'STOCK (2)'!$F44,1),0)</f>
        <v>0</v>
      </c>
      <c r="P44" s="92">
        <f t="array" ref="P44">+IFERROR(ROUND(INDEX(FCSTSDV!$D$2:$N$674,MATCH('STOCK (2)'!$D44,FCSTSDV!$C$2:$C$674,0),MATCH('STOCK (2)'!P$3,FCSTSDV!$D$1:$N$1,0))/'STOCK (2)'!$F44,1),0)</f>
        <v>0</v>
      </c>
      <c r="Q44" s="92">
        <f t="array" ref="Q44">+IFERROR(ROUND(INDEX(FCSTSDV!$D$2:$N$674,MATCH('STOCK (2)'!$D44,FCSTSDV!$C$2:$C$674,0),MATCH('STOCK (2)'!Q$3,FCSTSDV!$D$1:$N$1,0))/'STOCK (2)'!$F44,1),0)</f>
        <v>0</v>
      </c>
      <c r="R44" s="92">
        <f t="array" ref="R44">+IFERROR(ROUND(INDEX(FCSTSDV!$D$2:$N$674,MATCH('STOCK (2)'!$D44,FCSTSDV!$C$2:$C$674,0),MATCH('STOCK (2)'!R$3,FCSTSDV!$D$1:$N$1,0))/'STOCK (2)'!$F44,1),0)</f>
        <v>0</v>
      </c>
      <c r="S44" s="92">
        <f t="array" ref="S44">+IFERROR(ROUND(INDEX(FCSTSDV!$D$2:$N$674,MATCH('STOCK (2)'!$D44,FCSTSDV!$C$2:$C$674,0),MATCH('STOCK (2)'!S$3,FCSTSDV!$D$1:$N$1,0))/'STOCK (2)'!$F44,1),0)</f>
        <v>0</v>
      </c>
      <c r="T44" s="92">
        <f t="array" ref="T44">+IFERROR(ROUND(INDEX(FCSTSDV!$D$2:$N$674,MATCH('STOCK (2)'!$D44,FCSTSDV!$C$2:$C$674,0),MATCH('STOCK (2)'!T$3,FCSTSDV!$D$1:$N$1,0))/'STOCK (2)'!$F44,1),0)</f>
        <v>0</v>
      </c>
      <c r="U44" s="92">
        <f t="array" ref="U44">+IFERROR(ROUND(INDEX(FCSTSDV!$D$2:$N$674,MATCH('STOCK (2)'!$D44,FCSTSDV!$C$2:$C$674,0),MATCH('STOCK (2)'!U$3,FCSTSDV!$D$1:$N$1,0))/'STOCK (2)'!$F44,1),0)</f>
        <v>0</v>
      </c>
      <c r="V44" s="92">
        <f t="array" ref="V44">+IFERROR(ROUND(INDEX(FCSTSDV!$D$2:$N$674,MATCH('STOCK (2)'!$D44,FCSTSDV!$C$2:$C$674,0),MATCH('STOCK (2)'!V$3,FCSTSDV!$D$1:$N$1,0))/'STOCK (2)'!$F44,1),0)</f>
        <v>0</v>
      </c>
      <c r="W44" s="92">
        <f t="array" ref="W44">+IFERROR(ROUND(INDEX(FCSTSDV!$D$2:$N$674,MATCH('STOCK (2)'!$D44,FCSTSDV!$C$2:$C$674,0),MATCH('STOCK (2)'!W$3,FCSTSDV!$D$1:$N$1,0))/'STOCK (2)'!$F44,1),0)</f>
        <v>0</v>
      </c>
      <c r="X44" s="92">
        <f t="array" ref="X44">+IFERROR(ROUND(INDEX(FCSTSDV!$D$2:$N$674,MATCH('STOCK (2)'!$D44,FCSTSDV!$C$2:$C$674,0),MATCH('STOCK (2)'!X$3,FCSTSDV!$D$1:$N$1,0))/'STOCK (2)'!$F44,1),0)</f>
        <v>0</v>
      </c>
      <c r="Y44" s="119">
        <f t="array" ref="Y44">+IFERROR(ROUND(INDEX(FCSTSDV!$D$2:$N$674,MATCH('STOCK (2)'!$D44,FCSTSDV!$C$2:$C$674,0),MATCH('STOCK (2)'!Y$3,FCSTSDV!$D$1:$N$1,0))/'STOCK (2)'!$F44,1),0)</f>
        <v>0</v>
      </c>
      <c r="Z44" s="119">
        <f t="array" ref="Z44">+IFERROR(ROUND(INDEX(FCSTSDV!$D$2:$N$674,MATCH('STOCK (2)'!$D44,FCSTSDV!$C$2:$C$674,0),MATCH('STOCK (2)'!Z$3,FCSTSDV!$D$1:$N$1,0))/'STOCK (2)'!$F44,1),0)</f>
        <v>0</v>
      </c>
    </row>
    <row r="45" spans="1:26" ht="20.100000000000001" customHeight="1">
      <c r="A45" s="813"/>
      <c r="B45" s="795"/>
      <c r="C45" s="57"/>
      <c r="D45" s="131" t="s">
        <v>64</v>
      </c>
      <c r="E45" s="199" t="str">
        <f>+E44</f>
        <v>26*15</v>
      </c>
      <c r="F45" s="49">
        <v>100</v>
      </c>
      <c r="G45" s="48"/>
      <c r="H45" s="48"/>
      <c r="I45" s="784"/>
      <c r="J45" s="81"/>
      <c r="K45" s="92">
        <f t="array" ref="K45">+IFERROR(ROUND(INDEX(FCSTSDV!$D$2:$N$674,MATCH('STOCK (2)'!$D45,FCSTSDV!$C$2:$C$674,0),MATCH('STOCK (2)'!K$3,FCSTSDV!$D$1:$N$1,0))/'STOCK (2)'!$F45,1),0)</f>
        <v>0</v>
      </c>
      <c r="L45" s="92">
        <f t="array" ref="L45">+IFERROR(ROUND(INDEX(FCSTSDV!$D$2:$N$674,MATCH('STOCK (2)'!$D45,FCSTSDV!$C$2:$C$674,0),MATCH('STOCK (2)'!L$3,FCSTSDV!$D$1:$N$1,0))/'STOCK (2)'!$F45,1),0)</f>
        <v>0</v>
      </c>
      <c r="M45" s="92">
        <f t="array" ref="M45">+IFERROR(ROUND(INDEX(FCSTSDV!$D$2:$N$674,MATCH('STOCK (2)'!$D45,FCSTSDV!$C$2:$C$674,0),MATCH('STOCK (2)'!M$3,FCSTSDV!$D$1:$N$1,0))/'STOCK (2)'!$F45,1),0)</f>
        <v>0</v>
      </c>
      <c r="N45" s="92">
        <f t="array" ref="N45">+IFERROR(ROUND(INDEX(FCSTSDV!$D$2:$N$674,MATCH('STOCK (2)'!$D45,FCSTSDV!$C$2:$C$674,0),MATCH('STOCK (2)'!N$3,FCSTSDV!$D$1:$N$1,0))/'STOCK (2)'!$F45,1),0)</f>
        <v>0</v>
      </c>
      <c r="O45" s="92">
        <f t="array" ref="O45">+IFERROR(ROUND(INDEX(FCSTSDV!$D$2:$N$674,MATCH('STOCK (2)'!$D45,FCSTSDV!$C$2:$C$674,0),MATCH('STOCK (2)'!O$3,FCSTSDV!$D$1:$N$1,0))/'STOCK (2)'!$F45,1),0)</f>
        <v>0</v>
      </c>
      <c r="P45" s="92">
        <f t="array" ref="P45">+IFERROR(ROUND(INDEX(FCSTSDV!$D$2:$N$674,MATCH('STOCK (2)'!$D45,FCSTSDV!$C$2:$C$674,0),MATCH('STOCK (2)'!P$3,FCSTSDV!$D$1:$N$1,0))/'STOCK (2)'!$F45,1),0)</f>
        <v>0</v>
      </c>
      <c r="Q45" s="92">
        <f t="array" ref="Q45">+IFERROR(ROUND(INDEX(FCSTSDV!$D$2:$N$674,MATCH('STOCK (2)'!$D45,FCSTSDV!$C$2:$C$674,0),MATCH('STOCK (2)'!Q$3,FCSTSDV!$D$1:$N$1,0))/'STOCK (2)'!$F45,1),0)</f>
        <v>0</v>
      </c>
      <c r="R45" s="92">
        <f t="array" ref="R45">+IFERROR(ROUND(INDEX(FCSTSDV!$D$2:$N$674,MATCH('STOCK (2)'!$D45,FCSTSDV!$C$2:$C$674,0),MATCH('STOCK (2)'!R$3,FCSTSDV!$D$1:$N$1,0))/'STOCK (2)'!$F45,1),0)</f>
        <v>0</v>
      </c>
      <c r="S45" s="92">
        <f t="array" ref="S45">+IFERROR(ROUND(INDEX(FCSTSDV!$D$2:$N$674,MATCH('STOCK (2)'!$D45,FCSTSDV!$C$2:$C$674,0),MATCH('STOCK (2)'!S$3,FCSTSDV!$D$1:$N$1,0))/'STOCK (2)'!$F45,1),0)</f>
        <v>0</v>
      </c>
      <c r="T45" s="92">
        <f t="array" ref="T45">+IFERROR(ROUND(INDEX(FCSTSDV!$D$2:$N$674,MATCH('STOCK (2)'!$D45,FCSTSDV!$C$2:$C$674,0),MATCH('STOCK (2)'!T$3,FCSTSDV!$D$1:$N$1,0))/'STOCK (2)'!$F45,1),0)</f>
        <v>0</v>
      </c>
      <c r="U45" s="92">
        <f t="array" ref="U45">+IFERROR(ROUND(INDEX(FCSTSDV!$D$2:$N$674,MATCH('STOCK (2)'!$D45,FCSTSDV!$C$2:$C$674,0),MATCH('STOCK (2)'!U$3,FCSTSDV!$D$1:$N$1,0))/'STOCK (2)'!$F45,1),0)</f>
        <v>0</v>
      </c>
      <c r="V45" s="92">
        <f t="array" ref="V45">+IFERROR(ROUND(INDEX(FCSTSDV!$D$2:$N$674,MATCH('STOCK (2)'!$D45,FCSTSDV!$C$2:$C$674,0),MATCH('STOCK (2)'!V$3,FCSTSDV!$D$1:$N$1,0))/'STOCK (2)'!$F45,1),0)</f>
        <v>0</v>
      </c>
      <c r="W45" s="92">
        <f t="array" ref="W45">+IFERROR(ROUND(INDEX(FCSTSDV!$D$2:$N$674,MATCH('STOCK (2)'!$D45,FCSTSDV!$C$2:$C$674,0),MATCH('STOCK (2)'!W$3,FCSTSDV!$D$1:$N$1,0))/'STOCK (2)'!$F45,1),0)</f>
        <v>0</v>
      </c>
      <c r="X45" s="92">
        <f t="array" ref="X45">+IFERROR(ROUND(INDEX(FCSTSDV!$D$2:$N$674,MATCH('STOCK (2)'!$D45,FCSTSDV!$C$2:$C$674,0),MATCH('STOCK (2)'!X$3,FCSTSDV!$D$1:$N$1,0))/'STOCK (2)'!$F45,1),0)</f>
        <v>0</v>
      </c>
      <c r="Y45" s="119">
        <f t="array" ref="Y45">+IFERROR(ROUND(INDEX(FCSTSDV!$D$2:$N$674,MATCH('STOCK (2)'!$D45,FCSTSDV!$C$2:$C$674,0),MATCH('STOCK (2)'!Y$3,FCSTSDV!$D$1:$N$1,0))/'STOCK (2)'!$F45,1),0)</f>
        <v>0</v>
      </c>
      <c r="Z45" s="119">
        <f t="array" ref="Z45">+IFERROR(ROUND(INDEX(FCSTSDV!$D$2:$N$674,MATCH('STOCK (2)'!$D45,FCSTSDV!$C$2:$C$674,0),MATCH('STOCK (2)'!Z$3,FCSTSDV!$D$1:$N$1,0))/'STOCK (2)'!$F45,1),0)</f>
        <v>0</v>
      </c>
    </row>
    <row r="46" spans="1:26" ht="20.100000000000001" customHeight="1">
      <c r="A46" s="813"/>
      <c r="B46" s="795"/>
      <c r="C46" s="57"/>
      <c r="D46" s="46" t="s">
        <v>66</v>
      </c>
      <c r="E46" s="199" t="str">
        <f>+E45</f>
        <v>26*15</v>
      </c>
      <c r="F46" s="49">
        <v>150</v>
      </c>
      <c r="G46" s="48"/>
      <c r="H46" s="48"/>
      <c r="I46" s="784"/>
      <c r="J46" s="81"/>
      <c r="K46" s="92">
        <f t="array" ref="K46">+IFERROR(ROUND(INDEX(FCSTSDV!$D$2:$N$674,MATCH('STOCK (2)'!$D46,FCSTSDV!$C$2:$C$674,0),MATCH('STOCK (2)'!K$3,FCSTSDV!$D$1:$N$1,0))/'STOCK (2)'!$F46,1),0)</f>
        <v>0</v>
      </c>
      <c r="L46" s="92">
        <f t="array" ref="L46">+IFERROR(ROUND(INDEX(FCSTSDV!$D$2:$N$674,MATCH('STOCK (2)'!$D46,FCSTSDV!$C$2:$C$674,0),MATCH('STOCK (2)'!L$3,FCSTSDV!$D$1:$N$1,0))/'STOCK (2)'!$F46,1),0)</f>
        <v>0</v>
      </c>
      <c r="M46" s="92">
        <f t="array" ref="M46">+IFERROR(ROUND(INDEX(FCSTSDV!$D$2:$N$674,MATCH('STOCK (2)'!$D46,FCSTSDV!$C$2:$C$674,0),MATCH('STOCK (2)'!M$3,FCSTSDV!$D$1:$N$1,0))/'STOCK (2)'!$F46,1),0)</f>
        <v>0</v>
      </c>
      <c r="N46" s="92">
        <f t="array" ref="N46">+IFERROR(ROUND(INDEX(FCSTSDV!$D$2:$N$674,MATCH('STOCK (2)'!$D46,FCSTSDV!$C$2:$C$674,0),MATCH('STOCK (2)'!N$3,FCSTSDV!$D$1:$N$1,0))/'STOCK (2)'!$F46,1),0)</f>
        <v>0</v>
      </c>
      <c r="O46" s="92">
        <f t="array" ref="O46">+IFERROR(ROUND(INDEX(FCSTSDV!$D$2:$N$674,MATCH('STOCK (2)'!$D46,FCSTSDV!$C$2:$C$674,0),MATCH('STOCK (2)'!O$3,FCSTSDV!$D$1:$N$1,0))/'STOCK (2)'!$F46,1),0)</f>
        <v>0</v>
      </c>
      <c r="P46" s="92">
        <f t="array" ref="P46">+IFERROR(ROUND(INDEX(FCSTSDV!$D$2:$N$674,MATCH('STOCK (2)'!$D46,FCSTSDV!$C$2:$C$674,0),MATCH('STOCK (2)'!P$3,FCSTSDV!$D$1:$N$1,0))/'STOCK (2)'!$F46,1),0)</f>
        <v>0</v>
      </c>
      <c r="Q46" s="92">
        <f t="array" ref="Q46">+IFERROR(ROUND(INDEX(FCSTSDV!$D$2:$N$674,MATCH('STOCK (2)'!$D46,FCSTSDV!$C$2:$C$674,0),MATCH('STOCK (2)'!Q$3,FCSTSDV!$D$1:$N$1,0))/'STOCK (2)'!$F46,1),0)</f>
        <v>0</v>
      </c>
      <c r="R46" s="92">
        <f t="array" ref="R46">+IFERROR(ROUND(INDEX(FCSTSDV!$D$2:$N$674,MATCH('STOCK (2)'!$D46,FCSTSDV!$C$2:$C$674,0),MATCH('STOCK (2)'!R$3,FCSTSDV!$D$1:$N$1,0))/'STOCK (2)'!$F46,1),0)</f>
        <v>0</v>
      </c>
      <c r="S46" s="92">
        <f t="array" ref="S46">+IFERROR(ROUND(INDEX(FCSTSDV!$D$2:$N$674,MATCH('STOCK (2)'!$D46,FCSTSDV!$C$2:$C$674,0),MATCH('STOCK (2)'!S$3,FCSTSDV!$D$1:$N$1,0))/'STOCK (2)'!$F46,1),0)</f>
        <v>0</v>
      </c>
      <c r="T46" s="92">
        <f t="array" ref="T46">+IFERROR(ROUND(INDEX(FCSTSDV!$D$2:$N$674,MATCH('STOCK (2)'!$D46,FCSTSDV!$C$2:$C$674,0),MATCH('STOCK (2)'!T$3,FCSTSDV!$D$1:$N$1,0))/'STOCK (2)'!$F46,1),0)</f>
        <v>0</v>
      </c>
      <c r="U46" s="92">
        <f t="array" ref="U46">+IFERROR(ROUND(INDEX(FCSTSDV!$D$2:$N$674,MATCH('STOCK (2)'!$D46,FCSTSDV!$C$2:$C$674,0),MATCH('STOCK (2)'!U$3,FCSTSDV!$D$1:$N$1,0))/'STOCK (2)'!$F46,1),0)</f>
        <v>0</v>
      </c>
      <c r="V46" s="92">
        <f t="array" ref="V46">+IFERROR(ROUND(INDEX(FCSTSDV!$D$2:$N$674,MATCH('STOCK (2)'!$D46,FCSTSDV!$C$2:$C$674,0),MATCH('STOCK (2)'!V$3,FCSTSDV!$D$1:$N$1,0))/'STOCK (2)'!$F46,1),0)</f>
        <v>0</v>
      </c>
      <c r="W46" s="92">
        <f t="array" ref="W46">+IFERROR(ROUND(INDEX(FCSTSDV!$D$2:$N$674,MATCH('STOCK (2)'!$D46,FCSTSDV!$C$2:$C$674,0),MATCH('STOCK (2)'!W$3,FCSTSDV!$D$1:$N$1,0))/'STOCK (2)'!$F46,1),0)</f>
        <v>0</v>
      </c>
      <c r="X46" s="92">
        <f t="array" ref="X46">+IFERROR(ROUND(INDEX(FCSTSDV!$D$2:$N$674,MATCH('STOCK (2)'!$D46,FCSTSDV!$C$2:$C$674,0),MATCH('STOCK (2)'!X$3,FCSTSDV!$D$1:$N$1,0))/'STOCK (2)'!$F46,1),0)</f>
        <v>0</v>
      </c>
      <c r="Y46" s="119">
        <f t="array" ref="Y46">+IFERROR(ROUND(INDEX(FCSTSDV!$D$2:$N$674,MATCH('STOCK (2)'!$D46,FCSTSDV!$C$2:$C$674,0),MATCH('STOCK (2)'!Y$3,FCSTSDV!$D$1:$N$1,0))/'STOCK (2)'!$F46,1),0)</f>
        <v>0</v>
      </c>
      <c r="Z46" s="119">
        <f t="array" ref="Z46">+IFERROR(ROUND(INDEX(FCSTSDV!$D$2:$N$674,MATCH('STOCK (2)'!$D46,FCSTSDV!$C$2:$C$674,0),MATCH('STOCK (2)'!Z$3,FCSTSDV!$D$1:$N$1,0))/'STOCK (2)'!$F46,1),0)</f>
        <v>0</v>
      </c>
    </row>
    <row r="47" spans="1:26" ht="20.100000000000001" customHeight="1">
      <c r="A47" s="813"/>
      <c r="B47" s="795"/>
      <c r="C47" s="57"/>
      <c r="D47" s="46" t="s">
        <v>69</v>
      </c>
      <c r="E47" s="199" t="str">
        <f>+E46</f>
        <v>26*15</v>
      </c>
      <c r="F47" s="49">
        <v>200</v>
      </c>
      <c r="G47" s="48"/>
      <c r="H47" s="48"/>
      <c r="I47" s="784"/>
      <c r="J47" s="81"/>
      <c r="K47" s="92">
        <f t="array" ref="K47">+IFERROR(ROUND(INDEX(FCSTSDV!$D$2:$N$674,MATCH('STOCK (2)'!$D47,FCSTSDV!$C$2:$C$674,0),MATCH('STOCK (2)'!K$3,FCSTSDV!$D$1:$N$1,0))/'STOCK (2)'!$F47,1),0)</f>
        <v>0</v>
      </c>
      <c r="L47" s="92">
        <f t="array" ref="L47">+IFERROR(ROUND(INDEX(FCSTSDV!$D$2:$N$674,MATCH('STOCK (2)'!$D47,FCSTSDV!$C$2:$C$674,0),MATCH('STOCK (2)'!L$3,FCSTSDV!$D$1:$N$1,0))/'STOCK (2)'!$F47,1),0)</f>
        <v>0</v>
      </c>
      <c r="M47" s="92">
        <f t="array" ref="M47">+IFERROR(ROUND(INDEX(FCSTSDV!$D$2:$N$674,MATCH('STOCK (2)'!$D47,FCSTSDV!$C$2:$C$674,0),MATCH('STOCK (2)'!M$3,FCSTSDV!$D$1:$N$1,0))/'STOCK (2)'!$F47,1),0)</f>
        <v>0</v>
      </c>
      <c r="N47" s="92">
        <f t="array" ref="N47">+IFERROR(ROUND(INDEX(FCSTSDV!$D$2:$N$674,MATCH('STOCK (2)'!$D47,FCSTSDV!$C$2:$C$674,0),MATCH('STOCK (2)'!N$3,FCSTSDV!$D$1:$N$1,0))/'STOCK (2)'!$F47,1),0)</f>
        <v>0</v>
      </c>
      <c r="O47" s="92">
        <f t="array" ref="O47">+IFERROR(ROUND(INDEX(FCSTSDV!$D$2:$N$674,MATCH('STOCK (2)'!$D47,FCSTSDV!$C$2:$C$674,0),MATCH('STOCK (2)'!O$3,FCSTSDV!$D$1:$N$1,0))/'STOCK (2)'!$F47,1),0)</f>
        <v>0</v>
      </c>
      <c r="P47" s="92">
        <f t="array" ref="P47">+IFERROR(ROUND(INDEX(FCSTSDV!$D$2:$N$674,MATCH('STOCK (2)'!$D47,FCSTSDV!$C$2:$C$674,0),MATCH('STOCK (2)'!P$3,FCSTSDV!$D$1:$N$1,0))/'STOCK (2)'!$F47,1),0)</f>
        <v>0</v>
      </c>
      <c r="Q47" s="92">
        <f t="array" ref="Q47">+IFERROR(ROUND(INDEX(FCSTSDV!$D$2:$N$674,MATCH('STOCK (2)'!$D47,FCSTSDV!$C$2:$C$674,0),MATCH('STOCK (2)'!Q$3,FCSTSDV!$D$1:$N$1,0))/'STOCK (2)'!$F47,1),0)</f>
        <v>0</v>
      </c>
      <c r="R47" s="92">
        <f t="array" ref="R47">+IFERROR(ROUND(INDEX(FCSTSDV!$D$2:$N$674,MATCH('STOCK (2)'!$D47,FCSTSDV!$C$2:$C$674,0),MATCH('STOCK (2)'!R$3,FCSTSDV!$D$1:$N$1,0))/'STOCK (2)'!$F47,1),0)</f>
        <v>0</v>
      </c>
      <c r="S47" s="92">
        <f t="array" ref="S47">+IFERROR(ROUND(INDEX(FCSTSDV!$D$2:$N$674,MATCH('STOCK (2)'!$D47,FCSTSDV!$C$2:$C$674,0),MATCH('STOCK (2)'!S$3,FCSTSDV!$D$1:$N$1,0))/'STOCK (2)'!$F47,1),0)</f>
        <v>0</v>
      </c>
      <c r="T47" s="92">
        <f t="array" ref="T47">+IFERROR(ROUND(INDEX(FCSTSDV!$D$2:$N$674,MATCH('STOCK (2)'!$D47,FCSTSDV!$C$2:$C$674,0),MATCH('STOCK (2)'!T$3,FCSTSDV!$D$1:$N$1,0))/'STOCK (2)'!$F47,1),0)</f>
        <v>0</v>
      </c>
      <c r="U47" s="92">
        <f t="array" ref="U47">+IFERROR(ROUND(INDEX(FCSTSDV!$D$2:$N$674,MATCH('STOCK (2)'!$D47,FCSTSDV!$C$2:$C$674,0),MATCH('STOCK (2)'!U$3,FCSTSDV!$D$1:$N$1,0))/'STOCK (2)'!$F47,1),0)</f>
        <v>0</v>
      </c>
      <c r="V47" s="92">
        <f t="array" ref="V47">+IFERROR(ROUND(INDEX(FCSTSDV!$D$2:$N$674,MATCH('STOCK (2)'!$D47,FCSTSDV!$C$2:$C$674,0),MATCH('STOCK (2)'!V$3,FCSTSDV!$D$1:$N$1,0))/'STOCK (2)'!$F47,1),0)</f>
        <v>0</v>
      </c>
      <c r="W47" s="92">
        <f t="array" ref="W47">+IFERROR(ROUND(INDEX(FCSTSDV!$D$2:$N$674,MATCH('STOCK (2)'!$D47,FCSTSDV!$C$2:$C$674,0),MATCH('STOCK (2)'!W$3,FCSTSDV!$D$1:$N$1,0))/'STOCK (2)'!$F47,1),0)</f>
        <v>0</v>
      </c>
      <c r="X47" s="92">
        <f t="array" ref="X47">+IFERROR(ROUND(INDEX(FCSTSDV!$D$2:$N$674,MATCH('STOCK (2)'!$D47,FCSTSDV!$C$2:$C$674,0),MATCH('STOCK (2)'!X$3,FCSTSDV!$D$1:$N$1,0))/'STOCK (2)'!$F47,1),0)</f>
        <v>0</v>
      </c>
      <c r="Y47" s="119">
        <f t="array" ref="Y47">+IFERROR(ROUND(INDEX(FCSTSDV!$D$2:$N$674,MATCH('STOCK (2)'!$D47,FCSTSDV!$C$2:$C$674,0),MATCH('STOCK (2)'!Y$3,FCSTSDV!$D$1:$N$1,0))/'STOCK (2)'!$F47,1),0)</f>
        <v>0</v>
      </c>
      <c r="Z47" s="119">
        <f t="array" ref="Z47">+IFERROR(ROUND(INDEX(FCSTSDV!$D$2:$N$674,MATCH('STOCK (2)'!$D47,FCSTSDV!$C$2:$C$674,0),MATCH('STOCK (2)'!Z$3,FCSTSDV!$D$1:$N$1,0))/'STOCK (2)'!$F47,1),0)</f>
        <v>0</v>
      </c>
    </row>
    <row r="48" spans="1:26" ht="20.100000000000001" customHeight="1">
      <c r="A48" s="813"/>
      <c r="B48" s="795"/>
      <c r="C48" s="57"/>
      <c r="D48" s="46" t="s">
        <v>71</v>
      </c>
      <c r="E48" s="199" t="str">
        <f>+E47</f>
        <v>26*15</v>
      </c>
      <c r="F48" s="49">
        <v>500</v>
      </c>
      <c r="G48" s="48"/>
      <c r="H48" s="48"/>
      <c r="I48" s="784"/>
      <c r="J48" s="81"/>
      <c r="K48" s="92">
        <f t="array" ref="K48">+IFERROR(ROUND(INDEX(FCSTSDV!$D$2:$N$674,MATCH('STOCK (2)'!$D48,FCSTSDV!$C$2:$C$674,0),MATCH('STOCK (2)'!K$3,FCSTSDV!$D$1:$N$1,0))/'STOCK (2)'!$F48,1),0)</f>
        <v>0</v>
      </c>
      <c r="L48" s="92">
        <f t="array" ref="L48">+IFERROR(ROUND(INDEX(FCSTSDV!$D$2:$N$674,MATCH('STOCK (2)'!$D48,FCSTSDV!$C$2:$C$674,0),MATCH('STOCK (2)'!L$3,FCSTSDV!$D$1:$N$1,0))/'STOCK (2)'!$F48,1),0)</f>
        <v>0</v>
      </c>
      <c r="M48" s="92">
        <f t="array" ref="M48">+IFERROR(ROUND(INDEX(FCSTSDV!$D$2:$N$674,MATCH('STOCK (2)'!$D48,FCSTSDV!$C$2:$C$674,0),MATCH('STOCK (2)'!M$3,FCSTSDV!$D$1:$N$1,0))/'STOCK (2)'!$F48,1),0)</f>
        <v>0</v>
      </c>
      <c r="N48" s="92">
        <f t="array" ref="N48">+IFERROR(ROUND(INDEX(FCSTSDV!$D$2:$N$674,MATCH('STOCK (2)'!$D48,FCSTSDV!$C$2:$C$674,0),MATCH('STOCK (2)'!N$3,FCSTSDV!$D$1:$N$1,0))/'STOCK (2)'!$F48,1),0)</f>
        <v>0</v>
      </c>
      <c r="O48" s="92">
        <f t="array" ref="O48">+IFERROR(ROUND(INDEX(FCSTSDV!$D$2:$N$674,MATCH('STOCK (2)'!$D48,FCSTSDV!$C$2:$C$674,0),MATCH('STOCK (2)'!O$3,FCSTSDV!$D$1:$N$1,0))/'STOCK (2)'!$F48,1),0)</f>
        <v>0</v>
      </c>
      <c r="P48" s="92">
        <f t="array" ref="P48">+IFERROR(ROUND(INDEX(FCSTSDV!$D$2:$N$674,MATCH('STOCK (2)'!$D48,FCSTSDV!$C$2:$C$674,0),MATCH('STOCK (2)'!P$3,FCSTSDV!$D$1:$N$1,0))/'STOCK (2)'!$F48,1),0)</f>
        <v>0</v>
      </c>
      <c r="Q48" s="92">
        <f t="array" ref="Q48">+IFERROR(ROUND(INDEX(FCSTSDV!$D$2:$N$674,MATCH('STOCK (2)'!$D48,FCSTSDV!$C$2:$C$674,0),MATCH('STOCK (2)'!Q$3,FCSTSDV!$D$1:$N$1,0))/'STOCK (2)'!$F48,1),0)</f>
        <v>0</v>
      </c>
      <c r="R48" s="92">
        <f t="array" ref="R48">+IFERROR(ROUND(INDEX(FCSTSDV!$D$2:$N$674,MATCH('STOCK (2)'!$D48,FCSTSDV!$C$2:$C$674,0),MATCH('STOCK (2)'!R$3,FCSTSDV!$D$1:$N$1,0))/'STOCK (2)'!$F48,1),0)</f>
        <v>0</v>
      </c>
      <c r="S48" s="92">
        <f t="array" ref="S48">+IFERROR(ROUND(INDEX(FCSTSDV!$D$2:$N$674,MATCH('STOCK (2)'!$D48,FCSTSDV!$C$2:$C$674,0),MATCH('STOCK (2)'!S$3,FCSTSDV!$D$1:$N$1,0))/'STOCK (2)'!$F48,1),0)</f>
        <v>0</v>
      </c>
      <c r="T48" s="92">
        <f t="array" ref="T48">+IFERROR(ROUND(INDEX(FCSTSDV!$D$2:$N$674,MATCH('STOCK (2)'!$D48,FCSTSDV!$C$2:$C$674,0),MATCH('STOCK (2)'!T$3,FCSTSDV!$D$1:$N$1,0))/'STOCK (2)'!$F48,1),0)</f>
        <v>0</v>
      </c>
      <c r="U48" s="92">
        <f t="array" ref="U48">+IFERROR(ROUND(INDEX(FCSTSDV!$D$2:$N$674,MATCH('STOCK (2)'!$D48,FCSTSDV!$C$2:$C$674,0),MATCH('STOCK (2)'!U$3,FCSTSDV!$D$1:$N$1,0))/'STOCK (2)'!$F48,1),0)</f>
        <v>0</v>
      </c>
      <c r="V48" s="92">
        <f t="array" ref="V48">+IFERROR(ROUND(INDEX(FCSTSDV!$D$2:$N$674,MATCH('STOCK (2)'!$D48,FCSTSDV!$C$2:$C$674,0),MATCH('STOCK (2)'!V$3,FCSTSDV!$D$1:$N$1,0))/'STOCK (2)'!$F48,1),0)</f>
        <v>0</v>
      </c>
      <c r="W48" s="92">
        <f t="array" ref="W48">+IFERROR(ROUND(INDEX(FCSTSDV!$D$2:$N$674,MATCH('STOCK (2)'!$D48,FCSTSDV!$C$2:$C$674,0),MATCH('STOCK (2)'!W$3,FCSTSDV!$D$1:$N$1,0))/'STOCK (2)'!$F48,1),0)</f>
        <v>0</v>
      </c>
      <c r="X48" s="92">
        <f t="array" ref="X48">+IFERROR(ROUND(INDEX(FCSTSDV!$D$2:$N$674,MATCH('STOCK (2)'!$D48,FCSTSDV!$C$2:$C$674,0),MATCH('STOCK (2)'!X$3,FCSTSDV!$D$1:$N$1,0))/'STOCK (2)'!$F48,1),0)</f>
        <v>0</v>
      </c>
      <c r="Y48" s="119">
        <f t="array" ref="Y48">+IFERROR(ROUND(INDEX(FCSTSDV!$D$2:$N$674,MATCH('STOCK (2)'!$D48,FCSTSDV!$C$2:$C$674,0),MATCH('STOCK (2)'!Y$3,FCSTSDV!$D$1:$N$1,0))/'STOCK (2)'!$F48,1),0)</f>
        <v>0</v>
      </c>
      <c r="Z48" s="119">
        <f t="array" ref="Z48">+IFERROR(ROUND(INDEX(FCSTSDV!$D$2:$N$674,MATCH('STOCK (2)'!$D48,FCSTSDV!$C$2:$C$674,0),MATCH('STOCK (2)'!Z$3,FCSTSDV!$D$1:$N$1,0))/'STOCK (2)'!$F48,1),0)</f>
        <v>0</v>
      </c>
    </row>
    <row r="49" spans="1:26" ht="20.100000000000001" customHeight="1">
      <c r="A49" s="807"/>
      <c r="B49" s="792"/>
      <c r="C49" s="60"/>
      <c r="D49" s="52" t="s">
        <v>42</v>
      </c>
      <c r="E49" s="201" t="str">
        <f>+E48</f>
        <v>26*15</v>
      </c>
      <c r="F49" s="53" t="s">
        <v>43</v>
      </c>
      <c r="G49" s="54"/>
      <c r="H49" s="54"/>
      <c r="I49" s="787"/>
      <c r="J49" s="87"/>
      <c r="K49" s="90">
        <f t="shared" ref="K49:P49" si="4">+$I$24+$J$49-SUM(K24:K48)</f>
        <v>9100</v>
      </c>
      <c r="L49" s="90">
        <f t="shared" si="4"/>
        <v>9100</v>
      </c>
      <c r="M49" s="90">
        <f t="shared" si="4"/>
        <v>9100</v>
      </c>
      <c r="N49" s="90">
        <f t="shared" si="4"/>
        <v>9100</v>
      </c>
      <c r="O49" s="90">
        <f t="shared" si="4"/>
        <v>9100</v>
      </c>
      <c r="P49" s="90">
        <f t="shared" si="4"/>
        <v>9100</v>
      </c>
      <c r="Q49" s="90">
        <f t="shared" ref="Q49:Z49" si="5">+P49-SUM(Q24:Q48)</f>
        <v>9100</v>
      </c>
      <c r="R49" s="90">
        <f t="shared" si="5"/>
        <v>9100</v>
      </c>
      <c r="S49" s="90">
        <f t="shared" si="5"/>
        <v>9100</v>
      </c>
      <c r="T49" s="90">
        <f t="shared" si="5"/>
        <v>9100</v>
      </c>
      <c r="U49" s="90">
        <f t="shared" si="5"/>
        <v>9100</v>
      </c>
      <c r="V49" s="90">
        <f t="shared" si="5"/>
        <v>9100</v>
      </c>
      <c r="W49" s="90">
        <f t="shared" si="5"/>
        <v>9100</v>
      </c>
      <c r="X49" s="90">
        <f t="shared" si="5"/>
        <v>9100</v>
      </c>
      <c r="Y49" s="90">
        <f t="shared" si="5"/>
        <v>9100</v>
      </c>
      <c r="Z49" s="90">
        <f t="shared" si="5"/>
        <v>9100</v>
      </c>
    </row>
    <row r="50" spans="1:26" ht="20.100000000000001" customHeight="1">
      <c r="A50" s="806" t="s">
        <v>14</v>
      </c>
      <c r="B50" s="791" t="s">
        <v>72</v>
      </c>
      <c r="C50" s="63"/>
      <c r="D50" s="43" t="s">
        <v>21</v>
      </c>
      <c r="E50" s="203" t="s">
        <v>72</v>
      </c>
      <c r="F50" s="44">
        <v>2500</v>
      </c>
      <c r="G50" s="45"/>
      <c r="H50" s="45">
        <v>0</v>
      </c>
      <c r="I50" s="781" t="e">
        <f>+VLOOKUP(B50,Sheet2!$B$3:$C$189,2,0)-4000</f>
        <v>#REF!</v>
      </c>
      <c r="J50" s="79"/>
      <c r="K50" s="99">
        <f t="array" ref="K50">+IFERROR(ROUND(INDEX(FCSTSDV!$D$2:$N$674,MATCH('STOCK (2)'!$D50,FCSTSDV!$C$2:$C$674,0),MATCH('STOCK (2)'!K$3,FCSTSDV!$D$1:$N$1,0))/'STOCK (2)'!$F50,1),0)</f>
        <v>0</v>
      </c>
      <c r="L50" s="99">
        <f t="array" ref="L50">+IFERROR(ROUND(INDEX(FCSTSDV!$D$2:$N$674,MATCH('STOCK (2)'!$D50,FCSTSDV!$C$2:$C$674,0),MATCH('STOCK (2)'!L$3,FCSTSDV!$D$1:$N$1,0))/'STOCK (2)'!$F50,1),0)</f>
        <v>0</v>
      </c>
      <c r="M50" s="99">
        <f t="array" ref="M50">+IFERROR(ROUND(INDEX(FCSTSDV!$D$2:$N$674,MATCH('STOCK (2)'!$D50,FCSTSDV!$C$2:$C$674,0),MATCH('STOCK (2)'!M$3,FCSTSDV!$D$1:$N$1,0))/'STOCK (2)'!$F50,1),0)</f>
        <v>0</v>
      </c>
      <c r="N50" s="99">
        <f t="array" ref="N50">+IFERROR(ROUND(INDEX(FCSTSDV!$D$2:$N$674,MATCH('STOCK (2)'!$D50,FCSTSDV!$C$2:$C$674,0),MATCH('STOCK (2)'!N$3,FCSTSDV!$D$1:$N$1,0))/'STOCK (2)'!$F50,1),0)</f>
        <v>0</v>
      </c>
      <c r="O50" s="99">
        <f t="array" ref="O50">+IFERROR(ROUND(INDEX(FCSTSDV!$D$2:$N$674,MATCH('STOCK (2)'!$D50,FCSTSDV!$C$2:$C$674,0),MATCH('STOCK (2)'!O$3,FCSTSDV!$D$1:$N$1,0))/'STOCK (2)'!$F50,1),0)</f>
        <v>0</v>
      </c>
      <c r="P50" s="99">
        <f t="array" ref="P50">+IFERROR(ROUND(INDEX(FCSTSDV!$D$2:$N$674,MATCH('STOCK (2)'!$D50,FCSTSDV!$C$2:$C$674,0),MATCH('STOCK (2)'!P$3,FCSTSDV!$D$1:$N$1,0))/'STOCK (2)'!$F50,1),0)</f>
        <v>0</v>
      </c>
      <c r="Q50" s="99">
        <f t="array" ref="Q50">+IFERROR(ROUND(INDEX(FCSTSDV!$D$2:$N$674,MATCH('STOCK (2)'!$D50,FCSTSDV!$C$2:$C$674,0),MATCH('STOCK (2)'!Q$3,FCSTSDV!$D$1:$N$1,0))/'STOCK (2)'!$F50,1),0)</f>
        <v>0</v>
      </c>
      <c r="R50" s="99">
        <f t="array" ref="R50">+IFERROR(ROUND(INDEX(FCSTSDV!$D$2:$N$674,MATCH('STOCK (2)'!$D50,FCSTSDV!$C$2:$C$674,0),MATCH('STOCK (2)'!R$3,FCSTSDV!$D$1:$N$1,0))/'STOCK (2)'!$F50,1),0)</f>
        <v>0</v>
      </c>
      <c r="S50" s="99">
        <f t="array" ref="S50">+IFERROR(ROUND(INDEX(FCSTSDV!$D$2:$N$674,MATCH('STOCK (2)'!$D50,FCSTSDV!$C$2:$C$674,0),MATCH('STOCK (2)'!S$3,FCSTSDV!$D$1:$N$1,0))/'STOCK (2)'!$F50,1),0)</f>
        <v>0</v>
      </c>
      <c r="T50" s="99">
        <f t="array" ref="T50">+IFERROR(ROUND(INDEX(FCSTSDV!$D$2:$N$674,MATCH('STOCK (2)'!$D50,FCSTSDV!$C$2:$C$674,0),MATCH('STOCK (2)'!T$3,FCSTSDV!$D$1:$N$1,0))/'STOCK (2)'!$F50,1),0)</f>
        <v>0</v>
      </c>
      <c r="U50" s="99">
        <f t="array" ref="U50">+IFERROR(ROUND(INDEX(FCSTSDV!$D$2:$N$674,MATCH('STOCK (2)'!$D50,FCSTSDV!$C$2:$C$674,0),MATCH('STOCK (2)'!U$3,FCSTSDV!$D$1:$N$1,0))/'STOCK (2)'!$F50,1),0)</f>
        <v>0</v>
      </c>
      <c r="V50" s="99">
        <f t="array" ref="V50">+IFERROR(ROUND(INDEX(FCSTSDV!$D$2:$N$674,MATCH('STOCK (2)'!$D50,FCSTSDV!$C$2:$C$674,0),MATCH('STOCK (2)'!V$3,FCSTSDV!$D$1:$N$1,0))/'STOCK (2)'!$F50,1),0)</f>
        <v>0</v>
      </c>
      <c r="W50" s="99">
        <f t="array" ref="W50">+IFERROR(ROUND(INDEX(FCSTSDV!$D$2:$N$674,MATCH('STOCK (2)'!$D50,FCSTSDV!$C$2:$C$674,0),MATCH('STOCK (2)'!W$3,FCSTSDV!$D$1:$N$1,0))/'STOCK (2)'!$F50,1),0)</f>
        <v>0</v>
      </c>
      <c r="X50" s="99">
        <f t="array" ref="X50">+IFERROR(ROUND(INDEX(FCSTSDV!$D$2:$N$674,MATCH('STOCK (2)'!$D50,FCSTSDV!$C$2:$C$674,0),MATCH('STOCK (2)'!X$3,FCSTSDV!$D$1:$N$1,0))/'STOCK (2)'!$F50,1),0)</f>
        <v>0</v>
      </c>
      <c r="Y50" s="117">
        <f t="array" ref="Y50">+IFERROR(ROUND(INDEX(FCSTSDV!$D$2:$N$674,MATCH('STOCK (2)'!$D50,FCSTSDV!$C$2:$C$674,0),MATCH('STOCK (2)'!Y$3,FCSTSDV!$D$1:$N$1,0))/'STOCK (2)'!$F50,1),0)</f>
        <v>0</v>
      </c>
      <c r="Z50" s="117">
        <f t="array" ref="Z50">+IFERROR(ROUND(INDEX(FCSTSDV!$D$2:$N$674,MATCH('STOCK (2)'!$D50,FCSTSDV!$C$2:$C$674,0),MATCH('STOCK (2)'!Z$3,FCSTSDV!$D$1:$N$1,0))/'STOCK (2)'!$F50,1),0)</f>
        <v>0</v>
      </c>
    </row>
    <row r="51" spans="1:26" ht="20.100000000000001" customHeight="1">
      <c r="A51" s="813"/>
      <c r="B51" s="795"/>
      <c r="C51" s="50"/>
      <c r="D51" s="46" t="s">
        <v>73</v>
      </c>
      <c r="E51" s="204" t="str">
        <f t="shared" ref="E51:E68" si="6">+E50</f>
        <v>30*50</v>
      </c>
      <c r="F51" s="47">
        <v>1500</v>
      </c>
      <c r="G51" s="48"/>
      <c r="H51" s="48"/>
      <c r="I51" s="785"/>
      <c r="J51" s="79"/>
      <c r="K51" s="92">
        <f t="array" ref="K51">+IFERROR(ROUND(INDEX(FCSTSDV!$D$2:$N$674,MATCH('STOCK (2)'!$D51,FCSTSDV!$C$2:$C$674,0),MATCH('STOCK (2)'!K$3,FCSTSDV!$D$1:$N$1,0))/'STOCK (2)'!$F51,1),0)</f>
        <v>0</v>
      </c>
      <c r="L51" s="92">
        <f t="array" ref="L51">+IFERROR(ROUND(INDEX(FCSTSDV!$D$2:$N$674,MATCH('STOCK (2)'!$D51,FCSTSDV!$C$2:$C$674,0),MATCH('STOCK (2)'!L$3,FCSTSDV!$D$1:$N$1,0))/'STOCK (2)'!$F51,1),0)</f>
        <v>0</v>
      </c>
      <c r="M51" s="92">
        <f t="array" ref="M51">+IFERROR(ROUND(INDEX(FCSTSDV!$D$2:$N$674,MATCH('STOCK (2)'!$D51,FCSTSDV!$C$2:$C$674,0),MATCH('STOCK (2)'!M$3,FCSTSDV!$D$1:$N$1,0))/'STOCK (2)'!$F51,1),0)</f>
        <v>0</v>
      </c>
      <c r="N51" s="92">
        <f t="array" ref="N51">+IFERROR(ROUND(INDEX(FCSTSDV!$D$2:$N$674,MATCH('STOCK (2)'!$D51,FCSTSDV!$C$2:$C$674,0),MATCH('STOCK (2)'!N$3,FCSTSDV!$D$1:$N$1,0))/'STOCK (2)'!$F51,1),0)</f>
        <v>0</v>
      </c>
      <c r="O51" s="92">
        <f t="array" ref="O51">+IFERROR(ROUND(INDEX(FCSTSDV!$D$2:$N$674,MATCH('STOCK (2)'!$D51,FCSTSDV!$C$2:$C$674,0),MATCH('STOCK (2)'!O$3,FCSTSDV!$D$1:$N$1,0))/'STOCK (2)'!$F51,1),0)</f>
        <v>0</v>
      </c>
      <c r="P51" s="92">
        <f t="array" ref="P51">+IFERROR(ROUND(INDEX(FCSTSDV!$D$2:$N$674,MATCH('STOCK (2)'!$D51,FCSTSDV!$C$2:$C$674,0),MATCH('STOCK (2)'!P$3,FCSTSDV!$D$1:$N$1,0))/'STOCK (2)'!$F51,1),0)</f>
        <v>0</v>
      </c>
      <c r="Q51" s="92">
        <f t="array" ref="Q51">+IFERROR(ROUND(INDEX(FCSTSDV!$D$2:$N$674,MATCH('STOCK (2)'!$D51,FCSTSDV!$C$2:$C$674,0),MATCH('STOCK (2)'!Q$3,FCSTSDV!$D$1:$N$1,0))/'STOCK (2)'!$F51,1),0)</f>
        <v>0</v>
      </c>
      <c r="R51" s="92">
        <f t="array" ref="R51">+IFERROR(ROUND(INDEX(FCSTSDV!$D$2:$N$674,MATCH('STOCK (2)'!$D51,FCSTSDV!$C$2:$C$674,0),MATCH('STOCK (2)'!R$3,FCSTSDV!$D$1:$N$1,0))/'STOCK (2)'!$F51,1),0)</f>
        <v>0</v>
      </c>
      <c r="S51" s="92">
        <f t="array" ref="S51">+IFERROR(ROUND(INDEX(FCSTSDV!$D$2:$N$674,MATCH('STOCK (2)'!$D51,FCSTSDV!$C$2:$C$674,0),MATCH('STOCK (2)'!S$3,FCSTSDV!$D$1:$N$1,0))/'STOCK (2)'!$F51,1),0)</f>
        <v>0</v>
      </c>
      <c r="T51" s="92">
        <f t="array" ref="T51">+IFERROR(ROUND(INDEX(FCSTSDV!$D$2:$N$674,MATCH('STOCK (2)'!$D51,FCSTSDV!$C$2:$C$674,0),MATCH('STOCK (2)'!T$3,FCSTSDV!$D$1:$N$1,0))/'STOCK (2)'!$F51,1),0)</f>
        <v>0</v>
      </c>
      <c r="U51" s="92">
        <f t="array" ref="U51">+IFERROR(ROUND(INDEX(FCSTSDV!$D$2:$N$674,MATCH('STOCK (2)'!$D51,FCSTSDV!$C$2:$C$674,0),MATCH('STOCK (2)'!U$3,FCSTSDV!$D$1:$N$1,0))/'STOCK (2)'!$F51,1),0)</f>
        <v>0</v>
      </c>
      <c r="V51" s="92">
        <f t="array" ref="V51">+IFERROR(ROUND(INDEX(FCSTSDV!$D$2:$N$674,MATCH('STOCK (2)'!$D51,FCSTSDV!$C$2:$C$674,0),MATCH('STOCK (2)'!V$3,FCSTSDV!$D$1:$N$1,0))/'STOCK (2)'!$F51,1),0)</f>
        <v>0</v>
      </c>
      <c r="W51" s="92">
        <f t="array" ref="W51">+IFERROR(ROUND(INDEX(FCSTSDV!$D$2:$N$674,MATCH('STOCK (2)'!$D51,FCSTSDV!$C$2:$C$674,0),MATCH('STOCK (2)'!W$3,FCSTSDV!$D$1:$N$1,0))/'STOCK (2)'!$F51,1),0)</f>
        <v>0</v>
      </c>
      <c r="X51" s="92">
        <f t="array" ref="X51">+IFERROR(ROUND(INDEX(FCSTSDV!$D$2:$N$674,MATCH('STOCK (2)'!$D51,FCSTSDV!$C$2:$C$674,0),MATCH('STOCK (2)'!X$3,FCSTSDV!$D$1:$N$1,0))/'STOCK (2)'!$F51,1),0)</f>
        <v>0</v>
      </c>
      <c r="Y51" s="119">
        <f t="array" ref="Y51">+IFERROR(ROUND(INDEX(FCSTSDV!$D$2:$N$674,MATCH('STOCK (2)'!$D51,FCSTSDV!$C$2:$C$674,0),MATCH('STOCK (2)'!Y$3,FCSTSDV!$D$1:$N$1,0))/'STOCK (2)'!$F51,1),0)</f>
        <v>0</v>
      </c>
      <c r="Z51" s="119">
        <f t="array" ref="Z51">+IFERROR(ROUND(INDEX(FCSTSDV!$D$2:$N$674,MATCH('STOCK (2)'!$D51,FCSTSDV!$C$2:$C$674,0),MATCH('STOCK (2)'!Z$3,FCSTSDV!$D$1:$N$1,0))/'STOCK (2)'!$F51,1),0)</f>
        <v>0</v>
      </c>
    </row>
    <row r="52" spans="1:26" ht="20.100000000000001" customHeight="1">
      <c r="A52" s="813"/>
      <c r="B52" s="795"/>
      <c r="C52" s="57"/>
      <c r="D52" s="46" t="s">
        <v>74</v>
      </c>
      <c r="E52" s="204" t="str">
        <f t="shared" si="6"/>
        <v>30*50</v>
      </c>
      <c r="F52" s="49">
        <v>2500</v>
      </c>
      <c r="G52" s="48"/>
      <c r="H52" s="48"/>
      <c r="I52" s="785"/>
      <c r="J52" s="79"/>
      <c r="K52" s="92">
        <f t="array" ref="K52">+IFERROR(ROUND(INDEX(FCSTSDV!$D$2:$N$674,MATCH('STOCK (2)'!$D52,FCSTSDV!$C$2:$C$674,0),MATCH('STOCK (2)'!K$3,FCSTSDV!$D$1:$N$1,0))/'STOCK (2)'!$F52,1),0)</f>
        <v>0</v>
      </c>
      <c r="L52" s="92">
        <f t="array" ref="L52">+IFERROR(ROUND(INDEX(FCSTSDV!$D$2:$N$674,MATCH('STOCK (2)'!$D52,FCSTSDV!$C$2:$C$674,0),MATCH('STOCK (2)'!L$3,FCSTSDV!$D$1:$N$1,0))/'STOCK (2)'!$F52,1),0)</f>
        <v>0</v>
      </c>
      <c r="M52" s="92">
        <f t="array" ref="M52">+IFERROR(ROUND(INDEX(FCSTSDV!$D$2:$N$674,MATCH('STOCK (2)'!$D52,FCSTSDV!$C$2:$C$674,0),MATCH('STOCK (2)'!M$3,FCSTSDV!$D$1:$N$1,0))/'STOCK (2)'!$F52,1),0)</f>
        <v>0</v>
      </c>
      <c r="N52" s="92">
        <f t="array" ref="N52">+IFERROR(ROUND(INDEX(FCSTSDV!$D$2:$N$674,MATCH('STOCK (2)'!$D52,FCSTSDV!$C$2:$C$674,0),MATCH('STOCK (2)'!N$3,FCSTSDV!$D$1:$N$1,0))/'STOCK (2)'!$F52,1),0)</f>
        <v>0</v>
      </c>
      <c r="O52" s="92">
        <f t="array" ref="O52">+IFERROR(ROUND(INDEX(FCSTSDV!$D$2:$N$674,MATCH('STOCK (2)'!$D52,FCSTSDV!$C$2:$C$674,0),MATCH('STOCK (2)'!O$3,FCSTSDV!$D$1:$N$1,0))/'STOCK (2)'!$F52,1),0)</f>
        <v>0</v>
      </c>
      <c r="P52" s="92">
        <f t="array" ref="P52">+IFERROR(ROUND(INDEX(FCSTSDV!$D$2:$N$674,MATCH('STOCK (2)'!$D52,FCSTSDV!$C$2:$C$674,0),MATCH('STOCK (2)'!P$3,FCSTSDV!$D$1:$N$1,0))/'STOCK (2)'!$F52,1),0)</f>
        <v>0</v>
      </c>
      <c r="Q52" s="92">
        <f t="array" ref="Q52">+IFERROR(ROUND(INDEX(FCSTSDV!$D$2:$N$674,MATCH('STOCK (2)'!$D52,FCSTSDV!$C$2:$C$674,0),MATCH('STOCK (2)'!Q$3,FCSTSDV!$D$1:$N$1,0))/'STOCK (2)'!$F52,1),0)</f>
        <v>0</v>
      </c>
      <c r="R52" s="92">
        <f t="array" ref="R52">+IFERROR(ROUND(INDEX(FCSTSDV!$D$2:$N$674,MATCH('STOCK (2)'!$D52,FCSTSDV!$C$2:$C$674,0),MATCH('STOCK (2)'!R$3,FCSTSDV!$D$1:$N$1,0))/'STOCK (2)'!$F52,1),0)</f>
        <v>0</v>
      </c>
      <c r="S52" s="92">
        <f t="array" ref="S52">+IFERROR(ROUND(INDEX(FCSTSDV!$D$2:$N$674,MATCH('STOCK (2)'!$D52,FCSTSDV!$C$2:$C$674,0),MATCH('STOCK (2)'!S$3,FCSTSDV!$D$1:$N$1,0))/'STOCK (2)'!$F52,1),0)</f>
        <v>0</v>
      </c>
      <c r="T52" s="92">
        <f t="array" ref="T52">+IFERROR(ROUND(INDEX(FCSTSDV!$D$2:$N$674,MATCH('STOCK (2)'!$D52,FCSTSDV!$C$2:$C$674,0),MATCH('STOCK (2)'!T$3,FCSTSDV!$D$1:$N$1,0))/'STOCK (2)'!$F52,1),0)</f>
        <v>0</v>
      </c>
      <c r="U52" s="92">
        <f t="array" ref="U52">+IFERROR(ROUND(INDEX(FCSTSDV!$D$2:$N$674,MATCH('STOCK (2)'!$D52,FCSTSDV!$C$2:$C$674,0),MATCH('STOCK (2)'!U$3,FCSTSDV!$D$1:$N$1,0))/'STOCK (2)'!$F52,1),0)</f>
        <v>0</v>
      </c>
      <c r="V52" s="92">
        <f t="array" ref="V52">+IFERROR(ROUND(INDEX(FCSTSDV!$D$2:$N$674,MATCH('STOCK (2)'!$D52,FCSTSDV!$C$2:$C$674,0),MATCH('STOCK (2)'!V$3,FCSTSDV!$D$1:$N$1,0))/'STOCK (2)'!$F52,1),0)</f>
        <v>0</v>
      </c>
      <c r="W52" s="92">
        <f t="array" ref="W52">+IFERROR(ROUND(INDEX(FCSTSDV!$D$2:$N$674,MATCH('STOCK (2)'!$D52,FCSTSDV!$C$2:$C$674,0),MATCH('STOCK (2)'!W$3,FCSTSDV!$D$1:$N$1,0))/'STOCK (2)'!$F52,1),0)</f>
        <v>0</v>
      </c>
      <c r="X52" s="92">
        <f t="array" ref="X52">+IFERROR(ROUND(INDEX(FCSTSDV!$D$2:$N$674,MATCH('STOCK (2)'!$D52,FCSTSDV!$C$2:$C$674,0),MATCH('STOCK (2)'!X$3,FCSTSDV!$D$1:$N$1,0))/'STOCK (2)'!$F52,1),0)</f>
        <v>0</v>
      </c>
      <c r="Y52" s="119">
        <f t="array" ref="Y52">+IFERROR(ROUND(INDEX(FCSTSDV!$D$2:$N$674,MATCH('STOCK (2)'!$D52,FCSTSDV!$C$2:$C$674,0),MATCH('STOCK (2)'!Y$3,FCSTSDV!$D$1:$N$1,0))/'STOCK (2)'!$F52,1),0)</f>
        <v>0</v>
      </c>
      <c r="Z52" s="119">
        <f t="array" ref="Z52">+IFERROR(ROUND(INDEX(FCSTSDV!$D$2:$N$674,MATCH('STOCK (2)'!$D52,FCSTSDV!$C$2:$C$674,0),MATCH('STOCK (2)'!Z$3,FCSTSDV!$D$1:$N$1,0))/'STOCK (2)'!$F52,1),0)</f>
        <v>0</v>
      </c>
    </row>
    <row r="53" spans="1:26" ht="20.100000000000001" customHeight="1">
      <c r="A53" s="813"/>
      <c r="B53" s="795"/>
      <c r="C53" s="57"/>
      <c r="D53" s="46" t="s">
        <v>75</v>
      </c>
      <c r="E53" s="204" t="str">
        <f t="shared" si="6"/>
        <v>30*50</v>
      </c>
      <c r="F53" s="49">
        <v>2500</v>
      </c>
      <c r="G53" s="48"/>
      <c r="H53" s="48"/>
      <c r="I53" s="785"/>
      <c r="J53" s="79"/>
      <c r="K53" s="92">
        <f t="array" ref="K53">+IFERROR(ROUND(INDEX(FCSTSDV!$D$2:$N$674,MATCH('STOCK (2)'!$D53,FCSTSDV!$C$2:$C$674,0),MATCH('STOCK (2)'!K$3,FCSTSDV!$D$1:$N$1,0))/'STOCK (2)'!$F53,1),0)</f>
        <v>0</v>
      </c>
      <c r="L53" s="92">
        <f t="array" ref="L53">+IFERROR(ROUND(INDEX(FCSTSDV!$D$2:$N$674,MATCH('STOCK (2)'!$D53,FCSTSDV!$C$2:$C$674,0),MATCH('STOCK (2)'!L$3,FCSTSDV!$D$1:$N$1,0))/'STOCK (2)'!$F53,1),0)</f>
        <v>0</v>
      </c>
      <c r="M53" s="92">
        <f t="array" ref="M53">+IFERROR(ROUND(INDEX(FCSTSDV!$D$2:$N$674,MATCH('STOCK (2)'!$D53,FCSTSDV!$C$2:$C$674,0),MATCH('STOCK (2)'!M$3,FCSTSDV!$D$1:$N$1,0))/'STOCK (2)'!$F53,1),0)</f>
        <v>0</v>
      </c>
      <c r="N53" s="92">
        <f t="array" ref="N53">+IFERROR(ROUND(INDEX(FCSTSDV!$D$2:$N$674,MATCH('STOCK (2)'!$D53,FCSTSDV!$C$2:$C$674,0),MATCH('STOCK (2)'!N$3,FCSTSDV!$D$1:$N$1,0))/'STOCK (2)'!$F53,1),0)</f>
        <v>0</v>
      </c>
      <c r="O53" s="92">
        <f t="array" ref="O53">+IFERROR(ROUND(INDEX(FCSTSDV!$D$2:$N$674,MATCH('STOCK (2)'!$D53,FCSTSDV!$C$2:$C$674,0),MATCH('STOCK (2)'!O$3,FCSTSDV!$D$1:$N$1,0))/'STOCK (2)'!$F53,1),0)</f>
        <v>0</v>
      </c>
      <c r="P53" s="92">
        <f t="array" ref="P53">+IFERROR(ROUND(INDEX(FCSTSDV!$D$2:$N$674,MATCH('STOCK (2)'!$D53,FCSTSDV!$C$2:$C$674,0),MATCH('STOCK (2)'!P$3,FCSTSDV!$D$1:$N$1,0))/'STOCK (2)'!$F53,1),0)</f>
        <v>0</v>
      </c>
      <c r="Q53" s="92">
        <f t="array" ref="Q53">+IFERROR(ROUND(INDEX(FCSTSDV!$D$2:$N$674,MATCH('STOCK (2)'!$D53,FCSTSDV!$C$2:$C$674,0),MATCH('STOCK (2)'!Q$3,FCSTSDV!$D$1:$N$1,0))/'STOCK (2)'!$F53,1),0)</f>
        <v>0</v>
      </c>
      <c r="R53" s="92">
        <f t="array" ref="R53">+IFERROR(ROUND(INDEX(FCSTSDV!$D$2:$N$674,MATCH('STOCK (2)'!$D53,FCSTSDV!$C$2:$C$674,0),MATCH('STOCK (2)'!R$3,FCSTSDV!$D$1:$N$1,0))/'STOCK (2)'!$F53,1),0)</f>
        <v>0</v>
      </c>
      <c r="S53" s="92">
        <f t="array" ref="S53">+IFERROR(ROUND(INDEX(FCSTSDV!$D$2:$N$674,MATCH('STOCK (2)'!$D53,FCSTSDV!$C$2:$C$674,0),MATCH('STOCK (2)'!S$3,FCSTSDV!$D$1:$N$1,0))/'STOCK (2)'!$F53,1),0)</f>
        <v>0</v>
      </c>
      <c r="T53" s="92">
        <f t="array" ref="T53">+IFERROR(ROUND(INDEX(FCSTSDV!$D$2:$N$674,MATCH('STOCK (2)'!$D53,FCSTSDV!$C$2:$C$674,0),MATCH('STOCK (2)'!T$3,FCSTSDV!$D$1:$N$1,0))/'STOCK (2)'!$F53,1),0)</f>
        <v>0</v>
      </c>
      <c r="U53" s="92">
        <f t="array" ref="U53">+IFERROR(ROUND(INDEX(FCSTSDV!$D$2:$N$674,MATCH('STOCK (2)'!$D53,FCSTSDV!$C$2:$C$674,0),MATCH('STOCK (2)'!U$3,FCSTSDV!$D$1:$N$1,0))/'STOCK (2)'!$F53,1),0)</f>
        <v>0</v>
      </c>
      <c r="V53" s="92">
        <f t="array" ref="V53">+IFERROR(ROUND(INDEX(FCSTSDV!$D$2:$N$674,MATCH('STOCK (2)'!$D53,FCSTSDV!$C$2:$C$674,0),MATCH('STOCK (2)'!V$3,FCSTSDV!$D$1:$N$1,0))/'STOCK (2)'!$F53,1),0)</f>
        <v>0</v>
      </c>
      <c r="W53" s="92">
        <f t="array" ref="W53">+IFERROR(ROUND(INDEX(FCSTSDV!$D$2:$N$674,MATCH('STOCK (2)'!$D53,FCSTSDV!$C$2:$C$674,0),MATCH('STOCK (2)'!W$3,FCSTSDV!$D$1:$N$1,0))/'STOCK (2)'!$F53,1),0)</f>
        <v>0</v>
      </c>
      <c r="X53" s="92">
        <f t="array" ref="X53">+IFERROR(ROUND(INDEX(FCSTSDV!$D$2:$N$674,MATCH('STOCK (2)'!$D53,FCSTSDV!$C$2:$C$674,0),MATCH('STOCK (2)'!X$3,FCSTSDV!$D$1:$N$1,0))/'STOCK (2)'!$F53,1),0)</f>
        <v>0</v>
      </c>
      <c r="Y53" s="119">
        <f t="array" ref="Y53">+IFERROR(ROUND(INDEX(FCSTSDV!$D$2:$N$674,MATCH('STOCK (2)'!$D53,FCSTSDV!$C$2:$C$674,0),MATCH('STOCK (2)'!Y$3,FCSTSDV!$D$1:$N$1,0))/'STOCK (2)'!$F53,1),0)</f>
        <v>0</v>
      </c>
      <c r="Z53" s="119">
        <f t="array" ref="Z53">+IFERROR(ROUND(INDEX(FCSTSDV!$D$2:$N$674,MATCH('STOCK (2)'!$D53,FCSTSDV!$C$2:$C$674,0),MATCH('STOCK (2)'!Z$3,FCSTSDV!$D$1:$N$1,0))/'STOCK (2)'!$F53,1),0)</f>
        <v>0</v>
      </c>
    </row>
    <row r="54" spans="1:26" ht="20.100000000000001" customHeight="1">
      <c r="A54" s="813"/>
      <c r="B54" s="795"/>
      <c r="C54" s="57"/>
      <c r="D54" s="46" t="s">
        <v>76</v>
      </c>
      <c r="E54" s="204" t="str">
        <f t="shared" si="6"/>
        <v>30*50</v>
      </c>
      <c r="F54" s="49">
        <v>2500</v>
      </c>
      <c r="G54" s="48"/>
      <c r="H54" s="48"/>
      <c r="I54" s="785"/>
      <c r="J54" s="79"/>
      <c r="K54" s="92">
        <f t="array" ref="K54">+IFERROR(ROUND(INDEX(FCSTSDV!$D$2:$N$674,MATCH('STOCK (2)'!$D54,FCSTSDV!$C$2:$C$674,0),MATCH('STOCK (2)'!K$3,FCSTSDV!$D$1:$N$1,0))/'STOCK (2)'!$F54,1),0)</f>
        <v>0</v>
      </c>
      <c r="L54" s="92">
        <f t="array" ref="L54">+IFERROR(ROUND(INDEX(FCSTSDV!$D$2:$N$674,MATCH('STOCK (2)'!$D54,FCSTSDV!$C$2:$C$674,0),MATCH('STOCK (2)'!L$3,FCSTSDV!$D$1:$N$1,0))/'STOCK (2)'!$F54,1),0)</f>
        <v>0</v>
      </c>
      <c r="M54" s="92">
        <f t="array" ref="M54">+IFERROR(ROUND(INDEX(FCSTSDV!$D$2:$N$674,MATCH('STOCK (2)'!$D54,FCSTSDV!$C$2:$C$674,0),MATCH('STOCK (2)'!M$3,FCSTSDV!$D$1:$N$1,0))/'STOCK (2)'!$F54,1),0)</f>
        <v>0</v>
      </c>
      <c r="N54" s="92">
        <f t="array" ref="N54">+IFERROR(ROUND(INDEX(FCSTSDV!$D$2:$N$674,MATCH('STOCK (2)'!$D54,FCSTSDV!$C$2:$C$674,0),MATCH('STOCK (2)'!N$3,FCSTSDV!$D$1:$N$1,0))/'STOCK (2)'!$F54,1),0)</f>
        <v>0</v>
      </c>
      <c r="O54" s="92">
        <f t="array" ref="O54">+IFERROR(ROUND(INDEX(FCSTSDV!$D$2:$N$674,MATCH('STOCK (2)'!$D54,FCSTSDV!$C$2:$C$674,0),MATCH('STOCK (2)'!O$3,FCSTSDV!$D$1:$N$1,0))/'STOCK (2)'!$F54,1),0)</f>
        <v>0</v>
      </c>
      <c r="P54" s="92">
        <f t="array" ref="P54">+IFERROR(ROUND(INDEX(FCSTSDV!$D$2:$N$674,MATCH('STOCK (2)'!$D54,FCSTSDV!$C$2:$C$674,0),MATCH('STOCK (2)'!P$3,FCSTSDV!$D$1:$N$1,0))/'STOCK (2)'!$F54,1),0)</f>
        <v>0</v>
      </c>
      <c r="Q54" s="92">
        <f t="array" ref="Q54">+IFERROR(ROUND(INDEX(FCSTSDV!$D$2:$N$674,MATCH('STOCK (2)'!$D54,FCSTSDV!$C$2:$C$674,0),MATCH('STOCK (2)'!Q$3,FCSTSDV!$D$1:$N$1,0))/'STOCK (2)'!$F54,1),0)</f>
        <v>0</v>
      </c>
      <c r="R54" s="92">
        <f t="array" ref="R54">+IFERROR(ROUND(INDEX(FCSTSDV!$D$2:$N$674,MATCH('STOCK (2)'!$D54,FCSTSDV!$C$2:$C$674,0),MATCH('STOCK (2)'!R$3,FCSTSDV!$D$1:$N$1,0))/'STOCK (2)'!$F54,1),0)</f>
        <v>0</v>
      </c>
      <c r="S54" s="92">
        <f t="array" ref="S54">+IFERROR(ROUND(INDEX(FCSTSDV!$D$2:$N$674,MATCH('STOCK (2)'!$D54,FCSTSDV!$C$2:$C$674,0),MATCH('STOCK (2)'!S$3,FCSTSDV!$D$1:$N$1,0))/'STOCK (2)'!$F54,1),0)</f>
        <v>0</v>
      </c>
      <c r="T54" s="92">
        <f t="array" ref="T54">+IFERROR(ROUND(INDEX(FCSTSDV!$D$2:$N$674,MATCH('STOCK (2)'!$D54,FCSTSDV!$C$2:$C$674,0),MATCH('STOCK (2)'!T$3,FCSTSDV!$D$1:$N$1,0))/'STOCK (2)'!$F54,1),0)</f>
        <v>0</v>
      </c>
      <c r="U54" s="92">
        <f t="array" ref="U54">+IFERROR(ROUND(INDEX(FCSTSDV!$D$2:$N$674,MATCH('STOCK (2)'!$D54,FCSTSDV!$C$2:$C$674,0),MATCH('STOCK (2)'!U$3,FCSTSDV!$D$1:$N$1,0))/'STOCK (2)'!$F54,1),0)</f>
        <v>0</v>
      </c>
      <c r="V54" s="92">
        <f t="array" ref="V54">+IFERROR(ROUND(INDEX(FCSTSDV!$D$2:$N$674,MATCH('STOCK (2)'!$D54,FCSTSDV!$C$2:$C$674,0),MATCH('STOCK (2)'!V$3,FCSTSDV!$D$1:$N$1,0))/'STOCK (2)'!$F54,1),0)</f>
        <v>0</v>
      </c>
      <c r="W54" s="92">
        <f t="array" ref="W54">+IFERROR(ROUND(INDEX(FCSTSDV!$D$2:$N$674,MATCH('STOCK (2)'!$D54,FCSTSDV!$C$2:$C$674,0),MATCH('STOCK (2)'!W$3,FCSTSDV!$D$1:$N$1,0))/'STOCK (2)'!$F54,1),0)</f>
        <v>0</v>
      </c>
      <c r="X54" s="92">
        <f t="array" ref="X54">+IFERROR(ROUND(INDEX(FCSTSDV!$D$2:$N$674,MATCH('STOCK (2)'!$D54,FCSTSDV!$C$2:$C$674,0),MATCH('STOCK (2)'!X$3,FCSTSDV!$D$1:$N$1,0))/'STOCK (2)'!$F54,1),0)</f>
        <v>0</v>
      </c>
      <c r="Y54" s="119">
        <f t="array" ref="Y54">+IFERROR(ROUND(INDEX(FCSTSDV!$D$2:$N$674,MATCH('STOCK (2)'!$D54,FCSTSDV!$C$2:$C$674,0),MATCH('STOCK (2)'!Y$3,FCSTSDV!$D$1:$N$1,0))/'STOCK (2)'!$F54,1),0)</f>
        <v>0</v>
      </c>
      <c r="Z54" s="119">
        <f t="array" ref="Z54">+IFERROR(ROUND(INDEX(FCSTSDV!$D$2:$N$674,MATCH('STOCK (2)'!$D54,FCSTSDV!$C$2:$C$674,0),MATCH('STOCK (2)'!Z$3,FCSTSDV!$D$1:$N$1,0))/'STOCK (2)'!$F54,1),0)</f>
        <v>0</v>
      </c>
    </row>
    <row r="55" spans="1:26" ht="20.100000000000001" customHeight="1">
      <c r="A55" s="813"/>
      <c r="B55" s="795"/>
      <c r="C55" s="57"/>
      <c r="D55" s="46" t="s">
        <v>77</v>
      </c>
      <c r="E55" s="204" t="str">
        <f t="shared" si="6"/>
        <v>30*50</v>
      </c>
      <c r="F55" s="49">
        <v>2500</v>
      </c>
      <c r="G55" s="48"/>
      <c r="H55" s="48"/>
      <c r="I55" s="785"/>
      <c r="J55" s="79"/>
      <c r="K55" s="92">
        <f t="array" ref="K55">+IFERROR(ROUND(INDEX(FCSTSDV!$D$2:$N$674,MATCH('STOCK (2)'!$D55,FCSTSDV!$C$2:$C$674,0),MATCH('STOCK (2)'!K$3,FCSTSDV!$D$1:$N$1,0))/'STOCK (2)'!$F55,1),0)</f>
        <v>0</v>
      </c>
      <c r="L55" s="92">
        <f t="array" ref="L55">+IFERROR(ROUND(INDEX(FCSTSDV!$D$2:$N$674,MATCH('STOCK (2)'!$D55,FCSTSDV!$C$2:$C$674,0),MATCH('STOCK (2)'!L$3,FCSTSDV!$D$1:$N$1,0))/'STOCK (2)'!$F55,1),0)</f>
        <v>0</v>
      </c>
      <c r="M55" s="92">
        <f t="array" ref="M55">+IFERROR(ROUND(INDEX(FCSTSDV!$D$2:$N$674,MATCH('STOCK (2)'!$D55,FCSTSDV!$C$2:$C$674,0),MATCH('STOCK (2)'!M$3,FCSTSDV!$D$1:$N$1,0))/'STOCK (2)'!$F55,1),0)</f>
        <v>0</v>
      </c>
      <c r="N55" s="92">
        <f t="array" ref="N55">+IFERROR(ROUND(INDEX(FCSTSDV!$D$2:$N$674,MATCH('STOCK (2)'!$D55,FCSTSDV!$C$2:$C$674,0),MATCH('STOCK (2)'!N$3,FCSTSDV!$D$1:$N$1,0))/'STOCK (2)'!$F55,1),0)</f>
        <v>0</v>
      </c>
      <c r="O55" s="92">
        <f t="array" ref="O55">+IFERROR(ROUND(INDEX(FCSTSDV!$D$2:$N$674,MATCH('STOCK (2)'!$D55,FCSTSDV!$C$2:$C$674,0),MATCH('STOCK (2)'!O$3,FCSTSDV!$D$1:$N$1,0))/'STOCK (2)'!$F55,1),0)</f>
        <v>0</v>
      </c>
      <c r="P55" s="92">
        <f t="array" ref="P55">+IFERROR(ROUND(INDEX(FCSTSDV!$D$2:$N$674,MATCH('STOCK (2)'!$D55,FCSTSDV!$C$2:$C$674,0),MATCH('STOCK (2)'!P$3,FCSTSDV!$D$1:$N$1,0))/'STOCK (2)'!$F55,1),0)</f>
        <v>0</v>
      </c>
      <c r="Q55" s="92">
        <f t="array" ref="Q55">+IFERROR(ROUND(INDEX(FCSTSDV!$D$2:$N$674,MATCH('STOCK (2)'!$D55,FCSTSDV!$C$2:$C$674,0),MATCH('STOCK (2)'!Q$3,FCSTSDV!$D$1:$N$1,0))/'STOCK (2)'!$F55,1),0)</f>
        <v>0</v>
      </c>
      <c r="R55" s="92">
        <f t="array" ref="R55">+IFERROR(ROUND(INDEX(FCSTSDV!$D$2:$N$674,MATCH('STOCK (2)'!$D55,FCSTSDV!$C$2:$C$674,0),MATCH('STOCK (2)'!R$3,FCSTSDV!$D$1:$N$1,0))/'STOCK (2)'!$F55,1),0)</f>
        <v>0</v>
      </c>
      <c r="S55" s="92">
        <f t="array" ref="S55">+IFERROR(ROUND(INDEX(FCSTSDV!$D$2:$N$674,MATCH('STOCK (2)'!$D55,FCSTSDV!$C$2:$C$674,0),MATCH('STOCK (2)'!S$3,FCSTSDV!$D$1:$N$1,0))/'STOCK (2)'!$F55,1),0)</f>
        <v>0</v>
      </c>
      <c r="T55" s="92">
        <f t="array" ref="T55">+IFERROR(ROUND(INDEX(FCSTSDV!$D$2:$N$674,MATCH('STOCK (2)'!$D55,FCSTSDV!$C$2:$C$674,0),MATCH('STOCK (2)'!T$3,FCSTSDV!$D$1:$N$1,0))/'STOCK (2)'!$F55,1),0)</f>
        <v>0</v>
      </c>
      <c r="U55" s="92">
        <f t="array" ref="U55">+IFERROR(ROUND(INDEX(FCSTSDV!$D$2:$N$674,MATCH('STOCK (2)'!$D55,FCSTSDV!$C$2:$C$674,0),MATCH('STOCK (2)'!U$3,FCSTSDV!$D$1:$N$1,0))/'STOCK (2)'!$F55,1),0)</f>
        <v>0</v>
      </c>
      <c r="V55" s="92">
        <f t="array" ref="V55">+IFERROR(ROUND(INDEX(FCSTSDV!$D$2:$N$674,MATCH('STOCK (2)'!$D55,FCSTSDV!$C$2:$C$674,0),MATCH('STOCK (2)'!V$3,FCSTSDV!$D$1:$N$1,0))/'STOCK (2)'!$F55,1),0)</f>
        <v>0</v>
      </c>
      <c r="W55" s="92">
        <f t="array" ref="W55">+IFERROR(ROUND(INDEX(FCSTSDV!$D$2:$N$674,MATCH('STOCK (2)'!$D55,FCSTSDV!$C$2:$C$674,0),MATCH('STOCK (2)'!W$3,FCSTSDV!$D$1:$N$1,0))/'STOCK (2)'!$F55,1),0)</f>
        <v>0</v>
      </c>
      <c r="X55" s="92">
        <f t="array" ref="X55">+IFERROR(ROUND(INDEX(FCSTSDV!$D$2:$N$674,MATCH('STOCK (2)'!$D55,FCSTSDV!$C$2:$C$674,0),MATCH('STOCK (2)'!X$3,FCSTSDV!$D$1:$N$1,0))/'STOCK (2)'!$F55,1),0)</f>
        <v>0</v>
      </c>
      <c r="Y55" s="119">
        <f t="array" ref="Y55">+IFERROR(ROUND(INDEX(FCSTSDV!$D$2:$N$674,MATCH('STOCK (2)'!$D55,FCSTSDV!$C$2:$C$674,0),MATCH('STOCK (2)'!Y$3,FCSTSDV!$D$1:$N$1,0))/'STOCK (2)'!$F55,1),0)</f>
        <v>0</v>
      </c>
      <c r="Z55" s="119">
        <f t="array" ref="Z55">+IFERROR(ROUND(INDEX(FCSTSDV!$D$2:$N$674,MATCH('STOCK (2)'!$D55,FCSTSDV!$C$2:$C$674,0),MATCH('STOCK (2)'!Z$3,FCSTSDV!$D$1:$N$1,0))/'STOCK (2)'!$F55,1),0)</f>
        <v>0</v>
      </c>
    </row>
    <row r="56" spans="1:26" ht="20.100000000000001" customHeight="1">
      <c r="A56" s="813"/>
      <c r="B56" s="795"/>
      <c r="C56" s="57"/>
      <c r="D56" s="46" t="s">
        <v>78</v>
      </c>
      <c r="E56" s="204" t="str">
        <f t="shared" si="6"/>
        <v>30*50</v>
      </c>
      <c r="F56" s="49">
        <v>2500</v>
      </c>
      <c r="G56" s="48"/>
      <c r="H56" s="48"/>
      <c r="I56" s="785"/>
      <c r="J56" s="79"/>
      <c r="K56" s="92">
        <f t="array" ref="K56">+IFERROR(ROUND(INDEX(FCSTSDV!$D$2:$N$674,MATCH('STOCK (2)'!$D56,FCSTSDV!$C$2:$C$674,0),MATCH('STOCK (2)'!K$3,FCSTSDV!$D$1:$N$1,0))/'STOCK (2)'!$F56,1),0)</f>
        <v>0</v>
      </c>
      <c r="L56" s="92">
        <f t="array" ref="L56">+IFERROR(ROUND(INDEX(FCSTSDV!$D$2:$N$674,MATCH('STOCK (2)'!$D56,FCSTSDV!$C$2:$C$674,0),MATCH('STOCK (2)'!L$3,FCSTSDV!$D$1:$N$1,0))/'STOCK (2)'!$F56,1),0)</f>
        <v>0</v>
      </c>
      <c r="M56" s="92">
        <f t="array" ref="M56">+IFERROR(ROUND(INDEX(FCSTSDV!$D$2:$N$674,MATCH('STOCK (2)'!$D56,FCSTSDV!$C$2:$C$674,0),MATCH('STOCK (2)'!M$3,FCSTSDV!$D$1:$N$1,0))/'STOCK (2)'!$F56,1),0)</f>
        <v>0</v>
      </c>
      <c r="N56" s="92">
        <f t="array" ref="N56">+IFERROR(ROUND(INDEX(FCSTSDV!$D$2:$N$674,MATCH('STOCK (2)'!$D56,FCSTSDV!$C$2:$C$674,0),MATCH('STOCK (2)'!N$3,FCSTSDV!$D$1:$N$1,0))/'STOCK (2)'!$F56,1),0)</f>
        <v>0</v>
      </c>
      <c r="O56" s="92">
        <f t="array" ref="O56">+IFERROR(ROUND(INDEX(FCSTSDV!$D$2:$N$674,MATCH('STOCK (2)'!$D56,FCSTSDV!$C$2:$C$674,0),MATCH('STOCK (2)'!O$3,FCSTSDV!$D$1:$N$1,0))/'STOCK (2)'!$F56,1),0)</f>
        <v>0</v>
      </c>
      <c r="P56" s="92">
        <f t="array" ref="P56">+IFERROR(ROUND(INDEX(FCSTSDV!$D$2:$N$674,MATCH('STOCK (2)'!$D56,FCSTSDV!$C$2:$C$674,0),MATCH('STOCK (2)'!P$3,FCSTSDV!$D$1:$N$1,0))/'STOCK (2)'!$F56,1),0)</f>
        <v>0</v>
      </c>
      <c r="Q56" s="92">
        <f t="array" ref="Q56">+IFERROR(ROUND(INDEX(FCSTSDV!$D$2:$N$674,MATCH('STOCK (2)'!$D56,FCSTSDV!$C$2:$C$674,0),MATCH('STOCK (2)'!Q$3,FCSTSDV!$D$1:$N$1,0))/'STOCK (2)'!$F56,1),0)</f>
        <v>0</v>
      </c>
      <c r="R56" s="92">
        <f t="array" ref="R56">+IFERROR(ROUND(INDEX(FCSTSDV!$D$2:$N$674,MATCH('STOCK (2)'!$D56,FCSTSDV!$C$2:$C$674,0),MATCH('STOCK (2)'!R$3,FCSTSDV!$D$1:$N$1,0))/'STOCK (2)'!$F56,1),0)</f>
        <v>0</v>
      </c>
      <c r="S56" s="92">
        <f t="array" ref="S56">+IFERROR(ROUND(INDEX(FCSTSDV!$D$2:$N$674,MATCH('STOCK (2)'!$D56,FCSTSDV!$C$2:$C$674,0),MATCH('STOCK (2)'!S$3,FCSTSDV!$D$1:$N$1,0))/'STOCK (2)'!$F56,1),0)</f>
        <v>0</v>
      </c>
      <c r="T56" s="92">
        <f t="array" ref="T56">+IFERROR(ROUND(INDEX(FCSTSDV!$D$2:$N$674,MATCH('STOCK (2)'!$D56,FCSTSDV!$C$2:$C$674,0),MATCH('STOCK (2)'!T$3,FCSTSDV!$D$1:$N$1,0))/'STOCK (2)'!$F56,1),0)</f>
        <v>0</v>
      </c>
      <c r="U56" s="92">
        <f t="array" ref="U56">+IFERROR(ROUND(INDEX(FCSTSDV!$D$2:$N$674,MATCH('STOCK (2)'!$D56,FCSTSDV!$C$2:$C$674,0),MATCH('STOCK (2)'!U$3,FCSTSDV!$D$1:$N$1,0))/'STOCK (2)'!$F56,1),0)</f>
        <v>0</v>
      </c>
      <c r="V56" s="92">
        <f t="array" ref="V56">+IFERROR(ROUND(INDEX(FCSTSDV!$D$2:$N$674,MATCH('STOCK (2)'!$D56,FCSTSDV!$C$2:$C$674,0),MATCH('STOCK (2)'!V$3,FCSTSDV!$D$1:$N$1,0))/'STOCK (2)'!$F56,1),0)</f>
        <v>0</v>
      </c>
      <c r="W56" s="92">
        <f t="array" ref="W56">+IFERROR(ROUND(INDEX(FCSTSDV!$D$2:$N$674,MATCH('STOCK (2)'!$D56,FCSTSDV!$C$2:$C$674,0),MATCH('STOCK (2)'!W$3,FCSTSDV!$D$1:$N$1,0))/'STOCK (2)'!$F56,1),0)</f>
        <v>0</v>
      </c>
      <c r="X56" s="92">
        <f t="array" ref="X56">+IFERROR(ROUND(INDEX(FCSTSDV!$D$2:$N$674,MATCH('STOCK (2)'!$D56,FCSTSDV!$C$2:$C$674,0),MATCH('STOCK (2)'!X$3,FCSTSDV!$D$1:$N$1,0))/'STOCK (2)'!$F56,1),0)</f>
        <v>0</v>
      </c>
      <c r="Y56" s="119">
        <f t="array" ref="Y56">+IFERROR(ROUND(INDEX(FCSTSDV!$D$2:$N$674,MATCH('STOCK (2)'!$D56,FCSTSDV!$C$2:$C$674,0),MATCH('STOCK (2)'!Y$3,FCSTSDV!$D$1:$N$1,0))/'STOCK (2)'!$F56,1),0)</f>
        <v>0</v>
      </c>
      <c r="Z56" s="119">
        <f t="array" ref="Z56">+IFERROR(ROUND(INDEX(FCSTSDV!$D$2:$N$674,MATCH('STOCK (2)'!$D56,FCSTSDV!$C$2:$C$674,0),MATCH('STOCK (2)'!Z$3,FCSTSDV!$D$1:$N$1,0))/'STOCK (2)'!$F56,1),0)</f>
        <v>0</v>
      </c>
    </row>
    <row r="57" spans="1:26" ht="20.100000000000001" customHeight="1">
      <c r="A57" s="813"/>
      <c r="B57" s="795"/>
      <c r="C57" s="57"/>
      <c r="D57" s="46" t="s">
        <v>79</v>
      </c>
      <c r="E57" s="204" t="str">
        <f t="shared" si="6"/>
        <v>30*50</v>
      </c>
      <c r="F57" s="49">
        <v>2500</v>
      </c>
      <c r="G57" s="48"/>
      <c r="H57" s="48"/>
      <c r="I57" s="785"/>
      <c r="J57" s="79"/>
      <c r="K57" s="92">
        <f t="array" ref="K57">+IFERROR(ROUND(INDEX(FCSTSDV!$D$2:$N$674,MATCH('STOCK (2)'!$D57,FCSTSDV!$C$2:$C$674,0),MATCH('STOCK (2)'!K$3,FCSTSDV!$D$1:$N$1,0))/'STOCK (2)'!$F57,1),0)</f>
        <v>0</v>
      </c>
      <c r="L57" s="92">
        <f t="array" ref="L57">+IFERROR(ROUND(INDEX(FCSTSDV!$D$2:$N$674,MATCH('STOCK (2)'!$D57,FCSTSDV!$C$2:$C$674,0),MATCH('STOCK (2)'!L$3,FCSTSDV!$D$1:$N$1,0))/'STOCK (2)'!$F57,1),0)</f>
        <v>0</v>
      </c>
      <c r="M57" s="92">
        <f t="array" ref="M57">+IFERROR(ROUND(INDEX(FCSTSDV!$D$2:$N$674,MATCH('STOCK (2)'!$D57,FCSTSDV!$C$2:$C$674,0),MATCH('STOCK (2)'!M$3,FCSTSDV!$D$1:$N$1,0))/'STOCK (2)'!$F57,1),0)</f>
        <v>0</v>
      </c>
      <c r="N57" s="92">
        <f t="array" ref="N57">+IFERROR(ROUND(INDEX(FCSTSDV!$D$2:$N$674,MATCH('STOCK (2)'!$D57,FCSTSDV!$C$2:$C$674,0),MATCH('STOCK (2)'!N$3,FCSTSDV!$D$1:$N$1,0))/'STOCK (2)'!$F57,1),0)</f>
        <v>0</v>
      </c>
      <c r="O57" s="92">
        <f t="array" ref="O57">+IFERROR(ROUND(INDEX(FCSTSDV!$D$2:$N$674,MATCH('STOCK (2)'!$D57,FCSTSDV!$C$2:$C$674,0),MATCH('STOCK (2)'!O$3,FCSTSDV!$D$1:$N$1,0))/'STOCK (2)'!$F57,1),0)</f>
        <v>0</v>
      </c>
      <c r="P57" s="92">
        <f t="array" ref="P57">+IFERROR(ROUND(INDEX(FCSTSDV!$D$2:$N$674,MATCH('STOCK (2)'!$D57,FCSTSDV!$C$2:$C$674,0),MATCH('STOCK (2)'!P$3,FCSTSDV!$D$1:$N$1,0))/'STOCK (2)'!$F57,1),0)</f>
        <v>0</v>
      </c>
      <c r="Q57" s="92">
        <f t="array" ref="Q57">+IFERROR(ROUND(INDEX(FCSTSDV!$D$2:$N$674,MATCH('STOCK (2)'!$D57,FCSTSDV!$C$2:$C$674,0),MATCH('STOCK (2)'!Q$3,FCSTSDV!$D$1:$N$1,0))/'STOCK (2)'!$F57,1),0)</f>
        <v>0</v>
      </c>
      <c r="R57" s="92">
        <f t="array" ref="R57">+IFERROR(ROUND(INDEX(FCSTSDV!$D$2:$N$674,MATCH('STOCK (2)'!$D57,FCSTSDV!$C$2:$C$674,0),MATCH('STOCK (2)'!R$3,FCSTSDV!$D$1:$N$1,0))/'STOCK (2)'!$F57,1),0)</f>
        <v>0</v>
      </c>
      <c r="S57" s="92">
        <f t="array" ref="S57">+IFERROR(ROUND(INDEX(FCSTSDV!$D$2:$N$674,MATCH('STOCK (2)'!$D57,FCSTSDV!$C$2:$C$674,0),MATCH('STOCK (2)'!S$3,FCSTSDV!$D$1:$N$1,0))/'STOCK (2)'!$F57,1),0)</f>
        <v>0</v>
      </c>
      <c r="T57" s="92">
        <f t="array" ref="T57">+IFERROR(ROUND(INDEX(FCSTSDV!$D$2:$N$674,MATCH('STOCK (2)'!$D57,FCSTSDV!$C$2:$C$674,0),MATCH('STOCK (2)'!T$3,FCSTSDV!$D$1:$N$1,0))/'STOCK (2)'!$F57,1),0)</f>
        <v>0</v>
      </c>
      <c r="U57" s="92">
        <f t="array" ref="U57">+IFERROR(ROUND(INDEX(FCSTSDV!$D$2:$N$674,MATCH('STOCK (2)'!$D57,FCSTSDV!$C$2:$C$674,0),MATCH('STOCK (2)'!U$3,FCSTSDV!$D$1:$N$1,0))/'STOCK (2)'!$F57,1),0)</f>
        <v>0</v>
      </c>
      <c r="V57" s="92">
        <f t="array" ref="V57">+IFERROR(ROUND(INDEX(FCSTSDV!$D$2:$N$674,MATCH('STOCK (2)'!$D57,FCSTSDV!$C$2:$C$674,0),MATCH('STOCK (2)'!V$3,FCSTSDV!$D$1:$N$1,0))/'STOCK (2)'!$F57,1),0)</f>
        <v>0</v>
      </c>
      <c r="W57" s="92">
        <f t="array" ref="W57">+IFERROR(ROUND(INDEX(FCSTSDV!$D$2:$N$674,MATCH('STOCK (2)'!$D57,FCSTSDV!$C$2:$C$674,0),MATCH('STOCK (2)'!W$3,FCSTSDV!$D$1:$N$1,0))/'STOCK (2)'!$F57,1),0)</f>
        <v>0</v>
      </c>
      <c r="X57" s="92">
        <f t="array" ref="X57">+IFERROR(ROUND(INDEX(FCSTSDV!$D$2:$N$674,MATCH('STOCK (2)'!$D57,FCSTSDV!$C$2:$C$674,0),MATCH('STOCK (2)'!X$3,FCSTSDV!$D$1:$N$1,0))/'STOCK (2)'!$F57,1),0)</f>
        <v>0</v>
      </c>
      <c r="Y57" s="119">
        <f t="array" ref="Y57">+IFERROR(ROUND(INDEX(FCSTSDV!$D$2:$N$674,MATCH('STOCK (2)'!$D57,FCSTSDV!$C$2:$C$674,0),MATCH('STOCK (2)'!Y$3,FCSTSDV!$D$1:$N$1,0))/'STOCK (2)'!$F57,1),0)</f>
        <v>0</v>
      </c>
      <c r="Z57" s="119">
        <f t="array" ref="Z57">+IFERROR(ROUND(INDEX(FCSTSDV!$D$2:$N$674,MATCH('STOCK (2)'!$D57,FCSTSDV!$C$2:$C$674,0),MATCH('STOCK (2)'!Z$3,FCSTSDV!$D$1:$N$1,0))/'STOCK (2)'!$F57,1),0)</f>
        <v>0</v>
      </c>
    </row>
    <row r="58" spans="1:26" ht="20.100000000000001" customHeight="1">
      <c r="A58" s="813"/>
      <c r="B58" s="795"/>
      <c r="C58" s="57"/>
      <c r="D58" s="46" t="s">
        <v>80</v>
      </c>
      <c r="E58" s="204" t="str">
        <f t="shared" si="6"/>
        <v>30*50</v>
      </c>
      <c r="F58" s="49">
        <v>2500</v>
      </c>
      <c r="G58" s="48"/>
      <c r="H58" s="48"/>
      <c r="I58" s="785"/>
      <c r="J58" s="79"/>
      <c r="K58" s="92">
        <f t="array" ref="K58">+IFERROR(ROUND(INDEX(FCSTSDV!$D$2:$N$674,MATCH('STOCK (2)'!$D58,FCSTSDV!$C$2:$C$674,0),MATCH('STOCK (2)'!K$3,FCSTSDV!$D$1:$N$1,0))/'STOCK (2)'!$F58,1),0)</f>
        <v>0</v>
      </c>
      <c r="L58" s="92">
        <f t="array" ref="L58">+IFERROR(ROUND(INDEX(FCSTSDV!$D$2:$N$674,MATCH('STOCK (2)'!$D58,FCSTSDV!$C$2:$C$674,0),MATCH('STOCK (2)'!L$3,FCSTSDV!$D$1:$N$1,0))/'STOCK (2)'!$F58,1),0)</f>
        <v>0</v>
      </c>
      <c r="M58" s="92">
        <f t="array" ref="M58">+IFERROR(ROUND(INDEX(FCSTSDV!$D$2:$N$674,MATCH('STOCK (2)'!$D58,FCSTSDV!$C$2:$C$674,0),MATCH('STOCK (2)'!M$3,FCSTSDV!$D$1:$N$1,0))/'STOCK (2)'!$F58,1),0)</f>
        <v>0</v>
      </c>
      <c r="N58" s="92">
        <f t="array" ref="N58">+IFERROR(ROUND(INDEX(FCSTSDV!$D$2:$N$674,MATCH('STOCK (2)'!$D58,FCSTSDV!$C$2:$C$674,0),MATCH('STOCK (2)'!N$3,FCSTSDV!$D$1:$N$1,0))/'STOCK (2)'!$F58,1),0)</f>
        <v>0</v>
      </c>
      <c r="O58" s="92">
        <f t="array" ref="O58">+IFERROR(ROUND(INDEX(FCSTSDV!$D$2:$N$674,MATCH('STOCK (2)'!$D58,FCSTSDV!$C$2:$C$674,0),MATCH('STOCK (2)'!O$3,FCSTSDV!$D$1:$N$1,0))/'STOCK (2)'!$F58,1),0)</f>
        <v>0</v>
      </c>
      <c r="P58" s="92">
        <f t="array" ref="P58">+IFERROR(ROUND(INDEX(FCSTSDV!$D$2:$N$674,MATCH('STOCK (2)'!$D58,FCSTSDV!$C$2:$C$674,0),MATCH('STOCK (2)'!P$3,FCSTSDV!$D$1:$N$1,0))/'STOCK (2)'!$F58,1),0)</f>
        <v>0</v>
      </c>
      <c r="Q58" s="92">
        <f t="array" ref="Q58">+IFERROR(ROUND(INDEX(FCSTSDV!$D$2:$N$674,MATCH('STOCK (2)'!$D58,FCSTSDV!$C$2:$C$674,0),MATCH('STOCK (2)'!Q$3,FCSTSDV!$D$1:$N$1,0))/'STOCK (2)'!$F58,1),0)</f>
        <v>0</v>
      </c>
      <c r="R58" s="92">
        <f t="array" ref="R58">+IFERROR(ROUND(INDEX(FCSTSDV!$D$2:$N$674,MATCH('STOCK (2)'!$D58,FCSTSDV!$C$2:$C$674,0),MATCH('STOCK (2)'!R$3,FCSTSDV!$D$1:$N$1,0))/'STOCK (2)'!$F58,1),0)</f>
        <v>0</v>
      </c>
      <c r="S58" s="92">
        <f t="array" ref="S58">+IFERROR(ROUND(INDEX(FCSTSDV!$D$2:$N$674,MATCH('STOCK (2)'!$D58,FCSTSDV!$C$2:$C$674,0),MATCH('STOCK (2)'!S$3,FCSTSDV!$D$1:$N$1,0))/'STOCK (2)'!$F58,1),0)</f>
        <v>0</v>
      </c>
      <c r="T58" s="92">
        <f t="array" ref="T58">+IFERROR(ROUND(INDEX(FCSTSDV!$D$2:$N$674,MATCH('STOCK (2)'!$D58,FCSTSDV!$C$2:$C$674,0),MATCH('STOCK (2)'!T$3,FCSTSDV!$D$1:$N$1,0))/'STOCK (2)'!$F58,1),0)</f>
        <v>0</v>
      </c>
      <c r="U58" s="92">
        <f t="array" ref="U58">+IFERROR(ROUND(INDEX(FCSTSDV!$D$2:$N$674,MATCH('STOCK (2)'!$D58,FCSTSDV!$C$2:$C$674,0),MATCH('STOCK (2)'!U$3,FCSTSDV!$D$1:$N$1,0))/'STOCK (2)'!$F58,1),0)</f>
        <v>0</v>
      </c>
      <c r="V58" s="92">
        <f t="array" ref="V58">+IFERROR(ROUND(INDEX(FCSTSDV!$D$2:$N$674,MATCH('STOCK (2)'!$D58,FCSTSDV!$C$2:$C$674,0),MATCH('STOCK (2)'!V$3,FCSTSDV!$D$1:$N$1,0))/'STOCK (2)'!$F58,1),0)</f>
        <v>0</v>
      </c>
      <c r="W58" s="92">
        <f t="array" ref="W58">+IFERROR(ROUND(INDEX(FCSTSDV!$D$2:$N$674,MATCH('STOCK (2)'!$D58,FCSTSDV!$C$2:$C$674,0),MATCH('STOCK (2)'!W$3,FCSTSDV!$D$1:$N$1,0))/'STOCK (2)'!$F58,1),0)</f>
        <v>0</v>
      </c>
      <c r="X58" s="92">
        <f t="array" ref="X58">+IFERROR(ROUND(INDEX(FCSTSDV!$D$2:$N$674,MATCH('STOCK (2)'!$D58,FCSTSDV!$C$2:$C$674,0),MATCH('STOCK (2)'!X$3,FCSTSDV!$D$1:$N$1,0))/'STOCK (2)'!$F58,1),0)</f>
        <v>0</v>
      </c>
      <c r="Y58" s="119">
        <f t="array" ref="Y58">+IFERROR(ROUND(INDEX(FCSTSDV!$D$2:$N$674,MATCH('STOCK (2)'!$D58,FCSTSDV!$C$2:$C$674,0),MATCH('STOCK (2)'!Y$3,FCSTSDV!$D$1:$N$1,0))/'STOCK (2)'!$F58,1),0)</f>
        <v>0</v>
      </c>
      <c r="Z58" s="119">
        <f t="array" ref="Z58">+IFERROR(ROUND(INDEX(FCSTSDV!$D$2:$N$674,MATCH('STOCK (2)'!$D58,FCSTSDV!$C$2:$C$674,0),MATCH('STOCK (2)'!Z$3,FCSTSDV!$D$1:$N$1,0))/'STOCK (2)'!$F58,1),0)</f>
        <v>0</v>
      </c>
    </row>
    <row r="59" spans="1:26" ht="20.100000000000001" customHeight="1">
      <c r="A59" s="813"/>
      <c r="B59" s="795"/>
      <c r="C59" s="57"/>
      <c r="D59" s="46" t="s">
        <v>81</v>
      </c>
      <c r="E59" s="204" t="str">
        <f t="shared" si="6"/>
        <v>30*50</v>
      </c>
      <c r="F59" s="49">
        <v>2500</v>
      </c>
      <c r="G59" s="48"/>
      <c r="H59" s="48"/>
      <c r="I59" s="785"/>
      <c r="J59" s="79"/>
      <c r="K59" s="92">
        <f t="array" ref="K59">+IFERROR(ROUND(INDEX(FCSTSDV!$D$2:$N$674,MATCH('STOCK (2)'!$D59,FCSTSDV!$C$2:$C$674,0),MATCH('STOCK (2)'!K$3,FCSTSDV!$D$1:$N$1,0))/'STOCK (2)'!$F59,1),0)</f>
        <v>0</v>
      </c>
      <c r="L59" s="92">
        <f t="array" ref="L59">+IFERROR(ROUND(INDEX(FCSTSDV!$D$2:$N$674,MATCH('STOCK (2)'!$D59,FCSTSDV!$C$2:$C$674,0),MATCH('STOCK (2)'!L$3,FCSTSDV!$D$1:$N$1,0))/'STOCK (2)'!$F59,1),0)</f>
        <v>0</v>
      </c>
      <c r="M59" s="92">
        <f t="array" ref="M59">+IFERROR(ROUND(INDEX(FCSTSDV!$D$2:$N$674,MATCH('STOCK (2)'!$D59,FCSTSDV!$C$2:$C$674,0),MATCH('STOCK (2)'!M$3,FCSTSDV!$D$1:$N$1,0))/'STOCK (2)'!$F59,1),0)</f>
        <v>0</v>
      </c>
      <c r="N59" s="92">
        <f t="array" ref="N59">+IFERROR(ROUND(INDEX(FCSTSDV!$D$2:$N$674,MATCH('STOCK (2)'!$D59,FCSTSDV!$C$2:$C$674,0),MATCH('STOCK (2)'!N$3,FCSTSDV!$D$1:$N$1,0))/'STOCK (2)'!$F59,1),0)</f>
        <v>0</v>
      </c>
      <c r="O59" s="92">
        <f t="array" ref="O59">+IFERROR(ROUND(INDEX(FCSTSDV!$D$2:$N$674,MATCH('STOCK (2)'!$D59,FCSTSDV!$C$2:$C$674,0),MATCH('STOCK (2)'!O$3,FCSTSDV!$D$1:$N$1,0))/'STOCK (2)'!$F59,1),0)</f>
        <v>0</v>
      </c>
      <c r="P59" s="92">
        <f t="array" ref="P59">+IFERROR(ROUND(INDEX(FCSTSDV!$D$2:$N$674,MATCH('STOCK (2)'!$D59,FCSTSDV!$C$2:$C$674,0),MATCH('STOCK (2)'!P$3,FCSTSDV!$D$1:$N$1,0))/'STOCK (2)'!$F59,1),0)</f>
        <v>0</v>
      </c>
      <c r="Q59" s="92">
        <f t="array" ref="Q59">+IFERROR(ROUND(INDEX(FCSTSDV!$D$2:$N$674,MATCH('STOCK (2)'!$D59,FCSTSDV!$C$2:$C$674,0),MATCH('STOCK (2)'!Q$3,FCSTSDV!$D$1:$N$1,0))/'STOCK (2)'!$F59,1),0)</f>
        <v>0</v>
      </c>
      <c r="R59" s="92">
        <f t="array" ref="R59">+IFERROR(ROUND(INDEX(FCSTSDV!$D$2:$N$674,MATCH('STOCK (2)'!$D59,FCSTSDV!$C$2:$C$674,0),MATCH('STOCK (2)'!R$3,FCSTSDV!$D$1:$N$1,0))/'STOCK (2)'!$F59,1),0)</f>
        <v>0</v>
      </c>
      <c r="S59" s="92">
        <f t="array" ref="S59">+IFERROR(ROUND(INDEX(FCSTSDV!$D$2:$N$674,MATCH('STOCK (2)'!$D59,FCSTSDV!$C$2:$C$674,0),MATCH('STOCK (2)'!S$3,FCSTSDV!$D$1:$N$1,0))/'STOCK (2)'!$F59,1),0)</f>
        <v>0</v>
      </c>
      <c r="T59" s="92">
        <f t="array" ref="T59">+IFERROR(ROUND(INDEX(FCSTSDV!$D$2:$N$674,MATCH('STOCK (2)'!$D59,FCSTSDV!$C$2:$C$674,0),MATCH('STOCK (2)'!T$3,FCSTSDV!$D$1:$N$1,0))/'STOCK (2)'!$F59,1),0)</f>
        <v>0</v>
      </c>
      <c r="U59" s="92">
        <f t="array" ref="U59">+IFERROR(ROUND(INDEX(FCSTSDV!$D$2:$N$674,MATCH('STOCK (2)'!$D59,FCSTSDV!$C$2:$C$674,0),MATCH('STOCK (2)'!U$3,FCSTSDV!$D$1:$N$1,0))/'STOCK (2)'!$F59,1),0)</f>
        <v>0</v>
      </c>
      <c r="V59" s="92">
        <f t="array" ref="V59">+IFERROR(ROUND(INDEX(FCSTSDV!$D$2:$N$674,MATCH('STOCK (2)'!$D59,FCSTSDV!$C$2:$C$674,0),MATCH('STOCK (2)'!V$3,FCSTSDV!$D$1:$N$1,0))/'STOCK (2)'!$F59,1),0)</f>
        <v>0</v>
      </c>
      <c r="W59" s="92">
        <f t="array" ref="W59">+IFERROR(ROUND(INDEX(FCSTSDV!$D$2:$N$674,MATCH('STOCK (2)'!$D59,FCSTSDV!$C$2:$C$674,0),MATCH('STOCK (2)'!W$3,FCSTSDV!$D$1:$N$1,0))/'STOCK (2)'!$F59,1),0)</f>
        <v>0</v>
      </c>
      <c r="X59" s="92">
        <f t="array" ref="X59">+IFERROR(ROUND(INDEX(FCSTSDV!$D$2:$N$674,MATCH('STOCK (2)'!$D59,FCSTSDV!$C$2:$C$674,0),MATCH('STOCK (2)'!X$3,FCSTSDV!$D$1:$N$1,0))/'STOCK (2)'!$F59,1),0)</f>
        <v>0</v>
      </c>
      <c r="Y59" s="119">
        <f t="array" ref="Y59">+IFERROR(ROUND(INDEX(FCSTSDV!$D$2:$N$674,MATCH('STOCK (2)'!$D59,FCSTSDV!$C$2:$C$674,0),MATCH('STOCK (2)'!Y$3,FCSTSDV!$D$1:$N$1,0))/'STOCK (2)'!$F59,1),0)</f>
        <v>0</v>
      </c>
      <c r="Z59" s="119">
        <f t="array" ref="Z59">+IFERROR(ROUND(INDEX(FCSTSDV!$D$2:$N$674,MATCH('STOCK (2)'!$D59,FCSTSDV!$C$2:$C$674,0),MATCH('STOCK (2)'!Z$3,FCSTSDV!$D$1:$N$1,0))/'STOCK (2)'!$F59,1),0)</f>
        <v>0</v>
      </c>
    </row>
    <row r="60" spans="1:26" ht="20.100000000000001" customHeight="1">
      <c r="A60" s="813"/>
      <c r="B60" s="795"/>
      <c r="C60" s="57"/>
      <c r="D60" s="46" t="s">
        <v>82</v>
      </c>
      <c r="E60" s="204" t="str">
        <f t="shared" si="6"/>
        <v>30*50</v>
      </c>
      <c r="F60" s="49">
        <v>2500</v>
      </c>
      <c r="G60" s="48"/>
      <c r="H60" s="48"/>
      <c r="I60" s="785"/>
      <c r="J60" s="79"/>
      <c r="K60" s="92">
        <f t="array" ref="K60">+IFERROR(ROUND(INDEX(FCSTSDV!$D$2:$N$674,MATCH('STOCK (2)'!$D60,FCSTSDV!$C$2:$C$674,0),MATCH('STOCK (2)'!K$3,FCSTSDV!$D$1:$N$1,0))/'STOCK (2)'!$F60,1),0)</f>
        <v>0</v>
      </c>
      <c r="L60" s="92">
        <f t="array" ref="L60">+IFERROR(ROUND(INDEX(FCSTSDV!$D$2:$N$674,MATCH('STOCK (2)'!$D60,FCSTSDV!$C$2:$C$674,0),MATCH('STOCK (2)'!L$3,FCSTSDV!$D$1:$N$1,0))/'STOCK (2)'!$F60,1),0)</f>
        <v>0</v>
      </c>
      <c r="M60" s="92">
        <f t="array" ref="M60">+IFERROR(ROUND(INDEX(FCSTSDV!$D$2:$N$674,MATCH('STOCK (2)'!$D60,FCSTSDV!$C$2:$C$674,0),MATCH('STOCK (2)'!M$3,FCSTSDV!$D$1:$N$1,0))/'STOCK (2)'!$F60,1),0)</f>
        <v>0</v>
      </c>
      <c r="N60" s="92">
        <f t="array" ref="N60">+IFERROR(ROUND(INDEX(FCSTSDV!$D$2:$N$674,MATCH('STOCK (2)'!$D60,FCSTSDV!$C$2:$C$674,0),MATCH('STOCK (2)'!N$3,FCSTSDV!$D$1:$N$1,0))/'STOCK (2)'!$F60,1),0)</f>
        <v>0</v>
      </c>
      <c r="O60" s="92">
        <f t="array" ref="O60">+IFERROR(ROUND(INDEX(FCSTSDV!$D$2:$N$674,MATCH('STOCK (2)'!$D60,FCSTSDV!$C$2:$C$674,0),MATCH('STOCK (2)'!O$3,FCSTSDV!$D$1:$N$1,0))/'STOCK (2)'!$F60,1),0)</f>
        <v>0</v>
      </c>
      <c r="P60" s="92">
        <f t="array" ref="P60">+IFERROR(ROUND(INDEX(FCSTSDV!$D$2:$N$674,MATCH('STOCK (2)'!$D60,FCSTSDV!$C$2:$C$674,0),MATCH('STOCK (2)'!P$3,FCSTSDV!$D$1:$N$1,0))/'STOCK (2)'!$F60,1),0)</f>
        <v>0</v>
      </c>
      <c r="Q60" s="92">
        <f t="array" ref="Q60">+IFERROR(ROUND(INDEX(FCSTSDV!$D$2:$N$674,MATCH('STOCK (2)'!$D60,FCSTSDV!$C$2:$C$674,0),MATCH('STOCK (2)'!Q$3,FCSTSDV!$D$1:$N$1,0))/'STOCK (2)'!$F60,1),0)</f>
        <v>0</v>
      </c>
      <c r="R60" s="92">
        <f t="array" ref="R60">+IFERROR(ROUND(INDEX(FCSTSDV!$D$2:$N$674,MATCH('STOCK (2)'!$D60,FCSTSDV!$C$2:$C$674,0),MATCH('STOCK (2)'!R$3,FCSTSDV!$D$1:$N$1,0))/'STOCK (2)'!$F60,1),0)</f>
        <v>0</v>
      </c>
      <c r="S60" s="92">
        <f t="array" ref="S60">+IFERROR(ROUND(INDEX(FCSTSDV!$D$2:$N$674,MATCH('STOCK (2)'!$D60,FCSTSDV!$C$2:$C$674,0),MATCH('STOCK (2)'!S$3,FCSTSDV!$D$1:$N$1,0))/'STOCK (2)'!$F60,1),0)</f>
        <v>0</v>
      </c>
      <c r="T60" s="92">
        <f t="array" ref="T60">+IFERROR(ROUND(INDEX(FCSTSDV!$D$2:$N$674,MATCH('STOCK (2)'!$D60,FCSTSDV!$C$2:$C$674,0),MATCH('STOCK (2)'!T$3,FCSTSDV!$D$1:$N$1,0))/'STOCK (2)'!$F60,1),0)</f>
        <v>0</v>
      </c>
      <c r="U60" s="92">
        <f t="array" ref="U60">+IFERROR(ROUND(INDEX(FCSTSDV!$D$2:$N$674,MATCH('STOCK (2)'!$D60,FCSTSDV!$C$2:$C$674,0),MATCH('STOCK (2)'!U$3,FCSTSDV!$D$1:$N$1,0))/'STOCK (2)'!$F60,1),0)</f>
        <v>0</v>
      </c>
      <c r="V60" s="92">
        <f t="array" ref="V60">+IFERROR(ROUND(INDEX(FCSTSDV!$D$2:$N$674,MATCH('STOCK (2)'!$D60,FCSTSDV!$C$2:$C$674,0),MATCH('STOCK (2)'!V$3,FCSTSDV!$D$1:$N$1,0))/'STOCK (2)'!$F60,1),0)</f>
        <v>0</v>
      </c>
      <c r="W60" s="92">
        <f t="array" ref="W60">+IFERROR(ROUND(INDEX(FCSTSDV!$D$2:$N$674,MATCH('STOCK (2)'!$D60,FCSTSDV!$C$2:$C$674,0),MATCH('STOCK (2)'!W$3,FCSTSDV!$D$1:$N$1,0))/'STOCK (2)'!$F60,1),0)</f>
        <v>0</v>
      </c>
      <c r="X60" s="92">
        <f t="array" ref="X60">+IFERROR(ROUND(INDEX(FCSTSDV!$D$2:$N$674,MATCH('STOCK (2)'!$D60,FCSTSDV!$C$2:$C$674,0),MATCH('STOCK (2)'!X$3,FCSTSDV!$D$1:$N$1,0))/'STOCK (2)'!$F60,1),0)</f>
        <v>0</v>
      </c>
      <c r="Y60" s="119">
        <f t="array" ref="Y60">+IFERROR(ROUND(INDEX(FCSTSDV!$D$2:$N$674,MATCH('STOCK (2)'!$D60,FCSTSDV!$C$2:$C$674,0),MATCH('STOCK (2)'!Y$3,FCSTSDV!$D$1:$N$1,0))/'STOCK (2)'!$F60,1),0)</f>
        <v>0</v>
      </c>
      <c r="Z60" s="119">
        <f t="array" ref="Z60">+IFERROR(ROUND(INDEX(FCSTSDV!$D$2:$N$674,MATCH('STOCK (2)'!$D60,FCSTSDV!$C$2:$C$674,0),MATCH('STOCK (2)'!Z$3,FCSTSDV!$D$1:$N$1,0))/'STOCK (2)'!$F60,1),0)</f>
        <v>0</v>
      </c>
    </row>
    <row r="61" spans="1:26" ht="20.100000000000001" customHeight="1">
      <c r="A61" s="813"/>
      <c r="B61" s="795"/>
      <c r="C61" s="57"/>
      <c r="D61" s="46" t="s">
        <v>83</v>
      </c>
      <c r="E61" s="204" t="str">
        <f t="shared" si="6"/>
        <v>30*50</v>
      </c>
      <c r="F61" s="49">
        <v>2500</v>
      </c>
      <c r="G61" s="48"/>
      <c r="H61" s="48"/>
      <c r="I61" s="785"/>
      <c r="J61" s="79"/>
      <c r="K61" s="92">
        <f t="array" ref="K61">+IFERROR(ROUND(INDEX(FCSTSDV!$D$2:$N$674,MATCH('STOCK (2)'!$D61,FCSTSDV!$C$2:$C$674,0),MATCH('STOCK (2)'!K$3,FCSTSDV!$D$1:$N$1,0))/'STOCK (2)'!$F61,1),0)</f>
        <v>0</v>
      </c>
      <c r="L61" s="92">
        <f t="array" ref="L61">+IFERROR(ROUND(INDEX(FCSTSDV!$D$2:$N$674,MATCH('STOCK (2)'!$D61,FCSTSDV!$C$2:$C$674,0),MATCH('STOCK (2)'!L$3,FCSTSDV!$D$1:$N$1,0))/'STOCK (2)'!$F61,1),0)</f>
        <v>0</v>
      </c>
      <c r="M61" s="92">
        <f t="array" ref="M61">+IFERROR(ROUND(INDEX(FCSTSDV!$D$2:$N$674,MATCH('STOCK (2)'!$D61,FCSTSDV!$C$2:$C$674,0),MATCH('STOCK (2)'!M$3,FCSTSDV!$D$1:$N$1,0))/'STOCK (2)'!$F61,1),0)</f>
        <v>0</v>
      </c>
      <c r="N61" s="92">
        <f t="array" ref="N61">+IFERROR(ROUND(INDEX(FCSTSDV!$D$2:$N$674,MATCH('STOCK (2)'!$D61,FCSTSDV!$C$2:$C$674,0),MATCH('STOCK (2)'!N$3,FCSTSDV!$D$1:$N$1,0))/'STOCK (2)'!$F61,1),0)</f>
        <v>0</v>
      </c>
      <c r="O61" s="92">
        <f t="array" ref="O61">+IFERROR(ROUND(INDEX(FCSTSDV!$D$2:$N$674,MATCH('STOCK (2)'!$D61,FCSTSDV!$C$2:$C$674,0),MATCH('STOCK (2)'!O$3,FCSTSDV!$D$1:$N$1,0))/'STOCK (2)'!$F61,1),0)</f>
        <v>0</v>
      </c>
      <c r="P61" s="92">
        <f t="array" ref="P61">+IFERROR(ROUND(INDEX(FCSTSDV!$D$2:$N$674,MATCH('STOCK (2)'!$D61,FCSTSDV!$C$2:$C$674,0),MATCH('STOCK (2)'!P$3,FCSTSDV!$D$1:$N$1,0))/'STOCK (2)'!$F61,1),0)</f>
        <v>0</v>
      </c>
      <c r="Q61" s="92">
        <f t="array" ref="Q61">+IFERROR(ROUND(INDEX(FCSTSDV!$D$2:$N$674,MATCH('STOCK (2)'!$D61,FCSTSDV!$C$2:$C$674,0),MATCH('STOCK (2)'!Q$3,FCSTSDV!$D$1:$N$1,0))/'STOCK (2)'!$F61,1),0)</f>
        <v>0</v>
      </c>
      <c r="R61" s="92">
        <f t="array" ref="R61">+IFERROR(ROUND(INDEX(FCSTSDV!$D$2:$N$674,MATCH('STOCK (2)'!$D61,FCSTSDV!$C$2:$C$674,0),MATCH('STOCK (2)'!R$3,FCSTSDV!$D$1:$N$1,0))/'STOCK (2)'!$F61,1),0)</f>
        <v>0</v>
      </c>
      <c r="S61" s="92">
        <f t="array" ref="S61">+IFERROR(ROUND(INDEX(FCSTSDV!$D$2:$N$674,MATCH('STOCK (2)'!$D61,FCSTSDV!$C$2:$C$674,0),MATCH('STOCK (2)'!S$3,FCSTSDV!$D$1:$N$1,0))/'STOCK (2)'!$F61,1),0)</f>
        <v>0</v>
      </c>
      <c r="T61" s="92">
        <f t="array" ref="T61">+IFERROR(ROUND(INDEX(FCSTSDV!$D$2:$N$674,MATCH('STOCK (2)'!$D61,FCSTSDV!$C$2:$C$674,0),MATCH('STOCK (2)'!T$3,FCSTSDV!$D$1:$N$1,0))/'STOCK (2)'!$F61,1),0)</f>
        <v>0</v>
      </c>
      <c r="U61" s="92">
        <f t="array" ref="U61">+IFERROR(ROUND(INDEX(FCSTSDV!$D$2:$N$674,MATCH('STOCK (2)'!$D61,FCSTSDV!$C$2:$C$674,0),MATCH('STOCK (2)'!U$3,FCSTSDV!$D$1:$N$1,0))/'STOCK (2)'!$F61,1),0)</f>
        <v>0</v>
      </c>
      <c r="V61" s="92">
        <f t="array" ref="V61">+IFERROR(ROUND(INDEX(FCSTSDV!$D$2:$N$674,MATCH('STOCK (2)'!$D61,FCSTSDV!$C$2:$C$674,0),MATCH('STOCK (2)'!V$3,FCSTSDV!$D$1:$N$1,0))/'STOCK (2)'!$F61,1),0)</f>
        <v>0</v>
      </c>
      <c r="W61" s="92">
        <f t="array" ref="W61">+IFERROR(ROUND(INDEX(FCSTSDV!$D$2:$N$674,MATCH('STOCK (2)'!$D61,FCSTSDV!$C$2:$C$674,0),MATCH('STOCK (2)'!W$3,FCSTSDV!$D$1:$N$1,0))/'STOCK (2)'!$F61,1),0)</f>
        <v>0</v>
      </c>
      <c r="X61" s="92">
        <f t="array" ref="X61">+IFERROR(ROUND(INDEX(FCSTSDV!$D$2:$N$674,MATCH('STOCK (2)'!$D61,FCSTSDV!$C$2:$C$674,0),MATCH('STOCK (2)'!X$3,FCSTSDV!$D$1:$N$1,0))/'STOCK (2)'!$F61,1),0)</f>
        <v>0</v>
      </c>
      <c r="Y61" s="119">
        <f t="array" ref="Y61">+IFERROR(ROUND(INDEX(FCSTSDV!$D$2:$N$674,MATCH('STOCK (2)'!$D61,FCSTSDV!$C$2:$C$674,0),MATCH('STOCK (2)'!Y$3,FCSTSDV!$D$1:$N$1,0))/'STOCK (2)'!$F61,1),0)</f>
        <v>0</v>
      </c>
      <c r="Z61" s="119">
        <f t="array" ref="Z61">+IFERROR(ROUND(INDEX(FCSTSDV!$D$2:$N$674,MATCH('STOCK (2)'!$D61,FCSTSDV!$C$2:$C$674,0),MATCH('STOCK (2)'!Z$3,FCSTSDV!$D$1:$N$1,0))/'STOCK (2)'!$F61,1),0)</f>
        <v>0</v>
      </c>
    </row>
    <row r="62" spans="1:26" ht="20.100000000000001" customHeight="1">
      <c r="A62" s="813"/>
      <c r="B62" s="795"/>
      <c r="C62" s="57"/>
      <c r="D62" s="46" t="s">
        <v>84</v>
      </c>
      <c r="E62" s="204" t="str">
        <f t="shared" si="6"/>
        <v>30*50</v>
      </c>
      <c r="F62" s="49">
        <v>2500</v>
      </c>
      <c r="G62" s="48"/>
      <c r="H62" s="48"/>
      <c r="I62" s="785"/>
      <c r="J62" s="79"/>
      <c r="K62" s="92">
        <f t="array" ref="K62">+IFERROR(ROUND(INDEX(FCSTSDV!$D$2:$N$674,MATCH('STOCK (2)'!$D62,FCSTSDV!$C$2:$C$674,0),MATCH('STOCK (2)'!K$3,FCSTSDV!$D$1:$N$1,0))/'STOCK (2)'!$F62,1),0)</f>
        <v>0</v>
      </c>
      <c r="L62" s="92">
        <f t="array" ref="L62">+IFERROR(ROUND(INDEX(FCSTSDV!$D$2:$N$674,MATCH('STOCK (2)'!$D62,FCSTSDV!$C$2:$C$674,0),MATCH('STOCK (2)'!L$3,FCSTSDV!$D$1:$N$1,0))/'STOCK (2)'!$F62,1),0)</f>
        <v>0</v>
      </c>
      <c r="M62" s="92">
        <f t="array" ref="M62">+IFERROR(ROUND(INDEX(FCSTSDV!$D$2:$N$674,MATCH('STOCK (2)'!$D62,FCSTSDV!$C$2:$C$674,0),MATCH('STOCK (2)'!M$3,FCSTSDV!$D$1:$N$1,0))/'STOCK (2)'!$F62,1),0)</f>
        <v>0</v>
      </c>
      <c r="N62" s="92">
        <f t="array" ref="N62">+IFERROR(ROUND(INDEX(FCSTSDV!$D$2:$N$674,MATCH('STOCK (2)'!$D62,FCSTSDV!$C$2:$C$674,0),MATCH('STOCK (2)'!N$3,FCSTSDV!$D$1:$N$1,0))/'STOCK (2)'!$F62,1),0)</f>
        <v>0</v>
      </c>
      <c r="O62" s="92">
        <f t="array" ref="O62">+IFERROR(ROUND(INDEX(FCSTSDV!$D$2:$N$674,MATCH('STOCK (2)'!$D62,FCSTSDV!$C$2:$C$674,0),MATCH('STOCK (2)'!O$3,FCSTSDV!$D$1:$N$1,0))/'STOCK (2)'!$F62,1),0)</f>
        <v>0</v>
      </c>
      <c r="P62" s="92">
        <f t="array" ref="P62">+IFERROR(ROUND(INDEX(FCSTSDV!$D$2:$N$674,MATCH('STOCK (2)'!$D62,FCSTSDV!$C$2:$C$674,0),MATCH('STOCK (2)'!P$3,FCSTSDV!$D$1:$N$1,0))/'STOCK (2)'!$F62,1),0)</f>
        <v>0</v>
      </c>
      <c r="Q62" s="92">
        <f t="array" ref="Q62">+IFERROR(ROUND(INDEX(FCSTSDV!$D$2:$N$674,MATCH('STOCK (2)'!$D62,FCSTSDV!$C$2:$C$674,0),MATCH('STOCK (2)'!Q$3,FCSTSDV!$D$1:$N$1,0))/'STOCK (2)'!$F62,1),0)</f>
        <v>0</v>
      </c>
      <c r="R62" s="92">
        <f t="array" ref="R62">+IFERROR(ROUND(INDEX(FCSTSDV!$D$2:$N$674,MATCH('STOCK (2)'!$D62,FCSTSDV!$C$2:$C$674,0),MATCH('STOCK (2)'!R$3,FCSTSDV!$D$1:$N$1,0))/'STOCK (2)'!$F62,1),0)</f>
        <v>0</v>
      </c>
      <c r="S62" s="92">
        <f t="array" ref="S62">+IFERROR(ROUND(INDEX(FCSTSDV!$D$2:$N$674,MATCH('STOCK (2)'!$D62,FCSTSDV!$C$2:$C$674,0),MATCH('STOCK (2)'!S$3,FCSTSDV!$D$1:$N$1,0))/'STOCK (2)'!$F62,1),0)</f>
        <v>0</v>
      </c>
      <c r="T62" s="92">
        <f t="array" ref="T62">+IFERROR(ROUND(INDEX(FCSTSDV!$D$2:$N$674,MATCH('STOCK (2)'!$D62,FCSTSDV!$C$2:$C$674,0),MATCH('STOCK (2)'!T$3,FCSTSDV!$D$1:$N$1,0))/'STOCK (2)'!$F62,1),0)</f>
        <v>0</v>
      </c>
      <c r="U62" s="92">
        <f t="array" ref="U62">+IFERROR(ROUND(INDEX(FCSTSDV!$D$2:$N$674,MATCH('STOCK (2)'!$D62,FCSTSDV!$C$2:$C$674,0),MATCH('STOCK (2)'!U$3,FCSTSDV!$D$1:$N$1,0))/'STOCK (2)'!$F62,1),0)</f>
        <v>0</v>
      </c>
      <c r="V62" s="92">
        <f t="array" ref="V62">+IFERROR(ROUND(INDEX(FCSTSDV!$D$2:$N$674,MATCH('STOCK (2)'!$D62,FCSTSDV!$C$2:$C$674,0),MATCH('STOCK (2)'!V$3,FCSTSDV!$D$1:$N$1,0))/'STOCK (2)'!$F62,1),0)</f>
        <v>0</v>
      </c>
      <c r="W62" s="92">
        <f t="array" ref="W62">+IFERROR(ROUND(INDEX(FCSTSDV!$D$2:$N$674,MATCH('STOCK (2)'!$D62,FCSTSDV!$C$2:$C$674,0),MATCH('STOCK (2)'!W$3,FCSTSDV!$D$1:$N$1,0))/'STOCK (2)'!$F62,1),0)</f>
        <v>0</v>
      </c>
      <c r="X62" s="92">
        <f t="array" ref="X62">+IFERROR(ROUND(INDEX(FCSTSDV!$D$2:$N$674,MATCH('STOCK (2)'!$D62,FCSTSDV!$C$2:$C$674,0),MATCH('STOCK (2)'!X$3,FCSTSDV!$D$1:$N$1,0))/'STOCK (2)'!$F62,1),0)</f>
        <v>0</v>
      </c>
      <c r="Y62" s="119">
        <f t="array" ref="Y62">+IFERROR(ROUND(INDEX(FCSTSDV!$D$2:$N$674,MATCH('STOCK (2)'!$D62,FCSTSDV!$C$2:$C$674,0),MATCH('STOCK (2)'!Y$3,FCSTSDV!$D$1:$N$1,0))/'STOCK (2)'!$F62,1),0)</f>
        <v>0</v>
      </c>
      <c r="Z62" s="119">
        <f t="array" ref="Z62">+IFERROR(ROUND(INDEX(FCSTSDV!$D$2:$N$674,MATCH('STOCK (2)'!$D62,FCSTSDV!$C$2:$C$674,0),MATCH('STOCK (2)'!Z$3,FCSTSDV!$D$1:$N$1,0))/'STOCK (2)'!$F62,1),0)</f>
        <v>0</v>
      </c>
    </row>
    <row r="63" spans="1:26" ht="20.100000000000001" customHeight="1">
      <c r="A63" s="813"/>
      <c r="B63" s="795"/>
      <c r="C63" s="57"/>
      <c r="D63" s="46" t="s">
        <v>85</v>
      </c>
      <c r="E63" s="204" t="str">
        <f t="shared" si="6"/>
        <v>30*50</v>
      </c>
      <c r="F63" s="49">
        <v>2500</v>
      </c>
      <c r="G63" s="48"/>
      <c r="H63" s="48"/>
      <c r="I63" s="785"/>
      <c r="J63" s="79"/>
      <c r="K63" s="92">
        <f t="array" ref="K63">+IFERROR(ROUND(INDEX(FCSTSDV!$D$2:$N$674,MATCH('STOCK (2)'!$D63,FCSTSDV!$C$2:$C$674,0),MATCH('STOCK (2)'!K$3,FCSTSDV!$D$1:$N$1,0))/'STOCK (2)'!$F63,1),0)</f>
        <v>0</v>
      </c>
      <c r="L63" s="92">
        <f t="array" ref="L63">+IFERROR(ROUND(INDEX(FCSTSDV!$D$2:$N$674,MATCH('STOCK (2)'!$D63,FCSTSDV!$C$2:$C$674,0),MATCH('STOCK (2)'!L$3,FCSTSDV!$D$1:$N$1,0))/'STOCK (2)'!$F63,1),0)</f>
        <v>0</v>
      </c>
      <c r="M63" s="92">
        <f t="array" ref="M63">+IFERROR(ROUND(INDEX(FCSTSDV!$D$2:$N$674,MATCH('STOCK (2)'!$D63,FCSTSDV!$C$2:$C$674,0),MATCH('STOCK (2)'!M$3,FCSTSDV!$D$1:$N$1,0))/'STOCK (2)'!$F63,1),0)</f>
        <v>0</v>
      </c>
      <c r="N63" s="92">
        <f t="array" ref="N63">+IFERROR(ROUND(INDEX(FCSTSDV!$D$2:$N$674,MATCH('STOCK (2)'!$D63,FCSTSDV!$C$2:$C$674,0),MATCH('STOCK (2)'!N$3,FCSTSDV!$D$1:$N$1,0))/'STOCK (2)'!$F63,1),0)</f>
        <v>0</v>
      </c>
      <c r="O63" s="92">
        <f t="array" ref="O63">+IFERROR(ROUND(INDEX(FCSTSDV!$D$2:$N$674,MATCH('STOCK (2)'!$D63,FCSTSDV!$C$2:$C$674,0),MATCH('STOCK (2)'!O$3,FCSTSDV!$D$1:$N$1,0))/'STOCK (2)'!$F63,1),0)</f>
        <v>0</v>
      </c>
      <c r="P63" s="92">
        <f t="array" ref="P63">+IFERROR(ROUND(INDEX(FCSTSDV!$D$2:$N$674,MATCH('STOCK (2)'!$D63,FCSTSDV!$C$2:$C$674,0),MATCH('STOCK (2)'!P$3,FCSTSDV!$D$1:$N$1,0))/'STOCK (2)'!$F63,1),0)</f>
        <v>0</v>
      </c>
      <c r="Q63" s="92">
        <f t="array" ref="Q63">+IFERROR(ROUND(INDEX(FCSTSDV!$D$2:$N$674,MATCH('STOCK (2)'!$D63,FCSTSDV!$C$2:$C$674,0),MATCH('STOCK (2)'!Q$3,FCSTSDV!$D$1:$N$1,0))/'STOCK (2)'!$F63,1),0)</f>
        <v>0</v>
      </c>
      <c r="R63" s="92">
        <f t="array" ref="R63">+IFERROR(ROUND(INDEX(FCSTSDV!$D$2:$N$674,MATCH('STOCK (2)'!$D63,FCSTSDV!$C$2:$C$674,0),MATCH('STOCK (2)'!R$3,FCSTSDV!$D$1:$N$1,0))/'STOCK (2)'!$F63,1),0)</f>
        <v>0</v>
      </c>
      <c r="S63" s="92">
        <f t="array" ref="S63">+IFERROR(ROUND(INDEX(FCSTSDV!$D$2:$N$674,MATCH('STOCK (2)'!$D63,FCSTSDV!$C$2:$C$674,0),MATCH('STOCK (2)'!S$3,FCSTSDV!$D$1:$N$1,0))/'STOCK (2)'!$F63,1),0)</f>
        <v>0</v>
      </c>
      <c r="T63" s="92">
        <f t="array" ref="T63">+IFERROR(ROUND(INDEX(FCSTSDV!$D$2:$N$674,MATCH('STOCK (2)'!$D63,FCSTSDV!$C$2:$C$674,0),MATCH('STOCK (2)'!T$3,FCSTSDV!$D$1:$N$1,0))/'STOCK (2)'!$F63,1),0)</f>
        <v>0</v>
      </c>
      <c r="U63" s="92">
        <f t="array" ref="U63">+IFERROR(ROUND(INDEX(FCSTSDV!$D$2:$N$674,MATCH('STOCK (2)'!$D63,FCSTSDV!$C$2:$C$674,0),MATCH('STOCK (2)'!U$3,FCSTSDV!$D$1:$N$1,0))/'STOCK (2)'!$F63,1),0)</f>
        <v>0</v>
      </c>
      <c r="V63" s="92">
        <f t="array" ref="V63">+IFERROR(ROUND(INDEX(FCSTSDV!$D$2:$N$674,MATCH('STOCK (2)'!$D63,FCSTSDV!$C$2:$C$674,0),MATCH('STOCK (2)'!V$3,FCSTSDV!$D$1:$N$1,0))/'STOCK (2)'!$F63,1),0)</f>
        <v>0</v>
      </c>
      <c r="W63" s="92">
        <f t="array" ref="W63">+IFERROR(ROUND(INDEX(FCSTSDV!$D$2:$N$674,MATCH('STOCK (2)'!$D63,FCSTSDV!$C$2:$C$674,0),MATCH('STOCK (2)'!W$3,FCSTSDV!$D$1:$N$1,0))/'STOCK (2)'!$F63,1),0)</f>
        <v>0</v>
      </c>
      <c r="X63" s="92">
        <f t="array" ref="X63">+IFERROR(ROUND(INDEX(FCSTSDV!$D$2:$N$674,MATCH('STOCK (2)'!$D63,FCSTSDV!$C$2:$C$674,0),MATCH('STOCK (2)'!X$3,FCSTSDV!$D$1:$N$1,0))/'STOCK (2)'!$F63,1),0)</f>
        <v>0</v>
      </c>
      <c r="Y63" s="119">
        <f t="array" ref="Y63">+IFERROR(ROUND(INDEX(FCSTSDV!$D$2:$N$674,MATCH('STOCK (2)'!$D63,FCSTSDV!$C$2:$C$674,0),MATCH('STOCK (2)'!Y$3,FCSTSDV!$D$1:$N$1,0))/'STOCK (2)'!$F63,1),0)</f>
        <v>0</v>
      </c>
      <c r="Z63" s="119">
        <f t="array" ref="Z63">+IFERROR(ROUND(INDEX(FCSTSDV!$D$2:$N$674,MATCH('STOCK (2)'!$D63,FCSTSDV!$C$2:$C$674,0),MATCH('STOCK (2)'!Z$3,FCSTSDV!$D$1:$N$1,0))/'STOCK (2)'!$F63,1),0)</f>
        <v>0</v>
      </c>
    </row>
    <row r="64" spans="1:26" ht="20.100000000000001" customHeight="1">
      <c r="A64" s="813"/>
      <c r="B64" s="795"/>
      <c r="C64" s="57"/>
      <c r="D64" s="131" t="s">
        <v>86</v>
      </c>
      <c r="E64" s="204" t="str">
        <f t="shared" si="6"/>
        <v>30*50</v>
      </c>
      <c r="F64" s="49">
        <v>200</v>
      </c>
      <c r="G64" s="48"/>
      <c r="H64" s="48"/>
      <c r="I64" s="785"/>
      <c r="J64" s="79"/>
      <c r="K64" s="92">
        <f t="array" ref="K64">+IFERROR(ROUND(INDEX(FCSTSDV!$D$2:$N$674,MATCH('STOCK (2)'!$D64,FCSTSDV!$C$2:$C$674,0),MATCH('STOCK (2)'!K$3,FCSTSDV!$D$1:$N$1,0))/'STOCK (2)'!$F64,1),0)</f>
        <v>0</v>
      </c>
      <c r="L64" s="92">
        <f t="array" ref="L64">+IFERROR(ROUND(INDEX(FCSTSDV!$D$2:$N$674,MATCH('STOCK (2)'!$D64,FCSTSDV!$C$2:$C$674,0),MATCH('STOCK (2)'!L$3,FCSTSDV!$D$1:$N$1,0))/'STOCK (2)'!$F64,1),0)</f>
        <v>0</v>
      </c>
      <c r="M64" s="92">
        <f t="array" ref="M64">+IFERROR(ROUND(INDEX(FCSTSDV!$D$2:$N$674,MATCH('STOCK (2)'!$D64,FCSTSDV!$C$2:$C$674,0),MATCH('STOCK (2)'!M$3,FCSTSDV!$D$1:$N$1,0))/'STOCK (2)'!$F64,1),0)</f>
        <v>0</v>
      </c>
      <c r="N64" s="92">
        <f t="array" ref="N64">+IFERROR(ROUND(INDEX(FCSTSDV!$D$2:$N$674,MATCH('STOCK (2)'!$D64,FCSTSDV!$C$2:$C$674,0),MATCH('STOCK (2)'!N$3,FCSTSDV!$D$1:$N$1,0))/'STOCK (2)'!$F64,1),0)</f>
        <v>0</v>
      </c>
      <c r="O64" s="92">
        <f t="array" ref="O64">+IFERROR(ROUND(INDEX(FCSTSDV!$D$2:$N$674,MATCH('STOCK (2)'!$D64,FCSTSDV!$C$2:$C$674,0),MATCH('STOCK (2)'!O$3,FCSTSDV!$D$1:$N$1,0))/'STOCK (2)'!$F64,1),0)</f>
        <v>0</v>
      </c>
      <c r="P64" s="92">
        <f t="array" ref="P64">+IFERROR(ROUND(INDEX(FCSTSDV!$D$2:$N$674,MATCH('STOCK (2)'!$D64,FCSTSDV!$C$2:$C$674,0),MATCH('STOCK (2)'!P$3,FCSTSDV!$D$1:$N$1,0))/'STOCK (2)'!$F64,1),0)</f>
        <v>0</v>
      </c>
      <c r="Q64" s="92">
        <f t="array" ref="Q64">+IFERROR(ROUND(INDEX(FCSTSDV!$D$2:$N$674,MATCH('STOCK (2)'!$D64,FCSTSDV!$C$2:$C$674,0),MATCH('STOCK (2)'!Q$3,FCSTSDV!$D$1:$N$1,0))/'STOCK (2)'!$F64,1),0)</f>
        <v>0</v>
      </c>
      <c r="R64" s="92">
        <f t="array" ref="R64">+IFERROR(ROUND(INDEX(FCSTSDV!$D$2:$N$674,MATCH('STOCK (2)'!$D64,FCSTSDV!$C$2:$C$674,0),MATCH('STOCK (2)'!R$3,FCSTSDV!$D$1:$N$1,0))/'STOCK (2)'!$F64,1),0)</f>
        <v>0</v>
      </c>
      <c r="S64" s="92">
        <f t="array" ref="S64">+IFERROR(ROUND(INDEX(FCSTSDV!$D$2:$N$674,MATCH('STOCK (2)'!$D64,FCSTSDV!$C$2:$C$674,0),MATCH('STOCK (2)'!S$3,FCSTSDV!$D$1:$N$1,0))/'STOCK (2)'!$F64,1),0)</f>
        <v>0</v>
      </c>
      <c r="T64" s="92">
        <f t="array" ref="T64">+IFERROR(ROUND(INDEX(FCSTSDV!$D$2:$N$674,MATCH('STOCK (2)'!$D64,FCSTSDV!$C$2:$C$674,0),MATCH('STOCK (2)'!T$3,FCSTSDV!$D$1:$N$1,0))/'STOCK (2)'!$F64,1),0)</f>
        <v>0</v>
      </c>
      <c r="U64" s="92">
        <f t="array" ref="U64">+IFERROR(ROUND(INDEX(FCSTSDV!$D$2:$N$674,MATCH('STOCK (2)'!$D64,FCSTSDV!$C$2:$C$674,0),MATCH('STOCK (2)'!U$3,FCSTSDV!$D$1:$N$1,0))/'STOCK (2)'!$F64,1),0)</f>
        <v>0</v>
      </c>
      <c r="V64" s="92">
        <f t="array" ref="V64">+IFERROR(ROUND(INDEX(FCSTSDV!$D$2:$N$674,MATCH('STOCK (2)'!$D64,FCSTSDV!$C$2:$C$674,0),MATCH('STOCK (2)'!V$3,FCSTSDV!$D$1:$N$1,0))/'STOCK (2)'!$F64,1),0)</f>
        <v>0</v>
      </c>
      <c r="W64" s="92">
        <f t="array" ref="W64">+IFERROR(ROUND(INDEX(FCSTSDV!$D$2:$N$674,MATCH('STOCK (2)'!$D64,FCSTSDV!$C$2:$C$674,0),MATCH('STOCK (2)'!W$3,FCSTSDV!$D$1:$N$1,0))/'STOCK (2)'!$F64,1),0)</f>
        <v>0</v>
      </c>
      <c r="X64" s="92">
        <f t="array" ref="X64">+IFERROR(ROUND(INDEX(FCSTSDV!$D$2:$N$674,MATCH('STOCK (2)'!$D64,FCSTSDV!$C$2:$C$674,0),MATCH('STOCK (2)'!X$3,FCSTSDV!$D$1:$N$1,0))/'STOCK (2)'!$F64,1),0)</f>
        <v>0</v>
      </c>
      <c r="Y64" s="119">
        <f t="array" ref="Y64">+IFERROR(ROUND(INDEX(FCSTSDV!$D$2:$N$674,MATCH('STOCK (2)'!$D64,FCSTSDV!$C$2:$C$674,0),MATCH('STOCK (2)'!Y$3,FCSTSDV!$D$1:$N$1,0))/'STOCK (2)'!$F64,1),0)</f>
        <v>0</v>
      </c>
      <c r="Z64" s="119">
        <f t="array" ref="Z64">+IFERROR(ROUND(INDEX(FCSTSDV!$D$2:$N$674,MATCH('STOCK (2)'!$D64,FCSTSDV!$C$2:$C$674,0),MATCH('STOCK (2)'!Z$3,FCSTSDV!$D$1:$N$1,0))/'STOCK (2)'!$F64,1),0)</f>
        <v>0</v>
      </c>
    </row>
    <row r="65" spans="1:26" ht="20.100000000000001" customHeight="1">
      <c r="A65" s="813"/>
      <c r="B65" s="795"/>
      <c r="C65" s="57"/>
      <c r="D65" s="46" t="s">
        <v>87</v>
      </c>
      <c r="E65" s="204" t="str">
        <f t="shared" si="6"/>
        <v>30*50</v>
      </c>
      <c r="F65" s="49">
        <v>2500</v>
      </c>
      <c r="G65" s="48"/>
      <c r="H65" s="48"/>
      <c r="I65" s="785"/>
      <c r="J65" s="79"/>
      <c r="K65" s="92">
        <f t="array" ref="K65">+IFERROR(ROUND(INDEX(FCSTSDV!$D$2:$N$674,MATCH('STOCK (2)'!$D65,FCSTSDV!$C$2:$C$674,0),MATCH('STOCK (2)'!K$3,FCSTSDV!$D$1:$N$1,0))/'STOCK (2)'!$F65,1),0)</f>
        <v>0</v>
      </c>
      <c r="L65" s="92">
        <f t="array" ref="L65">+IFERROR(ROUND(INDEX(FCSTSDV!$D$2:$N$674,MATCH('STOCK (2)'!$D65,FCSTSDV!$C$2:$C$674,0),MATCH('STOCK (2)'!L$3,FCSTSDV!$D$1:$N$1,0))/'STOCK (2)'!$F65,1),0)</f>
        <v>0</v>
      </c>
      <c r="M65" s="92">
        <f t="array" ref="M65">+IFERROR(ROUND(INDEX(FCSTSDV!$D$2:$N$674,MATCH('STOCK (2)'!$D65,FCSTSDV!$C$2:$C$674,0),MATCH('STOCK (2)'!M$3,FCSTSDV!$D$1:$N$1,0))/'STOCK (2)'!$F65,1),0)</f>
        <v>0</v>
      </c>
      <c r="N65" s="92">
        <f t="array" ref="N65">+IFERROR(ROUND(INDEX(FCSTSDV!$D$2:$N$674,MATCH('STOCK (2)'!$D65,FCSTSDV!$C$2:$C$674,0),MATCH('STOCK (2)'!N$3,FCSTSDV!$D$1:$N$1,0))/'STOCK (2)'!$F65,1),0)</f>
        <v>0</v>
      </c>
      <c r="O65" s="92">
        <f t="array" ref="O65">+IFERROR(ROUND(INDEX(FCSTSDV!$D$2:$N$674,MATCH('STOCK (2)'!$D65,FCSTSDV!$C$2:$C$674,0),MATCH('STOCK (2)'!O$3,FCSTSDV!$D$1:$N$1,0))/'STOCK (2)'!$F65,1),0)</f>
        <v>0</v>
      </c>
      <c r="P65" s="92">
        <f t="array" ref="P65">+IFERROR(ROUND(INDEX(FCSTSDV!$D$2:$N$674,MATCH('STOCK (2)'!$D65,FCSTSDV!$C$2:$C$674,0),MATCH('STOCK (2)'!P$3,FCSTSDV!$D$1:$N$1,0))/'STOCK (2)'!$F65,1),0)</f>
        <v>0</v>
      </c>
      <c r="Q65" s="92">
        <f t="array" ref="Q65">+IFERROR(ROUND(INDEX(FCSTSDV!$D$2:$N$674,MATCH('STOCK (2)'!$D65,FCSTSDV!$C$2:$C$674,0),MATCH('STOCK (2)'!Q$3,FCSTSDV!$D$1:$N$1,0))/'STOCK (2)'!$F65,1),0)</f>
        <v>0</v>
      </c>
      <c r="R65" s="92">
        <f t="array" ref="R65">+IFERROR(ROUND(INDEX(FCSTSDV!$D$2:$N$674,MATCH('STOCK (2)'!$D65,FCSTSDV!$C$2:$C$674,0),MATCH('STOCK (2)'!R$3,FCSTSDV!$D$1:$N$1,0))/'STOCK (2)'!$F65,1),0)</f>
        <v>0</v>
      </c>
      <c r="S65" s="92">
        <f t="array" ref="S65">+IFERROR(ROUND(INDEX(FCSTSDV!$D$2:$N$674,MATCH('STOCK (2)'!$D65,FCSTSDV!$C$2:$C$674,0),MATCH('STOCK (2)'!S$3,FCSTSDV!$D$1:$N$1,0))/'STOCK (2)'!$F65,1),0)</f>
        <v>0</v>
      </c>
      <c r="T65" s="92">
        <f t="array" ref="T65">+IFERROR(ROUND(INDEX(FCSTSDV!$D$2:$N$674,MATCH('STOCK (2)'!$D65,FCSTSDV!$C$2:$C$674,0),MATCH('STOCK (2)'!T$3,FCSTSDV!$D$1:$N$1,0))/'STOCK (2)'!$F65,1),0)</f>
        <v>0</v>
      </c>
      <c r="U65" s="92">
        <f t="array" ref="U65">+IFERROR(ROUND(INDEX(FCSTSDV!$D$2:$N$674,MATCH('STOCK (2)'!$D65,FCSTSDV!$C$2:$C$674,0),MATCH('STOCK (2)'!U$3,FCSTSDV!$D$1:$N$1,0))/'STOCK (2)'!$F65,1),0)</f>
        <v>0</v>
      </c>
      <c r="V65" s="92">
        <f t="array" ref="V65">+IFERROR(ROUND(INDEX(FCSTSDV!$D$2:$N$674,MATCH('STOCK (2)'!$D65,FCSTSDV!$C$2:$C$674,0),MATCH('STOCK (2)'!V$3,FCSTSDV!$D$1:$N$1,0))/'STOCK (2)'!$F65,1),0)</f>
        <v>0</v>
      </c>
      <c r="W65" s="92">
        <f t="array" ref="W65">+IFERROR(ROUND(INDEX(FCSTSDV!$D$2:$N$674,MATCH('STOCK (2)'!$D65,FCSTSDV!$C$2:$C$674,0),MATCH('STOCK (2)'!W$3,FCSTSDV!$D$1:$N$1,0))/'STOCK (2)'!$F65,1),0)</f>
        <v>0</v>
      </c>
      <c r="X65" s="92">
        <f t="array" ref="X65">+IFERROR(ROUND(INDEX(FCSTSDV!$D$2:$N$674,MATCH('STOCK (2)'!$D65,FCSTSDV!$C$2:$C$674,0),MATCH('STOCK (2)'!X$3,FCSTSDV!$D$1:$N$1,0))/'STOCK (2)'!$F65,1),0)</f>
        <v>0</v>
      </c>
      <c r="Y65" s="119">
        <f t="array" ref="Y65">+IFERROR(ROUND(INDEX(FCSTSDV!$D$2:$N$674,MATCH('STOCK (2)'!$D65,FCSTSDV!$C$2:$C$674,0),MATCH('STOCK (2)'!Y$3,FCSTSDV!$D$1:$N$1,0))/'STOCK (2)'!$F65,1),0)</f>
        <v>0</v>
      </c>
      <c r="Z65" s="119">
        <f t="array" ref="Z65">+IFERROR(ROUND(INDEX(FCSTSDV!$D$2:$N$674,MATCH('STOCK (2)'!$D65,FCSTSDV!$C$2:$C$674,0),MATCH('STOCK (2)'!Z$3,FCSTSDV!$D$1:$N$1,0))/'STOCK (2)'!$F65,1),0)</f>
        <v>0</v>
      </c>
    </row>
    <row r="66" spans="1:26" ht="20.100000000000001" customHeight="1">
      <c r="A66" s="813"/>
      <c r="B66" s="795"/>
      <c r="C66" s="57"/>
      <c r="D66" s="131" t="s">
        <v>88</v>
      </c>
      <c r="E66" s="204" t="str">
        <f t="shared" si="6"/>
        <v>30*50</v>
      </c>
      <c r="F66" s="49">
        <v>2500</v>
      </c>
      <c r="G66" s="48"/>
      <c r="H66" s="48"/>
      <c r="I66" s="785"/>
      <c r="J66" s="79"/>
      <c r="K66" s="92">
        <f t="array" ref="K66">+IFERROR(ROUND(INDEX(FCSTSDV!$D$2:$N$674,MATCH('STOCK (2)'!$D66,FCSTSDV!$C$2:$C$674,0),MATCH('STOCK (2)'!K$3,FCSTSDV!$D$1:$N$1,0))/'STOCK (2)'!$F66,1),0)</f>
        <v>0</v>
      </c>
      <c r="L66" s="92">
        <f t="array" ref="L66">+IFERROR(ROUND(INDEX(FCSTSDV!$D$2:$N$674,MATCH('STOCK (2)'!$D66,FCSTSDV!$C$2:$C$674,0),MATCH('STOCK (2)'!L$3,FCSTSDV!$D$1:$N$1,0))/'STOCK (2)'!$F66,1),0)</f>
        <v>0</v>
      </c>
      <c r="M66" s="92">
        <f t="array" ref="M66">+IFERROR(ROUND(INDEX(FCSTSDV!$D$2:$N$674,MATCH('STOCK (2)'!$D66,FCSTSDV!$C$2:$C$674,0),MATCH('STOCK (2)'!M$3,FCSTSDV!$D$1:$N$1,0))/'STOCK (2)'!$F66,1),0)</f>
        <v>0</v>
      </c>
      <c r="N66" s="92">
        <f t="array" ref="N66">+IFERROR(ROUND(INDEX(FCSTSDV!$D$2:$N$674,MATCH('STOCK (2)'!$D66,FCSTSDV!$C$2:$C$674,0),MATCH('STOCK (2)'!N$3,FCSTSDV!$D$1:$N$1,0))/'STOCK (2)'!$F66,1),0)</f>
        <v>0</v>
      </c>
      <c r="O66" s="92">
        <f t="array" ref="O66">+IFERROR(ROUND(INDEX(FCSTSDV!$D$2:$N$674,MATCH('STOCK (2)'!$D66,FCSTSDV!$C$2:$C$674,0),MATCH('STOCK (2)'!O$3,FCSTSDV!$D$1:$N$1,0))/'STOCK (2)'!$F66,1),0)</f>
        <v>0</v>
      </c>
      <c r="P66" s="92">
        <f t="array" ref="P66">+IFERROR(ROUND(INDEX(FCSTSDV!$D$2:$N$674,MATCH('STOCK (2)'!$D66,FCSTSDV!$C$2:$C$674,0),MATCH('STOCK (2)'!P$3,FCSTSDV!$D$1:$N$1,0))/'STOCK (2)'!$F66,1),0)</f>
        <v>0</v>
      </c>
      <c r="Q66" s="92">
        <f t="array" ref="Q66">+IFERROR(ROUND(INDEX(FCSTSDV!$D$2:$N$674,MATCH('STOCK (2)'!$D66,FCSTSDV!$C$2:$C$674,0),MATCH('STOCK (2)'!Q$3,FCSTSDV!$D$1:$N$1,0))/'STOCK (2)'!$F66,1),0)</f>
        <v>0</v>
      </c>
      <c r="R66" s="92">
        <f t="array" ref="R66">+IFERROR(ROUND(INDEX(FCSTSDV!$D$2:$N$674,MATCH('STOCK (2)'!$D66,FCSTSDV!$C$2:$C$674,0),MATCH('STOCK (2)'!R$3,FCSTSDV!$D$1:$N$1,0))/'STOCK (2)'!$F66,1),0)</f>
        <v>0</v>
      </c>
      <c r="S66" s="92">
        <f t="array" ref="S66">+IFERROR(ROUND(INDEX(FCSTSDV!$D$2:$N$674,MATCH('STOCK (2)'!$D66,FCSTSDV!$C$2:$C$674,0),MATCH('STOCK (2)'!S$3,FCSTSDV!$D$1:$N$1,0))/'STOCK (2)'!$F66,1),0)</f>
        <v>0</v>
      </c>
      <c r="T66" s="92">
        <f t="array" ref="T66">+IFERROR(ROUND(INDEX(FCSTSDV!$D$2:$N$674,MATCH('STOCK (2)'!$D66,FCSTSDV!$C$2:$C$674,0),MATCH('STOCK (2)'!T$3,FCSTSDV!$D$1:$N$1,0))/'STOCK (2)'!$F66,1),0)</f>
        <v>0</v>
      </c>
      <c r="U66" s="92">
        <f t="array" ref="U66">+IFERROR(ROUND(INDEX(FCSTSDV!$D$2:$N$674,MATCH('STOCK (2)'!$D66,FCSTSDV!$C$2:$C$674,0),MATCH('STOCK (2)'!U$3,FCSTSDV!$D$1:$N$1,0))/'STOCK (2)'!$F66,1),0)</f>
        <v>0</v>
      </c>
      <c r="V66" s="92">
        <f t="array" ref="V66">+IFERROR(ROUND(INDEX(FCSTSDV!$D$2:$N$674,MATCH('STOCK (2)'!$D66,FCSTSDV!$C$2:$C$674,0),MATCH('STOCK (2)'!V$3,FCSTSDV!$D$1:$N$1,0))/'STOCK (2)'!$F66,1),0)</f>
        <v>0</v>
      </c>
      <c r="W66" s="92">
        <f t="array" ref="W66">+IFERROR(ROUND(INDEX(FCSTSDV!$D$2:$N$674,MATCH('STOCK (2)'!$D66,FCSTSDV!$C$2:$C$674,0),MATCH('STOCK (2)'!W$3,FCSTSDV!$D$1:$N$1,0))/'STOCK (2)'!$F66,1),0)</f>
        <v>0</v>
      </c>
      <c r="X66" s="92">
        <f t="array" ref="X66">+IFERROR(ROUND(INDEX(FCSTSDV!$D$2:$N$674,MATCH('STOCK (2)'!$D66,FCSTSDV!$C$2:$C$674,0),MATCH('STOCK (2)'!X$3,FCSTSDV!$D$1:$N$1,0))/'STOCK (2)'!$F66,1),0)</f>
        <v>0</v>
      </c>
      <c r="Y66" s="119">
        <f t="array" ref="Y66">+IFERROR(ROUND(INDEX(FCSTSDV!$D$2:$N$674,MATCH('STOCK (2)'!$D66,FCSTSDV!$C$2:$C$674,0),MATCH('STOCK (2)'!Y$3,FCSTSDV!$D$1:$N$1,0))/'STOCK (2)'!$F66,1),0)</f>
        <v>0</v>
      </c>
      <c r="Z66" s="119">
        <f t="array" ref="Z66">+IFERROR(ROUND(INDEX(FCSTSDV!$D$2:$N$674,MATCH('STOCK (2)'!$D66,FCSTSDV!$C$2:$C$674,0),MATCH('STOCK (2)'!Z$3,FCSTSDV!$D$1:$N$1,0))/'STOCK (2)'!$F66,1),0)</f>
        <v>0</v>
      </c>
    </row>
    <row r="67" spans="1:26" ht="20.100000000000001" customHeight="1">
      <c r="A67" s="813"/>
      <c r="B67" s="795"/>
      <c r="C67" s="57"/>
      <c r="D67" s="55" t="s">
        <v>89</v>
      </c>
      <c r="E67" s="204" t="str">
        <f t="shared" si="6"/>
        <v>30*50</v>
      </c>
      <c r="F67" s="49">
        <v>2500</v>
      </c>
      <c r="G67" s="48"/>
      <c r="H67" s="48"/>
      <c r="I67" s="785"/>
      <c r="J67" s="79"/>
      <c r="K67" s="92">
        <f t="array" ref="K67">+IFERROR(ROUND(INDEX(FCSTSDV!$D$2:$N$674,MATCH('STOCK (2)'!$D67,FCSTSDV!$C$2:$C$674,0),MATCH('STOCK (2)'!K$3,FCSTSDV!$D$1:$N$1,0))/'STOCK (2)'!$F67,1),0)</f>
        <v>0</v>
      </c>
      <c r="L67" s="92">
        <f t="array" ref="L67">+IFERROR(ROUND(INDEX(FCSTSDV!$D$2:$N$674,MATCH('STOCK (2)'!$D67,FCSTSDV!$C$2:$C$674,0),MATCH('STOCK (2)'!L$3,FCSTSDV!$D$1:$N$1,0))/'STOCK (2)'!$F67,1),0)</f>
        <v>0</v>
      </c>
      <c r="M67" s="92">
        <f t="array" ref="M67">+IFERROR(ROUND(INDEX(FCSTSDV!$D$2:$N$674,MATCH('STOCK (2)'!$D67,FCSTSDV!$C$2:$C$674,0),MATCH('STOCK (2)'!M$3,FCSTSDV!$D$1:$N$1,0))/'STOCK (2)'!$F67,1),0)</f>
        <v>0</v>
      </c>
      <c r="N67" s="92">
        <f t="array" ref="N67">+IFERROR(ROUND(INDEX(FCSTSDV!$D$2:$N$674,MATCH('STOCK (2)'!$D67,FCSTSDV!$C$2:$C$674,0),MATCH('STOCK (2)'!N$3,FCSTSDV!$D$1:$N$1,0))/'STOCK (2)'!$F67,1),0)</f>
        <v>0</v>
      </c>
      <c r="O67" s="92">
        <f t="array" ref="O67">+IFERROR(ROUND(INDEX(FCSTSDV!$D$2:$N$674,MATCH('STOCK (2)'!$D67,FCSTSDV!$C$2:$C$674,0),MATCH('STOCK (2)'!O$3,FCSTSDV!$D$1:$N$1,0))/'STOCK (2)'!$F67,1),0)</f>
        <v>0</v>
      </c>
      <c r="P67" s="92">
        <f t="array" ref="P67">+IFERROR(ROUND(INDEX(FCSTSDV!$D$2:$N$674,MATCH('STOCK (2)'!$D67,FCSTSDV!$C$2:$C$674,0),MATCH('STOCK (2)'!P$3,FCSTSDV!$D$1:$N$1,0))/'STOCK (2)'!$F67,1),0)</f>
        <v>0</v>
      </c>
      <c r="Q67" s="92">
        <f t="array" ref="Q67">+IFERROR(ROUND(INDEX(FCSTSDV!$D$2:$N$674,MATCH('STOCK (2)'!$D67,FCSTSDV!$C$2:$C$674,0),MATCH('STOCK (2)'!Q$3,FCSTSDV!$D$1:$N$1,0))/'STOCK (2)'!$F67,1),0)</f>
        <v>0</v>
      </c>
      <c r="R67" s="92">
        <f t="array" ref="R67">+IFERROR(ROUND(INDEX(FCSTSDV!$D$2:$N$674,MATCH('STOCK (2)'!$D67,FCSTSDV!$C$2:$C$674,0),MATCH('STOCK (2)'!R$3,FCSTSDV!$D$1:$N$1,0))/'STOCK (2)'!$F67,1),0)</f>
        <v>0</v>
      </c>
      <c r="S67" s="92">
        <f t="array" ref="S67">+IFERROR(ROUND(INDEX(FCSTSDV!$D$2:$N$674,MATCH('STOCK (2)'!$D67,FCSTSDV!$C$2:$C$674,0),MATCH('STOCK (2)'!S$3,FCSTSDV!$D$1:$N$1,0))/'STOCK (2)'!$F67,1),0)</f>
        <v>0</v>
      </c>
      <c r="T67" s="92">
        <f t="array" ref="T67">+IFERROR(ROUND(INDEX(FCSTSDV!$D$2:$N$674,MATCH('STOCK (2)'!$D67,FCSTSDV!$C$2:$C$674,0),MATCH('STOCK (2)'!T$3,FCSTSDV!$D$1:$N$1,0))/'STOCK (2)'!$F67,1),0)</f>
        <v>0</v>
      </c>
      <c r="U67" s="92">
        <f t="array" ref="U67">+IFERROR(ROUND(INDEX(FCSTSDV!$D$2:$N$674,MATCH('STOCK (2)'!$D67,FCSTSDV!$C$2:$C$674,0),MATCH('STOCK (2)'!U$3,FCSTSDV!$D$1:$N$1,0))/'STOCK (2)'!$F67,1),0)</f>
        <v>0</v>
      </c>
      <c r="V67" s="92">
        <f t="array" ref="V67">+IFERROR(ROUND(INDEX(FCSTSDV!$D$2:$N$674,MATCH('STOCK (2)'!$D67,FCSTSDV!$C$2:$C$674,0),MATCH('STOCK (2)'!V$3,FCSTSDV!$D$1:$N$1,0))/'STOCK (2)'!$F67,1),0)</f>
        <v>0</v>
      </c>
      <c r="W67" s="92">
        <f t="array" ref="W67">+IFERROR(ROUND(INDEX(FCSTSDV!$D$2:$N$674,MATCH('STOCK (2)'!$D67,FCSTSDV!$C$2:$C$674,0),MATCH('STOCK (2)'!W$3,FCSTSDV!$D$1:$N$1,0))/'STOCK (2)'!$F67,1),0)</f>
        <v>0</v>
      </c>
      <c r="X67" s="92">
        <f t="array" ref="X67">+IFERROR(ROUND(INDEX(FCSTSDV!$D$2:$N$674,MATCH('STOCK (2)'!$D67,FCSTSDV!$C$2:$C$674,0),MATCH('STOCK (2)'!X$3,FCSTSDV!$D$1:$N$1,0))/'STOCK (2)'!$F67,1),0)</f>
        <v>0</v>
      </c>
      <c r="Y67" s="119">
        <f t="array" ref="Y67">+IFERROR(ROUND(INDEX(FCSTSDV!$D$2:$N$674,MATCH('STOCK (2)'!$D67,FCSTSDV!$C$2:$C$674,0),MATCH('STOCK (2)'!Y$3,FCSTSDV!$D$1:$N$1,0))/'STOCK (2)'!$F67,1),0)</f>
        <v>0</v>
      </c>
      <c r="Z67" s="119">
        <f t="array" ref="Z67">+IFERROR(ROUND(INDEX(FCSTSDV!$D$2:$N$674,MATCH('STOCK (2)'!$D67,FCSTSDV!$C$2:$C$674,0),MATCH('STOCK (2)'!Z$3,FCSTSDV!$D$1:$N$1,0))/'STOCK (2)'!$F67,1),0)</f>
        <v>0</v>
      </c>
    </row>
    <row r="68" spans="1:26" ht="20.100000000000001" customHeight="1">
      <c r="A68" s="807"/>
      <c r="B68" s="792"/>
      <c r="C68" s="60"/>
      <c r="D68" s="52" t="s">
        <v>42</v>
      </c>
      <c r="E68" s="205" t="str">
        <f t="shared" si="6"/>
        <v>30*50</v>
      </c>
      <c r="F68" s="53" t="s">
        <v>43</v>
      </c>
      <c r="G68" s="54"/>
      <c r="H68" s="54"/>
      <c r="I68" s="782"/>
      <c r="J68" s="263"/>
      <c r="K68" s="90" t="e">
        <f t="shared" ref="K68:P68" si="7">+$I$50+$J$68-SUM(K50:K67)</f>
        <v>#REF!</v>
      </c>
      <c r="L68" s="90" t="e">
        <f t="shared" si="7"/>
        <v>#REF!</v>
      </c>
      <c r="M68" s="90" t="e">
        <f t="shared" si="7"/>
        <v>#REF!</v>
      </c>
      <c r="N68" s="90" t="e">
        <f t="shared" si="7"/>
        <v>#REF!</v>
      </c>
      <c r="O68" s="90" t="e">
        <f t="shared" si="7"/>
        <v>#REF!</v>
      </c>
      <c r="P68" s="90" t="e">
        <f t="shared" si="7"/>
        <v>#REF!</v>
      </c>
      <c r="Q68" s="90" t="e">
        <f t="shared" ref="Q68:Z68" si="8">+P68-SUM(Q50:Q67)</f>
        <v>#REF!</v>
      </c>
      <c r="R68" s="90" t="e">
        <f t="shared" si="8"/>
        <v>#REF!</v>
      </c>
      <c r="S68" s="90" t="e">
        <f t="shared" si="8"/>
        <v>#REF!</v>
      </c>
      <c r="T68" s="90" t="e">
        <f t="shared" si="8"/>
        <v>#REF!</v>
      </c>
      <c r="U68" s="90" t="e">
        <f t="shared" si="8"/>
        <v>#REF!</v>
      </c>
      <c r="V68" s="90" t="e">
        <f t="shared" si="8"/>
        <v>#REF!</v>
      </c>
      <c r="W68" s="90" t="e">
        <f t="shared" si="8"/>
        <v>#REF!</v>
      </c>
      <c r="X68" s="90" t="e">
        <f t="shared" si="8"/>
        <v>#REF!</v>
      </c>
      <c r="Y68" s="90" t="e">
        <f t="shared" si="8"/>
        <v>#REF!</v>
      </c>
      <c r="Z68" s="90" t="e">
        <f t="shared" si="8"/>
        <v>#REF!</v>
      </c>
    </row>
    <row r="69" spans="1:26" ht="20.100000000000001" customHeight="1">
      <c r="A69" s="806" t="s">
        <v>14</v>
      </c>
      <c r="B69" s="791" t="s">
        <v>90</v>
      </c>
      <c r="C69" s="65" t="s">
        <v>91</v>
      </c>
      <c r="D69" s="43" t="s">
        <v>92</v>
      </c>
      <c r="E69" s="203" t="s">
        <v>90</v>
      </c>
      <c r="F69" s="44">
        <v>1000</v>
      </c>
      <c r="G69" s="45"/>
      <c r="H69" s="45">
        <v>0</v>
      </c>
      <c r="I69" s="781" t="e">
        <f>+VLOOKUP(B69,Sheet2!$B$3:$C$189,2,0)</f>
        <v>#REF!</v>
      </c>
      <c r="J69" s="79"/>
      <c r="K69" s="99">
        <f t="array" ref="K69">+IFERROR(ROUND(INDEX(FCSTSDV!$D$2:$N$674,MATCH('STOCK (2)'!$D69,FCSTSDV!$C$2:$C$674,0),MATCH('STOCK (2)'!K$3,FCSTSDV!$D$1:$N$1,0))/'STOCK (2)'!$F69,1),0)</f>
        <v>0</v>
      </c>
      <c r="L69" s="99">
        <f t="array" ref="L69">+IFERROR(ROUND(INDEX(FCSTSDV!$D$2:$N$674,MATCH('STOCK (2)'!$D69,FCSTSDV!$C$2:$C$674,0),MATCH('STOCK (2)'!L$3,FCSTSDV!$D$1:$N$1,0))/'STOCK (2)'!$F69,1),0)</f>
        <v>0</v>
      </c>
      <c r="M69" s="99">
        <f t="array" ref="M69">+IFERROR(ROUND(INDEX(FCSTSDV!$D$2:$N$674,MATCH('STOCK (2)'!$D69,FCSTSDV!$C$2:$C$674,0),MATCH('STOCK (2)'!M$3,FCSTSDV!$D$1:$N$1,0))/'STOCK (2)'!$F69,1),0)</f>
        <v>0</v>
      </c>
      <c r="N69" s="99">
        <f t="array" ref="N69">+IFERROR(ROUND(INDEX(FCSTSDV!$D$2:$N$674,MATCH('STOCK (2)'!$D69,FCSTSDV!$C$2:$C$674,0),MATCH('STOCK (2)'!N$3,FCSTSDV!$D$1:$N$1,0))/'STOCK (2)'!$F69,1),0)</f>
        <v>0</v>
      </c>
      <c r="O69" s="99">
        <f t="array" ref="O69">+IFERROR(ROUND(INDEX(FCSTSDV!$D$2:$N$674,MATCH('STOCK (2)'!$D69,FCSTSDV!$C$2:$C$674,0),MATCH('STOCK (2)'!O$3,FCSTSDV!$D$1:$N$1,0))/'STOCK (2)'!$F69,1),0)</f>
        <v>0</v>
      </c>
      <c r="P69" s="99">
        <f t="array" ref="P69">+IFERROR(ROUND(INDEX(FCSTSDV!$D$2:$N$674,MATCH('STOCK (2)'!$D69,FCSTSDV!$C$2:$C$674,0),MATCH('STOCK (2)'!P$3,FCSTSDV!$D$1:$N$1,0))/'STOCK (2)'!$F69,1),0)</f>
        <v>0</v>
      </c>
      <c r="Q69" s="99">
        <f t="array" ref="Q69">+IFERROR(ROUND(INDEX(FCSTSDV!$D$2:$N$674,MATCH('STOCK (2)'!$D69,FCSTSDV!$C$2:$C$674,0),MATCH('STOCK (2)'!Q$3,FCSTSDV!$D$1:$N$1,0))/'STOCK (2)'!$F69,1),0)</f>
        <v>0</v>
      </c>
      <c r="R69" s="99">
        <f t="array" ref="R69">+IFERROR(ROUND(INDEX(FCSTSDV!$D$2:$N$674,MATCH('STOCK (2)'!$D69,FCSTSDV!$C$2:$C$674,0),MATCH('STOCK (2)'!R$3,FCSTSDV!$D$1:$N$1,0))/'STOCK (2)'!$F69,1),0)</f>
        <v>0</v>
      </c>
      <c r="S69" s="99">
        <f t="array" ref="S69">+IFERROR(ROUND(INDEX(FCSTSDV!$D$2:$N$674,MATCH('STOCK (2)'!$D69,FCSTSDV!$C$2:$C$674,0),MATCH('STOCK (2)'!S$3,FCSTSDV!$D$1:$N$1,0))/'STOCK (2)'!$F69,1),0)</f>
        <v>0</v>
      </c>
      <c r="T69" s="99">
        <f t="array" ref="T69">+IFERROR(ROUND(INDEX(FCSTSDV!$D$2:$N$674,MATCH('STOCK (2)'!$D69,FCSTSDV!$C$2:$C$674,0),MATCH('STOCK (2)'!T$3,FCSTSDV!$D$1:$N$1,0))/'STOCK (2)'!$F69,1),0)</f>
        <v>0</v>
      </c>
      <c r="U69" s="99">
        <f t="array" ref="U69">+IFERROR(ROUND(INDEX(FCSTSDV!$D$2:$N$674,MATCH('STOCK (2)'!$D69,FCSTSDV!$C$2:$C$674,0),MATCH('STOCK (2)'!U$3,FCSTSDV!$D$1:$N$1,0))/'STOCK (2)'!$F69,1),0)</f>
        <v>0</v>
      </c>
      <c r="V69" s="99">
        <f t="array" ref="V69">+IFERROR(ROUND(INDEX(FCSTSDV!$D$2:$N$674,MATCH('STOCK (2)'!$D69,FCSTSDV!$C$2:$C$674,0),MATCH('STOCK (2)'!V$3,FCSTSDV!$D$1:$N$1,0))/'STOCK (2)'!$F69,1),0)</f>
        <v>0</v>
      </c>
      <c r="W69" s="99">
        <f t="array" ref="W69">+IFERROR(ROUND(INDEX(FCSTSDV!$D$2:$N$674,MATCH('STOCK (2)'!$D69,FCSTSDV!$C$2:$C$674,0),MATCH('STOCK (2)'!W$3,FCSTSDV!$D$1:$N$1,0))/'STOCK (2)'!$F69,1),0)</f>
        <v>0</v>
      </c>
      <c r="X69" s="99">
        <f t="array" ref="X69">+IFERROR(ROUND(INDEX(FCSTSDV!$D$2:$N$674,MATCH('STOCK (2)'!$D69,FCSTSDV!$C$2:$C$674,0),MATCH('STOCK (2)'!X$3,FCSTSDV!$D$1:$N$1,0))/'STOCK (2)'!$F69,1),0)</f>
        <v>0</v>
      </c>
      <c r="Y69" s="117">
        <f t="array" ref="Y69">+IFERROR(ROUND(INDEX(FCSTSDV!$D$2:$N$674,MATCH('STOCK (2)'!$D69,FCSTSDV!$C$2:$C$674,0),MATCH('STOCK (2)'!Y$3,FCSTSDV!$D$1:$N$1,0))/'STOCK (2)'!$F69,1),0)</f>
        <v>0</v>
      </c>
      <c r="Z69" s="117">
        <f t="array" ref="Z69">+IFERROR(ROUND(INDEX(FCSTSDV!$D$2:$N$674,MATCH('STOCK (2)'!$D69,FCSTSDV!$C$2:$C$674,0),MATCH('STOCK (2)'!Z$3,FCSTSDV!$D$1:$N$1,0))/'STOCK (2)'!$F69,1),0)</f>
        <v>0</v>
      </c>
    </row>
    <row r="70" spans="1:26" ht="20.100000000000001" customHeight="1">
      <c r="A70" s="813"/>
      <c r="B70" s="795"/>
      <c r="C70" s="66" t="s">
        <v>93</v>
      </c>
      <c r="D70" s="46" t="s">
        <v>94</v>
      </c>
      <c r="E70" s="204" t="str">
        <f t="shared" ref="E70:E84" si="9">+E69</f>
        <v>45*50*0.08</v>
      </c>
      <c r="F70" s="49">
        <v>1000</v>
      </c>
      <c r="G70" s="48"/>
      <c r="H70" s="48"/>
      <c r="I70" s="785"/>
      <c r="J70" s="79"/>
      <c r="K70" s="92">
        <f t="array" ref="K70">+IFERROR(ROUND(INDEX(FCSTSDV!$D$2:$N$674,MATCH('STOCK (2)'!$D70,FCSTSDV!$C$2:$C$674,0),MATCH('STOCK (2)'!K$3,FCSTSDV!$D$1:$N$1,0))/'STOCK (2)'!$F70,1),0)</f>
        <v>0</v>
      </c>
      <c r="L70" s="92">
        <f t="array" ref="L70">+IFERROR(ROUND(INDEX(FCSTSDV!$D$2:$N$674,MATCH('STOCK (2)'!$D70,FCSTSDV!$C$2:$C$674,0),MATCH('STOCK (2)'!L$3,FCSTSDV!$D$1:$N$1,0))/'STOCK (2)'!$F70,1),0)</f>
        <v>0</v>
      </c>
      <c r="M70" s="92">
        <f t="array" ref="M70">+IFERROR(ROUND(INDEX(FCSTSDV!$D$2:$N$674,MATCH('STOCK (2)'!$D70,FCSTSDV!$C$2:$C$674,0),MATCH('STOCK (2)'!M$3,FCSTSDV!$D$1:$N$1,0))/'STOCK (2)'!$F70,1),0)</f>
        <v>0</v>
      </c>
      <c r="N70" s="92">
        <f t="array" ref="N70">+IFERROR(ROUND(INDEX(FCSTSDV!$D$2:$N$674,MATCH('STOCK (2)'!$D70,FCSTSDV!$C$2:$C$674,0),MATCH('STOCK (2)'!N$3,FCSTSDV!$D$1:$N$1,0))/'STOCK (2)'!$F70,1),0)</f>
        <v>0</v>
      </c>
      <c r="O70" s="92">
        <f t="array" ref="O70">+IFERROR(ROUND(INDEX(FCSTSDV!$D$2:$N$674,MATCH('STOCK (2)'!$D70,FCSTSDV!$C$2:$C$674,0),MATCH('STOCK (2)'!O$3,FCSTSDV!$D$1:$N$1,0))/'STOCK (2)'!$F70,1),0)</f>
        <v>0</v>
      </c>
      <c r="P70" s="92">
        <f t="array" ref="P70">+IFERROR(ROUND(INDEX(FCSTSDV!$D$2:$N$674,MATCH('STOCK (2)'!$D70,FCSTSDV!$C$2:$C$674,0),MATCH('STOCK (2)'!P$3,FCSTSDV!$D$1:$N$1,0))/'STOCK (2)'!$F70,1),0)</f>
        <v>0</v>
      </c>
      <c r="Q70" s="92">
        <f t="array" ref="Q70">+IFERROR(ROUND(INDEX(FCSTSDV!$D$2:$N$674,MATCH('STOCK (2)'!$D70,FCSTSDV!$C$2:$C$674,0),MATCH('STOCK (2)'!Q$3,FCSTSDV!$D$1:$N$1,0))/'STOCK (2)'!$F70,1),0)</f>
        <v>0</v>
      </c>
      <c r="R70" s="92">
        <f t="array" ref="R70">+IFERROR(ROUND(INDEX(FCSTSDV!$D$2:$N$674,MATCH('STOCK (2)'!$D70,FCSTSDV!$C$2:$C$674,0),MATCH('STOCK (2)'!R$3,FCSTSDV!$D$1:$N$1,0))/'STOCK (2)'!$F70,1),0)</f>
        <v>0</v>
      </c>
      <c r="S70" s="92">
        <f t="array" ref="S70">+IFERROR(ROUND(INDEX(FCSTSDV!$D$2:$N$674,MATCH('STOCK (2)'!$D70,FCSTSDV!$C$2:$C$674,0),MATCH('STOCK (2)'!S$3,FCSTSDV!$D$1:$N$1,0))/'STOCK (2)'!$F70,1),0)</f>
        <v>0</v>
      </c>
      <c r="T70" s="92">
        <f t="array" ref="T70">+IFERROR(ROUND(INDEX(FCSTSDV!$D$2:$N$674,MATCH('STOCK (2)'!$D70,FCSTSDV!$C$2:$C$674,0),MATCH('STOCK (2)'!T$3,FCSTSDV!$D$1:$N$1,0))/'STOCK (2)'!$F70,1),0)</f>
        <v>0</v>
      </c>
      <c r="U70" s="92">
        <f t="array" ref="U70">+IFERROR(ROUND(INDEX(FCSTSDV!$D$2:$N$674,MATCH('STOCK (2)'!$D70,FCSTSDV!$C$2:$C$674,0),MATCH('STOCK (2)'!U$3,FCSTSDV!$D$1:$N$1,0))/'STOCK (2)'!$F70,1),0)</f>
        <v>0</v>
      </c>
      <c r="V70" s="92">
        <f t="array" ref="V70">+IFERROR(ROUND(INDEX(FCSTSDV!$D$2:$N$674,MATCH('STOCK (2)'!$D70,FCSTSDV!$C$2:$C$674,0),MATCH('STOCK (2)'!V$3,FCSTSDV!$D$1:$N$1,0))/'STOCK (2)'!$F70,1),0)</f>
        <v>0</v>
      </c>
      <c r="W70" s="92">
        <f t="array" ref="W70">+IFERROR(ROUND(INDEX(FCSTSDV!$D$2:$N$674,MATCH('STOCK (2)'!$D70,FCSTSDV!$C$2:$C$674,0),MATCH('STOCK (2)'!W$3,FCSTSDV!$D$1:$N$1,0))/'STOCK (2)'!$F70,1),0)</f>
        <v>0</v>
      </c>
      <c r="X70" s="92">
        <f t="array" ref="X70">+IFERROR(ROUND(INDEX(FCSTSDV!$D$2:$N$674,MATCH('STOCK (2)'!$D70,FCSTSDV!$C$2:$C$674,0),MATCH('STOCK (2)'!X$3,FCSTSDV!$D$1:$N$1,0))/'STOCK (2)'!$F70,1),0)</f>
        <v>0</v>
      </c>
      <c r="Y70" s="119">
        <f t="array" ref="Y70">+IFERROR(ROUND(INDEX(FCSTSDV!$D$2:$N$674,MATCH('STOCK (2)'!$D70,FCSTSDV!$C$2:$C$674,0),MATCH('STOCK (2)'!Y$3,FCSTSDV!$D$1:$N$1,0))/'STOCK (2)'!$F70,1),0)</f>
        <v>0</v>
      </c>
      <c r="Z70" s="119">
        <f t="array" ref="Z70">+IFERROR(ROUND(INDEX(FCSTSDV!$D$2:$N$674,MATCH('STOCK (2)'!$D70,FCSTSDV!$C$2:$C$674,0),MATCH('STOCK (2)'!Z$3,FCSTSDV!$D$1:$N$1,0))/'STOCK (2)'!$F70,1),0)</f>
        <v>0</v>
      </c>
    </row>
    <row r="71" spans="1:26" ht="20.100000000000001" customHeight="1">
      <c r="A71" s="813"/>
      <c r="B71" s="795"/>
      <c r="C71" s="66"/>
      <c r="D71" s="46" t="s">
        <v>95</v>
      </c>
      <c r="E71" s="204" t="str">
        <f t="shared" si="9"/>
        <v>45*50*0.08</v>
      </c>
      <c r="F71" s="49">
        <v>3000</v>
      </c>
      <c r="G71" s="48"/>
      <c r="H71" s="48"/>
      <c r="I71" s="785"/>
      <c r="J71" s="79"/>
      <c r="K71" s="92">
        <f t="array" ref="K71">+IFERROR(ROUND(INDEX(FCSTSDV!$D$2:$N$674,MATCH('STOCK (2)'!$D71,FCSTSDV!$C$2:$C$674,0),MATCH('STOCK (2)'!K$3,FCSTSDV!$D$1:$N$1,0))/'STOCK (2)'!$F71,1),0)</f>
        <v>0</v>
      </c>
      <c r="L71" s="92">
        <f t="array" ref="L71">+IFERROR(ROUND(INDEX(FCSTSDV!$D$2:$N$674,MATCH('STOCK (2)'!$D71,FCSTSDV!$C$2:$C$674,0),MATCH('STOCK (2)'!L$3,FCSTSDV!$D$1:$N$1,0))/'STOCK (2)'!$F71,1),0)</f>
        <v>0</v>
      </c>
      <c r="M71" s="92">
        <f t="array" ref="M71">+IFERROR(ROUND(INDEX(FCSTSDV!$D$2:$N$674,MATCH('STOCK (2)'!$D71,FCSTSDV!$C$2:$C$674,0),MATCH('STOCK (2)'!M$3,FCSTSDV!$D$1:$N$1,0))/'STOCK (2)'!$F71,1),0)</f>
        <v>0</v>
      </c>
      <c r="N71" s="92">
        <f t="array" ref="N71">+IFERROR(ROUND(INDEX(FCSTSDV!$D$2:$N$674,MATCH('STOCK (2)'!$D71,FCSTSDV!$C$2:$C$674,0),MATCH('STOCK (2)'!N$3,FCSTSDV!$D$1:$N$1,0))/'STOCK (2)'!$F71,1),0)</f>
        <v>0</v>
      </c>
      <c r="O71" s="92">
        <f t="array" ref="O71">+IFERROR(ROUND(INDEX(FCSTSDV!$D$2:$N$674,MATCH('STOCK (2)'!$D71,FCSTSDV!$C$2:$C$674,0),MATCH('STOCK (2)'!O$3,FCSTSDV!$D$1:$N$1,0))/'STOCK (2)'!$F71,1),0)</f>
        <v>0</v>
      </c>
      <c r="P71" s="92">
        <f t="array" ref="P71">+IFERROR(ROUND(INDEX(FCSTSDV!$D$2:$N$674,MATCH('STOCK (2)'!$D71,FCSTSDV!$C$2:$C$674,0),MATCH('STOCK (2)'!P$3,FCSTSDV!$D$1:$N$1,0))/'STOCK (2)'!$F71,1),0)</f>
        <v>0</v>
      </c>
      <c r="Q71" s="92">
        <f t="array" ref="Q71">+IFERROR(ROUND(INDEX(FCSTSDV!$D$2:$N$674,MATCH('STOCK (2)'!$D71,FCSTSDV!$C$2:$C$674,0),MATCH('STOCK (2)'!Q$3,FCSTSDV!$D$1:$N$1,0))/'STOCK (2)'!$F71,1),0)</f>
        <v>0</v>
      </c>
      <c r="R71" s="92">
        <f t="array" ref="R71">+IFERROR(ROUND(INDEX(FCSTSDV!$D$2:$N$674,MATCH('STOCK (2)'!$D71,FCSTSDV!$C$2:$C$674,0),MATCH('STOCK (2)'!R$3,FCSTSDV!$D$1:$N$1,0))/'STOCK (2)'!$F71,1),0)</f>
        <v>0</v>
      </c>
      <c r="S71" s="92">
        <f t="array" ref="S71">+IFERROR(ROUND(INDEX(FCSTSDV!$D$2:$N$674,MATCH('STOCK (2)'!$D71,FCSTSDV!$C$2:$C$674,0),MATCH('STOCK (2)'!S$3,FCSTSDV!$D$1:$N$1,0))/'STOCK (2)'!$F71,1),0)</f>
        <v>0</v>
      </c>
      <c r="T71" s="92">
        <f t="array" ref="T71">+IFERROR(ROUND(INDEX(FCSTSDV!$D$2:$N$674,MATCH('STOCK (2)'!$D71,FCSTSDV!$C$2:$C$674,0),MATCH('STOCK (2)'!T$3,FCSTSDV!$D$1:$N$1,0))/'STOCK (2)'!$F71,1),0)</f>
        <v>0</v>
      </c>
      <c r="U71" s="92">
        <f t="array" ref="U71">+IFERROR(ROUND(INDEX(FCSTSDV!$D$2:$N$674,MATCH('STOCK (2)'!$D71,FCSTSDV!$C$2:$C$674,0),MATCH('STOCK (2)'!U$3,FCSTSDV!$D$1:$N$1,0))/'STOCK (2)'!$F71,1),0)</f>
        <v>0</v>
      </c>
      <c r="V71" s="92">
        <f t="array" ref="V71">+IFERROR(ROUND(INDEX(FCSTSDV!$D$2:$N$674,MATCH('STOCK (2)'!$D71,FCSTSDV!$C$2:$C$674,0),MATCH('STOCK (2)'!V$3,FCSTSDV!$D$1:$N$1,0))/'STOCK (2)'!$F71,1),0)</f>
        <v>0</v>
      </c>
      <c r="W71" s="92">
        <f t="array" ref="W71">+IFERROR(ROUND(INDEX(FCSTSDV!$D$2:$N$674,MATCH('STOCK (2)'!$D71,FCSTSDV!$C$2:$C$674,0),MATCH('STOCK (2)'!W$3,FCSTSDV!$D$1:$N$1,0))/'STOCK (2)'!$F71,1),0)</f>
        <v>0</v>
      </c>
      <c r="X71" s="92">
        <f t="array" ref="X71">+IFERROR(ROUND(INDEX(FCSTSDV!$D$2:$N$674,MATCH('STOCK (2)'!$D71,FCSTSDV!$C$2:$C$674,0),MATCH('STOCK (2)'!X$3,FCSTSDV!$D$1:$N$1,0))/'STOCK (2)'!$F71,1),0)</f>
        <v>0</v>
      </c>
      <c r="Y71" s="119">
        <f t="array" ref="Y71">+IFERROR(ROUND(INDEX(FCSTSDV!$D$2:$N$674,MATCH('STOCK (2)'!$D71,FCSTSDV!$C$2:$C$674,0),MATCH('STOCK (2)'!Y$3,FCSTSDV!$D$1:$N$1,0))/'STOCK (2)'!$F71,1),0)</f>
        <v>0</v>
      </c>
      <c r="Z71" s="119">
        <f t="array" ref="Z71">+IFERROR(ROUND(INDEX(FCSTSDV!$D$2:$N$674,MATCH('STOCK (2)'!$D71,FCSTSDV!$C$2:$C$674,0),MATCH('STOCK (2)'!Z$3,FCSTSDV!$D$1:$N$1,0))/'STOCK (2)'!$F71,1),0)</f>
        <v>0</v>
      </c>
    </row>
    <row r="72" spans="1:26" ht="20.100000000000001" customHeight="1">
      <c r="A72" s="813"/>
      <c r="B72" s="795"/>
      <c r="C72" s="67" t="s">
        <v>96</v>
      </c>
      <c r="D72" s="69" t="s">
        <v>97</v>
      </c>
      <c r="E72" s="204" t="str">
        <f t="shared" si="9"/>
        <v>45*50*0.08</v>
      </c>
      <c r="F72" s="49">
        <v>11000</v>
      </c>
      <c r="G72" s="48"/>
      <c r="H72" s="48"/>
      <c r="I72" s="785"/>
      <c r="J72" s="79"/>
      <c r="K72" s="92">
        <f t="array" ref="K72">+IFERROR(ROUND(INDEX(FCSTSDV!$D$2:$N$674,MATCH('STOCK (2)'!$D72,FCSTSDV!$C$2:$C$674,0),MATCH('STOCK (2)'!K$3,FCSTSDV!$D$1:$N$1,0))/'STOCK (2)'!$F72,1),0)</f>
        <v>0</v>
      </c>
      <c r="L72" s="92">
        <f t="array" ref="L72">+IFERROR(ROUND(INDEX(FCSTSDV!$D$2:$N$674,MATCH('STOCK (2)'!$D72,FCSTSDV!$C$2:$C$674,0),MATCH('STOCK (2)'!L$3,FCSTSDV!$D$1:$N$1,0))/'STOCK (2)'!$F72,1),0)</f>
        <v>0</v>
      </c>
      <c r="M72" s="92">
        <f t="array" ref="M72">+IFERROR(ROUND(INDEX(FCSTSDV!$D$2:$N$674,MATCH('STOCK (2)'!$D72,FCSTSDV!$C$2:$C$674,0),MATCH('STOCK (2)'!M$3,FCSTSDV!$D$1:$N$1,0))/'STOCK (2)'!$F72,1),0)</f>
        <v>0</v>
      </c>
      <c r="N72" s="92">
        <f t="array" ref="N72">+IFERROR(ROUND(INDEX(FCSTSDV!$D$2:$N$674,MATCH('STOCK (2)'!$D72,FCSTSDV!$C$2:$C$674,0),MATCH('STOCK (2)'!N$3,FCSTSDV!$D$1:$N$1,0))/'STOCK (2)'!$F72,1),0)</f>
        <v>0</v>
      </c>
      <c r="O72" s="92">
        <f t="array" ref="O72">+IFERROR(ROUND(INDEX(FCSTSDV!$D$2:$N$674,MATCH('STOCK (2)'!$D72,FCSTSDV!$C$2:$C$674,0),MATCH('STOCK (2)'!O$3,FCSTSDV!$D$1:$N$1,0))/'STOCK (2)'!$F72,1),0)</f>
        <v>0</v>
      </c>
      <c r="P72" s="92">
        <f t="array" ref="P72">+IFERROR(ROUND(INDEX(FCSTSDV!$D$2:$N$674,MATCH('STOCK (2)'!$D72,FCSTSDV!$C$2:$C$674,0),MATCH('STOCK (2)'!P$3,FCSTSDV!$D$1:$N$1,0))/'STOCK (2)'!$F72,1),0)</f>
        <v>0</v>
      </c>
      <c r="Q72" s="92">
        <f t="array" ref="Q72">+IFERROR(ROUND(INDEX(FCSTSDV!$D$2:$N$674,MATCH('STOCK (2)'!$D72,FCSTSDV!$C$2:$C$674,0),MATCH('STOCK (2)'!Q$3,FCSTSDV!$D$1:$N$1,0))/'STOCK (2)'!$F72,1),0)</f>
        <v>0</v>
      </c>
      <c r="R72" s="92">
        <f t="array" ref="R72">+IFERROR(ROUND(INDEX(FCSTSDV!$D$2:$N$674,MATCH('STOCK (2)'!$D72,FCSTSDV!$C$2:$C$674,0),MATCH('STOCK (2)'!R$3,FCSTSDV!$D$1:$N$1,0))/'STOCK (2)'!$F72,1),0)</f>
        <v>0</v>
      </c>
      <c r="S72" s="92">
        <f t="array" ref="S72">+IFERROR(ROUND(INDEX(FCSTSDV!$D$2:$N$674,MATCH('STOCK (2)'!$D72,FCSTSDV!$C$2:$C$674,0),MATCH('STOCK (2)'!S$3,FCSTSDV!$D$1:$N$1,0))/'STOCK (2)'!$F72,1),0)</f>
        <v>0</v>
      </c>
      <c r="T72" s="92">
        <f t="array" ref="T72">+IFERROR(ROUND(INDEX(FCSTSDV!$D$2:$N$674,MATCH('STOCK (2)'!$D72,FCSTSDV!$C$2:$C$674,0),MATCH('STOCK (2)'!T$3,FCSTSDV!$D$1:$N$1,0))/'STOCK (2)'!$F72,1),0)</f>
        <v>0</v>
      </c>
      <c r="U72" s="92">
        <f t="array" ref="U72">+IFERROR(ROUND(INDEX(FCSTSDV!$D$2:$N$674,MATCH('STOCK (2)'!$D72,FCSTSDV!$C$2:$C$674,0),MATCH('STOCK (2)'!U$3,FCSTSDV!$D$1:$N$1,0))/'STOCK (2)'!$F72,1),0)</f>
        <v>0</v>
      </c>
      <c r="V72" s="92">
        <f t="array" ref="V72">+IFERROR(ROUND(INDEX(FCSTSDV!$D$2:$N$674,MATCH('STOCK (2)'!$D72,FCSTSDV!$C$2:$C$674,0),MATCH('STOCK (2)'!V$3,FCSTSDV!$D$1:$N$1,0))/'STOCK (2)'!$F72,1),0)</f>
        <v>0</v>
      </c>
      <c r="W72" s="92">
        <f t="array" ref="W72">+IFERROR(ROUND(INDEX(FCSTSDV!$D$2:$N$674,MATCH('STOCK (2)'!$D72,FCSTSDV!$C$2:$C$674,0),MATCH('STOCK (2)'!W$3,FCSTSDV!$D$1:$N$1,0))/'STOCK (2)'!$F72,1),0)</f>
        <v>0</v>
      </c>
      <c r="X72" s="92">
        <f t="array" ref="X72">+IFERROR(ROUND(INDEX(FCSTSDV!$D$2:$N$674,MATCH('STOCK (2)'!$D72,FCSTSDV!$C$2:$C$674,0),MATCH('STOCK (2)'!X$3,FCSTSDV!$D$1:$N$1,0))/'STOCK (2)'!$F72,1),0)</f>
        <v>0</v>
      </c>
      <c r="Y72" s="119">
        <f t="array" ref="Y72">+IFERROR(ROUND(INDEX(FCSTSDV!$D$2:$N$674,MATCH('STOCK (2)'!$D72,FCSTSDV!$C$2:$C$674,0),MATCH('STOCK (2)'!Y$3,FCSTSDV!$D$1:$N$1,0))/'STOCK (2)'!$F72,1),0)</f>
        <v>0</v>
      </c>
      <c r="Z72" s="119">
        <f t="array" ref="Z72">+IFERROR(ROUND(INDEX(FCSTSDV!$D$2:$N$674,MATCH('STOCK (2)'!$D72,FCSTSDV!$C$2:$C$674,0),MATCH('STOCK (2)'!Z$3,FCSTSDV!$D$1:$N$1,0))/'STOCK (2)'!$F72,1),0)</f>
        <v>0</v>
      </c>
    </row>
    <row r="73" spans="1:26" ht="20.100000000000001" customHeight="1">
      <c r="A73" s="813"/>
      <c r="B73" s="795"/>
      <c r="C73" s="67" t="s">
        <v>98</v>
      </c>
      <c r="D73" s="69" t="s">
        <v>99</v>
      </c>
      <c r="E73" s="204" t="str">
        <f t="shared" si="9"/>
        <v>45*50*0.08</v>
      </c>
      <c r="F73" s="49">
        <v>3000</v>
      </c>
      <c r="G73" s="48"/>
      <c r="H73" s="48"/>
      <c r="I73" s="785"/>
      <c r="J73" s="79"/>
      <c r="K73" s="92">
        <f t="array" ref="K73">+IFERROR(ROUND(INDEX(FCSTSDV!$D$2:$N$674,MATCH('STOCK (2)'!$D73,FCSTSDV!$C$2:$C$674,0),MATCH('STOCK (2)'!K$3,FCSTSDV!$D$1:$N$1,0))/'STOCK (2)'!$F73,1),0)</f>
        <v>0</v>
      </c>
      <c r="L73" s="92">
        <f t="array" ref="L73">+IFERROR(ROUND(INDEX(FCSTSDV!$D$2:$N$674,MATCH('STOCK (2)'!$D73,FCSTSDV!$C$2:$C$674,0),MATCH('STOCK (2)'!L$3,FCSTSDV!$D$1:$N$1,0))/'STOCK (2)'!$F73,1),0)</f>
        <v>0</v>
      </c>
      <c r="M73" s="92">
        <f t="array" ref="M73">+IFERROR(ROUND(INDEX(FCSTSDV!$D$2:$N$674,MATCH('STOCK (2)'!$D73,FCSTSDV!$C$2:$C$674,0),MATCH('STOCK (2)'!M$3,FCSTSDV!$D$1:$N$1,0))/'STOCK (2)'!$F73,1),0)</f>
        <v>0</v>
      </c>
      <c r="N73" s="92">
        <f t="array" ref="N73">+IFERROR(ROUND(INDEX(FCSTSDV!$D$2:$N$674,MATCH('STOCK (2)'!$D73,FCSTSDV!$C$2:$C$674,0),MATCH('STOCK (2)'!N$3,FCSTSDV!$D$1:$N$1,0))/'STOCK (2)'!$F73,1),0)</f>
        <v>0</v>
      </c>
      <c r="O73" s="92">
        <f t="array" ref="O73">+IFERROR(ROUND(INDEX(FCSTSDV!$D$2:$N$674,MATCH('STOCK (2)'!$D73,FCSTSDV!$C$2:$C$674,0),MATCH('STOCK (2)'!O$3,FCSTSDV!$D$1:$N$1,0))/'STOCK (2)'!$F73,1),0)</f>
        <v>0</v>
      </c>
      <c r="P73" s="92">
        <f t="array" ref="P73">+IFERROR(ROUND(INDEX(FCSTSDV!$D$2:$N$674,MATCH('STOCK (2)'!$D73,FCSTSDV!$C$2:$C$674,0),MATCH('STOCK (2)'!P$3,FCSTSDV!$D$1:$N$1,0))/'STOCK (2)'!$F73,1),0)</f>
        <v>0</v>
      </c>
      <c r="Q73" s="92">
        <f t="array" ref="Q73">+IFERROR(ROUND(INDEX(FCSTSDV!$D$2:$N$674,MATCH('STOCK (2)'!$D73,FCSTSDV!$C$2:$C$674,0),MATCH('STOCK (2)'!Q$3,FCSTSDV!$D$1:$N$1,0))/'STOCK (2)'!$F73,1),0)</f>
        <v>0</v>
      </c>
      <c r="R73" s="92">
        <f t="array" ref="R73">+IFERROR(ROUND(INDEX(FCSTSDV!$D$2:$N$674,MATCH('STOCK (2)'!$D73,FCSTSDV!$C$2:$C$674,0),MATCH('STOCK (2)'!R$3,FCSTSDV!$D$1:$N$1,0))/'STOCK (2)'!$F73,1),0)</f>
        <v>0</v>
      </c>
      <c r="S73" s="92">
        <f t="array" ref="S73">+IFERROR(ROUND(INDEX(FCSTSDV!$D$2:$N$674,MATCH('STOCK (2)'!$D73,FCSTSDV!$C$2:$C$674,0),MATCH('STOCK (2)'!S$3,FCSTSDV!$D$1:$N$1,0))/'STOCK (2)'!$F73,1),0)</f>
        <v>0</v>
      </c>
      <c r="T73" s="92">
        <f t="array" ref="T73">+IFERROR(ROUND(INDEX(FCSTSDV!$D$2:$N$674,MATCH('STOCK (2)'!$D73,FCSTSDV!$C$2:$C$674,0),MATCH('STOCK (2)'!T$3,FCSTSDV!$D$1:$N$1,0))/'STOCK (2)'!$F73,1),0)</f>
        <v>0</v>
      </c>
      <c r="U73" s="92">
        <f t="array" ref="U73">+IFERROR(ROUND(INDEX(FCSTSDV!$D$2:$N$674,MATCH('STOCK (2)'!$D73,FCSTSDV!$C$2:$C$674,0),MATCH('STOCK (2)'!U$3,FCSTSDV!$D$1:$N$1,0))/'STOCK (2)'!$F73,1),0)</f>
        <v>0</v>
      </c>
      <c r="V73" s="92">
        <f t="array" ref="V73">+IFERROR(ROUND(INDEX(FCSTSDV!$D$2:$N$674,MATCH('STOCK (2)'!$D73,FCSTSDV!$C$2:$C$674,0),MATCH('STOCK (2)'!V$3,FCSTSDV!$D$1:$N$1,0))/'STOCK (2)'!$F73,1),0)</f>
        <v>0</v>
      </c>
      <c r="W73" s="92">
        <f t="array" ref="W73">+IFERROR(ROUND(INDEX(FCSTSDV!$D$2:$N$674,MATCH('STOCK (2)'!$D73,FCSTSDV!$C$2:$C$674,0),MATCH('STOCK (2)'!W$3,FCSTSDV!$D$1:$N$1,0))/'STOCK (2)'!$F73,1),0)</f>
        <v>0</v>
      </c>
      <c r="X73" s="92">
        <f t="array" ref="X73">+IFERROR(ROUND(INDEX(FCSTSDV!$D$2:$N$674,MATCH('STOCK (2)'!$D73,FCSTSDV!$C$2:$C$674,0),MATCH('STOCK (2)'!X$3,FCSTSDV!$D$1:$N$1,0))/'STOCK (2)'!$F73,1),0)</f>
        <v>0</v>
      </c>
      <c r="Y73" s="119">
        <f t="array" ref="Y73">+IFERROR(ROUND(INDEX(FCSTSDV!$D$2:$N$674,MATCH('STOCK (2)'!$D73,FCSTSDV!$C$2:$C$674,0),MATCH('STOCK (2)'!Y$3,FCSTSDV!$D$1:$N$1,0))/'STOCK (2)'!$F73,1),0)</f>
        <v>0</v>
      </c>
      <c r="Z73" s="119">
        <f t="array" ref="Z73">+IFERROR(ROUND(INDEX(FCSTSDV!$D$2:$N$674,MATCH('STOCK (2)'!$D73,FCSTSDV!$C$2:$C$674,0),MATCH('STOCK (2)'!Z$3,FCSTSDV!$D$1:$N$1,0))/'STOCK (2)'!$F73,1),0)</f>
        <v>0</v>
      </c>
    </row>
    <row r="74" spans="1:26" ht="20.100000000000001" customHeight="1">
      <c r="A74" s="813"/>
      <c r="B74" s="795"/>
      <c r="C74" s="67" t="s">
        <v>103</v>
      </c>
      <c r="D74" s="69" t="s">
        <v>104</v>
      </c>
      <c r="E74" s="204" t="str">
        <f t="shared" si="9"/>
        <v>45*50*0.08</v>
      </c>
      <c r="F74" s="49">
        <v>19000</v>
      </c>
      <c r="G74" s="48"/>
      <c r="H74" s="48"/>
      <c r="I74" s="785"/>
      <c r="J74" s="79"/>
      <c r="K74" s="92">
        <f t="array" ref="K74">+IFERROR(ROUND(INDEX(FCSTSDV!$D$2:$N$674,MATCH('STOCK (2)'!$D74,FCSTSDV!$C$2:$C$674,0),MATCH('STOCK (2)'!K$3,FCSTSDV!$D$1:$N$1,0))/'STOCK (2)'!$F74,1),0)</f>
        <v>0</v>
      </c>
      <c r="L74" s="92">
        <f t="array" ref="L74">+IFERROR(ROUND(INDEX(FCSTSDV!$D$2:$N$674,MATCH('STOCK (2)'!$D74,FCSTSDV!$C$2:$C$674,0),MATCH('STOCK (2)'!L$3,FCSTSDV!$D$1:$N$1,0))/'STOCK (2)'!$F74,1),0)</f>
        <v>0</v>
      </c>
      <c r="M74" s="92">
        <f t="array" ref="M74">+IFERROR(ROUND(INDEX(FCSTSDV!$D$2:$N$674,MATCH('STOCK (2)'!$D74,FCSTSDV!$C$2:$C$674,0),MATCH('STOCK (2)'!M$3,FCSTSDV!$D$1:$N$1,0))/'STOCK (2)'!$F74,1),0)</f>
        <v>0</v>
      </c>
      <c r="N74" s="92">
        <f t="array" ref="N74">+IFERROR(ROUND(INDEX(FCSTSDV!$D$2:$N$674,MATCH('STOCK (2)'!$D74,FCSTSDV!$C$2:$C$674,0),MATCH('STOCK (2)'!N$3,FCSTSDV!$D$1:$N$1,0))/'STOCK (2)'!$F74,1),0)</f>
        <v>0</v>
      </c>
      <c r="O74" s="92">
        <f t="array" ref="O74">+IFERROR(ROUND(INDEX(FCSTSDV!$D$2:$N$674,MATCH('STOCK (2)'!$D74,FCSTSDV!$C$2:$C$674,0),MATCH('STOCK (2)'!O$3,FCSTSDV!$D$1:$N$1,0))/'STOCK (2)'!$F74,1),0)</f>
        <v>0</v>
      </c>
      <c r="P74" s="92">
        <f t="array" ref="P74">+IFERROR(ROUND(INDEX(FCSTSDV!$D$2:$N$674,MATCH('STOCK (2)'!$D74,FCSTSDV!$C$2:$C$674,0),MATCH('STOCK (2)'!P$3,FCSTSDV!$D$1:$N$1,0))/'STOCK (2)'!$F74,1),0)</f>
        <v>0</v>
      </c>
      <c r="Q74" s="92">
        <f t="array" ref="Q74">+IFERROR(ROUND(INDEX(FCSTSDV!$D$2:$N$674,MATCH('STOCK (2)'!$D74,FCSTSDV!$C$2:$C$674,0),MATCH('STOCK (2)'!Q$3,FCSTSDV!$D$1:$N$1,0))/'STOCK (2)'!$F74,1),0)</f>
        <v>0</v>
      </c>
      <c r="R74" s="92">
        <f t="array" ref="R74">+IFERROR(ROUND(INDEX(FCSTSDV!$D$2:$N$674,MATCH('STOCK (2)'!$D74,FCSTSDV!$C$2:$C$674,0),MATCH('STOCK (2)'!R$3,FCSTSDV!$D$1:$N$1,0))/'STOCK (2)'!$F74,1),0)</f>
        <v>0</v>
      </c>
      <c r="S74" s="92">
        <f t="array" ref="S74">+IFERROR(ROUND(INDEX(FCSTSDV!$D$2:$N$674,MATCH('STOCK (2)'!$D74,FCSTSDV!$C$2:$C$674,0),MATCH('STOCK (2)'!S$3,FCSTSDV!$D$1:$N$1,0))/'STOCK (2)'!$F74,1),0)</f>
        <v>0</v>
      </c>
      <c r="T74" s="92">
        <f t="array" ref="T74">+IFERROR(ROUND(INDEX(FCSTSDV!$D$2:$N$674,MATCH('STOCK (2)'!$D74,FCSTSDV!$C$2:$C$674,0),MATCH('STOCK (2)'!T$3,FCSTSDV!$D$1:$N$1,0))/'STOCK (2)'!$F74,1),0)</f>
        <v>0</v>
      </c>
      <c r="U74" s="92">
        <f t="array" ref="U74">+IFERROR(ROUND(INDEX(FCSTSDV!$D$2:$N$674,MATCH('STOCK (2)'!$D74,FCSTSDV!$C$2:$C$674,0),MATCH('STOCK (2)'!U$3,FCSTSDV!$D$1:$N$1,0))/'STOCK (2)'!$F74,1),0)</f>
        <v>0</v>
      </c>
      <c r="V74" s="92">
        <f t="array" ref="V74">+IFERROR(ROUND(INDEX(FCSTSDV!$D$2:$N$674,MATCH('STOCK (2)'!$D74,FCSTSDV!$C$2:$C$674,0),MATCH('STOCK (2)'!V$3,FCSTSDV!$D$1:$N$1,0))/'STOCK (2)'!$F74,1),0)</f>
        <v>0</v>
      </c>
      <c r="W74" s="92">
        <f t="array" ref="W74">+IFERROR(ROUND(INDEX(FCSTSDV!$D$2:$N$674,MATCH('STOCK (2)'!$D74,FCSTSDV!$C$2:$C$674,0),MATCH('STOCK (2)'!W$3,FCSTSDV!$D$1:$N$1,0))/'STOCK (2)'!$F74,1),0)</f>
        <v>0</v>
      </c>
      <c r="X74" s="92">
        <f t="array" ref="X74">+IFERROR(ROUND(INDEX(FCSTSDV!$D$2:$N$674,MATCH('STOCK (2)'!$D74,FCSTSDV!$C$2:$C$674,0),MATCH('STOCK (2)'!X$3,FCSTSDV!$D$1:$N$1,0))/'STOCK (2)'!$F74,1),0)</f>
        <v>0</v>
      </c>
      <c r="Y74" s="119">
        <f t="array" ref="Y74">+IFERROR(ROUND(INDEX(FCSTSDV!$D$2:$N$674,MATCH('STOCK (2)'!$D74,FCSTSDV!$C$2:$C$674,0),MATCH('STOCK (2)'!Y$3,FCSTSDV!$D$1:$N$1,0))/'STOCK (2)'!$F74,1),0)</f>
        <v>0</v>
      </c>
      <c r="Z74" s="119">
        <f t="array" ref="Z74">+IFERROR(ROUND(INDEX(FCSTSDV!$D$2:$N$674,MATCH('STOCK (2)'!$D74,FCSTSDV!$C$2:$C$674,0),MATCH('STOCK (2)'!Z$3,FCSTSDV!$D$1:$N$1,0))/'STOCK (2)'!$F74,1),0)</f>
        <v>0</v>
      </c>
    </row>
    <row r="75" spans="1:26" ht="20.100000000000001" customHeight="1">
      <c r="A75" s="813"/>
      <c r="B75" s="795"/>
      <c r="C75" s="67"/>
      <c r="D75" s="69" t="s">
        <v>105</v>
      </c>
      <c r="E75" s="204" t="str">
        <f t="shared" si="9"/>
        <v>45*50*0.08</v>
      </c>
      <c r="F75" s="49">
        <v>1000</v>
      </c>
      <c r="G75" s="48"/>
      <c r="H75" s="48"/>
      <c r="I75" s="785"/>
      <c r="J75" s="79"/>
      <c r="K75" s="92">
        <f t="array" ref="K75">+IFERROR(ROUND(INDEX(FCSTSDV!$D$2:$N$674,MATCH('STOCK (2)'!$D75,FCSTSDV!$C$2:$C$674,0),MATCH('STOCK (2)'!K$3,FCSTSDV!$D$1:$N$1,0))/'STOCK (2)'!$F75,1),0)</f>
        <v>0</v>
      </c>
      <c r="L75" s="92">
        <f t="array" ref="L75">+IFERROR(ROUND(INDEX(FCSTSDV!$D$2:$N$674,MATCH('STOCK (2)'!$D75,FCSTSDV!$C$2:$C$674,0),MATCH('STOCK (2)'!L$3,FCSTSDV!$D$1:$N$1,0))/'STOCK (2)'!$F75,1),0)</f>
        <v>0</v>
      </c>
      <c r="M75" s="92">
        <f t="array" ref="M75">+IFERROR(ROUND(INDEX(FCSTSDV!$D$2:$N$674,MATCH('STOCK (2)'!$D75,FCSTSDV!$C$2:$C$674,0),MATCH('STOCK (2)'!M$3,FCSTSDV!$D$1:$N$1,0))/'STOCK (2)'!$F75,1),0)</f>
        <v>0</v>
      </c>
      <c r="N75" s="92">
        <f t="array" ref="N75">+IFERROR(ROUND(INDEX(FCSTSDV!$D$2:$N$674,MATCH('STOCK (2)'!$D75,FCSTSDV!$C$2:$C$674,0),MATCH('STOCK (2)'!N$3,FCSTSDV!$D$1:$N$1,0))/'STOCK (2)'!$F75,1),0)</f>
        <v>0</v>
      </c>
      <c r="O75" s="92">
        <f t="array" ref="O75">+IFERROR(ROUND(INDEX(FCSTSDV!$D$2:$N$674,MATCH('STOCK (2)'!$D75,FCSTSDV!$C$2:$C$674,0),MATCH('STOCK (2)'!O$3,FCSTSDV!$D$1:$N$1,0))/'STOCK (2)'!$F75,1),0)</f>
        <v>0</v>
      </c>
      <c r="P75" s="92">
        <f t="array" ref="P75">+IFERROR(ROUND(INDEX(FCSTSDV!$D$2:$N$674,MATCH('STOCK (2)'!$D75,FCSTSDV!$C$2:$C$674,0),MATCH('STOCK (2)'!P$3,FCSTSDV!$D$1:$N$1,0))/'STOCK (2)'!$F75,1),0)</f>
        <v>0</v>
      </c>
      <c r="Q75" s="92">
        <f t="array" ref="Q75">+IFERROR(ROUND(INDEX(FCSTSDV!$D$2:$N$674,MATCH('STOCK (2)'!$D75,FCSTSDV!$C$2:$C$674,0),MATCH('STOCK (2)'!Q$3,FCSTSDV!$D$1:$N$1,0))/'STOCK (2)'!$F75,1),0)</f>
        <v>0</v>
      </c>
      <c r="R75" s="92">
        <f t="array" ref="R75">+IFERROR(ROUND(INDEX(FCSTSDV!$D$2:$N$674,MATCH('STOCK (2)'!$D75,FCSTSDV!$C$2:$C$674,0),MATCH('STOCK (2)'!R$3,FCSTSDV!$D$1:$N$1,0))/'STOCK (2)'!$F75,1),0)</f>
        <v>0</v>
      </c>
      <c r="S75" s="92">
        <f t="array" ref="S75">+IFERROR(ROUND(INDEX(FCSTSDV!$D$2:$N$674,MATCH('STOCK (2)'!$D75,FCSTSDV!$C$2:$C$674,0),MATCH('STOCK (2)'!S$3,FCSTSDV!$D$1:$N$1,0))/'STOCK (2)'!$F75,1),0)</f>
        <v>0</v>
      </c>
      <c r="T75" s="92">
        <f t="array" ref="T75">+IFERROR(ROUND(INDEX(FCSTSDV!$D$2:$N$674,MATCH('STOCK (2)'!$D75,FCSTSDV!$C$2:$C$674,0),MATCH('STOCK (2)'!T$3,FCSTSDV!$D$1:$N$1,0))/'STOCK (2)'!$F75,1),0)</f>
        <v>0</v>
      </c>
      <c r="U75" s="92">
        <f t="array" ref="U75">+IFERROR(ROUND(INDEX(FCSTSDV!$D$2:$N$674,MATCH('STOCK (2)'!$D75,FCSTSDV!$C$2:$C$674,0),MATCH('STOCK (2)'!U$3,FCSTSDV!$D$1:$N$1,0))/'STOCK (2)'!$F75,1),0)</f>
        <v>0</v>
      </c>
      <c r="V75" s="92">
        <f t="array" ref="V75">+IFERROR(ROUND(INDEX(FCSTSDV!$D$2:$N$674,MATCH('STOCK (2)'!$D75,FCSTSDV!$C$2:$C$674,0),MATCH('STOCK (2)'!V$3,FCSTSDV!$D$1:$N$1,0))/'STOCK (2)'!$F75,1),0)</f>
        <v>0</v>
      </c>
      <c r="W75" s="92">
        <f t="array" ref="W75">+IFERROR(ROUND(INDEX(FCSTSDV!$D$2:$N$674,MATCH('STOCK (2)'!$D75,FCSTSDV!$C$2:$C$674,0),MATCH('STOCK (2)'!W$3,FCSTSDV!$D$1:$N$1,0))/'STOCK (2)'!$F75,1),0)</f>
        <v>0</v>
      </c>
      <c r="X75" s="92">
        <f t="array" ref="X75">+IFERROR(ROUND(INDEX(FCSTSDV!$D$2:$N$674,MATCH('STOCK (2)'!$D75,FCSTSDV!$C$2:$C$674,0),MATCH('STOCK (2)'!X$3,FCSTSDV!$D$1:$N$1,0))/'STOCK (2)'!$F75,1),0)</f>
        <v>0</v>
      </c>
      <c r="Y75" s="119">
        <f t="array" ref="Y75">+IFERROR(ROUND(INDEX(FCSTSDV!$D$2:$N$674,MATCH('STOCK (2)'!$D75,FCSTSDV!$C$2:$C$674,0),MATCH('STOCK (2)'!Y$3,FCSTSDV!$D$1:$N$1,0))/'STOCK (2)'!$F75,1),0)</f>
        <v>0</v>
      </c>
      <c r="Z75" s="119">
        <f t="array" ref="Z75">+IFERROR(ROUND(INDEX(FCSTSDV!$D$2:$N$674,MATCH('STOCK (2)'!$D75,FCSTSDV!$C$2:$C$674,0),MATCH('STOCK (2)'!Z$3,FCSTSDV!$D$1:$N$1,0))/'STOCK (2)'!$F75,1),0)</f>
        <v>0</v>
      </c>
    </row>
    <row r="76" spans="1:26" ht="20.100000000000001" customHeight="1">
      <c r="A76" s="813"/>
      <c r="B76" s="795"/>
      <c r="C76" s="67" t="s">
        <v>96</v>
      </c>
      <c r="D76" s="32" t="s">
        <v>106</v>
      </c>
      <c r="E76" s="204" t="str">
        <f t="shared" si="9"/>
        <v>45*50*0.08</v>
      </c>
      <c r="F76" s="49">
        <v>11000</v>
      </c>
      <c r="G76" s="48"/>
      <c r="H76" s="48"/>
      <c r="I76" s="785"/>
      <c r="J76" s="79"/>
      <c r="K76" s="92">
        <f t="array" ref="K76">+IFERROR(ROUND(INDEX(FCSTSDV!$D$2:$N$674,MATCH('STOCK (2)'!$D76,FCSTSDV!$C$2:$C$674,0),MATCH('STOCK (2)'!K$3,FCSTSDV!$D$1:$N$1,0))/'STOCK (2)'!$F76,1),0)</f>
        <v>0</v>
      </c>
      <c r="L76" s="92">
        <f t="array" ref="L76">+IFERROR(ROUND(INDEX(FCSTSDV!$D$2:$N$674,MATCH('STOCK (2)'!$D76,FCSTSDV!$C$2:$C$674,0),MATCH('STOCK (2)'!L$3,FCSTSDV!$D$1:$N$1,0))/'STOCK (2)'!$F76,1),0)</f>
        <v>0</v>
      </c>
      <c r="M76" s="92">
        <f t="array" ref="M76">+IFERROR(ROUND(INDEX(FCSTSDV!$D$2:$N$674,MATCH('STOCK (2)'!$D76,FCSTSDV!$C$2:$C$674,0),MATCH('STOCK (2)'!M$3,FCSTSDV!$D$1:$N$1,0))/'STOCK (2)'!$F76,1),0)</f>
        <v>0</v>
      </c>
      <c r="N76" s="92">
        <f t="array" ref="N76">+IFERROR(ROUND(INDEX(FCSTSDV!$D$2:$N$674,MATCH('STOCK (2)'!$D76,FCSTSDV!$C$2:$C$674,0),MATCH('STOCK (2)'!N$3,FCSTSDV!$D$1:$N$1,0))/'STOCK (2)'!$F76,1),0)</f>
        <v>0</v>
      </c>
      <c r="O76" s="92">
        <f t="array" ref="O76">+IFERROR(ROUND(INDEX(FCSTSDV!$D$2:$N$674,MATCH('STOCK (2)'!$D76,FCSTSDV!$C$2:$C$674,0),MATCH('STOCK (2)'!O$3,FCSTSDV!$D$1:$N$1,0))/'STOCK (2)'!$F76,1),0)</f>
        <v>0</v>
      </c>
      <c r="P76" s="92">
        <f t="array" ref="P76">+IFERROR(ROUND(INDEX(FCSTSDV!$D$2:$N$674,MATCH('STOCK (2)'!$D76,FCSTSDV!$C$2:$C$674,0),MATCH('STOCK (2)'!P$3,FCSTSDV!$D$1:$N$1,0))/'STOCK (2)'!$F76,1),0)</f>
        <v>0</v>
      </c>
      <c r="Q76" s="92">
        <f t="array" ref="Q76">+IFERROR(ROUND(INDEX(FCSTSDV!$D$2:$N$674,MATCH('STOCK (2)'!$D76,FCSTSDV!$C$2:$C$674,0),MATCH('STOCK (2)'!Q$3,FCSTSDV!$D$1:$N$1,0))/'STOCK (2)'!$F76,1),0)</f>
        <v>0</v>
      </c>
      <c r="R76" s="92">
        <f t="array" ref="R76">+IFERROR(ROUND(INDEX(FCSTSDV!$D$2:$N$674,MATCH('STOCK (2)'!$D76,FCSTSDV!$C$2:$C$674,0),MATCH('STOCK (2)'!R$3,FCSTSDV!$D$1:$N$1,0))/'STOCK (2)'!$F76,1),0)</f>
        <v>0</v>
      </c>
      <c r="S76" s="92">
        <f t="array" ref="S76">+IFERROR(ROUND(INDEX(FCSTSDV!$D$2:$N$674,MATCH('STOCK (2)'!$D76,FCSTSDV!$C$2:$C$674,0),MATCH('STOCK (2)'!S$3,FCSTSDV!$D$1:$N$1,0))/'STOCK (2)'!$F76,1),0)</f>
        <v>0</v>
      </c>
      <c r="T76" s="92">
        <f t="array" ref="T76">+IFERROR(ROUND(INDEX(FCSTSDV!$D$2:$N$674,MATCH('STOCK (2)'!$D76,FCSTSDV!$C$2:$C$674,0),MATCH('STOCK (2)'!T$3,FCSTSDV!$D$1:$N$1,0))/'STOCK (2)'!$F76,1),0)</f>
        <v>0</v>
      </c>
      <c r="U76" s="92">
        <f t="array" ref="U76">+IFERROR(ROUND(INDEX(FCSTSDV!$D$2:$N$674,MATCH('STOCK (2)'!$D76,FCSTSDV!$C$2:$C$674,0),MATCH('STOCK (2)'!U$3,FCSTSDV!$D$1:$N$1,0))/'STOCK (2)'!$F76,1),0)</f>
        <v>0</v>
      </c>
      <c r="V76" s="92">
        <f t="array" ref="V76">+IFERROR(ROUND(INDEX(FCSTSDV!$D$2:$N$674,MATCH('STOCK (2)'!$D76,FCSTSDV!$C$2:$C$674,0),MATCH('STOCK (2)'!V$3,FCSTSDV!$D$1:$N$1,0))/'STOCK (2)'!$F76,1),0)</f>
        <v>0</v>
      </c>
      <c r="W76" s="92">
        <f t="array" ref="W76">+IFERROR(ROUND(INDEX(FCSTSDV!$D$2:$N$674,MATCH('STOCK (2)'!$D76,FCSTSDV!$C$2:$C$674,0),MATCH('STOCK (2)'!W$3,FCSTSDV!$D$1:$N$1,0))/'STOCK (2)'!$F76,1),0)</f>
        <v>0</v>
      </c>
      <c r="X76" s="92">
        <f t="array" ref="X76">+IFERROR(ROUND(INDEX(FCSTSDV!$D$2:$N$674,MATCH('STOCK (2)'!$D76,FCSTSDV!$C$2:$C$674,0),MATCH('STOCK (2)'!X$3,FCSTSDV!$D$1:$N$1,0))/'STOCK (2)'!$F76,1),0)</f>
        <v>0</v>
      </c>
      <c r="Y76" s="119">
        <f t="array" ref="Y76">+IFERROR(ROUND(INDEX(FCSTSDV!$D$2:$N$674,MATCH('STOCK (2)'!$D76,FCSTSDV!$C$2:$C$674,0),MATCH('STOCK (2)'!Y$3,FCSTSDV!$D$1:$N$1,0))/'STOCK (2)'!$F76,1),0)</f>
        <v>0</v>
      </c>
      <c r="Z76" s="119">
        <f t="array" ref="Z76">+IFERROR(ROUND(INDEX(FCSTSDV!$D$2:$N$674,MATCH('STOCK (2)'!$D76,FCSTSDV!$C$2:$C$674,0),MATCH('STOCK (2)'!Z$3,FCSTSDV!$D$1:$N$1,0))/'STOCK (2)'!$F76,1),0)</f>
        <v>0</v>
      </c>
    </row>
    <row r="77" spans="1:26" ht="20.100000000000001" customHeight="1">
      <c r="A77" s="813"/>
      <c r="B77" s="795"/>
      <c r="C77" s="67" t="s">
        <v>107</v>
      </c>
      <c r="D77" s="32" t="s">
        <v>108</v>
      </c>
      <c r="E77" s="204" t="str">
        <f t="shared" si="9"/>
        <v>45*50*0.08</v>
      </c>
      <c r="F77" s="49">
        <v>3000</v>
      </c>
      <c r="G77" s="48"/>
      <c r="H77" s="48"/>
      <c r="I77" s="785"/>
      <c r="J77" s="79"/>
      <c r="K77" s="92">
        <f t="array" ref="K77">+IFERROR(ROUND(INDEX(FCSTSDV!$D$2:$N$674,MATCH('STOCK (2)'!$D77,FCSTSDV!$C$2:$C$674,0),MATCH('STOCK (2)'!K$3,FCSTSDV!$D$1:$N$1,0))/'STOCK (2)'!$F77,1),0)</f>
        <v>0</v>
      </c>
      <c r="L77" s="92">
        <f t="array" ref="L77">+IFERROR(ROUND(INDEX(FCSTSDV!$D$2:$N$674,MATCH('STOCK (2)'!$D77,FCSTSDV!$C$2:$C$674,0),MATCH('STOCK (2)'!L$3,FCSTSDV!$D$1:$N$1,0))/'STOCK (2)'!$F77,1),0)</f>
        <v>0</v>
      </c>
      <c r="M77" s="92">
        <f t="array" ref="M77">+IFERROR(ROUND(INDEX(FCSTSDV!$D$2:$N$674,MATCH('STOCK (2)'!$D77,FCSTSDV!$C$2:$C$674,0),MATCH('STOCK (2)'!M$3,FCSTSDV!$D$1:$N$1,0))/'STOCK (2)'!$F77,1),0)</f>
        <v>0</v>
      </c>
      <c r="N77" s="92">
        <f t="array" ref="N77">+IFERROR(ROUND(INDEX(FCSTSDV!$D$2:$N$674,MATCH('STOCK (2)'!$D77,FCSTSDV!$C$2:$C$674,0),MATCH('STOCK (2)'!N$3,FCSTSDV!$D$1:$N$1,0))/'STOCK (2)'!$F77,1),0)</f>
        <v>0</v>
      </c>
      <c r="O77" s="92">
        <f t="array" ref="O77">+IFERROR(ROUND(INDEX(FCSTSDV!$D$2:$N$674,MATCH('STOCK (2)'!$D77,FCSTSDV!$C$2:$C$674,0),MATCH('STOCK (2)'!O$3,FCSTSDV!$D$1:$N$1,0))/'STOCK (2)'!$F77,1),0)</f>
        <v>0</v>
      </c>
      <c r="P77" s="92">
        <f t="array" ref="P77">+IFERROR(ROUND(INDEX(FCSTSDV!$D$2:$N$674,MATCH('STOCK (2)'!$D77,FCSTSDV!$C$2:$C$674,0),MATCH('STOCK (2)'!P$3,FCSTSDV!$D$1:$N$1,0))/'STOCK (2)'!$F77,1),0)</f>
        <v>0</v>
      </c>
      <c r="Q77" s="92">
        <f t="array" ref="Q77">+IFERROR(ROUND(INDEX(FCSTSDV!$D$2:$N$674,MATCH('STOCK (2)'!$D77,FCSTSDV!$C$2:$C$674,0),MATCH('STOCK (2)'!Q$3,FCSTSDV!$D$1:$N$1,0))/'STOCK (2)'!$F77,1),0)</f>
        <v>0</v>
      </c>
      <c r="R77" s="92">
        <f t="array" ref="R77">+IFERROR(ROUND(INDEX(FCSTSDV!$D$2:$N$674,MATCH('STOCK (2)'!$D77,FCSTSDV!$C$2:$C$674,0),MATCH('STOCK (2)'!R$3,FCSTSDV!$D$1:$N$1,0))/'STOCK (2)'!$F77,1),0)</f>
        <v>0</v>
      </c>
      <c r="S77" s="92">
        <f t="array" ref="S77">+IFERROR(ROUND(INDEX(FCSTSDV!$D$2:$N$674,MATCH('STOCK (2)'!$D77,FCSTSDV!$C$2:$C$674,0),MATCH('STOCK (2)'!S$3,FCSTSDV!$D$1:$N$1,0))/'STOCK (2)'!$F77,1),0)</f>
        <v>0</v>
      </c>
      <c r="T77" s="92">
        <f t="array" ref="T77">+IFERROR(ROUND(INDEX(FCSTSDV!$D$2:$N$674,MATCH('STOCK (2)'!$D77,FCSTSDV!$C$2:$C$674,0),MATCH('STOCK (2)'!T$3,FCSTSDV!$D$1:$N$1,0))/'STOCK (2)'!$F77,1),0)</f>
        <v>0</v>
      </c>
      <c r="U77" s="92">
        <f t="array" ref="U77">+IFERROR(ROUND(INDEX(FCSTSDV!$D$2:$N$674,MATCH('STOCK (2)'!$D77,FCSTSDV!$C$2:$C$674,0),MATCH('STOCK (2)'!U$3,FCSTSDV!$D$1:$N$1,0))/'STOCK (2)'!$F77,1),0)</f>
        <v>0</v>
      </c>
      <c r="V77" s="92">
        <f t="array" ref="V77">+IFERROR(ROUND(INDEX(FCSTSDV!$D$2:$N$674,MATCH('STOCK (2)'!$D77,FCSTSDV!$C$2:$C$674,0),MATCH('STOCK (2)'!V$3,FCSTSDV!$D$1:$N$1,0))/'STOCK (2)'!$F77,1),0)</f>
        <v>0</v>
      </c>
      <c r="W77" s="92">
        <f t="array" ref="W77">+IFERROR(ROUND(INDEX(FCSTSDV!$D$2:$N$674,MATCH('STOCK (2)'!$D77,FCSTSDV!$C$2:$C$674,0),MATCH('STOCK (2)'!W$3,FCSTSDV!$D$1:$N$1,0))/'STOCK (2)'!$F77,1),0)</f>
        <v>0</v>
      </c>
      <c r="X77" s="92">
        <f t="array" ref="X77">+IFERROR(ROUND(INDEX(FCSTSDV!$D$2:$N$674,MATCH('STOCK (2)'!$D77,FCSTSDV!$C$2:$C$674,0),MATCH('STOCK (2)'!X$3,FCSTSDV!$D$1:$N$1,0))/'STOCK (2)'!$F77,1),0)</f>
        <v>0</v>
      </c>
      <c r="Y77" s="119">
        <f t="array" ref="Y77">+IFERROR(ROUND(INDEX(FCSTSDV!$D$2:$N$674,MATCH('STOCK (2)'!$D77,FCSTSDV!$C$2:$C$674,0),MATCH('STOCK (2)'!Y$3,FCSTSDV!$D$1:$N$1,0))/'STOCK (2)'!$F77,1),0)</f>
        <v>0</v>
      </c>
      <c r="Z77" s="119">
        <f t="array" ref="Z77">+IFERROR(ROUND(INDEX(FCSTSDV!$D$2:$N$674,MATCH('STOCK (2)'!$D77,FCSTSDV!$C$2:$C$674,0),MATCH('STOCK (2)'!Z$3,FCSTSDV!$D$1:$N$1,0))/'STOCK (2)'!$F77,1),0)</f>
        <v>0</v>
      </c>
    </row>
    <row r="78" spans="1:26" ht="21" customHeight="1">
      <c r="A78" s="813"/>
      <c r="B78" s="795"/>
      <c r="C78" s="67" t="s">
        <v>103</v>
      </c>
      <c r="D78" s="32" t="s">
        <v>109</v>
      </c>
      <c r="E78" s="204" t="str">
        <f t="shared" si="9"/>
        <v>45*50*0.08</v>
      </c>
      <c r="F78" s="49">
        <v>15000</v>
      </c>
      <c r="G78" s="48"/>
      <c r="H78" s="48"/>
      <c r="I78" s="785"/>
      <c r="J78" s="79"/>
      <c r="K78" s="92">
        <f t="array" ref="K78">+IFERROR(ROUND(INDEX(FCSTSDV!$D$2:$N$674,MATCH('STOCK (2)'!$D78,FCSTSDV!$C$2:$C$674,0),MATCH('STOCK (2)'!K$3,FCSTSDV!$D$1:$N$1,0))/'STOCK (2)'!$F78,1),0)</f>
        <v>0</v>
      </c>
      <c r="L78" s="92">
        <f t="array" ref="L78">+IFERROR(ROUND(INDEX(FCSTSDV!$D$2:$N$674,MATCH('STOCK (2)'!$D78,FCSTSDV!$C$2:$C$674,0),MATCH('STOCK (2)'!L$3,FCSTSDV!$D$1:$N$1,0))/'STOCK (2)'!$F78,1),0)</f>
        <v>0</v>
      </c>
      <c r="M78" s="92">
        <f t="array" ref="M78">+IFERROR(ROUND(INDEX(FCSTSDV!$D$2:$N$674,MATCH('STOCK (2)'!$D78,FCSTSDV!$C$2:$C$674,0),MATCH('STOCK (2)'!M$3,FCSTSDV!$D$1:$N$1,0))/'STOCK (2)'!$F78,1),0)</f>
        <v>0</v>
      </c>
      <c r="N78" s="92">
        <f t="array" ref="N78">+IFERROR(ROUND(INDEX(FCSTSDV!$D$2:$N$674,MATCH('STOCK (2)'!$D78,FCSTSDV!$C$2:$C$674,0),MATCH('STOCK (2)'!N$3,FCSTSDV!$D$1:$N$1,0))/'STOCK (2)'!$F78,1),0)</f>
        <v>0</v>
      </c>
      <c r="O78" s="92">
        <f t="array" ref="O78">+IFERROR(ROUND(INDEX(FCSTSDV!$D$2:$N$674,MATCH('STOCK (2)'!$D78,FCSTSDV!$C$2:$C$674,0),MATCH('STOCK (2)'!O$3,FCSTSDV!$D$1:$N$1,0))/'STOCK (2)'!$F78,1),0)</f>
        <v>0</v>
      </c>
      <c r="P78" s="92">
        <f t="array" ref="P78">+IFERROR(ROUND(INDEX(FCSTSDV!$D$2:$N$674,MATCH('STOCK (2)'!$D78,FCSTSDV!$C$2:$C$674,0),MATCH('STOCK (2)'!P$3,FCSTSDV!$D$1:$N$1,0))/'STOCK (2)'!$F78,1),0)</f>
        <v>0</v>
      </c>
      <c r="Q78" s="92">
        <f t="array" ref="Q78">+IFERROR(ROUND(INDEX(FCSTSDV!$D$2:$N$674,MATCH('STOCK (2)'!$D78,FCSTSDV!$C$2:$C$674,0),MATCH('STOCK (2)'!Q$3,FCSTSDV!$D$1:$N$1,0))/'STOCK (2)'!$F78,1),0)</f>
        <v>0</v>
      </c>
      <c r="R78" s="92">
        <f t="array" ref="R78">+IFERROR(ROUND(INDEX(FCSTSDV!$D$2:$N$674,MATCH('STOCK (2)'!$D78,FCSTSDV!$C$2:$C$674,0),MATCH('STOCK (2)'!R$3,FCSTSDV!$D$1:$N$1,0))/'STOCK (2)'!$F78,1),0)</f>
        <v>0</v>
      </c>
      <c r="S78" s="92">
        <f t="array" ref="S78">+IFERROR(ROUND(INDEX(FCSTSDV!$D$2:$N$674,MATCH('STOCK (2)'!$D78,FCSTSDV!$C$2:$C$674,0),MATCH('STOCK (2)'!S$3,FCSTSDV!$D$1:$N$1,0))/'STOCK (2)'!$F78,1),0)</f>
        <v>0</v>
      </c>
      <c r="T78" s="92">
        <f t="array" ref="T78">+IFERROR(ROUND(INDEX(FCSTSDV!$D$2:$N$674,MATCH('STOCK (2)'!$D78,FCSTSDV!$C$2:$C$674,0),MATCH('STOCK (2)'!T$3,FCSTSDV!$D$1:$N$1,0))/'STOCK (2)'!$F78,1),0)</f>
        <v>0</v>
      </c>
      <c r="U78" s="92">
        <f t="array" ref="U78">+IFERROR(ROUND(INDEX(FCSTSDV!$D$2:$N$674,MATCH('STOCK (2)'!$D78,FCSTSDV!$C$2:$C$674,0),MATCH('STOCK (2)'!U$3,FCSTSDV!$D$1:$N$1,0))/'STOCK (2)'!$F78,1),0)</f>
        <v>0</v>
      </c>
      <c r="V78" s="92">
        <f t="array" ref="V78">+IFERROR(ROUND(INDEX(FCSTSDV!$D$2:$N$674,MATCH('STOCK (2)'!$D78,FCSTSDV!$C$2:$C$674,0),MATCH('STOCK (2)'!V$3,FCSTSDV!$D$1:$N$1,0))/'STOCK (2)'!$F78,1),0)</f>
        <v>0</v>
      </c>
      <c r="W78" s="92">
        <f t="array" ref="W78">+IFERROR(ROUND(INDEX(FCSTSDV!$D$2:$N$674,MATCH('STOCK (2)'!$D78,FCSTSDV!$C$2:$C$674,0),MATCH('STOCK (2)'!W$3,FCSTSDV!$D$1:$N$1,0))/'STOCK (2)'!$F78,1),0)</f>
        <v>0</v>
      </c>
      <c r="X78" s="92">
        <f t="array" ref="X78">+IFERROR(ROUND(INDEX(FCSTSDV!$D$2:$N$674,MATCH('STOCK (2)'!$D78,FCSTSDV!$C$2:$C$674,0),MATCH('STOCK (2)'!X$3,FCSTSDV!$D$1:$N$1,0))/'STOCK (2)'!$F78,1),0)</f>
        <v>0</v>
      </c>
      <c r="Y78" s="119">
        <f t="array" ref="Y78">+IFERROR(ROUND(INDEX(FCSTSDV!$D$2:$N$674,MATCH('STOCK (2)'!$D78,FCSTSDV!$C$2:$C$674,0),MATCH('STOCK (2)'!Y$3,FCSTSDV!$D$1:$N$1,0))/'STOCK (2)'!$F78,1),0)</f>
        <v>0</v>
      </c>
      <c r="Z78" s="119">
        <f t="array" ref="Z78">+IFERROR(ROUND(INDEX(FCSTSDV!$D$2:$N$674,MATCH('STOCK (2)'!$D78,FCSTSDV!$C$2:$C$674,0),MATCH('STOCK (2)'!Z$3,FCSTSDV!$D$1:$N$1,0))/'STOCK (2)'!$F78,1),0)</f>
        <v>0</v>
      </c>
    </row>
    <row r="79" spans="1:26" ht="21" customHeight="1">
      <c r="A79" s="813"/>
      <c r="B79" s="795"/>
      <c r="C79" s="67"/>
      <c r="D79" s="32" t="s">
        <v>110</v>
      </c>
      <c r="E79" s="204" t="str">
        <f t="shared" si="9"/>
        <v>45*50*0.08</v>
      </c>
      <c r="F79" s="49">
        <v>3000</v>
      </c>
      <c r="G79" s="48"/>
      <c r="H79" s="48"/>
      <c r="I79" s="785"/>
      <c r="J79" s="79"/>
      <c r="K79" s="92">
        <f t="array" ref="K79">+IFERROR(ROUND(INDEX(FCSTSDV!$D$2:$N$674,MATCH('STOCK (2)'!$D79,FCSTSDV!$C$2:$C$674,0),MATCH('STOCK (2)'!K$3,FCSTSDV!$D$1:$N$1,0))/'STOCK (2)'!$F79,1),0)</f>
        <v>0</v>
      </c>
      <c r="L79" s="92">
        <f t="array" ref="L79">+IFERROR(ROUND(INDEX(FCSTSDV!$D$2:$N$674,MATCH('STOCK (2)'!$D79,FCSTSDV!$C$2:$C$674,0),MATCH('STOCK (2)'!L$3,FCSTSDV!$D$1:$N$1,0))/'STOCK (2)'!$F79,1),0)</f>
        <v>0</v>
      </c>
      <c r="M79" s="92">
        <f t="array" ref="M79">+IFERROR(ROUND(INDEX(FCSTSDV!$D$2:$N$674,MATCH('STOCK (2)'!$D79,FCSTSDV!$C$2:$C$674,0),MATCH('STOCK (2)'!M$3,FCSTSDV!$D$1:$N$1,0))/'STOCK (2)'!$F79,1),0)</f>
        <v>0</v>
      </c>
      <c r="N79" s="92">
        <f t="array" ref="N79">+IFERROR(ROUND(INDEX(FCSTSDV!$D$2:$N$674,MATCH('STOCK (2)'!$D79,FCSTSDV!$C$2:$C$674,0),MATCH('STOCK (2)'!N$3,FCSTSDV!$D$1:$N$1,0))/'STOCK (2)'!$F79,1),0)</f>
        <v>0</v>
      </c>
      <c r="O79" s="92">
        <f t="array" ref="O79">+IFERROR(ROUND(INDEX(FCSTSDV!$D$2:$N$674,MATCH('STOCK (2)'!$D79,FCSTSDV!$C$2:$C$674,0),MATCH('STOCK (2)'!O$3,FCSTSDV!$D$1:$N$1,0))/'STOCK (2)'!$F79,1),0)</f>
        <v>0</v>
      </c>
      <c r="P79" s="92">
        <f t="array" ref="P79">+IFERROR(ROUND(INDEX(FCSTSDV!$D$2:$N$674,MATCH('STOCK (2)'!$D79,FCSTSDV!$C$2:$C$674,0),MATCH('STOCK (2)'!P$3,FCSTSDV!$D$1:$N$1,0))/'STOCK (2)'!$F79,1),0)</f>
        <v>0</v>
      </c>
      <c r="Q79" s="92">
        <f t="array" ref="Q79">+IFERROR(ROUND(INDEX(FCSTSDV!$D$2:$N$674,MATCH('STOCK (2)'!$D79,FCSTSDV!$C$2:$C$674,0),MATCH('STOCK (2)'!Q$3,FCSTSDV!$D$1:$N$1,0))/'STOCK (2)'!$F79,1),0)</f>
        <v>0</v>
      </c>
      <c r="R79" s="92">
        <f t="array" ref="R79">+IFERROR(ROUND(INDEX(FCSTSDV!$D$2:$N$674,MATCH('STOCK (2)'!$D79,FCSTSDV!$C$2:$C$674,0),MATCH('STOCK (2)'!R$3,FCSTSDV!$D$1:$N$1,0))/'STOCK (2)'!$F79,1),0)</f>
        <v>0</v>
      </c>
      <c r="S79" s="92">
        <f t="array" ref="S79">+IFERROR(ROUND(INDEX(FCSTSDV!$D$2:$N$674,MATCH('STOCK (2)'!$D79,FCSTSDV!$C$2:$C$674,0),MATCH('STOCK (2)'!S$3,FCSTSDV!$D$1:$N$1,0))/'STOCK (2)'!$F79,1),0)</f>
        <v>0</v>
      </c>
      <c r="T79" s="92">
        <f t="array" ref="T79">+IFERROR(ROUND(INDEX(FCSTSDV!$D$2:$N$674,MATCH('STOCK (2)'!$D79,FCSTSDV!$C$2:$C$674,0),MATCH('STOCK (2)'!T$3,FCSTSDV!$D$1:$N$1,0))/'STOCK (2)'!$F79,1),0)</f>
        <v>0</v>
      </c>
      <c r="U79" s="92">
        <f t="array" ref="U79">+IFERROR(ROUND(INDEX(FCSTSDV!$D$2:$N$674,MATCH('STOCK (2)'!$D79,FCSTSDV!$C$2:$C$674,0),MATCH('STOCK (2)'!U$3,FCSTSDV!$D$1:$N$1,0))/'STOCK (2)'!$F79,1),0)</f>
        <v>0</v>
      </c>
      <c r="V79" s="92">
        <f t="array" ref="V79">+IFERROR(ROUND(INDEX(FCSTSDV!$D$2:$N$674,MATCH('STOCK (2)'!$D79,FCSTSDV!$C$2:$C$674,0),MATCH('STOCK (2)'!V$3,FCSTSDV!$D$1:$N$1,0))/'STOCK (2)'!$F79,1),0)</f>
        <v>0</v>
      </c>
      <c r="W79" s="92">
        <f t="array" ref="W79">+IFERROR(ROUND(INDEX(FCSTSDV!$D$2:$N$674,MATCH('STOCK (2)'!$D79,FCSTSDV!$C$2:$C$674,0),MATCH('STOCK (2)'!W$3,FCSTSDV!$D$1:$N$1,0))/'STOCK (2)'!$F79,1),0)</f>
        <v>0</v>
      </c>
      <c r="X79" s="92">
        <f t="array" ref="X79">+IFERROR(ROUND(INDEX(FCSTSDV!$D$2:$N$674,MATCH('STOCK (2)'!$D79,FCSTSDV!$C$2:$C$674,0),MATCH('STOCK (2)'!X$3,FCSTSDV!$D$1:$N$1,0))/'STOCK (2)'!$F79,1),0)</f>
        <v>0</v>
      </c>
      <c r="Y79" s="119">
        <f t="array" ref="Y79">+IFERROR(ROUND(INDEX(FCSTSDV!$D$2:$N$674,MATCH('STOCK (2)'!$D79,FCSTSDV!$C$2:$C$674,0),MATCH('STOCK (2)'!Y$3,FCSTSDV!$D$1:$N$1,0))/'STOCK (2)'!$F79,1),0)</f>
        <v>0</v>
      </c>
      <c r="Z79" s="119">
        <f t="array" ref="Z79">+IFERROR(ROUND(INDEX(FCSTSDV!$D$2:$N$674,MATCH('STOCK (2)'!$D79,FCSTSDV!$C$2:$C$674,0),MATCH('STOCK (2)'!Z$3,FCSTSDV!$D$1:$N$1,0))/'STOCK (2)'!$F79,1),0)</f>
        <v>0</v>
      </c>
    </row>
    <row r="80" spans="1:26" ht="21" customHeight="1">
      <c r="A80" s="813"/>
      <c r="B80" s="795"/>
      <c r="C80" s="67"/>
      <c r="D80" s="131" t="s">
        <v>111</v>
      </c>
      <c r="E80" s="204" t="str">
        <f t="shared" si="9"/>
        <v>45*50*0.08</v>
      </c>
      <c r="F80" s="49">
        <v>1000</v>
      </c>
      <c r="G80" s="48"/>
      <c r="H80" s="48"/>
      <c r="I80" s="785"/>
      <c r="J80" s="79"/>
      <c r="K80" s="92">
        <f t="array" ref="K80">+IFERROR(ROUND(INDEX(FCSTSDV!$D$2:$N$674,MATCH('STOCK (2)'!$D80,FCSTSDV!$C$2:$C$674,0),MATCH('STOCK (2)'!K$3,FCSTSDV!$D$1:$N$1,0))/'STOCK (2)'!$F80,1),0)</f>
        <v>0</v>
      </c>
      <c r="L80" s="92">
        <f t="array" ref="L80">+IFERROR(ROUND(INDEX(FCSTSDV!$D$2:$N$674,MATCH('STOCK (2)'!$D80,FCSTSDV!$C$2:$C$674,0),MATCH('STOCK (2)'!L$3,FCSTSDV!$D$1:$N$1,0))/'STOCK (2)'!$F80,1),0)</f>
        <v>0</v>
      </c>
      <c r="M80" s="92">
        <f t="array" ref="M80">+IFERROR(ROUND(INDEX(FCSTSDV!$D$2:$N$674,MATCH('STOCK (2)'!$D80,FCSTSDV!$C$2:$C$674,0),MATCH('STOCK (2)'!M$3,FCSTSDV!$D$1:$N$1,0))/'STOCK (2)'!$F80,1),0)</f>
        <v>0</v>
      </c>
      <c r="N80" s="92">
        <f t="array" ref="N80">+IFERROR(ROUND(INDEX(FCSTSDV!$D$2:$N$674,MATCH('STOCK (2)'!$D80,FCSTSDV!$C$2:$C$674,0),MATCH('STOCK (2)'!N$3,FCSTSDV!$D$1:$N$1,0))/'STOCK (2)'!$F80,1),0)</f>
        <v>0</v>
      </c>
      <c r="O80" s="92">
        <f t="array" ref="O80">+IFERROR(ROUND(INDEX(FCSTSDV!$D$2:$N$674,MATCH('STOCK (2)'!$D80,FCSTSDV!$C$2:$C$674,0),MATCH('STOCK (2)'!O$3,FCSTSDV!$D$1:$N$1,0))/'STOCK (2)'!$F80,1),0)</f>
        <v>0</v>
      </c>
      <c r="P80" s="92">
        <f t="array" ref="P80">+IFERROR(ROUND(INDEX(FCSTSDV!$D$2:$N$674,MATCH('STOCK (2)'!$D80,FCSTSDV!$C$2:$C$674,0),MATCH('STOCK (2)'!P$3,FCSTSDV!$D$1:$N$1,0))/'STOCK (2)'!$F80,1),0)</f>
        <v>0</v>
      </c>
      <c r="Q80" s="92">
        <f t="array" ref="Q80">+IFERROR(ROUND(INDEX(FCSTSDV!$D$2:$N$674,MATCH('STOCK (2)'!$D80,FCSTSDV!$C$2:$C$674,0),MATCH('STOCK (2)'!Q$3,FCSTSDV!$D$1:$N$1,0))/'STOCK (2)'!$F80,1),0)</f>
        <v>0</v>
      </c>
      <c r="R80" s="92">
        <f t="array" ref="R80">+IFERROR(ROUND(INDEX(FCSTSDV!$D$2:$N$674,MATCH('STOCK (2)'!$D80,FCSTSDV!$C$2:$C$674,0),MATCH('STOCK (2)'!R$3,FCSTSDV!$D$1:$N$1,0))/'STOCK (2)'!$F80,1),0)</f>
        <v>0</v>
      </c>
      <c r="S80" s="92">
        <f t="array" ref="S80">+IFERROR(ROUND(INDEX(FCSTSDV!$D$2:$N$674,MATCH('STOCK (2)'!$D80,FCSTSDV!$C$2:$C$674,0),MATCH('STOCK (2)'!S$3,FCSTSDV!$D$1:$N$1,0))/'STOCK (2)'!$F80,1),0)</f>
        <v>0</v>
      </c>
      <c r="T80" s="92">
        <f t="array" ref="T80">+IFERROR(ROUND(INDEX(FCSTSDV!$D$2:$N$674,MATCH('STOCK (2)'!$D80,FCSTSDV!$C$2:$C$674,0),MATCH('STOCK (2)'!T$3,FCSTSDV!$D$1:$N$1,0))/'STOCK (2)'!$F80,1),0)</f>
        <v>0</v>
      </c>
      <c r="U80" s="92">
        <f t="array" ref="U80">+IFERROR(ROUND(INDEX(FCSTSDV!$D$2:$N$674,MATCH('STOCK (2)'!$D80,FCSTSDV!$C$2:$C$674,0),MATCH('STOCK (2)'!U$3,FCSTSDV!$D$1:$N$1,0))/'STOCK (2)'!$F80,1),0)</f>
        <v>0</v>
      </c>
      <c r="V80" s="92">
        <f t="array" ref="V80">+IFERROR(ROUND(INDEX(FCSTSDV!$D$2:$N$674,MATCH('STOCK (2)'!$D80,FCSTSDV!$C$2:$C$674,0),MATCH('STOCK (2)'!V$3,FCSTSDV!$D$1:$N$1,0))/'STOCK (2)'!$F80,1),0)</f>
        <v>0</v>
      </c>
      <c r="W80" s="92">
        <f t="array" ref="W80">+IFERROR(ROUND(INDEX(FCSTSDV!$D$2:$N$674,MATCH('STOCK (2)'!$D80,FCSTSDV!$C$2:$C$674,0),MATCH('STOCK (2)'!W$3,FCSTSDV!$D$1:$N$1,0))/'STOCK (2)'!$F80,1),0)</f>
        <v>0</v>
      </c>
      <c r="X80" s="92">
        <f t="array" ref="X80">+IFERROR(ROUND(INDEX(FCSTSDV!$D$2:$N$674,MATCH('STOCK (2)'!$D80,FCSTSDV!$C$2:$C$674,0),MATCH('STOCK (2)'!X$3,FCSTSDV!$D$1:$N$1,0))/'STOCK (2)'!$F80,1),0)</f>
        <v>0</v>
      </c>
      <c r="Y80" s="119">
        <f t="array" ref="Y80">+IFERROR(ROUND(INDEX(FCSTSDV!$D$2:$N$674,MATCH('STOCK (2)'!$D80,FCSTSDV!$C$2:$C$674,0),MATCH('STOCK (2)'!Y$3,FCSTSDV!$D$1:$N$1,0))/'STOCK (2)'!$F80,1),0)</f>
        <v>0</v>
      </c>
      <c r="Z80" s="119">
        <f t="array" ref="Z80">+IFERROR(ROUND(INDEX(FCSTSDV!$D$2:$N$674,MATCH('STOCK (2)'!$D80,FCSTSDV!$C$2:$C$674,0),MATCH('STOCK (2)'!Z$3,FCSTSDV!$D$1:$N$1,0))/'STOCK (2)'!$F80,1),0)</f>
        <v>0</v>
      </c>
    </row>
    <row r="81" spans="1:26" ht="21" customHeight="1">
      <c r="A81" s="813"/>
      <c r="B81" s="795"/>
      <c r="C81" s="67"/>
      <c r="D81" s="32" t="s">
        <v>346</v>
      </c>
      <c r="E81" s="204" t="str">
        <f t="shared" si="9"/>
        <v>45*50*0.08</v>
      </c>
      <c r="F81" s="49">
        <v>1500</v>
      </c>
      <c r="G81" s="48"/>
      <c r="H81" s="48"/>
      <c r="I81" s="785"/>
      <c r="J81" s="79"/>
      <c r="K81" s="92">
        <f t="array" ref="K81">+IFERROR(ROUND(INDEX(FCSTSDV!$D$2:$N$674,MATCH('STOCK (2)'!$D81,FCSTSDV!$C$2:$C$674,0),MATCH('STOCK (2)'!K$3,FCSTSDV!$D$1:$N$1,0))/'STOCK (2)'!$F81,1),0)</f>
        <v>0</v>
      </c>
      <c r="L81" s="92">
        <f t="array" ref="L81">+IFERROR(ROUND(INDEX(FCSTSDV!$D$2:$N$674,MATCH('STOCK (2)'!$D81,FCSTSDV!$C$2:$C$674,0),MATCH('STOCK (2)'!L$3,FCSTSDV!$D$1:$N$1,0))/'STOCK (2)'!$F81,1),0)</f>
        <v>0</v>
      </c>
      <c r="M81" s="92">
        <f t="array" ref="M81">+IFERROR(ROUND(INDEX(FCSTSDV!$D$2:$N$674,MATCH('STOCK (2)'!$D81,FCSTSDV!$C$2:$C$674,0),MATCH('STOCK (2)'!M$3,FCSTSDV!$D$1:$N$1,0))/'STOCK (2)'!$F81,1),0)</f>
        <v>0</v>
      </c>
      <c r="N81" s="92">
        <f t="array" ref="N81">+IFERROR(ROUND(INDEX(FCSTSDV!$D$2:$N$674,MATCH('STOCK (2)'!$D81,FCSTSDV!$C$2:$C$674,0),MATCH('STOCK (2)'!N$3,FCSTSDV!$D$1:$N$1,0))/'STOCK (2)'!$F81,1),0)</f>
        <v>0</v>
      </c>
      <c r="O81" s="92">
        <f t="array" ref="O81">+IFERROR(ROUND(INDEX(FCSTSDV!$D$2:$N$674,MATCH('STOCK (2)'!$D81,FCSTSDV!$C$2:$C$674,0),MATCH('STOCK (2)'!O$3,FCSTSDV!$D$1:$N$1,0))/'STOCK (2)'!$F81,1),0)</f>
        <v>0</v>
      </c>
      <c r="P81" s="92">
        <f t="array" ref="P81">+IFERROR(ROUND(INDEX(FCSTSDV!$D$2:$N$674,MATCH('STOCK (2)'!$D81,FCSTSDV!$C$2:$C$674,0),MATCH('STOCK (2)'!P$3,FCSTSDV!$D$1:$N$1,0))/'STOCK (2)'!$F81,1),0)</f>
        <v>0</v>
      </c>
      <c r="Q81" s="92">
        <f t="array" ref="Q81">+IFERROR(ROUND(INDEX(FCSTSDV!$D$2:$N$674,MATCH('STOCK (2)'!$D81,FCSTSDV!$C$2:$C$674,0),MATCH('STOCK (2)'!Q$3,FCSTSDV!$D$1:$N$1,0))/'STOCK (2)'!$F81,1),0)</f>
        <v>0</v>
      </c>
      <c r="R81" s="92">
        <f t="array" ref="R81">+IFERROR(ROUND(INDEX(FCSTSDV!$D$2:$N$674,MATCH('STOCK (2)'!$D81,FCSTSDV!$C$2:$C$674,0),MATCH('STOCK (2)'!R$3,FCSTSDV!$D$1:$N$1,0))/'STOCK (2)'!$F81,1),0)</f>
        <v>0</v>
      </c>
      <c r="S81" s="92">
        <f t="array" ref="S81">+IFERROR(ROUND(INDEX(FCSTSDV!$D$2:$N$674,MATCH('STOCK (2)'!$D81,FCSTSDV!$C$2:$C$674,0),MATCH('STOCK (2)'!S$3,FCSTSDV!$D$1:$N$1,0))/'STOCK (2)'!$F81,1),0)</f>
        <v>0</v>
      </c>
      <c r="T81" s="92">
        <f t="array" ref="T81">+IFERROR(ROUND(INDEX(FCSTSDV!$D$2:$N$674,MATCH('STOCK (2)'!$D81,FCSTSDV!$C$2:$C$674,0),MATCH('STOCK (2)'!T$3,FCSTSDV!$D$1:$N$1,0))/'STOCK (2)'!$F81,1),0)</f>
        <v>0</v>
      </c>
      <c r="U81" s="92">
        <f t="array" ref="U81">+IFERROR(ROUND(INDEX(FCSTSDV!$D$2:$N$674,MATCH('STOCK (2)'!$D81,FCSTSDV!$C$2:$C$674,0),MATCH('STOCK (2)'!U$3,FCSTSDV!$D$1:$N$1,0))/'STOCK (2)'!$F81,1),0)</f>
        <v>0</v>
      </c>
      <c r="V81" s="92">
        <f t="array" ref="V81">+IFERROR(ROUND(INDEX(FCSTSDV!$D$2:$N$674,MATCH('STOCK (2)'!$D81,FCSTSDV!$C$2:$C$674,0),MATCH('STOCK (2)'!V$3,FCSTSDV!$D$1:$N$1,0))/'STOCK (2)'!$F81,1),0)</f>
        <v>0</v>
      </c>
      <c r="W81" s="92">
        <f t="array" ref="W81">+IFERROR(ROUND(INDEX(FCSTSDV!$D$2:$N$674,MATCH('STOCK (2)'!$D81,FCSTSDV!$C$2:$C$674,0),MATCH('STOCK (2)'!W$3,FCSTSDV!$D$1:$N$1,0))/'STOCK (2)'!$F81,1),0)</f>
        <v>0</v>
      </c>
      <c r="X81" s="92">
        <f t="array" ref="X81">+IFERROR(ROUND(INDEX(FCSTSDV!$D$2:$N$674,MATCH('STOCK (2)'!$D81,FCSTSDV!$C$2:$C$674,0),MATCH('STOCK (2)'!X$3,FCSTSDV!$D$1:$N$1,0))/'STOCK (2)'!$F81,1),0)</f>
        <v>0</v>
      </c>
      <c r="Y81" s="119">
        <f t="array" ref="Y81">+IFERROR(ROUND(INDEX(FCSTSDV!$D$2:$N$674,MATCH('STOCK (2)'!$D81,FCSTSDV!$C$2:$C$674,0),MATCH('STOCK (2)'!Y$3,FCSTSDV!$D$1:$N$1,0))/'STOCK (2)'!$F81,1),0)</f>
        <v>0</v>
      </c>
      <c r="Z81" s="119">
        <f t="array" ref="Z81">+IFERROR(ROUND(INDEX(FCSTSDV!$D$2:$N$674,MATCH('STOCK (2)'!$D81,FCSTSDV!$C$2:$C$674,0),MATCH('STOCK (2)'!Z$3,FCSTSDV!$D$1:$N$1,0))/'STOCK (2)'!$F81,1),0)</f>
        <v>0</v>
      </c>
    </row>
    <row r="82" spans="1:26" ht="21" customHeight="1">
      <c r="A82" s="813"/>
      <c r="B82" s="795"/>
      <c r="C82" s="67"/>
      <c r="D82" s="131" t="s">
        <v>118</v>
      </c>
      <c r="E82" s="131" t="str">
        <f t="shared" si="9"/>
        <v>45*50*0.08</v>
      </c>
      <c r="F82" s="131">
        <v>500</v>
      </c>
      <c r="G82" s="48"/>
      <c r="H82" s="48"/>
      <c r="I82" s="785"/>
      <c r="J82" s="79"/>
      <c r="K82" s="92">
        <f t="array" ref="K82">+IFERROR(ROUND(INDEX(FCSTSDV!$D$2:$N$674,MATCH('STOCK (2)'!$D82,FCSTSDV!$C$2:$C$674,0),MATCH('STOCK (2)'!K$3,FCSTSDV!$D$1:$N$1,0))/'STOCK (2)'!$F82,1),0)</f>
        <v>0</v>
      </c>
      <c r="L82" s="92">
        <f t="array" ref="L82">+IFERROR(ROUND(INDEX(FCSTSDV!$D$2:$N$674,MATCH('STOCK (2)'!$D82,FCSTSDV!$C$2:$C$674,0),MATCH('STOCK (2)'!L$3,FCSTSDV!$D$1:$N$1,0))/'STOCK (2)'!$F82,1),0)</f>
        <v>0</v>
      </c>
      <c r="M82" s="92">
        <f t="array" ref="M82">+IFERROR(ROUND(INDEX(FCSTSDV!$D$2:$N$674,MATCH('STOCK (2)'!$D82,FCSTSDV!$C$2:$C$674,0),MATCH('STOCK (2)'!M$3,FCSTSDV!$D$1:$N$1,0))/'STOCK (2)'!$F82,1),0)</f>
        <v>0</v>
      </c>
      <c r="N82" s="92">
        <f t="array" ref="N82">+IFERROR(ROUND(INDEX(FCSTSDV!$D$2:$N$674,MATCH('STOCK (2)'!$D82,FCSTSDV!$C$2:$C$674,0),MATCH('STOCK (2)'!N$3,FCSTSDV!$D$1:$N$1,0))/'STOCK (2)'!$F82,1),0)</f>
        <v>0</v>
      </c>
      <c r="O82" s="92">
        <f t="array" ref="O82">+IFERROR(ROUND(INDEX(FCSTSDV!$D$2:$N$674,MATCH('STOCK (2)'!$D82,FCSTSDV!$C$2:$C$674,0),MATCH('STOCK (2)'!O$3,FCSTSDV!$D$1:$N$1,0))/'STOCK (2)'!$F82,1),0)</f>
        <v>0</v>
      </c>
      <c r="P82" s="92">
        <f t="array" ref="P82">+IFERROR(ROUND(INDEX(FCSTSDV!$D$2:$N$674,MATCH('STOCK (2)'!$D82,FCSTSDV!$C$2:$C$674,0),MATCH('STOCK (2)'!P$3,FCSTSDV!$D$1:$N$1,0))/'STOCK (2)'!$F82,1),0)</f>
        <v>0</v>
      </c>
      <c r="Q82" s="92">
        <f t="array" ref="Q82">+IFERROR(ROUND(INDEX(FCSTSDV!$D$2:$N$674,MATCH('STOCK (2)'!$D82,FCSTSDV!$C$2:$C$674,0),MATCH('STOCK (2)'!Q$3,FCSTSDV!$D$1:$N$1,0))/'STOCK (2)'!$F82,1),0)</f>
        <v>0</v>
      </c>
      <c r="R82" s="92">
        <f t="array" ref="R82">+IFERROR(ROUND(INDEX(FCSTSDV!$D$2:$N$674,MATCH('STOCK (2)'!$D82,FCSTSDV!$C$2:$C$674,0),MATCH('STOCK (2)'!R$3,FCSTSDV!$D$1:$N$1,0))/'STOCK (2)'!$F82,1),0)</f>
        <v>0</v>
      </c>
      <c r="S82" s="92">
        <f t="array" ref="S82">+IFERROR(ROUND(INDEX(FCSTSDV!$D$2:$N$674,MATCH('STOCK (2)'!$D82,FCSTSDV!$C$2:$C$674,0),MATCH('STOCK (2)'!S$3,FCSTSDV!$D$1:$N$1,0))/'STOCK (2)'!$F82,1),0)</f>
        <v>0</v>
      </c>
      <c r="T82" s="92">
        <f t="array" ref="T82">+IFERROR(ROUND(INDEX(FCSTSDV!$D$2:$N$674,MATCH('STOCK (2)'!$D82,FCSTSDV!$C$2:$C$674,0),MATCH('STOCK (2)'!T$3,FCSTSDV!$D$1:$N$1,0))/'STOCK (2)'!$F82,1),0)</f>
        <v>0</v>
      </c>
      <c r="U82" s="92">
        <f t="array" ref="U82">+IFERROR(ROUND(INDEX(FCSTSDV!$D$2:$N$674,MATCH('STOCK (2)'!$D82,FCSTSDV!$C$2:$C$674,0),MATCH('STOCK (2)'!U$3,FCSTSDV!$D$1:$N$1,0))/'STOCK (2)'!$F82,1),0)</f>
        <v>0</v>
      </c>
      <c r="V82" s="92">
        <f t="array" ref="V82">+IFERROR(ROUND(INDEX(FCSTSDV!$D$2:$N$674,MATCH('STOCK (2)'!$D82,FCSTSDV!$C$2:$C$674,0),MATCH('STOCK (2)'!V$3,FCSTSDV!$D$1:$N$1,0))/'STOCK (2)'!$F82,1),0)</f>
        <v>0</v>
      </c>
      <c r="W82" s="92">
        <f t="array" ref="W82">+IFERROR(ROUND(INDEX(FCSTSDV!$D$2:$N$674,MATCH('STOCK (2)'!$D82,FCSTSDV!$C$2:$C$674,0),MATCH('STOCK (2)'!W$3,FCSTSDV!$D$1:$N$1,0))/'STOCK (2)'!$F82,1),0)</f>
        <v>0</v>
      </c>
      <c r="X82" s="92">
        <f t="array" ref="X82">+IFERROR(ROUND(INDEX(FCSTSDV!$D$2:$N$674,MATCH('STOCK (2)'!$D82,FCSTSDV!$C$2:$C$674,0),MATCH('STOCK (2)'!X$3,FCSTSDV!$D$1:$N$1,0))/'STOCK (2)'!$F82,1),0)</f>
        <v>0</v>
      </c>
      <c r="Y82" s="119">
        <f t="array" ref="Y82">+IFERROR(ROUND(INDEX(FCSTSDV!$D$2:$N$674,MATCH('STOCK (2)'!$D82,FCSTSDV!$C$2:$C$674,0),MATCH('STOCK (2)'!Y$3,FCSTSDV!$D$1:$N$1,0))/'STOCK (2)'!$F82,1),0)</f>
        <v>0</v>
      </c>
      <c r="Z82" s="119">
        <f t="array" ref="Z82">+IFERROR(ROUND(INDEX(FCSTSDV!$D$2:$N$674,MATCH('STOCK (2)'!$D82,FCSTSDV!$C$2:$C$674,0),MATCH('STOCK (2)'!Z$3,FCSTSDV!$D$1:$N$1,0))/'STOCK (2)'!$F82,1),0)</f>
        <v>0</v>
      </c>
    </row>
    <row r="83" spans="1:26" ht="20.100000000000001" customHeight="1">
      <c r="A83" s="813"/>
      <c r="B83" s="795"/>
      <c r="C83" s="70" t="s">
        <v>107</v>
      </c>
      <c r="D83" s="69" t="s">
        <v>119</v>
      </c>
      <c r="E83" s="204" t="str">
        <f t="shared" si="9"/>
        <v>45*50*0.08</v>
      </c>
      <c r="F83" s="49">
        <v>2800</v>
      </c>
      <c r="G83" s="48"/>
      <c r="H83" s="48"/>
      <c r="I83" s="785"/>
      <c r="J83" s="79"/>
      <c r="K83" s="92">
        <f t="array" ref="K83">+IFERROR(ROUND(INDEX(FCSTSDV!$D$2:$N$674,MATCH('STOCK (2)'!$D83,FCSTSDV!$C$2:$C$674,0),MATCH('STOCK (2)'!K$3,FCSTSDV!$D$1:$N$1,0))/'STOCK (2)'!$F83,1),0)</f>
        <v>0</v>
      </c>
      <c r="L83" s="92">
        <f t="array" ref="L83">+IFERROR(ROUND(INDEX(FCSTSDV!$D$2:$N$674,MATCH('STOCK (2)'!$D83,FCSTSDV!$C$2:$C$674,0),MATCH('STOCK (2)'!L$3,FCSTSDV!$D$1:$N$1,0))/'STOCK (2)'!$F83,1),0)</f>
        <v>0</v>
      </c>
      <c r="M83" s="92">
        <f t="array" ref="M83">+IFERROR(ROUND(INDEX(FCSTSDV!$D$2:$N$674,MATCH('STOCK (2)'!$D83,FCSTSDV!$C$2:$C$674,0),MATCH('STOCK (2)'!M$3,FCSTSDV!$D$1:$N$1,0))/'STOCK (2)'!$F83,1),0)</f>
        <v>0</v>
      </c>
      <c r="N83" s="92">
        <f t="array" ref="N83">+IFERROR(ROUND(INDEX(FCSTSDV!$D$2:$N$674,MATCH('STOCK (2)'!$D83,FCSTSDV!$C$2:$C$674,0),MATCH('STOCK (2)'!N$3,FCSTSDV!$D$1:$N$1,0))/'STOCK (2)'!$F83,1),0)</f>
        <v>0</v>
      </c>
      <c r="O83" s="92">
        <f t="array" ref="O83">+IFERROR(ROUND(INDEX(FCSTSDV!$D$2:$N$674,MATCH('STOCK (2)'!$D83,FCSTSDV!$C$2:$C$674,0),MATCH('STOCK (2)'!O$3,FCSTSDV!$D$1:$N$1,0))/'STOCK (2)'!$F83,1),0)</f>
        <v>0</v>
      </c>
      <c r="P83" s="92">
        <f t="array" ref="P83">+IFERROR(ROUND(INDEX(FCSTSDV!$D$2:$N$674,MATCH('STOCK (2)'!$D83,FCSTSDV!$C$2:$C$674,0),MATCH('STOCK (2)'!P$3,FCSTSDV!$D$1:$N$1,0))/'STOCK (2)'!$F83,1),0)</f>
        <v>0</v>
      </c>
      <c r="Q83" s="92">
        <f t="array" ref="Q83">+IFERROR(ROUND(INDEX(FCSTSDV!$D$2:$N$674,MATCH('STOCK (2)'!$D83,FCSTSDV!$C$2:$C$674,0),MATCH('STOCK (2)'!Q$3,FCSTSDV!$D$1:$N$1,0))/'STOCK (2)'!$F83,1),0)</f>
        <v>0</v>
      </c>
      <c r="R83" s="92">
        <f t="array" ref="R83">+IFERROR(ROUND(INDEX(FCSTSDV!$D$2:$N$674,MATCH('STOCK (2)'!$D83,FCSTSDV!$C$2:$C$674,0),MATCH('STOCK (2)'!R$3,FCSTSDV!$D$1:$N$1,0))/'STOCK (2)'!$F83,1),0)</f>
        <v>0</v>
      </c>
      <c r="S83" s="92">
        <f t="array" ref="S83">+IFERROR(ROUND(INDEX(FCSTSDV!$D$2:$N$674,MATCH('STOCK (2)'!$D83,FCSTSDV!$C$2:$C$674,0),MATCH('STOCK (2)'!S$3,FCSTSDV!$D$1:$N$1,0))/'STOCK (2)'!$F83,1),0)</f>
        <v>0</v>
      </c>
      <c r="T83" s="92">
        <f t="array" ref="T83">+IFERROR(ROUND(INDEX(FCSTSDV!$D$2:$N$674,MATCH('STOCK (2)'!$D83,FCSTSDV!$C$2:$C$674,0),MATCH('STOCK (2)'!T$3,FCSTSDV!$D$1:$N$1,0))/'STOCK (2)'!$F83,1),0)</f>
        <v>0</v>
      </c>
      <c r="U83" s="92">
        <f t="array" ref="U83">+IFERROR(ROUND(INDEX(FCSTSDV!$D$2:$N$674,MATCH('STOCK (2)'!$D83,FCSTSDV!$C$2:$C$674,0),MATCH('STOCK (2)'!U$3,FCSTSDV!$D$1:$N$1,0))/'STOCK (2)'!$F83,1),0)</f>
        <v>0</v>
      </c>
      <c r="V83" s="92">
        <f t="array" ref="V83">+IFERROR(ROUND(INDEX(FCSTSDV!$D$2:$N$674,MATCH('STOCK (2)'!$D83,FCSTSDV!$C$2:$C$674,0),MATCH('STOCK (2)'!V$3,FCSTSDV!$D$1:$N$1,0))/'STOCK (2)'!$F83,1),0)</f>
        <v>0</v>
      </c>
      <c r="W83" s="92">
        <f t="array" ref="W83">+IFERROR(ROUND(INDEX(FCSTSDV!$D$2:$N$674,MATCH('STOCK (2)'!$D83,FCSTSDV!$C$2:$C$674,0),MATCH('STOCK (2)'!W$3,FCSTSDV!$D$1:$N$1,0))/'STOCK (2)'!$F83,1),0)</f>
        <v>0</v>
      </c>
      <c r="X83" s="92">
        <f t="array" ref="X83">+IFERROR(ROUND(INDEX(FCSTSDV!$D$2:$N$674,MATCH('STOCK (2)'!$D83,FCSTSDV!$C$2:$C$674,0),MATCH('STOCK (2)'!X$3,FCSTSDV!$D$1:$N$1,0))/'STOCK (2)'!$F83,1),0)</f>
        <v>0</v>
      </c>
      <c r="Y83" s="119">
        <f t="array" ref="Y83">+IFERROR(ROUND(INDEX(FCSTSDV!$D$2:$N$674,MATCH('STOCK (2)'!$D83,FCSTSDV!$C$2:$C$674,0),MATCH('STOCK (2)'!Y$3,FCSTSDV!$D$1:$N$1,0))/'STOCK (2)'!$F83,1),0)</f>
        <v>0</v>
      </c>
      <c r="Z83" s="119">
        <f t="array" ref="Z83">+IFERROR(ROUND(INDEX(FCSTSDV!$D$2:$N$674,MATCH('STOCK (2)'!$D83,FCSTSDV!$C$2:$C$674,0),MATCH('STOCK (2)'!Z$3,FCSTSDV!$D$1:$N$1,0))/'STOCK (2)'!$F83,1),0)</f>
        <v>0</v>
      </c>
    </row>
    <row r="84" spans="1:26" ht="20.100000000000001" customHeight="1">
      <c r="A84" s="807"/>
      <c r="B84" s="792"/>
      <c r="C84" s="71"/>
      <c r="D84" s="52" t="s">
        <v>42</v>
      </c>
      <c r="E84" s="205" t="str">
        <f t="shared" si="9"/>
        <v>45*50*0.08</v>
      </c>
      <c r="F84" s="53" t="s">
        <v>43</v>
      </c>
      <c r="G84" s="54"/>
      <c r="H84" s="54"/>
      <c r="I84" s="782"/>
      <c r="J84" s="263"/>
      <c r="K84" s="90" t="e">
        <f t="shared" ref="K84:P84" si="10">+$I$69+$J$84-SUM(K69:K83)</f>
        <v>#REF!</v>
      </c>
      <c r="L84" s="90" t="e">
        <f t="shared" si="10"/>
        <v>#REF!</v>
      </c>
      <c r="M84" s="90" t="e">
        <f t="shared" si="10"/>
        <v>#REF!</v>
      </c>
      <c r="N84" s="90" t="e">
        <f t="shared" si="10"/>
        <v>#REF!</v>
      </c>
      <c r="O84" s="90" t="e">
        <f t="shared" si="10"/>
        <v>#REF!</v>
      </c>
      <c r="P84" s="90" t="e">
        <f t="shared" si="10"/>
        <v>#REF!</v>
      </c>
      <c r="Q84" s="90" t="e">
        <f t="shared" ref="Q84:Z84" si="11">+P84-SUM(Q69:Q83)</f>
        <v>#REF!</v>
      </c>
      <c r="R84" s="90" t="e">
        <f t="shared" si="11"/>
        <v>#REF!</v>
      </c>
      <c r="S84" s="90" t="e">
        <f t="shared" si="11"/>
        <v>#REF!</v>
      </c>
      <c r="T84" s="90" t="e">
        <f t="shared" si="11"/>
        <v>#REF!</v>
      </c>
      <c r="U84" s="90" t="e">
        <f t="shared" si="11"/>
        <v>#REF!</v>
      </c>
      <c r="V84" s="90" t="e">
        <f t="shared" si="11"/>
        <v>#REF!</v>
      </c>
      <c r="W84" s="90" t="e">
        <f t="shared" si="11"/>
        <v>#REF!</v>
      </c>
      <c r="X84" s="90" t="e">
        <f t="shared" si="11"/>
        <v>#REF!</v>
      </c>
      <c r="Y84" s="90" t="e">
        <f t="shared" si="11"/>
        <v>#REF!</v>
      </c>
      <c r="Z84" s="90" t="e">
        <f t="shared" si="11"/>
        <v>#REF!</v>
      </c>
    </row>
    <row r="85" spans="1:26" ht="19.5" customHeight="1">
      <c r="A85" s="823" t="s">
        <v>14</v>
      </c>
      <c r="B85" s="809" t="s">
        <v>120</v>
      </c>
      <c r="C85" s="214"/>
      <c r="D85" s="44" t="s">
        <v>26</v>
      </c>
      <c r="E85" s="133" t="s">
        <v>120</v>
      </c>
      <c r="F85" s="44">
        <v>50</v>
      </c>
      <c r="G85" s="215"/>
      <c r="H85" s="215"/>
      <c r="I85" s="802" t="e">
        <f>+VLOOKUP(B85,Sheet2!$B$3:$C$189,2,0)</f>
        <v>#REF!</v>
      </c>
      <c r="J85" s="79"/>
      <c r="K85" s="99">
        <f t="array" ref="K85">+IFERROR(ROUND(INDEX(FCSTSDV!$D$2:$N$674,MATCH('STOCK (2)'!$D85,FCSTSDV!$C$2:$C$674,0),MATCH('STOCK (2)'!K$3,FCSTSDV!$D$1:$N$1,0))/'STOCK (2)'!$F85,1),0)</f>
        <v>0</v>
      </c>
      <c r="L85" s="99">
        <f t="array" ref="L85">+IFERROR(ROUND(INDEX(FCSTSDV!$D$2:$N$674,MATCH('STOCK (2)'!$D85,FCSTSDV!$C$2:$C$674,0),MATCH('STOCK (2)'!L$3,FCSTSDV!$D$1:$N$1,0))/'STOCK (2)'!$F85,1),0)</f>
        <v>0</v>
      </c>
      <c r="M85" s="99">
        <f t="array" ref="M85">+IFERROR(ROUND(INDEX(FCSTSDV!$D$2:$N$674,MATCH('STOCK (2)'!$D85,FCSTSDV!$C$2:$C$674,0),MATCH('STOCK (2)'!M$3,FCSTSDV!$D$1:$N$1,0))/'STOCK (2)'!$F85,1),0)</f>
        <v>0</v>
      </c>
      <c r="N85" s="99">
        <f t="array" ref="N85">+IFERROR(ROUND(INDEX(FCSTSDV!$D$2:$N$674,MATCH('STOCK (2)'!$D85,FCSTSDV!$C$2:$C$674,0),MATCH('STOCK (2)'!N$3,FCSTSDV!$D$1:$N$1,0))/'STOCK (2)'!$F85,1),0)</f>
        <v>0</v>
      </c>
      <c r="O85" s="99">
        <f t="array" ref="O85">+IFERROR(ROUND(INDEX(FCSTSDV!$D$2:$N$674,MATCH('STOCK (2)'!$D85,FCSTSDV!$C$2:$C$674,0),MATCH('STOCK (2)'!O$3,FCSTSDV!$D$1:$N$1,0))/'STOCK (2)'!$F85,1),0)</f>
        <v>0</v>
      </c>
      <c r="P85" s="99">
        <f t="array" ref="P85">+IFERROR(ROUND(INDEX(FCSTSDV!$D$2:$N$674,MATCH('STOCK (2)'!$D85,FCSTSDV!$C$2:$C$674,0),MATCH('STOCK (2)'!P$3,FCSTSDV!$D$1:$N$1,0))/'STOCK (2)'!$F85,1),0)</f>
        <v>0</v>
      </c>
      <c r="Q85" s="99">
        <f t="array" ref="Q85">+IFERROR(ROUND(INDEX(FCSTSDV!$D$2:$N$674,MATCH('STOCK (2)'!$D85,FCSTSDV!$C$2:$C$674,0),MATCH('STOCK (2)'!Q$3,FCSTSDV!$D$1:$N$1,0))/'STOCK (2)'!$F85,1),0)</f>
        <v>0</v>
      </c>
      <c r="R85" s="99">
        <f t="array" ref="R85">+IFERROR(ROUND(INDEX(FCSTSDV!$D$2:$N$674,MATCH('STOCK (2)'!$D85,FCSTSDV!$C$2:$C$674,0),MATCH('STOCK (2)'!R$3,FCSTSDV!$D$1:$N$1,0))/'STOCK (2)'!$F85,1),0)</f>
        <v>0</v>
      </c>
      <c r="S85" s="99">
        <f t="array" ref="S85">+IFERROR(ROUND(INDEX(FCSTSDV!$D$2:$N$674,MATCH('STOCK (2)'!$D85,FCSTSDV!$C$2:$C$674,0),MATCH('STOCK (2)'!S$3,FCSTSDV!$D$1:$N$1,0))/'STOCK (2)'!$F85,1),0)</f>
        <v>0</v>
      </c>
      <c r="T85" s="99">
        <f t="array" ref="T85">+IFERROR(ROUND(INDEX(FCSTSDV!$D$2:$N$674,MATCH('STOCK (2)'!$D85,FCSTSDV!$C$2:$C$674,0),MATCH('STOCK (2)'!T$3,FCSTSDV!$D$1:$N$1,0))/'STOCK (2)'!$F85,1),0)</f>
        <v>0</v>
      </c>
      <c r="U85" s="99">
        <f t="array" ref="U85">+IFERROR(ROUND(INDEX(FCSTSDV!$D$2:$N$674,MATCH('STOCK (2)'!$D85,FCSTSDV!$C$2:$C$674,0),MATCH('STOCK (2)'!U$3,FCSTSDV!$D$1:$N$1,0))/'STOCK (2)'!$F85,1),0)</f>
        <v>0</v>
      </c>
      <c r="V85" s="99">
        <f t="array" ref="V85">+IFERROR(ROUND(INDEX(FCSTSDV!$D$2:$N$674,MATCH('STOCK (2)'!$D85,FCSTSDV!$C$2:$C$674,0),MATCH('STOCK (2)'!V$3,FCSTSDV!$D$1:$N$1,0))/'STOCK (2)'!$F85,1),0)</f>
        <v>0</v>
      </c>
      <c r="W85" s="99">
        <f t="array" ref="W85">+IFERROR(ROUND(INDEX(FCSTSDV!$D$2:$N$674,MATCH('STOCK (2)'!$D85,FCSTSDV!$C$2:$C$674,0),MATCH('STOCK (2)'!W$3,FCSTSDV!$D$1:$N$1,0))/'STOCK (2)'!$F85,1),0)</f>
        <v>0</v>
      </c>
      <c r="X85" s="99">
        <f t="array" ref="X85">+IFERROR(ROUND(INDEX(FCSTSDV!$D$2:$N$674,MATCH('STOCK (2)'!$D85,FCSTSDV!$C$2:$C$674,0),MATCH('STOCK (2)'!X$3,FCSTSDV!$D$1:$N$1,0))/'STOCK (2)'!$F85,1),0)</f>
        <v>0</v>
      </c>
      <c r="Y85" s="117">
        <f t="array" ref="Y85">+IFERROR(ROUND(INDEX(FCSTSDV!$D$2:$N$674,MATCH('STOCK (2)'!$D85,FCSTSDV!$C$2:$C$674,0),MATCH('STOCK (2)'!Y$3,FCSTSDV!$D$1:$N$1,0))/'STOCK (2)'!$F85,1),0)</f>
        <v>0</v>
      </c>
      <c r="Z85" s="117">
        <f t="array" ref="Z85">+IFERROR(ROUND(INDEX(FCSTSDV!$D$2:$N$674,MATCH('STOCK (2)'!$D85,FCSTSDV!$C$2:$C$674,0),MATCH('STOCK (2)'!Z$3,FCSTSDV!$D$1:$N$1,0))/'STOCK (2)'!$F85,1),0)</f>
        <v>0</v>
      </c>
    </row>
    <row r="86" spans="1:26" ht="19.5" customHeight="1">
      <c r="A86" s="824"/>
      <c r="B86" s="808"/>
      <c r="C86" s="216"/>
      <c r="D86" s="49" t="s">
        <v>37</v>
      </c>
      <c r="E86" s="131"/>
      <c r="F86" s="49">
        <v>50</v>
      </c>
      <c r="G86" s="217"/>
      <c r="H86" s="217"/>
      <c r="I86" s="803"/>
      <c r="J86" s="79"/>
      <c r="K86" s="92">
        <f t="array" ref="K86">+IFERROR(ROUND(INDEX(FCSTSDV!$D$2:$N$674,MATCH('STOCK (2)'!$D86,FCSTSDV!$C$2:$C$674,0),MATCH('STOCK (2)'!K$3,FCSTSDV!$D$1:$N$1,0))/'STOCK (2)'!$F86,1),0)</f>
        <v>0</v>
      </c>
      <c r="L86" s="92">
        <f t="array" ref="L86">+IFERROR(ROUND(INDEX(FCSTSDV!$D$2:$N$674,MATCH('STOCK (2)'!$D86,FCSTSDV!$C$2:$C$674,0),MATCH('STOCK (2)'!L$3,FCSTSDV!$D$1:$N$1,0))/'STOCK (2)'!$F86,1),0)</f>
        <v>0</v>
      </c>
      <c r="M86" s="92">
        <f t="array" ref="M86">+IFERROR(ROUND(INDEX(FCSTSDV!$D$2:$N$674,MATCH('STOCK (2)'!$D86,FCSTSDV!$C$2:$C$674,0),MATCH('STOCK (2)'!M$3,FCSTSDV!$D$1:$N$1,0))/'STOCK (2)'!$F86,1),0)</f>
        <v>0</v>
      </c>
      <c r="N86" s="92">
        <f t="array" ref="N86">+IFERROR(ROUND(INDEX(FCSTSDV!$D$2:$N$674,MATCH('STOCK (2)'!$D86,FCSTSDV!$C$2:$C$674,0),MATCH('STOCK (2)'!N$3,FCSTSDV!$D$1:$N$1,0))/'STOCK (2)'!$F86,1),0)</f>
        <v>0</v>
      </c>
      <c r="O86" s="92">
        <f t="array" ref="O86">+IFERROR(ROUND(INDEX(FCSTSDV!$D$2:$N$674,MATCH('STOCK (2)'!$D86,FCSTSDV!$C$2:$C$674,0),MATCH('STOCK (2)'!O$3,FCSTSDV!$D$1:$N$1,0))/'STOCK (2)'!$F86,1),0)</f>
        <v>0</v>
      </c>
      <c r="P86" s="92">
        <f t="array" ref="P86">+IFERROR(ROUND(INDEX(FCSTSDV!$D$2:$N$674,MATCH('STOCK (2)'!$D86,FCSTSDV!$C$2:$C$674,0),MATCH('STOCK (2)'!P$3,FCSTSDV!$D$1:$N$1,0))/'STOCK (2)'!$F86,1),0)</f>
        <v>0</v>
      </c>
      <c r="Q86" s="92">
        <f t="array" ref="Q86">+IFERROR(ROUND(INDEX(FCSTSDV!$D$2:$N$674,MATCH('STOCK (2)'!$D86,FCSTSDV!$C$2:$C$674,0),MATCH('STOCK (2)'!Q$3,FCSTSDV!$D$1:$N$1,0))/'STOCK (2)'!$F86,1),0)</f>
        <v>0</v>
      </c>
      <c r="R86" s="92">
        <f t="array" ref="R86">+IFERROR(ROUND(INDEX(FCSTSDV!$D$2:$N$674,MATCH('STOCK (2)'!$D86,FCSTSDV!$C$2:$C$674,0),MATCH('STOCK (2)'!R$3,FCSTSDV!$D$1:$N$1,0))/'STOCK (2)'!$F86,1),0)</f>
        <v>0</v>
      </c>
      <c r="S86" s="92">
        <f t="array" ref="S86">+IFERROR(ROUND(INDEX(FCSTSDV!$D$2:$N$674,MATCH('STOCK (2)'!$D86,FCSTSDV!$C$2:$C$674,0),MATCH('STOCK (2)'!S$3,FCSTSDV!$D$1:$N$1,0))/'STOCK (2)'!$F86,1),0)</f>
        <v>0</v>
      </c>
      <c r="T86" s="92">
        <f t="array" ref="T86">+IFERROR(ROUND(INDEX(FCSTSDV!$D$2:$N$674,MATCH('STOCK (2)'!$D86,FCSTSDV!$C$2:$C$674,0),MATCH('STOCK (2)'!T$3,FCSTSDV!$D$1:$N$1,0))/'STOCK (2)'!$F86,1),0)</f>
        <v>0</v>
      </c>
      <c r="U86" s="92">
        <f t="array" ref="U86">+IFERROR(ROUND(INDEX(FCSTSDV!$D$2:$N$674,MATCH('STOCK (2)'!$D86,FCSTSDV!$C$2:$C$674,0),MATCH('STOCK (2)'!U$3,FCSTSDV!$D$1:$N$1,0))/'STOCK (2)'!$F86,1),0)</f>
        <v>0</v>
      </c>
      <c r="V86" s="92">
        <f t="array" ref="V86">+IFERROR(ROUND(INDEX(FCSTSDV!$D$2:$N$674,MATCH('STOCK (2)'!$D86,FCSTSDV!$C$2:$C$674,0),MATCH('STOCK (2)'!V$3,FCSTSDV!$D$1:$N$1,0))/'STOCK (2)'!$F86,1),0)</f>
        <v>0</v>
      </c>
      <c r="W86" s="92">
        <f t="array" ref="W86">+IFERROR(ROUND(INDEX(FCSTSDV!$D$2:$N$674,MATCH('STOCK (2)'!$D86,FCSTSDV!$C$2:$C$674,0),MATCH('STOCK (2)'!W$3,FCSTSDV!$D$1:$N$1,0))/'STOCK (2)'!$F86,1),0)</f>
        <v>0</v>
      </c>
      <c r="X86" s="92">
        <f t="array" ref="X86">+IFERROR(ROUND(INDEX(FCSTSDV!$D$2:$N$674,MATCH('STOCK (2)'!$D86,FCSTSDV!$C$2:$C$674,0),MATCH('STOCK (2)'!X$3,FCSTSDV!$D$1:$N$1,0))/'STOCK (2)'!$F86,1),0)</f>
        <v>0</v>
      </c>
      <c r="Y86" s="119">
        <f t="array" ref="Y86">+IFERROR(ROUND(INDEX(FCSTSDV!$D$2:$N$674,MATCH('STOCK (2)'!$D86,FCSTSDV!$C$2:$C$674,0),MATCH('STOCK (2)'!Y$3,FCSTSDV!$D$1:$N$1,0))/'STOCK (2)'!$F86,1),0)</f>
        <v>0</v>
      </c>
      <c r="Z86" s="119">
        <f t="array" ref="Z86">+IFERROR(ROUND(INDEX(FCSTSDV!$D$2:$N$674,MATCH('STOCK (2)'!$D86,FCSTSDV!$C$2:$C$674,0),MATCH('STOCK (2)'!Z$3,FCSTSDV!$D$1:$N$1,0))/'STOCK (2)'!$F86,1),0)</f>
        <v>0</v>
      </c>
    </row>
    <row r="87" spans="1:26" ht="19.5" customHeight="1">
      <c r="A87" s="824"/>
      <c r="B87" s="808"/>
      <c r="C87" s="216"/>
      <c r="D87" s="49" t="s">
        <v>41</v>
      </c>
      <c r="E87" s="131" t="str">
        <f>+E85</f>
        <v>6*9</v>
      </c>
      <c r="F87" s="49">
        <v>50</v>
      </c>
      <c r="G87" s="217"/>
      <c r="H87" s="217"/>
      <c r="I87" s="803"/>
      <c r="J87" s="79"/>
      <c r="K87" s="92">
        <f t="array" ref="K87">+IFERROR(ROUND(INDEX(FCSTSDV!$D$2:$N$674,MATCH('STOCK (2)'!$D87,FCSTSDV!$C$2:$C$674,0),MATCH('STOCK (2)'!K$3,FCSTSDV!$D$1:$N$1,0))/'STOCK (2)'!$F87,1),0)</f>
        <v>0</v>
      </c>
      <c r="L87" s="92">
        <f t="array" ref="L87">+IFERROR(ROUND(INDEX(FCSTSDV!$D$2:$N$674,MATCH('STOCK (2)'!$D87,FCSTSDV!$C$2:$C$674,0),MATCH('STOCK (2)'!L$3,FCSTSDV!$D$1:$N$1,0))/'STOCK (2)'!$F87,1),0)</f>
        <v>0</v>
      </c>
      <c r="M87" s="92">
        <f t="array" ref="M87">+IFERROR(ROUND(INDEX(FCSTSDV!$D$2:$N$674,MATCH('STOCK (2)'!$D87,FCSTSDV!$C$2:$C$674,0),MATCH('STOCK (2)'!M$3,FCSTSDV!$D$1:$N$1,0))/'STOCK (2)'!$F87,1),0)</f>
        <v>0</v>
      </c>
      <c r="N87" s="92">
        <f t="array" ref="N87">+IFERROR(ROUND(INDEX(FCSTSDV!$D$2:$N$674,MATCH('STOCK (2)'!$D87,FCSTSDV!$C$2:$C$674,0),MATCH('STOCK (2)'!N$3,FCSTSDV!$D$1:$N$1,0))/'STOCK (2)'!$F87,1),0)</f>
        <v>0</v>
      </c>
      <c r="O87" s="92">
        <f t="array" ref="O87">+IFERROR(ROUND(INDEX(FCSTSDV!$D$2:$N$674,MATCH('STOCK (2)'!$D87,FCSTSDV!$C$2:$C$674,0),MATCH('STOCK (2)'!O$3,FCSTSDV!$D$1:$N$1,0))/'STOCK (2)'!$F87,1),0)</f>
        <v>0</v>
      </c>
      <c r="P87" s="92">
        <f t="array" ref="P87">+IFERROR(ROUND(INDEX(FCSTSDV!$D$2:$N$674,MATCH('STOCK (2)'!$D87,FCSTSDV!$C$2:$C$674,0),MATCH('STOCK (2)'!P$3,FCSTSDV!$D$1:$N$1,0))/'STOCK (2)'!$F87,1),0)</f>
        <v>0</v>
      </c>
      <c r="Q87" s="92">
        <f t="array" ref="Q87">+IFERROR(ROUND(INDEX(FCSTSDV!$D$2:$N$674,MATCH('STOCK (2)'!$D87,FCSTSDV!$C$2:$C$674,0),MATCH('STOCK (2)'!Q$3,FCSTSDV!$D$1:$N$1,0))/'STOCK (2)'!$F87,1),0)</f>
        <v>0</v>
      </c>
      <c r="R87" s="92">
        <f t="array" ref="R87">+IFERROR(ROUND(INDEX(FCSTSDV!$D$2:$N$674,MATCH('STOCK (2)'!$D87,FCSTSDV!$C$2:$C$674,0),MATCH('STOCK (2)'!R$3,FCSTSDV!$D$1:$N$1,0))/'STOCK (2)'!$F87,1),0)</f>
        <v>0</v>
      </c>
      <c r="S87" s="92">
        <f t="array" ref="S87">+IFERROR(ROUND(INDEX(FCSTSDV!$D$2:$N$674,MATCH('STOCK (2)'!$D87,FCSTSDV!$C$2:$C$674,0),MATCH('STOCK (2)'!S$3,FCSTSDV!$D$1:$N$1,0))/'STOCK (2)'!$F87,1),0)</f>
        <v>0</v>
      </c>
      <c r="T87" s="92">
        <f t="array" ref="T87">+IFERROR(ROUND(INDEX(FCSTSDV!$D$2:$N$674,MATCH('STOCK (2)'!$D87,FCSTSDV!$C$2:$C$674,0),MATCH('STOCK (2)'!T$3,FCSTSDV!$D$1:$N$1,0))/'STOCK (2)'!$F87,1),0)</f>
        <v>0</v>
      </c>
      <c r="U87" s="92">
        <f t="array" ref="U87">+IFERROR(ROUND(INDEX(FCSTSDV!$D$2:$N$674,MATCH('STOCK (2)'!$D87,FCSTSDV!$C$2:$C$674,0),MATCH('STOCK (2)'!U$3,FCSTSDV!$D$1:$N$1,0))/'STOCK (2)'!$F87,1),0)</f>
        <v>0</v>
      </c>
      <c r="V87" s="92">
        <f t="array" ref="V87">+IFERROR(ROUND(INDEX(FCSTSDV!$D$2:$N$674,MATCH('STOCK (2)'!$D87,FCSTSDV!$C$2:$C$674,0),MATCH('STOCK (2)'!V$3,FCSTSDV!$D$1:$N$1,0))/'STOCK (2)'!$F87,1),0)</f>
        <v>0</v>
      </c>
      <c r="W87" s="92">
        <f t="array" ref="W87">+IFERROR(ROUND(INDEX(FCSTSDV!$D$2:$N$674,MATCH('STOCK (2)'!$D87,FCSTSDV!$C$2:$C$674,0),MATCH('STOCK (2)'!W$3,FCSTSDV!$D$1:$N$1,0))/'STOCK (2)'!$F87,1),0)</f>
        <v>0</v>
      </c>
      <c r="X87" s="92">
        <f t="array" ref="X87">+IFERROR(ROUND(INDEX(FCSTSDV!$D$2:$N$674,MATCH('STOCK (2)'!$D87,FCSTSDV!$C$2:$C$674,0),MATCH('STOCK (2)'!X$3,FCSTSDV!$D$1:$N$1,0))/'STOCK (2)'!$F87,1),0)</f>
        <v>0</v>
      </c>
      <c r="Y87" s="119">
        <f t="array" ref="Y87">+IFERROR(ROUND(INDEX(FCSTSDV!$D$2:$N$674,MATCH('STOCK (2)'!$D87,FCSTSDV!$C$2:$C$674,0),MATCH('STOCK (2)'!Y$3,FCSTSDV!$D$1:$N$1,0))/'STOCK (2)'!$F87,1),0)</f>
        <v>0</v>
      </c>
      <c r="Z87" s="119">
        <f t="array" ref="Z87">+IFERROR(ROUND(INDEX(FCSTSDV!$D$2:$N$674,MATCH('STOCK (2)'!$D87,FCSTSDV!$C$2:$C$674,0),MATCH('STOCK (2)'!Z$3,FCSTSDV!$D$1:$N$1,0))/'STOCK (2)'!$F87,1),0)</f>
        <v>0</v>
      </c>
    </row>
    <row r="88" spans="1:26" ht="20.100000000000001" customHeight="1">
      <c r="A88" s="824"/>
      <c r="B88" s="808"/>
      <c r="C88" s="216"/>
      <c r="D88" s="49" t="s">
        <v>40</v>
      </c>
      <c r="E88" s="131" t="str">
        <f>+E87</f>
        <v>6*9</v>
      </c>
      <c r="F88" s="49">
        <v>50</v>
      </c>
      <c r="G88" s="217"/>
      <c r="H88" s="217"/>
      <c r="I88" s="803"/>
      <c r="J88" s="79"/>
      <c r="K88" s="92">
        <f t="array" ref="K88">+IFERROR(ROUND(INDEX(FCSTSDV!$D$2:$N$674,MATCH('STOCK (2)'!$D88,FCSTSDV!$C$2:$C$674,0),MATCH('STOCK (2)'!K$3,FCSTSDV!$D$1:$N$1,0))/'STOCK (2)'!$F88,1),0)</f>
        <v>0</v>
      </c>
      <c r="L88" s="92">
        <f t="array" ref="L88">+IFERROR(ROUND(INDEX(FCSTSDV!$D$2:$N$674,MATCH('STOCK (2)'!$D88,FCSTSDV!$C$2:$C$674,0),MATCH('STOCK (2)'!L$3,FCSTSDV!$D$1:$N$1,0))/'STOCK (2)'!$F88,1),0)</f>
        <v>0</v>
      </c>
      <c r="M88" s="92">
        <f t="array" ref="M88">+IFERROR(ROUND(INDEX(FCSTSDV!$D$2:$N$674,MATCH('STOCK (2)'!$D88,FCSTSDV!$C$2:$C$674,0),MATCH('STOCK (2)'!M$3,FCSTSDV!$D$1:$N$1,0))/'STOCK (2)'!$F88,1),0)</f>
        <v>0</v>
      </c>
      <c r="N88" s="92">
        <f t="array" ref="N88">+IFERROR(ROUND(INDEX(FCSTSDV!$D$2:$N$674,MATCH('STOCK (2)'!$D88,FCSTSDV!$C$2:$C$674,0),MATCH('STOCK (2)'!N$3,FCSTSDV!$D$1:$N$1,0))/'STOCK (2)'!$F88,1),0)</f>
        <v>0</v>
      </c>
      <c r="O88" s="92">
        <f t="array" ref="O88">+IFERROR(ROUND(INDEX(FCSTSDV!$D$2:$N$674,MATCH('STOCK (2)'!$D88,FCSTSDV!$C$2:$C$674,0),MATCH('STOCK (2)'!O$3,FCSTSDV!$D$1:$N$1,0))/'STOCK (2)'!$F88,1),0)</f>
        <v>0</v>
      </c>
      <c r="P88" s="92">
        <f t="array" ref="P88">+IFERROR(ROUND(INDEX(FCSTSDV!$D$2:$N$674,MATCH('STOCK (2)'!$D88,FCSTSDV!$C$2:$C$674,0),MATCH('STOCK (2)'!P$3,FCSTSDV!$D$1:$N$1,0))/'STOCK (2)'!$F88,1),0)</f>
        <v>0</v>
      </c>
      <c r="Q88" s="92">
        <f t="array" ref="Q88">+IFERROR(ROUND(INDEX(FCSTSDV!$D$2:$N$674,MATCH('STOCK (2)'!$D88,FCSTSDV!$C$2:$C$674,0),MATCH('STOCK (2)'!Q$3,FCSTSDV!$D$1:$N$1,0))/'STOCK (2)'!$F88,1),0)</f>
        <v>0</v>
      </c>
      <c r="R88" s="92">
        <f t="array" ref="R88">+IFERROR(ROUND(INDEX(FCSTSDV!$D$2:$N$674,MATCH('STOCK (2)'!$D88,FCSTSDV!$C$2:$C$674,0),MATCH('STOCK (2)'!R$3,FCSTSDV!$D$1:$N$1,0))/'STOCK (2)'!$F88,1),0)</f>
        <v>0</v>
      </c>
      <c r="S88" s="92">
        <f t="array" ref="S88">+IFERROR(ROUND(INDEX(FCSTSDV!$D$2:$N$674,MATCH('STOCK (2)'!$D88,FCSTSDV!$C$2:$C$674,0),MATCH('STOCK (2)'!S$3,FCSTSDV!$D$1:$N$1,0))/'STOCK (2)'!$F88,1),0)</f>
        <v>0</v>
      </c>
      <c r="T88" s="92">
        <f t="array" ref="T88">+IFERROR(ROUND(INDEX(FCSTSDV!$D$2:$N$674,MATCH('STOCK (2)'!$D88,FCSTSDV!$C$2:$C$674,0),MATCH('STOCK (2)'!T$3,FCSTSDV!$D$1:$N$1,0))/'STOCK (2)'!$F88,1),0)</f>
        <v>0</v>
      </c>
      <c r="U88" s="92">
        <f t="array" ref="U88">+IFERROR(ROUND(INDEX(FCSTSDV!$D$2:$N$674,MATCH('STOCK (2)'!$D88,FCSTSDV!$C$2:$C$674,0),MATCH('STOCK (2)'!U$3,FCSTSDV!$D$1:$N$1,0))/'STOCK (2)'!$F88,1),0)</f>
        <v>0</v>
      </c>
      <c r="V88" s="92">
        <f t="array" ref="V88">+IFERROR(ROUND(INDEX(FCSTSDV!$D$2:$N$674,MATCH('STOCK (2)'!$D88,FCSTSDV!$C$2:$C$674,0),MATCH('STOCK (2)'!V$3,FCSTSDV!$D$1:$N$1,0))/'STOCK (2)'!$F88,1),0)</f>
        <v>0</v>
      </c>
      <c r="W88" s="92">
        <f t="array" ref="W88">+IFERROR(ROUND(INDEX(FCSTSDV!$D$2:$N$674,MATCH('STOCK (2)'!$D88,FCSTSDV!$C$2:$C$674,0),MATCH('STOCK (2)'!W$3,FCSTSDV!$D$1:$N$1,0))/'STOCK (2)'!$F88,1),0)</f>
        <v>0</v>
      </c>
      <c r="X88" s="92">
        <f t="array" ref="X88">+IFERROR(ROUND(INDEX(FCSTSDV!$D$2:$N$674,MATCH('STOCK (2)'!$D88,FCSTSDV!$C$2:$C$674,0),MATCH('STOCK (2)'!X$3,FCSTSDV!$D$1:$N$1,0))/'STOCK (2)'!$F88,1),0)</f>
        <v>0</v>
      </c>
      <c r="Y88" s="119">
        <f t="array" ref="Y88">+IFERROR(ROUND(INDEX(FCSTSDV!$D$2:$N$674,MATCH('STOCK (2)'!$D88,FCSTSDV!$C$2:$C$674,0),MATCH('STOCK (2)'!Y$3,FCSTSDV!$D$1:$N$1,0))/'STOCK (2)'!$F88,1),0)</f>
        <v>0</v>
      </c>
      <c r="Z88" s="119">
        <f t="array" ref="Z88">+IFERROR(ROUND(INDEX(FCSTSDV!$D$2:$N$674,MATCH('STOCK (2)'!$D88,FCSTSDV!$C$2:$C$674,0),MATCH('STOCK (2)'!Z$3,FCSTSDV!$D$1:$N$1,0))/'STOCK (2)'!$F88,1),0)</f>
        <v>0</v>
      </c>
    </row>
    <row r="89" spans="1:26" ht="20.100000000000001" customHeight="1">
      <c r="A89" s="825"/>
      <c r="B89" s="810"/>
      <c r="C89" s="219"/>
      <c r="D89" s="220" t="s">
        <v>42</v>
      </c>
      <c r="E89" s="220" t="str">
        <f>+E88</f>
        <v>6*9</v>
      </c>
      <c r="F89" s="53" t="s">
        <v>43</v>
      </c>
      <c r="G89" s="221"/>
      <c r="H89" s="221"/>
      <c r="I89" s="804"/>
      <c r="J89" s="263"/>
      <c r="K89" s="90" t="e">
        <f t="shared" ref="K89:P89" si="12">+$I$85+$J$89-SUM(K85:K88)</f>
        <v>#REF!</v>
      </c>
      <c r="L89" s="90" t="e">
        <f t="shared" si="12"/>
        <v>#REF!</v>
      </c>
      <c r="M89" s="90" t="e">
        <f t="shared" si="12"/>
        <v>#REF!</v>
      </c>
      <c r="N89" s="90" t="e">
        <f t="shared" si="12"/>
        <v>#REF!</v>
      </c>
      <c r="O89" s="90" t="e">
        <f t="shared" si="12"/>
        <v>#REF!</v>
      </c>
      <c r="P89" s="90" t="e">
        <f t="shared" si="12"/>
        <v>#REF!</v>
      </c>
      <c r="Q89" s="90" t="e">
        <f t="shared" ref="Q89:Z89" si="13">+P89-SUM(Q85:Q88)</f>
        <v>#REF!</v>
      </c>
      <c r="R89" s="90" t="e">
        <f t="shared" si="13"/>
        <v>#REF!</v>
      </c>
      <c r="S89" s="90" t="e">
        <f t="shared" si="13"/>
        <v>#REF!</v>
      </c>
      <c r="T89" s="90" t="e">
        <f t="shared" si="13"/>
        <v>#REF!</v>
      </c>
      <c r="U89" s="90" t="e">
        <f t="shared" si="13"/>
        <v>#REF!</v>
      </c>
      <c r="V89" s="90" t="e">
        <f t="shared" si="13"/>
        <v>#REF!</v>
      </c>
      <c r="W89" s="90" t="e">
        <f t="shared" si="13"/>
        <v>#REF!</v>
      </c>
      <c r="X89" s="90" t="e">
        <f t="shared" si="13"/>
        <v>#REF!</v>
      </c>
      <c r="Y89" s="90" t="e">
        <f t="shared" si="13"/>
        <v>#REF!</v>
      </c>
      <c r="Z89" s="90" t="e">
        <f t="shared" si="13"/>
        <v>#REF!</v>
      </c>
    </row>
    <row r="90" spans="1:26" ht="20.100000000000001" customHeight="1">
      <c r="A90" s="823" t="s">
        <v>14</v>
      </c>
      <c r="B90" s="809" t="s">
        <v>121</v>
      </c>
      <c r="C90" s="277"/>
      <c r="D90" s="73" t="s">
        <v>347</v>
      </c>
      <c r="E90" s="278" t="s">
        <v>121</v>
      </c>
      <c r="F90" s="44">
        <v>500</v>
      </c>
      <c r="G90" s="45"/>
      <c r="H90" s="45"/>
      <c r="I90" s="802" t="e">
        <f>+VLOOKUP(B90,Sheet2!$B$3:$C$189,2,0)</f>
        <v>#REF!</v>
      </c>
      <c r="J90" s="79"/>
      <c r="K90" s="99">
        <f t="array" ref="K90">+IFERROR(ROUND(INDEX(FCSTSDV!$D$2:$N$674,MATCH('STOCK (2)'!$D90,FCSTSDV!$C$2:$C$674,0),MATCH('STOCK (2)'!K$3,FCSTSDV!$D$1:$N$1,0))/'STOCK (2)'!$F90,1),0)</f>
        <v>0</v>
      </c>
      <c r="L90" s="99">
        <f t="array" ref="L90">+IFERROR(ROUND(INDEX(FCSTSDV!$D$2:$N$674,MATCH('STOCK (2)'!$D90,FCSTSDV!$C$2:$C$674,0),MATCH('STOCK (2)'!L$3,FCSTSDV!$D$1:$N$1,0))/'STOCK (2)'!$F90,1),0)</f>
        <v>0</v>
      </c>
      <c r="M90" s="99">
        <f t="array" ref="M90">+IFERROR(ROUND(INDEX(FCSTSDV!$D$2:$N$674,MATCH('STOCK (2)'!$D90,FCSTSDV!$C$2:$C$674,0),MATCH('STOCK (2)'!M$3,FCSTSDV!$D$1:$N$1,0))/'STOCK (2)'!$F90,1),0)</f>
        <v>0</v>
      </c>
      <c r="N90" s="99">
        <f t="array" ref="N90">+IFERROR(ROUND(INDEX(FCSTSDV!$D$2:$N$674,MATCH('STOCK (2)'!$D90,FCSTSDV!$C$2:$C$674,0),MATCH('STOCK (2)'!N$3,FCSTSDV!$D$1:$N$1,0))/'STOCK (2)'!$F90,1),0)</f>
        <v>0</v>
      </c>
      <c r="O90" s="99">
        <f t="array" ref="O90">+IFERROR(ROUND(INDEX(FCSTSDV!$D$2:$N$674,MATCH('STOCK (2)'!$D90,FCSTSDV!$C$2:$C$674,0),MATCH('STOCK (2)'!O$3,FCSTSDV!$D$1:$N$1,0))/'STOCK (2)'!$F90,1),0)</f>
        <v>0</v>
      </c>
      <c r="P90" s="99">
        <f t="array" ref="P90">+IFERROR(ROUND(INDEX(FCSTSDV!$D$2:$N$674,MATCH('STOCK (2)'!$D90,FCSTSDV!$C$2:$C$674,0),MATCH('STOCK (2)'!P$3,FCSTSDV!$D$1:$N$1,0))/'STOCK (2)'!$F90,1),0)</f>
        <v>0</v>
      </c>
      <c r="Q90" s="99">
        <f t="array" ref="Q90">+IFERROR(ROUND(INDEX(FCSTSDV!$D$2:$N$674,MATCH('STOCK (2)'!$D90,FCSTSDV!$C$2:$C$674,0),MATCH('STOCK (2)'!Q$3,FCSTSDV!$D$1:$N$1,0))/'STOCK (2)'!$F90,1),0)</f>
        <v>0</v>
      </c>
      <c r="R90" s="99">
        <f t="array" ref="R90">+IFERROR(ROUND(INDEX(FCSTSDV!$D$2:$N$674,MATCH('STOCK (2)'!$D90,FCSTSDV!$C$2:$C$674,0),MATCH('STOCK (2)'!R$3,FCSTSDV!$D$1:$N$1,0))/'STOCK (2)'!$F90,1),0)</f>
        <v>0</v>
      </c>
      <c r="S90" s="99">
        <f t="array" ref="S90">+IFERROR(ROUND(INDEX(FCSTSDV!$D$2:$N$674,MATCH('STOCK (2)'!$D90,FCSTSDV!$C$2:$C$674,0),MATCH('STOCK (2)'!S$3,FCSTSDV!$D$1:$N$1,0))/'STOCK (2)'!$F90,1),0)</f>
        <v>0</v>
      </c>
      <c r="T90" s="99">
        <f t="array" ref="T90">+IFERROR(ROUND(INDEX(FCSTSDV!$D$2:$N$674,MATCH('STOCK (2)'!$D90,FCSTSDV!$C$2:$C$674,0),MATCH('STOCK (2)'!T$3,FCSTSDV!$D$1:$N$1,0))/'STOCK (2)'!$F90,1),0)</f>
        <v>0</v>
      </c>
      <c r="U90" s="99">
        <f t="array" ref="U90">+IFERROR(ROUND(INDEX(FCSTSDV!$D$2:$N$674,MATCH('STOCK (2)'!$D90,FCSTSDV!$C$2:$C$674,0),MATCH('STOCK (2)'!U$3,FCSTSDV!$D$1:$N$1,0))/'STOCK (2)'!$F90,1),0)</f>
        <v>0</v>
      </c>
      <c r="V90" s="99">
        <f t="array" ref="V90">+IFERROR(ROUND(INDEX(FCSTSDV!$D$2:$N$674,MATCH('STOCK (2)'!$D90,FCSTSDV!$C$2:$C$674,0),MATCH('STOCK (2)'!V$3,FCSTSDV!$D$1:$N$1,0))/'STOCK (2)'!$F90,1),0)</f>
        <v>0</v>
      </c>
      <c r="W90" s="99">
        <f t="array" ref="W90">+IFERROR(ROUND(INDEX(FCSTSDV!$D$2:$N$674,MATCH('STOCK (2)'!$D90,FCSTSDV!$C$2:$C$674,0),MATCH('STOCK (2)'!W$3,FCSTSDV!$D$1:$N$1,0))/'STOCK (2)'!$F90,1),0)</f>
        <v>0</v>
      </c>
      <c r="X90" s="99">
        <f t="array" ref="X90">+IFERROR(ROUND(INDEX(FCSTSDV!$D$2:$N$674,MATCH('STOCK (2)'!$D90,FCSTSDV!$C$2:$C$674,0),MATCH('STOCK (2)'!X$3,FCSTSDV!$D$1:$N$1,0))/'STOCK (2)'!$F90,1),0)</f>
        <v>0</v>
      </c>
      <c r="Y90" s="117">
        <f t="array" ref="Y90">+IFERROR(ROUND(INDEX(FCSTSDV!$D$2:$N$674,MATCH('STOCK (2)'!$D90,FCSTSDV!$C$2:$C$674,0),MATCH('STOCK (2)'!Y$3,FCSTSDV!$D$1:$N$1,0))/'STOCK (2)'!$F90,1),0)</f>
        <v>0</v>
      </c>
      <c r="Z90" s="117">
        <f t="array" ref="Z90">+IFERROR(ROUND(INDEX(FCSTSDV!$D$2:$N$674,MATCH('STOCK (2)'!$D90,FCSTSDV!$C$2:$C$674,0),MATCH('STOCK (2)'!Z$3,FCSTSDV!$D$1:$N$1,0))/'STOCK (2)'!$F90,1),0)</f>
        <v>0</v>
      </c>
    </row>
    <row r="91" spans="1:26" ht="20.100000000000001" customHeight="1">
      <c r="A91" s="825"/>
      <c r="B91" s="810"/>
      <c r="C91" s="279"/>
      <c r="D91" s="52" t="s">
        <v>42</v>
      </c>
      <c r="E91" s="205" t="str">
        <f>+E90</f>
        <v>45*60*0.05
(không đáy)</v>
      </c>
      <c r="F91" s="53" t="s">
        <v>43</v>
      </c>
      <c r="G91" s="54"/>
      <c r="H91" s="54"/>
      <c r="I91" s="804"/>
      <c r="J91" s="263"/>
      <c r="K91" s="90" t="e">
        <f t="shared" ref="K91:P91" si="14">+$I$90+$J$91-K90</f>
        <v>#REF!</v>
      </c>
      <c r="L91" s="90" t="e">
        <f t="shared" si="14"/>
        <v>#REF!</v>
      </c>
      <c r="M91" s="90" t="e">
        <f t="shared" si="14"/>
        <v>#REF!</v>
      </c>
      <c r="N91" s="90" t="e">
        <f t="shared" si="14"/>
        <v>#REF!</v>
      </c>
      <c r="O91" s="90" t="e">
        <f t="shared" si="14"/>
        <v>#REF!</v>
      </c>
      <c r="P91" s="90" t="e">
        <f t="shared" si="14"/>
        <v>#REF!</v>
      </c>
      <c r="Q91" s="90" t="e">
        <f t="shared" ref="Q91:Z91" si="15">+P91-Q90</f>
        <v>#REF!</v>
      </c>
      <c r="R91" s="90" t="e">
        <f t="shared" si="15"/>
        <v>#REF!</v>
      </c>
      <c r="S91" s="90" t="e">
        <f t="shared" si="15"/>
        <v>#REF!</v>
      </c>
      <c r="T91" s="90" t="e">
        <f t="shared" si="15"/>
        <v>#REF!</v>
      </c>
      <c r="U91" s="90" t="e">
        <f t="shared" si="15"/>
        <v>#REF!</v>
      </c>
      <c r="V91" s="90" t="e">
        <f t="shared" si="15"/>
        <v>#REF!</v>
      </c>
      <c r="W91" s="90" t="e">
        <f t="shared" si="15"/>
        <v>#REF!</v>
      </c>
      <c r="X91" s="90" t="e">
        <f t="shared" si="15"/>
        <v>#REF!</v>
      </c>
      <c r="Y91" s="90" t="e">
        <f t="shared" si="15"/>
        <v>#REF!</v>
      </c>
      <c r="Z91" s="90" t="e">
        <f t="shared" si="15"/>
        <v>#REF!</v>
      </c>
    </row>
    <row r="92" spans="1:26" ht="20.100000000000001" customHeight="1">
      <c r="A92" s="806" t="s">
        <v>14</v>
      </c>
      <c r="B92" s="791" t="s">
        <v>123</v>
      </c>
      <c r="C92" s="277"/>
      <c r="D92" s="73" t="s">
        <v>24</v>
      </c>
      <c r="E92" s="203" t="s">
        <v>123</v>
      </c>
      <c r="F92" s="44">
        <v>100</v>
      </c>
      <c r="G92" s="45"/>
      <c r="H92" s="45">
        <v>0</v>
      </c>
      <c r="I92" s="781" t="e">
        <f>+VLOOKUP(B92,Sheet2!$B$3:$C$189,2,0)</f>
        <v>#REF!</v>
      </c>
      <c r="J92" s="79"/>
      <c r="K92" s="99">
        <f t="array" ref="K92">+IFERROR(ROUND(INDEX(FCSTSDV!$D$2:$N$674,MATCH('STOCK (2)'!$D92,FCSTSDV!$C$2:$C$674,0),MATCH('STOCK (2)'!K$3,FCSTSDV!$D$1:$N$1,0))/'STOCK (2)'!$F92,1),0)</f>
        <v>0</v>
      </c>
      <c r="L92" s="99">
        <f t="array" ref="L92">+IFERROR(ROUND(INDEX(FCSTSDV!$D$2:$N$674,MATCH('STOCK (2)'!$D92,FCSTSDV!$C$2:$C$674,0),MATCH('STOCK (2)'!L$3,FCSTSDV!$D$1:$N$1,0))/'STOCK (2)'!$F92,1),0)</f>
        <v>0</v>
      </c>
      <c r="M92" s="99">
        <f t="array" ref="M92">+IFERROR(ROUND(INDEX(FCSTSDV!$D$2:$N$674,MATCH('STOCK (2)'!$D92,FCSTSDV!$C$2:$C$674,0),MATCH('STOCK (2)'!M$3,FCSTSDV!$D$1:$N$1,0))/'STOCK (2)'!$F92,1),0)</f>
        <v>0</v>
      </c>
      <c r="N92" s="99">
        <f t="array" ref="N92">+IFERROR(ROUND(INDEX(FCSTSDV!$D$2:$N$674,MATCH('STOCK (2)'!$D92,FCSTSDV!$C$2:$C$674,0),MATCH('STOCK (2)'!N$3,FCSTSDV!$D$1:$N$1,0))/'STOCK (2)'!$F92,1),0)</f>
        <v>0</v>
      </c>
      <c r="O92" s="99">
        <f t="array" ref="O92">+IFERROR(ROUND(INDEX(FCSTSDV!$D$2:$N$674,MATCH('STOCK (2)'!$D92,FCSTSDV!$C$2:$C$674,0),MATCH('STOCK (2)'!O$3,FCSTSDV!$D$1:$N$1,0))/'STOCK (2)'!$F92,1),0)</f>
        <v>0</v>
      </c>
      <c r="P92" s="99">
        <f t="array" ref="P92">+IFERROR(ROUND(INDEX(FCSTSDV!$D$2:$N$674,MATCH('STOCK (2)'!$D92,FCSTSDV!$C$2:$C$674,0),MATCH('STOCK (2)'!P$3,FCSTSDV!$D$1:$N$1,0))/'STOCK (2)'!$F92,1),0)</f>
        <v>0</v>
      </c>
      <c r="Q92" s="99">
        <f t="array" ref="Q92">+IFERROR(ROUND(INDEX(FCSTSDV!$D$2:$N$674,MATCH('STOCK (2)'!$D92,FCSTSDV!$C$2:$C$674,0),MATCH('STOCK (2)'!Q$3,FCSTSDV!$D$1:$N$1,0))/'STOCK (2)'!$F92,1),0)</f>
        <v>0</v>
      </c>
      <c r="R92" s="99">
        <f t="array" ref="R92">+IFERROR(ROUND(INDEX(FCSTSDV!$D$2:$N$674,MATCH('STOCK (2)'!$D92,FCSTSDV!$C$2:$C$674,0),MATCH('STOCK (2)'!R$3,FCSTSDV!$D$1:$N$1,0))/'STOCK (2)'!$F92,1),0)</f>
        <v>0</v>
      </c>
      <c r="S92" s="99">
        <f t="array" ref="S92">+IFERROR(ROUND(INDEX(FCSTSDV!$D$2:$N$674,MATCH('STOCK (2)'!$D92,FCSTSDV!$C$2:$C$674,0),MATCH('STOCK (2)'!S$3,FCSTSDV!$D$1:$N$1,0))/'STOCK (2)'!$F92,1),0)</f>
        <v>0</v>
      </c>
      <c r="T92" s="99">
        <f t="array" ref="T92">+IFERROR(ROUND(INDEX(FCSTSDV!$D$2:$N$674,MATCH('STOCK (2)'!$D92,FCSTSDV!$C$2:$C$674,0),MATCH('STOCK (2)'!T$3,FCSTSDV!$D$1:$N$1,0))/'STOCK (2)'!$F92,1),0)</f>
        <v>0</v>
      </c>
      <c r="U92" s="99">
        <f t="array" ref="U92">+IFERROR(ROUND(INDEX(FCSTSDV!$D$2:$N$674,MATCH('STOCK (2)'!$D92,FCSTSDV!$C$2:$C$674,0),MATCH('STOCK (2)'!U$3,FCSTSDV!$D$1:$N$1,0))/'STOCK (2)'!$F92,1),0)</f>
        <v>0</v>
      </c>
      <c r="V92" s="99">
        <f t="array" ref="V92">+IFERROR(ROUND(INDEX(FCSTSDV!$D$2:$N$674,MATCH('STOCK (2)'!$D92,FCSTSDV!$C$2:$C$674,0),MATCH('STOCK (2)'!V$3,FCSTSDV!$D$1:$N$1,0))/'STOCK (2)'!$F92,1),0)</f>
        <v>0</v>
      </c>
      <c r="W92" s="99">
        <f t="array" ref="W92">+IFERROR(ROUND(INDEX(FCSTSDV!$D$2:$N$674,MATCH('STOCK (2)'!$D92,FCSTSDV!$C$2:$C$674,0),MATCH('STOCK (2)'!W$3,FCSTSDV!$D$1:$N$1,0))/'STOCK (2)'!$F92,1),0)</f>
        <v>0</v>
      </c>
      <c r="X92" s="99">
        <f t="array" ref="X92">+IFERROR(ROUND(INDEX(FCSTSDV!$D$2:$N$674,MATCH('STOCK (2)'!$D92,FCSTSDV!$C$2:$C$674,0),MATCH('STOCK (2)'!X$3,FCSTSDV!$D$1:$N$1,0))/'STOCK (2)'!$F92,1),0)</f>
        <v>0</v>
      </c>
      <c r="Y92" s="117">
        <f t="array" ref="Y92">+IFERROR(ROUND(INDEX(FCSTSDV!$D$2:$N$674,MATCH('STOCK (2)'!$D92,FCSTSDV!$C$2:$C$674,0),MATCH('STOCK (2)'!Y$3,FCSTSDV!$D$1:$N$1,0))/'STOCK (2)'!$F92,1),0)</f>
        <v>0</v>
      </c>
      <c r="Z92" s="117">
        <f t="array" ref="Z92">+IFERROR(ROUND(INDEX(FCSTSDV!$D$2:$N$674,MATCH('STOCK (2)'!$D92,FCSTSDV!$C$2:$C$674,0),MATCH('STOCK (2)'!Z$3,FCSTSDV!$D$1:$N$1,0))/'STOCK (2)'!$F92,1),0)</f>
        <v>0</v>
      </c>
    </row>
    <row r="93" spans="1:26" ht="20.100000000000001" customHeight="1">
      <c r="A93" s="813"/>
      <c r="B93" s="795"/>
      <c r="C93" s="222"/>
      <c r="D93" s="32" t="s">
        <v>23</v>
      </c>
      <c r="E93" s="204" t="str">
        <f>+E92</f>
        <v>8*17</v>
      </c>
      <c r="F93" s="47">
        <v>100</v>
      </c>
      <c r="G93" s="48"/>
      <c r="H93" s="48"/>
      <c r="I93" s="785"/>
      <c r="J93" s="79"/>
      <c r="K93" s="92">
        <f t="array" ref="K93">+IFERROR(ROUND(INDEX(FCSTSDV!$D$2:$N$674,MATCH('STOCK (2)'!$D93,FCSTSDV!$C$2:$C$674,0),MATCH('STOCK (2)'!K$3,FCSTSDV!$D$1:$N$1,0))/'STOCK (2)'!$F93,1),0)</f>
        <v>0</v>
      </c>
      <c r="L93" s="92">
        <f t="array" ref="L93">+IFERROR(ROUND(INDEX(FCSTSDV!$D$2:$N$674,MATCH('STOCK (2)'!$D93,FCSTSDV!$C$2:$C$674,0),MATCH('STOCK (2)'!L$3,FCSTSDV!$D$1:$N$1,0))/'STOCK (2)'!$F93,1),0)</f>
        <v>0</v>
      </c>
      <c r="M93" s="92">
        <f t="array" ref="M93">+IFERROR(ROUND(INDEX(FCSTSDV!$D$2:$N$674,MATCH('STOCK (2)'!$D93,FCSTSDV!$C$2:$C$674,0),MATCH('STOCK (2)'!M$3,FCSTSDV!$D$1:$N$1,0))/'STOCK (2)'!$F93,1),0)</f>
        <v>0</v>
      </c>
      <c r="N93" s="92">
        <f t="array" ref="N93">+IFERROR(ROUND(INDEX(FCSTSDV!$D$2:$N$674,MATCH('STOCK (2)'!$D93,FCSTSDV!$C$2:$C$674,0),MATCH('STOCK (2)'!N$3,FCSTSDV!$D$1:$N$1,0))/'STOCK (2)'!$F93,1),0)</f>
        <v>0</v>
      </c>
      <c r="O93" s="92">
        <f t="array" ref="O93">+IFERROR(ROUND(INDEX(FCSTSDV!$D$2:$N$674,MATCH('STOCK (2)'!$D93,FCSTSDV!$C$2:$C$674,0),MATCH('STOCK (2)'!O$3,FCSTSDV!$D$1:$N$1,0))/'STOCK (2)'!$F93,1),0)</f>
        <v>0</v>
      </c>
      <c r="P93" s="92">
        <f t="array" ref="P93">+IFERROR(ROUND(INDEX(FCSTSDV!$D$2:$N$674,MATCH('STOCK (2)'!$D93,FCSTSDV!$C$2:$C$674,0),MATCH('STOCK (2)'!P$3,FCSTSDV!$D$1:$N$1,0))/'STOCK (2)'!$F93,1),0)</f>
        <v>0</v>
      </c>
      <c r="Q93" s="92">
        <f t="array" ref="Q93">+IFERROR(ROUND(INDEX(FCSTSDV!$D$2:$N$674,MATCH('STOCK (2)'!$D93,FCSTSDV!$C$2:$C$674,0),MATCH('STOCK (2)'!Q$3,FCSTSDV!$D$1:$N$1,0))/'STOCK (2)'!$F93,1),0)</f>
        <v>0</v>
      </c>
      <c r="R93" s="92">
        <f t="array" ref="R93">+IFERROR(ROUND(INDEX(FCSTSDV!$D$2:$N$674,MATCH('STOCK (2)'!$D93,FCSTSDV!$C$2:$C$674,0),MATCH('STOCK (2)'!R$3,FCSTSDV!$D$1:$N$1,0))/'STOCK (2)'!$F93,1),0)</f>
        <v>0</v>
      </c>
      <c r="S93" s="92">
        <f t="array" ref="S93">+IFERROR(ROUND(INDEX(FCSTSDV!$D$2:$N$674,MATCH('STOCK (2)'!$D93,FCSTSDV!$C$2:$C$674,0),MATCH('STOCK (2)'!S$3,FCSTSDV!$D$1:$N$1,0))/'STOCK (2)'!$F93,1),0)</f>
        <v>0</v>
      </c>
      <c r="T93" s="92">
        <f t="array" ref="T93">+IFERROR(ROUND(INDEX(FCSTSDV!$D$2:$N$674,MATCH('STOCK (2)'!$D93,FCSTSDV!$C$2:$C$674,0),MATCH('STOCK (2)'!T$3,FCSTSDV!$D$1:$N$1,0))/'STOCK (2)'!$F93,1),0)</f>
        <v>0</v>
      </c>
      <c r="U93" s="92">
        <f t="array" ref="U93">+IFERROR(ROUND(INDEX(FCSTSDV!$D$2:$N$674,MATCH('STOCK (2)'!$D93,FCSTSDV!$C$2:$C$674,0),MATCH('STOCK (2)'!U$3,FCSTSDV!$D$1:$N$1,0))/'STOCK (2)'!$F93,1),0)</f>
        <v>0</v>
      </c>
      <c r="V93" s="92">
        <f t="array" ref="V93">+IFERROR(ROUND(INDEX(FCSTSDV!$D$2:$N$674,MATCH('STOCK (2)'!$D93,FCSTSDV!$C$2:$C$674,0),MATCH('STOCK (2)'!V$3,FCSTSDV!$D$1:$N$1,0))/'STOCK (2)'!$F93,1),0)</f>
        <v>0</v>
      </c>
      <c r="W93" s="92">
        <f t="array" ref="W93">+IFERROR(ROUND(INDEX(FCSTSDV!$D$2:$N$674,MATCH('STOCK (2)'!$D93,FCSTSDV!$C$2:$C$674,0),MATCH('STOCK (2)'!W$3,FCSTSDV!$D$1:$N$1,0))/'STOCK (2)'!$F93,1),0)</f>
        <v>0</v>
      </c>
      <c r="X93" s="92">
        <f t="array" ref="X93">+IFERROR(ROUND(INDEX(FCSTSDV!$D$2:$N$674,MATCH('STOCK (2)'!$D93,FCSTSDV!$C$2:$C$674,0),MATCH('STOCK (2)'!X$3,FCSTSDV!$D$1:$N$1,0))/'STOCK (2)'!$F93,1),0)</f>
        <v>0</v>
      </c>
      <c r="Y93" s="119">
        <f t="array" ref="Y93">+IFERROR(ROUND(INDEX(FCSTSDV!$D$2:$N$674,MATCH('STOCK (2)'!$D93,FCSTSDV!$C$2:$C$674,0),MATCH('STOCK (2)'!Y$3,FCSTSDV!$D$1:$N$1,0))/'STOCK (2)'!$F93,1),0)</f>
        <v>0</v>
      </c>
      <c r="Z93" s="119">
        <f t="array" ref="Z93">+IFERROR(ROUND(INDEX(FCSTSDV!$D$2:$N$674,MATCH('STOCK (2)'!$D93,FCSTSDV!$C$2:$C$674,0),MATCH('STOCK (2)'!Z$3,FCSTSDV!$D$1:$N$1,0))/'STOCK (2)'!$F93,1),0)</f>
        <v>0</v>
      </c>
    </row>
    <row r="94" spans="1:26" ht="20.100000000000001" customHeight="1">
      <c r="A94" s="813"/>
      <c r="B94" s="795"/>
      <c r="C94" s="223" t="s">
        <v>124</v>
      </c>
      <c r="D94" s="32" t="s">
        <v>37</v>
      </c>
      <c r="E94" s="204" t="str">
        <f>+E93</f>
        <v>8*17</v>
      </c>
      <c r="F94" s="47">
        <v>100</v>
      </c>
      <c r="G94" s="48"/>
      <c r="H94" s="48"/>
      <c r="I94" s="785"/>
      <c r="J94" s="79"/>
      <c r="K94" s="92">
        <f t="array" ref="K94">+IFERROR(ROUND(INDEX(FCSTSDV!$D$2:$N$674,MATCH('STOCK (2)'!$D94,FCSTSDV!$C$2:$C$674,0),MATCH('STOCK (2)'!K$3,FCSTSDV!$D$1:$N$1,0))/'STOCK (2)'!$F94,1),0)</f>
        <v>0</v>
      </c>
      <c r="L94" s="92">
        <f t="array" ref="L94">+IFERROR(ROUND(INDEX(FCSTSDV!$D$2:$N$674,MATCH('STOCK (2)'!$D94,FCSTSDV!$C$2:$C$674,0),MATCH('STOCK (2)'!L$3,FCSTSDV!$D$1:$N$1,0))/'STOCK (2)'!$F94,1),0)</f>
        <v>0</v>
      </c>
      <c r="M94" s="92">
        <f t="array" ref="M94">+IFERROR(ROUND(INDEX(FCSTSDV!$D$2:$N$674,MATCH('STOCK (2)'!$D94,FCSTSDV!$C$2:$C$674,0),MATCH('STOCK (2)'!M$3,FCSTSDV!$D$1:$N$1,0))/'STOCK (2)'!$F94,1),0)</f>
        <v>0</v>
      </c>
      <c r="N94" s="92">
        <f t="array" ref="N94">+IFERROR(ROUND(INDEX(FCSTSDV!$D$2:$N$674,MATCH('STOCK (2)'!$D94,FCSTSDV!$C$2:$C$674,0),MATCH('STOCK (2)'!N$3,FCSTSDV!$D$1:$N$1,0))/'STOCK (2)'!$F94,1),0)</f>
        <v>0</v>
      </c>
      <c r="O94" s="92">
        <f t="array" ref="O94">+IFERROR(ROUND(INDEX(FCSTSDV!$D$2:$N$674,MATCH('STOCK (2)'!$D94,FCSTSDV!$C$2:$C$674,0),MATCH('STOCK (2)'!O$3,FCSTSDV!$D$1:$N$1,0))/'STOCK (2)'!$F94,1),0)</f>
        <v>0</v>
      </c>
      <c r="P94" s="92">
        <f t="array" ref="P94">+IFERROR(ROUND(INDEX(FCSTSDV!$D$2:$N$674,MATCH('STOCK (2)'!$D94,FCSTSDV!$C$2:$C$674,0),MATCH('STOCK (2)'!P$3,FCSTSDV!$D$1:$N$1,0))/'STOCK (2)'!$F94,1),0)</f>
        <v>0</v>
      </c>
      <c r="Q94" s="92">
        <f t="array" ref="Q94">+IFERROR(ROUND(INDEX(FCSTSDV!$D$2:$N$674,MATCH('STOCK (2)'!$D94,FCSTSDV!$C$2:$C$674,0),MATCH('STOCK (2)'!Q$3,FCSTSDV!$D$1:$N$1,0))/'STOCK (2)'!$F94,1),0)</f>
        <v>0</v>
      </c>
      <c r="R94" s="92">
        <f t="array" ref="R94">+IFERROR(ROUND(INDEX(FCSTSDV!$D$2:$N$674,MATCH('STOCK (2)'!$D94,FCSTSDV!$C$2:$C$674,0),MATCH('STOCK (2)'!R$3,FCSTSDV!$D$1:$N$1,0))/'STOCK (2)'!$F94,1),0)</f>
        <v>0</v>
      </c>
      <c r="S94" s="92">
        <f t="array" ref="S94">+IFERROR(ROUND(INDEX(FCSTSDV!$D$2:$N$674,MATCH('STOCK (2)'!$D94,FCSTSDV!$C$2:$C$674,0),MATCH('STOCK (2)'!S$3,FCSTSDV!$D$1:$N$1,0))/'STOCK (2)'!$F94,1),0)</f>
        <v>0</v>
      </c>
      <c r="T94" s="92">
        <f t="array" ref="T94">+IFERROR(ROUND(INDEX(FCSTSDV!$D$2:$N$674,MATCH('STOCK (2)'!$D94,FCSTSDV!$C$2:$C$674,0),MATCH('STOCK (2)'!T$3,FCSTSDV!$D$1:$N$1,0))/'STOCK (2)'!$F94,1),0)</f>
        <v>0</v>
      </c>
      <c r="U94" s="92">
        <f t="array" ref="U94">+IFERROR(ROUND(INDEX(FCSTSDV!$D$2:$N$674,MATCH('STOCK (2)'!$D94,FCSTSDV!$C$2:$C$674,0),MATCH('STOCK (2)'!U$3,FCSTSDV!$D$1:$N$1,0))/'STOCK (2)'!$F94,1),0)</f>
        <v>0</v>
      </c>
      <c r="V94" s="92">
        <f t="array" ref="V94">+IFERROR(ROUND(INDEX(FCSTSDV!$D$2:$N$674,MATCH('STOCK (2)'!$D94,FCSTSDV!$C$2:$C$674,0),MATCH('STOCK (2)'!V$3,FCSTSDV!$D$1:$N$1,0))/'STOCK (2)'!$F94,1),0)</f>
        <v>0</v>
      </c>
      <c r="W94" s="92">
        <f t="array" ref="W94">+IFERROR(ROUND(INDEX(FCSTSDV!$D$2:$N$674,MATCH('STOCK (2)'!$D94,FCSTSDV!$C$2:$C$674,0),MATCH('STOCK (2)'!W$3,FCSTSDV!$D$1:$N$1,0))/'STOCK (2)'!$F94,1),0)</f>
        <v>0</v>
      </c>
      <c r="X94" s="92">
        <f t="array" ref="X94">+IFERROR(ROUND(INDEX(FCSTSDV!$D$2:$N$674,MATCH('STOCK (2)'!$D94,FCSTSDV!$C$2:$C$674,0),MATCH('STOCK (2)'!X$3,FCSTSDV!$D$1:$N$1,0))/'STOCK (2)'!$F94,1),0)</f>
        <v>0</v>
      </c>
      <c r="Y94" s="119">
        <f t="array" ref="Y94">+IFERROR(ROUND(INDEX(FCSTSDV!$D$2:$N$674,MATCH('STOCK (2)'!$D94,FCSTSDV!$C$2:$C$674,0),MATCH('STOCK (2)'!Y$3,FCSTSDV!$D$1:$N$1,0))/'STOCK (2)'!$F94,1),0)</f>
        <v>0</v>
      </c>
      <c r="Z94" s="119">
        <f t="array" ref="Z94">+IFERROR(ROUND(INDEX(FCSTSDV!$D$2:$N$674,MATCH('STOCK (2)'!$D94,FCSTSDV!$C$2:$C$674,0),MATCH('STOCK (2)'!Z$3,FCSTSDV!$D$1:$N$1,0))/'STOCK (2)'!$F94,1),0)</f>
        <v>0</v>
      </c>
    </row>
    <row r="95" spans="1:26" ht="20.100000000000001" customHeight="1">
      <c r="A95" s="813"/>
      <c r="B95" s="795"/>
      <c r="C95" s="224"/>
      <c r="D95" s="128" t="s">
        <v>26</v>
      </c>
      <c r="E95" s="204" t="str">
        <f>+E94</f>
        <v>8*17</v>
      </c>
      <c r="F95" s="49">
        <v>100</v>
      </c>
      <c r="G95" s="48"/>
      <c r="H95" s="48"/>
      <c r="I95" s="785"/>
      <c r="J95" s="79"/>
      <c r="K95" s="92">
        <f t="array" ref="K95">+IFERROR(ROUND(INDEX(FCSTSDV!$D$2:$N$674,MATCH('STOCK (2)'!$D95,FCSTSDV!$C$2:$C$674,0),MATCH('STOCK (2)'!K$3,FCSTSDV!$D$1:$N$1,0))/'STOCK (2)'!$F95,1),0)</f>
        <v>0</v>
      </c>
      <c r="L95" s="92">
        <f t="array" ref="L95">+IFERROR(ROUND(INDEX(FCSTSDV!$D$2:$N$674,MATCH('STOCK (2)'!$D95,FCSTSDV!$C$2:$C$674,0),MATCH('STOCK (2)'!L$3,FCSTSDV!$D$1:$N$1,0))/'STOCK (2)'!$F95,1),0)</f>
        <v>0</v>
      </c>
      <c r="M95" s="92">
        <f t="array" ref="M95">+IFERROR(ROUND(INDEX(FCSTSDV!$D$2:$N$674,MATCH('STOCK (2)'!$D95,FCSTSDV!$C$2:$C$674,0),MATCH('STOCK (2)'!M$3,FCSTSDV!$D$1:$N$1,0))/'STOCK (2)'!$F95,1),0)</f>
        <v>0</v>
      </c>
      <c r="N95" s="92">
        <f t="array" ref="N95">+IFERROR(ROUND(INDEX(FCSTSDV!$D$2:$N$674,MATCH('STOCK (2)'!$D95,FCSTSDV!$C$2:$C$674,0),MATCH('STOCK (2)'!N$3,FCSTSDV!$D$1:$N$1,0))/'STOCK (2)'!$F95,1),0)</f>
        <v>0</v>
      </c>
      <c r="O95" s="92">
        <f t="array" ref="O95">+IFERROR(ROUND(INDEX(FCSTSDV!$D$2:$N$674,MATCH('STOCK (2)'!$D95,FCSTSDV!$C$2:$C$674,0),MATCH('STOCK (2)'!O$3,FCSTSDV!$D$1:$N$1,0))/'STOCK (2)'!$F95,1),0)</f>
        <v>0</v>
      </c>
      <c r="P95" s="92">
        <f t="array" ref="P95">+IFERROR(ROUND(INDEX(FCSTSDV!$D$2:$N$674,MATCH('STOCK (2)'!$D95,FCSTSDV!$C$2:$C$674,0),MATCH('STOCK (2)'!P$3,FCSTSDV!$D$1:$N$1,0))/'STOCK (2)'!$F95,1),0)</f>
        <v>0</v>
      </c>
      <c r="Q95" s="92">
        <f t="array" ref="Q95">+IFERROR(ROUND(INDEX(FCSTSDV!$D$2:$N$674,MATCH('STOCK (2)'!$D95,FCSTSDV!$C$2:$C$674,0),MATCH('STOCK (2)'!Q$3,FCSTSDV!$D$1:$N$1,0))/'STOCK (2)'!$F95,1),0)</f>
        <v>0</v>
      </c>
      <c r="R95" s="92">
        <f t="array" ref="R95">+IFERROR(ROUND(INDEX(FCSTSDV!$D$2:$N$674,MATCH('STOCK (2)'!$D95,FCSTSDV!$C$2:$C$674,0),MATCH('STOCK (2)'!R$3,FCSTSDV!$D$1:$N$1,0))/'STOCK (2)'!$F95,1),0)</f>
        <v>0</v>
      </c>
      <c r="S95" s="92">
        <f t="array" ref="S95">+IFERROR(ROUND(INDEX(FCSTSDV!$D$2:$N$674,MATCH('STOCK (2)'!$D95,FCSTSDV!$C$2:$C$674,0),MATCH('STOCK (2)'!S$3,FCSTSDV!$D$1:$N$1,0))/'STOCK (2)'!$F95,1),0)</f>
        <v>0</v>
      </c>
      <c r="T95" s="92">
        <f t="array" ref="T95">+IFERROR(ROUND(INDEX(FCSTSDV!$D$2:$N$674,MATCH('STOCK (2)'!$D95,FCSTSDV!$C$2:$C$674,0),MATCH('STOCK (2)'!T$3,FCSTSDV!$D$1:$N$1,0))/'STOCK (2)'!$F95,1),0)</f>
        <v>0</v>
      </c>
      <c r="U95" s="92">
        <f t="array" ref="U95">+IFERROR(ROUND(INDEX(FCSTSDV!$D$2:$N$674,MATCH('STOCK (2)'!$D95,FCSTSDV!$C$2:$C$674,0),MATCH('STOCK (2)'!U$3,FCSTSDV!$D$1:$N$1,0))/'STOCK (2)'!$F95,1),0)</f>
        <v>0</v>
      </c>
      <c r="V95" s="92">
        <f t="array" ref="V95">+IFERROR(ROUND(INDEX(FCSTSDV!$D$2:$N$674,MATCH('STOCK (2)'!$D95,FCSTSDV!$C$2:$C$674,0),MATCH('STOCK (2)'!V$3,FCSTSDV!$D$1:$N$1,0))/'STOCK (2)'!$F95,1),0)</f>
        <v>0</v>
      </c>
      <c r="W95" s="92">
        <f t="array" ref="W95">+IFERROR(ROUND(INDEX(FCSTSDV!$D$2:$N$674,MATCH('STOCK (2)'!$D95,FCSTSDV!$C$2:$C$674,0),MATCH('STOCK (2)'!W$3,FCSTSDV!$D$1:$N$1,0))/'STOCK (2)'!$F95,1),0)</f>
        <v>0</v>
      </c>
      <c r="X95" s="92">
        <f t="array" ref="X95">+IFERROR(ROUND(INDEX(FCSTSDV!$D$2:$N$674,MATCH('STOCK (2)'!$D95,FCSTSDV!$C$2:$C$674,0),MATCH('STOCK (2)'!X$3,FCSTSDV!$D$1:$N$1,0))/'STOCK (2)'!$F95,1),0)</f>
        <v>0</v>
      </c>
      <c r="Y95" s="119">
        <f t="array" ref="Y95">+IFERROR(ROUND(INDEX(FCSTSDV!$D$2:$N$674,MATCH('STOCK (2)'!$D95,FCSTSDV!$C$2:$C$674,0),MATCH('STOCK (2)'!Y$3,FCSTSDV!$D$1:$N$1,0))/'STOCK (2)'!$F95,1),0)</f>
        <v>0</v>
      </c>
      <c r="Z95" s="119">
        <f t="array" ref="Z95">+IFERROR(ROUND(INDEX(FCSTSDV!$D$2:$N$674,MATCH('STOCK (2)'!$D95,FCSTSDV!$C$2:$C$674,0),MATCH('STOCK (2)'!Z$3,FCSTSDV!$D$1:$N$1,0))/'STOCK (2)'!$F95,1),0)</f>
        <v>0</v>
      </c>
    </row>
    <row r="96" spans="1:26" ht="20.100000000000001" customHeight="1">
      <c r="A96" s="813"/>
      <c r="B96" s="795"/>
      <c r="C96" s="224"/>
      <c r="D96" s="128" t="s">
        <v>125</v>
      </c>
      <c r="E96" s="204"/>
      <c r="F96" s="49">
        <v>100</v>
      </c>
      <c r="G96" s="48"/>
      <c r="H96" s="48"/>
      <c r="I96" s="785"/>
      <c r="J96" s="79"/>
      <c r="K96" s="92">
        <f t="array" ref="K96">+IFERROR(ROUND(INDEX(FCSTSDV!$D$2:$N$674,MATCH('STOCK (2)'!$D96,FCSTSDV!$C$2:$C$674,0),MATCH('STOCK (2)'!K$3,FCSTSDV!$D$1:$N$1,0))/'STOCK (2)'!$F96,1),0)</f>
        <v>0</v>
      </c>
      <c r="L96" s="92">
        <f t="array" ref="L96">+IFERROR(ROUND(INDEX(FCSTSDV!$D$2:$N$674,MATCH('STOCK (2)'!$D96,FCSTSDV!$C$2:$C$674,0),MATCH('STOCK (2)'!L$3,FCSTSDV!$D$1:$N$1,0))/'STOCK (2)'!$F96,1),0)</f>
        <v>0</v>
      </c>
      <c r="M96" s="92">
        <f t="array" ref="M96">+IFERROR(ROUND(INDEX(FCSTSDV!$D$2:$N$674,MATCH('STOCK (2)'!$D96,FCSTSDV!$C$2:$C$674,0),MATCH('STOCK (2)'!M$3,FCSTSDV!$D$1:$N$1,0))/'STOCK (2)'!$F96,1),0)</f>
        <v>0</v>
      </c>
      <c r="N96" s="92">
        <f t="array" ref="N96">+IFERROR(ROUND(INDEX(FCSTSDV!$D$2:$N$674,MATCH('STOCK (2)'!$D96,FCSTSDV!$C$2:$C$674,0),MATCH('STOCK (2)'!N$3,FCSTSDV!$D$1:$N$1,0))/'STOCK (2)'!$F96,1),0)</f>
        <v>0</v>
      </c>
      <c r="O96" s="92">
        <f t="array" ref="O96">+IFERROR(ROUND(INDEX(FCSTSDV!$D$2:$N$674,MATCH('STOCK (2)'!$D96,FCSTSDV!$C$2:$C$674,0),MATCH('STOCK (2)'!O$3,FCSTSDV!$D$1:$N$1,0))/'STOCK (2)'!$F96,1),0)</f>
        <v>0</v>
      </c>
      <c r="P96" s="92">
        <f t="array" ref="P96">+IFERROR(ROUND(INDEX(FCSTSDV!$D$2:$N$674,MATCH('STOCK (2)'!$D96,FCSTSDV!$C$2:$C$674,0),MATCH('STOCK (2)'!P$3,FCSTSDV!$D$1:$N$1,0))/'STOCK (2)'!$F96,1),0)</f>
        <v>0</v>
      </c>
      <c r="Q96" s="92">
        <f t="array" ref="Q96">+IFERROR(ROUND(INDEX(FCSTSDV!$D$2:$N$674,MATCH('STOCK (2)'!$D96,FCSTSDV!$C$2:$C$674,0),MATCH('STOCK (2)'!Q$3,FCSTSDV!$D$1:$N$1,0))/'STOCK (2)'!$F96,1),0)</f>
        <v>0</v>
      </c>
      <c r="R96" s="92">
        <f t="array" ref="R96">+IFERROR(ROUND(INDEX(FCSTSDV!$D$2:$N$674,MATCH('STOCK (2)'!$D96,FCSTSDV!$C$2:$C$674,0),MATCH('STOCK (2)'!R$3,FCSTSDV!$D$1:$N$1,0))/'STOCK (2)'!$F96,1),0)</f>
        <v>0</v>
      </c>
      <c r="S96" s="92">
        <f t="array" ref="S96">+IFERROR(ROUND(INDEX(FCSTSDV!$D$2:$N$674,MATCH('STOCK (2)'!$D96,FCSTSDV!$C$2:$C$674,0),MATCH('STOCK (2)'!S$3,FCSTSDV!$D$1:$N$1,0))/'STOCK (2)'!$F96,1),0)</f>
        <v>0</v>
      </c>
      <c r="T96" s="92">
        <f t="array" ref="T96">+IFERROR(ROUND(INDEX(FCSTSDV!$D$2:$N$674,MATCH('STOCK (2)'!$D96,FCSTSDV!$C$2:$C$674,0),MATCH('STOCK (2)'!T$3,FCSTSDV!$D$1:$N$1,0))/'STOCK (2)'!$F96,1),0)</f>
        <v>0</v>
      </c>
      <c r="U96" s="92">
        <f t="array" ref="U96">+IFERROR(ROUND(INDEX(FCSTSDV!$D$2:$N$674,MATCH('STOCK (2)'!$D96,FCSTSDV!$C$2:$C$674,0),MATCH('STOCK (2)'!U$3,FCSTSDV!$D$1:$N$1,0))/'STOCK (2)'!$F96,1),0)</f>
        <v>0</v>
      </c>
      <c r="V96" s="92">
        <f t="array" ref="V96">+IFERROR(ROUND(INDEX(FCSTSDV!$D$2:$N$674,MATCH('STOCK (2)'!$D96,FCSTSDV!$C$2:$C$674,0),MATCH('STOCK (2)'!V$3,FCSTSDV!$D$1:$N$1,0))/'STOCK (2)'!$F96,1),0)</f>
        <v>0</v>
      </c>
      <c r="W96" s="92">
        <f t="array" ref="W96">+IFERROR(ROUND(INDEX(FCSTSDV!$D$2:$N$674,MATCH('STOCK (2)'!$D96,FCSTSDV!$C$2:$C$674,0),MATCH('STOCK (2)'!W$3,FCSTSDV!$D$1:$N$1,0))/'STOCK (2)'!$F96,1),0)</f>
        <v>0</v>
      </c>
      <c r="X96" s="92">
        <f t="array" ref="X96">+IFERROR(ROUND(INDEX(FCSTSDV!$D$2:$N$674,MATCH('STOCK (2)'!$D96,FCSTSDV!$C$2:$C$674,0),MATCH('STOCK (2)'!X$3,FCSTSDV!$D$1:$N$1,0))/'STOCK (2)'!$F96,1),0)</f>
        <v>0</v>
      </c>
      <c r="Y96" s="119">
        <f t="array" ref="Y96">+IFERROR(ROUND(INDEX(FCSTSDV!$D$2:$N$674,MATCH('STOCK (2)'!$D96,FCSTSDV!$C$2:$C$674,0),MATCH('STOCK (2)'!Y$3,FCSTSDV!$D$1:$N$1,0))/'STOCK (2)'!$F96,1),0)</f>
        <v>0</v>
      </c>
      <c r="Z96" s="119">
        <f t="array" ref="Z96">+IFERROR(ROUND(INDEX(FCSTSDV!$D$2:$N$674,MATCH('STOCK (2)'!$D96,FCSTSDV!$C$2:$C$674,0),MATCH('STOCK (2)'!Z$3,FCSTSDV!$D$1:$N$1,0))/'STOCK (2)'!$F96,1),0)</f>
        <v>0</v>
      </c>
    </row>
    <row r="97" spans="1:26" ht="20.100000000000001" customHeight="1">
      <c r="A97" s="813"/>
      <c r="B97" s="795"/>
      <c r="C97" s="224"/>
      <c r="D97" s="128" t="s">
        <v>40</v>
      </c>
      <c r="E97" s="204" t="str">
        <f>+E95</f>
        <v>8*17</v>
      </c>
      <c r="F97" s="131">
        <v>100</v>
      </c>
      <c r="G97" s="48"/>
      <c r="H97" s="48"/>
      <c r="I97" s="785"/>
      <c r="J97" s="79"/>
      <c r="K97" s="92">
        <f t="array" ref="K97">+IFERROR(ROUND(INDEX(FCSTSDV!$D$2:$N$674,MATCH('STOCK (2)'!$D97,FCSTSDV!$C$2:$C$674,0),MATCH('STOCK (2)'!K$3,FCSTSDV!$D$1:$N$1,0))/'STOCK (2)'!$F97,1),0)</f>
        <v>0</v>
      </c>
      <c r="L97" s="92">
        <f t="array" ref="L97">+IFERROR(ROUND(INDEX(FCSTSDV!$D$2:$N$674,MATCH('STOCK (2)'!$D97,FCSTSDV!$C$2:$C$674,0),MATCH('STOCK (2)'!L$3,FCSTSDV!$D$1:$N$1,0))/'STOCK (2)'!$F97,1),0)</f>
        <v>0</v>
      </c>
      <c r="M97" s="92">
        <f t="array" ref="M97">+IFERROR(ROUND(INDEX(FCSTSDV!$D$2:$N$674,MATCH('STOCK (2)'!$D97,FCSTSDV!$C$2:$C$674,0),MATCH('STOCK (2)'!M$3,FCSTSDV!$D$1:$N$1,0))/'STOCK (2)'!$F97,1),0)</f>
        <v>0</v>
      </c>
      <c r="N97" s="92">
        <f t="array" ref="N97">+IFERROR(ROUND(INDEX(FCSTSDV!$D$2:$N$674,MATCH('STOCK (2)'!$D97,FCSTSDV!$C$2:$C$674,0),MATCH('STOCK (2)'!N$3,FCSTSDV!$D$1:$N$1,0))/'STOCK (2)'!$F97,1),0)</f>
        <v>0</v>
      </c>
      <c r="O97" s="92">
        <f t="array" ref="O97">+IFERROR(ROUND(INDEX(FCSTSDV!$D$2:$N$674,MATCH('STOCK (2)'!$D97,FCSTSDV!$C$2:$C$674,0),MATCH('STOCK (2)'!O$3,FCSTSDV!$D$1:$N$1,0))/'STOCK (2)'!$F97,1),0)</f>
        <v>0</v>
      </c>
      <c r="P97" s="92">
        <f t="array" ref="P97">+IFERROR(ROUND(INDEX(FCSTSDV!$D$2:$N$674,MATCH('STOCK (2)'!$D97,FCSTSDV!$C$2:$C$674,0),MATCH('STOCK (2)'!P$3,FCSTSDV!$D$1:$N$1,0))/'STOCK (2)'!$F97,1),0)</f>
        <v>0</v>
      </c>
      <c r="Q97" s="92">
        <f t="array" ref="Q97">+IFERROR(ROUND(INDEX(FCSTSDV!$D$2:$N$674,MATCH('STOCK (2)'!$D97,FCSTSDV!$C$2:$C$674,0),MATCH('STOCK (2)'!Q$3,FCSTSDV!$D$1:$N$1,0))/'STOCK (2)'!$F97,1),0)</f>
        <v>0</v>
      </c>
      <c r="R97" s="92">
        <f t="array" ref="R97">+IFERROR(ROUND(INDEX(FCSTSDV!$D$2:$N$674,MATCH('STOCK (2)'!$D97,FCSTSDV!$C$2:$C$674,0),MATCH('STOCK (2)'!R$3,FCSTSDV!$D$1:$N$1,0))/'STOCK (2)'!$F97,1),0)</f>
        <v>0</v>
      </c>
      <c r="S97" s="92">
        <f t="array" ref="S97">+IFERROR(ROUND(INDEX(FCSTSDV!$D$2:$N$674,MATCH('STOCK (2)'!$D97,FCSTSDV!$C$2:$C$674,0),MATCH('STOCK (2)'!S$3,FCSTSDV!$D$1:$N$1,0))/'STOCK (2)'!$F97,1),0)</f>
        <v>0</v>
      </c>
      <c r="T97" s="92">
        <f t="array" ref="T97">+IFERROR(ROUND(INDEX(FCSTSDV!$D$2:$N$674,MATCH('STOCK (2)'!$D97,FCSTSDV!$C$2:$C$674,0),MATCH('STOCK (2)'!T$3,FCSTSDV!$D$1:$N$1,0))/'STOCK (2)'!$F97,1),0)</f>
        <v>0</v>
      </c>
      <c r="U97" s="92">
        <f t="array" ref="U97">+IFERROR(ROUND(INDEX(FCSTSDV!$D$2:$N$674,MATCH('STOCK (2)'!$D97,FCSTSDV!$C$2:$C$674,0),MATCH('STOCK (2)'!U$3,FCSTSDV!$D$1:$N$1,0))/'STOCK (2)'!$F97,1),0)</f>
        <v>0</v>
      </c>
      <c r="V97" s="92">
        <f t="array" ref="V97">+IFERROR(ROUND(INDEX(FCSTSDV!$D$2:$N$674,MATCH('STOCK (2)'!$D97,FCSTSDV!$C$2:$C$674,0),MATCH('STOCK (2)'!V$3,FCSTSDV!$D$1:$N$1,0))/'STOCK (2)'!$F97,1),0)</f>
        <v>0</v>
      </c>
      <c r="W97" s="92">
        <f t="array" ref="W97">+IFERROR(ROUND(INDEX(FCSTSDV!$D$2:$N$674,MATCH('STOCK (2)'!$D97,FCSTSDV!$C$2:$C$674,0),MATCH('STOCK (2)'!W$3,FCSTSDV!$D$1:$N$1,0))/'STOCK (2)'!$F97,1),0)</f>
        <v>0</v>
      </c>
      <c r="X97" s="92">
        <f t="array" ref="X97">+IFERROR(ROUND(INDEX(FCSTSDV!$D$2:$N$674,MATCH('STOCK (2)'!$D97,FCSTSDV!$C$2:$C$674,0),MATCH('STOCK (2)'!X$3,FCSTSDV!$D$1:$N$1,0))/'STOCK (2)'!$F97,1),0)</f>
        <v>0</v>
      </c>
      <c r="Y97" s="119">
        <f t="array" ref="Y97">+IFERROR(ROUND(INDEX(FCSTSDV!$D$2:$N$674,MATCH('STOCK (2)'!$D97,FCSTSDV!$C$2:$C$674,0),MATCH('STOCK (2)'!Y$3,FCSTSDV!$D$1:$N$1,0))/'STOCK (2)'!$F97,1),0)</f>
        <v>0</v>
      </c>
      <c r="Z97" s="119">
        <f t="array" ref="Z97">+IFERROR(ROUND(INDEX(FCSTSDV!$D$2:$N$674,MATCH('STOCK (2)'!$D97,FCSTSDV!$C$2:$C$674,0),MATCH('STOCK (2)'!Z$3,FCSTSDV!$D$1:$N$1,0))/'STOCK (2)'!$F97,1),0)</f>
        <v>0</v>
      </c>
    </row>
    <row r="98" spans="1:26" ht="20.100000000000001" customHeight="1">
      <c r="A98" s="813"/>
      <c r="B98" s="795"/>
      <c r="C98" s="224"/>
      <c r="D98" s="128" t="s">
        <v>41</v>
      </c>
      <c r="E98" s="204" t="str">
        <f>+E97</f>
        <v>8*17</v>
      </c>
      <c r="F98" s="49">
        <v>100</v>
      </c>
      <c r="G98" s="48"/>
      <c r="H98" s="48"/>
      <c r="I98" s="785"/>
      <c r="J98" s="79"/>
      <c r="K98" s="92">
        <f t="array" ref="K98">+IFERROR(ROUND(INDEX(FCSTSDV!$D$2:$N$674,MATCH('STOCK (2)'!$D98,FCSTSDV!$C$2:$C$674,0),MATCH('STOCK (2)'!K$3,FCSTSDV!$D$1:$N$1,0))/'STOCK (2)'!$F98,1),0)</f>
        <v>0</v>
      </c>
      <c r="L98" s="92">
        <f t="array" ref="L98">+IFERROR(ROUND(INDEX(FCSTSDV!$D$2:$N$674,MATCH('STOCK (2)'!$D98,FCSTSDV!$C$2:$C$674,0),MATCH('STOCK (2)'!L$3,FCSTSDV!$D$1:$N$1,0))/'STOCK (2)'!$F98,1),0)</f>
        <v>0</v>
      </c>
      <c r="M98" s="92">
        <f t="array" ref="M98">+IFERROR(ROUND(INDEX(FCSTSDV!$D$2:$N$674,MATCH('STOCK (2)'!$D98,FCSTSDV!$C$2:$C$674,0),MATCH('STOCK (2)'!M$3,FCSTSDV!$D$1:$N$1,0))/'STOCK (2)'!$F98,1),0)</f>
        <v>0</v>
      </c>
      <c r="N98" s="92">
        <f t="array" ref="N98">+IFERROR(ROUND(INDEX(FCSTSDV!$D$2:$N$674,MATCH('STOCK (2)'!$D98,FCSTSDV!$C$2:$C$674,0),MATCH('STOCK (2)'!N$3,FCSTSDV!$D$1:$N$1,0))/'STOCK (2)'!$F98,1),0)</f>
        <v>0</v>
      </c>
      <c r="O98" s="92">
        <f t="array" ref="O98">+IFERROR(ROUND(INDEX(FCSTSDV!$D$2:$N$674,MATCH('STOCK (2)'!$D98,FCSTSDV!$C$2:$C$674,0),MATCH('STOCK (2)'!O$3,FCSTSDV!$D$1:$N$1,0))/'STOCK (2)'!$F98,1),0)</f>
        <v>0</v>
      </c>
      <c r="P98" s="92">
        <f t="array" ref="P98">+IFERROR(ROUND(INDEX(FCSTSDV!$D$2:$N$674,MATCH('STOCK (2)'!$D98,FCSTSDV!$C$2:$C$674,0),MATCH('STOCK (2)'!P$3,FCSTSDV!$D$1:$N$1,0))/'STOCK (2)'!$F98,1),0)</f>
        <v>0</v>
      </c>
      <c r="Q98" s="92">
        <f t="array" ref="Q98">+IFERROR(ROUND(INDEX(FCSTSDV!$D$2:$N$674,MATCH('STOCK (2)'!$D98,FCSTSDV!$C$2:$C$674,0),MATCH('STOCK (2)'!Q$3,FCSTSDV!$D$1:$N$1,0))/'STOCK (2)'!$F98,1),0)</f>
        <v>0</v>
      </c>
      <c r="R98" s="92">
        <f t="array" ref="R98">+IFERROR(ROUND(INDEX(FCSTSDV!$D$2:$N$674,MATCH('STOCK (2)'!$D98,FCSTSDV!$C$2:$C$674,0),MATCH('STOCK (2)'!R$3,FCSTSDV!$D$1:$N$1,0))/'STOCK (2)'!$F98,1),0)</f>
        <v>0</v>
      </c>
      <c r="S98" s="92">
        <f t="array" ref="S98">+IFERROR(ROUND(INDEX(FCSTSDV!$D$2:$N$674,MATCH('STOCK (2)'!$D98,FCSTSDV!$C$2:$C$674,0),MATCH('STOCK (2)'!S$3,FCSTSDV!$D$1:$N$1,0))/'STOCK (2)'!$F98,1),0)</f>
        <v>0</v>
      </c>
      <c r="T98" s="92">
        <f t="array" ref="T98">+IFERROR(ROUND(INDEX(FCSTSDV!$D$2:$N$674,MATCH('STOCK (2)'!$D98,FCSTSDV!$C$2:$C$674,0),MATCH('STOCK (2)'!T$3,FCSTSDV!$D$1:$N$1,0))/'STOCK (2)'!$F98,1),0)</f>
        <v>0</v>
      </c>
      <c r="U98" s="92">
        <f t="array" ref="U98">+IFERROR(ROUND(INDEX(FCSTSDV!$D$2:$N$674,MATCH('STOCK (2)'!$D98,FCSTSDV!$C$2:$C$674,0),MATCH('STOCK (2)'!U$3,FCSTSDV!$D$1:$N$1,0))/'STOCK (2)'!$F98,1),0)</f>
        <v>0</v>
      </c>
      <c r="V98" s="92">
        <f t="array" ref="V98">+IFERROR(ROUND(INDEX(FCSTSDV!$D$2:$N$674,MATCH('STOCK (2)'!$D98,FCSTSDV!$C$2:$C$674,0),MATCH('STOCK (2)'!V$3,FCSTSDV!$D$1:$N$1,0))/'STOCK (2)'!$F98,1),0)</f>
        <v>0</v>
      </c>
      <c r="W98" s="92">
        <f t="array" ref="W98">+IFERROR(ROUND(INDEX(FCSTSDV!$D$2:$N$674,MATCH('STOCK (2)'!$D98,FCSTSDV!$C$2:$C$674,0),MATCH('STOCK (2)'!W$3,FCSTSDV!$D$1:$N$1,0))/'STOCK (2)'!$F98,1),0)</f>
        <v>0</v>
      </c>
      <c r="X98" s="92">
        <f t="array" ref="X98">+IFERROR(ROUND(INDEX(FCSTSDV!$D$2:$N$674,MATCH('STOCK (2)'!$D98,FCSTSDV!$C$2:$C$674,0),MATCH('STOCK (2)'!X$3,FCSTSDV!$D$1:$N$1,0))/'STOCK (2)'!$F98,1),0)</f>
        <v>0</v>
      </c>
      <c r="Y98" s="119">
        <f t="array" ref="Y98">+IFERROR(ROUND(INDEX(FCSTSDV!$D$2:$N$674,MATCH('STOCK (2)'!$D98,FCSTSDV!$C$2:$C$674,0),MATCH('STOCK (2)'!Y$3,FCSTSDV!$D$1:$N$1,0))/'STOCK (2)'!$F98,1),0)</f>
        <v>0</v>
      </c>
      <c r="Z98" s="119">
        <f t="array" ref="Z98">+IFERROR(ROUND(INDEX(FCSTSDV!$D$2:$N$674,MATCH('STOCK (2)'!$D98,FCSTSDV!$C$2:$C$674,0),MATCH('STOCK (2)'!Z$3,FCSTSDV!$D$1:$N$1,0))/'STOCK (2)'!$F98,1),0)</f>
        <v>0</v>
      </c>
    </row>
    <row r="99" spans="1:26" ht="20.100000000000001" customHeight="1">
      <c r="A99" s="807"/>
      <c r="B99" s="792"/>
      <c r="C99" s="74"/>
      <c r="D99" s="52" t="s">
        <v>42</v>
      </c>
      <c r="E99" s="205" t="str">
        <f>+E98</f>
        <v>8*17</v>
      </c>
      <c r="F99" s="53" t="s">
        <v>43</v>
      </c>
      <c r="G99" s="54"/>
      <c r="H99" s="54"/>
      <c r="I99" s="782"/>
      <c r="J99" s="263"/>
      <c r="K99" s="90" t="e">
        <f t="shared" ref="K99:P99" si="16">+$I$92+$J$99-SUM(K92:K98)</f>
        <v>#REF!</v>
      </c>
      <c r="L99" s="90" t="e">
        <f t="shared" si="16"/>
        <v>#REF!</v>
      </c>
      <c r="M99" s="90" t="e">
        <f t="shared" si="16"/>
        <v>#REF!</v>
      </c>
      <c r="N99" s="90" t="e">
        <f t="shared" si="16"/>
        <v>#REF!</v>
      </c>
      <c r="O99" s="90" t="e">
        <f t="shared" si="16"/>
        <v>#REF!</v>
      </c>
      <c r="P99" s="90" t="e">
        <f t="shared" si="16"/>
        <v>#REF!</v>
      </c>
      <c r="Q99" s="90" t="e">
        <f t="shared" ref="Q99:Z99" si="17">+P99-SUM(Q92:Q98)</f>
        <v>#REF!</v>
      </c>
      <c r="R99" s="90" t="e">
        <f t="shared" si="17"/>
        <v>#REF!</v>
      </c>
      <c r="S99" s="90" t="e">
        <f t="shared" si="17"/>
        <v>#REF!</v>
      </c>
      <c r="T99" s="90" t="e">
        <f t="shared" si="17"/>
        <v>#REF!</v>
      </c>
      <c r="U99" s="90" t="e">
        <f t="shared" si="17"/>
        <v>#REF!</v>
      </c>
      <c r="V99" s="90" t="e">
        <f t="shared" si="17"/>
        <v>#REF!</v>
      </c>
      <c r="W99" s="90" t="e">
        <f t="shared" si="17"/>
        <v>#REF!</v>
      </c>
      <c r="X99" s="90" t="e">
        <f t="shared" si="17"/>
        <v>#REF!</v>
      </c>
      <c r="Y99" s="90" t="e">
        <f t="shared" si="17"/>
        <v>#REF!</v>
      </c>
      <c r="Z99" s="90" t="e">
        <f t="shared" si="17"/>
        <v>#REF!</v>
      </c>
    </row>
    <row r="100" spans="1:26" ht="20.100000000000001" customHeight="1">
      <c r="A100" s="806" t="s">
        <v>14</v>
      </c>
      <c r="B100" s="791" t="s">
        <v>126</v>
      </c>
      <c r="C100" s="72" t="s">
        <v>124</v>
      </c>
      <c r="D100" s="73" t="s">
        <v>127</v>
      </c>
      <c r="E100" s="203" t="s">
        <v>126</v>
      </c>
      <c r="F100" s="44">
        <v>756</v>
      </c>
      <c r="G100" s="45"/>
      <c r="H100" s="45">
        <v>0</v>
      </c>
      <c r="I100" s="781" t="e">
        <f>+VLOOKUP(B100,Sheet2!$B$3:$C$189,2,0)</f>
        <v>#REF!</v>
      </c>
      <c r="J100" s="79"/>
      <c r="K100" s="99">
        <f t="array" ref="K100">+IFERROR(ROUND(INDEX(FCSTSDV!$D$2:$N$674,MATCH('STOCK (2)'!$D100,FCSTSDV!$C$2:$C$674,0),MATCH('STOCK (2)'!K$3,FCSTSDV!$D$1:$N$1,0))/'STOCK (2)'!$F100,1),0)</f>
        <v>0</v>
      </c>
      <c r="L100" s="99">
        <f t="array" ref="L100">+IFERROR(ROUND(INDEX(FCSTSDV!$D$2:$N$674,MATCH('STOCK (2)'!$D100,FCSTSDV!$C$2:$C$674,0),MATCH('STOCK (2)'!L$3,FCSTSDV!$D$1:$N$1,0))/'STOCK (2)'!$F100,1),0)</f>
        <v>0</v>
      </c>
      <c r="M100" s="99">
        <f t="array" ref="M100">+IFERROR(ROUND(INDEX(FCSTSDV!$D$2:$N$674,MATCH('STOCK (2)'!$D100,FCSTSDV!$C$2:$C$674,0),MATCH('STOCK (2)'!M$3,FCSTSDV!$D$1:$N$1,0))/'STOCK (2)'!$F100,1),0)</f>
        <v>0</v>
      </c>
      <c r="N100" s="99">
        <f t="array" ref="N100">+IFERROR(ROUND(INDEX(FCSTSDV!$D$2:$N$674,MATCH('STOCK (2)'!$D100,FCSTSDV!$C$2:$C$674,0),MATCH('STOCK (2)'!N$3,FCSTSDV!$D$1:$N$1,0))/'STOCK (2)'!$F100,1),0)</f>
        <v>0</v>
      </c>
      <c r="O100" s="99">
        <f t="array" ref="O100">+IFERROR(ROUND(INDEX(FCSTSDV!$D$2:$N$674,MATCH('STOCK (2)'!$D100,FCSTSDV!$C$2:$C$674,0),MATCH('STOCK (2)'!O$3,FCSTSDV!$D$1:$N$1,0))/'STOCK (2)'!$F100,1),0)</f>
        <v>0</v>
      </c>
      <c r="P100" s="99">
        <f t="array" ref="P100">+IFERROR(ROUND(INDEX(FCSTSDV!$D$2:$N$674,MATCH('STOCK (2)'!$D100,FCSTSDV!$C$2:$C$674,0),MATCH('STOCK (2)'!P$3,FCSTSDV!$D$1:$N$1,0))/'STOCK (2)'!$F100,1),0)</f>
        <v>0</v>
      </c>
      <c r="Q100" s="99">
        <f t="array" ref="Q100">+IFERROR(ROUND(INDEX(FCSTSDV!$D$2:$N$674,MATCH('STOCK (2)'!$D100,FCSTSDV!$C$2:$C$674,0),MATCH('STOCK (2)'!Q$3,FCSTSDV!$D$1:$N$1,0))/'STOCK (2)'!$F100,1),0)</f>
        <v>0</v>
      </c>
      <c r="R100" s="99">
        <f t="array" ref="R100">+IFERROR(ROUND(INDEX(FCSTSDV!$D$2:$N$674,MATCH('STOCK (2)'!$D100,FCSTSDV!$C$2:$C$674,0),MATCH('STOCK (2)'!R$3,FCSTSDV!$D$1:$N$1,0))/'STOCK (2)'!$F100,1),0)</f>
        <v>0</v>
      </c>
      <c r="S100" s="99">
        <f t="array" ref="S100">+IFERROR(ROUND(INDEX(FCSTSDV!$D$2:$N$674,MATCH('STOCK (2)'!$D100,FCSTSDV!$C$2:$C$674,0),MATCH('STOCK (2)'!S$3,FCSTSDV!$D$1:$N$1,0))/'STOCK (2)'!$F100,1),0)</f>
        <v>0</v>
      </c>
      <c r="T100" s="99">
        <f t="array" ref="T100">+IFERROR(ROUND(INDEX(FCSTSDV!$D$2:$N$674,MATCH('STOCK (2)'!$D100,FCSTSDV!$C$2:$C$674,0),MATCH('STOCK (2)'!T$3,FCSTSDV!$D$1:$N$1,0))/'STOCK (2)'!$F100,1),0)</f>
        <v>0</v>
      </c>
      <c r="U100" s="99">
        <f t="array" ref="U100">+IFERROR(ROUND(INDEX(FCSTSDV!$D$2:$N$674,MATCH('STOCK (2)'!$D100,FCSTSDV!$C$2:$C$674,0),MATCH('STOCK (2)'!U$3,FCSTSDV!$D$1:$N$1,0))/'STOCK (2)'!$F100,1),0)</f>
        <v>0</v>
      </c>
      <c r="V100" s="99">
        <f t="array" ref="V100">+IFERROR(ROUND(INDEX(FCSTSDV!$D$2:$N$674,MATCH('STOCK (2)'!$D100,FCSTSDV!$C$2:$C$674,0),MATCH('STOCK (2)'!V$3,FCSTSDV!$D$1:$N$1,0))/'STOCK (2)'!$F100,1),0)</f>
        <v>0</v>
      </c>
      <c r="W100" s="99">
        <f t="array" ref="W100">+IFERROR(ROUND(INDEX(FCSTSDV!$D$2:$N$674,MATCH('STOCK (2)'!$D100,FCSTSDV!$C$2:$C$674,0),MATCH('STOCK (2)'!W$3,FCSTSDV!$D$1:$N$1,0))/'STOCK (2)'!$F100,1),0)</f>
        <v>0</v>
      </c>
      <c r="X100" s="99">
        <f t="array" ref="X100">+IFERROR(ROUND(INDEX(FCSTSDV!$D$2:$N$674,MATCH('STOCK (2)'!$D100,FCSTSDV!$C$2:$C$674,0),MATCH('STOCK (2)'!X$3,FCSTSDV!$D$1:$N$1,0))/'STOCK (2)'!$F100,1),0)</f>
        <v>0</v>
      </c>
      <c r="Y100" s="117">
        <f t="array" ref="Y100">+IFERROR(ROUND(INDEX(FCSTSDV!$D$2:$N$674,MATCH('STOCK (2)'!$D100,FCSTSDV!$C$2:$C$674,0),MATCH('STOCK (2)'!Y$3,FCSTSDV!$D$1:$N$1,0))/'STOCK (2)'!$F100,1),0)</f>
        <v>0</v>
      </c>
      <c r="Z100" s="117">
        <f t="array" ref="Z100">+IFERROR(ROUND(INDEX(FCSTSDV!$D$2:$N$674,MATCH('STOCK (2)'!$D100,FCSTSDV!$C$2:$C$674,0),MATCH('STOCK (2)'!Z$3,FCSTSDV!$D$1:$N$1,0))/'STOCK (2)'!$F100,1),0)</f>
        <v>0</v>
      </c>
    </row>
    <row r="101" spans="1:26" ht="20.100000000000001" customHeight="1">
      <c r="A101" s="813"/>
      <c r="B101" s="795"/>
      <c r="C101" s="67" t="s">
        <v>124</v>
      </c>
      <c r="D101" s="32" t="s">
        <v>128</v>
      </c>
      <c r="E101" s="204" t="str">
        <f>+E100</f>
        <v>60*77</v>
      </c>
      <c r="F101" s="49">
        <v>525</v>
      </c>
      <c r="G101" s="48"/>
      <c r="H101" s="48"/>
      <c r="I101" s="785"/>
      <c r="J101" s="79"/>
      <c r="K101" s="92">
        <f t="array" ref="K101">+IFERROR(ROUND(INDEX(FCSTSDV!$D$2:$N$674,MATCH('STOCK (2)'!$D101,FCSTSDV!$C$2:$C$674,0),MATCH('STOCK (2)'!K$3,FCSTSDV!$D$1:$N$1,0))/'STOCK (2)'!$F101,1),0)</f>
        <v>0</v>
      </c>
      <c r="L101" s="92">
        <f t="array" ref="L101">+IFERROR(ROUND(INDEX(FCSTSDV!$D$2:$N$674,MATCH('STOCK (2)'!$D101,FCSTSDV!$C$2:$C$674,0),MATCH('STOCK (2)'!L$3,FCSTSDV!$D$1:$N$1,0))/'STOCK (2)'!$F101,1),0)</f>
        <v>0</v>
      </c>
      <c r="M101" s="92">
        <f t="array" ref="M101">+IFERROR(ROUND(INDEX(FCSTSDV!$D$2:$N$674,MATCH('STOCK (2)'!$D101,FCSTSDV!$C$2:$C$674,0),MATCH('STOCK (2)'!M$3,FCSTSDV!$D$1:$N$1,0))/'STOCK (2)'!$F101,1),0)</f>
        <v>0</v>
      </c>
      <c r="N101" s="92">
        <f t="array" ref="N101">+IFERROR(ROUND(INDEX(FCSTSDV!$D$2:$N$674,MATCH('STOCK (2)'!$D101,FCSTSDV!$C$2:$C$674,0),MATCH('STOCK (2)'!N$3,FCSTSDV!$D$1:$N$1,0))/'STOCK (2)'!$F101,1),0)</f>
        <v>0</v>
      </c>
      <c r="O101" s="92">
        <f t="array" ref="O101">+IFERROR(ROUND(INDEX(FCSTSDV!$D$2:$N$674,MATCH('STOCK (2)'!$D101,FCSTSDV!$C$2:$C$674,0),MATCH('STOCK (2)'!O$3,FCSTSDV!$D$1:$N$1,0))/'STOCK (2)'!$F101,1),0)</f>
        <v>0</v>
      </c>
      <c r="P101" s="92">
        <f t="array" ref="P101">+IFERROR(ROUND(INDEX(FCSTSDV!$D$2:$N$674,MATCH('STOCK (2)'!$D101,FCSTSDV!$C$2:$C$674,0),MATCH('STOCK (2)'!P$3,FCSTSDV!$D$1:$N$1,0))/'STOCK (2)'!$F101,1),0)</f>
        <v>0</v>
      </c>
      <c r="Q101" s="92">
        <f t="array" ref="Q101">+IFERROR(ROUND(INDEX(FCSTSDV!$D$2:$N$674,MATCH('STOCK (2)'!$D101,FCSTSDV!$C$2:$C$674,0),MATCH('STOCK (2)'!Q$3,FCSTSDV!$D$1:$N$1,0))/'STOCK (2)'!$F101,1),0)</f>
        <v>0</v>
      </c>
      <c r="R101" s="92">
        <f t="array" ref="R101">+IFERROR(ROUND(INDEX(FCSTSDV!$D$2:$N$674,MATCH('STOCK (2)'!$D101,FCSTSDV!$C$2:$C$674,0),MATCH('STOCK (2)'!R$3,FCSTSDV!$D$1:$N$1,0))/'STOCK (2)'!$F101,1),0)</f>
        <v>0</v>
      </c>
      <c r="S101" s="92">
        <f t="array" ref="S101">+IFERROR(ROUND(INDEX(FCSTSDV!$D$2:$N$674,MATCH('STOCK (2)'!$D101,FCSTSDV!$C$2:$C$674,0),MATCH('STOCK (2)'!S$3,FCSTSDV!$D$1:$N$1,0))/'STOCK (2)'!$F101,1),0)</f>
        <v>0</v>
      </c>
      <c r="T101" s="92">
        <f t="array" ref="T101">+IFERROR(ROUND(INDEX(FCSTSDV!$D$2:$N$674,MATCH('STOCK (2)'!$D101,FCSTSDV!$C$2:$C$674,0),MATCH('STOCK (2)'!T$3,FCSTSDV!$D$1:$N$1,0))/'STOCK (2)'!$F101,1),0)</f>
        <v>0</v>
      </c>
      <c r="U101" s="92">
        <f t="array" ref="U101">+IFERROR(ROUND(INDEX(FCSTSDV!$D$2:$N$674,MATCH('STOCK (2)'!$D101,FCSTSDV!$C$2:$C$674,0),MATCH('STOCK (2)'!U$3,FCSTSDV!$D$1:$N$1,0))/'STOCK (2)'!$F101,1),0)</f>
        <v>0</v>
      </c>
      <c r="V101" s="92">
        <f t="array" ref="V101">+IFERROR(ROUND(INDEX(FCSTSDV!$D$2:$N$674,MATCH('STOCK (2)'!$D101,FCSTSDV!$C$2:$C$674,0),MATCH('STOCK (2)'!V$3,FCSTSDV!$D$1:$N$1,0))/'STOCK (2)'!$F101,1),0)</f>
        <v>0</v>
      </c>
      <c r="W101" s="92">
        <f t="array" ref="W101">+IFERROR(ROUND(INDEX(FCSTSDV!$D$2:$N$674,MATCH('STOCK (2)'!$D101,FCSTSDV!$C$2:$C$674,0),MATCH('STOCK (2)'!W$3,FCSTSDV!$D$1:$N$1,0))/'STOCK (2)'!$F101,1),0)</f>
        <v>0</v>
      </c>
      <c r="X101" s="92">
        <f t="array" ref="X101">+IFERROR(ROUND(INDEX(FCSTSDV!$D$2:$N$674,MATCH('STOCK (2)'!$D101,FCSTSDV!$C$2:$C$674,0),MATCH('STOCK (2)'!X$3,FCSTSDV!$D$1:$N$1,0))/'STOCK (2)'!$F101,1),0)</f>
        <v>0</v>
      </c>
      <c r="Y101" s="119">
        <f t="array" ref="Y101">+IFERROR(ROUND(INDEX(FCSTSDV!$D$2:$N$674,MATCH('STOCK (2)'!$D101,FCSTSDV!$C$2:$C$674,0),MATCH('STOCK (2)'!Y$3,FCSTSDV!$D$1:$N$1,0))/'STOCK (2)'!$F101,1),0)</f>
        <v>0</v>
      </c>
      <c r="Z101" s="119">
        <f t="array" ref="Z101">+IFERROR(ROUND(INDEX(FCSTSDV!$D$2:$N$674,MATCH('STOCK (2)'!$D101,FCSTSDV!$C$2:$C$674,0),MATCH('STOCK (2)'!Z$3,FCSTSDV!$D$1:$N$1,0))/'STOCK (2)'!$F101,1),0)</f>
        <v>0</v>
      </c>
    </row>
    <row r="102" spans="1:26" ht="20.100000000000001" customHeight="1">
      <c r="A102" s="813"/>
      <c r="B102" s="795"/>
      <c r="C102" s="67"/>
      <c r="D102" s="225" t="s">
        <v>129</v>
      </c>
      <c r="E102" s="204"/>
      <c r="F102" s="49">
        <v>375</v>
      </c>
      <c r="G102" s="48"/>
      <c r="H102" s="48"/>
      <c r="I102" s="785"/>
      <c r="J102" s="79"/>
      <c r="K102" s="92">
        <f t="array" ref="K102">+IFERROR(ROUND(INDEX(FCSTSDV!$D$2:$N$674,MATCH('STOCK (2)'!$D102,FCSTSDV!$C$2:$C$674,0),MATCH('STOCK (2)'!K$3,FCSTSDV!$D$1:$N$1,0))/'STOCK (2)'!$F102,1),0)</f>
        <v>0</v>
      </c>
      <c r="L102" s="92">
        <f t="array" ref="L102">+IFERROR(ROUND(INDEX(FCSTSDV!$D$2:$N$674,MATCH('STOCK (2)'!$D102,FCSTSDV!$C$2:$C$674,0),MATCH('STOCK (2)'!L$3,FCSTSDV!$D$1:$N$1,0))/'STOCK (2)'!$F102,1),0)</f>
        <v>0</v>
      </c>
      <c r="M102" s="92">
        <f t="array" ref="M102">+IFERROR(ROUND(INDEX(FCSTSDV!$D$2:$N$674,MATCH('STOCK (2)'!$D102,FCSTSDV!$C$2:$C$674,0),MATCH('STOCK (2)'!M$3,FCSTSDV!$D$1:$N$1,0))/'STOCK (2)'!$F102,1),0)</f>
        <v>0</v>
      </c>
      <c r="N102" s="92">
        <f t="array" ref="N102">+IFERROR(ROUND(INDEX(FCSTSDV!$D$2:$N$674,MATCH('STOCK (2)'!$D102,FCSTSDV!$C$2:$C$674,0),MATCH('STOCK (2)'!N$3,FCSTSDV!$D$1:$N$1,0))/'STOCK (2)'!$F102,1),0)</f>
        <v>0</v>
      </c>
      <c r="O102" s="92">
        <f t="array" ref="O102">+IFERROR(ROUND(INDEX(FCSTSDV!$D$2:$N$674,MATCH('STOCK (2)'!$D102,FCSTSDV!$C$2:$C$674,0),MATCH('STOCK (2)'!O$3,FCSTSDV!$D$1:$N$1,0))/'STOCK (2)'!$F102,1),0)</f>
        <v>0</v>
      </c>
      <c r="P102" s="92">
        <f t="array" ref="P102">+IFERROR(ROUND(INDEX(FCSTSDV!$D$2:$N$674,MATCH('STOCK (2)'!$D102,FCSTSDV!$C$2:$C$674,0),MATCH('STOCK (2)'!P$3,FCSTSDV!$D$1:$N$1,0))/'STOCK (2)'!$F102,1),0)</f>
        <v>0</v>
      </c>
      <c r="Q102" s="92">
        <f t="array" ref="Q102">+IFERROR(ROUND(INDEX(FCSTSDV!$D$2:$N$674,MATCH('STOCK (2)'!$D102,FCSTSDV!$C$2:$C$674,0),MATCH('STOCK (2)'!Q$3,FCSTSDV!$D$1:$N$1,0))/'STOCK (2)'!$F102,1),0)</f>
        <v>0</v>
      </c>
      <c r="R102" s="92">
        <f t="array" ref="R102">+IFERROR(ROUND(INDEX(FCSTSDV!$D$2:$N$674,MATCH('STOCK (2)'!$D102,FCSTSDV!$C$2:$C$674,0),MATCH('STOCK (2)'!R$3,FCSTSDV!$D$1:$N$1,0))/'STOCK (2)'!$F102,1),0)</f>
        <v>0</v>
      </c>
      <c r="S102" s="92">
        <f t="array" ref="S102">+IFERROR(ROUND(INDEX(FCSTSDV!$D$2:$N$674,MATCH('STOCK (2)'!$D102,FCSTSDV!$C$2:$C$674,0),MATCH('STOCK (2)'!S$3,FCSTSDV!$D$1:$N$1,0))/'STOCK (2)'!$F102,1),0)</f>
        <v>0</v>
      </c>
      <c r="T102" s="92">
        <f t="array" ref="T102">+IFERROR(ROUND(INDEX(FCSTSDV!$D$2:$N$674,MATCH('STOCK (2)'!$D102,FCSTSDV!$C$2:$C$674,0),MATCH('STOCK (2)'!T$3,FCSTSDV!$D$1:$N$1,0))/'STOCK (2)'!$F102,1),0)</f>
        <v>0</v>
      </c>
      <c r="U102" s="92">
        <f t="array" ref="U102">+IFERROR(ROUND(INDEX(FCSTSDV!$D$2:$N$674,MATCH('STOCK (2)'!$D102,FCSTSDV!$C$2:$C$674,0),MATCH('STOCK (2)'!U$3,FCSTSDV!$D$1:$N$1,0))/'STOCK (2)'!$F102,1),0)</f>
        <v>0</v>
      </c>
      <c r="V102" s="92">
        <f t="array" ref="V102">+IFERROR(ROUND(INDEX(FCSTSDV!$D$2:$N$674,MATCH('STOCK (2)'!$D102,FCSTSDV!$C$2:$C$674,0),MATCH('STOCK (2)'!V$3,FCSTSDV!$D$1:$N$1,0))/'STOCK (2)'!$F102,1),0)</f>
        <v>0</v>
      </c>
      <c r="W102" s="92">
        <f t="array" ref="W102">+IFERROR(ROUND(INDEX(FCSTSDV!$D$2:$N$674,MATCH('STOCK (2)'!$D102,FCSTSDV!$C$2:$C$674,0),MATCH('STOCK (2)'!W$3,FCSTSDV!$D$1:$N$1,0))/'STOCK (2)'!$F102,1),0)</f>
        <v>0</v>
      </c>
      <c r="X102" s="92">
        <f t="array" ref="X102">+IFERROR(ROUND(INDEX(FCSTSDV!$D$2:$N$674,MATCH('STOCK (2)'!$D102,FCSTSDV!$C$2:$C$674,0),MATCH('STOCK (2)'!X$3,FCSTSDV!$D$1:$N$1,0))/'STOCK (2)'!$F102,1),0)</f>
        <v>0</v>
      </c>
      <c r="Y102" s="119">
        <f t="array" ref="Y102">+IFERROR(ROUND(INDEX(FCSTSDV!$D$2:$N$674,MATCH('STOCK (2)'!$D102,FCSTSDV!$C$2:$C$674,0),MATCH('STOCK (2)'!Y$3,FCSTSDV!$D$1:$N$1,0))/'STOCK (2)'!$F102,1),0)</f>
        <v>0</v>
      </c>
      <c r="Z102" s="119">
        <f t="array" ref="Z102">+IFERROR(ROUND(INDEX(FCSTSDV!$D$2:$N$674,MATCH('STOCK (2)'!$D102,FCSTSDV!$C$2:$C$674,0),MATCH('STOCK (2)'!Z$3,FCSTSDV!$D$1:$N$1,0))/'STOCK (2)'!$F102,1),0)</f>
        <v>0</v>
      </c>
    </row>
    <row r="103" spans="1:26" ht="20.100000000000001" customHeight="1">
      <c r="A103" s="813"/>
      <c r="B103" s="795"/>
      <c r="C103" s="67"/>
      <c r="D103" s="32" t="s">
        <v>130</v>
      </c>
      <c r="E103" s="204" t="str">
        <f>+E101</f>
        <v>60*77</v>
      </c>
      <c r="F103" s="49">
        <v>375</v>
      </c>
      <c r="G103" s="48"/>
      <c r="H103" s="48"/>
      <c r="I103" s="785"/>
      <c r="J103" s="79"/>
      <c r="K103" s="92">
        <f t="array" ref="K103">+IFERROR(ROUND(INDEX(FCSTSDV!$D$2:$N$674,MATCH('STOCK (2)'!$D103,FCSTSDV!$C$2:$C$674,0),MATCH('STOCK (2)'!K$3,FCSTSDV!$D$1:$N$1,0))/'STOCK (2)'!$F103,1),0)</f>
        <v>0</v>
      </c>
      <c r="L103" s="92">
        <f t="array" ref="L103">+IFERROR(ROUND(INDEX(FCSTSDV!$D$2:$N$674,MATCH('STOCK (2)'!$D103,FCSTSDV!$C$2:$C$674,0),MATCH('STOCK (2)'!L$3,FCSTSDV!$D$1:$N$1,0))/'STOCK (2)'!$F103,1),0)</f>
        <v>0</v>
      </c>
      <c r="M103" s="92">
        <f t="array" ref="M103">+IFERROR(ROUND(INDEX(FCSTSDV!$D$2:$N$674,MATCH('STOCK (2)'!$D103,FCSTSDV!$C$2:$C$674,0),MATCH('STOCK (2)'!M$3,FCSTSDV!$D$1:$N$1,0))/'STOCK (2)'!$F103,1),0)</f>
        <v>0</v>
      </c>
      <c r="N103" s="92">
        <f t="array" ref="N103">+IFERROR(ROUND(INDEX(FCSTSDV!$D$2:$N$674,MATCH('STOCK (2)'!$D103,FCSTSDV!$C$2:$C$674,0),MATCH('STOCK (2)'!N$3,FCSTSDV!$D$1:$N$1,0))/'STOCK (2)'!$F103,1),0)</f>
        <v>0</v>
      </c>
      <c r="O103" s="92">
        <f t="array" ref="O103">+IFERROR(ROUND(INDEX(FCSTSDV!$D$2:$N$674,MATCH('STOCK (2)'!$D103,FCSTSDV!$C$2:$C$674,0),MATCH('STOCK (2)'!O$3,FCSTSDV!$D$1:$N$1,0))/'STOCK (2)'!$F103,1),0)</f>
        <v>0</v>
      </c>
      <c r="P103" s="92">
        <f t="array" ref="P103">+IFERROR(ROUND(INDEX(FCSTSDV!$D$2:$N$674,MATCH('STOCK (2)'!$D103,FCSTSDV!$C$2:$C$674,0),MATCH('STOCK (2)'!P$3,FCSTSDV!$D$1:$N$1,0))/'STOCK (2)'!$F103,1),0)</f>
        <v>0</v>
      </c>
      <c r="Q103" s="92">
        <f t="array" ref="Q103">+IFERROR(ROUND(INDEX(FCSTSDV!$D$2:$N$674,MATCH('STOCK (2)'!$D103,FCSTSDV!$C$2:$C$674,0),MATCH('STOCK (2)'!Q$3,FCSTSDV!$D$1:$N$1,0))/'STOCK (2)'!$F103,1),0)</f>
        <v>0</v>
      </c>
      <c r="R103" s="92">
        <f t="array" ref="R103">+IFERROR(ROUND(INDEX(FCSTSDV!$D$2:$N$674,MATCH('STOCK (2)'!$D103,FCSTSDV!$C$2:$C$674,0),MATCH('STOCK (2)'!R$3,FCSTSDV!$D$1:$N$1,0))/'STOCK (2)'!$F103,1),0)</f>
        <v>0</v>
      </c>
      <c r="S103" s="92">
        <f t="array" ref="S103">+IFERROR(ROUND(INDEX(FCSTSDV!$D$2:$N$674,MATCH('STOCK (2)'!$D103,FCSTSDV!$C$2:$C$674,0),MATCH('STOCK (2)'!S$3,FCSTSDV!$D$1:$N$1,0))/'STOCK (2)'!$F103,1),0)</f>
        <v>0</v>
      </c>
      <c r="T103" s="92">
        <f t="array" ref="T103">+IFERROR(ROUND(INDEX(FCSTSDV!$D$2:$N$674,MATCH('STOCK (2)'!$D103,FCSTSDV!$C$2:$C$674,0),MATCH('STOCK (2)'!T$3,FCSTSDV!$D$1:$N$1,0))/'STOCK (2)'!$F103,1),0)</f>
        <v>0</v>
      </c>
      <c r="U103" s="92">
        <f t="array" ref="U103">+IFERROR(ROUND(INDEX(FCSTSDV!$D$2:$N$674,MATCH('STOCK (2)'!$D103,FCSTSDV!$C$2:$C$674,0),MATCH('STOCK (2)'!U$3,FCSTSDV!$D$1:$N$1,0))/'STOCK (2)'!$F103,1),0)</f>
        <v>0</v>
      </c>
      <c r="V103" s="92">
        <f t="array" ref="V103">+IFERROR(ROUND(INDEX(FCSTSDV!$D$2:$N$674,MATCH('STOCK (2)'!$D103,FCSTSDV!$C$2:$C$674,0),MATCH('STOCK (2)'!V$3,FCSTSDV!$D$1:$N$1,0))/'STOCK (2)'!$F103,1),0)</f>
        <v>0</v>
      </c>
      <c r="W103" s="92">
        <f t="array" ref="W103">+IFERROR(ROUND(INDEX(FCSTSDV!$D$2:$N$674,MATCH('STOCK (2)'!$D103,FCSTSDV!$C$2:$C$674,0),MATCH('STOCK (2)'!W$3,FCSTSDV!$D$1:$N$1,0))/'STOCK (2)'!$F103,1),0)</f>
        <v>0</v>
      </c>
      <c r="X103" s="92">
        <f t="array" ref="X103">+IFERROR(ROUND(INDEX(FCSTSDV!$D$2:$N$674,MATCH('STOCK (2)'!$D103,FCSTSDV!$C$2:$C$674,0),MATCH('STOCK (2)'!X$3,FCSTSDV!$D$1:$N$1,0))/'STOCK (2)'!$F103,1),0)</f>
        <v>0</v>
      </c>
      <c r="Y103" s="119">
        <f t="array" ref="Y103">+IFERROR(ROUND(INDEX(FCSTSDV!$D$2:$N$674,MATCH('STOCK (2)'!$D103,FCSTSDV!$C$2:$C$674,0),MATCH('STOCK (2)'!Y$3,FCSTSDV!$D$1:$N$1,0))/'STOCK (2)'!$F103,1),0)</f>
        <v>0</v>
      </c>
      <c r="Z103" s="119">
        <f t="array" ref="Z103">+IFERROR(ROUND(INDEX(FCSTSDV!$D$2:$N$674,MATCH('STOCK (2)'!$D103,FCSTSDV!$C$2:$C$674,0),MATCH('STOCK (2)'!Z$3,FCSTSDV!$D$1:$N$1,0))/'STOCK (2)'!$F103,1),0)</f>
        <v>0</v>
      </c>
    </row>
    <row r="104" spans="1:26" ht="20.100000000000001" customHeight="1">
      <c r="A104" s="813"/>
      <c r="B104" s="795"/>
      <c r="C104" s="67"/>
      <c r="D104" s="32" t="s">
        <v>131</v>
      </c>
      <c r="E104" s="204" t="str">
        <f>+E103</f>
        <v>60*77</v>
      </c>
      <c r="F104" s="49">
        <v>450</v>
      </c>
      <c r="G104" s="48"/>
      <c r="H104" s="48"/>
      <c r="I104" s="785"/>
      <c r="J104" s="79"/>
      <c r="K104" s="92">
        <f t="array" ref="K104">+IFERROR(ROUND(INDEX(FCSTSDV!$D$2:$N$674,MATCH('STOCK (2)'!$D104,FCSTSDV!$C$2:$C$674,0),MATCH('STOCK (2)'!K$3,FCSTSDV!$D$1:$N$1,0))/'STOCK (2)'!$F104,1),0)</f>
        <v>0</v>
      </c>
      <c r="L104" s="92">
        <f t="array" ref="L104">+IFERROR(ROUND(INDEX(FCSTSDV!$D$2:$N$674,MATCH('STOCK (2)'!$D104,FCSTSDV!$C$2:$C$674,0),MATCH('STOCK (2)'!L$3,FCSTSDV!$D$1:$N$1,0))/'STOCK (2)'!$F104,1),0)</f>
        <v>0</v>
      </c>
      <c r="M104" s="92">
        <f t="array" ref="M104">+IFERROR(ROUND(INDEX(FCSTSDV!$D$2:$N$674,MATCH('STOCK (2)'!$D104,FCSTSDV!$C$2:$C$674,0),MATCH('STOCK (2)'!M$3,FCSTSDV!$D$1:$N$1,0))/'STOCK (2)'!$F104,1),0)</f>
        <v>0</v>
      </c>
      <c r="N104" s="92">
        <f t="array" ref="N104">+IFERROR(ROUND(INDEX(FCSTSDV!$D$2:$N$674,MATCH('STOCK (2)'!$D104,FCSTSDV!$C$2:$C$674,0),MATCH('STOCK (2)'!N$3,FCSTSDV!$D$1:$N$1,0))/'STOCK (2)'!$F104,1),0)</f>
        <v>0</v>
      </c>
      <c r="O104" s="92">
        <f t="array" ref="O104">+IFERROR(ROUND(INDEX(FCSTSDV!$D$2:$N$674,MATCH('STOCK (2)'!$D104,FCSTSDV!$C$2:$C$674,0),MATCH('STOCK (2)'!O$3,FCSTSDV!$D$1:$N$1,0))/'STOCK (2)'!$F104,1),0)</f>
        <v>0</v>
      </c>
      <c r="P104" s="92">
        <f t="array" ref="P104">+IFERROR(ROUND(INDEX(FCSTSDV!$D$2:$N$674,MATCH('STOCK (2)'!$D104,FCSTSDV!$C$2:$C$674,0),MATCH('STOCK (2)'!P$3,FCSTSDV!$D$1:$N$1,0))/'STOCK (2)'!$F104,1),0)</f>
        <v>0</v>
      </c>
      <c r="Q104" s="92">
        <f t="array" ref="Q104">+IFERROR(ROUND(INDEX(FCSTSDV!$D$2:$N$674,MATCH('STOCK (2)'!$D104,FCSTSDV!$C$2:$C$674,0),MATCH('STOCK (2)'!Q$3,FCSTSDV!$D$1:$N$1,0))/'STOCK (2)'!$F104,1),0)</f>
        <v>0</v>
      </c>
      <c r="R104" s="92">
        <f t="array" ref="R104">+IFERROR(ROUND(INDEX(FCSTSDV!$D$2:$N$674,MATCH('STOCK (2)'!$D104,FCSTSDV!$C$2:$C$674,0),MATCH('STOCK (2)'!R$3,FCSTSDV!$D$1:$N$1,0))/'STOCK (2)'!$F104,1),0)</f>
        <v>0</v>
      </c>
      <c r="S104" s="92">
        <f t="array" ref="S104">+IFERROR(ROUND(INDEX(FCSTSDV!$D$2:$N$674,MATCH('STOCK (2)'!$D104,FCSTSDV!$C$2:$C$674,0),MATCH('STOCK (2)'!S$3,FCSTSDV!$D$1:$N$1,0))/'STOCK (2)'!$F104,1),0)</f>
        <v>0</v>
      </c>
      <c r="T104" s="92">
        <f t="array" ref="T104">+IFERROR(ROUND(INDEX(FCSTSDV!$D$2:$N$674,MATCH('STOCK (2)'!$D104,FCSTSDV!$C$2:$C$674,0),MATCH('STOCK (2)'!T$3,FCSTSDV!$D$1:$N$1,0))/'STOCK (2)'!$F104,1),0)</f>
        <v>0</v>
      </c>
      <c r="U104" s="92">
        <f t="array" ref="U104">+IFERROR(ROUND(INDEX(FCSTSDV!$D$2:$N$674,MATCH('STOCK (2)'!$D104,FCSTSDV!$C$2:$C$674,0),MATCH('STOCK (2)'!U$3,FCSTSDV!$D$1:$N$1,0))/'STOCK (2)'!$F104,1),0)</f>
        <v>0</v>
      </c>
      <c r="V104" s="92">
        <f t="array" ref="V104">+IFERROR(ROUND(INDEX(FCSTSDV!$D$2:$N$674,MATCH('STOCK (2)'!$D104,FCSTSDV!$C$2:$C$674,0),MATCH('STOCK (2)'!V$3,FCSTSDV!$D$1:$N$1,0))/'STOCK (2)'!$F104,1),0)</f>
        <v>0</v>
      </c>
      <c r="W104" s="92">
        <f t="array" ref="W104">+IFERROR(ROUND(INDEX(FCSTSDV!$D$2:$N$674,MATCH('STOCK (2)'!$D104,FCSTSDV!$C$2:$C$674,0),MATCH('STOCK (2)'!W$3,FCSTSDV!$D$1:$N$1,0))/'STOCK (2)'!$F104,1),0)</f>
        <v>0</v>
      </c>
      <c r="X104" s="92">
        <f t="array" ref="X104">+IFERROR(ROUND(INDEX(FCSTSDV!$D$2:$N$674,MATCH('STOCK (2)'!$D104,FCSTSDV!$C$2:$C$674,0),MATCH('STOCK (2)'!X$3,FCSTSDV!$D$1:$N$1,0))/'STOCK (2)'!$F104,1),0)</f>
        <v>0</v>
      </c>
      <c r="Y104" s="119">
        <f t="array" ref="Y104">+IFERROR(ROUND(INDEX(FCSTSDV!$D$2:$N$674,MATCH('STOCK (2)'!$D104,FCSTSDV!$C$2:$C$674,0),MATCH('STOCK (2)'!Y$3,FCSTSDV!$D$1:$N$1,0))/'STOCK (2)'!$F104,1),0)</f>
        <v>0</v>
      </c>
      <c r="Z104" s="119">
        <f t="array" ref="Z104">+IFERROR(ROUND(INDEX(FCSTSDV!$D$2:$N$674,MATCH('STOCK (2)'!$D104,FCSTSDV!$C$2:$C$674,0),MATCH('STOCK (2)'!Z$3,FCSTSDV!$D$1:$N$1,0))/'STOCK (2)'!$F104,1),0)</f>
        <v>0</v>
      </c>
    </row>
    <row r="105" spans="1:26" ht="20.100000000000001" customHeight="1">
      <c r="A105" s="813"/>
      <c r="B105" s="795"/>
      <c r="C105" s="67"/>
      <c r="D105" s="131" t="s">
        <v>132</v>
      </c>
      <c r="E105" s="204" t="str">
        <f>+E104</f>
        <v>60*77</v>
      </c>
      <c r="F105" s="49">
        <v>450</v>
      </c>
      <c r="G105" s="48"/>
      <c r="H105" s="48"/>
      <c r="I105" s="785"/>
      <c r="J105" s="79"/>
      <c r="K105" s="92">
        <f t="array" ref="K105">+IFERROR(ROUND(INDEX(FCSTSDV!$D$2:$N$674,MATCH('STOCK (2)'!$D105,FCSTSDV!$C$2:$C$674,0),MATCH('STOCK (2)'!K$3,FCSTSDV!$D$1:$N$1,0))/'STOCK (2)'!$F105,1),0)</f>
        <v>0</v>
      </c>
      <c r="L105" s="92">
        <f t="array" ref="L105">+IFERROR(ROUND(INDEX(FCSTSDV!$D$2:$N$674,MATCH('STOCK (2)'!$D105,FCSTSDV!$C$2:$C$674,0),MATCH('STOCK (2)'!L$3,FCSTSDV!$D$1:$N$1,0))/'STOCK (2)'!$F105,1),0)</f>
        <v>0</v>
      </c>
      <c r="M105" s="92">
        <f t="array" ref="M105">+IFERROR(ROUND(INDEX(FCSTSDV!$D$2:$N$674,MATCH('STOCK (2)'!$D105,FCSTSDV!$C$2:$C$674,0),MATCH('STOCK (2)'!M$3,FCSTSDV!$D$1:$N$1,0))/'STOCK (2)'!$F105,1),0)</f>
        <v>0</v>
      </c>
      <c r="N105" s="92">
        <f t="array" ref="N105">+IFERROR(ROUND(INDEX(FCSTSDV!$D$2:$N$674,MATCH('STOCK (2)'!$D105,FCSTSDV!$C$2:$C$674,0),MATCH('STOCK (2)'!N$3,FCSTSDV!$D$1:$N$1,0))/'STOCK (2)'!$F105,1),0)</f>
        <v>0</v>
      </c>
      <c r="O105" s="92">
        <f t="array" ref="O105">+IFERROR(ROUND(INDEX(FCSTSDV!$D$2:$N$674,MATCH('STOCK (2)'!$D105,FCSTSDV!$C$2:$C$674,0),MATCH('STOCK (2)'!O$3,FCSTSDV!$D$1:$N$1,0))/'STOCK (2)'!$F105,1),0)</f>
        <v>0</v>
      </c>
      <c r="P105" s="92">
        <f t="array" ref="P105">+IFERROR(ROUND(INDEX(FCSTSDV!$D$2:$N$674,MATCH('STOCK (2)'!$D105,FCSTSDV!$C$2:$C$674,0),MATCH('STOCK (2)'!P$3,FCSTSDV!$D$1:$N$1,0))/'STOCK (2)'!$F105,1),0)</f>
        <v>0</v>
      </c>
      <c r="Q105" s="92">
        <f t="array" ref="Q105">+IFERROR(ROUND(INDEX(FCSTSDV!$D$2:$N$674,MATCH('STOCK (2)'!$D105,FCSTSDV!$C$2:$C$674,0),MATCH('STOCK (2)'!Q$3,FCSTSDV!$D$1:$N$1,0))/'STOCK (2)'!$F105,1),0)</f>
        <v>0</v>
      </c>
      <c r="R105" s="92">
        <f t="array" ref="R105">+IFERROR(ROUND(INDEX(FCSTSDV!$D$2:$N$674,MATCH('STOCK (2)'!$D105,FCSTSDV!$C$2:$C$674,0),MATCH('STOCK (2)'!R$3,FCSTSDV!$D$1:$N$1,0))/'STOCK (2)'!$F105,1),0)</f>
        <v>0</v>
      </c>
      <c r="S105" s="92">
        <f t="array" ref="S105">+IFERROR(ROUND(INDEX(FCSTSDV!$D$2:$N$674,MATCH('STOCK (2)'!$D105,FCSTSDV!$C$2:$C$674,0),MATCH('STOCK (2)'!S$3,FCSTSDV!$D$1:$N$1,0))/'STOCK (2)'!$F105,1),0)</f>
        <v>0</v>
      </c>
      <c r="T105" s="92">
        <f t="array" ref="T105">+IFERROR(ROUND(INDEX(FCSTSDV!$D$2:$N$674,MATCH('STOCK (2)'!$D105,FCSTSDV!$C$2:$C$674,0),MATCH('STOCK (2)'!T$3,FCSTSDV!$D$1:$N$1,0))/'STOCK (2)'!$F105,1),0)</f>
        <v>0</v>
      </c>
      <c r="U105" s="92">
        <f t="array" ref="U105">+IFERROR(ROUND(INDEX(FCSTSDV!$D$2:$N$674,MATCH('STOCK (2)'!$D105,FCSTSDV!$C$2:$C$674,0),MATCH('STOCK (2)'!U$3,FCSTSDV!$D$1:$N$1,0))/'STOCK (2)'!$F105,1),0)</f>
        <v>0</v>
      </c>
      <c r="V105" s="92">
        <f t="array" ref="V105">+IFERROR(ROUND(INDEX(FCSTSDV!$D$2:$N$674,MATCH('STOCK (2)'!$D105,FCSTSDV!$C$2:$C$674,0),MATCH('STOCK (2)'!V$3,FCSTSDV!$D$1:$N$1,0))/'STOCK (2)'!$F105,1),0)</f>
        <v>0</v>
      </c>
      <c r="W105" s="92">
        <f t="array" ref="W105">+IFERROR(ROUND(INDEX(FCSTSDV!$D$2:$N$674,MATCH('STOCK (2)'!$D105,FCSTSDV!$C$2:$C$674,0),MATCH('STOCK (2)'!W$3,FCSTSDV!$D$1:$N$1,0))/'STOCK (2)'!$F105,1),0)</f>
        <v>0</v>
      </c>
      <c r="X105" s="92">
        <f t="array" ref="X105">+IFERROR(ROUND(INDEX(FCSTSDV!$D$2:$N$674,MATCH('STOCK (2)'!$D105,FCSTSDV!$C$2:$C$674,0),MATCH('STOCK (2)'!X$3,FCSTSDV!$D$1:$N$1,0))/'STOCK (2)'!$F105,1),0)</f>
        <v>0</v>
      </c>
      <c r="Y105" s="119">
        <f t="array" ref="Y105">+IFERROR(ROUND(INDEX(FCSTSDV!$D$2:$N$674,MATCH('STOCK (2)'!$D105,FCSTSDV!$C$2:$C$674,0),MATCH('STOCK (2)'!Y$3,FCSTSDV!$D$1:$N$1,0))/'STOCK (2)'!$F105,1),0)</f>
        <v>0</v>
      </c>
      <c r="Z105" s="119">
        <f t="array" ref="Z105">+IFERROR(ROUND(INDEX(FCSTSDV!$D$2:$N$674,MATCH('STOCK (2)'!$D105,FCSTSDV!$C$2:$C$674,0),MATCH('STOCK (2)'!Z$3,FCSTSDV!$D$1:$N$1,0))/'STOCK (2)'!$F105,1),0)</f>
        <v>0</v>
      </c>
    </row>
    <row r="106" spans="1:26" ht="20.100000000000001" customHeight="1">
      <c r="A106" s="813"/>
      <c r="B106" s="795"/>
      <c r="C106" s="67" t="s">
        <v>124</v>
      </c>
      <c r="D106" s="32" t="s">
        <v>134</v>
      </c>
      <c r="E106" s="204" t="str">
        <f>+E105</f>
        <v>60*77</v>
      </c>
      <c r="F106" s="49">
        <v>600</v>
      </c>
      <c r="G106" s="48"/>
      <c r="H106" s="48"/>
      <c r="I106" s="785"/>
      <c r="J106" s="79"/>
      <c r="K106" s="92">
        <f t="array" ref="K106">+IFERROR(ROUND(INDEX(FCSTSDV!$D$2:$N$674,MATCH('STOCK (2)'!$D106,FCSTSDV!$C$2:$C$674,0),MATCH('STOCK (2)'!K$3,FCSTSDV!$D$1:$N$1,0))/'STOCK (2)'!$F106,1),0)</f>
        <v>0</v>
      </c>
      <c r="L106" s="92">
        <f t="array" ref="L106">+IFERROR(ROUND(INDEX(FCSTSDV!$D$2:$N$674,MATCH('STOCK (2)'!$D106,FCSTSDV!$C$2:$C$674,0),MATCH('STOCK (2)'!L$3,FCSTSDV!$D$1:$N$1,0))/'STOCK (2)'!$F106,1),0)</f>
        <v>0</v>
      </c>
      <c r="M106" s="92">
        <f t="array" ref="M106">+IFERROR(ROUND(INDEX(FCSTSDV!$D$2:$N$674,MATCH('STOCK (2)'!$D106,FCSTSDV!$C$2:$C$674,0),MATCH('STOCK (2)'!M$3,FCSTSDV!$D$1:$N$1,0))/'STOCK (2)'!$F106,1),0)</f>
        <v>0</v>
      </c>
      <c r="N106" s="92">
        <f t="array" ref="N106">+IFERROR(ROUND(INDEX(FCSTSDV!$D$2:$N$674,MATCH('STOCK (2)'!$D106,FCSTSDV!$C$2:$C$674,0),MATCH('STOCK (2)'!N$3,FCSTSDV!$D$1:$N$1,0))/'STOCK (2)'!$F106,1),0)</f>
        <v>0</v>
      </c>
      <c r="O106" s="92">
        <f t="array" ref="O106">+IFERROR(ROUND(INDEX(FCSTSDV!$D$2:$N$674,MATCH('STOCK (2)'!$D106,FCSTSDV!$C$2:$C$674,0),MATCH('STOCK (2)'!O$3,FCSTSDV!$D$1:$N$1,0))/'STOCK (2)'!$F106,1),0)</f>
        <v>0</v>
      </c>
      <c r="P106" s="92">
        <f t="array" ref="P106">+IFERROR(ROUND(INDEX(FCSTSDV!$D$2:$N$674,MATCH('STOCK (2)'!$D106,FCSTSDV!$C$2:$C$674,0),MATCH('STOCK (2)'!P$3,FCSTSDV!$D$1:$N$1,0))/'STOCK (2)'!$F106,1),0)</f>
        <v>0</v>
      </c>
      <c r="Q106" s="92">
        <f t="array" ref="Q106">+IFERROR(ROUND(INDEX(FCSTSDV!$D$2:$N$674,MATCH('STOCK (2)'!$D106,FCSTSDV!$C$2:$C$674,0),MATCH('STOCK (2)'!Q$3,FCSTSDV!$D$1:$N$1,0))/'STOCK (2)'!$F106,1),0)</f>
        <v>0</v>
      </c>
      <c r="R106" s="92">
        <f t="array" ref="R106">+IFERROR(ROUND(INDEX(FCSTSDV!$D$2:$N$674,MATCH('STOCK (2)'!$D106,FCSTSDV!$C$2:$C$674,0),MATCH('STOCK (2)'!R$3,FCSTSDV!$D$1:$N$1,0))/'STOCK (2)'!$F106,1),0)</f>
        <v>0</v>
      </c>
      <c r="S106" s="92">
        <f t="array" ref="S106">+IFERROR(ROUND(INDEX(FCSTSDV!$D$2:$N$674,MATCH('STOCK (2)'!$D106,FCSTSDV!$C$2:$C$674,0),MATCH('STOCK (2)'!S$3,FCSTSDV!$D$1:$N$1,0))/'STOCK (2)'!$F106,1),0)</f>
        <v>0</v>
      </c>
      <c r="T106" s="92">
        <f t="array" ref="T106">+IFERROR(ROUND(INDEX(FCSTSDV!$D$2:$N$674,MATCH('STOCK (2)'!$D106,FCSTSDV!$C$2:$C$674,0),MATCH('STOCK (2)'!T$3,FCSTSDV!$D$1:$N$1,0))/'STOCK (2)'!$F106,1),0)</f>
        <v>0</v>
      </c>
      <c r="U106" s="92">
        <f t="array" ref="U106">+IFERROR(ROUND(INDEX(FCSTSDV!$D$2:$N$674,MATCH('STOCK (2)'!$D106,FCSTSDV!$C$2:$C$674,0),MATCH('STOCK (2)'!U$3,FCSTSDV!$D$1:$N$1,0))/'STOCK (2)'!$F106,1),0)</f>
        <v>0</v>
      </c>
      <c r="V106" s="92">
        <f t="array" ref="V106">+IFERROR(ROUND(INDEX(FCSTSDV!$D$2:$N$674,MATCH('STOCK (2)'!$D106,FCSTSDV!$C$2:$C$674,0),MATCH('STOCK (2)'!V$3,FCSTSDV!$D$1:$N$1,0))/'STOCK (2)'!$F106,1),0)</f>
        <v>0</v>
      </c>
      <c r="W106" s="92">
        <f t="array" ref="W106">+IFERROR(ROUND(INDEX(FCSTSDV!$D$2:$N$674,MATCH('STOCK (2)'!$D106,FCSTSDV!$C$2:$C$674,0),MATCH('STOCK (2)'!W$3,FCSTSDV!$D$1:$N$1,0))/'STOCK (2)'!$F106,1),0)</f>
        <v>0</v>
      </c>
      <c r="X106" s="92">
        <f t="array" ref="X106">+IFERROR(ROUND(INDEX(FCSTSDV!$D$2:$N$674,MATCH('STOCK (2)'!$D106,FCSTSDV!$C$2:$C$674,0),MATCH('STOCK (2)'!X$3,FCSTSDV!$D$1:$N$1,0))/'STOCK (2)'!$F106,1),0)</f>
        <v>0</v>
      </c>
      <c r="Y106" s="119">
        <f t="array" ref="Y106">+IFERROR(ROUND(INDEX(FCSTSDV!$D$2:$N$674,MATCH('STOCK (2)'!$D106,FCSTSDV!$C$2:$C$674,0),MATCH('STOCK (2)'!Y$3,FCSTSDV!$D$1:$N$1,0))/'STOCK (2)'!$F106,1),0)</f>
        <v>0</v>
      </c>
      <c r="Z106" s="119">
        <f t="array" ref="Z106">+IFERROR(ROUND(INDEX(FCSTSDV!$D$2:$N$674,MATCH('STOCK (2)'!$D106,FCSTSDV!$C$2:$C$674,0),MATCH('STOCK (2)'!Z$3,FCSTSDV!$D$1:$N$1,0))/'STOCK (2)'!$F106,1),0)</f>
        <v>0</v>
      </c>
    </row>
    <row r="107" spans="1:26" ht="20.100000000000001" customHeight="1">
      <c r="A107" s="807"/>
      <c r="B107" s="792"/>
      <c r="C107" s="74"/>
      <c r="D107" s="52" t="s">
        <v>42</v>
      </c>
      <c r="E107" s="205" t="str">
        <f>+E106</f>
        <v>60*77</v>
      </c>
      <c r="F107" s="53" t="s">
        <v>43</v>
      </c>
      <c r="G107" s="54"/>
      <c r="H107" s="54"/>
      <c r="I107" s="782"/>
      <c r="J107" s="263"/>
      <c r="K107" s="90" t="e">
        <f t="shared" ref="K107:P107" si="18">+$I$100+$J$107-SUM(K100:K106)</f>
        <v>#REF!</v>
      </c>
      <c r="L107" s="90" t="e">
        <f t="shared" si="18"/>
        <v>#REF!</v>
      </c>
      <c r="M107" s="90" t="e">
        <f t="shared" si="18"/>
        <v>#REF!</v>
      </c>
      <c r="N107" s="90" t="e">
        <f t="shared" si="18"/>
        <v>#REF!</v>
      </c>
      <c r="O107" s="90" t="e">
        <f t="shared" si="18"/>
        <v>#REF!</v>
      </c>
      <c r="P107" s="90" t="e">
        <f t="shared" si="18"/>
        <v>#REF!</v>
      </c>
      <c r="Q107" s="90" t="e">
        <f t="shared" ref="Q107:Z107" si="19">+P107-SUM(Q100:Q106)</f>
        <v>#REF!</v>
      </c>
      <c r="R107" s="90" t="e">
        <f t="shared" si="19"/>
        <v>#REF!</v>
      </c>
      <c r="S107" s="90" t="e">
        <f t="shared" si="19"/>
        <v>#REF!</v>
      </c>
      <c r="T107" s="90" t="e">
        <f t="shared" si="19"/>
        <v>#REF!</v>
      </c>
      <c r="U107" s="90" t="e">
        <f t="shared" si="19"/>
        <v>#REF!</v>
      </c>
      <c r="V107" s="90" t="e">
        <f t="shared" si="19"/>
        <v>#REF!</v>
      </c>
      <c r="W107" s="90" t="e">
        <f t="shared" si="19"/>
        <v>#REF!</v>
      </c>
      <c r="X107" s="90" t="e">
        <f t="shared" si="19"/>
        <v>#REF!</v>
      </c>
      <c r="Y107" s="90" t="e">
        <f t="shared" si="19"/>
        <v>#REF!</v>
      </c>
      <c r="Z107" s="90" t="e">
        <f t="shared" si="19"/>
        <v>#REF!</v>
      </c>
    </row>
    <row r="108" spans="1:26" ht="20.100000000000001" customHeight="1">
      <c r="A108" s="806" t="s">
        <v>14</v>
      </c>
      <c r="B108" s="791" t="s">
        <v>135</v>
      </c>
      <c r="C108" s="75" t="s">
        <v>107</v>
      </c>
      <c r="D108" s="73" t="s">
        <v>136</v>
      </c>
      <c r="E108" s="203" t="s">
        <v>135</v>
      </c>
      <c r="F108" s="44">
        <v>3000</v>
      </c>
      <c r="G108" s="45"/>
      <c r="H108" s="45">
        <v>0</v>
      </c>
      <c r="I108" s="781" t="e">
        <f>+VLOOKUP(B108,Sheet2!$B$3:$C$189,2,0)</f>
        <v>#REF!</v>
      </c>
      <c r="J108" s="79"/>
      <c r="K108" s="99">
        <f t="array" ref="K108">+IFERROR(ROUND(INDEX(FCSTSDV!$D$2:$N$674,MATCH('STOCK (2)'!$D108,FCSTSDV!$C$2:$C$674,0),MATCH('STOCK (2)'!K$3,FCSTSDV!$D$1:$N$1,0))/'STOCK (2)'!$F108,1),0)</f>
        <v>0</v>
      </c>
      <c r="L108" s="99">
        <f t="array" ref="L108">+IFERROR(ROUND(INDEX(FCSTSDV!$D$2:$N$674,MATCH('STOCK (2)'!$D108,FCSTSDV!$C$2:$C$674,0),MATCH('STOCK (2)'!L$3,FCSTSDV!$D$1:$N$1,0))/'STOCK (2)'!$F108,1),0)</f>
        <v>0</v>
      </c>
      <c r="M108" s="99">
        <f t="array" ref="M108">+IFERROR(ROUND(INDEX(FCSTSDV!$D$2:$N$674,MATCH('STOCK (2)'!$D108,FCSTSDV!$C$2:$C$674,0),MATCH('STOCK (2)'!M$3,FCSTSDV!$D$1:$N$1,0))/'STOCK (2)'!$F108,1),0)</f>
        <v>0</v>
      </c>
      <c r="N108" s="99">
        <f t="array" ref="N108">+IFERROR(ROUND(INDEX(FCSTSDV!$D$2:$N$674,MATCH('STOCK (2)'!$D108,FCSTSDV!$C$2:$C$674,0),MATCH('STOCK (2)'!N$3,FCSTSDV!$D$1:$N$1,0))/'STOCK (2)'!$F108,1),0)</f>
        <v>0</v>
      </c>
      <c r="O108" s="99">
        <f t="array" ref="O108">+IFERROR(ROUND(INDEX(FCSTSDV!$D$2:$N$674,MATCH('STOCK (2)'!$D108,FCSTSDV!$C$2:$C$674,0),MATCH('STOCK (2)'!O$3,FCSTSDV!$D$1:$N$1,0))/'STOCK (2)'!$F108,1),0)</f>
        <v>0</v>
      </c>
      <c r="P108" s="99">
        <f t="array" ref="P108">+IFERROR(ROUND(INDEX(FCSTSDV!$D$2:$N$674,MATCH('STOCK (2)'!$D108,FCSTSDV!$C$2:$C$674,0),MATCH('STOCK (2)'!P$3,FCSTSDV!$D$1:$N$1,0))/'STOCK (2)'!$F108,1),0)</f>
        <v>0</v>
      </c>
      <c r="Q108" s="99">
        <f t="array" ref="Q108">+IFERROR(ROUND(INDEX(FCSTSDV!$D$2:$N$674,MATCH('STOCK (2)'!$D108,FCSTSDV!$C$2:$C$674,0),MATCH('STOCK (2)'!Q$3,FCSTSDV!$D$1:$N$1,0))/'STOCK (2)'!$F108,1),0)</f>
        <v>0</v>
      </c>
      <c r="R108" s="99">
        <f t="array" ref="R108">+IFERROR(ROUND(INDEX(FCSTSDV!$D$2:$N$674,MATCH('STOCK (2)'!$D108,FCSTSDV!$C$2:$C$674,0),MATCH('STOCK (2)'!R$3,FCSTSDV!$D$1:$N$1,0))/'STOCK (2)'!$F108,1),0)</f>
        <v>0</v>
      </c>
      <c r="S108" s="99">
        <f t="array" ref="S108">+IFERROR(ROUND(INDEX(FCSTSDV!$D$2:$N$674,MATCH('STOCK (2)'!$D108,FCSTSDV!$C$2:$C$674,0),MATCH('STOCK (2)'!S$3,FCSTSDV!$D$1:$N$1,0))/'STOCK (2)'!$F108,1),0)</f>
        <v>0</v>
      </c>
      <c r="T108" s="99">
        <f t="array" ref="T108">+IFERROR(ROUND(INDEX(FCSTSDV!$D$2:$N$674,MATCH('STOCK (2)'!$D108,FCSTSDV!$C$2:$C$674,0),MATCH('STOCK (2)'!T$3,FCSTSDV!$D$1:$N$1,0))/'STOCK (2)'!$F108,1),0)</f>
        <v>0</v>
      </c>
      <c r="U108" s="99">
        <f t="array" ref="U108">+IFERROR(ROUND(INDEX(FCSTSDV!$D$2:$N$674,MATCH('STOCK (2)'!$D108,FCSTSDV!$C$2:$C$674,0),MATCH('STOCK (2)'!U$3,FCSTSDV!$D$1:$N$1,0))/'STOCK (2)'!$F108,1),0)</f>
        <v>0</v>
      </c>
      <c r="V108" s="99">
        <f t="array" ref="V108">+IFERROR(ROUND(INDEX(FCSTSDV!$D$2:$N$674,MATCH('STOCK (2)'!$D108,FCSTSDV!$C$2:$C$674,0),MATCH('STOCK (2)'!V$3,FCSTSDV!$D$1:$N$1,0))/'STOCK (2)'!$F108,1),0)</f>
        <v>0</v>
      </c>
      <c r="W108" s="99">
        <f t="array" ref="W108">+IFERROR(ROUND(INDEX(FCSTSDV!$D$2:$N$674,MATCH('STOCK (2)'!$D108,FCSTSDV!$C$2:$C$674,0),MATCH('STOCK (2)'!W$3,FCSTSDV!$D$1:$N$1,0))/'STOCK (2)'!$F108,1),0)</f>
        <v>0</v>
      </c>
      <c r="X108" s="99">
        <f t="array" ref="X108">+IFERROR(ROUND(INDEX(FCSTSDV!$D$2:$N$674,MATCH('STOCK (2)'!$D108,FCSTSDV!$C$2:$C$674,0),MATCH('STOCK (2)'!X$3,FCSTSDV!$D$1:$N$1,0))/'STOCK (2)'!$F108,1),0)</f>
        <v>0</v>
      </c>
      <c r="Y108" s="117">
        <f t="array" ref="Y108">+IFERROR(ROUND(INDEX(FCSTSDV!$D$2:$N$674,MATCH('STOCK (2)'!$D108,FCSTSDV!$C$2:$C$674,0),MATCH('STOCK (2)'!Y$3,FCSTSDV!$D$1:$N$1,0))/'STOCK (2)'!$F108,1),0)</f>
        <v>0</v>
      </c>
      <c r="Z108" s="117">
        <f t="array" ref="Z108">+IFERROR(ROUND(INDEX(FCSTSDV!$D$2:$N$674,MATCH('STOCK (2)'!$D108,FCSTSDV!$C$2:$C$674,0),MATCH('STOCK (2)'!Z$3,FCSTSDV!$D$1:$N$1,0))/'STOCK (2)'!$F108,1),0)</f>
        <v>0</v>
      </c>
    </row>
    <row r="109" spans="1:26" ht="20.100000000000001" customHeight="1">
      <c r="A109" s="813"/>
      <c r="B109" s="795"/>
      <c r="C109" s="76" t="s">
        <v>107</v>
      </c>
      <c r="D109" s="32" t="s">
        <v>137</v>
      </c>
      <c r="E109" s="204" t="str">
        <f>+E108</f>
        <v>77*63</v>
      </c>
      <c r="F109" s="49">
        <v>1500</v>
      </c>
      <c r="G109" s="48"/>
      <c r="H109" s="48"/>
      <c r="I109" s="785"/>
      <c r="J109" s="79"/>
      <c r="K109" s="92">
        <f t="array" ref="K109">+IFERROR(ROUND(INDEX(FCSTSDV!$D$2:$N$674,MATCH('STOCK (2)'!$D109,FCSTSDV!$C$2:$C$674,0),MATCH('STOCK (2)'!K$3,FCSTSDV!$D$1:$N$1,0))/'STOCK (2)'!$F109,1),0)</f>
        <v>0</v>
      </c>
      <c r="L109" s="92">
        <f t="array" ref="L109">+IFERROR(ROUND(INDEX(FCSTSDV!$D$2:$N$674,MATCH('STOCK (2)'!$D109,FCSTSDV!$C$2:$C$674,0),MATCH('STOCK (2)'!L$3,FCSTSDV!$D$1:$N$1,0))/'STOCK (2)'!$F109,1),0)</f>
        <v>0</v>
      </c>
      <c r="M109" s="92">
        <f t="array" ref="M109">+IFERROR(ROUND(INDEX(FCSTSDV!$D$2:$N$674,MATCH('STOCK (2)'!$D109,FCSTSDV!$C$2:$C$674,0),MATCH('STOCK (2)'!M$3,FCSTSDV!$D$1:$N$1,0))/'STOCK (2)'!$F109,1),0)</f>
        <v>0</v>
      </c>
      <c r="N109" s="92">
        <f t="array" ref="N109">+IFERROR(ROUND(INDEX(FCSTSDV!$D$2:$N$674,MATCH('STOCK (2)'!$D109,FCSTSDV!$C$2:$C$674,0),MATCH('STOCK (2)'!N$3,FCSTSDV!$D$1:$N$1,0))/'STOCK (2)'!$F109,1),0)</f>
        <v>0</v>
      </c>
      <c r="O109" s="92">
        <f t="array" ref="O109">+IFERROR(ROUND(INDEX(FCSTSDV!$D$2:$N$674,MATCH('STOCK (2)'!$D109,FCSTSDV!$C$2:$C$674,0),MATCH('STOCK (2)'!O$3,FCSTSDV!$D$1:$N$1,0))/'STOCK (2)'!$F109,1),0)</f>
        <v>0</v>
      </c>
      <c r="P109" s="92">
        <f t="array" ref="P109">+IFERROR(ROUND(INDEX(FCSTSDV!$D$2:$N$674,MATCH('STOCK (2)'!$D109,FCSTSDV!$C$2:$C$674,0),MATCH('STOCK (2)'!P$3,FCSTSDV!$D$1:$N$1,0))/'STOCK (2)'!$F109,1),0)</f>
        <v>0</v>
      </c>
      <c r="Q109" s="92">
        <f t="array" ref="Q109">+IFERROR(ROUND(INDEX(FCSTSDV!$D$2:$N$674,MATCH('STOCK (2)'!$D109,FCSTSDV!$C$2:$C$674,0),MATCH('STOCK (2)'!Q$3,FCSTSDV!$D$1:$N$1,0))/'STOCK (2)'!$F109,1),0)</f>
        <v>0</v>
      </c>
      <c r="R109" s="92">
        <f t="array" ref="R109">+IFERROR(ROUND(INDEX(FCSTSDV!$D$2:$N$674,MATCH('STOCK (2)'!$D109,FCSTSDV!$C$2:$C$674,0),MATCH('STOCK (2)'!R$3,FCSTSDV!$D$1:$N$1,0))/'STOCK (2)'!$F109,1),0)</f>
        <v>0</v>
      </c>
      <c r="S109" s="92">
        <f t="array" ref="S109">+IFERROR(ROUND(INDEX(FCSTSDV!$D$2:$N$674,MATCH('STOCK (2)'!$D109,FCSTSDV!$C$2:$C$674,0),MATCH('STOCK (2)'!S$3,FCSTSDV!$D$1:$N$1,0))/'STOCK (2)'!$F109,1),0)</f>
        <v>0</v>
      </c>
      <c r="T109" s="92">
        <f t="array" ref="T109">+IFERROR(ROUND(INDEX(FCSTSDV!$D$2:$N$674,MATCH('STOCK (2)'!$D109,FCSTSDV!$C$2:$C$674,0),MATCH('STOCK (2)'!T$3,FCSTSDV!$D$1:$N$1,0))/'STOCK (2)'!$F109,1),0)</f>
        <v>0</v>
      </c>
      <c r="U109" s="92">
        <f t="array" ref="U109">+IFERROR(ROUND(INDEX(FCSTSDV!$D$2:$N$674,MATCH('STOCK (2)'!$D109,FCSTSDV!$C$2:$C$674,0),MATCH('STOCK (2)'!U$3,FCSTSDV!$D$1:$N$1,0))/'STOCK (2)'!$F109,1),0)</f>
        <v>0</v>
      </c>
      <c r="V109" s="92">
        <f t="array" ref="V109">+IFERROR(ROUND(INDEX(FCSTSDV!$D$2:$N$674,MATCH('STOCK (2)'!$D109,FCSTSDV!$C$2:$C$674,0),MATCH('STOCK (2)'!V$3,FCSTSDV!$D$1:$N$1,0))/'STOCK (2)'!$F109,1),0)</f>
        <v>0</v>
      </c>
      <c r="W109" s="92">
        <f t="array" ref="W109">+IFERROR(ROUND(INDEX(FCSTSDV!$D$2:$N$674,MATCH('STOCK (2)'!$D109,FCSTSDV!$C$2:$C$674,0),MATCH('STOCK (2)'!W$3,FCSTSDV!$D$1:$N$1,0))/'STOCK (2)'!$F109,1),0)</f>
        <v>0</v>
      </c>
      <c r="X109" s="92">
        <f t="array" ref="X109">+IFERROR(ROUND(INDEX(FCSTSDV!$D$2:$N$674,MATCH('STOCK (2)'!$D109,FCSTSDV!$C$2:$C$674,0),MATCH('STOCK (2)'!X$3,FCSTSDV!$D$1:$N$1,0))/'STOCK (2)'!$F109,1),0)</f>
        <v>0</v>
      </c>
      <c r="Y109" s="119">
        <f t="array" ref="Y109">+IFERROR(ROUND(INDEX(FCSTSDV!$D$2:$N$674,MATCH('STOCK (2)'!$D109,FCSTSDV!$C$2:$C$674,0),MATCH('STOCK (2)'!Y$3,FCSTSDV!$D$1:$N$1,0))/'STOCK (2)'!$F109,1),0)</f>
        <v>0</v>
      </c>
      <c r="Z109" s="119">
        <f t="array" ref="Z109">+IFERROR(ROUND(INDEX(FCSTSDV!$D$2:$N$674,MATCH('STOCK (2)'!$D109,FCSTSDV!$C$2:$C$674,0),MATCH('STOCK (2)'!Z$3,FCSTSDV!$D$1:$N$1,0))/'STOCK (2)'!$F109,1),0)</f>
        <v>0</v>
      </c>
    </row>
    <row r="110" spans="1:26" ht="20.100000000000001" customHeight="1">
      <c r="A110" s="813"/>
      <c r="B110" s="795"/>
      <c r="C110" s="76" t="s">
        <v>107</v>
      </c>
      <c r="D110" s="32" t="s">
        <v>138</v>
      </c>
      <c r="E110" s="204" t="str">
        <f>+E109</f>
        <v>77*63</v>
      </c>
      <c r="F110" s="49">
        <v>1500</v>
      </c>
      <c r="G110" s="48"/>
      <c r="H110" s="48"/>
      <c r="I110" s="785"/>
      <c r="J110" s="79"/>
      <c r="K110" s="92">
        <f t="array" ref="K110">+IFERROR(ROUND(INDEX(FCSTSDV!$D$2:$N$674,MATCH('STOCK (2)'!$D110,FCSTSDV!$C$2:$C$674,0),MATCH('STOCK (2)'!K$3,FCSTSDV!$D$1:$N$1,0))/'STOCK (2)'!$F110,1),0)</f>
        <v>0</v>
      </c>
      <c r="L110" s="92">
        <f t="array" ref="L110">+IFERROR(ROUND(INDEX(FCSTSDV!$D$2:$N$674,MATCH('STOCK (2)'!$D110,FCSTSDV!$C$2:$C$674,0),MATCH('STOCK (2)'!L$3,FCSTSDV!$D$1:$N$1,0))/'STOCK (2)'!$F110,1),0)</f>
        <v>0</v>
      </c>
      <c r="M110" s="92">
        <f t="array" ref="M110">+IFERROR(ROUND(INDEX(FCSTSDV!$D$2:$N$674,MATCH('STOCK (2)'!$D110,FCSTSDV!$C$2:$C$674,0),MATCH('STOCK (2)'!M$3,FCSTSDV!$D$1:$N$1,0))/'STOCK (2)'!$F110,1),0)</f>
        <v>0</v>
      </c>
      <c r="N110" s="92">
        <f t="array" ref="N110">+IFERROR(ROUND(INDEX(FCSTSDV!$D$2:$N$674,MATCH('STOCK (2)'!$D110,FCSTSDV!$C$2:$C$674,0),MATCH('STOCK (2)'!N$3,FCSTSDV!$D$1:$N$1,0))/'STOCK (2)'!$F110,1),0)</f>
        <v>0</v>
      </c>
      <c r="O110" s="92">
        <f t="array" ref="O110">+IFERROR(ROUND(INDEX(FCSTSDV!$D$2:$N$674,MATCH('STOCK (2)'!$D110,FCSTSDV!$C$2:$C$674,0),MATCH('STOCK (2)'!O$3,FCSTSDV!$D$1:$N$1,0))/'STOCK (2)'!$F110,1),0)</f>
        <v>0</v>
      </c>
      <c r="P110" s="92">
        <f t="array" ref="P110">+IFERROR(ROUND(INDEX(FCSTSDV!$D$2:$N$674,MATCH('STOCK (2)'!$D110,FCSTSDV!$C$2:$C$674,0),MATCH('STOCK (2)'!P$3,FCSTSDV!$D$1:$N$1,0))/'STOCK (2)'!$F110,1),0)</f>
        <v>0</v>
      </c>
      <c r="Q110" s="92">
        <f t="array" ref="Q110">+IFERROR(ROUND(INDEX(FCSTSDV!$D$2:$N$674,MATCH('STOCK (2)'!$D110,FCSTSDV!$C$2:$C$674,0),MATCH('STOCK (2)'!Q$3,FCSTSDV!$D$1:$N$1,0))/'STOCK (2)'!$F110,1),0)</f>
        <v>0</v>
      </c>
      <c r="R110" s="92">
        <f t="array" ref="R110">+IFERROR(ROUND(INDEX(FCSTSDV!$D$2:$N$674,MATCH('STOCK (2)'!$D110,FCSTSDV!$C$2:$C$674,0),MATCH('STOCK (2)'!R$3,FCSTSDV!$D$1:$N$1,0))/'STOCK (2)'!$F110,1),0)</f>
        <v>0</v>
      </c>
      <c r="S110" s="92">
        <f t="array" ref="S110">+IFERROR(ROUND(INDEX(FCSTSDV!$D$2:$N$674,MATCH('STOCK (2)'!$D110,FCSTSDV!$C$2:$C$674,0),MATCH('STOCK (2)'!S$3,FCSTSDV!$D$1:$N$1,0))/'STOCK (2)'!$F110,1),0)</f>
        <v>0</v>
      </c>
      <c r="T110" s="92">
        <f t="array" ref="T110">+IFERROR(ROUND(INDEX(FCSTSDV!$D$2:$N$674,MATCH('STOCK (2)'!$D110,FCSTSDV!$C$2:$C$674,0),MATCH('STOCK (2)'!T$3,FCSTSDV!$D$1:$N$1,0))/'STOCK (2)'!$F110,1),0)</f>
        <v>0</v>
      </c>
      <c r="U110" s="92">
        <f t="array" ref="U110">+IFERROR(ROUND(INDEX(FCSTSDV!$D$2:$N$674,MATCH('STOCK (2)'!$D110,FCSTSDV!$C$2:$C$674,0),MATCH('STOCK (2)'!U$3,FCSTSDV!$D$1:$N$1,0))/'STOCK (2)'!$F110,1),0)</f>
        <v>0</v>
      </c>
      <c r="V110" s="92">
        <f t="array" ref="V110">+IFERROR(ROUND(INDEX(FCSTSDV!$D$2:$N$674,MATCH('STOCK (2)'!$D110,FCSTSDV!$C$2:$C$674,0),MATCH('STOCK (2)'!V$3,FCSTSDV!$D$1:$N$1,0))/'STOCK (2)'!$F110,1),0)</f>
        <v>0</v>
      </c>
      <c r="W110" s="92">
        <f t="array" ref="W110">+IFERROR(ROUND(INDEX(FCSTSDV!$D$2:$N$674,MATCH('STOCK (2)'!$D110,FCSTSDV!$C$2:$C$674,0),MATCH('STOCK (2)'!W$3,FCSTSDV!$D$1:$N$1,0))/'STOCK (2)'!$F110,1),0)</f>
        <v>0</v>
      </c>
      <c r="X110" s="92">
        <f t="array" ref="X110">+IFERROR(ROUND(INDEX(FCSTSDV!$D$2:$N$674,MATCH('STOCK (2)'!$D110,FCSTSDV!$C$2:$C$674,0),MATCH('STOCK (2)'!X$3,FCSTSDV!$D$1:$N$1,0))/'STOCK (2)'!$F110,1),0)</f>
        <v>0</v>
      </c>
      <c r="Y110" s="119">
        <f t="array" ref="Y110">+IFERROR(ROUND(INDEX(FCSTSDV!$D$2:$N$674,MATCH('STOCK (2)'!$D110,FCSTSDV!$C$2:$C$674,0),MATCH('STOCK (2)'!Y$3,FCSTSDV!$D$1:$N$1,0))/'STOCK (2)'!$F110,1),0)</f>
        <v>0</v>
      </c>
      <c r="Z110" s="119">
        <f t="array" ref="Z110">+IFERROR(ROUND(INDEX(FCSTSDV!$D$2:$N$674,MATCH('STOCK (2)'!$D110,FCSTSDV!$C$2:$C$674,0),MATCH('STOCK (2)'!Z$3,FCSTSDV!$D$1:$N$1,0))/'STOCK (2)'!$F110,1),0)</f>
        <v>0</v>
      </c>
    </row>
    <row r="111" spans="1:26" ht="20.100000000000001" customHeight="1">
      <c r="A111" s="813"/>
      <c r="B111" s="795"/>
      <c r="C111" s="76"/>
      <c r="D111" s="225" t="s">
        <v>139</v>
      </c>
      <c r="E111" s="204"/>
      <c r="F111" s="49">
        <v>3000</v>
      </c>
      <c r="G111" s="48"/>
      <c r="H111" s="48"/>
      <c r="I111" s="785"/>
      <c r="J111" s="79"/>
      <c r="K111" s="92">
        <f t="array" ref="K111">+IFERROR(ROUND(INDEX(FCSTSDV!$D$2:$N$674,MATCH('STOCK (2)'!$D111,FCSTSDV!$C$2:$C$674,0),MATCH('STOCK (2)'!K$3,FCSTSDV!$D$1:$N$1,0))/'STOCK (2)'!$F111,1),0)</f>
        <v>0</v>
      </c>
      <c r="L111" s="92">
        <f t="array" ref="L111">+IFERROR(ROUND(INDEX(FCSTSDV!$D$2:$N$674,MATCH('STOCK (2)'!$D111,FCSTSDV!$C$2:$C$674,0),MATCH('STOCK (2)'!L$3,FCSTSDV!$D$1:$N$1,0))/'STOCK (2)'!$F111,1),0)</f>
        <v>0</v>
      </c>
      <c r="M111" s="92">
        <f t="array" ref="M111">+IFERROR(ROUND(INDEX(FCSTSDV!$D$2:$N$674,MATCH('STOCK (2)'!$D111,FCSTSDV!$C$2:$C$674,0),MATCH('STOCK (2)'!M$3,FCSTSDV!$D$1:$N$1,0))/'STOCK (2)'!$F111,1),0)</f>
        <v>0</v>
      </c>
      <c r="N111" s="92">
        <f t="array" ref="N111">+IFERROR(ROUND(INDEX(FCSTSDV!$D$2:$N$674,MATCH('STOCK (2)'!$D111,FCSTSDV!$C$2:$C$674,0),MATCH('STOCK (2)'!N$3,FCSTSDV!$D$1:$N$1,0))/'STOCK (2)'!$F111,1),0)</f>
        <v>0</v>
      </c>
      <c r="O111" s="92">
        <f t="array" ref="O111">+IFERROR(ROUND(INDEX(FCSTSDV!$D$2:$N$674,MATCH('STOCK (2)'!$D111,FCSTSDV!$C$2:$C$674,0),MATCH('STOCK (2)'!O$3,FCSTSDV!$D$1:$N$1,0))/'STOCK (2)'!$F111,1),0)</f>
        <v>0</v>
      </c>
      <c r="P111" s="92">
        <f t="array" ref="P111">+IFERROR(ROUND(INDEX(FCSTSDV!$D$2:$N$674,MATCH('STOCK (2)'!$D111,FCSTSDV!$C$2:$C$674,0),MATCH('STOCK (2)'!P$3,FCSTSDV!$D$1:$N$1,0))/'STOCK (2)'!$F111,1),0)</f>
        <v>0</v>
      </c>
      <c r="Q111" s="92">
        <f t="array" ref="Q111">+IFERROR(ROUND(INDEX(FCSTSDV!$D$2:$N$674,MATCH('STOCK (2)'!$D111,FCSTSDV!$C$2:$C$674,0),MATCH('STOCK (2)'!Q$3,FCSTSDV!$D$1:$N$1,0))/'STOCK (2)'!$F111,1),0)</f>
        <v>0</v>
      </c>
      <c r="R111" s="92">
        <f t="array" ref="R111">+IFERROR(ROUND(INDEX(FCSTSDV!$D$2:$N$674,MATCH('STOCK (2)'!$D111,FCSTSDV!$C$2:$C$674,0),MATCH('STOCK (2)'!R$3,FCSTSDV!$D$1:$N$1,0))/'STOCK (2)'!$F111,1),0)</f>
        <v>0</v>
      </c>
      <c r="S111" s="92">
        <f t="array" ref="S111">+IFERROR(ROUND(INDEX(FCSTSDV!$D$2:$N$674,MATCH('STOCK (2)'!$D111,FCSTSDV!$C$2:$C$674,0),MATCH('STOCK (2)'!S$3,FCSTSDV!$D$1:$N$1,0))/'STOCK (2)'!$F111,1),0)</f>
        <v>0</v>
      </c>
      <c r="T111" s="92">
        <f t="array" ref="T111">+IFERROR(ROUND(INDEX(FCSTSDV!$D$2:$N$674,MATCH('STOCK (2)'!$D111,FCSTSDV!$C$2:$C$674,0),MATCH('STOCK (2)'!T$3,FCSTSDV!$D$1:$N$1,0))/'STOCK (2)'!$F111,1),0)</f>
        <v>0</v>
      </c>
      <c r="U111" s="92">
        <f t="array" ref="U111">+IFERROR(ROUND(INDEX(FCSTSDV!$D$2:$N$674,MATCH('STOCK (2)'!$D111,FCSTSDV!$C$2:$C$674,0),MATCH('STOCK (2)'!U$3,FCSTSDV!$D$1:$N$1,0))/'STOCK (2)'!$F111,1),0)</f>
        <v>0</v>
      </c>
      <c r="V111" s="92">
        <f t="array" ref="V111">+IFERROR(ROUND(INDEX(FCSTSDV!$D$2:$N$674,MATCH('STOCK (2)'!$D111,FCSTSDV!$C$2:$C$674,0),MATCH('STOCK (2)'!V$3,FCSTSDV!$D$1:$N$1,0))/'STOCK (2)'!$F111,1),0)</f>
        <v>0</v>
      </c>
      <c r="W111" s="92">
        <f t="array" ref="W111">+IFERROR(ROUND(INDEX(FCSTSDV!$D$2:$N$674,MATCH('STOCK (2)'!$D111,FCSTSDV!$C$2:$C$674,0),MATCH('STOCK (2)'!W$3,FCSTSDV!$D$1:$N$1,0))/'STOCK (2)'!$F111,1),0)</f>
        <v>0</v>
      </c>
      <c r="X111" s="92">
        <f t="array" ref="X111">+IFERROR(ROUND(INDEX(FCSTSDV!$D$2:$N$674,MATCH('STOCK (2)'!$D111,FCSTSDV!$C$2:$C$674,0),MATCH('STOCK (2)'!X$3,FCSTSDV!$D$1:$N$1,0))/'STOCK (2)'!$F111,1),0)</f>
        <v>0</v>
      </c>
      <c r="Y111" s="119">
        <f t="array" ref="Y111">+IFERROR(ROUND(INDEX(FCSTSDV!$D$2:$N$674,MATCH('STOCK (2)'!$D111,FCSTSDV!$C$2:$C$674,0),MATCH('STOCK (2)'!Y$3,FCSTSDV!$D$1:$N$1,0))/'STOCK (2)'!$F111,1),0)</f>
        <v>0</v>
      </c>
      <c r="Z111" s="119">
        <f t="array" ref="Z111">+IFERROR(ROUND(INDEX(FCSTSDV!$D$2:$N$674,MATCH('STOCK (2)'!$D111,FCSTSDV!$C$2:$C$674,0),MATCH('STOCK (2)'!Z$3,FCSTSDV!$D$1:$N$1,0))/'STOCK (2)'!$F111,1),0)</f>
        <v>0</v>
      </c>
    </row>
    <row r="112" spans="1:26" ht="20.100000000000001" customHeight="1">
      <c r="A112" s="813"/>
      <c r="B112" s="795"/>
      <c r="C112" s="76" t="s">
        <v>107</v>
      </c>
      <c r="D112" s="32" t="s">
        <v>140</v>
      </c>
      <c r="E112" s="204" t="str">
        <f>+E110</f>
        <v>77*63</v>
      </c>
      <c r="F112" s="49">
        <v>3000</v>
      </c>
      <c r="G112" s="48"/>
      <c r="H112" s="48"/>
      <c r="I112" s="785"/>
      <c r="J112" s="79"/>
      <c r="K112" s="92">
        <f t="array" ref="K112">+IFERROR(ROUND(INDEX(FCSTSDV!$D$2:$N$674,MATCH('STOCK (2)'!$D112,FCSTSDV!$C$2:$C$674,0),MATCH('STOCK (2)'!K$3,FCSTSDV!$D$1:$N$1,0))/'STOCK (2)'!$F112,1),0)</f>
        <v>0</v>
      </c>
      <c r="L112" s="92">
        <f t="array" ref="L112">+IFERROR(ROUND(INDEX(FCSTSDV!$D$2:$N$674,MATCH('STOCK (2)'!$D112,FCSTSDV!$C$2:$C$674,0),MATCH('STOCK (2)'!L$3,FCSTSDV!$D$1:$N$1,0))/'STOCK (2)'!$F112,1),0)</f>
        <v>0</v>
      </c>
      <c r="M112" s="92">
        <f t="array" ref="M112">+IFERROR(ROUND(INDEX(FCSTSDV!$D$2:$N$674,MATCH('STOCK (2)'!$D112,FCSTSDV!$C$2:$C$674,0),MATCH('STOCK (2)'!M$3,FCSTSDV!$D$1:$N$1,0))/'STOCK (2)'!$F112,1),0)</f>
        <v>0</v>
      </c>
      <c r="N112" s="92">
        <f t="array" ref="N112">+IFERROR(ROUND(INDEX(FCSTSDV!$D$2:$N$674,MATCH('STOCK (2)'!$D112,FCSTSDV!$C$2:$C$674,0),MATCH('STOCK (2)'!N$3,FCSTSDV!$D$1:$N$1,0))/'STOCK (2)'!$F112,1),0)</f>
        <v>0</v>
      </c>
      <c r="O112" s="92">
        <f t="array" ref="O112">+IFERROR(ROUND(INDEX(FCSTSDV!$D$2:$N$674,MATCH('STOCK (2)'!$D112,FCSTSDV!$C$2:$C$674,0),MATCH('STOCK (2)'!O$3,FCSTSDV!$D$1:$N$1,0))/'STOCK (2)'!$F112,1),0)</f>
        <v>0</v>
      </c>
      <c r="P112" s="92">
        <f t="array" ref="P112">+IFERROR(ROUND(INDEX(FCSTSDV!$D$2:$N$674,MATCH('STOCK (2)'!$D112,FCSTSDV!$C$2:$C$674,0),MATCH('STOCK (2)'!P$3,FCSTSDV!$D$1:$N$1,0))/'STOCK (2)'!$F112,1),0)</f>
        <v>0</v>
      </c>
      <c r="Q112" s="92">
        <f t="array" ref="Q112">+IFERROR(ROUND(INDEX(FCSTSDV!$D$2:$N$674,MATCH('STOCK (2)'!$D112,FCSTSDV!$C$2:$C$674,0),MATCH('STOCK (2)'!Q$3,FCSTSDV!$D$1:$N$1,0))/'STOCK (2)'!$F112,1),0)</f>
        <v>0</v>
      </c>
      <c r="R112" s="92">
        <f t="array" ref="R112">+IFERROR(ROUND(INDEX(FCSTSDV!$D$2:$N$674,MATCH('STOCK (2)'!$D112,FCSTSDV!$C$2:$C$674,0),MATCH('STOCK (2)'!R$3,FCSTSDV!$D$1:$N$1,0))/'STOCK (2)'!$F112,1),0)</f>
        <v>0</v>
      </c>
      <c r="S112" s="92">
        <f t="array" ref="S112">+IFERROR(ROUND(INDEX(FCSTSDV!$D$2:$N$674,MATCH('STOCK (2)'!$D112,FCSTSDV!$C$2:$C$674,0),MATCH('STOCK (2)'!S$3,FCSTSDV!$D$1:$N$1,0))/'STOCK (2)'!$F112,1),0)</f>
        <v>0</v>
      </c>
      <c r="T112" s="92">
        <f t="array" ref="T112">+IFERROR(ROUND(INDEX(FCSTSDV!$D$2:$N$674,MATCH('STOCK (2)'!$D112,FCSTSDV!$C$2:$C$674,0),MATCH('STOCK (2)'!T$3,FCSTSDV!$D$1:$N$1,0))/'STOCK (2)'!$F112,1),0)</f>
        <v>0</v>
      </c>
      <c r="U112" s="92">
        <f t="array" ref="U112">+IFERROR(ROUND(INDEX(FCSTSDV!$D$2:$N$674,MATCH('STOCK (2)'!$D112,FCSTSDV!$C$2:$C$674,0),MATCH('STOCK (2)'!U$3,FCSTSDV!$D$1:$N$1,0))/'STOCK (2)'!$F112,1),0)</f>
        <v>0</v>
      </c>
      <c r="V112" s="92">
        <f t="array" ref="V112">+IFERROR(ROUND(INDEX(FCSTSDV!$D$2:$N$674,MATCH('STOCK (2)'!$D112,FCSTSDV!$C$2:$C$674,0),MATCH('STOCK (2)'!V$3,FCSTSDV!$D$1:$N$1,0))/'STOCK (2)'!$F112,1),0)</f>
        <v>0</v>
      </c>
      <c r="W112" s="92">
        <f t="array" ref="W112">+IFERROR(ROUND(INDEX(FCSTSDV!$D$2:$N$674,MATCH('STOCK (2)'!$D112,FCSTSDV!$C$2:$C$674,0),MATCH('STOCK (2)'!W$3,FCSTSDV!$D$1:$N$1,0))/'STOCK (2)'!$F112,1),0)</f>
        <v>0</v>
      </c>
      <c r="X112" s="92">
        <f t="array" ref="X112">+IFERROR(ROUND(INDEX(FCSTSDV!$D$2:$N$674,MATCH('STOCK (2)'!$D112,FCSTSDV!$C$2:$C$674,0),MATCH('STOCK (2)'!X$3,FCSTSDV!$D$1:$N$1,0))/'STOCK (2)'!$F112,1),0)</f>
        <v>0</v>
      </c>
      <c r="Y112" s="119">
        <f t="array" ref="Y112">+IFERROR(ROUND(INDEX(FCSTSDV!$D$2:$N$674,MATCH('STOCK (2)'!$D112,FCSTSDV!$C$2:$C$674,0),MATCH('STOCK (2)'!Y$3,FCSTSDV!$D$1:$N$1,0))/'STOCK (2)'!$F112,1),0)</f>
        <v>0</v>
      </c>
      <c r="Z112" s="119">
        <f t="array" ref="Z112">+IFERROR(ROUND(INDEX(FCSTSDV!$D$2:$N$674,MATCH('STOCK (2)'!$D112,FCSTSDV!$C$2:$C$674,0),MATCH('STOCK (2)'!Z$3,FCSTSDV!$D$1:$N$1,0))/'STOCK (2)'!$F112,1),0)</f>
        <v>0</v>
      </c>
    </row>
    <row r="113" spans="1:26" ht="20.100000000000001" customHeight="1">
      <c r="A113" s="813"/>
      <c r="B113" s="795"/>
      <c r="C113" s="76" t="s">
        <v>107</v>
      </c>
      <c r="D113" s="32" t="s">
        <v>141</v>
      </c>
      <c r="E113" s="204" t="str">
        <f t="shared" ref="E113:E120" si="20">+E112</f>
        <v>77*63</v>
      </c>
      <c r="F113" s="49">
        <v>3000</v>
      </c>
      <c r="G113" s="48"/>
      <c r="H113" s="48"/>
      <c r="I113" s="785"/>
      <c r="J113" s="79"/>
      <c r="K113" s="92">
        <f t="array" ref="K113">+IFERROR(ROUND(INDEX(FCSTSDV!$D$2:$N$674,MATCH('STOCK (2)'!$D113,FCSTSDV!$C$2:$C$674,0),MATCH('STOCK (2)'!K$3,FCSTSDV!$D$1:$N$1,0))/'STOCK (2)'!$F113,1),0)</f>
        <v>0</v>
      </c>
      <c r="L113" s="92">
        <f t="array" ref="L113">+IFERROR(ROUND(INDEX(FCSTSDV!$D$2:$N$674,MATCH('STOCK (2)'!$D113,FCSTSDV!$C$2:$C$674,0),MATCH('STOCK (2)'!L$3,FCSTSDV!$D$1:$N$1,0))/'STOCK (2)'!$F113,1),0)</f>
        <v>0</v>
      </c>
      <c r="M113" s="92">
        <f t="array" ref="M113">+IFERROR(ROUND(INDEX(FCSTSDV!$D$2:$N$674,MATCH('STOCK (2)'!$D113,FCSTSDV!$C$2:$C$674,0),MATCH('STOCK (2)'!M$3,FCSTSDV!$D$1:$N$1,0))/'STOCK (2)'!$F113,1),0)</f>
        <v>0</v>
      </c>
      <c r="N113" s="92">
        <f t="array" ref="N113">+IFERROR(ROUND(INDEX(FCSTSDV!$D$2:$N$674,MATCH('STOCK (2)'!$D113,FCSTSDV!$C$2:$C$674,0),MATCH('STOCK (2)'!N$3,FCSTSDV!$D$1:$N$1,0))/'STOCK (2)'!$F113,1),0)</f>
        <v>0</v>
      </c>
      <c r="O113" s="92">
        <f t="array" ref="O113">+IFERROR(ROUND(INDEX(FCSTSDV!$D$2:$N$674,MATCH('STOCK (2)'!$D113,FCSTSDV!$C$2:$C$674,0),MATCH('STOCK (2)'!O$3,FCSTSDV!$D$1:$N$1,0))/'STOCK (2)'!$F113,1),0)</f>
        <v>0</v>
      </c>
      <c r="P113" s="92">
        <f t="array" ref="P113">+IFERROR(ROUND(INDEX(FCSTSDV!$D$2:$N$674,MATCH('STOCK (2)'!$D113,FCSTSDV!$C$2:$C$674,0),MATCH('STOCK (2)'!P$3,FCSTSDV!$D$1:$N$1,0))/'STOCK (2)'!$F113,1),0)</f>
        <v>0</v>
      </c>
      <c r="Q113" s="92">
        <f t="array" ref="Q113">+IFERROR(ROUND(INDEX(FCSTSDV!$D$2:$N$674,MATCH('STOCK (2)'!$D113,FCSTSDV!$C$2:$C$674,0),MATCH('STOCK (2)'!Q$3,FCSTSDV!$D$1:$N$1,0))/'STOCK (2)'!$F113,1),0)</f>
        <v>0</v>
      </c>
      <c r="R113" s="92">
        <f t="array" ref="R113">+IFERROR(ROUND(INDEX(FCSTSDV!$D$2:$N$674,MATCH('STOCK (2)'!$D113,FCSTSDV!$C$2:$C$674,0),MATCH('STOCK (2)'!R$3,FCSTSDV!$D$1:$N$1,0))/'STOCK (2)'!$F113,1),0)</f>
        <v>0</v>
      </c>
      <c r="S113" s="92">
        <f t="array" ref="S113">+IFERROR(ROUND(INDEX(FCSTSDV!$D$2:$N$674,MATCH('STOCK (2)'!$D113,FCSTSDV!$C$2:$C$674,0),MATCH('STOCK (2)'!S$3,FCSTSDV!$D$1:$N$1,0))/'STOCK (2)'!$F113,1),0)</f>
        <v>0</v>
      </c>
      <c r="T113" s="92">
        <f t="array" ref="T113">+IFERROR(ROUND(INDEX(FCSTSDV!$D$2:$N$674,MATCH('STOCK (2)'!$D113,FCSTSDV!$C$2:$C$674,0),MATCH('STOCK (2)'!T$3,FCSTSDV!$D$1:$N$1,0))/'STOCK (2)'!$F113,1),0)</f>
        <v>0</v>
      </c>
      <c r="U113" s="92">
        <f t="array" ref="U113">+IFERROR(ROUND(INDEX(FCSTSDV!$D$2:$N$674,MATCH('STOCK (2)'!$D113,FCSTSDV!$C$2:$C$674,0),MATCH('STOCK (2)'!U$3,FCSTSDV!$D$1:$N$1,0))/'STOCK (2)'!$F113,1),0)</f>
        <v>0</v>
      </c>
      <c r="V113" s="92">
        <f t="array" ref="V113">+IFERROR(ROUND(INDEX(FCSTSDV!$D$2:$N$674,MATCH('STOCK (2)'!$D113,FCSTSDV!$C$2:$C$674,0),MATCH('STOCK (2)'!V$3,FCSTSDV!$D$1:$N$1,0))/'STOCK (2)'!$F113,1),0)</f>
        <v>0</v>
      </c>
      <c r="W113" s="92">
        <f t="array" ref="W113">+IFERROR(ROUND(INDEX(FCSTSDV!$D$2:$N$674,MATCH('STOCK (2)'!$D113,FCSTSDV!$C$2:$C$674,0),MATCH('STOCK (2)'!W$3,FCSTSDV!$D$1:$N$1,0))/'STOCK (2)'!$F113,1),0)</f>
        <v>0</v>
      </c>
      <c r="X113" s="92">
        <f t="array" ref="X113">+IFERROR(ROUND(INDEX(FCSTSDV!$D$2:$N$674,MATCH('STOCK (2)'!$D113,FCSTSDV!$C$2:$C$674,0),MATCH('STOCK (2)'!X$3,FCSTSDV!$D$1:$N$1,0))/'STOCK (2)'!$F113,1),0)</f>
        <v>0</v>
      </c>
      <c r="Y113" s="119">
        <f t="array" ref="Y113">+IFERROR(ROUND(INDEX(FCSTSDV!$D$2:$N$674,MATCH('STOCK (2)'!$D113,FCSTSDV!$C$2:$C$674,0),MATCH('STOCK (2)'!Y$3,FCSTSDV!$D$1:$N$1,0))/'STOCK (2)'!$F113,1),0)</f>
        <v>0</v>
      </c>
      <c r="Z113" s="119">
        <f t="array" ref="Z113">+IFERROR(ROUND(INDEX(FCSTSDV!$D$2:$N$674,MATCH('STOCK (2)'!$D113,FCSTSDV!$C$2:$C$674,0),MATCH('STOCK (2)'!Z$3,FCSTSDV!$D$1:$N$1,0))/'STOCK (2)'!$F113,1),0)</f>
        <v>0</v>
      </c>
    </row>
    <row r="114" spans="1:26" ht="20.100000000000001" customHeight="1">
      <c r="A114" s="813"/>
      <c r="B114" s="795"/>
      <c r="C114" s="76"/>
      <c r="D114" s="131" t="s">
        <v>142</v>
      </c>
      <c r="E114" s="204" t="str">
        <f t="shared" si="20"/>
        <v>77*63</v>
      </c>
      <c r="F114" s="49">
        <v>3000</v>
      </c>
      <c r="G114" s="48"/>
      <c r="H114" s="48"/>
      <c r="I114" s="785"/>
      <c r="J114" s="79"/>
      <c r="K114" s="92">
        <f t="array" ref="K114">+IFERROR(ROUND(INDEX(FCSTSDV!$D$2:$N$674,MATCH('STOCK (2)'!$D114,FCSTSDV!$C$2:$C$674,0),MATCH('STOCK (2)'!K$3,FCSTSDV!$D$1:$N$1,0))/'STOCK (2)'!$F114,1),0)</f>
        <v>0</v>
      </c>
      <c r="L114" s="92">
        <f t="array" ref="L114">+IFERROR(ROUND(INDEX(FCSTSDV!$D$2:$N$674,MATCH('STOCK (2)'!$D114,FCSTSDV!$C$2:$C$674,0),MATCH('STOCK (2)'!L$3,FCSTSDV!$D$1:$N$1,0))/'STOCK (2)'!$F114,1),0)</f>
        <v>0</v>
      </c>
      <c r="M114" s="92">
        <f t="array" ref="M114">+IFERROR(ROUND(INDEX(FCSTSDV!$D$2:$N$674,MATCH('STOCK (2)'!$D114,FCSTSDV!$C$2:$C$674,0),MATCH('STOCK (2)'!M$3,FCSTSDV!$D$1:$N$1,0))/'STOCK (2)'!$F114,1),0)</f>
        <v>0</v>
      </c>
      <c r="N114" s="92">
        <f t="array" ref="N114">+IFERROR(ROUND(INDEX(FCSTSDV!$D$2:$N$674,MATCH('STOCK (2)'!$D114,FCSTSDV!$C$2:$C$674,0),MATCH('STOCK (2)'!N$3,FCSTSDV!$D$1:$N$1,0))/'STOCK (2)'!$F114,1),0)</f>
        <v>0</v>
      </c>
      <c r="O114" s="92">
        <f t="array" ref="O114">+IFERROR(ROUND(INDEX(FCSTSDV!$D$2:$N$674,MATCH('STOCK (2)'!$D114,FCSTSDV!$C$2:$C$674,0),MATCH('STOCK (2)'!O$3,FCSTSDV!$D$1:$N$1,0))/'STOCK (2)'!$F114,1),0)</f>
        <v>0</v>
      </c>
      <c r="P114" s="92">
        <f t="array" ref="P114">+IFERROR(ROUND(INDEX(FCSTSDV!$D$2:$N$674,MATCH('STOCK (2)'!$D114,FCSTSDV!$C$2:$C$674,0),MATCH('STOCK (2)'!P$3,FCSTSDV!$D$1:$N$1,0))/'STOCK (2)'!$F114,1),0)</f>
        <v>0</v>
      </c>
      <c r="Q114" s="92">
        <f t="array" ref="Q114">+IFERROR(ROUND(INDEX(FCSTSDV!$D$2:$N$674,MATCH('STOCK (2)'!$D114,FCSTSDV!$C$2:$C$674,0),MATCH('STOCK (2)'!Q$3,FCSTSDV!$D$1:$N$1,0))/'STOCK (2)'!$F114,1),0)</f>
        <v>0</v>
      </c>
      <c r="R114" s="92">
        <f t="array" ref="R114">+IFERROR(ROUND(INDEX(FCSTSDV!$D$2:$N$674,MATCH('STOCK (2)'!$D114,FCSTSDV!$C$2:$C$674,0),MATCH('STOCK (2)'!R$3,FCSTSDV!$D$1:$N$1,0))/'STOCK (2)'!$F114,1),0)</f>
        <v>0</v>
      </c>
      <c r="S114" s="92">
        <f t="array" ref="S114">+IFERROR(ROUND(INDEX(FCSTSDV!$D$2:$N$674,MATCH('STOCK (2)'!$D114,FCSTSDV!$C$2:$C$674,0),MATCH('STOCK (2)'!S$3,FCSTSDV!$D$1:$N$1,0))/'STOCK (2)'!$F114,1),0)</f>
        <v>0</v>
      </c>
      <c r="T114" s="92">
        <f t="array" ref="T114">+IFERROR(ROUND(INDEX(FCSTSDV!$D$2:$N$674,MATCH('STOCK (2)'!$D114,FCSTSDV!$C$2:$C$674,0),MATCH('STOCK (2)'!T$3,FCSTSDV!$D$1:$N$1,0))/'STOCK (2)'!$F114,1),0)</f>
        <v>0</v>
      </c>
      <c r="U114" s="92">
        <f t="array" ref="U114">+IFERROR(ROUND(INDEX(FCSTSDV!$D$2:$N$674,MATCH('STOCK (2)'!$D114,FCSTSDV!$C$2:$C$674,0),MATCH('STOCK (2)'!U$3,FCSTSDV!$D$1:$N$1,0))/'STOCK (2)'!$F114,1),0)</f>
        <v>0</v>
      </c>
      <c r="V114" s="92">
        <f t="array" ref="V114">+IFERROR(ROUND(INDEX(FCSTSDV!$D$2:$N$674,MATCH('STOCK (2)'!$D114,FCSTSDV!$C$2:$C$674,0),MATCH('STOCK (2)'!V$3,FCSTSDV!$D$1:$N$1,0))/'STOCK (2)'!$F114,1),0)</f>
        <v>0</v>
      </c>
      <c r="W114" s="92">
        <f t="array" ref="W114">+IFERROR(ROUND(INDEX(FCSTSDV!$D$2:$N$674,MATCH('STOCK (2)'!$D114,FCSTSDV!$C$2:$C$674,0),MATCH('STOCK (2)'!W$3,FCSTSDV!$D$1:$N$1,0))/'STOCK (2)'!$F114,1),0)</f>
        <v>0</v>
      </c>
      <c r="X114" s="92">
        <f t="array" ref="X114">+IFERROR(ROUND(INDEX(FCSTSDV!$D$2:$N$674,MATCH('STOCK (2)'!$D114,FCSTSDV!$C$2:$C$674,0),MATCH('STOCK (2)'!X$3,FCSTSDV!$D$1:$N$1,0))/'STOCK (2)'!$F114,1),0)</f>
        <v>0</v>
      </c>
      <c r="Y114" s="119">
        <f t="array" ref="Y114">+IFERROR(ROUND(INDEX(FCSTSDV!$D$2:$N$674,MATCH('STOCK (2)'!$D114,FCSTSDV!$C$2:$C$674,0),MATCH('STOCK (2)'!Y$3,FCSTSDV!$D$1:$N$1,0))/'STOCK (2)'!$F114,1),0)</f>
        <v>0</v>
      </c>
      <c r="Z114" s="119">
        <f t="array" ref="Z114">+IFERROR(ROUND(INDEX(FCSTSDV!$D$2:$N$674,MATCH('STOCK (2)'!$D114,FCSTSDV!$C$2:$C$674,0),MATCH('STOCK (2)'!Z$3,FCSTSDV!$D$1:$N$1,0))/'STOCK (2)'!$F114,1),0)</f>
        <v>0</v>
      </c>
    </row>
    <row r="115" spans="1:26" ht="20.100000000000001" customHeight="1">
      <c r="A115" s="813"/>
      <c r="B115" s="795"/>
      <c r="C115" s="76"/>
      <c r="D115" s="32" t="s">
        <v>143</v>
      </c>
      <c r="E115" s="204" t="str">
        <f t="shared" si="20"/>
        <v>77*63</v>
      </c>
      <c r="F115" s="49">
        <v>3000</v>
      </c>
      <c r="G115" s="48"/>
      <c r="H115" s="48"/>
      <c r="I115" s="785"/>
      <c r="J115" s="79"/>
      <c r="K115" s="92">
        <f t="array" ref="K115">+IFERROR(ROUND(INDEX(FCSTSDV!$D$2:$N$674,MATCH('STOCK (2)'!$D115,FCSTSDV!$C$2:$C$674,0),MATCH('STOCK (2)'!K$3,FCSTSDV!$D$1:$N$1,0))/'STOCK (2)'!$F115,1),0)</f>
        <v>0</v>
      </c>
      <c r="L115" s="92">
        <f t="array" ref="L115">+IFERROR(ROUND(INDEX(FCSTSDV!$D$2:$N$674,MATCH('STOCK (2)'!$D115,FCSTSDV!$C$2:$C$674,0),MATCH('STOCK (2)'!L$3,FCSTSDV!$D$1:$N$1,0))/'STOCK (2)'!$F115,1),0)</f>
        <v>0</v>
      </c>
      <c r="M115" s="92">
        <f t="array" ref="M115">+IFERROR(ROUND(INDEX(FCSTSDV!$D$2:$N$674,MATCH('STOCK (2)'!$D115,FCSTSDV!$C$2:$C$674,0),MATCH('STOCK (2)'!M$3,FCSTSDV!$D$1:$N$1,0))/'STOCK (2)'!$F115,1),0)</f>
        <v>0</v>
      </c>
      <c r="N115" s="92">
        <f t="array" ref="N115">+IFERROR(ROUND(INDEX(FCSTSDV!$D$2:$N$674,MATCH('STOCK (2)'!$D115,FCSTSDV!$C$2:$C$674,0),MATCH('STOCK (2)'!N$3,FCSTSDV!$D$1:$N$1,0))/'STOCK (2)'!$F115,1),0)</f>
        <v>0</v>
      </c>
      <c r="O115" s="92">
        <f t="array" ref="O115">+IFERROR(ROUND(INDEX(FCSTSDV!$D$2:$N$674,MATCH('STOCK (2)'!$D115,FCSTSDV!$C$2:$C$674,0),MATCH('STOCK (2)'!O$3,FCSTSDV!$D$1:$N$1,0))/'STOCK (2)'!$F115,1),0)</f>
        <v>0</v>
      </c>
      <c r="P115" s="92">
        <f t="array" ref="P115">+IFERROR(ROUND(INDEX(FCSTSDV!$D$2:$N$674,MATCH('STOCK (2)'!$D115,FCSTSDV!$C$2:$C$674,0),MATCH('STOCK (2)'!P$3,FCSTSDV!$D$1:$N$1,0))/'STOCK (2)'!$F115,1),0)</f>
        <v>0</v>
      </c>
      <c r="Q115" s="92">
        <f t="array" ref="Q115">+IFERROR(ROUND(INDEX(FCSTSDV!$D$2:$N$674,MATCH('STOCK (2)'!$D115,FCSTSDV!$C$2:$C$674,0),MATCH('STOCK (2)'!Q$3,FCSTSDV!$D$1:$N$1,0))/'STOCK (2)'!$F115,1),0)</f>
        <v>0</v>
      </c>
      <c r="R115" s="92">
        <f t="array" ref="R115">+IFERROR(ROUND(INDEX(FCSTSDV!$D$2:$N$674,MATCH('STOCK (2)'!$D115,FCSTSDV!$C$2:$C$674,0),MATCH('STOCK (2)'!R$3,FCSTSDV!$D$1:$N$1,0))/'STOCK (2)'!$F115,1),0)</f>
        <v>0</v>
      </c>
      <c r="S115" s="92">
        <f t="array" ref="S115">+IFERROR(ROUND(INDEX(FCSTSDV!$D$2:$N$674,MATCH('STOCK (2)'!$D115,FCSTSDV!$C$2:$C$674,0),MATCH('STOCK (2)'!S$3,FCSTSDV!$D$1:$N$1,0))/'STOCK (2)'!$F115,1),0)</f>
        <v>0</v>
      </c>
      <c r="T115" s="92">
        <f t="array" ref="T115">+IFERROR(ROUND(INDEX(FCSTSDV!$D$2:$N$674,MATCH('STOCK (2)'!$D115,FCSTSDV!$C$2:$C$674,0),MATCH('STOCK (2)'!T$3,FCSTSDV!$D$1:$N$1,0))/'STOCK (2)'!$F115,1),0)</f>
        <v>0</v>
      </c>
      <c r="U115" s="92">
        <f t="array" ref="U115">+IFERROR(ROUND(INDEX(FCSTSDV!$D$2:$N$674,MATCH('STOCK (2)'!$D115,FCSTSDV!$C$2:$C$674,0),MATCH('STOCK (2)'!U$3,FCSTSDV!$D$1:$N$1,0))/'STOCK (2)'!$F115,1),0)</f>
        <v>0</v>
      </c>
      <c r="V115" s="92">
        <f t="array" ref="V115">+IFERROR(ROUND(INDEX(FCSTSDV!$D$2:$N$674,MATCH('STOCK (2)'!$D115,FCSTSDV!$C$2:$C$674,0),MATCH('STOCK (2)'!V$3,FCSTSDV!$D$1:$N$1,0))/'STOCK (2)'!$F115,1),0)</f>
        <v>0</v>
      </c>
      <c r="W115" s="92">
        <f t="array" ref="W115">+IFERROR(ROUND(INDEX(FCSTSDV!$D$2:$N$674,MATCH('STOCK (2)'!$D115,FCSTSDV!$C$2:$C$674,0),MATCH('STOCK (2)'!W$3,FCSTSDV!$D$1:$N$1,0))/'STOCK (2)'!$F115,1),0)</f>
        <v>0</v>
      </c>
      <c r="X115" s="92">
        <f t="array" ref="X115">+IFERROR(ROUND(INDEX(FCSTSDV!$D$2:$N$674,MATCH('STOCK (2)'!$D115,FCSTSDV!$C$2:$C$674,0),MATCH('STOCK (2)'!X$3,FCSTSDV!$D$1:$N$1,0))/'STOCK (2)'!$F115,1),0)</f>
        <v>0</v>
      </c>
      <c r="Y115" s="119">
        <f t="array" ref="Y115">+IFERROR(ROUND(INDEX(FCSTSDV!$D$2:$N$674,MATCH('STOCK (2)'!$D115,FCSTSDV!$C$2:$C$674,0),MATCH('STOCK (2)'!Y$3,FCSTSDV!$D$1:$N$1,0))/'STOCK (2)'!$F115,1),0)</f>
        <v>0</v>
      </c>
      <c r="Z115" s="119">
        <f t="array" ref="Z115">+IFERROR(ROUND(INDEX(FCSTSDV!$D$2:$N$674,MATCH('STOCK (2)'!$D115,FCSTSDV!$C$2:$C$674,0),MATCH('STOCK (2)'!Z$3,FCSTSDV!$D$1:$N$1,0))/'STOCK (2)'!$F115,1),0)</f>
        <v>0</v>
      </c>
    </row>
    <row r="116" spans="1:26" ht="20.100000000000001" customHeight="1">
      <c r="A116" s="813"/>
      <c r="B116" s="795"/>
      <c r="C116" s="76"/>
      <c r="D116" s="32" t="s">
        <v>144</v>
      </c>
      <c r="E116" s="204" t="str">
        <f t="shared" si="20"/>
        <v>77*63</v>
      </c>
      <c r="F116" s="49">
        <v>1500</v>
      </c>
      <c r="G116" s="48"/>
      <c r="H116" s="48"/>
      <c r="I116" s="785"/>
      <c r="J116" s="79"/>
      <c r="K116" s="92">
        <f t="array" ref="K116">+IFERROR(ROUND(INDEX(FCSTSDV!$D$2:$N$674,MATCH('STOCK (2)'!$D116,FCSTSDV!$C$2:$C$674,0),MATCH('STOCK (2)'!K$3,FCSTSDV!$D$1:$N$1,0))/'STOCK (2)'!$F116,1),0)</f>
        <v>0</v>
      </c>
      <c r="L116" s="92">
        <f t="array" ref="L116">+IFERROR(ROUND(INDEX(FCSTSDV!$D$2:$N$674,MATCH('STOCK (2)'!$D116,FCSTSDV!$C$2:$C$674,0),MATCH('STOCK (2)'!L$3,FCSTSDV!$D$1:$N$1,0))/'STOCK (2)'!$F116,1),0)</f>
        <v>0</v>
      </c>
      <c r="M116" s="92">
        <f t="array" ref="M116">+IFERROR(ROUND(INDEX(FCSTSDV!$D$2:$N$674,MATCH('STOCK (2)'!$D116,FCSTSDV!$C$2:$C$674,0),MATCH('STOCK (2)'!M$3,FCSTSDV!$D$1:$N$1,0))/'STOCK (2)'!$F116,1),0)</f>
        <v>0</v>
      </c>
      <c r="N116" s="92">
        <f t="array" ref="N116">+IFERROR(ROUND(INDEX(FCSTSDV!$D$2:$N$674,MATCH('STOCK (2)'!$D116,FCSTSDV!$C$2:$C$674,0),MATCH('STOCK (2)'!N$3,FCSTSDV!$D$1:$N$1,0))/'STOCK (2)'!$F116,1),0)</f>
        <v>0</v>
      </c>
      <c r="O116" s="92">
        <f t="array" ref="O116">+IFERROR(ROUND(INDEX(FCSTSDV!$D$2:$N$674,MATCH('STOCK (2)'!$D116,FCSTSDV!$C$2:$C$674,0),MATCH('STOCK (2)'!O$3,FCSTSDV!$D$1:$N$1,0))/'STOCK (2)'!$F116,1),0)</f>
        <v>0</v>
      </c>
      <c r="P116" s="92">
        <f t="array" ref="P116">+IFERROR(ROUND(INDEX(FCSTSDV!$D$2:$N$674,MATCH('STOCK (2)'!$D116,FCSTSDV!$C$2:$C$674,0),MATCH('STOCK (2)'!P$3,FCSTSDV!$D$1:$N$1,0))/'STOCK (2)'!$F116,1),0)</f>
        <v>0</v>
      </c>
      <c r="Q116" s="92">
        <f t="array" ref="Q116">+IFERROR(ROUND(INDEX(FCSTSDV!$D$2:$N$674,MATCH('STOCK (2)'!$D116,FCSTSDV!$C$2:$C$674,0),MATCH('STOCK (2)'!Q$3,FCSTSDV!$D$1:$N$1,0))/'STOCK (2)'!$F116,1),0)</f>
        <v>0</v>
      </c>
      <c r="R116" s="92">
        <f t="array" ref="R116">+IFERROR(ROUND(INDEX(FCSTSDV!$D$2:$N$674,MATCH('STOCK (2)'!$D116,FCSTSDV!$C$2:$C$674,0),MATCH('STOCK (2)'!R$3,FCSTSDV!$D$1:$N$1,0))/'STOCK (2)'!$F116,1),0)</f>
        <v>0</v>
      </c>
      <c r="S116" s="92">
        <f t="array" ref="S116">+IFERROR(ROUND(INDEX(FCSTSDV!$D$2:$N$674,MATCH('STOCK (2)'!$D116,FCSTSDV!$C$2:$C$674,0),MATCH('STOCK (2)'!S$3,FCSTSDV!$D$1:$N$1,0))/'STOCK (2)'!$F116,1),0)</f>
        <v>0</v>
      </c>
      <c r="T116" s="92">
        <f t="array" ref="T116">+IFERROR(ROUND(INDEX(FCSTSDV!$D$2:$N$674,MATCH('STOCK (2)'!$D116,FCSTSDV!$C$2:$C$674,0),MATCH('STOCK (2)'!T$3,FCSTSDV!$D$1:$N$1,0))/'STOCK (2)'!$F116,1),0)</f>
        <v>0</v>
      </c>
      <c r="U116" s="92">
        <f t="array" ref="U116">+IFERROR(ROUND(INDEX(FCSTSDV!$D$2:$N$674,MATCH('STOCK (2)'!$D116,FCSTSDV!$C$2:$C$674,0),MATCH('STOCK (2)'!U$3,FCSTSDV!$D$1:$N$1,0))/'STOCK (2)'!$F116,1),0)</f>
        <v>0</v>
      </c>
      <c r="V116" s="92">
        <f t="array" ref="V116">+IFERROR(ROUND(INDEX(FCSTSDV!$D$2:$N$674,MATCH('STOCK (2)'!$D116,FCSTSDV!$C$2:$C$674,0),MATCH('STOCK (2)'!V$3,FCSTSDV!$D$1:$N$1,0))/'STOCK (2)'!$F116,1),0)</f>
        <v>0</v>
      </c>
      <c r="W116" s="92">
        <f t="array" ref="W116">+IFERROR(ROUND(INDEX(FCSTSDV!$D$2:$N$674,MATCH('STOCK (2)'!$D116,FCSTSDV!$C$2:$C$674,0),MATCH('STOCK (2)'!W$3,FCSTSDV!$D$1:$N$1,0))/'STOCK (2)'!$F116,1),0)</f>
        <v>0</v>
      </c>
      <c r="X116" s="92">
        <f t="array" ref="X116">+IFERROR(ROUND(INDEX(FCSTSDV!$D$2:$N$674,MATCH('STOCK (2)'!$D116,FCSTSDV!$C$2:$C$674,0),MATCH('STOCK (2)'!X$3,FCSTSDV!$D$1:$N$1,0))/'STOCK (2)'!$F116,1),0)</f>
        <v>0</v>
      </c>
      <c r="Y116" s="119">
        <f t="array" ref="Y116">+IFERROR(ROUND(INDEX(FCSTSDV!$D$2:$N$674,MATCH('STOCK (2)'!$D116,FCSTSDV!$C$2:$C$674,0),MATCH('STOCK (2)'!Y$3,FCSTSDV!$D$1:$N$1,0))/'STOCK (2)'!$F116,1),0)</f>
        <v>0</v>
      </c>
      <c r="Z116" s="119">
        <f t="array" ref="Z116">+IFERROR(ROUND(INDEX(FCSTSDV!$D$2:$N$674,MATCH('STOCK (2)'!$D116,FCSTSDV!$C$2:$C$674,0),MATCH('STOCK (2)'!Z$3,FCSTSDV!$D$1:$N$1,0))/'STOCK (2)'!$F116,1),0)</f>
        <v>0</v>
      </c>
    </row>
    <row r="117" spans="1:26" ht="20.100000000000001" customHeight="1">
      <c r="A117" s="813"/>
      <c r="B117" s="795"/>
      <c r="C117" s="76"/>
      <c r="D117" s="32" t="s">
        <v>145</v>
      </c>
      <c r="E117" s="204" t="str">
        <f t="shared" si="20"/>
        <v>77*63</v>
      </c>
      <c r="F117" s="49">
        <v>1500</v>
      </c>
      <c r="G117" s="48"/>
      <c r="H117" s="48"/>
      <c r="I117" s="785"/>
      <c r="J117" s="79"/>
      <c r="K117" s="92">
        <f t="array" ref="K117">+IFERROR(ROUND(INDEX(FCSTSDV!$D$2:$N$674,MATCH('STOCK (2)'!$D117,FCSTSDV!$C$2:$C$674,0),MATCH('STOCK (2)'!K$3,FCSTSDV!$D$1:$N$1,0))/'STOCK (2)'!$F117,1),0)</f>
        <v>0</v>
      </c>
      <c r="L117" s="92">
        <f t="array" ref="L117">+IFERROR(ROUND(INDEX(FCSTSDV!$D$2:$N$674,MATCH('STOCK (2)'!$D117,FCSTSDV!$C$2:$C$674,0),MATCH('STOCK (2)'!L$3,FCSTSDV!$D$1:$N$1,0))/'STOCK (2)'!$F117,1),0)</f>
        <v>0</v>
      </c>
      <c r="M117" s="92">
        <f t="array" ref="M117">+IFERROR(ROUND(INDEX(FCSTSDV!$D$2:$N$674,MATCH('STOCK (2)'!$D117,FCSTSDV!$C$2:$C$674,0),MATCH('STOCK (2)'!M$3,FCSTSDV!$D$1:$N$1,0))/'STOCK (2)'!$F117,1),0)</f>
        <v>0</v>
      </c>
      <c r="N117" s="92">
        <f t="array" ref="N117">+IFERROR(ROUND(INDEX(FCSTSDV!$D$2:$N$674,MATCH('STOCK (2)'!$D117,FCSTSDV!$C$2:$C$674,0),MATCH('STOCK (2)'!N$3,FCSTSDV!$D$1:$N$1,0))/'STOCK (2)'!$F117,1),0)</f>
        <v>0</v>
      </c>
      <c r="O117" s="92">
        <f t="array" ref="O117">+IFERROR(ROUND(INDEX(FCSTSDV!$D$2:$N$674,MATCH('STOCK (2)'!$D117,FCSTSDV!$C$2:$C$674,0),MATCH('STOCK (2)'!O$3,FCSTSDV!$D$1:$N$1,0))/'STOCK (2)'!$F117,1),0)</f>
        <v>0</v>
      </c>
      <c r="P117" s="92">
        <f t="array" ref="P117">+IFERROR(ROUND(INDEX(FCSTSDV!$D$2:$N$674,MATCH('STOCK (2)'!$D117,FCSTSDV!$C$2:$C$674,0),MATCH('STOCK (2)'!P$3,FCSTSDV!$D$1:$N$1,0))/'STOCK (2)'!$F117,1),0)</f>
        <v>0</v>
      </c>
      <c r="Q117" s="92">
        <f t="array" ref="Q117">+IFERROR(ROUND(INDEX(FCSTSDV!$D$2:$N$674,MATCH('STOCK (2)'!$D117,FCSTSDV!$C$2:$C$674,0),MATCH('STOCK (2)'!Q$3,FCSTSDV!$D$1:$N$1,0))/'STOCK (2)'!$F117,1),0)</f>
        <v>0</v>
      </c>
      <c r="R117" s="92">
        <f t="array" ref="R117">+IFERROR(ROUND(INDEX(FCSTSDV!$D$2:$N$674,MATCH('STOCK (2)'!$D117,FCSTSDV!$C$2:$C$674,0),MATCH('STOCK (2)'!R$3,FCSTSDV!$D$1:$N$1,0))/'STOCK (2)'!$F117,1),0)</f>
        <v>0</v>
      </c>
      <c r="S117" s="92">
        <f t="array" ref="S117">+IFERROR(ROUND(INDEX(FCSTSDV!$D$2:$N$674,MATCH('STOCK (2)'!$D117,FCSTSDV!$C$2:$C$674,0),MATCH('STOCK (2)'!S$3,FCSTSDV!$D$1:$N$1,0))/'STOCK (2)'!$F117,1),0)</f>
        <v>0</v>
      </c>
      <c r="T117" s="92">
        <f t="array" ref="T117">+IFERROR(ROUND(INDEX(FCSTSDV!$D$2:$N$674,MATCH('STOCK (2)'!$D117,FCSTSDV!$C$2:$C$674,0),MATCH('STOCK (2)'!T$3,FCSTSDV!$D$1:$N$1,0))/'STOCK (2)'!$F117,1),0)</f>
        <v>0</v>
      </c>
      <c r="U117" s="92">
        <f t="array" ref="U117">+IFERROR(ROUND(INDEX(FCSTSDV!$D$2:$N$674,MATCH('STOCK (2)'!$D117,FCSTSDV!$C$2:$C$674,0),MATCH('STOCK (2)'!U$3,FCSTSDV!$D$1:$N$1,0))/'STOCK (2)'!$F117,1),0)</f>
        <v>0</v>
      </c>
      <c r="V117" s="92">
        <f t="array" ref="V117">+IFERROR(ROUND(INDEX(FCSTSDV!$D$2:$N$674,MATCH('STOCK (2)'!$D117,FCSTSDV!$C$2:$C$674,0),MATCH('STOCK (2)'!V$3,FCSTSDV!$D$1:$N$1,0))/'STOCK (2)'!$F117,1),0)</f>
        <v>0</v>
      </c>
      <c r="W117" s="92">
        <f t="array" ref="W117">+IFERROR(ROUND(INDEX(FCSTSDV!$D$2:$N$674,MATCH('STOCK (2)'!$D117,FCSTSDV!$C$2:$C$674,0),MATCH('STOCK (2)'!W$3,FCSTSDV!$D$1:$N$1,0))/'STOCK (2)'!$F117,1),0)</f>
        <v>0</v>
      </c>
      <c r="X117" s="92">
        <f t="array" ref="X117">+IFERROR(ROUND(INDEX(FCSTSDV!$D$2:$N$674,MATCH('STOCK (2)'!$D117,FCSTSDV!$C$2:$C$674,0),MATCH('STOCK (2)'!X$3,FCSTSDV!$D$1:$N$1,0))/'STOCK (2)'!$F117,1),0)</f>
        <v>0</v>
      </c>
      <c r="Y117" s="119">
        <f t="array" ref="Y117">+IFERROR(ROUND(INDEX(FCSTSDV!$D$2:$N$674,MATCH('STOCK (2)'!$D117,FCSTSDV!$C$2:$C$674,0),MATCH('STOCK (2)'!Y$3,FCSTSDV!$D$1:$N$1,0))/'STOCK (2)'!$F117,1),0)</f>
        <v>0</v>
      </c>
      <c r="Z117" s="119">
        <f t="array" ref="Z117">+IFERROR(ROUND(INDEX(FCSTSDV!$D$2:$N$674,MATCH('STOCK (2)'!$D117,FCSTSDV!$C$2:$C$674,0),MATCH('STOCK (2)'!Z$3,FCSTSDV!$D$1:$N$1,0))/'STOCK (2)'!$F117,1),0)</f>
        <v>0</v>
      </c>
    </row>
    <row r="118" spans="1:26" ht="20.100000000000001" customHeight="1">
      <c r="A118" s="813"/>
      <c r="B118" s="795"/>
      <c r="C118" s="76"/>
      <c r="D118" s="32" t="s">
        <v>146</v>
      </c>
      <c r="E118" s="204" t="str">
        <f t="shared" si="20"/>
        <v>77*63</v>
      </c>
      <c r="F118" s="49">
        <v>1500</v>
      </c>
      <c r="G118" s="48"/>
      <c r="H118" s="48"/>
      <c r="I118" s="785"/>
      <c r="J118" s="79"/>
      <c r="K118" s="92">
        <f t="array" ref="K118">+IFERROR(ROUND(INDEX(FCSTSDV!$D$2:$N$674,MATCH('STOCK (2)'!$D118,FCSTSDV!$C$2:$C$674,0),MATCH('STOCK (2)'!K$3,FCSTSDV!$D$1:$N$1,0))/'STOCK (2)'!$F118,1),0)</f>
        <v>0</v>
      </c>
      <c r="L118" s="92">
        <f t="array" ref="L118">+IFERROR(ROUND(INDEX(FCSTSDV!$D$2:$N$674,MATCH('STOCK (2)'!$D118,FCSTSDV!$C$2:$C$674,0),MATCH('STOCK (2)'!L$3,FCSTSDV!$D$1:$N$1,0))/'STOCK (2)'!$F118,1),0)</f>
        <v>0</v>
      </c>
      <c r="M118" s="92">
        <f t="array" ref="M118">+IFERROR(ROUND(INDEX(FCSTSDV!$D$2:$N$674,MATCH('STOCK (2)'!$D118,FCSTSDV!$C$2:$C$674,0),MATCH('STOCK (2)'!M$3,FCSTSDV!$D$1:$N$1,0))/'STOCK (2)'!$F118,1),0)</f>
        <v>0</v>
      </c>
      <c r="N118" s="92">
        <f t="array" ref="N118">+IFERROR(ROUND(INDEX(FCSTSDV!$D$2:$N$674,MATCH('STOCK (2)'!$D118,FCSTSDV!$C$2:$C$674,0),MATCH('STOCK (2)'!N$3,FCSTSDV!$D$1:$N$1,0))/'STOCK (2)'!$F118,1),0)</f>
        <v>0</v>
      </c>
      <c r="O118" s="92">
        <f t="array" ref="O118">+IFERROR(ROUND(INDEX(FCSTSDV!$D$2:$N$674,MATCH('STOCK (2)'!$D118,FCSTSDV!$C$2:$C$674,0),MATCH('STOCK (2)'!O$3,FCSTSDV!$D$1:$N$1,0))/'STOCK (2)'!$F118,1),0)</f>
        <v>0</v>
      </c>
      <c r="P118" s="92">
        <f t="array" ref="P118">+IFERROR(ROUND(INDEX(FCSTSDV!$D$2:$N$674,MATCH('STOCK (2)'!$D118,FCSTSDV!$C$2:$C$674,0),MATCH('STOCK (2)'!P$3,FCSTSDV!$D$1:$N$1,0))/'STOCK (2)'!$F118,1),0)</f>
        <v>0</v>
      </c>
      <c r="Q118" s="92">
        <f t="array" ref="Q118">+IFERROR(ROUND(INDEX(FCSTSDV!$D$2:$N$674,MATCH('STOCK (2)'!$D118,FCSTSDV!$C$2:$C$674,0),MATCH('STOCK (2)'!Q$3,FCSTSDV!$D$1:$N$1,0))/'STOCK (2)'!$F118,1),0)</f>
        <v>0</v>
      </c>
      <c r="R118" s="92">
        <f t="array" ref="R118">+IFERROR(ROUND(INDEX(FCSTSDV!$D$2:$N$674,MATCH('STOCK (2)'!$D118,FCSTSDV!$C$2:$C$674,0),MATCH('STOCK (2)'!R$3,FCSTSDV!$D$1:$N$1,0))/'STOCK (2)'!$F118,1),0)</f>
        <v>0</v>
      </c>
      <c r="S118" s="92">
        <f t="array" ref="S118">+IFERROR(ROUND(INDEX(FCSTSDV!$D$2:$N$674,MATCH('STOCK (2)'!$D118,FCSTSDV!$C$2:$C$674,0),MATCH('STOCK (2)'!S$3,FCSTSDV!$D$1:$N$1,0))/'STOCK (2)'!$F118,1),0)</f>
        <v>0</v>
      </c>
      <c r="T118" s="92">
        <f t="array" ref="T118">+IFERROR(ROUND(INDEX(FCSTSDV!$D$2:$N$674,MATCH('STOCK (2)'!$D118,FCSTSDV!$C$2:$C$674,0),MATCH('STOCK (2)'!T$3,FCSTSDV!$D$1:$N$1,0))/'STOCK (2)'!$F118,1),0)</f>
        <v>0</v>
      </c>
      <c r="U118" s="92">
        <f t="array" ref="U118">+IFERROR(ROUND(INDEX(FCSTSDV!$D$2:$N$674,MATCH('STOCK (2)'!$D118,FCSTSDV!$C$2:$C$674,0),MATCH('STOCK (2)'!U$3,FCSTSDV!$D$1:$N$1,0))/'STOCK (2)'!$F118,1),0)</f>
        <v>0</v>
      </c>
      <c r="V118" s="92">
        <f t="array" ref="V118">+IFERROR(ROUND(INDEX(FCSTSDV!$D$2:$N$674,MATCH('STOCK (2)'!$D118,FCSTSDV!$C$2:$C$674,0),MATCH('STOCK (2)'!V$3,FCSTSDV!$D$1:$N$1,0))/'STOCK (2)'!$F118,1),0)</f>
        <v>0</v>
      </c>
      <c r="W118" s="92">
        <f t="array" ref="W118">+IFERROR(ROUND(INDEX(FCSTSDV!$D$2:$N$674,MATCH('STOCK (2)'!$D118,FCSTSDV!$C$2:$C$674,0),MATCH('STOCK (2)'!W$3,FCSTSDV!$D$1:$N$1,0))/'STOCK (2)'!$F118,1),0)</f>
        <v>0</v>
      </c>
      <c r="X118" s="92">
        <f t="array" ref="X118">+IFERROR(ROUND(INDEX(FCSTSDV!$D$2:$N$674,MATCH('STOCK (2)'!$D118,FCSTSDV!$C$2:$C$674,0),MATCH('STOCK (2)'!X$3,FCSTSDV!$D$1:$N$1,0))/'STOCK (2)'!$F118,1),0)</f>
        <v>0</v>
      </c>
      <c r="Y118" s="119">
        <f t="array" ref="Y118">+IFERROR(ROUND(INDEX(FCSTSDV!$D$2:$N$674,MATCH('STOCK (2)'!$D118,FCSTSDV!$C$2:$C$674,0),MATCH('STOCK (2)'!Y$3,FCSTSDV!$D$1:$N$1,0))/'STOCK (2)'!$F118,1),0)</f>
        <v>0</v>
      </c>
      <c r="Z118" s="119">
        <f t="array" ref="Z118">+IFERROR(ROUND(INDEX(FCSTSDV!$D$2:$N$674,MATCH('STOCK (2)'!$D118,FCSTSDV!$C$2:$C$674,0),MATCH('STOCK (2)'!Z$3,FCSTSDV!$D$1:$N$1,0))/'STOCK (2)'!$F118,1),0)</f>
        <v>0</v>
      </c>
    </row>
    <row r="119" spans="1:26" ht="20.100000000000001" customHeight="1">
      <c r="A119" s="813"/>
      <c r="B119" s="795"/>
      <c r="C119" s="76" t="s">
        <v>107</v>
      </c>
      <c r="D119" s="32" t="s">
        <v>147</v>
      </c>
      <c r="E119" s="204" t="str">
        <f t="shared" si="20"/>
        <v>77*63</v>
      </c>
      <c r="F119" s="49">
        <v>3000</v>
      </c>
      <c r="G119" s="48"/>
      <c r="H119" s="48"/>
      <c r="I119" s="785"/>
      <c r="J119" s="79"/>
      <c r="K119" s="92">
        <f t="array" ref="K119">+IFERROR(ROUND(INDEX(FCSTSDV!$D$2:$N$674,MATCH('STOCK (2)'!$D119,FCSTSDV!$C$2:$C$674,0),MATCH('STOCK (2)'!K$3,FCSTSDV!$D$1:$N$1,0))/'STOCK (2)'!$F119,1),0)</f>
        <v>0</v>
      </c>
      <c r="L119" s="92">
        <f t="array" ref="L119">+IFERROR(ROUND(INDEX(FCSTSDV!$D$2:$N$674,MATCH('STOCK (2)'!$D119,FCSTSDV!$C$2:$C$674,0),MATCH('STOCK (2)'!L$3,FCSTSDV!$D$1:$N$1,0))/'STOCK (2)'!$F119,1),0)</f>
        <v>0</v>
      </c>
      <c r="M119" s="92">
        <f t="array" ref="M119">+IFERROR(ROUND(INDEX(FCSTSDV!$D$2:$N$674,MATCH('STOCK (2)'!$D119,FCSTSDV!$C$2:$C$674,0),MATCH('STOCK (2)'!M$3,FCSTSDV!$D$1:$N$1,0))/'STOCK (2)'!$F119,1),0)</f>
        <v>0</v>
      </c>
      <c r="N119" s="92">
        <f t="array" ref="N119">+IFERROR(ROUND(INDEX(FCSTSDV!$D$2:$N$674,MATCH('STOCK (2)'!$D119,FCSTSDV!$C$2:$C$674,0),MATCH('STOCK (2)'!N$3,FCSTSDV!$D$1:$N$1,0))/'STOCK (2)'!$F119,1),0)</f>
        <v>0</v>
      </c>
      <c r="O119" s="92">
        <f t="array" ref="O119">+IFERROR(ROUND(INDEX(FCSTSDV!$D$2:$N$674,MATCH('STOCK (2)'!$D119,FCSTSDV!$C$2:$C$674,0),MATCH('STOCK (2)'!O$3,FCSTSDV!$D$1:$N$1,0))/'STOCK (2)'!$F119,1),0)</f>
        <v>0</v>
      </c>
      <c r="P119" s="92">
        <f t="array" ref="P119">+IFERROR(ROUND(INDEX(FCSTSDV!$D$2:$N$674,MATCH('STOCK (2)'!$D119,FCSTSDV!$C$2:$C$674,0),MATCH('STOCK (2)'!P$3,FCSTSDV!$D$1:$N$1,0))/'STOCK (2)'!$F119,1),0)</f>
        <v>0</v>
      </c>
      <c r="Q119" s="92">
        <f t="array" ref="Q119">+IFERROR(ROUND(INDEX(FCSTSDV!$D$2:$N$674,MATCH('STOCK (2)'!$D119,FCSTSDV!$C$2:$C$674,0),MATCH('STOCK (2)'!Q$3,FCSTSDV!$D$1:$N$1,0))/'STOCK (2)'!$F119,1),0)</f>
        <v>0</v>
      </c>
      <c r="R119" s="92">
        <f t="array" ref="R119">+IFERROR(ROUND(INDEX(FCSTSDV!$D$2:$N$674,MATCH('STOCK (2)'!$D119,FCSTSDV!$C$2:$C$674,0),MATCH('STOCK (2)'!R$3,FCSTSDV!$D$1:$N$1,0))/'STOCK (2)'!$F119,1),0)</f>
        <v>0</v>
      </c>
      <c r="S119" s="92">
        <f t="array" ref="S119">+IFERROR(ROUND(INDEX(FCSTSDV!$D$2:$N$674,MATCH('STOCK (2)'!$D119,FCSTSDV!$C$2:$C$674,0),MATCH('STOCK (2)'!S$3,FCSTSDV!$D$1:$N$1,0))/'STOCK (2)'!$F119,1),0)</f>
        <v>0</v>
      </c>
      <c r="T119" s="92">
        <f t="array" ref="T119">+IFERROR(ROUND(INDEX(FCSTSDV!$D$2:$N$674,MATCH('STOCK (2)'!$D119,FCSTSDV!$C$2:$C$674,0),MATCH('STOCK (2)'!T$3,FCSTSDV!$D$1:$N$1,0))/'STOCK (2)'!$F119,1),0)</f>
        <v>0</v>
      </c>
      <c r="U119" s="92">
        <f t="array" ref="U119">+IFERROR(ROUND(INDEX(FCSTSDV!$D$2:$N$674,MATCH('STOCK (2)'!$D119,FCSTSDV!$C$2:$C$674,0),MATCH('STOCK (2)'!U$3,FCSTSDV!$D$1:$N$1,0))/'STOCK (2)'!$F119,1),0)</f>
        <v>0</v>
      </c>
      <c r="V119" s="92">
        <f t="array" ref="V119">+IFERROR(ROUND(INDEX(FCSTSDV!$D$2:$N$674,MATCH('STOCK (2)'!$D119,FCSTSDV!$C$2:$C$674,0),MATCH('STOCK (2)'!V$3,FCSTSDV!$D$1:$N$1,0))/'STOCK (2)'!$F119,1),0)</f>
        <v>0</v>
      </c>
      <c r="W119" s="92">
        <f t="array" ref="W119">+IFERROR(ROUND(INDEX(FCSTSDV!$D$2:$N$674,MATCH('STOCK (2)'!$D119,FCSTSDV!$C$2:$C$674,0),MATCH('STOCK (2)'!W$3,FCSTSDV!$D$1:$N$1,0))/'STOCK (2)'!$F119,1),0)</f>
        <v>0</v>
      </c>
      <c r="X119" s="92">
        <f t="array" ref="X119">+IFERROR(ROUND(INDEX(FCSTSDV!$D$2:$N$674,MATCH('STOCK (2)'!$D119,FCSTSDV!$C$2:$C$674,0),MATCH('STOCK (2)'!X$3,FCSTSDV!$D$1:$N$1,0))/'STOCK (2)'!$F119,1),0)</f>
        <v>0</v>
      </c>
      <c r="Y119" s="119">
        <f t="array" ref="Y119">+IFERROR(ROUND(INDEX(FCSTSDV!$D$2:$N$674,MATCH('STOCK (2)'!$D119,FCSTSDV!$C$2:$C$674,0),MATCH('STOCK (2)'!Y$3,FCSTSDV!$D$1:$N$1,0))/'STOCK (2)'!$F119,1),0)</f>
        <v>0</v>
      </c>
      <c r="Z119" s="119">
        <f t="array" ref="Z119">+IFERROR(ROUND(INDEX(FCSTSDV!$D$2:$N$674,MATCH('STOCK (2)'!$D119,FCSTSDV!$C$2:$C$674,0),MATCH('STOCK (2)'!Z$3,FCSTSDV!$D$1:$N$1,0))/'STOCK (2)'!$F119,1),0)</f>
        <v>0</v>
      </c>
    </row>
    <row r="120" spans="1:26" ht="20.100000000000001" customHeight="1">
      <c r="A120" s="807"/>
      <c r="B120" s="792"/>
      <c r="C120" s="77"/>
      <c r="D120" s="52" t="s">
        <v>42</v>
      </c>
      <c r="E120" s="205" t="str">
        <f t="shared" si="20"/>
        <v>77*63</v>
      </c>
      <c r="F120" s="53" t="s">
        <v>43</v>
      </c>
      <c r="G120" s="54"/>
      <c r="H120" s="54"/>
      <c r="I120" s="782"/>
      <c r="J120" s="263"/>
      <c r="K120" s="90" t="e">
        <f t="shared" ref="K120:P120" si="21">+$I$108+$J$120-SUM(K108:K119)</f>
        <v>#REF!</v>
      </c>
      <c r="L120" s="90" t="e">
        <f t="shared" si="21"/>
        <v>#REF!</v>
      </c>
      <c r="M120" s="90" t="e">
        <f t="shared" si="21"/>
        <v>#REF!</v>
      </c>
      <c r="N120" s="90" t="e">
        <f t="shared" si="21"/>
        <v>#REF!</v>
      </c>
      <c r="O120" s="90" t="e">
        <f t="shared" si="21"/>
        <v>#REF!</v>
      </c>
      <c r="P120" s="90" t="e">
        <f t="shared" si="21"/>
        <v>#REF!</v>
      </c>
      <c r="Q120" s="90" t="e">
        <f t="shared" ref="Q120:Z120" si="22">+P120-SUM(Q108:Q119)</f>
        <v>#REF!</v>
      </c>
      <c r="R120" s="90" t="e">
        <f t="shared" si="22"/>
        <v>#REF!</v>
      </c>
      <c r="S120" s="90" t="e">
        <f t="shared" si="22"/>
        <v>#REF!</v>
      </c>
      <c r="T120" s="90" t="e">
        <f t="shared" si="22"/>
        <v>#REF!</v>
      </c>
      <c r="U120" s="90" t="e">
        <f t="shared" si="22"/>
        <v>#REF!</v>
      </c>
      <c r="V120" s="90" t="e">
        <f t="shared" si="22"/>
        <v>#REF!</v>
      </c>
      <c r="W120" s="90" t="e">
        <f t="shared" si="22"/>
        <v>#REF!</v>
      </c>
      <c r="X120" s="90" t="e">
        <f t="shared" si="22"/>
        <v>#REF!</v>
      </c>
      <c r="Y120" s="90" t="e">
        <f t="shared" si="22"/>
        <v>#REF!</v>
      </c>
      <c r="Z120" s="90" t="e">
        <f t="shared" si="22"/>
        <v>#REF!</v>
      </c>
    </row>
    <row r="121" spans="1:26" ht="20.100000000000001" customHeight="1">
      <c r="A121" s="806" t="s">
        <v>148</v>
      </c>
      <c r="B121" s="791" t="s">
        <v>149</v>
      </c>
      <c r="C121" s="8" t="s">
        <v>107</v>
      </c>
      <c r="D121" s="73" t="s">
        <v>150</v>
      </c>
      <c r="E121" s="226" t="s">
        <v>151</v>
      </c>
      <c r="F121" s="44">
        <v>3000</v>
      </c>
      <c r="G121" s="45"/>
      <c r="H121" s="45"/>
      <c r="I121" s="781">
        <f>+VLOOKUP(A121,Sheet2!$B$3:$C$189,2,0)</f>
        <v>0</v>
      </c>
      <c r="J121" s="79"/>
      <c r="K121" s="99">
        <f t="array" ref="K121">+IFERROR(ROUND(INDEX(FCSTSDV!$D$2:$N$674,MATCH('STOCK (2)'!$D121,FCSTSDV!$C$2:$C$674,0),MATCH('STOCK (2)'!K$3,FCSTSDV!$D$1:$N$1,0))/'STOCK (2)'!$F121,1),0)</f>
        <v>0</v>
      </c>
      <c r="L121" s="99">
        <f t="array" ref="L121">+IFERROR(ROUND(INDEX(FCSTSDV!$D$2:$N$674,MATCH('STOCK (2)'!$D121,FCSTSDV!$C$2:$C$674,0),MATCH('STOCK (2)'!L$3,FCSTSDV!$D$1:$N$1,0))/'STOCK (2)'!$F121,1),0)</f>
        <v>0</v>
      </c>
      <c r="M121" s="99">
        <f t="array" ref="M121">+IFERROR(ROUND(INDEX(FCSTSDV!$D$2:$N$674,MATCH('STOCK (2)'!$D121,FCSTSDV!$C$2:$C$674,0),MATCH('STOCK (2)'!M$3,FCSTSDV!$D$1:$N$1,0))/'STOCK (2)'!$F121,1),0)</f>
        <v>0</v>
      </c>
      <c r="N121" s="99">
        <f t="array" ref="N121">+IFERROR(ROUND(INDEX(FCSTSDV!$D$2:$N$674,MATCH('STOCK (2)'!$D121,FCSTSDV!$C$2:$C$674,0),MATCH('STOCK (2)'!N$3,FCSTSDV!$D$1:$N$1,0))/'STOCK (2)'!$F121,1),0)</f>
        <v>0</v>
      </c>
      <c r="O121" s="99">
        <f t="array" ref="O121">+IFERROR(ROUND(INDEX(FCSTSDV!$D$2:$N$674,MATCH('STOCK (2)'!$D121,FCSTSDV!$C$2:$C$674,0),MATCH('STOCK (2)'!O$3,FCSTSDV!$D$1:$N$1,0))/'STOCK (2)'!$F121,1),0)</f>
        <v>0</v>
      </c>
      <c r="P121" s="99">
        <f t="array" ref="P121">+IFERROR(ROUND(INDEX(FCSTSDV!$D$2:$N$674,MATCH('STOCK (2)'!$D121,FCSTSDV!$C$2:$C$674,0),MATCH('STOCK (2)'!P$3,FCSTSDV!$D$1:$N$1,0))/'STOCK (2)'!$F121,1),0)</f>
        <v>0</v>
      </c>
      <c r="Q121" s="99">
        <f t="array" ref="Q121">+IFERROR(ROUND(INDEX(FCSTSDV!$D$2:$N$674,MATCH('STOCK (2)'!$D121,FCSTSDV!$C$2:$C$674,0),MATCH('STOCK (2)'!Q$3,FCSTSDV!$D$1:$N$1,0))/'STOCK (2)'!$F121,1),0)</f>
        <v>0</v>
      </c>
      <c r="R121" s="99">
        <f t="array" ref="R121">+IFERROR(ROUND(INDEX(FCSTSDV!$D$2:$N$674,MATCH('STOCK (2)'!$D121,FCSTSDV!$C$2:$C$674,0),MATCH('STOCK (2)'!R$3,FCSTSDV!$D$1:$N$1,0))/'STOCK (2)'!$F121,1),0)</f>
        <v>0</v>
      </c>
      <c r="S121" s="99">
        <f t="array" ref="S121">+IFERROR(ROUND(INDEX(FCSTSDV!$D$2:$N$674,MATCH('STOCK (2)'!$D121,FCSTSDV!$C$2:$C$674,0),MATCH('STOCK (2)'!S$3,FCSTSDV!$D$1:$N$1,0))/'STOCK (2)'!$F121,1),0)</f>
        <v>0</v>
      </c>
      <c r="T121" s="99">
        <f t="array" ref="T121">+IFERROR(ROUND(INDEX(FCSTSDV!$D$2:$N$674,MATCH('STOCK (2)'!$D121,FCSTSDV!$C$2:$C$674,0),MATCH('STOCK (2)'!T$3,FCSTSDV!$D$1:$N$1,0))/'STOCK (2)'!$F121,1),0)</f>
        <v>0</v>
      </c>
      <c r="U121" s="99">
        <f t="array" ref="U121">+IFERROR(ROUND(INDEX(FCSTSDV!$D$2:$N$674,MATCH('STOCK (2)'!$D121,FCSTSDV!$C$2:$C$674,0),MATCH('STOCK (2)'!U$3,FCSTSDV!$D$1:$N$1,0))/'STOCK (2)'!$F121,1),0)</f>
        <v>0</v>
      </c>
      <c r="V121" s="99">
        <f t="array" ref="V121">+IFERROR(ROUND(INDEX(FCSTSDV!$D$2:$N$674,MATCH('STOCK (2)'!$D121,FCSTSDV!$C$2:$C$674,0),MATCH('STOCK (2)'!V$3,FCSTSDV!$D$1:$N$1,0))/'STOCK (2)'!$F121,1),0)</f>
        <v>0</v>
      </c>
      <c r="W121" s="99">
        <f t="array" ref="W121">+IFERROR(ROUND(INDEX(FCSTSDV!$D$2:$N$674,MATCH('STOCK (2)'!$D121,FCSTSDV!$C$2:$C$674,0),MATCH('STOCK (2)'!W$3,FCSTSDV!$D$1:$N$1,0))/'STOCK (2)'!$F121,1),0)</f>
        <v>0</v>
      </c>
      <c r="X121" s="99">
        <f t="array" ref="X121">+IFERROR(ROUND(INDEX(FCSTSDV!$D$2:$N$674,MATCH('STOCK (2)'!$D121,FCSTSDV!$C$2:$C$674,0),MATCH('STOCK (2)'!X$3,FCSTSDV!$D$1:$N$1,0))/'STOCK (2)'!$F121,1),0)</f>
        <v>0</v>
      </c>
      <c r="Y121" s="117">
        <f t="array" ref="Y121">+IFERROR(ROUND(INDEX(FCSTSDV!$D$2:$N$674,MATCH('STOCK (2)'!$D121,FCSTSDV!$C$2:$C$674,0),MATCH('STOCK (2)'!Y$3,FCSTSDV!$D$1:$N$1,0))/'STOCK (2)'!$F121,1),0)</f>
        <v>0</v>
      </c>
      <c r="Z121" s="117">
        <f t="array" ref="Z121">+IFERROR(ROUND(INDEX(FCSTSDV!$D$2:$N$674,MATCH('STOCK (2)'!$D121,FCSTSDV!$C$2:$C$674,0),MATCH('STOCK (2)'!Z$3,FCSTSDV!$D$1:$N$1,0))/'STOCK (2)'!$F121,1),0)</f>
        <v>0</v>
      </c>
    </row>
    <row r="122" spans="1:26" ht="20.100000000000001" customHeight="1">
      <c r="A122" s="813"/>
      <c r="B122" s="795"/>
      <c r="C122" s="12"/>
      <c r="D122" s="32" t="s">
        <v>108</v>
      </c>
      <c r="E122" s="227" t="e">
        <f>+#REF!</f>
        <v>#REF!</v>
      </c>
      <c r="F122" s="49">
        <v>3000</v>
      </c>
      <c r="G122" s="48"/>
      <c r="H122" s="48"/>
      <c r="I122" s="785"/>
      <c r="J122" s="79"/>
      <c r="K122" s="92">
        <f t="array" ref="K122">+IFERROR(ROUND(INDEX(FCSTSDV!$D$2:$N$674,MATCH('STOCK (2)'!$D122,FCSTSDV!$C$2:$C$674,0),MATCH('STOCK (2)'!K$3,FCSTSDV!$D$1:$N$1,0))/'STOCK (2)'!$F122,1),0)</f>
        <v>0</v>
      </c>
      <c r="L122" s="92">
        <f t="array" ref="L122">+IFERROR(ROUND(INDEX(FCSTSDV!$D$2:$N$674,MATCH('STOCK (2)'!$D122,FCSTSDV!$C$2:$C$674,0),MATCH('STOCK (2)'!L$3,FCSTSDV!$D$1:$N$1,0))/'STOCK (2)'!$F122,1),0)</f>
        <v>0</v>
      </c>
      <c r="M122" s="92">
        <f t="array" ref="M122">+IFERROR(ROUND(INDEX(FCSTSDV!$D$2:$N$674,MATCH('STOCK (2)'!$D122,FCSTSDV!$C$2:$C$674,0),MATCH('STOCK (2)'!M$3,FCSTSDV!$D$1:$N$1,0))/'STOCK (2)'!$F122,1),0)</f>
        <v>0</v>
      </c>
      <c r="N122" s="92">
        <f t="array" ref="N122">+IFERROR(ROUND(INDEX(FCSTSDV!$D$2:$N$674,MATCH('STOCK (2)'!$D122,FCSTSDV!$C$2:$C$674,0),MATCH('STOCK (2)'!N$3,FCSTSDV!$D$1:$N$1,0))/'STOCK (2)'!$F122,1),0)</f>
        <v>0</v>
      </c>
      <c r="O122" s="92">
        <f t="array" ref="O122">+IFERROR(ROUND(INDEX(FCSTSDV!$D$2:$N$674,MATCH('STOCK (2)'!$D122,FCSTSDV!$C$2:$C$674,0),MATCH('STOCK (2)'!O$3,FCSTSDV!$D$1:$N$1,0))/'STOCK (2)'!$F122,1),0)</f>
        <v>0</v>
      </c>
      <c r="P122" s="92">
        <f t="array" ref="P122">+IFERROR(ROUND(INDEX(FCSTSDV!$D$2:$N$674,MATCH('STOCK (2)'!$D122,FCSTSDV!$C$2:$C$674,0),MATCH('STOCK (2)'!P$3,FCSTSDV!$D$1:$N$1,0))/'STOCK (2)'!$F122,1),0)</f>
        <v>0</v>
      </c>
      <c r="Q122" s="92">
        <f t="array" ref="Q122">+IFERROR(ROUND(INDEX(FCSTSDV!$D$2:$N$674,MATCH('STOCK (2)'!$D122,FCSTSDV!$C$2:$C$674,0),MATCH('STOCK (2)'!Q$3,FCSTSDV!$D$1:$N$1,0))/'STOCK (2)'!$F122,1),0)</f>
        <v>0</v>
      </c>
      <c r="R122" s="92">
        <f t="array" ref="R122">+IFERROR(ROUND(INDEX(FCSTSDV!$D$2:$N$674,MATCH('STOCK (2)'!$D122,FCSTSDV!$C$2:$C$674,0),MATCH('STOCK (2)'!R$3,FCSTSDV!$D$1:$N$1,0))/'STOCK (2)'!$F122,1),0)</f>
        <v>0</v>
      </c>
      <c r="S122" s="92">
        <f t="array" ref="S122">+IFERROR(ROUND(INDEX(FCSTSDV!$D$2:$N$674,MATCH('STOCK (2)'!$D122,FCSTSDV!$C$2:$C$674,0),MATCH('STOCK (2)'!S$3,FCSTSDV!$D$1:$N$1,0))/'STOCK (2)'!$F122,1),0)</f>
        <v>0</v>
      </c>
      <c r="T122" s="92">
        <f t="array" ref="T122">+IFERROR(ROUND(INDEX(FCSTSDV!$D$2:$N$674,MATCH('STOCK (2)'!$D122,FCSTSDV!$C$2:$C$674,0),MATCH('STOCK (2)'!T$3,FCSTSDV!$D$1:$N$1,0))/'STOCK (2)'!$F122,1),0)</f>
        <v>0</v>
      </c>
      <c r="U122" s="92">
        <f t="array" ref="U122">+IFERROR(ROUND(INDEX(FCSTSDV!$D$2:$N$674,MATCH('STOCK (2)'!$D122,FCSTSDV!$C$2:$C$674,0),MATCH('STOCK (2)'!U$3,FCSTSDV!$D$1:$N$1,0))/'STOCK (2)'!$F122,1),0)</f>
        <v>0</v>
      </c>
      <c r="V122" s="92">
        <f t="array" ref="V122">+IFERROR(ROUND(INDEX(FCSTSDV!$D$2:$N$674,MATCH('STOCK (2)'!$D122,FCSTSDV!$C$2:$C$674,0),MATCH('STOCK (2)'!V$3,FCSTSDV!$D$1:$N$1,0))/'STOCK (2)'!$F122,1),0)</f>
        <v>0</v>
      </c>
      <c r="W122" s="92">
        <f t="array" ref="W122">+IFERROR(ROUND(INDEX(FCSTSDV!$D$2:$N$674,MATCH('STOCK (2)'!$D122,FCSTSDV!$C$2:$C$674,0),MATCH('STOCK (2)'!W$3,FCSTSDV!$D$1:$N$1,0))/'STOCK (2)'!$F122,1),0)</f>
        <v>0</v>
      </c>
      <c r="X122" s="92">
        <f t="array" ref="X122">+IFERROR(ROUND(INDEX(FCSTSDV!$D$2:$N$674,MATCH('STOCK (2)'!$D122,FCSTSDV!$C$2:$C$674,0),MATCH('STOCK (2)'!X$3,FCSTSDV!$D$1:$N$1,0))/'STOCK (2)'!$F122,1),0)</f>
        <v>0</v>
      </c>
      <c r="Y122" s="119">
        <f t="array" ref="Y122">+IFERROR(ROUND(INDEX(FCSTSDV!$D$2:$N$674,MATCH('STOCK (2)'!$D122,FCSTSDV!$C$2:$C$674,0),MATCH('STOCK (2)'!Y$3,FCSTSDV!$D$1:$N$1,0))/'STOCK (2)'!$F122,1),0)</f>
        <v>0</v>
      </c>
      <c r="Z122" s="119">
        <f t="array" ref="Z122">+IFERROR(ROUND(INDEX(FCSTSDV!$D$2:$N$674,MATCH('STOCK (2)'!$D122,FCSTSDV!$C$2:$C$674,0),MATCH('STOCK (2)'!Z$3,FCSTSDV!$D$1:$N$1,0))/'STOCK (2)'!$F122,1),0)</f>
        <v>0</v>
      </c>
    </row>
    <row r="123" spans="1:26" ht="20.100000000000001" customHeight="1">
      <c r="A123" s="813"/>
      <c r="B123" s="795"/>
      <c r="C123" s="12"/>
      <c r="D123" s="32" t="s">
        <v>95</v>
      </c>
      <c r="E123" s="227" t="e">
        <f>+E122</f>
        <v>#REF!</v>
      </c>
      <c r="F123" s="49">
        <v>2800</v>
      </c>
      <c r="G123" s="48"/>
      <c r="H123" s="48"/>
      <c r="I123" s="785"/>
      <c r="J123" s="79"/>
      <c r="K123" s="92">
        <f t="array" ref="K123">+IFERROR(ROUND(INDEX(FCSTSDV!$D$2:$N$674,MATCH('STOCK (2)'!$D123,FCSTSDV!$C$2:$C$674,0),MATCH('STOCK (2)'!K$3,FCSTSDV!$D$1:$N$1,0))/'STOCK (2)'!$F123,1),0)</f>
        <v>0</v>
      </c>
      <c r="L123" s="92">
        <f t="array" ref="L123">+IFERROR(ROUND(INDEX(FCSTSDV!$D$2:$N$674,MATCH('STOCK (2)'!$D123,FCSTSDV!$C$2:$C$674,0),MATCH('STOCK (2)'!L$3,FCSTSDV!$D$1:$N$1,0))/'STOCK (2)'!$F123,1),0)</f>
        <v>0</v>
      </c>
      <c r="M123" s="92">
        <f t="array" ref="M123">+IFERROR(ROUND(INDEX(FCSTSDV!$D$2:$N$674,MATCH('STOCK (2)'!$D123,FCSTSDV!$C$2:$C$674,0),MATCH('STOCK (2)'!M$3,FCSTSDV!$D$1:$N$1,0))/'STOCK (2)'!$F123,1),0)</f>
        <v>0</v>
      </c>
      <c r="N123" s="92">
        <f t="array" ref="N123">+IFERROR(ROUND(INDEX(FCSTSDV!$D$2:$N$674,MATCH('STOCK (2)'!$D123,FCSTSDV!$C$2:$C$674,0),MATCH('STOCK (2)'!N$3,FCSTSDV!$D$1:$N$1,0))/'STOCK (2)'!$F123,1),0)</f>
        <v>0</v>
      </c>
      <c r="O123" s="92">
        <f t="array" ref="O123">+IFERROR(ROUND(INDEX(FCSTSDV!$D$2:$N$674,MATCH('STOCK (2)'!$D123,FCSTSDV!$C$2:$C$674,0),MATCH('STOCK (2)'!O$3,FCSTSDV!$D$1:$N$1,0))/'STOCK (2)'!$F123,1),0)</f>
        <v>0</v>
      </c>
      <c r="P123" s="92">
        <f t="array" ref="P123">+IFERROR(ROUND(INDEX(FCSTSDV!$D$2:$N$674,MATCH('STOCK (2)'!$D123,FCSTSDV!$C$2:$C$674,0),MATCH('STOCK (2)'!P$3,FCSTSDV!$D$1:$N$1,0))/'STOCK (2)'!$F123,1),0)</f>
        <v>0</v>
      </c>
      <c r="Q123" s="92">
        <f t="array" ref="Q123">+IFERROR(ROUND(INDEX(FCSTSDV!$D$2:$N$674,MATCH('STOCK (2)'!$D123,FCSTSDV!$C$2:$C$674,0),MATCH('STOCK (2)'!Q$3,FCSTSDV!$D$1:$N$1,0))/'STOCK (2)'!$F123,1),0)</f>
        <v>0</v>
      </c>
      <c r="R123" s="92">
        <f t="array" ref="R123">+IFERROR(ROUND(INDEX(FCSTSDV!$D$2:$N$674,MATCH('STOCK (2)'!$D123,FCSTSDV!$C$2:$C$674,0),MATCH('STOCK (2)'!R$3,FCSTSDV!$D$1:$N$1,0))/'STOCK (2)'!$F123,1),0)</f>
        <v>0</v>
      </c>
      <c r="S123" s="92">
        <f t="array" ref="S123">+IFERROR(ROUND(INDEX(FCSTSDV!$D$2:$N$674,MATCH('STOCK (2)'!$D123,FCSTSDV!$C$2:$C$674,0),MATCH('STOCK (2)'!S$3,FCSTSDV!$D$1:$N$1,0))/'STOCK (2)'!$F123,1),0)</f>
        <v>0</v>
      </c>
      <c r="T123" s="92">
        <f t="array" ref="T123">+IFERROR(ROUND(INDEX(FCSTSDV!$D$2:$N$674,MATCH('STOCK (2)'!$D123,FCSTSDV!$C$2:$C$674,0),MATCH('STOCK (2)'!T$3,FCSTSDV!$D$1:$N$1,0))/'STOCK (2)'!$F123,1),0)</f>
        <v>0</v>
      </c>
      <c r="U123" s="92">
        <f t="array" ref="U123">+IFERROR(ROUND(INDEX(FCSTSDV!$D$2:$N$674,MATCH('STOCK (2)'!$D123,FCSTSDV!$C$2:$C$674,0),MATCH('STOCK (2)'!U$3,FCSTSDV!$D$1:$N$1,0))/'STOCK (2)'!$F123,1),0)</f>
        <v>0</v>
      </c>
      <c r="V123" s="92">
        <f t="array" ref="V123">+IFERROR(ROUND(INDEX(FCSTSDV!$D$2:$N$674,MATCH('STOCK (2)'!$D123,FCSTSDV!$C$2:$C$674,0),MATCH('STOCK (2)'!V$3,FCSTSDV!$D$1:$N$1,0))/'STOCK (2)'!$F123,1),0)</f>
        <v>0</v>
      </c>
      <c r="W123" s="92">
        <f t="array" ref="W123">+IFERROR(ROUND(INDEX(FCSTSDV!$D$2:$N$674,MATCH('STOCK (2)'!$D123,FCSTSDV!$C$2:$C$674,0),MATCH('STOCK (2)'!W$3,FCSTSDV!$D$1:$N$1,0))/'STOCK (2)'!$F123,1),0)</f>
        <v>0</v>
      </c>
      <c r="X123" s="92">
        <f t="array" ref="X123">+IFERROR(ROUND(INDEX(FCSTSDV!$D$2:$N$674,MATCH('STOCK (2)'!$D123,FCSTSDV!$C$2:$C$674,0),MATCH('STOCK (2)'!X$3,FCSTSDV!$D$1:$N$1,0))/'STOCK (2)'!$F123,1),0)</f>
        <v>0</v>
      </c>
      <c r="Y123" s="119">
        <f t="array" ref="Y123">+IFERROR(ROUND(INDEX(FCSTSDV!$D$2:$N$674,MATCH('STOCK (2)'!$D123,FCSTSDV!$C$2:$C$674,0),MATCH('STOCK (2)'!Y$3,FCSTSDV!$D$1:$N$1,0))/'STOCK (2)'!$F123,1),0)</f>
        <v>0</v>
      </c>
      <c r="Z123" s="119">
        <f t="array" ref="Z123">+IFERROR(ROUND(INDEX(FCSTSDV!$D$2:$N$674,MATCH('STOCK (2)'!$D123,FCSTSDV!$C$2:$C$674,0),MATCH('STOCK (2)'!Z$3,FCSTSDV!$D$1:$N$1,0))/'STOCK (2)'!$F123,1),0)</f>
        <v>0</v>
      </c>
    </row>
    <row r="124" spans="1:26" ht="20.100000000000001" customHeight="1">
      <c r="A124" s="813"/>
      <c r="B124" s="795"/>
      <c r="C124" s="12"/>
      <c r="D124" s="32" t="s">
        <v>99</v>
      </c>
      <c r="E124" s="227" t="e">
        <f>+E123</f>
        <v>#REF!</v>
      </c>
      <c r="F124" s="49">
        <v>3000</v>
      </c>
      <c r="G124" s="48"/>
      <c r="H124" s="48"/>
      <c r="I124" s="785"/>
      <c r="J124" s="79"/>
      <c r="K124" s="92">
        <f t="array" ref="K124">+IFERROR(ROUND(INDEX(FCSTSDV!$D$2:$N$674,MATCH('STOCK (2)'!$D124,FCSTSDV!$C$2:$C$674,0),MATCH('STOCK (2)'!K$3,FCSTSDV!$D$1:$N$1,0))/'STOCK (2)'!$F124,1),0)</f>
        <v>0</v>
      </c>
      <c r="L124" s="92">
        <f t="array" ref="L124">+IFERROR(ROUND(INDEX(FCSTSDV!$D$2:$N$674,MATCH('STOCK (2)'!$D124,FCSTSDV!$C$2:$C$674,0),MATCH('STOCK (2)'!L$3,FCSTSDV!$D$1:$N$1,0))/'STOCK (2)'!$F124,1),0)</f>
        <v>0</v>
      </c>
      <c r="M124" s="92">
        <f t="array" ref="M124">+IFERROR(ROUND(INDEX(FCSTSDV!$D$2:$N$674,MATCH('STOCK (2)'!$D124,FCSTSDV!$C$2:$C$674,0),MATCH('STOCK (2)'!M$3,FCSTSDV!$D$1:$N$1,0))/'STOCK (2)'!$F124,1),0)</f>
        <v>0</v>
      </c>
      <c r="N124" s="92">
        <f t="array" ref="N124">+IFERROR(ROUND(INDEX(FCSTSDV!$D$2:$N$674,MATCH('STOCK (2)'!$D124,FCSTSDV!$C$2:$C$674,0),MATCH('STOCK (2)'!N$3,FCSTSDV!$D$1:$N$1,0))/'STOCK (2)'!$F124,1),0)</f>
        <v>0</v>
      </c>
      <c r="O124" s="92">
        <f t="array" ref="O124">+IFERROR(ROUND(INDEX(FCSTSDV!$D$2:$N$674,MATCH('STOCK (2)'!$D124,FCSTSDV!$C$2:$C$674,0),MATCH('STOCK (2)'!O$3,FCSTSDV!$D$1:$N$1,0))/'STOCK (2)'!$F124,1),0)</f>
        <v>0</v>
      </c>
      <c r="P124" s="92">
        <f t="array" ref="P124">+IFERROR(ROUND(INDEX(FCSTSDV!$D$2:$N$674,MATCH('STOCK (2)'!$D124,FCSTSDV!$C$2:$C$674,0),MATCH('STOCK (2)'!P$3,FCSTSDV!$D$1:$N$1,0))/'STOCK (2)'!$F124,1),0)</f>
        <v>0</v>
      </c>
      <c r="Q124" s="92">
        <f t="array" ref="Q124">+IFERROR(ROUND(INDEX(FCSTSDV!$D$2:$N$674,MATCH('STOCK (2)'!$D124,FCSTSDV!$C$2:$C$674,0),MATCH('STOCK (2)'!Q$3,FCSTSDV!$D$1:$N$1,0))/'STOCK (2)'!$F124,1),0)</f>
        <v>0</v>
      </c>
      <c r="R124" s="92">
        <f t="array" ref="R124">+IFERROR(ROUND(INDEX(FCSTSDV!$D$2:$N$674,MATCH('STOCK (2)'!$D124,FCSTSDV!$C$2:$C$674,0),MATCH('STOCK (2)'!R$3,FCSTSDV!$D$1:$N$1,0))/'STOCK (2)'!$F124,1),0)</f>
        <v>0</v>
      </c>
      <c r="S124" s="92">
        <f t="array" ref="S124">+IFERROR(ROUND(INDEX(FCSTSDV!$D$2:$N$674,MATCH('STOCK (2)'!$D124,FCSTSDV!$C$2:$C$674,0),MATCH('STOCK (2)'!S$3,FCSTSDV!$D$1:$N$1,0))/'STOCK (2)'!$F124,1),0)</f>
        <v>0</v>
      </c>
      <c r="T124" s="92">
        <f t="array" ref="T124">+IFERROR(ROUND(INDEX(FCSTSDV!$D$2:$N$674,MATCH('STOCK (2)'!$D124,FCSTSDV!$C$2:$C$674,0),MATCH('STOCK (2)'!T$3,FCSTSDV!$D$1:$N$1,0))/'STOCK (2)'!$F124,1),0)</f>
        <v>0</v>
      </c>
      <c r="U124" s="92">
        <f t="array" ref="U124">+IFERROR(ROUND(INDEX(FCSTSDV!$D$2:$N$674,MATCH('STOCK (2)'!$D124,FCSTSDV!$C$2:$C$674,0),MATCH('STOCK (2)'!U$3,FCSTSDV!$D$1:$N$1,0))/'STOCK (2)'!$F124,1),0)</f>
        <v>0</v>
      </c>
      <c r="V124" s="92">
        <f t="array" ref="V124">+IFERROR(ROUND(INDEX(FCSTSDV!$D$2:$N$674,MATCH('STOCK (2)'!$D124,FCSTSDV!$C$2:$C$674,0),MATCH('STOCK (2)'!V$3,FCSTSDV!$D$1:$N$1,0))/'STOCK (2)'!$F124,1),0)</f>
        <v>0</v>
      </c>
      <c r="W124" s="92">
        <f t="array" ref="W124">+IFERROR(ROUND(INDEX(FCSTSDV!$D$2:$N$674,MATCH('STOCK (2)'!$D124,FCSTSDV!$C$2:$C$674,0),MATCH('STOCK (2)'!W$3,FCSTSDV!$D$1:$N$1,0))/'STOCK (2)'!$F124,1),0)</f>
        <v>0</v>
      </c>
      <c r="X124" s="92">
        <f t="array" ref="X124">+IFERROR(ROUND(INDEX(FCSTSDV!$D$2:$N$674,MATCH('STOCK (2)'!$D124,FCSTSDV!$C$2:$C$674,0),MATCH('STOCK (2)'!X$3,FCSTSDV!$D$1:$N$1,0))/'STOCK (2)'!$F124,1),0)</f>
        <v>0</v>
      </c>
      <c r="Y124" s="119">
        <f t="array" ref="Y124">+IFERROR(ROUND(INDEX(FCSTSDV!$D$2:$N$674,MATCH('STOCK (2)'!$D124,FCSTSDV!$C$2:$C$674,0),MATCH('STOCK (2)'!Y$3,FCSTSDV!$D$1:$N$1,0))/'STOCK (2)'!$F124,1),0)</f>
        <v>0</v>
      </c>
      <c r="Z124" s="119">
        <f t="array" ref="Z124">+IFERROR(ROUND(INDEX(FCSTSDV!$D$2:$N$674,MATCH('STOCK (2)'!$D124,FCSTSDV!$C$2:$C$674,0),MATCH('STOCK (2)'!Z$3,FCSTSDV!$D$1:$N$1,0))/'STOCK (2)'!$F124,1),0)</f>
        <v>0</v>
      </c>
    </row>
    <row r="125" spans="1:26" ht="20.100000000000001" customHeight="1">
      <c r="A125" s="813"/>
      <c r="B125" s="795"/>
      <c r="C125" s="12"/>
      <c r="D125" s="32" t="s">
        <v>110</v>
      </c>
      <c r="E125" s="227" t="e">
        <f>+E124</f>
        <v>#REF!</v>
      </c>
      <c r="F125" s="49">
        <v>3000</v>
      </c>
      <c r="G125" s="48"/>
      <c r="H125" s="48"/>
      <c r="I125" s="785"/>
      <c r="J125" s="79"/>
      <c r="K125" s="92">
        <f t="array" ref="K125">+IFERROR(ROUND(INDEX(FCSTSDV!$D$2:$N$674,MATCH('STOCK (2)'!$D125,FCSTSDV!$C$2:$C$674,0),MATCH('STOCK (2)'!K$3,FCSTSDV!$D$1:$N$1,0))/'STOCK (2)'!$F125,1),0)</f>
        <v>0</v>
      </c>
      <c r="L125" s="92">
        <f t="array" ref="L125">+IFERROR(ROUND(INDEX(FCSTSDV!$D$2:$N$674,MATCH('STOCK (2)'!$D125,FCSTSDV!$C$2:$C$674,0),MATCH('STOCK (2)'!L$3,FCSTSDV!$D$1:$N$1,0))/'STOCK (2)'!$F125,1),0)</f>
        <v>0</v>
      </c>
      <c r="M125" s="92">
        <f t="array" ref="M125">+IFERROR(ROUND(INDEX(FCSTSDV!$D$2:$N$674,MATCH('STOCK (2)'!$D125,FCSTSDV!$C$2:$C$674,0),MATCH('STOCK (2)'!M$3,FCSTSDV!$D$1:$N$1,0))/'STOCK (2)'!$F125,1),0)</f>
        <v>0</v>
      </c>
      <c r="N125" s="92">
        <f t="array" ref="N125">+IFERROR(ROUND(INDEX(FCSTSDV!$D$2:$N$674,MATCH('STOCK (2)'!$D125,FCSTSDV!$C$2:$C$674,0),MATCH('STOCK (2)'!N$3,FCSTSDV!$D$1:$N$1,0))/'STOCK (2)'!$F125,1),0)</f>
        <v>0</v>
      </c>
      <c r="O125" s="92">
        <f t="array" ref="O125">+IFERROR(ROUND(INDEX(FCSTSDV!$D$2:$N$674,MATCH('STOCK (2)'!$D125,FCSTSDV!$C$2:$C$674,0),MATCH('STOCK (2)'!O$3,FCSTSDV!$D$1:$N$1,0))/'STOCK (2)'!$F125,1),0)</f>
        <v>0</v>
      </c>
      <c r="P125" s="92">
        <f t="array" ref="P125">+IFERROR(ROUND(INDEX(FCSTSDV!$D$2:$N$674,MATCH('STOCK (2)'!$D125,FCSTSDV!$C$2:$C$674,0),MATCH('STOCK (2)'!P$3,FCSTSDV!$D$1:$N$1,0))/'STOCK (2)'!$F125,1),0)</f>
        <v>0</v>
      </c>
      <c r="Q125" s="92">
        <f t="array" ref="Q125">+IFERROR(ROUND(INDEX(FCSTSDV!$D$2:$N$674,MATCH('STOCK (2)'!$D125,FCSTSDV!$C$2:$C$674,0),MATCH('STOCK (2)'!Q$3,FCSTSDV!$D$1:$N$1,0))/'STOCK (2)'!$F125,1),0)</f>
        <v>0</v>
      </c>
      <c r="R125" s="92">
        <f t="array" ref="R125">+IFERROR(ROUND(INDEX(FCSTSDV!$D$2:$N$674,MATCH('STOCK (2)'!$D125,FCSTSDV!$C$2:$C$674,0),MATCH('STOCK (2)'!R$3,FCSTSDV!$D$1:$N$1,0))/'STOCK (2)'!$F125,1),0)</f>
        <v>0</v>
      </c>
      <c r="S125" s="92">
        <f t="array" ref="S125">+IFERROR(ROUND(INDEX(FCSTSDV!$D$2:$N$674,MATCH('STOCK (2)'!$D125,FCSTSDV!$C$2:$C$674,0),MATCH('STOCK (2)'!S$3,FCSTSDV!$D$1:$N$1,0))/'STOCK (2)'!$F125,1),0)</f>
        <v>0</v>
      </c>
      <c r="T125" s="92">
        <f t="array" ref="T125">+IFERROR(ROUND(INDEX(FCSTSDV!$D$2:$N$674,MATCH('STOCK (2)'!$D125,FCSTSDV!$C$2:$C$674,0),MATCH('STOCK (2)'!T$3,FCSTSDV!$D$1:$N$1,0))/'STOCK (2)'!$F125,1),0)</f>
        <v>0</v>
      </c>
      <c r="U125" s="92">
        <f t="array" ref="U125">+IFERROR(ROUND(INDEX(FCSTSDV!$D$2:$N$674,MATCH('STOCK (2)'!$D125,FCSTSDV!$C$2:$C$674,0),MATCH('STOCK (2)'!U$3,FCSTSDV!$D$1:$N$1,0))/'STOCK (2)'!$F125,1),0)</f>
        <v>0</v>
      </c>
      <c r="V125" s="92">
        <f t="array" ref="V125">+IFERROR(ROUND(INDEX(FCSTSDV!$D$2:$N$674,MATCH('STOCK (2)'!$D125,FCSTSDV!$C$2:$C$674,0),MATCH('STOCK (2)'!V$3,FCSTSDV!$D$1:$N$1,0))/'STOCK (2)'!$F125,1),0)</f>
        <v>0</v>
      </c>
      <c r="W125" s="92">
        <f t="array" ref="W125">+IFERROR(ROUND(INDEX(FCSTSDV!$D$2:$N$674,MATCH('STOCK (2)'!$D125,FCSTSDV!$C$2:$C$674,0),MATCH('STOCK (2)'!W$3,FCSTSDV!$D$1:$N$1,0))/'STOCK (2)'!$F125,1),0)</f>
        <v>0</v>
      </c>
      <c r="X125" s="92">
        <f t="array" ref="X125">+IFERROR(ROUND(INDEX(FCSTSDV!$D$2:$N$674,MATCH('STOCK (2)'!$D125,FCSTSDV!$C$2:$C$674,0),MATCH('STOCK (2)'!X$3,FCSTSDV!$D$1:$N$1,0))/'STOCK (2)'!$F125,1),0)</f>
        <v>0</v>
      </c>
      <c r="Y125" s="119">
        <f t="array" ref="Y125">+IFERROR(ROUND(INDEX(FCSTSDV!$D$2:$N$674,MATCH('STOCK (2)'!$D125,FCSTSDV!$C$2:$C$674,0),MATCH('STOCK (2)'!Y$3,FCSTSDV!$D$1:$N$1,0))/'STOCK (2)'!$F125,1),0)</f>
        <v>0</v>
      </c>
      <c r="Z125" s="119">
        <f t="array" ref="Z125">+IFERROR(ROUND(INDEX(FCSTSDV!$D$2:$N$674,MATCH('STOCK (2)'!$D125,FCSTSDV!$C$2:$C$674,0),MATCH('STOCK (2)'!Z$3,FCSTSDV!$D$1:$N$1,0))/'STOCK (2)'!$F125,1),0)</f>
        <v>0</v>
      </c>
    </row>
    <row r="126" spans="1:26" ht="20.100000000000001" customHeight="1">
      <c r="A126" s="813"/>
      <c r="B126" s="795"/>
      <c r="C126" s="12"/>
      <c r="D126" s="32" t="s">
        <v>152</v>
      </c>
      <c r="E126" s="227"/>
      <c r="F126" s="49">
        <v>3000</v>
      </c>
      <c r="G126" s="48"/>
      <c r="H126" s="48"/>
      <c r="I126" s="785"/>
      <c r="J126" s="79"/>
      <c r="K126" s="92">
        <f t="array" ref="K126">+IFERROR(ROUND(INDEX(FCSTSDV!$D$2:$N$674,MATCH('STOCK (2)'!$D126,FCSTSDV!$C$2:$C$674,0),MATCH('STOCK (2)'!K$3,FCSTSDV!$D$1:$N$1,0))/'STOCK (2)'!$F126,1),0)</f>
        <v>0</v>
      </c>
      <c r="L126" s="92">
        <f t="array" ref="L126">+IFERROR(ROUND(INDEX(FCSTSDV!$D$2:$N$674,MATCH('STOCK (2)'!$D126,FCSTSDV!$C$2:$C$674,0),MATCH('STOCK (2)'!L$3,FCSTSDV!$D$1:$N$1,0))/'STOCK (2)'!$F126,1),0)</f>
        <v>0</v>
      </c>
      <c r="M126" s="92">
        <f t="array" ref="M126">+IFERROR(ROUND(INDEX(FCSTSDV!$D$2:$N$674,MATCH('STOCK (2)'!$D126,FCSTSDV!$C$2:$C$674,0),MATCH('STOCK (2)'!M$3,FCSTSDV!$D$1:$N$1,0))/'STOCK (2)'!$F126,1),0)</f>
        <v>0</v>
      </c>
      <c r="N126" s="92">
        <f t="array" ref="N126">+IFERROR(ROUND(INDEX(FCSTSDV!$D$2:$N$674,MATCH('STOCK (2)'!$D126,FCSTSDV!$C$2:$C$674,0),MATCH('STOCK (2)'!N$3,FCSTSDV!$D$1:$N$1,0))/'STOCK (2)'!$F126,1),0)</f>
        <v>0</v>
      </c>
      <c r="O126" s="92">
        <f t="array" ref="O126">+IFERROR(ROUND(INDEX(FCSTSDV!$D$2:$N$674,MATCH('STOCK (2)'!$D126,FCSTSDV!$C$2:$C$674,0),MATCH('STOCK (2)'!O$3,FCSTSDV!$D$1:$N$1,0))/'STOCK (2)'!$F126,1),0)</f>
        <v>0</v>
      </c>
      <c r="P126" s="92">
        <f t="array" ref="P126">+IFERROR(ROUND(INDEX(FCSTSDV!$D$2:$N$674,MATCH('STOCK (2)'!$D126,FCSTSDV!$C$2:$C$674,0),MATCH('STOCK (2)'!P$3,FCSTSDV!$D$1:$N$1,0))/'STOCK (2)'!$F126,1),0)</f>
        <v>0</v>
      </c>
      <c r="Q126" s="92">
        <f t="array" ref="Q126">+IFERROR(ROUND(INDEX(FCSTSDV!$D$2:$N$674,MATCH('STOCK (2)'!$D126,FCSTSDV!$C$2:$C$674,0),MATCH('STOCK (2)'!Q$3,FCSTSDV!$D$1:$N$1,0))/'STOCK (2)'!$F126,1),0)</f>
        <v>0</v>
      </c>
      <c r="R126" s="92">
        <f t="array" ref="R126">+IFERROR(ROUND(INDEX(FCSTSDV!$D$2:$N$674,MATCH('STOCK (2)'!$D126,FCSTSDV!$C$2:$C$674,0),MATCH('STOCK (2)'!R$3,FCSTSDV!$D$1:$N$1,0))/'STOCK (2)'!$F126,1),0)</f>
        <v>0</v>
      </c>
      <c r="S126" s="92">
        <f t="array" ref="S126">+IFERROR(ROUND(INDEX(FCSTSDV!$D$2:$N$674,MATCH('STOCK (2)'!$D126,FCSTSDV!$C$2:$C$674,0),MATCH('STOCK (2)'!S$3,FCSTSDV!$D$1:$N$1,0))/'STOCK (2)'!$F126,1),0)</f>
        <v>0</v>
      </c>
      <c r="T126" s="92">
        <f t="array" ref="T126">+IFERROR(ROUND(INDEX(FCSTSDV!$D$2:$N$674,MATCH('STOCK (2)'!$D126,FCSTSDV!$C$2:$C$674,0),MATCH('STOCK (2)'!T$3,FCSTSDV!$D$1:$N$1,0))/'STOCK (2)'!$F126,1),0)</f>
        <v>0</v>
      </c>
      <c r="U126" s="92">
        <f t="array" ref="U126">+IFERROR(ROUND(INDEX(FCSTSDV!$D$2:$N$674,MATCH('STOCK (2)'!$D126,FCSTSDV!$C$2:$C$674,0),MATCH('STOCK (2)'!U$3,FCSTSDV!$D$1:$N$1,0))/'STOCK (2)'!$F126,1),0)</f>
        <v>0</v>
      </c>
      <c r="V126" s="92">
        <f t="array" ref="V126">+IFERROR(ROUND(INDEX(FCSTSDV!$D$2:$N$674,MATCH('STOCK (2)'!$D126,FCSTSDV!$C$2:$C$674,0),MATCH('STOCK (2)'!V$3,FCSTSDV!$D$1:$N$1,0))/'STOCK (2)'!$F126,1),0)</f>
        <v>0</v>
      </c>
      <c r="W126" s="92">
        <f t="array" ref="W126">+IFERROR(ROUND(INDEX(FCSTSDV!$D$2:$N$674,MATCH('STOCK (2)'!$D126,FCSTSDV!$C$2:$C$674,0),MATCH('STOCK (2)'!W$3,FCSTSDV!$D$1:$N$1,0))/'STOCK (2)'!$F126,1),0)</f>
        <v>0</v>
      </c>
      <c r="X126" s="92">
        <f t="array" ref="X126">+IFERROR(ROUND(INDEX(FCSTSDV!$D$2:$N$674,MATCH('STOCK (2)'!$D126,FCSTSDV!$C$2:$C$674,0),MATCH('STOCK (2)'!X$3,FCSTSDV!$D$1:$N$1,0))/'STOCK (2)'!$F126,1),0)</f>
        <v>0</v>
      </c>
      <c r="Y126" s="119">
        <f t="array" ref="Y126">+IFERROR(ROUND(INDEX(FCSTSDV!$D$2:$N$674,MATCH('STOCK (2)'!$D126,FCSTSDV!$C$2:$C$674,0),MATCH('STOCK (2)'!Y$3,FCSTSDV!$D$1:$N$1,0))/'STOCK (2)'!$F126,1),0)</f>
        <v>0</v>
      </c>
      <c r="Z126" s="119">
        <f t="array" ref="Z126">+IFERROR(ROUND(INDEX(FCSTSDV!$D$2:$N$674,MATCH('STOCK (2)'!$D126,FCSTSDV!$C$2:$C$674,0),MATCH('STOCK (2)'!Z$3,FCSTSDV!$D$1:$N$1,0))/'STOCK (2)'!$F126,1),0)</f>
        <v>0</v>
      </c>
    </row>
    <row r="127" spans="1:26" ht="20.100000000000001" customHeight="1">
      <c r="A127" s="813"/>
      <c r="B127" s="795"/>
      <c r="C127" s="12"/>
      <c r="D127" s="32" t="s">
        <v>116</v>
      </c>
      <c r="E127" s="227"/>
      <c r="F127" s="49">
        <v>3000</v>
      </c>
      <c r="G127" s="48"/>
      <c r="H127" s="48"/>
      <c r="I127" s="785"/>
      <c r="J127" s="79"/>
      <c r="K127" s="92">
        <f t="array" ref="K127">+IFERROR(ROUND(INDEX(FCSTSDV!$D$2:$N$674,MATCH('STOCK (2)'!$D127,FCSTSDV!$C$2:$C$674,0),MATCH('STOCK (2)'!K$3,FCSTSDV!$D$1:$N$1,0))/'STOCK (2)'!$F127,1),0)</f>
        <v>0</v>
      </c>
      <c r="L127" s="92">
        <f t="array" ref="L127">+IFERROR(ROUND(INDEX(FCSTSDV!$D$2:$N$674,MATCH('STOCK (2)'!$D127,FCSTSDV!$C$2:$C$674,0),MATCH('STOCK (2)'!L$3,FCSTSDV!$D$1:$N$1,0))/'STOCK (2)'!$F127,1),0)</f>
        <v>0</v>
      </c>
      <c r="M127" s="92">
        <f t="array" ref="M127">+IFERROR(ROUND(INDEX(FCSTSDV!$D$2:$N$674,MATCH('STOCK (2)'!$D127,FCSTSDV!$C$2:$C$674,0),MATCH('STOCK (2)'!M$3,FCSTSDV!$D$1:$N$1,0))/'STOCK (2)'!$F127,1),0)</f>
        <v>0</v>
      </c>
      <c r="N127" s="92">
        <f t="array" ref="N127">+IFERROR(ROUND(INDEX(FCSTSDV!$D$2:$N$674,MATCH('STOCK (2)'!$D127,FCSTSDV!$C$2:$C$674,0),MATCH('STOCK (2)'!N$3,FCSTSDV!$D$1:$N$1,0))/'STOCK (2)'!$F127,1),0)</f>
        <v>0</v>
      </c>
      <c r="O127" s="92">
        <f t="array" ref="O127">+IFERROR(ROUND(INDEX(FCSTSDV!$D$2:$N$674,MATCH('STOCK (2)'!$D127,FCSTSDV!$C$2:$C$674,0),MATCH('STOCK (2)'!O$3,FCSTSDV!$D$1:$N$1,0))/'STOCK (2)'!$F127,1),0)</f>
        <v>0</v>
      </c>
      <c r="P127" s="92">
        <f t="array" ref="P127">+IFERROR(ROUND(INDEX(FCSTSDV!$D$2:$N$674,MATCH('STOCK (2)'!$D127,FCSTSDV!$C$2:$C$674,0),MATCH('STOCK (2)'!P$3,FCSTSDV!$D$1:$N$1,0))/'STOCK (2)'!$F127,1),0)</f>
        <v>0</v>
      </c>
      <c r="Q127" s="92">
        <f t="array" ref="Q127">+IFERROR(ROUND(INDEX(FCSTSDV!$D$2:$N$674,MATCH('STOCK (2)'!$D127,FCSTSDV!$C$2:$C$674,0),MATCH('STOCK (2)'!Q$3,FCSTSDV!$D$1:$N$1,0))/'STOCK (2)'!$F127,1),0)</f>
        <v>0</v>
      </c>
      <c r="R127" s="92">
        <f t="array" ref="R127">+IFERROR(ROUND(INDEX(FCSTSDV!$D$2:$N$674,MATCH('STOCK (2)'!$D127,FCSTSDV!$C$2:$C$674,0),MATCH('STOCK (2)'!R$3,FCSTSDV!$D$1:$N$1,0))/'STOCK (2)'!$F127,1),0)</f>
        <v>0</v>
      </c>
      <c r="S127" s="92">
        <f t="array" ref="S127">+IFERROR(ROUND(INDEX(FCSTSDV!$D$2:$N$674,MATCH('STOCK (2)'!$D127,FCSTSDV!$C$2:$C$674,0),MATCH('STOCK (2)'!S$3,FCSTSDV!$D$1:$N$1,0))/'STOCK (2)'!$F127,1),0)</f>
        <v>0</v>
      </c>
      <c r="T127" s="92">
        <f t="array" ref="T127">+IFERROR(ROUND(INDEX(FCSTSDV!$D$2:$N$674,MATCH('STOCK (2)'!$D127,FCSTSDV!$C$2:$C$674,0),MATCH('STOCK (2)'!T$3,FCSTSDV!$D$1:$N$1,0))/'STOCK (2)'!$F127,1),0)</f>
        <v>0</v>
      </c>
      <c r="U127" s="92">
        <f t="array" ref="U127">+IFERROR(ROUND(INDEX(FCSTSDV!$D$2:$N$674,MATCH('STOCK (2)'!$D127,FCSTSDV!$C$2:$C$674,0),MATCH('STOCK (2)'!U$3,FCSTSDV!$D$1:$N$1,0))/'STOCK (2)'!$F127,1),0)</f>
        <v>0</v>
      </c>
      <c r="V127" s="92">
        <f t="array" ref="V127">+IFERROR(ROUND(INDEX(FCSTSDV!$D$2:$N$674,MATCH('STOCK (2)'!$D127,FCSTSDV!$C$2:$C$674,0),MATCH('STOCK (2)'!V$3,FCSTSDV!$D$1:$N$1,0))/'STOCK (2)'!$F127,1),0)</f>
        <v>0</v>
      </c>
      <c r="W127" s="92">
        <f t="array" ref="W127">+IFERROR(ROUND(INDEX(FCSTSDV!$D$2:$N$674,MATCH('STOCK (2)'!$D127,FCSTSDV!$C$2:$C$674,0),MATCH('STOCK (2)'!W$3,FCSTSDV!$D$1:$N$1,0))/'STOCK (2)'!$F127,1),0)</f>
        <v>0</v>
      </c>
      <c r="X127" s="92">
        <f t="array" ref="X127">+IFERROR(ROUND(INDEX(FCSTSDV!$D$2:$N$674,MATCH('STOCK (2)'!$D127,FCSTSDV!$C$2:$C$674,0),MATCH('STOCK (2)'!X$3,FCSTSDV!$D$1:$N$1,0))/'STOCK (2)'!$F127,1),0)</f>
        <v>0</v>
      </c>
      <c r="Y127" s="119">
        <f t="array" ref="Y127">+IFERROR(ROUND(INDEX(FCSTSDV!$D$2:$N$674,MATCH('STOCK (2)'!$D127,FCSTSDV!$C$2:$C$674,0),MATCH('STOCK (2)'!Y$3,FCSTSDV!$D$1:$N$1,0))/'STOCK (2)'!$F127,1),0)</f>
        <v>0</v>
      </c>
      <c r="Z127" s="119">
        <f t="array" ref="Z127">+IFERROR(ROUND(INDEX(FCSTSDV!$D$2:$N$674,MATCH('STOCK (2)'!$D127,FCSTSDV!$C$2:$C$674,0),MATCH('STOCK (2)'!Z$3,FCSTSDV!$D$1:$N$1,0))/'STOCK (2)'!$F127,1),0)</f>
        <v>0</v>
      </c>
    </row>
    <row r="128" spans="1:26" ht="20.100000000000001" customHeight="1">
      <c r="A128" s="813"/>
      <c r="B128" s="795"/>
      <c r="C128" s="12"/>
      <c r="D128" s="228" t="s">
        <v>113</v>
      </c>
      <c r="E128" s="227"/>
      <c r="F128" s="49">
        <v>3100</v>
      </c>
      <c r="G128" s="48"/>
      <c r="H128" s="48"/>
      <c r="I128" s="785"/>
      <c r="J128" s="79"/>
      <c r="K128" s="92">
        <f t="array" ref="K128">+IFERROR(ROUND(INDEX(FCSTSDV!$D$2:$N$674,MATCH('STOCK (2)'!$D128,FCSTSDV!$C$2:$C$674,0),MATCH('STOCK (2)'!K$3,FCSTSDV!$D$1:$N$1,0))/'STOCK (2)'!$F128,1),0)</f>
        <v>0</v>
      </c>
      <c r="L128" s="92">
        <f t="array" ref="L128">+IFERROR(ROUND(INDEX(FCSTSDV!$D$2:$N$674,MATCH('STOCK (2)'!$D128,FCSTSDV!$C$2:$C$674,0),MATCH('STOCK (2)'!L$3,FCSTSDV!$D$1:$N$1,0))/'STOCK (2)'!$F128,1),0)</f>
        <v>0</v>
      </c>
      <c r="M128" s="92">
        <f t="array" ref="M128">+IFERROR(ROUND(INDEX(FCSTSDV!$D$2:$N$674,MATCH('STOCK (2)'!$D128,FCSTSDV!$C$2:$C$674,0),MATCH('STOCK (2)'!M$3,FCSTSDV!$D$1:$N$1,0))/'STOCK (2)'!$F128,1),0)</f>
        <v>0</v>
      </c>
      <c r="N128" s="92">
        <f t="array" ref="N128">+IFERROR(ROUND(INDEX(FCSTSDV!$D$2:$N$674,MATCH('STOCK (2)'!$D128,FCSTSDV!$C$2:$C$674,0),MATCH('STOCK (2)'!N$3,FCSTSDV!$D$1:$N$1,0))/'STOCK (2)'!$F128,1),0)</f>
        <v>0</v>
      </c>
      <c r="O128" s="92">
        <f t="array" ref="O128">+IFERROR(ROUND(INDEX(FCSTSDV!$D$2:$N$674,MATCH('STOCK (2)'!$D128,FCSTSDV!$C$2:$C$674,0),MATCH('STOCK (2)'!O$3,FCSTSDV!$D$1:$N$1,0))/'STOCK (2)'!$F128,1),0)</f>
        <v>0</v>
      </c>
      <c r="P128" s="92">
        <f t="array" ref="P128">+IFERROR(ROUND(INDEX(FCSTSDV!$D$2:$N$674,MATCH('STOCK (2)'!$D128,FCSTSDV!$C$2:$C$674,0),MATCH('STOCK (2)'!P$3,FCSTSDV!$D$1:$N$1,0))/'STOCK (2)'!$F128,1),0)</f>
        <v>0</v>
      </c>
      <c r="Q128" s="92">
        <f t="array" ref="Q128">+IFERROR(ROUND(INDEX(FCSTSDV!$D$2:$N$674,MATCH('STOCK (2)'!$D128,FCSTSDV!$C$2:$C$674,0),MATCH('STOCK (2)'!Q$3,FCSTSDV!$D$1:$N$1,0))/'STOCK (2)'!$F128,1),0)</f>
        <v>0</v>
      </c>
      <c r="R128" s="92">
        <f t="array" ref="R128">+IFERROR(ROUND(INDEX(FCSTSDV!$D$2:$N$674,MATCH('STOCK (2)'!$D128,FCSTSDV!$C$2:$C$674,0),MATCH('STOCK (2)'!R$3,FCSTSDV!$D$1:$N$1,0))/'STOCK (2)'!$F128,1),0)</f>
        <v>0</v>
      </c>
      <c r="S128" s="92">
        <f t="array" ref="S128">+IFERROR(ROUND(INDEX(FCSTSDV!$D$2:$N$674,MATCH('STOCK (2)'!$D128,FCSTSDV!$C$2:$C$674,0),MATCH('STOCK (2)'!S$3,FCSTSDV!$D$1:$N$1,0))/'STOCK (2)'!$F128,1),0)</f>
        <v>0</v>
      </c>
      <c r="T128" s="92">
        <f t="array" ref="T128">+IFERROR(ROUND(INDEX(FCSTSDV!$D$2:$N$674,MATCH('STOCK (2)'!$D128,FCSTSDV!$C$2:$C$674,0),MATCH('STOCK (2)'!T$3,FCSTSDV!$D$1:$N$1,0))/'STOCK (2)'!$F128,1),0)</f>
        <v>0</v>
      </c>
      <c r="U128" s="92">
        <f t="array" ref="U128">+IFERROR(ROUND(INDEX(FCSTSDV!$D$2:$N$674,MATCH('STOCK (2)'!$D128,FCSTSDV!$C$2:$C$674,0),MATCH('STOCK (2)'!U$3,FCSTSDV!$D$1:$N$1,0))/'STOCK (2)'!$F128,1),0)</f>
        <v>0</v>
      </c>
      <c r="V128" s="92">
        <f t="array" ref="V128">+IFERROR(ROUND(INDEX(FCSTSDV!$D$2:$N$674,MATCH('STOCK (2)'!$D128,FCSTSDV!$C$2:$C$674,0),MATCH('STOCK (2)'!V$3,FCSTSDV!$D$1:$N$1,0))/'STOCK (2)'!$F128,1),0)</f>
        <v>0</v>
      </c>
      <c r="W128" s="92">
        <f t="array" ref="W128">+IFERROR(ROUND(INDEX(FCSTSDV!$D$2:$N$674,MATCH('STOCK (2)'!$D128,FCSTSDV!$C$2:$C$674,0),MATCH('STOCK (2)'!W$3,FCSTSDV!$D$1:$N$1,0))/'STOCK (2)'!$F128,1),0)</f>
        <v>0</v>
      </c>
      <c r="X128" s="92">
        <f t="array" ref="X128">+IFERROR(ROUND(INDEX(FCSTSDV!$D$2:$N$674,MATCH('STOCK (2)'!$D128,FCSTSDV!$C$2:$C$674,0),MATCH('STOCK (2)'!X$3,FCSTSDV!$D$1:$N$1,0))/'STOCK (2)'!$F128,1),0)</f>
        <v>0</v>
      </c>
      <c r="Y128" s="119">
        <f t="array" ref="Y128">+IFERROR(ROUND(INDEX(FCSTSDV!$D$2:$N$674,MATCH('STOCK (2)'!$D128,FCSTSDV!$C$2:$C$674,0),MATCH('STOCK (2)'!Y$3,FCSTSDV!$D$1:$N$1,0))/'STOCK (2)'!$F128,1),0)</f>
        <v>0</v>
      </c>
      <c r="Z128" s="119">
        <f t="array" ref="Z128">+IFERROR(ROUND(INDEX(FCSTSDV!$D$2:$N$674,MATCH('STOCK (2)'!$D128,FCSTSDV!$C$2:$C$674,0),MATCH('STOCK (2)'!Z$3,FCSTSDV!$D$1:$N$1,0))/'STOCK (2)'!$F128,1),0)</f>
        <v>0</v>
      </c>
    </row>
    <row r="129" spans="1:26" ht="20.100000000000001" customHeight="1">
      <c r="A129" s="813"/>
      <c r="B129" s="795"/>
      <c r="C129" s="50"/>
      <c r="D129" s="32" t="s">
        <v>119</v>
      </c>
      <c r="E129" s="227" t="e">
        <f>+E125</f>
        <v>#REF!</v>
      </c>
      <c r="F129" s="49">
        <v>2800</v>
      </c>
      <c r="G129" s="48"/>
      <c r="H129" s="48"/>
      <c r="I129" s="785"/>
      <c r="J129" s="79"/>
      <c r="K129" s="92">
        <f t="array" ref="K129">+IFERROR(ROUND(INDEX(FCSTSDV!$D$2:$N$674,MATCH('STOCK (2)'!$D129,FCSTSDV!$C$2:$C$674,0),MATCH('STOCK (2)'!K$3,FCSTSDV!$D$1:$N$1,0))/'STOCK (2)'!$F129,1),0)</f>
        <v>0</v>
      </c>
      <c r="L129" s="92">
        <f t="array" ref="L129">+IFERROR(ROUND(INDEX(FCSTSDV!$D$2:$N$674,MATCH('STOCK (2)'!$D129,FCSTSDV!$C$2:$C$674,0),MATCH('STOCK (2)'!L$3,FCSTSDV!$D$1:$N$1,0))/'STOCK (2)'!$F129,1),0)</f>
        <v>0</v>
      </c>
      <c r="M129" s="92">
        <f t="array" ref="M129">+IFERROR(ROUND(INDEX(FCSTSDV!$D$2:$N$674,MATCH('STOCK (2)'!$D129,FCSTSDV!$C$2:$C$674,0),MATCH('STOCK (2)'!M$3,FCSTSDV!$D$1:$N$1,0))/'STOCK (2)'!$F129,1),0)</f>
        <v>0</v>
      </c>
      <c r="N129" s="92">
        <f t="array" ref="N129">+IFERROR(ROUND(INDEX(FCSTSDV!$D$2:$N$674,MATCH('STOCK (2)'!$D129,FCSTSDV!$C$2:$C$674,0),MATCH('STOCK (2)'!N$3,FCSTSDV!$D$1:$N$1,0))/'STOCK (2)'!$F129,1),0)</f>
        <v>0</v>
      </c>
      <c r="O129" s="92">
        <f t="array" ref="O129">+IFERROR(ROUND(INDEX(FCSTSDV!$D$2:$N$674,MATCH('STOCK (2)'!$D129,FCSTSDV!$C$2:$C$674,0),MATCH('STOCK (2)'!O$3,FCSTSDV!$D$1:$N$1,0))/'STOCK (2)'!$F129,1),0)</f>
        <v>0</v>
      </c>
      <c r="P129" s="92">
        <f t="array" ref="P129">+IFERROR(ROUND(INDEX(FCSTSDV!$D$2:$N$674,MATCH('STOCK (2)'!$D129,FCSTSDV!$C$2:$C$674,0),MATCH('STOCK (2)'!P$3,FCSTSDV!$D$1:$N$1,0))/'STOCK (2)'!$F129,1),0)</f>
        <v>0</v>
      </c>
      <c r="Q129" s="92">
        <f t="array" ref="Q129">+IFERROR(ROUND(INDEX(FCSTSDV!$D$2:$N$674,MATCH('STOCK (2)'!$D129,FCSTSDV!$C$2:$C$674,0),MATCH('STOCK (2)'!Q$3,FCSTSDV!$D$1:$N$1,0))/'STOCK (2)'!$F129,1),0)</f>
        <v>0</v>
      </c>
      <c r="R129" s="92">
        <f t="array" ref="R129">+IFERROR(ROUND(INDEX(FCSTSDV!$D$2:$N$674,MATCH('STOCK (2)'!$D129,FCSTSDV!$C$2:$C$674,0),MATCH('STOCK (2)'!R$3,FCSTSDV!$D$1:$N$1,0))/'STOCK (2)'!$F129,1),0)</f>
        <v>0</v>
      </c>
      <c r="S129" s="92">
        <f t="array" ref="S129">+IFERROR(ROUND(INDEX(FCSTSDV!$D$2:$N$674,MATCH('STOCK (2)'!$D129,FCSTSDV!$C$2:$C$674,0),MATCH('STOCK (2)'!S$3,FCSTSDV!$D$1:$N$1,0))/'STOCK (2)'!$F129,1),0)</f>
        <v>0</v>
      </c>
      <c r="T129" s="92">
        <f t="array" ref="T129">+IFERROR(ROUND(INDEX(FCSTSDV!$D$2:$N$674,MATCH('STOCK (2)'!$D129,FCSTSDV!$C$2:$C$674,0),MATCH('STOCK (2)'!T$3,FCSTSDV!$D$1:$N$1,0))/'STOCK (2)'!$F129,1),0)</f>
        <v>0</v>
      </c>
      <c r="U129" s="92">
        <f t="array" ref="U129">+IFERROR(ROUND(INDEX(FCSTSDV!$D$2:$N$674,MATCH('STOCK (2)'!$D129,FCSTSDV!$C$2:$C$674,0),MATCH('STOCK (2)'!U$3,FCSTSDV!$D$1:$N$1,0))/'STOCK (2)'!$F129,1),0)</f>
        <v>0</v>
      </c>
      <c r="V129" s="92">
        <f t="array" ref="V129">+IFERROR(ROUND(INDEX(FCSTSDV!$D$2:$N$674,MATCH('STOCK (2)'!$D129,FCSTSDV!$C$2:$C$674,0),MATCH('STOCK (2)'!V$3,FCSTSDV!$D$1:$N$1,0))/'STOCK (2)'!$F129,1),0)</f>
        <v>0</v>
      </c>
      <c r="W129" s="92">
        <f t="array" ref="W129">+IFERROR(ROUND(INDEX(FCSTSDV!$D$2:$N$674,MATCH('STOCK (2)'!$D129,FCSTSDV!$C$2:$C$674,0),MATCH('STOCK (2)'!W$3,FCSTSDV!$D$1:$N$1,0))/'STOCK (2)'!$F129,1),0)</f>
        <v>0</v>
      </c>
      <c r="X129" s="92">
        <f t="array" ref="X129">+IFERROR(ROUND(INDEX(FCSTSDV!$D$2:$N$674,MATCH('STOCK (2)'!$D129,FCSTSDV!$C$2:$C$674,0),MATCH('STOCK (2)'!X$3,FCSTSDV!$D$1:$N$1,0))/'STOCK (2)'!$F129,1),0)</f>
        <v>0</v>
      </c>
      <c r="Y129" s="119">
        <f t="array" ref="Y129">+IFERROR(ROUND(INDEX(FCSTSDV!$D$2:$N$674,MATCH('STOCK (2)'!$D129,FCSTSDV!$C$2:$C$674,0),MATCH('STOCK (2)'!Y$3,FCSTSDV!$D$1:$N$1,0))/'STOCK (2)'!$F129,1),0)</f>
        <v>0</v>
      </c>
      <c r="Z129" s="119">
        <f t="array" ref="Z129">+IFERROR(ROUND(INDEX(FCSTSDV!$D$2:$N$674,MATCH('STOCK (2)'!$D129,FCSTSDV!$C$2:$C$674,0),MATCH('STOCK (2)'!Z$3,FCSTSDV!$D$1:$N$1,0))/'STOCK (2)'!$F129,1),0)</f>
        <v>0</v>
      </c>
    </row>
    <row r="130" spans="1:26" ht="20.100000000000001" customHeight="1">
      <c r="A130" s="807"/>
      <c r="B130" s="792"/>
      <c r="C130" s="16"/>
      <c r="D130" s="52" t="s">
        <v>153</v>
      </c>
      <c r="E130" s="229" t="e">
        <f>+E129</f>
        <v>#REF!</v>
      </c>
      <c r="F130" s="53" t="s">
        <v>43</v>
      </c>
      <c r="G130" s="54"/>
      <c r="H130" s="54"/>
      <c r="I130" s="782"/>
      <c r="J130" s="263"/>
      <c r="K130" s="90">
        <f t="shared" ref="K130:P130" si="23">+$I$121+$J$130-SUM(K121:K129)</f>
        <v>0</v>
      </c>
      <c r="L130" s="90">
        <f t="shared" si="23"/>
        <v>0</v>
      </c>
      <c r="M130" s="90">
        <f t="shared" si="23"/>
        <v>0</v>
      </c>
      <c r="N130" s="90">
        <f t="shared" si="23"/>
        <v>0</v>
      </c>
      <c r="O130" s="90">
        <f t="shared" si="23"/>
        <v>0</v>
      </c>
      <c r="P130" s="90">
        <f t="shared" si="23"/>
        <v>0</v>
      </c>
      <c r="Q130" s="90">
        <f t="shared" ref="Q130:Z130" si="24">+P130-SUM(Q121:Q129)</f>
        <v>0</v>
      </c>
      <c r="R130" s="90">
        <f t="shared" si="24"/>
        <v>0</v>
      </c>
      <c r="S130" s="90">
        <f t="shared" si="24"/>
        <v>0</v>
      </c>
      <c r="T130" s="90">
        <f t="shared" si="24"/>
        <v>0</v>
      </c>
      <c r="U130" s="90">
        <f t="shared" si="24"/>
        <v>0</v>
      </c>
      <c r="V130" s="90">
        <f t="shared" si="24"/>
        <v>0</v>
      </c>
      <c r="W130" s="90">
        <f t="shared" si="24"/>
        <v>0</v>
      </c>
      <c r="X130" s="90">
        <f t="shared" si="24"/>
        <v>0</v>
      </c>
      <c r="Y130" s="90">
        <f t="shared" si="24"/>
        <v>0</v>
      </c>
      <c r="Z130" s="90">
        <f t="shared" si="24"/>
        <v>0</v>
      </c>
    </row>
    <row r="131" spans="1:26" ht="20.100000000000001" customHeight="1">
      <c r="A131" s="806" t="s">
        <v>154</v>
      </c>
      <c r="B131" s="791" t="s">
        <v>155</v>
      </c>
      <c r="C131" s="8" t="s">
        <v>96</v>
      </c>
      <c r="D131" s="73" t="s">
        <v>106</v>
      </c>
      <c r="E131" s="203" t="s">
        <v>156</v>
      </c>
      <c r="F131" s="44">
        <v>11000</v>
      </c>
      <c r="G131" s="45"/>
      <c r="H131" s="45"/>
      <c r="I131" s="781">
        <f>+VLOOKUP(A131,Sheet2!$B$3:$C$189,2,0)</f>
        <v>0</v>
      </c>
      <c r="J131" s="79"/>
      <c r="K131" s="99">
        <f t="array" ref="K131">+IFERROR(ROUND(INDEX(FCSTSDV!$D$2:$N$674,MATCH('STOCK (2)'!$D131,FCSTSDV!$C$2:$C$674,0),MATCH('STOCK (2)'!K$3,FCSTSDV!$D$1:$N$1,0))/'STOCK (2)'!$F131,1),0)</f>
        <v>0</v>
      </c>
      <c r="L131" s="99">
        <f t="array" ref="L131">+IFERROR(ROUND(INDEX(FCSTSDV!$D$2:$N$674,MATCH('STOCK (2)'!$D131,FCSTSDV!$C$2:$C$674,0),MATCH('STOCK (2)'!L$3,FCSTSDV!$D$1:$N$1,0))/'STOCK (2)'!$F131,1),0)</f>
        <v>0</v>
      </c>
      <c r="M131" s="99">
        <f t="array" ref="M131">+IFERROR(ROUND(INDEX(FCSTSDV!$D$2:$N$674,MATCH('STOCK (2)'!$D131,FCSTSDV!$C$2:$C$674,0),MATCH('STOCK (2)'!M$3,FCSTSDV!$D$1:$N$1,0))/'STOCK (2)'!$F131,1),0)</f>
        <v>0</v>
      </c>
      <c r="N131" s="99">
        <f t="array" ref="N131">+IFERROR(ROUND(INDEX(FCSTSDV!$D$2:$N$674,MATCH('STOCK (2)'!$D131,FCSTSDV!$C$2:$C$674,0),MATCH('STOCK (2)'!N$3,FCSTSDV!$D$1:$N$1,0))/'STOCK (2)'!$F131,1),0)</f>
        <v>0</v>
      </c>
      <c r="O131" s="99">
        <f t="array" ref="O131">+IFERROR(ROUND(INDEX(FCSTSDV!$D$2:$N$674,MATCH('STOCK (2)'!$D131,FCSTSDV!$C$2:$C$674,0),MATCH('STOCK (2)'!O$3,FCSTSDV!$D$1:$N$1,0))/'STOCK (2)'!$F131,1),0)</f>
        <v>0</v>
      </c>
      <c r="P131" s="99">
        <f t="array" ref="P131">+IFERROR(ROUND(INDEX(FCSTSDV!$D$2:$N$674,MATCH('STOCK (2)'!$D131,FCSTSDV!$C$2:$C$674,0),MATCH('STOCK (2)'!P$3,FCSTSDV!$D$1:$N$1,0))/'STOCK (2)'!$F131,1),0)</f>
        <v>0</v>
      </c>
      <c r="Q131" s="99">
        <f t="array" ref="Q131">+IFERROR(ROUND(INDEX(FCSTSDV!$D$2:$N$674,MATCH('STOCK (2)'!$D131,FCSTSDV!$C$2:$C$674,0),MATCH('STOCK (2)'!Q$3,FCSTSDV!$D$1:$N$1,0))/'STOCK (2)'!$F131,1),0)</f>
        <v>0</v>
      </c>
      <c r="R131" s="99">
        <f t="array" ref="R131">+IFERROR(ROUND(INDEX(FCSTSDV!$D$2:$N$674,MATCH('STOCK (2)'!$D131,FCSTSDV!$C$2:$C$674,0),MATCH('STOCK (2)'!R$3,FCSTSDV!$D$1:$N$1,0))/'STOCK (2)'!$F131,1),0)</f>
        <v>0</v>
      </c>
      <c r="S131" s="99">
        <f t="array" ref="S131">+IFERROR(ROUND(INDEX(FCSTSDV!$D$2:$N$674,MATCH('STOCK (2)'!$D131,FCSTSDV!$C$2:$C$674,0),MATCH('STOCK (2)'!S$3,FCSTSDV!$D$1:$N$1,0))/'STOCK (2)'!$F131,1),0)</f>
        <v>0</v>
      </c>
      <c r="T131" s="99">
        <f t="array" ref="T131">+IFERROR(ROUND(INDEX(FCSTSDV!$D$2:$N$674,MATCH('STOCK (2)'!$D131,FCSTSDV!$C$2:$C$674,0),MATCH('STOCK (2)'!T$3,FCSTSDV!$D$1:$N$1,0))/'STOCK (2)'!$F131,1),0)</f>
        <v>0</v>
      </c>
      <c r="U131" s="99">
        <f t="array" ref="U131">+IFERROR(ROUND(INDEX(FCSTSDV!$D$2:$N$674,MATCH('STOCK (2)'!$D131,FCSTSDV!$C$2:$C$674,0),MATCH('STOCK (2)'!U$3,FCSTSDV!$D$1:$N$1,0))/'STOCK (2)'!$F131,1),0)</f>
        <v>0</v>
      </c>
      <c r="V131" s="99">
        <f t="array" ref="V131">+IFERROR(ROUND(INDEX(FCSTSDV!$D$2:$N$674,MATCH('STOCK (2)'!$D131,FCSTSDV!$C$2:$C$674,0),MATCH('STOCK (2)'!V$3,FCSTSDV!$D$1:$N$1,0))/'STOCK (2)'!$F131,1),0)</f>
        <v>0</v>
      </c>
      <c r="W131" s="99">
        <f t="array" ref="W131">+IFERROR(ROUND(INDEX(FCSTSDV!$D$2:$N$674,MATCH('STOCK (2)'!$D131,FCSTSDV!$C$2:$C$674,0),MATCH('STOCK (2)'!W$3,FCSTSDV!$D$1:$N$1,0))/'STOCK (2)'!$F131,1),0)</f>
        <v>0</v>
      </c>
      <c r="X131" s="99">
        <f t="array" ref="X131">+IFERROR(ROUND(INDEX(FCSTSDV!$D$2:$N$674,MATCH('STOCK (2)'!$D131,FCSTSDV!$C$2:$C$674,0),MATCH('STOCK (2)'!X$3,FCSTSDV!$D$1:$N$1,0))/'STOCK (2)'!$F131,1),0)</f>
        <v>0</v>
      </c>
      <c r="Y131" s="117">
        <f t="array" ref="Y131">+IFERROR(ROUND(INDEX(FCSTSDV!$D$2:$N$674,MATCH('STOCK (2)'!$D131,FCSTSDV!$C$2:$C$674,0),MATCH('STOCK (2)'!Y$3,FCSTSDV!$D$1:$N$1,0))/'STOCK (2)'!$F131,1),0)</f>
        <v>0</v>
      </c>
      <c r="Z131" s="117">
        <f t="array" ref="Z131">+IFERROR(ROUND(INDEX(FCSTSDV!$D$2:$N$674,MATCH('STOCK (2)'!$D131,FCSTSDV!$C$2:$C$674,0),MATCH('STOCK (2)'!Z$3,FCSTSDV!$D$1:$N$1,0))/'STOCK (2)'!$F131,1),0)</f>
        <v>0</v>
      </c>
    </row>
    <row r="132" spans="1:26" ht="20.100000000000001" customHeight="1">
      <c r="A132" s="813"/>
      <c r="B132" s="795"/>
      <c r="C132" s="12"/>
      <c r="D132" s="230" t="s">
        <v>157</v>
      </c>
      <c r="E132" s="204"/>
      <c r="F132" s="47">
        <v>11500</v>
      </c>
      <c r="G132" s="48"/>
      <c r="H132" s="48"/>
      <c r="I132" s="785"/>
      <c r="J132" s="79"/>
      <c r="K132" s="92">
        <f t="array" ref="K132">+IFERROR(ROUND(INDEX(FCSTSDV!$D$2:$N$674,MATCH('STOCK (2)'!$D132,FCSTSDV!$C$2:$C$674,0),MATCH('STOCK (2)'!K$3,FCSTSDV!$D$1:$N$1,0))/'STOCK (2)'!$F132,1),0)</f>
        <v>0</v>
      </c>
      <c r="L132" s="92">
        <f t="array" ref="L132">+IFERROR(ROUND(INDEX(FCSTSDV!$D$2:$N$674,MATCH('STOCK (2)'!$D132,FCSTSDV!$C$2:$C$674,0),MATCH('STOCK (2)'!L$3,FCSTSDV!$D$1:$N$1,0))/'STOCK (2)'!$F132,1),0)</f>
        <v>0</v>
      </c>
      <c r="M132" s="92">
        <f t="array" ref="M132">+IFERROR(ROUND(INDEX(FCSTSDV!$D$2:$N$674,MATCH('STOCK (2)'!$D132,FCSTSDV!$C$2:$C$674,0),MATCH('STOCK (2)'!M$3,FCSTSDV!$D$1:$N$1,0))/'STOCK (2)'!$F132,1),0)</f>
        <v>0</v>
      </c>
      <c r="N132" s="92">
        <f t="array" ref="N132">+IFERROR(ROUND(INDEX(FCSTSDV!$D$2:$N$674,MATCH('STOCK (2)'!$D132,FCSTSDV!$C$2:$C$674,0),MATCH('STOCK (2)'!N$3,FCSTSDV!$D$1:$N$1,0))/'STOCK (2)'!$F132,1),0)</f>
        <v>0</v>
      </c>
      <c r="O132" s="92">
        <f t="array" ref="O132">+IFERROR(ROUND(INDEX(FCSTSDV!$D$2:$N$674,MATCH('STOCK (2)'!$D132,FCSTSDV!$C$2:$C$674,0),MATCH('STOCK (2)'!O$3,FCSTSDV!$D$1:$N$1,0))/'STOCK (2)'!$F132,1),0)</f>
        <v>0</v>
      </c>
      <c r="P132" s="92">
        <f t="array" ref="P132">+IFERROR(ROUND(INDEX(FCSTSDV!$D$2:$N$674,MATCH('STOCK (2)'!$D132,FCSTSDV!$C$2:$C$674,0),MATCH('STOCK (2)'!P$3,FCSTSDV!$D$1:$N$1,0))/'STOCK (2)'!$F132,1),0)</f>
        <v>0</v>
      </c>
      <c r="Q132" s="92">
        <f t="array" ref="Q132">+IFERROR(ROUND(INDEX(FCSTSDV!$D$2:$N$674,MATCH('STOCK (2)'!$D132,FCSTSDV!$C$2:$C$674,0),MATCH('STOCK (2)'!Q$3,FCSTSDV!$D$1:$N$1,0))/'STOCK (2)'!$F132,1),0)</f>
        <v>0</v>
      </c>
      <c r="R132" s="92">
        <f t="array" ref="R132">+IFERROR(ROUND(INDEX(FCSTSDV!$D$2:$N$674,MATCH('STOCK (2)'!$D132,FCSTSDV!$C$2:$C$674,0),MATCH('STOCK (2)'!R$3,FCSTSDV!$D$1:$N$1,0))/'STOCK (2)'!$F132,1),0)</f>
        <v>0</v>
      </c>
      <c r="S132" s="92">
        <f t="array" ref="S132">+IFERROR(ROUND(INDEX(FCSTSDV!$D$2:$N$674,MATCH('STOCK (2)'!$D132,FCSTSDV!$C$2:$C$674,0),MATCH('STOCK (2)'!S$3,FCSTSDV!$D$1:$N$1,0))/'STOCK (2)'!$F132,1),0)</f>
        <v>0</v>
      </c>
      <c r="T132" s="92">
        <f t="array" ref="T132">+IFERROR(ROUND(INDEX(FCSTSDV!$D$2:$N$674,MATCH('STOCK (2)'!$D132,FCSTSDV!$C$2:$C$674,0),MATCH('STOCK (2)'!T$3,FCSTSDV!$D$1:$N$1,0))/'STOCK (2)'!$F132,1),0)</f>
        <v>0</v>
      </c>
      <c r="U132" s="92">
        <f t="array" ref="U132">+IFERROR(ROUND(INDEX(FCSTSDV!$D$2:$N$674,MATCH('STOCK (2)'!$D132,FCSTSDV!$C$2:$C$674,0),MATCH('STOCK (2)'!U$3,FCSTSDV!$D$1:$N$1,0))/'STOCK (2)'!$F132,1),0)</f>
        <v>0</v>
      </c>
      <c r="V132" s="92">
        <f t="array" ref="V132">+IFERROR(ROUND(INDEX(FCSTSDV!$D$2:$N$674,MATCH('STOCK (2)'!$D132,FCSTSDV!$C$2:$C$674,0),MATCH('STOCK (2)'!V$3,FCSTSDV!$D$1:$N$1,0))/'STOCK (2)'!$F132,1),0)</f>
        <v>0</v>
      </c>
      <c r="W132" s="92">
        <f t="array" ref="W132">+IFERROR(ROUND(INDEX(FCSTSDV!$D$2:$N$674,MATCH('STOCK (2)'!$D132,FCSTSDV!$C$2:$C$674,0),MATCH('STOCK (2)'!W$3,FCSTSDV!$D$1:$N$1,0))/'STOCK (2)'!$F132,1),0)</f>
        <v>0</v>
      </c>
      <c r="X132" s="92">
        <f t="array" ref="X132">+IFERROR(ROUND(INDEX(FCSTSDV!$D$2:$N$674,MATCH('STOCK (2)'!$D132,FCSTSDV!$C$2:$C$674,0),MATCH('STOCK (2)'!X$3,FCSTSDV!$D$1:$N$1,0))/'STOCK (2)'!$F132,1),0)</f>
        <v>0</v>
      </c>
      <c r="Y132" s="119">
        <f t="array" ref="Y132">+IFERROR(ROUND(INDEX(FCSTSDV!$D$2:$N$674,MATCH('STOCK (2)'!$D132,FCSTSDV!$C$2:$C$674,0),MATCH('STOCK (2)'!Y$3,FCSTSDV!$D$1:$N$1,0))/'STOCK (2)'!$F132,1),0)</f>
        <v>0</v>
      </c>
      <c r="Z132" s="119">
        <f t="array" ref="Z132">+IFERROR(ROUND(INDEX(FCSTSDV!$D$2:$N$674,MATCH('STOCK (2)'!$D132,FCSTSDV!$C$2:$C$674,0),MATCH('STOCK (2)'!Z$3,FCSTSDV!$D$1:$N$1,0))/'STOCK (2)'!$F132,1),0)</f>
        <v>0</v>
      </c>
    </row>
    <row r="133" spans="1:26" ht="20.100000000000001" customHeight="1">
      <c r="A133" s="813"/>
      <c r="B133" s="795"/>
      <c r="C133" s="12"/>
      <c r="D133" s="230" t="s">
        <v>115</v>
      </c>
      <c r="E133" s="204"/>
      <c r="F133" s="131">
        <v>11500</v>
      </c>
      <c r="G133" s="48"/>
      <c r="H133" s="48"/>
      <c r="I133" s="785"/>
      <c r="J133" s="79"/>
      <c r="K133" s="92">
        <f t="array" ref="K133">+IFERROR(ROUND(INDEX(FCSTSDV!$D$2:$N$674,MATCH('STOCK (2)'!$D133,FCSTSDV!$C$2:$C$674,0),MATCH('STOCK (2)'!K$3,FCSTSDV!$D$1:$N$1,0))/'STOCK (2)'!$F133,1),0)</f>
        <v>0</v>
      </c>
      <c r="L133" s="92">
        <f t="array" ref="L133">+IFERROR(ROUND(INDEX(FCSTSDV!$D$2:$N$674,MATCH('STOCK (2)'!$D133,FCSTSDV!$C$2:$C$674,0),MATCH('STOCK (2)'!L$3,FCSTSDV!$D$1:$N$1,0))/'STOCK (2)'!$F133,1),0)</f>
        <v>0</v>
      </c>
      <c r="M133" s="92">
        <f t="array" ref="M133">+IFERROR(ROUND(INDEX(FCSTSDV!$D$2:$N$674,MATCH('STOCK (2)'!$D133,FCSTSDV!$C$2:$C$674,0),MATCH('STOCK (2)'!M$3,FCSTSDV!$D$1:$N$1,0))/'STOCK (2)'!$F133,1),0)</f>
        <v>0</v>
      </c>
      <c r="N133" s="92">
        <f t="array" ref="N133">+IFERROR(ROUND(INDEX(FCSTSDV!$D$2:$N$674,MATCH('STOCK (2)'!$D133,FCSTSDV!$C$2:$C$674,0),MATCH('STOCK (2)'!N$3,FCSTSDV!$D$1:$N$1,0))/'STOCK (2)'!$F133,1),0)</f>
        <v>0</v>
      </c>
      <c r="O133" s="92">
        <f t="array" ref="O133">+IFERROR(ROUND(INDEX(FCSTSDV!$D$2:$N$674,MATCH('STOCK (2)'!$D133,FCSTSDV!$C$2:$C$674,0),MATCH('STOCK (2)'!O$3,FCSTSDV!$D$1:$N$1,0))/'STOCK (2)'!$F133,1),0)</f>
        <v>0</v>
      </c>
      <c r="P133" s="92">
        <f t="array" ref="P133">+IFERROR(ROUND(INDEX(FCSTSDV!$D$2:$N$674,MATCH('STOCK (2)'!$D133,FCSTSDV!$C$2:$C$674,0),MATCH('STOCK (2)'!P$3,FCSTSDV!$D$1:$N$1,0))/'STOCK (2)'!$F133,1),0)</f>
        <v>0</v>
      </c>
      <c r="Q133" s="92">
        <f t="array" ref="Q133">+IFERROR(ROUND(INDEX(FCSTSDV!$D$2:$N$674,MATCH('STOCK (2)'!$D133,FCSTSDV!$C$2:$C$674,0),MATCH('STOCK (2)'!Q$3,FCSTSDV!$D$1:$N$1,0))/'STOCK (2)'!$F133,1),0)</f>
        <v>0</v>
      </c>
      <c r="R133" s="92">
        <f t="array" ref="R133">+IFERROR(ROUND(INDEX(FCSTSDV!$D$2:$N$674,MATCH('STOCK (2)'!$D133,FCSTSDV!$C$2:$C$674,0),MATCH('STOCK (2)'!R$3,FCSTSDV!$D$1:$N$1,0))/'STOCK (2)'!$F133,1),0)</f>
        <v>0</v>
      </c>
      <c r="S133" s="92">
        <f t="array" ref="S133">+IFERROR(ROUND(INDEX(FCSTSDV!$D$2:$N$674,MATCH('STOCK (2)'!$D133,FCSTSDV!$C$2:$C$674,0),MATCH('STOCK (2)'!S$3,FCSTSDV!$D$1:$N$1,0))/'STOCK (2)'!$F133,1),0)</f>
        <v>0</v>
      </c>
      <c r="T133" s="92">
        <f t="array" ref="T133">+IFERROR(ROUND(INDEX(FCSTSDV!$D$2:$N$674,MATCH('STOCK (2)'!$D133,FCSTSDV!$C$2:$C$674,0),MATCH('STOCK (2)'!T$3,FCSTSDV!$D$1:$N$1,0))/'STOCK (2)'!$F133,1),0)</f>
        <v>0</v>
      </c>
      <c r="U133" s="92">
        <f t="array" ref="U133">+IFERROR(ROUND(INDEX(FCSTSDV!$D$2:$N$674,MATCH('STOCK (2)'!$D133,FCSTSDV!$C$2:$C$674,0),MATCH('STOCK (2)'!U$3,FCSTSDV!$D$1:$N$1,0))/'STOCK (2)'!$F133,1),0)</f>
        <v>0</v>
      </c>
      <c r="V133" s="92">
        <f t="array" ref="V133">+IFERROR(ROUND(INDEX(FCSTSDV!$D$2:$N$674,MATCH('STOCK (2)'!$D133,FCSTSDV!$C$2:$C$674,0),MATCH('STOCK (2)'!V$3,FCSTSDV!$D$1:$N$1,0))/'STOCK (2)'!$F133,1),0)</f>
        <v>0</v>
      </c>
      <c r="W133" s="92">
        <f t="array" ref="W133">+IFERROR(ROUND(INDEX(FCSTSDV!$D$2:$N$674,MATCH('STOCK (2)'!$D133,FCSTSDV!$C$2:$C$674,0),MATCH('STOCK (2)'!W$3,FCSTSDV!$D$1:$N$1,0))/'STOCK (2)'!$F133,1),0)</f>
        <v>0</v>
      </c>
      <c r="X133" s="92">
        <f t="array" ref="X133">+IFERROR(ROUND(INDEX(FCSTSDV!$D$2:$N$674,MATCH('STOCK (2)'!$D133,FCSTSDV!$C$2:$C$674,0),MATCH('STOCK (2)'!X$3,FCSTSDV!$D$1:$N$1,0))/'STOCK (2)'!$F133,1),0)</f>
        <v>0</v>
      </c>
      <c r="Y133" s="119">
        <f t="array" ref="Y133">+IFERROR(ROUND(INDEX(FCSTSDV!$D$2:$N$674,MATCH('STOCK (2)'!$D133,FCSTSDV!$C$2:$C$674,0),MATCH('STOCK (2)'!Y$3,FCSTSDV!$D$1:$N$1,0))/'STOCK (2)'!$F133,1),0)</f>
        <v>0</v>
      </c>
      <c r="Z133" s="119">
        <f t="array" ref="Z133">+IFERROR(ROUND(INDEX(FCSTSDV!$D$2:$N$674,MATCH('STOCK (2)'!$D133,FCSTSDV!$C$2:$C$674,0),MATCH('STOCK (2)'!Z$3,FCSTSDV!$D$1:$N$1,0))/'STOCK (2)'!$F133,1),0)</f>
        <v>0</v>
      </c>
    </row>
    <row r="134" spans="1:26" ht="20.100000000000001" customHeight="1">
      <c r="A134" s="813"/>
      <c r="B134" s="795"/>
      <c r="C134" s="50"/>
      <c r="D134" s="32" t="s">
        <v>97</v>
      </c>
      <c r="E134" s="204" t="str">
        <f>+E131</f>
        <v>250*125*80.1</v>
      </c>
      <c r="F134" s="49">
        <v>11000</v>
      </c>
      <c r="G134" s="48"/>
      <c r="H134" s="48"/>
      <c r="I134" s="785"/>
      <c r="J134" s="79"/>
      <c r="K134" s="92">
        <f t="array" ref="K134">+IFERROR(ROUND(INDEX(FCSTSDV!$D$2:$N$674,MATCH('STOCK (2)'!$D134,FCSTSDV!$C$2:$C$674,0),MATCH('STOCK (2)'!K$3,FCSTSDV!$D$1:$N$1,0))/'STOCK (2)'!$F134,1),0)</f>
        <v>0</v>
      </c>
      <c r="L134" s="92">
        <f t="array" ref="L134">+IFERROR(ROUND(INDEX(FCSTSDV!$D$2:$N$674,MATCH('STOCK (2)'!$D134,FCSTSDV!$C$2:$C$674,0),MATCH('STOCK (2)'!L$3,FCSTSDV!$D$1:$N$1,0))/'STOCK (2)'!$F134,1),0)</f>
        <v>0</v>
      </c>
      <c r="M134" s="92">
        <f t="array" ref="M134">+IFERROR(ROUND(INDEX(FCSTSDV!$D$2:$N$674,MATCH('STOCK (2)'!$D134,FCSTSDV!$C$2:$C$674,0),MATCH('STOCK (2)'!M$3,FCSTSDV!$D$1:$N$1,0))/'STOCK (2)'!$F134,1),0)</f>
        <v>0</v>
      </c>
      <c r="N134" s="92">
        <f t="array" ref="N134">+IFERROR(ROUND(INDEX(FCSTSDV!$D$2:$N$674,MATCH('STOCK (2)'!$D134,FCSTSDV!$C$2:$C$674,0),MATCH('STOCK (2)'!N$3,FCSTSDV!$D$1:$N$1,0))/'STOCK (2)'!$F134,1),0)</f>
        <v>0</v>
      </c>
      <c r="O134" s="92">
        <f t="array" ref="O134">+IFERROR(ROUND(INDEX(FCSTSDV!$D$2:$N$674,MATCH('STOCK (2)'!$D134,FCSTSDV!$C$2:$C$674,0),MATCH('STOCK (2)'!O$3,FCSTSDV!$D$1:$N$1,0))/'STOCK (2)'!$F134,1),0)</f>
        <v>0</v>
      </c>
      <c r="P134" s="92">
        <f t="array" ref="P134">+IFERROR(ROUND(INDEX(FCSTSDV!$D$2:$N$674,MATCH('STOCK (2)'!$D134,FCSTSDV!$C$2:$C$674,0),MATCH('STOCK (2)'!P$3,FCSTSDV!$D$1:$N$1,0))/'STOCK (2)'!$F134,1),0)</f>
        <v>0</v>
      </c>
      <c r="Q134" s="92">
        <f t="array" ref="Q134">+IFERROR(ROUND(INDEX(FCSTSDV!$D$2:$N$674,MATCH('STOCK (2)'!$D134,FCSTSDV!$C$2:$C$674,0),MATCH('STOCK (2)'!Q$3,FCSTSDV!$D$1:$N$1,0))/'STOCK (2)'!$F134,1),0)</f>
        <v>0</v>
      </c>
      <c r="R134" s="92">
        <f t="array" ref="R134">+IFERROR(ROUND(INDEX(FCSTSDV!$D$2:$N$674,MATCH('STOCK (2)'!$D134,FCSTSDV!$C$2:$C$674,0),MATCH('STOCK (2)'!R$3,FCSTSDV!$D$1:$N$1,0))/'STOCK (2)'!$F134,1),0)</f>
        <v>0</v>
      </c>
      <c r="S134" s="92">
        <f t="array" ref="S134">+IFERROR(ROUND(INDEX(FCSTSDV!$D$2:$N$674,MATCH('STOCK (2)'!$D134,FCSTSDV!$C$2:$C$674,0),MATCH('STOCK (2)'!S$3,FCSTSDV!$D$1:$N$1,0))/'STOCK (2)'!$F134,1),0)</f>
        <v>0</v>
      </c>
      <c r="T134" s="92">
        <f t="array" ref="T134">+IFERROR(ROUND(INDEX(FCSTSDV!$D$2:$N$674,MATCH('STOCK (2)'!$D134,FCSTSDV!$C$2:$C$674,0),MATCH('STOCK (2)'!T$3,FCSTSDV!$D$1:$N$1,0))/'STOCK (2)'!$F134,1),0)</f>
        <v>0</v>
      </c>
      <c r="U134" s="92">
        <f t="array" ref="U134">+IFERROR(ROUND(INDEX(FCSTSDV!$D$2:$N$674,MATCH('STOCK (2)'!$D134,FCSTSDV!$C$2:$C$674,0),MATCH('STOCK (2)'!U$3,FCSTSDV!$D$1:$N$1,0))/'STOCK (2)'!$F134,1),0)</f>
        <v>0</v>
      </c>
      <c r="V134" s="92">
        <f t="array" ref="V134">+IFERROR(ROUND(INDEX(FCSTSDV!$D$2:$N$674,MATCH('STOCK (2)'!$D134,FCSTSDV!$C$2:$C$674,0),MATCH('STOCK (2)'!V$3,FCSTSDV!$D$1:$N$1,0))/'STOCK (2)'!$F134,1),0)</f>
        <v>0</v>
      </c>
      <c r="W134" s="92">
        <f t="array" ref="W134">+IFERROR(ROUND(INDEX(FCSTSDV!$D$2:$N$674,MATCH('STOCK (2)'!$D134,FCSTSDV!$C$2:$C$674,0),MATCH('STOCK (2)'!W$3,FCSTSDV!$D$1:$N$1,0))/'STOCK (2)'!$F134,1),0)</f>
        <v>0</v>
      </c>
      <c r="X134" s="92">
        <f t="array" ref="X134">+IFERROR(ROUND(INDEX(FCSTSDV!$D$2:$N$674,MATCH('STOCK (2)'!$D134,FCSTSDV!$C$2:$C$674,0),MATCH('STOCK (2)'!X$3,FCSTSDV!$D$1:$N$1,0))/'STOCK (2)'!$F134,1),0)</f>
        <v>0</v>
      </c>
      <c r="Y134" s="119">
        <f t="array" ref="Y134">+IFERROR(ROUND(INDEX(FCSTSDV!$D$2:$N$674,MATCH('STOCK (2)'!$D134,FCSTSDV!$C$2:$C$674,0),MATCH('STOCK (2)'!Y$3,FCSTSDV!$D$1:$N$1,0))/'STOCK (2)'!$F134,1),0)</f>
        <v>0</v>
      </c>
      <c r="Z134" s="119">
        <f t="array" ref="Z134">+IFERROR(ROUND(INDEX(FCSTSDV!$D$2:$N$674,MATCH('STOCK (2)'!$D134,FCSTSDV!$C$2:$C$674,0),MATCH('STOCK (2)'!Z$3,FCSTSDV!$D$1:$N$1,0))/'STOCK (2)'!$F134,1),0)</f>
        <v>0</v>
      </c>
    </row>
    <row r="135" spans="1:26" ht="20.100000000000001" customHeight="1">
      <c r="A135" s="807"/>
      <c r="B135" s="792"/>
      <c r="C135" s="16"/>
      <c r="D135" s="52" t="s">
        <v>153</v>
      </c>
      <c r="E135" s="205" t="str">
        <f>+E134</f>
        <v>250*125*80.1</v>
      </c>
      <c r="F135" s="53" t="s">
        <v>43</v>
      </c>
      <c r="G135" s="54"/>
      <c r="H135" s="54"/>
      <c r="I135" s="782"/>
      <c r="J135" s="263"/>
      <c r="K135" s="90">
        <f t="shared" ref="K135:P135" si="25">+$I$131+$J$135-SUM(K131:K134)</f>
        <v>0</v>
      </c>
      <c r="L135" s="90">
        <f t="shared" si="25"/>
        <v>0</v>
      </c>
      <c r="M135" s="90">
        <f t="shared" si="25"/>
        <v>0</v>
      </c>
      <c r="N135" s="90">
        <f t="shared" si="25"/>
        <v>0</v>
      </c>
      <c r="O135" s="90">
        <f t="shared" si="25"/>
        <v>0</v>
      </c>
      <c r="P135" s="90">
        <f t="shared" si="25"/>
        <v>0</v>
      </c>
      <c r="Q135" s="90">
        <f t="shared" ref="Q135:Z135" si="26">+P135-SUM(Q131:Q134)</f>
        <v>0</v>
      </c>
      <c r="R135" s="90">
        <f t="shared" si="26"/>
        <v>0</v>
      </c>
      <c r="S135" s="90">
        <f t="shared" si="26"/>
        <v>0</v>
      </c>
      <c r="T135" s="90">
        <f t="shared" si="26"/>
        <v>0</v>
      </c>
      <c r="U135" s="90">
        <f t="shared" si="26"/>
        <v>0</v>
      </c>
      <c r="V135" s="90">
        <f t="shared" si="26"/>
        <v>0</v>
      </c>
      <c r="W135" s="90">
        <f t="shared" si="26"/>
        <v>0</v>
      </c>
      <c r="X135" s="90">
        <f t="shared" si="26"/>
        <v>0</v>
      </c>
      <c r="Y135" s="121">
        <f t="shared" si="26"/>
        <v>0</v>
      </c>
      <c r="Z135" s="121">
        <f t="shared" si="26"/>
        <v>0</v>
      </c>
    </row>
    <row r="136" spans="1:26" ht="20.100000000000001" customHeight="1">
      <c r="A136" s="806" t="s">
        <v>158</v>
      </c>
      <c r="B136" s="791" t="s">
        <v>159</v>
      </c>
      <c r="C136" s="231" t="s">
        <v>160</v>
      </c>
      <c r="D136" s="73" t="s">
        <v>104</v>
      </c>
      <c r="E136" s="203" t="s">
        <v>161</v>
      </c>
      <c r="F136" s="44">
        <v>19000</v>
      </c>
      <c r="G136" s="45"/>
      <c r="H136" s="45">
        <v>0</v>
      </c>
      <c r="I136" s="781">
        <f>+VLOOKUP(A136,Sheet2!$B$3:$C$189,2,0)</f>
        <v>0</v>
      </c>
      <c r="J136" s="79"/>
      <c r="K136" s="99">
        <f t="array" ref="K136">+IFERROR(ROUND(INDEX(FCSTSDV!$D$2:$N$674,MATCH('STOCK (2)'!$D136,FCSTSDV!$C$2:$C$674,0),MATCH('STOCK (2)'!K$3,FCSTSDV!$D$1:$N$1,0))/'STOCK (2)'!$F136,1),0)</f>
        <v>0</v>
      </c>
      <c r="L136" s="99">
        <f t="array" ref="L136">+IFERROR(ROUND(INDEX(FCSTSDV!$D$2:$N$674,MATCH('STOCK (2)'!$D136,FCSTSDV!$C$2:$C$674,0),MATCH('STOCK (2)'!L$3,FCSTSDV!$D$1:$N$1,0))/'STOCK (2)'!$F136,1),0)</f>
        <v>0</v>
      </c>
      <c r="M136" s="99">
        <f t="array" ref="M136">+IFERROR(ROUND(INDEX(FCSTSDV!$D$2:$N$674,MATCH('STOCK (2)'!$D136,FCSTSDV!$C$2:$C$674,0),MATCH('STOCK (2)'!M$3,FCSTSDV!$D$1:$N$1,0))/'STOCK (2)'!$F136,1),0)</f>
        <v>0</v>
      </c>
      <c r="N136" s="99">
        <f t="array" ref="N136">+IFERROR(ROUND(INDEX(FCSTSDV!$D$2:$N$674,MATCH('STOCK (2)'!$D136,FCSTSDV!$C$2:$C$674,0),MATCH('STOCK (2)'!N$3,FCSTSDV!$D$1:$N$1,0))/'STOCK (2)'!$F136,1),0)</f>
        <v>0</v>
      </c>
      <c r="O136" s="99">
        <f t="array" ref="O136">+IFERROR(ROUND(INDEX(FCSTSDV!$D$2:$N$674,MATCH('STOCK (2)'!$D136,FCSTSDV!$C$2:$C$674,0),MATCH('STOCK (2)'!O$3,FCSTSDV!$D$1:$N$1,0))/'STOCK (2)'!$F136,1),0)</f>
        <v>0</v>
      </c>
      <c r="P136" s="99">
        <f t="array" ref="P136">+IFERROR(ROUND(INDEX(FCSTSDV!$D$2:$N$674,MATCH('STOCK (2)'!$D136,FCSTSDV!$C$2:$C$674,0),MATCH('STOCK (2)'!P$3,FCSTSDV!$D$1:$N$1,0))/'STOCK (2)'!$F136,1),0)</f>
        <v>0</v>
      </c>
      <c r="Q136" s="99">
        <f t="array" ref="Q136">+IFERROR(ROUND(INDEX(FCSTSDV!$D$2:$N$674,MATCH('STOCK (2)'!$D136,FCSTSDV!$C$2:$C$674,0),MATCH('STOCK (2)'!Q$3,FCSTSDV!$D$1:$N$1,0))/'STOCK (2)'!$F136,1),0)</f>
        <v>0</v>
      </c>
      <c r="R136" s="99">
        <f t="array" ref="R136">+IFERROR(ROUND(INDEX(FCSTSDV!$D$2:$N$674,MATCH('STOCK (2)'!$D136,FCSTSDV!$C$2:$C$674,0),MATCH('STOCK (2)'!R$3,FCSTSDV!$D$1:$N$1,0))/'STOCK (2)'!$F136,1),0)</f>
        <v>0</v>
      </c>
      <c r="S136" s="99">
        <f t="array" ref="S136">+IFERROR(ROUND(INDEX(FCSTSDV!$D$2:$N$674,MATCH('STOCK (2)'!$D136,FCSTSDV!$C$2:$C$674,0),MATCH('STOCK (2)'!S$3,FCSTSDV!$D$1:$N$1,0))/'STOCK (2)'!$F136,1),0)</f>
        <v>0</v>
      </c>
      <c r="T136" s="99">
        <f t="array" ref="T136">+IFERROR(ROUND(INDEX(FCSTSDV!$D$2:$N$674,MATCH('STOCK (2)'!$D136,FCSTSDV!$C$2:$C$674,0),MATCH('STOCK (2)'!T$3,FCSTSDV!$D$1:$N$1,0))/'STOCK (2)'!$F136,1),0)</f>
        <v>0</v>
      </c>
      <c r="U136" s="99">
        <f t="array" ref="U136">+IFERROR(ROUND(INDEX(FCSTSDV!$D$2:$N$674,MATCH('STOCK (2)'!$D136,FCSTSDV!$C$2:$C$674,0),MATCH('STOCK (2)'!U$3,FCSTSDV!$D$1:$N$1,0))/'STOCK (2)'!$F136,1),0)</f>
        <v>0</v>
      </c>
      <c r="V136" s="99">
        <f t="array" ref="V136">+IFERROR(ROUND(INDEX(FCSTSDV!$D$2:$N$674,MATCH('STOCK (2)'!$D136,FCSTSDV!$C$2:$C$674,0),MATCH('STOCK (2)'!V$3,FCSTSDV!$D$1:$N$1,0))/'STOCK (2)'!$F136,1),0)</f>
        <v>0</v>
      </c>
      <c r="W136" s="99">
        <f t="array" ref="W136">+IFERROR(ROUND(INDEX(FCSTSDV!$D$2:$N$674,MATCH('STOCK (2)'!$D136,FCSTSDV!$C$2:$C$674,0),MATCH('STOCK (2)'!W$3,FCSTSDV!$D$1:$N$1,0))/'STOCK (2)'!$F136,1),0)</f>
        <v>0</v>
      </c>
      <c r="X136" s="99">
        <f t="array" ref="X136">+IFERROR(ROUND(INDEX(FCSTSDV!$D$2:$N$674,MATCH('STOCK (2)'!$D136,FCSTSDV!$C$2:$C$674,0),MATCH('STOCK (2)'!X$3,FCSTSDV!$D$1:$N$1,0))/'STOCK (2)'!$F136,1),0)</f>
        <v>0</v>
      </c>
      <c r="Y136" s="117">
        <f t="array" ref="Y136">+IFERROR(ROUND(INDEX(FCSTSDV!$D$2:$N$674,MATCH('STOCK (2)'!$D136,FCSTSDV!$C$2:$C$674,0),MATCH('STOCK (2)'!Y$3,FCSTSDV!$D$1:$N$1,0))/'STOCK (2)'!$F136,1),0)</f>
        <v>0</v>
      </c>
      <c r="Z136" s="117">
        <f t="array" ref="Z136">+IFERROR(ROUND(INDEX(FCSTSDV!$D$2:$N$674,MATCH('STOCK (2)'!$D136,FCSTSDV!$C$2:$C$674,0),MATCH('STOCK (2)'!Z$3,FCSTSDV!$D$1:$N$1,0))/'STOCK (2)'!$F136,1),0)</f>
        <v>0</v>
      </c>
    </row>
    <row r="137" spans="1:26" ht="20.100000000000001" customHeight="1">
      <c r="A137" s="813"/>
      <c r="B137" s="795"/>
      <c r="C137" s="124"/>
      <c r="D137" s="230" t="s">
        <v>114</v>
      </c>
      <c r="E137" s="204"/>
      <c r="F137" s="47">
        <v>15000</v>
      </c>
      <c r="G137" s="48"/>
      <c r="H137" s="48"/>
      <c r="I137" s="785"/>
      <c r="J137" s="79"/>
      <c r="K137" s="92">
        <f t="array" ref="K137">+IFERROR(ROUND(INDEX(FCSTSDV!$D$2:$N$674,MATCH('STOCK (2)'!$D137,FCSTSDV!$C$2:$C$674,0),MATCH('STOCK (2)'!K$3,FCSTSDV!$D$1:$N$1,0))/'STOCK (2)'!$F137,1),0)</f>
        <v>0</v>
      </c>
      <c r="L137" s="92">
        <f t="array" ref="L137">+IFERROR(ROUND(INDEX(FCSTSDV!$D$2:$N$674,MATCH('STOCK (2)'!$D137,FCSTSDV!$C$2:$C$674,0),MATCH('STOCK (2)'!L$3,FCSTSDV!$D$1:$N$1,0))/'STOCK (2)'!$F137,1),0)</f>
        <v>0</v>
      </c>
      <c r="M137" s="92">
        <f t="array" ref="M137">+IFERROR(ROUND(INDEX(FCSTSDV!$D$2:$N$674,MATCH('STOCK (2)'!$D137,FCSTSDV!$C$2:$C$674,0),MATCH('STOCK (2)'!M$3,FCSTSDV!$D$1:$N$1,0))/'STOCK (2)'!$F137,1),0)</f>
        <v>0</v>
      </c>
      <c r="N137" s="92">
        <f t="array" ref="N137">+IFERROR(ROUND(INDEX(FCSTSDV!$D$2:$N$674,MATCH('STOCK (2)'!$D137,FCSTSDV!$C$2:$C$674,0),MATCH('STOCK (2)'!N$3,FCSTSDV!$D$1:$N$1,0))/'STOCK (2)'!$F137,1),0)</f>
        <v>0</v>
      </c>
      <c r="O137" s="92">
        <f t="array" ref="O137">+IFERROR(ROUND(INDEX(FCSTSDV!$D$2:$N$674,MATCH('STOCK (2)'!$D137,FCSTSDV!$C$2:$C$674,0),MATCH('STOCK (2)'!O$3,FCSTSDV!$D$1:$N$1,0))/'STOCK (2)'!$F137,1),0)</f>
        <v>0</v>
      </c>
      <c r="P137" s="92">
        <f t="array" ref="P137">+IFERROR(ROUND(INDEX(FCSTSDV!$D$2:$N$674,MATCH('STOCK (2)'!$D137,FCSTSDV!$C$2:$C$674,0),MATCH('STOCK (2)'!P$3,FCSTSDV!$D$1:$N$1,0))/'STOCK (2)'!$F137,1),0)</f>
        <v>0</v>
      </c>
      <c r="Q137" s="92">
        <f t="array" ref="Q137">+IFERROR(ROUND(INDEX(FCSTSDV!$D$2:$N$674,MATCH('STOCK (2)'!$D137,FCSTSDV!$C$2:$C$674,0),MATCH('STOCK (2)'!Q$3,FCSTSDV!$D$1:$N$1,0))/'STOCK (2)'!$F137,1),0)</f>
        <v>0</v>
      </c>
      <c r="R137" s="92">
        <f t="array" ref="R137">+IFERROR(ROUND(INDEX(FCSTSDV!$D$2:$N$674,MATCH('STOCK (2)'!$D137,FCSTSDV!$C$2:$C$674,0),MATCH('STOCK (2)'!R$3,FCSTSDV!$D$1:$N$1,0))/'STOCK (2)'!$F137,1),0)</f>
        <v>0</v>
      </c>
      <c r="S137" s="92">
        <f t="array" ref="S137">+IFERROR(ROUND(INDEX(FCSTSDV!$D$2:$N$674,MATCH('STOCK (2)'!$D137,FCSTSDV!$C$2:$C$674,0),MATCH('STOCK (2)'!S$3,FCSTSDV!$D$1:$N$1,0))/'STOCK (2)'!$F137,1),0)</f>
        <v>0</v>
      </c>
      <c r="T137" s="92">
        <f t="array" ref="T137">+IFERROR(ROUND(INDEX(FCSTSDV!$D$2:$N$674,MATCH('STOCK (2)'!$D137,FCSTSDV!$C$2:$C$674,0),MATCH('STOCK (2)'!T$3,FCSTSDV!$D$1:$N$1,0))/'STOCK (2)'!$F137,1),0)</f>
        <v>0</v>
      </c>
      <c r="U137" s="92">
        <f t="array" ref="U137">+IFERROR(ROUND(INDEX(FCSTSDV!$D$2:$N$674,MATCH('STOCK (2)'!$D137,FCSTSDV!$C$2:$C$674,0),MATCH('STOCK (2)'!U$3,FCSTSDV!$D$1:$N$1,0))/'STOCK (2)'!$F137,1),0)</f>
        <v>0</v>
      </c>
      <c r="V137" s="92">
        <f t="array" ref="V137">+IFERROR(ROUND(INDEX(FCSTSDV!$D$2:$N$674,MATCH('STOCK (2)'!$D137,FCSTSDV!$C$2:$C$674,0),MATCH('STOCK (2)'!V$3,FCSTSDV!$D$1:$N$1,0))/'STOCK (2)'!$F137,1),0)</f>
        <v>0</v>
      </c>
      <c r="W137" s="92">
        <f t="array" ref="W137">+IFERROR(ROUND(INDEX(FCSTSDV!$D$2:$N$674,MATCH('STOCK (2)'!$D137,FCSTSDV!$C$2:$C$674,0),MATCH('STOCK (2)'!W$3,FCSTSDV!$D$1:$N$1,0))/'STOCK (2)'!$F137,1),0)</f>
        <v>0</v>
      </c>
      <c r="X137" s="92">
        <f t="array" ref="X137">+IFERROR(ROUND(INDEX(FCSTSDV!$D$2:$N$674,MATCH('STOCK (2)'!$D137,FCSTSDV!$C$2:$C$674,0),MATCH('STOCK (2)'!X$3,FCSTSDV!$D$1:$N$1,0))/'STOCK (2)'!$F137,1),0)</f>
        <v>0</v>
      </c>
      <c r="Y137" s="119">
        <f t="array" ref="Y137">+IFERROR(ROUND(INDEX(FCSTSDV!$D$2:$N$674,MATCH('STOCK (2)'!$D137,FCSTSDV!$C$2:$C$674,0),MATCH('STOCK (2)'!Y$3,FCSTSDV!$D$1:$N$1,0))/'STOCK (2)'!$F137,1),0)</f>
        <v>0</v>
      </c>
      <c r="Z137" s="119">
        <f t="array" ref="Z137">+IFERROR(ROUND(INDEX(FCSTSDV!$D$2:$N$674,MATCH('STOCK (2)'!$D137,FCSTSDV!$C$2:$C$674,0),MATCH('STOCK (2)'!Z$3,FCSTSDV!$D$1:$N$1,0))/'STOCK (2)'!$F137,1),0)</f>
        <v>0</v>
      </c>
    </row>
    <row r="138" spans="1:26" ht="20.100000000000001" customHeight="1">
      <c r="A138" s="813"/>
      <c r="B138" s="795"/>
      <c r="C138" s="124"/>
      <c r="D138" s="230" t="s">
        <v>117</v>
      </c>
      <c r="E138" s="204"/>
      <c r="F138" s="47">
        <v>15000</v>
      </c>
      <c r="G138" s="48"/>
      <c r="H138" s="48"/>
      <c r="I138" s="785"/>
      <c r="J138" s="79"/>
      <c r="K138" s="92">
        <f t="array" ref="K138">+IFERROR(ROUND(INDEX(FCSTSDV!$D$2:$N$674,MATCH('STOCK (2)'!$D138,FCSTSDV!$C$2:$C$674,0),MATCH('STOCK (2)'!K$3,FCSTSDV!$D$1:$N$1,0))/'STOCK (2)'!$F138,1),0)</f>
        <v>0</v>
      </c>
      <c r="L138" s="92">
        <f t="array" ref="L138">+IFERROR(ROUND(INDEX(FCSTSDV!$D$2:$N$674,MATCH('STOCK (2)'!$D138,FCSTSDV!$C$2:$C$674,0),MATCH('STOCK (2)'!L$3,FCSTSDV!$D$1:$N$1,0))/'STOCK (2)'!$F138,1),0)</f>
        <v>0</v>
      </c>
      <c r="M138" s="92">
        <f t="array" ref="M138">+IFERROR(ROUND(INDEX(FCSTSDV!$D$2:$N$674,MATCH('STOCK (2)'!$D138,FCSTSDV!$C$2:$C$674,0),MATCH('STOCK (2)'!M$3,FCSTSDV!$D$1:$N$1,0))/'STOCK (2)'!$F138,1),0)</f>
        <v>0</v>
      </c>
      <c r="N138" s="92">
        <f t="array" ref="N138">+IFERROR(ROUND(INDEX(FCSTSDV!$D$2:$N$674,MATCH('STOCK (2)'!$D138,FCSTSDV!$C$2:$C$674,0),MATCH('STOCK (2)'!N$3,FCSTSDV!$D$1:$N$1,0))/'STOCK (2)'!$F138,1),0)</f>
        <v>0</v>
      </c>
      <c r="O138" s="92">
        <f t="array" ref="O138">+IFERROR(ROUND(INDEX(FCSTSDV!$D$2:$N$674,MATCH('STOCK (2)'!$D138,FCSTSDV!$C$2:$C$674,0),MATCH('STOCK (2)'!O$3,FCSTSDV!$D$1:$N$1,0))/'STOCK (2)'!$F138,1),0)</f>
        <v>0</v>
      </c>
      <c r="P138" s="92">
        <f t="array" ref="P138">+IFERROR(ROUND(INDEX(FCSTSDV!$D$2:$N$674,MATCH('STOCK (2)'!$D138,FCSTSDV!$C$2:$C$674,0),MATCH('STOCK (2)'!P$3,FCSTSDV!$D$1:$N$1,0))/'STOCK (2)'!$F138,1),0)</f>
        <v>0</v>
      </c>
      <c r="Q138" s="92">
        <f t="array" ref="Q138">+IFERROR(ROUND(INDEX(FCSTSDV!$D$2:$N$674,MATCH('STOCK (2)'!$D138,FCSTSDV!$C$2:$C$674,0),MATCH('STOCK (2)'!Q$3,FCSTSDV!$D$1:$N$1,0))/'STOCK (2)'!$F138,1),0)</f>
        <v>0</v>
      </c>
      <c r="R138" s="92">
        <f t="array" ref="R138">+IFERROR(ROUND(INDEX(FCSTSDV!$D$2:$N$674,MATCH('STOCK (2)'!$D138,FCSTSDV!$C$2:$C$674,0),MATCH('STOCK (2)'!R$3,FCSTSDV!$D$1:$N$1,0))/'STOCK (2)'!$F138,1),0)</f>
        <v>0</v>
      </c>
      <c r="S138" s="92">
        <f t="array" ref="S138">+IFERROR(ROUND(INDEX(FCSTSDV!$D$2:$N$674,MATCH('STOCK (2)'!$D138,FCSTSDV!$C$2:$C$674,0),MATCH('STOCK (2)'!S$3,FCSTSDV!$D$1:$N$1,0))/'STOCK (2)'!$F138,1),0)</f>
        <v>0</v>
      </c>
      <c r="T138" s="92">
        <f t="array" ref="T138">+IFERROR(ROUND(INDEX(FCSTSDV!$D$2:$N$674,MATCH('STOCK (2)'!$D138,FCSTSDV!$C$2:$C$674,0),MATCH('STOCK (2)'!T$3,FCSTSDV!$D$1:$N$1,0))/'STOCK (2)'!$F138,1),0)</f>
        <v>0</v>
      </c>
      <c r="U138" s="92">
        <f t="array" ref="U138">+IFERROR(ROUND(INDEX(FCSTSDV!$D$2:$N$674,MATCH('STOCK (2)'!$D138,FCSTSDV!$C$2:$C$674,0),MATCH('STOCK (2)'!U$3,FCSTSDV!$D$1:$N$1,0))/'STOCK (2)'!$F138,1),0)</f>
        <v>0</v>
      </c>
      <c r="V138" s="92">
        <f t="array" ref="V138">+IFERROR(ROUND(INDEX(FCSTSDV!$D$2:$N$674,MATCH('STOCK (2)'!$D138,FCSTSDV!$C$2:$C$674,0),MATCH('STOCK (2)'!V$3,FCSTSDV!$D$1:$N$1,0))/'STOCK (2)'!$F138,1),0)</f>
        <v>0</v>
      </c>
      <c r="W138" s="92">
        <f t="array" ref="W138">+IFERROR(ROUND(INDEX(FCSTSDV!$D$2:$N$674,MATCH('STOCK (2)'!$D138,FCSTSDV!$C$2:$C$674,0),MATCH('STOCK (2)'!W$3,FCSTSDV!$D$1:$N$1,0))/'STOCK (2)'!$F138,1),0)</f>
        <v>0</v>
      </c>
      <c r="X138" s="92">
        <f t="array" ref="X138">+IFERROR(ROUND(INDEX(FCSTSDV!$D$2:$N$674,MATCH('STOCK (2)'!$D138,FCSTSDV!$C$2:$C$674,0),MATCH('STOCK (2)'!X$3,FCSTSDV!$D$1:$N$1,0))/'STOCK (2)'!$F138,1),0)</f>
        <v>0</v>
      </c>
      <c r="Y138" s="119">
        <f t="array" ref="Y138">+IFERROR(ROUND(INDEX(FCSTSDV!$D$2:$N$674,MATCH('STOCK (2)'!$D138,FCSTSDV!$C$2:$C$674,0),MATCH('STOCK (2)'!Y$3,FCSTSDV!$D$1:$N$1,0))/'STOCK (2)'!$F138,1),0)</f>
        <v>0</v>
      </c>
      <c r="Z138" s="119">
        <f t="array" ref="Z138">+IFERROR(ROUND(INDEX(FCSTSDV!$D$2:$N$674,MATCH('STOCK (2)'!$D138,FCSTSDV!$C$2:$C$674,0),MATCH('STOCK (2)'!Z$3,FCSTSDV!$D$1:$N$1,0))/'STOCK (2)'!$F138,1),0)</f>
        <v>0</v>
      </c>
    </row>
    <row r="139" spans="1:26" ht="20.100000000000001" customHeight="1">
      <c r="A139" s="813"/>
      <c r="B139" s="795"/>
      <c r="C139" s="125"/>
      <c r="D139" s="32" t="s">
        <v>109</v>
      </c>
      <c r="E139" s="204" t="str">
        <f>+E136</f>
        <v>250*125*76.5</v>
      </c>
      <c r="F139" s="49">
        <v>15000</v>
      </c>
      <c r="G139" s="48"/>
      <c r="H139" s="48"/>
      <c r="I139" s="785"/>
      <c r="J139" s="79"/>
      <c r="K139" s="92">
        <f t="array" ref="K139">+IFERROR(ROUND(INDEX(FCSTSDV!$D$2:$N$674,MATCH('STOCK (2)'!$D139,FCSTSDV!$C$2:$C$674,0),MATCH('STOCK (2)'!K$3,FCSTSDV!$D$1:$N$1,0))/'STOCK (2)'!$F139,1),0)</f>
        <v>0</v>
      </c>
      <c r="L139" s="92">
        <f t="array" ref="L139">+IFERROR(ROUND(INDEX(FCSTSDV!$D$2:$N$674,MATCH('STOCK (2)'!$D139,FCSTSDV!$C$2:$C$674,0),MATCH('STOCK (2)'!L$3,FCSTSDV!$D$1:$N$1,0))/'STOCK (2)'!$F139,1),0)</f>
        <v>0</v>
      </c>
      <c r="M139" s="92">
        <f t="array" ref="M139">+IFERROR(ROUND(INDEX(FCSTSDV!$D$2:$N$674,MATCH('STOCK (2)'!$D139,FCSTSDV!$C$2:$C$674,0),MATCH('STOCK (2)'!M$3,FCSTSDV!$D$1:$N$1,0))/'STOCK (2)'!$F139,1),0)</f>
        <v>0</v>
      </c>
      <c r="N139" s="92">
        <f t="array" ref="N139">+IFERROR(ROUND(INDEX(FCSTSDV!$D$2:$N$674,MATCH('STOCK (2)'!$D139,FCSTSDV!$C$2:$C$674,0),MATCH('STOCK (2)'!N$3,FCSTSDV!$D$1:$N$1,0))/'STOCK (2)'!$F139,1),0)</f>
        <v>0</v>
      </c>
      <c r="O139" s="92">
        <f t="array" ref="O139">+IFERROR(ROUND(INDEX(FCSTSDV!$D$2:$N$674,MATCH('STOCK (2)'!$D139,FCSTSDV!$C$2:$C$674,0),MATCH('STOCK (2)'!O$3,FCSTSDV!$D$1:$N$1,0))/'STOCK (2)'!$F139,1),0)</f>
        <v>0</v>
      </c>
      <c r="P139" s="92">
        <f t="array" ref="P139">+IFERROR(ROUND(INDEX(FCSTSDV!$D$2:$N$674,MATCH('STOCK (2)'!$D139,FCSTSDV!$C$2:$C$674,0),MATCH('STOCK (2)'!P$3,FCSTSDV!$D$1:$N$1,0))/'STOCK (2)'!$F139,1),0)</f>
        <v>0</v>
      </c>
      <c r="Q139" s="92">
        <f t="array" ref="Q139">+IFERROR(ROUND(INDEX(FCSTSDV!$D$2:$N$674,MATCH('STOCK (2)'!$D139,FCSTSDV!$C$2:$C$674,0),MATCH('STOCK (2)'!Q$3,FCSTSDV!$D$1:$N$1,0))/'STOCK (2)'!$F139,1),0)</f>
        <v>0</v>
      </c>
      <c r="R139" s="92">
        <f t="array" ref="R139">+IFERROR(ROUND(INDEX(FCSTSDV!$D$2:$N$674,MATCH('STOCK (2)'!$D139,FCSTSDV!$C$2:$C$674,0),MATCH('STOCK (2)'!R$3,FCSTSDV!$D$1:$N$1,0))/'STOCK (2)'!$F139,1),0)</f>
        <v>0</v>
      </c>
      <c r="S139" s="92">
        <f t="array" ref="S139">+IFERROR(ROUND(INDEX(FCSTSDV!$D$2:$N$674,MATCH('STOCK (2)'!$D139,FCSTSDV!$C$2:$C$674,0),MATCH('STOCK (2)'!S$3,FCSTSDV!$D$1:$N$1,0))/'STOCK (2)'!$F139,1),0)</f>
        <v>0</v>
      </c>
      <c r="T139" s="92">
        <f t="array" ref="T139">+IFERROR(ROUND(INDEX(FCSTSDV!$D$2:$N$674,MATCH('STOCK (2)'!$D139,FCSTSDV!$C$2:$C$674,0),MATCH('STOCK (2)'!T$3,FCSTSDV!$D$1:$N$1,0))/'STOCK (2)'!$F139,1),0)</f>
        <v>0</v>
      </c>
      <c r="U139" s="92">
        <f t="array" ref="U139">+IFERROR(ROUND(INDEX(FCSTSDV!$D$2:$N$674,MATCH('STOCK (2)'!$D139,FCSTSDV!$C$2:$C$674,0),MATCH('STOCK (2)'!U$3,FCSTSDV!$D$1:$N$1,0))/'STOCK (2)'!$F139,1),0)</f>
        <v>0</v>
      </c>
      <c r="V139" s="92">
        <f t="array" ref="V139">+IFERROR(ROUND(INDEX(FCSTSDV!$D$2:$N$674,MATCH('STOCK (2)'!$D139,FCSTSDV!$C$2:$C$674,0),MATCH('STOCK (2)'!V$3,FCSTSDV!$D$1:$N$1,0))/'STOCK (2)'!$F139,1),0)</f>
        <v>0</v>
      </c>
      <c r="W139" s="92">
        <f t="array" ref="W139">+IFERROR(ROUND(INDEX(FCSTSDV!$D$2:$N$674,MATCH('STOCK (2)'!$D139,FCSTSDV!$C$2:$C$674,0),MATCH('STOCK (2)'!W$3,FCSTSDV!$D$1:$N$1,0))/'STOCK (2)'!$F139,1),0)</f>
        <v>0</v>
      </c>
      <c r="X139" s="92">
        <f t="array" ref="X139">+IFERROR(ROUND(INDEX(FCSTSDV!$D$2:$N$674,MATCH('STOCK (2)'!$D139,FCSTSDV!$C$2:$C$674,0),MATCH('STOCK (2)'!X$3,FCSTSDV!$D$1:$N$1,0))/'STOCK (2)'!$F139,1),0)</f>
        <v>0</v>
      </c>
      <c r="Y139" s="119">
        <f t="array" ref="Y139">+IFERROR(ROUND(INDEX(FCSTSDV!$D$2:$N$674,MATCH('STOCK (2)'!$D139,FCSTSDV!$C$2:$C$674,0),MATCH('STOCK (2)'!Y$3,FCSTSDV!$D$1:$N$1,0))/'STOCK (2)'!$F139,1),0)</f>
        <v>0</v>
      </c>
      <c r="Z139" s="119">
        <f t="array" ref="Z139">+IFERROR(ROUND(INDEX(FCSTSDV!$D$2:$N$674,MATCH('STOCK (2)'!$D139,FCSTSDV!$C$2:$C$674,0),MATCH('STOCK (2)'!Z$3,FCSTSDV!$D$1:$N$1,0))/'STOCK (2)'!$F139,1),0)</f>
        <v>0</v>
      </c>
    </row>
    <row r="140" spans="1:26" ht="20.100000000000001" customHeight="1">
      <c r="A140" s="807"/>
      <c r="B140" s="792"/>
      <c r="C140" s="126"/>
      <c r="D140" s="52" t="s">
        <v>153</v>
      </c>
      <c r="E140" s="205" t="str">
        <f>+E139</f>
        <v>250*125*76.5</v>
      </c>
      <c r="F140" s="53" t="s">
        <v>43</v>
      </c>
      <c r="G140" s="54"/>
      <c r="H140" s="54"/>
      <c r="I140" s="782"/>
      <c r="J140" s="263"/>
      <c r="K140" s="90">
        <f t="shared" ref="K140:P140" si="27">+$I$136+$J$140-SUM(K136:K139)</f>
        <v>0</v>
      </c>
      <c r="L140" s="90">
        <f t="shared" si="27"/>
        <v>0</v>
      </c>
      <c r="M140" s="90">
        <f t="shared" si="27"/>
        <v>0</v>
      </c>
      <c r="N140" s="90">
        <f t="shared" si="27"/>
        <v>0</v>
      </c>
      <c r="O140" s="90">
        <f t="shared" si="27"/>
        <v>0</v>
      </c>
      <c r="P140" s="90">
        <f t="shared" si="27"/>
        <v>0</v>
      </c>
      <c r="Q140" s="90">
        <f t="shared" ref="Q140:Z140" si="28">+P140-SUM(Q136:Q139)</f>
        <v>0</v>
      </c>
      <c r="R140" s="90">
        <f t="shared" si="28"/>
        <v>0</v>
      </c>
      <c r="S140" s="90">
        <f t="shared" si="28"/>
        <v>0</v>
      </c>
      <c r="T140" s="90">
        <f t="shared" si="28"/>
        <v>0</v>
      </c>
      <c r="U140" s="90">
        <f t="shared" si="28"/>
        <v>0</v>
      </c>
      <c r="V140" s="90">
        <f t="shared" si="28"/>
        <v>0</v>
      </c>
      <c r="W140" s="90">
        <f t="shared" si="28"/>
        <v>0</v>
      </c>
      <c r="X140" s="90">
        <f t="shared" si="28"/>
        <v>0</v>
      </c>
      <c r="Y140" s="121">
        <f t="shared" si="28"/>
        <v>0</v>
      </c>
      <c r="Z140" s="121">
        <f t="shared" si="28"/>
        <v>0</v>
      </c>
    </row>
    <row r="141" spans="1:26" ht="20.100000000000001" customHeight="1">
      <c r="A141" s="806" t="s">
        <v>162</v>
      </c>
      <c r="B141" s="791" t="s">
        <v>163</v>
      </c>
      <c r="C141" s="63" t="s">
        <v>107</v>
      </c>
      <c r="D141" s="73" t="s">
        <v>137</v>
      </c>
      <c r="E141" s="226" t="s">
        <v>163</v>
      </c>
      <c r="F141" s="44">
        <v>3000</v>
      </c>
      <c r="G141" s="45"/>
      <c r="H141" s="45"/>
      <c r="I141" s="781">
        <f>+VLOOKUP(A141,Sheet2!$B$3:$C$189,2,0)</f>
        <v>0</v>
      </c>
      <c r="J141" s="79"/>
      <c r="K141" s="99">
        <f t="array" ref="K141">+IFERROR(ROUND(INDEX(FCSTSDV!$D$2:$N$674,MATCH('STOCK (2)'!$D141,FCSTSDV!$C$2:$C$674,0),MATCH('STOCK (2)'!K$3,FCSTSDV!$D$1:$N$1,0))/'STOCK (2)'!$F141,1),0)</f>
        <v>0</v>
      </c>
      <c r="L141" s="99">
        <f t="array" ref="L141">+IFERROR(ROUND(INDEX(FCSTSDV!$D$2:$N$674,MATCH('STOCK (2)'!$D141,FCSTSDV!$C$2:$C$674,0),MATCH('STOCK (2)'!L$3,FCSTSDV!$D$1:$N$1,0))/'STOCK (2)'!$F141,1),0)</f>
        <v>0</v>
      </c>
      <c r="M141" s="99">
        <f t="array" ref="M141">+IFERROR(ROUND(INDEX(FCSTSDV!$D$2:$N$674,MATCH('STOCK (2)'!$D141,FCSTSDV!$C$2:$C$674,0),MATCH('STOCK (2)'!M$3,FCSTSDV!$D$1:$N$1,0))/'STOCK (2)'!$F141,1),0)</f>
        <v>0</v>
      </c>
      <c r="N141" s="99">
        <f t="array" ref="N141">+IFERROR(ROUND(INDEX(FCSTSDV!$D$2:$N$674,MATCH('STOCK (2)'!$D141,FCSTSDV!$C$2:$C$674,0),MATCH('STOCK (2)'!N$3,FCSTSDV!$D$1:$N$1,0))/'STOCK (2)'!$F141,1),0)</f>
        <v>0</v>
      </c>
      <c r="O141" s="99">
        <f t="array" ref="O141">+IFERROR(ROUND(INDEX(FCSTSDV!$D$2:$N$674,MATCH('STOCK (2)'!$D141,FCSTSDV!$C$2:$C$674,0),MATCH('STOCK (2)'!O$3,FCSTSDV!$D$1:$N$1,0))/'STOCK (2)'!$F141,1),0)</f>
        <v>0</v>
      </c>
      <c r="P141" s="99">
        <f t="array" ref="P141">+IFERROR(ROUND(INDEX(FCSTSDV!$D$2:$N$674,MATCH('STOCK (2)'!$D141,FCSTSDV!$C$2:$C$674,0),MATCH('STOCK (2)'!P$3,FCSTSDV!$D$1:$N$1,0))/'STOCK (2)'!$F141,1),0)</f>
        <v>0</v>
      </c>
      <c r="Q141" s="99">
        <f t="array" ref="Q141">+IFERROR(ROUND(INDEX(FCSTSDV!$D$2:$N$674,MATCH('STOCK (2)'!$D141,FCSTSDV!$C$2:$C$674,0),MATCH('STOCK (2)'!Q$3,FCSTSDV!$D$1:$N$1,0))/'STOCK (2)'!$F141,1),0)</f>
        <v>0</v>
      </c>
      <c r="R141" s="99">
        <f t="array" ref="R141">+IFERROR(ROUND(INDEX(FCSTSDV!$D$2:$N$674,MATCH('STOCK (2)'!$D141,FCSTSDV!$C$2:$C$674,0),MATCH('STOCK (2)'!R$3,FCSTSDV!$D$1:$N$1,0))/'STOCK (2)'!$F141,1),0)</f>
        <v>0</v>
      </c>
      <c r="S141" s="99">
        <f t="array" ref="S141">+IFERROR(ROUND(INDEX(FCSTSDV!$D$2:$N$674,MATCH('STOCK (2)'!$D141,FCSTSDV!$C$2:$C$674,0),MATCH('STOCK (2)'!S$3,FCSTSDV!$D$1:$N$1,0))/'STOCK (2)'!$F141,1),0)</f>
        <v>0</v>
      </c>
      <c r="T141" s="99">
        <f t="array" ref="T141">+IFERROR(ROUND(INDEX(FCSTSDV!$D$2:$N$674,MATCH('STOCK (2)'!$D141,FCSTSDV!$C$2:$C$674,0),MATCH('STOCK (2)'!T$3,FCSTSDV!$D$1:$N$1,0))/'STOCK (2)'!$F141,1),0)</f>
        <v>0</v>
      </c>
      <c r="U141" s="99">
        <f t="array" ref="U141">+IFERROR(ROUND(INDEX(FCSTSDV!$D$2:$N$674,MATCH('STOCK (2)'!$D141,FCSTSDV!$C$2:$C$674,0),MATCH('STOCK (2)'!U$3,FCSTSDV!$D$1:$N$1,0))/'STOCK (2)'!$F141,1),0)</f>
        <v>0</v>
      </c>
      <c r="V141" s="99">
        <f t="array" ref="V141">+IFERROR(ROUND(INDEX(FCSTSDV!$D$2:$N$674,MATCH('STOCK (2)'!$D141,FCSTSDV!$C$2:$C$674,0),MATCH('STOCK (2)'!V$3,FCSTSDV!$D$1:$N$1,0))/'STOCK (2)'!$F141,1),0)</f>
        <v>0</v>
      </c>
      <c r="W141" s="99">
        <f t="array" ref="W141">+IFERROR(ROUND(INDEX(FCSTSDV!$D$2:$N$674,MATCH('STOCK (2)'!$D141,FCSTSDV!$C$2:$C$674,0),MATCH('STOCK (2)'!W$3,FCSTSDV!$D$1:$N$1,0))/'STOCK (2)'!$F141,1),0)</f>
        <v>0</v>
      </c>
      <c r="X141" s="99">
        <f t="array" ref="X141">+IFERROR(ROUND(INDEX(FCSTSDV!$D$2:$N$674,MATCH('STOCK (2)'!$D141,FCSTSDV!$C$2:$C$674,0),MATCH('STOCK (2)'!X$3,FCSTSDV!$D$1:$N$1,0))/'STOCK (2)'!$F141,1),0)</f>
        <v>0</v>
      </c>
      <c r="Y141" s="117">
        <f t="array" ref="Y141">+IFERROR(ROUND(INDEX(FCSTSDV!$D$2:$N$674,MATCH('STOCK (2)'!$D141,FCSTSDV!$C$2:$C$674,0),MATCH('STOCK (2)'!Y$3,FCSTSDV!$D$1:$N$1,0))/'STOCK (2)'!$F141,1),0)</f>
        <v>0</v>
      </c>
      <c r="Z141" s="117">
        <f t="array" ref="Z141">+IFERROR(ROUND(INDEX(FCSTSDV!$D$2:$N$674,MATCH('STOCK (2)'!$D141,FCSTSDV!$C$2:$C$674,0),MATCH('STOCK (2)'!Z$3,FCSTSDV!$D$1:$N$1,0))/'STOCK (2)'!$F141,1),0)</f>
        <v>0</v>
      </c>
    </row>
    <row r="142" spans="1:26" ht="20.100000000000001" customHeight="1">
      <c r="A142" s="813"/>
      <c r="B142" s="795"/>
      <c r="C142" s="57" t="s">
        <v>107</v>
      </c>
      <c r="D142" s="32" t="s">
        <v>138</v>
      </c>
      <c r="E142" s="227" t="str">
        <f t="shared" ref="E142:E147" si="29">+E141</f>
        <v>420*125*120</v>
      </c>
      <c r="F142" s="49">
        <v>3000</v>
      </c>
      <c r="G142" s="48"/>
      <c r="H142" s="48"/>
      <c r="I142" s="785"/>
      <c r="J142" s="81"/>
      <c r="K142" s="92">
        <f t="array" ref="K142">+IFERROR(ROUND(INDEX(FCSTSDV!$D$2:$N$674,MATCH('STOCK (2)'!$D142,FCSTSDV!$C$2:$C$674,0),MATCH('STOCK (2)'!K$3,FCSTSDV!$D$1:$N$1,0))/'STOCK (2)'!$F142,1),0)</f>
        <v>0</v>
      </c>
      <c r="L142" s="92">
        <f t="array" ref="L142">+IFERROR(ROUND(INDEX(FCSTSDV!$D$2:$N$674,MATCH('STOCK (2)'!$D142,FCSTSDV!$C$2:$C$674,0),MATCH('STOCK (2)'!L$3,FCSTSDV!$D$1:$N$1,0))/'STOCK (2)'!$F142,1),0)</f>
        <v>0</v>
      </c>
      <c r="M142" s="92">
        <f t="array" ref="M142">+IFERROR(ROUND(INDEX(FCSTSDV!$D$2:$N$674,MATCH('STOCK (2)'!$D142,FCSTSDV!$C$2:$C$674,0),MATCH('STOCK (2)'!M$3,FCSTSDV!$D$1:$N$1,0))/'STOCK (2)'!$F142,1),0)</f>
        <v>0</v>
      </c>
      <c r="N142" s="92">
        <f t="array" ref="N142">+IFERROR(ROUND(INDEX(FCSTSDV!$D$2:$N$674,MATCH('STOCK (2)'!$D142,FCSTSDV!$C$2:$C$674,0),MATCH('STOCK (2)'!N$3,FCSTSDV!$D$1:$N$1,0))/'STOCK (2)'!$F142,1),0)</f>
        <v>0</v>
      </c>
      <c r="O142" s="92">
        <f t="array" ref="O142">+IFERROR(ROUND(INDEX(FCSTSDV!$D$2:$N$674,MATCH('STOCK (2)'!$D142,FCSTSDV!$C$2:$C$674,0),MATCH('STOCK (2)'!O$3,FCSTSDV!$D$1:$N$1,0))/'STOCK (2)'!$F142,1),0)</f>
        <v>0</v>
      </c>
      <c r="P142" s="92">
        <f t="array" ref="P142">+IFERROR(ROUND(INDEX(FCSTSDV!$D$2:$N$674,MATCH('STOCK (2)'!$D142,FCSTSDV!$C$2:$C$674,0),MATCH('STOCK (2)'!P$3,FCSTSDV!$D$1:$N$1,0))/'STOCK (2)'!$F142,1),0)</f>
        <v>0</v>
      </c>
      <c r="Q142" s="92">
        <f t="array" ref="Q142">+IFERROR(ROUND(INDEX(FCSTSDV!$D$2:$N$674,MATCH('STOCK (2)'!$D142,FCSTSDV!$C$2:$C$674,0),MATCH('STOCK (2)'!Q$3,FCSTSDV!$D$1:$N$1,0))/'STOCK (2)'!$F142,1),0)</f>
        <v>0</v>
      </c>
      <c r="R142" s="92">
        <f t="array" ref="R142">+IFERROR(ROUND(INDEX(FCSTSDV!$D$2:$N$674,MATCH('STOCK (2)'!$D142,FCSTSDV!$C$2:$C$674,0),MATCH('STOCK (2)'!R$3,FCSTSDV!$D$1:$N$1,0))/'STOCK (2)'!$F142,1),0)</f>
        <v>0</v>
      </c>
      <c r="S142" s="92">
        <f t="array" ref="S142">+IFERROR(ROUND(INDEX(FCSTSDV!$D$2:$N$674,MATCH('STOCK (2)'!$D142,FCSTSDV!$C$2:$C$674,0),MATCH('STOCK (2)'!S$3,FCSTSDV!$D$1:$N$1,0))/'STOCK (2)'!$F142,1),0)</f>
        <v>0</v>
      </c>
      <c r="T142" s="92">
        <f t="array" ref="T142">+IFERROR(ROUND(INDEX(FCSTSDV!$D$2:$N$674,MATCH('STOCK (2)'!$D142,FCSTSDV!$C$2:$C$674,0),MATCH('STOCK (2)'!T$3,FCSTSDV!$D$1:$N$1,0))/'STOCK (2)'!$F142,1),0)</f>
        <v>0</v>
      </c>
      <c r="U142" s="92">
        <f t="array" ref="U142">+IFERROR(ROUND(INDEX(FCSTSDV!$D$2:$N$674,MATCH('STOCK (2)'!$D142,FCSTSDV!$C$2:$C$674,0),MATCH('STOCK (2)'!U$3,FCSTSDV!$D$1:$N$1,0))/'STOCK (2)'!$F142,1),0)</f>
        <v>0</v>
      </c>
      <c r="V142" s="92">
        <f t="array" ref="V142">+IFERROR(ROUND(INDEX(FCSTSDV!$D$2:$N$674,MATCH('STOCK (2)'!$D142,FCSTSDV!$C$2:$C$674,0),MATCH('STOCK (2)'!V$3,FCSTSDV!$D$1:$N$1,0))/'STOCK (2)'!$F142,1),0)</f>
        <v>0</v>
      </c>
      <c r="W142" s="92">
        <f t="array" ref="W142">+IFERROR(ROUND(INDEX(FCSTSDV!$D$2:$N$674,MATCH('STOCK (2)'!$D142,FCSTSDV!$C$2:$C$674,0),MATCH('STOCK (2)'!W$3,FCSTSDV!$D$1:$N$1,0))/'STOCK (2)'!$F142,1),0)</f>
        <v>0</v>
      </c>
      <c r="X142" s="92">
        <f t="array" ref="X142">+IFERROR(ROUND(INDEX(FCSTSDV!$D$2:$N$674,MATCH('STOCK (2)'!$D142,FCSTSDV!$C$2:$C$674,0),MATCH('STOCK (2)'!X$3,FCSTSDV!$D$1:$N$1,0))/'STOCK (2)'!$F142,1),0)</f>
        <v>0</v>
      </c>
      <c r="Y142" s="119">
        <f t="array" ref="Y142">+IFERROR(ROUND(INDEX(FCSTSDV!$D$2:$N$674,MATCH('STOCK (2)'!$D142,FCSTSDV!$C$2:$C$674,0),MATCH('STOCK (2)'!Y$3,FCSTSDV!$D$1:$N$1,0))/'STOCK (2)'!$F142,1),0)</f>
        <v>0</v>
      </c>
      <c r="Z142" s="119">
        <f t="array" ref="Z142">+IFERROR(ROUND(INDEX(FCSTSDV!$D$2:$N$674,MATCH('STOCK (2)'!$D142,FCSTSDV!$C$2:$C$674,0),MATCH('STOCK (2)'!Z$3,FCSTSDV!$D$1:$N$1,0))/'STOCK (2)'!$F142,1),0)</f>
        <v>0</v>
      </c>
    </row>
    <row r="143" spans="1:26" ht="20.100000000000001" customHeight="1">
      <c r="A143" s="813"/>
      <c r="B143" s="795"/>
      <c r="C143" s="127"/>
      <c r="D143" s="128" t="s">
        <v>143</v>
      </c>
      <c r="E143" s="227" t="str">
        <f t="shared" si="29"/>
        <v>420*125*120</v>
      </c>
      <c r="F143" s="129">
        <v>3000</v>
      </c>
      <c r="G143" s="48"/>
      <c r="H143" s="48"/>
      <c r="I143" s="785"/>
      <c r="J143" s="81"/>
      <c r="K143" s="92">
        <f t="array" ref="K143">+IFERROR(ROUND(INDEX(FCSTSDV!$D$2:$N$674,MATCH('STOCK (2)'!$D143,FCSTSDV!$C$2:$C$674,0),MATCH('STOCK (2)'!K$3,FCSTSDV!$D$1:$N$1,0))/'STOCK (2)'!$F143,1),0)</f>
        <v>0</v>
      </c>
      <c r="L143" s="92">
        <f t="array" ref="L143">+IFERROR(ROUND(INDEX(FCSTSDV!$D$2:$N$674,MATCH('STOCK (2)'!$D143,FCSTSDV!$C$2:$C$674,0),MATCH('STOCK (2)'!L$3,FCSTSDV!$D$1:$N$1,0))/'STOCK (2)'!$F143,1),0)</f>
        <v>0</v>
      </c>
      <c r="M143" s="92">
        <f t="array" ref="M143">+IFERROR(ROUND(INDEX(FCSTSDV!$D$2:$N$674,MATCH('STOCK (2)'!$D143,FCSTSDV!$C$2:$C$674,0),MATCH('STOCK (2)'!M$3,FCSTSDV!$D$1:$N$1,0))/'STOCK (2)'!$F143,1),0)</f>
        <v>0</v>
      </c>
      <c r="N143" s="92">
        <f t="array" ref="N143">+IFERROR(ROUND(INDEX(FCSTSDV!$D$2:$N$674,MATCH('STOCK (2)'!$D143,FCSTSDV!$C$2:$C$674,0),MATCH('STOCK (2)'!N$3,FCSTSDV!$D$1:$N$1,0))/'STOCK (2)'!$F143,1),0)</f>
        <v>0</v>
      </c>
      <c r="O143" s="92">
        <f t="array" ref="O143">+IFERROR(ROUND(INDEX(FCSTSDV!$D$2:$N$674,MATCH('STOCK (2)'!$D143,FCSTSDV!$C$2:$C$674,0),MATCH('STOCK (2)'!O$3,FCSTSDV!$D$1:$N$1,0))/'STOCK (2)'!$F143,1),0)</f>
        <v>0</v>
      </c>
      <c r="P143" s="92">
        <f t="array" ref="P143">+IFERROR(ROUND(INDEX(FCSTSDV!$D$2:$N$674,MATCH('STOCK (2)'!$D143,FCSTSDV!$C$2:$C$674,0),MATCH('STOCK (2)'!P$3,FCSTSDV!$D$1:$N$1,0))/'STOCK (2)'!$F143,1),0)</f>
        <v>0</v>
      </c>
      <c r="Q143" s="92">
        <f t="array" ref="Q143">+IFERROR(ROUND(INDEX(FCSTSDV!$D$2:$N$674,MATCH('STOCK (2)'!$D143,FCSTSDV!$C$2:$C$674,0),MATCH('STOCK (2)'!Q$3,FCSTSDV!$D$1:$N$1,0))/'STOCK (2)'!$F143,1),0)</f>
        <v>0</v>
      </c>
      <c r="R143" s="92">
        <f t="array" ref="R143">+IFERROR(ROUND(INDEX(FCSTSDV!$D$2:$N$674,MATCH('STOCK (2)'!$D143,FCSTSDV!$C$2:$C$674,0),MATCH('STOCK (2)'!R$3,FCSTSDV!$D$1:$N$1,0))/'STOCK (2)'!$F143,1),0)</f>
        <v>0</v>
      </c>
      <c r="S143" s="92">
        <f t="array" ref="S143">+IFERROR(ROUND(INDEX(FCSTSDV!$D$2:$N$674,MATCH('STOCK (2)'!$D143,FCSTSDV!$C$2:$C$674,0),MATCH('STOCK (2)'!S$3,FCSTSDV!$D$1:$N$1,0))/'STOCK (2)'!$F143,1),0)</f>
        <v>0</v>
      </c>
      <c r="T143" s="92">
        <f t="array" ref="T143">+IFERROR(ROUND(INDEX(FCSTSDV!$D$2:$N$674,MATCH('STOCK (2)'!$D143,FCSTSDV!$C$2:$C$674,0),MATCH('STOCK (2)'!T$3,FCSTSDV!$D$1:$N$1,0))/'STOCK (2)'!$F143,1),0)</f>
        <v>0</v>
      </c>
      <c r="U143" s="92">
        <f t="array" ref="U143">+IFERROR(ROUND(INDEX(FCSTSDV!$D$2:$N$674,MATCH('STOCK (2)'!$D143,FCSTSDV!$C$2:$C$674,0),MATCH('STOCK (2)'!U$3,FCSTSDV!$D$1:$N$1,0))/'STOCK (2)'!$F143,1),0)</f>
        <v>0</v>
      </c>
      <c r="V143" s="92">
        <f t="array" ref="V143">+IFERROR(ROUND(INDEX(FCSTSDV!$D$2:$N$674,MATCH('STOCK (2)'!$D143,FCSTSDV!$C$2:$C$674,0),MATCH('STOCK (2)'!V$3,FCSTSDV!$D$1:$N$1,0))/'STOCK (2)'!$F143,1),0)</f>
        <v>0</v>
      </c>
      <c r="W143" s="92">
        <f t="array" ref="W143">+IFERROR(ROUND(INDEX(FCSTSDV!$D$2:$N$674,MATCH('STOCK (2)'!$D143,FCSTSDV!$C$2:$C$674,0),MATCH('STOCK (2)'!W$3,FCSTSDV!$D$1:$N$1,0))/'STOCK (2)'!$F143,1),0)</f>
        <v>0</v>
      </c>
      <c r="X143" s="92">
        <f t="array" ref="X143">+IFERROR(ROUND(INDEX(FCSTSDV!$D$2:$N$674,MATCH('STOCK (2)'!$D143,FCSTSDV!$C$2:$C$674,0),MATCH('STOCK (2)'!X$3,FCSTSDV!$D$1:$N$1,0))/'STOCK (2)'!$F143,1),0)</f>
        <v>0</v>
      </c>
      <c r="Y143" s="119">
        <f t="array" ref="Y143">+IFERROR(ROUND(INDEX(FCSTSDV!$D$2:$N$674,MATCH('STOCK (2)'!$D143,FCSTSDV!$C$2:$C$674,0),MATCH('STOCK (2)'!Y$3,FCSTSDV!$D$1:$N$1,0))/'STOCK (2)'!$F143,1),0)</f>
        <v>0</v>
      </c>
      <c r="Z143" s="119">
        <f t="array" ref="Z143">+IFERROR(ROUND(INDEX(FCSTSDV!$D$2:$N$674,MATCH('STOCK (2)'!$D143,FCSTSDV!$C$2:$C$674,0),MATCH('STOCK (2)'!Z$3,FCSTSDV!$D$1:$N$1,0))/'STOCK (2)'!$F143,1),0)</f>
        <v>0</v>
      </c>
    </row>
    <row r="144" spans="1:26" ht="20.100000000000001" customHeight="1">
      <c r="A144" s="813"/>
      <c r="B144" s="795"/>
      <c r="C144" s="127"/>
      <c r="D144" s="32" t="s">
        <v>164</v>
      </c>
      <c r="E144" s="232" t="str">
        <f t="shared" si="29"/>
        <v>420*125*120</v>
      </c>
      <c r="F144" s="49">
        <v>3000</v>
      </c>
      <c r="G144" s="48"/>
      <c r="H144" s="48"/>
      <c r="I144" s="785"/>
      <c r="J144" s="81"/>
      <c r="K144" s="92">
        <f t="array" ref="K144">+IFERROR(ROUND(INDEX(FCSTSDV!$D$2:$N$674,MATCH('STOCK (2)'!$D144,FCSTSDV!$C$2:$C$674,0),MATCH('STOCK (2)'!K$3,FCSTSDV!$D$1:$N$1,0))/'STOCK (2)'!$F144,1),0)</f>
        <v>0</v>
      </c>
      <c r="L144" s="92">
        <f t="array" ref="L144">+IFERROR(ROUND(INDEX(FCSTSDV!$D$2:$N$674,MATCH('STOCK (2)'!$D144,FCSTSDV!$C$2:$C$674,0),MATCH('STOCK (2)'!L$3,FCSTSDV!$D$1:$N$1,0))/'STOCK (2)'!$F144,1),0)</f>
        <v>0</v>
      </c>
      <c r="M144" s="92">
        <f t="array" ref="M144">+IFERROR(ROUND(INDEX(FCSTSDV!$D$2:$N$674,MATCH('STOCK (2)'!$D144,FCSTSDV!$C$2:$C$674,0),MATCH('STOCK (2)'!M$3,FCSTSDV!$D$1:$N$1,0))/'STOCK (2)'!$F144,1),0)</f>
        <v>0</v>
      </c>
      <c r="N144" s="92">
        <f t="array" ref="N144">+IFERROR(ROUND(INDEX(FCSTSDV!$D$2:$N$674,MATCH('STOCK (2)'!$D144,FCSTSDV!$C$2:$C$674,0),MATCH('STOCK (2)'!N$3,FCSTSDV!$D$1:$N$1,0))/'STOCK (2)'!$F144,1),0)</f>
        <v>0</v>
      </c>
      <c r="O144" s="92">
        <f t="array" ref="O144">+IFERROR(ROUND(INDEX(FCSTSDV!$D$2:$N$674,MATCH('STOCK (2)'!$D144,FCSTSDV!$C$2:$C$674,0),MATCH('STOCK (2)'!O$3,FCSTSDV!$D$1:$N$1,0))/'STOCK (2)'!$F144,1),0)</f>
        <v>0</v>
      </c>
      <c r="P144" s="92">
        <f t="array" ref="P144">+IFERROR(ROUND(INDEX(FCSTSDV!$D$2:$N$674,MATCH('STOCK (2)'!$D144,FCSTSDV!$C$2:$C$674,0),MATCH('STOCK (2)'!P$3,FCSTSDV!$D$1:$N$1,0))/'STOCK (2)'!$F144,1),0)</f>
        <v>0</v>
      </c>
      <c r="Q144" s="92">
        <f t="array" ref="Q144">+IFERROR(ROUND(INDEX(FCSTSDV!$D$2:$N$674,MATCH('STOCK (2)'!$D144,FCSTSDV!$C$2:$C$674,0),MATCH('STOCK (2)'!Q$3,FCSTSDV!$D$1:$N$1,0))/'STOCK (2)'!$F144,1),0)</f>
        <v>0</v>
      </c>
      <c r="R144" s="92">
        <f t="array" ref="R144">+IFERROR(ROUND(INDEX(FCSTSDV!$D$2:$N$674,MATCH('STOCK (2)'!$D144,FCSTSDV!$C$2:$C$674,0),MATCH('STOCK (2)'!R$3,FCSTSDV!$D$1:$N$1,0))/'STOCK (2)'!$F144,1),0)</f>
        <v>0</v>
      </c>
      <c r="S144" s="92">
        <f t="array" ref="S144">+IFERROR(ROUND(INDEX(FCSTSDV!$D$2:$N$674,MATCH('STOCK (2)'!$D144,FCSTSDV!$C$2:$C$674,0),MATCH('STOCK (2)'!S$3,FCSTSDV!$D$1:$N$1,0))/'STOCK (2)'!$F144,1),0)</f>
        <v>0</v>
      </c>
      <c r="T144" s="92">
        <f t="array" ref="T144">+IFERROR(ROUND(INDEX(FCSTSDV!$D$2:$N$674,MATCH('STOCK (2)'!$D144,FCSTSDV!$C$2:$C$674,0),MATCH('STOCK (2)'!T$3,FCSTSDV!$D$1:$N$1,0))/'STOCK (2)'!$F144,1),0)</f>
        <v>0</v>
      </c>
      <c r="U144" s="92">
        <f t="array" ref="U144">+IFERROR(ROUND(INDEX(FCSTSDV!$D$2:$N$674,MATCH('STOCK (2)'!$D144,FCSTSDV!$C$2:$C$674,0),MATCH('STOCK (2)'!U$3,FCSTSDV!$D$1:$N$1,0))/'STOCK (2)'!$F144,1),0)</f>
        <v>0</v>
      </c>
      <c r="V144" s="92">
        <f t="array" ref="V144">+IFERROR(ROUND(INDEX(FCSTSDV!$D$2:$N$674,MATCH('STOCK (2)'!$D144,FCSTSDV!$C$2:$C$674,0),MATCH('STOCK (2)'!V$3,FCSTSDV!$D$1:$N$1,0))/'STOCK (2)'!$F144,1),0)</f>
        <v>0</v>
      </c>
      <c r="W144" s="92">
        <f t="array" ref="W144">+IFERROR(ROUND(INDEX(FCSTSDV!$D$2:$N$674,MATCH('STOCK (2)'!$D144,FCSTSDV!$C$2:$C$674,0),MATCH('STOCK (2)'!W$3,FCSTSDV!$D$1:$N$1,0))/'STOCK (2)'!$F144,1),0)</f>
        <v>0</v>
      </c>
      <c r="X144" s="92">
        <f t="array" ref="X144">+IFERROR(ROUND(INDEX(FCSTSDV!$D$2:$N$674,MATCH('STOCK (2)'!$D144,FCSTSDV!$C$2:$C$674,0),MATCH('STOCK (2)'!X$3,FCSTSDV!$D$1:$N$1,0))/'STOCK (2)'!$F144,1),0)</f>
        <v>0</v>
      </c>
      <c r="Y144" s="119">
        <f t="array" ref="Y144">+IFERROR(ROUND(INDEX(FCSTSDV!$D$2:$N$674,MATCH('STOCK (2)'!$D144,FCSTSDV!$C$2:$C$674,0),MATCH('STOCK (2)'!Y$3,FCSTSDV!$D$1:$N$1,0))/'STOCK (2)'!$F144,1),0)</f>
        <v>0</v>
      </c>
      <c r="Z144" s="119">
        <f t="array" ref="Z144">+IFERROR(ROUND(INDEX(FCSTSDV!$D$2:$N$674,MATCH('STOCK (2)'!$D144,FCSTSDV!$C$2:$C$674,0),MATCH('STOCK (2)'!Z$3,FCSTSDV!$D$1:$N$1,0))/'STOCK (2)'!$F144,1),0)</f>
        <v>0</v>
      </c>
    </row>
    <row r="145" spans="1:26" ht="20.100000000000001" customHeight="1">
      <c r="A145" s="813"/>
      <c r="B145" s="795"/>
      <c r="C145" s="127"/>
      <c r="D145" s="49" t="s">
        <v>142</v>
      </c>
      <c r="E145" s="49" t="str">
        <f t="shared" si="29"/>
        <v>420*125*120</v>
      </c>
      <c r="F145" s="49">
        <v>3000</v>
      </c>
      <c r="G145" s="48"/>
      <c r="H145" s="48"/>
      <c r="I145" s="785"/>
      <c r="J145" s="81"/>
      <c r="K145" s="92">
        <f t="array" ref="K145">+IFERROR(ROUND(INDEX(FCSTSDV!$D$2:$N$674,MATCH('STOCK (2)'!$D145,FCSTSDV!$C$2:$C$674,0),MATCH('STOCK (2)'!K$3,FCSTSDV!$D$1:$N$1,0))/'STOCK (2)'!$F145,1),0)</f>
        <v>0</v>
      </c>
      <c r="L145" s="92">
        <f t="array" ref="L145">+IFERROR(ROUND(INDEX(FCSTSDV!$D$2:$N$674,MATCH('STOCK (2)'!$D145,FCSTSDV!$C$2:$C$674,0),MATCH('STOCK (2)'!L$3,FCSTSDV!$D$1:$N$1,0))/'STOCK (2)'!$F145,1),0)</f>
        <v>0</v>
      </c>
      <c r="M145" s="92">
        <f t="array" ref="M145">+IFERROR(ROUND(INDEX(FCSTSDV!$D$2:$N$674,MATCH('STOCK (2)'!$D145,FCSTSDV!$C$2:$C$674,0),MATCH('STOCK (2)'!M$3,FCSTSDV!$D$1:$N$1,0))/'STOCK (2)'!$F145,1),0)</f>
        <v>0</v>
      </c>
      <c r="N145" s="92">
        <f t="array" ref="N145">+IFERROR(ROUND(INDEX(FCSTSDV!$D$2:$N$674,MATCH('STOCK (2)'!$D145,FCSTSDV!$C$2:$C$674,0),MATCH('STOCK (2)'!N$3,FCSTSDV!$D$1:$N$1,0))/'STOCK (2)'!$F145,1),0)</f>
        <v>0</v>
      </c>
      <c r="O145" s="92">
        <f t="array" ref="O145">+IFERROR(ROUND(INDEX(FCSTSDV!$D$2:$N$674,MATCH('STOCK (2)'!$D145,FCSTSDV!$C$2:$C$674,0),MATCH('STOCK (2)'!O$3,FCSTSDV!$D$1:$N$1,0))/'STOCK (2)'!$F145,1),0)</f>
        <v>0</v>
      </c>
      <c r="P145" s="92">
        <f t="array" ref="P145">+IFERROR(ROUND(INDEX(FCSTSDV!$D$2:$N$674,MATCH('STOCK (2)'!$D145,FCSTSDV!$C$2:$C$674,0),MATCH('STOCK (2)'!P$3,FCSTSDV!$D$1:$N$1,0))/'STOCK (2)'!$F145,1),0)</f>
        <v>0</v>
      </c>
      <c r="Q145" s="92">
        <f t="array" ref="Q145">+IFERROR(ROUND(INDEX(FCSTSDV!$D$2:$N$674,MATCH('STOCK (2)'!$D145,FCSTSDV!$C$2:$C$674,0),MATCH('STOCK (2)'!Q$3,FCSTSDV!$D$1:$N$1,0))/'STOCK (2)'!$F145,1),0)</f>
        <v>0</v>
      </c>
      <c r="R145" s="92">
        <f t="array" ref="R145">+IFERROR(ROUND(INDEX(FCSTSDV!$D$2:$N$674,MATCH('STOCK (2)'!$D145,FCSTSDV!$C$2:$C$674,0),MATCH('STOCK (2)'!R$3,FCSTSDV!$D$1:$N$1,0))/'STOCK (2)'!$F145,1),0)</f>
        <v>0</v>
      </c>
      <c r="S145" s="92">
        <f t="array" ref="S145">+IFERROR(ROUND(INDEX(FCSTSDV!$D$2:$N$674,MATCH('STOCK (2)'!$D145,FCSTSDV!$C$2:$C$674,0),MATCH('STOCK (2)'!S$3,FCSTSDV!$D$1:$N$1,0))/'STOCK (2)'!$F145,1),0)</f>
        <v>0</v>
      </c>
      <c r="T145" s="92">
        <f t="array" ref="T145">+IFERROR(ROUND(INDEX(FCSTSDV!$D$2:$N$674,MATCH('STOCK (2)'!$D145,FCSTSDV!$C$2:$C$674,0),MATCH('STOCK (2)'!T$3,FCSTSDV!$D$1:$N$1,0))/'STOCK (2)'!$F145,1),0)</f>
        <v>0</v>
      </c>
      <c r="U145" s="92">
        <f t="array" ref="U145">+IFERROR(ROUND(INDEX(FCSTSDV!$D$2:$N$674,MATCH('STOCK (2)'!$D145,FCSTSDV!$C$2:$C$674,0),MATCH('STOCK (2)'!U$3,FCSTSDV!$D$1:$N$1,0))/'STOCK (2)'!$F145,1),0)</f>
        <v>0</v>
      </c>
      <c r="V145" s="92">
        <f t="array" ref="V145">+IFERROR(ROUND(INDEX(FCSTSDV!$D$2:$N$674,MATCH('STOCK (2)'!$D145,FCSTSDV!$C$2:$C$674,0),MATCH('STOCK (2)'!V$3,FCSTSDV!$D$1:$N$1,0))/'STOCK (2)'!$F145,1),0)</f>
        <v>0</v>
      </c>
      <c r="W145" s="92">
        <f t="array" ref="W145">+IFERROR(ROUND(INDEX(FCSTSDV!$D$2:$N$674,MATCH('STOCK (2)'!$D145,FCSTSDV!$C$2:$C$674,0),MATCH('STOCK (2)'!W$3,FCSTSDV!$D$1:$N$1,0))/'STOCK (2)'!$F145,1),0)</f>
        <v>0</v>
      </c>
      <c r="X145" s="92">
        <f t="array" ref="X145">+IFERROR(ROUND(INDEX(FCSTSDV!$D$2:$N$674,MATCH('STOCK (2)'!$D145,FCSTSDV!$C$2:$C$674,0),MATCH('STOCK (2)'!X$3,FCSTSDV!$D$1:$N$1,0))/'STOCK (2)'!$F145,1),0)</f>
        <v>0</v>
      </c>
      <c r="Y145" s="119">
        <f t="array" ref="Y145">+IFERROR(ROUND(INDEX(FCSTSDV!$D$2:$N$674,MATCH('STOCK (2)'!$D145,FCSTSDV!$C$2:$C$674,0),MATCH('STOCK (2)'!Y$3,FCSTSDV!$D$1:$N$1,0))/'STOCK (2)'!$F145,1),0)</f>
        <v>0</v>
      </c>
      <c r="Z145" s="119">
        <f t="array" ref="Z145">+IFERROR(ROUND(INDEX(FCSTSDV!$D$2:$N$674,MATCH('STOCK (2)'!$D145,FCSTSDV!$C$2:$C$674,0),MATCH('STOCK (2)'!Z$3,FCSTSDV!$D$1:$N$1,0))/'STOCK (2)'!$F145,1),0)</f>
        <v>0</v>
      </c>
    </row>
    <row r="146" spans="1:26" ht="20.100000000000001" customHeight="1">
      <c r="A146" s="813"/>
      <c r="B146" s="795"/>
      <c r="C146" s="127"/>
      <c r="D146" s="49" t="s">
        <v>146</v>
      </c>
      <c r="E146" s="49" t="str">
        <f t="shared" si="29"/>
        <v>420*125*120</v>
      </c>
      <c r="F146" s="49">
        <v>3000</v>
      </c>
      <c r="G146" s="48"/>
      <c r="H146" s="48"/>
      <c r="I146" s="785"/>
      <c r="J146" s="81"/>
      <c r="K146" s="92">
        <f t="array" ref="K146">+IFERROR(ROUND(INDEX(FCSTSDV!$D$2:$N$674,MATCH('STOCK (2)'!$D146,FCSTSDV!$C$2:$C$674,0),MATCH('STOCK (2)'!K$3,FCSTSDV!$D$1:$N$1,0))/'STOCK (2)'!$F146,1),0)</f>
        <v>0</v>
      </c>
      <c r="L146" s="92">
        <f t="array" ref="L146">+IFERROR(ROUND(INDEX(FCSTSDV!$D$2:$N$674,MATCH('STOCK (2)'!$D146,FCSTSDV!$C$2:$C$674,0),MATCH('STOCK (2)'!L$3,FCSTSDV!$D$1:$N$1,0))/'STOCK (2)'!$F146,1),0)</f>
        <v>0</v>
      </c>
      <c r="M146" s="92">
        <f t="array" ref="M146">+IFERROR(ROUND(INDEX(FCSTSDV!$D$2:$N$674,MATCH('STOCK (2)'!$D146,FCSTSDV!$C$2:$C$674,0),MATCH('STOCK (2)'!M$3,FCSTSDV!$D$1:$N$1,0))/'STOCK (2)'!$F146,1),0)</f>
        <v>0</v>
      </c>
      <c r="N146" s="92">
        <f t="array" ref="N146">+IFERROR(ROUND(INDEX(FCSTSDV!$D$2:$N$674,MATCH('STOCK (2)'!$D146,FCSTSDV!$C$2:$C$674,0),MATCH('STOCK (2)'!N$3,FCSTSDV!$D$1:$N$1,0))/'STOCK (2)'!$F146,1),0)</f>
        <v>0</v>
      </c>
      <c r="O146" s="92">
        <f t="array" ref="O146">+IFERROR(ROUND(INDEX(FCSTSDV!$D$2:$N$674,MATCH('STOCK (2)'!$D146,FCSTSDV!$C$2:$C$674,0),MATCH('STOCK (2)'!O$3,FCSTSDV!$D$1:$N$1,0))/'STOCK (2)'!$F146,1),0)</f>
        <v>0</v>
      </c>
      <c r="P146" s="92">
        <f t="array" ref="P146">+IFERROR(ROUND(INDEX(FCSTSDV!$D$2:$N$674,MATCH('STOCK (2)'!$D146,FCSTSDV!$C$2:$C$674,0),MATCH('STOCK (2)'!P$3,FCSTSDV!$D$1:$N$1,0))/'STOCK (2)'!$F146,1),0)</f>
        <v>0</v>
      </c>
      <c r="Q146" s="92">
        <f t="array" ref="Q146">+IFERROR(ROUND(INDEX(FCSTSDV!$D$2:$N$674,MATCH('STOCK (2)'!$D146,FCSTSDV!$C$2:$C$674,0),MATCH('STOCK (2)'!Q$3,FCSTSDV!$D$1:$N$1,0))/'STOCK (2)'!$F146,1),0)</f>
        <v>0</v>
      </c>
      <c r="R146" s="92">
        <f t="array" ref="R146">+IFERROR(ROUND(INDEX(FCSTSDV!$D$2:$N$674,MATCH('STOCK (2)'!$D146,FCSTSDV!$C$2:$C$674,0),MATCH('STOCK (2)'!R$3,FCSTSDV!$D$1:$N$1,0))/'STOCK (2)'!$F146,1),0)</f>
        <v>0</v>
      </c>
      <c r="S146" s="92">
        <f t="array" ref="S146">+IFERROR(ROUND(INDEX(FCSTSDV!$D$2:$N$674,MATCH('STOCK (2)'!$D146,FCSTSDV!$C$2:$C$674,0),MATCH('STOCK (2)'!S$3,FCSTSDV!$D$1:$N$1,0))/'STOCK (2)'!$F146,1),0)</f>
        <v>0</v>
      </c>
      <c r="T146" s="92">
        <f t="array" ref="T146">+IFERROR(ROUND(INDEX(FCSTSDV!$D$2:$N$674,MATCH('STOCK (2)'!$D146,FCSTSDV!$C$2:$C$674,0),MATCH('STOCK (2)'!T$3,FCSTSDV!$D$1:$N$1,0))/'STOCK (2)'!$F146,1),0)</f>
        <v>0</v>
      </c>
      <c r="U146" s="92">
        <f t="array" ref="U146">+IFERROR(ROUND(INDEX(FCSTSDV!$D$2:$N$674,MATCH('STOCK (2)'!$D146,FCSTSDV!$C$2:$C$674,0),MATCH('STOCK (2)'!U$3,FCSTSDV!$D$1:$N$1,0))/'STOCK (2)'!$F146,1),0)</f>
        <v>0</v>
      </c>
      <c r="V146" s="92">
        <f t="array" ref="V146">+IFERROR(ROUND(INDEX(FCSTSDV!$D$2:$N$674,MATCH('STOCK (2)'!$D146,FCSTSDV!$C$2:$C$674,0),MATCH('STOCK (2)'!V$3,FCSTSDV!$D$1:$N$1,0))/'STOCK (2)'!$F146,1),0)</f>
        <v>0</v>
      </c>
      <c r="W146" s="92">
        <f t="array" ref="W146">+IFERROR(ROUND(INDEX(FCSTSDV!$D$2:$N$674,MATCH('STOCK (2)'!$D146,FCSTSDV!$C$2:$C$674,0),MATCH('STOCK (2)'!W$3,FCSTSDV!$D$1:$N$1,0))/'STOCK (2)'!$F146,1),0)</f>
        <v>0</v>
      </c>
      <c r="X146" s="92">
        <f t="array" ref="X146">+IFERROR(ROUND(INDEX(FCSTSDV!$D$2:$N$674,MATCH('STOCK (2)'!$D146,FCSTSDV!$C$2:$C$674,0),MATCH('STOCK (2)'!X$3,FCSTSDV!$D$1:$N$1,0))/'STOCK (2)'!$F146,1),0)</f>
        <v>0</v>
      </c>
      <c r="Y146" s="119">
        <f t="array" ref="Y146">+IFERROR(ROUND(INDEX(FCSTSDV!$D$2:$N$674,MATCH('STOCK (2)'!$D146,FCSTSDV!$C$2:$C$674,0),MATCH('STOCK (2)'!Y$3,FCSTSDV!$D$1:$N$1,0))/'STOCK (2)'!$F146,1),0)</f>
        <v>0</v>
      </c>
      <c r="Z146" s="119">
        <f t="array" ref="Z146">+IFERROR(ROUND(INDEX(FCSTSDV!$D$2:$N$674,MATCH('STOCK (2)'!$D146,FCSTSDV!$C$2:$C$674,0),MATCH('STOCK (2)'!Z$3,FCSTSDV!$D$1:$N$1,0))/'STOCK (2)'!$F146,1),0)</f>
        <v>0</v>
      </c>
    </row>
    <row r="147" spans="1:26" ht="20.100000000000001" customHeight="1">
      <c r="A147" s="813"/>
      <c r="B147" s="795"/>
      <c r="C147" s="127"/>
      <c r="D147" s="49" t="s">
        <v>145</v>
      </c>
      <c r="E147" s="49" t="str">
        <f t="shared" si="29"/>
        <v>420*125*120</v>
      </c>
      <c r="F147" s="49">
        <v>3000</v>
      </c>
      <c r="G147" s="48"/>
      <c r="H147" s="48"/>
      <c r="I147" s="785"/>
      <c r="J147" s="81"/>
      <c r="K147" s="92">
        <f t="array" ref="K147">+IFERROR(ROUND(INDEX(FCSTSDV!$D$2:$N$674,MATCH('STOCK (2)'!$D147,FCSTSDV!$C$2:$C$674,0),MATCH('STOCK (2)'!K$3,FCSTSDV!$D$1:$N$1,0))/'STOCK (2)'!$F147,1),0)</f>
        <v>0</v>
      </c>
      <c r="L147" s="92">
        <f t="array" ref="L147">+IFERROR(ROUND(INDEX(FCSTSDV!$D$2:$N$674,MATCH('STOCK (2)'!$D147,FCSTSDV!$C$2:$C$674,0),MATCH('STOCK (2)'!L$3,FCSTSDV!$D$1:$N$1,0))/'STOCK (2)'!$F147,1),0)</f>
        <v>0</v>
      </c>
      <c r="M147" s="92">
        <f t="array" ref="M147">+IFERROR(ROUND(INDEX(FCSTSDV!$D$2:$N$674,MATCH('STOCK (2)'!$D147,FCSTSDV!$C$2:$C$674,0),MATCH('STOCK (2)'!M$3,FCSTSDV!$D$1:$N$1,0))/'STOCK (2)'!$F147,1),0)</f>
        <v>0</v>
      </c>
      <c r="N147" s="92">
        <f t="array" ref="N147">+IFERROR(ROUND(INDEX(FCSTSDV!$D$2:$N$674,MATCH('STOCK (2)'!$D147,FCSTSDV!$C$2:$C$674,0),MATCH('STOCK (2)'!N$3,FCSTSDV!$D$1:$N$1,0))/'STOCK (2)'!$F147,1),0)</f>
        <v>0</v>
      </c>
      <c r="O147" s="92">
        <f t="array" ref="O147">+IFERROR(ROUND(INDEX(FCSTSDV!$D$2:$N$674,MATCH('STOCK (2)'!$D147,FCSTSDV!$C$2:$C$674,0),MATCH('STOCK (2)'!O$3,FCSTSDV!$D$1:$N$1,0))/'STOCK (2)'!$F147,1),0)</f>
        <v>0</v>
      </c>
      <c r="P147" s="92">
        <f t="array" ref="P147">+IFERROR(ROUND(INDEX(FCSTSDV!$D$2:$N$674,MATCH('STOCK (2)'!$D147,FCSTSDV!$C$2:$C$674,0),MATCH('STOCK (2)'!P$3,FCSTSDV!$D$1:$N$1,0))/'STOCK (2)'!$F147,1),0)</f>
        <v>0</v>
      </c>
      <c r="Q147" s="92">
        <f t="array" ref="Q147">+IFERROR(ROUND(INDEX(FCSTSDV!$D$2:$N$674,MATCH('STOCK (2)'!$D147,FCSTSDV!$C$2:$C$674,0),MATCH('STOCK (2)'!Q$3,FCSTSDV!$D$1:$N$1,0))/'STOCK (2)'!$F147,1),0)</f>
        <v>0</v>
      </c>
      <c r="R147" s="92">
        <f t="array" ref="R147">+IFERROR(ROUND(INDEX(FCSTSDV!$D$2:$N$674,MATCH('STOCK (2)'!$D147,FCSTSDV!$C$2:$C$674,0),MATCH('STOCK (2)'!R$3,FCSTSDV!$D$1:$N$1,0))/'STOCK (2)'!$F147,1),0)</f>
        <v>0</v>
      </c>
      <c r="S147" s="92">
        <f t="array" ref="S147">+IFERROR(ROUND(INDEX(FCSTSDV!$D$2:$N$674,MATCH('STOCK (2)'!$D147,FCSTSDV!$C$2:$C$674,0),MATCH('STOCK (2)'!S$3,FCSTSDV!$D$1:$N$1,0))/'STOCK (2)'!$F147,1),0)</f>
        <v>0</v>
      </c>
      <c r="T147" s="92">
        <f t="array" ref="T147">+IFERROR(ROUND(INDEX(FCSTSDV!$D$2:$N$674,MATCH('STOCK (2)'!$D147,FCSTSDV!$C$2:$C$674,0),MATCH('STOCK (2)'!T$3,FCSTSDV!$D$1:$N$1,0))/'STOCK (2)'!$F147,1),0)</f>
        <v>0</v>
      </c>
      <c r="U147" s="92">
        <f t="array" ref="U147">+IFERROR(ROUND(INDEX(FCSTSDV!$D$2:$N$674,MATCH('STOCK (2)'!$D147,FCSTSDV!$C$2:$C$674,0),MATCH('STOCK (2)'!U$3,FCSTSDV!$D$1:$N$1,0))/'STOCK (2)'!$F147,1),0)</f>
        <v>0</v>
      </c>
      <c r="V147" s="92">
        <f t="array" ref="V147">+IFERROR(ROUND(INDEX(FCSTSDV!$D$2:$N$674,MATCH('STOCK (2)'!$D147,FCSTSDV!$C$2:$C$674,0),MATCH('STOCK (2)'!V$3,FCSTSDV!$D$1:$N$1,0))/'STOCK (2)'!$F147,1),0)</f>
        <v>0</v>
      </c>
      <c r="W147" s="92">
        <f t="array" ref="W147">+IFERROR(ROUND(INDEX(FCSTSDV!$D$2:$N$674,MATCH('STOCK (2)'!$D147,FCSTSDV!$C$2:$C$674,0),MATCH('STOCK (2)'!W$3,FCSTSDV!$D$1:$N$1,0))/'STOCK (2)'!$F147,1),0)</f>
        <v>0</v>
      </c>
      <c r="X147" s="92">
        <f t="array" ref="X147">+IFERROR(ROUND(INDEX(FCSTSDV!$D$2:$N$674,MATCH('STOCK (2)'!$D147,FCSTSDV!$C$2:$C$674,0),MATCH('STOCK (2)'!X$3,FCSTSDV!$D$1:$N$1,0))/'STOCK (2)'!$F147,1),0)</f>
        <v>0</v>
      </c>
      <c r="Y147" s="119">
        <f t="array" ref="Y147">+IFERROR(ROUND(INDEX(FCSTSDV!$D$2:$N$674,MATCH('STOCK (2)'!$D147,FCSTSDV!$C$2:$C$674,0),MATCH('STOCK (2)'!Y$3,FCSTSDV!$D$1:$N$1,0))/'STOCK (2)'!$F147,1),0)</f>
        <v>0</v>
      </c>
      <c r="Z147" s="119">
        <f t="array" ref="Z147">+IFERROR(ROUND(INDEX(FCSTSDV!$D$2:$N$674,MATCH('STOCK (2)'!$D147,FCSTSDV!$C$2:$C$674,0),MATCH('STOCK (2)'!Z$3,FCSTSDV!$D$1:$N$1,0))/'STOCK (2)'!$F147,1),0)</f>
        <v>0</v>
      </c>
    </row>
    <row r="148" spans="1:26" ht="20.100000000000001" customHeight="1">
      <c r="A148" s="813"/>
      <c r="B148" s="795"/>
      <c r="C148" s="127"/>
      <c r="D148" s="200" t="s">
        <v>139</v>
      </c>
      <c r="E148" s="131"/>
      <c r="F148" s="49">
        <v>3000</v>
      </c>
      <c r="G148" s="48"/>
      <c r="H148" s="48"/>
      <c r="I148" s="785"/>
      <c r="J148" s="81"/>
      <c r="K148" s="92">
        <f t="array" ref="K148">+IFERROR(ROUND(INDEX(FCSTSDV!$D$2:$N$674,MATCH('STOCK (2)'!$D148,FCSTSDV!$C$2:$C$674,0),MATCH('STOCK (2)'!K$3,FCSTSDV!$D$1:$N$1,0))/'STOCK (2)'!$F148,1),0)</f>
        <v>0</v>
      </c>
      <c r="L148" s="92">
        <f t="array" ref="L148">+IFERROR(ROUND(INDEX(FCSTSDV!$D$2:$N$674,MATCH('STOCK (2)'!$D148,FCSTSDV!$C$2:$C$674,0),MATCH('STOCK (2)'!L$3,FCSTSDV!$D$1:$N$1,0))/'STOCK (2)'!$F148,1),0)</f>
        <v>0</v>
      </c>
      <c r="M148" s="92">
        <f t="array" ref="M148">+IFERROR(ROUND(INDEX(FCSTSDV!$D$2:$N$674,MATCH('STOCK (2)'!$D148,FCSTSDV!$C$2:$C$674,0),MATCH('STOCK (2)'!M$3,FCSTSDV!$D$1:$N$1,0))/'STOCK (2)'!$F148,1),0)</f>
        <v>0</v>
      </c>
      <c r="N148" s="92">
        <f t="array" ref="N148">+IFERROR(ROUND(INDEX(FCSTSDV!$D$2:$N$674,MATCH('STOCK (2)'!$D148,FCSTSDV!$C$2:$C$674,0),MATCH('STOCK (2)'!N$3,FCSTSDV!$D$1:$N$1,0))/'STOCK (2)'!$F148,1),0)</f>
        <v>0</v>
      </c>
      <c r="O148" s="92">
        <f t="array" ref="O148">+IFERROR(ROUND(INDEX(FCSTSDV!$D$2:$N$674,MATCH('STOCK (2)'!$D148,FCSTSDV!$C$2:$C$674,0),MATCH('STOCK (2)'!O$3,FCSTSDV!$D$1:$N$1,0))/'STOCK (2)'!$F148,1),0)</f>
        <v>0</v>
      </c>
      <c r="P148" s="92">
        <f t="array" ref="P148">+IFERROR(ROUND(INDEX(FCSTSDV!$D$2:$N$674,MATCH('STOCK (2)'!$D148,FCSTSDV!$C$2:$C$674,0),MATCH('STOCK (2)'!P$3,FCSTSDV!$D$1:$N$1,0))/'STOCK (2)'!$F148,1),0)</f>
        <v>0</v>
      </c>
      <c r="Q148" s="92">
        <f t="array" ref="Q148">+IFERROR(ROUND(INDEX(FCSTSDV!$D$2:$N$674,MATCH('STOCK (2)'!$D148,FCSTSDV!$C$2:$C$674,0),MATCH('STOCK (2)'!Q$3,FCSTSDV!$D$1:$N$1,0))/'STOCK (2)'!$F148,1),0)</f>
        <v>0</v>
      </c>
      <c r="R148" s="92">
        <f t="array" ref="R148">+IFERROR(ROUND(INDEX(FCSTSDV!$D$2:$N$674,MATCH('STOCK (2)'!$D148,FCSTSDV!$C$2:$C$674,0),MATCH('STOCK (2)'!R$3,FCSTSDV!$D$1:$N$1,0))/'STOCK (2)'!$F148,1),0)</f>
        <v>0</v>
      </c>
      <c r="S148" s="92">
        <f t="array" ref="S148">+IFERROR(ROUND(INDEX(FCSTSDV!$D$2:$N$674,MATCH('STOCK (2)'!$D148,FCSTSDV!$C$2:$C$674,0),MATCH('STOCK (2)'!S$3,FCSTSDV!$D$1:$N$1,0))/'STOCK (2)'!$F148,1),0)</f>
        <v>0</v>
      </c>
      <c r="T148" s="92">
        <f t="array" ref="T148">+IFERROR(ROUND(INDEX(FCSTSDV!$D$2:$N$674,MATCH('STOCK (2)'!$D148,FCSTSDV!$C$2:$C$674,0),MATCH('STOCK (2)'!T$3,FCSTSDV!$D$1:$N$1,0))/'STOCK (2)'!$F148,1),0)</f>
        <v>0</v>
      </c>
      <c r="U148" s="92">
        <f t="array" ref="U148">+IFERROR(ROUND(INDEX(FCSTSDV!$D$2:$N$674,MATCH('STOCK (2)'!$D148,FCSTSDV!$C$2:$C$674,0),MATCH('STOCK (2)'!U$3,FCSTSDV!$D$1:$N$1,0))/'STOCK (2)'!$F148,1),0)</f>
        <v>0</v>
      </c>
      <c r="V148" s="92">
        <f t="array" ref="V148">+IFERROR(ROUND(INDEX(FCSTSDV!$D$2:$N$674,MATCH('STOCK (2)'!$D148,FCSTSDV!$C$2:$C$674,0),MATCH('STOCK (2)'!V$3,FCSTSDV!$D$1:$N$1,0))/'STOCK (2)'!$F148,1),0)</f>
        <v>0</v>
      </c>
      <c r="W148" s="92">
        <f t="array" ref="W148">+IFERROR(ROUND(INDEX(FCSTSDV!$D$2:$N$674,MATCH('STOCK (2)'!$D148,FCSTSDV!$C$2:$C$674,0),MATCH('STOCK (2)'!W$3,FCSTSDV!$D$1:$N$1,0))/'STOCK (2)'!$F148,1),0)</f>
        <v>0</v>
      </c>
      <c r="X148" s="92">
        <f t="array" ref="X148">+IFERROR(ROUND(INDEX(FCSTSDV!$D$2:$N$674,MATCH('STOCK (2)'!$D148,FCSTSDV!$C$2:$C$674,0),MATCH('STOCK (2)'!X$3,FCSTSDV!$D$1:$N$1,0))/'STOCK (2)'!$F148,1),0)</f>
        <v>0</v>
      </c>
      <c r="Y148" s="119">
        <f t="array" ref="Y148">+IFERROR(ROUND(INDEX(FCSTSDV!$D$2:$N$674,MATCH('STOCK (2)'!$D148,FCSTSDV!$C$2:$C$674,0),MATCH('STOCK (2)'!Y$3,FCSTSDV!$D$1:$N$1,0))/'STOCK (2)'!$F148,1),0)</f>
        <v>0</v>
      </c>
      <c r="Z148" s="119">
        <f t="array" ref="Z148">+IFERROR(ROUND(INDEX(FCSTSDV!$D$2:$N$674,MATCH('STOCK (2)'!$D148,FCSTSDV!$C$2:$C$674,0),MATCH('STOCK (2)'!Z$3,FCSTSDV!$D$1:$N$1,0))/'STOCK (2)'!$F148,1),0)</f>
        <v>0</v>
      </c>
    </row>
    <row r="149" spans="1:26" ht="20.100000000000001" customHeight="1">
      <c r="A149" s="813"/>
      <c r="B149" s="795"/>
      <c r="C149" s="127"/>
      <c r="D149" s="130" t="s">
        <v>144</v>
      </c>
      <c r="E149" s="227" t="str">
        <f>+E147</f>
        <v>420*125*120</v>
      </c>
      <c r="F149" s="131">
        <v>3000</v>
      </c>
      <c r="G149" s="48"/>
      <c r="H149" s="48"/>
      <c r="I149" s="785"/>
      <c r="J149" s="81"/>
      <c r="K149" s="92">
        <f t="array" ref="K149">+IFERROR(ROUND(INDEX(FCSTSDV!$D$2:$N$674,MATCH('STOCK (2)'!$D149,FCSTSDV!$C$2:$C$674,0),MATCH('STOCK (2)'!K$3,FCSTSDV!$D$1:$N$1,0))/'STOCK (2)'!$F149,1),0)</f>
        <v>0</v>
      </c>
      <c r="L149" s="92">
        <f t="array" ref="L149">+IFERROR(ROUND(INDEX(FCSTSDV!$D$2:$N$674,MATCH('STOCK (2)'!$D149,FCSTSDV!$C$2:$C$674,0),MATCH('STOCK (2)'!L$3,FCSTSDV!$D$1:$N$1,0))/'STOCK (2)'!$F149,1),0)</f>
        <v>0</v>
      </c>
      <c r="M149" s="92">
        <f t="array" ref="M149">+IFERROR(ROUND(INDEX(FCSTSDV!$D$2:$N$674,MATCH('STOCK (2)'!$D149,FCSTSDV!$C$2:$C$674,0),MATCH('STOCK (2)'!M$3,FCSTSDV!$D$1:$N$1,0))/'STOCK (2)'!$F149,1),0)</f>
        <v>0</v>
      </c>
      <c r="N149" s="92">
        <f t="array" ref="N149">+IFERROR(ROUND(INDEX(FCSTSDV!$D$2:$N$674,MATCH('STOCK (2)'!$D149,FCSTSDV!$C$2:$C$674,0),MATCH('STOCK (2)'!N$3,FCSTSDV!$D$1:$N$1,0))/'STOCK (2)'!$F149,1),0)</f>
        <v>0</v>
      </c>
      <c r="O149" s="92">
        <f t="array" ref="O149">+IFERROR(ROUND(INDEX(FCSTSDV!$D$2:$N$674,MATCH('STOCK (2)'!$D149,FCSTSDV!$C$2:$C$674,0),MATCH('STOCK (2)'!O$3,FCSTSDV!$D$1:$N$1,0))/'STOCK (2)'!$F149,1),0)</f>
        <v>0</v>
      </c>
      <c r="P149" s="92">
        <f t="array" ref="P149">+IFERROR(ROUND(INDEX(FCSTSDV!$D$2:$N$674,MATCH('STOCK (2)'!$D149,FCSTSDV!$C$2:$C$674,0),MATCH('STOCK (2)'!P$3,FCSTSDV!$D$1:$N$1,0))/'STOCK (2)'!$F149,1),0)</f>
        <v>0</v>
      </c>
      <c r="Q149" s="92">
        <f t="array" ref="Q149">+IFERROR(ROUND(INDEX(FCSTSDV!$D$2:$N$674,MATCH('STOCK (2)'!$D149,FCSTSDV!$C$2:$C$674,0),MATCH('STOCK (2)'!Q$3,FCSTSDV!$D$1:$N$1,0))/'STOCK (2)'!$F149,1),0)</f>
        <v>0</v>
      </c>
      <c r="R149" s="92">
        <f t="array" ref="R149">+IFERROR(ROUND(INDEX(FCSTSDV!$D$2:$N$674,MATCH('STOCK (2)'!$D149,FCSTSDV!$C$2:$C$674,0),MATCH('STOCK (2)'!R$3,FCSTSDV!$D$1:$N$1,0))/'STOCK (2)'!$F149,1),0)</f>
        <v>0</v>
      </c>
      <c r="S149" s="92">
        <f t="array" ref="S149">+IFERROR(ROUND(INDEX(FCSTSDV!$D$2:$N$674,MATCH('STOCK (2)'!$D149,FCSTSDV!$C$2:$C$674,0),MATCH('STOCK (2)'!S$3,FCSTSDV!$D$1:$N$1,0))/'STOCK (2)'!$F149,1),0)</f>
        <v>0</v>
      </c>
      <c r="T149" s="92">
        <f t="array" ref="T149">+IFERROR(ROUND(INDEX(FCSTSDV!$D$2:$N$674,MATCH('STOCK (2)'!$D149,FCSTSDV!$C$2:$C$674,0),MATCH('STOCK (2)'!T$3,FCSTSDV!$D$1:$N$1,0))/'STOCK (2)'!$F149,1),0)</f>
        <v>0</v>
      </c>
      <c r="U149" s="92">
        <f t="array" ref="U149">+IFERROR(ROUND(INDEX(FCSTSDV!$D$2:$N$674,MATCH('STOCK (2)'!$D149,FCSTSDV!$C$2:$C$674,0),MATCH('STOCK (2)'!U$3,FCSTSDV!$D$1:$N$1,0))/'STOCK (2)'!$F149,1),0)</f>
        <v>0</v>
      </c>
      <c r="V149" s="92">
        <f t="array" ref="V149">+IFERROR(ROUND(INDEX(FCSTSDV!$D$2:$N$674,MATCH('STOCK (2)'!$D149,FCSTSDV!$C$2:$C$674,0),MATCH('STOCK (2)'!V$3,FCSTSDV!$D$1:$N$1,0))/'STOCK (2)'!$F149,1),0)</f>
        <v>0</v>
      </c>
      <c r="W149" s="92">
        <f t="array" ref="W149">+IFERROR(ROUND(INDEX(FCSTSDV!$D$2:$N$674,MATCH('STOCK (2)'!$D149,FCSTSDV!$C$2:$C$674,0),MATCH('STOCK (2)'!W$3,FCSTSDV!$D$1:$N$1,0))/'STOCK (2)'!$F149,1),0)</f>
        <v>0</v>
      </c>
      <c r="X149" s="92">
        <f t="array" ref="X149">+IFERROR(ROUND(INDEX(FCSTSDV!$D$2:$N$674,MATCH('STOCK (2)'!$D149,FCSTSDV!$C$2:$C$674,0),MATCH('STOCK (2)'!X$3,FCSTSDV!$D$1:$N$1,0))/'STOCK (2)'!$F149,1),0)</f>
        <v>0</v>
      </c>
      <c r="Y149" s="119">
        <f t="array" ref="Y149">+IFERROR(ROUND(INDEX(FCSTSDV!$D$2:$N$674,MATCH('STOCK (2)'!$D149,FCSTSDV!$C$2:$C$674,0),MATCH('STOCK (2)'!Y$3,FCSTSDV!$D$1:$N$1,0))/'STOCK (2)'!$F149,1),0)</f>
        <v>0</v>
      </c>
      <c r="Z149" s="119">
        <f t="array" ref="Z149">+IFERROR(ROUND(INDEX(FCSTSDV!$D$2:$N$674,MATCH('STOCK (2)'!$D149,FCSTSDV!$C$2:$C$674,0),MATCH('STOCK (2)'!Z$3,FCSTSDV!$D$1:$N$1,0))/'STOCK (2)'!$F149,1),0)</f>
        <v>0</v>
      </c>
    </row>
    <row r="150" spans="1:26" ht="20.100000000000001" customHeight="1">
      <c r="A150" s="807"/>
      <c r="B150" s="792"/>
      <c r="C150" s="60"/>
      <c r="D150" s="52" t="s">
        <v>153</v>
      </c>
      <c r="E150" s="229" t="str">
        <f>+E149</f>
        <v>420*125*120</v>
      </c>
      <c r="F150" s="53" t="s">
        <v>43</v>
      </c>
      <c r="G150" s="54"/>
      <c r="H150" s="54"/>
      <c r="I150" s="782"/>
      <c r="J150" s="285"/>
      <c r="K150" s="90">
        <f t="shared" ref="K150:P150" si="30">+$I$141+$J$150-SUM(K141:K149)</f>
        <v>0</v>
      </c>
      <c r="L150" s="90">
        <f t="shared" si="30"/>
        <v>0</v>
      </c>
      <c r="M150" s="90">
        <f t="shared" si="30"/>
        <v>0</v>
      </c>
      <c r="N150" s="90">
        <f t="shared" si="30"/>
        <v>0</v>
      </c>
      <c r="O150" s="90">
        <f t="shared" si="30"/>
        <v>0</v>
      </c>
      <c r="P150" s="90">
        <f t="shared" si="30"/>
        <v>0</v>
      </c>
      <c r="Q150" s="90">
        <f t="shared" ref="Q150:Z150" si="31">+P150-SUM(Q141:Q149)</f>
        <v>0</v>
      </c>
      <c r="R150" s="90">
        <f t="shared" si="31"/>
        <v>0</v>
      </c>
      <c r="S150" s="90">
        <f t="shared" si="31"/>
        <v>0</v>
      </c>
      <c r="T150" s="90">
        <f t="shared" si="31"/>
        <v>0</v>
      </c>
      <c r="U150" s="90">
        <f t="shared" si="31"/>
        <v>0</v>
      </c>
      <c r="V150" s="90">
        <f t="shared" si="31"/>
        <v>0</v>
      </c>
      <c r="W150" s="90">
        <f t="shared" si="31"/>
        <v>0</v>
      </c>
      <c r="X150" s="90">
        <f t="shared" si="31"/>
        <v>0</v>
      </c>
      <c r="Y150" s="90">
        <f t="shared" si="31"/>
        <v>0</v>
      </c>
      <c r="Z150" s="90">
        <f t="shared" si="31"/>
        <v>0</v>
      </c>
    </row>
    <row r="151" spans="1:26" ht="20.100000000000001" customHeight="1">
      <c r="A151" s="820" t="s">
        <v>348</v>
      </c>
      <c r="B151" s="811"/>
      <c r="C151" s="280" t="s">
        <v>107</v>
      </c>
      <c r="D151" s="281" t="s">
        <v>167</v>
      </c>
      <c r="E151" s="233" t="s">
        <v>168</v>
      </c>
      <c r="F151" s="44">
        <v>6000</v>
      </c>
      <c r="G151" s="45"/>
      <c r="H151" s="45"/>
      <c r="I151" s="781">
        <v>0</v>
      </c>
      <c r="J151" s="79"/>
      <c r="K151" s="99">
        <f t="array" ref="K151">+IFERROR(ROUND(INDEX(FCSTSDV!$D$2:$N$674,MATCH('STOCK (2)'!$D151,FCSTSDV!$C$2:$C$674,0),MATCH('STOCK (2)'!K$3,FCSTSDV!$D$1:$N$1,0))/'STOCK (2)'!$F151,1),0)</f>
        <v>0</v>
      </c>
      <c r="L151" s="99">
        <f t="array" ref="L151">+IFERROR(ROUND(INDEX(FCSTSDV!$D$2:$N$674,MATCH('STOCK (2)'!$D151,FCSTSDV!$C$2:$C$674,0),MATCH('STOCK (2)'!L$3,FCSTSDV!$D$1:$N$1,0))/'STOCK (2)'!$F151,1),0)</f>
        <v>0</v>
      </c>
      <c r="M151" s="99">
        <f t="array" ref="M151">+IFERROR(ROUND(INDEX(FCSTSDV!$D$2:$N$674,MATCH('STOCK (2)'!$D151,FCSTSDV!$C$2:$C$674,0),MATCH('STOCK (2)'!M$3,FCSTSDV!$D$1:$N$1,0))/'STOCK (2)'!$F151,1),0)</f>
        <v>0</v>
      </c>
      <c r="N151" s="99">
        <f t="array" ref="N151">+IFERROR(ROUND(INDEX(FCSTSDV!$D$2:$N$674,MATCH('STOCK (2)'!$D151,FCSTSDV!$C$2:$C$674,0),MATCH('STOCK (2)'!N$3,FCSTSDV!$D$1:$N$1,0))/'STOCK (2)'!$F151,1),0)</f>
        <v>0</v>
      </c>
      <c r="O151" s="99">
        <f t="array" ref="O151">+IFERROR(ROUND(INDEX(FCSTSDV!$D$2:$N$674,MATCH('STOCK (2)'!$D151,FCSTSDV!$C$2:$C$674,0),MATCH('STOCK (2)'!O$3,FCSTSDV!$D$1:$N$1,0))/'STOCK (2)'!$F151,1),0)</f>
        <v>0</v>
      </c>
      <c r="P151" s="99">
        <f t="array" ref="P151">+IFERROR(ROUND(INDEX(FCSTSDV!$D$2:$N$674,MATCH('STOCK (2)'!$D151,FCSTSDV!$C$2:$C$674,0),MATCH('STOCK (2)'!P$3,FCSTSDV!$D$1:$N$1,0))/'STOCK (2)'!$F151,1),0)</f>
        <v>0</v>
      </c>
      <c r="Q151" s="99">
        <f t="array" ref="Q151">+IFERROR(ROUND(INDEX(FCSTSDV!$D$2:$N$674,MATCH('STOCK (2)'!$D151,FCSTSDV!$C$2:$C$674,0),MATCH('STOCK (2)'!Q$3,FCSTSDV!$D$1:$N$1,0))/'STOCK (2)'!$F151,1),0)</f>
        <v>0</v>
      </c>
      <c r="R151" s="99">
        <f t="array" ref="R151">+IFERROR(ROUND(INDEX(FCSTSDV!$D$2:$N$674,MATCH('STOCK (2)'!$D151,FCSTSDV!$C$2:$C$674,0),MATCH('STOCK (2)'!R$3,FCSTSDV!$D$1:$N$1,0))/'STOCK (2)'!$F151,1),0)</f>
        <v>0</v>
      </c>
      <c r="S151" s="99">
        <f t="array" ref="S151">+IFERROR(ROUND(INDEX(FCSTSDV!$D$2:$N$674,MATCH('STOCK (2)'!$D151,FCSTSDV!$C$2:$C$674,0),MATCH('STOCK (2)'!S$3,FCSTSDV!$D$1:$N$1,0))/'STOCK (2)'!$F151,1),0)</f>
        <v>0</v>
      </c>
      <c r="T151" s="99">
        <f t="array" ref="T151">+IFERROR(ROUND(INDEX(FCSTSDV!$D$2:$N$674,MATCH('STOCK (2)'!$D151,FCSTSDV!$C$2:$C$674,0),MATCH('STOCK (2)'!T$3,FCSTSDV!$D$1:$N$1,0))/'STOCK (2)'!$F151,1),0)</f>
        <v>0</v>
      </c>
      <c r="U151" s="99">
        <f t="array" ref="U151">+IFERROR(ROUND(INDEX(FCSTSDV!$D$2:$N$674,MATCH('STOCK (2)'!$D151,FCSTSDV!$C$2:$C$674,0),MATCH('STOCK (2)'!U$3,FCSTSDV!$D$1:$N$1,0))/'STOCK (2)'!$F151,1),0)</f>
        <v>0</v>
      </c>
      <c r="V151" s="99">
        <f t="array" ref="V151">+IFERROR(ROUND(INDEX(FCSTSDV!$D$2:$N$674,MATCH('STOCK (2)'!$D151,FCSTSDV!$C$2:$C$674,0),MATCH('STOCK (2)'!V$3,FCSTSDV!$D$1:$N$1,0))/'STOCK (2)'!$F151,1),0)</f>
        <v>0</v>
      </c>
      <c r="W151" s="99">
        <f t="array" ref="W151">+IFERROR(ROUND(INDEX(FCSTSDV!$D$2:$N$674,MATCH('STOCK (2)'!$D151,FCSTSDV!$C$2:$C$674,0),MATCH('STOCK (2)'!W$3,FCSTSDV!$D$1:$N$1,0))/'STOCK (2)'!$F151,1),0)</f>
        <v>0</v>
      </c>
      <c r="X151" s="99">
        <f t="array" ref="X151">+IFERROR(ROUND(INDEX(FCSTSDV!$D$2:$N$674,MATCH('STOCK (2)'!$D151,FCSTSDV!$C$2:$C$674,0),MATCH('STOCK (2)'!X$3,FCSTSDV!$D$1:$N$1,0))/'STOCK (2)'!$F151,1),0)</f>
        <v>0</v>
      </c>
      <c r="Y151" s="117">
        <f t="array" ref="Y151">+IFERROR(ROUND(INDEX(FCSTSDV!$D$2:$N$674,MATCH('STOCK (2)'!$D151,FCSTSDV!$C$2:$C$674,0),MATCH('STOCK (2)'!Y$3,FCSTSDV!$D$1:$N$1,0))/'STOCK (2)'!$F151,1),0)</f>
        <v>0</v>
      </c>
      <c r="Z151" s="117">
        <f t="array" ref="Z151">+IFERROR(ROUND(INDEX(FCSTSDV!$D$2:$N$674,MATCH('STOCK (2)'!$D151,FCSTSDV!$C$2:$C$674,0),MATCH('STOCK (2)'!Z$3,FCSTSDV!$D$1:$N$1,0))/'STOCK (2)'!$F151,1),0)</f>
        <v>0</v>
      </c>
    </row>
    <row r="152" spans="1:26" ht="18.75" customHeight="1">
      <c r="A152" s="821"/>
      <c r="B152" s="812"/>
      <c r="C152" s="282"/>
      <c r="D152" s="283" t="s">
        <v>153</v>
      </c>
      <c r="E152" s="235" t="e">
        <f>+#REF!</f>
        <v>#REF!</v>
      </c>
      <c r="F152" s="53" t="s">
        <v>43</v>
      </c>
      <c r="G152" s="54"/>
      <c r="H152" s="54"/>
      <c r="I152" s="782"/>
      <c r="J152" s="263"/>
      <c r="K152" s="90">
        <f>+$I$153+$J$156-SUM(K151:K151)</f>
        <v>0</v>
      </c>
      <c r="L152" s="90">
        <f>+$I$153+$J$156-SUM(L151:L151)</f>
        <v>0</v>
      </c>
      <c r="M152" s="90">
        <f>+$I$151+-SUM(M151:M151)</f>
        <v>0</v>
      </c>
      <c r="N152" s="90">
        <f>+$I$151+-SUM(N151:N151)</f>
        <v>0</v>
      </c>
      <c r="O152" s="90">
        <f>+$I$151+-SUM(O151:O151)</f>
        <v>0</v>
      </c>
      <c r="P152" s="90">
        <f>+$I$151+-SUM(P151:P151)</f>
        <v>0</v>
      </c>
      <c r="Q152" s="90">
        <f t="shared" ref="Q152:Z152" si="32">+P152-SUM(Q151:Q151)</f>
        <v>0</v>
      </c>
      <c r="R152" s="90">
        <f t="shared" si="32"/>
        <v>0</v>
      </c>
      <c r="S152" s="90">
        <f t="shared" si="32"/>
        <v>0</v>
      </c>
      <c r="T152" s="90">
        <f t="shared" si="32"/>
        <v>0</v>
      </c>
      <c r="U152" s="90">
        <f t="shared" si="32"/>
        <v>0</v>
      </c>
      <c r="V152" s="90">
        <f t="shared" si="32"/>
        <v>0</v>
      </c>
      <c r="W152" s="90">
        <f t="shared" si="32"/>
        <v>0</v>
      </c>
      <c r="X152" s="90">
        <f t="shared" si="32"/>
        <v>0</v>
      </c>
      <c r="Y152" s="90">
        <f t="shared" si="32"/>
        <v>0</v>
      </c>
      <c r="Z152" s="90">
        <f t="shared" si="32"/>
        <v>0</v>
      </c>
    </row>
    <row r="153" spans="1:26" ht="20.100000000000001" customHeight="1">
      <c r="A153" s="806" t="s">
        <v>169</v>
      </c>
      <c r="B153" s="791" t="s">
        <v>168</v>
      </c>
      <c r="C153" s="63" t="s">
        <v>107</v>
      </c>
      <c r="D153" s="73" t="s">
        <v>136</v>
      </c>
      <c r="E153" s="233" t="s">
        <v>168</v>
      </c>
      <c r="F153" s="44">
        <v>6000</v>
      </c>
      <c r="G153" s="45"/>
      <c r="H153" s="45"/>
      <c r="I153" s="781">
        <f>+VLOOKUP(A153,Sheet2!$B$3:$C$189,2,0)</f>
        <v>0</v>
      </c>
      <c r="J153" s="79"/>
      <c r="K153" s="99">
        <f t="array" ref="K153">+IFERROR(ROUND(INDEX(FCSTSDV!$D$2:$N$674,MATCH('STOCK (2)'!$D153,FCSTSDV!$C$2:$C$674,0),MATCH('STOCK (2)'!K$3,FCSTSDV!$D$1:$N$1,0))/'STOCK (2)'!$F153,1),0)</f>
        <v>0</v>
      </c>
      <c r="L153" s="99">
        <f t="array" ref="L153">+IFERROR(ROUND(INDEX(FCSTSDV!$D$2:$N$674,MATCH('STOCK (2)'!$D153,FCSTSDV!$C$2:$C$674,0),MATCH('STOCK (2)'!L$3,FCSTSDV!$D$1:$N$1,0))/'STOCK (2)'!$F153,1),0)</f>
        <v>0</v>
      </c>
      <c r="M153" s="99">
        <f t="array" ref="M153">+IFERROR(ROUND(INDEX(FCSTSDV!$D$2:$N$674,MATCH('STOCK (2)'!$D153,FCSTSDV!$C$2:$C$674,0),MATCH('STOCK (2)'!M$3,FCSTSDV!$D$1:$N$1,0))/'STOCK (2)'!$F153,1),0)</f>
        <v>0</v>
      </c>
      <c r="N153" s="99">
        <f t="array" ref="N153">+IFERROR(ROUND(INDEX(FCSTSDV!$D$2:$N$674,MATCH('STOCK (2)'!$D153,FCSTSDV!$C$2:$C$674,0),MATCH('STOCK (2)'!N$3,FCSTSDV!$D$1:$N$1,0))/'STOCK (2)'!$F153,1),0)</f>
        <v>0</v>
      </c>
      <c r="O153" s="99">
        <f t="array" ref="O153">+IFERROR(ROUND(INDEX(FCSTSDV!$D$2:$N$674,MATCH('STOCK (2)'!$D153,FCSTSDV!$C$2:$C$674,0),MATCH('STOCK (2)'!O$3,FCSTSDV!$D$1:$N$1,0))/'STOCK (2)'!$F153,1),0)</f>
        <v>0</v>
      </c>
      <c r="P153" s="99">
        <f t="array" ref="P153">+IFERROR(ROUND(INDEX(FCSTSDV!$D$2:$N$674,MATCH('STOCK (2)'!$D153,FCSTSDV!$C$2:$C$674,0),MATCH('STOCK (2)'!P$3,FCSTSDV!$D$1:$N$1,0))/'STOCK (2)'!$F153,1),0)</f>
        <v>0</v>
      </c>
      <c r="Q153" s="99">
        <f t="array" ref="Q153">+IFERROR(ROUND(INDEX(FCSTSDV!$D$2:$N$674,MATCH('STOCK (2)'!$D153,FCSTSDV!$C$2:$C$674,0),MATCH('STOCK (2)'!Q$3,FCSTSDV!$D$1:$N$1,0))/'STOCK (2)'!$F153,1),0)</f>
        <v>0</v>
      </c>
      <c r="R153" s="99">
        <f t="array" ref="R153">+IFERROR(ROUND(INDEX(FCSTSDV!$D$2:$N$674,MATCH('STOCK (2)'!$D153,FCSTSDV!$C$2:$C$674,0),MATCH('STOCK (2)'!R$3,FCSTSDV!$D$1:$N$1,0))/'STOCK (2)'!$F153,1),0)</f>
        <v>0</v>
      </c>
      <c r="S153" s="99">
        <f t="array" ref="S153">+IFERROR(ROUND(INDEX(FCSTSDV!$D$2:$N$674,MATCH('STOCK (2)'!$D153,FCSTSDV!$C$2:$C$674,0),MATCH('STOCK (2)'!S$3,FCSTSDV!$D$1:$N$1,0))/'STOCK (2)'!$F153,1),0)</f>
        <v>0</v>
      </c>
      <c r="T153" s="99">
        <f t="array" ref="T153">+IFERROR(ROUND(INDEX(FCSTSDV!$D$2:$N$674,MATCH('STOCK (2)'!$D153,FCSTSDV!$C$2:$C$674,0),MATCH('STOCK (2)'!T$3,FCSTSDV!$D$1:$N$1,0))/'STOCK (2)'!$F153,1),0)</f>
        <v>0</v>
      </c>
      <c r="U153" s="99">
        <f t="array" ref="U153">+IFERROR(ROUND(INDEX(FCSTSDV!$D$2:$N$674,MATCH('STOCK (2)'!$D153,FCSTSDV!$C$2:$C$674,0),MATCH('STOCK (2)'!U$3,FCSTSDV!$D$1:$N$1,0))/'STOCK (2)'!$F153,1),0)</f>
        <v>0</v>
      </c>
      <c r="V153" s="99">
        <f t="array" ref="V153">+IFERROR(ROUND(INDEX(FCSTSDV!$D$2:$N$674,MATCH('STOCK (2)'!$D153,FCSTSDV!$C$2:$C$674,0),MATCH('STOCK (2)'!V$3,FCSTSDV!$D$1:$N$1,0))/'STOCK (2)'!$F153,1),0)</f>
        <v>0</v>
      </c>
      <c r="W153" s="99">
        <f t="array" ref="W153">+IFERROR(ROUND(INDEX(FCSTSDV!$D$2:$N$674,MATCH('STOCK (2)'!$D153,FCSTSDV!$C$2:$C$674,0),MATCH('STOCK (2)'!W$3,FCSTSDV!$D$1:$N$1,0))/'STOCK (2)'!$F153,1),0)</f>
        <v>0</v>
      </c>
      <c r="X153" s="99">
        <f t="array" ref="X153">+IFERROR(ROUND(INDEX(FCSTSDV!$D$2:$N$674,MATCH('STOCK (2)'!$D153,FCSTSDV!$C$2:$C$674,0),MATCH('STOCK (2)'!X$3,FCSTSDV!$D$1:$N$1,0))/'STOCK (2)'!$F153,1),0)</f>
        <v>0</v>
      </c>
      <c r="Y153" s="117">
        <f t="array" ref="Y153">+IFERROR(ROUND(INDEX(FCSTSDV!$D$2:$N$674,MATCH('STOCK (2)'!$D153,FCSTSDV!$C$2:$C$674,0),MATCH('STOCK (2)'!Y$3,FCSTSDV!$D$1:$N$1,0))/'STOCK (2)'!$F153,1),0)</f>
        <v>0</v>
      </c>
      <c r="Z153" s="117">
        <f t="array" ref="Z153">+IFERROR(ROUND(INDEX(FCSTSDV!$D$2:$N$674,MATCH('STOCK (2)'!$D153,FCSTSDV!$C$2:$C$674,0),MATCH('STOCK (2)'!Z$3,FCSTSDV!$D$1:$N$1,0))/'STOCK (2)'!$F153,1),0)</f>
        <v>0</v>
      </c>
    </row>
    <row r="154" spans="1:26" ht="20.100000000000001" customHeight="1">
      <c r="A154" s="813"/>
      <c r="B154" s="795"/>
      <c r="C154" s="57" t="s">
        <v>107</v>
      </c>
      <c r="D154" s="32" t="s">
        <v>170</v>
      </c>
      <c r="E154" s="234" t="str">
        <f>+E153</f>
        <v>500*150*95</v>
      </c>
      <c r="F154" s="49">
        <v>6000</v>
      </c>
      <c r="G154" s="48"/>
      <c r="H154" s="48"/>
      <c r="I154" s="785"/>
      <c r="J154" s="81"/>
      <c r="K154" s="92">
        <f t="array" ref="K154">+IFERROR(ROUND(INDEX(FCSTSDV!$D$2:$N$674,MATCH('STOCK (2)'!$D154,FCSTSDV!$C$2:$C$674,0),MATCH('STOCK (2)'!K$3,FCSTSDV!$D$1:$N$1,0))/'STOCK (2)'!$F154,1),0)</f>
        <v>0</v>
      </c>
      <c r="L154" s="92">
        <f t="array" ref="L154">+IFERROR(ROUND(INDEX(FCSTSDV!$D$2:$N$674,MATCH('STOCK (2)'!$D154,FCSTSDV!$C$2:$C$674,0),MATCH('STOCK (2)'!L$3,FCSTSDV!$D$1:$N$1,0))/'STOCK (2)'!$F154,1),0)</f>
        <v>0</v>
      </c>
      <c r="M154" s="92">
        <f t="array" ref="M154">+IFERROR(ROUND(INDEX(FCSTSDV!$D$2:$N$674,MATCH('STOCK (2)'!$D154,FCSTSDV!$C$2:$C$674,0),MATCH('STOCK (2)'!M$3,FCSTSDV!$D$1:$N$1,0))/'STOCK (2)'!$F154,1),0)</f>
        <v>0</v>
      </c>
      <c r="N154" s="92">
        <f t="array" ref="N154">+IFERROR(ROUND(INDEX(FCSTSDV!$D$2:$N$674,MATCH('STOCK (2)'!$D154,FCSTSDV!$C$2:$C$674,0),MATCH('STOCK (2)'!N$3,FCSTSDV!$D$1:$N$1,0))/'STOCK (2)'!$F154,1),0)</f>
        <v>0</v>
      </c>
      <c r="O154" s="92">
        <f t="array" ref="O154">+IFERROR(ROUND(INDEX(FCSTSDV!$D$2:$N$674,MATCH('STOCK (2)'!$D154,FCSTSDV!$C$2:$C$674,0),MATCH('STOCK (2)'!O$3,FCSTSDV!$D$1:$N$1,0))/'STOCK (2)'!$F154,1),0)</f>
        <v>0</v>
      </c>
      <c r="P154" s="92">
        <f t="array" ref="P154">+IFERROR(ROUND(INDEX(FCSTSDV!$D$2:$N$674,MATCH('STOCK (2)'!$D154,FCSTSDV!$C$2:$C$674,0),MATCH('STOCK (2)'!P$3,FCSTSDV!$D$1:$N$1,0))/'STOCK (2)'!$F154,1),0)</f>
        <v>0</v>
      </c>
      <c r="Q154" s="92">
        <f t="array" ref="Q154">+IFERROR(ROUND(INDEX(FCSTSDV!$D$2:$N$674,MATCH('STOCK (2)'!$D154,FCSTSDV!$C$2:$C$674,0),MATCH('STOCK (2)'!Q$3,FCSTSDV!$D$1:$N$1,0))/'STOCK (2)'!$F154,1),0)</f>
        <v>0</v>
      </c>
      <c r="R154" s="92">
        <f t="array" ref="R154">+IFERROR(ROUND(INDEX(FCSTSDV!$D$2:$N$674,MATCH('STOCK (2)'!$D154,FCSTSDV!$C$2:$C$674,0),MATCH('STOCK (2)'!R$3,FCSTSDV!$D$1:$N$1,0))/'STOCK (2)'!$F154,1),0)</f>
        <v>0</v>
      </c>
      <c r="S154" s="92">
        <f t="array" ref="S154">+IFERROR(ROUND(INDEX(FCSTSDV!$D$2:$N$674,MATCH('STOCK (2)'!$D154,FCSTSDV!$C$2:$C$674,0),MATCH('STOCK (2)'!S$3,FCSTSDV!$D$1:$N$1,0))/'STOCK (2)'!$F154,1),0)</f>
        <v>0</v>
      </c>
      <c r="T154" s="92">
        <f t="array" ref="T154">+IFERROR(ROUND(INDEX(FCSTSDV!$D$2:$N$674,MATCH('STOCK (2)'!$D154,FCSTSDV!$C$2:$C$674,0),MATCH('STOCK (2)'!T$3,FCSTSDV!$D$1:$N$1,0))/'STOCK (2)'!$F154,1),0)</f>
        <v>0</v>
      </c>
      <c r="U154" s="92">
        <f t="array" ref="U154">+IFERROR(ROUND(INDEX(FCSTSDV!$D$2:$N$674,MATCH('STOCK (2)'!$D154,FCSTSDV!$C$2:$C$674,0),MATCH('STOCK (2)'!U$3,FCSTSDV!$D$1:$N$1,0))/'STOCK (2)'!$F154,1),0)</f>
        <v>0</v>
      </c>
      <c r="V154" s="92">
        <f t="array" ref="V154">+IFERROR(ROUND(INDEX(FCSTSDV!$D$2:$N$674,MATCH('STOCK (2)'!$D154,FCSTSDV!$C$2:$C$674,0),MATCH('STOCK (2)'!V$3,FCSTSDV!$D$1:$N$1,0))/'STOCK (2)'!$F154,1),0)</f>
        <v>0</v>
      </c>
      <c r="W154" s="92">
        <f t="array" ref="W154">+IFERROR(ROUND(INDEX(FCSTSDV!$D$2:$N$674,MATCH('STOCK (2)'!$D154,FCSTSDV!$C$2:$C$674,0),MATCH('STOCK (2)'!W$3,FCSTSDV!$D$1:$N$1,0))/'STOCK (2)'!$F154,1),0)</f>
        <v>0</v>
      </c>
      <c r="X154" s="92">
        <f t="array" ref="X154">+IFERROR(ROUND(INDEX(FCSTSDV!$D$2:$N$674,MATCH('STOCK (2)'!$D154,FCSTSDV!$C$2:$C$674,0),MATCH('STOCK (2)'!X$3,FCSTSDV!$D$1:$N$1,0))/'STOCK (2)'!$F154,1),0)</f>
        <v>0</v>
      </c>
      <c r="Y154" s="119">
        <f t="array" ref="Y154">+IFERROR(ROUND(INDEX(FCSTSDV!$D$2:$N$674,MATCH('STOCK (2)'!$D154,FCSTSDV!$C$2:$C$674,0),MATCH('STOCK (2)'!Y$3,FCSTSDV!$D$1:$N$1,0))/'STOCK (2)'!$F154,1),0)</f>
        <v>0</v>
      </c>
      <c r="Z154" s="119">
        <f t="array" ref="Z154">+IFERROR(ROUND(INDEX(FCSTSDV!$D$2:$N$674,MATCH('STOCK (2)'!$D154,FCSTSDV!$C$2:$C$674,0),MATCH('STOCK (2)'!Z$3,FCSTSDV!$D$1:$N$1,0))/'STOCK (2)'!$F154,1),0)</f>
        <v>0</v>
      </c>
    </row>
    <row r="155" spans="1:26" ht="20.100000000000001" customHeight="1">
      <c r="A155" s="813"/>
      <c r="B155" s="795"/>
      <c r="C155" s="57" t="s">
        <v>107</v>
      </c>
      <c r="D155" s="32" t="s">
        <v>171</v>
      </c>
      <c r="E155" s="234" t="e">
        <f>+#REF!</f>
        <v>#REF!</v>
      </c>
      <c r="F155" s="49">
        <v>6000</v>
      </c>
      <c r="G155" s="48"/>
      <c r="H155" s="48"/>
      <c r="I155" s="785"/>
      <c r="J155" s="81"/>
      <c r="K155" s="92">
        <f t="array" ref="K155">+IFERROR(ROUND(INDEX(FCSTSDV!$D$2:$N$674,MATCH('STOCK (2)'!$D155,FCSTSDV!$C$2:$C$674,0),MATCH('STOCK (2)'!K$3,FCSTSDV!$D$1:$N$1,0))/'STOCK (2)'!$F155,1),0)</f>
        <v>0</v>
      </c>
      <c r="L155" s="92">
        <f t="array" ref="L155">+IFERROR(ROUND(INDEX(FCSTSDV!$D$2:$N$674,MATCH('STOCK (2)'!$D155,FCSTSDV!$C$2:$C$674,0),MATCH('STOCK (2)'!L$3,FCSTSDV!$D$1:$N$1,0))/'STOCK (2)'!$F155,1),0)</f>
        <v>0</v>
      </c>
      <c r="M155" s="92">
        <f t="array" ref="M155">+IFERROR(ROUND(INDEX(FCSTSDV!$D$2:$N$674,MATCH('STOCK (2)'!$D155,FCSTSDV!$C$2:$C$674,0),MATCH('STOCK (2)'!M$3,FCSTSDV!$D$1:$N$1,0))/'STOCK (2)'!$F155,1),0)</f>
        <v>0</v>
      </c>
      <c r="N155" s="92">
        <f t="array" ref="N155">+IFERROR(ROUND(INDEX(FCSTSDV!$D$2:$N$674,MATCH('STOCK (2)'!$D155,FCSTSDV!$C$2:$C$674,0),MATCH('STOCK (2)'!N$3,FCSTSDV!$D$1:$N$1,0))/'STOCK (2)'!$F155,1),0)</f>
        <v>0</v>
      </c>
      <c r="O155" s="92">
        <f t="array" ref="O155">+IFERROR(ROUND(INDEX(FCSTSDV!$D$2:$N$674,MATCH('STOCK (2)'!$D155,FCSTSDV!$C$2:$C$674,0),MATCH('STOCK (2)'!O$3,FCSTSDV!$D$1:$N$1,0))/'STOCK (2)'!$F155,1),0)</f>
        <v>0</v>
      </c>
      <c r="P155" s="92">
        <f t="array" ref="P155">+IFERROR(ROUND(INDEX(FCSTSDV!$D$2:$N$674,MATCH('STOCK (2)'!$D155,FCSTSDV!$C$2:$C$674,0),MATCH('STOCK (2)'!P$3,FCSTSDV!$D$1:$N$1,0))/'STOCK (2)'!$F155,1),0)</f>
        <v>0</v>
      </c>
      <c r="Q155" s="92">
        <f t="array" ref="Q155">+IFERROR(ROUND(INDEX(FCSTSDV!$D$2:$N$674,MATCH('STOCK (2)'!$D155,FCSTSDV!$C$2:$C$674,0),MATCH('STOCK (2)'!Q$3,FCSTSDV!$D$1:$N$1,0))/'STOCK (2)'!$F155,1),0)</f>
        <v>0</v>
      </c>
      <c r="R155" s="92">
        <f t="array" ref="R155">+IFERROR(ROUND(INDEX(FCSTSDV!$D$2:$N$674,MATCH('STOCK (2)'!$D155,FCSTSDV!$C$2:$C$674,0),MATCH('STOCK (2)'!R$3,FCSTSDV!$D$1:$N$1,0))/'STOCK (2)'!$F155,1),0)</f>
        <v>0</v>
      </c>
      <c r="S155" s="92">
        <f t="array" ref="S155">+IFERROR(ROUND(INDEX(FCSTSDV!$D$2:$N$674,MATCH('STOCK (2)'!$D155,FCSTSDV!$C$2:$C$674,0),MATCH('STOCK (2)'!S$3,FCSTSDV!$D$1:$N$1,0))/'STOCK (2)'!$F155,1),0)</f>
        <v>0</v>
      </c>
      <c r="T155" s="92">
        <f t="array" ref="T155">+IFERROR(ROUND(INDEX(FCSTSDV!$D$2:$N$674,MATCH('STOCK (2)'!$D155,FCSTSDV!$C$2:$C$674,0),MATCH('STOCK (2)'!T$3,FCSTSDV!$D$1:$N$1,0))/'STOCK (2)'!$F155,1),0)</f>
        <v>0</v>
      </c>
      <c r="U155" s="92">
        <f t="array" ref="U155">+IFERROR(ROUND(INDEX(FCSTSDV!$D$2:$N$674,MATCH('STOCK (2)'!$D155,FCSTSDV!$C$2:$C$674,0),MATCH('STOCK (2)'!U$3,FCSTSDV!$D$1:$N$1,0))/'STOCK (2)'!$F155,1),0)</f>
        <v>0</v>
      </c>
      <c r="V155" s="92">
        <f t="array" ref="V155">+IFERROR(ROUND(INDEX(FCSTSDV!$D$2:$N$674,MATCH('STOCK (2)'!$D155,FCSTSDV!$C$2:$C$674,0),MATCH('STOCK (2)'!V$3,FCSTSDV!$D$1:$N$1,0))/'STOCK (2)'!$F155,1),0)</f>
        <v>0</v>
      </c>
      <c r="W155" s="92">
        <f t="array" ref="W155">+IFERROR(ROUND(INDEX(FCSTSDV!$D$2:$N$674,MATCH('STOCK (2)'!$D155,FCSTSDV!$C$2:$C$674,0),MATCH('STOCK (2)'!W$3,FCSTSDV!$D$1:$N$1,0))/'STOCK (2)'!$F155,1),0)</f>
        <v>0</v>
      </c>
      <c r="X155" s="92">
        <f t="array" ref="X155">+IFERROR(ROUND(INDEX(FCSTSDV!$D$2:$N$674,MATCH('STOCK (2)'!$D155,FCSTSDV!$C$2:$C$674,0),MATCH('STOCK (2)'!X$3,FCSTSDV!$D$1:$N$1,0))/'STOCK (2)'!$F155,1),0)</f>
        <v>0</v>
      </c>
      <c r="Y155" s="119">
        <f t="array" ref="Y155">+IFERROR(ROUND(INDEX(FCSTSDV!$D$2:$N$674,MATCH('STOCK (2)'!$D155,FCSTSDV!$C$2:$C$674,0),MATCH('STOCK (2)'!Y$3,FCSTSDV!$D$1:$N$1,0))/'STOCK (2)'!$F155,1),0)</f>
        <v>0</v>
      </c>
      <c r="Z155" s="119">
        <f t="array" ref="Z155">+IFERROR(ROUND(INDEX(FCSTSDV!$D$2:$N$674,MATCH('STOCK (2)'!$D155,FCSTSDV!$C$2:$C$674,0),MATCH('STOCK (2)'!Z$3,FCSTSDV!$D$1:$N$1,0))/'STOCK (2)'!$F155,1),0)</f>
        <v>0</v>
      </c>
    </row>
    <row r="156" spans="1:26" ht="18.75" customHeight="1">
      <c r="A156" s="807"/>
      <c r="B156" s="792"/>
      <c r="C156" s="60"/>
      <c r="D156" s="52" t="s">
        <v>153</v>
      </c>
      <c r="E156" s="235" t="e">
        <f>+E155</f>
        <v>#REF!</v>
      </c>
      <c r="F156" s="53" t="s">
        <v>43</v>
      </c>
      <c r="G156" s="54"/>
      <c r="H156" s="54"/>
      <c r="I156" s="782"/>
      <c r="J156" s="263"/>
      <c r="K156" s="90">
        <f t="shared" ref="K156:P156" si="33">+$I$153+$J$156-SUM(K153:K155)</f>
        <v>0</v>
      </c>
      <c r="L156" s="90">
        <f t="shared" si="33"/>
        <v>0</v>
      </c>
      <c r="M156" s="90">
        <f t="shared" si="33"/>
        <v>0</v>
      </c>
      <c r="N156" s="90">
        <f t="shared" si="33"/>
        <v>0</v>
      </c>
      <c r="O156" s="90">
        <f t="shared" si="33"/>
        <v>0</v>
      </c>
      <c r="P156" s="90">
        <f t="shared" si="33"/>
        <v>0</v>
      </c>
      <c r="Q156" s="90">
        <f t="shared" ref="Q156:Z156" si="34">+P156-SUM(Q153:Q155)</f>
        <v>0</v>
      </c>
      <c r="R156" s="90">
        <f t="shared" si="34"/>
        <v>0</v>
      </c>
      <c r="S156" s="90">
        <f t="shared" si="34"/>
        <v>0</v>
      </c>
      <c r="T156" s="90">
        <f t="shared" si="34"/>
        <v>0</v>
      </c>
      <c r="U156" s="90">
        <f t="shared" si="34"/>
        <v>0</v>
      </c>
      <c r="V156" s="90">
        <f t="shared" si="34"/>
        <v>0</v>
      </c>
      <c r="W156" s="90">
        <f t="shared" si="34"/>
        <v>0</v>
      </c>
      <c r="X156" s="90">
        <f t="shared" si="34"/>
        <v>0</v>
      </c>
      <c r="Y156" s="90">
        <f t="shared" si="34"/>
        <v>0</v>
      </c>
      <c r="Z156" s="90">
        <f t="shared" si="34"/>
        <v>0</v>
      </c>
    </row>
    <row r="157" spans="1:26" ht="19.5" customHeight="1">
      <c r="A157" s="806" t="s">
        <v>172</v>
      </c>
      <c r="B157" s="791" t="s">
        <v>173</v>
      </c>
      <c r="C157" s="63"/>
      <c r="D157" s="73" t="s">
        <v>174</v>
      </c>
      <c r="E157" s="203" t="s">
        <v>173</v>
      </c>
      <c r="F157" s="44">
        <v>2500</v>
      </c>
      <c r="G157" s="45"/>
      <c r="H157" s="45"/>
      <c r="I157" s="781" t="e">
        <f>+VLOOKUP(B157,Sheet2!$B$3:$C$189,2,0)</f>
        <v>#N/A</v>
      </c>
      <c r="J157" s="79"/>
      <c r="K157" s="99">
        <f t="array" ref="K157">+IFERROR(ROUND(INDEX(FCSTSDV!$D$2:$N$674,MATCH('STOCK (2)'!$D157,FCSTSDV!$C$2:$C$674,0),MATCH('STOCK (2)'!K$3,FCSTSDV!$D$1:$N$1,0))/'STOCK (2)'!$F157,1),0)</f>
        <v>0</v>
      </c>
      <c r="L157" s="99">
        <f t="array" ref="L157">+IFERROR(ROUND(INDEX(FCSTSDV!$D$2:$N$674,MATCH('STOCK (2)'!$D157,FCSTSDV!$C$2:$C$674,0),MATCH('STOCK (2)'!L$3,FCSTSDV!$D$1:$N$1,0))/'STOCK (2)'!$F157,1),0)</f>
        <v>0</v>
      </c>
      <c r="M157" s="99">
        <f t="array" ref="M157">+IFERROR(ROUND(INDEX(FCSTSDV!$D$2:$N$674,MATCH('STOCK (2)'!$D157,FCSTSDV!$C$2:$C$674,0),MATCH('STOCK (2)'!M$3,FCSTSDV!$D$1:$N$1,0))/'STOCK (2)'!$F157,1),0)</f>
        <v>0</v>
      </c>
      <c r="N157" s="99">
        <f t="array" ref="N157">+IFERROR(ROUND(INDEX(FCSTSDV!$D$2:$N$674,MATCH('STOCK (2)'!$D157,FCSTSDV!$C$2:$C$674,0),MATCH('STOCK (2)'!N$3,FCSTSDV!$D$1:$N$1,0))/'STOCK (2)'!$F157,1),0)</f>
        <v>0</v>
      </c>
      <c r="O157" s="99">
        <f t="array" ref="O157">+IFERROR(ROUND(INDEX(FCSTSDV!$D$2:$N$674,MATCH('STOCK (2)'!$D157,FCSTSDV!$C$2:$C$674,0),MATCH('STOCK (2)'!O$3,FCSTSDV!$D$1:$N$1,0))/'STOCK (2)'!$F157,1),0)</f>
        <v>0</v>
      </c>
      <c r="P157" s="99">
        <f t="array" ref="P157">+IFERROR(ROUND(INDEX(FCSTSDV!$D$2:$N$674,MATCH('STOCK (2)'!$D157,FCSTSDV!$C$2:$C$674,0),MATCH('STOCK (2)'!P$3,FCSTSDV!$D$1:$N$1,0))/'STOCK (2)'!$F157,1),0)</f>
        <v>0</v>
      </c>
      <c r="Q157" s="99">
        <f t="array" ref="Q157">+IFERROR(ROUND(INDEX(FCSTSDV!$D$2:$N$674,MATCH('STOCK (2)'!$D157,FCSTSDV!$C$2:$C$674,0),MATCH('STOCK (2)'!Q$3,FCSTSDV!$D$1:$N$1,0))/'STOCK (2)'!$F157,1),0)</f>
        <v>0</v>
      </c>
      <c r="R157" s="99">
        <f t="array" ref="R157">+IFERROR(ROUND(INDEX(FCSTSDV!$D$2:$N$674,MATCH('STOCK (2)'!$D157,FCSTSDV!$C$2:$C$674,0),MATCH('STOCK (2)'!R$3,FCSTSDV!$D$1:$N$1,0))/'STOCK (2)'!$F157,1),0)</f>
        <v>0</v>
      </c>
      <c r="S157" s="99">
        <f t="array" ref="S157">+IFERROR(ROUND(INDEX(FCSTSDV!$D$2:$N$674,MATCH('STOCK (2)'!$D157,FCSTSDV!$C$2:$C$674,0),MATCH('STOCK (2)'!S$3,FCSTSDV!$D$1:$N$1,0))/'STOCK (2)'!$F157,1),0)</f>
        <v>0</v>
      </c>
      <c r="T157" s="99">
        <f t="array" ref="T157">+IFERROR(ROUND(INDEX(FCSTSDV!$D$2:$N$674,MATCH('STOCK (2)'!$D157,FCSTSDV!$C$2:$C$674,0),MATCH('STOCK (2)'!T$3,FCSTSDV!$D$1:$N$1,0))/'STOCK (2)'!$F157,1),0)</f>
        <v>0</v>
      </c>
      <c r="U157" s="99">
        <f t="array" ref="U157">+IFERROR(ROUND(INDEX(FCSTSDV!$D$2:$N$674,MATCH('STOCK (2)'!$D157,FCSTSDV!$C$2:$C$674,0),MATCH('STOCK (2)'!U$3,FCSTSDV!$D$1:$N$1,0))/'STOCK (2)'!$F157,1),0)</f>
        <v>0</v>
      </c>
      <c r="V157" s="99">
        <f t="array" ref="V157">+IFERROR(ROUND(INDEX(FCSTSDV!$D$2:$N$674,MATCH('STOCK (2)'!$D157,FCSTSDV!$C$2:$C$674,0),MATCH('STOCK (2)'!V$3,FCSTSDV!$D$1:$N$1,0))/'STOCK (2)'!$F157,1),0)</f>
        <v>0</v>
      </c>
      <c r="W157" s="99">
        <f t="array" ref="W157">+IFERROR(ROUND(INDEX(FCSTSDV!$D$2:$N$674,MATCH('STOCK (2)'!$D157,FCSTSDV!$C$2:$C$674,0),MATCH('STOCK (2)'!W$3,FCSTSDV!$D$1:$N$1,0))/'STOCK (2)'!$F157,1),0)</f>
        <v>0</v>
      </c>
      <c r="X157" s="99">
        <f t="array" ref="X157">+IFERROR(ROUND(INDEX(FCSTSDV!$D$2:$N$674,MATCH('STOCK (2)'!$D157,FCSTSDV!$C$2:$C$674,0),MATCH('STOCK (2)'!X$3,FCSTSDV!$D$1:$N$1,0))/'STOCK (2)'!$F157,1),0)</f>
        <v>0</v>
      </c>
      <c r="Y157" s="117">
        <f t="array" ref="Y157">+IFERROR(ROUND(INDEX(FCSTSDV!$D$2:$N$674,MATCH('STOCK (2)'!$D157,FCSTSDV!$C$2:$C$674,0),MATCH('STOCK (2)'!Y$3,FCSTSDV!$D$1:$N$1,0))/'STOCK (2)'!$F157,1),0)</f>
        <v>0</v>
      </c>
      <c r="Z157" s="117">
        <f t="array" ref="Z157">+IFERROR(ROUND(INDEX(FCSTSDV!$D$2:$N$674,MATCH('STOCK (2)'!$D157,FCSTSDV!$C$2:$C$674,0),MATCH('STOCK (2)'!Z$3,FCSTSDV!$D$1:$N$1,0))/'STOCK (2)'!$F157,1),0)</f>
        <v>0</v>
      </c>
    </row>
    <row r="158" spans="1:26" ht="20.100000000000001" customHeight="1">
      <c r="A158" s="813"/>
      <c r="B158" s="795"/>
      <c r="C158" s="127"/>
      <c r="D158" s="128" t="s">
        <v>20</v>
      </c>
      <c r="E158" s="204" t="str">
        <f>+E157</f>
        <v>3"*70 KEY 5.5</v>
      </c>
      <c r="F158" s="129">
        <v>2500</v>
      </c>
      <c r="G158" s="48"/>
      <c r="H158" s="48"/>
      <c r="I158" s="785"/>
      <c r="J158" s="81"/>
      <c r="K158" s="92">
        <f t="array" ref="K158">+IFERROR(ROUND(INDEX(FCSTSDV!$D$2:$N$674,MATCH('STOCK (2)'!$D158,FCSTSDV!$C$2:$C$674,0),MATCH('STOCK (2)'!K$3,FCSTSDV!$D$1:$N$1,0))/'STOCK (2)'!$F158,1),0)</f>
        <v>0</v>
      </c>
      <c r="L158" s="92">
        <f t="array" ref="L158">+IFERROR(ROUND(INDEX(FCSTSDV!$D$2:$N$674,MATCH('STOCK (2)'!$D158,FCSTSDV!$C$2:$C$674,0),MATCH('STOCK (2)'!L$3,FCSTSDV!$D$1:$N$1,0))/'STOCK (2)'!$F158,1),0)</f>
        <v>0</v>
      </c>
      <c r="M158" s="92">
        <f t="array" ref="M158">+IFERROR(ROUND(INDEX(FCSTSDV!$D$2:$N$674,MATCH('STOCK (2)'!$D158,FCSTSDV!$C$2:$C$674,0),MATCH('STOCK (2)'!M$3,FCSTSDV!$D$1:$N$1,0))/'STOCK (2)'!$F158,1),0)</f>
        <v>0</v>
      </c>
      <c r="N158" s="92">
        <f t="array" ref="N158">+IFERROR(ROUND(INDEX(FCSTSDV!$D$2:$N$674,MATCH('STOCK (2)'!$D158,FCSTSDV!$C$2:$C$674,0),MATCH('STOCK (2)'!N$3,FCSTSDV!$D$1:$N$1,0))/'STOCK (2)'!$F158,1),0)</f>
        <v>0</v>
      </c>
      <c r="O158" s="92">
        <f t="array" ref="O158">+IFERROR(ROUND(INDEX(FCSTSDV!$D$2:$N$674,MATCH('STOCK (2)'!$D158,FCSTSDV!$C$2:$C$674,0),MATCH('STOCK (2)'!O$3,FCSTSDV!$D$1:$N$1,0))/'STOCK (2)'!$F158,1),0)</f>
        <v>0</v>
      </c>
      <c r="P158" s="92">
        <f t="array" ref="P158">+IFERROR(ROUND(INDEX(FCSTSDV!$D$2:$N$674,MATCH('STOCK (2)'!$D158,FCSTSDV!$C$2:$C$674,0),MATCH('STOCK (2)'!P$3,FCSTSDV!$D$1:$N$1,0))/'STOCK (2)'!$F158,1),0)</f>
        <v>0</v>
      </c>
      <c r="Q158" s="92">
        <f t="array" ref="Q158">+IFERROR(ROUND(INDEX(FCSTSDV!$D$2:$N$674,MATCH('STOCK (2)'!$D158,FCSTSDV!$C$2:$C$674,0),MATCH('STOCK (2)'!Q$3,FCSTSDV!$D$1:$N$1,0))/'STOCK (2)'!$F158,1),0)</f>
        <v>0</v>
      </c>
      <c r="R158" s="92">
        <f t="array" ref="R158">+IFERROR(ROUND(INDEX(FCSTSDV!$D$2:$N$674,MATCH('STOCK (2)'!$D158,FCSTSDV!$C$2:$C$674,0),MATCH('STOCK (2)'!R$3,FCSTSDV!$D$1:$N$1,0))/'STOCK (2)'!$F158,1),0)</f>
        <v>0</v>
      </c>
      <c r="S158" s="92">
        <f t="array" ref="S158">+IFERROR(ROUND(INDEX(FCSTSDV!$D$2:$N$674,MATCH('STOCK (2)'!$D158,FCSTSDV!$C$2:$C$674,0),MATCH('STOCK (2)'!S$3,FCSTSDV!$D$1:$N$1,0))/'STOCK (2)'!$F158,1),0)</f>
        <v>0</v>
      </c>
      <c r="T158" s="92">
        <f t="array" ref="T158">+IFERROR(ROUND(INDEX(FCSTSDV!$D$2:$N$674,MATCH('STOCK (2)'!$D158,FCSTSDV!$C$2:$C$674,0),MATCH('STOCK (2)'!T$3,FCSTSDV!$D$1:$N$1,0))/'STOCK (2)'!$F158,1),0)</f>
        <v>0</v>
      </c>
      <c r="U158" s="92">
        <f t="array" ref="U158">+IFERROR(ROUND(INDEX(FCSTSDV!$D$2:$N$674,MATCH('STOCK (2)'!$D158,FCSTSDV!$C$2:$C$674,0),MATCH('STOCK (2)'!U$3,FCSTSDV!$D$1:$N$1,0))/'STOCK (2)'!$F158,1),0)</f>
        <v>0</v>
      </c>
      <c r="V158" s="92">
        <f t="array" ref="V158">+IFERROR(ROUND(INDEX(FCSTSDV!$D$2:$N$674,MATCH('STOCK (2)'!$D158,FCSTSDV!$C$2:$C$674,0),MATCH('STOCK (2)'!V$3,FCSTSDV!$D$1:$N$1,0))/'STOCK (2)'!$F158,1),0)</f>
        <v>0</v>
      </c>
      <c r="W158" s="92">
        <f t="array" ref="W158">+IFERROR(ROUND(INDEX(FCSTSDV!$D$2:$N$674,MATCH('STOCK (2)'!$D158,FCSTSDV!$C$2:$C$674,0),MATCH('STOCK (2)'!W$3,FCSTSDV!$D$1:$N$1,0))/'STOCK (2)'!$F158,1),0)</f>
        <v>0</v>
      </c>
      <c r="X158" s="92">
        <f t="array" ref="X158">+IFERROR(ROUND(INDEX(FCSTSDV!$D$2:$N$674,MATCH('STOCK (2)'!$D158,FCSTSDV!$C$2:$C$674,0),MATCH('STOCK (2)'!X$3,FCSTSDV!$D$1:$N$1,0))/'STOCK (2)'!$F158,1),0)</f>
        <v>0</v>
      </c>
      <c r="Y158" s="119">
        <f t="array" ref="Y158">+IFERROR(ROUND(INDEX(FCSTSDV!$D$2:$N$674,MATCH('STOCK (2)'!$D158,FCSTSDV!$C$2:$C$674,0),MATCH('STOCK (2)'!Y$3,FCSTSDV!$D$1:$N$1,0))/'STOCK (2)'!$F158,1),0)</f>
        <v>0</v>
      </c>
      <c r="Z158" s="119">
        <f t="array" ref="Z158">+IFERROR(ROUND(INDEX(FCSTSDV!$D$2:$N$674,MATCH('STOCK (2)'!$D158,FCSTSDV!$C$2:$C$674,0),MATCH('STOCK (2)'!Z$3,FCSTSDV!$D$1:$N$1,0))/'STOCK (2)'!$F158,1),0)</f>
        <v>0</v>
      </c>
    </row>
    <row r="159" spans="1:26" ht="20.100000000000001" customHeight="1">
      <c r="A159" s="807"/>
      <c r="B159" s="792"/>
      <c r="C159" s="16"/>
      <c r="D159" s="52" t="s">
        <v>175</v>
      </c>
      <c r="E159" s="205" t="str">
        <f>+E158</f>
        <v>3"*70 KEY 5.5</v>
      </c>
      <c r="F159" s="53" t="s">
        <v>43</v>
      </c>
      <c r="G159" s="54"/>
      <c r="H159" s="54"/>
      <c r="I159" s="782"/>
      <c r="J159" s="263"/>
      <c r="K159" s="90" t="e">
        <f t="shared" ref="K159:P159" si="35">+$I$157+$J$159-SUM(K157:K158)</f>
        <v>#N/A</v>
      </c>
      <c r="L159" s="90" t="e">
        <f t="shared" si="35"/>
        <v>#N/A</v>
      </c>
      <c r="M159" s="90" t="e">
        <f t="shared" si="35"/>
        <v>#N/A</v>
      </c>
      <c r="N159" s="90" t="e">
        <f t="shared" si="35"/>
        <v>#N/A</v>
      </c>
      <c r="O159" s="90" t="e">
        <f t="shared" si="35"/>
        <v>#N/A</v>
      </c>
      <c r="P159" s="90" t="e">
        <f t="shared" si="35"/>
        <v>#N/A</v>
      </c>
      <c r="Q159" s="90" t="e">
        <f t="shared" ref="Q159:Z159" si="36">+P159-SUM(Q157:Q158)</f>
        <v>#N/A</v>
      </c>
      <c r="R159" s="90" t="e">
        <f t="shared" si="36"/>
        <v>#N/A</v>
      </c>
      <c r="S159" s="90" t="e">
        <f t="shared" si="36"/>
        <v>#N/A</v>
      </c>
      <c r="T159" s="90" t="e">
        <f t="shared" si="36"/>
        <v>#N/A</v>
      </c>
      <c r="U159" s="90" t="e">
        <f t="shared" si="36"/>
        <v>#N/A</v>
      </c>
      <c r="V159" s="90" t="e">
        <f t="shared" si="36"/>
        <v>#N/A</v>
      </c>
      <c r="W159" s="90" t="e">
        <f t="shared" si="36"/>
        <v>#N/A</v>
      </c>
      <c r="X159" s="90" t="e">
        <f t="shared" si="36"/>
        <v>#N/A</v>
      </c>
      <c r="Y159" s="90" t="e">
        <f t="shared" si="36"/>
        <v>#N/A</v>
      </c>
      <c r="Z159" s="90" t="e">
        <f t="shared" si="36"/>
        <v>#N/A</v>
      </c>
    </row>
    <row r="160" spans="1:26" ht="20.100000000000001" customHeight="1">
      <c r="A160" s="806" t="s">
        <v>172</v>
      </c>
      <c r="B160" s="791" t="s">
        <v>176</v>
      </c>
      <c r="C160" s="63"/>
      <c r="D160" s="73" t="s">
        <v>17</v>
      </c>
      <c r="E160" s="203" t="s">
        <v>176</v>
      </c>
      <c r="F160" s="44">
        <v>2500</v>
      </c>
      <c r="G160" s="45"/>
      <c r="H160" s="45">
        <v>0</v>
      </c>
      <c r="I160" s="781" t="e">
        <f>+VLOOKUP(B160,Sheet2!$B$3:$C$189,2,0)</f>
        <v>#N/A</v>
      </c>
      <c r="J160" s="79"/>
      <c r="K160" s="99">
        <f t="array" ref="K160">+IFERROR(ROUND(INDEX(FCSTSDV!$D$2:$N$674,MATCH('STOCK (2)'!$D160,FCSTSDV!$C$2:$C$674,0),MATCH('STOCK (2)'!K$3,FCSTSDV!$D$1:$N$1,0))/'STOCK (2)'!$F160,1),0)</f>
        <v>0</v>
      </c>
      <c r="L160" s="99">
        <f t="array" ref="L160">+IFERROR(ROUND(INDEX(FCSTSDV!$D$2:$N$674,MATCH('STOCK (2)'!$D160,FCSTSDV!$C$2:$C$674,0),MATCH('STOCK (2)'!L$3,FCSTSDV!$D$1:$N$1,0))/'STOCK (2)'!$F160,1),0)</f>
        <v>0</v>
      </c>
      <c r="M160" s="99">
        <f t="array" ref="M160">+IFERROR(ROUND(INDEX(FCSTSDV!$D$2:$N$674,MATCH('STOCK (2)'!$D160,FCSTSDV!$C$2:$C$674,0),MATCH('STOCK (2)'!M$3,FCSTSDV!$D$1:$N$1,0))/'STOCK (2)'!$F160,1),0)</f>
        <v>0</v>
      </c>
      <c r="N160" s="99">
        <f t="array" ref="N160">+IFERROR(ROUND(INDEX(FCSTSDV!$D$2:$N$674,MATCH('STOCK (2)'!$D160,FCSTSDV!$C$2:$C$674,0),MATCH('STOCK (2)'!N$3,FCSTSDV!$D$1:$N$1,0))/'STOCK (2)'!$F160,1),0)</f>
        <v>0</v>
      </c>
      <c r="O160" s="99">
        <f t="array" ref="O160">+IFERROR(ROUND(INDEX(FCSTSDV!$D$2:$N$674,MATCH('STOCK (2)'!$D160,FCSTSDV!$C$2:$C$674,0),MATCH('STOCK (2)'!O$3,FCSTSDV!$D$1:$N$1,0))/'STOCK (2)'!$F160,1),0)</f>
        <v>0</v>
      </c>
      <c r="P160" s="99">
        <f t="array" ref="P160">+IFERROR(ROUND(INDEX(FCSTSDV!$D$2:$N$674,MATCH('STOCK (2)'!$D160,FCSTSDV!$C$2:$C$674,0),MATCH('STOCK (2)'!P$3,FCSTSDV!$D$1:$N$1,0))/'STOCK (2)'!$F160,1),0)</f>
        <v>0</v>
      </c>
      <c r="Q160" s="99">
        <f t="array" ref="Q160">+IFERROR(ROUND(INDEX(FCSTSDV!$D$2:$N$674,MATCH('STOCK (2)'!$D160,FCSTSDV!$C$2:$C$674,0),MATCH('STOCK (2)'!Q$3,FCSTSDV!$D$1:$N$1,0))/'STOCK (2)'!$F160,1),0)</f>
        <v>0</v>
      </c>
      <c r="R160" s="99">
        <f t="array" ref="R160">+IFERROR(ROUND(INDEX(FCSTSDV!$D$2:$N$674,MATCH('STOCK (2)'!$D160,FCSTSDV!$C$2:$C$674,0),MATCH('STOCK (2)'!R$3,FCSTSDV!$D$1:$N$1,0))/'STOCK (2)'!$F160,1),0)</f>
        <v>0</v>
      </c>
      <c r="S160" s="99">
        <f t="array" ref="S160">+IFERROR(ROUND(INDEX(FCSTSDV!$D$2:$N$674,MATCH('STOCK (2)'!$D160,FCSTSDV!$C$2:$C$674,0),MATCH('STOCK (2)'!S$3,FCSTSDV!$D$1:$N$1,0))/'STOCK (2)'!$F160,1),0)</f>
        <v>0</v>
      </c>
      <c r="T160" s="99">
        <f t="array" ref="T160">+IFERROR(ROUND(INDEX(FCSTSDV!$D$2:$N$674,MATCH('STOCK (2)'!$D160,FCSTSDV!$C$2:$C$674,0),MATCH('STOCK (2)'!T$3,FCSTSDV!$D$1:$N$1,0))/'STOCK (2)'!$F160,1),0)</f>
        <v>0</v>
      </c>
      <c r="U160" s="99">
        <f t="array" ref="U160">+IFERROR(ROUND(INDEX(FCSTSDV!$D$2:$N$674,MATCH('STOCK (2)'!$D160,FCSTSDV!$C$2:$C$674,0),MATCH('STOCK (2)'!U$3,FCSTSDV!$D$1:$N$1,0))/'STOCK (2)'!$F160,1),0)</f>
        <v>0</v>
      </c>
      <c r="V160" s="99">
        <f t="array" ref="V160">+IFERROR(ROUND(INDEX(FCSTSDV!$D$2:$N$674,MATCH('STOCK (2)'!$D160,FCSTSDV!$C$2:$C$674,0),MATCH('STOCK (2)'!V$3,FCSTSDV!$D$1:$N$1,0))/'STOCK (2)'!$F160,1),0)</f>
        <v>0</v>
      </c>
      <c r="W160" s="99">
        <f t="array" ref="W160">+IFERROR(ROUND(INDEX(FCSTSDV!$D$2:$N$674,MATCH('STOCK (2)'!$D160,FCSTSDV!$C$2:$C$674,0),MATCH('STOCK (2)'!W$3,FCSTSDV!$D$1:$N$1,0))/'STOCK (2)'!$F160,1),0)</f>
        <v>0</v>
      </c>
      <c r="X160" s="99">
        <f t="array" ref="X160">+IFERROR(ROUND(INDEX(FCSTSDV!$D$2:$N$674,MATCH('STOCK (2)'!$D160,FCSTSDV!$C$2:$C$674,0),MATCH('STOCK (2)'!X$3,FCSTSDV!$D$1:$N$1,0))/'STOCK (2)'!$F160,1),0)</f>
        <v>0</v>
      </c>
      <c r="Y160" s="117">
        <f t="array" ref="Y160">+IFERROR(ROUND(INDEX(FCSTSDV!$D$2:$N$674,MATCH('STOCK (2)'!$D160,FCSTSDV!$C$2:$C$674,0),MATCH('STOCK (2)'!Y$3,FCSTSDV!$D$1:$N$1,0))/'STOCK (2)'!$F160,1),0)</f>
        <v>0</v>
      </c>
      <c r="Z160" s="117">
        <f t="array" ref="Z160">+IFERROR(ROUND(INDEX(FCSTSDV!$D$2:$N$674,MATCH('STOCK (2)'!$D160,FCSTSDV!$C$2:$C$674,0),MATCH('STOCK (2)'!Z$3,FCSTSDV!$D$1:$N$1,0))/'STOCK (2)'!$F160,1),0)</f>
        <v>0</v>
      </c>
    </row>
    <row r="161" spans="1:26" ht="20.100000000000001" customHeight="1">
      <c r="A161" s="813"/>
      <c r="B161" s="795"/>
      <c r="C161" s="57"/>
      <c r="D161" s="32" t="s">
        <v>18</v>
      </c>
      <c r="E161" s="204" t="str">
        <f>+E160</f>
        <v>3"*71 KEY 5.5</v>
      </c>
      <c r="F161" s="49">
        <v>2500</v>
      </c>
      <c r="G161" s="48"/>
      <c r="H161" s="48"/>
      <c r="I161" s="785"/>
      <c r="J161" s="81"/>
      <c r="K161" s="92">
        <f t="array" ref="K161">+IFERROR(ROUND(INDEX(FCSTSDV!$D$2:$N$674,MATCH('STOCK (2)'!$D161,FCSTSDV!$C$2:$C$674,0),MATCH('STOCK (2)'!K$3,FCSTSDV!$D$1:$N$1,0))/'STOCK (2)'!$F161,1),0)</f>
        <v>0</v>
      </c>
      <c r="L161" s="92">
        <f t="array" ref="L161">+IFERROR(ROUND(INDEX(FCSTSDV!$D$2:$N$674,MATCH('STOCK (2)'!$D161,FCSTSDV!$C$2:$C$674,0),MATCH('STOCK (2)'!L$3,FCSTSDV!$D$1:$N$1,0))/'STOCK (2)'!$F161,1),0)</f>
        <v>0</v>
      </c>
      <c r="M161" s="92">
        <f t="array" ref="M161">+IFERROR(ROUND(INDEX(FCSTSDV!$D$2:$N$674,MATCH('STOCK (2)'!$D161,FCSTSDV!$C$2:$C$674,0),MATCH('STOCK (2)'!M$3,FCSTSDV!$D$1:$N$1,0))/'STOCK (2)'!$F161,1),0)</f>
        <v>0</v>
      </c>
      <c r="N161" s="92">
        <f t="array" ref="N161">+IFERROR(ROUND(INDEX(FCSTSDV!$D$2:$N$674,MATCH('STOCK (2)'!$D161,FCSTSDV!$C$2:$C$674,0),MATCH('STOCK (2)'!N$3,FCSTSDV!$D$1:$N$1,0))/'STOCK (2)'!$F161,1),0)</f>
        <v>0</v>
      </c>
      <c r="O161" s="92">
        <f t="array" ref="O161">+IFERROR(ROUND(INDEX(FCSTSDV!$D$2:$N$674,MATCH('STOCK (2)'!$D161,FCSTSDV!$C$2:$C$674,0),MATCH('STOCK (2)'!O$3,FCSTSDV!$D$1:$N$1,0))/'STOCK (2)'!$F161,1),0)</f>
        <v>0</v>
      </c>
      <c r="P161" s="92">
        <f t="array" ref="P161">+IFERROR(ROUND(INDEX(FCSTSDV!$D$2:$N$674,MATCH('STOCK (2)'!$D161,FCSTSDV!$C$2:$C$674,0),MATCH('STOCK (2)'!P$3,FCSTSDV!$D$1:$N$1,0))/'STOCK (2)'!$F161,1),0)</f>
        <v>0</v>
      </c>
      <c r="Q161" s="92">
        <f t="array" ref="Q161">+IFERROR(ROUND(INDEX(FCSTSDV!$D$2:$N$674,MATCH('STOCK (2)'!$D161,FCSTSDV!$C$2:$C$674,0),MATCH('STOCK (2)'!Q$3,FCSTSDV!$D$1:$N$1,0))/'STOCK (2)'!$F161,1),0)</f>
        <v>0</v>
      </c>
      <c r="R161" s="92">
        <f t="array" ref="R161">+IFERROR(ROUND(INDEX(FCSTSDV!$D$2:$N$674,MATCH('STOCK (2)'!$D161,FCSTSDV!$C$2:$C$674,0),MATCH('STOCK (2)'!R$3,FCSTSDV!$D$1:$N$1,0))/'STOCK (2)'!$F161,1),0)</f>
        <v>0</v>
      </c>
      <c r="S161" s="92">
        <f t="array" ref="S161">+IFERROR(ROUND(INDEX(FCSTSDV!$D$2:$N$674,MATCH('STOCK (2)'!$D161,FCSTSDV!$C$2:$C$674,0),MATCH('STOCK (2)'!S$3,FCSTSDV!$D$1:$N$1,0))/'STOCK (2)'!$F161,1),0)</f>
        <v>0</v>
      </c>
      <c r="T161" s="92">
        <f t="array" ref="T161">+IFERROR(ROUND(INDEX(FCSTSDV!$D$2:$N$674,MATCH('STOCK (2)'!$D161,FCSTSDV!$C$2:$C$674,0),MATCH('STOCK (2)'!T$3,FCSTSDV!$D$1:$N$1,0))/'STOCK (2)'!$F161,1),0)</f>
        <v>0</v>
      </c>
      <c r="U161" s="92">
        <f t="array" ref="U161">+IFERROR(ROUND(INDEX(FCSTSDV!$D$2:$N$674,MATCH('STOCK (2)'!$D161,FCSTSDV!$C$2:$C$674,0),MATCH('STOCK (2)'!U$3,FCSTSDV!$D$1:$N$1,0))/'STOCK (2)'!$F161,1),0)</f>
        <v>0</v>
      </c>
      <c r="V161" s="92">
        <f t="array" ref="V161">+IFERROR(ROUND(INDEX(FCSTSDV!$D$2:$N$674,MATCH('STOCK (2)'!$D161,FCSTSDV!$C$2:$C$674,0),MATCH('STOCK (2)'!V$3,FCSTSDV!$D$1:$N$1,0))/'STOCK (2)'!$F161,1),0)</f>
        <v>0</v>
      </c>
      <c r="W161" s="92">
        <f t="array" ref="W161">+IFERROR(ROUND(INDEX(FCSTSDV!$D$2:$N$674,MATCH('STOCK (2)'!$D161,FCSTSDV!$C$2:$C$674,0),MATCH('STOCK (2)'!W$3,FCSTSDV!$D$1:$N$1,0))/'STOCK (2)'!$F161,1),0)</f>
        <v>0</v>
      </c>
      <c r="X161" s="92">
        <f t="array" ref="X161">+IFERROR(ROUND(INDEX(FCSTSDV!$D$2:$N$674,MATCH('STOCK (2)'!$D161,FCSTSDV!$C$2:$C$674,0),MATCH('STOCK (2)'!X$3,FCSTSDV!$D$1:$N$1,0))/'STOCK (2)'!$F161,1),0)</f>
        <v>0</v>
      </c>
      <c r="Y161" s="119">
        <f t="array" ref="Y161">+IFERROR(ROUND(INDEX(FCSTSDV!$D$2:$N$674,MATCH('STOCK (2)'!$D161,FCSTSDV!$C$2:$C$674,0),MATCH('STOCK (2)'!Y$3,FCSTSDV!$D$1:$N$1,0))/'STOCK (2)'!$F161,1),0)</f>
        <v>0</v>
      </c>
      <c r="Z161" s="119">
        <f t="array" ref="Z161">+IFERROR(ROUND(INDEX(FCSTSDV!$D$2:$N$674,MATCH('STOCK (2)'!$D161,FCSTSDV!$C$2:$C$674,0),MATCH('STOCK (2)'!Z$3,FCSTSDV!$D$1:$N$1,0))/'STOCK (2)'!$F161,1),0)</f>
        <v>0</v>
      </c>
    </row>
    <row r="162" spans="1:26" ht="19.5" customHeight="1">
      <c r="A162" s="807"/>
      <c r="B162" s="792"/>
      <c r="C162" s="60"/>
      <c r="D162" s="52" t="s">
        <v>175</v>
      </c>
      <c r="E162" s="205" t="str">
        <f>+E161</f>
        <v>3"*71 KEY 5.5</v>
      </c>
      <c r="F162" s="53" t="s">
        <v>43</v>
      </c>
      <c r="G162" s="54"/>
      <c r="H162" s="54"/>
      <c r="I162" s="782"/>
      <c r="J162" s="263"/>
      <c r="K162" s="90" t="e">
        <f t="shared" ref="K162:P162" si="37">+$I$160+$J$162-SUM(K160:K161)</f>
        <v>#N/A</v>
      </c>
      <c r="L162" s="90" t="e">
        <f t="shared" si="37"/>
        <v>#N/A</v>
      </c>
      <c r="M162" s="90" t="e">
        <f t="shared" si="37"/>
        <v>#N/A</v>
      </c>
      <c r="N162" s="90" t="e">
        <f t="shared" si="37"/>
        <v>#N/A</v>
      </c>
      <c r="O162" s="90" t="e">
        <f t="shared" si="37"/>
        <v>#N/A</v>
      </c>
      <c r="P162" s="90" t="e">
        <f t="shared" si="37"/>
        <v>#N/A</v>
      </c>
      <c r="Q162" s="90" t="e">
        <f t="shared" ref="Q162:Z162" si="38">+P162-SUM(Q160:Q161)</f>
        <v>#N/A</v>
      </c>
      <c r="R162" s="90" t="e">
        <f t="shared" si="38"/>
        <v>#N/A</v>
      </c>
      <c r="S162" s="90" t="e">
        <f t="shared" si="38"/>
        <v>#N/A</v>
      </c>
      <c r="T162" s="90" t="e">
        <f t="shared" si="38"/>
        <v>#N/A</v>
      </c>
      <c r="U162" s="90" t="e">
        <f t="shared" si="38"/>
        <v>#N/A</v>
      </c>
      <c r="V162" s="90" t="e">
        <f t="shared" si="38"/>
        <v>#N/A</v>
      </c>
      <c r="W162" s="90" t="e">
        <f t="shared" si="38"/>
        <v>#N/A</v>
      </c>
      <c r="X162" s="90" t="e">
        <f t="shared" si="38"/>
        <v>#N/A</v>
      </c>
      <c r="Y162" s="90" t="e">
        <f t="shared" si="38"/>
        <v>#N/A</v>
      </c>
      <c r="Z162" s="90" t="e">
        <f t="shared" si="38"/>
        <v>#N/A</v>
      </c>
    </row>
    <row r="163" spans="1:26" ht="19.5" customHeight="1">
      <c r="A163" s="806" t="s">
        <v>172</v>
      </c>
      <c r="B163" s="791" t="s">
        <v>178</v>
      </c>
      <c r="C163" s="63"/>
      <c r="D163" s="73" t="s">
        <v>76</v>
      </c>
      <c r="E163" s="203" t="s">
        <v>178</v>
      </c>
      <c r="F163" s="44">
        <v>2500</v>
      </c>
      <c r="G163" s="45"/>
      <c r="H163" s="45"/>
      <c r="I163" s="781" t="e">
        <f>+VLOOKUP(B163,Sheet2!$B$3:$C$189,2,0)</f>
        <v>#N/A</v>
      </c>
      <c r="J163" s="79"/>
      <c r="K163" s="99">
        <f t="array" ref="K163">+IFERROR(ROUND(INDEX(FCSTSDV!$D$2:$N$674,MATCH('STOCK (2)'!$D163,FCSTSDV!$C$2:$C$674,0),MATCH('STOCK (2)'!K$3,FCSTSDV!$D$1:$N$1,0))/'STOCK (2)'!$F163,1),0)</f>
        <v>0</v>
      </c>
      <c r="L163" s="99">
        <f t="array" ref="L163">+IFERROR(ROUND(INDEX(FCSTSDV!$D$2:$N$674,MATCH('STOCK (2)'!$D163,FCSTSDV!$C$2:$C$674,0),MATCH('STOCK (2)'!L$3,FCSTSDV!$D$1:$N$1,0))/'STOCK (2)'!$F163,1),0)</f>
        <v>0</v>
      </c>
      <c r="M163" s="99">
        <f t="array" ref="M163">+IFERROR(ROUND(INDEX(FCSTSDV!$D$2:$N$674,MATCH('STOCK (2)'!$D163,FCSTSDV!$C$2:$C$674,0),MATCH('STOCK (2)'!M$3,FCSTSDV!$D$1:$N$1,0))/'STOCK (2)'!$F163,1),0)</f>
        <v>0</v>
      </c>
      <c r="N163" s="99">
        <f t="array" ref="N163">+IFERROR(ROUND(INDEX(FCSTSDV!$D$2:$N$674,MATCH('STOCK (2)'!$D163,FCSTSDV!$C$2:$C$674,0),MATCH('STOCK (2)'!N$3,FCSTSDV!$D$1:$N$1,0))/'STOCK (2)'!$F163,1),0)</f>
        <v>0</v>
      </c>
      <c r="O163" s="99">
        <f t="array" ref="O163">+IFERROR(ROUND(INDEX(FCSTSDV!$D$2:$N$674,MATCH('STOCK (2)'!$D163,FCSTSDV!$C$2:$C$674,0),MATCH('STOCK (2)'!O$3,FCSTSDV!$D$1:$N$1,0))/'STOCK (2)'!$F163,1),0)</f>
        <v>0</v>
      </c>
      <c r="P163" s="99">
        <f t="array" ref="P163">+IFERROR(ROUND(INDEX(FCSTSDV!$D$2:$N$674,MATCH('STOCK (2)'!$D163,FCSTSDV!$C$2:$C$674,0),MATCH('STOCK (2)'!P$3,FCSTSDV!$D$1:$N$1,0))/'STOCK (2)'!$F163,1),0)</f>
        <v>0</v>
      </c>
      <c r="Q163" s="99">
        <f t="array" ref="Q163">+IFERROR(ROUND(INDEX(FCSTSDV!$D$2:$N$674,MATCH('STOCK (2)'!$D163,FCSTSDV!$C$2:$C$674,0),MATCH('STOCK (2)'!Q$3,FCSTSDV!$D$1:$N$1,0))/'STOCK (2)'!$F163,1),0)</f>
        <v>0</v>
      </c>
      <c r="R163" s="99">
        <f t="array" ref="R163">+IFERROR(ROUND(INDEX(FCSTSDV!$D$2:$N$674,MATCH('STOCK (2)'!$D163,FCSTSDV!$C$2:$C$674,0),MATCH('STOCK (2)'!R$3,FCSTSDV!$D$1:$N$1,0))/'STOCK (2)'!$F163,1),0)</f>
        <v>0</v>
      </c>
      <c r="S163" s="99">
        <f t="array" ref="S163">+IFERROR(ROUND(INDEX(FCSTSDV!$D$2:$N$674,MATCH('STOCK (2)'!$D163,FCSTSDV!$C$2:$C$674,0),MATCH('STOCK (2)'!S$3,FCSTSDV!$D$1:$N$1,0))/'STOCK (2)'!$F163,1),0)</f>
        <v>0</v>
      </c>
      <c r="T163" s="99">
        <f t="array" ref="T163">+IFERROR(ROUND(INDEX(FCSTSDV!$D$2:$N$674,MATCH('STOCK (2)'!$D163,FCSTSDV!$C$2:$C$674,0),MATCH('STOCK (2)'!T$3,FCSTSDV!$D$1:$N$1,0))/'STOCK (2)'!$F163,1),0)</f>
        <v>0</v>
      </c>
      <c r="U163" s="99">
        <f t="array" ref="U163">+IFERROR(ROUND(INDEX(FCSTSDV!$D$2:$N$674,MATCH('STOCK (2)'!$D163,FCSTSDV!$C$2:$C$674,0),MATCH('STOCK (2)'!U$3,FCSTSDV!$D$1:$N$1,0))/'STOCK (2)'!$F163,1),0)</f>
        <v>0</v>
      </c>
      <c r="V163" s="99">
        <f t="array" ref="V163">+IFERROR(ROUND(INDEX(FCSTSDV!$D$2:$N$674,MATCH('STOCK (2)'!$D163,FCSTSDV!$C$2:$C$674,0),MATCH('STOCK (2)'!V$3,FCSTSDV!$D$1:$N$1,0))/'STOCK (2)'!$F163,1),0)</f>
        <v>0</v>
      </c>
      <c r="W163" s="99">
        <f t="array" ref="W163">+IFERROR(ROUND(INDEX(FCSTSDV!$D$2:$N$674,MATCH('STOCK (2)'!$D163,FCSTSDV!$C$2:$C$674,0),MATCH('STOCK (2)'!W$3,FCSTSDV!$D$1:$N$1,0))/'STOCK (2)'!$F163,1),0)</f>
        <v>0</v>
      </c>
      <c r="X163" s="99">
        <f t="array" ref="X163">+IFERROR(ROUND(INDEX(FCSTSDV!$D$2:$N$674,MATCH('STOCK (2)'!$D163,FCSTSDV!$C$2:$C$674,0),MATCH('STOCK (2)'!X$3,FCSTSDV!$D$1:$N$1,0))/'STOCK (2)'!$F163,1),0)</f>
        <v>0</v>
      </c>
      <c r="Y163" s="117">
        <f t="array" ref="Y163">+IFERROR(ROUND(INDEX(FCSTSDV!$D$2:$N$674,MATCH('STOCK (2)'!$D163,FCSTSDV!$C$2:$C$674,0),MATCH('STOCK (2)'!Y$3,FCSTSDV!$D$1:$N$1,0))/'STOCK (2)'!$F163,1),0)</f>
        <v>0</v>
      </c>
      <c r="Z163" s="117">
        <f t="array" ref="Z163">+IFERROR(ROUND(INDEX(FCSTSDV!$D$2:$N$674,MATCH('STOCK (2)'!$D163,FCSTSDV!$C$2:$C$674,0),MATCH('STOCK (2)'!Z$3,FCSTSDV!$D$1:$N$1,0))/'STOCK (2)'!$F163,1),0)</f>
        <v>0</v>
      </c>
    </row>
    <row r="164" spans="1:26" ht="20.100000000000001" customHeight="1">
      <c r="A164" s="807"/>
      <c r="B164" s="792"/>
      <c r="C164" s="60"/>
      <c r="D164" s="52" t="s">
        <v>175</v>
      </c>
      <c r="E164" s="205" t="str">
        <f>+E163</f>
        <v>3"*81 KEY 5.5</v>
      </c>
      <c r="F164" s="53" t="s">
        <v>43</v>
      </c>
      <c r="G164" s="54"/>
      <c r="H164" s="54"/>
      <c r="I164" s="782"/>
      <c r="J164" s="285"/>
      <c r="K164" s="90" t="e">
        <f t="shared" ref="K164:P164" si="39">+$I$163-$J$164-K163</f>
        <v>#N/A</v>
      </c>
      <c r="L164" s="90" t="e">
        <f t="shared" si="39"/>
        <v>#N/A</v>
      </c>
      <c r="M164" s="90" t="e">
        <f t="shared" si="39"/>
        <v>#N/A</v>
      </c>
      <c r="N164" s="90" t="e">
        <f t="shared" si="39"/>
        <v>#N/A</v>
      </c>
      <c r="O164" s="90" t="e">
        <f t="shared" si="39"/>
        <v>#N/A</v>
      </c>
      <c r="P164" s="90" t="e">
        <f t="shared" si="39"/>
        <v>#N/A</v>
      </c>
      <c r="Q164" s="90" t="e">
        <f t="shared" ref="Q164:Z164" si="40">+P164-Q163</f>
        <v>#N/A</v>
      </c>
      <c r="R164" s="90" t="e">
        <f t="shared" si="40"/>
        <v>#N/A</v>
      </c>
      <c r="S164" s="90" t="e">
        <f t="shared" si="40"/>
        <v>#N/A</v>
      </c>
      <c r="T164" s="90" t="e">
        <f t="shared" si="40"/>
        <v>#N/A</v>
      </c>
      <c r="U164" s="90" t="e">
        <f t="shared" si="40"/>
        <v>#N/A</v>
      </c>
      <c r="V164" s="90" t="e">
        <f t="shared" si="40"/>
        <v>#N/A</v>
      </c>
      <c r="W164" s="90" t="e">
        <f t="shared" si="40"/>
        <v>#N/A</v>
      </c>
      <c r="X164" s="90" t="e">
        <f t="shared" si="40"/>
        <v>#N/A</v>
      </c>
      <c r="Y164" s="121" t="e">
        <f t="shared" si="40"/>
        <v>#N/A</v>
      </c>
      <c r="Z164" s="121" t="e">
        <f t="shared" si="40"/>
        <v>#N/A</v>
      </c>
    </row>
    <row r="165" spans="1:26" ht="20.100000000000001" customHeight="1">
      <c r="A165" s="806" t="s">
        <v>172</v>
      </c>
      <c r="B165" s="791" t="s">
        <v>179</v>
      </c>
      <c r="C165" s="63"/>
      <c r="D165" s="73" t="s">
        <v>74</v>
      </c>
      <c r="E165" s="203" t="s">
        <v>179</v>
      </c>
      <c r="F165" s="44">
        <v>2500</v>
      </c>
      <c r="G165" s="45"/>
      <c r="H165" s="45"/>
      <c r="I165" s="781" t="e">
        <f>+VLOOKUP(B165,Sheet2!$B$3:$C$189,2,0)</f>
        <v>#N/A</v>
      </c>
      <c r="J165" s="79"/>
      <c r="K165" s="99">
        <f t="array" ref="K165">+IFERROR(ROUND(INDEX(FCSTSDV!$D$2:$N$674,MATCH('STOCK (2)'!$D165,FCSTSDV!$C$2:$C$674,0),MATCH('STOCK (2)'!K$3,FCSTSDV!$D$1:$N$1,0))/'STOCK (2)'!$F165,1),0)</f>
        <v>0</v>
      </c>
      <c r="L165" s="99">
        <f t="array" ref="L165">+IFERROR(ROUND(INDEX(FCSTSDV!$D$2:$N$674,MATCH('STOCK (2)'!$D165,FCSTSDV!$C$2:$C$674,0),MATCH('STOCK (2)'!L$3,FCSTSDV!$D$1:$N$1,0))/'STOCK (2)'!$F165,1),0)</f>
        <v>0</v>
      </c>
      <c r="M165" s="99">
        <f t="array" ref="M165">+IFERROR(ROUND(INDEX(FCSTSDV!$D$2:$N$674,MATCH('STOCK (2)'!$D165,FCSTSDV!$C$2:$C$674,0),MATCH('STOCK (2)'!M$3,FCSTSDV!$D$1:$N$1,0))/'STOCK (2)'!$F165,1),0)</f>
        <v>0</v>
      </c>
      <c r="N165" s="99">
        <f t="array" ref="N165">+IFERROR(ROUND(INDEX(FCSTSDV!$D$2:$N$674,MATCH('STOCK (2)'!$D165,FCSTSDV!$C$2:$C$674,0),MATCH('STOCK (2)'!N$3,FCSTSDV!$D$1:$N$1,0))/'STOCK (2)'!$F165,1),0)</f>
        <v>0</v>
      </c>
      <c r="O165" s="99">
        <f t="array" ref="O165">+IFERROR(ROUND(INDEX(FCSTSDV!$D$2:$N$674,MATCH('STOCK (2)'!$D165,FCSTSDV!$C$2:$C$674,0),MATCH('STOCK (2)'!O$3,FCSTSDV!$D$1:$N$1,0))/'STOCK (2)'!$F165,1),0)</f>
        <v>0</v>
      </c>
      <c r="P165" s="99">
        <f t="array" ref="P165">+IFERROR(ROUND(INDEX(FCSTSDV!$D$2:$N$674,MATCH('STOCK (2)'!$D165,FCSTSDV!$C$2:$C$674,0),MATCH('STOCK (2)'!P$3,FCSTSDV!$D$1:$N$1,0))/'STOCK (2)'!$F165,1),0)</f>
        <v>0</v>
      </c>
      <c r="Q165" s="99">
        <f t="array" ref="Q165">+IFERROR(ROUND(INDEX(FCSTSDV!$D$2:$N$674,MATCH('STOCK (2)'!$D165,FCSTSDV!$C$2:$C$674,0),MATCH('STOCK (2)'!Q$3,FCSTSDV!$D$1:$N$1,0))/'STOCK (2)'!$F165,1),0)</f>
        <v>0</v>
      </c>
      <c r="R165" s="99">
        <f t="array" ref="R165">+IFERROR(ROUND(INDEX(FCSTSDV!$D$2:$N$674,MATCH('STOCK (2)'!$D165,FCSTSDV!$C$2:$C$674,0),MATCH('STOCK (2)'!R$3,FCSTSDV!$D$1:$N$1,0))/'STOCK (2)'!$F165,1),0)</f>
        <v>0</v>
      </c>
      <c r="S165" s="99">
        <f t="array" ref="S165">+IFERROR(ROUND(INDEX(FCSTSDV!$D$2:$N$674,MATCH('STOCK (2)'!$D165,FCSTSDV!$C$2:$C$674,0),MATCH('STOCK (2)'!S$3,FCSTSDV!$D$1:$N$1,0))/'STOCK (2)'!$F165,1),0)</f>
        <v>0</v>
      </c>
      <c r="T165" s="99">
        <f t="array" ref="T165">+IFERROR(ROUND(INDEX(FCSTSDV!$D$2:$N$674,MATCH('STOCK (2)'!$D165,FCSTSDV!$C$2:$C$674,0),MATCH('STOCK (2)'!T$3,FCSTSDV!$D$1:$N$1,0))/'STOCK (2)'!$F165,1),0)</f>
        <v>0</v>
      </c>
      <c r="U165" s="99">
        <f t="array" ref="U165">+IFERROR(ROUND(INDEX(FCSTSDV!$D$2:$N$674,MATCH('STOCK (2)'!$D165,FCSTSDV!$C$2:$C$674,0),MATCH('STOCK (2)'!U$3,FCSTSDV!$D$1:$N$1,0))/'STOCK (2)'!$F165,1),0)</f>
        <v>0</v>
      </c>
      <c r="V165" s="99">
        <f t="array" ref="V165">+IFERROR(ROUND(INDEX(FCSTSDV!$D$2:$N$674,MATCH('STOCK (2)'!$D165,FCSTSDV!$C$2:$C$674,0),MATCH('STOCK (2)'!V$3,FCSTSDV!$D$1:$N$1,0))/'STOCK (2)'!$F165,1),0)</f>
        <v>0</v>
      </c>
      <c r="W165" s="99">
        <f t="array" ref="W165">+IFERROR(ROUND(INDEX(FCSTSDV!$D$2:$N$674,MATCH('STOCK (2)'!$D165,FCSTSDV!$C$2:$C$674,0),MATCH('STOCK (2)'!W$3,FCSTSDV!$D$1:$N$1,0))/'STOCK (2)'!$F165,1),0)</f>
        <v>0</v>
      </c>
      <c r="X165" s="99">
        <f t="array" ref="X165">+IFERROR(ROUND(INDEX(FCSTSDV!$D$2:$N$674,MATCH('STOCK (2)'!$D165,FCSTSDV!$C$2:$C$674,0),MATCH('STOCK (2)'!X$3,FCSTSDV!$D$1:$N$1,0))/'STOCK (2)'!$F165,1),0)</f>
        <v>0</v>
      </c>
      <c r="Y165" s="117">
        <f t="array" ref="Y165">+IFERROR(ROUND(INDEX(FCSTSDV!$D$2:$N$674,MATCH('STOCK (2)'!$D165,FCSTSDV!$C$2:$C$674,0),MATCH('STOCK (2)'!Y$3,FCSTSDV!$D$1:$N$1,0))/'STOCK (2)'!$F165,1),0)</f>
        <v>0</v>
      </c>
      <c r="Z165" s="117">
        <f t="array" ref="Z165">+IFERROR(ROUND(INDEX(FCSTSDV!$D$2:$N$674,MATCH('STOCK (2)'!$D165,FCSTSDV!$C$2:$C$674,0),MATCH('STOCK (2)'!Z$3,FCSTSDV!$D$1:$N$1,0))/'STOCK (2)'!$F165,1),0)</f>
        <v>0</v>
      </c>
    </row>
    <row r="166" spans="1:26" ht="20.100000000000001" customHeight="1">
      <c r="A166" s="813"/>
      <c r="B166" s="795"/>
      <c r="C166" s="50"/>
      <c r="D166" s="123" t="s">
        <v>180</v>
      </c>
      <c r="E166" s="204" t="str">
        <f>+E165</f>
        <v>3"*85 KEY 5.5</v>
      </c>
      <c r="F166" s="47">
        <v>2500</v>
      </c>
      <c r="G166" s="48"/>
      <c r="H166" s="48"/>
      <c r="I166" s="785"/>
      <c r="J166" s="81"/>
      <c r="K166" s="92">
        <f t="array" ref="K166">+IFERROR(ROUND(INDEX(FCSTSDV!$D$2:$N$674,MATCH('STOCK (2)'!$D166,FCSTSDV!$C$2:$C$674,0),MATCH('STOCK (2)'!K$3,FCSTSDV!$D$1:$N$1,0))/'STOCK (2)'!$F166,1),0)</f>
        <v>0</v>
      </c>
      <c r="L166" s="92">
        <f t="array" ref="L166">+IFERROR(ROUND(INDEX(FCSTSDV!$D$2:$N$674,MATCH('STOCK (2)'!$D166,FCSTSDV!$C$2:$C$674,0),MATCH('STOCK (2)'!L$3,FCSTSDV!$D$1:$N$1,0))/'STOCK (2)'!$F166,1),0)</f>
        <v>0</v>
      </c>
      <c r="M166" s="92">
        <f t="array" ref="M166">+IFERROR(ROUND(INDEX(FCSTSDV!$D$2:$N$674,MATCH('STOCK (2)'!$D166,FCSTSDV!$C$2:$C$674,0),MATCH('STOCK (2)'!M$3,FCSTSDV!$D$1:$N$1,0))/'STOCK (2)'!$F166,1),0)</f>
        <v>0</v>
      </c>
      <c r="N166" s="92">
        <f t="array" ref="N166">+IFERROR(ROUND(INDEX(FCSTSDV!$D$2:$N$674,MATCH('STOCK (2)'!$D166,FCSTSDV!$C$2:$C$674,0),MATCH('STOCK (2)'!N$3,FCSTSDV!$D$1:$N$1,0))/'STOCK (2)'!$F166,1),0)</f>
        <v>0</v>
      </c>
      <c r="O166" s="92">
        <f t="array" ref="O166">+IFERROR(ROUND(INDEX(FCSTSDV!$D$2:$N$674,MATCH('STOCK (2)'!$D166,FCSTSDV!$C$2:$C$674,0),MATCH('STOCK (2)'!O$3,FCSTSDV!$D$1:$N$1,0))/'STOCK (2)'!$F166,1),0)</f>
        <v>0</v>
      </c>
      <c r="P166" s="92">
        <f t="array" ref="P166">+IFERROR(ROUND(INDEX(FCSTSDV!$D$2:$N$674,MATCH('STOCK (2)'!$D166,FCSTSDV!$C$2:$C$674,0),MATCH('STOCK (2)'!P$3,FCSTSDV!$D$1:$N$1,0))/'STOCK (2)'!$F166,1),0)</f>
        <v>0</v>
      </c>
      <c r="Q166" s="92">
        <f t="array" ref="Q166">+IFERROR(ROUND(INDEX(FCSTSDV!$D$2:$N$674,MATCH('STOCK (2)'!$D166,FCSTSDV!$C$2:$C$674,0),MATCH('STOCK (2)'!Q$3,FCSTSDV!$D$1:$N$1,0))/'STOCK (2)'!$F166,1),0)</f>
        <v>0</v>
      </c>
      <c r="R166" s="92">
        <f t="array" ref="R166">+IFERROR(ROUND(INDEX(FCSTSDV!$D$2:$N$674,MATCH('STOCK (2)'!$D166,FCSTSDV!$C$2:$C$674,0),MATCH('STOCK (2)'!R$3,FCSTSDV!$D$1:$N$1,0))/'STOCK (2)'!$F166,1),0)</f>
        <v>0</v>
      </c>
      <c r="S166" s="92">
        <f t="array" ref="S166">+IFERROR(ROUND(INDEX(FCSTSDV!$D$2:$N$674,MATCH('STOCK (2)'!$D166,FCSTSDV!$C$2:$C$674,0),MATCH('STOCK (2)'!S$3,FCSTSDV!$D$1:$N$1,0))/'STOCK (2)'!$F166,1),0)</f>
        <v>0</v>
      </c>
      <c r="T166" s="92">
        <f t="array" ref="T166">+IFERROR(ROUND(INDEX(FCSTSDV!$D$2:$N$674,MATCH('STOCK (2)'!$D166,FCSTSDV!$C$2:$C$674,0),MATCH('STOCK (2)'!T$3,FCSTSDV!$D$1:$N$1,0))/'STOCK (2)'!$F166,1),0)</f>
        <v>0</v>
      </c>
      <c r="U166" s="92">
        <f t="array" ref="U166">+IFERROR(ROUND(INDEX(FCSTSDV!$D$2:$N$674,MATCH('STOCK (2)'!$D166,FCSTSDV!$C$2:$C$674,0),MATCH('STOCK (2)'!U$3,FCSTSDV!$D$1:$N$1,0))/'STOCK (2)'!$F166,1),0)</f>
        <v>0</v>
      </c>
      <c r="V166" s="92">
        <f t="array" ref="V166">+IFERROR(ROUND(INDEX(FCSTSDV!$D$2:$N$674,MATCH('STOCK (2)'!$D166,FCSTSDV!$C$2:$C$674,0),MATCH('STOCK (2)'!V$3,FCSTSDV!$D$1:$N$1,0))/'STOCK (2)'!$F166,1),0)</f>
        <v>0</v>
      </c>
      <c r="W166" s="92">
        <f t="array" ref="W166">+IFERROR(ROUND(INDEX(FCSTSDV!$D$2:$N$674,MATCH('STOCK (2)'!$D166,FCSTSDV!$C$2:$C$674,0),MATCH('STOCK (2)'!W$3,FCSTSDV!$D$1:$N$1,0))/'STOCK (2)'!$F166,1),0)</f>
        <v>0</v>
      </c>
      <c r="X166" s="92">
        <f t="array" ref="X166">+IFERROR(ROUND(INDEX(FCSTSDV!$D$2:$N$674,MATCH('STOCK (2)'!$D166,FCSTSDV!$C$2:$C$674,0),MATCH('STOCK (2)'!X$3,FCSTSDV!$D$1:$N$1,0))/'STOCK (2)'!$F166,1),0)</f>
        <v>0</v>
      </c>
      <c r="Y166" s="119">
        <f t="array" ref="Y166">+IFERROR(ROUND(INDEX(FCSTSDV!$D$2:$N$674,MATCH('STOCK (2)'!$D166,FCSTSDV!$C$2:$C$674,0),MATCH('STOCK (2)'!Y$3,FCSTSDV!$D$1:$N$1,0))/'STOCK (2)'!$F166,1),0)</f>
        <v>0</v>
      </c>
      <c r="Z166" s="119">
        <f t="array" ref="Z166">+IFERROR(ROUND(INDEX(FCSTSDV!$D$2:$N$674,MATCH('STOCK (2)'!$D166,FCSTSDV!$C$2:$C$674,0),MATCH('STOCK (2)'!Z$3,FCSTSDV!$D$1:$N$1,0))/'STOCK (2)'!$F166,1),0)</f>
        <v>0</v>
      </c>
    </row>
    <row r="167" spans="1:26" ht="20.100000000000001" customHeight="1">
      <c r="A167" s="813"/>
      <c r="B167" s="795"/>
      <c r="C167" s="57"/>
      <c r="D167" s="32" t="s">
        <v>87</v>
      </c>
      <c r="E167" s="204" t="str">
        <f>+E166</f>
        <v>3"*85 KEY 5.5</v>
      </c>
      <c r="F167" s="49">
        <v>2500</v>
      </c>
      <c r="G167" s="48"/>
      <c r="H167" s="48"/>
      <c r="I167" s="785"/>
      <c r="J167" s="81"/>
      <c r="K167" s="92">
        <f t="array" ref="K167">+IFERROR(ROUND(INDEX(FCSTSDV!$D$2:$N$674,MATCH('STOCK (2)'!$D167,FCSTSDV!$C$2:$C$674,0),MATCH('STOCK (2)'!K$3,FCSTSDV!$D$1:$N$1,0))/'STOCK (2)'!$F167,1),0)</f>
        <v>0</v>
      </c>
      <c r="L167" s="92">
        <f t="array" ref="L167">+IFERROR(ROUND(INDEX(FCSTSDV!$D$2:$N$674,MATCH('STOCK (2)'!$D167,FCSTSDV!$C$2:$C$674,0),MATCH('STOCK (2)'!L$3,FCSTSDV!$D$1:$N$1,0))/'STOCK (2)'!$F167,1),0)</f>
        <v>0</v>
      </c>
      <c r="M167" s="92">
        <f t="array" ref="M167">+IFERROR(ROUND(INDEX(FCSTSDV!$D$2:$N$674,MATCH('STOCK (2)'!$D167,FCSTSDV!$C$2:$C$674,0),MATCH('STOCK (2)'!M$3,FCSTSDV!$D$1:$N$1,0))/'STOCK (2)'!$F167,1),0)</f>
        <v>0</v>
      </c>
      <c r="N167" s="92">
        <f t="array" ref="N167">+IFERROR(ROUND(INDEX(FCSTSDV!$D$2:$N$674,MATCH('STOCK (2)'!$D167,FCSTSDV!$C$2:$C$674,0),MATCH('STOCK (2)'!N$3,FCSTSDV!$D$1:$N$1,0))/'STOCK (2)'!$F167,1),0)</f>
        <v>0</v>
      </c>
      <c r="O167" s="92">
        <f t="array" ref="O167">+IFERROR(ROUND(INDEX(FCSTSDV!$D$2:$N$674,MATCH('STOCK (2)'!$D167,FCSTSDV!$C$2:$C$674,0),MATCH('STOCK (2)'!O$3,FCSTSDV!$D$1:$N$1,0))/'STOCK (2)'!$F167,1),0)</f>
        <v>0</v>
      </c>
      <c r="P167" s="92">
        <f t="array" ref="P167">+IFERROR(ROUND(INDEX(FCSTSDV!$D$2:$N$674,MATCH('STOCK (2)'!$D167,FCSTSDV!$C$2:$C$674,0),MATCH('STOCK (2)'!P$3,FCSTSDV!$D$1:$N$1,0))/'STOCK (2)'!$F167,1),0)</f>
        <v>0</v>
      </c>
      <c r="Q167" s="92">
        <f t="array" ref="Q167">+IFERROR(ROUND(INDEX(FCSTSDV!$D$2:$N$674,MATCH('STOCK (2)'!$D167,FCSTSDV!$C$2:$C$674,0),MATCH('STOCK (2)'!Q$3,FCSTSDV!$D$1:$N$1,0))/'STOCK (2)'!$F167,1),0)</f>
        <v>0</v>
      </c>
      <c r="R167" s="92">
        <f t="array" ref="R167">+IFERROR(ROUND(INDEX(FCSTSDV!$D$2:$N$674,MATCH('STOCK (2)'!$D167,FCSTSDV!$C$2:$C$674,0),MATCH('STOCK (2)'!R$3,FCSTSDV!$D$1:$N$1,0))/'STOCK (2)'!$F167,1),0)</f>
        <v>0</v>
      </c>
      <c r="S167" s="92">
        <f t="array" ref="S167">+IFERROR(ROUND(INDEX(FCSTSDV!$D$2:$N$674,MATCH('STOCK (2)'!$D167,FCSTSDV!$C$2:$C$674,0),MATCH('STOCK (2)'!S$3,FCSTSDV!$D$1:$N$1,0))/'STOCK (2)'!$F167,1),0)</f>
        <v>0</v>
      </c>
      <c r="T167" s="92">
        <f t="array" ref="T167">+IFERROR(ROUND(INDEX(FCSTSDV!$D$2:$N$674,MATCH('STOCK (2)'!$D167,FCSTSDV!$C$2:$C$674,0),MATCH('STOCK (2)'!T$3,FCSTSDV!$D$1:$N$1,0))/'STOCK (2)'!$F167,1),0)</f>
        <v>0</v>
      </c>
      <c r="U167" s="92">
        <f t="array" ref="U167">+IFERROR(ROUND(INDEX(FCSTSDV!$D$2:$N$674,MATCH('STOCK (2)'!$D167,FCSTSDV!$C$2:$C$674,0),MATCH('STOCK (2)'!U$3,FCSTSDV!$D$1:$N$1,0))/'STOCK (2)'!$F167,1),0)</f>
        <v>0</v>
      </c>
      <c r="V167" s="92">
        <f t="array" ref="V167">+IFERROR(ROUND(INDEX(FCSTSDV!$D$2:$N$674,MATCH('STOCK (2)'!$D167,FCSTSDV!$C$2:$C$674,0),MATCH('STOCK (2)'!V$3,FCSTSDV!$D$1:$N$1,0))/'STOCK (2)'!$F167,1),0)</f>
        <v>0</v>
      </c>
      <c r="W167" s="92">
        <f t="array" ref="W167">+IFERROR(ROUND(INDEX(FCSTSDV!$D$2:$N$674,MATCH('STOCK (2)'!$D167,FCSTSDV!$C$2:$C$674,0),MATCH('STOCK (2)'!W$3,FCSTSDV!$D$1:$N$1,0))/'STOCK (2)'!$F167,1),0)</f>
        <v>0</v>
      </c>
      <c r="X167" s="92">
        <f t="array" ref="X167">+IFERROR(ROUND(INDEX(FCSTSDV!$D$2:$N$674,MATCH('STOCK (2)'!$D167,FCSTSDV!$C$2:$C$674,0),MATCH('STOCK (2)'!X$3,FCSTSDV!$D$1:$N$1,0))/'STOCK (2)'!$F167,1),0)</f>
        <v>0</v>
      </c>
      <c r="Y167" s="119">
        <f t="array" ref="Y167">+IFERROR(ROUND(INDEX(FCSTSDV!$D$2:$N$674,MATCH('STOCK (2)'!$D167,FCSTSDV!$C$2:$C$674,0),MATCH('STOCK (2)'!Y$3,FCSTSDV!$D$1:$N$1,0))/'STOCK (2)'!$F167,1),0)</f>
        <v>0</v>
      </c>
      <c r="Z167" s="119">
        <f t="array" ref="Z167">+IFERROR(ROUND(INDEX(FCSTSDV!$D$2:$N$674,MATCH('STOCK (2)'!$D167,FCSTSDV!$C$2:$C$674,0),MATCH('STOCK (2)'!Z$3,FCSTSDV!$D$1:$N$1,0))/'STOCK (2)'!$F167,1),0)</f>
        <v>0</v>
      </c>
    </row>
    <row r="168" spans="1:26" ht="20.100000000000001" customHeight="1">
      <c r="A168" s="813"/>
      <c r="B168" s="795"/>
      <c r="C168" s="127"/>
      <c r="D168" s="236" t="s">
        <v>181</v>
      </c>
      <c r="E168" s="204"/>
      <c r="F168" s="129">
        <v>3000</v>
      </c>
      <c r="G168" s="48"/>
      <c r="H168" s="48"/>
      <c r="I168" s="785"/>
      <c r="J168" s="81"/>
      <c r="K168" s="92">
        <f t="array" ref="K168">+IFERROR(ROUND(INDEX(FCSTSDV!$D$2:$N$674,MATCH('STOCK (2)'!$D168,FCSTSDV!$C$2:$C$674,0),MATCH('STOCK (2)'!K$3,FCSTSDV!$D$1:$N$1,0))/'STOCK (2)'!$F168,1),0)</f>
        <v>0</v>
      </c>
      <c r="L168" s="92">
        <f t="array" ref="L168">+IFERROR(ROUND(INDEX(FCSTSDV!$D$2:$N$674,MATCH('STOCK (2)'!$D168,FCSTSDV!$C$2:$C$674,0),MATCH('STOCK (2)'!L$3,FCSTSDV!$D$1:$N$1,0))/'STOCK (2)'!$F168,1),0)</f>
        <v>0</v>
      </c>
      <c r="M168" s="92">
        <f t="array" ref="M168">+IFERROR(ROUND(INDEX(FCSTSDV!$D$2:$N$674,MATCH('STOCK (2)'!$D168,FCSTSDV!$C$2:$C$674,0),MATCH('STOCK (2)'!M$3,FCSTSDV!$D$1:$N$1,0))/'STOCK (2)'!$F168,1),0)</f>
        <v>0</v>
      </c>
      <c r="N168" s="92">
        <f t="array" ref="N168">+IFERROR(ROUND(INDEX(FCSTSDV!$D$2:$N$674,MATCH('STOCK (2)'!$D168,FCSTSDV!$C$2:$C$674,0),MATCH('STOCK (2)'!N$3,FCSTSDV!$D$1:$N$1,0))/'STOCK (2)'!$F168,1),0)</f>
        <v>0</v>
      </c>
      <c r="O168" s="92">
        <f t="array" ref="O168">+IFERROR(ROUND(INDEX(FCSTSDV!$D$2:$N$674,MATCH('STOCK (2)'!$D168,FCSTSDV!$C$2:$C$674,0),MATCH('STOCK (2)'!O$3,FCSTSDV!$D$1:$N$1,0))/'STOCK (2)'!$F168,1),0)</f>
        <v>0</v>
      </c>
      <c r="P168" s="92">
        <f t="array" ref="P168">+IFERROR(ROUND(INDEX(FCSTSDV!$D$2:$N$674,MATCH('STOCK (2)'!$D168,FCSTSDV!$C$2:$C$674,0),MATCH('STOCK (2)'!P$3,FCSTSDV!$D$1:$N$1,0))/'STOCK (2)'!$F168,1),0)</f>
        <v>0</v>
      </c>
      <c r="Q168" s="92">
        <f t="array" ref="Q168">+IFERROR(ROUND(INDEX(FCSTSDV!$D$2:$N$674,MATCH('STOCK (2)'!$D168,FCSTSDV!$C$2:$C$674,0),MATCH('STOCK (2)'!Q$3,FCSTSDV!$D$1:$N$1,0))/'STOCK (2)'!$F168,1),0)</f>
        <v>0</v>
      </c>
      <c r="R168" s="92">
        <f t="array" ref="R168">+IFERROR(ROUND(INDEX(FCSTSDV!$D$2:$N$674,MATCH('STOCK (2)'!$D168,FCSTSDV!$C$2:$C$674,0),MATCH('STOCK (2)'!R$3,FCSTSDV!$D$1:$N$1,0))/'STOCK (2)'!$F168,1),0)</f>
        <v>0</v>
      </c>
      <c r="S168" s="92">
        <f t="array" ref="S168">+IFERROR(ROUND(INDEX(FCSTSDV!$D$2:$N$674,MATCH('STOCK (2)'!$D168,FCSTSDV!$C$2:$C$674,0),MATCH('STOCK (2)'!S$3,FCSTSDV!$D$1:$N$1,0))/'STOCK (2)'!$F168,1),0)</f>
        <v>0</v>
      </c>
      <c r="T168" s="92">
        <f t="array" ref="T168">+IFERROR(ROUND(INDEX(FCSTSDV!$D$2:$N$674,MATCH('STOCK (2)'!$D168,FCSTSDV!$C$2:$C$674,0),MATCH('STOCK (2)'!T$3,FCSTSDV!$D$1:$N$1,0))/'STOCK (2)'!$F168,1),0)</f>
        <v>0</v>
      </c>
      <c r="U168" s="92">
        <f t="array" ref="U168">+IFERROR(ROUND(INDEX(FCSTSDV!$D$2:$N$674,MATCH('STOCK (2)'!$D168,FCSTSDV!$C$2:$C$674,0),MATCH('STOCK (2)'!U$3,FCSTSDV!$D$1:$N$1,0))/'STOCK (2)'!$F168,1),0)</f>
        <v>0</v>
      </c>
      <c r="V168" s="92">
        <f t="array" ref="V168">+IFERROR(ROUND(INDEX(FCSTSDV!$D$2:$N$674,MATCH('STOCK (2)'!$D168,FCSTSDV!$C$2:$C$674,0),MATCH('STOCK (2)'!V$3,FCSTSDV!$D$1:$N$1,0))/'STOCK (2)'!$F168,1),0)</f>
        <v>0</v>
      </c>
      <c r="W168" s="92">
        <f t="array" ref="W168">+IFERROR(ROUND(INDEX(FCSTSDV!$D$2:$N$674,MATCH('STOCK (2)'!$D168,FCSTSDV!$C$2:$C$674,0),MATCH('STOCK (2)'!W$3,FCSTSDV!$D$1:$N$1,0))/'STOCK (2)'!$F168,1),0)</f>
        <v>0</v>
      </c>
      <c r="X168" s="92">
        <f t="array" ref="X168">+IFERROR(ROUND(INDEX(FCSTSDV!$D$2:$N$674,MATCH('STOCK (2)'!$D168,FCSTSDV!$C$2:$C$674,0),MATCH('STOCK (2)'!X$3,FCSTSDV!$D$1:$N$1,0))/'STOCK (2)'!$F168,1),0)</f>
        <v>0</v>
      </c>
      <c r="Y168" s="119">
        <f t="array" ref="Y168">+IFERROR(ROUND(INDEX(FCSTSDV!$D$2:$N$674,MATCH('STOCK (2)'!$D168,FCSTSDV!$C$2:$C$674,0),MATCH('STOCK (2)'!Y$3,FCSTSDV!$D$1:$N$1,0))/'STOCK (2)'!$F168,1),0)</f>
        <v>0</v>
      </c>
      <c r="Z168" s="119">
        <f t="array" ref="Z168">+IFERROR(ROUND(INDEX(FCSTSDV!$D$2:$N$674,MATCH('STOCK (2)'!$D168,FCSTSDV!$C$2:$C$674,0),MATCH('STOCK (2)'!Z$3,FCSTSDV!$D$1:$N$1,0))/'STOCK (2)'!$F168,1),0)</f>
        <v>0</v>
      </c>
    </row>
    <row r="169" spans="1:26" ht="20.100000000000001" customHeight="1">
      <c r="A169" s="813"/>
      <c r="B169" s="795"/>
      <c r="C169" s="127"/>
      <c r="D169" s="32" t="s">
        <v>182</v>
      </c>
      <c r="E169" s="204" t="str">
        <f>+E167</f>
        <v>3"*85 KEY 5.5</v>
      </c>
      <c r="F169" s="49">
        <v>3000</v>
      </c>
      <c r="G169" s="48"/>
      <c r="H169" s="48"/>
      <c r="I169" s="785"/>
      <c r="J169" s="81"/>
      <c r="K169" s="92">
        <f t="array" ref="K169">+IFERROR(ROUND(INDEX(FCSTSDV!$D$2:$N$674,MATCH('STOCK (2)'!$D169,FCSTSDV!$C$2:$C$674,0),MATCH('STOCK (2)'!K$3,FCSTSDV!$D$1:$N$1,0))/'STOCK (2)'!$F169,1),0)</f>
        <v>0</v>
      </c>
      <c r="L169" s="92">
        <f t="array" ref="L169">+IFERROR(ROUND(INDEX(FCSTSDV!$D$2:$N$674,MATCH('STOCK (2)'!$D169,FCSTSDV!$C$2:$C$674,0),MATCH('STOCK (2)'!L$3,FCSTSDV!$D$1:$N$1,0))/'STOCK (2)'!$F169,1),0)</f>
        <v>0</v>
      </c>
      <c r="M169" s="92">
        <f t="array" ref="M169">+IFERROR(ROUND(INDEX(FCSTSDV!$D$2:$N$674,MATCH('STOCK (2)'!$D169,FCSTSDV!$C$2:$C$674,0),MATCH('STOCK (2)'!M$3,FCSTSDV!$D$1:$N$1,0))/'STOCK (2)'!$F169,1),0)</f>
        <v>0</v>
      </c>
      <c r="N169" s="92">
        <f t="array" ref="N169">+IFERROR(ROUND(INDEX(FCSTSDV!$D$2:$N$674,MATCH('STOCK (2)'!$D169,FCSTSDV!$C$2:$C$674,0),MATCH('STOCK (2)'!N$3,FCSTSDV!$D$1:$N$1,0))/'STOCK (2)'!$F169,1),0)</f>
        <v>0</v>
      </c>
      <c r="O169" s="92">
        <f t="array" ref="O169">+IFERROR(ROUND(INDEX(FCSTSDV!$D$2:$N$674,MATCH('STOCK (2)'!$D169,FCSTSDV!$C$2:$C$674,0),MATCH('STOCK (2)'!O$3,FCSTSDV!$D$1:$N$1,0))/'STOCK (2)'!$F169,1),0)</f>
        <v>0</v>
      </c>
      <c r="P169" s="92">
        <f t="array" ref="P169">+IFERROR(ROUND(INDEX(FCSTSDV!$D$2:$N$674,MATCH('STOCK (2)'!$D169,FCSTSDV!$C$2:$C$674,0),MATCH('STOCK (2)'!P$3,FCSTSDV!$D$1:$N$1,0))/'STOCK (2)'!$F169,1),0)</f>
        <v>0</v>
      </c>
      <c r="Q169" s="92">
        <f t="array" ref="Q169">+IFERROR(ROUND(INDEX(FCSTSDV!$D$2:$N$674,MATCH('STOCK (2)'!$D169,FCSTSDV!$C$2:$C$674,0),MATCH('STOCK (2)'!Q$3,FCSTSDV!$D$1:$N$1,0))/'STOCK (2)'!$F169,1),0)</f>
        <v>0</v>
      </c>
      <c r="R169" s="92">
        <f t="array" ref="R169">+IFERROR(ROUND(INDEX(FCSTSDV!$D$2:$N$674,MATCH('STOCK (2)'!$D169,FCSTSDV!$C$2:$C$674,0),MATCH('STOCK (2)'!R$3,FCSTSDV!$D$1:$N$1,0))/'STOCK (2)'!$F169,1),0)</f>
        <v>0</v>
      </c>
      <c r="S169" s="92">
        <f t="array" ref="S169">+IFERROR(ROUND(INDEX(FCSTSDV!$D$2:$N$674,MATCH('STOCK (2)'!$D169,FCSTSDV!$C$2:$C$674,0),MATCH('STOCK (2)'!S$3,FCSTSDV!$D$1:$N$1,0))/'STOCK (2)'!$F169,1),0)</f>
        <v>0</v>
      </c>
      <c r="T169" s="92">
        <f t="array" ref="T169">+IFERROR(ROUND(INDEX(FCSTSDV!$D$2:$N$674,MATCH('STOCK (2)'!$D169,FCSTSDV!$C$2:$C$674,0),MATCH('STOCK (2)'!T$3,FCSTSDV!$D$1:$N$1,0))/'STOCK (2)'!$F169,1),0)</f>
        <v>0</v>
      </c>
      <c r="U169" s="92">
        <f t="array" ref="U169">+IFERROR(ROUND(INDEX(FCSTSDV!$D$2:$N$674,MATCH('STOCK (2)'!$D169,FCSTSDV!$C$2:$C$674,0),MATCH('STOCK (2)'!U$3,FCSTSDV!$D$1:$N$1,0))/'STOCK (2)'!$F169,1),0)</f>
        <v>0</v>
      </c>
      <c r="V169" s="92">
        <f t="array" ref="V169">+IFERROR(ROUND(INDEX(FCSTSDV!$D$2:$N$674,MATCH('STOCK (2)'!$D169,FCSTSDV!$C$2:$C$674,0),MATCH('STOCK (2)'!V$3,FCSTSDV!$D$1:$N$1,0))/'STOCK (2)'!$F169,1),0)</f>
        <v>0</v>
      </c>
      <c r="W169" s="92">
        <f t="array" ref="W169">+IFERROR(ROUND(INDEX(FCSTSDV!$D$2:$N$674,MATCH('STOCK (2)'!$D169,FCSTSDV!$C$2:$C$674,0),MATCH('STOCK (2)'!W$3,FCSTSDV!$D$1:$N$1,0))/'STOCK (2)'!$F169,1),0)</f>
        <v>0</v>
      </c>
      <c r="X169" s="92">
        <f t="array" ref="X169">+IFERROR(ROUND(INDEX(FCSTSDV!$D$2:$N$674,MATCH('STOCK (2)'!$D169,FCSTSDV!$C$2:$C$674,0),MATCH('STOCK (2)'!X$3,FCSTSDV!$D$1:$N$1,0))/'STOCK (2)'!$F169,1),0)</f>
        <v>0</v>
      </c>
      <c r="Y169" s="119">
        <f t="array" ref="Y169">+IFERROR(ROUND(INDEX(FCSTSDV!$D$2:$N$674,MATCH('STOCK (2)'!$D169,FCSTSDV!$C$2:$C$674,0),MATCH('STOCK (2)'!Y$3,FCSTSDV!$D$1:$N$1,0))/'STOCK (2)'!$F169,1),0)</f>
        <v>0</v>
      </c>
      <c r="Z169" s="119">
        <f t="array" ref="Z169">+IFERROR(ROUND(INDEX(FCSTSDV!$D$2:$N$674,MATCH('STOCK (2)'!$D169,FCSTSDV!$C$2:$C$674,0),MATCH('STOCK (2)'!Z$3,FCSTSDV!$D$1:$N$1,0))/'STOCK (2)'!$F169,1),0)</f>
        <v>0</v>
      </c>
    </row>
    <row r="170" spans="1:26" ht="20.100000000000001" customHeight="1">
      <c r="A170" s="813"/>
      <c r="B170" s="795"/>
      <c r="C170" s="127"/>
      <c r="D170" s="131" t="s">
        <v>88</v>
      </c>
      <c r="E170" s="131" t="str">
        <f>+E169</f>
        <v>3"*85 KEY 5.5</v>
      </c>
      <c r="F170" s="131">
        <v>2500</v>
      </c>
      <c r="G170" s="48"/>
      <c r="H170" s="48"/>
      <c r="I170" s="785"/>
      <c r="J170" s="153"/>
      <c r="K170" s="92">
        <f t="array" ref="K170">+IFERROR(ROUND(INDEX(FCSTSDV!$D$2:$N$674,MATCH('STOCK (2)'!$D170,FCSTSDV!$C$2:$C$674,0),MATCH('STOCK (2)'!K$3,FCSTSDV!$D$1:$N$1,0))/'STOCK (2)'!$F170,1),0)</f>
        <v>0</v>
      </c>
      <c r="L170" s="92">
        <f t="array" ref="L170">+IFERROR(ROUND(INDEX(FCSTSDV!$D$2:$N$674,MATCH('STOCK (2)'!$D170,FCSTSDV!$C$2:$C$674,0),MATCH('STOCK (2)'!L$3,FCSTSDV!$D$1:$N$1,0))/'STOCK (2)'!$F170,1),0)</f>
        <v>0</v>
      </c>
      <c r="M170" s="92">
        <f t="array" ref="M170">+IFERROR(ROUND(INDEX(FCSTSDV!$D$2:$N$674,MATCH('STOCK (2)'!$D170,FCSTSDV!$C$2:$C$674,0),MATCH('STOCK (2)'!M$3,FCSTSDV!$D$1:$N$1,0))/'STOCK (2)'!$F170,1),0)</f>
        <v>0</v>
      </c>
      <c r="N170" s="92">
        <f t="array" ref="N170">+IFERROR(ROUND(INDEX(FCSTSDV!$D$2:$N$674,MATCH('STOCK (2)'!$D170,FCSTSDV!$C$2:$C$674,0),MATCH('STOCK (2)'!N$3,FCSTSDV!$D$1:$N$1,0))/'STOCK (2)'!$F170,1),0)</f>
        <v>0</v>
      </c>
      <c r="O170" s="92">
        <f t="array" ref="O170">+IFERROR(ROUND(INDEX(FCSTSDV!$D$2:$N$674,MATCH('STOCK (2)'!$D170,FCSTSDV!$C$2:$C$674,0),MATCH('STOCK (2)'!O$3,FCSTSDV!$D$1:$N$1,0))/'STOCK (2)'!$F170,1),0)</f>
        <v>0</v>
      </c>
      <c r="P170" s="92">
        <f t="array" ref="P170">+IFERROR(ROUND(INDEX(FCSTSDV!$D$2:$N$674,MATCH('STOCK (2)'!$D170,FCSTSDV!$C$2:$C$674,0),MATCH('STOCK (2)'!P$3,FCSTSDV!$D$1:$N$1,0))/'STOCK (2)'!$F170,1),0)</f>
        <v>0</v>
      </c>
      <c r="Q170" s="92">
        <f t="array" ref="Q170">+IFERROR(ROUND(INDEX(FCSTSDV!$D$2:$N$674,MATCH('STOCK (2)'!$D170,FCSTSDV!$C$2:$C$674,0),MATCH('STOCK (2)'!Q$3,FCSTSDV!$D$1:$N$1,0))/'STOCK (2)'!$F170,1),0)</f>
        <v>0</v>
      </c>
      <c r="R170" s="92">
        <f t="array" ref="R170">+IFERROR(ROUND(INDEX(FCSTSDV!$D$2:$N$674,MATCH('STOCK (2)'!$D170,FCSTSDV!$C$2:$C$674,0),MATCH('STOCK (2)'!R$3,FCSTSDV!$D$1:$N$1,0))/'STOCK (2)'!$F170,1),0)</f>
        <v>0</v>
      </c>
      <c r="S170" s="92">
        <f t="array" ref="S170">+IFERROR(ROUND(INDEX(FCSTSDV!$D$2:$N$674,MATCH('STOCK (2)'!$D170,FCSTSDV!$C$2:$C$674,0),MATCH('STOCK (2)'!S$3,FCSTSDV!$D$1:$N$1,0))/'STOCK (2)'!$F170,1),0)</f>
        <v>0</v>
      </c>
      <c r="T170" s="92">
        <f t="array" ref="T170">+IFERROR(ROUND(INDEX(FCSTSDV!$D$2:$N$674,MATCH('STOCK (2)'!$D170,FCSTSDV!$C$2:$C$674,0),MATCH('STOCK (2)'!T$3,FCSTSDV!$D$1:$N$1,0))/'STOCK (2)'!$F170,1),0)</f>
        <v>0</v>
      </c>
      <c r="U170" s="92">
        <f t="array" ref="U170">+IFERROR(ROUND(INDEX(FCSTSDV!$D$2:$N$674,MATCH('STOCK (2)'!$D170,FCSTSDV!$C$2:$C$674,0),MATCH('STOCK (2)'!U$3,FCSTSDV!$D$1:$N$1,0))/'STOCK (2)'!$F170,1),0)</f>
        <v>0</v>
      </c>
      <c r="V170" s="92">
        <f t="array" ref="V170">+IFERROR(ROUND(INDEX(FCSTSDV!$D$2:$N$674,MATCH('STOCK (2)'!$D170,FCSTSDV!$C$2:$C$674,0),MATCH('STOCK (2)'!V$3,FCSTSDV!$D$1:$N$1,0))/'STOCK (2)'!$F170,1),0)</f>
        <v>0</v>
      </c>
      <c r="W170" s="92">
        <f t="array" ref="W170">+IFERROR(ROUND(INDEX(FCSTSDV!$D$2:$N$674,MATCH('STOCK (2)'!$D170,FCSTSDV!$C$2:$C$674,0),MATCH('STOCK (2)'!W$3,FCSTSDV!$D$1:$N$1,0))/'STOCK (2)'!$F170,1),0)</f>
        <v>0</v>
      </c>
      <c r="X170" s="92">
        <f t="array" ref="X170">+IFERROR(ROUND(INDEX(FCSTSDV!$D$2:$N$674,MATCH('STOCK (2)'!$D170,FCSTSDV!$C$2:$C$674,0),MATCH('STOCK (2)'!X$3,FCSTSDV!$D$1:$N$1,0))/'STOCK (2)'!$F170,1),0)</f>
        <v>0</v>
      </c>
      <c r="Y170" s="119">
        <f t="array" ref="Y170">+IFERROR(ROUND(INDEX(FCSTSDV!$D$2:$N$674,MATCH('STOCK (2)'!$D170,FCSTSDV!$C$2:$C$674,0),MATCH('STOCK (2)'!Y$3,FCSTSDV!$D$1:$N$1,0))/'STOCK (2)'!$F170,1),0)</f>
        <v>0</v>
      </c>
      <c r="Z170" s="119">
        <f t="array" ref="Z170">+IFERROR(ROUND(INDEX(FCSTSDV!$D$2:$N$674,MATCH('STOCK (2)'!$D170,FCSTSDV!$C$2:$C$674,0),MATCH('STOCK (2)'!Z$3,FCSTSDV!$D$1:$N$1,0))/'STOCK (2)'!$F170,1),0)</f>
        <v>0</v>
      </c>
    </row>
    <row r="171" spans="1:26" ht="20.100000000000001" customHeight="1">
      <c r="A171" s="807"/>
      <c r="B171" s="792"/>
      <c r="C171" s="60"/>
      <c r="D171" s="52" t="s">
        <v>175</v>
      </c>
      <c r="E171" s="205" t="str">
        <f>+E170</f>
        <v>3"*85 KEY 5.5</v>
      </c>
      <c r="F171" s="53" t="s">
        <v>43</v>
      </c>
      <c r="G171" s="54"/>
      <c r="H171" s="54"/>
      <c r="I171" s="782"/>
      <c r="J171" s="87"/>
      <c r="K171" s="90" t="e">
        <f t="shared" ref="K171:P171" si="41">+$I$165+$J$171-SUM(K165:K170)</f>
        <v>#N/A</v>
      </c>
      <c r="L171" s="90" t="e">
        <f t="shared" si="41"/>
        <v>#N/A</v>
      </c>
      <c r="M171" s="90" t="e">
        <f t="shared" si="41"/>
        <v>#N/A</v>
      </c>
      <c r="N171" s="90" t="e">
        <f t="shared" si="41"/>
        <v>#N/A</v>
      </c>
      <c r="O171" s="90" t="e">
        <f t="shared" si="41"/>
        <v>#N/A</v>
      </c>
      <c r="P171" s="90" t="e">
        <f t="shared" si="41"/>
        <v>#N/A</v>
      </c>
      <c r="Q171" s="90" t="e">
        <f t="shared" ref="Q171:Z171" si="42">+P171-SUM(Q165:Q170)</f>
        <v>#N/A</v>
      </c>
      <c r="R171" s="90" t="e">
        <f t="shared" si="42"/>
        <v>#N/A</v>
      </c>
      <c r="S171" s="90" t="e">
        <f t="shared" si="42"/>
        <v>#N/A</v>
      </c>
      <c r="T171" s="90" t="e">
        <f t="shared" si="42"/>
        <v>#N/A</v>
      </c>
      <c r="U171" s="90" t="e">
        <f t="shared" si="42"/>
        <v>#N/A</v>
      </c>
      <c r="V171" s="90" t="e">
        <f t="shared" si="42"/>
        <v>#N/A</v>
      </c>
      <c r="W171" s="90" t="e">
        <f t="shared" si="42"/>
        <v>#N/A</v>
      </c>
      <c r="X171" s="90" t="e">
        <f t="shared" si="42"/>
        <v>#N/A</v>
      </c>
      <c r="Y171" s="90" t="e">
        <f t="shared" si="42"/>
        <v>#N/A</v>
      </c>
      <c r="Z171" s="90" t="e">
        <f t="shared" si="42"/>
        <v>#N/A</v>
      </c>
    </row>
    <row r="172" spans="1:26" ht="20.100000000000001" customHeight="1">
      <c r="A172" s="806" t="s">
        <v>172</v>
      </c>
      <c r="B172" s="791" t="s">
        <v>183</v>
      </c>
      <c r="C172" s="63"/>
      <c r="D172" s="73" t="s">
        <v>77</v>
      </c>
      <c r="E172" s="203" t="s">
        <v>184</v>
      </c>
      <c r="F172" s="44">
        <v>2500</v>
      </c>
      <c r="G172" s="45"/>
      <c r="H172" s="45"/>
      <c r="I172" s="781" t="e">
        <f>+VLOOKUP(B172,Sheet2!$B$3:$C$189,2,0)</f>
        <v>#N/A</v>
      </c>
      <c r="J172" s="79"/>
      <c r="K172" s="99">
        <f t="array" ref="K172">+IFERROR(ROUND(INDEX(FCSTSDV!$D$2:$N$674,MATCH('STOCK (2)'!$D172,FCSTSDV!$C$2:$C$674,0),MATCH('STOCK (2)'!K$3,FCSTSDV!$D$1:$N$1,0))/'STOCK (2)'!$F172,1),0)</f>
        <v>0</v>
      </c>
      <c r="L172" s="99">
        <f t="array" ref="L172">+IFERROR(ROUND(INDEX(FCSTSDV!$D$2:$N$674,MATCH('STOCK (2)'!$D172,FCSTSDV!$C$2:$C$674,0),MATCH('STOCK (2)'!L$3,FCSTSDV!$D$1:$N$1,0))/'STOCK (2)'!$F172,1),0)</f>
        <v>0</v>
      </c>
      <c r="M172" s="99">
        <f t="array" ref="M172">+IFERROR(ROUND(INDEX(FCSTSDV!$D$2:$N$674,MATCH('STOCK (2)'!$D172,FCSTSDV!$C$2:$C$674,0),MATCH('STOCK (2)'!M$3,FCSTSDV!$D$1:$N$1,0))/'STOCK (2)'!$F172,1),0)</f>
        <v>0</v>
      </c>
      <c r="N172" s="99">
        <f t="array" ref="N172">+IFERROR(ROUND(INDEX(FCSTSDV!$D$2:$N$674,MATCH('STOCK (2)'!$D172,FCSTSDV!$C$2:$C$674,0),MATCH('STOCK (2)'!N$3,FCSTSDV!$D$1:$N$1,0))/'STOCK (2)'!$F172,1),0)</f>
        <v>0</v>
      </c>
      <c r="O172" s="99">
        <f t="array" ref="O172">+IFERROR(ROUND(INDEX(FCSTSDV!$D$2:$N$674,MATCH('STOCK (2)'!$D172,FCSTSDV!$C$2:$C$674,0),MATCH('STOCK (2)'!O$3,FCSTSDV!$D$1:$N$1,0))/'STOCK (2)'!$F172,1),0)</f>
        <v>0</v>
      </c>
      <c r="P172" s="99">
        <f t="array" ref="P172">+IFERROR(ROUND(INDEX(FCSTSDV!$D$2:$N$674,MATCH('STOCK (2)'!$D172,FCSTSDV!$C$2:$C$674,0),MATCH('STOCK (2)'!P$3,FCSTSDV!$D$1:$N$1,0))/'STOCK (2)'!$F172,1),0)</f>
        <v>0</v>
      </c>
      <c r="Q172" s="99">
        <f t="array" ref="Q172">+IFERROR(ROUND(INDEX(FCSTSDV!$D$2:$N$674,MATCH('STOCK (2)'!$D172,FCSTSDV!$C$2:$C$674,0),MATCH('STOCK (2)'!Q$3,FCSTSDV!$D$1:$N$1,0))/'STOCK (2)'!$F172,1),0)</f>
        <v>0</v>
      </c>
      <c r="R172" s="99">
        <f t="array" ref="R172">+IFERROR(ROUND(INDEX(FCSTSDV!$D$2:$N$674,MATCH('STOCK (2)'!$D172,FCSTSDV!$C$2:$C$674,0),MATCH('STOCK (2)'!R$3,FCSTSDV!$D$1:$N$1,0))/'STOCK (2)'!$F172,1),0)</f>
        <v>0</v>
      </c>
      <c r="S172" s="99">
        <f t="array" ref="S172">+IFERROR(ROUND(INDEX(FCSTSDV!$D$2:$N$674,MATCH('STOCK (2)'!$D172,FCSTSDV!$C$2:$C$674,0),MATCH('STOCK (2)'!S$3,FCSTSDV!$D$1:$N$1,0))/'STOCK (2)'!$F172,1),0)</f>
        <v>0</v>
      </c>
      <c r="T172" s="99">
        <f t="array" ref="T172">+IFERROR(ROUND(INDEX(FCSTSDV!$D$2:$N$674,MATCH('STOCK (2)'!$D172,FCSTSDV!$C$2:$C$674,0),MATCH('STOCK (2)'!T$3,FCSTSDV!$D$1:$N$1,0))/'STOCK (2)'!$F172,1),0)</f>
        <v>0</v>
      </c>
      <c r="U172" s="99">
        <f t="array" ref="U172">+IFERROR(ROUND(INDEX(FCSTSDV!$D$2:$N$674,MATCH('STOCK (2)'!$D172,FCSTSDV!$C$2:$C$674,0),MATCH('STOCK (2)'!U$3,FCSTSDV!$D$1:$N$1,0))/'STOCK (2)'!$F172,1),0)</f>
        <v>0</v>
      </c>
      <c r="V172" s="99">
        <f t="array" ref="V172">+IFERROR(ROUND(INDEX(FCSTSDV!$D$2:$N$674,MATCH('STOCK (2)'!$D172,FCSTSDV!$C$2:$C$674,0),MATCH('STOCK (2)'!V$3,FCSTSDV!$D$1:$N$1,0))/'STOCK (2)'!$F172,1),0)</f>
        <v>0</v>
      </c>
      <c r="W172" s="99">
        <f t="array" ref="W172">+IFERROR(ROUND(INDEX(FCSTSDV!$D$2:$N$674,MATCH('STOCK (2)'!$D172,FCSTSDV!$C$2:$C$674,0),MATCH('STOCK (2)'!W$3,FCSTSDV!$D$1:$N$1,0))/'STOCK (2)'!$F172,1),0)</f>
        <v>0</v>
      </c>
      <c r="X172" s="99">
        <f t="array" ref="X172">+IFERROR(ROUND(INDEX(FCSTSDV!$D$2:$N$674,MATCH('STOCK (2)'!$D172,FCSTSDV!$C$2:$C$674,0),MATCH('STOCK (2)'!X$3,FCSTSDV!$D$1:$N$1,0))/'STOCK (2)'!$F172,1),0)</f>
        <v>0</v>
      </c>
      <c r="Y172" s="117">
        <f t="array" ref="Y172">+IFERROR(ROUND(INDEX(FCSTSDV!$D$2:$N$674,MATCH('STOCK (2)'!$D172,FCSTSDV!$C$2:$C$674,0),MATCH('STOCK (2)'!Y$3,FCSTSDV!$D$1:$N$1,0))/'STOCK (2)'!$F172,1),0)</f>
        <v>0</v>
      </c>
      <c r="Z172" s="117">
        <f t="array" ref="Z172">+IFERROR(ROUND(INDEX(FCSTSDV!$D$2:$N$674,MATCH('STOCK (2)'!$D172,FCSTSDV!$C$2:$C$674,0),MATCH('STOCK (2)'!Z$3,FCSTSDV!$D$1:$N$1,0))/'STOCK (2)'!$F172,1),0)</f>
        <v>0</v>
      </c>
    </row>
    <row r="173" spans="1:26" ht="20.100000000000001" customHeight="1">
      <c r="A173" s="807"/>
      <c r="B173" s="792"/>
      <c r="C173" s="60"/>
      <c r="D173" s="52" t="s">
        <v>175</v>
      </c>
      <c r="E173" s="205" t="str">
        <f>+E172</f>
        <v>6"*105</v>
      </c>
      <c r="F173" s="53" t="s">
        <v>43</v>
      </c>
      <c r="G173" s="54"/>
      <c r="H173" s="54"/>
      <c r="I173" s="782"/>
      <c r="J173" s="285"/>
      <c r="K173" s="90" t="e">
        <f t="shared" ref="K173:P173" si="43">+$I$172+$J$173-K172</f>
        <v>#N/A</v>
      </c>
      <c r="L173" s="90" t="e">
        <f t="shared" si="43"/>
        <v>#N/A</v>
      </c>
      <c r="M173" s="90" t="e">
        <f t="shared" si="43"/>
        <v>#N/A</v>
      </c>
      <c r="N173" s="90" t="e">
        <f t="shared" si="43"/>
        <v>#N/A</v>
      </c>
      <c r="O173" s="90" t="e">
        <f t="shared" si="43"/>
        <v>#N/A</v>
      </c>
      <c r="P173" s="90" t="e">
        <f t="shared" si="43"/>
        <v>#N/A</v>
      </c>
      <c r="Q173" s="90" t="e">
        <f t="shared" ref="Q173:Z173" si="44">+P173-Q172</f>
        <v>#N/A</v>
      </c>
      <c r="R173" s="90" t="e">
        <f t="shared" si="44"/>
        <v>#N/A</v>
      </c>
      <c r="S173" s="90" t="e">
        <f t="shared" si="44"/>
        <v>#N/A</v>
      </c>
      <c r="T173" s="90" t="e">
        <f t="shared" si="44"/>
        <v>#N/A</v>
      </c>
      <c r="U173" s="90" t="e">
        <f t="shared" si="44"/>
        <v>#N/A</v>
      </c>
      <c r="V173" s="90" t="e">
        <f t="shared" si="44"/>
        <v>#N/A</v>
      </c>
      <c r="W173" s="90" t="e">
        <f t="shared" si="44"/>
        <v>#N/A</v>
      </c>
      <c r="X173" s="90" t="e">
        <f t="shared" si="44"/>
        <v>#N/A</v>
      </c>
      <c r="Y173" s="90" t="e">
        <f t="shared" si="44"/>
        <v>#N/A</v>
      </c>
      <c r="Z173" s="90" t="e">
        <f t="shared" si="44"/>
        <v>#N/A</v>
      </c>
    </row>
    <row r="174" spans="1:26" ht="20.100000000000001" customHeight="1">
      <c r="A174" s="817" t="s">
        <v>172</v>
      </c>
      <c r="B174" s="796" t="s">
        <v>185</v>
      </c>
      <c r="C174" s="256"/>
      <c r="D174" s="73" t="s">
        <v>73</v>
      </c>
      <c r="E174" s="198" t="s">
        <v>185</v>
      </c>
      <c r="F174" s="44">
        <v>1500</v>
      </c>
      <c r="G174" s="798"/>
      <c r="H174" s="798"/>
      <c r="I174" s="786" t="e">
        <f>+VLOOKUP(B174,Sheet2!$B$3:$C$189,2,0)</f>
        <v>#REF!</v>
      </c>
      <c r="J174" s="79"/>
      <c r="K174" s="99">
        <f t="array" ref="K174">+IFERROR(ROUND(INDEX(FCSTSDV!$D$2:$N$674,MATCH('STOCK (2)'!$D174,FCSTSDV!$C$2:$C$674,0),MATCH('STOCK (2)'!K$3,FCSTSDV!$D$1:$N$1,0))/'STOCK (2)'!$F174,1),0)</f>
        <v>0</v>
      </c>
      <c r="L174" s="99">
        <f t="array" ref="L174">+IFERROR(ROUND(INDEX(FCSTSDV!$D$2:$N$674,MATCH('STOCK (2)'!$D174,FCSTSDV!$C$2:$C$674,0),MATCH('STOCK (2)'!L$3,FCSTSDV!$D$1:$N$1,0))/'STOCK (2)'!$F174,1),0)</f>
        <v>0</v>
      </c>
      <c r="M174" s="99">
        <f t="array" ref="M174">+IFERROR(ROUND(INDEX(FCSTSDV!$D$2:$N$674,MATCH('STOCK (2)'!$D174,FCSTSDV!$C$2:$C$674,0),MATCH('STOCK (2)'!M$3,FCSTSDV!$D$1:$N$1,0))/'STOCK (2)'!$F174,1),0)</f>
        <v>0</v>
      </c>
      <c r="N174" s="99">
        <f t="array" ref="N174">+IFERROR(ROUND(INDEX(FCSTSDV!$D$2:$N$674,MATCH('STOCK (2)'!$D174,FCSTSDV!$C$2:$C$674,0),MATCH('STOCK (2)'!N$3,FCSTSDV!$D$1:$N$1,0))/'STOCK (2)'!$F174,1),0)</f>
        <v>0</v>
      </c>
      <c r="O174" s="99">
        <f t="array" ref="O174">+IFERROR(ROUND(INDEX(FCSTSDV!$D$2:$N$674,MATCH('STOCK (2)'!$D174,FCSTSDV!$C$2:$C$674,0),MATCH('STOCK (2)'!O$3,FCSTSDV!$D$1:$N$1,0))/'STOCK (2)'!$F174,1),0)</f>
        <v>0</v>
      </c>
      <c r="P174" s="99">
        <f t="array" ref="P174">+IFERROR(ROUND(INDEX(FCSTSDV!$D$2:$N$674,MATCH('STOCK (2)'!$D174,FCSTSDV!$C$2:$C$674,0),MATCH('STOCK (2)'!P$3,FCSTSDV!$D$1:$N$1,0))/'STOCK (2)'!$F174,1),0)</f>
        <v>0</v>
      </c>
      <c r="Q174" s="99">
        <f t="array" ref="Q174">+IFERROR(ROUND(INDEX(FCSTSDV!$D$2:$N$674,MATCH('STOCK (2)'!$D174,FCSTSDV!$C$2:$C$674,0),MATCH('STOCK (2)'!Q$3,FCSTSDV!$D$1:$N$1,0))/'STOCK (2)'!$F174,1),0)</f>
        <v>0</v>
      </c>
      <c r="R174" s="99">
        <f t="array" ref="R174">+IFERROR(ROUND(INDEX(FCSTSDV!$D$2:$N$674,MATCH('STOCK (2)'!$D174,FCSTSDV!$C$2:$C$674,0),MATCH('STOCK (2)'!R$3,FCSTSDV!$D$1:$N$1,0))/'STOCK (2)'!$F174,1),0)</f>
        <v>0</v>
      </c>
      <c r="S174" s="99">
        <f t="array" ref="S174">+IFERROR(ROUND(INDEX(FCSTSDV!$D$2:$N$674,MATCH('STOCK (2)'!$D174,FCSTSDV!$C$2:$C$674,0),MATCH('STOCK (2)'!S$3,FCSTSDV!$D$1:$N$1,0))/'STOCK (2)'!$F174,1),0)</f>
        <v>0</v>
      </c>
      <c r="T174" s="99">
        <f t="array" ref="T174">+IFERROR(ROUND(INDEX(FCSTSDV!$D$2:$N$674,MATCH('STOCK (2)'!$D174,FCSTSDV!$C$2:$C$674,0),MATCH('STOCK (2)'!T$3,FCSTSDV!$D$1:$N$1,0))/'STOCK (2)'!$F174,1),0)</f>
        <v>0</v>
      </c>
      <c r="U174" s="99">
        <f t="array" ref="U174">+IFERROR(ROUND(INDEX(FCSTSDV!$D$2:$N$674,MATCH('STOCK (2)'!$D174,FCSTSDV!$C$2:$C$674,0),MATCH('STOCK (2)'!U$3,FCSTSDV!$D$1:$N$1,0))/'STOCK (2)'!$F174,1),0)</f>
        <v>0</v>
      </c>
      <c r="V174" s="99">
        <f t="array" ref="V174">+IFERROR(ROUND(INDEX(FCSTSDV!$D$2:$N$674,MATCH('STOCK (2)'!$D174,FCSTSDV!$C$2:$C$674,0),MATCH('STOCK (2)'!V$3,FCSTSDV!$D$1:$N$1,0))/'STOCK (2)'!$F174,1),0)</f>
        <v>0</v>
      </c>
      <c r="W174" s="99">
        <f t="array" ref="W174">+IFERROR(ROUND(INDEX(FCSTSDV!$D$2:$N$674,MATCH('STOCK (2)'!$D174,FCSTSDV!$C$2:$C$674,0),MATCH('STOCK (2)'!W$3,FCSTSDV!$D$1:$N$1,0))/'STOCK (2)'!$F174,1),0)</f>
        <v>0</v>
      </c>
      <c r="X174" s="99">
        <f t="array" ref="X174">+IFERROR(ROUND(INDEX(FCSTSDV!$D$2:$N$674,MATCH('STOCK (2)'!$D174,FCSTSDV!$C$2:$C$674,0),MATCH('STOCK (2)'!X$3,FCSTSDV!$D$1:$N$1,0))/'STOCK (2)'!$F174,1),0)</f>
        <v>0</v>
      </c>
      <c r="Y174" s="117">
        <f t="array" ref="Y174">+IFERROR(ROUND(INDEX(FCSTSDV!$D$2:$N$674,MATCH('STOCK (2)'!$D174,FCSTSDV!$C$2:$C$674,0),MATCH('STOCK (2)'!Y$3,FCSTSDV!$D$1:$N$1,0))/'STOCK (2)'!$F174,1),0)</f>
        <v>0</v>
      </c>
      <c r="Z174" s="117">
        <f t="array" ref="Z174">+IFERROR(ROUND(INDEX(FCSTSDV!$D$2:$N$674,MATCH('STOCK (2)'!$D174,FCSTSDV!$C$2:$C$674,0),MATCH('STOCK (2)'!Z$3,FCSTSDV!$D$1:$N$1,0))/'STOCK (2)'!$F174,1),0)</f>
        <v>0</v>
      </c>
    </row>
    <row r="175" spans="1:26" ht="20.100000000000001" customHeight="1">
      <c r="A175" s="818"/>
      <c r="B175" s="794"/>
      <c r="C175" s="284"/>
      <c r="D175" s="32" t="s">
        <v>186</v>
      </c>
      <c r="E175" s="199"/>
      <c r="F175" s="49">
        <v>1500</v>
      </c>
      <c r="G175" s="799"/>
      <c r="H175" s="799"/>
      <c r="I175" s="784"/>
      <c r="J175" s="81"/>
      <c r="K175" s="92">
        <f t="array" ref="K175">+IFERROR(ROUND(INDEX(FCSTSDV!$D$2:$N$674,MATCH('STOCK (2)'!$D175,FCSTSDV!$C$2:$C$674,0),MATCH('STOCK (2)'!K$3,FCSTSDV!$D$1:$N$1,0))/'STOCK (2)'!$F175,1),0)</f>
        <v>0</v>
      </c>
      <c r="L175" s="92">
        <f t="array" ref="L175">+IFERROR(ROUND(INDEX(FCSTSDV!$D$2:$N$674,MATCH('STOCK (2)'!$D175,FCSTSDV!$C$2:$C$674,0),MATCH('STOCK (2)'!L$3,FCSTSDV!$D$1:$N$1,0))/'STOCK (2)'!$F175,1),0)</f>
        <v>0</v>
      </c>
      <c r="M175" s="92">
        <f t="array" ref="M175">+IFERROR(ROUND(INDEX(FCSTSDV!$D$2:$N$674,MATCH('STOCK (2)'!$D175,FCSTSDV!$C$2:$C$674,0),MATCH('STOCK (2)'!M$3,FCSTSDV!$D$1:$N$1,0))/'STOCK (2)'!$F175,1),0)</f>
        <v>0</v>
      </c>
      <c r="N175" s="92">
        <f t="array" ref="N175">+IFERROR(ROUND(INDEX(FCSTSDV!$D$2:$N$674,MATCH('STOCK (2)'!$D175,FCSTSDV!$C$2:$C$674,0),MATCH('STOCK (2)'!N$3,FCSTSDV!$D$1:$N$1,0))/'STOCK (2)'!$F175,1),0)</f>
        <v>0</v>
      </c>
      <c r="O175" s="92">
        <f t="array" ref="O175">+IFERROR(ROUND(INDEX(FCSTSDV!$D$2:$N$674,MATCH('STOCK (2)'!$D175,FCSTSDV!$C$2:$C$674,0),MATCH('STOCK (2)'!O$3,FCSTSDV!$D$1:$N$1,0))/'STOCK (2)'!$F175,1),0)</f>
        <v>0</v>
      </c>
      <c r="P175" s="92">
        <f t="array" ref="P175">+IFERROR(ROUND(INDEX(FCSTSDV!$D$2:$N$674,MATCH('STOCK (2)'!$D175,FCSTSDV!$C$2:$C$674,0),MATCH('STOCK (2)'!P$3,FCSTSDV!$D$1:$N$1,0))/'STOCK (2)'!$F175,1),0)</f>
        <v>0</v>
      </c>
      <c r="Q175" s="92">
        <f t="array" ref="Q175">+IFERROR(ROUND(INDEX(FCSTSDV!$D$2:$N$674,MATCH('STOCK (2)'!$D175,FCSTSDV!$C$2:$C$674,0),MATCH('STOCK (2)'!Q$3,FCSTSDV!$D$1:$N$1,0))/'STOCK (2)'!$F175,1),0)</f>
        <v>0</v>
      </c>
      <c r="R175" s="92">
        <f t="array" ref="R175">+IFERROR(ROUND(INDEX(FCSTSDV!$D$2:$N$674,MATCH('STOCK (2)'!$D175,FCSTSDV!$C$2:$C$674,0),MATCH('STOCK (2)'!R$3,FCSTSDV!$D$1:$N$1,0))/'STOCK (2)'!$F175,1),0)</f>
        <v>0</v>
      </c>
      <c r="S175" s="92">
        <f t="array" ref="S175">+IFERROR(ROUND(INDEX(FCSTSDV!$D$2:$N$674,MATCH('STOCK (2)'!$D175,FCSTSDV!$C$2:$C$674,0),MATCH('STOCK (2)'!S$3,FCSTSDV!$D$1:$N$1,0))/'STOCK (2)'!$F175,1),0)</f>
        <v>0</v>
      </c>
      <c r="T175" s="92">
        <f t="array" ref="T175">+IFERROR(ROUND(INDEX(FCSTSDV!$D$2:$N$674,MATCH('STOCK (2)'!$D175,FCSTSDV!$C$2:$C$674,0),MATCH('STOCK (2)'!T$3,FCSTSDV!$D$1:$N$1,0))/'STOCK (2)'!$F175,1),0)</f>
        <v>0</v>
      </c>
      <c r="U175" s="92">
        <f t="array" ref="U175">+IFERROR(ROUND(INDEX(FCSTSDV!$D$2:$N$674,MATCH('STOCK (2)'!$D175,FCSTSDV!$C$2:$C$674,0),MATCH('STOCK (2)'!U$3,FCSTSDV!$D$1:$N$1,0))/'STOCK (2)'!$F175,1),0)</f>
        <v>0</v>
      </c>
      <c r="V175" s="92">
        <f t="array" ref="V175">+IFERROR(ROUND(INDEX(FCSTSDV!$D$2:$N$674,MATCH('STOCK (2)'!$D175,FCSTSDV!$C$2:$C$674,0),MATCH('STOCK (2)'!V$3,FCSTSDV!$D$1:$N$1,0))/'STOCK (2)'!$F175,1),0)</f>
        <v>0</v>
      </c>
      <c r="W175" s="92">
        <f t="array" ref="W175">+IFERROR(ROUND(INDEX(FCSTSDV!$D$2:$N$674,MATCH('STOCK (2)'!$D175,FCSTSDV!$C$2:$C$674,0),MATCH('STOCK (2)'!W$3,FCSTSDV!$D$1:$N$1,0))/'STOCK (2)'!$F175,1),0)</f>
        <v>0</v>
      </c>
      <c r="X175" s="92">
        <f t="array" ref="X175">+IFERROR(ROUND(INDEX(FCSTSDV!$D$2:$N$674,MATCH('STOCK (2)'!$D175,FCSTSDV!$C$2:$C$674,0),MATCH('STOCK (2)'!X$3,FCSTSDV!$D$1:$N$1,0))/'STOCK (2)'!$F175,1),0)</f>
        <v>0</v>
      </c>
      <c r="Y175" s="119">
        <f t="array" ref="Y175">+IFERROR(ROUND(INDEX(FCSTSDV!$D$2:$N$674,MATCH('STOCK (2)'!$D175,FCSTSDV!$C$2:$C$674,0),MATCH('STOCK (2)'!Y$3,FCSTSDV!$D$1:$N$1,0))/'STOCK (2)'!$F175,1),0)</f>
        <v>0</v>
      </c>
      <c r="Z175" s="119">
        <f t="array" ref="Z175">+IFERROR(ROUND(INDEX(FCSTSDV!$D$2:$N$674,MATCH('STOCK (2)'!$D175,FCSTSDV!$C$2:$C$674,0),MATCH('STOCK (2)'!Z$3,FCSTSDV!$D$1:$N$1,0))/'STOCK (2)'!$F175,1),0)</f>
        <v>0</v>
      </c>
    </row>
    <row r="176" spans="1:26" ht="20.100000000000001" customHeight="1">
      <c r="A176" s="818"/>
      <c r="B176" s="794"/>
      <c r="C176" s="284"/>
      <c r="D176" s="225" t="s">
        <v>187</v>
      </c>
      <c r="E176" s="199"/>
      <c r="F176" s="49">
        <v>1500</v>
      </c>
      <c r="G176" s="799"/>
      <c r="H176" s="799"/>
      <c r="I176" s="784"/>
      <c r="J176" s="81"/>
      <c r="K176" s="92">
        <f t="array" ref="K176">+IFERROR(ROUND(INDEX(FCSTSDV!$D$2:$N$674,MATCH('STOCK (2)'!$D176,FCSTSDV!$C$2:$C$674,0),MATCH('STOCK (2)'!K$3,FCSTSDV!$D$1:$N$1,0))/'STOCK (2)'!$F176,1),0)</f>
        <v>0</v>
      </c>
      <c r="L176" s="92">
        <f t="array" ref="L176">+IFERROR(ROUND(INDEX(FCSTSDV!$D$2:$N$674,MATCH('STOCK (2)'!$D176,FCSTSDV!$C$2:$C$674,0),MATCH('STOCK (2)'!L$3,FCSTSDV!$D$1:$N$1,0))/'STOCK (2)'!$F176,1),0)</f>
        <v>0</v>
      </c>
      <c r="M176" s="92">
        <f t="array" ref="M176">+IFERROR(ROUND(INDEX(FCSTSDV!$D$2:$N$674,MATCH('STOCK (2)'!$D176,FCSTSDV!$C$2:$C$674,0),MATCH('STOCK (2)'!M$3,FCSTSDV!$D$1:$N$1,0))/'STOCK (2)'!$F176,1),0)</f>
        <v>0</v>
      </c>
      <c r="N176" s="92">
        <f t="array" ref="N176">+IFERROR(ROUND(INDEX(FCSTSDV!$D$2:$N$674,MATCH('STOCK (2)'!$D176,FCSTSDV!$C$2:$C$674,0),MATCH('STOCK (2)'!N$3,FCSTSDV!$D$1:$N$1,0))/'STOCK (2)'!$F176,1),0)</f>
        <v>0</v>
      </c>
      <c r="O176" s="92">
        <f t="array" ref="O176">+IFERROR(ROUND(INDEX(FCSTSDV!$D$2:$N$674,MATCH('STOCK (2)'!$D176,FCSTSDV!$C$2:$C$674,0),MATCH('STOCK (2)'!O$3,FCSTSDV!$D$1:$N$1,0))/'STOCK (2)'!$F176,1),0)</f>
        <v>0</v>
      </c>
      <c r="P176" s="92">
        <f t="array" ref="P176">+IFERROR(ROUND(INDEX(FCSTSDV!$D$2:$N$674,MATCH('STOCK (2)'!$D176,FCSTSDV!$C$2:$C$674,0),MATCH('STOCK (2)'!P$3,FCSTSDV!$D$1:$N$1,0))/'STOCK (2)'!$F176,1),0)</f>
        <v>0</v>
      </c>
      <c r="Q176" s="92">
        <f t="array" ref="Q176">+IFERROR(ROUND(INDEX(FCSTSDV!$D$2:$N$674,MATCH('STOCK (2)'!$D176,FCSTSDV!$C$2:$C$674,0),MATCH('STOCK (2)'!Q$3,FCSTSDV!$D$1:$N$1,0))/'STOCK (2)'!$F176,1),0)</f>
        <v>0</v>
      </c>
      <c r="R176" s="92">
        <f t="array" ref="R176">+IFERROR(ROUND(INDEX(FCSTSDV!$D$2:$N$674,MATCH('STOCK (2)'!$D176,FCSTSDV!$C$2:$C$674,0),MATCH('STOCK (2)'!R$3,FCSTSDV!$D$1:$N$1,0))/'STOCK (2)'!$F176,1),0)</f>
        <v>0</v>
      </c>
      <c r="S176" s="92">
        <f t="array" ref="S176">+IFERROR(ROUND(INDEX(FCSTSDV!$D$2:$N$674,MATCH('STOCK (2)'!$D176,FCSTSDV!$C$2:$C$674,0),MATCH('STOCK (2)'!S$3,FCSTSDV!$D$1:$N$1,0))/'STOCK (2)'!$F176,1),0)</f>
        <v>0</v>
      </c>
      <c r="T176" s="92">
        <f t="array" ref="T176">+IFERROR(ROUND(INDEX(FCSTSDV!$D$2:$N$674,MATCH('STOCK (2)'!$D176,FCSTSDV!$C$2:$C$674,0),MATCH('STOCK (2)'!T$3,FCSTSDV!$D$1:$N$1,0))/'STOCK (2)'!$F176,1),0)</f>
        <v>0</v>
      </c>
      <c r="U176" s="92">
        <f t="array" ref="U176">+IFERROR(ROUND(INDEX(FCSTSDV!$D$2:$N$674,MATCH('STOCK (2)'!$D176,FCSTSDV!$C$2:$C$674,0),MATCH('STOCK (2)'!U$3,FCSTSDV!$D$1:$N$1,0))/'STOCK (2)'!$F176,1),0)</f>
        <v>0</v>
      </c>
      <c r="V176" s="92">
        <f t="array" ref="V176">+IFERROR(ROUND(INDEX(FCSTSDV!$D$2:$N$674,MATCH('STOCK (2)'!$D176,FCSTSDV!$C$2:$C$674,0),MATCH('STOCK (2)'!V$3,FCSTSDV!$D$1:$N$1,0))/'STOCK (2)'!$F176,1),0)</f>
        <v>0</v>
      </c>
      <c r="W176" s="92">
        <f t="array" ref="W176">+IFERROR(ROUND(INDEX(FCSTSDV!$D$2:$N$674,MATCH('STOCK (2)'!$D176,FCSTSDV!$C$2:$C$674,0),MATCH('STOCK (2)'!W$3,FCSTSDV!$D$1:$N$1,0))/'STOCK (2)'!$F176,1),0)</f>
        <v>0</v>
      </c>
      <c r="X176" s="92">
        <f t="array" ref="X176">+IFERROR(ROUND(INDEX(FCSTSDV!$D$2:$N$674,MATCH('STOCK (2)'!$D176,FCSTSDV!$C$2:$C$674,0),MATCH('STOCK (2)'!X$3,FCSTSDV!$D$1:$N$1,0))/'STOCK (2)'!$F176,1),0)</f>
        <v>0</v>
      </c>
      <c r="Y176" s="119">
        <f t="array" ref="Y176">+IFERROR(ROUND(INDEX(FCSTSDV!$D$2:$N$674,MATCH('STOCK (2)'!$D176,FCSTSDV!$C$2:$C$674,0),MATCH('STOCK (2)'!Y$3,FCSTSDV!$D$1:$N$1,0))/'STOCK (2)'!$F176,1),0)</f>
        <v>0</v>
      </c>
      <c r="Z176" s="119">
        <f t="array" ref="Z176">+IFERROR(ROUND(INDEX(FCSTSDV!$D$2:$N$674,MATCH('STOCK (2)'!$D176,FCSTSDV!$C$2:$C$674,0),MATCH('STOCK (2)'!Z$3,FCSTSDV!$D$1:$N$1,0))/'STOCK (2)'!$F176,1),0)</f>
        <v>0</v>
      </c>
    </row>
    <row r="177" spans="1:26" ht="20.100000000000001" customHeight="1">
      <c r="A177" s="818"/>
      <c r="B177" s="794"/>
      <c r="C177" s="284"/>
      <c r="D177" s="32" t="s">
        <v>188</v>
      </c>
      <c r="E177" s="199"/>
      <c r="F177" s="49">
        <v>1500</v>
      </c>
      <c r="G177" s="799"/>
      <c r="H177" s="799"/>
      <c r="I177" s="784"/>
      <c r="J177" s="81"/>
      <c r="K177" s="92">
        <f t="array" ref="K177">+IFERROR(ROUND(INDEX(FCSTSDV!$D$2:$N$674,MATCH('STOCK (2)'!$D177,FCSTSDV!$C$2:$C$674,0),MATCH('STOCK (2)'!K$3,FCSTSDV!$D$1:$N$1,0))/'STOCK (2)'!$F177,1),0)</f>
        <v>0</v>
      </c>
      <c r="L177" s="92">
        <f t="array" ref="L177">+IFERROR(ROUND(INDEX(FCSTSDV!$D$2:$N$674,MATCH('STOCK (2)'!$D177,FCSTSDV!$C$2:$C$674,0),MATCH('STOCK (2)'!L$3,FCSTSDV!$D$1:$N$1,0))/'STOCK (2)'!$F177,1),0)</f>
        <v>0</v>
      </c>
      <c r="M177" s="92">
        <f t="array" ref="M177">+IFERROR(ROUND(INDEX(FCSTSDV!$D$2:$N$674,MATCH('STOCK (2)'!$D177,FCSTSDV!$C$2:$C$674,0),MATCH('STOCK (2)'!M$3,FCSTSDV!$D$1:$N$1,0))/'STOCK (2)'!$F177,1),0)</f>
        <v>0</v>
      </c>
      <c r="N177" s="92">
        <f t="array" ref="N177">+IFERROR(ROUND(INDEX(FCSTSDV!$D$2:$N$674,MATCH('STOCK (2)'!$D177,FCSTSDV!$C$2:$C$674,0),MATCH('STOCK (2)'!N$3,FCSTSDV!$D$1:$N$1,0))/'STOCK (2)'!$F177,1),0)</f>
        <v>0</v>
      </c>
      <c r="O177" s="92">
        <f t="array" ref="O177">+IFERROR(ROUND(INDEX(FCSTSDV!$D$2:$N$674,MATCH('STOCK (2)'!$D177,FCSTSDV!$C$2:$C$674,0),MATCH('STOCK (2)'!O$3,FCSTSDV!$D$1:$N$1,0))/'STOCK (2)'!$F177,1),0)</f>
        <v>0</v>
      </c>
      <c r="P177" s="92">
        <f t="array" ref="P177">+IFERROR(ROUND(INDEX(FCSTSDV!$D$2:$N$674,MATCH('STOCK (2)'!$D177,FCSTSDV!$C$2:$C$674,0),MATCH('STOCK (2)'!P$3,FCSTSDV!$D$1:$N$1,0))/'STOCK (2)'!$F177,1),0)</f>
        <v>0</v>
      </c>
      <c r="Q177" s="92">
        <f t="array" ref="Q177">+IFERROR(ROUND(INDEX(FCSTSDV!$D$2:$N$674,MATCH('STOCK (2)'!$D177,FCSTSDV!$C$2:$C$674,0),MATCH('STOCK (2)'!Q$3,FCSTSDV!$D$1:$N$1,0))/'STOCK (2)'!$F177,1),0)</f>
        <v>0</v>
      </c>
      <c r="R177" s="92">
        <f t="array" ref="R177">+IFERROR(ROUND(INDEX(FCSTSDV!$D$2:$N$674,MATCH('STOCK (2)'!$D177,FCSTSDV!$C$2:$C$674,0),MATCH('STOCK (2)'!R$3,FCSTSDV!$D$1:$N$1,0))/'STOCK (2)'!$F177,1),0)</f>
        <v>0</v>
      </c>
      <c r="S177" s="92">
        <f t="array" ref="S177">+IFERROR(ROUND(INDEX(FCSTSDV!$D$2:$N$674,MATCH('STOCK (2)'!$D177,FCSTSDV!$C$2:$C$674,0),MATCH('STOCK (2)'!S$3,FCSTSDV!$D$1:$N$1,0))/'STOCK (2)'!$F177,1),0)</f>
        <v>0</v>
      </c>
      <c r="T177" s="92">
        <f t="array" ref="T177">+IFERROR(ROUND(INDEX(FCSTSDV!$D$2:$N$674,MATCH('STOCK (2)'!$D177,FCSTSDV!$C$2:$C$674,0),MATCH('STOCK (2)'!T$3,FCSTSDV!$D$1:$N$1,0))/'STOCK (2)'!$F177,1),0)</f>
        <v>0</v>
      </c>
      <c r="U177" s="92">
        <f t="array" ref="U177">+IFERROR(ROUND(INDEX(FCSTSDV!$D$2:$N$674,MATCH('STOCK (2)'!$D177,FCSTSDV!$C$2:$C$674,0),MATCH('STOCK (2)'!U$3,FCSTSDV!$D$1:$N$1,0))/'STOCK (2)'!$F177,1),0)</f>
        <v>0</v>
      </c>
      <c r="V177" s="92">
        <f t="array" ref="V177">+IFERROR(ROUND(INDEX(FCSTSDV!$D$2:$N$674,MATCH('STOCK (2)'!$D177,FCSTSDV!$C$2:$C$674,0),MATCH('STOCK (2)'!V$3,FCSTSDV!$D$1:$N$1,0))/'STOCK (2)'!$F177,1),0)</f>
        <v>0</v>
      </c>
      <c r="W177" s="92">
        <f t="array" ref="W177">+IFERROR(ROUND(INDEX(FCSTSDV!$D$2:$N$674,MATCH('STOCK (2)'!$D177,FCSTSDV!$C$2:$C$674,0),MATCH('STOCK (2)'!W$3,FCSTSDV!$D$1:$N$1,0))/'STOCK (2)'!$F177,1),0)</f>
        <v>0</v>
      </c>
      <c r="X177" s="92">
        <f t="array" ref="X177">+IFERROR(ROUND(INDEX(FCSTSDV!$D$2:$N$674,MATCH('STOCK (2)'!$D177,FCSTSDV!$C$2:$C$674,0),MATCH('STOCK (2)'!X$3,FCSTSDV!$D$1:$N$1,0))/'STOCK (2)'!$F177,1),0)</f>
        <v>0</v>
      </c>
      <c r="Y177" s="119">
        <f t="array" ref="Y177">+IFERROR(ROUND(INDEX(FCSTSDV!$D$2:$N$674,MATCH('STOCK (2)'!$D177,FCSTSDV!$C$2:$C$674,0),MATCH('STOCK (2)'!Y$3,FCSTSDV!$D$1:$N$1,0))/'STOCK (2)'!$F177,1),0)</f>
        <v>0</v>
      </c>
      <c r="Z177" s="119">
        <f t="array" ref="Z177">+IFERROR(ROUND(INDEX(FCSTSDV!$D$2:$N$674,MATCH('STOCK (2)'!$D177,FCSTSDV!$C$2:$C$674,0),MATCH('STOCK (2)'!Z$3,FCSTSDV!$D$1:$N$1,0))/'STOCK (2)'!$F177,1),0)</f>
        <v>0</v>
      </c>
    </row>
    <row r="178" spans="1:26" ht="20.100000000000001" customHeight="1">
      <c r="A178" s="818"/>
      <c r="B178" s="794"/>
      <c r="C178" s="284"/>
      <c r="D178" s="32" t="s">
        <v>189</v>
      </c>
      <c r="E178" s="199"/>
      <c r="F178" s="49">
        <v>1500</v>
      </c>
      <c r="G178" s="799"/>
      <c r="H178" s="799"/>
      <c r="I178" s="784"/>
      <c r="J178" s="81"/>
      <c r="K178" s="92">
        <f t="array" ref="K178">+IFERROR(ROUND(INDEX(FCSTSDV!$D$2:$N$674,MATCH('STOCK (2)'!$D178,FCSTSDV!$C$2:$C$674,0),MATCH('STOCK (2)'!K$3,FCSTSDV!$D$1:$N$1,0))/'STOCK (2)'!$F178,1),0)</f>
        <v>0</v>
      </c>
      <c r="L178" s="92">
        <f t="array" ref="L178">+IFERROR(ROUND(INDEX(FCSTSDV!$D$2:$N$674,MATCH('STOCK (2)'!$D178,FCSTSDV!$C$2:$C$674,0),MATCH('STOCK (2)'!L$3,FCSTSDV!$D$1:$N$1,0))/'STOCK (2)'!$F178,1),0)</f>
        <v>0</v>
      </c>
      <c r="M178" s="92">
        <f t="array" ref="M178">+IFERROR(ROUND(INDEX(FCSTSDV!$D$2:$N$674,MATCH('STOCK (2)'!$D178,FCSTSDV!$C$2:$C$674,0),MATCH('STOCK (2)'!M$3,FCSTSDV!$D$1:$N$1,0))/'STOCK (2)'!$F178,1),0)</f>
        <v>0</v>
      </c>
      <c r="N178" s="92">
        <f t="array" ref="N178">+IFERROR(ROUND(INDEX(FCSTSDV!$D$2:$N$674,MATCH('STOCK (2)'!$D178,FCSTSDV!$C$2:$C$674,0),MATCH('STOCK (2)'!N$3,FCSTSDV!$D$1:$N$1,0))/'STOCK (2)'!$F178,1),0)</f>
        <v>0</v>
      </c>
      <c r="O178" s="92">
        <f t="array" ref="O178">+IFERROR(ROUND(INDEX(FCSTSDV!$D$2:$N$674,MATCH('STOCK (2)'!$D178,FCSTSDV!$C$2:$C$674,0),MATCH('STOCK (2)'!O$3,FCSTSDV!$D$1:$N$1,0))/'STOCK (2)'!$F178,1),0)</f>
        <v>0</v>
      </c>
      <c r="P178" s="92">
        <f t="array" ref="P178">+IFERROR(ROUND(INDEX(FCSTSDV!$D$2:$N$674,MATCH('STOCK (2)'!$D178,FCSTSDV!$C$2:$C$674,0),MATCH('STOCK (2)'!P$3,FCSTSDV!$D$1:$N$1,0))/'STOCK (2)'!$F178,1),0)</f>
        <v>0</v>
      </c>
      <c r="Q178" s="92">
        <f t="array" ref="Q178">+IFERROR(ROUND(INDEX(FCSTSDV!$D$2:$N$674,MATCH('STOCK (2)'!$D178,FCSTSDV!$C$2:$C$674,0),MATCH('STOCK (2)'!Q$3,FCSTSDV!$D$1:$N$1,0))/'STOCK (2)'!$F178,1),0)</f>
        <v>0</v>
      </c>
      <c r="R178" s="92">
        <f t="array" ref="R178">+IFERROR(ROUND(INDEX(FCSTSDV!$D$2:$N$674,MATCH('STOCK (2)'!$D178,FCSTSDV!$C$2:$C$674,0),MATCH('STOCK (2)'!R$3,FCSTSDV!$D$1:$N$1,0))/'STOCK (2)'!$F178,1),0)</f>
        <v>0</v>
      </c>
      <c r="S178" s="92">
        <f t="array" ref="S178">+IFERROR(ROUND(INDEX(FCSTSDV!$D$2:$N$674,MATCH('STOCK (2)'!$D178,FCSTSDV!$C$2:$C$674,0),MATCH('STOCK (2)'!S$3,FCSTSDV!$D$1:$N$1,0))/'STOCK (2)'!$F178,1),0)</f>
        <v>0</v>
      </c>
      <c r="T178" s="92">
        <f t="array" ref="T178">+IFERROR(ROUND(INDEX(FCSTSDV!$D$2:$N$674,MATCH('STOCK (2)'!$D178,FCSTSDV!$C$2:$C$674,0),MATCH('STOCK (2)'!T$3,FCSTSDV!$D$1:$N$1,0))/'STOCK (2)'!$F178,1),0)</f>
        <v>0</v>
      </c>
      <c r="U178" s="92">
        <f t="array" ref="U178">+IFERROR(ROUND(INDEX(FCSTSDV!$D$2:$N$674,MATCH('STOCK (2)'!$D178,FCSTSDV!$C$2:$C$674,0),MATCH('STOCK (2)'!U$3,FCSTSDV!$D$1:$N$1,0))/'STOCK (2)'!$F178,1),0)</f>
        <v>0</v>
      </c>
      <c r="V178" s="92">
        <f t="array" ref="V178">+IFERROR(ROUND(INDEX(FCSTSDV!$D$2:$N$674,MATCH('STOCK (2)'!$D178,FCSTSDV!$C$2:$C$674,0),MATCH('STOCK (2)'!V$3,FCSTSDV!$D$1:$N$1,0))/'STOCK (2)'!$F178,1),0)</f>
        <v>0</v>
      </c>
      <c r="W178" s="92">
        <f t="array" ref="W178">+IFERROR(ROUND(INDEX(FCSTSDV!$D$2:$N$674,MATCH('STOCK (2)'!$D178,FCSTSDV!$C$2:$C$674,0),MATCH('STOCK (2)'!W$3,FCSTSDV!$D$1:$N$1,0))/'STOCK (2)'!$F178,1),0)</f>
        <v>0</v>
      </c>
      <c r="X178" s="92">
        <f t="array" ref="X178">+IFERROR(ROUND(INDEX(FCSTSDV!$D$2:$N$674,MATCH('STOCK (2)'!$D178,FCSTSDV!$C$2:$C$674,0),MATCH('STOCK (2)'!X$3,FCSTSDV!$D$1:$N$1,0))/'STOCK (2)'!$F178,1),0)</f>
        <v>0</v>
      </c>
      <c r="Y178" s="119">
        <f t="array" ref="Y178">+IFERROR(ROUND(INDEX(FCSTSDV!$D$2:$N$674,MATCH('STOCK (2)'!$D178,FCSTSDV!$C$2:$C$674,0),MATCH('STOCK (2)'!Y$3,FCSTSDV!$D$1:$N$1,0))/'STOCK (2)'!$F178,1),0)</f>
        <v>0</v>
      </c>
      <c r="Z178" s="119">
        <f t="array" ref="Z178">+IFERROR(ROUND(INDEX(FCSTSDV!$D$2:$N$674,MATCH('STOCK (2)'!$D178,FCSTSDV!$C$2:$C$674,0),MATCH('STOCK (2)'!Z$3,FCSTSDV!$D$1:$N$1,0))/'STOCK (2)'!$F178,1),0)</f>
        <v>0</v>
      </c>
    </row>
    <row r="179" spans="1:26" ht="20.100000000000001" customHeight="1">
      <c r="A179" s="818"/>
      <c r="B179" s="794"/>
      <c r="C179" s="284"/>
      <c r="D179" s="32" t="s">
        <v>190</v>
      </c>
      <c r="E179" s="199"/>
      <c r="F179" s="49">
        <v>1500</v>
      </c>
      <c r="G179" s="799"/>
      <c r="H179" s="799"/>
      <c r="I179" s="784"/>
      <c r="J179" s="81"/>
      <c r="K179" s="92">
        <f t="array" ref="K179">+IFERROR(ROUND(INDEX(FCSTSDV!$D$2:$N$674,MATCH('STOCK (2)'!$D179,FCSTSDV!$C$2:$C$674,0),MATCH('STOCK (2)'!K$3,FCSTSDV!$D$1:$N$1,0))/'STOCK (2)'!$F179,1),0)</f>
        <v>0</v>
      </c>
      <c r="L179" s="92">
        <f t="array" ref="L179">+IFERROR(ROUND(INDEX(FCSTSDV!$D$2:$N$674,MATCH('STOCK (2)'!$D179,FCSTSDV!$C$2:$C$674,0),MATCH('STOCK (2)'!L$3,FCSTSDV!$D$1:$N$1,0))/'STOCK (2)'!$F179,1),0)</f>
        <v>0</v>
      </c>
      <c r="M179" s="92">
        <f t="array" ref="M179">+IFERROR(ROUND(INDEX(FCSTSDV!$D$2:$N$674,MATCH('STOCK (2)'!$D179,FCSTSDV!$C$2:$C$674,0),MATCH('STOCK (2)'!M$3,FCSTSDV!$D$1:$N$1,0))/'STOCK (2)'!$F179,1),0)</f>
        <v>0</v>
      </c>
      <c r="N179" s="92">
        <f t="array" ref="N179">+IFERROR(ROUND(INDEX(FCSTSDV!$D$2:$N$674,MATCH('STOCK (2)'!$D179,FCSTSDV!$C$2:$C$674,0),MATCH('STOCK (2)'!N$3,FCSTSDV!$D$1:$N$1,0))/'STOCK (2)'!$F179,1),0)</f>
        <v>0</v>
      </c>
      <c r="O179" s="92">
        <f t="array" ref="O179">+IFERROR(ROUND(INDEX(FCSTSDV!$D$2:$N$674,MATCH('STOCK (2)'!$D179,FCSTSDV!$C$2:$C$674,0),MATCH('STOCK (2)'!O$3,FCSTSDV!$D$1:$N$1,0))/'STOCK (2)'!$F179,1),0)</f>
        <v>0</v>
      </c>
      <c r="P179" s="92">
        <f t="array" ref="P179">+IFERROR(ROUND(INDEX(FCSTSDV!$D$2:$N$674,MATCH('STOCK (2)'!$D179,FCSTSDV!$C$2:$C$674,0),MATCH('STOCK (2)'!P$3,FCSTSDV!$D$1:$N$1,0))/'STOCK (2)'!$F179,1),0)</f>
        <v>0</v>
      </c>
      <c r="Q179" s="92">
        <f t="array" ref="Q179">+IFERROR(ROUND(INDEX(FCSTSDV!$D$2:$N$674,MATCH('STOCK (2)'!$D179,FCSTSDV!$C$2:$C$674,0),MATCH('STOCK (2)'!Q$3,FCSTSDV!$D$1:$N$1,0))/'STOCK (2)'!$F179,1),0)</f>
        <v>0</v>
      </c>
      <c r="R179" s="92">
        <f t="array" ref="R179">+IFERROR(ROUND(INDEX(FCSTSDV!$D$2:$N$674,MATCH('STOCK (2)'!$D179,FCSTSDV!$C$2:$C$674,0),MATCH('STOCK (2)'!R$3,FCSTSDV!$D$1:$N$1,0))/'STOCK (2)'!$F179,1),0)</f>
        <v>0</v>
      </c>
      <c r="S179" s="92">
        <f t="array" ref="S179">+IFERROR(ROUND(INDEX(FCSTSDV!$D$2:$N$674,MATCH('STOCK (2)'!$D179,FCSTSDV!$C$2:$C$674,0),MATCH('STOCK (2)'!S$3,FCSTSDV!$D$1:$N$1,0))/'STOCK (2)'!$F179,1),0)</f>
        <v>0</v>
      </c>
      <c r="T179" s="92">
        <f t="array" ref="T179">+IFERROR(ROUND(INDEX(FCSTSDV!$D$2:$N$674,MATCH('STOCK (2)'!$D179,FCSTSDV!$C$2:$C$674,0),MATCH('STOCK (2)'!T$3,FCSTSDV!$D$1:$N$1,0))/'STOCK (2)'!$F179,1),0)</f>
        <v>0</v>
      </c>
      <c r="U179" s="92">
        <f t="array" ref="U179">+IFERROR(ROUND(INDEX(FCSTSDV!$D$2:$N$674,MATCH('STOCK (2)'!$D179,FCSTSDV!$C$2:$C$674,0),MATCH('STOCK (2)'!U$3,FCSTSDV!$D$1:$N$1,0))/'STOCK (2)'!$F179,1),0)</f>
        <v>0</v>
      </c>
      <c r="V179" s="92">
        <f t="array" ref="V179">+IFERROR(ROUND(INDEX(FCSTSDV!$D$2:$N$674,MATCH('STOCK (2)'!$D179,FCSTSDV!$C$2:$C$674,0),MATCH('STOCK (2)'!V$3,FCSTSDV!$D$1:$N$1,0))/'STOCK (2)'!$F179,1),0)</f>
        <v>0</v>
      </c>
      <c r="W179" s="92">
        <f t="array" ref="W179">+IFERROR(ROUND(INDEX(FCSTSDV!$D$2:$N$674,MATCH('STOCK (2)'!$D179,FCSTSDV!$C$2:$C$674,0),MATCH('STOCK (2)'!W$3,FCSTSDV!$D$1:$N$1,0))/'STOCK (2)'!$F179,1),0)</f>
        <v>0</v>
      </c>
      <c r="X179" s="92">
        <f t="array" ref="X179">+IFERROR(ROUND(INDEX(FCSTSDV!$D$2:$N$674,MATCH('STOCK (2)'!$D179,FCSTSDV!$C$2:$C$674,0),MATCH('STOCK (2)'!X$3,FCSTSDV!$D$1:$N$1,0))/'STOCK (2)'!$F179,1),0)</f>
        <v>0</v>
      </c>
      <c r="Y179" s="119">
        <f t="array" ref="Y179">+IFERROR(ROUND(INDEX(FCSTSDV!$D$2:$N$674,MATCH('STOCK (2)'!$D179,FCSTSDV!$C$2:$C$674,0),MATCH('STOCK (2)'!Y$3,FCSTSDV!$D$1:$N$1,0))/'STOCK (2)'!$F179,1),0)</f>
        <v>0</v>
      </c>
      <c r="Z179" s="119">
        <f t="array" ref="Z179">+IFERROR(ROUND(INDEX(FCSTSDV!$D$2:$N$674,MATCH('STOCK (2)'!$D179,FCSTSDV!$C$2:$C$674,0),MATCH('STOCK (2)'!Z$3,FCSTSDV!$D$1:$N$1,0))/'STOCK (2)'!$F179,1),0)</f>
        <v>0</v>
      </c>
    </row>
    <row r="180" spans="1:26" ht="20.100000000000001" customHeight="1">
      <c r="A180" s="818"/>
      <c r="B180" s="794"/>
      <c r="C180" s="284"/>
      <c r="D180" s="32" t="s">
        <v>191</v>
      </c>
      <c r="E180" s="199"/>
      <c r="F180" s="49">
        <v>1500</v>
      </c>
      <c r="G180" s="799"/>
      <c r="H180" s="799"/>
      <c r="I180" s="784"/>
      <c r="J180" s="81"/>
      <c r="K180" s="92">
        <f t="array" ref="K180">+IFERROR(ROUND(INDEX(FCSTSDV!$D$2:$N$674,MATCH('STOCK (2)'!$D180,FCSTSDV!$C$2:$C$674,0),MATCH('STOCK (2)'!K$3,FCSTSDV!$D$1:$N$1,0))/'STOCK (2)'!$F180,1),0)</f>
        <v>0</v>
      </c>
      <c r="L180" s="92">
        <f t="array" ref="L180">+IFERROR(ROUND(INDEX(FCSTSDV!$D$2:$N$674,MATCH('STOCK (2)'!$D180,FCSTSDV!$C$2:$C$674,0),MATCH('STOCK (2)'!L$3,FCSTSDV!$D$1:$N$1,0))/'STOCK (2)'!$F180,1),0)</f>
        <v>0</v>
      </c>
      <c r="M180" s="92">
        <f t="array" ref="M180">+IFERROR(ROUND(INDEX(FCSTSDV!$D$2:$N$674,MATCH('STOCK (2)'!$D180,FCSTSDV!$C$2:$C$674,0),MATCH('STOCK (2)'!M$3,FCSTSDV!$D$1:$N$1,0))/'STOCK (2)'!$F180,1),0)</f>
        <v>0</v>
      </c>
      <c r="N180" s="92">
        <f t="array" ref="N180">+IFERROR(ROUND(INDEX(FCSTSDV!$D$2:$N$674,MATCH('STOCK (2)'!$D180,FCSTSDV!$C$2:$C$674,0),MATCH('STOCK (2)'!N$3,FCSTSDV!$D$1:$N$1,0))/'STOCK (2)'!$F180,1),0)</f>
        <v>0</v>
      </c>
      <c r="O180" s="92">
        <f t="array" ref="O180">+IFERROR(ROUND(INDEX(FCSTSDV!$D$2:$N$674,MATCH('STOCK (2)'!$D180,FCSTSDV!$C$2:$C$674,0),MATCH('STOCK (2)'!O$3,FCSTSDV!$D$1:$N$1,0))/'STOCK (2)'!$F180,1),0)</f>
        <v>0</v>
      </c>
      <c r="P180" s="92">
        <f t="array" ref="P180">+IFERROR(ROUND(INDEX(FCSTSDV!$D$2:$N$674,MATCH('STOCK (2)'!$D180,FCSTSDV!$C$2:$C$674,0),MATCH('STOCK (2)'!P$3,FCSTSDV!$D$1:$N$1,0))/'STOCK (2)'!$F180,1),0)</f>
        <v>0</v>
      </c>
      <c r="Q180" s="92">
        <f t="array" ref="Q180">+IFERROR(ROUND(INDEX(FCSTSDV!$D$2:$N$674,MATCH('STOCK (2)'!$D180,FCSTSDV!$C$2:$C$674,0),MATCH('STOCK (2)'!Q$3,FCSTSDV!$D$1:$N$1,0))/'STOCK (2)'!$F180,1),0)</f>
        <v>0</v>
      </c>
      <c r="R180" s="92">
        <f t="array" ref="R180">+IFERROR(ROUND(INDEX(FCSTSDV!$D$2:$N$674,MATCH('STOCK (2)'!$D180,FCSTSDV!$C$2:$C$674,0),MATCH('STOCK (2)'!R$3,FCSTSDV!$D$1:$N$1,0))/'STOCK (2)'!$F180,1),0)</f>
        <v>0</v>
      </c>
      <c r="S180" s="92">
        <f t="array" ref="S180">+IFERROR(ROUND(INDEX(FCSTSDV!$D$2:$N$674,MATCH('STOCK (2)'!$D180,FCSTSDV!$C$2:$C$674,0),MATCH('STOCK (2)'!S$3,FCSTSDV!$D$1:$N$1,0))/'STOCK (2)'!$F180,1),0)</f>
        <v>0</v>
      </c>
      <c r="T180" s="92">
        <f t="array" ref="T180">+IFERROR(ROUND(INDEX(FCSTSDV!$D$2:$N$674,MATCH('STOCK (2)'!$D180,FCSTSDV!$C$2:$C$674,0),MATCH('STOCK (2)'!T$3,FCSTSDV!$D$1:$N$1,0))/'STOCK (2)'!$F180,1),0)</f>
        <v>0</v>
      </c>
      <c r="U180" s="92">
        <f t="array" ref="U180">+IFERROR(ROUND(INDEX(FCSTSDV!$D$2:$N$674,MATCH('STOCK (2)'!$D180,FCSTSDV!$C$2:$C$674,0),MATCH('STOCK (2)'!U$3,FCSTSDV!$D$1:$N$1,0))/'STOCK (2)'!$F180,1),0)</f>
        <v>0</v>
      </c>
      <c r="V180" s="92">
        <f t="array" ref="V180">+IFERROR(ROUND(INDEX(FCSTSDV!$D$2:$N$674,MATCH('STOCK (2)'!$D180,FCSTSDV!$C$2:$C$674,0),MATCH('STOCK (2)'!V$3,FCSTSDV!$D$1:$N$1,0))/'STOCK (2)'!$F180,1),0)</f>
        <v>0</v>
      </c>
      <c r="W180" s="92">
        <f t="array" ref="W180">+IFERROR(ROUND(INDEX(FCSTSDV!$D$2:$N$674,MATCH('STOCK (2)'!$D180,FCSTSDV!$C$2:$C$674,0),MATCH('STOCK (2)'!W$3,FCSTSDV!$D$1:$N$1,0))/'STOCK (2)'!$F180,1),0)</f>
        <v>0</v>
      </c>
      <c r="X180" s="92">
        <f t="array" ref="X180">+IFERROR(ROUND(INDEX(FCSTSDV!$D$2:$N$674,MATCH('STOCK (2)'!$D180,FCSTSDV!$C$2:$C$674,0),MATCH('STOCK (2)'!X$3,FCSTSDV!$D$1:$N$1,0))/'STOCK (2)'!$F180,1),0)</f>
        <v>0</v>
      </c>
      <c r="Y180" s="119">
        <f t="array" ref="Y180">+IFERROR(ROUND(INDEX(FCSTSDV!$D$2:$N$674,MATCH('STOCK (2)'!$D180,FCSTSDV!$C$2:$C$674,0),MATCH('STOCK (2)'!Y$3,FCSTSDV!$D$1:$N$1,0))/'STOCK (2)'!$F180,1),0)</f>
        <v>0</v>
      </c>
      <c r="Z180" s="119">
        <f t="array" ref="Z180">+IFERROR(ROUND(INDEX(FCSTSDV!$D$2:$N$674,MATCH('STOCK (2)'!$D180,FCSTSDV!$C$2:$C$674,0),MATCH('STOCK (2)'!Z$3,FCSTSDV!$D$1:$N$1,0))/'STOCK (2)'!$F180,1),0)</f>
        <v>0</v>
      </c>
    </row>
    <row r="181" spans="1:26" ht="20.100000000000001" customHeight="1">
      <c r="A181" s="818"/>
      <c r="B181" s="794"/>
      <c r="C181" s="284"/>
      <c r="D181" s="32" t="s">
        <v>192</v>
      </c>
      <c r="E181" s="199"/>
      <c r="F181" s="49">
        <v>1500</v>
      </c>
      <c r="G181" s="799"/>
      <c r="H181" s="799"/>
      <c r="I181" s="784"/>
      <c r="J181" s="81"/>
      <c r="K181" s="92">
        <f t="array" ref="K181">+IFERROR(ROUND(INDEX(FCSTSDV!$D$2:$N$674,MATCH('STOCK (2)'!$D181,FCSTSDV!$C$2:$C$674,0),MATCH('STOCK (2)'!K$3,FCSTSDV!$D$1:$N$1,0))/'STOCK (2)'!$F181,1),0)</f>
        <v>0</v>
      </c>
      <c r="L181" s="92">
        <f t="array" ref="L181">+IFERROR(ROUND(INDEX(FCSTSDV!$D$2:$N$674,MATCH('STOCK (2)'!$D181,FCSTSDV!$C$2:$C$674,0),MATCH('STOCK (2)'!L$3,FCSTSDV!$D$1:$N$1,0))/'STOCK (2)'!$F181,1),0)</f>
        <v>0</v>
      </c>
      <c r="M181" s="92">
        <f t="array" ref="M181">+IFERROR(ROUND(INDEX(FCSTSDV!$D$2:$N$674,MATCH('STOCK (2)'!$D181,FCSTSDV!$C$2:$C$674,0),MATCH('STOCK (2)'!M$3,FCSTSDV!$D$1:$N$1,0))/'STOCK (2)'!$F181,1),0)</f>
        <v>0</v>
      </c>
      <c r="N181" s="92">
        <f t="array" ref="N181">+IFERROR(ROUND(INDEX(FCSTSDV!$D$2:$N$674,MATCH('STOCK (2)'!$D181,FCSTSDV!$C$2:$C$674,0),MATCH('STOCK (2)'!N$3,FCSTSDV!$D$1:$N$1,0))/'STOCK (2)'!$F181,1),0)</f>
        <v>0</v>
      </c>
      <c r="O181" s="92">
        <f t="array" ref="O181">+IFERROR(ROUND(INDEX(FCSTSDV!$D$2:$N$674,MATCH('STOCK (2)'!$D181,FCSTSDV!$C$2:$C$674,0),MATCH('STOCK (2)'!O$3,FCSTSDV!$D$1:$N$1,0))/'STOCK (2)'!$F181,1),0)</f>
        <v>0</v>
      </c>
      <c r="P181" s="92">
        <f t="array" ref="P181">+IFERROR(ROUND(INDEX(FCSTSDV!$D$2:$N$674,MATCH('STOCK (2)'!$D181,FCSTSDV!$C$2:$C$674,0),MATCH('STOCK (2)'!P$3,FCSTSDV!$D$1:$N$1,0))/'STOCK (2)'!$F181,1),0)</f>
        <v>0</v>
      </c>
      <c r="Q181" s="92">
        <f t="array" ref="Q181">+IFERROR(ROUND(INDEX(FCSTSDV!$D$2:$N$674,MATCH('STOCK (2)'!$D181,FCSTSDV!$C$2:$C$674,0),MATCH('STOCK (2)'!Q$3,FCSTSDV!$D$1:$N$1,0))/'STOCK (2)'!$F181,1),0)</f>
        <v>0</v>
      </c>
      <c r="R181" s="92">
        <f t="array" ref="R181">+IFERROR(ROUND(INDEX(FCSTSDV!$D$2:$N$674,MATCH('STOCK (2)'!$D181,FCSTSDV!$C$2:$C$674,0),MATCH('STOCK (2)'!R$3,FCSTSDV!$D$1:$N$1,0))/'STOCK (2)'!$F181,1),0)</f>
        <v>0</v>
      </c>
      <c r="S181" s="92">
        <f t="array" ref="S181">+IFERROR(ROUND(INDEX(FCSTSDV!$D$2:$N$674,MATCH('STOCK (2)'!$D181,FCSTSDV!$C$2:$C$674,0),MATCH('STOCK (2)'!S$3,FCSTSDV!$D$1:$N$1,0))/'STOCK (2)'!$F181,1),0)</f>
        <v>0</v>
      </c>
      <c r="T181" s="92">
        <f t="array" ref="T181">+IFERROR(ROUND(INDEX(FCSTSDV!$D$2:$N$674,MATCH('STOCK (2)'!$D181,FCSTSDV!$C$2:$C$674,0),MATCH('STOCK (2)'!T$3,FCSTSDV!$D$1:$N$1,0))/'STOCK (2)'!$F181,1),0)</f>
        <v>0</v>
      </c>
      <c r="U181" s="92">
        <f t="array" ref="U181">+IFERROR(ROUND(INDEX(FCSTSDV!$D$2:$N$674,MATCH('STOCK (2)'!$D181,FCSTSDV!$C$2:$C$674,0),MATCH('STOCK (2)'!U$3,FCSTSDV!$D$1:$N$1,0))/'STOCK (2)'!$F181,1),0)</f>
        <v>0</v>
      </c>
      <c r="V181" s="92">
        <f t="array" ref="V181">+IFERROR(ROUND(INDEX(FCSTSDV!$D$2:$N$674,MATCH('STOCK (2)'!$D181,FCSTSDV!$C$2:$C$674,0),MATCH('STOCK (2)'!V$3,FCSTSDV!$D$1:$N$1,0))/'STOCK (2)'!$F181,1),0)</f>
        <v>0</v>
      </c>
      <c r="W181" s="92">
        <f t="array" ref="W181">+IFERROR(ROUND(INDEX(FCSTSDV!$D$2:$N$674,MATCH('STOCK (2)'!$D181,FCSTSDV!$C$2:$C$674,0),MATCH('STOCK (2)'!W$3,FCSTSDV!$D$1:$N$1,0))/'STOCK (2)'!$F181,1),0)</f>
        <v>0</v>
      </c>
      <c r="X181" s="92">
        <f t="array" ref="X181">+IFERROR(ROUND(INDEX(FCSTSDV!$D$2:$N$674,MATCH('STOCK (2)'!$D181,FCSTSDV!$C$2:$C$674,0),MATCH('STOCK (2)'!X$3,FCSTSDV!$D$1:$N$1,0))/'STOCK (2)'!$F181,1),0)</f>
        <v>0</v>
      </c>
      <c r="Y181" s="119">
        <f t="array" ref="Y181">+IFERROR(ROUND(INDEX(FCSTSDV!$D$2:$N$674,MATCH('STOCK (2)'!$D181,FCSTSDV!$C$2:$C$674,0),MATCH('STOCK (2)'!Y$3,FCSTSDV!$D$1:$N$1,0))/'STOCK (2)'!$F181,1),0)</f>
        <v>0</v>
      </c>
      <c r="Z181" s="119">
        <f t="array" ref="Z181">+IFERROR(ROUND(INDEX(FCSTSDV!$D$2:$N$674,MATCH('STOCK (2)'!$D181,FCSTSDV!$C$2:$C$674,0),MATCH('STOCK (2)'!Z$3,FCSTSDV!$D$1:$N$1,0))/'STOCK (2)'!$F181,1),0)</f>
        <v>0</v>
      </c>
    </row>
    <row r="182" spans="1:26" ht="20.100000000000001" customHeight="1">
      <c r="A182" s="819"/>
      <c r="B182" s="805"/>
      <c r="C182" s="257"/>
      <c r="D182" s="52" t="s">
        <v>175</v>
      </c>
      <c r="E182" s="201" t="str">
        <f>+E174</f>
        <v>5T(77mm)*100mm key 5.5</v>
      </c>
      <c r="F182" s="53" t="s">
        <v>43</v>
      </c>
      <c r="G182" s="800"/>
      <c r="H182" s="800"/>
      <c r="I182" s="787"/>
      <c r="J182" s="87"/>
      <c r="K182" s="90" t="e">
        <f t="shared" ref="K182:P182" si="45">+$I$174+$J$182-SUM(K174:K181)</f>
        <v>#REF!</v>
      </c>
      <c r="L182" s="90" t="e">
        <f t="shared" si="45"/>
        <v>#REF!</v>
      </c>
      <c r="M182" s="90" t="e">
        <f t="shared" si="45"/>
        <v>#REF!</v>
      </c>
      <c r="N182" s="90" t="e">
        <f t="shared" si="45"/>
        <v>#REF!</v>
      </c>
      <c r="O182" s="90" t="e">
        <f t="shared" si="45"/>
        <v>#REF!</v>
      </c>
      <c r="P182" s="90" t="e">
        <f t="shared" si="45"/>
        <v>#REF!</v>
      </c>
      <c r="Q182" s="90" t="e">
        <f t="shared" ref="Q182:Z182" si="46">+P182-SUM(Q174:Q181)</f>
        <v>#REF!</v>
      </c>
      <c r="R182" s="90" t="e">
        <f t="shared" si="46"/>
        <v>#REF!</v>
      </c>
      <c r="S182" s="90" t="e">
        <f t="shared" si="46"/>
        <v>#REF!</v>
      </c>
      <c r="T182" s="90" t="e">
        <f t="shared" si="46"/>
        <v>#REF!</v>
      </c>
      <c r="U182" s="90" t="e">
        <f t="shared" si="46"/>
        <v>#REF!</v>
      </c>
      <c r="V182" s="90" t="e">
        <f t="shared" si="46"/>
        <v>#REF!</v>
      </c>
      <c r="W182" s="90" t="e">
        <f t="shared" si="46"/>
        <v>#REF!</v>
      </c>
      <c r="X182" s="90" t="e">
        <f t="shared" si="46"/>
        <v>#REF!</v>
      </c>
      <c r="Y182" s="90" t="e">
        <f t="shared" si="46"/>
        <v>#REF!</v>
      </c>
      <c r="Z182" s="90" t="e">
        <f t="shared" si="46"/>
        <v>#REF!</v>
      </c>
    </row>
    <row r="183" spans="1:26" ht="20.100000000000001" customHeight="1">
      <c r="A183" s="806" t="s">
        <v>172</v>
      </c>
      <c r="B183" s="791" t="s">
        <v>193</v>
      </c>
      <c r="C183" s="8"/>
      <c r="D183" s="132" t="s">
        <v>79</v>
      </c>
      <c r="E183" s="203" t="s">
        <v>193</v>
      </c>
      <c r="F183" s="133">
        <v>2500</v>
      </c>
      <c r="G183" s="45"/>
      <c r="H183" s="45"/>
      <c r="I183" s="781" t="e">
        <f>+VLOOKUP(B183,Sheet2!$B$3:$C$189,2,0)</f>
        <v>#REF!</v>
      </c>
      <c r="J183" s="79"/>
      <c r="K183" s="99">
        <f t="array" ref="K183">+IFERROR(ROUND(INDEX(FCSTSDV!$D$2:$N$674,MATCH('STOCK (2)'!$D183,FCSTSDV!$C$2:$C$674,0),MATCH('STOCK (2)'!K$3,FCSTSDV!$D$1:$N$1,0))/'STOCK (2)'!$F183,1),0)</f>
        <v>0</v>
      </c>
      <c r="L183" s="99">
        <f t="array" ref="L183">+IFERROR(ROUND(INDEX(FCSTSDV!$D$2:$N$674,MATCH('STOCK (2)'!$D183,FCSTSDV!$C$2:$C$674,0),MATCH('STOCK (2)'!L$3,FCSTSDV!$D$1:$N$1,0))/'STOCK (2)'!$F183,1),0)</f>
        <v>0</v>
      </c>
      <c r="M183" s="99">
        <f t="array" ref="M183">+IFERROR(ROUND(INDEX(FCSTSDV!$D$2:$N$674,MATCH('STOCK (2)'!$D183,FCSTSDV!$C$2:$C$674,0),MATCH('STOCK (2)'!M$3,FCSTSDV!$D$1:$N$1,0))/'STOCK (2)'!$F183,1),0)</f>
        <v>0</v>
      </c>
      <c r="N183" s="99">
        <f t="array" ref="N183">+IFERROR(ROUND(INDEX(FCSTSDV!$D$2:$N$674,MATCH('STOCK (2)'!$D183,FCSTSDV!$C$2:$C$674,0),MATCH('STOCK (2)'!N$3,FCSTSDV!$D$1:$N$1,0))/'STOCK (2)'!$F183,1),0)</f>
        <v>0</v>
      </c>
      <c r="O183" s="99">
        <f t="array" ref="O183">+IFERROR(ROUND(INDEX(FCSTSDV!$D$2:$N$674,MATCH('STOCK (2)'!$D183,FCSTSDV!$C$2:$C$674,0),MATCH('STOCK (2)'!O$3,FCSTSDV!$D$1:$N$1,0))/'STOCK (2)'!$F183,1),0)</f>
        <v>0</v>
      </c>
      <c r="P183" s="99">
        <f t="array" ref="P183">+IFERROR(ROUND(INDEX(FCSTSDV!$D$2:$N$674,MATCH('STOCK (2)'!$D183,FCSTSDV!$C$2:$C$674,0),MATCH('STOCK (2)'!P$3,FCSTSDV!$D$1:$N$1,0))/'STOCK (2)'!$F183,1),0)</f>
        <v>0</v>
      </c>
      <c r="Q183" s="99">
        <f t="array" ref="Q183">+IFERROR(ROUND(INDEX(FCSTSDV!$D$2:$N$674,MATCH('STOCK (2)'!$D183,FCSTSDV!$C$2:$C$674,0),MATCH('STOCK (2)'!Q$3,FCSTSDV!$D$1:$N$1,0))/'STOCK (2)'!$F183,1),0)</f>
        <v>0</v>
      </c>
      <c r="R183" s="99">
        <f t="array" ref="R183">+IFERROR(ROUND(INDEX(FCSTSDV!$D$2:$N$674,MATCH('STOCK (2)'!$D183,FCSTSDV!$C$2:$C$674,0),MATCH('STOCK (2)'!R$3,FCSTSDV!$D$1:$N$1,0))/'STOCK (2)'!$F183,1),0)</f>
        <v>0</v>
      </c>
      <c r="S183" s="99">
        <f t="array" ref="S183">+IFERROR(ROUND(INDEX(FCSTSDV!$D$2:$N$674,MATCH('STOCK (2)'!$D183,FCSTSDV!$C$2:$C$674,0),MATCH('STOCK (2)'!S$3,FCSTSDV!$D$1:$N$1,0))/'STOCK (2)'!$F183,1),0)</f>
        <v>0</v>
      </c>
      <c r="T183" s="99">
        <f t="array" ref="T183">+IFERROR(ROUND(INDEX(FCSTSDV!$D$2:$N$674,MATCH('STOCK (2)'!$D183,FCSTSDV!$C$2:$C$674,0),MATCH('STOCK (2)'!T$3,FCSTSDV!$D$1:$N$1,0))/'STOCK (2)'!$F183,1),0)</f>
        <v>0</v>
      </c>
      <c r="U183" s="99">
        <f t="array" ref="U183">+IFERROR(ROUND(INDEX(FCSTSDV!$D$2:$N$674,MATCH('STOCK (2)'!$D183,FCSTSDV!$C$2:$C$674,0),MATCH('STOCK (2)'!U$3,FCSTSDV!$D$1:$N$1,0))/'STOCK (2)'!$F183,1),0)</f>
        <v>0</v>
      </c>
      <c r="V183" s="99">
        <f t="array" ref="V183">+IFERROR(ROUND(INDEX(FCSTSDV!$D$2:$N$674,MATCH('STOCK (2)'!$D183,FCSTSDV!$C$2:$C$674,0),MATCH('STOCK (2)'!V$3,FCSTSDV!$D$1:$N$1,0))/'STOCK (2)'!$F183,1),0)</f>
        <v>0</v>
      </c>
      <c r="W183" s="99">
        <f t="array" ref="W183">+IFERROR(ROUND(INDEX(FCSTSDV!$D$2:$N$674,MATCH('STOCK (2)'!$D183,FCSTSDV!$C$2:$C$674,0),MATCH('STOCK (2)'!W$3,FCSTSDV!$D$1:$N$1,0))/'STOCK (2)'!$F183,1),0)</f>
        <v>0</v>
      </c>
      <c r="X183" s="99">
        <f t="array" ref="X183">+IFERROR(ROUND(INDEX(FCSTSDV!$D$2:$N$674,MATCH('STOCK (2)'!$D183,FCSTSDV!$C$2:$C$674,0),MATCH('STOCK (2)'!X$3,FCSTSDV!$D$1:$N$1,0))/'STOCK (2)'!$F183,1),0)</f>
        <v>0</v>
      </c>
      <c r="Y183" s="117">
        <f t="array" ref="Y183">+IFERROR(ROUND(INDEX(FCSTSDV!$D$2:$N$674,MATCH('STOCK (2)'!$D183,FCSTSDV!$C$2:$C$674,0),MATCH('STOCK (2)'!Y$3,FCSTSDV!$D$1:$N$1,0))/'STOCK (2)'!$F183,1),0)</f>
        <v>0</v>
      </c>
      <c r="Z183" s="117">
        <f t="array" ref="Z183">+IFERROR(ROUND(INDEX(FCSTSDV!$D$2:$N$674,MATCH('STOCK (2)'!$D183,FCSTSDV!$C$2:$C$674,0),MATCH('STOCK (2)'!Z$3,FCSTSDV!$D$1:$N$1,0))/'STOCK (2)'!$F183,1),0)</f>
        <v>0</v>
      </c>
    </row>
    <row r="184" spans="1:26" ht="20.100000000000001" customHeight="1">
      <c r="A184" s="807"/>
      <c r="B184" s="792"/>
      <c r="C184" s="16"/>
      <c r="D184" s="52" t="s">
        <v>175</v>
      </c>
      <c r="E184" s="205" t="str">
        <f>+E183</f>
        <v>5T(77mm)*66mm key 5.5</v>
      </c>
      <c r="F184" s="53" t="s">
        <v>43</v>
      </c>
      <c r="G184" s="54"/>
      <c r="H184" s="54"/>
      <c r="I184" s="782"/>
      <c r="J184" s="263"/>
      <c r="K184" s="90" t="e">
        <f t="shared" ref="K184:P184" si="47">+$I$183+$J$184-K183</f>
        <v>#REF!</v>
      </c>
      <c r="L184" s="90" t="e">
        <f t="shared" si="47"/>
        <v>#REF!</v>
      </c>
      <c r="M184" s="90" t="e">
        <f t="shared" si="47"/>
        <v>#REF!</v>
      </c>
      <c r="N184" s="90" t="e">
        <f t="shared" si="47"/>
        <v>#REF!</v>
      </c>
      <c r="O184" s="90" t="e">
        <f t="shared" si="47"/>
        <v>#REF!</v>
      </c>
      <c r="P184" s="90" t="e">
        <f t="shared" si="47"/>
        <v>#REF!</v>
      </c>
      <c r="Q184" s="90" t="e">
        <f t="shared" ref="Q184:Z184" si="48">+P184-Q183</f>
        <v>#REF!</v>
      </c>
      <c r="R184" s="90" t="e">
        <f t="shared" si="48"/>
        <v>#REF!</v>
      </c>
      <c r="S184" s="90" t="e">
        <f t="shared" si="48"/>
        <v>#REF!</v>
      </c>
      <c r="T184" s="90" t="e">
        <f t="shared" si="48"/>
        <v>#REF!</v>
      </c>
      <c r="U184" s="90" t="e">
        <f t="shared" si="48"/>
        <v>#REF!</v>
      </c>
      <c r="V184" s="90" t="e">
        <f t="shared" si="48"/>
        <v>#REF!</v>
      </c>
      <c r="W184" s="90" t="e">
        <f t="shared" si="48"/>
        <v>#REF!</v>
      </c>
      <c r="X184" s="90" t="e">
        <f t="shared" si="48"/>
        <v>#REF!</v>
      </c>
      <c r="Y184" s="90" t="e">
        <f t="shared" si="48"/>
        <v>#REF!</v>
      </c>
      <c r="Z184" s="90" t="e">
        <f t="shared" si="48"/>
        <v>#REF!</v>
      </c>
    </row>
    <row r="185" spans="1:26" ht="20.100000000000001" customHeight="1">
      <c r="A185" s="806" t="s">
        <v>172</v>
      </c>
      <c r="B185" s="791" t="s">
        <v>194</v>
      </c>
      <c r="C185" s="237"/>
      <c r="D185" s="73" t="s">
        <v>85</v>
      </c>
      <c r="E185" s="203" t="s">
        <v>194</v>
      </c>
      <c r="F185" s="44">
        <v>2500</v>
      </c>
      <c r="G185" s="238"/>
      <c r="H185" s="238"/>
      <c r="I185" s="781" t="e">
        <f>+VLOOKUP(B185,Sheet2!$B$3:$C$189,2,0)</f>
        <v>#REF!</v>
      </c>
      <c r="J185" s="79"/>
      <c r="K185" s="99">
        <f t="array" ref="K185">+IFERROR(ROUND(INDEX(FCSTSDV!$D$2:$N$674,MATCH('STOCK (2)'!$D185,FCSTSDV!$C$2:$C$674,0),MATCH('STOCK (2)'!K$3,FCSTSDV!$D$1:$N$1,0))/'STOCK (2)'!$F185,1),0)</f>
        <v>0</v>
      </c>
      <c r="L185" s="99">
        <f t="array" ref="L185">+IFERROR(ROUND(INDEX(FCSTSDV!$D$2:$N$674,MATCH('STOCK (2)'!$D185,FCSTSDV!$C$2:$C$674,0),MATCH('STOCK (2)'!L$3,FCSTSDV!$D$1:$N$1,0))/'STOCK (2)'!$F185,1),0)</f>
        <v>0</v>
      </c>
      <c r="M185" s="99">
        <f t="array" ref="M185">+IFERROR(ROUND(INDEX(FCSTSDV!$D$2:$N$674,MATCH('STOCK (2)'!$D185,FCSTSDV!$C$2:$C$674,0),MATCH('STOCK (2)'!M$3,FCSTSDV!$D$1:$N$1,0))/'STOCK (2)'!$F185,1),0)</f>
        <v>0</v>
      </c>
      <c r="N185" s="99">
        <f t="array" ref="N185">+IFERROR(ROUND(INDEX(FCSTSDV!$D$2:$N$674,MATCH('STOCK (2)'!$D185,FCSTSDV!$C$2:$C$674,0),MATCH('STOCK (2)'!N$3,FCSTSDV!$D$1:$N$1,0))/'STOCK (2)'!$F185,1),0)</f>
        <v>0</v>
      </c>
      <c r="O185" s="99">
        <f t="array" ref="O185">+IFERROR(ROUND(INDEX(FCSTSDV!$D$2:$N$674,MATCH('STOCK (2)'!$D185,FCSTSDV!$C$2:$C$674,0),MATCH('STOCK (2)'!O$3,FCSTSDV!$D$1:$N$1,0))/'STOCK (2)'!$F185,1),0)</f>
        <v>0</v>
      </c>
      <c r="P185" s="99">
        <f t="array" ref="P185">+IFERROR(ROUND(INDEX(FCSTSDV!$D$2:$N$674,MATCH('STOCK (2)'!$D185,FCSTSDV!$C$2:$C$674,0),MATCH('STOCK (2)'!P$3,FCSTSDV!$D$1:$N$1,0))/'STOCK (2)'!$F185,1),0)</f>
        <v>0</v>
      </c>
      <c r="Q185" s="99">
        <f t="array" ref="Q185">+IFERROR(ROUND(INDEX(FCSTSDV!$D$2:$N$674,MATCH('STOCK (2)'!$D185,FCSTSDV!$C$2:$C$674,0),MATCH('STOCK (2)'!Q$3,FCSTSDV!$D$1:$N$1,0))/'STOCK (2)'!$F185,1),0)</f>
        <v>0</v>
      </c>
      <c r="R185" s="99">
        <f t="array" ref="R185">+IFERROR(ROUND(INDEX(FCSTSDV!$D$2:$N$674,MATCH('STOCK (2)'!$D185,FCSTSDV!$C$2:$C$674,0),MATCH('STOCK (2)'!R$3,FCSTSDV!$D$1:$N$1,0))/'STOCK (2)'!$F185,1),0)</f>
        <v>0</v>
      </c>
      <c r="S185" s="99">
        <f t="array" ref="S185">+IFERROR(ROUND(INDEX(FCSTSDV!$D$2:$N$674,MATCH('STOCK (2)'!$D185,FCSTSDV!$C$2:$C$674,0),MATCH('STOCK (2)'!S$3,FCSTSDV!$D$1:$N$1,0))/'STOCK (2)'!$F185,1),0)</f>
        <v>0</v>
      </c>
      <c r="T185" s="99">
        <f t="array" ref="T185">+IFERROR(ROUND(INDEX(FCSTSDV!$D$2:$N$674,MATCH('STOCK (2)'!$D185,FCSTSDV!$C$2:$C$674,0),MATCH('STOCK (2)'!T$3,FCSTSDV!$D$1:$N$1,0))/'STOCK (2)'!$F185,1),0)</f>
        <v>0</v>
      </c>
      <c r="U185" s="99">
        <f t="array" ref="U185">+IFERROR(ROUND(INDEX(FCSTSDV!$D$2:$N$674,MATCH('STOCK (2)'!$D185,FCSTSDV!$C$2:$C$674,0),MATCH('STOCK (2)'!U$3,FCSTSDV!$D$1:$N$1,0))/'STOCK (2)'!$F185,1),0)</f>
        <v>0</v>
      </c>
      <c r="V185" s="99">
        <f t="array" ref="V185">+IFERROR(ROUND(INDEX(FCSTSDV!$D$2:$N$674,MATCH('STOCK (2)'!$D185,FCSTSDV!$C$2:$C$674,0),MATCH('STOCK (2)'!V$3,FCSTSDV!$D$1:$N$1,0))/'STOCK (2)'!$F185,1),0)</f>
        <v>0</v>
      </c>
      <c r="W185" s="99">
        <f t="array" ref="W185">+IFERROR(ROUND(INDEX(FCSTSDV!$D$2:$N$674,MATCH('STOCK (2)'!$D185,FCSTSDV!$C$2:$C$674,0),MATCH('STOCK (2)'!W$3,FCSTSDV!$D$1:$N$1,0))/'STOCK (2)'!$F185,1),0)</f>
        <v>0</v>
      </c>
      <c r="X185" s="99">
        <f t="array" ref="X185">+IFERROR(ROUND(INDEX(FCSTSDV!$D$2:$N$674,MATCH('STOCK (2)'!$D185,FCSTSDV!$C$2:$C$674,0),MATCH('STOCK (2)'!X$3,FCSTSDV!$D$1:$N$1,0))/'STOCK (2)'!$F185,1),0)</f>
        <v>0</v>
      </c>
      <c r="Y185" s="117">
        <f t="array" ref="Y185">+IFERROR(ROUND(INDEX(FCSTSDV!$D$2:$N$674,MATCH('STOCK (2)'!$D185,FCSTSDV!$C$2:$C$674,0),MATCH('STOCK (2)'!Y$3,FCSTSDV!$D$1:$N$1,0))/'STOCK (2)'!$F185,1),0)</f>
        <v>0</v>
      </c>
      <c r="Z185" s="117">
        <f t="array" ref="Z185">+IFERROR(ROUND(INDEX(FCSTSDV!$D$2:$N$674,MATCH('STOCK (2)'!$D185,FCSTSDV!$C$2:$C$674,0),MATCH('STOCK (2)'!Z$3,FCSTSDV!$D$1:$N$1,0))/'STOCK (2)'!$F185,1),0)</f>
        <v>0</v>
      </c>
    </row>
    <row r="186" spans="1:26" ht="20.100000000000001" customHeight="1">
      <c r="A186" s="813"/>
      <c r="B186" s="795"/>
      <c r="C186" s="239"/>
      <c r="D186" s="32" t="s">
        <v>77</v>
      </c>
      <c r="E186" s="204" t="str">
        <f>+E185</f>
        <v>5T(77mm)*80mm key 5.5</v>
      </c>
      <c r="F186" s="49">
        <v>2500</v>
      </c>
      <c r="G186" s="240"/>
      <c r="H186" s="240"/>
      <c r="I186" s="785"/>
      <c r="J186" s="81"/>
      <c r="K186" s="92">
        <f t="array" ref="K186">+IFERROR(ROUND(INDEX(FCSTSDV!$D$2:$N$674,MATCH('STOCK (2)'!$D186,FCSTSDV!$C$2:$C$674,0),MATCH('STOCK (2)'!K$3,FCSTSDV!$D$1:$N$1,0))/'STOCK (2)'!$F186,1),0)</f>
        <v>0</v>
      </c>
      <c r="L186" s="92">
        <f t="array" ref="L186">+IFERROR(ROUND(INDEX(FCSTSDV!$D$2:$N$674,MATCH('STOCK (2)'!$D186,FCSTSDV!$C$2:$C$674,0),MATCH('STOCK (2)'!L$3,FCSTSDV!$D$1:$N$1,0))/'STOCK (2)'!$F186,1),0)</f>
        <v>0</v>
      </c>
      <c r="M186" s="92">
        <f t="array" ref="M186">+IFERROR(ROUND(INDEX(FCSTSDV!$D$2:$N$674,MATCH('STOCK (2)'!$D186,FCSTSDV!$C$2:$C$674,0),MATCH('STOCK (2)'!M$3,FCSTSDV!$D$1:$N$1,0))/'STOCK (2)'!$F186,1),0)</f>
        <v>0</v>
      </c>
      <c r="N186" s="92">
        <f t="array" ref="N186">+IFERROR(ROUND(INDEX(FCSTSDV!$D$2:$N$674,MATCH('STOCK (2)'!$D186,FCSTSDV!$C$2:$C$674,0),MATCH('STOCK (2)'!N$3,FCSTSDV!$D$1:$N$1,0))/'STOCK (2)'!$F186,1),0)</f>
        <v>0</v>
      </c>
      <c r="O186" s="92">
        <f t="array" ref="O186">+IFERROR(ROUND(INDEX(FCSTSDV!$D$2:$N$674,MATCH('STOCK (2)'!$D186,FCSTSDV!$C$2:$C$674,0),MATCH('STOCK (2)'!O$3,FCSTSDV!$D$1:$N$1,0))/'STOCK (2)'!$F186,1),0)</f>
        <v>0</v>
      </c>
      <c r="P186" s="92">
        <f t="array" ref="P186">+IFERROR(ROUND(INDEX(FCSTSDV!$D$2:$N$674,MATCH('STOCK (2)'!$D186,FCSTSDV!$C$2:$C$674,0),MATCH('STOCK (2)'!P$3,FCSTSDV!$D$1:$N$1,0))/'STOCK (2)'!$F186,1),0)</f>
        <v>0</v>
      </c>
      <c r="Q186" s="92">
        <f t="array" ref="Q186">+IFERROR(ROUND(INDEX(FCSTSDV!$D$2:$N$674,MATCH('STOCK (2)'!$D186,FCSTSDV!$C$2:$C$674,0),MATCH('STOCK (2)'!Q$3,FCSTSDV!$D$1:$N$1,0))/'STOCK (2)'!$F186,1),0)</f>
        <v>0</v>
      </c>
      <c r="R186" s="92">
        <f t="array" ref="R186">+IFERROR(ROUND(INDEX(FCSTSDV!$D$2:$N$674,MATCH('STOCK (2)'!$D186,FCSTSDV!$C$2:$C$674,0),MATCH('STOCK (2)'!R$3,FCSTSDV!$D$1:$N$1,0))/'STOCK (2)'!$F186,1),0)</f>
        <v>0</v>
      </c>
      <c r="S186" s="92">
        <f t="array" ref="S186">+IFERROR(ROUND(INDEX(FCSTSDV!$D$2:$N$674,MATCH('STOCK (2)'!$D186,FCSTSDV!$C$2:$C$674,0),MATCH('STOCK (2)'!S$3,FCSTSDV!$D$1:$N$1,0))/'STOCK (2)'!$F186,1),0)</f>
        <v>0</v>
      </c>
      <c r="T186" s="92">
        <f t="array" ref="T186">+IFERROR(ROUND(INDEX(FCSTSDV!$D$2:$N$674,MATCH('STOCK (2)'!$D186,FCSTSDV!$C$2:$C$674,0),MATCH('STOCK (2)'!T$3,FCSTSDV!$D$1:$N$1,0))/'STOCK (2)'!$F186,1),0)</f>
        <v>0</v>
      </c>
      <c r="U186" s="92">
        <f t="array" ref="U186">+IFERROR(ROUND(INDEX(FCSTSDV!$D$2:$N$674,MATCH('STOCK (2)'!$D186,FCSTSDV!$C$2:$C$674,0),MATCH('STOCK (2)'!U$3,FCSTSDV!$D$1:$N$1,0))/'STOCK (2)'!$F186,1),0)</f>
        <v>0</v>
      </c>
      <c r="V186" s="92">
        <f t="array" ref="V186">+IFERROR(ROUND(INDEX(FCSTSDV!$D$2:$N$674,MATCH('STOCK (2)'!$D186,FCSTSDV!$C$2:$C$674,0),MATCH('STOCK (2)'!V$3,FCSTSDV!$D$1:$N$1,0))/'STOCK (2)'!$F186,1),0)</f>
        <v>0</v>
      </c>
      <c r="W186" s="92">
        <f t="array" ref="W186">+IFERROR(ROUND(INDEX(FCSTSDV!$D$2:$N$674,MATCH('STOCK (2)'!$D186,FCSTSDV!$C$2:$C$674,0),MATCH('STOCK (2)'!W$3,FCSTSDV!$D$1:$N$1,0))/'STOCK (2)'!$F186,1),0)</f>
        <v>0</v>
      </c>
      <c r="X186" s="92">
        <f t="array" ref="X186">+IFERROR(ROUND(INDEX(FCSTSDV!$D$2:$N$674,MATCH('STOCK (2)'!$D186,FCSTSDV!$C$2:$C$674,0),MATCH('STOCK (2)'!X$3,FCSTSDV!$D$1:$N$1,0))/'STOCK (2)'!$F186,1),0)</f>
        <v>0</v>
      </c>
      <c r="Y186" s="119">
        <f t="array" ref="Y186">+IFERROR(ROUND(INDEX(FCSTSDV!$D$2:$N$674,MATCH('STOCK (2)'!$D186,FCSTSDV!$C$2:$C$674,0),MATCH('STOCK (2)'!Y$3,FCSTSDV!$D$1:$N$1,0))/'STOCK (2)'!$F186,1),0)</f>
        <v>0</v>
      </c>
      <c r="Z186" s="119">
        <f t="array" ref="Z186">+IFERROR(ROUND(INDEX(FCSTSDV!$D$2:$N$674,MATCH('STOCK (2)'!$D186,FCSTSDV!$C$2:$C$674,0),MATCH('STOCK (2)'!Z$3,FCSTSDV!$D$1:$N$1,0))/'STOCK (2)'!$F186,1),0)</f>
        <v>0</v>
      </c>
    </row>
    <row r="187" spans="1:26" ht="20.100000000000001" customHeight="1">
      <c r="A187" s="813"/>
      <c r="B187" s="795"/>
      <c r="C187" s="239"/>
      <c r="D187" s="32" t="s">
        <v>21</v>
      </c>
      <c r="E187" s="204" t="str">
        <f>+E186</f>
        <v>5T(77mm)*80mm key 5.5</v>
      </c>
      <c r="F187" s="49">
        <v>2500</v>
      </c>
      <c r="G187" s="240"/>
      <c r="H187" s="240"/>
      <c r="I187" s="785"/>
      <c r="J187" s="81"/>
      <c r="K187" s="92">
        <f t="array" ref="K187">+IFERROR(ROUND(INDEX(FCSTSDV!$D$2:$N$674,MATCH('STOCK (2)'!$D187,FCSTSDV!$C$2:$C$674,0),MATCH('STOCK (2)'!K$3,FCSTSDV!$D$1:$N$1,0))/'STOCK (2)'!$F187,1),0)</f>
        <v>0</v>
      </c>
      <c r="L187" s="92">
        <f t="array" ref="L187">+IFERROR(ROUND(INDEX(FCSTSDV!$D$2:$N$674,MATCH('STOCK (2)'!$D187,FCSTSDV!$C$2:$C$674,0),MATCH('STOCK (2)'!L$3,FCSTSDV!$D$1:$N$1,0))/'STOCK (2)'!$F187,1),0)</f>
        <v>0</v>
      </c>
      <c r="M187" s="92">
        <f t="array" ref="M187">+IFERROR(ROUND(INDEX(FCSTSDV!$D$2:$N$674,MATCH('STOCK (2)'!$D187,FCSTSDV!$C$2:$C$674,0),MATCH('STOCK (2)'!M$3,FCSTSDV!$D$1:$N$1,0))/'STOCK (2)'!$F187,1),0)</f>
        <v>0</v>
      </c>
      <c r="N187" s="92">
        <f t="array" ref="N187">+IFERROR(ROUND(INDEX(FCSTSDV!$D$2:$N$674,MATCH('STOCK (2)'!$D187,FCSTSDV!$C$2:$C$674,0),MATCH('STOCK (2)'!N$3,FCSTSDV!$D$1:$N$1,0))/'STOCK (2)'!$F187,1),0)</f>
        <v>0</v>
      </c>
      <c r="O187" s="92">
        <f t="array" ref="O187">+IFERROR(ROUND(INDEX(FCSTSDV!$D$2:$N$674,MATCH('STOCK (2)'!$D187,FCSTSDV!$C$2:$C$674,0),MATCH('STOCK (2)'!O$3,FCSTSDV!$D$1:$N$1,0))/'STOCK (2)'!$F187,1),0)</f>
        <v>0</v>
      </c>
      <c r="P187" s="92">
        <f t="array" ref="P187">+IFERROR(ROUND(INDEX(FCSTSDV!$D$2:$N$674,MATCH('STOCK (2)'!$D187,FCSTSDV!$C$2:$C$674,0),MATCH('STOCK (2)'!P$3,FCSTSDV!$D$1:$N$1,0))/'STOCK (2)'!$F187,1),0)</f>
        <v>0</v>
      </c>
      <c r="Q187" s="92">
        <f t="array" ref="Q187">+IFERROR(ROUND(INDEX(FCSTSDV!$D$2:$N$674,MATCH('STOCK (2)'!$D187,FCSTSDV!$C$2:$C$674,0),MATCH('STOCK (2)'!Q$3,FCSTSDV!$D$1:$N$1,0))/'STOCK (2)'!$F187,1),0)</f>
        <v>0</v>
      </c>
      <c r="R187" s="92">
        <f t="array" ref="R187">+IFERROR(ROUND(INDEX(FCSTSDV!$D$2:$N$674,MATCH('STOCK (2)'!$D187,FCSTSDV!$C$2:$C$674,0),MATCH('STOCK (2)'!R$3,FCSTSDV!$D$1:$N$1,0))/'STOCK (2)'!$F187,1),0)</f>
        <v>0</v>
      </c>
      <c r="S187" s="92">
        <f t="array" ref="S187">+IFERROR(ROUND(INDEX(FCSTSDV!$D$2:$N$674,MATCH('STOCK (2)'!$D187,FCSTSDV!$C$2:$C$674,0),MATCH('STOCK (2)'!S$3,FCSTSDV!$D$1:$N$1,0))/'STOCK (2)'!$F187,1),0)</f>
        <v>0</v>
      </c>
      <c r="T187" s="92">
        <f t="array" ref="T187">+IFERROR(ROUND(INDEX(FCSTSDV!$D$2:$N$674,MATCH('STOCK (2)'!$D187,FCSTSDV!$C$2:$C$674,0),MATCH('STOCK (2)'!T$3,FCSTSDV!$D$1:$N$1,0))/'STOCK (2)'!$F187,1),0)</f>
        <v>0</v>
      </c>
      <c r="U187" s="92">
        <f t="array" ref="U187">+IFERROR(ROUND(INDEX(FCSTSDV!$D$2:$N$674,MATCH('STOCK (2)'!$D187,FCSTSDV!$C$2:$C$674,0),MATCH('STOCK (2)'!U$3,FCSTSDV!$D$1:$N$1,0))/'STOCK (2)'!$F187,1),0)</f>
        <v>0</v>
      </c>
      <c r="V187" s="92">
        <f t="array" ref="V187">+IFERROR(ROUND(INDEX(FCSTSDV!$D$2:$N$674,MATCH('STOCK (2)'!$D187,FCSTSDV!$C$2:$C$674,0),MATCH('STOCK (2)'!V$3,FCSTSDV!$D$1:$N$1,0))/'STOCK (2)'!$F187,1),0)</f>
        <v>0</v>
      </c>
      <c r="W187" s="92">
        <f t="array" ref="W187">+IFERROR(ROUND(INDEX(FCSTSDV!$D$2:$N$674,MATCH('STOCK (2)'!$D187,FCSTSDV!$C$2:$C$674,0),MATCH('STOCK (2)'!W$3,FCSTSDV!$D$1:$N$1,0))/'STOCK (2)'!$F187,1),0)</f>
        <v>0</v>
      </c>
      <c r="X187" s="92">
        <f t="array" ref="X187">+IFERROR(ROUND(INDEX(FCSTSDV!$D$2:$N$674,MATCH('STOCK (2)'!$D187,FCSTSDV!$C$2:$C$674,0),MATCH('STOCK (2)'!X$3,FCSTSDV!$D$1:$N$1,0))/'STOCK (2)'!$F187,1),0)</f>
        <v>0</v>
      </c>
      <c r="Y187" s="119">
        <f t="array" ref="Y187">+IFERROR(ROUND(INDEX(FCSTSDV!$D$2:$N$674,MATCH('STOCK (2)'!$D187,FCSTSDV!$C$2:$C$674,0),MATCH('STOCK (2)'!Y$3,FCSTSDV!$D$1:$N$1,0))/'STOCK (2)'!$F187,1),0)</f>
        <v>0</v>
      </c>
      <c r="Z187" s="119">
        <f t="array" ref="Z187">+IFERROR(ROUND(INDEX(FCSTSDV!$D$2:$N$674,MATCH('STOCK (2)'!$D187,FCSTSDV!$C$2:$C$674,0),MATCH('STOCK (2)'!Z$3,FCSTSDV!$D$1:$N$1,0))/'STOCK (2)'!$F187,1),0)</f>
        <v>0</v>
      </c>
    </row>
    <row r="188" spans="1:26" ht="20.100000000000001" customHeight="1">
      <c r="A188" s="807"/>
      <c r="B188" s="792"/>
      <c r="C188" s="241"/>
      <c r="D188" s="52" t="s">
        <v>175</v>
      </c>
      <c r="E188" s="205" t="str">
        <f>+E187</f>
        <v>5T(77mm)*80mm key 5.5</v>
      </c>
      <c r="F188" s="53" t="s">
        <v>43</v>
      </c>
      <c r="G188" s="242"/>
      <c r="H188" s="242"/>
      <c r="I188" s="782"/>
      <c r="J188" s="263"/>
      <c r="K188" s="90" t="e">
        <f t="shared" ref="K188:P188" si="49">+$I$185+$J$188-SUM(K185:K187)</f>
        <v>#REF!</v>
      </c>
      <c r="L188" s="90" t="e">
        <f t="shared" si="49"/>
        <v>#REF!</v>
      </c>
      <c r="M188" s="90" t="e">
        <f t="shared" si="49"/>
        <v>#REF!</v>
      </c>
      <c r="N188" s="90" t="e">
        <f t="shared" si="49"/>
        <v>#REF!</v>
      </c>
      <c r="O188" s="90" t="e">
        <f t="shared" si="49"/>
        <v>#REF!</v>
      </c>
      <c r="P188" s="90" t="e">
        <f t="shared" si="49"/>
        <v>#REF!</v>
      </c>
      <c r="Q188" s="90" t="e">
        <f t="shared" ref="Q188:Z188" si="50">+P188-SUM(Q185:Q187)</f>
        <v>#REF!</v>
      </c>
      <c r="R188" s="90" t="e">
        <f t="shared" si="50"/>
        <v>#REF!</v>
      </c>
      <c r="S188" s="90" t="e">
        <f t="shared" si="50"/>
        <v>#REF!</v>
      </c>
      <c r="T188" s="90" t="e">
        <f t="shared" si="50"/>
        <v>#REF!</v>
      </c>
      <c r="U188" s="90" t="e">
        <f t="shared" si="50"/>
        <v>#REF!</v>
      </c>
      <c r="V188" s="90" t="e">
        <f t="shared" si="50"/>
        <v>#REF!</v>
      </c>
      <c r="W188" s="90" t="e">
        <f t="shared" si="50"/>
        <v>#REF!</v>
      </c>
      <c r="X188" s="90" t="e">
        <f t="shared" si="50"/>
        <v>#REF!</v>
      </c>
      <c r="Y188" s="90" t="e">
        <f t="shared" si="50"/>
        <v>#REF!</v>
      </c>
      <c r="Z188" s="90" t="e">
        <f t="shared" si="50"/>
        <v>#REF!</v>
      </c>
    </row>
    <row r="189" spans="1:26" ht="20.100000000000001" customHeight="1">
      <c r="A189" s="806" t="s">
        <v>172</v>
      </c>
      <c r="B189" s="791" t="s">
        <v>197</v>
      </c>
      <c r="C189" s="237"/>
      <c r="D189" s="132" t="s">
        <v>82</v>
      </c>
      <c r="E189" s="203" t="s">
        <v>197</v>
      </c>
      <c r="F189" s="133">
        <v>2500</v>
      </c>
      <c r="G189" s="238"/>
      <c r="H189" s="238"/>
      <c r="I189" s="781" t="e">
        <f>+VLOOKUP(B189,Sheet2!$B$3:$C$189,2,0)</f>
        <v>#REF!</v>
      </c>
      <c r="J189" s="79"/>
      <c r="K189" s="99">
        <f t="array" ref="K189">+IFERROR(ROUND(INDEX(FCSTSDV!$D$2:$N$674,MATCH('STOCK (2)'!$D189,FCSTSDV!$C$2:$C$674,0),MATCH('STOCK (2)'!K$3,FCSTSDV!$D$1:$N$1,0))/'STOCK (2)'!$F189,1),0)</f>
        <v>0</v>
      </c>
      <c r="L189" s="99">
        <f t="array" ref="L189">+IFERROR(ROUND(INDEX(FCSTSDV!$D$2:$N$674,MATCH('STOCK (2)'!$D189,FCSTSDV!$C$2:$C$674,0),MATCH('STOCK (2)'!L$3,FCSTSDV!$D$1:$N$1,0))/'STOCK (2)'!$F189,1),0)</f>
        <v>0</v>
      </c>
      <c r="M189" s="99">
        <f t="array" ref="M189">+IFERROR(ROUND(INDEX(FCSTSDV!$D$2:$N$674,MATCH('STOCK (2)'!$D189,FCSTSDV!$C$2:$C$674,0),MATCH('STOCK (2)'!M$3,FCSTSDV!$D$1:$N$1,0))/'STOCK (2)'!$F189,1),0)</f>
        <v>0</v>
      </c>
      <c r="N189" s="99">
        <f t="array" ref="N189">+IFERROR(ROUND(INDEX(FCSTSDV!$D$2:$N$674,MATCH('STOCK (2)'!$D189,FCSTSDV!$C$2:$C$674,0),MATCH('STOCK (2)'!N$3,FCSTSDV!$D$1:$N$1,0))/'STOCK (2)'!$F189,1),0)</f>
        <v>0</v>
      </c>
      <c r="O189" s="99">
        <f t="array" ref="O189">+IFERROR(ROUND(INDEX(FCSTSDV!$D$2:$N$674,MATCH('STOCK (2)'!$D189,FCSTSDV!$C$2:$C$674,0),MATCH('STOCK (2)'!O$3,FCSTSDV!$D$1:$N$1,0))/'STOCK (2)'!$F189,1),0)</f>
        <v>0</v>
      </c>
      <c r="P189" s="99">
        <f t="array" ref="P189">+IFERROR(ROUND(INDEX(FCSTSDV!$D$2:$N$674,MATCH('STOCK (2)'!$D189,FCSTSDV!$C$2:$C$674,0),MATCH('STOCK (2)'!P$3,FCSTSDV!$D$1:$N$1,0))/'STOCK (2)'!$F189,1),0)</f>
        <v>0</v>
      </c>
      <c r="Q189" s="99">
        <f t="array" ref="Q189">+IFERROR(ROUND(INDEX(FCSTSDV!$D$2:$N$674,MATCH('STOCK (2)'!$D189,FCSTSDV!$C$2:$C$674,0),MATCH('STOCK (2)'!Q$3,FCSTSDV!$D$1:$N$1,0))/'STOCK (2)'!$F189,1),0)</f>
        <v>0</v>
      </c>
      <c r="R189" s="99">
        <f t="array" ref="R189">+IFERROR(ROUND(INDEX(FCSTSDV!$D$2:$N$674,MATCH('STOCK (2)'!$D189,FCSTSDV!$C$2:$C$674,0),MATCH('STOCK (2)'!R$3,FCSTSDV!$D$1:$N$1,0))/'STOCK (2)'!$F189,1),0)</f>
        <v>0</v>
      </c>
      <c r="S189" s="99">
        <f t="array" ref="S189">+IFERROR(ROUND(INDEX(FCSTSDV!$D$2:$N$674,MATCH('STOCK (2)'!$D189,FCSTSDV!$C$2:$C$674,0),MATCH('STOCK (2)'!S$3,FCSTSDV!$D$1:$N$1,0))/'STOCK (2)'!$F189,1),0)</f>
        <v>0</v>
      </c>
      <c r="T189" s="99">
        <f t="array" ref="T189">+IFERROR(ROUND(INDEX(FCSTSDV!$D$2:$N$674,MATCH('STOCK (2)'!$D189,FCSTSDV!$C$2:$C$674,0),MATCH('STOCK (2)'!T$3,FCSTSDV!$D$1:$N$1,0))/'STOCK (2)'!$F189,1),0)</f>
        <v>0</v>
      </c>
      <c r="U189" s="99">
        <f t="array" ref="U189">+IFERROR(ROUND(INDEX(FCSTSDV!$D$2:$N$674,MATCH('STOCK (2)'!$D189,FCSTSDV!$C$2:$C$674,0),MATCH('STOCK (2)'!U$3,FCSTSDV!$D$1:$N$1,0))/'STOCK (2)'!$F189,1),0)</f>
        <v>0</v>
      </c>
      <c r="V189" s="99">
        <f t="array" ref="V189">+IFERROR(ROUND(INDEX(FCSTSDV!$D$2:$N$674,MATCH('STOCK (2)'!$D189,FCSTSDV!$C$2:$C$674,0),MATCH('STOCK (2)'!V$3,FCSTSDV!$D$1:$N$1,0))/'STOCK (2)'!$F189,1),0)</f>
        <v>0</v>
      </c>
      <c r="W189" s="99">
        <f t="array" ref="W189">+IFERROR(ROUND(INDEX(FCSTSDV!$D$2:$N$674,MATCH('STOCK (2)'!$D189,FCSTSDV!$C$2:$C$674,0),MATCH('STOCK (2)'!W$3,FCSTSDV!$D$1:$N$1,0))/'STOCK (2)'!$F189,1),0)</f>
        <v>0</v>
      </c>
      <c r="X189" s="99">
        <f t="array" ref="X189">+IFERROR(ROUND(INDEX(FCSTSDV!$D$2:$N$674,MATCH('STOCK (2)'!$D189,FCSTSDV!$C$2:$C$674,0),MATCH('STOCK (2)'!X$3,FCSTSDV!$D$1:$N$1,0))/'STOCK (2)'!$F189,1),0)</f>
        <v>0</v>
      </c>
      <c r="Y189" s="117">
        <f t="array" ref="Y189">+IFERROR(ROUND(INDEX(FCSTSDV!$D$2:$N$674,MATCH('STOCK (2)'!$D189,FCSTSDV!$C$2:$C$674,0),MATCH('STOCK (2)'!Y$3,FCSTSDV!$D$1:$N$1,0))/'STOCK (2)'!$F189,1),0)</f>
        <v>0</v>
      </c>
      <c r="Z189" s="117">
        <f t="array" ref="Z189">+IFERROR(ROUND(INDEX(FCSTSDV!$D$2:$N$674,MATCH('STOCK (2)'!$D189,FCSTSDV!$C$2:$C$674,0),MATCH('STOCK (2)'!Z$3,FCSTSDV!$D$1:$N$1,0))/'STOCK (2)'!$F189,1),0)</f>
        <v>0</v>
      </c>
    </row>
    <row r="190" spans="1:26" ht="20.100000000000001" customHeight="1">
      <c r="A190" s="813"/>
      <c r="B190" s="795"/>
      <c r="C190" s="239"/>
      <c r="D190" s="32" t="s">
        <v>201</v>
      </c>
      <c r="E190" s="204"/>
      <c r="F190" s="49">
        <v>2500</v>
      </c>
      <c r="G190" s="240"/>
      <c r="H190" s="240"/>
      <c r="I190" s="785"/>
      <c r="J190" s="81"/>
      <c r="K190" s="92">
        <f t="array" ref="K190">+IFERROR(ROUND(INDEX(FCSTSDV!$D$2:$N$674,MATCH('STOCK (2)'!$D190,FCSTSDV!$C$2:$C$674,0),MATCH('STOCK (2)'!K$3,FCSTSDV!$D$1:$N$1,0))/'STOCK (2)'!$F190,1),0)</f>
        <v>0</v>
      </c>
      <c r="L190" s="92">
        <f t="array" ref="L190">+IFERROR(ROUND(INDEX(FCSTSDV!$D$2:$N$674,MATCH('STOCK (2)'!$D190,FCSTSDV!$C$2:$C$674,0),MATCH('STOCK (2)'!L$3,FCSTSDV!$D$1:$N$1,0))/'STOCK (2)'!$F190,1),0)</f>
        <v>0</v>
      </c>
      <c r="M190" s="92">
        <f t="array" ref="M190">+IFERROR(ROUND(INDEX(FCSTSDV!$D$2:$N$674,MATCH('STOCK (2)'!$D190,FCSTSDV!$C$2:$C$674,0),MATCH('STOCK (2)'!M$3,FCSTSDV!$D$1:$N$1,0))/'STOCK (2)'!$F190,1),0)</f>
        <v>0</v>
      </c>
      <c r="N190" s="92">
        <f t="array" ref="N190">+IFERROR(ROUND(INDEX(FCSTSDV!$D$2:$N$674,MATCH('STOCK (2)'!$D190,FCSTSDV!$C$2:$C$674,0),MATCH('STOCK (2)'!N$3,FCSTSDV!$D$1:$N$1,0))/'STOCK (2)'!$F190,1),0)</f>
        <v>0</v>
      </c>
      <c r="O190" s="92">
        <f t="array" ref="O190">+IFERROR(ROUND(INDEX(FCSTSDV!$D$2:$N$674,MATCH('STOCK (2)'!$D190,FCSTSDV!$C$2:$C$674,0),MATCH('STOCK (2)'!O$3,FCSTSDV!$D$1:$N$1,0))/'STOCK (2)'!$F190,1),0)</f>
        <v>0</v>
      </c>
      <c r="P190" s="92">
        <f t="array" ref="P190">+IFERROR(ROUND(INDEX(FCSTSDV!$D$2:$N$674,MATCH('STOCK (2)'!$D190,FCSTSDV!$C$2:$C$674,0),MATCH('STOCK (2)'!P$3,FCSTSDV!$D$1:$N$1,0))/'STOCK (2)'!$F190,1),0)</f>
        <v>0</v>
      </c>
      <c r="Q190" s="92">
        <f t="array" ref="Q190">+IFERROR(ROUND(INDEX(FCSTSDV!$D$2:$N$674,MATCH('STOCK (2)'!$D190,FCSTSDV!$C$2:$C$674,0),MATCH('STOCK (2)'!Q$3,FCSTSDV!$D$1:$N$1,0))/'STOCK (2)'!$F190,1),0)</f>
        <v>0</v>
      </c>
      <c r="R190" s="92">
        <f t="array" ref="R190">+IFERROR(ROUND(INDEX(FCSTSDV!$D$2:$N$674,MATCH('STOCK (2)'!$D190,FCSTSDV!$C$2:$C$674,0),MATCH('STOCK (2)'!R$3,FCSTSDV!$D$1:$N$1,0))/'STOCK (2)'!$F190,1),0)</f>
        <v>0</v>
      </c>
      <c r="S190" s="92">
        <f t="array" ref="S190">+IFERROR(ROUND(INDEX(FCSTSDV!$D$2:$N$674,MATCH('STOCK (2)'!$D190,FCSTSDV!$C$2:$C$674,0),MATCH('STOCK (2)'!S$3,FCSTSDV!$D$1:$N$1,0))/'STOCK (2)'!$F190,1),0)</f>
        <v>0</v>
      </c>
      <c r="T190" s="92">
        <f t="array" ref="T190">+IFERROR(ROUND(INDEX(FCSTSDV!$D$2:$N$674,MATCH('STOCK (2)'!$D190,FCSTSDV!$C$2:$C$674,0),MATCH('STOCK (2)'!T$3,FCSTSDV!$D$1:$N$1,0))/'STOCK (2)'!$F190,1),0)</f>
        <v>0</v>
      </c>
      <c r="U190" s="92">
        <f t="array" ref="U190">+IFERROR(ROUND(INDEX(FCSTSDV!$D$2:$N$674,MATCH('STOCK (2)'!$D190,FCSTSDV!$C$2:$C$674,0),MATCH('STOCK (2)'!U$3,FCSTSDV!$D$1:$N$1,0))/'STOCK (2)'!$F190,1),0)</f>
        <v>0</v>
      </c>
      <c r="V190" s="92">
        <f t="array" ref="V190">+IFERROR(ROUND(INDEX(FCSTSDV!$D$2:$N$674,MATCH('STOCK (2)'!$D190,FCSTSDV!$C$2:$C$674,0),MATCH('STOCK (2)'!V$3,FCSTSDV!$D$1:$N$1,0))/'STOCK (2)'!$F190,1),0)</f>
        <v>0</v>
      </c>
      <c r="W190" s="92">
        <f t="array" ref="W190">+IFERROR(ROUND(INDEX(FCSTSDV!$D$2:$N$674,MATCH('STOCK (2)'!$D190,FCSTSDV!$C$2:$C$674,0),MATCH('STOCK (2)'!W$3,FCSTSDV!$D$1:$N$1,0))/'STOCK (2)'!$F190,1),0)</f>
        <v>0</v>
      </c>
      <c r="X190" s="92">
        <f t="array" ref="X190">+IFERROR(ROUND(INDEX(FCSTSDV!$D$2:$N$674,MATCH('STOCK (2)'!$D190,FCSTSDV!$C$2:$C$674,0),MATCH('STOCK (2)'!X$3,FCSTSDV!$D$1:$N$1,0))/'STOCK (2)'!$F190,1),0)</f>
        <v>0</v>
      </c>
      <c r="Y190" s="119">
        <f t="array" ref="Y190">+IFERROR(ROUND(INDEX(FCSTSDV!$D$2:$N$674,MATCH('STOCK (2)'!$D190,FCSTSDV!$C$2:$C$674,0),MATCH('STOCK (2)'!Y$3,FCSTSDV!$D$1:$N$1,0))/'STOCK (2)'!$F190,1),0)</f>
        <v>0</v>
      </c>
      <c r="Z190" s="119">
        <f t="array" ref="Z190">+IFERROR(ROUND(INDEX(FCSTSDV!$D$2:$N$674,MATCH('STOCK (2)'!$D190,FCSTSDV!$C$2:$C$674,0),MATCH('STOCK (2)'!Z$3,FCSTSDV!$D$1:$N$1,0))/'STOCK (2)'!$F190,1),0)</f>
        <v>0</v>
      </c>
    </row>
    <row r="191" spans="1:26" ht="20.100000000000001" customHeight="1">
      <c r="A191" s="807"/>
      <c r="B191" s="792"/>
      <c r="C191" s="241"/>
      <c r="D191" s="52" t="s">
        <v>175</v>
      </c>
      <c r="E191" s="205" t="str">
        <f>+E189</f>
        <v>5T(77mm)*21mm key 5.5</v>
      </c>
      <c r="F191" s="53" t="s">
        <v>43</v>
      </c>
      <c r="G191" s="242"/>
      <c r="H191" s="242"/>
      <c r="I191" s="782"/>
      <c r="J191" s="263"/>
      <c r="K191" s="90" t="e">
        <f t="shared" ref="K191:P191" si="51">+$I$189+$J$191-SUM(K189:K190)</f>
        <v>#REF!</v>
      </c>
      <c r="L191" s="90" t="e">
        <f t="shared" si="51"/>
        <v>#REF!</v>
      </c>
      <c r="M191" s="90" t="e">
        <f t="shared" si="51"/>
        <v>#REF!</v>
      </c>
      <c r="N191" s="90" t="e">
        <f t="shared" si="51"/>
        <v>#REF!</v>
      </c>
      <c r="O191" s="90" t="e">
        <f t="shared" si="51"/>
        <v>#REF!</v>
      </c>
      <c r="P191" s="90" t="e">
        <f t="shared" si="51"/>
        <v>#REF!</v>
      </c>
      <c r="Q191" s="90" t="e">
        <f t="shared" ref="Q191:Z191" si="52">+P191-SUM(Q189:Q190)</f>
        <v>#REF!</v>
      </c>
      <c r="R191" s="90" t="e">
        <f t="shared" si="52"/>
        <v>#REF!</v>
      </c>
      <c r="S191" s="90" t="e">
        <f t="shared" si="52"/>
        <v>#REF!</v>
      </c>
      <c r="T191" s="90" t="e">
        <f t="shared" si="52"/>
        <v>#REF!</v>
      </c>
      <c r="U191" s="90" t="e">
        <f t="shared" si="52"/>
        <v>#REF!</v>
      </c>
      <c r="V191" s="90" t="e">
        <f t="shared" si="52"/>
        <v>#REF!</v>
      </c>
      <c r="W191" s="90" t="e">
        <f t="shared" si="52"/>
        <v>#REF!</v>
      </c>
      <c r="X191" s="90" t="e">
        <f t="shared" si="52"/>
        <v>#REF!</v>
      </c>
      <c r="Y191" s="90" t="e">
        <f t="shared" si="52"/>
        <v>#REF!</v>
      </c>
      <c r="Z191" s="90" t="e">
        <f t="shared" si="52"/>
        <v>#REF!</v>
      </c>
    </row>
    <row r="192" spans="1:26" ht="20.100000000000001" customHeight="1">
      <c r="A192" s="806" t="s">
        <v>172</v>
      </c>
      <c r="B192" s="791" t="s">
        <v>202</v>
      </c>
      <c r="C192" s="237"/>
      <c r="D192" s="132" t="s">
        <v>84</v>
      </c>
      <c r="E192" s="203" t="s">
        <v>202</v>
      </c>
      <c r="F192" s="133">
        <v>2500</v>
      </c>
      <c r="G192" s="238"/>
      <c r="H192" s="238"/>
      <c r="I192" s="781" t="e">
        <f>+VLOOKUP(B192,Sheet2!$B$3:$C$189,2,0)</f>
        <v>#REF!</v>
      </c>
      <c r="J192" s="79"/>
      <c r="K192" s="99">
        <f t="array" ref="K192">+IFERROR(ROUND(INDEX(FCSTSDV!$D$2:$N$674,MATCH('STOCK (2)'!$D192,FCSTSDV!$C$2:$C$674,0),MATCH('STOCK (2)'!K$3,FCSTSDV!$D$1:$N$1,0))/'STOCK (2)'!$F192,1),0)</f>
        <v>0</v>
      </c>
      <c r="L192" s="99">
        <f t="array" ref="L192">+IFERROR(ROUND(INDEX(FCSTSDV!$D$2:$N$674,MATCH('STOCK (2)'!$D192,FCSTSDV!$C$2:$C$674,0),MATCH('STOCK (2)'!L$3,FCSTSDV!$D$1:$N$1,0))/'STOCK (2)'!$F192,1),0)</f>
        <v>0</v>
      </c>
      <c r="M192" s="99">
        <f t="array" ref="M192">+IFERROR(ROUND(INDEX(FCSTSDV!$D$2:$N$674,MATCH('STOCK (2)'!$D192,FCSTSDV!$C$2:$C$674,0),MATCH('STOCK (2)'!M$3,FCSTSDV!$D$1:$N$1,0))/'STOCK (2)'!$F192,1),0)</f>
        <v>0</v>
      </c>
      <c r="N192" s="99">
        <f t="array" ref="N192">+IFERROR(ROUND(INDEX(FCSTSDV!$D$2:$N$674,MATCH('STOCK (2)'!$D192,FCSTSDV!$C$2:$C$674,0),MATCH('STOCK (2)'!N$3,FCSTSDV!$D$1:$N$1,0))/'STOCK (2)'!$F192,1),0)</f>
        <v>0</v>
      </c>
      <c r="O192" s="99">
        <f t="array" ref="O192">+IFERROR(ROUND(INDEX(FCSTSDV!$D$2:$N$674,MATCH('STOCK (2)'!$D192,FCSTSDV!$C$2:$C$674,0),MATCH('STOCK (2)'!O$3,FCSTSDV!$D$1:$N$1,0))/'STOCK (2)'!$F192,1),0)</f>
        <v>0</v>
      </c>
      <c r="P192" s="99">
        <f t="array" ref="P192">+IFERROR(ROUND(INDEX(FCSTSDV!$D$2:$N$674,MATCH('STOCK (2)'!$D192,FCSTSDV!$C$2:$C$674,0),MATCH('STOCK (2)'!P$3,FCSTSDV!$D$1:$N$1,0))/'STOCK (2)'!$F192,1),0)</f>
        <v>0</v>
      </c>
      <c r="Q192" s="99">
        <f t="array" ref="Q192">+IFERROR(ROUND(INDEX(FCSTSDV!$D$2:$N$674,MATCH('STOCK (2)'!$D192,FCSTSDV!$C$2:$C$674,0),MATCH('STOCK (2)'!Q$3,FCSTSDV!$D$1:$N$1,0))/'STOCK (2)'!$F192,1),0)</f>
        <v>0</v>
      </c>
      <c r="R192" s="99">
        <f t="array" ref="R192">+IFERROR(ROUND(INDEX(FCSTSDV!$D$2:$N$674,MATCH('STOCK (2)'!$D192,FCSTSDV!$C$2:$C$674,0),MATCH('STOCK (2)'!R$3,FCSTSDV!$D$1:$N$1,0))/'STOCK (2)'!$F192,1),0)</f>
        <v>0</v>
      </c>
      <c r="S192" s="99">
        <f t="array" ref="S192">+IFERROR(ROUND(INDEX(FCSTSDV!$D$2:$N$674,MATCH('STOCK (2)'!$D192,FCSTSDV!$C$2:$C$674,0),MATCH('STOCK (2)'!S$3,FCSTSDV!$D$1:$N$1,0))/'STOCK (2)'!$F192,1),0)</f>
        <v>0</v>
      </c>
      <c r="T192" s="99">
        <f t="array" ref="T192">+IFERROR(ROUND(INDEX(FCSTSDV!$D$2:$N$674,MATCH('STOCK (2)'!$D192,FCSTSDV!$C$2:$C$674,0),MATCH('STOCK (2)'!T$3,FCSTSDV!$D$1:$N$1,0))/'STOCK (2)'!$F192,1),0)</f>
        <v>0</v>
      </c>
      <c r="U192" s="99">
        <f t="array" ref="U192">+IFERROR(ROUND(INDEX(FCSTSDV!$D$2:$N$674,MATCH('STOCK (2)'!$D192,FCSTSDV!$C$2:$C$674,0),MATCH('STOCK (2)'!U$3,FCSTSDV!$D$1:$N$1,0))/'STOCK (2)'!$F192,1),0)</f>
        <v>0</v>
      </c>
      <c r="V192" s="99">
        <f t="array" ref="V192">+IFERROR(ROUND(INDEX(FCSTSDV!$D$2:$N$674,MATCH('STOCK (2)'!$D192,FCSTSDV!$C$2:$C$674,0),MATCH('STOCK (2)'!V$3,FCSTSDV!$D$1:$N$1,0))/'STOCK (2)'!$F192,1),0)</f>
        <v>0</v>
      </c>
      <c r="W192" s="99">
        <f t="array" ref="W192">+IFERROR(ROUND(INDEX(FCSTSDV!$D$2:$N$674,MATCH('STOCK (2)'!$D192,FCSTSDV!$C$2:$C$674,0),MATCH('STOCK (2)'!W$3,FCSTSDV!$D$1:$N$1,0))/'STOCK (2)'!$F192,1),0)</f>
        <v>0</v>
      </c>
      <c r="X192" s="99">
        <f t="array" ref="X192">+IFERROR(ROUND(INDEX(FCSTSDV!$D$2:$N$674,MATCH('STOCK (2)'!$D192,FCSTSDV!$C$2:$C$674,0),MATCH('STOCK (2)'!X$3,FCSTSDV!$D$1:$N$1,0))/'STOCK (2)'!$F192,1),0)</f>
        <v>0</v>
      </c>
      <c r="Y192" s="117">
        <f t="array" ref="Y192">+IFERROR(ROUND(INDEX(FCSTSDV!$D$2:$N$674,MATCH('STOCK (2)'!$D192,FCSTSDV!$C$2:$C$674,0),MATCH('STOCK (2)'!Y$3,FCSTSDV!$D$1:$N$1,0))/'STOCK (2)'!$F192,1),0)</f>
        <v>0</v>
      </c>
      <c r="Z192" s="117">
        <f t="array" ref="Z192">+IFERROR(ROUND(INDEX(FCSTSDV!$D$2:$N$674,MATCH('STOCK (2)'!$D192,FCSTSDV!$C$2:$C$674,0),MATCH('STOCK (2)'!Z$3,FCSTSDV!$D$1:$N$1,0))/'STOCK (2)'!$F192,1),0)</f>
        <v>0</v>
      </c>
    </row>
    <row r="193" spans="1:26" ht="20.100000000000001" customHeight="1">
      <c r="A193" s="813"/>
      <c r="B193" s="795"/>
      <c r="C193" s="239"/>
      <c r="D193" s="32" t="s">
        <v>83</v>
      </c>
      <c r="E193" s="204" t="str">
        <f>+E192</f>
        <v>5T(77mm)*47mm key 5.5</v>
      </c>
      <c r="F193" s="49">
        <v>2500</v>
      </c>
      <c r="G193" s="240"/>
      <c r="H193" s="240"/>
      <c r="I193" s="785"/>
      <c r="J193" s="81"/>
      <c r="K193" s="92">
        <f t="array" ref="K193">+IFERROR(ROUND(INDEX(FCSTSDV!$D$2:$N$674,MATCH('STOCK (2)'!$D193,FCSTSDV!$C$2:$C$674,0),MATCH('STOCK (2)'!K$3,FCSTSDV!$D$1:$N$1,0))/'STOCK (2)'!$F193,1),0)</f>
        <v>0</v>
      </c>
      <c r="L193" s="92">
        <f t="array" ref="L193">+IFERROR(ROUND(INDEX(FCSTSDV!$D$2:$N$674,MATCH('STOCK (2)'!$D193,FCSTSDV!$C$2:$C$674,0),MATCH('STOCK (2)'!L$3,FCSTSDV!$D$1:$N$1,0))/'STOCK (2)'!$F193,1),0)</f>
        <v>0</v>
      </c>
      <c r="M193" s="92">
        <f t="array" ref="M193">+IFERROR(ROUND(INDEX(FCSTSDV!$D$2:$N$674,MATCH('STOCK (2)'!$D193,FCSTSDV!$C$2:$C$674,0),MATCH('STOCK (2)'!M$3,FCSTSDV!$D$1:$N$1,0))/'STOCK (2)'!$F193,1),0)</f>
        <v>0</v>
      </c>
      <c r="N193" s="92">
        <f t="array" ref="N193">+IFERROR(ROUND(INDEX(FCSTSDV!$D$2:$N$674,MATCH('STOCK (2)'!$D193,FCSTSDV!$C$2:$C$674,0),MATCH('STOCK (2)'!N$3,FCSTSDV!$D$1:$N$1,0))/'STOCK (2)'!$F193,1),0)</f>
        <v>0</v>
      </c>
      <c r="O193" s="92">
        <f t="array" ref="O193">+IFERROR(ROUND(INDEX(FCSTSDV!$D$2:$N$674,MATCH('STOCK (2)'!$D193,FCSTSDV!$C$2:$C$674,0),MATCH('STOCK (2)'!O$3,FCSTSDV!$D$1:$N$1,0))/'STOCK (2)'!$F193,1),0)</f>
        <v>0</v>
      </c>
      <c r="P193" s="92">
        <f t="array" ref="P193">+IFERROR(ROUND(INDEX(FCSTSDV!$D$2:$N$674,MATCH('STOCK (2)'!$D193,FCSTSDV!$C$2:$C$674,0),MATCH('STOCK (2)'!P$3,FCSTSDV!$D$1:$N$1,0))/'STOCK (2)'!$F193,1),0)</f>
        <v>0</v>
      </c>
      <c r="Q193" s="92">
        <f t="array" ref="Q193">+IFERROR(ROUND(INDEX(FCSTSDV!$D$2:$N$674,MATCH('STOCK (2)'!$D193,FCSTSDV!$C$2:$C$674,0),MATCH('STOCK (2)'!Q$3,FCSTSDV!$D$1:$N$1,0))/'STOCK (2)'!$F193,1),0)</f>
        <v>0</v>
      </c>
      <c r="R193" s="92">
        <f t="array" ref="R193">+IFERROR(ROUND(INDEX(FCSTSDV!$D$2:$N$674,MATCH('STOCK (2)'!$D193,FCSTSDV!$C$2:$C$674,0),MATCH('STOCK (2)'!R$3,FCSTSDV!$D$1:$N$1,0))/'STOCK (2)'!$F193,1),0)</f>
        <v>0</v>
      </c>
      <c r="S193" s="92">
        <f t="array" ref="S193">+IFERROR(ROUND(INDEX(FCSTSDV!$D$2:$N$674,MATCH('STOCK (2)'!$D193,FCSTSDV!$C$2:$C$674,0),MATCH('STOCK (2)'!S$3,FCSTSDV!$D$1:$N$1,0))/'STOCK (2)'!$F193,1),0)</f>
        <v>0</v>
      </c>
      <c r="T193" s="92">
        <f t="array" ref="T193">+IFERROR(ROUND(INDEX(FCSTSDV!$D$2:$N$674,MATCH('STOCK (2)'!$D193,FCSTSDV!$C$2:$C$674,0),MATCH('STOCK (2)'!T$3,FCSTSDV!$D$1:$N$1,0))/'STOCK (2)'!$F193,1),0)</f>
        <v>0</v>
      </c>
      <c r="U193" s="92">
        <f t="array" ref="U193">+IFERROR(ROUND(INDEX(FCSTSDV!$D$2:$N$674,MATCH('STOCK (2)'!$D193,FCSTSDV!$C$2:$C$674,0),MATCH('STOCK (2)'!U$3,FCSTSDV!$D$1:$N$1,0))/'STOCK (2)'!$F193,1),0)</f>
        <v>0</v>
      </c>
      <c r="V193" s="92">
        <f t="array" ref="V193">+IFERROR(ROUND(INDEX(FCSTSDV!$D$2:$N$674,MATCH('STOCK (2)'!$D193,FCSTSDV!$C$2:$C$674,0),MATCH('STOCK (2)'!V$3,FCSTSDV!$D$1:$N$1,0))/'STOCK (2)'!$F193,1),0)</f>
        <v>0</v>
      </c>
      <c r="W193" s="92">
        <f t="array" ref="W193">+IFERROR(ROUND(INDEX(FCSTSDV!$D$2:$N$674,MATCH('STOCK (2)'!$D193,FCSTSDV!$C$2:$C$674,0),MATCH('STOCK (2)'!W$3,FCSTSDV!$D$1:$N$1,0))/'STOCK (2)'!$F193,1),0)</f>
        <v>0</v>
      </c>
      <c r="X193" s="92">
        <f t="array" ref="X193">+IFERROR(ROUND(INDEX(FCSTSDV!$D$2:$N$674,MATCH('STOCK (2)'!$D193,FCSTSDV!$C$2:$C$674,0),MATCH('STOCK (2)'!X$3,FCSTSDV!$D$1:$N$1,0))/'STOCK (2)'!$F193,1),0)</f>
        <v>0</v>
      </c>
      <c r="Y193" s="119">
        <f t="array" ref="Y193">+IFERROR(ROUND(INDEX(FCSTSDV!$D$2:$N$674,MATCH('STOCK (2)'!$D193,FCSTSDV!$C$2:$C$674,0),MATCH('STOCK (2)'!Y$3,FCSTSDV!$D$1:$N$1,0))/'STOCK (2)'!$F193,1),0)</f>
        <v>0</v>
      </c>
      <c r="Z193" s="119">
        <f t="array" ref="Z193">+IFERROR(ROUND(INDEX(FCSTSDV!$D$2:$N$674,MATCH('STOCK (2)'!$D193,FCSTSDV!$C$2:$C$674,0),MATCH('STOCK (2)'!Z$3,FCSTSDV!$D$1:$N$1,0))/'STOCK (2)'!$F193,1),0)</f>
        <v>0</v>
      </c>
    </row>
    <row r="194" spans="1:26" ht="20.100000000000001" customHeight="1">
      <c r="A194" s="807"/>
      <c r="B194" s="792"/>
      <c r="C194" s="241"/>
      <c r="D194" s="52" t="s">
        <v>175</v>
      </c>
      <c r="E194" s="205" t="str">
        <f>+E193</f>
        <v>5T(77mm)*47mm key 5.5</v>
      </c>
      <c r="F194" s="53" t="s">
        <v>43</v>
      </c>
      <c r="G194" s="242"/>
      <c r="H194" s="242"/>
      <c r="I194" s="782"/>
      <c r="J194" s="263"/>
      <c r="K194" s="90" t="e">
        <f t="shared" ref="K194:P194" si="53">+$I$192+$J$194-SUM(K192:K193)</f>
        <v>#REF!</v>
      </c>
      <c r="L194" s="90" t="e">
        <f t="shared" si="53"/>
        <v>#REF!</v>
      </c>
      <c r="M194" s="90" t="e">
        <f t="shared" si="53"/>
        <v>#REF!</v>
      </c>
      <c r="N194" s="90" t="e">
        <f t="shared" si="53"/>
        <v>#REF!</v>
      </c>
      <c r="O194" s="90" t="e">
        <f t="shared" si="53"/>
        <v>#REF!</v>
      </c>
      <c r="P194" s="90" t="e">
        <f t="shared" si="53"/>
        <v>#REF!</v>
      </c>
      <c r="Q194" s="90" t="e">
        <f t="shared" ref="Q194:Z194" si="54">+P194-SUM(Q192:Q193)</f>
        <v>#REF!</v>
      </c>
      <c r="R194" s="90" t="e">
        <f t="shared" si="54"/>
        <v>#REF!</v>
      </c>
      <c r="S194" s="90" t="e">
        <f t="shared" si="54"/>
        <v>#REF!</v>
      </c>
      <c r="T194" s="90" t="e">
        <f t="shared" si="54"/>
        <v>#REF!</v>
      </c>
      <c r="U194" s="90" t="e">
        <f t="shared" si="54"/>
        <v>#REF!</v>
      </c>
      <c r="V194" s="90" t="e">
        <f t="shared" si="54"/>
        <v>#REF!</v>
      </c>
      <c r="W194" s="90" t="e">
        <f t="shared" si="54"/>
        <v>#REF!</v>
      </c>
      <c r="X194" s="90" t="e">
        <f t="shared" si="54"/>
        <v>#REF!</v>
      </c>
      <c r="Y194" s="90" t="e">
        <f t="shared" si="54"/>
        <v>#REF!</v>
      </c>
      <c r="Z194" s="90" t="e">
        <f t="shared" si="54"/>
        <v>#REF!</v>
      </c>
    </row>
    <row r="195" spans="1:26" ht="20.100000000000001" customHeight="1">
      <c r="A195" s="806" t="s">
        <v>172</v>
      </c>
      <c r="B195" s="791" t="s">
        <v>203</v>
      </c>
      <c r="C195" s="243"/>
      <c r="D195" s="132" t="s">
        <v>28</v>
      </c>
      <c r="E195" s="244" t="s">
        <v>203</v>
      </c>
      <c r="F195" s="133">
        <v>2500</v>
      </c>
      <c r="G195" s="238"/>
      <c r="H195" s="238"/>
      <c r="I195" s="781" t="e">
        <f>+VLOOKUP(B195,Sheet2!$B$3:$C$189,2,0)</f>
        <v>#REF!</v>
      </c>
      <c r="J195" s="79"/>
      <c r="K195" s="99">
        <f t="array" ref="K195">+IFERROR(ROUND(INDEX(FCSTSDV!$D$2:$N$674,MATCH('STOCK (2)'!$D195,FCSTSDV!$C$2:$C$674,0),MATCH('STOCK (2)'!K$3,FCSTSDV!$D$1:$N$1,0))/'STOCK (2)'!$F195,1),0)</f>
        <v>0</v>
      </c>
      <c r="L195" s="99">
        <f t="array" ref="L195">+IFERROR(ROUND(INDEX(FCSTSDV!$D$2:$N$674,MATCH('STOCK (2)'!$D195,FCSTSDV!$C$2:$C$674,0),MATCH('STOCK (2)'!L$3,FCSTSDV!$D$1:$N$1,0))/'STOCK (2)'!$F195,1),0)</f>
        <v>0</v>
      </c>
      <c r="M195" s="99">
        <f t="array" ref="M195">+IFERROR(ROUND(INDEX(FCSTSDV!$D$2:$N$674,MATCH('STOCK (2)'!$D195,FCSTSDV!$C$2:$C$674,0),MATCH('STOCK (2)'!M$3,FCSTSDV!$D$1:$N$1,0))/'STOCK (2)'!$F195,1),0)</f>
        <v>0</v>
      </c>
      <c r="N195" s="99">
        <f t="array" ref="N195">+IFERROR(ROUND(INDEX(FCSTSDV!$D$2:$N$674,MATCH('STOCK (2)'!$D195,FCSTSDV!$C$2:$C$674,0),MATCH('STOCK (2)'!N$3,FCSTSDV!$D$1:$N$1,0))/'STOCK (2)'!$F195,1),0)</f>
        <v>0</v>
      </c>
      <c r="O195" s="99">
        <f t="array" ref="O195">+IFERROR(ROUND(INDEX(FCSTSDV!$D$2:$N$674,MATCH('STOCK (2)'!$D195,FCSTSDV!$C$2:$C$674,0),MATCH('STOCK (2)'!O$3,FCSTSDV!$D$1:$N$1,0))/'STOCK (2)'!$F195,1),0)</f>
        <v>0</v>
      </c>
      <c r="P195" s="99">
        <f t="array" ref="P195">+IFERROR(ROUND(INDEX(FCSTSDV!$D$2:$N$674,MATCH('STOCK (2)'!$D195,FCSTSDV!$C$2:$C$674,0),MATCH('STOCK (2)'!P$3,FCSTSDV!$D$1:$N$1,0))/'STOCK (2)'!$F195,1),0)</f>
        <v>0</v>
      </c>
      <c r="Q195" s="99">
        <f t="array" ref="Q195">+IFERROR(ROUND(INDEX(FCSTSDV!$D$2:$N$674,MATCH('STOCK (2)'!$D195,FCSTSDV!$C$2:$C$674,0),MATCH('STOCK (2)'!Q$3,FCSTSDV!$D$1:$N$1,0))/'STOCK (2)'!$F195,1),0)</f>
        <v>0</v>
      </c>
      <c r="R195" s="99">
        <f t="array" ref="R195">+IFERROR(ROUND(INDEX(FCSTSDV!$D$2:$N$674,MATCH('STOCK (2)'!$D195,FCSTSDV!$C$2:$C$674,0),MATCH('STOCK (2)'!R$3,FCSTSDV!$D$1:$N$1,0))/'STOCK (2)'!$F195,1),0)</f>
        <v>0</v>
      </c>
      <c r="S195" s="99">
        <f t="array" ref="S195">+IFERROR(ROUND(INDEX(FCSTSDV!$D$2:$N$674,MATCH('STOCK (2)'!$D195,FCSTSDV!$C$2:$C$674,0),MATCH('STOCK (2)'!S$3,FCSTSDV!$D$1:$N$1,0))/'STOCK (2)'!$F195,1),0)</f>
        <v>0</v>
      </c>
      <c r="T195" s="99">
        <f t="array" ref="T195">+IFERROR(ROUND(INDEX(FCSTSDV!$D$2:$N$674,MATCH('STOCK (2)'!$D195,FCSTSDV!$C$2:$C$674,0),MATCH('STOCK (2)'!T$3,FCSTSDV!$D$1:$N$1,0))/'STOCK (2)'!$F195,1),0)</f>
        <v>0</v>
      </c>
      <c r="U195" s="99">
        <f t="array" ref="U195">+IFERROR(ROUND(INDEX(FCSTSDV!$D$2:$N$674,MATCH('STOCK (2)'!$D195,FCSTSDV!$C$2:$C$674,0),MATCH('STOCK (2)'!U$3,FCSTSDV!$D$1:$N$1,0))/'STOCK (2)'!$F195,1),0)</f>
        <v>0</v>
      </c>
      <c r="V195" s="99">
        <f t="array" ref="V195">+IFERROR(ROUND(INDEX(FCSTSDV!$D$2:$N$674,MATCH('STOCK (2)'!$D195,FCSTSDV!$C$2:$C$674,0),MATCH('STOCK (2)'!V$3,FCSTSDV!$D$1:$N$1,0))/'STOCK (2)'!$F195,1),0)</f>
        <v>0</v>
      </c>
      <c r="W195" s="99">
        <f t="array" ref="W195">+IFERROR(ROUND(INDEX(FCSTSDV!$D$2:$N$674,MATCH('STOCK (2)'!$D195,FCSTSDV!$C$2:$C$674,0),MATCH('STOCK (2)'!W$3,FCSTSDV!$D$1:$N$1,0))/'STOCK (2)'!$F195,1),0)</f>
        <v>0</v>
      </c>
      <c r="X195" s="99">
        <f t="array" ref="X195">+IFERROR(ROUND(INDEX(FCSTSDV!$D$2:$N$674,MATCH('STOCK (2)'!$D195,FCSTSDV!$C$2:$C$674,0),MATCH('STOCK (2)'!X$3,FCSTSDV!$D$1:$N$1,0))/'STOCK (2)'!$F195,1),0)</f>
        <v>0</v>
      </c>
      <c r="Y195" s="117">
        <f t="array" ref="Y195">+IFERROR(ROUND(INDEX(FCSTSDV!$D$2:$N$674,MATCH('STOCK (2)'!$D195,FCSTSDV!$C$2:$C$674,0),MATCH('STOCK (2)'!Y$3,FCSTSDV!$D$1:$N$1,0))/'STOCK (2)'!$F195,1),0)</f>
        <v>0</v>
      </c>
      <c r="Z195" s="117">
        <f t="array" ref="Z195">+IFERROR(ROUND(INDEX(FCSTSDV!$D$2:$N$674,MATCH('STOCK (2)'!$D195,FCSTSDV!$C$2:$C$674,0),MATCH('STOCK (2)'!Z$3,FCSTSDV!$D$1:$N$1,0))/'STOCK (2)'!$F195,1),0)</f>
        <v>0</v>
      </c>
    </row>
    <row r="196" spans="1:26" ht="20.100000000000001" customHeight="1">
      <c r="A196" s="807"/>
      <c r="B196" s="792"/>
      <c r="C196" s="245"/>
      <c r="D196" s="52"/>
      <c r="E196" s="286" t="str">
        <f>+E195</f>
        <v xml:space="preserve"> 5T(77mm) 63mm key 5.5</v>
      </c>
      <c r="F196" s="53"/>
      <c r="G196" s="242"/>
      <c r="H196" s="242"/>
      <c r="I196" s="782"/>
      <c r="J196" s="285"/>
      <c r="K196" s="90" t="e">
        <f t="shared" ref="K196:P196" si="55">+$I$195+$J$196-K195</f>
        <v>#REF!</v>
      </c>
      <c r="L196" s="90" t="e">
        <f t="shared" si="55"/>
        <v>#REF!</v>
      </c>
      <c r="M196" s="90" t="e">
        <f t="shared" si="55"/>
        <v>#REF!</v>
      </c>
      <c r="N196" s="90" t="e">
        <f t="shared" si="55"/>
        <v>#REF!</v>
      </c>
      <c r="O196" s="90" t="e">
        <f t="shared" si="55"/>
        <v>#REF!</v>
      </c>
      <c r="P196" s="90" t="e">
        <f t="shared" si="55"/>
        <v>#REF!</v>
      </c>
      <c r="Q196" s="90" t="e">
        <f t="shared" ref="Q196:Z196" si="56">+P196-Q195</f>
        <v>#REF!</v>
      </c>
      <c r="R196" s="90" t="e">
        <f t="shared" si="56"/>
        <v>#REF!</v>
      </c>
      <c r="S196" s="90" t="e">
        <f t="shared" si="56"/>
        <v>#REF!</v>
      </c>
      <c r="T196" s="90" t="e">
        <f t="shared" si="56"/>
        <v>#REF!</v>
      </c>
      <c r="U196" s="90" t="e">
        <f t="shared" si="56"/>
        <v>#REF!</v>
      </c>
      <c r="V196" s="90" t="e">
        <f t="shared" si="56"/>
        <v>#REF!</v>
      </c>
      <c r="W196" s="90" t="e">
        <f t="shared" si="56"/>
        <v>#REF!</v>
      </c>
      <c r="X196" s="90" t="e">
        <f t="shared" si="56"/>
        <v>#REF!</v>
      </c>
      <c r="Y196" s="90" t="e">
        <f t="shared" si="56"/>
        <v>#REF!</v>
      </c>
      <c r="Z196" s="90" t="e">
        <f t="shared" si="56"/>
        <v>#REF!</v>
      </c>
    </row>
    <row r="197" spans="1:26" ht="20.100000000000001" customHeight="1">
      <c r="A197" s="806" t="s">
        <v>172</v>
      </c>
      <c r="B197" s="791" t="s">
        <v>204</v>
      </c>
      <c r="C197" s="243"/>
      <c r="D197" s="132" t="s">
        <v>27</v>
      </c>
      <c r="E197" s="244" t="s">
        <v>204</v>
      </c>
      <c r="F197" s="133">
        <v>2500</v>
      </c>
      <c r="G197" s="238"/>
      <c r="H197" s="248"/>
      <c r="I197" s="781" t="e">
        <f>+VLOOKUP(B197,Sheet2!$B$3:$C$189,2,0)</f>
        <v>#REF!</v>
      </c>
      <c r="J197" s="79"/>
      <c r="K197" s="99">
        <f t="array" ref="K197">+IFERROR(ROUND(INDEX(FCSTSDV!$D$2:$N$674,MATCH('STOCK (2)'!$D197,FCSTSDV!$C$2:$C$674,0),MATCH('STOCK (2)'!K$3,FCSTSDV!$D$1:$N$1,0))/'STOCK (2)'!$F197,1),0)</f>
        <v>0</v>
      </c>
      <c r="L197" s="99">
        <f t="array" ref="L197">+IFERROR(ROUND(INDEX(FCSTSDV!$D$2:$N$674,MATCH('STOCK (2)'!$D197,FCSTSDV!$C$2:$C$674,0),MATCH('STOCK (2)'!L$3,FCSTSDV!$D$1:$N$1,0))/'STOCK (2)'!$F197,1),0)</f>
        <v>0</v>
      </c>
      <c r="M197" s="99">
        <f t="array" ref="M197">+IFERROR(ROUND(INDEX(FCSTSDV!$D$2:$N$674,MATCH('STOCK (2)'!$D197,FCSTSDV!$C$2:$C$674,0),MATCH('STOCK (2)'!M$3,FCSTSDV!$D$1:$N$1,0))/'STOCK (2)'!$F197,1),0)</f>
        <v>0</v>
      </c>
      <c r="N197" s="99">
        <f t="array" ref="N197">+IFERROR(ROUND(INDEX(FCSTSDV!$D$2:$N$674,MATCH('STOCK (2)'!$D197,FCSTSDV!$C$2:$C$674,0),MATCH('STOCK (2)'!N$3,FCSTSDV!$D$1:$N$1,0))/'STOCK (2)'!$F197,1),0)</f>
        <v>0</v>
      </c>
      <c r="O197" s="99">
        <f t="array" ref="O197">+IFERROR(ROUND(INDEX(FCSTSDV!$D$2:$N$674,MATCH('STOCK (2)'!$D197,FCSTSDV!$C$2:$C$674,0),MATCH('STOCK (2)'!O$3,FCSTSDV!$D$1:$N$1,0))/'STOCK (2)'!$F197,1),0)</f>
        <v>0</v>
      </c>
      <c r="P197" s="99">
        <f t="array" ref="P197">+IFERROR(ROUND(INDEX(FCSTSDV!$D$2:$N$674,MATCH('STOCK (2)'!$D197,FCSTSDV!$C$2:$C$674,0),MATCH('STOCK (2)'!P$3,FCSTSDV!$D$1:$N$1,0))/'STOCK (2)'!$F197,1),0)</f>
        <v>0</v>
      </c>
      <c r="Q197" s="99">
        <f t="array" ref="Q197">+IFERROR(ROUND(INDEX(FCSTSDV!$D$2:$N$674,MATCH('STOCK (2)'!$D197,FCSTSDV!$C$2:$C$674,0),MATCH('STOCK (2)'!Q$3,FCSTSDV!$D$1:$N$1,0))/'STOCK (2)'!$F197,1),0)</f>
        <v>0</v>
      </c>
      <c r="R197" s="99">
        <f t="array" ref="R197">+IFERROR(ROUND(INDEX(FCSTSDV!$D$2:$N$674,MATCH('STOCK (2)'!$D197,FCSTSDV!$C$2:$C$674,0),MATCH('STOCK (2)'!R$3,FCSTSDV!$D$1:$N$1,0))/'STOCK (2)'!$F197,1),0)</f>
        <v>0</v>
      </c>
      <c r="S197" s="99">
        <f t="array" ref="S197">+IFERROR(ROUND(INDEX(FCSTSDV!$D$2:$N$674,MATCH('STOCK (2)'!$D197,FCSTSDV!$C$2:$C$674,0),MATCH('STOCK (2)'!S$3,FCSTSDV!$D$1:$N$1,0))/'STOCK (2)'!$F197,1),0)</f>
        <v>0</v>
      </c>
      <c r="T197" s="99">
        <f t="array" ref="T197">+IFERROR(ROUND(INDEX(FCSTSDV!$D$2:$N$674,MATCH('STOCK (2)'!$D197,FCSTSDV!$C$2:$C$674,0),MATCH('STOCK (2)'!T$3,FCSTSDV!$D$1:$N$1,0))/'STOCK (2)'!$F197,1),0)</f>
        <v>0</v>
      </c>
      <c r="U197" s="99">
        <f t="array" ref="U197">+IFERROR(ROUND(INDEX(FCSTSDV!$D$2:$N$674,MATCH('STOCK (2)'!$D197,FCSTSDV!$C$2:$C$674,0),MATCH('STOCK (2)'!U$3,FCSTSDV!$D$1:$N$1,0))/'STOCK (2)'!$F197,1),0)</f>
        <v>0</v>
      </c>
      <c r="V197" s="99">
        <f t="array" ref="V197">+IFERROR(ROUND(INDEX(FCSTSDV!$D$2:$N$674,MATCH('STOCK (2)'!$D197,FCSTSDV!$C$2:$C$674,0),MATCH('STOCK (2)'!V$3,FCSTSDV!$D$1:$N$1,0))/'STOCK (2)'!$F197,1),0)</f>
        <v>0</v>
      </c>
      <c r="W197" s="99">
        <f t="array" ref="W197">+IFERROR(ROUND(INDEX(FCSTSDV!$D$2:$N$674,MATCH('STOCK (2)'!$D197,FCSTSDV!$C$2:$C$674,0),MATCH('STOCK (2)'!W$3,FCSTSDV!$D$1:$N$1,0))/'STOCK (2)'!$F197,1),0)</f>
        <v>0</v>
      </c>
      <c r="X197" s="99">
        <f t="array" ref="X197">+IFERROR(ROUND(INDEX(FCSTSDV!$D$2:$N$674,MATCH('STOCK (2)'!$D197,FCSTSDV!$C$2:$C$674,0),MATCH('STOCK (2)'!X$3,FCSTSDV!$D$1:$N$1,0))/'STOCK (2)'!$F197,1),0)</f>
        <v>0</v>
      </c>
      <c r="Y197" s="117">
        <f t="array" ref="Y197">+IFERROR(ROUND(INDEX(FCSTSDV!$D$2:$N$674,MATCH('STOCK (2)'!$D197,FCSTSDV!$C$2:$C$674,0),MATCH('STOCK (2)'!Y$3,FCSTSDV!$D$1:$N$1,0))/'STOCK (2)'!$F197,1),0)</f>
        <v>0</v>
      </c>
      <c r="Z197" s="117">
        <f t="array" ref="Z197">+IFERROR(ROUND(INDEX(FCSTSDV!$D$2:$N$674,MATCH('STOCK (2)'!$D197,FCSTSDV!$C$2:$C$674,0),MATCH('STOCK (2)'!Z$3,FCSTSDV!$D$1:$N$1,0))/'STOCK (2)'!$F197,1),0)</f>
        <v>0</v>
      </c>
    </row>
    <row r="198" spans="1:26" ht="20.100000000000001" customHeight="1">
      <c r="A198" s="813"/>
      <c r="B198" s="795"/>
      <c r="C198" s="287"/>
      <c r="D198" s="32" t="s">
        <v>205</v>
      </c>
      <c r="E198" s="246"/>
      <c r="F198" s="49">
        <v>2500</v>
      </c>
      <c r="G198" s="240"/>
      <c r="H198" s="253"/>
      <c r="I198" s="785"/>
      <c r="J198" s="91"/>
      <c r="K198" s="106"/>
      <c r="L198" s="106"/>
      <c r="M198" s="106"/>
      <c r="N198" s="106"/>
      <c r="O198" s="106"/>
      <c r="P198" s="106"/>
      <c r="Q198" s="106"/>
      <c r="R198" s="106"/>
      <c r="S198" s="106"/>
      <c r="T198" s="106"/>
      <c r="U198" s="106"/>
      <c r="V198" s="106"/>
      <c r="W198" s="106"/>
      <c r="X198" s="106"/>
      <c r="Y198" s="657"/>
      <c r="Z198" s="657"/>
    </row>
    <row r="199" spans="1:26" ht="20.100000000000001" customHeight="1">
      <c r="A199" s="813"/>
      <c r="B199" s="795"/>
      <c r="C199" s="287"/>
      <c r="D199" s="131" t="s">
        <v>206</v>
      </c>
      <c r="E199" s="288" t="str">
        <f>+E197</f>
        <v xml:space="preserve"> 5T(77mm) 73mm key 5.5</v>
      </c>
      <c r="F199" s="47">
        <v>2500</v>
      </c>
      <c r="G199" s="240"/>
      <c r="H199" s="253"/>
      <c r="I199" s="785"/>
      <c r="J199" s="81"/>
      <c r="K199" s="92">
        <f t="array" ref="K199">+IFERROR(ROUND(INDEX(FCSTSDV!$D$2:$N$674,MATCH('STOCK (2)'!$D199,FCSTSDV!$C$2:$C$674,0),MATCH('STOCK (2)'!K$3,FCSTSDV!$D$1:$N$1,0))/'STOCK (2)'!$F199,1),0)</f>
        <v>0</v>
      </c>
      <c r="L199" s="92">
        <f t="array" ref="L199">+IFERROR(ROUND(INDEX(FCSTSDV!$D$2:$N$674,MATCH('STOCK (2)'!$D199,FCSTSDV!$C$2:$C$674,0),MATCH('STOCK (2)'!L$3,FCSTSDV!$D$1:$N$1,0))/'STOCK (2)'!$F199,1),0)</f>
        <v>0</v>
      </c>
      <c r="M199" s="92">
        <f t="array" ref="M199">+IFERROR(ROUND(INDEX(FCSTSDV!$D$2:$N$674,MATCH('STOCK (2)'!$D199,FCSTSDV!$C$2:$C$674,0),MATCH('STOCK (2)'!M$3,FCSTSDV!$D$1:$N$1,0))/'STOCK (2)'!$F199,1),0)</f>
        <v>0</v>
      </c>
      <c r="N199" s="92">
        <f t="array" ref="N199">+IFERROR(ROUND(INDEX(FCSTSDV!$D$2:$N$674,MATCH('STOCK (2)'!$D199,FCSTSDV!$C$2:$C$674,0),MATCH('STOCK (2)'!N$3,FCSTSDV!$D$1:$N$1,0))/'STOCK (2)'!$F199,1),0)</f>
        <v>0</v>
      </c>
      <c r="O199" s="92">
        <f t="array" ref="O199">+IFERROR(ROUND(INDEX(FCSTSDV!$D$2:$N$674,MATCH('STOCK (2)'!$D199,FCSTSDV!$C$2:$C$674,0),MATCH('STOCK (2)'!O$3,FCSTSDV!$D$1:$N$1,0))/'STOCK (2)'!$F199,1),0)</f>
        <v>0</v>
      </c>
      <c r="P199" s="92">
        <f t="array" ref="P199">+IFERROR(ROUND(INDEX(FCSTSDV!$D$2:$N$674,MATCH('STOCK (2)'!$D199,FCSTSDV!$C$2:$C$674,0),MATCH('STOCK (2)'!P$3,FCSTSDV!$D$1:$N$1,0))/'STOCK (2)'!$F199,1),0)</f>
        <v>0</v>
      </c>
      <c r="Q199" s="92">
        <f t="array" ref="Q199">+IFERROR(ROUND(INDEX(FCSTSDV!$D$2:$N$674,MATCH('STOCK (2)'!$D199,FCSTSDV!$C$2:$C$674,0),MATCH('STOCK (2)'!Q$3,FCSTSDV!$D$1:$N$1,0))/'STOCK (2)'!$F199,1),0)</f>
        <v>0</v>
      </c>
      <c r="R199" s="92">
        <f t="array" ref="R199">+IFERROR(ROUND(INDEX(FCSTSDV!$D$2:$N$674,MATCH('STOCK (2)'!$D199,FCSTSDV!$C$2:$C$674,0),MATCH('STOCK (2)'!R$3,FCSTSDV!$D$1:$N$1,0))/'STOCK (2)'!$F199,1),0)</f>
        <v>0</v>
      </c>
      <c r="S199" s="92">
        <f t="array" ref="S199">+IFERROR(ROUND(INDEX(FCSTSDV!$D$2:$N$674,MATCH('STOCK (2)'!$D199,FCSTSDV!$C$2:$C$674,0),MATCH('STOCK (2)'!S$3,FCSTSDV!$D$1:$N$1,0))/'STOCK (2)'!$F199,1),0)</f>
        <v>0</v>
      </c>
      <c r="T199" s="92">
        <f t="array" ref="T199">+IFERROR(ROUND(INDEX(FCSTSDV!$D$2:$N$674,MATCH('STOCK (2)'!$D199,FCSTSDV!$C$2:$C$674,0),MATCH('STOCK (2)'!T$3,FCSTSDV!$D$1:$N$1,0))/'STOCK (2)'!$F199,1),0)</f>
        <v>0</v>
      </c>
      <c r="U199" s="92">
        <f t="array" ref="U199">+IFERROR(ROUND(INDEX(FCSTSDV!$D$2:$N$674,MATCH('STOCK (2)'!$D199,FCSTSDV!$C$2:$C$674,0),MATCH('STOCK (2)'!U$3,FCSTSDV!$D$1:$N$1,0))/'STOCK (2)'!$F199,1),0)</f>
        <v>0</v>
      </c>
      <c r="V199" s="92">
        <f t="array" ref="V199">+IFERROR(ROUND(INDEX(FCSTSDV!$D$2:$N$674,MATCH('STOCK (2)'!$D199,FCSTSDV!$C$2:$C$674,0),MATCH('STOCK (2)'!V$3,FCSTSDV!$D$1:$N$1,0))/'STOCK (2)'!$F199,1),0)</f>
        <v>0</v>
      </c>
      <c r="W199" s="92">
        <f t="array" ref="W199">+IFERROR(ROUND(INDEX(FCSTSDV!$D$2:$N$674,MATCH('STOCK (2)'!$D199,FCSTSDV!$C$2:$C$674,0),MATCH('STOCK (2)'!W$3,FCSTSDV!$D$1:$N$1,0))/'STOCK (2)'!$F199,1),0)</f>
        <v>0</v>
      </c>
      <c r="X199" s="92">
        <f t="array" ref="X199">+IFERROR(ROUND(INDEX(FCSTSDV!$D$2:$N$674,MATCH('STOCK (2)'!$D199,FCSTSDV!$C$2:$C$674,0),MATCH('STOCK (2)'!X$3,FCSTSDV!$D$1:$N$1,0))/'STOCK (2)'!$F199,1),0)</f>
        <v>0</v>
      </c>
      <c r="Y199" s="119">
        <f t="array" ref="Y199">+IFERROR(ROUND(INDEX(FCSTSDV!$D$2:$N$674,MATCH('STOCK (2)'!$D199,FCSTSDV!$C$2:$C$674,0),MATCH('STOCK (2)'!Y$3,FCSTSDV!$D$1:$N$1,0))/'STOCK (2)'!$F199,1),0)</f>
        <v>0</v>
      </c>
      <c r="Z199" s="119">
        <f t="array" ref="Z199">+IFERROR(ROUND(INDEX(FCSTSDV!$D$2:$N$674,MATCH('STOCK (2)'!$D199,FCSTSDV!$C$2:$C$674,0),MATCH('STOCK (2)'!Z$3,FCSTSDV!$D$1:$N$1,0))/'STOCK (2)'!$F199,1),0)</f>
        <v>0</v>
      </c>
    </row>
    <row r="200" spans="1:26" ht="20.100000000000001" customHeight="1">
      <c r="A200" s="807"/>
      <c r="B200" s="792"/>
      <c r="C200" s="245"/>
      <c r="D200" s="52"/>
      <c r="E200" s="656" t="str">
        <f>+E199</f>
        <v xml:space="preserve"> 5T(77mm) 73mm key 5.5</v>
      </c>
      <c r="F200" s="53"/>
      <c r="G200" s="242"/>
      <c r="H200" s="250"/>
      <c r="I200" s="782"/>
      <c r="J200" s="289"/>
      <c r="K200" s="90" t="e">
        <f t="shared" ref="K200:P200" si="57">+$I$197-$J$200-SUM(K197:K199)</f>
        <v>#REF!</v>
      </c>
      <c r="L200" s="90" t="e">
        <f t="shared" si="57"/>
        <v>#REF!</v>
      </c>
      <c r="M200" s="90" t="e">
        <f t="shared" si="57"/>
        <v>#REF!</v>
      </c>
      <c r="N200" s="90" t="e">
        <f t="shared" si="57"/>
        <v>#REF!</v>
      </c>
      <c r="O200" s="90" t="e">
        <f t="shared" si="57"/>
        <v>#REF!</v>
      </c>
      <c r="P200" s="90" t="e">
        <f t="shared" si="57"/>
        <v>#REF!</v>
      </c>
      <c r="Q200" s="90" t="e">
        <f t="shared" ref="Q200:Z200" si="58">+P200-SUM(Q197:Q199)</f>
        <v>#REF!</v>
      </c>
      <c r="R200" s="90" t="e">
        <f t="shared" si="58"/>
        <v>#REF!</v>
      </c>
      <c r="S200" s="90" t="e">
        <f t="shared" si="58"/>
        <v>#REF!</v>
      </c>
      <c r="T200" s="90" t="e">
        <f t="shared" si="58"/>
        <v>#REF!</v>
      </c>
      <c r="U200" s="90" t="e">
        <f t="shared" si="58"/>
        <v>#REF!</v>
      </c>
      <c r="V200" s="90" t="e">
        <f t="shared" si="58"/>
        <v>#REF!</v>
      </c>
      <c r="W200" s="90" t="e">
        <f t="shared" si="58"/>
        <v>#REF!</v>
      </c>
      <c r="X200" s="90" t="e">
        <f t="shared" si="58"/>
        <v>#REF!</v>
      </c>
      <c r="Y200" s="90" t="e">
        <f t="shared" si="58"/>
        <v>#REF!</v>
      </c>
      <c r="Z200" s="90" t="e">
        <f t="shared" si="58"/>
        <v>#REF!</v>
      </c>
    </row>
    <row r="201" spans="1:26" ht="20.100000000000001" customHeight="1">
      <c r="A201" s="899" t="s">
        <v>172</v>
      </c>
      <c r="B201" s="896" t="s">
        <v>211</v>
      </c>
      <c r="C201" s="237"/>
      <c r="D201" s="238" t="s">
        <v>29</v>
      </c>
      <c r="E201" s="238" t="s">
        <v>209</v>
      </c>
      <c r="F201" s="238">
        <v>2500</v>
      </c>
      <c r="G201" s="238"/>
      <c r="H201" s="248"/>
      <c r="I201" s="781" t="e">
        <f>+VLOOKUP(B201,Sheet2!$B$3:$C$189,2,0)</f>
        <v>#REF!</v>
      </c>
      <c r="J201" s="79"/>
      <c r="K201" s="99">
        <f t="array" ref="K201">+IFERROR(ROUND(INDEX(FCSTSDV!$D$2:$N$674,MATCH('STOCK (2)'!$D201,FCSTSDV!$C$2:$C$674,0),MATCH('STOCK (2)'!K$3,FCSTSDV!$D$1:$N$1,0))/'STOCK (2)'!$F201,1),0)</f>
        <v>0</v>
      </c>
      <c r="L201" s="99">
        <f t="array" ref="L201">+IFERROR(ROUND(INDEX(FCSTSDV!$D$2:$N$674,MATCH('STOCK (2)'!$D201,FCSTSDV!$C$2:$C$674,0),MATCH('STOCK (2)'!L$3,FCSTSDV!$D$1:$N$1,0))/'STOCK (2)'!$F201,1),0)</f>
        <v>0</v>
      </c>
      <c r="M201" s="99">
        <f t="array" ref="M201">+IFERROR(ROUND(INDEX(FCSTSDV!$D$2:$N$674,MATCH('STOCK (2)'!$D201,FCSTSDV!$C$2:$C$674,0),MATCH('STOCK (2)'!M$3,FCSTSDV!$D$1:$N$1,0))/'STOCK (2)'!$F201,1),0)</f>
        <v>0</v>
      </c>
      <c r="N201" s="99">
        <f t="array" ref="N201">+IFERROR(ROUND(INDEX(FCSTSDV!$D$2:$N$674,MATCH('STOCK (2)'!$D201,FCSTSDV!$C$2:$C$674,0),MATCH('STOCK (2)'!N$3,FCSTSDV!$D$1:$N$1,0))/'STOCK (2)'!$F201,1),0)</f>
        <v>0</v>
      </c>
      <c r="O201" s="99">
        <f t="array" ref="O201">+IFERROR(ROUND(INDEX(FCSTSDV!$D$2:$N$674,MATCH('STOCK (2)'!$D201,FCSTSDV!$C$2:$C$674,0),MATCH('STOCK (2)'!O$3,FCSTSDV!$D$1:$N$1,0))/'STOCK (2)'!$F201,1),0)</f>
        <v>0</v>
      </c>
      <c r="P201" s="99">
        <f t="array" ref="P201">+IFERROR(ROUND(INDEX(FCSTSDV!$D$2:$N$674,MATCH('STOCK (2)'!$D201,FCSTSDV!$C$2:$C$674,0),MATCH('STOCK (2)'!P$3,FCSTSDV!$D$1:$N$1,0))/'STOCK (2)'!$F201,1),0)</f>
        <v>0</v>
      </c>
      <c r="Q201" s="99">
        <f t="array" ref="Q201">+IFERROR(ROUND(INDEX(FCSTSDV!$D$2:$N$674,MATCH('STOCK (2)'!$D201,FCSTSDV!$C$2:$C$674,0),MATCH('STOCK (2)'!Q$3,FCSTSDV!$D$1:$N$1,0))/'STOCK (2)'!$F201,1),0)</f>
        <v>0</v>
      </c>
      <c r="R201" s="99">
        <f t="array" ref="R201">+IFERROR(ROUND(INDEX(FCSTSDV!$D$2:$N$674,MATCH('STOCK (2)'!$D201,FCSTSDV!$C$2:$C$674,0),MATCH('STOCK (2)'!R$3,FCSTSDV!$D$1:$N$1,0))/'STOCK (2)'!$F201,1),0)</f>
        <v>0</v>
      </c>
      <c r="S201" s="99">
        <f t="array" ref="S201">+IFERROR(ROUND(INDEX(FCSTSDV!$D$2:$N$674,MATCH('STOCK (2)'!$D201,FCSTSDV!$C$2:$C$674,0),MATCH('STOCK (2)'!S$3,FCSTSDV!$D$1:$N$1,0))/'STOCK (2)'!$F201,1),0)</f>
        <v>0</v>
      </c>
      <c r="T201" s="99">
        <f t="array" ref="T201">+IFERROR(ROUND(INDEX(FCSTSDV!$D$2:$N$674,MATCH('STOCK (2)'!$D201,FCSTSDV!$C$2:$C$674,0),MATCH('STOCK (2)'!T$3,FCSTSDV!$D$1:$N$1,0))/'STOCK (2)'!$F201,1),0)</f>
        <v>0</v>
      </c>
      <c r="U201" s="99">
        <f t="array" ref="U201">+IFERROR(ROUND(INDEX(FCSTSDV!$D$2:$N$674,MATCH('STOCK (2)'!$D201,FCSTSDV!$C$2:$C$674,0),MATCH('STOCK (2)'!U$3,FCSTSDV!$D$1:$N$1,0))/'STOCK (2)'!$F201,1),0)</f>
        <v>0</v>
      </c>
      <c r="V201" s="99">
        <f t="array" ref="V201">+IFERROR(ROUND(INDEX(FCSTSDV!$D$2:$N$674,MATCH('STOCK (2)'!$D201,FCSTSDV!$C$2:$C$674,0),MATCH('STOCK (2)'!V$3,FCSTSDV!$D$1:$N$1,0))/'STOCK (2)'!$F201,1),0)</f>
        <v>0</v>
      </c>
      <c r="W201" s="99">
        <f t="array" ref="W201">+IFERROR(ROUND(INDEX(FCSTSDV!$D$2:$N$674,MATCH('STOCK (2)'!$D201,FCSTSDV!$C$2:$C$674,0),MATCH('STOCK (2)'!W$3,FCSTSDV!$D$1:$N$1,0))/'STOCK (2)'!$F201,1),0)</f>
        <v>0</v>
      </c>
      <c r="X201" s="99">
        <f t="array" ref="X201">+IFERROR(ROUND(INDEX(FCSTSDV!$D$2:$N$674,MATCH('STOCK (2)'!$D201,FCSTSDV!$C$2:$C$674,0),MATCH('STOCK (2)'!X$3,FCSTSDV!$D$1:$N$1,0))/'STOCK (2)'!$F201,1),0)</f>
        <v>0</v>
      </c>
      <c r="Y201" s="117">
        <f t="array" ref="Y201">+IFERROR(ROUND(INDEX(FCSTSDV!$D$2:$N$674,MATCH('STOCK (2)'!$D201,FCSTSDV!$C$2:$C$674,0),MATCH('STOCK (2)'!Y$3,FCSTSDV!$D$1:$N$1,0))/'STOCK (2)'!$F201,1),0)</f>
        <v>0</v>
      </c>
      <c r="Z201" s="117">
        <f t="array" ref="Z201">+IFERROR(ROUND(INDEX(FCSTSDV!$D$2:$N$674,MATCH('STOCK (2)'!$D201,FCSTSDV!$C$2:$C$674,0),MATCH('STOCK (2)'!Z$3,FCSTSDV!$D$1:$N$1,0))/'STOCK (2)'!$F201,1),0)</f>
        <v>0</v>
      </c>
    </row>
    <row r="202" spans="1:26" ht="20.100000000000001" customHeight="1">
      <c r="A202" s="900"/>
      <c r="B202" s="895"/>
      <c r="C202" s="241"/>
      <c r="D202" s="242"/>
      <c r="E202" s="242" t="str">
        <f>+E201</f>
        <v>5T(77mm)*60mm key 5.5</v>
      </c>
      <c r="F202" s="242"/>
      <c r="G202" s="242"/>
      <c r="H202" s="250"/>
      <c r="I202" s="782"/>
      <c r="J202" s="290"/>
      <c r="K202" s="90" t="e">
        <f t="shared" ref="K202:P202" si="59">+$I$201+$J$202-K201</f>
        <v>#REF!</v>
      </c>
      <c r="L202" s="90" t="e">
        <f t="shared" si="59"/>
        <v>#REF!</v>
      </c>
      <c r="M202" s="90" t="e">
        <f t="shared" si="59"/>
        <v>#REF!</v>
      </c>
      <c r="N202" s="90" t="e">
        <f t="shared" si="59"/>
        <v>#REF!</v>
      </c>
      <c r="O202" s="90" t="e">
        <f t="shared" si="59"/>
        <v>#REF!</v>
      </c>
      <c r="P202" s="90" t="e">
        <f t="shared" si="59"/>
        <v>#REF!</v>
      </c>
      <c r="Q202" s="90" t="e">
        <f t="shared" ref="Q202:Z202" si="60">+P202-Q201</f>
        <v>#REF!</v>
      </c>
      <c r="R202" s="90" t="e">
        <f t="shared" si="60"/>
        <v>#REF!</v>
      </c>
      <c r="S202" s="90" t="e">
        <f t="shared" si="60"/>
        <v>#REF!</v>
      </c>
      <c r="T202" s="90" t="e">
        <f t="shared" si="60"/>
        <v>#REF!</v>
      </c>
      <c r="U202" s="90" t="e">
        <f t="shared" si="60"/>
        <v>#REF!</v>
      </c>
      <c r="V202" s="90" t="e">
        <f t="shared" si="60"/>
        <v>#REF!</v>
      </c>
      <c r="W202" s="90" t="e">
        <f t="shared" si="60"/>
        <v>#REF!</v>
      </c>
      <c r="X202" s="90" t="e">
        <f t="shared" si="60"/>
        <v>#REF!</v>
      </c>
      <c r="Y202" s="121" t="e">
        <f t="shared" si="60"/>
        <v>#REF!</v>
      </c>
      <c r="Z202" s="121" t="e">
        <f t="shared" si="60"/>
        <v>#REF!</v>
      </c>
    </row>
    <row r="203" spans="1:26" ht="20.100000000000001" customHeight="1">
      <c r="A203" s="814" t="s">
        <v>172</v>
      </c>
      <c r="B203" s="781" t="s">
        <v>209</v>
      </c>
      <c r="C203" s="237"/>
      <c r="D203" s="133" t="s">
        <v>214</v>
      </c>
      <c r="E203" s="133" t="s">
        <v>209</v>
      </c>
      <c r="F203" s="133">
        <v>2500</v>
      </c>
      <c r="G203" s="238"/>
      <c r="H203" s="248"/>
      <c r="I203" s="781">
        <v>0</v>
      </c>
      <c r="J203" s="79"/>
      <c r="K203" s="99">
        <f t="array" ref="K203">+IFERROR(ROUND(INDEX(FCSTSDV!$D$2:$N$674,MATCH('STOCK (2)'!$D203,FCSTSDV!$C$2:$C$674,0),MATCH('STOCK (2)'!K$3,FCSTSDV!$D$1:$N$1,0))/'STOCK (2)'!$F203,1),0)</f>
        <v>0</v>
      </c>
      <c r="L203" s="99">
        <f t="array" ref="L203">+IFERROR(ROUND(INDEX(FCSTSDV!$D$2:$N$674,MATCH('STOCK (2)'!$D203,FCSTSDV!$C$2:$C$674,0),MATCH('STOCK (2)'!L$3,FCSTSDV!$D$1:$N$1,0))/'STOCK (2)'!$F203,1),0)</f>
        <v>0</v>
      </c>
      <c r="M203" s="99">
        <f t="array" ref="M203">+IFERROR(ROUND(INDEX(FCSTSDV!$D$2:$N$674,MATCH('STOCK (2)'!$D203,FCSTSDV!$C$2:$C$674,0),MATCH('STOCK (2)'!M$3,FCSTSDV!$D$1:$N$1,0))/'STOCK (2)'!$F203,1),0)</f>
        <v>0</v>
      </c>
      <c r="N203" s="99">
        <f t="array" ref="N203">+IFERROR(ROUND(INDEX(FCSTSDV!$D$2:$N$674,MATCH('STOCK (2)'!$D203,FCSTSDV!$C$2:$C$674,0),MATCH('STOCK (2)'!N$3,FCSTSDV!$D$1:$N$1,0))/'STOCK (2)'!$F203,1),0)</f>
        <v>0</v>
      </c>
      <c r="O203" s="99">
        <f t="array" ref="O203">+IFERROR(ROUND(INDEX(FCSTSDV!$D$2:$N$674,MATCH('STOCK (2)'!$D203,FCSTSDV!$C$2:$C$674,0),MATCH('STOCK (2)'!O$3,FCSTSDV!$D$1:$N$1,0))/'STOCK (2)'!$F203,1),0)</f>
        <v>0</v>
      </c>
      <c r="P203" s="99">
        <f t="array" ref="P203">+IFERROR(ROUND(INDEX(FCSTSDV!$D$2:$N$674,MATCH('STOCK (2)'!$D203,FCSTSDV!$C$2:$C$674,0),MATCH('STOCK (2)'!P$3,FCSTSDV!$D$1:$N$1,0))/'STOCK (2)'!$F203,1),0)</f>
        <v>0</v>
      </c>
      <c r="Q203" s="99">
        <f t="array" ref="Q203">+IFERROR(ROUND(INDEX(FCSTSDV!$D$2:$N$674,MATCH('STOCK (2)'!$D203,FCSTSDV!$C$2:$C$674,0),MATCH('STOCK (2)'!Q$3,FCSTSDV!$D$1:$N$1,0))/'STOCK (2)'!$F203,1),0)</f>
        <v>0</v>
      </c>
      <c r="R203" s="99">
        <f t="array" ref="R203">+IFERROR(ROUND(INDEX(FCSTSDV!$D$2:$N$674,MATCH('STOCK (2)'!$D203,FCSTSDV!$C$2:$C$674,0),MATCH('STOCK (2)'!R$3,FCSTSDV!$D$1:$N$1,0))/'STOCK (2)'!$F203,1),0)</f>
        <v>0</v>
      </c>
      <c r="S203" s="99">
        <f t="array" ref="S203">+IFERROR(ROUND(INDEX(FCSTSDV!$D$2:$N$674,MATCH('STOCK (2)'!$D203,FCSTSDV!$C$2:$C$674,0),MATCH('STOCK (2)'!S$3,FCSTSDV!$D$1:$N$1,0))/'STOCK (2)'!$F203,1),0)</f>
        <v>0</v>
      </c>
      <c r="T203" s="99">
        <f t="array" ref="T203">+IFERROR(ROUND(INDEX(FCSTSDV!$D$2:$N$674,MATCH('STOCK (2)'!$D203,FCSTSDV!$C$2:$C$674,0),MATCH('STOCK (2)'!T$3,FCSTSDV!$D$1:$N$1,0))/'STOCK (2)'!$F203,1),0)</f>
        <v>0</v>
      </c>
      <c r="U203" s="99">
        <f t="array" ref="U203">+IFERROR(ROUND(INDEX(FCSTSDV!$D$2:$N$674,MATCH('STOCK (2)'!$D203,FCSTSDV!$C$2:$C$674,0),MATCH('STOCK (2)'!U$3,FCSTSDV!$D$1:$N$1,0))/'STOCK (2)'!$F203,1),0)</f>
        <v>0</v>
      </c>
      <c r="V203" s="99">
        <f t="array" ref="V203">+IFERROR(ROUND(INDEX(FCSTSDV!$D$2:$N$674,MATCH('STOCK (2)'!$D203,FCSTSDV!$C$2:$C$674,0),MATCH('STOCK (2)'!V$3,FCSTSDV!$D$1:$N$1,0))/'STOCK (2)'!$F203,1),0)</f>
        <v>0</v>
      </c>
      <c r="W203" s="99">
        <f t="array" ref="W203">+IFERROR(ROUND(INDEX(FCSTSDV!$D$2:$N$674,MATCH('STOCK (2)'!$D203,FCSTSDV!$C$2:$C$674,0),MATCH('STOCK (2)'!W$3,FCSTSDV!$D$1:$N$1,0))/'STOCK (2)'!$F203,1),0)</f>
        <v>0</v>
      </c>
      <c r="X203" s="99">
        <f t="array" ref="X203">+IFERROR(ROUND(INDEX(FCSTSDV!$D$2:$N$674,MATCH('STOCK (2)'!$D203,FCSTSDV!$C$2:$C$674,0),MATCH('STOCK (2)'!X$3,FCSTSDV!$D$1:$N$1,0))/'STOCK (2)'!$F203,1),0)</f>
        <v>0</v>
      </c>
      <c r="Y203" s="117">
        <f t="array" ref="Y203">+IFERROR(ROUND(INDEX(FCSTSDV!$D$2:$N$674,MATCH('STOCK (2)'!$D203,FCSTSDV!$C$2:$C$674,0),MATCH('STOCK (2)'!Y$3,FCSTSDV!$D$1:$N$1,0))/'STOCK (2)'!$F203,1),0)</f>
        <v>0</v>
      </c>
      <c r="Z203" s="117">
        <f t="array" ref="Z203">+IFERROR(ROUND(INDEX(FCSTSDV!$D$2:$N$674,MATCH('STOCK (2)'!$D203,FCSTSDV!$C$2:$C$674,0),MATCH('STOCK (2)'!Z$3,FCSTSDV!$D$1:$N$1,0))/'STOCK (2)'!$F203,1),0)</f>
        <v>0</v>
      </c>
    </row>
    <row r="204" spans="1:26" ht="20.100000000000001" customHeight="1">
      <c r="A204" s="815"/>
      <c r="B204" s="785"/>
      <c r="C204" s="239"/>
      <c r="D204" s="131" t="s">
        <v>216</v>
      </c>
      <c r="E204" s="131"/>
      <c r="F204" s="131">
        <v>2500</v>
      </c>
      <c r="G204" s="240"/>
      <c r="H204" s="253"/>
      <c r="I204" s="785"/>
      <c r="J204" s="81"/>
      <c r="K204" s="92">
        <f t="array" ref="K204">+IFERROR(ROUND(INDEX(FCSTSDV!$D$2:$N$674,MATCH('STOCK (2)'!$D204,FCSTSDV!$C$2:$C$674,0),MATCH('STOCK (2)'!K$3,FCSTSDV!$D$1:$N$1,0))/'STOCK (2)'!$F204,1),0)</f>
        <v>0</v>
      </c>
      <c r="L204" s="92">
        <f t="array" ref="L204">+IFERROR(ROUND(INDEX(FCSTSDV!$D$2:$N$674,MATCH('STOCK (2)'!$D204,FCSTSDV!$C$2:$C$674,0),MATCH('STOCK (2)'!L$3,FCSTSDV!$D$1:$N$1,0))/'STOCK (2)'!$F204,1),0)</f>
        <v>0</v>
      </c>
      <c r="M204" s="92">
        <f t="array" ref="M204">+IFERROR(ROUND(INDEX(FCSTSDV!$D$2:$N$674,MATCH('STOCK (2)'!$D204,FCSTSDV!$C$2:$C$674,0),MATCH('STOCK (2)'!M$3,FCSTSDV!$D$1:$N$1,0))/'STOCK (2)'!$F204,1),0)</f>
        <v>0</v>
      </c>
      <c r="N204" s="92">
        <f t="array" ref="N204">+IFERROR(ROUND(INDEX(FCSTSDV!$D$2:$N$674,MATCH('STOCK (2)'!$D204,FCSTSDV!$C$2:$C$674,0),MATCH('STOCK (2)'!N$3,FCSTSDV!$D$1:$N$1,0))/'STOCK (2)'!$F204,1),0)</f>
        <v>0</v>
      </c>
      <c r="O204" s="92">
        <f t="array" ref="O204">+IFERROR(ROUND(INDEX(FCSTSDV!$D$2:$N$674,MATCH('STOCK (2)'!$D204,FCSTSDV!$C$2:$C$674,0),MATCH('STOCK (2)'!O$3,FCSTSDV!$D$1:$N$1,0))/'STOCK (2)'!$F204,1),0)</f>
        <v>0</v>
      </c>
      <c r="P204" s="92">
        <f t="array" ref="P204">+IFERROR(ROUND(INDEX(FCSTSDV!$D$2:$N$674,MATCH('STOCK (2)'!$D204,FCSTSDV!$C$2:$C$674,0),MATCH('STOCK (2)'!P$3,FCSTSDV!$D$1:$N$1,0))/'STOCK (2)'!$F204,1),0)</f>
        <v>0</v>
      </c>
      <c r="Q204" s="92">
        <f t="array" ref="Q204">+IFERROR(ROUND(INDEX(FCSTSDV!$D$2:$N$674,MATCH('STOCK (2)'!$D204,FCSTSDV!$C$2:$C$674,0),MATCH('STOCK (2)'!Q$3,FCSTSDV!$D$1:$N$1,0))/'STOCK (2)'!$F204,1),0)</f>
        <v>0</v>
      </c>
      <c r="R204" s="92">
        <f t="array" ref="R204">+IFERROR(ROUND(INDEX(FCSTSDV!$D$2:$N$674,MATCH('STOCK (2)'!$D204,FCSTSDV!$C$2:$C$674,0),MATCH('STOCK (2)'!R$3,FCSTSDV!$D$1:$N$1,0))/'STOCK (2)'!$F204,1),0)</f>
        <v>0</v>
      </c>
      <c r="S204" s="92">
        <f t="array" ref="S204">+IFERROR(ROUND(INDEX(FCSTSDV!$D$2:$N$674,MATCH('STOCK (2)'!$D204,FCSTSDV!$C$2:$C$674,0),MATCH('STOCK (2)'!S$3,FCSTSDV!$D$1:$N$1,0))/'STOCK (2)'!$F204,1),0)</f>
        <v>0</v>
      </c>
      <c r="T204" s="92">
        <f t="array" ref="T204">+IFERROR(ROUND(INDEX(FCSTSDV!$D$2:$N$674,MATCH('STOCK (2)'!$D204,FCSTSDV!$C$2:$C$674,0),MATCH('STOCK (2)'!T$3,FCSTSDV!$D$1:$N$1,0))/'STOCK (2)'!$F204,1),0)</f>
        <v>0</v>
      </c>
      <c r="U204" s="92">
        <f t="array" ref="U204">+IFERROR(ROUND(INDEX(FCSTSDV!$D$2:$N$674,MATCH('STOCK (2)'!$D204,FCSTSDV!$C$2:$C$674,0),MATCH('STOCK (2)'!U$3,FCSTSDV!$D$1:$N$1,0))/'STOCK (2)'!$F204,1),0)</f>
        <v>0</v>
      </c>
      <c r="V204" s="92">
        <f t="array" ref="V204">+IFERROR(ROUND(INDEX(FCSTSDV!$D$2:$N$674,MATCH('STOCK (2)'!$D204,FCSTSDV!$C$2:$C$674,0),MATCH('STOCK (2)'!V$3,FCSTSDV!$D$1:$N$1,0))/'STOCK (2)'!$F204,1),0)</f>
        <v>0</v>
      </c>
      <c r="W204" s="92">
        <f t="array" ref="W204">+IFERROR(ROUND(INDEX(FCSTSDV!$D$2:$N$674,MATCH('STOCK (2)'!$D204,FCSTSDV!$C$2:$C$674,0),MATCH('STOCK (2)'!W$3,FCSTSDV!$D$1:$N$1,0))/'STOCK (2)'!$F204,1),0)</f>
        <v>0</v>
      </c>
      <c r="X204" s="92">
        <f t="array" ref="X204">+IFERROR(ROUND(INDEX(FCSTSDV!$D$2:$N$674,MATCH('STOCK (2)'!$D204,FCSTSDV!$C$2:$C$674,0),MATCH('STOCK (2)'!X$3,FCSTSDV!$D$1:$N$1,0))/'STOCK (2)'!$F204,1),0)</f>
        <v>0</v>
      </c>
      <c r="Y204" s="119">
        <f t="array" ref="Y204">+IFERROR(ROUND(INDEX(FCSTSDV!$D$2:$N$674,MATCH('STOCK (2)'!$D204,FCSTSDV!$C$2:$C$674,0),MATCH('STOCK (2)'!Y$3,FCSTSDV!$D$1:$N$1,0))/'STOCK (2)'!$F204,1),0)</f>
        <v>0</v>
      </c>
      <c r="Z204" s="119">
        <f t="array" ref="Z204">+IFERROR(ROUND(INDEX(FCSTSDV!$D$2:$N$674,MATCH('STOCK (2)'!$D204,FCSTSDV!$C$2:$C$674,0),MATCH('STOCK (2)'!Z$3,FCSTSDV!$D$1:$N$1,0))/'STOCK (2)'!$F204,1),0)</f>
        <v>0</v>
      </c>
    </row>
    <row r="205" spans="1:26" ht="20.100000000000001" customHeight="1">
      <c r="A205" s="816"/>
      <c r="B205" s="782"/>
      <c r="C205" s="241"/>
      <c r="D205" s="220"/>
      <c r="E205" s="220" t="str">
        <f>+E203</f>
        <v>5T(77mm)*60mm key 5.5</v>
      </c>
      <c r="F205" s="220"/>
      <c r="G205" s="242"/>
      <c r="H205" s="250"/>
      <c r="I205" s="782"/>
      <c r="J205" s="290"/>
      <c r="K205" s="90">
        <f t="shared" ref="K205:P205" si="61">+$I$203+$J$205-SUM(K203:K204)</f>
        <v>0</v>
      </c>
      <c r="L205" s="90">
        <f t="shared" si="61"/>
        <v>0</v>
      </c>
      <c r="M205" s="90">
        <f t="shared" si="61"/>
        <v>0</v>
      </c>
      <c r="N205" s="90">
        <f t="shared" si="61"/>
        <v>0</v>
      </c>
      <c r="O205" s="90">
        <f t="shared" si="61"/>
        <v>0</v>
      </c>
      <c r="P205" s="90">
        <f t="shared" si="61"/>
        <v>0</v>
      </c>
      <c r="Q205" s="90">
        <f t="shared" ref="Q205:Z205" si="62">+P205-SUM(Q203:Q204)</f>
        <v>0</v>
      </c>
      <c r="R205" s="90">
        <f t="shared" si="62"/>
        <v>0</v>
      </c>
      <c r="S205" s="90">
        <f t="shared" si="62"/>
        <v>0</v>
      </c>
      <c r="T205" s="90">
        <f t="shared" si="62"/>
        <v>0</v>
      </c>
      <c r="U205" s="90">
        <f t="shared" si="62"/>
        <v>0</v>
      </c>
      <c r="V205" s="90">
        <f t="shared" si="62"/>
        <v>0</v>
      </c>
      <c r="W205" s="90">
        <f t="shared" si="62"/>
        <v>0</v>
      </c>
      <c r="X205" s="90">
        <f t="shared" si="62"/>
        <v>0</v>
      </c>
      <c r="Y205" s="121">
        <f t="shared" si="62"/>
        <v>0</v>
      </c>
      <c r="Z205" s="121">
        <f t="shared" si="62"/>
        <v>0</v>
      </c>
    </row>
    <row r="206" spans="1:26" ht="20.100000000000001" customHeight="1">
      <c r="A206" s="814" t="s">
        <v>172</v>
      </c>
      <c r="B206" s="781" t="s">
        <v>217</v>
      </c>
      <c r="C206" s="237"/>
      <c r="D206" s="133" t="s">
        <v>218</v>
      </c>
      <c r="E206" s="133" t="s">
        <v>217</v>
      </c>
      <c r="F206" s="133">
        <v>2500</v>
      </c>
      <c r="G206" s="238"/>
      <c r="H206" s="248"/>
      <c r="I206" s="781">
        <v>0</v>
      </c>
      <c r="J206" s="79"/>
      <c r="K206" s="99">
        <f t="array" ref="K206">+IFERROR(ROUND(INDEX(FCSTSDV!$D$2:$N$674,MATCH('STOCK (2)'!$D206,FCSTSDV!$C$2:$C$674,0),MATCH('STOCK (2)'!K$3,FCSTSDV!$D$1:$N$1,0))/'STOCK (2)'!$F206,1),0)</f>
        <v>0</v>
      </c>
      <c r="L206" s="99">
        <f t="array" ref="L206">+IFERROR(ROUND(INDEX(FCSTSDV!$D$2:$N$674,MATCH('STOCK (2)'!$D206,FCSTSDV!$C$2:$C$674,0),MATCH('STOCK (2)'!L$3,FCSTSDV!$D$1:$N$1,0))/'STOCK (2)'!$F206,1),0)</f>
        <v>0</v>
      </c>
      <c r="M206" s="99">
        <f t="array" ref="M206">+IFERROR(ROUND(INDEX(FCSTSDV!$D$2:$N$674,MATCH('STOCK (2)'!$D206,FCSTSDV!$C$2:$C$674,0),MATCH('STOCK (2)'!M$3,FCSTSDV!$D$1:$N$1,0))/'STOCK (2)'!$F206,1),0)</f>
        <v>0</v>
      </c>
      <c r="N206" s="99">
        <f t="array" ref="N206">+IFERROR(ROUND(INDEX(FCSTSDV!$D$2:$N$674,MATCH('STOCK (2)'!$D206,FCSTSDV!$C$2:$C$674,0),MATCH('STOCK (2)'!N$3,FCSTSDV!$D$1:$N$1,0))/'STOCK (2)'!$F206,1),0)</f>
        <v>0</v>
      </c>
      <c r="O206" s="99">
        <f t="array" ref="O206">+IFERROR(ROUND(INDEX(FCSTSDV!$D$2:$N$674,MATCH('STOCK (2)'!$D206,FCSTSDV!$C$2:$C$674,0),MATCH('STOCK (2)'!O$3,FCSTSDV!$D$1:$N$1,0))/'STOCK (2)'!$F206,1),0)</f>
        <v>0</v>
      </c>
      <c r="P206" s="99">
        <f t="array" ref="P206">+IFERROR(ROUND(INDEX(FCSTSDV!$D$2:$N$674,MATCH('STOCK (2)'!$D206,FCSTSDV!$C$2:$C$674,0),MATCH('STOCK (2)'!P$3,FCSTSDV!$D$1:$N$1,0))/'STOCK (2)'!$F206,1),0)</f>
        <v>0</v>
      </c>
      <c r="Q206" s="99">
        <f t="array" ref="Q206">+IFERROR(ROUND(INDEX(FCSTSDV!$D$2:$N$674,MATCH('STOCK (2)'!$D206,FCSTSDV!$C$2:$C$674,0),MATCH('STOCK (2)'!Q$3,FCSTSDV!$D$1:$N$1,0))/'STOCK (2)'!$F206,1),0)</f>
        <v>0</v>
      </c>
      <c r="R206" s="99">
        <f t="array" ref="R206">+IFERROR(ROUND(INDEX(FCSTSDV!$D$2:$N$674,MATCH('STOCK (2)'!$D206,FCSTSDV!$C$2:$C$674,0),MATCH('STOCK (2)'!R$3,FCSTSDV!$D$1:$N$1,0))/'STOCK (2)'!$F206,1),0)</f>
        <v>0</v>
      </c>
      <c r="S206" s="99">
        <f t="array" ref="S206">+IFERROR(ROUND(INDEX(FCSTSDV!$D$2:$N$674,MATCH('STOCK (2)'!$D206,FCSTSDV!$C$2:$C$674,0),MATCH('STOCK (2)'!S$3,FCSTSDV!$D$1:$N$1,0))/'STOCK (2)'!$F206,1),0)</f>
        <v>0</v>
      </c>
      <c r="T206" s="99">
        <f t="array" ref="T206">+IFERROR(ROUND(INDEX(FCSTSDV!$D$2:$N$674,MATCH('STOCK (2)'!$D206,FCSTSDV!$C$2:$C$674,0),MATCH('STOCK (2)'!T$3,FCSTSDV!$D$1:$N$1,0))/'STOCK (2)'!$F206,1),0)</f>
        <v>0</v>
      </c>
      <c r="U206" s="99">
        <f t="array" ref="U206">+IFERROR(ROUND(INDEX(FCSTSDV!$D$2:$N$674,MATCH('STOCK (2)'!$D206,FCSTSDV!$C$2:$C$674,0),MATCH('STOCK (2)'!U$3,FCSTSDV!$D$1:$N$1,0))/'STOCK (2)'!$F206,1),0)</f>
        <v>0</v>
      </c>
      <c r="V206" s="99">
        <f t="array" ref="V206">+IFERROR(ROUND(INDEX(FCSTSDV!$D$2:$N$674,MATCH('STOCK (2)'!$D206,FCSTSDV!$C$2:$C$674,0),MATCH('STOCK (2)'!V$3,FCSTSDV!$D$1:$N$1,0))/'STOCK (2)'!$F206,1),0)</f>
        <v>0</v>
      </c>
      <c r="W206" s="99">
        <f t="array" ref="W206">+IFERROR(ROUND(INDEX(FCSTSDV!$D$2:$N$674,MATCH('STOCK (2)'!$D206,FCSTSDV!$C$2:$C$674,0),MATCH('STOCK (2)'!W$3,FCSTSDV!$D$1:$N$1,0))/'STOCK (2)'!$F206,1),0)</f>
        <v>0</v>
      </c>
      <c r="X206" s="99">
        <f t="array" ref="X206">+IFERROR(ROUND(INDEX(FCSTSDV!$D$2:$N$674,MATCH('STOCK (2)'!$D206,FCSTSDV!$C$2:$C$674,0),MATCH('STOCK (2)'!X$3,FCSTSDV!$D$1:$N$1,0))/'STOCK (2)'!$F206,1),0)</f>
        <v>0</v>
      </c>
      <c r="Y206" s="117">
        <f t="array" ref="Y206">+IFERROR(ROUND(INDEX(FCSTSDV!$D$2:$N$674,MATCH('STOCK (2)'!$D206,FCSTSDV!$C$2:$C$674,0),MATCH('STOCK (2)'!Y$3,FCSTSDV!$D$1:$N$1,0))/'STOCK (2)'!$F206,1),0)</f>
        <v>0</v>
      </c>
      <c r="Z206" s="117">
        <f t="array" ref="Z206">+IFERROR(ROUND(INDEX(FCSTSDV!$D$2:$N$674,MATCH('STOCK (2)'!$D206,FCSTSDV!$C$2:$C$674,0),MATCH('STOCK (2)'!Z$3,FCSTSDV!$D$1:$N$1,0))/'STOCK (2)'!$F206,1),0)</f>
        <v>0</v>
      </c>
    </row>
    <row r="207" spans="1:26" ht="20.100000000000001" customHeight="1">
      <c r="A207" s="816"/>
      <c r="B207" s="782"/>
      <c r="C207" s="241"/>
      <c r="D207" s="220"/>
      <c r="E207" s="220" t="str">
        <f>+E206</f>
        <v>5T(77mm)*86mm key 5.5</v>
      </c>
      <c r="F207" s="220"/>
      <c r="G207" s="242"/>
      <c r="H207" s="250"/>
      <c r="I207" s="782"/>
      <c r="J207" s="290"/>
      <c r="K207" s="90">
        <f t="shared" ref="K207:P207" si="63">+$I$206+$J$207-K206</f>
        <v>0</v>
      </c>
      <c r="L207" s="90">
        <f t="shared" si="63"/>
        <v>0</v>
      </c>
      <c r="M207" s="90">
        <f t="shared" si="63"/>
        <v>0</v>
      </c>
      <c r="N207" s="90">
        <f t="shared" si="63"/>
        <v>0</v>
      </c>
      <c r="O207" s="90">
        <f t="shared" si="63"/>
        <v>0</v>
      </c>
      <c r="P207" s="90">
        <f t="shared" si="63"/>
        <v>0</v>
      </c>
      <c r="Q207" s="90">
        <f t="shared" ref="Q207:Z207" si="64">+P207-Q206</f>
        <v>0</v>
      </c>
      <c r="R207" s="90">
        <f t="shared" si="64"/>
        <v>0</v>
      </c>
      <c r="S207" s="90">
        <f t="shared" si="64"/>
        <v>0</v>
      </c>
      <c r="T207" s="90">
        <f t="shared" si="64"/>
        <v>0</v>
      </c>
      <c r="U207" s="90">
        <f t="shared" si="64"/>
        <v>0</v>
      </c>
      <c r="V207" s="90">
        <f t="shared" si="64"/>
        <v>0</v>
      </c>
      <c r="W207" s="90">
        <f t="shared" si="64"/>
        <v>0</v>
      </c>
      <c r="X207" s="90">
        <f t="shared" si="64"/>
        <v>0</v>
      </c>
      <c r="Y207" s="121">
        <f t="shared" si="64"/>
        <v>0</v>
      </c>
      <c r="Z207" s="121">
        <f t="shared" si="64"/>
        <v>0</v>
      </c>
    </row>
    <row r="208" spans="1:26" ht="18.75" customHeight="1">
      <c r="A208" s="806" t="s">
        <v>172</v>
      </c>
      <c r="B208" s="791" t="s">
        <v>219</v>
      </c>
      <c r="C208" s="8"/>
      <c r="D208" s="132" t="s">
        <v>78</v>
      </c>
      <c r="E208" s="203" t="s">
        <v>219</v>
      </c>
      <c r="F208" s="133">
        <v>2500</v>
      </c>
      <c r="G208" s="45"/>
      <c r="H208" s="254"/>
      <c r="I208" s="781" t="e">
        <f>+VLOOKUP(B208,Sheet2!$B$3:$C$189,2,0)</f>
        <v>#N/A</v>
      </c>
      <c r="J208" s="79"/>
      <c r="K208" s="99">
        <f t="array" ref="K208">+IFERROR(ROUND(INDEX(FCSTSDV!$D$2:$N$674,MATCH('STOCK (2)'!$D208,FCSTSDV!$C$2:$C$674,0),MATCH('STOCK (2)'!K$3,FCSTSDV!$D$1:$N$1,0))/'STOCK (2)'!$F208,1),0)</f>
        <v>0</v>
      </c>
      <c r="L208" s="99">
        <f t="array" ref="L208">+IFERROR(ROUND(INDEX(FCSTSDV!$D$2:$N$674,MATCH('STOCK (2)'!$D208,FCSTSDV!$C$2:$C$674,0),MATCH('STOCK (2)'!L$3,FCSTSDV!$D$1:$N$1,0))/'STOCK (2)'!$F208,1),0)</f>
        <v>0</v>
      </c>
      <c r="M208" s="99">
        <f t="array" ref="M208">+IFERROR(ROUND(INDEX(FCSTSDV!$D$2:$N$674,MATCH('STOCK (2)'!$D208,FCSTSDV!$C$2:$C$674,0),MATCH('STOCK (2)'!M$3,FCSTSDV!$D$1:$N$1,0))/'STOCK (2)'!$F208,1),0)</f>
        <v>0</v>
      </c>
      <c r="N208" s="99">
        <f t="array" ref="N208">+IFERROR(ROUND(INDEX(FCSTSDV!$D$2:$N$674,MATCH('STOCK (2)'!$D208,FCSTSDV!$C$2:$C$674,0),MATCH('STOCK (2)'!N$3,FCSTSDV!$D$1:$N$1,0))/'STOCK (2)'!$F208,1),0)</f>
        <v>0</v>
      </c>
      <c r="O208" s="99">
        <f t="array" ref="O208">+IFERROR(ROUND(INDEX(FCSTSDV!$D$2:$N$674,MATCH('STOCK (2)'!$D208,FCSTSDV!$C$2:$C$674,0),MATCH('STOCK (2)'!O$3,FCSTSDV!$D$1:$N$1,0))/'STOCK (2)'!$F208,1),0)</f>
        <v>0</v>
      </c>
      <c r="P208" s="99">
        <f t="array" ref="P208">+IFERROR(ROUND(INDEX(FCSTSDV!$D$2:$N$674,MATCH('STOCK (2)'!$D208,FCSTSDV!$C$2:$C$674,0),MATCH('STOCK (2)'!P$3,FCSTSDV!$D$1:$N$1,0))/'STOCK (2)'!$F208,1),0)</f>
        <v>0</v>
      </c>
      <c r="Q208" s="99">
        <f t="array" ref="Q208">+IFERROR(ROUND(INDEX(FCSTSDV!$D$2:$N$674,MATCH('STOCK (2)'!$D208,FCSTSDV!$C$2:$C$674,0),MATCH('STOCK (2)'!Q$3,FCSTSDV!$D$1:$N$1,0))/'STOCK (2)'!$F208,1),0)</f>
        <v>0</v>
      </c>
      <c r="R208" s="99">
        <f t="array" ref="R208">+IFERROR(ROUND(INDEX(FCSTSDV!$D$2:$N$674,MATCH('STOCK (2)'!$D208,FCSTSDV!$C$2:$C$674,0),MATCH('STOCK (2)'!R$3,FCSTSDV!$D$1:$N$1,0))/'STOCK (2)'!$F208,1),0)</f>
        <v>0</v>
      </c>
      <c r="S208" s="99">
        <f t="array" ref="S208">+IFERROR(ROUND(INDEX(FCSTSDV!$D$2:$N$674,MATCH('STOCK (2)'!$D208,FCSTSDV!$C$2:$C$674,0),MATCH('STOCK (2)'!S$3,FCSTSDV!$D$1:$N$1,0))/'STOCK (2)'!$F208,1),0)</f>
        <v>0</v>
      </c>
      <c r="T208" s="99">
        <f t="array" ref="T208">+IFERROR(ROUND(INDEX(FCSTSDV!$D$2:$N$674,MATCH('STOCK (2)'!$D208,FCSTSDV!$C$2:$C$674,0),MATCH('STOCK (2)'!T$3,FCSTSDV!$D$1:$N$1,0))/'STOCK (2)'!$F208,1),0)</f>
        <v>0</v>
      </c>
      <c r="U208" s="99">
        <f t="array" ref="U208">+IFERROR(ROUND(INDEX(FCSTSDV!$D$2:$N$674,MATCH('STOCK (2)'!$D208,FCSTSDV!$C$2:$C$674,0),MATCH('STOCK (2)'!U$3,FCSTSDV!$D$1:$N$1,0))/'STOCK (2)'!$F208,1),0)</f>
        <v>0</v>
      </c>
      <c r="V208" s="99">
        <f t="array" ref="V208">+IFERROR(ROUND(INDEX(FCSTSDV!$D$2:$N$674,MATCH('STOCK (2)'!$D208,FCSTSDV!$C$2:$C$674,0),MATCH('STOCK (2)'!V$3,FCSTSDV!$D$1:$N$1,0))/'STOCK (2)'!$F208,1),0)</f>
        <v>0</v>
      </c>
      <c r="W208" s="99">
        <f t="array" ref="W208">+IFERROR(ROUND(INDEX(FCSTSDV!$D$2:$N$674,MATCH('STOCK (2)'!$D208,FCSTSDV!$C$2:$C$674,0),MATCH('STOCK (2)'!W$3,FCSTSDV!$D$1:$N$1,0))/'STOCK (2)'!$F208,1),0)</f>
        <v>0</v>
      </c>
      <c r="X208" s="99">
        <f t="array" ref="X208">+IFERROR(ROUND(INDEX(FCSTSDV!$D$2:$N$674,MATCH('STOCK (2)'!$D208,FCSTSDV!$C$2:$C$674,0),MATCH('STOCK (2)'!X$3,FCSTSDV!$D$1:$N$1,0))/'STOCK (2)'!$F208,1),0)</f>
        <v>0</v>
      </c>
      <c r="Y208" s="117">
        <f t="array" ref="Y208">+IFERROR(ROUND(INDEX(FCSTSDV!$D$2:$N$674,MATCH('STOCK (2)'!$D208,FCSTSDV!$C$2:$C$674,0),MATCH('STOCK (2)'!Y$3,FCSTSDV!$D$1:$N$1,0))/'STOCK (2)'!$F208,1),0)</f>
        <v>0</v>
      </c>
      <c r="Z208" s="117">
        <f t="array" ref="Z208">+IFERROR(ROUND(INDEX(FCSTSDV!$D$2:$N$674,MATCH('STOCK (2)'!$D208,FCSTSDV!$C$2:$C$674,0),MATCH('STOCK (2)'!Z$3,FCSTSDV!$D$1:$N$1,0))/'STOCK (2)'!$F208,1),0)</f>
        <v>0</v>
      </c>
    </row>
    <row r="209" spans="1:26" ht="20.100000000000001" customHeight="1">
      <c r="A209" s="807"/>
      <c r="B209" s="792"/>
      <c r="C209" s="16"/>
      <c r="D209" s="52" t="s">
        <v>175</v>
      </c>
      <c r="E209" s="205" t="str">
        <f>+E208</f>
        <v>6"*75</v>
      </c>
      <c r="F209" s="53" t="s">
        <v>43</v>
      </c>
      <c r="G209" s="54"/>
      <c r="H209" s="255"/>
      <c r="I209" s="782"/>
      <c r="J209" s="290"/>
      <c r="K209" s="90" t="e">
        <f t="shared" ref="K209:P209" si="65">+$I$208+$J$209-K208</f>
        <v>#N/A</v>
      </c>
      <c r="L209" s="90" t="e">
        <f t="shared" si="65"/>
        <v>#N/A</v>
      </c>
      <c r="M209" s="90" t="e">
        <f t="shared" si="65"/>
        <v>#N/A</v>
      </c>
      <c r="N209" s="90" t="e">
        <f t="shared" si="65"/>
        <v>#N/A</v>
      </c>
      <c r="O209" s="90" t="e">
        <f t="shared" si="65"/>
        <v>#N/A</v>
      </c>
      <c r="P209" s="90" t="e">
        <f t="shared" si="65"/>
        <v>#N/A</v>
      </c>
      <c r="Q209" s="90" t="e">
        <f t="shared" ref="Q209:Z209" si="66">+P209-Q208</f>
        <v>#N/A</v>
      </c>
      <c r="R209" s="90" t="e">
        <f t="shared" si="66"/>
        <v>#N/A</v>
      </c>
      <c r="S209" s="90" t="e">
        <f t="shared" si="66"/>
        <v>#N/A</v>
      </c>
      <c r="T209" s="90" t="e">
        <f t="shared" si="66"/>
        <v>#N/A</v>
      </c>
      <c r="U209" s="90" t="e">
        <f t="shared" si="66"/>
        <v>#N/A</v>
      </c>
      <c r="V209" s="90" t="e">
        <f t="shared" si="66"/>
        <v>#N/A</v>
      </c>
      <c r="W209" s="90" t="e">
        <f t="shared" si="66"/>
        <v>#N/A</v>
      </c>
      <c r="X209" s="90" t="e">
        <f t="shared" si="66"/>
        <v>#N/A</v>
      </c>
      <c r="Y209" s="90" t="e">
        <f t="shared" si="66"/>
        <v>#N/A</v>
      </c>
      <c r="Z209" s="90" t="e">
        <f t="shared" si="66"/>
        <v>#N/A</v>
      </c>
    </row>
    <row r="210" spans="1:26" ht="20.100000000000001" customHeight="1">
      <c r="A210" s="806" t="s">
        <v>172</v>
      </c>
      <c r="B210" s="791" t="s">
        <v>220</v>
      </c>
      <c r="C210" s="63"/>
      <c r="D210" s="73" t="s">
        <v>89</v>
      </c>
      <c r="E210" s="203" t="s">
        <v>220</v>
      </c>
      <c r="F210" s="44">
        <v>2500</v>
      </c>
      <c r="G210" s="45"/>
      <c r="H210" s="254"/>
      <c r="I210" s="781" t="e">
        <f>+VLOOKUP(B210,Sheet2!$B$3:$C$189,2,0)</f>
        <v>#N/A</v>
      </c>
      <c r="J210" s="79"/>
      <c r="K210" s="99">
        <f t="array" ref="K210">+IFERROR(ROUND(INDEX(FCSTSDV!$D$2:$N$674,MATCH('STOCK (2)'!$D210,FCSTSDV!$C$2:$C$674,0),MATCH('STOCK (2)'!K$3,FCSTSDV!$D$1:$N$1,0))/'STOCK (2)'!$F210,1),0)</f>
        <v>0</v>
      </c>
      <c r="L210" s="99">
        <f t="array" ref="L210">+IFERROR(ROUND(INDEX(FCSTSDV!$D$2:$N$674,MATCH('STOCK (2)'!$D210,FCSTSDV!$C$2:$C$674,0),MATCH('STOCK (2)'!L$3,FCSTSDV!$D$1:$N$1,0))/'STOCK (2)'!$F210,1),0)</f>
        <v>0</v>
      </c>
      <c r="M210" s="99">
        <f t="array" ref="M210">+IFERROR(ROUND(INDEX(FCSTSDV!$D$2:$N$674,MATCH('STOCK (2)'!$D210,FCSTSDV!$C$2:$C$674,0),MATCH('STOCK (2)'!M$3,FCSTSDV!$D$1:$N$1,0))/'STOCK (2)'!$F210,1),0)</f>
        <v>0</v>
      </c>
      <c r="N210" s="99">
        <f t="array" ref="N210">+IFERROR(ROUND(INDEX(FCSTSDV!$D$2:$N$674,MATCH('STOCK (2)'!$D210,FCSTSDV!$C$2:$C$674,0),MATCH('STOCK (2)'!N$3,FCSTSDV!$D$1:$N$1,0))/'STOCK (2)'!$F210,1),0)</f>
        <v>0</v>
      </c>
      <c r="O210" s="99">
        <f t="array" ref="O210">+IFERROR(ROUND(INDEX(FCSTSDV!$D$2:$N$674,MATCH('STOCK (2)'!$D210,FCSTSDV!$C$2:$C$674,0),MATCH('STOCK (2)'!O$3,FCSTSDV!$D$1:$N$1,0))/'STOCK (2)'!$F210,1),0)</f>
        <v>0</v>
      </c>
      <c r="P210" s="99">
        <f t="array" ref="P210">+IFERROR(ROUND(INDEX(FCSTSDV!$D$2:$N$674,MATCH('STOCK (2)'!$D210,FCSTSDV!$C$2:$C$674,0),MATCH('STOCK (2)'!P$3,FCSTSDV!$D$1:$N$1,0))/'STOCK (2)'!$F210,1),0)</f>
        <v>0</v>
      </c>
      <c r="Q210" s="99">
        <f t="array" ref="Q210">+IFERROR(ROUND(INDEX(FCSTSDV!$D$2:$N$674,MATCH('STOCK (2)'!$D210,FCSTSDV!$C$2:$C$674,0),MATCH('STOCK (2)'!Q$3,FCSTSDV!$D$1:$N$1,0))/'STOCK (2)'!$F210,1),0)</f>
        <v>0</v>
      </c>
      <c r="R210" s="99">
        <f t="array" ref="R210">+IFERROR(ROUND(INDEX(FCSTSDV!$D$2:$N$674,MATCH('STOCK (2)'!$D210,FCSTSDV!$C$2:$C$674,0),MATCH('STOCK (2)'!R$3,FCSTSDV!$D$1:$N$1,0))/'STOCK (2)'!$F210,1),0)</f>
        <v>0</v>
      </c>
      <c r="S210" s="99">
        <f t="array" ref="S210">+IFERROR(ROUND(INDEX(FCSTSDV!$D$2:$N$674,MATCH('STOCK (2)'!$D210,FCSTSDV!$C$2:$C$674,0),MATCH('STOCK (2)'!S$3,FCSTSDV!$D$1:$N$1,0))/'STOCK (2)'!$F210,1),0)</f>
        <v>0</v>
      </c>
      <c r="T210" s="99">
        <f t="array" ref="T210">+IFERROR(ROUND(INDEX(FCSTSDV!$D$2:$N$674,MATCH('STOCK (2)'!$D210,FCSTSDV!$C$2:$C$674,0),MATCH('STOCK (2)'!T$3,FCSTSDV!$D$1:$N$1,0))/'STOCK (2)'!$F210,1),0)</f>
        <v>0</v>
      </c>
      <c r="U210" s="99">
        <f t="array" ref="U210">+IFERROR(ROUND(INDEX(FCSTSDV!$D$2:$N$674,MATCH('STOCK (2)'!$D210,FCSTSDV!$C$2:$C$674,0),MATCH('STOCK (2)'!U$3,FCSTSDV!$D$1:$N$1,0))/'STOCK (2)'!$F210,1),0)</f>
        <v>0</v>
      </c>
      <c r="V210" s="99">
        <f t="array" ref="V210">+IFERROR(ROUND(INDEX(FCSTSDV!$D$2:$N$674,MATCH('STOCK (2)'!$D210,FCSTSDV!$C$2:$C$674,0),MATCH('STOCK (2)'!V$3,FCSTSDV!$D$1:$N$1,0))/'STOCK (2)'!$F210,1),0)</f>
        <v>0</v>
      </c>
      <c r="W210" s="99">
        <f t="array" ref="W210">+IFERROR(ROUND(INDEX(FCSTSDV!$D$2:$N$674,MATCH('STOCK (2)'!$D210,FCSTSDV!$C$2:$C$674,0),MATCH('STOCK (2)'!W$3,FCSTSDV!$D$1:$N$1,0))/'STOCK (2)'!$F210,1),0)</f>
        <v>0</v>
      </c>
      <c r="X210" s="99">
        <f t="array" ref="X210">+IFERROR(ROUND(INDEX(FCSTSDV!$D$2:$N$674,MATCH('STOCK (2)'!$D210,FCSTSDV!$C$2:$C$674,0),MATCH('STOCK (2)'!X$3,FCSTSDV!$D$1:$N$1,0))/'STOCK (2)'!$F210,1),0)</f>
        <v>0</v>
      </c>
      <c r="Y210" s="117">
        <f t="array" ref="Y210">+IFERROR(ROUND(INDEX(FCSTSDV!$D$2:$N$674,MATCH('STOCK (2)'!$D210,FCSTSDV!$C$2:$C$674,0),MATCH('STOCK (2)'!Y$3,FCSTSDV!$D$1:$N$1,0))/'STOCK (2)'!$F210,1),0)</f>
        <v>0</v>
      </c>
      <c r="Z210" s="117">
        <f t="array" ref="Z210">+IFERROR(ROUND(INDEX(FCSTSDV!$D$2:$N$674,MATCH('STOCK (2)'!$D210,FCSTSDV!$C$2:$C$674,0),MATCH('STOCK (2)'!Z$3,FCSTSDV!$D$1:$N$1,0))/'STOCK (2)'!$F210,1),0)</f>
        <v>0</v>
      </c>
    </row>
    <row r="211" spans="1:26" ht="20.100000000000001" customHeight="1">
      <c r="A211" s="807"/>
      <c r="B211" s="792"/>
      <c r="C211" s="60"/>
      <c r="D211" s="52" t="s">
        <v>175</v>
      </c>
      <c r="E211" s="205" t="str">
        <f>+E210</f>
        <v>6"*95</v>
      </c>
      <c r="F211" s="53" t="s">
        <v>43</v>
      </c>
      <c r="G211" s="54"/>
      <c r="H211" s="255"/>
      <c r="I211" s="782"/>
      <c r="J211" s="290"/>
      <c r="K211" s="90" t="e">
        <f t="shared" ref="K211:P211" si="67">+$I$210+$J$211-K210</f>
        <v>#N/A</v>
      </c>
      <c r="L211" s="90" t="e">
        <f t="shared" si="67"/>
        <v>#N/A</v>
      </c>
      <c r="M211" s="90" t="e">
        <f t="shared" si="67"/>
        <v>#N/A</v>
      </c>
      <c r="N211" s="90" t="e">
        <f t="shared" si="67"/>
        <v>#N/A</v>
      </c>
      <c r="O211" s="90" t="e">
        <f t="shared" si="67"/>
        <v>#N/A</v>
      </c>
      <c r="P211" s="90" t="e">
        <f t="shared" si="67"/>
        <v>#N/A</v>
      </c>
      <c r="Q211" s="90" t="e">
        <f t="shared" ref="Q211:Z211" si="68">+P211-Q210</f>
        <v>#N/A</v>
      </c>
      <c r="R211" s="90" t="e">
        <f t="shared" si="68"/>
        <v>#N/A</v>
      </c>
      <c r="S211" s="90" t="e">
        <f t="shared" si="68"/>
        <v>#N/A</v>
      </c>
      <c r="T211" s="90" t="e">
        <f t="shared" si="68"/>
        <v>#N/A</v>
      </c>
      <c r="U211" s="90" t="e">
        <f t="shared" si="68"/>
        <v>#N/A</v>
      </c>
      <c r="V211" s="90" t="e">
        <f t="shared" si="68"/>
        <v>#N/A</v>
      </c>
      <c r="W211" s="90" t="e">
        <f t="shared" si="68"/>
        <v>#N/A</v>
      </c>
      <c r="X211" s="90" t="e">
        <f t="shared" si="68"/>
        <v>#N/A</v>
      </c>
      <c r="Y211" s="90" t="e">
        <f t="shared" si="68"/>
        <v>#N/A</v>
      </c>
      <c r="Z211" s="90" t="e">
        <f t="shared" si="68"/>
        <v>#N/A</v>
      </c>
    </row>
    <row r="212" spans="1:26" ht="20.100000000000001" customHeight="1">
      <c r="A212" s="806" t="s">
        <v>172</v>
      </c>
      <c r="B212" s="791" t="s">
        <v>221</v>
      </c>
      <c r="C212" s="63"/>
      <c r="D212" s="73" t="s">
        <v>80</v>
      </c>
      <c r="E212" s="203" t="s">
        <v>221</v>
      </c>
      <c r="F212" s="44">
        <v>2500</v>
      </c>
      <c r="G212" s="45"/>
      <c r="H212" s="254"/>
      <c r="I212" s="781" t="e">
        <f>+VLOOKUP(B212,Sheet2!$B$3:$C$189,2,0)</f>
        <v>#N/A</v>
      </c>
      <c r="J212" s="79"/>
      <c r="K212" s="99">
        <f t="array" ref="K212">+IFERROR(ROUND(INDEX(FCSTSDV!$D$2:$N$674,MATCH('STOCK (2)'!$D212,FCSTSDV!$C$2:$C$674,0),MATCH('STOCK (2)'!K$3,FCSTSDV!$D$1:$N$1,0))/'STOCK (2)'!$F212,1),0)</f>
        <v>0</v>
      </c>
      <c r="L212" s="99">
        <f t="array" ref="L212">+IFERROR(ROUND(INDEX(FCSTSDV!$D$2:$N$674,MATCH('STOCK (2)'!$D212,FCSTSDV!$C$2:$C$674,0),MATCH('STOCK (2)'!L$3,FCSTSDV!$D$1:$N$1,0))/'STOCK (2)'!$F212,1),0)</f>
        <v>0</v>
      </c>
      <c r="M212" s="99">
        <f t="array" ref="M212">+IFERROR(ROUND(INDEX(FCSTSDV!$D$2:$N$674,MATCH('STOCK (2)'!$D212,FCSTSDV!$C$2:$C$674,0),MATCH('STOCK (2)'!M$3,FCSTSDV!$D$1:$N$1,0))/'STOCK (2)'!$F212,1),0)</f>
        <v>0</v>
      </c>
      <c r="N212" s="99">
        <f t="array" ref="N212">+IFERROR(ROUND(INDEX(FCSTSDV!$D$2:$N$674,MATCH('STOCK (2)'!$D212,FCSTSDV!$C$2:$C$674,0),MATCH('STOCK (2)'!N$3,FCSTSDV!$D$1:$N$1,0))/'STOCK (2)'!$F212,1),0)</f>
        <v>0</v>
      </c>
      <c r="O212" s="99">
        <f t="array" ref="O212">+IFERROR(ROUND(INDEX(FCSTSDV!$D$2:$N$674,MATCH('STOCK (2)'!$D212,FCSTSDV!$C$2:$C$674,0),MATCH('STOCK (2)'!O$3,FCSTSDV!$D$1:$N$1,0))/'STOCK (2)'!$F212,1),0)</f>
        <v>0</v>
      </c>
      <c r="P212" s="99">
        <f t="array" ref="P212">+IFERROR(ROUND(INDEX(FCSTSDV!$D$2:$N$674,MATCH('STOCK (2)'!$D212,FCSTSDV!$C$2:$C$674,0),MATCH('STOCK (2)'!P$3,FCSTSDV!$D$1:$N$1,0))/'STOCK (2)'!$F212,1),0)</f>
        <v>0</v>
      </c>
      <c r="Q212" s="99">
        <f t="array" ref="Q212">+IFERROR(ROUND(INDEX(FCSTSDV!$D$2:$N$674,MATCH('STOCK (2)'!$D212,FCSTSDV!$C$2:$C$674,0),MATCH('STOCK (2)'!Q$3,FCSTSDV!$D$1:$N$1,0))/'STOCK (2)'!$F212,1),0)</f>
        <v>0</v>
      </c>
      <c r="R212" s="99">
        <f t="array" ref="R212">+IFERROR(ROUND(INDEX(FCSTSDV!$D$2:$N$674,MATCH('STOCK (2)'!$D212,FCSTSDV!$C$2:$C$674,0),MATCH('STOCK (2)'!R$3,FCSTSDV!$D$1:$N$1,0))/'STOCK (2)'!$F212,1),0)</f>
        <v>0</v>
      </c>
      <c r="S212" s="99">
        <f t="array" ref="S212">+IFERROR(ROUND(INDEX(FCSTSDV!$D$2:$N$674,MATCH('STOCK (2)'!$D212,FCSTSDV!$C$2:$C$674,0),MATCH('STOCK (2)'!S$3,FCSTSDV!$D$1:$N$1,0))/'STOCK (2)'!$F212,1),0)</f>
        <v>0</v>
      </c>
      <c r="T212" s="99">
        <f t="array" ref="T212">+IFERROR(ROUND(INDEX(FCSTSDV!$D$2:$N$674,MATCH('STOCK (2)'!$D212,FCSTSDV!$C$2:$C$674,0),MATCH('STOCK (2)'!T$3,FCSTSDV!$D$1:$N$1,0))/'STOCK (2)'!$F212,1),0)</f>
        <v>0</v>
      </c>
      <c r="U212" s="99">
        <f t="array" ref="U212">+IFERROR(ROUND(INDEX(FCSTSDV!$D$2:$N$674,MATCH('STOCK (2)'!$D212,FCSTSDV!$C$2:$C$674,0),MATCH('STOCK (2)'!U$3,FCSTSDV!$D$1:$N$1,0))/'STOCK (2)'!$F212,1),0)</f>
        <v>0</v>
      </c>
      <c r="V212" s="99">
        <f t="array" ref="V212">+IFERROR(ROUND(INDEX(FCSTSDV!$D$2:$N$674,MATCH('STOCK (2)'!$D212,FCSTSDV!$C$2:$C$674,0),MATCH('STOCK (2)'!V$3,FCSTSDV!$D$1:$N$1,0))/'STOCK (2)'!$F212,1),0)</f>
        <v>0</v>
      </c>
      <c r="W212" s="99">
        <f t="array" ref="W212">+IFERROR(ROUND(INDEX(FCSTSDV!$D$2:$N$674,MATCH('STOCK (2)'!$D212,FCSTSDV!$C$2:$C$674,0),MATCH('STOCK (2)'!W$3,FCSTSDV!$D$1:$N$1,0))/'STOCK (2)'!$F212,1),0)</f>
        <v>0</v>
      </c>
      <c r="X212" s="99">
        <f t="array" ref="X212">+IFERROR(ROUND(INDEX(FCSTSDV!$D$2:$N$674,MATCH('STOCK (2)'!$D212,FCSTSDV!$C$2:$C$674,0),MATCH('STOCK (2)'!X$3,FCSTSDV!$D$1:$N$1,0))/'STOCK (2)'!$F212,1),0)</f>
        <v>0</v>
      </c>
      <c r="Y212" s="117">
        <f t="array" ref="Y212">+IFERROR(ROUND(INDEX(FCSTSDV!$D$2:$N$674,MATCH('STOCK (2)'!$D212,FCSTSDV!$C$2:$C$674,0),MATCH('STOCK (2)'!Y$3,FCSTSDV!$D$1:$N$1,0))/'STOCK (2)'!$F212,1),0)</f>
        <v>0</v>
      </c>
      <c r="Z212" s="117">
        <f t="array" ref="Z212">+IFERROR(ROUND(INDEX(FCSTSDV!$D$2:$N$674,MATCH('STOCK (2)'!$D212,FCSTSDV!$C$2:$C$674,0),MATCH('STOCK (2)'!Z$3,FCSTSDV!$D$1:$N$1,0))/'STOCK (2)'!$F212,1),0)</f>
        <v>0</v>
      </c>
    </row>
    <row r="213" spans="1:26" ht="20.100000000000001" customHeight="1">
      <c r="A213" s="807"/>
      <c r="B213" s="792"/>
      <c r="C213" s="16"/>
      <c r="D213" s="52" t="s">
        <v>175</v>
      </c>
      <c r="E213" s="205" t="str">
        <f>+E212</f>
        <v>6"*86</v>
      </c>
      <c r="F213" s="53" t="s">
        <v>43</v>
      </c>
      <c r="G213" s="54"/>
      <c r="H213" s="255"/>
      <c r="I213" s="782"/>
      <c r="J213" s="290"/>
      <c r="K213" s="90" t="e">
        <f t="shared" ref="K213:P213" si="69">+$I$212+$J$213-K212</f>
        <v>#N/A</v>
      </c>
      <c r="L213" s="90" t="e">
        <f t="shared" si="69"/>
        <v>#N/A</v>
      </c>
      <c r="M213" s="90" t="e">
        <f t="shared" si="69"/>
        <v>#N/A</v>
      </c>
      <c r="N213" s="90" t="e">
        <f t="shared" si="69"/>
        <v>#N/A</v>
      </c>
      <c r="O213" s="90" t="e">
        <f t="shared" si="69"/>
        <v>#N/A</v>
      </c>
      <c r="P213" s="90" t="e">
        <f t="shared" si="69"/>
        <v>#N/A</v>
      </c>
      <c r="Q213" s="90" t="e">
        <f t="shared" ref="Q213:Z213" si="70">+P213-Q212</f>
        <v>#N/A</v>
      </c>
      <c r="R213" s="90" t="e">
        <f t="shared" si="70"/>
        <v>#N/A</v>
      </c>
      <c r="S213" s="90" t="e">
        <f t="shared" si="70"/>
        <v>#N/A</v>
      </c>
      <c r="T213" s="90" t="e">
        <f t="shared" si="70"/>
        <v>#N/A</v>
      </c>
      <c r="U213" s="90" t="e">
        <f t="shared" si="70"/>
        <v>#N/A</v>
      </c>
      <c r="V213" s="90" t="e">
        <f t="shared" si="70"/>
        <v>#N/A</v>
      </c>
      <c r="W213" s="90" t="e">
        <f t="shared" si="70"/>
        <v>#N/A</v>
      </c>
      <c r="X213" s="90" t="e">
        <f t="shared" si="70"/>
        <v>#N/A</v>
      </c>
      <c r="Y213" s="121" t="e">
        <f t="shared" si="70"/>
        <v>#N/A</v>
      </c>
      <c r="Z213" s="121" t="e">
        <f t="shared" si="70"/>
        <v>#N/A</v>
      </c>
    </row>
    <row r="214" spans="1:26" ht="20.100000000000001" customHeight="1">
      <c r="A214" s="806" t="s">
        <v>172</v>
      </c>
      <c r="B214" s="791" t="s">
        <v>183</v>
      </c>
      <c r="C214" s="8"/>
      <c r="D214" s="73" t="s">
        <v>75</v>
      </c>
      <c r="E214" s="203" t="s">
        <v>183</v>
      </c>
      <c r="F214" s="44">
        <v>2501</v>
      </c>
      <c r="G214" s="45"/>
      <c r="H214" s="45"/>
      <c r="I214" s="781" t="e">
        <f>+VLOOKUP(B214,Sheet2!$B$3:$C$189,2,0)</f>
        <v>#N/A</v>
      </c>
      <c r="J214" s="79"/>
      <c r="K214" s="99">
        <f t="array" ref="K214">+IFERROR(ROUND(INDEX(FCSTSDV!$D$2:$N$674,MATCH('STOCK (2)'!$D214,FCSTSDV!$C$2:$C$674,0),MATCH('STOCK (2)'!K$3,FCSTSDV!$D$1:$N$1,0))/'STOCK (2)'!$F214,1),0)</f>
        <v>0</v>
      </c>
      <c r="L214" s="99">
        <f t="array" ref="L214">+IFERROR(ROUND(INDEX(FCSTSDV!$D$2:$N$674,MATCH('STOCK (2)'!$D214,FCSTSDV!$C$2:$C$674,0),MATCH('STOCK (2)'!L$3,FCSTSDV!$D$1:$N$1,0))/'STOCK (2)'!$F214,1),0)</f>
        <v>0</v>
      </c>
      <c r="M214" s="99">
        <f t="array" ref="M214">+IFERROR(ROUND(INDEX(FCSTSDV!$D$2:$N$674,MATCH('STOCK (2)'!$D214,FCSTSDV!$C$2:$C$674,0),MATCH('STOCK (2)'!M$3,FCSTSDV!$D$1:$N$1,0))/'STOCK (2)'!$F214,1),0)</f>
        <v>0</v>
      </c>
      <c r="N214" s="99">
        <f t="array" ref="N214">+IFERROR(ROUND(INDEX(FCSTSDV!$D$2:$N$674,MATCH('STOCK (2)'!$D214,FCSTSDV!$C$2:$C$674,0),MATCH('STOCK (2)'!N$3,FCSTSDV!$D$1:$N$1,0))/'STOCK (2)'!$F214,1),0)</f>
        <v>0</v>
      </c>
      <c r="O214" s="99">
        <f t="array" ref="O214">+IFERROR(ROUND(INDEX(FCSTSDV!$D$2:$N$674,MATCH('STOCK (2)'!$D214,FCSTSDV!$C$2:$C$674,0),MATCH('STOCK (2)'!O$3,FCSTSDV!$D$1:$N$1,0))/'STOCK (2)'!$F214,1),0)</f>
        <v>0</v>
      </c>
      <c r="P214" s="99">
        <f t="array" ref="P214">+IFERROR(ROUND(INDEX(FCSTSDV!$D$2:$N$674,MATCH('STOCK (2)'!$D214,FCSTSDV!$C$2:$C$674,0),MATCH('STOCK (2)'!P$3,FCSTSDV!$D$1:$N$1,0))/'STOCK (2)'!$F214,1),0)</f>
        <v>0</v>
      </c>
      <c r="Q214" s="99">
        <f t="array" ref="Q214">+IFERROR(ROUND(INDEX(FCSTSDV!$D$2:$N$674,MATCH('STOCK (2)'!$D214,FCSTSDV!$C$2:$C$674,0),MATCH('STOCK (2)'!Q$3,FCSTSDV!$D$1:$N$1,0))/'STOCK (2)'!$F214,1),0)</f>
        <v>0</v>
      </c>
      <c r="R214" s="99">
        <f t="array" ref="R214">+IFERROR(ROUND(INDEX(FCSTSDV!$D$2:$N$674,MATCH('STOCK (2)'!$D214,FCSTSDV!$C$2:$C$674,0),MATCH('STOCK (2)'!R$3,FCSTSDV!$D$1:$N$1,0))/'STOCK (2)'!$F214,1),0)</f>
        <v>0</v>
      </c>
      <c r="S214" s="99">
        <f t="array" ref="S214">+IFERROR(ROUND(INDEX(FCSTSDV!$D$2:$N$674,MATCH('STOCK (2)'!$D214,FCSTSDV!$C$2:$C$674,0),MATCH('STOCK (2)'!S$3,FCSTSDV!$D$1:$N$1,0))/'STOCK (2)'!$F214,1),0)</f>
        <v>0</v>
      </c>
      <c r="T214" s="99">
        <f t="array" ref="T214">+IFERROR(ROUND(INDEX(FCSTSDV!$D$2:$N$674,MATCH('STOCK (2)'!$D214,FCSTSDV!$C$2:$C$674,0),MATCH('STOCK (2)'!T$3,FCSTSDV!$D$1:$N$1,0))/'STOCK (2)'!$F214,1),0)</f>
        <v>0</v>
      </c>
      <c r="U214" s="99">
        <f t="array" ref="U214">+IFERROR(ROUND(INDEX(FCSTSDV!$D$2:$N$674,MATCH('STOCK (2)'!$D214,FCSTSDV!$C$2:$C$674,0),MATCH('STOCK (2)'!U$3,FCSTSDV!$D$1:$N$1,0))/'STOCK (2)'!$F214,1),0)</f>
        <v>0</v>
      </c>
      <c r="V214" s="99">
        <f t="array" ref="V214">+IFERROR(ROUND(INDEX(FCSTSDV!$D$2:$N$674,MATCH('STOCK (2)'!$D214,FCSTSDV!$C$2:$C$674,0),MATCH('STOCK (2)'!V$3,FCSTSDV!$D$1:$N$1,0))/'STOCK (2)'!$F214,1),0)</f>
        <v>0</v>
      </c>
      <c r="W214" s="99">
        <f t="array" ref="W214">+IFERROR(ROUND(INDEX(FCSTSDV!$D$2:$N$674,MATCH('STOCK (2)'!$D214,FCSTSDV!$C$2:$C$674,0),MATCH('STOCK (2)'!W$3,FCSTSDV!$D$1:$N$1,0))/'STOCK (2)'!$F214,1),0)</f>
        <v>0</v>
      </c>
      <c r="X214" s="99">
        <f t="array" ref="X214">+IFERROR(ROUND(INDEX(FCSTSDV!$D$2:$N$674,MATCH('STOCK (2)'!$D214,FCSTSDV!$C$2:$C$674,0),MATCH('STOCK (2)'!X$3,FCSTSDV!$D$1:$N$1,0))/'STOCK (2)'!$F214,1),0)</f>
        <v>0</v>
      </c>
      <c r="Y214" s="117">
        <f t="array" ref="Y214">+IFERROR(ROUND(INDEX(FCSTSDV!$D$2:$N$674,MATCH('STOCK (2)'!$D214,FCSTSDV!$C$2:$C$674,0),MATCH('STOCK (2)'!Y$3,FCSTSDV!$D$1:$N$1,0))/'STOCK (2)'!$F214,1),0)</f>
        <v>0</v>
      </c>
      <c r="Z214" s="117">
        <f t="array" ref="Z214">+IFERROR(ROUND(INDEX(FCSTSDV!$D$2:$N$674,MATCH('STOCK (2)'!$D214,FCSTSDV!$C$2:$C$674,0),MATCH('STOCK (2)'!Z$3,FCSTSDV!$D$1:$N$1,0))/'STOCK (2)'!$F214,1),0)</f>
        <v>0</v>
      </c>
    </row>
    <row r="215" spans="1:26" ht="20.100000000000001" customHeight="1">
      <c r="A215" s="807"/>
      <c r="B215" s="792"/>
      <c r="C215" s="16"/>
      <c r="D215" s="52" t="s">
        <v>175</v>
      </c>
      <c r="E215" s="205" t="str">
        <f>+E214</f>
        <v>6"*80</v>
      </c>
      <c r="F215" s="53" t="s">
        <v>43</v>
      </c>
      <c r="G215" s="54"/>
      <c r="H215" s="54"/>
      <c r="I215" s="782"/>
      <c r="J215" s="290"/>
      <c r="K215" s="90" t="e">
        <f t="shared" ref="K215:P215" si="71">+$I$214+$J$215-K214</f>
        <v>#N/A</v>
      </c>
      <c r="L215" s="90" t="e">
        <f t="shared" si="71"/>
        <v>#N/A</v>
      </c>
      <c r="M215" s="90" t="e">
        <f t="shared" si="71"/>
        <v>#N/A</v>
      </c>
      <c r="N215" s="90" t="e">
        <f t="shared" si="71"/>
        <v>#N/A</v>
      </c>
      <c r="O215" s="90" t="e">
        <f t="shared" si="71"/>
        <v>#N/A</v>
      </c>
      <c r="P215" s="90" t="e">
        <f t="shared" si="71"/>
        <v>#N/A</v>
      </c>
      <c r="Q215" s="90" t="e">
        <f t="shared" ref="Q215:Z215" si="72">+P215-Q214</f>
        <v>#N/A</v>
      </c>
      <c r="R215" s="90" t="e">
        <f t="shared" si="72"/>
        <v>#N/A</v>
      </c>
      <c r="S215" s="90" t="e">
        <f t="shared" si="72"/>
        <v>#N/A</v>
      </c>
      <c r="T215" s="90" t="e">
        <f t="shared" si="72"/>
        <v>#N/A</v>
      </c>
      <c r="U215" s="90" t="e">
        <f t="shared" si="72"/>
        <v>#N/A</v>
      </c>
      <c r="V215" s="90" t="e">
        <f t="shared" si="72"/>
        <v>#N/A</v>
      </c>
      <c r="W215" s="90" t="e">
        <f t="shared" si="72"/>
        <v>#N/A</v>
      </c>
      <c r="X215" s="90" t="e">
        <f t="shared" si="72"/>
        <v>#N/A</v>
      </c>
      <c r="Y215" s="121" t="e">
        <f t="shared" si="72"/>
        <v>#N/A</v>
      </c>
      <c r="Z215" s="121" t="e">
        <f t="shared" si="72"/>
        <v>#N/A</v>
      </c>
    </row>
    <row r="216" spans="1:26" ht="20.100000000000001" customHeight="1">
      <c r="A216" s="806" t="s">
        <v>172</v>
      </c>
      <c r="B216" s="791" t="s">
        <v>222</v>
      </c>
      <c r="C216" s="63"/>
      <c r="D216" s="73" t="s">
        <v>81</v>
      </c>
      <c r="E216" s="198" t="s">
        <v>222</v>
      </c>
      <c r="F216" s="44">
        <v>2500</v>
      </c>
      <c r="G216" s="45"/>
      <c r="H216" s="254"/>
      <c r="I216" s="781" t="e">
        <f>+VLOOKUP(B216,Sheet2!$B$3:$C$189,2,0)</f>
        <v>#N/A</v>
      </c>
      <c r="J216" s="79"/>
      <c r="K216" s="99">
        <f t="array" ref="K216">+IFERROR(ROUND(INDEX(FCSTSDV!$D$2:$N$674,MATCH('STOCK (2)'!$D216,FCSTSDV!$C$2:$C$674,0),MATCH('STOCK (2)'!K$3,FCSTSDV!$D$1:$N$1,0))/'STOCK (2)'!$F216,1),0)</f>
        <v>0</v>
      </c>
      <c r="L216" s="99">
        <f t="array" ref="L216">+IFERROR(ROUND(INDEX(FCSTSDV!$D$2:$N$674,MATCH('STOCK (2)'!$D216,FCSTSDV!$C$2:$C$674,0),MATCH('STOCK (2)'!L$3,FCSTSDV!$D$1:$N$1,0))/'STOCK (2)'!$F216,1),0)</f>
        <v>0</v>
      </c>
      <c r="M216" s="99">
        <f t="array" ref="M216">+IFERROR(ROUND(INDEX(FCSTSDV!$D$2:$N$674,MATCH('STOCK (2)'!$D216,FCSTSDV!$C$2:$C$674,0),MATCH('STOCK (2)'!M$3,FCSTSDV!$D$1:$N$1,0))/'STOCK (2)'!$F216,1),0)</f>
        <v>0</v>
      </c>
      <c r="N216" s="99">
        <f t="array" ref="N216">+IFERROR(ROUND(INDEX(FCSTSDV!$D$2:$N$674,MATCH('STOCK (2)'!$D216,FCSTSDV!$C$2:$C$674,0),MATCH('STOCK (2)'!N$3,FCSTSDV!$D$1:$N$1,0))/'STOCK (2)'!$F216,1),0)</f>
        <v>0</v>
      </c>
      <c r="O216" s="99">
        <f t="array" ref="O216">+IFERROR(ROUND(INDEX(FCSTSDV!$D$2:$N$674,MATCH('STOCK (2)'!$D216,FCSTSDV!$C$2:$C$674,0),MATCH('STOCK (2)'!O$3,FCSTSDV!$D$1:$N$1,0))/'STOCK (2)'!$F216,1),0)</f>
        <v>0</v>
      </c>
      <c r="P216" s="99">
        <f t="array" ref="P216">+IFERROR(ROUND(INDEX(FCSTSDV!$D$2:$N$674,MATCH('STOCK (2)'!$D216,FCSTSDV!$C$2:$C$674,0),MATCH('STOCK (2)'!P$3,FCSTSDV!$D$1:$N$1,0))/'STOCK (2)'!$F216,1),0)</f>
        <v>0</v>
      </c>
      <c r="Q216" s="99">
        <f t="array" ref="Q216">+IFERROR(ROUND(INDEX(FCSTSDV!$D$2:$N$674,MATCH('STOCK (2)'!$D216,FCSTSDV!$C$2:$C$674,0),MATCH('STOCK (2)'!Q$3,FCSTSDV!$D$1:$N$1,0))/'STOCK (2)'!$F216,1),0)</f>
        <v>0</v>
      </c>
      <c r="R216" s="99">
        <f t="array" ref="R216">+IFERROR(ROUND(INDEX(FCSTSDV!$D$2:$N$674,MATCH('STOCK (2)'!$D216,FCSTSDV!$C$2:$C$674,0),MATCH('STOCK (2)'!R$3,FCSTSDV!$D$1:$N$1,0))/'STOCK (2)'!$F216,1),0)</f>
        <v>0</v>
      </c>
      <c r="S216" s="99">
        <f t="array" ref="S216">+IFERROR(ROUND(INDEX(FCSTSDV!$D$2:$N$674,MATCH('STOCK (2)'!$D216,FCSTSDV!$C$2:$C$674,0),MATCH('STOCK (2)'!S$3,FCSTSDV!$D$1:$N$1,0))/'STOCK (2)'!$F216,1),0)</f>
        <v>0</v>
      </c>
      <c r="T216" s="99">
        <f t="array" ref="T216">+IFERROR(ROUND(INDEX(FCSTSDV!$D$2:$N$674,MATCH('STOCK (2)'!$D216,FCSTSDV!$C$2:$C$674,0),MATCH('STOCK (2)'!T$3,FCSTSDV!$D$1:$N$1,0))/'STOCK (2)'!$F216,1),0)</f>
        <v>0</v>
      </c>
      <c r="U216" s="99">
        <f t="array" ref="U216">+IFERROR(ROUND(INDEX(FCSTSDV!$D$2:$N$674,MATCH('STOCK (2)'!$D216,FCSTSDV!$C$2:$C$674,0),MATCH('STOCK (2)'!U$3,FCSTSDV!$D$1:$N$1,0))/'STOCK (2)'!$F216,1),0)</f>
        <v>0</v>
      </c>
      <c r="V216" s="99">
        <f t="array" ref="V216">+IFERROR(ROUND(INDEX(FCSTSDV!$D$2:$N$674,MATCH('STOCK (2)'!$D216,FCSTSDV!$C$2:$C$674,0),MATCH('STOCK (2)'!V$3,FCSTSDV!$D$1:$N$1,0))/'STOCK (2)'!$F216,1),0)</f>
        <v>0</v>
      </c>
      <c r="W216" s="99">
        <f t="array" ref="W216">+IFERROR(ROUND(INDEX(FCSTSDV!$D$2:$N$674,MATCH('STOCK (2)'!$D216,FCSTSDV!$C$2:$C$674,0),MATCH('STOCK (2)'!W$3,FCSTSDV!$D$1:$N$1,0))/'STOCK (2)'!$F216,1),0)</f>
        <v>0</v>
      </c>
      <c r="X216" s="99">
        <f t="array" ref="X216">+IFERROR(ROUND(INDEX(FCSTSDV!$D$2:$N$674,MATCH('STOCK (2)'!$D216,FCSTSDV!$C$2:$C$674,0),MATCH('STOCK (2)'!X$3,FCSTSDV!$D$1:$N$1,0))/'STOCK (2)'!$F216,1),0)</f>
        <v>0</v>
      </c>
      <c r="Y216" s="117">
        <f t="array" ref="Y216">+IFERROR(ROUND(INDEX(FCSTSDV!$D$2:$N$674,MATCH('STOCK (2)'!$D216,FCSTSDV!$C$2:$C$674,0),MATCH('STOCK (2)'!Y$3,FCSTSDV!$D$1:$N$1,0))/'STOCK (2)'!$F216,1),0)</f>
        <v>0</v>
      </c>
      <c r="Z216" s="117">
        <f t="array" ref="Z216">+IFERROR(ROUND(INDEX(FCSTSDV!$D$2:$N$674,MATCH('STOCK (2)'!$D216,FCSTSDV!$C$2:$C$674,0),MATCH('STOCK (2)'!Z$3,FCSTSDV!$D$1:$N$1,0))/'STOCK (2)'!$F216,1),0)</f>
        <v>0</v>
      </c>
    </row>
    <row r="217" spans="1:26" ht="20.100000000000001" customHeight="1">
      <c r="A217" s="807"/>
      <c r="B217" s="792"/>
      <c r="C217" s="60"/>
      <c r="D217" s="52" t="s">
        <v>175</v>
      </c>
      <c r="E217" s="201" t="str">
        <f>+E216</f>
        <v>6"*90</v>
      </c>
      <c r="F217" s="53" t="s">
        <v>43</v>
      </c>
      <c r="G217" s="54"/>
      <c r="H217" s="255"/>
      <c r="I217" s="782"/>
      <c r="J217" s="290"/>
      <c r="K217" s="90" t="e">
        <f t="shared" ref="K217:P217" si="73">+$I$216+$J$217-K216</f>
        <v>#N/A</v>
      </c>
      <c r="L217" s="90" t="e">
        <f t="shared" si="73"/>
        <v>#N/A</v>
      </c>
      <c r="M217" s="90" t="e">
        <f t="shared" si="73"/>
        <v>#N/A</v>
      </c>
      <c r="N217" s="90" t="e">
        <f t="shared" si="73"/>
        <v>#N/A</v>
      </c>
      <c r="O217" s="90" t="e">
        <f t="shared" si="73"/>
        <v>#N/A</v>
      </c>
      <c r="P217" s="90" t="e">
        <f t="shared" si="73"/>
        <v>#N/A</v>
      </c>
      <c r="Q217" s="90" t="e">
        <f t="shared" ref="Q217:Z217" si="74">+P217-Q216</f>
        <v>#N/A</v>
      </c>
      <c r="R217" s="90" t="e">
        <f t="shared" si="74"/>
        <v>#N/A</v>
      </c>
      <c r="S217" s="90" t="e">
        <f t="shared" si="74"/>
        <v>#N/A</v>
      </c>
      <c r="T217" s="90" t="e">
        <f t="shared" si="74"/>
        <v>#N/A</v>
      </c>
      <c r="U217" s="90" t="e">
        <f t="shared" si="74"/>
        <v>#N/A</v>
      </c>
      <c r="V217" s="90" t="e">
        <f t="shared" si="74"/>
        <v>#N/A</v>
      </c>
      <c r="W217" s="90" t="e">
        <f t="shared" si="74"/>
        <v>#N/A</v>
      </c>
      <c r="X217" s="90" t="e">
        <f t="shared" si="74"/>
        <v>#N/A</v>
      </c>
      <c r="Y217" s="121" t="e">
        <f t="shared" si="74"/>
        <v>#N/A</v>
      </c>
      <c r="Z217" s="121" t="e">
        <f t="shared" si="74"/>
        <v>#N/A</v>
      </c>
    </row>
    <row r="218" spans="1:26" ht="20.100000000000001" customHeight="1">
      <c r="A218" s="806" t="s">
        <v>172</v>
      </c>
      <c r="B218" s="791" t="s">
        <v>223</v>
      </c>
      <c r="C218" s="63"/>
      <c r="D218" s="73" t="s">
        <v>224</v>
      </c>
      <c r="E218" s="198" t="s">
        <v>223</v>
      </c>
      <c r="F218" s="44">
        <v>2500</v>
      </c>
      <c r="G218" s="45"/>
      <c r="H218" s="254"/>
      <c r="I218" s="781" t="e">
        <f>+VLOOKUP(B218,Sheet2!$B$3:$C$189,2,0)</f>
        <v>#N/A</v>
      </c>
      <c r="J218" s="79"/>
      <c r="K218" s="99">
        <f t="array" ref="K218">+IFERROR(ROUND(INDEX(FCSTSDV!$D$2:$N$674,MATCH('STOCK (2)'!$D218,FCSTSDV!$C$2:$C$674,0),MATCH('STOCK (2)'!K$3,FCSTSDV!$D$1:$N$1,0))/'STOCK (2)'!$F218,1),0)</f>
        <v>0</v>
      </c>
      <c r="L218" s="99">
        <f t="array" ref="L218">+IFERROR(ROUND(INDEX(FCSTSDV!$D$2:$N$674,MATCH('STOCK (2)'!$D218,FCSTSDV!$C$2:$C$674,0),MATCH('STOCK (2)'!L$3,FCSTSDV!$D$1:$N$1,0))/'STOCK (2)'!$F218,1),0)</f>
        <v>0</v>
      </c>
      <c r="M218" s="99">
        <f t="array" ref="M218">+IFERROR(ROUND(INDEX(FCSTSDV!$D$2:$N$674,MATCH('STOCK (2)'!$D218,FCSTSDV!$C$2:$C$674,0),MATCH('STOCK (2)'!M$3,FCSTSDV!$D$1:$N$1,0))/'STOCK (2)'!$F218,1),0)</f>
        <v>0</v>
      </c>
      <c r="N218" s="99">
        <f t="array" ref="N218">+IFERROR(ROUND(INDEX(FCSTSDV!$D$2:$N$674,MATCH('STOCK (2)'!$D218,FCSTSDV!$C$2:$C$674,0),MATCH('STOCK (2)'!N$3,FCSTSDV!$D$1:$N$1,0))/'STOCK (2)'!$F218,1),0)</f>
        <v>0</v>
      </c>
      <c r="O218" s="99">
        <f t="array" ref="O218">+IFERROR(ROUND(INDEX(FCSTSDV!$D$2:$N$674,MATCH('STOCK (2)'!$D218,FCSTSDV!$C$2:$C$674,0),MATCH('STOCK (2)'!O$3,FCSTSDV!$D$1:$N$1,0))/'STOCK (2)'!$F218,1),0)</f>
        <v>0</v>
      </c>
      <c r="P218" s="99">
        <f t="array" ref="P218">+IFERROR(ROUND(INDEX(FCSTSDV!$D$2:$N$674,MATCH('STOCK (2)'!$D218,FCSTSDV!$C$2:$C$674,0),MATCH('STOCK (2)'!P$3,FCSTSDV!$D$1:$N$1,0))/'STOCK (2)'!$F218,1),0)</f>
        <v>0</v>
      </c>
      <c r="Q218" s="99">
        <f t="array" ref="Q218">+IFERROR(ROUND(INDEX(FCSTSDV!$D$2:$N$674,MATCH('STOCK (2)'!$D218,FCSTSDV!$C$2:$C$674,0),MATCH('STOCK (2)'!Q$3,FCSTSDV!$D$1:$N$1,0))/'STOCK (2)'!$F218,1),0)</f>
        <v>0</v>
      </c>
      <c r="R218" s="99">
        <f t="array" ref="R218">+IFERROR(ROUND(INDEX(FCSTSDV!$D$2:$N$674,MATCH('STOCK (2)'!$D218,FCSTSDV!$C$2:$C$674,0),MATCH('STOCK (2)'!R$3,FCSTSDV!$D$1:$N$1,0))/'STOCK (2)'!$F218,1),0)</f>
        <v>0</v>
      </c>
      <c r="S218" s="99">
        <f t="array" ref="S218">+IFERROR(ROUND(INDEX(FCSTSDV!$D$2:$N$674,MATCH('STOCK (2)'!$D218,FCSTSDV!$C$2:$C$674,0),MATCH('STOCK (2)'!S$3,FCSTSDV!$D$1:$N$1,0))/'STOCK (2)'!$F218,1),0)</f>
        <v>0</v>
      </c>
      <c r="T218" s="99">
        <f t="array" ref="T218">+IFERROR(ROUND(INDEX(FCSTSDV!$D$2:$N$674,MATCH('STOCK (2)'!$D218,FCSTSDV!$C$2:$C$674,0),MATCH('STOCK (2)'!T$3,FCSTSDV!$D$1:$N$1,0))/'STOCK (2)'!$F218,1),0)</f>
        <v>0</v>
      </c>
      <c r="U218" s="99">
        <f t="array" ref="U218">+IFERROR(ROUND(INDEX(FCSTSDV!$D$2:$N$674,MATCH('STOCK (2)'!$D218,FCSTSDV!$C$2:$C$674,0),MATCH('STOCK (2)'!U$3,FCSTSDV!$D$1:$N$1,0))/'STOCK (2)'!$F218,1),0)</f>
        <v>0</v>
      </c>
      <c r="V218" s="99">
        <f t="array" ref="V218">+IFERROR(ROUND(INDEX(FCSTSDV!$D$2:$N$674,MATCH('STOCK (2)'!$D218,FCSTSDV!$C$2:$C$674,0),MATCH('STOCK (2)'!V$3,FCSTSDV!$D$1:$N$1,0))/'STOCK (2)'!$F218,1),0)</f>
        <v>0</v>
      </c>
      <c r="W218" s="99">
        <f t="array" ref="W218">+IFERROR(ROUND(INDEX(FCSTSDV!$D$2:$N$674,MATCH('STOCK (2)'!$D218,FCSTSDV!$C$2:$C$674,0),MATCH('STOCK (2)'!W$3,FCSTSDV!$D$1:$N$1,0))/'STOCK (2)'!$F218,1),0)</f>
        <v>0</v>
      </c>
      <c r="X218" s="99">
        <f t="array" ref="X218">+IFERROR(ROUND(INDEX(FCSTSDV!$D$2:$N$674,MATCH('STOCK (2)'!$D218,FCSTSDV!$C$2:$C$674,0),MATCH('STOCK (2)'!X$3,FCSTSDV!$D$1:$N$1,0))/'STOCK (2)'!$F218,1),0)</f>
        <v>0</v>
      </c>
      <c r="Y218" s="117">
        <f t="array" ref="Y218">+IFERROR(ROUND(INDEX(FCSTSDV!$D$2:$N$674,MATCH('STOCK (2)'!$D218,FCSTSDV!$C$2:$C$674,0),MATCH('STOCK (2)'!Y$3,FCSTSDV!$D$1:$N$1,0))/'STOCK (2)'!$F218,1),0)</f>
        <v>0</v>
      </c>
      <c r="Z218" s="117">
        <f t="array" ref="Z218">+IFERROR(ROUND(INDEX(FCSTSDV!$D$2:$N$674,MATCH('STOCK (2)'!$D218,FCSTSDV!$C$2:$C$674,0),MATCH('STOCK (2)'!Z$3,FCSTSDV!$D$1:$N$1,0))/'STOCK (2)'!$F218,1),0)</f>
        <v>0</v>
      </c>
    </row>
    <row r="219" spans="1:26" ht="20.100000000000001" customHeight="1">
      <c r="A219" s="807"/>
      <c r="B219" s="792"/>
      <c r="C219" s="60"/>
      <c r="D219" s="52" t="s">
        <v>175</v>
      </c>
      <c r="E219" s="201" t="str">
        <f>+E218</f>
        <v>6"*110</v>
      </c>
      <c r="F219" s="53" t="s">
        <v>43</v>
      </c>
      <c r="G219" s="54"/>
      <c r="H219" s="255"/>
      <c r="I219" s="782"/>
      <c r="J219" s="290"/>
      <c r="K219" s="90" t="e">
        <f t="shared" ref="K219:P219" si="75">+$I$218+$J$219-K218</f>
        <v>#N/A</v>
      </c>
      <c r="L219" s="90" t="e">
        <f t="shared" si="75"/>
        <v>#N/A</v>
      </c>
      <c r="M219" s="90" t="e">
        <f t="shared" si="75"/>
        <v>#N/A</v>
      </c>
      <c r="N219" s="90" t="e">
        <f t="shared" si="75"/>
        <v>#N/A</v>
      </c>
      <c r="O219" s="90" t="e">
        <f t="shared" si="75"/>
        <v>#N/A</v>
      </c>
      <c r="P219" s="90" t="e">
        <f t="shared" si="75"/>
        <v>#N/A</v>
      </c>
      <c r="Q219" s="90" t="e">
        <f t="shared" ref="Q219:Z219" si="76">+P219-Q218</f>
        <v>#N/A</v>
      </c>
      <c r="R219" s="90" t="e">
        <f t="shared" si="76"/>
        <v>#N/A</v>
      </c>
      <c r="S219" s="90" t="e">
        <f t="shared" si="76"/>
        <v>#N/A</v>
      </c>
      <c r="T219" s="90" t="e">
        <f t="shared" si="76"/>
        <v>#N/A</v>
      </c>
      <c r="U219" s="90" t="e">
        <f t="shared" si="76"/>
        <v>#N/A</v>
      </c>
      <c r="V219" s="90" t="e">
        <f t="shared" si="76"/>
        <v>#N/A</v>
      </c>
      <c r="W219" s="90" t="e">
        <f t="shared" si="76"/>
        <v>#N/A</v>
      </c>
      <c r="X219" s="90" t="e">
        <f t="shared" si="76"/>
        <v>#N/A</v>
      </c>
      <c r="Y219" s="121" t="e">
        <f t="shared" si="76"/>
        <v>#N/A</v>
      </c>
      <c r="Z219" s="121" t="e">
        <f t="shared" si="76"/>
        <v>#N/A</v>
      </c>
    </row>
    <row r="220" spans="1:26" ht="20.100000000000001" customHeight="1">
      <c r="A220" s="806" t="s">
        <v>245</v>
      </c>
      <c r="B220" s="791" t="s">
        <v>246</v>
      </c>
      <c r="C220" s="63"/>
      <c r="D220" s="73" t="s">
        <v>45</v>
      </c>
      <c r="E220" s="198" t="s">
        <v>246</v>
      </c>
      <c r="F220" s="44">
        <v>200</v>
      </c>
      <c r="G220" s="45"/>
      <c r="H220" s="45"/>
      <c r="I220" s="781" t="e">
        <f>+VLOOKUP(A220,Sheet2!$B$3:$C$189,2,0)</f>
        <v>#N/A</v>
      </c>
      <c r="J220" s="79"/>
      <c r="K220" s="99">
        <f t="array" ref="K220">+IFERROR(ROUND(INDEX(FCSTSDV!$D$2:$N$674,MATCH('STOCK (2)'!$D220,FCSTSDV!$C$2:$C$674,0),MATCH('STOCK (2)'!K$3,FCSTSDV!$D$1:$N$1,0))/'STOCK (2)'!$F220,1),0)</f>
        <v>0</v>
      </c>
      <c r="L220" s="99">
        <f t="array" ref="L220">+IFERROR(ROUND(INDEX(FCSTSDV!$D$2:$N$674,MATCH('STOCK (2)'!$D220,FCSTSDV!$C$2:$C$674,0),MATCH('STOCK (2)'!L$3,FCSTSDV!$D$1:$N$1,0))/'STOCK (2)'!$F220,1),0)</f>
        <v>0</v>
      </c>
      <c r="M220" s="99">
        <f t="array" ref="M220">+IFERROR(ROUND(INDEX(FCSTSDV!$D$2:$N$674,MATCH('STOCK (2)'!$D220,FCSTSDV!$C$2:$C$674,0),MATCH('STOCK (2)'!M$3,FCSTSDV!$D$1:$N$1,0))/'STOCK (2)'!$F220,1),0)</f>
        <v>0</v>
      </c>
      <c r="N220" s="99">
        <f t="array" ref="N220">+IFERROR(ROUND(INDEX(FCSTSDV!$D$2:$N$674,MATCH('STOCK (2)'!$D220,FCSTSDV!$C$2:$C$674,0),MATCH('STOCK (2)'!N$3,FCSTSDV!$D$1:$N$1,0))/'STOCK (2)'!$F220,1),0)</f>
        <v>0</v>
      </c>
      <c r="O220" s="99">
        <f t="array" ref="O220">+IFERROR(ROUND(INDEX(FCSTSDV!$D$2:$N$674,MATCH('STOCK (2)'!$D220,FCSTSDV!$C$2:$C$674,0),MATCH('STOCK (2)'!O$3,FCSTSDV!$D$1:$N$1,0))/'STOCK (2)'!$F220,1),0)</f>
        <v>0</v>
      </c>
      <c r="P220" s="99">
        <f t="array" ref="P220">+IFERROR(ROUND(INDEX(FCSTSDV!$D$2:$N$674,MATCH('STOCK (2)'!$D220,FCSTSDV!$C$2:$C$674,0),MATCH('STOCK (2)'!P$3,FCSTSDV!$D$1:$N$1,0))/'STOCK (2)'!$F220,1),0)</f>
        <v>0</v>
      </c>
      <c r="Q220" s="99">
        <f t="array" ref="Q220">+IFERROR(ROUND(INDEX(FCSTSDV!$D$2:$N$674,MATCH('STOCK (2)'!$D220,FCSTSDV!$C$2:$C$674,0),MATCH('STOCK (2)'!Q$3,FCSTSDV!$D$1:$N$1,0))/'STOCK (2)'!$F220,1),0)</f>
        <v>0</v>
      </c>
      <c r="R220" s="99">
        <f t="array" ref="R220">+IFERROR(ROUND(INDEX(FCSTSDV!$D$2:$N$674,MATCH('STOCK (2)'!$D220,FCSTSDV!$C$2:$C$674,0),MATCH('STOCK (2)'!R$3,FCSTSDV!$D$1:$N$1,0))/'STOCK (2)'!$F220,1),0)</f>
        <v>0</v>
      </c>
      <c r="S220" s="99">
        <f t="array" ref="S220">+IFERROR(ROUND(INDEX(FCSTSDV!$D$2:$N$674,MATCH('STOCK (2)'!$D220,FCSTSDV!$C$2:$C$674,0),MATCH('STOCK (2)'!S$3,FCSTSDV!$D$1:$N$1,0))/'STOCK (2)'!$F220,1),0)</f>
        <v>0</v>
      </c>
      <c r="T220" s="99">
        <f t="array" ref="T220">+IFERROR(ROUND(INDEX(FCSTSDV!$D$2:$N$674,MATCH('STOCK (2)'!$D220,FCSTSDV!$C$2:$C$674,0),MATCH('STOCK (2)'!T$3,FCSTSDV!$D$1:$N$1,0))/'STOCK (2)'!$F220,1),0)</f>
        <v>0</v>
      </c>
      <c r="U220" s="99">
        <f t="array" ref="U220">+IFERROR(ROUND(INDEX(FCSTSDV!$D$2:$N$674,MATCH('STOCK (2)'!$D220,FCSTSDV!$C$2:$C$674,0),MATCH('STOCK (2)'!U$3,FCSTSDV!$D$1:$N$1,0))/'STOCK (2)'!$F220,1),0)</f>
        <v>0</v>
      </c>
      <c r="V220" s="99">
        <f t="array" ref="V220">+IFERROR(ROUND(INDEX(FCSTSDV!$D$2:$N$674,MATCH('STOCK (2)'!$D220,FCSTSDV!$C$2:$C$674,0),MATCH('STOCK (2)'!V$3,FCSTSDV!$D$1:$N$1,0))/'STOCK (2)'!$F220,1),0)</f>
        <v>0</v>
      </c>
      <c r="W220" s="99">
        <f t="array" ref="W220">+IFERROR(ROUND(INDEX(FCSTSDV!$D$2:$N$674,MATCH('STOCK (2)'!$D220,FCSTSDV!$C$2:$C$674,0),MATCH('STOCK (2)'!W$3,FCSTSDV!$D$1:$N$1,0))/'STOCK (2)'!$F220,1),0)</f>
        <v>0</v>
      </c>
      <c r="X220" s="99">
        <f t="array" ref="X220">+IFERROR(ROUND(INDEX(FCSTSDV!$D$2:$N$674,MATCH('STOCK (2)'!$D220,FCSTSDV!$C$2:$C$674,0),MATCH('STOCK (2)'!X$3,FCSTSDV!$D$1:$N$1,0))/'STOCK (2)'!$F220,1),0)</f>
        <v>0</v>
      </c>
      <c r="Y220" s="117">
        <f t="array" ref="Y220">+IFERROR(ROUND(INDEX(FCSTSDV!$D$2:$N$674,MATCH('STOCK (2)'!$D220,FCSTSDV!$C$2:$C$674,0),MATCH('STOCK (2)'!Y$3,FCSTSDV!$D$1:$N$1,0))/'STOCK (2)'!$F220,1),0)</f>
        <v>0</v>
      </c>
      <c r="Z220" s="117">
        <f t="array" ref="Z220">+IFERROR(ROUND(INDEX(FCSTSDV!$D$2:$N$674,MATCH('STOCK (2)'!$D220,FCSTSDV!$C$2:$C$674,0),MATCH('STOCK (2)'!Z$3,FCSTSDV!$D$1:$N$1,0))/'STOCK (2)'!$F220,1),0)</f>
        <v>0</v>
      </c>
    </row>
    <row r="221" spans="1:26" ht="20.100000000000001" customHeight="1">
      <c r="A221" s="813"/>
      <c r="B221" s="795"/>
      <c r="C221" s="57"/>
      <c r="D221" s="32" t="s">
        <v>66</v>
      </c>
      <c r="E221" s="199" t="str">
        <f>+E220</f>
        <v>156*72*0.8T</v>
      </c>
      <c r="F221" s="49">
        <v>150</v>
      </c>
      <c r="G221" s="48"/>
      <c r="H221" s="48"/>
      <c r="I221" s="785"/>
      <c r="J221" s="81"/>
      <c r="K221" s="92">
        <f t="array" ref="K221">+IFERROR(ROUND(INDEX(FCSTSDV!$D$2:$N$674,MATCH('STOCK (2)'!$D221,FCSTSDV!$C$2:$C$674,0),MATCH('STOCK (2)'!K$3,FCSTSDV!$D$1:$N$1,0))/'STOCK (2)'!$F221,1),0)</f>
        <v>0</v>
      </c>
      <c r="L221" s="92">
        <f t="array" ref="L221">+IFERROR(ROUND(INDEX(FCSTSDV!$D$2:$N$674,MATCH('STOCK (2)'!$D221,FCSTSDV!$C$2:$C$674,0),MATCH('STOCK (2)'!L$3,FCSTSDV!$D$1:$N$1,0))/'STOCK (2)'!$F221,1),0)</f>
        <v>0</v>
      </c>
      <c r="M221" s="92">
        <f t="array" ref="M221">+IFERROR(ROUND(INDEX(FCSTSDV!$D$2:$N$674,MATCH('STOCK (2)'!$D221,FCSTSDV!$C$2:$C$674,0),MATCH('STOCK (2)'!M$3,FCSTSDV!$D$1:$N$1,0))/'STOCK (2)'!$F221,1),0)</f>
        <v>0</v>
      </c>
      <c r="N221" s="92">
        <f t="array" ref="N221">+IFERROR(ROUND(INDEX(FCSTSDV!$D$2:$N$674,MATCH('STOCK (2)'!$D221,FCSTSDV!$C$2:$C$674,0),MATCH('STOCK (2)'!N$3,FCSTSDV!$D$1:$N$1,0))/'STOCK (2)'!$F221,1),0)</f>
        <v>0</v>
      </c>
      <c r="O221" s="92">
        <f t="array" ref="O221">+IFERROR(ROUND(INDEX(FCSTSDV!$D$2:$N$674,MATCH('STOCK (2)'!$D221,FCSTSDV!$C$2:$C$674,0),MATCH('STOCK (2)'!O$3,FCSTSDV!$D$1:$N$1,0))/'STOCK (2)'!$F221,1),0)</f>
        <v>0</v>
      </c>
      <c r="P221" s="92">
        <f t="array" ref="P221">+IFERROR(ROUND(INDEX(FCSTSDV!$D$2:$N$674,MATCH('STOCK (2)'!$D221,FCSTSDV!$C$2:$C$674,0),MATCH('STOCK (2)'!P$3,FCSTSDV!$D$1:$N$1,0))/'STOCK (2)'!$F221,1),0)</f>
        <v>0</v>
      </c>
      <c r="Q221" s="92">
        <f t="array" ref="Q221">+IFERROR(ROUND(INDEX(FCSTSDV!$D$2:$N$674,MATCH('STOCK (2)'!$D221,FCSTSDV!$C$2:$C$674,0),MATCH('STOCK (2)'!Q$3,FCSTSDV!$D$1:$N$1,0))/'STOCK (2)'!$F221,1),0)</f>
        <v>0</v>
      </c>
      <c r="R221" s="92">
        <f t="array" ref="R221">+IFERROR(ROUND(INDEX(FCSTSDV!$D$2:$N$674,MATCH('STOCK (2)'!$D221,FCSTSDV!$C$2:$C$674,0),MATCH('STOCK (2)'!R$3,FCSTSDV!$D$1:$N$1,0))/'STOCK (2)'!$F221,1),0)</f>
        <v>0</v>
      </c>
      <c r="S221" s="92">
        <f t="array" ref="S221">+IFERROR(ROUND(INDEX(FCSTSDV!$D$2:$N$674,MATCH('STOCK (2)'!$D221,FCSTSDV!$C$2:$C$674,0),MATCH('STOCK (2)'!S$3,FCSTSDV!$D$1:$N$1,0))/'STOCK (2)'!$F221,1),0)</f>
        <v>0</v>
      </c>
      <c r="T221" s="92">
        <f t="array" ref="T221">+IFERROR(ROUND(INDEX(FCSTSDV!$D$2:$N$674,MATCH('STOCK (2)'!$D221,FCSTSDV!$C$2:$C$674,0),MATCH('STOCK (2)'!T$3,FCSTSDV!$D$1:$N$1,0))/'STOCK (2)'!$F221,1),0)</f>
        <v>0</v>
      </c>
      <c r="U221" s="92">
        <f t="array" ref="U221">+IFERROR(ROUND(INDEX(FCSTSDV!$D$2:$N$674,MATCH('STOCK (2)'!$D221,FCSTSDV!$C$2:$C$674,0),MATCH('STOCK (2)'!U$3,FCSTSDV!$D$1:$N$1,0))/'STOCK (2)'!$F221,1),0)</f>
        <v>0</v>
      </c>
      <c r="V221" s="92">
        <f t="array" ref="V221">+IFERROR(ROUND(INDEX(FCSTSDV!$D$2:$N$674,MATCH('STOCK (2)'!$D221,FCSTSDV!$C$2:$C$674,0),MATCH('STOCK (2)'!V$3,FCSTSDV!$D$1:$N$1,0))/'STOCK (2)'!$F221,1),0)</f>
        <v>0</v>
      </c>
      <c r="W221" s="92">
        <f t="array" ref="W221">+IFERROR(ROUND(INDEX(FCSTSDV!$D$2:$N$674,MATCH('STOCK (2)'!$D221,FCSTSDV!$C$2:$C$674,0),MATCH('STOCK (2)'!W$3,FCSTSDV!$D$1:$N$1,0))/'STOCK (2)'!$F221,1),0)</f>
        <v>0</v>
      </c>
      <c r="X221" s="92">
        <f t="array" ref="X221">+IFERROR(ROUND(INDEX(FCSTSDV!$D$2:$N$674,MATCH('STOCK (2)'!$D221,FCSTSDV!$C$2:$C$674,0),MATCH('STOCK (2)'!X$3,FCSTSDV!$D$1:$N$1,0))/'STOCK (2)'!$F221,1),0)</f>
        <v>0</v>
      </c>
      <c r="Y221" s="119">
        <f t="array" ref="Y221">+IFERROR(ROUND(INDEX(FCSTSDV!$D$2:$N$674,MATCH('STOCK (2)'!$D221,FCSTSDV!$C$2:$C$674,0),MATCH('STOCK (2)'!Y$3,FCSTSDV!$D$1:$N$1,0))/'STOCK (2)'!$F221,1),0)</f>
        <v>0</v>
      </c>
      <c r="Z221" s="119">
        <f t="array" ref="Z221">+IFERROR(ROUND(INDEX(FCSTSDV!$D$2:$N$674,MATCH('STOCK (2)'!$D221,FCSTSDV!$C$2:$C$674,0),MATCH('STOCK (2)'!Z$3,FCSTSDV!$D$1:$N$1,0))/'STOCK (2)'!$F221,1),0)</f>
        <v>0</v>
      </c>
    </row>
    <row r="222" spans="1:26" ht="20.100000000000001" customHeight="1">
      <c r="A222" s="813"/>
      <c r="B222" s="795"/>
      <c r="C222" s="57"/>
      <c r="D222" s="32" t="s">
        <v>49</v>
      </c>
      <c r="E222" s="199" t="str">
        <f>+E221</f>
        <v>156*72*0.8T</v>
      </c>
      <c r="F222" s="49">
        <v>150</v>
      </c>
      <c r="G222" s="48"/>
      <c r="H222" s="48"/>
      <c r="I222" s="785"/>
      <c r="J222" s="81"/>
      <c r="K222" s="92">
        <f t="array" ref="K222">+IFERROR(ROUND(INDEX(FCSTSDV!$D$2:$N$674,MATCH('STOCK (2)'!$D222,FCSTSDV!$C$2:$C$674,0),MATCH('STOCK (2)'!K$3,FCSTSDV!$D$1:$N$1,0))/'STOCK (2)'!$F222,1),0)</f>
        <v>0</v>
      </c>
      <c r="L222" s="92">
        <f t="array" ref="L222">+IFERROR(ROUND(INDEX(FCSTSDV!$D$2:$N$674,MATCH('STOCK (2)'!$D222,FCSTSDV!$C$2:$C$674,0),MATCH('STOCK (2)'!L$3,FCSTSDV!$D$1:$N$1,0))/'STOCK (2)'!$F222,1),0)</f>
        <v>0</v>
      </c>
      <c r="M222" s="92">
        <f t="array" ref="M222">+IFERROR(ROUND(INDEX(FCSTSDV!$D$2:$N$674,MATCH('STOCK (2)'!$D222,FCSTSDV!$C$2:$C$674,0),MATCH('STOCK (2)'!M$3,FCSTSDV!$D$1:$N$1,0))/'STOCK (2)'!$F222,1),0)</f>
        <v>0</v>
      </c>
      <c r="N222" s="92">
        <f t="array" ref="N222">+IFERROR(ROUND(INDEX(FCSTSDV!$D$2:$N$674,MATCH('STOCK (2)'!$D222,FCSTSDV!$C$2:$C$674,0),MATCH('STOCK (2)'!N$3,FCSTSDV!$D$1:$N$1,0))/'STOCK (2)'!$F222,1),0)</f>
        <v>0</v>
      </c>
      <c r="O222" s="92">
        <f t="array" ref="O222">+IFERROR(ROUND(INDEX(FCSTSDV!$D$2:$N$674,MATCH('STOCK (2)'!$D222,FCSTSDV!$C$2:$C$674,0),MATCH('STOCK (2)'!O$3,FCSTSDV!$D$1:$N$1,0))/'STOCK (2)'!$F222,1),0)</f>
        <v>0</v>
      </c>
      <c r="P222" s="92">
        <f t="array" ref="P222">+IFERROR(ROUND(INDEX(FCSTSDV!$D$2:$N$674,MATCH('STOCK (2)'!$D222,FCSTSDV!$C$2:$C$674,0),MATCH('STOCK (2)'!P$3,FCSTSDV!$D$1:$N$1,0))/'STOCK (2)'!$F222,1),0)</f>
        <v>0</v>
      </c>
      <c r="Q222" s="92">
        <f t="array" ref="Q222">+IFERROR(ROUND(INDEX(FCSTSDV!$D$2:$N$674,MATCH('STOCK (2)'!$D222,FCSTSDV!$C$2:$C$674,0),MATCH('STOCK (2)'!Q$3,FCSTSDV!$D$1:$N$1,0))/'STOCK (2)'!$F222,1),0)</f>
        <v>0</v>
      </c>
      <c r="R222" s="92">
        <f t="array" ref="R222">+IFERROR(ROUND(INDEX(FCSTSDV!$D$2:$N$674,MATCH('STOCK (2)'!$D222,FCSTSDV!$C$2:$C$674,0),MATCH('STOCK (2)'!R$3,FCSTSDV!$D$1:$N$1,0))/'STOCK (2)'!$F222,1),0)</f>
        <v>0</v>
      </c>
      <c r="S222" s="92">
        <f t="array" ref="S222">+IFERROR(ROUND(INDEX(FCSTSDV!$D$2:$N$674,MATCH('STOCK (2)'!$D222,FCSTSDV!$C$2:$C$674,0),MATCH('STOCK (2)'!S$3,FCSTSDV!$D$1:$N$1,0))/'STOCK (2)'!$F222,1),0)</f>
        <v>0</v>
      </c>
      <c r="T222" s="92">
        <f t="array" ref="T222">+IFERROR(ROUND(INDEX(FCSTSDV!$D$2:$N$674,MATCH('STOCK (2)'!$D222,FCSTSDV!$C$2:$C$674,0),MATCH('STOCK (2)'!T$3,FCSTSDV!$D$1:$N$1,0))/'STOCK (2)'!$F222,1),0)</f>
        <v>0</v>
      </c>
      <c r="U222" s="92">
        <f t="array" ref="U222">+IFERROR(ROUND(INDEX(FCSTSDV!$D$2:$N$674,MATCH('STOCK (2)'!$D222,FCSTSDV!$C$2:$C$674,0),MATCH('STOCK (2)'!U$3,FCSTSDV!$D$1:$N$1,0))/'STOCK (2)'!$F222,1),0)</f>
        <v>0</v>
      </c>
      <c r="V222" s="92">
        <f t="array" ref="V222">+IFERROR(ROUND(INDEX(FCSTSDV!$D$2:$N$674,MATCH('STOCK (2)'!$D222,FCSTSDV!$C$2:$C$674,0),MATCH('STOCK (2)'!V$3,FCSTSDV!$D$1:$N$1,0))/'STOCK (2)'!$F222,1),0)</f>
        <v>0</v>
      </c>
      <c r="W222" s="92">
        <f t="array" ref="W222">+IFERROR(ROUND(INDEX(FCSTSDV!$D$2:$N$674,MATCH('STOCK (2)'!$D222,FCSTSDV!$C$2:$C$674,0),MATCH('STOCK (2)'!W$3,FCSTSDV!$D$1:$N$1,0))/'STOCK (2)'!$F222,1),0)</f>
        <v>0</v>
      </c>
      <c r="X222" s="92">
        <f t="array" ref="X222">+IFERROR(ROUND(INDEX(FCSTSDV!$D$2:$N$674,MATCH('STOCK (2)'!$D222,FCSTSDV!$C$2:$C$674,0),MATCH('STOCK (2)'!X$3,FCSTSDV!$D$1:$N$1,0))/'STOCK (2)'!$F222,1),0)</f>
        <v>0</v>
      </c>
      <c r="Y222" s="119">
        <f t="array" ref="Y222">+IFERROR(ROUND(INDEX(FCSTSDV!$D$2:$N$674,MATCH('STOCK (2)'!$D222,FCSTSDV!$C$2:$C$674,0),MATCH('STOCK (2)'!Y$3,FCSTSDV!$D$1:$N$1,0))/'STOCK (2)'!$F222,1),0)</f>
        <v>0</v>
      </c>
      <c r="Z222" s="119">
        <f t="array" ref="Z222">+IFERROR(ROUND(INDEX(FCSTSDV!$D$2:$N$674,MATCH('STOCK (2)'!$D222,FCSTSDV!$C$2:$C$674,0),MATCH('STOCK (2)'!Z$3,FCSTSDV!$D$1:$N$1,0))/'STOCK (2)'!$F222,1),0)</f>
        <v>0</v>
      </c>
    </row>
    <row r="223" spans="1:26" ht="20.100000000000001" customHeight="1">
      <c r="A223" s="813"/>
      <c r="B223" s="795"/>
      <c r="C223" s="57"/>
      <c r="D223" s="32" t="s">
        <v>48</v>
      </c>
      <c r="E223" s="199" t="str">
        <f>+E222</f>
        <v>156*72*0.8T</v>
      </c>
      <c r="F223" s="49">
        <v>150</v>
      </c>
      <c r="G223" s="48"/>
      <c r="H223" s="48"/>
      <c r="I223" s="785"/>
      <c r="J223" s="81"/>
      <c r="K223" s="92">
        <f t="array" ref="K223">+IFERROR(ROUND(INDEX(FCSTSDV!$D$2:$N$674,MATCH('STOCK (2)'!$D223,FCSTSDV!$C$2:$C$674,0),MATCH('STOCK (2)'!K$3,FCSTSDV!$D$1:$N$1,0))/'STOCK (2)'!$F223,1),0)</f>
        <v>0</v>
      </c>
      <c r="L223" s="92">
        <f t="array" ref="L223">+IFERROR(ROUND(INDEX(FCSTSDV!$D$2:$N$674,MATCH('STOCK (2)'!$D223,FCSTSDV!$C$2:$C$674,0),MATCH('STOCK (2)'!L$3,FCSTSDV!$D$1:$N$1,0))/'STOCK (2)'!$F223,1),0)</f>
        <v>0</v>
      </c>
      <c r="M223" s="92">
        <f t="array" ref="M223">+IFERROR(ROUND(INDEX(FCSTSDV!$D$2:$N$674,MATCH('STOCK (2)'!$D223,FCSTSDV!$C$2:$C$674,0),MATCH('STOCK (2)'!M$3,FCSTSDV!$D$1:$N$1,0))/'STOCK (2)'!$F223,1),0)</f>
        <v>0</v>
      </c>
      <c r="N223" s="92">
        <f t="array" ref="N223">+IFERROR(ROUND(INDEX(FCSTSDV!$D$2:$N$674,MATCH('STOCK (2)'!$D223,FCSTSDV!$C$2:$C$674,0),MATCH('STOCK (2)'!N$3,FCSTSDV!$D$1:$N$1,0))/'STOCK (2)'!$F223,1),0)</f>
        <v>0</v>
      </c>
      <c r="O223" s="92">
        <f t="array" ref="O223">+IFERROR(ROUND(INDEX(FCSTSDV!$D$2:$N$674,MATCH('STOCK (2)'!$D223,FCSTSDV!$C$2:$C$674,0),MATCH('STOCK (2)'!O$3,FCSTSDV!$D$1:$N$1,0))/'STOCK (2)'!$F223,1),0)</f>
        <v>0</v>
      </c>
      <c r="P223" s="92">
        <f t="array" ref="P223">+IFERROR(ROUND(INDEX(FCSTSDV!$D$2:$N$674,MATCH('STOCK (2)'!$D223,FCSTSDV!$C$2:$C$674,0),MATCH('STOCK (2)'!P$3,FCSTSDV!$D$1:$N$1,0))/'STOCK (2)'!$F223,1),0)</f>
        <v>0</v>
      </c>
      <c r="Q223" s="92">
        <f t="array" ref="Q223">+IFERROR(ROUND(INDEX(FCSTSDV!$D$2:$N$674,MATCH('STOCK (2)'!$D223,FCSTSDV!$C$2:$C$674,0),MATCH('STOCK (2)'!Q$3,FCSTSDV!$D$1:$N$1,0))/'STOCK (2)'!$F223,1),0)</f>
        <v>0</v>
      </c>
      <c r="R223" s="92">
        <f t="array" ref="R223">+IFERROR(ROUND(INDEX(FCSTSDV!$D$2:$N$674,MATCH('STOCK (2)'!$D223,FCSTSDV!$C$2:$C$674,0),MATCH('STOCK (2)'!R$3,FCSTSDV!$D$1:$N$1,0))/'STOCK (2)'!$F223,1),0)</f>
        <v>0</v>
      </c>
      <c r="S223" s="92">
        <f t="array" ref="S223">+IFERROR(ROUND(INDEX(FCSTSDV!$D$2:$N$674,MATCH('STOCK (2)'!$D223,FCSTSDV!$C$2:$C$674,0),MATCH('STOCK (2)'!S$3,FCSTSDV!$D$1:$N$1,0))/'STOCK (2)'!$F223,1),0)</f>
        <v>0</v>
      </c>
      <c r="T223" s="92">
        <f t="array" ref="T223">+IFERROR(ROUND(INDEX(FCSTSDV!$D$2:$N$674,MATCH('STOCK (2)'!$D223,FCSTSDV!$C$2:$C$674,0),MATCH('STOCK (2)'!T$3,FCSTSDV!$D$1:$N$1,0))/'STOCK (2)'!$F223,1),0)</f>
        <v>0</v>
      </c>
      <c r="U223" s="92">
        <f t="array" ref="U223">+IFERROR(ROUND(INDEX(FCSTSDV!$D$2:$N$674,MATCH('STOCK (2)'!$D223,FCSTSDV!$C$2:$C$674,0),MATCH('STOCK (2)'!U$3,FCSTSDV!$D$1:$N$1,0))/'STOCK (2)'!$F223,1),0)</f>
        <v>0</v>
      </c>
      <c r="V223" s="92">
        <f t="array" ref="V223">+IFERROR(ROUND(INDEX(FCSTSDV!$D$2:$N$674,MATCH('STOCK (2)'!$D223,FCSTSDV!$C$2:$C$674,0),MATCH('STOCK (2)'!V$3,FCSTSDV!$D$1:$N$1,0))/'STOCK (2)'!$F223,1),0)</f>
        <v>0</v>
      </c>
      <c r="W223" s="92">
        <f t="array" ref="W223">+IFERROR(ROUND(INDEX(FCSTSDV!$D$2:$N$674,MATCH('STOCK (2)'!$D223,FCSTSDV!$C$2:$C$674,0),MATCH('STOCK (2)'!W$3,FCSTSDV!$D$1:$N$1,0))/'STOCK (2)'!$F223,1),0)</f>
        <v>0</v>
      </c>
      <c r="X223" s="92">
        <f t="array" ref="X223">+IFERROR(ROUND(INDEX(FCSTSDV!$D$2:$N$674,MATCH('STOCK (2)'!$D223,FCSTSDV!$C$2:$C$674,0),MATCH('STOCK (2)'!X$3,FCSTSDV!$D$1:$N$1,0))/'STOCK (2)'!$F223,1),0)</f>
        <v>0</v>
      </c>
      <c r="Y223" s="119">
        <f t="array" ref="Y223">+IFERROR(ROUND(INDEX(FCSTSDV!$D$2:$N$674,MATCH('STOCK (2)'!$D223,FCSTSDV!$C$2:$C$674,0),MATCH('STOCK (2)'!Y$3,FCSTSDV!$D$1:$N$1,0))/'STOCK (2)'!$F223,1),0)</f>
        <v>0</v>
      </c>
      <c r="Z223" s="119">
        <f t="array" ref="Z223">+IFERROR(ROUND(INDEX(FCSTSDV!$D$2:$N$674,MATCH('STOCK (2)'!$D223,FCSTSDV!$C$2:$C$674,0),MATCH('STOCK (2)'!Z$3,FCSTSDV!$D$1:$N$1,0))/'STOCK (2)'!$F223,1),0)</f>
        <v>0</v>
      </c>
    </row>
    <row r="224" spans="1:26" ht="20.100000000000001" customHeight="1">
      <c r="A224" s="807"/>
      <c r="B224" s="792"/>
      <c r="C224" s="60"/>
      <c r="D224" s="52" t="s">
        <v>153</v>
      </c>
      <c r="E224" s="201" t="str">
        <f>+E223</f>
        <v>156*72*0.8T</v>
      </c>
      <c r="F224" s="53" t="s">
        <v>43</v>
      </c>
      <c r="G224" s="54"/>
      <c r="H224" s="54"/>
      <c r="I224" s="782"/>
      <c r="J224" s="263"/>
      <c r="K224" s="90" t="e">
        <f t="shared" ref="K224:P224" si="77">+$I$220+$J$224-SUM(K220:K223)</f>
        <v>#N/A</v>
      </c>
      <c r="L224" s="90" t="e">
        <f t="shared" si="77"/>
        <v>#N/A</v>
      </c>
      <c r="M224" s="90" t="e">
        <f t="shared" si="77"/>
        <v>#N/A</v>
      </c>
      <c r="N224" s="90" t="e">
        <f t="shared" si="77"/>
        <v>#N/A</v>
      </c>
      <c r="O224" s="90" t="e">
        <f t="shared" si="77"/>
        <v>#N/A</v>
      </c>
      <c r="P224" s="90" t="e">
        <f t="shared" si="77"/>
        <v>#N/A</v>
      </c>
      <c r="Q224" s="90" t="e">
        <f t="shared" ref="Q224:Z224" si="78">+P224-SUM(Q220:Q223)</f>
        <v>#N/A</v>
      </c>
      <c r="R224" s="90" t="e">
        <f t="shared" si="78"/>
        <v>#N/A</v>
      </c>
      <c r="S224" s="90" t="e">
        <f t="shared" si="78"/>
        <v>#N/A</v>
      </c>
      <c r="T224" s="90" t="e">
        <f t="shared" si="78"/>
        <v>#N/A</v>
      </c>
      <c r="U224" s="90" t="e">
        <f t="shared" si="78"/>
        <v>#N/A</v>
      </c>
      <c r="V224" s="90" t="e">
        <f t="shared" si="78"/>
        <v>#N/A</v>
      </c>
      <c r="W224" s="90" t="e">
        <f t="shared" si="78"/>
        <v>#N/A</v>
      </c>
      <c r="X224" s="90" t="e">
        <f t="shared" si="78"/>
        <v>#N/A</v>
      </c>
      <c r="Y224" s="90" t="e">
        <f t="shared" si="78"/>
        <v>#N/A</v>
      </c>
      <c r="Z224" s="90" t="e">
        <f t="shared" si="78"/>
        <v>#N/A</v>
      </c>
    </row>
    <row r="225" spans="1:26" ht="20.100000000000001" customHeight="1">
      <c r="A225" s="806" t="s">
        <v>247</v>
      </c>
      <c r="B225" s="791" t="s">
        <v>248</v>
      </c>
      <c r="C225" s="63"/>
      <c r="D225" s="73" t="s">
        <v>47</v>
      </c>
      <c r="E225" s="203" t="s">
        <v>248</v>
      </c>
      <c r="F225" s="44">
        <v>100</v>
      </c>
      <c r="G225" s="45"/>
      <c r="H225" s="45">
        <v>0</v>
      </c>
      <c r="I225" s="781" t="e">
        <f>+VLOOKUP(A225,Sheet2!$B$3:$C$189,2,0)</f>
        <v>#N/A</v>
      </c>
      <c r="J225" s="79"/>
      <c r="K225" s="99">
        <f t="array" ref="K225">+IFERROR(ROUND(INDEX(FCSTSDV!$D$2:$N$674,MATCH('STOCK (2)'!$D225,FCSTSDV!$C$2:$C$674,0),MATCH('STOCK (2)'!K$3,FCSTSDV!$D$1:$N$1,0))/'STOCK (2)'!$F225,1),0)</f>
        <v>0</v>
      </c>
      <c r="L225" s="99">
        <f t="array" ref="L225">+IFERROR(ROUND(INDEX(FCSTSDV!$D$2:$N$674,MATCH('STOCK (2)'!$D225,FCSTSDV!$C$2:$C$674,0),MATCH('STOCK (2)'!L$3,FCSTSDV!$D$1:$N$1,0))/'STOCK (2)'!$F225,1),0)</f>
        <v>0</v>
      </c>
      <c r="M225" s="99">
        <f t="array" ref="M225">+IFERROR(ROUND(INDEX(FCSTSDV!$D$2:$N$674,MATCH('STOCK (2)'!$D225,FCSTSDV!$C$2:$C$674,0),MATCH('STOCK (2)'!M$3,FCSTSDV!$D$1:$N$1,0))/'STOCK (2)'!$F225,1),0)</f>
        <v>0</v>
      </c>
      <c r="N225" s="99">
        <f t="array" ref="N225">+IFERROR(ROUND(INDEX(FCSTSDV!$D$2:$N$674,MATCH('STOCK (2)'!$D225,FCSTSDV!$C$2:$C$674,0),MATCH('STOCK (2)'!N$3,FCSTSDV!$D$1:$N$1,0))/'STOCK (2)'!$F225,1),0)</f>
        <v>0</v>
      </c>
      <c r="O225" s="99">
        <f t="array" ref="O225">+IFERROR(ROUND(INDEX(FCSTSDV!$D$2:$N$674,MATCH('STOCK (2)'!$D225,FCSTSDV!$C$2:$C$674,0),MATCH('STOCK (2)'!O$3,FCSTSDV!$D$1:$N$1,0))/'STOCK (2)'!$F225,1),0)</f>
        <v>0</v>
      </c>
      <c r="P225" s="99">
        <f t="array" ref="P225">+IFERROR(ROUND(INDEX(FCSTSDV!$D$2:$N$674,MATCH('STOCK (2)'!$D225,FCSTSDV!$C$2:$C$674,0),MATCH('STOCK (2)'!P$3,FCSTSDV!$D$1:$N$1,0))/'STOCK (2)'!$F225,1),0)</f>
        <v>0</v>
      </c>
      <c r="Q225" s="99">
        <f t="array" ref="Q225">+IFERROR(ROUND(INDEX(FCSTSDV!$D$2:$N$674,MATCH('STOCK (2)'!$D225,FCSTSDV!$C$2:$C$674,0),MATCH('STOCK (2)'!Q$3,FCSTSDV!$D$1:$N$1,0))/'STOCK (2)'!$F225,1),0)</f>
        <v>0</v>
      </c>
      <c r="R225" s="99">
        <f t="array" ref="R225">+IFERROR(ROUND(INDEX(FCSTSDV!$D$2:$N$674,MATCH('STOCK (2)'!$D225,FCSTSDV!$C$2:$C$674,0),MATCH('STOCK (2)'!R$3,FCSTSDV!$D$1:$N$1,0))/'STOCK (2)'!$F225,1),0)</f>
        <v>0</v>
      </c>
      <c r="S225" s="99">
        <f t="array" ref="S225">+IFERROR(ROUND(INDEX(FCSTSDV!$D$2:$N$674,MATCH('STOCK (2)'!$D225,FCSTSDV!$C$2:$C$674,0),MATCH('STOCK (2)'!S$3,FCSTSDV!$D$1:$N$1,0))/'STOCK (2)'!$F225,1),0)</f>
        <v>0</v>
      </c>
      <c r="T225" s="99">
        <f t="array" ref="T225">+IFERROR(ROUND(INDEX(FCSTSDV!$D$2:$N$674,MATCH('STOCK (2)'!$D225,FCSTSDV!$C$2:$C$674,0),MATCH('STOCK (2)'!T$3,FCSTSDV!$D$1:$N$1,0))/'STOCK (2)'!$F225,1),0)</f>
        <v>0</v>
      </c>
      <c r="U225" s="99">
        <f t="array" ref="U225">+IFERROR(ROUND(INDEX(FCSTSDV!$D$2:$N$674,MATCH('STOCK (2)'!$D225,FCSTSDV!$C$2:$C$674,0),MATCH('STOCK (2)'!U$3,FCSTSDV!$D$1:$N$1,0))/'STOCK (2)'!$F225,1),0)</f>
        <v>0</v>
      </c>
      <c r="V225" s="99">
        <f t="array" ref="V225">+IFERROR(ROUND(INDEX(FCSTSDV!$D$2:$N$674,MATCH('STOCK (2)'!$D225,FCSTSDV!$C$2:$C$674,0),MATCH('STOCK (2)'!V$3,FCSTSDV!$D$1:$N$1,0))/'STOCK (2)'!$F225,1),0)</f>
        <v>0</v>
      </c>
      <c r="W225" s="99">
        <f t="array" ref="W225">+IFERROR(ROUND(INDEX(FCSTSDV!$D$2:$N$674,MATCH('STOCK (2)'!$D225,FCSTSDV!$C$2:$C$674,0),MATCH('STOCK (2)'!W$3,FCSTSDV!$D$1:$N$1,0))/'STOCK (2)'!$F225,1),0)</f>
        <v>0</v>
      </c>
      <c r="X225" s="99">
        <f t="array" ref="X225">+IFERROR(ROUND(INDEX(FCSTSDV!$D$2:$N$674,MATCH('STOCK (2)'!$D225,FCSTSDV!$C$2:$C$674,0),MATCH('STOCK (2)'!X$3,FCSTSDV!$D$1:$N$1,0))/'STOCK (2)'!$F225,1),0)</f>
        <v>0</v>
      </c>
      <c r="Y225" s="117">
        <f t="array" ref="Y225">+IFERROR(ROUND(INDEX(FCSTSDV!$D$2:$N$674,MATCH('STOCK (2)'!$D225,FCSTSDV!$C$2:$C$674,0),MATCH('STOCK (2)'!Y$3,FCSTSDV!$D$1:$N$1,0))/'STOCK (2)'!$F225,1),0)</f>
        <v>0</v>
      </c>
      <c r="Z225" s="117">
        <f t="array" ref="Z225">+IFERROR(ROUND(INDEX(FCSTSDV!$D$2:$N$674,MATCH('STOCK (2)'!$D225,FCSTSDV!$C$2:$C$674,0),MATCH('STOCK (2)'!Z$3,FCSTSDV!$D$1:$N$1,0))/'STOCK (2)'!$F225,1),0)</f>
        <v>0</v>
      </c>
    </row>
    <row r="226" spans="1:26" ht="20.100000000000001" customHeight="1">
      <c r="A226" s="807"/>
      <c r="B226" s="792"/>
      <c r="C226" s="16"/>
      <c r="D226" s="52" t="s">
        <v>153</v>
      </c>
      <c r="E226" s="205" t="str">
        <f>+E225</f>
        <v>135*60*0.8T</v>
      </c>
      <c r="F226" s="53" t="s">
        <v>43</v>
      </c>
      <c r="G226" s="54"/>
      <c r="H226" s="54"/>
      <c r="I226" s="782"/>
      <c r="J226" s="263"/>
      <c r="K226" s="90" t="e">
        <f t="shared" ref="K226:P226" si="79">+$I$225+$J$226-K225</f>
        <v>#N/A</v>
      </c>
      <c r="L226" s="90" t="e">
        <f t="shared" si="79"/>
        <v>#N/A</v>
      </c>
      <c r="M226" s="90" t="e">
        <f t="shared" si="79"/>
        <v>#N/A</v>
      </c>
      <c r="N226" s="90" t="e">
        <f t="shared" si="79"/>
        <v>#N/A</v>
      </c>
      <c r="O226" s="90" t="e">
        <f t="shared" si="79"/>
        <v>#N/A</v>
      </c>
      <c r="P226" s="90" t="e">
        <f t="shared" si="79"/>
        <v>#N/A</v>
      </c>
      <c r="Q226" s="90" t="e">
        <f t="shared" ref="Q226:Z226" si="80">+P226-Q225</f>
        <v>#N/A</v>
      </c>
      <c r="R226" s="90" t="e">
        <f t="shared" si="80"/>
        <v>#N/A</v>
      </c>
      <c r="S226" s="90" t="e">
        <f t="shared" si="80"/>
        <v>#N/A</v>
      </c>
      <c r="T226" s="90" t="e">
        <f t="shared" si="80"/>
        <v>#N/A</v>
      </c>
      <c r="U226" s="90" t="e">
        <f t="shared" si="80"/>
        <v>#N/A</v>
      </c>
      <c r="V226" s="90" t="e">
        <f t="shared" si="80"/>
        <v>#N/A</v>
      </c>
      <c r="W226" s="90" t="e">
        <f t="shared" si="80"/>
        <v>#N/A</v>
      </c>
      <c r="X226" s="90" t="e">
        <f t="shared" si="80"/>
        <v>#N/A</v>
      </c>
      <c r="Y226" s="121" t="e">
        <f t="shared" si="80"/>
        <v>#N/A</v>
      </c>
      <c r="Z226" s="121" t="e">
        <f t="shared" si="80"/>
        <v>#N/A</v>
      </c>
    </row>
    <row r="227" spans="1:26" ht="20.100000000000001" customHeight="1">
      <c r="A227" s="806" t="s">
        <v>249</v>
      </c>
      <c r="B227" s="791" t="s">
        <v>250</v>
      </c>
      <c r="C227" s="63"/>
      <c r="D227" s="73" t="s">
        <v>19</v>
      </c>
      <c r="E227" s="203" t="s">
        <v>250</v>
      </c>
      <c r="F227" s="44">
        <v>100</v>
      </c>
      <c r="G227" s="45"/>
      <c r="H227" s="45"/>
      <c r="I227" s="781" t="e">
        <f>+VLOOKUP(A227,Sheet2!$B$3:$C$189,2,0)</f>
        <v>#N/A</v>
      </c>
      <c r="J227" s="79"/>
      <c r="K227" s="99">
        <f t="array" ref="K227">+IFERROR(ROUND(INDEX(FCSTSDV!$D$2:$N$674,MATCH('STOCK (2)'!$D227,FCSTSDV!$C$2:$C$674,0),MATCH('STOCK (2)'!K$3,FCSTSDV!$D$1:$N$1,0))/'STOCK (2)'!$F227,1),0)</f>
        <v>0</v>
      </c>
      <c r="L227" s="99">
        <f t="array" ref="L227">+IFERROR(ROUND(INDEX(FCSTSDV!$D$2:$N$674,MATCH('STOCK (2)'!$D227,FCSTSDV!$C$2:$C$674,0),MATCH('STOCK (2)'!L$3,FCSTSDV!$D$1:$N$1,0))/'STOCK (2)'!$F227,1),0)</f>
        <v>0</v>
      </c>
      <c r="M227" s="99">
        <f t="array" ref="M227">+IFERROR(ROUND(INDEX(FCSTSDV!$D$2:$N$674,MATCH('STOCK (2)'!$D227,FCSTSDV!$C$2:$C$674,0),MATCH('STOCK (2)'!M$3,FCSTSDV!$D$1:$N$1,0))/'STOCK (2)'!$F227,1),0)</f>
        <v>0</v>
      </c>
      <c r="N227" s="99">
        <f t="array" ref="N227">+IFERROR(ROUND(INDEX(FCSTSDV!$D$2:$N$674,MATCH('STOCK (2)'!$D227,FCSTSDV!$C$2:$C$674,0),MATCH('STOCK (2)'!N$3,FCSTSDV!$D$1:$N$1,0))/'STOCK (2)'!$F227,1),0)</f>
        <v>0</v>
      </c>
      <c r="O227" s="99">
        <f t="array" ref="O227">+IFERROR(ROUND(INDEX(FCSTSDV!$D$2:$N$674,MATCH('STOCK (2)'!$D227,FCSTSDV!$C$2:$C$674,0),MATCH('STOCK (2)'!O$3,FCSTSDV!$D$1:$N$1,0))/'STOCK (2)'!$F227,1),0)</f>
        <v>0</v>
      </c>
      <c r="P227" s="99">
        <f t="array" ref="P227">+IFERROR(ROUND(INDEX(FCSTSDV!$D$2:$N$674,MATCH('STOCK (2)'!$D227,FCSTSDV!$C$2:$C$674,0),MATCH('STOCK (2)'!P$3,FCSTSDV!$D$1:$N$1,0))/'STOCK (2)'!$F227,1),0)</f>
        <v>0</v>
      </c>
      <c r="Q227" s="99">
        <f t="array" ref="Q227">+IFERROR(ROUND(INDEX(FCSTSDV!$D$2:$N$674,MATCH('STOCK (2)'!$D227,FCSTSDV!$C$2:$C$674,0),MATCH('STOCK (2)'!Q$3,FCSTSDV!$D$1:$N$1,0))/'STOCK (2)'!$F227,1),0)</f>
        <v>0</v>
      </c>
      <c r="R227" s="99">
        <f t="array" ref="R227">+IFERROR(ROUND(INDEX(FCSTSDV!$D$2:$N$674,MATCH('STOCK (2)'!$D227,FCSTSDV!$C$2:$C$674,0),MATCH('STOCK (2)'!R$3,FCSTSDV!$D$1:$N$1,0))/'STOCK (2)'!$F227,1),0)</f>
        <v>0</v>
      </c>
      <c r="S227" s="99">
        <f t="array" ref="S227">+IFERROR(ROUND(INDEX(FCSTSDV!$D$2:$N$674,MATCH('STOCK (2)'!$D227,FCSTSDV!$C$2:$C$674,0),MATCH('STOCK (2)'!S$3,FCSTSDV!$D$1:$N$1,0))/'STOCK (2)'!$F227,1),0)</f>
        <v>0</v>
      </c>
      <c r="T227" s="99">
        <f t="array" ref="T227">+IFERROR(ROUND(INDEX(FCSTSDV!$D$2:$N$674,MATCH('STOCK (2)'!$D227,FCSTSDV!$C$2:$C$674,0),MATCH('STOCK (2)'!T$3,FCSTSDV!$D$1:$N$1,0))/'STOCK (2)'!$F227,1),0)</f>
        <v>0</v>
      </c>
      <c r="U227" s="99">
        <f t="array" ref="U227">+IFERROR(ROUND(INDEX(FCSTSDV!$D$2:$N$674,MATCH('STOCK (2)'!$D227,FCSTSDV!$C$2:$C$674,0),MATCH('STOCK (2)'!U$3,FCSTSDV!$D$1:$N$1,0))/'STOCK (2)'!$F227,1),0)</f>
        <v>0</v>
      </c>
      <c r="V227" s="99">
        <f t="array" ref="V227">+IFERROR(ROUND(INDEX(FCSTSDV!$D$2:$N$674,MATCH('STOCK (2)'!$D227,FCSTSDV!$C$2:$C$674,0),MATCH('STOCK (2)'!V$3,FCSTSDV!$D$1:$N$1,0))/'STOCK (2)'!$F227,1),0)</f>
        <v>0</v>
      </c>
      <c r="W227" s="99">
        <f t="array" ref="W227">+IFERROR(ROUND(INDEX(FCSTSDV!$D$2:$N$674,MATCH('STOCK (2)'!$D227,FCSTSDV!$C$2:$C$674,0),MATCH('STOCK (2)'!W$3,FCSTSDV!$D$1:$N$1,0))/'STOCK (2)'!$F227,1),0)</f>
        <v>0</v>
      </c>
      <c r="X227" s="99">
        <f t="array" ref="X227">+IFERROR(ROUND(INDEX(FCSTSDV!$D$2:$N$674,MATCH('STOCK (2)'!$D227,FCSTSDV!$C$2:$C$674,0),MATCH('STOCK (2)'!X$3,FCSTSDV!$D$1:$N$1,0))/'STOCK (2)'!$F227,1),0)</f>
        <v>0</v>
      </c>
      <c r="Y227" s="117">
        <f t="array" ref="Y227">+IFERROR(ROUND(INDEX(FCSTSDV!$D$2:$N$674,MATCH('STOCK (2)'!$D227,FCSTSDV!$C$2:$C$674,0),MATCH('STOCK (2)'!Y$3,FCSTSDV!$D$1:$N$1,0))/'STOCK (2)'!$F227,1),0)</f>
        <v>0</v>
      </c>
      <c r="Z227" s="117">
        <f t="array" ref="Z227">+IFERROR(ROUND(INDEX(FCSTSDV!$D$2:$N$674,MATCH('STOCK (2)'!$D227,FCSTSDV!$C$2:$C$674,0),MATCH('STOCK (2)'!Z$3,FCSTSDV!$D$1:$N$1,0))/'STOCK (2)'!$F227,1),0)</f>
        <v>0</v>
      </c>
    </row>
    <row r="228" spans="1:26" ht="20.100000000000001" customHeight="1">
      <c r="A228" s="807"/>
      <c r="B228" s="792"/>
      <c r="C228" s="60"/>
      <c r="D228" s="52" t="s">
        <v>153</v>
      </c>
      <c r="E228" s="205" t="str">
        <f>+E227</f>
        <v>178*138*0.5T</v>
      </c>
      <c r="F228" s="53" t="s">
        <v>43</v>
      </c>
      <c r="G228" s="54"/>
      <c r="H228" s="54"/>
      <c r="I228" s="782"/>
      <c r="J228" s="263"/>
      <c r="K228" s="90" t="e">
        <f t="shared" ref="K228:P228" si="81">+$I$227+$J$228-K227</f>
        <v>#N/A</v>
      </c>
      <c r="L228" s="90" t="e">
        <f t="shared" si="81"/>
        <v>#N/A</v>
      </c>
      <c r="M228" s="90" t="e">
        <f t="shared" si="81"/>
        <v>#N/A</v>
      </c>
      <c r="N228" s="90" t="e">
        <f t="shared" si="81"/>
        <v>#N/A</v>
      </c>
      <c r="O228" s="90" t="e">
        <f t="shared" si="81"/>
        <v>#N/A</v>
      </c>
      <c r="P228" s="90" t="e">
        <f t="shared" si="81"/>
        <v>#N/A</v>
      </c>
      <c r="Q228" s="90" t="e">
        <f t="shared" ref="Q228:Z228" si="82">+P228-Q227</f>
        <v>#N/A</v>
      </c>
      <c r="R228" s="90" t="e">
        <f t="shared" si="82"/>
        <v>#N/A</v>
      </c>
      <c r="S228" s="90" t="e">
        <f t="shared" si="82"/>
        <v>#N/A</v>
      </c>
      <c r="T228" s="90" t="e">
        <f t="shared" si="82"/>
        <v>#N/A</v>
      </c>
      <c r="U228" s="90" t="e">
        <f t="shared" si="82"/>
        <v>#N/A</v>
      </c>
      <c r="V228" s="90" t="e">
        <f t="shared" si="82"/>
        <v>#N/A</v>
      </c>
      <c r="W228" s="90" t="e">
        <f t="shared" si="82"/>
        <v>#N/A</v>
      </c>
      <c r="X228" s="90" t="e">
        <f t="shared" si="82"/>
        <v>#N/A</v>
      </c>
      <c r="Y228" s="121" t="e">
        <f t="shared" si="82"/>
        <v>#N/A</v>
      </c>
      <c r="Z228" s="121" t="e">
        <f t="shared" si="82"/>
        <v>#N/A</v>
      </c>
    </row>
    <row r="229" spans="1:26" ht="20.100000000000001" customHeight="1">
      <c r="A229" s="806" t="s">
        <v>251</v>
      </c>
      <c r="B229" s="791" t="s">
        <v>252</v>
      </c>
      <c r="C229" s="63"/>
      <c r="D229" s="73" t="s">
        <v>19</v>
      </c>
      <c r="E229" s="203" t="s">
        <v>252</v>
      </c>
      <c r="F229" s="44">
        <v>100</v>
      </c>
      <c r="G229" s="45"/>
      <c r="H229" s="45"/>
      <c r="I229" s="781" t="e">
        <f>+VLOOKUP(A229,Sheet2!$B$3:$C$189,2,0)</f>
        <v>#N/A</v>
      </c>
      <c r="J229" s="79"/>
      <c r="K229" s="99">
        <f t="array" ref="K229">+IFERROR(ROUND(INDEX(FCSTSDV!$D$2:$N$674,MATCH('STOCK (2)'!$D229,FCSTSDV!$C$2:$C$674,0),MATCH('STOCK (2)'!K$3,FCSTSDV!$D$1:$N$1,0))/'STOCK (2)'!$F229,1),0)</f>
        <v>0</v>
      </c>
      <c r="L229" s="99">
        <f t="array" ref="L229">+IFERROR(ROUND(INDEX(FCSTSDV!$D$2:$N$674,MATCH('STOCK (2)'!$D229,FCSTSDV!$C$2:$C$674,0),MATCH('STOCK (2)'!L$3,FCSTSDV!$D$1:$N$1,0))/'STOCK (2)'!$F229,1),0)</f>
        <v>0</v>
      </c>
      <c r="M229" s="99">
        <f t="array" ref="M229">+IFERROR(ROUND(INDEX(FCSTSDV!$D$2:$N$674,MATCH('STOCK (2)'!$D229,FCSTSDV!$C$2:$C$674,0),MATCH('STOCK (2)'!M$3,FCSTSDV!$D$1:$N$1,0))/'STOCK (2)'!$F229,1),0)</f>
        <v>0</v>
      </c>
      <c r="N229" s="99">
        <f t="array" ref="N229">+IFERROR(ROUND(INDEX(FCSTSDV!$D$2:$N$674,MATCH('STOCK (2)'!$D229,FCSTSDV!$C$2:$C$674,0),MATCH('STOCK (2)'!N$3,FCSTSDV!$D$1:$N$1,0))/'STOCK (2)'!$F229,1),0)</f>
        <v>0</v>
      </c>
      <c r="O229" s="99">
        <f t="array" ref="O229">+IFERROR(ROUND(INDEX(FCSTSDV!$D$2:$N$674,MATCH('STOCK (2)'!$D229,FCSTSDV!$C$2:$C$674,0),MATCH('STOCK (2)'!O$3,FCSTSDV!$D$1:$N$1,0))/'STOCK (2)'!$F229,1),0)</f>
        <v>0</v>
      </c>
      <c r="P229" s="99">
        <f t="array" ref="P229">+IFERROR(ROUND(INDEX(FCSTSDV!$D$2:$N$674,MATCH('STOCK (2)'!$D229,FCSTSDV!$C$2:$C$674,0),MATCH('STOCK (2)'!P$3,FCSTSDV!$D$1:$N$1,0))/'STOCK (2)'!$F229,1),0)</f>
        <v>0</v>
      </c>
      <c r="Q229" s="99">
        <f t="array" ref="Q229">+IFERROR(ROUND(INDEX(FCSTSDV!$D$2:$N$674,MATCH('STOCK (2)'!$D229,FCSTSDV!$C$2:$C$674,0),MATCH('STOCK (2)'!Q$3,FCSTSDV!$D$1:$N$1,0))/'STOCK (2)'!$F229,1),0)</f>
        <v>0</v>
      </c>
      <c r="R229" s="99">
        <f t="array" ref="R229">+IFERROR(ROUND(INDEX(FCSTSDV!$D$2:$N$674,MATCH('STOCK (2)'!$D229,FCSTSDV!$C$2:$C$674,0),MATCH('STOCK (2)'!R$3,FCSTSDV!$D$1:$N$1,0))/'STOCK (2)'!$F229,1),0)</f>
        <v>0</v>
      </c>
      <c r="S229" s="99">
        <f t="array" ref="S229">+IFERROR(ROUND(INDEX(FCSTSDV!$D$2:$N$674,MATCH('STOCK (2)'!$D229,FCSTSDV!$C$2:$C$674,0),MATCH('STOCK (2)'!S$3,FCSTSDV!$D$1:$N$1,0))/'STOCK (2)'!$F229,1),0)</f>
        <v>0</v>
      </c>
      <c r="T229" s="99">
        <f t="array" ref="T229">+IFERROR(ROUND(INDEX(FCSTSDV!$D$2:$N$674,MATCH('STOCK (2)'!$D229,FCSTSDV!$C$2:$C$674,0),MATCH('STOCK (2)'!T$3,FCSTSDV!$D$1:$N$1,0))/'STOCK (2)'!$F229,1),0)</f>
        <v>0</v>
      </c>
      <c r="U229" s="99">
        <f t="array" ref="U229">+IFERROR(ROUND(INDEX(FCSTSDV!$D$2:$N$674,MATCH('STOCK (2)'!$D229,FCSTSDV!$C$2:$C$674,0),MATCH('STOCK (2)'!U$3,FCSTSDV!$D$1:$N$1,0))/'STOCK (2)'!$F229,1),0)</f>
        <v>0</v>
      </c>
      <c r="V229" s="99">
        <f t="array" ref="V229">+IFERROR(ROUND(INDEX(FCSTSDV!$D$2:$N$674,MATCH('STOCK (2)'!$D229,FCSTSDV!$C$2:$C$674,0),MATCH('STOCK (2)'!V$3,FCSTSDV!$D$1:$N$1,0))/'STOCK (2)'!$F229,1),0)</f>
        <v>0</v>
      </c>
      <c r="W229" s="99">
        <f t="array" ref="W229">+IFERROR(ROUND(INDEX(FCSTSDV!$D$2:$N$674,MATCH('STOCK (2)'!$D229,FCSTSDV!$C$2:$C$674,0),MATCH('STOCK (2)'!W$3,FCSTSDV!$D$1:$N$1,0))/'STOCK (2)'!$F229,1),0)</f>
        <v>0</v>
      </c>
      <c r="X229" s="99">
        <f t="array" ref="X229">+IFERROR(ROUND(INDEX(FCSTSDV!$D$2:$N$674,MATCH('STOCK (2)'!$D229,FCSTSDV!$C$2:$C$674,0),MATCH('STOCK (2)'!X$3,FCSTSDV!$D$1:$N$1,0))/'STOCK (2)'!$F229,1),0)</f>
        <v>0</v>
      </c>
      <c r="Y229" s="117">
        <f t="array" ref="Y229">+IFERROR(ROUND(INDEX(FCSTSDV!$D$2:$N$674,MATCH('STOCK (2)'!$D229,FCSTSDV!$C$2:$C$674,0),MATCH('STOCK (2)'!Y$3,FCSTSDV!$D$1:$N$1,0))/'STOCK (2)'!$F229,1),0)</f>
        <v>0</v>
      </c>
      <c r="Z229" s="117">
        <f t="array" ref="Z229">+IFERROR(ROUND(INDEX(FCSTSDV!$D$2:$N$674,MATCH('STOCK (2)'!$D229,FCSTSDV!$C$2:$C$674,0),MATCH('STOCK (2)'!Z$3,FCSTSDV!$D$1:$N$1,0))/'STOCK (2)'!$F229,1),0)</f>
        <v>0</v>
      </c>
    </row>
    <row r="230" spans="1:26" ht="20.100000000000001" customHeight="1">
      <c r="A230" s="807"/>
      <c r="B230" s="792"/>
      <c r="C230" s="60"/>
      <c r="D230" s="52" t="s">
        <v>153</v>
      </c>
      <c r="E230" s="205" t="str">
        <f>+E229</f>
        <v>177*128*0.8T</v>
      </c>
      <c r="F230" s="53" t="s">
        <v>43</v>
      </c>
      <c r="G230" s="54"/>
      <c r="H230" s="54"/>
      <c r="I230" s="782"/>
      <c r="J230" s="263"/>
      <c r="K230" s="90" t="e">
        <f t="shared" ref="K230:P230" si="83">+$I$229+$J$230-K229</f>
        <v>#N/A</v>
      </c>
      <c r="L230" s="90" t="e">
        <f t="shared" si="83"/>
        <v>#N/A</v>
      </c>
      <c r="M230" s="90" t="e">
        <f t="shared" si="83"/>
        <v>#N/A</v>
      </c>
      <c r="N230" s="90" t="e">
        <f t="shared" si="83"/>
        <v>#N/A</v>
      </c>
      <c r="O230" s="90" t="e">
        <f t="shared" si="83"/>
        <v>#N/A</v>
      </c>
      <c r="P230" s="90" t="e">
        <f t="shared" si="83"/>
        <v>#N/A</v>
      </c>
      <c r="Q230" s="90" t="e">
        <f t="shared" ref="Q230:Z230" si="84">+P230-Q229</f>
        <v>#N/A</v>
      </c>
      <c r="R230" s="90" t="e">
        <f t="shared" si="84"/>
        <v>#N/A</v>
      </c>
      <c r="S230" s="90" t="e">
        <f t="shared" si="84"/>
        <v>#N/A</v>
      </c>
      <c r="T230" s="90" t="e">
        <f t="shared" si="84"/>
        <v>#N/A</v>
      </c>
      <c r="U230" s="90" t="e">
        <f t="shared" si="84"/>
        <v>#N/A</v>
      </c>
      <c r="V230" s="90" t="e">
        <f t="shared" si="84"/>
        <v>#N/A</v>
      </c>
      <c r="W230" s="90" t="e">
        <f t="shared" si="84"/>
        <v>#N/A</v>
      </c>
      <c r="X230" s="90" t="e">
        <f t="shared" si="84"/>
        <v>#N/A</v>
      </c>
      <c r="Y230" s="90" t="e">
        <f t="shared" si="84"/>
        <v>#N/A</v>
      </c>
      <c r="Z230" s="90" t="e">
        <f t="shared" si="84"/>
        <v>#N/A</v>
      </c>
    </row>
    <row r="231" spans="1:26" ht="20.100000000000001" customHeight="1">
      <c r="A231" s="806" t="s">
        <v>253</v>
      </c>
      <c r="B231" s="791" t="s">
        <v>254</v>
      </c>
      <c r="C231" s="63"/>
      <c r="D231" s="73" t="s">
        <v>22</v>
      </c>
      <c r="E231" s="203" t="s">
        <v>254</v>
      </c>
      <c r="F231" s="44">
        <v>100</v>
      </c>
      <c r="G231" s="45"/>
      <c r="H231" s="45"/>
      <c r="I231" s="781" t="e">
        <f>+VLOOKUP(A231,Sheet2!$B$3:$C$189,2,0)</f>
        <v>#N/A</v>
      </c>
      <c r="J231" s="79"/>
      <c r="K231" s="99">
        <f t="array" ref="K231">+IFERROR(ROUND(INDEX(FCSTSDV!$D$2:$N$674,MATCH('STOCK (2)'!$D231,FCSTSDV!$C$2:$C$674,0),MATCH('STOCK (2)'!K$3,FCSTSDV!$D$1:$N$1,0))/'STOCK (2)'!$F231,1),0)</f>
        <v>0</v>
      </c>
      <c r="L231" s="99">
        <f t="array" ref="L231">+IFERROR(ROUND(INDEX(FCSTSDV!$D$2:$N$674,MATCH('STOCK (2)'!$D231,FCSTSDV!$C$2:$C$674,0),MATCH('STOCK (2)'!L$3,FCSTSDV!$D$1:$N$1,0))/'STOCK (2)'!$F231,1),0)</f>
        <v>0</v>
      </c>
      <c r="M231" s="99">
        <f t="array" ref="M231">+IFERROR(ROUND(INDEX(FCSTSDV!$D$2:$N$674,MATCH('STOCK (2)'!$D231,FCSTSDV!$C$2:$C$674,0),MATCH('STOCK (2)'!M$3,FCSTSDV!$D$1:$N$1,0))/'STOCK (2)'!$F231,1),0)</f>
        <v>0</v>
      </c>
      <c r="N231" s="99">
        <f t="array" ref="N231">+IFERROR(ROUND(INDEX(FCSTSDV!$D$2:$N$674,MATCH('STOCK (2)'!$D231,FCSTSDV!$C$2:$C$674,0),MATCH('STOCK (2)'!N$3,FCSTSDV!$D$1:$N$1,0))/'STOCK (2)'!$F231,1),0)</f>
        <v>0</v>
      </c>
      <c r="O231" s="99">
        <f t="array" ref="O231">+IFERROR(ROUND(INDEX(FCSTSDV!$D$2:$N$674,MATCH('STOCK (2)'!$D231,FCSTSDV!$C$2:$C$674,0),MATCH('STOCK (2)'!O$3,FCSTSDV!$D$1:$N$1,0))/'STOCK (2)'!$F231,1),0)</f>
        <v>0</v>
      </c>
      <c r="P231" s="99">
        <f t="array" ref="P231">+IFERROR(ROUND(INDEX(FCSTSDV!$D$2:$N$674,MATCH('STOCK (2)'!$D231,FCSTSDV!$C$2:$C$674,0),MATCH('STOCK (2)'!P$3,FCSTSDV!$D$1:$N$1,0))/'STOCK (2)'!$F231,1),0)</f>
        <v>0</v>
      </c>
      <c r="Q231" s="99">
        <f t="array" ref="Q231">+IFERROR(ROUND(INDEX(FCSTSDV!$D$2:$N$674,MATCH('STOCK (2)'!$D231,FCSTSDV!$C$2:$C$674,0),MATCH('STOCK (2)'!Q$3,FCSTSDV!$D$1:$N$1,0))/'STOCK (2)'!$F231,1),0)</f>
        <v>0</v>
      </c>
      <c r="R231" s="99">
        <f t="array" ref="R231">+IFERROR(ROUND(INDEX(FCSTSDV!$D$2:$N$674,MATCH('STOCK (2)'!$D231,FCSTSDV!$C$2:$C$674,0),MATCH('STOCK (2)'!R$3,FCSTSDV!$D$1:$N$1,0))/'STOCK (2)'!$F231,1),0)</f>
        <v>0</v>
      </c>
      <c r="S231" s="99">
        <f t="array" ref="S231">+IFERROR(ROUND(INDEX(FCSTSDV!$D$2:$N$674,MATCH('STOCK (2)'!$D231,FCSTSDV!$C$2:$C$674,0),MATCH('STOCK (2)'!S$3,FCSTSDV!$D$1:$N$1,0))/'STOCK (2)'!$F231,1),0)</f>
        <v>0</v>
      </c>
      <c r="T231" s="99">
        <f t="array" ref="T231">+IFERROR(ROUND(INDEX(FCSTSDV!$D$2:$N$674,MATCH('STOCK (2)'!$D231,FCSTSDV!$C$2:$C$674,0),MATCH('STOCK (2)'!T$3,FCSTSDV!$D$1:$N$1,0))/'STOCK (2)'!$F231,1),0)</f>
        <v>0</v>
      </c>
      <c r="U231" s="99">
        <f t="array" ref="U231">+IFERROR(ROUND(INDEX(FCSTSDV!$D$2:$N$674,MATCH('STOCK (2)'!$D231,FCSTSDV!$C$2:$C$674,0),MATCH('STOCK (2)'!U$3,FCSTSDV!$D$1:$N$1,0))/'STOCK (2)'!$F231,1),0)</f>
        <v>0</v>
      </c>
      <c r="V231" s="99">
        <f t="array" ref="V231">+IFERROR(ROUND(INDEX(FCSTSDV!$D$2:$N$674,MATCH('STOCK (2)'!$D231,FCSTSDV!$C$2:$C$674,0),MATCH('STOCK (2)'!V$3,FCSTSDV!$D$1:$N$1,0))/'STOCK (2)'!$F231,1),0)</f>
        <v>0</v>
      </c>
      <c r="W231" s="99">
        <f t="array" ref="W231">+IFERROR(ROUND(INDEX(FCSTSDV!$D$2:$N$674,MATCH('STOCK (2)'!$D231,FCSTSDV!$C$2:$C$674,0),MATCH('STOCK (2)'!W$3,FCSTSDV!$D$1:$N$1,0))/'STOCK (2)'!$F231,1),0)</f>
        <v>0</v>
      </c>
      <c r="X231" s="99">
        <f t="array" ref="X231">+IFERROR(ROUND(INDEX(FCSTSDV!$D$2:$N$674,MATCH('STOCK (2)'!$D231,FCSTSDV!$C$2:$C$674,0),MATCH('STOCK (2)'!X$3,FCSTSDV!$D$1:$N$1,0))/'STOCK (2)'!$F231,1),0)</f>
        <v>0</v>
      </c>
      <c r="Y231" s="117">
        <f t="array" ref="Y231">+IFERROR(ROUND(INDEX(FCSTSDV!$D$2:$N$674,MATCH('STOCK (2)'!$D231,FCSTSDV!$C$2:$C$674,0),MATCH('STOCK (2)'!Y$3,FCSTSDV!$D$1:$N$1,0))/'STOCK (2)'!$F231,1),0)</f>
        <v>0</v>
      </c>
      <c r="Z231" s="117">
        <f t="array" ref="Z231">+IFERROR(ROUND(INDEX(FCSTSDV!$D$2:$N$674,MATCH('STOCK (2)'!$D231,FCSTSDV!$C$2:$C$674,0),MATCH('STOCK (2)'!Z$3,FCSTSDV!$D$1:$N$1,0))/'STOCK (2)'!$F231,1),0)</f>
        <v>0</v>
      </c>
    </row>
    <row r="232" spans="1:26" ht="20.100000000000001" customHeight="1">
      <c r="A232" s="807"/>
      <c r="B232" s="792"/>
      <c r="C232" s="60"/>
      <c r="D232" s="52" t="s">
        <v>153</v>
      </c>
      <c r="E232" s="205" t="str">
        <f>+E231</f>
        <v xml:space="preserve">178*130*0.5T </v>
      </c>
      <c r="F232" s="53" t="s">
        <v>43</v>
      </c>
      <c r="G232" s="54"/>
      <c r="H232" s="54"/>
      <c r="I232" s="782"/>
      <c r="J232" s="263"/>
      <c r="K232" s="90" t="e">
        <f t="shared" ref="K232:P232" si="85">+$I$231+$J$232-K231</f>
        <v>#N/A</v>
      </c>
      <c r="L232" s="90" t="e">
        <f t="shared" si="85"/>
        <v>#N/A</v>
      </c>
      <c r="M232" s="90" t="e">
        <f t="shared" si="85"/>
        <v>#N/A</v>
      </c>
      <c r="N232" s="90" t="e">
        <f t="shared" si="85"/>
        <v>#N/A</v>
      </c>
      <c r="O232" s="90" t="e">
        <f t="shared" si="85"/>
        <v>#N/A</v>
      </c>
      <c r="P232" s="90" t="e">
        <f t="shared" si="85"/>
        <v>#N/A</v>
      </c>
      <c r="Q232" s="90" t="e">
        <f t="shared" ref="Q232:Z232" si="86">+P232-Q231</f>
        <v>#N/A</v>
      </c>
      <c r="R232" s="90" t="e">
        <f t="shared" si="86"/>
        <v>#N/A</v>
      </c>
      <c r="S232" s="90" t="e">
        <f t="shared" si="86"/>
        <v>#N/A</v>
      </c>
      <c r="T232" s="90" t="e">
        <f t="shared" si="86"/>
        <v>#N/A</v>
      </c>
      <c r="U232" s="90" t="e">
        <f t="shared" si="86"/>
        <v>#N/A</v>
      </c>
      <c r="V232" s="90" t="e">
        <f t="shared" si="86"/>
        <v>#N/A</v>
      </c>
      <c r="W232" s="90" t="e">
        <f t="shared" si="86"/>
        <v>#N/A</v>
      </c>
      <c r="X232" s="90" t="e">
        <f t="shared" si="86"/>
        <v>#N/A</v>
      </c>
      <c r="Y232" s="121" t="e">
        <f t="shared" si="86"/>
        <v>#N/A</v>
      </c>
      <c r="Z232" s="121" t="e">
        <f t="shared" si="86"/>
        <v>#N/A</v>
      </c>
    </row>
    <row r="233" spans="1:26" ht="20.100000000000001" customHeight="1">
      <c r="A233" s="806" t="s">
        <v>255</v>
      </c>
      <c r="B233" s="791" t="s">
        <v>256</v>
      </c>
      <c r="C233" s="63"/>
      <c r="D233" s="73" t="s">
        <v>22</v>
      </c>
      <c r="E233" s="203" t="s">
        <v>256</v>
      </c>
      <c r="F233" s="44">
        <v>100</v>
      </c>
      <c r="G233" s="45"/>
      <c r="H233" s="45"/>
      <c r="I233" s="781" t="e">
        <f>+VLOOKUP(A233,Sheet2!$B$3:$C$189,2,0)</f>
        <v>#N/A</v>
      </c>
      <c r="J233" s="79"/>
      <c r="K233" s="99">
        <f t="array" ref="K233">+IFERROR(ROUND(INDEX(FCSTSDV!$D$2:$N$674,MATCH('STOCK (2)'!$D233,FCSTSDV!$C$2:$C$674,0),MATCH('STOCK (2)'!K$3,FCSTSDV!$D$1:$N$1,0))/'STOCK (2)'!$F233,1),0)</f>
        <v>0</v>
      </c>
      <c r="L233" s="99">
        <f t="array" ref="L233">+IFERROR(ROUND(INDEX(FCSTSDV!$D$2:$N$674,MATCH('STOCK (2)'!$D233,FCSTSDV!$C$2:$C$674,0),MATCH('STOCK (2)'!L$3,FCSTSDV!$D$1:$N$1,0))/'STOCK (2)'!$F233,1),0)</f>
        <v>0</v>
      </c>
      <c r="M233" s="99">
        <f t="array" ref="M233">+IFERROR(ROUND(INDEX(FCSTSDV!$D$2:$N$674,MATCH('STOCK (2)'!$D233,FCSTSDV!$C$2:$C$674,0),MATCH('STOCK (2)'!M$3,FCSTSDV!$D$1:$N$1,0))/'STOCK (2)'!$F233,1),0)</f>
        <v>0</v>
      </c>
      <c r="N233" s="99">
        <f t="array" ref="N233">+IFERROR(ROUND(INDEX(FCSTSDV!$D$2:$N$674,MATCH('STOCK (2)'!$D233,FCSTSDV!$C$2:$C$674,0),MATCH('STOCK (2)'!N$3,FCSTSDV!$D$1:$N$1,0))/'STOCK (2)'!$F233,1),0)</f>
        <v>0</v>
      </c>
      <c r="O233" s="99">
        <f t="array" ref="O233">+IFERROR(ROUND(INDEX(FCSTSDV!$D$2:$N$674,MATCH('STOCK (2)'!$D233,FCSTSDV!$C$2:$C$674,0),MATCH('STOCK (2)'!O$3,FCSTSDV!$D$1:$N$1,0))/'STOCK (2)'!$F233,1),0)</f>
        <v>0</v>
      </c>
      <c r="P233" s="99">
        <f t="array" ref="P233">+IFERROR(ROUND(INDEX(FCSTSDV!$D$2:$N$674,MATCH('STOCK (2)'!$D233,FCSTSDV!$C$2:$C$674,0),MATCH('STOCK (2)'!P$3,FCSTSDV!$D$1:$N$1,0))/'STOCK (2)'!$F233,1),0)</f>
        <v>0</v>
      </c>
      <c r="Q233" s="99">
        <f t="array" ref="Q233">+IFERROR(ROUND(INDEX(FCSTSDV!$D$2:$N$674,MATCH('STOCK (2)'!$D233,FCSTSDV!$C$2:$C$674,0),MATCH('STOCK (2)'!Q$3,FCSTSDV!$D$1:$N$1,0))/'STOCK (2)'!$F233,1),0)</f>
        <v>0</v>
      </c>
      <c r="R233" s="99">
        <f t="array" ref="R233">+IFERROR(ROUND(INDEX(FCSTSDV!$D$2:$N$674,MATCH('STOCK (2)'!$D233,FCSTSDV!$C$2:$C$674,0),MATCH('STOCK (2)'!R$3,FCSTSDV!$D$1:$N$1,0))/'STOCK (2)'!$F233,1),0)</f>
        <v>0</v>
      </c>
      <c r="S233" s="99">
        <f t="array" ref="S233">+IFERROR(ROUND(INDEX(FCSTSDV!$D$2:$N$674,MATCH('STOCK (2)'!$D233,FCSTSDV!$C$2:$C$674,0),MATCH('STOCK (2)'!S$3,FCSTSDV!$D$1:$N$1,0))/'STOCK (2)'!$F233,1),0)</f>
        <v>0</v>
      </c>
      <c r="T233" s="99">
        <f t="array" ref="T233">+IFERROR(ROUND(INDEX(FCSTSDV!$D$2:$N$674,MATCH('STOCK (2)'!$D233,FCSTSDV!$C$2:$C$674,0),MATCH('STOCK (2)'!T$3,FCSTSDV!$D$1:$N$1,0))/'STOCK (2)'!$F233,1),0)</f>
        <v>0</v>
      </c>
      <c r="U233" s="99">
        <f t="array" ref="U233">+IFERROR(ROUND(INDEX(FCSTSDV!$D$2:$N$674,MATCH('STOCK (2)'!$D233,FCSTSDV!$C$2:$C$674,0),MATCH('STOCK (2)'!U$3,FCSTSDV!$D$1:$N$1,0))/'STOCK (2)'!$F233,1),0)</f>
        <v>0</v>
      </c>
      <c r="V233" s="99">
        <f t="array" ref="V233">+IFERROR(ROUND(INDEX(FCSTSDV!$D$2:$N$674,MATCH('STOCK (2)'!$D233,FCSTSDV!$C$2:$C$674,0),MATCH('STOCK (2)'!V$3,FCSTSDV!$D$1:$N$1,0))/'STOCK (2)'!$F233,1),0)</f>
        <v>0</v>
      </c>
      <c r="W233" s="99">
        <f t="array" ref="W233">+IFERROR(ROUND(INDEX(FCSTSDV!$D$2:$N$674,MATCH('STOCK (2)'!$D233,FCSTSDV!$C$2:$C$674,0),MATCH('STOCK (2)'!W$3,FCSTSDV!$D$1:$N$1,0))/'STOCK (2)'!$F233,1),0)</f>
        <v>0</v>
      </c>
      <c r="X233" s="99">
        <f t="array" ref="X233">+IFERROR(ROUND(INDEX(FCSTSDV!$D$2:$N$674,MATCH('STOCK (2)'!$D233,FCSTSDV!$C$2:$C$674,0),MATCH('STOCK (2)'!X$3,FCSTSDV!$D$1:$N$1,0))/'STOCK (2)'!$F233,1),0)</f>
        <v>0</v>
      </c>
      <c r="Y233" s="117">
        <f t="array" ref="Y233">+IFERROR(ROUND(INDEX(FCSTSDV!$D$2:$N$674,MATCH('STOCK (2)'!$D233,FCSTSDV!$C$2:$C$674,0),MATCH('STOCK (2)'!Y$3,FCSTSDV!$D$1:$N$1,0))/'STOCK (2)'!$F233,1),0)</f>
        <v>0</v>
      </c>
      <c r="Z233" s="117">
        <f t="array" ref="Z233">+IFERROR(ROUND(INDEX(FCSTSDV!$D$2:$N$674,MATCH('STOCK (2)'!$D233,FCSTSDV!$C$2:$C$674,0),MATCH('STOCK (2)'!Z$3,FCSTSDV!$D$1:$N$1,0))/'STOCK (2)'!$F233,1),0)</f>
        <v>0</v>
      </c>
    </row>
    <row r="234" spans="1:26" ht="20.100000000000001" customHeight="1">
      <c r="A234" s="807"/>
      <c r="B234" s="792"/>
      <c r="C234" s="60"/>
      <c r="D234" s="52" t="s">
        <v>153</v>
      </c>
      <c r="E234" s="205" t="str">
        <f>+E233</f>
        <v xml:space="preserve">177*128*0.8T </v>
      </c>
      <c r="F234" s="53" t="s">
        <v>43</v>
      </c>
      <c r="G234" s="54"/>
      <c r="H234" s="54"/>
      <c r="I234" s="782"/>
      <c r="J234" s="263"/>
      <c r="K234" s="90" t="e">
        <f t="shared" ref="K234:P234" si="87">+$I$233+$J$234-K233</f>
        <v>#N/A</v>
      </c>
      <c r="L234" s="90" t="e">
        <f t="shared" si="87"/>
        <v>#N/A</v>
      </c>
      <c r="M234" s="90" t="e">
        <f t="shared" si="87"/>
        <v>#N/A</v>
      </c>
      <c r="N234" s="90" t="e">
        <f t="shared" si="87"/>
        <v>#N/A</v>
      </c>
      <c r="O234" s="90" t="e">
        <f t="shared" si="87"/>
        <v>#N/A</v>
      </c>
      <c r="P234" s="90" t="e">
        <f t="shared" si="87"/>
        <v>#N/A</v>
      </c>
      <c r="Q234" s="90" t="e">
        <f t="shared" ref="Q234:Z234" si="88">+P234-Q233</f>
        <v>#N/A</v>
      </c>
      <c r="R234" s="90" t="e">
        <f t="shared" si="88"/>
        <v>#N/A</v>
      </c>
      <c r="S234" s="90" t="e">
        <f t="shared" si="88"/>
        <v>#N/A</v>
      </c>
      <c r="T234" s="90" t="e">
        <f t="shared" si="88"/>
        <v>#N/A</v>
      </c>
      <c r="U234" s="90" t="e">
        <f t="shared" si="88"/>
        <v>#N/A</v>
      </c>
      <c r="V234" s="90" t="e">
        <f t="shared" si="88"/>
        <v>#N/A</v>
      </c>
      <c r="W234" s="90" t="e">
        <f t="shared" si="88"/>
        <v>#N/A</v>
      </c>
      <c r="X234" s="90" t="e">
        <f t="shared" si="88"/>
        <v>#N/A</v>
      </c>
      <c r="Y234" s="121" t="e">
        <f t="shared" si="88"/>
        <v>#N/A</v>
      </c>
      <c r="Z234" s="121" t="e">
        <f t="shared" si="88"/>
        <v>#N/A</v>
      </c>
    </row>
    <row r="235" spans="1:26" ht="20.100000000000001" customHeight="1">
      <c r="A235" s="806" t="s">
        <v>257</v>
      </c>
      <c r="B235" s="791" t="s">
        <v>258</v>
      </c>
      <c r="C235" s="63"/>
      <c r="D235" s="73" t="s">
        <v>259</v>
      </c>
      <c r="E235" s="203" t="s">
        <v>258</v>
      </c>
      <c r="F235" s="44">
        <v>100</v>
      </c>
      <c r="G235" s="45"/>
      <c r="H235" s="45"/>
      <c r="I235" s="781" t="e">
        <f>+VLOOKUP(A235,Sheet2!$B$3:$C$189,2,0)</f>
        <v>#N/A</v>
      </c>
      <c r="J235" s="79"/>
      <c r="K235" s="99">
        <f t="array" ref="K235">+IFERROR(ROUND(INDEX(FCSTSDV!$D$2:$N$674,MATCH('STOCK (2)'!$D235,FCSTSDV!$C$2:$C$674,0),MATCH('STOCK (2)'!K$3,FCSTSDV!$D$1:$N$1,0))/'STOCK (2)'!$F235,1),0)</f>
        <v>0</v>
      </c>
      <c r="L235" s="99">
        <f t="array" ref="L235">+IFERROR(ROUND(INDEX(FCSTSDV!$D$2:$N$674,MATCH('STOCK (2)'!$D235,FCSTSDV!$C$2:$C$674,0),MATCH('STOCK (2)'!L$3,FCSTSDV!$D$1:$N$1,0))/'STOCK (2)'!$F235,1),0)</f>
        <v>0</v>
      </c>
      <c r="M235" s="99">
        <f t="array" ref="M235">+IFERROR(ROUND(INDEX(FCSTSDV!$D$2:$N$674,MATCH('STOCK (2)'!$D235,FCSTSDV!$C$2:$C$674,0),MATCH('STOCK (2)'!M$3,FCSTSDV!$D$1:$N$1,0))/'STOCK (2)'!$F235,1),0)</f>
        <v>0</v>
      </c>
      <c r="N235" s="99">
        <f t="array" ref="N235">+IFERROR(ROUND(INDEX(FCSTSDV!$D$2:$N$674,MATCH('STOCK (2)'!$D235,FCSTSDV!$C$2:$C$674,0),MATCH('STOCK (2)'!N$3,FCSTSDV!$D$1:$N$1,0))/'STOCK (2)'!$F235,1),0)</f>
        <v>0</v>
      </c>
      <c r="O235" s="99">
        <f t="array" ref="O235">+IFERROR(ROUND(INDEX(FCSTSDV!$D$2:$N$674,MATCH('STOCK (2)'!$D235,FCSTSDV!$C$2:$C$674,0),MATCH('STOCK (2)'!O$3,FCSTSDV!$D$1:$N$1,0))/'STOCK (2)'!$F235,1),0)</f>
        <v>0</v>
      </c>
      <c r="P235" s="99">
        <f t="array" ref="P235">+IFERROR(ROUND(INDEX(FCSTSDV!$D$2:$N$674,MATCH('STOCK (2)'!$D235,FCSTSDV!$C$2:$C$674,0),MATCH('STOCK (2)'!P$3,FCSTSDV!$D$1:$N$1,0))/'STOCK (2)'!$F235,1),0)</f>
        <v>0</v>
      </c>
      <c r="Q235" s="99">
        <f t="array" ref="Q235">+IFERROR(ROUND(INDEX(FCSTSDV!$D$2:$N$674,MATCH('STOCK (2)'!$D235,FCSTSDV!$C$2:$C$674,0),MATCH('STOCK (2)'!Q$3,FCSTSDV!$D$1:$N$1,0))/'STOCK (2)'!$F235,1),0)</f>
        <v>0</v>
      </c>
      <c r="R235" s="99">
        <f t="array" ref="R235">+IFERROR(ROUND(INDEX(FCSTSDV!$D$2:$N$674,MATCH('STOCK (2)'!$D235,FCSTSDV!$C$2:$C$674,0),MATCH('STOCK (2)'!R$3,FCSTSDV!$D$1:$N$1,0))/'STOCK (2)'!$F235,1),0)</f>
        <v>0</v>
      </c>
      <c r="S235" s="99">
        <f t="array" ref="S235">+IFERROR(ROUND(INDEX(FCSTSDV!$D$2:$N$674,MATCH('STOCK (2)'!$D235,FCSTSDV!$C$2:$C$674,0),MATCH('STOCK (2)'!S$3,FCSTSDV!$D$1:$N$1,0))/'STOCK (2)'!$F235,1),0)</f>
        <v>0</v>
      </c>
      <c r="T235" s="99">
        <f t="array" ref="T235">+IFERROR(ROUND(INDEX(FCSTSDV!$D$2:$N$674,MATCH('STOCK (2)'!$D235,FCSTSDV!$C$2:$C$674,0),MATCH('STOCK (2)'!T$3,FCSTSDV!$D$1:$N$1,0))/'STOCK (2)'!$F235,1),0)</f>
        <v>0</v>
      </c>
      <c r="U235" s="99">
        <f t="array" ref="U235">+IFERROR(ROUND(INDEX(FCSTSDV!$D$2:$N$674,MATCH('STOCK (2)'!$D235,FCSTSDV!$C$2:$C$674,0),MATCH('STOCK (2)'!U$3,FCSTSDV!$D$1:$N$1,0))/'STOCK (2)'!$F235,1),0)</f>
        <v>0</v>
      </c>
      <c r="V235" s="99">
        <f t="array" ref="V235">+IFERROR(ROUND(INDEX(FCSTSDV!$D$2:$N$674,MATCH('STOCK (2)'!$D235,FCSTSDV!$C$2:$C$674,0),MATCH('STOCK (2)'!V$3,FCSTSDV!$D$1:$N$1,0))/'STOCK (2)'!$F235,1),0)</f>
        <v>0</v>
      </c>
      <c r="W235" s="99">
        <f t="array" ref="W235">+IFERROR(ROUND(INDEX(FCSTSDV!$D$2:$N$674,MATCH('STOCK (2)'!$D235,FCSTSDV!$C$2:$C$674,0),MATCH('STOCK (2)'!W$3,FCSTSDV!$D$1:$N$1,0))/'STOCK (2)'!$F235,1),0)</f>
        <v>0</v>
      </c>
      <c r="X235" s="99">
        <f t="array" ref="X235">+IFERROR(ROUND(INDEX(FCSTSDV!$D$2:$N$674,MATCH('STOCK (2)'!$D235,FCSTSDV!$C$2:$C$674,0),MATCH('STOCK (2)'!X$3,FCSTSDV!$D$1:$N$1,0))/'STOCK (2)'!$F235,1),0)</f>
        <v>0</v>
      </c>
      <c r="Y235" s="117">
        <f t="array" ref="Y235">+IFERROR(ROUND(INDEX(FCSTSDV!$D$2:$N$674,MATCH('STOCK (2)'!$D235,FCSTSDV!$C$2:$C$674,0),MATCH('STOCK (2)'!Y$3,FCSTSDV!$D$1:$N$1,0))/'STOCK (2)'!$F235,1),0)</f>
        <v>0</v>
      </c>
      <c r="Z235" s="117">
        <f t="array" ref="Z235">+IFERROR(ROUND(INDEX(FCSTSDV!$D$2:$N$674,MATCH('STOCK (2)'!$D235,FCSTSDV!$C$2:$C$674,0),MATCH('STOCK (2)'!Z$3,FCSTSDV!$D$1:$N$1,0))/'STOCK (2)'!$F235,1),0)</f>
        <v>0</v>
      </c>
    </row>
    <row r="236" spans="1:26" ht="20.100000000000001" customHeight="1">
      <c r="A236" s="813"/>
      <c r="B236" s="795"/>
      <c r="C236" s="12"/>
      <c r="D236" s="131" t="s">
        <v>25</v>
      </c>
      <c r="E236" s="204" t="str">
        <f>+E235</f>
        <v>178*130*0.5T</v>
      </c>
      <c r="F236" s="131">
        <v>100</v>
      </c>
      <c r="G236" s="48"/>
      <c r="H236" s="48"/>
      <c r="I236" s="785"/>
      <c r="J236" s="81"/>
      <c r="K236" s="92">
        <f t="array" ref="K236">+IFERROR(ROUND(INDEX(FCSTSDV!$D$2:$N$674,MATCH('STOCK (2)'!$D236,FCSTSDV!$C$2:$C$674,0),MATCH('STOCK (2)'!K$3,FCSTSDV!$D$1:$N$1,0))/'STOCK (2)'!$F236,1),0)</f>
        <v>0</v>
      </c>
      <c r="L236" s="92">
        <f t="array" ref="L236">+IFERROR(ROUND(INDEX(FCSTSDV!$D$2:$N$674,MATCH('STOCK (2)'!$D236,FCSTSDV!$C$2:$C$674,0),MATCH('STOCK (2)'!L$3,FCSTSDV!$D$1:$N$1,0))/'STOCK (2)'!$F236,1),0)</f>
        <v>0</v>
      </c>
      <c r="M236" s="92">
        <f t="array" ref="M236">+IFERROR(ROUND(INDEX(FCSTSDV!$D$2:$N$674,MATCH('STOCK (2)'!$D236,FCSTSDV!$C$2:$C$674,0),MATCH('STOCK (2)'!M$3,FCSTSDV!$D$1:$N$1,0))/'STOCK (2)'!$F236,1),0)</f>
        <v>0</v>
      </c>
      <c r="N236" s="92">
        <f t="array" ref="N236">+IFERROR(ROUND(INDEX(FCSTSDV!$D$2:$N$674,MATCH('STOCK (2)'!$D236,FCSTSDV!$C$2:$C$674,0),MATCH('STOCK (2)'!N$3,FCSTSDV!$D$1:$N$1,0))/'STOCK (2)'!$F236,1),0)</f>
        <v>0</v>
      </c>
      <c r="O236" s="92">
        <f t="array" ref="O236">+IFERROR(ROUND(INDEX(FCSTSDV!$D$2:$N$674,MATCH('STOCK (2)'!$D236,FCSTSDV!$C$2:$C$674,0),MATCH('STOCK (2)'!O$3,FCSTSDV!$D$1:$N$1,0))/'STOCK (2)'!$F236,1),0)</f>
        <v>0</v>
      </c>
      <c r="P236" s="92">
        <f t="array" ref="P236">+IFERROR(ROUND(INDEX(FCSTSDV!$D$2:$N$674,MATCH('STOCK (2)'!$D236,FCSTSDV!$C$2:$C$674,0),MATCH('STOCK (2)'!P$3,FCSTSDV!$D$1:$N$1,0))/'STOCK (2)'!$F236,1),0)</f>
        <v>0</v>
      </c>
      <c r="Q236" s="92">
        <f t="array" ref="Q236">+IFERROR(ROUND(INDEX(FCSTSDV!$D$2:$N$674,MATCH('STOCK (2)'!$D236,FCSTSDV!$C$2:$C$674,0),MATCH('STOCK (2)'!Q$3,FCSTSDV!$D$1:$N$1,0))/'STOCK (2)'!$F236,1),0)</f>
        <v>0</v>
      </c>
      <c r="R236" s="92">
        <f t="array" ref="R236">+IFERROR(ROUND(INDEX(FCSTSDV!$D$2:$N$674,MATCH('STOCK (2)'!$D236,FCSTSDV!$C$2:$C$674,0),MATCH('STOCK (2)'!R$3,FCSTSDV!$D$1:$N$1,0))/'STOCK (2)'!$F236,1),0)</f>
        <v>0</v>
      </c>
      <c r="S236" s="92">
        <f t="array" ref="S236">+IFERROR(ROUND(INDEX(FCSTSDV!$D$2:$N$674,MATCH('STOCK (2)'!$D236,FCSTSDV!$C$2:$C$674,0),MATCH('STOCK (2)'!S$3,FCSTSDV!$D$1:$N$1,0))/'STOCK (2)'!$F236,1),0)</f>
        <v>0</v>
      </c>
      <c r="T236" s="92">
        <f t="array" ref="T236">+IFERROR(ROUND(INDEX(FCSTSDV!$D$2:$N$674,MATCH('STOCK (2)'!$D236,FCSTSDV!$C$2:$C$674,0),MATCH('STOCK (2)'!T$3,FCSTSDV!$D$1:$N$1,0))/'STOCK (2)'!$F236,1),0)</f>
        <v>0</v>
      </c>
      <c r="U236" s="92">
        <f t="array" ref="U236">+IFERROR(ROUND(INDEX(FCSTSDV!$D$2:$N$674,MATCH('STOCK (2)'!$D236,FCSTSDV!$C$2:$C$674,0),MATCH('STOCK (2)'!U$3,FCSTSDV!$D$1:$N$1,0))/'STOCK (2)'!$F236,1),0)</f>
        <v>0</v>
      </c>
      <c r="V236" s="92">
        <f t="array" ref="V236">+IFERROR(ROUND(INDEX(FCSTSDV!$D$2:$N$674,MATCH('STOCK (2)'!$D236,FCSTSDV!$C$2:$C$674,0),MATCH('STOCK (2)'!V$3,FCSTSDV!$D$1:$N$1,0))/'STOCK (2)'!$F236,1),0)</f>
        <v>0</v>
      </c>
      <c r="W236" s="92">
        <f t="array" ref="W236">+IFERROR(ROUND(INDEX(FCSTSDV!$D$2:$N$674,MATCH('STOCK (2)'!$D236,FCSTSDV!$C$2:$C$674,0),MATCH('STOCK (2)'!W$3,FCSTSDV!$D$1:$N$1,0))/'STOCK (2)'!$F236,1),0)</f>
        <v>0</v>
      </c>
      <c r="X236" s="92">
        <f t="array" ref="X236">+IFERROR(ROUND(INDEX(FCSTSDV!$D$2:$N$674,MATCH('STOCK (2)'!$D236,FCSTSDV!$C$2:$C$674,0),MATCH('STOCK (2)'!X$3,FCSTSDV!$D$1:$N$1,0))/'STOCK (2)'!$F236,1),0)</f>
        <v>0</v>
      </c>
      <c r="Y236" s="119">
        <f t="array" ref="Y236">+IFERROR(ROUND(INDEX(FCSTSDV!$D$2:$N$674,MATCH('STOCK (2)'!$D236,FCSTSDV!$C$2:$C$674,0),MATCH('STOCK (2)'!Y$3,FCSTSDV!$D$1:$N$1,0))/'STOCK (2)'!$F236,1),0)</f>
        <v>0</v>
      </c>
      <c r="Z236" s="119">
        <f t="array" ref="Z236">+IFERROR(ROUND(INDEX(FCSTSDV!$D$2:$N$674,MATCH('STOCK (2)'!$D236,FCSTSDV!$C$2:$C$674,0),MATCH('STOCK (2)'!Z$3,FCSTSDV!$D$1:$N$1,0))/'STOCK (2)'!$F236,1),0)</f>
        <v>0</v>
      </c>
    </row>
    <row r="237" spans="1:26" ht="20.100000000000001" customHeight="1">
      <c r="A237" s="813"/>
      <c r="B237" s="795"/>
      <c r="C237" s="12"/>
      <c r="D237" s="73" t="s">
        <v>19</v>
      </c>
      <c r="E237" s="204" t="str">
        <f>+E236</f>
        <v>178*130*0.5T</v>
      </c>
      <c r="F237" s="131">
        <v>100</v>
      </c>
      <c r="G237" s="48"/>
      <c r="H237" s="48"/>
      <c r="I237" s="785"/>
      <c r="J237" s="81"/>
      <c r="K237" s="92">
        <f t="array" ref="K237">+IFERROR(ROUND(INDEX(FCSTSDV!$D$2:$N$674,MATCH('STOCK (2)'!$D237,FCSTSDV!$C$2:$C$674,0),MATCH('STOCK (2)'!K$3,FCSTSDV!$D$1:$N$1,0))/'STOCK (2)'!$F237,1),0)</f>
        <v>0</v>
      </c>
      <c r="L237" s="92">
        <f t="array" ref="L237">+IFERROR(ROUND(INDEX(FCSTSDV!$D$2:$N$674,MATCH('STOCK (2)'!$D237,FCSTSDV!$C$2:$C$674,0),MATCH('STOCK (2)'!L$3,FCSTSDV!$D$1:$N$1,0))/'STOCK (2)'!$F237,1),0)</f>
        <v>0</v>
      </c>
      <c r="M237" s="92">
        <f t="array" ref="M237">+IFERROR(ROUND(INDEX(FCSTSDV!$D$2:$N$674,MATCH('STOCK (2)'!$D237,FCSTSDV!$C$2:$C$674,0),MATCH('STOCK (2)'!M$3,FCSTSDV!$D$1:$N$1,0))/'STOCK (2)'!$F237,1),0)</f>
        <v>0</v>
      </c>
      <c r="N237" s="92">
        <f t="array" ref="N237">+IFERROR(ROUND(INDEX(FCSTSDV!$D$2:$N$674,MATCH('STOCK (2)'!$D237,FCSTSDV!$C$2:$C$674,0),MATCH('STOCK (2)'!N$3,FCSTSDV!$D$1:$N$1,0))/'STOCK (2)'!$F237,1),0)</f>
        <v>0</v>
      </c>
      <c r="O237" s="92">
        <f t="array" ref="O237">+IFERROR(ROUND(INDEX(FCSTSDV!$D$2:$N$674,MATCH('STOCK (2)'!$D237,FCSTSDV!$C$2:$C$674,0),MATCH('STOCK (2)'!O$3,FCSTSDV!$D$1:$N$1,0))/'STOCK (2)'!$F237,1),0)</f>
        <v>0</v>
      </c>
      <c r="P237" s="92">
        <f t="array" ref="P237">+IFERROR(ROUND(INDEX(FCSTSDV!$D$2:$N$674,MATCH('STOCK (2)'!$D237,FCSTSDV!$C$2:$C$674,0),MATCH('STOCK (2)'!P$3,FCSTSDV!$D$1:$N$1,0))/'STOCK (2)'!$F237,1),0)</f>
        <v>0</v>
      </c>
      <c r="Q237" s="92">
        <f t="array" ref="Q237">+IFERROR(ROUND(INDEX(FCSTSDV!$D$2:$N$674,MATCH('STOCK (2)'!$D237,FCSTSDV!$C$2:$C$674,0),MATCH('STOCK (2)'!Q$3,FCSTSDV!$D$1:$N$1,0))/'STOCK (2)'!$F237,1),0)</f>
        <v>0</v>
      </c>
      <c r="R237" s="92">
        <f t="array" ref="R237">+IFERROR(ROUND(INDEX(FCSTSDV!$D$2:$N$674,MATCH('STOCK (2)'!$D237,FCSTSDV!$C$2:$C$674,0),MATCH('STOCK (2)'!R$3,FCSTSDV!$D$1:$N$1,0))/'STOCK (2)'!$F237,1),0)</f>
        <v>0</v>
      </c>
      <c r="S237" s="92">
        <f t="array" ref="S237">+IFERROR(ROUND(INDEX(FCSTSDV!$D$2:$N$674,MATCH('STOCK (2)'!$D237,FCSTSDV!$C$2:$C$674,0),MATCH('STOCK (2)'!S$3,FCSTSDV!$D$1:$N$1,0))/'STOCK (2)'!$F237,1),0)</f>
        <v>0</v>
      </c>
      <c r="T237" s="92">
        <f t="array" ref="T237">+IFERROR(ROUND(INDEX(FCSTSDV!$D$2:$N$674,MATCH('STOCK (2)'!$D237,FCSTSDV!$C$2:$C$674,0),MATCH('STOCK (2)'!T$3,FCSTSDV!$D$1:$N$1,0))/'STOCK (2)'!$F237,1),0)</f>
        <v>0</v>
      </c>
      <c r="U237" s="92">
        <f t="array" ref="U237">+IFERROR(ROUND(INDEX(FCSTSDV!$D$2:$N$674,MATCH('STOCK (2)'!$D237,FCSTSDV!$C$2:$C$674,0),MATCH('STOCK (2)'!U$3,FCSTSDV!$D$1:$N$1,0))/'STOCK (2)'!$F237,1),0)</f>
        <v>0</v>
      </c>
      <c r="V237" s="92">
        <f t="array" ref="V237">+IFERROR(ROUND(INDEX(FCSTSDV!$D$2:$N$674,MATCH('STOCK (2)'!$D237,FCSTSDV!$C$2:$C$674,0),MATCH('STOCK (2)'!V$3,FCSTSDV!$D$1:$N$1,0))/'STOCK (2)'!$F237,1),0)</f>
        <v>0</v>
      </c>
      <c r="W237" s="92">
        <f t="array" ref="W237">+IFERROR(ROUND(INDEX(FCSTSDV!$D$2:$N$674,MATCH('STOCK (2)'!$D237,FCSTSDV!$C$2:$C$674,0),MATCH('STOCK (2)'!W$3,FCSTSDV!$D$1:$N$1,0))/'STOCK (2)'!$F237,1),0)</f>
        <v>0</v>
      </c>
      <c r="X237" s="92">
        <f t="array" ref="X237">+IFERROR(ROUND(INDEX(FCSTSDV!$D$2:$N$674,MATCH('STOCK (2)'!$D237,FCSTSDV!$C$2:$C$674,0),MATCH('STOCK (2)'!X$3,FCSTSDV!$D$1:$N$1,0))/'STOCK (2)'!$F237,1),0)</f>
        <v>0</v>
      </c>
      <c r="Y237" s="119">
        <f t="array" ref="Y237">+IFERROR(ROUND(INDEX(FCSTSDV!$D$2:$N$674,MATCH('STOCK (2)'!$D237,FCSTSDV!$C$2:$C$674,0),MATCH('STOCK (2)'!Y$3,FCSTSDV!$D$1:$N$1,0))/'STOCK (2)'!$F237,1),0)</f>
        <v>0</v>
      </c>
      <c r="Z237" s="119">
        <f t="array" ref="Z237">+IFERROR(ROUND(INDEX(FCSTSDV!$D$2:$N$674,MATCH('STOCK (2)'!$D237,FCSTSDV!$C$2:$C$674,0),MATCH('STOCK (2)'!Z$3,FCSTSDV!$D$1:$N$1,0))/'STOCK (2)'!$F237,1),0)</f>
        <v>0</v>
      </c>
    </row>
    <row r="238" spans="1:26" ht="20.100000000000001" customHeight="1">
      <c r="A238" s="807"/>
      <c r="B238" s="792"/>
      <c r="C238" s="60"/>
      <c r="D238" s="52" t="s">
        <v>153</v>
      </c>
      <c r="E238" s="205" t="str">
        <f>+E237</f>
        <v>178*130*0.5T</v>
      </c>
      <c r="F238" s="53" t="s">
        <v>43</v>
      </c>
      <c r="G238" s="54"/>
      <c r="H238" s="54"/>
      <c r="I238" s="782"/>
      <c r="J238" s="285"/>
      <c r="K238" s="90" t="e">
        <f t="shared" ref="K238:P238" si="89">+$I$235+$J$238-SUM(K235:K237)</f>
        <v>#N/A</v>
      </c>
      <c r="L238" s="90" t="e">
        <f t="shared" si="89"/>
        <v>#N/A</v>
      </c>
      <c r="M238" s="90" t="e">
        <f t="shared" si="89"/>
        <v>#N/A</v>
      </c>
      <c r="N238" s="90" t="e">
        <f t="shared" si="89"/>
        <v>#N/A</v>
      </c>
      <c r="O238" s="90" t="e">
        <f t="shared" si="89"/>
        <v>#N/A</v>
      </c>
      <c r="P238" s="90" t="e">
        <f t="shared" si="89"/>
        <v>#N/A</v>
      </c>
      <c r="Q238" s="90" t="e">
        <f t="shared" ref="Q238:Z238" si="90">+P238-SUM(Q235:Q237)</f>
        <v>#N/A</v>
      </c>
      <c r="R238" s="90" t="e">
        <f t="shared" si="90"/>
        <v>#N/A</v>
      </c>
      <c r="S238" s="90" t="e">
        <f t="shared" si="90"/>
        <v>#N/A</v>
      </c>
      <c r="T238" s="90" t="e">
        <f t="shared" si="90"/>
        <v>#N/A</v>
      </c>
      <c r="U238" s="90" t="e">
        <f t="shared" si="90"/>
        <v>#N/A</v>
      </c>
      <c r="V238" s="90" t="e">
        <f t="shared" si="90"/>
        <v>#N/A</v>
      </c>
      <c r="W238" s="90" t="e">
        <f t="shared" si="90"/>
        <v>#N/A</v>
      </c>
      <c r="X238" s="90" t="e">
        <f t="shared" si="90"/>
        <v>#N/A</v>
      </c>
      <c r="Y238" s="658" t="e">
        <f t="shared" si="90"/>
        <v>#N/A</v>
      </c>
      <c r="Z238" s="658" t="e">
        <f t="shared" si="90"/>
        <v>#N/A</v>
      </c>
    </row>
    <row r="239" spans="1:26" ht="20.100000000000001" customHeight="1">
      <c r="A239" s="795" t="s">
        <v>260</v>
      </c>
      <c r="B239" s="795" t="s">
        <v>261</v>
      </c>
      <c r="C239" s="50"/>
      <c r="D239" s="123" t="s">
        <v>259</v>
      </c>
      <c r="E239" s="204" t="s">
        <v>261</v>
      </c>
      <c r="F239" s="47">
        <v>100</v>
      </c>
      <c r="G239" s="48"/>
      <c r="H239" s="48"/>
      <c r="I239" s="785" t="e">
        <f>+VLOOKUP(A239,Sheet2!$B$3:$C$189,2,0)</f>
        <v>#N/A</v>
      </c>
      <c r="J239" s="91"/>
      <c r="K239" s="106">
        <f t="array" ref="K239">+IFERROR(ROUND(INDEX(FCSTSDV!$D$2:$N$674,MATCH('STOCK (2)'!$D239,FCSTSDV!$C$2:$C$674,0),MATCH('STOCK (2)'!K$3,FCSTSDV!$D$1:$N$1,0))/'STOCK (2)'!$F239,1),0)</f>
        <v>0</v>
      </c>
      <c r="L239" s="106">
        <f t="array" ref="L239">+IFERROR(ROUND(INDEX(FCSTSDV!$D$2:$N$674,MATCH('STOCK (2)'!$D239,FCSTSDV!$C$2:$C$674,0),MATCH('STOCK (2)'!L$3,FCSTSDV!$D$1:$N$1,0))/'STOCK (2)'!$F239,1),0)</f>
        <v>0</v>
      </c>
      <c r="M239" s="106">
        <f t="array" ref="M239">+IFERROR(ROUND(INDEX(FCSTSDV!$D$2:$N$674,MATCH('STOCK (2)'!$D239,FCSTSDV!$C$2:$C$674,0),MATCH('STOCK (2)'!M$3,FCSTSDV!$D$1:$N$1,0))/'STOCK (2)'!$F239,1),0)</f>
        <v>0</v>
      </c>
      <c r="N239" s="106">
        <f t="array" ref="N239">+IFERROR(ROUND(INDEX(FCSTSDV!$D$2:$N$674,MATCH('STOCK (2)'!$D239,FCSTSDV!$C$2:$C$674,0),MATCH('STOCK (2)'!N$3,FCSTSDV!$D$1:$N$1,0))/'STOCK (2)'!$F239,1),0)</f>
        <v>0</v>
      </c>
      <c r="O239" s="106">
        <f t="array" ref="O239">+IFERROR(ROUND(INDEX(FCSTSDV!$D$2:$N$674,MATCH('STOCK (2)'!$D239,FCSTSDV!$C$2:$C$674,0),MATCH('STOCK (2)'!O$3,FCSTSDV!$D$1:$N$1,0))/'STOCK (2)'!$F239,1),0)</f>
        <v>0</v>
      </c>
      <c r="P239" s="106">
        <f t="array" ref="P239">+IFERROR(ROUND(INDEX(FCSTSDV!$D$2:$N$674,MATCH('STOCK (2)'!$D239,FCSTSDV!$C$2:$C$674,0),MATCH('STOCK (2)'!P$3,FCSTSDV!$D$1:$N$1,0))/'STOCK (2)'!$F239,1),0)</f>
        <v>0</v>
      </c>
      <c r="Q239" s="106">
        <f t="array" ref="Q239">+IFERROR(ROUND(INDEX(FCSTSDV!$D$2:$N$674,MATCH('STOCK (2)'!$D239,FCSTSDV!$C$2:$C$674,0),MATCH('STOCK (2)'!Q$3,FCSTSDV!$D$1:$N$1,0))/'STOCK (2)'!$F239,1),0)</f>
        <v>0</v>
      </c>
      <c r="R239" s="106">
        <f t="array" ref="R239">+IFERROR(ROUND(INDEX(FCSTSDV!$D$2:$N$674,MATCH('STOCK (2)'!$D239,FCSTSDV!$C$2:$C$674,0),MATCH('STOCK (2)'!R$3,FCSTSDV!$D$1:$N$1,0))/'STOCK (2)'!$F239,1),0)</f>
        <v>0</v>
      </c>
      <c r="S239" s="106">
        <f t="array" ref="S239">+IFERROR(ROUND(INDEX(FCSTSDV!$D$2:$N$674,MATCH('STOCK (2)'!$D239,FCSTSDV!$C$2:$C$674,0),MATCH('STOCK (2)'!S$3,FCSTSDV!$D$1:$N$1,0))/'STOCK (2)'!$F239,1),0)</f>
        <v>0</v>
      </c>
      <c r="T239" s="106">
        <f t="array" ref="T239">+IFERROR(ROUND(INDEX(FCSTSDV!$D$2:$N$674,MATCH('STOCK (2)'!$D239,FCSTSDV!$C$2:$C$674,0),MATCH('STOCK (2)'!T$3,FCSTSDV!$D$1:$N$1,0))/'STOCK (2)'!$F239,1),0)</f>
        <v>0</v>
      </c>
      <c r="U239" s="106">
        <f t="array" ref="U239">+IFERROR(ROUND(INDEX(FCSTSDV!$D$2:$N$674,MATCH('STOCK (2)'!$D239,FCSTSDV!$C$2:$C$674,0),MATCH('STOCK (2)'!U$3,FCSTSDV!$D$1:$N$1,0))/'STOCK (2)'!$F239,1),0)</f>
        <v>0</v>
      </c>
      <c r="V239" s="106">
        <f t="array" ref="V239">+IFERROR(ROUND(INDEX(FCSTSDV!$D$2:$N$674,MATCH('STOCK (2)'!$D239,FCSTSDV!$C$2:$C$674,0),MATCH('STOCK (2)'!V$3,FCSTSDV!$D$1:$N$1,0))/'STOCK (2)'!$F239,1),0)</f>
        <v>0</v>
      </c>
      <c r="W239" s="106">
        <f t="array" ref="W239">+IFERROR(ROUND(INDEX(FCSTSDV!$D$2:$N$674,MATCH('STOCK (2)'!$D239,FCSTSDV!$C$2:$C$674,0),MATCH('STOCK (2)'!W$3,FCSTSDV!$D$1:$N$1,0))/'STOCK (2)'!$F239,1),0)</f>
        <v>0</v>
      </c>
      <c r="X239" s="106">
        <f t="array" ref="X239">+IFERROR(ROUND(INDEX(FCSTSDV!$D$2:$N$674,MATCH('STOCK (2)'!$D239,FCSTSDV!$C$2:$C$674,0),MATCH('STOCK (2)'!X$3,FCSTSDV!$D$1:$N$1,0))/'STOCK (2)'!$F239,1),0)</f>
        <v>0</v>
      </c>
      <c r="Y239" s="106">
        <f t="array" ref="Y239">+IFERROR(ROUND(INDEX(FCSTSDV!$D$2:$N$674,MATCH('STOCK (2)'!$D239,FCSTSDV!$C$2:$C$674,0),MATCH('STOCK (2)'!Y$3,FCSTSDV!$D$1:$N$1,0))/'STOCK (2)'!$F239,1),0)</f>
        <v>0</v>
      </c>
      <c r="Z239" s="106">
        <f t="array" ref="Z239">+IFERROR(ROUND(INDEX(FCSTSDV!$D$2:$N$674,MATCH('STOCK (2)'!$D239,FCSTSDV!$C$2:$C$674,0),MATCH('STOCK (2)'!Z$3,FCSTSDV!$D$1:$N$1,0))/'STOCK (2)'!$F239,1),0)</f>
        <v>0</v>
      </c>
    </row>
    <row r="240" spans="1:26" ht="20.100000000000001" customHeight="1">
      <c r="A240" s="795"/>
      <c r="B240" s="795"/>
      <c r="C240" s="12"/>
      <c r="D240" s="131" t="s">
        <v>25</v>
      </c>
      <c r="E240" s="204" t="str">
        <f>+E239</f>
        <v>179*130*0.8T</v>
      </c>
      <c r="F240" s="131">
        <v>100</v>
      </c>
      <c r="G240" s="48"/>
      <c r="H240" s="48"/>
      <c r="I240" s="785"/>
      <c r="J240" s="81"/>
      <c r="K240" s="92">
        <f t="array" ref="K240">+IFERROR(ROUND(INDEX(FCSTSDV!$D$2:$N$674,MATCH('STOCK (2)'!$D240,FCSTSDV!$C$2:$C$674,0),MATCH('STOCK (2)'!K$3,FCSTSDV!$D$1:$N$1,0))/'STOCK (2)'!$F240,1),0)</f>
        <v>0</v>
      </c>
      <c r="L240" s="92">
        <f t="array" ref="L240">+IFERROR(ROUND(INDEX(FCSTSDV!$D$2:$N$674,MATCH('STOCK (2)'!$D240,FCSTSDV!$C$2:$C$674,0),MATCH('STOCK (2)'!L$3,FCSTSDV!$D$1:$N$1,0))/'STOCK (2)'!$F240,1),0)</f>
        <v>0</v>
      </c>
      <c r="M240" s="92">
        <f t="array" ref="M240">+IFERROR(ROUND(INDEX(FCSTSDV!$D$2:$N$674,MATCH('STOCK (2)'!$D240,FCSTSDV!$C$2:$C$674,0),MATCH('STOCK (2)'!M$3,FCSTSDV!$D$1:$N$1,0))/'STOCK (2)'!$F240,1),0)</f>
        <v>0</v>
      </c>
      <c r="N240" s="92">
        <f t="array" ref="N240">+IFERROR(ROUND(INDEX(FCSTSDV!$D$2:$N$674,MATCH('STOCK (2)'!$D240,FCSTSDV!$C$2:$C$674,0),MATCH('STOCK (2)'!N$3,FCSTSDV!$D$1:$N$1,0))/'STOCK (2)'!$F240,1),0)</f>
        <v>0</v>
      </c>
      <c r="O240" s="92">
        <f t="array" ref="O240">+IFERROR(ROUND(INDEX(FCSTSDV!$D$2:$N$674,MATCH('STOCK (2)'!$D240,FCSTSDV!$C$2:$C$674,0),MATCH('STOCK (2)'!O$3,FCSTSDV!$D$1:$N$1,0))/'STOCK (2)'!$F240,1),0)</f>
        <v>0</v>
      </c>
      <c r="P240" s="92">
        <f t="array" ref="P240">+IFERROR(ROUND(INDEX(FCSTSDV!$D$2:$N$674,MATCH('STOCK (2)'!$D240,FCSTSDV!$C$2:$C$674,0),MATCH('STOCK (2)'!P$3,FCSTSDV!$D$1:$N$1,0))/'STOCK (2)'!$F240,1),0)</f>
        <v>0</v>
      </c>
      <c r="Q240" s="92">
        <f t="array" ref="Q240">+IFERROR(ROUND(INDEX(FCSTSDV!$D$2:$N$674,MATCH('STOCK (2)'!$D240,FCSTSDV!$C$2:$C$674,0),MATCH('STOCK (2)'!Q$3,FCSTSDV!$D$1:$N$1,0))/'STOCK (2)'!$F240,1),0)</f>
        <v>0</v>
      </c>
      <c r="R240" s="92">
        <f t="array" ref="R240">+IFERROR(ROUND(INDEX(FCSTSDV!$D$2:$N$674,MATCH('STOCK (2)'!$D240,FCSTSDV!$C$2:$C$674,0),MATCH('STOCK (2)'!R$3,FCSTSDV!$D$1:$N$1,0))/'STOCK (2)'!$F240,1),0)</f>
        <v>0</v>
      </c>
      <c r="S240" s="92">
        <f t="array" ref="S240">+IFERROR(ROUND(INDEX(FCSTSDV!$D$2:$N$674,MATCH('STOCK (2)'!$D240,FCSTSDV!$C$2:$C$674,0),MATCH('STOCK (2)'!S$3,FCSTSDV!$D$1:$N$1,0))/'STOCK (2)'!$F240,1),0)</f>
        <v>0</v>
      </c>
      <c r="T240" s="92">
        <f t="array" ref="T240">+IFERROR(ROUND(INDEX(FCSTSDV!$D$2:$N$674,MATCH('STOCK (2)'!$D240,FCSTSDV!$C$2:$C$674,0),MATCH('STOCK (2)'!T$3,FCSTSDV!$D$1:$N$1,0))/'STOCK (2)'!$F240,1),0)</f>
        <v>0</v>
      </c>
      <c r="U240" s="92">
        <f t="array" ref="U240">+IFERROR(ROUND(INDEX(FCSTSDV!$D$2:$N$674,MATCH('STOCK (2)'!$D240,FCSTSDV!$C$2:$C$674,0),MATCH('STOCK (2)'!U$3,FCSTSDV!$D$1:$N$1,0))/'STOCK (2)'!$F240,1),0)</f>
        <v>0</v>
      </c>
      <c r="V240" s="92">
        <f t="array" ref="V240">+IFERROR(ROUND(INDEX(FCSTSDV!$D$2:$N$674,MATCH('STOCK (2)'!$D240,FCSTSDV!$C$2:$C$674,0),MATCH('STOCK (2)'!V$3,FCSTSDV!$D$1:$N$1,0))/'STOCK (2)'!$F240,1),0)</f>
        <v>0</v>
      </c>
      <c r="W240" s="92">
        <f t="array" ref="W240">+IFERROR(ROUND(INDEX(FCSTSDV!$D$2:$N$674,MATCH('STOCK (2)'!$D240,FCSTSDV!$C$2:$C$674,0),MATCH('STOCK (2)'!W$3,FCSTSDV!$D$1:$N$1,0))/'STOCK (2)'!$F240,1),0)</f>
        <v>0</v>
      </c>
      <c r="X240" s="92">
        <f t="array" ref="X240">+IFERROR(ROUND(INDEX(FCSTSDV!$D$2:$N$674,MATCH('STOCK (2)'!$D240,FCSTSDV!$C$2:$C$674,0),MATCH('STOCK (2)'!X$3,FCSTSDV!$D$1:$N$1,0))/'STOCK (2)'!$F240,1),0)</f>
        <v>0</v>
      </c>
      <c r="Y240" s="92">
        <f t="array" ref="Y240">+IFERROR(ROUND(INDEX(FCSTSDV!$D$2:$N$674,MATCH('STOCK (2)'!$D240,FCSTSDV!$C$2:$C$674,0),MATCH('STOCK (2)'!Y$3,FCSTSDV!$D$1:$N$1,0))/'STOCK (2)'!$F240,1),0)</f>
        <v>0</v>
      </c>
      <c r="Z240" s="92">
        <f t="array" ref="Z240">+IFERROR(ROUND(INDEX(FCSTSDV!$D$2:$N$674,MATCH('STOCK (2)'!$D240,FCSTSDV!$C$2:$C$674,0),MATCH('STOCK (2)'!Z$3,FCSTSDV!$D$1:$N$1,0))/'STOCK (2)'!$F240,1),0)</f>
        <v>0</v>
      </c>
    </row>
    <row r="241" spans="1:26" ht="20.100000000000001" customHeight="1">
      <c r="A241" s="795"/>
      <c r="B241" s="795"/>
      <c r="C241" s="12"/>
      <c r="D241" s="130" t="s">
        <v>19</v>
      </c>
      <c r="E241" s="204" t="str">
        <f>+E240</f>
        <v>179*130*0.8T</v>
      </c>
      <c r="F241" s="131">
        <v>100</v>
      </c>
      <c r="G241" s="48"/>
      <c r="H241" s="48"/>
      <c r="I241" s="785"/>
      <c r="J241" s="81"/>
      <c r="K241" s="92">
        <f t="array" ref="K241">+IFERROR(ROUND(INDEX(FCSTSDV!$D$2:$N$674,MATCH('STOCK (2)'!$D241,FCSTSDV!$C$2:$C$674,0),MATCH('STOCK (2)'!K$3,FCSTSDV!$D$1:$N$1,0))/'STOCK (2)'!$F241,1),0)</f>
        <v>0</v>
      </c>
      <c r="L241" s="92">
        <f t="array" ref="L241">+IFERROR(ROUND(INDEX(FCSTSDV!$D$2:$N$674,MATCH('STOCK (2)'!$D241,FCSTSDV!$C$2:$C$674,0),MATCH('STOCK (2)'!L$3,FCSTSDV!$D$1:$N$1,0))/'STOCK (2)'!$F241,1),0)</f>
        <v>0</v>
      </c>
      <c r="M241" s="92">
        <f t="array" ref="M241">+IFERROR(ROUND(INDEX(FCSTSDV!$D$2:$N$674,MATCH('STOCK (2)'!$D241,FCSTSDV!$C$2:$C$674,0),MATCH('STOCK (2)'!M$3,FCSTSDV!$D$1:$N$1,0))/'STOCK (2)'!$F241,1),0)</f>
        <v>0</v>
      </c>
      <c r="N241" s="92">
        <f t="array" ref="N241">+IFERROR(ROUND(INDEX(FCSTSDV!$D$2:$N$674,MATCH('STOCK (2)'!$D241,FCSTSDV!$C$2:$C$674,0),MATCH('STOCK (2)'!N$3,FCSTSDV!$D$1:$N$1,0))/'STOCK (2)'!$F241,1),0)</f>
        <v>0</v>
      </c>
      <c r="O241" s="92">
        <f t="array" ref="O241">+IFERROR(ROUND(INDEX(FCSTSDV!$D$2:$N$674,MATCH('STOCK (2)'!$D241,FCSTSDV!$C$2:$C$674,0),MATCH('STOCK (2)'!O$3,FCSTSDV!$D$1:$N$1,0))/'STOCK (2)'!$F241,1),0)</f>
        <v>0</v>
      </c>
      <c r="P241" s="92">
        <f t="array" ref="P241">+IFERROR(ROUND(INDEX(FCSTSDV!$D$2:$N$674,MATCH('STOCK (2)'!$D241,FCSTSDV!$C$2:$C$674,0),MATCH('STOCK (2)'!P$3,FCSTSDV!$D$1:$N$1,0))/'STOCK (2)'!$F241,1),0)</f>
        <v>0</v>
      </c>
      <c r="Q241" s="92">
        <f t="array" ref="Q241">+IFERROR(ROUND(INDEX(FCSTSDV!$D$2:$N$674,MATCH('STOCK (2)'!$D241,FCSTSDV!$C$2:$C$674,0),MATCH('STOCK (2)'!Q$3,FCSTSDV!$D$1:$N$1,0))/'STOCK (2)'!$F241,1),0)</f>
        <v>0</v>
      </c>
      <c r="R241" s="92">
        <f t="array" ref="R241">+IFERROR(ROUND(INDEX(FCSTSDV!$D$2:$N$674,MATCH('STOCK (2)'!$D241,FCSTSDV!$C$2:$C$674,0),MATCH('STOCK (2)'!R$3,FCSTSDV!$D$1:$N$1,0))/'STOCK (2)'!$F241,1),0)</f>
        <v>0</v>
      </c>
      <c r="S241" s="92">
        <f t="array" ref="S241">+IFERROR(ROUND(INDEX(FCSTSDV!$D$2:$N$674,MATCH('STOCK (2)'!$D241,FCSTSDV!$C$2:$C$674,0),MATCH('STOCK (2)'!S$3,FCSTSDV!$D$1:$N$1,0))/'STOCK (2)'!$F241,1),0)</f>
        <v>0</v>
      </c>
      <c r="T241" s="92">
        <f t="array" ref="T241">+IFERROR(ROUND(INDEX(FCSTSDV!$D$2:$N$674,MATCH('STOCK (2)'!$D241,FCSTSDV!$C$2:$C$674,0),MATCH('STOCK (2)'!T$3,FCSTSDV!$D$1:$N$1,0))/'STOCK (2)'!$F241,1),0)</f>
        <v>0</v>
      </c>
      <c r="U241" s="92">
        <f t="array" ref="U241">+IFERROR(ROUND(INDEX(FCSTSDV!$D$2:$N$674,MATCH('STOCK (2)'!$D241,FCSTSDV!$C$2:$C$674,0),MATCH('STOCK (2)'!U$3,FCSTSDV!$D$1:$N$1,0))/'STOCK (2)'!$F241,1),0)</f>
        <v>0</v>
      </c>
      <c r="V241" s="92">
        <f t="array" ref="V241">+IFERROR(ROUND(INDEX(FCSTSDV!$D$2:$N$674,MATCH('STOCK (2)'!$D241,FCSTSDV!$C$2:$C$674,0),MATCH('STOCK (2)'!V$3,FCSTSDV!$D$1:$N$1,0))/'STOCK (2)'!$F241,1),0)</f>
        <v>0</v>
      </c>
      <c r="W241" s="92">
        <f t="array" ref="W241">+IFERROR(ROUND(INDEX(FCSTSDV!$D$2:$N$674,MATCH('STOCK (2)'!$D241,FCSTSDV!$C$2:$C$674,0),MATCH('STOCK (2)'!W$3,FCSTSDV!$D$1:$N$1,0))/'STOCK (2)'!$F241,1),0)</f>
        <v>0</v>
      </c>
      <c r="X241" s="92">
        <f t="array" ref="X241">+IFERROR(ROUND(INDEX(FCSTSDV!$D$2:$N$674,MATCH('STOCK (2)'!$D241,FCSTSDV!$C$2:$C$674,0),MATCH('STOCK (2)'!X$3,FCSTSDV!$D$1:$N$1,0))/'STOCK (2)'!$F241,1),0)</f>
        <v>0</v>
      </c>
      <c r="Y241" s="92">
        <f t="array" ref="Y241">+IFERROR(ROUND(INDEX(FCSTSDV!$D$2:$N$674,MATCH('STOCK (2)'!$D241,FCSTSDV!$C$2:$C$674,0),MATCH('STOCK (2)'!Y$3,FCSTSDV!$D$1:$N$1,0))/'STOCK (2)'!$F241,1),0)</f>
        <v>0</v>
      </c>
      <c r="Z241" s="92">
        <f t="array" ref="Z241">+IFERROR(ROUND(INDEX(FCSTSDV!$D$2:$N$674,MATCH('STOCK (2)'!$D241,FCSTSDV!$C$2:$C$674,0),MATCH('STOCK (2)'!Z$3,FCSTSDV!$D$1:$N$1,0))/'STOCK (2)'!$F241,1),0)</f>
        <v>0</v>
      </c>
    </row>
    <row r="242" spans="1:26" ht="20.100000000000001" customHeight="1">
      <c r="A242" s="795"/>
      <c r="B242" s="795"/>
      <c r="C242" s="127"/>
      <c r="D242" s="128" t="s">
        <v>153</v>
      </c>
      <c r="E242" s="204" t="str">
        <f>+E241</f>
        <v>179*130*0.8T</v>
      </c>
      <c r="F242" s="129" t="s">
        <v>43</v>
      </c>
      <c r="G242" s="48"/>
      <c r="H242" s="48"/>
      <c r="I242" s="785"/>
      <c r="J242" s="262"/>
      <c r="K242" s="162" t="e">
        <f t="shared" ref="K242:P242" si="91">+$I$239+$J$242-SUM(K239:K241)</f>
        <v>#N/A</v>
      </c>
      <c r="L242" s="162" t="e">
        <f t="shared" si="91"/>
        <v>#N/A</v>
      </c>
      <c r="M242" s="162" t="e">
        <f t="shared" si="91"/>
        <v>#N/A</v>
      </c>
      <c r="N242" s="162" t="e">
        <f t="shared" si="91"/>
        <v>#N/A</v>
      </c>
      <c r="O242" s="162" t="e">
        <f t="shared" si="91"/>
        <v>#N/A</v>
      </c>
      <c r="P242" s="162" t="e">
        <f t="shared" si="91"/>
        <v>#N/A</v>
      </c>
      <c r="Q242" s="162" t="e">
        <f t="shared" ref="Q242:Z242" si="92">+P242-SUM(Q239:Q241)</f>
        <v>#N/A</v>
      </c>
      <c r="R242" s="162" t="e">
        <f t="shared" si="92"/>
        <v>#N/A</v>
      </c>
      <c r="S242" s="162" t="e">
        <f t="shared" si="92"/>
        <v>#N/A</v>
      </c>
      <c r="T242" s="162" t="e">
        <f t="shared" si="92"/>
        <v>#N/A</v>
      </c>
      <c r="U242" s="162" t="e">
        <f t="shared" si="92"/>
        <v>#N/A</v>
      </c>
      <c r="V242" s="162" t="e">
        <f t="shared" si="92"/>
        <v>#N/A</v>
      </c>
      <c r="W242" s="162" t="e">
        <f t="shared" si="92"/>
        <v>#N/A</v>
      </c>
      <c r="X242" s="162" t="e">
        <f t="shared" si="92"/>
        <v>#N/A</v>
      </c>
      <c r="Y242" s="162" t="e">
        <f t="shared" si="92"/>
        <v>#N/A</v>
      </c>
      <c r="Z242" s="162" t="e">
        <f t="shared" si="92"/>
        <v>#N/A</v>
      </c>
    </row>
    <row r="243" spans="1:26" ht="20.100000000000001" customHeight="1">
      <c r="A243" s="806" t="s">
        <v>262</v>
      </c>
      <c r="B243" s="791" t="s">
        <v>263</v>
      </c>
      <c r="C243" s="63"/>
      <c r="D243" s="73" t="s">
        <v>94</v>
      </c>
      <c r="E243" s="203" t="s">
        <v>263</v>
      </c>
      <c r="F243" s="44">
        <v>500</v>
      </c>
      <c r="G243" s="45"/>
      <c r="H243" s="45"/>
      <c r="I243" s="781" t="e">
        <f>+VLOOKUP(A243,Sheet2!$B$3:$C$189,2,0)</f>
        <v>#N/A</v>
      </c>
      <c r="J243" s="79"/>
      <c r="K243" s="99">
        <f t="array" ref="K243">+IFERROR(ROUND(INDEX(FCSTSDV!$D$2:$N$674,MATCH('STOCK (2)'!$D243,FCSTSDV!$C$2:$C$674,0),MATCH('STOCK (2)'!K$3,FCSTSDV!$D$1:$N$1,0))/'STOCK (2)'!$F243,1),0)</f>
        <v>0</v>
      </c>
      <c r="L243" s="99">
        <f t="array" ref="L243">+IFERROR(ROUND(INDEX(FCSTSDV!$D$2:$N$674,MATCH('STOCK (2)'!$D243,FCSTSDV!$C$2:$C$674,0),MATCH('STOCK (2)'!L$3,FCSTSDV!$D$1:$N$1,0))/'STOCK (2)'!$F243,1),0)</f>
        <v>0</v>
      </c>
      <c r="M243" s="99">
        <f t="array" ref="M243">+IFERROR(ROUND(INDEX(FCSTSDV!$D$2:$N$674,MATCH('STOCK (2)'!$D243,FCSTSDV!$C$2:$C$674,0),MATCH('STOCK (2)'!M$3,FCSTSDV!$D$1:$N$1,0))/'STOCK (2)'!$F243,1),0)</f>
        <v>0</v>
      </c>
      <c r="N243" s="99">
        <f t="array" ref="N243">+IFERROR(ROUND(INDEX(FCSTSDV!$D$2:$N$674,MATCH('STOCK (2)'!$D243,FCSTSDV!$C$2:$C$674,0),MATCH('STOCK (2)'!N$3,FCSTSDV!$D$1:$N$1,0))/'STOCK (2)'!$F243,1),0)</f>
        <v>0</v>
      </c>
      <c r="O243" s="99">
        <f t="array" ref="O243">+IFERROR(ROUND(INDEX(FCSTSDV!$D$2:$N$674,MATCH('STOCK (2)'!$D243,FCSTSDV!$C$2:$C$674,0),MATCH('STOCK (2)'!O$3,FCSTSDV!$D$1:$N$1,0))/'STOCK (2)'!$F243,1),0)</f>
        <v>0</v>
      </c>
      <c r="P243" s="99">
        <f t="array" ref="P243">+IFERROR(ROUND(INDEX(FCSTSDV!$D$2:$N$674,MATCH('STOCK (2)'!$D243,FCSTSDV!$C$2:$C$674,0),MATCH('STOCK (2)'!P$3,FCSTSDV!$D$1:$N$1,0))/'STOCK (2)'!$F243,1),0)</f>
        <v>0</v>
      </c>
      <c r="Q243" s="99">
        <f t="array" ref="Q243">+IFERROR(ROUND(INDEX(FCSTSDV!$D$2:$N$674,MATCH('STOCK (2)'!$D243,FCSTSDV!$C$2:$C$674,0),MATCH('STOCK (2)'!Q$3,FCSTSDV!$D$1:$N$1,0))/'STOCK (2)'!$F243,1),0)</f>
        <v>0</v>
      </c>
      <c r="R243" s="99">
        <f t="array" ref="R243">+IFERROR(ROUND(INDEX(FCSTSDV!$D$2:$N$674,MATCH('STOCK (2)'!$D243,FCSTSDV!$C$2:$C$674,0),MATCH('STOCK (2)'!R$3,FCSTSDV!$D$1:$N$1,0))/'STOCK (2)'!$F243,1),0)</f>
        <v>0</v>
      </c>
      <c r="S243" s="99">
        <f t="array" ref="S243">+IFERROR(ROUND(INDEX(FCSTSDV!$D$2:$N$674,MATCH('STOCK (2)'!$D243,FCSTSDV!$C$2:$C$674,0),MATCH('STOCK (2)'!S$3,FCSTSDV!$D$1:$N$1,0))/'STOCK (2)'!$F243,1),0)</f>
        <v>0</v>
      </c>
      <c r="T243" s="99">
        <f t="array" ref="T243">+IFERROR(ROUND(INDEX(FCSTSDV!$D$2:$N$674,MATCH('STOCK (2)'!$D243,FCSTSDV!$C$2:$C$674,0),MATCH('STOCK (2)'!T$3,FCSTSDV!$D$1:$N$1,0))/'STOCK (2)'!$F243,1),0)</f>
        <v>0</v>
      </c>
      <c r="U243" s="99">
        <f t="array" ref="U243">+IFERROR(ROUND(INDEX(FCSTSDV!$D$2:$N$674,MATCH('STOCK (2)'!$D243,FCSTSDV!$C$2:$C$674,0),MATCH('STOCK (2)'!U$3,FCSTSDV!$D$1:$N$1,0))/'STOCK (2)'!$F243,1),0)</f>
        <v>0</v>
      </c>
      <c r="V243" s="99">
        <f t="array" ref="V243">+IFERROR(ROUND(INDEX(FCSTSDV!$D$2:$N$674,MATCH('STOCK (2)'!$D243,FCSTSDV!$C$2:$C$674,0),MATCH('STOCK (2)'!V$3,FCSTSDV!$D$1:$N$1,0))/'STOCK (2)'!$F243,1),0)</f>
        <v>0</v>
      </c>
      <c r="W243" s="99">
        <f t="array" ref="W243">+IFERROR(ROUND(INDEX(FCSTSDV!$D$2:$N$674,MATCH('STOCK (2)'!$D243,FCSTSDV!$C$2:$C$674,0),MATCH('STOCK (2)'!W$3,FCSTSDV!$D$1:$N$1,0))/'STOCK (2)'!$F243,1),0)</f>
        <v>0</v>
      </c>
      <c r="X243" s="99">
        <f t="array" ref="X243">+IFERROR(ROUND(INDEX(FCSTSDV!$D$2:$N$674,MATCH('STOCK (2)'!$D243,FCSTSDV!$C$2:$C$674,0),MATCH('STOCK (2)'!X$3,FCSTSDV!$D$1:$N$1,0))/'STOCK (2)'!$F243,1),0)</f>
        <v>0</v>
      </c>
      <c r="Y243" s="117">
        <f t="array" ref="Y243">+IFERROR(ROUND(INDEX(FCSTSDV!$D$2:$N$674,MATCH('STOCK (2)'!$D243,FCSTSDV!$C$2:$C$674,0),MATCH('STOCK (2)'!Y$3,FCSTSDV!$D$1:$N$1,0))/'STOCK (2)'!$F243,1),0)</f>
        <v>0</v>
      </c>
      <c r="Z243" s="117">
        <f t="array" ref="Z243">+IFERROR(ROUND(INDEX(FCSTSDV!$D$2:$N$674,MATCH('STOCK (2)'!$D243,FCSTSDV!$C$2:$C$674,0),MATCH('STOCK (2)'!Z$3,FCSTSDV!$D$1:$N$1,0))/'STOCK (2)'!$F243,1),0)</f>
        <v>0</v>
      </c>
    </row>
    <row r="244" spans="1:26" ht="20.100000000000001" customHeight="1">
      <c r="A244" s="813"/>
      <c r="B244" s="795"/>
      <c r="C244" s="50"/>
      <c r="D244" s="123" t="s">
        <v>105</v>
      </c>
      <c r="E244" s="204" t="str">
        <f>+E243</f>
        <v>291*312*91</v>
      </c>
      <c r="F244" s="47">
        <v>500</v>
      </c>
      <c r="G244" s="48"/>
      <c r="H244" s="48"/>
      <c r="I244" s="785"/>
      <c r="J244" s="81"/>
      <c r="K244" s="92">
        <f t="array" ref="K244">+IFERROR(ROUND(INDEX(FCSTSDV!$D$2:$N$674,MATCH('STOCK (2)'!$D244,FCSTSDV!$C$2:$C$674,0),MATCH('STOCK (2)'!K$3,FCSTSDV!$D$1:$N$1,0))/'STOCK (2)'!$F244,1),0)</f>
        <v>0</v>
      </c>
      <c r="L244" s="92">
        <f t="array" ref="L244">+IFERROR(ROUND(INDEX(FCSTSDV!$D$2:$N$674,MATCH('STOCK (2)'!$D244,FCSTSDV!$C$2:$C$674,0),MATCH('STOCK (2)'!L$3,FCSTSDV!$D$1:$N$1,0))/'STOCK (2)'!$F244,1),0)</f>
        <v>0</v>
      </c>
      <c r="M244" s="92">
        <f t="array" ref="M244">+IFERROR(ROUND(INDEX(FCSTSDV!$D$2:$N$674,MATCH('STOCK (2)'!$D244,FCSTSDV!$C$2:$C$674,0),MATCH('STOCK (2)'!M$3,FCSTSDV!$D$1:$N$1,0))/'STOCK (2)'!$F244,1),0)</f>
        <v>0</v>
      </c>
      <c r="N244" s="92">
        <f t="array" ref="N244">+IFERROR(ROUND(INDEX(FCSTSDV!$D$2:$N$674,MATCH('STOCK (2)'!$D244,FCSTSDV!$C$2:$C$674,0),MATCH('STOCK (2)'!N$3,FCSTSDV!$D$1:$N$1,0))/'STOCK (2)'!$F244,1),0)</f>
        <v>0</v>
      </c>
      <c r="O244" s="92">
        <f t="array" ref="O244">+IFERROR(ROUND(INDEX(FCSTSDV!$D$2:$N$674,MATCH('STOCK (2)'!$D244,FCSTSDV!$C$2:$C$674,0),MATCH('STOCK (2)'!O$3,FCSTSDV!$D$1:$N$1,0))/'STOCK (2)'!$F244,1),0)</f>
        <v>0</v>
      </c>
      <c r="P244" s="92">
        <f t="array" ref="P244">+IFERROR(ROUND(INDEX(FCSTSDV!$D$2:$N$674,MATCH('STOCK (2)'!$D244,FCSTSDV!$C$2:$C$674,0),MATCH('STOCK (2)'!P$3,FCSTSDV!$D$1:$N$1,0))/'STOCK (2)'!$F244,1),0)</f>
        <v>0</v>
      </c>
      <c r="Q244" s="92">
        <f t="array" ref="Q244">+IFERROR(ROUND(INDEX(FCSTSDV!$D$2:$N$674,MATCH('STOCK (2)'!$D244,FCSTSDV!$C$2:$C$674,0),MATCH('STOCK (2)'!Q$3,FCSTSDV!$D$1:$N$1,0))/'STOCK (2)'!$F244,1),0)</f>
        <v>0</v>
      </c>
      <c r="R244" s="92">
        <f t="array" ref="R244">+IFERROR(ROUND(INDEX(FCSTSDV!$D$2:$N$674,MATCH('STOCK (2)'!$D244,FCSTSDV!$C$2:$C$674,0),MATCH('STOCK (2)'!R$3,FCSTSDV!$D$1:$N$1,0))/'STOCK (2)'!$F244,1),0)</f>
        <v>0</v>
      </c>
      <c r="S244" s="92">
        <f t="array" ref="S244">+IFERROR(ROUND(INDEX(FCSTSDV!$D$2:$N$674,MATCH('STOCK (2)'!$D244,FCSTSDV!$C$2:$C$674,0),MATCH('STOCK (2)'!S$3,FCSTSDV!$D$1:$N$1,0))/'STOCK (2)'!$F244,1),0)</f>
        <v>0</v>
      </c>
      <c r="T244" s="92">
        <f t="array" ref="T244">+IFERROR(ROUND(INDEX(FCSTSDV!$D$2:$N$674,MATCH('STOCK (2)'!$D244,FCSTSDV!$C$2:$C$674,0),MATCH('STOCK (2)'!T$3,FCSTSDV!$D$1:$N$1,0))/'STOCK (2)'!$F244,1),0)</f>
        <v>0</v>
      </c>
      <c r="U244" s="92">
        <f t="array" ref="U244">+IFERROR(ROUND(INDEX(FCSTSDV!$D$2:$N$674,MATCH('STOCK (2)'!$D244,FCSTSDV!$C$2:$C$674,0),MATCH('STOCK (2)'!U$3,FCSTSDV!$D$1:$N$1,0))/'STOCK (2)'!$F244,1),0)</f>
        <v>0</v>
      </c>
      <c r="V244" s="92">
        <f t="array" ref="V244">+IFERROR(ROUND(INDEX(FCSTSDV!$D$2:$N$674,MATCH('STOCK (2)'!$D244,FCSTSDV!$C$2:$C$674,0),MATCH('STOCK (2)'!V$3,FCSTSDV!$D$1:$N$1,0))/'STOCK (2)'!$F244,1),0)</f>
        <v>0</v>
      </c>
      <c r="W244" s="92">
        <f t="array" ref="W244">+IFERROR(ROUND(INDEX(FCSTSDV!$D$2:$N$674,MATCH('STOCK (2)'!$D244,FCSTSDV!$C$2:$C$674,0),MATCH('STOCK (2)'!W$3,FCSTSDV!$D$1:$N$1,0))/'STOCK (2)'!$F244,1),0)</f>
        <v>0</v>
      </c>
      <c r="X244" s="92">
        <f t="array" ref="X244">+IFERROR(ROUND(INDEX(FCSTSDV!$D$2:$N$674,MATCH('STOCK (2)'!$D244,FCSTSDV!$C$2:$C$674,0),MATCH('STOCK (2)'!X$3,FCSTSDV!$D$1:$N$1,0))/'STOCK (2)'!$F244,1),0)</f>
        <v>0</v>
      </c>
      <c r="Y244" s="119">
        <f t="array" ref="Y244">+IFERROR(ROUND(INDEX(FCSTSDV!$D$2:$N$674,MATCH('STOCK (2)'!$D244,FCSTSDV!$C$2:$C$674,0),MATCH('STOCK (2)'!Y$3,FCSTSDV!$D$1:$N$1,0))/'STOCK (2)'!$F244,1),0)</f>
        <v>0</v>
      </c>
      <c r="Z244" s="119">
        <f t="array" ref="Z244">+IFERROR(ROUND(INDEX(FCSTSDV!$D$2:$N$674,MATCH('STOCK (2)'!$D244,FCSTSDV!$C$2:$C$674,0),MATCH('STOCK (2)'!Z$3,FCSTSDV!$D$1:$N$1,0))/'STOCK (2)'!$F244,1),0)</f>
        <v>0</v>
      </c>
    </row>
    <row r="245" spans="1:26" ht="20.100000000000001" customHeight="1">
      <c r="A245" s="813"/>
      <c r="B245" s="795"/>
      <c r="C245" s="50"/>
      <c r="D245" s="123" t="s">
        <v>111</v>
      </c>
      <c r="E245" s="204" t="str">
        <f>+E244</f>
        <v>291*312*91</v>
      </c>
      <c r="F245" s="47">
        <v>500</v>
      </c>
      <c r="G245" s="48"/>
      <c r="H245" s="48"/>
      <c r="I245" s="785"/>
      <c r="J245" s="81"/>
      <c r="K245" s="92">
        <f t="array" ref="K245">+IFERROR(ROUND(INDEX(FCSTSDV!$D$2:$N$674,MATCH('STOCK (2)'!$D245,FCSTSDV!$C$2:$C$674,0),MATCH('STOCK (2)'!K$3,FCSTSDV!$D$1:$N$1,0))/'STOCK (2)'!$F245,1),0)</f>
        <v>0</v>
      </c>
      <c r="L245" s="92">
        <f t="array" ref="L245">+IFERROR(ROUND(INDEX(FCSTSDV!$D$2:$N$674,MATCH('STOCK (2)'!$D245,FCSTSDV!$C$2:$C$674,0),MATCH('STOCK (2)'!L$3,FCSTSDV!$D$1:$N$1,0))/'STOCK (2)'!$F245,1),0)</f>
        <v>0</v>
      </c>
      <c r="M245" s="92">
        <f t="array" ref="M245">+IFERROR(ROUND(INDEX(FCSTSDV!$D$2:$N$674,MATCH('STOCK (2)'!$D245,FCSTSDV!$C$2:$C$674,0),MATCH('STOCK (2)'!M$3,FCSTSDV!$D$1:$N$1,0))/'STOCK (2)'!$F245,1),0)</f>
        <v>0</v>
      </c>
      <c r="N245" s="92">
        <f t="array" ref="N245">+IFERROR(ROUND(INDEX(FCSTSDV!$D$2:$N$674,MATCH('STOCK (2)'!$D245,FCSTSDV!$C$2:$C$674,0),MATCH('STOCK (2)'!N$3,FCSTSDV!$D$1:$N$1,0))/'STOCK (2)'!$F245,1),0)</f>
        <v>0</v>
      </c>
      <c r="O245" s="92">
        <f t="array" ref="O245">+IFERROR(ROUND(INDEX(FCSTSDV!$D$2:$N$674,MATCH('STOCK (2)'!$D245,FCSTSDV!$C$2:$C$674,0),MATCH('STOCK (2)'!O$3,FCSTSDV!$D$1:$N$1,0))/'STOCK (2)'!$F245,1),0)</f>
        <v>0</v>
      </c>
      <c r="P245" s="92">
        <f t="array" ref="P245">+IFERROR(ROUND(INDEX(FCSTSDV!$D$2:$N$674,MATCH('STOCK (2)'!$D245,FCSTSDV!$C$2:$C$674,0),MATCH('STOCK (2)'!P$3,FCSTSDV!$D$1:$N$1,0))/'STOCK (2)'!$F245,1),0)</f>
        <v>0</v>
      </c>
      <c r="Q245" s="92">
        <f t="array" ref="Q245">+IFERROR(ROUND(INDEX(FCSTSDV!$D$2:$N$674,MATCH('STOCK (2)'!$D245,FCSTSDV!$C$2:$C$674,0),MATCH('STOCK (2)'!Q$3,FCSTSDV!$D$1:$N$1,0))/'STOCK (2)'!$F245,1),0)</f>
        <v>0</v>
      </c>
      <c r="R245" s="92">
        <f t="array" ref="R245">+IFERROR(ROUND(INDEX(FCSTSDV!$D$2:$N$674,MATCH('STOCK (2)'!$D245,FCSTSDV!$C$2:$C$674,0),MATCH('STOCK (2)'!R$3,FCSTSDV!$D$1:$N$1,0))/'STOCK (2)'!$F245,1),0)</f>
        <v>0</v>
      </c>
      <c r="S245" s="92">
        <f t="array" ref="S245">+IFERROR(ROUND(INDEX(FCSTSDV!$D$2:$N$674,MATCH('STOCK (2)'!$D245,FCSTSDV!$C$2:$C$674,0),MATCH('STOCK (2)'!S$3,FCSTSDV!$D$1:$N$1,0))/'STOCK (2)'!$F245,1),0)</f>
        <v>0</v>
      </c>
      <c r="T245" s="92">
        <f t="array" ref="T245">+IFERROR(ROUND(INDEX(FCSTSDV!$D$2:$N$674,MATCH('STOCK (2)'!$D245,FCSTSDV!$C$2:$C$674,0),MATCH('STOCK (2)'!T$3,FCSTSDV!$D$1:$N$1,0))/'STOCK (2)'!$F245,1),0)</f>
        <v>0</v>
      </c>
      <c r="U245" s="92">
        <f t="array" ref="U245">+IFERROR(ROUND(INDEX(FCSTSDV!$D$2:$N$674,MATCH('STOCK (2)'!$D245,FCSTSDV!$C$2:$C$674,0),MATCH('STOCK (2)'!U$3,FCSTSDV!$D$1:$N$1,0))/'STOCK (2)'!$F245,1),0)</f>
        <v>0</v>
      </c>
      <c r="V245" s="92">
        <f t="array" ref="V245">+IFERROR(ROUND(INDEX(FCSTSDV!$D$2:$N$674,MATCH('STOCK (2)'!$D245,FCSTSDV!$C$2:$C$674,0),MATCH('STOCK (2)'!V$3,FCSTSDV!$D$1:$N$1,0))/'STOCK (2)'!$F245,1),0)</f>
        <v>0</v>
      </c>
      <c r="W245" s="92">
        <f t="array" ref="W245">+IFERROR(ROUND(INDEX(FCSTSDV!$D$2:$N$674,MATCH('STOCK (2)'!$D245,FCSTSDV!$C$2:$C$674,0),MATCH('STOCK (2)'!W$3,FCSTSDV!$D$1:$N$1,0))/'STOCK (2)'!$F245,1),0)</f>
        <v>0</v>
      </c>
      <c r="X245" s="92">
        <f t="array" ref="X245">+IFERROR(ROUND(INDEX(FCSTSDV!$D$2:$N$674,MATCH('STOCK (2)'!$D245,FCSTSDV!$C$2:$C$674,0),MATCH('STOCK (2)'!X$3,FCSTSDV!$D$1:$N$1,0))/'STOCK (2)'!$F245,1),0)</f>
        <v>0</v>
      </c>
      <c r="Y245" s="119">
        <f t="array" ref="Y245">+IFERROR(ROUND(INDEX(FCSTSDV!$D$2:$N$674,MATCH('STOCK (2)'!$D245,FCSTSDV!$C$2:$C$674,0),MATCH('STOCK (2)'!Y$3,FCSTSDV!$D$1:$N$1,0))/'STOCK (2)'!$F245,1),0)</f>
        <v>0</v>
      </c>
      <c r="Z245" s="119">
        <f t="array" ref="Z245">+IFERROR(ROUND(INDEX(FCSTSDV!$D$2:$N$674,MATCH('STOCK (2)'!$D245,FCSTSDV!$C$2:$C$674,0),MATCH('STOCK (2)'!Z$3,FCSTSDV!$D$1:$N$1,0))/'STOCK (2)'!$F245,1),0)</f>
        <v>0</v>
      </c>
    </row>
    <row r="246" spans="1:26" ht="20.100000000000001" customHeight="1">
      <c r="A246" s="813"/>
      <c r="B246" s="795"/>
      <c r="C246" s="57"/>
      <c r="D246" s="32" t="s">
        <v>92</v>
      </c>
      <c r="E246" s="204" t="str">
        <f>+E245</f>
        <v>291*312*91</v>
      </c>
      <c r="F246" s="49">
        <v>500</v>
      </c>
      <c r="G246" s="48"/>
      <c r="H246" s="48"/>
      <c r="I246" s="785"/>
      <c r="J246" s="81"/>
      <c r="K246" s="92">
        <f t="array" ref="K246">+IFERROR(ROUND(INDEX(FCSTSDV!$D$2:$N$674,MATCH('STOCK (2)'!$D246,FCSTSDV!$C$2:$C$674,0),MATCH('STOCK (2)'!K$3,FCSTSDV!$D$1:$N$1,0))/'STOCK (2)'!$F246,1),0)</f>
        <v>0</v>
      </c>
      <c r="L246" s="92">
        <f t="array" ref="L246">+IFERROR(ROUND(INDEX(FCSTSDV!$D$2:$N$674,MATCH('STOCK (2)'!$D246,FCSTSDV!$C$2:$C$674,0),MATCH('STOCK (2)'!L$3,FCSTSDV!$D$1:$N$1,0))/'STOCK (2)'!$F246,1),0)</f>
        <v>0</v>
      </c>
      <c r="M246" s="92">
        <f t="array" ref="M246">+IFERROR(ROUND(INDEX(FCSTSDV!$D$2:$N$674,MATCH('STOCK (2)'!$D246,FCSTSDV!$C$2:$C$674,0),MATCH('STOCK (2)'!M$3,FCSTSDV!$D$1:$N$1,0))/'STOCK (2)'!$F246,1),0)</f>
        <v>0</v>
      </c>
      <c r="N246" s="92">
        <f t="array" ref="N246">+IFERROR(ROUND(INDEX(FCSTSDV!$D$2:$N$674,MATCH('STOCK (2)'!$D246,FCSTSDV!$C$2:$C$674,0),MATCH('STOCK (2)'!N$3,FCSTSDV!$D$1:$N$1,0))/'STOCK (2)'!$F246,1),0)</f>
        <v>0</v>
      </c>
      <c r="O246" s="92">
        <f t="array" ref="O246">+IFERROR(ROUND(INDEX(FCSTSDV!$D$2:$N$674,MATCH('STOCK (2)'!$D246,FCSTSDV!$C$2:$C$674,0),MATCH('STOCK (2)'!O$3,FCSTSDV!$D$1:$N$1,0))/'STOCK (2)'!$F246,1),0)</f>
        <v>0</v>
      </c>
      <c r="P246" s="92">
        <f t="array" ref="P246">+IFERROR(ROUND(INDEX(FCSTSDV!$D$2:$N$674,MATCH('STOCK (2)'!$D246,FCSTSDV!$C$2:$C$674,0),MATCH('STOCK (2)'!P$3,FCSTSDV!$D$1:$N$1,0))/'STOCK (2)'!$F246,1),0)</f>
        <v>0</v>
      </c>
      <c r="Q246" s="92">
        <f t="array" ref="Q246">+IFERROR(ROUND(INDEX(FCSTSDV!$D$2:$N$674,MATCH('STOCK (2)'!$D246,FCSTSDV!$C$2:$C$674,0),MATCH('STOCK (2)'!Q$3,FCSTSDV!$D$1:$N$1,0))/'STOCK (2)'!$F246,1),0)</f>
        <v>0</v>
      </c>
      <c r="R246" s="92">
        <f t="array" ref="R246">+IFERROR(ROUND(INDEX(FCSTSDV!$D$2:$N$674,MATCH('STOCK (2)'!$D246,FCSTSDV!$C$2:$C$674,0),MATCH('STOCK (2)'!R$3,FCSTSDV!$D$1:$N$1,0))/'STOCK (2)'!$F246,1),0)</f>
        <v>0</v>
      </c>
      <c r="S246" s="92">
        <f t="array" ref="S246">+IFERROR(ROUND(INDEX(FCSTSDV!$D$2:$N$674,MATCH('STOCK (2)'!$D246,FCSTSDV!$C$2:$C$674,0),MATCH('STOCK (2)'!S$3,FCSTSDV!$D$1:$N$1,0))/'STOCK (2)'!$F246,1),0)</f>
        <v>0</v>
      </c>
      <c r="T246" s="92">
        <f t="array" ref="T246">+IFERROR(ROUND(INDEX(FCSTSDV!$D$2:$N$674,MATCH('STOCK (2)'!$D246,FCSTSDV!$C$2:$C$674,0),MATCH('STOCK (2)'!T$3,FCSTSDV!$D$1:$N$1,0))/'STOCK (2)'!$F246,1),0)</f>
        <v>0</v>
      </c>
      <c r="U246" s="92">
        <f t="array" ref="U246">+IFERROR(ROUND(INDEX(FCSTSDV!$D$2:$N$674,MATCH('STOCK (2)'!$D246,FCSTSDV!$C$2:$C$674,0),MATCH('STOCK (2)'!U$3,FCSTSDV!$D$1:$N$1,0))/'STOCK (2)'!$F246,1),0)</f>
        <v>0</v>
      </c>
      <c r="V246" s="92">
        <f t="array" ref="V246">+IFERROR(ROUND(INDEX(FCSTSDV!$D$2:$N$674,MATCH('STOCK (2)'!$D246,FCSTSDV!$C$2:$C$674,0),MATCH('STOCK (2)'!V$3,FCSTSDV!$D$1:$N$1,0))/'STOCK (2)'!$F246,1),0)</f>
        <v>0</v>
      </c>
      <c r="W246" s="92">
        <f t="array" ref="W246">+IFERROR(ROUND(INDEX(FCSTSDV!$D$2:$N$674,MATCH('STOCK (2)'!$D246,FCSTSDV!$C$2:$C$674,0),MATCH('STOCK (2)'!W$3,FCSTSDV!$D$1:$N$1,0))/'STOCK (2)'!$F246,1),0)</f>
        <v>0</v>
      </c>
      <c r="X246" s="92">
        <f t="array" ref="X246">+IFERROR(ROUND(INDEX(FCSTSDV!$D$2:$N$674,MATCH('STOCK (2)'!$D246,FCSTSDV!$C$2:$C$674,0),MATCH('STOCK (2)'!X$3,FCSTSDV!$D$1:$N$1,0))/'STOCK (2)'!$F246,1),0)</f>
        <v>0</v>
      </c>
      <c r="Y246" s="119">
        <f t="array" ref="Y246">+IFERROR(ROUND(INDEX(FCSTSDV!$D$2:$N$674,MATCH('STOCK (2)'!$D246,FCSTSDV!$C$2:$C$674,0),MATCH('STOCK (2)'!Y$3,FCSTSDV!$D$1:$N$1,0))/'STOCK (2)'!$F246,1),0)</f>
        <v>0</v>
      </c>
      <c r="Z246" s="119">
        <f t="array" ref="Z246">+IFERROR(ROUND(INDEX(FCSTSDV!$D$2:$N$674,MATCH('STOCK (2)'!$D246,FCSTSDV!$C$2:$C$674,0),MATCH('STOCK (2)'!Z$3,FCSTSDV!$D$1:$N$1,0))/'STOCK (2)'!$F246,1),0)</f>
        <v>0</v>
      </c>
    </row>
    <row r="247" spans="1:26" ht="20.100000000000001" customHeight="1">
      <c r="A247" s="807"/>
      <c r="B247" s="792"/>
      <c r="C247" s="60"/>
      <c r="D247" s="52" t="s">
        <v>153</v>
      </c>
      <c r="E247" s="205" t="str">
        <f>+E246</f>
        <v>291*312*91</v>
      </c>
      <c r="F247" s="53" t="s">
        <v>43</v>
      </c>
      <c r="G247" s="54"/>
      <c r="H247" s="54"/>
      <c r="I247" s="782"/>
      <c r="J247" s="263"/>
      <c r="K247" s="90" t="e">
        <f t="shared" ref="K247:P247" si="93">+$I$243+$J$247-SUM(K243:K246)</f>
        <v>#N/A</v>
      </c>
      <c r="L247" s="90" t="e">
        <f t="shared" si="93"/>
        <v>#N/A</v>
      </c>
      <c r="M247" s="90" t="e">
        <f t="shared" si="93"/>
        <v>#N/A</v>
      </c>
      <c r="N247" s="90" t="e">
        <f t="shared" si="93"/>
        <v>#N/A</v>
      </c>
      <c r="O247" s="90" t="e">
        <f t="shared" si="93"/>
        <v>#N/A</v>
      </c>
      <c r="P247" s="90" t="e">
        <f t="shared" si="93"/>
        <v>#N/A</v>
      </c>
      <c r="Q247" s="90" t="e">
        <f t="shared" ref="Q247:Z247" si="94">+P247-SUM(Q243:Q246)</f>
        <v>#N/A</v>
      </c>
      <c r="R247" s="90" t="e">
        <f t="shared" si="94"/>
        <v>#N/A</v>
      </c>
      <c r="S247" s="90" t="e">
        <f t="shared" si="94"/>
        <v>#N/A</v>
      </c>
      <c r="T247" s="90" t="e">
        <f t="shared" si="94"/>
        <v>#N/A</v>
      </c>
      <c r="U247" s="90" t="e">
        <f t="shared" si="94"/>
        <v>#N/A</v>
      </c>
      <c r="V247" s="90" t="e">
        <f t="shared" si="94"/>
        <v>#N/A</v>
      </c>
      <c r="W247" s="90" t="e">
        <f t="shared" si="94"/>
        <v>#N/A</v>
      </c>
      <c r="X247" s="90" t="e">
        <f t="shared" si="94"/>
        <v>#N/A</v>
      </c>
      <c r="Y247" s="90" t="e">
        <f t="shared" si="94"/>
        <v>#N/A</v>
      </c>
      <c r="Z247" s="90" t="e">
        <f t="shared" si="94"/>
        <v>#N/A</v>
      </c>
    </row>
    <row r="248" spans="1:26" ht="20.100000000000001" customHeight="1">
      <c r="A248" s="820" t="s">
        <v>349</v>
      </c>
      <c r="B248" s="811" t="s">
        <v>350</v>
      </c>
      <c r="C248" s="8"/>
      <c r="D248" s="73" t="s">
        <v>102</v>
      </c>
      <c r="E248" s="203" t="s">
        <v>351</v>
      </c>
      <c r="F248" s="44">
        <v>500</v>
      </c>
      <c r="G248" s="45"/>
      <c r="H248" s="45"/>
      <c r="I248" s="781">
        <v>0</v>
      </c>
      <c r="J248" s="79"/>
      <c r="K248" s="99">
        <f t="array" ref="K248">+IFERROR(ROUND(INDEX(FCSTSDV!$D$2:$N$674,MATCH('STOCK (2)'!$D248,FCSTSDV!$C$2:$C$674,0),MATCH('STOCK (2)'!K$3,FCSTSDV!$D$1:$N$1,0))/'STOCK (2)'!$F248,1),0)</f>
        <v>0</v>
      </c>
      <c r="L248" s="99">
        <f t="array" ref="L248">+IFERROR(ROUND(INDEX(FCSTSDV!$D$2:$N$674,MATCH('STOCK (2)'!$D248,FCSTSDV!$C$2:$C$674,0),MATCH('STOCK (2)'!L$3,FCSTSDV!$D$1:$N$1,0))/'STOCK (2)'!$F248,1),0)</f>
        <v>0</v>
      </c>
      <c r="M248" s="99">
        <f t="array" ref="M248">+IFERROR(ROUND(INDEX(FCSTSDV!$D$2:$N$674,MATCH('STOCK (2)'!$D248,FCSTSDV!$C$2:$C$674,0),MATCH('STOCK (2)'!M$3,FCSTSDV!$D$1:$N$1,0))/'STOCK (2)'!$F248,1),0)</f>
        <v>0</v>
      </c>
      <c r="N248" s="99">
        <f t="array" ref="N248">+IFERROR(ROUND(INDEX(FCSTSDV!$D$2:$N$674,MATCH('STOCK (2)'!$D248,FCSTSDV!$C$2:$C$674,0),MATCH('STOCK (2)'!N$3,FCSTSDV!$D$1:$N$1,0))/'STOCK (2)'!$F248,1),0)</f>
        <v>0</v>
      </c>
      <c r="O248" s="99">
        <f t="array" ref="O248">+IFERROR(ROUND(INDEX(FCSTSDV!$D$2:$N$674,MATCH('STOCK (2)'!$D248,FCSTSDV!$C$2:$C$674,0),MATCH('STOCK (2)'!O$3,FCSTSDV!$D$1:$N$1,0))/'STOCK (2)'!$F248,1),0)</f>
        <v>0</v>
      </c>
      <c r="P248" s="99">
        <f t="array" ref="P248">+IFERROR(ROUND(INDEX(FCSTSDV!$D$2:$N$674,MATCH('STOCK (2)'!$D248,FCSTSDV!$C$2:$C$674,0),MATCH('STOCK (2)'!P$3,FCSTSDV!$D$1:$N$1,0))/'STOCK (2)'!$F248,1),0)</f>
        <v>0</v>
      </c>
      <c r="Q248" s="99">
        <f t="array" ref="Q248">+IFERROR(ROUND(INDEX(FCSTSDV!$D$2:$N$674,MATCH('STOCK (2)'!$D248,FCSTSDV!$C$2:$C$674,0),MATCH('STOCK (2)'!Q$3,FCSTSDV!$D$1:$N$1,0))/'STOCK (2)'!$F248,1),0)</f>
        <v>0</v>
      </c>
      <c r="R248" s="99">
        <f t="array" ref="R248">+IFERROR(ROUND(INDEX(FCSTSDV!$D$2:$N$674,MATCH('STOCK (2)'!$D248,FCSTSDV!$C$2:$C$674,0),MATCH('STOCK (2)'!R$3,FCSTSDV!$D$1:$N$1,0))/'STOCK (2)'!$F248,1),0)</f>
        <v>0</v>
      </c>
      <c r="S248" s="99">
        <f t="array" ref="S248">+IFERROR(ROUND(INDEX(FCSTSDV!$D$2:$N$674,MATCH('STOCK (2)'!$D248,FCSTSDV!$C$2:$C$674,0),MATCH('STOCK (2)'!S$3,FCSTSDV!$D$1:$N$1,0))/'STOCK (2)'!$F248,1),0)</f>
        <v>0</v>
      </c>
      <c r="T248" s="99">
        <f t="array" ref="T248">+IFERROR(ROUND(INDEX(FCSTSDV!$D$2:$N$674,MATCH('STOCK (2)'!$D248,FCSTSDV!$C$2:$C$674,0),MATCH('STOCK (2)'!T$3,FCSTSDV!$D$1:$N$1,0))/'STOCK (2)'!$F248,1),0)</f>
        <v>0</v>
      </c>
      <c r="U248" s="99">
        <f t="array" ref="U248">+IFERROR(ROUND(INDEX(FCSTSDV!$D$2:$N$674,MATCH('STOCK (2)'!$D248,FCSTSDV!$C$2:$C$674,0),MATCH('STOCK (2)'!U$3,FCSTSDV!$D$1:$N$1,0))/'STOCK (2)'!$F248,1),0)</f>
        <v>0</v>
      </c>
      <c r="V248" s="99">
        <f t="array" ref="V248">+IFERROR(ROUND(INDEX(FCSTSDV!$D$2:$N$674,MATCH('STOCK (2)'!$D248,FCSTSDV!$C$2:$C$674,0),MATCH('STOCK (2)'!V$3,FCSTSDV!$D$1:$N$1,0))/'STOCK (2)'!$F248,1),0)</f>
        <v>0</v>
      </c>
      <c r="W248" s="99">
        <f t="array" ref="W248">+IFERROR(ROUND(INDEX(FCSTSDV!$D$2:$N$674,MATCH('STOCK (2)'!$D248,FCSTSDV!$C$2:$C$674,0),MATCH('STOCK (2)'!W$3,FCSTSDV!$D$1:$N$1,0))/'STOCK (2)'!$F248,1),0)</f>
        <v>0</v>
      </c>
      <c r="X248" s="99">
        <f t="array" ref="X248">+IFERROR(ROUND(INDEX(FCSTSDV!$D$2:$N$674,MATCH('STOCK (2)'!$D248,FCSTSDV!$C$2:$C$674,0),MATCH('STOCK (2)'!X$3,FCSTSDV!$D$1:$N$1,0))/'STOCK (2)'!$F248,1),0)</f>
        <v>0</v>
      </c>
      <c r="Y248" s="117">
        <f t="array" ref="Y248">+IFERROR(ROUND(INDEX(FCSTSDV!$D$2:$N$674,MATCH('STOCK (2)'!$D248,FCSTSDV!$C$2:$C$674,0),MATCH('STOCK (2)'!Y$3,FCSTSDV!$D$1:$N$1,0))/'STOCK (2)'!$F248,1),0)</f>
        <v>0</v>
      </c>
      <c r="Z248" s="117">
        <f t="array" ref="Z248">+IFERROR(ROUND(INDEX(FCSTSDV!$D$2:$N$674,MATCH('STOCK (2)'!$D248,FCSTSDV!$C$2:$C$674,0),MATCH('STOCK (2)'!Z$3,FCSTSDV!$D$1:$N$1,0))/'STOCK (2)'!$F248,1),0)</f>
        <v>0</v>
      </c>
    </row>
    <row r="249" spans="1:26" ht="20.100000000000001" customHeight="1">
      <c r="A249" s="821"/>
      <c r="B249" s="812"/>
      <c r="C249" s="16"/>
      <c r="D249" s="52"/>
      <c r="E249" s="205" t="str">
        <f>+E248</f>
        <v>332*280*90</v>
      </c>
      <c r="F249" s="53"/>
      <c r="G249" s="54"/>
      <c r="H249" s="54"/>
      <c r="I249" s="782"/>
      <c r="J249" s="263"/>
      <c r="K249" s="90">
        <f t="shared" ref="K249:P249" si="95">+$I248+$J249-K248</f>
        <v>0</v>
      </c>
      <c r="L249" s="90">
        <f t="shared" si="95"/>
        <v>0</v>
      </c>
      <c r="M249" s="90">
        <f t="shared" si="95"/>
        <v>0</v>
      </c>
      <c r="N249" s="90">
        <f t="shared" si="95"/>
        <v>0</v>
      </c>
      <c r="O249" s="90">
        <f t="shared" si="95"/>
        <v>0</v>
      </c>
      <c r="P249" s="90">
        <f t="shared" si="95"/>
        <v>0</v>
      </c>
      <c r="Q249" s="90">
        <f t="shared" ref="Q249:Z249" si="96">+P249-Q248</f>
        <v>0</v>
      </c>
      <c r="R249" s="90">
        <f t="shared" si="96"/>
        <v>0</v>
      </c>
      <c r="S249" s="90">
        <f t="shared" si="96"/>
        <v>0</v>
      </c>
      <c r="T249" s="90">
        <f t="shared" si="96"/>
        <v>0</v>
      </c>
      <c r="U249" s="90">
        <f t="shared" si="96"/>
        <v>0</v>
      </c>
      <c r="V249" s="90">
        <f t="shared" si="96"/>
        <v>0</v>
      </c>
      <c r="W249" s="90">
        <f t="shared" si="96"/>
        <v>0</v>
      </c>
      <c r="X249" s="90">
        <f t="shared" si="96"/>
        <v>0</v>
      </c>
      <c r="Y249" s="90">
        <f t="shared" si="96"/>
        <v>0</v>
      </c>
      <c r="Z249" s="90">
        <f t="shared" si="96"/>
        <v>0</v>
      </c>
    </row>
    <row r="250" spans="1:26" ht="20.100000000000001" customHeight="1">
      <c r="A250" s="806" t="s">
        <v>352</v>
      </c>
      <c r="B250" s="791" t="s">
        <v>351</v>
      </c>
      <c r="C250" s="8"/>
      <c r="D250" s="73" t="s">
        <v>118</v>
      </c>
      <c r="E250" s="203" t="s">
        <v>351</v>
      </c>
      <c r="F250" s="44">
        <v>500</v>
      </c>
      <c r="G250" s="45"/>
      <c r="H250" s="45"/>
      <c r="I250" s="781" t="e">
        <f>+VLOOKUP(A250,Sheet2!$B$3:$C$189,2,0)</f>
        <v>#N/A</v>
      </c>
      <c r="J250" s="79"/>
      <c r="K250" s="99">
        <f t="array" ref="K250">+IFERROR(ROUND(INDEX(FCSTSDV!$D$2:$N$674,MATCH('STOCK (2)'!$D250,FCSTSDV!$C$2:$C$674,0),MATCH('STOCK (2)'!K$3,FCSTSDV!$D$1:$N$1,0))/'STOCK (2)'!$F250,1),0)</f>
        <v>0</v>
      </c>
      <c r="L250" s="99">
        <f t="array" ref="L250">+IFERROR(ROUND(INDEX(FCSTSDV!$D$2:$N$674,MATCH('STOCK (2)'!$D250,FCSTSDV!$C$2:$C$674,0),MATCH('STOCK (2)'!L$3,FCSTSDV!$D$1:$N$1,0))/'STOCK (2)'!$F250,1),0)</f>
        <v>0</v>
      </c>
      <c r="M250" s="99">
        <f t="array" ref="M250">+IFERROR(ROUND(INDEX(FCSTSDV!$D$2:$N$674,MATCH('STOCK (2)'!$D250,FCSTSDV!$C$2:$C$674,0),MATCH('STOCK (2)'!M$3,FCSTSDV!$D$1:$N$1,0))/'STOCK (2)'!$F250,1),0)</f>
        <v>0</v>
      </c>
      <c r="N250" s="99">
        <f t="array" ref="N250">+IFERROR(ROUND(INDEX(FCSTSDV!$D$2:$N$674,MATCH('STOCK (2)'!$D250,FCSTSDV!$C$2:$C$674,0),MATCH('STOCK (2)'!N$3,FCSTSDV!$D$1:$N$1,0))/'STOCK (2)'!$F250,1),0)</f>
        <v>0</v>
      </c>
      <c r="O250" s="99">
        <f t="array" ref="O250">+IFERROR(ROUND(INDEX(FCSTSDV!$D$2:$N$674,MATCH('STOCK (2)'!$D250,FCSTSDV!$C$2:$C$674,0),MATCH('STOCK (2)'!O$3,FCSTSDV!$D$1:$N$1,0))/'STOCK (2)'!$F250,1),0)</f>
        <v>0</v>
      </c>
      <c r="P250" s="99">
        <f t="array" ref="P250">+IFERROR(ROUND(INDEX(FCSTSDV!$D$2:$N$674,MATCH('STOCK (2)'!$D250,FCSTSDV!$C$2:$C$674,0),MATCH('STOCK (2)'!P$3,FCSTSDV!$D$1:$N$1,0))/'STOCK (2)'!$F250,1),0)</f>
        <v>0</v>
      </c>
      <c r="Q250" s="99">
        <f t="array" ref="Q250">+IFERROR(ROUND(INDEX(FCSTSDV!$D$2:$N$674,MATCH('STOCK (2)'!$D250,FCSTSDV!$C$2:$C$674,0),MATCH('STOCK (2)'!Q$3,FCSTSDV!$D$1:$N$1,0))/'STOCK (2)'!$F250,1),0)</f>
        <v>0</v>
      </c>
      <c r="R250" s="99">
        <f t="array" ref="R250">+IFERROR(ROUND(INDEX(FCSTSDV!$D$2:$N$674,MATCH('STOCK (2)'!$D250,FCSTSDV!$C$2:$C$674,0),MATCH('STOCK (2)'!R$3,FCSTSDV!$D$1:$N$1,0))/'STOCK (2)'!$F250,1),0)</f>
        <v>0</v>
      </c>
      <c r="S250" s="99">
        <f t="array" ref="S250">+IFERROR(ROUND(INDEX(FCSTSDV!$D$2:$N$674,MATCH('STOCK (2)'!$D250,FCSTSDV!$C$2:$C$674,0),MATCH('STOCK (2)'!S$3,FCSTSDV!$D$1:$N$1,0))/'STOCK (2)'!$F250,1),0)</f>
        <v>0</v>
      </c>
      <c r="T250" s="99">
        <f t="array" ref="T250">+IFERROR(ROUND(INDEX(FCSTSDV!$D$2:$N$674,MATCH('STOCK (2)'!$D250,FCSTSDV!$C$2:$C$674,0),MATCH('STOCK (2)'!T$3,FCSTSDV!$D$1:$N$1,0))/'STOCK (2)'!$F250,1),0)</f>
        <v>0</v>
      </c>
      <c r="U250" s="99">
        <f t="array" ref="U250">+IFERROR(ROUND(INDEX(FCSTSDV!$D$2:$N$674,MATCH('STOCK (2)'!$D250,FCSTSDV!$C$2:$C$674,0),MATCH('STOCK (2)'!U$3,FCSTSDV!$D$1:$N$1,0))/'STOCK (2)'!$F250,1),0)</f>
        <v>0</v>
      </c>
      <c r="V250" s="99">
        <f t="array" ref="V250">+IFERROR(ROUND(INDEX(FCSTSDV!$D$2:$N$674,MATCH('STOCK (2)'!$D250,FCSTSDV!$C$2:$C$674,0),MATCH('STOCK (2)'!V$3,FCSTSDV!$D$1:$N$1,0))/'STOCK (2)'!$F250,1),0)</f>
        <v>0</v>
      </c>
      <c r="W250" s="99">
        <f t="array" ref="W250">+IFERROR(ROUND(INDEX(FCSTSDV!$D$2:$N$674,MATCH('STOCK (2)'!$D250,FCSTSDV!$C$2:$C$674,0),MATCH('STOCK (2)'!W$3,FCSTSDV!$D$1:$N$1,0))/'STOCK (2)'!$F250,1),0)</f>
        <v>0</v>
      </c>
      <c r="X250" s="99">
        <f t="array" ref="X250">+IFERROR(ROUND(INDEX(FCSTSDV!$D$2:$N$674,MATCH('STOCK (2)'!$D250,FCSTSDV!$C$2:$C$674,0),MATCH('STOCK (2)'!X$3,FCSTSDV!$D$1:$N$1,0))/'STOCK (2)'!$F250,1),0)</f>
        <v>0</v>
      </c>
      <c r="Y250" s="117">
        <f t="array" ref="Y250">+IFERROR(ROUND(INDEX(FCSTSDV!$D$2:$N$674,MATCH('STOCK (2)'!$D250,FCSTSDV!$C$2:$C$674,0),MATCH('STOCK (2)'!Y$3,FCSTSDV!$D$1:$N$1,0))/'STOCK (2)'!$F250,1),0)</f>
        <v>0</v>
      </c>
      <c r="Z250" s="117">
        <f t="array" ref="Z250">+IFERROR(ROUND(INDEX(FCSTSDV!$D$2:$N$674,MATCH('STOCK (2)'!$D250,FCSTSDV!$C$2:$C$674,0),MATCH('STOCK (2)'!Z$3,FCSTSDV!$D$1:$N$1,0))/'STOCK (2)'!$F250,1),0)</f>
        <v>0</v>
      </c>
    </row>
    <row r="251" spans="1:26" ht="20.100000000000001" customHeight="1">
      <c r="A251" s="807"/>
      <c r="B251" s="792"/>
      <c r="C251" s="16"/>
      <c r="D251" s="52"/>
      <c r="E251" s="205" t="str">
        <f>+E250</f>
        <v>332*280*90</v>
      </c>
      <c r="F251" s="53"/>
      <c r="G251" s="54"/>
      <c r="H251" s="54"/>
      <c r="I251" s="782"/>
      <c r="J251" s="263"/>
      <c r="K251" s="90" t="e">
        <f t="shared" ref="K251:P251" si="97">+$I250+$J251-K250</f>
        <v>#N/A</v>
      </c>
      <c r="L251" s="90" t="e">
        <f t="shared" si="97"/>
        <v>#N/A</v>
      </c>
      <c r="M251" s="90" t="e">
        <f t="shared" si="97"/>
        <v>#N/A</v>
      </c>
      <c r="N251" s="90" t="e">
        <f t="shared" si="97"/>
        <v>#N/A</v>
      </c>
      <c r="O251" s="90" t="e">
        <f t="shared" si="97"/>
        <v>#N/A</v>
      </c>
      <c r="P251" s="90" t="e">
        <f t="shared" si="97"/>
        <v>#N/A</v>
      </c>
      <c r="Q251" s="90" t="e">
        <f t="shared" ref="Q251:Z251" si="98">+P251-Q250</f>
        <v>#N/A</v>
      </c>
      <c r="R251" s="90" t="e">
        <f t="shared" si="98"/>
        <v>#N/A</v>
      </c>
      <c r="S251" s="90" t="e">
        <f t="shared" si="98"/>
        <v>#N/A</v>
      </c>
      <c r="T251" s="90" t="e">
        <f t="shared" si="98"/>
        <v>#N/A</v>
      </c>
      <c r="U251" s="90" t="e">
        <f t="shared" si="98"/>
        <v>#N/A</v>
      </c>
      <c r="V251" s="90" t="e">
        <f t="shared" si="98"/>
        <v>#N/A</v>
      </c>
      <c r="W251" s="90" t="e">
        <f t="shared" si="98"/>
        <v>#N/A</v>
      </c>
      <c r="X251" s="90" t="e">
        <f t="shared" si="98"/>
        <v>#N/A</v>
      </c>
      <c r="Y251" s="90" t="e">
        <f t="shared" si="98"/>
        <v>#N/A</v>
      </c>
      <c r="Z251" s="90" t="e">
        <f t="shared" si="98"/>
        <v>#N/A</v>
      </c>
    </row>
    <row r="252" spans="1:26" ht="20.100000000000001" customHeight="1">
      <c r="A252" s="795" t="s">
        <v>264</v>
      </c>
      <c r="B252" s="795" t="s">
        <v>265</v>
      </c>
      <c r="C252" s="50"/>
      <c r="D252" s="123" t="s">
        <v>266</v>
      </c>
      <c r="E252" s="204" t="s">
        <v>265</v>
      </c>
      <c r="F252" s="47">
        <v>100</v>
      </c>
      <c r="G252" s="48"/>
      <c r="H252" s="48"/>
      <c r="I252" s="785" t="e">
        <f>+VLOOKUP(A252,Sheet2!$B$3:$C$189,2,0)</f>
        <v>#N/A</v>
      </c>
      <c r="J252" s="91"/>
      <c r="K252" s="99">
        <f t="array" ref="K252">+IFERROR(ROUND(INDEX(FCSTSDV!$D$2:$N$674,MATCH('STOCK (2)'!$D252,FCSTSDV!$C$2:$C$674,0),MATCH('STOCK (2)'!K$3,FCSTSDV!$D$1:$N$1,0))/'STOCK (2)'!$F252,1),0)</f>
        <v>0</v>
      </c>
      <c r="L252" s="99">
        <f t="array" ref="L252">+IFERROR(ROUND(INDEX(FCSTSDV!$D$2:$N$674,MATCH('STOCK (2)'!$D252,FCSTSDV!$C$2:$C$674,0),MATCH('STOCK (2)'!L$3,FCSTSDV!$D$1:$N$1,0))/'STOCK (2)'!$F252,1),0)</f>
        <v>0</v>
      </c>
      <c r="M252" s="99">
        <f t="array" ref="M252">+IFERROR(ROUND(INDEX(FCSTSDV!$D$2:$N$674,MATCH('STOCK (2)'!$D252,FCSTSDV!$C$2:$C$674,0),MATCH('STOCK (2)'!M$3,FCSTSDV!$D$1:$N$1,0))/'STOCK (2)'!$F252,1),0)</f>
        <v>0</v>
      </c>
      <c r="N252" s="99">
        <f t="array" ref="N252">+IFERROR(ROUND(INDEX(FCSTSDV!$D$2:$N$674,MATCH('STOCK (2)'!$D252,FCSTSDV!$C$2:$C$674,0),MATCH('STOCK (2)'!N$3,FCSTSDV!$D$1:$N$1,0))/'STOCK (2)'!$F252,1),0)</f>
        <v>0</v>
      </c>
      <c r="O252" s="99">
        <f t="array" ref="O252">+IFERROR(ROUND(INDEX(FCSTSDV!$D$2:$N$674,MATCH('STOCK (2)'!$D252,FCSTSDV!$C$2:$C$674,0),MATCH('STOCK (2)'!O$3,FCSTSDV!$D$1:$N$1,0))/'STOCK (2)'!$F252,1),0)</f>
        <v>0</v>
      </c>
      <c r="P252" s="99">
        <f t="array" ref="P252">+IFERROR(ROUND(INDEX(FCSTSDV!$D$2:$N$674,MATCH('STOCK (2)'!$D252,FCSTSDV!$C$2:$C$674,0),MATCH('STOCK (2)'!P$3,FCSTSDV!$D$1:$N$1,0))/'STOCK (2)'!$F252,1),0)</f>
        <v>0</v>
      </c>
      <c r="Q252" s="99">
        <f t="array" ref="Q252">+IFERROR(ROUND(INDEX(FCSTSDV!$D$2:$N$674,MATCH('STOCK (2)'!$D252,FCSTSDV!$C$2:$C$674,0),MATCH('STOCK (2)'!Q$3,FCSTSDV!$D$1:$N$1,0))/'STOCK (2)'!$F252,1),0)</f>
        <v>0</v>
      </c>
      <c r="R252" s="99">
        <f t="array" ref="R252">+IFERROR(ROUND(INDEX(FCSTSDV!$D$2:$N$674,MATCH('STOCK (2)'!$D252,FCSTSDV!$C$2:$C$674,0),MATCH('STOCK (2)'!R$3,FCSTSDV!$D$1:$N$1,0))/'STOCK (2)'!$F252,1),0)</f>
        <v>0</v>
      </c>
      <c r="S252" s="99">
        <f t="array" ref="S252">+IFERROR(ROUND(INDEX(FCSTSDV!$D$2:$N$674,MATCH('STOCK (2)'!$D252,FCSTSDV!$C$2:$C$674,0),MATCH('STOCK (2)'!S$3,FCSTSDV!$D$1:$N$1,0))/'STOCK (2)'!$F252,1),0)</f>
        <v>0</v>
      </c>
      <c r="T252" s="99">
        <f t="array" ref="T252">+IFERROR(ROUND(INDEX(FCSTSDV!$D$2:$N$674,MATCH('STOCK (2)'!$D252,FCSTSDV!$C$2:$C$674,0),MATCH('STOCK (2)'!T$3,FCSTSDV!$D$1:$N$1,0))/'STOCK (2)'!$F252,1),0)</f>
        <v>0</v>
      </c>
      <c r="U252" s="99">
        <f t="array" ref="U252">+IFERROR(ROUND(INDEX(FCSTSDV!$D$2:$N$674,MATCH('STOCK (2)'!$D252,FCSTSDV!$C$2:$C$674,0),MATCH('STOCK (2)'!U$3,FCSTSDV!$D$1:$N$1,0))/'STOCK (2)'!$F252,1),0)</f>
        <v>0</v>
      </c>
      <c r="V252" s="99">
        <f t="array" ref="V252">+IFERROR(ROUND(INDEX(FCSTSDV!$D$2:$N$674,MATCH('STOCK (2)'!$D252,FCSTSDV!$C$2:$C$674,0),MATCH('STOCK (2)'!V$3,FCSTSDV!$D$1:$N$1,0))/'STOCK (2)'!$F252,1),0)</f>
        <v>0</v>
      </c>
      <c r="W252" s="99">
        <f t="array" ref="W252">+IFERROR(ROUND(INDEX(FCSTSDV!$D$2:$N$674,MATCH('STOCK (2)'!$D252,FCSTSDV!$C$2:$C$674,0),MATCH('STOCK (2)'!W$3,FCSTSDV!$D$1:$N$1,0))/'STOCK (2)'!$F252,1),0)</f>
        <v>0</v>
      </c>
      <c r="X252" s="99">
        <f t="array" ref="X252">+IFERROR(ROUND(INDEX(FCSTSDV!$D$2:$N$674,MATCH('STOCK (2)'!$D252,FCSTSDV!$C$2:$C$674,0),MATCH('STOCK (2)'!X$3,FCSTSDV!$D$1:$N$1,0))/'STOCK (2)'!$F252,1),0)</f>
        <v>0</v>
      </c>
      <c r="Y252" s="117">
        <f t="array" ref="Y252">+IFERROR(ROUND(INDEX(FCSTSDV!$D$2:$N$674,MATCH('STOCK (2)'!$D252,FCSTSDV!$C$2:$C$674,0),MATCH('STOCK (2)'!Y$3,FCSTSDV!$D$1:$N$1,0))/'STOCK (2)'!$F252,1),0)</f>
        <v>0</v>
      </c>
      <c r="Z252" s="117">
        <f t="array" ref="Z252">+IFERROR(ROUND(INDEX(FCSTSDV!$D$2:$N$674,MATCH('STOCK (2)'!$D252,FCSTSDV!$C$2:$C$674,0),MATCH('STOCK (2)'!Z$3,FCSTSDV!$D$1:$N$1,0))/'STOCK (2)'!$F252,1),0)</f>
        <v>0</v>
      </c>
    </row>
    <row r="253" spans="1:26" ht="20.100000000000001" customHeight="1">
      <c r="A253" s="792"/>
      <c r="B253" s="792"/>
      <c r="C253" s="60"/>
      <c r="D253" s="52" t="s">
        <v>153</v>
      </c>
      <c r="E253" s="205" t="str">
        <f>+E252</f>
        <v>163*118*0.5T</v>
      </c>
      <c r="F253" s="53" t="s">
        <v>43</v>
      </c>
      <c r="G253" s="54"/>
      <c r="H253" s="54"/>
      <c r="I253" s="782"/>
      <c r="J253" s="79"/>
      <c r="K253" s="90" t="e">
        <f t="shared" ref="K253:P253" si="99">+$I252+$J253-K252</f>
        <v>#N/A</v>
      </c>
      <c r="L253" s="90" t="e">
        <f t="shared" si="99"/>
        <v>#N/A</v>
      </c>
      <c r="M253" s="90" t="e">
        <f t="shared" si="99"/>
        <v>#N/A</v>
      </c>
      <c r="N253" s="90" t="e">
        <f t="shared" si="99"/>
        <v>#N/A</v>
      </c>
      <c r="O253" s="90" t="e">
        <f t="shared" si="99"/>
        <v>#N/A</v>
      </c>
      <c r="P253" s="90" t="e">
        <f t="shared" si="99"/>
        <v>#N/A</v>
      </c>
      <c r="Q253" s="90" t="e">
        <f t="shared" ref="Q253:Z253" si="100">+P253-Q252</f>
        <v>#N/A</v>
      </c>
      <c r="R253" s="90" t="e">
        <f t="shared" si="100"/>
        <v>#N/A</v>
      </c>
      <c r="S253" s="90" t="e">
        <f t="shared" si="100"/>
        <v>#N/A</v>
      </c>
      <c r="T253" s="90" t="e">
        <f t="shared" si="100"/>
        <v>#N/A</v>
      </c>
      <c r="U253" s="90" t="e">
        <f t="shared" si="100"/>
        <v>#N/A</v>
      </c>
      <c r="V253" s="90" t="e">
        <f t="shared" si="100"/>
        <v>#N/A</v>
      </c>
      <c r="W253" s="90" t="e">
        <f t="shared" si="100"/>
        <v>#N/A</v>
      </c>
      <c r="X253" s="90" t="e">
        <f t="shared" si="100"/>
        <v>#N/A</v>
      </c>
      <c r="Y253" s="90" t="e">
        <f t="shared" si="100"/>
        <v>#N/A</v>
      </c>
      <c r="Z253" s="90" t="e">
        <f t="shared" si="100"/>
        <v>#N/A</v>
      </c>
    </row>
    <row r="254" spans="1:26" ht="20.100000000000001" customHeight="1">
      <c r="A254" s="791" t="s">
        <v>267</v>
      </c>
      <c r="B254" s="791" t="s">
        <v>268</v>
      </c>
      <c r="C254" s="50"/>
      <c r="D254" s="123" t="s">
        <v>266</v>
      </c>
      <c r="E254" s="204" t="s">
        <v>268</v>
      </c>
      <c r="F254" s="47">
        <v>100</v>
      </c>
      <c r="G254" s="45"/>
      <c r="H254" s="45"/>
      <c r="I254" s="781" t="e">
        <f>+VLOOKUP(A254,Sheet2!$B$3:$C$189,2,0)</f>
        <v>#N/A</v>
      </c>
      <c r="J254" s="81"/>
      <c r="K254" s="99">
        <f t="array" ref="K254">+IFERROR(ROUND(INDEX(FCSTSDV!$D$2:$N$674,MATCH('STOCK (2)'!$D254,FCSTSDV!$C$2:$C$674,0),MATCH('STOCK (2)'!K$3,FCSTSDV!$D$1:$N$1,0))/'STOCK (2)'!$F254,1),0)</f>
        <v>0</v>
      </c>
      <c r="L254" s="99">
        <f t="array" ref="L254">+IFERROR(ROUND(INDEX(FCSTSDV!$D$2:$N$674,MATCH('STOCK (2)'!$D254,FCSTSDV!$C$2:$C$674,0),MATCH('STOCK (2)'!L$3,FCSTSDV!$D$1:$N$1,0))/'STOCK (2)'!$F254,1),0)</f>
        <v>0</v>
      </c>
      <c r="M254" s="99">
        <f t="array" ref="M254">+IFERROR(ROUND(INDEX(FCSTSDV!$D$2:$N$674,MATCH('STOCK (2)'!$D254,FCSTSDV!$C$2:$C$674,0),MATCH('STOCK (2)'!M$3,FCSTSDV!$D$1:$N$1,0))/'STOCK (2)'!$F254,1),0)</f>
        <v>0</v>
      </c>
      <c r="N254" s="99">
        <f t="array" ref="N254">+IFERROR(ROUND(INDEX(FCSTSDV!$D$2:$N$674,MATCH('STOCK (2)'!$D254,FCSTSDV!$C$2:$C$674,0),MATCH('STOCK (2)'!N$3,FCSTSDV!$D$1:$N$1,0))/'STOCK (2)'!$F254,1),0)</f>
        <v>0</v>
      </c>
      <c r="O254" s="99">
        <f t="array" ref="O254">+IFERROR(ROUND(INDEX(FCSTSDV!$D$2:$N$674,MATCH('STOCK (2)'!$D254,FCSTSDV!$C$2:$C$674,0),MATCH('STOCK (2)'!O$3,FCSTSDV!$D$1:$N$1,0))/'STOCK (2)'!$F254,1),0)</f>
        <v>0</v>
      </c>
      <c r="P254" s="99">
        <f t="array" ref="P254">+IFERROR(ROUND(INDEX(FCSTSDV!$D$2:$N$674,MATCH('STOCK (2)'!$D254,FCSTSDV!$C$2:$C$674,0),MATCH('STOCK (2)'!P$3,FCSTSDV!$D$1:$N$1,0))/'STOCK (2)'!$F254,1),0)</f>
        <v>0</v>
      </c>
      <c r="Q254" s="99">
        <f t="array" ref="Q254">+IFERROR(ROUND(INDEX(FCSTSDV!$D$2:$N$674,MATCH('STOCK (2)'!$D254,FCSTSDV!$C$2:$C$674,0),MATCH('STOCK (2)'!Q$3,FCSTSDV!$D$1:$N$1,0))/'STOCK (2)'!$F254,1),0)</f>
        <v>0</v>
      </c>
      <c r="R254" s="99">
        <f t="array" ref="R254">+IFERROR(ROUND(INDEX(FCSTSDV!$D$2:$N$674,MATCH('STOCK (2)'!$D254,FCSTSDV!$C$2:$C$674,0),MATCH('STOCK (2)'!R$3,FCSTSDV!$D$1:$N$1,0))/'STOCK (2)'!$F254,1),0)</f>
        <v>0</v>
      </c>
      <c r="S254" s="99">
        <f t="array" ref="S254">+IFERROR(ROUND(INDEX(FCSTSDV!$D$2:$N$674,MATCH('STOCK (2)'!$D254,FCSTSDV!$C$2:$C$674,0),MATCH('STOCK (2)'!S$3,FCSTSDV!$D$1:$N$1,0))/'STOCK (2)'!$F254,1),0)</f>
        <v>0</v>
      </c>
      <c r="T254" s="99">
        <f t="array" ref="T254">+IFERROR(ROUND(INDEX(FCSTSDV!$D$2:$N$674,MATCH('STOCK (2)'!$D254,FCSTSDV!$C$2:$C$674,0),MATCH('STOCK (2)'!T$3,FCSTSDV!$D$1:$N$1,0))/'STOCK (2)'!$F254,1),0)</f>
        <v>0</v>
      </c>
      <c r="U254" s="99">
        <f t="array" ref="U254">+IFERROR(ROUND(INDEX(FCSTSDV!$D$2:$N$674,MATCH('STOCK (2)'!$D254,FCSTSDV!$C$2:$C$674,0),MATCH('STOCK (2)'!U$3,FCSTSDV!$D$1:$N$1,0))/'STOCK (2)'!$F254,1),0)</f>
        <v>0</v>
      </c>
      <c r="V254" s="99">
        <f t="array" ref="V254">+IFERROR(ROUND(INDEX(FCSTSDV!$D$2:$N$674,MATCH('STOCK (2)'!$D254,FCSTSDV!$C$2:$C$674,0),MATCH('STOCK (2)'!V$3,FCSTSDV!$D$1:$N$1,0))/'STOCK (2)'!$F254,1),0)</f>
        <v>0</v>
      </c>
      <c r="W254" s="99">
        <f t="array" ref="W254">+IFERROR(ROUND(INDEX(FCSTSDV!$D$2:$N$674,MATCH('STOCK (2)'!$D254,FCSTSDV!$C$2:$C$674,0),MATCH('STOCK (2)'!W$3,FCSTSDV!$D$1:$N$1,0))/'STOCK (2)'!$F254,1),0)</f>
        <v>0</v>
      </c>
      <c r="X254" s="99">
        <f t="array" ref="X254">+IFERROR(ROUND(INDEX(FCSTSDV!$D$2:$N$674,MATCH('STOCK (2)'!$D254,FCSTSDV!$C$2:$C$674,0),MATCH('STOCK (2)'!X$3,FCSTSDV!$D$1:$N$1,0))/'STOCK (2)'!$F254,1),0)</f>
        <v>0</v>
      </c>
      <c r="Y254" s="117">
        <f t="array" ref="Y254">+IFERROR(ROUND(INDEX(FCSTSDV!$D$2:$N$674,MATCH('STOCK (2)'!$D254,FCSTSDV!$C$2:$C$674,0),MATCH('STOCK (2)'!Y$3,FCSTSDV!$D$1:$N$1,0))/'STOCK (2)'!$F254,1),0)</f>
        <v>0</v>
      </c>
      <c r="Z254" s="117">
        <f t="array" ref="Z254">+IFERROR(ROUND(INDEX(FCSTSDV!$D$2:$N$674,MATCH('STOCK (2)'!$D254,FCSTSDV!$C$2:$C$674,0),MATCH('STOCK (2)'!Z$3,FCSTSDV!$D$1:$N$1,0))/'STOCK (2)'!$F254,1),0)</f>
        <v>0</v>
      </c>
    </row>
    <row r="255" spans="1:26" ht="20.100000000000001" customHeight="1">
      <c r="A255" s="792"/>
      <c r="B255" s="792"/>
      <c r="C255" s="127"/>
      <c r="D255" s="128" t="s">
        <v>153</v>
      </c>
      <c r="E255" s="204" t="str">
        <f>+E254</f>
        <v>161*117*0.8T</v>
      </c>
      <c r="F255" s="129" t="s">
        <v>43</v>
      </c>
      <c r="G255" s="54"/>
      <c r="H255" s="54"/>
      <c r="I255" s="782"/>
      <c r="J255" s="79"/>
      <c r="K255" s="90" t="e">
        <f t="shared" ref="K255:P255" si="101">+$I254+$J255-K254</f>
        <v>#N/A</v>
      </c>
      <c r="L255" s="90" t="e">
        <f t="shared" si="101"/>
        <v>#N/A</v>
      </c>
      <c r="M255" s="90" t="e">
        <f t="shared" si="101"/>
        <v>#N/A</v>
      </c>
      <c r="N255" s="90" t="e">
        <f t="shared" si="101"/>
        <v>#N/A</v>
      </c>
      <c r="O255" s="90" t="e">
        <f t="shared" si="101"/>
        <v>#N/A</v>
      </c>
      <c r="P255" s="90" t="e">
        <f t="shared" si="101"/>
        <v>#N/A</v>
      </c>
      <c r="Q255" s="90" t="e">
        <f t="shared" ref="Q255:Z255" si="102">+P255-Q254</f>
        <v>#N/A</v>
      </c>
      <c r="R255" s="90" t="e">
        <f t="shared" si="102"/>
        <v>#N/A</v>
      </c>
      <c r="S255" s="90" t="e">
        <f t="shared" si="102"/>
        <v>#N/A</v>
      </c>
      <c r="T255" s="90" t="e">
        <f t="shared" si="102"/>
        <v>#N/A</v>
      </c>
      <c r="U255" s="90" t="e">
        <f t="shared" si="102"/>
        <v>#N/A</v>
      </c>
      <c r="V255" s="90" t="e">
        <f t="shared" si="102"/>
        <v>#N/A</v>
      </c>
      <c r="W255" s="90" t="e">
        <f t="shared" si="102"/>
        <v>#N/A</v>
      </c>
      <c r="X255" s="90" t="e">
        <f t="shared" si="102"/>
        <v>#N/A</v>
      </c>
      <c r="Y255" s="90" t="e">
        <f t="shared" si="102"/>
        <v>#N/A</v>
      </c>
      <c r="Z255" s="90" t="e">
        <f t="shared" si="102"/>
        <v>#N/A</v>
      </c>
    </row>
    <row r="256" spans="1:26" ht="20.100000000000001" customHeight="1">
      <c r="A256" s="791" t="s">
        <v>269</v>
      </c>
      <c r="B256" s="791"/>
      <c r="C256" s="63"/>
      <c r="D256" s="73" t="s">
        <v>270</v>
      </c>
      <c r="E256" s="203" t="str">
        <f>+E255</f>
        <v>161*117*0.8T</v>
      </c>
      <c r="F256" s="44">
        <v>100</v>
      </c>
      <c r="G256" s="45"/>
      <c r="H256" s="45"/>
      <c r="I256" s="781" t="e">
        <f>+VLOOKUP(A256,Sheet2!$B$3:$C$189,2,0)</f>
        <v>#N/A</v>
      </c>
      <c r="J256" s="81"/>
      <c r="K256" s="99">
        <f t="array" ref="K256">+IFERROR(ROUND(INDEX(FCSTSDV!$D$2:$N$674,MATCH('STOCK (2)'!$D256,FCSTSDV!$C$2:$C$674,0),MATCH('STOCK (2)'!K$3,FCSTSDV!$D$1:$N$1,0))/'STOCK (2)'!$F256,1),0)</f>
        <v>0</v>
      </c>
      <c r="L256" s="99">
        <f t="array" ref="L256">+IFERROR(ROUND(INDEX(FCSTSDV!$D$2:$N$674,MATCH('STOCK (2)'!$D256,FCSTSDV!$C$2:$C$674,0),MATCH('STOCK (2)'!L$3,FCSTSDV!$D$1:$N$1,0))/'STOCK (2)'!$F256,1),0)</f>
        <v>0</v>
      </c>
      <c r="M256" s="99">
        <f t="array" ref="M256">+IFERROR(ROUND(INDEX(FCSTSDV!$D$2:$N$674,MATCH('STOCK (2)'!$D256,FCSTSDV!$C$2:$C$674,0),MATCH('STOCK (2)'!M$3,FCSTSDV!$D$1:$N$1,0))/'STOCK (2)'!$F256,1),0)</f>
        <v>0</v>
      </c>
      <c r="N256" s="99">
        <f t="array" ref="N256">+IFERROR(ROUND(INDEX(FCSTSDV!$D$2:$N$674,MATCH('STOCK (2)'!$D256,FCSTSDV!$C$2:$C$674,0),MATCH('STOCK (2)'!N$3,FCSTSDV!$D$1:$N$1,0))/'STOCK (2)'!$F256,1),0)</f>
        <v>0</v>
      </c>
      <c r="O256" s="99">
        <f t="array" ref="O256">+IFERROR(ROUND(INDEX(FCSTSDV!$D$2:$N$674,MATCH('STOCK (2)'!$D256,FCSTSDV!$C$2:$C$674,0),MATCH('STOCK (2)'!O$3,FCSTSDV!$D$1:$N$1,0))/'STOCK (2)'!$F256,1),0)</f>
        <v>0</v>
      </c>
      <c r="P256" s="99">
        <f t="array" ref="P256">+IFERROR(ROUND(INDEX(FCSTSDV!$D$2:$N$674,MATCH('STOCK (2)'!$D256,FCSTSDV!$C$2:$C$674,0),MATCH('STOCK (2)'!P$3,FCSTSDV!$D$1:$N$1,0))/'STOCK (2)'!$F256,1),0)</f>
        <v>0</v>
      </c>
      <c r="Q256" s="99">
        <f t="array" ref="Q256">+IFERROR(ROUND(INDEX(FCSTSDV!$D$2:$N$674,MATCH('STOCK (2)'!$D256,FCSTSDV!$C$2:$C$674,0),MATCH('STOCK (2)'!Q$3,FCSTSDV!$D$1:$N$1,0))/'STOCK (2)'!$F256,1),0)</f>
        <v>0</v>
      </c>
      <c r="R256" s="99">
        <f t="array" ref="R256">+IFERROR(ROUND(INDEX(FCSTSDV!$D$2:$N$674,MATCH('STOCK (2)'!$D256,FCSTSDV!$C$2:$C$674,0),MATCH('STOCK (2)'!R$3,FCSTSDV!$D$1:$N$1,0))/'STOCK (2)'!$F256,1),0)</f>
        <v>0</v>
      </c>
      <c r="S256" s="99">
        <f t="array" ref="S256">+IFERROR(ROUND(INDEX(FCSTSDV!$D$2:$N$674,MATCH('STOCK (2)'!$D256,FCSTSDV!$C$2:$C$674,0),MATCH('STOCK (2)'!S$3,FCSTSDV!$D$1:$N$1,0))/'STOCK (2)'!$F256,1),0)</f>
        <v>0</v>
      </c>
      <c r="T256" s="99">
        <f t="array" ref="T256">+IFERROR(ROUND(INDEX(FCSTSDV!$D$2:$N$674,MATCH('STOCK (2)'!$D256,FCSTSDV!$C$2:$C$674,0),MATCH('STOCK (2)'!T$3,FCSTSDV!$D$1:$N$1,0))/'STOCK (2)'!$F256,1),0)</f>
        <v>0</v>
      </c>
      <c r="U256" s="99">
        <f t="array" ref="U256">+IFERROR(ROUND(INDEX(FCSTSDV!$D$2:$N$674,MATCH('STOCK (2)'!$D256,FCSTSDV!$C$2:$C$674,0),MATCH('STOCK (2)'!U$3,FCSTSDV!$D$1:$N$1,0))/'STOCK (2)'!$F256,1),0)</f>
        <v>0</v>
      </c>
      <c r="V256" s="99">
        <f t="array" ref="V256">+IFERROR(ROUND(INDEX(FCSTSDV!$D$2:$N$674,MATCH('STOCK (2)'!$D256,FCSTSDV!$C$2:$C$674,0),MATCH('STOCK (2)'!V$3,FCSTSDV!$D$1:$N$1,0))/'STOCK (2)'!$F256,1),0)</f>
        <v>0</v>
      </c>
      <c r="W256" s="99">
        <f t="array" ref="W256">+IFERROR(ROUND(INDEX(FCSTSDV!$D$2:$N$674,MATCH('STOCK (2)'!$D256,FCSTSDV!$C$2:$C$674,0),MATCH('STOCK (2)'!W$3,FCSTSDV!$D$1:$N$1,0))/'STOCK (2)'!$F256,1),0)</f>
        <v>0</v>
      </c>
      <c r="X256" s="99">
        <f t="array" ref="X256">+IFERROR(ROUND(INDEX(FCSTSDV!$D$2:$N$674,MATCH('STOCK (2)'!$D256,FCSTSDV!$C$2:$C$674,0),MATCH('STOCK (2)'!X$3,FCSTSDV!$D$1:$N$1,0))/'STOCK (2)'!$F256,1),0)</f>
        <v>0</v>
      </c>
      <c r="Y256" s="117">
        <f t="array" ref="Y256">+IFERROR(ROUND(INDEX(FCSTSDV!$D$2:$N$674,MATCH('STOCK (2)'!$D256,FCSTSDV!$C$2:$C$674,0),MATCH('STOCK (2)'!Y$3,FCSTSDV!$D$1:$N$1,0))/'STOCK (2)'!$F256,1),0)</f>
        <v>0</v>
      </c>
      <c r="Z256" s="117">
        <f t="array" ref="Z256">+IFERROR(ROUND(INDEX(FCSTSDV!$D$2:$N$674,MATCH('STOCK (2)'!$D256,FCSTSDV!$C$2:$C$674,0),MATCH('STOCK (2)'!Z$3,FCSTSDV!$D$1:$N$1,0))/'STOCK (2)'!$F256,1),0)</f>
        <v>0</v>
      </c>
    </row>
    <row r="257" spans="1:26" ht="20.100000000000001" customHeight="1">
      <c r="A257" s="792"/>
      <c r="B257" s="792"/>
      <c r="C257" s="127"/>
      <c r="D257" s="128" t="s">
        <v>153</v>
      </c>
      <c r="E257" s="204" t="str">
        <f>+E256</f>
        <v>161*117*0.8T</v>
      </c>
      <c r="F257" s="129" t="s">
        <v>43</v>
      </c>
      <c r="G257" s="54"/>
      <c r="H257" s="54"/>
      <c r="I257" s="782"/>
      <c r="J257" s="79"/>
      <c r="K257" s="90" t="e">
        <f t="shared" ref="K257:P257" si="103">+$I256+$J257-K256</f>
        <v>#N/A</v>
      </c>
      <c r="L257" s="90" t="e">
        <f t="shared" si="103"/>
        <v>#N/A</v>
      </c>
      <c r="M257" s="90" t="e">
        <f t="shared" si="103"/>
        <v>#N/A</v>
      </c>
      <c r="N257" s="90" t="e">
        <f t="shared" si="103"/>
        <v>#N/A</v>
      </c>
      <c r="O257" s="90" t="e">
        <f t="shared" si="103"/>
        <v>#N/A</v>
      </c>
      <c r="P257" s="90" t="e">
        <f t="shared" si="103"/>
        <v>#N/A</v>
      </c>
      <c r="Q257" s="90" t="e">
        <f t="shared" ref="Q257:Z257" si="104">+P257-Q256</f>
        <v>#N/A</v>
      </c>
      <c r="R257" s="90" t="e">
        <f t="shared" si="104"/>
        <v>#N/A</v>
      </c>
      <c r="S257" s="90" t="e">
        <f t="shared" si="104"/>
        <v>#N/A</v>
      </c>
      <c r="T257" s="90" t="e">
        <f t="shared" si="104"/>
        <v>#N/A</v>
      </c>
      <c r="U257" s="90" t="e">
        <f t="shared" si="104"/>
        <v>#N/A</v>
      </c>
      <c r="V257" s="90" t="e">
        <f t="shared" si="104"/>
        <v>#N/A</v>
      </c>
      <c r="W257" s="90" t="e">
        <f t="shared" si="104"/>
        <v>#N/A</v>
      </c>
      <c r="X257" s="90" t="e">
        <f t="shared" si="104"/>
        <v>#N/A</v>
      </c>
      <c r="Y257" s="90" t="e">
        <f t="shared" si="104"/>
        <v>#N/A</v>
      </c>
      <c r="Z257" s="90" t="e">
        <f t="shared" si="104"/>
        <v>#N/A</v>
      </c>
    </row>
    <row r="258" spans="1:26" ht="20.100000000000001" customHeight="1">
      <c r="A258" s="791" t="s">
        <v>271</v>
      </c>
      <c r="B258" s="791"/>
      <c r="C258" s="63"/>
      <c r="D258" s="73" t="s">
        <v>270</v>
      </c>
      <c r="E258" s="203" t="str">
        <f>+E257</f>
        <v>161*117*0.8T</v>
      </c>
      <c r="F258" s="44">
        <v>100</v>
      </c>
      <c r="G258" s="45"/>
      <c r="H258" s="45"/>
      <c r="I258" s="781" t="e">
        <f>+VLOOKUP(A258,Sheet2!$B$3:$C$189,2,0)</f>
        <v>#N/A</v>
      </c>
      <c r="J258" s="81"/>
      <c r="K258" s="99">
        <f t="array" ref="K258">+IFERROR(ROUND(INDEX(FCSTSDV!$D$2:$N$674,MATCH('STOCK (2)'!$D258,FCSTSDV!$C$2:$C$674,0),MATCH('STOCK (2)'!K$3,FCSTSDV!$D$1:$N$1,0))/'STOCK (2)'!$F258,1),0)</f>
        <v>0</v>
      </c>
      <c r="L258" s="99">
        <f t="array" ref="L258">+IFERROR(ROUND(INDEX(FCSTSDV!$D$2:$N$674,MATCH('STOCK (2)'!$D258,FCSTSDV!$C$2:$C$674,0),MATCH('STOCK (2)'!L$3,FCSTSDV!$D$1:$N$1,0))/'STOCK (2)'!$F258,1),0)</f>
        <v>0</v>
      </c>
      <c r="M258" s="99">
        <f t="array" ref="M258">+IFERROR(ROUND(INDEX(FCSTSDV!$D$2:$N$674,MATCH('STOCK (2)'!$D258,FCSTSDV!$C$2:$C$674,0),MATCH('STOCK (2)'!M$3,FCSTSDV!$D$1:$N$1,0))/'STOCK (2)'!$F258,1),0)</f>
        <v>0</v>
      </c>
      <c r="N258" s="99">
        <f t="array" ref="N258">+IFERROR(ROUND(INDEX(FCSTSDV!$D$2:$N$674,MATCH('STOCK (2)'!$D258,FCSTSDV!$C$2:$C$674,0),MATCH('STOCK (2)'!N$3,FCSTSDV!$D$1:$N$1,0))/'STOCK (2)'!$F258,1),0)</f>
        <v>0</v>
      </c>
      <c r="O258" s="99">
        <f t="array" ref="O258">+IFERROR(ROUND(INDEX(FCSTSDV!$D$2:$N$674,MATCH('STOCK (2)'!$D258,FCSTSDV!$C$2:$C$674,0),MATCH('STOCK (2)'!O$3,FCSTSDV!$D$1:$N$1,0))/'STOCK (2)'!$F258,1),0)</f>
        <v>0</v>
      </c>
      <c r="P258" s="99">
        <f t="array" ref="P258">+IFERROR(ROUND(INDEX(FCSTSDV!$D$2:$N$674,MATCH('STOCK (2)'!$D258,FCSTSDV!$C$2:$C$674,0),MATCH('STOCK (2)'!P$3,FCSTSDV!$D$1:$N$1,0))/'STOCK (2)'!$F258,1),0)</f>
        <v>0</v>
      </c>
      <c r="Q258" s="99">
        <f t="array" ref="Q258">+IFERROR(ROUND(INDEX(FCSTSDV!$D$2:$N$674,MATCH('STOCK (2)'!$D258,FCSTSDV!$C$2:$C$674,0),MATCH('STOCK (2)'!Q$3,FCSTSDV!$D$1:$N$1,0))/'STOCK (2)'!$F258,1),0)</f>
        <v>0</v>
      </c>
      <c r="R258" s="99">
        <f t="array" ref="R258">+IFERROR(ROUND(INDEX(FCSTSDV!$D$2:$N$674,MATCH('STOCK (2)'!$D258,FCSTSDV!$C$2:$C$674,0),MATCH('STOCK (2)'!R$3,FCSTSDV!$D$1:$N$1,0))/'STOCK (2)'!$F258,1),0)</f>
        <v>0</v>
      </c>
      <c r="S258" s="99">
        <f t="array" ref="S258">+IFERROR(ROUND(INDEX(FCSTSDV!$D$2:$N$674,MATCH('STOCK (2)'!$D258,FCSTSDV!$C$2:$C$674,0),MATCH('STOCK (2)'!S$3,FCSTSDV!$D$1:$N$1,0))/'STOCK (2)'!$F258,1),0)</f>
        <v>0</v>
      </c>
      <c r="T258" s="99">
        <f t="array" ref="T258">+IFERROR(ROUND(INDEX(FCSTSDV!$D$2:$N$674,MATCH('STOCK (2)'!$D258,FCSTSDV!$C$2:$C$674,0),MATCH('STOCK (2)'!T$3,FCSTSDV!$D$1:$N$1,0))/'STOCK (2)'!$F258,1),0)</f>
        <v>0</v>
      </c>
      <c r="U258" s="99">
        <f t="array" ref="U258">+IFERROR(ROUND(INDEX(FCSTSDV!$D$2:$N$674,MATCH('STOCK (2)'!$D258,FCSTSDV!$C$2:$C$674,0),MATCH('STOCK (2)'!U$3,FCSTSDV!$D$1:$N$1,0))/'STOCK (2)'!$F258,1),0)</f>
        <v>0</v>
      </c>
      <c r="V258" s="99">
        <f t="array" ref="V258">+IFERROR(ROUND(INDEX(FCSTSDV!$D$2:$N$674,MATCH('STOCK (2)'!$D258,FCSTSDV!$C$2:$C$674,0),MATCH('STOCK (2)'!V$3,FCSTSDV!$D$1:$N$1,0))/'STOCK (2)'!$F258,1),0)</f>
        <v>0</v>
      </c>
      <c r="W258" s="99">
        <f t="array" ref="W258">+IFERROR(ROUND(INDEX(FCSTSDV!$D$2:$N$674,MATCH('STOCK (2)'!$D258,FCSTSDV!$C$2:$C$674,0),MATCH('STOCK (2)'!W$3,FCSTSDV!$D$1:$N$1,0))/'STOCK (2)'!$F258,1),0)</f>
        <v>0</v>
      </c>
      <c r="X258" s="99">
        <f t="array" ref="X258">+IFERROR(ROUND(INDEX(FCSTSDV!$D$2:$N$674,MATCH('STOCK (2)'!$D258,FCSTSDV!$C$2:$C$674,0),MATCH('STOCK (2)'!X$3,FCSTSDV!$D$1:$N$1,0))/'STOCK (2)'!$F258,1),0)</f>
        <v>0</v>
      </c>
      <c r="Y258" s="117">
        <f t="array" ref="Y258">+IFERROR(ROUND(INDEX(FCSTSDV!$D$2:$N$674,MATCH('STOCK (2)'!$D258,FCSTSDV!$C$2:$C$674,0),MATCH('STOCK (2)'!Y$3,FCSTSDV!$D$1:$N$1,0))/'STOCK (2)'!$F258,1),0)</f>
        <v>0</v>
      </c>
      <c r="Z258" s="117">
        <f t="array" ref="Z258">+IFERROR(ROUND(INDEX(FCSTSDV!$D$2:$N$674,MATCH('STOCK (2)'!$D258,FCSTSDV!$C$2:$C$674,0),MATCH('STOCK (2)'!Z$3,FCSTSDV!$D$1:$N$1,0))/'STOCK (2)'!$F258,1),0)</f>
        <v>0</v>
      </c>
    </row>
    <row r="259" spans="1:26" ht="20.100000000000001" customHeight="1">
      <c r="A259" s="792"/>
      <c r="B259" s="792"/>
      <c r="C259" s="60"/>
      <c r="D259" s="52" t="s">
        <v>153</v>
      </c>
      <c r="E259" s="205" t="str">
        <f>+E258</f>
        <v>161*117*0.8T</v>
      </c>
      <c r="F259" s="53" t="s">
        <v>43</v>
      </c>
      <c r="G259" s="54"/>
      <c r="H259" s="54"/>
      <c r="I259" s="782"/>
      <c r="J259" s="79"/>
      <c r="K259" s="90" t="e">
        <f t="shared" ref="K259:P259" si="105">+$I258+$J259-K258</f>
        <v>#N/A</v>
      </c>
      <c r="L259" s="90" t="e">
        <f t="shared" si="105"/>
        <v>#N/A</v>
      </c>
      <c r="M259" s="90" t="e">
        <f t="shared" si="105"/>
        <v>#N/A</v>
      </c>
      <c r="N259" s="90" t="e">
        <f t="shared" si="105"/>
        <v>#N/A</v>
      </c>
      <c r="O259" s="90" t="e">
        <f t="shared" si="105"/>
        <v>#N/A</v>
      </c>
      <c r="P259" s="90" t="e">
        <f t="shared" si="105"/>
        <v>#N/A</v>
      </c>
      <c r="Q259" s="90" t="e">
        <f t="shared" ref="Q259:Z259" si="106">+P259-Q258</f>
        <v>#N/A</v>
      </c>
      <c r="R259" s="90" t="e">
        <f t="shared" si="106"/>
        <v>#N/A</v>
      </c>
      <c r="S259" s="90" t="e">
        <f t="shared" si="106"/>
        <v>#N/A</v>
      </c>
      <c r="T259" s="90" t="e">
        <f t="shared" si="106"/>
        <v>#N/A</v>
      </c>
      <c r="U259" s="90" t="e">
        <f t="shared" si="106"/>
        <v>#N/A</v>
      </c>
      <c r="V259" s="90" t="e">
        <f t="shared" si="106"/>
        <v>#N/A</v>
      </c>
      <c r="W259" s="90" t="e">
        <f t="shared" si="106"/>
        <v>#N/A</v>
      </c>
      <c r="X259" s="90" t="e">
        <f t="shared" si="106"/>
        <v>#N/A</v>
      </c>
      <c r="Y259" s="90" t="e">
        <f t="shared" si="106"/>
        <v>#N/A</v>
      </c>
      <c r="Z259" s="90" t="e">
        <f t="shared" si="106"/>
        <v>#N/A</v>
      </c>
    </row>
    <row r="260" spans="1:26" ht="20.100000000000001" customHeight="1">
      <c r="A260" s="791" t="s">
        <v>272</v>
      </c>
      <c r="B260" s="791" t="s">
        <v>273</v>
      </c>
      <c r="C260" s="63"/>
      <c r="D260" s="73" t="s">
        <v>16</v>
      </c>
      <c r="E260" s="203" t="s">
        <v>273</v>
      </c>
      <c r="F260" s="44">
        <v>100</v>
      </c>
      <c r="G260" s="45"/>
      <c r="H260" s="45"/>
      <c r="I260" s="781" t="e">
        <f>+VLOOKUP(A260,Sheet2!$B$3:$C$189,2,0)</f>
        <v>#N/A</v>
      </c>
      <c r="J260" s="81"/>
      <c r="K260" s="99">
        <f t="array" ref="K260">+IFERROR(ROUND(INDEX(FCSTSDV!$D$2:$N$674,MATCH('STOCK (2)'!$D260,FCSTSDV!$C$2:$C$674,0),MATCH('STOCK (2)'!K$3,FCSTSDV!$D$1:$N$1,0))/'STOCK (2)'!$F260,1),0)</f>
        <v>0</v>
      </c>
      <c r="L260" s="99">
        <f t="array" ref="L260">+IFERROR(ROUND(INDEX(FCSTSDV!$D$2:$N$674,MATCH('STOCK (2)'!$D260,FCSTSDV!$C$2:$C$674,0),MATCH('STOCK (2)'!L$3,FCSTSDV!$D$1:$N$1,0))/'STOCK (2)'!$F260,1),0)</f>
        <v>0</v>
      </c>
      <c r="M260" s="99">
        <f t="array" ref="M260">+IFERROR(ROUND(INDEX(FCSTSDV!$D$2:$N$674,MATCH('STOCK (2)'!$D260,FCSTSDV!$C$2:$C$674,0),MATCH('STOCK (2)'!M$3,FCSTSDV!$D$1:$N$1,0))/'STOCK (2)'!$F260,1),0)</f>
        <v>0</v>
      </c>
      <c r="N260" s="99">
        <f t="array" ref="N260">+IFERROR(ROUND(INDEX(FCSTSDV!$D$2:$N$674,MATCH('STOCK (2)'!$D260,FCSTSDV!$C$2:$C$674,0),MATCH('STOCK (2)'!N$3,FCSTSDV!$D$1:$N$1,0))/'STOCK (2)'!$F260,1),0)</f>
        <v>0</v>
      </c>
      <c r="O260" s="99">
        <f t="array" ref="O260">+IFERROR(ROUND(INDEX(FCSTSDV!$D$2:$N$674,MATCH('STOCK (2)'!$D260,FCSTSDV!$C$2:$C$674,0),MATCH('STOCK (2)'!O$3,FCSTSDV!$D$1:$N$1,0))/'STOCK (2)'!$F260,1),0)</f>
        <v>0</v>
      </c>
      <c r="P260" s="99">
        <f t="array" ref="P260">+IFERROR(ROUND(INDEX(FCSTSDV!$D$2:$N$674,MATCH('STOCK (2)'!$D260,FCSTSDV!$C$2:$C$674,0),MATCH('STOCK (2)'!P$3,FCSTSDV!$D$1:$N$1,0))/'STOCK (2)'!$F260,1),0)</f>
        <v>0</v>
      </c>
      <c r="Q260" s="99">
        <f t="array" ref="Q260">+IFERROR(ROUND(INDEX(FCSTSDV!$D$2:$N$674,MATCH('STOCK (2)'!$D260,FCSTSDV!$C$2:$C$674,0),MATCH('STOCK (2)'!Q$3,FCSTSDV!$D$1:$N$1,0))/'STOCK (2)'!$F260,1),0)</f>
        <v>0</v>
      </c>
      <c r="R260" s="99">
        <f t="array" ref="R260">+IFERROR(ROUND(INDEX(FCSTSDV!$D$2:$N$674,MATCH('STOCK (2)'!$D260,FCSTSDV!$C$2:$C$674,0),MATCH('STOCK (2)'!R$3,FCSTSDV!$D$1:$N$1,0))/'STOCK (2)'!$F260,1),0)</f>
        <v>0</v>
      </c>
      <c r="S260" s="99">
        <f t="array" ref="S260">+IFERROR(ROUND(INDEX(FCSTSDV!$D$2:$N$674,MATCH('STOCK (2)'!$D260,FCSTSDV!$C$2:$C$674,0),MATCH('STOCK (2)'!S$3,FCSTSDV!$D$1:$N$1,0))/'STOCK (2)'!$F260,1),0)</f>
        <v>0</v>
      </c>
      <c r="T260" s="99">
        <f t="array" ref="T260">+IFERROR(ROUND(INDEX(FCSTSDV!$D$2:$N$674,MATCH('STOCK (2)'!$D260,FCSTSDV!$C$2:$C$674,0),MATCH('STOCK (2)'!T$3,FCSTSDV!$D$1:$N$1,0))/'STOCK (2)'!$F260,1),0)</f>
        <v>0</v>
      </c>
      <c r="U260" s="99">
        <f t="array" ref="U260">+IFERROR(ROUND(INDEX(FCSTSDV!$D$2:$N$674,MATCH('STOCK (2)'!$D260,FCSTSDV!$C$2:$C$674,0),MATCH('STOCK (2)'!U$3,FCSTSDV!$D$1:$N$1,0))/'STOCK (2)'!$F260,1),0)</f>
        <v>0</v>
      </c>
      <c r="V260" s="99">
        <f t="array" ref="V260">+IFERROR(ROUND(INDEX(FCSTSDV!$D$2:$N$674,MATCH('STOCK (2)'!$D260,FCSTSDV!$C$2:$C$674,0),MATCH('STOCK (2)'!V$3,FCSTSDV!$D$1:$N$1,0))/'STOCK (2)'!$F260,1),0)</f>
        <v>0</v>
      </c>
      <c r="W260" s="99">
        <f t="array" ref="W260">+IFERROR(ROUND(INDEX(FCSTSDV!$D$2:$N$674,MATCH('STOCK (2)'!$D260,FCSTSDV!$C$2:$C$674,0),MATCH('STOCK (2)'!W$3,FCSTSDV!$D$1:$N$1,0))/'STOCK (2)'!$F260,1),0)</f>
        <v>0</v>
      </c>
      <c r="X260" s="99">
        <f t="array" ref="X260">+IFERROR(ROUND(INDEX(FCSTSDV!$D$2:$N$674,MATCH('STOCK (2)'!$D260,FCSTSDV!$C$2:$C$674,0),MATCH('STOCK (2)'!X$3,FCSTSDV!$D$1:$N$1,0))/'STOCK (2)'!$F260,1),0)</f>
        <v>0</v>
      </c>
      <c r="Y260" s="117">
        <f t="array" ref="Y260">+IFERROR(ROUND(INDEX(FCSTSDV!$D$2:$N$674,MATCH('STOCK (2)'!$D260,FCSTSDV!$C$2:$C$674,0),MATCH('STOCK (2)'!Y$3,FCSTSDV!$D$1:$N$1,0))/'STOCK (2)'!$F260,1),0)</f>
        <v>0</v>
      </c>
      <c r="Z260" s="117">
        <f t="array" ref="Z260">+IFERROR(ROUND(INDEX(FCSTSDV!$D$2:$N$674,MATCH('STOCK (2)'!$D260,FCSTSDV!$C$2:$C$674,0),MATCH('STOCK (2)'!Z$3,FCSTSDV!$D$1:$N$1,0))/'STOCK (2)'!$F260,1),0)</f>
        <v>0</v>
      </c>
    </row>
    <row r="261" spans="1:26" ht="20.100000000000001" customHeight="1">
      <c r="A261" s="792"/>
      <c r="B261" s="792"/>
      <c r="C261" s="60"/>
      <c r="D261" s="52" t="s">
        <v>153</v>
      </c>
      <c r="E261" s="205" t="str">
        <f>+E260</f>
        <v>205*125*0.5T</v>
      </c>
      <c r="F261" s="53" t="s">
        <v>43</v>
      </c>
      <c r="G261" s="54"/>
      <c r="H261" s="54"/>
      <c r="I261" s="782"/>
      <c r="J261" s="79"/>
      <c r="K261" s="90" t="e">
        <f t="shared" ref="K261:P261" si="107">+$I260+$J261-K260</f>
        <v>#N/A</v>
      </c>
      <c r="L261" s="90" t="e">
        <f t="shared" si="107"/>
        <v>#N/A</v>
      </c>
      <c r="M261" s="90" t="e">
        <f t="shared" si="107"/>
        <v>#N/A</v>
      </c>
      <c r="N261" s="90" t="e">
        <f t="shared" si="107"/>
        <v>#N/A</v>
      </c>
      <c r="O261" s="90" t="e">
        <f t="shared" si="107"/>
        <v>#N/A</v>
      </c>
      <c r="P261" s="90" t="e">
        <f t="shared" si="107"/>
        <v>#N/A</v>
      </c>
      <c r="Q261" s="90" t="e">
        <f t="shared" ref="Q261:Z261" si="108">+P261-Q260</f>
        <v>#N/A</v>
      </c>
      <c r="R261" s="90" t="e">
        <f t="shared" si="108"/>
        <v>#N/A</v>
      </c>
      <c r="S261" s="90" t="e">
        <f t="shared" si="108"/>
        <v>#N/A</v>
      </c>
      <c r="T261" s="90" t="e">
        <f t="shared" si="108"/>
        <v>#N/A</v>
      </c>
      <c r="U261" s="90" t="e">
        <f t="shared" si="108"/>
        <v>#N/A</v>
      </c>
      <c r="V261" s="90" t="e">
        <f t="shared" si="108"/>
        <v>#N/A</v>
      </c>
      <c r="W261" s="90" t="e">
        <f t="shared" si="108"/>
        <v>#N/A</v>
      </c>
      <c r="X261" s="90" t="e">
        <f t="shared" si="108"/>
        <v>#N/A</v>
      </c>
      <c r="Y261" s="90" t="e">
        <f t="shared" si="108"/>
        <v>#N/A</v>
      </c>
      <c r="Z261" s="90" t="e">
        <f t="shared" si="108"/>
        <v>#N/A</v>
      </c>
    </row>
    <row r="262" spans="1:26" ht="20.100000000000001" customHeight="1">
      <c r="A262" s="791" t="s">
        <v>274</v>
      </c>
      <c r="B262" s="791" t="s">
        <v>275</v>
      </c>
      <c r="C262" s="63"/>
      <c r="D262" s="73" t="s">
        <v>16</v>
      </c>
      <c r="E262" s="203" t="s">
        <v>275</v>
      </c>
      <c r="F262" s="44">
        <v>100</v>
      </c>
      <c r="G262" s="45"/>
      <c r="H262" s="45"/>
      <c r="I262" s="781" t="e">
        <f>+VLOOKUP(A262,Sheet2!$B$3:$C$189,2,0)</f>
        <v>#N/A</v>
      </c>
      <c r="J262" s="81"/>
      <c r="K262" s="99">
        <f t="array" ref="K262">+IFERROR(ROUND(INDEX(FCSTSDV!$D$2:$N$674,MATCH('STOCK (2)'!$D262,FCSTSDV!$C$2:$C$674,0),MATCH('STOCK (2)'!K$3,FCSTSDV!$D$1:$N$1,0))/'STOCK (2)'!$F262,1),0)</f>
        <v>0</v>
      </c>
      <c r="L262" s="99">
        <f t="array" ref="L262">+IFERROR(ROUND(INDEX(FCSTSDV!$D$2:$N$674,MATCH('STOCK (2)'!$D262,FCSTSDV!$C$2:$C$674,0),MATCH('STOCK (2)'!L$3,FCSTSDV!$D$1:$N$1,0))/'STOCK (2)'!$F262,1),0)</f>
        <v>0</v>
      </c>
      <c r="M262" s="99">
        <f t="array" ref="M262">+IFERROR(ROUND(INDEX(FCSTSDV!$D$2:$N$674,MATCH('STOCK (2)'!$D262,FCSTSDV!$C$2:$C$674,0),MATCH('STOCK (2)'!M$3,FCSTSDV!$D$1:$N$1,0))/'STOCK (2)'!$F262,1),0)</f>
        <v>0</v>
      </c>
      <c r="N262" s="99">
        <f t="array" ref="N262">+IFERROR(ROUND(INDEX(FCSTSDV!$D$2:$N$674,MATCH('STOCK (2)'!$D262,FCSTSDV!$C$2:$C$674,0),MATCH('STOCK (2)'!N$3,FCSTSDV!$D$1:$N$1,0))/'STOCK (2)'!$F262,1),0)</f>
        <v>0</v>
      </c>
      <c r="O262" s="99">
        <f t="array" ref="O262">+IFERROR(ROUND(INDEX(FCSTSDV!$D$2:$N$674,MATCH('STOCK (2)'!$D262,FCSTSDV!$C$2:$C$674,0),MATCH('STOCK (2)'!O$3,FCSTSDV!$D$1:$N$1,0))/'STOCK (2)'!$F262,1),0)</f>
        <v>0</v>
      </c>
      <c r="P262" s="99">
        <f t="array" ref="P262">+IFERROR(ROUND(INDEX(FCSTSDV!$D$2:$N$674,MATCH('STOCK (2)'!$D262,FCSTSDV!$C$2:$C$674,0),MATCH('STOCK (2)'!P$3,FCSTSDV!$D$1:$N$1,0))/'STOCK (2)'!$F262,1),0)</f>
        <v>0</v>
      </c>
      <c r="Q262" s="99">
        <f t="array" ref="Q262">+IFERROR(ROUND(INDEX(FCSTSDV!$D$2:$N$674,MATCH('STOCK (2)'!$D262,FCSTSDV!$C$2:$C$674,0),MATCH('STOCK (2)'!Q$3,FCSTSDV!$D$1:$N$1,0))/'STOCK (2)'!$F262,1),0)</f>
        <v>0</v>
      </c>
      <c r="R262" s="99">
        <f t="array" ref="R262">+IFERROR(ROUND(INDEX(FCSTSDV!$D$2:$N$674,MATCH('STOCK (2)'!$D262,FCSTSDV!$C$2:$C$674,0),MATCH('STOCK (2)'!R$3,FCSTSDV!$D$1:$N$1,0))/'STOCK (2)'!$F262,1),0)</f>
        <v>0</v>
      </c>
      <c r="S262" s="99">
        <f t="array" ref="S262">+IFERROR(ROUND(INDEX(FCSTSDV!$D$2:$N$674,MATCH('STOCK (2)'!$D262,FCSTSDV!$C$2:$C$674,0),MATCH('STOCK (2)'!S$3,FCSTSDV!$D$1:$N$1,0))/'STOCK (2)'!$F262,1),0)</f>
        <v>0</v>
      </c>
      <c r="T262" s="99">
        <f t="array" ref="T262">+IFERROR(ROUND(INDEX(FCSTSDV!$D$2:$N$674,MATCH('STOCK (2)'!$D262,FCSTSDV!$C$2:$C$674,0),MATCH('STOCK (2)'!T$3,FCSTSDV!$D$1:$N$1,0))/'STOCK (2)'!$F262,1),0)</f>
        <v>0</v>
      </c>
      <c r="U262" s="99">
        <f t="array" ref="U262">+IFERROR(ROUND(INDEX(FCSTSDV!$D$2:$N$674,MATCH('STOCK (2)'!$D262,FCSTSDV!$C$2:$C$674,0),MATCH('STOCK (2)'!U$3,FCSTSDV!$D$1:$N$1,0))/'STOCK (2)'!$F262,1),0)</f>
        <v>0</v>
      </c>
      <c r="V262" s="99">
        <f t="array" ref="V262">+IFERROR(ROUND(INDEX(FCSTSDV!$D$2:$N$674,MATCH('STOCK (2)'!$D262,FCSTSDV!$C$2:$C$674,0),MATCH('STOCK (2)'!V$3,FCSTSDV!$D$1:$N$1,0))/'STOCK (2)'!$F262,1),0)</f>
        <v>0</v>
      </c>
      <c r="W262" s="99">
        <f t="array" ref="W262">+IFERROR(ROUND(INDEX(FCSTSDV!$D$2:$N$674,MATCH('STOCK (2)'!$D262,FCSTSDV!$C$2:$C$674,0),MATCH('STOCK (2)'!W$3,FCSTSDV!$D$1:$N$1,0))/'STOCK (2)'!$F262,1),0)</f>
        <v>0</v>
      </c>
      <c r="X262" s="99">
        <f t="array" ref="X262">+IFERROR(ROUND(INDEX(FCSTSDV!$D$2:$N$674,MATCH('STOCK (2)'!$D262,FCSTSDV!$C$2:$C$674,0),MATCH('STOCK (2)'!X$3,FCSTSDV!$D$1:$N$1,0))/'STOCK (2)'!$F262,1),0)</f>
        <v>0</v>
      </c>
      <c r="Y262" s="117">
        <f t="array" ref="Y262">+IFERROR(ROUND(INDEX(FCSTSDV!$D$2:$N$674,MATCH('STOCK (2)'!$D262,FCSTSDV!$C$2:$C$674,0),MATCH('STOCK (2)'!Y$3,FCSTSDV!$D$1:$N$1,0))/'STOCK (2)'!$F262,1),0)</f>
        <v>0</v>
      </c>
      <c r="Z262" s="117">
        <f t="array" ref="Z262">+IFERROR(ROUND(INDEX(FCSTSDV!$D$2:$N$674,MATCH('STOCK (2)'!$D262,FCSTSDV!$C$2:$C$674,0),MATCH('STOCK (2)'!Z$3,FCSTSDV!$D$1:$N$1,0))/'STOCK (2)'!$F262,1),0)</f>
        <v>0</v>
      </c>
    </row>
    <row r="263" spans="1:26" ht="20.100000000000001" customHeight="1">
      <c r="A263" s="795"/>
      <c r="B263" s="795"/>
      <c r="C263" s="127"/>
      <c r="D263" s="128" t="s">
        <v>153</v>
      </c>
      <c r="E263" s="204" t="str">
        <f>+E262</f>
        <v>205*130*1T</v>
      </c>
      <c r="F263" s="129" t="s">
        <v>43</v>
      </c>
      <c r="G263" s="48"/>
      <c r="H263" s="48"/>
      <c r="I263" s="785"/>
      <c r="J263" s="262"/>
      <c r="K263" s="162" t="e">
        <f t="shared" ref="K263:P263" si="109">+$I262+$J263-K262</f>
        <v>#N/A</v>
      </c>
      <c r="L263" s="162" t="e">
        <f t="shared" si="109"/>
        <v>#N/A</v>
      </c>
      <c r="M263" s="162" t="e">
        <f t="shared" si="109"/>
        <v>#N/A</v>
      </c>
      <c r="N263" s="162" t="e">
        <f t="shared" si="109"/>
        <v>#N/A</v>
      </c>
      <c r="O263" s="162" t="e">
        <f t="shared" si="109"/>
        <v>#N/A</v>
      </c>
      <c r="P263" s="162" t="e">
        <f t="shared" si="109"/>
        <v>#N/A</v>
      </c>
      <c r="Q263" s="162" t="e">
        <f t="shared" ref="Q263:Z263" si="110">+P263-Q262</f>
        <v>#N/A</v>
      </c>
      <c r="R263" s="162" t="e">
        <f t="shared" si="110"/>
        <v>#N/A</v>
      </c>
      <c r="S263" s="162" t="e">
        <f t="shared" si="110"/>
        <v>#N/A</v>
      </c>
      <c r="T263" s="162" t="e">
        <f t="shared" si="110"/>
        <v>#N/A</v>
      </c>
      <c r="U263" s="162" t="e">
        <f t="shared" si="110"/>
        <v>#N/A</v>
      </c>
      <c r="V263" s="162" t="e">
        <f t="shared" si="110"/>
        <v>#N/A</v>
      </c>
      <c r="W263" s="162" t="e">
        <f t="shared" si="110"/>
        <v>#N/A</v>
      </c>
      <c r="X263" s="162" t="e">
        <f t="shared" si="110"/>
        <v>#N/A</v>
      </c>
      <c r="Y263" s="162" t="e">
        <f t="shared" si="110"/>
        <v>#N/A</v>
      </c>
      <c r="Z263" s="162" t="e">
        <f t="shared" si="110"/>
        <v>#N/A</v>
      </c>
    </row>
    <row r="264" spans="1:26" ht="20.100000000000001" customHeight="1">
      <c r="A264" s="806" t="s">
        <v>353</v>
      </c>
      <c r="B264" s="791" t="s">
        <v>354</v>
      </c>
      <c r="C264" s="256"/>
      <c r="D264" s="73" t="s">
        <v>24</v>
      </c>
      <c r="E264" s="203" t="s">
        <v>354</v>
      </c>
      <c r="F264" s="44">
        <v>100</v>
      </c>
      <c r="G264" s="238"/>
      <c r="H264" s="238"/>
      <c r="I264" s="781" t="e">
        <f>+VLOOKUP(A264,Sheet2!$B$3:$C$189,2,0)</f>
        <v>#N/A</v>
      </c>
      <c r="J264" s="79"/>
      <c r="K264" s="99">
        <f t="array" ref="K264">+IFERROR(ROUND(INDEX(FCSTSDV!$D$2:$N$674,MATCH('STOCK (2)'!$D264,FCSTSDV!$C$2:$C$674,0),MATCH('STOCK (2)'!K$3,FCSTSDV!$D$1:$N$1,0))/'STOCK (2)'!$F264,1),0)</f>
        <v>0</v>
      </c>
      <c r="L264" s="99">
        <f t="array" ref="L264">+IFERROR(ROUND(INDEX(FCSTSDV!$D$2:$N$674,MATCH('STOCK (2)'!$D264,FCSTSDV!$C$2:$C$674,0),MATCH('STOCK (2)'!L$3,FCSTSDV!$D$1:$N$1,0))/'STOCK (2)'!$F264,1),0)</f>
        <v>0</v>
      </c>
      <c r="M264" s="99">
        <f t="array" ref="M264">+IFERROR(ROUND(INDEX(FCSTSDV!$D$2:$N$674,MATCH('STOCK (2)'!$D264,FCSTSDV!$C$2:$C$674,0),MATCH('STOCK (2)'!M$3,FCSTSDV!$D$1:$N$1,0))/'STOCK (2)'!$F264,1),0)</f>
        <v>0</v>
      </c>
      <c r="N264" s="99">
        <f t="array" ref="N264">+IFERROR(ROUND(INDEX(FCSTSDV!$D$2:$N$674,MATCH('STOCK (2)'!$D264,FCSTSDV!$C$2:$C$674,0),MATCH('STOCK (2)'!N$3,FCSTSDV!$D$1:$N$1,0))/'STOCK (2)'!$F264,1),0)</f>
        <v>0</v>
      </c>
      <c r="O264" s="99">
        <f t="array" ref="O264">+IFERROR(ROUND(INDEX(FCSTSDV!$D$2:$N$674,MATCH('STOCK (2)'!$D264,FCSTSDV!$C$2:$C$674,0),MATCH('STOCK (2)'!O$3,FCSTSDV!$D$1:$N$1,0))/'STOCK (2)'!$F264,1),0)</f>
        <v>0</v>
      </c>
      <c r="P264" s="99">
        <f t="array" ref="P264">+IFERROR(ROUND(INDEX(FCSTSDV!$D$2:$N$674,MATCH('STOCK (2)'!$D264,FCSTSDV!$C$2:$C$674,0),MATCH('STOCK (2)'!P$3,FCSTSDV!$D$1:$N$1,0))/'STOCK (2)'!$F264,1),0)</f>
        <v>0</v>
      </c>
      <c r="Q264" s="99">
        <f t="array" ref="Q264">+IFERROR(ROUND(INDEX(FCSTSDV!$D$2:$N$674,MATCH('STOCK (2)'!$D264,FCSTSDV!$C$2:$C$674,0),MATCH('STOCK (2)'!Q$3,FCSTSDV!$D$1:$N$1,0))/'STOCK (2)'!$F264,1),0)</f>
        <v>0</v>
      </c>
      <c r="R264" s="99">
        <f t="array" ref="R264">+IFERROR(ROUND(INDEX(FCSTSDV!$D$2:$N$674,MATCH('STOCK (2)'!$D264,FCSTSDV!$C$2:$C$674,0),MATCH('STOCK (2)'!R$3,FCSTSDV!$D$1:$N$1,0))/'STOCK (2)'!$F264,1),0)</f>
        <v>0</v>
      </c>
      <c r="S264" s="99">
        <f t="array" ref="S264">+IFERROR(ROUND(INDEX(FCSTSDV!$D$2:$N$674,MATCH('STOCK (2)'!$D264,FCSTSDV!$C$2:$C$674,0),MATCH('STOCK (2)'!S$3,FCSTSDV!$D$1:$N$1,0))/'STOCK (2)'!$F264,1),0)</f>
        <v>0</v>
      </c>
      <c r="T264" s="99">
        <f t="array" ref="T264">+IFERROR(ROUND(INDEX(FCSTSDV!$D$2:$N$674,MATCH('STOCK (2)'!$D264,FCSTSDV!$C$2:$C$674,0),MATCH('STOCK (2)'!T$3,FCSTSDV!$D$1:$N$1,0))/'STOCK (2)'!$F264,1),0)</f>
        <v>0</v>
      </c>
      <c r="U264" s="99">
        <f t="array" ref="U264">+IFERROR(ROUND(INDEX(FCSTSDV!$D$2:$N$674,MATCH('STOCK (2)'!$D264,FCSTSDV!$C$2:$C$674,0),MATCH('STOCK (2)'!U$3,FCSTSDV!$D$1:$N$1,0))/'STOCK (2)'!$F264,1),0)</f>
        <v>0</v>
      </c>
      <c r="V264" s="99">
        <f t="array" ref="V264">+IFERROR(ROUND(INDEX(FCSTSDV!$D$2:$N$674,MATCH('STOCK (2)'!$D264,FCSTSDV!$C$2:$C$674,0),MATCH('STOCK (2)'!V$3,FCSTSDV!$D$1:$N$1,0))/'STOCK (2)'!$F264,1),0)</f>
        <v>0</v>
      </c>
      <c r="W264" s="99">
        <f t="array" ref="W264">+IFERROR(ROUND(INDEX(FCSTSDV!$D$2:$N$674,MATCH('STOCK (2)'!$D264,FCSTSDV!$C$2:$C$674,0),MATCH('STOCK (2)'!W$3,FCSTSDV!$D$1:$N$1,0))/'STOCK (2)'!$F264,1),0)</f>
        <v>0</v>
      </c>
      <c r="X264" s="99">
        <f t="array" ref="X264">+IFERROR(ROUND(INDEX(FCSTSDV!$D$2:$N$674,MATCH('STOCK (2)'!$D264,FCSTSDV!$C$2:$C$674,0),MATCH('STOCK (2)'!X$3,FCSTSDV!$D$1:$N$1,0))/'STOCK (2)'!$F264,1),0)</f>
        <v>0</v>
      </c>
      <c r="Y264" s="117">
        <f t="array" ref="Y264">+IFERROR(ROUND(INDEX(FCSTSDV!$D$2:$N$674,MATCH('STOCK (2)'!$D264,FCSTSDV!$C$2:$C$674,0),MATCH('STOCK (2)'!Y$3,FCSTSDV!$D$1:$N$1,0))/'STOCK (2)'!$F264,1),0)</f>
        <v>0</v>
      </c>
      <c r="Z264" s="117">
        <f t="array" ref="Z264">+IFERROR(ROUND(INDEX(FCSTSDV!$D$2:$N$674,MATCH('STOCK (2)'!$D264,FCSTSDV!$C$2:$C$674,0),MATCH('STOCK (2)'!Z$3,FCSTSDV!$D$1:$N$1,0))/'STOCK (2)'!$F264,1),0)</f>
        <v>0</v>
      </c>
    </row>
    <row r="265" spans="1:26" ht="20.100000000000001" customHeight="1">
      <c r="A265" s="813"/>
      <c r="B265" s="795"/>
      <c r="C265" s="239"/>
      <c r="D265" s="32" t="s">
        <v>23</v>
      </c>
      <c r="E265" s="204" t="str">
        <f>+E264</f>
        <v>199*125*15.32T*0.5T</v>
      </c>
      <c r="F265" s="49">
        <v>100</v>
      </c>
      <c r="G265" s="240"/>
      <c r="H265" s="240"/>
      <c r="I265" s="785"/>
      <c r="J265" s="81"/>
      <c r="K265" s="92">
        <f t="array" ref="K265">+IFERROR(ROUND(INDEX(FCSTSDV!$D$2:$N$674,MATCH('STOCK (2)'!$D265,FCSTSDV!$C$2:$C$674,0),MATCH('STOCK (2)'!K$3,FCSTSDV!$D$1:$N$1,0))/'STOCK (2)'!$F265,1),0)</f>
        <v>0</v>
      </c>
      <c r="L265" s="92">
        <f t="array" ref="L265">+IFERROR(ROUND(INDEX(FCSTSDV!$D$2:$N$674,MATCH('STOCK (2)'!$D265,FCSTSDV!$C$2:$C$674,0),MATCH('STOCK (2)'!L$3,FCSTSDV!$D$1:$N$1,0))/'STOCK (2)'!$F265,1),0)</f>
        <v>0</v>
      </c>
      <c r="M265" s="92">
        <f t="array" ref="M265">+IFERROR(ROUND(INDEX(FCSTSDV!$D$2:$N$674,MATCH('STOCK (2)'!$D265,FCSTSDV!$C$2:$C$674,0),MATCH('STOCK (2)'!M$3,FCSTSDV!$D$1:$N$1,0))/'STOCK (2)'!$F265,1),0)</f>
        <v>0</v>
      </c>
      <c r="N265" s="92">
        <f t="array" ref="N265">+IFERROR(ROUND(INDEX(FCSTSDV!$D$2:$N$674,MATCH('STOCK (2)'!$D265,FCSTSDV!$C$2:$C$674,0),MATCH('STOCK (2)'!N$3,FCSTSDV!$D$1:$N$1,0))/'STOCK (2)'!$F265,1),0)</f>
        <v>0</v>
      </c>
      <c r="O265" s="92">
        <f t="array" ref="O265">+IFERROR(ROUND(INDEX(FCSTSDV!$D$2:$N$674,MATCH('STOCK (2)'!$D265,FCSTSDV!$C$2:$C$674,0),MATCH('STOCK (2)'!O$3,FCSTSDV!$D$1:$N$1,0))/'STOCK (2)'!$F265,1),0)</f>
        <v>0</v>
      </c>
      <c r="P265" s="92">
        <f t="array" ref="P265">+IFERROR(ROUND(INDEX(FCSTSDV!$D$2:$N$674,MATCH('STOCK (2)'!$D265,FCSTSDV!$C$2:$C$674,0),MATCH('STOCK (2)'!P$3,FCSTSDV!$D$1:$N$1,0))/'STOCK (2)'!$F265,1),0)</f>
        <v>0</v>
      </c>
      <c r="Q265" s="92">
        <f t="array" ref="Q265">+IFERROR(ROUND(INDEX(FCSTSDV!$D$2:$N$674,MATCH('STOCK (2)'!$D265,FCSTSDV!$C$2:$C$674,0),MATCH('STOCK (2)'!Q$3,FCSTSDV!$D$1:$N$1,0))/'STOCK (2)'!$F265,1),0)</f>
        <v>0</v>
      </c>
      <c r="R265" s="92">
        <f t="array" ref="R265">+IFERROR(ROUND(INDEX(FCSTSDV!$D$2:$N$674,MATCH('STOCK (2)'!$D265,FCSTSDV!$C$2:$C$674,0),MATCH('STOCK (2)'!R$3,FCSTSDV!$D$1:$N$1,0))/'STOCK (2)'!$F265,1),0)</f>
        <v>0</v>
      </c>
      <c r="S265" s="92">
        <f t="array" ref="S265">+IFERROR(ROUND(INDEX(FCSTSDV!$D$2:$N$674,MATCH('STOCK (2)'!$D265,FCSTSDV!$C$2:$C$674,0),MATCH('STOCK (2)'!S$3,FCSTSDV!$D$1:$N$1,0))/'STOCK (2)'!$F265,1),0)</f>
        <v>0</v>
      </c>
      <c r="T265" s="92">
        <f t="array" ref="T265">+IFERROR(ROUND(INDEX(FCSTSDV!$D$2:$N$674,MATCH('STOCK (2)'!$D265,FCSTSDV!$C$2:$C$674,0),MATCH('STOCK (2)'!T$3,FCSTSDV!$D$1:$N$1,0))/'STOCK (2)'!$F265,1),0)</f>
        <v>0</v>
      </c>
      <c r="U265" s="92">
        <f t="array" ref="U265">+IFERROR(ROUND(INDEX(FCSTSDV!$D$2:$N$674,MATCH('STOCK (2)'!$D265,FCSTSDV!$C$2:$C$674,0),MATCH('STOCK (2)'!U$3,FCSTSDV!$D$1:$N$1,0))/'STOCK (2)'!$F265,1),0)</f>
        <v>0</v>
      </c>
      <c r="V265" s="92">
        <f t="array" ref="V265">+IFERROR(ROUND(INDEX(FCSTSDV!$D$2:$N$674,MATCH('STOCK (2)'!$D265,FCSTSDV!$C$2:$C$674,0),MATCH('STOCK (2)'!V$3,FCSTSDV!$D$1:$N$1,0))/'STOCK (2)'!$F265,1),0)</f>
        <v>0</v>
      </c>
      <c r="W265" s="92">
        <f t="array" ref="W265">+IFERROR(ROUND(INDEX(FCSTSDV!$D$2:$N$674,MATCH('STOCK (2)'!$D265,FCSTSDV!$C$2:$C$674,0),MATCH('STOCK (2)'!W$3,FCSTSDV!$D$1:$N$1,0))/'STOCK (2)'!$F265,1),0)</f>
        <v>0</v>
      </c>
      <c r="X265" s="92">
        <f t="array" ref="X265">+IFERROR(ROUND(INDEX(FCSTSDV!$D$2:$N$674,MATCH('STOCK (2)'!$D265,FCSTSDV!$C$2:$C$674,0),MATCH('STOCK (2)'!X$3,FCSTSDV!$D$1:$N$1,0))/'STOCK (2)'!$F265,1),0)</f>
        <v>0</v>
      </c>
      <c r="Y265" s="119">
        <f t="array" ref="Y265">+IFERROR(ROUND(INDEX(FCSTSDV!$D$2:$N$674,MATCH('STOCK (2)'!$D265,FCSTSDV!$C$2:$C$674,0),MATCH('STOCK (2)'!Y$3,FCSTSDV!$D$1:$N$1,0))/'STOCK (2)'!$F265,1),0)</f>
        <v>0</v>
      </c>
      <c r="Z265" s="119">
        <f t="array" ref="Z265">+IFERROR(ROUND(INDEX(FCSTSDV!$D$2:$N$674,MATCH('STOCK (2)'!$D265,FCSTSDV!$C$2:$C$674,0),MATCH('STOCK (2)'!Z$3,FCSTSDV!$D$1:$N$1,0))/'STOCK (2)'!$F265,1),0)</f>
        <v>0</v>
      </c>
    </row>
    <row r="266" spans="1:26" ht="20.100000000000001" customHeight="1">
      <c r="A266" s="813"/>
      <c r="B266" s="795"/>
      <c r="C266" s="239"/>
      <c r="D266" s="32" t="s">
        <v>355</v>
      </c>
      <c r="E266" s="204" t="str">
        <f>+E265</f>
        <v>199*125*15.32T*0.5T</v>
      </c>
      <c r="F266" s="49">
        <v>100</v>
      </c>
      <c r="G266" s="240"/>
      <c r="H266" s="240"/>
      <c r="I266" s="785"/>
      <c r="J266" s="81"/>
      <c r="K266" s="92">
        <f t="array" ref="K266">+IFERROR(ROUND(INDEX(FCSTSDV!$D$2:$N$674,MATCH('STOCK (2)'!$D266,FCSTSDV!$C$2:$C$674,0),MATCH('STOCK (2)'!K$3,FCSTSDV!$D$1:$N$1,0))/'STOCK (2)'!$F266,1),0)</f>
        <v>0</v>
      </c>
      <c r="L266" s="92">
        <f t="array" ref="L266">+IFERROR(ROUND(INDEX(FCSTSDV!$D$2:$N$674,MATCH('STOCK (2)'!$D266,FCSTSDV!$C$2:$C$674,0),MATCH('STOCK (2)'!L$3,FCSTSDV!$D$1:$N$1,0))/'STOCK (2)'!$F266,1),0)</f>
        <v>0</v>
      </c>
      <c r="M266" s="92">
        <f t="array" ref="M266">+IFERROR(ROUND(INDEX(FCSTSDV!$D$2:$N$674,MATCH('STOCK (2)'!$D266,FCSTSDV!$C$2:$C$674,0),MATCH('STOCK (2)'!M$3,FCSTSDV!$D$1:$N$1,0))/'STOCK (2)'!$F266,1),0)</f>
        <v>0</v>
      </c>
      <c r="N266" s="92">
        <f t="array" ref="N266">+IFERROR(ROUND(INDEX(FCSTSDV!$D$2:$N$674,MATCH('STOCK (2)'!$D266,FCSTSDV!$C$2:$C$674,0),MATCH('STOCK (2)'!N$3,FCSTSDV!$D$1:$N$1,0))/'STOCK (2)'!$F266,1),0)</f>
        <v>0</v>
      </c>
      <c r="O266" s="92">
        <f t="array" ref="O266">+IFERROR(ROUND(INDEX(FCSTSDV!$D$2:$N$674,MATCH('STOCK (2)'!$D266,FCSTSDV!$C$2:$C$674,0),MATCH('STOCK (2)'!O$3,FCSTSDV!$D$1:$N$1,0))/'STOCK (2)'!$F266,1),0)</f>
        <v>0</v>
      </c>
      <c r="P266" s="92">
        <f t="array" ref="P266">+IFERROR(ROUND(INDEX(FCSTSDV!$D$2:$N$674,MATCH('STOCK (2)'!$D266,FCSTSDV!$C$2:$C$674,0),MATCH('STOCK (2)'!P$3,FCSTSDV!$D$1:$N$1,0))/'STOCK (2)'!$F266,1),0)</f>
        <v>0</v>
      </c>
      <c r="Q266" s="92">
        <f t="array" ref="Q266">+IFERROR(ROUND(INDEX(FCSTSDV!$D$2:$N$674,MATCH('STOCK (2)'!$D266,FCSTSDV!$C$2:$C$674,0),MATCH('STOCK (2)'!Q$3,FCSTSDV!$D$1:$N$1,0))/'STOCK (2)'!$F266,1),0)</f>
        <v>0</v>
      </c>
      <c r="R266" s="92">
        <f t="array" ref="R266">+IFERROR(ROUND(INDEX(FCSTSDV!$D$2:$N$674,MATCH('STOCK (2)'!$D266,FCSTSDV!$C$2:$C$674,0),MATCH('STOCK (2)'!R$3,FCSTSDV!$D$1:$N$1,0))/'STOCK (2)'!$F266,1),0)</f>
        <v>0</v>
      </c>
      <c r="S266" s="92">
        <f t="array" ref="S266">+IFERROR(ROUND(INDEX(FCSTSDV!$D$2:$N$674,MATCH('STOCK (2)'!$D266,FCSTSDV!$C$2:$C$674,0),MATCH('STOCK (2)'!S$3,FCSTSDV!$D$1:$N$1,0))/'STOCK (2)'!$F266,1),0)</f>
        <v>0</v>
      </c>
      <c r="T266" s="92">
        <f t="array" ref="T266">+IFERROR(ROUND(INDEX(FCSTSDV!$D$2:$N$674,MATCH('STOCK (2)'!$D266,FCSTSDV!$C$2:$C$674,0),MATCH('STOCK (2)'!T$3,FCSTSDV!$D$1:$N$1,0))/'STOCK (2)'!$F266,1),0)</f>
        <v>0</v>
      </c>
      <c r="U266" s="92">
        <f t="array" ref="U266">+IFERROR(ROUND(INDEX(FCSTSDV!$D$2:$N$674,MATCH('STOCK (2)'!$D266,FCSTSDV!$C$2:$C$674,0),MATCH('STOCK (2)'!U$3,FCSTSDV!$D$1:$N$1,0))/'STOCK (2)'!$F266,1),0)</f>
        <v>0</v>
      </c>
      <c r="V266" s="92">
        <f t="array" ref="V266">+IFERROR(ROUND(INDEX(FCSTSDV!$D$2:$N$674,MATCH('STOCK (2)'!$D266,FCSTSDV!$C$2:$C$674,0),MATCH('STOCK (2)'!V$3,FCSTSDV!$D$1:$N$1,0))/'STOCK (2)'!$F266,1),0)</f>
        <v>0</v>
      </c>
      <c r="W266" s="92">
        <f t="array" ref="W266">+IFERROR(ROUND(INDEX(FCSTSDV!$D$2:$N$674,MATCH('STOCK (2)'!$D266,FCSTSDV!$C$2:$C$674,0),MATCH('STOCK (2)'!W$3,FCSTSDV!$D$1:$N$1,0))/'STOCK (2)'!$F266,1),0)</f>
        <v>0</v>
      </c>
      <c r="X266" s="92">
        <f t="array" ref="X266">+IFERROR(ROUND(INDEX(FCSTSDV!$D$2:$N$674,MATCH('STOCK (2)'!$D266,FCSTSDV!$C$2:$C$674,0),MATCH('STOCK (2)'!X$3,FCSTSDV!$D$1:$N$1,0))/'STOCK (2)'!$F266,1),0)</f>
        <v>0</v>
      </c>
      <c r="Y266" s="119">
        <f t="array" ref="Y266">+IFERROR(ROUND(INDEX(FCSTSDV!$D$2:$N$674,MATCH('STOCK (2)'!$D266,FCSTSDV!$C$2:$C$674,0),MATCH('STOCK (2)'!Y$3,FCSTSDV!$D$1:$N$1,0))/'STOCK (2)'!$F266,1),0)</f>
        <v>0</v>
      </c>
      <c r="Z266" s="119">
        <f t="array" ref="Z266">+IFERROR(ROUND(INDEX(FCSTSDV!$D$2:$N$674,MATCH('STOCK (2)'!$D266,FCSTSDV!$C$2:$C$674,0),MATCH('STOCK (2)'!Z$3,FCSTSDV!$D$1:$N$1,0))/'STOCK (2)'!$F266,1),0)</f>
        <v>0</v>
      </c>
    </row>
    <row r="267" spans="1:26" ht="20.100000000000001" customHeight="1">
      <c r="A267" s="813"/>
      <c r="B267" s="795"/>
      <c r="C267" s="239"/>
      <c r="D267" s="32" t="s">
        <v>26</v>
      </c>
      <c r="E267" s="204" t="str">
        <f>+E266</f>
        <v>199*125*15.32T*0.5T</v>
      </c>
      <c r="F267" s="49">
        <v>100</v>
      </c>
      <c r="G267" s="240"/>
      <c r="H267" s="240"/>
      <c r="I267" s="785"/>
      <c r="J267" s="81"/>
      <c r="K267" s="92">
        <f t="array" ref="K267">+IFERROR(ROUND(INDEX(FCSTSDV!$D$2:$N$674,MATCH('STOCK (2)'!$D267,FCSTSDV!$C$2:$C$674,0),MATCH('STOCK (2)'!K$3,FCSTSDV!$D$1:$N$1,0))/'STOCK (2)'!$F267,1),0)</f>
        <v>0</v>
      </c>
      <c r="L267" s="92">
        <f t="array" ref="L267">+IFERROR(ROUND(INDEX(FCSTSDV!$D$2:$N$674,MATCH('STOCK (2)'!$D267,FCSTSDV!$C$2:$C$674,0),MATCH('STOCK (2)'!L$3,FCSTSDV!$D$1:$N$1,0))/'STOCK (2)'!$F267,1),0)</f>
        <v>0</v>
      </c>
      <c r="M267" s="92">
        <f t="array" ref="M267">+IFERROR(ROUND(INDEX(FCSTSDV!$D$2:$N$674,MATCH('STOCK (2)'!$D267,FCSTSDV!$C$2:$C$674,0),MATCH('STOCK (2)'!M$3,FCSTSDV!$D$1:$N$1,0))/'STOCK (2)'!$F267,1),0)</f>
        <v>0</v>
      </c>
      <c r="N267" s="92">
        <f t="array" ref="N267">+IFERROR(ROUND(INDEX(FCSTSDV!$D$2:$N$674,MATCH('STOCK (2)'!$D267,FCSTSDV!$C$2:$C$674,0),MATCH('STOCK (2)'!N$3,FCSTSDV!$D$1:$N$1,0))/'STOCK (2)'!$F267,1),0)</f>
        <v>0</v>
      </c>
      <c r="O267" s="92">
        <f t="array" ref="O267">+IFERROR(ROUND(INDEX(FCSTSDV!$D$2:$N$674,MATCH('STOCK (2)'!$D267,FCSTSDV!$C$2:$C$674,0),MATCH('STOCK (2)'!O$3,FCSTSDV!$D$1:$N$1,0))/'STOCK (2)'!$F267,1),0)</f>
        <v>0</v>
      </c>
      <c r="P267" s="92">
        <f t="array" ref="P267">+IFERROR(ROUND(INDEX(FCSTSDV!$D$2:$N$674,MATCH('STOCK (2)'!$D267,FCSTSDV!$C$2:$C$674,0),MATCH('STOCK (2)'!P$3,FCSTSDV!$D$1:$N$1,0))/'STOCK (2)'!$F267,1),0)</f>
        <v>0</v>
      </c>
      <c r="Q267" s="92">
        <f t="array" ref="Q267">+IFERROR(ROUND(INDEX(FCSTSDV!$D$2:$N$674,MATCH('STOCK (2)'!$D267,FCSTSDV!$C$2:$C$674,0),MATCH('STOCK (2)'!Q$3,FCSTSDV!$D$1:$N$1,0))/'STOCK (2)'!$F267,1),0)</f>
        <v>0</v>
      </c>
      <c r="R267" s="92">
        <f t="array" ref="R267">+IFERROR(ROUND(INDEX(FCSTSDV!$D$2:$N$674,MATCH('STOCK (2)'!$D267,FCSTSDV!$C$2:$C$674,0),MATCH('STOCK (2)'!R$3,FCSTSDV!$D$1:$N$1,0))/'STOCK (2)'!$F267,1),0)</f>
        <v>0</v>
      </c>
      <c r="S267" s="92">
        <f t="array" ref="S267">+IFERROR(ROUND(INDEX(FCSTSDV!$D$2:$N$674,MATCH('STOCK (2)'!$D267,FCSTSDV!$C$2:$C$674,0),MATCH('STOCK (2)'!S$3,FCSTSDV!$D$1:$N$1,0))/'STOCK (2)'!$F267,1),0)</f>
        <v>0</v>
      </c>
      <c r="T267" s="92">
        <f t="array" ref="T267">+IFERROR(ROUND(INDEX(FCSTSDV!$D$2:$N$674,MATCH('STOCK (2)'!$D267,FCSTSDV!$C$2:$C$674,0),MATCH('STOCK (2)'!T$3,FCSTSDV!$D$1:$N$1,0))/'STOCK (2)'!$F267,1),0)</f>
        <v>0</v>
      </c>
      <c r="U267" s="92">
        <f t="array" ref="U267">+IFERROR(ROUND(INDEX(FCSTSDV!$D$2:$N$674,MATCH('STOCK (2)'!$D267,FCSTSDV!$C$2:$C$674,0),MATCH('STOCK (2)'!U$3,FCSTSDV!$D$1:$N$1,0))/'STOCK (2)'!$F267,1),0)</f>
        <v>0</v>
      </c>
      <c r="V267" s="92">
        <f t="array" ref="V267">+IFERROR(ROUND(INDEX(FCSTSDV!$D$2:$N$674,MATCH('STOCK (2)'!$D267,FCSTSDV!$C$2:$C$674,0),MATCH('STOCK (2)'!V$3,FCSTSDV!$D$1:$N$1,0))/'STOCK (2)'!$F267,1),0)</f>
        <v>0</v>
      </c>
      <c r="W267" s="92">
        <f t="array" ref="W267">+IFERROR(ROUND(INDEX(FCSTSDV!$D$2:$N$674,MATCH('STOCK (2)'!$D267,FCSTSDV!$C$2:$C$674,0),MATCH('STOCK (2)'!W$3,FCSTSDV!$D$1:$N$1,0))/'STOCK (2)'!$F267,1),0)</f>
        <v>0</v>
      </c>
      <c r="X267" s="92">
        <f t="array" ref="X267">+IFERROR(ROUND(INDEX(FCSTSDV!$D$2:$N$674,MATCH('STOCK (2)'!$D267,FCSTSDV!$C$2:$C$674,0),MATCH('STOCK (2)'!X$3,FCSTSDV!$D$1:$N$1,0))/'STOCK (2)'!$F267,1),0)</f>
        <v>0</v>
      </c>
      <c r="Y267" s="119">
        <f t="array" ref="Y267">+IFERROR(ROUND(INDEX(FCSTSDV!$D$2:$N$674,MATCH('STOCK (2)'!$D267,FCSTSDV!$C$2:$C$674,0),MATCH('STOCK (2)'!Y$3,FCSTSDV!$D$1:$N$1,0))/'STOCK (2)'!$F267,1),0)</f>
        <v>0</v>
      </c>
      <c r="Z267" s="119">
        <f t="array" ref="Z267">+IFERROR(ROUND(INDEX(FCSTSDV!$D$2:$N$674,MATCH('STOCK (2)'!$D267,FCSTSDV!$C$2:$C$674,0),MATCH('STOCK (2)'!Z$3,FCSTSDV!$D$1:$N$1,0))/'STOCK (2)'!$F267,1),0)</f>
        <v>0</v>
      </c>
    </row>
    <row r="268" spans="1:26" ht="20.100000000000001" customHeight="1">
      <c r="A268" s="807"/>
      <c r="B268" s="792"/>
      <c r="C268" s="257"/>
      <c r="D268" s="52"/>
      <c r="E268" s="205" t="str">
        <f>+E267</f>
        <v>199*125*15.32T*0.5T</v>
      </c>
      <c r="F268" s="53"/>
      <c r="G268" s="242"/>
      <c r="H268" s="242"/>
      <c r="I268" s="782"/>
      <c r="J268" s="285"/>
      <c r="K268" s="90" t="e">
        <f t="shared" ref="K268:P268" si="111">+$I$264+$J$268-SUM(K264:K267)</f>
        <v>#N/A</v>
      </c>
      <c r="L268" s="90" t="e">
        <f t="shared" si="111"/>
        <v>#N/A</v>
      </c>
      <c r="M268" s="90" t="e">
        <f t="shared" si="111"/>
        <v>#N/A</v>
      </c>
      <c r="N268" s="90" t="e">
        <f t="shared" si="111"/>
        <v>#N/A</v>
      </c>
      <c r="O268" s="90" t="e">
        <f t="shared" si="111"/>
        <v>#N/A</v>
      </c>
      <c r="P268" s="90" t="e">
        <f t="shared" si="111"/>
        <v>#N/A</v>
      </c>
      <c r="Q268" s="90" t="e">
        <f t="shared" ref="Q268:Z268" si="112">+P268-SUM(Q264:Q267)</f>
        <v>#N/A</v>
      </c>
      <c r="R268" s="90" t="e">
        <f t="shared" si="112"/>
        <v>#N/A</v>
      </c>
      <c r="S268" s="90" t="e">
        <f t="shared" si="112"/>
        <v>#N/A</v>
      </c>
      <c r="T268" s="90" t="e">
        <f t="shared" si="112"/>
        <v>#N/A</v>
      </c>
      <c r="U268" s="90" t="e">
        <f t="shared" si="112"/>
        <v>#N/A</v>
      </c>
      <c r="V268" s="90" t="e">
        <f t="shared" si="112"/>
        <v>#N/A</v>
      </c>
      <c r="W268" s="90" t="e">
        <f t="shared" si="112"/>
        <v>#N/A</v>
      </c>
      <c r="X268" s="90" t="e">
        <f t="shared" si="112"/>
        <v>#N/A</v>
      </c>
      <c r="Y268" s="90" t="e">
        <f t="shared" si="112"/>
        <v>#N/A</v>
      </c>
      <c r="Z268" s="90" t="e">
        <f t="shared" si="112"/>
        <v>#N/A</v>
      </c>
    </row>
    <row r="269" spans="1:26" ht="20.100000000000001" customHeight="1">
      <c r="A269" s="806" t="s">
        <v>356</v>
      </c>
      <c r="B269" s="791" t="s">
        <v>357</v>
      </c>
      <c r="C269" s="256"/>
      <c r="D269" s="73" t="s">
        <v>24</v>
      </c>
      <c r="E269" s="203" t="s">
        <v>357</v>
      </c>
      <c r="F269" s="44">
        <v>100</v>
      </c>
      <c r="G269" s="238"/>
      <c r="H269" s="238"/>
      <c r="I269" s="781" t="e">
        <f>+VLOOKUP(A269,Sheet2!$B$3:$C$189,2,0)</f>
        <v>#N/A</v>
      </c>
      <c r="J269" s="79"/>
      <c r="K269" s="99">
        <f t="array" ref="K269">+IFERROR(ROUND(INDEX(FCSTSDV!$D$2:$N$674,MATCH('STOCK (2)'!$D269,FCSTSDV!$C$2:$C$674,0),MATCH('STOCK (2)'!K$3,FCSTSDV!$D$1:$N$1,0))/'STOCK (2)'!$F269,1),0)</f>
        <v>0</v>
      </c>
      <c r="L269" s="99">
        <f t="array" ref="L269">+IFERROR(ROUND(INDEX(FCSTSDV!$D$2:$N$674,MATCH('STOCK (2)'!$D269,FCSTSDV!$C$2:$C$674,0),MATCH('STOCK (2)'!L$3,FCSTSDV!$D$1:$N$1,0))/'STOCK (2)'!$F269,1),0)</f>
        <v>0</v>
      </c>
      <c r="M269" s="99">
        <f t="array" ref="M269">+IFERROR(ROUND(INDEX(FCSTSDV!$D$2:$N$674,MATCH('STOCK (2)'!$D269,FCSTSDV!$C$2:$C$674,0),MATCH('STOCK (2)'!M$3,FCSTSDV!$D$1:$N$1,0))/'STOCK (2)'!$F269,1),0)</f>
        <v>0</v>
      </c>
      <c r="N269" s="99">
        <f t="array" ref="N269">+IFERROR(ROUND(INDEX(FCSTSDV!$D$2:$N$674,MATCH('STOCK (2)'!$D269,FCSTSDV!$C$2:$C$674,0),MATCH('STOCK (2)'!N$3,FCSTSDV!$D$1:$N$1,0))/'STOCK (2)'!$F269,1),0)</f>
        <v>0</v>
      </c>
      <c r="O269" s="99">
        <f t="array" ref="O269">+IFERROR(ROUND(INDEX(FCSTSDV!$D$2:$N$674,MATCH('STOCK (2)'!$D269,FCSTSDV!$C$2:$C$674,0),MATCH('STOCK (2)'!O$3,FCSTSDV!$D$1:$N$1,0))/'STOCK (2)'!$F269,1),0)</f>
        <v>0</v>
      </c>
      <c r="P269" s="99">
        <f t="array" ref="P269">+IFERROR(ROUND(INDEX(FCSTSDV!$D$2:$N$674,MATCH('STOCK (2)'!$D269,FCSTSDV!$C$2:$C$674,0),MATCH('STOCK (2)'!P$3,FCSTSDV!$D$1:$N$1,0))/'STOCK (2)'!$F269,1),0)</f>
        <v>0</v>
      </c>
      <c r="Q269" s="99">
        <f t="array" ref="Q269">+IFERROR(ROUND(INDEX(FCSTSDV!$D$2:$N$674,MATCH('STOCK (2)'!$D269,FCSTSDV!$C$2:$C$674,0),MATCH('STOCK (2)'!Q$3,FCSTSDV!$D$1:$N$1,0))/'STOCK (2)'!$F269,1),0)</f>
        <v>0</v>
      </c>
      <c r="R269" s="99">
        <f t="array" ref="R269">+IFERROR(ROUND(INDEX(FCSTSDV!$D$2:$N$674,MATCH('STOCK (2)'!$D269,FCSTSDV!$C$2:$C$674,0),MATCH('STOCK (2)'!R$3,FCSTSDV!$D$1:$N$1,0))/'STOCK (2)'!$F269,1),0)</f>
        <v>0</v>
      </c>
      <c r="S269" s="99">
        <f t="array" ref="S269">+IFERROR(ROUND(INDEX(FCSTSDV!$D$2:$N$674,MATCH('STOCK (2)'!$D269,FCSTSDV!$C$2:$C$674,0),MATCH('STOCK (2)'!S$3,FCSTSDV!$D$1:$N$1,0))/'STOCK (2)'!$F269,1),0)</f>
        <v>0</v>
      </c>
      <c r="T269" s="99">
        <f t="array" ref="T269">+IFERROR(ROUND(INDEX(FCSTSDV!$D$2:$N$674,MATCH('STOCK (2)'!$D269,FCSTSDV!$C$2:$C$674,0),MATCH('STOCK (2)'!T$3,FCSTSDV!$D$1:$N$1,0))/'STOCK (2)'!$F269,1),0)</f>
        <v>0</v>
      </c>
      <c r="U269" s="99">
        <f t="array" ref="U269">+IFERROR(ROUND(INDEX(FCSTSDV!$D$2:$N$674,MATCH('STOCK (2)'!$D269,FCSTSDV!$C$2:$C$674,0),MATCH('STOCK (2)'!U$3,FCSTSDV!$D$1:$N$1,0))/'STOCK (2)'!$F269,1),0)</f>
        <v>0</v>
      </c>
      <c r="V269" s="99">
        <f t="array" ref="V269">+IFERROR(ROUND(INDEX(FCSTSDV!$D$2:$N$674,MATCH('STOCK (2)'!$D269,FCSTSDV!$C$2:$C$674,0),MATCH('STOCK (2)'!V$3,FCSTSDV!$D$1:$N$1,0))/'STOCK (2)'!$F269,1),0)</f>
        <v>0</v>
      </c>
      <c r="W269" s="99">
        <f t="array" ref="W269">+IFERROR(ROUND(INDEX(FCSTSDV!$D$2:$N$674,MATCH('STOCK (2)'!$D269,FCSTSDV!$C$2:$C$674,0),MATCH('STOCK (2)'!W$3,FCSTSDV!$D$1:$N$1,0))/'STOCK (2)'!$F269,1),0)</f>
        <v>0</v>
      </c>
      <c r="X269" s="99">
        <f t="array" ref="X269">+IFERROR(ROUND(INDEX(FCSTSDV!$D$2:$N$674,MATCH('STOCK (2)'!$D269,FCSTSDV!$C$2:$C$674,0),MATCH('STOCK (2)'!X$3,FCSTSDV!$D$1:$N$1,0))/'STOCK (2)'!$F269,1),0)</f>
        <v>0</v>
      </c>
      <c r="Y269" s="117">
        <f t="array" ref="Y269">+IFERROR(ROUND(INDEX(FCSTSDV!$D$2:$N$674,MATCH('STOCK (2)'!$D269,FCSTSDV!$C$2:$C$674,0),MATCH('STOCK (2)'!Y$3,FCSTSDV!$D$1:$N$1,0))/'STOCK (2)'!$F269,1),0)</f>
        <v>0</v>
      </c>
      <c r="Z269" s="117">
        <f t="array" ref="Z269">+IFERROR(ROUND(INDEX(FCSTSDV!$D$2:$N$674,MATCH('STOCK (2)'!$D269,FCSTSDV!$C$2:$C$674,0),MATCH('STOCK (2)'!Z$3,FCSTSDV!$D$1:$N$1,0))/'STOCK (2)'!$F269,1),0)</f>
        <v>0</v>
      </c>
    </row>
    <row r="270" spans="1:26" ht="20.100000000000001" customHeight="1">
      <c r="A270" s="813"/>
      <c r="B270" s="795"/>
      <c r="C270" s="239"/>
      <c r="D270" s="32" t="s">
        <v>23</v>
      </c>
      <c r="E270" s="204" t="str">
        <f>+E269</f>
        <v>199*125*70T*1.0T</v>
      </c>
      <c r="F270" s="49">
        <v>100</v>
      </c>
      <c r="G270" s="240"/>
      <c r="H270" s="240"/>
      <c r="I270" s="785"/>
      <c r="J270" s="81"/>
      <c r="K270" s="92">
        <f t="array" ref="K270">+IFERROR(ROUND(INDEX(FCSTSDV!$D$2:$N$674,MATCH('STOCK (2)'!$D270,FCSTSDV!$C$2:$C$674,0),MATCH('STOCK (2)'!K$3,FCSTSDV!$D$1:$N$1,0))/'STOCK (2)'!$F270,1),0)</f>
        <v>0</v>
      </c>
      <c r="L270" s="92">
        <f t="array" ref="L270">+IFERROR(ROUND(INDEX(FCSTSDV!$D$2:$N$674,MATCH('STOCK (2)'!$D270,FCSTSDV!$C$2:$C$674,0),MATCH('STOCK (2)'!L$3,FCSTSDV!$D$1:$N$1,0))/'STOCK (2)'!$F270,1),0)</f>
        <v>0</v>
      </c>
      <c r="M270" s="92">
        <f t="array" ref="M270">+IFERROR(ROUND(INDEX(FCSTSDV!$D$2:$N$674,MATCH('STOCK (2)'!$D270,FCSTSDV!$C$2:$C$674,0),MATCH('STOCK (2)'!M$3,FCSTSDV!$D$1:$N$1,0))/'STOCK (2)'!$F270,1),0)</f>
        <v>0</v>
      </c>
      <c r="N270" s="92">
        <f t="array" ref="N270">+IFERROR(ROUND(INDEX(FCSTSDV!$D$2:$N$674,MATCH('STOCK (2)'!$D270,FCSTSDV!$C$2:$C$674,0),MATCH('STOCK (2)'!N$3,FCSTSDV!$D$1:$N$1,0))/'STOCK (2)'!$F270,1),0)</f>
        <v>0</v>
      </c>
      <c r="O270" s="92">
        <f t="array" ref="O270">+IFERROR(ROUND(INDEX(FCSTSDV!$D$2:$N$674,MATCH('STOCK (2)'!$D270,FCSTSDV!$C$2:$C$674,0),MATCH('STOCK (2)'!O$3,FCSTSDV!$D$1:$N$1,0))/'STOCK (2)'!$F270,1),0)</f>
        <v>0</v>
      </c>
      <c r="P270" s="92">
        <f t="array" ref="P270">+IFERROR(ROUND(INDEX(FCSTSDV!$D$2:$N$674,MATCH('STOCK (2)'!$D270,FCSTSDV!$C$2:$C$674,0),MATCH('STOCK (2)'!P$3,FCSTSDV!$D$1:$N$1,0))/'STOCK (2)'!$F270,1),0)</f>
        <v>0</v>
      </c>
      <c r="Q270" s="92">
        <f t="array" ref="Q270">+IFERROR(ROUND(INDEX(FCSTSDV!$D$2:$N$674,MATCH('STOCK (2)'!$D270,FCSTSDV!$C$2:$C$674,0),MATCH('STOCK (2)'!Q$3,FCSTSDV!$D$1:$N$1,0))/'STOCK (2)'!$F270,1),0)</f>
        <v>0</v>
      </c>
      <c r="R270" s="92">
        <f t="array" ref="R270">+IFERROR(ROUND(INDEX(FCSTSDV!$D$2:$N$674,MATCH('STOCK (2)'!$D270,FCSTSDV!$C$2:$C$674,0),MATCH('STOCK (2)'!R$3,FCSTSDV!$D$1:$N$1,0))/'STOCK (2)'!$F270,1),0)</f>
        <v>0</v>
      </c>
      <c r="S270" s="92">
        <f t="array" ref="S270">+IFERROR(ROUND(INDEX(FCSTSDV!$D$2:$N$674,MATCH('STOCK (2)'!$D270,FCSTSDV!$C$2:$C$674,0),MATCH('STOCK (2)'!S$3,FCSTSDV!$D$1:$N$1,0))/'STOCK (2)'!$F270,1),0)</f>
        <v>0</v>
      </c>
      <c r="T270" s="92">
        <f t="array" ref="T270">+IFERROR(ROUND(INDEX(FCSTSDV!$D$2:$N$674,MATCH('STOCK (2)'!$D270,FCSTSDV!$C$2:$C$674,0),MATCH('STOCK (2)'!T$3,FCSTSDV!$D$1:$N$1,0))/'STOCK (2)'!$F270,1),0)</f>
        <v>0</v>
      </c>
      <c r="U270" s="92">
        <f t="array" ref="U270">+IFERROR(ROUND(INDEX(FCSTSDV!$D$2:$N$674,MATCH('STOCK (2)'!$D270,FCSTSDV!$C$2:$C$674,0),MATCH('STOCK (2)'!U$3,FCSTSDV!$D$1:$N$1,0))/'STOCK (2)'!$F270,1),0)</f>
        <v>0</v>
      </c>
      <c r="V270" s="92">
        <f t="array" ref="V270">+IFERROR(ROUND(INDEX(FCSTSDV!$D$2:$N$674,MATCH('STOCK (2)'!$D270,FCSTSDV!$C$2:$C$674,0),MATCH('STOCK (2)'!V$3,FCSTSDV!$D$1:$N$1,0))/'STOCK (2)'!$F270,1),0)</f>
        <v>0</v>
      </c>
      <c r="W270" s="92">
        <f t="array" ref="W270">+IFERROR(ROUND(INDEX(FCSTSDV!$D$2:$N$674,MATCH('STOCK (2)'!$D270,FCSTSDV!$C$2:$C$674,0),MATCH('STOCK (2)'!W$3,FCSTSDV!$D$1:$N$1,0))/'STOCK (2)'!$F270,1),0)</f>
        <v>0</v>
      </c>
      <c r="X270" s="92">
        <f t="array" ref="X270">+IFERROR(ROUND(INDEX(FCSTSDV!$D$2:$N$674,MATCH('STOCK (2)'!$D270,FCSTSDV!$C$2:$C$674,0),MATCH('STOCK (2)'!X$3,FCSTSDV!$D$1:$N$1,0))/'STOCK (2)'!$F270,1),0)</f>
        <v>0</v>
      </c>
      <c r="Y270" s="119">
        <f t="array" ref="Y270">+IFERROR(ROUND(INDEX(FCSTSDV!$D$2:$N$674,MATCH('STOCK (2)'!$D270,FCSTSDV!$C$2:$C$674,0),MATCH('STOCK (2)'!Y$3,FCSTSDV!$D$1:$N$1,0))/'STOCK (2)'!$F270,1),0)</f>
        <v>0</v>
      </c>
      <c r="Z270" s="119">
        <f t="array" ref="Z270">+IFERROR(ROUND(INDEX(FCSTSDV!$D$2:$N$674,MATCH('STOCK (2)'!$D270,FCSTSDV!$C$2:$C$674,0),MATCH('STOCK (2)'!Z$3,FCSTSDV!$D$1:$N$1,0))/'STOCK (2)'!$F270,1),0)</f>
        <v>0</v>
      </c>
    </row>
    <row r="271" spans="1:26" ht="20.100000000000001" customHeight="1">
      <c r="A271" s="813"/>
      <c r="B271" s="795"/>
      <c r="C271" s="239"/>
      <c r="D271" s="32" t="s">
        <v>355</v>
      </c>
      <c r="E271" s="204" t="str">
        <f>+E270</f>
        <v>199*125*70T*1.0T</v>
      </c>
      <c r="F271" s="49">
        <v>100</v>
      </c>
      <c r="G271" s="240"/>
      <c r="H271" s="240"/>
      <c r="I271" s="785"/>
      <c r="J271" s="81"/>
      <c r="K271" s="92">
        <f t="array" ref="K271">+IFERROR(ROUND(INDEX(FCSTSDV!$D$2:$N$674,MATCH('STOCK (2)'!$D271,FCSTSDV!$C$2:$C$674,0),MATCH('STOCK (2)'!K$3,FCSTSDV!$D$1:$N$1,0))/'STOCK (2)'!$F271,1),0)</f>
        <v>0</v>
      </c>
      <c r="L271" s="92">
        <f t="array" ref="L271">+IFERROR(ROUND(INDEX(FCSTSDV!$D$2:$N$674,MATCH('STOCK (2)'!$D271,FCSTSDV!$C$2:$C$674,0),MATCH('STOCK (2)'!L$3,FCSTSDV!$D$1:$N$1,0))/'STOCK (2)'!$F271,1),0)</f>
        <v>0</v>
      </c>
      <c r="M271" s="92">
        <f t="array" ref="M271">+IFERROR(ROUND(INDEX(FCSTSDV!$D$2:$N$674,MATCH('STOCK (2)'!$D271,FCSTSDV!$C$2:$C$674,0),MATCH('STOCK (2)'!M$3,FCSTSDV!$D$1:$N$1,0))/'STOCK (2)'!$F271,1),0)</f>
        <v>0</v>
      </c>
      <c r="N271" s="92">
        <f t="array" ref="N271">+IFERROR(ROUND(INDEX(FCSTSDV!$D$2:$N$674,MATCH('STOCK (2)'!$D271,FCSTSDV!$C$2:$C$674,0),MATCH('STOCK (2)'!N$3,FCSTSDV!$D$1:$N$1,0))/'STOCK (2)'!$F271,1),0)</f>
        <v>0</v>
      </c>
      <c r="O271" s="92">
        <f t="array" ref="O271">+IFERROR(ROUND(INDEX(FCSTSDV!$D$2:$N$674,MATCH('STOCK (2)'!$D271,FCSTSDV!$C$2:$C$674,0),MATCH('STOCK (2)'!O$3,FCSTSDV!$D$1:$N$1,0))/'STOCK (2)'!$F271,1),0)</f>
        <v>0</v>
      </c>
      <c r="P271" s="92">
        <f t="array" ref="P271">+IFERROR(ROUND(INDEX(FCSTSDV!$D$2:$N$674,MATCH('STOCK (2)'!$D271,FCSTSDV!$C$2:$C$674,0),MATCH('STOCK (2)'!P$3,FCSTSDV!$D$1:$N$1,0))/'STOCK (2)'!$F271,1),0)</f>
        <v>0</v>
      </c>
      <c r="Q271" s="92">
        <f t="array" ref="Q271">+IFERROR(ROUND(INDEX(FCSTSDV!$D$2:$N$674,MATCH('STOCK (2)'!$D271,FCSTSDV!$C$2:$C$674,0),MATCH('STOCK (2)'!Q$3,FCSTSDV!$D$1:$N$1,0))/'STOCK (2)'!$F271,1),0)</f>
        <v>0</v>
      </c>
      <c r="R271" s="92">
        <f t="array" ref="R271">+IFERROR(ROUND(INDEX(FCSTSDV!$D$2:$N$674,MATCH('STOCK (2)'!$D271,FCSTSDV!$C$2:$C$674,0),MATCH('STOCK (2)'!R$3,FCSTSDV!$D$1:$N$1,0))/'STOCK (2)'!$F271,1),0)</f>
        <v>0</v>
      </c>
      <c r="S271" s="92">
        <f t="array" ref="S271">+IFERROR(ROUND(INDEX(FCSTSDV!$D$2:$N$674,MATCH('STOCK (2)'!$D271,FCSTSDV!$C$2:$C$674,0),MATCH('STOCK (2)'!S$3,FCSTSDV!$D$1:$N$1,0))/'STOCK (2)'!$F271,1),0)</f>
        <v>0</v>
      </c>
      <c r="T271" s="92">
        <f t="array" ref="T271">+IFERROR(ROUND(INDEX(FCSTSDV!$D$2:$N$674,MATCH('STOCK (2)'!$D271,FCSTSDV!$C$2:$C$674,0),MATCH('STOCK (2)'!T$3,FCSTSDV!$D$1:$N$1,0))/'STOCK (2)'!$F271,1),0)</f>
        <v>0</v>
      </c>
      <c r="U271" s="92">
        <f t="array" ref="U271">+IFERROR(ROUND(INDEX(FCSTSDV!$D$2:$N$674,MATCH('STOCK (2)'!$D271,FCSTSDV!$C$2:$C$674,0),MATCH('STOCK (2)'!U$3,FCSTSDV!$D$1:$N$1,0))/'STOCK (2)'!$F271,1),0)</f>
        <v>0</v>
      </c>
      <c r="V271" s="92">
        <f t="array" ref="V271">+IFERROR(ROUND(INDEX(FCSTSDV!$D$2:$N$674,MATCH('STOCK (2)'!$D271,FCSTSDV!$C$2:$C$674,0),MATCH('STOCK (2)'!V$3,FCSTSDV!$D$1:$N$1,0))/'STOCK (2)'!$F271,1),0)</f>
        <v>0</v>
      </c>
      <c r="W271" s="92">
        <f t="array" ref="W271">+IFERROR(ROUND(INDEX(FCSTSDV!$D$2:$N$674,MATCH('STOCK (2)'!$D271,FCSTSDV!$C$2:$C$674,0),MATCH('STOCK (2)'!W$3,FCSTSDV!$D$1:$N$1,0))/'STOCK (2)'!$F271,1),0)</f>
        <v>0</v>
      </c>
      <c r="X271" s="92">
        <f t="array" ref="X271">+IFERROR(ROUND(INDEX(FCSTSDV!$D$2:$N$674,MATCH('STOCK (2)'!$D271,FCSTSDV!$C$2:$C$674,0),MATCH('STOCK (2)'!X$3,FCSTSDV!$D$1:$N$1,0))/'STOCK (2)'!$F271,1),0)</f>
        <v>0</v>
      </c>
      <c r="Y271" s="119">
        <f t="array" ref="Y271">+IFERROR(ROUND(INDEX(FCSTSDV!$D$2:$N$674,MATCH('STOCK (2)'!$D271,FCSTSDV!$C$2:$C$674,0),MATCH('STOCK (2)'!Y$3,FCSTSDV!$D$1:$N$1,0))/'STOCK (2)'!$F271,1),0)</f>
        <v>0</v>
      </c>
      <c r="Z271" s="119">
        <f t="array" ref="Z271">+IFERROR(ROUND(INDEX(FCSTSDV!$D$2:$N$674,MATCH('STOCK (2)'!$D271,FCSTSDV!$C$2:$C$674,0),MATCH('STOCK (2)'!Z$3,FCSTSDV!$D$1:$N$1,0))/'STOCK (2)'!$F271,1),0)</f>
        <v>0</v>
      </c>
    </row>
    <row r="272" spans="1:26" ht="20.100000000000001" customHeight="1">
      <c r="A272" s="813"/>
      <c r="B272" s="795"/>
      <c r="C272" s="239"/>
      <c r="D272" s="32" t="s">
        <v>26</v>
      </c>
      <c r="E272" s="204" t="str">
        <f>+E271</f>
        <v>199*125*70T*1.0T</v>
      </c>
      <c r="F272" s="49">
        <v>100</v>
      </c>
      <c r="G272" s="240"/>
      <c r="H272" s="240"/>
      <c r="I272" s="785"/>
      <c r="J272" s="81"/>
      <c r="K272" s="92">
        <f t="array" ref="K272">+IFERROR(ROUND(INDEX(FCSTSDV!$D$2:$N$674,MATCH('STOCK (2)'!$D272,FCSTSDV!$C$2:$C$674,0),MATCH('STOCK (2)'!K$3,FCSTSDV!$D$1:$N$1,0))/'STOCK (2)'!$F272,1),0)</f>
        <v>0</v>
      </c>
      <c r="L272" s="92">
        <f t="array" ref="L272">+IFERROR(ROUND(INDEX(FCSTSDV!$D$2:$N$674,MATCH('STOCK (2)'!$D272,FCSTSDV!$C$2:$C$674,0),MATCH('STOCK (2)'!L$3,FCSTSDV!$D$1:$N$1,0))/'STOCK (2)'!$F272,1),0)</f>
        <v>0</v>
      </c>
      <c r="M272" s="92">
        <f t="array" ref="M272">+IFERROR(ROUND(INDEX(FCSTSDV!$D$2:$N$674,MATCH('STOCK (2)'!$D272,FCSTSDV!$C$2:$C$674,0),MATCH('STOCK (2)'!M$3,FCSTSDV!$D$1:$N$1,0))/'STOCK (2)'!$F272,1),0)</f>
        <v>0</v>
      </c>
      <c r="N272" s="92">
        <f t="array" ref="N272">+IFERROR(ROUND(INDEX(FCSTSDV!$D$2:$N$674,MATCH('STOCK (2)'!$D272,FCSTSDV!$C$2:$C$674,0),MATCH('STOCK (2)'!N$3,FCSTSDV!$D$1:$N$1,0))/'STOCK (2)'!$F272,1),0)</f>
        <v>0</v>
      </c>
      <c r="O272" s="92">
        <f t="array" ref="O272">+IFERROR(ROUND(INDEX(FCSTSDV!$D$2:$N$674,MATCH('STOCK (2)'!$D272,FCSTSDV!$C$2:$C$674,0),MATCH('STOCK (2)'!O$3,FCSTSDV!$D$1:$N$1,0))/'STOCK (2)'!$F272,1),0)</f>
        <v>0</v>
      </c>
      <c r="P272" s="92">
        <f t="array" ref="P272">+IFERROR(ROUND(INDEX(FCSTSDV!$D$2:$N$674,MATCH('STOCK (2)'!$D272,FCSTSDV!$C$2:$C$674,0),MATCH('STOCK (2)'!P$3,FCSTSDV!$D$1:$N$1,0))/'STOCK (2)'!$F272,1),0)</f>
        <v>0</v>
      </c>
      <c r="Q272" s="92">
        <f t="array" ref="Q272">+IFERROR(ROUND(INDEX(FCSTSDV!$D$2:$N$674,MATCH('STOCK (2)'!$D272,FCSTSDV!$C$2:$C$674,0),MATCH('STOCK (2)'!Q$3,FCSTSDV!$D$1:$N$1,0))/'STOCK (2)'!$F272,1),0)</f>
        <v>0</v>
      </c>
      <c r="R272" s="92">
        <f t="array" ref="R272">+IFERROR(ROUND(INDEX(FCSTSDV!$D$2:$N$674,MATCH('STOCK (2)'!$D272,FCSTSDV!$C$2:$C$674,0),MATCH('STOCK (2)'!R$3,FCSTSDV!$D$1:$N$1,0))/'STOCK (2)'!$F272,1),0)</f>
        <v>0</v>
      </c>
      <c r="S272" s="92">
        <f t="array" ref="S272">+IFERROR(ROUND(INDEX(FCSTSDV!$D$2:$N$674,MATCH('STOCK (2)'!$D272,FCSTSDV!$C$2:$C$674,0),MATCH('STOCK (2)'!S$3,FCSTSDV!$D$1:$N$1,0))/'STOCK (2)'!$F272,1),0)</f>
        <v>0</v>
      </c>
      <c r="T272" s="92">
        <f t="array" ref="T272">+IFERROR(ROUND(INDEX(FCSTSDV!$D$2:$N$674,MATCH('STOCK (2)'!$D272,FCSTSDV!$C$2:$C$674,0),MATCH('STOCK (2)'!T$3,FCSTSDV!$D$1:$N$1,0))/'STOCK (2)'!$F272,1),0)</f>
        <v>0</v>
      </c>
      <c r="U272" s="92">
        <f t="array" ref="U272">+IFERROR(ROUND(INDEX(FCSTSDV!$D$2:$N$674,MATCH('STOCK (2)'!$D272,FCSTSDV!$C$2:$C$674,0),MATCH('STOCK (2)'!U$3,FCSTSDV!$D$1:$N$1,0))/'STOCK (2)'!$F272,1),0)</f>
        <v>0</v>
      </c>
      <c r="V272" s="92">
        <f t="array" ref="V272">+IFERROR(ROUND(INDEX(FCSTSDV!$D$2:$N$674,MATCH('STOCK (2)'!$D272,FCSTSDV!$C$2:$C$674,0),MATCH('STOCK (2)'!V$3,FCSTSDV!$D$1:$N$1,0))/'STOCK (2)'!$F272,1),0)</f>
        <v>0</v>
      </c>
      <c r="W272" s="92">
        <f t="array" ref="W272">+IFERROR(ROUND(INDEX(FCSTSDV!$D$2:$N$674,MATCH('STOCK (2)'!$D272,FCSTSDV!$C$2:$C$674,0),MATCH('STOCK (2)'!W$3,FCSTSDV!$D$1:$N$1,0))/'STOCK (2)'!$F272,1),0)</f>
        <v>0</v>
      </c>
      <c r="X272" s="92">
        <f t="array" ref="X272">+IFERROR(ROUND(INDEX(FCSTSDV!$D$2:$N$674,MATCH('STOCK (2)'!$D272,FCSTSDV!$C$2:$C$674,0),MATCH('STOCK (2)'!X$3,FCSTSDV!$D$1:$N$1,0))/'STOCK (2)'!$F272,1),0)</f>
        <v>0</v>
      </c>
      <c r="Y272" s="119">
        <f t="array" ref="Y272">+IFERROR(ROUND(INDEX(FCSTSDV!$D$2:$N$674,MATCH('STOCK (2)'!$D272,FCSTSDV!$C$2:$C$674,0),MATCH('STOCK (2)'!Y$3,FCSTSDV!$D$1:$N$1,0))/'STOCK (2)'!$F272,1),0)</f>
        <v>0</v>
      </c>
      <c r="Z272" s="119">
        <f t="array" ref="Z272">+IFERROR(ROUND(INDEX(FCSTSDV!$D$2:$N$674,MATCH('STOCK (2)'!$D272,FCSTSDV!$C$2:$C$674,0),MATCH('STOCK (2)'!Z$3,FCSTSDV!$D$1:$N$1,0))/'STOCK (2)'!$F272,1),0)</f>
        <v>0</v>
      </c>
    </row>
    <row r="273" spans="1:26" ht="20.100000000000001" customHeight="1">
      <c r="A273" s="807"/>
      <c r="B273" s="792"/>
      <c r="C273" s="257"/>
      <c r="D273" s="52"/>
      <c r="E273" s="205" t="str">
        <f>+E272</f>
        <v>199*125*70T*1.0T</v>
      </c>
      <c r="F273" s="53"/>
      <c r="G273" s="242"/>
      <c r="H273" s="242"/>
      <c r="I273" s="782"/>
      <c r="J273" s="263"/>
      <c r="K273" s="90" t="e">
        <f t="shared" ref="K273:P273" si="113">+$I$269+$J$273-SUM(K269:K272)</f>
        <v>#N/A</v>
      </c>
      <c r="L273" s="90" t="e">
        <f t="shared" si="113"/>
        <v>#N/A</v>
      </c>
      <c r="M273" s="90" t="e">
        <f t="shared" si="113"/>
        <v>#N/A</v>
      </c>
      <c r="N273" s="90" t="e">
        <f t="shared" si="113"/>
        <v>#N/A</v>
      </c>
      <c r="O273" s="90" t="e">
        <f t="shared" si="113"/>
        <v>#N/A</v>
      </c>
      <c r="P273" s="90" t="e">
        <f t="shared" si="113"/>
        <v>#N/A</v>
      </c>
      <c r="Q273" s="90" t="e">
        <f t="shared" ref="Q273:Z273" si="114">+P273-SUM(Q269:Q272)</f>
        <v>#N/A</v>
      </c>
      <c r="R273" s="90" t="e">
        <f t="shared" si="114"/>
        <v>#N/A</v>
      </c>
      <c r="S273" s="90" t="e">
        <f t="shared" si="114"/>
        <v>#N/A</v>
      </c>
      <c r="T273" s="90" t="e">
        <f t="shared" si="114"/>
        <v>#N/A</v>
      </c>
      <c r="U273" s="90" t="e">
        <f t="shared" si="114"/>
        <v>#N/A</v>
      </c>
      <c r="V273" s="90" t="e">
        <f t="shared" si="114"/>
        <v>#N/A</v>
      </c>
      <c r="W273" s="90" t="e">
        <f t="shared" si="114"/>
        <v>#N/A</v>
      </c>
      <c r="X273" s="90" t="e">
        <f t="shared" si="114"/>
        <v>#N/A</v>
      </c>
      <c r="Y273" s="90" t="e">
        <f t="shared" si="114"/>
        <v>#N/A</v>
      </c>
      <c r="Z273" s="90" t="e">
        <f t="shared" si="114"/>
        <v>#N/A</v>
      </c>
    </row>
    <row r="274" spans="1:26" ht="20.100000000000001" customHeight="1">
      <c r="A274" s="795" t="s">
        <v>358</v>
      </c>
      <c r="B274" s="795" t="s">
        <v>279</v>
      </c>
      <c r="C274" s="50"/>
      <c r="D274" s="258" t="s">
        <v>129</v>
      </c>
      <c r="E274" s="204" t="s">
        <v>277</v>
      </c>
      <c r="F274" s="47">
        <v>14</v>
      </c>
      <c r="G274" s="48"/>
      <c r="H274" s="48"/>
      <c r="I274" s="785" t="e">
        <f>+VLOOKUP(A274,Sheet2!$B$3:$C$189,2,0)</f>
        <v>#N/A</v>
      </c>
      <c r="J274" s="293"/>
      <c r="K274" s="294">
        <f t="array" ref="K274">+IFERROR(ROUND(INDEX(FCSTSDV!$D$2:$N$674,MATCH('STOCK (2)'!$D274,FCSTSDV!$C$2:$C$674,0),MATCH('STOCK (2)'!K$3,FCSTSDV!$D$1:$N$1,0))/'STOCK (2)'!$F274,1),0)</f>
        <v>0</v>
      </c>
      <c r="L274" s="294">
        <f t="array" ref="L274">+IFERROR(ROUND(INDEX(FCSTSDV!$D$2:$N$674,MATCH('STOCK (2)'!$D274,FCSTSDV!$C$2:$C$674,0),MATCH('STOCK (2)'!L$3,FCSTSDV!$D$1:$N$1,0))/'STOCK (2)'!$F274,1),0)</f>
        <v>0</v>
      </c>
      <c r="M274" s="294">
        <f t="array" ref="M274">+IFERROR(ROUND(INDEX(FCSTSDV!$D$2:$N$674,MATCH('STOCK (2)'!$D274,FCSTSDV!$C$2:$C$674,0),MATCH('STOCK (2)'!M$3,FCSTSDV!$D$1:$N$1,0))/'STOCK (2)'!$F274,1),0)</f>
        <v>0</v>
      </c>
      <c r="N274" s="294">
        <f t="array" ref="N274">+IFERROR(ROUND(INDEX(FCSTSDV!$D$2:$N$674,MATCH('STOCK (2)'!$D274,FCSTSDV!$C$2:$C$674,0),MATCH('STOCK (2)'!N$3,FCSTSDV!$D$1:$N$1,0))/'STOCK (2)'!$F274,1),0)</f>
        <v>0</v>
      </c>
      <c r="O274" s="294">
        <f t="array" ref="O274">+IFERROR(ROUND(INDEX(FCSTSDV!$D$2:$N$674,MATCH('STOCK (2)'!$D274,FCSTSDV!$C$2:$C$674,0),MATCH('STOCK (2)'!O$3,FCSTSDV!$D$1:$N$1,0))/'STOCK (2)'!$F274,1),0)</f>
        <v>0</v>
      </c>
      <c r="P274" s="294">
        <f t="array" ref="P274">+IFERROR(ROUND(INDEX(FCSTSDV!$D$2:$N$674,MATCH('STOCK (2)'!$D274,FCSTSDV!$C$2:$C$674,0),MATCH('STOCK (2)'!P$3,FCSTSDV!$D$1:$N$1,0))/'STOCK (2)'!$F274,1),0)</f>
        <v>0</v>
      </c>
      <c r="Q274" s="99">
        <f t="array" ref="Q274">+IFERROR(ROUND(INDEX(FCSTSDV!$D$2:$N$674,MATCH('STOCK (2)'!$D274,FCSTSDV!$C$2:$C$674,0),MATCH('STOCK (2)'!Q$3,FCSTSDV!$D$1:$N$1,0))/'STOCK (2)'!$F274,1),0)</f>
        <v>0</v>
      </c>
      <c r="R274" s="99">
        <f t="array" ref="R274">+IFERROR(ROUND(INDEX(FCSTSDV!$D$2:$N$674,MATCH('STOCK (2)'!$D274,FCSTSDV!$C$2:$C$674,0),MATCH('STOCK (2)'!R$3,FCSTSDV!$D$1:$N$1,0))/'STOCK (2)'!$F274,1),0)</f>
        <v>0</v>
      </c>
      <c r="S274" s="99">
        <f t="array" ref="S274">+IFERROR(ROUND(INDEX(FCSTSDV!$D$2:$N$674,MATCH('STOCK (2)'!$D274,FCSTSDV!$C$2:$C$674,0),MATCH('STOCK (2)'!S$3,FCSTSDV!$D$1:$N$1,0))/'STOCK (2)'!$F274,1),0)</f>
        <v>0</v>
      </c>
      <c r="T274" s="99">
        <f t="array" ref="T274">+IFERROR(ROUND(INDEX(FCSTSDV!$D$2:$N$674,MATCH('STOCK (2)'!$D274,FCSTSDV!$C$2:$C$674,0),MATCH('STOCK (2)'!T$3,FCSTSDV!$D$1:$N$1,0))/'STOCK (2)'!$F274,1),0)</f>
        <v>0</v>
      </c>
      <c r="U274" s="99">
        <f t="array" ref="U274">+IFERROR(ROUND(INDEX(FCSTSDV!$D$2:$N$674,MATCH('STOCK (2)'!$D274,FCSTSDV!$C$2:$C$674,0),MATCH('STOCK (2)'!U$3,FCSTSDV!$D$1:$N$1,0))/'STOCK (2)'!$F274,1),0)</f>
        <v>0</v>
      </c>
      <c r="V274" s="99">
        <f t="array" ref="V274">+IFERROR(ROUND(INDEX(FCSTSDV!$D$2:$N$674,MATCH('STOCK (2)'!$D274,FCSTSDV!$C$2:$C$674,0),MATCH('STOCK (2)'!V$3,FCSTSDV!$D$1:$N$1,0))/'STOCK (2)'!$F274,1),0)</f>
        <v>0</v>
      </c>
      <c r="W274" s="99">
        <f t="array" ref="W274">+IFERROR(ROUND(INDEX(FCSTSDV!$D$2:$N$674,MATCH('STOCK (2)'!$D274,FCSTSDV!$C$2:$C$674,0),MATCH('STOCK (2)'!W$3,FCSTSDV!$D$1:$N$1,0))/'STOCK (2)'!$F274,1),0)</f>
        <v>0</v>
      </c>
      <c r="X274" s="99">
        <f t="array" ref="X274">+IFERROR(ROUND(INDEX(FCSTSDV!$D$2:$N$674,MATCH('STOCK (2)'!$D274,FCSTSDV!$C$2:$C$674,0),MATCH('STOCK (2)'!X$3,FCSTSDV!$D$1:$N$1,0))/'STOCK (2)'!$F274,1),0)</f>
        <v>0</v>
      </c>
      <c r="Y274" s="117">
        <f t="array" ref="Y274">+IFERROR(ROUND(INDEX(FCSTSDV!$D$2:$N$674,MATCH('STOCK (2)'!$D274,FCSTSDV!$C$2:$C$674,0),MATCH('STOCK (2)'!Y$3,FCSTSDV!$D$1:$N$1,0))/'STOCK (2)'!$F274,1),0)</f>
        <v>0</v>
      </c>
      <c r="Z274" s="117">
        <f t="array" ref="Z274">+IFERROR(ROUND(INDEX(FCSTSDV!$D$2:$N$674,MATCH('STOCK (2)'!$D274,FCSTSDV!$C$2:$C$674,0),MATCH('STOCK (2)'!Z$3,FCSTSDV!$D$1:$N$1,0))/'STOCK (2)'!$F274,1),0)</f>
        <v>0</v>
      </c>
    </row>
    <row r="275" spans="1:26" ht="20.100000000000001" customHeight="1">
      <c r="A275" s="792"/>
      <c r="B275" s="792"/>
      <c r="C275" s="60"/>
      <c r="D275" s="52" t="s">
        <v>153</v>
      </c>
      <c r="E275" s="205" t="str">
        <f>+E274</f>
        <v>205*130*0.8T</v>
      </c>
      <c r="F275" s="53" t="s">
        <v>43</v>
      </c>
      <c r="G275" s="54"/>
      <c r="H275" s="54"/>
      <c r="I275" s="782"/>
      <c r="J275" s="295"/>
      <c r="K275" s="296" t="e">
        <f t="shared" ref="K275:P275" si="115">+$I274+$J275-K274</f>
        <v>#N/A</v>
      </c>
      <c r="L275" s="296" t="e">
        <f t="shared" si="115"/>
        <v>#N/A</v>
      </c>
      <c r="M275" s="296" t="e">
        <f t="shared" si="115"/>
        <v>#N/A</v>
      </c>
      <c r="N275" s="296" t="e">
        <f t="shared" si="115"/>
        <v>#N/A</v>
      </c>
      <c r="O275" s="296" t="e">
        <f t="shared" si="115"/>
        <v>#N/A</v>
      </c>
      <c r="P275" s="296" t="e">
        <f t="shared" si="115"/>
        <v>#N/A</v>
      </c>
      <c r="Q275" s="90" t="e">
        <f t="shared" ref="Q275:Z275" si="116">+P275-Q274</f>
        <v>#N/A</v>
      </c>
      <c r="R275" s="90" t="e">
        <f t="shared" si="116"/>
        <v>#N/A</v>
      </c>
      <c r="S275" s="90" t="e">
        <f t="shared" si="116"/>
        <v>#N/A</v>
      </c>
      <c r="T275" s="90" t="e">
        <f t="shared" si="116"/>
        <v>#N/A</v>
      </c>
      <c r="U275" s="90" t="e">
        <f t="shared" si="116"/>
        <v>#N/A</v>
      </c>
      <c r="V275" s="90" t="e">
        <f t="shared" si="116"/>
        <v>#N/A</v>
      </c>
      <c r="W275" s="90" t="e">
        <f t="shared" si="116"/>
        <v>#N/A</v>
      </c>
      <c r="X275" s="90" t="e">
        <f t="shared" si="116"/>
        <v>#N/A</v>
      </c>
      <c r="Y275" s="121" t="e">
        <f t="shared" si="116"/>
        <v>#N/A</v>
      </c>
      <c r="Z275" s="121" t="e">
        <f t="shared" si="116"/>
        <v>#N/A</v>
      </c>
    </row>
    <row r="276" spans="1:26" ht="20.100000000000001" customHeight="1">
      <c r="A276" s="791" t="s">
        <v>359</v>
      </c>
      <c r="B276" s="791" t="s">
        <v>277</v>
      </c>
      <c r="C276" s="50"/>
      <c r="D276" s="123" t="s">
        <v>127</v>
      </c>
      <c r="E276" s="204" t="s">
        <v>277</v>
      </c>
      <c r="F276" s="47">
        <v>26</v>
      </c>
      <c r="G276" s="45"/>
      <c r="H276" s="45"/>
      <c r="I276" s="781" t="e">
        <f>+VLOOKUP(A276,Sheet2!$B$3:$C$189,2,0)</f>
        <v>#N/A</v>
      </c>
      <c r="J276" s="81"/>
      <c r="K276" s="294">
        <f t="array" ref="K276">+IFERROR(ROUND(INDEX(FCSTSDV!$D$2:$N$674,MATCH('STOCK (2)'!$D276,FCSTSDV!$C$2:$C$674,0),MATCH('STOCK (2)'!K$3,FCSTSDV!$D$1:$N$1,0))/'STOCK (2)'!$F276,1),0)</f>
        <v>0</v>
      </c>
      <c r="L276" s="294">
        <f t="array" ref="L276">+IFERROR(ROUND(INDEX(FCSTSDV!$D$2:$N$674,MATCH('STOCK (2)'!$D276,FCSTSDV!$C$2:$C$674,0),MATCH('STOCK (2)'!L$3,FCSTSDV!$D$1:$N$1,0))/'STOCK (2)'!$F276,1),0)</f>
        <v>0</v>
      </c>
      <c r="M276" s="294">
        <f t="array" ref="M276">+IFERROR(ROUND(INDEX(FCSTSDV!$D$2:$N$674,MATCH('STOCK (2)'!$D276,FCSTSDV!$C$2:$C$674,0),MATCH('STOCK (2)'!M$3,FCSTSDV!$D$1:$N$1,0))/'STOCK (2)'!$F276,1),0)</f>
        <v>0</v>
      </c>
      <c r="N276" s="294">
        <f t="array" ref="N276">+IFERROR(ROUND(INDEX(FCSTSDV!$D$2:$N$674,MATCH('STOCK (2)'!$D276,FCSTSDV!$C$2:$C$674,0),MATCH('STOCK (2)'!N$3,FCSTSDV!$D$1:$N$1,0))/'STOCK (2)'!$F276,1),0)</f>
        <v>0</v>
      </c>
      <c r="O276" s="294">
        <f t="array" ref="O276">+IFERROR(ROUND(INDEX(FCSTSDV!$D$2:$N$674,MATCH('STOCK (2)'!$D276,FCSTSDV!$C$2:$C$674,0),MATCH('STOCK (2)'!O$3,FCSTSDV!$D$1:$N$1,0))/'STOCK (2)'!$F276,1),0)</f>
        <v>0</v>
      </c>
      <c r="P276" s="294">
        <f t="array" ref="P276">+IFERROR(ROUND(INDEX(FCSTSDV!$D$2:$N$674,MATCH('STOCK (2)'!$D276,FCSTSDV!$C$2:$C$674,0),MATCH('STOCK (2)'!P$3,FCSTSDV!$D$1:$N$1,0))/'STOCK (2)'!$F276,1),0)</f>
        <v>0</v>
      </c>
      <c r="Q276" s="99">
        <f t="array" ref="Q276">+IFERROR(ROUND(INDEX(FCSTSDV!$D$2:$N$674,MATCH('STOCK (2)'!$D276,FCSTSDV!$C$2:$C$674,0),MATCH('STOCK (2)'!Q$3,FCSTSDV!$D$1:$N$1,0))/'STOCK (2)'!$F276,1),0)</f>
        <v>0</v>
      </c>
      <c r="R276" s="99">
        <f t="array" ref="R276">+IFERROR(ROUND(INDEX(FCSTSDV!$D$2:$N$674,MATCH('STOCK (2)'!$D276,FCSTSDV!$C$2:$C$674,0),MATCH('STOCK (2)'!R$3,FCSTSDV!$D$1:$N$1,0))/'STOCK (2)'!$F276,1),0)</f>
        <v>0</v>
      </c>
      <c r="S276" s="99">
        <f t="array" ref="S276">+IFERROR(ROUND(INDEX(FCSTSDV!$D$2:$N$674,MATCH('STOCK (2)'!$D276,FCSTSDV!$C$2:$C$674,0),MATCH('STOCK (2)'!S$3,FCSTSDV!$D$1:$N$1,0))/'STOCK (2)'!$F276,1),0)</f>
        <v>0</v>
      </c>
      <c r="T276" s="99">
        <f t="array" ref="T276">+IFERROR(ROUND(INDEX(FCSTSDV!$D$2:$N$674,MATCH('STOCK (2)'!$D276,FCSTSDV!$C$2:$C$674,0),MATCH('STOCK (2)'!T$3,FCSTSDV!$D$1:$N$1,0))/'STOCK (2)'!$F276,1),0)</f>
        <v>0</v>
      </c>
      <c r="U276" s="99">
        <f t="array" ref="U276">+IFERROR(ROUND(INDEX(FCSTSDV!$D$2:$N$674,MATCH('STOCK (2)'!$D276,FCSTSDV!$C$2:$C$674,0),MATCH('STOCK (2)'!U$3,FCSTSDV!$D$1:$N$1,0))/'STOCK (2)'!$F276,1),0)</f>
        <v>0</v>
      </c>
      <c r="V276" s="99">
        <f t="array" ref="V276">+IFERROR(ROUND(INDEX(FCSTSDV!$D$2:$N$674,MATCH('STOCK (2)'!$D276,FCSTSDV!$C$2:$C$674,0),MATCH('STOCK (2)'!V$3,FCSTSDV!$D$1:$N$1,0))/'STOCK (2)'!$F276,1),0)</f>
        <v>0</v>
      </c>
      <c r="W276" s="99">
        <f t="array" ref="W276">+IFERROR(ROUND(INDEX(FCSTSDV!$D$2:$N$674,MATCH('STOCK (2)'!$D276,FCSTSDV!$C$2:$C$674,0),MATCH('STOCK (2)'!W$3,FCSTSDV!$D$1:$N$1,0))/'STOCK (2)'!$F276,1),0)</f>
        <v>0</v>
      </c>
      <c r="X276" s="99">
        <f t="array" ref="X276">+IFERROR(ROUND(INDEX(FCSTSDV!$D$2:$N$674,MATCH('STOCK (2)'!$D276,FCSTSDV!$C$2:$C$674,0),MATCH('STOCK (2)'!X$3,FCSTSDV!$D$1:$N$1,0))/'STOCK (2)'!$F276,1),0)</f>
        <v>0</v>
      </c>
      <c r="Y276" s="117">
        <f t="array" ref="Y276">+IFERROR(ROUND(INDEX(FCSTSDV!$D$2:$N$674,MATCH('STOCK (2)'!$D276,FCSTSDV!$C$2:$C$674,0),MATCH('STOCK (2)'!Y$3,FCSTSDV!$D$1:$N$1,0))/'STOCK (2)'!$F276,1),0)</f>
        <v>0</v>
      </c>
      <c r="Z276" s="117">
        <f t="array" ref="Z276">+IFERROR(ROUND(INDEX(FCSTSDV!$D$2:$N$674,MATCH('STOCK (2)'!$D276,FCSTSDV!$C$2:$C$674,0),MATCH('STOCK (2)'!Z$3,FCSTSDV!$D$1:$N$1,0))/'STOCK (2)'!$F276,1),0)</f>
        <v>0</v>
      </c>
    </row>
    <row r="277" spans="1:26" ht="20.100000000000001" customHeight="1">
      <c r="A277" s="792"/>
      <c r="B277" s="792"/>
      <c r="C277" s="60"/>
      <c r="D277" s="52" t="s">
        <v>153</v>
      </c>
      <c r="E277" s="205" t="str">
        <f>+E276</f>
        <v>205*130*0.8T</v>
      </c>
      <c r="F277" s="53" t="s">
        <v>43</v>
      </c>
      <c r="G277" s="54"/>
      <c r="H277" s="54"/>
      <c r="I277" s="782"/>
      <c r="J277" s="79"/>
      <c r="K277" s="296" t="e">
        <f t="shared" ref="K277:P277" si="117">+$I276+$J277-K276</f>
        <v>#N/A</v>
      </c>
      <c r="L277" s="296" t="e">
        <f t="shared" si="117"/>
        <v>#N/A</v>
      </c>
      <c r="M277" s="296" t="e">
        <f t="shared" si="117"/>
        <v>#N/A</v>
      </c>
      <c r="N277" s="296" t="e">
        <f t="shared" si="117"/>
        <v>#N/A</v>
      </c>
      <c r="O277" s="296" t="e">
        <f t="shared" si="117"/>
        <v>#N/A</v>
      </c>
      <c r="P277" s="296" t="e">
        <f t="shared" si="117"/>
        <v>#N/A</v>
      </c>
      <c r="Q277" s="90" t="e">
        <f t="shared" ref="Q277:Z277" si="118">+P277-Q276</f>
        <v>#N/A</v>
      </c>
      <c r="R277" s="90" t="e">
        <f t="shared" si="118"/>
        <v>#N/A</v>
      </c>
      <c r="S277" s="90" t="e">
        <f t="shared" si="118"/>
        <v>#N/A</v>
      </c>
      <c r="T277" s="90" t="e">
        <f t="shared" si="118"/>
        <v>#N/A</v>
      </c>
      <c r="U277" s="90" t="e">
        <f t="shared" si="118"/>
        <v>#N/A</v>
      </c>
      <c r="V277" s="90" t="e">
        <f t="shared" si="118"/>
        <v>#N/A</v>
      </c>
      <c r="W277" s="90" t="e">
        <f t="shared" si="118"/>
        <v>#N/A</v>
      </c>
      <c r="X277" s="90" t="e">
        <f t="shared" si="118"/>
        <v>#N/A</v>
      </c>
      <c r="Y277" s="121" t="e">
        <f t="shared" si="118"/>
        <v>#N/A</v>
      </c>
      <c r="Z277" s="121" t="e">
        <f t="shared" si="118"/>
        <v>#N/A</v>
      </c>
    </row>
    <row r="278" spans="1:26" ht="20.100000000000001" customHeight="1">
      <c r="A278" s="791" t="s">
        <v>276</v>
      </c>
      <c r="B278" s="791" t="s">
        <v>277</v>
      </c>
      <c r="C278" s="63"/>
      <c r="D278" s="73" t="s">
        <v>127</v>
      </c>
      <c r="E278" s="203" t="s">
        <v>277</v>
      </c>
      <c r="F278" s="44">
        <v>26</v>
      </c>
      <c r="G278" s="45"/>
      <c r="H278" s="45"/>
      <c r="I278" s="781" t="e">
        <f>+VLOOKUP(A278,Sheet2!$B$3:$C$189,2,0)</f>
        <v>#N/A</v>
      </c>
      <c r="J278" s="81"/>
      <c r="K278" s="294">
        <f t="array" ref="K278">+IFERROR(ROUND(INDEX(FCSTSDV!$D$2:$N$674,MATCH('STOCK (2)'!$D278,FCSTSDV!$C$2:$C$674,0),MATCH('STOCK (2)'!K$3,FCSTSDV!$D$1:$N$1,0))/'STOCK (2)'!$F278,1),0)</f>
        <v>0</v>
      </c>
      <c r="L278" s="294">
        <f t="array" ref="L278">+IFERROR(ROUND(INDEX(FCSTSDV!$D$2:$N$674,MATCH('STOCK (2)'!$D278,FCSTSDV!$C$2:$C$674,0),MATCH('STOCK (2)'!L$3,FCSTSDV!$D$1:$N$1,0))/'STOCK (2)'!$F278,1),0)</f>
        <v>0</v>
      </c>
      <c r="M278" s="294">
        <f t="array" ref="M278">+IFERROR(ROUND(INDEX(FCSTSDV!$D$2:$N$674,MATCH('STOCK (2)'!$D278,FCSTSDV!$C$2:$C$674,0),MATCH('STOCK (2)'!M$3,FCSTSDV!$D$1:$N$1,0))/'STOCK (2)'!$F278,1),0)</f>
        <v>0</v>
      </c>
      <c r="N278" s="294">
        <f t="array" ref="N278">+IFERROR(ROUND(INDEX(FCSTSDV!$D$2:$N$674,MATCH('STOCK (2)'!$D278,FCSTSDV!$C$2:$C$674,0),MATCH('STOCK (2)'!N$3,FCSTSDV!$D$1:$N$1,0))/'STOCK (2)'!$F278,1),0)</f>
        <v>0</v>
      </c>
      <c r="O278" s="294">
        <f t="array" ref="O278">+IFERROR(ROUND(INDEX(FCSTSDV!$D$2:$N$674,MATCH('STOCK (2)'!$D278,FCSTSDV!$C$2:$C$674,0),MATCH('STOCK (2)'!O$3,FCSTSDV!$D$1:$N$1,0))/'STOCK (2)'!$F278,1),0)</f>
        <v>0</v>
      </c>
      <c r="P278" s="294">
        <f t="array" ref="P278">+IFERROR(ROUND(INDEX(FCSTSDV!$D$2:$N$674,MATCH('STOCK (2)'!$D278,FCSTSDV!$C$2:$C$674,0),MATCH('STOCK (2)'!P$3,FCSTSDV!$D$1:$N$1,0))/'STOCK (2)'!$F278,1),0)</f>
        <v>0</v>
      </c>
      <c r="Q278" s="99">
        <f t="array" ref="Q278">+IFERROR(ROUND(INDEX(FCSTSDV!$D$2:$N$674,MATCH('STOCK (2)'!$D278,FCSTSDV!$C$2:$C$674,0),MATCH('STOCK (2)'!Q$3,FCSTSDV!$D$1:$N$1,0))/'STOCK (2)'!$F278,1),0)</f>
        <v>0</v>
      </c>
      <c r="R278" s="99">
        <f t="array" ref="R278">+IFERROR(ROUND(INDEX(FCSTSDV!$D$2:$N$674,MATCH('STOCK (2)'!$D278,FCSTSDV!$C$2:$C$674,0),MATCH('STOCK (2)'!R$3,FCSTSDV!$D$1:$N$1,0))/'STOCK (2)'!$F278,1),0)</f>
        <v>0</v>
      </c>
      <c r="S278" s="99">
        <f t="array" ref="S278">+IFERROR(ROUND(INDEX(FCSTSDV!$D$2:$N$674,MATCH('STOCK (2)'!$D278,FCSTSDV!$C$2:$C$674,0),MATCH('STOCK (2)'!S$3,FCSTSDV!$D$1:$N$1,0))/'STOCK (2)'!$F278,1),0)</f>
        <v>0</v>
      </c>
      <c r="T278" s="99">
        <f t="array" ref="T278">+IFERROR(ROUND(INDEX(FCSTSDV!$D$2:$N$674,MATCH('STOCK (2)'!$D278,FCSTSDV!$C$2:$C$674,0),MATCH('STOCK (2)'!T$3,FCSTSDV!$D$1:$N$1,0))/'STOCK (2)'!$F278,1),0)</f>
        <v>0</v>
      </c>
      <c r="U278" s="99">
        <f t="array" ref="U278">+IFERROR(ROUND(INDEX(FCSTSDV!$D$2:$N$674,MATCH('STOCK (2)'!$D278,FCSTSDV!$C$2:$C$674,0),MATCH('STOCK (2)'!U$3,FCSTSDV!$D$1:$N$1,0))/'STOCK (2)'!$F278,1),0)</f>
        <v>0</v>
      </c>
      <c r="V278" s="99">
        <f t="array" ref="V278">+IFERROR(ROUND(INDEX(FCSTSDV!$D$2:$N$674,MATCH('STOCK (2)'!$D278,FCSTSDV!$C$2:$C$674,0),MATCH('STOCK (2)'!V$3,FCSTSDV!$D$1:$N$1,0))/'STOCK (2)'!$F278,1),0)</f>
        <v>0</v>
      </c>
      <c r="W278" s="99">
        <f t="array" ref="W278">+IFERROR(ROUND(INDEX(FCSTSDV!$D$2:$N$674,MATCH('STOCK (2)'!$D278,FCSTSDV!$C$2:$C$674,0),MATCH('STOCK (2)'!W$3,FCSTSDV!$D$1:$N$1,0))/'STOCK (2)'!$F278,1),0)</f>
        <v>0</v>
      </c>
      <c r="X278" s="99">
        <f t="array" ref="X278">+IFERROR(ROUND(INDEX(FCSTSDV!$D$2:$N$674,MATCH('STOCK (2)'!$D278,FCSTSDV!$C$2:$C$674,0),MATCH('STOCK (2)'!X$3,FCSTSDV!$D$1:$N$1,0))/'STOCK (2)'!$F278,1),0)</f>
        <v>0</v>
      </c>
      <c r="Y278" s="117">
        <f t="array" ref="Y278">+IFERROR(ROUND(INDEX(FCSTSDV!$D$2:$N$674,MATCH('STOCK (2)'!$D278,FCSTSDV!$C$2:$C$674,0),MATCH('STOCK (2)'!Y$3,FCSTSDV!$D$1:$N$1,0))/'STOCK (2)'!$F278,1),0)</f>
        <v>0</v>
      </c>
      <c r="Z278" s="117">
        <f t="array" ref="Z278">+IFERROR(ROUND(INDEX(FCSTSDV!$D$2:$N$674,MATCH('STOCK (2)'!$D278,FCSTSDV!$C$2:$C$674,0),MATCH('STOCK (2)'!Z$3,FCSTSDV!$D$1:$N$1,0))/'STOCK (2)'!$F278,1),0)</f>
        <v>0</v>
      </c>
    </row>
    <row r="279" spans="1:26" ht="20.100000000000001" customHeight="1">
      <c r="A279" s="795"/>
      <c r="B279" s="795"/>
      <c r="C279" s="127"/>
      <c r="D279" s="128" t="s">
        <v>153</v>
      </c>
      <c r="E279" s="204" t="str">
        <f>+E278</f>
        <v>205*130*0.8T</v>
      </c>
      <c r="F279" s="129" t="s">
        <v>43</v>
      </c>
      <c r="G279" s="48"/>
      <c r="H279" s="48"/>
      <c r="I279" s="785"/>
      <c r="J279" s="262"/>
      <c r="K279" s="297" t="e">
        <f t="shared" ref="K279:P279" si="119">+$I278+$J279-K278</f>
        <v>#N/A</v>
      </c>
      <c r="L279" s="297" t="e">
        <f t="shared" si="119"/>
        <v>#N/A</v>
      </c>
      <c r="M279" s="297" t="e">
        <f t="shared" si="119"/>
        <v>#N/A</v>
      </c>
      <c r="N279" s="297" t="e">
        <f t="shared" si="119"/>
        <v>#N/A</v>
      </c>
      <c r="O279" s="297" t="e">
        <f t="shared" si="119"/>
        <v>#N/A</v>
      </c>
      <c r="P279" s="297" t="e">
        <f t="shared" si="119"/>
        <v>#N/A</v>
      </c>
      <c r="Q279" s="162" t="e">
        <f t="shared" ref="Q279:Z279" si="120">+P279-Q278</f>
        <v>#N/A</v>
      </c>
      <c r="R279" s="162" t="e">
        <f t="shared" si="120"/>
        <v>#N/A</v>
      </c>
      <c r="S279" s="162" t="e">
        <f t="shared" si="120"/>
        <v>#N/A</v>
      </c>
      <c r="T279" s="162" t="e">
        <f t="shared" si="120"/>
        <v>#N/A</v>
      </c>
      <c r="U279" s="162" t="e">
        <f t="shared" si="120"/>
        <v>#N/A</v>
      </c>
      <c r="V279" s="162" t="e">
        <f t="shared" si="120"/>
        <v>#N/A</v>
      </c>
      <c r="W279" s="162" t="e">
        <f t="shared" si="120"/>
        <v>#N/A</v>
      </c>
      <c r="X279" s="162" t="e">
        <f t="shared" si="120"/>
        <v>#N/A</v>
      </c>
      <c r="Y279" s="659" t="e">
        <f t="shared" si="120"/>
        <v>#N/A</v>
      </c>
      <c r="Z279" s="659" t="e">
        <f t="shared" si="120"/>
        <v>#N/A</v>
      </c>
    </row>
    <row r="280" spans="1:26" ht="20.100000000000001" customHeight="1">
      <c r="A280" s="806" t="s">
        <v>278</v>
      </c>
      <c r="B280" s="791" t="s">
        <v>279</v>
      </c>
      <c r="C280" s="63"/>
      <c r="D280" s="73" t="s">
        <v>280</v>
      </c>
      <c r="E280" s="203" t="s">
        <v>279</v>
      </c>
      <c r="F280" s="44">
        <v>20</v>
      </c>
      <c r="G280" s="45"/>
      <c r="H280" s="45"/>
      <c r="I280" s="781" t="e">
        <f>+VLOOKUP(A280,Sheet2!$B$3:$C$189,2,0)</f>
        <v>#N/A</v>
      </c>
      <c r="J280" s="79"/>
      <c r="K280" s="99">
        <f t="array" ref="K280">+IFERROR(ROUND(INDEX(FCSTSDV!$D$2:$N$674,MATCH('STOCK (2)'!$D280,FCSTSDV!$C$2:$C$674,0),MATCH('STOCK (2)'!K$3,FCSTSDV!$D$1:$N$1,0))/'STOCK (2)'!$F280,1),0)</f>
        <v>0</v>
      </c>
      <c r="L280" s="99">
        <f t="array" ref="L280">+IFERROR(ROUND(INDEX(FCSTSDV!$D$2:$N$674,MATCH('STOCK (2)'!$D280,FCSTSDV!$C$2:$C$674,0),MATCH('STOCK (2)'!L$3,FCSTSDV!$D$1:$N$1,0))/'STOCK (2)'!$F280,1),0)</f>
        <v>0</v>
      </c>
      <c r="M280" s="99">
        <f t="array" ref="M280">+IFERROR(ROUND(INDEX(FCSTSDV!$D$2:$N$674,MATCH('STOCK (2)'!$D280,FCSTSDV!$C$2:$C$674,0),MATCH('STOCK (2)'!M$3,FCSTSDV!$D$1:$N$1,0))/'STOCK (2)'!$F280,1),0)</f>
        <v>0</v>
      </c>
      <c r="N280" s="99">
        <f t="array" ref="N280">+IFERROR(ROUND(INDEX(FCSTSDV!$D$2:$N$674,MATCH('STOCK (2)'!$D280,FCSTSDV!$C$2:$C$674,0),MATCH('STOCK (2)'!N$3,FCSTSDV!$D$1:$N$1,0))/'STOCK (2)'!$F280,1),0)</f>
        <v>0</v>
      </c>
      <c r="O280" s="99">
        <f t="array" ref="O280">+IFERROR(ROUND(INDEX(FCSTSDV!$D$2:$N$674,MATCH('STOCK (2)'!$D280,FCSTSDV!$C$2:$C$674,0),MATCH('STOCK (2)'!O$3,FCSTSDV!$D$1:$N$1,0))/'STOCK (2)'!$F280,1),0)</f>
        <v>0</v>
      </c>
      <c r="P280" s="99">
        <f t="array" ref="P280">+IFERROR(ROUND(INDEX(FCSTSDV!$D$2:$N$674,MATCH('STOCK (2)'!$D280,FCSTSDV!$C$2:$C$674,0),MATCH('STOCK (2)'!P$3,FCSTSDV!$D$1:$N$1,0))/'STOCK (2)'!$F280,1),0)</f>
        <v>0</v>
      </c>
      <c r="Q280" s="99">
        <f t="array" ref="Q280">+IFERROR(ROUND(INDEX(FCSTSDV!$D$2:$N$674,MATCH('STOCK (2)'!$D280,FCSTSDV!$C$2:$C$674,0),MATCH('STOCK (2)'!Q$3,FCSTSDV!$D$1:$N$1,0))/'STOCK (2)'!$F280,1),0)</f>
        <v>0</v>
      </c>
      <c r="R280" s="99">
        <f t="array" ref="R280">+IFERROR(ROUND(INDEX(FCSTSDV!$D$2:$N$674,MATCH('STOCK (2)'!$D280,FCSTSDV!$C$2:$C$674,0),MATCH('STOCK (2)'!R$3,FCSTSDV!$D$1:$N$1,0))/'STOCK (2)'!$F280,1),0)</f>
        <v>0</v>
      </c>
      <c r="S280" s="99">
        <f t="array" ref="S280">+IFERROR(ROUND(INDEX(FCSTSDV!$D$2:$N$674,MATCH('STOCK (2)'!$D280,FCSTSDV!$C$2:$C$674,0),MATCH('STOCK (2)'!S$3,FCSTSDV!$D$1:$N$1,0))/'STOCK (2)'!$F280,1),0)</f>
        <v>0</v>
      </c>
      <c r="T280" s="99">
        <f t="array" ref="T280">+IFERROR(ROUND(INDEX(FCSTSDV!$D$2:$N$674,MATCH('STOCK (2)'!$D280,FCSTSDV!$C$2:$C$674,0),MATCH('STOCK (2)'!T$3,FCSTSDV!$D$1:$N$1,0))/'STOCK (2)'!$F280,1),0)</f>
        <v>0</v>
      </c>
      <c r="U280" s="99">
        <f t="array" ref="U280">+IFERROR(ROUND(INDEX(FCSTSDV!$D$2:$N$674,MATCH('STOCK (2)'!$D280,FCSTSDV!$C$2:$C$674,0),MATCH('STOCK (2)'!U$3,FCSTSDV!$D$1:$N$1,0))/'STOCK (2)'!$F280,1),0)</f>
        <v>0</v>
      </c>
      <c r="V280" s="99">
        <f t="array" ref="V280">+IFERROR(ROUND(INDEX(FCSTSDV!$D$2:$N$674,MATCH('STOCK (2)'!$D280,FCSTSDV!$C$2:$C$674,0),MATCH('STOCK (2)'!V$3,FCSTSDV!$D$1:$N$1,0))/'STOCK (2)'!$F280,1),0)</f>
        <v>0</v>
      </c>
      <c r="W280" s="99">
        <f t="array" ref="W280">+IFERROR(ROUND(INDEX(FCSTSDV!$D$2:$N$674,MATCH('STOCK (2)'!$D280,FCSTSDV!$C$2:$C$674,0),MATCH('STOCK (2)'!W$3,FCSTSDV!$D$1:$N$1,0))/'STOCK (2)'!$F280,1),0)</f>
        <v>0</v>
      </c>
      <c r="X280" s="99">
        <f t="array" ref="X280">+IFERROR(ROUND(INDEX(FCSTSDV!$D$2:$N$674,MATCH('STOCK (2)'!$D280,FCSTSDV!$C$2:$C$674,0),MATCH('STOCK (2)'!X$3,FCSTSDV!$D$1:$N$1,0))/'STOCK (2)'!$F280,1),0)</f>
        <v>0</v>
      </c>
      <c r="Y280" s="117">
        <f t="array" ref="Y280">+IFERROR(ROUND(INDEX(FCSTSDV!$D$2:$N$674,MATCH('STOCK (2)'!$D280,FCSTSDV!$C$2:$C$674,0),MATCH('STOCK (2)'!Y$3,FCSTSDV!$D$1:$N$1,0))/'STOCK (2)'!$F280,1),0)</f>
        <v>0</v>
      </c>
      <c r="Z280" s="117">
        <f t="array" ref="Z280">+IFERROR(ROUND(INDEX(FCSTSDV!$D$2:$N$674,MATCH('STOCK (2)'!$D280,FCSTSDV!$C$2:$C$674,0),MATCH('STOCK (2)'!Z$3,FCSTSDV!$D$1:$N$1,0))/'STOCK (2)'!$F280,1),0)</f>
        <v>0</v>
      </c>
    </row>
    <row r="281" spans="1:26" ht="20.100000000000001" customHeight="1">
      <c r="A281" s="813"/>
      <c r="B281" s="795"/>
      <c r="C281" s="60"/>
      <c r="D281" s="128" t="s">
        <v>128</v>
      </c>
      <c r="E281" s="204" t="str">
        <f>+E280</f>
        <v>410*280</v>
      </c>
      <c r="F281" s="129">
        <v>20</v>
      </c>
      <c r="G281" s="48"/>
      <c r="H281" s="48"/>
      <c r="I281" s="785"/>
      <c r="J281" s="81"/>
      <c r="K281" s="92">
        <f t="array" ref="K281">+IFERROR(ROUND(INDEX(FCSTSDV!$D$2:$N$674,MATCH('STOCK (2)'!$D281,FCSTSDV!$C$2:$C$674,0),MATCH('STOCK (2)'!K$3,FCSTSDV!$D$1:$N$1,0))/'STOCK (2)'!$F281,1),0)</f>
        <v>0</v>
      </c>
      <c r="L281" s="92">
        <f t="array" ref="L281">+IFERROR(ROUND(INDEX(FCSTSDV!$D$2:$N$674,MATCH('STOCK (2)'!$D281,FCSTSDV!$C$2:$C$674,0),MATCH('STOCK (2)'!L$3,FCSTSDV!$D$1:$N$1,0))/'STOCK (2)'!$F281,1),0)</f>
        <v>0</v>
      </c>
      <c r="M281" s="92">
        <f t="array" ref="M281">+IFERROR(ROUND(INDEX(FCSTSDV!$D$2:$N$674,MATCH('STOCK (2)'!$D281,FCSTSDV!$C$2:$C$674,0),MATCH('STOCK (2)'!M$3,FCSTSDV!$D$1:$N$1,0))/'STOCK (2)'!$F281,1),0)</f>
        <v>0</v>
      </c>
      <c r="N281" s="92">
        <f t="array" ref="N281">+IFERROR(ROUND(INDEX(FCSTSDV!$D$2:$N$674,MATCH('STOCK (2)'!$D281,FCSTSDV!$C$2:$C$674,0),MATCH('STOCK (2)'!N$3,FCSTSDV!$D$1:$N$1,0))/'STOCK (2)'!$F281,1),0)</f>
        <v>0</v>
      </c>
      <c r="O281" s="92">
        <f t="array" ref="O281">+IFERROR(ROUND(INDEX(FCSTSDV!$D$2:$N$674,MATCH('STOCK (2)'!$D281,FCSTSDV!$C$2:$C$674,0),MATCH('STOCK (2)'!O$3,FCSTSDV!$D$1:$N$1,0))/'STOCK (2)'!$F281,1),0)</f>
        <v>0</v>
      </c>
      <c r="P281" s="92">
        <f t="array" ref="P281">+IFERROR(ROUND(INDEX(FCSTSDV!$D$2:$N$674,MATCH('STOCK (2)'!$D281,FCSTSDV!$C$2:$C$674,0),MATCH('STOCK (2)'!P$3,FCSTSDV!$D$1:$N$1,0))/'STOCK (2)'!$F281,1),0)</f>
        <v>0</v>
      </c>
      <c r="Q281" s="92">
        <f t="array" ref="Q281">+IFERROR(ROUND(INDEX(FCSTSDV!$D$2:$N$674,MATCH('STOCK (2)'!$D281,FCSTSDV!$C$2:$C$674,0),MATCH('STOCK (2)'!Q$3,FCSTSDV!$D$1:$N$1,0))/'STOCK (2)'!$F281,1),0)</f>
        <v>0</v>
      </c>
      <c r="R281" s="92">
        <f t="array" ref="R281">+IFERROR(ROUND(INDEX(FCSTSDV!$D$2:$N$674,MATCH('STOCK (2)'!$D281,FCSTSDV!$C$2:$C$674,0),MATCH('STOCK (2)'!R$3,FCSTSDV!$D$1:$N$1,0))/'STOCK (2)'!$F281,1),0)</f>
        <v>0</v>
      </c>
      <c r="S281" s="92">
        <f t="array" ref="S281">+IFERROR(ROUND(INDEX(FCSTSDV!$D$2:$N$674,MATCH('STOCK (2)'!$D281,FCSTSDV!$C$2:$C$674,0),MATCH('STOCK (2)'!S$3,FCSTSDV!$D$1:$N$1,0))/'STOCK (2)'!$F281,1),0)</f>
        <v>0</v>
      </c>
      <c r="T281" s="92">
        <f t="array" ref="T281">+IFERROR(ROUND(INDEX(FCSTSDV!$D$2:$N$674,MATCH('STOCK (2)'!$D281,FCSTSDV!$C$2:$C$674,0),MATCH('STOCK (2)'!T$3,FCSTSDV!$D$1:$N$1,0))/'STOCK (2)'!$F281,1),0)</f>
        <v>0</v>
      </c>
      <c r="U281" s="92">
        <f t="array" ref="U281">+IFERROR(ROUND(INDEX(FCSTSDV!$D$2:$N$674,MATCH('STOCK (2)'!$D281,FCSTSDV!$C$2:$C$674,0),MATCH('STOCK (2)'!U$3,FCSTSDV!$D$1:$N$1,0))/'STOCK (2)'!$F281,1),0)</f>
        <v>0</v>
      </c>
      <c r="V281" s="92">
        <f t="array" ref="V281">+IFERROR(ROUND(INDEX(FCSTSDV!$D$2:$N$674,MATCH('STOCK (2)'!$D281,FCSTSDV!$C$2:$C$674,0),MATCH('STOCK (2)'!V$3,FCSTSDV!$D$1:$N$1,0))/'STOCK (2)'!$F281,1),0)</f>
        <v>0</v>
      </c>
      <c r="W281" s="92">
        <f t="array" ref="W281">+IFERROR(ROUND(INDEX(FCSTSDV!$D$2:$N$674,MATCH('STOCK (2)'!$D281,FCSTSDV!$C$2:$C$674,0),MATCH('STOCK (2)'!W$3,FCSTSDV!$D$1:$N$1,0))/'STOCK (2)'!$F281,1),0)</f>
        <v>0</v>
      </c>
      <c r="X281" s="92">
        <f t="array" ref="X281">+IFERROR(ROUND(INDEX(FCSTSDV!$D$2:$N$674,MATCH('STOCK (2)'!$D281,FCSTSDV!$C$2:$C$674,0),MATCH('STOCK (2)'!X$3,FCSTSDV!$D$1:$N$1,0))/'STOCK (2)'!$F281,1),0)</f>
        <v>0</v>
      </c>
      <c r="Y281" s="119">
        <f t="array" ref="Y281">+IFERROR(ROUND(INDEX(FCSTSDV!$D$2:$N$674,MATCH('STOCK (2)'!$D281,FCSTSDV!$C$2:$C$674,0),MATCH('STOCK (2)'!Y$3,FCSTSDV!$D$1:$N$1,0))/'STOCK (2)'!$F281,1),0)</f>
        <v>0</v>
      </c>
      <c r="Z281" s="119">
        <f t="array" ref="Z281">+IFERROR(ROUND(INDEX(FCSTSDV!$D$2:$N$674,MATCH('STOCK (2)'!$D281,FCSTSDV!$C$2:$C$674,0),MATCH('STOCK (2)'!Z$3,FCSTSDV!$D$1:$N$1,0))/'STOCK (2)'!$F281,1),0)</f>
        <v>0</v>
      </c>
    </row>
    <row r="282" spans="1:26" ht="20.100000000000001" customHeight="1">
      <c r="A282" s="807"/>
      <c r="B282" s="792"/>
      <c r="C282" s="16"/>
      <c r="D282" s="52" t="s">
        <v>153</v>
      </c>
      <c r="E282" s="205" t="str">
        <f>+E281</f>
        <v>410*280</v>
      </c>
      <c r="F282" s="53" t="s">
        <v>43</v>
      </c>
      <c r="G282" s="54"/>
      <c r="H282" s="54"/>
      <c r="I282" s="782"/>
      <c r="J282" s="263"/>
      <c r="K282" s="90" t="e">
        <f t="shared" ref="K282:P282" si="121">+$I280+$J282-SUM(K280:K281)</f>
        <v>#N/A</v>
      </c>
      <c r="L282" s="90" t="e">
        <f t="shared" si="121"/>
        <v>#N/A</v>
      </c>
      <c r="M282" s="90" t="e">
        <f t="shared" si="121"/>
        <v>#N/A</v>
      </c>
      <c r="N282" s="90" t="e">
        <f t="shared" si="121"/>
        <v>#N/A</v>
      </c>
      <c r="O282" s="90" t="e">
        <f t="shared" si="121"/>
        <v>#N/A</v>
      </c>
      <c r="P282" s="90" t="e">
        <f t="shared" si="121"/>
        <v>#N/A</v>
      </c>
      <c r="Q282" s="90" t="e">
        <f t="shared" ref="Q282:Z282" si="122">+P282-SUM(Q280:Q281)</f>
        <v>#N/A</v>
      </c>
      <c r="R282" s="90" t="e">
        <f t="shared" si="122"/>
        <v>#N/A</v>
      </c>
      <c r="S282" s="90" t="e">
        <f t="shared" si="122"/>
        <v>#N/A</v>
      </c>
      <c r="T282" s="90" t="e">
        <f t="shared" si="122"/>
        <v>#N/A</v>
      </c>
      <c r="U282" s="90" t="e">
        <f t="shared" si="122"/>
        <v>#N/A</v>
      </c>
      <c r="V282" s="90" t="e">
        <f t="shared" si="122"/>
        <v>#N/A</v>
      </c>
      <c r="W282" s="90" t="e">
        <f t="shared" si="122"/>
        <v>#N/A</v>
      </c>
      <c r="X282" s="90" t="e">
        <f t="shared" si="122"/>
        <v>#N/A</v>
      </c>
      <c r="Y282" s="90" t="e">
        <f t="shared" si="122"/>
        <v>#N/A</v>
      </c>
      <c r="Z282" s="90" t="e">
        <f t="shared" si="122"/>
        <v>#N/A</v>
      </c>
    </row>
    <row r="283" spans="1:26" ht="20.100000000000001" customHeight="1">
      <c r="A283" s="795" t="s">
        <v>298</v>
      </c>
      <c r="B283" s="795" t="s">
        <v>279</v>
      </c>
      <c r="C283" s="50"/>
      <c r="D283" s="123" t="s">
        <v>280</v>
      </c>
      <c r="E283" s="204" t="s">
        <v>279</v>
      </c>
      <c r="F283" s="47">
        <v>20</v>
      </c>
      <c r="G283" s="48"/>
      <c r="H283" s="48"/>
      <c r="I283" s="785">
        <v>4000</v>
      </c>
      <c r="J283" s="91"/>
      <c r="K283" s="99">
        <f t="array" ref="K283">+IFERROR(ROUND(INDEX(FCSTSDV!$D$2:$N$674,MATCH('STOCK (2)'!$D283,FCSTSDV!$C$2:$C$674,0),MATCH('STOCK (2)'!K$3,FCSTSDV!$D$1:$N$1,0))/'STOCK (2)'!$F283,1),0)</f>
        <v>0</v>
      </c>
      <c r="L283" s="99">
        <f t="array" ref="L283">+IFERROR(ROUND(INDEX(FCSTSDV!$D$2:$N$674,MATCH('STOCK (2)'!$D283,FCSTSDV!$C$2:$C$674,0),MATCH('STOCK (2)'!L$3,FCSTSDV!$D$1:$N$1,0))/'STOCK (2)'!$F283,1),0)</f>
        <v>0</v>
      </c>
      <c r="M283" s="99">
        <f t="array" ref="M283">+IFERROR(ROUND(INDEX(FCSTSDV!$D$2:$N$674,MATCH('STOCK (2)'!$D283,FCSTSDV!$C$2:$C$674,0),MATCH('STOCK (2)'!M$3,FCSTSDV!$D$1:$N$1,0))/'STOCK (2)'!$F283,1),0)</f>
        <v>0</v>
      </c>
      <c r="N283" s="99">
        <f t="array" ref="N283">+IFERROR(ROUND(INDEX(FCSTSDV!$D$2:$N$674,MATCH('STOCK (2)'!$D283,FCSTSDV!$C$2:$C$674,0),MATCH('STOCK (2)'!N$3,FCSTSDV!$D$1:$N$1,0))/'STOCK (2)'!$F283,1),0)</f>
        <v>0</v>
      </c>
      <c r="O283" s="99">
        <f t="array" ref="O283">+IFERROR(ROUND(INDEX(FCSTSDV!$D$2:$N$674,MATCH('STOCK (2)'!$D283,FCSTSDV!$C$2:$C$674,0),MATCH('STOCK (2)'!O$3,FCSTSDV!$D$1:$N$1,0))/'STOCK (2)'!$F283,1),0)</f>
        <v>0</v>
      </c>
      <c r="P283" s="99">
        <f t="array" ref="P283">+IFERROR(ROUND(INDEX(FCSTSDV!$D$2:$N$674,MATCH('STOCK (2)'!$D283,FCSTSDV!$C$2:$C$674,0),MATCH('STOCK (2)'!P$3,FCSTSDV!$D$1:$N$1,0))/'STOCK (2)'!$F283,1),0)</f>
        <v>0</v>
      </c>
      <c r="Q283" s="99">
        <f t="array" ref="Q283">+IFERROR(ROUND(INDEX(FCSTSDV!$D$2:$N$674,MATCH('STOCK (2)'!$D283,FCSTSDV!$C$2:$C$674,0),MATCH('STOCK (2)'!Q$3,FCSTSDV!$D$1:$N$1,0))/'STOCK (2)'!$F283,1),0)</f>
        <v>0</v>
      </c>
      <c r="R283" s="99">
        <f t="array" ref="R283">+IFERROR(ROUND(INDEX(FCSTSDV!$D$2:$N$674,MATCH('STOCK (2)'!$D283,FCSTSDV!$C$2:$C$674,0),MATCH('STOCK (2)'!R$3,FCSTSDV!$D$1:$N$1,0))/'STOCK (2)'!$F283,1),0)</f>
        <v>0</v>
      </c>
      <c r="S283" s="99">
        <f t="array" ref="S283">+IFERROR(ROUND(INDEX(FCSTSDV!$D$2:$N$674,MATCH('STOCK (2)'!$D283,FCSTSDV!$C$2:$C$674,0),MATCH('STOCK (2)'!S$3,FCSTSDV!$D$1:$N$1,0))/'STOCK (2)'!$F283,1),0)</f>
        <v>0</v>
      </c>
      <c r="T283" s="99">
        <f t="array" ref="T283">+IFERROR(ROUND(INDEX(FCSTSDV!$D$2:$N$674,MATCH('STOCK (2)'!$D283,FCSTSDV!$C$2:$C$674,0),MATCH('STOCK (2)'!T$3,FCSTSDV!$D$1:$N$1,0))/'STOCK (2)'!$F283,1),0)</f>
        <v>0</v>
      </c>
      <c r="U283" s="99">
        <f t="array" ref="U283">+IFERROR(ROUND(INDEX(FCSTSDV!$D$2:$N$674,MATCH('STOCK (2)'!$D283,FCSTSDV!$C$2:$C$674,0),MATCH('STOCK (2)'!U$3,FCSTSDV!$D$1:$N$1,0))/'STOCK (2)'!$F283,1),0)</f>
        <v>0</v>
      </c>
      <c r="V283" s="99">
        <f t="array" ref="V283">+IFERROR(ROUND(INDEX(FCSTSDV!$D$2:$N$674,MATCH('STOCK (2)'!$D283,FCSTSDV!$C$2:$C$674,0),MATCH('STOCK (2)'!V$3,FCSTSDV!$D$1:$N$1,0))/'STOCK (2)'!$F283,1),0)</f>
        <v>0</v>
      </c>
      <c r="W283" s="99">
        <f t="array" ref="W283">+IFERROR(ROUND(INDEX(FCSTSDV!$D$2:$N$674,MATCH('STOCK (2)'!$D283,FCSTSDV!$C$2:$C$674,0),MATCH('STOCK (2)'!W$3,FCSTSDV!$D$1:$N$1,0))/'STOCK (2)'!$F283,1),0)</f>
        <v>0</v>
      </c>
      <c r="X283" s="99">
        <f t="array" ref="X283">+IFERROR(ROUND(INDEX(FCSTSDV!$D$2:$N$674,MATCH('STOCK (2)'!$D283,FCSTSDV!$C$2:$C$674,0),MATCH('STOCK (2)'!X$3,FCSTSDV!$D$1:$N$1,0))/'STOCK (2)'!$F283,1),0)</f>
        <v>0</v>
      </c>
      <c r="Y283" s="117">
        <f t="array" ref="Y283">+IFERROR(ROUND(INDEX(FCSTSDV!$D$2:$N$674,MATCH('STOCK (2)'!$D283,FCSTSDV!$C$2:$C$674,0),MATCH('STOCK (2)'!Y$3,FCSTSDV!$D$1:$N$1,0))/'STOCK (2)'!$F283,1),0)</f>
        <v>0</v>
      </c>
      <c r="Z283" s="117">
        <f t="array" ref="Z283">+IFERROR(ROUND(INDEX(FCSTSDV!$D$2:$N$674,MATCH('STOCK (2)'!$D283,FCSTSDV!$C$2:$C$674,0),MATCH('STOCK (2)'!Z$3,FCSTSDV!$D$1:$N$1,0))/'STOCK (2)'!$F283,1),0)</f>
        <v>0</v>
      </c>
    </row>
    <row r="284" spans="1:26" ht="20.100000000000001" customHeight="1">
      <c r="A284" s="795"/>
      <c r="B284" s="795"/>
      <c r="C284" s="60"/>
      <c r="D284" s="128" t="s">
        <v>128</v>
      </c>
      <c r="E284" s="204" t="str">
        <f>+E283</f>
        <v>410*280</v>
      </c>
      <c r="F284" s="129">
        <v>20</v>
      </c>
      <c r="G284" s="48"/>
      <c r="H284" s="48"/>
      <c r="I284" s="785"/>
      <c r="J284" s="81"/>
      <c r="K284" s="92">
        <f t="array" ref="K284">+IFERROR(ROUND(INDEX(FCSTSDV!$D$2:$N$674,MATCH('STOCK (2)'!$D284,FCSTSDV!$C$2:$C$674,0),MATCH('STOCK (2)'!K$3,FCSTSDV!$D$1:$N$1,0))/'STOCK (2)'!$F284,1),0)</f>
        <v>0</v>
      </c>
      <c r="L284" s="92">
        <f t="array" ref="L284">+IFERROR(ROUND(INDEX(FCSTSDV!$D$2:$N$674,MATCH('STOCK (2)'!$D284,FCSTSDV!$C$2:$C$674,0),MATCH('STOCK (2)'!L$3,FCSTSDV!$D$1:$N$1,0))/'STOCK (2)'!$F284,1),0)</f>
        <v>0</v>
      </c>
      <c r="M284" s="92">
        <f t="array" ref="M284">+IFERROR(ROUND(INDEX(FCSTSDV!$D$2:$N$674,MATCH('STOCK (2)'!$D284,FCSTSDV!$C$2:$C$674,0),MATCH('STOCK (2)'!M$3,FCSTSDV!$D$1:$N$1,0))/'STOCK (2)'!$F284,1),0)</f>
        <v>0</v>
      </c>
      <c r="N284" s="92">
        <f t="array" ref="N284">+IFERROR(ROUND(INDEX(FCSTSDV!$D$2:$N$674,MATCH('STOCK (2)'!$D284,FCSTSDV!$C$2:$C$674,0),MATCH('STOCK (2)'!N$3,FCSTSDV!$D$1:$N$1,0))/'STOCK (2)'!$F284,1),0)</f>
        <v>0</v>
      </c>
      <c r="O284" s="92">
        <f t="array" ref="O284">+IFERROR(ROUND(INDEX(FCSTSDV!$D$2:$N$674,MATCH('STOCK (2)'!$D284,FCSTSDV!$C$2:$C$674,0),MATCH('STOCK (2)'!O$3,FCSTSDV!$D$1:$N$1,0))/'STOCK (2)'!$F284,1),0)</f>
        <v>0</v>
      </c>
      <c r="P284" s="92">
        <f t="array" ref="P284">+IFERROR(ROUND(INDEX(FCSTSDV!$D$2:$N$674,MATCH('STOCK (2)'!$D284,FCSTSDV!$C$2:$C$674,0),MATCH('STOCK (2)'!P$3,FCSTSDV!$D$1:$N$1,0))/'STOCK (2)'!$F284,1),0)</f>
        <v>0</v>
      </c>
      <c r="Q284" s="92">
        <f t="array" ref="Q284">+IFERROR(ROUND(INDEX(FCSTSDV!$D$2:$N$674,MATCH('STOCK (2)'!$D284,FCSTSDV!$C$2:$C$674,0),MATCH('STOCK (2)'!Q$3,FCSTSDV!$D$1:$N$1,0))/'STOCK (2)'!$F284,1),0)</f>
        <v>0</v>
      </c>
      <c r="R284" s="92">
        <f t="array" ref="R284">+IFERROR(ROUND(INDEX(FCSTSDV!$D$2:$N$674,MATCH('STOCK (2)'!$D284,FCSTSDV!$C$2:$C$674,0),MATCH('STOCK (2)'!R$3,FCSTSDV!$D$1:$N$1,0))/'STOCK (2)'!$F284,1),0)</f>
        <v>0</v>
      </c>
      <c r="S284" s="92">
        <f t="array" ref="S284">+IFERROR(ROUND(INDEX(FCSTSDV!$D$2:$N$674,MATCH('STOCK (2)'!$D284,FCSTSDV!$C$2:$C$674,0),MATCH('STOCK (2)'!S$3,FCSTSDV!$D$1:$N$1,0))/'STOCK (2)'!$F284,1),0)</f>
        <v>0</v>
      </c>
      <c r="T284" s="92">
        <f t="array" ref="T284">+IFERROR(ROUND(INDEX(FCSTSDV!$D$2:$N$674,MATCH('STOCK (2)'!$D284,FCSTSDV!$C$2:$C$674,0),MATCH('STOCK (2)'!T$3,FCSTSDV!$D$1:$N$1,0))/'STOCK (2)'!$F284,1),0)</f>
        <v>0</v>
      </c>
      <c r="U284" s="92">
        <f t="array" ref="U284">+IFERROR(ROUND(INDEX(FCSTSDV!$D$2:$N$674,MATCH('STOCK (2)'!$D284,FCSTSDV!$C$2:$C$674,0),MATCH('STOCK (2)'!U$3,FCSTSDV!$D$1:$N$1,0))/'STOCK (2)'!$F284,1),0)</f>
        <v>0</v>
      </c>
      <c r="V284" s="92">
        <f t="array" ref="V284">+IFERROR(ROUND(INDEX(FCSTSDV!$D$2:$N$674,MATCH('STOCK (2)'!$D284,FCSTSDV!$C$2:$C$674,0),MATCH('STOCK (2)'!V$3,FCSTSDV!$D$1:$N$1,0))/'STOCK (2)'!$F284,1),0)</f>
        <v>0</v>
      </c>
      <c r="W284" s="92">
        <f t="array" ref="W284">+IFERROR(ROUND(INDEX(FCSTSDV!$D$2:$N$674,MATCH('STOCK (2)'!$D284,FCSTSDV!$C$2:$C$674,0),MATCH('STOCK (2)'!W$3,FCSTSDV!$D$1:$N$1,0))/'STOCK (2)'!$F284,1),0)</f>
        <v>0</v>
      </c>
      <c r="X284" s="92">
        <f t="array" ref="X284">+IFERROR(ROUND(INDEX(FCSTSDV!$D$2:$N$674,MATCH('STOCK (2)'!$D284,FCSTSDV!$C$2:$C$674,0),MATCH('STOCK (2)'!X$3,FCSTSDV!$D$1:$N$1,0))/'STOCK (2)'!$F284,1),0)</f>
        <v>0</v>
      </c>
      <c r="Y284" s="119">
        <f t="array" ref="Y284">+IFERROR(ROUND(INDEX(FCSTSDV!$D$2:$N$674,MATCH('STOCK (2)'!$D284,FCSTSDV!$C$2:$C$674,0),MATCH('STOCK (2)'!Y$3,FCSTSDV!$D$1:$N$1,0))/'STOCK (2)'!$F284,1),0)</f>
        <v>0</v>
      </c>
      <c r="Z284" s="119">
        <f t="array" ref="Z284">+IFERROR(ROUND(INDEX(FCSTSDV!$D$2:$N$674,MATCH('STOCK (2)'!$D284,FCSTSDV!$C$2:$C$674,0),MATCH('STOCK (2)'!Z$3,FCSTSDV!$D$1:$N$1,0))/'STOCK (2)'!$F284,1),0)</f>
        <v>0</v>
      </c>
    </row>
    <row r="285" spans="1:26" ht="20.100000000000001" customHeight="1">
      <c r="A285" s="792"/>
      <c r="B285" s="792"/>
      <c r="C285" s="16"/>
      <c r="D285" s="52" t="s">
        <v>153</v>
      </c>
      <c r="E285" s="205" t="str">
        <f>+E284</f>
        <v>410*280</v>
      </c>
      <c r="F285" s="53" t="s">
        <v>43</v>
      </c>
      <c r="G285" s="54"/>
      <c r="H285" s="54"/>
      <c r="I285" s="782"/>
      <c r="J285" s="79"/>
      <c r="K285" s="90">
        <f t="shared" ref="K285:P285" si="123">+$I283+$J285-SUM(K283:K284)</f>
        <v>4000</v>
      </c>
      <c r="L285" s="90">
        <f t="shared" si="123"/>
        <v>4000</v>
      </c>
      <c r="M285" s="90">
        <f t="shared" si="123"/>
        <v>4000</v>
      </c>
      <c r="N285" s="90">
        <f t="shared" si="123"/>
        <v>4000</v>
      </c>
      <c r="O285" s="90">
        <f t="shared" si="123"/>
        <v>4000</v>
      </c>
      <c r="P285" s="90">
        <f t="shared" si="123"/>
        <v>4000</v>
      </c>
      <c r="Q285" s="90">
        <f t="shared" ref="Q285:Z285" si="124">+P285-SUM(Q283:Q284)</f>
        <v>4000</v>
      </c>
      <c r="R285" s="90">
        <f t="shared" si="124"/>
        <v>4000</v>
      </c>
      <c r="S285" s="90">
        <f t="shared" si="124"/>
        <v>4000</v>
      </c>
      <c r="T285" s="90">
        <f t="shared" si="124"/>
        <v>4000</v>
      </c>
      <c r="U285" s="90">
        <f t="shared" si="124"/>
        <v>4000</v>
      </c>
      <c r="V285" s="90">
        <f t="shared" si="124"/>
        <v>4000</v>
      </c>
      <c r="W285" s="90">
        <f t="shared" si="124"/>
        <v>4000</v>
      </c>
      <c r="X285" s="90">
        <f t="shared" si="124"/>
        <v>4000</v>
      </c>
      <c r="Y285" s="90">
        <f t="shared" si="124"/>
        <v>4000</v>
      </c>
      <c r="Z285" s="90">
        <f t="shared" si="124"/>
        <v>4000</v>
      </c>
    </row>
    <row r="286" spans="1:26" ht="20.100000000000001" customHeight="1">
      <c r="A286" s="791" t="s">
        <v>360</v>
      </c>
      <c r="B286" s="791" t="s">
        <v>279</v>
      </c>
      <c r="C286" s="12"/>
      <c r="D286" s="130" t="s">
        <v>132</v>
      </c>
      <c r="E286" s="203" t="s">
        <v>279</v>
      </c>
      <c r="F286" s="44">
        <v>14.5</v>
      </c>
      <c r="G286" s="48"/>
      <c r="H286" s="168"/>
      <c r="I286" s="781" t="e">
        <f>+VLOOKUP(A286,Sheet2!$B$3:$C$189,2,0)</f>
        <v>#N/A</v>
      </c>
      <c r="J286" s="81"/>
      <c r="K286" s="294">
        <f t="array" ref="K286">+IFERROR(ROUND(INDEX(FCSTSDV!$D$2:$N$674,MATCH('STOCK (2)'!$D286,FCSTSDV!$C$2:$C$674,0),MATCH('STOCK (2)'!K$3,FCSTSDV!$D$1:$N$1,0))/'STOCK (2)'!$F286,1),0)</f>
        <v>0</v>
      </c>
      <c r="L286" s="294">
        <f t="array" ref="L286">+IFERROR(ROUND(INDEX(FCSTSDV!$D$2:$N$674,MATCH('STOCK (2)'!$D286,FCSTSDV!$C$2:$C$674,0),MATCH('STOCK (2)'!L$3,FCSTSDV!$D$1:$N$1,0))/'STOCK (2)'!$F286,1),0)</f>
        <v>0</v>
      </c>
      <c r="M286" s="294">
        <f t="array" ref="M286">+IFERROR(ROUND(INDEX(FCSTSDV!$D$2:$N$674,MATCH('STOCK (2)'!$D286,FCSTSDV!$C$2:$C$674,0),MATCH('STOCK (2)'!M$3,FCSTSDV!$D$1:$N$1,0))/'STOCK (2)'!$F286,1),0)</f>
        <v>0</v>
      </c>
      <c r="N286" s="294">
        <f t="array" ref="N286">+IFERROR(ROUND(INDEX(FCSTSDV!$D$2:$N$674,MATCH('STOCK (2)'!$D286,FCSTSDV!$C$2:$C$674,0),MATCH('STOCK (2)'!N$3,FCSTSDV!$D$1:$N$1,0))/'STOCK (2)'!$F286,1),0)</f>
        <v>0</v>
      </c>
      <c r="O286" s="294">
        <f t="array" ref="O286">+IFERROR(ROUND(INDEX(FCSTSDV!$D$2:$N$674,MATCH('STOCK (2)'!$D286,FCSTSDV!$C$2:$C$674,0),MATCH('STOCK (2)'!O$3,FCSTSDV!$D$1:$N$1,0))/'STOCK (2)'!$F286,1),0)</f>
        <v>0</v>
      </c>
      <c r="P286" s="294">
        <f t="array" ref="P286">+IFERROR(ROUND(INDEX(FCSTSDV!$D$2:$N$674,MATCH('STOCK (2)'!$D286,FCSTSDV!$C$2:$C$674,0),MATCH('STOCK (2)'!P$3,FCSTSDV!$D$1:$N$1,0))/'STOCK (2)'!$F286,1),0)</f>
        <v>0</v>
      </c>
      <c r="Q286" s="99">
        <f t="array" ref="Q286">+IFERROR(ROUND(INDEX(FCSTSDV!$D$2:$N$674,MATCH('STOCK (2)'!$D286,FCSTSDV!$C$2:$C$674,0),MATCH('STOCK (2)'!Q$3,FCSTSDV!$D$1:$N$1,0))/'STOCK (2)'!$F286,1),0)</f>
        <v>0</v>
      </c>
      <c r="R286" s="99">
        <f t="array" ref="R286">+IFERROR(ROUND(INDEX(FCSTSDV!$D$2:$N$674,MATCH('STOCK (2)'!$D286,FCSTSDV!$C$2:$C$674,0),MATCH('STOCK (2)'!R$3,FCSTSDV!$D$1:$N$1,0))/'STOCK (2)'!$F286,1),0)</f>
        <v>0</v>
      </c>
      <c r="S286" s="99">
        <f t="array" ref="S286">+IFERROR(ROUND(INDEX(FCSTSDV!$D$2:$N$674,MATCH('STOCK (2)'!$D286,FCSTSDV!$C$2:$C$674,0),MATCH('STOCK (2)'!S$3,FCSTSDV!$D$1:$N$1,0))/'STOCK (2)'!$F286,1),0)</f>
        <v>0</v>
      </c>
      <c r="T286" s="99">
        <f t="array" ref="T286">+IFERROR(ROUND(INDEX(FCSTSDV!$D$2:$N$674,MATCH('STOCK (2)'!$D286,FCSTSDV!$C$2:$C$674,0),MATCH('STOCK (2)'!T$3,FCSTSDV!$D$1:$N$1,0))/'STOCK (2)'!$F286,1),0)</f>
        <v>0</v>
      </c>
      <c r="U286" s="99">
        <f t="array" ref="U286">+IFERROR(ROUND(INDEX(FCSTSDV!$D$2:$N$674,MATCH('STOCK (2)'!$D286,FCSTSDV!$C$2:$C$674,0),MATCH('STOCK (2)'!U$3,FCSTSDV!$D$1:$N$1,0))/'STOCK (2)'!$F286,1),0)</f>
        <v>0</v>
      </c>
      <c r="V286" s="99">
        <f t="array" ref="V286">+IFERROR(ROUND(INDEX(FCSTSDV!$D$2:$N$674,MATCH('STOCK (2)'!$D286,FCSTSDV!$C$2:$C$674,0),MATCH('STOCK (2)'!V$3,FCSTSDV!$D$1:$N$1,0))/'STOCK (2)'!$F286,1),0)</f>
        <v>0</v>
      </c>
      <c r="W286" s="99">
        <f t="array" ref="W286">+IFERROR(ROUND(INDEX(FCSTSDV!$D$2:$N$674,MATCH('STOCK (2)'!$D286,FCSTSDV!$C$2:$C$674,0),MATCH('STOCK (2)'!W$3,FCSTSDV!$D$1:$N$1,0))/'STOCK (2)'!$F286,1),0)</f>
        <v>0</v>
      </c>
      <c r="X286" s="99">
        <f t="array" ref="X286">+IFERROR(ROUND(INDEX(FCSTSDV!$D$2:$N$674,MATCH('STOCK (2)'!$D286,FCSTSDV!$C$2:$C$674,0),MATCH('STOCK (2)'!X$3,FCSTSDV!$D$1:$N$1,0))/'STOCK (2)'!$F286,1),0)</f>
        <v>0</v>
      </c>
      <c r="Y286" s="117">
        <f t="array" ref="Y286">+IFERROR(ROUND(INDEX(FCSTSDV!$D$2:$N$674,MATCH('STOCK (2)'!$D286,FCSTSDV!$C$2:$C$674,0),MATCH('STOCK (2)'!Y$3,FCSTSDV!$D$1:$N$1,0))/'STOCK (2)'!$F286,1),0)</f>
        <v>0</v>
      </c>
      <c r="Z286" s="117">
        <f t="array" ref="Z286">+IFERROR(ROUND(INDEX(FCSTSDV!$D$2:$N$674,MATCH('STOCK (2)'!$D286,FCSTSDV!$C$2:$C$674,0),MATCH('STOCK (2)'!Z$3,FCSTSDV!$D$1:$N$1,0))/'STOCK (2)'!$F286,1),0)</f>
        <v>0</v>
      </c>
    </row>
    <row r="287" spans="1:26" ht="20.100000000000001" customHeight="1">
      <c r="A287" s="792"/>
      <c r="B287" s="792"/>
      <c r="C287" s="12"/>
      <c r="D287" s="52"/>
      <c r="E287" s="205" t="str">
        <f>+E286</f>
        <v>410*280</v>
      </c>
      <c r="F287" s="53"/>
      <c r="G287" s="48"/>
      <c r="H287" s="168"/>
      <c r="I287" s="782"/>
      <c r="J287" s="263"/>
      <c r="K287" s="296" t="e">
        <f t="shared" ref="K287:P287" si="125">+$I286+$J287-K286</f>
        <v>#N/A</v>
      </c>
      <c r="L287" s="296" t="e">
        <f t="shared" si="125"/>
        <v>#N/A</v>
      </c>
      <c r="M287" s="296" t="e">
        <f t="shared" si="125"/>
        <v>#N/A</v>
      </c>
      <c r="N287" s="296" t="e">
        <f t="shared" si="125"/>
        <v>#N/A</v>
      </c>
      <c r="O287" s="296" t="e">
        <f t="shared" si="125"/>
        <v>#N/A</v>
      </c>
      <c r="P287" s="296" t="e">
        <f t="shared" si="125"/>
        <v>#N/A</v>
      </c>
      <c r="Q287" s="90" t="e">
        <f t="shared" ref="Q287:Z287" si="126">+P287-Q286</f>
        <v>#N/A</v>
      </c>
      <c r="R287" s="90" t="e">
        <f t="shared" si="126"/>
        <v>#N/A</v>
      </c>
      <c r="S287" s="90" t="e">
        <f t="shared" si="126"/>
        <v>#N/A</v>
      </c>
      <c r="T287" s="90" t="e">
        <f t="shared" si="126"/>
        <v>#N/A</v>
      </c>
      <c r="U287" s="90" t="e">
        <f t="shared" si="126"/>
        <v>#N/A</v>
      </c>
      <c r="V287" s="90" t="e">
        <f t="shared" si="126"/>
        <v>#N/A</v>
      </c>
      <c r="W287" s="90" t="e">
        <f t="shared" si="126"/>
        <v>#N/A</v>
      </c>
      <c r="X287" s="90" t="e">
        <f t="shared" si="126"/>
        <v>#N/A</v>
      </c>
      <c r="Y287" s="121" t="e">
        <f t="shared" si="126"/>
        <v>#N/A</v>
      </c>
      <c r="Z287" s="121" t="e">
        <f t="shared" si="126"/>
        <v>#N/A</v>
      </c>
    </row>
    <row r="288" spans="1:26" ht="20.100000000000001" customHeight="1">
      <c r="A288" s="897" t="s">
        <v>361</v>
      </c>
      <c r="B288" s="791" t="s">
        <v>279</v>
      </c>
      <c r="C288" s="256"/>
      <c r="D288" s="130" t="s">
        <v>130</v>
      </c>
      <c r="E288" s="203" t="s">
        <v>279</v>
      </c>
      <c r="F288" s="44">
        <v>14.5</v>
      </c>
      <c r="G288" s="238"/>
      <c r="H288" s="238"/>
      <c r="I288" s="781">
        <v>0</v>
      </c>
      <c r="J288" s="81"/>
      <c r="K288" s="294">
        <f t="array" ref="K288">+IFERROR(ROUND(INDEX(FCSTSDV!$D$2:$N$674,MATCH('STOCK (2)'!$D288,FCSTSDV!$C$2:$C$674,0),MATCH('STOCK (2)'!K$3,FCSTSDV!$D$1:$N$1,0))/'STOCK (2)'!$F288,1),0)</f>
        <v>0</v>
      </c>
      <c r="L288" s="294">
        <f t="array" ref="L288">+IFERROR(ROUND(INDEX(FCSTSDV!$D$2:$N$674,MATCH('STOCK (2)'!$D288,FCSTSDV!$C$2:$C$674,0),MATCH('STOCK (2)'!L$3,FCSTSDV!$D$1:$N$1,0))/'STOCK (2)'!$F288,1),0)</f>
        <v>0</v>
      </c>
      <c r="M288" s="294">
        <f t="array" ref="M288">+IFERROR(ROUND(INDEX(FCSTSDV!$D$2:$N$674,MATCH('STOCK (2)'!$D288,FCSTSDV!$C$2:$C$674,0),MATCH('STOCK (2)'!M$3,FCSTSDV!$D$1:$N$1,0))/'STOCK (2)'!$F288,1),0)</f>
        <v>0</v>
      </c>
      <c r="N288" s="294">
        <f t="array" ref="N288">+IFERROR(ROUND(INDEX(FCSTSDV!$D$2:$N$674,MATCH('STOCK (2)'!$D288,FCSTSDV!$C$2:$C$674,0),MATCH('STOCK (2)'!N$3,FCSTSDV!$D$1:$N$1,0))/'STOCK (2)'!$F288,1),0)</f>
        <v>0</v>
      </c>
      <c r="O288" s="294">
        <f t="array" ref="O288">+IFERROR(ROUND(INDEX(FCSTSDV!$D$2:$N$674,MATCH('STOCK (2)'!$D288,FCSTSDV!$C$2:$C$674,0),MATCH('STOCK (2)'!O$3,FCSTSDV!$D$1:$N$1,0))/'STOCK (2)'!$F288,1),0)</f>
        <v>0</v>
      </c>
      <c r="P288" s="294">
        <f t="array" ref="P288">+IFERROR(ROUND(INDEX(FCSTSDV!$D$2:$N$674,MATCH('STOCK (2)'!$D288,FCSTSDV!$C$2:$C$674,0),MATCH('STOCK (2)'!P$3,FCSTSDV!$D$1:$N$1,0))/'STOCK (2)'!$F288,1),0)</f>
        <v>0</v>
      </c>
      <c r="Q288" s="99">
        <f t="array" ref="Q288">+IFERROR(ROUND(INDEX(FCSTSDV!$D$2:$N$674,MATCH('STOCK (2)'!$D288,FCSTSDV!$C$2:$C$674,0),MATCH('STOCK (2)'!Q$3,FCSTSDV!$D$1:$N$1,0))/'STOCK (2)'!$F288,1),0)</f>
        <v>0</v>
      </c>
      <c r="R288" s="99">
        <f t="array" ref="R288">+IFERROR(ROUND(INDEX(FCSTSDV!$D$2:$N$674,MATCH('STOCK (2)'!$D288,FCSTSDV!$C$2:$C$674,0),MATCH('STOCK (2)'!R$3,FCSTSDV!$D$1:$N$1,0))/'STOCK (2)'!$F288,1),0)</f>
        <v>0</v>
      </c>
      <c r="S288" s="99">
        <f t="array" ref="S288">+IFERROR(ROUND(INDEX(FCSTSDV!$D$2:$N$674,MATCH('STOCK (2)'!$D288,FCSTSDV!$C$2:$C$674,0),MATCH('STOCK (2)'!S$3,FCSTSDV!$D$1:$N$1,0))/'STOCK (2)'!$F288,1),0)</f>
        <v>0</v>
      </c>
      <c r="T288" s="99">
        <f t="array" ref="T288">+IFERROR(ROUND(INDEX(FCSTSDV!$D$2:$N$674,MATCH('STOCK (2)'!$D288,FCSTSDV!$C$2:$C$674,0),MATCH('STOCK (2)'!T$3,FCSTSDV!$D$1:$N$1,0))/'STOCK (2)'!$F288,1),0)</f>
        <v>0</v>
      </c>
      <c r="U288" s="99">
        <f t="array" ref="U288">+IFERROR(ROUND(INDEX(FCSTSDV!$D$2:$N$674,MATCH('STOCK (2)'!$D288,FCSTSDV!$C$2:$C$674,0),MATCH('STOCK (2)'!U$3,FCSTSDV!$D$1:$N$1,0))/'STOCK (2)'!$F288,1),0)</f>
        <v>0</v>
      </c>
      <c r="V288" s="99">
        <f t="array" ref="V288">+IFERROR(ROUND(INDEX(FCSTSDV!$D$2:$N$674,MATCH('STOCK (2)'!$D288,FCSTSDV!$C$2:$C$674,0),MATCH('STOCK (2)'!V$3,FCSTSDV!$D$1:$N$1,0))/'STOCK (2)'!$F288,1),0)</f>
        <v>0</v>
      </c>
      <c r="W288" s="99">
        <f t="array" ref="W288">+IFERROR(ROUND(INDEX(FCSTSDV!$D$2:$N$674,MATCH('STOCK (2)'!$D288,FCSTSDV!$C$2:$C$674,0),MATCH('STOCK (2)'!W$3,FCSTSDV!$D$1:$N$1,0))/'STOCK (2)'!$F288,1),0)</f>
        <v>0</v>
      </c>
      <c r="X288" s="99">
        <f t="array" ref="X288">+IFERROR(ROUND(INDEX(FCSTSDV!$D$2:$N$674,MATCH('STOCK (2)'!$D288,FCSTSDV!$C$2:$C$674,0),MATCH('STOCK (2)'!X$3,FCSTSDV!$D$1:$N$1,0))/'STOCK (2)'!$F288,1),0)</f>
        <v>0</v>
      </c>
      <c r="Y288" s="117">
        <f t="array" ref="Y288">+IFERROR(ROUND(INDEX(FCSTSDV!$D$2:$N$674,MATCH('STOCK (2)'!$D288,FCSTSDV!$C$2:$C$674,0),MATCH('STOCK (2)'!Y$3,FCSTSDV!$D$1:$N$1,0))/'STOCK (2)'!$F288,1),0)</f>
        <v>0</v>
      </c>
      <c r="Z288" s="117">
        <f t="array" ref="Z288">+IFERROR(ROUND(INDEX(FCSTSDV!$D$2:$N$674,MATCH('STOCK (2)'!$D288,FCSTSDV!$C$2:$C$674,0),MATCH('STOCK (2)'!Z$3,FCSTSDV!$D$1:$N$1,0))/'STOCK (2)'!$F288,1),0)</f>
        <v>0</v>
      </c>
    </row>
    <row r="289" spans="1:31" ht="20.100000000000001" customHeight="1">
      <c r="A289" s="898"/>
      <c r="B289" s="792"/>
      <c r="C289" s="257"/>
      <c r="D289" s="52" t="s">
        <v>153</v>
      </c>
      <c r="E289" s="205" t="str">
        <f>+E288</f>
        <v>410*280</v>
      </c>
      <c r="F289" s="53" t="s">
        <v>43</v>
      </c>
      <c r="G289" s="242"/>
      <c r="H289" s="242"/>
      <c r="I289" s="782"/>
      <c r="J289" s="263"/>
      <c r="K289" s="296">
        <f t="shared" ref="K289:P289" si="127">+$I288+$J289-K288</f>
        <v>0</v>
      </c>
      <c r="L289" s="296">
        <f t="shared" si="127"/>
        <v>0</v>
      </c>
      <c r="M289" s="296">
        <f t="shared" si="127"/>
        <v>0</v>
      </c>
      <c r="N289" s="296">
        <f t="shared" si="127"/>
        <v>0</v>
      </c>
      <c r="O289" s="296">
        <f t="shared" si="127"/>
        <v>0</v>
      </c>
      <c r="P289" s="296">
        <f t="shared" si="127"/>
        <v>0</v>
      </c>
      <c r="Q289" s="90">
        <f t="shared" ref="Q289:Z289" si="128">+P289-Q288</f>
        <v>0</v>
      </c>
      <c r="R289" s="90">
        <f t="shared" si="128"/>
        <v>0</v>
      </c>
      <c r="S289" s="90">
        <f t="shared" si="128"/>
        <v>0</v>
      </c>
      <c r="T289" s="90">
        <f t="shared" si="128"/>
        <v>0</v>
      </c>
      <c r="U289" s="90">
        <f t="shared" si="128"/>
        <v>0</v>
      </c>
      <c r="V289" s="90">
        <f t="shared" si="128"/>
        <v>0</v>
      </c>
      <c r="W289" s="90">
        <f t="shared" si="128"/>
        <v>0</v>
      </c>
      <c r="X289" s="90">
        <f t="shared" si="128"/>
        <v>0</v>
      </c>
      <c r="Y289" s="121">
        <f t="shared" si="128"/>
        <v>0</v>
      </c>
      <c r="Z289" s="121">
        <f t="shared" si="128"/>
        <v>0</v>
      </c>
    </row>
    <row r="290" spans="1:31" ht="20.100000000000001" customHeight="1">
      <c r="A290" s="791" t="s">
        <v>362</v>
      </c>
      <c r="B290" s="791" t="s">
        <v>279</v>
      </c>
      <c r="C290" s="256"/>
      <c r="D290" s="130" t="s">
        <v>130</v>
      </c>
      <c r="E290" s="203" t="s">
        <v>279</v>
      </c>
      <c r="F290" s="44">
        <v>14.5</v>
      </c>
      <c r="G290" s="238"/>
      <c r="H290" s="238"/>
      <c r="I290" s="781" t="e">
        <f>+VLOOKUP(A290,Sheet2!$B$3:$C$189,2,0)</f>
        <v>#N/A</v>
      </c>
      <c r="J290" s="81"/>
      <c r="K290" s="294">
        <f t="array" ref="K290">+IFERROR(ROUND(INDEX(FCSTSDV!$D$2:$N$674,MATCH('STOCK (2)'!$D290,FCSTSDV!$C$2:$C$674,0),MATCH('STOCK (2)'!K$3,FCSTSDV!$D$1:$N$1,0))/'STOCK (2)'!$F290,1),0)</f>
        <v>0</v>
      </c>
      <c r="L290" s="294">
        <f t="array" ref="L290">+IFERROR(ROUND(INDEX(FCSTSDV!$D$2:$N$674,MATCH('STOCK (2)'!$D290,FCSTSDV!$C$2:$C$674,0),MATCH('STOCK (2)'!L$3,FCSTSDV!$D$1:$N$1,0))/'STOCK (2)'!$F290,1),0)</f>
        <v>0</v>
      </c>
      <c r="M290" s="294">
        <f t="array" ref="M290">+IFERROR(ROUND(INDEX(FCSTSDV!$D$2:$N$674,MATCH('STOCK (2)'!$D290,FCSTSDV!$C$2:$C$674,0),MATCH('STOCK (2)'!M$3,FCSTSDV!$D$1:$N$1,0))/'STOCK (2)'!$F290,1),0)</f>
        <v>0</v>
      </c>
      <c r="N290" s="294">
        <f t="array" ref="N290">+IFERROR(ROUND(INDEX(FCSTSDV!$D$2:$N$674,MATCH('STOCK (2)'!$D290,FCSTSDV!$C$2:$C$674,0),MATCH('STOCK (2)'!N$3,FCSTSDV!$D$1:$N$1,0))/'STOCK (2)'!$F290,1),0)</f>
        <v>0</v>
      </c>
      <c r="O290" s="294">
        <f t="array" ref="O290">+IFERROR(ROUND(INDEX(FCSTSDV!$D$2:$N$674,MATCH('STOCK (2)'!$D290,FCSTSDV!$C$2:$C$674,0),MATCH('STOCK (2)'!O$3,FCSTSDV!$D$1:$N$1,0))/'STOCK (2)'!$F290,1),0)</f>
        <v>0</v>
      </c>
      <c r="P290" s="294">
        <f t="array" ref="P290">+IFERROR(ROUND(INDEX(FCSTSDV!$D$2:$N$674,MATCH('STOCK (2)'!$D290,FCSTSDV!$C$2:$C$674,0),MATCH('STOCK (2)'!P$3,FCSTSDV!$D$1:$N$1,0))/'STOCK (2)'!$F290,1),0)</f>
        <v>0</v>
      </c>
      <c r="Q290" s="99">
        <f t="array" ref="Q290">+IFERROR(ROUND(INDEX(FCSTSDV!$D$2:$N$674,MATCH('STOCK (2)'!$D290,FCSTSDV!$C$2:$C$674,0),MATCH('STOCK (2)'!Q$3,FCSTSDV!$D$1:$N$1,0))/'STOCK (2)'!$F290,1),0)</f>
        <v>0</v>
      </c>
      <c r="R290" s="99">
        <f t="array" ref="R290">+IFERROR(ROUND(INDEX(FCSTSDV!$D$2:$N$674,MATCH('STOCK (2)'!$D290,FCSTSDV!$C$2:$C$674,0),MATCH('STOCK (2)'!R$3,FCSTSDV!$D$1:$N$1,0))/'STOCK (2)'!$F290,1),0)</f>
        <v>0</v>
      </c>
      <c r="S290" s="99">
        <f t="array" ref="S290">+IFERROR(ROUND(INDEX(FCSTSDV!$D$2:$N$674,MATCH('STOCK (2)'!$D290,FCSTSDV!$C$2:$C$674,0),MATCH('STOCK (2)'!S$3,FCSTSDV!$D$1:$N$1,0))/'STOCK (2)'!$F290,1),0)</f>
        <v>0</v>
      </c>
      <c r="T290" s="99">
        <f t="array" ref="T290">+IFERROR(ROUND(INDEX(FCSTSDV!$D$2:$N$674,MATCH('STOCK (2)'!$D290,FCSTSDV!$C$2:$C$674,0),MATCH('STOCK (2)'!T$3,FCSTSDV!$D$1:$N$1,0))/'STOCK (2)'!$F290,1),0)</f>
        <v>0</v>
      </c>
      <c r="U290" s="99">
        <f t="array" ref="U290">+IFERROR(ROUND(INDEX(FCSTSDV!$D$2:$N$674,MATCH('STOCK (2)'!$D290,FCSTSDV!$C$2:$C$674,0),MATCH('STOCK (2)'!U$3,FCSTSDV!$D$1:$N$1,0))/'STOCK (2)'!$F290,1),0)</f>
        <v>0</v>
      </c>
      <c r="V290" s="99">
        <f t="array" ref="V290">+IFERROR(ROUND(INDEX(FCSTSDV!$D$2:$N$674,MATCH('STOCK (2)'!$D290,FCSTSDV!$C$2:$C$674,0),MATCH('STOCK (2)'!V$3,FCSTSDV!$D$1:$N$1,0))/'STOCK (2)'!$F290,1),0)</f>
        <v>0</v>
      </c>
      <c r="W290" s="99">
        <f t="array" ref="W290">+IFERROR(ROUND(INDEX(FCSTSDV!$D$2:$N$674,MATCH('STOCK (2)'!$D290,FCSTSDV!$C$2:$C$674,0),MATCH('STOCK (2)'!W$3,FCSTSDV!$D$1:$N$1,0))/'STOCK (2)'!$F290,1),0)</f>
        <v>0</v>
      </c>
      <c r="X290" s="99">
        <f t="array" ref="X290">+IFERROR(ROUND(INDEX(FCSTSDV!$D$2:$N$674,MATCH('STOCK (2)'!$D290,FCSTSDV!$C$2:$C$674,0),MATCH('STOCK (2)'!X$3,FCSTSDV!$D$1:$N$1,0))/'STOCK (2)'!$F290,1),0)</f>
        <v>0</v>
      </c>
      <c r="Y290" s="117">
        <f t="array" ref="Y290">+IFERROR(ROUND(INDEX(FCSTSDV!$D$2:$N$674,MATCH('STOCK (2)'!$D290,FCSTSDV!$C$2:$C$674,0),MATCH('STOCK (2)'!Y$3,FCSTSDV!$D$1:$N$1,0))/'STOCK (2)'!$F290,1),0)</f>
        <v>0</v>
      </c>
      <c r="Z290" s="117">
        <f t="array" ref="Z290">+IFERROR(ROUND(INDEX(FCSTSDV!$D$2:$N$674,MATCH('STOCK (2)'!$D290,FCSTSDV!$C$2:$C$674,0),MATCH('STOCK (2)'!Z$3,FCSTSDV!$D$1:$N$1,0))/'STOCK (2)'!$F290,1),0)</f>
        <v>0</v>
      </c>
    </row>
    <row r="291" spans="1:31" ht="20.100000000000001" customHeight="1">
      <c r="A291" s="792"/>
      <c r="B291" s="792"/>
      <c r="C291" s="257"/>
      <c r="D291" s="52" t="s">
        <v>153</v>
      </c>
      <c r="E291" s="205" t="str">
        <f>+E290</f>
        <v>410*280</v>
      </c>
      <c r="F291" s="53" t="s">
        <v>43</v>
      </c>
      <c r="G291" s="242"/>
      <c r="H291" s="242"/>
      <c r="I291" s="782"/>
      <c r="J291" s="263"/>
      <c r="K291" s="296" t="e">
        <f t="shared" ref="K291:P291" si="129">+$I290+$J291-K290</f>
        <v>#N/A</v>
      </c>
      <c r="L291" s="296" t="e">
        <f t="shared" si="129"/>
        <v>#N/A</v>
      </c>
      <c r="M291" s="296" t="e">
        <f t="shared" si="129"/>
        <v>#N/A</v>
      </c>
      <c r="N291" s="296" t="e">
        <f t="shared" si="129"/>
        <v>#N/A</v>
      </c>
      <c r="O291" s="296" t="e">
        <f t="shared" si="129"/>
        <v>#N/A</v>
      </c>
      <c r="P291" s="296" t="e">
        <f t="shared" si="129"/>
        <v>#N/A</v>
      </c>
      <c r="Q291" s="90" t="e">
        <f t="shared" ref="Q291:Z291" si="130">+P291-Q290</f>
        <v>#N/A</v>
      </c>
      <c r="R291" s="90" t="e">
        <f t="shared" si="130"/>
        <v>#N/A</v>
      </c>
      <c r="S291" s="90" t="e">
        <f t="shared" si="130"/>
        <v>#N/A</v>
      </c>
      <c r="T291" s="90" t="e">
        <f t="shared" si="130"/>
        <v>#N/A</v>
      </c>
      <c r="U291" s="90" t="e">
        <f t="shared" si="130"/>
        <v>#N/A</v>
      </c>
      <c r="V291" s="90" t="e">
        <f t="shared" si="130"/>
        <v>#N/A</v>
      </c>
      <c r="W291" s="90" t="e">
        <f t="shared" si="130"/>
        <v>#N/A</v>
      </c>
      <c r="X291" s="90" t="e">
        <f t="shared" si="130"/>
        <v>#N/A</v>
      </c>
      <c r="Y291" s="121" t="e">
        <f t="shared" si="130"/>
        <v>#N/A</v>
      </c>
      <c r="Z291" s="121" t="e">
        <f t="shared" si="130"/>
        <v>#N/A</v>
      </c>
    </row>
    <row r="292" spans="1:31" ht="20.100000000000001" customHeight="1">
      <c r="A292" s="791" t="s">
        <v>363</v>
      </c>
      <c r="B292" s="791" t="s">
        <v>279</v>
      </c>
      <c r="C292" s="259"/>
      <c r="D292" s="130" t="s">
        <v>131</v>
      </c>
      <c r="E292" s="203" t="s">
        <v>279</v>
      </c>
      <c r="F292" s="44">
        <v>17</v>
      </c>
      <c r="G292" s="238"/>
      <c r="H292" s="238"/>
      <c r="I292" s="781">
        <v>16910</v>
      </c>
      <c r="J292" s="81"/>
      <c r="K292" s="294">
        <f t="array" ref="K292">+IFERROR(ROUND(INDEX(FCSTSDV!$D$2:$N$674,MATCH('STOCK (2)'!$D292,FCSTSDV!$C$2:$C$674,0),MATCH('STOCK (2)'!K$3,FCSTSDV!$D$1:$N$1,0))/'STOCK (2)'!$F292,1),0)</f>
        <v>0</v>
      </c>
      <c r="L292" s="294">
        <f t="array" ref="L292">+IFERROR(ROUND(INDEX(FCSTSDV!$D$2:$N$674,MATCH('STOCK (2)'!$D292,FCSTSDV!$C$2:$C$674,0),MATCH('STOCK (2)'!L$3,FCSTSDV!$D$1:$N$1,0))/'STOCK (2)'!$F292,1),0)</f>
        <v>0</v>
      </c>
      <c r="M292" s="294">
        <f t="array" ref="M292">+IFERROR(ROUND(INDEX(FCSTSDV!$D$2:$N$674,MATCH('STOCK (2)'!$D292,FCSTSDV!$C$2:$C$674,0),MATCH('STOCK (2)'!M$3,FCSTSDV!$D$1:$N$1,0))/'STOCK (2)'!$F292,1),0)</f>
        <v>0</v>
      </c>
      <c r="N292" s="294">
        <f t="array" ref="N292">+IFERROR(ROUND(INDEX(FCSTSDV!$D$2:$N$674,MATCH('STOCK (2)'!$D292,FCSTSDV!$C$2:$C$674,0),MATCH('STOCK (2)'!N$3,FCSTSDV!$D$1:$N$1,0))/'STOCK (2)'!$F292,1),0)</f>
        <v>0</v>
      </c>
      <c r="O292" s="294">
        <f t="array" ref="O292">+IFERROR(ROUND(INDEX(FCSTSDV!$D$2:$N$674,MATCH('STOCK (2)'!$D292,FCSTSDV!$C$2:$C$674,0),MATCH('STOCK (2)'!O$3,FCSTSDV!$D$1:$N$1,0))/'STOCK (2)'!$F292,1),0)</f>
        <v>0</v>
      </c>
      <c r="P292" s="294">
        <f t="array" ref="P292">+IFERROR(ROUND(INDEX(FCSTSDV!$D$2:$N$674,MATCH('STOCK (2)'!$D292,FCSTSDV!$C$2:$C$674,0),MATCH('STOCK (2)'!P$3,FCSTSDV!$D$1:$N$1,0))/'STOCK (2)'!$F292,1),0)</f>
        <v>0</v>
      </c>
      <c r="Q292" s="99">
        <f t="array" ref="Q292">+IFERROR(ROUND(INDEX(FCSTSDV!$D$2:$N$674,MATCH('STOCK (2)'!$D292,FCSTSDV!$C$2:$C$674,0),MATCH('STOCK (2)'!Q$3,FCSTSDV!$D$1:$N$1,0))/'STOCK (2)'!$F292,1),0)</f>
        <v>0</v>
      </c>
      <c r="R292" s="99">
        <f t="array" ref="R292">+IFERROR(ROUND(INDEX(FCSTSDV!$D$2:$N$674,MATCH('STOCK (2)'!$D292,FCSTSDV!$C$2:$C$674,0),MATCH('STOCK (2)'!R$3,FCSTSDV!$D$1:$N$1,0))/'STOCK (2)'!$F292,1),0)</f>
        <v>0</v>
      </c>
      <c r="S292" s="99">
        <f t="array" ref="S292">+IFERROR(ROUND(INDEX(FCSTSDV!$D$2:$N$674,MATCH('STOCK (2)'!$D292,FCSTSDV!$C$2:$C$674,0),MATCH('STOCK (2)'!S$3,FCSTSDV!$D$1:$N$1,0))/'STOCK (2)'!$F292,1),0)</f>
        <v>0</v>
      </c>
      <c r="T292" s="99">
        <f t="array" ref="T292">+IFERROR(ROUND(INDEX(FCSTSDV!$D$2:$N$674,MATCH('STOCK (2)'!$D292,FCSTSDV!$C$2:$C$674,0),MATCH('STOCK (2)'!T$3,FCSTSDV!$D$1:$N$1,0))/'STOCK (2)'!$F292,1),0)</f>
        <v>0</v>
      </c>
      <c r="U292" s="99">
        <f t="array" ref="U292">+IFERROR(ROUND(INDEX(FCSTSDV!$D$2:$N$674,MATCH('STOCK (2)'!$D292,FCSTSDV!$C$2:$C$674,0),MATCH('STOCK (2)'!U$3,FCSTSDV!$D$1:$N$1,0))/'STOCK (2)'!$F292,1),0)</f>
        <v>0</v>
      </c>
      <c r="V292" s="99">
        <f t="array" ref="V292">+IFERROR(ROUND(INDEX(FCSTSDV!$D$2:$N$674,MATCH('STOCK (2)'!$D292,FCSTSDV!$C$2:$C$674,0),MATCH('STOCK (2)'!V$3,FCSTSDV!$D$1:$N$1,0))/'STOCK (2)'!$F292,1),0)</f>
        <v>0</v>
      </c>
      <c r="W292" s="99">
        <f t="array" ref="W292">+IFERROR(ROUND(INDEX(FCSTSDV!$D$2:$N$674,MATCH('STOCK (2)'!$D292,FCSTSDV!$C$2:$C$674,0),MATCH('STOCK (2)'!W$3,FCSTSDV!$D$1:$N$1,0))/'STOCK (2)'!$F292,1),0)</f>
        <v>0</v>
      </c>
      <c r="X292" s="99">
        <f t="array" ref="X292">+IFERROR(ROUND(INDEX(FCSTSDV!$D$2:$N$674,MATCH('STOCK (2)'!$D292,FCSTSDV!$C$2:$C$674,0),MATCH('STOCK (2)'!X$3,FCSTSDV!$D$1:$N$1,0))/'STOCK (2)'!$F292,1),0)</f>
        <v>0</v>
      </c>
      <c r="Y292" s="117">
        <f t="array" ref="Y292">+IFERROR(ROUND(INDEX(FCSTSDV!$D$2:$N$674,MATCH('STOCK (2)'!$D292,FCSTSDV!$C$2:$C$674,0),MATCH('STOCK (2)'!Y$3,FCSTSDV!$D$1:$N$1,0))/'STOCK (2)'!$F292,1),0)</f>
        <v>0</v>
      </c>
      <c r="Z292" s="117">
        <f t="array" ref="Z292">+IFERROR(ROUND(INDEX(FCSTSDV!$D$2:$N$674,MATCH('STOCK (2)'!$D292,FCSTSDV!$C$2:$C$674,0),MATCH('STOCK (2)'!Z$3,FCSTSDV!$D$1:$N$1,0))/'STOCK (2)'!$F292,1),0)</f>
        <v>0</v>
      </c>
    </row>
    <row r="293" spans="1:31" ht="20.100000000000001" customHeight="1">
      <c r="A293" s="792"/>
      <c r="B293" s="792"/>
      <c r="C293" s="257"/>
      <c r="D293" s="52" t="s">
        <v>153</v>
      </c>
      <c r="E293" s="205" t="str">
        <f>+E292</f>
        <v>410*280</v>
      </c>
      <c r="F293" s="53" t="s">
        <v>43</v>
      </c>
      <c r="G293" s="242"/>
      <c r="H293" s="242"/>
      <c r="I293" s="782"/>
      <c r="J293" s="79"/>
      <c r="K293" s="296">
        <f t="shared" ref="K293:P293" si="131">+$I292+$J293-K292</f>
        <v>16910</v>
      </c>
      <c r="L293" s="296">
        <f t="shared" si="131"/>
        <v>16910</v>
      </c>
      <c r="M293" s="296">
        <f t="shared" si="131"/>
        <v>16910</v>
      </c>
      <c r="N293" s="296">
        <f t="shared" si="131"/>
        <v>16910</v>
      </c>
      <c r="O293" s="296">
        <f t="shared" si="131"/>
        <v>16910</v>
      </c>
      <c r="P293" s="296">
        <f t="shared" si="131"/>
        <v>16910</v>
      </c>
      <c r="Q293" s="90">
        <f t="shared" ref="Q293:Z293" si="132">+P293-Q292</f>
        <v>16910</v>
      </c>
      <c r="R293" s="90">
        <f t="shared" si="132"/>
        <v>16910</v>
      </c>
      <c r="S293" s="90">
        <f t="shared" si="132"/>
        <v>16910</v>
      </c>
      <c r="T293" s="90">
        <f t="shared" si="132"/>
        <v>16910</v>
      </c>
      <c r="U293" s="90">
        <f t="shared" si="132"/>
        <v>16910</v>
      </c>
      <c r="V293" s="90">
        <f t="shared" si="132"/>
        <v>16910</v>
      </c>
      <c r="W293" s="90">
        <f t="shared" si="132"/>
        <v>16910</v>
      </c>
      <c r="X293" s="90">
        <f t="shared" si="132"/>
        <v>16910</v>
      </c>
      <c r="Y293" s="121">
        <f t="shared" si="132"/>
        <v>16910</v>
      </c>
      <c r="Z293" s="121">
        <f t="shared" si="132"/>
        <v>16910</v>
      </c>
    </row>
    <row r="294" spans="1:31" ht="20.100000000000001" customHeight="1">
      <c r="A294" s="791" t="s">
        <v>364</v>
      </c>
      <c r="B294" s="791" t="s">
        <v>279</v>
      </c>
      <c r="C294" s="259"/>
      <c r="D294" s="130" t="s">
        <v>131</v>
      </c>
      <c r="E294" s="203" t="s">
        <v>279</v>
      </c>
      <c r="F294" s="44">
        <v>17</v>
      </c>
      <c r="G294" s="238"/>
      <c r="H294" s="238"/>
      <c r="I294" s="781" t="e">
        <f>+VLOOKUP(A294,Sheet2!$B$3:$C$189,2,0)</f>
        <v>#N/A</v>
      </c>
      <c r="J294" s="81"/>
      <c r="K294" s="294">
        <f t="array" ref="K294">+IFERROR(ROUND(INDEX(FCSTSDV!$D$2:$N$674,MATCH('STOCK (2)'!$D294,FCSTSDV!$C$2:$C$674,0),MATCH('STOCK (2)'!K$3,FCSTSDV!$D$1:$N$1,0))/'STOCK (2)'!$F294,1),0)</f>
        <v>0</v>
      </c>
      <c r="L294" s="294">
        <f t="array" ref="L294">+IFERROR(ROUND(INDEX(FCSTSDV!$D$2:$N$674,MATCH('STOCK (2)'!$D294,FCSTSDV!$C$2:$C$674,0),MATCH('STOCK (2)'!L$3,FCSTSDV!$D$1:$N$1,0))/'STOCK (2)'!$F294,1),0)</f>
        <v>0</v>
      </c>
      <c r="M294" s="294">
        <f t="array" ref="M294">+IFERROR(ROUND(INDEX(FCSTSDV!$D$2:$N$674,MATCH('STOCK (2)'!$D294,FCSTSDV!$C$2:$C$674,0),MATCH('STOCK (2)'!M$3,FCSTSDV!$D$1:$N$1,0))/'STOCK (2)'!$F294,1),0)</f>
        <v>0</v>
      </c>
      <c r="N294" s="294">
        <f t="array" ref="N294">+IFERROR(ROUND(INDEX(FCSTSDV!$D$2:$N$674,MATCH('STOCK (2)'!$D294,FCSTSDV!$C$2:$C$674,0),MATCH('STOCK (2)'!N$3,FCSTSDV!$D$1:$N$1,0))/'STOCK (2)'!$F294,1),0)</f>
        <v>0</v>
      </c>
      <c r="O294" s="294">
        <f t="array" ref="O294">+IFERROR(ROUND(INDEX(FCSTSDV!$D$2:$N$674,MATCH('STOCK (2)'!$D294,FCSTSDV!$C$2:$C$674,0),MATCH('STOCK (2)'!O$3,FCSTSDV!$D$1:$N$1,0))/'STOCK (2)'!$F294,1),0)</f>
        <v>0</v>
      </c>
      <c r="P294" s="294">
        <f t="array" ref="P294">+IFERROR(ROUND(INDEX(FCSTSDV!$D$2:$N$674,MATCH('STOCK (2)'!$D294,FCSTSDV!$C$2:$C$674,0),MATCH('STOCK (2)'!P$3,FCSTSDV!$D$1:$N$1,0))/'STOCK (2)'!$F294,1),0)</f>
        <v>0</v>
      </c>
      <c r="Q294" s="99">
        <f t="array" ref="Q294">+IFERROR(ROUND(INDEX(FCSTSDV!$D$2:$N$674,MATCH('STOCK (2)'!$D294,FCSTSDV!$C$2:$C$674,0),MATCH('STOCK (2)'!Q$3,FCSTSDV!$D$1:$N$1,0))/'STOCK (2)'!$F294,1),0)</f>
        <v>0</v>
      </c>
      <c r="R294" s="99">
        <f t="array" ref="R294">+IFERROR(ROUND(INDEX(FCSTSDV!$D$2:$N$674,MATCH('STOCK (2)'!$D294,FCSTSDV!$C$2:$C$674,0),MATCH('STOCK (2)'!R$3,FCSTSDV!$D$1:$N$1,0))/'STOCK (2)'!$F294,1),0)</f>
        <v>0</v>
      </c>
      <c r="S294" s="99">
        <f t="array" ref="S294">+IFERROR(ROUND(INDEX(FCSTSDV!$D$2:$N$674,MATCH('STOCK (2)'!$D294,FCSTSDV!$C$2:$C$674,0),MATCH('STOCK (2)'!S$3,FCSTSDV!$D$1:$N$1,0))/'STOCK (2)'!$F294,1),0)</f>
        <v>0</v>
      </c>
      <c r="T294" s="99">
        <f t="array" ref="T294">+IFERROR(ROUND(INDEX(FCSTSDV!$D$2:$N$674,MATCH('STOCK (2)'!$D294,FCSTSDV!$C$2:$C$674,0),MATCH('STOCK (2)'!T$3,FCSTSDV!$D$1:$N$1,0))/'STOCK (2)'!$F294,1),0)</f>
        <v>0</v>
      </c>
      <c r="U294" s="99">
        <f t="array" ref="U294">+IFERROR(ROUND(INDEX(FCSTSDV!$D$2:$N$674,MATCH('STOCK (2)'!$D294,FCSTSDV!$C$2:$C$674,0),MATCH('STOCK (2)'!U$3,FCSTSDV!$D$1:$N$1,0))/'STOCK (2)'!$F294,1),0)</f>
        <v>0</v>
      </c>
      <c r="V294" s="99">
        <f t="array" ref="V294">+IFERROR(ROUND(INDEX(FCSTSDV!$D$2:$N$674,MATCH('STOCK (2)'!$D294,FCSTSDV!$C$2:$C$674,0),MATCH('STOCK (2)'!V$3,FCSTSDV!$D$1:$N$1,0))/'STOCK (2)'!$F294,1),0)</f>
        <v>0</v>
      </c>
      <c r="W294" s="99">
        <f t="array" ref="W294">+IFERROR(ROUND(INDEX(FCSTSDV!$D$2:$N$674,MATCH('STOCK (2)'!$D294,FCSTSDV!$C$2:$C$674,0),MATCH('STOCK (2)'!W$3,FCSTSDV!$D$1:$N$1,0))/'STOCK (2)'!$F294,1),0)</f>
        <v>0</v>
      </c>
      <c r="X294" s="99">
        <f t="array" ref="X294">+IFERROR(ROUND(INDEX(FCSTSDV!$D$2:$N$674,MATCH('STOCK (2)'!$D294,FCSTSDV!$C$2:$C$674,0),MATCH('STOCK (2)'!X$3,FCSTSDV!$D$1:$N$1,0))/'STOCK (2)'!$F294,1),0)</f>
        <v>0</v>
      </c>
      <c r="Y294" s="117">
        <f t="array" ref="Y294">+IFERROR(ROUND(INDEX(FCSTSDV!$D$2:$N$674,MATCH('STOCK (2)'!$D294,FCSTSDV!$C$2:$C$674,0),MATCH('STOCK (2)'!Y$3,FCSTSDV!$D$1:$N$1,0))/'STOCK (2)'!$F294,1),0)</f>
        <v>0</v>
      </c>
      <c r="Z294" s="117">
        <f t="array" ref="Z294">+IFERROR(ROUND(INDEX(FCSTSDV!$D$2:$N$674,MATCH('STOCK (2)'!$D294,FCSTSDV!$C$2:$C$674,0),MATCH('STOCK (2)'!Z$3,FCSTSDV!$D$1:$N$1,0))/'STOCK (2)'!$F294,1),0)</f>
        <v>0</v>
      </c>
    </row>
    <row r="295" spans="1:31" ht="20.100000000000001" customHeight="1">
      <c r="A295" s="795"/>
      <c r="B295" s="795"/>
      <c r="C295" s="291"/>
      <c r="D295" s="128" t="s">
        <v>153</v>
      </c>
      <c r="E295" s="204" t="str">
        <f>+E294</f>
        <v>410*280</v>
      </c>
      <c r="F295" s="129" t="s">
        <v>43</v>
      </c>
      <c r="G295" s="240"/>
      <c r="H295" s="240"/>
      <c r="I295" s="785"/>
      <c r="J295" s="262"/>
      <c r="K295" s="297" t="e">
        <f t="shared" ref="K295:P295" si="133">+$I294+$J295-K294</f>
        <v>#N/A</v>
      </c>
      <c r="L295" s="297" t="e">
        <f t="shared" si="133"/>
        <v>#N/A</v>
      </c>
      <c r="M295" s="297" t="e">
        <f t="shared" si="133"/>
        <v>#N/A</v>
      </c>
      <c r="N295" s="297" t="e">
        <f t="shared" si="133"/>
        <v>#N/A</v>
      </c>
      <c r="O295" s="297" t="e">
        <f t="shared" si="133"/>
        <v>#N/A</v>
      </c>
      <c r="P295" s="297" t="e">
        <f t="shared" si="133"/>
        <v>#N/A</v>
      </c>
      <c r="Q295" s="162" t="e">
        <f t="shared" ref="Q295:Z295" si="134">+P295-Q294</f>
        <v>#N/A</v>
      </c>
      <c r="R295" s="162" t="e">
        <f t="shared" si="134"/>
        <v>#N/A</v>
      </c>
      <c r="S295" s="162" t="e">
        <f t="shared" si="134"/>
        <v>#N/A</v>
      </c>
      <c r="T295" s="162" t="e">
        <f t="shared" si="134"/>
        <v>#N/A</v>
      </c>
      <c r="U295" s="162" t="e">
        <f t="shared" si="134"/>
        <v>#N/A</v>
      </c>
      <c r="V295" s="162" t="e">
        <f t="shared" si="134"/>
        <v>#N/A</v>
      </c>
      <c r="W295" s="162" t="e">
        <f t="shared" si="134"/>
        <v>#N/A</v>
      </c>
      <c r="X295" s="162" t="e">
        <f t="shared" si="134"/>
        <v>#N/A</v>
      </c>
      <c r="Y295" s="659" t="e">
        <f t="shared" si="134"/>
        <v>#N/A</v>
      </c>
      <c r="Z295" s="659" t="e">
        <f t="shared" si="134"/>
        <v>#N/A</v>
      </c>
    </row>
    <row r="296" spans="1:31" ht="20.100000000000001" customHeight="1">
      <c r="A296" s="806" t="s">
        <v>365</v>
      </c>
      <c r="B296" s="791" t="s">
        <v>366</v>
      </c>
      <c r="C296" s="265"/>
      <c r="D296" s="73" t="s">
        <v>41</v>
      </c>
      <c r="E296" s="203" t="s">
        <v>367</v>
      </c>
      <c r="F296" s="44">
        <v>100</v>
      </c>
      <c r="G296" s="45"/>
      <c r="H296" s="45"/>
      <c r="I296" s="781" t="e">
        <f>+VLOOKUP(A296,Sheet2!$B$3:$C$189,2,0)</f>
        <v>#N/A</v>
      </c>
      <c r="J296" s="79"/>
      <c r="K296" s="99">
        <f t="array" ref="K296">+IFERROR(ROUND(INDEX(FCSTSDV!$D$2:$N$674,MATCH('STOCK (2)'!$D296,FCSTSDV!$C$2:$C$674,0),MATCH('STOCK (2)'!K$3,FCSTSDV!$D$1:$N$1,0))/'STOCK (2)'!$F296,1),0)</f>
        <v>0</v>
      </c>
      <c r="L296" s="99">
        <f t="array" ref="L296">+IFERROR(ROUND(INDEX(FCSTSDV!$D$2:$N$674,MATCH('STOCK (2)'!$D296,FCSTSDV!$C$2:$C$674,0),MATCH('STOCK (2)'!L$3,FCSTSDV!$D$1:$N$1,0))/'STOCK (2)'!$F296,1),0)</f>
        <v>0</v>
      </c>
      <c r="M296" s="99">
        <f t="array" ref="M296">+IFERROR(ROUND(INDEX(FCSTSDV!$D$2:$N$674,MATCH('STOCK (2)'!$D296,FCSTSDV!$C$2:$C$674,0),MATCH('STOCK (2)'!M$3,FCSTSDV!$D$1:$N$1,0))/'STOCK (2)'!$F296,1),0)</f>
        <v>0</v>
      </c>
      <c r="N296" s="99">
        <f t="array" ref="N296">+IFERROR(ROUND(INDEX(FCSTSDV!$D$2:$N$674,MATCH('STOCK (2)'!$D296,FCSTSDV!$C$2:$C$674,0),MATCH('STOCK (2)'!N$3,FCSTSDV!$D$1:$N$1,0))/'STOCK (2)'!$F296,1),0)</f>
        <v>0</v>
      </c>
      <c r="O296" s="99">
        <f t="array" ref="O296">+IFERROR(ROUND(INDEX(FCSTSDV!$D$2:$N$674,MATCH('STOCK (2)'!$D296,FCSTSDV!$C$2:$C$674,0),MATCH('STOCK (2)'!O$3,FCSTSDV!$D$1:$N$1,0))/'STOCK (2)'!$F296,1),0)</f>
        <v>0</v>
      </c>
      <c r="P296" s="99">
        <f t="array" ref="P296">+IFERROR(ROUND(INDEX(FCSTSDV!$D$2:$N$674,MATCH('STOCK (2)'!$D296,FCSTSDV!$C$2:$C$674,0),MATCH('STOCK (2)'!P$3,FCSTSDV!$D$1:$N$1,0))/'STOCK (2)'!$F296,1),0)</f>
        <v>0</v>
      </c>
      <c r="Q296" s="99">
        <f t="array" ref="Q296">+IFERROR(ROUND(INDEX(FCSTSDV!$D$2:$N$674,MATCH('STOCK (2)'!$D296,FCSTSDV!$C$2:$C$674,0),MATCH('STOCK (2)'!Q$3,FCSTSDV!$D$1:$N$1,0))/'STOCK (2)'!$F296,1),0)</f>
        <v>0</v>
      </c>
      <c r="R296" s="99">
        <f t="array" ref="R296">+IFERROR(ROUND(INDEX(FCSTSDV!$D$2:$N$674,MATCH('STOCK (2)'!$D296,FCSTSDV!$C$2:$C$674,0),MATCH('STOCK (2)'!R$3,FCSTSDV!$D$1:$N$1,0))/'STOCK (2)'!$F296,1),0)</f>
        <v>0</v>
      </c>
      <c r="S296" s="99">
        <f t="array" ref="S296">+IFERROR(ROUND(INDEX(FCSTSDV!$D$2:$N$674,MATCH('STOCK (2)'!$D296,FCSTSDV!$C$2:$C$674,0),MATCH('STOCK (2)'!S$3,FCSTSDV!$D$1:$N$1,0))/'STOCK (2)'!$F296,1),0)</f>
        <v>0</v>
      </c>
      <c r="T296" s="99">
        <f t="array" ref="T296">+IFERROR(ROUND(INDEX(FCSTSDV!$D$2:$N$674,MATCH('STOCK (2)'!$D296,FCSTSDV!$C$2:$C$674,0),MATCH('STOCK (2)'!T$3,FCSTSDV!$D$1:$N$1,0))/'STOCK (2)'!$F296,1),0)</f>
        <v>0</v>
      </c>
      <c r="U296" s="99">
        <f t="array" ref="U296">+IFERROR(ROUND(INDEX(FCSTSDV!$D$2:$N$674,MATCH('STOCK (2)'!$D296,FCSTSDV!$C$2:$C$674,0),MATCH('STOCK (2)'!U$3,FCSTSDV!$D$1:$N$1,0))/'STOCK (2)'!$F296,1),0)</f>
        <v>0</v>
      </c>
      <c r="V296" s="99">
        <f t="array" ref="V296">+IFERROR(ROUND(INDEX(FCSTSDV!$D$2:$N$674,MATCH('STOCK (2)'!$D296,FCSTSDV!$C$2:$C$674,0),MATCH('STOCK (2)'!V$3,FCSTSDV!$D$1:$N$1,0))/'STOCK (2)'!$F296,1),0)</f>
        <v>0</v>
      </c>
      <c r="W296" s="99">
        <f t="array" ref="W296">+IFERROR(ROUND(INDEX(FCSTSDV!$D$2:$N$674,MATCH('STOCK (2)'!$D296,FCSTSDV!$C$2:$C$674,0),MATCH('STOCK (2)'!W$3,FCSTSDV!$D$1:$N$1,0))/'STOCK (2)'!$F296,1),0)</f>
        <v>0</v>
      </c>
      <c r="X296" s="99">
        <f t="array" ref="X296">+IFERROR(ROUND(INDEX(FCSTSDV!$D$2:$N$674,MATCH('STOCK (2)'!$D296,FCSTSDV!$C$2:$C$674,0),MATCH('STOCK (2)'!X$3,FCSTSDV!$D$1:$N$1,0))/'STOCK (2)'!$F296,1),0)</f>
        <v>0</v>
      </c>
      <c r="Y296" s="117">
        <f t="array" ref="Y296">+IFERROR(ROUND(INDEX(FCSTSDV!$D$2:$N$674,MATCH('STOCK (2)'!$D296,FCSTSDV!$C$2:$C$674,0),MATCH('STOCK (2)'!Y$3,FCSTSDV!$D$1:$N$1,0))/'STOCK (2)'!$F296,1),0)</f>
        <v>0</v>
      </c>
      <c r="Z296" s="117">
        <f t="array" ref="Z296">+IFERROR(ROUND(INDEX(FCSTSDV!$D$2:$N$674,MATCH('STOCK (2)'!$D296,FCSTSDV!$C$2:$C$674,0),MATCH('STOCK (2)'!Z$3,FCSTSDV!$D$1:$N$1,0))/'STOCK (2)'!$F296,1),0)</f>
        <v>0</v>
      </c>
    </row>
    <row r="297" spans="1:31" ht="20.100000000000001" customHeight="1">
      <c r="A297" s="813"/>
      <c r="B297" s="795"/>
      <c r="C297" s="261"/>
      <c r="D297" s="32" t="s">
        <v>40</v>
      </c>
      <c r="E297" s="204" t="str">
        <f>+E296</f>
        <v xml:space="preserve">239*126*13mm            </v>
      </c>
      <c r="F297" s="49">
        <v>100</v>
      </c>
      <c r="G297" s="48"/>
      <c r="H297" s="48"/>
      <c r="I297" s="785"/>
      <c r="J297" s="81"/>
      <c r="K297" s="92">
        <f t="array" ref="K297">+IFERROR(ROUND(INDEX(FCSTSDV!$D$2:$N$674,MATCH('STOCK (2)'!$D297,FCSTSDV!$C$2:$C$674,0),MATCH('STOCK (2)'!K$3,FCSTSDV!$D$1:$N$1,0))/'STOCK (2)'!$F297,1),0)</f>
        <v>0</v>
      </c>
      <c r="L297" s="92">
        <f t="array" ref="L297">+IFERROR(ROUND(INDEX(FCSTSDV!$D$2:$N$674,MATCH('STOCK (2)'!$D297,FCSTSDV!$C$2:$C$674,0),MATCH('STOCK (2)'!L$3,FCSTSDV!$D$1:$N$1,0))/'STOCK (2)'!$F297,1),0)</f>
        <v>0</v>
      </c>
      <c r="M297" s="92">
        <f t="array" ref="M297">+IFERROR(ROUND(INDEX(FCSTSDV!$D$2:$N$674,MATCH('STOCK (2)'!$D297,FCSTSDV!$C$2:$C$674,0),MATCH('STOCK (2)'!M$3,FCSTSDV!$D$1:$N$1,0))/'STOCK (2)'!$F297,1),0)</f>
        <v>0</v>
      </c>
      <c r="N297" s="92">
        <f t="array" ref="N297">+IFERROR(ROUND(INDEX(FCSTSDV!$D$2:$N$674,MATCH('STOCK (2)'!$D297,FCSTSDV!$C$2:$C$674,0),MATCH('STOCK (2)'!N$3,FCSTSDV!$D$1:$N$1,0))/'STOCK (2)'!$F297,1),0)</f>
        <v>0</v>
      </c>
      <c r="O297" s="92">
        <f t="array" ref="O297">+IFERROR(ROUND(INDEX(FCSTSDV!$D$2:$N$674,MATCH('STOCK (2)'!$D297,FCSTSDV!$C$2:$C$674,0),MATCH('STOCK (2)'!O$3,FCSTSDV!$D$1:$N$1,0))/'STOCK (2)'!$F297,1),0)</f>
        <v>0</v>
      </c>
      <c r="P297" s="92">
        <f t="array" ref="P297">+IFERROR(ROUND(INDEX(FCSTSDV!$D$2:$N$674,MATCH('STOCK (2)'!$D297,FCSTSDV!$C$2:$C$674,0),MATCH('STOCK (2)'!P$3,FCSTSDV!$D$1:$N$1,0))/'STOCK (2)'!$F297,1),0)</f>
        <v>0</v>
      </c>
      <c r="Q297" s="92">
        <f t="array" ref="Q297">+IFERROR(ROUND(INDEX(FCSTSDV!$D$2:$N$674,MATCH('STOCK (2)'!$D297,FCSTSDV!$C$2:$C$674,0),MATCH('STOCK (2)'!Q$3,FCSTSDV!$D$1:$N$1,0))/'STOCK (2)'!$F297,1),0)</f>
        <v>0</v>
      </c>
      <c r="R297" s="92">
        <f t="array" ref="R297">+IFERROR(ROUND(INDEX(FCSTSDV!$D$2:$N$674,MATCH('STOCK (2)'!$D297,FCSTSDV!$C$2:$C$674,0),MATCH('STOCK (2)'!R$3,FCSTSDV!$D$1:$N$1,0))/'STOCK (2)'!$F297,1),0)</f>
        <v>0</v>
      </c>
      <c r="S297" s="92">
        <f t="array" ref="S297">+IFERROR(ROUND(INDEX(FCSTSDV!$D$2:$N$674,MATCH('STOCK (2)'!$D297,FCSTSDV!$C$2:$C$674,0),MATCH('STOCK (2)'!S$3,FCSTSDV!$D$1:$N$1,0))/'STOCK (2)'!$F297,1),0)</f>
        <v>0</v>
      </c>
      <c r="T297" s="92">
        <f t="array" ref="T297">+IFERROR(ROUND(INDEX(FCSTSDV!$D$2:$N$674,MATCH('STOCK (2)'!$D297,FCSTSDV!$C$2:$C$674,0),MATCH('STOCK (2)'!T$3,FCSTSDV!$D$1:$N$1,0))/'STOCK (2)'!$F297,1),0)</f>
        <v>0</v>
      </c>
      <c r="U297" s="92">
        <f t="array" ref="U297">+IFERROR(ROUND(INDEX(FCSTSDV!$D$2:$N$674,MATCH('STOCK (2)'!$D297,FCSTSDV!$C$2:$C$674,0),MATCH('STOCK (2)'!U$3,FCSTSDV!$D$1:$N$1,0))/'STOCK (2)'!$F297,1),0)</f>
        <v>0</v>
      </c>
      <c r="V297" s="92">
        <f t="array" ref="V297">+IFERROR(ROUND(INDEX(FCSTSDV!$D$2:$N$674,MATCH('STOCK (2)'!$D297,FCSTSDV!$C$2:$C$674,0),MATCH('STOCK (2)'!V$3,FCSTSDV!$D$1:$N$1,0))/'STOCK (2)'!$F297,1),0)</f>
        <v>0</v>
      </c>
      <c r="W297" s="92">
        <f t="array" ref="W297">+IFERROR(ROUND(INDEX(FCSTSDV!$D$2:$N$674,MATCH('STOCK (2)'!$D297,FCSTSDV!$C$2:$C$674,0),MATCH('STOCK (2)'!W$3,FCSTSDV!$D$1:$N$1,0))/'STOCK (2)'!$F297,1),0)</f>
        <v>0</v>
      </c>
      <c r="X297" s="92">
        <f t="array" ref="X297">+IFERROR(ROUND(INDEX(FCSTSDV!$D$2:$N$674,MATCH('STOCK (2)'!$D297,FCSTSDV!$C$2:$C$674,0),MATCH('STOCK (2)'!X$3,FCSTSDV!$D$1:$N$1,0))/'STOCK (2)'!$F297,1),0)</f>
        <v>0</v>
      </c>
      <c r="Y297" s="119">
        <f t="array" ref="Y297">+IFERROR(ROUND(INDEX(FCSTSDV!$D$2:$N$674,MATCH('STOCK (2)'!$D297,FCSTSDV!$C$2:$C$674,0),MATCH('STOCK (2)'!Y$3,FCSTSDV!$D$1:$N$1,0))/'STOCK (2)'!$F297,1),0)</f>
        <v>0</v>
      </c>
      <c r="Z297" s="119">
        <f t="array" ref="Z297">+IFERROR(ROUND(INDEX(FCSTSDV!$D$2:$N$674,MATCH('STOCK (2)'!$D297,FCSTSDV!$C$2:$C$674,0),MATCH('STOCK (2)'!Z$3,FCSTSDV!$D$1:$N$1,0))/'STOCK (2)'!$F297,1),0)</f>
        <v>0</v>
      </c>
    </row>
    <row r="298" spans="1:31" ht="20.100000000000001" customHeight="1">
      <c r="A298" s="813"/>
      <c r="B298" s="795"/>
      <c r="C298" s="261"/>
      <c r="D298" s="32" t="s">
        <v>38</v>
      </c>
      <c r="E298" s="204" t="str">
        <f>+E297</f>
        <v xml:space="preserve">239*126*13mm            </v>
      </c>
      <c r="F298" s="49">
        <v>100</v>
      </c>
      <c r="G298" s="48"/>
      <c r="H298" s="48"/>
      <c r="I298" s="785"/>
      <c r="J298" s="81"/>
      <c r="K298" s="92">
        <f t="array" ref="K298">+IFERROR(ROUND(INDEX(FCSTSDV!$D$2:$N$674,MATCH('STOCK (2)'!$D298,FCSTSDV!$C$2:$C$674,0),MATCH('STOCK (2)'!K$3,FCSTSDV!$D$1:$N$1,0))/'STOCK (2)'!$F298,1),0)</f>
        <v>0</v>
      </c>
      <c r="L298" s="92">
        <f t="array" ref="L298">+IFERROR(ROUND(INDEX(FCSTSDV!$D$2:$N$674,MATCH('STOCK (2)'!$D298,FCSTSDV!$C$2:$C$674,0),MATCH('STOCK (2)'!L$3,FCSTSDV!$D$1:$N$1,0))/'STOCK (2)'!$F298,1),0)</f>
        <v>0</v>
      </c>
      <c r="M298" s="92">
        <f t="array" ref="M298">+IFERROR(ROUND(INDEX(FCSTSDV!$D$2:$N$674,MATCH('STOCK (2)'!$D298,FCSTSDV!$C$2:$C$674,0),MATCH('STOCK (2)'!M$3,FCSTSDV!$D$1:$N$1,0))/'STOCK (2)'!$F298,1),0)</f>
        <v>0</v>
      </c>
      <c r="N298" s="92">
        <f t="array" ref="N298">+IFERROR(ROUND(INDEX(FCSTSDV!$D$2:$N$674,MATCH('STOCK (2)'!$D298,FCSTSDV!$C$2:$C$674,0),MATCH('STOCK (2)'!N$3,FCSTSDV!$D$1:$N$1,0))/'STOCK (2)'!$F298,1),0)</f>
        <v>0</v>
      </c>
      <c r="O298" s="92">
        <f t="array" ref="O298">+IFERROR(ROUND(INDEX(FCSTSDV!$D$2:$N$674,MATCH('STOCK (2)'!$D298,FCSTSDV!$C$2:$C$674,0),MATCH('STOCK (2)'!O$3,FCSTSDV!$D$1:$N$1,0))/'STOCK (2)'!$F298,1),0)</f>
        <v>0</v>
      </c>
      <c r="P298" s="92">
        <f t="array" ref="P298">+IFERROR(ROUND(INDEX(FCSTSDV!$D$2:$N$674,MATCH('STOCK (2)'!$D298,FCSTSDV!$C$2:$C$674,0),MATCH('STOCK (2)'!P$3,FCSTSDV!$D$1:$N$1,0))/'STOCK (2)'!$F298,1),0)</f>
        <v>0</v>
      </c>
      <c r="Q298" s="92">
        <f t="array" ref="Q298">+IFERROR(ROUND(INDEX(FCSTSDV!$D$2:$N$674,MATCH('STOCK (2)'!$D298,FCSTSDV!$C$2:$C$674,0),MATCH('STOCK (2)'!Q$3,FCSTSDV!$D$1:$N$1,0))/'STOCK (2)'!$F298,1),0)</f>
        <v>0</v>
      </c>
      <c r="R298" s="92">
        <f t="array" ref="R298">+IFERROR(ROUND(INDEX(FCSTSDV!$D$2:$N$674,MATCH('STOCK (2)'!$D298,FCSTSDV!$C$2:$C$674,0),MATCH('STOCK (2)'!R$3,FCSTSDV!$D$1:$N$1,0))/'STOCK (2)'!$F298,1),0)</f>
        <v>0</v>
      </c>
      <c r="S298" s="92">
        <f t="array" ref="S298">+IFERROR(ROUND(INDEX(FCSTSDV!$D$2:$N$674,MATCH('STOCK (2)'!$D298,FCSTSDV!$C$2:$C$674,0),MATCH('STOCK (2)'!S$3,FCSTSDV!$D$1:$N$1,0))/'STOCK (2)'!$F298,1),0)</f>
        <v>0</v>
      </c>
      <c r="T298" s="92">
        <f t="array" ref="T298">+IFERROR(ROUND(INDEX(FCSTSDV!$D$2:$N$674,MATCH('STOCK (2)'!$D298,FCSTSDV!$C$2:$C$674,0),MATCH('STOCK (2)'!T$3,FCSTSDV!$D$1:$N$1,0))/'STOCK (2)'!$F298,1),0)</f>
        <v>0</v>
      </c>
      <c r="U298" s="92">
        <f t="array" ref="U298">+IFERROR(ROUND(INDEX(FCSTSDV!$D$2:$N$674,MATCH('STOCK (2)'!$D298,FCSTSDV!$C$2:$C$674,0),MATCH('STOCK (2)'!U$3,FCSTSDV!$D$1:$N$1,0))/'STOCK (2)'!$F298,1),0)</f>
        <v>0</v>
      </c>
      <c r="V298" s="92">
        <f t="array" ref="V298">+IFERROR(ROUND(INDEX(FCSTSDV!$D$2:$N$674,MATCH('STOCK (2)'!$D298,FCSTSDV!$C$2:$C$674,0),MATCH('STOCK (2)'!V$3,FCSTSDV!$D$1:$N$1,0))/'STOCK (2)'!$F298,1),0)</f>
        <v>0</v>
      </c>
      <c r="W298" s="92">
        <f t="array" ref="W298">+IFERROR(ROUND(INDEX(FCSTSDV!$D$2:$N$674,MATCH('STOCK (2)'!$D298,FCSTSDV!$C$2:$C$674,0),MATCH('STOCK (2)'!W$3,FCSTSDV!$D$1:$N$1,0))/'STOCK (2)'!$F298,1),0)</f>
        <v>0</v>
      </c>
      <c r="X298" s="92">
        <f t="array" ref="X298">+IFERROR(ROUND(INDEX(FCSTSDV!$D$2:$N$674,MATCH('STOCK (2)'!$D298,FCSTSDV!$C$2:$C$674,0),MATCH('STOCK (2)'!X$3,FCSTSDV!$D$1:$N$1,0))/'STOCK (2)'!$F298,1),0)</f>
        <v>0</v>
      </c>
      <c r="Y298" s="119">
        <f t="array" ref="Y298">+IFERROR(ROUND(INDEX(FCSTSDV!$D$2:$N$674,MATCH('STOCK (2)'!$D298,FCSTSDV!$C$2:$C$674,0),MATCH('STOCK (2)'!Y$3,FCSTSDV!$D$1:$N$1,0))/'STOCK (2)'!$F298,1),0)</f>
        <v>0</v>
      </c>
      <c r="Z298" s="119">
        <f t="array" ref="Z298">+IFERROR(ROUND(INDEX(FCSTSDV!$D$2:$N$674,MATCH('STOCK (2)'!$D298,FCSTSDV!$C$2:$C$674,0),MATCH('STOCK (2)'!Z$3,FCSTSDV!$D$1:$N$1,0))/'STOCK (2)'!$F298,1),0)</f>
        <v>0</v>
      </c>
    </row>
    <row r="299" spans="1:31" ht="20.100000000000001" customHeight="1">
      <c r="A299" s="813"/>
      <c r="B299" s="795"/>
      <c r="C299" s="261"/>
      <c r="D299" s="32" t="s">
        <v>39</v>
      </c>
      <c r="E299" s="204" t="str">
        <f>+E298</f>
        <v xml:space="preserve">239*126*13mm            </v>
      </c>
      <c r="F299" s="49">
        <v>100</v>
      </c>
      <c r="G299" s="48"/>
      <c r="H299" s="48"/>
      <c r="I299" s="785"/>
      <c r="J299" s="81"/>
      <c r="K299" s="92">
        <f t="array" ref="K299">+IFERROR(ROUND(INDEX(FCSTSDV!$D$2:$N$674,MATCH('STOCK (2)'!$D299,FCSTSDV!$C$2:$C$674,0),MATCH('STOCK (2)'!K$3,FCSTSDV!$D$1:$N$1,0))/'STOCK (2)'!$F299,1),0)</f>
        <v>0</v>
      </c>
      <c r="L299" s="92">
        <f t="array" ref="L299">+IFERROR(ROUND(INDEX(FCSTSDV!$D$2:$N$674,MATCH('STOCK (2)'!$D299,FCSTSDV!$C$2:$C$674,0),MATCH('STOCK (2)'!L$3,FCSTSDV!$D$1:$N$1,0))/'STOCK (2)'!$F299,1),0)</f>
        <v>0</v>
      </c>
      <c r="M299" s="92">
        <f t="array" ref="M299">+IFERROR(ROUND(INDEX(FCSTSDV!$D$2:$N$674,MATCH('STOCK (2)'!$D299,FCSTSDV!$C$2:$C$674,0),MATCH('STOCK (2)'!M$3,FCSTSDV!$D$1:$N$1,0))/'STOCK (2)'!$F299,1),0)</f>
        <v>0</v>
      </c>
      <c r="N299" s="92">
        <f t="array" ref="N299">+IFERROR(ROUND(INDEX(FCSTSDV!$D$2:$N$674,MATCH('STOCK (2)'!$D299,FCSTSDV!$C$2:$C$674,0),MATCH('STOCK (2)'!N$3,FCSTSDV!$D$1:$N$1,0))/'STOCK (2)'!$F299,1),0)</f>
        <v>0</v>
      </c>
      <c r="O299" s="92">
        <f t="array" ref="O299">+IFERROR(ROUND(INDEX(FCSTSDV!$D$2:$N$674,MATCH('STOCK (2)'!$D299,FCSTSDV!$C$2:$C$674,0),MATCH('STOCK (2)'!O$3,FCSTSDV!$D$1:$N$1,0))/'STOCK (2)'!$F299,1),0)</f>
        <v>0</v>
      </c>
      <c r="P299" s="92">
        <f t="array" ref="P299">+IFERROR(ROUND(INDEX(FCSTSDV!$D$2:$N$674,MATCH('STOCK (2)'!$D299,FCSTSDV!$C$2:$C$674,0),MATCH('STOCK (2)'!P$3,FCSTSDV!$D$1:$N$1,0))/'STOCK (2)'!$F299,1),0)</f>
        <v>0</v>
      </c>
      <c r="Q299" s="92">
        <f t="array" ref="Q299">+IFERROR(ROUND(INDEX(FCSTSDV!$D$2:$N$674,MATCH('STOCK (2)'!$D299,FCSTSDV!$C$2:$C$674,0),MATCH('STOCK (2)'!Q$3,FCSTSDV!$D$1:$N$1,0))/'STOCK (2)'!$F299,1),0)</f>
        <v>0</v>
      </c>
      <c r="R299" s="92">
        <f t="array" ref="R299">+IFERROR(ROUND(INDEX(FCSTSDV!$D$2:$N$674,MATCH('STOCK (2)'!$D299,FCSTSDV!$C$2:$C$674,0),MATCH('STOCK (2)'!R$3,FCSTSDV!$D$1:$N$1,0))/'STOCK (2)'!$F299,1),0)</f>
        <v>0</v>
      </c>
      <c r="S299" s="92">
        <f t="array" ref="S299">+IFERROR(ROUND(INDEX(FCSTSDV!$D$2:$N$674,MATCH('STOCK (2)'!$D299,FCSTSDV!$C$2:$C$674,0),MATCH('STOCK (2)'!S$3,FCSTSDV!$D$1:$N$1,0))/'STOCK (2)'!$F299,1),0)</f>
        <v>0</v>
      </c>
      <c r="T299" s="92">
        <f t="array" ref="T299">+IFERROR(ROUND(INDEX(FCSTSDV!$D$2:$N$674,MATCH('STOCK (2)'!$D299,FCSTSDV!$C$2:$C$674,0),MATCH('STOCK (2)'!T$3,FCSTSDV!$D$1:$N$1,0))/'STOCK (2)'!$F299,1),0)</f>
        <v>0</v>
      </c>
      <c r="U299" s="92">
        <f t="array" ref="U299">+IFERROR(ROUND(INDEX(FCSTSDV!$D$2:$N$674,MATCH('STOCK (2)'!$D299,FCSTSDV!$C$2:$C$674,0),MATCH('STOCK (2)'!U$3,FCSTSDV!$D$1:$N$1,0))/'STOCK (2)'!$F299,1),0)</f>
        <v>0</v>
      </c>
      <c r="V299" s="92">
        <f t="array" ref="V299">+IFERROR(ROUND(INDEX(FCSTSDV!$D$2:$N$674,MATCH('STOCK (2)'!$D299,FCSTSDV!$C$2:$C$674,0),MATCH('STOCK (2)'!V$3,FCSTSDV!$D$1:$N$1,0))/'STOCK (2)'!$F299,1),0)</f>
        <v>0</v>
      </c>
      <c r="W299" s="92">
        <f t="array" ref="W299">+IFERROR(ROUND(INDEX(FCSTSDV!$D$2:$N$674,MATCH('STOCK (2)'!$D299,FCSTSDV!$C$2:$C$674,0),MATCH('STOCK (2)'!W$3,FCSTSDV!$D$1:$N$1,0))/'STOCK (2)'!$F299,1),0)</f>
        <v>0</v>
      </c>
      <c r="X299" s="92">
        <f t="array" ref="X299">+IFERROR(ROUND(INDEX(FCSTSDV!$D$2:$N$674,MATCH('STOCK (2)'!$D299,FCSTSDV!$C$2:$C$674,0),MATCH('STOCK (2)'!X$3,FCSTSDV!$D$1:$N$1,0))/'STOCK (2)'!$F299,1),0)</f>
        <v>0</v>
      </c>
      <c r="Y299" s="119">
        <f t="array" ref="Y299">+IFERROR(ROUND(INDEX(FCSTSDV!$D$2:$N$674,MATCH('STOCK (2)'!$D299,FCSTSDV!$C$2:$C$674,0),MATCH('STOCK (2)'!Y$3,FCSTSDV!$D$1:$N$1,0))/'STOCK (2)'!$F299,1),0)</f>
        <v>0</v>
      </c>
      <c r="Z299" s="119">
        <f t="array" ref="Z299">+IFERROR(ROUND(INDEX(FCSTSDV!$D$2:$N$674,MATCH('STOCK (2)'!$D299,FCSTSDV!$C$2:$C$674,0),MATCH('STOCK (2)'!Z$3,FCSTSDV!$D$1:$N$1,0))/'STOCK (2)'!$F299,1),0)</f>
        <v>0</v>
      </c>
    </row>
    <row r="300" spans="1:31" ht="20.100000000000001" customHeight="1">
      <c r="A300" s="807"/>
      <c r="B300" s="792"/>
      <c r="C300" s="264"/>
      <c r="D300" s="52" t="s">
        <v>153</v>
      </c>
      <c r="E300" s="205" t="str">
        <f>+E299</f>
        <v xml:space="preserve">239*126*13mm            </v>
      </c>
      <c r="F300" s="53" t="s">
        <v>43</v>
      </c>
      <c r="G300" s="54"/>
      <c r="H300" s="54"/>
      <c r="I300" s="782"/>
      <c r="J300" s="263"/>
      <c r="K300" s="90" t="e">
        <f t="shared" ref="K300:P300" si="135">+$I$296+$J$300-SUM(K296:K299)</f>
        <v>#N/A</v>
      </c>
      <c r="L300" s="90" t="e">
        <f t="shared" si="135"/>
        <v>#N/A</v>
      </c>
      <c r="M300" s="90" t="e">
        <f t="shared" si="135"/>
        <v>#N/A</v>
      </c>
      <c r="N300" s="90" t="e">
        <f t="shared" si="135"/>
        <v>#N/A</v>
      </c>
      <c r="O300" s="90" t="e">
        <f t="shared" si="135"/>
        <v>#N/A</v>
      </c>
      <c r="P300" s="90" t="e">
        <f t="shared" si="135"/>
        <v>#N/A</v>
      </c>
      <c r="Q300" s="90" t="e">
        <f t="shared" ref="Q300:Z300" si="136">+P300-SUM(Q296:Q299)</f>
        <v>#N/A</v>
      </c>
      <c r="R300" s="90" t="e">
        <f t="shared" si="136"/>
        <v>#N/A</v>
      </c>
      <c r="S300" s="90" t="e">
        <f t="shared" si="136"/>
        <v>#N/A</v>
      </c>
      <c r="T300" s="90" t="e">
        <f t="shared" si="136"/>
        <v>#N/A</v>
      </c>
      <c r="U300" s="90" t="e">
        <f t="shared" si="136"/>
        <v>#N/A</v>
      </c>
      <c r="V300" s="90" t="e">
        <f t="shared" si="136"/>
        <v>#N/A</v>
      </c>
      <c r="W300" s="90" t="e">
        <f t="shared" si="136"/>
        <v>#N/A</v>
      </c>
      <c r="X300" s="90" t="e">
        <f t="shared" si="136"/>
        <v>#N/A</v>
      </c>
      <c r="Y300" s="90" t="e">
        <f t="shared" si="136"/>
        <v>#N/A</v>
      </c>
      <c r="Z300" s="90" t="e">
        <f t="shared" si="136"/>
        <v>#N/A</v>
      </c>
    </row>
    <row r="301" spans="1:31" ht="20.100000000000001" customHeight="1">
      <c r="A301" s="795" t="s">
        <v>368</v>
      </c>
      <c r="B301" s="795" t="s">
        <v>369</v>
      </c>
      <c r="C301" s="259"/>
      <c r="D301" s="258" t="s">
        <v>37</v>
      </c>
      <c r="E301" s="227" t="s">
        <v>370</v>
      </c>
      <c r="F301" s="292">
        <v>100</v>
      </c>
      <c r="G301" s="894"/>
      <c r="H301" s="240"/>
      <c r="I301" s="785" t="e">
        <f>+VLOOKUP(A301,Sheet2!$B$3:$C$189,2,0)</f>
        <v>#N/A</v>
      </c>
      <c r="J301" s="91"/>
      <c r="K301" s="294">
        <f t="array" ref="K301">+IFERROR(ROUND(INDEX(FCSTSDV!$D$2:$N$674,MATCH('STOCK (2)'!$D301,FCSTSDV!$C$2:$C$674,0),MATCH('STOCK (2)'!K$3,FCSTSDV!$D$1:$N$1,0))/'STOCK (2)'!$F301,1),0)</f>
        <v>0</v>
      </c>
      <c r="L301" s="294">
        <f t="array" ref="L301">+IFERROR(ROUND(INDEX(FCSTSDV!$D$2:$N$674,MATCH('STOCK (2)'!$D301,FCSTSDV!$C$2:$C$674,0),MATCH('STOCK (2)'!L$3,FCSTSDV!$D$1:$N$1,0))/'STOCK (2)'!$F301,1),0)</f>
        <v>0</v>
      </c>
      <c r="M301" s="294">
        <f t="array" ref="M301">+IFERROR(ROUND(INDEX(FCSTSDV!$D$2:$N$674,MATCH('STOCK (2)'!$D301,FCSTSDV!$C$2:$C$674,0),MATCH('STOCK (2)'!M$3,FCSTSDV!$D$1:$N$1,0))/'STOCK (2)'!$F301,1),0)</f>
        <v>0</v>
      </c>
      <c r="N301" s="294">
        <f t="array" ref="N301">+IFERROR(ROUND(INDEX(FCSTSDV!$D$2:$N$674,MATCH('STOCK (2)'!$D301,FCSTSDV!$C$2:$C$674,0),MATCH('STOCK (2)'!N$3,FCSTSDV!$D$1:$N$1,0))/'STOCK (2)'!$F301,1),0)</f>
        <v>0</v>
      </c>
      <c r="O301" s="294">
        <f t="array" ref="O301">+IFERROR(ROUND(INDEX(FCSTSDV!$D$2:$N$674,MATCH('STOCK (2)'!$D301,FCSTSDV!$C$2:$C$674,0),MATCH('STOCK (2)'!O$3,FCSTSDV!$D$1:$N$1,0))/'STOCK (2)'!$F301,1),0)</f>
        <v>0</v>
      </c>
      <c r="P301" s="294">
        <f t="array" ref="P301">+IFERROR(ROUND(INDEX(FCSTSDV!$D$2:$N$674,MATCH('STOCK (2)'!$D301,FCSTSDV!$C$2:$C$674,0),MATCH('STOCK (2)'!P$3,FCSTSDV!$D$1:$N$1,0))/'STOCK (2)'!$F301,1),0)</f>
        <v>0</v>
      </c>
      <c r="Q301" s="99">
        <f t="array" ref="Q301">+IFERROR(ROUND(INDEX(FCSTSDV!$D$2:$N$674,MATCH('STOCK (2)'!$D301,FCSTSDV!$C$2:$C$674,0),MATCH('STOCK (2)'!Q$3,FCSTSDV!$D$1:$N$1,0))/'STOCK (2)'!$F301,1),0)</f>
        <v>0</v>
      </c>
      <c r="R301" s="99">
        <f t="array" ref="R301">+IFERROR(ROUND(INDEX(FCSTSDV!$D$2:$N$674,MATCH('STOCK (2)'!$D301,FCSTSDV!$C$2:$C$674,0),MATCH('STOCK (2)'!R$3,FCSTSDV!$D$1:$N$1,0))/'STOCK (2)'!$F301,1),0)</f>
        <v>0</v>
      </c>
      <c r="S301" s="99">
        <f t="array" ref="S301">+IFERROR(ROUND(INDEX(FCSTSDV!$D$2:$N$674,MATCH('STOCK (2)'!$D301,FCSTSDV!$C$2:$C$674,0),MATCH('STOCK (2)'!S$3,FCSTSDV!$D$1:$N$1,0))/'STOCK (2)'!$F301,1),0)</f>
        <v>0</v>
      </c>
      <c r="T301" s="99">
        <f t="array" ref="T301">+IFERROR(ROUND(INDEX(FCSTSDV!$D$2:$N$674,MATCH('STOCK (2)'!$D301,FCSTSDV!$C$2:$C$674,0),MATCH('STOCK (2)'!T$3,FCSTSDV!$D$1:$N$1,0))/'STOCK (2)'!$F301,1),0)</f>
        <v>0</v>
      </c>
      <c r="U301" s="99">
        <f t="array" ref="U301">+IFERROR(ROUND(INDEX(FCSTSDV!$D$2:$N$674,MATCH('STOCK (2)'!$D301,FCSTSDV!$C$2:$C$674,0),MATCH('STOCK (2)'!U$3,FCSTSDV!$D$1:$N$1,0))/'STOCK (2)'!$F301,1),0)</f>
        <v>0</v>
      </c>
      <c r="V301" s="99">
        <f t="array" ref="V301">+IFERROR(ROUND(INDEX(FCSTSDV!$D$2:$N$674,MATCH('STOCK (2)'!$D301,FCSTSDV!$C$2:$C$674,0),MATCH('STOCK (2)'!V$3,FCSTSDV!$D$1:$N$1,0))/'STOCK (2)'!$F301,1),0)</f>
        <v>0</v>
      </c>
      <c r="W301" s="99">
        <f t="array" ref="W301">+IFERROR(ROUND(INDEX(FCSTSDV!$D$2:$N$674,MATCH('STOCK (2)'!$D301,FCSTSDV!$C$2:$C$674,0),MATCH('STOCK (2)'!W$3,FCSTSDV!$D$1:$N$1,0))/'STOCK (2)'!$F301,1),0)</f>
        <v>0</v>
      </c>
      <c r="X301" s="99">
        <f t="array" ref="X301">+IFERROR(ROUND(INDEX(FCSTSDV!$D$2:$N$674,MATCH('STOCK (2)'!$D301,FCSTSDV!$C$2:$C$674,0),MATCH('STOCK (2)'!X$3,FCSTSDV!$D$1:$N$1,0))/'STOCK (2)'!$F301,1),0)</f>
        <v>0</v>
      </c>
      <c r="Y301" s="117">
        <f t="array" ref="Y301">+IFERROR(ROUND(INDEX(FCSTSDV!$D$2:$N$674,MATCH('STOCK (2)'!$D301,FCSTSDV!$C$2:$C$674,0),MATCH('STOCK (2)'!Y$3,FCSTSDV!$D$1:$N$1,0))/'STOCK (2)'!$F301,1),0)</f>
        <v>0</v>
      </c>
      <c r="Z301" s="117">
        <f t="array" ref="Z301">+IFERROR(ROUND(INDEX(FCSTSDV!$D$2:$N$674,MATCH('STOCK (2)'!$D301,FCSTSDV!$C$2:$C$674,0),MATCH('STOCK (2)'!Z$3,FCSTSDV!$D$1:$N$1,0))/'STOCK (2)'!$F301,1),0)</f>
        <v>0</v>
      </c>
    </row>
    <row r="302" spans="1:31" ht="21" customHeight="1">
      <c r="A302" s="792"/>
      <c r="B302" s="792"/>
      <c r="C302" s="257"/>
      <c r="D302" s="268" t="s">
        <v>153</v>
      </c>
      <c r="E302" s="229" t="e">
        <f>+#REF!</f>
        <v>#REF!</v>
      </c>
      <c r="F302" s="269" t="s">
        <v>43</v>
      </c>
      <c r="G302" s="895"/>
      <c r="H302" s="242"/>
      <c r="I302" s="782"/>
      <c r="J302" s="298"/>
      <c r="K302" s="296" t="e">
        <f t="shared" ref="K302:P302" si="137">+$I301+$J302-K301</f>
        <v>#N/A</v>
      </c>
      <c r="L302" s="296" t="e">
        <f t="shared" si="137"/>
        <v>#N/A</v>
      </c>
      <c r="M302" s="296" t="e">
        <f t="shared" si="137"/>
        <v>#N/A</v>
      </c>
      <c r="N302" s="296" t="e">
        <f t="shared" si="137"/>
        <v>#N/A</v>
      </c>
      <c r="O302" s="296" t="e">
        <f t="shared" si="137"/>
        <v>#N/A</v>
      </c>
      <c r="P302" s="296" t="e">
        <f t="shared" si="137"/>
        <v>#N/A</v>
      </c>
      <c r="Q302" s="90" t="e">
        <f t="shared" ref="Q302:Z302" si="138">+P302-Q301</f>
        <v>#N/A</v>
      </c>
      <c r="R302" s="90" t="e">
        <f t="shared" si="138"/>
        <v>#N/A</v>
      </c>
      <c r="S302" s="90" t="e">
        <f t="shared" si="138"/>
        <v>#N/A</v>
      </c>
      <c r="T302" s="90" t="e">
        <f t="shared" si="138"/>
        <v>#N/A</v>
      </c>
      <c r="U302" s="90" t="e">
        <f t="shared" si="138"/>
        <v>#N/A</v>
      </c>
      <c r="V302" s="90" t="e">
        <f t="shared" si="138"/>
        <v>#N/A</v>
      </c>
      <c r="W302" s="90" t="e">
        <f t="shared" si="138"/>
        <v>#N/A</v>
      </c>
      <c r="X302" s="90" t="e">
        <f t="shared" si="138"/>
        <v>#N/A</v>
      </c>
      <c r="Y302" s="121" t="e">
        <f t="shared" si="138"/>
        <v>#N/A</v>
      </c>
      <c r="Z302" s="121" t="e">
        <f t="shared" si="138"/>
        <v>#N/A</v>
      </c>
      <c r="AE302" s="3">
        <f>500*100</f>
        <v>50000</v>
      </c>
    </row>
    <row r="303" spans="1:31" ht="20.100000000000001" customHeight="1">
      <c r="A303" s="791" t="s">
        <v>371</v>
      </c>
      <c r="B303" s="791" t="s">
        <v>372</v>
      </c>
      <c r="C303" s="256"/>
      <c r="D303" s="266" t="s">
        <v>37</v>
      </c>
      <c r="E303" s="226" t="s">
        <v>373</v>
      </c>
      <c r="F303" s="267">
        <v>100</v>
      </c>
      <c r="G303" s="238"/>
      <c r="H303" s="238"/>
      <c r="I303" s="781" t="e">
        <f>+VLOOKUP(A303,Sheet2!$B$3:$C$189,2,0)</f>
        <v>#N/A</v>
      </c>
      <c r="J303" s="81"/>
      <c r="K303" s="294">
        <f t="array" ref="K303">+IFERROR(ROUND(INDEX(FCSTSDV!$D$2:$N$674,MATCH('STOCK (2)'!$D303,FCSTSDV!$C$2:$C$674,0),MATCH('STOCK (2)'!K$3,FCSTSDV!$D$1:$N$1,0))/'STOCK (2)'!$F303,1),0)</f>
        <v>0</v>
      </c>
      <c r="L303" s="294">
        <f t="array" ref="L303">+IFERROR(ROUND(INDEX(FCSTSDV!$D$2:$N$674,MATCH('STOCK (2)'!$D303,FCSTSDV!$C$2:$C$674,0),MATCH('STOCK (2)'!L$3,FCSTSDV!$D$1:$N$1,0))/'STOCK (2)'!$F303,1),0)</f>
        <v>0</v>
      </c>
      <c r="M303" s="294">
        <f t="array" ref="M303">+IFERROR(ROUND(INDEX(FCSTSDV!$D$2:$N$674,MATCH('STOCK (2)'!$D303,FCSTSDV!$C$2:$C$674,0),MATCH('STOCK (2)'!M$3,FCSTSDV!$D$1:$N$1,0))/'STOCK (2)'!$F303,1),0)</f>
        <v>0</v>
      </c>
      <c r="N303" s="294">
        <f t="array" ref="N303">+IFERROR(ROUND(INDEX(FCSTSDV!$D$2:$N$674,MATCH('STOCK (2)'!$D303,FCSTSDV!$C$2:$C$674,0),MATCH('STOCK (2)'!N$3,FCSTSDV!$D$1:$N$1,0))/'STOCK (2)'!$F303,1),0)</f>
        <v>0</v>
      </c>
      <c r="O303" s="294">
        <f t="array" ref="O303">+IFERROR(ROUND(INDEX(FCSTSDV!$D$2:$N$674,MATCH('STOCK (2)'!$D303,FCSTSDV!$C$2:$C$674,0),MATCH('STOCK (2)'!O$3,FCSTSDV!$D$1:$N$1,0))/'STOCK (2)'!$F303,1),0)</f>
        <v>0</v>
      </c>
      <c r="P303" s="294">
        <f t="array" ref="P303">+IFERROR(ROUND(INDEX(FCSTSDV!$D$2:$N$674,MATCH('STOCK (2)'!$D303,FCSTSDV!$C$2:$C$674,0),MATCH('STOCK (2)'!P$3,FCSTSDV!$D$1:$N$1,0))/'STOCK (2)'!$F303,1),0)</f>
        <v>0</v>
      </c>
      <c r="Q303" s="99">
        <f t="array" ref="Q303">+IFERROR(ROUND(INDEX(FCSTSDV!$D$2:$N$674,MATCH('STOCK (2)'!$D303,FCSTSDV!$C$2:$C$674,0),MATCH('STOCK (2)'!Q$3,FCSTSDV!$D$1:$N$1,0))/'STOCK (2)'!$F303,1),0)</f>
        <v>0</v>
      </c>
      <c r="R303" s="99">
        <f t="array" ref="R303">+IFERROR(ROUND(INDEX(FCSTSDV!$D$2:$N$674,MATCH('STOCK (2)'!$D303,FCSTSDV!$C$2:$C$674,0),MATCH('STOCK (2)'!R$3,FCSTSDV!$D$1:$N$1,0))/'STOCK (2)'!$F303,1),0)</f>
        <v>0</v>
      </c>
      <c r="S303" s="99">
        <f t="array" ref="S303">+IFERROR(ROUND(INDEX(FCSTSDV!$D$2:$N$674,MATCH('STOCK (2)'!$D303,FCSTSDV!$C$2:$C$674,0),MATCH('STOCK (2)'!S$3,FCSTSDV!$D$1:$N$1,0))/'STOCK (2)'!$F303,1),0)</f>
        <v>0</v>
      </c>
      <c r="T303" s="99">
        <f t="array" ref="T303">+IFERROR(ROUND(INDEX(FCSTSDV!$D$2:$N$674,MATCH('STOCK (2)'!$D303,FCSTSDV!$C$2:$C$674,0),MATCH('STOCK (2)'!T$3,FCSTSDV!$D$1:$N$1,0))/'STOCK (2)'!$F303,1),0)</f>
        <v>0</v>
      </c>
      <c r="U303" s="99">
        <f t="array" ref="U303">+IFERROR(ROUND(INDEX(FCSTSDV!$D$2:$N$674,MATCH('STOCK (2)'!$D303,FCSTSDV!$C$2:$C$674,0),MATCH('STOCK (2)'!U$3,FCSTSDV!$D$1:$N$1,0))/'STOCK (2)'!$F303,1),0)</f>
        <v>0</v>
      </c>
      <c r="V303" s="99">
        <f t="array" ref="V303">+IFERROR(ROUND(INDEX(FCSTSDV!$D$2:$N$674,MATCH('STOCK (2)'!$D303,FCSTSDV!$C$2:$C$674,0),MATCH('STOCK (2)'!V$3,FCSTSDV!$D$1:$N$1,0))/'STOCK (2)'!$F303,1),0)</f>
        <v>0</v>
      </c>
      <c r="W303" s="99">
        <f t="array" ref="W303">+IFERROR(ROUND(INDEX(FCSTSDV!$D$2:$N$674,MATCH('STOCK (2)'!$D303,FCSTSDV!$C$2:$C$674,0),MATCH('STOCK (2)'!W$3,FCSTSDV!$D$1:$N$1,0))/'STOCK (2)'!$F303,1),0)</f>
        <v>0</v>
      </c>
      <c r="X303" s="99">
        <f t="array" ref="X303">+IFERROR(ROUND(INDEX(FCSTSDV!$D$2:$N$674,MATCH('STOCK (2)'!$D303,FCSTSDV!$C$2:$C$674,0),MATCH('STOCK (2)'!X$3,FCSTSDV!$D$1:$N$1,0))/'STOCK (2)'!$F303,1),0)</f>
        <v>0</v>
      </c>
      <c r="Y303" s="117">
        <f t="array" ref="Y303">+IFERROR(ROUND(INDEX(FCSTSDV!$D$2:$N$674,MATCH('STOCK (2)'!$D303,FCSTSDV!$C$2:$C$674,0),MATCH('STOCK (2)'!Y$3,FCSTSDV!$D$1:$N$1,0))/'STOCK (2)'!$F303,1),0)</f>
        <v>0</v>
      </c>
      <c r="Z303" s="117">
        <f t="array" ref="Z303">+IFERROR(ROUND(INDEX(FCSTSDV!$D$2:$N$674,MATCH('STOCK (2)'!$D303,FCSTSDV!$C$2:$C$674,0),MATCH('STOCK (2)'!Z$3,FCSTSDV!$D$1:$N$1,0))/'STOCK (2)'!$F303,1),0)</f>
        <v>0</v>
      </c>
    </row>
    <row r="304" spans="1:31" ht="20.100000000000001" customHeight="1">
      <c r="A304" s="795"/>
      <c r="B304" s="795"/>
      <c r="C304" s="291"/>
      <c r="D304" s="236" t="s">
        <v>153</v>
      </c>
      <c r="E304" s="227" t="e">
        <f>+#REF!</f>
        <v>#REF!</v>
      </c>
      <c r="F304" s="299" t="s">
        <v>43</v>
      </c>
      <c r="G304" s="240"/>
      <c r="H304" s="240"/>
      <c r="I304" s="785"/>
      <c r="J304" s="302"/>
      <c r="K304" s="297" t="e">
        <f t="shared" ref="K304:P304" si="139">+$I303+$J304-K303</f>
        <v>#N/A</v>
      </c>
      <c r="L304" s="297" t="e">
        <f t="shared" si="139"/>
        <v>#N/A</v>
      </c>
      <c r="M304" s="297" t="e">
        <f t="shared" si="139"/>
        <v>#N/A</v>
      </c>
      <c r="N304" s="297" t="e">
        <f t="shared" si="139"/>
        <v>#N/A</v>
      </c>
      <c r="O304" s="297" t="e">
        <f t="shared" si="139"/>
        <v>#N/A</v>
      </c>
      <c r="P304" s="297" t="e">
        <f t="shared" si="139"/>
        <v>#N/A</v>
      </c>
      <c r="Q304" s="162" t="e">
        <f t="shared" ref="Q304:Z304" si="140">+P304-Q303</f>
        <v>#N/A</v>
      </c>
      <c r="R304" s="162" t="e">
        <f t="shared" si="140"/>
        <v>#N/A</v>
      </c>
      <c r="S304" s="162" t="e">
        <f t="shared" si="140"/>
        <v>#N/A</v>
      </c>
      <c r="T304" s="162" t="e">
        <f t="shared" si="140"/>
        <v>#N/A</v>
      </c>
      <c r="U304" s="162" t="e">
        <f t="shared" si="140"/>
        <v>#N/A</v>
      </c>
      <c r="V304" s="162" t="e">
        <f t="shared" si="140"/>
        <v>#N/A</v>
      </c>
      <c r="W304" s="162" t="e">
        <f t="shared" si="140"/>
        <v>#N/A</v>
      </c>
      <c r="X304" s="162" t="e">
        <f t="shared" si="140"/>
        <v>#N/A</v>
      </c>
      <c r="Y304" s="659" t="e">
        <f t="shared" si="140"/>
        <v>#N/A</v>
      </c>
      <c r="Z304" s="659" t="e">
        <f t="shared" si="140"/>
        <v>#N/A</v>
      </c>
    </row>
    <row r="305" spans="1:26" ht="20.100000000000001" customHeight="1">
      <c r="A305" s="806" t="s">
        <v>283</v>
      </c>
      <c r="B305" s="791" t="s">
        <v>370</v>
      </c>
      <c r="C305" s="265"/>
      <c r="D305" s="73" t="s">
        <v>41</v>
      </c>
      <c r="E305" s="203" t="s">
        <v>370</v>
      </c>
      <c r="F305" s="44">
        <v>100</v>
      </c>
      <c r="G305" s="45"/>
      <c r="H305" s="170"/>
      <c r="I305" s="784" t="e">
        <f>+VLOOKUP(A305,Sheet2!$B$3:$C$189,2,0)</f>
        <v>#N/A</v>
      </c>
      <c r="J305" s="303"/>
      <c r="K305" s="99">
        <f t="array" ref="K305">+IFERROR(ROUND(INDEX(FCSTSDV!$D$2:$N$674,MATCH('STOCK (2)'!$D305,FCSTSDV!$C$2:$C$674,0),MATCH('STOCK (2)'!K$3,FCSTSDV!$D$1:$N$1,0))/'STOCK (2)'!$F305,1),0)</f>
        <v>0</v>
      </c>
      <c r="L305" s="99">
        <f t="array" ref="L305">+IFERROR(ROUND(INDEX(FCSTSDV!$D$2:$N$674,MATCH('STOCK (2)'!$D305,FCSTSDV!$C$2:$C$674,0),MATCH('STOCK (2)'!L$3,FCSTSDV!$D$1:$N$1,0))/'STOCK (2)'!$F305,1),0)</f>
        <v>0</v>
      </c>
      <c r="M305" s="99">
        <f t="array" ref="M305">+IFERROR(ROUND(INDEX(FCSTSDV!$D$2:$N$674,MATCH('STOCK (2)'!$D305,FCSTSDV!$C$2:$C$674,0),MATCH('STOCK (2)'!M$3,FCSTSDV!$D$1:$N$1,0))/'STOCK (2)'!$F305,1),0)</f>
        <v>0</v>
      </c>
      <c r="N305" s="99">
        <f t="array" ref="N305">+IFERROR(ROUND(INDEX(FCSTSDV!$D$2:$N$674,MATCH('STOCK (2)'!$D305,FCSTSDV!$C$2:$C$674,0),MATCH('STOCK (2)'!N$3,FCSTSDV!$D$1:$N$1,0))/'STOCK (2)'!$F305,1),0)</f>
        <v>0</v>
      </c>
      <c r="O305" s="99">
        <f t="array" ref="O305">+IFERROR(ROUND(INDEX(FCSTSDV!$D$2:$N$674,MATCH('STOCK (2)'!$D305,FCSTSDV!$C$2:$C$674,0),MATCH('STOCK (2)'!O$3,FCSTSDV!$D$1:$N$1,0))/'STOCK (2)'!$F305,1),0)</f>
        <v>0</v>
      </c>
      <c r="P305" s="99">
        <f t="array" ref="P305">+IFERROR(ROUND(INDEX(FCSTSDV!$D$2:$N$674,MATCH('STOCK (2)'!$D305,FCSTSDV!$C$2:$C$674,0),MATCH('STOCK (2)'!P$3,FCSTSDV!$D$1:$N$1,0))/'STOCK (2)'!$F305,1),0)</f>
        <v>0</v>
      </c>
      <c r="Q305" s="99">
        <f t="array" ref="Q305">+IFERROR(ROUND(INDEX(FCSTSDV!$D$2:$N$674,MATCH('STOCK (2)'!$D305,FCSTSDV!$C$2:$C$674,0),MATCH('STOCK (2)'!Q$3,FCSTSDV!$D$1:$N$1,0))/'STOCK (2)'!$F305,1),0)</f>
        <v>0</v>
      </c>
      <c r="R305" s="99">
        <f t="array" ref="R305">+IFERROR(ROUND(INDEX(FCSTSDV!$D$2:$N$674,MATCH('STOCK (2)'!$D305,FCSTSDV!$C$2:$C$674,0),MATCH('STOCK (2)'!R$3,FCSTSDV!$D$1:$N$1,0))/'STOCK (2)'!$F305,1),0)</f>
        <v>0</v>
      </c>
      <c r="S305" s="99">
        <f t="array" ref="S305">+IFERROR(ROUND(INDEX(FCSTSDV!$D$2:$N$674,MATCH('STOCK (2)'!$D305,FCSTSDV!$C$2:$C$674,0),MATCH('STOCK (2)'!S$3,FCSTSDV!$D$1:$N$1,0))/'STOCK (2)'!$F305,1),0)</f>
        <v>0</v>
      </c>
      <c r="T305" s="99">
        <f t="array" ref="T305">+IFERROR(ROUND(INDEX(FCSTSDV!$D$2:$N$674,MATCH('STOCK (2)'!$D305,FCSTSDV!$C$2:$C$674,0),MATCH('STOCK (2)'!T$3,FCSTSDV!$D$1:$N$1,0))/'STOCK (2)'!$F305,1),0)</f>
        <v>0</v>
      </c>
      <c r="U305" s="99">
        <f t="array" ref="U305">+IFERROR(ROUND(INDEX(FCSTSDV!$D$2:$N$674,MATCH('STOCK (2)'!$D305,FCSTSDV!$C$2:$C$674,0),MATCH('STOCK (2)'!U$3,FCSTSDV!$D$1:$N$1,0))/'STOCK (2)'!$F305,1),0)</f>
        <v>0</v>
      </c>
      <c r="V305" s="99">
        <f t="array" ref="V305">+IFERROR(ROUND(INDEX(FCSTSDV!$D$2:$N$674,MATCH('STOCK (2)'!$D305,FCSTSDV!$C$2:$C$674,0),MATCH('STOCK (2)'!V$3,FCSTSDV!$D$1:$N$1,0))/'STOCK (2)'!$F305,1),0)</f>
        <v>0</v>
      </c>
      <c r="W305" s="99">
        <f t="array" ref="W305">+IFERROR(ROUND(INDEX(FCSTSDV!$D$2:$N$674,MATCH('STOCK (2)'!$D305,FCSTSDV!$C$2:$C$674,0),MATCH('STOCK (2)'!W$3,FCSTSDV!$D$1:$N$1,0))/'STOCK (2)'!$F305,1),0)</f>
        <v>0</v>
      </c>
      <c r="X305" s="99">
        <f t="array" ref="X305">+IFERROR(ROUND(INDEX(FCSTSDV!$D$2:$N$674,MATCH('STOCK (2)'!$D305,FCSTSDV!$C$2:$C$674,0),MATCH('STOCK (2)'!X$3,FCSTSDV!$D$1:$N$1,0))/'STOCK (2)'!$F305,1),0)</f>
        <v>0</v>
      </c>
      <c r="Y305" s="117">
        <f t="array" ref="Y305">+IFERROR(ROUND(INDEX(FCSTSDV!$D$2:$N$674,MATCH('STOCK (2)'!$D305,FCSTSDV!$C$2:$C$674,0),MATCH('STOCK (2)'!Y$3,FCSTSDV!$D$1:$N$1,0))/'STOCK (2)'!$F305,1),0)</f>
        <v>0</v>
      </c>
      <c r="Z305" s="117">
        <f t="array" ref="Z305">+IFERROR(ROUND(INDEX(FCSTSDV!$D$2:$N$674,MATCH('STOCK (2)'!$D305,FCSTSDV!$C$2:$C$674,0),MATCH('STOCK (2)'!Z$3,FCSTSDV!$D$1:$N$1,0))/'STOCK (2)'!$F305,1),0)</f>
        <v>0</v>
      </c>
    </row>
    <row r="306" spans="1:26" ht="20.100000000000001" customHeight="1">
      <c r="A306" s="813"/>
      <c r="B306" s="795"/>
      <c r="C306" s="261"/>
      <c r="D306" s="130" t="s">
        <v>39</v>
      </c>
      <c r="E306" s="204" t="str">
        <f>+E305</f>
        <v xml:space="preserve">  245*128*31mm      </v>
      </c>
      <c r="F306" s="131">
        <v>100</v>
      </c>
      <c r="G306" s="48"/>
      <c r="H306" s="168"/>
      <c r="I306" s="784"/>
      <c r="J306" s="304"/>
      <c r="K306" s="92">
        <f t="array" ref="K306">+IFERROR(ROUND(INDEX(FCSTSDV!$D$2:$N$674,MATCH('STOCK (2)'!$D306,FCSTSDV!$C$2:$C$674,0),MATCH('STOCK (2)'!K$3,FCSTSDV!$D$1:$N$1,0))/'STOCK (2)'!$F306,1),0)</f>
        <v>0</v>
      </c>
      <c r="L306" s="92">
        <f t="array" ref="L306">+IFERROR(ROUND(INDEX(FCSTSDV!$D$2:$N$674,MATCH('STOCK (2)'!$D306,FCSTSDV!$C$2:$C$674,0),MATCH('STOCK (2)'!L$3,FCSTSDV!$D$1:$N$1,0))/'STOCK (2)'!$F306,1),0)</f>
        <v>0</v>
      </c>
      <c r="M306" s="92">
        <f t="array" ref="M306">+IFERROR(ROUND(INDEX(FCSTSDV!$D$2:$N$674,MATCH('STOCK (2)'!$D306,FCSTSDV!$C$2:$C$674,0),MATCH('STOCK (2)'!M$3,FCSTSDV!$D$1:$N$1,0))/'STOCK (2)'!$F306,1),0)</f>
        <v>0</v>
      </c>
      <c r="N306" s="92">
        <f t="array" ref="N306">+IFERROR(ROUND(INDEX(FCSTSDV!$D$2:$N$674,MATCH('STOCK (2)'!$D306,FCSTSDV!$C$2:$C$674,0),MATCH('STOCK (2)'!N$3,FCSTSDV!$D$1:$N$1,0))/'STOCK (2)'!$F306,1),0)</f>
        <v>0</v>
      </c>
      <c r="O306" s="92">
        <f t="array" ref="O306">+IFERROR(ROUND(INDEX(FCSTSDV!$D$2:$N$674,MATCH('STOCK (2)'!$D306,FCSTSDV!$C$2:$C$674,0),MATCH('STOCK (2)'!O$3,FCSTSDV!$D$1:$N$1,0))/'STOCK (2)'!$F306,1),0)</f>
        <v>0</v>
      </c>
      <c r="P306" s="92">
        <f t="array" ref="P306">+IFERROR(ROUND(INDEX(FCSTSDV!$D$2:$N$674,MATCH('STOCK (2)'!$D306,FCSTSDV!$C$2:$C$674,0),MATCH('STOCK (2)'!P$3,FCSTSDV!$D$1:$N$1,0))/'STOCK (2)'!$F306,1),0)</f>
        <v>0</v>
      </c>
      <c r="Q306" s="92">
        <f t="array" ref="Q306">+IFERROR(ROUND(INDEX(FCSTSDV!$D$2:$N$674,MATCH('STOCK (2)'!$D306,FCSTSDV!$C$2:$C$674,0),MATCH('STOCK (2)'!Q$3,FCSTSDV!$D$1:$N$1,0))/'STOCK (2)'!$F306,1),0)</f>
        <v>0</v>
      </c>
      <c r="R306" s="92">
        <f t="array" ref="R306">+IFERROR(ROUND(INDEX(FCSTSDV!$D$2:$N$674,MATCH('STOCK (2)'!$D306,FCSTSDV!$C$2:$C$674,0),MATCH('STOCK (2)'!R$3,FCSTSDV!$D$1:$N$1,0))/'STOCK (2)'!$F306,1),0)</f>
        <v>0</v>
      </c>
      <c r="S306" s="92">
        <f t="array" ref="S306">+IFERROR(ROUND(INDEX(FCSTSDV!$D$2:$N$674,MATCH('STOCK (2)'!$D306,FCSTSDV!$C$2:$C$674,0),MATCH('STOCK (2)'!S$3,FCSTSDV!$D$1:$N$1,0))/'STOCK (2)'!$F306,1),0)</f>
        <v>0</v>
      </c>
      <c r="T306" s="92">
        <f t="array" ref="T306">+IFERROR(ROUND(INDEX(FCSTSDV!$D$2:$N$674,MATCH('STOCK (2)'!$D306,FCSTSDV!$C$2:$C$674,0),MATCH('STOCK (2)'!T$3,FCSTSDV!$D$1:$N$1,0))/'STOCK (2)'!$F306,1),0)</f>
        <v>0</v>
      </c>
      <c r="U306" s="92">
        <f t="array" ref="U306">+IFERROR(ROUND(INDEX(FCSTSDV!$D$2:$N$674,MATCH('STOCK (2)'!$D306,FCSTSDV!$C$2:$C$674,0),MATCH('STOCK (2)'!U$3,FCSTSDV!$D$1:$N$1,0))/'STOCK (2)'!$F306,1),0)</f>
        <v>0</v>
      </c>
      <c r="V306" s="92">
        <f t="array" ref="V306">+IFERROR(ROUND(INDEX(FCSTSDV!$D$2:$N$674,MATCH('STOCK (2)'!$D306,FCSTSDV!$C$2:$C$674,0),MATCH('STOCK (2)'!V$3,FCSTSDV!$D$1:$N$1,0))/'STOCK (2)'!$F306,1),0)</f>
        <v>0</v>
      </c>
      <c r="W306" s="92">
        <f t="array" ref="W306">+IFERROR(ROUND(INDEX(FCSTSDV!$D$2:$N$674,MATCH('STOCK (2)'!$D306,FCSTSDV!$C$2:$C$674,0),MATCH('STOCK (2)'!W$3,FCSTSDV!$D$1:$N$1,0))/'STOCK (2)'!$F306,1),0)</f>
        <v>0</v>
      </c>
      <c r="X306" s="92">
        <f t="array" ref="X306">+IFERROR(ROUND(INDEX(FCSTSDV!$D$2:$N$674,MATCH('STOCK (2)'!$D306,FCSTSDV!$C$2:$C$674,0),MATCH('STOCK (2)'!X$3,FCSTSDV!$D$1:$N$1,0))/'STOCK (2)'!$F306,1),0)</f>
        <v>0</v>
      </c>
      <c r="Y306" s="119">
        <f t="array" ref="Y306">+IFERROR(ROUND(INDEX(FCSTSDV!$D$2:$N$674,MATCH('STOCK (2)'!$D306,FCSTSDV!$C$2:$C$674,0),MATCH('STOCK (2)'!Y$3,FCSTSDV!$D$1:$N$1,0))/'STOCK (2)'!$F306,1),0)</f>
        <v>0</v>
      </c>
      <c r="Z306" s="119">
        <f t="array" ref="Z306">+IFERROR(ROUND(INDEX(FCSTSDV!$D$2:$N$674,MATCH('STOCK (2)'!$D306,FCSTSDV!$C$2:$C$674,0),MATCH('STOCK (2)'!Z$3,FCSTSDV!$D$1:$N$1,0))/'STOCK (2)'!$F306,1),0)</f>
        <v>0</v>
      </c>
    </row>
    <row r="307" spans="1:26" ht="21" customHeight="1">
      <c r="A307" s="807"/>
      <c r="B307" s="792"/>
      <c r="C307" s="264"/>
      <c r="D307" s="52" t="s">
        <v>153</v>
      </c>
      <c r="E307" s="205" t="str">
        <f>+E306</f>
        <v xml:space="preserve">  245*128*31mm      </v>
      </c>
      <c r="F307" s="53" t="s">
        <v>43</v>
      </c>
      <c r="G307" s="54"/>
      <c r="H307" s="169"/>
      <c r="I307" s="784"/>
      <c r="J307" s="289"/>
      <c r="K307" s="90" t="e">
        <f t="shared" ref="K307:P307" si="141">+$I305+$J307-SUM(K305:K306)</f>
        <v>#N/A</v>
      </c>
      <c r="L307" s="90" t="e">
        <f t="shared" si="141"/>
        <v>#N/A</v>
      </c>
      <c r="M307" s="90" t="e">
        <f t="shared" si="141"/>
        <v>#N/A</v>
      </c>
      <c r="N307" s="90" t="e">
        <f t="shared" si="141"/>
        <v>#N/A</v>
      </c>
      <c r="O307" s="90" t="e">
        <f t="shared" si="141"/>
        <v>#N/A</v>
      </c>
      <c r="P307" s="90" t="e">
        <f t="shared" si="141"/>
        <v>#N/A</v>
      </c>
      <c r="Q307" s="90" t="e">
        <f t="shared" ref="Q307:Z307" si="142">+P307-SUM(Q305:Q306)</f>
        <v>#N/A</v>
      </c>
      <c r="R307" s="90" t="e">
        <f t="shared" si="142"/>
        <v>#N/A</v>
      </c>
      <c r="S307" s="90" t="e">
        <f t="shared" si="142"/>
        <v>#N/A</v>
      </c>
      <c r="T307" s="90" t="e">
        <f t="shared" si="142"/>
        <v>#N/A</v>
      </c>
      <c r="U307" s="90" t="e">
        <f t="shared" si="142"/>
        <v>#N/A</v>
      </c>
      <c r="V307" s="90" t="e">
        <f t="shared" si="142"/>
        <v>#N/A</v>
      </c>
      <c r="W307" s="90" t="e">
        <f t="shared" si="142"/>
        <v>#N/A</v>
      </c>
      <c r="X307" s="90" t="e">
        <f t="shared" si="142"/>
        <v>#N/A</v>
      </c>
      <c r="Y307" s="90" t="e">
        <f t="shared" si="142"/>
        <v>#N/A</v>
      </c>
      <c r="Z307" s="90" t="e">
        <f t="shared" si="142"/>
        <v>#N/A</v>
      </c>
    </row>
    <row r="308" spans="1:26" ht="20.100000000000001" customHeight="1">
      <c r="A308" s="795" t="s">
        <v>285</v>
      </c>
      <c r="B308" s="795" t="s">
        <v>373</v>
      </c>
      <c r="C308" s="260"/>
      <c r="D308" s="123" t="s">
        <v>40</v>
      </c>
      <c r="E308" s="204" t="s">
        <v>373</v>
      </c>
      <c r="F308" s="47">
        <v>100</v>
      </c>
      <c r="G308" s="48"/>
      <c r="H308" s="48"/>
      <c r="I308" s="785" t="e">
        <f>+VLOOKUP(A308,Sheet2!$B$3:$C$189,2,0)</f>
        <v>#N/A</v>
      </c>
      <c r="J308" s="91"/>
      <c r="K308" s="99">
        <f t="array" ref="K308">+IFERROR(ROUND(INDEX(FCSTSDV!$D$2:$N$674,MATCH('STOCK (2)'!$D308,FCSTSDV!$C$2:$C$674,0),MATCH('STOCK (2)'!K$3,FCSTSDV!$D$1:$N$1,0))/'STOCK (2)'!$F308,1),0)</f>
        <v>0</v>
      </c>
      <c r="L308" s="99">
        <f t="array" ref="L308">+IFERROR(ROUND(INDEX(FCSTSDV!$D$2:$N$674,MATCH('STOCK (2)'!$D308,FCSTSDV!$C$2:$C$674,0),MATCH('STOCK (2)'!L$3,FCSTSDV!$D$1:$N$1,0))/'STOCK (2)'!$F308,1),0)</f>
        <v>0</v>
      </c>
      <c r="M308" s="99">
        <f t="array" ref="M308">+IFERROR(ROUND(INDEX(FCSTSDV!$D$2:$N$674,MATCH('STOCK (2)'!$D308,FCSTSDV!$C$2:$C$674,0),MATCH('STOCK (2)'!M$3,FCSTSDV!$D$1:$N$1,0))/'STOCK (2)'!$F308,1),0)</f>
        <v>0</v>
      </c>
      <c r="N308" s="99">
        <f t="array" ref="N308">+IFERROR(ROUND(INDEX(FCSTSDV!$D$2:$N$674,MATCH('STOCK (2)'!$D308,FCSTSDV!$C$2:$C$674,0),MATCH('STOCK (2)'!N$3,FCSTSDV!$D$1:$N$1,0))/'STOCK (2)'!$F308,1),0)</f>
        <v>0</v>
      </c>
      <c r="O308" s="99">
        <f t="array" ref="O308">+IFERROR(ROUND(INDEX(FCSTSDV!$D$2:$N$674,MATCH('STOCK (2)'!$D308,FCSTSDV!$C$2:$C$674,0),MATCH('STOCK (2)'!O$3,FCSTSDV!$D$1:$N$1,0))/'STOCK (2)'!$F308,1),0)</f>
        <v>0</v>
      </c>
      <c r="P308" s="99">
        <f t="array" ref="P308">+IFERROR(ROUND(INDEX(FCSTSDV!$D$2:$N$674,MATCH('STOCK (2)'!$D308,FCSTSDV!$C$2:$C$674,0),MATCH('STOCK (2)'!P$3,FCSTSDV!$D$1:$N$1,0))/'STOCK (2)'!$F308,1),0)</f>
        <v>0</v>
      </c>
      <c r="Q308" s="99">
        <f t="array" ref="Q308">+IFERROR(ROUND(INDEX(FCSTSDV!$D$2:$N$674,MATCH('STOCK (2)'!$D308,FCSTSDV!$C$2:$C$674,0),MATCH('STOCK (2)'!Q$3,FCSTSDV!$D$1:$N$1,0))/'STOCK (2)'!$F308,1),0)</f>
        <v>0</v>
      </c>
      <c r="R308" s="99">
        <f t="array" ref="R308">+IFERROR(ROUND(INDEX(FCSTSDV!$D$2:$N$674,MATCH('STOCK (2)'!$D308,FCSTSDV!$C$2:$C$674,0),MATCH('STOCK (2)'!R$3,FCSTSDV!$D$1:$N$1,0))/'STOCK (2)'!$F308,1),0)</f>
        <v>0</v>
      </c>
      <c r="S308" s="99">
        <f t="array" ref="S308">+IFERROR(ROUND(INDEX(FCSTSDV!$D$2:$N$674,MATCH('STOCK (2)'!$D308,FCSTSDV!$C$2:$C$674,0),MATCH('STOCK (2)'!S$3,FCSTSDV!$D$1:$N$1,0))/'STOCK (2)'!$F308,1),0)</f>
        <v>0</v>
      </c>
      <c r="T308" s="99">
        <f t="array" ref="T308">+IFERROR(ROUND(INDEX(FCSTSDV!$D$2:$N$674,MATCH('STOCK (2)'!$D308,FCSTSDV!$C$2:$C$674,0),MATCH('STOCK (2)'!T$3,FCSTSDV!$D$1:$N$1,0))/'STOCK (2)'!$F308,1),0)</f>
        <v>0</v>
      </c>
      <c r="U308" s="99">
        <f t="array" ref="U308">+IFERROR(ROUND(INDEX(FCSTSDV!$D$2:$N$674,MATCH('STOCK (2)'!$D308,FCSTSDV!$C$2:$C$674,0),MATCH('STOCK (2)'!U$3,FCSTSDV!$D$1:$N$1,0))/'STOCK (2)'!$F308,1),0)</f>
        <v>0</v>
      </c>
      <c r="V308" s="99">
        <f t="array" ref="V308">+IFERROR(ROUND(INDEX(FCSTSDV!$D$2:$N$674,MATCH('STOCK (2)'!$D308,FCSTSDV!$C$2:$C$674,0),MATCH('STOCK (2)'!V$3,FCSTSDV!$D$1:$N$1,0))/'STOCK (2)'!$F308,1),0)</f>
        <v>0</v>
      </c>
      <c r="W308" s="99">
        <f t="array" ref="W308">+IFERROR(ROUND(INDEX(FCSTSDV!$D$2:$N$674,MATCH('STOCK (2)'!$D308,FCSTSDV!$C$2:$C$674,0),MATCH('STOCK (2)'!W$3,FCSTSDV!$D$1:$N$1,0))/'STOCK (2)'!$F308,1),0)</f>
        <v>0</v>
      </c>
      <c r="X308" s="99">
        <f t="array" ref="X308">+IFERROR(ROUND(INDEX(FCSTSDV!$D$2:$N$674,MATCH('STOCK (2)'!$D308,FCSTSDV!$C$2:$C$674,0),MATCH('STOCK (2)'!X$3,FCSTSDV!$D$1:$N$1,0))/'STOCK (2)'!$F308,1),0)</f>
        <v>0</v>
      </c>
      <c r="Y308" s="117">
        <f t="array" ref="Y308">+IFERROR(ROUND(INDEX(FCSTSDV!$D$2:$N$674,MATCH('STOCK (2)'!$D308,FCSTSDV!$C$2:$C$674,0),MATCH('STOCK (2)'!Y$3,FCSTSDV!$D$1:$N$1,0))/'STOCK (2)'!$F308,1),0)</f>
        <v>0</v>
      </c>
      <c r="Z308" s="117">
        <f t="array" ref="Z308">+IFERROR(ROUND(INDEX(FCSTSDV!$D$2:$N$674,MATCH('STOCK (2)'!$D308,FCSTSDV!$C$2:$C$674,0),MATCH('STOCK (2)'!Z$3,FCSTSDV!$D$1:$N$1,0))/'STOCK (2)'!$F308,1),0)</f>
        <v>0</v>
      </c>
    </row>
    <row r="309" spans="1:26" ht="20.100000000000001" customHeight="1">
      <c r="A309" s="795"/>
      <c r="B309" s="795"/>
      <c r="C309" s="261"/>
      <c r="D309" s="130" t="s">
        <v>38</v>
      </c>
      <c r="E309" s="204" t="str">
        <f>+E308</f>
        <v xml:space="preserve">  245*131*54mm        </v>
      </c>
      <c r="F309" s="131">
        <v>100</v>
      </c>
      <c r="G309" s="48"/>
      <c r="H309" s="48"/>
      <c r="I309" s="785"/>
      <c r="J309" s="81"/>
      <c r="K309" s="92">
        <f t="array" ref="K309">+IFERROR(ROUND(INDEX(FCSTSDV!$D$2:$N$674,MATCH('STOCK (2)'!$D309,FCSTSDV!$C$2:$C$674,0),MATCH('STOCK (2)'!K$3,FCSTSDV!$D$1:$N$1,0))/'STOCK (2)'!$F309,1),0)</f>
        <v>0</v>
      </c>
      <c r="L309" s="92">
        <f t="array" ref="L309">+IFERROR(ROUND(INDEX(FCSTSDV!$D$2:$N$674,MATCH('STOCK (2)'!$D309,FCSTSDV!$C$2:$C$674,0),MATCH('STOCK (2)'!L$3,FCSTSDV!$D$1:$N$1,0))/'STOCK (2)'!$F309,1),0)</f>
        <v>0</v>
      </c>
      <c r="M309" s="92">
        <f t="array" ref="M309">+IFERROR(ROUND(INDEX(FCSTSDV!$D$2:$N$674,MATCH('STOCK (2)'!$D309,FCSTSDV!$C$2:$C$674,0),MATCH('STOCK (2)'!M$3,FCSTSDV!$D$1:$N$1,0))/'STOCK (2)'!$F309,1),0)</f>
        <v>0</v>
      </c>
      <c r="N309" s="92">
        <f t="array" ref="N309">+IFERROR(ROUND(INDEX(FCSTSDV!$D$2:$N$674,MATCH('STOCK (2)'!$D309,FCSTSDV!$C$2:$C$674,0),MATCH('STOCK (2)'!N$3,FCSTSDV!$D$1:$N$1,0))/'STOCK (2)'!$F309,1),0)</f>
        <v>0</v>
      </c>
      <c r="O309" s="92">
        <f t="array" ref="O309">+IFERROR(ROUND(INDEX(FCSTSDV!$D$2:$N$674,MATCH('STOCK (2)'!$D309,FCSTSDV!$C$2:$C$674,0),MATCH('STOCK (2)'!O$3,FCSTSDV!$D$1:$N$1,0))/'STOCK (2)'!$F309,1),0)</f>
        <v>0</v>
      </c>
      <c r="P309" s="92">
        <f t="array" ref="P309">+IFERROR(ROUND(INDEX(FCSTSDV!$D$2:$N$674,MATCH('STOCK (2)'!$D309,FCSTSDV!$C$2:$C$674,0),MATCH('STOCK (2)'!P$3,FCSTSDV!$D$1:$N$1,0))/'STOCK (2)'!$F309,1),0)</f>
        <v>0</v>
      </c>
      <c r="Q309" s="92">
        <f t="array" ref="Q309">+IFERROR(ROUND(INDEX(FCSTSDV!$D$2:$N$674,MATCH('STOCK (2)'!$D309,FCSTSDV!$C$2:$C$674,0),MATCH('STOCK (2)'!Q$3,FCSTSDV!$D$1:$N$1,0))/'STOCK (2)'!$F309,1),0)</f>
        <v>0</v>
      </c>
      <c r="R309" s="92">
        <f t="array" ref="R309">+IFERROR(ROUND(INDEX(FCSTSDV!$D$2:$N$674,MATCH('STOCK (2)'!$D309,FCSTSDV!$C$2:$C$674,0),MATCH('STOCK (2)'!R$3,FCSTSDV!$D$1:$N$1,0))/'STOCK (2)'!$F309,1),0)</f>
        <v>0</v>
      </c>
      <c r="S309" s="92">
        <f t="array" ref="S309">+IFERROR(ROUND(INDEX(FCSTSDV!$D$2:$N$674,MATCH('STOCK (2)'!$D309,FCSTSDV!$C$2:$C$674,0),MATCH('STOCK (2)'!S$3,FCSTSDV!$D$1:$N$1,0))/'STOCK (2)'!$F309,1),0)</f>
        <v>0</v>
      </c>
      <c r="T309" s="92">
        <f t="array" ref="T309">+IFERROR(ROUND(INDEX(FCSTSDV!$D$2:$N$674,MATCH('STOCK (2)'!$D309,FCSTSDV!$C$2:$C$674,0),MATCH('STOCK (2)'!T$3,FCSTSDV!$D$1:$N$1,0))/'STOCK (2)'!$F309,1),0)</f>
        <v>0</v>
      </c>
      <c r="U309" s="92">
        <f t="array" ref="U309">+IFERROR(ROUND(INDEX(FCSTSDV!$D$2:$N$674,MATCH('STOCK (2)'!$D309,FCSTSDV!$C$2:$C$674,0),MATCH('STOCK (2)'!U$3,FCSTSDV!$D$1:$N$1,0))/'STOCK (2)'!$F309,1),0)</f>
        <v>0</v>
      </c>
      <c r="V309" s="92">
        <f t="array" ref="V309">+IFERROR(ROUND(INDEX(FCSTSDV!$D$2:$N$674,MATCH('STOCK (2)'!$D309,FCSTSDV!$C$2:$C$674,0),MATCH('STOCK (2)'!V$3,FCSTSDV!$D$1:$N$1,0))/'STOCK (2)'!$F309,1),0)</f>
        <v>0</v>
      </c>
      <c r="W309" s="92">
        <f t="array" ref="W309">+IFERROR(ROUND(INDEX(FCSTSDV!$D$2:$N$674,MATCH('STOCK (2)'!$D309,FCSTSDV!$C$2:$C$674,0),MATCH('STOCK (2)'!W$3,FCSTSDV!$D$1:$N$1,0))/'STOCK (2)'!$F309,1),0)</f>
        <v>0</v>
      </c>
      <c r="X309" s="92">
        <f t="array" ref="X309">+IFERROR(ROUND(INDEX(FCSTSDV!$D$2:$N$674,MATCH('STOCK (2)'!$D309,FCSTSDV!$C$2:$C$674,0),MATCH('STOCK (2)'!X$3,FCSTSDV!$D$1:$N$1,0))/'STOCK (2)'!$F309,1),0)</f>
        <v>0</v>
      </c>
      <c r="Y309" s="119">
        <f t="array" ref="Y309">+IFERROR(ROUND(INDEX(FCSTSDV!$D$2:$N$674,MATCH('STOCK (2)'!$D309,FCSTSDV!$C$2:$C$674,0),MATCH('STOCK (2)'!Y$3,FCSTSDV!$D$1:$N$1,0))/'STOCK (2)'!$F309,1),0)</f>
        <v>0</v>
      </c>
      <c r="Z309" s="119">
        <f t="array" ref="Z309">+IFERROR(ROUND(INDEX(FCSTSDV!$D$2:$N$674,MATCH('STOCK (2)'!$D309,FCSTSDV!$C$2:$C$674,0),MATCH('STOCK (2)'!Z$3,FCSTSDV!$D$1:$N$1,0))/'STOCK (2)'!$F309,1),0)</f>
        <v>0</v>
      </c>
    </row>
    <row r="310" spans="1:26" ht="20.100000000000001" customHeight="1">
      <c r="A310" s="792"/>
      <c r="B310" s="792"/>
      <c r="C310" s="264"/>
      <c r="D310" s="52" t="s">
        <v>153</v>
      </c>
      <c r="E310" s="205" t="str">
        <f>+E309</f>
        <v xml:space="preserve">  245*131*54mm        </v>
      </c>
      <c r="F310" s="53" t="s">
        <v>43</v>
      </c>
      <c r="G310" s="54"/>
      <c r="H310" s="54"/>
      <c r="I310" s="782"/>
      <c r="J310" s="79"/>
      <c r="K310" s="90" t="e">
        <f t="shared" ref="K310:P310" si="143">+$I308+$J310-SUM(K308:K309)</f>
        <v>#N/A</v>
      </c>
      <c r="L310" s="90" t="e">
        <f t="shared" si="143"/>
        <v>#N/A</v>
      </c>
      <c r="M310" s="90" t="e">
        <f t="shared" si="143"/>
        <v>#N/A</v>
      </c>
      <c r="N310" s="90" t="e">
        <f t="shared" si="143"/>
        <v>#N/A</v>
      </c>
      <c r="O310" s="90" t="e">
        <f t="shared" si="143"/>
        <v>#N/A</v>
      </c>
      <c r="P310" s="90" t="e">
        <f t="shared" si="143"/>
        <v>#N/A</v>
      </c>
      <c r="Q310" s="90" t="e">
        <f t="shared" ref="Q310:Z310" si="144">+P310-SUM(Q308:Q309)</f>
        <v>#N/A</v>
      </c>
      <c r="R310" s="90" t="e">
        <f t="shared" si="144"/>
        <v>#N/A</v>
      </c>
      <c r="S310" s="90" t="e">
        <f t="shared" si="144"/>
        <v>#N/A</v>
      </c>
      <c r="T310" s="90" t="e">
        <f t="shared" si="144"/>
        <v>#N/A</v>
      </c>
      <c r="U310" s="90" t="e">
        <f t="shared" si="144"/>
        <v>#N/A</v>
      </c>
      <c r="V310" s="90" t="e">
        <f t="shared" si="144"/>
        <v>#N/A</v>
      </c>
      <c r="W310" s="90" t="e">
        <f t="shared" si="144"/>
        <v>#N/A</v>
      </c>
      <c r="X310" s="90" t="e">
        <f t="shared" si="144"/>
        <v>#N/A</v>
      </c>
      <c r="Y310" s="90" t="e">
        <f t="shared" si="144"/>
        <v>#N/A</v>
      </c>
      <c r="Z310" s="90" t="e">
        <f t="shared" si="144"/>
        <v>#N/A</v>
      </c>
    </row>
    <row r="311" spans="1:26" ht="20.100000000000001" customHeight="1">
      <c r="A311" s="791" t="s">
        <v>374</v>
      </c>
      <c r="B311" s="791" t="s">
        <v>279</v>
      </c>
      <c r="C311" s="63"/>
      <c r="D311" s="73" t="s">
        <v>134</v>
      </c>
      <c r="E311" s="203" t="s">
        <v>279</v>
      </c>
      <c r="F311" s="44">
        <v>23</v>
      </c>
      <c r="G311" s="45"/>
      <c r="H311" s="45"/>
      <c r="I311" s="781" t="e">
        <f>+VLOOKUP(A311,Sheet2!$B$3:$C$189,2,0)</f>
        <v>#N/A</v>
      </c>
      <c r="J311" s="81"/>
      <c r="K311" s="294">
        <f t="array" ref="K311">+IFERROR(ROUND(INDEX(FCSTSDV!$D$2:$N$674,MATCH('STOCK (2)'!$D311,FCSTSDV!$C$2:$C$674,0),MATCH('STOCK (2)'!K$3,FCSTSDV!$D$1:$N$1,0))/'STOCK (2)'!$F311,1),0)</f>
        <v>0</v>
      </c>
      <c r="L311" s="294">
        <f t="array" ref="L311">+IFERROR(ROUND(INDEX(FCSTSDV!$D$2:$N$674,MATCH('STOCK (2)'!$D311,FCSTSDV!$C$2:$C$674,0),MATCH('STOCK (2)'!L$3,FCSTSDV!$D$1:$N$1,0))/'STOCK (2)'!$F311,1),0)</f>
        <v>0</v>
      </c>
      <c r="M311" s="294">
        <f t="array" ref="M311">+IFERROR(ROUND(INDEX(FCSTSDV!$D$2:$N$674,MATCH('STOCK (2)'!$D311,FCSTSDV!$C$2:$C$674,0),MATCH('STOCK (2)'!M$3,FCSTSDV!$D$1:$N$1,0))/'STOCK (2)'!$F311,1),0)</f>
        <v>0</v>
      </c>
      <c r="N311" s="294">
        <f t="array" ref="N311">+IFERROR(ROUND(INDEX(FCSTSDV!$D$2:$N$674,MATCH('STOCK (2)'!$D311,FCSTSDV!$C$2:$C$674,0),MATCH('STOCK (2)'!N$3,FCSTSDV!$D$1:$N$1,0))/'STOCK (2)'!$F311,1),0)</f>
        <v>0</v>
      </c>
      <c r="O311" s="294">
        <f t="array" ref="O311">+IFERROR(ROUND(INDEX(FCSTSDV!$D$2:$N$674,MATCH('STOCK (2)'!$D311,FCSTSDV!$C$2:$C$674,0),MATCH('STOCK (2)'!O$3,FCSTSDV!$D$1:$N$1,0))/'STOCK (2)'!$F311,1),0)</f>
        <v>0</v>
      </c>
      <c r="P311" s="294">
        <f t="array" ref="P311">+IFERROR(ROUND(INDEX(FCSTSDV!$D$2:$N$674,MATCH('STOCK (2)'!$D311,FCSTSDV!$C$2:$C$674,0),MATCH('STOCK (2)'!P$3,FCSTSDV!$D$1:$N$1,0))/'STOCK (2)'!$F311,1),0)</f>
        <v>0</v>
      </c>
      <c r="Q311" s="99">
        <f t="array" ref="Q311">+IFERROR(ROUND(INDEX(FCSTSDV!$D$2:$N$674,MATCH('STOCK (2)'!$D311,FCSTSDV!$C$2:$C$674,0),MATCH('STOCK (2)'!Q$3,FCSTSDV!$D$1:$N$1,0))/'STOCK (2)'!$F311,1),0)</f>
        <v>0</v>
      </c>
      <c r="R311" s="99">
        <f t="array" ref="R311">+IFERROR(ROUND(INDEX(FCSTSDV!$D$2:$N$674,MATCH('STOCK (2)'!$D311,FCSTSDV!$C$2:$C$674,0),MATCH('STOCK (2)'!R$3,FCSTSDV!$D$1:$N$1,0))/'STOCK (2)'!$F311,1),0)</f>
        <v>0</v>
      </c>
      <c r="S311" s="99">
        <f t="array" ref="S311">+IFERROR(ROUND(INDEX(FCSTSDV!$D$2:$N$674,MATCH('STOCK (2)'!$D311,FCSTSDV!$C$2:$C$674,0),MATCH('STOCK (2)'!S$3,FCSTSDV!$D$1:$N$1,0))/'STOCK (2)'!$F311,1),0)</f>
        <v>0</v>
      </c>
      <c r="T311" s="99">
        <f t="array" ref="T311">+IFERROR(ROUND(INDEX(FCSTSDV!$D$2:$N$674,MATCH('STOCK (2)'!$D311,FCSTSDV!$C$2:$C$674,0),MATCH('STOCK (2)'!T$3,FCSTSDV!$D$1:$N$1,0))/'STOCK (2)'!$F311,1),0)</f>
        <v>0</v>
      </c>
      <c r="U311" s="99">
        <f t="array" ref="U311">+IFERROR(ROUND(INDEX(FCSTSDV!$D$2:$N$674,MATCH('STOCK (2)'!$D311,FCSTSDV!$C$2:$C$674,0),MATCH('STOCK (2)'!U$3,FCSTSDV!$D$1:$N$1,0))/'STOCK (2)'!$F311,1),0)</f>
        <v>0</v>
      </c>
      <c r="V311" s="99">
        <f t="array" ref="V311">+IFERROR(ROUND(INDEX(FCSTSDV!$D$2:$N$674,MATCH('STOCK (2)'!$D311,FCSTSDV!$C$2:$C$674,0),MATCH('STOCK (2)'!V$3,FCSTSDV!$D$1:$N$1,0))/'STOCK (2)'!$F311,1),0)</f>
        <v>0</v>
      </c>
      <c r="W311" s="99">
        <f t="array" ref="W311">+IFERROR(ROUND(INDEX(FCSTSDV!$D$2:$N$674,MATCH('STOCK (2)'!$D311,FCSTSDV!$C$2:$C$674,0),MATCH('STOCK (2)'!W$3,FCSTSDV!$D$1:$N$1,0))/'STOCK (2)'!$F311,1),0)</f>
        <v>0</v>
      </c>
      <c r="X311" s="99">
        <f t="array" ref="X311">+IFERROR(ROUND(INDEX(FCSTSDV!$D$2:$N$674,MATCH('STOCK (2)'!$D311,FCSTSDV!$C$2:$C$674,0),MATCH('STOCK (2)'!X$3,FCSTSDV!$D$1:$N$1,0))/'STOCK (2)'!$F311,1),0)</f>
        <v>0</v>
      </c>
      <c r="Y311" s="117">
        <f t="array" ref="Y311">+IFERROR(ROUND(INDEX(FCSTSDV!$D$2:$N$674,MATCH('STOCK (2)'!$D311,FCSTSDV!$C$2:$C$674,0),MATCH('STOCK (2)'!Y$3,FCSTSDV!$D$1:$N$1,0))/'STOCK (2)'!$F311,1),0)</f>
        <v>0</v>
      </c>
      <c r="Z311" s="117">
        <f t="array" ref="Z311">+IFERROR(ROUND(INDEX(FCSTSDV!$D$2:$N$674,MATCH('STOCK (2)'!$D311,FCSTSDV!$C$2:$C$674,0),MATCH('STOCK (2)'!Z$3,FCSTSDV!$D$1:$N$1,0))/'STOCK (2)'!$F311,1),0)</f>
        <v>0</v>
      </c>
    </row>
    <row r="312" spans="1:26" ht="19.5" customHeight="1">
      <c r="A312" s="792"/>
      <c r="B312" s="792"/>
      <c r="C312" s="60"/>
      <c r="D312" s="52" t="s">
        <v>153</v>
      </c>
      <c r="E312" s="205" t="str">
        <f>+E311</f>
        <v>410*280</v>
      </c>
      <c r="F312" s="53" t="s">
        <v>43</v>
      </c>
      <c r="G312" s="54"/>
      <c r="H312" s="54"/>
      <c r="I312" s="782"/>
      <c r="J312" s="79"/>
      <c r="K312" s="296" t="e">
        <f t="shared" ref="K312:P312" si="145">+$I311+$J312-K311</f>
        <v>#N/A</v>
      </c>
      <c r="L312" s="296" t="e">
        <f t="shared" si="145"/>
        <v>#N/A</v>
      </c>
      <c r="M312" s="296" t="e">
        <f t="shared" si="145"/>
        <v>#N/A</v>
      </c>
      <c r="N312" s="296" t="e">
        <f t="shared" si="145"/>
        <v>#N/A</v>
      </c>
      <c r="O312" s="296" t="e">
        <f t="shared" si="145"/>
        <v>#N/A</v>
      </c>
      <c r="P312" s="296" t="e">
        <f t="shared" si="145"/>
        <v>#N/A</v>
      </c>
      <c r="Q312" s="90" t="e">
        <f t="shared" ref="Q312:Z312" si="146">+P312-Q311</f>
        <v>#N/A</v>
      </c>
      <c r="R312" s="90" t="e">
        <f t="shared" si="146"/>
        <v>#N/A</v>
      </c>
      <c r="S312" s="90" t="e">
        <f t="shared" si="146"/>
        <v>#N/A</v>
      </c>
      <c r="T312" s="90" t="e">
        <f t="shared" si="146"/>
        <v>#N/A</v>
      </c>
      <c r="U312" s="90" t="e">
        <f t="shared" si="146"/>
        <v>#N/A</v>
      </c>
      <c r="V312" s="90" t="e">
        <f t="shared" si="146"/>
        <v>#N/A</v>
      </c>
      <c r="W312" s="90" t="e">
        <f t="shared" si="146"/>
        <v>#N/A</v>
      </c>
      <c r="X312" s="90" t="e">
        <f t="shared" si="146"/>
        <v>#N/A</v>
      </c>
      <c r="Y312" s="121" t="e">
        <f t="shared" si="146"/>
        <v>#N/A</v>
      </c>
      <c r="Z312" s="121" t="e">
        <f t="shared" si="146"/>
        <v>#N/A</v>
      </c>
    </row>
    <row r="313" spans="1:26" ht="20.100000000000001" customHeight="1">
      <c r="A313" s="791" t="s">
        <v>281</v>
      </c>
      <c r="B313" s="791" t="s">
        <v>279</v>
      </c>
      <c r="C313" s="63"/>
      <c r="D313" s="73" t="s">
        <v>134</v>
      </c>
      <c r="E313" s="203" t="s">
        <v>279</v>
      </c>
      <c r="F313" s="44">
        <v>23</v>
      </c>
      <c r="G313" s="45"/>
      <c r="H313" s="45"/>
      <c r="I313" s="781" t="e">
        <f>+VLOOKUP(A313,Sheet2!$B$3:$C$189,2,0)</f>
        <v>#N/A</v>
      </c>
      <c r="J313" s="81"/>
      <c r="K313" s="294">
        <f t="array" ref="K313">+IFERROR(ROUND(INDEX(FCSTSDV!$D$2:$N$674,MATCH('STOCK (2)'!$D313,FCSTSDV!$C$2:$C$674,0),MATCH('STOCK (2)'!K$3,FCSTSDV!$D$1:$N$1,0))/'STOCK (2)'!$F313,1),0)</f>
        <v>0</v>
      </c>
      <c r="L313" s="294">
        <f t="array" ref="L313">+IFERROR(ROUND(INDEX(FCSTSDV!$D$2:$N$674,MATCH('STOCK (2)'!$D313,FCSTSDV!$C$2:$C$674,0),MATCH('STOCK (2)'!L$3,FCSTSDV!$D$1:$N$1,0))/'STOCK (2)'!$F313,1),0)</f>
        <v>0</v>
      </c>
      <c r="M313" s="294">
        <f t="array" ref="M313">+IFERROR(ROUND(INDEX(FCSTSDV!$D$2:$N$674,MATCH('STOCK (2)'!$D313,FCSTSDV!$C$2:$C$674,0),MATCH('STOCK (2)'!M$3,FCSTSDV!$D$1:$N$1,0))/'STOCK (2)'!$F313,1),0)</f>
        <v>0</v>
      </c>
      <c r="N313" s="294">
        <f t="array" ref="N313">+IFERROR(ROUND(INDEX(FCSTSDV!$D$2:$N$674,MATCH('STOCK (2)'!$D313,FCSTSDV!$C$2:$C$674,0),MATCH('STOCK (2)'!N$3,FCSTSDV!$D$1:$N$1,0))/'STOCK (2)'!$F313,1),0)</f>
        <v>0</v>
      </c>
      <c r="O313" s="294">
        <f t="array" ref="O313">+IFERROR(ROUND(INDEX(FCSTSDV!$D$2:$N$674,MATCH('STOCK (2)'!$D313,FCSTSDV!$C$2:$C$674,0),MATCH('STOCK (2)'!O$3,FCSTSDV!$D$1:$N$1,0))/'STOCK (2)'!$F313,1),0)</f>
        <v>0</v>
      </c>
      <c r="P313" s="294">
        <f t="array" ref="P313">+IFERROR(ROUND(INDEX(FCSTSDV!$D$2:$N$674,MATCH('STOCK (2)'!$D313,FCSTSDV!$C$2:$C$674,0),MATCH('STOCK (2)'!P$3,FCSTSDV!$D$1:$N$1,0))/'STOCK (2)'!$F313,1),0)</f>
        <v>0</v>
      </c>
      <c r="Q313" s="99">
        <f t="array" ref="Q313">+IFERROR(ROUND(INDEX(FCSTSDV!$D$2:$N$674,MATCH('STOCK (2)'!$D313,FCSTSDV!$C$2:$C$674,0),MATCH('STOCK (2)'!Q$3,FCSTSDV!$D$1:$N$1,0))/'STOCK (2)'!$F313,1),0)</f>
        <v>0</v>
      </c>
      <c r="R313" s="99">
        <f t="array" ref="R313">+IFERROR(ROUND(INDEX(FCSTSDV!$D$2:$N$674,MATCH('STOCK (2)'!$D313,FCSTSDV!$C$2:$C$674,0),MATCH('STOCK (2)'!R$3,FCSTSDV!$D$1:$N$1,0))/'STOCK (2)'!$F313,1),0)</f>
        <v>0</v>
      </c>
      <c r="S313" s="99">
        <f t="array" ref="S313">+IFERROR(ROUND(INDEX(FCSTSDV!$D$2:$N$674,MATCH('STOCK (2)'!$D313,FCSTSDV!$C$2:$C$674,0),MATCH('STOCK (2)'!S$3,FCSTSDV!$D$1:$N$1,0))/'STOCK (2)'!$F313,1),0)</f>
        <v>0</v>
      </c>
      <c r="T313" s="99">
        <f t="array" ref="T313">+IFERROR(ROUND(INDEX(FCSTSDV!$D$2:$N$674,MATCH('STOCK (2)'!$D313,FCSTSDV!$C$2:$C$674,0),MATCH('STOCK (2)'!T$3,FCSTSDV!$D$1:$N$1,0))/'STOCK (2)'!$F313,1),0)</f>
        <v>0</v>
      </c>
      <c r="U313" s="99">
        <f t="array" ref="U313">+IFERROR(ROUND(INDEX(FCSTSDV!$D$2:$N$674,MATCH('STOCK (2)'!$D313,FCSTSDV!$C$2:$C$674,0),MATCH('STOCK (2)'!U$3,FCSTSDV!$D$1:$N$1,0))/'STOCK (2)'!$F313,1),0)</f>
        <v>0</v>
      </c>
      <c r="V313" s="99">
        <f t="array" ref="V313">+IFERROR(ROUND(INDEX(FCSTSDV!$D$2:$N$674,MATCH('STOCK (2)'!$D313,FCSTSDV!$C$2:$C$674,0),MATCH('STOCK (2)'!V$3,FCSTSDV!$D$1:$N$1,0))/'STOCK (2)'!$F313,1),0)</f>
        <v>0</v>
      </c>
      <c r="W313" s="99">
        <f t="array" ref="W313">+IFERROR(ROUND(INDEX(FCSTSDV!$D$2:$N$674,MATCH('STOCK (2)'!$D313,FCSTSDV!$C$2:$C$674,0),MATCH('STOCK (2)'!W$3,FCSTSDV!$D$1:$N$1,0))/'STOCK (2)'!$F313,1),0)</f>
        <v>0</v>
      </c>
      <c r="X313" s="99">
        <f t="array" ref="X313">+IFERROR(ROUND(INDEX(FCSTSDV!$D$2:$N$674,MATCH('STOCK (2)'!$D313,FCSTSDV!$C$2:$C$674,0),MATCH('STOCK (2)'!X$3,FCSTSDV!$D$1:$N$1,0))/'STOCK (2)'!$F313,1),0)</f>
        <v>0</v>
      </c>
      <c r="Y313" s="117">
        <f t="array" ref="Y313">+IFERROR(ROUND(INDEX(FCSTSDV!$D$2:$N$674,MATCH('STOCK (2)'!$D313,FCSTSDV!$C$2:$C$674,0),MATCH('STOCK (2)'!Y$3,FCSTSDV!$D$1:$N$1,0))/'STOCK (2)'!$F313,1),0)</f>
        <v>0</v>
      </c>
      <c r="Z313" s="117">
        <f t="array" ref="Z313">+IFERROR(ROUND(INDEX(FCSTSDV!$D$2:$N$674,MATCH('STOCK (2)'!$D313,FCSTSDV!$C$2:$C$674,0),MATCH('STOCK (2)'!Z$3,FCSTSDV!$D$1:$N$1,0))/'STOCK (2)'!$F313,1),0)</f>
        <v>0</v>
      </c>
    </row>
    <row r="314" spans="1:26" ht="19.5" customHeight="1">
      <c r="A314" s="795"/>
      <c r="B314" s="795"/>
      <c r="C314" s="127"/>
      <c r="D314" s="128" t="s">
        <v>153</v>
      </c>
      <c r="E314" s="204" t="str">
        <f>+E313</f>
        <v>410*280</v>
      </c>
      <c r="F314" s="129" t="s">
        <v>43</v>
      </c>
      <c r="G314" s="48"/>
      <c r="H314" s="48"/>
      <c r="I314" s="785"/>
      <c r="J314" s="262"/>
      <c r="K314" s="297" t="e">
        <f t="shared" ref="K314:P314" si="147">+$I313+$J314-K313</f>
        <v>#N/A</v>
      </c>
      <c r="L314" s="297" t="e">
        <f t="shared" si="147"/>
        <v>#N/A</v>
      </c>
      <c r="M314" s="297" t="e">
        <f t="shared" si="147"/>
        <v>#N/A</v>
      </c>
      <c r="N314" s="297" t="e">
        <f t="shared" si="147"/>
        <v>#N/A</v>
      </c>
      <c r="O314" s="297" t="e">
        <f t="shared" si="147"/>
        <v>#N/A</v>
      </c>
      <c r="P314" s="297" t="e">
        <f t="shared" si="147"/>
        <v>#N/A</v>
      </c>
      <c r="Q314" s="162" t="e">
        <f t="shared" ref="Q314:Z314" si="148">+P314-Q313</f>
        <v>#N/A</v>
      </c>
      <c r="R314" s="162" t="e">
        <f t="shared" si="148"/>
        <v>#N/A</v>
      </c>
      <c r="S314" s="162" t="e">
        <f t="shared" si="148"/>
        <v>#N/A</v>
      </c>
      <c r="T314" s="162" t="e">
        <f t="shared" si="148"/>
        <v>#N/A</v>
      </c>
      <c r="U314" s="162" t="e">
        <f t="shared" si="148"/>
        <v>#N/A</v>
      </c>
      <c r="V314" s="162" t="e">
        <f t="shared" si="148"/>
        <v>#N/A</v>
      </c>
      <c r="W314" s="162" t="e">
        <f t="shared" si="148"/>
        <v>#N/A</v>
      </c>
      <c r="X314" s="162" t="e">
        <f t="shared" si="148"/>
        <v>#N/A</v>
      </c>
      <c r="Y314" s="659" t="e">
        <f t="shared" si="148"/>
        <v>#N/A</v>
      </c>
      <c r="Z314" s="659" t="e">
        <f t="shared" si="148"/>
        <v>#N/A</v>
      </c>
    </row>
    <row r="315" spans="1:26" ht="20.100000000000001" customHeight="1">
      <c r="A315" s="794" t="s">
        <v>225</v>
      </c>
      <c r="B315" s="794" t="s">
        <v>226</v>
      </c>
      <c r="C315" s="57"/>
      <c r="D315" s="32" t="s">
        <v>40</v>
      </c>
      <c r="E315" s="199" t="s">
        <v>226</v>
      </c>
      <c r="F315" s="172">
        <v>0.4</v>
      </c>
      <c r="G315" s="58"/>
      <c r="H315" s="58"/>
      <c r="I315" s="784" t="e">
        <f>+VLOOKUP(A315,Sheet2!$B$3:$C$189,2,0)</f>
        <v>#REF!</v>
      </c>
      <c r="J315" s="81"/>
      <c r="K315" s="92">
        <f>+IFERROR(ROUND(INDEX(FCSTSDV!$D$2:$N$674,MATCH('STOCK (2)'!$D315,FCSTSDV!$C$2:$C$674,0),MATCH('STOCK (2)'!K$3,FCSTSDV!$D$1:$N$1,0))*'STOCK (2)'!$F315,1),0)/3290</f>
        <v>0</v>
      </c>
      <c r="L315" s="92">
        <f>+IFERROR(ROUND(INDEX(FCSTSDV!$D$2:$N$674,MATCH('STOCK (2)'!$D315,FCSTSDV!$C$2:$C$674,0),MATCH('STOCK (2)'!L$3,FCSTSDV!$D$1:$N$1,0))*'STOCK (2)'!$F315,1),0)/3290</f>
        <v>0</v>
      </c>
      <c r="M315" s="92">
        <f>+IFERROR(ROUND(INDEX(FCSTSDV!$D$2:$N$674,MATCH('STOCK (2)'!$D315,FCSTSDV!$C$2:$C$674,0),MATCH('STOCK (2)'!M$3,FCSTSDV!$D$1:$N$1,0))*'STOCK (2)'!$F315,1),0)/3290</f>
        <v>0</v>
      </c>
      <c r="N315" s="92">
        <f>+IFERROR(ROUND(INDEX(FCSTSDV!$D$2:$N$674,MATCH('STOCK (2)'!$D315,FCSTSDV!$C$2:$C$674,0),MATCH('STOCK (2)'!N$3,FCSTSDV!$D$1:$N$1,0))*'STOCK (2)'!$F315,1),0)/3290</f>
        <v>0</v>
      </c>
      <c r="O315" s="92">
        <f>+IFERROR(ROUND(INDEX(FCSTSDV!$D$2:$N$674,MATCH('STOCK (2)'!$D315,FCSTSDV!$C$2:$C$674,0),MATCH('STOCK (2)'!O$3,FCSTSDV!$D$1:$N$1,0))*'STOCK (2)'!$F315,1),0)/3290</f>
        <v>0</v>
      </c>
      <c r="P315" s="92">
        <f>+IFERROR(ROUND(INDEX(FCSTSDV!$D$2:$N$674,MATCH('STOCK (2)'!$D315,FCSTSDV!$C$2:$C$674,0),MATCH('STOCK (2)'!P$3,FCSTSDV!$D$1:$N$1,0))*'STOCK (2)'!$F315,1),0)/3290</f>
        <v>0</v>
      </c>
      <c r="Q315" s="92">
        <f>+IFERROR(ROUND(INDEX(FCSTSDV!$D$2:$N$674,MATCH('STOCK (2)'!$D315,FCSTSDV!$C$2:$C$674,0),MATCH('STOCK (2)'!Q$3,FCSTSDV!$D$1:$N$1,0))*'STOCK (2)'!$F315,1),0)/3290</f>
        <v>0</v>
      </c>
      <c r="R315" s="92">
        <f>+IFERROR(ROUND(INDEX(FCSTSDV!$D$2:$N$674,MATCH('STOCK (2)'!$D315,FCSTSDV!$C$2:$C$674,0),MATCH('STOCK (2)'!R$3,FCSTSDV!$D$1:$N$1,0))*'STOCK (2)'!$F315,1),0)/3290</f>
        <v>0</v>
      </c>
      <c r="S315" s="92">
        <f>+IFERROR(ROUND(INDEX(FCSTSDV!$D$2:$N$674,MATCH('STOCK (2)'!$D315,FCSTSDV!$C$2:$C$674,0),MATCH('STOCK (2)'!S$3,FCSTSDV!$D$1:$N$1,0))*'STOCK (2)'!$F315,1),0)/3290</f>
        <v>0</v>
      </c>
      <c r="T315" s="92">
        <f>+IFERROR(ROUND(INDEX(FCSTSDV!$D$2:$N$674,MATCH('STOCK (2)'!$D315,FCSTSDV!$C$2:$C$674,0),MATCH('STOCK (2)'!T$3,FCSTSDV!$D$1:$N$1,0))*'STOCK (2)'!$F315,1),0)/3290</f>
        <v>0</v>
      </c>
      <c r="U315" s="92">
        <f>+IFERROR(ROUND(INDEX(FCSTSDV!$D$2:$N$674,MATCH('STOCK (2)'!$D315,FCSTSDV!$C$2:$C$674,0),MATCH('STOCK (2)'!U$3,FCSTSDV!$D$1:$N$1,0))*'STOCK (2)'!$F315,1),0)/3290</f>
        <v>0</v>
      </c>
      <c r="V315" s="92">
        <f>+IFERROR(ROUND(INDEX(FCSTSDV!$D$2:$N$674,MATCH('STOCK (2)'!$D315,FCSTSDV!$C$2:$C$674,0),MATCH('STOCK (2)'!V$3,FCSTSDV!$D$1:$N$1,0))*'STOCK (2)'!$F315,1),0)/3290</f>
        <v>0</v>
      </c>
      <c r="W315" s="92">
        <f>+IFERROR(ROUND(INDEX(FCSTSDV!$D$2:$N$674,MATCH('STOCK (2)'!$D315,FCSTSDV!$C$2:$C$674,0),MATCH('STOCK (2)'!W$3,FCSTSDV!$D$1:$N$1,0))*'STOCK (2)'!$F315,1),0)/3290</f>
        <v>0</v>
      </c>
      <c r="X315" s="92">
        <f>+IFERROR(ROUND(INDEX(FCSTSDV!$D$2:$N$674,MATCH('STOCK (2)'!$D315,FCSTSDV!$C$2:$C$674,0),MATCH('STOCK (2)'!X$3,FCSTSDV!$D$1:$N$1,0))*'STOCK (2)'!$F315,1),0)/3290</f>
        <v>0</v>
      </c>
      <c r="Y315" s="92">
        <f>+IFERROR(ROUND(INDEX(FCSTSDV!$D$2:$N$674,MATCH('STOCK (2)'!$D315,FCSTSDV!$C$2:$C$674,0),MATCH('STOCK (2)'!Y$3,FCSTSDV!$D$1:$N$1,0))*'STOCK (2)'!$F315,1),0)/3290</f>
        <v>0</v>
      </c>
      <c r="Z315" s="92">
        <f>+IFERROR(ROUND(INDEX(FCSTSDV!$D$2:$N$674,MATCH('STOCK (2)'!$D315,FCSTSDV!$C$2:$C$674,0),MATCH('STOCK (2)'!Z$3,FCSTSDV!$D$1:$N$1,0))*'STOCK (2)'!$F315,1),0)/3290</f>
        <v>0</v>
      </c>
    </row>
    <row r="316" spans="1:26" ht="20.100000000000001" customHeight="1">
      <c r="A316" s="794"/>
      <c r="B316" s="794"/>
      <c r="C316" s="57"/>
      <c r="D316" s="32" t="s">
        <v>41</v>
      </c>
      <c r="E316" s="199" t="str">
        <f t="shared" ref="E316:E329" si="149">+E315</f>
        <v>19mm*32.9m</v>
      </c>
      <c r="F316" s="172">
        <v>0.4</v>
      </c>
      <c r="G316" s="58"/>
      <c r="H316" s="58"/>
      <c r="I316" s="784"/>
      <c r="J316" s="81"/>
      <c r="K316" s="92">
        <f>+IFERROR(ROUND(INDEX(FCSTSDV!$D$2:$N$674,MATCH('STOCK (2)'!$D316,FCSTSDV!$C$2:$C$674,0),MATCH('STOCK (2)'!K$3,FCSTSDV!$D$1:$N$1,0))*'STOCK (2)'!$F316,1),0)/3290</f>
        <v>0</v>
      </c>
      <c r="L316" s="92">
        <f>+IFERROR(ROUND(INDEX(FCSTSDV!$D$2:$N$674,MATCH('STOCK (2)'!$D316,FCSTSDV!$C$2:$C$674,0),MATCH('STOCK (2)'!L$3,FCSTSDV!$D$1:$N$1,0))*'STOCK (2)'!$F316,1),0)/3290</f>
        <v>0</v>
      </c>
      <c r="M316" s="92">
        <f>+IFERROR(ROUND(INDEX(FCSTSDV!$D$2:$N$674,MATCH('STOCK (2)'!$D316,FCSTSDV!$C$2:$C$674,0),MATCH('STOCK (2)'!M$3,FCSTSDV!$D$1:$N$1,0))*'STOCK (2)'!$F316,1),0)/3290</f>
        <v>0</v>
      </c>
      <c r="N316" s="92">
        <f>+IFERROR(ROUND(INDEX(FCSTSDV!$D$2:$N$674,MATCH('STOCK (2)'!$D316,FCSTSDV!$C$2:$C$674,0),MATCH('STOCK (2)'!N$3,FCSTSDV!$D$1:$N$1,0))*'STOCK (2)'!$F316,1),0)/3290</f>
        <v>0</v>
      </c>
      <c r="O316" s="92">
        <f>+IFERROR(ROUND(INDEX(FCSTSDV!$D$2:$N$674,MATCH('STOCK (2)'!$D316,FCSTSDV!$C$2:$C$674,0),MATCH('STOCK (2)'!O$3,FCSTSDV!$D$1:$N$1,0))*'STOCK (2)'!$F316,1),0)/3290</f>
        <v>0</v>
      </c>
      <c r="P316" s="92">
        <f>+IFERROR(ROUND(INDEX(FCSTSDV!$D$2:$N$674,MATCH('STOCK (2)'!$D316,FCSTSDV!$C$2:$C$674,0),MATCH('STOCK (2)'!P$3,FCSTSDV!$D$1:$N$1,0))*'STOCK (2)'!$F316,1),0)/3290</f>
        <v>0</v>
      </c>
      <c r="Q316" s="92">
        <f>+IFERROR(ROUND(INDEX(FCSTSDV!$D$2:$N$674,MATCH('STOCK (2)'!$D316,FCSTSDV!$C$2:$C$674,0),MATCH('STOCK (2)'!Q$3,FCSTSDV!$D$1:$N$1,0))*'STOCK (2)'!$F316,1),0)/3290</f>
        <v>0</v>
      </c>
      <c r="R316" s="92">
        <f>+IFERROR(ROUND(INDEX(FCSTSDV!$D$2:$N$674,MATCH('STOCK (2)'!$D316,FCSTSDV!$C$2:$C$674,0),MATCH('STOCK (2)'!R$3,FCSTSDV!$D$1:$N$1,0))*'STOCK (2)'!$F316,1),0)/3290</f>
        <v>0</v>
      </c>
      <c r="S316" s="92">
        <f>+IFERROR(ROUND(INDEX(FCSTSDV!$D$2:$N$674,MATCH('STOCK (2)'!$D316,FCSTSDV!$C$2:$C$674,0),MATCH('STOCK (2)'!S$3,FCSTSDV!$D$1:$N$1,0))*'STOCK (2)'!$F316,1),0)/3290</f>
        <v>0</v>
      </c>
      <c r="T316" s="92">
        <f>+IFERROR(ROUND(INDEX(FCSTSDV!$D$2:$N$674,MATCH('STOCK (2)'!$D316,FCSTSDV!$C$2:$C$674,0),MATCH('STOCK (2)'!T$3,FCSTSDV!$D$1:$N$1,0))*'STOCK (2)'!$F316,1),0)/3290</f>
        <v>0</v>
      </c>
      <c r="U316" s="92">
        <f>+IFERROR(ROUND(INDEX(FCSTSDV!$D$2:$N$674,MATCH('STOCK (2)'!$D316,FCSTSDV!$C$2:$C$674,0),MATCH('STOCK (2)'!U$3,FCSTSDV!$D$1:$N$1,0))*'STOCK (2)'!$F316,1),0)/3290</f>
        <v>0</v>
      </c>
      <c r="V316" s="92">
        <f>+IFERROR(ROUND(INDEX(FCSTSDV!$D$2:$N$674,MATCH('STOCK (2)'!$D316,FCSTSDV!$C$2:$C$674,0),MATCH('STOCK (2)'!V$3,FCSTSDV!$D$1:$N$1,0))*'STOCK (2)'!$F316,1),0)/3290</f>
        <v>0</v>
      </c>
      <c r="W316" s="92">
        <f>+IFERROR(ROUND(INDEX(FCSTSDV!$D$2:$N$674,MATCH('STOCK (2)'!$D316,FCSTSDV!$C$2:$C$674,0),MATCH('STOCK (2)'!W$3,FCSTSDV!$D$1:$N$1,0))*'STOCK (2)'!$F316,1),0)/3290</f>
        <v>0</v>
      </c>
      <c r="X316" s="92">
        <f>+IFERROR(ROUND(INDEX(FCSTSDV!$D$2:$N$674,MATCH('STOCK (2)'!$D316,FCSTSDV!$C$2:$C$674,0),MATCH('STOCK (2)'!X$3,FCSTSDV!$D$1:$N$1,0))*'STOCK (2)'!$F316,1),0)/3290</f>
        <v>0</v>
      </c>
      <c r="Y316" s="92">
        <f>+IFERROR(ROUND(INDEX(FCSTSDV!$D$2:$N$674,MATCH('STOCK (2)'!$D316,FCSTSDV!$C$2:$C$674,0),MATCH('STOCK (2)'!Y$3,FCSTSDV!$D$1:$N$1,0))*'STOCK (2)'!$F316,1),0)/3290</f>
        <v>0</v>
      </c>
      <c r="Z316" s="92">
        <f>+IFERROR(ROUND(INDEX(FCSTSDV!$D$2:$N$674,MATCH('STOCK (2)'!$D316,FCSTSDV!$C$2:$C$674,0),MATCH('STOCK (2)'!Z$3,FCSTSDV!$D$1:$N$1,0))*'STOCK (2)'!$F316,1),0)/3290</f>
        <v>0</v>
      </c>
    </row>
    <row r="317" spans="1:26" ht="20.100000000000001" customHeight="1">
      <c r="A317" s="794"/>
      <c r="B317" s="794"/>
      <c r="C317" s="57"/>
      <c r="D317" s="49" t="s">
        <v>86</v>
      </c>
      <c r="E317" s="49" t="str">
        <f t="shared" si="149"/>
        <v>19mm*32.9m</v>
      </c>
      <c r="F317" s="301">
        <v>0.2</v>
      </c>
      <c r="G317" s="58"/>
      <c r="H317" s="58"/>
      <c r="I317" s="784"/>
      <c r="J317" s="81"/>
      <c r="K317" s="92">
        <f>+IFERROR(ROUND(INDEX(FCSTSDV!$D$2:$N$674,MATCH('STOCK (2)'!$D317,FCSTSDV!$C$2:$C$674,0),MATCH('STOCK (2)'!K$3,FCSTSDV!$D$1:$N$1,0))*'STOCK (2)'!$F317,1),0)/3290</f>
        <v>0</v>
      </c>
      <c r="L317" s="92">
        <f>+IFERROR(ROUND(INDEX(FCSTSDV!$D$2:$N$674,MATCH('STOCK (2)'!$D317,FCSTSDV!$C$2:$C$674,0),MATCH('STOCK (2)'!L$3,FCSTSDV!$D$1:$N$1,0))*'STOCK (2)'!$F317,1),0)/3290</f>
        <v>0</v>
      </c>
      <c r="M317" s="92">
        <f>+IFERROR(ROUND(INDEX(FCSTSDV!$D$2:$N$674,MATCH('STOCK (2)'!$D317,FCSTSDV!$C$2:$C$674,0),MATCH('STOCK (2)'!M$3,FCSTSDV!$D$1:$N$1,0))*'STOCK (2)'!$F317,1),0)/3290</f>
        <v>0</v>
      </c>
      <c r="N317" s="92">
        <f>+IFERROR(ROUND(INDEX(FCSTSDV!$D$2:$N$674,MATCH('STOCK (2)'!$D317,FCSTSDV!$C$2:$C$674,0),MATCH('STOCK (2)'!N$3,FCSTSDV!$D$1:$N$1,0))*'STOCK (2)'!$F317,1),0)/3290</f>
        <v>0</v>
      </c>
      <c r="O317" s="92">
        <f>+IFERROR(ROUND(INDEX(FCSTSDV!$D$2:$N$674,MATCH('STOCK (2)'!$D317,FCSTSDV!$C$2:$C$674,0),MATCH('STOCK (2)'!O$3,FCSTSDV!$D$1:$N$1,0))*'STOCK (2)'!$F317,1),0)/3290</f>
        <v>0</v>
      </c>
      <c r="P317" s="92">
        <f>+IFERROR(ROUND(INDEX(FCSTSDV!$D$2:$N$674,MATCH('STOCK (2)'!$D317,FCSTSDV!$C$2:$C$674,0),MATCH('STOCK (2)'!P$3,FCSTSDV!$D$1:$N$1,0))*'STOCK (2)'!$F317,1),0)/3290</f>
        <v>0</v>
      </c>
      <c r="Q317" s="92">
        <f>+IFERROR(ROUND(INDEX(FCSTSDV!$D$2:$N$674,MATCH('STOCK (2)'!$D317,FCSTSDV!$C$2:$C$674,0),MATCH('STOCK (2)'!Q$3,FCSTSDV!$D$1:$N$1,0))*'STOCK (2)'!$F317,1),0)/3290</f>
        <v>0</v>
      </c>
      <c r="R317" s="92">
        <f>+IFERROR(ROUND(INDEX(FCSTSDV!$D$2:$N$674,MATCH('STOCK (2)'!$D317,FCSTSDV!$C$2:$C$674,0),MATCH('STOCK (2)'!R$3,FCSTSDV!$D$1:$N$1,0))*'STOCK (2)'!$F317,1),0)/3290</f>
        <v>0</v>
      </c>
      <c r="S317" s="92">
        <f>+IFERROR(ROUND(INDEX(FCSTSDV!$D$2:$N$674,MATCH('STOCK (2)'!$D317,FCSTSDV!$C$2:$C$674,0),MATCH('STOCK (2)'!S$3,FCSTSDV!$D$1:$N$1,0))*'STOCK (2)'!$F317,1),0)/3290</f>
        <v>0</v>
      </c>
      <c r="T317" s="92">
        <f>+IFERROR(ROUND(INDEX(FCSTSDV!$D$2:$N$674,MATCH('STOCK (2)'!$D317,FCSTSDV!$C$2:$C$674,0),MATCH('STOCK (2)'!T$3,FCSTSDV!$D$1:$N$1,0))*'STOCK (2)'!$F317,1),0)/3290</f>
        <v>0</v>
      </c>
      <c r="U317" s="92">
        <f>+IFERROR(ROUND(INDEX(FCSTSDV!$D$2:$N$674,MATCH('STOCK (2)'!$D317,FCSTSDV!$C$2:$C$674,0),MATCH('STOCK (2)'!U$3,FCSTSDV!$D$1:$N$1,0))*'STOCK (2)'!$F317,1),0)/3290</f>
        <v>0</v>
      </c>
      <c r="V317" s="92">
        <f>+IFERROR(ROUND(INDEX(FCSTSDV!$D$2:$N$674,MATCH('STOCK (2)'!$D317,FCSTSDV!$C$2:$C$674,0),MATCH('STOCK (2)'!V$3,FCSTSDV!$D$1:$N$1,0))*'STOCK (2)'!$F317,1),0)/3290</f>
        <v>0</v>
      </c>
      <c r="W317" s="92">
        <f>+IFERROR(ROUND(INDEX(FCSTSDV!$D$2:$N$674,MATCH('STOCK (2)'!$D317,FCSTSDV!$C$2:$C$674,0),MATCH('STOCK (2)'!W$3,FCSTSDV!$D$1:$N$1,0))*'STOCK (2)'!$F317,1),0)/3290</f>
        <v>0</v>
      </c>
      <c r="X317" s="92">
        <f>+IFERROR(ROUND(INDEX(FCSTSDV!$D$2:$N$674,MATCH('STOCK (2)'!$D317,FCSTSDV!$C$2:$C$674,0),MATCH('STOCK (2)'!X$3,FCSTSDV!$D$1:$N$1,0))*'STOCK (2)'!$F317,1),0)/3290</f>
        <v>0</v>
      </c>
      <c r="Y317" s="92">
        <f>+IFERROR(ROUND(INDEX(FCSTSDV!$D$2:$N$674,MATCH('STOCK (2)'!$D317,FCSTSDV!$C$2:$C$674,0),MATCH('STOCK (2)'!Y$3,FCSTSDV!$D$1:$N$1,0))*'STOCK (2)'!$F317,1),0)/3290</f>
        <v>0</v>
      </c>
      <c r="Z317" s="92">
        <f>+IFERROR(ROUND(INDEX(FCSTSDV!$D$2:$N$674,MATCH('STOCK (2)'!$D317,FCSTSDV!$C$2:$C$674,0),MATCH('STOCK (2)'!Z$3,FCSTSDV!$D$1:$N$1,0))*'STOCK (2)'!$F317,1),0)/3290</f>
        <v>0</v>
      </c>
    </row>
    <row r="318" spans="1:26" ht="20.100000000000001" customHeight="1">
      <c r="A318" s="794"/>
      <c r="B318" s="794"/>
      <c r="C318" s="57" t="s">
        <v>35</v>
      </c>
      <c r="D318" s="49" t="s">
        <v>35</v>
      </c>
      <c r="E318" s="49"/>
      <c r="F318" s="301">
        <v>0.2</v>
      </c>
      <c r="G318" s="58"/>
      <c r="H318" s="58"/>
      <c r="I318" s="784"/>
      <c r="J318" s="81"/>
      <c r="K318" s="92">
        <f>+IFERROR(ROUND(INDEX(FCSTSDV!$D$2:$N$674,MATCH('STOCK (2)'!$D318,FCSTSDV!$C$2:$C$674,0),MATCH('STOCK (2)'!K$3,FCSTSDV!$D$1:$N$1,0))*'STOCK (2)'!$F318,1),0)/3290</f>
        <v>0</v>
      </c>
      <c r="L318" s="92">
        <f>+IFERROR(ROUND(INDEX(FCSTSDV!$D$2:$N$674,MATCH('STOCK (2)'!$D318,FCSTSDV!$C$2:$C$674,0),MATCH('STOCK (2)'!L$3,FCSTSDV!$D$1:$N$1,0))*'STOCK (2)'!$F318,1),0)/3290</f>
        <v>0</v>
      </c>
      <c r="M318" s="92">
        <f>+IFERROR(ROUND(INDEX(FCSTSDV!$D$2:$N$674,MATCH('STOCK (2)'!$D318,FCSTSDV!$C$2:$C$674,0),MATCH('STOCK (2)'!M$3,FCSTSDV!$D$1:$N$1,0))*'STOCK (2)'!$F318,1),0)/3290</f>
        <v>0</v>
      </c>
      <c r="N318" s="92">
        <f>+IFERROR(ROUND(INDEX(FCSTSDV!$D$2:$N$674,MATCH('STOCK (2)'!$D318,FCSTSDV!$C$2:$C$674,0),MATCH('STOCK (2)'!N$3,FCSTSDV!$D$1:$N$1,0))*'STOCK (2)'!$F318,1),0)/3290</f>
        <v>0</v>
      </c>
      <c r="O318" s="92">
        <f>+IFERROR(ROUND(INDEX(FCSTSDV!$D$2:$N$674,MATCH('STOCK (2)'!$D318,FCSTSDV!$C$2:$C$674,0),MATCH('STOCK (2)'!O$3,FCSTSDV!$D$1:$N$1,0))*'STOCK (2)'!$F318,1),0)/3290</f>
        <v>0</v>
      </c>
      <c r="P318" s="92">
        <f>+IFERROR(ROUND(INDEX(FCSTSDV!$D$2:$N$674,MATCH('STOCK (2)'!$D318,FCSTSDV!$C$2:$C$674,0),MATCH('STOCK (2)'!P$3,FCSTSDV!$D$1:$N$1,0))*'STOCK (2)'!$F318,1),0)/3290</f>
        <v>0</v>
      </c>
      <c r="Q318" s="92">
        <f>+IFERROR(ROUND(INDEX(FCSTSDV!$D$2:$N$674,MATCH('STOCK (2)'!$D318,FCSTSDV!$C$2:$C$674,0),MATCH('STOCK (2)'!Q$3,FCSTSDV!$D$1:$N$1,0))*'STOCK (2)'!$F318,1),0)/3290</f>
        <v>0</v>
      </c>
      <c r="R318" s="92">
        <f>+IFERROR(ROUND(INDEX(FCSTSDV!$D$2:$N$674,MATCH('STOCK (2)'!$D318,FCSTSDV!$C$2:$C$674,0),MATCH('STOCK (2)'!R$3,FCSTSDV!$D$1:$N$1,0))*'STOCK (2)'!$F318,1),0)/3290</f>
        <v>0</v>
      </c>
      <c r="S318" s="92">
        <f>+IFERROR(ROUND(INDEX(FCSTSDV!$D$2:$N$674,MATCH('STOCK (2)'!$D318,FCSTSDV!$C$2:$C$674,0),MATCH('STOCK (2)'!S$3,FCSTSDV!$D$1:$N$1,0))*'STOCK (2)'!$F318,1),0)/3290</f>
        <v>0</v>
      </c>
      <c r="T318" s="92">
        <f>+IFERROR(ROUND(INDEX(FCSTSDV!$D$2:$N$674,MATCH('STOCK (2)'!$D318,FCSTSDV!$C$2:$C$674,0),MATCH('STOCK (2)'!T$3,FCSTSDV!$D$1:$N$1,0))*'STOCK (2)'!$F318,1),0)/3290</f>
        <v>0</v>
      </c>
      <c r="U318" s="92">
        <f>+IFERROR(ROUND(INDEX(FCSTSDV!$D$2:$N$674,MATCH('STOCK (2)'!$D318,FCSTSDV!$C$2:$C$674,0),MATCH('STOCK (2)'!U$3,FCSTSDV!$D$1:$N$1,0))*'STOCK (2)'!$F318,1),0)/3290</f>
        <v>0</v>
      </c>
      <c r="V318" s="92">
        <f>+IFERROR(ROUND(INDEX(FCSTSDV!$D$2:$N$674,MATCH('STOCK (2)'!$D318,FCSTSDV!$C$2:$C$674,0),MATCH('STOCK (2)'!V$3,FCSTSDV!$D$1:$N$1,0))*'STOCK (2)'!$F318,1),0)/3290</f>
        <v>0</v>
      </c>
      <c r="W318" s="92">
        <f>+IFERROR(ROUND(INDEX(FCSTSDV!$D$2:$N$674,MATCH('STOCK (2)'!$D318,FCSTSDV!$C$2:$C$674,0),MATCH('STOCK (2)'!W$3,FCSTSDV!$D$1:$N$1,0))*'STOCK (2)'!$F318,1),0)/3290</f>
        <v>0</v>
      </c>
      <c r="X318" s="92">
        <f>+IFERROR(ROUND(INDEX(FCSTSDV!$D$2:$N$674,MATCH('STOCK (2)'!$D318,FCSTSDV!$C$2:$C$674,0),MATCH('STOCK (2)'!X$3,FCSTSDV!$D$1:$N$1,0))*'STOCK (2)'!$F318,1),0)/3290</f>
        <v>0</v>
      </c>
      <c r="Y318" s="92">
        <f>+IFERROR(ROUND(INDEX(FCSTSDV!$D$2:$N$674,MATCH('STOCK (2)'!$D318,FCSTSDV!$C$2:$C$674,0),MATCH('STOCK (2)'!Y$3,FCSTSDV!$D$1:$N$1,0))*'STOCK (2)'!$F318,1),0)/3290</f>
        <v>0</v>
      </c>
      <c r="Z318" s="92">
        <f>+IFERROR(ROUND(INDEX(FCSTSDV!$D$2:$N$674,MATCH('STOCK (2)'!$D318,FCSTSDV!$C$2:$C$674,0),MATCH('STOCK (2)'!Z$3,FCSTSDV!$D$1:$N$1,0))*'STOCK (2)'!$F318,1),0)/3290</f>
        <v>0</v>
      </c>
    </row>
    <row r="319" spans="1:26" ht="20.100000000000001" customHeight="1">
      <c r="A319" s="794"/>
      <c r="B319" s="794"/>
      <c r="C319" s="57"/>
      <c r="D319" s="49" t="s">
        <v>69</v>
      </c>
      <c r="E319" s="49" t="str">
        <f>+E317</f>
        <v>19mm*32.9m</v>
      </c>
      <c r="F319" s="301">
        <v>0.2</v>
      </c>
      <c r="G319" s="58"/>
      <c r="H319" s="58"/>
      <c r="I319" s="784"/>
      <c r="J319" s="81"/>
      <c r="K319" s="92">
        <f>+IFERROR(ROUND(INDEX(FCSTSDV!$D$2:$N$674,MATCH('STOCK (2)'!$D319,FCSTSDV!$C$2:$C$674,0),MATCH('STOCK (2)'!K$3,FCSTSDV!$D$1:$N$1,0))*'STOCK (2)'!$F319,1),0)/3290</f>
        <v>0</v>
      </c>
      <c r="L319" s="92">
        <f>+IFERROR(ROUND(INDEX(FCSTSDV!$D$2:$N$674,MATCH('STOCK (2)'!$D319,FCSTSDV!$C$2:$C$674,0),MATCH('STOCK (2)'!L$3,FCSTSDV!$D$1:$N$1,0))*'STOCK (2)'!$F319,1),0)/3290</f>
        <v>0</v>
      </c>
      <c r="M319" s="92">
        <f>+IFERROR(ROUND(INDEX(FCSTSDV!$D$2:$N$674,MATCH('STOCK (2)'!$D319,FCSTSDV!$C$2:$C$674,0),MATCH('STOCK (2)'!M$3,FCSTSDV!$D$1:$N$1,0))*'STOCK (2)'!$F319,1),0)/3290</f>
        <v>0</v>
      </c>
      <c r="N319" s="92">
        <f>+IFERROR(ROUND(INDEX(FCSTSDV!$D$2:$N$674,MATCH('STOCK (2)'!$D319,FCSTSDV!$C$2:$C$674,0),MATCH('STOCK (2)'!N$3,FCSTSDV!$D$1:$N$1,0))*'STOCK (2)'!$F319,1),0)/3290</f>
        <v>0</v>
      </c>
      <c r="O319" s="92">
        <f>+IFERROR(ROUND(INDEX(FCSTSDV!$D$2:$N$674,MATCH('STOCK (2)'!$D319,FCSTSDV!$C$2:$C$674,0),MATCH('STOCK (2)'!O$3,FCSTSDV!$D$1:$N$1,0))*'STOCK (2)'!$F319,1),0)/3290</f>
        <v>0</v>
      </c>
      <c r="P319" s="92">
        <f>+IFERROR(ROUND(INDEX(FCSTSDV!$D$2:$N$674,MATCH('STOCK (2)'!$D319,FCSTSDV!$C$2:$C$674,0),MATCH('STOCK (2)'!P$3,FCSTSDV!$D$1:$N$1,0))*'STOCK (2)'!$F319,1),0)/3290</f>
        <v>0</v>
      </c>
      <c r="Q319" s="92">
        <f>+IFERROR(ROUND(INDEX(FCSTSDV!$D$2:$N$674,MATCH('STOCK (2)'!$D319,FCSTSDV!$C$2:$C$674,0),MATCH('STOCK (2)'!Q$3,FCSTSDV!$D$1:$N$1,0))*'STOCK (2)'!$F319,1),0)/3290</f>
        <v>0</v>
      </c>
      <c r="R319" s="92">
        <f>+IFERROR(ROUND(INDEX(FCSTSDV!$D$2:$N$674,MATCH('STOCK (2)'!$D319,FCSTSDV!$C$2:$C$674,0),MATCH('STOCK (2)'!R$3,FCSTSDV!$D$1:$N$1,0))*'STOCK (2)'!$F319,1),0)/3290</f>
        <v>0</v>
      </c>
      <c r="S319" s="92">
        <f>+IFERROR(ROUND(INDEX(FCSTSDV!$D$2:$N$674,MATCH('STOCK (2)'!$D319,FCSTSDV!$C$2:$C$674,0),MATCH('STOCK (2)'!S$3,FCSTSDV!$D$1:$N$1,0))*'STOCK (2)'!$F319,1),0)/3290</f>
        <v>0</v>
      </c>
      <c r="T319" s="92">
        <f>+IFERROR(ROUND(INDEX(FCSTSDV!$D$2:$N$674,MATCH('STOCK (2)'!$D319,FCSTSDV!$C$2:$C$674,0),MATCH('STOCK (2)'!T$3,FCSTSDV!$D$1:$N$1,0))*'STOCK (2)'!$F319,1),0)/3290</f>
        <v>0</v>
      </c>
      <c r="U319" s="92">
        <f>+IFERROR(ROUND(INDEX(FCSTSDV!$D$2:$N$674,MATCH('STOCK (2)'!$D319,FCSTSDV!$C$2:$C$674,0),MATCH('STOCK (2)'!U$3,FCSTSDV!$D$1:$N$1,0))*'STOCK (2)'!$F319,1),0)/3290</f>
        <v>0</v>
      </c>
      <c r="V319" s="92">
        <f>+IFERROR(ROUND(INDEX(FCSTSDV!$D$2:$N$674,MATCH('STOCK (2)'!$D319,FCSTSDV!$C$2:$C$674,0),MATCH('STOCK (2)'!V$3,FCSTSDV!$D$1:$N$1,0))*'STOCK (2)'!$F319,1),0)/3290</f>
        <v>0</v>
      </c>
      <c r="W319" s="92">
        <f>+IFERROR(ROUND(INDEX(FCSTSDV!$D$2:$N$674,MATCH('STOCK (2)'!$D319,FCSTSDV!$C$2:$C$674,0),MATCH('STOCK (2)'!W$3,FCSTSDV!$D$1:$N$1,0))*'STOCK (2)'!$F319,1),0)/3290</f>
        <v>0</v>
      </c>
      <c r="X319" s="92">
        <f>+IFERROR(ROUND(INDEX(FCSTSDV!$D$2:$N$674,MATCH('STOCK (2)'!$D319,FCSTSDV!$C$2:$C$674,0),MATCH('STOCK (2)'!X$3,FCSTSDV!$D$1:$N$1,0))*'STOCK (2)'!$F319,1),0)/3290</f>
        <v>0</v>
      </c>
      <c r="Y319" s="92">
        <f>+IFERROR(ROUND(INDEX(FCSTSDV!$D$2:$N$674,MATCH('STOCK (2)'!$D319,FCSTSDV!$C$2:$C$674,0),MATCH('STOCK (2)'!Y$3,FCSTSDV!$D$1:$N$1,0))*'STOCK (2)'!$F319,1),0)/3290</f>
        <v>0</v>
      </c>
      <c r="Z319" s="92">
        <f>+IFERROR(ROUND(INDEX(FCSTSDV!$D$2:$N$674,MATCH('STOCK (2)'!$D319,FCSTSDV!$C$2:$C$674,0),MATCH('STOCK (2)'!Z$3,FCSTSDV!$D$1:$N$1,0))*'STOCK (2)'!$F319,1),0)/3290</f>
        <v>0</v>
      </c>
    </row>
    <row r="320" spans="1:26" ht="20.100000000000001" customHeight="1">
      <c r="A320" s="794"/>
      <c r="B320" s="794"/>
      <c r="C320" s="57"/>
      <c r="D320" s="32" t="s">
        <v>26</v>
      </c>
      <c r="E320" s="199" t="str">
        <f t="shared" si="149"/>
        <v>19mm*32.9m</v>
      </c>
      <c r="F320" s="172">
        <v>0.4</v>
      </c>
      <c r="G320" s="58"/>
      <c r="H320" s="58"/>
      <c r="I320" s="784"/>
      <c r="J320" s="81"/>
      <c r="K320" s="92">
        <f>+IFERROR(ROUND(INDEX(FCSTSDV!$D$2:$N$674,MATCH('STOCK (2)'!$D320,FCSTSDV!$C$2:$C$674,0),MATCH('STOCK (2)'!K$3,FCSTSDV!$D$1:$N$1,0))*'STOCK (2)'!$F320,1),0)/3290</f>
        <v>0</v>
      </c>
      <c r="L320" s="92">
        <f>+IFERROR(ROUND(INDEX(FCSTSDV!$D$2:$N$674,MATCH('STOCK (2)'!$D320,FCSTSDV!$C$2:$C$674,0),MATCH('STOCK (2)'!L$3,FCSTSDV!$D$1:$N$1,0))*'STOCK (2)'!$F320,1),0)/3290</f>
        <v>0</v>
      </c>
      <c r="M320" s="92">
        <f>+IFERROR(ROUND(INDEX(FCSTSDV!$D$2:$N$674,MATCH('STOCK (2)'!$D320,FCSTSDV!$C$2:$C$674,0),MATCH('STOCK (2)'!M$3,FCSTSDV!$D$1:$N$1,0))*'STOCK (2)'!$F320,1),0)/3290</f>
        <v>0</v>
      </c>
      <c r="N320" s="92">
        <f>+IFERROR(ROUND(INDEX(FCSTSDV!$D$2:$N$674,MATCH('STOCK (2)'!$D320,FCSTSDV!$C$2:$C$674,0),MATCH('STOCK (2)'!N$3,FCSTSDV!$D$1:$N$1,0))*'STOCK (2)'!$F320,1),0)/3290</f>
        <v>0</v>
      </c>
      <c r="O320" s="92">
        <f>+IFERROR(ROUND(INDEX(FCSTSDV!$D$2:$N$674,MATCH('STOCK (2)'!$D320,FCSTSDV!$C$2:$C$674,0),MATCH('STOCK (2)'!O$3,FCSTSDV!$D$1:$N$1,0))*'STOCK (2)'!$F320,1),0)/3290</f>
        <v>0</v>
      </c>
      <c r="P320" s="92">
        <f>+IFERROR(ROUND(INDEX(FCSTSDV!$D$2:$N$674,MATCH('STOCK (2)'!$D320,FCSTSDV!$C$2:$C$674,0),MATCH('STOCK (2)'!P$3,FCSTSDV!$D$1:$N$1,0))*'STOCK (2)'!$F320,1),0)/3290</f>
        <v>0</v>
      </c>
      <c r="Q320" s="92">
        <f>+IFERROR(ROUND(INDEX(FCSTSDV!$D$2:$N$674,MATCH('STOCK (2)'!$D320,FCSTSDV!$C$2:$C$674,0),MATCH('STOCK (2)'!Q$3,FCSTSDV!$D$1:$N$1,0))*'STOCK (2)'!$F320,1),0)/3290</f>
        <v>0</v>
      </c>
      <c r="R320" s="92">
        <f>+IFERROR(ROUND(INDEX(FCSTSDV!$D$2:$N$674,MATCH('STOCK (2)'!$D320,FCSTSDV!$C$2:$C$674,0),MATCH('STOCK (2)'!R$3,FCSTSDV!$D$1:$N$1,0))*'STOCK (2)'!$F320,1),0)/3290</f>
        <v>0</v>
      </c>
      <c r="S320" s="92">
        <f>+IFERROR(ROUND(INDEX(FCSTSDV!$D$2:$N$674,MATCH('STOCK (2)'!$D320,FCSTSDV!$C$2:$C$674,0),MATCH('STOCK (2)'!S$3,FCSTSDV!$D$1:$N$1,0))*'STOCK (2)'!$F320,1),0)/3290</f>
        <v>0</v>
      </c>
      <c r="T320" s="92">
        <f>+IFERROR(ROUND(INDEX(FCSTSDV!$D$2:$N$674,MATCH('STOCK (2)'!$D320,FCSTSDV!$C$2:$C$674,0),MATCH('STOCK (2)'!T$3,FCSTSDV!$D$1:$N$1,0))*'STOCK (2)'!$F320,1),0)/3290</f>
        <v>0</v>
      </c>
      <c r="U320" s="92">
        <f>+IFERROR(ROUND(INDEX(FCSTSDV!$D$2:$N$674,MATCH('STOCK (2)'!$D320,FCSTSDV!$C$2:$C$674,0),MATCH('STOCK (2)'!U$3,FCSTSDV!$D$1:$N$1,0))*'STOCK (2)'!$F320,1),0)/3290</f>
        <v>0</v>
      </c>
      <c r="V320" s="92">
        <f>+IFERROR(ROUND(INDEX(FCSTSDV!$D$2:$N$674,MATCH('STOCK (2)'!$D320,FCSTSDV!$C$2:$C$674,0),MATCH('STOCK (2)'!V$3,FCSTSDV!$D$1:$N$1,0))*'STOCK (2)'!$F320,1),0)/3290</f>
        <v>0</v>
      </c>
      <c r="W320" s="92">
        <f>+IFERROR(ROUND(INDEX(FCSTSDV!$D$2:$N$674,MATCH('STOCK (2)'!$D320,FCSTSDV!$C$2:$C$674,0),MATCH('STOCK (2)'!W$3,FCSTSDV!$D$1:$N$1,0))*'STOCK (2)'!$F320,1),0)/3290</f>
        <v>0</v>
      </c>
      <c r="X320" s="92">
        <f>+IFERROR(ROUND(INDEX(FCSTSDV!$D$2:$N$674,MATCH('STOCK (2)'!$D320,FCSTSDV!$C$2:$C$674,0),MATCH('STOCK (2)'!X$3,FCSTSDV!$D$1:$N$1,0))*'STOCK (2)'!$F320,1),0)/3290</f>
        <v>0</v>
      </c>
      <c r="Y320" s="92">
        <f>+IFERROR(ROUND(INDEX(FCSTSDV!$D$2:$N$674,MATCH('STOCK (2)'!$D320,FCSTSDV!$C$2:$C$674,0),MATCH('STOCK (2)'!Y$3,FCSTSDV!$D$1:$N$1,0))*'STOCK (2)'!$F320,1),0)/3290</f>
        <v>0</v>
      </c>
      <c r="Z320" s="92">
        <f>+IFERROR(ROUND(INDEX(FCSTSDV!$D$2:$N$674,MATCH('STOCK (2)'!$D320,FCSTSDV!$C$2:$C$674,0),MATCH('STOCK (2)'!Z$3,FCSTSDV!$D$1:$N$1,0))*'STOCK (2)'!$F320,1),0)/3290</f>
        <v>0</v>
      </c>
    </row>
    <row r="321" spans="1:26" ht="20.25" customHeight="1">
      <c r="A321" s="794"/>
      <c r="B321" s="794"/>
      <c r="C321" s="57"/>
      <c r="D321" s="32" t="s">
        <v>53</v>
      </c>
      <c r="E321" s="199" t="str">
        <f t="shared" si="149"/>
        <v>19mm*32.9m</v>
      </c>
      <c r="F321" s="172">
        <v>0.4</v>
      </c>
      <c r="G321" s="58"/>
      <c r="H321" s="58"/>
      <c r="I321" s="784"/>
      <c r="J321" s="81"/>
      <c r="K321" s="92">
        <f>+IFERROR(ROUND(INDEX(FCSTSDV!$D$2:$N$674,MATCH('STOCK (2)'!$D321,FCSTSDV!$C$2:$C$674,0),MATCH('STOCK (2)'!K$3,FCSTSDV!$D$1:$N$1,0))*'STOCK (2)'!$F321,1),0)/3290</f>
        <v>0</v>
      </c>
      <c r="L321" s="92">
        <f>+IFERROR(ROUND(INDEX(FCSTSDV!$D$2:$N$674,MATCH('STOCK (2)'!$D321,FCSTSDV!$C$2:$C$674,0),MATCH('STOCK (2)'!L$3,FCSTSDV!$D$1:$N$1,0))*'STOCK (2)'!$F321,1),0)/3290</f>
        <v>0</v>
      </c>
      <c r="M321" s="92">
        <f>+IFERROR(ROUND(INDEX(FCSTSDV!$D$2:$N$674,MATCH('STOCK (2)'!$D321,FCSTSDV!$C$2:$C$674,0),MATCH('STOCK (2)'!M$3,FCSTSDV!$D$1:$N$1,0))*'STOCK (2)'!$F321,1),0)/3290</f>
        <v>0</v>
      </c>
      <c r="N321" s="92">
        <f>+IFERROR(ROUND(INDEX(FCSTSDV!$D$2:$N$674,MATCH('STOCK (2)'!$D321,FCSTSDV!$C$2:$C$674,0),MATCH('STOCK (2)'!N$3,FCSTSDV!$D$1:$N$1,0))*'STOCK (2)'!$F321,1),0)/3290</f>
        <v>0</v>
      </c>
      <c r="O321" s="92">
        <f>+IFERROR(ROUND(INDEX(FCSTSDV!$D$2:$N$674,MATCH('STOCK (2)'!$D321,FCSTSDV!$C$2:$C$674,0),MATCH('STOCK (2)'!O$3,FCSTSDV!$D$1:$N$1,0))*'STOCK (2)'!$F321,1),0)/3290</f>
        <v>0</v>
      </c>
      <c r="P321" s="92">
        <f>+IFERROR(ROUND(INDEX(FCSTSDV!$D$2:$N$674,MATCH('STOCK (2)'!$D321,FCSTSDV!$C$2:$C$674,0),MATCH('STOCK (2)'!P$3,FCSTSDV!$D$1:$N$1,0))*'STOCK (2)'!$F321,1),0)/3290</f>
        <v>0</v>
      </c>
      <c r="Q321" s="92">
        <f>+IFERROR(ROUND(INDEX(FCSTSDV!$D$2:$N$674,MATCH('STOCK (2)'!$D321,FCSTSDV!$C$2:$C$674,0),MATCH('STOCK (2)'!Q$3,FCSTSDV!$D$1:$N$1,0))*'STOCK (2)'!$F321,1),0)/3290</f>
        <v>0</v>
      </c>
      <c r="R321" s="92">
        <f>+IFERROR(ROUND(INDEX(FCSTSDV!$D$2:$N$674,MATCH('STOCK (2)'!$D321,FCSTSDV!$C$2:$C$674,0),MATCH('STOCK (2)'!R$3,FCSTSDV!$D$1:$N$1,0))*'STOCK (2)'!$F321,1),0)/3290</f>
        <v>0</v>
      </c>
      <c r="S321" s="92">
        <f>+IFERROR(ROUND(INDEX(FCSTSDV!$D$2:$N$674,MATCH('STOCK (2)'!$D321,FCSTSDV!$C$2:$C$674,0),MATCH('STOCK (2)'!S$3,FCSTSDV!$D$1:$N$1,0))*'STOCK (2)'!$F321,1),0)/3290</f>
        <v>0</v>
      </c>
      <c r="T321" s="92">
        <f>+IFERROR(ROUND(INDEX(FCSTSDV!$D$2:$N$674,MATCH('STOCK (2)'!$D321,FCSTSDV!$C$2:$C$674,0),MATCH('STOCK (2)'!T$3,FCSTSDV!$D$1:$N$1,0))*'STOCK (2)'!$F321,1),0)/3290</f>
        <v>0</v>
      </c>
      <c r="U321" s="92">
        <f>+IFERROR(ROUND(INDEX(FCSTSDV!$D$2:$N$674,MATCH('STOCK (2)'!$D321,FCSTSDV!$C$2:$C$674,0),MATCH('STOCK (2)'!U$3,FCSTSDV!$D$1:$N$1,0))*'STOCK (2)'!$F321,1),0)/3290</f>
        <v>0</v>
      </c>
      <c r="V321" s="92">
        <f>+IFERROR(ROUND(INDEX(FCSTSDV!$D$2:$N$674,MATCH('STOCK (2)'!$D321,FCSTSDV!$C$2:$C$674,0),MATCH('STOCK (2)'!V$3,FCSTSDV!$D$1:$N$1,0))*'STOCK (2)'!$F321,1),0)/3290</f>
        <v>0</v>
      </c>
      <c r="W321" s="92">
        <f>+IFERROR(ROUND(INDEX(FCSTSDV!$D$2:$N$674,MATCH('STOCK (2)'!$D321,FCSTSDV!$C$2:$C$674,0),MATCH('STOCK (2)'!W$3,FCSTSDV!$D$1:$N$1,0))*'STOCK (2)'!$F321,1),0)/3290</f>
        <v>0</v>
      </c>
      <c r="X321" s="92">
        <f>+IFERROR(ROUND(INDEX(FCSTSDV!$D$2:$N$674,MATCH('STOCK (2)'!$D321,FCSTSDV!$C$2:$C$674,0),MATCH('STOCK (2)'!X$3,FCSTSDV!$D$1:$N$1,0))*'STOCK (2)'!$F321,1),0)/3290</f>
        <v>0</v>
      </c>
      <c r="Y321" s="92">
        <f>+IFERROR(ROUND(INDEX(FCSTSDV!$D$2:$N$674,MATCH('STOCK (2)'!$D321,FCSTSDV!$C$2:$C$674,0),MATCH('STOCK (2)'!Y$3,FCSTSDV!$D$1:$N$1,0))*'STOCK (2)'!$F321,1),0)/3290</f>
        <v>0</v>
      </c>
      <c r="Z321" s="92">
        <f>+IFERROR(ROUND(INDEX(FCSTSDV!$D$2:$N$674,MATCH('STOCK (2)'!$D321,FCSTSDV!$C$2:$C$674,0),MATCH('STOCK (2)'!Z$3,FCSTSDV!$D$1:$N$1,0))*'STOCK (2)'!$F321,1),0)/3290</f>
        <v>0</v>
      </c>
    </row>
    <row r="322" spans="1:26" ht="20.100000000000001" customHeight="1">
      <c r="A322" s="794"/>
      <c r="B322" s="794"/>
      <c r="C322" s="57"/>
      <c r="D322" s="32" t="s">
        <v>49</v>
      </c>
      <c r="E322" s="199" t="str">
        <f t="shared" si="149"/>
        <v>19mm*32.9m</v>
      </c>
      <c r="F322" s="172">
        <v>0.3</v>
      </c>
      <c r="G322" s="58"/>
      <c r="H322" s="58"/>
      <c r="I322" s="784"/>
      <c r="J322" s="81"/>
      <c r="K322" s="92">
        <f>+IFERROR(ROUND(INDEX(FCSTSDV!$D$2:$N$674,MATCH('STOCK (2)'!$D322,FCSTSDV!$C$2:$C$674,0),MATCH('STOCK (2)'!K$3,FCSTSDV!$D$1:$N$1,0))*'STOCK (2)'!$F322,1),0)/3290</f>
        <v>0</v>
      </c>
      <c r="L322" s="92">
        <f>+IFERROR(ROUND(INDEX(FCSTSDV!$D$2:$N$674,MATCH('STOCK (2)'!$D322,FCSTSDV!$C$2:$C$674,0),MATCH('STOCK (2)'!L$3,FCSTSDV!$D$1:$N$1,0))*'STOCK (2)'!$F322,1),0)/3290</f>
        <v>0</v>
      </c>
      <c r="M322" s="92">
        <f>+IFERROR(ROUND(INDEX(FCSTSDV!$D$2:$N$674,MATCH('STOCK (2)'!$D322,FCSTSDV!$C$2:$C$674,0),MATCH('STOCK (2)'!M$3,FCSTSDV!$D$1:$N$1,0))*'STOCK (2)'!$F322,1),0)/3290</f>
        <v>0</v>
      </c>
      <c r="N322" s="92">
        <f>+IFERROR(ROUND(INDEX(FCSTSDV!$D$2:$N$674,MATCH('STOCK (2)'!$D322,FCSTSDV!$C$2:$C$674,0),MATCH('STOCK (2)'!N$3,FCSTSDV!$D$1:$N$1,0))*'STOCK (2)'!$F322,1),0)/3290</f>
        <v>0</v>
      </c>
      <c r="O322" s="92">
        <f>+IFERROR(ROUND(INDEX(FCSTSDV!$D$2:$N$674,MATCH('STOCK (2)'!$D322,FCSTSDV!$C$2:$C$674,0),MATCH('STOCK (2)'!O$3,FCSTSDV!$D$1:$N$1,0))*'STOCK (2)'!$F322,1),0)/3290</f>
        <v>0</v>
      </c>
      <c r="P322" s="92">
        <f>+IFERROR(ROUND(INDEX(FCSTSDV!$D$2:$N$674,MATCH('STOCK (2)'!$D322,FCSTSDV!$C$2:$C$674,0),MATCH('STOCK (2)'!P$3,FCSTSDV!$D$1:$N$1,0))*'STOCK (2)'!$F322,1),0)/3290</f>
        <v>0</v>
      </c>
      <c r="Q322" s="92">
        <f>+IFERROR(ROUND(INDEX(FCSTSDV!$D$2:$N$674,MATCH('STOCK (2)'!$D322,FCSTSDV!$C$2:$C$674,0),MATCH('STOCK (2)'!Q$3,FCSTSDV!$D$1:$N$1,0))*'STOCK (2)'!$F322,1),0)/3290</f>
        <v>0</v>
      </c>
      <c r="R322" s="92">
        <f>+IFERROR(ROUND(INDEX(FCSTSDV!$D$2:$N$674,MATCH('STOCK (2)'!$D322,FCSTSDV!$C$2:$C$674,0),MATCH('STOCK (2)'!R$3,FCSTSDV!$D$1:$N$1,0))*'STOCK (2)'!$F322,1),0)/3290</f>
        <v>0</v>
      </c>
      <c r="S322" s="92">
        <f>+IFERROR(ROUND(INDEX(FCSTSDV!$D$2:$N$674,MATCH('STOCK (2)'!$D322,FCSTSDV!$C$2:$C$674,0),MATCH('STOCK (2)'!S$3,FCSTSDV!$D$1:$N$1,0))*'STOCK (2)'!$F322,1),0)/3290</f>
        <v>0</v>
      </c>
      <c r="T322" s="92">
        <f>+IFERROR(ROUND(INDEX(FCSTSDV!$D$2:$N$674,MATCH('STOCK (2)'!$D322,FCSTSDV!$C$2:$C$674,0),MATCH('STOCK (2)'!T$3,FCSTSDV!$D$1:$N$1,0))*'STOCK (2)'!$F322,1),0)/3290</f>
        <v>0</v>
      </c>
      <c r="U322" s="92">
        <f>+IFERROR(ROUND(INDEX(FCSTSDV!$D$2:$N$674,MATCH('STOCK (2)'!$D322,FCSTSDV!$C$2:$C$674,0),MATCH('STOCK (2)'!U$3,FCSTSDV!$D$1:$N$1,0))*'STOCK (2)'!$F322,1),0)/3290</f>
        <v>0</v>
      </c>
      <c r="V322" s="92">
        <f>+IFERROR(ROUND(INDEX(FCSTSDV!$D$2:$N$674,MATCH('STOCK (2)'!$D322,FCSTSDV!$C$2:$C$674,0),MATCH('STOCK (2)'!V$3,FCSTSDV!$D$1:$N$1,0))*'STOCK (2)'!$F322,1),0)/3290</f>
        <v>0</v>
      </c>
      <c r="W322" s="92">
        <f>+IFERROR(ROUND(INDEX(FCSTSDV!$D$2:$N$674,MATCH('STOCK (2)'!$D322,FCSTSDV!$C$2:$C$674,0),MATCH('STOCK (2)'!W$3,FCSTSDV!$D$1:$N$1,0))*'STOCK (2)'!$F322,1),0)/3290</f>
        <v>0</v>
      </c>
      <c r="X322" s="92">
        <f>+IFERROR(ROUND(INDEX(FCSTSDV!$D$2:$N$674,MATCH('STOCK (2)'!$D322,FCSTSDV!$C$2:$C$674,0),MATCH('STOCK (2)'!X$3,FCSTSDV!$D$1:$N$1,0))*'STOCK (2)'!$F322,1),0)/3290</f>
        <v>0</v>
      </c>
      <c r="Y322" s="92">
        <f>+IFERROR(ROUND(INDEX(FCSTSDV!$D$2:$N$674,MATCH('STOCK (2)'!$D322,FCSTSDV!$C$2:$C$674,0),MATCH('STOCK (2)'!Y$3,FCSTSDV!$D$1:$N$1,0))*'STOCK (2)'!$F322,1),0)/3290</f>
        <v>0</v>
      </c>
      <c r="Z322" s="92">
        <f>+IFERROR(ROUND(INDEX(FCSTSDV!$D$2:$N$674,MATCH('STOCK (2)'!$D322,FCSTSDV!$C$2:$C$674,0),MATCH('STOCK (2)'!Z$3,FCSTSDV!$D$1:$N$1,0))*'STOCK (2)'!$F322,1),0)/3290</f>
        <v>0</v>
      </c>
    </row>
    <row r="323" spans="1:26" ht="20.100000000000001" customHeight="1">
      <c r="A323" s="794"/>
      <c r="B323" s="794"/>
      <c r="C323" s="57"/>
      <c r="D323" s="32" t="s">
        <v>48</v>
      </c>
      <c r="E323" s="199" t="str">
        <f t="shared" si="149"/>
        <v>19mm*32.9m</v>
      </c>
      <c r="F323" s="172">
        <v>0.3</v>
      </c>
      <c r="G323" s="58"/>
      <c r="H323" s="58"/>
      <c r="I323" s="784"/>
      <c r="J323" s="81"/>
      <c r="K323" s="92">
        <f>+IFERROR(ROUND(INDEX(FCSTSDV!$D$2:$N$674,MATCH('STOCK (2)'!$D323,FCSTSDV!$C$2:$C$674,0),MATCH('STOCK (2)'!K$3,FCSTSDV!$D$1:$N$1,0))*'STOCK (2)'!$F323,1),0)/3290</f>
        <v>0</v>
      </c>
      <c r="L323" s="92">
        <f>+IFERROR(ROUND(INDEX(FCSTSDV!$D$2:$N$674,MATCH('STOCK (2)'!$D323,FCSTSDV!$C$2:$C$674,0),MATCH('STOCK (2)'!L$3,FCSTSDV!$D$1:$N$1,0))*'STOCK (2)'!$F323,1),0)/3290</f>
        <v>0</v>
      </c>
      <c r="M323" s="92">
        <f>+IFERROR(ROUND(INDEX(FCSTSDV!$D$2:$N$674,MATCH('STOCK (2)'!$D323,FCSTSDV!$C$2:$C$674,0),MATCH('STOCK (2)'!M$3,FCSTSDV!$D$1:$N$1,0))*'STOCK (2)'!$F323,1),0)/3290</f>
        <v>0</v>
      </c>
      <c r="N323" s="92">
        <f>+IFERROR(ROUND(INDEX(FCSTSDV!$D$2:$N$674,MATCH('STOCK (2)'!$D323,FCSTSDV!$C$2:$C$674,0),MATCH('STOCK (2)'!N$3,FCSTSDV!$D$1:$N$1,0))*'STOCK (2)'!$F323,1),0)/3290</f>
        <v>0</v>
      </c>
      <c r="O323" s="92">
        <f>+IFERROR(ROUND(INDEX(FCSTSDV!$D$2:$N$674,MATCH('STOCK (2)'!$D323,FCSTSDV!$C$2:$C$674,0),MATCH('STOCK (2)'!O$3,FCSTSDV!$D$1:$N$1,0))*'STOCK (2)'!$F323,1),0)/3290</f>
        <v>0</v>
      </c>
      <c r="P323" s="92">
        <f>+IFERROR(ROUND(INDEX(FCSTSDV!$D$2:$N$674,MATCH('STOCK (2)'!$D323,FCSTSDV!$C$2:$C$674,0),MATCH('STOCK (2)'!P$3,FCSTSDV!$D$1:$N$1,0))*'STOCK (2)'!$F323,1),0)/3290</f>
        <v>0</v>
      </c>
      <c r="Q323" s="92">
        <f>+IFERROR(ROUND(INDEX(FCSTSDV!$D$2:$N$674,MATCH('STOCK (2)'!$D323,FCSTSDV!$C$2:$C$674,0),MATCH('STOCK (2)'!Q$3,FCSTSDV!$D$1:$N$1,0))*'STOCK (2)'!$F323,1),0)/3290</f>
        <v>0</v>
      </c>
      <c r="R323" s="92">
        <f>+IFERROR(ROUND(INDEX(FCSTSDV!$D$2:$N$674,MATCH('STOCK (2)'!$D323,FCSTSDV!$C$2:$C$674,0),MATCH('STOCK (2)'!R$3,FCSTSDV!$D$1:$N$1,0))*'STOCK (2)'!$F323,1),0)/3290</f>
        <v>0</v>
      </c>
      <c r="S323" s="92">
        <f>+IFERROR(ROUND(INDEX(FCSTSDV!$D$2:$N$674,MATCH('STOCK (2)'!$D323,FCSTSDV!$C$2:$C$674,0),MATCH('STOCK (2)'!S$3,FCSTSDV!$D$1:$N$1,0))*'STOCK (2)'!$F323,1),0)/3290</f>
        <v>0</v>
      </c>
      <c r="T323" s="92">
        <f>+IFERROR(ROUND(INDEX(FCSTSDV!$D$2:$N$674,MATCH('STOCK (2)'!$D323,FCSTSDV!$C$2:$C$674,0),MATCH('STOCK (2)'!T$3,FCSTSDV!$D$1:$N$1,0))*'STOCK (2)'!$F323,1),0)/3290</f>
        <v>0</v>
      </c>
      <c r="U323" s="92">
        <f>+IFERROR(ROUND(INDEX(FCSTSDV!$D$2:$N$674,MATCH('STOCK (2)'!$D323,FCSTSDV!$C$2:$C$674,0),MATCH('STOCK (2)'!U$3,FCSTSDV!$D$1:$N$1,0))*'STOCK (2)'!$F323,1),0)/3290</f>
        <v>0</v>
      </c>
      <c r="V323" s="92">
        <f>+IFERROR(ROUND(INDEX(FCSTSDV!$D$2:$N$674,MATCH('STOCK (2)'!$D323,FCSTSDV!$C$2:$C$674,0),MATCH('STOCK (2)'!V$3,FCSTSDV!$D$1:$N$1,0))*'STOCK (2)'!$F323,1),0)/3290</f>
        <v>0</v>
      </c>
      <c r="W323" s="92">
        <f>+IFERROR(ROUND(INDEX(FCSTSDV!$D$2:$N$674,MATCH('STOCK (2)'!$D323,FCSTSDV!$C$2:$C$674,0),MATCH('STOCK (2)'!W$3,FCSTSDV!$D$1:$N$1,0))*'STOCK (2)'!$F323,1),0)/3290</f>
        <v>0</v>
      </c>
      <c r="X323" s="92">
        <f>+IFERROR(ROUND(INDEX(FCSTSDV!$D$2:$N$674,MATCH('STOCK (2)'!$D323,FCSTSDV!$C$2:$C$674,0),MATCH('STOCK (2)'!X$3,FCSTSDV!$D$1:$N$1,0))*'STOCK (2)'!$F323,1),0)/3290</f>
        <v>0</v>
      </c>
      <c r="Y323" s="92">
        <f>+IFERROR(ROUND(INDEX(FCSTSDV!$D$2:$N$674,MATCH('STOCK (2)'!$D323,FCSTSDV!$C$2:$C$674,0),MATCH('STOCK (2)'!Y$3,FCSTSDV!$D$1:$N$1,0))*'STOCK (2)'!$F323,1),0)/3290</f>
        <v>0</v>
      </c>
      <c r="Z323" s="92">
        <f>+IFERROR(ROUND(INDEX(FCSTSDV!$D$2:$N$674,MATCH('STOCK (2)'!$D323,FCSTSDV!$C$2:$C$674,0),MATCH('STOCK (2)'!Z$3,FCSTSDV!$D$1:$N$1,0))*'STOCK (2)'!$F323,1),0)/3290</f>
        <v>0</v>
      </c>
    </row>
    <row r="324" spans="1:26" ht="20.100000000000001" customHeight="1">
      <c r="A324" s="794"/>
      <c r="B324" s="794"/>
      <c r="C324" s="57"/>
      <c r="D324" s="32" t="s">
        <v>45</v>
      </c>
      <c r="E324" s="199" t="str">
        <f t="shared" si="149"/>
        <v>19mm*32.9m</v>
      </c>
      <c r="F324" s="172">
        <v>0.3</v>
      </c>
      <c r="G324" s="58"/>
      <c r="H324" s="58"/>
      <c r="I324" s="784"/>
      <c r="J324" s="81"/>
      <c r="K324" s="92">
        <f>+IFERROR(ROUND(INDEX(FCSTSDV!$D$2:$N$674,MATCH('STOCK (2)'!$D324,FCSTSDV!$C$2:$C$674,0),MATCH('STOCK (2)'!K$3,FCSTSDV!$D$1:$N$1,0))*'STOCK (2)'!$F324,1),0)/3290</f>
        <v>0</v>
      </c>
      <c r="L324" s="92">
        <f>+IFERROR(ROUND(INDEX(FCSTSDV!$D$2:$N$674,MATCH('STOCK (2)'!$D324,FCSTSDV!$C$2:$C$674,0),MATCH('STOCK (2)'!L$3,FCSTSDV!$D$1:$N$1,0))*'STOCK (2)'!$F324,1),0)/3290</f>
        <v>0</v>
      </c>
      <c r="M324" s="92">
        <f>+IFERROR(ROUND(INDEX(FCSTSDV!$D$2:$N$674,MATCH('STOCK (2)'!$D324,FCSTSDV!$C$2:$C$674,0),MATCH('STOCK (2)'!M$3,FCSTSDV!$D$1:$N$1,0))*'STOCK (2)'!$F324,1),0)/3290</f>
        <v>0</v>
      </c>
      <c r="N324" s="92">
        <f>+IFERROR(ROUND(INDEX(FCSTSDV!$D$2:$N$674,MATCH('STOCK (2)'!$D324,FCSTSDV!$C$2:$C$674,0),MATCH('STOCK (2)'!N$3,FCSTSDV!$D$1:$N$1,0))*'STOCK (2)'!$F324,1),0)/3290</f>
        <v>0</v>
      </c>
      <c r="O324" s="92">
        <f>+IFERROR(ROUND(INDEX(FCSTSDV!$D$2:$N$674,MATCH('STOCK (2)'!$D324,FCSTSDV!$C$2:$C$674,0),MATCH('STOCK (2)'!O$3,FCSTSDV!$D$1:$N$1,0))*'STOCK (2)'!$F324,1),0)/3290</f>
        <v>0</v>
      </c>
      <c r="P324" s="92">
        <f>+IFERROR(ROUND(INDEX(FCSTSDV!$D$2:$N$674,MATCH('STOCK (2)'!$D324,FCSTSDV!$C$2:$C$674,0),MATCH('STOCK (2)'!P$3,FCSTSDV!$D$1:$N$1,0))*'STOCK (2)'!$F324,1),0)/3290</f>
        <v>0</v>
      </c>
      <c r="Q324" s="92">
        <f>+IFERROR(ROUND(INDEX(FCSTSDV!$D$2:$N$674,MATCH('STOCK (2)'!$D324,FCSTSDV!$C$2:$C$674,0),MATCH('STOCK (2)'!Q$3,FCSTSDV!$D$1:$N$1,0))*'STOCK (2)'!$F324,1),0)/3290</f>
        <v>0</v>
      </c>
      <c r="R324" s="92">
        <f>+IFERROR(ROUND(INDEX(FCSTSDV!$D$2:$N$674,MATCH('STOCK (2)'!$D324,FCSTSDV!$C$2:$C$674,0),MATCH('STOCK (2)'!R$3,FCSTSDV!$D$1:$N$1,0))*'STOCK (2)'!$F324,1),0)/3290</f>
        <v>0</v>
      </c>
      <c r="S324" s="92">
        <f>+IFERROR(ROUND(INDEX(FCSTSDV!$D$2:$N$674,MATCH('STOCK (2)'!$D324,FCSTSDV!$C$2:$C$674,0),MATCH('STOCK (2)'!S$3,FCSTSDV!$D$1:$N$1,0))*'STOCK (2)'!$F324,1),0)/3290</f>
        <v>0</v>
      </c>
      <c r="T324" s="92">
        <f>+IFERROR(ROUND(INDEX(FCSTSDV!$D$2:$N$674,MATCH('STOCK (2)'!$D324,FCSTSDV!$C$2:$C$674,0),MATCH('STOCK (2)'!T$3,FCSTSDV!$D$1:$N$1,0))*'STOCK (2)'!$F324,1),0)/3290</f>
        <v>0</v>
      </c>
      <c r="U324" s="92">
        <f>+IFERROR(ROUND(INDEX(FCSTSDV!$D$2:$N$674,MATCH('STOCK (2)'!$D324,FCSTSDV!$C$2:$C$674,0),MATCH('STOCK (2)'!U$3,FCSTSDV!$D$1:$N$1,0))*'STOCK (2)'!$F324,1),0)/3290</f>
        <v>0</v>
      </c>
      <c r="V324" s="92">
        <f>+IFERROR(ROUND(INDEX(FCSTSDV!$D$2:$N$674,MATCH('STOCK (2)'!$D324,FCSTSDV!$C$2:$C$674,0),MATCH('STOCK (2)'!V$3,FCSTSDV!$D$1:$N$1,0))*'STOCK (2)'!$F324,1),0)/3290</f>
        <v>0</v>
      </c>
      <c r="W324" s="92">
        <f>+IFERROR(ROUND(INDEX(FCSTSDV!$D$2:$N$674,MATCH('STOCK (2)'!$D324,FCSTSDV!$C$2:$C$674,0),MATCH('STOCK (2)'!W$3,FCSTSDV!$D$1:$N$1,0))*'STOCK (2)'!$F324,1),0)/3290</f>
        <v>0</v>
      </c>
      <c r="X324" s="92">
        <f>+IFERROR(ROUND(INDEX(FCSTSDV!$D$2:$N$674,MATCH('STOCK (2)'!$D324,FCSTSDV!$C$2:$C$674,0),MATCH('STOCK (2)'!X$3,FCSTSDV!$D$1:$N$1,0))*'STOCK (2)'!$F324,1),0)/3290</f>
        <v>0</v>
      </c>
      <c r="Y324" s="92">
        <f>+IFERROR(ROUND(INDEX(FCSTSDV!$D$2:$N$674,MATCH('STOCK (2)'!$D324,FCSTSDV!$C$2:$C$674,0),MATCH('STOCK (2)'!Y$3,FCSTSDV!$D$1:$N$1,0))*'STOCK (2)'!$F324,1),0)/3290</f>
        <v>0</v>
      </c>
      <c r="Z324" s="92">
        <f>+IFERROR(ROUND(INDEX(FCSTSDV!$D$2:$N$674,MATCH('STOCK (2)'!$D324,FCSTSDV!$C$2:$C$674,0),MATCH('STOCK (2)'!Z$3,FCSTSDV!$D$1:$N$1,0))*'STOCK (2)'!$F324,1),0)/3290</f>
        <v>0</v>
      </c>
    </row>
    <row r="325" spans="1:26" ht="20.100000000000001" customHeight="1">
      <c r="A325" s="794"/>
      <c r="B325" s="794"/>
      <c r="C325" s="57"/>
      <c r="D325" s="32" t="s">
        <v>23</v>
      </c>
      <c r="E325" s="199" t="str">
        <f t="shared" si="149"/>
        <v>19mm*32.9m</v>
      </c>
      <c r="F325" s="172">
        <v>0.4</v>
      </c>
      <c r="G325" s="58"/>
      <c r="H325" s="58"/>
      <c r="I325" s="784"/>
      <c r="J325" s="81"/>
      <c r="K325" s="92">
        <f>+IFERROR(ROUND(INDEX(FCSTSDV!$D$2:$N$674,MATCH('STOCK (2)'!$D325,FCSTSDV!$C$2:$C$674,0),MATCH('STOCK (2)'!K$3,FCSTSDV!$D$1:$N$1,0))*'STOCK (2)'!$F325,1),0)/3290</f>
        <v>0</v>
      </c>
      <c r="L325" s="92">
        <f>+IFERROR(ROUND(INDEX(FCSTSDV!$D$2:$N$674,MATCH('STOCK (2)'!$D325,FCSTSDV!$C$2:$C$674,0),MATCH('STOCK (2)'!L$3,FCSTSDV!$D$1:$N$1,0))*'STOCK (2)'!$F325,1),0)/3290</f>
        <v>0</v>
      </c>
      <c r="M325" s="92">
        <f>+IFERROR(ROUND(INDEX(FCSTSDV!$D$2:$N$674,MATCH('STOCK (2)'!$D325,FCSTSDV!$C$2:$C$674,0),MATCH('STOCK (2)'!M$3,FCSTSDV!$D$1:$N$1,0))*'STOCK (2)'!$F325,1),0)/3290</f>
        <v>0</v>
      </c>
      <c r="N325" s="92">
        <f>+IFERROR(ROUND(INDEX(FCSTSDV!$D$2:$N$674,MATCH('STOCK (2)'!$D325,FCSTSDV!$C$2:$C$674,0),MATCH('STOCK (2)'!N$3,FCSTSDV!$D$1:$N$1,0))*'STOCK (2)'!$F325,1),0)/3290</f>
        <v>0</v>
      </c>
      <c r="O325" s="92">
        <f>+IFERROR(ROUND(INDEX(FCSTSDV!$D$2:$N$674,MATCH('STOCK (2)'!$D325,FCSTSDV!$C$2:$C$674,0),MATCH('STOCK (2)'!O$3,FCSTSDV!$D$1:$N$1,0))*'STOCK (2)'!$F325,1),0)/3290</f>
        <v>0</v>
      </c>
      <c r="P325" s="92">
        <f>+IFERROR(ROUND(INDEX(FCSTSDV!$D$2:$N$674,MATCH('STOCK (2)'!$D325,FCSTSDV!$C$2:$C$674,0),MATCH('STOCK (2)'!P$3,FCSTSDV!$D$1:$N$1,0))*'STOCK (2)'!$F325,1),0)/3290</f>
        <v>0</v>
      </c>
      <c r="Q325" s="92">
        <f>+IFERROR(ROUND(INDEX(FCSTSDV!$D$2:$N$674,MATCH('STOCK (2)'!$D325,FCSTSDV!$C$2:$C$674,0),MATCH('STOCK (2)'!Q$3,FCSTSDV!$D$1:$N$1,0))*'STOCK (2)'!$F325,1),0)/3290</f>
        <v>0</v>
      </c>
      <c r="R325" s="92">
        <f>+IFERROR(ROUND(INDEX(FCSTSDV!$D$2:$N$674,MATCH('STOCK (2)'!$D325,FCSTSDV!$C$2:$C$674,0),MATCH('STOCK (2)'!R$3,FCSTSDV!$D$1:$N$1,0))*'STOCK (2)'!$F325,1),0)/3290</f>
        <v>0</v>
      </c>
      <c r="S325" s="92">
        <f>+IFERROR(ROUND(INDEX(FCSTSDV!$D$2:$N$674,MATCH('STOCK (2)'!$D325,FCSTSDV!$C$2:$C$674,0),MATCH('STOCK (2)'!S$3,FCSTSDV!$D$1:$N$1,0))*'STOCK (2)'!$F325,1),0)/3290</f>
        <v>0</v>
      </c>
      <c r="T325" s="92">
        <f>+IFERROR(ROUND(INDEX(FCSTSDV!$D$2:$N$674,MATCH('STOCK (2)'!$D325,FCSTSDV!$C$2:$C$674,0),MATCH('STOCK (2)'!T$3,FCSTSDV!$D$1:$N$1,0))*'STOCK (2)'!$F325,1),0)/3290</f>
        <v>0</v>
      </c>
      <c r="U325" s="92">
        <f>+IFERROR(ROUND(INDEX(FCSTSDV!$D$2:$N$674,MATCH('STOCK (2)'!$D325,FCSTSDV!$C$2:$C$674,0),MATCH('STOCK (2)'!U$3,FCSTSDV!$D$1:$N$1,0))*'STOCK (2)'!$F325,1),0)/3290</f>
        <v>0</v>
      </c>
      <c r="V325" s="92">
        <f>+IFERROR(ROUND(INDEX(FCSTSDV!$D$2:$N$674,MATCH('STOCK (2)'!$D325,FCSTSDV!$C$2:$C$674,0),MATCH('STOCK (2)'!V$3,FCSTSDV!$D$1:$N$1,0))*'STOCK (2)'!$F325,1),0)/3290</f>
        <v>0</v>
      </c>
      <c r="W325" s="92">
        <f>+IFERROR(ROUND(INDEX(FCSTSDV!$D$2:$N$674,MATCH('STOCK (2)'!$D325,FCSTSDV!$C$2:$C$674,0),MATCH('STOCK (2)'!W$3,FCSTSDV!$D$1:$N$1,0))*'STOCK (2)'!$F325,1),0)/3290</f>
        <v>0</v>
      </c>
      <c r="X325" s="92">
        <f>+IFERROR(ROUND(INDEX(FCSTSDV!$D$2:$N$674,MATCH('STOCK (2)'!$D325,FCSTSDV!$C$2:$C$674,0),MATCH('STOCK (2)'!X$3,FCSTSDV!$D$1:$N$1,0))*'STOCK (2)'!$F325,1),0)/3290</f>
        <v>0</v>
      </c>
      <c r="Y325" s="92">
        <f>+IFERROR(ROUND(INDEX(FCSTSDV!$D$2:$N$674,MATCH('STOCK (2)'!$D325,FCSTSDV!$C$2:$C$674,0),MATCH('STOCK (2)'!Y$3,FCSTSDV!$D$1:$N$1,0))*'STOCK (2)'!$F325,1),0)/3290</f>
        <v>0</v>
      </c>
      <c r="Z325" s="92">
        <f>+IFERROR(ROUND(INDEX(FCSTSDV!$D$2:$N$674,MATCH('STOCK (2)'!$D325,FCSTSDV!$C$2:$C$674,0),MATCH('STOCK (2)'!Z$3,FCSTSDV!$D$1:$N$1,0))*'STOCK (2)'!$F325,1),0)/3290</f>
        <v>0</v>
      </c>
    </row>
    <row r="326" spans="1:26" ht="20.100000000000001" customHeight="1">
      <c r="A326" s="794"/>
      <c r="B326" s="794"/>
      <c r="C326" s="57"/>
      <c r="D326" s="32" t="s">
        <v>24</v>
      </c>
      <c r="E326" s="199" t="str">
        <f t="shared" si="149"/>
        <v>19mm*32.9m</v>
      </c>
      <c r="F326" s="172">
        <v>0.4</v>
      </c>
      <c r="G326" s="58"/>
      <c r="H326" s="58"/>
      <c r="I326" s="784"/>
      <c r="J326" s="81"/>
      <c r="K326" s="92">
        <f>+IFERROR(ROUND(INDEX(FCSTSDV!$D$2:$N$674,MATCH('STOCK (2)'!$D326,FCSTSDV!$C$2:$C$674,0),MATCH('STOCK (2)'!K$3,FCSTSDV!$D$1:$N$1,0))*'STOCK (2)'!$F326,1),0)/3290</f>
        <v>0</v>
      </c>
      <c r="L326" s="92">
        <f>+IFERROR(ROUND(INDEX(FCSTSDV!$D$2:$N$674,MATCH('STOCK (2)'!$D326,FCSTSDV!$C$2:$C$674,0),MATCH('STOCK (2)'!L$3,FCSTSDV!$D$1:$N$1,0))*'STOCK (2)'!$F326,1),0)/3290</f>
        <v>0</v>
      </c>
      <c r="M326" s="92">
        <f>+IFERROR(ROUND(INDEX(FCSTSDV!$D$2:$N$674,MATCH('STOCK (2)'!$D326,FCSTSDV!$C$2:$C$674,0),MATCH('STOCK (2)'!M$3,FCSTSDV!$D$1:$N$1,0))*'STOCK (2)'!$F326,1),0)/3290</f>
        <v>0</v>
      </c>
      <c r="N326" s="92">
        <f>+IFERROR(ROUND(INDEX(FCSTSDV!$D$2:$N$674,MATCH('STOCK (2)'!$D326,FCSTSDV!$C$2:$C$674,0),MATCH('STOCK (2)'!N$3,FCSTSDV!$D$1:$N$1,0))*'STOCK (2)'!$F326,1),0)/3290</f>
        <v>0</v>
      </c>
      <c r="O326" s="92">
        <f>+IFERROR(ROUND(INDEX(FCSTSDV!$D$2:$N$674,MATCH('STOCK (2)'!$D326,FCSTSDV!$C$2:$C$674,0),MATCH('STOCK (2)'!O$3,FCSTSDV!$D$1:$N$1,0))*'STOCK (2)'!$F326,1),0)/3290</f>
        <v>0</v>
      </c>
      <c r="P326" s="92">
        <f>+IFERROR(ROUND(INDEX(FCSTSDV!$D$2:$N$674,MATCH('STOCK (2)'!$D326,FCSTSDV!$C$2:$C$674,0),MATCH('STOCK (2)'!P$3,FCSTSDV!$D$1:$N$1,0))*'STOCK (2)'!$F326,1),0)/3290</f>
        <v>0</v>
      </c>
      <c r="Q326" s="92">
        <f>+IFERROR(ROUND(INDEX(FCSTSDV!$D$2:$N$674,MATCH('STOCK (2)'!$D326,FCSTSDV!$C$2:$C$674,0),MATCH('STOCK (2)'!Q$3,FCSTSDV!$D$1:$N$1,0))*'STOCK (2)'!$F326,1),0)/3290</f>
        <v>0</v>
      </c>
      <c r="R326" s="92">
        <f>+IFERROR(ROUND(INDEX(FCSTSDV!$D$2:$N$674,MATCH('STOCK (2)'!$D326,FCSTSDV!$C$2:$C$674,0),MATCH('STOCK (2)'!R$3,FCSTSDV!$D$1:$N$1,0))*'STOCK (2)'!$F326,1),0)/3290</f>
        <v>0</v>
      </c>
      <c r="S326" s="92">
        <f>+IFERROR(ROUND(INDEX(FCSTSDV!$D$2:$N$674,MATCH('STOCK (2)'!$D326,FCSTSDV!$C$2:$C$674,0),MATCH('STOCK (2)'!S$3,FCSTSDV!$D$1:$N$1,0))*'STOCK (2)'!$F326,1),0)/3290</f>
        <v>0</v>
      </c>
      <c r="T326" s="92">
        <f>+IFERROR(ROUND(INDEX(FCSTSDV!$D$2:$N$674,MATCH('STOCK (2)'!$D326,FCSTSDV!$C$2:$C$674,0),MATCH('STOCK (2)'!T$3,FCSTSDV!$D$1:$N$1,0))*'STOCK (2)'!$F326,1),0)/3290</f>
        <v>0</v>
      </c>
      <c r="U326" s="92">
        <f>+IFERROR(ROUND(INDEX(FCSTSDV!$D$2:$N$674,MATCH('STOCK (2)'!$D326,FCSTSDV!$C$2:$C$674,0),MATCH('STOCK (2)'!U$3,FCSTSDV!$D$1:$N$1,0))*'STOCK (2)'!$F326,1),0)/3290</f>
        <v>0</v>
      </c>
      <c r="V326" s="92">
        <f>+IFERROR(ROUND(INDEX(FCSTSDV!$D$2:$N$674,MATCH('STOCK (2)'!$D326,FCSTSDV!$C$2:$C$674,0),MATCH('STOCK (2)'!V$3,FCSTSDV!$D$1:$N$1,0))*'STOCK (2)'!$F326,1),0)/3290</f>
        <v>0</v>
      </c>
      <c r="W326" s="92">
        <f>+IFERROR(ROUND(INDEX(FCSTSDV!$D$2:$N$674,MATCH('STOCK (2)'!$D326,FCSTSDV!$C$2:$C$674,0),MATCH('STOCK (2)'!W$3,FCSTSDV!$D$1:$N$1,0))*'STOCK (2)'!$F326,1),0)/3290</f>
        <v>0</v>
      </c>
      <c r="X326" s="92">
        <f>+IFERROR(ROUND(INDEX(FCSTSDV!$D$2:$N$674,MATCH('STOCK (2)'!$D326,FCSTSDV!$C$2:$C$674,0),MATCH('STOCK (2)'!X$3,FCSTSDV!$D$1:$N$1,0))*'STOCK (2)'!$F326,1),0)/3290</f>
        <v>0</v>
      </c>
      <c r="Y326" s="92">
        <f>+IFERROR(ROUND(INDEX(FCSTSDV!$D$2:$N$674,MATCH('STOCK (2)'!$D326,FCSTSDV!$C$2:$C$674,0),MATCH('STOCK (2)'!Y$3,FCSTSDV!$D$1:$N$1,0))*'STOCK (2)'!$F326,1),0)/3290</f>
        <v>0</v>
      </c>
      <c r="Z326" s="92">
        <f>+IFERROR(ROUND(INDEX(FCSTSDV!$D$2:$N$674,MATCH('STOCK (2)'!$D326,FCSTSDV!$C$2:$C$674,0),MATCH('STOCK (2)'!Z$3,FCSTSDV!$D$1:$N$1,0))*'STOCK (2)'!$F326,1),0)/3290</f>
        <v>0</v>
      </c>
    </row>
    <row r="327" spans="1:26" ht="20.100000000000001" customHeight="1">
      <c r="A327" s="794"/>
      <c r="B327" s="794"/>
      <c r="C327" s="57"/>
      <c r="D327" s="32" t="s">
        <v>37</v>
      </c>
      <c r="E327" s="199" t="str">
        <f t="shared" si="149"/>
        <v>19mm*32.9m</v>
      </c>
      <c r="F327" s="172">
        <v>0.4</v>
      </c>
      <c r="G327" s="58"/>
      <c r="H327" s="58"/>
      <c r="I327" s="784"/>
      <c r="J327" s="81"/>
      <c r="K327" s="92">
        <f>+IFERROR(ROUND(INDEX(FCSTSDV!$D$2:$N$674,MATCH('STOCK (2)'!$D327,FCSTSDV!$C$2:$C$674,0),MATCH('STOCK (2)'!K$3,FCSTSDV!$D$1:$N$1,0))*'STOCK (2)'!$F327,1),0)/3290</f>
        <v>0</v>
      </c>
      <c r="L327" s="92">
        <f>+IFERROR(ROUND(INDEX(FCSTSDV!$D$2:$N$674,MATCH('STOCK (2)'!$D327,FCSTSDV!$C$2:$C$674,0),MATCH('STOCK (2)'!L$3,FCSTSDV!$D$1:$N$1,0))*'STOCK (2)'!$F327,1),0)/3290</f>
        <v>0</v>
      </c>
      <c r="M327" s="92">
        <f>+IFERROR(ROUND(INDEX(FCSTSDV!$D$2:$N$674,MATCH('STOCK (2)'!$D327,FCSTSDV!$C$2:$C$674,0),MATCH('STOCK (2)'!M$3,FCSTSDV!$D$1:$N$1,0))*'STOCK (2)'!$F327,1),0)/3290</f>
        <v>0</v>
      </c>
      <c r="N327" s="92">
        <f>+IFERROR(ROUND(INDEX(FCSTSDV!$D$2:$N$674,MATCH('STOCK (2)'!$D327,FCSTSDV!$C$2:$C$674,0),MATCH('STOCK (2)'!N$3,FCSTSDV!$D$1:$N$1,0))*'STOCK (2)'!$F327,1),0)/3290</f>
        <v>0</v>
      </c>
      <c r="O327" s="92">
        <f>+IFERROR(ROUND(INDEX(FCSTSDV!$D$2:$N$674,MATCH('STOCK (2)'!$D327,FCSTSDV!$C$2:$C$674,0),MATCH('STOCK (2)'!O$3,FCSTSDV!$D$1:$N$1,0))*'STOCK (2)'!$F327,1),0)/3290</f>
        <v>0</v>
      </c>
      <c r="P327" s="92">
        <f>+IFERROR(ROUND(INDEX(FCSTSDV!$D$2:$N$674,MATCH('STOCK (2)'!$D327,FCSTSDV!$C$2:$C$674,0),MATCH('STOCK (2)'!P$3,FCSTSDV!$D$1:$N$1,0))*'STOCK (2)'!$F327,1),0)/3290</f>
        <v>0</v>
      </c>
      <c r="Q327" s="92">
        <f>+IFERROR(ROUND(INDEX(FCSTSDV!$D$2:$N$674,MATCH('STOCK (2)'!$D327,FCSTSDV!$C$2:$C$674,0),MATCH('STOCK (2)'!Q$3,FCSTSDV!$D$1:$N$1,0))*'STOCK (2)'!$F327,1),0)/3290</f>
        <v>0</v>
      </c>
      <c r="R327" s="92">
        <f>+IFERROR(ROUND(INDEX(FCSTSDV!$D$2:$N$674,MATCH('STOCK (2)'!$D327,FCSTSDV!$C$2:$C$674,0),MATCH('STOCK (2)'!R$3,FCSTSDV!$D$1:$N$1,0))*'STOCK (2)'!$F327,1),0)/3290</f>
        <v>0</v>
      </c>
      <c r="S327" s="92">
        <f>+IFERROR(ROUND(INDEX(FCSTSDV!$D$2:$N$674,MATCH('STOCK (2)'!$D327,FCSTSDV!$C$2:$C$674,0),MATCH('STOCK (2)'!S$3,FCSTSDV!$D$1:$N$1,0))*'STOCK (2)'!$F327,1),0)/3290</f>
        <v>0</v>
      </c>
      <c r="T327" s="92">
        <f>+IFERROR(ROUND(INDEX(FCSTSDV!$D$2:$N$674,MATCH('STOCK (2)'!$D327,FCSTSDV!$C$2:$C$674,0),MATCH('STOCK (2)'!T$3,FCSTSDV!$D$1:$N$1,0))*'STOCK (2)'!$F327,1),0)/3290</f>
        <v>0</v>
      </c>
      <c r="U327" s="92">
        <f>+IFERROR(ROUND(INDEX(FCSTSDV!$D$2:$N$674,MATCH('STOCK (2)'!$D327,FCSTSDV!$C$2:$C$674,0),MATCH('STOCK (2)'!U$3,FCSTSDV!$D$1:$N$1,0))*'STOCK (2)'!$F327,1),0)/3290</f>
        <v>0</v>
      </c>
      <c r="V327" s="92">
        <f>+IFERROR(ROUND(INDEX(FCSTSDV!$D$2:$N$674,MATCH('STOCK (2)'!$D327,FCSTSDV!$C$2:$C$674,0),MATCH('STOCK (2)'!V$3,FCSTSDV!$D$1:$N$1,0))*'STOCK (2)'!$F327,1),0)/3290</f>
        <v>0</v>
      </c>
      <c r="W327" s="92">
        <f>+IFERROR(ROUND(INDEX(FCSTSDV!$D$2:$N$674,MATCH('STOCK (2)'!$D327,FCSTSDV!$C$2:$C$674,0),MATCH('STOCK (2)'!W$3,FCSTSDV!$D$1:$N$1,0))*'STOCK (2)'!$F327,1),0)/3290</f>
        <v>0</v>
      </c>
      <c r="X327" s="92">
        <f>+IFERROR(ROUND(INDEX(FCSTSDV!$D$2:$N$674,MATCH('STOCK (2)'!$D327,FCSTSDV!$C$2:$C$674,0),MATCH('STOCK (2)'!X$3,FCSTSDV!$D$1:$N$1,0))*'STOCK (2)'!$F327,1),0)/3290</f>
        <v>0</v>
      </c>
      <c r="Y327" s="92">
        <f>+IFERROR(ROUND(INDEX(FCSTSDV!$D$2:$N$674,MATCH('STOCK (2)'!$D327,FCSTSDV!$C$2:$C$674,0),MATCH('STOCK (2)'!Y$3,FCSTSDV!$D$1:$N$1,0))*'STOCK (2)'!$F327,1),0)/3290</f>
        <v>0</v>
      </c>
      <c r="Z327" s="92">
        <f>+IFERROR(ROUND(INDEX(FCSTSDV!$D$2:$N$674,MATCH('STOCK (2)'!$D327,FCSTSDV!$C$2:$C$674,0),MATCH('STOCK (2)'!Z$3,FCSTSDV!$D$1:$N$1,0))*'STOCK (2)'!$F327,1),0)/3290</f>
        <v>0</v>
      </c>
    </row>
    <row r="328" spans="1:26" ht="20.100000000000001" customHeight="1">
      <c r="A328" s="794"/>
      <c r="B328" s="794"/>
      <c r="C328" s="57"/>
      <c r="D328" s="32" t="s">
        <v>47</v>
      </c>
      <c r="E328" s="199" t="str">
        <f t="shared" si="149"/>
        <v>19mm*32.9m</v>
      </c>
      <c r="F328" s="172">
        <v>0.3</v>
      </c>
      <c r="G328" s="58"/>
      <c r="H328" s="58"/>
      <c r="I328" s="784"/>
      <c r="J328" s="81"/>
      <c r="K328" s="92">
        <f>+IFERROR(ROUND(INDEX(FCSTSDV!$D$2:$N$674,MATCH('STOCK (2)'!$D328,FCSTSDV!$C$2:$C$674,0),MATCH('STOCK (2)'!K$3,FCSTSDV!$D$1:$N$1,0))*'STOCK (2)'!$F328,1),0)/3290</f>
        <v>0</v>
      </c>
      <c r="L328" s="92">
        <f>+IFERROR(ROUND(INDEX(FCSTSDV!$D$2:$N$674,MATCH('STOCK (2)'!$D328,FCSTSDV!$C$2:$C$674,0),MATCH('STOCK (2)'!L$3,FCSTSDV!$D$1:$N$1,0))*'STOCK (2)'!$F328,1),0)/3290</f>
        <v>0</v>
      </c>
      <c r="M328" s="92">
        <f>+IFERROR(ROUND(INDEX(FCSTSDV!$D$2:$N$674,MATCH('STOCK (2)'!$D328,FCSTSDV!$C$2:$C$674,0),MATCH('STOCK (2)'!M$3,FCSTSDV!$D$1:$N$1,0))*'STOCK (2)'!$F328,1),0)/3290</f>
        <v>0</v>
      </c>
      <c r="N328" s="92">
        <f>+IFERROR(ROUND(INDEX(FCSTSDV!$D$2:$N$674,MATCH('STOCK (2)'!$D328,FCSTSDV!$C$2:$C$674,0),MATCH('STOCK (2)'!N$3,FCSTSDV!$D$1:$N$1,0))*'STOCK (2)'!$F328,1),0)/3290</f>
        <v>0</v>
      </c>
      <c r="O328" s="92">
        <f>+IFERROR(ROUND(INDEX(FCSTSDV!$D$2:$N$674,MATCH('STOCK (2)'!$D328,FCSTSDV!$C$2:$C$674,0),MATCH('STOCK (2)'!O$3,FCSTSDV!$D$1:$N$1,0))*'STOCK (2)'!$F328,1),0)/3290</f>
        <v>0</v>
      </c>
      <c r="P328" s="92">
        <f>+IFERROR(ROUND(INDEX(FCSTSDV!$D$2:$N$674,MATCH('STOCK (2)'!$D328,FCSTSDV!$C$2:$C$674,0),MATCH('STOCK (2)'!P$3,FCSTSDV!$D$1:$N$1,0))*'STOCK (2)'!$F328,1),0)/3290</f>
        <v>0</v>
      </c>
      <c r="Q328" s="92">
        <f>+IFERROR(ROUND(INDEX(FCSTSDV!$D$2:$N$674,MATCH('STOCK (2)'!$D328,FCSTSDV!$C$2:$C$674,0),MATCH('STOCK (2)'!Q$3,FCSTSDV!$D$1:$N$1,0))*'STOCK (2)'!$F328,1),0)/3290</f>
        <v>0</v>
      </c>
      <c r="R328" s="92">
        <f>+IFERROR(ROUND(INDEX(FCSTSDV!$D$2:$N$674,MATCH('STOCK (2)'!$D328,FCSTSDV!$C$2:$C$674,0),MATCH('STOCK (2)'!R$3,FCSTSDV!$D$1:$N$1,0))*'STOCK (2)'!$F328,1),0)/3290</f>
        <v>0</v>
      </c>
      <c r="S328" s="92">
        <f>+IFERROR(ROUND(INDEX(FCSTSDV!$D$2:$N$674,MATCH('STOCK (2)'!$D328,FCSTSDV!$C$2:$C$674,0),MATCH('STOCK (2)'!S$3,FCSTSDV!$D$1:$N$1,0))*'STOCK (2)'!$F328,1),0)/3290</f>
        <v>0</v>
      </c>
      <c r="T328" s="92">
        <f>+IFERROR(ROUND(INDEX(FCSTSDV!$D$2:$N$674,MATCH('STOCK (2)'!$D328,FCSTSDV!$C$2:$C$674,0),MATCH('STOCK (2)'!T$3,FCSTSDV!$D$1:$N$1,0))*'STOCK (2)'!$F328,1),0)/3290</f>
        <v>0</v>
      </c>
      <c r="U328" s="92">
        <f>+IFERROR(ROUND(INDEX(FCSTSDV!$D$2:$N$674,MATCH('STOCK (2)'!$D328,FCSTSDV!$C$2:$C$674,0),MATCH('STOCK (2)'!U$3,FCSTSDV!$D$1:$N$1,0))*'STOCK (2)'!$F328,1),0)/3290</f>
        <v>0</v>
      </c>
      <c r="V328" s="92">
        <f>+IFERROR(ROUND(INDEX(FCSTSDV!$D$2:$N$674,MATCH('STOCK (2)'!$D328,FCSTSDV!$C$2:$C$674,0),MATCH('STOCK (2)'!V$3,FCSTSDV!$D$1:$N$1,0))*'STOCK (2)'!$F328,1),0)/3290</f>
        <v>0</v>
      </c>
      <c r="W328" s="92">
        <f>+IFERROR(ROUND(INDEX(FCSTSDV!$D$2:$N$674,MATCH('STOCK (2)'!$D328,FCSTSDV!$C$2:$C$674,0),MATCH('STOCK (2)'!W$3,FCSTSDV!$D$1:$N$1,0))*'STOCK (2)'!$F328,1),0)/3290</f>
        <v>0</v>
      </c>
      <c r="X328" s="92">
        <f>+IFERROR(ROUND(INDEX(FCSTSDV!$D$2:$N$674,MATCH('STOCK (2)'!$D328,FCSTSDV!$C$2:$C$674,0),MATCH('STOCK (2)'!X$3,FCSTSDV!$D$1:$N$1,0))*'STOCK (2)'!$F328,1),0)/3290</f>
        <v>0</v>
      </c>
      <c r="Y328" s="92">
        <f>+IFERROR(ROUND(INDEX(FCSTSDV!$D$2:$N$674,MATCH('STOCK (2)'!$D328,FCSTSDV!$C$2:$C$674,0),MATCH('STOCK (2)'!Y$3,FCSTSDV!$D$1:$N$1,0))*'STOCK (2)'!$F328,1),0)/3290</f>
        <v>0</v>
      </c>
      <c r="Z328" s="92">
        <f>+IFERROR(ROUND(INDEX(FCSTSDV!$D$2:$N$674,MATCH('STOCK (2)'!$D328,FCSTSDV!$C$2:$C$674,0),MATCH('STOCK (2)'!Z$3,FCSTSDV!$D$1:$N$1,0))*'STOCK (2)'!$F328,1),0)/3290</f>
        <v>0</v>
      </c>
    </row>
    <row r="329" spans="1:26" ht="20.100000000000001" customHeight="1">
      <c r="A329" s="794"/>
      <c r="B329" s="794"/>
      <c r="C329" s="57"/>
      <c r="D329" s="32" t="s">
        <v>153</v>
      </c>
      <c r="E329" s="199" t="str">
        <f t="shared" si="149"/>
        <v>19mm*32.9m</v>
      </c>
      <c r="F329" s="49" t="s">
        <v>43</v>
      </c>
      <c r="G329" s="58"/>
      <c r="H329" s="58"/>
      <c r="I329" s="784"/>
      <c r="J329" s="81"/>
      <c r="K329" s="92" t="e">
        <f t="shared" ref="K329:P329" si="150">+ROUND($I$315+$J$329-SUM(K315:K328),1)</f>
        <v>#REF!</v>
      </c>
      <c r="L329" s="92" t="e">
        <f t="shared" si="150"/>
        <v>#REF!</v>
      </c>
      <c r="M329" s="92" t="e">
        <f t="shared" si="150"/>
        <v>#REF!</v>
      </c>
      <c r="N329" s="92" t="e">
        <f t="shared" si="150"/>
        <v>#REF!</v>
      </c>
      <c r="O329" s="92" t="e">
        <f t="shared" si="150"/>
        <v>#REF!</v>
      </c>
      <c r="P329" s="92" t="e">
        <f t="shared" si="150"/>
        <v>#REF!</v>
      </c>
      <c r="Q329" s="92" t="e">
        <f t="shared" ref="Q329:Z329" si="151">+P329-SUM(Q315:Q328)</f>
        <v>#REF!</v>
      </c>
      <c r="R329" s="92" t="e">
        <f t="shared" si="151"/>
        <v>#REF!</v>
      </c>
      <c r="S329" s="92" t="e">
        <f t="shared" si="151"/>
        <v>#REF!</v>
      </c>
      <c r="T329" s="92" t="e">
        <f t="shared" si="151"/>
        <v>#REF!</v>
      </c>
      <c r="U329" s="92" t="e">
        <f t="shared" si="151"/>
        <v>#REF!</v>
      </c>
      <c r="V329" s="92" t="e">
        <f t="shared" si="151"/>
        <v>#REF!</v>
      </c>
      <c r="W329" s="92" t="e">
        <f t="shared" si="151"/>
        <v>#REF!</v>
      </c>
      <c r="X329" s="92" t="e">
        <f t="shared" si="151"/>
        <v>#REF!</v>
      </c>
      <c r="Y329" s="92" t="e">
        <f t="shared" si="151"/>
        <v>#REF!</v>
      </c>
      <c r="Z329" s="92" t="e">
        <f t="shared" si="151"/>
        <v>#REF!</v>
      </c>
    </row>
    <row r="330" spans="1:26" ht="20.100000000000001" hidden="1" customHeight="1">
      <c r="A330" s="808" t="s">
        <v>227</v>
      </c>
      <c r="B330" s="795" t="s">
        <v>228</v>
      </c>
      <c r="C330" s="50"/>
      <c r="D330" s="123" t="s">
        <v>40</v>
      </c>
      <c r="E330" s="204" t="s">
        <v>228</v>
      </c>
      <c r="F330" s="47">
        <v>5</v>
      </c>
      <c r="G330" s="48"/>
      <c r="H330" s="48"/>
      <c r="I330" s="785">
        <f>+VLOOKUP(A330,'[3]TÚI BÓNG'!$B$4:$F$9006,4,0)</f>
        <v>14.5</v>
      </c>
      <c r="J330" s="91">
        <v>0</v>
      </c>
      <c r="K330" s="106">
        <f t="array" ref="K330">+IFERROR(INDEX(FCSTSDV!$D$2:$L$678,MATCH('STOCK (2)'!$D330,FCSTSDV!$C$2:$C$678,0),MATCH('STOCK (2)'!K$3,FCSTSDV!$D$1:$L$1,0)),0)*$F330/1000000</f>
        <v>0</v>
      </c>
      <c r="L330" s="106">
        <f t="array" ref="L330">+IFERROR(INDEX(FCSTSDV!$D$2:$L$678,MATCH('STOCK (2)'!$D330,FCSTSDV!$C$2:$C$678,0),MATCH('STOCK (2)'!L$3,FCSTSDV!$D$1:$L$1,0)),0)*$F330/1000000</f>
        <v>0</v>
      </c>
    </row>
    <row r="331" spans="1:26" ht="20.100000000000001" hidden="1" customHeight="1">
      <c r="A331" s="795"/>
      <c r="B331" s="795"/>
      <c r="C331" s="50"/>
      <c r="D331" s="123" t="s">
        <v>23</v>
      </c>
      <c r="E331" s="204" t="str">
        <f>+E330</f>
        <v>100m*1m*8mm</v>
      </c>
      <c r="F331" s="47">
        <v>5</v>
      </c>
      <c r="G331" s="48"/>
      <c r="H331" s="48"/>
      <c r="I331" s="785"/>
      <c r="J331" s="79">
        <v>0</v>
      </c>
      <c r="K331" s="99">
        <f t="array" ref="K331">+IFERROR(INDEX(FCSTSDV!$D$2:$L$678,MATCH('STOCK (2)'!$D331,FCSTSDV!$C$2:$C$678,0),MATCH('STOCK (2)'!K$3,FCSTSDV!$D$1:$L$1,0)),0)*$F331/1000000</f>
        <v>0</v>
      </c>
      <c r="L331" s="99">
        <f t="array" ref="L331">+IFERROR(INDEX(FCSTSDV!$D$2:$L$678,MATCH('STOCK (2)'!$D331,FCSTSDV!$C$2:$C$678,0),MATCH('STOCK (2)'!L$3,FCSTSDV!$D$1:$L$1,0)),0)*$F331/1000000</f>
        <v>0</v>
      </c>
    </row>
    <row r="332" spans="1:26" ht="20.100000000000001" hidden="1" customHeight="1">
      <c r="A332" s="795"/>
      <c r="B332" s="795"/>
      <c r="C332" s="50"/>
      <c r="D332" s="123" t="s">
        <v>26</v>
      </c>
      <c r="E332" s="204" t="str">
        <f>+E331</f>
        <v>100m*1m*8mm</v>
      </c>
      <c r="F332" s="47">
        <v>5</v>
      </c>
      <c r="G332" s="48"/>
      <c r="H332" s="48"/>
      <c r="I332" s="785"/>
      <c r="J332" s="79">
        <v>0</v>
      </c>
      <c r="K332" s="99">
        <f t="array" ref="K332">+IFERROR(INDEX(FCSTSDV!$D$2:$L$678,MATCH('STOCK (2)'!$D332,FCSTSDV!$C$2:$C$678,0),MATCH('STOCK (2)'!K$3,FCSTSDV!$D$1:$L$1,0)),0)*$F332/1000000</f>
        <v>0</v>
      </c>
      <c r="L332" s="99">
        <f t="array" ref="L332">+IFERROR(INDEX(FCSTSDV!$D$2:$L$678,MATCH('STOCK (2)'!$D332,FCSTSDV!$C$2:$C$678,0),MATCH('STOCK (2)'!L$3,FCSTSDV!$D$1:$L$1,0)),0)*$F332/1000000</f>
        <v>0</v>
      </c>
    </row>
    <row r="333" spans="1:26" ht="20.100000000000001" hidden="1" customHeight="1">
      <c r="A333" s="795"/>
      <c r="B333" s="795"/>
      <c r="C333" s="50"/>
      <c r="D333" s="123" t="s">
        <v>37</v>
      </c>
      <c r="E333" s="204"/>
      <c r="F333" s="47">
        <v>5</v>
      </c>
      <c r="G333" s="48"/>
      <c r="H333" s="48"/>
      <c r="I333" s="785"/>
      <c r="J333" s="79"/>
      <c r="K333" s="106">
        <f>IFERROR(ROUND(+IFERROR(INDEX(FCSTSDV!$D$2:$L$674,MATCH('STOCK (2)'!$D333,FCSTSDV!$C$2:$C$674,0),MATCH('STOCK (2)'!K$3,FCSTSDV!$D$1:$L$1,0)),0)*$F333/3290,1),0)</f>
        <v>0</v>
      </c>
      <c r="L333" s="106">
        <f>IFERROR(ROUND(+IFERROR(INDEX(FCSTSDV!$D$2:$L$674,MATCH('STOCK (2)'!$D333,FCSTSDV!$C$2:$C$674,0),MATCH('STOCK (2)'!L$3,FCSTSDV!$D$1:$L$1,0)),0)*$F333/3290,1),0)</f>
        <v>0</v>
      </c>
    </row>
    <row r="334" spans="1:26" ht="20.100000000000001" hidden="1" customHeight="1">
      <c r="A334" s="795"/>
      <c r="B334" s="795"/>
      <c r="C334" s="57"/>
      <c r="D334" s="32" t="s">
        <v>41</v>
      </c>
      <c r="E334" s="204" t="str">
        <f>+E332</f>
        <v>100m*1m*8mm</v>
      </c>
      <c r="F334" s="49">
        <v>5</v>
      </c>
      <c r="G334" s="48"/>
      <c r="H334" s="48"/>
      <c r="I334" s="785"/>
      <c r="J334" s="79">
        <v>0</v>
      </c>
      <c r="K334" s="99">
        <f t="array" ref="K334">+IFERROR(INDEX(FCSTSDV!$D$2:$L$678,MATCH('STOCK (2)'!$D334,FCSTSDV!$C$2:$C$678,0),MATCH('STOCK (2)'!K$3,FCSTSDV!$D$1:$L$1,0)),0)*$F334/1000000</f>
        <v>0</v>
      </c>
      <c r="L334" s="99">
        <f t="array" ref="L334">+IFERROR(INDEX(FCSTSDV!$D$2:$L$678,MATCH('STOCK (2)'!$D334,FCSTSDV!$C$2:$C$678,0),MATCH('STOCK (2)'!L$3,FCSTSDV!$D$1:$L$1,0)),0)*$F334/1000000</f>
        <v>0</v>
      </c>
    </row>
    <row r="335" spans="1:26" ht="20.100000000000001" hidden="1" customHeight="1">
      <c r="A335" s="792"/>
      <c r="B335" s="792"/>
      <c r="C335" s="60"/>
      <c r="D335" s="52" t="s">
        <v>229</v>
      </c>
      <c r="E335" s="205" t="str">
        <f>+E334</f>
        <v>100m*1m*8mm</v>
      </c>
      <c r="F335" s="53" t="s">
        <v>43</v>
      </c>
      <c r="G335" s="54"/>
      <c r="H335" s="54"/>
      <c r="I335" s="782"/>
      <c r="J335" s="79">
        <f>+SUM(J330:J334)</f>
        <v>0</v>
      </c>
      <c r="K335" s="90" t="e">
        <f>+#REF!-SUM(K330:K334)</f>
        <v>#REF!</v>
      </c>
      <c r="L335" s="90" t="e">
        <f>+K335-SUM(L330:L334)</f>
        <v>#REF!</v>
      </c>
    </row>
    <row r="336" spans="1:26" hidden="1"/>
    <row r="337" spans="6:6">
      <c r="F337" s="38">
        <f>110000*0.2/3290</f>
        <v>6.6869300911854106</v>
      </c>
    </row>
  </sheetData>
  <mergeCells count="226">
    <mergeCell ref="A4:A23"/>
    <mergeCell ref="A24:A49"/>
    <mergeCell ref="A50:A68"/>
    <mergeCell ref="A69:A84"/>
    <mergeCell ref="A85:A89"/>
    <mergeCell ref="A90:A91"/>
    <mergeCell ref="A92:A99"/>
    <mergeCell ref="A100:A107"/>
    <mergeCell ref="A108:A120"/>
    <mergeCell ref="A121:A130"/>
    <mergeCell ref="A131:A135"/>
    <mergeCell ref="A136:A140"/>
    <mergeCell ref="A141:A150"/>
    <mergeCell ref="A151:A152"/>
    <mergeCell ref="A153:A156"/>
    <mergeCell ref="A157:A159"/>
    <mergeCell ref="A160:A162"/>
    <mergeCell ref="A163:A164"/>
    <mergeCell ref="A165:A171"/>
    <mergeCell ref="A172:A173"/>
    <mergeCell ref="A174:A182"/>
    <mergeCell ref="A183:A184"/>
    <mergeCell ref="A185:A188"/>
    <mergeCell ref="A189:A191"/>
    <mergeCell ref="A192:A194"/>
    <mergeCell ref="A195:A196"/>
    <mergeCell ref="A197:A200"/>
    <mergeCell ref="A201:A202"/>
    <mergeCell ref="A203:A205"/>
    <mergeCell ref="A206:A207"/>
    <mergeCell ref="A208:A209"/>
    <mergeCell ref="A210:A211"/>
    <mergeCell ref="A212:A213"/>
    <mergeCell ref="A214:A215"/>
    <mergeCell ref="A216:A217"/>
    <mergeCell ref="A218:A219"/>
    <mergeCell ref="A220:A224"/>
    <mergeCell ref="A225:A226"/>
    <mergeCell ref="A227:A228"/>
    <mergeCell ref="A229:A230"/>
    <mergeCell ref="A231:A232"/>
    <mergeCell ref="A233:A234"/>
    <mergeCell ref="A235:A238"/>
    <mergeCell ref="A239:A242"/>
    <mergeCell ref="A243:A247"/>
    <mergeCell ref="A248:A249"/>
    <mergeCell ref="A250:A251"/>
    <mergeCell ref="A252:A253"/>
    <mergeCell ref="A254:A255"/>
    <mergeCell ref="A256:A257"/>
    <mergeCell ref="A258:A259"/>
    <mergeCell ref="A260:A261"/>
    <mergeCell ref="A262:A263"/>
    <mergeCell ref="A264:A268"/>
    <mergeCell ref="A269:A273"/>
    <mergeCell ref="A274:A275"/>
    <mergeCell ref="A276:A277"/>
    <mergeCell ref="A278:A279"/>
    <mergeCell ref="A280:A282"/>
    <mergeCell ref="A283:A285"/>
    <mergeCell ref="A286:A287"/>
    <mergeCell ref="A288:A289"/>
    <mergeCell ref="A290:A291"/>
    <mergeCell ref="A292:A293"/>
    <mergeCell ref="A294:A295"/>
    <mergeCell ref="A296:A300"/>
    <mergeCell ref="A301:A302"/>
    <mergeCell ref="A303:A304"/>
    <mergeCell ref="A305:A307"/>
    <mergeCell ref="A308:A310"/>
    <mergeCell ref="A311:A312"/>
    <mergeCell ref="A313:A314"/>
    <mergeCell ref="A315:A329"/>
    <mergeCell ref="A330:A335"/>
    <mergeCell ref="B4:B23"/>
    <mergeCell ref="B24:B49"/>
    <mergeCell ref="B50:B68"/>
    <mergeCell ref="B69:B84"/>
    <mergeCell ref="B85:B89"/>
    <mergeCell ref="B90:B91"/>
    <mergeCell ref="B92:B99"/>
    <mergeCell ref="B100:B107"/>
    <mergeCell ref="B108:B120"/>
    <mergeCell ref="B121:B130"/>
    <mergeCell ref="B131:B135"/>
    <mergeCell ref="B136:B140"/>
    <mergeCell ref="B141:B150"/>
    <mergeCell ref="B151:B152"/>
    <mergeCell ref="B153:B156"/>
    <mergeCell ref="B157:B159"/>
    <mergeCell ref="B160:B162"/>
    <mergeCell ref="B163:B164"/>
    <mergeCell ref="B165:B171"/>
    <mergeCell ref="B172:B173"/>
    <mergeCell ref="B174:B182"/>
    <mergeCell ref="B183:B184"/>
    <mergeCell ref="B185:B188"/>
    <mergeCell ref="B189:B191"/>
    <mergeCell ref="B192:B194"/>
    <mergeCell ref="B195:B196"/>
    <mergeCell ref="B197:B200"/>
    <mergeCell ref="B201:B202"/>
    <mergeCell ref="B203:B205"/>
    <mergeCell ref="B206:B207"/>
    <mergeCell ref="B208:B209"/>
    <mergeCell ref="B210:B211"/>
    <mergeCell ref="B212:B213"/>
    <mergeCell ref="B214:B215"/>
    <mergeCell ref="B216:B217"/>
    <mergeCell ref="B218:B219"/>
    <mergeCell ref="B220:B224"/>
    <mergeCell ref="B225:B226"/>
    <mergeCell ref="B227:B228"/>
    <mergeCell ref="B229:B230"/>
    <mergeCell ref="B269:B273"/>
    <mergeCell ref="B274:B275"/>
    <mergeCell ref="B276:B277"/>
    <mergeCell ref="B278:B279"/>
    <mergeCell ref="B231:B232"/>
    <mergeCell ref="B233:B234"/>
    <mergeCell ref="B235:B238"/>
    <mergeCell ref="B239:B242"/>
    <mergeCell ref="B243:B247"/>
    <mergeCell ref="B248:B249"/>
    <mergeCell ref="B250:B251"/>
    <mergeCell ref="B252:B253"/>
    <mergeCell ref="B254:B255"/>
    <mergeCell ref="B303:B304"/>
    <mergeCell ref="B305:B307"/>
    <mergeCell ref="B308:B310"/>
    <mergeCell ref="B311:B312"/>
    <mergeCell ref="B313:B314"/>
    <mergeCell ref="B315:B329"/>
    <mergeCell ref="B330:B335"/>
    <mergeCell ref="G4:G23"/>
    <mergeCell ref="G174:G182"/>
    <mergeCell ref="G301:G302"/>
    <mergeCell ref="B280:B282"/>
    <mergeCell ref="B283:B285"/>
    <mergeCell ref="B286:B287"/>
    <mergeCell ref="B288:B289"/>
    <mergeCell ref="B290:B291"/>
    <mergeCell ref="B292:B293"/>
    <mergeCell ref="B294:B295"/>
    <mergeCell ref="B296:B300"/>
    <mergeCell ref="B301:B302"/>
    <mergeCell ref="B256:B257"/>
    <mergeCell ref="B258:B259"/>
    <mergeCell ref="B260:B261"/>
    <mergeCell ref="B262:B263"/>
    <mergeCell ref="B264:B268"/>
    <mergeCell ref="H174:H182"/>
    <mergeCell ref="I4:I23"/>
    <mergeCell ref="I24:I49"/>
    <mergeCell ref="I50:I68"/>
    <mergeCell ref="I69:I84"/>
    <mergeCell ref="I85:I89"/>
    <mergeCell ref="I90:I91"/>
    <mergeCell ref="I92:I99"/>
    <mergeCell ref="I100:I107"/>
    <mergeCell ref="I108:I120"/>
    <mergeCell ref="I121:I130"/>
    <mergeCell ref="I131:I135"/>
    <mergeCell ref="I136:I140"/>
    <mergeCell ref="I141:I150"/>
    <mergeCell ref="I151:I152"/>
    <mergeCell ref="I153:I156"/>
    <mergeCell ref="I157:I159"/>
    <mergeCell ref="I160:I162"/>
    <mergeCell ref="I163:I164"/>
    <mergeCell ref="I165:I171"/>
    <mergeCell ref="I172:I173"/>
    <mergeCell ref="I174:I182"/>
    <mergeCell ref="I183:I184"/>
    <mergeCell ref="I185:I188"/>
    <mergeCell ref="I189:I191"/>
    <mergeCell ref="I192:I194"/>
    <mergeCell ref="I195:I196"/>
    <mergeCell ref="I197:I200"/>
    <mergeCell ref="I201:I202"/>
    <mergeCell ref="I203:I205"/>
    <mergeCell ref="I206:I207"/>
    <mergeCell ref="I208:I209"/>
    <mergeCell ref="I210:I211"/>
    <mergeCell ref="I212:I213"/>
    <mergeCell ref="I214:I215"/>
    <mergeCell ref="I216:I217"/>
    <mergeCell ref="I218:I219"/>
    <mergeCell ref="I220:I224"/>
    <mergeCell ref="I225:I226"/>
    <mergeCell ref="I227:I228"/>
    <mergeCell ref="I229:I230"/>
    <mergeCell ref="I231:I232"/>
    <mergeCell ref="I233:I234"/>
    <mergeCell ref="I235:I238"/>
    <mergeCell ref="I239:I242"/>
    <mergeCell ref="I243:I247"/>
    <mergeCell ref="I248:I249"/>
    <mergeCell ref="I250:I251"/>
    <mergeCell ref="I252:I253"/>
    <mergeCell ref="I254:I255"/>
    <mergeCell ref="I256:I257"/>
    <mergeCell ref="I258:I259"/>
    <mergeCell ref="I260:I261"/>
    <mergeCell ref="I262:I263"/>
    <mergeCell ref="I264:I268"/>
    <mergeCell ref="I269:I273"/>
    <mergeCell ref="I274:I275"/>
    <mergeCell ref="I276:I277"/>
    <mergeCell ref="I301:I302"/>
    <mergeCell ref="I303:I304"/>
    <mergeCell ref="I305:I307"/>
    <mergeCell ref="I308:I310"/>
    <mergeCell ref="I311:I312"/>
    <mergeCell ref="I313:I314"/>
    <mergeCell ref="I315:I329"/>
    <mergeCell ref="I330:I335"/>
    <mergeCell ref="I278:I279"/>
    <mergeCell ref="I280:I282"/>
    <mergeCell ref="I283:I285"/>
    <mergeCell ref="I286:I287"/>
    <mergeCell ref="I288:I289"/>
    <mergeCell ref="I290:I291"/>
    <mergeCell ref="I292:I293"/>
    <mergeCell ref="I294:I295"/>
    <mergeCell ref="I296:I300"/>
  </mergeCells>
  <conditionalFormatting sqref="D73">
    <cfRule type="duplicateValues" dxfId="861" priority="2"/>
  </conditionalFormatting>
  <conditionalFormatting sqref="D77">
    <cfRule type="duplicateValues" dxfId="860" priority="1"/>
  </conditionalFormatting>
  <conditionalFormatting sqref="D74:D75 D72">
    <cfRule type="duplicateValues" dxfId="859" priority="3"/>
  </conditionalFormatting>
  <conditionalFormatting sqref="D76 D78:D79 D81">
    <cfRule type="duplicateValues" dxfId="858" priority="4"/>
  </conditionalFormatting>
  <printOptions horizontalCentered="1"/>
  <pageMargins left="0" right="0" top="0.25" bottom="0" header="0" footer="0"/>
  <pageSetup paperSize="9" scale="55" orientation="landscape"/>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586"/>
  <sheetViews>
    <sheetView tabSelected="1" workbookViewId="0">
      <pane xSplit="8" ySplit="2" topLeftCell="I273" activePane="bottomRight" state="frozen"/>
      <selection pane="topRight"/>
      <selection pane="bottomLeft"/>
      <selection pane="bottomRight" activeCell="I312" sqref="I312:I316"/>
    </sheetView>
  </sheetViews>
  <sheetFormatPr defaultColWidth="9.140625" defaultRowHeight="15.75"/>
  <cols>
    <col min="1" max="1" width="14.5703125" style="585" customWidth="1"/>
    <col min="2" max="2" width="17.5703125" style="586" customWidth="1"/>
    <col min="3" max="9" width="13.140625" style="587" customWidth="1"/>
    <col min="10" max="10" width="17.85546875" style="588" customWidth="1"/>
    <col min="11" max="11" width="11.85546875" style="588" customWidth="1"/>
    <col min="12" max="27" width="9.28515625" style="588" customWidth="1"/>
    <col min="28" max="41" width="11.28515625" style="588" customWidth="1"/>
    <col min="42" max="16384" width="9.140625" style="588"/>
  </cols>
  <sheetData>
    <row r="1" spans="1:41" s="584" customFormat="1">
      <c r="A1" s="585"/>
      <c r="B1" s="589"/>
      <c r="C1" s="590"/>
      <c r="D1" s="590"/>
      <c r="E1" s="590"/>
      <c r="F1" s="590"/>
      <c r="G1" s="590"/>
      <c r="H1" s="590"/>
      <c r="I1" s="590"/>
      <c r="J1" s="595"/>
      <c r="K1" s="595"/>
      <c r="L1" s="596"/>
      <c r="M1" s="596"/>
      <c r="N1" s="590"/>
      <c r="O1" s="596"/>
      <c r="P1" s="596"/>
      <c r="Q1" s="596"/>
      <c r="R1" s="596"/>
      <c r="S1" s="596"/>
      <c r="T1" s="596"/>
      <c r="U1" s="596"/>
      <c r="V1" s="596"/>
      <c r="W1" s="596">
        <f>+AA160-294</f>
        <v>-294</v>
      </c>
      <c r="X1" s="596"/>
      <c r="Y1" s="596"/>
      <c r="Z1" s="596"/>
      <c r="AA1" s="596"/>
      <c r="AB1" s="596"/>
      <c r="AC1" s="596"/>
      <c r="AD1" s="596"/>
      <c r="AE1" s="596"/>
      <c r="AF1" s="596"/>
      <c r="AG1" s="590"/>
      <c r="AH1" s="590"/>
      <c r="AI1" s="590"/>
      <c r="AJ1" s="590"/>
      <c r="AK1" s="629"/>
      <c r="AL1" s="590"/>
      <c r="AM1" s="590"/>
      <c r="AN1" s="590"/>
      <c r="AO1" s="590"/>
    </row>
    <row r="2" spans="1:41" s="584" customFormat="1" ht="33" customHeight="1">
      <c r="A2" s="591" t="s">
        <v>375</v>
      </c>
      <c r="B2" s="592" t="s">
        <v>376</v>
      </c>
      <c r="C2" s="593" t="s">
        <v>377</v>
      </c>
      <c r="D2" s="594" t="s">
        <v>378</v>
      </c>
      <c r="E2" s="594" t="s">
        <v>379</v>
      </c>
      <c r="F2" s="594" t="s">
        <v>380</v>
      </c>
      <c r="G2" s="594" t="s">
        <v>381</v>
      </c>
      <c r="H2" s="594" t="s">
        <v>382</v>
      </c>
      <c r="I2" s="594" t="s">
        <v>383</v>
      </c>
      <c r="J2" s="597" t="s">
        <v>384</v>
      </c>
      <c r="K2" s="598" t="s">
        <v>9</v>
      </c>
      <c r="L2" s="599">
        <v>44075</v>
      </c>
      <c r="M2" s="599">
        <v>44076</v>
      </c>
      <c r="N2" s="599">
        <v>44077</v>
      </c>
      <c r="O2" s="599">
        <v>44078</v>
      </c>
      <c r="P2" s="599">
        <v>44079</v>
      </c>
      <c r="Q2" s="599">
        <v>44080</v>
      </c>
      <c r="R2" s="599">
        <v>44081</v>
      </c>
      <c r="S2" s="599">
        <v>44082</v>
      </c>
      <c r="T2" s="599">
        <v>44083</v>
      </c>
      <c r="U2" s="599">
        <v>44084</v>
      </c>
      <c r="V2" s="599">
        <v>44085</v>
      </c>
      <c r="W2" s="599">
        <v>44086</v>
      </c>
      <c r="X2" s="599">
        <v>44087</v>
      </c>
      <c r="Y2" s="599">
        <v>44088</v>
      </c>
      <c r="Z2" s="599">
        <v>44089</v>
      </c>
      <c r="AA2" s="599">
        <v>44090</v>
      </c>
      <c r="AB2" s="599">
        <v>44091</v>
      </c>
      <c r="AC2" s="599">
        <v>44092</v>
      </c>
      <c r="AD2" s="599">
        <v>44093</v>
      </c>
      <c r="AE2" s="599">
        <v>44094</v>
      </c>
      <c r="AF2" s="599">
        <v>44095</v>
      </c>
      <c r="AG2" s="599">
        <v>44096</v>
      </c>
      <c r="AH2" s="599">
        <v>44097</v>
      </c>
      <c r="AI2" s="599">
        <v>44098</v>
      </c>
      <c r="AJ2" s="599">
        <v>44099</v>
      </c>
      <c r="AK2" s="599">
        <v>44100</v>
      </c>
      <c r="AL2" s="599">
        <v>44101</v>
      </c>
      <c r="AM2" s="599">
        <v>44102</v>
      </c>
      <c r="AN2" s="599">
        <v>44103</v>
      </c>
      <c r="AO2" s="599">
        <v>44104</v>
      </c>
    </row>
    <row r="3" spans="1:41" ht="15">
      <c r="A3" s="952" t="s">
        <v>385</v>
      </c>
      <c r="B3" s="937" t="s">
        <v>123</v>
      </c>
      <c r="C3" s="925">
        <v>50550</v>
      </c>
      <c r="D3" s="917">
        <f>+E3+K3-K5</f>
        <v>48500</v>
      </c>
      <c r="E3" s="913">
        <f>+C3+G3-H3</f>
        <v>48500</v>
      </c>
      <c r="F3" s="913">
        <f>K3-K5</f>
        <v>0</v>
      </c>
      <c r="G3" s="901">
        <f>+SUM(L5:AO5)+SUM(L7:AO7)</f>
        <v>0</v>
      </c>
      <c r="H3" s="904">
        <f>+SUM(L6:AO6)</f>
        <v>2050</v>
      </c>
      <c r="I3" s="600"/>
      <c r="J3" s="601" t="s">
        <v>386</v>
      </c>
      <c r="K3" s="602">
        <f>+SUM(L3:AO3)</f>
        <v>0</v>
      </c>
      <c r="L3" s="603"/>
      <c r="M3" s="603"/>
      <c r="N3" s="603"/>
      <c r="O3" s="603"/>
      <c r="P3" s="603"/>
      <c r="Q3" s="603"/>
      <c r="R3" s="603"/>
      <c r="S3" s="603"/>
      <c r="T3" s="603"/>
      <c r="U3" s="603"/>
      <c r="V3" s="603"/>
      <c r="W3" s="603"/>
      <c r="X3" s="603"/>
      <c r="Y3" s="603"/>
      <c r="Z3" s="603"/>
      <c r="AA3" s="603"/>
      <c r="AB3" s="603"/>
      <c r="AC3" s="603"/>
      <c r="AD3" s="603"/>
      <c r="AE3" s="603"/>
      <c r="AF3" s="603"/>
      <c r="AG3" s="603"/>
      <c r="AH3" s="603"/>
      <c r="AI3" s="603"/>
      <c r="AJ3" s="603"/>
      <c r="AK3" s="603"/>
      <c r="AL3" s="603"/>
      <c r="AM3" s="603"/>
      <c r="AN3" s="603"/>
      <c r="AO3" s="603"/>
    </row>
    <row r="4" spans="1:41" ht="15">
      <c r="A4" s="952"/>
      <c r="B4" s="937"/>
      <c r="C4" s="926"/>
      <c r="D4" s="918"/>
      <c r="E4" s="914"/>
      <c r="F4" s="914"/>
      <c r="G4" s="902"/>
      <c r="H4" s="905"/>
      <c r="I4" s="604"/>
      <c r="J4" s="605" t="s">
        <v>380</v>
      </c>
      <c r="K4" s="606">
        <f>SUM(L4:R4)+SUM(S4:Y4)+SUM(Z4:AF4)+SUM(AG4:AM4)+SUM(AN4:AO4)</f>
        <v>0</v>
      </c>
      <c r="L4" s="607">
        <f>+L3</f>
        <v>0</v>
      </c>
      <c r="M4" s="608">
        <f>+L4+M3-M5</f>
        <v>0</v>
      </c>
      <c r="N4" s="608">
        <f t="shared" ref="N4:AO4" si="0">+M4+N3-N5</f>
        <v>0</v>
      </c>
      <c r="O4" s="608">
        <f t="shared" si="0"/>
        <v>0</v>
      </c>
      <c r="P4" s="608">
        <f t="shared" si="0"/>
        <v>0</v>
      </c>
      <c r="Q4" s="608">
        <f t="shared" si="0"/>
        <v>0</v>
      </c>
      <c r="R4" s="608">
        <f t="shared" si="0"/>
        <v>0</v>
      </c>
      <c r="S4" s="608">
        <f t="shared" si="0"/>
        <v>0</v>
      </c>
      <c r="T4" s="608">
        <f t="shared" si="0"/>
        <v>0</v>
      </c>
      <c r="U4" s="608">
        <f t="shared" si="0"/>
        <v>0</v>
      </c>
      <c r="V4" s="608">
        <f t="shared" si="0"/>
        <v>0</v>
      </c>
      <c r="W4" s="608">
        <f t="shared" si="0"/>
        <v>0</v>
      </c>
      <c r="X4" s="608">
        <f t="shared" si="0"/>
        <v>0</v>
      </c>
      <c r="Y4" s="608">
        <f t="shared" si="0"/>
        <v>0</v>
      </c>
      <c r="Z4" s="608">
        <f t="shared" si="0"/>
        <v>0</v>
      </c>
      <c r="AA4" s="608">
        <f t="shared" si="0"/>
        <v>0</v>
      </c>
      <c r="AB4" s="608">
        <f t="shared" si="0"/>
        <v>0</v>
      </c>
      <c r="AC4" s="608">
        <f t="shared" si="0"/>
        <v>0</v>
      </c>
      <c r="AD4" s="608">
        <f t="shared" si="0"/>
        <v>0</v>
      </c>
      <c r="AE4" s="608">
        <f t="shared" si="0"/>
        <v>0</v>
      </c>
      <c r="AF4" s="608">
        <f t="shared" si="0"/>
        <v>0</v>
      </c>
      <c r="AG4" s="608">
        <f t="shared" si="0"/>
        <v>0</v>
      </c>
      <c r="AH4" s="608">
        <f t="shared" si="0"/>
        <v>0</v>
      </c>
      <c r="AI4" s="608">
        <f t="shared" si="0"/>
        <v>0</v>
      </c>
      <c r="AJ4" s="608">
        <f t="shared" si="0"/>
        <v>0</v>
      </c>
      <c r="AK4" s="608">
        <f t="shared" si="0"/>
        <v>0</v>
      </c>
      <c r="AL4" s="608">
        <f t="shared" si="0"/>
        <v>0</v>
      </c>
      <c r="AM4" s="608">
        <f t="shared" si="0"/>
        <v>0</v>
      </c>
      <c r="AN4" s="608">
        <f t="shared" si="0"/>
        <v>0</v>
      </c>
      <c r="AO4" s="608">
        <f t="shared" si="0"/>
        <v>0</v>
      </c>
    </row>
    <row r="5" spans="1:41" ht="15">
      <c r="A5" s="952"/>
      <c r="B5" s="937"/>
      <c r="C5" s="926"/>
      <c r="D5" s="918"/>
      <c r="E5" s="914"/>
      <c r="F5" s="914"/>
      <c r="G5" s="902"/>
      <c r="H5" s="905"/>
      <c r="I5" s="604"/>
      <c r="J5" s="605" t="s">
        <v>387</v>
      </c>
      <c r="K5" s="606">
        <f>+SUM(L5:AO5)</f>
        <v>0</v>
      </c>
      <c r="L5" s="607"/>
      <c r="M5" s="608"/>
      <c r="N5" s="608"/>
      <c r="O5" s="608"/>
      <c r="P5" s="609"/>
      <c r="Q5" s="608"/>
      <c r="R5" s="608"/>
      <c r="S5" s="608"/>
      <c r="T5" s="608"/>
      <c r="U5" s="608"/>
      <c r="V5" s="608"/>
      <c r="W5" s="608"/>
      <c r="X5" s="608"/>
      <c r="Y5" s="608"/>
      <c r="Z5" s="608"/>
      <c r="AA5" s="608"/>
      <c r="AB5" s="608"/>
      <c r="AC5" s="608"/>
      <c r="AD5" s="608"/>
      <c r="AE5" s="608"/>
      <c r="AF5" s="608"/>
      <c r="AG5" s="608"/>
      <c r="AH5" s="608"/>
      <c r="AI5" s="608"/>
      <c r="AJ5" s="608"/>
      <c r="AK5" s="608"/>
      <c r="AL5" s="608"/>
      <c r="AM5" s="608"/>
      <c r="AN5" s="608"/>
      <c r="AO5" s="608"/>
    </row>
    <row r="6" spans="1:41" ht="15">
      <c r="A6" s="952"/>
      <c r="B6" s="937"/>
      <c r="C6" s="926"/>
      <c r="D6" s="919"/>
      <c r="E6" s="914"/>
      <c r="F6" s="914"/>
      <c r="G6" s="902"/>
      <c r="H6" s="905"/>
      <c r="I6" s="604"/>
      <c r="J6" s="605" t="s">
        <v>382</v>
      </c>
      <c r="K6" s="610">
        <f>+SUM(L6:AO6)</f>
        <v>2050</v>
      </c>
      <c r="L6" s="611">
        <v>550</v>
      </c>
      <c r="M6" s="612"/>
      <c r="N6" s="612">
        <v>1000</v>
      </c>
      <c r="O6" s="612"/>
      <c r="P6" s="612">
        <v>500</v>
      </c>
      <c r="Q6" s="612"/>
      <c r="R6" s="612"/>
      <c r="S6" s="612"/>
      <c r="T6" s="612"/>
      <c r="U6" s="612"/>
      <c r="V6" s="612"/>
      <c r="W6" s="612"/>
      <c r="X6" s="612"/>
      <c r="Y6" s="612"/>
      <c r="Z6" s="612"/>
      <c r="AA6" s="612"/>
      <c r="AB6" s="612"/>
      <c r="AC6" s="612"/>
      <c r="AD6" s="612"/>
      <c r="AE6" s="612"/>
      <c r="AF6" s="612"/>
      <c r="AG6" s="612"/>
      <c r="AH6" s="612"/>
      <c r="AI6" s="612"/>
      <c r="AJ6" s="612"/>
      <c r="AK6" s="612"/>
      <c r="AL6" s="612"/>
      <c r="AM6" s="612"/>
      <c r="AN6" s="612"/>
      <c r="AO6" s="612"/>
    </row>
    <row r="7" spans="1:41" ht="15">
      <c r="A7" s="952"/>
      <c r="B7" s="937"/>
      <c r="C7" s="926"/>
      <c r="D7" s="919"/>
      <c r="E7" s="914"/>
      <c r="F7" s="914"/>
      <c r="G7" s="902"/>
      <c r="H7" s="905"/>
      <c r="I7" s="604"/>
      <c r="J7" s="613" t="s">
        <v>388</v>
      </c>
      <c r="K7" s="610"/>
      <c r="L7" s="614"/>
      <c r="M7" s="615"/>
      <c r="N7" s="615"/>
      <c r="O7" s="615"/>
      <c r="P7" s="615"/>
      <c r="Q7" s="615"/>
      <c r="R7" s="615"/>
      <c r="S7" s="615"/>
      <c r="T7" s="615"/>
      <c r="U7" s="615"/>
      <c r="V7" s="615"/>
      <c r="W7" s="615"/>
      <c r="X7" s="615"/>
      <c r="Y7" s="615"/>
      <c r="Z7" s="615"/>
      <c r="AA7" s="615"/>
      <c r="AB7" s="615"/>
      <c r="AC7" s="615"/>
      <c r="AD7" s="615"/>
      <c r="AE7" s="615"/>
      <c r="AF7" s="615"/>
      <c r="AG7" s="615"/>
      <c r="AH7" s="615"/>
      <c r="AI7" s="615"/>
      <c r="AJ7" s="615"/>
      <c r="AK7" s="615"/>
      <c r="AL7" s="615"/>
      <c r="AM7" s="615"/>
      <c r="AN7" s="615"/>
      <c r="AO7" s="615"/>
    </row>
    <row r="8" spans="1:41" ht="15">
      <c r="A8" s="952"/>
      <c r="B8" s="937"/>
      <c r="C8" s="936"/>
      <c r="D8" s="928"/>
      <c r="E8" s="916"/>
      <c r="F8" s="916"/>
      <c r="G8" s="902"/>
      <c r="H8" s="905"/>
      <c r="I8" s="604"/>
      <c r="J8" s="613" t="s">
        <v>389</v>
      </c>
      <c r="K8" s="616">
        <f>+C3+K3-K6</f>
        <v>48500</v>
      </c>
      <c r="L8" s="615">
        <f>C3+L5-L6+L7</f>
        <v>50000</v>
      </c>
      <c r="M8" s="615">
        <f>+L8+M5-M6+M7</f>
        <v>50000</v>
      </c>
      <c r="N8" s="615">
        <f>+M8+N5-N6+N7</f>
        <v>49000</v>
      </c>
      <c r="O8" s="615">
        <f t="shared" ref="O8:AO8" si="1">+N8+O5-O6+O7</f>
        <v>49000</v>
      </c>
      <c r="P8" s="615">
        <f t="shared" si="1"/>
        <v>48500</v>
      </c>
      <c r="Q8" s="615">
        <f t="shared" si="1"/>
        <v>48500</v>
      </c>
      <c r="R8" s="615">
        <f t="shared" si="1"/>
        <v>48500</v>
      </c>
      <c r="S8" s="615">
        <f t="shared" si="1"/>
        <v>48500</v>
      </c>
      <c r="T8" s="615">
        <f t="shared" si="1"/>
        <v>48500</v>
      </c>
      <c r="U8" s="615">
        <f t="shared" si="1"/>
        <v>48500</v>
      </c>
      <c r="V8" s="615">
        <f t="shared" si="1"/>
        <v>48500</v>
      </c>
      <c r="W8" s="615">
        <f t="shared" si="1"/>
        <v>48500</v>
      </c>
      <c r="X8" s="615">
        <f t="shared" si="1"/>
        <v>48500</v>
      </c>
      <c r="Y8" s="615">
        <f t="shared" si="1"/>
        <v>48500</v>
      </c>
      <c r="Z8" s="615">
        <f t="shared" si="1"/>
        <v>48500</v>
      </c>
      <c r="AA8" s="615">
        <f t="shared" si="1"/>
        <v>48500</v>
      </c>
      <c r="AB8" s="615">
        <f t="shared" si="1"/>
        <v>48500</v>
      </c>
      <c r="AC8" s="615">
        <f t="shared" si="1"/>
        <v>48500</v>
      </c>
      <c r="AD8" s="615">
        <f t="shared" si="1"/>
        <v>48500</v>
      </c>
      <c r="AE8" s="615">
        <f t="shared" si="1"/>
        <v>48500</v>
      </c>
      <c r="AF8" s="628">
        <f t="shared" si="1"/>
        <v>48500</v>
      </c>
      <c r="AG8" s="615">
        <f t="shared" si="1"/>
        <v>48500</v>
      </c>
      <c r="AH8" s="615">
        <f t="shared" si="1"/>
        <v>48500</v>
      </c>
      <c r="AI8" s="615">
        <f t="shared" si="1"/>
        <v>48500</v>
      </c>
      <c r="AJ8" s="615">
        <f t="shared" si="1"/>
        <v>48500</v>
      </c>
      <c r="AK8" s="615">
        <f t="shared" si="1"/>
        <v>48500</v>
      </c>
      <c r="AL8" s="615">
        <f t="shared" si="1"/>
        <v>48500</v>
      </c>
      <c r="AM8" s="615">
        <f t="shared" si="1"/>
        <v>48500</v>
      </c>
      <c r="AN8" s="615">
        <f t="shared" si="1"/>
        <v>48500</v>
      </c>
      <c r="AO8" s="615">
        <f t="shared" si="1"/>
        <v>48500</v>
      </c>
    </row>
    <row r="9" spans="1:41" ht="15">
      <c r="A9" s="952" t="s">
        <v>390</v>
      </c>
      <c r="B9" s="937" t="s">
        <v>391</v>
      </c>
      <c r="C9" s="925">
        <v>4192</v>
      </c>
      <c r="D9" s="929">
        <f>+E9+K9-K11</f>
        <v>3292</v>
      </c>
      <c r="E9" s="901">
        <f>+C9+G9-H9</f>
        <v>3292</v>
      </c>
      <c r="F9" s="901">
        <f>K9-K11</f>
        <v>0</v>
      </c>
      <c r="G9" s="901">
        <f>+SUM(L11:AO11)+SUM(L13:AO13)</f>
        <v>0</v>
      </c>
      <c r="H9" s="904">
        <f>+SUM(L12:AO12)</f>
        <v>900</v>
      </c>
      <c r="I9" s="600"/>
      <c r="J9" s="601" t="s">
        <v>386</v>
      </c>
      <c r="K9" s="617">
        <f>+SUM(L9:AO9)</f>
        <v>0</v>
      </c>
      <c r="L9" s="603"/>
      <c r="M9" s="603"/>
      <c r="N9" s="603"/>
      <c r="O9" s="603"/>
      <c r="P9" s="603"/>
      <c r="Q9" s="603"/>
      <c r="R9" s="603"/>
      <c r="S9" s="603"/>
      <c r="T9" s="603"/>
      <c r="U9" s="603"/>
      <c r="V9" s="603"/>
      <c r="W9" s="603"/>
      <c r="X9" s="603"/>
      <c r="Y9" s="603"/>
      <c r="Z9" s="603"/>
      <c r="AA9" s="603"/>
      <c r="AB9" s="603"/>
      <c r="AC9" s="603"/>
      <c r="AD9" s="603"/>
      <c r="AE9" s="603"/>
      <c r="AF9" s="603"/>
      <c r="AG9" s="603"/>
      <c r="AH9" s="603"/>
      <c r="AI9" s="603"/>
      <c r="AJ9" s="603"/>
      <c r="AK9" s="603"/>
      <c r="AL9" s="603"/>
      <c r="AM9" s="603"/>
      <c r="AN9" s="603"/>
      <c r="AO9" s="603"/>
    </row>
    <row r="10" spans="1:41" ht="15">
      <c r="A10" s="952"/>
      <c r="B10" s="937"/>
      <c r="C10" s="926"/>
      <c r="D10" s="930"/>
      <c r="E10" s="902"/>
      <c r="F10" s="902"/>
      <c r="G10" s="902"/>
      <c r="H10" s="905"/>
      <c r="I10" s="604"/>
      <c r="J10" s="605" t="s">
        <v>380</v>
      </c>
      <c r="K10" s="606">
        <f>SUM(L10:R10)+SUM(S10:Y10)+SUM(Z10:AF10)+SUM(AG10:AM10)+SUM(AN10:AO10)</f>
        <v>0</v>
      </c>
      <c r="L10" s="607">
        <f t="shared" ref="L10" si="2">+L9</f>
        <v>0</v>
      </c>
      <c r="M10" s="608">
        <f t="shared" ref="M10:AO10" si="3">+L10+M9-M11</f>
        <v>0</v>
      </c>
      <c r="N10" s="608">
        <f t="shared" si="3"/>
        <v>0</v>
      </c>
      <c r="O10" s="608">
        <f t="shared" si="3"/>
        <v>0</v>
      </c>
      <c r="P10" s="608">
        <f t="shared" si="3"/>
        <v>0</v>
      </c>
      <c r="Q10" s="608">
        <f t="shared" si="3"/>
        <v>0</v>
      </c>
      <c r="R10" s="608">
        <f t="shared" si="3"/>
        <v>0</v>
      </c>
      <c r="S10" s="608">
        <f t="shared" si="3"/>
        <v>0</v>
      </c>
      <c r="T10" s="608">
        <f t="shared" si="3"/>
        <v>0</v>
      </c>
      <c r="U10" s="608">
        <f t="shared" si="3"/>
        <v>0</v>
      </c>
      <c r="V10" s="608">
        <f t="shared" si="3"/>
        <v>0</v>
      </c>
      <c r="W10" s="608">
        <f t="shared" si="3"/>
        <v>0</v>
      </c>
      <c r="X10" s="608">
        <f t="shared" si="3"/>
        <v>0</v>
      </c>
      <c r="Y10" s="608">
        <f t="shared" si="3"/>
        <v>0</v>
      </c>
      <c r="Z10" s="608">
        <f t="shared" si="3"/>
        <v>0</v>
      </c>
      <c r="AA10" s="608">
        <f t="shared" si="3"/>
        <v>0</v>
      </c>
      <c r="AB10" s="608">
        <f t="shared" si="3"/>
        <v>0</v>
      </c>
      <c r="AC10" s="608">
        <f t="shared" si="3"/>
        <v>0</v>
      </c>
      <c r="AD10" s="608">
        <f t="shared" si="3"/>
        <v>0</v>
      </c>
      <c r="AE10" s="608">
        <f t="shared" si="3"/>
        <v>0</v>
      </c>
      <c r="AF10" s="608">
        <f t="shared" si="3"/>
        <v>0</v>
      </c>
      <c r="AG10" s="608">
        <f t="shared" si="3"/>
        <v>0</v>
      </c>
      <c r="AH10" s="608">
        <f t="shared" si="3"/>
        <v>0</v>
      </c>
      <c r="AI10" s="608">
        <f t="shared" si="3"/>
        <v>0</v>
      </c>
      <c r="AJ10" s="608">
        <f t="shared" si="3"/>
        <v>0</v>
      </c>
      <c r="AK10" s="608">
        <f t="shared" si="3"/>
        <v>0</v>
      </c>
      <c r="AL10" s="608">
        <f t="shared" si="3"/>
        <v>0</v>
      </c>
      <c r="AM10" s="608">
        <f t="shared" si="3"/>
        <v>0</v>
      </c>
      <c r="AN10" s="608">
        <f t="shared" si="3"/>
        <v>0</v>
      </c>
      <c r="AO10" s="608">
        <f t="shared" si="3"/>
        <v>0</v>
      </c>
    </row>
    <row r="11" spans="1:41" ht="15">
      <c r="A11" s="952"/>
      <c r="B11" s="937"/>
      <c r="C11" s="926"/>
      <c r="D11" s="930"/>
      <c r="E11" s="902"/>
      <c r="F11" s="902"/>
      <c r="G11" s="902"/>
      <c r="H11" s="905"/>
      <c r="I11" s="604"/>
      <c r="J11" s="605" t="s">
        <v>387</v>
      </c>
      <c r="K11" s="606">
        <f>+SUM(L11:AO11)</f>
        <v>0</v>
      </c>
      <c r="L11" s="607"/>
      <c r="M11" s="608"/>
      <c r="N11" s="608"/>
      <c r="O11" s="608"/>
      <c r="P11" s="609"/>
      <c r="Q11" s="608"/>
      <c r="R11" s="608"/>
      <c r="S11" s="608"/>
      <c r="T11" s="608"/>
      <c r="U11" s="608"/>
      <c r="V11" s="608"/>
      <c r="W11" s="608"/>
      <c r="X11" s="608"/>
      <c r="Y11" s="608"/>
      <c r="Z11" s="608"/>
      <c r="AA11" s="608"/>
      <c r="AB11" s="608"/>
      <c r="AC11" s="608"/>
      <c r="AD11" s="608"/>
      <c r="AE11" s="608"/>
      <c r="AF11" s="608"/>
      <c r="AG11" s="608"/>
      <c r="AH11" s="608"/>
      <c r="AI11" s="608"/>
      <c r="AJ11" s="608"/>
      <c r="AK11" s="608"/>
      <c r="AL11" s="608"/>
      <c r="AM11" s="608"/>
      <c r="AN11" s="608"/>
      <c r="AO11" s="608"/>
    </row>
    <row r="12" spans="1:41" ht="15">
      <c r="A12" s="952"/>
      <c r="B12" s="937"/>
      <c r="C12" s="926"/>
      <c r="D12" s="930"/>
      <c r="E12" s="902"/>
      <c r="F12" s="902"/>
      <c r="G12" s="902"/>
      <c r="H12" s="905"/>
      <c r="I12" s="604"/>
      <c r="J12" s="605" t="s">
        <v>382</v>
      </c>
      <c r="K12" s="610">
        <f>+SUM(L12:AO12)</f>
        <v>900</v>
      </c>
      <c r="L12" s="611"/>
      <c r="M12" s="612"/>
      <c r="N12" s="612">
        <v>100</v>
      </c>
      <c r="O12" s="612">
        <v>350</v>
      </c>
      <c r="P12" s="612">
        <v>150</v>
      </c>
      <c r="Q12" s="612">
        <v>200</v>
      </c>
      <c r="R12" s="612">
        <v>100</v>
      </c>
      <c r="S12" s="612"/>
      <c r="T12" s="612"/>
      <c r="U12" s="612"/>
      <c r="V12" s="612"/>
      <c r="W12" s="612"/>
      <c r="X12" s="612"/>
      <c r="Y12" s="612"/>
      <c r="Z12" s="612"/>
      <c r="AA12" s="612"/>
      <c r="AB12" s="612"/>
      <c r="AC12" s="612"/>
      <c r="AD12" s="612"/>
      <c r="AE12" s="612"/>
      <c r="AF12" s="612"/>
      <c r="AG12" s="612"/>
      <c r="AH12" s="612"/>
      <c r="AI12" s="612"/>
      <c r="AJ12" s="612"/>
      <c r="AK12" s="612"/>
      <c r="AL12" s="612"/>
      <c r="AM12" s="612"/>
      <c r="AN12" s="612"/>
      <c r="AO12" s="612"/>
    </row>
    <row r="13" spans="1:41" ht="15">
      <c r="A13" s="952"/>
      <c r="B13" s="937"/>
      <c r="C13" s="926"/>
      <c r="D13" s="930"/>
      <c r="E13" s="902"/>
      <c r="F13" s="902"/>
      <c r="G13" s="902"/>
      <c r="H13" s="905"/>
      <c r="I13" s="604"/>
      <c r="J13" s="613" t="s">
        <v>388</v>
      </c>
      <c r="K13" s="610"/>
      <c r="L13" s="614"/>
      <c r="M13" s="615"/>
      <c r="N13" s="615"/>
      <c r="O13" s="615"/>
      <c r="P13" s="615"/>
      <c r="Q13" s="615"/>
      <c r="R13" s="615"/>
      <c r="S13" s="615"/>
      <c r="T13" s="615"/>
      <c r="U13" s="615"/>
      <c r="V13" s="615"/>
      <c r="W13" s="615"/>
      <c r="X13" s="615"/>
      <c r="Y13" s="615"/>
      <c r="Z13" s="615"/>
      <c r="AA13" s="615"/>
      <c r="AB13" s="615"/>
      <c r="AC13" s="615"/>
      <c r="AD13" s="615"/>
      <c r="AE13" s="615"/>
      <c r="AF13" s="615"/>
      <c r="AG13" s="615"/>
      <c r="AH13" s="615"/>
      <c r="AI13" s="615"/>
      <c r="AJ13" s="615"/>
      <c r="AK13" s="615"/>
      <c r="AL13" s="615"/>
      <c r="AM13" s="615"/>
      <c r="AN13" s="615"/>
      <c r="AO13" s="615"/>
    </row>
    <row r="14" spans="1:41" ht="15">
      <c r="A14" s="952"/>
      <c r="B14" s="937"/>
      <c r="C14" s="936"/>
      <c r="D14" s="931"/>
      <c r="E14" s="903"/>
      <c r="F14" s="903"/>
      <c r="G14" s="903"/>
      <c r="H14" s="906"/>
      <c r="I14" s="618"/>
      <c r="J14" s="619" t="s">
        <v>392</v>
      </c>
      <c r="K14" s="620">
        <f>+C9+K9-K12</f>
        <v>3292</v>
      </c>
      <c r="L14" s="615">
        <f t="shared" ref="L14" si="4">C9+L11-L12+L13</f>
        <v>4192</v>
      </c>
      <c r="M14" s="615">
        <f t="shared" ref="M14:AO14" si="5">+L14+M11-M12+M13</f>
        <v>4192</v>
      </c>
      <c r="N14" s="615">
        <f t="shared" si="5"/>
        <v>4092</v>
      </c>
      <c r="O14" s="615">
        <f t="shared" si="5"/>
        <v>3742</v>
      </c>
      <c r="P14" s="615">
        <f t="shared" si="5"/>
        <v>3592</v>
      </c>
      <c r="Q14" s="615">
        <f t="shared" si="5"/>
        <v>3392</v>
      </c>
      <c r="R14" s="615">
        <f t="shared" si="5"/>
        <v>3292</v>
      </c>
      <c r="S14" s="615">
        <f t="shared" si="5"/>
        <v>3292</v>
      </c>
      <c r="T14" s="615">
        <f t="shared" si="5"/>
        <v>3292</v>
      </c>
      <c r="U14" s="615">
        <f t="shared" si="5"/>
        <v>3292</v>
      </c>
      <c r="V14" s="615">
        <f t="shared" si="5"/>
        <v>3292</v>
      </c>
      <c r="W14" s="615">
        <f t="shared" si="5"/>
        <v>3292</v>
      </c>
      <c r="X14" s="615">
        <f t="shared" si="5"/>
        <v>3292</v>
      </c>
      <c r="Y14" s="615">
        <f t="shared" si="5"/>
        <v>3292</v>
      </c>
      <c r="Z14" s="615">
        <f t="shared" si="5"/>
        <v>3292</v>
      </c>
      <c r="AA14" s="615">
        <f t="shared" si="5"/>
        <v>3292</v>
      </c>
      <c r="AB14" s="615">
        <f t="shared" si="5"/>
        <v>3292</v>
      </c>
      <c r="AC14" s="615">
        <f t="shared" si="5"/>
        <v>3292</v>
      </c>
      <c r="AD14" s="615">
        <f t="shared" si="5"/>
        <v>3292</v>
      </c>
      <c r="AE14" s="615">
        <f t="shared" si="5"/>
        <v>3292</v>
      </c>
      <c r="AF14" s="628">
        <f t="shared" si="5"/>
        <v>3292</v>
      </c>
      <c r="AG14" s="615">
        <f t="shared" si="5"/>
        <v>3292</v>
      </c>
      <c r="AH14" s="615">
        <f t="shared" si="5"/>
        <v>3292</v>
      </c>
      <c r="AI14" s="615">
        <f t="shared" si="5"/>
        <v>3292</v>
      </c>
      <c r="AJ14" s="615">
        <f t="shared" si="5"/>
        <v>3292</v>
      </c>
      <c r="AK14" s="615">
        <f t="shared" si="5"/>
        <v>3292</v>
      </c>
      <c r="AL14" s="615">
        <f t="shared" si="5"/>
        <v>3292</v>
      </c>
      <c r="AM14" s="615">
        <f t="shared" si="5"/>
        <v>3292</v>
      </c>
      <c r="AN14" s="615">
        <f t="shared" si="5"/>
        <v>3292</v>
      </c>
      <c r="AO14" s="615">
        <f t="shared" si="5"/>
        <v>3292</v>
      </c>
    </row>
    <row r="15" spans="1:41" ht="15">
      <c r="A15" s="952" t="s">
        <v>393</v>
      </c>
      <c r="B15" s="937" t="s">
        <v>394</v>
      </c>
      <c r="C15" s="925">
        <v>100014</v>
      </c>
      <c r="D15" s="929">
        <f>+E15+K15-K17</f>
        <v>98014</v>
      </c>
      <c r="E15" s="901">
        <f>+C15+G15-H15</f>
        <v>98014</v>
      </c>
      <c r="F15" s="901">
        <f>K15-K17</f>
        <v>0</v>
      </c>
      <c r="G15" s="901">
        <f>+SUM(L17:AO17)+SUM(L19:AO19)</f>
        <v>0</v>
      </c>
      <c r="H15" s="904">
        <f>+SUM(L18:AO18)</f>
        <v>2000</v>
      </c>
      <c r="I15" s="600"/>
      <c r="J15" s="601" t="s">
        <v>386</v>
      </c>
      <c r="K15" s="617">
        <f>+SUM(L15:AO15)</f>
        <v>0</v>
      </c>
      <c r="L15" s="603"/>
      <c r="M15" s="603"/>
      <c r="N15" s="603"/>
      <c r="O15" s="603"/>
      <c r="P15" s="603"/>
      <c r="Q15" s="603"/>
      <c r="R15" s="603"/>
      <c r="S15" s="603"/>
      <c r="T15" s="603"/>
      <c r="U15" s="603"/>
      <c r="V15" s="603"/>
      <c r="W15" s="603"/>
      <c r="X15" s="603"/>
      <c r="Y15" s="603"/>
      <c r="Z15" s="603"/>
      <c r="AA15" s="603"/>
      <c r="AB15" s="603"/>
      <c r="AC15" s="603"/>
      <c r="AD15" s="603"/>
      <c r="AE15" s="603"/>
      <c r="AF15" s="603"/>
      <c r="AG15" s="603"/>
      <c r="AH15" s="603"/>
      <c r="AI15" s="603"/>
      <c r="AJ15" s="603"/>
      <c r="AK15" s="603"/>
      <c r="AL15" s="603"/>
      <c r="AM15" s="603"/>
      <c r="AN15" s="603"/>
      <c r="AO15" s="603"/>
    </row>
    <row r="16" spans="1:41" ht="15">
      <c r="A16" s="952"/>
      <c r="B16" s="937"/>
      <c r="C16" s="926"/>
      <c r="D16" s="930"/>
      <c r="E16" s="902"/>
      <c r="F16" s="902"/>
      <c r="G16" s="902"/>
      <c r="H16" s="905"/>
      <c r="I16" s="604"/>
      <c r="J16" s="605" t="s">
        <v>380</v>
      </c>
      <c r="K16" s="606">
        <f>SUM(L16:R16)+SUM(S16:Y16)+SUM(Z16:AF16)+SUM(AG16:AM16)+SUM(AN16:AO16)</f>
        <v>0</v>
      </c>
      <c r="L16" s="607">
        <f t="shared" ref="L16" si="6">+L15</f>
        <v>0</v>
      </c>
      <c r="M16" s="608">
        <f t="shared" ref="M16:AO16" si="7">+L16+M15-M17</f>
        <v>0</v>
      </c>
      <c r="N16" s="608">
        <f t="shared" si="7"/>
        <v>0</v>
      </c>
      <c r="O16" s="608">
        <f t="shared" si="7"/>
        <v>0</v>
      </c>
      <c r="P16" s="608">
        <f t="shared" si="7"/>
        <v>0</v>
      </c>
      <c r="Q16" s="608">
        <f t="shared" si="7"/>
        <v>0</v>
      </c>
      <c r="R16" s="608">
        <f t="shared" si="7"/>
        <v>0</v>
      </c>
      <c r="S16" s="608">
        <f t="shared" si="7"/>
        <v>0</v>
      </c>
      <c r="T16" s="608">
        <f t="shared" si="7"/>
        <v>0</v>
      </c>
      <c r="U16" s="608">
        <f t="shared" si="7"/>
        <v>0</v>
      </c>
      <c r="V16" s="608">
        <f t="shared" si="7"/>
        <v>0</v>
      </c>
      <c r="W16" s="608">
        <f t="shared" si="7"/>
        <v>0</v>
      </c>
      <c r="X16" s="608">
        <f t="shared" si="7"/>
        <v>0</v>
      </c>
      <c r="Y16" s="608">
        <f t="shared" si="7"/>
        <v>0</v>
      </c>
      <c r="Z16" s="608">
        <f t="shared" si="7"/>
        <v>0</v>
      </c>
      <c r="AA16" s="608">
        <f t="shared" si="7"/>
        <v>0</v>
      </c>
      <c r="AB16" s="608">
        <f t="shared" si="7"/>
        <v>0</v>
      </c>
      <c r="AC16" s="608">
        <f t="shared" si="7"/>
        <v>0</v>
      </c>
      <c r="AD16" s="608">
        <f t="shared" si="7"/>
        <v>0</v>
      </c>
      <c r="AE16" s="608">
        <f t="shared" si="7"/>
        <v>0</v>
      </c>
      <c r="AF16" s="608">
        <f t="shared" si="7"/>
        <v>0</v>
      </c>
      <c r="AG16" s="608">
        <f t="shared" si="7"/>
        <v>0</v>
      </c>
      <c r="AH16" s="608">
        <f t="shared" si="7"/>
        <v>0</v>
      </c>
      <c r="AI16" s="608">
        <f t="shared" si="7"/>
        <v>0</v>
      </c>
      <c r="AJ16" s="608">
        <f t="shared" si="7"/>
        <v>0</v>
      </c>
      <c r="AK16" s="608">
        <f t="shared" si="7"/>
        <v>0</v>
      </c>
      <c r="AL16" s="608">
        <f t="shared" si="7"/>
        <v>0</v>
      </c>
      <c r="AM16" s="608">
        <f t="shared" si="7"/>
        <v>0</v>
      </c>
      <c r="AN16" s="608">
        <f t="shared" si="7"/>
        <v>0</v>
      </c>
      <c r="AO16" s="608">
        <f t="shared" si="7"/>
        <v>0</v>
      </c>
    </row>
    <row r="17" spans="1:41" ht="15">
      <c r="A17" s="952"/>
      <c r="B17" s="937"/>
      <c r="C17" s="926"/>
      <c r="D17" s="930"/>
      <c r="E17" s="902"/>
      <c r="F17" s="902"/>
      <c r="G17" s="902"/>
      <c r="H17" s="905"/>
      <c r="I17" s="604"/>
      <c r="J17" s="605" t="s">
        <v>387</v>
      </c>
      <c r="K17" s="606">
        <f>+SUM(L17:AO17)</f>
        <v>0</v>
      </c>
      <c r="L17" s="607"/>
      <c r="M17" s="608"/>
      <c r="N17" s="608"/>
      <c r="O17" s="608"/>
      <c r="P17" s="609"/>
      <c r="Q17" s="608"/>
      <c r="R17" s="608"/>
      <c r="S17" s="608"/>
      <c r="T17" s="608"/>
      <c r="U17" s="608"/>
      <c r="V17" s="608"/>
      <c r="W17" s="608"/>
      <c r="X17" s="608"/>
      <c r="Y17" s="608"/>
      <c r="Z17" s="608"/>
      <c r="AA17" s="608"/>
      <c r="AB17" s="608"/>
      <c r="AC17" s="608"/>
      <c r="AD17" s="608"/>
      <c r="AE17" s="608"/>
      <c r="AF17" s="608"/>
      <c r="AG17" s="608"/>
      <c r="AH17" s="608"/>
      <c r="AI17" s="608"/>
      <c r="AJ17" s="608"/>
      <c r="AK17" s="608"/>
      <c r="AL17" s="608"/>
      <c r="AM17" s="608"/>
      <c r="AN17" s="608"/>
      <c r="AO17" s="608"/>
    </row>
    <row r="18" spans="1:41" ht="15">
      <c r="A18" s="952"/>
      <c r="B18" s="937"/>
      <c r="C18" s="926"/>
      <c r="D18" s="930"/>
      <c r="E18" s="902"/>
      <c r="F18" s="902"/>
      <c r="G18" s="902"/>
      <c r="H18" s="905"/>
      <c r="I18" s="604"/>
      <c r="J18" s="605" t="s">
        <v>382</v>
      </c>
      <c r="K18" s="610">
        <f>+SUM(L18:AO18)</f>
        <v>2000</v>
      </c>
      <c r="L18" s="611"/>
      <c r="M18" s="612"/>
      <c r="N18" s="612"/>
      <c r="O18" s="612">
        <v>2000</v>
      </c>
      <c r="P18" s="612"/>
      <c r="Q18" s="612"/>
      <c r="R18" s="612"/>
      <c r="S18" s="612"/>
      <c r="T18" s="612"/>
      <c r="U18" s="612"/>
      <c r="V18" s="612"/>
      <c r="W18" s="612"/>
      <c r="X18" s="612"/>
      <c r="Y18" s="612"/>
      <c r="Z18" s="612"/>
      <c r="AA18" s="612"/>
      <c r="AB18" s="612"/>
      <c r="AC18" s="612"/>
      <c r="AD18" s="612"/>
      <c r="AE18" s="612"/>
      <c r="AF18" s="612"/>
      <c r="AG18" s="612"/>
      <c r="AH18" s="612"/>
      <c r="AI18" s="612"/>
      <c r="AJ18" s="612"/>
      <c r="AK18" s="612"/>
      <c r="AL18" s="612"/>
      <c r="AM18" s="612"/>
      <c r="AN18" s="612"/>
      <c r="AO18" s="612"/>
    </row>
    <row r="19" spans="1:41" ht="15">
      <c r="A19" s="952"/>
      <c r="B19" s="937"/>
      <c r="C19" s="926"/>
      <c r="D19" s="930"/>
      <c r="E19" s="902"/>
      <c r="F19" s="902"/>
      <c r="G19" s="902"/>
      <c r="H19" s="905"/>
      <c r="I19" s="604"/>
      <c r="J19" s="613" t="s">
        <v>388</v>
      </c>
      <c r="K19" s="610"/>
      <c r="L19" s="614"/>
      <c r="M19" s="615"/>
      <c r="N19" s="615"/>
      <c r="O19" s="615"/>
      <c r="P19" s="615"/>
      <c r="Q19" s="615"/>
      <c r="R19" s="615"/>
      <c r="S19" s="615"/>
      <c r="T19" s="615"/>
      <c r="U19" s="615"/>
      <c r="V19" s="615"/>
      <c r="W19" s="615"/>
      <c r="X19" s="615"/>
      <c r="Y19" s="615"/>
      <c r="Z19" s="615"/>
      <c r="AA19" s="615"/>
      <c r="AB19" s="615"/>
      <c r="AC19" s="615"/>
      <c r="AD19" s="615"/>
      <c r="AE19" s="615"/>
      <c r="AF19" s="615"/>
      <c r="AG19" s="615"/>
      <c r="AH19" s="615"/>
      <c r="AI19" s="615"/>
      <c r="AJ19" s="615"/>
      <c r="AK19" s="615"/>
      <c r="AL19" s="615"/>
      <c r="AM19" s="615"/>
      <c r="AN19" s="615"/>
      <c r="AO19" s="615"/>
    </row>
    <row r="20" spans="1:41" ht="15">
      <c r="A20" s="952"/>
      <c r="B20" s="937"/>
      <c r="C20" s="936"/>
      <c r="D20" s="931"/>
      <c r="E20" s="903"/>
      <c r="F20" s="903"/>
      <c r="G20" s="903"/>
      <c r="H20" s="906"/>
      <c r="I20" s="618"/>
      <c r="J20" s="619" t="s">
        <v>392</v>
      </c>
      <c r="K20" s="620">
        <f>+C15+K15-K18</f>
        <v>98014</v>
      </c>
      <c r="L20" s="615">
        <f t="shared" ref="L20" si="8">C15+L17-L18+L19</f>
        <v>100014</v>
      </c>
      <c r="M20" s="615">
        <f t="shared" ref="M20:AO20" si="9">+L20+M17-M18+M19</f>
        <v>100014</v>
      </c>
      <c r="N20" s="615">
        <f t="shared" si="9"/>
        <v>100014</v>
      </c>
      <c r="O20" s="615">
        <f t="shared" si="9"/>
        <v>98014</v>
      </c>
      <c r="P20" s="615">
        <f t="shared" si="9"/>
        <v>98014</v>
      </c>
      <c r="Q20" s="615">
        <f t="shared" si="9"/>
        <v>98014</v>
      </c>
      <c r="R20" s="615">
        <f t="shared" si="9"/>
        <v>98014</v>
      </c>
      <c r="S20" s="615">
        <f t="shared" si="9"/>
        <v>98014</v>
      </c>
      <c r="T20" s="615">
        <f t="shared" si="9"/>
        <v>98014</v>
      </c>
      <c r="U20" s="615">
        <f t="shared" si="9"/>
        <v>98014</v>
      </c>
      <c r="V20" s="615">
        <f t="shared" si="9"/>
        <v>98014</v>
      </c>
      <c r="W20" s="615">
        <f t="shared" si="9"/>
        <v>98014</v>
      </c>
      <c r="X20" s="615">
        <f t="shared" si="9"/>
        <v>98014</v>
      </c>
      <c r="Y20" s="615">
        <f t="shared" si="9"/>
        <v>98014</v>
      </c>
      <c r="Z20" s="615">
        <f t="shared" si="9"/>
        <v>98014</v>
      </c>
      <c r="AA20" s="615">
        <f t="shared" si="9"/>
        <v>98014</v>
      </c>
      <c r="AB20" s="615">
        <f t="shared" si="9"/>
        <v>98014</v>
      </c>
      <c r="AC20" s="615">
        <f t="shared" si="9"/>
        <v>98014</v>
      </c>
      <c r="AD20" s="615">
        <f t="shared" si="9"/>
        <v>98014</v>
      </c>
      <c r="AE20" s="615">
        <f t="shared" si="9"/>
        <v>98014</v>
      </c>
      <c r="AF20" s="628">
        <f t="shared" si="9"/>
        <v>98014</v>
      </c>
      <c r="AG20" s="615">
        <f t="shared" si="9"/>
        <v>98014</v>
      </c>
      <c r="AH20" s="615">
        <f t="shared" si="9"/>
        <v>98014</v>
      </c>
      <c r="AI20" s="615">
        <f t="shared" si="9"/>
        <v>98014</v>
      </c>
      <c r="AJ20" s="615">
        <f t="shared" si="9"/>
        <v>98014</v>
      </c>
      <c r="AK20" s="615">
        <f t="shared" si="9"/>
        <v>98014</v>
      </c>
      <c r="AL20" s="615">
        <f t="shared" si="9"/>
        <v>98014</v>
      </c>
      <c r="AM20" s="615">
        <f t="shared" si="9"/>
        <v>98014</v>
      </c>
      <c r="AN20" s="615">
        <f t="shared" si="9"/>
        <v>98014</v>
      </c>
      <c r="AO20" s="615">
        <f t="shared" si="9"/>
        <v>98014</v>
      </c>
    </row>
    <row r="21" spans="1:41" ht="15">
      <c r="A21" s="952" t="s">
        <v>395</v>
      </c>
      <c r="B21" s="937" t="s">
        <v>396</v>
      </c>
      <c r="C21" s="925">
        <v>39065</v>
      </c>
      <c r="D21" s="929">
        <f>+E21+K21-K23</f>
        <v>38065</v>
      </c>
      <c r="E21" s="901">
        <f>+C21+G21-H21</f>
        <v>38065</v>
      </c>
      <c r="F21" s="901">
        <f>K21-K23</f>
        <v>0</v>
      </c>
      <c r="G21" s="901">
        <f>+SUM(L23:AO23)+SUM(L25:AO25)</f>
        <v>0</v>
      </c>
      <c r="H21" s="904">
        <f>+SUM(L24:AO24)</f>
        <v>1000</v>
      </c>
      <c r="I21" s="600"/>
      <c r="J21" s="601" t="s">
        <v>386</v>
      </c>
      <c r="K21" s="617">
        <f>+SUM(L21:AO21)</f>
        <v>0</v>
      </c>
      <c r="L21" s="603"/>
      <c r="M21" s="603"/>
      <c r="N21" s="603"/>
      <c r="O21" s="603"/>
      <c r="P21" s="603"/>
      <c r="Q21" s="603"/>
      <c r="R21" s="603"/>
      <c r="S21" s="603"/>
      <c r="T21" s="603"/>
      <c r="U21" s="603"/>
      <c r="V21" s="603"/>
      <c r="W21" s="603"/>
      <c r="X21" s="603"/>
      <c r="Y21" s="603"/>
      <c r="Z21" s="603"/>
      <c r="AA21" s="603"/>
      <c r="AB21" s="603"/>
      <c r="AC21" s="603"/>
      <c r="AD21" s="603"/>
      <c r="AE21" s="603"/>
      <c r="AF21" s="603"/>
      <c r="AG21" s="603"/>
      <c r="AH21" s="603"/>
      <c r="AI21" s="603"/>
      <c r="AJ21" s="603"/>
      <c r="AK21" s="603"/>
      <c r="AL21" s="603"/>
      <c r="AM21" s="603"/>
      <c r="AN21" s="603"/>
      <c r="AO21" s="603"/>
    </row>
    <row r="22" spans="1:41" ht="15">
      <c r="A22" s="952"/>
      <c r="B22" s="937"/>
      <c r="C22" s="926"/>
      <c r="D22" s="930"/>
      <c r="E22" s="902"/>
      <c r="F22" s="902"/>
      <c r="G22" s="902"/>
      <c r="H22" s="905"/>
      <c r="I22" s="604"/>
      <c r="J22" s="605" t="s">
        <v>380</v>
      </c>
      <c r="K22" s="606">
        <f>SUM(L22:R22)+SUM(S22:Y22)+SUM(Z22:AF22)+SUM(AG22:AM22)+SUM(AN22:AO22)</f>
        <v>0</v>
      </c>
      <c r="L22" s="607">
        <f t="shared" ref="L22" si="10">+L21</f>
        <v>0</v>
      </c>
      <c r="M22" s="608">
        <f t="shared" ref="M22:Z22" si="11">+L22+M21-M23</f>
        <v>0</v>
      </c>
      <c r="N22" s="608">
        <f t="shared" si="11"/>
        <v>0</v>
      </c>
      <c r="O22" s="608">
        <f t="shared" si="11"/>
        <v>0</v>
      </c>
      <c r="P22" s="608">
        <f t="shared" si="11"/>
        <v>0</v>
      </c>
      <c r="Q22" s="608">
        <f t="shared" si="11"/>
        <v>0</v>
      </c>
      <c r="R22" s="608">
        <f t="shared" si="11"/>
        <v>0</v>
      </c>
      <c r="S22" s="608">
        <f t="shared" si="11"/>
        <v>0</v>
      </c>
      <c r="T22" s="608">
        <f t="shared" si="11"/>
        <v>0</v>
      </c>
      <c r="U22" s="608">
        <f t="shared" si="11"/>
        <v>0</v>
      </c>
      <c r="V22" s="608">
        <f t="shared" si="11"/>
        <v>0</v>
      </c>
      <c r="W22" s="608">
        <f t="shared" si="11"/>
        <v>0</v>
      </c>
      <c r="X22" s="608">
        <f t="shared" si="11"/>
        <v>0</v>
      </c>
      <c r="Y22" s="608">
        <f t="shared" si="11"/>
        <v>0</v>
      </c>
      <c r="Z22" s="608">
        <f t="shared" si="11"/>
        <v>0</v>
      </c>
      <c r="AA22" s="608">
        <f t="shared" ref="AA22:AC22" si="12">+Z22+AA21-AA23</f>
        <v>0</v>
      </c>
      <c r="AB22" s="608">
        <f t="shared" si="12"/>
        <v>0</v>
      </c>
      <c r="AC22" s="608">
        <f t="shared" si="12"/>
        <v>0</v>
      </c>
      <c r="AD22" s="608">
        <f t="shared" ref="AD22:AO22" si="13">+AC22+AD21-AD23</f>
        <v>0</v>
      </c>
      <c r="AE22" s="608">
        <f t="shared" si="13"/>
        <v>0</v>
      </c>
      <c r="AF22" s="608">
        <f t="shared" si="13"/>
        <v>0</v>
      </c>
      <c r="AG22" s="608">
        <f t="shared" si="13"/>
        <v>0</v>
      </c>
      <c r="AH22" s="608">
        <f t="shared" si="13"/>
        <v>0</v>
      </c>
      <c r="AI22" s="608">
        <f t="shared" si="13"/>
        <v>0</v>
      </c>
      <c r="AJ22" s="608">
        <f t="shared" si="13"/>
        <v>0</v>
      </c>
      <c r="AK22" s="608">
        <f t="shared" si="13"/>
        <v>0</v>
      </c>
      <c r="AL22" s="608">
        <f t="shared" si="13"/>
        <v>0</v>
      </c>
      <c r="AM22" s="608">
        <f t="shared" si="13"/>
        <v>0</v>
      </c>
      <c r="AN22" s="608">
        <f t="shared" si="13"/>
        <v>0</v>
      </c>
      <c r="AO22" s="608">
        <f t="shared" si="13"/>
        <v>0</v>
      </c>
    </row>
    <row r="23" spans="1:41" ht="15">
      <c r="A23" s="952"/>
      <c r="B23" s="937"/>
      <c r="C23" s="926"/>
      <c r="D23" s="930"/>
      <c r="E23" s="902"/>
      <c r="F23" s="902"/>
      <c r="G23" s="902"/>
      <c r="H23" s="905"/>
      <c r="I23" s="604"/>
      <c r="J23" s="605" t="s">
        <v>387</v>
      </c>
      <c r="K23" s="606">
        <f>+SUM(L23:AO23)</f>
        <v>0</v>
      </c>
      <c r="L23" s="607"/>
      <c r="M23" s="608"/>
      <c r="N23" s="608"/>
      <c r="O23" s="608"/>
      <c r="P23" s="609"/>
      <c r="Q23" s="608"/>
      <c r="R23" s="608"/>
      <c r="S23" s="608"/>
      <c r="T23" s="608"/>
      <c r="U23" s="608"/>
      <c r="V23" s="608"/>
      <c r="W23" s="608"/>
      <c r="X23" s="608"/>
      <c r="Y23" s="608"/>
      <c r="Z23" s="608"/>
      <c r="AA23" s="608"/>
      <c r="AB23" s="608"/>
      <c r="AC23" s="608"/>
      <c r="AD23" s="608"/>
      <c r="AE23" s="608"/>
      <c r="AF23" s="608"/>
      <c r="AG23" s="608"/>
      <c r="AH23" s="608"/>
      <c r="AI23" s="608"/>
      <c r="AJ23" s="608"/>
      <c r="AK23" s="608"/>
      <c r="AL23" s="608"/>
      <c r="AM23" s="608"/>
      <c r="AN23" s="608"/>
      <c r="AO23" s="608"/>
    </row>
    <row r="24" spans="1:41" ht="15">
      <c r="A24" s="952"/>
      <c r="B24" s="937"/>
      <c r="C24" s="926"/>
      <c r="D24" s="930"/>
      <c r="E24" s="902"/>
      <c r="F24" s="902"/>
      <c r="G24" s="902"/>
      <c r="H24" s="905"/>
      <c r="I24" s="604"/>
      <c r="J24" s="605" t="s">
        <v>382</v>
      </c>
      <c r="K24" s="610">
        <f>+SUM(L24:AO24)</f>
        <v>1000</v>
      </c>
      <c r="L24" s="611">
        <v>500</v>
      </c>
      <c r="M24" s="612"/>
      <c r="N24" s="612"/>
      <c r="O24" s="612">
        <v>500</v>
      </c>
      <c r="P24" s="612"/>
      <c r="Q24" s="612"/>
      <c r="R24" s="612"/>
      <c r="S24" s="612"/>
      <c r="T24" s="612"/>
      <c r="U24" s="612"/>
      <c r="V24" s="612"/>
      <c r="W24" s="612"/>
      <c r="X24" s="612"/>
      <c r="Y24" s="612"/>
      <c r="Z24" s="612"/>
      <c r="AA24" s="612"/>
      <c r="AB24" s="612"/>
      <c r="AC24" s="612"/>
      <c r="AD24" s="612"/>
      <c r="AE24" s="612"/>
      <c r="AF24" s="612"/>
      <c r="AG24" s="612"/>
      <c r="AH24" s="612"/>
      <c r="AI24" s="612"/>
      <c r="AJ24" s="612"/>
      <c r="AK24" s="612"/>
      <c r="AL24" s="612"/>
      <c r="AM24" s="612"/>
      <c r="AN24" s="612"/>
      <c r="AO24" s="612"/>
    </row>
    <row r="25" spans="1:41" ht="15">
      <c r="A25" s="952"/>
      <c r="B25" s="937"/>
      <c r="C25" s="926"/>
      <c r="D25" s="930"/>
      <c r="E25" s="902"/>
      <c r="F25" s="902"/>
      <c r="G25" s="902"/>
      <c r="H25" s="905"/>
      <c r="I25" s="604"/>
      <c r="J25" s="613" t="s">
        <v>388</v>
      </c>
      <c r="K25" s="610"/>
      <c r="L25" s="614"/>
      <c r="M25" s="615"/>
      <c r="N25" s="615"/>
      <c r="O25" s="615"/>
      <c r="P25" s="615"/>
      <c r="Q25" s="615"/>
      <c r="R25" s="615"/>
      <c r="S25" s="615"/>
      <c r="T25" s="615"/>
      <c r="U25" s="615"/>
      <c r="V25" s="615"/>
      <c r="W25" s="615"/>
      <c r="X25" s="615"/>
      <c r="Y25" s="615"/>
      <c r="Z25" s="615"/>
      <c r="AA25" s="615"/>
      <c r="AB25" s="615"/>
      <c r="AC25" s="615"/>
      <c r="AD25" s="615"/>
      <c r="AE25" s="615"/>
      <c r="AF25" s="615"/>
      <c r="AG25" s="615"/>
      <c r="AH25" s="615"/>
      <c r="AI25" s="615"/>
      <c r="AJ25" s="615"/>
      <c r="AK25" s="615"/>
      <c r="AL25" s="615"/>
      <c r="AM25" s="615"/>
      <c r="AN25" s="615"/>
      <c r="AO25" s="615"/>
    </row>
    <row r="26" spans="1:41" ht="15">
      <c r="A26" s="952"/>
      <c r="B26" s="937"/>
      <c r="C26" s="936"/>
      <c r="D26" s="931"/>
      <c r="E26" s="903"/>
      <c r="F26" s="903"/>
      <c r="G26" s="903"/>
      <c r="H26" s="906"/>
      <c r="I26" s="618"/>
      <c r="J26" s="619" t="s">
        <v>392</v>
      </c>
      <c r="K26" s="620">
        <f>+C21+K21-K24</f>
        <v>38065</v>
      </c>
      <c r="L26" s="615">
        <f t="shared" ref="L26" si="14">C21+L23-L24+L25</f>
        <v>38565</v>
      </c>
      <c r="M26" s="615">
        <f t="shared" ref="M26:AO26" si="15">+L26+M23-M24+M25</f>
        <v>38565</v>
      </c>
      <c r="N26" s="615">
        <f t="shared" si="15"/>
        <v>38565</v>
      </c>
      <c r="O26" s="615">
        <f t="shared" si="15"/>
        <v>38065</v>
      </c>
      <c r="P26" s="615">
        <f t="shared" si="15"/>
        <v>38065</v>
      </c>
      <c r="Q26" s="615">
        <f t="shared" si="15"/>
        <v>38065</v>
      </c>
      <c r="R26" s="615">
        <f t="shared" si="15"/>
        <v>38065</v>
      </c>
      <c r="S26" s="615">
        <f t="shared" si="15"/>
        <v>38065</v>
      </c>
      <c r="T26" s="615">
        <f t="shared" si="15"/>
        <v>38065</v>
      </c>
      <c r="U26" s="615">
        <f t="shared" si="15"/>
        <v>38065</v>
      </c>
      <c r="V26" s="615">
        <f t="shared" si="15"/>
        <v>38065</v>
      </c>
      <c r="W26" s="615">
        <f t="shared" si="15"/>
        <v>38065</v>
      </c>
      <c r="X26" s="615">
        <f t="shared" si="15"/>
        <v>38065</v>
      </c>
      <c r="Y26" s="615">
        <f t="shared" si="15"/>
        <v>38065</v>
      </c>
      <c r="Z26" s="615">
        <f t="shared" si="15"/>
        <v>38065</v>
      </c>
      <c r="AA26" s="615">
        <f t="shared" si="15"/>
        <v>38065</v>
      </c>
      <c r="AB26" s="615">
        <f t="shared" si="15"/>
        <v>38065</v>
      </c>
      <c r="AC26" s="615">
        <f t="shared" si="15"/>
        <v>38065</v>
      </c>
      <c r="AD26" s="615">
        <f t="shared" si="15"/>
        <v>38065</v>
      </c>
      <c r="AE26" s="615">
        <f t="shared" si="15"/>
        <v>38065</v>
      </c>
      <c r="AF26" s="628">
        <f t="shared" si="15"/>
        <v>38065</v>
      </c>
      <c r="AG26" s="615">
        <f t="shared" si="15"/>
        <v>38065</v>
      </c>
      <c r="AH26" s="615">
        <f t="shared" si="15"/>
        <v>38065</v>
      </c>
      <c r="AI26" s="615">
        <f t="shared" si="15"/>
        <v>38065</v>
      </c>
      <c r="AJ26" s="615">
        <f t="shared" si="15"/>
        <v>38065</v>
      </c>
      <c r="AK26" s="615">
        <f t="shared" si="15"/>
        <v>38065</v>
      </c>
      <c r="AL26" s="615">
        <f t="shared" si="15"/>
        <v>38065</v>
      </c>
      <c r="AM26" s="615">
        <f t="shared" si="15"/>
        <v>38065</v>
      </c>
      <c r="AN26" s="615">
        <f t="shared" si="15"/>
        <v>38065</v>
      </c>
      <c r="AO26" s="615">
        <f t="shared" si="15"/>
        <v>38065</v>
      </c>
    </row>
    <row r="27" spans="1:41" ht="15">
      <c r="A27" s="952" t="s">
        <v>397</v>
      </c>
      <c r="B27" s="937" t="s">
        <v>120</v>
      </c>
      <c r="C27" s="925">
        <v>12750</v>
      </c>
      <c r="D27" s="917">
        <f>+E27+K27-K29</f>
        <v>8750</v>
      </c>
      <c r="E27" s="913">
        <f>+C27+G27-H27</f>
        <v>8750</v>
      </c>
      <c r="F27" s="913">
        <f>K27-K29</f>
        <v>0</v>
      </c>
      <c r="G27" s="911">
        <f>+SUM(L29:AO29)+SUM(L31:AO31)</f>
        <v>0</v>
      </c>
      <c r="H27" s="907">
        <f>+SUM(L30:AO30)</f>
        <v>4000</v>
      </c>
      <c r="I27" s="604"/>
      <c r="J27" s="601" t="s">
        <v>386</v>
      </c>
      <c r="K27" s="621">
        <f>+SUM(L27:AO27)</f>
        <v>0</v>
      </c>
      <c r="L27" s="622"/>
      <c r="M27" s="603"/>
      <c r="N27" s="603"/>
      <c r="O27" s="603"/>
      <c r="P27" s="603"/>
      <c r="Q27" s="603"/>
      <c r="R27" s="603"/>
      <c r="S27" s="603"/>
      <c r="T27" s="603"/>
      <c r="U27" s="603"/>
      <c r="V27" s="603"/>
      <c r="W27" s="603"/>
      <c r="X27" s="603"/>
      <c r="Y27" s="603"/>
      <c r="Z27" s="603"/>
      <c r="AA27" s="603"/>
      <c r="AB27" s="603"/>
      <c r="AC27" s="603"/>
      <c r="AD27" s="603"/>
      <c r="AE27" s="603"/>
      <c r="AF27" s="603"/>
      <c r="AG27" s="603"/>
      <c r="AH27" s="603"/>
      <c r="AI27" s="603"/>
      <c r="AJ27" s="603"/>
      <c r="AK27" s="603"/>
      <c r="AL27" s="603"/>
      <c r="AM27" s="603"/>
      <c r="AN27" s="603"/>
      <c r="AO27" s="630"/>
    </row>
    <row r="28" spans="1:41" ht="15">
      <c r="A28" s="952"/>
      <c r="B28" s="937"/>
      <c r="C28" s="926"/>
      <c r="D28" s="918"/>
      <c r="E28" s="914"/>
      <c r="F28" s="914"/>
      <c r="G28" s="911"/>
      <c r="H28" s="907"/>
      <c r="I28" s="604"/>
      <c r="J28" s="605" t="s">
        <v>380</v>
      </c>
      <c r="K28" s="623">
        <f>SUM(L28:R28)+SUM(S28:Y28)+SUM(Z28:AF28)+SUM(AG28:AM28)+SUM(AN28:AO28)</f>
        <v>0</v>
      </c>
      <c r="L28" s="607">
        <f t="shared" ref="L28" si="16">+L27</f>
        <v>0</v>
      </c>
      <c r="M28" s="608">
        <f t="shared" ref="M28:N28" si="17">+L28+M27-M29</f>
        <v>0</v>
      </c>
      <c r="N28" s="608">
        <f t="shared" si="17"/>
        <v>0</v>
      </c>
      <c r="O28" s="608">
        <f t="shared" ref="O28:AO28" si="18">+N28+O27-O29</f>
        <v>0</v>
      </c>
      <c r="P28" s="608">
        <f t="shared" si="18"/>
        <v>0</v>
      </c>
      <c r="Q28" s="608">
        <f t="shared" si="18"/>
        <v>0</v>
      </c>
      <c r="R28" s="608">
        <f t="shared" si="18"/>
        <v>0</v>
      </c>
      <c r="S28" s="608">
        <f t="shared" si="18"/>
        <v>0</v>
      </c>
      <c r="T28" s="608">
        <f t="shared" si="18"/>
        <v>0</v>
      </c>
      <c r="U28" s="608">
        <f t="shared" si="18"/>
        <v>0</v>
      </c>
      <c r="V28" s="608">
        <f t="shared" si="18"/>
        <v>0</v>
      </c>
      <c r="W28" s="608">
        <f t="shared" si="18"/>
        <v>0</v>
      </c>
      <c r="X28" s="608">
        <f t="shared" si="18"/>
        <v>0</v>
      </c>
      <c r="Y28" s="608">
        <f t="shared" si="18"/>
        <v>0</v>
      </c>
      <c r="Z28" s="608">
        <f t="shared" si="18"/>
        <v>0</v>
      </c>
      <c r="AA28" s="608">
        <f t="shared" si="18"/>
        <v>0</v>
      </c>
      <c r="AB28" s="608">
        <f t="shared" si="18"/>
        <v>0</v>
      </c>
      <c r="AC28" s="608">
        <f t="shared" si="18"/>
        <v>0</v>
      </c>
      <c r="AD28" s="608">
        <f t="shared" si="18"/>
        <v>0</v>
      </c>
      <c r="AE28" s="608">
        <f t="shared" si="18"/>
        <v>0</v>
      </c>
      <c r="AF28" s="608">
        <f t="shared" si="18"/>
        <v>0</v>
      </c>
      <c r="AG28" s="608">
        <f t="shared" si="18"/>
        <v>0</v>
      </c>
      <c r="AH28" s="608">
        <f t="shared" si="18"/>
        <v>0</v>
      </c>
      <c r="AI28" s="608">
        <f t="shared" si="18"/>
        <v>0</v>
      </c>
      <c r="AJ28" s="608">
        <f t="shared" si="18"/>
        <v>0</v>
      </c>
      <c r="AK28" s="608">
        <f t="shared" si="18"/>
        <v>0</v>
      </c>
      <c r="AL28" s="608">
        <f t="shared" si="18"/>
        <v>0</v>
      </c>
      <c r="AM28" s="608">
        <f t="shared" si="18"/>
        <v>0</v>
      </c>
      <c r="AN28" s="608">
        <f t="shared" si="18"/>
        <v>0</v>
      </c>
      <c r="AO28" s="631">
        <f t="shared" si="18"/>
        <v>0</v>
      </c>
    </row>
    <row r="29" spans="1:41" ht="15">
      <c r="A29" s="952"/>
      <c r="B29" s="937"/>
      <c r="C29" s="926"/>
      <c r="D29" s="918"/>
      <c r="E29" s="914"/>
      <c r="F29" s="914"/>
      <c r="G29" s="911"/>
      <c r="H29" s="907"/>
      <c r="I29" s="604"/>
      <c r="J29" s="605" t="s">
        <v>387</v>
      </c>
      <c r="K29" s="623">
        <f>+SUM(L29:AO29)</f>
        <v>0</v>
      </c>
      <c r="L29" s="607"/>
      <c r="M29" s="608"/>
      <c r="N29" s="608"/>
      <c r="O29" s="608"/>
      <c r="P29" s="609"/>
      <c r="Q29" s="608"/>
      <c r="R29" s="608"/>
      <c r="S29" s="608"/>
      <c r="T29" s="608"/>
      <c r="U29" s="608"/>
      <c r="V29" s="608"/>
      <c r="W29" s="608"/>
      <c r="X29" s="608"/>
      <c r="Y29" s="608"/>
      <c r="Z29" s="608"/>
      <c r="AA29" s="608"/>
      <c r="AB29" s="608"/>
      <c r="AC29" s="608"/>
      <c r="AD29" s="608"/>
      <c r="AE29" s="608"/>
      <c r="AF29" s="608"/>
      <c r="AG29" s="608"/>
      <c r="AH29" s="608"/>
      <c r="AI29" s="608"/>
      <c r="AJ29" s="608"/>
      <c r="AK29" s="608"/>
      <c r="AL29" s="608"/>
      <c r="AM29" s="608"/>
      <c r="AN29" s="608"/>
      <c r="AO29" s="631"/>
    </row>
    <row r="30" spans="1:41" ht="15">
      <c r="A30" s="952"/>
      <c r="B30" s="937"/>
      <c r="C30" s="926"/>
      <c r="D30" s="919"/>
      <c r="E30" s="914"/>
      <c r="F30" s="914"/>
      <c r="G30" s="911"/>
      <c r="H30" s="907"/>
      <c r="I30" s="604"/>
      <c r="J30" s="605" t="s">
        <v>382</v>
      </c>
      <c r="K30" s="624">
        <f>+SUM(L30:AO30)</f>
        <v>4000</v>
      </c>
      <c r="L30" s="611"/>
      <c r="M30" s="612"/>
      <c r="N30" s="612"/>
      <c r="O30" s="612"/>
      <c r="P30" s="612">
        <v>2000</v>
      </c>
      <c r="Q30" s="612"/>
      <c r="R30" s="612">
        <v>2000</v>
      </c>
      <c r="S30" s="612"/>
      <c r="T30" s="612"/>
      <c r="U30" s="612"/>
      <c r="V30" s="612"/>
      <c r="W30" s="612"/>
      <c r="X30" s="612"/>
      <c r="Y30" s="612"/>
      <c r="Z30" s="612"/>
      <c r="AA30" s="612"/>
      <c r="AB30" s="612"/>
      <c r="AC30" s="612"/>
      <c r="AD30" s="612"/>
      <c r="AE30" s="612"/>
      <c r="AF30" s="612"/>
      <c r="AG30" s="612"/>
      <c r="AH30" s="612"/>
      <c r="AI30" s="612"/>
      <c r="AJ30" s="612"/>
      <c r="AK30" s="612"/>
      <c r="AL30" s="612"/>
      <c r="AM30" s="612"/>
      <c r="AN30" s="612"/>
      <c r="AO30" s="632"/>
    </row>
    <row r="31" spans="1:41" ht="15">
      <c r="A31" s="952"/>
      <c r="B31" s="937"/>
      <c r="C31" s="926"/>
      <c r="D31" s="919"/>
      <c r="E31" s="914"/>
      <c r="F31" s="914"/>
      <c r="G31" s="911"/>
      <c r="H31" s="907"/>
      <c r="I31" s="604"/>
      <c r="J31" s="613" t="s">
        <v>388</v>
      </c>
      <c r="K31" s="624"/>
      <c r="L31" s="614"/>
      <c r="M31" s="615"/>
      <c r="N31" s="615"/>
      <c r="O31" s="615"/>
      <c r="P31" s="615"/>
      <c r="Q31" s="615"/>
      <c r="R31" s="615"/>
      <c r="S31" s="615"/>
      <c r="T31" s="615"/>
      <c r="U31" s="615"/>
      <c r="V31" s="615"/>
      <c r="W31" s="615"/>
      <c r="X31" s="615"/>
      <c r="Y31" s="615"/>
      <c r="Z31" s="615"/>
      <c r="AA31" s="615"/>
      <c r="AB31" s="615"/>
      <c r="AC31" s="615"/>
      <c r="AD31" s="615"/>
      <c r="AE31" s="615"/>
      <c r="AF31" s="615"/>
      <c r="AG31" s="615"/>
      <c r="AH31" s="615"/>
      <c r="AI31" s="615"/>
      <c r="AJ31" s="615"/>
      <c r="AK31" s="615"/>
      <c r="AL31" s="615"/>
      <c r="AM31" s="615"/>
      <c r="AN31" s="615"/>
      <c r="AO31" s="633"/>
    </row>
    <row r="32" spans="1:41" ht="15">
      <c r="A32" s="952"/>
      <c r="B32" s="937"/>
      <c r="C32" s="927"/>
      <c r="D32" s="920"/>
      <c r="E32" s="915"/>
      <c r="F32" s="915"/>
      <c r="G32" s="912"/>
      <c r="H32" s="908"/>
      <c r="I32" s="618"/>
      <c r="J32" s="619" t="s">
        <v>392</v>
      </c>
      <c r="K32" s="625">
        <f>+C27+K27-K30</f>
        <v>8750</v>
      </c>
      <c r="L32" s="614">
        <f t="shared" ref="L32" si="19">C27+L29-L30+L31</f>
        <v>12750</v>
      </c>
      <c r="M32" s="615">
        <f t="shared" ref="M32:AO32" si="20">+L32+M29-M30+M31</f>
        <v>12750</v>
      </c>
      <c r="N32" s="615">
        <f t="shared" si="20"/>
        <v>12750</v>
      </c>
      <c r="O32" s="615">
        <f t="shared" si="20"/>
        <v>12750</v>
      </c>
      <c r="P32" s="615">
        <f t="shared" si="20"/>
        <v>10750</v>
      </c>
      <c r="Q32" s="615">
        <f t="shared" si="20"/>
        <v>10750</v>
      </c>
      <c r="R32" s="615">
        <f t="shared" si="20"/>
        <v>8750</v>
      </c>
      <c r="S32" s="615">
        <f t="shared" si="20"/>
        <v>8750</v>
      </c>
      <c r="T32" s="615">
        <f t="shared" si="20"/>
        <v>8750</v>
      </c>
      <c r="U32" s="615">
        <f t="shared" si="20"/>
        <v>8750</v>
      </c>
      <c r="V32" s="615">
        <f t="shared" si="20"/>
        <v>8750</v>
      </c>
      <c r="W32" s="615">
        <f t="shared" si="20"/>
        <v>8750</v>
      </c>
      <c r="X32" s="615">
        <f t="shared" si="20"/>
        <v>8750</v>
      </c>
      <c r="Y32" s="615">
        <f t="shared" si="20"/>
        <v>8750</v>
      </c>
      <c r="Z32" s="615">
        <f t="shared" si="20"/>
        <v>8750</v>
      </c>
      <c r="AA32" s="615">
        <f t="shared" si="20"/>
        <v>8750</v>
      </c>
      <c r="AB32" s="615">
        <f t="shared" si="20"/>
        <v>8750</v>
      </c>
      <c r="AC32" s="615">
        <f t="shared" si="20"/>
        <v>8750</v>
      </c>
      <c r="AD32" s="615">
        <f t="shared" si="20"/>
        <v>8750</v>
      </c>
      <c r="AE32" s="615">
        <f t="shared" si="20"/>
        <v>8750</v>
      </c>
      <c r="AF32" s="628">
        <f t="shared" si="20"/>
        <v>8750</v>
      </c>
      <c r="AG32" s="615">
        <f t="shared" si="20"/>
        <v>8750</v>
      </c>
      <c r="AH32" s="615">
        <f t="shared" si="20"/>
        <v>8750</v>
      </c>
      <c r="AI32" s="615">
        <f t="shared" si="20"/>
        <v>8750</v>
      </c>
      <c r="AJ32" s="615">
        <f t="shared" si="20"/>
        <v>8750</v>
      </c>
      <c r="AK32" s="615">
        <f t="shared" si="20"/>
        <v>8750</v>
      </c>
      <c r="AL32" s="615">
        <f t="shared" si="20"/>
        <v>8750</v>
      </c>
      <c r="AM32" s="615">
        <f t="shared" si="20"/>
        <v>8750</v>
      </c>
      <c r="AN32" s="615">
        <f t="shared" si="20"/>
        <v>8750</v>
      </c>
      <c r="AO32" s="633">
        <f t="shared" si="20"/>
        <v>8750</v>
      </c>
    </row>
    <row r="33" spans="1:41" ht="15">
      <c r="A33" s="952" t="s">
        <v>398</v>
      </c>
      <c r="B33" s="937" t="s">
        <v>121</v>
      </c>
      <c r="C33" s="910">
        <v>13000</v>
      </c>
      <c r="D33" s="929">
        <f>+E33+K33-K35</f>
        <v>13000</v>
      </c>
      <c r="E33" s="901">
        <f>+C33+G33-H33</f>
        <v>13000</v>
      </c>
      <c r="F33" s="901">
        <f>K33-K35</f>
        <v>0</v>
      </c>
      <c r="G33" s="910">
        <f>+SUM(L35:AO35)+SUM(L37:AO37)</f>
        <v>0</v>
      </c>
      <c r="H33" s="904">
        <f>+SUM(L36:AO36)</f>
        <v>0</v>
      </c>
      <c r="I33" s="600"/>
      <c r="J33" s="602" t="s">
        <v>386</v>
      </c>
      <c r="K33" s="626">
        <f>+SUM(L33:AO33)</f>
        <v>0</v>
      </c>
      <c r="L33" s="603"/>
      <c r="M33" s="603"/>
      <c r="N33" s="603"/>
      <c r="O33" s="603"/>
      <c r="P33" s="603"/>
      <c r="Q33" s="603"/>
      <c r="R33" s="603"/>
      <c r="S33" s="603"/>
      <c r="T33" s="603"/>
      <c r="U33" s="603"/>
      <c r="V33" s="603"/>
      <c r="W33" s="603"/>
      <c r="X33" s="603"/>
      <c r="Y33" s="603"/>
      <c r="Z33" s="603"/>
      <c r="AA33" s="603"/>
      <c r="AB33" s="603"/>
      <c r="AC33" s="603"/>
      <c r="AD33" s="603"/>
      <c r="AE33" s="603"/>
      <c r="AF33" s="603"/>
      <c r="AG33" s="603"/>
      <c r="AH33" s="603"/>
      <c r="AI33" s="603"/>
      <c r="AJ33" s="603"/>
      <c r="AK33" s="603"/>
      <c r="AL33" s="603"/>
      <c r="AM33" s="603"/>
      <c r="AN33" s="603"/>
      <c r="AO33" s="603"/>
    </row>
    <row r="34" spans="1:41" ht="15">
      <c r="A34" s="952"/>
      <c r="B34" s="937"/>
      <c r="C34" s="925"/>
      <c r="D34" s="917"/>
      <c r="E34" s="913"/>
      <c r="F34" s="913"/>
      <c r="G34" s="911"/>
      <c r="H34" s="907"/>
      <c r="I34" s="604"/>
      <c r="J34" s="605" t="s">
        <v>380</v>
      </c>
      <c r="K34" s="623">
        <f>SUM(L34:R34)+SUM(S34:Y34)+SUM(Z34:AF34)+SUM(AG34:AM34)+SUM(AN34:AO34)</f>
        <v>0</v>
      </c>
      <c r="L34" s="607">
        <f t="shared" ref="L34" si="21">+L33</f>
        <v>0</v>
      </c>
      <c r="M34" s="608">
        <f t="shared" ref="M34:AC34" si="22">+L34+M33-M35</f>
        <v>0</v>
      </c>
      <c r="N34" s="608">
        <f t="shared" si="22"/>
        <v>0</v>
      </c>
      <c r="O34" s="608">
        <f t="shared" si="22"/>
        <v>0</v>
      </c>
      <c r="P34" s="608">
        <f t="shared" si="22"/>
        <v>0</v>
      </c>
      <c r="Q34" s="608">
        <f t="shared" si="22"/>
        <v>0</v>
      </c>
      <c r="R34" s="608">
        <f t="shared" si="22"/>
        <v>0</v>
      </c>
      <c r="S34" s="608">
        <f t="shared" si="22"/>
        <v>0</v>
      </c>
      <c r="T34" s="608">
        <f t="shared" si="22"/>
        <v>0</v>
      </c>
      <c r="U34" s="608">
        <f t="shared" si="22"/>
        <v>0</v>
      </c>
      <c r="V34" s="608">
        <f t="shared" si="22"/>
        <v>0</v>
      </c>
      <c r="W34" s="608">
        <f t="shared" si="22"/>
        <v>0</v>
      </c>
      <c r="X34" s="608">
        <f t="shared" si="22"/>
        <v>0</v>
      </c>
      <c r="Y34" s="608">
        <f t="shared" si="22"/>
        <v>0</v>
      </c>
      <c r="Z34" s="608">
        <f t="shared" si="22"/>
        <v>0</v>
      </c>
      <c r="AA34" s="608">
        <f t="shared" si="22"/>
        <v>0</v>
      </c>
      <c r="AB34" s="608">
        <f t="shared" si="22"/>
        <v>0</v>
      </c>
      <c r="AC34" s="608">
        <f t="shared" si="22"/>
        <v>0</v>
      </c>
      <c r="AD34" s="608">
        <f t="shared" ref="AD34:AO34" si="23">+AC34+AD33-AD35</f>
        <v>0</v>
      </c>
      <c r="AE34" s="608">
        <f t="shared" si="23"/>
        <v>0</v>
      </c>
      <c r="AF34" s="608">
        <f t="shared" si="23"/>
        <v>0</v>
      </c>
      <c r="AG34" s="608">
        <f t="shared" si="23"/>
        <v>0</v>
      </c>
      <c r="AH34" s="608">
        <f t="shared" si="23"/>
        <v>0</v>
      </c>
      <c r="AI34" s="608">
        <f t="shared" si="23"/>
        <v>0</v>
      </c>
      <c r="AJ34" s="608">
        <f t="shared" si="23"/>
        <v>0</v>
      </c>
      <c r="AK34" s="608">
        <f t="shared" si="23"/>
        <v>0</v>
      </c>
      <c r="AL34" s="608">
        <f t="shared" si="23"/>
        <v>0</v>
      </c>
      <c r="AM34" s="608">
        <f t="shared" si="23"/>
        <v>0</v>
      </c>
      <c r="AN34" s="608">
        <f t="shared" si="23"/>
        <v>0</v>
      </c>
      <c r="AO34" s="631">
        <f t="shared" si="23"/>
        <v>0</v>
      </c>
    </row>
    <row r="35" spans="1:41" ht="15">
      <c r="A35" s="952"/>
      <c r="B35" s="937"/>
      <c r="C35" s="926"/>
      <c r="D35" s="918"/>
      <c r="E35" s="914"/>
      <c r="F35" s="914"/>
      <c r="G35" s="911"/>
      <c r="H35" s="907"/>
      <c r="I35" s="604"/>
      <c r="J35" s="605" t="s">
        <v>387</v>
      </c>
      <c r="K35" s="623">
        <f>SUM(L35:AO35)</f>
        <v>0</v>
      </c>
      <c r="L35" s="607"/>
      <c r="M35" s="608"/>
      <c r="N35" s="608"/>
      <c r="O35" s="608"/>
      <c r="P35" s="608"/>
      <c r="Q35" s="608"/>
      <c r="R35" s="608"/>
      <c r="S35" s="608"/>
      <c r="T35" s="608"/>
      <c r="U35" s="608"/>
      <c r="V35" s="608"/>
      <c r="W35" s="608"/>
      <c r="X35" s="608"/>
      <c r="Y35" s="608"/>
      <c r="Z35" s="608"/>
      <c r="AA35" s="608"/>
      <c r="AB35" s="608"/>
      <c r="AC35" s="608"/>
      <c r="AD35" s="608"/>
      <c r="AE35" s="608"/>
      <c r="AF35" s="608"/>
      <c r="AG35" s="608"/>
      <c r="AH35" s="608"/>
      <c r="AI35" s="608"/>
      <c r="AJ35" s="608"/>
      <c r="AK35" s="608"/>
      <c r="AL35" s="608"/>
      <c r="AM35" s="608"/>
      <c r="AN35" s="608"/>
      <c r="AO35" s="631"/>
    </row>
    <row r="36" spans="1:41" ht="15">
      <c r="A36" s="952"/>
      <c r="B36" s="937"/>
      <c r="C36" s="926"/>
      <c r="D36" s="919"/>
      <c r="E36" s="914"/>
      <c r="F36" s="914"/>
      <c r="G36" s="911"/>
      <c r="H36" s="907"/>
      <c r="I36" s="604"/>
      <c r="J36" s="605" t="s">
        <v>382</v>
      </c>
      <c r="K36" s="624">
        <f>SUM(L36:AO36)</f>
        <v>0</v>
      </c>
      <c r="L36" s="611"/>
      <c r="M36" s="612"/>
      <c r="N36" s="612"/>
      <c r="O36" s="612"/>
      <c r="P36" s="612"/>
      <c r="Q36" s="612"/>
      <c r="R36" s="612"/>
      <c r="S36" s="612"/>
      <c r="T36" s="612"/>
      <c r="U36" s="612"/>
      <c r="V36" s="612"/>
      <c r="W36" s="612"/>
      <c r="X36" s="612"/>
      <c r="Y36" s="612"/>
      <c r="Z36" s="612"/>
      <c r="AA36" s="612"/>
      <c r="AB36" s="612"/>
      <c r="AC36" s="612"/>
      <c r="AD36" s="612"/>
      <c r="AE36" s="612"/>
      <c r="AF36" s="612"/>
      <c r="AG36" s="612"/>
      <c r="AH36" s="612"/>
      <c r="AI36" s="612"/>
      <c r="AJ36" s="612"/>
      <c r="AK36" s="612"/>
      <c r="AL36" s="612"/>
      <c r="AM36" s="612"/>
      <c r="AN36" s="612"/>
      <c r="AO36" s="632"/>
    </row>
    <row r="37" spans="1:41" ht="15">
      <c r="A37" s="952"/>
      <c r="B37" s="937"/>
      <c r="C37" s="926"/>
      <c r="D37" s="919"/>
      <c r="E37" s="914"/>
      <c r="F37" s="914"/>
      <c r="G37" s="911"/>
      <c r="H37" s="907"/>
      <c r="I37" s="604"/>
      <c r="J37" s="613" t="s">
        <v>388</v>
      </c>
      <c r="K37" s="624"/>
      <c r="L37" s="614"/>
      <c r="M37" s="615"/>
      <c r="N37" s="615"/>
      <c r="O37" s="615"/>
      <c r="P37" s="615"/>
      <c r="Q37" s="615"/>
      <c r="R37" s="615"/>
      <c r="S37" s="615"/>
      <c r="T37" s="615"/>
      <c r="U37" s="615"/>
      <c r="V37" s="615"/>
      <c r="W37" s="615"/>
      <c r="X37" s="615"/>
      <c r="Y37" s="615"/>
      <c r="Z37" s="615"/>
      <c r="AA37" s="615"/>
      <c r="AB37" s="615"/>
      <c r="AC37" s="615"/>
      <c r="AD37" s="615"/>
      <c r="AE37" s="615"/>
      <c r="AF37" s="615"/>
      <c r="AG37" s="615"/>
      <c r="AH37" s="615"/>
      <c r="AI37" s="615"/>
      <c r="AJ37" s="615"/>
      <c r="AK37" s="615"/>
      <c r="AL37" s="615"/>
      <c r="AM37" s="615"/>
      <c r="AN37" s="615"/>
      <c r="AO37" s="633"/>
    </row>
    <row r="38" spans="1:41" ht="15">
      <c r="A38" s="952"/>
      <c r="B38" s="937"/>
      <c r="C38" s="927"/>
      <c r="D38" s="920"/>
      <c r="E38" s="915"/>
      <c r="F38" s="915"/>
      <c r="G38" s="912"/>
      <c r="H38" s="908"/>
      <c r="I38" s="618"/>
      <c r="J38" s="619" t="s">
        <v>392</v>
      </c>
      <c r="K38" s="625">
        <f>C33+K33-K36</f>
        <v>13000</v>
      </c>
      <c r="L38" s="614">
        <f t="shared" ref="L38" si="24">C33+L35-L36+L37</f>
        <v>13000</v>
      </c>
      <c r="M38" s="615">
        <f t="shared" ref="M38:AO38" si="25">+L38+M35-M36+M37</f>
        <v>13000</v>
      </c>
      <c r="N38" s="615">
        <f t="shared" si="25"/>
        <v>13000</v>
      </c>
      <c r="O38" s="615">
        <f t="shared" si="25"/>
        <v>13000</v>
      </c>
      <c r="P38" s="615">
        <f t="shared" si="25"/>
        <v>13000</v>
      </c>
      <c r="Q38" s="615">
        <f t="shared" si="25"/>
        <v>13000</v>
      </c>
      <c r="R38" s="615">
        <f t="shared" si="25"/>
        <v>13000</v>
      </c>
      <c r="S38" s="615">
        <f t="shared" si="25"/>
        <v>13000</v>
      </c>
      <c r="T38" s="615">
        <f t="shared" si="25"/>
        <v>13000</v>
      </c>
      <c r="U38" s="615">
        <f t="shared" si="25"/>
        <v>13000</v>
      </c>
      <c r="V38" s="615">
        <f t="shared" si="25"/>
        <v>13000</v>
      </c>
      <c r="W38" s="615">
        <f t="shared" si="25"/>
        <v>13000</v>
      </c>
      <c r="X38" s="615">
        <f t="shared" si="25"/>
        <v>13000</v>
      </c>
      <c r="Y38" s="615">
        <f t="shared" si="25"/>
        <v>13000</v>
      </c>
      <c r="Z38" s="615">
        <f t="shared" si="25"/>
        <v>13000</v>
      </c>
      <c r="AA38" s="615">
        <f t="shared" si="25"/>
        <v>13000</v>
      </c>
      <c r="AB38" s="615">
        <f t="shared" si="25"/>
        <v>13000</v>
      </c>
      <c r="AC38" s="615">
        <f t="shared" si="25"/>
        <v>13000</v>
      </c>
      <c r="AD38" s="615">
        <f t="shared" si="25"/>
        <v>13000</v>
      </c>
      <c r="AE38" s="615">
        <f t="shared" si="25"/>
        <v>13000</v>
      </c>
      <c r="AF38" s="628">
        <f t="shared" si="25"/>
        <v>13000</v>
      </c>
      <c r="AG38" s="615">
        <f t="shared" si="25"/>
        <v>13000</v>
      </c>
      <c r="AH38" s="615">
        <f t="shared" si="25"/>
        <v>13000</v>
      </c>
      <c r="AI38" s="615">
        <f t="shared" si="25"/>
        <v>13000</v>
      </c>
      <c r="AJ38" s="615">
        <f t="shared" si="25"/>
        <v>13000</v>
      </c>
      <c r="AK38" s="615">
        <f t="shared" si="25"/>
        <v>13000</v>
      </c>
      <c r="AL38" s="615">
        <f t="shared" si="25"/>
        <v>13000</v>
      </c>
      <c r="AM38" s="615">
        <f t="shared" si="25"/>
        <v>13000</v>
      </c>
      <c r="AN38" s="615">
        <f t="shared" si="25"/>
        <v>13000</v>
      </c>
      <c r="AO38" s="633">
        <f t="shared" si="25"/>
        <v>13000</v>
      </c>
    </row>
    <row r="39" spans="1:41" ht="15" customHeight="1">
      <c r="A39" s="952" t="s">
        <v>399</v>
      </c>
      <c r="B39" s="948" t="s">
        <v>400</v>
      </c>
      <c r="C39" s="925">
        <v>10250</v>
      </c>
      <c r="D39" s="917">
        <f>+E39+K39-K41</f>
        <v>8550</v>
      </c>
      <c r="E39" s="913">
        <f>+C39+G39-H39</f>
        <v>8550</v>
      </c>
      <c r="F39" s="913">
        <f>K39-K41</f>
        <v>0</v>
      </c>
      <c r="G39" s="901">
        <f>+SUM(L41:AO41)+SUM(L43:AO43)</f>
        <v>0</v>
      </c>
      <c r="H39" s="904">
        <f>+SUM(L42:AO42)</f>
        <v>1700</v>
      </c>
      <c r="I39" s="600"/>
      <c r="J39" s="601" t="s">
        <v>386</v>
      </c>
      <c r="K39" s="617">
        <f>+SUM(L39:AO39)</f>
        <v>0</v>
      </c>
      <c r="L39" s="603"/>
      <c r="M39" s="603"/>
      <c r="N39" s="603"/>
      <c r="O39" s="603"/>
      <c r="P39" s="603"/>
      <c r="Q39" s="603"/>
      <c r="R39" s="603"/>
      <c r="S39" s="603"/>
      <c r="T39" s="603"/>
      <c r="U39" s="603"/>
      <c r="V39" s="603"/>
      <c r="W39" s="603"/>
      <c r="X39" s="603"/>
      <c r="Y39" s="603"/>
      <c r="Z39" s="603"/>
      <c r="AA39" s="603"/>
      <c r="AB39" s="603"/>
      <c r="AC39" s="603"/>
      <c r="AD39" s="603"/>
      <c r="AE39" s="603"/>
      <c r="AF39" s="603"/>
      <c r="AG39" s="603"/>
      <c r="AH39" s="603"/>
      <c r="AI39" s="603"/>
      <c r="AJ39" s="603"/>
      <c r="AK39" s="603"/>
      <c r="AL39" s="603"/>
      <c r="AM39" s="603"/>
      <c r="AN39" s="603"/>
      <c r="AO39" s="603"/>
    </row>
    <row r="40" spans="1:41" ht="15" customHeight="1">
      <c r="A40" s="952"/>
      <c r="B40" s="948"/>
      <c r="C40" s="926"/>
      <c r="D40" s="918"/>
      <c r="E40" s="914"/>
      <c r="F40" s="914"/>
      <c r="G40" s="902"/>
      <c r="H40" s="905"/>
      <c r="I40" s="604"/>
      <c r="J40" s="605" t="s">
        <v>380</v>
      </c>
      <c r="K40" s="606">
        <f>SUM(L40:AO40)</f>
        <v>0</v>
      </c>
      <c r="L40" s="607">
        <f t="shared" ref="L40" si="26">+L39</f>
        <v>0</v>
      </c>
      <c r="M40" s="608">
        <f t="shared" ref="M40:AO40" si="27">+L40+M39-M41</f>
        <v>0</v>
      </c>
      <c r="N40" s="608">
        <f t="shared" si="27"/>
        <v>0</v>
      </c>
      <c r="O40" s="608">
        <f t="shared" si="27"/>
        <v>0</v>
      </c>
      <c r="P40" s="608">
        <f t="shared" si="27"/>
        <v>0</v>
      </c>
      <c r="Q40" s="608">
        <f t="shared" si="27"/>
        <v>0</v>
      </c>
      <c r="R40" s="608">
        <f t="shared" si="27"/>
        <v>0</v>
      </c>
      <c r="S40" s="608">
        <f t="shared" si="27"/>
        <v>0</v>
      </c>
      <c r="T40" s="608">
        <f t="shared" si="27"/>
        <v>0</v>
      </c>
      <c r="U40" s="608">
        <f t="shared" si="27"/>
        <v>0</v>
      </c>
      <c r="V40" s="608">
        <f t="shared" si="27"/>
        <v>0</v>
      </c>
      <c r="W40" s="608">
        <f t="shared" si="27"/>
        <v>0</v>
      </c>
      <c r="X40" s="608">
        <f t="shared" si="27"/>
        <v>0</v>
      </c>
      <c r="Y40" s="608">
        <f t="shared" si="27"/>
        <v>0</v>
      </c>
      <c r="Z40" s="608">
        <f t="shared" si="27"/>
        <v>0</v>
      </c>
      <c r="AA40" s="608">
        <f t="shared" si="27"/>
        <v>0</v>
      </c>
      <c r="AB40" s="608">
        <f t="shared" si="27"/>
        <v>0</v>
      </c>
      <c r="AC40" s="608">
        <f t="shared" si="27"/>
        <v>0</v>
      </c>
      <c r="AD40" s="608">
        <f t="shared" si="27"/>
        <v>0</v>
      </c>
      <c r="AE40" s="608">
        <f t="shared" si="27"/>
        <v>0</v>
      </c>
      <c r="AF40" s="608">
        <f t="shared" si="27"/>
        <v>0</v>
      </c>
      <c r="AG40" s="608">
        <f t="shared" si="27"/>
        <v>0</v>
      </c>
      <c r="AH40" s="608">
        <f t="shared" si="27"/>
        <v>0</v>
      </c>
      <c r="AI40" s="608">
        <f t="shared" si="27"/>
        <v>0</v>
      </c>
      <c r="AJ40" s="608">
        <f t="shared" si="27"/>
        <v>0</v>
      </c>
      <c r="AK40" s="608">
        <f t="shared" si="27"/>
        <v>0</v>
      </c>
      <c r="AL40" s="608">
        <f t="shared" si="27"/>
        <v>0</v>
      </c>
      <c r="AM40" s="608">
        <f t="shared" si="27"/>
        <v>0</v>
      </c>
      <c r="AN40" s="608">
        <f t="shared" si="27"/>
        <v>0</v>
      </c>
      <c r="AO40" s="608">
        <f t="shared" si="27"/>
        <v>0</v>
      </c>
    </row>
    <row r="41" spans="1:41" ht="15" customHeight="1">
      <c r="A41" s="952"/>
      <c r="B41" s="948"/>
      <c r="C41" s="926"/>
      <c r="D41" s="918"/>
      <c r="E41" s="914"/>
      <c r="F41" s="914"/>
      <c r="G41" s="902"/>
      <c r="H41" s="905"/>
      <c r="I41" s="604"/>
      <c r="J41" s="605" t="s">
        <v>387</v>
      </c>
      <c r="K41" s="606">
        <f>+SUM(L41:AO41)</f>
        <v>0</v>
      </c>
      <c r="L41" s="607"/>
      <c r="M41" s="608"/>
      <c r="N41" s="608"/>
      <c r="O41" s="608"/>
      <c r="P41" s="627"/>
      <c r="Q41" s="608"/>
      <c r="R41" s="608"/>
      <c r="S41" s="608"/>
      <c r="T41" s="608"/>
      <c r="U41" s="608"/>
      <c r="V41" s="608"/>
      <c r="W41" s="608"/>
      <c r="X41" s="608"/>
      <c r="Y41" s="608"/>
      <c r="Z41" s="608"/>
      <c r="AA41" s="608"/>
      <c r="AB41" s="608"/>
      <c r="AC41" s="608"/>
      <c r="AD41" s="608"/>
      <c r="AE41" s="608"/>
      <c r="AF41" s="608"/>
      <c r="AG41" s="608"/>
      <c r="AH41" s="608"/>
      <c r="AI41" s="608"/>
      <c r="AJ41" s="608"/>
      <c r="AK41" s="608"/>
      <c r="AL41" s="608"/>
      <c r="AM41" s="608"/>
      <c r="AN41" s="608"/>
      <c r="AO41" s="608"/>
    </row>
    <row r="42" spans="1:41" ht="15" customHeight="1">
      <c r="A42" s="952"/>
      <c r="B42" s="948"/>
      <c r="C42" s="926"/>
      <c r="D42" s="919"/>
      <c r="E42" s="914"/>
      <c r="F42" s="914"/>
      <c r="G42" s="902"/>
      <c r="H42" s="905"/>
      <c r="I42" s="604"/>
      <c r="J42" s="605" t="s">
        <v>382</v>
      </c>
      <c r="K42" s="610">
        <f>+SUM(L42:AO42)</f>
        <v>1700</v>
      </c>
      <c r="L42" s="611">
        <v>500</v>
      </c>
      <c r="M42" s="612">
        <v>200</v>
      </c>
      <c r="N42" s="612">
        <v>100</v>
      </c>
      <c r="O42" s="612">
        <v>500</v>
      </c>
      <c r="P42" s="612">
        <v>200</v>
      </c>
      <c r="Q42" s="612">
        <v>100</v>
      </c>
      <c r="R42" s="612">
        <v>100</v>
      </c>
      <c r="S42" s="612"/>
      <c r="T42" s="612"/>
      <c r="U42" s="612"/>
      <c r="V42" s="612"/>
      <c r="W42" s="612"/>
      <c r="X42" s="612"/>
      <c r="Y42" s="612"/>
      <c r="Z42" s="612"/>
      <c r="AA42" s="612"/>
      <c r="AB42" s="612"/>
      <c r="AC42" s="612"/>
      <c r="AD42" s="612"/>
      <c r="AE42" s="612"/>
      <c r="AF42" s="612"/>
      <c r="AG42" s="612"/>
      <c r="AH42" s="612"/>
      <c r="AI42" s="612"/>
      <c r="AJ42" s="612"/>
      <c r="AK42" s="612"/>
      <c r="AL42" s="612"/>
      <c r="AM42" s="612"/>
      <c r="AN42" s="612"/>
      <c r="AO42" s="612"/>
    </row>
    <row r="43" spans="1:41" ht="15" customHeight="1">
      <c r="A43" s="952"/>
      <c r="B43" s="948"/>
      <c r="C43" s="926"/>
      <c r="D43" s="919"/>
      <c r="E43" s="914"/>
      <c r="F43" s="914"/>
      <c r="G43" s="902"/>
      <c r="H43" s="905"/>
      <c r="I43" s="604"/>
      <c r="J43" s="613" t="s">
        <v>388</v>
      </c>
      <c r="K43" s="610"/>
      <c r="L43" s="614"/>
      <c r="M43" s="615"/>
      <c r="N43" s="615"/>
      <c r="O43" s="615"/>
      <c r="P43" s="615"/>
      <c r="Q43" s="615"/>
      <c r="R43" s="615"/>
      <c r="S43" s="615"/>
      <c r="T43" s="615"/>
      <c r="U43" s="615"/>
      <c r="V43" s="615"/>
      <c r="W43" s="615"/>
      <c r="X43" s="615"/>
      <c r="Y43" s="615"/>
      <c r="Z43" s="615"/>
      <c r="AA43" s="615"/>
      <c r="AB43" s="615"/>
      <c r="AC43" s="615"/>
      <c r="AD43" s="615"/>
      <c r="AE43" s="615"/>
      <c r="AF43" s="615"/>
      <c r="AG43" s="615"/>
      <c r="AH43" s="615"/>
      <c r="AI43" s="615"/>
      <c r="AJ43" s="615"/>
      <c r="AK43" s="615"/>
      <c r="AL43" s="615"/>
      <c r="AM43" s="615"/>
      <c r="AN43" s="615"/>
      <c r="AO43" s="615"/>
    </row>
    <row r="44" spans="1:41" ht="15.75" customHeight="1">
      <c r="A44" s="952"/>
      <c r="B44" s="948"/>
      <c r="C44" s="936"/>
      <c r="D44" s="920"/>
      <c r="E44" s="915"/>
      <c r="F44" s="915"/>
      <c r="G44" s="903"/>
      <c r="H44" s="906"/>
      <c r="I44" s="618"/>
      <c r="J44" s="619" t="s">
        <v>392</v>
      </c>
      <c r="K44" s="620">
        <f>+C39+K39-K42</f>
        <v>8550</v>
      </c>
      <c r="L44" s="615">
        <f t="shared" ref="L44" si="28">C39+L41-L42+L43</f>
        <v>9750</v>
      </c>
      <c r="M44" s="615">
        <f t="shared" ref="M44:AO44" si="29">+L44+M41-M42+M43</f>
        <v>9550</v>
      </c>
      <c r="N44" s="615">
        <f t="shared" si="29"/>
        <v>9450</v>
      </c>
      <c r="O44" s="615">
        <f t="shared" si="29"/>
        <v>8950</v>
      </c>
      <c r="P44" s="615">
        <f t="shared" si="29"/>
        <v>8750</v>
      </c>
      <c r="Q44" s="615">
        <f t="shared" si="29"/>
        <v>8650</v>
      </c>
      <c r="R44" s="615">
        <f t="shared" si="29"/>
        <v>8550</v>
      </c>
      <c r="S44" s="615">
        <f t="shared" si="29"/>
        <v>8550</v>
      </c>
      <c r="T44" s="615">
        <f t="shared" si="29"/>
        <v>8550</v>
      </c>
      <c r="U44" s="615">
        <f t="shared" si="29"/>
        <v>8550</v>
      </c>
      <c r="V44" s="615">
        <f t="shared" si="29"/>
        <v>8550</v>
      </c>
      <c r="W44" s="615">
        <f t="shared" si="29"/>
        <v>8550</v>
      </c>
      <c r="X44" s="615">
        <f t="shared" si="29"/>
        <v>8550</v>
      </c>
      <c r="Y44" s="615">
        <f t="shared" si="29"/>
        <v>8550</v>
      </c>
      <c r="Z44" s="615">
        <f t="shared" si="29"/>
        <v>8550</v>
      </c>
      <c r="AA44" s="615">
        <f t="shared" si="29"/>
        <v>8550</v>
      </c>
      <c r="AB44" s="615">
        <f t="shared" si="29"/>
        <v>8550</v>
      </c>
      <c r="AC44" s="615">
        <f t="shared" si="29"/>
        <v>8550</v>
      </c>
      <c r="AD44" s="615">
        <f t="shared" si="29"/>
        <v>8550</v>
      </c>
      <c r="AE44" s="615">
        <f t="shared" si="29"/>
        <v>8550</v>
      </c>
      <c r="AF44" s="628">
        <f t="shared" si="29"/>
        <v>8550</v>
      </c>
      <c r="AG44" s="615">
        <f t="shared" si="29"/>
        <v>8550</v>
      </c>
      <c r="AH44" s="615">
        <f t="shared" si="29"/>
        <v>8550</v>
      </c>
      <c r="AI44" s="615">
        <f t="shared" si="29"/>
        <v>8550</v>
      </c>
      <c r="AJ44" s="615">
        <f t="shared" si="29"/>
        <v>8550</v>
      </c>
      <c r="AK44" s="615">
        <f t="shared" si="29"/>
        <v>8550</v>
      </c>
      <c r="AL44" s="615">
        <f t="shared" si="29"/>
        <v>8550</v>
      </c>
      <c r="AM44" s="615">
        <f t="shared" si="29"/>
        <v>8550</v>
      </c>
      <c r="AN44" s="615">
        <f t="shared" si="29"/>
        <v>8550</v>
      </c>
      <c r="AO44" s="615">
        <f t="shared" si="29"/>
        <v>8550</v>
      </c>
    </row>
    <row r="45" spans="1:41" ht="15">
      <c r="A45" s="952" t="s">
        <v>401</v>
      </c>
      <c r="B45" s="937" t="s">
        <v>235</v>
      </c>
      <c r="C45" s="925">
        <v>25169</v>
      </c>
      <c r="D45" s="917">
        <f>+E45+K45-K47</f>
        <v>16369</v>
      </c>
      <c r="E45" s="913">
        <f>+C45+G45-H45</f>
        <v>51372</v>
      </c>
      <c r="F45" s="913">
        <f>K45-K47</f>
        <v>-35003</v>
      </c>
      <c r="G45" s="901">
        <f>+SUM(L47:AO47)+SUM(L49:AO49)</f>
        <v>35003</v>
      </c>
      <c r="H45" s="904">
        <f>+SUM(L48:AO48)</f>
        <v>8800</v>
      </c>
      <c r="I45" s="600"/>
      <c r="J45" s="601" t="s">
        <v>386</v>
      </c>
      <c r="K45" s="617">
        <f>+SUM(L45:AO45)</f>
        <v>0</v>
      </c>
      <c r="L45" s="603"/>
      <c r="M45" s="603"/>
      <c r="N45" s="603"/>
      <c r="O45" s="603"/>
      <c r="P45" s="603"/>
      <c r="Q45" s="603"/>
      <c r="R45" s="603"/>
      <c r="S45" s="603"/>
      <c r="T45" s="603"/>
      <c r="U45" s="603"/>
      <c r="V45" s="603"/>
      <c r="W45" s="603"/>
      <c r="X45" s="603"/>
      <c r="Y45" s="603"/>
      <c r="Z45" s="603"/>
      <c r="AA45" s="603"/>
      <c r="AB45" s="603"/>
      <c r="AC45" s="603"/>
      <c r="AD45" s="603"/>
      <c r="AE45" s="603"/>
      <c r="AF45" s="603"/>
      <c r="AG45" s="603"/>
      <c r="AH45" s="603"/>
      <c r="AI45" s="603"/>
      <c r="AJ45" s="603"/>
      <c r="AK45" s="603"/>
      <c r="AL45" s="603"/>
      <c r="AM45" s="603"/>
      <c r="AN45" s="603"/>
      <c r="AO45" s="603"/>
    </row>
    <row r="46" spans="1:41" ht="15">
      <c r="A46" s="952"/>
      <c r="B46" s="937" t="s">
        <v>234</v>
      </c>
      <c r="C46" s="926"/>
      <c r="D46" s="918"/>
      <c r="E46" s="914"/>
      <c r="F46" s="914"/>
      <c r="G46" s="902"/>
      <c r="H46" s="905"/>
      <c r="I46" s="604"/>
      <c r="J46" s="605" t="s">
        <v>380</v>
      </c>
      <c r="K46" s="606">
        <f>SUM(L46:AO46)</f>
        <v>-910078</v>
      </c>
      <c r="L46" s="607">
        <f t="shared" ref="L46" si="30">+L45</f>
        <v>0</v>
      </c>
      <c r="M46" s="608">
        <f t="shared" ref="M46:AO46" si="31">+L46+M45-M47</f>
        <v>0</v>
      </c>
      <c r="N46" s="608">
        <f t="shared" si="31"/>
        <v>0</v>
      </c>
      <c r="O46" s="608">
        <f t="shared" si="31"/>
        <v>0</v>
      </c>
      <c r="P46" s="608">
        <f t="shared" si="31"/>
        <v>-35003</v>
      </c>
      <c r="Q46" s="608">
        <f t="shared" si="31"/>
        <v>-35003</v>
      </c>
      <c r="R46" s="608">
        <f t="shared" si="31"/>
        <v>-35003</v>
      </c>
      <c r="S46" s="608">
        <f t="shared" si="31"/>
        <v>-35003</v>
      </c>
      <c r="T46" s="608">
        <f t="shared" si="31"/>
        <v>-35003</v>
      </c>
      <c r="U46" s="608">
        <f t="shared" si="31"/>
        <v>-35003</v>
      </c>
      <c r="V46" s="608">
        <f t="shared" si="31"/>
        <v>-35003</v>
      </c>
      <c r="W46" s="608">
        <f t="shared" si="31"/>
        <v>-35003</v>
      </c>
      <c r="X46" s="608">
        <f t="shared" si="31"/>
        <v>-35003</v>
      </c>
      <c r="Y46" s="608">
        <f t="shared" si="31"/>
        <v>-35003</v>
      </c>
      <c r="Z46" s="608">
        <f t="shared" si="31"/>
        <v>-35003</v>
      </c>
      <c r="AA46" s="608">
        <f t="shared" si="31"/>
        <v>-35003</v>
      </c>
      <c r="AB46" s="608">
        <f t="shared" si="31"/>
        <v>-35003</v>
      </c>
      <c r="AC46" s="608">
        <f t="shared" si="31"/>
        <v>-35003</v>
      </c>
      <c r="AD46" s="608">
        <f t="shared" si="31"/>
        <v>-35003</v>
      </c>
      <c r="AE46" s="608">
        <f t="shared" si="31"/>
        <v>-35003</v>
      </c>
      <c r="AF46" s="608">
        <f t="shared" si="31"/>
        <v>-35003</v>
      </c>
      <c r="AG46" s="608">
        <f t="shared" si="31"/>
        <v>-35003</v>
      </c>
      <c r="AH46" s="608">
        <f t="shared" si="31"/>
        <v>-35003</v>
      </c>
      <c r="AI46" s="608">
        <f t="shared" si="31"/>
        <v>-35003</v>
      </c>
      <c r="AJ46" s="608">
        <f t="shared" si="31"/>
        <v>-35003</v>
      </c>
      <c r="AK46" s="608">
        <f t="shared" si="31"/>
        <v>-35003</v>
      </c>
      <c r="AL46" s="608">
        <f t="shared" si="31"/>
        <v>-35003</v>
      </c>
      <c r="AM46" s="608">
        <f t="shared" si="31"/>
        <v>-35003</v>
      </c>
      <c r="AN46" s="608">
        <f t="shared" si="31"/>
        <v>-35003</v>
      </c>
      <c r="AO46" s="608">
        <f t="shared" si="31"/>
        <v>-35003</v>
      </c>
    </row>
    <row r="47" spans="1:41" ht="15">
      <c r="A47" s="952"/>
      <c r="B47" s="937" t="s">
        <v>234</v>
      </c>
      <c r="C47" s="926"/>
      <c r="D47" s="918"/>
      <c r="E47" s="914"/>
      <c r="F47" s="914"/>
      <c r="G47" s="902"/>
      <c r="H47" s="905"/>
      <c r="I47" s="604"/>
      <c r="J47" s="605" t="s">
        <v>387</v>
      </c>
      <c r="K47" s="606">
        <f>+SUM(L47:AO47)</f>
        <v>35003</v>
      </c>
      <c r="L47" s="607"/>
      <c r="M47" s="608"/>
      <c r="N47" s="608"/>
      <c r="O47" s="608"/>
      <c r="P47" s="608">
        <f>21203+13800</f>
        <v>35003</v>
      </c>
      <c r="Q47" s="608"/>
      <c r="R47" s="608"/>
      <c r="S47" s="608"/>
      <c r="T47" s="608"/>
      <c r="U47" s="608"/>
      <c r="V47" s="608"/>
      <c r="W47" s="608"/>
      <c r="X47" s="608"/>
      <c r="Y47" s="608"/>
      <c r="Z47" s="608"/>
      <c r="AA47" s="608"/>
      <c r="AB47" s="608"/>
      <c r="AC47" s="608"/>
      <c r="AD47" s="608"/>
      <c r="AE47" s="608"/>
      <c r="AF47" s="608"/>
      <c r="AG47" s="608"/>
      <c r="AH47" s="608"/>
      <c r="AI47" s="608"/>
      <c r="AJ47" s="608"/>
      <c r="AK47" s="608"/>
      <c r="AL47" s="608"/>
      <c r="AM47" s="608"/>
      <c r="AN47" s="608"/>
      <c r="AO47" s="608"/>
    </row>
    <row r="48" spans="1:41" ht="15">
      <c r="A48" s="952"/>
      <c r="B48" s="937" t="s">
        <v>234</v>
      </c>
      <c r="C48" s="926"/>
      <c r="D48" s="919"/>
      <c r="E48" s="914"/>
      <c r="F48" s="914"/>
      <c r="G48" s="902"/>
      <c r="H48" s="905"/>
      <c r="I48" s="604"/>
      <c r="J48" s="605" t="s">
        <v>382</v>
      </c>
      <c r="K48" s="610">
        <f>+SUM(L48:AO48)</f>
        <v>8800</v>
      </c>
      <c r="L48" s="611">
        <v>300</v>
      </c>
      <c r="M48" s="612">
        <v>1100</v>
      </c>
      <c r="N48" s="612">
        <v>1200</v>
      </c>
      <c r="O48" s="612">
        <f>1200+900</f>
        <v>2100</v>
      </c>
      <c r="P48" s="612">
        <v>700</v>
      </c>
      <c r="Q48" s="612">
        <v>800</v>
      </c>
      <c r="R48" s="612">
        <f>1700+900</f>
        <v>2600</v>
      </c>
      <c r="S48" s="612"/>
      <c r="T48" s="612"/>
      <c r="U48" s="612"/>
      <c r="V48" s="612"/>
      <c r="W48" s="612"/>
      <c r="X48" s="612"/>
      <c r="Y48" s="612"/>
      <c r="Z48" s="612"/>
      <c r="AA48" s="612"/>
      <c r="AB48" s="612"/>
      <c r="AC48" s="612"/>
      <c r="AD48" s="612"/>
      <c r="AE48" s="612"/>
      <c r="AF48" s="612"/>
      <c r="AG48" s="612"/>
      <c r="AH48" s="612"/>
      <c r="AI48" s="612"/>
      <c r="AJ48" s="612"/>
      <c r="AK48" s="612"/>
      <c r="AL48" s="612"/>
      <c r="AM48" s="612"/>
      <c r="AN48" s="612"/>
      <c r="AO48" s="612"/>
    </row>
    <row r="49" spans="1:41" ht="15">
      <c r="A49" s="952"/>
      <c r="B49" s="937"/>
      <c r="C49" s="926"/>
      <c r="D49" s="919"/>
      <c r="E49" s="914"/>
      <c r="F49" s="914"/>
      <c r="G49" s="902"/>
      <c r="H49" s="905"/>
      <c r="I49" s="604"/>
      <c r="J49" s="613" t="s">
        <v>388</v>
      </c>
      <c r="K49" s="610"/>
      <c r="L49" s="614"/>
      <c r="M49" s="615"/>
      <c r="N49" s="615"/>
      <c r="O49" s="615"/>
      <c r="P49" s="615"/>
      <c r="Q49" s="615"/>
      <c r="R49" s="615"/>
      <c r="S49" s="615"/>
      <c r="T49" s="615"/>
      <c r="U49" s="615"/>
      <c r="V49" s="615"/>
      <c r="W49" s="615"/>
      <c r="X49" s="615"/>
      <c r="Y49" s="615"/>
      <c r="Z49" s="615"/>
      <c r="AA49" s="615"/>
      <c r="AB49" s="615"/>
      <c r="AC49" s="615"/>
      <c r="AD49" s="615"/>
      <c r="AE49" s="615"/>
      <c r="AF49" s="615"/>
      <c r="AG49" s="615"/>
      <c r="AH49" s="615"/>
      <c r="AI49" s="615"/>
      <c r="AJ49" s="615"/>
      <c r="AK49" s="615"/>
      <c r="AL49" s="615"/>
      <c r="AM49" s="615"/>
      <c r="AN49" s="615"/>
      <c r="AO49" s="615"/>
    </row>
    <row r="50" spans="1:41" ht="15">
      <c r="A50" s="952"/>
      <c r="B50" s="937" t="s">
        <v>234</v>
      </c>
      <c r="C50" s="936"/>
      <c r="D50" s="920"/>
      <c r="E50" s="915"/>
      <c r="F50" s="915"/>
      <c r="G50" s="903"/>
      <c r="H50" s="906"/>
      <c r="I50" s="618"/>
      <c r="J50" s="619" t="s">
        <v>392</v>
      </c>
      <c r="K50" s="620">
        <f>+C45+K45-K48</f>
        <v>16369</v>
      </c>
      <c r="L50" s="615">
        <f t="shared" ref="L50" si="32">C45+L47-L48+L49</f>
        <v>24869</v>
      </c>
      <c r="M50" s="615">
        <f t="shared" ref="M50:AO50" si="33">+L50+M47-M48+M49</f>
        <v>23769</v>
      </c>
      <c r="N50" s="615">
        <f t="shared" si="33"/>
        <v>22569</v>
      </c>
      <c r="O50" s="615">
        <f t="shared" si="33"/>
        <v>20469</v>
      </c>
      <c r="P50" s="615">
        <f t="shared" si="33"/>
        <v>54772</v>
      </c>
      <c r="Q50" s="615">
        <f t="shared" si="33"/>
        <v>53972</v>
      </c>
      <c r="R50" s="615">
        <f t="shared" si="33"/>
        <v>51372</v>
      </c>
      <c r="S50" s="615">
        <f t="shared" si="33"/>
        <v>51372</v>
      </c>
      <c r="T50" s="615">
        <f t="shared" si="33"/>
        <v>51372</v>
      </c>
      <c r="U50" s="615">
        <f t="shared" si="33"/>
        <v>51372</v>
      </c>
      <c r="V50" s="615">
        <f t="shared" si="33"/>
        <v>51372</v>
      </c>
      <c r="W50" s="615">
        <f t="shared" si="33"/>
        <v>51372</v>
      </c>
      <c r="X50" s="615">
        <f t="shared" si="33"/>
        <v>51372</v>
      </c>
      <c r="Y50" s="615">
        <f t="shared" si="33"/>
        <v>51372</v>
      </c>
      <c r="Z50" s="615">
        <f t="shared" si="33"/>
        <v>51372</v>
      </c>
      <c r="AA50" s="615">
        <f t="shared" si="33"/>
        <v>51372</v>
      </c>
      <c r="AB50" s="615">
        <f t="shared" si="33"/>
        <v>51372</v>
      </c>
      <c r="AC50" s="615">
        <f t="shared" si="33"/>
        <v>51372</v>
      </c>
      <c r="AD50" s="615">
        <f t="shared" si="33"/>
        <v>51372</v>
      </c>
      <c r="AE50" s="615">
        <f t="shared" si="33"/>
        <v>51372</v>
      </c>
      <c r="AF50" s="628">
        <f t="shared" si="33"/>
        <v>51372</v>
      </c>
      <c r="AG50" s="615">
        <f t="shared" si="33"/>
        <v>51372</v>
      </c>
      <c r="AH50" s="615">
        <f t="shared" si="33"/>
        <v>51372</v>
      </c>
      <c r="AI50" s="615">
        <f t="shared" si="33"/>
        <v>51372</v>
      </c>
      <c r="AJ50" s="615">
        <f t="shared" si="33"/>
        <v>51372</v>
      </c>
      <c r="AK50" s="615">
        <f t="shared" si="33"/>
        <v>51372</v>
      </c>
      <c r="AL50" s="615">
        <f t="shared" si="33"/>
        <v>51372</v>
      </c>
      <c r="AM50" s="615">
        <f t="shared" si="33"/>
        <v>51372</v>
      </c>
      <c r="AN50" s="615">
        <f t="shared" si="33"/>
        <v>51372</v>
      </c>
      <c r="AO50" s="615">
        <f t="shared" si="33"/>
        <v>51372</v>
      </c>
    </row>
    <row r="51" spans="1:41" ht="15">
      <c r="A51" s="952" t="s">
        <v>402</v>
      </c>
      <c r="B51" s="937" t="s">
        <v>15</v>
      </c>
      <c r="C51" s="925">
        <v>39580</v>
      </c>
      <c r="D51" s="917">
        <f>+E51+K51-K53</f>
        <v>22980</v>
      </c>
      <c r="E51" s="913">
        <f>+C51+G51-H51</f>
        <v>22980</v>
      </c>
      <c r="F51" s="913">
        <f>K51-K53</f>
        <v>0</v>
      </c>
      <c r="G51" s="901">
        <f>+SUM(L53:AO53)+SUM(L55:AO55)</f>
        <v>0</v>
      </c>
      <c r="H51" s="904">
        <f>+SUM(L54:AO54)</f>
        <v>16600</v>
      </c>
      <c r="I51" s="600"/>
      <c r="J51" s="601" t="s">
        <v>386</v>
      </c>
      <c r="K51" s="617">
        <f>+SUM(L51:AO51)</f>
        <v>0</v>
      </c>
      <c r="L51" s="603"/>
      <c r="M51" s="603"/>
      <c r="N51" s="603"/>
      <c r="O51" s="603"/>
      <c r="P51" s="603"/>
      <c r="Q51" s="603"/>
      <c r="R51" s="603"/>
      <c r="S51" s="603"/>
      <c r="T51" s="603"/>
      <c r="U51" s="603"/>
      <c r="V51" s="603"/>
      <c r="W51" s="603"/>
      <c r="X51" s="603"/>
      <c r="Y51" s="603"/>
      <c r="Z51" s="603"/>
      <c r="AA51" s="603"/>
      <c r="AB51" s="603"/>
      <c r="AC51" s="603"/>
      <c r="AD51" s="603"/>
      <c r="AE51" s="603"/>
      <c r="AF51" s="603"/>
      <c r="AG51" s="603"/>
      <c r="AH51" s="603"/>
      <c r="AI51" s="603"/>
      <c r="AJ51" s="603"/>
      <c r="AK51" s="603"/>
      <c r="AL51" s="603"/>
      <c r="AM51" s="603"/>
      <c r="AN51" s="603"/>
      <c r="AO51" s="603"/>
    </row>
    <row r="52" spans="1:41" ht="15">
      <c r="A52" s="952"/>
      <c r="B52" s="937" t="s">
        <v>234</v>
      </c>
      <c r="C52" s="926"/>
      <c r="D52" s="918"/>
      <c r="E52" s="914"/>
      <c r="F52" s="914"/>
      <c r="G52" s="902"/>
      <c r="H52" s="905"/>
      <c r="I52" s="604"/>
      <c r="J52" s="605" t="s">
        <v>380</v>
      </c>
      <c r="K52" s="606"/>
      <c r="L52" s="607">
        <f t="shared" ref="L52" si="34">+L51</f>
        <v>0</v>
      </c>
      <c r="M52" s="608">
        <f t="shared" ref="M52:N52" si="35">+L52+M51-M53</f>
        <v>0</v>
      </c>
      <c r="N52" s="608">
        <f t="shared" si="35"/>
        <v>0</v>
      </c>
      <c r="O52" s="608">
        <f t="shared" ref="O52:AO52" si="36">+N52+O51-O53</f>
        <v>0</v>
      </c>
      <c r="P52" s="608">
        <f t="shared" si="36"/>
        <v>0</v>
      </c>
      <c r="Q52" s="608">
        <f t="shared" si="36"/>
        <v>0</v>
      </c>
      <c r="R52" s="608">
        <f t="shared" si="36"/>
        <v>0</v>
      </c>
      <c r="S52" s="608">
        <f t="shared" si="36"/>
        <v>0</v>
      </c>
      <c r="T52" s="608">
        <f t="shared" si="36"/>
        <v>0</v>
      </c>
      <c r="U52" s="608">
        <f t="shared" si="36"/>
        <v>0</v>
      </c>
      <c r="V52" s="608">
        <f t="shared" si="36"/>
        <v>0</v>
      </c>
      <c r="W52" s="608">
        <f t="shared" si="36"/>
        <v>0</v>
      </c>
      <c r="X52" s="608">
        <f t="shared" si="36"/>
        <v>0</v>
      </c>
      <c r="Y52" s="608">
        <f t="shared" si="36"/>
        <v>0</v>
      </c>
      <c r="Z52" s="608">
        <f t="shared" si="36"/>
        <v>0</v>
      </c>
      <c r="AA52" s="608">
        <f t="shared" si="36"/>
        <v>0</v>
      </c>
      <c r="AB52" s="608">
        <f t="shared" si="36"/>
        <v>0</v>
      </c>
      <c r="AC52" s="608">
        <f t="shared" si="36"/>
        <v>0</v>
      </c>
      <c r="AD52" s="608">
        <f t="shared" si="36"/>
        <v>0</v>
      </c>
      <c r="AE52" s="608">
        <f t="shared" si="36"/>
        <v>0</v>
      </c>
      <c r="AF52" s="608">
        <f t="shared" si="36"/>
        <v>0</v>
      </c>
      <c r="AG52" s="608">
        <f t="shared" si="36"/>
        <v>0</v>
      </c>
      <c r="AH52" s="608">
        <f t="shared" si="36"/>
        <v>0</v>
      </c>
      <c r="AI52" s="608">
        <f t="shared" si="36"/>
        <v>0</v>
      </c>
      <c r="AJ52" s="608">
        <f t="shared" si="36"/>
        <v>0</v>
      </c>
      <c r="AK52" s="608">
        <f t="shared" si="36"/>
        <v>0</v>
      </c>
      <c r="AL52" s="608">
        <f t="shared" si="36"/>
        <v>0</v>
      </c>
      <c r="AM52" s="608">
        <f t="shared" si="36"/>
        <v>0</v>
      </c>
      <c r="AN52" s="608">
        <f t="shared" si="36"/>
        <v>0</v>
      </c>
      <c r="AO52" s="608">
        <f t="shared" si="36"/>
        <v>0</v>
      </c>
    </row>
    <row r="53" spans="1:41" ht="15">
      <c r="A53" s="952"/>
      <c r="B53" s="937" t="s">
        <v>234</v>
      </c>
      <c r="C53" s="926"/>
      <c r="D53" s="918"/>
      <c r="E53" s="914"/>
      <c r="F53" s="914"/>
      <c r="G53" s="902"/>
      <c r="H53" s="905"/>
      <c r="I53" s="604"/>
      <c r="J53" s="605" t="s">
        <v>387</v>
      </c>
      <c r="K53" s="606">
        <f>+SUM(L53:AO53)</f>
        <v>0</v>
      </c>
      <c r="L53" s="607"/>
      <c r="M53" s="608"/>
      <c r="N53" s="608"/>
      <c r="O53" s="608"/>
      <c r="P53" s="608"/>
      <c r="Q53" s="608"/>
      <c r="R53" s="608"/>
      <c r="S53" s="608"/>
      <c r="T53" s="608"/>
      <c r="U53" s="608"/>
      <c r="V53" s="608"/>
      <c r="W53" s="608"/>
      <c r="X53" s="608"/>
      <c r="Y53" s="608"/>
      <c r="Z53" s="608"/>
      <c r="AA53" s="608"/>
      <c r="AB53" s="608"/>
      <c r="AC53" s="608"/>
      <c r="AD53" s="608"/>
      <c r="AE53" s="608"/>
      <c r="AF53" s="608"/>
      <c r="AG53" s="608"/>
      <c r="AH53" s="608"/>
      <c r="AI53" s="608"/>
      <c r="AJ53" s="608"/>
      <c r="AK53" s="608"/>
      <c r="AL53" s="608"/>
      <c r="AM53" s="608"/>
      <c r="AN53" s="608"/>
      <c r="AO53" s="608"/>
    </row>
    <row r="54" spans="1:41" ht="15">
      <c r="A54" s="952"/>
      <c r="B54" s="937" t="s">
        <v>234</v>
      </c>
      <c r="C54" s="926"/>
      <c r="D54" s="919"/>
      <c r="E54" s="914"/>
      <c r="F54" s="914"/>
      <c r="G54" s="902"/>
      <c r="H54" s="905"/>
      <c r="I54" s="604"/>
      <c r="J54" s="605" t="s">
        <v>382</v>
      </c>
      <c r="K54" s="610">
        <f>+SUM(L54:AO54)</f>
        <v>16600</v>
      </c>
      <c r="L54" s="611">
        <f>1200+1500</f>
        <v>2700</v>
      </c>
      <c r="M54" s="612">
        <f>800+900</f>
        <v>1700</v>
      </c>
      <c r="N54" s="612">
        <v>2800</v>
      </c>
      <c r="O54" s="612">
        <f>1100+1900</f>
        <v>3000</v>
      </c>
      <c r="P54" s="612">
        <f>900+1900</f>
        <v>2800</v>
      </c>
      <c r="Q54" s="612">
        <f>700+1400</f>
        <v>2100</v>
      </c>
      <c r="R54" s="612">
        <f>500+1000</f>
        <v>1500</v>
      </c>
      <c r="S54" s="612"/>
      <c r="T54" s="612"/>
      <c r="U54" s="612"/>
      <c r="V54" s="612"/>
      <c r="W54" s="612"/>
      <c r="X54" s="612"/>
      <c r="Y54" s="612"/>
      <c r="Z54" s="612"/>
      <c r="AA54" s="612"/>
      <c r="AB54" s="612"/>
      <c r="AC54" s="612"/>
      <c r="AD54" s="612"/>
      <c r="AE54" s="612"/>
      <c r="AF54" s="612"/>
      <c r="AG54" s="612"/>
      <c r="AH54" s="612"/>
      <c r="AI54" s="612"/>
      <c r="AJ54" s="612"/>
      <c r="AK54" s="612"/>
      <c r="AL54" s="612"/>
      <c r="AM54" s="612"/>
      <c r="AN54" s="612"/>
      <c r="AO54" s="612"/>
    </row>
    <row r="55" spans="1:41" ht="15">
      <c r="A55" s="952"/>
      <c r="B55" s="937" t="s">
        <v>234</v>
      </c>
      <c r="C55" s="926"/>
      <c r="D55" s="919"/>
      <c r="E55" s="914"/>
      <c r="F55" s="914"/>
      <c r="G55" s="902"/>
      <c r="H55" s="905"/>
      <c r="I55" s="604"/>
      <c r="J55" s="613" t="s">
        <v>388</v>
      </c>
      <c r="K55" s="610"/>
      <c r="L55" s="614"/>
      <c r="M55" s="615"/>
      <c r="N55" s="615"/>
      <c r="O55" s="615"/>
      <c r="P55" s="615"/>
      <c r="Q55" s="615"/>
      <c r="R55" s="615"/>
      <c r="S55" s="615"/>
      <c r="T55" s="615"/>
      <c r="U55" s="615"/>
      <c r="V55" s="615"/>
      <c r="W55" s="615"/>
      <c r="X55" s="615"/>
      <c r="Y55" s="615"/>
      <c r="Z55" s="615"/>
      <c r="AA55" s="615"/>
      <c r="AB55" s="615"/>
      <c r="AC55" s="615"/>
      <c r="AD55" s="615"/>
      <c r="AE55" s="615"/>
      <c r="AF55" s="615"/>
      <c r="AG55" s="615"/>
      <c r="AH55" s="615"/>
      <c r="AI55" s="615"/>
      <c r="AJ55" s="615"/>
      <c r="AK55" s="615"/>
      <c r="AL55" s="615"/>
      <c r="AM55" s="615"/>
      <c r="AN55" s="615"/>
      <c r="AO55" s="615"/>
    </row>
    <row r="56" spans="1:41" ht="15">
      <c r="A56" s="952"/>
      <c r="B56" s="937" t="s">
        <v>234</v>
      </c>
      <c r="C56" s="936"/>
      <c r="D56" s="920"/>
      <c r="E56" s="915"/>
      <c r="F56" s="915"/>
      <c r="G56" s="903"/>
      <c r="H56" s="906"/>
      <c r="I56" s="618"/>
      <c r="J56" s="619" t="s">
        <v>392</v>
      </c>
      <c r="K56" s="620">
        <f>+C51+K51-K54</f>
        <v>22980</v>
      </c>
      <c r="L56" s="615">
        <f t="shared" ref="L56" si="37">C51+L53-L54+L55</f>
        <v>36880</v>
      </c>
      <c r="M56" s="615">
        <f t="shared" ref="M56:S56" si="38">+L56+M53-M54+M55</f>
        <v>35180</v>
      </c>
      <c r="N56" s="615">
        <f t="shared" si="38"/>
        <v>32380</v>
      </c>
      <c r="O56" s="615">
        <f t="shared" si="38"/>
        <v>29380</v>
      </c>
      <c r="P56" s="615">
        <f t="shared" si="38"/>
        <v>26580</v>
      </c>
      <c r="Q56" s="615">
        <f t="shared" si="38"/>
        <v>24480</v>
      </c>
      <c r="R56" s="615">
        <f t="shared" si="38"/>
        <v>22980</v>
      </c>
      <c r="S56" s="615">
        <f t="shared" si="38"/>
        <v>22980</v>
      </c>
      <c r="T56" s="615">
        <f t="shared" ref="T56:AO56" si="39">+S56+T53-T54+T55</f>
        <v>22980</v>
      </c>
      <c r="U56" s="615">
        <f t="shared" si="39"/>
        <v>22980</v>
      </c>
      <c r="V56" s="615">
        <f t="shared" si="39"/>
        <v>22980</v>
      </c>
      <c r="W56" s="615">
        <f t="shared" si="39"/>
        <v>22980</v>
      </c>
      <c r="X56" s="615">
        <f t="shared" si="39"/>
        <v>22980</v>
      </c>
      <c r="Y56" s="615">
        <f t="shared" si="39"/>
        <v>22980</v>
      </c>
      <c r="Z56" s="615">
        <f t="shared" si="39"/>
        <v>22980</v>
      </c>
      <c r="AA56" s="615">
        <f t="shared" si="39"/>
        <v>22980</v>
      </c>
      <c r="AB56" s="615">
        <f t="shared" si="39"/>
        <v>22980</v>
      </c>
      <c r="AC56" s="615">
        <f t="shared" si="39"/>
        <v>22980</v>
      </c>
      <c r="AD56" s="615">
        <f t="shared" si="39"/>
        <v>22980</v>
      </c>
      <c r="AE56" s="615">
        <f t="shared" si="39"/>
        <v>22980</v>
      </c>
      <c r="AF56" s="628">
        <f t="shared" si="39"/>
        <v>22980</v>
      </c>
      <c r="AG56" s="615">
        <f t="shared" si="39"/>
        <v>22980</v>
      </c>
      <c r="AH56" s="615">
        <f t="shared" si="39"/>
        <v>22980</v>
      </c>
      <c r="AI56" s="615">
        <f t="shared" si="39"/>
        <v>22980</v>
      </c>
      <c r="AJ56" s="615">
        <f t="shared" si="39"/>
        <v>22980</v>
      </c>
      <c r="AK56" s="615">
        <f t="shared" si="39"/>
        <v>22980</v>
      </c>
      <c r="AL56" s="615">
        <f t="shared" si="39"/>
        <v>22980</v>
      </c>
      <c r="AM56" s="615">
        <f t="shared" si="39"/>
        <v>22980</v>
      </c>
      <c r="AN56" s="615">
        <f t="shared" si="39"/>
        <v>22980</v>
      </c>
      <c r="AO56" s="615">
        <f t="shared" si="39"/>
        <v>22980</v>
      </c>
    </row>
    <row r="57" spans="1:41" ht="15">
      <c r="A57" s="952" t="s">
        <v>403</v>
      </c>
      <c r="B57" s="937" t="s">
        <v>126</v>
      </c>
      <c r="C57" s="925">
        <v>5291</v>
      </c>
      <c r="D57" s="917">
        <f>+E57+K57-K59</f>
        <v>4291</v>
      </c>
      <c r="E57" s="913">
        <f>+C57+G57-H57</f>
        <v>6791</v>
      </c>
      <c r="F57" s="913">
        <f>K57-K59</f>
        <v>-2500</v>
      </c>
      <c r="G57" s="901">
        <f>+SUM(L59:AO59)+SUM(L61:AO61)</f>
        <v>2500</v>
      </c>
      <c r="H57" s="904">
        <f>+SUM(L60:AO60)</f>
        <v>1000</v>
      </c>
      <c r="I57" s="600"/>
      <c r="J57" s="601" t="s">
        <v>386</v>
      </c>
      <c r="K57" s="617">
        <f>+SUM(L57:AO57)</f>
        <v>0</v>
      </c>
      <c r="L57" s="603"/>
      <c r="M57" s="603"/>
      <c r="N57" s="603"/>
      <c r="O57" s="603"/>
      <c r="P57" s="603"/>
      <c r="Q57" s="603"/>
      <c r="R57" s="603"/>
      <c r="S57" s="603"/>
      <c r="T57" s="603"/>
      <c r="U57" s="603"/>
      <c r="V57" s="603"/>
      <c r="W57" s="603"/>
      <c r="X57" s="603"/>
      <c r="Y57" s="603"/>
      <c r="Z57" s="603"/>
      <c r="AA57" s="603"/>
      <c r="AB57" s="603"/>
      <c r="AC57" s="603"/>
      <c r="AD57" s="603"/>
      <c r="AE57" s="603"/>
      <c r="AF57" s="603"/>
      <c r="AG57" s="603"/>
      <c r="AH57" s="603"/>
      <c r="AI57" s="603"/>
      <c r="AJ57" s="603"/>
      <c r="AK57" s="603"/>
      <c r="AL57" s="603"/>
      <c r="AM57" s="603"/>
      <c r="AN57" s="603"/>
      <c r="AO57" s="603"/>
    </row>
    <row r="58" spans="1:41" ht="15">
      <c r="A58" s="952"/>
      <c r="B58" s="937"/>
      <c r="C58" s="926"/>
      <c r="D58" s="918"/>
      <c r="E58" s="914"/>
      <c r="F58" s="914"/>
      <c r="G58" s="902"/>
      <c r="H58" s="905"/>
      <c r="I58" s="604"/>
      <c r="J58" s="605" t="s">
        <v>380</v>
      </c>
      <c r="K58" s="606">
        <f>SUM(L58:AO58)</f>
        <v>-65000</v>
      </c>
      <c r="L58" s="607">
        <f t="shared" ref="L58" si="40">+L57</f>
        <v>0</v>
      </c>
      <c r="M58" s="608">
        <f t="shared" ref="M58:S58" si="41">+L58+M57-M59</f>
        <v>0</v>
      </c>
      <c r="N58" s="608">
        <f t="shared" si="41"/>
        <v>0</v>
      </c>
      <c r="O58" s="608">
        <f t="shared" si="41"/>
        <v>0</v>
      </c>
      <c r="P58" s="608">
        <f t="shared" si="41"/>
        <v>-2500</v>
      </c>
      <c r="Q58" s="608">
        <f t="shared" si="41"/>
        <v>-2500</v>
      </c>
      <c r="R58" s="608">
        <f t="shared" si="41"/>
        <v>-2500</v>
      </c>
      <c r="S58" s="608">
        <f t="shared" si="41"/>
        <v>-2500</v>
      </c>
      <c r="T58" s="608">
        <f t="shared" ref="T58:AO58" si="42">+S58+T57-T59</f>
        <v>-2500</v>
      </c>
      <c r="U58" s="608">
        <f t="shared" si="42"/>
        <v>-2500</v>
      </c>
      <c r="V58" s="608">
        <f t="shared" si="42"/>
        <v>-2500</v>
      </c>
      <c r="W58" s="608">
        <f t="shared" si="42"/>
        <v>-2500</v>
      </c>
      <c r="X58" s="608">
        <f t="shared" si="42"/>
        <v>-2500</v>
      </c>
      <c r="Y58" s="608">
        <f t="shared" si="42"/>
        <v>-2500</v>
      </c>
      <c r="Z58" s="608">
        <f t="shared" si="42"/>
        <v>-2500</v>
      </c>
      <c r="AA58" s="608">
        <f t="shared" si="42"/>
        <v>-2500</v>
      </c>
      <c r="AB58" s="608">
        <f t="shared" si="42"/>
        <v>-2500</v>
      </c>
      <c r="AC58" s="608">
        <f t="shared" si="42"/>
        <v>-2500</v>
      </c>
      <c r="AD58" s="608">
        <f t="shared" si="42"/>
        <v>-2500</v>
      </c>
      <c r="AE58" s="608">
        <f t="shared" si="42"/>
        <v>-2500</v>
      </c>
      <c r="AF58" s="608">
        <f t="shared" si="42"/>
        <v>-2500</v>
      </c>
      <c r="AG58" s="608">
        <f t="shared" si="42"/>
        <v>-2500</v>
      </c>
      <c r="AH58" s="608">
        <f t="shared" si="42"/>
        <v>-2500</v>
      </c>
      <c r="AI58" s="608">
        <f t="shared" si="42"/>
        <v>-2500</v>
      </c>
      <c r="AJ58" s="608">
        <f t="shared" si="42"/>
        <v>-2500</v>
      </c>
      <c r="AK58" s="608">
        <f t="shared" si="42"/>
        <v>-2500</v>
      </c>
      <c r="AL58" s="608">
        <f t="shared" si="42"/>
        <v>-2500</v>
      </c>
      <c r="AM58" s="608">
        <f t="shared" si="42"/>
        <v>-2500</v>
      </c>
      <c r="AN58" s="608">
        <f t="shared" si="42"/>
        <v>-2500</v>
      </c>
      <c r="AO58" s="608">
        <f t="shared" si="42"/>
        <v>-2500</v>
      </c>
    </row>
    <row r="59" spans="1:41" ht="15">
      <c r="A59" s="952"/>
      <c r="B59" s="937"/>
      <c r="C59" s="926"/>
      <c r="D59" s="918"/>
      <c r="E59" s="914"/>
      <c r="F59" s="914"/>
      <c r="G59" s="902"/>
      <c r="H59" s="905"/>
      <c r="I59" s="604"/>
      <c r="J59" s="605" t="s">
        <v>387</v>
      </c>
      <c r="K59" s="606">
        <f>+SUM(L59:AO59)</f>
        <v>2500</v>
      </c>
      <c r="L59" s="607"/>
      <c r="M59" s="608"/>
      <c r="N59" s="608"/>
      <c r="O59" s="608"/>
      <c r="P59" s="608">
        <v>2500</v>
      </c>
      <c r="Q59" s="608"/>
      <c r="R59" s="608"/>
      <c r="S59" s="608"/>
      <c r="T59" s="608"/>
      <c r="U59" s="608"/>
      <c r="V59" s="608"/>
      <c r="W59" s="608"/>
      <c r="X59" s="608"/>
      <c r="Y59" s="608"/>
      <c r="Z59" s="608"/>
      <c r="AA59" s="608"/>
      <c r="AB59" s="608"/>
      <c r="AC59" s="608"/>
      <c r="AD59" s="608"/>
      <c r="AE59" s="608"/>
      <c r="AF59" s="608"/>
      <c r="AG59" s="608"/>
      <c r="AH59" s="608"/>
      <c r="AI59" s="608"/>
      <c r="AJ59" s="608"/>
      <c r="AK59" s="608"/>
      <c r="AL59" s="608"/>
      <c r="AM59" s="608"/>
      <c r="AN59" s="608"/>
      <c r="AO59" s="608"/>
    </row>
    <row r="60" spans="1:41" ht="15">
      <c r="A60" s="952"/>
      <c r="B60" s="937"/>
      <c r="C60" s="926"/>
      <c r="D60" s="919"/>
      <c r="E60" s="914"/>
      <c r="F60" s="914"/>
      <c r="G60" s="902"/>
      <c r="H60" s="905"/>
      <c r="I60" s="604"/>
      <c r="J60" s="605" t="s">
        <v>382</v>
      </c>
      <c r="K60" s="610">
        <f>+SUM(L60:AO60)</f>
        <v>1000</v>
      </c>
      <c r="L60" s="611">
        <v>200</v>
      </c>
      <c r="M60" s="612"/>
      <c r="N60" s="612">
        <v>200</v>
      </c>
      <c r="O60" s="612">
        <v>200</v>
      </c>
      <c r="P60" s="612">
        <v>200</v>
      </c>
      <c r="Q60" s="612"/>
      <c r="R60" s="612">
        <v>200</v>
      </c>
      <c r="S60" s="612"/>
      <c r="T60" s="612"/>
      <c r="U60" s="612"/>
      <c r="V60" s="612"/>
      <c r="W60" s="612"/>
      <c r="X60" s="612"/>
      <c r="Y60" s="612"/>
      <c r="Z60" s="612"/>
      <c r="AA60" s="612"/>
      <c r="AB60" s="612"/>
      <c r="AC60" s="612"/>
      <c r="AD60" s="612"/>
      <c r="AE60" s="612"/>
      <c r="AF60" s="612"/>
      <c r="AG60" s="612"/>
      <c r="AH60" s="612"/>
      <c r="AI60" s="612"/>
      <c r="AJ60" s="612"/>
      <c r="AK60" s="612"/>
      <c r="AL60" s="612"/>
      <c r="AM60" s="612"/>
      <c r="AN60" s="612"/>
      <c r="AO60" s="612"/>
    </row>
    <row r="61" spans="1:41" ht="15">
      <c r="A61" s="952"/>
      <c r="B61" s="937"/>
      <c r="C61" s="926"/>
      <c r="D61" s="919"/>
      <c r="E61" s="914"/>
      <c r="F61" s="914"/>
      <c r="G61" s="902"/>
      <c r="H61" s="905"/>
      <c r="I61" s="604"/>
      <c r="J61" s="613" t="s">
        <v>388</v>
      </c>
      <c r="K61" s="610"/>
      <c r="L61" s="614"/>
      <c r="M61" s="615"/>
      <c r="N61" s="615"/>
      <c r="O61" s="615"/>
      <c r="P61" s="615"/>
      <c r="Q61" s="615"/>
      <c r="R61" s="615"/>
      <c r="S61" s="615"/>
      <c r="T61" s="615"/>
      <c r="U61" s="615"/>
      <c r="V61" s="615"/>
      <c r="W61" s="615"/>
      <c r="X61" s="615"/>
      <c r="Y61" s="615"/>
      <c r="Z61" s="615"/>
      <c r="AA61" s="615"/>
      <c r="AB61" s="615"/>
      <c r="AC61" s="615"/>
      <c r="AD61" s="615"/>
      <c r="AE61" s="615"/>
      <c r="AF61" s="615"/>
      <c r="AG61" s="615"/>
      <c r="AH61" s="615"/>
      <c r="AI61" s="615"/>
      <c r="AJ61" s="615"/>
      <c r="AK61" s="615"/>
      <c r="AL61" s="615"/>
      <c r="AM61" s="615"/>
      <c r="AN61" s="615"/>
      <c r="AO61" s="615"/>
    </row>
    <row r="62" spans="1:41" ht="15">
      <c r="A62" s="952"/>
      <c r="B62" s="937"/>
      <c r="C62" s="936"/>
      <c r="D62" s="920"/>
      <c r="E62" s="915"/>
      <c r="F62" s="915"/>
      <c r="G62" s="903"/>
      <c r="H62" s="906"/>
      <c r="I62" s="618"/>
      <c r="J62" s="619" t="s">
        <v>392</v>
      </c>
      <c r="K62" s="620">
        <f>+C57+K57-K60</f>
        <v>4291</v>
      </c>
      <c r="L62" s="615">
        <f t="shared" ref="L62" si="43">C57+L59-L60+L61</f>
        <v>5091</v>
      </c>
      <c r="M62" s="615">
        <f t="shared" ref="M62:AO62" si="44">+L62+M59-M60+M61</f>
        <v>5091</v>
      </c>
      <c r="N62" s="615">
        <f t="shared" si="44"/>
        <v>4891</v>
      </c>
      <c r="O62" s="615">
        <f t="shared" si="44"/>
        <v>4691</v>
      </c>
      <c r="P62" s="615">
        <f t="shared" si="44"/>
        <v>6991</v>
      </c>
      <c r="Q62" s="615">
        <f t="shared" si="44"/>
        <v>6991</v>
      </c>
      <c r="R62" s="615">
        <f t="shared" si="44"/>
        <v>6791</v>
      </c>
      <c r="S62" s="615">
        <f t="shared" si="44"/>
        <v>6791</v>
      </c>
      <c r="T62" s="615">
        <f t="shared" si="44"/>
        <v>6791</v>
      </c>
      <c r="U62" s="615">
        <f t="shared" si="44"/>
        <v>6791</v>
      </c>
      <c r="V62" s="615">
        <f t="shared" si="44"/>
        <v>6791</v>
      </c>
      <c r="W62" s="615">
        <f t="shared" si="44"/>
        <v>6791</v>
      </c>
      <c r="X62" s="615">
        <f t="shared" si="44"/>
        <v>6791</v>
      </c>
      <c r="Y62" s="615">
        <f t="shared" si="44"/>
        <v>6791</v>
      </c>
      <c r="Z62" s="615">
        <f t="shared" si="44"/>
        <v>6791</v>
      </c>
      <c r="AA62" s="615">
        <f t="shared" si="44"/>
        <v>6791</v>
      </c>
      <c r="AB62" s="615">
        <f t="shared" si="44"/>
        <v>6791</v>
      </c>
      <c r="AC62" s="615">
        <f t="shared" si="44"/>
        <v>6791</v>
      </c>
      <c r="AD62" s="615">
        <f t="shared" si="44"/>
        <v>6791</v>
      </c>
      <c r="AE62" s="615">
        <f t="shared" si="44"/>
        <v>6791</v>
      </c>
      <c r="AF62" s="628">
        <f t="shared" si="44"/>
        <v>6791</v>
      </c>
      <c r="AG62" s="615">
        <f t="shared" si="44"/>
        <v>6791</v>
      </c>
      <c r="AH62" s="615">
        <f t="shared" si="44"/>
        <v>6791</v>
      </c>
      <c r="AI62" s="615">
        <f t="shared" si="44"/>
        <v>6791</v>
      </c>
      <c r="AJ62" s="615">
        <f t="shared" si="44"/>
        <v>6791</v>
      </c>
      <c r="AK62" s="615">
        <f t="shared" si="44"/>
        <v>6791</v>
      </c>
      <c r="AL62" s="615">
        <f t="shared" si="44"/>
        <v>6791</v>
      </c>
      <c r="AM62" s="615">
        <f t="shared" si="44"/>
        <v>6791</v>
      </c>
      <c r="AN62" s="615">
        <f t="shared" si="44"/>
        <v>6791</v>
      </c>
      <c r="AO62" s="615">
        <f t="shared" si="44"/>
        <v>6791</v>
      </c>
    </row>
    <row r="63" spans="1:41" ht="15">
      <c r="A63" s="952" t="s">
        <v>404</v>
      </c>
      <c r="B63" s="937" t="s">
        <v>135</v>
      </c>
      <c r="C63" s="925">
        <v>2017</v>
      </c>
      <c r="D63" s="917">
        <f>+E63+K63-K65</f>
        <v>1447</v>
      </c>
      <c r="E63" s="913">
        <f>+C63+G63-H63</f>
        <v>1447</v>
      </c>
      <c r="F63" s="913">
        <f>K63-K65</f>
        <v>0</v>
      </c>
      <c r="G63" s="901">
        <f>+SUM(L65:AO65)+SUM(L67:AO67)</f>
        <v>0</v>
      </c>
      <c r="H63" s="904">
        <f>+SUM(L66:AO66)</f>
        <v>570</v>
      </c>
      <c r="I63" s="600"/>
      <c r="J63" s="601" t="s">
        <v>386</v>
      </c>
      <c r="K63" s="617">
        <f>+SUM(L63:AO63)</f>
        <v>0</v>
      </c>
      <c r="L63" s="603"/>
      <c r="M63" s="603"/>
      <c r="N63" s="603"/>
      <c r="O63" s="603"/>
      <c r="P63" s="603"/>
      <c r="Q63" s="603"/>
      <c r="R63" s="603"/>
      <c r="S63" s="603"/>
      <c r="T63" s="603"/>
      <c r="U63" s="603"/>
      <c r="V63" s="603"/>
      <c r="W63" s="603"/>
      <c r="X63" s="603"/>
      <c r="Y63" s="603"/>
      <c r="Z63" s="603"/>
      <c r="AA63" s="603"/>
      <c r="AB63" s="603"/>
      <c r="AC63" s="603"/>
      <c r="AD63" s="603"/>
      <c r="AE63" s="603"/>
      <c r="AF63" s="603"/>
      <c r="AG63" s="603"/>
      <c r="AH63" s="603"/>
      <c r="AI63" s="603"/>
      <c r="AJ63" s="603"/>
      <c r="AK63" s="603"/>
      <c r="AL63" s="603"/>
      <c r="AM63" s="603"/>
      <c r="AN63" s="603"/>
      <c r="AO63" s="603"/>
    </row>
    <row r="64" spans="1:41" ht="15">
      <c r="A64" s="952"/>
      <c r="B64" s="937"/>
      <c r="C64" s="926"/>
      <c r="D64" s="918"/>
      <c r="E64" s="914"/>
      <c r="F64" s="914"/>
      <c r="G64" s="902"/>
      <c r="H64" s="905"/>
      <c r="I64" s="604"/>
      <c r="J64" s="605" t="s">
        <v>380</v>
      </c>
      <c r="K64" s="606">
        <f>SUM(L64:AO64)</f>
        <v>0</v>
      </c>
      <c r="L64" s="607">
        <f t="shared" ref="L64" si="45">+L63</f>
        <v>0</v>
      </c>
      <c r="M64" s="608">
        <f t="shared" ref="M64:AO64" si="46">+L64+M63-M65</f>
        <v>0</v>
      </c>
      <c r="N64" s="608">
        <f t="shared" si="46"/>
        <v>0</v>
      </c>
      <c r="O64" s="608">
        <f t="shared" si="46"/>
        <v>0</v>
      </c>
      <c r="P64" s="608">
        <f t="shared" si="46"/>
        <v>0</v>
      </c>
      <c r="Q64" s="608">
        <f t="shared" si="46"/>
        <v>0</v>
      </c>
      <c r="R64" s="608">
        <f t="shared" si="46"/>
        <v>0</v>
      </c>
      <c r="S64" s="608">
        <f t="shared" si="46"/>
        <v>0</v>
      </c>
      <c r="T64" s="608">
        <f t="shared" si="46"/>
        <v>0</v>
      </c>
      <c r="U64" s="608">
        <f t="shared" si="46"/>
        <v>0</v>
      </c>
      <c r="V64" s="608">
        <f t="shared" si="46"/>
        <v>0</v>
      </c>
      <c r="W64" s="608">
        <f t="shared" si="46"/>
        <v>0</v>
      </c>
      <c r="X64" s="608">
        <f t="shared" si="46"/>
        <v>0</v>
      </c>
      <c r="Y64" s="608">
        <f t="shared" si="46"/>
        <v>0</v>
      </c>
      <c r="Z64" s="608">
        <f t="shared" si="46"/>
        <v>0</v>
      </c>
      <c r="AA64" s="608">
        <f t="shared" si="46"/>
        <v>0</v>
      </c>
      <c r="AB64" s="608">
        <f t="shared" si="46"/>
        <v>0</v>
      </c>
      <c r="AC64" s="608">
        <f t="shared" si="46"/>
        <v>0</v>
      </c>
      <c r="AD64" s="608">
        <f t="shared" si="46"/>
        <v>0</v>
      </c>
      <c r="AE64" s="608">
        <f t="shared" si="46"/>
        <v>0</v>
      </c>
      <c r="AF64" s="608">
        <f t="shared" si="46"/>
        <v>0</v>
      </c>
      <c r="AG64" s="608">
        <f t="shared" si="46"/>
        <v>0</v>
      </c>
      <c r="AH64" s="608">
        <f t="shared" si="46"/>
        <v>0</v>
      </c>
      <c r="AI64" s="608">
        <f t="shared" si="46"/>
        <v>0</v>
      </c>
      <c r="AJ64" s="608">
        <f t="shared" si="46"/>
        <v>0</v>
      </c>
      <c r="AK64" s="608">
        <f t="shared" si="46"/>
        <v>0</v>
      </c>
      <c r="AL64" s="608">
        <f t="shared" si="46"/>
        <v>0</v>
      </c>
      <c r="AM64" s="608">
        <f t="shared" si="46"/>
        <v>0</v>
      </c>
      <c r="AN64" s="608">
        <f t="shared" si="46"/>
        <v>0</v>
      </c>
      <c r="AO64" s="608">
        <f t="shared" si="46"/>
        <v>0</v>
      </c>
    </row>
    <row r="65" spans="1:41" ht="15">
      <c r="A65" s="952"/>
      <c r="B65" s="937"/>
      <c r="C65" s="926"/>
      <c r="D65" s="918"/>
      <c r="E65" s="914"/>
      <c r="F65" s="914"/>
      <c r="G65" s="902"/>
      <c r="H65" s="905"/>
      <c r="I65" s="604"/>
      <c r="J65" s="605" t="s">
        <v>387</v>
      </c>
      <c r="K65" s="606">
        <f>+SUM(L65:AO65)</f>
        <v>0</v>
      </c>
      <c r="L65" s="607"/>
      <c r="M65" s="608"/>
      <c r="N65" s="608"/>
      <c r="O65" s="608"/>
      <c r="P65" s="608"/>
      <c r="Q65" s="608"/>
      <c r="R65" s="608"/>
      <c r="S65" s="608"/>
      <c r="T65" s="608"/>
      <c r="U65" s="608"/>
      <c r="V65" s="608"/>
      <c r="W65" s="608"/>
      <c r="X65" s="608"/>
      <c r="Y65" s="608"/>
      <c r="Z65" s="608"/>
      <c r="AA65" s="608"/>
      <c r="AB65" s="608"/>
      <c r="AC65" s="608"/>
      <c r="AD65" s="608"/>
      <c r="AE65" s="608"/>
      <c r="AF65" s="608"/>
      <c r="AG65" s="608"/>
      <c r="AH65" s="608"/>
      <c r="AI65" s="608"/>
      <c r="AJ65" s="608"/>
      <c r="AK65" s="608"/>
      <c r="AL65" s="608"/>
      <c r="AM65" s="608"/>
      <c r="AN65" s="608"/>
      <c r="AO65" s="608"/>
    </row>
    <row r="66" spans="1:41" ht="15">
      <c r="A66" s="952"/>
      <c r="B66" s="937"/>
      <c r="C66" s="926"/>
      <c r="D66" s="919"/>
      <c r="E66" s="914"/>
      <c r="F66" s="914"/>
      <c r="G66" s="902"/>
      <c r="H66" s="905"/>
      <c r="I66" s="604"/>
      <c r="J66" s="605" t="s">
        <v>382</v>
      </c>
      <c r="K66" s="610">
        <f>+SUM(L66:AO66)</f>
        <v>570</v>
      </c>
      <c r="L66" s="611"/>
      <c r="M66" s="612"/>
      <c r="N66" s="612">
        <v>130</v>
      </c>
      <c r="O66" s="612">
        <v>120</v>
      </c>
      <c r="P66" s="612">
        <v>100</v>
      </c>
      <c r="Q66" s="612"/>
      <c r="R66" s="612">
        <f>100+120</f>
        <v>220</v>
      </c>
      <c r="S66" s="612"/>
      <c r="T66" s="612"/>
      <c r="U66" s="612"/>
      <c r="V66" s="612"/>
      <c r="W66" s="612"/>
      <c r="X66" s="612"/>
      <c r="Y66" s="612"/>
      <c r="Z66" s="612"/>
      <c r="AA66" s="612"/>
      <c r="AB66" s="612"/>
      <c r="AC66" s="612"/>
      <c r="AD66" s="612"/>
      <c r="AE66" s="612"/>
      <c r="AF66" s="612"/>
      <c r="AG66" s="612"/>
      <c r="AH66" s="612"/>
      <c r="AI66" s="612"/>
      <c r="AJ66" s="612"/>
      <c r="AK66" s="612"/>
      <c r="AL66" s="612"/>
      <c r="AM66" s="612"/>
      <c r="AN66" s="612"/>
      <c r="AO66" s="612"/>
    </row>
    <row r="67" spans="1:41" ht="15">
      <c r="A67" s="952"/>
      <c r="B67" s="937"/>
      <c r="C67" s="926"/>
      <c r="D67" s="919"/>
      <c r="E67" s="914"/>
      <c r="F67" s="914"/>
      <c r="G67" s="902"/>
      <c r="H67" s="905"/>
      <c r="I67" s="604"/>
      <c r="J67" s="613" t="s">
        <v>388</v>
      </c>
      <c r="K67" s="610"/>
      <c r="L67" s="614"/>
      <c r="M67" s="615"/>
      <c r="N67" s="615"/>
      <c r="O67" s="615"/>
      <c r="P67" s="615"/>
      <c r="Q67" s="615"/>
      <c r="R67" s="615"/>
      <c r="S67" s="615"/>
      <c r="T67" s="615"/>
      <c r="U67" s="615"/>
      <c r="V67" s="615"/>
      <c r="W67" s="615"/>
      <c r="X67" s="615"/>
      <c r="Y67" s="615"/>
      <c r="Z67" s="615"/>
      <c r="AA67" s="615"/>
      <c r="AB67" s="615"/>
      <c r="AC67" s="615"/>
      <c r="AD67" s="615"/>
      <c r="AE67" s="615"/>
      <c r="AF67" s="615"/>
      <c r="AG67" s="615"/>
      <c r="AH67" s="615"/>
      <c r="AI67" s="615"/>
      <c r="AJ67" s="615"/>
      <c r="AK67" s="615"/>
      <c r="AL67" s="615"/>
      <c r="AM67" s="615"/>
      <c r="AN67" s="615"/>
      <c r="AO67" s="615"/>
    </row>
    <row r="68" spans="1:41" ht="15">
      <c r="A68" s="952"/>
      <c r="B68" s="937"/>
      <c r="C68" s="936"/>
      <c r="D68" s="920"/>
      <c r="E68" s="915"/>
      <c r="F68" s="915"/>
      <c r="G68" s="903"/>
      <c r="H68" s="906"/>
      <c r="I68" s="618"/>
      <c r="J68" s="619" t="s">
        <v>392</v>
      </c>
      <c r="K68" s="620">
        <f>+C63+K63-K66</f>
        <v>1447</v>
      </c>
      <c r="L68" s="615">
        <f t="shared" ref="L68" si="47">C63+L65-L66+L67</f>
        <v>2017</v>
      </c>
      <c r="M68" s="615">
        <f>+L68+M65-M66+M67</f>
        <v>2017</v>
      </c>
      <c r="N68" s="615">
        <f t="shared" ref="N68:AO68" si="48">+M68+N65-N66+N67</f>
        <v>1887</v>
      </c>
      <c r="O68" s="615">
        <f t="shared" si="48"/>
        <v>1767</v>
      </c>
      <c r="P68" s="615">
        <f t="shared" si="48"/>
        <v>1667</v>
      </c>
      <c r="Q68" s="615">
        <f t="shared" si="48"/>
        <v>1667</v>
      </c>
      <c r="R68" s="615">
        <f t="shared" si="48"/>
        <v>1447</v>
      </c>
      <c r="S68" s="615">
        <f t="shared" si="48"/>
        <v>1447</v>
      </c>
      <c r="T68" s="615">
        <f t="shared" si="48"/>
        <v>1447</v>
      </c>
      <c r="U68" s="615">
        <f t="shared" si="48"/>
        <v>1447</v>
      </c>
      <c r="V68" s="615">
        <f t="shared" si="48"/>
        <v>1447</v>
      </c>
      <c r="W68" s="615">
        <f t="shared" si="48"/>
        <v>1447</v>
      </c>
      <c r="X68" s="615">
        <f t="shared" si="48"/>
        <v>1447</v>
      </c>
      <c r="Y68" s="615">
        <f t="shared" si="48"/>
        <v>1447</v>
      </c>
      <c r="Z68" s="615">
        <f t="shared" si="48"/>
        <v>1447</v>
      </c>
      <c r="AA68" s="615">
        <f t="shared" si="48"/>
        <v>1447</v>
      </c>
      <c r="AB68" s="615">
        <f t="shared" si="48"/>
        <v>1447</v>
      </c>
      <c r="AC68" s="615">
        <f t="shared" si="48"/>
        <v>1447</v>
      </c>
      <c r="AD68" s="615">
        <f t="shared" si="48"/>
        <v>1447</v>
      </c>
      <c r="AE68" s="615">
        <f t="shared" si="48"/>
        <v>1447</v>
      </c>
      <c r="AF68" s="615">
        <f t="shared" si="48"/>
        <v>1447</v>
      </c>
      <c r="AG68" s="615">
        <f t="shared" si="48"/>
        <v>1447</v>
      </c>
      <c r="AH68" s="615">
        <f t="shared" si="48"/>
        <v>1447</v>
      </c>
      <c r="AI68" s="615">
        <f t="shared" si="48"/>
        <v>1447</v>
      </c>
      <c r="AJ68" s="615">
        <f t="shared" si="48"/>
        <v>1447</v>
      </c>
      <c r="AK68" s="615">
        <f t="shared" si="48"/>
        <v>1447</v>
      </c>
      <c r="AL68" s="615">
        <f t="shared" si="48"/>
        <v>1447</v>
      </c>
      <c r="AM68" s="615">
        <f t="shared" si="48"/>
        <v>1447</v>
      </c>
      <c r="AN68" s="615">
        <f t="shared" si="48"/>
        <v>1447</v>
      </c>
      <c r="AO68" s="615">
        <f t="shared" si="48"/>
        <v>1447</v>
      </c>
    </row>
    <row r="69" spans="1:41" ht="15">
      <c r="A69" s="952" t="s">
        <v>405</v>
      </c>
      <c r="B69" s="937" t="s">
        <v>406</v>
      </c>
      <c r="C69" s="925">
        <v>2200</v>
      </c>
      <c r="D69" s="917">
        <f>+E69+K69-K71</f>
        <v>-1200</v>
      </c>
      <c r="E69" s="913">
        <f>+C69+G69-H69</f>
        <v>1800</v>
      </c>
      <c r="F69" s="913">
        <f>K69-K71</f>
        <v>-3000</v>
      </c>
      <c r="G69" s="910">
        <f>+SUM(L71:AO71)+SUM(L73:AO73)</f>
        <v>3000</v>
      </c>
      <c r="H69" s="909">
        <f>+SUM(L72:AO72)</f>
        <v>3400</v>
      </c>
      <c r="I69" s="600"/>
      <c r="J69" s="601" t="s">
        <v>386</v>
      </c>
      <c r="K69" s="621">
        <f>+SUM(L69:AO69)</f>
        <v>0</v>
      </c>
      <c r="L69" s="622"/>
      <c r="M69" s="603"/>
      <c r="N69" s="603"/>
      <c r="O69" s="603"/>
      <c r="P69" s="603"/>
      <c r="Q69" s="603"/>
      <c r="R69" s="603"/>
      <c r="S69" s="603"/>
      <c r="T69" s="603"/>
      <c r="U69" s="603"/>
      <c r="V69" s="603"/>
      <c r="W69" s="603"/>
      <c r="X69" s="603"/>
      <c r="Y69" s="603"/>
      <c r="Z69" s="603"/>
      <c r="AA69" s="603"/>
      <c r="AB69" s="603"/>
      <c r="AC69" s="603"/>
      <c r="AD69" s="603"/>
      <c r="AE69" s="603"/>
      <c r="AF69" s="603"/>
      <c r="AG69" s="603"/>
      <c r="AH69" s="603"/>
      <c r="AI69" s="603"/>
      <c r="AJ69" s="603"/>
      <c r="AK69" s="603"/>
      <c r="AL69" s="603"/>
      <c r="AM69" s="603"/>
      <c r="AN69" s="603"/>
      <c r="AO69" s="630"/>
    </row>
    <row r="70" spans="1:41" ht="15">
      <c r="A70" s="952"/>
      <c r="B70" s="937"/>
      <c r="C70" s="926"/>
      <c r="D70" s="918"/>
      <c r="E70" s="914"/>
      <c r="F70" s="914"/>
      <c r="G70" s="911"/>
      <c r="H70" s="907"/>
      <c r="I70" s="604"/>
      <c r="J70" s="605" t="s">
        <v>380</v>
      </c>
      <c r="K70" s="623">
        <f>SUM(L70:AO70)</f>
        <v>-78000</v>
      </c>
      <c r="L70" s="607">
        <f t="shared" ref="L70" si="49">+L69</f>
        <v>0</v>
      </c>
      <c r="M70" s="608">
        <f t="shared" ref="M70:AO70" si="50">+L70+M69-M71</f>
        <v>0</v>
      </c>
      <c r="N70" s="608">
        <f t="shared" si="50"/>
        <v>0</v>
      </c>
      <c r="O70" s="608">
        <f t="shared" si="50"/>
        <v>0</v>
      </c>
      <c r="P70" s="608">
        <f t="shared" si="50"/>
        <v>-3000</v>
      </c>
      <c r="Q70" s="608">
        <f t="shared" si="50"/>
        <v>-3000</v>
      </c>
      <c r="R70" s="608">
        <f t="shared" si="50"/>
        <v>-3000</v>
      </c>
      <c r="S70" s="608">
        <f t="shared" si="50"/>
        <v>-3000</v>
      </c>
      <c r="T70" s="608">
        <f t="shared" si="50"/>
        <v>-3000</v>
      </c>
      <c r="U70" s="608">
        <f t="shared" si="50"/>
        <v>-3000</v>
      </c>
      <c r="V70" s="608">
        <f t="shared" si="50"/>
        <v>-3000</v>
      </c>
      <c r="W70" s="608">
        <f t="shared" si="50"/>
        <v>-3000</v>
      </c>
      <c r="X70" s="608">
        <f t="shared" si="50"/>
        <v>-3000</v>
      </c>
      <c r="Y70" s="608">
        <f t="shared" si="50"/>
        <v>-3000</v>
      </c>
      <c r="Z70" s="608">
        <f t="shared" si="50"/>
        <v>-3000</v>
      </c>
      <c r="AA70" s="608">
        <f t="shared" si="50"/>
        <v>-3000</v>
      </c>
      <c r="AB70" s="608">
        <f t="shared" si="50"/>
        <v>-3000</v>
      </c>
      <c r="AC70" s="608">
        <f t="shared" si="50"/>
        <v>-3000</v>
      </c>
      <c r="AD70" s="608">
        <f t="shared" si="50"/>
        <v>-3000</v>
      </c>
      <c r="AE70" s="608">
        <f t="shared" si="50"/>
        <v>-3000</v>
      </c>
      <c r="AF70" s="608">
        <f t="shared" si="50"/>
        <v>-3000</v>
      </c>
      <c r="AG70" s="608">
        <f t="shared" si="50"/>
        <v>-3000</v>
      </c>
      <c r="AH70" s="608">
        <f t="shared" si="50"/>
        <v>-3000</v>
      </c>
      <c r="AI70" s="608">
        <f t="shared" si="50"/>
        <v>-3000</v>
      </c>
      <c r="AJ70" s="608">
        <f t="shared" si="50"/>
        <v>-3000</v>
      </c>
      <c r="AK70" s="608">
        <f t="shared" si="50"/>
        <v>-3000</v>
      </c>
      <c r="AL70" s="608">
        <f t="shared" si="50"/>
        <v>-3000</v>
      </c>
      <c r="AM70" s="608">
        <f t="shared" si="50"/>
        <v>-3000</v>
      </c>
      <c r="AN70" s="608">
        <f t="shared" si="50"/>
        <v>-3000</v>
      </c>
      <c r="AO70" s="631">
        <f t="shared" si="50"/>
        <v>-3000</v>
      </c>
    </row>
    <row r="71" spans="1:41" ht="15">
      <c r="A71" s="952"/>
      <c r="B71" s="937"/>
      <c r="C71" s="926"/>
      <c r="D71" s="918"/>
      <c r="E71" s="914"/>
      <c r="F71" s="914"/>
      <c r="G71" s="911"/>
      <c r="H71" s="907"/>
      <c r="I71" s="604"/>
      <c r="J71" s="605" t="s">
        <v>387</v>
      </c>
      <c r="K71" s="623">
        <f>+SUM(L71:AO71)</f>
        <v>3000</v>
      </c>
      <c r="L71" s="607"/>
      <c r="M71" s="608"/>
      <c r="N71" s="608"/>
      <c r="O71" s="608"/>
      <c r="P71" s="608">
        <v>3000</v>
      </c>
      <c r="Q71" s="608"/>
      <c r="R71" s="608"/>
      <c r="S71" s="608"/>
      <c r="T71" s="608"/>
      <c r="U71" s="608"/>
      <c r="V71" s="608"/>
      <c r="W71" s="608"/>
      <c r="X71" s="608"/>
      <c r="Y71" s="608"/>
      <c r="Z71" s="608"/>
      <c r="AA71" s="608"/>
      <c r="AB71" s="608"/>
      <c r="AC71" s="608"/>
      <c r="AD71" s="608"/>
      <c r="AE71" s="608"/>
      <c r="AF71" s="608"/>
      <c r="AG71" s="608"/>
      <c r="AH71" s="608"/>
      <c r="AI71" s="608"/>
      <c r="AJ71" s="608"/>
      <c r="AK71" s="608"/>
      <c r="AL71" s="608"/>
      <c r="AM71" s="608"/>
      <c r="AN71" s="608"/>
      <c r="AO71" s="631"/>
    </row>
    <row r="72" spans="1:41" ht="15">
      <c r="A72" s="952"/>
      <c r="B72" s="937"/>
      <c r="C72" s="926"/>
      <c r="D72" s="919"/>
      <c r="E72" s="914"/>
      <c r="F72" s="914"/>
      <c r="G72" s="911"/>
      <c r="H72" s="907"/>
      <c r="I72" s="604"/>
      <c r="J72" s="605" t="s">
        <v>382</v>
      </c>
      <c r="K72" s="624">
        <f>+SUM(L72:AO72)</f>
        <v>3400</v>
      </c>
      <c r="L72" s="611">
        <v>300</v>
      </c>
      <c r="M72" s="612">
        <v>300</v>
      </c>
      <c r="N72" s="612">
        <v>600</v>
      </c>
      <c r="O72" s="612">
        <v>500</v>
      </c>
      <c r="P72" s="612">
        <v>300</v>
      </c>
      <c r="Q72" s="612">
        <v>400</v>
      </c>
      <c r="R72" s="612">
        <f>600+400</f>
        <v>1000</v>
      </c>
      <c r="S72" s="612"/>
      <c r="T72" s="612"/>
      <c r="U72" s="612"/>
      <c r="V72" s="612"/>
      <c r="W72" s="612"/>
      <c r="X72" s="612"/>
      <c r="Y72" s="612"/>
      <c r="Z72" s="612"/>
      <c r="AA72" s="612"/>
      <c r="AB72" s="612"/>
      <c r="AC72" s="612"/>
      <c r="AD72" s="612"/>
      <c r="AE72" s="612"/>
      <c r="AF72" s="612"/>
      <c r="AG72" s="612"/>
      <c r="AH72" s="612"/>
      <c r="AI72" s="612"/>
      <c r="AJ72" s="612"/>
      <c r="AK72" s="612"/>
      <c r="AL72" s="612"/>
      <c r="AM72" s="612"/>
      <c r="AN72" s="612"/>
      <c r="AO72" s="632"/>
    </row>
    <row r="73" spans="1:41" ht="15">
      <c r="A73" s="952"/>
      <c r="B73" s="937"/>
      <c r="C73" s="926"/>
      <c r="D73" s="919"/>
      <c r="E73" s="914"/>
      <c r="F73" s="914"/>
      <c r="G73" s="911"/>
      <c r="H73" s="907"/>
      <c r="I73" s="604"/>
      <c r="J73" s="613" t="s">
        <v>388</v>
      </c>
      <c r="K73" s="624">
        <f>+SUM(L73:AO73)</f>
        <v>0</v>
      </c>
      <c r="L73" s="614"/>
      <c r="M73" s="615"/>
      <c r="N73" s="615"/>
      <c r="O73" s="615"/>
      <c r="P73" s="615"/>
      <c r="Q73" s="615"/>
      <c r="R73" s="615"/>
      <c r="S73" s="615"/>
      <c r="T73" s="615"/>
      <c r="U73" s="615"/>
      <c r="V73" s="615"/>
      <c r="W73" s="615"/>
      <c r="X73" s="615"/>
      <c r="Y73" s="615"/>
      <c r="Z73" s="615"/>
      <c r="AA73" s="615"/>
      <c r="AB73" s="615"/>
      <c r="AC73" s="615"/>
      <c r="AD73" s="615"/>
      <c r="AE73" s="615"/>
      <c r="AF73" s="615"/>
      <c r="AG73" s="615"/>
      <c r="AH73" s="615"/>
      <c r="AI73" s="615"/>
      <c r="AJ73" s="615"/>
      <c r="AK73" s="615"/>
      <c r="AL73" s="615"/>
      <c r="AM73" s="615"/>
      <c r="AN73" s="615"/>
      <c r="AO73" s="633"/>
    </row>
    <row r="74" spans="1:41" ht="15">
      <c r="A74" s="952"/>
      <c r="B74" s="937"/>
      <c r="C74" s="927"/>
      <c r="D74" s="920"/>
      <c r="E74" s="915"/>
      <c r="F74" s="915"/>
      <c r="G74" s="912"/>
      <c r="H74" s="908"/>
      <c r="I74" s="618"/>
      <c r="J74" s="619" t="s">
        <v>392</v>
      </c>
      <c r="K74" s="625">
        <f>+C69+K69-K72</f>
        <v>-1200</v>
      </c>
      <c r="L74" s="614">
        <f t="shared" ref="L74" si="51">C69+L71-L72+L73</f>
        <v>1900</v>
      </c>
      <c r="M74" s="615">
        <f t="shared" ref="M74:AO74" si="52">+L74+M71-M72+M73</f>
        <v>1600</v>
      </c>
      <c r="N74" s="615">
        <f t="shared" si="52"/>
        <v>1000</v>
      </c>
      <c r="O74" s="615">
        <f t="shared" si="52"/>
        <v>500</v>
      </c>
      <c r="P74" s="615">
        <f t="shared" si="52"/>
        <v>3200</v>
      </c>
      <c r="Q74" s="615">
        <f t="shared" si="52"/>
        <v>2800</v>
      </c>
      <c r="R74" s="615">
        <f t="shared" si="52"/>
        <v>1800</v>
      </c>
      <c r="S74" s="615">
        <f t="shared" si="52"/>
        <v>1800</v>
      </c>
      <c r="T74" s="615">
        <f t="shared" si="52"/>
        <v>1800</v>
      </c>
      <c r="U74" s="615">
        <f t="shared" si="52"/>
        <v>1800</v>
      </c>
      <c r="V74" s="615">
        <f t="shared" si="52"/>
        <v>1800</v>
      </c>
      <c r="W74" s="615">
        <f t="shared" si="52"/>
        <v>1800</v>
      </c>
      <c r="X74" s="615">
        <f t="shared" si="52"/>
        <v>1800</v>
      </c>
      <c r="Y74" s="615">
        <f t="shared" si="52"/>
        <v>1800</v>
      </c>
      <c r="Z74" s="615">
        <f t="shared" si="52"/>
        <v>1800</v>
      </c>
      <c r="AA74" s="615">
        <f t="shared" si="52"/>
        <v>1800</v>
      </c>
      <c r="AB74" s="615">
        <f t="shared" si="52"/>
        <v>1800</v>
      </c>
      <c r="AC74" s="615">
        <f t="shared" si="52"/>
        <v>1800</v>
      </c>
      <c r="AD74" s="615">
        <f t="shared" si="52"/>
        <v>1800</v>
      </c>
      <c r="AE74" s="615">
        <f t="shared" si="52"/>
        <v>1800</v>
      </c>
      <c r="AF74" s="628">
        <f t="shared" si="52"/>
        <v>1800</v>
      </c>
      <c r="AG74" s="615">
        <f t="shared" si="52"/>
        <v>1800</v>
      </c>
      <c r="AH74" s="615">
        <f t="shared" si="52"/>
        <v>1800</v>
      </c>
      <c r="AI74" s="615">
        <f t="shared" si="52"/>
        <v>1800</v>
      </c>
      <c r="AJ74" s="615">
        <f t="shared" si="52"/>
        <v>1800</v>
      </c>
      <c r="AK74" s="615">
        <f t="shared" si="52"/>
        <v>1800</v>
      </c>
      <c r="AL74" s="615">
        <f t="shared" si="52"/>
        <v>1800</v>
      </c>
      <c r="AM74" s="615">
        <f t="shared" si="52"/>
        <v>1800</v>
      </c>
      <c r="AN74" s="615">
        <f t="shared" si="52"/>
        <v>1800</v>
      </c>
      <c r="AO74" s="633">
        <f t="shared" si="52"/>
        <v>1800</v>
      </c>
    </row>
    <row r="75" spans="1:41" ht="15">
      <c r="A75" s="952" t="s">
        <v>407</v>
      </c>
      <c r="B75" s="937" t="s">
        <v>408</v>
      </c>
      <c r="C75" s="925">
        <v>8000</v>
      </c>
      <c r="D75" s="917">
        <f>+E75+K75-K77</f>
        <v>7300</v>
      </c>
      <c r="E75" s="913">
        <f>+C75+G75-H75</f>
        <v>7300</v>
      </c>
      <c r="F75" s="913">
        <f>K75-K77</f>
        <v>0</v>
      </c>
      <c r="G75" s="901">
        <f>+SUM(L77:AO77)+SUM(L79:AO79)</f>
        <v>0</v>
      </c>
      <c r="H75" s="904">
        <f>+SUM(L78:AO78)</f>
        <v>700</v>
      </c>
      <c r="I75" s="600"/>
      <c r="J75" s="601" t="s">
        <v>386</v>
      </c>
      <c r="K75" s="617">
        <f>+SUM(L75:AO75)</f>
        <v>0</v>
      </c>
      <c r="L75" s="603">
        <f>+VLOOKUP(B75,'[7]Túi bóng'!$B$4:$G$9000,6,0)</f>
        <v>0</v>
      </c>
      <c r="M75" s="603"/>
      <c r="N75" s="603"/>
      <c r="O75" s="603"/>
      <c r="P75" s="603"/>
      <c r="Q75" s="603"/>
      <c r="R75" s="603"/>
      <c r="S75" s="603"/>
      <c r="T75" s="603"/>
      <c r="U75" s="603"/>
      <c r="V75" s="603"/>
      <c r="W75" s="603"/>
      <c r="X75" s="603"/>
      <c r="Y75" s="603"/>
      <c r="Z75" s="603"/>
      <c r="AA75" s="603"/>
      <c r="AB75" s="603"/>
      <c r="AC75" s="603"/>
      <c r="AD75" s="603"/>
      <c r="AE75" s="603"/>
      <c r="AF75" s="603"/>
      <c r="AG75" s="603"/>
      <c r="AH75" s="603"/>
      <c r="AI75" s="603"/>
      <c r="AJ75" s="603"/>
      <c r="AK75" s="603"/>
      <c r="AL75" s="603"/>
      <c r="AM75" s="603"/>
      <c r="AN75" s="603"/>
      <c r="AO75" s="603"/>
    </row>
    <row r="76" spans="1:41" ht="15">
      <c r="A76" s="952"/>
      <c r="B76" s="937"/>
      <c r="C76" s="926"/>
      <c r="D76" s="918"/>
      <c r="E76" s="914"/>
      <c r="F76" s="914"/>
      <c r="G76" s="902"/>
      <c r="H76" s="905"/>
      <c r="I76" s="604"/>
      <c r="J76" s="605" t="s">
        <v>380</v>
      </c>
      <c r="K76" s="606">
        <f>SUM(L76:AO76)</f>
        <v>0</v>
      </c>
      <c r="L76" s="607">
        <f t="shared" ref="L76" si="53">+L75</f>
        <v>0</v>
      </c>
      <c r="M76" s="608">
        <f t="shared" ref="M76:AO76" si="54">+L76+M75-M77</f>
        <v>0</v>
      </c>
      <c r="N76" s="608">
        <f t="shared" si="54"/>
        <v>0</v>
      </c>
      <c r="O76" s="608">
        <f t="shared" si="54"/>
        <v>0</v>
      </c>
      <c r="P76" s="608">
        <f t="shared" si="54"/>
        <v>0</v>
      </c>
      <c r="Q76" s="608">
        <f t="shared" si="54"/>
        <v>0</v>
      </c>
      <c r="R76" s="608">
        <f t="shared" si="54"/>
        <v>0</v>
      </c>
      <c r="S76" s="608">
        <f t="shared" si="54"/>
        <v>0</v>
      </c>
      <c r="T76" s="608">
        <f t="shared" si="54"/>
        <v>0</v>
      </c>
      <c r="U76" s="608">
        <f t="shared" si="54"/>
        <v>0</v>
      </c>
      <c r="V76" s="608">
        <f t="shared" si="54"/>
        <v>0</v>
      </c>
      <c r="W76" s="608">
        <f t="shared" si="54"/>
        <v>0</v>
      </c>
      <c r="X76" s="608">
        <f t="shared" si="54"/>
        <v>0</v>
      </c>
      <c r="Y76" s="608">
        <f t="shared" si="54"/>
        <v>0</v>
      </c>
      <c r="Z76" s="608">
        <f t="shared" si="54"/>
        <v>0</v>
      </c>
      <c r="AA76" s="608">
        <f t="shared" si="54"/>
        <v>0</v>
      </c>
      <c r="AB76" s="608">
        <f t="shared" si="54"/>
        <v>0</v>
      </c>
      <c r="AC76" s="608">
        <f t="shared" si="54"/>
        <v>0</v>
      </c>
      <c r="AD76" s="608">
        <f t="shared" si="54"/>
        <v>0</v>
      </c>
      <c r="AE76" s="608">
        <f t="shared" si="54"/>
        <v>0</v>
      </c>
      <c r="AF76" s="608">
        <f t="shared" si="54"/>
        <v>0</v>
      </c>
      <c r="AG76" s="608">
        <f t="shared" si="54"/>
        <v>0</v>
      </c>
      <c r="AH76" s="608">
        <f t="shared" si="54"/>
        <v>0</v>
      </c>
      <c r="AI76" s="608">
        <f t="shared" si="54"/>
        <v>0</v>
      </c>
      <c r="AJ76" s="608">
        <f t="shared" si="54"/>
        <v>0</v>
      </c>
      <c r="AK76" s="608">
        <f t="shared" si="54"/>
        <v>0</v>
      </c>
      <c r="AL76" s="608">
        <f t="shared" si="54"/>
        <v>0</v>
      </c>
      <c r="AM76" s="608">
        <f t="shared" si="54"/>
        <v>0</v>
      </c>
      <c r="AN76" s="608">
        <f t="shared" si="54"/>
        <v>0</v>
      </c>
      <c r="AO76" s="608">
        <f t="shared" si="54"/>
        <v>0</v>
      </c>
    </row>
    <row r="77" spans="1:41" ht="15">
      <c r="A77" s="952"/>
      <c r="B77" s="937"/>
      <c r="C77" s="926"/>
      <c r="D77" s="918"/>
      <c r="E77" s="914"/>
      <c r="F77" s="914"/>
      <c r="G77" s="902"/>
      <c r="H77" s="905"/>
      <c r="I77" s="604"/>
      <c r="J77" s="605" t="s">
        <v>387</v>
      </c>
      <c r="K77" s="606">
        <f>+SUM(L77:AO77)</f>
        <v>0</v>
      </c>
      <c r="L77" s="607"/>
      <c r="M77" s="608"/>
      <c r="N77" s="608"/>
      <c r="O77" s="608"/>
      <c r="P77" s="608"/>
      <c r="Q77" s="608"/>
      <c r="R77" s="608"/>
      <c r="S77" s="608"/>
      <c r="T77" s="608"/>
      <c r="U77" s="608"/>
      <c r="V77" s="608"/>
      <c r="W77" s="608"/>
      <c r="X77" s="608"/>
      <c r="Y77" s="608"/>
      <c r="Z77" s="608"/>
      <c r="AA77" s="608"/>
      <c r="AB77" s="608"/>
      <c r="AC77" s="608"/>
      <c r="AD77" s="608"/>
      <c r="AE77" s="608"/>
      <c r="AF77" s="608"/>
      <c r="AG77" s="608"/>
      <c r="AH77" s="608"/>
      <c r="AI77" s="608"/>
      <c r="AJ77" s="608"/>
      <c r="AK77" s="608"/>
      <c r="AL77" s="608"/>
      <c r="AM77" s="608"/>
      <c r="AN77" s="608"/>
      <c r="AO77" s="608"/>
    </row>
    <row r="78" spans="1:41" ht="15">
      <c r="A78" s="952"/>
      <c r="B78" s="937"/>
      <c r="C78" s="926"/>
      <c r="D78" s="919"/>
      <c r="E78" s="914"/>
      <c r="F78" s="914"/>
      <c r="G78" s="902"/>
      <c r="H78" s="905"/>
      <c r="I78" s="604"/>
      <c r="J78" s="605" t="s">
        <v>382</v>
      </c>
      <c r="K78" s="610">
        <f>+SUM(L78:AO78)</f>
        <v>700</v>
      </c>
      <c r="L78" s="611">
        <v>500</v>
      </c>
      <c r="M78" s="612"/>
      <c r="N78" s="612"/>
      <c r="O78" s="612"/>
      <c r="P78" s="612"/>
      <c r="Q78" s="612"/>
      <c r="R78" s="612">
        <v>200</v>
      </c>
      <c r="S78" s="612"/>
      <c r="T78" s="612"/>
      <c r="U78" s="612"/>
      <c r="V78" s="612"/>
      <c r="W78" s="612"/>
      <c r="X78" s="612"/>
      <c r="Y78" s="612"/>
      <c r="Z78" s="612"/>
      <c r="AA78" s="612"/>
      <c r="AB78" s="612"/>
      <c r="AC78" s="612"/>
      <c r="AD78" s="612"/>
      <c r="AE78" s="612"/>
      <c r="AF78" s="612"/>
      <c r="AG78" s="612"/>
      <c r="AH78" s="612"/>
      <c r="AI78" s="612"/>
      <c r="AJ78" s="612"/>
      <c r="AK78" s="612"/>
      <c r="AL78" s="612"/>
      <c r="AM78" s="612"/>
      <c r="AN78" s="612"/>
      <c r="AO78" s="612"/>
    </row>
    <row r="79" spans="1:41" ht="15">
      <c r="A79" s="952"/>
      <c r="B79" s="937"/>
      <c r="C79" s="926"/>
      <c r="D79" s="919"/>
      <c r="E79" s="914"/>
      <c r="F79" s="914"/>
      <c r="G79" s="902"/>
      <c r="H79" s="905"/>
      <c r="I79" s="604"/>
      <c r="J79" s="613" t="s">
        <v>388</v>
      </c>
      <c r="K79" s="610">
        <f>+SUM(L79:AO79)</f>
        <v>0</v>
      </c>
      <c r="L79" s="614"/>
      <c r="M79" s="615"/>
      <c r="N79" s="615"/>
      <c r="O79" s="615"/>
      <c r="P79" s="615"/>
      <c r="Q79" s="615"/>
      <c r="R79" s="615"/>
      <c r="S79" s="615"/>
      <c r="T79" s="615"/>
      <c r="U79" s="615"/>
      <c r="V79" s="615"/>
      <c r="W79" s="615"/>
      <c r="X79" s="615"/>
      <c r="Y79" s="615"/>
      <c r="Z79" s="615"/>
      <c r="AA79" s="615"/>
      <c r="AB79" s="615"/>
      <c r="AC79" s="615"/>
      <c r="AD79" s="615"/>
      <c r="AE79" s="615"/>
      <c r="AF79" s="615"/>
      <c r="AG79" s="615"/>
      <c r="AH79" s="615"/>
      <c r="AI79" s="615"/>
      <c r="AJ79" s="615"/>
      <c r="AK79" s="615"/>
      <c r="AL79" s="615"/>
      <c r="AM79" s="615"/>
      <c r="AN79" s="615"/>
      <c r="AO79" s="615"/>
    </row>
    <row r="80" spans="1:41" ht="15">
      <c r="A80" s="952"/>
      <c r="B80" s="937"/>
      <c r="C80" s="936"/>
      <c r="D80" s="920"/>
      <c r="E80" s="915"/>
      <c r="F80" s="915"/>
      <c r="G80" s="903"/>
      <c r="H80" s="906"/>
      <c r="I80" s="618"/>
      <c r="J80" s="619" t="s">
        <v>392</v>
      </c>
      <c r="K80" s="620">
        <f>+C75+K75-K78</f>
        <v>7300</v>
      </c>
      <c r="L80" s="615">
        <f t="shared" ref="L80" si="55">C75+L77-L78+L79</f>
        <v>7500</v>
      </c>
      <c r="M80" s="615">
        <f t="shared" ref="M80:AO80" si="56">+L80+M77-M78+M79</f>
        <v>7500</v>
      </c>
      <c r="N80" s="615">
        <f t="shared" si="56"/>
        <v>7500</v>
      </c>
      <c r="O80" s="615">
        <f t="shared" si="56"/>
        <v>7500</v>
      </c>
      <c r="P80" s="615">
        <f t="shared" si="56"/>
        <v>7500</v>
      </c>
      <c r="Q80" s="615">
        <f t="shared" si="56"/>
        <v>7500</v>
      </c>
      <c r="R80" s="615">
        <f t="shared" si="56"/>
        <v>7300</v>
      </c>
      <c r="S80" s="615">
        <f t="shared" si="56"/>
        <v>7300</v>
      </c>
      <c r="T80" s="615">
        <f t="shared" si="56"/>
        <v>7300</v>
      </c>
      <c r="U80" s="615">
        <f t="shared" si="56"/>
        <v>7300</v>
      </c>
      <c r="V80" s="615">
        <f t="shared" si="56"/>
        <v>7300</v>
      </c>
      <c r="W80" s="615">
        <f t="shared" si="56"/>
        <v>7300</v>
      </c>
      <c r="X80" s="615">
        <f t="shared" si="56"/>
        <v>7300</v>
      </c>
      <c r="Y80" s="615">
        <f t="shared" si="56"/>
        <v>7300</v>
      </c>
      <c r="Z80" s="615">
        <f t="shared" si="56"/>
        <v>7300</v>
      </c>
      <c r="AA80" s="615">
        <f t="shared" si="56"/>
        <v>7300</v>
      </c>
      <c r="AB80" s="615">
        <f t="shared" si="56"/>
        <v>7300</v>
      </c>
      <c r="AC80" s="615">
        <f t="shared" si="56"/>
        <v>7300</v>
      </c>
      <c r="AD80" s="615">
        <f t="shared" si="56"/>
        <v>7300</v>
      </c>
      <c r="AE80" s="615">
        <f t="shared" si="56"/>
        <v>7300</v>
      </c>
      <c r="AF80" s="628">
        <f t="shared" si="56"/>
        <v>7300</v>
      </c>
      <c r="AG80" s="615">
        <f t="shared" si="56"/>
        <v>7300</v>
      </c>
      <c r="AH80" s="615">
        <f t="shared" si="56"/>
        <v>7300</v>
      </c>
      <c r="AI80" s="615">
        <f t="shared" si="56"/>
        <v>7300</v>
      </c>
      <c r="AJ80" s="615">
        <f t="shared" si="56"/>
        <v>7300</v>
      </c>
      <c r="AK80" s="615">
        <f t="shared" si="56"/>
        <v>7300</v>
      </c>
      <c r="AL80" s="615">
        <f t="shared" si="56"/>
        <v>7300</v>
      </c>
      <c r="AM80" s="615">
        <f t="shared" si="56"/>
        <v>7300</v>
      </c>
      <c r="AN80" s="615">
        <f t="shared" si="56"/>
        <v>7300</v>
      </c>
      <c r="AO80" s="615">
        <f t="shared" si="56"/>
        <v>7300</v>
      </c>
    </row>
    <row r="81" spans="1:41" ht="15">
      <c r="A81" s="952" t="s">
        <v>409</v>
      </c>
      <c r="B81" s="937" t="s">
        <v>410</v>
      </c>
      <c r="C81" s="925">
        <v>0</v>
      </c>
      <c r="D81" s="917">
        <f>+E81+K81-K83</f>
        <v>0</v>
      </c>
      <c r="E81" s="913">
        <f>+C81+G81-H81</f>
        <v>0</v>
      </c>
      <c r="F81" s="913">
        <f>K81-K83</f>
        <v>0</v>
      </c>
      <c r="G81" s="901">
        <f>+SUM(L83:AO83)+SUM(L85:AO85)</f>
        <v>0</v>
      </c>
      <c r="H81" s="904">
        <f>+SUM(L84:AO84)</f>
        <v>0</v>
      </c>
      <c r="I81" s="600"/>
      <c r="J81" s="601" t="s">
        <v>386</v>
      </c>
      <c r="K81" s="617">
        <f>+SUM(L81:AO81)</f>
        <v>0</v>
      </c>
      <c r="L81" s="603"/>
      <c r="M81" s="603"/>
      <c r="N81" s="603"/>
      <c r="O81" s="603"/>
      <c r="P81" s="603"/>
      <c r="Q81" s="603"/>
      <c r="R81" s="603"/>
      <c r="S81" s="603"/>
      <c r="T81" s="603"/>
      <c r="U81" s="603"/>
      <c r="V81" s="603"/>
      <c r="W81" s="603"/>
      <c r="X81" s="603"/>
      <c r="Y81" s="603"/>
      <c r="Z81" s="603"/>
      <c r="AA81" s="603"/>
      <c r="AB81" s="603"/>
      <c r="AC81" s="603"/>
      <c r="AD81" s="603"/>
      <c r="AE81" s="603"/>
      <c r="AF81" s="603"/>
      <c r="AG81" s="603"/>
      <c r="AH81" s="603"/>
      <c r="AI81" s="603"/>
      <c r="AJ81" s="603"/>
      <c r="AK81" s="603"/>
      <c r="AL81" s="603"/>
      <c r="AM81" s="603"/>
      <c r="AN81" s="603"/>
      <c r="AO81" s="603"/>
    </row>
    <row r="82" spans="1:41" ht="15">
      <c r="A82" s="952"/>
      <c r="B82" s="937"/>
      <c r="C82" s="926"/>
      <c r="D82" s="918"/>
      <c r="E82" s="914"/>
      <c r="F82" s="914"/>
      <c r="G82" s="902"/>
      <c r="H82" s="905"/>
      <c r="I82" s="604"/>
      <c r="J82" s="605" t="s">
        <v>380</v>
      </c>
      <c r="K82" s="606">
        <f>SUM(L82:AO82)</f>
        <v>0</v>
      </c>
      <c r="L82" s="607">
        <f t="shared" ref="L82" si="57">+L81</f>
        <v>0</v>
      </c>
      <c r="M82" s="608">
        <f t="shared" ref="M82:AO82" si="58">+L82+M81-M83</f>
        <v>0</v>
      </c>
      <c r="N82" s="608">
        <f t="shared" si="58"/>
        <v>0</v>
      </c>
      <c r="O82" s="608">
        <f t="shared" si="58"/>
        <v>0</v>
      </c>
      <c r="P82" s="608">
        <f t="shared" si="58"/>
        <v>0</v>
      </c>
      <c r="Q82" s="608">
        <f t="shared" si="58"/>
        <v>0</v>
      </c>
      <c r="R82" s="608">
        <f t="shared" si="58"/>
        <v>0</v>
      </c>
      <c r="S82" s="608">
        <f t="shared" si="58"/>
        <v>0</v>
      </c>
      <c r="T82" s="608">
        <f t="shared" si="58"/>
        <v>0</v>
      </c>
      <c r="U82" s="608">
        <f t="shared" si="58"/>
        <v>0</v>
      </c>
      <c r="V82" s="608">
        <f t="shared" si="58"/>
        <v>0</v>
      </c>
      <c r="W82" s="608">
        <f t="shared" si="58"/>
        <v>0</v>
      </c>
      <c r="X82" s="608">
        <f t="shared" si="58"/>
        <v>0</v>
      </c>
      <c r="Y82" s="608">
        <f t="shared" si="58"/>
        <v>0</v>
      </c>
      <c r="Z82" s="608">
        <f t="shared" si="58"/>
        <v>0</v>
      </c>
      <c r="AA82" s="608">
        <f t="shared" si="58"/>
        <v>0</v>
      </c>
      <c r="AB82" s="608">
        <f t="shared" si="58"/>
        <v>0</v>
      </c>
      <c r="AC82" s="608">
        <f t="shared" si="58"/>
        <v>0</v>
      </c>
      <c r="AD82" s="608">
        <f t="shared" si="58"/>
        <v>0</v>
      </c>
      <c r="AE82" s="608">
        <f t="shared" si="58"/>
        <v>0</v>
      </c>
      <c r="AF82" s="608">
        <f t="shared" si="58"/>
        <v>0</v>
      </c>
      <c r="AG82" s="608">
        <f t="shared" si="58"/>
        <v>0</v>
      </c>
      <c r="AH82" s="608">
        <f t="shared" si="58"/>
        <v>0</v>
      </c>
      <c r="AI82" s="608">
        <f t="shared" si="58"/>
        <v>0</v>
      </c>
      <c r="AJ82" s="608">
        <f t="shared" si="58"/>
        <v>0</v>
      </c>
      <c r="AK82" s="608">
        <f t="shared" si="58"/>
        <v>0</v>
      </c>
      <c r="AL82" s="608">
        <f t="shared" si="58"/>
        <v>0</v>
      </c>
      <c r="AM82" s="608">
        <f t="shared" si="58"/>
        <v>0</v>
      </c>
      <c r="AN82" s="608">
        <f t="shared" si="58"/>
        <v>0</v>
      </c>
      <c r="AO82" s="608">
        <f t="shared" si="58"/>
        <v>0</v>
      </c>
    </row>
    <row r="83" spans="1:41" ht="15">
      <c r="A83" s="952"/>
      <c r="B83" s="937"/>
      <c r="C83" s="926"/>
      <c r="D83" s="918"/>
      <c r="E83" s="914"/>
      <c r="F83" s="914"/>
      <c r="G83" s="902"/>
      <c r="H83" s="905"/>
      <c r="I83" s="604"/>
      <c r="J83" s="605" t="s">
        <v>387</v>
      </c>
      <c r="K83" s="606">
        <f>+SUM(L83:AO83)</f>
        <v>0</v>
      </c>
      <c r="L83" s="607"/>
      <c r="M83" s="608"/>
      <c r="N83" s="608"/>
      <c r="O83" s="608"/>
      <c r="P83" s="608"/>
      <c r="Q83" s="608"/>
      <c r="R83" s="608"/>
      <c r="S83" s="608"/>
      <c r="T83" s="608"/>
      <c r="U83" s="608"/>
      <c r="V83" s="608"/>
      <c r="W83" s="608"/>
      <c r="X83" s="608"/>
      <c r="Y83" s="608"/>
      <c r="Z83" s="608"/>
      <c r="AA83" s="608"/>
      <c r="AB83" s="608"/>
      <c r="AC83" s="608"/>
      <c r="AD83" s="608"/>
      <c r="AE83" s="608"/>
      <c r="AF83" s="608"/>
      <c r="AG83" s="608"/>
      <c r="AH83" s="608"/>
      <c r="AI83" s="608"/>
      <c r="AJ83" s="608"/>
      <c r="AK83" s="608"/>
      <c r="AL83" s="608"/>
      <c r="AM83" s="608"/>
      <c r="AN83" s="608"/>
      <c r="AO83" s="608"/>
    </row>
    <row r="84" spans="1:41" ht="15">
      <c r="A84" s="952"/>
      <c r="B84" s="937"/>
      <c r="C84" s="926"/>
      <c r="D84" s="919"/>
      <c r="E84" s="914"/>
      <c r="F84" s="914"/>
      <c r="G84" s="902"/>
      <c r="H84" s="905"/>
      <c r="I84" s="604"/>
      <c r="J84" s="605" t="s">
        <v>382</v>
      </c>
      <c r="K84" s="610">
        <f>+SUM(L84:AO84)</f>
        <v>0</v>
      </c>
      <c r="L84" s="611"/>
      <c r="M84" s="612"/>
      <c r="N84" s="612"/>
      <c r="O84" s="612"/>
      <c r="P84" s="612"/>
      <c r="Q84" s="612"/>
      <c r="R84" s="612"/>
      <c r="S84" s="612"/>
      <c r="T84" s="612"/>
      <c r="U84" s="612"/>
      <c r="V84" s="612"/>
      <c r="W84" s="612"/>
      <c r="X84" s="612"/>
      <c r="Y84" s="612"/>
      <c r="Z84" s="612"/>
      <c r="AA84" s="612"/>
      <c r="AB84" s="612"/>
      <c r="AC84" s="612"/>
      <c r="AD84" s="612"/>
      <c r="AE84" s="612"/>
      <c r="AF84" s="612"/>
      <c r="AG84" s="612"/>
      <c r="AH84" s="612"/>
      <c r="AI84" s="612"/>
      <c r="AJ84" s="612"/>
      <c r="AK84" s="612"/>
      <c r="AL84" s="612"/>
      <c r="AM84" s="612"/>
      <c r="AN84" s="612"/>
      <c r="AO84" s="612"/>
    </row>
    <row r="85" spans="1:41" ht="15">
      <c r="A85" s="952"/>
      <c r="B85" s="937"/>
      <c r="C85" s="926"/>
      <c r="D85" s="919"/>
      <c r="E85" s="914"/>
      <c r="F85" s="914"/>
      <c r="G85" s="902"/>
      <c r="H85" s="905"/>
      <c r="I85" s="604"/>
      <c r="J85" s="613" t="s">
        <v>388</v>
      </c>
      <c r="K85" s="610">
        <f>+SUM(L85:AO85)</f>
        <v>0</v>
      </c>
      <c r="L85" s="614"/>
      <c r="M85" s="615"/>
      <c r="N85" s="615"/>
      <c r="O85" s="615"/>
      <c r="P85" s="615"/>
      <c r="Q85" s="615"/>
      <c r="R85" s="615"/>
      <c r="S85" s="615"/>
      <c r="T85" s="615"/>
      <c r="U85" s="615"/>
      <c r="V85" s="615"/>
      <c r="W85" s="615"/>
      <c r="X85" s="615"/>
      <c r="Y85" s="615"/>
      <c r="Z85" s="615"/>
      <c r="AA85" s="615"/>
      <c r="AB85" s="615"/>
      <c r="AC85" s="615"/>
      <c r="AD85" s="615"/>
      <c r="AE85" s="615"/>
      <c r="AF85" s="615"/>
      <c r="AG85" s="615"/>
      <c r="AH85" s="615"/>
      <c r="AI85" s="615"/>
      <c r="AJ85" s="615"/>
      <c r="AK85" s="615"/>
      <c r="AL85" s="615"/>
      <c r="AM85" s="615"/>
      <c r="AN85" s="615"/>
      <c r="AO85" s="615"/>
    </row>
    <row r="86" spans="1:41" ht="15">
      <c r="A86" s="952"/>
      <c r="B86" s="937"/>
      <c r="C86" s="936"/>
      <c r="D86" s="920"/>
      <c r="E86" s="915"/>
      <c r="F86" s="915"/>
      <c r="G86" s="903"/>
      <c r="H86" s="906"/>
      <c r="I86" s="618"/>
      <c r="J86" s="619" t="s">
        <v>392</v>
      </c>
      <c r="K86" s="620">
        <f>+C81+K81-K84</f>
        <v>0</v>
      </c>
      <c r="L86" s="615">
        <f t="shared" ref="L86" si="59">C81+L83-L84+L85</f>
        <v>0</v>
      </c>
      <c r="M86" s="615">
        <f t="shared" ref="M86:AO86" si="60">+L86+M83-M84+M85</f>
        <v>0</v>
      </c>
      <c r="N86" s="615">
        <f t="shared" si="60"/>
        <v>0</v>
      </c>
      <c r="O86" s="615">
        <f t="shared" si="60"/>
        <v>0</v>
      </c>
      <c r="P86" s="615">
        <f t="shared" si="60"/>
        <v>0</v>
      </c>
      <c r="Q86" s="615">
        <f t="shared" si="60"/>
        <v>0</v>
      </c>
      <c r="R86" s="615">
        <f t="shared" si="60"/>
        <v>0</v>
      </c>
      <c r="S86" s="615">
        <f t="shared" si="60"/>
        <v>0</v>
      </c>
      <c r="T86" s="615">
        <f t="shared" si="60"/>
        <v>0</v>
      </c>
      <c r="U86" s="615">
        <f t="shared" si="60"/>
        <v>0</v>
      </c>
      <c r="V86" s="615">
        <f t="shared" si="60"/>
        <v>0</v>
      </c>
      <c r="W86" s="615">
        <f t="shared" si="60"/>
        <v>0</v>
      </c>
      <c r="X86" s="615">
        <f t="shared" si="60"/>
        <v>0</v>
      </c>
      <c r="Y86" s="615">
        <f t="shared" si="60"/>
        <v>0</v>
      </c>
      <c r="Z86" s="615">
        <f t="shared" si="60"/>
        <v>0</v>
      </c>
      <c r="AA86" s="615">
        <f t="shared" si="60"/>
        <v>0</v>
      </c>
      <c r="AB86" s="615">
        <f t="shared" si="60"/>
        <v>0</v>
      </c>
      <c r="AC86" s="615">
        <f t="shared" si="60"/>
        <v>0</v>
      </c>
      <c r="AD86" s="615">
        <f t="shared" si="60"/>
        <v>0</v>
      </c>
      <c r="AE86" s="615">
        <f t="shared" si="60"/>
        <v>0</v>
      </c>
      <c r="AF86" s="628">
        <f t="shared" si="60"/>
        <v>0</v>
      </c>
      <c r="AG86" s="615">
        <f t="shared" si="60"/>
        <v>0</v>
      </c>
      <c r="AH86" s="615">
        <f t="shared" si="60"/>
        <v>0</v>
      </c>
      <c r="AI86" s="615">
        <f t="shared" si="60"/>
        <v>0</v>
      </c>
      <c r="AJ86" s="615">
        <f t="shared" si="60"/>
        <v>0</v>
      </c>
      <c r="AK86" s="615">
        <f t="shared" si="60"/>
        <v>0</v>
      </c>
      <c r="AL86" s="615">
        <f t="shared" si="60"/>
        <v>0</v>
      </c>
      <c r="AM86" s="615">
        <f t="shared" si="60"/>
        <v>0</v>
      </c>
      <c r="AN86" s="615">
        <f t="shared" si="60"/>
        <v>0</v>
      </c>
      <c r="AO86" s="615">
        <f t="shared" si="60"/>
        <v>0</v>
      </c>
    </row>
    <row r="87" spans="1:41" ht="15">
      <c r="A87" s="952" t="s">
        <v>411</v>
      </c>
      <c r="B87" s="937" t="s">
        <v>412</v>
      </c>
      <c r="C87" s="925">
        <v>27200</v>
      </c>
      <c r="D87" s="917">
        <f>+E87+K87-K89</f>
        <v>23600</v>
      </c>
      <c r="E87" s="913">
        <f>+C87+G87-H87</f>
        <v>66910</v>
      </c>
      <c r="F87" s="913">
        <f>K87-K89</f>
        <v>-43310</v>
      </c>
      <c r="G87" s="901">
        <f>+SUM(L89:AO89)+SUM(L91:AO91)</f>
        <v>43310</v>
      </c>
      <c r="H87" s="904">
        <f>+SUM(L90:AO90)</f>
        <v>3600</v>
      </c>
      <c r="I87" s="600"/>
      <c r="J87" s="601" t="s">
        <v>386</v>
      </c>
      <c r="K87" s="617">
        <f>+SUM(L87:AO87)</f>
        <v>0</v>
      </c>
      <c r="L87" s="603"/>
      <c r="M87" s="603"/>
      <c r="N87" s="603"/>
      <c r="O87" s="603"/>
      <c r="P87" s="603"/>
      <c r="Q87" s="603"/>
      <c r="R87" s="603"/>
      <c r="S87" s="603"/>
      <c r="T87" s="603"/>
      <c r="U87" s="603"/>
      <c r="V87" s="603"/>
      <c r="W87" s="603"/>
      <c r="X87" s="603"/>
      <c r="Y87" s="603"/>
      <c r="Z87" s="603"/>
      <c r="AA87" s="603"/>
      <c r="AB87" s="603"/>
      <c r="AC87" s="603"/>
      <c r="AD87" s="603"/>
      <c r="AE87" s="603"/>
      <c r="AF87" s="603"/>
      <c r="AG87" s="603"/>
      <c r="AH87" s="603"/>
      <c r="AI87" s="603"/>
      <c r="AJ87" s="603"/>
      <c r="AK87" s="603"/>
      <c r="AL87" s="603"/>
      <c r="AM87" s="603"/>
      <c r="AN87" s="603"/>
      <c r="AO87" s="603"/>
    </row>
    <row r="88" spans="1:41" ht="15">
      <c r="A88" s="952"/>
      <c r="B88" s="937"/>
      <c r="C88" s="926"/>
      <c r="D88" s="918"/>
      <c r="E88" s="914"/>
      <c r="F88" s="914"/>
      <c r="G88" s="902"/>
      <c r="H88" s="905"/>
      <c r="I88" s="604"/>
      <c r="J88" s="605" t="s">
        <v>380</v>
      </c>
      <c r="K88" s="606">
        <f>SUM(L88:AO88)</f>
        <v>-1082750</v>
      </c>
      <c r="L88" s="607">
        <f t="shared" ref="L88" si="61">+L87</f>
        <v>0</v>
      </c>
      <c r="M88" s="608">
        <f t="shared" ref="M88:AO88" si="62">+L88+M87-M89</f>
        <v>0</v>
      </c>
      <c r="N88" s="608">
        <f t="shared" si="62"/>
        <v>0</v>
      </c>
      <c r="O88" s="608">
        <f t="shared" si="62"/>
        <v>0</v>
      </c>
      <c r="P88" s="608">
        <f t="shared" si="62"/>
        <v>0</v>
      </c>
      <c r="Q88" s="608">
        <f t="shared" si="62"/>
        <v>-43310</v>
      </c>
      <c r="R88" s="608">
        <f t="shared" si="62"/>
        <v>-43310</v>
      </c>
      <c r="S88" s="608">
        <f t="shared" si="62"/>
        <v>-43310</v>
      </c>
      <c r="T88" s="608">
        <f t="shared" si="62"/>
        <v>-43310</v>
      </c>
      <c r="U88" s="608">
        <f t="shared" si="62"/>
        <v>-43310</v>
      </c>
      <c r="V88" s="608">
        <f t="shared" si="62"/>
        <v>-43310</v>
      </c>
      <c r="W88" s="608">
        <f t="shared" si="62"/>
        <v>-43310</v>
      </c>
      <c r="X88" s="608">
        <f t="shared" si="62"/>
        <v>-43310</v>
      </c>
      <c r="Y88" s="608">
        <f t="shared" si="62"/>
        <v>-43310</v>
      </c>
      <c r="Z88" s="608">
        <f t="shared" si="62"/>
        <v>-43310</v>
      </c>
      <c r="AA88" s="608">
        <f t="shared" si="62"/>
        <v>-43310</v>
      </c>
      <c r="AB88" s="608">
        <f t="shared" si="62"/>
        <v>-43310</v>
      </c>
      <c r="AC88" s="608">
        <f t="shared" si="62"/>
        <v>-43310</v>
      </c>
      <c r="AD88" s="608">
        <f t="shared" si="62"/>
        <v>-43310</v>
      </c>
      <c r="AE88" s="608">
        <f t="shared" si="62"/>
        <v>-43310</v>
      </c>
      <c r="AF88" s="608">
        <f t="shared" si="62"/>
        <v>-43310</v>
      </c>
      <c r="AG88" s="608">
        <f t="shared" si="62"/>
        <v>-43310</v>
      </c>
      <c r="AH88" s="608">
        <f t="shared" si="62"/>
        <v>-43310</v>
      </c>
      <c r="AI88" s="608">
        <f t="shared" si="62"/>
        <v>-43310</v>
      </c>
      <c r="AJ88" s="608">
        <f t="shared" si="62"/>
        <v>-43310</v>
      </c>
      <c r="AK88" s="608">
        <f t="shared" si="62"/>
        <v>-43310</v>
      </c>
      <c r="AL88" s="608">
        <f t="shared" si="62"/>
        <v>-43310</v>
      </c>
      <c r="AM88" s="608">
        <f t="shared" si="62"/>
        <v>-43310</v>
      </c>
      <c r="AN88" s="608">
        <f t="shared" si="62"/>
        <v>-43310</v>
      </c>
      <c r="AO88" s="608">
        <f t="shared" si="62"/>
        <v>-43310</v>
      </c>
    </row>
    <row r="89" spans="1:41" ht="15">
      <c r="A89" s="952"/>
      <c r="B89" s="937"/>
      <c r="C89" s="926"/>
      <c r="D89" s="918"/>
      <c r="E89" s="914"/>
      <c r="F89" s="914"/>
      <c r="G89" s="902"/>
      <c r="H89" s="905"/>
      <c r="I89" s="604"/>
      <c r="J89" s="605" t="s">
        <v>387</v>
      </c>
      <c r="K89" s="606">
        <f>+SUM(L89:AO89)</f>
        <v>43310</v>
      </c>
      <c r="L89" s="607"/>
      <c r="M89" s="608"/>
      <c r="N89" s="608"/>
      <c r="O89" s="608"/>
      <c r="P89" s="608"/>
      <c r="Q89" s="608">
        <v>43310</v>
      </c>
      <c r="R89" s="608"/>
      <c r="S89" s="608"/>
      <c r="T89" s="608"/>
      <c r="U89" s="608"/>
      <c r="V89" s="608"/>
      <c r="W89" s="608"/>
      <c r="X89" s="608"/>
      <c r="Y89" s="608"/>
      <c r="Z89" s="608"/>
      <c r="AA89" s="608"/>
      <c r="AB89" s="608"/>
      <c r="AC89" s="608"/>
      <c r="AD89" s="608"/>
      <c r="AE89" s="608"/>
      <c r="AF89" s="608"/>
      <c r="AG89" s="608"/>
      <c r="AH89" s="608"/>
      <c r="AI89" s="608"/>
      <c r="AJ89" s="608"/>
      <c r="AK89" s="608"/>
      <c r="AL89" s="608"/>
      <c r="AM89" s="608"/>
      <c r="AN89" s="608"/>
      <c r="AO89" s="608"/>
    </row>
    <row r="90" spans="1:41" ht="15">
      <c r="A90" s="952"/>
      <c r="B90" s="937"/>
      <c r="C90" s="926"/>
      <c r="D90" s="919"/>
      <c r="E90" s="914"/>
      <c r="F90" s="914"/>
      <c r="G90" s="902"/>
      <c r="H90" s="905"/>
      <c r="I90" s="604"/>
      <c r="J90" s="605" t="s">
        <v>382</v>
      </c>
      <c r="K90" s="610">
        <f>+SUM(L90:AO90)</f>
        <v>3600</v>
      </c>
      <c r="L90" s="611">
        <v>500</v>
      </c>
      <c r="M90" s="612"/>
      <c r="N90" s="612">
        <v>500</v>
      </c>
      <c r="O90" s="612">
        <v>500</v>
      </c>
      <c r="P90" s="612">
        <v>500</v>
      </c>
      <c r="Q90" s="612">
        <v>500</v>
      </c>
      <c r="R90" s="612">
        <v>1100</v>
      </c>
      <c r="S90" s="612"/>
      <c r="T90" s="612"/>
      <c r="U90" s="612"/>
      <c r="V90" s="612"/>
      <c r="W90" s="612"/>
      <c r="X90" s="612"/>
      <c r="Y90" s="612"/>
      <c r="Z90" s="612"/>
      <c r="AA90" s="612"/>
      <c r="AB90" s="612"/>
      <c r="AC90" s="612"/>
      <c r="AD90" s="612"/>
      <c r="AE90" s="612"/>
      <c r="AF90" s="612"/>
      <c r="AG90" s="612"/>
      <c r="AH90" s="612"/>
      <c r="AI90" s="612"/>
      <c r="AJ90" s="612"/>
      <c r="AK90" s="612"/>
      <c r="AL90" s="612"/>
      <c r="AM90" s="612"/>
      <c r="AN90" s="612"/>
      <c r="AO90" s="612"/>
    </row>
    <row r="91" spans="1:41" ht="15">
      <c r="A91" s="952"/>
      <c r="B91" s="937"/>
      <c r="C91" s="926"/>
      <c r="D91" s="919"/>
      <c r="E91" s="914"/>
      <c r="F91" s="914"/>
      <c r="G91" s="902"/>
      <c r="H91" s="905"/>
      <c r="I91" s="604"/>
      <c r="J91" s="613" t="s">
        <v>388</v>
      </c>
      <c r="K91" s="610">
        <f>+SUM(L91:AO91)</f>
        <v>0</v>
      </c>
      <c r="L91" s="614"/>
      <c r="M91" s="615"/>
      <c r="N91" s="615"/>
      <c r="O91" s="615"/>
      <c r="P91" s="615"/>
      <c r="Q91" s="615"/>
      <c r="R91" s="615"/>
      <c r="S91" s="615"/>
      <c r="T91" s="615"/>
      <c r="U91" s="615"/>
      <c r="V91" s="615"/>
      <c r="W91" s="615"/>
      <c r="X91" s="615"/>
      <c r="Y91" s="615"/>
      <c r="Z91" s="615"/>
      <c r="AA91" s="615"/>
      <c r="AB91" s="615"/>
      <c r="AC91" s="615"/>
      <c r="AD91" s="615"/>
      <c r="AE91" s="615"/>
      <c r="AF91" s="615"/>
      <c r="AG91" s="615"/>
      <c r="AH91" s="615"/>
      <c r="AI91" s="615"/>
      <c r="AJ91" s="615"/>
      <c r="AK91" s="615"/>
      <c r="AL91" s="615"/>
      <c r="AM91" s="615"/>
      <c r="AN91" s="615"/>
      <c r="AO91" s="615"/>
    </row>
    <row r="92" spans="1:41" ht="15">
      <c r="A92" s="952"/>
      <c r="B92" s="937"/>
      <c r="C92" s="936"/>
      <c r="D92" s="920"/>
      <c r="E92" s="915"/>
      <c r="F92" s="915"/>
      <c r="G92" s="903"/>
      <c r="H92" s="906"/>
      <c r="I92" s="618"/>
      <c r="J92" s="619" t="s">
        <v>392</v>
      </c>
      <c r="K92" s="620">
        <f>+C87+K87-K90</f>
        <v>23600</v>
      </c>
      <c r="L92" s="615">
        <f t="shared" ref="L92" si="63">C87+L89-L90+L91</f>
        <v>26700</v>
      </c>
      <c r="M92" s="615">
        <f t="shared" ref="M92:AC92" si="64">+L92+M89-M90+M91</f>
        <v>26700</v>
      </c>
      <c r="N92" s="615">
        <f t="shared" si="64"/>
        <v>26200</v>
      </c>
      <c r="O92" s="615">
        <f t="shared" si="64"/>
        <v>25700</v>
      </c>
      <c r="P92" s="615">
        <f t="shared" si="64"/>
        <v>25200</v>
      </c>
      <c r="Q92" s="615">
        <f t="shared" si="64"/>
        <v>68010</v>
      </c>
      <c r="R92" s="615">
        <f t="shared" si="64"/>
        <v>66910</v>
      </c>
      <c r="S92" s="615">
        <f t="shared" si="64"/>
        <v>66910</v>
      </c>
      <c r="T92" s="615">
        <f t="shared" si="64"/>
        <v>66910</v>
      </c>
      <c r="U92" s="615">
        <f t="shared" si="64"/>
        <v>66910</v>
      </c>
      <c r="V92" s="615">
        <f t="shared" si="64"/>
        <v>66910</v>
      </c>
      <c r="W92" s="615">
        <f t="shared" si="64"/>
        <v>66910</v>
      </c>
      <c r="X92" s="615">
        <f t="shared" si="64"/>
        <v>66910</v>
      </c>
      <c r="Y92" s="615">
        <f t="shared" si="64"/>
        <v>66910</v>
      </c>
      <c r="Z92" s="615">
        <f t="shared" si="64"/>
        <v>66910</v>
      </c>
      <c r="AA92" s="615">
        <f t="shared" si="64"/>
        <v>66910</v>
      </c>
      <c r="AB92" s="615">
        <f t="shared" si="64"/>
        <v>66910</v>
      </c>
      <c r="AC92" s="615">
        <f t="shared" si="64"/>
        <v>66910</v>
      </c>
      <c r="AD92" s="615">
        <f t="shared" ref="AD92:AO92" si="65">+AC92+AD89-AD90+AD91</f>
        <v>66910</v>
      </c>
      <c r="AE92" s="615">
        <f t="shared" si="65"/>
        <v>66910</v>
      </c>
      <c r="AF92" s="628">
        <f t="shared" si="65"/>
        <v>66910</v>
      </c>
      <c r="AG92" s="615">
        <f t="shared" si="65"/>
        <v>66910</v>
      </c>
      <c r="AH92" s="615">
        <f t="shared" si="65"/>
        <v>66910</v>
      </c>
      <c r="AI92" s="615">
        <f t="shared" si="65"/>
        <v>66910</v>
      </c>
      <c r="AJ92" s="615">
        <f t="shared" si="65"/>
        <v>66910</v>
      </c>
      <c r="AK92" s="615">
        <f t="shared" si="65"/>
        <v>66910</v>
      </c>
      <c r="AL92" s="615">
        <f t="shared" si="65"/>
        <v>66910</v>
      </c>
      <c r="AM92" s="615">
        <f t="shared" si="65"/>
        <v>66910</v>
      </c>
      <c r="AN92" s="615">
        <f t="shared" si="65"/>
        <v>66910</v>
      </c>
      <c r="AO92" s="615">
        <f t="shared" si="65"/>
        <v>66910</v>
      </c>
    </row>
    <row r="93" spans="1:41" ht="15">
      <c r="A93" s="952" t="s">
        <v>413</v>
      </c>
      <c r="B93" s="937" t="s">
        <v>414</v>
      </c>
      <c r="C93" s="925">
        <v>81</v>
      </c>
      <c r="D93" s="917">
        <f>+E93+K93-K95</f>
        <v>46</v>
      </c>
      <c r="E93" s="913">
        <f>+C93+G93-H93</f>
        <v>46</v>
      </c>
      <c r="F93" s="913">
        <f>K93-K95</f>
        <v>0</v>
      </c>
      <c r="G93" s="901">
        <f>+SUM(L95:AO95)+SUM(L97:AO97)</f>
        <v>0</v>
      </c>
      <c r="H93" s="904">
        <f>+SUM(L96:AO96)</f>
        <v>35</v>
      </c>
      <c r="I93" s="600"/>
      <c r="J93" s="601" t="s">
        <v>386</v>
      </c>
      <c r="K93" s="617">
        <f>+SUM(L93:AO93)</f>
        <v>0</v>
      </c>
      <c r="L93" s="603"/>
      <c r="M93" s="603"/>
      <c r="N93" s="603"/>
      <c r="O93" s="603"/>
      <c r="P93" s="603"/>
      <c r="Q93" s="603"/>
      <c r="R93" s="603"/>
      <c r="S93" s="603"/>
      <c r="T93" s="603"/>
      <c r="U93" s="603"/>
      <c r="V93" s="603"/>
      <c r="W93" s="603"/>
      <c r="X93" s="603"/>
      <c r="Y93" s="603"/>
      <c r="Z93" s="603"/>
      <c r="AA93" s="603"/>
      <c r="AB93" s="603"/>
      <c r="AC93" s="603"/>
      <c r="AD93" s="603"/>
      <c r="AE93" s="603"/>
      <c r="AF93" s="603"/>
      <c r="AG93" s="603"/>
      <c r="AH93" s="603"/>
      <c r="AI93" s="603"/>
      <c r="AJ93" s="603"/>
      <c r="AK93" s="603"/>
      <c r="AL93" s="603"/>
      <c r="AM93" s="603"/>
      <c r="AN93" s="603"/>
      <c r="AO93" s="603"/>
    </row>
    <row r="94" spans="1:41" ht="15">
      <c r="A94" s="952"/>
      <c r="B94" s="937"/>
      <c r="C94" s="926"/>
      <c r="D94" s="918"/>
      <c r="E94" s="914"/>
      <c r="F94" s="914"/>
      <c r="G94" s="902"/>
      <c r="H94" s="905"/>
      <c r="I94" s="604"/>
      <c r="J94" s="605" t="s">
        <v>380</v>
      </c>
      <c r="K94" s="606">
        <f>SUM(L94:AO94)</f>
        <v>0</v>
      </c>
      <c r="L94" s="607">
        <f t="shared" ref="L94" si="66">+L93</f>
        <v>0</v>
      </c>
      <c r="M94" s="608">
        <f t="shared" ref="M94:O94" si="67">+L94+M93-M95</f>
        <v>0</v>
      </c>
      <c r="N94" s="608">
        <f t="shared" si="67"/>
        <v>0</v>
      </c>
      <c r="O94" s="608">
        <f t="shared" si="67"/>
        <v>0</v>
      </c>
      <c r="P94" s="608">
        <f t="shared" ref="P94:AO94" si="68">+O94+P93-P95</f>
        <v>0</v>
      </c>
      <c r="Q94" s="608">
        <f t="shared" si="68"/>
        <v>0</v>
      </c>
      <c r="R94" s="608">
        <f t="shared" si="68"/>
        <v>0</v>
      </c>
      <c r="S94" s="608">
        <f t="shared" si="68"/>
        <v>0</v>
      </c>
      <c r="T94" s="608">
        <f t="shared" si="68"/>
        <v>0</v>
      </c>
      <c r="U94" s="608">
        <f t="shared" si="68"/>
        <v>0</v>
      </c>
      <c r="V94" s="608">
        <f t="shared" si="68"/>
        <v>0</v>
      </c>
      <c r="W94" s="608">
        <f t="shared" si="68"/>
        <v>0</v>
      </c>
      <c r="X94" s="608">
        <f t="shared" si="68"/>
        <v>0</v>
      </c>
      <c r="Y94" s="608">
        <f t="shared" si="68"/>
        <v>0</v>
      </c>
      <c r="Z94" s="608">
        <f t="shared" si="68"/>
        <v>0</v>
      </c>
      <c r="AA94" s="608">
        <f t="shared" si="68"/>
        <v>0</v>
      </c>
      <c r="AB94" s="608">
        <f t="shared" si="68"/>
        <v>0</v>
      </c>
      <c r="AC94" s="608">
        <f t="shared" si="68"/>
        <v>0</v>
      </c>
      <c r="AD94" s="608">
        <f t="shared" si="68"/>
        <v>0</v>
      </c>
      <c r="AE94" s="608">
        <f t="shared" si="68"/>
        <v>0</v>
      </c>
      <c r="AF94" s="608">
        <f t="shared" si="68"/>
        <v>0</v>
      </c>
      <c r="AG94" s="608">
        <f t="shared" si="68"/>
        <v>0</v>
      </c>
      <c r="AH94" s="608">
        <f t="shared" si="68"/>
        <v>0</v>
      </c>
      <c r="AI94" s="608">
        <f t="shared" si="68"/>
        <v>0</v>
      </c>
      <c r="AJ94" s="608">
        <f t="shared" si="68"/>
        <v>0</v>
      </c>
      <c r="AK94" s="608">
        <f t="shared" si="68"/>
        <v>0</v>
      </c>
      <c r="AL94" s="608">
        <f t="shared" si="68"/>
        <v>0</v>
      </c>
      <c r="AM94" s="608">
        <f t="shared" si="68"/>
        <v>0</v>
      </c>
      <c r="AN94" s="608">
        <f t="shared" si="68"/>
        <v>0</v>
      </c>
      <c r="AO94" s="608">
        <f t="shared" si="68"/>
        <v>0</v>
      </c>
    </row>
    <row r="95" spans="1:41" ht="15">
      <c r="A95" s="952"/>
      <c r="B95" s="937"/>
      <c r="C95" s="926"/>
      <c r="D95" s="918"/>
      <c r="E95" s="914"/>
      <c r="F95" s="914"/>
      <c r="G95" s="902"/>
      <c r="H95" s="905"/>
      <c r="I95" s="604"/>
      <c r="J95" s="605" t="s">
        <v>387</v>
      </c>
      <c r="K95" s="606">
        <f>+SUM(L95:AO95)</f>
        <v>0</v>
      </c>
      <c r="L95" s="607"/>
      <c r="M95" s="608"/>
      <c r="N95" s="608"/>
      <c r="O95" s="608"/>
      <c r="P95" s="608"/>
      <c r="Q95" s="608"/>
      <c r="R95" s="608"/>
      <c r="S95" s="608"/>
      <c r="T95" s="608"/>
      <c r="U95" s="608"/>
      <c r="V95" s="608"/>
      <c r="W95" s="608"/>
      <c r="X95" s="608"/>
      <c r="Y95" s="608"/>
      <c r="Z95" s="608"/>
      <c r="AA95" s="608"/>
      <c r="AB95" s="608"/>
      <c r="AC95" s="608"/>
      <c r="AD95" s="608"/>
      <c r="AE95" s="608"/>
      <c r="AF95" s="608"/>
      <c r="AG95" s="608"/>
      <c r="AH95" s="608"/>
      <c r="AI95" s="608"/>
      <c r="AJ95" s="608"/>
      <c r="AK95" s="608"/>
      <c r="AL95" s="608"/>
      <c r="AM95" s="608"/>
      <c r="AN95" s="608"/>
      <c r="AO95" s="608"/>
    </row>
    <row r="96" spans="1:41" ht="15">
      <c r="A96" s="952"/>
      <c r="B96" s="937"/>
      <c r="C96" s="926"/>
      <c r="D96" s="919"/>
      <c r="E96" s="914"/>
      <c r="F96" s="914"/>
      <c r="G96" s="902"/>
      <c r="H96" s="905"/>
      <c r="I96" s="604"/>
      <c r="J96" s="605" t="s">
        <v>382</v>
      </c>
      <c r="K96" s="610">
        <f>+SUM(L96:AO96)</f>
        <v>35</v>
      </c>
      <c r="L96" s="611">
        <v>35</v>
      </c>
      <c r="M96" s="612"/>
      <c r="N96" s="612"/>
      <c r="O96" s="612"/>
      <c r="P96" s="612"/>
      <c r="Q96" s="612"/>
      <c r="R96" s="612"/>
      <c r="S96" s="612"/>
      <c r="T96" s="612"/>
      <c r="U96" s="612"/>
      <c r="V96" s="612"/>
      <c r="W96" s="612"/>
      <c r="X96" s="612"/>
      <c r="Y96" s="612"/>
      <c r="Z96" s="612"/>
      <c r="AA96" s="612"/>
      <c r="AB96" s="612"/>
      <c r="AC96" s="612"/>
      <c r="AD96" s="612"/>
      <c r="AE96" s="612"/>
      <c r="AF96" s="612"/>
      <c r="AG96" s="612"/>
      <c r="AH96" s="612"/>
      <c r="AI96" s="612"/>
      <c r="AJ96" s="612"/>
      <c r="AK96" s="612"/>
      <c r="AL96" s="612"/>
      <c r="AM96" s="612"/>
      <c r="AN96" s="612"/>
      <c r="AO96" s="612"/>
    </row>
    <row r="97" spans="1:41" ht="15">
      <c r="A97" s="952"/>
      <c r="B97" s="937"/>
      <c r="C97" s="926"/>
      <c r="D97" s="919"/>
      <c r="E97" s="914"/>
      <c r="F97" s="914"/>
      <c r="G97" s="902"/>
      <c r="H97" s="905"/>
      <c r="I97" s="604"/>
      <c r="J97" s="613" t="s">
        <v>388</v>
      </c>
      <c r="K97" s="610">
        <f>+SUM(L97:AO97)</f>
        <v>0</v>
      </c>
      <c r="L97" s="614"/>
      <c r="M97" s="615"/>
      <c r="N97" s="615"/>
      <c r="O97" s="615"/>
      <c r="P97" s="615"/>
      <c r="Q97" s="615"/>
      <c r="R97" s="615"/>
      <c r="S97" s="615"/>
      <c r="T97" s="615"/>
      <c r="U97" s="615"/>
      <c r="V97" s="615"/>
      <c r="W97" s="615"/>
      <c r="X97" s="615"/>
      <c r="Y97" s="615"/>
      <c r="Z97" s="615"/>
      <c r="AA97" s="615"/>
      <c r="AB97" s="615"/>
      <c r="AC97" s="615"/>
      <c r="AD97" s="615"/>
      <c r="AE97" s="615"/>
      <c r="AF97" s="615"/>
      <c r="AG97" s="615"/>
      <c r="AH97" s="615"/>
      <c r="AI97" s="615"/>
      <c r="AJ97" s="615"/>
      <c r="AK97" s="615"/>
      <c r="AL97" s="615"/>
      <c r="AM97" s="615"/>
      <c r="AN97" s="615"/>
      <c r="AO97" s="615"/>
    </row>
    <row r="98" spans="1:41" ht="15">
      <c r="A98" s="952"/>
      <c r="B98" s="937"/>
      <c r="C98" s="936"/>
      <c r="D98" s="920"/>
      <c r="E98" s="915"/>
      <c r="F98" s="915"/>
      <c r="G98" s="903"/>
      <c r="H98" s="906"/>
      <c r="I98" s="618"/>
      <c r="J98" s="619" t="s">
        <v>392</v>
      </c>
      <c r="K98" s="620">
        <f>+C93+K93-K96</f>
        <v>46</v>
      </c>
      <c r="L98" s="615">
        <f t="shared" ref="L98" si="69">C93+L95-L96+L97</f>
        <v>46</v>
      </c>
      <c r="M98" s="615">
        <f t="shared" ref="M98:AO98" si="70">+L98+M95-M96+M97</f>
        <v>46</v>
      </c>
      <c r="N98" s="615">
        <f t="shared" si="70"/>
        <v>46</v>
      </c>
      <c r="O98" s="615">
        <f t="shared" si="70"/>
        <v>46</v>
      </c>
      <c r="P98" s="615">
        <f t="shared" si="70"/>
        <v>46</v>
      </c>
      <c r="Q98" s="615">
        <f t="shared" si="70"/>
        <v>46</v>
      </c>
      <c r="R98" s="615">
        <f t="shared" si="70"/>
        <v>46</v>
      </c>
      <c r="S98" s="615">
        <f t="shared" si="70"/>
        <v>46</v>
      </c>
      <c r="T98" s="615">
        <f t="shared" si="70"/>
        <v>46</v>
      </c>
      <c r="U98" s="615">
        <f t="shared" si="70"/>
        <v>46</v>
      </c>
      <c r="V98" s="615">
        <f t="shared" si="70"/>
        <v>46</v>
      </c>
      <c r="W98" s="615">
        <f t="shared" si="70"/>
        <v>46</v>
      </c>
      <c r="X98" s="615">
        <f t="shared" si="70"/>
        <v>46</v>
      </c>
      <c r="Y98" s="615">
        <f t="shared" si="70"/>
        <v>46</v>
      </c>
      <c r="Z98" s="615">
        <f t="shared" si="70"/>
        <v>46</v>
      </c>
      <c r="AA98" s="615">
        <f t="shared" si="70"/>
        <v>46</v>
      </c>
      <c r="AB98" s="615">
        <f t="shared" si="70"/>
        <v>46</v>
      </c>
      <c r="AC98" s="615">
        <f t="shared" si="70"/>
        <v>46</v>
      </c>
      <c r="AD98" s="615">
        <f t="shared" si="70"/>
        <v>46</v>
      </c>
      <c r="AE98" s="615">
        <f t="shared" si="70"/>
        <v>46</v>
      </c>
      <c r="AF98" s="628">
        <f t="shared" si="70"/>
        <v>46</v>
      </c>
      <c r="AG98" s="615">
        <f t="shared" si="70"/>
        <v>46</v>
      </c>
      <c r="AH98" s="615">
        <f t="shared" si="70"/>
        <v>46</v>
      </c>
      <c r="AI98" s="615">
        <f t="shared" si="70"/>
        <v>46</v>
      </c>
      <c r="AJ98" s="615">
        <f t="shared" si="70"/>
        <v>46</v>
      </c>
      <c r="AK98" s="615">
        <f t="shared" si="70"/>
        <v>46</v>
      </c>
      <c r="AL98" s="615">
        <f t="shared" si="70"/>
        <v>46</v>
      </c>
      <c r="AM98" s="615">
        <f t="shared" si="70"/>
        <v>46</v>
      </c>
      <c r="AN98" s="615">
        <f t="shared" si="70"/>
        <v>46</v>
      </c>
      <c r="AO98" s="615">
        <f t="shared" si="70"/>
        <v>46</v>
      </c>
    </row>
    <row r="99" spans="1:41" ht="15">
      <c r="A99" s="952" t="s">
        <v>415</v>
      </c>
      <c r="B99" s="948" t="s">
        <v>416</v>
      </c>
      <c r="C99" s="925">
        <v>0</v>
      </c>
      <c r="D99" s="932">
        <f>+E99+K99-K101</f>
        <v>0</v>
      </c>
      <c r="E99" s="913">
        <f>+C99+G99-H99</f>
        <v>0</v>
      </c>
      <c r="F99" s="913">
        <f>K99-K101</f>
        <v>0</v>
      </c>
      <c r="G99" s="901">
        <f>+SUM(L101:AO101)+SUM(L103:AO103)</f>
        <v>0</v>
      </c>
      <c r="H99" s="904">
        <f>+SUM(L102:AO102)</f>
        <v>0</v>
      </c>
      <c r="I99" s="600"/>
      <c r="J99" s="601" t="s">
        <v>386</v>
      </c>
      <c r="K99" s="606">
        <f>SUM(L99:AO99)</f>
        <v>0</v>
      </c>
      <c r="L99" s="603"/>
      <c r="M99" s="603"/>
      <c r="N99" s="603"/>
      <c r="O99" s="603"/>
      <c r="P99" s="603"/>
      <c r="Q99" s="603"/>
      <c r="R99" s="603"/>
      <c r="S99" s="603"/>
      <c r="T99" s="603"/>
      <c r="U99" s="603"/>
      <c r="V99" s="603"/>
      <c r="W99" s="603"/>
      <c r="X99" s="603"/>
      <c r="Y99" s="603"/>
      <c r="Z99" s="603"/>
      <c r="AA99" s="603"/>
      <c r="AB99" s="603"/>
      <c r="AC99" s="603"/>
      <c r="AD99" s="603"/>
      <c r="AE99" s="603"/>
      <c r="AF99" s="603"/>
      <c r="AG99" s="603"/>
      <c r="AH99" s="603"/>
      <c r="AI99" s="603"/>
      <c r="AJ99" s="603"/>
      <c r="AK99" s="603"/>
      <c r="AL99" s="603"/>
      <c r="AM99" s="603"/>
      <c r="AN99" s="603"/>
      <c r="AO99" s="603"/>
    </row>
    <row r="100" spans="1:41" ht="15">
      <c r="A100" s="952"/>
      <c r="B100" s="948"/>
      <c r="C100" s="926"/>
      <c r="D100" s="933"/>
      <c r="E100" s="914"/>
      <c r="F100" s="914"/>
      <c r="G100" s="902"/>
      <c r="H100" s="905"/>
      <c r="I100" s="604"/>
      <c r="J100" s="605" t="s">
        <v>380</v>
      </c>
      <c r="K100" s="606">
        <f>SUM(L100:AO100)</f>
        <v>0</v>
      </c>
      <c r="L100" s="607">
        <f t="shared" ref="L100" si="71">+L99</f>
        <v>0</v>
      </c>
      <c r="M100" s="608">
        <f t="shared" ref="M100:AO100" si="72">+L100+M99-M101</f>
        <v>0</v>
      </c>
      <c r="N100" s="608">
        <f t="shared" si="72"/>
        <v>0</v>
      </c>
      <c r="O100" s="608">
        <f t="shared" si="72"/>
        <v>0</v>
      </c>
      <c r="P100" s="608">
        <f t="shared" si="72"/>
        <v>0</v>
      </c>
      <c r="Q100" s="608">
        <f t="shared" si="72"/>
        <v>0</v>
      </c>
      <c r="R100" s="608">
        <f t="shared" si="72"/>
        <v>0</v>
      </c>
      <c r="S100" s="608">
        <f t="shared" si="72"/>
        <v>0</v>
      </c>
      <c r="T100" s="608">
        <f t="shared" si="72"/>
        <v>0</v>
      </c>
      <c r="U100" s="608">
        <f t="shared" si="72"/>
        <v>0</v>
      </c>
      <c r="V100" s="608">
        <f t="shared" si="72"/>
        <v>0</v>
      </c>
      <c r="W100" s="608">
        <f t="shared" si="72"/>
        <v>0</v>
      </c>
      <c r="X100" s="608">
        <f t="shared" si="72"/>
        <v>0</v>
      </c>
      <c r="Y100" s="608">
        <f t="shared" si="72"/>
        <v>0</v>
      </c>
      <c r="Z100" s="608">
        <f t="shared" si="72"/>
        <v>0</v>
      </c>
      <c r="AA100" s="608">
        <f t="shared" si="72"/>
        <v>0</v>
      </c>
      <c r="AB100" s="608">
        <f t="shared" si="72"/>
        <v>0</v>
      </c>
      <c r="AC100" s="608">
        <f t="shared" si="72"/>
        <v>0</v>
      </c>
      <c r="AD100" s="608">
        <f t="shared" si="72"/>
        <v>0</v>
      </c>
      <c r="AE100" s="608">
        <f t="shared" si="72"/>
        <v>0</v>
      </c>
      <c r="AF100" s="608">
        <f t="shared" si="72"/>
        <v>0</v>
      </c>
      <c r="AG100" s="608">
        <f t="shared" si="72"/>
        <v>0</v>
      </c>
      <c r="AH100" s="608">
        <f t="shared" si="72"/>
        <v>0</v>
      </c>
      <c r="AI100" s="608">
        <f t="shared" si="72"/>
        <v>0</v>
      </c>
      <c r="AJ100" s="608">
        <f t="shared" si="72"/>
        <v>0</v>
      </c>
      <c r="AK100" s="608">
        <f t="shared" si="72"/>
        <v>0</v>
      </c>
      <c r="AL100" s="608">
        <f t="shared" si="72"/>
        <v>0</v>
      </c>
      <c r="AM100" s="608">
        <f t="shared" si="72"/>
        <v>0</v>
      </c>
      <c r="AN100" s="608">
        <f t="shared" si="72"/>
        <v>0</v>
      </c>
      <c r="AO100" s="608">
        <f t="shared" si="72"/>
        <v>0</v>
      </c>
    </row>
    <row r="101" spans="1:41" ht="15">
      <c r="A101" s="952"/>
      <c r="B101" s="948"/>
      <c r="C101" s="926"/>
      <c r="D101" s="933"/>
      <c r="E101" s="914"/>
      <c r="F101" s="914"/>
      <c r="G101" s="902"/>
      <c r="H101" s="905"/>
      <c r="I101" s="604"/>
      <c r="J101" s="605" t="s">
        <v>387</v>
      </c>
      <c r="K101" s="606">
        <f>+SUM(L101:AO101)</f>
        <v>0</v>
      </c>
      <c r="L101" s="607"/>
      <c r="M101" s="608"/>
      <c r="N101" s="608"/>
      <c r="O101" s="608"/>
      <c r="P101" s="608"/>
      <c r="Q101" s="608"/>
      <c r="R101" s="608"/>
      <c r="S101" s="608"/>
      <c r="T101" s="608"/>
      <c r="U101" s="608"/>
      <c r="V101" s="608"/>
      <c r="W101" s="608"/>
      <c r="X101" s="608"/>
      <c r="Y101" s="608"/>
      <c r="Z101" s="608"/>
      <c r="AA101" s="608"/>
      <c r="AB101" s="608"/>
      <c r="AC101" s="608"/>
      <c r="AD101" s="608"/>
      <c r="AE101" s="608"/>
      <c r="AF101" s="608"/>
      <c r="AG101" s="608"/>
      <c r="AH101" s="608"/>
      <c r="AI101" s="608"/>
      <c r="AJ101" s="608"/>
      <c r="AK101" s="608"/>
      <c r="AL101" s="608"/>
      <c r="AM101" s="608"/>
      <c r="AN101" s="608"/>
      <c r="AO101" s="608"/>
    </row>
    <row r="102" spans="1:41" ht="15">
      <c r="A102" s="952"/>
      <c r="B102" s="948"/>
      <c r="C102" s="926"/>
      <c r="D102" s="934"/>
      <c r="E102" s="914"/>
      <c r="F102" s="914"/>
      <c r="G102" s="902"/>
      <c r="H102" s="905"/>
      <c r="I102" s="604"/>
      <c r="J102" s="605" t="s">
        <v>382</v>
      </c>
      <c r="K102" s="610">
        <f>+SUM(L102:AO102)</f>
        <v>0</v>
      </c>
      <c r="L102" s="611"/>
      <c r="M102" s="612"/>
      <c r="N102" s="612"/>
      <c r="O102" s="612"/>
      <c r="P102" s="612"/>
      <c r="Q102" s="612"/>
      <c r="R102" s="612"/>
      <c r="S102" s="612"/>
      <c r="T102" s="612"/>
      <c r="U102" s="612"/>
      <c r="V102" s="612"/>
      <c r="W102" s="612"/>
      <c r="X102" s="612"/>
      <c r="Y102" s="612"/>
      <c r="Z102" s="612"/>
      <c r="AA102" s="612"/>
      <c r="AB102" s="612"/>
      <c r="AC102" s="612"/>
      <c r="AD102" s="612"/>
      <c r="AE102" s="612"/>
      <c r="AF102" s="612"/>
      <c r="AG102" s="612"/>
      <c r="AH102" s="612"/>
      <c r="AI102" s="612"/>
      <c r="AJ102" s="612"/>
      <c r="AK102" s="612"/>
      <c r="AL102" s="612"/>
      <c r="AM102" s="612"/>
      <c r="AN102" s="612"/>
      <c r="AO102" s="612"/>
    </row>
    <row r="103" spans="1:41" ht="15">
      <c r="A103" s="952"/>
      <c r="B103" s="948"/>
      <c r="C103" s="926"/>
      <c r="D103" s="934"/>
      <c r="E103" s="914"/>
      <c r="F103" s="914"/>
      <c r="G103" s="902"/>
      <c r="H103" s="905"/>
      <c r="I103" s="604"/>
      <c r="J103" s="613" t="s">
        <v>388</v>
      </c>
      <c r="K103" s="610">
        <f>+SUM(L103:AO103)</f>
        <v>0</v>
      </c>
      <c r="L103" s="614"/>
      <c r="M103" s="615"/>
      <c r="N103" s="615"/>
      <c r="O103" s="615"/>
      <c r="P103" s="615"/>
      <c r="Q103" s="615"/>
      <c r="R103" s="615"/>
      <c r="S103" s="615"/>
      <c r="T103" s="615"/>
      <c r="U103" s="615"/>
      <c r="V103" s="615"/>
      <c r="W103" s="615"/>
      <c r="X103" s="615"/>
      <c r="Y103" s="615"/>
      <c r="Z103" s="615"/>
      <c r="AA103" s="615"/>
      <c r="AB103" s="615"/>
      <c r="AC103" s="615"/>
      <c r="AD103" s="615"/>
      <c r="AE103" s="615"/>
      <c r="AF103" s="615"/>
      <c r="AG103" s="615"/>
      <c r="AH103" s="615"/>
      <c r="AI103" s="615"/>
      <c r="AJ103" s="615"/>
      <c r="AK103" s="615"/>
      <c r="AL103" s="615"/>
      <c r="AM103" s="615"/>
      <c r="AN103" s="615"/>
      <c r="AO103" s="615"/>
    </row>
    <row r="104" spans="1:41" ht="15">
      <c r="A104" s="952"/>
      <c r="B104" s="948"/>
      <c r="C104" s="936"/>
      <c r="D104" s="935"/>
      <c r="E104" s="915"/>
      <c r="F104" s="915"/>
      <c r="G104" s="903"/>
      <c r="H104" s="906"/>
      <c r="I104" s="618"/>
      <c r="J104" s="619" t="s">
        <v>392</v>
      </c>
      <c r="K104" s="620">
        <f>+C99+K99-K102</f>
        <v>0</v>
      </c>
      <c r="L104" s="615">
        <f t="shared" ref="L104" si="73">C99+L101-L102+L103</f>
        <v>0</v>
      </c>
      <c r="M104" s="615">
        <f t="shared" ref="M104:O104" si="74">+L104+M101-M102+M103</f>
        <v>0</v>
      </c>
      <c r="N104" s="615">
        <f t="shared" si="74"/>
        <v>0</v>
      </c>
      <c r="O104" s="615">
        <f t="shared" si="74"/>
        <v>0</v>
      </c>
      <c r="P104" s="615">
        <f t="shared" ref="P104:AO104" si="75">+O104+P101-P102+P103</f>
        <v>0</v>
      </c>
      <c r="Q104" s="615">
        <f t="shared" si="75"/>
        <v>0</v>
      </c>
      <c r="R104" s="615">
        <f t="shared" si="75"/>
        <v>0</v>
      </c>
      <c r="S104" s="615">
        <f t="shared" si="75"/>
        <v>0</v>
      </c>
      <c r="T104" s="615">
        <f t="shared" si="75"/>
        <v>0</v>
      </c>
      <c r="U104" s="615">
        <f t="shared" si="75"/>
        <v>0</v>
      </c>
      <c r="V104" s="615">
        <f t="shared" si="75"/>
        <v>0</v>
      </c>
      <c r="W104" s="615">
        <f t="shared" si="75"/>
        <v>0</v>
      </c>
      <c r="X104" s="615">
        <f t="shared" si="75"/>
        <v>0</v>
      </c>
      <c r="Y104" s="615">
        <f t="shared" si="75"/>
        <v>0</v>
      </c>
      <c r="Z104" s="615">
        <f t="shared" si="75"/>
        <v>0</v>
      </c>
      <c r="AA104" s="615">
        <f t="shared" si="75"/>
        <v>0</v>
      </c>
      <c r="AB104" s="615">
        <f t="shared" si="75"/>
        <v>0</v>
      </c>
      <c r="AC104" s="615">
        <f t="shared" si="75"/>
        <v>0</v>
      </c>
      <c r="AD104" s="615">
        <f t="shared" si="75"/>
        <v>0</v>
      </c>
      <c r="AE104" s="615">
        <f t="shared" si="75"/>
        <v>0</v>
      </c>
      <c r="AF104" s="628">
        <f t="shared" si="75"/>
        <v>0</v>
      </c>
      <c r="AG104" s="615">
        <f t="shared" si="75"/>
        <v>0</v>
      </c>
      <c r="AH104" s="615">
        <f t="shared" si="75"/>
        <v>0</v>
      </c>
      <c r="AI104" s="615">
        <f t="shared" si="75"/>
        <v>0</v>
      </c>
      <c r="AJ104" s="615">
        <f t="shared" si="75"/>
        <v>0</v>
      </c>
      <c r="AK104" s="615">
        <f t="shared" si="75"/>
        <v>0</v>
      </c>
      <c r="AL104" s="615">
        <f t="shared" si="75"/>
        <v>0</v>
      </c>
      <c r="AM104" s="615">
        <f t="shared" si="75"/>
        <v>0</v>
      </c>
      <c r="AN104" s="615">
        <f t="shared" si="75"/>
        <v>0</v>
      </c>
      <c r="AO104" s="615">
        <f t="shared" si="75"/>
        <v>0</v>
      </c>
    </row>
    <row r="105" spans="1:41" ht="15">
      <c r="A105" s="952" t="s">
        <v>417</v>
      </c>
      <c r="B105" s="937" t="s">
        <v>418</v>
      </c>
      <c r="C105" s="925">
        <v>20</v>
      </c>
      <c r="D105" s="917">
        <f>+E105+K105-K107</f>
        <v>20</v>
      </c>
      <c r="E105" s="913">
        <f>+C105+G105-H105</f>
        <v>20</v>
      </c>
      <c r="F105" s="913">
        <f>K105-K107</f>
        <v>0</v>
      </c>
      <c r="G105" s="901">
        <f>+SUM(L107:AO107)+SUM(L109:AO109)</f>
        <v>0</v>
      </c>
      <c r="H105" s="904">
        <f>+SUM(L108:AO108)</f>
        <v>0</v>
      </c>
      <c r="I105" s="600"/>
      <c r="J105" s="601" t="s">
        <v>386</v>
      </c>
      <c r="K105" s="617">
        <f>+SUM(L105:AO105)</f>
        <v>0</v>
      </c>
      <c r="L105" s="603"/>
      <c r="M105" s="603"/>
      <c r="N105" s="603"/>
      <c r="O105" s="603"/>
      <c r="P105" s="603"/>
      <c r="Q105" s="603"/>
      <c r="R105" s="603"/>
      <c r="S105" s="603"/>
      <c r="T105" s="603"/>
      <c r="U105" s="603"/>
      <c r="V105" s="603"/>
      <c r="W105" s="603"/>
      <c r="X105" s="603"/>
      <c r="Y105" s="603"/>
      <c r="Z105" s="603"/>
      <c r="AA105" s="603"/>
      <c r="AB105" s="603"/>
      <c r="AC105" s="603"/>
      <c r="AD105" s="603"/>
      <c r="AE105" s="603"/>
      <c r="AF105" s="603"/>
      <c r="AG105" s="603"/>
      <c r="AH105" s="603"/>
      <c r="AI105" s="603"/>
      <c r="AJ105" s="603"/>
      <c r="AK105" s="603"/>
      <c r="AL105" s="603"/>
      <c r="AM105" s="603"/>
      <c r="AN105" s="603"/>
      <c r="AO105" s="603"/>
    </row>
    <row r="106" spans="1:41" ht="15">
      <c r="A106" s="952"/>
      <c r="B106" s="937"/>
      <c r="C106" s="926"/>
      <c r="D106" s="918"/>
      <c r="E106" s="914"/>
      <c r="F106" s="914"/>
      <c r="G106" s="902"/>
      <c r="H106" s="905"/>
      <c r="I106" s="604"/>
      <c r="J106" s="605" t="s">
        <v>380</v>
      </c>
      <c r="K106" s="606">
        <f>SUM(L106:AO106)</f>
        <v>0</v>
      </c>
      <c r="L106" s="607">
        <f t="shared" ref="L106" si="76">+L105</f>
        <v>0</v>
      </c>
      <c r="M106" s="608">
        <f>+L106+M105-M107</f>
        <v>0</v>
      </c>
      <c r="N106" s="608">
        <f t="shared" ref="N106:AO106" si="77">+M106+N105-N107</f>
        <v>0</v>
      </c>
      <c r="O106" s="608">
        <f t="shared" si="77"/>
        <v>0</v>
      </c>
      <c r="P106" s="608">
        <f t="shared" si="77"/>
        <v>0</v>
      </c>
      <c r="Q106" s="608">
        <f t="shared" si="77"/>
        <v>0</v>
      </c>
      <c r="R106" s="608">
        <f t="shared" si="77"/>
        <v>0</v>
      </c>
      <c r="S106" s="608">
        <f t="shared" si="77"/>
        <v>0</v>
      </c>
      <c r="T106" s="608">
        <f t="shared" si="77"/>
        <v>0</v>
      </c>
      <c r="U106" s="608">
        <f t="shared" si="77"/>
        <v>0</v>
      </c>
      <c r="V106" s="608">
        <f t="shared" si="77"/>
        <v>0</v>
      </c>
      <c r="W106" s="608">
        <f t="shared" si="77"/>
        <v>0</v>
      </c>
      <c r="X106" s="608">
        <f t="shared" si="77"/>
        <v>0</v>
      </c>
      <c r="Y106" s="608">
        <f t="shared" si="77"/>
        <v>0</v>
      </c>
      <c r="Z106" s="608">
        <f t="shared" si="77"/>
        <v>0</v>
      </c>
      <c r="AA106" s="608">
        <f t="shared" si="77"/>
        <v>0</v>
      </c>
      <c r="AB106" s="608">
        <f t="shared" si="77"/>
        <v>0</v>
      </c>
      <c r="AC106" s="608">
        <f t="shared" si="77"/>
        <v>0</v>
      </c>
      <c r="AD106" s="608">
        <f t="shared" si="77"/>
        <v>0</v>
      </c>
      <c r="AE106" s="608">
        <f t="shared" si="77"/>
        <v>0</v>
      </c>
      <c r="AF106" s="608">
        <f t="shared" si="77"/>
        <v>0</v>
      </c>
      <c r="AG106" s="608">
        <f t="shared" si="77"/>
        <v>0</v>
      </c>
      <c r="AH106" s="608">
        <f t="shared" si="77"/>
        <v>0</v>
      </c>
      <c r="AI106" s="608">
        <f t="shared" si="77"/>
        <v>0</v>
      </c>
      <c r="AJ106" s="608">
        <f t="shared" si="77"/>
        <v>0</v>
      </c>
      <c r="AK106" s="608">
        <f t="shared" si="77"/>
        <v>0</v>
      </c>
      <c r="AL106" s="608">
        <f t="shared" si="77"/>
        <v>0</v>
      </c>
      <c r="AM106" s="608">
        <f t="shared" si="77"/>
        <v>0</v>
      </c>
      <c r="AN106" s="608">
        <f t="shared" si="77"/>
        <v>0</v>
      </c>
      <c r="AO106" s="608">
        <f t="shared" si="77"/>
        <v>0</v>
      </c>
    </row>
    <row r="107" spans="1:41" ht="15">
      <c r="A107" s="952"/>
      <c r="B107" s="937"/>
      <c r="C107" s="926"/>
      <c r="D107" s="918"/>
      <c r="E107" s="914"/>
      <c r="F107" s="914"/>
      <c r="G107" s="902"/>
      <c r="H107" s="905"/>
      <c r="I107" s="604"/>
      <c r="J107" s="605" t="s">
        <v>387</v>
      </c>
      <c r="K107" s="606">
        <f>+SUM(L107:AO107)</f>
        <v>0</v>
      </c>
      <c r="L107" s="607"/>
      <c r="M107" s="608"/>
      <c r="N107" s="608"/>
      <c r="O107" s="608"/>
      <c r="P107" s="608"/>
      <c r="Q107" s="608"/>
      <c r="R107" s="608"/>
      <c r="S107" s="608"/>
      <c r="T107" s="608"/>
      <c r="U107" s="608"/>
      <c r="V107" s="608"/>
      <c r="W107" s="608"/>
      <c r="X107" s="608"/>
      <c r="Y107" s="608"/>
      <c r="Z107" s="608"/>
      <c r="AA107" s="608"/>
      <c r="AB107" s="608"/>
      <c r="AC107" s="608"/>
      <c r="AD107" s="608"/>
      <c r="AE107" s="608"/>
      <c r="AF107" s="608"/>
      <c r="AG107" s="608"/>
      <c r="AH107" s="608"/>
      <c r="AI107" s="608"/>
      <c r="AJ107" s="608"/>
      <c r="AK107" s="608"/>
      <c r="AL107" s="608"/>
      <c r="AM107" s="608"/>
      <c r="AN107" s="608"/>
      <c r="AO107" s="608"/>
    </row>
    <row r="108" spans="1:41" ht="15">
      <c r="A108" s="952"/>
      <c r="B108" s="937"/>
      <c r="C108" s="926"/>
      <c r="D108" s="919"/>
      <c r="E108" s="914"/>
      <c r="F108" s="914"/>
      <c r="G108" s="902"/>
      <c r="H108" s="905"/>
      <c r="I108" s="604"/>
      <c r="J108" s="605" t="s">
        <v>382</v>
      </c>
      <c r="K108" s="610">
        <f>+SUM(L108:AO108)</f>
        <v>0</v>
      </c>
      <c r="L108" s="611"/>
      <c r="M108" s="612"/>
      <c r="N108" s="612"/>
      <c r="O108" s="612"/>
      <c r="P108" s="612"/>
      <c r="Q108" s="612"/>
      <c r="R108" s="612"/>
      <c r="S108" s="612"/>
      <c r="T108" s="612"/>
      <c r="U108" s="612"/>
      <c r="V108" s="612"/>
      <c r="W108" s="612"/>
      <c r="X108" s="612"/>
      <c r="Y108" s="612"/>
      <c r="Z108" s="612"/>
      <c r="AA108" s="612"/>
      <c r="AB108" s="612"/>
      <c r="AC108" s="612"/>
      <c r="AD108" s="612"/>
      <c r="AE108" s="612"/>
      <c r="AF108" s="612"/>
      <c r="AG108" s="612"/>
      <c r="AH108" s="612"/>
      <c r="AI108" s="612"/>
      <c r="AJ108" s="612"/>
      <c r="AK108" s="612"/>
      <c r="AL108" s="612"/>
      <c r="AM108" s="612"/>
      <c r="AN108" s="612"/>
      <c r="AO108" s="612"/>
    </row>
    <row r="109" spans="1:41" ht="15">
      <c r="A109" s="952"/>
      <c r="B109" s="937"/>
      <c r="C109" s="926"/>
      <c r="D109" s="919"/>
      <c r="E109" s="914"/>
      <c r="F109" s="914"/>
      <c r="G109" s="902"/>
      <c r="H109" s="905"/>
      <c r="I109" s="604"/>
      <c r="J109" s="613" t="s">
        <v>388</v>
      </c>
      <c r="K109" s="610"/>
      <c r="L109" s="614"/>
      <c r="M109" s="615"/>
      <c r="N109" s="615"/>
      <c r="O109" s="615"/>
      <c r="P109" s="615"/>
      <c r="Q109" s="615"/>
      <c r="R109" s="615"/>
      <c r="S109" s="615"/>
      <c r="T109" s="615"/>
      <c r="U109" s="615"/>
      <c r="V109" s="615"/>
      <c r="W109" s="615"/>
      <c r="X109" s="615"/>
      <c r="Y109" s="615"/>
      <c r="Z109" s="615"/>
      <c r="AA109" s="615"/>
      <c r="AB109" s="615"/>
      <c r="AC109" s="615"/>
      <c r="AD109" s="615"/>
      <c r="AE109" s="615"/>
      <c r="AF109" s="615"/>
      <c r="AG109" s="615"/>
      <c r="AH109" s="615"/>
      <c r="AI109" s="615"/>
      <c r="AJ109" s="615"/>
      <c r="AK109" s="615"/>
      <c r="AL109" s="615"/>
      <c r="AM109" s="615"/>
      <c r="AN109" s="615"/>
      <c r="AO109" s="615"/>
    </row>
    <row r="110" spans="1:41" ht="15">
      <c r="A110" s="952"/>
      <c r="B110" s="937"/>
      <c r="C110" s="936"/>
      <c r="D110" s="920"/>
      <c r="E110" s="915"/>
      <c r="F110" s="915"/>
      <c r="G110" s="903"/>
      <c r="H110" s="906"/>
      <c r="I110" s="618"/>
      <c r="J110" s="619" t="s">
        <v>392</v>
      </c>
      <c r="K110" s="620">
        <f>+C105+K105-K108</f>
        <v>20</v>
      </c>
      <c r="L110" s="615">
        <f t="shared" ref="L110" si="78">C105+L107-L108+L109</f>
        <v>20</v>
      </c>
      <c r="M110" s="615">
        <f t="shared" ref="M110:AO110" si="79">+L110+M107-M108+M109</f>
        <v>20</v>
      </c>
      <c r="N110" s="615">
        <f t="shared" si="79"/>
        <v>20</v>
      </c>
      <c r="O110" s="615">
        <f t="shared" si="79"/>
        <v>20</v>
      </c>
      <c r="P110" s="615">
        <f t="shared" si="79"/>
        <v>20</v>
      </c>
      <c r="Q110" s="615">
        <f t="shared" si="79"/>
        <v>20</v>
      </c>
      <c r="R110" s="615">
        <f t="shared" si="79"/>
        <v>20</v>
      </c>
      <c r="S110" s="615">
        <f t="shared" si="79"/>
        <v>20</v>
      </c>
      <c r="T110" s="615">
        <f t="shared" si="79"/>
        <v>20</v>
      </c>
      <c r="U110" s="615">
        <f t="shared" si="79"/>
        <v>20</v>
      </c>
      <c r="V110" s="615">
        <f t="shared" si="79"/>
        <v>20</v>
      </c>
      <c r="W110" s="615">
        <f t="shared" si="79"/>
        <v>20</v>
      </c>
      <c r="X110" s="615">
        <f t="shared" si="79"/>
        <v>20</v>
      </c>
      <c r="Y110" s="615">
        <f t="shared" si="79"/>
        <v>20</v>
      </c>
      <c r="Z110" s="615">
        <f t="shared" si="79"/>
        <v>20</v>
      </c>
      <c r="AA110" s="615">
        <f t="shared" si="79"/>
        <v>20</v>
      </c>
      <c r="AB110" s="615">
        <f t="shared" si="79"/>
        <v>20</v>
      </c>
      <c r="AC110" s="615">
        <f t="shared" si="79"/>
        <v>20</v>
      </c>
      <c r="AD110" s="615">
        <f t="shared" si="79"/>
        <v>20</v>
      </c>
      <c r="AE110" s="615">
        <f t="shared" si="79"/>
        <v>20</v>
      </c>
      <c r="AF110" s="628">
        <f t="shared" si="79"/>
        <v>20</v>
      </c>
      <c r="AG110" s="615">
        <f t="shared" si="79"/>
        <v>20</v>
      </c>
      <c r="AH110" s="615">
        <f t="shared" si="79"/>
        <v>20</v>
      </c>
      <c r="AI110" s="615">
        <f t="shared" si="79"/>
        <v>20</v>
      </c>
      <c r="AJ110" s="615">
        <f t="shared" si="79"/>
        <v>20</v>
      </c>
      <c r="AK110" s="615">
        <f t="shared" si="79"/>
        <v>20</v>
      </c>
      <c r="AL110" s="615">
        <f t="shared" si="79"/>
        <v>20</v>
      </c>
      <c r="AM110" s="615">
        <f t="shared" si="79"/>
        <v>20</v>
      </c>
      <c r="AN110" s="615">
        <f t="shared" si="79"/>
        <v>20</v>
      </c>
      <c r="AO110" s="615">
        <f t="shared" si="79"/>
        <v>20</v>
      </c>
    </row>
    <row r="111" spans="1:41" ht="15">
      <c r="A111" s="952" t="s">
        <v>419</v>
      </c>
      <c r="B111" s="937" t="s">
        <v>420</v>
      </c>
      <c r="C111" s="925">
        <v>36</v>
      </c>
      <c r="D111" s="917">
        <f>+E111+K111-K113</f>
        <v>36</v>
      </c>
      <c r="E111" s="913">
        <f>+C111+G111-H111</f>
        <v>181</v>
      </c>
      <c r="F111" s="913">
        <f>K111-K113</f>
        <v>-145</v>
      </c>
      <c r="G111" s="901">
        <f>+SUM(L113:AO113)+SUM(L115:AO115)</f>
        <v>145</v>
      </c>
      <c r="H111" s="904"/>
      <c r="I111" s="600"/>
      <c r="J111" s="601" t="s">
        <v>386</v>
      </c>
      <c r="K111" s="617">
        <f>+SUM(L111:AO111)</f>
        <v>0</v>
      </c>
      <c r="L111" s="603"/>
      <c r="M111" s="603"/>
      <c r="N111" s="603"/>
      <c r="O111" s="603"/>
      <c r="P111" s="603"/>
      <c r="Q111" s="603"/>
      <c r="R111" s="603"/>
      <c r="S111" s="603"/>
      <c r="T111" s="603"/>
      <c r="U111" s="603"/>
      <c r="V111" s="603"/>
      <c r="W111" s="603"/>
      <c r="X111" s="603"/>
      <c r="Y111" s="603"/>
      <c r="Z111" s="603"/>
      <c r="AA111" s="603"/>
      <c r="AB111" s="603"/>
      <c r="AC111" s="603"/>
      <c r="AD111" s="603"/>
      <c r="AE111" s="603"/>
      <c r="AF111" s="603"/>
      <c r="AG111" s="603"/>
      <c r="AH111" s="603"/>
      <c r="AI111" s="603"/>
      <c r="AJ111" s="603"/>
      <c r="AK111" s="603"/>
      <c r="AL111" s="603"/>
      <c r="AM111" s="603"/>
      <c r="AN111" s="603"/>
      <c r="AO111" s="603"/>
    </row>
    <row r="112" spans="1:41" ht="15">
      <c r="A112" s="952"/>
      <c r="B112" s="937"/>
      <c r="C112" s="926"/>
      <c r="D112" s="918"/>
      <c r="E112" s="914"/>
      <c r="F112" s="914"/>
      <c r="G112" s="902"/>
      <c r="H112" s="905"/>
      <c r="I112" s="604"/>
      <c r="J112" s="605" t="s">
        <v>380</v>
      </c>
      <c r="K112" s="606">
        <f>SUM(L112:AO112)</f>
        <v>-3770</v>
      </c>
      <c r="L112" s="607">
        <f t="shared" ref="L112" si="80">+L111</f>
        <v>0</v>
      </c>
      <c r="M112" s="608">
        <f t="shared" ref="M112:AO112" si="81">+L112+M111-M113</f>
        <v>0</v>
      </c>
      <c r="N112" s="608">
        <f t="shared" si="81"/>
        <v>0</v>
      </c>
      <c r="O112" s="608">
        <f t="shared" si="81"/>
        <v>0</v>
      </c>
      <c r="P112" s="608">
        <f t="shared" si="81"/>
        <v>-145</v>
      </c>
      <c r="Q112" s="608">
        <f t="shared" si="81"/>
        <v>-145</v>
      </c>
      <c r="R112" s="608">
        <f t="shared" si="81"/>
        <v>-145</v>
      </c>
      <c r="S112" s="608">
        <f t="shared" si="81"/>
        <v>-145</v>
      </c>
      <c r="T112" s="608">
        <f t="shared" si="81"/>
        <v>-145</v>
      </c>
      <c r="U112" s="608">
        <f t="shared" si="81"/>
        <v>-145</v>
      </c>
      <c r="V112" s="608">
        <f t="shared" si="81"/>
        <v>-145</v>
      </c>
      <c r="W112" s="608">
        <f t="shared" si="81"/>
        <v>-145</v>
      </c>
      <c r="X112" s="608">
        <f t="shared" si="81"/>
        <v>-145</v>
      </c>
      <c r="Y112" s="608">
        <f t="shared" si="81"/>
        <v>-145</v>
      </c>
      <c r="Z112" s="608">
        <f t="shared" si="81"/>
        <v>-145</v>
      </c>
      <c r="AA112" s="608">
        <f t="shared" si="81"/>
        <v>-145</v>
      </c>
      <c r="AB112" s="608">
        <f t="shared" si="81"/>
        <v>-145</v>
      </c>
      <c r="AC112" s="608">
        <f t="shared" si="81"/>
        <v>-145</v>
      </c>
      <c r="AD112" s="608">
        <f t="shared" si="81"/>
        <v>-145</v>
      </c>
      <c r="AE112" s="608">
        <f t="shared" si="81"/>
        <v>-145</v>
      </c>
      <c r="AF112" s="608">
        <f t="shared" si="81"/>
        <v>-145</v>
      </c>
      <c r="AG112" s="608">
        <f t="shared" si="81"/>
        <v>-145</v>
      </c>
      <c r="AH112" s="608">
        <f t="shared" si="81"/>
        <v>-145</v>
      </c>
      <c r="AI112" s="608">
        <f t="shared" si="81"/>
        <v>-145</v>
      </c>
      <c r="AJ112" s="608">
        <f t="shared" si="81"/>
        <v>-145</v>
      </c>
      <c r="AK112" s="608">
        <f t="shared" si="81"/>
        <v>-145</v>
      </c>
      <c r="AL112" s="608">
        <f t="shared" si="81"/>
        <v>-145</v>
      </c>
      <c r="AM112" s="608">
        <f t="shared" si="81"/>
        <v>-145</v>
      </c>
      <c r="AN112" s="608">
        <f t="shared" si="81"/>
        <v>-145</v>
      </c>
      <c r="AO112" s="608">
        <f t="shared" si="81"/>
        <v>-145</v>
      </c>
    </row>
    <row r="113" spans="1:41" ht="15">
      <c r="A113" s="952"/>
      <c r="B113" s="937"/>
      <c r="C113" s="926"/>
      <c r="D113" s="918"/>
      <c r="E113" s="914"/>
      <c r="F113" s="914"/>
      <c r="G113" s="902"/>
      <c r="H113" s="905"/>
      <c r="I113" s="604"/>
      <c r="J113" s="605" t="s">
        <v>387</v>
      </c>
      <c r="K113" s="606">
        <f>+SUM(L113:AO113)</f>
        <v>145</v>
      </c>
      <c r="L113" s="607"/>
      <c r="M113" s="608"/>
      <c r="N113" s="608"/>
      <c r="O113" s="608"/>
      <c r="P113" s="608">
        <v>145</v>
      </c>
      <c r="Q113" s="608"/>
      <c r="R113" s="608"/>
      <c r="S113" s="608"/>
      <c r="T113" s="608"/>
      <c r="U113" s="608"/>
      <c r="V113" s="608"/>
      <c r="W113" s="608"/>
      <c r="X113" s="608"/>
      <c r="Y113" s="608"/>
      <c r="Z113" s="608"/>
      <c r="AA113" s="608"/>
      <c r="AB113" s="608"/>
      <c r="AC113" s="608"/>
      <c r="AD113" s="608"/>
      <c r="AE113" s="608"/>
      <c r="AF113" s="608"/>
      <c r="AG113" s="608"/>
      <c r="AH113" s="608"/>
      <c r="AI113" s="608"/>
      <c r="AJ113" s="608"/>
      <c r="AK113" s="608"/>
      <c r="AL113" s="608"/>
      <c r="AM113" s="608"/>
      <c r="AN113" s="608"/>
      <c r="AO113" s="608"/>
    </row>
    <row r="114" spans="1:41" ht="15">
      <c r="A114" s="952"/>
      <c r="B114" s="937"/>
      <c r="C114" s="926"/>
      <c r="D114" s="919"/>
      <c r="E114" s="914"/>
      <c r="F114" s="914"/>
      <c r="G114" s="902"/>
      <c r="H114" s="905"/>
      <c r="I114" s="604"/>
      <c r="J114" s="605" t="s">
        <v>382</v>
      </c>
      <c r="K114" s="610">
        <f>+SUM(L114:AO114)</f>
        <v>30</v>
      </c>
      <c r="L114" s="611"/>
      <c r="M114" s="612"/>
      <c r="N114" s="612"/>
      <c r="O114" s="612"/>
      <c r="P114" s="612"/>
      <c r="Q114" s="612"/>
      <c r="R114" s="612">
        <v>30</v>
      </c>
      <c r="S114" s="612"/>
      <c r="T114" s="612"/>
      <c r="U114" s="612"/>
      <c r="V114" s="612"/>
      <c r="W114" s="612"/>
      <c r="X114" s="612"/>
      <c r="Y114" s="612"/>
      <c r="Z114" s="612"/>
      <c r="AA114" s="612"/>
      <c r="AB114" s="612"/>
      <c r="AC114" s="612"/>
      <c r="AD114" s="612"/>
      <c r="AE114" s="612"/>
      <c r="AF114" s="612"/>
      <c r="AG114" s="612"/>
      <c r="AH114" s="612"/>
      <c r="AI114" s="612"/>
      <c r="AJ114" s="612"/>
      <c r="AK114" s="612"/>
      <c r="AL114" s="612"/>
      <c r="AM114" s="612"/>
      <c r="AN114" s="612"/>
      <c r="AO114" s="612"/>
    </row>
    <row r="115" spans="1:41" ht="15">
      <c r="A115" s="952"/>
      <c r="B115" s="937"/>
      <c r="C115" s="926"/>
      <c r="D115" s="919"/>
      <c r="E115" s="914"/>
      <c r="F115" s="914"/>
      <c r="G115" s="902"/>
      <c r="H115" s="905"/>
      <c r="I115" s="604"/>
      <c r="J115" s="613" t="s">
        <v>388</v>
      </c>
      <c r="K115" s="610"/>
      <c r="L115" s="614"/>
      <c r="M115" s="615"/>
      <c r="N115" s="615"/>
      <c r="O115" s="615"/>
      <c r="P115" s="615"/>
      <c r="Q115" s="615"/>
      <c r="R115" s="615"/>
      <c r="S115" s="615"/>
      <c r="T115" s="615"/>
      <c r="U115" s="615"/>
      <c r="V115" s="615"/>
      <c r="W115" s="615"/>
      <c r="X115" s="615"/>
      <c r="Y115" s="615"/>
      <c r="Z115" s="615"/>
      <c r="AA115" s="615"/>
      <c r="AB115" s="615"/>
      <c r="AC115" s="615"/>
      <c r="AD115" s="615"/>
      <c r="AE115" s="615"/>
      <c r="AF115" s="615"/>
      <c r="AG115" s="615"/>
      <c r="AH115" s="615"/>
      <c r="AI115" s="615"/>
      <c r="AJ115" s="615"/>
      <c r="AK115" s="615"/>
      <c r="AL115" s="615"/>
      <c r="AM115" s="615"/>
      <c r="AN115" s="615"/>
      <c r="AO115" s="615"/>
    </row>
    <row r="116" spans="1:41" ht="15">
      <c r="A116" s="952"/>
      <c r="B116" s="937"/>
      <c r="C116" s="936"/>
      <c r="D116" s="920"/>
      <c r="E116" s="915"/>
      <c r="F116" s="915"/>
      <c r="G116" s="903"/>
      <c r="H116" s="906"/>
      <c r="I116" s="618"/>
      <c r="J116" s="619" t="s">
        <v>392</v>
      </c>
      <c r="K116" s="620">
        <f>+C111+K111-K114</f>
        <v>6</v>
      </c>
      <c r="L116" s="615">
        <f t="shared" ref="L116" si="82">C111+L113-L114+L115</f>
        <v>36</v>
      </c>
      <c r="M116" s="615">
        <f t="shared" ref="M116:AO116" si="83">+L116+M113-M114+M115</f>
        <v>36</v>
      </c>
      <c r="N116" s="615">
        <f t="shared" si="83"/>
        <v>36</v>
      </c>
      <c r="O116" s="615">
        <f t="shared" si="83"/>
        <v>36</v>
      </c>
      <c r="P116" s="615">
        <f t="shared" si="83"/>
        <v>181</v>
      </c>
      <c r="Q116" s="615">
        <f t="shared" si="83"/>
        <v>181</v>
      </c>
      <c r="R116" s="615">
        <f t="shared" si="83"/>
        <v>151</v>
      </c>
      <c r="S116" s="615">
        <f t="shared" si="83"/>
        <v>151</v>
      </c>
      <c r="T116" s="615">
        <f t="shared" si="83"/>
        <v>151</v>
      </c>
      <c r="U116" s="615">
        <f t="shared" si="83"/>
        <v>151</v>
      </c>
      <c r="V116" s="615">
        <f t="shared" si="83"/>
        <v>151</v>
      </c>
      <c r="W116" s="615">
        <f t="shared" si="83"/>
        <v>151</v>
      </c>
      <c r="X116" s="615">
        <f t="shared" si="83"/>
        <v>151</v>
      </c>
      <c r="Y116" s="615">
        <f t="shared" si="83"/>
        <v>151</v>
      </c>
      <c r="Z116" s="615">
        <f t="shared" si="83"/>
        <v>151</v>
      </c>
      <c r="AA116" s="615">
        <f t="shared" si="83"/>
        <v>151</v>
      </c>
      <c r="AB116" s="615">
        <f t="shared" si="83"/>
        <v>151</v>
      </c>
      <c r="AC116" s="615">
        <f t="shared" si="83"/>
        <v>151</v>
      </c>
      <c r="AD116" s="615">
        <f t="shared" si="83"/>
        <v>151</v>
      </c>
      <c r="AE116" s="615">
        <f t="shared" si="83"/>
        <v>151</v>
      </c>
      <c r="AF116" s="628">
        <f t="shared" si="83"/>
        <v>151</v>
      </c>
      <c r="AG116" s="615">
        <f t="shared" si="83"/>
        <v>151</v>
      </c>
      <c r="AH116" s="615">
        <f t="shared" si="83"/>
        <v>151</v>
      </c>
      <c r="AI116" s="615">
        <f t="shared" si="83"/>
        <v>151</v>
      </c>
      <c r="AJ116" s="615">
        <f t="shared" si="83"/>
        <v>151</v>
      </c>
      <c r="AK116" s="615">
        <f t="shared" si="83"/>
        <v>151</v>
      </c>
      <c r="AL116" s="615">
        <f t="shared" si="83"/>
        <v>151</v>
      </c>
      <c r="AM116" s="615">
        <f t="shared" si="83"/>
        <v>151</v>
      </c>
      <c r="AN116" s="615">
        <f t="shared" si="83"/>
        <v>151</v>
      </c>
      <c r="AO116" s="615">
        <f t="shared" si="83"/>
        <v>151</v>
      </c>
    </row>
    <row r="117" spans="1:41" ht="15">
      <c r="A117" s="952" t="s">
        <v>421</v>
      </c>
      <c r="B117" s="937" t="s">
        <v>422</v>
      </c>
      <c r="C117" s="925">
        <v>0</v>
      </c>
      <c r="D117" s="917">
        <f>+E117+K117-K119</f>
        <v>0</v>
      </c>
      <c r="E117" s="913">
        <f>+C117+G117-H117</f>
        <v>26</v>
      </c>
      <c r="F117" s="913">
        <f>K117-K119</f>
        <v>-26</v>
      </c>
      <c r="G117" s="901">
        <f>+SUM(L119:AO119)+SUM(L121:AO121)</f>
        <v>26</v>
      </c>
      <c r="H117" s="904">
        <f>+SUM(L120:AO120)</f>
        <v>0</v>
      </c>
      <c r="I117" s="600"/>
      <c r="J117" s="601" t="s">
        <v>386</v>
      </c>
      <c r="K117" s="617">
        <f>+SUM(L117:AO117)</f>
        <v>0</v>
      </c>
      <c r="L117" s="603"/>
      <c r="M117" s="603"/>
      <c r="N117" s="603"/>
      <c r="O117" s="603"/>
      <c r="P117" s="603"/>
      <c r="Q117" s="603"/>
      <c r="R117" s="603"/>
      <c r="S117" s="603"/>
      <c r="T117" s="603"/>
      <c r="U117" s="603"/>
      <c r="V117" s="603"/>
      <c r="W117" s="603"/>
      <c r="X117" s="603"/>
      <c r="Y117" s="603"/>
      <c r="Z117" s="603"/>
      <c r="AA117" s="603"/>
      <c r="AB117" s="603"/>
      <c r="AC117" s="603"/>
      <c r="AD117" s="603"/>
      <c r="AE117" s="603"/>
      <c r="AF117" s="603"/>
      <c r="AG117" s="603"/>
      <c r="AH117" s="603"/>
      <c r="AI117" s="603"/>
      <c r="AJ117" s="603"/>
      <c r="AK117" s="603"/>
      <c r="AL117" s="603"/>
      <c r="AM117" s="603"/>
      <c r="AN117" s="603"/>
      <c r="AO117" s="603"/>
    </row>
    <row r="118" spans="1:41" ht="15">
      <c r="A118" s="952"/>
      <c r="B118" s="937"/>
      <c r="C118" s="926"/>
      <c r="D118" s="918"/>
      <c r="E118" s="914"/>
      <c r="F118" s="914"/>
      <c r="G118" s="902"/>
      <c r="H118" s="905"/>
      <c r="I118" s="604"/>
      <c r="J118" s="605" t="s">
        <v>380</v>
      </c>
      <c r="K118" s="606">
        <f>SUM(L118:AO118)</f>
        <v>-676</v>
      </c>
      <c r="L118" s="607">
        <f t="shared" ref="L118" si="84">+L117</f>
        <v>0</v>
      </c>
      <c r="M118" s="608">
        <f t="shared" ref="M118:AO118" si="85">+L118+M117-M119</f>
        <v>0</v>
      </c>
      <c r="N118" s="608">
        <f t="shared" si="85"/>
        <v>0</v>
      </c>
      <c r="O118" s="608">
        <f t="shared" si="85"/>
        <v>0</v>
      </c>
      <c r="P118" s="608">
        <f t="shared" si="85"/>
        <v>-26</v>
      </c>
      <c r="Q118" s="608">
        <f t="shared" si="85"/>
        <v>-26</v>
      </c>
      <c r="R118" s="608">
        <f t="shared" si="85"/>
        <v>-26</v>
      </c>
      <c r="S118" s="608">
        <f t="shared" si="85"/>
        <v>-26</v>
      </c>
      <c r="T118" s="608">
        <f t="shared" si="85"/>
        <v>-26</v>
      </c>
      <c r="U118" s="608">
        <f t="shared" si="85"/>
        <v>-26</v>
      </c>
      <c r="V118" s="608">
        <f t="shared" si="85"/>
        <v>-26</v>
      </c>
      <c r="W118" s="608">
        <f t="shared" si="85"/>
        <v>-26</v>
      </c>
      <c r="X118" s="608">
        <f t="shared" si="85"/>
        <v>-26</v>
      </c>
      <c r="Y118" s="608">
        <f t="shared" si="85"/>
        <v>-26</v>
      </c>
      <c r="Z118" s="608">
        <f t="shared" si="85"/>
        <v>-26</v>
      </c>
      <c r="AA118" s="608">
        <f t="shared" si="85"/>
        <v>-26</v>
      </c>
      <c r="AB118" s="608">
        <f t="shared" si="85"/>
        <v>-26</v>
      </c>
      <c r="AC118" s="608">
        <f t="shared" si="85"/>
        <v>-26</v>
      </c>
      <c r="AD118" s="608">
        <f t="shared" si="85"/>
        <v>-26</v>
      </c>
      <c r="AE118" s="608">
        <f t="shared" si="85"/>
        <v>-26</v>
      </c>
      <c r="AF118" s="608">
        <f t="shared" si="85"/>
        <v>-26</v>
      </c>
      <c r="AG118" s="608">
        <f t="shared" si="85"/>
        <v>-26</v>
      </c>
      <c r="AH118" s="608">
        <f t="shared" si="85"/>
        <v>-26</v>
      </c>
      <c r="AI118" s="608">
        <f t="shared" si="85"/>
        <v>-26</v>
      </c>
      <c r="AJ118" s="608">
        <f t="shared" si="85"/>
        <v>-26</v>
      </c>
      <c r="AK118" s="608">
        <f t="shared" si="85"/>
        <v>-26</v>
      </c>
      <c r="AL118" s="608">
        <f t="shared" si="85"/>
        <v>-26</v>
      </c>
      <c r="AM118" s="608">
        <f t="shared" si="85"/>
        <v>-26</v>
      </c>
      <c r="AN118" s="608">
        <f t="shared" si="85"/>
        <v>-26</v>
      </c>
      <c r="AO118" s="608">
        <f t="shared" si="85"/>
        <v>-26</v>
      </c>
    </row>
    <row r="119" spans="1:41" ht="15">
      <c r="A119" s="952"/>
      <c r="B119" s="937"/>
      <c r="C119" s="926"/>
      <c r="D119" s="918"/>
      <c r="E119" s="914"/>
      <c r="F119" s="914"/>
      <c r="G119" s="902"/>
      <c r="H119" s="905"/>
      <c r="I119" s="604"/>
      <c r="J119" s="605" t="s">
        <v>387</v>
      </c>
      <c r="K119" s="606">
        <f>+SUM(L119:AO119)</f>
        <v>26</v>
      </c>
      <c r="L119" s="607"/>
      <c r="M119" s="608"/>
      <c r="N119" s="608"/>
      <c r="O119" s="608"/>
      <c r="P119" s="608">
        <v>26</v>
      </c>
      <c r="Q119" s="608"/>
      <c r="R119" s="608"/>
      <c r="S119" s="608"/>
      <c r="T119" s="608"/>
      <c r="U119" s="608"/>
      <c r="V119" s="608"/>
      <c r="W119" s="608"/>
      <c r="X119" s="608"/>
      <c r="Y119" s="608"/>
      <c r="Z119" s="608"/>
      <c r="AA119" s="608"/>
      <c r="AB119" s="608"/>
      <c r="AC119" s="608"/>
      <c r="AD119" s="608"/>
      <c r="AE119" s="608"/>
      <c r="AF119" s="608"/>
      <c r="AG119" s="608"/>
      <c r="AH119" s="608"/>
      <c r="AI119" s="608"/>
      <c r="AJ119" s="608"/>
      <c r="AK119" s="608"/>
      <c r="AL119" s="608"/>
      <c r="AM119" s="608"/>
      <c r="AN119" s="608"/>
      <c r="AO119" s="608"/>
    </row>
    <row r="120" spans="1:41" ht="15">
      <c r="A120" s="952"/>
      <c r="B120" s="937"/>
      <c r="C120" s="926"/>
      <c r="D120" s="919"/>
      <c r="E120" s="914"/>
      <c r="F120" s="914"/>
      <c r="G120" s="902"/>
      <c r="H120" s="905"/>
      <c r="I120" s="604"/>
      <c r="J120" s="605" t="s">
        <v>382</v>
      </c>
      <c r="K120" s="610">
        <f>+SUM(L120:AO120)</f>
        <v>0</v>
      </c>
      <c r="L120" s="611"/>
      <c r="M120" s="612"/>
      <c r="N120" s="612"/>
      <c r="O120" s="612"/>
      <c r="P120" s="612"/>
      <c r="Q120" s="612"/>
      <c r="R120" s="612"/>
      <c r="S120" s="612"/>
      <c r="T120" s="612"/>
      <c r="U120" s="612"/>
      <c r="V120" s="612"/>
      <c r="W120" s="612"/>
      <c r="X120" s="612"/>
      <c r="Y120" s="612"/>
      <c r="Z120" s="612"/>
      <c r="AA120" s="612"/>
      <c r="AB120" s="612"/>
      <c r="AC120" s="612"/>
      <c r="AD120" s="612"/>
      <c r="AE120" s="612"/>
      <c r="AF120" s="612"/>
      <c r="AG120" s="612"/>
      <c r="AH120" s="612"/>
      <c r="AI120" s="612"/>
      <c r="AJ120" s="612"/>
      <c r="AK120" s="612"/>
      <c r="AL120" s="612"/>
      <c r="AM120" s="612"/>
      <c r="AN120" s="612"/>
      <c r="AO120" s="612"/>
    </row>
    <row r="121" spans="1:41" ht="15">
      <c r="A121" s="952"/>
      <c r="B121" s="937"/>
      <c r="C121" s="926"/>
      <c r="D121" s="919"/>
      <c r="E121" s="914"/>
      <c r="F121" s="914"/>
      <c r="G121" s="902"/>
      <c r="H121" s="905"/>
      <c r="I121" s="604"/>
      <c r="J121" s="613" t="s">
        <v>388</v>
      </c>
      <c r="K121" s="610"/>
      <c r="L121" s="614"/>
      <c r="M121" s="615"/>
      <c r="N121" s="615"/>
      <c r="O121" s="615"/>
      <c r="P121" s="615"/>
      <c r="Q121" s="615"/>
      <c r="R121" s="615"/>
      <c r="S121" s="615"/>
      <c r="T121" s="615"/>
      <c r="U121" s="615"/>
      <c r="V121" s="615"/>
      <c r="W121" s="615"/>
      <c r="X121" s="615"/>
      <c r="Y121" s="615"/>
      <c r="Z121" s="615"/>
      <c r="AA121" s="615"/>
      <c r="AB121" s="615"/>
      <c r="AC121" s="615"/>
      <c r="AD121" s="615"/>
      <c r="AE121" s="615"/>
      <c r="AF121" s="615"/>
      <c r="AG121" s="615"/>
      <c r="AH121" s="615"/>
      <c r="AI121" s="615"/>
      <c r="AJ121" s="615"/>
      <c r="AK121" s="615"/>
      <c r="AL121" s="615"/>
      <c r="AM121" s="615"/>
      <c r="AN121" s="615"/>
      <c r="AO121" s="615"/>
    </row>
    <row r="122" spans="1:41" ht="15">
      <c r="A122" s="952"/>
      <c r="B122" s="937"/>
      <c r="C122" s="936"/>
      <c r="D122" s="920"/>
      <c r="E122" s="915"/>
      <c r="F122" s="915"/>
      <c r="G122" s="903"/>
      <c r="H122" s="906"/>
      <c r="I122" s="618"/>
      <c r="J122" s="619" t="s">
        <v>392</v>
      </c>
      <c r="K122" s="620">
        <f>+C117+K117-K120</f>
        <v>0</v>
      </c>
      <c r="L122" s="615">
        <f t="shared" ref="L122" si="86">C117+L119-L120+L121</f>
        <v>0</v>
      </c>
      <c r="M122" s="615">
        <f t="shared" ref="M122:AO122" si="87">+L122+M119-M120+M121</f>
        <v>0</v>
      </c>
      <c r="N122" s="615">
        <f t="shared" si="87"/>
        <v>0</v>
      </c>
      <c r="O122" s="615">
        <f t="shared" si="87"/>
        <v>0</v>
      </c>
      <c r="P122" s="615">
        <f t="shared" si="87"/>
        <v>26</v>
      </c>
      <c r="Q122" s="615">
        <f t="shared" si="87"/>
        <v>26</v>
      </c>
      <c r="R122" s="615">
        <f t="shared" si="87"/>
        <v>26</v>
      </c>
      <c r="S122" s="615">
        <f t="shared" si="87"/>
        <v>26</v>
      </c>
      <c r="T122" s="615">
        <f t="shared" si="87"/>
        <v>26</v>
      </c>
      <c r="U122" s="615">
        <f t="shared" si="87"/>
        <v>26</v>
      </c>
      <c r="V122" s="615">
        <f t="shared" si="87"/>
        <v>26</v>
      </c>
      <c r="W122" s="615">
        <f t="shared" si="87"/>
        <v>26</v>
      </c>
      <c r="X122" s="615">
        <f t="shared" si="87"/>
        <v>26</v>
      </c>
      <c r="Y122" s="615">
        <f t="shared" si="87"/>
        <v>26</v>
      </c>
      <c r="Z122" s="615">
        <f t="shared" si="87"/>
        <v>26</v>
      </c>
      <c r="AA122" s="615">
        <f t="shared" si="87"/>
        <v>26</v>
      </c>
      <c r="AB122" s="615">
        <f t="shared" si="87"/>
        <v>26</v>
      </c>
      <c r="AC122" s="615">
        <f t="shared" si="87"/>
        <v>26</v>
      </c>
      <c r="AD122" s="615">
        <f t="shared" si="87"/>
        <v>26</v>
      </c>
      <c r="AE122" s="615">
        <f t="shared" si="87"/>
        <v>26</v>
      </c>
      <c r="AF122" s="628">
        <f t="shared" si="87"/>
        <v>26</v>
      </c>
      <c r="AG122" s="615">
        <f t="shared" si="87"/>
        <v>26</v>
      </c>
      <c r="AH122" s="615">
        <f t="shared" si="87"/>
        <v>26</v>
      </c>
      <c r="AI122" s="615">
        <f t="shared" si="87"/>
        <v>26</v>
      </c>
      <c r="AJ122" s="615">
        <f t="shared" si="87"/>
        <v>26</v>
      </c>
      <c r="AK122" s="615">
        <f t="shared" si="87"/>
        <v>26</v>
      </c>
      <c r="AL122" s="615">
        <f t="shared" si="87"/>
        <v>26</v>
      </c>
      <c r="AM122" s="615">
        <f t="shared" si="87"/>
        <v>26</v>
      </c>
      <c r="AN122" s="615">
        <f t="shared" si="87"/>
        <v>26</v>
      </c>
      <c r="AO122" s="615">
        <f t="shared" si="87"/>
        <v>26</v>
      </c>
    </row>
    <row r="123" spans="1:41" ht="15">
      <c r="A123" s="952" t="s">
        <v>423</v>
      </c>
      <c r="B123" s="937" t="s">
        <v>424</v>
      </c>
      <c r="C123" s="925">
        <v>78</v>
      </c>
      <c r="D123" s="917">
        <f>+E123+K123-K125</f>
        <v>78</v>
      </c>
      <c r="E123" s="913">
        <f>+C123+G123-H123</f>
        <v>78</v>
      </c>
      <c r="F123" s="913">
        <f>K123-K125</f>
        <v>0</v>
      </c>
      <c r="G123" s="901">
        <f>+SUM(L125:AO125)+SUM(L127:AO127)</f>
        <v>0</v>
      </c>
      <c r="H123" s="904">
        <f>+SUM(L126:AO126)</f>
        <v>0</v>
      </c>
      <c r="I123" s="600"/>
      <c r="J123" s="601" t="s">
        <v>386</v>
      </c>
      <c r="K123" s="617">
        <f>+SUM(L123:AO123)</f>
        <v>0</v>
      </c>
      <c r="L123" s="603"/>
      <c r="M123" s="603"/>
      <c r="N123" s="603"/>
      <c r="O123" s="603"/>
      <c r="P123" s="603"/>
      <c r="Q123" s="603"/>
      <c r="R123" s="603"/>
      <c r="S123" s="603"/>
      <c r="T123" s="603"/>
      <c r="U123" s="603"/>
      <c r="V123" s="603"/>
      <c r="W123" s="603"/>
      <c r="X123" s="603"/>
      <c r="Y123" s="603"/>
      <c r="Z123" s="603"/>
      <c r="AA123" s="603"/>
      <c r="AB123" s="603"/>
      <c r="AC123" s="603"/>
      <c r="AD123" s="603"/>
      <c r="AE123" s="603"/>
      <c r="AF123" s="603"/>
      <c r="AG123" s="603"/>
      <c r="AH123" s="603"/>
      <c r="AI123" s="603"/>
      <c r="AJ123" s="603"/>
      <c r="AK123" s="603"/>
      <c r="AL123" s="603"/>
      <c r="AM123" s="603"/>
      <c r="AN123" s="603"/>
      <c r="AO123" s="603"/>
    </row>
    <row r="124" spans="1:41" ht="15">
      <c r="A124" s="952"/>
      <c r="B124" s="937"/>
      <c r="C124" s="926"/>
      <c r="D124" s="918"/>
      <c r="E124" s="914"/>
      <c r="F124" s="914"/>
      <c r="G124" s="902"/>
      <c r="H124" s="905"/>
      <c r="I124" s="604"/>
      <c r="J124" s="605" t="s">
        <v>380</v>
      </c>
      <c r="K124" s="606">
        <f>SUM(L124:AO124)</f>
        <v>0</v>
      </c>
      <c r="L124" s="607">
        <f t="shared" ref="L124" si="88">+L123</f>
        <v>0</v>
      </c>
      <c r="M124" s="608">
        <f t="shared" ref="M124:AO124" si="89">+L124+M123-M125</f>
        <v>0</v>
      </c>
      <c r="N124" s="608">
        <f t="shared" si="89"/>
        <v>0</v>
      </c>
      <c r="O124" s="608">
        <f t="shared" si="89"/>
        <v>0</v>
      </c>
      <c r="P124" s="608">
        <f t="shared" si="89"/>
        <v>0</v>
      </c>
      <c r="Q124" s="608">
        <f t="shared" si="89"/>
        <v>0</v>
      </c>
      <c r="R124" s="608">
        <f t="shared" si="89"/>
        <v>0</v>
      </c>
      <c r="S124" s="608">
        <f t="shared" si="89"/>
        <v>0</v>
      </c>
      <c r="T124" s="608">
        <f t="shared" si="89"/>
        <v>0</v>
      </c>
      <c r="U124" s="608">
        <f t="shared" si="89"/>
        <v>0</v>
      </c>
      <c r="V124" s="608">
        <f t="shared" si="89"/>
        <v>0</v>
      </c>
      <c r="W124" s="608">
        <f t="shared" si="89"/>
        <v>0</v>
      </c>
      <c r="X124" s="608">
        <f t="shared" si="89"/>
        <v>0</v>
      </c>
      <c r="Y124" s="608">
        <f t="shared" si="89"/>
        <v>0</v>
      </c>
      <c r="Z124" s="608">
        <f t="shared" si="89"/>
        <v>0</v>
      </c>
      <c r="AA124" s="608">
        <f t="shared" si="89"/>
        <v>0</v>
      </c>
      <c r="AB124" s="608">
        <f t="shared" si="89"/>
        <v>0</v>
      </c>
      <c r="AC124" s="608">
        <f t="shared" si="89"/>
        <v>0</v>
      </c>
      <c r="AD124" s="608">
        <f t="shared" si="89"/>
        <v>0</v>
      </c>
      <c r="AE124" s="608">
        <f t="shared" si="89"/>
        <v>0</v>
      </c>
      <c r="AF124" s="608">
        <f t="shared" si="89"/>
        <v>0</v>
      </c>
      <c r="AG124" s="608">
        <f t="shared" si="89"/>
        <v>0</v>
      </c>
      <c r="AH124" s="608">
        <f t="shared" si="89"/>
        <v>0</v>
      </c>
      <c r="AI124" s="608">
        <f t="shared" si="89"/>
        <v>0</v>
      </c>
      <c r="AJ124" s="608">
        <f t="shared" si="89"/>
        <v>0</v>
      </c>
      <c r="AK124" s="608">
        <f t="shared" si="89"/>
        <v>0</v>
      </c>
      <c r="AL124" s="608">
        <f t="shared" si="89"/>
        <v>0</v>
      </c>
      <c r="AM124" s="608">
        <f t="shared" si="89"/>
        <v>0</v>
      </c>
      <c r="AN124" s="608">
        <f t="shared" si="89"/>
        <v>0</v>
      </c>
      <c r="AO124" s="608">
        <f t="shared" si="89"/>
        <v>0</v>
      </c>
    </row>
    <row r="125" spans="1:41" ht="15">
      <c r="A125" s="952"/>
      <c r="B125" s="937"/>
      <c r="C125" s="926"/>
      <c r="D125" s="918"/>
      <c r="E125" s="914"/>
      <c r="F125" s="914"/>
      <c r="G125" s="902"/>
      <c r="H125" s="905"/>
      <c r="I125" s="604"/>
      <c r="J125" s="605" t="s">
        <v>387</v>
      </c>
      <c r="K125" s="606">
        <f>+SUM(L125:AO125)</f>
        <v>0</v>
      </c>
      <c r="L125" s="607"/>
      <c r="M125" s="608"/>
      <c r="N125" s="608"/>
      <c r="O125" s="608"/>
      <c r="P125" s="608"/>
      <c r="Q125" s="608"/>
      <c r="R125" s="608"/>
      <c r="S125" s="608"/>
      <c r="T125" s="608"/>
      <c r="U125" s="608"/>
      <c r="V125" s="608"/>
      <c r="W125" s="608"/>
      <c r="X125" s="608"/>
      <c r="Y125" s="608"/>
      <c r="Z125" s="608"/>
      <c r="AA125" s="608"/>
      <c r="AB125" s="608"/>
      <c r="AC125" s="608"/>
      <c r="AD125" s="608"/>
      <c r="AE125" s="608"/>
      <c r="AF125" s="608"/>
      <c r="AG125" s="608"/>
      <c r="AH125" s="608"/>
      <c r="AI125" s="608"/>
      <c r="AJ125" s="608"/>
      <c r="AK125" s="608"/>
      <c r="AL125" s="608"/>
      <c r="AM125" s="608"/>
      <c r="AN125" s="608"/>
      <c r="AO125" s="608"/>
    </row>
    <row r="126" spans="1:41" ht="15">
      <c r="A126" s="952"/>
      <c r="B126" s="937"/>
      <c r="C126" s="926"/>
      <c r="D126" s="919"/>
      <c r="E126" s="914"/>
      <c r="F126" s="914"/>
      <c r="G126" s="902"/>
      <c r="H126" s="905"/>
      <c r="I126" s="604"/>
      <c r="J126" s="605" t="s">
        <v>382</v>
      </c>
      <c r="K126" s="610">
        <f>+SUM(L126:AO126)</f>
        <v>0</v>
      </c>
      <c r="L126" s="611"/>
      <c r="M126" s="612"/>
      <c r="N126" s="612"/>
      <c r="O126" s="612"/>
      <c r="P126" s="612"/>
      <c r="Q126" s="612"/>
      <c r="R126" s="612"/>
      <c r="S126" s="612"/>
      <c r="T126" s="612"/>
      <c r="U126" s="612"/>
      <c r="V126" s="612"/>
      <c r="W126" s="612"/>
      <c r="X126" s="612"/>
      <c r="Y126" s="612"/>
      <c r="Z126" s="612"/>
      <c r="AA126" s="612"/>
      <c r="AB126" s="612"/>
      <c r="AC126" s="612"/>
      <c r="AD126" s="612"/>
      <c r="AE126" s="612"/>
      <c r="AF126" s="612"/>
      <c r="AG126" s="612"/>
      <c r="AH126" s="612"/>
      <c r="AI126" s="612"/>
      <c r="AJ126" s="612"/>
      <c r="AK126" s="612"/>
      <c r="AL126" s="612"/>
      <c r="AM126" s="612"/>
      <c r="AN126" s="612"/>
      <c r="AO126" s="612"/>
    </row>
    <row r="127" spans="1:41" ht="15">
      <c r="A127" s="952"/>
      <c r="B127" s="937"/>
      <c r="C127" s="926"/>
      <c r="D127" s="919"/>
      <c r="E127" s="914"/>
      <c r="F127" s="914"/>
      <c r="G127" s="902"/>
      <c r="H127" s="905"/>
      <c r="I127" s="604"/>
      <c r="J127" s="613" t="s">
        <v>388</v>
      </c>
      <c r="K127" s="610"/>
      <c r="L127" s="614"/>
      <c r="M127" s="615"/>
      <c r="N127" s="615"/>
      <c r="O127" s="615"/>
      <c r="P127" s="615"/>
      <c r="Q127" s="615"/>
      <c r="R127" s="615"/>
      <c r="S127" s="615"/>
      <c r="T127" s="615"/>
      <c r="U127" s="615"/>
      <c r="V127" s="615"/>
      <c r="W127" s="615"/>
      <c r="X127" s="615"/>
      <c r="Y127" s="615"/>
      <c r="Z127" s="615"/>
      <c r="AA127" s="615"/>
      <c r="AB127" s="615"/>
      <c r="AC127" s="615"/>
      <c r="AD127" s="615"/>
      <c r="AE127" s="615"/>
      <c r="AF127" s="615"/>
      <c r="AG127" s="615"/>
      <c r="AH127" s="615"/>
      <c r="AI127" s="615"/>
      <c r="AJ127" s="615"/>
      <c r="AK127" s="615"/>
      <c r="AL127" s="615"/>
      <c r="AM127" s="615"/>
      <c r="AN127" s="615"/>
      <c r="AO127" s="615"/>
    </row>
    <row r="128" spans="1:41" ht="15">
      <c r="A128" s="952"/>
      <c r="B128" s="937"/>
      <c r="C128" s="936"/>
      <c r="D128" s="920"/>
      <c r="E128" s="915"/>
      <c r="F128" s="915"/>
      <c r="G128" s="903"/>
      <c r="H128" s="906"/>
      <c r="I128" s="618"/>
      <c r="J128" s="619" t="s">
        <v>392</v>
      </c>
      <c r="K128" s="620">
        <f>+C123+K123-K126</f>
        <v>78</v>
      </c>
      <c r="L128" s="615">
        <f t="shared" ref="L128" si="90">C123+L125-L126+L127</f>
        <v>78</v>
      </c>
      <c r="M128" s="615">
        <f t="shared" ref="M128:AO128" si="91">+L128+M125-M126+M127</f>
        <v>78</v>
      </c>
      <c r="N128" s="615">
        <f t="shared" si="91"/>
        <v>78</v>
      </c>
      <c r="O128" s="615">
        <f t="shared" si="91"/>
        <v>78</v>
      </c>
      <c r="P128" s="615">
        <f t="shared" si="91"/>
        <v>78</v>
      </c>
      <c r="Q128" s="615">
        <f t="shared" si="91"/>
        <v>78</v>
      </c>
      <c r="R128" s="615">
        <f t="shared" si="91"/>
        <v>78</v>
      </c>
      <c r="S128" s="615">
        <f t="shared" si="91"/>
        <v>78</v>
      </c>
      <c r="T128" s="615">
        <f t="shared" si="91"/>
        <v>78</v>
      </c>
      <c r="U128" s="615">
        <f t="shared" si="91"/>
        <v>78</v>
      </c>
      <c r="V128" s="615">
        <f t="shared" si="91"/>
        <v>78</v>
      </c>
      <c r="W128" s="615">
        <f t="shared" si="91"/>
        <v>78</v>
      </c>
      <c r="X128" s="615">
        <f t="shared" si="91"/>
        <v>78</v>
      </c>
      <c r="Y128" s="615">
        <f t="shared" si="91"/>
        <v>78</v>
      </c>
      <c r="Z128" s="615">
        <f t="shared" si="91"/>
        <v>78</v>
      </c>
      <c r="AA128" s="615">
        <f t="shared" si="91"/>
        <v>78</v>
      </c>
      <c r="AB128" s="615">
        <f t="shared" si="91"/>
        <v>78</v>
      </c>
      <c r="AC128" s="615">
        <f t="shared" si="91"/>
        <v>78</v>
      </c>
      <c r="AD128" s="615">
        <f t="shared" si="91"/>
        <v>78</v>
      </c>
      <c r="AE128" s="615">
        <f t="shared" si="91"/>
        <v>78</v>
      </c>
      <c r="AF128" s="628">
        <f t="shared" si="91"/>
        <v>78</v>
      </c>
      <c r="AG128" s="615">
        <f t="shared" si="91"/>
        <v>78</v>
      </c>
      <c r="AH128" s="615">
        <f t="shared" si="91"/>
        <v>78</v>
      </c>
      <c r="AI128" s="615">
        <f t="shared" si="91"/>
        <v>78</v>
      </c>
      <c r="AJ128" s="615">
        <f t="shared" si="91"/>
        <v>78</v>
      </c>
      <c r="AK128" s="615">
        <f t="shared" si="91"/>
        <v>78</v>
      </c>
      <c r="AL128" s="615">
        <f t="shared" si="91"/>
        <v>78</v>
      </c>
      <c r="AM128" s="615">
        <f t="shared" si="91"/>
        <v>78</v>
      </c>
      <c r="AN128" s="615">
        <f t="shared" si="91"/>
        <v>78</v>
      </c>
      <c r="AO128" s="615">
        <f t="shared" si="91"/>
        <v>78</v>
      </c>
    </row>
    <row r="129" spans="1:41" ht="15">
      <c r="A129" s="952" t="s">
        <v>425</v>
      </c>
      <c r="B129" s="937" t="s">
        <v>426</v>
      </c>
      <c r="C129" s="925">
        <v>32</v>
      </c>
      <c r="D129" s="917">
        <f>+E129+K129-K131</f>
        <v>32</v>
      </c>
      <c r="E129" s="913">
        <f>+C129+G129-H129</f>
        <v>32</v>
      </c>
      <c r="F129" s="913">
        <f>K129-K131</f>
        <v>0</v>
      </c>
      <c r="G129" s="901">
        <f>+SUM(L131:AO131)+SUM(L133:AO133)</f>
        <v>0</v>
      </c>
      <c r="H129" s="904">
        <f>+SUM(L132:AO132)</f>
        <v>0</v>
      </c>
      <c r="I129" s="600"/>
      <c r="J129" s="601" t="s">
        <v>386</v>
      </c>
      <c r="K129" s="617">
        <f>+SUM(L129:AO129)</f>
        <v>0</v>
      </c>
      <c r="L129" s="603"/>
      <c r="M129" s="603"/>
      <c r="N129" s="603"/>
      <c r="O129" s="603"/>
      <c r="P129" s="603"/>
      <c r="Q129" s="603"/>
      <c r="R129" s="603"/>
      <c r="S129" s="603"/>
      <c r="T129" s="603"/>
      <c r="U129" s="603"/>
      <c r="V129" s="603"/>
      <c r="W129" s="603"/>
      <c r="X129" s="603"/>
      <c r="Y129" s="603"/>
      <c r="Z129" s="603"/>
      <c r="AA129" s="603"/>
      <c r="AB129" s="603"/>
      <c r="AC129" s="603"/>
      <c r="AD129" s="603"/>
      <c r="AE129" s="603"/>
      <c r="AF129" s="603"/>
      <c r="AG129" s="603"/>
      <c r="AH129" s="603"/>
      <c r="AI129" s="603"/>
      <c r="AJ129" s="603"/>
      <c r="AK129" s="603"/>
      <c r="AL129" s="603"/>
      <c r="AM129" s="603"/>
      <c r="AN129" s="603"/>
      <c r="AO129" s="603"/>
    </row>
    <row r="130" spans="1:41" ht="15">
      <c r="A130" s="952"/>
      <c r="B130" s="937"/>
      <c r="C130" s="926"/>
      <c r="D130" s="918"/>
      <c r="E130" s="914"/>
      <c r="F130" s="914"/>
      <c r="G130" s="902"/>
      <c r="H130" s="905"/>
      <c r="I130" s="604"/>
      <c r="J130" s="605" t="s">
        <v>380</v>
      </c>
      <c r="K130" s="606">
        <f>SUM(L130:AO130)</f>
        <v>0</v>
      </c>
      <c r="L130" s="607">
        <f t="shared" ref="L130" si="92">+L129</f>
        <v>0</v>
      </c>
      <c r="M130" s="608">
        <f t="shared" ref="M130:AO130" si="93">+L130+M129-M131</f>
        <v>0</v>
      </c>
      <c r="N130" s="608">
        <f t="shared" si="93"/>
        <v>0</v>
      </c>
      <c r="O130" s="608">
        <f t="shared" si="93"/>
        <v>0</v>
      </c>
      <c r="P130" s="608">
        <f t="shared" si="93"/>
        <v>0</v>
      </c>
      <c r="Q130" s="608">
        <f t="shared" si="93"/>
        <v>0</v>
      </c>
      <c r="R130" s="608">
        <f t="shared" si="93"/>
        <v>0</v>
      </c>
      <c r="S130" s="608">
        <f t="shared" si="93"/>
        <v>0</v>
      </c>
      <c r="T130" s="608">
        <f t="shared" si="93"/>
        <v>0</v>
      </c>
      <c r="U130" s="608">
        <f t="shared" si="93"/>
        <v>0</v>
      </c>
      <c r="V130" s="608">
        <f t="shared" si="93"/>
        <v>0</v>
      </c>
      <c r="W130" s="608">
        <f t="shared" si="93"/>
        <v>0</v>
      </c>
      <c r="X130" s="608">
        <f t="shared" si="93"/>
        <v>0</v>
      </c>
      <c r="Y130" s="608">
        <f t="shared" si="93"/>
        <v>0</v>
      </c>
      <c r="Z130" s="608">
        <f t="shared" si="93"/>
        <v>0</v>
      </c>
      <c r="AA130" s="608">
        <f t="shared" si="93"/>
        <v>0</v>
      </c>
      <c r="AB130" s="608">
        <f t="shared" si="93"/>
        <v>0</v>
      </c>
      <c r="AC130" s="608">
        <f t="shared" si="93"/>
        <v>0</v>
      </c>
      <c r="AD130" s="608">
        <f t="shared" si="93"/>
        <v>0</v>
      </c>
      <c r="AE130" s="608">
        <f t="shared" si="93"/>
        <v>0</v>
      </c>
      <c r="AF130" s="608">
        <f t="shared" si="93"/>
        <v>0</v>
      </c>
      <c r="AG130" s="608">
        <f t="shared" si="93"/>
        <v>0</v>
      </c>
      <c r="AH130" s="608">
        <f t="shared" si="93"/>
        <v>0</v>
      </c>
      <c r="AI130" s="608">
        <f t="shared" si="93"/>
        <v>0</v>
      </c>
      <c r="AJ130" s="608">
        <f t="shared" si="93"/>
        <v>0</v>
      </c>
      <c r="AK130" s="608">
        <f t="shared" si="93"/>
        <v>0</v>
      </c>
      <c r="AL130" s="608">
        <f t="shared" si="93"/>
        <v>0</v>
      </c>
      <c r="AM130" s="608">
        <f t="shared" si="93"/>
        <v>0</v>
      </c>
      <c r="AN130" s="608">
        <f t="shared" si="93"/>
        <v>0</v>
      </c>
      <c r="AO130" s="608">
        <f t="shared" si="93"/>
        <v>0</v>
      </c>
    </row>
    <row r="131" spans="1:41" ht="15">
      <c r="A131" s="952"/>
      <c r="B131" s="937"/>
      <c r="C131" s="926"/>
      <c r="D131" s="918"/>
      <c r="E131" s="914"/>
      <c r="F131" s="914"/>
      <c r="G131" s="902"/>
      <c r="H131" s="905"/>
      <c r="I131" s="604"/>
      <c r="J131" s="605" t="s">
        <v>387</v>
      </c>
      <c r="K131" s="606">
        <f>+SUM(L131:AO131)</f>
        <v>0</v>
      </c>
      <c r="L131" s="607"/>
      <c r="M131" s="608"/>
      <c r="N131" s="608"/>
      <c r="O131" s="608"/>
      <c r="P131" s="608"/>
      <c r="Q131" s="608"/>
      <c r="R131" s="608"/>
      <c r="S131" s="608"/>
      <c r="T131" s="608"/>
      <c r="U131" s="608"/>
      <c r="V131" s="608"/>
      <c r="W131" s="608"/>
      <c r="X131" s="608"/>
      <c r="Y131" s="608"/>
      <c r="Z131" s="608"/>
      <c r="AA131" s="608"/>
      <c r="AB131" s="608"/>
      <c r="AC131" s="608"/>
      <c r="AD131" s="608"/>
      <c r="AE131" s="608"/>
      <c r="AF131" s="608"/>
      <c r="AG131" s="608"/>
      <c r="AH131" s="608"/>
      <c r="AI131" s="608"/>
      <c r="AJ131" s="608"/>
      <c r="AK131" s="608"/>
      <c r="AL131" s="608"/>
      <c r="AM131" s="608"/>
      <c r="AN131" s="608"/>
      <c r="AO131" s="608"/>
    </row>
    <row r="132" spans="1:41" ht="15">
      <c r="A132" s="952"/>
      <c r="B132" s="937"/>
      <c r="C132" s="926"/>
      <c r="D132" s="919"/>
      <c r="E132" s="914"/>
      <c r="F132" s="914"/>
      <c r="G132" s="902"/>
      <c r="H132" s="905"/>
      <c r="I132" s="604"/>
      <c r="J132" s="605" t="s">
        <v>382</v>
      </c>
      <c r="K132" s="610">
        <f>+SUM(L132:AO132)</f>
        <v>0</v>
      </c>
      <c r="L132" s="611"/>
      <c r="M132" s="612"/>
      <c r="N132" s="612"/>
      <c r="O132" s="612"/>
      <c r="P132" s="612"/>
      <c r="Q132" s="612"/>
      <c r="R132" s="612"/>
      <c r="S132" s="612"/>
      <c r="T132" s="612"/>
      <c r="U132" s="612"/>
      <c r="V132" s="612"/>
      <c r="W132" s="612"/>
      <c r="X132" s="612"/>
      <c r="Y132" s="612"/>
      <c r="Z132" s="612"/>
      <c r="AA132" s="612"/>
      <c r="AB132" s="612"/>
      <c r="AC132" s="612"/>
      <c r="AD132" s="612"/>
      <c r="AE132" s="612"/>
      <c r="AF132" s="612"/>
      <c r="AG132" s="612"/>
      <c r="AH132" s="612"/>
      <c r="AI132" s="612"/>
      <c r="AJ132" s="612"/>
      <c r="AK132" s="612"/>
      <c r="AL132" s="612"/>
      <c r="AM132" s="612"/>
      <c r="AN132" s="612"/>
      <c r="AO132" s="612"/>
    </row>
    <row r="133" spans="1:41" ht="15">
      <c r="A133" s="952"/>
      <c r="B133" s="937"/>
      <c r="C133" s="926"/>
      <c r="D133" s="919"/>
      <c r="E133" s="914"/>
      <c r="F133" s="914"/>
      <c r="G133" s="902"/>
      <c r="H133" s="905"/>
      <c r="I133" s="604"/>
      <c r="J133" s="613" t="s">
        <v>388</v>
      </c>
      <c r="K133" s="610"/>
      <c r="L133" s="614"/>
      <c r="M133" s="615"/>
      <c r="N133" s="615"/>
      <c r="O133" s="615"/>
      <c r="P133" s="615"/>
      <c r="Q133" s="615"/>
      <c r="R133" s="615"/>
      <c r="S133" s="615"/>
      <c r="T133" s="615"/>
      <c r="U133" s="615"/>
      <c r="V133" s="615"/>
      <c r="W133" s="615"/>
      <c r="X133" s="615"/>
      <c r="Y133" s="615"/>
      <c r="Z133" s="615"/>
      <c r="AA133" s="615"/>
      <c r="AB133" s="615"/>
      <c r="AC133" s="615"/>
      <c r="AD133" s="615"/>
      <c r="AE133" s="615"/>
      <c r="AF133" s="615"/>
      <c r="AG133" s="615"/>
      <c r="AH133" s="615"/>
      <c r="AI133" s="615"/>
      <c r="AJ133" s="615"/>
      <c r="AK133" s="615"/>
      <c r="AL133" s="615"/>
      <c r="AM133" s="615"/>
      <c r="AN133" s="615"/>
      <c r="AO133" s="615"/>
    </row>
    <row r="134" spans="1:41" ht="15">
      <c r="A134" s="952"/>
      <c r="B134" s="937"/>
      <c r="C134" s="936"/>
      <c r="D134" s="920"/>
      <c r="E134" s="915"/>
      <c r="F134" s="915"/>
      <c r="G134" s="903"/>
      <c r="H134" s="906"/>
      <c r="I134" s="618"/>
      <c r="J134" s="619" t="s">
        <v>392</v>
      </c>
      <c r="K134" s="620">
        <f>+C129+K129-K132</f>
        <v>32</v>
      </c>
      <c r="L134" s="615">
        <f t="shared" ref="L134" si="94">C129+L131-L132+L133</f>
        <v>32</v>
      </c>
      <c r="M134" s="615">
        <f t="shared" ref="M134:AO134" si="95">+L134+M131-M132+M133</f>
        <v>32</v>
      </c>
      <c r="N134" s="615">
        <f t="shared" si="95"/>
        <v>32</v>
      </c>
      <c r="O134" s="615">
        <f t="shared" si="95"/>
        <v>32</v>
      </c>
      <c r="P134" s="615">
        <f t="shared" si="95"/>
        <v>32</v>
      </c>
      <c r="Q134" s="615">
        <f t="shared" si="95"/>
        <v>32</v>
      </c>
      <c r="R134" s="615">
        <f t="shared" si="95"/>
        <v>32</v>
      </c>
      <c r="S134" s="615">
        <f t="shared" si="95"/>
        <v>32</v>
      </c>
      <c r="T134" s="615">
        <f t="shared" si="95"/>
        <v>32</v>
      </c>
      <c r="U134" s="615">
        <f t="shared" si="95"/>
        <v>32</v>
      </c>
      <c r="V134" s="615">
        <f t="shared" si="95"/>
        <v>32</v>
      </c>
      <c r="W134" s="615">
        <f t="shared" si="95"/>
        <v>32</v>
      </c>
      <c r="X134" s="615">
        <f t="shared" si="95"/>
        <v>32</v>
      </c>
      <c r="Y134" s="615">
        <f t="shared" si="95"/>
        <v>32</v>
      </c>
      <c r="Z134" s="615">
        <f t="shared" si="95"/>
        <v>32</v>
      </c>
      <c r="AA134" s="615">
        <f t="shared" si="95"/>
        <v>32</v>
      </c>
      <c r="AB134" s="615">
        <f t="shared" si="95"/>
        <v>32</v>
      </c>
      <c r="AC134" s="615">
        <f t="shared" si="95"/>
        <v>32</v>
      </c>
      <c r="AD134" s="615">
        <f t="shared" si="95"/>
        <v>32</v>
      </c>
      <c r="AE134" s="615">
        <f t="shared" si="95"/>
        <v>32</v>
      </c>
      <c r="AF134" s="628">
        <f t="shared" si="95"/>
        <v>32</v>
      </c>
      <c r="AG134" s="615">
        <f t="shared" si="95"/>
        <v>32</v>
      </c>
      <c r="AH134" s="615">
        <f t="shared" si="95"/>
        <v>32</v>
      </c>
      <c r="AI134" s="615">
        <f t="shared" si="95"/>
        <v>32</v>
      </c>
      <c r="AJ134" s="615">
        <f t="shared" si="95"/>
        <v>32</v>
      </c>
      <c r="AK134" s="615">
        <f t="shared" si="95"/>
        <v>32</v>
      </c>
      <c r="AL134" s="615">
        <f t="shared" si="95"/>
        <v>32</v>
      </c>
      <c r="AM134" s="615">
        <f t="shared" si="95"/>
        <v>32</v>
      </c>
      <c r="AN134" s="615">
        <f t="shared" si="95"/>
        <v>32</v>
      </c>
      <c r="AO134" s="615">
        <f t="shared" si="95"/>
        <v>32</v>
      </c>
    </row>
    <row r="135" spans="1:41" ht="15">
      <c r="A135" s="952" t="s">
        <v>427</v>
      </c>
      <c r="B135" s="937" t="s">
        <v>428</v>
      </c>
      <c r="C135" s="925">
        <v>161</v>
      </c>
      <c r="D135" s="917">
        <f>+E135+K135-K137</f>
        <v>161</v>
      </c>
      <c r="E135" s="913">
        <f>+C135+G135-H135</f>
        <v>161</v>
      </c>
      <c r="F135" s="913">
        <f>K135-K137</f>
        <v>0</v>
      </c>
      <c r="G135" s="901">
        <f>+SUM(L137:AO137)+SUM(L139:AO139)</f>
        <v>0</v>
      </c>
      <c r="H135" s="904">
        <f>+SUM(L138:AO138)</f>
        <v>0</v>
      </c>
      <c r="I135" s="600"/>
      <c r="J135" s="601" t="s">
        <v>386</v>
      </c>
      <c r="K135" s="617">
        <f>+SUM(L135:AO135)</f>
        <v>0</v>
      </c>
      <c r="L135" s="603"/>
      <c r="M135" s="603"/>
      <c r="N135" s="603"/>
      <c r="O135" s="603"/>
      <c r="P135" s="603"/>
      <c r="Q135" s="603"/>
      <c r="R135" s="603"/>
      <c r="S135" s="603"/>
      <c r="T135" s="603"/>
      <c r="U135" s="603"/>
      <c r="V135" s="603"/>
      <c r="W135" s="603"/>
      <c r="X135" s="603"/>
      <c r="Y135" s="603"/>
      <c r="Z135" s="603"/>
      <c r="AA135" s="603"/>
      <c r="AB135" s="603"/>
      <c r="AC135" s="603"/>
      <c r="AD135" s="603"/>
      <c r="AE135" s="603"/>
      <c r="AF135" s="603"/>
      <c r="AG135" s="603"/>
      <c r="AH135" s="603"/>
      <c r="AI135" s="603"/>
      <c r="AJ135" s="603"/>
      <c r="AK135" s="603"/>
      <c r="AL135" s="603"/>
      <c r="AM135" s="603"/>
      <c r="AN135" s="603"/>
      <c r="AO135" s="603"/>
    </row>
    <row r="136" spans="1:41" ht="15">
      <c r="A136" s="952"/>
      <c r="B136" s="937"/>
      <c r="C136" s="926"/>
      <c r="D136" s="918"/>
      <c r="E136" s="914"/>
      <c r="F136" s="914"/>
      <c r="G136" s="902"/>
      <c r="H136" s="905"/>
      <c r="I136" s="604"/>
      <c r="J136" s="605" t="s">
        <v>380</v>
      </c>
      <c r="K136" s="606">
        <f>SUM(L136:AO136)</f>
        <v>0</v>
      </c>
      <c r="L136" s="607">
        <f t="shared" ref="L136" si="96">+L135</f>
        <v>0</v>
      </c>
      <c r="M136" s="608">
        <f t="shared" ref="M136:AO136" si="97">+L136+M135-M137</f>
        <v>0</v>
      </c>
      <c r="N136" s="608">
        <f t="shared" si="97"/>
        <v>0</v>
      </c>
      <c r="O136" s="608">
        <f t="shared" si="97"/>
        <v>0</v>
      </c>
      <c r="P136" s="608">
        <f t="shared" si="97"/>
        <v>0</v>
      </c>
      <c r="Q136" s="608">
        <f t="shared" si="97"/>
        <v>0</v>
      </c>
      <c r="R136" s="608">
        <f t="shared" si="97"/>
        <v>0</v>
      </c>
      <c r="S136" s="608">
        <f t="shared" si="97"/>
        <v>0</v>
      </c>
      <c r="T136" s="608">
        <f t="shared" si="97"/>
        <v>0</v>
      </c>
      <c r="U136" s="608">
        <f t="shared" si="97"/>
        <v>0</v>
      </c>
      <c r="V136" s="608">
        <f t="shared" si="97"/>
        <v>0</v>
      </c>
      <c r="W136" s="608">
        <f t="shared" si="97"/>
        <v>0</v>
      </c>
      <c r="X136" s="608">
        <f t="shared" si="97"/>
        <v>0</v>
      </c>
      <c r="Y136" s="608">
        <f t="shared" si="97"/>
        <v>0</v>
      </c>
      <c r="Z136" s="608">
        <f t="shared" si="97"/>
        <v>0</v>
      </c>
      <c r="AA136" s="608">
        <f t="shared" si="97"/>
        <v>0</v>
      </c>
      <c r="AB136" s="608">
        <f t="shared" si="97"/>
        <v>0</v>
      </c>
      <c r="AC136" s="608">
        <f t="shared" si="97"/>
        <v>0</v>
      </c>
      <c r="AD136" s="608">
        <f t="shared" si="97"/>
        <v>0</v>
      </c>
      <c r="AE136" s="608">
        <f t="shared" si="97"/>
        <v>0</v>
      </c>
      <c r="AF136" s="608">
        <f t="shared" si="97"/>
        <v>0</v>
      </c>
      <c r="AG136" s="608">
        <f t="shared" si="97"/>
        <v>0</v>
      </c>
      <c r="AH136" s="608">
        <f t="shared" si="97"/>
        <v>0</v>
      </c>
      <c r="AI136" s="608">
        <f t="shared" si="97"/>
        <v>0</v>
      </c>
      <c r="AJ136" s="608">
        <f t="shared" si="97"/>
        <v>0</v>
      </c>
      <c r="AK136" s="608">
        <f t="shared" si="97"/>
        <v>0</v>
      </c>
      <c r="AL136" s="608">
        <f t="shared" si="97"/>
        <v>0</v>
      </c>
      <c r="AM136" s="608">
        <f t="shared" si="97"/>
        <v>0</v>
      </c>
      <c r="AN136" s="608">
        <f t="shared" si="97"/>
        <v>0</v>
      </c>
      <c r="AO136" s="608">
        <f t="shared" si="97"/>
        <v>0</v>
      </c>
    </row>
    <row r="137" spans="1:41" ht="15">
      <c r="A137" s="952"/>
      <c r="B137" s="937"/>
      <c r="C137" s="926"/>
      <c r="D137" s="918"/>
      <c r="E137" s="914"/>
      <c r="F137" s="914"/>
      <c r="G137" s="902"/>
      <c r="H137" s="905"/>
      <c r="I137" s="604"/>
      <c r="J137" s="605" t="s">
        <v>387</v>
      </c>
      <c r="K137" s="606">
        <f>+SUM(L137:AO137)</f>
        <v>0</v>
      </c>
      <c r="L137" s="607"/>
      <c r="M137" s="608"/>
      <c r="N137" s="608"/>
      <c r="O137" s="608"/>
      <c r="P137" s="608"/>
      <c r="Q137" s="608"/>
      <c r="R137" s="608"/>
      <c r="S137" s="608"/>
      <c r="T137" s="608"/>
      <c r="U137" s="608"/>
      <c r="V137" s="608"/>
      <c r="W137" s="608"/>
      <c r="X137" s="608"/>
      <c r="Y137" s="608"/>
      <c r="Z137" s="608"/>
      <c r="AA137" s="608"/>
      <c r="AB137" s="608"/>
      <c r="AC137" s="608"/>
      <c r="AD137" s="608"/>
      <c r="AE137" s="608"/>
      <c r="AF137" s="608"/>
      <c r="AG137" s="608"/>
      <c r="AH137" s="608"/>
      <c r="AI137" s="608"/>
      <c r="AJ137" s="608"/>
      <c r="AK137" s="608"/>
      <c r="AL137" s="608"/>
      <c r="AM137" s="608"/>
      <c r="AN137" s="608"/>
      <c r="AO137" s="608"/>
    </row>
    <row r="138" spans="1:41" ht="15">
      <c r="A138" s="952"/>
      <c r="B138" s="937"/>
      <c r="C138" s="926"/>
      <c r="D138" s="919"/>
      <c r="E138" s="914"/>
      <c r="F138" s="914"/>
      <c r="G138" s="902"/>
      <c r="H138" s="905"/>
      <c r="I138" s="604"/>
      <c r="J138" s="605" t="s">
        <v>382</v>
      </c>
      <c r="K138" s="610">
        <f>+SUM(L138:AO138)</f>
        <v>0</v>
      </c>
      <c r="L138" s="611"/>
      <c r="M138" s="612"/>
      <c r="N138" s="612"/>
      <c r="O138" s="612"/>
      <c r="P138" s="612"/>
      <c r="Q138" s="612"/>
      <c r="R138" s="612"/>
      <c r="S138" s="612"/>
      <c r="T138" s="612"/>
      <c r="U138" s="612"/>
      <c r="V138" s="612"/>
      <c r="W138" s="612"/>
      <c r="X138" s="612"/>
      <c r="Y138" s="612"/>
      <c r="Z138" s="612"/>
      <c r="AA138" s="612"/>
      <c r="AB138" s="612"/>
      <c r="AC138" s="612"/>
      <c r="AD138" s="612"/>
      <c r="AE138" s="612"/>
      <c r="AF138" s="612"/>
      <c r="AG138" s="612"/>
      <c r="AH138" s="612"/>
      <c r="AI138" s="612"/>
      <c r="AJ138" s="612"/>
      <c r="AK138" s="612"/>
      <c r="AL138" s="612"/>
      <c r="AM138" s="612"/>
      <c r="AN138" s="612"/>
      <c r="AO138" s="612"/>
    </row>
    <row r="139" spans="1:41" ht="15">
      <c r="A139" s="952"/>
      <c r="B139" s="937"/>
      <c r="C139" s="926"/>
      <c r="D139" s="919"/>
      <c r="E139" s="914"/>
      <c r="F139" s="914"/>
      <c r="G139" s="902"/>
      <c r="H139" s="905"/>
      <c r="I139" s="604"/>
      <c r="J139" s="613" t="s">
        <v>388</v>
      </c>
      <c r="K139" s="610"/>
      <c r="L139" s="614"/>
      <c r="M139" s="615"/>
      <c r="N139" s="615"/>
      <c r="O139" s="615"/>
      <c r="P139" s="615"/>
      <c r="Q139" s="615"/>
      <c r="R139" s="615"/>
      <c r="S139" s="615"/>
      <c r="T139" s="615"/>
      <c r="U139" s="615"/>
      <c r="V139" s="615"/>
      <c r="W139" s="615"/>
      <c r="X139" s="615"/>
      <c r="Y139" s="615"/>
      <c r="Z139" s="615"/>
      <c r="AA139" s="615"/>
      <c r="AB139" s="615"/>
      <c r="AC139" s="615"/>
      <c r="AD139" s="615"/>
      <c r="AE139" s="615"/>
      <c r="AF139" s="615"/>
      <c r="AG139" s="615"/>
      <c r="AH139" s="615"/>
      <c r="AI139" s="615"/>
      <c r="AJ139" s="615"/>
      <c r="AK139" s="615"/>
      <c r="AL139" s="615"/>
      <c r="AM139" s="615"/>
      <c r="AN139" s="615"/>
      <c r="AO139" s="615"/>
    </row>
    <row r="140" spans="1:41" ht="15">
      <c r="A140" s="952"/>
      <c r="B140" s="937"/>
      <c r="C140" s="936"/>
      <c r="D140" s="920"/>
      <c r="E140" s="915"/>
      <c r="F140" s="915"/>
      <c r="G140" s="903"/>
      <c r="H140" s="906"/>
      <c r="I140" s="618"/>
      <c r="J140" s="619" t="s">
        <v>392</v>
      </c>
      <c r="K140" s="620">
        <f>+C135+K135-K138</f>
        <v>161</v>
      </c>
      <c r="L140" s="615">
        <f t="shared" ref="L140" si="98">C135+L137-L138+L139</f>
        <v>161</v>
      </c>
      <c r="M140" s="615">
        <f t="shared" ref="M140:AO140" si="99">+L140+M137-M138+M139</f>
        <v>161</v>
      </c>
      <c r="N140" s="615">
        <f t="shared" si="99"/>
        <v>161</v>
      </c>
      <c r="O140" s="615">
        <f t="shared" si="99"/>
        <v>161</v>
      </c>
      <c r="P140" s="615">
        <f t="shared" si="99"/>
        <v>161</v>
      </c>
      <c r="Q140" s="615">
        <f t="shared" si="99"/>
        <v>161</v>
      </c>
      <c r="R140" s="615">
        <f t="shared" si="99"/>
        <v>161</v>
      </c>
      <c r="S140" s="615">
        <f t="shared" si="99"/>
        <v>161</v>
      </c>
      <c r="T140" s="615">
        <f t="shared" si="99"/>
        <v>161</v>
      </c>
      <c r="U140" s="615">
        <f t="shared" si="99"/>
        <v>161</v>
      </c>
      <c r="V140" s="615">
        <f t="shared" si="99"/>
        <v>161</v>
      </c>
      <c r="W140" s="615">
        <f t="shared" si="99"/>
        <v>161</v>
      </c>
      <c r="X140" s="615">
        <f t="shared" si="99"/>
        <v>161</v>
      </c>
      <c r="Y140" s="615">
        <f t="shared" si="99"/>
        <v>161</v>
      </c>
      <c r="Z140" s="615">
        <f t="shared" si="99"/>
        <v>161</v>
      </c>
      <c r="AA140" s="615">
        <f t="shared" si="99"/>
        <v>161</v>
      </c>
      <c r="AB140" s="615">
        <f t="shared" si="99"/>
        <v>161</v>
      </c>
      <c r="AC140" s="615">
        <f t="shared" si="99"/>
        <v>161</v>
      </c>
      <c r="AD140" s="615">
        <f t="shared" si="99"/>
        <v>161</v>
      </c>
      <c r="AE140" s="615">
        <f t="shared" si="99"/>
        <v>161</v>
      </c>
      <c r="AF140" s="628">
        <f t="shared" si="99"/>
        <v>161</v>
      </c>
      <c r="AG140" s="615">
        <f t="shared" si="99"/>
        <v>161</v>
      </c>
      <c r="AH140" s="615">
        <f t="shared" si="99"/>
        <v>161</v>
      </c>
      <c r="AI140" s="615">
        <f t="shared" si="99"/>
        <v>161</v>
      </c>
      <c r="AJ140" s="615">
        <f t="shared" si="99"/>
        <v>161</v>
      </c>
      <c r="AK140" s="615">
        <f t="shared" si="99"/>
        <v>161</v>
      </c>
      <c r="AL140" s="615">
        <f t="shared" si="99"/>
        <v>161</v>
      </c>
      <c r="AM140" s="615">
        <f t="shared" si="99"/>
        <v>161</v>
      </c>
      <c r="AN140" s="615">
        <f t="shared" si="99"/>
        <v>161</v>
      </c>
      <c r="AO140" s="615">
        <f t="shared" si="99"/>
        <v>161</v>
      </c>
    </row>
    <row r="141" spans="1:41" ht="15">
      <c r="A141" s="952" t="s">
        <v>429</v>
      </c>
      <c r="B141" s="937" t="s">
        <v>430</v>
      </c>
      <c r="C141" s="925">
        <v>221</v>
      </c>
      <c r="D141" s="917">
        <f>+E141+K141-K143</f>
        <v>187</v>
      </c>
      <c r="E141" s="913">
        <f>+C141+G141-H141</f>
        <v>187</v>
      </c>
      <c r="F141" s="913">
        <f>K141-K143</f>
        <v>0</v>
      </c>
      <c r="G141" s="901">
        <f>+SUM(L143:AO143)+SUM(L145:AO145)</f>
        <v>0</v>
      </c>
      <c r="H141" s="904">
        <f>+SUM(L144:AO144)</f>
        <v>34</v>
      </c>
      <c r="I141" s="600"/>
      <c r="J141" s="601" t="s">
        <v>386</v>
      </c>
      <c r="K141" s="617">
        <f>+SUM(L141:AO141)</f>
        <v>0</v>
      </c>
      <c r="L141" s="603"/>
      <c r="M141" s="603"/>
      <c r="N141" s="603"/>
      <c r="O141" s="603"/>
      <c r="P141" s="603"/>
      <c r="Q141" s="603"/>
      <c r="R141" s="603"/>
      <c r="S141" s="603"/>
      <c r="T141" s="603"/>
      <c r="U141" s="603"/>
      <c r="V141" s="603"/>
      <c r="W141" s="603"/>
      <c r="X141" s="603"/>
      <c r="Y141" s="603"/>
      <c r="Z141" s="603"/>
      <c r="AA141" s="603"/>
      <c r="AB141" s="603"/>
      <c r="AC141" s="603"/>
      <c r="AD141" s="603"/>
      <c r="AE141" s="603"/>
      <c r="AF141" s="603"/>
      <c r="AG141" s="603"/>
      <c r="AH141" s="603"/>
      <c r="AI141" s="603"/>
      <c r="AJ141" s="603"/>
      <c r="AK141" s="603"/>
      <c r="AL141" s="603"/>
      <c r="AM141" s="603"/>
      <c r="AN141" s="603"/>
      <c r="AO141" s="603"/>
    </row>
    <row r="142" spans="1:41" ht="15">
      <c r="A142" s="952"/>
      <c r="B142" s="937"/>
      <c r="C142" s="926"/>
      <c r="D142" s="918"/>
      <c r="E142" s="914"/>
      <c r="F142" s="914"/>
      <c r="G142" s="902"/>
      <c r="H142" s="905"/>
      <c r="I142" s="604"/>
      <c r="J142" s="605" t="s">
        <v>380</v>
      </c>
      <c r="K142" s="606">
        <f>SUM(L142:AO142)</f>
        <v>0</v>
      </c>
      <c r="L142" s="607">
        <f t="shared" ref="L142" si="100">+L141</f>
        <v>0</v>
      </c>
      <c r="M142" s="608">
        <f t="shared" ref="M142:AO142" si="101">+L142+M141-M143</f>
        <v>0</v>
      </c>
      <c r="N142" s="608">
        <f t="shared" si="101"/>
        <v>0</v>
      </c>
      <c r="O142" s="608">
        <f t="shared" si="101"/>
        <v>0</v>
      </c>
      <c r="P142" s="608">
        <f t="shared" si="101"/>
        <v>0</v>
      </c>
      <c r="Q142" s="608">
        <f t="shared" si="101"/>
        <v>0</v>
      </c>
      <c r="R142" s="608">
        <f t="shared" si="101"/>
        <v>0</v>
      </c>
      <c r="S142" s="608">
        <f t="shared" si="101"/>
        <v>0</v>
      </c>
      <c r="T142" s="608">
        <f t="shared" si="101"/>
        <v>0</v>
      </c>
      <c r="U142" s="608">
        <f t="shared" si="101"/>
        <v>0</v>
      </c>
      <c r="V142" s="608">
        <f t="shared" si="101"/>
        <v>0</v>
      </c>
      <c r="W142" s="608">
        <f t="shared" si="101"/>
        <v>0</v>
      </c>
      <c r="X142" s="608">
        <f t="shared" si="101"/>
        <v>0</v>
      </c>
      <c r="Y142" s="608">
        <f t="shared" si="101"/>
        <v>0</v>
      </c>
      <c r="Z142" s="608">
        <f t="shared" si="101"/>
        <v>0</v>
      </c>
      <c r="AA142" s="608">
        <f t="shared" si="101"/>
        <v>0</v>
      </c>
      <c r="AB142" s="608">
        <f t="shared" si="101"/>
        <v>0</v>
      </c>
      <c r="AC142" s="608">
        <f t="shared" si="101"/>
        <v>0</v>
      </c>
      <c r="AD142" s="608">
        <f t="shared" si="101"/>
        <v>0</v>
      </c>
      <c r="AE142" s="608">
        <f t="shared" si="101"/>
        <v>0</v>
      </c>
      <c r="AF142" s="608">
        <f t="shared" si="101"/>
        <v>0</v>
      </c>
      <c r="AG142" s="608">
        <f t="shared" si="101"/>
        <v>0</v>
      </c>
      <c r="AH142" s="608">
        <f t="shared" si="101"/>
        <v>0</v>
      </c>
      <c r="AI142" s="608">
        <f t="shared" si="101"/>
        <v>0</v>
      </c>
      <c r="AJ142" s="608">
        <f t="shared" si="101"/>
        <v>0</v>
      </c>
      <c r="AK142" s="608">
        <f t="shared" si="101"/>
        <v>0</v>
      </c>
      <c r="AL142" s="608">
        <f t="shared" si="101"/>
        <v>0</v>
      </c>
      <c r="AM142" s="608">
        <f t="shared" si="101"/>
        <v>0</v>
      </c>
      <c r="AN142" s="608">
        <f t="shared" si="101"/>
        <v>0</v>
      </c>
      <c r="AO142" s="608">
        <f t="shared" si="101"/>
        <v>0</v>
      </c>
    </row>
    <row r="143" spans="1:41" ht="15">
      <c r="A143" s="952"/>
      <c r="B143" s="937"/>
      <c r="C143" s="926"/>
      <c r="D143" s="918"/>
      <c r="E143" s="914"/>
      <c r="F143" s="914"/>
      <c r="G143" s="902"/>
      <c r="H143" s="905"/>
      <c r="I143" s="604"/>
      <c r="J143" s="605" t="s">
        <v>387</v>
      </c>
      <c r="K143" s="606">
        <f>+SUM(L143:AO143)</f>
        <v>0</v>
      </c>
      <c r="L143" s="607"/>
      <c r="M143" s="608"/>
      <c r="N143" s="608"/>
      <c r="O143" s="608"/>
      <c r="P143" s="608"/>
      <c r="Q143" s="608"/>
      <c r="R143" s="608"/>
      <c r="S143" s="608"/>
      <c r="T143" s="608"/>
      <c r="U143" s="608"/>
      <c r="V143" s="608"/>
      <c r="W143" s="608"/>
      <c r="X143" s="608"/>
      <c r="Y143" s="608"/>
      <c r="Z143" s="608"/>
      <c r="AA143" s="608"/>
      <c r="AB143" s="608"/>
      <c r="AC143" s="608"/>
      <c r="AD143" s="608"/>
      <c r="AE143" s="608"/>
      <c r="AF143" s="608"/>
      <c r="AG143" s="608"/>
      <c r="AH143" s="608"/>
      <c r="AI143" s="608"/>
      <c r="AJ143" s="608"/>
      <c r="AK143" s="608"/>
      <c r="AL143" s="608"/>
      <c r="AM143" s="608"/>
      <c r="AN143" s="608"/>
      <c r="AO143" s="608"/>
    </row>
    <row r="144" spans="1:41" ht="15">
      <c r="A144" s="952"/>
      <c r="B144" s="937"/>
      <c r="C144" s="926"/>
      <c r="D144" s="919"/>
      <c r="E144" s="914"/>
      <c r="F144" s="914"/>
      <c r="G144" s="902"/>
      <c r="H144" s="905"/>
      <c r="I144" s="604"/>
      <c r="J144" s="605" t="s">
        <v>382</v>
      </c>
      <c r="K144" s="610">
        <f>+SUM(L144:AO144)</f>
        <v>34</v>
      </c>
      <c r="L144" s="611">
        <v>34</v>
      </c>
      <c r="M144" s="612"/>
      <c r="N144" s="612"/>
      <c r="O144" s="612"/>
      <c r="P144" s="612"/>
      <c r="Q144" s="612"/>
      <c r="R144" s="612"/>
      <c r="S144" s="612"/>
      <c r="T144" s="612"/>
      <c r="U144" s="612"/>
      <c r="V144" s="612"/>
      <c r="W144" s="612"/>
      <c r="X144" s="612"/>
      <c r="Y144" s="612"/>
      <c r="Z144" s="612"/>
      <c r="AA144" s="612"/>
      <c r="AB144" s="612"/>
      <c r="AC144" s="612"/>
      <c r="AD144" s="612"/>
      <c r="AE144" s="612"/>
      <c r="AF144" s="612"/>
      <c r="AG144" s="612"/>
      <c r="AH144" s="612"/>
      <c r="AI144" s="612"/>
      <c r="AJ144" s="612"/>
      <c r="AK144" s="612"/>
      <c r="AL144" s="612"/>
      <c r="AM144" s="612"/>
      <c r="AN144" s="612"/>
      <c r="AO144" s="612"/>
    </row>
    <row r="145" spans="1:41" ht="15">
      <c r="A145" s="952"/>
      <c r="B145" s="937"/>
      <c r="C145" s="926"/>
      <c r="D145" s="919"/>
      <c r="E145" s="914"/>
      <c r="F145" s="914"/>
      <c r="G145" s="902"/>
      <c r="H145" s="905"/>
      <c r="I145" s="604"/>
      <c r="J145" s="613" t="s">
        <v>388</v>
      </c>
      <c r="K145" s="610"/>
      <c r="L145" s="614"/>
      <c r="M145" s="615"/>
      <c r="N145" s="615"/>
      <c r="O145" s="615"/>
      <c r="P145" s="615"/>
      <c r="Q145" s="615"/>
      <c r="R145" s="615"/>
      <c r="S145" s="615"/>
      <c r="T145" s="615"/>
      <c r="U145" s="615"/>
      <c r="V145" s="615"/>
      <c r="W145" s="615"/>
      <c r="X145" s="615"/>
      <c r="Y145" s="615"/>
      <c r="Z145" s="615"/>
      <c r="AA145" s="615"/>
      <c r="AB145" s="615"/>
      <c r="AC145" s="615"/>
      <c r="AD145" s="615"/>
      <c r="AE145" s="615"/>
      <c r="AF145" s="615"/>
      <c r="AG145" s="615"/>
      <c r="AH145" s="615"/>
      <c r="AI145" s="615"/>
      <c r="AJ145" s="615"/>
      <c r="AK145" s="615"/>
      <c r="AL145" s="615"/>
      <c r="AM145" s="615"/>
      <c r="AN145" s="615"/>
      <c r="AO145" s="615"/>
    </row>
    <row r="146" spans="1:41" ht="15">
      <c r="A146" s="952"/>
      <c r="B146" s="937"/>
      <c r="C146" s="936"/>
      <c r="D146" s="920"/>
      <c r="E146" s="915"/>
      <c r="F146" s="915"/>
      <c r="G146" s="903"/>
      <c r="H146" s="906"/>
      <c r="I146" s="618"/>
      <c r="J146" s="619" t="s">
        <v>392</v>
      </c>
      <c r="K146" s="620">
        <f>+C141+K141-K144</f>
        <v>187</v>
      </c>
      <c r="L146" s="615">
        <f t="shared" ref="L146" si="102">C141+L143-L144+L145</f>
        <v>187</v>
      </c>
      <c r="M146" s="615">
        <f t="shared" ref="M146:AO146" si="103">+L146+M143-M144+M145</f>
        <v>187</v>
      </c>
      <c r="N146" s="615">
        <f t="shared" si="103"/>
        <v>187</v>
      </c>
      <c r="O146" s="615">
        <f t="shared" si="103"/>
        <v>187</v>
      </c>
      <c r="P146" s="615">
        <f t="shared" si="103"/>
        <v>187</v>
      </c>
      <c r="Q146" s="615">
        <f t="shared" si="103"/>
        <v>187</v>
      </c>
      <c r="R146" s="615">
        <f t="shared" si="103"/>
        <v>187</v>
      </c>
      <c r="S146" s="615">
        <f t="shared" si="103"/>
        <v>187</v>
      </c>
      <c r="T146" s="615">
        <f t="shared" si="103"/>
        <v>187</v>
      </c>
      <c r="U146" s="615">
        <f t="shared" si="103"/>
        <v>187</v>
      </c>
      <c r="V146" s="615">
        <f t="shared" si="103"/>
        <v>187</v>
      </c>
      <c r="W146" s="615">
        <f t="shared" si="103"/>
        <v>187</v>
      </c>
      <c r="X146" s="615">
        <f t="shared" si="103"/>
        <v>187</v>
      </c>
      <c r="Y146" s="615">
        <f t="shared" si="103"/>
        <v>187</v>
      </c>
      <c r="Z146" s="615">
        <f t="shared" si="103"/>
        <v>187</v>
      </c>
      <c r="AA146" s="615">
        <f t="shared" si="103"/>
        <v>187</v>
      </c>
      <c r="AB146" s="615">
        <f t="shared" si="103"/>
        <v>187</v>
      </c>
      <c r="AC146" s="615">
        <f t="shared" si="103"/>
        <v>187</v>
      </c>
      <c r="AD146" s="615">
        <f t="shared" si="103"/>
        <v>187</v>
      </c>
      <c r="AE146" s="615">
        <f t="shared" si="103"/>
        <v>187</v>
      </c>
      <c r="AF146" s="628">
        <f t="shared" si="103"/>
        <v>187</v>
      </c>
      <c r="AG146" s="615">
        <f t="shared" si="103"/>
        <v>187</v>
      </c>
      <c r="AH146" s="615">
        <f t="shared" si="103"/>
        <v>187</v>
      </c>
      <c r="AI146" s="615">
        <f t="shared" si="103"/>
        <v>187</v>
      </c>
      <c r="AJ146" s="615">
        <f t="shared" si="103"/>
        <v>187</v>
      </c>
      <c r="AK146" s="615">
        <f t="shared" si="103"/>
        <v>187</v>
      </c>
      <c r="AL146" s="615">
        <f t="shared" si="103"/>
        <v>187</v>
      </c>
      <c r="AM146" s="615">
        <f t="shared" si="103"/>
        <v>187</v>
      </c>
      <c r="AN146" s="615">
        <f t="shared" si="103"/>
        <v>187</v>
      </c>
      <c r="AO146" s="615">
        <f t="shared" si="103"/>
        <v>187</v>
      </c>
    </row>
    <row r="147" spans="1:41" ht="15">
      <c r="A147" s="952" t="s">
        <v>431</v>
      </c>
      <c r="B147" s="937" t="s">
        <v>432</v>
      </c>
      <c r="C147" s="925">
        <v>14</v>
      </c>
      <c r="D147" s="917">
        <f>+E147+K147-K149</f>
        <v>11</v>
      </c>
      <c r="E147" s="913">
        <f>+C147+G147-H147</f>
        <v>62</v>
      </c>
      <c r="F147" s="913">
        <f>K147-K149</f>
        <v>-51</v>
      </c>
      <c r="G147" s="901">
        <f>+SUM(L149:AO149)+SUM(L151:AO151)</f>
        <v>51</v>
      </c>
      <c r="H147" s="904">
        <f>+SUM(L150:AO150)</f>
        <v>3</v>
      </c>
      <c r="I147" s="600"/>
      <c r="J147" s="601" t="s">
        <v>386</v>
      </c>
      <c r="K147" s="617">
        <f>+SUM(L147:AO147)</f>
        <v>0</v>
      </c>
      <c r="L147" s="603"/>
      <c r="M147" s="603"/>
      <c r="N147" s="603"/>
      <c r="O147" s="603"/>
      <c r="P147" s="603"/>
      <c r="Q147" s="603"/>
      <c r="R147" s="603"/>
      <c r="S147" s="603"/>
      <c r="T147" s="603"/>
      <c r="U147" s="603"/>
      <c r="V147" s="603"/>
      <c r="W147" s="603"/>
      <c r="X147" s="603"/>
      <c r="Y147" s="603"/>
      <c r="Z147" s="603"/>
      <c r="AA147" s="603"/>
      <c r="AB147" s="603"/>
      <c r="AC147" s="603"/>
      <c r="AD147" s="603"/>
      <c r="AE147" s="603"/>
      <c r="AF147" s="603"/>
      <c r="AG147" s="603"/>
      <c r="AH147" s="603"/>
      <c r="AI147" s="603"/>
      <c r="AJ147" s="603"/>
      <c r="AK147" s="603"/>
      <c r="AL147" s="603"/>
      <c r="AM147" s="603"/>
      <c r="AN147" s="603"/>
      <c r="AO147" s="603"/>
    </row>
    <row r="148" spans="1:41" ht="15">
      <c r="A148" s="952"/>
      <c r="B148" s="937"/>
      <c r="C148" s="926"/>
      <c r="D148" s="918"/>
      <c r="E148" s="914"/>
      <c r="F148" s="914"/>
      <c r="G148" s="902"/>
      <c r="H148" s="905"/>
      <c r="I148" s="604"/>
      <c r="J148" s="605" t="s">
        <v>380</v>
      </c>
      <c r="K148" s="606">
        <f>SUM(L148:AO148)</f>
        <v>-1326</v>
      </c>
      <c r="L148" s="607">
        <f t="shared" ref="L148" si="104">+L147</f>
        <v>0</v>
      </c>
      <c r="M148" s="608">
        <f t="shared" ref="M148:AO148" si="105">+L148+M147-M149</f>
        <v>0</v>
      </c>
      <c r="N148" s="608">
        <f t="shared" si="105"/>
        <v>0</v>
      </c>
      <c r="O148" s="608">
        <f t="shared" si="105"/>
        <v>0</v>
      </c>
      <c r="P148" s="608">
        <f t="shared" si="105"/>
        <v>-51</v>
      </c>
      <c r="Q148" s="608">
        <f t="shared" si="105"/>
        <v>-51</v>
      </c>
      <c r="R148" s="608">
        <f t="shared" si="105"/>
        <v>-51</v>
      </c>
      <c r="S148" s="608">
        <f t="shared" si="105"/>
        <v>-51</v>
      </c>
      <c r="T148" s="608">
        <f t="shared" si="105"/>
        <v>-51</v>
      </c>
      <c r="U148" s="608">
        <f t="shared" si="105"/>
        <v>-51</v>
      </c>
      <c r="V148" s="608">
        <f t="shared" si="105"/>
        <v>-51</v>
      </c>
      <c r="W148" s="608">
        <f t="shared" si="105"/>
        <v>-51</v>
      </c>
      <c r="X148" s="608">
        <f t="shared" si="105"/>
        <v>-51</v>
      </c>
      <c r="Y148" s="608">
        <f t="shared" si="105"/>
        <v>-51</v>
      </c>
      <c r="Z148" s="608">
        <f t="shared" si="105"/>
        <v>-51</v>
      </c>
      <c r="AA148" s="608">
        <f t="shared" si="105"/>
        <v>-51</v>
      </c>
      <c r="AB148" s="608">
        <f t="shared" si="105"/>
        <v>-51</v>
      </c>
      <c r="AC148" s="608">
        <f t="shared" si="105"/>
        <v>-51</v>
      </c>
      <c r="AD148" s="608">
        <f t="shared" si="105"/>
        <v>-51</v>
      </c>
      <c r="AE148" s="608">
        <f t="shared" si="105"/>
        <v>-51</v>
      </c>
      <c r="AF148" s="608">
        <f t="shared" si="105"/>
        <v>-51</v>
      </c>
      <c r="AG148" s="608">
        <f t="shared" si="105"/>
        <v>-51</v>
      </c>
      <c r="AH148" s="608">
        <f t="shared" si="105"/>
        <v>-51</v>
      </c>
      <c r="AI148" s="608">
        <f t="shared" si="105"/>
        <v>-51</v>
      </c>
      <c r="AJ148" s="608">
        <f t="shared" si="105"/>
        <v>-51</v>
      </c>
      <c r="AK148" s="608">
        <f t="shared" si="105"/>
        <v>-51</v>
      </c>
      <c r="AL148" s="608">
        <f t="shared" si="105"/>
        <v>-51</v>
      </c>
      <c r="AM148" s="608">
        <f t="shared" si="105"/>
        <v>-51</v>
      </c>
      <c r="AN148" s="608">
        <f t="shared" si="105"/>
        <v>-51</v>
      </c>
      <c r="AO148" s="608">
        <f t="shared" si="105"/>
        <v>-51</v>
      </c>
    </row>
    <row r="149" spans="1:41" ht="15">
      <c r="A149" s="952"/>
      <c r="B149" s="937"/>
      <c r="C149" s="926"/>
      <c r="D149" s="918"/>
      <c r="E149" s="914"/>
      <c r="F149" s="914"/>
      <c r="G149" s="902"/>
      <c r="H149" s="905"/>
      <c r="I149" s="604"/>
      <c r="J149" s="605" t="s">
        <v>387</v>
      </c>
      <c r="K149" s="606">
        <f>+SUM(L149:AO149)</f>
        <v>51</v>
      </c>
      <c r="L149" s="607"/>
      <c r="M149" s="608"/>
      <c r="N149" s="608"/>
      <c r="O149" s="608"/>
      <c r="P149" s="608">
        <v>51</v>
      </c>
      <c r="Q149" s="608"/>
      <c r="R149" s="608"/>
      <c r="S149" s="608"/>
      <c r="T149" s="608"/>
      <c r="U149" s="608"/>
      <c r="V149" s="608"/>
      <c r="W149" s="608"/>
      <c r="X149" s="608"/>
      <c r="Y149" s="608"/>
      <c r="Z149" s="608"/>
      <c r="AA149" s="608"/>
      <c r="AB149" s="608"/>
      <c r="AC149" s="608"/>
      <c r="AD149" s="608"/>
      <c r="AE149" s="608"/>
      <c r="AF149" s="608"/>
      <c r="AG149" s="608"/>
      <c r="AH149" s="608"/>
      <c r="AI149" s="608"/>
      <c r="AJ149" s="608"/>
      <c r="AK149" s="608"/>
      <c r="AL149" s="608"/>
      <c r="AM149" s="608"/>
      <c r="AN149" s="608"/>
      <c r="AO149" s="608"/>
    </row>
    <row r="150" spans="1:41" ht="15">
      <c r="A150" s="952"/>
      <c r="B150" s="937"/>
      <c r="C150" s="926"/>
      <c r="D150" s="919"/>
      <c r="E150" s="914"/>
      <c r="F150" s="914"/>
      <c r="G150" s="902"/>
      <c r="H150" s="905"/>
      <c r="I150" s="604"/>
      <c r="J150" s="605" t="s">
        <v>382</v>
      </c>
      <c r="K150" s="610">
        <f>+SUM(L150:AO150)</f>
        <v>3</v>
      </c>
      <c r="L150" s="611"/>
      <c r="M150" s="612"/>
      <c r="N150" s="612"/>
      <c r="O150" s="612"/>
      <c r="P150" s="612"/>
      <c r="Q150" s="612">
        <v>3</v>
      </c>
      <c r="R150" s="612"/>
      <c r="S150" s="612"/>
      <c r="T150" s="612"/>
      <c r="U150" s="612"/>
      <c r="V150" s="612"/>
      <c r="W150" s="612"/>
      <c r="X150" s="612"/>
      <c r="Y150" s="612"/>
      <c r="Z150" s="612"/>
      <c r="AA150" s="612"/>
      <c r="AB150" s="612"/>
      <c r="AC150" s="612"/>
      <c r="AD150" s="612"/>
      <c r="AE150" s="612"/>
      <c r="AF150" s="612"/>
      <c r="AG150" s="612"/>
      <c r="AH150" s="612"/>
      <c r="AI150" s="612"/>
      <c r="AJ150" s="612"/>
      <c r="AK150" s="612"/>
      <c r="AL150" s="612"/>
      <c r="AM150" s="612"/>
      <c r="AN150" s="612"/>
      <c r="AO150" s="612"/>
    </row>
    <row r="151" spans="1:41" ht="15">
      <c r="A151" s="952"/>
      <c r="B151" s="937"/>
      <c r="C151" s="926"/>
      <c r="D151" s="919"/>
      <c r="E151" s="914"/>
      <c r="F151" s="914"/>
      <c r="G151" s="902"/>
      <c r="H151" s="905"/>
      <c r="I151" s="604"/>
      <c r="J151" s="613" t="s">
        <v>388</v>
      </c>
      <c r="K151" s="610"/>
      <c r="L151" s="614"/>
      <c r="M151" s="615"/>
      <c r="N151" s="615"/>
      <c r="O151" s="615"/>
      <c r="P151" s="615"/>
      <c r="Q151" s="615"/>
      <c r="R151" s="615"/>
      <c r="S151" s="615"/>
      <c r="T151" s="615"/>
      <c r="U151" s="615"/>
      <c r="V151" s="615"/>
      <c r="W151" s="615"/>
      <c r="X151" s="615"/>
      <c r="Y151" s="615"/>
      <c r="Z151" s="615"/>
      <c r="AA151" s="615"/>
      <c r="AB151" s="615"/>
      <c r="AC151" s="615"/>
      <c r="AD151" s="615"/>
      <c r="AE151" s="615"/>
      <c r="AF151" s="615"/>
      <c r="AG151" s="615"/>
      <c r="AH151" s="615"/>
      <c r="AI151" s="615"/>
      <c r="AJ151" s="615"/>
      <c r="AK151" s="615"/>
      <c r="AL151" s="615"/>
      <c r="AM151" s="615"/>
      <c r="AN151" s="615"/>
      <c r="AO151" s="615"/>
    </row>
    <row r="152" spans="1:41" ht="15">
      <c r="A152" s="952"/>
      <c r="B152" s="937"/>
      <c r="C152" s="936"/>
      <c r="D152" s="920"/>
      <c r="E152" s="915"/>
      <c r="F152" s="915"/>
      <c r="G152" s="903"/>
      <c r="H152" s="906"/>
      <c r="I152" s="618"/>
      <c r="J152" s="619" t="s">
        <v>392</v>
      </c>
      <c r="K152" s="620">
        <f>+C147+K147-K150</f>
        <v>11</v>
      </c>
      <c r="L152" s="615">
        <f t="shared" ref="L152" si="106">C147+L149-L150+L151</f>
        <v>14</v>
      </c>
      <c r="M152" s="615">
        <f t="shared" ref="M152:AO152" si="107">+L152+M149-M150+M151</f>
        <v>14</v>
      </c>
      <c r="N152" s="615">
        <f t="shared" si="107"/>
        <v>14</v>
      </c>
      <c r="O152" s="615">
        <f t="shared" si="107"/>
        <v>14</v>
      </c>
      <c r="P152" s="615">
        <f t="shared" si="107"/>
        <v>65</v>
      </c>
      <c r="Q152" s="615">
        <f t="shared" si="107"/>
        <v>62</v>
      </c>
      <c r="R152" s="615">
        <f t="shared" si="107"/>
        <v>62</v>
      </c>
      <c r="S152" s="615">
        <f t="shared" si="107"/>
        <v>62</v>
      </c>
      <c r="T152" s="615">
        <f t="shared" si="107"/>
        <v>62</v>
      </c>
      <c r="U152" s="615">
        <f t="shared" si="107"/>
        <v>62</v>
      </c>
      <c r="V152" s="615">
        <f t="shared" si="107"/>
        <v>62</v>
      </c>
      <c r="W152" s="615">
        <f t="shared" si="107"/>
        <v>62</v>
      </c>
      <c r="X152" s="615">
        <f t="shared" si="107"/>
        <v>62</v>
      </c>
      <c r="Y152" s="615">
        <f t="shared" si="107"/>
        <v>62</v>
      </c>
      <c r="Z152" s="615">
        <f t="shared" si="107"/>
        <v>62</v>
      </c>
      <c r="AA152" s="615">
        <f t="shared" si="107"/>
        <v>62</v>
      </c>
      <c r="AB152" s="615">
        <f t="shared" si="107"/>
        <v>62</v>
      </c>
      <c r="AC152" s="615">
        <f t="shared" si="107"/>
        <v>62</v>
      </c>
      <c r="AD152" s="615">
        <f t="shared" si="107"/>
        <v>62</v>
      </c>
      <c r="AE152" s="615">
        <f t="shared" si="107"/>
        <v>62</v>
      </c>
      <c r="AF152" s="628">
        <f t="shared" si="107"/>
        <v>62</v>
      </c>
      <c r="AG152" s="615">
        <f t="shared" si="107"/>
        <v>62</v>
      </c>
      <c r="AH152" s="615">
        <f t="shared" si="107"/>
        <v>62</v>
      </c>
      <c r="AI152" s="615">
        <f t="shared" si="107"/>
        <v>62</v>
      </c>
      <c r="AJ152" s="615">
        <f t="shared" si="107"/>
        <v>62</v>
      </c>
      <c r="AK152" s="615">
        <f t="shared" si="107"/>
        <v>62</v>
      </c>
      <c r="AL152" s="615">
        <f t="shared" si="107"/>
        <v>62</v>
      </c>
      <c r="AM152" s="615">
        <f t="shared" si="107"/>
        <v>62</v>
      </c>
      <c r="AN152" s="615">
        <f t="shared" si="107"/>
        <v>62</v>
      </c>
      <c r="AO152" s="615">
        <f t="shared" si="107"/>
        <v>62</v>
      </c>
    </row>
    <row r="153" spans="1:41" ht="15">
      <c r="A153" s="952" t="s">
        <v>433</v>
      </c>
      <c r="B153" s="937" t="s">
        <v>434</v>
      </c>
      <c r="C153" s="925">
        <v>15</v>
      </c>
      <c r="D153" s="917">
        <f>+E153+K153-K155</f>
        <v>15</v>
      </c>
      <c r="E153" s="913">
        <f>+C153+G153-H153</f>
        <v>15</v>
      </c>
      <c r="F153" s="913">
        <f>K153-K155</f>
        <v>0</v>
      </c>
      <c r="G153" s="901">
        <f>+SUM(L155:AO155)+SUM(L157:AO157)</f>
        <v>0</v>
      </c>
      <c r="H153" s="904">
        <f>+SUM(L156:AO156)</f>
        <v>0</v>
      </c>
      <c r="I153" s="600"/>
      <c r="J153" s="601" t="s">
        <v>386</v>
      </c>
      <c r="K153" s="617">
        <f>+SUM(L153:AO153)</f>
        <v>0</v>
      </c>
      <c r="L153" s="603"/>
      <c r="M153" s="603"/>
      <c r="N153" s="603"/>
      <c r="O153" s="603"/>
      <c r="P153" s="603"/>
      <c r="Q153" s="603"/>
      <c r="R153" s="603"/>
      <c r="S153" s="603"/>
      <c r="T153" s="603"/>
      <c r="U153" s="603"/>
      <c r="V153" s="603"/>
      <c r="W153" s="603"/>
      <c r="X153" s="603"/>
      <c r="Y153" s="603"/>
      <c r="Z153" s="603"/>
      <c r="AA153" s="603"/>
      <c r="AB153" s="603"/>
      <c r="AC153" s="603"/>
      <c r="AD153" s="603"/>
      <c r="AE153" s="603"/>
      <c r="AF153" s="603"/>
      <c r="AG153" s="603"/>
      <c r="AH153" s="603"/>
      <c r="AI153" s="603"/>
      <c r="AJ153" s="603"/>
      <c r="AK153" s="603"/>
      <c r="AL153" s="603"/>
      <c r="AM153" s="603"/>
      <c r="AN153" s="603"/>
      <c r="AO153" s="603"/>
    </row>
    <row r="154" spans="1:41" ht="15">
      <c r="A154" s="952"/>
      <c r="B154" s="937"/>
      <c r="C154" s="926"/>
      <c r="D154" s="918"/>
      <c r="E154" s="914"/>
      <c r="F154" s="914"/>
      <c r="G154" s="902"/>
      <c r="H154" s="905"/>
      <c r="I154" s="604"/>
      <c r="J154" s="605" t="s">
        <v>380</v>
      </c>
      <c r="K154" s="606">
        <f>SUM(L154:AO154)</f>
        <v>0</v>
      </c>
      <c r="L154" s="607">
        <f t="shared" ref="L154" si="108">+L153</f>
        <v>0</v>
      </c>
      <c r="M154" s="608">
        <f t="shared" ref="M154:AO154" si="109">+L154+M153-M155</f>
        <v>0</v>
      </c>
      <c r="N154" s="608">
        <f t="shared" si="109"/>
        <v>0</v>
      </c>
      <c r="O154" s="608">
        <f t="shared" si="109"/>
        <v>0</v>
      </c>
      <c r="P154" s="608">
        <f t="shared" si="109"/>
        <v>0</v>
      </c>
      <c r="Q154" s="608">
        <f t="shared" si="109"/>
        <v>0</v>
      </c>
      <c r="R154" s="608">
        <f t="shared" si="109"/>
        <v>0</v>
      </c>
      <c r="S154" s="608">
        <f t="shared" si="109"/>
        <v>0</v>
      </c>
      <c r="T154" s="608">
        <f t="shared" si="109"/>
        <v>0</v>
      </c>
      <c r="U154" s="608">
        <f t="shared" si="109"/>
        <v>0</v>
      </c>
      <c r="V154" s="608">
        <f t="shared" si="109"/>
        <v>0</v>
      </c>
      <c r="W154" s="608">
        <f t="shared" si="109"/>
        <v>0</v>
      </c>
      <c r="X154" s="608">
        <f t="shared" si="109"/>
        <v>0</v>
      </c>
      <c r="Y154" s="608">
        <f t="shared" si="109"/>
        <v>0</v>
      </c>
      <c r="Z154" s="608">
        <f t="shared" si="109"/>
        <v>0</v>
      </c>
      <c r="AA154" s="608">
        <f t="shared" si="109"/>
        <v>0</v>
      </c>
      <c r="AB154" s="608">
        <f t="shared" si="109"/>
        <v>0</v>
      </c>
      <c r="AC154" s="608">
        <f t="shared" si="109"/>
        <v>0</v>
      </c>
      <c r="AD154" s="608">
        <f t="shared" si="109"/>
        <v>0</v>
      </c>
      <c r="AE154" s="608">
        <f t="shared" si="109"/>
        <v>0</v>
      </c>
      <c r="AF154" s="608">
        <f t="shared" si="109"/>
        <v>0</v>
      </c>
      <c r="AG154" s="608">
        <f t="shared" si="109"/>
        <v>0</v>
      </c>
      <c r="AH154" s="608">
        <f t="shared" si="109"/>
        <v>0</v>
      </c>
      <c r="AI154" s="608">
        <f t="shared" si="109"/>
        <v>0</v>
      </c>
      <c r="AJ154" s="608">
        <f t="shared" si="109"/>
        <v>0</v>
      </c>
      <c r="AK154" s="608">
        <f t="shared" si="109"/>
        <v>0</v>
      </c>
      <c r="AL154" s="608">
        <f t="shared" si="109"/>
        <v>0</v>
      </c>
      <c r="AM154" s="608">
        <f t="shared" si="109"/>
        <v>0</v>
      </c>
      <c r="AN154" s="608">
        <f t="shared" si="109"/>
        <v>0</v>
      </c>
      <c r="AO154" s="608">
        <f t="shared" si="109"/>
        <v>0</v>
      </c>
    </row>
    <row r="155" spans="1:41" ht="15">
      <c r="A155" s="952"/>
      <c r="B155" s="937"/>
      <c r="C155" s="926"/>
      <c r="D155" s="918"/>
      <c r="E155" s="914"/>
      <c r="F155" s="914"/>
      <c r="G155" s="902"/>
      <c r="H155" s="905"/>
      <c r="I155" s="604"/>
      <c r="J155" s="605" t="s">
        <v>387</v>
      </c>
      <c r="K155" s="606">
        <f>+SUM(L155:AO155)</f>
        <v>0</v>
      </c>
      <c r="L155" s="607"/>
      <c r="M155" s="608"/>
      <c r="N155" s="608"/>
      <c r="O155" s="608"/>
      <c r="P155" s="608"/>
      <c r="Q155" s="608"/>
      <c r="R155" s="608"/>
      <c r="S155" s="608"/>
      <c r="T155" s="608"/>
      <c r="U155" s="608"/>
      <c r="V155" s="608"/>
      <c r="W155" s="608"/>
      <c r="X155" s="608"/>
      <c r="Y155" s="608"/>
      <c r="Z155" s="608"/>
      <c r="AA155" s="608"/>
      <c r="AB155" s="608"/>
      <c r="AC155" s="608"/>
      <c r="AD155" s="608"/>
      <c r="AE155" s="608"/>
      <c r="AF155" s="608"/>
      <c r="AG155" s="608"/>
      <c r="AH155" s="608"/>
      <c r="AI155" s="608"/>
      <c r="AJ155" s="608"/>
      <c r="AK155" s="608"/>
      <c r="AL155" s="608"/>
      <c r="AM155" s="608"/>
      <c r="AN155" s="608"/>
      <c r="AO155" s="608"/>
    </row>
    <row r="156" spans="1:41" ht="15">
      <c r="A156" s="952"/>
      <c r="B156" s="937"/>
      <c r="C156" s="926"/>
      <c r="D156" s="919"/>
      <c r="E156" s="914"/>
      <c r="F156" s="914"/>
      <c r="G156" s="902"/>
      <c r="H156" s="905"/>
      <c r="I156" s="604"/>
      <c r="J156" s="605" t="s">
        <v>382</v>
      </c>
      <c r="K156" s="610">
        <f>+SUM(L156:AO156)</f>
        <v>0</v>
      </c>
      <c r="L156" s="611"/>
      <c r="M156" s="612"/>
      <c r="N156" s="612"/>
      <c r="O156" s="612"/>
      <c r="P156" s="612"/>
      <c r="Q156" s="612"/>
      <c r="R156" s="612"/>
      <c r="S156" s="612"/>
      <c r="T156" s="612"/>
      <c r="U156" s="612"/>
      <c r="V156" s="612"/>
      <c r="W156" s="612"/>
      <c r="X156" s="612"/>
      <c r="Y156" s="612"/>
      <c r="Z156" s="612"/>
      <c r="AA156" s="612"/>
      <c r="AB156" s="612"/>
      <c r="AC156" s="612"/>
      <c r="AD156" s="612"/>
      <c r="AE156" s="612"/>
      <c r="AF156" s="612"/>
      <c r="AG156" s="612"/>
      <c r="AH156" s="612"/>
      <c r="AI156" s="612"/>
      <c r="AJ156" s="612"/>
      <c r="AK156" s="612"/>
      <c r="AL156" s="612"/>
      <c r="AM156" s="612"/>
      <c r="AN156" s="612"/>
      <c r="AO156" s="612"/>
    </row>
    <row r="157" spans="1:41" ht="15">
      <c r="A157" s="952"/>
      <c r="B157" s="937"/>
      <c r="C157" s="926"/>
      <c r="D157" s="919"/>
      <c r="E157" s="914"/>
      <c r="F157" s="914"/>
      <c r="G157" s="902"/>
      <c r="H157" s="905"/>
      <c r="I157" s="604"/>
      <c r="J157" s="613" t="s">
        <v>388</v>
      </c>
      <c r="K157" s="610"/>
      <c r="L157" s="614"/>
      <c r="M157" s="615"/>
      <c r="N157" s="615"/>
      <c r="O157" s="615"/>
      <c r="P157" s="615"/>
      <c r="Q157" s="615"/>
      <c r="R157" s="615"/>
      <c r="S157" s="615"/>
      <c r="T157" s="615"/>
      <c r="U157" s="615"/>
      <c r="V157" s="615"/>
      <c r="W157" s="615"/>
      <c r="X157" s="615"/>
      <c r="Y157" s="615"/>
      <c r="Z157" s="615"/>
      <c r="AA157" s="615"/>
      <c r="AB157" s="615"/>
      <c r="AC157" s="615"/>
      <c r="AD157" s="615"/>
      <c r="AE157" s="615"/>
      <c r="AF157" s="615"/>
      <c r="AG157" s="615"/>
      <c r="AH157" s="615"/>
      <c r="AI157" s="615"/>
      <c r="AJ157" s="615"/>
      <c r="AK157" s="615"/>
      <c r="AL157" s="615"/>
      <c r="AM157" s="615"/>
      <c r="AN157" s="615"/>
      <c r="AO157" s="615"/>
    </row>
    <row r="158" spans="1:41" ht="15">
      <c r="A158" s="952"/>
      <c r="B158" s="937"/>
      <c r="C158" s="936"/>
      <c r="D158" s="920"/>
      <c r="E158" s="915"/>
      <c r="F158" s="915"/>
      <c r="G158" s="903"/>
      <c r="H158" s="906"/>
      <c r="I158" s="618"/>
      <c r="J158" s="619" t="s">
        <v>392</v>
      </c>
      <c r="K158" s="620">
        <f>+C153+K153-K156</f>
        <v>15</v>
      </c>
      <c r="L158" s="615">
        <f t="shared" ref="L158" si="110">C153+L155-L156+L157</f>
        <v>15</v>
      </c>
      <c r="M158" s="615">
        <f t="shared" ref="M158:AO158" si="111">+L158+M155-M156+M157</f>
        <v>15</v>
      </c>
      <c r="N158" s="615">
        <f t="shared" si="111"/>
        <v>15</v>
      </c>
      <c r="O158" s="615">
        <f t="shared" si="111"/>
        <v>15</v>
      </c>
      <c r="P158" s="615">
        <f t="shared" si="111"/>
        <v>15</v>
      </c>
      <c r="Q158" s="615">
        <f t="shared" si="111"/>
        <v>15</v>
      </c>
      <c r="R158" s="615">
        <f t="shared" si="111"/>
        <v>15</v>
      </c>
      <c r="S158" s="615">
        <f t="shared" si="111"/>
        <v>15</v>
      </c>
      <c r="T158" s="615">
        <f t="shared" si="111"/>
        <v>15</v>
      </c>
      <c r="U158" s="615">
        <f t="shared" si="111"/>
        <v>15</v>
      </c>
      <c r="V158" s="615">
        <f t="shared" si="111"/>
        <v>15</v>
      </c>
      <c r="W158" s="615">
        <f t="shared" si="111"/>
        <v>15</v>
      </c>
      <c r="X158" s="615">
        <f t="shared" si="111"/>
        <v>15</v>
      </c>
      <c r="Y158" s="615">
        <f t="shared" si="111"/>
        <v>15</v>
      </c>
      <c r="Z158" s="615">
        <f t="shared" si="111"/>
        <v>15</v>
      </c>
      <c r="AA158" s="615">
        <f t="shared" si="111"/>
        <v>15</v>
      </c>
      <c r="AB158" s="615">
        <f t="shared" si="111"/>
        <v>15</v>
      </c>
      <c r="AC158" s="615">
        <f t="shared" si="111"/>
        <v>15</v>
      </c>
      <c r="AD158" s="615">
        <f t="shared" si="111"/>
        <v>15</v>
      </c>
      <c r="AE158" s="615">
        <f t="shared" si="111"/>
        <v>15</v>
      </c>
      <c r="AF158" s="628">
        <f t="shared" si="111"/>
        <v>15</v>
      </c>
      <c r="AG158" s="615">
        <f t="shared" si="111"/>
        <v>15</v>
      </c>
      <c r="AH158" s="615">
        <f t="shared" si="111"/>
        <v>15</v>
      </c>
      <c r="AI158" s="615">
        <f t="shared" si="111"/>
        <v>15</v>
      </c>
      <c r="AJ158" s="615">
        <f t="shared" si="111"/>
        <v>15</v>
      </c>
      <c r="AK158" s="615">
        <f t="shared" si="111"/>
        <v>15</v>
      </c>
      <c r="AL158" s="615">
        <f t="shared" si="111"/>
        <v>15</v>
      </c>
      <c r="AM158" s="615">
        <f t="shared" si="111"/>
        <v>15</v>
      </c>
      <c r="AN158" s="615">
        <f t="shared" si="111"/>
        <v>15</v>
      </c>
      <c r="AO158" s="615">
        <f t="shared" si="111"/>
        <v>15</v>
      </c>
    </row>
    <row r="159" spans="1:41" ht="15">
      <c r="A159" s="952" t="s">
        <v>435</v>
      </c>
      <c r="B159" s="937" t="s">
        <v>436</v>
      </c>
      <c r="C159" s="925">
        <v>0</v>
      </c>
      <c r="D159" s="917">
        <f>+E159+K159-K161</f>
        <v>0</v>
      </c>
      <c r="E159" s="913">
        <f>+C159+G159-H159</f>
        <v>0</v>
      </c>
      <c r="F159" s="913">
        <f>K159-K161</f>
        <v>0</v>
      </c>
      <c r="G159" s="901">
        <f>+SUM(L161:AO161)+SUM(L163:AO163)</f>
        <v>0</v>
      </c>
      <c r="H159" s="904">
        <f>+SUM(L162:AO162)</f>
        <v>0</v>
      </c>
      <c r="I159" s="600"/>
      <c r="J159" s="601" t="s">
        <v>386</v>
      </c>
      <c r="K159" s="617">
        <f>+SUM(L159:AO159)</f>
        <v>0</v>
      </c>
      <c r="L159" s="603"/>
      <c r="M159" s="603"/>
      <c r="N159" s="603"/>
      <c r="O159" s="603"/>
      <c r="P159" s="603"/>
      <c r="Q159" s="603"/>
      <c r="R159" s="603"/>
      <c r="S159" s="603"/>
      <c r="T159" s="603"/>
      <c r="U159" s="603"/>
      <c r="V159" s="603"/>
      <c r="W159" s="603"/>
      <c r="X159" s="603"/>
      <c r="Y159" s="603"/>
      <c r="Z159" s="603"/>
      <c r="AA159" s="603"/>
      <c r="AB159" s="603"/>
      <c r="AC159" s="603"/>
      <c r="AD159" s="603"/>
      <c r="AE159" s="603"/>
      <c r="AF159" s="603"/>
      <c r="AG159" s="603"/>
      <c r="AH159" s="603"/>
      <c r="AI159" s="603"/>
      <c r="AJ159" s="603"/>
      <c r="AK159" s="603"/>
      <c r="AL159" s="603"/>
      <c r="AM159" s="603"/>
      <c r="AN159" s="603"/>
      <c r="AO159" s="603"/>
    </row>
    <row r="160" spans="1:41" ht="15">
      <c r="A160" s="952"/>
      <c r="B160" s="937"/>
      <c r="C160" s="926"/>
      <c r="D160" s="918"/>
      <c r="E160" s="914"/>
      <c r="F160" s="914"/>
      <c r="G160" s="902"/>
      <c r="H160" s="905"/>
      <c r="I160" s="604"/>
      <c r="J160" s="605" t="s">
        <v>380</v>
      </c>
      <c r="K160" s="606">
        <f>SUM(L160:AO160)</f>
        <v>0</v>
      </c>
      <c r="L160" s="607">
        <f t="shared" ref="L160:L220" si="112">+L159</f>
        <v>0</v>
      </c>
      <c r="M160" s="608">
        <f t="shared" ref="M160:AO160" si="113">+L160+M159-M161</f>
        <v>0</v>
      </c>
      <c r="N160" s="608">
        <f t="shared" si="113"/>
        <v>0</v>
      </c>
      <c r="O160" s="608">
        <f t="shared" si="113"/>
        <v>0</v>
      </c>
      <c r="P160" s="608">
        <f t="shared" si="113"/>
        <v>0</v>
      </c>
      <c r="Q160" s="608">
        <f t="shared" si="113"/>
        <v>0</v>
      </c>
      <c r="R160" s="608">
        <f t="shared" si="113"/>
        <v>0</v>
      </c>
      <c r="S160" s="608">
        <f t="shared" si="113"/>
        <v>0</v>
      </c>
      <c r="T160" s="608">
        <f t="shared" si="113"/>
        <v>0</v>
      </c>
      <c r="U160" s="608">
        <f t="shared" si="113"/>
        <v>0</v>
      </c>
      <c r="V160" s="608">
        <f t="shared" si="113"/>
        <v>0</v>
      </c>
      <c r="W160" s="608">
        <f t="shared" si="113"/>
        <v>0</v>
      </c>
      <c r="X160" s="608">
        <f t="shared" si="113"/>
        <v>0</v>
      </c>
      <c r="Y160" s="608">
        <f t="shared" si="113"/>
        <v>0</v>
      </c>
      <c r="Z160" s="608">
        <f t="shared" si="113"/>
        <v>0</v>
      </c>
      <c r="AA160" s="608">
        <f t="shared" si="113"/>
        <v>0</v>
      </c>
      <c r="AB160" s="608">
        <f t="shared" si="113"/>
        <v>0</v>
      </c>
      <c r="AC160" s="608">
        <f t="shared" si="113"/>
        <v>0</v>
      </c>
      <c r="AD160" s="608">
        <f t="shared" si="113"/>
        <v>0</v>
      </c>
      <c r="AE160" s="608">
        <f t="shared" si="113"/>
        <v>0</v>
      </c>
      <c r="AF160" s="608">
        <f t="shared" si="113"/>
        <v>0</v>
      </c>
      <c r="AG160" s="608">
        <f t="shared" si="113"/>
        <v>0</v>
      </c>
      <c r="AH160" s="608">
        <f t="shared" si="113"/>
        <v>0</v>
      </c>
      <c r="AI160" s="608">
        <f t="shared" si="113"/>
        <v>0</v>
      </c>
      <c r="AJ160" s="608">
        <f t="shared" si="113"/>
        <v>0</v>
      </c>
      <c r="AK160" s="608">
        <f t="shared" si="113"/>
        <v>0</v>
      </c>
      <c r="AL160" s="608">
        <f t="shared" si="113"/>
        <v>0</v>
      </c>
      <c r="AM160" s="608">
        <f t="shared" si="113"/>
        <v>0</v>
      </c>
      <c r="AN160" s="608">
        <f t="shared" si="113"/>
        <v>0</v>
      </c>
      <c r="AO160" s="608">
        <f t="shared" si="113"/>
        <v>0</v>
      </c>
    </row>
    <row r="161" spans="1:41" ht="15">
      <c r="A161" s="952"/>
      <c r="B161" s="937"/>
      <c r="C161" s="926"/>
      <c r="D161" s="918"/>
      <c r="E161" s="914"/>
      <c r="F161" s="914"/>
      <c r="G161" s="902"/>
      <c r="H161" s="905"/>
      <c r="I161" s="604"/>
      <c r="J161" s="605" t="s">
        <v>387</v>
      </c>
      <c r="K161" s="606">
        <f>+SUM(L161:AO161)</f>
        <v>0</v>
      </c>
      <c r="L161" s="607"/>
      <c r="M161" s="608"/>
      <c r="N161" s="608"/>
      <c r="O161" s="608"/>
      <c r="P161" s="608"/>
      <c r="Q161" s="608"/>
      <c r="R161" s="608"/>
      <c r="S161" s="608"/>
      <c r="T161" s="608"/>
      <c r="U161" s="608"/>
      <c r="V161" s="608"/>
      <c r="W161" s="608"/>
      <c r="X161" s="608"/>
      <c r="Y161" s="608"/>
      <c r="Z161" s="608"/>
      <c r="AA161" s="608"/>
      <c r="AB161" s="608"/>
      <c r="AC161" s="608"/>
      <c r="AD161" s="608"/>
      <c r="AE161" s="608"/>
      <c r="AF161" s="608"/>
      <c r="AG161" s="608"/>
      <c r="AH161" s="608"/>
      <c r="AI161" s="608"/>
      <c r="AJ161" s="608"/>
      <c r="AK161" s="608"/>
      <c r="AL161" s="608"/>
      <c r="AM161" s="608"/>
      <c r="AN161" s="608"/>
      <c r="AO161" s="608"/>
    </row>
    <row r="162" spans="1:41" ht="15">
      <c r="A162" s="952"/>
      <c r="B162" s="937"/>
      <c r="C162" s="926"/>
      <c r="D162" s="919"/>
      <c r="E162" s="914"/>
      <c r="F162" s="914"/>
      <c r="G162" s="902"/>
      <c r="H162" s="905"/>
      <c r="I162" s="604"/>
      <c r="J162" s="605" t="s">
        <v>382</v>
      </c>
      <c r="K162" s="610">
        <f>+SUM(L162:AO162)</f>
        <v>0</v>
      </c>
      <c r="L162" s="611"/>
      <c r="M162" s="612"/>
      <c r="N162" s="612"/>
      <c r="O162" s="612"/>
      <c r="P162" s="612"/>
      <c r="Q162" s="612"/>
      <c r="R162" s="612"/>
      <c r="S162" s="612"/>
      <c r="T162" s="612"/>
      <c r="U162" s="612"/>
      <c r="V162" s="612"/>
      <c r="W162" s="612"/>
      <c r="X162" s="612"/>
      <c r="Y162" s="612"/>
      <c r="Z162" s="612"/>
      <c r="AA162" s="612"/>
      <c r="AB162" s="612"/>
      <c r="AC162" s="612"/>
      <c r="AD162" s="612"/>
      <c r="AE162" s="612"/>
      <c r="AF162" s="612"/>
      <c r="AG162" s="612"/>
      <c r="AH162" s="612"/>
      <c r="AI162" s="612"/>
      <c r="AJ162" s="612"/>
      <c r="AK162" s="612"/>
      <c r="AL162" s="612"/>
      <c r="AM162" s="612"/>
      <c r="AN162" s="612"/>
      <c r="AO162" s="612"/>
    </row>
    <row r="163" spans="1:41" ht="15">
      <c r="A163" s="952"/>
      <c r="B163" s="937"/>
      <c r="C163" s="926"/>
      <c r="D163" s="919"/>
      <c r="E163" s="914"/>
      <c r="F163" s="914"/>
      <c r="G163" s="902"/>
      <c r="H163" s="905"/>
      <c r="I163" s="604"/>
      <c r="J163" s="613" t="s">
        <v>388</v>
      </c>
      <c r="K163" s="610">
        <f>+SUM(L163:AO163)</f>
        <v>0</v>
      </c>
      <c r="L163" s="614"/>
      <c r="M163" s="615"/>
      <c r="N163" s="615"/>
      <c r="O163" s="615"/>
      <c r="P163" s="615"/>
      <c r="Q163" s="615"/>
      <c r="R163" s="615"/>
      <c r="S163" s="615"/>
      <c r="T163" s="615"/>
      <c r="U163" s="615"/>
      <c r="V163" s="615"/>
      <c r="W163" s="615"/>
      <c r="X163" s="615"/>
      <c r="Y163" s="615"/>
      <c r="Z163" s="615"/>
      <c r="AA163" s="615"/>
      <c r="AB163" s="615"/>
      <c r="AC163" s="615"/>
      <c r="AD163" s="615"/>
      <c r="AE163" s="615"/>
      <c r="AF163" s="615"/>
      <c r="AG163" s="615"/>
      <c r="AH163" s="615"/>
      <c r="AI163" s="615"/>
      <c r="AJ163" s="615"/>
      <c r="AK163" s="615"/>
      <c r="AL163" s="615"/>
      <c r="AM163" s="615"/>
      <c r="AN163" s="615"/>
      <c r="AO163" s="615"/>
    </row>
    <row r="164" spans="1:41" ht="15">
      <c r="A164" s="952"/>
      <c r="B164" s="937"/>
      <c r="C164" s="936"/>
      <c r="D164" s="920"/>
      <c r="E164" s="915"/>
      <c r="F164" s="915"/>
      <c r="G164" s="903"/>
      <c r="H164" s="906"/>
      <c r="I164" s="618"/>
      <c r="J164" s="619" t="s">
        <v>392</v>
      </c>
      <c r="K164" s="620">
        <f>+C159+K159-K162</f>
        <v>0</v>
      </c>
      <c r="L164" s="615">
        <f t="shared" ref="L164" si="114">C159+L161-L162+L163</f>
        <v>0</v>
      </c>
      <c r="M164" s="615">
        <f t="shared" ref="M164:AO164" si="115">+L164+M161-M162+M163</f>
        <v>0</v>
      </c>
      <c r="N164" s="615">
        <f t="shared" si="115"/>
        <v>0</v>
      </c>
      <c r="O164" s="615">
        <f t="shared" si="115"/>
        <v>0</v>
      </c>
      <c r="P164" s="615">
        <f t="shared" si="115"/>
        <v>0</v>
      </c>
      <c r="Q164" s="615">
        <f t="shared" si="115"/>
        <v>0</v>
      </c>
      <c r="R164" s="615">
        <f t="shared" si="115"/>
        <v>0</v>
      </c>
      <c r="S164" s="615">
        <f t="shared" si="115"/>
        <v>0</v>
      </c>
      <c r="T164" s="615">
        <f t="shared" si="115"/>
        <v>0</v>
      </c>
      <c r="U164" s="615">
        <f t="shared" si="115"/>
        <v>0</v>
      </c>
      <c r="V164" s="615">
        <f t="shared" si="115"/>
        <v>0</v>
      </c>
      <c r="W164" s="615">
        <f t="shared" si="115"/>
        <v>0</v>
      </c>
      <c r="X164" s="615">
        <f t="shared" si="115"/>
        <v>0</v>
      </c>
      <c r="Y164" s="615">
        <f t="shared" si="115"/>
        <v>0</v>
      </c>
      <c r="Z164" s="615">
        <f t="shared" si="115"/>
        <v>0</v>
      </c>
      <c r="AA164" s="615">
        <f t="shared" si="115"/>
        <v>0</v>
      </c>
      <c r="AB164" s="615">
        <f t="shared" si="115"/>
        <v>0</v>
      </c>
      <c r="AC164" s="615">
        <f t="shared" si="115"/>
        <v>0</v>
      </c>
      <c r="AD164" s="615">
        <f t="shared" si="115"/>
        <v>0</v>
      </c>
      <c r="AE164" s="615">
        <f t="shared" si="115"/>
        <v>0</v>
      </c>
      <c r="AF164" s="628">
        <f t="shared" si="115"/>
        <v>0</v>
      </c>
      <c r="AG164" s="615">
        <f t="shared" si="115"/>
        <v>0</v>
      </c>
      <c r="AH164" s="615">
        <f t="shared" si="115"/>
        <v>0</v>
      </c>
      <c r="AI164" s="615">
        <f t="shared" si="115"/>
        <v>0</v>
      </c>
      <c r="AJ164" s="615">
        <f t="shared" si="115"/>
        <v>0</v>
      </c>
      <c r="AK164" s="615">
        <f t="shared" si="115"/>
        <v>0</v>
      </c>
      <c r="AL164" s="615">
        <f t="shared" si="115"/>
        <v>0</v>
      </c>
      <c r="AM164" s="615">
        <f t="shared" si="115"/>
        <v>0</v>
      </c>
      <c r="AN164" s="615">
        <f t="shared" si="115"/>
        <v>0</v>
      </c>
      <c r="AO164" s="615">
        <f t="shared" si="115"/>
        <v>0</v>
      </c>
    </row>
    <row r="165" spans="1:41" ht="15">
      <c r="A165" s="952" t="s">
        <v>437</v>
      </c>
      <c r="B165" s="937" t="s">
        <v>438</v>
      </c>
      <c r="C165" s="925">
        <v>0</v>
      </c>
      <c r="D165" s="917">
        <f>+E165+K165-K167</f>
        <v>0</v>
      </c>
      <c r="E165" s="913">
        <f>+C165+G165-H165</f>
        <v>0</v>
      </c>
      <c r="F165" s="913">
        <f>K165-K167</f>
        <v>0</v>
      </c>
      <c r="G165" s="901">
        <f>+SUM(L167:AO167)+SUM(L169:AO169)</f>
        <v>0</v>
      </c>
      <c r="H165" s="904">
        <f>+SUM(L168:AO168)</f>
        <v>0</v>
      </c>
      <c r="I165" s="600"/>
      <c r="J165" s="601" t="s">
        <v>386</v>
      </c>
      <c r="K165" s="617">
        <f>+SUM(L165:AO165)</f>
        <v>0</v>
      </c>
      <c r="L165" s="603"/>
      <c r="M165" s="603"/>
      <c r="N165" s="603"/>
      <c r="O165" s="603"/>
      <c r="P165" s="603"/>
      <c r="Q165" s="603"/>
      <c r="R165" s="603"/>
      <c r="S165" s="603"/>
      <c r="T165" s="603"/>
      <c r="U165" s="603"/>
      <c r="V165" s="603"/>
      <c r="W165" s="603"/>
      <c r="X165" s="603"/>
      <c r="Y165" s="603"/>
      <c r="Z165" s="603"/>
      <c r="AA165" s="603"/>
      <c r="AB165" s="603"/>
      <c r="AC165" s="603"/>
      <c r="AD165" s="603"/>
      <c r="AE165" s="603"/>
      <c r="AF165" s="603"/>
      <c r="AG165" s="603"/>
      <c r="AH165" s="603"/>
      <c r="AI165" s="603"/>
      <c r="AJ165" s="603"/>
      <c r="AK165" s="603"/>
      <c r="AL165" s="603"/>
      <c r="AM165" s="603"/>
      <c r="AN165" s="603"/>
      <c r="AO165" s="603"/>
    </row>
    <row r="166" spans="1:41" ht="15">
      <c r="A166" s="952"/>
      <c r="B166" s="937"/>
      <c r="C166" s="926"/>
      <c r="D166" s="918"/>
      <c r="E166" s="914"/>
      <c r="F166" s="914"/>
      <c r="G166" s="902"/>
      <c r="H166" s="905"/>
      <c r="I166" s="604"/>
      <c r="J166" s="605" t="s">
        <v>380</v>
      </c>
      <c r="K166" s="606">
        <f>SUM(L166:AO166)</f>
        <v>0</v>
      </c>
      <c r="L166" s="607">
        <f t="shared" si="112"/>
        <v>0</v>
      </c>
      <c r="M166" s="608">
        <f t="shared" ref="M166:AO166" si="116">+L166+M165-M167</f>
        <v>0</v>
      </c>
      <c r="N166" s="608">
        <f t="shared" si="116"/>
        <v>0</v>
      </c>
      <c r="O166" s="608">
        <f t="shared" si="116"/>
        <v>0</v>
      </c>
      <c r="P166" s="608">
        <f t="shared" si="116"/>
        <v>0</v>
      </c>
      <c r="Q166" s="608">
        <f t="shared" si="116"/>
        <v>0</v>
      </c>
      <c r="R166" s="608">
        <f t="shared" si="116"/>
        <v>0</v>
      </c>
      <c r="S166" s="608">
        <f t="shared" si="116"/>
        <v>0</v>
      </c>
      <c r="T166" s="608">
        <f t="shared" si="116"/>
        <v>0</v>
      </c>
      <c r="U166" s="608">
        <f t="shared" si="116"/>
        <v>0</v>
      </c>
      <c r="V166" s="608">
        <f t="shared" si="116"/>
        <v>0</v>
      </c>
      <c r="W166" s="608">
        <f t="shared" si="116"/>
        <v>0</v>
      </c>
      <c r="X166" s="608">
        <f t="shared" si="116"/>
        <v>0</v>
      </c>
      <c r="Y166" s="608">
        <f t="shared" si="116"/>
        <v>0</v>
      </c>
      <c r="Z166" s="608">
        <f t="shared" si="116"/>
        <v>0</v>
      </c>
      <c r="AA166" s="608">
        <f t="shared" si="116"/>
        <v>0</v>
      </c>
      <c r="AB166" s="608">
        <f t="shared" si="116"/>
        <v>0</v>
      </c>
      <c r="AC166" s="608">
        <f t="shared" si="116"/>
        <v>0</v>
      </c>
      <c r="AD166" s="608">
        <f t="shared" si="116"/>
        <v>0</v>
      </c>
      <c r="AE166" s="608">
        <f t="shared" si="116"/>
        <v>0</v>
      </c>
      <c r="AF166" s="608">
        <f t="shared" si="116"/>
        <v>0</v>
      </c>
      <c r="AG166" s="608">
        <f t="shared" si="116"/>
        <v>0</v>
      </c>
      <c r="AH166" s="608">
        <f t="shared" si="116"/>
        <v>0</v>
      </c>
      <c r="AI166" s="608">
        <f t="shared" si="116"/>
        <v>0</v>
      </c>
      <c r="AJ166" s="608">
        <f t="shared" si="116"/>
        <v>0</v>
      </c>
      <c r="AK166" s="608">
        <f t="shared" si="116"/>
        <v>0</v>
      </c>
      <c r="AL166" s="608">
        <f t="shared" si="116"/>
        <v>0</v>
      </c>
      <c r="AM166" s="608">
        <f t="shared" si="116"/>
        <v>0</v>
      </c>
      <c r="AN166" s="608">
        <f t="shared" si="116"/>
        <v>0</v>
      </c>
      <c r="AO166" s="608">
        <f t="shared" si="116"/>
        <v>0</v>
      </c>
    </row>
    <row r="167" spans="1:41" ht="15">
      <c r="A167" s="952"/>
      <c r="B167" s="937"/>
      <c r="C167" s="926"/>
      <c r="D167" s="918"/>
      <c r="E167" s="914"/>
      <c r="F167" s="914"/>
      <c r="G167" s="902"/>
      <c r="H167" s="905"/>
      <c r="I167" s="604"/>
      <c r="J167" s="605" t="s">
        <v>387</v>
      </c>
      <c r="K167" s="606">
        <f>+SUM(L167:AO167)</f>
        <v>0</v>
      </c>
      <c r="L167" s="607"/>
      <c r="M167" s="608"/>
      <c r="N167" s="608"/>
      <c r="O167" s="608"/>
      <c r="P167" s="608"/>
      <c r="Q167" s="608"/>
      <c r="R167" s="608"/>
      <c r="S167" s="608"/>
      <c r="T167" s="608"/>
      <c r="U167" s="608"/>
      <c r="V167" s="608"/>
      <c r="W167" s="608"/>
      <c r="X167" s="608"/>
      <c r="Y167" s="608"/>
      <c r="Z167" s="608"/>
      <c r="AA167" s="608"/>
      <c r="AB167" s="608"/>
      <c r="AC167" s="608"/>
      <c r="AD167" s="608"/>
      <c r="AE167" s="608"/>
      <c r="AF167" s="608"/>
      <c r="AG167" s="608"/>
      <c r="AH167" s="608"/>
      <c r="AI167" s="608"/>
      <c r="AJ167" s="608"/>
      <c r="AK167" s="608"/>
      <c r="AL167" s="608"/>
      <c r="AM167" s="608"/>
      <c r="AN167" s="608"/>
      <c r="AO167" s="608"/>
    </row>
    <row r="168" spans="1:41" ht="15">
      <c r="A168" s="952"/>
      <c r="B168" s="937"/>
      <c r="C168" s="926"/>
      <c r="D168" s="919"/>
      <c r="E168" s="914"/>
      <c r="F168" s="914"/>
      <c r="G168" s="902"/>
      <c r="H168" s="905"/>
      <c r="I168" s="604"/>
      <c r="J168" s="605" t="s">
        <v>382</v>
      </c>
      <c r="K168" s="610">
        <f>+SUM(L168:AO168)</f>
        <v>0</v>
      </c>
      <c r="L168" s="611"/>
      <c r="M168" s="612"/>
      <c r="N168" s="612"/>
      <c r="O168" s="612"/>
      <c r="P168" s="612"/>
      <c r="Q168" s="612"/>
      <c r="R168" s="612"/>
      <c r="S168" s="612"/>
      <c r="T168" s="612"/>
      <c r="U168" s="612"/>
      <c r="V168" s="612"/>
      <c r="W168" s="612"/>
      <c r="X168" s="612"/>
      <c r="Y168" s="612"/>
      <c r="Z168" s="612"/>
      <c r="AA168" s="612"/>
      <c r="AB168" s="612"/>
      <c r="AC168" s="612"/>
      <c r="AD168" s="612"/>
      <c r="AE168" s="612"/>
      <c r="AF168" s="612"/>
      <c r="AG168" s="612"/>
      <c r="AH168" s="612"/>
      <c r="AI168" s="612"/>
      <c r="AJ168" s="612"/>
      <c r="AK168" s="612"/>
      <c r="AL168" s="612"/>
      <c r="AM168" s="612"/>
      <c r="AN168" s="612"/>
      <c r="AO168" s="612"/>
    </row>
    <row r="169" spans="1:41" ht="15">
      <c r="A169" s="952"/>
      <c r="B169" s="937"/>
      <c r="C169" s="926"/>
      <c r="D169" s="919"/>
      <c r="E169" s="914"/>
      <c r="F169" s="914"/>
      <c r="G169" s="902"/>
      <c r="H169" s="905"/>
      <c r="I169" s="604"/>
      <c r="J169" s="613" t="s">
        <v>388</v>
      </c>
      <c r="K169" s="610"/>
      <c r="L169" s="614"/>
      <c r="M169" s="615"/>
      <c r="N169" s="615"/>
      <c r="O169" s="615"/>
      <c r="P169" s="615"/>
      <c r="Q169" s="615"/>
      <c r="R169" s="615"/>
      <c r="S169" s="615"/>
      <c r="T169" s="615"/>
      <c r="U169" s="615"/>
      <c r="V169" s="615"/>
      <c r="W169" s="615"/>
      <c r="X169" s="615"/>
      <c r="Y169" s="615"/>
      <c r="Z169" s="615"/>
      <c r="AA169" s="615"/>
      <c r="AB169" s="615"/>
      <c r="AC169" s="615"/>
      <c r="AD169" s="615"/>
      <c r="AE169" s="615"/>
      <c r="AF169" s="615"/>
      <c r="AG169" s="615"/>
      <c r="AH169" s="615"/>
      <c r="AI169" s="615"/>
      <c r="AJ169" s="615"/>
      <c r="AK169" s="615"/>
      <c r="AL169" s="615"/>
      <c r="AM169" s="615"/>
      <c r="AN169" s="615"/>
      <c r="AO169" s="615"/>
    </row>
    <row r="170" spans="1:41" ht="15">
      <c r="A170" s="952"/>
      <c r="B170" s="937"/>
      <c r="C170" s="936"/>
      <c r="D170" s="920"/>
      <c r="E170" s="915"/>
      <c r="F170" s="915"/>
      <c r="G170" s="903"/>
      <c r="H170" s="906"/>
      <c r="I170" s="618"/>
      <c r="J170" s="619" t="s">
        <v>392</v>
      </c>
      <c r="K170" s="620">
        <f>+C165+K165-K168</f>
        <v>0</v>
      </c>
      <c r="L170" s="615">
        <f t="shared" ref="L170" si="117">C165+L167-L168+L169</f>
        <v>0</v>
      </c>
      <c r="M170" s="615">
        <f t="shared" ref="M170:AO170" si="118">+L170+M167-M168+M169</f>
        <v>0</v>
      </c>
      <c r="N170" s="615">
        <f t="shared" si="118"/>
        <v>0</v>
      </c>
      <c r="O170" s="615">
        <f t="shared" si="118"/>
        <v>0</v>
      </c>
      <c r="P170" s="615">
        <f t="shared" si="118"/>
        <v>0</v>
      </c>
      <c r="Q170" s="615">
        <f t="shared" si="118"/>
        <v>0</v>
      </c>
      <c r="R170" s="615">
        <f t="shared" si="118"/>
        <v>0</v>
      </c>
      <c r="S170" s="615">
        <f t="shared" si="118"/>
        <v>0</v>
      </c>
      <c r="T170" s="615">
        <f t="shared" si="118"/>
        <v>0</v>
      </c>
      <c r="U170" s="615">
        <f t="shared" si="118"/>
        <v>0</v>
      </c>
      <c r="V170" s="615">
        <f t="shared" si="118"/>
        <v>0</v>
      </c>
      <c r="W170" s="615">
        <f t="shared" si="118"/>
        <v>0</v>
      </c>
      <c r="X170" s="615">
        <f t="shared" si="118"/>
        <v>0</v>
      </c>
      <c r="Y170" s="615">
        <f t="shared" si="118"/>
        <v>0</v>
      </c>
      <c r="Z170" s="615">
        <f t="shared" si="118"/>
        <v>0</v>
      </c>
      <c r="AA170" s="615">
        <f t="shared" si="118"/>
        <v>0</v>
      </c>
      <c r="AB170" s="615">
        <f t="shared" si="118"/>
        <v>0</v>
      </c>
      <c r="AC170" s="615">
        <f t="shared" si="118"/>
        <v>0</v>
      </c>
      <c r="AD170" s="615">
        <f t="shared" si="118"/>
        <v>0</v>
      </c>
      <c r="AE170" s="615">
        <f t="shared" si="118"/>
        <v>0</v>
      </c>
      <c r="AF170" s="628">
        <f t="shared" si="118"/>
        <v>0</v>
      </c>
      <c r="AG170" s="615">
        <f t="shared" si="118"/>
        <v>0</v>
      </c>
      <c r="AH170" s="615">
        <f t="shared" si="118"/>
        <v>0</v>
      </c>
      <c r="AI170" s="615">
        <f t="shared" si="118"/>
        <v>0</v>
      </c>
      <c r="AJ170" s="615">
        <f t="shared" si="118"/>
        <v>0</v>
      </c>
      <c r="AK170" s="615">
        <f t="shared" si="118"/>
        <v>0</v>
      </c>
      <c r="AL170" s="615">
        <f t="shared" si="118"/>
        <v>0</v>
      </c>
      <c r="AM170" s="615">
        <f t="shared" si="118"/>
        <v>0</v>
      </c>
      <c r="AN170" s="615">
        <f t="shared" si="118"/>
        <v>0</v>
      </c>
      <c r="AO170" s="615">
        <f t="shared" si="118"/>
        <v>0</v>
      </c>
    </row>
    <row r="171" spans="1:41" ht="15">
      <c r="A171" s="952" t="s">
        <v>439</v>
      </c>
      <c r="B171" s="937" t="s">
        <v>440</v>
      </c>
      <c r="C171" s="925">
        <v>52</v>
      </c>
      <c r="D171" s="917">
        <f>+E171+K171-K173</f>
        <v>32</v>
      </c>
      <c r="E171" s="913">
        <f>+C171+G171-H171</f>
        <v>32</v>
      </c>
      <c r="F171" s="913">
        <f>K171-K173</f>
        <v>0</v>
      </c>
      <c r="G171" s="901">
        <f>+SUM(L173:AO173)+SUM(L175:AO175)</f>
        <v>0</v>
      </c>
      <c r="H171" s="904">
        <f>+SUM(L174:AO174)</f>
        <v>20</v>
      </c>
      <c r="I171" s="600"/>
      <c r="J171" s="601" t="s">
        <v>386</v>
      </c>
      <c r="K171" s="617">
        <f>+SUM(L171:AO171)</f>
        <v>0</v>
      </c>
      <c r="L171" s="603"/>
      <c r="M171" s="603"/>
      <c r="N171" s="603"/>
      <c r="O171" s="603"/>
      <c r="P171" s="603"/>
      <c r="Q171" s="603"/>
      <c r="R171" s="603"/>
      <c r="S171" s="603"/>
      <c r="T171" s="603"/>
      <c r="U171" s="603"/>
      <c r="V171" s="603"/>
      <c r="W171" s="603"/>
      <c r="X171" s="603"/>
      <c r="Y171" s="603"/>
      <c r="Z171" s="603"/>
      <c r="AA171" s="603"/>
      <c r="AB171" s="603"/>
      <c r="AC171" s="603"/>
      <c r="AD171" s="603"/>
      <c r="AE171" s="603"/>
      <c r="AF171" s="603"/>
      <c r="AG171" s="603"/>
      <c r="AH171" s="603"/>
      <c r="AI171" s="603"/>
      <c r="AJ171" s="603"/>
      <c r="AK171" s="603"/>
      <c r="AL171" s="603"/>
      <c r="AM171" s="603"/>
      <c r="AN171" s="603"/>
      <c r="AO171" s="603"/>
    </row>
    <row r="172" spans="1:41" ht="15">
      <c r="A172" s="952"/>
      <c r="B172" s="937"/>
      <c r="C172" s="926"/>
      <c r="D172" s="918"/>
      <c r="E172" s="914"/>
      <c r="F172" s="914"/>
      <c r="G172" s="902"/>
      <c r="H172" s="905"/>
      <c r="I172" s="604"/>
      <c r="J172" s="605" t="s">
        <v>380</v>
      </c>
      <c r="K172" s="606">
        <f>SUM(L172:AO172)</f>
        <v>0</v>
      </c>
      <c r="L172" s="607">
        <f t="shared" si="112"/>
        <v>0</v>
      </c>
      <c r="M172" s="608">
        <f t="shared" ref="M172:AO172" si="119">+L172+M171-M173</f>
        <v>0</v>
      </c>
      <c r="N172" s="608">
        <f t="shared" si="119"/>
        <v>0</v>
      </c>
      <c r="O172" s="608">
        <f t="shared" si="119"/>
        <v>0</v>
      </c>
      <c r="P172" s="608">
        <f t="shared" si="119"/>
        <v>0</v>
      </c>
      <c r="Q172" s="608">
        <f t="shared" si="119"/>
        <v>0</v>
      </c>
      <c r="R172" s="608">
        <f t="shared" si="119"/>
        <v>0</v>
      </c>
      <c r="S172" s="608">
        <f t="shared" si="119"/>
        <v>0</v>
      </c>
      <c r="T172" s="608">
        <f t="shared" si="119"/>
        <v>0</v>
      </c>
      <c r="U172" s="608">
        <f t="shared" si="119"/>
        <v>0</v>
      </c>
      <c r="V172" s="608">
        <f t="shared" si="119"/>
        <v>0</v>
      </c>
      <c r="W172" s="608">
        <f t="shared" si="119"/>
        <v>0</v>
      </c>
      <c r="X172" s="608">
        <f t="shared" si="119"/>
        <v>0</v>
      </c>
      <c r="Y172" s="608">
        <f t="shared" si="119"/>
        <v>0</v>
      </c>
      <c r="Z172" s="608">
        <f t="shared" si="119"/>
        <v>0</v>
      </c>
      <c r="AA172" s="608">
        <f t="shared" si="119"/>
        <v>0</v>
      </c>
      <c r="AB172" s="608">
        <f t="shared" si="119"/>
        <v>0</v>
      </c>
      <c r="AC172" s="608">
        <f t="shared" si="119"/>
        <v>0</v>
      </c>
      <c r="AD172" s="608">
        <f t="shared" si="119"/>
        <v>0</v>
      </c>
      <c r="AE172" s="608">
        <f t="shared" si="119"/>
        <v>0</v>
      </c>
      <c r="AF172" s="608">
        <f t="shared" si="119"/>
        <v>0</v>
      </c>
      <c r="AG172" s="608">
        <f t="shared" si="119"/>
        <v>0</v>
      </c>
      <c r="AH172" s="608">
        <f t="shared" si="119"/>
        <v>0</v>
      </c>
      <c r="AI172" s="608">
        <f t="shared" si="119"/>
        <v>0</v>
      </c>
      <c r="AJ172" s="608">
        <f t="shared" si="119"/>
        <v>0</v>
      </c>
      <c r="AK172" s="608">
        <f t="shared" si="119"/>
        <v>0</v>
      </c>
      <c r="AL172" s="608">
        <f t="shared" si="119"/>
        <v>0</v>
      </c>
      <c r="AM172" s="608">
        <f t="shared" si="119"/>
        <v>0</v>
      </c>
      <c r="AN172" s="608">
        <f t="shared" si="119"/>
        <v>0</v>
      </c>
      <c r="AO172" s="608">
        <f t="shared" si="119"/>
        <v>0</v>
      </c>
    </row>
    <row r="173" spans="1:41" ht="15">
      <c r="A173" s="952"/>
      <c r="B173" s="937"/>
      <c r="C173" s="926"/>
      <c r="D173" s="918"/>
      <c r="E173" s="914"/>
      <c r="F173" s="914"/>
      <c r="G173" s="902"/>
      <c r="H173" s="905"/>
      <c r="I173" s="604"/>
      <c r="J173" s="605" t="s">
        <v>387</v>
      </c>
      <c r="K173" s="606">
        <f>+SUM(L173:AO173)</f>
        <v>0</v>
      </c>
      <c r="L173" s="607"/>
      <c r="M173" s="608"/>
      <c r="N173" s="608"/>
      <c r="O173" s="608"/>
      <c r="P173" s="608"/>
      <c r="Q173" s="608"/>
      <c r="R173" s="608"/>
      <c r="S173" s="608"/>
      <c r="T173" s="608"/>
      <c r="U173" s="608"/>
      <c r="V173" s="608"/>
      <c r="W173" s="608"/>
      <c r="X173" s="608"/>
      <c r="Y173" s="608"/>
      <c r="Z173" s="608"/>
      <c r="AA173" s="608"/>
      <c r="AB173" s="608"/>
      <c r="AC173" s="608"/>
      <c r="AD173" s="608"/>
      <c r="AE173" s="608"/>
      <c r="AF173" s="608"/>
      <c r="AG173" s="608"/>
      <c r="AH173" s="608"/>
      <c r="AI173" s="608"/>
      <c r="AJ173" s="608"/>
      <c r="AK173" s="608"/>
      <c r="AL173" s="608"/>
      <c r="AM173" s="608"/>
      <c r="AN173" s="608"/>
      <c r="AO173" s="608"/>
    </row>
    <row r="174" spans="1:41" ht="15">
      <c r="A174" s="952"/>
      <c r="B174" s="937"/>
      <c r="C174" s="926"/>
      <c r="D174" s="919"/>
      <c r="E174" s="914"/>
      <c r="F174" s="914"/>
      <c r="G174" s="902"/>
      <c r="H174" s="905"/>
      <c r="I174" s="604"/>
      <c r="J174" s="605" t="s">
        <v>382</v>
      </c>
      <c r="K174" s="610">
        <f>+SUM(L174:AO174)</f>
        <v>20</v>
      </c>
      <c r="L174" s="611"/>
      <c r="M174" s="612"/>
      <c r="N174" s="612"/>
      <c r="O174" s="612">
        <v>20</v>
      </c>
      <c r="P174" s="612"/>
      <c r="Q174" s="612"/>
      <c r="R174" s="612"/>
      <c r="S174" s="612"/>
      <c r="T174" s="612"/>
      <c r="U174" s="612"/>
      <c r="V174" s="612"/>
      <c r="W174" s="612"/>
      <c r="X174" s="612"/>
      <c r="Y174" s="612"/>
      <c r="Z174" s="612"/>
      <c r="AA174" s="612"/>
      <c r="AB174" s="612"/>
      <c r="AC174" s="612"/>
      <c r="AD174" s="612"/>
      <c r="AE174" s="612"/>
      <c r="AF174" s="612"/>
      <c r="AG174" s="612"/>
      <c r="AH174" s="612"/>
      <c r="AI174" s="612"/>
      <c r="AJ174" s="612"/>
      <c r="AK174" s="612"/>
      <c r="AL174" s="612"/>
      <c r="AM174" s="612"/>
      <c r="AN174" s="612"/>
      <c r="AO174" s="612"/>
    </row>
    <row r="175" spans="1:41" ht="15">
      <c r="A175" s="952"/>
      <c r="B175" s="937"/>
      <c r="C175" s="926"/>
      <c r="D175" s="919"/>
      <c r="E175" s="914"/>
      <c r="F175" s="914"/>
      <c r="G175" s="902"/>
      <c r="H175" s="905"/>
      <c r="I175" s="604"/>
      <c r="J175" s="613" t="s">
        <v>388</v>
      </c>
      <c r="K175" s="610"/>
      <c r="L175" s="614"/>
      <c r="M175" s="615"/>
      <c r="N175" s="615"/>
      <c r="O175" s="615"/>
      <c r="P175" s="615"/>
      <c r="Q175" s="615"/>
      <c r="R175" s="615"/>
      <c r="S175" s="615"/>
      <c r="T175" s="615"/>
      <c r="U175" s="615"/>
      <c r="V175" s="615"/>
      <c r="W175" s="615"/>
      <c r="X175" s="615"/>
      <c r="Y175" s="615"/>
      <c r="Z175" s="615"/>
      <c r="AA175" s="615"/>
      <c r="AB175" s="615"/>
      <c r="AC175" s="615"/>
      <c r="AD175" s="615"/>
      <c r="AE175" s="615"/>
      <c r="AF175" s="615"/>
      <c r="AG175" s="615"/>
      <c r="AH175" s="615"/>
      <c r="AI175" s="615"/>
      <c r="AJ175" s="615"/>
      <c r="AK175" s="615"/>
      <c r="AL175" s="615"/>
      <c r="AM175" s="615"/>
      <c r="AN175" s="615"/>
      <c r="AO175" s="615"/>
    </row>
    <row r="176" spans="1:41" ht="15">
      <c r="A176" s="952"/>
      <c r="B176" s="937"/>
      <c r="C176" s="936"/>
      <c r="D176" s="920"/>
      <c r="E176" s="915"/>
      <c r="F176" s="915"/>
      <c r="G176" s="903"/>
      <c r="H176" s="906"/>
      <c r="I176" s="618"/>
      <c r="J176" s="619" t="s">
        <v>392</v>
      </c>
      <c r="K176" s="620">
        <f>+C171+K171-K174</f>
        <v>32</v>
      </c>
      <c r="L176" s="615">
        <f t="shared" ref="L176" si="120">C171+L173-L174+L175</f>
        <v>52</v>
      </c>
      <c r="M176" s="615">
        <f t="shared" ref="M176:AO176" si="121">+L176+M173-M174+M175</f>
        <v>52</v>
      </c>
      <c r="N176" s="615">
        <f t="shared" si="121"/>
        <v>52</v>
      </c>
      <c r="O176" s="615">
        <f t="shared" si="121"/>
        <v>32</v>
      </c>
      <c r="P176" s="615">
        <f t="shared" si="121"/>
        <v>32</v>
      </c>
      <c r="Q176" s="615">
        <f t="shared" si="121"/>
        <v>32</v>
      </c>
      <c r="R176" s="615">
        <f t="shared" si="121"/>
        <v>32</v>
      </c>
      <c r="S176" s="615">
        <f t="shared" si="121"/>
        <v>32</v>
      </c>
      <c r="T176" s="615">
        <f t="shared" si="121"/>
        <v>32</v>
      </c>
      <c r="U176" s="615">
        <f t="shared" si="121"/>
        <v>32</v>
      </c>
      <c r="V176" s="615">
        <f t="shared" si="121"/>
        <v>32</v>
      </c>
      <c r="W176" s="615">
        <f t="shared" si="121"/>
        <v>32</v>
      </c>
      <c r="X176" s="615">
        <f t="shared" si="121"/>
        <v>32</v>
      </c>
      <c r="Y176" s="615">
        <f t="shared" si="121"/>
        <v>32</v>
      </c>
      <c r="Z176" s="615">
        <f t="shared" si="121"/>
        <v>32</v>
      </c>
      <c r="AA176" s="615">
        <f t="shared" si="121"/>
        <v>32</v>
      </c>
      <c r="AB176" s="615">
        <f t="shared" si="121"/>
        <v>32</v>
      </c>
      <c r="AC176" s="615">
        <f t="shared" si="121"/>
        <v>32</v>
      </c>
      <c r="AD176" s="615">
        <f t="shared" si="121"/>
        <v>32</v>
      </c>
      <c r="AE176" s="615">
        <f t="shared" si="121"/>
        <v>32</v>
      </c>
      <c r="AF176" s="628">
        <f t="shared" si="121"/>
        <v>32</v>
      </c>
      <c r="AG176" s="615">
        <f t="shared" si="121"/>
        <v>32</v>
      </c>
      <c r="AH176" s="615">
        <f t="shared" si="121"/>
        <v>32</v>
      </c>
      <c r="AI176" s="615">
        <f t="shared" si="121"/>
        <v>32</v>
      </c>
      <c r="AJ176" s="615">
        <f t="shared" si="121"/>
        <v>32</v>
      </c>
      <c r="AK176" s="615">
        <f t="shared" si="121"/>
        <v>32</v>
      </c>
      <c r="AL176" s="615">
        <f t="shared" si="121"/>
        <v>32</v>
      </c>
      <c r="AM176" s="615">
        <f t="shared" si="121"/>
        <v>32</v>
      </c>
      <c r="AN176" s="615">
        <f t="shared" si="121"/>
        <v>32</v>
      </c>
      <c r="AO176" s="615">
        <f t="shared" si="121"/>
        <v>32</v>
      </c>
    </row>
    <row r="177" spans="1:41" ht="15">
      <c r="A177" s="952" t="s">
        <v>441</v>
      </c>
      <c r="B177" s="937" t="s">
        <v>442</v>
      </c>
      <c r="C177" s="925">
        <v>0</v>
      </c>
      <c r="D177" s="917">
        <f>+E177+K177-K179</f>
        <v>-90</v>
      </c>
      <c r="E177" s="913">
        <f>+C177+G177-H177</f>
        <v>185</v>
      </c>
      <c r="F177" s="913">
        <f>K177-K179</f>
        <v>-275</v>
      </c>
      <c r="G177" s="901">
        <f>+SUM(L179:AO179)+SUM(L181:AO181)</f>
        <v>275</v>
      </c>
      <c r="H177" s="904">
        <f>+SUM(L180:AO180)</f>
        <v>90</v>
      </c>
      <c r="I177" s="600"/>
      <c r="J177" s="601" t="s">
        <v>386</v>
      </c>
      <c r="K177" s="617">
        <f>+SUM(L177:AO177)</f>
        <v>0</v>
      </c>
      <c r="L177" s="603"/>
      <c r="M177" s="603"/>
      <c r="N177" s="603"/>
      <c r="O177" s="603"/>
      <c r="P177" s="603"/>
      <c r="Q177" s="603"/>
      <c r="R177" s="603"/>
      <c r="S177" s="603"/>
      <c r="T177" s="603"/>
      <c r="U177" s="603"/>
      <c r="V177" s="603"/>
      <c r="W177" s="603"/>
      <c r="X177" s="603"/>
      <c r="Y177" s="603"/>
      <c r="Z177" s="603"/>
      <c r="AA177" s="603"/>
      <c r="AB177" s="603"/>
      <c r="AC177" s="603"/>
      <c r="AD177" s="603"/>
      <c r="AE177" s="603"/>
      <c r="AF177" s="603"/>
      <c r="AG177" s="603"/>
      <c r="AH177" s="603"/>
      <c r="AI177" s="603"/>
      <c r="AJ177" s="603"/>
      <c r="AK177" s="603"/>
      <c r="AL177" s="603"/>
      <c r="AM177" s="603"/>
      <c r="AN177" s="603"/>
      <c r="AO177" s="603"/>
    </row>
    <row r="178" spans="1:41" ht="15">
      <c r="A178" s="952"/>
      <c r="B178" s="937"/>
      <c r="C178" s="926"/>
      <c r="D178" s="918"/>
      <c r="E178" s="914"/>
      <c r="F178" s="914"/>
      <c r="G178" s="902"/>
      <c r="H178" s="905"/>
      <c r="I178" s="604"/>
      <c r="J178" s="605" t="s">
        <v>380</v>
      </c>
      <c r="K178" s="606">
        <f>SUM(L178:AO178)</f>
        <v>-7425</v>
      </c>
      <c r="L178" s="607">
        <f t="shared" si="112"/>
        <v>0</v>
      </c>
      <c r="M178" s="608">
        <f t="shared" ref="M178:AO178" si="122">+L178+M177-M179</f>
        <v>0</v>
      </c>
      <c r="N178" s="608">
        <f t="shared" si="122"/>
        <v>0</v>
      </c>
      <c r="O178" s="608">
        <f t="shared" si="122"/>
        <v>-275</v>
      </c>
      <c r="P178" s="608">
        <f t="shared" si="122"/>
        <v>-275</v>
      </c>
      <c r="Q178" s="608">
        <f t="shared" si="122"/>
        <v>-275</v>
      </c>
      <c r="R178" s="608">
        <f t="shared" si="122"/>
        <v>-275</v>
      </c>
      <c r="S178" s="608">
        <f t="shared" si="122"/>
        <v>-275</v>
      </c>
      <c r="T178" s="608">
        <f t="shared" si="122"/>
        <v>-275</v>
      </c>
      <c r="U178" s="608">
        <f t="shared" si="122"/>
        <v>-275</v>
      </c>
      <c r="V178" s="608">
        <f t="shared" si="122"/>
        <v>-275</v>
      </c>
      <c r="W178" s="608">
        <f t="shared" si="122"/>
        <v>-275</v>
      </c>
      <c r="X178" s="608">
        <f t="shared" si="122"/>
        <v>-275</v>
      </c>
      <c r="Y178" s="608">
        <f t="shared" si="122"/>
        <v>-275</v>
      </c>
      <c r="Z178" s="608">
        <f t="shared" si="122"/>
        <v>-275</v>
      </c>
      <c r="AA178" s="608">
        <f t="shared" si="122"/>
        <v>-275</v>
      </c>
      <c r="AB178" s="608">
        <f t="shared" si="122"/>
        <v>-275</v>
      </c>
      <c r="AC178" s="608">
        <f t="shared" si="122"/>
        <v>-275</v>
      </c>
      <c r="AD178" s="608">
        <f t="shared" si="122"/>
        <v>-275</v>
      </c>
      <c r="AE178" s="608">
        <f t="shared" si="122"/>
        <v>-275</v>
      </c>
      <c r="AF178" s="608">
        <f t="shared" si="122"/>
        <v>-275</v>
      </c>
      <c r="AG178" s="608">
        <f t="shared" si="122"/>
        <v>-275</v>
      </c>
      <c r="AH178" s="608">
        <f t="shared" si="122"/>
        <v>-275</v>
      </c>
      <c r="AI178" s="608">
        <f t="shared" si="122"/>
        <v>-275</v>
      </c>
      <c r="AJ178" s="608">
        <f t="shared" si="122"/>
        <v>-275</v>
      </c>
      <c r="AK178" s="608">
        <f t="shared" si="122"/>
        <v>-275</v>
      </c>
      <c r="AL178" s="608">
        <f t="shared" si="122"/>
        <v>-275</v>
      </c>
      <c r="AM178" s="608">
        <f t="shared" si="122"/>
        <v>-275</v>
      </c>
      <c r="AN178" s="608">
        <f t="shared" si="122"/>
        <v>-275</v>
      </c>
      <c r="AO178" s="608">
        <f t="shared" si="122"/>
        <v>-275</v>
      </c>
    </row>
    <row r="179" spans="1:41" ht="15">
      <c r="A179" s="952"/>
      <c r="B179" s="937"/>
      <c r="C179" s="926"/>
      <c r="D179" s="918"/>
      <c r="E179" s="914"/>
      <c r="F179" s="914"/>
      <c r="G179" s="902"/>
      <c r="H179" s="905"/>
      <c r="I179" s="604"/>
      <c r="J179" s="605" t="s">
        <v>387</v>
      </c>
      <c r="K179" s="606">
        <f>+SUM(L179:AO179)</f>
        <v>275</v>
      </c>
      <c r="L179" s="607"/>
      <c r="M179" s="608"/>
      <c r="N179" s="608"/>
      <c r="O179" s="608">
        <v>275</v>
      </c>
      <c r="P179" s="608"/>
      <c r="Q179" s="608"/>
      <c r="R179" s="608"/>
      <c r="S179" s="608"/>
      <c r="T179" s="608"/>
      <c r="U179" s="608"/>
      <c r="V179" s="608"/>
      <c r="W179" s="608"/>
      <c r="X179" s="608"/>
      <c r="Y179" s="608"/>
      <c r="Z179" s="608"/>
      <c r="AA179" s="608"/>
      <c r="AB179" s="608"/>
      <c r="AC179" s="608"/>
      <c r="AD179" s="608"/>
      <c r="AE179" s="608"/>
      <c r="AF179" s="608"/>
      <c r="AG179" s="608"/>
      <c r="AH179" s="608"/>
      <c r="AI179" s="608"/>
      <c r="AJ179" s="608"/>
      <c r="AK179" s="608"/>
      <c r="AL179" s="608"/>
      <c r="AM179" s="608"/>
      <c r="AN179" s="608"/>
      <c r="AO179" s="608"/>
    </row>
    <row r="180" spans="1:41" ht="15">
      <c r="A180" s="952"/>
      <c r="B180" s="937"/>
      <c r="C180" s="926"/>
      <c r="D180" s="919"/>
      <c r="E180" s="914"/>
      <c r="F180" s="914"/>
      <c r="G180" s="902"/>
      <c r="H180" s="905"/>
      <c r="I180" s="604"/>
      <c r="J180" s="605" t="s">
        <v>382</v>
      </c>
      <c r="K180" s="610">
        <f>+SUM(L180:AO180)</f>
        <v>90</v>
      </c>
      <c r="L180" s="611"/>
      <c r="M180" s="612"/>
      <c r="N180" s="612"/>
      <c r="O180" s="612">
        <f>40+0</f>
        <v>40</v>
      </c>
      <c r="P180" s="612">
        <v>50</v>
      </c>
      <c r="Q180" s="612"/>
      <c r="R180" s="612"/>
      <c r="S180" s="612"/>
      <c r="T180" s="612"/>
      <c r="U180" s="612"/>
      <c r="V180" s="612"/>
      <c r="W180" s="612"/>
      <c r="X180" s="612"/>
      <c r="Y180" s="612"/>
      <c r="Z180" s="612"/>
      <c r="AA180" s="612"/>
      <c r="AB180" s="612"/>
      <c r="AC180" s="612"/>
      <c r="AD180" s="612"/>
      <c r="AE180" s="612"/>
      <c r="AF180" s="612"/>
      <c r="AG180" s="612"/>
      <c r="AH180" s="612"/>
      <c r="AI180" s="612"/>
      <c r="AJ180" s="612"/>
      <c r="AK180" s="612"/>
      <c r="AL180" s="612"/>
      <c r="AM180" s="612"/>
      <c r="AN180" s="612"/>
      <c r="AO180" s="612"/>
    </row>
    <row r="181" spans="1:41" ht="15">
      <c r="A181" s="952"/>
      <c r="B181" s="937"/>
      <c r="C181" s="926"/>
      <c r="D181" s="919"/>
      <c r="E181" s="914"/>
      <c r="F181" s="914"/>
      <c r="G181" s="902"/>
      <c r="H181" s="905"/>
      <c r="I181" s="604"/>
      <c r="J181" s="613" t="s">
        <v>388</v>
      </c>
      <c r="K181" s="610"/>
      <c r="L181" s="614"/>
      <c r="M181" s="615"/>
      <c r="N181" s="615"/>
      <c r="O181" s="615"/>
      <c r="P181" s="615"/>
      <c r="Q181" s="615"/>
      <c r="R181" s="615"/>
      <c r="S181" s="615"/>
      <c r="T181" s="615"/>
      <c r="U181" s="615"/>
      <c r="V181" s="615"/>
      <c r="W181" s="615"/>
      <c r="X181" s="615"/>
      <c r="Y181" s="615"/>
      <c r="Z181" s="615"/>
      <c r="AA181" s="615"/>
      <c r="AB181" s="615"/>
      <c r="AC181" s="615"/>
      <c r="AD181" s="615"/>
      <c r="AE181" s="615"/>
      <c r="AF181" s="615"/>
      <c r="AG181" s="615"/>
      <c r="AH181" s="615"/>
      <c r="AI181" s="615"/>
      <c r="AJ181" s="615"/>
      <c r="AK181" s="615"/>
      <c r="AL181" s="615"/>
      <c r="AM181" s="615"/>
      <c r="AN181" s="615"/>
      <c r="AO181" s="615"/>
    </row>
    <row r="182" spans="1:41" ht="15">
      <c r="A182" s="952"/>
      <c r="B182" s="937"/>
      <c r="C182" s="936"/>
      <c r="D182" s="920"/>
      <c r="E182" s="915"/>
      <c r="F182" s="915"/>
      <c r="G182" s="903"/>
      <c r="H182" s="906"/>
      <c r="I182" s="618"/>
      <c r="J182" s="619" t="s">
        <v>392</v>
      </c>
      <c r="K182" s="620">
        <f>+C177+K177-K180</f>
        <v>-90</v>
      </c>
      <c r="L182" s="615">
        <f t="shared" ref="L182" si="123">C177+L179-L180+L181</f>
        <v>0</v>
      </c>
      <c r="M182" s="615">
        <f t="shared" ref="M182:AO182" si="124">+L182+M179-M180+M181</f>
        <v>0</v>
      </c>
      <c r="N182" s="615">
        <f t="shared" si="124"/>
        <v>0</v>
      </c>
      <c r="O182" s="615">
        <f t="shared" si="124"/>
        <v>235</v>
      </c>
      <c r="P182" s="615">
        <f t="shared" si="124"/>
        <v>185</v>
      </c>
      <c r="Q182" s="615">
        <f t="shared" si="124"/>
        <v>185</v>
      </c>
      <c r="R182" s="615">
        <f t="shared" si="124"/>
        <v>185</v>
      </c>
      <c r="S182" s="615">
        <f t="shared" si="124"/>
        <v>185</v>
      </c>
      <c r="T182" s="615">
        <f t="shared" si="124"/>
        <v>185</v>
      </c>
      <c r="U182" s="615">
        <f t="shared" si="124"/>
        <v>185</v>
      </c>
      <c r="V182" s="615">
        <f t="shared" si="124"/>
        <v>185</v>
      </c>
      <c r="W182" s="615">
        <f t="shared" si="124"/>
        <v>185</v>
      </c>
      <c r="X182" s="615">
        <f t="shared" si="124"/>
        <v>185</v>
      </c>
      <c r="Y182" s="615">
        <f t="shared" si="124"/>
        <v>185</v>
      </c>
      <c r="Z182" s="615">
        <f t="shared" si="124"/>
        <v>185</v>
      </c>
      <c r="AA182" s="615">
        <f t="shared" si="124"/>
        <v>185</v>
      </c>
      <c r="AB182" s="615">
        <f t="shared" si="124"/>
        <v>185</v>
      </c>
      <c r="AC182" s="615">
        <f t="shared" si="124"/>
        <v>185</v>
      </c>
      <c r="AD182" s="615">
        <f t="shared" si="124"/>
        <v>185</v>
      </c>
      <c r="AE182" s="615">
        <f t="shared" si="124"/>
        <v>185</v>
      </c>
      <c r="AF182" s="628">
        <f t="shared" si="124"/>
        <v>185</v>
      </c>
      <c r="AG182" s="615">
        <f t="shared" si="124"/>
        <v>185</v>
      </c>
      <c r="AH182" s="615">
        <f t="shared" si="124"/>
        <v>185</v>
      </c>
      <c r="AI182" s="615">
        <f t="shared" si="124"/>
        <v>185</v>
      </c>
      <c r="AJ182" s="615">
        <f t="shared" si="124"/>
        <v>185</v>
      </c>
      <c r="AK182" s="615">
        <f t="shared" si="124"/>
        <v>185</v>
      </c>
      <c r="AL182" s="615">
        <f t="shared" si="124"/>
        <v>185</v>
      </c>
      <c r="AM182" s="615">
        <f t="shared" si="124"/>
        <v>185</v>
      </c>
      <c r="AN182" s="615">
        <f t="shared" si="124"/>
        <v>185</v>
      </c>
      <c r="AO182" s="615">
        <f t="shared" si="124"/>
        <v>185</v>
      </c>
    </row>
    <row r="183" spans="1:41" ht="15">
      <c r="A183" s="952" t="s">
        <v>443</v>
      </c>
      <c r="B183" s="937" t="s">
        <v>444</v>
      </c>
      <c r="C183" s="925">
        <v>146</v>
      </c>
      <c r="D183" s="917">
        <f>+E183+K183-K185</f>
        <v>90</v>
      </c>
      <c r="E183" s="913">
        <f>+C183+G183-H183</f>
        <v>235</v>
      </c>
      <c r="F183" s="913">
        <f>K183-K185</f>
        <v>-145</v>
      </c>
      <c r="G183" s="901">
        <f>+SUM(L185:AO185)+SUM(L187:AO187)</f>
        <v>145</v>
      </c>
      <c r="H183" s="904">
        <f>+SUM(L186:AO186)</f>
        <v>56</v>
      </c>
      <c r="I183" s="600"/>
      <c r="J183" s="601" t="s">
        <v>386</v>
      </c>
      <c r="K183" s="617">
        <f>+SUM(L183:AO183)</f>
        <v>0</v>
      </c>
      <c r="L183" s="603"/>
      <c r="M183" s="603"/>
      <c r="N183" s="603"/>
      <c r="O183" s="603"/>
      <c r="P183" s="603"/>
      <c r="Q183" s="603"/>
      <c r="R183" s="603"/>
      <c r="S183" s="603"/>
      <c r="T183" s="603"/>
      <c r="U183" s="603"/>
      <c r="V183" s="603"/>
      <c r="W183" s="603"/>
      <c r="X183" s="603"/>
      <c r="Y183" s="603"/>
      <c r="Z183" s="603"/>
      <c r="AA183" s="603"/>
      <c r="AB183" s="603"/>
      <c r="AC183" s="603"/>
      <c r="AD183" s="603"/>
      <c r="AE183" s="603"/>
      <c r="AF183" s="603"/>
      <c r="AG183" s="603"/>
      <c r="AH183" s="603"/>
      <c r="AI183" s="603"/>
      <c r="AJ183" s="603"/>
      <c r="AK183" s="603"/>
      <c r="AL183" s="603"/>
      <c r="AM183" s="603"/>
      <c r="AN183" s="603"/>
      <c r="AO183" s="603"/>
    </row>
    <row r="184" spans="1:41" ht="15">
      <c r="A184" s="952"/>
      <c r="B184" s="937"/>
      <c r="C184" s="926"/>
      <c r="D184" s="918"/>
      <c r="E184" s="914"/>
      <c r="F184" s="914"/>
      <c r="G184" s="902"/>
      <c r="H184" s="905"/>
      <c r="I184" s="604"/>
      <c r="J184" s="605" t="s">
        <v>380</v>
      </c>
      <c r="K184" s="606">
        <f>SUM(L184:AO184)</f>
        <v>-3770</v>
      </c>
      <c r="L184" s="607">
        <f t="shared" si="112"/>
        <v>0</v>
      </c>
      <c r="M184" s="608">
        <f t="shared" ref="M184:AO184" si="125">+L184+M183-M185</f>
        <v>0</v>
      </c>
      <c r="N184" s="608">
        <f t="shared" si="125"/>
        <v>0</v>
      </c>
      <c r="O184" s="608">
        <f t="shared" si="125"/>
        <v>0</v>
      </c>
      <c r="P184" s="608">
        <f t="shared" si="125"/>
        <v>-145</v>
      </c>
      <c r="Q184" s="608">
        <f t="shared" si="125"/>
        <v>-145</v>
      </c>
      <c r="R184" s="608">
        <f t="shared" si="125"/>
        <v>-145</v>
      </c>
      <c r="S184" s="608">
        <f t="shared" si="125"/>
        <v>-145</v>
      </c>
      <c r="T184" s="608">
        <f t="shared" si="125"/>
        <v>-145</v>
      </c>
      <c r="U184" s="608">
        <f t="shared" si="125"/>
        <v>-145</v>
      </c>
      <c r="V184" s="608">
        <f t="shared" si="125"/>
        <v>-145</v>
      </c>
      <c r="W184" s="608">
        <f t="shared" si="125"/>
        <v>-145</v>
      </c>
      <c r="X184" s="608">
        <f t="shared" si="125"/>
        <v>-145</v>
      </c>
      <c r="Y184" s="608">
        <f t="shared" si="125"/>
        <v>-145</v>
      </c>
      <c r="Z184" s="608">
        <f t="shared" si="125"/>
        <v>-145</v>
      </c>
      <c r="AA184" s="608">
        <f t="shared" si="125"/>
        <v>-145</v>
      </c>
      <c r="AB184" s="608">
        <f t="shared" si="125"/>
        <v>-145</v>
      </c>
      <c r="AC184" s="608">
        <f t="shared" si="125"/>
        <v>-145</v>
      </c>
      <c r="AD184" s="608">
        <f t="shared" si="125"/>
        <v>-145</v>
      </c>
      <c r="AE184" s="608">
        <f t="shared" si="125"/>
        <v>-145</v>
      </c>
      <c r="AF184" s="608">
        <f t="shared" si="125"/>
        <v>-145</v>
      </c>
      <c r="AG184" s="608">
        <f t="shared" si="125"/>
        <v>-145</v>
      </c>
      <c r="AH184" s="608">
        <f t="shared" si="125"/>
        <v>-145</v>
      </c>
      <c r="AI184" s="608">
        <f t="shared" si="125"/>
        <v>-145</v>
      </c>
      <c r="AJ184" s="608">
        <f t="shared" si="125"/>
        <v>-145</v>
      </c>
      <c r="AK184" s="608">
        <f t="shared" si="125"/>
        <v>-145</v>
      </c>
      <c r="AL184" s="608">
        <f t="shared" si="125"/>
        <v>-145</v>
      </c>
      <c r="AM184" s="608">
        <f t="shared" si="125"/>
        <v>-145</v>
      </c>
      <c r="AN184" s="608">
        <f t="shared" si="125"/>
        <v>-145</v>
      </c>
      <c r="AO184" s="608">
        <f t="shared" si="125"/>
        <v>-145</v>
      </c>
    </row>
    <row r="185" spans="1:41" ht="15">
      <c r="A185" s="952"/>
      <c r="B185" s="937"/>
      <c r="C185" s="926"/>
      <c r="D185" s="918"/>
      <c r="E185" s="914"/>
      <c r="F185" s="914"/>
      <c r="G185" s="902"/>
      <c r="H185" s="905"/>
      <c r="I185" s="604"/>
      <c r="J185" s="605" t="s">
        <v>387</v>
      </c>
      <c r="K185" s="606">
        <f>+SUM(L185:AO185)</f>
        <v>145</v>
      </c>
      <c r="L185" s="607"/>
      <c r="M185" s="608"/>
      <c r="N185" s="608"/>
      <c r="O185" s="608"/>
      <c r="P185" s="608">
        <v>145</v>
      </c>
      <c r="Q185" s="608"/>
      <c r="R185" s="608"/>
      <c r="S185" s="608"/>
      <c r="T185" s="608"/>
      <c r="U185" s="608"/>
      <c r="V185" s="608"/>
      <c r="W185" s="608"/>
      <c r="X185" s="608"/>
      <c r="Y185" s="608"/>
      <c r="Z185" s="608"/>
      <c r="AA185" s="608"/>
      <c r="AB185" s="608"/>
      <c r="AC185" s="608"/>
      <c r="AD185" s="608"/>
      <c r="AE185" s="608"/>
      <c r="AF185" s="608"/>
      <c r="AG185" s="608"/>
      <c r="AH185" s="608"/>
      <c r="AI185" s="608"/>
      <c r="AJ185" s="608"/>
      <c r="AK185" s="608"/>
      <c r="AL185" s="608"/>
      <c r="AM185" s="608"/>
      <c r="AN185" s="608"/>
      <c r="AO185" s="608"/>
    </row>
    <row r="186" spans="1:41" ht="15">
      <c r="A186" s="952"/>
      <c r="B186" s="937"/>
      <c r="C186" s="926"/>
      <c r="D186" s="919"/>
      <c r="E186" s="914"/>
      <c r="F186" s="914"/>
      <c r="G186" s="902"/>
      <c r="H186" s="905"/>
      <c r="I186" s="604"/>
      <c r="J186" s="605" t="s">
        <v>382</v>
      </c>
      <c r="K186" s="610">
        <f>+SUM(L186:AO186)</f>
        <v>56</v>
      </c>
      <c r="L186" s="611"/>
      <c r="M186" s="612"/>
      <c r="N186" s="612">
        <v>16</v>
      </c>
      <c r="O186" s="612">
        <v>20</v>
      </c>
      <c r="P186" s="612">
        <v>20</v>
      </c>
      <c r="Q186" s="612"/>
      <c r="R186" s="612"/>
      <c r="S186" s="612"/>
      <c r="T186" s="612"/>
      <c r="U186" s="612"/>
      <c r="V186" s="612"/>
      <c r="W186" s="612"/>
      <c r="X186" s="612"/>
      <c r="Y186" s="612"/>
      <c r="Z186" s="612"/>
      <c r="AA186" s="612"/>
      <c r="AB186" s="612"/>
      <c r="AC186" s="612"/>
      <c r="AD186" s="612"/>
      <c r="AE186" s="612"/>
      <c r="AF186" s="612"/>
      <c r="AG186" s="612"/>
      <c r="AH186" s="612"/>
      <c r="AI186" s="612"/>
      <c r="AJ186" s="612"/>
      <c r="AK186" s="612"/>
      <c r="AL186" s="612"/>
      <c r="AM186" s="612"/>
      <c r="AN186" s="612"/>
      <c r="AO186" s="612"/>
    </row>
    <row r="187" spans="1:41" ht="15">
      <c r="A187" s="952"/>
      <c r="B187" s="937"/>
      <c r="C187" s="926"/>
      <c r="D187" s="919"/>
      <c r="E187" s="914"/>
      <c r="F187" s="914"/>
      <c r="G187" s="902"/>
      <c r="H187" s="905"/>
      <c r="I187" s="604"/>
      <c r="J187" s="613" t="s">
        <v>388</v>
      </c>
      <c r="K187" s="610"/>
      <c r="L187" s="614"/>
      <c r="M187" s="615"/>
      <c r="N187" s="615"/>
      <c r="O187" s="615"/>
      <c r="P187" s="615"/>
      <c r="Q187" s="615"/>
      <c r="R187" s="615"/>
      <c r="S187" s="615"/>
      <c r="T187" s="615"/>
      <c r="U187" s="615"/>
      <c r="V187" s="615"/>
      <c r="W187" s="615"/>
      <c r="X187" s="615"/>
      <c r="Y187" s="615"/>
      <c r="Z187" s="615"/>
      <c r="AA187" s="615"/>
      <c r="AB187" s="615"/>
      <c r="AC187" s="615"/>
      <c r="AD187" s="615"/>
      <c r="AE187" s="615"/>
      <c r="AF187" s="615"/>
      <c r="AG187" s="615"/>
      <c r="AH187" s="615"/>
      <c r="AI187" s="615"/>
      <c r="AJ187" s="615"/>
      <c r="AK187" s="615"/>
      <c r="AL187" s="615"/>
      <c r="AM187" s="615"/>
      <c r="AN187" s="615"/>
      <c r="AO187" s="615"/>
    </row>
    <row r="188" spans="1:41" ht="15">
      <c r="A188" s="952"/>
      <c r="B188" s="937"/>
      <c r="C188" s="936"/>
      <c r="D188" s="920"/>
      <c r="E188" s="915"/>
      <c r="F188" s="915"/>
      <c r="G188" s="903"/>
      <c r="H188" s="906"/>
      <c r="I188" s="618"/>
      <c r="J188" s="619" t="s">
        <v>392</v>
      </c>
      <c r="K188" s="620">
        <f>+C183+K183-K186</f>
        <v>90</v>
      </c>
      <c r="L188" s="615">
        <f t="shared" ref="L188" si="126">C183+L185-L186+L187</f>
        <v>146</v>
      </c>
      <c r="M188" s="615">
        <f t="shared" ref="M188:AO188" si="127">+L188+M185-M186+M187</f>
        <v>146</v>
      </c>
      <c r="N188" s="615">
        <f t="shared" si="127"/>
        <v>130</v>
      </c>
      <c r="O188" s="615">
        <f t="shared" si="127"/>
        <v>110</v>
      </c>
      <c r="P188" s="615">
        <f t="shared" si="127"/>
        <v>235</v>
      </c>
      <c r="Q188" s="615">
        <f t="shared" si="127"/>
        <v>235</v>
      </c>
      <c r="R188" s="615">
        <f t="shared" si="127"/>
        <v>235</v>
      </c>
      <c r="S188" s="615">
        <f t="shared" si="127"/>
        <v>235</v>
      </c>
      <c r="T188" s="615">
        <f t="shared" si="127"/>
        <v>235</v>
      </c>
      <c r="U188" s="615">
        <f t="shared" si="127"/>
        <v>235</v>
      </c>
      <c r="V188" s="615">
        <f t="shared" si="127"/>
        <v>235</v>
      </c>
      <c r="W188" s="615">
        <f t="shared" si="127"/>
        <v>235</v>
      </c>
      <c r="X188" s="615">
        <f t="shared" si="127"/>
        <v>235</v>
      </c>
      <c r="Y188" s="615">
        <f t="shared" si="127"/>
        <v>235</v>
      </c>
      <c r="Z188" s="615">
        <f t="shared" si="127"/>
        <v>235</v>
      </c>
      <c r="AA188" s="615">
        <f t="shared" si="127"/>
        <v>235</v>
      </c>
      <c r="AB188" s="615">
        <f t="shared" si="127"/>
        <v>235</v>
      </c>
      <c r="AC188" s="615">
        <f t="shared" si="127"/>
        <v>235</v>
      </c>
      <c r="AD188" s="615">
        <f t="shared" si="127"/>
        <v>235</v>
      </c>
      <c r="AE188" s="615">
        <f t="shared" si="127"/>
        <v>235</v>
      </c>
      <c r="AF188" s="628">
        <f t="shared" si="127"/>
        <v>235</v>
      </c>
      <c r="AG188" s="615">
        <f t="shared" si="127"/>
        <v>235</v>
      </c>
      <c r="AH188" s="615">
        <f t="shared" si="127"/>
        <v>235</v>
      </c>
      <c r="AI188" s="615">
        <f t="shared" si="127"/>
        <v>235</v>
      </c>
      <c r="AJ188" s="615">
        <f t="shared" si="127"/>
        <v>235</v>
      </c>
      <c r="AK188" s="615">
        <f t="shared" si="127"/>
        <v>235</v>
      </c>
      <c r="AL188" s="615">
        <f t="shared" si="127"/>
        <v>235</v>
      </c>
      <c r="AM188" s="615">
        <f t="shared" si="127"/>
        <v>235</v>
      </c>
      <c r="AN188" s="615">
        <f t="shared" si="127"/>
        <v>235</v>
      </c>
      <c r="AO188" s="615">
        <f t="shared" si="127"/>
        <v>235</v>
      </c>
    </row>
    <row r="189" spans="1:41" ht="15">
      <c r="A189" s="952" t="s">
        <v>445</v>
      </c>
      <c r="B189" s="937" t="s">
        <v>446</v>
      </c>
      <c r="C189" s="925">
        <v>337</v>
      </c>
      <c r="D189" s="917">
        <f>+E189+K189-K191</f>
        <v>246</v>
      </c>
      <c r="E189" s="913">
        <f>+C189+G189-H189</f>
        <v>246</v>
      </c>
      <c r="F189" s="913">
        <f>K189-K191</f>
        <v>0</v>
      </c>
      <c r="G189" s="901">
        <f>+SUM(L191:AO191)+SUM(L193:AO193)</f>
        <v>0</v>
      </c>
      <c r="H189" s="904">
        <f>+SUM(L192:AO192)</f>
        <v>91</v>
      </c>
      <c r="I189" s="600"/>
      <c r="J189" s="601" t="s">
        <v>386</v>
      </c>
      <c r="K189" s="617">
        <f>+SUM(L189:AO189)</f>
        <v>0</v>
      </c>
      <c r="L189" s="603"/>
      <c r="M189" s="603"/>
      <c r="N189" s="603"/>
      <c r="O189" s="603"/>
      <c r="P189" s="603"/>
      <c r="Q189" s="603"/>
      <c r="R189" s="603"/>
      <c r="S189" s="603"/>
      <c r="T189" s="603"/>
      <c r="U189" s="603"/>
      <c r="V189" s="603"/>
      <c r="W189" s="603"/>
      <c r="X189" s="603"/>
      <c r="Y189" s="603"/>
      <c r="Z189" s="603"/>
      <c r="AA189" s="603"/>
      <c r="AB189" s="603"/>
      <c r="AC189" s="603"/>
      <c r="AD189" s="603"/>
      <c r="AE189" s="603"/>
      <c r="AF189" s="603"/>
      <c r="AG189" s="603"/>
      <c r="AH189" s="603"/>
      <c r="AI189" s="603"/>
      <c r="AJ189" s="603"/>
      <c r="AK189" s="603"/>
      <c r="AL189" s="603"/>
      <c r="AM189" s="603"/>
      <c r="AN189" s="603"/>
      <c r="AO189" s="603"/>
    </row>
    <row r="190" spans="1:41" ht="15">
      <c r="A190" s="952"/>
      <c r="B190" s="937"/>
      <c r="C190" s="926"/>
      <c r="D190" s="918"/>
      <c r="E190" s="914"/>
      <c r="F190" s="914"/>
      <c r="G190" s="902"/>
      <c r="H190" s="905"/>
      <c r="I190" s="604"/>
      <c r="J190" s="605" t="s">
        <v>380</v>
      </c>
      <c r="K190" s="606">
        <f>SUM(L190:AO190)</f>
        <v>0</v>
      </c>
      <c r="L190" s="607">
        <f t="shared" si="112"/>
        <v>0</v>
      </c>
      <c r="M190" s="608">
        <f t="shared" ref="M190:AO190" si="128">+L190+M189-M191</f>
        <v>0</v>
      </c>
      <c r="N190" s="608">
        <f t="shared" si="128"/>
        <v>0</v>
      </c>
      <c r="O190" s="608">
        <f t="shared" si="128"/>
        <v>0</v>
      </c>
      <c r="P190" s="608">
        <f t="shared" si="128"/>
        <v>0</v>
      </c>
      <c r="Q190" s="608">
        <f t="shared" si="128"/>
        <v>0</v>
      </c>
      <c r="R190" s="608">
        <f t="shared" si="128"/>
        <v>0</v>
      </c>
      <c r="S190" s="608">
        <f t="shared" si="128"/>
        <v>0</v>
      </c>
      <c r="T190" s="608">
        <f t="shared" si="128"/>
        <v>0</v>
      </c>
      <c r="U190" s="608">
        <f t="shared" si="128"/>
        <v>0</v>
      </c>
      <c r="V190" s="608">
        <f t="shared" si="128"/>
        <v>0</v>
      </c>
      <c r="W190" s="608">
        <f t="shared" si="128"/>
        <v>0</v>
      </c>
      <c r="X190" s="608">
        <f t="shared" si="128"/>
        <v>0</v>
      </c>
      <c r="Y190" s="608">
        <f t="shared" si="128"/>
        <v>0</v>
      </c>
      <c r="Z190" s="608">
        <f t="shared" si="128"/>
        <v>0</v>
      </c>
      <c r="AA190" s="608">
        <f t="shared" si="128"/>
        <v>0</v>
      </c>
      <c r="AB190" s="608">
        <f t="shared" si="128"/>
        <v>0</v>
      </c>
      <c r="AC190" s="608">
        <f t="shared" si="128"/>
        <v>0</v>
      </c>
      <c r="AD190" s="608">
        <f t="shared" si="128"/>
        <v>0</v>
      </c>
      <c r="AE190" s="608">
        <f t="shared" si="128"/>
        <v>0</v>
      </c>
      <c r="AF190" s="608">
        <f t="shared" si="128"/>
        <v>0</v>
      </c>
      <c r="AG190" s="608">
        <f t="shared" si="128"/>
        <v>0</v>
      </c>
      <c r="AH190" s="608">
        <f t="shared" si="128"/>
        <v>0</v>
      </c>
      <c r="AI190" s="608">
        <f t="shared" si="128"/>
        <v>0</v>
      </c>
      <c r="AJ190" s="608">
        <f t="shared" si="128"/>
        <v>0</v>
      </c>
      <c r="AK190" s="608">
        <f t="shared" si="128"/>
        <v>0</v>
      </c>
      <c r="AL190" s="608">
        <f t="shared" si="128"/>
        <v>0</v>
      </c>
      <c r="AM190" s="608">
        <f t="shared" si="128"/>
        <v>0</v>
      </c>
      <c r="AN190" s="608">
        <f t="shared" si="128"/>
        <v>0</v>
      </c>
      <c r="AO190" s="608">
        <f t="shared" si="128"/>
        <v>0</v>
      </c>
    </row>
    <row r="191" spans="1:41" ht="15">
      <c r="A191" s="952"/>
      <c r="B191" s="937"/>
      <c r="C191" s="926"/>
      <c r="D191" s="918"/>
      <c r="E191" s="914"/>
      <c r="F191" s="914"/>
      <c r="G191" s="902"/>
      <c r="H191" s="905"/>
      <c r="I191" s="604"/>
      <c r="J191" s="605" t="s">
        <v>387</v>
      </c>
      <c r="K191" s="606">
        <f>+SUM(L191:AO191)</f>
        <v>0</v>
      </c>
      <c r="L191" s="607"/>
      <c r="M191" s="608"/>
      <c r="N191" s="608"/>
      <c r="O191" s="608"/>
      <c r="P191" s="608"/>
      <c r="Q191" s="608"/>
      <c r="R191" s="608"/>
      <c r="S191" s="608"/>
      <c r="T191" s="608"/>
      <c r="U191" s="608"/>
      <c r="V191" s="608"/>
      <c r="W191" s="608"/>
      <c r="X191" s="608"/>
      <c r="Y191" s="608"/>
      <c r="Z191" s="608"/>
      <c r="AA191" s="608"/>
      <c r="AB191" s="608"/>
      <c r="AC191" s="608"/>
      <c r="AD191" s="608"/>
      <c r="AE191" s="608"/>
      <c r="AF191" s="608"/>
      <c r="AG191" s="608"/>
      <c r="AH191" s="608"/>
      <c r="AI191" s="608"/>
      <c r="AJ191" s="608"/>
      <c r="AK191" s="608"/>
      <c r="AL191" s="608"/>
      <c r="AM191" s="608"/>
      <c r="AN191" s="608"/>
      <c r="AO191" s="608"/>
    </row>
    <row r="192" spans="1:41" ht="15">
      <c r="A192" s="952"/>
      <c r="B192" s="937"/>
      <c r="C192" s="926"/>
      <c r="D192" s="919"/>
      <c r="E192" s="914"/>
      <c r="F192" s="914"/>
      <c r="G192" s="902"/>
      <c r="H192" s="905"/>
      <c r="I192" s="604"/>
      <c r="J192" s="605" t="s">
        <v>382</v>
      </c>
      <c r="K192" s="610">
        <f>+SUM(L192:AO192)</f>
        <v>91</v>
      </c>
      <c r="L192" s="611"/>
      <c r="M192" s="612"/>
      <c r="N192" s="612">
        <v>20</v>
      </c>
      <c r="O192" s="612">
        <v>40</v>
      </c>
      <c r="P192" s="612"/>
      <c r="Q192" s="612">
        <v>31</v>
      </c>
      <c r="R192" s="612"/>
      <c r="S192" s="612"/>
      <c r="T192" s="612"/>
      <c r="U192" s="612"/>
      <c r="V192" s="612"/>
      <c r="W192" s="612"/>
      <c r="X192" s="612"/>
      <c r="Y192" s="612"/>
      <c r="Z192" s="612"/>
      <c r="AA192" s="612"/>
      <c r="AB192" s="612"/>
      <c r="AC192" s="612"/>
      <c r="AD192" s="612"/>
      <c r="AE192" s="612"/>
      <c r="AF192" s="612"/>
      <c r="AG192" s="612"/>
      <c r="AH192" s="612"/>
      <c r="AI192" s="612"/>
      <c r="AJ192" s="612"/>
      <c r="AK192" s="612"/>
      <c r="AL192" s="612"/>
      <c r="AM192" s="612"/>
      <c r="AN192" s="612"/>
      <c r="AO192" s="612"/>
    </row>
    <row r="193" spans="1:41" ht="15">
      <c r="A193" s="952"/>
      <c r="B193" s="937"/>
      <c r="C193" s="926"/>
      <c r="D193" s="919"/>
      <c r="E193" s="914"/>
      <c r="F193" s="914"/>
      <c r="G193" s="902"/>
      <c r="H193" s="905"/>
      <c r="I193" s="604"/>
      <c r="J193" s="613" t="s">
        <v>388</v>
      </c>
      <c r="K193" s="610"/>
      <c r="L193" s="614"/>
      <c r="M193" s="615"/>
      <c r="N193" s="615"/>
      <c r="O193" s="615"/>
      <c r="P193" s="615"/>
      <c r="Q193" s="615"/>
      <c r="R193" s="615"/>
      <c r="S193" s="615"/>
      <c r="T193" s="615"/>
      <c r="U193" s="615"/>
      <c r="V193" s="615"/>
      <c r="W193" s="615"/>
      <c r="X193" s="615"/>
      <c r="Y193" s="615"/>
      <c r="Z193" s="615"/>
      <c r="AA193" s="615"/>
      <c r="AB193" s="615"/>
      <c r="AC193" s="615"/>
      <c r="AD193" s="615"/>
      <c r="AE193" s="615"/>
      <c r="AF193" s="615"/>
      <c r="AG193" s="615"/>
      <c r="AH193" s="615"/>
      <c r="AI193" s="615"/>
      <c r="AJ193" s="615"/>
      <c r="AK193" s="615"/>
      <c r="AL193" s="615"/>
      <c r="AM193" s="615"/>
      <c r="AN193" s="615"/>
      <c r="AO193" s="615"/>
    </row>
    <row r="194" spans="1:41" ht="15">
      <c r="A194" s="952"/>
      <c r="B194" s="937"/>
      <c r="C194" s="936"/>
      <c r="D194" s="920"/>
      <c r="E194" s="915"/>
      <c r="F194" s="915"/>
      <c r="G194" s="903"/>
      <c r="H194" s="906"/>
      <c r="I194" s="618"/>
      <c r="J194" s="619" t="s">
        <v>392</v>
      </c>
      <c r="K194" s="620">
        <f>+C189+K189-K192</f>
        <v>246</v>
      </c>
      <c r="L194" s="615">
        <f t="shared" ref="L194" si="129">C189+L191-L192+L193</f>
        <v>337</v>
      </c>
      <c r="M194" s="615">
        <f t="shared" ref="M194:AO194" si="130">+L194+M191-M192+M193</f>
        <v>337</v>
      </c>
      <c r="N194" s="615">
        <f t="shared" si="130"/>
        <v>317</v>
      </c>
      <c r="O194" s="615">
        <f t="shared" si="130"/>
        <v>277</v>
      </c>
      <c r="P194" s="615">
        <f t="shared" si="130"/>
        <v>277</v>
      </c>
      <c r="Q194" s="615">
        <f t="shared" si="130"/>
        <v>246</v>
      </c>
      <c r="R194" s="615">
        <f t="shared" si="130"/>
        <v>246</v>
      </c>
      <c r="S194" s="615">
        <f t="shared" si="130"/>
        <v>246</v>
      </c>
      <c r="T194" s="615">
        <f t="shared" si="130"/>
        <v>246</v>
      </c>
      <c r="U194" s="615">
        <f t="shared" si="130"/>
        <v>246</v>
      </c>
      <c r="V194" s="615">
        <f t="shared" si="130"/>
        <v>246</v>
      </c>
      <c r="W194" s="615">
        <f t="shared" si="130"/>
        <v>246</v>
      </c>
      <c r="X194" s="615">
        <f t="shared" si="130"/>
        <v>246</v>
      </c>
      <c r="Y194" s="615">
        <f t="shared" si="130"/>
        <v>246</v>
      </c>
      <c r="Z194" s="615">
        <f t="shared" si="130"/>
        <v>246</v>
      </c>
      <c r="AA194" s="615">
        <f t="shared" si="130"/>
        <v>246</v>
      </c>
      <c r="AB194" s="615">
        <f t="shared" si="130"/>
        <v>246</v>
      </c>
      <c r="AC194" s="615">
        <f t="shared" si="130"/>
        <v>246</v>
      </c>
      <c r="AD194" s="615">
        <f t="shared" si="130"/>
        <v>246</v>
      </c>
      <c r="AE194" s="615">
        <f t="shared" si="130"/>
        <v>246</v>
      </c>
      <c r="AF194" s="628">
        <f t="shared" si="130"/>
        <v>246</v>
      </c>
      <c r="AG194" s="615">
        <f t="shared" si="130"/>
        <v>246</v>
      </c>
      <c r="AH194" s="615">
        <f t="shared" si="130"/>
        <v>246</v>
      </c>
      <c r="AI194" s="615">
        <f t="shared" si="130"/>
        <v>246</v>
      </c>
      <c r="AJ194" s="615">
        <f t="shared" si="130"/>
        <v>246</v>
      </c>
      <c r="AK194" s="615">
        <f t="shared" si="130"/>
        <v>246</v>
      </c>
      <c r="AL194" s="615">
        <f t="shared" si="130"/>
        <v>246</v>
      </c>
      <c r="AM194" s="615">
        <f t="shared" si="130"/>
        <v>246</v>
      </c>
      <c r="AN194" s="615">
        <f t="shared" si="130"/>
        <v>246</v>
      </c>
      <c r="AO194" s="615">
        <f t="shared" si="130"/>
        <v>246</v>
      </c>
    </row>
    <row r="195" spans="1:41" ht="15">
      <c r="A195" s="952" t="s">
        <v>447</v>
      </c>
      <c r="B195" s="937" t="s">
        <v>448</v>
      </c>
      <c r="C195" s="925">
        <v>227</v>
      </c>
      <c r="D195" s="917">
        <f>+E195+K195-K197</f>
        <v>227</v>
      </c>
      <c r="E195" s="913">
        <f>+C195+G195-H195</f>
        <v>227</v>
      </c>
      <c r="F195" s="913">
        <f>K195-K197</f>
        <v>0</v>
      </c>
      <c r="G195" s="901">
        <f>+SUM(L197:AO197)+SUM(L199:AO199)</f>
        <v>0</v>
      </c>
      <c r="H195" s="904">
        <f>+SUM(L198:AO198)</f>
        <v>0</v>
      </c>
      <c r="I195" s="600"/>
      <c r="J195" s="601" t="s">
        <v>386</v>
      </c>
      <c r="K195" s="617">
        <f>+SUM(L195:AO195)</f>
        <v>0</v>
      </c>
      <c r="L195" s="603"/>
      <c r="M195" s="603"/>
      <c r="N195" s="603"/>
      <c r="O195" s="603"/>
      <c r="P195" s="603"/>
      <c r="Q195" s="603"/>
      <c r="R195" s="603"/>
      <c r="S195" s="603"/>
      <c r="T195" s="603"/>
      <c r="U195" s="603"/>
      <c r="V195" s="603"/>
      <c r="W195" s="603"/>
      <c r="X195" s="603"/>
      <c r="Y195" s="603"/>
      <c r="Z195" s="603"/>
      <c r="AA195" s="603"/>
      <c r="AB195" s="603"/>
      <c r="AC195" s="603"/>
      <c r="AD195" s="603"/>
      <c r="AE195" s="603"/>
      <c r="AF195" s="603"/>
      <c r="AG195" s="603"/>
      <c r="AH195" s="603"/>
      <c r="AI195" s="603"/>
      <c r="AJ195" s="603"/>
      <c r="AK195" s="603"/>
      <c r="AL195" s="603"/>
      <c r="AM195" s="603"/>
      <c r="AN195" s="603"/>
      <c r="AO195" s="603"/>
    </row>
    <row r="196" spans="1:41" ht="15">
      <c r="A196" s="952"/>
      <c r="B196" s="937"/>
      <c r="C196" s="926"/>
      <c r="D196" s="918"/>
      <c r="E196" s="914"/>
      <c r="F196" s="914"/>
      <c r="G196" s="902"/>
      <c r="H196" s="905"/>
      <c r="I196" s="604"/>
      <c r="J196" s="605" t="s">
        <v>380</v>
      </c>
      <c r="K196" s="606">
        <f>SUM(L196:AO196)</f>
        <v>0</v>
      </c>
      <c r="L196" s="607">
        <f t="shared" si="112"/>
        <v>0</v>
      </c>
      <c r="M196" s="608">
        <f t="shared" ref="M196:AO196" si="131">+L196+M195-M197</f>
        <v>0</v>
      </c>
      <c r="N196" s="608">
        <f t="shared" si="131"/>
        <v>0</v>
      </c>
      <c r="O196" s="608">
        <f t="shared" si="131"/>
        <v>0</v>
      </c>
      <c r="P196" s="608">
        <f t="shared" si="131"/>
        <v>0</v>
      </c>
      <c r="Q196" s="608">
        <f t="shared" si="131"/>
        <v>0</v>
      </c>
      <c r="R196" s="608">
        <f t="shared" si="131"/>
        <v>0</v>
      </c>
      <c r="S196" s="608">
        <f t="shared" si="131"/>
        <v>0</v>
      </c>
      <c r="T196" s="608">
        <f t="shared" si="131"/>
        <v>0</v>
      </c>
      <c r="U196" s="608">
        <f t="shared" si="131"/>
        <v>0</v>
      </c>
      <c r="V196" s="608">
        <f t="shared" si="131"/>
        <v>0</v>
      </c>
      <c r="W196" s="608">
        <f t="shared" si="131"/>
        <v>0</v>
      </c>
      <c r="X196" s="608">
        <f t="shared" si="131"/>
        <v>0</v>
      </c>
      <c r="Y196" s="608">
        <f t="shared" si="131"/>
        <v>0</v>
      </c>
      <c r="Z196" s="608">
        <f t="shared" si="131"/>
        <v>0</v>
      </c>
      <c r="AA196" s="608">
        <f t="shared" si="131"/>
        <v>0</v>
      </c>
      <c r="AB196" s="608">
        <f t="shared" si="131"/>
        <v>0</v>
      </c>
      <c r="AC196" s="608">
        <f t="shared" si="131"/>
        <v>0</v>
      </c>
      <c r="AD196" s="608">
        <f t="shared" si="131"/>
        <v>0</v>
      </c>
      <c r="AE196" s="608">
        <f t="shared" si="131"/>
        <v>0</v>
      </c>
      <c r="AF196" s="608">
        <f t="shared" si="131"/>
        <v>0</v>
      </c>
      <c r="AG196" s="608">
        <f t="shared" si="131"/>
        <v>0</v>
      </c>
      <c r="AH196" s="608">
        <f t="shared" si="131"/>
        <v>0</v>
      </c>
      <c r="AI196" s="608">
        <f t="shared" si="131"/>
        <v>0</v>
      </c>
      <c r="AJ196" s="608">
        <f t="shared" si="131"/>
        <v>0</v>
      </c>
      <c r="AK196" s="608">
        <f t="shared" si="131"/>
        <v>0</v>
      </c>
      <c r="AL196" s="608">
        <f t="shared" si="131"/>
        <v>0</v>
      </c>
      <c r="AM196" s="608">
        <f t="shared" si="131"/>
        <v>0</v>
      </c>
      <c r="AN196" s="608">
        <f t="shared" si="131"/>
        <v>0</v>
      </c>
      <c r="AO196" s="608">
        <f t="shared" si="131"/>
        <v>0</v>
      </c>
    </row>
    <row r="197" spans="1:41" ht="15">
      <c r="A197" s="952"/>
      <c r="B197" s="937"/>
      <c r="C197" s="926"/>
      <c r="D197" s="918"/>
      <c r="E197" s="914"/>
      <c r="F197" s="914"/>
      <c r="G197" s="902"/>
      <c r="H197" s="905"/>
      <c r="I197" s="604"/>
      <c r="J197" s="605" t="s">
        <v>387</v>
      </c>
      <c r="K197" s="606">
        <f>+SUM(L197:AO197)</f>
        <v>0</v>
      </c>
      <c r="L197" s="607"/>
      <c r="M197" s="608"/>
      <c r="N197" s="608"/>
      <c r="O197" s="608"/>
      <c r="P197" s="608"/>
      <c r="Q197" s="608"/>
      <c r="R197" s="608"/>
      <c r="S197" s="608"/>
      <c r="T197" s="608"/>
      <c r="U197" s="608"/>
      <c r="V197" s="608"/>
      <c r="W197" s="608"/>
      <c r="X197" s="608"/>
      <c r="Y197" s="608"/>
      <c r="Z197" s="608"/>
      <c r="AA197" s="608"/>
      <c r="AB197" s="608"/>
      <c r="AC197" s="608"/>
      <c r="AD197" s="608"/>
      <c r="AE197" s="608"/>
      <c r="AF197" s="608"/>
      <c r="AG197" s="608"/>
      <c r="AH197" s="608"/>
      <c r="AI197" s="608"/>
      <c r="AJ197" s="608"/>
      <c r="AK197" s="608"/>
      <c r="AL197" s="608"/>
      <c r="AM197" s="608"/>
      <c r="AN197" s="608"/>
      <c r="AO197" s="608"/>
    </row>
    <row r="198" spans="1:41" ht="15">
      <c r="A198" s="952"/>
      <c r="B198" s="937"/>
      <c r="C198" s="926"/>
      <c r="D198" s="919"/>
      <c r="E198" s="914"/>
      <c r="F198" s="914"/>
      <c r="G198" s="902"/>
      <c r="H198" s="905"/>
      <c r="I198" s="604"/>
      <c r="J198" s="605" t="s">
        <v>382</v>
      </c>
      <c r="K198" s="610">
        <f>+SUM(L198:AO198)</f>
        <v>0</v>
      </c>
      <c r="L198" s="611"/>
      <c r="M198" s="612"/>
      <c r="N198" s="612"/>
      <c r="O198" s="612"/>
      <c r="P198" s="612"/>
      <c r="Q198" s="612"/>
      <c r="R198" s="612"/>
      <c r="S198" s="612"/>
      <c r="T198" s="612"/>
      <c r="U198" s="612"/>
      <c r="V198" s="612"/>
      <c r="W198" s="612"/>
      <c r="X198" s="612"/>
      <c r="Y198" s="612"/>
      <c r="Z198" s="612"/>
      <c r="AA198" s="612"/>
      <c r="AB198" s="612"/>
      <c r="AC198" s="612"/>
      <c r="AD198" s="612"/>
      <c r="AE198" s="612"/>
      <c r="AF198" s="612"/>
      <c r="AG198" s="612"/>
      <c r="AH198" s="612"/>
      <c r="AI198" s="612"/>
      <c r="AJ198" s="612"/>
      <c r="AK198" s="612"/>
      <c r="AL198" s="612"/>
      <c r="AM198" s="612"/>
      <c r="AN198" s="612"/>
      <c r="AO198" s="612"/>
    </row>
    <row r="199" spans="1:41" ht="15">
      <c r="A199" s="952"/>
      <c r="B199" s="937"/>
      <c r="C199" s="926"/>
      <c r="D199" s="919"/>
      <c r="E199" s="914"/>
      <c r="F199" s="914"/>
      <c r="G199" s="902"/>
      <c r="H199" s="905"/>
      <c r="I199" s="604"/>
      <c r="J199" s="613" t="s">
        <v>388</v>
      </c>
      <c r="K199" s="610"/>
      <c r="L199" s="614"/>
      <c r="M199" s="615"/>
      <c r="N199" s="615"/>
      <c r="O199" s="615"/>
      <c r="P199" s="615"/>
      <c r="Q199" s="615"/>
      <c r="R199" s="615"/>
      <c r="S199" s="615"/>
      <c r="T199" s="615"/>
      <c r="U199" s="615"/>
      <c r="V199" s="615"/>
      <c r="W199" s="615"/>
      <c r="X199" s="615"/>
      <c r="Y199" s="615"/>
      <c r="Z199" s="615"/>
      <c r="AA199" s="615"/>
      <c r="AB199" s="615"/>
      <c r="AC199" s="615"/>
      <c r="AD199" s="615"/>
      <c r="AE199" s="615"/>
      <c r="AF199" s="615"/>
      <c r="AG199" s="615"/>
      <c r="AH199" s="615"/>
      <c r="AI199" s="615"/>
      <c r="AJ199" s="615"/>
      <c r="AK199" s="615"/>
      <c r="AL199" s="615"/>
      <c r="AM199" s="615"/>
      <c r="AN199" s="615"/>
      <c r="AO199" s="615"/>
    </row>
    <row r="200" spans="1:41" ht="15">
      <c r="A200" s="952"/>
      <c r="B200" s="937"/>
      <c r="C200" s="936"/>
      <c r="D200" s="920"/>
      <c r="E200" s="915"/>
      <c r="F200" s="915"/>
      <c r="G200" s="903"/>
      <c r="H200" s="906"/>
      <c r="I200" s="618"/>
      <c r="J200" s="619" t="s">
        <v>392</v>
      </c>
      <c r="K200" s="620">
        <f>+C195+K195-K198</f>
        <v>227</v>
      </c>
      <c r="L200" s="615">
        <f t="shared" ref="L200" si="132">C195+L197-L198+L199</f>
        <v>227</v>
      </c>
      <c r="M200" s="615">
        <f t="shared" ref="M200:AO200" si="133">+L200+M197-M198+M199</f>
        <v>227</v>
      </c>
      <c r="N200" s="615">
        <f t="shared" si="133"/>
        <v>227</v>
      </c>
      <c r="O200" s="615">
        <f t="shared" si="133"/>
        <v>227</v>
      </c>
      <c r="P200" s="615">
        <f t="shared" si="133"/>
        <v>227</v>
      </c>
      <c r="Q200" s="615">
        <f t="shared" si="133"/>
        <v>227</v>
      </c>
      <c r="R200" s="615">
        <f t="shared" si="133"/>
        <v>227</v>
      </c>
      <c r="S200" s="615">
        <f t="shared" si="133"/>
        <v>227</v>
      </c>
      <c r="T200" s="615">
        <f t="shared" si="133"/>
        <v>227</v>
      </c>
      <c r="U200" s="615">
        <f t="shared" si="133"/>
        <v>227</v>
      </c>
      <c r="V200" s="615">
        <f t="shared" si="133"/>
        <v>227</v>
      </c>
      <c r="W200" s="615">
        <f t="shared" si="133"/>
        <v>227</v>
      </c>
      <c r="X200" s="615">
        <f t="shared" si="133"/>
        <v>227</v>
      </c>
      <c r="Y200" s="615">
        <f t="shared" si="133"/>
        <v>227</v>
      </c>
      <c r="Z200" s="615">
        <f t="shared" si="133"/>
        <v>227</v>
      </c>
      <c r="AA200" s="615">
        <f t="shared" si="133"/>
        <v>227</v>
      </c>
      <c r="AB200" s="615">
        <f t="shared" si="133"/>
        <v>227</v>
      </c>
      <c r="AC200" s="615">
        <f t="shared" si="133"/>
        <v>227</v>
      </c>
      <c r="AD200" s="615">
        <f t="shared" si="133"/>
        <v>227</v>
      </c>
      <c r="AE200" s="615">
        <f t="shared" si="133"/>
        <v>227</v>
      </c>
      <c r="AF200" s="628">
        <f t="shared" si="133"/>
        <v>227</v>
      </c>
      <c r="AG200" s="615">
        <f t="shared" si="133"/>
        <v>227</v>
      </c>
      <c r="AH200" s="615">
        <f t="shared" si="133"/>
        <v>227</v>
      </c>
      <c r="AI200" s="615">
        <f t="shared" si="133"/>
        <v>227</v>
      </c>
      <c r="AJ200" s="615">
        <f t="shared" si="133"/>
        <v>227</v>
      </c>
      <c r="AK200" s="615">
        <f t="shared" si="133"/>
        <v>227</v>
      </c>
      <c r="AL200" s="615">
        <f t="shared" si="133"/>
        <v>227</v>
      </c>
      <c r="AM200" s="615">
        <f t="shared" si="133"/>
        <v>227</v>
      </c>
      <c r="AN200" s="615">
        <f t="shared" si="133"/>
        <v>227</v>
      </c>
      <c r="AO200" s="615">
        <f t="shared" si="133"/>
        <v>227</v>
      </c>
    </row>
    <row r="201" spans="1:41" ht="15">
      <c r="A201" s="952" t="s">
        <v>449</v>
      </c>
      <c r="B201" s="947" t="s">
        <v>450</v>
      </c>
      <c r="C201" s="925">
        <v>95</v>
      </c>
      <c r="D201" s="917">
        <f>+E201+K201-K203</f>
        <v>50</v>
      </c>
      <c r="E201" s="913">
        <f>+C201+G201-H201</f>
        <v>50</v>
      </c>
      <c r="F201" s="913">
        <f>K201-K203</f>
        <v>0</v>
      </c>
      <c r="G201" s="901">
        <f>+SUM(L203:AO203)+SUM(L205:AO205)</f>
        <v>0</v>
      </c>
      <c r="H201" s="904">
        <f>+SUM(L204:AO204)</f>
        <v>45</v>
      </c>
      <c r="I201" s="600"/>
      <c r="J201" s="601" t="s">
        <v>386</v>
      </c>
      <c r="K201" s="617">
        <f>+SUM(L201:AO201)</f>
        <v>0</v>
      </c>
      <c r="L201" s="603"/>
      <c r="M201" s="603"/>
      <c r="N201" s="603"/>
      <c r="O201" s="603"/>
      <c r="P201" s="603"/>
      <c r="Q201" s="603"/>
      <c r="R201" s="603"/>
      <c r="S201" s="603"/>
      <c r="T201" s="603"/>
      <c r="U201" s="603"/>
      <c r="V201" s="603"/>
      <c r="W201" s="603"/>
      <c r="X201" s="603"/>
      <c r="Y201" s="603"/>
      <c r="Z201" s="603"/>
      <c r="AA201" s="603"/>
      <c r="AB201" s="603"/>
      <c r="AC201" s="603"/>
      <c r="AD201" s="603"/>
      <c r="AE201" s="603"/>
      <c r="AF201" s="603"/>
      <c r="AG201" s="603"/>
      <c r="AH201" s="603"/>
      <c r="AI201" s="603"/>
      <c r="AJ201" s="603"/>
      <c r="AK201" s="603"/>
      <c r="AL201" s="603"/>
      <c r="AM201" s="603"/>
      <c r="AN201" s="603"/>
      <c r="AO201" s="603"/>
    </row>
    <row r="202" spans="1:41" ht="15">
      <c r="A202" s="952"/>
      <c r="B202" s="947"/>
      <c r="C202" s="926"/>
      <c r="D202" s="918"/>
      <c r="E202" s="914"/>
      <c r="F202" s="914"/>
      <c r="G202" s="902"/>
      <c r="H202" s="905"/>
      <c r="I202" s="604"/>
      <c r="J202" s="605" t="s">
        <v>380</v>
      </c>
      <c r="K202" s="606">
        <f>SUM(L202:AO202)</f>
        <v>0</v>
      </c>
      <c r="L202" s="607">
        <f t="shared" si="112"/>
        <v>0</v>
      </c>
      <c r="M202" s="608">
        <f t="shared" ref="M202:AO202" si="134">+L202+M201-M203</f>
        <v>0</v>
      </c>
      <c r="N202" s="608">
        <f t="shared" si="134"/>
        <v>0</v>
      </c>
      <c r="O202" s="608">
        <f t="shared" si="134"/>
        <v>0</v>
      </c>
      <c r="P202" s="608">
        <f t="shared" si="134"/>
        <v>0</v>
      </c>
      <c r="Q202" s="608">
        <f t="shared" si="134"/>
        <v>0</v>
      </c>
      <c r="R202" s="608">
        <f t="shared" si="134"/>
        <v>0</v>
      </c>
      <c r="S202" s="608">
        <f t="shared" si="134"/>
        <v>0</v>
      </c>
      <c r="T202" s="608">
        <f t="shared" si="134"/>
        <v>0</v>
      </c>
      <c r="U202" s="608">
        <f t="shared" si="134"/>
        <v>0</v>
      </c>
      <c r="V202" s="608">
        <f t="shared" si="134"/>
        <v>0</v>
      </c>
      <c r="W202" s="608">
        <f t="shared" si="134"/>
        <v>0</v>
      </c>
      <c r="X202" s="608">
        <f t="shared" si="134"/>
        <v>0</v>
      </c>
      <c r="Y202" s="608">
        <f t="shared" si="134"/>
        <v>0</v>
      </c>
      <c r="Z202" s="608">
        <f t="shared" si="134"/>
        <v>0</v>
      </c>
      <c r="AA202" s="608">
        <f t="shared" si="134"/>
        <v>0</v>
      </c>
      <c r="AB202" s="608">
        <f t="shared" si="134"/>
        <v>0</v>
      </c>
      <c r="AC202" s="608">
        <f t="shared" si="134"/>
        <v>0</v>
      </c>
      <c r="AD202" s="608">
        <f t="shared" si="134"/>
        <v>0</v>
      </c>
      <c r="AE202" s="608">
        <f t="shared" si="134"/>
        <v>0</v>
      </c>
      <c r="AF202" s="608">
        <f t="shared" si="134"/>
        <v>0</v>
      </c>
      <c r="AG202" s="608">
        <f t="shared" si="134"/>
        <v>0</v>
      </c>
      <c r="AH202" s="608">
        <f t="shared" si="134"/>
        <v>0</v>
      </c>
      <c r="AI202" s="608">
        <f t="shared" si="134"/>
        <v>0</v>
      </c>
      <c r="AJ202" s="608">
        <f t="shared" si="134"/>
        <v>0</v>
      </c>
      <c r="AK202" s="608">
        <f t="shared" si="134"/>
        <v>0</v>
      </c>
      <c r="AL202" s="608">
        <f t="shared" si="134"/>
        <v>0</v>
      </c>
      <c r="AM202" s="608">
        <f t="shared" si="134"/>
        <v>0</v>
      </c>
      <c r="AN202" s="608">
        <f t="shared" si="134"/>
        <v>0</v>
      </c>
      <c r="AO202" s="608">
        <f t="shared" si="134"/>
        <v>0</v>
      </c>
    </row>
    <row r="203" spans="1:41" ht="15">
      <c r="A203" s="952"/>
      <c r="B203" s="947"/>
      <c r="C203" s="926"/>
      <c r="D203" s="918"/>
      <c r="E203" s="914"/>
      <c r="F203" s="914"/>
      <c r="G203" s="902"/>
      <c r="H203" s="905"/>
      <c r="I203" s="604"/>
      <c r="J203" s="605" t="s">
        <v>387</v>
      </c>
      <c r="K203" s="606">
        <f>+SUM(L203:AO203)</f>
        <v>0</v>
      </c>
      <c r="L203" s="607"/>
      <c r="M203" s="608"/>
      <c r="N203" s="608"/>
      <c r="O203" s="608"/>
      <c r="P203" s="608"/>
      <c r="Q203" s="608"/>
      <c r="R203" s="608"/>
      <c r="S203" s="608"/>
      <c r="T203" s="608"/>
      <c r="U203" s="608"/>
      <c r="V203" s="608"/>
      <c r="W203" s="608"/>
      <c r="X203" s="608"/>
      <c r="Y203" s="608"/>
      <c r="Z203" s="608"/>
      <c r="AA203" s="608"/>
      <c r="AB203" s="608"/>
      <c r="AC203" s="608"/>
      <c r="AD203" s="608"/>
      <c r="AE203" s="608"/>
      <c r="AF203" s="608"/>
      <c r="AG203" s="608"/>
      <c r="AH203" s="608"/>
      <c r="AI203" s="608"/>
      <c r="AJ203" s="608"/>
      <c r="AK203" s="608"/>
      <c r="AL203" s="608"/>
      <c r="AM203" s="608"/>
      <c r="AN203" s="608"/>
      <c r="AO203" s="608"/>
    </row>
    <row r="204" spans="1:41" ht="15">
      <c r="A204" s="952"/>
      <c r="B204" s="947"/>
      <c r="C204" s="926"/>
      <c r="D204" s="919"/>
      <c r="E204" s="914"/>
      <c r="F204" s="914"/>
      <c r="G204" s="902"/>
      <c r="H204" s="905"/>
      <c r="I204" s="604"/>
      <c r="J204" s="605" t="s">
        <v>382</v>
      </c>
      <c r="K204" s="610">
        <f>+SUM(L204:AO204)</f>
        <v>45</v>
      </c>
      <c r="L204" s="611"/>
      <c r="M204" s="612"/>
      <c r="N204" s="612"/>
      <c r="O204" s="612"/>
      <c r="P204" s="612"/>
      <c r="Q204" s="612">
        <v>45</v>
      </c>
      <c r="R204" s="612"/>
      <c r="S204" s="612"/>
      <c r="T204" s="612"/>
      <c r="U204" s="612"/>
      <c r="V204" s="612"/>
      <c r="W204" s="612"/>
      <c r="X204" s="612"/>
      <c r="Y204" s="612"/>
      <c r="Z204" s="612"/>
      <c r="AA204" s="612"/>
      <c r="AB204" s="612"/>
      <c r="AC204" s="612"/>
      <c r="AD204" s="612"/>
      <c r="AE204" s="612"/>
      <c r="AF204" s="612"/>
      <c r="AG204" s="612"/>
      <c r="AH204" s="612"/>
      <c r="AI204" s="612"/>
      <c r="AJ204" s="612"/>
      <c r="AK204" s="612"/>
      <c r="AL204" s="612"/>
      <c r="AM204" s="612"/>
      <c r="AN204" s="612"/>
      <c r="AO204" s="612"/>
    </row>
    <row r="205" spans="1:41" ht="15">
      <c r="A205" s="952"/>
      <c r="B205" s="947"/>
      <c r="C205" s="926"/>
      <c r="D205" s="919"/>
      <c r="E205" s="914"/>
      <c r="F205" s="914"/>
      <c r="G205" s="902"/>
      <c r="H205" s="905"/>
      <c r="I205" s="604"/>
      <c r="J205" s="613" t="s">
        <v>388</v>
      </c>
      <c r="K205" s="610"/>
      <c r="L205" s="614"/>
      <c r="M205" s="615"/>
      <c r="N205" s="615"/>
      <c r="O205" s="615"/>
      <c r="P205" s="615"/>
      <c r="Q205" s="615"/>
      <c r="R205" s="615"/>
      <c r="S205" s="615"/>
      <c r="T205" s="615"/>
      <c r="U205" s="615"/>
      <c r="V205" s="615"/>
      <c r="W205" s="615"/>
      <c r="X205" s="615"/>
      <c r="Y205" s="615"/>
      <c r="Z205" s="615"/>
      <c r="AA205" s="615"/>
      <c r="AB205" s="615"/>
      <c r="AC205" s="615"/>
      <c r="AD205" s="615"/>
      <c r="AE205" s="615"/>
      <c r="AF205" s="615"/>
      <c r="AG205" s="615"/>
      <c r="AH205" s="615"/>
      <c r="AI205" s="615"/>
      <c r="AJ205" s="615"/>
      <c r="AK205" s="615"/>
      <c r="AL205" s="615"/>
      <c r="AM205" s="615"/>
      <c r="AN205" s="615"/>
      <c r="AO205" s="615"/>
    </row>
    <row r="206" spans="1:41" ht="15">
      <c r="A206" s="952"/>
      <c r="B206" s="947"/>
      <c r="C206" s="936"/>
      <c r="D206" s="920"/>
      <c r="E206" s="915"/>
      <c r="F206" s="915"/>
      <c r="G206" s="903"/>
      <c r="H206" s="906"/>
      <c r="I206" s="618"/>
      <c r="J206" s="619" t="s">
        <v>392</v>
      </c>
      <c r="K206" s="620">
        <f>+C201+K201-K204</f>
        <v>50</v>
      </c>
      <c r="L206" s="615">
        <f t="shared" ref="L206" si="135">C201+L203-L204+L205</f>
        <v>95</v>
      </c>
      <c r="M206" s="615">
        <f t="shared" ref="M206:AO206" si="136">+L206+M203-M204+M205</f>
        <v>95</v>
      </c>
      <c r="N206" s="615">
        <f t="shared" si="136"/>
        <v>95</v>
      </c>
      <c r="O206" s="615">
        <f t="shared" si="136"/>
        <v>95</v>
      </c>
      <c r="P206" s="615">
        <f t="shared" si="136"/>
        <v>95</v>
      </c>
      <c r="Q206" s="615">
        <f t="shared" si="136"/>
        <v>50</v>
      </c>
      <c r="R206" s="615">
        <f t="shared" si="136"/>
        <v>50</v>
      </c>
      <c r="S206" s="615">
        <f t="shared" si="136"/>
        <v>50</v>
      </c>
      <c r="T206" s="615">
        <f t="shared" si="136"/>
        <v>50</v>
      </c>
      <c r="U206" s="615">
        <f t="shared" si="136"/>
        <v>50</v>
      </c>
      <c r="V206" s="615">
        <f t="shared" si="136"/>
        <v>50</v>
      </c>
      <c r="W206" s="615">
        <f t="shared" si="136"/>
        <v>50</v>
      </c>
      <c r="X206" s="615">
        <f t="shared" si="136"/>
        <v>50</v>
      </c>
      <c r="Y206" s="615">
        <f t="shared" si="136"/>
        <v>50</v>
      </c>
      <c r="Z206" s="615">
        <f t="shared" si="136"/>
        <v>50</v>
      </c>
      <c r="AA206" s="615">
        <f t="shared" si="136"/>
        <v>50</v>
      </c>
      <c r="AB206" s="615">
        <f t="shared" si="136"/>
        <v>50</v>
      </c>
      <c r="AC206" s="615">
        <f t="shared" si="136"/>
        <v>50</v>
      </c>
      <c r="AD206" s="615">
        <f t="shared" si="136"/>
        <v>50</v>
      </c>
      <c r="AE206" s="615">
        <f t="shared" si="136"/>
        <v>50</v>
      </c>
      <c r="AF206" s="628">
        <f t="shared" si="136"/>
        <v>50</v>
      </c>
      <c r="AG206" s="615">
        <f t="shared" si="136"/>
        <v>50</v>
      </c>
      <c r="AH206" s="615">
        <f t="shared" si="136"/>
        <v>50</v>
      </c>
      <c r="AI206" s="615">
        <f t="shared" si="136"/>
        <v>50</v>
      </c>
      <c r="AJ206" s="615">
        <f t="shared" si="136"/>
        <v>50</v>
      </c>
      <c r="AK206" s="615">
        <f t="shared" si="136"/>
        <v>50</v>
      </c>
      <c r="AL206" s="615">
        <f t="shared" si="136"/>
        <v>50</v>
      </c>
      <c r="AM206" s="615">
        <f t="shared" si="136"/>
        <v>50</v>
      </c>
      <c r="AN206" s="615">
        <f t="shared" si="136"/>
        <v>50</v>
      </c>
      <c r="AO206" s="615">
        <f t="shared" si="136"/>
        <v>50</v>
      </c>
    </row>
    <row r="207" spans="1:41" ht="15">
      <c r="A207" s="952" t="s">
        <v>451</v>
      </c>
      <c r="B207" s="937" t="s">
        <v>452</v>
      </c>
      <c r="C207" s="925">
        <v>80</v>
      </c>
      <c r="D207" s="917">
        <f>+E207+K207-K209</f>
        <v>48</v>
      </c>
      <c r="E207" s="913">
        <f>+C207+G207-H207</f>
        <v>48</v>
      </c>
      <c r="F207" s="913">
        <f>K207-K209</f>
        <v>0</v>
      </c>
      <c r="G207" s="901">
        <f>+SUM(L209:AO209)+SUM(L211:AO211)</f>
        <v>0</v>
      </c>
      <c r="H207" s="904">
        <f>+SUM(L210:AO210)</f>
        <v>32</v>
      </c>
      <c r="I207" s="600"/>
      <c r="J207" s="601" t="s">
        <v>386</v>
      </c>
      <c r="K207" s="617">
        <f>+SUM(L207:AO207)</f>
        <v>0</v>
      </c>
      <c r="L207" s="603"/>
      <c r="M207" s="603"/>
      <c r="N207" s="603"/>
      <c r="O207" s="603"/>
      <c r="P207" s="603"/>
      <c r="Q207" s="603"/>
      <c r="R207" s="603"/>
      <c r="S207" s="603"/>
      <c r="T207" s="603"/>
      <c r="U207" s="603"/>
      <c r="V207" s="603"/>
      <c r="W207" s="603"/>
      <c r="X207" s="603"/>
      <c r="Y207" s="603"/>
      <c r="Z207" s="603"/>
      <c r="AA207" s="603"/>
      <c r="AB207" s="603"/>
      <c r="AC207" s="603"/>
      <c r="AD207" s="603"/>
      <c r="AE207" s="603"/>
      <c r="AF207" s="603"/>
      <c r="AG207" s="603"/>
      <c r="AH207" s="603"/>
      <c r="AI207" s="603"/>
      <c r="AJ207" s="603"/>
      <c r="AK207" s="603"/>
      <c r="AL207" s="603"/>
      <c r="AM207" s="603"/>
      <c r="AN207" s="603"/>
      <c r="AO207" s="603"/>
    </row>
    <row r="208" spans="1:41" ht="15">
      <c r="A208" s="952"/>
      <c r="B208" s="937"/>
      <c r="C208" s="926"/>
      <c r="D208" s="918"/>
      <c r="E208" s="914"/>
      <c r="F208" s="914"/>
      <c r="G208" s="902"/>
      <c r="H208" s="905"/>
      <c r="I208" s="604"/>
      <c r="J208" s="605" t="s">
        <v>380</v>
      </c>
      <c r="K208" s="606">
        <f>SUM(L208:AO208)</f>
        <v>0</v>
      </c>
      <c r="L208" s="607">
        <f t="shared" si="112"/>
        <v>0</v>
      </c>
      <c r="M208" s="608">
        <f t="shared" ref="M208:AO208" si="137">+L208+M207-M209</f>
        <v>0</v>
      </c>
      <c r="N208" s="608">
        <f t="shared" si="137"/>
        <v>0</v>
      </c>
      <c r="O208" s="608">
        <f t="shared" si="137"/>
        <v>0</v>
      </c>
      <c r="P208" s="608">
        <f t="shared" si="137"/>
        <v>0</v>
      </c>
      <c r="Q208" s="608">
        <f t="shared" si="137"/>
        <v>0</v>
      </c>
      <c r="R208" s="608">
        <f t="shared" si="137"/>
        <v>0</v>
      </c>
      <c r="S208" s="608">
        <f t="shared" si="137"/>
        <v>0</v>
      </c>
      <c r="T208" s="608">
        <f t="shared" si="137"/>
        <v>0</v>
      </c>
      <c r="U208" s="608">
        <f t="shared" si="137"/>
        <v>0</v>
      </c>
      <c r="V208" s="608">
        <f t="shared" si="137"/>
        <v>0</v>
      </c>
      <c r="W208" s="608">
        <f t="shared" si="137"/>
        <v>0</v>
      </c>
      <c r="X208" s="608">
        <f t="shared" si="137"/>
        <v>0</v>
      </c>
      <c r="Y208" s="608">
        <f t="shared" si="137"/>
        <v>0</v>
      </c>
      <c r="Z208" s="608">
        <f t="shared" si="137"/>
        <v>0</v>
      </c>
      <c r="AA208" s="608">
        <f t="shared" si="137"/>
        <v>0</v>
      </c>
      <c r="AB208" s="608">
        <f t="shared" si="137"/>
        <v>0</v>
      </c>
      <c r="AC208" s="608">
        <f t="shared" si="137"/>
        <v>0</v>
      </c>
      <c r="AD208" s="608">
        <f t="shared" si="137"/>
        <v>0</v>
      </c>
      <c r="AE208" s="608">
        <f t="shared" si="137"/>
        <v>0</v>
      </c>
      <c r="AF208" s="608">
        <f t="shared" si="137"/>
        <v>0</v>
      </c>
      <c r="AG208" s="608">
        <f t="shared" si="137"/>
        <v>0</v>
      </c>
      <c r="AH208" s="608">
        <f t="shared" si="137"/>
        <v>0</v>
      </c>
      <c r="AI208" s="608">
        <f t="shared" si="137"/>
        <v>0</v>
      </c>
      <c r="AJ208" s="608">
        <f t="shared" si="137"/>
        <v>0</v>
      </c>
      <c r="AK208" s="608">
        <f t="shared" si="137"/>
        <v>0</v>
      </c>
      <c r="AL208" s="608">
        <f t="shared" si="137"/>
        <v>0</v>
      </c>
      <c r="AM208" s="608">
        <f t="shared" si="137"/>
        <v>0</v>
      </c>
      <c r="AN208" s="608">
        <f t="shared" si="137"/>
        <v>0</v>
      </c>
      <c r="AO208" s="608">
        <f t="shared" si="137"/>
        <v>0</v>
      </c>
    </row>
    <row r="209" spans="1:41" ht="15">
      <c r="A209" s="952"/>
      <c r="B209" s="937"/>
      <c r="C209" s="926"/>
      <c r="D209" s="918"/>
      <c r="E209" s="914"/>
      <c r="F209" s="914"/>
      <c r="G209" s="902"/>
      <c r="H209" s="905"/>
      <c r="I209" s="604"/>
      <c r="J209" s="605" t="s">
        <v>387</v>
      </c>
      <c r="K209" s="606">
        <f>+SUM(L209:AO209)</f>
        <v>0</v>
      </c>
      <c r="L209" s="607"/>
      <c r="M209" s="608"/>
      <c r="N209" s="608"/>
      <c r="O209" s="608"/>
      <c r="P209" s="608"/>
      <c r="Q209" s="608"/>
      <c r="R209" s="608"/>
      <c r="S209" s="608"/>
      <c r="T209" s="608"/>
      <c r="U209" s="608"/>
      <c r="V209" s="608"/>
      <c r="W209" s="608"/>
      <c r="X209" s="608"/>
      <c r="Y209" s="608"/>
      <c r="Z209" s="608"/>
      <c r="AA209" s="608"/>
      <c r="AB209" s="608"/>
      <c r="AC209" s="608"/>
      <c r="AD209" s="608"/>
      <c r="AE209" s="608"/>
      <c r="AF209" s="608"/>
      <c r="AG209" s="608"/>
      <c r="AH209" s="608"/>
      <c r="AI209" s="608"/>
      <c r="AJ209" s="608"/>
      <c r="AK209" s="608"/>
      <c r="AL209" s="608"/>
      <c r="AM209" s="608"/>
      <c r="AN209" s="608"/>
      <c r="AO209" s="608"/>
    </row>
    <row r="210" spans="1:41" ht="15">
      <c r="A210" s="952"/>
      <c r="B210" s="937"/>
      <c r="C210" s="926"/>
      <c r="D210" s="919"/>
      <c r="E210" s="914"/>
      <c r="F210" s="914"/>
      <c r="G210" s="902"/>
      <c r="H210" s="905"/>
      <c r="I210" s="604"/>
      <c r="J210" s="605" t="s">
        <v>382</v>
      </c>
      <c r="K210" s="610">
        <f>+SUM(L210:AO210)</f>
        <v>32</v>
      </c>
      <c r="L210" s="611"/>
      <c r="M210" s="612"/>
      <c r="N210" s="612"/>
      <c r="O210" s="612">
        <v>32</v>
      </c>
      <c r="P210" s="612"/>
      <c r="Q210" s="612"/>
      <c r="R210" s="612"/>
      <c r="S210" s="612"/>
      <c r="T210" s="612"/>
      <c r="U210" s="612"/>
      <c r="V210" s="612"/>
      <c r="W210" s="612"/>
      <c r="X210" s="612"/>
      <c r="Y210" s="612"/>
      <c r="Z210" s="612"/>
      <c r="AA210" s="612"/>
      <c r="AB210" s="612"/>
      <c r="AC210" s="612"/>
      <c r="AD210" s="612"/>
      <c r="AE210" s="612"/>
      <c r="AF210" s="612"/>
      <c r="AG210" s="612"/>
      <c r="AH210" s="612"/>
      <c r="AI210" s="612"/>
      <c r="AJ210" s="612"/>
      <c r="AK210" s="612"/>
      <c r="AL210" s="612"/>
      <c r="AM210" s="612"/>
      <c r="AN210" s="612"/>
      <c r="AO210" s="612"/>
    </row>
    <row r="211" spans="1:41" ht="15">
      <c r="A211" s="952"/>
      <c r="B211" s="937"/>
      <c r="C211" s="926"/>
      <c r="D211" s="919"/>
      <c r="E211" s="914"/>
      <c r="F211" s="914"/>
      <c r="G211" s="902"/>
      <c r="H211" s="905"/>
      <c r="I211" s="604"/>
      <c r="J211" s="613" t="s">
        <v>388</v>
      </c>
      <c r="K211" s="610"/>
      <c r="L211" s="614"/>
      <c r="M211" s="615"/>
      <c r="N211" s="615"/>
      <c r="O211" s="615"/>
      <c r="P211" s="615"/>
      <c r="Q211" s="615"/>
      <c r="R211" s="615"/>
      <c r="S211" s="615"/>
      <c r="T211" s="615"/>
      <c r="U211" s="615"/>
      <c r="V211" s="615"/>
      <c r="W211" s="615"/>
      <c r="X211" s="615"/>
      <c r="Y211" s="615"/>
      <c r="Z211" s="615"/>
      <c r="AA211" s="615"/>
      <c r="AB211" s="615"/>
      <c r="AC211" s="615"/>
      <c r="AD211" s="615"/>
      <c r="AE211" s="615"/>
      <c r="AF211" s="615"/>
      <c r="AG211" s="615"/>
      <c r="AH211" s="615"/>
      <c r="AI211" s="615"/>
      <c r="AJ211" s="615"/>
      <c r="AK211" s="615"/>
      <c r="AL211" s="615"/>
      <c r="AM211" s="615"/>
      <c r="AN211" s="615"/>
      <c r="AO211" s="615"/>
    </row>
    <row r="212" spans="1:41" ht="15">
      <c r="A212" s="952"/>
      <c r="B212" s="937"/>
      <c r="C212" s="936"/>
      <c r="D212" s="920"/>
      <c r="E212" s="915"/>
      <c r="F212" s="915"/>
      <c r="G212" s="903"/>
      <c r="H212" s="906"/>
      <c r="I212" s="618"/>
      <c r="J212" s="619" t="s">
        <v>392</v>
      </c>
      <c r="K212" s="620">
        <f>+C207+K207-K210</f>
        <v>48</v>
      </c>
      <c r="L212" s="615">
        <f t="shared" ref="L212" si="138">C207+L209-L210+L211</f>
        <v>80</v>
      </c>
      <c r="M212" s="615">
        <f t="shared" ref="M212:AO212" si="139">+L212+M209-M210+M211</f>
        <v>80</v>
      </c>
      <c r="N212" s="615">
        <f t="shared" si="139"/>
        <v>80</v>
      </c>
      <c r="O212" s="615">
        <f t="shared" si="139"/>
        <v>48</v>
      </c>
      <c r="P212" s="615">
        <f t="shared" si="139"/>
        <v>48</v>
      </c>
      <c r="Q212" s="615">
        <f t="shared" si="139"/>
        <v>48</v>
      </c>
      <c r="R212" s="615">
        <f t="shared" si="139"/>
        <v>48</v>
      </c>
      <c r="S212" s="615">
        <f t="shared" si="139"/>
        <v>48</v>
      </c>
      <c r="T212" s="615">
        <f t="shared" si="139"/>
        <v>48</v>
      </c>
      <c r="U212" s="615">
        <f t="shared" si="139"/>
        <v>48</v>
      </c>
      <c r="V212" s="615">
        <f t="shared" si="139"/>
        <v>48</v>
      </c>
      <c r="W212" s="615">
        <f t="shared" si="139"/>
        <v>48</v>
      </c>
      <c r="X212" s="615">
        <f t="shared" si="139"/>
        <v>48</v>
      </c>
      <c r="Y212" s="615">
        <f t="shared" si="139"/>
        <v>48</v>
      </c>
      <c r="Z212" s="615">
        <f t="shared" si="139"/>
        <v>48</v>
      </c>
      <c r="AA212" s="615">
        <f t="shared" si="139"/>
        <v>48</v>
      </c>
      <c r="AB212" s="615">
        <f t="shared" si="139"/>
        <v>48</v>
      </c>
      <c r="AC212" s="615">
        <f t="shared" si="139"/>
        <v>48</v>
      </c>
      <c r="AD212" s="615">
        <f t="shared" si="139"/>
        <v>48</v>
      </c>
      <c r="AE212" s="615">
        <f t="shared" si="139"/>
        <v>48</v>
      </c>
      <c r="AF212" s="628">
        <f t="shared" si="139"/>
        <v>48</v>
      </c>
      <c r="AG212" s="615">
        <f t="shared" si="139"/>
        <v>48</v>
      </c>
      <c r="AH212" s="615">
        <f t="shared" si="139"/>
        <v>48</v>
      </c>
      <c r="AI212" s="615">
        <f t="shared" si="139"/>
        <v>48</v>
      </c>
      <c r="AJ212" s="615">
        <f t="shared" si="139"/>
        <v>48</v>
      </c>
      <c r="AK212" s="615">
        <f t="shared" si="139"/>
        <v>48</v>
      </c>
      <c r="AL212" s="615">
        <f t="shared" si="139"/>
        <v>48</v>
      </c>
      <c r="AM212" s="615">
        <f t="shared" si="139"/>
        <v>48</v>
      </c>
      <c r="AN212" s="615">
        <f t="shared" si="139"/>
        <v>48</v>
      </c>
      <c r="AO212" s="615">
        <f t="shared" si="139"/>
        <v>48</v>
      </c>
    </row>
    <row r="213" spans="1:41" ht="15">
      <c r="A213" s="952" t="s">
        <v>453</v>
      </c>
      <c r="B213" s="937" t="s">
        <v>454</v>
      </c>
      <c r="C213" s="925">
        <v>163</v>
      </c>
      <c r="D213" s="917">
        <f>+E213+K213-K215</f>
        <v>133</v>
      </c>
      <c r="E213" s="913">
        <f>+C213+G213-H213</f>
        <v>318</v>
      </c>
      <c r="F213" s="913">
        <f>K213-K215</f>
        <v>-185</v>
      </c>
      <c r="G213" s="901">
        <f>+SUM(L215:AO215)+SUM(L217:AO217)</f>
        <v>185</v>
      </c>
      <c r="H213" s="904">
        <f>+SUM(L216:AO216)</f>
        <v>30</v>
      </c>
      <c r="I213" s="600"/>
      <c r="J213" s="601" t="s">
        <v>386</v>
      </c>
      <c r="K213" s="617">
        <f>+SUM(L213:AO213)</f>
        <v>0</v>
      </c>
      <c r="L213" s="603"/>
      <c r="M213" s="603"/>
      <c r="N213" s="603"/>
      <c r="O213" s="603"/>
      <c r="P213" s="603"/>
      <c r="Q213" s="603"/>
      <c r="R213" s="603"/>
      <c r="S213" s="603"/>
      <c r="T213" s="603"/>
      <c r="U213" s="603"/>
      <c r="V213" s="603"/>
      <c r="W213" s="603"/>
      <c r="X213" s="603"/>
      <c r="Y213" s="603"/>
      <c r="Z213" s="603"/>
      <c r="AA213" s="603"/>
      <c r="AB213" s="603"/>
      <c r="AC213" s="603"/>
      <c r="AD213" s="603"/>
      <c r="AE213" s="603"/>
      <c r="AF213" s="603"/>
      <c r="AG213" s="603"/>
      <c r="AH213" s="603"/>
      <c r="AI213" s="603"/>
      <c r="AJ213" s="603"/>
      <c r="AK213" s="603"/>
      <c r="AL213" s="603"/>
      <c r="AM213" s="603"/>
      <c r="AN213" s="603"/>
      <c r="AO213" s="603"/>
    </row>
    <row r="214" spans="1:41" ht="15">
      <c r="A214" s="952"/>
      <c r="B214" s="937"/>
      <c r="C214" s="926"/>
      <c r="D214" s="918"/>
      <c r="E214" s="914"/>
      <c r="F214" s="914"/>
      <c r="G214" s="902"/>
      <c r="H214" s="905"/>
      <c r="I214" s="604"/>
      <c r="J214" s="605" t="s">
        <v>380</v>
      </c>
      <c r="K214" s="606">
        <f>SUM(P214:AO214)</f>
        <v>-4810</v>
      </c>
      <c r="L214" s="607">
        <f t="shared" si="112"/>
        <v>0</v>
      </c>
      <c r="M214" s="608">
        <f t="shared" ref="M214:AO214" si="140">+L214+M213-M215</f>
        <v>0</v>
      </c>
      <c r="N214" s="608">
        <f t="shared" si="140"/>
        <v>0</v>
      </c>
      <c r="O214" s="608">
        <f t="shared" si="140"/>
        <v>0</v>
      </c>
      <c r="P214" s="608">
        <f t="shared" si="140"/>
        <v>-185</v>
      </c>
      <c r="Q214" s="608">
        <f t="shared" si="140"/>
        <v>-185</v>
      </c>
      <c r="R214" s="608">
        <f t="shared" si="140"/>
        <v>-185</v>
      </c>
      <c r="S214" s="608">
        <f t="shared" si="140"/>
        <v>-185</v>
      </c>
      <c r="T214" s="608">
        <f t="shared" si="140"/>
        <v>-185</v>
      </c>
      <c r="U214" s="608">
        <f t="shared" si="140"/>
        <v>-185</v>
      </c>
      <c r="V214" s="608">
        <f t="shared" si="140"/>
        <v>-185</v>
      </c>
      <c r="W214" s="608">
        <f t="shared" si="140"/>
        <v>-185</v>
      </c>
      <c r="X214" s="608">
        <f t="shared" si="140"/>
        <v>-185</v>
      </c>
      <c r="Y214" s="608">
        <f t="shared" si="140"/>
        <v>-185</v>
      </c>
      <c r="Z214" s="608">
        <f t="shared" si="140"/>
        <v>-185</v>
      </c>
      <c r="AA214" s="608">
        <f t="shared" si="140"/>
        <v>-185</v>
      </c>
      <c r="AB214" s="608">
        <f t="shared" si="140"/>
        <v>-185</v>
      </c>
      <c r="AC214" s="608">
        <f t="shared" si="140"/>
        <v>-185</v>
      </c>
      <c r="AD214" s="608">
        <f t="shared" si="140"/>
        <v>-185</v>
      </c>
      <c r="AE214" s="608">
        <f t="shared" si="140"/>
        <v>-185</v>
      </c>
      <c r="AF214" s="608">
        <f t="shared" si="140"/>
        <v>-185</v>
      </c>
      <c r="AG214" s="608">
        <f t="shared" si="140"/>
        <v>-185</v>
      </c>
      <c r="AH214" s="608">
        <f t="shared" si="140"/>
        <v>-185</v>
      </c>
      <c r="AI214" s="608">
        <f t="shared" si="140"/>
        <v>-185</v>
      </c>
      <c r="AJ214" s="608">
        <f t="shared" si="140"/>
        <v>-185</v>
      </c>
      <c r="AK214" s="608">
        <f t="shared" si="140"/>
        <v>-185</v>
      </c>
      <c r="AL214" s="608">
        <f t="shared" si="140"/>
        <v>-185</v>
      </c>
      <c r="AM214" s="608">
        <f t="shared" si="140"/>
        <v>-185</v>
      </c>
      <c r="AN214" s="608">
        <f t="shared" si="140"/>
        <v>-185</v>
      </c>
      <c r="AO214" s="608">
        <f t="shared" si="140"/>
        <v>-185</v>
      </c>
    </row>
    <row r="215" spans="1:41" ht="15">
      <c r="A215" s="952"/>
      <c r="B215" s="937"/>
      <c r="C215" s="926"/>
      <c r="D215" s="918"/>
      <c r="E215" s="914"/>
      <c r="F215" s="914"/>
      <c r="G215" s="902"/>
      <c r="H215" s="905"/>
      <c r="I215" s="604"/>
      <c r="J215" s="605" t="s">
        <v>387</v>
      </c>
      <c r="K215" s="606">
        <f>+SUM(L215:AO215)</f>
        <v>185</v>
      </c>
      <c r="L215" s="607"/>
      <c r="M215" s="608"/>
      <c r="N215" s="608"/>
      <c r="O215" s="608"/>
      <c r="P215" s="608">
        <v>185</v>
      </c>
      <c r="Q215" s="608"/>
      <c r="R215" s="608"/>
      <c r="S215" s="608"/>
      <c r="T215" s="608"/>
      <c r="U215" s="608"/>
      <c r="V215" s="608"/>
      <c r="W215" s="608"/>
      <c r="X215" s="608"/>
      <c r="Y215" s="608"/>
      <c r="Z215" s="608"/>
      <c r="AA215" s="608"/>
      <c r="AB215" s="608"/>
      <c r="AC215" s="608"/>
      <c r="AD215" s="608"/>
      <c r="AE215" s="608"/>
      <c r="AF215" s="608"/>
      <c r="AG215" s="608"/>
      <c r="AH215" s="608"/>
      <c r="AI215" s="608"/>
      <c r="AJ215" s="608"/>
      <c r="AK215" s="608"/>
      <c r="AL215" s="608"/>
      <c r="AM215" s="608"/>
      <c r="AN215" s="608"/>
      <c r="AO215" s="608"/>
    </row>
    <row r="216" spans="1:41" ht="15">
      <c r="A216" s="952"/>
      <c r="B216" s="937"/>
      <c r="C216" s="926"/>
      <c r="D216" s="919"/>
      <c r="E216" s="914"/>
      <c r="F216" s="914"/>
      <c r="G216" s="902"/>
      <c r="H216" s="905"/>
      <c r="I216" s="604"/>
      <c r="J216" s="605" t="s">
        <v>382</v>
      </c>
      <c r="K216" s="610">
        <f>+SUM(L216:AO216)</f>
        <v>30</v>
      </c>
      <c r="L216" s="611"/>
      <c r="M216" s="612"/>
      <c r="N216" s="612"/>
      <c r="O216" s="612"/>
      <c r="P216" s="612">
        <v>10</v>
      </c>
      <c r="Q216" s="612"/>
      <c r="R216" s="612">
        <v>20</v>
      </c>
      <c r="S216" s="612"/>
      <c r="T216" s="612"/>
      <c r="U216" s="612"/>
      <c r="V216" s="612"/>
      <c r="W216" s="612"/>
      <c r="X216" s="612"/>
      <c r="Y216" s="612"/>
      <c r="Z216" s="612"/>
      <c r="AA216" s="612"/>
      <c r="AB216" s="612"/>
      <c r="AC216" s="612"/>
      <c r="AD216" s="612"/>
      <c r="AE216" s="612"/>
      <c r="AF216" s="612"/>
      <c r="AG216" s="612"/>
      <c r="AH216" s="612"/>
      <c r="AI216" s="612"/>
      <c r="AJ216" s="612"/>
      <c r="AK216" s="612"/>
      <c r="AL216" s="612"/>
      <c r="AM216" s="612"/>
      <c r="AN216" s="612"/>
      <c r="AO216" s="612"/>
    </row>
    <row r="217" spans="1:41" ht="15">
      <c r="A217" s="952"/>
      <c r="B217" s="937"/>
      <c r="C217" s="926"/>
      <c r="D217" s="919"/>
      <c r="E217" s="914"/>
      <c r="F217" s="914"/>
      <c r="G217" s="902"/>
      <c r="H217" s="905"/>
      <c r="I217" s="604"/>
      <c r="J217" s="613" t="s">
        <v>388</v>
      </c>
      <c r="K217" s="610"/>
      <c r="L217" s="614"/>
      <c r="M217" s="615"/>
      <c r="N217" s="615"/>
      <c r="O217" s="615"/>
      <c r="P217" s="615"/>
      <c r="Q217" s="615"/>
      <c r="R217" s="615"/>
      <c r="S217" s="615"/>
      <c r="T217" s="615"/>
      <c r="U217" s="615"/>
      <c r="V217" s="615"/>
      <c r="W217" s="615"/>
      <c r="X217" s="615"/>
      <c r="Y217" s="615"/>
      <c r="Z217" s="615"/>
      <c r="AA217" s="615"/>
      <c r="AB217" s="615"/>
      <c r="AC217" s="615"/>
      <c r="AD217" s="615"/>
      <c r="AE217" s="615"/>
      <c r="AF217" s="615"/>
      <c r="AG217" s="615"/>
      <c r="AH217" s="615"/>
      <c r="AI217" s="615"/>
      <c r="AJ217" s="615"/>
      <c r="AK217" s="615"/>
      <c r="AL217" s="615"/>
      <c r="AM217" s="615"/>
      <c r="AN217" s="615"/>
      <c r="AO217" s="615"/>
    </row>
    <row r="218" spans="1:41" ht="15">
      <c r="A218" s="952"/>
      <c r="B218" s="937"/>
      <c r="C218" s="936"/>
      <c r="D218" s="920"/>
      <c r="E218" s="915"/>
      <c r="F218" s="915"/>
      <c r="G218" s="903"/>
      <c r="H218" s="906"/>
      <c r="I218" s="618"/>
      <c r="J218" s="619" t="s">
        <v>392</v>
      </c>
      <c r="K218" s="620">
        <f>+C213+K213-K216</f>
        <v>133</v>
      </c>
      <c r="L218" s="615">
        <f t="shared" ref="L218" si="141">C213+L215-L216+L217</f>
        <v>163</v>
      </c>
      <c r="M218" s="615">
        <f t="shared" ref="M218:AO218" si="142">+L218+M215-M216+M217</f>
        <v>163</v>
      </c>
      <c r="N218" s="615">
        <f t="shared" si="142"/>
        <v>163</v>
      </c>
      <c r="O218" s="615">
        <f t="shared" si="142"/>
        <v>163</v>
      </c>
      <c r="P218" s="615">
        <f t="shared" si="142"/>
        <v>338</v>
      </c>
      <c r="Q218" s="615">
        <f t="shared" si="142"/>
        <v>338</v>
      </c>
      <c r="R218" s="615">
        <f t="shared" si="142"/>
        <v>318</v>
      </c>
      <c r="S218" s="615">
        <f t="shared" si="142"/>
        <v>318</v>
      </c>
      <c r="T218" s="615">
        <f t="shared" si="142"/>
        <v>318</v>
      </c>
      <c r="U218" s="615">
        <f t="shared" si="142"/>
        <v>318</v>
      </c>
      <c r="V218" s="615">
        <f t="shared" si="142"/>
        <v>318</v>
      </c>
      <c r="W218" s="615">
        <f t="shared" si="142"/>
        <v>318</v>
      </c>
      <c r="X218" s="615">
        <f t="shared" si="142"/>
        <v>318</v>
      </c>
      <c r="Y218" s="615">
        <f t="shared" si="142"/>
        <v>318</v>
      </c>
      <c r="Z218" s="615">
        <f t="shared" si="142"/>
        <v>318</v>
      </c>
      <c r="AA218" s="615">
        <f t="shared" si="142"/>
        <v>318</v>
      </c>
      <c r="AB218" s="615">
        <f t="shared" si="142"/>
        <v>318</v>
      </c>
      <c r="AC218" s="615">
        <f t="shared" si="142"/>
        <v>318</v>
      </c>
      <c r="AD218" s="615">
        <f t="shared" si="142"/>
        <v>318</v>
      </c>
      <c r="AE218" s="615">
        <f t="shared" si="142"/>
        <v>318</v>
      </c>
      <c r="AF218" s="628">
        <f t="shared" si="142"/>
        <v>318</v>
      </c>
      <c r="AG218" s="615">
        <f t="shared" si="142"/>
        <v>318</v>
      </c>
      <c r="AH218" s="615">
        <f t="shared" si="142"/>
        <v>318</v>
      </c>
      <c r="AI218" s="615">
        <f t="shared" si="142"/>
        <v>318</v>
      </c>
      <c r="AJ218" s="615">
        <f t="shared" si="142"/>
        <v>318</v>
      </c>
      <c r="AK218" s="615">
        <f t="shared" si="142"/>
        <v>318</v>
      </c>
      <c r="AL218" s="615">
        <f t="shared" si="142"/>
        <v>318</v>
      </c>
      <c r="AM218" s="615">
        <f t="shared" si="142"/>
        <v>318</v>
      </c>
      <c r="AN218" s="615">
        <f t="shared" si="142"/>
        <v>318</v>
      </c>
      <c r="AO218" s="615">
        <f t="shared" si="142"/>
        <v>318</v>
      </c>
    </row>
    <row r="219" spans="1:41" ht="15">
      <c r="A219" s="952" t="s">
        <v>455</v>
      </c>
      <c r="B219" s="937" t="s">
        <v>456</v>
      </c>
      <c r="C219" s="925">
        <v>161</v>
      </c>
      <c r="D219" s="917">
        <f>+E219+K219-K221</f>
        <v>161</v>
      </c>
      <c r="E219" s="913">
        <f>+C219+G219-H219</f>
        <v>161</v>
      </c>
      <c r="F219" s="913">
        <f>K219-K221</f>
        <v>0</v>
      </c>
      <c r="G219" s="901">
        <f>+SUM(L221:AO221)+SUM(L223:AO223)</f>
        <v>0</v>
      </c>
      <c r="H219" s="904">
        <f>+SUM(L222:AO222)</f>
        <v>0</v>
      </c>
      <c r="I219" s="600"/>
      <c r="J219" s="601" t="s">
        <v>386</v>
      </c>
      <c r="K219" s="617">
        <f>+SUM(L219:AO219)</f>
        <v>0</v>
      </c>
      <c r="L219" s="603"/>
      <c r="M219" s="603"/>
      <c r="N219" s="603"/>
      <c r="O219" s="603"/>
      <c r="P219" s="603"/>
      <c r="Q219" s="603"/>
      <c r="R219" s="603"/>
      <c r="S219" s="603"/>
      <c r="T219" s="603"/>
      <c r="U219" s="603"/>
      <c r="V219" s="603"/>
      <c r="W219" s="603"/>
      <c r="X219" s="603"/>
      <c r="Y219" s="603"/>
      <c r="Z219" s="603"/>
      <c r="AA219" s="603"/>
      <c r="AB219" s="603"/>
      <c r="AC219" s="603"/>
      <c r="AD219" s="603"/>
      <c r="AE219" s="603"/>
      <c r="AF219" s="603"/>
      <c r="AG219" s="603"/>
      <c r="AH219" s="603"/>
      <c r="AI219" s="603"/>
      <c r="AJ219" s="603"/>
      <c r="AK219" s="603"/>
      <c r="AL219" s="603"/>
      <c r="AM219" s="603"/>
      <c r="AN219" s="603"/>
      <c r="AO219" s="603"/>
    </row>
    <row r="220" spans="1:41" ht="15">
      <c r="A220" s="952"/>
      <c r="B220" s="937"/>
      <c r="C220" s="926"/>
      <c r="D220" s="918"/>
      <c r="E220" s="914"/>
      <c r="F220" s="914"/>
      <c r="G220" s="902"/>
      <c r="H220" s="905"/>
      <c r="I220" s="604"/>
      <c r="J220" s="605" t="s">
        <v>380</v>
      </c>
      <c r="K220" s="606">
        <f>SUM(L220:AO220)</f>
        <v>0</v>
      </c>
      <c r="L220" s="607">
        <f t="shared" si="112"/>
        <v>0</v>
      </c>
      <c r="M220" s="608">
        <f t="shared" ref="M220:AO220" si="143">+L220+M219-M221</f>
        <v>0</v>
      </c>
      <c r="N220" s="608">
        <f t="shared" si="143"/>
        <v>0</v>
      </c>
      <c r="O220" s="608">
        <f t="shared" si="143"/>
        <v>0</v>
      </c>
      <c r="P220" s="608">
        <f t="shared" si="143"/>
        <v>0</v>
      </c>
      <c r="Q220" s="608">
        <f t="shared" si="143"/>
        <v>0</v>
      </c>
      <c r="R220" s="608">
        <f t="shared" si="143"/>
        <v>0</v>
      </c>
      <c r="S220" s="608">
        <f t="shared" si="143"/>
        <v>0</v>
      </c>
      <c r="T220" s="608">
        <f t="shared" si="143"/>
        <v>0</v>
      </c>
      <c r="U220" s="608">
        <f t="shared" si="143"/>
        <v>0</v>
      </c>
      <c r="V220" s="608">
        <f t="shared" si="143"/>
        <v>0</v>
      </c>
      <c r="W220" s="608">
        <f t="shared" si="143"/>
        <v>0</v>
      </c>
      <c r="X220" s="608">
        <f t="shared" si="143"/>
        <v>0</v>
      </c>
      <c r="Y220" s="608">
        <f t="shared" si="143"/>
        <v>0</v>
      </c>
      <c r="Z220" s="608">
        <f t="shared" si="143"/>
        <v>0</v>
      </c>
      <c r="AA220" s="608">
        <f t="shared" si="143"/>
        <v>0</v>
      </c>
      <c r="AB220" s="608">
        <f t="shared" si="143"/>
        <v>0</v>
      </c>
      <c r="AC220" s="608">
        <f t="shared" si="143"/>
        <v>0</v>
      </c>
      <c r="AD220" s="608">
        <f t="shared" si="143"/>
        <v>0</v>
      </c>
      <c r="AE220" s="608">
        <f t="shared" si="143"/>
        <v>0</v>
      </c>
      <c r="AF220" s="608">
        <f t="shared" si="143"/>
        <v>0</v>
      </c>
      <c r="AG220" s="608">
        <f t="shared" si="143"/>
        <v>0</v>
      </c>
      <c r="AH220" s="608">
        <f t="shared" si="143"/>
        <v>0</v>
      </c>
      <c r="AI220" s="608">
        <f t="shared" si="143"/>
        <v>0</v>
      </c>
      <c r="AJ220" s="608">
        <f t="shared" si="143"/>
        <v>0</v>
      </c>
      <c r="AK220" s="608">
        <f t="shared" si="143"/>
        <v>0</v>
      </c>
      <c r="AL220" s="608">
        <f t="shared" si="143"/>
        <v>0</v>
      </c>
      <c r="AM220" s="608">
        <f t="shared" si="143"/>
        <v>0</v>
      </c>
      <c r="AN220" s="608">
        <f t="shared" si="143"/>
        <v>0</v>
      </c>
      <c r="AO220" s="608">
        <f t="shared" si="143"/>
        <v>0</v>
      </c>
    </row>
    <row r="221" spans="1:41" ht="15">
      <c r="A221" s="952"/>
      <c r="B221" s="937"/>
      <c r="C221" s="926"/>
      <c r="D221" s="918"/>
      <c r="E221" s="914"/>
      <c r="F221" s="914"/>
      <c r="G221" s="902"/>
      <c r="H221" s="905"/>
      <c r="I221" s="604"/>
      <c r="J221" s="605" t="s">
        <v>387</v>
      </c>
      <c r="K221" s="606">
        <f>+SUM(L221:AO221)</f>
        <v>0</v>
      </c>
      <c r="L221" s="607"/>
      <c r="M221" s="608"/>
      <c r="N221" s="608"/>
      <c r="O221" s="608"/>
      <c r="P221" s="608"/>
      <c r="Q221" s="608"/>
      <c r="R221" s="608"/>
      <c r="S221" s="608"/>
      <c r="T221" s="608"/>
      <c r="U221" s="608"/>
      <c r="V221" s="608"/>
      <c r="W221" s="608"/>
      <c r="X221" s="608"/>
      <c r="Y221" s="608"/>
      <c r="Z221" s="608"/>
      <c r="AA221" s="608"/>
      <c r="AB221" s="608"/>
      <c r="AC221" s="608"/>
      <c r="AD221" s="608"/>
      <c r="AE221" s="608"/>
      <c r="AF221" s="608"/>
      <c r="AG221" s="608"/>
      <c r="AH221" s="608"/>
      <c r="AI221" s="608"/>
      <c r="AJ221" s="608"/>
      <c r="AK221" s="608"/>
      <c r="AL221" s="608"/>
      <c r="AM221" s="608"/>
      <c r="AN221" s="608"/>
      <c r="AO221" s="608"/>
    </row>
    <row r="222" spans="1:41" ht="15">
      <c r="A222" s="952"/>
      <c r="B222" s="937"/>
      <c r="C222" s="926"/>
      <c r="D222" s="919"/>
      <c r="E222" s="914"/>
      <c r="F222" s="914"/>
      <c r="G222" s="902"/>
      <c r="H222" s="905"/>
      <c r="I222" s="604"/>
      <c r="J222" s="605" t="s">
        <v>382</v>
      </c>
      <c r="K222" s="610">
        <f>+SUM(L222:AO222)</f>
        <v>0</v>
      </c>
      <c r="L222" s="611"/>
      <c r="M222" s="612"/>
      <c r="N222" s="612"/>
      <c r="O222" s="612"/>
      <c r="P222" s="612"/>
      <c r="Q222" s="612"/>
      <c r="R222" s="612"/>
      <c r="S222" s="612"/>
      <c r="T222" s="612"/>
      <c r="U222" s="612"/>
      <c r="V222" s="612"/>
      <c r="W222" s="612"/>
      <c r="X222" s="612"/>
      <c r="Y222" s="612"/>
      <c r="Z222" s="612"/>
      <c r="AA222" s="612"/>
      <c r="AB222" s="612"/>
      <c r="AC222" s="612"/>
      <c r="AD222" s="612"/>
      <c r="AE222" s="612"/>
      <c r="AF222" s="612"/>
      <c r="AG222" s="612"/>
      <c r="AH222" s="612"/>
      <c r="AI222" s="612"/>
      <c r="AJ222" s="612"/>
      <c r="AK222" s="612"/>
      <c r="AL222" s="612"/>
      <c r="AM222" s="612"/>
      <c r="AN222" s="612"/>
      <c r="AO222" s="612"/>
    </row>
    <row r="223" spans="1:41" ht="15">
      <c r="A223" s="952"/>
      <c r="B223" s="937"/>
      <c r="C223" s="926"/>
      <c r="D223" s="919"/>
      <c r="E223" s="914"/>
      <c r="F223" s="914"/>
      <c r="G223" s="902"/>
      <c r="H223" s="905"/>
      <c r="I223" s="604"/>
      <c r="J223" s="613" t="s">
        <v>388</v>
      </c>
      <c r="K223" s="610"/>
      <c r="L223" s="614"/>
      <c r="M223" s="615"/>
      <c r="N223" s="615"/>
      <c r="O223" s="615"/>
      <c r="P223" s="615"/>
      <c r="Q223" s="615"/>
      <c r="R223" s="615"/>
      <c r="S223" s="615"/>
      <c r="T223" s="615"/>
      <c r="U223" s="615"/>
      <c r="V223" s="615"/>
      <c r="W223" s="615"/>
      <c r="X223" s="615"/>
      <c r="Y223" s="615"/>
      <c r="Z223" s="615"/>
      <c r="AA223" s="615"/>
      <c r="AB223" s="615"/>
      <c r="AC223" s="615"/>
      <c r="AD223" s="615"/>
      <c r="AE223" s="615"/>
      <c r="AF223" s="615"/>
      <c r="AG223" s="615"/>
      <c r="AH223" s="615"/>
      <c r="AI223" s="615"/>
      <c r="AJ223" s="615"/>
      <c r="AK223" s="615"/>
      <c r="AL223" s="615"/>
      <c r="AM223" s="615"/>
      <c r="AN223" s="615"/>
      <c r="AO223" s="615"/>
    </row>
    <row r="224" spans="1:41" ht="15">
      <c r="A224" s="952"/>
      <c r="B224" s="937"/>
      <c r="C224" s="936"/>
      <c r="D224" s="920"/>
      <c r="E224" s="915"/>
      <c r="F224" s="915"/>
      <c r="G224" s="903"/>
      <c r="H224" s="906"/>
      <c r="I224" s="618"/>
      <c r="J224" s="619" t="s">
        <v>392</v>
      </c>
      <c r="K224" s="620">
        <f>+C219+K219-K222</f>
        <v>161</v>
      </c>
      <c r="L224" s="615">
        <f t="shared" ref="L224" si="144">C219+L221-L222+L223</f>
        <v>161</v>
      </c>
      <c r="M224" s="615">
        <f t="shared" ref="M224:AO224" si="145">+L224+M221-M222+M223</f>
        <v>161</v>
      </c>
      <c r="N224" s="615">
        <f t="shared" si="145"/>
        <v>161</v>
      </c>
      <c r="O224" s="615">
        <f t="shared" si="145"/>
        <v>161</v>
      </c>
      <c r="P224" s="615">
        <f t="shared" si="145"/>
        <v>161</v>
      </c>
      <c r="Q224" s="615">
        <f t="shared" si="145"/>
        <v>161</v>
      </c>
      <c r="R224" s="615">
        <f t="shared" si="145"/>
        <v>161</v>
      </c>
      <c r="S224" s="615">
        <f t="shared" si="145"/>
        <v>161</v>
      </c>
      <c r="T224" s="615">
        <f t="shared" si="145"/>
        <v>161</v>
      </c>
      <c r="U224" s="615">
        <f t="shared" si="145"/>
        <v>161</v>
      </c>
      <c r="V224" s="615">
        <f t="shared" si="145"/>
        <v>161</v>
      </c>
      <c r="W224" s="615">
        <f t="shared" si="145"/>
        <v>161</v>
      </c>
      <c r="X224" s="615">
        <f t="shared" si="145"/>
        <v>161</v>
      </c>
      <c r="Y224" s="615">
        <f t="shared" si="145"/>
        <v>161</v>
      </c>
      <c r="Z224" s="615">
        <f t="shared" si="145"/>
        <v>161</v>
      </c>
      <c r="AA224" s="615">
        <f t="shared" si="145"/>
        <v>161</v>
      </c>
      <c r="AB224" s="615">
        <f t="shared" si="145"/>
        <v>161</v>
      </c>
      <c r="AC224" s="615">
        <f t="shared" si="145"/>
        <v>161</v>
      </c>
      <c r="AD224" s="615">
        <f t="shared" si="145"/>
        <v>161</v>
      </c>
      <c r="AE224" s="615">
        <f t="shared" si="145"/>
        <v>161</v>
      </c>
      <c r="AF224" s="628">
        <f t="shared" si="145"/>
        <v>161</v>
      </c>
      <c r="AG224" s="615">
        <f t="shared" si="145"/>
        <v>161</v>
      </c>
      <c r="AH224" s="615">
        <f t="shared" si="145"/>
        <v>161</v>
      </c>
      <c r="AI224" s="615">
        <f t="shared" si="145"/>
        <v>161</v>
      </c>
      <c r="AJ224" s="615">
        <f t="shared" si="145"/>
        <v>161</v>
      </c>
      <c r="AK224" s="615">
        <f t="shared" si="145"/>
        <v>161</v>
      </c>
      <c r="AL224" s="615">
        <f t="shared" si="145"/>
        <v>161</v>
      </c>
      <c r="AM224" s="615">
        <f t="shared" si="145"/>
        <v>161</v>
      </c>
      <c r="AN224" s="615">
        <f t="shared" si="145"/>
        <v>161</v>
      </c>
      <c r="AO224" s="615">
        <f t="shared" si="145"/>
        <v>161</v>
      </c>
    </row>
    <row r="225" spans="1:41" ht="15">
      <c r="A225" s="952" t="s">
        <v>457</v>
      </c>
      <c r="B225" s="937" t="s">
        <v>458</v>
      </c>
      <c r="C225" s="925">
        <v>36</v>
      </c>
      <c r="D225" s="917">
        <f>+E225+K225-K227</f>
        <v>36</v>
      </c>
      <c r="E225" s="913">
        <f>+C225+G225-H225</f>
        <v>36</v>
      </c>
      <c r="F225" s="913">
        <f>K225-K227</f>
        <v>0</v>
      </c>
      <c r="G225" s="901">
        <f>+SUM(L227:AO227)+SUM(L229:AO229)</f>
        <v>0</v>
      </c>
      <c r="H225" s="904">
        <f>+SUM(L228:AO228)</f>
        <v>0</v>
      </c>
      <c r="I225" s="600"/>
      <c r="J225" s="601" t="s">
        <v>386</v>
      </c>
      <c r="K225" s="617">
        <f>+SUM(L225:AO225)</f>
        <v>0</v>
      </c>
      <c r="L225" s="603"/>
      <c r="M225" s="603"/>
      <c r="N225" s="603"/>
      <c r="O225" s="603"/>
      <c r="P225" s="603"/>
      <c r="Q225" s="603"/>
      <c r="R225" s="603"/>
      <c r="S225" s="603"/>
      <c r="T225" s="603"/>
      <c r="U225" s="603"/>
      <c r="V225" s="603"/>
      <c r="W225" s="603"/>
      <c r="X225" s="603"/>
      <c r="Y225" s="603"/>
      <c r="Z225" s="603"/>
      <c r="AA225" s="603"/>
      <c r="AB225" s="603"/>
      <c r="AC225" s="603"/>
      <c r="AD225" s="603"/>
      <c r="AE225" s="603"/>
      <c r="AF225" s="603"/>
      <c r="AG225" s="603"/>
      <c r="AH225" s="603"/>
      <c r="AI225" s="603"/>
      <c r="AJ225" s="603"/>
      <c r="AK225" s="603"/>
      <c r="AL225" s="603"/>
      <c r="AM225" s="603"/>
      <c r="AN225" s="603"/>
      <c r="AO225" s="603"/>
    </row>
    <row r="226" spans="1:41" ht="15">
      <c r="A226" s="952"/>
      <c r="B226" s="937"/>
      <c r="C226" s="926"/>
      <c r="D226" s="918"/>
      <c r="E226" s="914"/>
      <c r="F226" s="914"/>
      <c r="G226" s="902"/>
      <c r="H226" s="905"/>
      <c r="I226" s="604"/>
      <c r="J226" s="605" t="s">
        <v>380</v>
      </c>
      <c r="K226" s="606">
        <f>SUM(L226:AO226)</f>
        <v>0</v>
      </c>
      <c r="L226" s="607">
        <f t="shared" ref="L226:L280" si="146">+L225</f>
        <v>0</v>
      </c>
      <c r="M226" s="608">
        <f t="shared" ref="M226:AO226" si="147">+L226+M225-M227</f>
        <v>0</v>
      </c>
      <c r="N226" s="608">
        <f t="shared" si="147"/>
        <v>0</v>
      </c>
      <c r="O226" s="608">
        <f t="shared" si="147"/>
        <v>0</v>
      </c>
      <c r="P226" s="608">
        <f t="shared" si="147"/>
        <v>0</v>
      </c>
      <c r="Q226" s="608">
        <f t="shared" si="147"/>
        <v>0</v>
      </c>
      <c r="R226" s="608">
        <f t="shared" si="147"/>
        <v>0</v>
      </c>
      <c r="S226" s="608">
        <f t="shared" si="147"/>
        <v>0</v>
      </c>
      <c r="T226" s="608">
        <f t="shared" si="147"/>
        <v>0</v>
      </c>
      <c r="U226" s="608">
        <f t="shared" si="147"/>
        <v>0</v>
      </c>
      <c r="V226" s="608">
        <f t="shared" si="147"/>
        <v>0</v>
      </c>
      <c r="W226" s="608">
        <f t="shared" si="147"/>
        <v>0</v>
      </c>
      <c r="X226" s="608">
        <f t="shared" si="147"/>
        <v>0</v>
      </c>
      <c r="Y226" s="608">
        <f t="shared" si="147"/>
        <v>0</v>
      </c>
      <c r="Z226" s="608">
        <f t="shared" si="147"/>
        <v>0</v>
      </c>
      <c r="AA226" s="608">
        <f t="shared" si="147"/>
        <v>0</v>
      </c>
      <c r="AB226" s="608">
        <f t="shared" si="147"/>
        <v>0</v>
      </c>
      <c r="AC226" s="608">
        <f t="shared" si="147"/>
        <v>0</v>
      </c>
      <c r="AD226" s="608">
        <f t="shared" si="147"/>
        <v>0</v>
      </c>
      <c r="AE226" s="608">
        <f t="shared" si="147"/>
        <v>0</v>
      </c>
      <c r="AF226" s="608">
        <f t="shared" si="147"/>
        <v>0</v>
      </c>
      <c r="AG226" s="608">
        <f t="shared" si="147"/>
        <v>0</v>
      </c>
      <c r="AH226" s="608">
        <f t="shared" si="147"/>
        <v>0</v>
      </c>
      <c r="AI226" s="608">
        <f t="shared" si="147"/>
        <v>0</v>
      </c>
      <c r="AJ226" s="608">
        <f t="shared" si="147"/>
        <v>0</v>
      </c>
      <c r="AK226" s="608">
        <f t="shared" si="147"/>
        <v>0</v>
      </c>
      <c r="AL226" s="608">
        <f t="shared" si="147"/>
        <v>0</v>
      </c>
      <c r="AM226" s="608">
        <f t="shared" si="147"/>
        <v>0</v>
      </c>
      <c r="AN226" s="608">
        <f t="shared" si="147"/>
        <v>0</v>
      </c>
      <c r="AO226" s="608">
        <f t="shared" si="147"/>
        <v>0</v>
      </c>
    </row>
    <row r="227" spans="1:41" ht="15">
      <c r="A227" s="952"/>
      <c r="B227" s="937"/>
      <c r="C227" s="926"/>
      <c r="D227" s="918"/>
      <c r="E227" s="914"/>
      <c r="F227" s="914"/>
      <c r="G227" s="902"/>
      <c r="H227" s="905"/>
      <c r="I227" s="604"/>
      <c r="J227" s="605" t="s">
        <v>387</v>
      </c>
      <c r="K227" s="606">
        <f>+SUM(L227:AO227)</f>
        <v>0</v>
      </c>
      <c r="L227" s="607"/>
      <c r="M227" s="608"/>
      <c r="N227" s="608"/>
      <c r="O227" s="608"/>
      <c r="P227" s="608"/>
      <c r="Q227" s="608"/>
      <c r="R227" s="608"/>
      <c r="S227" s="608"/>
      <c r="T227" s="608"/>
      <c r="U227" s="608"/>
      <c r="V227" s="608"/>
      <c r="W227" s="608"/>
      <c r="X227" s="608"/>
      <c r="Y227" s="608"/>
      <c r="Z227" s="608"/>
      <c r="AA227" s="608"/>
      <c r="AB227" s="608"/>
      <c r="AC227" s="608"/>
      <c r="AD227" s="608"/>
      <c r="AE227" s="608"/>
      <c r="AF227" s="608"/>
      <c r="AG227" s="608"/>
      <c r="AH227" s="608"/>
      <c r="AI227" s="608"/>
      <c r="AJ227" s="608"/>
      <c r="AK227" s="608"/>
      <c r="AL227" s="608"/>
      <c r="AM227" s="608"/>
      <c r="AN227" s="608"/>
      <c r="AO227" s="608"/>
    </row>
    <row r="228" spans="1:41" ht="15">
      <c r="A228" s="952"/>
      <c r="B228" s="937"/>
      <c r="C228" s="926"/>
      <c r="D228" s="919"/>
      <c r="E228" s="914"/>
      <c r="F228" s="914"/>
      <c r="G228" s="902"/>
      <c r="H228" s="905"/>
      <c r="I228" s="604"/>
      <c r="J228" s="605" t="s">
        <v>382</v>
      </c>
      <c r="K228" s="610">
        <f>+SUM(L228:AO228)</f>
        <v>0</v>
      </c>
      <c r="L228" s="611"/>
      <c r="M228" s="612"/>
      <c r="N228" s="612"/>
      <c r="O228" s="612"/>
      <c r="P228" s="612"/>
      <c r="Q228" s="612"/>
      <c r="R228" s="612"/>
      <c r="S228" s="612"/>
      <c r="T228" s="612"/>
      <c r="U228" s="612"/>
      <c r="V228" s="612"/>
      <c r="W228" s="612"/>
      <c r="X228" s="612"/>
      <c r="Y228" s="612"/>
      <c r="Z228" s="612"/>
      <c r="AA228" s="612"/>
      <c r="AB228" s="612"/>
      <c r="AC228" s="612"/>
      <c r="AD228" s="612"/>
      <c r="AE228" s="612"/>
      <c r="AF228" s="612"/>
      <c r="AG228" s="612"/>
      <c r="AH228" s="612"/>
      <c r="AI228" s="612"/>
      <c r="AJ228" s="612"/>
      <c r="AK228" s="612"/>
      <c r="AL228" s="612"/>
      <c r="AM228" s="612"/>
      <c r="AN228" s="612"/>
      <c r="AO228" s="612"/>
    </row>
    <row r="229" spans="1:41" ht="15">
      <c r="A229" s="952"/>
      <c r="B229" s="937"/>
      <c r="C229" s="926"/>
      <c r="D229" s="919"/>
      <c r="E229" s="914"/>
      <c r="F229" s="914"/>
      <c r="G229" s="902"/>
      <c r="H229" s="905"/>
      <c r="I229" s="604"/>
      <c r="J229" s="613" t="s">
        <v>388</v>
      </c>
      <c r="K229" s="610"/>
      <c r="L229" s="614"/>
      <c r="M229" s="615"/>
      <c r="N229" s="615"/>
      <c r="O229" s="615"/>
      <c r="P229" s="615"/>
      <c r="Q229" s="615"/>
      <c r="R229" s="615"/>
      <c r="S229" s="615"/>
      <c r="T229" s="615"/>
      <c r="U229" s="615"/>
      <c r="V229" s="615"/>
      <c r="W229" s="615"/>
      <c r="X229" s="615"/>
      <c r="Y229" s="615"/>
      <c r="Z229" s="615"/>
      <c r="AA229" s="615"/>
      <c r="AB229" s="615"/>
      <c r="AC229" s="615"/>
      <c r="AD229" s="615"/>
      <c r="AE229" s="615"/>
      <c r="AF229" s="615"/>
      <c r="AG229" s="615"/>
      <c r="AH229" s="615"/>
      <c r="AI229" s="615"/>
      <c r="AJ229" s="615"/>
      <c r="AK229" s="615"/>
      <c r="AL229" s="615"/>
      <c r="AM229" s="615"/>
      <c r="AN229" s="615"/>
      <c r="AO229" s="615"/>
    </row>
    <row r="230" spans="1:41" ht="15">
      <c r="A230" s="952"/>
      <c r="B230" s="937"/>
      <c r="C230" s="936"/>
      <c r="D230" s="920"/>
      <c r="E230" s="915"/>
      <c r="F230" s="915"/>
      <c r="G230" s="903"/>
      <c r="H230" s="906"/>
      <c r="I230" s="618"/>
      <c r="J230" s="619" t="s">
        <v>392</v>
      </c>
      <c r="K230" s="620">
        <f>+C225+K225-K228</f>
        <v>36</v>
      </c>
      <c r="L230" s="615">
        <f t="shared" ref="L230" si="148">C225+L227-L228+L229</f>
        <v>36</v>
      </c>
      <c r="M230" s="615">
        <f t="shared" ref="M230:AO230" si="149">+L230+M227-M228+M229</f>
        <v>36</v>
      </c>
      <c r="N230" s="615">
        <f t="shared" si="149"/>
        <v>36</v>
      </c>
      <c r="O230" s="615">
        <f t="shared" si="149"/>
        <v>36</v>
      </c>
      <c r="P230" s="615">
        <f t="shared" si="149"/>
        <v>36</v>
      </c>
      <c r="Q230" s="615">
        <f t="shared" si="149"/>
        <v>36</v>
      </c>
      <c r="R230" s="615">
        <f t="shared" si="149"/>
        <v>36</v>
      </c>
      <c r="S230" s="615">
        <f t="shared" si="149"/>
        <v>36</v>
      </c>
      <c r="T230" s="615">
        <f t="shared" si="149"/>
        <v>36</v>
      </c>
      <c r="U230" s="615">
        <f t="shared" si="149"/>
        <v>36</v>
      </c>
      <c r="V230" s="615">
        <f t="shared" si="149"/>
        <v>36</v>
      </c>
      <c r="W230" s="615">
        <f t="shared" si="149"/>
        <v>36</v>
      </c>
      <c r="X230" s="615">
        <f t="shared" si="149"/>
        <v>36</v>
      </c>
      <c r="Y230" s="615">
        <f t="shared" si="149"/>
        <v>36</v>
      </c>
      <c r="Z230" s="615">
        <f t="shared" si="149"/>
        <v>36</v>
      </c>
      <c r="AA230" s="615">
        <f t="shared" si="149"/>
        <v>36</v>
      </c>
      <c r="AB230" s="615">
        <f t="shared" si="149"/>
        <v>36</v>
      </c>
      <c r="AC230" s="615">
        <f t="shared" si="149"/>
        <v>36</v>
      </c>
      <c r="AD230" s="615">
        <f t="shared" si="149"/>
        <v>36</v>
      </c>
      <c r="AE230" s="615">
        <f t="shared" si="149"/>
        <v>36</v>
      </c>
      <c r="AF230" s="628">
        <f t="shared" si="149"/>
        <v>36</v>
      </c>
      <c r="AG230" s="615">
        <f t="shared" si="149"/>
        <v>36</v>
      </c>
      <c r="AH230" s="615">
        <f t="shared" si="149"/>
        <v>36</v>
      </c>
      <c r="AI230" s="615">
        <f t="shared" si="149"/>
        <v>36</v>
      </c>
      <c r="AJ230" s="615">
        <f t="shared" si="149"/>
        <v>36</v>
      </c>
      <c r="AK230" s="615">
        <f t="shared" si="149"/>
        <v>36</v>
      </c>
      <c r="AL230" s="615">
        <f t="shared" si="149"/>
        <v>36</v>
      </c>
      <c r="AM230" s="615">
        <f t="shared" si="149"/>
        <v>36</v>
      </c>
      <c r="AN230" s="615">
        <f t="shared" si="149"/>
        <v>36</v>
      </c>
      <c r="AO230" s="615">
        <f t="shared" si="149"/>
        <v>36</v>
      </c>
    </row>
    <row r="231" spans="1:41" ht="15">
      <c r="A231" s="952" t="s">
        <v>459</v>
      </c>
      <c r="B231" s="937" t="s">
        <v>460</v>
      </c>
      <c r="C231" s="925">
        <v>148</v>
      </c>
      <c r="D231" s="917">
        <f>+E231+K231-K233</f>
        <v>3</v>
      </c>
      <c r="E231" s="913">
        <f>+C231+G231-H231</f>
        <v>3</v>
      </c>
      <c r="F231" s="913">
        <f>K231-K233</f>
        <v>0</v>
      </c>
      <c r="G231" s="901">
        <f>+SUM(L233:AO233)+SUM(L235:AO235)</f>
        <v>0</v>
      </c>
      <c r="H231" s="904">
        <f>+SUM(L234:AO234)</f>
        <v>145</v>
      </c>
      <c r="I231" s="600"/>
      <c r="J231" s="601" t="s">
        <v>386</v>
      </c>
      <c r="K231" s="617">
        <f>+SUM(L231:AO231)</f>
        <v>0</v>
      </c>
      <c r="L231" s="603"/>
      <c r="M231" s="603"/>
      <c r="N231" s="603"/>
      <c r="O231" s="603"/>
      <c r="P231" s="603"/>
      <c r="Q231" s="603"/>
      <c r="R231" s="603"/>
      <c r="S231" s="603"/>
      <c r="T231" s="603"/>
      <c r="U231" s="603"/>
      <c r="V231" s="603"/>
      <c r="W231" s="603"/>
      <c r="X231" s="603"/>
      <c r="Y231" s="603"/>
      <c r="Z231" s="603"/>
      <c r="AA231" s="603"/>
      <c r="AB231" s="603"/>
      <c r="AC231" s="603"/>
      <c r="AD231" s="603"/>
      <c r="AE231" s="603"/>
      <c r="AF231" s="603"/>
      <c r="AG231" s="603"/>
      <c r="AH231" s="603"/>
      <c r="AI231" s="603"/>
      <c r="AJ231" s="603"/>
      <c r="AK231" s="603"/>
      <c r="AL231" s="603"/>
      <c r="AM231" s="603"/>
      <c r="AN231" s="603"/>
      <c r="AO231" s="603"/>
    </row>
    <row r="232" spans="1:41" ht="15">
      <c r="A232" s="952"/>
      <c r="B232" s="937"/>
      <c r="C232" s="926"/>
      <c r="D232" s="918"/>
      <c r="E232" s="914"/>
      <c r="F232" s="914"/>
      <c r="G232" s="902"/>
      <c r="H232" s="905"/>
      <c r="I232" s="604"/>
      <c r="J232" s="605" t="s">
        <v>380</v>
      </c>
      <c r="K232" s="606">
        <f>SUM(L232:AO232)</f>
        <v>0</v>
      </c>
      <c r="L232" s="607">
        <f t="shared" si="146"/>
        <v>0</v>
      </c>
      <c r="M232" s="608">
        <f t="shared" ref="M232:AO232" si="150">+L232+M231-M233</f>
        <v>0</v>
      </c>
      <c r="N232" s="608">
        <f t="shared" si="150"/>
        <v>0</v>
      </c>
      <c r="O232" s="608">
        <f t="shared" si="150"/>
        <v>0</v>
      </c>
      <c r="P232" s="608">
        <f t="shared" si="150"/>
        <v>0</v>
      </c>
      <c r="Q232" s="608">
        <f t="shared" si="150"/>
        <v>0</v>
      </c>
      <c r="R232" s="608">
        <f t="shared" si="150"/>
        <v>0</v>
      </c>
      <c r="S232" s="608">
        <f t="shared" si="150"/>
        <v>0</v>
      </c>
      <c r="T232" s="608">
        <f t="shared" si="150"/>
        <v>0</v>
      </c>
      <c r="U232" s="608">
        <f t="shared" si="150"/>
        <v>0</v>
      </c>
      <c r="V232" s="608">
        <f t="shared" si="150"/>
        <v>0</v>
      </c>
      <c r="W232" s="608">
        <f t="shared" si="150"/>
        <v>0</v>
      </c>
      <c r="X232" s="608">
        <f t="shared" si="150"/>
        <v>0</v>
      </c>
      <c r="Y232" s="608">
        <f t="shared" si="150"/>
        <v>0</v>
      </c>
      <c r="Z232" s="608">
        <f t="shared" si="150"/>
        <v>0</v>
      </c>
      <c r="AA232" s="608">
        <f t="shared" si="150"/>
        <v>0</v>
      </c>
      <c r="AB232" s="608">
        <f t="shared" si="150"/>
        <v>0</v>
      </c>
      <c r="AC232" s="608">
        <f t="shared" si="150"/>
        <v>0</v>
      </c>
      <c r="AD232" s="608">
        <f t="shared" si="150"/>
        <v>0</v>
      </c>
      <c r="AE232" s="608">
        <f t="shared" si="150"/>
        <v>0</v>
      </c>
      <c r="AF232" s="608">
        <f t="shared" si="150"/>
        <v>0</v>
      </c>
      <c r="AG232" s="608">
        <f t="shared" si="150"/>
        <v>0</v>
      </c>
      <c r="AH232" s="608">
        <f t="shared" si="150"/>
        <v>0</v>
      </c>
      <c r="AI232" s="608">
        <f t="shared" si="150"/>
        <v>0</v>
      </c>
      <c r="AJ232" s="608">
        <f t="shared" si="150"/>
        <v>0</v>
      </c>
      <c r="AK232" s="608">
        <f t="shared" si="150"/>
        <v>0</v>
      </c>
      <c r="AL232" s="608">
        <f t="shared" si="150"/>
        <v>0</v>
      </c>
      <c r="AM232" s="608">
        <f t="shared" si="150"/>
        <v>0</v>
      </c>
      <c r="AN232" s="608">
        <f t="shared" si="150"/>
        <v>0</v>
      </c>
      <c r="AO232" s="608">
        <f t="shared" si="150"/>
        <v>0</v>
      </c>
    </row>
    <row r="233" spans="1:41" ht="15">
      <c r="A233" s="952"/>
      <c r="B233" s="937"/>
      <c r="C233" s="926"/>
      <c r="D233" s="918"/>
      <c r="E233" s="914"/>
      <c r="F233" s="914"/>
      <c r="G233" s="902"/>
      <c r="H233" s="905"/>
      <c r="I233" s="604"/>
      <c r="J233" s="605" t="s">
        <v>387</v>
      </c>
      <c r="K233" s="606">
        <f>+SUM(L233:AO233)</f>
        <v>0</v>
      </c>
      <c r="L233" s="607"/>
      <c r="M233" s="608"/>
      <c r="N233" s="608"/>
      <c r="O233" s="608"/>
      <c r="P233" s="608"/>
      <c r="Q233" s="608"/>
      <c r="R233" s="608"/>
      <c r="S233" s="608"/>
      <c r="T233" s="608"/>
      <c r="U233" s="608"/>
      <c r="V233" s="608"/>
      <c r="W233" s="608"/>
      <c r="X233" s="608"/>
      <c r="Y233" s="608"/>
      <c r="Z233" s="608"/>
      <c r="AA233" s="608"/>
      <c r="AB233" s="608"/>
      <c r="AC233" s="608"/>
      <c r="AD233" s="608"/>
      <c r="AE233" s="608"/>
      <c r="AF233" s="608"/>
      <c r="AG233" s="608"/>
      <c r="AH233" s="608"/>
      <c r="AI233" s="608"/>
      <c r="AJ233" s="608"/>
      <c r="AK233" s="608"/>
      <c r="AL233" s="608"/>
      <c r="AM233" s="608"/>
      <c r="AN233" s="608"/>
      <c r="AO233" s="608"/>
    </row>
    <row r="234" spans="1:41" ht="15">
      <c r="A234" s="952"/>
      <c r="B234" s="937"/>
      <c r="C234" s="926"/>
      <c r="D234" s="919"/>
      <c r="E234" s="914"/>
      <c r="F234" s="914"/>
      <c r="G234" s="902"/>
      <c r="H234" s="905"/>
      <c r="I234" s="604"/>
      <c r="J234" s="605" t="s">
        <v>382</v>
      </c>
      <c r="K234" s="610">
        <f>+SUM(L234:AO234)</f>
        <v>145</v>
      </c>
      <c r="L234" s="611">
        <v>50</v>
      </c>
      <c r="M234" s="612"/>
      <c r="N234" s="612"/>
      <c r="O234" s="612"/>
      <c r="P234" s="612"/>
      <c r="Q234" s="612">
        <v>45</v>
      </c>
      <c r="R234" s="612">
        <v>50</v>
      </c>
      <c r="S234" s="612"/>
      <c r="T234" s="612"/>
      <c r="U234" s="612"/>
      <c r="V234" s="612"/>
      <c r="W234" s="612"/>
      <c r="X234" s="612"/>
      <c r="Y234" s="612"/>
      <c r="Z234" s="612"/>
      <c r="AA234" s="612"/>
      <c r="AB234" s="612"/>
      <c r="AC234" s="612"/>
      <c r="AD234" s="612"/>
      <c r="AE234" s="612"/>
      <c r="AF234" s="612"/>
      <c r="AG234" s="612"/>
      <c r="AH234" s="612"/>
      <c r="AI234" s="612"/>
      <c r="AJ234" s="612"/>
      <c r="AK234" s="612"/>
      <c r="AL234" s="612"/>
      <c r="AM234" s="612"/>
      <c r="AN234" s="612"/>
      <c r="AO234" s="612"/>
    </row>
    <row r="235" spans="1:41" ht="15">
      <c r="A235" s="952"/>
      <c r="B235" s="937"/>
      <c r="C235" s="926"/>
      <c r="D235" s="919"/>
      <c r="E235" s="914"/>
      <c r="F235" s="914"/>
      <c r="G235" s="902"/>
      <c r="H235" s="905"/>
      <c r="I235" s="604"/>
      <c r="J235" s="613" t="s">
        <v>388</v>
      </c>
      <c r="K235" s="610"/>
      <c r="L235" s="614"/>
      <c r="M235" s="615"/>
      <c r="N235" s="615"/>
      <c r="O235" s="615"/>
      <c r="P235" s="615"/>
      <c r="Q235" s="615"/>
      <c r="R235" s="615"/>
      <c r="S235" s="615"/>
      <c r="T235" s="615"/>
      <c r="U235" s="615"/>
      <c r="V235" s="615"/>
      <c r="W235" s="615"/>
      <c r="X235" s="615"/>
      <c r="Y235" s="615"/>
      <c r="Z235" s="615"/>
      <c r="AA235" s="615"/>
      <c r="AB235" s="615"/>
      <c r="AC235" s="615"/>
      <c r="AD235" s="615"/>
      <c r="AE235" s="615"/>
      <c r="AF235" s="615"/>
      <c r="AG235" s="615"/>
      <c r="AH235" s="615"/>
      <c r="AI235" s="615"/>
      <c r="AJ235" s="615"/>
      <c r="AK235" s="615"/>
      <c r="AL235" s="615"/>
      <c r="AM235" s="615"/>
      <c r="AN235" s="615"/>
      <c r="AO235" s="615"/>
    </row>
    <row r="236" spans="1:41" ht="15">
      <c r="A236" s="952"/>
      <c r="B236" s="937"/>
      <c r="C236" s="936"/>
      <c r="D236" s="920"/>
      <c r="E236" s="915"/>
      <c r="F236" s="915"/>
      <c r="G236" s="903"/>
      <c r="H236" s="906"/>
      <c r="I236" s="618"/>
      <c r="J236" s="619" t="s">
        <v>392</v>
      </c>
      <c r="K236" s="620">
        <f>+C231+K231-K234</f>
        <v>3</v>
      </c>
      <c r="L236" s="615">
        <f t="shared" ref="L236" si="151">C231+L233-L234+L235</f>
        <v>98</v>
      </c>
      <c r="M236" s="615">
        <f t="shared" ref="M236:AO236" si="152">+L236+M233-M234+M235</f>
        <v>98</v>
      </c>
      <c r="N236" s="615">
        <f t="shared" si="152"/>
        <v>98</v>
      </c>
      <c r="O236" s="615">
        <f t="shared" si="152"/>
        <v>98</v>
      </c>
      <c r="P236" s="615">
        <f t="shared" si="152"/>
        <v>98</v>
      </c>
      <c r="Q236" s="615">
        <f t="shared" si="152"/>
        <v>53</v>
      </c>
      <c r="R236" s="615">
        <f t="shared" si="152"/>
        <v>3</v>
      </c>
      <c r="S236" s="615">
        <f t="shared" si="152"/>
        <v>3</v>
      </c>
      <c r="T236" s="615">
        <f t="shared" si="152"/>
        <v>3</v>
      </c>
      <c r="U236" s="615">
        <f t="shared" si="152"/>
        <v>3</v>
      </c>
      <c r="V236" s="615">
        <f t="shared" si="152"/>
        <v>3</v>
      </c>
      <c r="W236" s="615">
        <f t="shared" si="152"/>
        <v>3</v>
      </c>
      <c r="X236" s="615">
        <f t="shared" si="152"/>
        <v>3</v>
      </c>
      <c r="Y236" s="615">
        <f t="shared" si="152"/>
        <v>3</v>
      </c>
      <c r="Z236" s="615">
        <f t="shared" si="152"/>
        <v>3</v>
      </c>
      <c r="AA236" s="615">
        <f t="shared" si="152"/>
        <v>3</v>
      </c>
      <c r="AB236" s="615">
        <f t="shared" si="152"/>
        <v>3</v>
      </c>
      <c r="AC236" s="615">
        <f t="shared" si="152"/>
        <v>3</v>
      </c>
      <c r="AD236" s="615">
        <f t="shared" si="152"/>
        <v>3</v>
      </c>
      <c r="AE236" s="615">
        <f t="shared" si="152"/>
        <v>3</v>
      </c>
      <c r="AF236" s="628">
        <f t="shared" si="152"/>
        <v>3</v>
      </c>
      <c r="AG236" s="615">
        <f t="shared" si="152"/>
        <v>3</v>
      </c>
      <c r="AH236" s="615">
        <f t="shared" si="152"/>
        <v>3</v>
      </c>
      <c r="AI236" s="615">
        <f t="shared" si="152"/>
        <v>3</v>
      </c>
      <c r="AJ236" s="615">
        <f t="shared" si="152"/>
        <v>3</v>
      </c>
      <c r="AK236" s="615">
        <f t="shared" si="152"/>
        <v>3</v>
      </c>
      <c r="AL236" s="615">
        <f t="shared" si="152"/>
        <v>3</v>
      </c>
      <c r="AM236" s="615">
        <f t="shared" si="152"/>
        <v>3</v>
      </c>
      <c r="AN236" s="615">
        <f t="shared" si="152"/>
        <v>3</v>
      </c>
      <c r="AO236" s="615">
        <f t="shared" si="152"/>
        <v>3</v>
      </c>
    </row>
    <row r="237" spans="1:41" ht="15">
      <c r="A237" s="952" t="s">
        <v>461</v>
      </c>
      <c r="B237" s="937" t="s">
        <v>462</v>
      </c>
      <c r="C237" s="925">
        <v>75</v>
      </c>
      <c r="D237" s="917">
        <f>+E237+K237-K239</f>
        <v>30</v>
      </c>
      <c r="E237" s="913">
        <f>+C237+G237-H237</f>
        <v>95</v>
      </c>
      <c r="F237" s="913">
        <f>K237-K239</f>
        <v>-65</v>
      </c>
      <c r="G237" s="901">
        <f>+SUM(L239:AO239)+SUM(L241:AO241)</f>
        <v>65</v>
      </c>
      <c r="H237" s="904">
        <f>+SUM(L240:AO240)</f>
        <v>45</v>
      </c>
      <c r="I237" s="600"/>
      <c r="J237" s="601" t="s">
        <v>386</v>
      </c>
      <c r="K237" s="617">
        <f>+SUM(L237:AO237)</f>
        <v>0</v>
      </c>
      <c r="L237" s="603"/>
      <c r="M237" s="603"/>
      <c r="N237" s="603"/>
      <c r="O237" s="603"/>
      <c r="P237" s="603"/>
      <c r="Q237" s="603"/>
      <c r="R237" s="603"/>
      <c r="S237" s="603"/>
      <c r="T237" s="603"/>
      <c r="U237" s="603"/>
      <c r="V237" s="603"/>
      <c r="W237" s="603"/>
      <c r="X237" s="603"/>
      <c r="Y237" s="603"/>
      <c r="Z237" s="603"/>
      <c r="AA237" s="603"/>
      <c r="AB237" s="603"/>
      <c r="AC237" s="603"/>
      <c r="AD237" s="603"/>
      <c r="AE237" s="603"/>
      <c r="AF237" s="603"/>
      <c r="AG237" s="603"/>
      <c r="AH237" s="603"/>
      <c r="AI237" s="603"/>
      <c r="AJ237" s="603"/>
      <c r="AK237" s="603"/>
      <c r="AL237" s="603"/>
      <c r="AM237" s="603"/>
      <c r="AN237" s="603"/>
      <c r="AO237" s="603"/>
    </row>
    <row r="238" spans="1:41" ht="15">
      <c r="A238" s="952"/>
      <c r="B238" s="937"/>
      <c r="C238" s="926"/>
      <c r="D238" s="918"/>
      <c r="E238" s="914"/>
      <c r="F238" s="914"/>
      <c r="G238" s="902"/>
      <c r="H238" s="905"/>
      <c r="I238" s="604"/>
      <c r="J238" s="605" t="s">
        <v>380</v>
      </c>
      <c r="K238" s="606">
        <f>SUM(L238:AO238)</f>
        <v>-1690</v>
      </c>
      <c r="L238" s="607">
        <f t="shared" si="146"/>
        <v>0</v>
      </c>
      <c r="M238" s="608">
        <f t="shared" ref="M238:AO238" si="153">+L238+M237-M239</f>
        <v>0</v>
      </c>
      <c r="N238" s="608">
        <f t="shared" si="153"/>
        <v>0</v>
      </c>
      <c r="O238" s="608">
        <f t="shared" si="153"/>
        <v>0</v>
      </c>
      <c r="P238" s="608">
        <f t="shared" si="153"/>
        <v>-65</v>
      </c>
      <c r="Q238" s="608">
        <f t="shared" si="153"/>
        <v>-65</v>
      </c>
      <c r="R238" s="608">
        <f t="shared" si="153"/>
        <v>-65</v>
      </c>
      <c r="S238" s="608">
        <f t="shared" si="153"/>
        <v>-65</v>
      </c>
      <c r="T238" s="608">
        <f t="shared" si="153"/>
        <v>-65</v>
      </c>
      <c r="U238" s="608">
        <f t="shared" si="153"/>
        <v>-65</v>
      </c>
      <c r="V238" s="608">
        <f t="shared" si="153"/>
        <v>-65</v>
      </c>
      <c r="W238" s="608">
        <f t="shared" si="153"/>
        <v>-65</v>
      </c>
      <c r="X238" s="608">
        <f t="shared" si="153"/>
        <v>-65</v>
      </c>
      <c r="Y238" s="608">
        <f t="shared" si="153"/>
        <v>-65</v>
      </c>
      <c r="Z238" s="608">
        <f t="shared" si="153"/>
        <v>-65</v>
      </c>
      <c r="AA238" s="608">
        <f t="shared" si="153"/>
        <v>-65</v>
      </c>
      <c r="AB238" s="608">
        <f t="shared" si="153"/>
        <v>-65</v>
      </c>
      <c r="AC238" s="608">
        <f t="shared" si="153"/>
        <v>-65</v>
      </c>
      <c r="AD238" s="608">
        <f t="shared" si="153"/>
        <v>-65</v>
      </c>
      <c r="AE238" s="608">
        <f t="shared" si="153"/>
        <v>-65</v>
      </c>
      <c r="AF238" s="608">
        <f t="shared" si="153"/>
        <v>-65</v>
      </c>
      <c r="AG238" s="608">
        <f t="shared" si="153"/>
        <v>-65</v>
      </c>
      <c r="AH238" s="608">
        <f t="shared" si="153"/>
        <v>-65</v>
      </c>
      <c r="AI238" s="608">
        <f t="shared" si="153"/>
        <v>-65</v>
      </c>
      <c r="AJ238" s="608">
        <f t="shared" si="153"/>
        <v>-65</v>
      </c>
      <c r="AK238" s="608">
        <f t="shared" si="153"/>
        <v>-65</v>
      </c>
      <c r="AL238" s="608">
        <f t="shared" si="153"/>
        <v>-65</v>
      </c>
      <c r="AM238" s="608">
        <f t="shared" si="153"/>
        <v>-65</v>
      </c>
      <c r="AN238" s="608">
        <f t="shared" si="153"/>
        <v>-65</v>
      </c>
      <c r="AO238" s="608">
        <f t="shared" si="153"/>
        <v>-65</v>
      </c>
    </row>
    <row r="239" spans="1:41" ht="15">
      <c r="A239" s="952"/>
      <c r="B239" s="937"/>
      <c r="C239" s="926"/>
      <c r="D239" s="918"/>
      <c r="E239" s="914"/>
      <c r="F239" s="914"/>
      <c r="G239" s="902"/>
      <c r="H239" s="905"/>
      <c r="I239" s="604"/>
      <c r="J239" s="605" t="s">
        <v>387</v>
      </c>
      <c r="K239" s="606">
        <f>+SUM(L239:AO239)</f>
        <v>65</v>
      </c>
      <c r="L239" s="607"/>
      <c r="M239" s="608"/>
      <c r="N239" s="608"/>
      <c r="O239" s="608"/>
      <c r="P239" s="608">
        <v>65</v>
      </c>
      <c r="Q239" s="608"/>
      <c r="R239" s="608"/>
      <c r="S239" s="608"/>
      <c r="T239" s="608"/>
      <c r="U239" s="608"/>
      <c r="V239" s="608"/>
      <c r="W239" s="608"/>
      <c r="X239" s="608"/>
      <c r="Y239" s="608"/>
      <c r="Z239" s="608"/>
      <c r="AA239" s="608"/>
      <c r="AB239" s="608"/>
      <c r="AC239" s="608"/>
      <c r="AD239" s="608"/>
      <c r="AE239" s="608"/>
      <c r="AF239" s="608"/>
      <c r="AG239" s="608"/>
      <c r="AH239" s="608"/>
      <c r="AI239" s="608"/>
      <c r="AJ239" s="608"/>
      <c r="AK239" s="608"/>
      <c r="AL239" s="608"/>
      <c r="AM239" s="608"/>
      <c r="AN239" s="608"/>
      <c r="AO239" s="608"/>
    </row>
    <row r="240" spans="1:41" ht="15">
      <c r="A240" s="952"/>
      <c r="B240" s="937"/>
      <c r="C240" s="926"/>
      <c r="D240" s="919"/>
      <c r="E240" s="914"/>
      <c r="F240" s="914"/>
      <c r="G240" s="902"/>
      <c r="H240" s="905"/>
      <c r="I240" s="604"/>
      <c r="J240" s="605" t="s">
        <v>382</v>
      </c>
      <c r="K240" s="610">
        <f>+SUM(L240:AO240)</f>
        <v>45</v>
      </c>
      <c r="L240" s="611"/>
      <c r="M240" s="612"/>
      <c r="N240" s="612"/>
      <c r="O240" s="612">
        <v>25</v>
      </c>
      <c r="P240" s="612"/>
      <c r="Q240" s="612">
        <v>20</v>
      </c>
      <c r="R240" s="612"/>
      <c r="S240" s="612"/>
      <c r="T240" s="612"/>
      <c r="U240" s="612"/>
      <c r="V240" s="612"/>
      <c r="W240" s="612"/>
      <c r="X240" s="612"/>
      <c r="Y240" s="612"/>
      <c r="Z240" s="612"/>
      <c r="AA240" s="612"/>
      <c r="AB240" s="612"/>
      <c r="AC240" s="612"/>
      <c r="AD240" s="612"/>
      <c r="AE240" s="612"/>
      <c r="AF240" s="612"/>
      <c r="AG240" s="612"/>
      <c r="AH240" s="612"/>
      <c r="AI240" s="612"/>
      <c r="AJ240" s="612"/>
      <c r="AK240" s="612"/>
      <c r="AL240" s="612"/>
      <c r="AM240" s="612"/>
      <c r="AN240" s="612"/>
      <c r="AO240" s="612"/>
    </row>
    <row r="241" spans="1:41" ht="15">
      <c r="A241" s="952"/>
      <c r="B241" s="937"/>
      <c r="C241" s="926"/>
      <c r="D241" s="919"/>
      <c r="E241" s="914"/>
      <c r="F241" s="914"/>
      <c r="G241" s="902"/>
      <c r="H241" s="905"/>
      <c r="I241" s="604"/>
      <c r="J241" s="613" t="s">
        <v>388</v>
      </c>
      <c r="K241" s="610"/>
      <c r="L241" s="614"/>
      <c r="M241" s="615"/>
      <c r="N241" s="615"/>
      <c r="O241" s="615"/>
      <c r="P241" s="615"/>
      <c r="Q241" s="615"/>
      <c r="R241" s="615"/>
      <c r="S241" s="615"/>
      <c r="T241" s="615"/>
      <c r="U241" s="615"/>
      <c r="V241" s="615"/>
      <c r="W241" s="615"/>
      <c r="X241" s="615"/>
      <c r="Y241" s="615"/>
      <c r="Z241" s="615"/>
      <c r="AA241" s="615"/>
      <c r="AB241" s="615"/>
      <c r="AC241" s="615"/>
      <c r="AD241" s="615"/>
      <c r="AE241" s="615"/>
      <c r="AF241" s="615"/>
      <c r="AG241" s="615"/>
      <c r="AH241" s="615"/>
      <c r="AI241" s="615"/>
      <c r="AJ241" s="615"/>
      <c r="AK241" s="615"/>
      <c r="AL241" s="615"/>
      <c r="AM241" s="615"/>
      <c r="AN241" s="615"/>
      <c r="AO241" s="615"/>
    </row>
    <row r="242" spans="1:41" ht="15">
      <c r="A242" s="952"/>
      <c r="B242" s="937"/>
      <c r="C242" s="936"/>
      <c r="D242" s="920"/>
      <c r="E242" s="915"/>
      <c r="F242" s="915"/>
      <c r="G242" s="903"/>
      <c r="H242" s="906"/>
      <c r="I242" s="618"/>
      <c r="J242" s="619" t="s">
        <v>392</v>
      </c>
      <c r="K242" s="620">
        <f>+C237+K237-K240</f>
        <v>30</v>
      </c>
      <c r="L242" s="615">
        <f t="shared" ref="L242" si="154">C237+L239-L240+L241</f>
        <v>75</v>
      </c>
      <c r="M242" s="615">
        <f t="shared" ref="M242:AO242" si="155">+L242+M239-M240+M241</f>
        <v>75</v>
      </c>
      <c r="N242" s="615">
        <f t="shared" si="155"/>
        <v>75</v>
      </c>
      <c r="O242" s="615">
        <f t="shared" si="155"/>
        <v>50</v>
      </c>
      <c r="P242" s="615">
        <f t="shared" si="155"/>
        <v>115</v>
      </c>
      <c r="Q242" s="615">
        <f t="shared" si="155"/>
        <v>95</v>
      </c>
      <c r="R242" s="615">
        <f t="shared" si="155"/>
        <v>95</v>
      </c>
      <c r="S242" s="615">
        <f t="shared" si="155"/>
        <v>95</v>
      </c>
      <c r="T242" s="615">
        <f t="shared" si="155"/>
        <v>95</v>
      </c>
      <c r="U242" s="615">
        <f t="shared" si="155"/>
        <v>95</v>
      </c>
      <c r="V242" s="615">
        <f t="shared" si="155"/>
        <v>95</v>
      </c>
      <c r="W242" s="615">
        <f t="shared" si="155"/>
        <v>95</v>
      </c>
      <c r="X242" s="615">
        <f t="shared" si="155"/>
        <v>95</v>
      </c>
      <c r="Y242" s="615">
        <f t="shared" si="155"/>
        <v>95</v>
      </c>
      <c r="Z242" s="615">
        <f t="shared" si="155"/>
        <v>95</v>
      </c>
      <c r="AA242" s="615">
        <f t="shared" si="155"/>
        <v>95</v>
      </c>
      <c r="AB242" s="615">
        <f t="shared" si="155"/>
        <v>95</v>
      </c>
      <c r="AC242" s="615">
        <f t="shared" si="155"/>
        <v>95</v>
      </c>
      <c r="AD242" s="615">
        <f t="shared" si="155"/>
        <v>95</v>
      </c>
      <c r="AE242" s="615">
        <f t="shared" si="155"/>
        <v>95</v>
      </c>
      <c r="AF242" s="628">
        <f t="shared" si="155"/>
        <v>95</v>
      </c>
      <c r="AG242" s="615">
        <f t="shared" si="155"/>
        <v>95</v>
      </c>
      <c r="AH242" s="615">
        <f t="shared" si="155"/>
        <v>95</v>
      </c>
      <c r="AI242" s="615">
        <f t="shared" si="155"/>
        <v>95</v>
      </c>
      <c r="AJ242" s="615">
        <f t="shared" si="155"/>
        <v>95</v>
      </c>
      <c r="AK242" s="615">
        <f t="shared" si="155"/>
        <v>95</v>
      </c>
      <c r="AL242" s="615">
        <f t="shared" si="155"/>
        <v>95</v>
      </c>
      <c r="AM242" s="615">
        <f t="shared" si="155"/>
        <v>95</v>
      </c>
      <c r="AN242" s="615">
        <f t="shared" si="155"/>
        <v>95</v>
      </c>
      <c r="AO242" s="615">
        <f t="shared" si="155"/>
        <v>95</v>
      </c>
    </row>
    <row r="243" spans="1:41" ht="15">
      <c r="A243" s="952" t="s">
        <v>463</v>
      </c>
      <c r="B243" s="937" t="s">
        <v>464</v>
      </c>
      <c r="C243" s="925">
        <v>121</v>
      </c>
      <c r="D243" s="917">
        <f>+E243+K243-K245</f>
        <v>28</v>
      </c>
      <c r="E243" s="913">
        <f>+C243+G243-H243</f>
        <v>209</v>
      </c>
      <c r="F243" s="913">
        <f>K243-K245</f>
        <v>-181</v>
      </c>
      <c r="G243" s="901">
        <f>+SUM(L245:AO245)+SUM(L247:AO247)</f>
        <v>181</v>
      </c>
      <c r="H243" s="904">
        <f>+SUM(L246:AO246)</f>
        <v>93</v>
      </c>
      <c r="I243" s="600"/>
      <c r="J243" s="601" t="s">
        <v>386</v>
      </c>
      <c r="K243" s="617">
        <f>+SUM(L243:AO243)</f>
        <v>0</v>
      </c>
      <c r="L243" s="603"/>
      <c r="M243" s="603"/>
      <c r="N243" s="603"/>
      <c r="O243" s="603"/>
      <c r="P243" s="603"/>
      <c r="Q243" s="603"/>
      <c r="R243" s="603"/>
      <c r="S243" s="603"/>
      <c r="T243" s="603"/>
      <c r="U243" s="603"/>
      <c r="V243" s="603"/>
      <c r="W243" s="603"/>
      <c r="X243" s="603"/>
      <c r="Y243" s="603"/>
      <c r="Z243" s="603"/>
      <c r="AA243" s="603"/>
      <c r="AB243" s="603"/>
      <c r="AC243" s="603"/>
      <c r="AD243" s="603"/>
      <c r="AE243" s="603"/>
      <c r="AF243" s="603"/>
      <c r="AG243" s="603"/>
      <c r="AH243" s="603"/>
      <c r="AI243" s="603"/>
      <c r="AJ243" s="603"/>
      <c r="AK243" s="603"/>
      <c r="AL243" s="603"/>
      <c r="AM243" s="603"/>
      <c r="AN243" s="603"/>
      <c r="AO243" s="603"/>
    </row>
    <row r="244" spans="1:41" ht="15">
      <c r="A244" s="952"/>
      <c r="B244" s="937"/>
      <c r="C244" s="926"/>
      <c r="D244" s="918"/>
      <c r="E244" s="914"/>
      <c r="F244" s="914"/>
      <c r="G244" s="902"/>
      <c r="H244" s="905"/>
      <c r="I244" s="604"/>
      <c r="J244" s="605" t="s">
        <v>380</v>
      </c>
      <c r="K244" s="606">
        <f>SUM(L244:AO244)</f>
        <v>-4706</v>
      </c>
      <c r="L244" s="607">
        <f t="shared" si="146"/>
        <v>0</v>
      </c>
      <c r="M244" s="608">
        <f t="shared" ref="M244:AO244" si="156">+L244+M243-M245</f>
        <v>0</v>
      </c>
      <c r="N244" s="608">
        <f t="shared" si="156"/>
        <v>0</v>
      </c>
      <c r="O244" s="608">
        <f t="shared" si="156"/>
        <v>0</v>
      </c>
      <c r="P244" s="608">
        <f t="shared" si="156"/>
        <v>-181</v>
      </c>
      <c r="Q244" s="608">
        <f t="shared" si="156"/>
        <v>-181</v>
      </c>
      <c r="R244" s="608">
        <f t="shared" si="156"/>
        <v>-181</v>
      </c>
      <c r="S244" s="608">
        <f t="shared" si="156"/>
        <v>-181</v>
      </c>
      <c r="T244" s="608">
        <f t="shared" si="156"/>
        <v>-181</v>
      </c>
      <c r="U244" s="608">
        <f t="shared" si="156"/>
        <v>-181</v>
      </c>
      <c r="V244" s="608">
        <f t="shared" si="156"/>
        <v>-181</v>
      </c>
      <c r="W244" s="608">
        <f t="shared" si="156"/>
        <v>-181</v>
      </c>
      <c r="X244" s="608">
        <f t="shared" si="156"/>
        <v>-181</v>
      </c>
      <c r="Y244" s="608">
        <f t="shared" si="156"/>
        <v>-181</v>
      </c>
      <c r="Z244" s="608">
        <f t="shared" si="156"/>
        <v>-181</v>
      </c>
      <c r="AA244" s="608">
        <f t="shared" si="156"/>
        <v>-181</v>
      </c>
      <c r="AB244" s="608">
        <f t="shared" si="156"/>
        <v>-181</v>
      </c>
      <c r="AC244" s="608">
        <f t="shared" si="156"/>
        <v>-181</v>
      </c>
      <c r="AD244" s="608">
        <f t="shared" si="156"/>
        <v>-181</v>
      </c>
      <c r="AE244" s="608">
        <f t="shared" si="156"/>
        <v>-181</v>
      </c>
      <c r="AF244" s="608">
        <f t="shared" si="156"/>
        <v>-181</v>
      </c>
      <c r="AG244" s="608">
        <f t="shared" si="156"/>
        <v>-181</v>
      </c>
      <c r="AH244" s="608">
        <f t="shared" si="156"/>
        <v>-181</v>
      </c>
      <c r="AI244" s="608">
        <f t="shared" si="156"/>
        <v>-181</v>
      </c>
      <c r="AJ244" s="608">
        <f t="shared" si="156"/>
        <v>-181</v>
      </c>
      <c r="AK244" s="608">
        <f t="shared" si="156"/>
        <v>-181</v>
      </c>
      <c r="AL244" s="608">
        <f t="shared" si="156"/>
        <v>-181</v>
      </c>
      <c r="AM244" s="608">
        <f t="shared" si="156"/>
        <v>-181</v>
      </c>
      <c r="AN244" s="608">
        <f t="shared" si="156"/>
        <v>-181</v>
      </c>
      <c r="AO244" s="608">
        <f t="shared" si="156"/>
        <v>-181</v>
      </c>
    </row>
    <row r="245" spans="1:41" ht="15">
      <c r="A245" s="952"/>
      <c r="B245" s="937"/>
      <c r="C245" s="926"/>
      <c r="D245" s="918"/>
      <c r="E245" s="914"/>
      <c r="F245" s="914"/>
      <c r="G245" s="902"/>
      <c r="H245" s="905"/>
      <c r="I245" s="604"/>
      <c r="J245" s="605" t="s">
        <v>387</v>
      </c>
      <c r="K245" s="606">
        <f>+SUM(L245:AO245)</f>
        <v>181</v>
      </c>
      <c r="L245" s="607"/>
      <c r="M245" s="608"/>
      <c r="N245" s="608"/>
      <c r="O245" s="608"/>
      <c r="P245" s="608">
        <v>181</v>
      </c>
      <c r="Q245" s="608"/>
      <c r="R245" s="608"/>
      <c r="S245" s="608"/>
      <c r="T245" s="608"/>
      <c r="U245" s="608"/>
      <c r="V245" s="608"/>
      <c r="W245" s="608"/>
      <c r="X245" s="608"/>
      <c r="Y245" s="608"/>
      <c r="Z245" s="608"/>
      <c r="AA245" s="608"/>
      <c r="AB245" s="608"/>
      <c r="AC245" s="608"/>
      <c r="AD245" s="608"/>
      <c r="AE245" s="608"/>
      <c r="AF245" s="608"/>
      <c r="AG245" s="608"/>
      <c r="AH245" s="608"/>
      <c r="AI245" s="608"/>
      <c r="AJ245" s="608"/>
      <c r="AK245" s="608"/>
      <c r="AL245" s="608"/>
      <c r="AM245" s="608"/>
      <c r="AN245" s="608"/>
      <c r="AO245" s="608"/>
    </row>
    <row r="246" spans="1:41" ht="15">
      <c r="A246" s="952"/>
      <c r="B246" s="937"/>
      <c r="C246" s="926"/>
      <c r="D246" s="919"/>
      <c r="E246" s="914"/>
      <c r="F246" s="914"/>
      <c r="G246" s="902"/>
      <c r="H246" s="905"/>
      <c r="I246" s="604"/>
      <c r="J246" s="605" t="s">
        <v>382</v>
      </c>
      <c r="K246" s="610">
        <f>+SUM(L246:AO246)</f>
        <v>93</v>
      </c>
      <c r="L246" s="611">
        <v>73</v>
      </c>
      <c r="M246" s="612"/>
      <c r="N246" s="612"/>
      <c r="O246" s="612"/>
      <c r="P246" s="612"/>
      <c r="Q246" s="612">
        <v>20</v>
      </c>
      <c r="R246" s="612"/>
      <c r="S246" s="612"/>
      <c r="T246" s="612"/>
      <c r="U246" s="612"/>
      <c r="V246" s="612"/>
      <c r="W246" s="612"/>
      <c r="X246" s="612"/>
      <c r="Y246" s="612"/>
      <c r="Z246" s="612"/>
      <c r="AA246" s="612"/>
      <c r="AB246" s="612"/>
      <c r="AC246" s="612"/>
      <c r="AD246" s="612"/>
      <c r="AE246" s="612"/>
      <c r="AF246" s="612"/>
      <c r="AG246" s="612"/>
      <c r="AH246" s="612"/>
      <c r="AI246" s="612"/>
      <c r="AJ246" s="612"/>
      <c r="AK246" s="612"/>
      <c r="AL246" s="612"/>
      <c r="AM246" s="612"/>
      <c r="AN246" s="612"/>
      <c r="AO246" s="612"/>
    </row>
    <row r="247" spans="1:41" ht="15">
      <c r="A247" s="952"/>
      <c r="B247" s="937"/>
      <c r="C247" s="926"/>
      <c r="D247" s="919"/>
      <c r="E247" s="914"/>
      <c r="F247" s="914"/>
      <c r="G247" s="902"/>
      <c r="H247" s="905"/>
      <c r="I247" s="604"/>
      <c r="J247" s="613" t="s">
        <v>388</v>
      </c>
      <c r="K247" s="610"/>
      <c r="L247" s="614"/>
      <c r="M247" s="615"/>
      <c r="N247" s="615"/>
      <c r="O247" s="615"/>
      <c r="P247" s="615"/>
      <c r="Q247" s="615"/>
      <c r="R247" s="615"/>
      <c r="S247" s="615"/>
      <c r="T247" s="615"/>
      <c r="U247" s="615"/>
      <c r="V247" s="615"/>
      <c r="W247" s="615"/>
      <c r="X247" s="615"/>
      <c r="Y247" s="615"/>
      <c r="Z247" s="615"/>
      <c r="AA247" s="615"/>
      <c r="AB247" s="615"/>
      <c r="AC247" s="615"/>
      <c r="AD247" s="615"/>
      <c r="AE247" s="615"/>
      <c r="AF247" s="615"/>
      <c r="AG247" s="615"/>
      <c r="AH247" s="615"/>
      <c r="AI247" s="615"/>
      <c r="AJ247" s="615"/>
      <c r="AK247" s="615"/>
      <c r="AL247" s="615"/>
      <c r="AM247" s="615"/>
      <c r="AN247" s="615"/>
      <c r="AO247" s="615"/>
    </row>
    <row r="248" spans="1:41" ht="15">
      <c r="A248" s="952"/>
      <c r="B248" s="937"/>
      <c r="C248" s="936"/>
      <c r="D248" s="920"/>
      <c r="E248" s="915"/>
      <c r="F248" s="915"/>
      <c r="G248" s="903"/>
      <c r="H248" s="906"/>
      <c r="I248" s="618"/>
      <c r="J248" s="619" t="s">
        <v>392</v>
      </c>
      <c r="K248" s="620">
        <f>+C243+K243-K246</f>
        <v>28</v>
      </c>
      <c r="L248" s="615">
        <f t="shared" ref="L248" si="157">C243+L245-L246+L247</f>
        <v>48</v>
      </c>
      <c r="M248" s="615">
        <f t="shared" ref="M248:AO248" si="158">+L248+M245-M246+M247</f>
        <v>48</v>
      </c>
      <c r="N248" s="615">
        <f t="shared" si="158"/>
        <v>48</v>
      </c>
      <c r="O248" s="615">
        <f t="shared" si="158"/>
        <v>48</v>
      </c>
      <c r="P248" s="615">
        <f t="shared" si="158"/>
        <v>229</v>
      </c>
      <c r="Q248" s="615">
        <f t="shared" si="158"/>
        <v>209</v>
      </c>
      <c r="R248" s="615">
        <f t="shared" si="158"/>
        <v>209</v>
      </c>
      <c r="S248" s="615">
        <f t="shared" si="158"/>
        <v>209</v>
      </c>
      <c r="T248" s="615">
        <f t="shared" si="158"/>
        <v>209</v>
      </c>
      <c r="U248" s="615">
        <f t="shared" si="158"/>
        <v>209</v>
      </c>
      <c r="V248" s="615">
        <f t="shared" si="158"/>
        <v>209</v>
      </c>
      <c r="W248" s="615">
        <f t="shared" si="158"/>
        <v>209</v>
      </c>
      <c r="X248" s="615">
        <f t="shared" si="158"/>
        <v>209</v>
      </c>
      <c r="Y248" s="615">
        <f t="shared" si="158"/>
        <v>209</v>
      </c>
      <c r="Z248" s="615">
        <f t="shared" si="158"/>
        <v>209</v>
      </c>
      <c r="AA248" s="615">
        <f t="shared" si="158"/>
        <v>209</v>
      </c>
      <c r="AB248" s="615">
        <f t="shared" si="158"/>
        <v>209</v>
      </c>
      <c r="AC248" s="615">
        <f t="shared" si="158"/>
        <v>209</v>
      </c>
      <c r="AD248" s="615">
        <f t="shared" si="158"/>
        <v>209</v>
      </c>
      <c r="AE248" s="615">
        <f t="shared" si="158"/>
        <v>209</v>
      </c>
      <c r="AF248" s="628">
        <f t="shared" si="158"/>
        <v>209</v>
      </c>
      <c r="AG248" s="615">
        <f t="shared" si="158"/>
        <v>209</v>
      </c>
      <c r="AH248" s="615">
        <f t="shared" si="158"/>
        <v>209</v>
      </c>
      <c r="AI248" s="615">
        <f t="shared" si="158"/>
        <v>209</v>
      </c>
      <c r="AJ248" s="615">
        <f t="shared" si="158"/>
        <v>209</v>
      </c>
      <c r="AK248" s="615">
        <f t="shared" si="158"/>
        <v>209</v>
      </c>
      <c r="AL248" s="615">
        <f t="shared" si="158"/>
        <v>209</v>
      </c>
      <c r="AM248" s="615">
        <f t="shared" si="158"/>
        <v>209</v>
      </c>
      <c r="AN248" s="615">
        <f t="shared" si="158"/>
        <v>209</v>
      </c>
      <c r="AO248" s="615">
        <f t="shared" si="158"/>
        <v>209</v>
      </c>
    </row>
    <row r="249" spans="1:41" ht="15">
      <c r="A249" s="952" t="s">
        <v>465</v>
      </c>
      <c r="B249" s="937" t="s">
        <v>466</v>
      </c>
      <c r="C249" s="925">
        <v>10</v>
      </c>
      <c r="D249" s="917">
        <f>+E249+K249-K251</f>
        <v>10</v>
      </c>
      <c r="E249" s="913">
        <f>+C249+G249-H249</f>
        <v>10</v>
      </c>
      <c r="F249" s="913">
        <f>K249-K251</f>
        <v>0</v>
      </c>
      <c r="G249" s="901">
        <f>+SUM(L251:AO251)+SUM(L253:AO253)</f>
        <v>0</v>
      </c>
      <c r="H249" s="904">
        <f>+SUM(L252:AO252)</f>
        <v>0</v>
      </c>
      <c r="I249" s="600"/>
      <c r="J249" s="601" t="s">
        <v>386</v>
      </c>
      <c r="K249" s="617">
        <f>+SUM(L249:AO249)</f>
        <v>0</v>
      </c>
      <c r="L249" s="603"/>
      <c r="M249" s="603"/>
      <c r="N249" s="603"/>
      <c r="O249" s="603"/>
      <c r="P249" s="603"/>
      <c r="Q249" s="603"/>
      <c r="R249" s="603"/>
      <c r="S249" s="603"/>
      <c r="T249" s="603"/>
      <c r="U249" s="603"/>
      <c r="V249" s="603"/>
      <c r="W249" s="603"/>
      <c r="X249" s="603"/>
      <c r="Y249" s="603"/>
      <c r="Z249" s="603"/>
      <c r="AA249" s="603"/>
      <c r="AB249" s="603"/>
      <c r="AC249" s="603"/>
      <c r="AD249" s="603"/>
      <c r="AE249" s="603"/>
      <c r="AF249" s="603"/>
      <c r="AG249" s="603"/>
      <c r="AH249" s="603"/>
      <c r="AI249" s="603"/>
      <c r="AJ249" s="603"/>
      <c r="AK249" s="603"/>
      <c r="AL249" s="603"/>
      <c r="AM249" s="603"/>
      <c r="AN249" s="603"/>
      <c r="AO249" s="603"/>
    </row>
    <row r="250" spans="1:41" ht="15">
      <c r="A250" s="952"/>
      <c r="B250" s="937"/>
      <c r="C250" s="926"/>
      <c r="D250" s="918"/>
      <c r="E250" s="914"/>
      <c r="F250" s="914"/>
      <c r="G250" s="902"/>
      <c r="H250" s="905"/>
      <c r="I250" s="604"/>
      <c r="J250" s="605" t="s">
        <v>380</v>
      </c>
      <c r="K250" s="606">
        <f>SUM(L250:AO250)</f>
        <v>0</v>
      </c>
      <c r="L250" s="607">
        <f t="shared" si="146"/>
        <v>0</v>
      </c>
      <c r="M250" s="608">
        <f t="shared" ref="M250:AO250" si="159">+L250+M249-M251</f>
        <v>0</v>
      </c>
      <c r="N250" s="608">
        <f t="shared" si="159"/>
        <v>0</v>
      </c>
      <c r="O250" s="608">
        <f t="shared" si="159"/>
        <v>0</v>
      </c>
      <c r="P250" s="608">
        <f t="shared" si="159"/>
        <v>0</v>
      </c>
      <c r="Q250" s="608">
        <f t="shared" si="159"/>
        <v>0</v>
      </c>
      <c r="R250" s="608">
        <f t="shared" si="159"/>
        <v>0</v>
      </c>
      <c r="S250" s="608">
        <f t="shared" si="159"/>
        <v>0</v>
      </c>
      <c r="T250" s="608">
        <f t="shared" si="159"/>
        <v>0</v>
      </c>
      <c r="U250" s="608">
        <f t="shared" si="159"/>
        <v>0</v>
      </c>
      <c r="V250" s="608">
        <f t="shared" si="159"/>
        <v>0</v>
      </c>
      <c r="W250" s="608">
        <f t="shared" si="159"/>
        <v>0</v>
      </c>
      <c r="X250" s="608">
        <f t="shared" si="159"/>
        <v>0</v>
      </c>
      <c r="Y250" s="608">
        <f t="shared" si="159"/>
        <v>0</v>
      </c>
      <c r="Z250" s="608">
        <f t="shared" si="159"/>
        <v>0</v>
      </c>
      <c r="AA250" s="608">
        <f t="shared" si="159"/>
        <v>0</v>
      </c>
      <c r="AB250" s="608">
        <f t="shared" si="159"/>
        <v>0</v>
      </c>
      <c r="AC250" s="608">
        <f t="shared" si="159"/>
        <v>0</v>
      </c>
      <c r="AD250" s="608">
        <f t="shared" si="159"/>
        <v>0</v>
      </c>
      <c r="AE250" s="608">
        <f t="shared" si="159"/>
        <v>0</v>
      </c>
      <c r="AF250" s="608">
        <f t="shared" si="159"/>
        <v>0</v>
      </c>
      <c r="AG250" s="608">
        <f t="shared" si="159"/>
        <v>0</v>
      </c>
      <c r="AH250" s="608">
        <f t="shared" si="159"/>
        <v>0</v>
      </c>
      <c r="AI250" s="608">
        <f t="shared" si="159"/>
        <v>0</v>
      </c>
      <c r="AJ250" s="608">
        <f t="shared" si="159"/>
        <v>0</v>
      </c>
      <c r="AK250" s="608">
        <f t="shared" si="159"/>
        <v>0</v>
      </c>
      <c r="AL250" s="608">
        <f t="shared" si="159"/>
        <v>0</v>
      </c>
      <c r="AM250" s="608">
        <f t="shared" si="159"/>
        <v>0</v>
      </c>
      <c r="AN250" s="608">
        <f t="shared" si="159"/>
        <v>0</v>
      </c>
      <c r="AO250" s="608">
        <f t="shared" si="159"/>
        <v>0</v>
      </c>
    </row>
    <row r="251" spans="1:41" ht="15">
      <c r="A251" s="952"/>
      <c r="B251" s="937"/>
      <c r="C251" s="926"/>
      <c r="D251" s="918"/>
      <c r="E251" s="914"/>
      <c r="F251" s="914"/>
      <c r="G251" s="902"/>
      <c r="H251" s="905"/>
      <c r="I251" s="604"/>
      <c r="J251" s="605" t="s">
        <v>387</v>
      </c>
      <c r="K251" s="606">
        <f>+SUM(L251:AO251)</f>
        <v>0</v>
      </c>
      <c r="L251" s="607"/>
      <c r="M251" s="608"/>
      <c r="N251" s="608"/>
      <c r="O251" s="608"/>
      <c r="P251" s="608"/>
      <c r="Q251" s="608"/>
      <c r="R251" s="608"/>
      <c r="S251" s="608"/>
      <c r="T251" s="608"/>
      <c r="U251" s="608"/>
      <c r="V251" s="608"/>
      <c r="W251" s="608"/>
      <c r="X251" s="608"/>
      <c r="Y251" s="608"/>
      <c r="Z251" s="608"/>
      <c r="AA251" s="608"/>
      <c r="AB251" s="608"/>
      <c r="AC251" s="608"/>
      <c r="AD251" s="608"/>
      <c r="AE251" s="608"/>
      <c r="AF251" s="608"/>
      <c r="AG251" s="608"/>
      <c r="AH251" s="608"/>
      <c r="AI251" s="608"/>
      <c r="AJ251" s="608"/>
      <c r="AK251" s="608"/>
      <c r="AL251" s="608"/>
      <c r="AM251" s="608"/>
      <c r="AN251" s="608"/>
      <c r="AO251" s="608"/>
    </row>
    <row r="252" spans="1:41" ht="15">
      <c r="A252" s="952"/>
      <c r="B252" s="937"/>
      <c r="C252" s="926"/>
      <c r="D252" s="919"/>
      <c r="E252" s="914"/>
      <c r="F252" s="914"/>
      <c r="G252" s="902"/>
      <c r="H252" s="905"/>
      <c r="I252" s="604"/>
      <c r="J252" s="605" t="s">
        <v>382</v>
      </c>
      <c r="K252" s="610">
        <f>+SUM(L252:AO252)</f>
        <v>0</v>
      </c>
      <c r="L252" s="611"/>
      <c r="M252" s="612"/>
      <c r="N252" s="612"/>
      <c r="O252" s="612"/>
      <c r="P252" s="612"/>
      <c r="Q252" s="612"/>
      <c r="R252" s="612"/>
      <c r="S252" s="612"/>
      <c r="T252" s="612"/>
      <c r="U252" s="612"/>
      <c r="V252" s="612"/>
      <c r="W252" s="612"/>
      <c r="X252" s="612"/>
      <c r="Y252" s="612"/>
      <c r="Z252" s="612"/>
      <c r="AA252" s="612"/>
      <c r="AB252" s="612"/>
      <c r="AC252" s="612"/>
      <c r="AD252" s="612"/>
      <c r="AE252" s="612"/>
      <c r="AF252" s="612"/>
      <c r="AG252" s="612"/>
      <c r="AH252" s="612"/>
      <c r="AI252" s="612"/>
      <c r="AJ252" s="612"/>
      <c r="AK252" s="612"/>
      <c r="AL252" s="612"/>
      <c r="AM252" s="612"/>
      <c r="AN252" s="612"/>
      <c r="AO252" s="612"/>
    </row>
    <row r="253" spans="1:41" ht="15">
      <c r="A253" s="952"/>
      <c r="B253" s="937"/>
      <c r="C253" s="926"/>
      <c r="D253" s="919"/>
      <c r="E253" s="914"/>
      <c r="F253" s="914"/>
      <c r="G253" s="902"/>
      <c r="H253" s="905"/>
      <c r="I253" s="604"/>
      <c r="J253" s="613" t="s">
        <v>388</v>
      </c>
      <c r="K253" s="610"/>
      <c r="L253" s="614"/>
      <c r="M253" s="615"/>
      <c r="N253" s="615"/>
      <c r="O253" s="615"/>
      <c r="P253" s="615"/>
      <c r="Q253" s="615"/>
      <c r="R253" s="615"/>
      <c r="S253" s="615"/>
      <c r="T253" s="615"/>
      <c r="U253" s="615"/>
      <c r="V253" s="615"/>
      <c r="W253" s="615"/>
      <c r="X253" s="615"/>
      <c r="Y253" s="615"/>
      <c r="Z253" s="615"/>
      <c r="AA253" s="615"/>
      <c r="AB253" s="615"/>
      <c r="AC253" s="615"/>
      <c r="AD253" s="615"/>
      <c r="AE253" s="615"/>
      <c r="AF253" s="615"/>
      <c r="AG253" s="615"/>
      <c r="AH253" s="615"/>
      <c r="AI253" s="615"/>
      <c r="AJ253" s="615"/>
      <c r="AK253" s="615"/>
      <c r="AL253" s="615"/>
      <c r="AM253" s="615"/>
      <c r="AN253" s="615"/>
      <c r="AO253" s="615"/>
    </row>
    <row r="254" spans="1:41" ht="15">
      <c r="A254" s="952"/>
      <c r="B254" s="937"/>
      <c r="C254" s="936"/>
      <c r="D254" s="920"/>
      <c r="E254" s="915"/>
      <c r="F254" s="915"/>
      <c r="G254" s="903"/>
      <c r="H254" s="906"/>
      <c r="I254" s="618"/>
      <c r="J254" s="619" t="s">
        <v>392</v>
      </c>
      <c r="K254" s="620">
        <f>+C249+K249-K252</f>
        <v>10</v>
      </c>
      <c r="L254" s="615">
        <f t="shared" ref="L254" si="160">C249+L251-L252+L253</f>
        <v>10</v>
      </c>
      <c r="M254" s="615">
        <f t="shared" ref="M254:AO254" si="161">+L254+M251-M252+M253</f>
        <v>10</v>
      </c>
      <c r="N254" s="615">
        <f t="shared" si="161"/>
        <v>10</v>
      </c>
      <c r="O254" s="615">
        <f t="shared" si="161"/>
        <v>10</v>
      </c>
      <c r="P254" s="615">
        <f t="shared" si="161"/>
        <v>10</v>
      </c>
      <c r="Q254" s="615">
        <f t="shared" si="161"/>
        <v>10</v>
      </c>
      <c r="R254" s="615">
        <f t="shared" si="161"/>
        <v>10</v>
      </c>
      <c r="S254" s="615">
        <f t="shared" si="161"/>
        <v>10</v>
      </c>
      <c r="T254" s="615">
        <f t="shared" si="161"/>
        <v>10</v>
      </c>
      <c r="U254" s="615">
        <f t="shared" si="161"/>
        <v>10</v>
      </c>
      <c r="V254" s="615">
        <f t="shared" si="161"/>
        <v>10</v>
      </c>
      <c r="W254" s="615">
        <f t="shared" si="161"/>
        <v>10</v>
      </c>
      <c r="X254" s="615">
        <f t="shared" si="161"/>
        <v>10</v>
      </c>
      <c r="Y254" s="615">
        <f t="shared" si="161"/>
        <v>10</v>
      </c>
      <c r="Z254" s="615">
        <f t="shared" si="161"/>
        <v>10</v>
      </c>
      <c r="AA254" s="615">
        <f t="shared" si="161"/>
        <v>10</v>
      </c>
      <c r="AB254" s="615">
        <f t="shared" si="161"/>
        <v>10</v>
      </c>
      <c r="AC254" s="615">
        <f t="shared" si="161"/>
        <v>10</v>
      </c>
      <c r="AD254" s="615">
        <f t="shared" si="161"/>
        <v>10</v>
      </c>
      <c r="AE254" s="615">
        <f t="shared" si="161"/>
        <v>10</v>
      </c>
      <c r="AF254" s="628">
        <f t="shared" si="161"/>
        <v>10</v>
      </c>
      <c r="AG254" s="615">
        <f t="shared" si="161"/>
        <v>10</v>
      </c>
      <c r="AH254" s="615">
        <f t="shared" si="161"/>
        <v>10</v>
      </c>
      <c r="AI254" s="615">
        <f t="shared" si="161"/>
        <v>10</v>
      </c>
      <c r="AJ254" s="615">
        <f t="shared" si="161"/>
        <v>10</v>
      </c>
      <c r="AK254" s="615">
        <f t="shared" si="161"/>
        <v>10</v>
      </c>
      <c r="AL254" s="615">
        <f t="shared" si="161"/>
        <v>10</v>
      </c>
      <c r="AM254" s="615">
        <f t="shared" si="161"/>
        <v>10</v>
      </c>
      <c r="AN254" s="615">
        <f t="shared" si="161"/>
        <v>10</v>
      </c>
      <c r="AO254" s="615">
        <f t="shared" si="161"/>
        <v>10</v>
      </c>
    </row>
    <row r="255" spans="1:41" ht="15">
      <c r="A255" s="952" t="s">
        <v>467</v>
      </c>
      <c r="B255" s="937" t="s">
        <v>468</v>
      </c>
      <c r="C255" s="925">
        <v>153</v>
      </c>
      <c r="D255" s="917">
        <f>+E255+K255-K257</f>
        <v>153</v>
      </c>
      <c r="E255" s="913">
        <f>+C255+G255-H255</f>
        <v>153</v>
      </c>
      <c r="F255" s="913">
        <f>K255-K257</f>
        <v>0</v>
      </c>
      <c r="G255" s="901">
        <f>+SUM(L257:AO257)+SUM(L259:AO259)</f>
        <v>0</v>
      </c>
      <c r="H255" s="904">
        <f>+SUM(L258:AO258)</f>
        <v>0</v>
      </c>
      <c r="I255" s="600"/>
      <c r="J255" s="601" t="s">
        <v>386</v>
      </c>
      <c r="K255" s="617">
        <f>+SUM(L255:AO255)</f>
        <v>0</v>
      </c>
      <c r="L255" s="603"/>
      <c r="M255" s="603"/>
      <c r="N255" s="603"/>
      <c r="O255" s="603"/>
      <c r="P255" s="603"/>
      <c r="Q255" s="603"/>
      <c r="R255" s="603"/>
      <c r="S255" s="603"/>
      <c r="T255" s="603"/>
      <c r="U255" s="603"/>
      <c r="V255" s="603"/>
      <c r="W255" s="603"/>
      <c r="X255" s="603"/>
      <c r="Y255" s="603"/>
      <c r="Z255" s="603"/>
      <c r="AA255" s="603"/>
      <c r="AB255" s="603"/>
      <c r="AC255" s="603"/>
      <c r="AD255" s="603"/>
      <c r="AE255" s="603"/>
      <c r="AF255" s="603"/>
      <c r="AG255" s="603"/>
      <c r="AH255" s="603"/>
      <c r="AI255" s="603"/>
      <c r="AJ255" s="603"/>
      <c r="AK255" s="603"/>
      <c r="AL255" s="603"/>
      <c r="AM255" s="603"/>
      <c r="AN255" s="603"/>
      <c r="AO255" s="603"/>
    </row>
    <row r="256" spans="1:41" ht="15">
      <c r="A256" s="952"/>
      <c r="B256" s="937"/>
      <c r="C256" s="926"/>
      <c r="D256" s="918"/>
      <c r="E256" s="914"/>
      <c r="F256" s="914"/>
      <c r="G256" s="902"/>
      <c r="H256" s="905"/>
      <c r="I256" s="604"/>
      <c r="J256" s="605" t="s">
        <v>380</v>
      </c>
      <c r="K256" s="606">
        <f>SUM(L256:AO256)</f>
        <v>0</v>
      </c>
      <c r="L256" s="607">
        <f t="shared" si="146"/>
        <v>0</v>
      </c>
      <c r="M256" s="608">
        <f t="shared" ref="M256:AO256" si="162">+L256+M255-M257</f>
        <v>0</v>
      </c>
      <c r="N256" s="608">
        <f t="shared" si="162"/>
        <v>0</v>
      </c>
      <c r="O256" s="608">
        <f t="shared" si="162"/>
        <v>0</v>
      </c>
      <c r="P256" s="608">
        <f t="shared" si="162"/>
        <v>0</v>
      </c>
      <c r="Q256" s="608">
        <f t="shared" si="162"/>
        <v>0</v>
      </c>
      <c r="R256" s="608">
        <f t="shared" si="162"/>
        <v>0</v>
      </c>
      <c r="S256" s="608">
        <f t="shared" si="162"/>
        <v>0</v>
      </c>
      <c r="T256" s="608">
        <f t="shared" si="162"/>
        <v>0</v>
      </c>
      <c r="U256" s="608">
        <f t="shared" si="162"/>
        <v>0</v>
      </c>
      <c r="V256" s="608">
        <f t="shared" si="162"/>
        <v>0</v>
      </c>
      <c r="W256" s="608">
        <f t="shared" si="162"/>
        <v>0</v>
      </c>
      <c r="X256" s="608">
        <f t="shared" si="162"/>
        <v>0</v>
      </c>
      <c r="Y256" s="608">
        <f t="shared" si="162"/>
        <v>0</v>
      </c>
      <c r="Z256" s="608">
        <f t="shared" si="162"/>
        <v>0</v>
      </c>
      <c r="AA256" s="608">
        <f t="shared" si="162"/>
        <v>0</v>
      </c>
      <c r="AB256" s="608">
        <f t="shared" si="162"/>
        <v>0</v>
      </c>
      <c r="AC256" s="608">
        <f t="shared" si="162"/>
        <v>0</v>
      </c>
      <c r="AD256" s="608">
        <f t="shared" si="162"/>
        <v>0</v>
      </c>
      <c r="AE256" s="608">
        <f t="shared" si="162"/>
        <v>0</v>
      </c>
      <c r="AF256" s="608">
        <f t="shared" si="162"/>
        <v>0</v>
      </c>
      <c r="AG256" s="608">
        <f t="shared" si="162"/>
        <v>0</v>
      </c>
      <c r="AH256" s="608">
        <f t="shared" si="162"/>
        <v>0</v>
      </c>
      <c r="AI256" s="608">
        <f t="shared" si="162"/>
        <v>0</v>
      </c>
      <c r="AJ256" s="608">
        <f t="shared" si="162"/>
        <v>0</v>
      </c>
      <c r="AK256" s="608">
        <f t="shared" si="162"/>
        <v>0</v>
      </c>
      <c r="AL256" s="608">
        <f t="shared" si="162"/>
        <v>0</v>
      </c>
      <c r="AM256" s="608">
        <f t="shared" si="162"/>
        <v>0</v>
      </c>
      <c r="AN256" s="608">
        <f t="shared" si="162"/>
        <v>0</v>
      </c>
      <c r="AO256" s="608">
        <f t="shared" si="162"/>
        <v>0</v>
      </c>
    </row>
    <row r="257" spans="1:41" ht="15">
      <c r="A257" s="952"/>
      <c r="B257" s="937"/>
      <c r="C257" s="926"/>
      <c r="D257" s="918"/>
      <c r="E257" s="914"/>
      <c r="F257" s="914"/>
      <c r="G257" s="902"/>
      <c r="H257" s="905"/>
      <c r="I257" s="604"/>
      <c r="J257" s="605" t="s">
        <v>387</v>
      </c>
      <c r="K257" s="606">
        <f>+SUM(L257:AO257)</f>
        <v>0</v>
      </c>
      <c r="L257" s="607"/>
      <c r="M257" s="608"/>
      <c r="N257" s="608"/>
      <c r="O257" s="608"/>
      <c r="P257" s="608"/>
      <c r="Q257" s="608"/>
      <c r="R257" s="608"/>
      <c r="S257" s="608"/>
      <c r="T257" s="608"/>
      <c r="U257" s="608"/>
      <c r="V257" s="608"/>
      <c r="W257" s="608"/>
      <c r="X257" s="608"/>
      <c r="Y257" s="608"/>
      <c r="Z257" s="608"/>
      <c r="AA257" s="608"/>
      <c r="AB257" s="608"/>
      <c r="AC257" s="608"/>
      <c r="AD257" s="608"/>
      <c r="AE257" s="608"/>
      <c r="AF257" s="608"/>
      <c r="AG257" s="608"/>
      <c r="AH257" s="608"/>
      <c r="AI257" s="608"/>
      <c r="AJ257" s="608"/>
      <c r="AK257" s="608"/>
      <c r="AL257" s="608"/>
      <c r="AM257" s="608"/>
      <c r="AN257" s="608"/>
      <c r="AO257" s="608"/>
    </row>
    <row r="258" spans="1:41" ht="15">
      <c r="A258" s="952"/>
      <c r="B258" s="937"/>
      <c r="C258" s="926"/>
      <c r="D258" s="919"/>
      <c r="E258" s="914"/>
      <c r="F258" s="914"/>
      <c r="G258" s="902"/>
      <c r="H258" s="905"/>
      <c r="I258" s="604"/>
      <c r="J258" s="605" t="s">
        <v>382</v>
      </c>
      <c r="K258" s="610">
        <f>+SUM(L258:AO258)</f>
        <v>0</v>
      </c>
      <c r="L258" s="611"/>
      <c r="M258" s="612"/>
      <c r="N258" s="612"/>
      <c r="O258" s="612"/>
      <c r="P258" s="612"/>
      <c r="Q258" s="612"/>
      <c r="R258" s="612"/>
      <c r="S258" s="612"/>
      <c r="T258" s="612"/>
      <c r="U258" s="612"/>
      <c r="V258" s="612"/>
      <c r="W258" s="612"/>
      <c r="X258" s="612"/>
      <c r="Y258" s="612"/>
      <c r="Z258" s="612"/>
      <c r="AA258" s="612"/>
      <c r="AB258" s="612"/>
      <c r="AC258" s="612"/>
      <c r="AD258" s="612"/>
      <c r="AE258" s="612"/>
      <c r="AF258" s="612"/>
      <c r="AG258" s="612"/>
      <c r="AH258" s="612"/>
      <c r="AI258" s="612"/>
      <c r="AJ258" s="612"/>
      <c r="AK258" s="612"/>
      <c r="AL258" s="612"/>
      <c r="AM258" s="612"/>
      <c r="AN258" s="612"/>
      <c r="AO258" s="612"/>
    </row>
    <row r="259" spans="1:41" ht="15">
      <c r="A259" s="952"/>
      <c r="B259" s="937"/>
      <c r="C259" s="926"/>
      <c r="D259" s="919"/>
      <c r="E259" s="914"/>
      <c r="F259" s="914"/>
      <c r="G259" s="902"/>
      <c r="H259" s="905"/>
      <c r="I259" s="604"/>
      <c r="J259" s="613" t="s">
        <v>388</v>
      </c>
      <c r="K259" s="610"/>
      <c r="L259" s="614"/>
      <c r="M259" s="615"/>
      <c r="N259" s="615"/>
      <c r="O259" s="615"/>
      <c r="P259" s="615"/>
      <c r="Q259" s="615"/>
      <c r="R259" s="615"/>
      <c r="S259" s="615"/>
      <c r="T259" s="615"/>
      <c r="U259" s="615"/>
      <c r="V259" s="615"/>
      <c r="W259" s="615"/>
      <c r="X259" s="615"/>
      <c r="Y259" s="615"/>
      <c r="Z259" s="615"/>
      <c r="AA259" s="615"/>
      <c r="AB259" s="615"/>
      <c r="AC259" s="615"/>
      <c r="AD259" s="615"/>
      <c r="AE259" s="615"/>
      <c r="AF259" s="615"/>
      <c r="AG259" s="615"/>
      <c r="AH259" s="615"/>
      <c r="AI259" s="615"/>
      <c r="AJ259" s="615"/>
      <c r="AK259" s="615"/>
      <c r="AL259" s="615"/>
      <c r="AM259" s="615"/>
      <c r="AN259" s="615"/>
      <c r="AO259" s="615"/>
    </row>
    <row r="260" spans="1:41" ht="15">
      <c r="A260" s="952"/>
      <c r="B260" s="937"/>
      <c r="C260" s="936"/>
      <c r="D260" s="920"/>
      <c r="E260" s="915"/>
      <c r="F260" s="915"/>
      <c r="G260" s="903"/>
      <c r="H260" s="906"/>
      <c r="I260" s="618"/>
      <c r="J260" s="619" t="s">
        <v>392</v>
      </c>
      <c r="K260" s="620">
        <f>+C255+K255-K258</f>
        <v>153</v>
      </c>
      <c r="L260" s="615">
        <f t="shared" ref="L260" si="163">C255+L257-L258+L259</f>
        <v>153</v>
      </c>
      <c r="M260" s="615">
        <f t="shared" ref="M260:AO260" si="164">+L260+M257-M258+M259</f>
        <v>153</v>
      </c>
      <c r="N260" s="615">
        <f t="shared" si="164"/>
        <v>153</v>
      </c>
      <c r="O260" s="615">
        <f t="shared" si="164"/>
        <v>153</v>
      </c>
      <c r="P260" s="615">
        <f t="shared" si="164"/>
        <v>153</v>
      </c>
      <c r="Q260" s="615">
        <f t="shared" si="164"/>
        <v>153</v>
      </c>
      <c r="R260" s="615">
        <f t="shared" si="164"/>
        <v>153</v>
      </c>
      <c r="S260" s="615">
        <f t="shared" si="164"/>
        <v>153</v>
      </c>
      <c r="T260" s="615">
        <f t="shared" si="164"/>
        <v>153</v>
      </c>
      <c r="U260" s="615">
        <f t="shared" si="164"/>
        <v>153</v>
      </c>
      <c r="V260" s="615">
        <f t="shared" si="164"/>
        <v>153</v>
      </c>
      <c r="W260" s="615">
        <f t="shared" si="164"/>
        <v>153</v>
      </c>
      <c r="X260" s="615">
        <f t="shared" si="164"/>
        <v>153</v>
      </c>
      <c r="Y260" s="615">
        <f t="shared" si="164"/>
        <v>153</v>
      </c>
      <c r="Z260" s="615">
        <f t="shared" si="164"/>
        <v>153</v>
      </c>
      <c r="AA260" s="615">
        <f t="shared" si="164"/>
        <v>153</v>
      </c>
      <c r="AB260" s="615">
        <f t="shared" si="164"/>
        <v>153</v>
      </c>
      <c r="AC260" s="615">
        <f t="shared" si="164"/>
        <v>153</v>
      </c>
      <c r="AD260" s="615">
        <f t="shared" si="164"/>
        <v>153</v>
      </c>
      <c r="AE260" s="615">
        <f t="shared" si="164"/>
        <v>153</v>
      </c>
      <c r="AF260" s="628">
        <f t="shared" si="164"/>
        <v>153</v>
      </c>
      <c r="AG260" s="615">
        <f t="shared" si="164"/>
        <v>153</v>
      </c>
      <c r="AH260" s="615">
        <f t="shared" si="164"/>
        <v>153</v>
      </c>
      <c r="AI260" s="615">
        <f t="shared" si="164"/>
        <v>153</v>
      </c>
      <c r="AJ260" s="615">
        <f t="shared" si="164"/>
        <v>153</v>
      </c>
      <c r="AK260" s="615">
        <f t="shared" si="164"/>
        <v>153</v>
      </c>
      <c r="AL260" s="615">
        <f t="shared" si="164"/>
        <v>153</v>
      </c>
      <c r="AM260" s="615">
        <f t="shared" si="164"/>
        <v>153</v>
      </c>
      <c r="AN260" s="615">
        <f t="shared" si="164"/>
        <v>153</v>
      </c>
      <c r="AO260" s="615">
        <f t="shared" si="164"/>
        <v>153</v>
      </c>
    </row>
    <row r="261" spans="1:41" ht="15">
      <c r="A261" s="952" t="s">
        <v>469</v>
      </c>
      <c r="B261" s="937" t="s">
        <v>470</v>
      </c>
      <c r="C261" s="925">
        <v>136</v>
      </c>
      <c r="D261" s="917">
        <f>+E261+K261-K263</f>
        <v>106</v>
      </c>
      <c r="E261" s="913">
        <f>+C261+G261-H261</f>
        <v>106</v>
      </c>
      <c r="F261" s="913">
        <f>K261-K263</f>
        <v>0</v>
      </c>
      <c r="G261" s="901">
        <f>+SUM(L263:AO263)+SUM(L265:AO265)</f>
        <v>0</v>
      </c>
      <c r="H261" s="904">
        <f>+SUM(L264:AO264)</f>
        <v>30</v>
      </c>
      <c r="I261" s="600"/>
      <c r="J261" s="601" t="s">
        <v>386</v>
      </c>
      <c r="K261" s="617">
        <f>+SUM(L261:AO261)</f>
        <v>0</v>
      </c>
      <c r="L261" s="603"/>
      <c r="M261" s="603"/>
      <c r="N261" s="603"/>
      <c r="O261" s="603"/>
      <c r="P261" s="603"/>
      <c r="Q261" s="603"/>
      <c r="R261" s="603"/>
      <c r="S261" s="603"/>
      <c r="T261" s="603"/>
      <c r="U261" s="603"/>
      <c r="V261" s="603"/>
      <c r="W261" s="603"/>
      <c r="X261" s="603"/>
      <c r="Y261" s="603"/>
      <c r="Z261" s="603"/>
      <c r="AA261" s="603"/>
      <c r="AB261" s="603"/>
      <c r="AC261" s="603"/>
      <c r="AD261" s="603"/>
      <c r="AE261" s="603"/>
      <c r="AF261" s="603"/>
      <c r="AG261" s="603"/>
      <c r="AH261" s="603"/>
      <c r="AI261" s="603"/>
      <c r="AJ261" s="603"/>
      <c r="AK261" s="603"/>
      <c r="AL261" s="603"/>
      <c r="AM261" s="603"/>
      <c r="AN261" s="603"/>
      <c r="AO261" s="603"/>
    </row>
    <row r="262" spans="1:41" ht="15">
      <c r="A262" s="952"/>
      <c r="B262" s="937"/>
      <c r="C262" s="926"/>
      <c r="D262" s="918"/>
      <c r="E262" s="914"/>
      <c r="F262" s="914"/>
      <c r="G262" s="902"/>
      <c r="H262" s="905"/>
      <c r="I262" s="604"/>
      <c r="J262" s="605" t="s">
        <v>380</v>
      </c>
      <c r="K262" s="606">
        <f>SUM(L262:AO262)</f>
        <v>0</v>
      </c>
      <c r="L262" s="607">
        <f t="shared" si="146"/>
        <v>0</v>
      </c>
      <c r="M262" s="608">
        <f t="shared" ref="M262:AO262" si="165">+L262+M261-M263</f>
        <v>0</v>
      </c>
      <c r="N262" s="608">
        <f t="shared" si="165"/>
        <v>0</v>
      </c>
      <c r="O262" s="608">
        <f t="shared" si="165"/>
        <v>0</v>
      </c>
      <c r="P262" s="608">
        <f t="shared" si="165"/>
        <v>0</v>
      </c>
      <c r="Q262" s="608">
        <f t="shared" si="165"/>
        <v>0</v>
      </c>
      <c r="R262" s="608">
        <f t="shared" si="165"/>
        <v>0</v>
      </c>
      <c r="S262" s="608">
        <f t="shared" si="165"/>
        <v>0</v>
      </c>
      <c r="T262" s="608">
        <f t="shared" si="165"/>
        <v>0</v>
      </c>
      <c r="U262" s="608">
        <f t="shared" si="165"/>
        <v>0</v>
      </c>
      <c r="V262" s="608">
        <f t="shared" si="165"/>
        <v>0</v>
      </c>
      <c r="W262" s="608">
        <f t="shared" si="165"/>
        <v>0</v>
      </c>
      <c r="X262" s="608">
        <f t="shared" si="165"/>
        <v>0</v>
      </c>
      <c r="Y262" s="608">
        <f t="shared" si="165"/>
        <v>0</v>
      </c>
      <c r="Z262" s="608">
        <f t="shared" si="165"/>
        <v>0</v>
      </c>
      <c r="AA262" s="608">
        <f t="shared" si="165"/>
        <v>0</v>
      </c>
      <c r="AB262" s="608">
        <f t="shared" si="165"/>
        <v>0</v>
      </c>
      <c r="AC262" s="608">
        <f t="shared" si="165"/>
        <v>0</v>
      </c>
      <c r="AD262" s="608">
        <f t="shared" si="165"/>
        <v>0</v>
      </c>
      <c r="AE262" s="608">
        <f t="shared" si="165"/>
        <v>0</v>
      </c>
      <c r="AF262" s="608">
        <f t="shared" si="165"/>
        <v>0</v>
      </c>
      <c r="AG262" s="608">
        <f t="shared" si="165"/>
        <v>0</v>
      </c>
      <c r="AH262" s="608">
        <f t="shared" si="165"/>
        <v>0</v>
      </c>
      <c r="AI262" s="608">
        <f t="shared" si="165"/>
        <v>0</v>
      </c>
      <c r="AJ262" s="608">
        <f t="shared" si="165"/>
        <v>0</v>
      </c>
      <c r="AK262" s="608">
        <f t="shared" si="165"/>
        <v>0</v>
      </c>
      <c r="AL262" s="608">
        <f t="shared" si="165"/>
        <v>0</v>
      </c>
      <c r="AM262" s="608">
        <f t="shared" si="165"/>
        <v>0</v>
      </c>
      <c r="AN262" s="608">
        <f t="shared" si="165"/>
        <v>0</v>
      </c>
      <c r="AO262" s="608">
        <f t="shared" si="165"/>
        <v>0</v>
      </c>
    </row>
    <row r="263" spans="1:41" ht="15">
      <c r="A263" s="952"/>
      <c r="B263" s="937"/>
      <c r="C263" s="926"/>
      <c r="D263" s="918"/>
      <c r="E263" s="914"/>
      <c r="F263" s="914"/>
      <c r="G263" s="902"/>
      <c r="H263" s="905"/>
      <c r="I263" s="604"/>
      <c r="J263" s="605" t="s">
        <v>387</v>
      </c>
      <c r="K263" s="606">
        <f>+SUM(L263:AO263)</f>
        <v>0</v>
      </c>
      <c r="L263" s="607"/>
      <c r="M263" s="608"/>
      <c r="N263" s="608"/>
      <c r="O263" s="608"/>
      <c r="P263" s="608"/>
      <c r="Q263" s="608"/>
      <c r="R263" s="608"/>
      <c r="S263" s="608"/>
      <c r="T263" s="608"/>
      <c r="U263" s="608"/>
      <c r="V263" s="608"/>
      <c r="W263" s="608"/>
      <c r="X263" s="608"/>
      <c r="Y263" s="608"/>
      <c r="Z263" s="608"/>
      <c r="AA263" s="608"/>
      <c r="AB263" s="608"/>
      <c r="AC263" s="608"/>
      <c r="AD263" s="608"/>
      <c r="AE263" s="608"/>
      <c r="AF263" s="608"/>
      <c r="AG263" s="608"/>
      <c r="AH263" s="608"/>
      <c r="AI263" s="608"/>
      <c r="AJ263" s="608"/>
      <c r="AK263" s="608"/>
      <c r="AL263" s="608"/>
      <c r="AM263" s="608"/>
      <c r="AN263" s="608"/>
      <c r="AO263" s="608"/>
    </row>
    <row r="264" spans="1:41" ht="15">
      <c r="A264" s="952"/>
      <c r="B264" s="937"/>
      <c r="C264" s="926"/>
      <c r="D264" s="919"/>
      <c r="E264" s="914"/>
      <c r="F264" s="914"/>
      <c r="G264" s="902"/>
      <c r="H264" s="905"/>
      <c r="I264" s="604"/>
      <c r="J264" s="605" t="s">
        <v>382</v>
      </c>
      <c r="K264" s="610">
        <f>+SUM(L264:AO264)</f>
        <v>30</v>
      </c>
      <c r="L264" s="611"/>
      <c r="M264" s="612"/>
      <c r="N264" s="612"/>
      <c r="O264" s="612"/>
      <c r="P264" s="612">
        <v>30</v>
      </c>
      <c r="Q264" s="612"/>
      <c r="R264" s="612"/>
      <c r="S264" s="612"/>
      <c r="T264" s="612"/>
      <c r="U264" s="612"/>
      <c r="V264" s="612"/>
      <c r="W264" s="612"/>
      <c r="X264" s="612"/>
      <c r="Y264" s="612"/>
      <c r="Z264" s="612"/>
      <c r="AA264" s="612"/>
      <c r="AB264" s="612"/>
      <c r="AC264" s="612"/>
      <c r="AD264" s="612"/>
      <c r="AE264" s="612"/>
      <c r="AF264" s="612"/>
      <c r="AG264" s="612"/>
      <c r="AH264" s="612"/>
      <c r="AI264" s="612"/>
      <c r="AJ264" s="612"/>
      <c r="AK264" s="612"/>
      <c r="AL264" s="612"/>
      <c r="AM264" s="612"/>
      <c r="AN264" s="612"/>
      <c r="AO264" s="612"/>
    </row>
    <row r="265" spans="1:41" ht="15">
      <c r="A265" s="952"/>
      <c r="B265" s="937"/>
      <c r="C265" s="926"/>
      <c r="D265" s="919"/>
      <c r="E265" s="914"/>
      <c r="F265" s="914"/>
      <c r="G265" s="902"/>
      <c r="H265" s="905"/>
      <c r="I265" s="604"/>
      <c r="J265" s="613" t="s">
        <v>388</v>
      </c>
      <c r="K265" s="610"/>
      <c r="L265" s="614"/>
      <c r="M265" s="615"/>
      <c r="N265" s="615"/>
      <c r="O265" s="615"/>
      <c r="P265" s="615"/>
      <c r="Q265" s="615"/>
      <c r="R265" s="615"/>
      <c r="S265" s="615"/>
      <c r="T265" s="615"/>
      <c r="U265" s="615"/>
      <c r="V265" s="615"/>
      <c r="W265" s="615"/>
      <c r="X265" s="615"/>
      <c r="Y265" s="615"/>
      <c r="Z265" s="615"/>
      <c r="AA265" s="615"/>
      <c r="AB265" s="615"/>
      <c r="AC265" s="615"/>
      <c r="AD265" s="615"/>
      <c r="AE265" s="615"/>
      <c r="AF265" s="615"/>
      <c r="AG265" s="615"/>
      <c r="AH265" s="615"/>
      <c r="AI265" s="615"/>
      <c r="AJ265" s="615"/>
      <c r="AK265" s="615"/>
      <c r="AL265" s="615"/>
      <c r="AM265" s="615"/>
      <c r="AN265" s="615"/>
      <c r="AO265" s="615"/>
    </row>
    <row r="266" spans="1:41" ht="15">
      <c r="A266" s="952"/>
      <c r="B266" s="937"/>
      <c r="C266" s="936"/>
      <c r="D266" s="920"/>
      <c r="E266" s="915"/>
      <c r="F266" s="915"/>
      <c r="G266" s="903"/>
      <c r="H266" s="906"/>
      <c r="I266" s="618"/>
      <c r="J266" s="619" t="s">
        <v>392</v>
      </c>
      <c r="K266" s="620">
        <f>+C261+K261-K264</f>
        <v>106</v>
      </c>
      <c r="L266" s="615">
        <f t="shared" ref="L266" si="166">C261+L263-L264+L265</f>
        <v>136</v>
      </c>
      <c r="M266" s="615">
        <f t="shared" ref="M266:AO266" si="167">+L266+M263-M264+M265</f>
        <v>136</v>
      </c>
      <c r="N266" s="615">
        <f t="shared" si="167"/>
        <v>136</v>
      </c>
      <c r="O266" s="615">
        <f t="shared" si="167"/>
        <v>136</v>
      </c>
      <c r="P266" s="615">
        <f t="shared" si="167"/>
        <v>106</v>
      </c>
      <c r="Q266" s="615">
        <f t="shared" si="167"/>
        <v>106</v>
      </c>
      <c r="R266" s="615">
        <f t="shared" si="167"/>
        <v>106</v>
      </c>
      <c r="S266" s="615">
        <f t="shared" si="167"/>
        <v>106</v>
      </c>
      <c r="T266" s="615">
        <f t="shared" si="167"/>
        <v>106</v>
      </c>
      <c r="U266" s="615">
        <f t="shared" si="167"/>
        <v>106</v>
      </c>
      <c r="V266" s="615">
        <f t="shared" si="167"/>
        <v>106</v>
      </c>
      <c r="W266" s="615">
        <f t="shared" si="167"/>
        <v>106</v>
      </c>
      <c r="X266" s="615">
        <f t="shared" si="167"/>
        <v>106</v>
      </c>
      <c r="Y266" s="615">
        <f t="shared" si="167"/>
        <v>106</v>
      </c>
      <c r="Z266" s="615">
        <f t="shared" si="167"/>
        <v>106</v>
      </c>
      <c r="AA266" s="615">
        <f t="shared" si="167"/>
        <v>106</v>
      </c>
      <c r="AB266" s="615">
        <f t="shared" si="167"/>
        <v>106</v>
      </c>
      <c r="AC266" s="615">
        <f t="shared" si="167"/>
        <v>106</v>
      </c>
      <c r="AD266" s="615">
        <f t="shared" si="167"/>
        <v>106</v>
      </c>
      <c r="AE266" s="615">
        <f t="shared" si="167"/>
        <v>106</v>
      </c>
      <c r="AF266" s="628">
        <f t="shared" si="167"/>
        <v>106</v>
      </c>
      <c r="AG266" s="615">
        <f t="shared" si="167"/>
        <v>106</v>
      </c>
      <c r="AH266" s="615">
        <f t="shared" si="167"/>
        <v>106</v>
      </c>
      <c r="AI266" s="615">
        <f t="shared" si="167"/>
        <v>106</v>
      </c>
      <c r="AJ266" s="615">
        <f t="shared" si="167"/>
        <v>106</v>
      </c>
      <c r="AK266" s="615">
        <f t="shared" si="167"/>
        <v>106</v>
      </c>
      <c r="AL266" s="615">
        <f t="shared" si="167"/>
        <v>106</v>
      </c>
      <c r="AM266" s="615">
        <f t="shared" si="167"/>
        <v>106</v>
      </c>
      <c r="AN266" s="615">
        <f t="shared" si="167"/>
        <v>106</v>
      </c>
      <c r="AO266" s="615">
        <f t="shared" si="167"/>
        <v>106</v>
      </c>
    </row>
    <row r="267" spans="1:41" ht="15">
      <c r="A267" s="952" t="s">
        <v>471</v>
      </c>
      <c r="B267" s="937" t="s">
        <v>472</v>
      </c>
      <c r="C267" s="925">
        <v>136</v>
      </c>
      <c r="D267" s="917">
        <f>+E267+K267-K269</f>
        <v>116</v>
      </c>
      <c r="E267" s="913">
        <f>+C267+G267-H267</f>
        <v>116</v>
      </c>
      <c r="F267" s="913">
        <f>K267-K269</f>
        <v>0</v>
      </c>
      <c r="G267" s="901">
        <f>+SUM(L269:AO269)+SUM(L271:AO271)</f>
        <v>0</v>
      </c>
      <c r="H267" s="904">
        <f>+SUM(L270:AO270)</f>
        <v>20</v>
      </c>
      <c r="I267" s="600"/>
      <c r="J267" s="601" t="s">
        <v>386</v>
      </c>
      <c r="K267" s="617">
        <f>+SUM(L267:AO267)</f>
        <v>0</v>
      </c>
      <c r="L267" s="603"/>
      <c r="M267" s="603"/>
      <c r="N267" s="603"/>
      <c r="O267" s="603"/>
      <c r="P267" s="603"/>
      <c r="Q267" s="603"/>
      <c r="R267" s="603"/>
      <c r="S267" s="603"/>
      <c r="T267" s="603"/>
      <c r="U267" s="603"/>
      <c r="V267" s="603"/>
      <c r="W267" s="603"/>
      <c r="X267" s="603"/>
      <c r="Y267" s="603"/>
      <c r="Z267" s="603"/>
      <c r="AA267" s="603"/>
      <c r="AB267" s="603"/>
      <c r="AC267" s="603"/>
      <c r="AD267" s="603"/>
      <c r="AE267" s="603"/>
      <c r="AF267" s="603"/>
      <c r="AG267" s="603"/>
      <c r="AH267" s="603"/>
      <c r="AI267" s="603"/>
      <c r="AJ267" s="603"/>
      <c r="AK267" s="603"/>
      <c r="AL267" s="603"/>
      <c r="AM267" s="603"/>
      <c r="AN267" s="603"/>
      <c r="AO267" s="603"/>
    </row>
    <row r="268" spans="1:41" ht="15">
      <c r="A268" s="952"/>
      <c r="B268" s="937"/>
      <c r="C268" s="926"/>
      <c r="D268" s="918"/>
      <c r="E268" s="914"/>
      <c r="F268" s="914"/>
      <c r="G268" s="902"/>
      <c r="H268" s="905"/>
      <c r="I268" s="604"/>
      <c r="J268" s="605" t="s">
        <v>380</v>
      </c>
      <c r="K268" s="606">
        <f>SUM(L268:AO268)</f>
        <v>0</v>
      </c>
      <c r="L268" s="607">
        <f t="shared" si="146"/>
        <v>0</v>
      </c>
      <c r="M268" s="608">
        <f t="shared" ref="M268:AO268" si="168">+L268+M267-M269</f>
        <v>0</v>
      </c>
      <c r="N268" s="608">
        <f t="shared" si="168"/>
        <v>0</v>
      </c>
      <c r="O268" s="608">
        <f t="shared" si="168"/>
        <v>0</v>
      </c>
      <c r="P268" s="608">
        <f t="shared" si="168"/>
        <v>0</v>
      </c>
      <c r="Q268" s="608">
        <f t="shared" si="168"/>
        <v>0</v>
      </c>
      <c r="R268" s="608">
        <f t="shared" si="168"/>
        <v>0</v>
      </c>
      <c r="S268" s="608">
        <f t="shared" si="168"/>
        <v>0</v>
      </c>
      <c r="T268" s="608">
        <f t="shared" si="168"/>
        <v>0</v>
      </c>
      <c r="U268" s="608">
        <f t="shared" si="168"/>
        <v>0</v>
      </c>
      <c r="V268" s="608">
        <f t="shared" si="168"/>
        <v>0</v>
      </c>
      <c r="W268" s="608">
        <f t="shared" si="168"/>
        <v>0</v>
      </c>
      <c r="X268" s="608">
        <f t="shared" si="168"/>
        <v>0</v>
      </c>
      <c r="Y268" s="608">
        <f t="shared" si="168"/>
        <v>0</v>
      </c>
      <c r="Z268" s="608">
        <f t="shared" si="168"/>
        <v>0</v>
      </c>
      <c r="AA268" s="608">
        <f t="shared" si="168"/>
        <v>0</v>
      </c>
      <c r="AB268" s="608">
        <f t="shared" si="168"/>
        <v>0</v>
      </c>
      <c r="AC268" s="608">
        <f t="shared" si="168"/>
        <v>0</v>
      </c>
      <c r="AD268" s="608">
        <f t="shared" si="168"/>
        <v>0</v>
      </c>
      <c r="AE268" s="608">
        <f t="shared" si="168"/>
        <v>0</v>
      </c>
      <c r="AF268" s="608">
        <f t="shared" si="168"/>
        <v>0</v>
      </c>
      <c r="AG268" s="608">
        <f t="shared" si="168"/>
        <v>0</v>
      </c>
      <c r="AH268" s="608">
        <f t="shared" si="168"/>
        <v>0</v>
      </c>
      <c r="AI268" s="608">
        <f t="shared" si="168"/>
        <v>0</v>
      </c>
      <c r="AJ268" s="608">
        <f t="shared" si="168"/>
        <v>0</v>
      </c>
      <c r="AK268" s="608">
        <f t="shared" si="168"/>
        <v>0</v>
      </c>
      <c r="AL268" s="608">
        <f t="shared" si="168"/>
        <v>0</v>
      </c>
      <c r="AM268" s="608">
        <f t="shared" si="168"/>
        <v>0</v>
      </c>
      <c r="AN268" s="608">
        <f t="shared" si="168"/>
        <v>0</v>
      </c>
      <c r="AO268" s="608">
        <f t="shared" si="168"/>
        <v>0</v>
      </c>
    </row>
    <row r="269" spans="1:41" ht="15">
      <c r="A269" s="952"/>
      <c r="B269" s="937"/>
      <c r="C269" s="926"/>
      <c r="D269" s="918"/>
      <c r="E269" s="914"/>
      <c r="F269" s="914"/>
      <c r="G269" s="902"/>
      <c r="H269" s="905"/>
      <c r="I269" s="604"/>
      <c r="J269" s="605" t="s">
        <v>387</v>
      </c>
      <c r="K269" s="606">
        <f>+SUM(L269:AO269)</f>
        <v>0</v>
      </c>
      <c r="L269" s="607"/>
      <c r="M269" s="608"/>
      <c r="N269" s="608"/>
      <c r="O269" s="608"/>
      <c r="P269" s="608"/>
      <c r="Q269" s="608"/>
      <c r="R269" s="608"/>
      <c r="S269" s="608"/>
      <c r="T269" s="608"/>
      <c r="U269" s="608"/>
      <c r="V269" s="608"/>
      <c r="W269" s="608"/>
      <c r="X269" s="608"/>
      <c r="Y269" s="608"/>
      <c r="Z269" s="608"/>
      <c r="AA269" s="608"/>
      <c r="AB269" s="608"/>
      <c r="AC269" s="608"/>
      <c r="AD269" s="608"/>
      <c r="AE269" s="608"/>
      <c r="AF269" s="608"/>
      <c r="AG269" s="608"/>
      <c r="AH269" s="608"/>
      <c r="AI269" s="608"/>
      <c r="AJ269" s="608"/>
      <c r="AK269" s="608"/>
      <c r="AL269" s="608"/>
      <c r="AM269" s="608"/>
      <c r="AN269" s="608"/>
      <c r="AO269" s="608"/>
    </row>
    <row r="270" spans="1:41" ht="15">
      <c r="A270" s="952"/>
      <c r="B270" s="937"/>
      <c r="C270" s="926"/>
      <c r="D270" s="919"/>
      <c r="E270" s="914"/>
      <c r="F270" s="914"/>
      <c r="G270" s="902"/>
      <c r="H270" s="905"/>
      <c r="I270" s="604"/>
      <c r="J270" s="605" t="s">
        <v>382</v>
      </c>
      <c r="K270" s="610">
        <f>+SUM(L270:AO270)</f>
        <v>20</v>
      </c>
      <c r="L270" s="611"/>
      <c r="M270" s="612"/>
      <c r="N270" s="612"/>
      <c r="O270" s="612">
        <v>20</v>
      </c>
      <c r="P270" s="612"/>
      <c r="Q270" s="612"/>
      <c r="R270" s="612"/>
      <c r="S270" s="612"/>
      <c r="T270" s="612"/>
      <c r="U270" s="612"/>
      <c r="V270" s="612"/>
      <c r="W270" s="612"/>
      <c r="X270" s="612"/>
      <c r="Y270" s="612"/>
      <c r="Z270" s="612"/>
      <c r="AA270" s="612"/>
      <c r="AB270" s="612"/>
      <c r="AC270" s="612"/>
      <c r="AD270" s="612"/>
      <c r="AE270" s="612"/>
      <c r="AF270" s="612"/>
      <c r="AG270" s="612"/>
      <c r="AH270" s="612"/>
      <c r="AI270" s="612"/>
      <c r="AJ270" s="612"/>
      <c r="AK270" s="612"/>
      <c r="AL270" s="612"/>
      <c r="AM270" s="612"/>
      <c r="AN270" s="612"/>
      <c r="AO270" s="612"/>
    </row>
    <row r="271" spans="1:41" ht="15">
      <c r="A271" s="952"/>
      <c r="B271" s="937"/>
      <c r="C271" s="926"/>
      <c r="D271" s="919"/>
      <c r="E271" s="914"/>
      <c r="F271" s="914"/>
      <c r="G271" s="902"/>
      <c r="H271" s="905"/>
      <c r="I271" s="604"/>
      <c r="J271" s="613" t="s">
        <v>388</v>
      </c>
      <c r="K271" s="610"/>
      <c r="L271" s="614"/>
      <c r="M271" s="615"/>
      <c r="N271" s="615"/>
      <c r="O271" s="615"/>
      <c r="P271" s="615"/>
      <c r="Q271" s="615"/>
      <c r="R271" s="615"/>
      <c r="S271" s="615"/>
      <c r="T271" s="615"/>
      <c r="U271" s="615"/>
      <c r="V271" s="615"/>
      <c r="W271" s="615"/>
      <c r="X271" s="615"/>
      <c r="Y271" s="615"/>
      <c r="Z271" s="615"/>
      <c r="AA271" s="615"/>
      <c r="AB271" s="615"/>
      <c r="AC271" s="615"/>
      <c r="AD271" s="615"/>
      <c r="AE271" s="615"/>
      <c r="AF271" s="615"/>
      <c r="AG271" s="615"/>
      <c r="AH271" s="615"/>
      <c r="AI271" s="615"/>
      <c r="AJ271" s="615"/>
      <c r="AK271" s="615"/>
      <c r="AL271" s="615"/>
      <c r="AM271" s="615"/>
      <c r="AN271" s="615"/>
      <c r="AO271" s="615"/>
    </row>
    <row r="272" spans="1:41" ht="15">
      <c r="A272" s="952"/>
      <c r="B272" s="937"/>
      <c r="C272" s="936"/>
      <c r="D272" s="920"/>
      <c r="E272" s="915"/>
      <c r="F272" s="915"/>
      <c r="G272" s="903"/>
      <c r="H272" s="906"/>
      <c r="I272" s="618"/>
      <c r="J272" s="619" t="s">
        <v>392</v>
      </c>
      <c r="K272" s="620">
        <f>+C267+K267-K270</f>
        <v>116</v>
      </c>
      <c r="L272" s="615">
        <f t="shared" ref="L272" si="169">C267+L269-L270+L271</f>
        <v>136</v>
      </c>
      <c r="M272" s="615">
        <f t="shared" ref="M272:AO272" si="170">+L272+M269-M270+M271</f>
        <v>136</v>
      </c>
      <c r="N272" s="615">
        <f t="shared" si="170"/>
        <v>136</v>
      </c>
      <c r="O272" s="615">
        <f t="shared" si="170"/>
        <v>116</v>
      </c>
      <c r="P272" s="615">
        <f t="shared" si="170"/>
        <v>116</v>
      </c>
      <c r="Q272" s="615">
        <f t="shared" si="170"/>
        <v>116</v>
      </c>
      <c r="R272" s="615">
        <f t="shared" si="170"/>
        <v>116</v>
      </c>
      <c r="S272" s="615">
        <f t="shared" si="170"/>
        <v>116</v>
      </c>
      <c r="T272" s="615">
        <f t="shared" si="170"/>
        <v>116</v>
      </c>
      <c r="U272" s="615">
        <f t="shared" si="170"/>
        <v>116</v>
      </c>
      <c r="V272" s="615">
        <f t="shared" si="170"/>
        <v>116</v>
      </c>
      <c r="W272" s="615">
        <f t="shared" si="170"/>
        <v>116</v>
      </c>
      <c r="X272" s="615">
        <f t="shared" si="170"/>
        <v>116</v>
      </c>
      <c r="Y272" s="615">
        <f t="shared" si="170"/>
        <v>116</v>
      </c>
      <c r="Z272" s="615">
        <f t="shared" si="170"/>
        <v>116</v>
      </c>
      <c r="AA272" s="615">
        <f t="shared" si="170"/>
        <v>116</v>
      </c>
      <c r="AB272" s="615">
        <f t="shared" si="170"/>
        <v>116</v>
      </c>
      <c r="AC272" s="615">
        <f t="shared" si="170"/>
        <v>116</v>
      </c>
      <c r="AD272" s="615">
        <f t="shared" si="170"/>
        <v>116</v>
      </c>
      <c r="AE272" s="615">
        <f t="shared" si="170"/>
        <v>116</v>
      </c>
      <c r="AF272" s="628">
        <f t="shared" si="170"/>
        <v>116</v>
      </c>
      <c r="AG272" s="615">
        <f t="shared" si="170"/>
        <v>116</v>
      </c>
      <c r="AH272" s="615">
        <f t="shared" si="170"/>
        <v>116</v>
      </c>
      <c r="AI272" s="615">
        <f t="shared" si="170"/>
        <v>116</v>
      </c>
      <c r="AJ272" s="615">
        <f t="shared" si="170"/>
        <v>116</v>
      </c>
      <c r="AK272" s="615">
        <f t="shared" si="170"/>
        <v>116</v>
      </c>
      <c r="AL272" s="615">
        <f t="shared" si="170"/>
        <v>116</v>
      </c>
      <c r="AM272" s="615">
        <f t="shared" si="170"/>
        <v>116</v>
      </c>
      <c r="AN272" s="615">
        <f t="shared" si="170"/>
        <v>116</v>
      </c>
      <c r="AO272" s="615">
        <f t="shared" si="170"/>
        <v>116</v>
      </c>
    </row>
    <row r="273" spans="1:41" ht="15">
      <c r="A273" s="952" t="s">
        <v>473</v>
      </c>
      <c r="B273" s="937" t="s">
        <v>474</v>
      </c>
      <c r="C273" s="925">
        <v>0</v>
      </c>
      <c r="D273" s="917">
        <f>+E273+K273-K275</f>
        <v>0</v>
      </c>
      <c r="E273" s="913">
        <f>+C273+G273-H273</f>
        <v>0</v>
      </c>
      <c r="F273" s="913">
        <f>K273-K275</f>
        <v>0</v>
      </c>
      <c r="G273" s="901">
        <f>+SUM(L275:AO275)+SUM(L277:AO277)</f>
        <v>0</v>
      </c>
      <c r="H273" s="904">
        <f>+SUM(L276:AO276)</f>
        <v>0</v>
      </c>
      <c r="I273" s="600"/>
      <c r="J273" s="601" t="s">
        <v>386</v>
      </c>
      <c r="K273" s="634">
        <f>+SUM(L273:AO273)</f>
        <v>0</v>
      </c>
      <c r="L273" s="603"/>
      <c r="M273" s="603"/>
      <c r="N273" s="603"/>
      <c r="O273" s="603"/>
      <c r="P273" s="603"/>
      <c r="Q273" s="603"/>
      <c r="R273" s="603"/>
      <c r="S273" s="603"/>
      <c r="T273" s="603"/>
      <c r="U273" s="603"/>
      <c r="V273" s="603"/>
      <c r="W273" s="603"/>
      <c r="X273" s="603"/>
      <c r="Y273" s="603"/>
      <c r="Z273" s="603"/>
      <c r="AA273" s="603"/>
      <c r="AB273" s="603"/>
      <c r="AC273" s="603"/>
      <c r="AD273" s="603"/>
      <c r="AE273" s="603"/>
      <c r="AF273" s="603"/>
      <c r="AG273" s="603"/>
      <c r="AH273" s="603"/>
      <c r="AI273" s="603"/>
      <c r="AJ273" s="603"/>
      <c r="AK273" s="603"/>
      <c r="AL273" s="603"/>
      <c r="AM273" s="603"/>
      <c r="AN273" s="603"/>
      <c r="AO273" s="603"/>
    </row>
    <row r="274" spans="1:41" ht="15">
      <c r="A274" s="952"/>
      <c r="B274" s="937"/>
      <c r="C274" s="926"/>
      <c r="D274" s="918"/>
      <c r="E274" s="914"/>
      <c r="F274" s="914"/>
      <c r="G274" s="902"/>
      <c r="H274" s="905"/>
      <c r="I274" s="604"/>
      <c r="J274" s="605" t="s">
        <v>380</v>
      </c>
      <c r="K274" s="606">
        <f>SUM(L274:AO274)</f>
        <v>0</v>
      </c>
      <c r="L274" s="607">
        <f t="shared" si="146"/>
        <v>0</v>
      </c>
      <c r="M274" s="608">
        <f t="shared" ref="M274:AO274" si="171">+L274+M273-M275</f>
        <v>0</v>
      </c>
      <c r="N274" s="608">
        <f t="shared" si="171"/>
        <v>0</v>
      </c>
      <c r="O274" s="608">
        <f t="shared" si="171"/>
        <v>0</v>
      </c>
      <c r="P274" s="608">
        <f t="shared" si="171"/>
        <v>0</v>
      </c>
      <c r="Q274" s="608">
        <f t="shared" si="171"/>
        <v>0</v>
      </c>
      <c r="R274" s="608">
        <f t="shared" si="171"/>
        <v>0</v>
      </c>
      <c r="S274" s="608">
        <f t="shared" si="171"/>
        <v>0</v>
      </c>
      <c r="T274" s="608">
        <f t="shared" si="171"/>
        <v>0</v>
      </c>
      <c r="U274" s="608">
        <f t="shared" si="171"/>
        <v>0</v>
      </c>
      <c r="V274" s="608">
        <f t="shared" si="171"/>
        <v>0</v>
      </c>
      <c r="W274" s="608">
        <f t="shared" si="171"/>
        <v>0</v>
      </c>
      <c r="X274" s="608">
        <f t="shared" si="171"/>
        <v>0</v>
      </c>
      <c r="Y274" s="608">
        <f t="shared" si="171"/>
        <v>0</v>
      </c>
      <c r="Z274" s="608">
        <f t="shared" si="171"/>
        <v>0</v>
      </c>
      <c r="AA274" s="608">
        <f t="shared" si="171"/>
        <v>0</v>
      </c>
      <c r="AB274" s="608">
        <f t="shared" si="171"/>
        <v>0</v>
      </c>
      <c r="AC274" s="608">
        <f t="shared" si="171"/>
        <v>0</v>
      </c>
      <c r="AD274" s="608">
        <f t="shared" si="171"/>
        <v>0</v>
      </c>
      <c r="AE274" s="608">
        <f t="shared" si="171"/>
        <v>0</v>
      </c>
      <c r="AF274" s="608">
        <f t="shared" si="171"/>
        <v>0</v>
      </c>
      <c r="AG274" s="608">
        <f t="shared" si="171"/>
        <v>0</v>
      </c>
      <c r="AH274" s="608">
        <f t="shared" si="171"/>
        <v>0</v>
      </c>
      <c r="AI274" s="608">
        <f t="shared" si="171"/>
        <v>0</v>
      </c>
      <c r="AJ274" s="608">
        <f t="shared" si="171"/>
        <v>0</v>
      </c>
      <c r="AK274" s="608">
        <f t="shared" si="171"/>
        <v>0</v>
      </c>
      <c r="AL274" s="608">
        <f t="shared" si="171"/>
        <v>0</v>
      </c>
      <c r="AM274" s="608">
        <f t="shared" si="171"/>
        <v>0</v>
      </c>
      <c r="AN274" s="608">
        <f t="shared" si="171"/>
        <v>0</v>
      </c>
      <c r="AO274" s="608">
        <f t="shared" si="171"/>
        <v>0</v>
      </c>
    </row>
    <row r="275" spans="1:41" ht="15">
      <c r="A275" s="952"/>
      <c r="B275" s="937"/>
      <c r="C275" s="926"/>
      <c r="D275" s="918"/>
      <c r="E275" s="914"/>
      <c r="F275" s="914"/>
      <c r="G275" s="902"/>
      <c r="H275" s="905"/>
      <c r="I275" s="604"/>
      <c r="J275" s="605" t="s">
        <v>387</v>
      </c>
      <c r="K275" s="606">
        <f>+SUM(L275:AO275)</f>
        <v>0</v>
      </c>
      <c r="L275" s="607"/>
      <c r="M275" s="608"/>
      <c r="N275" s="608"/>
      <c r="O275" s="608"/>
      <c r="P275" s="608"/>
      <c r="Q275" s="608"/>
      <c r="R275" s="608"/>
      <c r="S275" s="608"/>
      <c r="T275" s="608"/>
      <c r="U275" s="608"/>
      <c r="V275" s="608"/>
      <c r="W275" s="608"/>
      <c r="X275" s="608"/>
      <c r="Y275" s="608"/>
      <c r="Z275" s="608"/>
      <c r="AA275" s="608"/>
      <c r="AB275" s="608"/>
      <c r="AC275" s="608"/>
      <c r="AD275" s="608"/>
      <c r="AE275" s="608"/>
      <c r="AF275" s="608"/>
      <c r="AG275" s="608"/>
      <c r="AH275" s="608"/>
      <c r="AI275" s="608"/>
      <c r="AJ275" s="608"/>
      <c r="AK275" s="608"/>
      <c r="AL275" s="608"/>
      <c r="AM275" s="608"/>
      <c r="AN275" s="608"/>
      <c r="AO275" s="608"/>
    </row>
    <row r="276" spans="1:41" ht="15">
      <c r="A276" s="952"/>
      <c r="B276" s="937"/>
      <c r="C276" s="926"/>
      <c r="D276" s="919"/>
      <c r="E276" s="914"/>
      <c r="F276" s="914"/>
      <c r="G276" s="902"/>
      <c r="H276" s="905"/>
      <c r="I276" s="604"/>
      <c r="J276" s="605" t="s">
        <v>382</v>
      </c>
      <c r="K276" s="610">
        <f>+SUM(L276:AO276)</f>
        <v>0</v>
      </c>
      <c r="L276" s="611"/>
      <c r="M276" s="612"/>
      <c r="N276" s="612"/>
      <c r="O276" s="612"/>
      <c r="P276" s="612"/>
      <c r="Q276" s="612"/>
      <c r="R276" s="612"/>
      <c r="S276" s="612"/>
      <c r="T276" s="612"/>
      <c r="U276" s="612"/>
      <c r="V276" s="612"/>
      <c r="W276" s="612"/>
      <c r="X276" s="612"/>
      <c r="Y276" s="612"/>
      <c r="Z276" s="612"/>
      <c r="AA276" s="612"/>
      <c r="AB276" s="612"/>
      <c r="AC276" s="612"/>
      <c r="AD276" s="612"/>
      <c r="AE276" s="612"/>
      <c r="AF276" s="612"/>
      <c r="AG276" s="612"/>
      <c r="AH276" s="612"/>
      <c r="AI276" s="612"/>
      <c r="AJ276" s="612"/>
      <c r="AK276" s="612"/>
      <c r="AL276" s="612"/>
      <c r="AM276" s="612"/>
      <c r="AN276" s="612"/>
      <c r="AO276" s="612"/>
    </row>
    <row r="277" spans="1:41" ht="15">
      <c r="A277" s="952"/>
      <c r="B277" s="937"/>
      <c r="C277" s="926"/>
      <c r="D277" s="919"/>
      <c r="E277" s="914"/>
      <c r="F277" s="914"/>
      <c r="G277" s="902"/>
      <c r="H277" s="905"/>
      <c r="I277" s="604"/>
      <c r="J277" s="613" t="s">
        <v>388</v>
      </c>
      <c r="K277" s="610"/>
      <c r="L277" s="614"/>
      <c r="M277" s="615"/>
      <c r="N277" s="615"/>
      <c r="O277" s="615"/>
      <c r="P277" s="615"/>
      <c r="Q277" s="615"/>
      <c r="R277" s="615"/>
      <c r="S277" s="615"/>
      <c r="T277" s="615"/>
      <c r="U277" s="615"/>
      <c r="V277" s="615"/>
      <c r="W277" s="615"/>
      <c r="X277" s="615"/>
      <c r="Y277" s="615"/>
      <c r="Z277" s="615"/>
      <c r="AA277" s="615"/>
      <c r="AB277" s="615"/>
      <c r="AC277" s="615"/>
      <c r="AD277" s="615"/>
      <c r="AE277" s="615"/>
      <c r="AF277" s="615"/>
      <c r="AG277" s="615"/>
      <c r="AH277" s="615"/>
      <c r="AI277" s="615"/>
      <c r="AJ277" s="615"/>
      <c r="AK277" s="615"/>
      <c r="AL277" s="615"/>
      <c r="AM277" s="615"/>
      <c r="AN277" s="615"/>
      <c r="AO277" s="615"/>
    </row>
    <row r="278" spans="1:41" ht="15">
      <c r="A278" s="952"/>
      <c r="B278" s="937"/>
      <c r="C278" s="936"/>
      <c r="D278" s="920"/>
      <c r="E278" s="915"/>
      <c r="F278" s="915"/>
      <c r="G278" s="903"/>
      <c r="H278" s="906"/>
      <c r="I278" s="618"/>
      <c r="J278" s="619" t="s">
        <v>392</v>
      </c>
      <c r="K278" s="620">
        <f>+C273+K273-K276</f>
        <v>0</v>
      </c>
      <c r="L278" s="615">
        <f t="shared" ref="L278" si="172">C273+L275-L276+L277</f>
        <v>0</v>
      </c>
      <c r="M278" s="615">
        <f t="shared" ref="M278:AO278" si="173">+L278+M275-M276+M277</f>
        <v>0</v>
      </c>
      <c r="N278" s="615">
        <f t="shared" si="173"/>
        <v>0</v>
      </c>
      <c r="O278" s="615">
        <f t="shared" si="173"/>
        <v>0</v>
      </c>
      <c r="P278" s="615">
        <f t="shared" si="173"/>
        <v>0</v>
      </c>
      <c r="Q278" s="615">
        <f t="shared" si="173"/>
        <v>0</v>
      </c>
      <c r="R278" s="615">
        <f t="shared" si="173"/>
        <v>0</v>
      </c>
      <c r="S278" s="615">
        <f t="shared" si="173"/>
        <v>0</v>
      </c>
      <c r="T278" s="615">
        <f t="shared" si="173"/>
        <v>0</v>
      </c>
      <c r="U278" s="615">
        <f t="shared" si="173"/>
        <v>0</v>
      </c>
      <c r="V278" s="615">
        <f t="shared" si="173"/>
        <v>0</v>
      </c>
      <c r="W278" s="615">
        <f t="shared" si="173"/>
        <v>0</v>
      </c>
      <c r="X278" s="615">
        <f t="shared" si="173"/>
        <v>0</v>
      </c>
      <c r="Y278" s="615">
        <f t="shared" si="173"/>
        <v>0</v>
      </c>
      <c r="Z278" s="615">
        <f t="shared" si="173"/>
        <v>0</v>
      </c>
      <c r="AA278" s="615">
        <f t="shared" si="173"/>
        <v>0</v>
      </c>
      <c r="AB278" s="615">
        <f t="shared" si="173"/>
        <v>0</v>
      </c>
      <c r="AC278" s="615">
        <f t="shared" si="173"/>
        <v>0</v>
      </c>
      <c r="AD278" s="615">
        <f t="shared" si="173"/>
        <v>0</v>
      </c>
      <c r="AE278" s="615">
        <f t="shared" si="173"/>
        <v>0</v>
      </c>
      <c r="AF278" s="628">
        <f t="shared" si="173"/>
        <v>0</v>
      </c>
      <c r="AG278" s="615">
        <f t="shared" si="173"/>
        <v>0</v>
      </c>
      <c r="AH278" s="615">
        <f t="shared" si="173"/>
        <v>0</v>
      </c>
      <c r="AI278" s="615">
        <f t="shared" si="173"/>
        <v>0</v>
      </c>
      <c r="AJ278" s="615">
        <f t="shared" si="173"/>
        <v>0</v>
      </c>
      <c r="AK278" s="615">
        <f t="shared" si="173"/>
        <v>0</v>
      </c>
      <c r="AL278" s="615">
        <f t="shared" si="173"/>
        <v>0</v>
      </c>
      <c r="AM278" s="615">
        <f t="shared" si="173"/>
        <v>0</v>
      </c>
      <c r="AN278" s="615">
        <f t="shared" si="173"/>
        <v>0</v>
      </c>
      <c r="AO278" s="615">
        <f t="shared" si="173"/>
        <v>0</v>
      </c>
    </row>
    <row r="279" spans="1:41" ht="15">
      <c r="A279" s="952" t="s">
        <v>475</v>
      </c>
      <c r="B279" s="937" t="s">
        <v>476</v>
      </c>
      <c r="C279" s="925"/>
      <c r="D279" s="917">
        <f>+E279+K279-K281</f>
        <v>0</v>
      </c>
      <c r="E279" s="913">
        <f>+C279+G279-H279</f>
        <v>0</v>
      </c>
      <c r="F279" s="913">
        <f>K279-K281</f>
        <v>0</v>
      </c>
      <c r="G279" s="901">
        <f>+SUM(L281:AO281)+SUM(L283:AO283)</f>
        <v>0</v>
      </c>
      <c r="H279" s="904">
        <f>+SUM(L282:AO282)</f>
        <v>0</v>
      </c>
      <c r="I279" s="600"/>
      <c r="J279" s="601" t="s">
        <v>386</v>
      </c>
      <c r="K279" s="617">
        <f>+SUM(L279:AO279)</f>
        <v>0</v>
      </c>
      <c r="L279" s="603"/>
      <c r="M279" s="603"/>
      <c r="N279" s="603"/>
      <c r="O279" s="603"/>
      <c r="P279" s="603"/>
      <c r="Q279" s="603"/>
      <c r="R279" s="603"/>
      <c r="S279" s="603"/>
      <c r="T279" s="603"/>
      <c r="U279" s="603"/>
      <c r="V279" s="603"/>
      <c r="W279" s="603"/>
      <c r="X279" s="603"/>
      <c r="Y279" s="603"/>
      <c r="Z279" s="603"/>
      <c r="AA279" s="603"/>
      <c r="AB279" s="603"/>
      <c r="AC279" s="603"/>
      <c r="AD279" s="603"/>
      <c r="AE279" s="603"/>
      <c r="AF279" s="603"/>
      <c r="AG279" s="603"/>
      <c r="AH279" s="603"/>
      <c r="AI279" s="603"/>
      <c r="AJ279" s="603"/>
      <c r="AK279" s="603"/>
      <c r="AL279" s="603"/>
      <c r="AM279" s="603"/>
      <c r="AN279" s="603"/>
      <c r="AO279" s="603"/>
    </row>
    <row r="280" spans="1:41" ht="15">
      <c r="A280" s="952"/>
      <c r="B280" s="937"/>
      <c r="C280" s="926"/>
      <c r="D280" s="918"/>
      <c r="E280" s="914"/>
      <c r="F280" s="914"/>
      <c r="G280" s="902"/>
      <c r="H280" s="905"/>
      <c r="I280" s="604"/>
      <c r="J280" s="605" t="s">
        <v>380</v>
      </c>
      <c r="K280" s="606">
        <f>SUM(L280:AO280)</f>
        <v>0</v>
      </c>
      <c r="L280" s="607">
        <f t="shared" si="146"/>
        <v>0</v>
      </c>
      <c r="M280" s="608">
        <f t="shared" ref="M280:AO280" si="174">+L280+M279-M281</f>
        <v>0</v>
      </c>
      <c r="N280" s="608">
        <f t="shared" si="174"/>
        <v>0</v>
      </c>
      <c r="O280" s="608">
        <f t="shared" si="174"/>
        <v>0</v>
      </c>
      <c r="P280" s="608">
        <f t="shared" si="174"/>
        <v>0</v>
      </c>
      <c r="Q280" s="608">
        <f t="shared" si="174"/>
        <v>0</v>
      </c>
      <c r="R280" s="608">
        <f t="shared" si="174"/>
        <v>0</v>
      </c>
      <c r="S280" s="608">
        <f t="shared" si="174"/>
        <v>0</v>
      </c>
      <c r="T280" s="608">
        <f t="shared" si="174"/>
        <v>0</v>
      </c>
      <c r="U280" s="608">
        <f t="shared" si="174"/>
        <v>0</v>
      </c>
      <c r="V280" s="608">
        <f t="shared" si="174"/>
        <v>0</v>
      </c>
      <c r="W280" s="608">
        <f t="shared" si="174"/>
        <v>0</v>
      </c>
      <c r="X280" s="608">
        <f t="shared" si="174"/>
        <v>0</v>
      </c>
      <c r="Y280" s="608">
        <f t="shared" si="174"/>
        <v>0</v>
      </c>
      <c r="Z280" s="608">
        <f t="shared" si="174"/>
        <v>0</v>
      </c>
      <c r="AA280" s="608">
        <f t="shared" si="174"/>
        <v>0</v>
      </c>
      <c r="AB280" s="608">
        <f t="shared" si="174"/>
        <v>0</v>
      </c>
      <c r="AC280" s="608">
        <f t="shared" si="174"/>
        <v>0</v>
      </c>
      <c r="AD280" s="608">
        <f t="shared" si="174"/>
        <v>0</v>
      </c>
      <c r="AE280" s="608">
        <f t="shared" si="174"/>
        <v>0</v>
      </c>
      <c r="AF280" s="608">
        <f t="shared" si="174"/>
        <v>0</v>
      </c>
      <c r="AG280" s="608">
        <f t="shared" si="174"/>
        <v>0</v>
      </c>
      <c r="AH280" s="608">
        <f t="shared" si="174"/>
        <v>0</v>
      </c>
      <c r="AI280" s="608">
        <f t="shared" si="174"/>
        <v>0</v>
      </c>
      <c r="AJ280" s="608">
        <f t="shared" si="174"/>
        <v>0</v>
      </c>
      <c r="AK280" s="608">
        <f t="shared" si="174"/>
        <v>0</v>
      </c>
      <c r="AL280" s="608">
        <f t="shared" si="174"/>
        <v>0</v>
      </c>
      <c r="AM280" s="608">
        <f t="shared" si="174"/>
        <v>0</v>
      </c>
      <c r="AN280" s="608">
        <f t="shared" si="174"/>
        <v>0</v>
      </c>
      <c r="AO280" s="608">
        <f t="shared" si="174"/>
        <v>0</v>
      </c>
    </row>
    <row r="281" spans="1:41" ht="15">
      <c r="A281" s="952"/>
      <c r="B281" s="937"/>
      <c r="C281" s="926"/>
      <c r="D281" s="918"/>
      <c r="E281" s="914"/>
      <c r="F281" s="914"/>
      <c r="G281" s="902"/>
      <c r="H281" s="905"/>
      <c r="I281" s="604"/>
      <c r="J281" s="605" t="s">
        <v>387</v>
      </c>
      <c r="K281" s="606">
        <f>+SUM(L281:AO281)</f>
        <v>0</v>
      </c>
      <c r="L281" s="607"/>
      <c r="M281" s="608"/>
      <c r="N281" s="608"/>
      <c r="O281" s="608"/>
      <c r="P281" s="608"/>
      <c r="Q281" s="608"/>
      <c r="R281" s="608"/>
      <c r="S281" s="608"/>
      <c r="T281" s="608"/>
      <c r="U281" s="608"/>
      <c r="V281" s="608"/>
      <c r="W281" s="608"/>
      <c r="X281" s="608"/>
      <c r="Y281" s="608"/>
      <c r="Z281" s="608"/>
      <c r="AA281" s="608"/>
      <c r="AB281" s="608"/>
      <c r="AC281" s="608"/>
      <c r="AD281" s="608"/>
      <c r="AE281" s="608"/>
      <c r="AF281" s="608"/>
      <c r="AG281" s="608"/>
      <c r="AH281" s="608"/>
      <c r="AI281" s="608"/>
      <c r="AJ281" s="608"/>
      <c r="AK281" s="608"/>
      <c r="AL281" s="608"/>
      <c r="AM281" s="608"/>
      <c r="AN281" s="608"/>
      <c r="AO281" s="608"/>
    </row>
    <row r="282" spans="1:41" ht="15">
      <c r="A282" s="952"/>
      <c r="B282" s="937"/>
      <c r="C282" s="926"/>
      <c r="D282" s="919"/>
      <c r="E282" s="914"/>
      <c r="F282" s="914"/>
      <c r="G282" s="902"/>
      <c r="H282" s="905"/>
      <c r="I282" s="604"/>
      <c r="J282" s="605" t="s">
        <v>382</v>
      </c>
      <c r="K282" s="610">
        <f>+SUM(L282:AO282)</f>
        <v>0</v>
      </c>
      <c r="L282" s="611"/>
      <c r="M282" s="612"/>
      <c r="N282" s="612"/>
      <c r="O282" s="612"/>
      <c r="P282" s="612"/>
      <c r="Q282" s="612"/>
      <c r="R282" s="612"/>
      <c r="S282" s="612"/>
      <c r="T282" s="612"/>
      <c r="U282" s="612"/>
      <c r="V282" s="612"/>
      <c r="W282" s="612"/>
      <c r="X282" s="612"/>
      <c r="Y282" s="612"/>
      <c r="Z282" s="612"/>
      <c r="AA282" s="612"/>
      <c r="AB282" s="612"/>
      <c r="AC282" s="612"/>
      <c r="AD282" s="612"/>
      <c r="AE282" s="612"/>
      <c r="AF282" s="612"/>
      <c r="AG282" s="612"/>
      <c r="AH282" s="612"/>
      <c r="AI282" s="612"/>
      <c r="AJ282" s="612"/>
      <c r="AK282" s="612"/>
      <c r="AL282" s="612"/>
      <c r="AM282" s="612"/>
      <c r="AN282" s="612"/>
      <c r="AO282" s="612"/>
    </row>
    <row r="283" spans="1:41" ht="15">
      <c r="A283" s="952"/>
      <c r="B283" s="937"/>
      <c r="C283" s="926"/>
      <c r="D283" s="919"/>
      <c r="E283" s="914"/>
      <c r="F283" s="914"/>
      <c r="G283" s="902"/>
      <c r="H283" s="905"/>
      <c r="I283" s="604"/>
      <c r="J283" s="613" t="s">
        <v>388</v>
      </c>
      <c r="K283" s="610"/>
      <c r="L283" s="614"/>
      <c r="M283" s="615"/>
      <c r="N283" s="615"/>
      <c r="O283" s="615"/>
      <c r="P283" s="615"/>
      <c r="Q283" s="615"/>
      <c r="R283" s="615"/>
      <c r="S283" s="615"/>
      <c r="T283" s="615"/>
      <c r="U283" s="615"/>
      <c r="V283" s="615"/>
      <c r="W283" s="615"/>
      <c r="X283" s="615"/>
      <c r="Y283" s="615"/>
      <c r="Z283" s="615"/>
      <c r="AA283" s="615"/>
      <c r="AB283" s="615"/>
      <c r="AC283" s="615"/>
      <c r="AD283" s="615"/>
      <c r="AE283" s="615"/>
      <c r="AF283" s="615"/>
      <c r="AG283" s="615"/>
      <c r="AH283" s="615"/>
      <c r="AI283" s="615"/>
      <c r="AJ283" s="615"/>
      <c r="AK283" s="615"/>
      <c r="AL283" s="615"/>
      <c r="AM283" s="615"/>
      <c r="AN283" s="615"/>
      <c r="AO283" s="615"/>
    </row>
    <row r="284" spans="1:41" ht="15">
      <c r="A284" s="952"/>
      <c r="B284" s="937"/>
      <c r="C284" s="936"/>
      <c r="D284" s="920"/>
      <c r="E284" s="915"/>
      <c r="F284" s="915"/>
      <c r="G284" s="903"/>
      <c r="H284" s="906"/>
      <c r="I284" s="618"/>
      <c r="J284" s="619" t="s">
        <v>392</v>
      </c>
      <c r="K284" s="620">
        <f>+C279+K279-K282</f>
        <v>0</v>
      </c>
      <c r="L284" s="615"/>
      <c r="M284" s="615">
        <f t="shared" ref="M284:AO284" si="175">+L284+M281-M282+M283</f>
        <v>0</v>
      </c>
      <c r="N284" s="615">
        <f t="shared" si="175"/>
        <v>0</v>
      </c>
      <c r="O284" s="615">
        <f t="shared" si="175"/>
        <v>0</v>
      </c>
      <c r="P284" s="615">
        <f t="shared" si="175"/>
        <v>0</v>
      </c>
      <c r="Q284" s="615">
        <f t="shared" si="175"/>
        <v>0</v>
      </c>
      <c r="R284" s="615">
        <f t="shared" si="175"/>
        <v>0</v>
      </c>
      <c r="S284" s="615">
        <f t="shared" si="175"/>
        <v>0</v>
      </c>
      <c r="T284" s="615">
        <f t="shared" si="175"/>
        <v>0</v>
      </c>
      <c r="U284" s="615">
        <f t="shared" si="175"/>
        <v>0</v>
      </c>
      <c r="V284" s="615">
        <f t="shared" si="175"/>
        <v>0</v>
      </c>
      <c r="W284" s="615">
        <f t="shared" si="175"/>
        <v>0</v>
      </c>
      <c r="X284" s="615">
        <f t="shared" si="175"/>
        <v>0</v>
      </c>
      <c r="Y284" s="615">
        <f t="shared" si="175"/>
        <v>0</v>
      </c>
      <c r="Z284" s="615">
        <f t="shared" si="175"/>
        <v>0</v>
      </c>
      <c r="AA284" s="615">
        <f t="shared" si="175"/>
        <v>0</v>
      </c>
      <c r="AB284" s="615">
        <f t="shared" si="175"/>
        <v>0</v>
      </c>
      <c r="AC284" s="615">
        <f t="shared" si="175"/>
        <v>0</v>
      </c>
      <c r="AD284" s="615">
        <f t="shared" si="175"/>
        <v>0</v>
      </c>
      <c r="AE284" s="615">
        <f t="shared" si="175"/>
        <v>0</v>
      </c>
      <c r="AF284" s="628">
        <f t="shared" si="175"/>
        <v>0</v>
      </c>
      <c r="AG284" s="615">
        <f t="shared" si="175"/>
        <v>0</v>
      </c>
      <c r="AH284" s="615">
        <f t="shared" si="175"/>
        <v>0</v>
      </c>
      <c r="AI284" s="615">
        <f t="shared" si="175"/>
        <v>0</v>
      </c>
      <c r="AJ284" s="615">
        <f t="shared" si="175"/>
        <v>0</v>
      </c>
      <c r="AK284" s="615">
        <f t="shared" si="175"/>
        <v>0</v>
      </c>
      <c r="AL284" s="615">
        <f t="shared" si="175"/>
        <v>0</v>
      </c>
      <c r="AM284" s="615">
        <f t="shared" si="175"/>
        <v>0</v>
      </c>
      <c r="AN284" s="615">
        <f t="shared" si="175"/>
        <v>0</v>
      </c>
      <c r="AO284" s="615">
        <f t="shared" si="175"/>
        <v>0</v>
      </c>
    </row>
    <row r="285" spans="1:41" ht="15">
      <c r="A285" s="952" t="s">
        <v>477</v>
      </c>
      <c r="B285" s="937" t="s">
        <v>225</v>
      </c>
      <c r="C285" s="925">
        <v>150</v>
      </c>
      <c r="D285" s="917">
        <f>+E285+K285-K287</f>
        <v>-20</v>
      </c>
      <c r="E285" s="913">
        <f>+C285+G285-H285</f>
        <v>259</v>
      </c>
      <c r="F285" s="913">
        <f>K285-K287</f>
        <v>-279</v>
      </c>
      <c r="G285" s="901">
        <f>+SUM(L287:AO287)+SUM(L289:AO289)</f>
        <v>279</v>
      </c>
      <c r="H285" s="904">
        <f>+SUM(L288:AO288)</f>
        <v>170</v>
      </c>
      <c r="I285" s="600"/>
      <c r="J285" s="601" t="s">
        <v>386</v>
      </c>
      <c r="K285" s="617">
        <f>+SUM(L285:AO285)</f>
        <v>0</v>
      </c>
      <c r="L285" s="603"/>
      <c r="M285" s="603"/>
      <c r="N285" s="603"/>
      <c r="O285" s="603"/>
      <c r="P285" s="603"/>
      <c r="Q285" s="603"/>
      <c r="R285" s="603"/>
      <c r="S285" s="603"/>
      <c r="T285" s="603"/>
      <c r="U285" s="603"/>
      <c r="V285" s="603"/>
      <c r="W285" s="603"/>
      <c r="X285" s="603"/>
      <c r="Y285" s="603"/>
      <c r="Z285" s="603"/>
      <c r="AA285" s="603"/>
      <c r="AB285" s="603"/>
      <c r="AC285" s="603"/>
      <c r="AD285" s="603"/>
      <c r="AE285" s="603"/>
      <c r="AF285" s="603"/>
      <c r="AG285" s="603"/>
      <c r="AH285" s="603"/>
      <c r="AI285" s="603"/>
      <c r="AJ285" s="603"/>
      <c r="AK285" s="603"/>
      <c r="AL285" s="603"/>
      <c r="AM285" s="603"/>
      <c r="AN285" s="603"/>
      <c r="AO285" s="603"/>
    </row>
    <row r="286" spans="1:41" ht="15">
      <c r="A286" s="952"/>
      <c r="B286" s="937"/>
      <c r="C286" s="926"/>
      <c r="D286" s="918"/>
      <c r="E286" s="914"/>
      <c r="F286" s="914"/>
      <c r="G286" s="902"/>
      <c r="H286" s="905"/>
      <c r="I286" s="604"/>
      <c r="J286" s="605" t="s">
        <v>380</v>
      </c>
      <c r="K286" s="606">
        <f>SUM(L286:AO286)</f>
        <v>-7733</v>
      </c>
      <c r="L286" s="607">
        <f t="shared" ref="L286" si="176">+L285</f>
        <v>0</v>
      </c>
      <c r="M286" s="608">
        <f t="shared" ref="M286:AO286" si="177">+L286+M285-M287</f>
        <v>0</v>
      </c>
      <c r="N286" s="608">
        <f t="shared" si="177"/>
        <v>-200</v>
      </c>
      <c r="O286" s="608">
        <f t="shared" si="177"/>
        <v>-279</v>
      </c>
      <c r="P286" s="608">
        <f t="shared" si="177"/>
        <v>-279</v>
      </c>
      <c r="Q286" s="608">
        <f t="shared" si="177"/>
        <v>-279</v>
      </c>
      <c r="R286" s="608">
        <f t="shared" si="177"/>
        <v>-279</v>
      </c>
      <c r="S286" s="608">
        <f t="shared" si="177"/>
        <v>-279</v>
      </c>
      <c r="T286" s="608">
        <f t="shared" si="177"/>
        <v>-279</v>
      </c>
      <c r="U286" s="608">
        <f t="shared" si="177"/>
        <v>-279</v>
      </c>
      <c r="V286" s="608">
        <f t="shared" si="177"/>
        <v>-279</v>
      </c>
      <c r="W286" s="608">
        <f t="shared" si="177"/>
        <v>-279</v>
      </c>
      <c r="X286" s="608">
        <f t="shared" si="177"/>
        <v>-279</v>
      </c>
      <c r="Y286" s="608">
        <f t="shared" si="177"/>
        <v>-279</v>
      </c>
      <c r="Z286" s="608">
        <f t="shared" si="177"/>
        <v>-279</v>
      </c>
      <c r="AA286" s="608">
        <f t="shared" si="177"/>
        <v>-279</v>
      </c>
      <c r="AB286" s="608">
        <f t="shared" si="177"/>
        <v>-279</v>
      </c>
      <c r="AC286" s="608">
        <f t="shared" si="177"/>
        <v>-279</v>
      </c>
      <c r="AD286" s="608">
        <f t="shared" si="177"/>
        <v>-279</v>
      </c>
      <c r="AE286" s="608">
        <f t="shared" si="177"/>
        <v>-279</v>
      </c>
      <c r="AF286" s="608">
        <f t="shared" si="177"/>
        <v>-279</v>
      </c>
      <c r="AG286" s="608">
        <f t="shared" si="177"/>
        <v>-279</v>
      </c>
      <c r="AH286" s="608">
        <f t="shared" si="177"/>
        <v>-279</v>
      </c>
      <c r="AI286" s="608">
        <f t="shared" si="177"/>
        <v>-279</v>
      </c>
      <c r="AJ286" s="608">
        <f t="shared" si="177"/>
        <v>-279</v>
      </c>
      <c r="AK286" s="608">
        <f t="shared" si="177"/>
        <v>-279</v>
      </c>
      <c r="AL286" s="608">
        <f t="shared" si="177"/>
        <v>-279</v>
      </c>
      <c r="AM286" s="608">
        <f t="shared" si="177"/>
        <v>-279</v>
      </c>
      <c r="AN286" s="608">
        <f t="shared" si="177"/>
        <v>-279</v>
      </c>
      <c r="AO286" s="608">
        <f t="shared" si="177"/>
        <v>-279</v>
      </c>
    </row>
    <row r="287" spans="1:41" ht="15">
      <c r="A287" s="952"/>
      <c r="B287" s="937"/>
      <c r="C287" s="926"/>
      <c r="D287" s="918"/>
      <c r="E287" s="914"/>
      <c r="F287" s="914"/>
      <c r="G287" s="902"/>
      <c r="H287" s="905"/>
      <c r="I287" s="604"/>
      <c r="J287" s="605" t="s">
        <v>387</v>
      </c>
      <c r="K287" s="606">
        <f>+SUM(L287:AO287)</f>
        <v>279</v>
      </c>
      <c r="L287" s="607"/>
      <c r="M287" s="608"/>
      <c r="N287" s="608">
        <v>200</v>
      </c>
      <c r="O287" s="608">
        <v>79</v>
      </c>
      <c r="P287" s="608"/>
      <c r="Q287" s="608"/>
      <c r="R287" s="608"/>
      <c r="S287" s="608"/>
      <c r="T287" s="608"/>
      <c r="U287" s="608"/>
      <c r="V287" s="608"/>
      <c r="W287" s="608"/>
      <c r="X287" s="608"/>
      <c r="Y287" s="608"/>
      <c r="Z287" s="608"/>
      <c r="AA287" s="608"/>
      <c r="AB287" s="608"/>
      <c r="AC287" s="608"/>
      <c r="AD287" s="608"/>
      <c r="AE287" s="608"/>
      <c r="AF287" s="608"/>
      <c r="AG287" s="608"/>
      <c r="AH287" s="608"/>
      <c r="AI287" s="608"/>
      <c r="AJ287" s="608"/>
      <c r="AK287" s="608"/>
      <c r="AL287" s="608"/>
      <c r="AM287" s="608"/>
      <c r="AN287" s="608"/>
      <c r="AO287" s="608"/>
    </row>
    <row r="288" spans="1:41" ht="15">
      <c r="A288" s="952"/>
      <c r="B288" s="937"/>
      <c r="C288" s="926"/>
      <c r="D288" s="919"/>
      <c r="E288" s="914"/>
      <c r="F288" s="914"/>
      <c r="G288" s="902"/>
      <c r="H288" s="905"/>
      <c r="I288" s="604"/>
      <c r="J288" s="605" t="s">
        <v>382</v>
      </c>
      <c r="K288" s="610">
        <f>+SUM(L288:AO288)</f>
        <v>170</v>
      </c>
      <c r="L288" s="611">
        <f>15+10</f>
        <v>25</v>
      </c>
      <c r="M288" s="612">
        <v>13</v>
      </c>
      <c r="N288" s="612">
        <f>13+12</f>
        <v>25</v>
      </c>
      <c r="O288" s="612">
        <f>16+14</f>
        <v>30</v>
      </c>
      <c r="P288" s="612">
        <f>16+13</f>
        <v>29</v>
      </c>
      <c r="Q288" s="612">
        <v>21</v>
      </c>
      <c r="R288" s="612">
        <f>14+13</f>
        <v>27</v>
      </c>
      <c r="S288" s="612"/>
      <c r="T288" s="612"/>
      <c r="U288" s="612"/>
      <c r="V288" s="612"/>
      <c r="W288" s="612"/>
      <c r="X288" s="612"/>
      <c r="Y288" s="612"/>
      <c r="Z288" s="612"/>
      <c r="AA288" s="612"/>
      <c r="AB288" s="612"/>
      <c r="AC288" s="612"/>
      <c r="AD288" s="612"/>
      <c r="AE288" s="612"/>
      <c r="AF288" s="612"/>
      <c r="AG288" s="612"/>
      <c r="AH288" s="612"/>
      <c r="AI288" s="612"/>
      <c r="AJ288" s="612"/>
      <c r="AK288" s="612"/>
      <c r="AL288" s="612"/>
      <c r="AM288" s="612"/>
      <c r="AN288" s="612"/>
      <c r="AO288" s="612"/>
    </row>
    <row r="289" spans="1:41" ht="15">
      <c r="A289" s="952"/>
      <c r="B289" s="937"/>
      <c r="C289" s="926"/>
      <c r="D289" s="919"/>
      <c r="E289" s="914"/>
      <c r="F289" s="914"/>
      <c r="G289" s="902"/>
      <c r="H289" s="905"/>
      <c r="I289" s="604"/>
      <c r="J289" s="613" t="s">
        <v>388</v>
      </c>
      <c r="K289" s="610"/>
      <c r="L289" s="614"/>
      <c r="M289" s="615"/>
      <c r="N289" s="615"/>
      <c r="O289" s="615"/>
      <c r="P289" s="615"/>
      <c r="Q289" s="615"/>
      <c r="R289" s="615"/>
      <c r="S289" s="615"/>
      <c r="T289" s="615"/>
      <c r="U289" s="615"/>
      <c r="V289" s="615"/>
      <c r="W289" s="615"/>
      <c r="X289" s="615"/>
      <c r="Y289" s="615"/>
      <c r="Z289" s="615"/>
      <c r="AA289" s="615"/>
      <c r="AB289" s="615"/>
      <c r="AC289" s="615"/>
      <c r="AD289" s="615"/>
      <c r="AE289" s="615"/>
      <c r="AF289" s="615"/>
      <c r="AG289" s="615"/>
      <c r="AH289" s="615"/>
      <c r="AI289" s="615"/>
      <c r="AJ289" s="615"/>
      <c r="AK289" s="615"/>
      <c r="AL289" s="615"/>
      <c r="AM289" s="615"/>
      <c r="AN289" s="615"/>
      <c r="AO289" s="615"/>
    </row>
    <row r="290" spans="1:41" ht="15">
      <c r="A290" s="952"/>
      <c r="B290" s="937"/>
      <c r="C290" s="936"/>
      <c r="D290" s="920"/>
      <c r="E290" s="915"/>
      <c r="F290" s="915"/>
      <c r="G290" s="903"/>
      <c r="H290" s="906"/>
      <c r="I290" s="618"/>
      <c r="J290" s="619" t="s">
        <v>392</v>
      </c>
      <c r="K290" s="620">
        <f>+C285+K285-K288</f>
        <v>-20</v>
      </c>
      <c r="L290" s="615">
        <f t="shared" ref="L290" si="178">C285+L287-L288+L289</f>
        <v>125</v>
      </c>
      <c r="M290" s="615">
        <f t="shared" ref="M290:R290" si="179">+L290+M287-M288+M289</f>
        <v>112</v>
      </c>
      <c r="N290" s="615">
        <f t="shared" si="179"/>
        <v>287</v>
      </c>
      <c r="O290" s="615">
        <f t="shared" si="179"/>
        <v>336</v>
      </c>
      <c r="P290" s="615">
        <f t="shared" si="179"/>
        <v>307</v>
      </c>
      <c r="Q290" s="615">
        <f t="shared" si="179"/>
        <v>286</v>
      </c>
      <c r="R290" s="615">
        <f t="shared" si="179"/>
        <v>259</v>
      </c>
      <c r="S290" s="615">
        <f t="shared" ref="S290:AO290" si="180">+R290+S287-S288+S289</f>
        <v>259</v>
      </c>
      <c r="T290" s="615">
        <f t="shared" si="180"/>
        <v>259</v>
      </c>
      <c r="U290" s="615">
        <f t="shared" si="180"/>
        <v>259</v>
      </c>
      <c r="V290" s="615">
        <f t="shared" si="180"/>
        <v>259</v>
      </c>
      <c r="W290" s="615">
        <f t="shared" si="180"/>
        <v>259</v>
      </c>
      <c r="X290" s="615">
        <f t="shared" si="180"/>
        <v>259</v>
      </c>
      <c r="Y290" s="615">
        <f t="shared" si="180"/>
        <v>259</v>
      </c>
      <c r="Z290" s="615">
        <f t="shared" si="180"/>
        <v>259</v>
      </c>
      <c r="AA290" s="615">
        <f t="shared" si="180"/>
        <v>259</v>
      </c>
      <c r="AB290" s="615">
        <f t="shared" si="180"/>
        <v>259</v>
      </c>
      <c r="AC290" s="615">
        <f t="shared" si="180"/>
        <v>259</v>
      </c>
      <c r="AD290" s="615">
        <f t="shared" si="180"/>
        <v>259</v>
      </c>
      <c r="AE290" s="615">
        <f t="shared" si="180"/>
        <v>259</v>
      </c>
      <c r="AF290" s="628">
        <f t="shared" si="180"/>
        <v>259</v>
      </c>
      <c r="AG290" s="615">
        <f t="shared" si="180"/>
        <v>259</v>
      </c>
      <c r="AH290" s="615">
        <f t="shared" si="180"/>
        <v>259</v>
      </c>
      <c r="AI290" s="615">
        <f t="shared" si="180"/>
        <v>259</v>
      </c>
      <c r="AJ290" s="615">
        <f t="shared" si="180"/>
        <v>259</v>
      </c>
      <c r="AK290" s="615">
        <f t="shared" si="180"/>
        <v>259</v>
      </c>
      <c r="AL290" s="615">
        <f t="shared" si="180"/>
        <v>259</v>
      </c>
      <c r="AM290" s="615">
        <f t="shared" si="180"/>
        <v>259</v>
      </c>
      <c r="AN290" s="615">
        <f t="shared" si="180"/>
        <v>259</v>
      </c>
      <c r="AO290" s="615">
        <f t="shared" si="180"/>
        <v>259</v>
      </c>
    </row>
    <row r="291" spans="1:41" ht="15">
      <c r="A291" s="952" t="s">
        <v>478</v>
      </c>
      <c r="B291" s="937" t="s">
        <v>479</v>
      </c>
      <c r="C291" s="925"/>
      <c r="D291" s="917">
        <f>+E291+K291-K293</f>
        <v>0</v>
      </c>
      <c r="E291" s="913">
        <f>+C291+G291-H291</f>
        <v>0</v>
      </c>
      <c r="F291" s="913"/>
      <c r="G291" s="901">
        <f>+SUM(L293:AO293)+SUM(L295:AO295)</f>
        <v>0</v>
      </c>
      <c r="H291" s="904">
        <f>+SUM(L294:AO294)</f>
        <v>0</v>
      </c>
      <c r="I291" s="600"/>
      <c r="J291" s="601" t="s">
        <v>386</v>
      </c>
      <c r="K291" s="617">
        <f>+SUM(L291:AO291)</f>
        <v>0</v>
      </c>
      <c r="L291" s="603">
        <f>+VLOOKUP(B291,'[7]Túi bóng'!$B$4:$G$9000,6,0)</f>
        <v>0</v>
      </c>
      <c r="M291" s="603"/>
      <c r="N291" s="603"/>
      <c r="O291" s="603"/>
      <c r="P291" s="603"/>
      <c r="Q291" s="603"/>
      <c r="R291" s="603"/>
      <c r="S291" s="603"/>
      <c r="T291" s="603"/>
      <c r="U291" s="603"/>
      <c r="V291" s="603"/>
      <c r="W291" s="603"/>
      <c r="X291" s="603"/>
      <c r="Y291" s="603"/>
      <c r="Z291" s="603"/>
      <c r="AA291" s="603"/>
      <c r="AB291" s="603"/>
      <c r="AC291" s="603"/>
      <c r="AD291" s="603"/>
      <c r="AE291" s="603"/>
      <c r="AF291" s="603"/>
      <c r="AG291" s="603"/>
      <c r="AH291" s="603"/>
      <c r="AI291" s="603"/>
      <c r="AJ291" s="603"/>
      <c r="AK291" s="603"/>
      <c r="AL291" s="603"/>
      <c r="AM291" s="603"/>
      <c r="AN291" s="603"/>
      <c r="AO291" s="603"/>
    </row>
    <row r="292" spans="1:41" ht="15">
      <c r="A292" s="952"/>
      <c r="B292" s="937"/>
      <c r="C292" s="926"/>
      <c r="D292" s="918"/>
      <c r="E292" s="914"/>
      <c r="F292" s="914"/>
      <c r="G292" s="902"/>
      <c r="H292" s="905"/>
      <c r="I292" s="604"/>
      <c r="J292" s="605" t="s">
        <v>380</v>
      </c>
      <c r="K292" s="606">
        <f>+SUM(L292:AO292)</f>
        <v>0</v>
      </c>
      <c r="L292" s="607">
        <f t="shared" ref="L292" si="181">+L291</f>
        <v>0</v>
      </c>
      <c r="M292" s="608">
        <f t="shared" ref="M292:AO292" si="182">+L292+M291-M293</f>
        <v>0</v>
      </c>
      <c r="N292" s="608">
        <f t="shared" si="182"/>
        <v>0</v>
      </c>
      <c r="O292" s="608">
        <f t="shared" si="182"/>
        <v>0</v>
      </c>
      <c r="P292" s="608">
        <f t="shared" si="182"/>
        <v>0</v>
      </c>
      <c r="Q292" s="608">
        <f t="shared" si="182"/>
        <v>0</v>
      </c>
      <c r="R292" s="608">
        <f t="shared" si="182"/>
        <v>0</v>
      </c>
      <c r="S292" s="608">
        <f t="shared" si="182"/>
        <v>0</v>
      </c>
      <c r="T292" s="608">
        <f t="shared" si="182"/>
        <v>0</v>
      </c>
      <c r="U292" s="608">
        <f t="shared" si="182"/>
        <v>0</v>
      </c>
      <c r="V292" s="608">
        <f t="shared" si="182"/>
        <v>0</v>
      </c>
      <c r="W292" s="608">
        <f t="shared" si="182"/>
        <v>0</v>
      </c>
      <c r="X292" s="608">
        <f t="shared" si="182"/>
        <v>0</v>
      </c>
      <c r="Y292" s="608">
        <f t="shared" si="182"/>
        <v>0</v>
      </c>
      <c r="Z292" s="608">
        <f t="shared" si="182"/>
        <v>0</v>
      </c>
      <c r="AA292" s="608">
        <f t="shared" si="182"/>
        <v>0</v>
      </c>
      <c r="AB292" s="608">
        <f t="shared" si="182"/>
        <v>0</v>
      </c>
      <c r="AC292" s="608">
        <f t="shared" si="182"/>
        <v>0</v>
      </c>
      <c r="AD292" s="608">
        <f t="shared" si="182"/>
        <v>0</v>
      </c>
      <c r="AE292" s="608">
        <f t="shared" si="182"/>
        <v>0</v>
      </c>
      <c r="AF292" s="608">
        <f t="shared" si="182"/>
        <v>0</v>
      </c>
      <c r="AG292" s="608">
        <f t="shared" si="182"/>
        <v>0</v>
      </c>
      <c r="AH292" s="608">
        <f t="shared" si="182"/>
        <v>0</v>
      </c>
      <c r="AI292" s="608">
        <f t="shared" si="182"/>
        <v>0</v>
      </c>
      <c r="AJ292" s="608">
        <f t="shared" si="182"/>
        <v>0</v>
      </c>
      <c r="AK292" s="608">
        <f t="shared" si="182"/>
        <v>0</v>
      </c>
      <c r="AL292" s="608">
        <f t="shared" si="182"/>
        <v>0</v>
      </c>
      <c r="AM292" s="608">
        <f t="shared" si="182"/>
        <v>0</v>
      </c>
      <c r="AN292" s="608">
        <f t="shared" si="182"/>
        <v>0</v>
      </c>
      <c r="AO292" s="608">
        <f t="shared" si="182"/>
        <v>0</v>
      </c>
    </row>
    <row r="293" spans="1:41" ht="15">
      <c r="A293" s="952"/>
      <c r="B293" s="937"/>
      <c r="C293" s="926"/>
      <c r="D293" s="918"/>
      <c r="E293" s="914"/>
      <c r="F293" s="914"/>
      <c r="G293" s="902"/>
      <c r="H293" s="905"/>
      <c r="I293" s="604"/>
      <c r="J293" s="605" t="s">
        <v>387</v>
      </c>
      <c r="K293" s="606">
        <f>+SUM(L293:AO293)</f>
        <v>0</v>
      </c>
      <c r="L293" s="607"/>
      <c r="M293" s="608"/>
      <c r="N293" s="608"/>
      <c r="O293" s="608"/>
      <c r="P293" s="608"/>
      <c r="Q293" s="608"/>
      <c r="R293" s="608"/>
      <c r="S293" s="608"/>
      <c r="T293" s="608"/>
      <c r="U293" s="608"/>
      <c r="V293" s="608"/>
      <c r="W293" s="608"/>
      <c r="X293" s="608"/>
      <c r="Y293" s="608"/>
      <c r="Z293" s="608"/>
      <c r="AA293" s="608"/>
      <c r="AB293" s="608"/>
      <c r="AC293" s="608"/>
      <c r="AD293" s="608"/>
      <c r="AE293" s="608"/>
      <c r="AF293" s="608"/>
      <c r="AG293" s="608"/>
      <c r="AH293" s="608"/>
      <c r="AI293" s="608"/>
      <c r="AJ293" s="608"/>
      <c r="AK293" s="608"/>
      <c r="AL293" s="608"/>
      <c r="AM293" s="608"/>
      <c r="AN293" s="608"/>
      <c r="AO293" s="608"/>
    </row>
    <row r="294" spans="1:41" ht="15">
      <c r="A294" s="952"/>
      <c r="B294" s="937"/>
      <c r="C294" s="926"/>
      <c r="D294" s="919"/>
      <c r="E294" s="914"/>
      <c r="F294" s="914"/>
      <c r="G294" s="902"/>
      <c r="H294" s="905"/>
      <c r="I294" s="604"/>
      <c r="J294" s="605" t="s">
        <v>382</v>
      </c>
      <c r="K294" s="610">
        <f>+SUM(L294:AO294)</f>
        <v>0</v>
      </c>
      <c r="L294" s="611"/>
      <c r="M294" s="612"/>
      <c r="N294" s="612"/>
      <c r="O294" s="612"/>
      <c r="P294" s="612"/>
      <c r="Q294" s="612"/>
      <c r="R294" s="612"/>
      <c r="S294" s="612"/>
      <c r="T294" s="612"/>
      <c r="U294" s="612"/>
      <c r="V294" s="612"/>
      <c r="W294" s="612"/>
      <c r="X294" s="612"/>
      <c r="Y294" s="612"/>
      <c r="Z294" s="612"/>
      <c r="AA294" s="612"/>
      <c r="AB294" s="612"/>
      <c r="AC294" s="612"/>
      <c r="AD294" s="612"/>
      <c r="AE294" s="612"/>
      <c r="AF294" s="612"/>
      <c r="AG294" s="612"/>
      <c r="AH294" s="612"/>
      <c r="AI294" s="612"/>
      <c r="AJ294" s="612"/>
      <c r="AK294" s="612"/>
      <c r="AL294" s="612"/>
      <c r="AM294" s="612"/>
      <c r="AN294" s="612"/>
      <c r="AO294" s="612"/>
    </row>
    <row r="295" spans="1:41" ht="15">
      <c r="A295" s="952"/>
      <c r="B295" s="937"/>
      <c r="C295" s="926"/>
      <c r="D295" s="919"/>
      <c r="E295" s="914"/>
      <c r="F295" s="914"/>
      <c r="G295" s="902"/>
      <c r="H295" s="905"/>
      <c r="I295" s="604"/>
      <c r="J295" s="613" t="s">
        <v>388</v>
      </c>
      <c r="K295" s="610"/>
      <c r="L295" s="614"/>
      <c r="M295" s="615"/>
      <c r="N295" s="615"/>
      <c r="O295" s="615"/>
      <c r="P295" s="615"/>
      <c r="Q295" s="615"/>
      <c r="R295" s="615"/>
      <c r="S295" s="615"/>
      <c r="T295" s="615"/>
      <c r="U295" s="615"/>
      <c r="V295" s="615"/>
      <c r="W295" s="615"/>
      <c r="X295" s="615"/>
      <c r="Y295" s="615"/>
      <c r="Z295" s="615"/>
      <c r="AA295" s="615"/>
      <c r="AB295" s="615"/>
      <c r="AC295" s="615"/>
      <c r="AD295" s="615"/>
      <c r="AE295" s="615"/>
      <c r="AF295" s="615"/>
      <c r="AG295" s="615"/>
      <c r="AH295" s="615"/>
      <c r="AI295" s="615"/>
      <c r="AJ295" s="615"/>
      <c r="AK295" s="615"/>
      <c r="AL295" s="615"/>
      <c r="AM295" s="615"/>
      <c r="AN295" s="615"/>
      <c r="AO295" s="615"/>
    </row>
    <row r="296" spans="1:41" ht="15">
      <c r="A296" s="952"/>
      <c r="B296" s="937"/>
      <c r="C296" s="927"/>
      <c r="D296" s="920"/>
      <c r="E296" s="915"/>
      <c r="F296" s="915"/>
      <c r="G296" s="903"/>
      <c r="H296" s="906"/>
      <c r="I296" s="618"/>
      <c r="J296" s="619" t="s">
        <v>392</v>
      </c>
      <c r="K296" s="620">
        <f>+C291+K291-K294</f>
        <v>0</v>
      </c>
      <c r="L296" s="635">
        <f t="shared" ref="L296" si="183">C291+L293-L294+L295</f>
        <v>0</v>
      </c>
      <c r="M296" s="635">
        <f t="shared" ref="M296:AO296" si="184">+L296+M293-M294+M295</f>
        <v>0</v>
      </c>
      <c r="N296" s="635">
        <f t="shared" si="184"/>
        <v>0</v>
      </c>
      <c r="O296" s="635">
        <f t="shared" si="184"/>
        <v>0</v>
      </c>
      <c r="P296" s="635">
        <f t="shared" si="184"/>
        <v>0</v>
      </c>
      <c r="Q296" s="635">
        <f t="shared" si="184"/>
        <v>0</v>
      </c>
      <c r="R296" s="635">
        <f t="shared" si="184"/>
        <v>0</v>
      </c>
      <c r="S296" s="635">
        <f t="shared" si="184"/>
        <v>0</v>
      </c>
      <c r="T296" s="635">
        <f t="shared" si="184"/>
        <v>0</v>
      </c>
      <c r="U296" s="635">
        <f t="shared" si="184"/>
        <v>0</v>
      </c>
      <c r="V296" s="635">
        <f t="shared" si="184"/>
        <v>0</v>
      </c>
      <c r="W296" s="635">
        <f t="shared" si="184"/>
        <v>0</v>
      </c>
      <c r="X296" s="635">
        <f t="shared" si="184"/>
        <v>0</v>
      </c>
      <c r="Y296" s="635">
        <f t="shared" si="184"/>
        <v>0</v>
      </c>
      <c r="Z296" s="635">
        <f t="shared" si="184"/>
        <v>0</v>
      </c>
      <c r="AA296" s="635">
        <f t="shared" si="184"/>
        <v>0</v>
      </c>
      <c r="AB296" s="635">
        <f t="shared" si="184"/>
        <v>0</v>
      </c>
      <c r="AC296" s="635">
        <f t="shared" si="184"/>
        <v>0</v>
      </c>
      <c r="AD296" s="635">
        <f t="shared" si="184"/>
        <v>0</v>
      </c>
      <c r="AE296" s="635">
        <f t="shared" si="184"/>
        <v>0</v>
      </c>
      <c r="AF296" s="651">
        <f t="shared" si="184"/>
        <v>0</v>
      </c>
      <c r="AG296" s="635">
        <f t="shared" si="184"/>
        <v>0</v>
      </c>
      <c r="AH296" s="635">
        <f t="shared" si="184"/>
        <v>0</v>
      </c>
      <c r="AI296" s="635">
        <f t="shared" si="184"/>
        <v>0</v>
      </c>
      <c r="AJ296" s="635">
        <f t="shared" si="184"/>
        <v>0</v>
      </c>
      <c r="AK296" s="635">
        <f t="shared" si="184"/>
        <v>0</v>
      </c>
      <c r="AL296" s="635">
        <f t="shared" si="184"/>
        <v>0</v>
      </c>
      <c r="AM296" s="635">
        <f t="shared" si="184"/>
        <v>0</v>
      </c>
      <c r="AN296" s="635">
        <f t="shared" si="184"/>
        <v>0</v>
      </c>
      <c r="AO296" s="635">
        <f t="shared" si="184"/>
        <v>0</v>
      </c>
    </row>
    <row r="297" spans="1:41" s="584" customFormat="1" ht="12.75">
      <c r="A297" s="949" t="s">
        <v>480</v>
      </c>
      <c r="B297" s="938" t="s">
        <v>481</v>
      </c>
      <c r="C297" s="925">
        <f>2000+10750</f>
        <v>12750</v>
      </c>
      <c r="D297" s="921">
        <f>+E297+K297-K299</f>
        <v>7750</v>
      </c>
      <c r="E297" s="913">
        <f>+C297+G297-H297</f>
        <v>7750</v>
      </c>
      <c r="F297" s="901">
        <f>+K297-K299</f>
        <v>0</v>
      </c>
      <c r="G297" s="901">
        <f>+SUM(L299:R299)+SUM(S299:Y299)+SUM(Z299:AF299)+SUM(AG299:AM299)+SUM(AN299:AO299)</f>
        <v>0</v>
      </c>
      <c r="H297" s="901">
        <f>+SUM(L300:R300)+SUM(S300:Y300)+SUM(Z300:AF300)+SUM(AG300:AM300)+SUM(AN300:AO300)</f>
        <v>5000</v>
      </c>
      <c r="I297" s="901">
        <f>N297+H297/23</f>
        <v>217.39130434782609</v>
      </c>
      <c r="J297" s="636" t="s">
        <v>386</v>
      </c>
      <c r="K297" s="637">
        <f>+SUM(L297:R297)+SUM(S297:Y297)+SUM(Z297:AF297)+SUM(AG297:AM297)+SUM(AN297:AO297)</f>
        <v>0</v>
      </c>
      <c r="L297" s="638"/>
      <c r="M297" s="639"/>
      <c r="N297" s="640"/>
      <c r="O297" s="639"/>
      <c r="P297" s="639"/>
      <c r="Q297" s="639"/>
      <c r="R297" s="639"/>
      <c r="S297" s="639"/>
      <c r="T297" s="639"/>
      <c r="U297" s="639"/>
      <c r="V297" s="639"/>
      <c r="W297" s="639"/>
      <c r="X297" s="639"/>
      <c r="Y297" s="639"/>
      <c r="Z297" s="639"/>
      <c r="AA297" s="639"/>
      <c r="AB297" s="639"/>
      <c r="AC297" s="639"/>
      <c r="AD297" s="639"/>
      <c r="AE297" s="639"/>
      <c r="AF297" s="639"/>
      <c r="AG297" s="639"/>
      <c r="AH297" s="639"/>
      <c r="AI297" s="639"/>
      <c r="AJ297" s="639"/>
      <c r="AK297" s="639"/>
      <c r="AL297" s="639"/>
      <c r="AM297" s="639"/>
      <c r="AN297" s="639"/>
      <c r="AO297" s="640"/>
    </row>
    <row r="298" spans="1:41" s="584" customFormat="1" ht="12.75">
      <c r="A298" s="950"/>
      <c r="B298" s="938"/>
      <c r="C298" s="926"/>
      <c r="D298" s="922"/>
      <c r="E298" s="914"/>
      <c r="F298" s="902"/>
      <c r="G298" s="902"/>
      <c r="H298" s="902"/>
      <c r="I298" s="902"/>
      <c r="J298" s="641" t="s">
        <v>380</v>
      </c>
      <c r="K298" s="637">
        <f>+SUM(L298:R298)+SUM(S298:Y298)+SUM(Z298:AF298)+SUM(AG298:AM298)+SUM(AN298:AO298)</f>
        <v>0</v>
      </c>
      <c r="L298" s="607">
        <f>+L297-L299</f>
        <v>0</v>
      </c>
      <c r="M298" s="608">
        <f>+L298+M297-M299</f>
        <v>0</v>
      </c>
      <c r="N298" s="608">
        <f>+M298+N297-N299</f>
        <v>0</v>
      </c>
      <c r="O298" s="608">
        <f t="shared" ref="O298:AN298" si="185">+N298+O297-O299</f>
        <v>0</v>
      </c>
      <c r="P298" s="608">
        <f t="shared" si="185"/>
        <v>0</v>
      </c>
      <c r="Q298" s="608">
        <f t="shared" si="185"/>
        <v>0</v>
      </c>
      <c r="R298" s="608">
        <f t="shared" si="185"/>
        <v>0</v>
      </c>
      <c r="S298" s="608">
        <f t="shared" si="185"/>
        <v>0</v>
      </c>
      <c r="T298" s="608">
        <f t="shared" ref="T298" si="186">+S298+T297-T299</f>
        <v>0</v>
      </c>
      <c r="U298" s="608">
        <f t="shared" si="185"/>
        <v>0</v>
      </c>
      <c r="V298" s="608">
        <f t="shared" si="185"/>
        <v>0</v>
      </c>
      <c r="W298" s="608">
        <f t="shared" si="185"/>
        <v>0</v>
      </c>
      <c r="X298" s="608">
        <f t="shared" si="185"/>
        <v>0</v>
      </c>
      <c r="Y298" s="608">
        <f t="shared" si="185"/>
        <v>0</v>
      </c>
      <c r="Z298" s="608">
        <f t="shared" si="185"/>
        <v>0</v>
      </c>
      <c r="AA298" s="649">
        <f t="shared" si="185"/>
        <v>0</v>
      </c>
      <c r="AB298" s="608">
        <f t="shared" si="185"/>
        <v>0</v>
      </c>
      <c r="AC298" s="608">
        <f t="shared" si="185"/>
        <v>0</v>
      </c>
      <c r="AD298" s="608">
        <f t="shared" si="185"/>
        <v>0</v>
      </c>
      <c r="AE298" s="608">
        <f t="shared" si="185"/>
        <v>0</v>
      </c>
      <c r="AF298" s="608">
        <f t="shared" si="185"/>
        <v>0</v>
      </c>
      <c r="AG298" s="608">
        <f t="shared" si="185"/>
        <v>0</v>
      </c>
      <c r="AH298" s="608">
        <f t="shared" si="185"/>
        <v>0</v>
      </c>
      <c r="AI298" s="608">
        <f t="shared" ref="AI298:AK298" si="187">+AH298+AI297-AI299</f>
        <v>0</v>
      </c>
      <c r="AJ298" s="608">
        <f t="shared" si="187"/>
        <v>0</v>
      </c>
      <c r="AK298" s="608">
        <f t="shared" si="187"/>
        <v>0</v>
      </c>
      <c r="AL298" s="608">
        <f t="shared" si="185"/>
        <v>0</v>
      </c>
      <c r="AM298" s="608">
        <f t="shared" si="185"/>
        <v>0</v>
      </c>
      <c r="AN298" s="608">
        <f t="shared" si="185"/>
        <v>0</v>
      </c>
      <c r="AO298" s="652">
        <f t="shared" ref="AO298" si="188">+AN298+AO297-AO299</f>
        <v>0</v>
      </c>
    </row>
    <row r="299" spans="1:41" s="584" customFormat="1" ht="12.75">
      <c r="A299" s="950"/>
      <c r="B299" s="938"/>
      <c r="C299" s="926"/>
      <c r="D299" s="922"/>
      <c r="E299" s="914"/>
      <c r="F299" s="902"/>
      <c r="G299" s="902"/>
      <c r="H299" s="902"/>
      <c r="I299" s="902"/>
      <c r="J299" s="641" t="s">
        <v>387</v>
      </c>
      <c r="K299" s="637">
        <f>+SUM(L299:R299)+SUM(S299:Y299)+SUM(Z299:AF299)+SUM(AG299:AM299)+SUM(AN299:AO299)</f>
        <v>0</v>
      </c>
      <c r="L299" s="607"/>
      <c r="M299" s="608"/>
      <c r="N299" s="631"/>
      <c r="O299" s="608"/>
      <c r="P299" s="608"/>
      <c r="Q299" s="608"/>
      <c r="R299" s="608"/>
      <c r="S299" s="608"/>
      <c r="T299" s="608"/>
      <c r="U299" s="608"/>
      <c r="V299" s="608"/>
      <c r="W299" s="608"/>
      <c r="X299" s="608"/>
      <c r="Y299" s="608"/>
      <c r="Z299" s="608"/>
      <c r="AA299" s="608"/>
      <c r="AB299" s="608"/>
      <c r="AC299" s="608"/>
      <c r="AD299" s="608"/>
      <c r="AE299" s="608"/>
      <c r="AF299" s="608"/>
      <c r="AG299" s="608"/>
      <c r="AH299" s="608"/>
      <c r="AI299" s="608"/>
      <c r="AJ299" s="608"/>
      <c r="AK299" s="608"/>
      <c r="AL299" s="608"/>
      <c r="AM299" s="608"/>
      <c r="AN299" s="608"/>
      <c r="AO299" s="631"/>
    </row>
    <row r="300" spans="1:41" s="584" customFormat="1" ht="12.75">
      <c r="A300" s="950"/>
      <c r="B300" s="939"/>
      <c r="C300" s="926"/>
      <c r="D300" s="923"/>
      <c r="E300" s="914"/>
      <c r="F300" s="902"/>
      <c r="G300" s="902"/>
      <c r="H300" s="902"/>
      <c r="I300" s="902"/>
      <c r="J300" s="641" t="s">
        <v>382</v>
      </c>
      <c r="K300" s="637">
        <f>+SUM(L300:R300)+SUM(S300:Y300)+SUM(Z300:AF300)+SUM(AG300:AM300)+SUM(AN300:AO300)</f>
        <v>5000</v>
      </c>
      <c r="L300" s="642"/>
      <c r="M300" s="643">
        <v>1000</v>
      </c>
      <c r="N300" s="644"/>
      <c r="O300" s="643"/>
      <c r="P300" s="643">
        <f>1500+2500</f>
        <v>4000</v>
      </c>
      <c r="Q300" s="643"/>
      <c r="R300" s="643"/>
      <c r="S300" s="643"/>
      <c r="T300" s="643"/>
      <c r="U300" s="643"/>
      <c r="V300" s="643"/>
      <c r="W300" s="643"/>
      <c r="X300" s="643"/>
      <c r="Y300" s="643"/>
      <c r="Z300" s="643"/>
      <c r="AA300" s="643"/>
      <c r="AB300" s="643"/>
      <c r="AC300" s="643"/>
      <c r="AD300" s="643"/>
      <c r="AE300" s="643"/>
      <c r="AF300" s="643"/>
      <c r="AG300" s="643"/>
      <c r="AH300" s="643"/>
      <c r="AI300" s="643"/>
      <c r="AJ300" s="643"/>
      <c r="AK300" s="643"/>
      <c r="AL300" s="643"/>
      <c r="AM300" s="643"/>
      <c r="AN300" s="643"/>
      <c r="AO300" s="644"/>
    </row>
    <row r="301" spans="1:41" s="584" customFormat="1" ht="12.75">
      <c r="A301" s="951"/>
      <c r="B301" s="939"/>
      <c r="C301" s="927"/>
      <c r="D301" s="924"/>
      <c r="E301" s="915"/>
      <c r="F301" s="903"/>
      <c r="G301" s="903"/>
      <c r="H301" s="903"/>
      <c r="I301" s="903"/>
      <c r="J301" s="645" t="s">
        <v>392</v>
      </c>
      <c r="K301" s="646">
        <f>C297+K297-K300</f>
        <v>7750</v>
      </c>
      <c r="L301" s="647">
        <f>+C297+L299-L300</f>
        <v>12750</v>
      </c>
      <c r="M301" s="635">
        <f t="shared" ref="M301:AO301" si="189">+L301+M299-M300</f>
        <v>11750</v>
      </c>
      <c r="N301" s="648">
        <f t="shared" si="189"/>
        <v>11750</v>
      </c>
      <c r="O301" s="635">
        <f t="shared" si="189"/>
        <v>11750</v>
      </c>
      <c r="P301" s="635">
        <f t="shared" si="189"/>
        <v>7750</v>
      </c>
      <c r="Q301" s="635">
        <f t="shared" si="189"/>
        <v>7750</v>
      </c>
      <c r="R301" s="635">
        <f t="shared" ref="R301:T301" si="190">+Q301+R299-R300</f>
        <v>7750</v>
      </c>
      <c r="S301" s="635">
        <f t="shared" si="190"/>
        <v>7750</v>
      </c>
      <c r="T301" s="650">
        <f t="shared" si="190"/>
        <v>7750</v>
      </c>
      <c r="U301" s="635">
        <f t="shared" si="189"/>
        <v>7750</v>
      </c>
      <c r="V301" s="635">
        <f t="shared" si="189"/>
        <v>7750</v>
      </c>
      <c r="W301" s="635">
        <f t="shared" si="189"/>
        <v>7750</v>
      </c>
      <c r="X301" s="635">
        <f t="shared" si="189"/>
        <v>7750</v>
      </c>
      <c r="Y301" s="635">
        <f t="shared" si="189"/>
        <v>7750</v>
      </c>
      <c r="Z301" s="635">
        <f t="shared" si="189"/>
        <v>7750</v>
      </c>
      <c r="AA301" s="650">
        <f t="shared" si="189"/>
        <v>7750</v>
      </c>
      <c r="AB301" s="635">
        <f t="shared" si="189"/>
        <v>7750</v>
      </c>
      <c r="AC301" s="635">
        <f t="shared" si="189"/>
        <v>7750</v>
      </c>
      <c r="AD301" s="635">
        <f t="shared" si="189"/>
        <v>7750</v>
      </c>
      <c r="AE301" s="635">
        <f t="shared" si="189"/>
        <v>7750</v>
      </c>
      <c r="AF301" s="635">
        <f t="shared" si="189"/>
        <v>7750</v>
      </c>
      <c r="AG301" s="635">
        <f t="shared" si="189"/>
        <v>7750</v>
      </c>
      <c r="AH301" s="635">
        <f t="shared" si="189"/>
        <v>7750</v>
      </c>
      <c r="AI301" s="635">
        <f t="shared" si="189"/>
        <v>7750</v>
      </c>
      <c r="AJ301" s="635">
        <f t="shared" si="189"/>
        <v>7750</v>
      </c>
      <c r="AK301" s="635">
        <f t="shared" si="189"/>
        <v>7750</v>
      </c>
      <c r="AL301" s="635">
        <f t="shared" si="189"/>
        <v>7750</v>
      </c>
      <c r="AM301" s="635">
        <f t="shared" si="189"/>
        <v>7750</v>
      </c>
      <c r="AN301" s="635">
        <f t="shared" si="189"/>
        <v>7750</v>
      </c>
      <c r="AO301" s="648">
        <f t="shared" si="189"/>
        <v>7750</v>
      </c>
    </row>
    <row r="302" spans="1:41" s="584" customFormat="1" ht="12.75">
      <c r="A302" s="949" t="s">
        <v>482</v>
      </c>
      <c r="B302" s="938" t="s">
        <v>483</v>
      </c>
      <c r="C302" s="925">
        <v>4450</v>
      </c>
      <c r="D302" s="921">
        <f>+E302+K302-K304</f>
        <v>-550</v>
      </c>
      <c r="E302" s="913">
        <f>+C302+G302-H302</f>
        <v>14450</v>
      </c>
      <c r="F302" s="901">
        <f>+K302-K304</f>
        <v>-15000</v>
      </c>
      <c r="G302" s="901">
        <f>+SUM(L304:R304)+SUM(S304:Y304)+SUM(Z304:AF304)+SUM(AG304:AM304)+SUM(AN304:AO304)</f>
        <v>15000</v>
      </c>
      <c r="H302" s="901">
        <f>+SUM(L305:R305)+SUM(S305:Y305)+SUM(Z305:AF305)+SUM(AG305:AM305)+SUM(AN305:AO305)</f>
        <v>5000</v>
      </c>
      <c r="I302" s="901">
        <f>+H302/23</f>
        <v>217.39130434782609</v>
      </c>
      <c r="J302" s="636" t="s">
        <v>386</v>
      </c>
      <c r="K302" s="637">
        <f>+SUM(L302:R302)+SUM(S302:Y302)+SUM(Z302:AF302)+SUM(AG302:AM302)+SUM(AN302:AO302)</f>
        <v>0</v>
      </c>
      <c r="L302" s="638"/>
      <c r="M302" s="639"/>
      <c r="N302" s="640"/>
      <c r="O302" s="639"/>
      <c r="P302" s="639"/>
      <c r="Q302" s="639"/>
      <c r="R302" s="639"/>
      <c r="S302" s="639"/>
      <c r="T302" s="639"/>
      <c r="U302" s="639"/>
      <c r="V302" s="639"/>
      <c r="W302" s="639"/>
      <c r="X302" s="639"/>
      <c r="Y302" s="639"/>
      <c r="Z302" s="639"/>
      <c r="AA302" s="639"/>
      <c r="AB302" s="639"/>
      <c r="AC302" s="639"/>
      <c r="AD302" s="639"/>
      <c r="AE302" s="639"/>
      <c r="AF302" s="639"/>
      <c r="AG302" s="639"/>
      <c r="AH302" s="639"/>
      <c r="AI302" s="639"/>
      <c r="AJ302" s="639"/>
      <c r="AK302" s="639"/>
      <c r="AL302" s="639"/>
      <c r="AM302" s="639"/>
      <c r="AN302" s="639"/>
      <c r="AO302" s="640"/>
    </row>
    <row r="303" spans="1:41" s="584" customFormat="1" ht="12.75">
      <c r="A303" s="950"/>
      <c r="B303" s="938"/>
      <c r="C303" s="926"/>
      <c r="D303" s="922"/>
      <c r="E303" s="914"/>
      <c r="F303" s="902"/>
      <c r="G303" s="902"/>
      <c r="H303" s="902"/>
      <c r="I303" s="902"/>
      <c r="J303" s="641" t="s">
        <v>380</v>
      </c>
      <c r="K303" s="637">
        <f>+SUM(L303:R303)+SUM(S303:Y303)+SUM(Z303:AF303)+SUM(AG303:AM303)+SUM(AN303:AO303)</f>
        <v>-420000</v>
      </c>
      <c r="L303" s="607">
        <f t="shared" ref="L303" si="191">+L302-L304</f>
        <v>0</v>
      </c>
      <c r="M303" s="608">
        <f t="shared" ref="M303:AO303" si="192">+L303+M302-M304</f>
        <v>0</v>
      </c>
      <c r="N303" s="608">
        <f t="shared" si="192"/>
        <v>-15000</v>
      </c>
      <c r="O303" s="608">
        <f t="shared" si="192"/>
        <v>-15000</v>
      </c>
      <c r="P303" s="608">
        <f t="shared" si="192"/>
        <v>-15000</v>
      </c>
      <c r="Q303" s="608">
        <f t="shared" si="192"/>
        <v>-15000</v>
      </c>
      <c r="R303" s="608">
        <f t="shared" si="192"/>
        <v>-15000</v>
      </c>
      <c r="S303" s="608">
        <f t="shared" si="192"/>
        <v>-15000</v>
      </c>
      <c r="T303" s="608">
        <f t="shared" si="192"/>
        <v>-15000</v>
      </c>
      <c r="U303" s="608">
        <f t="shared" si="192"/>
        <v>-15000</v>
      </c>
      <c r="V303" s="608">
        <f t="shared" si="192"/>
        <v>-15000</v>
      </c>
      <c r="W303" s="608">
        <f t="shared" si="192"/>
        <v>-15000</v>
      </c>
      <c r="X303" s="608">
        <f t="shared" si="192"/>
        <v>-15000</v>
      </c>
      <c r="Y303" s="608">
        <f t="shared" si="192"/>
        <v>-15000</v>
      </c>
      <c r="Z303" s="608">
        <f t="shared" si="192"/>
        <v>-15000</v>
      </c>
      <c r="AA303" s="649">
        <f t="shared" si="192"/>
        <v>-15000</v>
      </c>
      <c r="AB303" s="608">
        <f t="shared" si="192"/>
        <v>-15000</v>
      </c>
      <c r="AC303" s="608">
        <f t="shared" si="192"/>
        <v>-15000</v>
      </c>
      <c r="AD303" s="608">
        <f t="shared" si="192"/>
        <v>-15000</v>
      </c>
      <c r="AE303" s="608">
        <f t="shared" si="192"/>
        <v>-15000</v>
      </c>
      <c r="AF303" s="608">
        <f t="shared" si="192"/>
        <v>-15000</v>
      </c>
      <c r="AG303" s="608">
        <f t="shared" si="192"/>
        <v>-15000</v>
      </c>
      <c r="AH303" s="608">
        <f t="shared" si="192"/>
        <v>-15000</v>
      </c>
      <c r="AI303" s="608">
        <f t="shared" si="192"/>
        <v>-15000</v>
      </c>
      <c r="AJ303" s="608">
        <f t="shared" si="192"/>
        <v>-15000</v>
      </c>
      <c r="AK303" s="608">
        <f t="shared" si="192"/>
        <v>-15000</v>
      </c>
      <c r="AL303" s="608">
        <f t="shared" si="192"/>
        <v>-15000</v>
      </c>
      <c r="AM303" s="608">
        <f t="shared" si="192"/>
        <v>-15000</v>
      </c>
      <c r="AN303" s="608">
        <f t="shared" si="192"/>
        <v>-15000</v>
      </c>
      <c r="AO303" s="652">
        <f t="shared" si="192"/>
        <v>-15000</v>
      </c>
    </row>
    <row r="304" spans="1:41" s="584" customFormat="1" ht="12.75">
      <c r="A304" s="950"/>
      <c r="B304" s="938"/>
      <c r="C304" s="926"/>
      <c r="D304" s="922"/>
      <c r="E304" s="914"/>
      <c r="F304" s="902"/>
      <c r="G304" s="902"/>
      <c r="H304" s="902"/>
      <c r="I304" s="902"/>
      <c r="J304" s="641" t="s">
        <v>387</v>
      </c>
      <c r="K304" s="637">
        <f>+SUM(L304:R304)+SUM(S304:Y304)+SUM(Z304:AF304)+SUM(AG304:AM304)+SUM(AN304:AO304)</f>
        <v>15000</v>
      </c>
      <c r="L304" s="607"/>
      <c r="M304" s="608"/>
      <c r="N304" s="631">
        <v>15000</v>
      </c>
      <c r="O304" s="608"/>
      <c r="P304" s="608"/>
      <c r="Q304" s="608"/>
      <c r="R304" s="608"/>
      <c r="S304" s="608"/>
      <c r="T304" s="608"/>
      <c r="U304" s="608"/>
      <c r="V304" s="608"/>
      <c r="W304" s="608"/>
      <c r="X304" s="608"/>
      <c r="Y304" s="608"/>
      <c r="Z304" s="608"/>
      <c r="AA304" s="608"/>
      <c r="AB304" s="608"/>
      <c r="AC304" s="608"/>
      <c r="AD304" s="608"/>
      <c r="AE304" s="608"/>
      <c r="AF304" s="608"/>
      <c r="AG304" s="608"/>
      <c r="AH304" s="608"/>
      <c r="AI304" s="608"/>
      <c r="AJ304" s="608"/>
      <c r="AK304" s="608"/>
      <c r="AL304" s="608"/>
      <c r="AM304" s="608"/>
      <c r="AN304" s="608"/>
      <c r="AO304" s="631"/>
    </row>
    <row r="305" spans="1:41" s="584" customFormat="1" ht="12.75">
      <c r="A305" s="950"/>
      <c r="B305" s="939"/>
      <c r="C305" s="926"/>
      <c r="D305" s="923"/>
      <c r="E305" s="914"/>
      <c r="F305" s="902"/>
      <c r="G305" s="902"/>
      <c r="H305" s="902"/>
      <c r="I305" s="902"/>
      <c r="J305" s="641" t="s">
        <v>382</v>
      </c>
      <c r="K305" s="637">
        <f>+SUM(L305:R305)+SUM(S305:Y305)+SUM(Z305:AF305)+SUM(AG305:AM305)+SUM(AN305:AO305)</f>
        <v>5000</v>
      </c>
      <c r="L305" s="642"/>
      <c r="M305" s="643">
        <v>1000</v>
      </c>
      <c r="N305" s="644"/>
      <c r="O305" s="643"/>
      <c r="P305" s="643">
        <v>2000</v>
      </c>
      <c r="Q305" s="643">
        <v>2000</v>
      </c>
      <c r="R305" s="643"/>
      <c r="S305" s="643"/>
      <c r="T305" s="643"/>
      <c r="U305" s="643"/>
      <c r="V305" s="643"/>
      <c r="W305" s="643"/>
      <c r="X305" s="643"/>
      <c r="Y305" s="643"/>
      <c r="Z305" s="643"/>
      <c r="AA305" s="643"/>
      <c r="AB305" s="643"/>
      <c r="AC305" s="643"/>
      <c r="AD305" s="643"/>
      <c r="AE305" s="643"/>
      <c r="AF305" s="643"/>
      <c r="AG305" s="643"/>
      <c r="AH305" s="643"/>
      <c r="AI305" s="643"/>
      <c r="AJ305" s="643"/>
      <c r="AK305" s="643"/>
      <c r="AL305" s="643"/>
      <c r="AM305" s="643"/>
      <c r="AN305" s="643"/>
      <c r="AO305" s="644"/>
    </row>
    <row r="306" spans="1:41" s="584" customFormat="1" ht="12.75">
      <c r="A306" s="951"/>
      <c r="B306" s="939"/>
      <c r="C306" s="927"/>
      <c r="D306" s="924"/>
      <c r="E306" s="915"/>
      <c r="F306" s="903"/>
      <c r="G306" s="903"/>
      <c r="H306" s="903"/>
      <c r="I306" s="903"/>
      <c r="J306" s="645" t="s">
        <v>392</v>
      </c>
      <c r="K306" s="646">
        <f>C302+K302-K305</f>
        <v>-550</v>
      </c>
      <c r="L306" s="647">
        <f>+C302+L304-L305</f>
        <v>4450</v>
      </c>
      <c r="M306" s="635">
        <f t="shared" ref="M306:AO306" si="193">+L306+M304-M305</f>
        <v>3450</v>
      </c>
      <c r="N306" s="648">
        <f t="shared" si="193"/>
        <v>18450</v>
      </c>
      <c r="O306" s="635">
        <f t="shared" si="193"/>
        <v>18450</v>
      </c>
      <c r="P306" s="635">
        <f t="shared" si="193"/>
        <v>16450</v>
      </c>
      <c r="Q306" s="635">
        <f t="shared" si="193"/>
        <v>14450</v>
      </c>
      <c r="R306" s="635">
        <f t="shared" si="193"/>
        <v>14450</v>
      </c>
      <c r="S306" s="635">
        <f t="shared" si="193"/>
        <v>14450</v>
      </c>
      <c r="T306" s="635">
        <f t="shared" si="193"/>
        <v>14450</v>
      </c>
      <c r="U306" s="635">
        <f t="shared" si="193"/>
        <v>14450</v>
      </c>
      <c r="V306" s="635">
        <f t="shared" si="193"/>
        <v>14450</v>
      </c>
      <c r="W306" s="635">
        <f t="shared" si="193"/>
        <v>14450</v>
      </c>
      <c r="X306" s="635">
        <f t="shared" si="193"/>
        <v>14450</v>
      </c>
      <c r="Y306" s="635">
        <f t="shared" si="193"/>
        <v>14450</v>
      </c>
      <c r="Z306" s="635">
        <f t="shared" si="193"/>
        <v>14450</v>
      </c>
      <c r="AA306" s="650">
        <f t="shared" si="193"/>
        <v>14450</v>
      </c>
      <c r="AB306" s="635">
        <f t="shared" si="193"/>
        <v>14450</v>
      </c>
      <c r="AC306" s="635">
        <f t="shared" si="193"/>
        <v>14450</v>
      </c>
      <c r="AD306" s="635">
        <f t="shared" si="193"/>
        <v>14450</v>
      </c>
      <c r="AE306" s="635">
        <f t="shared" si="193"/>
        <v>14450</v>
      </c>
      <c r="AF306" s="635">
        <f t="shared" si="193"/>
        <v>14450</v>
      </c>
      <c r="AG306" s="635">
        <f t="shared" si="193"/>
        <v>14450</v>
      </c>
      <c r="AH306" s="635">
        <f t="shared" si="193"/>
        <v>14450</v>
      </c>
      <c r="AI306" s="635">
        <f t="shared" si="193"/>
        <v>14450</v>
      </c>
      <c r="AJ306" s="635">
        <f t="shared" si="193"/>
        <v>14450</v>
      </c>
      <c r="AK306" s="635">
        <f t="shared" si="193"/>
        <v>14450</v>
      </c>
      <c r="AL306" s="635">
        <f t="shared" si="193"/>
        <v>14450</v>
      </c>
      <c r="AM306" s="635">
        <f t="shared" si="193"/>
        <v>14450</v>
      </c>
      <c r="AN306" s="635">
        <f t="shared" si="193"/>
        <v>14450</v>
      </c>
      <c r="AO306" s="648">
        <f t="shared" si="193"/>
        <v>14450</v>
      </c>
    </row>
    <row r="307" spans="1:41" s="584" customFormat="1" ht="12.75">
      <c r="A307" s="949" t="s">
        <v>484</v>
      </c>
      <c r="B307" s="938" t="s">
        <v>323</v>
      </c>
      <c r="C307" s="925">
        <v>700</v>
      </c>
      <c r="D307" s="921">
        <f>+E307+K307-K309</f>
        <v>-1800</v>
      </c>
      <c r="E307" s="913">
        <f>+C307+G307-H307</f>
        <v>2100</v>
      </c>
      <c r="F307" s="901">
        <f>+K307-K309</f>
        <v>-3900</v>
      </c>
      <c r="G307" s="901">
        <f>+SUM(L309:R309)+SUM(S309:Y309)+SUM(Z309:AF309)+SUM(AG309:AM309)+SUM(AN309:AO309)</f>
        <v>3900</v>
      </c>
      <c r="H307" s="901">
        <f>+SUM(L310:R310)+SUM(S310:Y310)+SUM(Z310:AF310)+SUM(AG310:AM310)+SUM(AN310:AO310)</f>
        <v>2500</v>
      </c>
      <c r="I307" s="901">
        <f>+H307/23</f>
        <v>108.69565217391305</v>
      </c>
      <c r="J307" s="636" t="s">
        <v>386</v>
      </c>
      <c r="K307" s="637">
        <f>+SUM(L307:R307)+SUM(S307:Y307)+SUM(Z307:AF307)+SUM(AG307:AM307)+SUM(AN307:AO307)</f>
        <v>0</v>
      </c>
      <c r="L307" s="638"/>
      <c r="M307" s="639"/>
      <c r="N307" s="640"/>
      <c r="O307" s="639"/>
      <c r="P307" s="639"/>
      <c r="Q307" s="639"/>
      <c r="R307" s="639"/>
      <c r="S307" s="639"/>
      <c r="T307" s="639"/>
      <c r="U307" s="639"/>
      <c r="V307" s="639"/>
      <c r="W307" s="639"/>
      <c r="X307" s="639"/>
      <c r="Y307" s="639"/>
      <c r="Z307" s="639"/>
      <c r="AA307" s="639"/>
      <c r="AB307" s="639"/>
      <c r="AC307" s="639"/>
      <c r="AD307" s="639"/>
      <c r="AE307" s="639"/>
      <c r="AF307" s="639"/>
      <c r="AG307" s="639"/>
      <c r="AH307" s="639"/>
      <c r="AI307" s="639"/>
      <c r="AJ307" s="639"/>
      <c r="AK307" s="639"/>
      <c r="AL307" s="639"/>
      <c r="AM307" s="639"/>
      <c r="AN307" s="639"/>
      <c r="AO307" s="640"/>
    </row>
    <row r="308" spans="1:41" s="584" customFormat="1" ht="12.75">
      <c r="A308" s="950"/>
      <c r="B308" s="938"/>
      <c r="C308" s="926"/>
      <c r="D308" s="922"/>
      <c r="E308" s="914"/>
      <c r="F308" s="902"/>
      <c r="G308" s="902"/>
      <c r="H308" s="902"/>
      <c r="I308" s="902"/>
      <c r="J308" s="641" t="s">
        <v>380</v>
      </c>
      <c r="K308" s="637">
        <f>+SUM(L308:R308)+SUM(S308:Y308)+SUM(Z308:AF308)+SUM(AG308:AM308)+SUM(AN308:AO308)</f>
        <v>-105200</v>
      </c>
      <c r="L308" s="607">
        <f t="shared" ref="L308" si="194">+L307-L309</f>
        <v>0</v>
      </c>
      <c r="M308" s="608">
        <f t="shared" ref="M308:AO308" si="195">+L308+M307-M309</f>
        <v>0</v>
      </c>
      <c r="N308" s="608">
        <f t="shared" si="195"/>
        <v>0</v>
      </c>
      <c r="O308" s="608">
        <f t="shared" si="195"/>
        <v>-3800</v>
      </c>
      <c r="P308" s="608">
        <f t="shared" si="195"/>
        <v>-3900</v>
      </c>
      <c r="Q308" s="608">
        <f t="shared" si="195"/>
        <v>-3900</v>
      </c>
      <c r="R308" s="608">
        <f t="shared" si="195"/>
        <v>-3900</v>
      </c>
      <c r="S308" s="608">
        <f t="shared" si="195"/>
        <v>-3900</v>
      </c>
      <c r="T308" s="608">
        <f t="shared" si="195"/>
        <v>-3900</v>
      </c>
      <c r="U308" s="608">
        <f t="shared" si="195"/>
        <v>-3900</v>
      </c>
      <c r="V308" s="608">
        <f t="shared" si="195"/>
        <v>-3900</v>
      </c>
      <c r="W308" s="608">
        <f t="shared" si="195"/>
        <v>-3900</v>
      </c>
      <c r="X308" s="608">
        <f t="shared" si="195"/>
        <v>-3900</v>
      </c>
      <c r="Y308" s="608">
        <f t="shared" si="195"/>
        <v>-3900</v>
      </c>
      <c r="Z308" s="608">
        <f t="shared" si="195"/>
        <v>-3900</v>
      </c>
      <c r="AA308" s="649">
        <f t="shared" si="195"/>
        <v>-3900</v>
      </c>
      <c r="AB308" s="608">
        <f t="shared" si="195"/>
        <v>-3900</v>
      </c>
      <c r="AC308" s="608">
        <f t="shared" si="195"/>
        <v>-3900</v>
      </c>
      <c r="AD308" s="608">
        <f t="shared" si="195"/>
        <v>-3900</v>
      </c>
      <c r="AE308" s="608">
        <f t="shared" si="195"/>
        <v>-3900</v>
      </c>
      <c r="AF308" s="608">
        <f t="shared" si="195"/>
        <v>-3900</v>
      </c>
      <c r="AG308" s="608">
        <f t="shared" si="195"/>
        <v>-3900</v>
      </c>
      <c r="AH308" s="608">
        <f t="shared" si="195"/>
        <v>-3900</v>
      </c>
      <c r="AI308" s="608">
        <f t="shared" si="195"/>
        <v>-3900</v>
      </c>
      <c r="AJ308" s="608">
        <f t="shared" si="195"/>
        <v>-3900</v>
      </c>
      <c r="AK308" s="608">
        <f t="shared" si="195"/>
        <v>-3900</v>
      </c>
      <c r="AL308" s="608">
        <f t="shared" si="195"/>
        <v>-3900</v>
      </c>
      <c r="AM308" s="608">
        <f t="shared" si="195"/>
        <v>-3900</v>
      </c>
      <c r="AN308" s="608">
        <f t="shared" si="195"/>
        <v>-3900</v>
      </c>
      <c r="AO308" s="652">
        <f t="shared" si="195"/>
        <v>-3900</v>
      </c>
    </row>
    <row r="309" spans="1:41" s="584" customFormat="1" ht="12.75">
      <c r="A309" s="950"/>
      <c r="B309" s="938"/>
      <c r="C309" s="926"/>
      <c r="D309" s="922"/>
      <c r="E309" s="914"/>
      <c r="F309" s="902"/>
      <c r="G309" s="902"/>
      <c r="H309" s="902"/>
      <c r="I309" s="902"/>
      <c r="J309" s="641" t="s">
        <v>387</v>
      </c>
      <c r="K309" s="637">
        <f>+SUM(L309:R309)+SUM(S309:Y309)+SUM(Z309:AF309)+SUM(AG309:AM309)+SUM(AN309:AO309)</f>
        <v>3900</v>
      </c>
      <c r="L309" s="607"/>
      <c r="M309" s="608"/>
      <c r="N309" s="631"/>
      <c r="O309" s="608">
        <v>3800</v>
      </c>
      <c r="P309" s="608">
        <v>100</v>
      </c>
      <c r="Q309" s="608"/>
      <c r="R309" s="608"/>
      <c r="S309" s="608"/>
      <c r="T309" s="608"/>
      <c r="U309" s="608"/>
      <c r="V309" s="608"/>
      <c r="W309" s="608"/>
      <c r="X309" s="608"/>
      <c r="Y309" s="608"/>
      <c r="Z309" s="608"/>
      <c r="AA309" s="608"/>
      <c r="AB309" s="608"/>
      <c r="AC309" s="608"/>
      <c r="AD309" s="608"/>
      <c r="AE309" s="608"/>
      <c r="AF309" s="608"/>
      <c r="AG309" s="608"/>
      <c r="AH309" s="608"/>
      <c r="AI309" s="608"/>
      <c r="AJ309" s="608"/>
      <c r="AK309" s="608"/>
      <c r="AL309" s="608"/>
      <c r="AM309" s="608"/>
      <c r="AN309" s="608"/>
      <c r="AO309" s="631"/>
    </row>
    <row r="310" spans="1:41" s="584" customFormat="1" ht="12.75">
      <c r="A310" s="950"/>
      <c r="B310" s="939"/>
      <c r="C310" s="926"/>
      <c r="D310" s="923"/>
      <c r="E310" s="914"/>
      <c r="F310" s="902"/>
      <c r="G310" s="902"/>
      <c r="H310" s="902"/>
      <c r="I310" s="902"/>
      <c r="J310" s="641" t="s">
        <v>382</v>
      </c>
      <c r="K310" s="637">
        <f>+SUM(L310:R310)+SUM(S310:Y310)+SUM(Z310:AF310)+SUM(AG310:AM310)+SUM(AN310:AO310)</f>
        <v>2500</v>
      </c>
      <c r="L310" s="642"/>
      <c r="M310" s="643"/>
      <c r="N310" s="644"/>
      <c r="O310" s="643"/>
      <c r="P310" s="643">
        <v>2500</v>
      </c>
      <c r="Q310" s="643"/>
      <c r="R310" s="643"/>
      <c r="S310" s="643"/>
      <c r="T310" s="643"/>
      <c r="U310" s="643"/>
      <c r="V310" s="643"/>
      <c r="W310" s="643"/>
      <c r="X310" s="643"/>
      <c r="Y310" s="643"/>
      <c r="Z310" s="643"/>
      <c r="AA310" s="643"/>
      <c r="AB310" s="643"/>
      <c r="AC310" s="643"/>
      <c r="AD310" s="643"/>
      <c r="AE310" s="643"/>
      <c r="AF310" s="643"/>
      <c r="AG310" s="643"/>
      <c r="AH310" s="643"/>
      <c r="AI310" s="643"/>
      <c r="AJ310" s="643"/>
      <c r="AK310" s="643"/>
      <c r="AL310" s="643"/>
      <c r="AM310" s="643"/>
      <c r="AN310" s="643"/>
      <c r="AO310" s="644"/>
    </row>
    <row r="311" spans="1:41" s="584" customFormat="1" ht="12.75">
      <c r="A311" s="951"/>
      <c r="B311" s="939"/>
      <c r="C311" s="927"/>
      <c r="D311" s="924"/>
      <c r="E311" s="915"/>
      <c r="F311" s="903"/>
      <c r="G311" s="903"/>
      <c r="H311" s="903"/>
      <c r="I311" s="903"/>
      <c r="J311" s="645" t="s">
        <v>392</v>
      </c>
      <c r="K311" s="646">
        <f>C307+K307-K310</f>
        <v>-1800</v>
      </c>
      <c r="L311" s="647">
        <f>+C307+L309-L310</f>
        <v>700</v>
      </c>
      <c r="M311" s="635">
        <f t="shared" ref="M311:AO311" si="196">+L311+M309-M310</f>
        <v>700</v>
      </c>
      <c r="N311" s="648">
        <f t="shared" si="196"/>
        <v>700</v>
      </c>
      <c r="O311" s="635">
        <f t="shared" si="196"/>
        <v>4500</v>
      </c>
      <c r="P311" s="635">
        <f t="shared" si="196"/>
        <v>2100</v>
      </c>
      <c r="Q311" s="635">
        <f t="shared" si="196"/>
        <v>2100</v>
      </c>
      <c r="R311" s="635">
        <f t="shared" si="196"/>
        <v>2100</v>
      </c>
      <c r="S311" s="635">
        <f t="shared" si="196"/>
        <v>2100</v>
      </c>
      <c r="T311" s="635">
        <f t="shared" si="196"/>
        <v>2100</v>
      </c>
      <c r="U311" s="635">
        <f t="shared" si="196"/>
        <v>2100</v>
      </c>
      <c r="V311" s="635">
        <f t="shared" si="196"/>
        <v>2100</v>
      </c>
      <c r="W311" s="635">
        <f t="shared" si="196"/>
        <v>2100</v>
      </c>
      <c r="X311" s="635">
        <f t="shared" si="196"/>
        <v>2100</v>
      </c>
      <c r="Y311" s="635">
        <f t="shared" si="196"/>
        <v>2100</v>
      </c>
      <c r="Z311" s="635">
        <f t="shared" si="196"/>
        <v>2100</v>
      </c>
      <c r="AA311" s="650">
        <f t="shared" si="196"/>
        <v>2100</v>
      </c>
      <c r="AB311" s="635">
        <f t="shared" si="196"/>
        <v>2100</v>
      </c>
      <c r="AC311" s="635">
        <f t="shared" si="196"/>
        <v>2100</v>
      </c>
      <c r="AD311" s="635">
        <f t="shared" si="196"/>
        <v>2100</v>
      </c>
      <c r="AE311" s="635">
        <f t="shared" si="196"/>
        <v>2100</v>
      </c>
      <c r="AF311" s="635">
        <f t="shared" si="196"/>
        <v>2100</v>
      </c>
      <c r="AG311" s="635">
        <f t="shared" si="196"/>
        <v>2100</v>
      </c>
      <c r="AH311" s="635">
        <f t="shared" si="196"/>
        <v>2100</v>
      </c>
      <c r="AI311" s="635">
        <f t="shared" si="196"/>
        <v>2100</v>
      </c>
      <c r="AJ311" s="635">
        <f t="shared" si="196"/>
        <v>2100</v>
      </c>
      <c r="AK311" s="635">
        <f t="shared" si="196"/>
        <v>2100</v>
      </c>
      <c r="AL311" s="635">
        <f t="shared" si="196"/>
        <v>2100</v>
      </c>
      <c r="AM311" s="635">
        <f t="shared" si="196"/>
        <v>2100</v>
      </c>
      <c r="AN311" s="635">
        <f t="shared" si="196"/>
        <v>2100</v>
      </c>
      <c r="AO311" s="648">
        <f t="shared" si="196"/>
        <v>2100</v>
      </c>
    </row>
    <row r="312" spans="1:41" s="584" customFormat="1" ht="12.75">
      <c r="A312" s="949" t="s">
        <v>485</v>
      </c>
      <c r="B312" s="938" t="s">
        <v>486</v>
      </c>
      <c r="C312" s="925">
        <v>116</v>
      </c>
      <c r="D312" s="921">
        <f>+E312+K312-K314</f>
        <v>-23</v>
      </c>
      <c r="E312" s="913">
        <f>+C312+G312-H312</f>
        <v>138</v>
      </c>
      <c r="F312" s="901">
        <f>+K312-K314</f>
        <v>-161</v>
      </c>
      <c r="G312" s="901">
        <f>+SUM(L314:R314)+SUM(S314:Y314)+SUM(Z314:AF314)+SUM(AG314:AM314)+SUM(AN314:AO314)</f>
        <v>161</v>
      </c>
      <c r="H312" s="901">
        <f>+SUM(L315:R315)+SUM(S315:Y315)+SUM(Z315:AF315)+SUM(AG315:AM315)+SUM(AN315:AO315)</f>
        <v>139</v>
      </c>
      <c r="I312" s="901">
        <f t="shared" ref="I312" si="197">+H312/23</f>
        <v>6.0434782608695654</v>
      </c>
      <c r="J312" s="636" t="s">
        <v>386</v>
      </c>
      <c r="K312" s="637">
        <f>+SUM(L312:R312)+SUM(S312:Y312)+SUM(Z312:AF312)+SUM(AG312:AM312)+SUM(AN312:AO312)</f>
        <v>0</v>
      </c>
      <c r="L312" s="638"/>
      <c r="M312" s="639"/>
      <c r="N312" s="640"/>
      <c r="O312" s="639"/>
      <c r="P312" s="639"/>
      <c r="Q312" s="639"/>
      <c r="R312" s="639"/>
      <c r="S312" s="639"/>
      <c r="T312" s="639"/>
      <c r="U312" s="639"/>
      <c r="V312" s="639"/>
      <c r="W312" s="639"/>
      <c r="X312" s="639"/>
      <c r="Y312" s="639"/>
      <c r="Z312" s="639"/>
      <c r="AA312" s="639"/>
      <c r="AB312" s="639"/>
      <c r="AC312" s="639"/>
      <c r="AD312" s="639"/>
      <c r="AE312" s="639"/>
      <c r="AF312" s="639"/>
      <c r="AG312" s="639"/>
      <c r="AH312" s="639"/>
      <c r="AI312" s="639"/>
      <c r="AJ312" s="639"/>
      <c r="AK312" s="639"/>
      <c r="AL312" s="639"/>
      <c r="AM312" s="639"/>
      <c r="AN312" s="639"/>
      <c r="AO312" s="640"/>
    </row>
    <row r="313" spans="1:41" s="584" customFormat="1" ht="12.75">
      <c r="A313" s="950"/>
      <c r="B313" s="938"/>
      <c r="C313" s="926"/>
      <c r="D313" s="922"/>
      <c r="E313" s="914"/>
      <c r="F313" s="902"/>
      <c r="G313" s="902"/>
      <c r="H313" s="902"/>
      <c r="I313" s="902"/>
      <c r="J313" s="641" t="s">
        <v>380</v>
      </c>
      <c r="K313" s="637">
        <f>+SUM(L313:R313)+SUM(S313:Y313)+SUM(Z313:AF313)+SUM(AG313:AM313)+SUM(AN313:AO313)</f>
        <v>-4447</v>
      </c>
      <c r="L313" s="607">
        <f t="shared" ref="L313" si="198">+L312-L314</f>
        <v>0</v>
      </c>
      <c r="M313" s="608">
        <f t="shared" ref="M313:AO313" si="199">+L313+M312-M314</f>
        <v>0</v>
      </c>
      <c r="N313" s="608">
        <f t="shared" si="199"/>
        <v>-100</v>
      </c>
      <c r="O313" s="608">
        <f t="shared" si="199"/>
        <v>-161</v>
      </c>
      <c r="P313" s="608">
        <f t="shared" si="199"/>
        <v>-161</v>
      </c>
      <c r="Q313" s="608">
        <f t="shared" si="199"/>
        <v>-161</v>
      </c>
      <c r="R313" s="608">
        <f t="shared" si="199"/>
        <v>-161</v>
      </c>
      <c r="S313" s="608">
        <f t="shared" si="199"/>
        <v>-161</v>
      </c>
      <c r="T313" s="608">
        <f t="shared" si="199"/>
        <v>-161</v>
      </c>
      <c r="U313" s="608">
        <f t="shared" si="199"/>
        <v>-161</v>
      </c>
      <c r="V313" s="608">
        <f t="shared" si="199"/>
        <v>-161</v>
      </c>
      <c r="W313" s="608">
        <f t="shared" si="199"/>
        <v>-161</v>
      </c>
      <c r="X313" s="608">
        <f t="shared" si="199"/>
        <v>-161</v>
      </c>
      <c r="Y313" s="608">
        <f t="shared" si="199"/>
        <v>-161</v>
      </c>
      <c r="Z313" s="608">
        <f t="shared" si="199"/>
        <v>-161</v>
      </c>
      <c r="AA313" s="649">
        <f t="shared" si="199"/>
        <v>-161</v>
      </c>
      <c r="AB313" s="608">
        <f t="shared" si="199"/>
        <v>-161</v>
      </c>
      <c r="AC313" s="608">
        <f t="shared" si="199"/>
        <v>-161</v>
      </c>
      <c r="AD313" s="608">
        <f t="shared" si="199"/>
        <v>-161</v>
      </c>
      <c r="AE313" s="608">
        <f t="shared" si="199"/>
        <v>-161</v>
      </c>
      <c r="AF313" s="608">
        <f t="shared" si="199"/>
        <v>-161</v>
      </c>
      <c r="AG313" s="608">
        <f t="shared" si="199"/>
        <v>-161</v>
      </c>
      <c r="AH313" s="608">
        <f t="shared" si="199"/>
        <v>-161</v>
      </c>
      <c r="AI313" s="608">
        <f t="shared" si="199"/>
        <v>-161</v>
      </c>
      <c r="AJ313" s="608">
        <f t="shared" si="199"/>
        <v>-161</v>
      </c>
      <c r="AK313" s="608">
        <f t="shared" si="199"/>
        <v>-161</v>
      </c>
      <c r="AL313" s="608">
        <f t="shared" si="199"/>
        <v>-161</v>
      </c>
      <c r="AM313" s="608">
        <f t="shared" si="199"/>
        <v>-161</v>
      </c>
      <c r="AN313" s="608">
        <f t="shared" si="199"/>
        <v>-161</v>
      </c>
      <c r="AO313" s="652">
        <f t="shared" si="199"/>
        <v>-161</v>
      </c>
    </row>
    <row r="314" spans="1:41" s="584" customFormat="1" ht="12.75">
      <c r="A314" s="950"/>
      <c r="B314" s="938"/>
      <c r="C314" s="926"/>
      <c r="D314" s="922"/>
      <c r="E314" s="914"/>
      <c r="F314" s="902"/>
      <c r="G314" s="902"/>
      <c r="H314" s="902"/>
      <c r="I314" s="902"/>
      <c r="J314" s="641" t="s">
        <v>387</v>
      </c>
      <c r="K314" s="637">
        <f>+SUM(L314:R314)+SUM(S314:Y314)+SUM(Z314:AF314)+SUM(AG314:AM314)+SUM(AN314:AO314)</f>
        <v>161</v>
      </c>
      <c r="L314" s="607"/>
      <c r="M314" s="649"/>
      <c r="N314" s="631">
        <v>100</v>
      </c>
      <c r="O314" s="608">
        <v>61</v>
      </c>
      <c r="P314" s="608"/>
      <c r="Q314" s="608"/>
      <c r="R314" s="608"/>
      <c r="S314" s="608"/>
      <c r="T314" s="608"/>
      <c r="U314" s="608"/>
      <c r="V314" s="608"/>
      <c r="W314" s="608"/>
      <c r="X314" s="608"/>
      <c r="Y314" s="608"/>
      <c r="Z314" s="608"/>
      <c r="AA314" s="608"/>
      <c r="AB314" s="608"/>
      <c r="AC314" s="608"/>
      <c r="AD314" s="608"/>
      <c r="AE314" s="608"/>
      <c r="AF314" s="608"/>
      <c r="AG314" s="608"/>
      <c r="AH314" s="608"/>
      <c r="AI314" s="608"/>
      <c r="AJ314" s="608"/>
      <c r="AK314" s="608"/>
      <c r="AL314" s="608"/>
      <c r="AM314" s="608"/>
      <c r="AN314" s="608"/>
      <c r="AO314" s="631"/>
    </row>
    <row r="315" spans="1:41" s="584" customFormat="1" ht="12.75">
      <c r="A315" s="950"/>
      <c r="B315" s="939"/>
      <c r="C315" s="926"/>
      <c r="D315" s="923"/>
      <c r="E315" s="914"/>
      <c r="F315" s="902"/>
      <c r="G315" s="902"/>
      <c r="H315" s="902"/>
      <c r="I315" s="902"/>
      <c r="J315" s="641" t="s">
        <v>382</v>
      </c>
      <c r="K315" s="637">
        <f>C312+K312-K314</f>
        <v>-45</v>
      </c>
      <c r="L315" s="642">
        <f>9+6</f>
        <v>15</v>
      </c>
      <c r="M315" s="643">
        <v>15</v>
      </c>
      <c r="N315" s="644">
        <v>31</v>
      </c>
      <c r="O315" s="643">
        <f>16+11</f>
        <v>27</v>
      </c>
      <c r="P315" s="643">
        <f>14+10</f>
        <v>24</v>
      </c>
      <c r="Q315" s="643">
        <v>11</v>
      </c>
      <c r="R315" s="643">
        <v>16</v>
      </c>
      <c r="S315" s="643"/>
      <c r="T315" s="643"/>
      <c r="U315" s="643"/>
      <c r="V315" s="643"/>
      <c r="W315" s="643"/>
      <c r="X315" s="643"/>
      <c r="Y315" s="643"/>
      <c r="Z315" s="643"/>
      <c r="AA315" s="643"/>
      <c r="AB315" s="643"/>
      <c r="AC315" s="643"/>
      <c r="AD315" s="643"/>
      <c r="AE315" s="643"/>
      <c r="AF315" s="643"/>
      <c r="AG315" s="643"/>
      <c r="AH315" s="643"/>
      <c r="AI315" s="643"/>
      <c r="AJ315" s="643"/>
      <c r="AK315" s="643"/>
      <c r="AL315" s="643"/>
      <c r="AM315" s="643"/>
      <c r="AN315" s="643"/>
      <c r="AO315" s="644"/>
    </row>
    <row r="316" spans="1:41" s="584" customFormat="1" ht="12.75">
      <c r="A316" s="951"/>
      <c r="B316" s="939"/>
      <c r="C316" s="927"/>
      <c r="D316" s="924"/>
      <c r="E316" s="915"/>
      <c r="F316" s="903"/>
      <c r="G316" s="903"/>
      <c r="H316" s="903"/>
      <c r="I316" s="903"/>
      <c r="J316" s="645" t="s">
        <v>392</v>
      </c>
      <c r="K316" s="646">
        <f>+SUM(L316:R316)+SUM(S316:Y316)+SUM(Z316:AF316)+SUM(AG316:AM316)+SUM(AN316:AO316)</f>
        <v>4162</v>
      </c>
      <c r="L316" s="647">
        <f>+C312+L314-L315</f>
        <v>101</v>
      </c>
      <c r="M316" s="635">
        <f t="shared" ref="M316:AO316" si="200">+L316+M314-M315</f>
        <v>86</v>
      </c>
      <c r="N316" s="648">
        <f t="shared" si="200"/>
        <v>155</v>
      </c>
      <c r="O316" s="648">
        <f t="shared" ref="O316" si="201">+N316+O314-O315</f>
        <v>189</v>
      </c>
      <c r="P316" s="648">
        <f t="shared" ref="P316" si="202">+O316+P314-P315</f>
        <v>165</v>
      </c>
      <c r="Q316" s="648">
        <f t="shared" ref="Q316" si="203">+P316+Q314-Q315</f>
        <v>154</v>
      </c>
      <c r="R316" s="648">
        <f t="shared" ref="R316" si="204">+Q316+R314-R315</f>
        <v>138</v>
      </c>
      <c r="S316" s="648">
        <f t="shared" ref="S316" si="205">+R316+S314-S315</f>
        <v>138</v>
      </c>
      <c r="T316" s="635">
        <f t="shared" si="200"/>
        <v>138</v>
      </c>
      <c r="U316" s="635">
        <f t="shared" si="200"/>
        <v>138</v>
      </c>
      <c r="V316" s="635">
        <f t="shared" si="200"/>
        <v>138</v>
      </c>
      <c r="W316" s="635">
        <f t="shared" si="200"/>
        <v>138</v>
      </c>
      <c r="X316" s="635">
        <f t="shared" si="200"/>
        <v>138</v>
      </c>
      <c r="Y316" s="635">
        <f t="shared" si="200"/>
        <v>138</v>
      </c>
      <c r="Z316" s="635">
        <f t="shared" si="200"/>
        <v>138</v>
      </c>
      <c r="AA316" s="650">
        <f t="shared" si="200"/>
        <v>138</v>
      </c>
      <c r="AB316" s="635">
        <f t="shared" si="200"/>
        <v>138</v>
      </c>
      <c r="AC316" s="635">
        <f t="shared" si="200"/>
        <v>138</v>
      </c>
      <c r="AD316" s="635">
        <f t="shared" si="200"/>
        <v>138</v>
      </c>
      <c r="AE316" s="635">
        <f t="shared" si="200"/>
        <v>138</v>
      </c>
      <c r="AF316" s="635">
        <f t="shared" si="200"/>
        <v>138</v>
      </c>
      <c r="AG316" s="635">
        <f t="shared" si="200"/>
        <v>138</v>
      </c>
      <c r="AH316" s="635">
        <f t="shared" si="200"/>
        <v>138</v>
      </c>
      <c r="AI316" s="635">
        <f t="shared" si="200"/>
        <v>138</v>
      </c>
      <c r="AJ316" s="635">
        <f t="shared" si="200"/>
        <v>138</v>
      </c>
      <c r="AK316" s="635">
        <f t="shared" si="200"/>
        <v>138</v>
      </c>
      <c r="AL316" s="635">
        <f t="shared" si="200"/>
        <v>138</v>
      </c>
      <c r="AM316" s="635">
        <f t="shared" si="200"/>
        <v>138</v>
      </c>
      <c r="AN316" s="635">
        <f t="shared" si="200"/>
        <v>138</v>
      </c>
      <c r="AO316" s="648">
        <f t="shared" si="200"/>
        <v>138</v>
      </c>
    </row>
    <row r="317" spans="1:41" s="584" customFormat="1" ht="12.75">
      <c r="A317" s="949" t="s">
        <v>487</v>
      </c>
      <c r="B317" s="938" t="s">
        <v>488</v>
      </c>
      <c r="C317" s="925">
        <v>0</v>
      </c>
      <c r="D317" s="921">
        <f>+E317+K317-K319</f>
        <v>-59</v>
      </c>
      <c r="E317" s="913">
        <f>+C317+G317-H317</f>
        <v>31</v>
      </c>
      <c r="F317" s="901">
        <f>+K317-K319</f>
        <v>-90</v>
      </c>
      <c r="G317" s="901">
        <f>+SUM(L319:R319)+SUM(S319:Y319)+SUM(Z319:AF319)+SUM(AG319:AM319)+SUM(AN319:AO319)</f>
        <v>90</v>
      </c>
      <c r="H317" s="901">
        <f>+SUM(L320:R320)+SUM(S320:Y320)+SUM(Z320:AF320)+SUM(AG320:AM320)+SUM(AN320:AO320)</f>
        <v>59</v>
      </c>
      <c r="I317" s="901">
        <f>+H317/23</f>
        <v>2.5652173913043477</v>
      </c>
      <c r="J317" s="636" t="s">
        <v>386</v>
      </c>
      <c r="K317" s="637">
        <f>+SUM(L317:R317)+SUM(S317:Y317)+SUM(Z317:AF317)+SUM(AG317:AM317)+SUM(AN317:AO317)</f>
        <v>0</v>
      </c>
      <c r="L317" s="638"/>
      <c r="M317" s="639"/>
      <c r="N317" s="640"/>
      <c r="O317" s="639"/>
      <c r="P317" s="639"/>
      <c r="Q317" s="639"/>
      <c r="R317" s="639"/>
      <c r="S317" s="639"/>
      <c r="T317" s="639"/>
      <c r="U317" s="639"/>
      <c r="V317" s="639"/>
      <c r="W317" s="639"/>
      <c r="X317" s="639"/>
      <c r="Y317" s="639"/>
      <c r="Z317" s="639"/>
      <c r="AA317" s="639"/>
      <c r="AB317" s="639"/>
      <c r="AC317" s="639"/>
      <c r="AD317" s="639"/>
      <c r="AE317" s="639"/>
      <c r="AF317" s="639"/>
      <c r="AG317" s="639"/>
      <c r="AH317" s="639"/>
      <c r="AI317" s="639"/>
      <c r="AJ317" s="639"/>
      <c r="AK317" s="639"/>
      <c r="AL317" s="639"/>
      <c r="AM317" s="639"/>
      <c r="AN317" s="639"/>
      <c r="AO317" s="640"/>
    </row>
    <row r="318" spans="1:41" s="584" customFormat="1" ht="12.75">
      <c r="A318" s="950"/>
      <c r="B318" s="938"/>
      <c r="C318" s="926"/>
      <c r="D318" s="922"/>
      <c r="E318" s="914"/>
      <c r="F318" s="902"/>
      <c r="G318" s="902"/>
      <c r="H318" s="902"/>
      <c r="I318" s="902"/>
      <c r="J318" s="641" t="s">
        <v>380</v>
      </c>
      <c r="K318" s="637">
        <f>+SUM(L318:R318)+SUM(S318:Y318)+SUM(Z318:AF318)+SUM(AG318:AM318)+SUM(AN318:AO318)</f>
        <v>-2380</v>
      </c>
      <c r="L318" s="607">
        <f t="shared" ref="L318" si="206">+L317-L319</f>
        <v>-20</v>
      </c>
      <c r="M318" s="608">
        <f t="shared" ref="M318:AO318" si="207">+L318+M317-M319</f>
        <v>-20</v>
      </c>
      <c r="N318" s="608">
        <f t="shared" si="207"/>
        <v>-40</v>
      </c>
      <c r="O318" s="608">
        <f t="shared" si="207"/>
        <v>-40</v>
      </c>
      <c r="P318" s="608">
        <f t="shared" si="207"/>
        <v>-50</v>
      </c>
      <c r="Q318" s="608">
        <f t="shared" si="207"/>
        <v>-50</v>
      </c>
      <c r="R318" s="608">
        <f t="shared" si="207"/>
        <v>-90</v>
      </c>
      <c r="S318" s="608">
        <f t="shared" si="207"/>
        <v>-90</v>
      </c>
      <c r="T318" s="608">
        <f t="shared" si="207"/>
        <v>-90</v>
      </c>
      <c r="U318" s="608">
        <f t="shared" si="207"/>
        <v>-90</v>
      </c>
      <c r="V318" s="608">
        <f t="shared" si="207"/>
        <v>-90</v>
      </c>
      <c r="W318" s="608">
        <f t="shared" si="207"/>
        <v>-90</v>
      </c>
      <c r="X318" s="608">
        <f t="shared" si="207"/>
        <v>-90</v>
      </c>
      <c r="Y318" s="608">
        <f t="shared" si="207"/>
        <v>-90</v>
      </c>
      <c r="Z318" s="608">
        <f t="shared" si="207"/>
        <v>-90</v>
      </c>
      <c r="AA318" s="649">
        <f t="shared" si="207"/>
        <v>-90</v>
      </c>
      <c r="AB318" s="608">
        <f t="shared" si="207"/>
        <v>-90</v>
      </c>
      <c r="AC318" s="608">
        <f t="shared" si="207"/>
        <v>-90</v>
      </c>
      <c r="AD318" s="608">
        <f t="shared" si="207"/>
        <v>-90</v>
      </c>
      <c r="AE318" s="608">
        <f t="shared" si="207"/>
        <v>-90</v>
      </c>
      <c r="AF318" s="608">
        <f t="shared" si="207"/>
        <v>-90</v>
      </c>
      <c r="AG318" s="608">
        <f t="shared" si="207"/>
        <v>-90</v>
      </c>
      <c r="AH318" s="608">
        <f t="shared" si="207"/>
        <v>-90</v>
      </c>
      <c r="AI318" s="608">
        <f t="shared" si="207"/>
        <v>-90</v>
      </c>
      <c r="AJ318" s="608">
        <f t="shared" si="207"/>
        <v>-90</v>
      </c>
      <c r="AK318" s="608">
        <f t="shared" si="207"/>
        <v>-90</v>
      </c>
      <c r="AL318" s="608">
        <f t="shared" si="207"/>
        <v>-90</v>
      </c>
      <c r="AM318" s="608">
        <f t="shared" si="207"/>
        <v>-90</v>
      </c>
      <c r="AN318" s="608">
        <f t="shared" si="207"/>
        <v>-90</v>
      </c>
      <c r="AO318" s="652">
        <f t="shared" si="207"/>
        <v>-90</v>
      </c>
    </row>
    <row r="319" spans="1:41" s="584" customFormat="1" ht="12.75">
      <c r="A319" s="950"/>
      <c r="B319" s="938"/>
      <c r="C319" s="926"/>
      <c r="D319" s="922"/>
      <c r="E319" s="914"/>
      <c r="F319" s="902"/>
      <c r="G319" s="902"/>
      <c r="H319" s="902"/>
      <c r="I319" s="902"/>
      <c r="J319" s="641" t="s">
        <v>387</v>
      </c>
      <c r="K319" s="637">
        <f>+SUM(L319:R319)+SUM(S319:Y319)+SUM(Z319:AF319)+SUM(AG319:AM319)+SUM(AN319:AO319)</f>
        <v>90</v>
      </c>
      <c r="L319" s="607">
        <v>20</v>
      </c>
      <c r="M319" s="608"/>
      <c r="N319" s="631">
        <v>20</v>
      </c>
      <c r="O319" s="608"/>
      <c r="P319" s="608">
        <v>10</v>
      </c>
      <c r="Q319" s="608"/>
      <c r="R319" s="608">
        <v>40</v>
      </c>
      <c r="S319" s="608"/>
      <c r="T319" s="608"/>
      <c r="U319" s="608"/>
      <c r="V319" s="608"/>
      <c r="W319" s="608"/>
      <c r="X319" s="608"/>
      <c r="Y319" s="608"/>
      <c r="Z319" s="608"/>
      <c r="AA319" s="608"/>
      <c r="AB319" s="608"/>
      <c r="AC319" s="608"/>
      <c r="AD319" s="608"/>
      <c r="AE319" s="608"/>
      <c r="AF319" s="608"/>
      <c r="AG319" s="608"/>
      <c r="AH319" s="608"/>
      <c r="AI319" s="608"/>
      <c r="AJ319" s="608"/>
      <c r="AK319" s="608"/>
      <c r="AL319" s="608"/>
      <c r="AM319" s="608"/>
      <c r="AN319" s="608"/>
      <c r="AO319" s="631"/>
    </row>
    <row r="320" spans="1:41" s="584" customFormat="1" ht="12.75">
      <c r="A320" s="950"/>
      <c r="B320" s="939"/>
      <c r="C320" s="926"/>
      <c r="D320" s="923"/>
      <c r="E320" s="914"/>
      <c r="F320" s="902"/>
      <c r="G320" s="902"/>
      <c r="H320" s="902"/>
      <c r="I320" s="902"/>
      <c r="J320" s="641" t="s">
        <v>382</v>
      </c>
      <c r="K320" s="637">
        <f>+SUM(L320:R320)+SUM(S320:Y320)+SUM(Z320:AF320)+SUM(AG320:AM320)+SUM(AN320:AO320)</f>
        <v>59</v>
      </c>
      <c r="L320" s="642">
        <v>5</v>
      </c>
      <c r="M320" s="643">
        <v>15</v>
      </c>
      <c r="N320" s="644">
        <v>6</v>
      </c>
      <c r="O320" s="643">
        <f>7+5</f>
        <v>12</v>
      </c>
      <c r="P320" s="643">
        <v>6</v>
      </c>
      <c r="Q320" s="643">
        <v>2</v>
      </c>
      <c r="R320" s="643">
        <v>13</v>
      </c>
      <c r="S320" s="643"/>
      <c r="T320" s="643"/>
      <c r="U320" s="643"/>
      <c r="V320" s="643"/>
      <c r="W320" s="643"/>
      <c r="X320" s="643"/>
      <c r="Y320" s="643"/>
      <c r="Z320" s="643"/>
      <c r="AA320" s="643"/>
      <c r="AB320" s="643"/>
      <c r="AC320" s="643"/>
      <c r="AD320" s="643"/>
      <c r="AE320" s="643"/>
      <c r="AF320" s="643"/>
      <c r="AG320" s="643"/>
      <c r="AH320" s="643"/>
      <c r="AI320" s="643"/>
      <c r="AJ320" s="643"/>
      <c r="AK320" s="643"/>
      <c r="AL320" s="643"/>
      <c r="AM320" s="643"/>
      <c r="AN320" s="643"/>
      <c r="AO320" s="644"/>
    </row>
    <row r="321" spans="1:41" s="584" customFormat="1" ht="12.75">
      <c r="A321" s="951"/>
      <c r="B321" s="939"/>
      <c r="C321" s="927"/>
      <c r="D321" s="924"/>
      <c r="E321" s="915"/>
      <c r="F321" s="903"/>
      <c r="G321" s="903"/>
      <c r="H321" s="903"/>
      <c r="I321" s="903"/>
      <c r="J321" s="645" t="s">
        <v>392</v>
      </c>
      <c r="K321" s="646">
        <f>C317+K317-K320</f>
        <v>-59</v>
      </c>
      <c r="L321" s="647">
        <f>+C317+L319-L320</f>
        <v>15</v>
      </c>
      <c r="M321" s="635">
        <f t="shared" ref="M321:AO321" si="208">+L321+M319-M320</f>
        <v>0</v>
      </c>
      <c r="N321" s="648">
        <f t="shared" si="208"/>
        <v>14</v>
      </c>
      <c r="O321" s="635">
        <f t="shared" si="208"/>
        <v>2</v>
      </c>
      <c r="P321" s="635">
        <f t="shared" si="208"/>
        <v>6</v>
      </c>
      <c r="Q321" s="635">
        <f t="shared" si="208"/>
        <v>4</v>
      </c>
      <c r="R321" s="635">
        <f t="shared" si="208"/>
        <v>31</v>
      </c>
      <c r="S321" s="635">
        <f t="shared" si="208"/>
        <v>31</v>
      </c>
      <c r="T321" s="635">
        <f t="shared" si="208"/>
        <v>31</v>
      </c>
      <c r="U321" s="635">
        <f t="shared" si="208"/>
        <v>31</v>
      </c>
      <c r="V321" s="635">
        <f t="shared" si="208"/>
        <v>31</v>
      </c>
      <c r="W321" s="635">
        <f t="shared" si="208"/>
        <v>31</v>
      </c>
      <c r="X321" s="635">
        <f t="shared" si="208"/>
        <v>31</v>
      </c>
      <c r="Y321" s="635">
        <f t="shared" si="208"/>
        <v>31</v>
      </c>
      <c r="Z321" s="635">
        <f t="shared" si="208"/>
        <v>31</v>
      </c>
      <c r="AA321" s="650">
        <f t="shared" si="208"/>
        <v>31</v>
      </c>
      <c r="AB321" s="635">
        <f t="shared" si="208"/>
        <v>31</v>
      </c>
      <c r="AC321" s="635">
        <f t="shared" si="208"/>
        <v>31</v>
      </c>
      <c r="AD321" s="635">
        <f t="shared" si="208"/>
        <v>31</v>
      </c>
      <c r="AE321" s="635">
        <f t="shared" si="208"/>
        <v>31</v>
      </c>
      <c r="AF321" s="635">
        <f t="shared" si="208"/>
        <v>31</v>
      </c>
      <c r="AG321" s="635">
        <f t="shared" si="208"/>
        <v>31</v>
      </c>
      <c r="AH321" s="635">
        <f t="shared" si="208"/>
        <v>31</v>
      </c>
      <c r="AI321" s="635">
        <f t="shared" si="208"/>
        <v>31</v>
      </c>
      <c r="AJ321" s="635">
        <f t="shared" si="208"/>
        <v>31</v>
      </c>
      <c r="AK321" s="635">
        <f t="shared" si="208"/>
        <v>31</v>
      </c>
      <c r="AL321" s="635">
        <f t="shared" si="208"/>
        <v>31</v>
      </c>
      <c r="AM321" s="635">
        <f t="shared" si="208"/>
        <v>31</v>
      </c>
      <c r="AN321" s="635">
        <f t="shared" si="208"/>
        <v>31</v>
      </c>
      <c r="AO321" s="648">
        <f t="shared" si="208"/>
        <v>31</v>
      </c>
    </row>
    <row r="322" spans="1:41" s="584" customFormat="1" ht="12.75">
      <c r="A322" s="949" t="s">
        <v>489</v>
      </c>
      <c r="B322" s="941" t="s">
        <v>490</v>
      </c>
      <c r="C322" s="925">
        <v>133</v>
      </c>
      <c r="D322" s="921">
        <f>+E322+K322-K324</f>
        <v>108</v>
      </c>
      <c r="E322" s="913">
        <f>+C322+G322-H322</f>
        <v>235</v>
      </c>
      <c r="F322" s="901">
        <f>+K322-K324</f>
        <v>-127</v>
      </c>
      <c r="G322" s="901">
        <f>+SUM(L324:R324)+SUM(S324:Y324)+SUM(Z324:AF324)+SUM(AG324:AM324)+SUM(AN324:AO324)</f>
        <v>127</v>
      </c>
      <c r="H322" s="901">
        <f>+SUM(L325:R325)+SUM(S325:Y325)+SUM(Z325:AF325)+SUM(AG325:AM325)+SUM(AN325:AO325)</f>
        <v>25</v>
      </c>
      <c r="I322" s="901">
        <f>+H322/23</f>
        <v>1.0869565217391304</v>
      </c>
      <c r="J322" s="636" t="s">
        <v>386</v>
      </c>
      <c r="K322" s="637">
        <f>+SUM(L322:R322)+SUM(S322:Y322)+SUM(Z322:AF322)+SUM(AG322:AM322)+SUM(AN322:AO322)</f>
        <v>0</v>
      </c>
      <c r="L322" s="638"/>
      <c r="M322" s="639"/>
      <c r="N322" s="640"/>
      <c r="O322" s="639"/>
      <c r="P322" s="639"/>
      <c r="Q322" s="639"/>
      <c r="R322" s="639"/>
      <c r="S322" s="639"/>
      <c r="T322" s="639"/>
      <c r="U322" s="639"/>
      <c r="V322" s="639"/>
      <c r="W322" s="639"/>
      <c r="X322" s="639"/>
      <c r="Y322" s="639"/>
      <c r="Z322" s="639"/>
      <c r="AA322" s="639"/>
      <c r="AB322" s="639"/>
      <c r="AC322" s="639"/>
      <c r="AD322" s="639"/>
      <c r="AE322" s="639"/>
      <c r="AF322" s="639"/>
      <c r="AG322" s="639"/>
      <c r="AH322" s="639"/>
      <c r="AI322" s="639"/>
      <c r="AJ322" s="639"/>
      <c r="AK322" s="639"/>
      <c r="AL322" s="639"/>
      <c r="AM322" s="639"/>
      <c r="AN322" s="639"/>
      <c r="AO322" s="640"/>
    </row>
    <row r="323" spans="1:41" s="584" customFormat="1" ht="12.75">
      <c r="A323" s="950"/>
      <c r="B323" s="941"/>
      <c r="C323" s="926"/>
      <c r="D323" s="922"/>
      <c r="E323" s="914"/>
      <c r="F323" s="902"/>
      <c r="G323" s="902"/>
      <c r="H323" s="902"/>
      <c r="I323" s="902"/>
      <c r="J323" s="641" t="s">
        <v>380</v>
      </c>
      <c r="K323" s="637">
        <f>+SUM(L323:R323)+SUM(S323:Y323)+SUM(Z323:AF323)+SUM(AG323:AM323)+SUM(AN323:AO323)</f>
        <v>-3429</v>
      </c>
      <c r="L323" s="607">
        <f t="shared" ref="L323" si="209">+L322-L324</f>
        <v>0</v>
      </c>
      <c r="M323" s="608">
        <f t="shared" ref="M323:AO323" si="210">+L323+M322-M324</f>
        <v>0</v>
      </c>
      <c r="N323" s="608">
        <f t="shared" si="210"/>
        <v>0</v>
      </c>
      <c r="O323" s="608">
        <f t="shared" si="210"/>
        <v>-127</v>
      </c>
      <c r="P323" s="608">
        <f t="shared" si="210"/>
        <v>-127</v>
      </c>
      <c r="Q323" s="608">
        <f t="shared" si="210"/>
        <v>-127</v>
      </c>
      <c r="R323" s="608">
        <f t="shared" si="210"/>
        <v>-127</v>
      </c>
      <c r="S323" s="608">
        <f t="shared" si="210"/>
        <v>-127</v>
      </c>
      <c r="T323" s="608">
        <f t="shared" si="210"/>
        <v>-127</v>
      </c>
      <c r="U323" s="608">
        <f t="shared" si="210"/>
        <v>-127</v>
      </c>
      <c r="V323" s="608">
        <f t="shared" si="210"/>
        <v>-127</v>
      </c>
      <c r="W323" s="608">
        <f t="shared" si="210"/>
        <v>-127</v>
      </c>
      <c r="X323" s="608">
        <f t="shared" si="210"/>
        <v>-127</v>
      </c>
      <c r="Y323" s="608">
        <f t="shared" si="210"/>
        <v>-127</v>
      </c>
      <c r="Z323" s="608">
        <f t="shared" si="210"/>
        <v>-127</v>
      </c>
      <c r="AA323" s="649">
        <f t="shared" si="210"/>
        <v>-127</v>
      </c>
      <c r="AB323" s="608">
        <f t="shared" si="210"/>
        <v>-127</v>
      </c>
      <c r="AC323" s="608">
        <f t="shared" si="210"/>
        <v>-127</v>
      </c>
      <c r="AD323" s="608">
        <f t="shared" si="210"/>
        <v>-127</v>
      </c>
      <c r="AE323" s="608">
        <f t="shared" si="210"/>
        <v>-127</v>
      </c>
      <c r="AF323" s="608">
        <f t="shared" si="210"/>
        <v>-127</v>
      </c>
      <c r="AG323" s="608">
        <f t="shared" si="210"/>
        <v>-127</v>
      </c>
      <c r="AH323" s="608">
        <f t="shared" si="210"/>
        <v>-127</v>
      </c>
      <c r="AI323" s="608">
        <f t="shared" si="210"/>
        <v>-127</v>
      </c>
      <c r="AJ323" s="608">
        <f t="shared" si="210"/>
        <v>-127</v>
      </c>
      <c r="AK323" s="608">
        <f t="shared" si="210"/>
        <v>-127</v>
      </c>
      <c r="AL323" s="608">
        <f t="shared" si="210"/>
        <v>-127</v>
      </c>
      <c r="AM323" s="608">
        <f t="shared" si="210"/>
        <v>-127</v>
      </c>
      <c r="AN323" s="608">
        <f t="shared" si="210"/>
        <v>-127</v>
      </c>
      <c r="AO323" s="652">
        <f t="shared" si="210"/>
        <v>-127</v>
      </c>
    </row>
    <row r="324" spans="1:41" s="584" customFormat="1" ht="12.75">
      <c r="A324" s="950"/>
      <c r="B324" s="941"/>
      <c r="C324" s="926"/>
      <c r="D324" s="922"/>
      <c r="E324" s="914"/>
      <c r="F324" s="902"/>
      <c r="G324" s="902"/>
      <c r="H324" s="902"/>
      <c r="I324" s="902"/>
      <c r="J324" s="641" t="s">
        <v>387</v>
      </c>
      <c r="K324" s="637">
        <f>+SUM(L324:R324)+SUM(S324:Y324)+SUM(Z324:AF324)+SUM(AG324:AM324)+SUM(AN324:AO324)</f>
        <v>127</v>
      </c>
      <c r="L324" s="607"/>
      <c r="M324" s="608"/>
      <c r="N324" s="631"/>
      <c r="O324" s="608">
        <v>127</v>
      </c>
      <c r="P324" s="608"/>
      <c r="Q324" s="608"/>
      <c r="R324" s="608"/>
      <c r="S324" s="608"/>
      <c r="T324" s="608"/>
      <c r="U324" s="608"/>
      <c r="V324" s="608"/>
      <c r="W324" s="608"/>
      <c r="X324" s="608"/>
      <c r="Y324" s="608"/>
      <c r="Z324" s="608"/>
      <c r="AA324" s="608"/>
      <c r="AB324" s="608"/>
      <c r="AC324" s="608"/>
      <c r="AD324" s="608"/>
      <c r="AE324" s="608"/>
      <c r="AF324" s="608"/>
      <c r="AG324" s="608"/>
      <c r="AH324" s="608"/>
      <c r="AI324" s="608"/>
      <c r="AJ324" s="608"/>
      <c r="AK324" s="608"/>
      <c r="AL324" s="608"/>
      <c r="AM324" s="608"/>
      <c r="AN324" s="608"/>
      <c r="AO324" s="631"/>
    </row>
    <row r="325" spans="1:41" s="584" customFormat="1" ht="12.75">
      <c r="A325" s="950"/>
      <c r="B325" s="946"/>
      <c r="C325" s="926"/>
      <c r="D325" s="923"/>
      <c r="E325" s="914"/>
      <c r="F325" s="902"/>
      <c r="G325" s="902"/>
      <c r="H325" s="902"/>
      <c r="I325" s="902"/>
      <c r="J325" s="641" t="s">
        <v>382</v>
      </c>
      <c r="K325" s="637">
        <f>+SUM(L325:R325)+SUM(S325:Y325)+SUM(Z325:AF325)+SUM(AG325:AM325)+SUM(AN325:AO325)</f>
        <v>25</v>
      </c>
      <c r="L325" s="642"/>
      <c r="M325" s="643"/>
      <c r="N325" s="644"/>
      <c r="O325" s="643"/>
      <c r="P325" s="643">
        <v>15</v>
      </c>
      <c r="Q325" s="643"/>
      <c r="R325" s="643">
        <v>10</v>
      </c>
      <c r="S325" s="643"/>
      <c r="T325" s="643"/>
      <c r="U325" s="643"/>
      <c r="V325" s="643"/>
      <c r="W325" s="643"/>
      <c r="X325" s="643"/>
      <c r="Y325" s="643"/>
      <c r="Z325" s="643"/>
      <c r="AA325" s="643"/>
      <c r="AB325" s="643"/>
      <c r="AC325" s="643"/>
      <c r="AD325" s="643"/>
      <c r="AE325" s="643"/>
      <c r="AF325" s="643"/>
      <c r="AG325" s="643"/>
      <c r="AH325" s="643"/>
      <c r="AI325" s="643"/>
      <c r="AJ325" s="643"/>
      <c r="AK325" s="643"/>
      <c r="AL325" s="643"/>
      <c r="AM325" s="643"/>
      <c r="AN325" s="643"/>
      <c r="AO325" s="644"/>
    </row>
    <row r="326" spans="1:41" s="584" customFormat="1" ht="14.25" customHeight="1">
      <c r="A326" s="951"/>
      <c r="B326" s="946"/>
      <c r="C326" s="927"/>
      <c r="D326" s="924"/>
      <c r="E326" s="915"/>
      <c r="F326" s="903"/>
      <c r="G326" s="903"/>
      <c r="H326" s="903"/>
      <c r="I326" s="903"/>
      <c r="J326" s="645" t="s">
        <v>392</v>
      </c>
      <c r="K326" s="646">
        <f>C322+K322-K325</f>
        <v>108</v>
      </c>
      <c r="L326" s="647">
        <f>+C322+L324-L325</f>
        <v>133</v>
      </c>
      <c r="M326" s="635">
        <f t="shared" ref="M326:AO326" si="211">+L326+M324-M325</f>
        <v>133</v>
      </c>
      <c r="N326" s="648">
        <f t="shared" si="211"/>
        <v>133</v>
      </c>
      <c r="O326" s="635">
        <f t="shared" si="211"/>
        <v>260</v>
      </c>
      <c r="P326" s="635">
        <f t="shared" si="211"/>
        <v>245</v>
      </c>
      <c r="Q326" s="635">
        <f t="shared" si="211"/>
        <v>245</v>
      </c>
      <c r="R326" s="635">
        <f t="shared" si="211"/>
        <v>235</v>
      </c>
      <c r="S326" s="635">
        <f t="shared" si="211"/>
        <v>235</v>
      </c>
      <c r="T326" s="635">
        <f t="shared" si="211"/>
        <v>235</v>
      </c>
      <c r="U326" s="635">
        <f t="shared" si="211"/>
        <v>235</v>
      </c>
      <c r="V326" s="635">
        <f t="shared" si="211"/>
        <v>235</v>
      </c>
      <c r="W326" s="635">
        <f t="shared" si="211"/>
        <v>235</v>
      </c>
      <c r="X326" s="635">
        <f t="shared" si="211"/>
        <v>235</v>
      </c>
      <c r="Y326" s="635">
        <f t="shared" si="211"/>
        <v>235</v>
      </c>
      <c r="Z326" s="635">
        <f t="shared" si="211"/>
        <v>235</v>
      </c>
      <c r="AA326" s="650">
        <f t="shared" si="211"/>
        <v>235</v>
      </c>
      <c r="AB326" s="635">
        <f t="shared" si="211"/>
        <v>235</v>
      </c>
      <c r="AC326" s="635">
        <f t="shared" si="211"/>
        <v>235</v>
      </c>
      <c r="AD326" s="635">
        <f t="shared" si="211"/>
        <v>235</v>
      </c>
      <c r="AE326" s="635">
        <f t="shared" si="211"/>
        <v>235</v>
      </c>
      <c r="AF326" s="635">
        <f t="shared" si="211"/>
        <v>235</v>
      </c>
      <c r="AG326" s="635">
        <f t="shared" si="211"/>
        <v>235</v>
      </c>
      <c r="AH326" s="635">
        <f t="shared" si="211"/>
        <v>235</v>
      </c>
      <c r="AI326" s="635">
        <f t="shared" si="211"/>
        <v>235</v>
      </c>
      <c r="AJ326" s="635">
        <f t="shared" si="211"/>
        <v>235</v>
      </c>
      <c r="AK326" s="635">
        <f t="shared" si="211"/>
        <v>235</v>
      </c>
      <c r="AL326" s="635">
        <f t="shared" si="211"/>
        <v>235</v>
      </c>
      <c r="AM326" s="635">
        <f t="shared" si="211"/>
        <v>235</v>
      </c>
      <c r="AN326" s="635">
        <f t="shared" si="211"/>
        <v>235</v>
      </c>
      <c r="AO326" s="648">
        <f t="shared" si="211"/>
        <v>235</v>
      </c>
    </row>
    <row r="327" spans="1:41" s="584" customFormat="1" ht="12.75">
      <c r="A327" s="949" t="s">
        <v>491</v>
      </c>
      <c r="B327" s="941" t="s">
        <v>492</v>
      </c>
      <c r="C327" s="925">
        <v>108</v>
      </c>
      <c r="D327" s="921">
        <f>+E327+K327-K329</f>
        <v>108</v>
      </c>
      <c r="E327" s="913">
        <f>+C327+G327-H327</f>
        <v>137</v>
      </c>
      <c r="F327" s="901">
        <f>K327-K329</f>
        <v>-29</v>
      </c>
      <c r="G327" s="901">
        <f>+SUM(L329:R329)+SUM(S329:Y329)+SUM(Z329:AF329)+SUM(AG329:AM329)+SUM(AN329:AO329)</f>
        <v>29</v>
      </c>
      <c r="H327" s="901">
        <f>+SUM(L330:R330)+SUM(S330:Y330)+SUM(Z330:AF330)+SUM(AG330:AM330)+SUM(AN330:AO330)</f>
        <v>0</v>
      </c>
      <c r="I327" s="901">
        <f t="shared" ref="I327" si="212">+H327/23</f>
        <v>0</v>
      </c>
      <c r="J327" s="636" t="s">
        <v>386</v>
      </c>
      <c r="K327" s="637">
        <f>+SUM(L327:R327)+SUM(S327:Y327)+SUM(Z327:AF327)+SUM(AG327:AM327)+SUM(AN327:AO327)</f>
        <v>0</v>
      </c>
      <c r="L327" s="638"/>
      <c r="M327" s="639"/>
      <c r="N327" s="640"/>
      <c r="O327" s="639"/>
      <c r="P327" s="639"/>
      <c r="Q327" s="639"/>
      <c r="R327" s="639"/>
      <c r="S327" s="639"/>
      <c r="T327" s="639"/>
      <c r="U327" s="639"/>
      <c r="V327" s="639"/>
      <c r="W327" s="639"/>
      <c r="X327" s="639"/>
      <c r="Y327" s="639"/>
      <c r="Z327" s="639"/>
      <c r="AA327" s="639"/>
      <c r="AB327" s="639"/>
      <c r="AC327" s="639"/>
      <c r="AD327" s="639"/>
      <c r="AE327" s="639"/>
      <c r="AF327" s="639"/>
      <c r="AG327" s="639"/>
      <c r="AH327" s="639"/>
      <c r="AI327" s="639"/>
      <c r="AJ327" s="639"/>
      <c r="AK327" s="639"/>
      <c r="AL327" s="639"/>
      <c r="AM327" s="639"/>
      <c r="AN327" s="639"/>
      <c r="AO327" s="640"/>
    </row>
    <row r="328" spans="1:41" s="584" customFormat="1" ht="12.75">
      <c r="A328" s="950"/>
      <c r="B328" s="941"/>
      <c r="C328" s="926"/>
      <c r="D328" s="922"/>
      <c r="E328" s="914"/>
      <c r="F328" s="902"/>
      <c r="G328" s="902"/>
      <c r="H328" s="902"/>
      <c r="I328" s="902"/>
      <c r="J328" s="641" t="s">
        <v>380</v>
      </c>
      <c r="K328" s="637">
        <f>+SUM(L328:R328)+SUM(S328:Y328)+SUM(Z328:AF328)+SUM(AG328:AM328)+SUM(AN328:AO328)</f>
        <v>-783</v>
      </c>
      <c r="L328" s="607">
        <f t="shared" ref="L328" si="213">+L327-L329</f>
        <v>0</v>
      </c>
      <c r="M328" s="608">
        <f t="shared" ref="M328:AO328" si="214">+L328+M327-M329</f>
        <v>0</v>
      </c>
      <c r="N328" s="608">
        <f t="shared" si="214"/>
        <v>0</v>
      </c>
      <c r="O328" s="608">
        <f t="shared" si="214"/>
        <v>-29</v>
      </c>
      <c r="P328" s="608">
        <f t="shared" si="214"/>
        <v>-29</v>
      </c>
      <c r="Q328" s="608">
        <f t="shared" si="214"/>
        <v>-29</v>
      </c>
      <c r="R328" s="608">
        <f t="shared" si="214"/>
        <v>-29</v>
      </c>
      <c r="S328" s="608">
        <f t="shared" si="214"/>
        <v>-29</v>
      </c>
      <c r="T328" s="608">
        <f t="shared" si="214"/>
        <v>-29</v>
      </c>
      <c r="U328" s="608">
        <f t="shared" si="214"/>
        <v>-29</v>
      </c>
      <c r="V328" s="608">
        <f t="shared" si="214"/>
        <v>-29</v>
      </c>
      <c r="W328" s="608">
        <f t="shared" si="214"/>
        <v>-29</v>
      </c>
      <c r="X328" s="608">
        <f t="shared" si="214"/>
        <v>-29</v>
      </c>
      <c r="Y328" s="608">
        <f t="shared" si="214"/>
        <v>-29</v>
      </c>
      <c r="Z328" s="608">
        <f t="shared" si="214"/>
        <v>-29</v>
      </c>
      <c r="AA328" s="649">
        <f t="shared" si="214"/>
        <v>-29</v>
      </c>
      <c r="AB328" s="608">
        <f t="shared" si="214"/>
        <v>-29</v>
      </c>
      <c r="AC328" s="608">
        <f t="shared" si="214"/>
        <v>-29</v>
      </c>
      <c r="AD328" s="608">
        <f t="shared" si="214"/>
        <v>-29</v>
      </c>
      <c r="AE328" s="608">
        <f t="shared" si="214"/>
        <v>-29</v>
      </c>
      <c r="AF328" s="608">
        <f t="shared" si="214"/>
        <v>-29</v>
      </c>
      <c r="AG328" s="608">
        <f t="shared" si="214"/>
        <v>-29</v>
      </c>
      <c r="AH328" s="608">
        <f t="shared" si="214"/>
        <v>-29</v>
      </c>
      <c r="AI328" s="608">
        <f t="shared" si="214"/>
        <v>-29</v>
      </c>
      <c r="AJ328" s="608">
        <f t="shared" si="214"/>
        <v>-29</v>
      </c>
      <c r="AK328" s="608">
        <f t="shared" si="214"/>
        <v>-29</v>
      </c>
      <c r="AL328" s="608">
        <f t="shared" si="214"/>
        <v>-29</v>
      </c>
      <c r="AM328" s="608">
        <f t="shared" si="214"/>
        <v>-29</v>
      </c>
      <c r="AN328" s="608">
        <f t="shared" si="214"/>
        <v>-29</v>
      </c>
      <c r="AO328" s="652">
        <f t="shared" si="214"/>
        <v>-29</v>
      </c>
    </row>
    <row r="329" spans="1:41" s="584" customFormat="1" ht="12.75">
      <c r="A329" s="950"/>
      <c r="B329" s="941"/>
      <c r="C329" s="926"/>
      <c r="D329" s="922"/>
      <c r="E329" s="914"/>
      <c r="F329" s="902"/>
      <c r="G329" s="902"/>
      <c r="H329" s="902"/>
      <c r="I329" s="902"/>
      <c r="J329" s="641" t="s">
        <v>387</v>
      </c>
      <c r="K329" s="637">
        <f>+SUM(L329:R329)+SUM(S329:Y329)+SUM(Z329:AF329)+SUM(AG329:AM329)+SUM(AN329:AO329)</f>
        <v>29</v>
      </c>
      <c r="L329" s="607"/>
      <c r="M329" s="608"/>
      <c r="N329" s="631"/>
      <c r="O329" s="608">
        <v>29</v>
      </c>
      <c r="P329" s="608"/>
      <c r="Q329" s="608"/>
      <c r="R329" s="608"/>
      <c r="S329" s="608"/>
      <c r="T329" s="608"/>
      <c r="U329" s="608"/>
      <c r="V329" s="608"/>
      <c r="W329" s="608"/>
      <c r="X329" s="608"/>
      <c r="Y329" s="608"/>
      <c r="Z329" s="608"/>
      <c r="AA329" s="608"/>
      <c r="AB329" s="608"/>
      <c r="AC329" s="608"/>
      <c r="AD329" s="608"/>
      <c r="AE329" s="608"/>
      <c r="AF329" s="608"/>
      <c r="AG329" s="608"/>
      <c r="AH329" s="608"/>
      <c r="AI329" s="608"/>
      <c r="AJ329" s="608"/>
      <c r="AK329" s="608"/>
      <c r="AL329" s="608"/>
      <c r="AM329" s="608"/>
      <c r="AN329" s="608"/>
      <c r="AO329" s="631"/>
    </row>
    <row r="330" spans="1:41" s="584" customFormat="1" ht="12.75">
      <c r="A330" s="950"/>
      <c r="B330" s="946"/>
      <c r="C330" s="926"/>
      <c r="D330" s="923"/>
      <c r="E330" s="914"/>
      <c r="F330" s="902"/>
      <c r="G330" s="902"/>
      <c r="H330" s="902"/>
      <c r="I330" s="902"/>
      <c r="J330" s="641" t="s">
        <v>382</v>
      </c>
      <c r="K330" s="637">
        <f>+SUM(L330:R330)+SUM(S330:Y330)+SUM(Z330:AF330)+SUM(AG330:AM330)+SUM(AN330:AO330)</f>
        <v>0</v>
      </c>
      <c r="L330" s="642"/>
      <c r="M330" s="643"/>
      <c r="N330" s="644"/>
      <c r="O330" s="643"/>
      <c r="P330" s="643"/>
      <c r="Q330" s="643"/>
      <c r="R330" s="643"/>
      <c r="S330" s="643"/>
      <c r="T330" s="643"/>
      <c r="U330" s="643"/>
      <c r="V330" s="643"/>
      <c r="W330" s="643"/>
      <c r="X330" s="643"/>
      <c r="Y330" s="643"/>
      <c r="Z330" s="643"/>
      <c r="AA330" s="643"/>
      <c r="AB330" s="643"/>
      <c r="AC330" s="643"/>
      <c r="AD330" s="643"/>
      <c r="AE330" s="643"/>
      <c r="AF330" s="643"/>
      <c r="AG330" s="643"/>
      <c r="AH330" s="643"/>
      <c r="AI330" s="643"/>
      <c r="AJ330" s="643"/>
      <c r="AK330" s="643"/>
      <c r="AL330" s="643"/>
      <c r="AM330" s="643"/>
      <c r="AN330" s="643"/>
      <c r="AO330" s="644"/>
    </row>
    <row r="331" spans="1:41" s="584" customFormat="1" ht="12.75">
      <c r="A331" s="951"/>
      <c r="B331" s="946"/>
      <c r="C331" s="927"/>
      <c r="D331" s="924"/>
      <c r="E331" s="915"/>
      <c r="F331" s="903"/>
      <c r="G331" s="903"/>
      <c r="H331" s="903"/>
      <c r="I331" s="903"/>
      <c r="J331" s="645" t="s">
        <v>392</v>
      </c>
      <c r="K331" s="646">
        <f>C327+K327-K330</f>
        <v>108</v>
      </c>
      <c r="L331" s="647">
        <f>+C327+L329-L330</f>
        <v>108</v>
      </c>
      <c r="M331" s="635">
        <f t="shared" ref="M331:AO331" si="215">+L331+M329-M330</f>
        <v>108</v>
      </c>
      <c r="N331" s="648">
        <f t="shared" si="215"/>
        <v>108</v>
      </c>
      <c r="O331" s="635">
        <f t="shared" si="215"/>
        <v>137</v>
      </c>
      <c r="P331" s="635">
        <f t="shared" si="215"/>
        <v>137</v>
      </c>
      <c r="Q331" s="635">
        <f t="shared" si="215"/>
        <v>137</v>
      </c>
      <c r="R331" s="635">
        <f t="shared" si="215"/>
        <v>137</v>
      </c>
      <c r="S331" s="635">
        <f t="shared" si="215"/>
        <v>137</v>
      </c>
      <c r="T331" s="635">
        <f t="shared" si="215"/>
        <v>137</v>
      </c>
      <c r="U331" s="635">
        <f t="shared" si="215"/>
        <v>137</v>
      </c>
      <c r="V331" s="635">
        <f t="shared" si="215"/>
        <v>137</v>
      </c>
      <c r="W331" s="635">
        <f t="shared" si="215"/>
        <v>137</v>
      </c>
      <c r="X331" s="635">
        <f t="shared" si="215"/>
        <v>137</v>
      </c>
      <c r="Y331" s="635">
        <f t="shared" si="215"/>
        <v>137</v>
      </c>
      <c r="Z331" s="635">
        <f t="shared" si="215"/>
        <v>137</v>
      </c>
      <c r="AA331" s="650">
        <f t="shared" si="215"/>
        <v>137</v>
      </c>
      <c r="AB331" s="635">
        <f t="shared" si="215"/>
        <v>137</v>
      </c>
      <c r="AC331" s="635">
        <f t="shared" si="215"/>
        <v>137</v>
      </c>
      <c r="AD331" s="635">
        <f t="shared" si="215"/>
        <v>137</v>
      </c>
      <c r="AE331" s="635">
        <f t="shared" si="215"/>
        <v>137</v>
      </c>
      <c r="AF331" s="635">
        <f t="shared" si="215"/>
        <v>137</v>
      </c>
      <c r="AG331" s="635">
        <f t="shared" si="215"/>
        <v>137</v>
      </c>
      <c r="AH331" s="635">
        <f t="shared" si="215"/>
        <v>137</v>
      </c>
      <c r="AI331" s="635">
        <f t="shared" si="215"/>
        <v>137</v>
      </c>
      <c r="AJ331" s="635">
        <f t="shared" si="215"/>
        <v>137</v>
      </c>
      <c r="AK331" s="635">
        <f t="shared" si="215"/>
        <v>137</v>
      </c>
      <c r="AL331" s="635">
        <f t="shared" si="215"/>
        <v>137</v>
      </c>
      <c r="AM331" s="635">
        <f t="shared" si="215"/>
        <v>137</v>
      </c>
      <c r="AN331" s="635">
        <f t="shared" si="215"/>
        <v>137</v>
      </c>
      <c r="AO331" s="648">
        <f t="shared" si="215"/>
        <v>137</v>
      </c>
    </row>
    <row r="332" spans="1:41" s="584" customFormat="1" ht="12.75">
      <c r="A332" s="949" t="s">
        <v>493</v>
      </c>
      <c r="B332" s="941" t="s">
        <v>494</v>
      </c>
      <c r="C332" s="925">
        <v>129</v>
      </c>
      <c r="D332" s="921">
        <f>+E332+K332-K334</f>
        <v>129</v>
      </c>
      <c r="E332" s="913">
        <f>+C332+G332-H332</f>
        <v>129</v>
      </c>
      <c r="F332" s="901">
        <f>+K332-K334</f>
        <v>0</v>
      </c>
      <c r="G332" s="901">
        <f>+SUM(L334:R334)+SUM(S334:Y334)+SUM(Z334:AF334)+SUM(AG334:AM334)+SUM(AN334:AO334)</f>
        <v>0</v>
      </c>
      <c r="H332" s="901">
        <f>+SUM(L335:R335)+SUM(S335:Y335)+SUM(Z335:AF335)+SUM(AG335:AM335)+SUM(AN335:AO335)</f>
        <v>0</v>
      </c>
      <c r="I332" s="901">
        <f t="shared" ref="I332" si="216">+H332/23</f>
        <v>0</v>
      </c>
      <c r="J332" s="636" t="s">
        <v>386</v>
      </c>
      <c r="K332" s="637">
        <f>+SUM(L332:R332)+SUM(S332:Y332)+SUM(Z332:AF332)+SUM(AG332:AM332)+SUM(AN332:AO332)</f>
        <v>0</v>
      </c>
      <c r="L332" s="638"/>
      <c r="M332" s="639"/>
      <c r="N332" s="640"/>
      <c r="O332" s="639"/>
      <c r="P332" s="639"/>
      <c r="Q332" s="639"/>
      <c r="R332" s="639"/>
      <c r="S332" s="639"/>
      <c r="T332" s="639"/>
      <c r="U332" s="639"/>
      <c r="V332" s="639"/>
      <c r="W332" s="639"/>
      <c r="X332" s="639"/>
      <c r="Y332" s="639"/>
      <c r="Z332" s="639"/>
      <c r="AA332" s="639"/>
      <c r="AB332" s="639"/>
      <c r="AC332" s="639"/>
      <c r="AD332" s="639"/>
      <c r="AE332" s="639"/>
      <c r="AF332" s="639"/>
      <c r="AG332" s="639"/>
      <c r="AH332" s="639"/>
      <c r="AI332" s="639"/>
      <c r="AJ332" s="639"/>
      <c r="AK332" s="639"/>
      <c r="AL332" s="639"/>
      <c r="AM332" s="639"/>
      <c r="AN332" s="639"/>
      <c r="AO332" s="640"/>
    </row>
    <row r="333" spans="1:41" s="584" customFormat="1" ht="12.75">
      <c r="A333" s="950"/>
      <c r="B333" s="941"/>
      <c r="C333" s="926"/>
      <c r="D333" s="922"/>
      <c r="E333" s="914"/>
      <c r="F333" s="902"/>
      <c r="G333" s="902"/>
      <c r="H333" s="902"/>
      <c r="I333" s="902"/>
      <c r="J333" s="641" t="s">
        <v>380</v>
      </c>
      <c r="K333" s="637">
        <f>+SUM(L333:R333)+SUM(S333:Y333)+SUM(Z333:AF333)+SUM(AG333:AM333)+SUM(AN333:AO333)</f>
        <v>0</v>
      </c>
      <c r="L333" s="607">
        <f t="shared" ref="L333" si="217">+L332-L334</f>
        <v>0</v>
      </c>
      <c r="M333" s="608">
        <f t="shared" ref="M333:AO333" si="218">+L333+M332-M334</f>
        <v>0</v>
      </c>
      <c r="N333" s="608">
        <f t="shared" si="218"/>
        <v>0</v>
      </c>
      <c r="O333" s="608">
        <f t="shared" si="218"/>
        <v>0</v>
      </c>
      <c r="P333" s="608">
        <f t="shared" si="218"/>
        <v>0</v>
      </c>
      <c r="Q333" s="608">
        <f t="shared" si="218"/>
        <v>0</v>
      </c>
      <c r="R333" s="608">
        <f t="shared" si="218"/>
        <v>0</v>
      </c>
      <c r="S333" s="608">
        <f t="shared" si="218"/>
        <v>0</v>
      </c>
      <c r="T333" s="608">
        <f t="shared" si="218"/>
        <v>0</v>
      </c>
      <c r="U333" s="608">
        <f t="shared" si="218"/>
        <v>0</v>
      </c>
      <c r="V333" s="608">
        <f t="shared" si="218"/>
        <v>0</v>
      </c>
      <c r="W333" s="608">
        <f t="shared" si="218"/>
        <v>0</v>
      </c>
      <c r="X333" s="608">
        <f t="shared" si="218"/>
        <v>0</v>
      </c>
      <c r="Y333" s="608">
        <f t="shared" si="218"/>
        <v>0</v>
      </c>
      <c r="Z333" s="608">
        <f t="shared" si="218"/>
        <v>0</v>
      </c>
      <c r="AA333" s="649">
        <f t="shared" si="218"/>
        <v>0</v>
      </c>
      <c r="AB333" s="608">
        <f t="shared" si="218"/>
        <v>0</v>
      </c>
      <c r="AC333" s="608">
        <f t="shared" si="218"/>
        <v>0</v>
      </c>
      <c r="AD333" s="608">
        <f t="shared" si="218"/>
        <v>0</v>
      </c>
      <c r="AE333" s="608">
        <f t="shared" si="218"/>
        <v>0</v>
      </c>
      <c r="AF333" s="608">
        <f t="shared" si="218"/>
        <v>0</v>
      </c>
      <c r="AG333" s="608">
        <f t="shared" si="218"/>
        <v>0</v>
      </c>
      <c r="AH333" s="608">
        <f t="shared" si="218"/>
        <v>0</v>
      </c>
      <c r="AI333" s="608">
        <f t="shared" si="218"/>
        <v>0</v>
      </c>
      <c r="AJ333" s="608">
        <f t="shared" si="218"/>
        <v>0</v>
      </c>
      <c r="AK333" s="608">
        <f t="shared" si="218"/>
        <v>0</v>
      </c>
      <c r="AL333" s="608">
        <f t="shared" si="218"/>
        <v>0</v>
      </c>
      <c r="AM333" s="608">
        <f t="shared" si="218"/>
        <v>0</v>
      </c>
      <c r="AN333" s="608">
        <f t="shared" si="218"/>
        <v>0</v>
      </c>
      <c r="AO333" s="652">
        <f t="shared" si="218"/>
        <v>0</v>
      </c>
    </row>
    <row r="334" spans="1:41" s="584" customFormat="1" ht="12.75">
      <c r="A334" s="950"/>
      <c r="B334" s="941"/>
      <c r="C334" s="926"/>
      <c r="D334" s="922"/>
      <c r="E334" s="914"/>
      <c r="F334" s="902"/>
      <c r="G334" s="902"/>
      <c r="H334" s="902"/>
      <c r="I334" s="902"/>
      <c r="J334" s="641" t="s">
        <v>387</v>
      </c>
      <c r="K334" s="637">
        <f>+SUM(L334:R334)+SUM(S334:Y334)+SUM(Z334:AF334)+SUM(AG334:AM334)+SUM(AN334:AO334)</f>
        <v>0</v>
      </c>
      <c r="L334" s="607"/>
      <c r="M334" s="608"/>
      <c r="N334" s="631"/>
      <c r="O334" s="608"/>
      <c r="P334" s="608"/>
      <c r="Q334" s="608"/>
      <c r="R334" s="608"/>
      <c r="S334" s="608"/>
      <c r="T334" s="608"/>
      <c r="U334" s="608"/>
      <c r="V334" s="608"/>
      <c r="W334" s="608"/>
      <c r="X334" s="608"/>
      <c r="Y334" s="608"/>
      <c r="Z334" s="608"/>
      <c r="AA334" s="608"/>
      <c r="AB334" s="608"/>
      <c r="AC334" s="608"/>
      <c r="AD334" s="608"/>
      <c r="AE334" s="608"/>
      <c r="AF334" s="608"/>
      <c r="AG334" s="608"/>
      <c r="AH334" s="608"/>
      <c r="AI334" s="608"/>
      <c r="AJ334" s="608"/>
      <c r="AK334" s="608"/>
      <c r="AL334" s="608"/>
      <c r="AM334" s="608"/>
      <c r="AN334" s="608"/>
      <c r="AO334" s="631"/>
    </row>
    <row r="335" spans="1:41" s="584" customFormat="1" ht="12.75">
      <c r="A335" s="950"/>
      <c r="B335" s="946"/>
      <c r="C335" s="926"/>
      <c r="D335" s="923"/>
      <c r="E335" s="914"/>
      <c r="F335" s="902"/>
      <c r="G335" s="902"/>
      <c r="H335" s="902"/>
      <c r="I335" s="902"/>
      <c r="J335" s="641" t="s">
        <v>382</v>
      </c>
      <c r="K335" s="637">
        <f>+SUM(L335:R335)+SUM(S335:Y335)+SUM(Z335:AF335)+SUM(AG335:AM335)+SUM(AN335:AO335)</f>
        <v>0</v>
      </c>
      <c r="L335" s="642"/>
      <c r="M335" s="643"/>
      <c r="N335" s="644"/>
      <c r="O335" s="643"/>
      <c r="P335" s="643"/>
      <c r="Q335" s="643"/>
      <c r="R335" s="643"/>
      <c r="S335" s="643"/>
      <c r="T335" s="643"/>
      <c r="U335" s="643"/>
      <c r="V335" s="643"/>
      <c r="W335" s="643"/>
      <c r="X335" s="643"/>
      <c r="Y335" s="643"/>
      <c r="Z335" s="643"/>
      <c r="AA335" s="643"/>
      <c r="AB335" s="643"/>
      <c r="AC335" s="643"/>
      <c r="AD335" s="643"/>
      <c r="AE335" s="643"/>
      <c r="AF335" s="643"/>
      <c r="AG335" s="643"/>
      <c r="AH335" s="643"/>
      <c r="AI335" s="643"/>
      <c r="AJ335" s="643"/>
      <c r="AK335" s="643"/>
      <c r="AL335" s="643"/>
      <c r="AM335" s="643"/>
      <c r="AN335" s="643"/>
      <c r="AO335" s="644"/>
    </row>
    <row r="336" spans="1:41" s="584" customFormat="1" ht="12.75">
      <c r="A336" s="951"/>
      <c r="B336" s="946"/>
      <c r="C336" s="927"/>
      <c r="D336" s="924"/>
      <c r="E336" s="915"/>
      <c r="F336" s="903"/>
      <c r="G336" s="903"/>
      <c r="H336" s="903"/>
      <c r="I336" s="903"/>
      <c r="J336" s="645" t="s">
        <v>392</v>
      </c>
      <c r="K336" s="646">
        <f>C332+K332-K335</f>
        <v>129</v>
      </c>
      <c r="L336" s="647">
        <f>+C332+L334-L335</f>
        <v>129</v>
      </c>
      <c r="M336" s="635">
        <f t="shared" ref="M336:AO336" si="219">+L336+M334-M335</f>
        <v>129</v>
      </c>
      <c r="N336" s="648">
        <f t="shared" si="219"/>
        <v>129</v>
      </c>
      <c r="O336" s="635">
        <f t="shared" si="219"/>
        <v>129</v>
      </c>
      <c r="P336" s="635">
        <f t="shared" si="219"/>
        <v>129</v>
      </c>
      <c r="Q336" s="635">
        <f t="shared" si="219"/>
        <v>129</v>
      </c>
      <c r="R336" s="635">
        <f t="shared" si="219"/>
        <v>129</v>
      </c>
      <c r="S336" s="635">
        <f t="shared" si="219"/>
        <v>129</v>
      </c>
      <c r="T336" s="635">
        <f t="shared" si="219"/>
        <v>129</v>
      </c>
      <c r="U336" s="635">
        <f t="shared" si="219"/>
        <v>129</v>
      </c>
      <c r="V336" s="635">
        <f t="shared" si="219"/>
        <v>129</v>
      </c>
      <c r="W336" s="635">
        <f t="shared" si="219"/>
        <v>129</v>
      </c>
      <c r="X336" s="635">
        <f t="shared" si="219"/>
        <v>129</v>
      </c>
      <c r="Y336" s="635">
        <f t="shared" si="219"/>
        <v>129</v>
      </c>
      <c r="Z336" s="635">
        <f t="shared" si="219"/>
        <v>129</v>
      </c>
      <c r="AA336" s="650">
        <f t="shared" si="219"/>
        <v>129</v>
      </c>
      <c r="AB336" s="635">
        <f t="shared" si="219"/>
        <v>129</v>
      </c>
      <c r="AC336" s="635">
        <f t="shared" si="219"/>
        <v>129</v>
      </c>
      <c r="AD336" s="635">
        <f t="shared" si="219"/>
        <v>129</v>
      </c>
      <c r="AE336" s="635">
        <f t="shared" si="219"/>
        <v>129</v>
      </c>
      <c r="AF336" s="635">
        <f t="shared" si="219"/>
        <v>129</v>
      </c>
      <c r="AG336" s="635">
        <f t="shared" si="219"/>
        <v>129</v>
      </c>
      <c r="AH336" s="635">
        <f t="shared" si="219"/>
        <v>129</v>
      </c>
      <c r="AI336" s="635">
        <f t="shared" si="219"/>
        <v>129</v>
      </c>
      <c r="AJ336" s="635">
        <f t="shared" si="219"/>
        <v>129</v>
      </c>
      <c r="AK336" s="635">
        <f t="shared" si="219"/>
        <v>129</v>
      </c>
      <c r="AL336" s="635">
        <f t="shared" si="219"/>
        <v>129</v>
      </c>
      <c r="AM336" s="635">
        <f t="shared" si="219"/>
        <v>129</v>
      </c>
      <c r="AN336" s="635">
        <f t="shared" si="219"/>
        <v>129</v>
      </c>
      <c r="AO336" s="648">
        <f t="shared" si="219"/>
        <v>129</v>
      </c>
    </row>
    <row r="337" spans="1:41" s="584" customFormat="1" ht="12.75">
      <c r="A337" s="949" t="s">
        <v>495</v>
      </c>
      <c r="B337" s="938" t="s">
        <v>318</v>
      </c>
      <c r="C337" s="925">
        <v>2</v>
      </c>
      <c r="D337" s="921">
        <f>+E337+K337-K339</f>
        <v>-49</v>
      </c>
      <c r="E337" s="913">
        <f>+C337+G337-H337</f>
        <v>11</v>
      </c>
      <c r="F337" s="901">
        <f>+K337-K339</f>
        <v>-60</v>
      </c>
      <c r="G337" s="901">
        <f>+SUM(L339:R339)+SUM(S339:Y339)+SUM(Z339:AF339)+SUM(AG339:AM339)+SUM(AN339:AO339)</f>
        <v>60</v>
      </c>
      <c r="H337" s="901">
        <f>+SUM(L340:R340)+SUM(S340:Y340)+SUM(Z340:AF340)+SUM(AG340:AM340)+SUM(AN340:AO340)</f>
        <v>51</v>
      </c>
      <c r="I337" s="901">
        <f t="shared" ref="I337" si="220">+H337/23</f>
        <v>2.2173913043478262</v>
      </c>
      <c r="J337" s="636" t="s">
        <v>386</v>
      </c>
      <c r="K337" s="637">
        <f>+SUM(L337:R337)+SUM(S337:Y337)+SUM(Z337:AF337)+SUM(AG337:AM337)+SUM(AN337:AO337)</f>
        <v>0</v>
      </c>
      <c r="L337" s="638"/>
      <c r="M337" s="639"/>
      <c r="N337" s="640"/>
      <c r="O337" s="639"/>
      <c r="P337" s="639"/>
      <c r="Q337" s="639"/>
      <c r="R337" s="639"/>
      <c r="S337" s="639"/>
      <c r="T337" s="639"/>
      <c r="U337" s="639"/>
      <c r="V337" s="639"/>
      <c r="W337" s="639"/>
      <c r="X337" s="639"/>
      <c r="Y337" s="639"/>
      <c r="Z337" s="639"/>
      <c r="AA337" s="639"/>
      <c r="AB337" s="639"/>
      <c r="AC337" s="639"/>
      <c r="AD337" s="639"/>
      <c r="AE337" s="639"/>
      <c r="AF337" s="639"/>
      <c r="AG337" s="639"/>
      <c r="AH337" s="639"/>
      <c r="AI337" s="639"/>
      <c r="AJ337" s="639"/>
      <c r="AK337" s="639"/>
      <c r="AL337" s="639"/>
      <c r="AM337" s="639"/>
      <c r="AN337" s="639"/>
      <c r="AO337" s="640"/>
    </row>
    <row r="338" spans="1:41" s="584" customFormat="1" ht="12.75">
      <c r="A338" s="950"/>
      <c r="B338" s="938"/>
      <c r="C338" s="926"/>
      <c r="D338" s="922"/>
      <c r="E338" s="914"/>
      <c r="F338" s="902"/>
      <c r="G338" s="902"/>
      <c r="H338" s="902"/>
      <c r="I338" s="902"/>
      <c r="J338" s="641" t="s">
        <v>380</v>
      </c>
      <c r="K338" s="637">
        <f>+SUM(L338:R338)+SUM(S338:Y338)+SUM(Z338:AF338)+SUM(AG338:AM338)+SUM(AN338:AO338)</f>
        <v>-1620</v>
      </c>
      <c r="L338" s="607">
        <f t="shared" ref="L338" si="221">+L337-L339</f>
        <v>-10</v>
      </c>
      <c r="M338" s="608">
        <f t="shared" ref="M338:Q338" si="222">+L338+M337-M339</f>
        <v>-20</v>
      </c>
      <c r="N338" s="608">
        <f t="shared" si="222"/>
        <v>-20</v>
      </c>
      <c r="O338" s="608">
        <f t="shared" si="222"/>
        <v>-30</v>
      </c>
      <c r="P338" s="608">
        <f t="shared" si="222"/>
        <v>-40</v>
      </c>
      <c r="Q338" s="608">
        <f t="shared" si="222"/>
        <v>-60</v>
      </c>
      <c r="R338" s="608">
        <f t="shared" ref="R338:AO338" si="223">+Q338+R337-R339</f>
        <v>-60</v>
      </c>
      <c r="S338" s="608">
        <f t="shared" si="223"/>
        <v>-60</v>
      </c>
      <c r="T338" s="608">
        <f t="shared" si="223"/>
        <v>-60</v>
      </c>
      <c r="U338" s="608">
        <f t="shared" si="223"/>
        <v>-60</v>
      </c>
      <c r="V338" s="608">
        <f t="shared" si="223"/>
        <v>-60</v>
      </c>
      <c r="W338" s="608">
        <f t="shared" si="223"/>
        <v>-60</v>
      </c>
      <c r="X338" s="608">
        <f t="shared" si="223"/>
        <v>-60</v>
      </c>
      <c r="Y338" s="608">
        <f t="shared" si="223"/>
        <v>-60</v>
      </c>
      <c r="Z338" s="608">
        <f t="shared" si="223"/>
        <v>-60</v>
      </c>
      <c r="AA338" s="649">
        <f t="shared" si="223"/>
        <v>-60</v>
      </c>
      <c r="AB338" s="608">
        <f t="shared" si="223"/>
        <v>-60</v>
      </c>
      <c r="AC338" s="608">
        <f t="shared" si="223"/>
        <v>-60</v>
      </c>
      <c r="AD338" s="608">
        <f t="shared" si="223"/>
        <v>-60</v>
      </c>
      <c r="AE338" s="608">
        <f t="shared" si="223"/>
        <v>-60</v>
      </c>
      <c r="AF338" s="608">
        <f t="shared" si="223"/>
        <v>-60</v>
      </c>
      <c r="AG338" s="608">
        <f t="shared" si="223"/>
        <v>-60</v>
      </c>
      <c r="AH338" s="608">
        <f t="shared" si="223"/>
        <v>-60</v>
      </c>
      <c r="AI338" s="608">
        <f t="shared" si="223"/>
        <v>-60</v>
      </c>
      <c r="AJ338" s="608">
        <f t="shared" si="223"/>
        <v>-60</v>
      </c>
      <c r="AK338" s="608">
        <f t="shared" si="223"/>
        <v>-60</v>
      </c>
      <c r="AL338" s="608">
        <f t="shared" si="223"/>
        <v>-60</v>
      </c>
      <c r="AM338" s="608">
        <f t="shared" si="223"/>
        <v>-60</v>
      </c>
      <c r="AN338" s="608">
        <f t="shared" si="223"/>
        <v>-60</v>
      </c>
      <c r="AO338" s="652">
        <f t="shared" si="223"/>
        <v>-60</v>
      </c>
    </row>
    <row r="339" spans="1:41" s="584" customFormat="1" ht="12.75">
      <c r="A339" s="950"/>
      <c r="B339" s="938"/>
      <c r="C339" s="926"/>
      <c r="D339" s="922"/>
      <c r="E339" s="914"/>
      <c r="F339" s="902"/>
      <c r="G339" s="902"/>
      <c r="H339" s="902"/>
      <c r="I339" s="902"/>
      <c r="J339" s="641" t="s">
        <v>387</v>
      </c>
      <c r="K339" s="637">
        <f>+SUM(L339:R339)+SUM(S339:Y339)+SUM(Z339:AF339)+SUM(AG339:AM339)+SUM(AN339:AO339)</f>
        <v>60</v>
      </c>
      <c r="L339" s="607">
        <v>10</v>
      </c>
      <c r="M339" s="608">
        <v>10</v>
      </c>
      <c r="N339" s="631"/>
      <c r="O339" s="608">
        <v>10</v>
      </c>
      <c r="P339" s="608">
        <v>10</v>
      </c>
      <c r="Q339" s="608">
        <v>20</v>
      </c>
      <c r="R339" s="608"/>
      <c r="S339" s="608"/>
      <c r="T339" s="608"/>
      <c r="U339" s="608"/>
      <c r="V339" s="608"/>
      <c r="W339" s="608"/>
      <c r="X339" s="608"/>
      <c r="Y339" s="608"/>
      <c r="Z339" s="608"/>
      <c r="AA339" s="608"/>
      <c r="AB339" s="608"/>
      <c r="AC339" s="608"/>
      <c r="AD339" s="608"/>
      <c r="AE339" s="608"/>
      <c r="AF339" s="608"/>
      <c r="AG339" s="608"/>
      <c r="AH339" s="608"/>
      <c r="AI339" s="608"/>
      <c r="AJ339" s="608"/>
      <c r="AK339" s="608"/>
      <c r="AL339" s="608"/>
      <c r="AM339" s="608"/>
      <c r="AN339" s="608"/>
      <c r="AO339" s="631"/>
    </row>
    <row r="340" spans="1:41" s="584" customFormat="1" ht="12.75">
      <c r="A340" s="950"/>
      <c r="B340" s="939"/>
      <c r="C340" s="926"/>
      <c r="D340" s="923"/>
      <c r="E340" s="914"/>
      <c r="F340" s="902"/>
      <c r="G340" s="902"/>
      <c r="H340" s="902"/>
      <c r="I340" s="902"/>
      <c r="J340" s="641" t="s">
        <v>382</v>
      </c>
      <c r="K340" s="637">
        <f>+SUM(L340:R340)+SUM(S340:Y340)+SUM(Z340:AF340)+SUM(AG340:AM340)+SUM(AN340:AO340)</f>
        <v>51</v>
      </c>
      <c r="L340" s="642">
        <f>6+4</f>
        <v>10</v>
      </c>
      <c r="M340" s="643">
        <v>1</v>
      </c>
      <c r="N340" s="644">
        <v>9</v>
      </c>
      <c r="O340" s="643">
        <v>10</v>
      </c>
      <c r="P340" s="643">
        <v>8</v>
      </c>
      <c r="Q340" s="643">
        <v>6</v>
      </c>
      <c r="R340" s="643">
        <v>7</v>
      </c>
      <c r="S340" s="643"/>
      <c r="T340" s="643"/>
      <c r="U340" s="643"/>
      <c r="V340" s="643"/>
      <c r="W340" s="643"/>
      <c r="X340" s="643"/>
      <c r="Y340" s="643"/>
      <c r="Z340" s="643"/>
      <c r="AA340" s="643"/>
      <c r="AB340" s="643"/>
      <c r="AC340" s="643"/>
      <c r="AD340" s="643"/>
      <c r="AE340" s="643"/>
      <c r="AF340" s="643"/>
      <c r="AG340" s="643"/>
      <c r="AH340" s="643"/>
      <c r="AI340" s="643"/>
      <c r="AJ340" s="643"/>
      <c r="AK340" s="643"/>
      <c r="AL340" s="643"/>
      <c r="AM340" s="643"/>
      <c r="AN340" s="643"/>
      <c r="AO340" s="644"/>
    </row>
    <row r="341" spans="1:41" s="584" customFormat="1" ht="12.75">
      <c r="A341" s="951"/>
      <c r="B341" s="939"/>
      <c r="C341" s="927"/>
      <c r="D341" s="924"/>
      <c r="E341" s="915"/>
      <c r="F341" s="903"/>
      <c r="G341" s="903"/>
      <c r="H341" s="903"/>
      <c r="I341" s="903"/>
      <c r="J341" s="645" t="s">
        <v>392</v>
      </c>
      <c r="K341" s="646">
        <f>C337+K337-K340</f>
        <v>-49</v>
      </c>
      <c r="L341" s="647">
        <f>+C337+L339-L340</f>
        <v>2</v>
      </c>
      <c r="M341" s="635">
        <f t="shared" ref="M341:AG341" si="224">+L341+M339-M340</f>
        <v>11</v>
      </c>
      <c r="N341" s="648">
        <f t="shared" si="224"/>
        <v>2</v>
      </c>
      <c r="O341" s="635">
        <f t="shared" si="224"/>
        <v>2</v>
      </c>
      <c r="P341" s="635">
        <f t="shared" si="224"/>
        <v>4</v>
      </c>
      <c r="Q341" s="635">
        <f t="shared" si="224"/>
        <v>18</v>
      </c>
      <c r="R341" s="635">
        <f t="shared" si="224"/>
        <v>11</v>
      </c>
      <c r="S341" s="635">
        <f t="shared" si="224"/>
        <v>11</v>
      </c>
      <c r="T341" s="635">
        <f t="shared" si="224"/>
        <v>11</v>
      </c>
      <c r="U341" s="635">
        <f t="shared" si="224"/>
        <v>11</v>
      </c>
      <c r="V341" s="635">
        <f t="shared" si="224"/>
        <v>11</v>
      </c>
      <c r="W341" s="635">
        <f t="shared" si="224"/>
        <v>11</v>
      </c>
      <c r="X341" s="635">
        <f t="shared" si="224"/>
        <v>11</v>
      </c>
      <c r="Y341" s="635">
        <f t="shared" si="224"/>
        <v>11</v>
      </c>
      <c r="Z341" s="635">
        <f t="shared" si="224"/>
        <v>11</v>
      </c>
      <c r="AA341" s="650">
        <f t="shared" si="224"/>
        <v>11</v>
      </c>
      <c r="AB341" s="635">
        <f t="shared" si="224"/>
        <v>11</v>
      </c>
      <c r="AC341" s="635">
        <f t="shared" si="224"/>
        <v>11</v>
      </c>
      <c r="AD341" s="635">
        <f t="shared" si="224"/>
        <v>11</v>
      </c>
      <c r="AE341" s="635">
        <f t="shared" si="224"/>
        <v>11</v>
      </c>
      <c r="AF341" s="635">
        <f t="shared" si="224"/>
        <v>11</v>
      </c>
      <c r="AG341" s="635">
        <f t="shared" si="224"/>
        <v>11</v>
      </c>
      <c r="AH341" s="635">
        <f t="shared" ref="AH341:AO341" si="225">+AG341+AH339-AH340</f>
        <v>11</v>
      </c>
      <c r="AI341" s="635">
        <f t="shared" si="225"/>
        <v>11</v>
      </c>
      <c r="AJ341" s="635">
        <f t="shared" si="225"/>
        <v>11</v>
      </c>
      <c r="AK341" s="635">
        <f t="shared" si="225"/>
        <v>11</v>
      </c>
      <c r="AL341" s="635">
        <f t="shared" si="225"/>
        <v>11</v>
      </c>
      <c r="AM341" s="635">
        <f t="shared" si="225"/>
        <v>11</v>
      </c>
      <c r="AN341" s="635">
        <f t="shared" si="225"/>
        <v>11</v>
      </c>
      <c r="AO341" s="648">
        <f t="shared" si="225"/>
        <v>11</v>
      </c>
    </row>
    <row r="342" spans="1:41" s="584" customFormat="1" ht="12.75">
      <c r="A342" s="949" t="s">
        <v>496</v>
      </c>
      <c r="B342" s="938" t="s">
        <v>312</v>
      </c>
      <c r="C342" s="925">
        <v>487</v>
      </c>
      <c r="D342" s="921">
        <f>+E342+K342-K344</f>
        <v>443</v>
      </c>
      <c r="E342" s="913">
        <f>+C342+G342-H342</f>
        <v>552</v>
      </c>
      <c r="F342" s="901">
        <f>+K342-K344</f>
        <v>-109</v>
      </c>
      <c r="G342" s="901">
        <f>+SUM(L344:R344)+SUM(S344:Y344)+SUM(Z344:AF344)+SUM(AG344:AM344)+SUM(AN344:AO344)</f>
        <v>109</v>
      </c>
      <c r="H342" s="901">
        <f>+SUM(L345:R345)+SUM(S345:Y345)+SUM(Z345:AF345)+SUM(AG345:AM345)+SUM(AN345:AO345)</f>
        <v>44</v>
      </c>
      <c r="I342" s="901">
        <f t="shared" ref="I342" si="226">+H342/23</f>
        <v>1.9130434782608696</v>
      </c>
      <c r="J342" s="636" t="s">
        <v>386</v>
      </c>
      <c r="K342" s="637">
        <f>+SUM(L342:R342)+SUM(S342:Y342)+SUM(Z342:AF342)+SUM(AG342:AM342)+SUM(AN342:AO342)</f>
        <v>0</v>
      </c>
      <c r="L342" s="638"/>
      <c r="M342" s="639"/>
      <c r="N342" s="640"/>
      <c r="O342" s="639"/>
      <c r="P342" s="639"/>
      <c r="Q342" s="639"/>
      <c r="R342" s="639"/>
      <c r="S342" s="639"/>
      <c r="T342" s="639"/>
      <c r="U342" s="639"/>
      <c r="V342" s="639"/>
      <c r="W342" s="639"/>
      <c r="X342" s="639"/>
      <c r="Y342" s="639"/>
      <c r="Z342" s="639"/>
      <c r="AA342" s="639"/>
      <c r="AB342" s="639"/>
      <c r="AC342" s="639"/>
      <c r="AD342" s="639"/>
      <c r="AE342" s="639"/>
      <c r="AF342" s="639"/>
      <c r="AG342" s="639"/>
      <c r="AH342" s="639"/>
      <c r="AI342" s="639"/>
      <c r="AJ342" s="639"/>
      <c r="AK342" s="639"/>
      <c r="AL342" s="639"/>
      <c r="AM342" s="639"/>
      <c r="AN342" s="639"/>
      <c r="AO342" s="640"/>
    </row>
    <row r="343" spans="1:41" s="584" customFormat="1" ht="12.75">
      <c r="A343" s="950"/>
      <c r="B343" s="938"/>
      <c r="C343" s="926"/>
      <c r="D343" s="922"/>
      <c r="E343" s="914"/>
      <c r="F343" s="902"/>
      <c r="G343" s="902"/>
      <c r="H343" s="902"/>
      <c r="I343" s="902"/>
      <c r="J343" s="641" t="s">
        <v>380</v>
      </c>
      <c r="K343" s="637">
        <f>+SUM(L343:R343)+SUM(S343:Y343)+SUM(Z343:AF343)+SUM(AG343:AM343)+SUM(AN343:AO343)</f>
        <v>-2834</v>
      </c>
      <c r="L343" s="607">
        <f t="shared" ref="L343" si="227">+L342-L344</f>
        <v>0</v>
      </c>
      <c r="M343" s="608">
        <f t="shared" ref="M343:AO343" si="228">+L343+M342-M344</f>
        <v>0</v>
      </c>
      <c r="N343" s="608">
        <f t="shared" si="228"/>
        <v>0</v>
      </c>
      <c r="O343" s="608">
        <f t="shared" si="228"/>
        <v>0</v>
      </c>
      <c r="P343" s="608">
        <f t="shared" si="228"/>
        <v>-109</v>
      </c>
      <c r="Q343" s="608">
        <f t="shared" si="228"/>
        <v>-109</v>
      </c>
      <c r="R343" s="608">
        <f t="shared" si="228"/>
        <v>-109</v>
      </c>
      <c r="S343" s="608">
        <f t="shared" si="228"/>
        <v>-109</v>
      </c>
      <c r="T343" s="608">
        <f t="shared" si="228"/>
        <v>-109</v>
      </c>
      <c r="U343" s="608">
        <f t="shared" si="228"/>
        <v>-109</v>
      </c>
      <c r="V343" s="608">
        <f t="shared" si="228"/>
        <v>-109</v>
      </c>
      <c r="W343" s="608">
        <f t="shared" si="228"/>
        <v>-109</v>
      </c>
      <c r="X343" s="608">
        <f t="shared" si="228"/>
        <v>-109</v>
      </c>
      <c r="Y343" s="608">
        <f t="shared" si="228"/>
        <v>-109</v>
      </c>
      <c r="Z343" s="608">
        <f t="shared" si="228"/>
        <v>-109</v>
      </c>
      <c r="AA343" s="649">
        <f t="shared" si="228"/>
        <v>-109</v>
      </c>
      <c r="AB343" s="608">
        <f t="shared" si="228"/>
        <v>-109</v>
      </c>
      <c r="AC343" s="608">
        <f t="shared" si="228"/>
        <v>-109</v>
      </c>
      <c r="AD343" s="608">
        <f t="shared" si="228"/>
        <v>-109</v>
      </c>
      <c r="AE343" s="608">
        <f t="shared" si="228"/>
        <v>-109</v>
      </c>
      <c r="AF343" s="608">
        <f t="shared" si="228"/>
        <v>-109</v>
      </c>
      <c r="AG343" s="608">
        <f t="shared" si="228"/>
        <v>-109</v>
      </c>
      <c r="AH343" s="608">
        <f t="shared" si="228"/>
        <v>-109</v>
      </c>
      <c r="AI343" s="608">
        <f t="shared" si="228"/>
        <v>-109</v>
      </c>
      <c r="AJ343" s="608">
        <f t="shared" si="228"/>
        <v>-109</v>
      </c>
      <c r="AK343" s="608">
        <f t="shared" si="228"/>
        <v>-109</v>
      </c>
      <c r="AL343" s="608">
        <f t="shared" si="228"/>
        <v>-109</v>
      </c>
      <c r="AM343" s="608">
        <f t="shared" si="228"/>
        <v>-109</v>
      </c>
      <c r="AN343" s="608">
        <f t="shared" si="228"/>
        <v>-109</v>
      </c>
      <c r="AO343" s="652">
        <f t="shared" si="228"/>
        <v>-109</v>
      </c>
    </row>
    <row r="344" spans="1:41" s="584" customFormat="1" ht="12.75">
      <c r="A344" s="950"/>
      <c r="B344" s="938"/>
      <c r="C344" s="926"/>
      <c r="D344" s="922"/>
      <c r="E344" s="914"/>
      <c r="F344" s="902"/>
      <c r="G344" s="902"/>
      <c r="H344" s="902"/>
      <c r="I344" s="902"/>
      <c r="J344" s="641" t="s">
        <v>387</v>
      </c>
      <c r="K344" s="637">
        <f>+SUM(L344:R344)+SUM(S344:Y344)+SUM(Z344:AF344)+SUM(AG344:AM344)+SUM(AN344:AO344)</f>
        <v>109</v>
      </c>
      <c r="L344" s="607"/>
      <c r="M344" s="608"/>
      <c r="N344" s="631"/>
      <c r="O344" s="608"/>
      <c r="P344" s="608">
        <v>109</v>
      </c>
      <c r="Q344" s="608"/>
      <c r="R344" s="608"/>
      <c r="S344" s="608"/>
      <c r="T344" s="608"/>
      <c r="U344" s="608"/>
      <c r="V344" s="608"/>
      <c r="W344" s="608"/>
      <c r="X344" s="608"/>
      <c r="Y344" s="608"/>
      <c r="Z344" s="608"/>
      <c r="AA344" s="608"/>
      <c r="AB344" s="608"/>
      <c r="AC344" s="608"/>
      <c r="AD344" s="608"/>
      <c r="AE344" s="608"/>
      <c r="AF344" s="608"/>
      <c r="AG344" s="608"/>
      <c r="AH344" s="608"/>
      <c r="AI344" s="608"/>
      <c r="AJ344" s="608"/>
      <c r="AK344" s="608"/>
      <c r="AL344" s="608"/>
      <c r="AM344" s="608"/>
      <c r="AN344" s="608"/>
      <c r="AO344" s="631"/>
    </row>
    <row r="345" spans="1:41" s="584" customFormat="1" ht="12.75">
      <c r="A345" s="950"/>
      <c r="B345" s="939"/>
      <c r="C345" s="926"/>
      <c r="D345" s="923"/>
      <c r="E345" s="914"/>
      <c r="F345" s="902"/>
      <c r="G345" s="902"/>
      <c r="H345" s="902"/>
      <c r="I345" s="902"/>
      <c r="J345" s="641" t="s">
        <v>382</v>
      </c>
      <c r="K345" s="637">
        <f>+SUM(L345:R345)+SUM(S345:Y345)+SUM(Z345:AF345)+SUM(AG345:AM345)+SUM(AN345:AO345)</f>
        <v>44</v>
      </c>
      <c r="L345" s="642">
        <f>5+8</f>
        <v>13</v>
      </c>
      <c r="M345" s="643"/>
      <c r="N345" s="644">
        <v>4</v>
      </c>
      <c r="O345" s="643">
        <v>5</v>
      </c>
      <c r="P345" s="643">
        <v>5</v>
      </c>
      <c r="Q345" s="643">
        <v>5</v>
      </c>
      <c r="R345" s="643">
        <v>12</v>
      </c>
      <c r="S345" s="643"/>
      <c r="T345" s="643"/>
      <c r="U345" s="643"/>
      <c r="V345" s="643"/>
      <c r="W345" s="643"/>
      <c r="X345" s="643"/>
      <c r="Y345" s="643"/>
      <c r="Z345" s="643"/>
      <c r="AA345" s="643"/>
      <c r="AB345" s="643"/>
      <c r="AC345" s="643"/>
      <c r="AD345" s="643"/>
      <c r="AE345" s="643"/>
      <c r="AF345" s="643"/>
      <c r="AG345" s="643"/>
      <c r="AH345" s="643"/>
      <c r="AI345" s="643"/>
      <c r="AJ345" s="643"/>
      <c r="AK345" s="643"/>
      <c r="AL345" s="643"/>
      <c r="AM345" s="643"/>
      <c r="AN345" s="643"/>
      <c r="AO345" s="644"/>
    </row>
    <row r="346" spans="1:41" s="584" customFormat="1" ht="12.75">
      <c r="A346" s="951"/>
      <c r="B346" s="939"/>
      <c r="C346" s="927"/>
      <c r="D346" s="924"/>
      <c r="E346" s="915"/>
      <c r="F346" s="903"/>
      <c r="G346" s="903"/>
      <c r="H346" s="903"/>
      <c r="I346" s="903"/>
      <c r="J346" s="645" t="s">
        <v>392</v>
      </c>
      <c r="K346" s="646">
        <f>C342+K342-K344</f>
        <v>378</v>
      </c>
      <c r="L346" s="647">
        <f>+C342+L344-L345</f>
        <v>474</v>
      </c>
      <c r="M346" s="635">
        <f t="shared" ref="M346:AG346" si="229">+L346+M344-M345</f>
        <v>474</v>
      </c>
      <c r="N346" s="648">
        <f t="shared" si="229"/>
        <v>470</v>
      </c>
      <c r="O346" s="635">
        <f t="shared" si="229"/>
        <v>465</v>
      </c>
      <c r="P346" s="635">
        <f t="shared" si="229"/>
        <v>569</v>
      </c>
      <c r="Q346" s="635">
        <f t="shared" si="229"/>
        <v>564</v>
      </c>
      <c r="R346" s="635">
        <f t="shared" si="229"/>
        <v>552</v>
      </c>
      <c r="S346" s="635">
        <f t="shared" si="229"/>
        <v>552</v>
      </c>
      <c r="T346" s="635">
        <f t="shared" si="229"/>
        <v>552</v>
      </c>
      <c r="U346" s="635">
        <f t="shared" si="229"/>
        <v>552</v>
      </c>
      <c r="V346" s="635">
        <f t="shared" si="229"/>
        <v>552</v>
      </c>
      <c r="W346" s="635">
        <f t="shared" si="229"/>
        <v>552</v>
      </c>
      <c r="X346" s="635">
        <f t="shared" si="229"/>
        <v>552</v>
      </c>
      <c r="Y346" s="635">
        <f t="shared" si="229"/>
        <v>552</v>
      </c>
      <c r="Z346" s="635">
        <f t="shared" si="229"/>
        <v>552</v>
      </c>
      <c r="AA346" s="650">
        <f t="shared" si="229"/>
        <v>552</v>
      </c>
      <c r="AB346" s="635">
        <f t="shared" si="229"/>
        <v>552</v>
      </c>
      <c r="AC346" s="635">
        <f t="shared" si="229"/>
        <v>552</v>
      </c>
      <c r="AD346" s="635">
        <f t="shared" si="229"/>
        <v>552</v>
      </c>
      <c r="AE346" s="635">
        <f t="shared" si="229"/>
        <v>552</v>
      </c>
      <c r="AF346" s="635">
        <f t="shared" si="229"/>
        <v>552</v>
      </c>
      <c r="AG346" s="635">
        <f t="shared" si="229"/>
        <v>552</v>
      </c>
      <c r="AH346" s="635">
        <f t="shared" ref="AH346:AO346" si="230">+AG346+AH344-AH345</f>
        <v>552</v>
      </c>
      <c r="AI346" s="635">
        <f t="shared" si="230"/>
        <v>552</v>
      </c>
      <c r="AJ346" s="635">
        <f t="shared" si="230"/>
        <v>552</v>
      </c>
      <c r="AK346" s="635">
        <f t="shared" si="230"/>
        <v>552</v>
      </c>
      <c r="AL346" s="635">
        <f t="shared" si="230"/>
        <v>552</v>
      </c>
      <c r="AM346" s="635">
        <f t="shared" si="230"/>
        <v>552</v>
      </c>
      <c r="AN346" s="635">
        <f t="shared" si="230"/>
        <v>552</v>
      </c>
      <c r="AO346" s="648">
        <f t="shared" si="230"/>
        <v>552</v>
      </c>
    </row>
    <row r="347" spans="1:41" s="584" customFormat="1" ht="12.75">
      <c r="A347" s="949" t="s">
        <v>497</v>
      </c>
      <c r="B347" s="938" t="s">
        <v>313</v>
      </c>
      <c r="C347" s="925">
        <v>47</v>
      </c>
      <c r="D347" s="921">
        <f>+E347+K347-K349</f>
        <v>40</v>
      </c>
      <c r="E347" s="913">
        <f>+C347+G347-H347</f>
        <v>42</v>
      </c>
      <c r="F347" s="901">
        <f>+K347-K349</f>
        <v>-2</v>
      </c>
      <c r="G347" s="901">
        <f>+SUM(L349:R349)+SUM(S349:Y349)+SUM(Z349:AF349)+SUM(AG349:AM349)+SUM(AN349:AO349)</f>
        <v>2</v>
      </c>
      <c r="H347" s="901">
        <f>+SUM(L350:R350)+SUM(S350:Y350)+SUM(Z350:AF350)+SUM(AG350:AM350)+SUM(AN350:AO350)</f>
        <v>7</v>
      </c>
      <c r="I347" s="901">
        <f t="shared" ref="I347" si="231">+H347/23</f>
        <v>0.30434782608695654</v>
      </c>
      <c r="J347" s="636" t="s">
        <v>386</v>
      </c>
      <c r="K347" s="637">
        <f>+SUM(L347:R347)+SUM(S347:Y347)+SUM(Z347:AF347)+SUM(AG347:AM347)+SUM(AN347:AO347)</f>
        <v>0</v>
      </c>
      <c r="L347" s="638"/>
      <c r="M347" s="639"/>
      <c r="N347" s="640"/>
      <c r="O347" s="639"/>
      <c r="P347" s="639"/>
      <c r="Q347" s="639"/>
      <c r="R347" s="639"/>
      <c r="S347" s="639"/>
      <c r="T347" s="639"/>
      <c r="U347" s="639"/>
      <c r="V347" s="639"/>
      <c r="W347" s="639"/>
      <c r="X347" s="639"/>
      <c r="Y347" s="639"/>
      <c r="Z347" s="639"/>
      <c r="AA347" s="639"/>
      <c r="AB347" s="639"/>
      <c r="AC347" s="639"/>
      <c r="AD347" s="639"/>
      <c r="AE347" s="639"/>
      <c r="AF347" s="639"/>
      <c r="AG347" s="639"/>
      <c r="AH347" s="639"/>
      <c r="AI347" s="639"/>
      <c r="AJ347" s="639"/>
      <c r="AK347" s="639"/>
      <c r="AL347" s="639"/>
      <c r="AM347" s="639"/>
      <c r="AN347" s="639"/>
      <c r="AO347" s="640"/>
    </row>
    <row r="348" spans="1:41" s="584" customFormat="1" ht="12.75">
      <c r="A348" s="950"/>
      <c r="B348" s="938"/>
      <c r="C348" s="926"/>
      <c r="D348" s="922"/>
      <c r="E348" s="914"/>
      <c r="F348" s="902"/>
      <c r="G348" s="902"/>
      <c r="H348" s="902"/>
      <c r="I348" s="902"/>
      <c r="J348" s="641" t="s">
        <v>380</v>
      </c>
      <c r="K348" s="637">
        <f>+SUM(L348:R348)+SUM(S348:Y348)+SUM(Z348:AF348)+SUM(AG348:AM348)+SUM(AN348:AO348)</f>
        <v>-54</v>
      </c>
      <c r="L348" s="607">
        <f t="shared" ref="L348" si="232">+L347-L349</f>
        <v>0</v>
      </c>
      <c r="M348" s="608">
        <f t="shared" ref="M348:AO348" si="233">+L348+M347-M349</f>
        <v>0</v>
      </c>
      <c r="N348" s="608">
        <f t="shared" si="233"/>
        <v>0</v>
      </c>
      <c r="O348" s="608">
        <f t="shared" si="233"/>
        <v>-2</v>
      </c>
      <c r="P348" s="608">
        <f t="shared" si="233"/>
        <v>-2</v>
      </c>
      <c r="Q348" s="608">
        <f t="shared" si="233"/>
        <v>-2</v>
      </c>
      <c r="R348" s="608">
        <f t="shared" si="233"/>
        <v>-2</v>
      </c>
      <c r="S348" s="608">
        <f t="shared" si="233"/>
        <v>-2</v>
      </c>
      <c r="T348" s="608">
        <f t="shared" si="233"/>
        <v>-2</v>
      </c>
      <c r="U348" s="608">
        <f t="shared" si="233"/>
        <v>-2</v>
      </c>
      <c r="V348" s="608">
        <f t="shared" si="233"/>
        <v>-2</v>
      </c>
      <c r="W348" s="608">
        <f t="shared" si="233"/>
        <v>-2</v>
      </c>
      <c r="X348" s="608">
        <f t="shared" si="233"/>
        <v>-2</v>
      </c>
      <c r="Y348" s="608">
        <f t="shared" si="233"/>
        <v>-2</v>
      </c>
      <c r="Z348" s="608">
        <f t="shared" si="233"/>
        <v>-2</v>
      </c>
      <c r="AA348" s="649">
        <f t="shared" si="233"/>
        <v>-2</v>
      </c>
      <c r="AB348" s="608">
        <f t="shared" si="233"/>
        <v>-2</v>
      </c>
      <c r="AC348" s="608">
        <f t="shared" si="233"/>
        <v>-2</v>
      </c>
      <c r="AD348" s="608">
        <f t="shared" si="233"/>
        <v>-2</v>
      </c>
      <c r="AE348" s="608">
        <f t="shared" si="233"/>
        <v>-2</v>
      </c>
      <c r="AF348" s="608">
        <f t="shared" si="233"/>
        <v>-2</v>
      </c>
      <c r="AG348" s="608">
        <f t="shared" si="233"/>
        <v>-2</v>
      </c>
      <c r="AH348" s="608">
        <f t="shared" si="233"/>
        <v>-2</v>
      </c>
      <c r="AI348" s="608">
        <f t="shared" si="233"/>
        <v>-2</v>
      </c>
      <c r="AJ348" s="608">
        <f t="shared" si="233"/>
        <v>-2</v>
      </c>
      <c r="AK348" s="608">
        <f t="shared" si="233"/>
        <v>-2</v>
      </c>
      <c r="AL348" s="608">
        <f t="shared" si="233"/>
        <v>-2</v>
      </c>
      <c r="AM348" s="608">
        <f t="shared" si="233"/>
        <v>-2</v>
      </c>
      <c r="AN348" s="608">
        <f t="shared" si="233"/>
        <v>-2</v>
      </c>
      <c r="AO348" s="652">
        <f t="shared" si="233"/>
        <v>-2</v>
      </c>
    </row>
    <row r="349" spans="1:41" s="584" customFormat="1" ht="12.75">
      <c r="A349" s="950"/>
      <c r="B349" s="938"/>
      <c r="C349" s="926"/>
      <c r="D349" s="922"/>
      <c r="E349" s="914"/>
      <c r="F349" s="902"/>
      <c r="G349" s="902"/>
      <c r="H349" s="902"/>
      <c r="I349" s="902"/>
      <c r="J349" s="641" t="s">
        <v>387</v>
      </c>
      <c r="K349" s="637">
        <f>+SUM(L349:R349)+SUM(S349:Y349)+SUM(Z349:AF349)+SUM(AG349:AM349)+SUM(AN349:AO349)</f>
        <v>2</v>
      </c>
      <c r="L349" s="607"/>
      <c r="M349" s="608"/>
      <c r="N349" s="631"/>
      <c r="O349" s="608">
        <v>2</v>
      </c>
      <c r="P349" s="608"/>
      <c r="Q349" s="608"/>
      <c r="R349" s="608"/>
      <c r="S349" s="608"/>
      <c r="T349" s="608"/>
      <c r="U349" s="608"/>
      <c r="V349" s="608"/>
      <c r="W349" s="608"/>
      <c r="X349" s="608"/>
      <c r="Y349" s="608"/>
      <c r="Z349" s="608"/>
      <c r="AA349" s="608"/>
      <c r="AB349" s="608"/>
      <c r="AC349" s="608"/>
      <c r="AD349" s="608"/>
      <c r="AE349" s="608"/>
      <c r="AF349" s="608"/>
      <c r="AG349" s="608"/>
      <c r="AH349" s="608"/>
      <c r="AI349" s="608"/>
      <c r="AJ349" s="608"/>
      <c r="AK349" s="608"/>
      <c r="AL349" s="608"/>
      <c r="AM349" s="608"/>
      <c r="AN349" s="608"/>
      <c r="AO349" s="631"/>
    </row>
    <row r="350" spans="1:41" s="584" customFormat="1" ht="12.75">
      <c r="A350" s="950"/>
      <c r="B350" s="939"/>
      <c r="C350" s="926"/>
      <c r="D350" s="923"/>
      <c r="E350" s="914"/>
      <c r="F350" s="902"/>
      <c r="G350" s="902"/>
      <c r="H350" s="902"/>
      <c r="I350" s="902"/>
      <c r="J350" s="641" t="s">
        <v>382</v>
      </c>
      <c r="K350" s="637">
        <f>+SUM(L350:R350)+SUM(S350:Y350)+SUM(Z350:AF350)+SUM(AG350:AM350)+SUM(AN350:AO350)</f>
        <v>7</v>
      </c>
      <c r="L350" s="642"/>
      <c r="M350" s="643"/>
      <c r="N350" s="644">
        <v>2</v>
      </c>
      <c r="O350" s="643">
        <v>2</v>
      </c>
      <c r="P350" s="643">
        <v>2</v>
      </c>
      <c r="Q350" s="643"/>
      <c r="R350" s="643">
        <v>1</v>
      </c>
      <c r="S350" s="643"/>
      <c r="T350" s="643"/>
      <c r="U350" s="643"/>
      <c r="V350" s="643"/>
      <c r="W350" s="643"/>
      <c r="X350" s="643"/>
      <c r="Y350" s="643"/>
      <c r="Z350" s="643"/>
      <c r="AA350" s="643"/>
      <c r="AB350" s="643"/>
      <c r="AC350" s="643"/>
      <c r="AD350" s="643"/>
      <c r="AE350" s="643"/>
      <c r="AF350" s="643"/>
      <c r="AG350" s="643"/>
      <c r="AH350" s="643"/>
      <c r="AI350" s="643"/>
      <c r="AJ350" s="643"/>
      <c r="AK350" s="643"/>
      <c r="AL350" s="643"/>
      <c r="AM350" s="643"/>
      <c r="AN350" s="643"/>
      <c r="AO350" s="644"/>
    </row>
    <row r="351" spans="1:41" s="584" customFormat="1" ht="12.75">
      <c r="A351" s="951"/>
      <c r="B351" s="939"/>
      <c r="C351" s="927"/>
      <c r="D351" s="924"/>
      <c r="E351" s="915"/>
      <c r="F351" s="903"/>
      <c r="G351" s="903"/>
      <c r="H351" s="903"/>
      <c r="I351" s="903"/>
      <c r="J351" s="645" t="s">
        <v>392</v>
      </c>
      <c r="K351" s="646">
        <f>C347+K347-K350</f>
        <v>40</v>
      </c>
      <c r="L351" s="647">
        <f>+C347+L349-L350</f>
        <v>47</v>
      </c>
      <c r="M351" s="635">
        <f t="shared" ref="M351:AO351" si="234">+L351+M349-M350</f>
        <v>47</v>
      </c>
      <c r="N351" s="648">
        <f t="shared" si="234"/>
        <v>45</v>
      </c>
      <c r="O351" s="635">
        <f t="shared" si="234"/>
        <v>45</v>
      </c>
      <c r="P351" s="635">
        <f t="shared" si="234"/>
        <v>43</v>
      </c>
      <c r="Q351" s="635">
        <f t="shared" si="234"/>
        <v>43</v>
      </c>
      <c r="R351" s="635">
        <f t="shared" si="234"/>
        <v>42</v>
      </c>
      <c r="S351" s="635">
        <f t="shared" si="234"/>
        <v>42</v>
      </c>
      <c r="T351" s="635">
        <f t="shared" si="234"/>
        <v>42</v>
      </c>
      <c r="U351" s="635">
        <f t="shared" si="234"/>
        <v>42</v>
      </c>
      <c r="V351" s="635">
        <f t="shared" si="234"/>
        <v>42</v>
      </c>
      <c r="W351" s="635">
        <f t="shared" si="234"/>
        <v>42</v>
      </c>
      <c r="X351" s="635">
        <f t="shared" si="234"/>
        <v>42</v>
      </c>
      <c r="Y351" s="635">
        <f t="shared" si="234"/>
        <v>42</v>
      </c>
      <c r="Z351" s="635">
        <f t="shared" si="234"/>
        <v>42</v>
      </c>
      <c r="AA351" s="650">
        <f t="shared" si="234"/>
        <v>42</v>
      </c>
      <c r="AB351" s="635">
        <f t="shared" si="234"/>
        <v>42</v>
      </c>
      <c r="AC351" s="635">
        <f t="shared" si="234"/>
        <v>42</v>
      </c>
      <c r="AD351" s="635">
        <f t="shared" si="234"/>
        <v>42</v>
      </c>
      <c r="AE351" s="635">
        <f t="shared" si="234"/>
        <v>42</v>
      </c>
      <c r="AF351" s="635">
        <f t="shared" si="234"/>
        <v>42</v>
      </c>
      <c r="AG351" s="635">
        <f t="shared" si="234"/>
        <v>42</v>
      </c>
      <c r="AH351" s="635">
        <f t="shared" si="234"/>
        <v>42</v>
      </c>
      <c r="AI351" s="635">
        <f t="shared" si="234"/>
        <v>42</v>
      </c>
      <c r="AJ351" s="635">
        <f t="shared" si="234"/>
        <v>42</v>
      </c>
      <c r="AK351" s="635">
        <f t="shared" si="234"/>
        <v>42</v>
      </c>
      <c r="AL351" s="635">
        <f t="shared" si="234"/>
        <v>42</v>
      </c>
      <c r="AM351" s="635">
        <f t="shared" si="234"/>
        <v>42</v>
      </c>
      <c r="AN351" s="635">
        <f t="shared" si="234"/>
        <v>42</v>
      </c>
      <c r="AO351" s="648">
        <f t="shared" si="234"/>
        <v>42</v>
      </c>
    </row>
    <row r="352" spans="1:41" s="584" customFormat="1" ht="12.75">
      <c r="A352" s="949" t="s">
        <v>498</v>
      </c>
      <c r="B352" s="938" t="s">
        <v>319</v>
      </c>
      <c r="C352" s="925">
        <v>10</v>
      </c>
      <c r="D352" s="921">
        <f>+E352+K352-K354</f>
        <v>-136</v>
      </c>
      <c r="E352" s="913">
        <f>+C352+G352-H352</f>
        <v>84</v>
      </c>
      <c r="F352" s="901">
        <f>+K352-K354</f>
        <v>-220</v>
      </c>
      <c r="G352" s="901">
        <f>+SUM(L354:R354)+SUM(S354:Y354)+SUM(Z354:AF354)+SUM(AG354:AM354)+SUM(AN354:AO354)</f>
        <v>220</v>
      </c>
      <c r="H352" s="901">
        <f>+SUM(L355:R355)+SUM(S355:Y355)+SUM(Z355:AF355)+SUM(AG355:AM355)+SUM(AN355:AO355)</f>
        <v>146</v>
      </c>
      <c r="I352" s="901">
        <f t="shared" ref="I352" si="235">+H352/23</f>
        <v>6.3478260869565215</v>
      </c>
      <c r="J352" s="636" t="s">
        <v>386</v>
      </c>
      <c r="K352" s="637">
        <f>+SUM(L352:R352)+SUM(S352:Y352)+SUM(Z352:AF352)+SUM(AG352:AM352)+SUM(AN352:AO352)</f>
        <v>0</v>
      </c>
      <c r="L352" s="638"/>
      <c r="M352" s="639"/>
      <c r="N352" s="640"/>
      <c r="O352" s="639"/>
      <c r="P352" s="639"/>
      <c r="Q352" s="639"/>
      <c r="R352" s="639"/>
      <c r="S352" s="639"/>
      <c r="T352" s="639"/>
      <c r="U352" s="639"/>
      <c r="V352" s="639"/>
      <c r="W352" s="639"/>
      <c r="X352" s="639"/>
      <c r="Y352" s="639"/>
      <c r="Z352" s="639"/>
      <c r="AA352" s="639"/>
      <c r="AB352" s="639"/>
      <c r="AC352" s="639"/>
      <c r="AD352" s="639"/>
      <c r="AE352" s="639"/>
      <c r="AF352" s="639"/>
      <c r="AG352" s="639"/>
      <c r="AH352" s="639"/>
      <c r="AI352" s="639"/>
      <c r="AJ352" s="639"/>
      <c r="AK352" s="639"/>
      <c r="AL352" s="639"/>
      <c r="AM352" s="639"/>
      <c r="AN352" s="639"/>
      <c r="AO352" s="640"/>
    </row>
    <row r="353" spans="1:41" s="584" customFormat="1" ht="12.75">
      <c r="A353" s="950"/>
      <c r="B353" s="938"/>
      <c r="C353" s="926"/>
      <c r="D353" s="922"/>
      <c r="E353" s="914"/>
      <c r="F353" s="902"/>
      <c r="G353" s="902"/>
      <c r="H353" s="902"/>
      <c r="I353" s="902"/>
      <c r="J353" s="641" t="s">
        <v>380</v>
      </c>
      <c r="K353" s="637">
        <f>+SUM(L353:R353)+SUM(S353:Y353)+SUM(Z353:AF353)+SUM(AG353:AM353)+SUM(AN353:AO353)</f>
        <v>-5720</v>
      </c>
      <c r="L353" s="607">
        <f t="shared" ref="L353" si="236">+L352-L354</f>
        <v>0</v>
      </c>
      <c r="M353" s="608">
        <f t="shared" ref="M353:AO353" si="237">+L353+M352-M354</f>
        <v>0</v>
      </c>
      <c r="N353" s="608">
        <f t="shared" si="237"/>
        <v>-70</v>
      </c>
      <c r="O353" s="608">
        <f t="shared" si="237"/>
        <v>-70</v>
      </c>
      <c r="P353" s="608">
        <f t="shared" si="237"/>
        <v>-150</v>
      </c>
      <c r="Q353" s="608">
        <f t="shared" si="237"/>
        <v>-150</v>
      </c>
      <c r="R353" s="608">
        <f t="shared" si="237"/>
        <v>-220</v>
      </c>
      <c r="S353" s="608">
        <f t="shared" si="237"/>
        <v>-220</v>
      </c>
      <c r="T353" s="608">
        <f t="shared" si="237"/>
        <v>-220</v>
      </c>
      <c r="U353" s="608">
        <f t="shared" si="237"/>
        <v>-220</v>
      </c>
      <c r="V353" s="608">
        <f t="shared" si="237"/>
        <v>-220</v>
      </c>
      <c r="W353" s="608">
        <f t="shared" si="237"/>
        <v>-220</v>
      </c>
      <c r="X353" s="608">
        <f t="shared" si="237"/>
        <v>-220</v>
      </c>
      <c r="Y353" s="608">
        <f t="shared" si="237"/>
        <v>-220</v>
      </c>
      <c r="Z353" s="608">
        <f t="shared" si="237"/>
        <v>-220</v>
      </c>
      <c r="AA353" s="649">
        <f t="shared" si="237"/>
        <v>-220</v>
      </c>
      <c r="AB353" s="608">
        <f t="shared" si="237"/>
        <v>-220</v>
      </c>
      <c r="AC353" s="608">
        <f t="shared" si="237"/>
        <v>-220</v>
      </c>
      <c r="AD353" s="608">
        <f t="shared" si="237"/>
        <v>-220</v>
      </c>
      <c r="AE353" s="608">
        <f t="shared" si="237"/>
        <v>-220</v>
      </c>
      <c r="AF353" s="608">
        <f t="shared" si="237"/>
        <v>-220</v>
      </c>
      <c r="AG353" s="608">
        <f t="shared" si="237"/>
        <v>-220</v>
      </c>
      <c r="AH353" s="608">
        <f t="shared" si="237"/>
        <v>-220</v>
      </c>
      <c r="AI353" s="608">
        <f t="shared" si="237"/>
        <v>-220</v>
      </c>
      <c r="AJ353" s="608">
        <f t="shared" si="237"/>
        <v>-220</v>
      </c>
      <c r="AK353" s="608">
        <f t="shared" si="237"/>
        <v>-220</v>
      </c>
      <c r="AL353" s="608">
        <f t="shared" si="237"/>
        <v>-220</v>
      </c>
      <c r="AM353" s="608">
        <f t="shared" si="237"/>
        <v>-220</v>
      </c>
      <c r="AN353" s="608">
        <f t="shared" si="237"/>
        <v>-220</v>
      </c>
      <c r="AO353" s="652">
        <f t="shared" si="237"/>
        <v>-220</v>
      </c>
    </row>
    <row r="354" spans="1:41" s="584" customFormat="1" ht="12.75">
      <c r="A354" s="950"/>
      <c r="B354" s="938"/>
      <c r="C354" s="926"/>
      <c r="D354" s="922"/>
      <c r="E354" s="914"/>
      <c r="F354" s="902"/>
      <c r="G354" s="902"/>
      <c r="H354" s="902"/>
      <c r="I354" s="902"/>
      <c r="J354" s="641" t="s">
        <v>387</v>
      </c>
      <c r="K354" s="637">
        <f>+SUM(L354:R354)+SUM(S354:Y354)+SUM(Z354:AF354)+SUM(AG354:AM354)+SUM(AN354:AO354)</f>
        <v>220</v>
      </c>
      <c r="L354" s="607"/>
      <c r="M354" s="608"/>
      <c r="N354" s="631">
        <v>70</v>
      </c>
      <c r="O354" s="608"/>
      <c r="P354" s="608">
        <v>80</v>
      </c>
      <c r="Q354" s="608"/>
      <c r="R354" s="608">
        <v>70</v>
      </c>
      <c r="S354" s="608"/>
      <c r="T354" s="608"/>
      <c r="U354" s="608"/>
      <c r="V354" s="608"/>
      <c r="W354" s="608"/>
      <c r="X354" s="608"/>
      <c r="Y354" s="608"/>
      <c r="Z354" s="608"/>
      <c r="AA354" s="608"/>
      <c r="AB354" s="608"/>
      <c r="AC354" s="608"/>
      <c r="AD354" s="608"/>
      <c r="AE354" s="608"/>
      <c r="AF354" s="608"/>
      <c r="AG354" s="608"/>
      <c r="AH354" s="608"/>
      <c r="AI354" s="608"/>
      <c r="AJ354" s="608"/>
      <c r="AK354" s="608"/>
      <c r="AL354" s="608"/>
      <c r="AM354" s="608"/>
      <c r="AN354" s="608"/>
      <c r="AO354" s="631"/>
    </row>
    <row r="355" spans="1:41" s="584" customFormat="1" ht="12.75">
      <c r="A355" s="950"/>
      <c r="B355" s="939"/>
      <c r="C355" s="926"/>
      <c r="D355" s="923"/>
      <c r="E355" s="914"/>
      <c r="F355" s="902"/>
      <c r="G355" s="902"/>
      <c r="H355" s="902"/>
      <c r="I355" s="902"/>
      <c r="J355" s="641" t="s">
        <v>382</v>
      </c>
      <c r="K355" s="637">
        <f>+SUM(L355:R355)+SUM(S355:Y355)+SUM(Z355:AF355)+SUM(AG355:AM355)+SUM(AN355:AO355)</f>
        <v>146</v>
      </c>
      <c r="L355" s="642">
        <v>3</v>
      </c>
      <c r="M355" s="643"/>
      <c r="N355" s="644">
        <f>5+68</f>
        <v>73</v>
      </c>
      <c r="O355" s="643">
        <v>4</v>
      </c>
      <c r="P355" s="643">
        <v>34</v>
      </c>
      <c r="Q355" s="643">
        <v>24</v>
      </c>
      <c r="R355" s="643">
        <v>8</v>
      </c>
      <c r="S355" s="643"/>
      <c r="T355" s="643"/>
      <c r="U355" s="643"/>
      <c r="V355" s="643"/>
      <c r="W355" s="643"/>
      <c r="X355" s="643"/>
      <c r="Y355" s="643"/>
      <c r="Z355" s="643"/>
      <c r="AA355" s="643"/>
      <c r="AB355" s="643"/>
      <c r="AC355" s="643"/>
      <c r="AD355" s="643"/>
      <c r="AE355" s="643"/>
      <c r="AF355" s="643"/>
      <c r="AG355" s="643"/>
      <c r="AH355" s="643"/>
      <c r="AI355" s="643"/>
      <c r="AJ355" s="643"/>
      <c r="AK355" s="643"/>
      <c r="AL355" s="643"/>
      <c r="AM355" s="643"/>
      <c r="AN355" s="643"/>
      <c r="AO355" s="644"/>
    </row>
    <row r="356" spans="1:41" s="584" customFormat="1" ht="12.75">
      <c r="A356" s="951"/>
      <c r="B356" s="939"/>
      <c r="C356" s="927"/>
      <c r="D356" s="924"/>
      <c r="E356" s="915"/>
      <c r="F356" s="903"/>
      <c r="G356" s="903"/>
      <c r="H356" s="903"/>
      <c r="I356" s="903"/>
      <c r="J356" s="645" t="s">
        <v>392</v>
      </c>
      <c r="K356" s="646">
        <f>C352+K352-K355</f>
        <v>-136</v>
      </c>
      <c r="L356" s="647">
        <f>+C352+L354-L355</f>
        <v>7</v>
      </c>
      <c r="M356" s="635">
        <f t="shared" ref="M356:S356" si="238">+L356+M354-M355</f>
        <v>7</v>
      </c>
      <c r="N356" s="648">
        <f t="shared" si="238"/>
        <v>4</v>
      </c>
      <c r="O356" s="635">
        <f t="shared" si="238"/>
        <v>0</v>
      </c>
      <c r="P356" s="635">
        <f t="shared" si="238"/>
        <v>46</v>
      </c>
      <c r="Q356" s="635">
        <f t="shared" si="238"/>
        <v>22</v>
      </c>
      <c r="R356" s="635">
        <f t="shared" si="238"/>
        <v>84</v>
      </c>
      <c r="S356" s="635">
        <f t="shared" si="238"/>
        <v>84</v>
      </c>
      <c r="T356" s="635">
        <f t="shared" ref="T356:AD356" si="239">+S356+T354-T355</f>
        <v>84</v>
      </c>
      <c r="U356" s="635">
        <f t="shared" si="239"/>
        <v>84</v>
      </c>
      <c r="V356" s="635">
        <f t="shared" si="239"/>
        <v>84</v>
      </c>
      <c r="W356" s="635">
        <f t="shared" si="239"/>
        <v>84</v>
      </c>
      <c r="X356" s="635">
        <f t="shared" si="239"/>
        <v>84</v>
      </c>
      <c r="Y356" s="635">
        <f t="shared" si="239"/>
        <v>84</v>
      </c>
      <c r="Z356" s="635">
        <f t="shared" si="239"/>
        <v>84</v>
      </c>
      <c r="AA356" s="650">
        <f t="shared" si="239"/>
        <v>84</v>
      </c>
      <c r="AB356" s="635">
        <f t="shared" si="239"/>
        <v>84</v>
      </c>
      <c r="AC356" s="635">
        <f t="shared" si="239"/>
        <v>84</v>
      </c>
      <c r="AD356" s="635">
        <f t="shared" si="239"/>
        <v>84</v>
      </c>
      <c r="AE356" s="635">
        <f t="shared" ref="AE356:AG356" si="240">+AD356+AE354-AE355</f>
        <v>84</v>
      </c>
      <c r="AF356" s="635">
        <f t="shared" si="240"/>
        <v>84</v>
      </c>
      <c r="AG356" s="635">
        <f t="shared" si="240"/>
        <v>84</v>
      </c>
      <c r="AH356" s="635">
        <f t="shared" ref="AH356:AO356" si="241">+AG356+AH354-AH355</f>
        <v>84</v>
      </c>
      <c r="AI356" s="635">
        <f t="shared" si="241"/>
        <v>84</v>
      </c>
      <c r="AJ356" s="635">
        <f t="shared" si="241"/>
        <v>84</v>
      </c>
      <c r="AK356" s="635">
        <f t="shared" si="241"/>
        <v>84</v>
      </c>
      <c r="AL356" s="635">
        <f t="shared" si="241"/>
        <v>84</v>
      </c>
      <c r="AM356" s="635">
        <f t="shared" si="241"/>
        <v>84</v>
      </c>
      <c r="AN356" s="635">
        <f t="shared" si="241"/>
        <v>84</v>
      </c>
      <c r="AO356" s="648">
        <f t="shared" si="241"/>
        <v>84</v>
      </c>
    </row>
    <row r="357" spans="1:41" s="584" customFormat="1" ht="12.75">
      <c r="A357" s="949" t="s">
        <v>499</v>
      </c>
      <c r="B357" s="944" t="s">
        <v>500</v>
      </c>
      <c r="C357" s="925">
        <v>123</v>
      </c>
      <c r="D357" s="921">
        <f>+E357+K357-K359</f>
        <v>-156</v>
      </c>
      <c r="E357" s="913">
        <f>+C357+G357-H357</f>
        <v>207</v>
      </c>
      <c r="F357" s="901">
        <f>+K357-K359</f>
        <v>-363</v>
      </c>
      <c r="G357" s="901">
        <f>+SUM(L359:R359)+SUM(S359:Y359)+SUM(Z359:AF359)+SUM(AG359:AM359)+SUM(AN359:AO359)</f>
        <v>363</v>
      </c>
      <c r="H357" s="901">
        <f>+SUM(L360:R360)+SUM(S360:Y360)+SUM(Z360:AF360)+SUM(AG360:AM360)+SUM(AN360:AO360)</f>
        <v>279</v>
      </c>
      <c r="I357" s="901">
        <f t="shared" ref="I357" si="242">+H357/23</f>
        <v>12.130434782608695</v>
      </c>
      <c r="J357" s="636" t="s">
        <v>386</v>
      </c>
      <c r="K357" s="637">
        <f>+SUM(L357:R357)+SUM(S357:Y357)+SUM(Z357:AF357)+SUM(AG357:AM357)+SUM(AN357:AO357)</f>
        <v>0</v>
      </c>
      <c r="L357" s="638"/>
      <c r="M357" s="639"/>
      <c r="N357" s="640"/>
      <c r="O357" s="639"/>
      <c r="P357" s="639"/>
      <c r="Q357" s="639"/>
      <c r="R357" s="639"/>
      <c r="S357" s="639"/>
      <c r="T357" s="639"/>
      <c r="U357" s="639"/>
      <c r="V357" s="639"/>
      <c r="W357" s="639"/>
      <c r="X357" s="639"/>
      <c r="Y357" s="639"/>
      <c r="Z357" s="639"/>
      <c r="AA357" s="639"/>
      <c r="AB357" s="639"/>
      <c r="AC357" s="639"/>
      <c r="AD357" s="639"/>
      <c r="AE357" s="639"/>
      <c r="AF357" s="639"/>
      <c r="AG357" s="639"/>
      <c r="AH357" s="639"/>
      <c r="AI357" s="639"/>
      <c r="AJ357" s="639"/>
      <c r="AK357" s="639"/>
      <c r="AL357" s="639"/>
      <c r="AM357" s="639"/>
      <c r="AN357" s="639"/>
      <c r="AO357" s="640"/>
    </row>
    <row r="358" spans="1:41" s="584" customFormat="1" ht="12.75">
      <c r="A358" s="950"/>
      <c r="B358" s="944"/>
      <c r="C358" s="926"/>
      <c r="D358" s="922"/>
      <c r="E358" s="914"/>
      <c r="F358" s="902"/>
      <c r="G358" s="902"/>
      <c r="H358" s="902"/>
      <c r="I358" s="902"/>
      <c r="J358" s="641" t="s">
        <v>380</v>
      </c>
      <c r="K358" s="637">
        <f>+SUM(L358:R358)+SUM(S358:Y358)+SUM(Z358:AF358)+SUM(AG358:AM358)+SUM(AN358:AO358)</f>
        <v>-9801</v>
      </c>
      <c r="L358" s="607">
        <f t="shared" ref="L358" si="243">+L357-L359</f>
        <v>0</v>
      </c>
      <c r="M358" s="608">
        <f t="shared" ref="M358:AO358" si="244">+L358+M357-M359</f>
        <v>0</v>
      </c>
      <c r="N358" s="608">
        <f t="shared" si="244"/>
        <v>0</v>
      </c>
      <c r="O358" s="608">
        <f t="shared" si="244"/>
        <v>-363</v>
      </c>
      <c r="P358" s="608">
        <f t="shared" si="244"/>
        <v>-363</v>
      </c>
      <c r="Q358" s="608">
        <f t="shared" si="244"/>
        <v>-363</v>
      </c>
      <c r="R358" s="608">
        <f t="shared" si="244"/>
        <v>-363</v>
      </c>
      <c r="S358" s="608">
        <f t="shared" si="244"/>
        <v>-363</v>
      </c>
      <c r="T358" s="608">
        <f t="shared" si="244"/>
        <v>-363</v>
      </c>
      <c r="U358" s="608">
        <f t="shared" si="244"/>
        <v>-363</v>
      </c>
      <c r="V358" s="608">
        <f t="shared" si="244"/>
        <v>-363</v>
      </c>
      <c r="W358" s="608">
        <f t="shared" si="244"/>
        <v>-363</v>
      </c>
      <c r="X358" s="608">
        <f t="shared" si="244"/>
        <v>-363</v>
      </c>
      <c r="Y358" s="608">
        <f t="shared" si="244"/>
        <v>-363</v>
      </c>
      <c r="Z358" s="608">
        <f t="shared" si="244"/>
        <v>-363</v>
      </c>
      <c r="AA358" s="649">
        <f t="shared" si="244"/>
        <v>-363</v>
      </c>
      <c r="AB358" s="608">
        <f t="shared" si="244"/>
        <v>-363</v>
      </c>
      <c r="AC358" s="608">
        <f t="shared" si="244"/>
        <v>-363</v>
      </c>
      <c r="AD358" s="608">
        <f t="shared" si="244"/>
        <v>-363</v>
      </c>
      <c r="AE358" s="608">
        <f t="shared" si="244"/>
        <v>-363</v>
      </c>
      <c r="AF358" s="608">
        <f t="shared" si="244"/>
        <v>-363</v>
      </c>
      <c r="AG358" s="608">
        <f t="shared" si="244"/>
        <v>-363</v>
      </c>
      <c r="AH358" s="608">
        <f t="shared" si="244"/>
        <v>-363</v>
      </c>
      <c r="AI358" s="608">
        <f t="shared" si="244"/>
        <v>-363</v>
      </c>
      <c r="AJ358" s="608">
        <f t="shared" si="244"/>
        <v>-363</v>
      </c>
      <c r="AK358" s="608">
        <f t="shared" si="244"/>
        <v>-363</v>
      </c>
      <c r="AL358" s="608">
        <f t="shared" si="244"/>
        <v>-363</v>
      </c>
      <c r="AM358" s="608">
        <f t="shared" si="244"/>
        <v>-363</v>
      </c>
      <c r="AN358" s="608">
        <f t="shared" si="244"/>
        <v>-363</v>
      </c>
      <c r="AO358" s="652">
        <f t="shared" si="244"/>
        <v>-363</v>
      </c>
    </row>
    <row r="359" spans="1:41" s="584" customFormat="1" ht="12.75">
      <c r="A359" s="950"/>
      <c r="B359" s="944"/>
      <c r="C359" s="926"/>
      <c r="D359" s="922"/>
      <c r="E359" s="914"/>
      <c r="F359" s="902"/>
      <c r="G359" s="902"/>
      <c r="H359" s="902"/>
      <c r="I359" s="902"/>
      <c r="J359" s="641" t="s">
        <v>387</v>
      </c>
      <c r="K359" s="637">
        <f>+SUM(L359:R359)+SUM(S359:Y359)+SUM(Z359:AF359)+SUM(AG359:AM359)+SUM(AN359:AO359)</f>
        <v>363</v>
      </c>
      <c r="L359" s="607"/>
      <c r="M359" s="608"/>
      <c r="N359" s="631"/>
      <c r="O359" s="608">
        <v>363</v>
      </c>
      <c r="P359" s="608"/>
      <c r="Q359" s="608"/>
      <c r="R359" s="608"/>
      <c r="S359" s="608"/>
      <c r="T359" s="608"/>
      <c r="U359" s="608"/>
      <c r="V359" s="608"/>
      <c r="W359" s="608"/>
      <c r="X359" s="608"/>
      <c r="Y359" s="608"/>
      <c r="Z359" s="608"/>
      <c r="AA359" s="608"/>
      <c r="AB359" s="608"/>
      <c r="AC359" s="608"/>
      <c r="AD359" s="608"/>
      <c r="AE359" s="608"/>
      <c r="AF359" s="608"/>
      <c r="AG359" s="608"/>
      <c r="AH359" s="608"/>
      <c r="AI359" s="608"/>
      <c r="AJ359" s="608"/>
      <c r="AK359" s="608"/>
      <c r="AL359" s="608"/>
      <c r="AM359" s="608"/>
      <c r="AN359" s="608"/>
      <c r="AO359" s="631"/>
    </row>
    <row r="360" spans="1:41" s="584" customFormat="1" ht="12.75">
      <c r="A360" s="950"/>
      <c r="B360" s="945"/>
      <c r="C360" s="926"/>
      <c r="D360" s="923"/>
      <c r="E360" s="914"/>
      <c r="F360" s="902"/>
      <c r="G360" s="902"/>
      <c r="H360" s="902"/>
      <c r="I360" s="902"/>
      <c r="J360" s="641" t="s">
        <v>382</v>
      </c>
      <c r="K360" s="637">
        <f>+SUM(L360:R360)+SUM(S360:Y360)+SUM(Z360:AF360)+SUM(AG360:AM360)+SUM(AN360:AO360)</f>
        <v>279</v>
      </c>
      <c r="L360" s="642">
        <v>30</v>
      </c>
      <c r="M360" s="643">
        <v>40</v>
      </c>
      <c r="N360" s="644">
        <f>23+2</f>
        <v>25</v>
      </c>
      <c r="O360" s="643">
        <f>18+10</f>
        <v>28</v>
      </c>
      <c r="P360" s="643">
        <v>52</v>
      </c>
      <c r="Q360" s="643">
        <v>22</v>
      </c>
      <c r="R360" s="643">
        <v>82</v>
      </c>
      <c r="S360" s="643"/>
      <c r="T360" s="643"/>
      <c r="U360" s="643"/>
      <c r="V360" s="643"/>
      <c r="W360" s="643"/>
      <c r="X360" s="643"/>
      <c r="Y360" s="643"/>
      <c r="Z360" s="643"/>
      <c r="AA360" s="643"/>
      <c r="AB360" s="643"/>
      <c r="AC360" s="643"/>
      <c r="AD360" s="643"/>
      <c r="AE360" s="643"/>
      <c r="AF360" s="643"/>
      <c r="AG360" s="643"/>
      <c r="AH360" s="643"/>
      <c r="AI360" s="643"/>
      <c r="AJ360" s="643"/>
      <c r="AK360" s="643"/>
      <c r="AL360" s="643"/>
      <c r="AM360" s="643"/>
      <c r="AN360" s="643"/>
      <c r="AO360" s="644"/>
    </row>
    <row r="361" spans="1:41" s="584" customFormat="1" ht="12.75">
      <c r="A361" s="951"/>
      <c r="B361" s="945"/>
      <c r="C361" s="927"/>
      <c r="D361" s="924"/>
      <c r="E361" s="915"/>
      <c r="F361" s="903"/>
      <c r="G361" s="903"/>
      <c r="H361" s="903"/>
      <c r="I361" s="903"/>
      <c r="J361" s="645" t="s">
        <v>392</v>
      </c>
      <c r="K361" s="646">
        <f>C357+K357-K360</f>
        <v>-156</v>
      </c>
      <c r="L361" s="647">
        <f>+C357+L359-L360</f>
        <v>93</v>
      </c>
      <c r="M361" s="635">
        <f t="shared" ref="M361:AO361" si="245">+L361+M359-M360</f>
        <v>53</v>
      </c>
      <c r="N361" s="648">
        <f t="shared" si="245"/>
        <v>28</v>
      </c>
      <c r="O361" s="635">
        <f t="shared" si="245"/>
        <v>363</v>
      </c>
      <c r="P361" s="635">
        <f t="shared" si="245"/>
        <v>311</v>
      </c>
      <c r="Q361" s="635">
        <f t="shared" si="245"/>
        <v>289</v>
      </c>
      <c r="R361" s="635">
        <f t="shared" si="245"/>
        <v>207</v>
      </c>
      <c r="S361" s="635">
        <f t="shared" si="245"/>
        <v>207</v>
      </c>
      <c r="T361" s="635">
        <f t="shared" si="245"/>
        <v>207</v>
      </c>
      <c r="U361" s="635">
        <f t="shared" si="245"/>
        <v>207</v>
      </c>
      <c r="V361" s="635">
        <f t="shared" si="245"/>
        <v>207</v>
      </c>
      <c r="W361" s="635">
        <f t="shared" si="245"/>
        <v>207</v>
      </c>
      <c r="X361" s="635">
        <f t="shared" si="245"/>
        <v>207</v>
      </c>
      <c r="Y361" s="635">
        <f t="shared" si="245"/>
        <v>207</v>
      </c>
      <c r="Z361" s="635">
        <f t="shared" si="245"/>
        <v>207</v>
      </c>
      <c r="AA361" s="650">
        <f t="shared" si="245"/>
        <v>207</v>
      </c>
      <c r="AB361" s="635">
        <f t="shared" si="245"/>
        <v>207</v>
      </c>
      <c r="AC361" s="635">
        <f t="shared" si="245"/>
        <v>207</v>
      </c>
      <c r="AD361" s="635">
        <f t="shared" si="245"/>
        <v>207</v>
      </c>
      <c r="AE361" s="635">
        <f t="shared" si="245"/>
        <v>207</v>
      </c>
      <c r="AF361" s="635">
        <f t="shared" si="245"/>
        <v>207</v>
      </c>
      <c r="AG361" s="635">
        <f t="shared" si="245"/>
        <v>207</v>
      </c>
      <c r="AH361" s="635">
        <f t="shared" si="245"/>
        <v>207</v>
      </c>
      <c r="AI361" s="635">
        <f t="shared" si="245"/>
        <v>207</v>
      </c>
      <c r="AJ361" s="635">
        <f t="shared" si="245"/>
        <v>207</v>
      </c>
      <c r="AK361" s="635">
        <f t="shared" si="245"/>
        <v>207</v>
      </c>
      <c r="AL361" s="635">
        <f t="shared" si="245"/>
        <v>207</v>
      </c>
      <c r="AM361" s="635">
        <f t="shared" si="245"/>
        <v>207</v>
      </c>
      <c r="AN361" s="635">
        <f t="shared" si="245"/>
        <v>207</v>
      </c>
      <c r="AO361" s="648">
        <f t="shared" si="245"/>
        <v>207</v>
      </c>
    </row>
    <row r="362" spans="1:41" s="584" customFormat="1" ht="12.75">
      <c r="A362" s="949" t="s">
        <v>501</v>
      </c>
      <c r="B362" s="938" t="s">
        <v>502</v>
      </c>
      <c r="C362" s="925">
        <v>13</v>
      </c>
      <c r="D362" s="921">
        <f>+E362+K362-K364</f>
        <v>9</v>
      </c>
      <c r="E362" s="913">
        <f>+C362+G362-H362</f>
        <v>15</v>
      </c>
      <c r="F362" s="901">
        <f>+K362-K364</f>
        <v>-6</v>
      </c>
      <c r="G362" s="901">
        <f>+SUM(L364:R364)+SUM(S364:Y364)+SUM(Z364:AF364)+SUM(AG364:AM364)+SUM(AN364:AO364)</f>
        <v>6</v>
      </c>
      <c r="H362" s="901">
        <f>+SUM(L365:R365)+SUM(S365:Y365)+SUM(Z365:AF365)+SUM(AG365:AM365)+SUM(AN365:AO365)</f>
        <v>4</v>
      </c>
      <c r="I362" s="901">
        <f t="shared" ref="I362" si="246">+H362/23</f>
        <v>0.17391304347826086</v>
      </c>
      <c r="J362" s="636" t="s">
        <v>386</v>
      </c>
      <c r="K362" s="637">
        <f>+SUM(L362:R362)+SUM(S362:Y362)+SUM(Z362:AF362)+SUM(AG362:AM362)+SUM(AN362:AO362)</f>
        <v>0</v>
      </c>
      <c r="L362" s="638"/>
      <c r="M362" s="639"/>
      <c r="N362" s="640"/>
      <c r="O362" s="639"/>
      <c r="P362" s="639"/>
      <c r="Q362" s="639"/>
      <c r="R362" s="639"/>
      <c r="S362" s="639"/>
      <c r="T362" s="639"/>
      <c r="U362" s="639"/>
      <c r="V362" s="639"/>
      <c r="W362" s="639"/>
      <c r="X362" s="639"/>
      <c r="Y362" s="639"/>
      <c r="Z362" s="639"/>
      <c r="AA362" s="639"/>
      <c r="AB362" s="639"/>
      <c r="AC362" s="639"/>
      <c r="AD362" s="639"/>
      <c r="AE362" s="639"/>
      <c r="AF362" s="639"/>
      <c r="AG362" s="639"/>
      <c r="AH362" s="639"/>
      <c r="AI362" s="639"/>
      <c r="AJ362" s="639"/>
      <c r="AK362" s="639"/>
      <c r="AL362" s="639"/>
      <c r="AM362" s="639"/>
      <c r="AN362" s="639"/>
      <c r="AO362" s="640"/>
    </row>
    <row r="363" spans="1:41" s="584" customFormat="1" ht="12.75">
      <c r="A363" s="950"/>
      <c r="B363" s="938"/>
      <c r="C363" s="926"/>
      <c r="D363" s="922"/>
      <c r="E363" s="914"/>
      <c r="F363" s="902"/>
      <c r="G363" s="902"/>
      <c r="H363" s="902"/>
      <c r="I363" s="902"/>
      <c r="J363" s="641" t="s">
        <v>380</v>
      </c>
      <c r="K363" s="637">
        <f>+SUM(L363:R363)+SUM(S363:Y363)+SUM(Z363:AF363)+SUM(AG363:AM363)+SUM(AN363:AO363)</f>
        <v>-162</v>
      </c>
      <c r="L363" s="607">
        <f t="shared" ref="L363" si="247">+L362-L364</f>
        <v>0</v>
      </c>
      <c r="M363" s="608">
        <f t="shared" ref="M363:AO363" si="248">+L363+M362-M364</f>
        <v>0</v>
      </c>
      <c r="N363" s="608">
        <f t="shared" si="248"/>
        <v>0</v>
      </c>
      <c r="O363" s="608">
        <f t="shared" si="248"/>
        <v>-6</v>
      </c>
      <c r="P363" s="608">
        <f t="shared" si="248"/>
        <v>-6</v>
      </c>
      <c r="Q363" s="608">
        <f t="shared" si="248"/>
        <v>-6</v>
      </c>
      <c r="R363" s="608">
        <f t="shared" si="248"/>
        <v>-6</v>
      </c>
      <c r="S363" s="608">
        <f t="shared" si="248"/>
        <v>-6</v>
      </c>
      <c r="T363" s="608">
        <f t="shared" si="248"/>
        <v>-6</v>
      </c>
      <c r="U363" s="608">
        <f t="shared" si="248"/>
        <v>-6</v>
      </c>
      <c r="V363" s="608">
        <f t="shared" si="248"/>
        <v>-6</v>
      </c>
      <c r="W363" s="608">
        <f t="shared" si="248"/>
        <v>-6</v>
      </c>
      <c r="X363" s="608">
        <f t="shared" si="248"/>
        <v>-6</v>
      </c>
      <c r="Y363" s="608">
        <f t="shared" si="248"/>
        <v>-6</v>
      </c>
      <c r="Z363" s="608">
        <f t="shared" si="248"/>
        <v>-6</v>
      </c>
      <c r="AA363" s="649">
        <f t="shared" si="248"/>
        <v>-6</v>
      </c>
      <c r="AB363" s="608">
        <f t="shared" si="248"/>
        <v>-6</v>
      </c>
      <c r="AC363" s="608">
        <f t="shared" si="248"/>
        <v>-6</v>
      </c>
      <c r="AD363" s="608">
        <f t="shared" si="248"/>
        <v>-6</v>
      </c>
      <c r="AE363" s="608">
        <f t="shared" si="248"/>
        <v>-6</v>
      </c>
      <c r="AF363" s="608">
        <f t="shared" si="248"/>
        <v>-6</v>
      </c>
      <c r="AG363" s="608">
        <f t="shared" si="248"/>
        <v>-6</v>
      </c>
      <c r="AH363" s="608">
        <f t="shared" si="248"/>
        <v>-6</v>
      </c>
      <c r="AI363" s="608">
        <f t="shared" si="248"/>
        <v>-6</v>
      </c>
      <c r="AJ363" s="608">
        <f t="shared" si="248"/>
        <v>-6</v>
      </c>
      <c r="AK363" s="608">
        <f t="shared" si="248"/>
        <v>-6</v>
      </c>
      <c r="AL363" s="608">
        <f t="shared" si="248"/>
        <v>-6</v>
      </c>
      <c r="AM363" s="608">
        <f t="shared" si="248"/>
        <v>-6</v>
      </c>
      <c r="AN363" s="608">
        <f t="shared" si="248"/>
        <v>-6</v>
      </c>
      <c r="AO363" s="652">
        <f t="shared" si="248"/>
        <v>-6</v>
      </c>
    </row>
    <row r="364" spans="1:41" s="584" customFormat="1" ht="12.75">
      <c r="A364" s="950"/>
      <c r="B364" s="938"/>
      <c r="C364" s="926"/>
      <c r="D364" s="922"/>
      <c r="E364" s="914"/>
      <c r="F364" s="902"/>
      <c r="G364" s="902"/>
      <c r="H364" s="902"/>
      <c r="I364" s="902"/>
      <c r="J364" s="641" t="s">
        <v>387</v>
      </c>
      <c r="K364" s="637">
        <f>+SUM(L364:R364)+SUM(S364:Y364)+SUM(Z364:AF364)+SUM(AG364:AM364)+SUM(AN364:AO364)</f>
        <v>6</v>
      </c>
      <c r="L364" s="607"/>
      <c r="M364" s="608"/>
      <c r="N364" s="631"/>
      <c r="O364" s="608">
        <v>6</v>
      </c>
      <c r="P364" s="608"/>
      <c r="Q364" s="608"/>
      <c r="R364" s="608"/>
      <c r="S364" s="608"/>
      <c r="T364" s="608"/>
      <c r="U364" s="608"/>
      <c r="V364" s="608"/>
      <c r="W364" s="608"/>
      <c r="X364" s="608"/>
      <c r="Y364" s="608"/>
      <c r="Z364" s="608"/>
      <c r="AA364" s="608"/>
      <c r="AB364" s="608"/>
      <c r="AC364" s="608"/>
      <c r="AD364" s="608"/>
      <c r="AE364" s="608"/>
      <c r="AF364" s="608"/>
      <c r="AG364" s="608"/>
      <c r="AH364" s="608"/>
      <c r="AI364" s="608"/>
      <c r="AJ364" s="608"/>
      <c r="AK364" s="608"/>
      <c r="AL364" s="608"/>
      <c r="AM364" s="608"/>
      <c r="AN364" s="608"/>
      <c r="AO364" s="631"/>
    </row>
    <row r="365" spans="1:41" s="584" customFormat="1" ht="12.75">
      <c r="A365" s="950"/>
      <c r="B365" s="939"/>
      <c r="C365" s="926"/>
      <c r="D365" s="923"/>
      <c r="E365" s="914"/>
      <c r="F365" s="902"/>
      <c r="G365" s="902"/>
      <c r="H365" s="902"/>
      <c r="I365" s="902"/>
      <c r="J365" s="641" t="s">
        <v>382</v>
      </c>
      <c r="K365" s="637">
        <f>+SUM(L365:R365)+SUM(S365:Y365)+SUM(Z365:AF365)+SUM(AG365:AM365)+SUM(AN365:AO365)</f>
        <v>4</v>
      </c>
      <c r="L365" s="642"/>
      <c r="M365" s="643"/>
      <c r="N365" s="644"/>
      <c r="O365" s="643"/>
      <c r="P365" s="643">
        <v>2</v>
      </c>
      <c r="Q365" s="643"/>
      <c r="R365" s="643">
        <v>2</v>
      </c>
      <c r="S365" s="643"/>
      <c r="T365" s="643"/>
      <c r="U365" s="643"/>
      <c r="V365" s="643"/>
      <c r="W365" s="643"/>
      <c r="X365" s="643"/>
      <c r="Y365" s="643"/>
      <c r="Z365" s="643"/>
      <c r="AA365" s="643"/>
      <c r="AB365" s="643"/>
      <c r="AC365" s="643"/>
      <c r="AD365" s="643"/>
      <c r="AE365" s="643"/>
      <c r="AF365" s="643"/>
      <c r="AG365" s="643"/>
      <c r="AH365" s="643"/>
      <c r="AI365" s="643"/>
      <c r="AJ365" s="643"/>
      <c r="AK365" s="643"/>
      <c r="AL365" s="643"/>
      <c r="AM365" s="643"/>
      <c r="AN365" s="643"/>
      <c r="AO365" s="644"/>
    </row>
    <row r="366" spans="1:41" s="584" customFormat="1" ht="12.75">
      <c r="A366" s="951"/>
      <c r="B366" s="939"/>
      <c r="C366" s="927"/>
      <c r="D366" s="924"/>
      <c r="E366" s="915"/>
      <c r="F366" s="903"/>
      <c r="G366" s="903"/>
      <c r="H366" s="903"/>
      <c r="I366" s="903"/>
      <c r="J366" s="645" t="s">
        <v>392</v>
      </c>
      <c r="K366" s="646">
        <f>C362+K362-K365</f>
        <v>9</v>
      </c>
      <c r="L366" s="647">
        <f>+C362+L364-L365</f>
        <v>13</v>
      </c>
      <c r="M366" s="635">
        <f t="shared" ref="M366:AO366" si="249">+L366+M364-M365</f>
        <v>13</v>
      </c>
      <c r="N366" s="648">
        <f t="shared" si="249"/>
        <v>13</v>
      </c>
      <c r="O366" s="635">
        <f t="shared" si="249"/>
        <v>19</v>
      </c>
      <c r="P366" s="635">
        <f t="shared" si="249"/>
        <v>17</v>
      </c>
      <c r="Q366" s="635">
        <f t="shared" si="249"/>
        <v>17</v>
      </c>
      <c r="R366" s="635">
        <f t="shared" si="249"/>
        <v>15</v>
      </c>
      <c r="S366" s="635">
        <f t="shared" si="249"/>
        <v>15</v>
      </c>
      <c r="T366" s="635">
        <f t="shared" si="249"/>
        <v>15</v>
      </c>
      <c r="U366" s="635">
        <f t="shared" si="249"/>
        <v>15</v>
      </c>
      <c r="V366" s="635">
        <f t="shared" si="249"/>
        <v>15</v>
      </c>
      <c r="W366" s="635">
        <f t="shared" si="249"/>
        <v>15</v>
      </c>
      <c r="X366" s="635">
        <f t="shared" si="249"/>
        <v>15</v>
      </c>
      <c r="Y366" s="635">
        <f t="shared" si="249"/>
        <v>15</v>
      </c>
      <c r="Z366" s="635">
        <f t="shared" si="249"/>
        <v>15</v>
      </c>
      <c r="AA366" s="650">
        <f t="shared" si="249"/>
        <v>15</v>
      </c>
      <c r="AB366" s="635">
        <f t="shared" si="249"/>
        <v>15</v>
      </c>
      <c r="AC366" s="635">
        <f t="shared" si="249"/>
        <v>15</v>
      </c>
      <c r="AD366" s="635">
        <f t="shared" si="249"/>
        <v>15</v>
      </c>
      <c r="AE366" s="635">
        <f t="shared" si="249"/>
        <v>15</v>
      </c>
      <c r="AF366" s="635">
        <f t="shared" si="249"/>
        <v>15</v>
      </c>
      <c r="AG366" s="635">
        <f t="shared" si="249"/>
        <v>15</v>
      </c>
      <c r="AH366" s="635">
        <f t="shared" si="249"/>
        <v>15</v>
      </c>
      <c r="AI366" s="635">
        <f t="shared" si="249"/>
        <v>15</v>
      </c>
      <c r="AJ366" s="635">
        <f t="shared" si="249"/>
        <v>15</v>
      </c>
      <c r="AK366" s="635">
        <f t="shared" si="249"/>
        <v>15</v>
      </c>
      <c r="AL366" s="635">
        <f t="shared" si="249"/>
        <v>15</v>
      </c>
      <c r="AM366" s="635">
        <f t="shared" si="249"/>
        <v>15</v>
      </c>
      <c r="AN366" s="635">
        <f t="shared" si="249"/>
        <v>15</v>
      </c>
      <c r="AO366" s="648">
        <f t="shared" si="249"/>
        <v>15</v>
      </c>
    </row>
    <row r="367" spans="1:41" s="584" customFormat="1" ht="12.75">
      <c r="A367" s="949" t="s">
        <v>503</v>
      </c>
      <c r="B367" s="938" t="s">
        <v>504</v>
      </c>
      <c r="C367" s="925">
        <v>1</v>
      </c>
      <c r="D367" s="921">
        <f>+E367+K367-K369</f>
        <v>1</v>
      </c>
      <c r="E367" s="913">
        <f>+C367+G367-H367</f>
        <v>9</v>
      </c>
      <c r="F367" s="901">
        <f>+K367-K369</f>
        <v>-8</v>
      </c>
      <c r="G367" s="901">
        <f>+SUM(L369:R369)+SUM(S369:Y369)+SUM(Z369:AF369)+SUM(AG369:AM369)+SUM(AN369:AO369)</f>
        <v>8</v>
      </c>
      <c r="H367" s="901">
        <f>+SUM(L370:R370)+SUM(S370:Y370)+SUM(Z370:AF370)+SUM(AG370:AM370)+SUM(AN370:AO370)</f>
        <v>0</v>
      </c>
      <c r="I367" s="901">
        <f t="shared" ref="I367" si="250">+H367/23</f>
        <v>0</v>
      </c>
      <c r="J367" s="636" t="s">
        <v>386</v>
      </c>
      <c r="K367" s="637">
        <f>+SUM(L367:R367)+SUM(S367:Y367)+SUM(Z367:AF367)+SUM(AG367:AM367)+SUM(AN367:AO367)</f>
        <v>0</v>
      </c>
      <c r="L367" s="638"/>
      <c r="M367" s="639"/>
      <c r="N367" s="640"/>
      <c r="O367" s="639"/>
      <c r="P367" s="639"/>
      <c r="Q367" s="639"/>
      <c r="R367" s="639"/>
      <c r="S367" s="639"/>
      <c r="T367" s="639"/>
      <c r="U367" s="639"/>
      <c r="V367" s="639"/>
      <c r="W367" s="639"/>
      <c r="X367" s="639"/>
      <c r="Y367" s="639"/>
      <c r="Z367" s="639"/>
      <c r="AA367" s="639"/>
      <c r="AB367" s="639"/>
      <c r="AC367" s="639"/>
      <c r="AD367" s="639"/>
      <c r="AE367" s="639"/>
      <c r="AF367" s="639"/>
      <c r="AG367" s="639"/>
      <c r="AH367" s="639"/>
      <c r="AI367" s="639"/>
      <c r="AJ367" s="639"/>
      <c r="AK367" s="639"/>
      <c r="AL367" s="639"/>
      <c r="AM367" s="639"/>
      <c r="AN367" s="639"/>
      <c r="AO367" s="640"/>
    </row>
    <row r="368" spans="1:41" s="584" customFormat="1" ht="12.75">
      <c r="A368" s="950"/>
      <c r="B368" s="938"/>
      <c r="C368" s="926"/>
      <c r="D368" s="922"/>
      <c r="E368" s="914"/>
      <c r="F368" s="902"/>
      <c r="G368" s="902"/>
      <c r="H368" s="902"/>
      <c r="I368" s="902"/>
      <c r="J368" s="641" t="s">
        <v>380</v>
      </c>
      <c r="K368" s="637">
        <f>+SUM(L368:R368)+SUM(S368:Y368)+SUM(Z368:AF368)+SUM(AG368:AM368)+SUM(AN368:AO368)</f>
        <v>-216</v>
      </c>
      <c r="L368" s="607">
        <f t="shared" ref="L368" si="251">+L367-L369</f>
        <v>0</v>
      </c>
      <c r="M368" s="608">
        <f t="shared" ref="M368:AO368" si="252">+L368+M367-M369</f>
        <v>0</v>
      </c>
      <c r="N368" s="608">
        <f t="shared" si="252"/>
        <v>0</v>
      </c>
      <c r="O368" s="608">
        <f t="shared" si="252"/>
        <v>-8</v>
      </c>
      <c r="P368" s="608">
        <f t="shared" si="252"/>
        <v>-8</v>
      </c>
      <c r="Q368" s="608">
        <f t="shared" si="252"/>
        <v>-8</v>
      </c>
      <c r="R368" s="608">
        <f t="shared" si="252"/>
        <v>-8</v>
      </c>
      <c r="S368" s="608">
        <f t="shared" si="252"/>
        <v>-8</v>
      </c>
      <c r="T368" s="608">
        <f t="shared" si="252"/>
        <v>-8</v>
      </c>
      <c r="U368" s="608">
        <f t="shared" si="252"/>
        <v>-8</v>
      </c>
      <c r="V368" s="608">
        <f t="shared" si="252"/>
        <v>-8</v>
      </c>
      <c r="W368" s="608">
        <f t="shared" si="252"/>
        <v>-8</v>
      </c>
      <c r="X368" s="608">
        <f t="shared" si="252"/>
        <v>-8</v>
      </c>
      <c r="Y368" s="608">
        <f t="shared" si="252"/>
        <v>-8</v>
      </c>
      <c r="Z368" s="608">
        <f t="shared" si="252"/>
        <v>-8</v>
      </c>
      <c r="AA368" s="649">
        <f t="shared" si="252"/>
        <v>-8</v>
      </c>
      <c r="AB368" s="608">
        <f t="shared" si="252"/>
        <v>-8</v>
      </c>
      <c r="AC368" s="608">
        <f t="shared" si="252"/>
        <v>-8</v>
      </c>
      <c r="AD368" s="608">
        <f t="shared" si="252"/>
        <v>-8</v>
      </c>
      <c r="AE368" s="608">
        <f t="shared" si="252"/>
        <v>-8</v>
      </c>
      <c r="AF368" s="608">
        <f t="shared" si="252"/>
        <v>-8</v>
      </c>
      <c r="AG368" s="608">
        <f t="shared" si="252"/>
        <v>-8</v>
      </c>
      <c r="AH368" s="608">
        <f t="shared" si="252"/>
        <v>-8</v>
      </c>
      <c r="AI368" s="608">
        <f t="shared" si="252"/>
        <v>-8</v>
      </c>
      <c r="AJ368" s="608">
        <f t="shared" si="252"/>
        <v>-8</v>
      </c>
      <c r="AK368" s="608">
        <f t="shared" si="252"/>
        <v>-8</v>
      </c>
      <c r="AL368" s="608">
        <f t="shared" si="252"/>
        <v>-8</v>
      </c>
      <c r="AM368" s="608">
        <f t="shared" si="252"/>
        <v>-8</v>
      </c>
      <c r="AN368" s="608">
        <f t="shared" si="252"/>
        <v>-8</v>
      </c>
      <c r="AO368" s="652">
        <f t="shared" si="252"/>
        <v>-8</v>
      </c>
    </row>
    <row r="369" spans="1:41" s="584" customFormat="1" ht="12.75">
      <c r="A369" s="950"/>
      <c r="B369" s="938"/>
      <c r="C369" s="926"/>
      <c r="D369" s="922"/>
      <c r="E369" s="914"/>
      <c r="F369" s="902"/>
      <c r="G369" s="902"/>
      <c r="H369" s="902"/>
      <c r="I369" s="902"/>
      <c r="J369" s="641" t="s">
        <v>387</v>
      </c>
      <c r="K369" s="637">
        <f>+SUM(L369:R369)+SUM(S369:Y369)+SUM(Z369:AF369)+SUM(AG369:AM369)+SUM(AN369:AO369)</f>
        <v>8</v>
      </c>
      <c r="L369" s="607"/>
      <c r="M369" s="608"/>
      <c r="N369" s="631"/>
      <c r="O369" s="608">
        <v>8</v>
      </c>
      <c r="P369" s="608"/>
      <c r="Q369" s="608"/>
      <c r="R369" s="608"/>
      <c r="S369" s="608"/>
      <c r="T369" s="608"/>
      <c r="U369" s="608"/>
      <c r="V369" s="608"/>
      <c r="W369" s="608"/>
      <c r="X369" s="608"/>
      <c r="Y369" s="608"/>
      <c r="Z369" s="608"/>
      <c r="AA369" s="608"/>
      <c r="AB369" s="608"/>
      <c r="AC369" s="608"/>
      <c r="AD369" s="608"/>
      <c r="AE369" s="608"/>
      <c r="AF369" s="608"/>
      <c r="AG369" s="608"/>
      <c r="AH369" s="608"/>
      <c r="AI369" s="608"/>
      <c r="AJ369" s="608"/>
      <c r="AK369" s="608"/>
      <c r="AL369" s="608"/>
      <c r="AM369" s="608"/>
      <c r="AN369" s="608"/>
      <c r="AO369" s="631"/>
    </row>
    <row r="370" spans="1:41" s="584" customFormat="1" ht="12.75">
      <c r="A370" s="950"/>
      <c r="B370" s="939"/>
      <c r="C370" s="926"/>
      <c r="D370" s="923"/>
      <c r="E370" s="914"/>
      <c r="F370" s="902"/>
      <c r="G370" s="902"/>
      <c r="H370" s="902"/>
      <c r="I370" s="902"/>
      <c r="J370" s="641" t="s">
        <v>382</v>
      </c>
      <c r="K370" s="637">
        <f>+SUM(L370:R370)+SUM(S370:Y370)+SUM(Z370:AF370)+SUM(AG370:AM370)+SUM(AN370:AO370)</f>
        <v>0</v>
      </c>
      <c r="L370" s="642"/>
      <c r="M370" s="643"/>
      <c r="N370" s="644"/>
      <c r="O370" s="643"/>
      <c r="P370" s="643"/>
      <c r="Q370" s="643"/>
      <c r="R370" s="643"/>
      <c r="S370" s="643"/>
      <c r="T370" s="643"/>
      <c r="U370" s="643"/>
      <c r="V370" s="643"/>
      <c r="W370" s="643"/>
      <c r="X370" s="643"/>
      <c r="Y370" s="643"/>
      <c r="Z370" s="643"/>
      <c r="AA370" s="643"/>
      <c r="AB370" s="643"/>
      <c r="AC370" s="643"/>
      <c r="AD370" s="643"/>
      <c r="AE370" s="643"/>
      <c r="AF370" s="643"/>
      <c r="AG370" s="643"/>
      <c r="AH370" s="643"/>
      <c r="AI370" s="643"/>
      <c r="AJ370" s="643"/>
      <c r="AK370" s="643"/>
      <c r="AL370" s="643"/>
      <c r="AM370" s="643"/>
      <c r="AN370" s="643"/>
      <c r="AO370" s="644"/>
    </row>
    <row r="371" spans="1:41" s="584" customFormat="1" ht="12.75">
      <c r="A371" s="951"/>
      <c r="B371" s="939"/>
      <c r="C371" s="927"/>
      <c r="D371" s="924"/>
      <c r="E371" s="915"/>
      <c r="F371" s="903"/>
      <c r="G371" s="903"/>
      <c r="H371" s="903"/>
      <c r="I371" s="903"/>
      <c r="J371" s="645" t="s">
        <v>392</v>
      </c>
      <c r="K371" s="646">
        <f>C367+K367-K370</f>
        <v>1</v>
      </c>
      <c r="L371" s="647">
        <f>+C367+L369-L370</f>
        <v>1</v>
      </c>
      <c r="M371" s="635">
        <f t="shared" ref="M371:AE371" si="253">+L371+M369-M370</f>
        <v>1</v>
      </c>
      <c r="N371" s="648">
        <f t="shared" si="253"/>
        <v>1</v>
      </c>
      <c r="O371" s="635">
        <f t="shared" si="253"/>
        <v>9</v>
      </c>
      <c r="P371" s="635">
        <f t="shared" si="253"/>
        <v>9</v>
      </c>
      <c r="Q371" s="635">
        <f t="shared" si="253"/>
        <v>9</v>
      </c>
      <c r="R371" s="635">
        <f t="shared" si="253"/>
        <v>9</v>
      </c>
      <c r="S371" s="635">
        <f t="shared" si="253"/>
        <v>9</v>
      </c>
      <c r="T371" s="635">
        <f t="shared" si="253"/>
        <v>9</v>
      </c>
      <c r="U371" s="635">
        <f t="shared" si="253"/>
        <v>9</v>
      </c>
      <c r="V371" s="635">
        <f t="shared" si="253"/>
        <v>9</v>
      </c>
      <c r="W371" s="635">
        <f t="shared" si="253"/>
        <v>9</v>
      </c>
      <c r="X371" s="635">
        <f t="shared" si="253"/>
        <v>9</v>
      </c>
      <c r="Y371" s="635">
        <f t="shared" si="253"/>
        <v>9</v>
      </c>
      <c r="Z371" s="635">
        <f t="shared" si="253"/>
        <v>9</v>
      </c>
      <c r="AA371" s="650">
        <f t="shared" si="253"/>
        <v>9</v>
      </c>
      <c r="AB371" s="635">
        <f t="shared" si="253"/>
        <v>9</v>
      </c>
      <c r="AC371" s="635">
        <f t="shared" si="253"/>
        <v>9</v>
      </c>
      <c r="AD371" s="635">
        <f t="shared" si="253"/>
        <v>9</v>
      </c>
      <c r="AE371" s="635">
        <f t="shared" si="253"/>
        <v>9</v>
      </c>
      <c r="AF371" s="635">
        <f t="shared" ref="AF371:AO371" si="254">+AE371+AF369-AF370</f>
        <v>9</v>
      </c>
      <c r="AG371" s="635">
        <f t="shared" si="254"/>
        <v>9</v>
      </c>
      <c r="AH371" s="635">
        <f t="shared" si="254"/>
        <v>9</v>
      </c>
      <c r="AI371" s="635">
        <f t="shared" si="254"/>
        <v>9</v>
      </c>
      <c r="AJ371" s="635">
        <f t="shared" si="254"/>
        <v>9</v>
      </c>
      <c r="AK371" s="635">
        <f t="shared" si="254"/>
        <v>9</v>
      </c>
      <c r="AL371" s="635">
        <f t="shared" si="254"/>
        <v>9</v>
      </c>
      <c r="AM371" s="635">
        <f t="shared" si="254"/>
        <v>9</v>
      </c>
      <c r="AN371" s="635">
        <f t="shared" si="254"/>
        <v>9</v>
      </c>
      <c r="AO371" s="648">
        <f t="shared" si="254"/>
        <v>9</v>
      </c>
    </row>
    <row r="372" spans="1:41" s="584" customFormat="1" ht="12.75">
      <c r="A372" s="949" t="s">
        <v>505</v>
      </c>
      <c r="B372" s="938" t="s">
        <v>506</v>
      </c>
      <c r="C372" s="925"/>
      <c r="D372" s="921">
        <f>+E372+K372-K374</f>
        <v>0</v>
      </c>
      <c r="E372" s="913">
        <v>0</v>
      </c>
      <c r="F372" s="901">
        <f>+K372-K374</f>
        <v>0</v>
      </c>
      <c r="G372" s="901">
        <f>+SUM(L374:R374)+SUM(S374:Y374)+SUM(Z374:AF374)+SUM(AG374:AM374)+SUM(AN374:AO374)</f>
        <v>0</v>
      </c>
      <c r="H372" s="901">
        <f>+SUM(L375:R375)+SUM(S375:Y375)+SUM(Z375:AF375)+SUM(AG375:AM375)+SUM(AN375:AO375)</f>
        <v>0</v>
      </c>
      <c r="I372" s="901">
        <f t="shared" ref="I372" si="255">+H372/23</f>
        <v>0</v>
      </c>
      <c r="J372" s="636" t="s">
        <v>386</v>
      </c>
      <c r="K372" s="637">
        <f>+SUM(L372:R372)+SUM(S372:Y372)+SUM(Z372:AF372)+SUM(AG372:AM372)+SUM(AN372:AO372)</f>
        <v>0</v>
      </c>
      <c r="L372" s="638">
        <f>+VLOOKUP(B372,'[7]Vật tư sản xuất'!$C$4:$G$8000,5,0)</f>
        <v>0</v>
      </c>
      <c r="M372" s="639"/>
      <c r="N372" s="640"/>
      <c r="O372" s="639"/>
      <c r="P372" s="639"/>
      <c r="Q372" s="639"/>
      <c r="R372" s="639"/>
      <c r="S372" s="639"/>
      <c r="T372" s="639"/>
      <c r="U372" s="639"/>
      <c r="V372" s="639"/>
      <c r="W372" s="639"/>
      <c r="X372" s="639"/>
      <c r="Y372" s="639"/>
      <c r="Z372" s="639"/>
      <c r="AA372" s="639"/>
      <c r="AB372" s="639"/>
      <c r="AC372" s="639"/>
      <c r="AD372" s="639"/>
      <c r="AE372" s="639"/>
      <c r="AF372" s="639"/>
      <c r="AG372" s="639"/>
      <c r="AH372" s="639"/>
      <c r="AI372" s="639"/>
      <c r="AJ372" s="639"/>
      <c r="AK372" s="639"/>
      <c r="AL372" s="639"/>
      <c r="AM372" s="639"/>
      <c r="AN372" s="639"/>
      <c r="AO372" s="640"/>
    </row>
    <row r="373" spans="1:41" s="584" customFormat="1" ht="12.75">
      <c r="A373" s="950"/>
      <c r="B373" s="938"/>
      <c r="C373" s="926"/>
      <c r="D373" s="922"/>
      <c r="E373" s="914"/>
      <c r="F373" s="902"/>
      <c r="G373" s="902"/>
      <c r="H373" s="902"/>
      <c r="I373" s="902"/>
      <c r="J373" s="641" t="s">
        <v>380</v>
      </c>
      <c r="K373" s="637">
        <f>+SUM(L373:R373)+SUM(S373:Y373)+SUM(Z373:AF373)+SUM(AG373:AM373)+SUM(AN373:AO373)</f>
        <v>0</v>
      </c>
      <c r="L373" s="607">
        <f t="shared" ref="L373" si="256">+L372-L374</f>
        <v>0</v>
      </c>
      <c r="M373" s="608">
        <f t="shared" ref="M373:S373" si="257">+L373+M372-M374</f>
        <v>0</v>
      </c>
      <c r="N373" s="608">
        <f t="shared" si="257"/>
        <v>0</v>
      </c>
      <c r="O373" s="608">
        <f t="shared" si="257"/>
        <v>0</v>
      </c>
      <c r="P373" s="608">
        <f t="shared" si="257"/>
        <v>0</v>
      </c>
      <c r="Q373" s="608">
        <f t="shared" si="257"/>
        <v>0</v>
      </c>
      <c r="R373" s="608">
        <f t="shared" si="257"/>
        <v>0</v>
      </c>
      <c r="S373" s="608">
        <f t="shared" si="257"/>
        <v>0</v>
      </c>
      <c r="T373" s="608">
        <f t="shared" ref="T373:AO373" si="258">+S373+T372-T374</f>
        <v>0</v>
      </c>
      <c r="U373" s="608">
        <f t="shared" si="258"/>
        <v>0</v>
      </c>
      <c r="V373" s="608">
        <f t="shared" si="258"/>
        <v>0</v>
      </c>
      <c r="W373" s="608">
        <f t="shared" si="258"/>
        <v>0</v>
      </c>
      <c r="X373" s="608">
        <f t="shared" si="258"/>
        <v>0</v>
      </c>
      <c r="Y373" s="608">
        <f t="shared" si="258"/>
        <v>0</v>
      </c>
      <c r="Z373" s="608">
        <f t="shared" si="258"/>
        <v>0</v>
      </c>
      <c r="AA373" s="649">
        <f t="shared" si="258"/>
        <v>0</v>
      </c>
      <c r="AB373" s="608">
        <f t="shared" si="258"/>
        <v>0</v>
      </c>
      <c r="AC373" s="608">
        <f t="shared" si="258"/>
        <v>0</v>
      </c>
      <c r="AD373" s="608">
        <f t="shared" si="258"/>
        <v>0</v>
      </c>
      <c r="AE373" s="608">
        <f t="shared" si="258"/>
        <v>0</v>
      </c>
      <c r="AF373" s="608">
        <f t="shared" si="258"/>
        <v>0</v>
      </c>
      <c r="AG373" s="608">
        <f t="shared" si="258"/>
        <v>0</v>
      </c>
      <c r="AH373" s="608">
        <f t="shared" si="258"/>
        <v>0</v>
      </c>
      <c r="AI373" s="608">
        <f t="shared" si="258"/>
        <v>0</v>
      </c>
      <c r="AJ373" s="608">
        <f t="shared" si="258"/>
        <v>0</v>
      </c>
      <c r="AK373" s="608">
        <f t="shared" si="258"/>
        <v>0</v>
      </c>
      <c r="AL373" s="608">
        <f t="shared" si="258"/>
        <v>0</v>
      </c>
      <c r="AM373" s="608">
        <f t="shared" si="258"/>
        <v>0</v>
      </c>
      <c r="AN373" s="608">
        <f t="shared" si="258"/>
        <v>0</v>
      </c>
      <c r="AO373" s="652">
        <f t="shared" si="258"/>
        <v>0</v>
      </c>
    </row>
    <row r="374" spans="1:41" s="584" customFormat="1" ht="12.75">
      <c r="A374" s="950"/>
      <c r="B374" s="938"/>
      <c r="C374" s="926"/>
      <c r="D374" s="922"/>
      <c r="E374" s="914"/>
      <c r="F374" s="902"/>
      <c r="G374" s="902"/>
      <c r="H374" s="902"/>
      <c r="I374" s="902"/>
      <c r="J374" s="641" t="s">
        <v>387</v>
      </c>
      <c r="K374" s="637">
        <f>+SUM(L374:R374)+SUM(S374:Y374)+SUM(Z374:AF374)+SUM(AG374:AM374)+SUM(AN374:AO374)</f>
        <v>0</v>
      </c>
      <c r="L374" s="607"/>
      <c r="M374" s="608"/>
      <c r="N374" s="631"/>
      <c r="O374" s="608"/>
      <c r="P374" s="608"/>
      <c r="Q374" s="608"/>
      <c r="R374" s="608"/>
      <c r="S374" s="608"/>
      <c r="T374" s="608"/>
      <c r="U374" s="608"/>
      <c r="V374" s="608"/>
      <c r="W374" s="608"/>
      <c r="X374" s="608"/>
      <c r="Y374" s="608"/>
      <c r="Z374" s="608"/>
      <c r="AA374" s="608"/>
      <c r="AB374" s="608"/>
      <c r="AC374" s="608"/>
      <c r="AD374" s="608"/>
      <c r="AE374" s="608"/>
      <c r="AF374" s="608"/>
      <c r="AG374" s="608"/>
      <c r="AH374" s="608"/>
      <c r="AI374" s="608"/>
      <c r="AJ374" s="608"/>
      <c r="AK374" s="608"/>
      <c r="AL374" s="608"/>
      <c r="AM374" s="608"/>
      <c r="AN374" s="608"/>
      <c r="AO374" s="631"/>
    </row>
    <row r="375" spans="1:41" s="584" customFormat="1" ht="12.75">
      <c r="A375" s="950"/>
      <c r="B375" s="939"/>
      <c r="C375" s="926"/>
      <c r="D375" s="923"/>
      <c r="E375" s="914"/>
      <c r="F375" s="902"/>
      <c r="G375" s="902"/>
      <c r="H375" s="902"/>
      <c r="I375" s="902"/>
      <c r="J375" s="641" t="s">
        <v>382</v>
      </c>
      <c r="K375" s="637">
        <f>+SUM(L375:R375)+SUM(S375:Y375)+SUM(Z375:AF375)+SUM(AG375:AM375)+SUM(AN375:AO375)</f>
        <v>0</v>
      </c>
      <c r="L375" s="642"/>
      <c r="M375" s="643"/>
      <c r="N375" s="644"/>
      <c r="O375" s="643"/>
      <c r="P375" s="643"/>
      <c r="Q375" s="643"/>
      <c r="R375" s="643"/>
      <c r="S375" s="643"/>
      <c r="T375" s="643"/>
      <c r="U375" s="643"/>
      <c r="V375" s="643"/>
      <c r="W375" s="643"/>
      <c r="X375" s="643"/>
      <c r="Y375" s="643"/>
      <c r="Z375" s="643"/>
      <c r="AA375" s="643"/>
      <c r="AB375" s="643"/>
      <c r="AC375" s="643"/>
      <c r="AD375" s="643"/>
      <c r="AE375" s="643"/>
      <c r="AF375" s="643"/>
      <c r="AG375" s="643"/>
      <c r="AH375" s="643"/>
      <c r="AI375" s="643"/>
      <c r="AJ375" s="643"/>
      <c r="AK375" s="643"/>
      <c r="AL375" s="643"/>
      <c r="AM375" s="643"/>
      <c r="AN375" s="643"/>
      <c r="AO375" s="644"/>
    </row>
    <row r="376" spans="1:41" s="584" customFormat="1" ht="12.75">
      <c r="A376" s="951"/>
      <c r="B376" s="939"/>
      <c r="C376" s="927"/>
      <c r="D376" s="924"/>
      <c r="E376" s="915"/>
      <c r="F376" s="903"/>
      <c r="G376" s="903"/>
      <c r="H376" s="903"/>
      <c r="I376" s="903"/>
      <c r="J376" s="645" t="s">
        <v>392</v>
      </c>
      <c r="K376" s="646">
        <f>C372+K372-K375</f>
        <v>0</v>
      </c>
      <c r="L376" s="647">
        <f>+C372+L374-L375</f>
        <v>0</v>
      </c>
      <c r="M376" s="635">
        <f t="shared" ref="M376:AO376" si="259">+L376+M374-M375</f>
        <v>0</v>
      </c>
      <c r="N376" s="648">
        <f t="shared" si="259"/>
        <v>0</v>
      </c>
      <c r="O376" s="635">
        <f t="shared" si="259"/>
        <v>0</v>
      </c>
      <c r="P376" s="635">
        <f t="shared" si="259"/>
        <v>0</v>
      </c>
      <c r="Q376" s="635">
        <f t="shared" si="259"/>
        <v>0</v>
      </c>
      <c r="R376" s="635">
        <f t="shared" si="259"/>
        <v>0</v>
      </c>
      <c r="S376" s="635">
        <f t="shared" si="259"/>
        <v>0</v>
      </c>
      <c r="T376" s="635">
        <f t="shared" si="259"/>
        <v>0</v>
      </c>
      <c r="U376" s="635">
        <f t="shared" si="259"/>
        <v>0</v>
      </c>
      <c r="V376" s="635">
        <f t="shared" si="259"/>
        <v>0</v>
      </c>
      <c r="W376" s="635">
        <f t="shared" si="259"/>
        <v>0</v>
      </c>
      <c r="X376" s="635">
        <f t="shared" si="259"/>
        <v>0</v>
      </c>
      <c r="Y376" s="635">
        <f t="shared" si="259"/>
        <v>0</v>
      </c>
      <c r="Z376" s="635">
        <f t="shared" si="259"/>
        <v>0</v>
      </c>
      <c r="AA376" s="650">
        <f t="shared" si="259"/>
        <v>0</v>
      </c>
      <c r="AB376" s="635">
        <f t="shared" si="259"/>
        <v>0</v>
      </c>
      <c r="AC376" s="635">
        <f t="shared" si="259"/>
        <v>0</v>
      </c>
      <c r="AD376" s="635">
        <f t="shared" si="259"/>
        <v>0</v>
      </c>
      <c r="AE376" s="635">
        <f t="shared" si="259"/>
        <v>0</v>
      </c>
      <c r="AF376" s="635">
        <f t="shared" si="259"/>
        <v>0</v>
      </c>
      <c r="AG376" s="635">
        <f t="shared" si="259"/>
        <v>0</v>
      </c>
      <c r="AH376" s="635">
        <f t="shared" si="259"/>
        <v>0</v>
      </c>
      <c r="AI376" s="635">
        <f t="shared" si="259"/>
        <v>0</v>
      </c>
      <c r="AJ376" s="635">
        <f t="shared" si="259"/>
        <v>0</v>
      </c>
      <c r="AK376" s="635">
        <f t="shared" si="259"/>
        <v>0</v>
      </c>
      <c r="AL376" s="635">
        <f t="shared" si="259"/>
        <v>0</v>
      </c>
      <c r="AM376" s="635">
        <f t="shared" si="259"/>
        <v>0</v>
      </c>
      <c r="AN376" s="635">
        <f t="shared" si="259"/>
        <v>0</v>
      </c>
      <c r="AO376" s="648">
        <f t="shared" si="259"/>
        <v>0</v>
      </c>
    </row>
    <row r="377" spans="1:41" s="584" customFormat="1" ht="12.75">
      <c r="A377" s="949" t="s">
        <v>507</v>
      </c>
      <c r="B377" s="938" t="s">
        <v>508</v>
      </c>
      <c r="C377" s="925"/>
      <c r="D377" s="921">
        <f>+E377+K377-K379</f>
        <v>0</v>
      </c>
      <c r="E377" s="913">
        <f>+C377+G377-H377</f>
        <v>0</v>
      </c>
      <c r="F377" s="901">
        <f>+K377-K379</f>
        <v>0</v>
      </c>
      <c r="G377" s="901">
        <f>+SUM(L379:R379)+SUM(S379:Y379)+SUM(Z379:AF379)+SUM(AG379:AM379)+SUM(AN379:AO379)</f>
        <v>0</v>
      </c>
      <c r="H377" s="901">
        <f>+SUM(L380:R380)+SUM(S380:Y380)+SUM(Z380:AF380)+SUM(AG380:AM380)+SUM(AN380:AO380)</f>
        <v>0</v>
      </c>
      <c r="I377" s="901">
        <f t="shared" ref="I377" si="260">+H377/23</f>
        <v>0</v>
      </c>
      <c r="J377" s="636" t="s">
        <v>386</v>
      </c>
      <c r="K377" s="637">
        <f>+SUM(L377:R377)+SUM(S377:Y377)+SUM(Z377:AF377)+SUM(AG377:AM377)+SUM(AN377:AO377)</f>
        <v>0</v>
      </c>
      <c r="L377" s="638"/>
      <c r="M377" s="639"/>
      <c r="N377" s="640"/>
      <c r="O377" s="639"/>
      <c r="P377" s="639"/>
      <c r="Q377" s="639"/>
      <c r="R377" s="639"/>
      <c r="S377" s="639"/>
      <c r="T377" s="639"/>
      <c r="U377" s="639"/>
      <c r="V377" s="639"/>
      <c r="W377" s="639"/>
      <c r="X377" s="639"/>
      <c r="Y377" s="639"/>
      <c r="Z377" s="639"/>
      <c r="AA377" s="639"/>
      <c r="AB377" s="639"/>
      <c r="AC377" s="639"/>
      <c r="AD377" s="639"/>
      <c r="AE377" s="639"/>
      <c r="AF377" s="639"/>
      <c r="AG377" s="639"/>
      <c r="AH377" s="639"/>
      <c r="AI377" s="639"/>
      <c r="AJ377" s="639"/>
      <c r="AK377" s="639"/>
      <c r="AL377" s="639"/>
      <c r="AM377" s="639"/>
      <c r="AN377" s="639"/>
      <c r="AO377" s="640"/>
    </row>
    <row r="378" spans="1:41" s="584" customFormat="1" ht="12.75">
      <c r="A378" s="950"/>
      <c r="B378" s="938"/>
      <c r="C378" s="926"/>
      <c r="D378" s="922"/>
      <c r="E378" s="914"/>
      <c r="F378" s="902"/>
      <c r="G378" s="902"/>
      <c r="H378" s="902"/>
      <c r="I378" s="902"/>
      <c r="J378" s="641" t="s">
        <v>380</v>
      </c>
      <c r="K378" s="637">
        <f>+SUM(L378:R378)+SUM(S378:Y378)+SUM(Z378:AF378)+SUM(AG378:AM378)+SUM(AN378:AO378)</f>
        <v>0</v>
      </c>
      <c r="L378" s="607">
        <f t="shared" ref="L378" si="261">+L377-L379</f>
        <v>0</v>
      </c>
      <c r="M378" s="608">
        <f t="shared" ref="M378:AO378" si="262">+L378+M377-M379</f>
        <v>0</v>
      </c>
      <c r="N378" s="608">
        <f t="shared" si="262"/>
        <v>0</v>
      </c>
      <c r="O378" s="608">
        <f t="shared" si="262"/>
        <v>0</v>
      </c>
      <c r="P378" s="608">
        <f t="shared" si="262"/>
        <v>0</v>
      </c>
      <c r="Q378" s="608">
        <f t="shared" si="262"/>
        <v>0</v>
      </c>
      <c r="R378" s="608">
        <f t="shared" si="262"/>
        <v>0</v>
      </c>
      <c r="S378" s="608">
        <f t="shared" si="262"/>
        <v>0</v>
      </c>
      <c r="T378" s="608">
        <f t="shared" si="262"/>
        <v>0</v>
      </c>
      <c r="U378" s="608">
        <f t="shared" si="262"/>
        <v>0</v>
      </c>
      <c r="V378" s="608">
        <f t="shared" si="262"/>
        <v>0</v>
      </c>
      <c r="W378" s="608">
        <f t="shared" si="262"/>
        <v>0</v>
      </c>
      <c r="X378" s="608">
        <f t="shared" si="262"/>
        <v>0</v>
      </c>
      <c r="Y378" s="608">
        <f t="shared" si="262"/>
        <v>0</v>
      </c>
      <c r="Z378" s="608">
        <f t="shared" si="262"/>
        <v>0</v>
      </c>
      <c r="AA378" s="649">
        <f t="shared" si="262"/>
        <v>0</v>
      </c>
      <c r="AB378" s="608">
        <f t="shared" si="262"/>
        <v>0</v>
      </c>
      <c r="AC378" s="608">
        <f t="shared" si="262"/>
        <v>0</v>
      </c>
      <c r="AD378" s="608">
        <f t="shared" si="262"/>
        <v>0</v>
      </c>
      <c r="AE378" s="608">
        <f t="shared" si="262"/>
        <v>0</v>
      </c>
      <c r="AF378" s="608">
        <f t="shared" si="262"/>
        <v>0</v>
      </c>
      <c r="AG378" s="608">
        <f t="shared" si="262"/>
        <v>0</v>
      </c>
      <c r="AH378" s="608">
        <f t="shared" si="262"/>
        <v>0</v>
      </c>
      <c r="AI378" s="608">
        <f t="shared" si="262"/>
        <v>0</v>
      </c>
      <c r="AJ378" s="608">
        <f t="shared" si="262"/>
        <v>0</v>
      </c>
      <c r="AK378" s="608">
        <f t="shared" si="262"/>
        <v>0</v>
      </c>
      <c r="AL378" s="608">
        <f t="shared" si="262"/>
        <v>0</v>
      </c>
      <c r="AM378" s="608">
        <f t="shared" si="262"/>
        <v>0</v>
      </c>
      <c r="AN378" s="608">
        <f t="shared" si="262"/>
        <v>0</v>
      </c>
      <c r="AO378" s="652">
        <f t="shared" si="262"/>
        <v>0</v>
      </c>
    </row>
    <row r="379" spans="1:41" s="584" customFormat="1" ht="12.75">
      <c r="A379" s="950"/>
      <c r="B379" s="938"/>
      <c r="C379" s="926"/>
      <c r="D379" s="922"/>
      <c r="E379" s="914"/>
      <c r="F379" s="902"/>
      <c r="G379" s="902"/>
      <c r="H379" s="902"/>
      <c r="I379" s="902"/>
      <c r="J379" s="641" t="s">
        <v>387</v>
      </c>
      <c r="K379" s="637">
        <f>+SUM(L379:R379)+SUM(S379:Y379)+SUM(Z379:AF379)+SUM(AG379:AM379)+SUM(AN379:AO379)</f>
        <v>0</v>
      </c>
      <c r="L379" s="607"/>
      <c r="M379" s="608"/>
      <c r="N379" s="631"/>
      <c r="O379" s="608"/>
      <c r="P379" s="608"/>
      <c r="Q379" s="608"/>
      <c r="R379" s="608"/>
      <c r="S379" s="608"/>
      <c r="T379" s="608"/>
      <c r="U379" s="608"/>
      <c r="V379" s="608"/>
      <c r="W379" s="608"/>
      <c r="X379" s="608"/>
      <c r="Y379" s="608"/>
      <c r="Z379" s="608"/>
      <c r="AA379" s="608"/>
      <c r="AB379" s="608"/>
      <c r="AC379" s="608"/>
      <c r="AD379" s="608"/>
      <c r="AE379" s="608"/>
      <c r="AF379" s="608"/>
      <c r="AG379" s="608"/>
      <c r="AH379" s="608"/>
      <c r="AI379" s="608"/>
      <c r="AJ379" s="608"/>
      <c r="AK379" s="608"/>
      <c r="AL379" s="608"/>
      <c r="AM379" s="608"/>
      <c r="AN379" s="608"/>
      <c r="AO379" s="631"/>
    </row>
    <row r="380" spans="1:41" s="584" customFormat="1" ht="12.75">
      <c r="A380" s="950"/>
      <c r="B380" s="939"/>
      <c r="C380" s="926"/>
      <c r="D380" s="923"/>
      <c r="E380" s="914"/>
      <c r="F380" s="902"/>
      <c r="G380" s="902"/>
      <c r="H380" s="902"/>
      <c r="I380" s="902"/>
      <c r="J380" s="641" t="s">
        <v>382</v>
      </c>
      <c r="K380" s="637">
        <f>+SUM(L380:R380)+SUM(S380:Y380)+SUM(Z380:AF380)+SUM(AG380:AM380)+SUM(AN380:AO380)</f>
        <v>0</v>
      </c>
      <c r="L380" s="642"/>
      <c r="M380" s="643"/>
      <c r="N380" s="644"/>
      <c r="O380" s="643"/>
      <c r="P380" s="643"/>
      <c r="Q380" s="643"/>
      <c r="R380" s="643"/>
      <c r="S380" s="643"/>
      <c r="T380" s="643"/>
      <c r="U380" s="643"/>
      <c r="V380" s="643"/>
      <c r="W380" s="643"/>
      <c r="X380" s="643"/>
      <c r="Y380" s="643"/>
      <c r="Z380" s="643"/>
      <c r="AA380" s="643"/>
      <c r="AB380" s="643"/>
      <c r="AC380" s="643"/>
      <c r="AD380" s="643"/>
      <c r="AE380" s="643"/>
      <c r="AF380" s="643"/>
      <c r="AG380" s="643"/>
      <c r="AH380" s="643"/>
      <c r="AI380" s="643"/>
      <c r="AJ380" s="643"/>
      <c r="AK380" s="643"/>
      <c r="AL380" s="643"/>
      <c r="AM380" s="643"/>
      <c r="AN380" s="643"/>
      <c r="AO380" s="644"/>
    </row>
    <row r="381" spans="1:41" s="584" customFormat="1" ht="12.75">
      <c r="A381" s="951"/>
      <c r="B381" s="939"/>
      <c r="C381" s="927"/>
      <c r="D381" s="924"/>
      <c r="E381" s="915"/>
      <c r="F381" s="903"/>
      <c r="G381" s="903"/>
      <c r="H381" s="903"/>
      <c r="I381" s="903"/>
      <c r="J381" s="645" t="s">
        <v>392</v>
      </c>
      <c r="K381" s="646">
        <f>C377+K377-K380</f>
        <v>0</v>
      </c>
      <c r="L381" s="647">
        <f>+C377+L379-L380</f>
        <v>0</v>
      </c>
      <c r="M381" s="635">
        <f t="shared" ref="M381:AO381" si="263">+L381+M379-M380</f>
        <v>0</v>
      </c>
      <c r="N381" s="648">
        <f t="shared" si="263"/>
        <v>0</v>
      </c>
      <c r="O381" s="635">
        <f t="shared" si="263"/>
        <v>0</v>
      </c>
      <c r="P381" s="635">
        <f t="shared" si="263"/>
        <v>0</v>
      </c>
      <c r="Q381" s="635">
        <f t="shared" si="263"/>
        <v>0</v>
      </c>
      <c r="R381" s="635">
        <f t="shared" si="263"/>
        <v>0</v>
      </c>
      <c r="S381" s="635">
        <f t="shared" si="263"/>
        <v>0</v>
      </c>
      <c r="T381" s="635">
        <f t="shared" si="263"/>
        <v>0</v>
      </c>
      <c r="U381" s="635">
        <f t="shared" si="263"/>
        <v>0</v>
      </c>
      <c r="V381" s="635">
        <f t="shared" si="263"/>
        <v>0</v>
      </c>
      <c r="W381" s="635">
        <f t="shared" si="263"/>
        <v>0</v>
      </c>
      <c r="X381" s="635">
        <f t="shared" si="263"/>
        <v>0</v>
      </c>
      <c r="Y381" s="635">
        <f t="shared" si="263"/>
        <v>0</v>
      </c>
      <c r="Z381" s="635">
        <f t="shared" si="263"/>
        <v>0</v>
      </c>
      <c r="AA381" s="650">
        <f t="shared" si="263"/>
        <v>0</v>
      </c>
      <c r="AB381" s="635">
        <f t="shared" si="263"/>
        <v>0</v>
      </c>
      <c r="AC381" s="635">
        <f t="shared" si="263"/>
        <v>0</v>
      </c>
      <c r="AD381" s="635">
        <f t="shared" si="263"/>
        <v>0</v>
      </c>
      <c r="AE381" s="635">
        <f t="shared" si="263"/>
        <v>0</v>
      </c>
      <c r="AF381" s="635">
        <f t="shared" si="263"/>
        <v>0</v>
      </c>
      <c r="AG381" s="635">
        <f t="shared" si="263"/>
        <v>0</v>
      </c>
      <c r="AH381" s="635">
        <f t="shared" si="263"/>
        <v>0</v>
      </c>
      <c r="AI381" s="635">
        <f t="shared" si="263"/>
        <v>0</v>
      </c>
      <c r="AJ381" s="635">
        <f t="shared" si="263"/>
        <v>0</v>
      </c>
      <c r="AK381" s="635">
        <f t="shared" si="263"/>
        <v>0</v>
      </c>
      <c r="AL381" s="635">
        <f t="shared" si="263"/>
        <v>0</v>
      </c>
      <c r="AM381" s="635">
        <f t="shared" si="263"/>
        <v>0</v>
      </c>
      <c r="AN381" s="635">
        <f t="shared" si="263"/>
        <v>0</v>
      </c>
      <c r="AO381" s="648">
        <f t="shared" si="263"/>
        <v>0</v>
      </c>
    </row>
    <row r="382" spans="1:41" s="584" customFormat="1" ht="12.75">
      <c r="A382" s="949" t="s">
        <v>509</v>
      </c>
      <c r="B382" s="944" t="s">
        <v>510</v>
      </c>
      <c r="C382" s="925">
        <v>116</v>
      </c>
      <c r="D382" s="921">
        <f>+E382+K382-K384</f>
        <v>79</v>
      </c>
      <c r="E382" s="913">
        <f>+C382+G382-H382</f>
        <v>79</v>
      </c>
      <c r="F382" s="901">
        <f>+K382-K384</f>
        <v>0</v>
      </c>
      <c r="G382" s="901">
        <f>+SUM(L384:R384)+SUM(S384:Y384)+SUM(Z384:AF384)+SUM(AG384:AM384)+SUM(AN384:AO384)</f>
        <v>0</v>
      </c>
      <c r="H382" s="901">
        <f>+SUM(L385:R385)+SUM(S385:Y385)+SUM(Z385:AF385)+SUM(AG385:AM385)+SUM(AN385:AO385)</f>
        <v>37</v>
      </c>
      <c r="I382" s="901">
        <f t="shared" ref="I382" si="264">+H382/23</f>
        <v>1.6086956521739131</v>
      </c>
      <c r="J382" s="636" t="s">
        <v>386</v>
      </c>
      <c r="K382" s="637">
        <f>+SUM(L382:R382)+SUM(S382:Y382)+SUM(Z382:AF382)+SUM(AG382:AM382)+SUM(AN382:AO382)</f>
        <v>0</v>
      </c>
      <c r="L382" s="638"/>
      <c r="M382" s="639"/>
      <c r="N382" s="640"/>
      <c r="O382" s="639"/>
      <c r="P382" s="639"/>
      <c r="Q382" s="639"/>
      <c r="R382" s="639"/>
      <c r="S382" s="639"/>
      <c r="T382" s="639"/>
      <c r="U382" s="639"/>
      <c r="V382" s="639"/>
      <c r="W382" s="639"/>
      <c r="X382" s="639"/>
      <c r="Y382" s="639"/>
      <c r="Z382" s="639"/>
      <c r="AA382" s="639"/>
      <c r="AB382" s="639"/>
      <c r="AC382" s="639"/>
      <c r="AD382" s="639"/>
      <c r="AE382" s="639"/>
      <c r="AF382" s="639"/>
      <c r="AG382" s="639"/>
      <c r="AH382" s="639"/>
      <c r="AI382" s="639"/>
      <c r="AJ382" s="639"/>
      <c r="AK382" s="639"/>
      <c r="AL382" s="639"/>
      <c r="AM382" s="639"/>
      <c r="AN382" s="639"/>
      <c r="AO382" s="640"/>
    </row>
    <row r="383" spans="1:41" s="584" customFormat="1" ht="12.75">
      <c r="A383" s="950"/>
      <c r="B383" s="944"/>
      <c r="C383" s="926"/>
      <c r="D383" s="922"/>
      <c r="E383" s="914"/>
      <c r="F383" s="902"/>
      <c r="G383" s="902"/>
      <c r="H383" s="902"/>
      <c r="I383" s="902"/>
      <c r="J383" s="641" t="s">
        <v>380</v>
      </c>
      <c r="K383" s="637">
        <f>+SUM(L383:R383)+SUM(S383:Y383)+SUM(Z383:AF383)+SUM(AG383:AM383)+SUM(AN383:AO383)</f>
        <v>0</v>
      </c>
      <c r="L383" s="607">
        <f t="shared" ref="L383" si="265">+L382-L384</f>
        <v>0</v>
      </c>
      <c r="M383" s="608">
        <f t="shared" ref="M383:AO383" si="266">+L383+M382-M384</f>
        <v>0</v>
      </c>
      <c r="N383" s="608">
        <f t="shared" si="266"/>
        <v>0</v>
      </c>
      <c r="O383" s="608">
        <f t="shared" si="266"/>
        <v>0</v>
      </c>
      <c r="P383" s="608">
        <f t="shared" si="266"/>
        <v>0</v>
      </c>
      <c r="Q383" s="608">
        <f t="shared" si="266"/>
        <v>0</v>
      </c>
      <c r="R383" s="608">
        <f t="shared" si="266"/>
        <v>0</v>
      </c>
      <c r="S383" s="608">
        <f t="shared" si="266"/>
        <v>0</v>
      </c>
      <c r="T383" s="608">
        <f t="shared" si="266"/>
        <v>0</v>
      </c>
      <c r="U383" s="608">
        <f t="shared" si="266"/>
        <v>0</v>
      </c>
      <c r="V383" s="608">
        <f t="shared" si="266"/>
        <v>0</v>
      </c>
      <c r="W383" s="608">
        <f t="shared" si="266"/>
        <v>0</v>
      </c>
      <c r="X383" s="608">
        <f t="shared" si="266"/>
        <v>0</v>
      </c>
      <c r="Y383" s="608">
        <f t="shared" si="266"/>
        <v>0</v>
      </c>
      <c r="Z383" s="608">
        <f t="shared" si="266"/>
        <v>0</v>
      </c>
      <c r="AA383" s="649">
        <f t="shared" si="266"/>
        <v>0</v>
      </c>
      <c r="AB383" s="608">
        <f t="shared" si="266"/>
        <v>0</v>
      </c>
      <c r="AC383" s="608">
        <f t="shared" si="266"/>
        <v>0</v>
      </c>
      <c r="AD383" s="608">
        <f t="shared" si="266"/>
        <v>0</v>
      </c>
      <c r="AE383" s="608">
        <f t="shared" si="266"/>
        <v>0</v>
      </c>
      <c r="AF383" s="608">
        <f t="shared" si="266"/>
        <v>0</v>
      </c>
      <c r="AG383" s="608">
        <f t="shared" si="266"/>
        <v>0</v>
      </c>
      <c r="AH383" s="608">
        <f t="shared" si="266"/>
        <v>0</v>
      </c>
      <c r="AI383" s="608">
        <f t="shared" si="266"/>
        <v>0</v>
      </c>
      <c r="AJ383" s="608">
        <f t="shared" si="266"/>
        <v>0</v>
      </c>
      <c r="AK383" s="608">
        <f t="shared" si="266"/>
        <v>0</v>
      </c>
      <c r="AL383" s="608">
        <f t="shared" si="266"/>
        <v>0</v>
      </c>
      <c r="AM383" s="608">
        <f t="shared" si="266"/>
        <v>0</v>
      </c>
      <c r="AN383" s="608">
        <f t="shared" si="266"/>
        <v>0</v>
      </c>
      <c r="AO383" s="652">
        <f t="shared" si="266"/>
        <v>0</v>
      </c>
    </row>
    <row r="384" spans="1:41" s="584" customFormat="1" ht="12.75">
      <c r="A384" s="950"/>
      <c r="B384" s="944"/>
      <c r="C384" s="926"/>
      <c r="D384" s="922"/>
      <c r="E384" s="914"/>
      <c r="F384" s="902"/>
      <c r="G384" s="902"/>
      <c r="H384" s="902"/>
      <c r="I384" s="902"/>
      <c r="J384" s="641" t="s">
        <v>387</v>
      </c>
      <c r="K384" s="637">
        <f>+SUM(L384:R384)+SUM(S384:Y384)+SUM(Z384:AF384)+SUM(AG384:AM384)+SUM(AN384:AO384)</f>
        <v>0</v>
      </c>
      <c r="L384" s="607"/>
      <c r="M384" s="608"/>
      <c r="N384" s="631"/>
      <c r="O384" s="608"/>
      <c r="P384" s="608"/>
      <c r="Q384" s="608"/>
      <c r="R384" s="608"/>
      <c r="S384" s="608"/>
      <c r="T384" s="608"/>
      <c r="U384" s="608"/>
      <c r="V384" s="608"/>
      <c r="W384" s="608"/>
      <c r="X384" s="608"/>
      <c r="Y384" s="608"/>
      <c r="Z384" s="608"/>
      <c r="AA384" s="608"/>
      <c r="AB384" s="608"/>
      <c r="AC384" s="608"/>
      <c r="AD384" s="608"/>
      <c r="AE384" s="608"/>
      <c r="AF384" s="608"/>
      <c r="AG384" s="608"/>
      <c r="AH384" s="608"/>
      <c r="AI384" s="608"/>
      <c r="AJ384" s="608"/>
      <c r="AK384" s="608"/>
      <c r="AL384" s="608"/>
      <c r="AM384" s="608"/>
      <c r="AN384" s="608"/>
      <c r="AO384" s="631"/>
    </row>
    <row r="385" spans="1:41" s="584" customFormat="1" ht="12.75">
      <c r="A385" s="950"/>
      <c r="B385" s="945"/>
      <c r="C385" s="926"/>
      <c r="D385" s="923"/>
      <c r="E385" s="914"/>
      <c r="F385" s="902"/>
      <c r="G385" s="902"/>
      <c r="H385" s="902"/>
      <c r="I385" s="902"/>
      <c r="J385" s="641" t="s">
        <v>382</v>
      </c>
      <c r="K385" s="637">
        <f>+SUM(L385:R385)+SUM(S385:Y385)+SUM(Z385:AF385)+SUM(AG385:AM385)+SUM(AN385:AO385)</f>
        <v>37</v>
      </c>
      <c r="L385" s="642">
        <v>6</v>
      </c>
      <c r="M385" s="643">
        <v>2</v>
      </c>
      <c r="N385" s="644">
        <v>3</v>
      </c>
      <c r="O385" s="643">
        <v>6</v>
      </c>
      <c r="P385" s="643">
        <v>6</v>
      </c>
      <c r="Q385" s="643">
        <v>6</v>
      </c>
      <c r="R385" s="643">
        <v>8</v>
      </c>
      <c r="S385" s="643"/>
      <c r="T385" s="643"/>
      <c r="U385" s="643"/>
      <c r="V385" s="643"/>
      <c r="W385" s="643"/>
      <c r="X385" s="643"/>
      <c r="Y385" s="643"/>
      <c r="Z385" s="643"/>
      <c r="AA385" s="643"/>
      <c r="AB385" s="643"/>
      <c r="AC385" s="643"/>
      <c r="AD385" s="643"/>
      <c r="AE385" s="643"/>
      <c r="AF385" s="643"/>
      <c r="AG385" s="643"/>
      <c r="AH385" s="643"/>
      <c r="AI385" s="643"/>
      <c r="AJ385" s="643"/>
      <c r="AK385" s="643"/>
      <c r="AL385" s="643"/>
      <c r="AM385" s="643"/>
      <c r="AN385" s="643"/>
      <c r="AO385" s="644"/>
    </row>
    <row r="386" spans="1:41" s="584" customFormat="1" ht="12.75">
      <c r="A386" s="951"/>
      <c r="B386" s="945"/>
      <c r="C386" s="927"/>
      <c r="D386" s="924"/>
      <c r="E386" s="915"/>
      <c r="F386" s="903"/>
      <c r="G386" s="903"/>
      <c r="H386" s="903"/>
      <c r="I386" s="903"/>
      <c r="J386" s="645" t="s">
        <v>392</v>
      </c>
      <c r="K386" s="646">
        <f>C382+K382-K385</f>
        <v>79</v>
      </c>
      <c r="L386" s="647">
        <f>+C382+L384-L385</f>
        <v>110</v>
      </c>
      <c r="M386" s="635">
        <f t="shared" ref="M386:AO386" si="267">+L386+M384-M385</f>
        <v>108</v>
      </c>
      <c r="N386" s="648">
        <f t="shared" si="267"/>
        <v>105</v>
      </c>
      <c r="O386" s="635">
        <f t="shared" si="267"/>
        <v>99</v>
      </c>
      <c r="P386" s="635">
        <f t="shared" si="267"/>
        <v>93</v>
      </c>
      <c r="Q386" s="635">
        <f t="shared" si="267"/>
        <v>87</v>
      </c>
      <c r="R386" s="635">
        <f t="shared" si="267"/>
        <v>79</v>
      </c>
      <c r="S386" s="635">
        <f t="shared" si="267"/>
        <v>79</v>
      </c>
      <c r="T386" s="635">
        <f t="shared" si="267"/>
        <v>79</v>
      </c>
      <c r="U386" s="635">
        <f t="shared" si="267"/>
        <v>79</v>
      </c>
      <c r="V386" s="635">
        <f t="shared" si="267"/>
        <v>79</v>
      </c>
      <c r="W386" s="635">
        <f t="shared" si="267"/>
        <v>79</v>
      </c>
      <c r="X386" s="635">
        <f t="shared" si="267"/>
        <v>79</v>
      </c>
      <c r="Y386" s="635">
        <f t="shared" si="267"/>
        <v>79</v>
      </c>
      <c r="Z386" s="635">
        <f t="shared" si="267"/>
        <v>79</v>
      </c>
      <c r="AA386" s="650">
        <f t="shared" si="267"/>
        <v>79</v>
      </c>
      <c r="AB386" s="635">
        <f t="shared" si="267"/>
        <v>79</v>
      </c>
      <c r="AC386" s="635">
        <f t="shared" si="267"/>
        <v>79</v>
      </c>
      <c r="AD386" s="635">
        <f t="shared" si="267"/>
        <v>79</v>
      </c>
      <c r="AE386" s="635">
        <f t="shared" si="267"/>
        <v>79</v>
      </c>
      <c r="AF386" s="635">
        <f t="shared" si="267"/>
        <v>79</v>
      </c>
      <c r="AG386" s="635">
        <f t="shared" si="267"/>
        <v>79</v>
      </c>
      <c r="AH386" s="635">
        <f t="shared" si="267"/>
        <v>79</v>
      </c>
      <c r="AI386" s="635">
        <f t="shared" si="267"/>
        <v>79</v>
      </c>
      <c r="AJ386" s="635">
        <f t="shared" si="267"/>
        <v>79</v>
      </c>
      <c r="AK386" s="635">
        <f t="shared" si="267"/>
        <v>79</v>
      </c>
      <c r="AL386" s="635">
        <f t="shared" si="267"/>
        <v>79</v>
      </c>
      <c r="AM386" s="635">
        <f t="shared" si="267"/>
        <v>79</v>
      </c>
      <c r="AN386" s="635">
        <f t="shared" si="267"/>
        <v>79</v>
      </c>
      <c r="AO386" s="648">
        <f t="shared" si="267"/>
        <v>79</v>
      </c>
    </row>
    <row r="387" spans="1:41" s="584" customFormat="1" ht="12.75">
      <c r="A387" s="949" t="s">
        <v>511</v>
      </c>
      <c r="B387" s="938" t="s">
        <v>315</v>
      </c>
      <c r="C387" s="925">
        <v>0</v>
      </c>
      <c r="D387" s="921">
        <f>+E387+K387-K389</f>
        <v>0</v>
      </c>
      <c r="E387" s="913">
        <f>+C387+G387-H387</f>
        <v>0</v>
      </c>
      <c r="F387" s="901">
        <f>+K387-K389</f>
        <v>0</v>
      </c>
      <c r="G387" s="901">
        <f>+SUM(L389:R389)+SUM(S389:Y389)+SUM(Z389:AF389)+SUM(AG389:AM389)+SUM(AN389:AO389)</f>
        <v>0</v>
      </c>
      <c r="H387" s="901">
        <f>+SUM(L390:R390)+SUM(S390:Y390)+SUM(Z390:AF390)+SUM(AG390:AM390)+SUM(AN390:AO390)</f>
        <v>0</v>
      </c>
      <c r="I387" s="901">
        <f t="shared" ref="I387" si="268">+H387/23</f>
        <v>0</v>
      </c>
      <c r="J387" s="636" t="s">
        <v>386</v>
      </c>
      <c r="K387" s="637">
        <f>+SUM(L387:R387)+SUM(S387:Y387)+SUM(Z387:AF387)+SUM(AG387:AM387)+SUM(AN387:AO387)</f>
        <v>0</v>
      </c>
      <c r="L387" s="638">
        <f>+VLOOKUP(B387,'[7]Vật tư sản xuất'!$C$4:$G$8000,5,0)</f>
        <v>0</v>
      </c>
      <c r="M387" s="639"/>
      <c r="N387" s="640"/>
      <c r="O387" s="639"/>
      <c r="P387" s="639"/>
      <c r="Q387" s="639"/>
      <c r="R387" s="639"/>
      <c r="S387" s="639"/>
      <c r="T387" s="639"/>
      <c r="U387" s="639"/>
      <c r="V387" s="639"/>
      <c r="W387" s="639"/>
      <c r="X387" s="639"/>
      <c r="Y387" s="639"/>
      <c r="Z387" s="639"/>
      <c r="AA387" s="639"/>
      <c r="AB387" s="639"/>
      <c r="AC387" s="639"/>
      <c r="AD387" s="639"/>
      <c r="AE387" s="639"/>
      <c r="AF387" s="639"/>
      <c r="AG387" s="639"/>
      <c r="AH387" s="639"/>
      <c r="AI387" s="639"/>
      <c r="AJ387" s="639"/>
      <c r="AK387" s="639"/>
      <c r="AL387" s="639"/>
      <c r="AM387" s="639"/>
      <c r="AN387" s="639"/>
      <c r="AO387" s="640"/>
    </row>
    <row r="388" spans="1:41" s="584" customFormat="1" ht="12.75">
      <c r="A388" s="950"/>
      <c r="B388" s="938"/>
      <c r="C388" s="926"/>
      <c r="D388" s="922"/>
      <c r="E388" s="914"/>
      <c r="F388" s="902"/>
      <c r="G388" s="902"/>
      <c r="H388" s="902"/>
      <c r="I388" s="902"/>
      <c r="J388" s="641" t="s">
        <v>380</v>
      </c>
      <c r="K388" s="637">
        <f>+SUM(L388:R388)+SUM(S388:Y388)+SUM(Z388:AF388)+SUM(AG388:AM388)+SUM(AN388:AO388)</f>
        <v>0</v>
      </c>
      <c r="L388" s="607">
        <f t="shared" ref="L388" si="269">+L387-L389</f>
        <v>0</v>
      </c>
      <c r="M388" s="608">
        <f t="shared" ref="M388:AO388" si="270">+L388+M387-M389</f>
        <v>0</v>
      </c>
      <c r="N388" s="608">
        <f t="shared" si="270"/>
        <v>0</v>
      </c>
      <c r="O388" s="608">
        <f t="shared" si="270"/>
        <v>0</v>
      </c>
      <c r="P388" s="608">
        <f t="shared" si="270"/>
        <v>0</v>
      </c>
      <c r="Q388" s="608">
        <f t="shared" si="270"/>
        <v>0</v>
      </c>
      <c r="R388" s="608">
        <f t="shared" si="270"/>
        <v>0</v>
      </c>
      <c r="S388" s="608">
        <f t="shared" si="270"/>
        <v>0</v>
      </c>
      <c r="T388" s="608">
        <f t="shared" si="270"/>
        <v>0</v>
      </c>
      <c r="U388" s="608">
        <f t="shared" si="270"/>
        <v>0</v>
      </c>
      <c r="V388" s="608">
        <f t="shared" si="270"/>
        <v>0</v>
      </c>
      <c r="W388" s="608">
        <f t="shared" si="270"/>
        <v>0</v>
      </c>
      <c r="X388" s="608">
        <f t="shared" si="270"/>
        <v>0</v>
      </c>
      <c r="Y388" s="608">
        <f t="shared" si="270"/>
        <v>0</v>
      </c>
      <c r="Z388" s="608">
        <f t="shared" si="270"/>
        <v>0</v>
      </c>
      <c r="AA388" s="649">
        <f t="shared" si="270"/>
        <v>0</v>
      </c>
      <c r="AB388" s="608">
        <f t="shared" si="270"/>
        <v>0</v>
      </c>
      <c r="AC388" s="608">
        <f t="shared" si="270"/>
        <v>0</v>
      </c>
      <c r="AD388" s="608">
        <f t="shared" si="270"/>
        <v>0</v>
      </c>
      <c r="AE388" s="608">
        <f t="shared" si="270"/>
        <v>0</v>
      </c>
      <c r="AF388" s="608">
        <f t="shared" si="270"/>
        <v>0</v>
      </c>
      <c r="AG388" s="608">
        <f t="shared" si="270"/>
        <v>0</v>
      </c>
      <c r="AH388" s="608">
        <f t="shared" si="270"/>
        <v>0</v>
      </c>
      <c r="AI388" s="608">
        <f t="shared" si="270"/>
        <v>0</v>
      </c>
      <c r="AJ388" s="608">
        <f t="shared" si="270"/>
        <v>0</v>
      </c>
      <c r="AK388" s="608">
        <f t="shared" si="270"/>
        <v>0</v>
      </c>
      <c r="AL388" s="608">
        <f t="shared" si="270"/>
        <v>0</v>
      </c>
      <c r="AM388" s="608">
        <f t="shared" si="270"/>
        <v>0</v>
      </c>
      <c r="AN388" s="608">
        <f t="shared" si="270"/>
        <v>0</v>
      </c>
      <c r="AO388" s="652">
        <f t="shared" si="270"/>
        <v>0</v>
      </c>
    </row>
    <row r="389" spans="1:41" s="584" customFormat="1" ht="12.75">
      <c r="A389" s="950"/>
      <c r="B389" s="938"/>
      <c r="C389" s="926"/>
      <c r="D389" s="922"/>
      <c r="E389" s="914"/>
      <c r="F389" s="902"/>
      <c r="G389" s="902"/>
      <c r="H389" s="902"/>
      <c r="I389" s="902"/>
      <c r="J389" s="641" t="s">
        <v>387</v>
      </c>
      <c r="K389" s="637">
        <f>+SUM(L389:R389)+SUM(S389:Y389)+SUM(Z389:AF389)+SUM(AG389:AM389)+SUM(AN389:AO389)</f>
        <v>0</v>
      </c>
      <c r="L389" s="607"/>
      <c r="M389" s="608"/>
      <c r="N389" s="631"/>
      <c r="O389" s="608"/>
      <c r="P389" s="608"/>
      <c r="Q389" s="608"/>
      <c r="R389" s="608"/>
      <c r="S389" s="608"/>
      <c r="T389" s="608"/>
      <c r="U389" s="608"/>
      <c r="V389" s="608"/>
      <c r="W389" s="608"/>
      <c r="X389" s="608"/>
      <c r="Y389" s="608"/>
      <c r="Z389" s="608"/>
      <c r="AA389" s="608"/>
      <c r="AB389" s="608"/>
      <c r="AC389" s="608"/>
      <c r="AD389" s="608"/>
      <c r="AE389" s="608"/>
      <c r="AF389" s="608"/>
      <c r="AG389" s="608"/>
      <c r="AH389" s="608"/>
      <c r="AI389" s="608"/>
      <c r="AJ389" s="608"/>
      <c r="AK389" s="608"/>
      <c r="AL389" s="608"/>
      <c r="AM389" s="608"/>
      <c r="AN389" s="608"/>
      <c r="AO389" s="631"/>
    </row>
    <row r="390" spans="1:41" s="584" customFormat="1" ht="12.75">
      <c r="A390" s="950"/>
      <c r="B390" s="939"/>
      <c r="C390" s="926"/>
      <c r="D390" s="923"/>
      <c r="E390" s="914"/>
      <c r="F390" s="902"/>
      <c r="G390" s="902"/>
      <c r="H390" s="902"/>
      <c r="I390" s="902"/>
      <c r="J390" s="641" t="s">
        <v>382</v>
      </c>
      <c r="K390" s="637">
        <f>+SUM(L390:R390)+SUM(S390:Y390)+SUM(Z390:AF390)+SUM(AG390:AM390)+SUM(AN390:AO390)</f>
        <v>0</v>
      </c>
      <c r="L390" s="642"/>
      <c r="M390" s="643"/>
      <c r="N390" s="644"/>
      <c r="O390" s="643"/>
      <c r="P390" s="643"/>
      <c r="Q390" s="643"/>
      <c r="R390" s="643"/>
      <c r="S390" s="643"/>
      <c r="T390" s="643"/>
      <c r="U390" s="643"/>
      <c r="V390" s="643"/>
      <c r="W390" s="643"/>
      <c r="X390" s="643"/>
      <c r="Y390" s="643"/>
      <c r="Z390" s="643"/>
      <c r="AA390" s="643"/>
      <c r="AB390" s="643"/>
      <c r="AC390" s="643"/>
      <c r="AD390" s="643"/>
      <c r="AE390" s="643"/>
      <c r="AF390" s="643"/>
      <c r="AG390" s="643"/>
      <c r="AH390" s="643"/>
      <c r="AI390" s="643"/>
      <c r="AJ390" s="643"/>
      <c r="AK390" s="643"/>
      <c r="AL390" s="643"/>
      <c r="AM390" s="643"/>
      <c r="AN390" s="643"/>
      <c r="AO390" s="644"/>
    </row>
    <row r="391" spans="1:41" s="584" customFormat="1" ht="12.75">
      <c r="A391" s="951"/>
      <c r="B391" s="939"/>
      <c r="C391" s="927"/>
      <c r="D391" s="924"/>
      <c r="E391" s="915"/>
      <c r="F391" s="903"/>
      <c r="G391" s="903"/>
      <c r="H391" s="903"/>
      <c r="I391" s="903"/>
      <c r="J391" s="645" t="s">
        <v>392</v>
      </c>
      <c r="K391" s="646">
        <f>C387+K387-K390</f>
        <v>0</v>
      </c>
      <c r="L391" s="647">
        <f>+C387+L389-L390</f>
        <v>0</v>
      </c>
      <c r="M391" s="635">
        <f t="shared" ref="M391:AO391" si="271">+L391+M389-M390</f>
        <v>0</v>
      </c>
      <c r="N391" s="648">
        <f t="shared" si="271"/>
        <v>0</v>
      </c>
      <c r="O391" s="635">
        <f t="shared" si="271"/>
        <v>0</v>
      </c>
      <c r="P391" s="635">
        <f t="shared" si="271"/>
        <v>0</v>
      </c>
      <c r="Q391" s="635">
        <f t="shared" si="271"/>
        <v>0</v>
      </c>
      <c r="R391" s="635">
        <f t="shared" si="271"/>
        <v>0</v>
      </c>
      <c r="S391" s="635">
        <f t="shared" si="271"/>
        <v>0</v>
      </c>
      <c r="T391" s="635">
        <f t="shared" si="271"/>
        <v>0</v>
      </c>
      <c r="U391" s="635">
        <f t="shared" si="271"/>
        <v>0</v>
      </c>
      <c r="V391" s="635">
        <f t="shared" si="271"/>
        <v>0</v>
      </c>
      <c r="W391" s="635">
        <f t="shared" si="271"/>
        <v>0</v>
      </c>
      <c r="X391" s="635">
        <f t="shared" si="271"/>
        <v>0</v>
      </c>
      <c r="Y391" s="635">
        <f t="shared" si="271"/>
        <v>0</v>
      </c>
      <c r="Z391" s="635">
        <f t="shared" si="271"/>
        <v>0</v>
      </c>
      <c r="AA391" s="650">
        <f t="shared" si="271"/>
        <v>0</v>
      </c>
      <c r="AB391" s="635">
        <f t="shared" si="271"/>
        <v>0</v>
      </c>
      <c r="AC391" s="635">
        <f t="shared" si="271"/>
        <v>0</v>
      </c>
      <c r="AD391" s="635">
        <f t="shared" si="271"/>
        <v>0</v>
      </c>
      <c r="AE391" s="635">
        <f t="shared" si="271"/>
        <v>0</v>
      </c>
      <c r="AF391" s="635">
        <f t="shared" si="271"/>
        <v>0</v>
      </c>
      <c r="AG391" s="635">
        <f t="shared" si="271"/>
        <v>0</v>
      </c>
      <c r="AH391" s="635">
        <f t="shared" si="271"/>
        <v>0</v>
      </c>
      <c r="AI391" s="635">
        <f t="shared" si="271"/>
        <v>0</v>
      </c>
      <c r="AJ391" s="635">
        <f t="shared" si="271"/>
        <v>0</v>
      </c>
      <c r="AK391" s="635">
        <f t="shared" si="271"/>
        <v>0</v>
      </c>
      <c r="AL391" s="635">
        <f t="shared" si="271"/>
        <v>0</v>
      </c>
      <c r="AM391" s="635">
        <f t="shared" si="271"/>
        <v>0</v>
      </c>
      <c r="AN391" s="635">
        <f t="shared" si="271"/>
        <v>0</v>
      </c>
      <c r="AO391" s="648">
        <f t="shared" si="271"/>
        <v>0</v>
      </c>
    </row>
    <row r="392" spans="1:41" s="584" customFormat="1" ht="12.75">
      <c r="A392" s="949" t="s">
        <v>512</v>
      </c>
      <c r="B392" s="938" t="s">
        <v>513</v>
      </c>
      <c r="C392" s="925">
        <v>5</v>
      </c>
      <c r="D392" s="921">
        <f>+E392+K392-K394</f>
        <v>5</v>
      </c>
      <c r="E392" s="913">
        <f>+C392+G392-H392</f>
        <v>5</v>
      </c>
      <c r="F392" s="901">
        <f>+K392-K394</f>
        <v>0</v>
      </c>
      <c r="G392" s="901">
        <f>+SUM(L394:R394)+SUM(S394:Y394)+SUM(Z394:AF394)+SUM(AG394:AM394)+SUM(AN394:AO394)</f>
        <v>0</v>
      </c>
      <c r="H392" s="901">
        <f>+SUM(L395:R395)+SUM(S395:Y395)+SUM(Z395:AF395)+SUM(AG395:AM395)+SUM(AN395:AO395)</f>
        <v>0</v>
      </c>
      <c r="I392" s="901">
        <f t="shared" ref="I392" si="272">+H392/23</f>
        <v>0</v>
      </c>
      <c r="J392" s="636" t="s">
        <v>386</v>
      </c>
      <c r="K392" s="637">
        <f>+SUM(L392:R392)+SUM(S392:Y392)+SUM(Z392:AF392)+SUM(AG392:AM392)+SUM(AN392:AO392)</f>
        <v>0</v>
      </c>
      <c r="L392" s="638"/>
      <c r="M392" s="639"/>
      <c r="N392" s="640"/>
      <c r="O392" s="639"/>
      <c r="P392" s="639"/>
      <c r="Q392" s="639"/>
      <c r="R392" s="639"/>
      <c r="S392" s="639"/>
      <c r="T392" s="639"/>
      <c r="U392" s="639"/>
      <c r="V392" s="639"/>
      <c r="W392" s="639"/>
      <c r="X392" s="639"/>
      <c r="Y392" s="635"/>
      <c r="Z392" s="639"/>
      <c r="AA392" s="639"/>
      <c r="AB392" s="639"/>
      <c r="AC392" s="639"/>
      <c r="AD392" s="639"/>
      <c r="AE392" s="639"/>
      <c r="AF392" s="639"/>
      <c r="AG392" s="639"/>
      <c r="AH392" s="639"/>
      <c r="AI392" s="639"/>
      <c r="AJ392" s="639"/>
      <c r="AK392" s="639"/>
      <c r="AL392" s="639"/>
      <c r="AM392" s="639"/>
      <c r="AN392" s="639"/>
      <c r="AO392" s="640"/>
    </row>
    <row r="393" spans="1:41" s="584" customFormat="1" ht="12.75">
      <c r="A393" s="950"/>
      <c r="B393" s="938"/>
      <c r="C393" s="926"/>
      <c r="D393" s="922"/>
      <c r="E393" s="914"/>
      <c r="F393" s="902"/>
      <c r="G393" s="902"/>
      <c r="H393" s="902"/>
      <c r="I393" s="902"/>
      <c r="J393" s="641" t="s">
        <v>380</v>
      </c>
      <c r="K393" s="637">
        <f>+SUM(L393:R393)+SUM(S393:Y393)+SUM(Z393:AF393)+SUM(AG393:AM393)+SUM(AN393:AO393)</f>
        <v>0</v>
      </c>
      <c r="L393" s="607">
        <f t="shared" ref="L393" si="273">+L392-L394</f>
        <v>0</v>
      </c>
      <c r="M393" s="608">
        <f t="shared" ref="M393:AO393" si="274">+L393+M392-M394</f>
        <v>0</v>
      </c>
      <c r="N393" s="608">
        <f t="shared" si="274"/>
        <v>0</v>
      </c>
      <c r="O393" s="608">
        <f t="shared" si="274"/>
        <v>0</v>
      </c>
      <c r="P393" s="608">
        <f t="shared" si="274"/>
        <v>0</v>
      </c>
      <c r="Q393" s="608">
        <f t="shared" si="274"/>
        <v>0</v>
      </c>
      <c r="R393" s="608">
        <f t="shared" si="274"/>
        <v>0</v>
      </c>
      <c r="S393" s="608">
        <f t="shared" si="274"/>
        <v>0</v>
      </c>
      <c r="T393" s="608">
        <f t="shared" si="274"/>
        <v>0</v>
      </c>
      <c r="U393" s="608">
        <f t="shared" si="274"/>
        <v>0</v>
      </c>
      <c r="V393" s="608">
        <f t="shared" si="274"/>
        <v>0</v>
      </c>
      <c r="W393" s="608">
        <f t="shared" si="274"/>
        <v>0</v>
      </c>
      <c r="X393" s="608">
        <f t="shared" si="274"/>
        <v>0</v>
      </c>
      <c r="Y393" s="608">
        <f t="shared" si="274"/>
        <v>0</v>
      </c>
      <c r="Z393" s="608">
        <f t="shared" si="274"/>
        <v>0</v>
      </c>
      <c r="AA393" s="649">
        <f t="shared" si="274"/>
        <v>0</v>
      </c>
      <c r="AB393" s="608">
        <f t="shared" si="274"/>
        <v>0</v>
      </c>
      <c r="AC393" s="608">
        <f t="shared" si="274"/>
        <v>0</v>
      </c>
      <c r="AD393" s="608">
        <f t="shared" si="274"/>
        <v>0</v>
      </c>
      <c r="AE393" s="608">
        <f t="shared" si="274"/>
        <v>0</v>
      </c>
      <c r="AF393" s="608">
        <f t="shared" si="274"/>
        <v>0</v>
      </c>
      <c r="AG393" s="608">
        <f t="shared" si="274"/>
        <v>0</v>
      </c>
      <c r="AH393" s="608">
        <f t="shared" si="274"/>
        <v>0</v>
      </c>
      <c r="AI393" s="608">
        <f t="shared" si="274"/>
        <v>0</v>
      </c>
      <c r="AJ393" s="608">
        <f t="shared" si="274"/>
        <v>0</v>
      </c>
      <c r="AK393" s="608">
        <f t="shared" si="274"/>
        <v>0</v>
      </c>
      <c r="AL393" s="608">
        <f t="shared" si="274"/>
        <v>0</v>
      </c>
      <c r="AM393" s="608">
        <f t="shared" si="274"/>
        <v>0</v>
      </c>
      <c r="AN393" s="608">
        <f t="shared" si="274"/>
        <v>0</v>
      </c>
      <c r="AO393" s="652">
        <f t="shared" si="274"/>
        <v>0</v>
      </c>
    </row>
    <row r="394" spans="1:41" s="584" customFormat="1" ht="12.75">
      <c r="A394" s="950"/>
      <c r="B394" s="938"/>
      <c r="C394" s="926"/>
      <c r="D394" s="922"/>
      <c r="E394" s="914"/>
      <c r="F394" s="902"/>
      <c r="G394" s="902"/>
      <c r="H394" s="902"/>
      <c r="I394" s="902"/>
      <c r="J394" s="641" t="s">
        <v>387</v>
      </c>
      <c r="K394" s="637">
        <f>+SUM(L394:R394)+SUM(S394:Y394)+SUM(Z394:AF394)+SUM(AG394:AM394)+SUM(AN394:AO394)</f>
        <v>0</v>
      </c>
      <c r="L394" s="607"/>
      <c r="M394" s="608"/>
      <c r="N394" s="631"/>
      <c r="O394" s="608"/>
      <c r="P394" s="608"/>
      <c r="Q394" s="608"/>
      <c r="R394" s="608"/>
      <c r="S394" s="608"/>
      <c r="T394" s="608"/>
      <c r="U394" s="608"/>
      <c r="V394" s="608"/>
      <c r="W394" s="608"/>
      <c r="X394" s="608"/>
      <c r="Y394" s="608"/>
      <c r="Z394" s="608"/>
      <c r="AA394" s="608"/>
      <c r="AB394" s="608"/>
      <c r="AC394" s="608"/>
      <c r="AD394" s="608"/>
      <c r="AE394" s="608"/>
      <c r="AF394" s="608"/>
      <c r="AG394" s="608"/>
      <c r="AH394" s="608"/>
      <c r="AI394" s="608"/>
      <c r="AJ394" s="608"/>
      <c r="AK394" s="608"/>
      <c r="AL394" s="608"/>
      <c r="AM394" s="608"/>
      <c r="AN394" s="608"/>
      <c r="AO394" s="631"/>
    </row>
    <row r="395" spans="1:41" s="584" customFormat="1" ht="12.75">
      <c r="A395" s="950"/>
      <c r="B395" s="939"/>
      <c r="C395" s="926"/>
      <c r="D395" s="923"/>
      <c r="E395" s="914"/>
      <c r="F395" s="902"/>
      <c r="G395" s="902"/>
      <c r="H395" s="902"/>
      <c r="I395" s="902"/>
      <c r="J395" s="641" t="s">
        <v>382</v>
      </c>
      <c r="K395" s="637">
        <f>+SUM(L395:R395)+SUM(S395:Y395)+SUM(Z395:AF395)+SUM(AG395:AM395)+SUM(AN395:AO395)</f>
        <v>0</v>
      </c>
      <c r="L395" s="642"/>
      <c r="M395" s="643"/>
      <c r="N395" s="644"/>
      <c r="O395" s="643"/>
      <c r="P395" s="643"/>
      <c r="Q395" s="643"/>
      <c r="R395" s="643"/>
      <c r="S395" s="643"/>
      <c r="T395" s="643"/>
      <c r="U395" s="643"/>
      <c r="V395" s="643"/>
      <c r="W395" s="643"/>
      <c r="X395" s="643"/>
      <c r="Y395" s="643"/>
      <c r="Z395" s="643"/>
      <c r="AA395" s="643"/>
      <c r="AB395" s="643"/>
      <c r="AC395" s="643"/>
      <c r="AD395" s="643"/>
      <c r="AE395" s="643"/>
      <c r="AF395" s="643"/>
      <c r="AG395" s="643"/>
      <c r="AH395" s="643"/>
      <c r="AI395" s="643"/>
      <c r="AJ395" s="643"/>
      <c r="AK395" s="643"/>
      <c r="AL395" s="643"/>
      <c r="AM395" s="643"/>
      <c r="AN395" s="643"/>
      <c r="AO395" s="644"/>
    </row>
    <row r="396" spans="1:41" s="584" customFormat="1" ht="12.75">
      <c r="A396" s="951"/>
      <c r="B396" s="939"/>
      <c r="C396" s="927"/>
      <c r="D396" s="924"/>
      <c r="E396" s="915"/>
      <c r="F396" s="903"/>
      <c r="G396" s="903"/>
      <c r="H396" s="903"/>
      <c r="I396" s="903"/>
      <c r="J396" s="645" t="s">
        <v>392</v>
      </c>
      <c r="K396" s="646">
        <f>C392+K392-K395</f>
        <v>5</v>
      </c>
      <c r="L396" s="647">
        <f>+C392+L394-L395</f>
        <v>5</v>
      </c>
      <c r="M396" s="635">
        <f t="shared" ref="M396:AO396" si="275">+L396+M394-M395</f>
        <v>5</v>
      </c>
      <c r="N396" s="648">
        <f t="shared" si="275"/>
        <v>5</v>
      </c>
      <c r="O396" s="635">
        <f t="shared" si="275"/>
        <v>5</v>
      </c>
      <c r="P396" s="635">
        <f t="shared" si="275"/>
        <v>5</v>
      </c>
      <c r="Q396" s="635">
        <f t="shared" si="275"/>
        <v>5</v>
      </c>
      <c r="R396" s="635">
        <f t="shared" si="275"/>
        <v>5</v>
      </c>
      <c r="S396" s="635">
        <f t="shared" si="275"/>
        <v>5</v>
      </c>
      <c r="T396" s="635">
        <f t="shared" si="275"/>
        <v>5</v>
      </c>
      <c r="U396" s="635">
        <f t="shared" si="275"/>
        <v>5</v>
      </c>
      <c r="V396" s="635">
        <f t="shared" si="275"/>
        <v>5</v>
      </c>
      <c r="W396" s="635">
        <f t="shared" si="275"/>
        <v>5</v>
      </c>
      <c r="X396" s="635">
        <f t="shared" si="275"/>
        <v>5</v>
      </c>
      <c r="Y396" s="635">
        <f t="shared" si="275"/>
        <v>5</v>
      </c>
      <c r="Z396" s="635">
        <f t="shared" si="275"/>
        <v>5</v>
      </c>
      <c r="AA396" s="650">
        <f t="shared" si="275"/>
        <v>5</v>
      </c>
      <c r="AB396" s="635">
        <f t="shared" si="275"/>
        <v>5</v>
      </c>
      <c r="AC396" s="635">
        <f t="shared" si="275"/>
        <v>5</v>
      </c>
      <c r="AD396" s="635">
        <f t="shared" si="275"/>
        <v>5</v>
      </c>
      <c r="AE396" s="635">
        <f t="shared" si="275"/>
        <v>5</v>
      </c>
      <c r="AF396" s="635">
        <f t="shared" si="275"/>
        <v>5</v>
      </c>
      <c r="AG396" s="635">
        <f t="shared" si="275"/>
        <v>5</v>
      </c>
      <c r="AH396" s="635">
        <f t="shared" si="275"/>
        <v>5</v>
      </c>
      <c r="AI396" s="635">
        <f t="shared" si="275"/>
        <v>5</v>
      </c>
      <c r="AJ396" s="635">
        <f t="shared" si="275"/>
        <v>5</v>
      </c>
      <c r="AK396" s="635">
        <f t="shared" si="275"/>
        <v>5</v>
      </c>
      <c r="AL396" s="635">
        <f t="shared" si="275"/>
        <v>5</v>
      </c>
      <c r="AM396" s="635">
        <f t="shared" si="275"/>
        <v>5</v>
      </c>
      <c r="AN396" s="635">
        <f t="shared" si="275"/>
        <v>5</v>
      </c>
      <c r="AO396" s="648">
        <f t="shared" si="275"/>
        <v>5</v>
      </c>
    </row>
    <row r="397" spans="1:41" s="584" customFormat="1" ht="12.75">
      <c r="A397" s="949" t="s">
        <v>514</v>
      </c>
      <c r="B397" s="938" t="s">
        <v>515</v>
      </c>
      <c r="C397" s="925">
        <v>34</v>
      </c>
      <c r="D397" s="921">
        <f>+E397+K397-K399</f>
        <v>22</v>
      </c>
      <c r="E397" s="913">
        <f>+C397+G397-H397</f>
        <v>53</v>
      </c>
      <c r="F397" s="901">
        <f>+K397-K399</f>
        <v>-31</v>
      </c>
      <c r="G397" s="901">
        <f>+SUM(L399:R399)+SUM(S399:Y399)+SUM(Z399:AF399)+SUM(AG399:AM399)+SUM(AN399:AO399)</f>
        <v>31</v>
      </c>
      <c r="H397" s="901">
        <f>+SUM(L400:R400)+SUM(S400:Y400)+SUM(Z400:AF400)+SUM(AG400:AM400)+SUM(AN400:AO400)</f>
        <v>12</v>
      </c>
      <c r="I397" s="901">
        <f t="shared" ref="I397" si="276">+H397/23</f>
        <v>0.52173913043478259</v>
      </c>
      <c r="J397" s="636" t="s">
        <v>386</v>
      </c>
      <c r="K397" s="637">
        <f>+SUM(L397:R397)+SUM(S397:Y397)+SUM(Z397:AF397)+SUM(AG397:AM397)+SUM(AN397:AO397)</f>
        <v>0</v>
      </c>
      <c r="L397" s="638"/>
      <c r="M397" s="639"/>
      <c r="N397" s="640"/>
      <c r="O397" s="639"/>
      <c r="P397" s="639"/>
      <c r="Q397" s="639"/>
      <c r="R397" s="639"/>
      <c r="S397" s="639"/>
      <c r="T397" s="639"/>
      <c r="U397" s="639"/>
      <c r="V397" s="639"/>
      <c r="W397" s="639"/>
      <c r="X397" s="639"/>
      <c r="Y397" s="639"/>
      <c r="Z397" s="639"/>
      <c r="AA397" s="639"/>
      <c r="AB397" s="639"/>
      <c r="AC397" s="639"/>
      <c r="AD397" s="639"/>
      <c r="AE397" s="639"/>
      <c r="AF397" s="639"/>
      <c r="AG397" s="639"/>
      <c r="AH397" s="639"/>
      <c r="AI397" s="639"/>
      <c r="AJ397" s="639"/>
      <c r="AK397" s="639"/>
      <c r="AL397" s="639"/>
      <c r="AM397" s="639"/>
      <c r="AN397" s="639"/>
      <c r="AO397" s="640"/>
    </row>
    <row r="398" spans="1:41" s="584" customFormat="1" ht="12.75">
      <c r="A398" s="950"/>
      <c r="B398" s="938"/>
      <c r="C398" s="926"/>
      <c r="D398" s="922"/>
      <c r="E398" s="914"/>
      <c r="F398" s="902"/>
      <c r="G398" s="902"/>
      <c r="H398" s="902"/>
      <c r="I398" s="902"/>
      <c r="J398" s="641" t="s">
        <v>380</v>
      </c>
      <c r="K398" s="637">
        <f>+SUM(L398:R398)+SUM(S398:Y398)+SUM(Z398:AF398)+SUM(AG398:AM398)+SUM(AN398:AO398)</f>
        <v>-868</v>
      </c>
      <c r="L398" s="607">
        <f t="shared" ref="L398" si="277">+L397-L399</f>
        <v>0</v>
      </c>
      <c r="M398" s="608">
        <f t="shared" ref="M398:AO398" si="278">+L398+M397-M399</f>
        <v>0</v>
      </c>
      <c r="N398" s="608">
        <f t="shared" si="278"/>
        <v>-31</v>
      </c>
      <c r="O398" s="608">
        <f t="shared" si="278"/>
        <v>-31</v>
      </c>
      <c r="P398" s="608">
        <f t="shared" si="278"/>
        <v>-31</v>
      </c>
      <c r="Q398" s="608">
        <f t="shared" si="278"/>
        <v>-31</v>
      </c>
      <c r="R398" s="608">
        <f t="shared" si="278"/>
        <v>-31</v>
      </c>
      <c r="S398" s="608">
        <f t="shared" si="278"/>
        <v>-31</v>
      </c>
      <c r="T398" s="608">
        <f t="shared" si="278"/>
        <v>-31</v>
      </c>
      <c r="U398" s="608">
        <f t="shared" si="278"/>
        <v>-31</v>
      </c>
      <c r="V398" s="608">
        <f t="shared" si="278"/>
        <v>-31</v>
      </c>
      <c r="W398" s="608">
        <f t="shared" si="278"/>
        <v>-31</v>
      </c>
      <c r="X398" s="608">
        <f t="shared" si="278"/>
        <v>-31</v>
      </c>
      <c r="Y398" s="608">
        <f t="shared" si="278"/>
        <v>-31</v>
      </c>
      <c r="Z398" s="608">
        <f t="shared" si="278"/>
        <v>-31</v>
      </c>
      <c r="AA398" s="649">
        <f t="shared" si="278"/>
        <v>-31</v>
      </c>
      <c r="AB398" s="608">
        <f t="shared" si="278"/>
        <v>-31</v>
      </c>
      <c r="AC398" s="608">
        <f t="shared" si="278"/>
        <v>-31</v>
      </c>
      <c r="AD398" s="608">
        <f t="shared" si="278"/>
        <v>-31</v>
      </c>
      <c r="AE398" s="608">
        <f t="shared" si="278"/>
        <v>-31</v>
      </c>
      <c r="AF398" s="608">
        <f t="shared" si="278"/>
        <v>-31</v>
      </c>
      <c r="AG398" s="608">
        <f t="shared" si="278"/>
        <v>-31</v>
      </c>
      <c r="AH398" s="608">
        <f t="shared" si="278"/>
        <v>-31</v>
      </c>
      <c r="AI398" s="608">
        <f t="shared" si="278"/>
        <v>-31</v>
      </c>
      <c r="AJ398" s="608">
        <f t="shared" si="278"/>
        <v>-31</v>
      </c>
      <c r="AK398" s="608">
        <f t="shared" si="278"/>
        <v>-31</v>
      </c>
      <c r="AL398" s="608">
        <f t="shared" si="278"/>
        <v>-31</v>
      </c>
      <c r="AM398" s="608">
        <f t="shared" si="278"/>
        <v>-31</v>
      </c>
      <c r="AN398" s="608">
        <f t="shared" si="278"/>
        <v>-31</v>
      </c>
      <c r="AO398" s="652">
        <f t="shared" si="278"/>
        <v>-31</v>
      </c>
    </row>
    <row r="399" spans="1:41" s="584" customFormat="1" ht="12.75">
      <c r="A399" s="950"/>
      <c r="B399" s="938"/>
      <c r="C399" s="926"/>
      <c r="D399" s="922"/>
      <c r="E399" s="914"/>
      <c r="F399" s="902"/>
      <c r="G399" s="902"/>
      <c r="H399" s="902"/>
      <c r="I399" s="902"/>
      <c r="J399" s="641" t="s">
        <v>387</v>
      </c>
      <c r="K399" s="637">
        <f>+SUM(L399:R399)+SUM(S399:Y399)+SUM(Z399:AF399)+SUM(AG399:AM399)+SUM(AN399:AO399)</f>
        <v>31</v>
      </c>
      <c r="L399" s="607"/>
      <c r="M399" s="608"/>
      <c r="N399" s="631">
        <v>31</v>
      </c>
      <c r="O399" s="608"/>
      <c r="P399" s="608"/>
      <c r="Q399" s="608"/>
      <c r="R399" s="608"/>
      <c r="S399" s="608"/>
      <c r="T399" s="608"/>
      <c r="U399" s="608"/>
      <c r="V399" s="608"/>
      <c r="W399" s="608"/>
      <c r="X399" s="608"/>
      <c r="Y399" s="608"/>
      <c r="Z399" s="608"/>
      <c r="AA399" s="608"/>
      <c r="AB399" s="608"/>
      <c r="AC399" s="608"/>
      <c r="AD399" s="608"/>
      <c r="AE399" s="608"/>
      <c r="AF399" s="608"/>
      <c r="AG399" s="608"/>
      <c r="AH399" s="608"/>
      <c r="AI399" s="608"/>
      <c r="AJ399" s="608"/>
      <c r="AK399" s="608"/>
      <c r="AL399" s="608"/>
      <c r="AM399" s="608"/>
      <c r="AN399" s="608"/>
      <c r="AO399" s="631"/>
    </row>
    <row r="400" spans="1:41" s="584" customFormat="1" ht="12.75">
      <c r="A400" s="950"/>
      <c r="B400" s="939"/>
      <c r="C400" s="926"/>
      <c r="D400" s="923"/>
      <c r="E400" s="914"/>
      <c r="F400" s="902"/>
      <c r="G400" s="902"/>
      <c r="H400" s="902"/>
      <c r="I400" s="902"/>
      <c r="J400" s="641" t="s">
        <v>382</v>
      </c>
      <c r="K400" s="637">
        <f>+SUM(L400:R400)+SUM(S400:Y400)+SUM(Z400:AF400)+SUM(AG400:AM400)+SUM(AN400:AO400)</f>
        <v>12</v>
      </c>
      <c r="L400" s="642">
        <v>1</v>
      </c>
      <c r="M400" s="643">
        <v>2</v>
      </c>
      <c r="N400" s="644">
        <v>1</v>
      </c>
      <c r="O400" s="643">
        <v>3</v>
      </c>
      <c r="P400" s="643">
        <v>2</v>
      </c>
      <c r="Q400" s="643"/>
      <c r="R400" s="643">
        <v>3</v>
      </c>
      <c r="S400" s="643"/>
      <c r="T400" s="643"/>
      <c r="U400" s="643"/>
      <c r="V400" s="643"/>
      <c r="W400" s="643"/>
      <c r="X400" s="643"/>
      <c r="Y400" s="643"/>
      <c r="Z400" s="643"/>
      <c r="AA400" s="643"/>
      <c r="AB400" s="643"/>
      <c r="AC400" s="643"/>
      <c r="AD400" s="643"/>
      <c r="AE400" s="643"/>
      <c r="AF400" s="643"/>
      <c r="AG400" s="643"/>
      <c r="AH400" s="643"/>
      <c r="AI400" s="643"/>
      <c r="AJ400" s="643"/>
      <c r="AK400" s="643"/>
      <c r="AL400" s="643"/>
      <c r="AM400" s="643"/>
      <c r="AN400" s="643"/>
      <c r="AO400" s="644"/>
    </row>
    <row r="401" spans="1:41" s="584" customFormat="1" ht="12.75">
      <c r="A401" s="951"/>
      <c r="B401" s="939"/>
      <c r="C401" s="927"/>
      <c r="D401" s="924"/>
      <c r="E401" s="915"/>
      <c r="F401" s="903"/>
      <c r="G401" s="903"/>
      <c r="H401" s="903"/>
      <c r="I401" s="903"/>
      <c r="J401" s="645" t="s">
        <v>392</v>
      </c>
      <c r="K401" s="646">
        <f>C397+K397-K400</f>
        <v>22</v>
      </c>
      <c r="L401" s="647">
        <f>+C397+L399-L400</f>
        <v>33</v>
      </c>
      <c r="M401" s="635">
        <f t="shared" ref="M401:AO401" si="279">+L401+M399-M400</f>
        <v>31</v>
      </c>
      <c r="N401" s="648">
        <f t="shared" si="279"/>
        <v>61</v>
      </c>
      <c r="O401" s="635">
        <f t="shared" si="279"/>
        <v>58</v>
      </c>
      <c r="P401" s="635">
        <f t="shared" si="279"/>
        <v>56</v>
      </c>
      <c r="Q401" s="635">
        <f t="shared" si="279"/>
        <v>56</v>
      </c>
      <c r="R401" s="635">
        <f t="shared" si="279"/>
        <v>53</v>
      </c>
      <c r="S401" s="635">
        <f t="shared" si="279"/>
        <v>53</v>
      </c>
      <c r="T401" s="635">
        <f t="shared" si="279"/>
        <v>53</v>
      </c>
      <c r="U401" s="635">
        <f t="shared" si="279"/>
        <v>53</v>
      </c>
      <c r="V401" s="635">
        <f t="shared" si="279"/>
        <v>53</v>
      </c>
      <c r="W401" s="635">
        <f t="shared" si="279"/>
        <v>53</v>
      </c>
      <c r="X401" s="635">
        <f t="shared" si="279"/>
        <v>53</v>
      </c>
      <c r="Y401" s="635">
        <f t="shared" si="279"/>
        <v>53</v>
      </c>
      <c r="Z401" s="635">
        <f t="shared" si="279"/>
        <v>53</v>
      </c>
      <c r="AA401" s="650">
        <f t="shared" si="279"/>
        <v>53</v>
      </c>
      <c r="AB401" s="635">
        <f t="shared" si="279"/>
        <v>53</v>
      </c>
      <c r="AC401" s="635">
        <f t="shared" si="279"/>
        <v>53</v>
      </c>
      <c r="AD401" s="635">
        <f t="shared" si="279"/>
        <v>53</v>
      </c>
      <c r="AE401" s="635">
        <f t="shared" si="279"/>
        <v>53</v>
      </c>
      <c r="AF401" s="635">
        <f t="shared" si="279"/>
        <v>53</v>
      </c>
      <c r="AG401" s="635">
        <f t="shared" si="279"/>
        <v>53</v>
      </c>
      <c r="AH401" s="635">
        <f t="shared" si="279"/>
        <v>53</v>
      </c>
      <c r="AI401" s="635">
        <f t="shared" si="279"/>
        <v>53</v>
      </c>
      <c r="AJ401" s="635">
        <f t="shared" si="279"/>
        <v>53</v>
      </c>
      <c r="AK401" s="635">
        <f t="shared" si="279"/>
        <v>53</v>
      </c>
      <c r="AL401" s="635">
        <f t="shared" si="279"/>
        <v>53</v>
      </c>
      <c r="AM401" s="635">
        <f t="shared" si="279"/>
        <v>53</v>
      </c>
      <c r="AN401" s="635">
        <f t="shared" si="279"/>
        <v>53</v>
      </c>
      <c r="AO401" s="648">
        <f t="shared" si="279"/>
        <v>53</v>
      </c>
    </row>
    <row r="402" spans="1:41" s="584" customFormat="1" ht="12.75">
      <c r="A402" s="949" t="s">
        <v>516</v>
      </c>
      <c r="B402" s="938" t="s">
        <v>517</v>
      </c>
      <c r="C402" s="925">
        <v>0</v>
      </c>
      <c r="D402" s="921">
        <f>+E402+K402-K404</f>
        <v>0</v>
      </c>
      <c r="E402" s="913">
        <f>+C402+G402-H402</f>
        <v>0</v>
      </c>
      <c r="F402" s="901">
        <f>+K402-K404</f>
        <v>0</v>
      </c>
      <c r="G402" s="901">
        <f>+SUM(L404:R404)+SUM(S404:Y404)+SUM(Z404:AF404)+SUM(AG404:AM404)+SUM(AN404:AO404)</f>
        <v>0</v>
      </c>
      <c r="H402" s="901">
        <f>+SUM(L405:R405)+SUM(S405:Y405)+SUM(Z405:AF405)+SUM(AG405:AM405)+SUM(AN405:AO405)</f>
        <v>0</v>
      </c>
      <c r="I402" s="901">
        <f t="shared" ref="I402" si="280">+H402/23</f>
        <v>0</v>
      </c>
      <c r="J402" s="636" t="s">
        <v>386</v>
      </c>
      <c r="K402" s="637">
        <f>+SUM(L402:R402)+SUM(S402:Y402)+SUM(Z402:AF402)+SUM(AG402:AM402)+SUM(AN402:AO402)</f>
        <v>0</v>
      </c>
      <c r="L402" s="638"/>
      <c r="M402" s="639"/>
      <c r="N402" s="640"/>
      <c r="O402" s="639"/>
      <c r="P402" s="639"/>
      <c r="Q402" s="639"/>
      <c r="R402" s="639"/>
      <c r="S402" s="639"/>
      <c r="T402" s="639"/>
      <c r="U402" s="639"/>
      <c r="V402" s="639"/>
      <c r="W402" s="639"/>
      <c r="X402" s="639"/>
      <c r="Y402" s="639"/>
      <c r="Z402" s="639"/>
      <c r="AA402" s="639"/>
      <c r="AB402" s="639"/>
      <c r="AC402" s="639"/>
      <c r="AD402" s="639"/>
      <c r="AE402" s="639"/>
      <c r="AF402" s="639"/>
      <c r="AG402" s="639"/>
      <c r="AH402" s="639"/>
      <c r="AI402" s="639"/>
      <c r="AJ402" s="639"/>
      <c r="AK402" s="639"/>
      <c r="AL402" s="639"/>
      <c r="AM402" s="639"/>
      <c r="AN402" s="639"/>
      <c r="AO402" s="640"/>
    </row>
    <row r="403" spans="1:41" s="584" customFormat="1" ht="12.75">
      <c r="A403" s="950"/>
      <c r="B403" s="938"/>
      <c r="C403" s="926"/>
      <c r="D403" s="922"/>
      <c r="E403" s="914"/>
      <c r="F403" s="902"/>
      <c r="G403" s="902"/>
      <c r="H403" s="902"/>
      <c r="I403" s="902"/>
      <c r="J403" s="641" t="s">
        <v>380</v>
      </c>
      <c r="K403" s="637">
        <f>+SUM(L403:R403)+SUM(S403:Y403)+SUM(Z403:AF403)+SUM(AG403:AM403)+SUM(AN403:AO403)</f>
        <v>0</v>
      </c>
      <c r="L403" s="607">
        <f t="shared" ref="L403" si="281">+L402-L404</f>
        <v>0</v>
      </c>
      <c r="M403" s="608">
        <f t="shared" ref="M403:AO403" si="282">+L403+M402-M404</f>
        <v>0</v>
      </c>
      <c r="N403" s="608">
        <f t="shared" si="282"/>
        <v>0</v>
      </c>
      <c r="O403" s="608">
        <f t="shared" si="282"/>
        <v>0</v>
      </c>
      <c r="P403" s="608">
        <f t="shared" si="282"/>
        <v>0</v>
      </c>
      <c r="Q403" s="608">
        <f t="shared" si="282"/>
        <v>0</v>
      </c>
      <c r="R403" s="608">
        <f t="shared" si="282"/>
        <v>0</v>
      </c>
      <c r="S403" s="608">
        <f t="shared" si="282"/>
        <v>0</v>
      </c>
      <c r="T403" s="608">
        <f t="shared" si="282"/>
        <v>0</v>
      </c>
      <c r="U403" s="608">
        <f t="shared" si="282"/>
        <v>0</v>
      </c>
      <c r="V403" s="608">
        <f t="shared" si="282"/>
        <v>0</v>
      </c>
      <c r="W403" s="608">
        <f t="shared" si="282"/>
        <v>0</v>
      </c>
      <c r="X403" s="608">
        <f t="shared" si="282"/>
        <v>0</v>
      </c>
      <c r="Y403" s="608">
        <f t="shared" si="282"/>
        <v>0</v>
      </c>
      <c r="Z403" s="608">
        <f t="shared" si="282"/>
        <v>0</v>
      </c>
      <c r="AA403" s="649">
        <f t="shared" si="282"/>
        <v>0</v>
      </c>
      <c r="AB403" s="608">
        <f t="shared" si="282"/>
        <v>0</v>
      </c>
      <c r="AC403" s="608">
        <f t="shared" si="282"/>
        <v>0</v>
      </c>
      <c r="AD403" s="608">
        <f t="shared" si="282"/>
        <v>0</v>
      </c>
      <c r="AE403" s="608">
        <f t="shared" si="282"/>
        <v>0</v>
      </c>
      <c r="AF403" s="608">
        <f t="shared" si="282"/>
        <v>0</v>
      </c>
      <c r="AG403" s="608">
        <f t="shared" si="282"/>
        <v>0</v>
      </c>
      <c r="AH403" s="608">
        <f t="shared" si="282"/>
        <v>0</v>
      </c>
      <c r="AI403" s="608">
        <f t="shared" si="282"/>
        <v>0</v>
      </c>
      <c r="AJ403" s="608">
        <f t="shared" si="282"/>
        <v>0</v>
      </c>
      <c r="AK403" s="608">
        <f t="shared" si="282"/>
        <v>0</v>
      </c>
      <c r="AL403" s="608">
        <f t="shared" si="282"/>
        <v>0</v>
      </c>
      <c r="AM403" s="608">
        <f t="shared" si="282"/>
        <v>0</v>
      </c>
      <c r="AN403" s="608">
        <f t="shared" si="282"/>
        <v>0</v>
      </c>
      <c r="AO403" s="652">
        <f t="shared" si="282"/>
        <v>0</v>
      </c>
    </row>
    <row r="404" spans="1:41" s="584" customFormat="1" ht="12.75">
      <c r="A404" s="950"/>
      <c r="B404" s="938"/>
      <c r="C404" s="926"/>
      <c r="D404" s="922"/>
      <c r="E404" s="914"/>
      <c r="F404" s="902"/>
      <c r="G404" s="902"/>
      <c r="H404" s="902"/>
      <c r="I404" s="902"/>
      <c r="J404" s="641" t="s">
        <v>387</v>
      </c>
      <c r="K404" s="637">
        <f>+SUM(L404:R404)+SUM(S404:Y404)+SUM(Z404:AF404)+SUM(AG404:AM404)+SUM(AN404:AO404)</f>
        <v>0</v>
      </c>
      <c r="L404" s="607"/>
      <c r="M404" s="608"/>
      <c r="N404" s="631"/>
      <c r="O404" s="608"/>
      <c r="P404" s="608"/>
      <c r="Q404" s="608"/>
      <c r="R404" s="608"/>
      <c r="S404" s="608"/>
      <c r="T404" s="608"/>
      <c r="U404" s="608"/>
      <c r="V404" s="608"/>
      <c r="W404" s="608"/>
      <c r="X404" s="608"/>
      <c r="Y404" s="608"/>
      <c r="Z404" s="608"/>
      <c r="AA404" s="608"/>
      <c r="AB404" s="608"/>
      <c r="AC404" s="608"/>
      <c r="AD404" s="608"/>
      <c r="AE404" s="608"/>
      <c r="AF404" s="608"/>
      <c r="AG404" s="608"/>
      <c r="AH404" s="608"/>
      <c r="AI404" s="608"/>
      <c r="AJ404" s="608"/>
      <c r="AK404" s="608"/>
      <c r="AL404" s="608"/>
      <c r="AM404" s="608"/>
      <c r="AN404" s="608"/>
      <c r="AO404" s="631"/>
    </row>
    <row r="405" spans="1:41" s="584" customFormat="1" ht="12.75">
      <c r="A405" s="950"/>
      <c r="B405" s="939"/>
      <c r="C405" s="926"/>
      <c r="D405" s="923"/>
      <c r="E405" s="914"/>
      <c r="F405" s="902"/>
      <c r="G405" s="902"/>
      <c r="H405" s="902"/>
      <c r="I405" s="902"/>
      <c r="J405" s="641" t="s">
        <v>382</v>
      </c>
      <c r="K405" s="637">
        <f>+SUM(L405:R405)+SUM(S405:Y405)+SUM(Z405:AF405)+SUM(AG405:AM405)+SUM(AN405:AO405)</f>
        <v>0</v>
      </c>
      <c r="L405" s="642"/>
      <c r="M405" s="643"/>
      <c r="N405" s="644"/>
      <c r="O405" s="643"/>
      <c r="P405" s="643"/>
      <c r="Q405" s="643"/>
      <c r="R405" s="643"/>
      <c r="S405" s="643"/>
      <c r="T405" s="643"/>
      <c r="U405" s="643"/>
      <c r="V405" s="643"/>
      <c r="W405" s="643"/>
      <c r="X405" s="643"/>
      <c r="Y405" s="643"/>
      <c r="Z405" s="643"/>
      <c r="AA405" s="643"/>
      <c r="AB405" s="643"/>
      <c r="AC405" s="643"/>
      <c r="AD405" s="643"/>
      <c r="AE405" s="643"/>
      <c r="AF405" s="643"/>
      <c r="AG405" s="643"/>
      <c r="AH405" s="643"/>
      <c r="AI405" s="643"/>
      <c r="AJ405" s="643"/>
      <c r="AK405" s="643"/>
      <c r="AL405" s="643"/>
      <c r="AM405" s="643"/>
      <c r="AN405" s="643"/>
      <c r="AO405" s="644"/>
    </row>
    <row r="406" spans="1:41" s="584" customFormat="1" ht="12.75">
      <c r="A406" s="951"/>
      <c r="B406" s="939"/>
      <c r="C406" s="927"/>
      <c r="D406" s="924"/>
      <c r="E406" s="915"/>
      <c r="F406" s="903"/>
      <c r="G406" s="903"/>
      <c r="H406" s="903"/>
      <c r="I406" s="903"/>
      <c r="J406" s="645" t="s">
        <v>392</v>
      </c>
      <c r="K406" s="646">
        <f>C402+K402-K403</f>
        <v>0</v>
      </c>
      <c r="L406" s="647">
        <f>+C402+L404-L405</f>
        <v>0</v>
      </c>
      <c r="M406" s="635">
        <f t="shared" ref="M406:AO406" si="283">+L406+M404-M405</f>
        <v>0</v>
      </c>
      <c r="N406" s="648">
        <f t="shared" si="283"/>
        <v>0</v>
      </c>
      <c r="O406" s="635">
        <f t="shared" si="283"/>
        <v>0</v>
      </c>
      <c r="P406" s="635">
        <f t="shared" si="283"/>
        <v>0</v>
      </c>
      <c r="Q406" s="635">
        <f t="shared" si="283"/>
        <v>0</v>
      </c>
      <c r="R406" s="635">
        <f t="shared" si="283"/>
        <v>0</v>
      </c>
      <c r="S406" s="635">
        <f t="shared" si="283"/>
        <v>0</v>
      </c>
      <c r="T406" s="635">
        <f t="shared" si="283"/>
        <v>0</v>
      </c>
      <c r="U406" s="635">
        <f t="shared" si="283"/>
        <v>0</v>
      </c>
      <c r="V406" s="635">
        <f t="shared" si="283"/>
        <v>0</v>
      </c>
      <c r="W406" s="635">
        <f t="shared" si="283"/>
        <v>0</v>
      </c>
      <c r="X406" s="635">
        <f t="shared" si="283"/>
        <v>0</v>
      </c>
      <c r="Y406" s="635">
        <f t="shared" si="283"/>
        <v>0</v>
      </c>
      <c r="Z406" s="635">
        <f t="shared" si="283"/>
        <v>0</v>
      </c>
      <c r="AA406" s="650">
        <f t="shared" si="283"/>
        <v>0</v>
      </c>
      <c r="AB406" s="635">
        <f t="shared" si="283"/>
        <v>0</v>
      </c>
      <c r="AC406" s="635">
        <f t="shared" si="283"/>
        <v>0</v>
      </c>
      <c r="AD406" s="635">
        <f t="shared" si="283"/>
        <v>0</v>
      </c>
      <c r="AE406" s="635">
        <f t="shared" si="283"/>
        <v>0</v>
      </c>
      <c r="AF406" s="635">
        <f t="shared" si="283"/>
        <v>0</v>
      </c>
      <c r="AG406" s="635">
        <f t="shared" si="283"/>
        <v>0</v>
      </c>
      <c r="AH406" s="635">
        <f t="shared" si="283"/>
        <v>0</v>
      </c>
      <c r="AI406" s="635">
        <f t="shared" si="283"/>
        <v>0</v>
      </c>
      <c r="AJ406" s="635">
        <f t="shared" si="283"/>
        <v>0</v>
      </c>
      <c r="AK406" s="635">
        <f t="shared" si="283"/>
        <v>0</v>
      </c>
      <c r="AL406" s="635">
        <f t="shared" si="283"/>
        <v>0</v>
      </c>
      <c r="AM406" s="635">
        <f t="shared" si="283"/>
        <v>0</v>
      </c>
      <c r="AN406" s="635">
        <f t="shared" si="283"/>
        <v>0</v>
      </c>
      <c r="AO406" s="648">
        <f t="shared" si="283"/>
        <v>0</v>
      </c>
    </row>
    <row r="407" spans="1:41" s="584" customFormat="1" ht="12.75">
      <c r="A407" s="949" t="s">
        <v>518</v>
      </c>
      <c r="B407" s="938" t="s">
        <v>519</v>
      </c>
      <c r="C407" s="925">
        <v>85</v>
      </c>
      <c r="D407" s="921">
        <f>+E407+K407-K409</f>
        <v>75</v>
      </c>
      <c r="E407" s="913">
        <f>+C407+G407-H407</f>
        <v>75</v>
      </c>
      <c r="F407" s="901">
        <f>+K407-K409</f>
        <v>0</v>
      </c>
      <c r="G407" s="901">
        <f>+SUM(L409:R409)+SUM(S409:Y409)+SUM(Z409:AF409)+SUM(AG409:AM409)+SUM(AN409:AO409)</f>
        <v>0</v>
      </c>
      <c r="H407" s="901">
        <f>+SUM(L410:R410)+SUM(S410:Y410)+SUM(Z410:AF410)+SUM(AG410:AM410)+SUM(AN410:AO410)</f>
        <v>10</v>
      </c>
      <c r="I407" s="901">
        <f t="shared" ref="I407" si="284">+H407/23</f>
        <v>0.43478260869565216</v>
      </c>
      <c r="J407" s="636" t="s">
        <v>386</v>
      </c>
      <c r="K407" s="637">
        <f>+SUM(L407:R407)+SUM(S407:Y407)+SUM(Z407:AF407)+SUM(AG407:AM407)+SUM(AN407:AO407)</f>
        <v>0</v>
      </c>
      <c r="L407" s="638"/>
      <c r="M407" s="639"/>
      <c r="N407" s="640"/>
      <c r="O407" s="639"/>
      <c r="P407" s="639"/>
      <c r="Q407" s="639"/>
      <c r="R407" s="639"/>
      <c r="S407" s="639"/>
      <c r="T407" s="639"/>
      <c r="U407" s="639"/>
      <c r="V407" s="639"/>
      <c r="W407" s="639"/>
      <c r="X407" s="639"/>
      <c r="Y407" s="639"/>
      <c r="Z407" s="639"/>
      <c r="AA407" s="639"/>
      <c r="AB407" s="639"/>
      <c r="AC407" s="639"/>
      <c r="AD407" s="639"/>
      <c r="AE407" s="639"/>
      <c r="AF407" s="639"/>
      <c r="AG407" s="639"/>
      <c r="AH407" s="639"/>
      <c r="AI407" s="639"/>
      <c r="AJ407" s="639"/>
      <c r="AK407" s="639"/>
      <c r="AL407" s="639"/>
      <c r="AM407" s="639"/>
      <c r="AN407" s="639"/>
      <c r="AO407" s="640"/>
    </row>
    <row r="408" spans="1:41" s="584" customFormat="1" ht="12.75">
      <c r="A408" s="950"/>
      <c r="B408" s="938"/>
      <c r="C408" s="926"/>
      <c r="D408" s="922"/>
      <c r="E408" s="914"/>
      <c r="F408" s="902"/>
      <c r="G408" s="902"/>
      <c r="H408" s="902"/>
      <c r="I408" s="902"/>
      <c r="J408" s="641" t="s">
        <v>380</v>
      </c>
      <c r="K408" s="637">
        <f>+SUM(L408:R408)+SUM(S408:Y408)+SUM(Z408:AF408)+SUM(AG408:AM408)+SUM(AN408:AO408)</f>
        <v>0</v>
      </c>
      <c r="L408" s="607">
        <f t="shared" ref="L408" si="285">+L407-L409</f>
        <v>0</v>
      </c>
      <c r="M408" s="608">
        <f t="shared" ref="M408:AO408" si="286">+L408+M407-M409</f>
        <v>0</v>
      </c>
      <c r="N408" s="608">
        <f t="shared" si="286"/>
        <v>0</v>
      </c>
      <c r="O408" s="608">
        <f t="shared" si="286"/>
        <v>0</v>
      </c>
      <c r="P408" s="608">
        <f t="shared" si="286"/>
        <v>0</v>
      </c>
      <c r="Q408" s="608">
        <f t="shared" si="286"/>
        <v>0</v>
      </c>
      <c r="R408" s="608">
        <f t="shared" si="286"/>
        <v>0</v>
      </c>
      <c r="S408" s="608">
        <f t="shared" si="286"/>
        <v>0</v>
      </c>
      <c r="T408" s="608">
        <f t="shared" si="286"/>
        <v>0</v>
      </c>
      <c r="U408" s="608">
        <f t="shared" si="286"/>
        <v>0</v>
      </c>
      <c r="V408" s="608">
        <f t="shared" si="286"/>
        <v>0</v>
      </c>
      <c r="W408" s="608">
        <f t="shared" si="286"/>
        <v>0</v>
      </c>
      <c r="X408" s="608">
        <f t="shared" si="286"/>
        <v>0</v>
      </c>
      <c r="Y408" s="608">
        <f t="shared" si="286"/>
        <v>0</v>
      </c>
      <c r="Z408" s="608">
        <f t="shared" si="286"/>
        <v>0</v>
      </c>
      <c r="AA408" s="649">
        <f t="shared" si="286"/>
        <v>0</v>
      </c>
      <c r="AB408" s="608">
        <f t="shared" si="286"/>
        <v>0</v>
      </c>
      <c r="AC408" s="608">
        <f t="shared" si="286"/>
        <v>0</v>
      </c>
      <c r="AD408" s="608">
        <f t="shared" si="286"/>
        <v>0</v>
      </c>
      <c r="AE408" s="608">
        <f t="shared" si="286"/>
        <v>0</v>
      </c>
      <c r="AF408" s="608">
        <f t="shared" si="286"/>
        <v>0</v>
      </c>
      <c r="AG408" s="608">
        <f t="shared" si="286"/>
        <v>0</v>
      </c>
      <c r="AH408" s="608">
        <f t="shared" si="286"/>
        <v>0</v>
      </c>
      <c r="AI408" s="608">
        <f t="shared" si="286"/>
        <v>0</v>
      </c>
      <c r="AJ408" s="608">
        <f t="shared" si="286"/>
        <v>0</v>
      </c>
      <c r="AK408" s="608">
        <f t="shared" si="286"/>
        <v>0</v>
      </c>
      <c r="AL408" s="608">
        <f t="shared" si="286"/>
        <v>0</v>
      </c>
      <c r="AM408" s="608">
        <f t="shared" si="286"/>
        <v>0</v>
      </c>
      <c r="AN408" s="608">
        <f t="shared" si="286"/>
        <v>0</v>
      </c>
      <c r="AO408" s="652">
        <f t="shared" si="286"/>
        <v>0</v>
      </c>
    </row>
    <row r="409" spans="1:41" s="584" customFormat="1" ht="12.75">
      <c r="A409" s="950"/>
      <c r="B409" s="938"/>
      <c r="C409" s="926"/>
      <c r="D409" s="922"/>
      <c r="E409" s="914"/>
      <c r="F409" s="902"/>
      <c r="G409" s="902"/>
      <c r="H409" s="902"/>
      <c r="I409" s="902"/>
      <c r="J409" s="641" t="s">
        <v>387</v>
      </c>
      <c r="K409" s="637">
        <f>+SUM(L409:R409)+SUM(S409:Y409)+SUM(Z409:AF409)+SUM(AG409:AM409)+SUM(AN409:AO409)</f>
        <v>0</v>
      </c>
      <c r="L409" s="607"/>
      <c r="M409" s="608"/>
      <c r="N409" s="631"/>
      <c r="O409" s="608"/>
      <c r="P409" s="608"/>
      <c r="Q409" s="608"/>
      <c r="R409" s="608"/>
      <c r="S409" s="608"/>
      <c r="T409" s="608"/>
      <c r="U409" s="608"/>
      <c r="V409" s="608"/>
      <c r="W409" s="608"/>
      <c r="X409" s="608"/>
      <c r="Y409" s="608"/>
      <c r="Z409" s="608"/>
      <c r="AA409" s="608"/>
      <c r="AB409" s="608"/>
      <c r="AC409" s="608"/>
      <c r="AD409" s="608"/>
      <c r="AE409" s="608"/>
      <c r="AF409" s="608"/>
      <c r="AG409" s="608"/>
      <c r="AH409" s="608"/>
      <c r="AI409" s="608"/>
      <c r="AJ409" s="608"/>
      <c r="AK409" s="608"/>
      <c r="AL409" s="608"/>
      <c r="AM409" s="608"/>
      <c r="AN409" s="608"/>
      <c r="AO409" s="631"/>
    </row>
    <row r="410" spans="1:41" s="584" customFormat="1" ht="12.75">
      <c r="A410" s="950"/>
      <c r="B410" s="939"/>
      <c r="C410" s="926"/>
      <c r="D410" s="923"/>
      <c r="E410" s="914"/>
      <c r="F410" s="902"/>
      <c r="G410" s="902"/>
      <c r="H410" s="902"/>
      <c r="I410" s="902"/>
      <c r="J410" s="641" t="s">
        <v>382</v>
      </c>
      <c r="K410" s="637">
        <f>+SUM(L410:R410)+SUM(S410:Y410)+SUM(Z410:AF410)+SUM(AG410:AM410)+SUM(AN410:AO410)</f>
        <v>10</v>
      </c>
      <c r="L410" s="642"/>
      <c r="M410" s="643">
        <v>10</v>
      </c>
      <c r="N410" s="644"/>
      <c r="O410" s="643"/>
      <c r="P410" s="643"/>
      <c r="Q410" s="643"/>
      <c r="R410" s="643"/>
      <c r="S410" s="643"/>
      <c r="T410" s="643"/>
      <c r="U410" s="643"/>
      <c r="V410" s="643"/>
      <c r="W410" s="643"/>
      <c r="X410" s="643"/>
      <c r="Y410" s="643"/>
      <c r="Z410" s="643"/>
      <c r="AA410" s="643"/>
      <c r="AB410" s="643"/>
      <c r="AC410" s="643"/>
      <c r="AD410" s="643"/>
      <c r="AE410" s="643"/>
      <c r="AF410" s="643"/>
      <c r="AG410" s="643"/>
      <c r="AH410" s="643"/>
      <c r="AI410" s="643"/>
      <c r="AJ410" s="643"/>
      <c r="AK410" s="643"/>
      <c r="AL410" s="643"/>
      <c r="AM410" s="643"/>
      <c r="AN410" s="643"/>
      <c r="AO410" s="644"/>
    </row>
    <row r="411" spans="1:41" s="584" customFormat="1" ht="12.75">
      <c r="A411" s="951"/>
      <c r="B411" s="939"/>
      <c r="C411" s="927"/>
      <c r="D411" s="924"/>
      <c r="E411" s="915"/>
      <c r="F411" s="903"/>
      <c r="G411" s="903"/>
      <c r="H411" s="903"/>
      <c r="I411" s="903"/>
      <c r="J411" s="645" t="s">
        <v>392</v>
      </c>
      <c r="K411" s="646">
        <f>C407+K407-K410</f>
        <v>75</v>
      </c>
      <c r="L411" s="647">
        <f>+C407+L409-L410</f>
        <v>85</v>
      </c>
      <c r="M411" s="635">
        <f t="shared" ref="M411:AO411" si="287">+L411+M409-M410</f>
        <v>75</v>
      </c>
      <c r="N411" s="648">
        <f t="shared" si="287"/>
        <v>75</v>
      </c>
      <c r="O411" s="635">
        <f t="shared" si="287"/>
        <v>75</v>
      </c>
      <c r="P411" s="635">
        <f t="shared" si="287"/>
        <v>75</v>
      </c>
      <c r="Q411" s="635">
        <f t="shared" si="287"/>
        <v>75</v>
      </c>
      <c r="R411" s="635">
        <f t="shared" si="287"/>
        <v>75</v>
      </c>
      <c r="S411" s="635">
        <f t="shared" si="287"/>
        <v>75</v>
      </c>
      <c r="T411" s="635">
        <f t="shared" si="287"/>
        <v>75</v>
      </c>
      <c r="U411" s="635">
        <f t="shared" si="287"/>
        <v>75</v>
      </c>
      <c r="V411" s="635">
        <f t="shared" si="287"/>
        <v>75</v>
      </c>
      <c r="W411" s="635">
        <f t="shared" si="287"/>
        <v>75</v>
      </c>
      <c r="X411" s="635">
        <f t="shared" si="287"/>
        <v>75</v>
      </c>
      <c r="Y411" s="635">
        <f t="shared" si="287"/>
        <v>75</v>
      </c>
      <c r="Z411" s="635">
        <f t="shared" si="287"/>
        <v>75</v>
      </c>
      <c r="AA411" s="650">
        <f t="shared" si="287"/>
        <v>75</v>
      </c>
      <c r="AB411" s="635">
        <f t="shared" si="287"/>
        <v>75</v>
      </c>
      <c r="AC411" s="635">
        <f t="shared" si="287"/>
        <v>75</v>
      </c>
      <c r="AD411" s="635">
        <f t="shared" si="287"/>
        <v>75</v>
      </c>
      <c r="AE411" s="635">
        <f t="shared" si="287"/>
        <v>75</v>
      </c>
      <c r="AF411" s="635">
        <f t="shared" si="287"/>
        <v>75</v>
      </c>
      <c r="AG411" s="635">
        <f t="shared" si="287"/>
        <v>75</v>
      </c>
      <c r="AH411" s="635">
        <f t="shared" si="287"/>
        <v>75</v>
      </c>
      <c r="AI411" s="635">
        <f t="shared" si="287"/>
        <v>75</v>
      </c>
      <c r="AJ411" s="635">
        <f t="shared" si="287"/>
        <v>75</v>
      </c>
      <c r="AK411" s="635">
        <f t="shared" si="287"/>
        <v>75</v>
      </c>
      <c r="AL411" s="635">
        <f t="shared" si="287"/>
        <v>75</v>
      </c>
      <c r="AM411" s="635">
        <f t="shared" si="287"/>
        <v>75</v>
      </c>
      <c r="AN411" s="635">
        <f t="shared" si="287"/>
        <v>75</v>
      </c>
      <c r="AO411" s="648">
        <f t="shared" si="287"/>
        <v>75</v>
      </c>
    </row>
    <row r="412" spans="1:41" s="584" customFormat="1" ht="12.75">
      <c r="A412" s="949" t="s">
        <v>520</v>
      </c>
      <c r="B412" s="938" t="s">
        <v>521</v>
      </c>
      <c r="C412" s="925">
        <v>132</v>
      </c>
      <c r="D412" s="921">
        <f>+E412+K412-K414</f>
        <v>121</v>
      </c>
      <c r="E412" s="913">
        <f>+C412+G412-H412</f>
        <v>121</v>
      </c>
      <c r="F412" s="901">
        <f>+K412-K414</f>
        <v>0</v>
      </c>
      <c r="G412" s="901">
        <f>+SUM(L414:R414)+SUM(S414:Y414)+SUM(Z414:AF414)+SUM(AG414:AM414)+SUM(AN414:AO414)</f>
        <v>0</v>
      </c>
      <c r="H412" s="901">
        <f>+SUM(L415:R415)+SUM(S415:Y415)+SUM(Z415:AF415)+SUM(AG415:AM415)+SUM(AN415:AO415)</f>
        <v>11</v>
      </c>
      <c r="I412" s="901">
        <f t="shared" ref="I412" si="288">+H412/23</f>
        <v>0.47826086956521741</v>
      </c>
      <c r="J412" s="636" t="s">
        <v>386</v>
      </c>
      <c r="K412" s="637">
        <f>+SUM(L412:R412)+SUM(S412:Y412)+SUM(Z412:AF412)+SUM(AG412:AM412)+SUM(AN412:AO412)</f>
        <v>0</v>
      </c>
      <c r="L412" s="638"/>
      <c r="M412" s="639"/>
      <c r="N412" s="640"/>
      <c r="O412" s="639"/>
      <c r="P412" s="639"/>
      <c r="Q412" s="639"/>
      <c r="R412" s="639"/>
      <c r="S412" s="639"/>
      <c r="T412" s="639"/>
      <c r="U412" s="639"/>
      <c r="V412" s="639"/>
      <c r="W412" s="639"/>
      <c r="X412" s="639"/>
      <c r="Y412" s="639"/>
      <c r="Z412" s="639"/>
      <c r="AA412" s="639"/>
      <c r="AB412" s="639"/>
      <c r="AC412" s="639"/>
      <c r="AD412" s="639"/>
      <c r="AE412" s="639"/>
      <c r="AF412" s="639"/>
      <c r="AG412" s="639"/>
      <c r="AH412" s="639"/>
      <c r="AI412" s="639"/>
      <c r="AJ412" s="639"/>
      <c r="AK412" s="639"/>
      <c r="AL412" s="639"/>
      <c r="AM412" s="639"/>
      <c r="AN412" s="639"/>
      <c r="AO412" s="640"/>
    </row>
    <row r="413" spans="1:41" s="584" customFormat="1" ht="12.75">
      <c r="A413" s="950"/>
      <c r="B413" s="938"/>
      <c r="C413" s="926"/>
      <c r="D413" s="922"/>
      <c r="E413" s="914"/>
      <c r="F413" s="902"/>
      <c r="G413" s="902"/>
      <c r="H413" s="902"/>
      <c r="I413" s="902"/>
      <c r="J413" s="641" t="s">
        <v>380</v>
      </c>
      <c r="K413" s="637">
        <f>+SUM(L413:R413)+SUM(S413:Y413)+SUM(Z413:AF413)+SUM(AG413:AM413)+SUM(AN413:AO413)</f>
        <v>0</v>
      </c>
      <c r="L413" s="607">
        <f t="shared" ref="L413" si="289">+L412-L414</f>
        <v>0</v>
      </c>
      <c r="M413" s="608">
        <f t="shared" ref="M413:AO413" si="290">+L413+M412-M414</f>
        <v>0</v>
      </c>
      <c r="N413" s="608">
        <f t="shared" si="290"/>
        <v>0</v>
      </c>
      <c r="O413" s="608">
        <f t="shared" si="290"/>
        <v>0</v>
      </c>
      <c r="P413" s="608">
        <f t="shared" si="290"/>
        <v>0</v>
      </c>
      <c r="Q413" s="608">
        <f t="shared" si="290"/>
        <v>0</v>
      </c>
      <c r="R413" s="608">
        <f t="shared" si="290"/>
        <v>0</v>
      </c>
      <c r="S413" s="608">
        <f t="shared" si="290"/>
        <v>0</v>
      </c>
      <c r="T413" s="608">
        <f t="shared" si="290"/>
        <v>0</v>
      </c>
      <c r="U413" s="608">
        <f t="shared" si="290"/>
        <v>0</v>
      </c>
      <c r="V413" s="608">
        <f t="shared" si="290"/>
        <v>0</v>
      </c>
      <c r="W413" s="608">
        <f t="shared" si="290"/>
        <v>0</v>
      </c>
      <c r="X413" s="608">
        <f t="shared" si="290"/>
        <v>0</v>
      </c>
      <c r="Y413" s="608">
        <f t="shared" si="290"/>
        <v>0</v>
      </c>
      <c r="Z413" s="608">
        <f t="shared" si="290"/>
        <v>0</v>
      </c>
      <c r="AA413" s="649">
        <f t="shared" si="290"/>
        <v>0</v>
      </c>
      <c r="AB413" s="608">
        <f t="shared" si="290"/>
        <v>0</v>
      </c>
      <c r="AC413" s="608">
        <f t="shared" si="290"/>
        <v>0</v>
      </c>
      <c r="AD413" s="608">
        <f t="shared" si="290"/>
        <v>0</v>
      </c>
      <c r="AE413" s="608">
        <f t="shared" si="290"/>
        <v>0</v>
      </c>
      <c r="AF413" s="608">
        <f t="shared" si="290"/>
        <v>0</v>
      </c>
      <c r="AG413" s="608">
        <f t="shared" si="290"/>
        <v>0</v>
      </c>
      <c r="AH413" s="608">
        <f t="shared" si="290"/>
        <v>0</v>
      </c>
      <c r="AI413" s="608">
        <f t="shared" si="290"/>
        <v>0</v>
      </c>
      <c r="AJ413" s="608">
        <f t="shared" si="290"/>
        <v>0</v>
      </c>
      <c r="AK413" s="608">
        <f t="shared" si="290"/>
        <v>0</v>
      </c>
      <c r="AL413" s="608">
        <f t="shared" si="290"/>
        <v>0</v>
      </c>
      <c r="AM413" s="608">
        <f t="shared" si="290"/>
        <v>0</v>
      </c>
      <c r="AN413" s="608">
        <f t="shared" si="290"/>
        <v>0</v>
      </c>
      <c r="AO413" s="652">
        <f t="shared" si="290"/>
        <v>0</v>
      </c>
    </row>
    <row r="414" spans="1:41" s="584" customFormat="1" ht="12.75">
      <c r="A414" s="950"/>
      <c r="B414" s="938"/>
      <c r="C414" s="926"/>
      <c r="D414" s="922"/>
      <c r="E414" s="914"/>
      <c r="F414" s="902"/>
      <c r="G414" s="902"/>
      <c r="H414" s="902"/>
      <c r="I414" s="902"/>
      <c r="J414" s="641" t="s">
        <v>387</v>
      </c>
      <c r="K414" s="637">
        <f>+SUM(L414:R414)+SUM(S414:Y414)+SUM(Z414:AF414)+SUM(AG414:AM414)+SUM(AN414:AO414)</f>
        <v>0</v>
      </c>
      <c r="L414" s="607"/>
      <c r="M414" s="608"/>
      <c r="N414" s="631"/>
      <c r="O414" s="608"/>
      <c r="P414" s="608"/>
      <c r="Q414" s="608"/>
      <c r="R414" s="608"/>
      <c r="S414" s="608"/>
      <c r="T414" s="608"/>
      <c r="U414" s="608"/>
      <c r="V414" s="608"/>
      <c r="W414" s="608"/>
      <c r="X414" s="608"/>
      <c r="Y414" s="608"/>
      <c r="Z414" s="608"/>
      <c r="AA414" s="608"/>
      <c r="AB414" s="608"/>
      <c r="AC414" s="608"/>
      <c r="AD414" s="608"/>
      <c r="AE414" s="608"/>
      <c r="AF414" s="608"/>
      <c r="AG414" s="608"/>
      <c r="AH414" s="608"/>
      <c r="AI414" s="608"/>
      <c r="AJ414" s="608"/>
      <c r="AK414" s="608"/>
      <c r="AL414" s="608"/>
      <c r="AM414" s="608"/>
      <c r="AN414" s="608"/>
      <c r="AO414" s="631"/>
    </row>
    <row r="415" spans="1:41" s="584" customFormat="1" ht="12.75">
      <c r="A415" s="950"/>
      <c r="B415" s="939"/>
      <c r="C415" s="926"/>
      <c r="D415" s="923"/>
      <c r="E415" s="914"/>
      <c r="F415" s="902"/>
      <c r="G415" s="902"/>
      <c r="H415" s="902"/>
      <c r="I415" s="902"/>
      <c r="J415" s="641" t="s">
        <v>382</v>
      </c>
      <c r="K415" s="637">
        <f>+SUM(L415:R415)+SUM(S415:Y415)+SUM(Z415:AF415)+SUM(AG415:AM415)+SUM(AN415:AO415)</f>
        <v>11</v>
      </c>
      <c r="L415" s="642"/>
      <c r="M415" s="643">
        <v>10</v>
      </c>
      <c r="N415" s="644">
        <v>1</v>
      </c>
      <c r="O415" s="643"/>
      <c r="P415" s="643"/>
      <c r="Q415" s="643"/>
      <c r="R415" s="643"/>
      <c r="S415" s="643"/>
      <c r="T415" s="643"/>
      <c r="U415" s="643"/>
      <c r="V415" s="643"/>
      <c r="W415" s="643"/>
      <c r="X415" s="643"/>
      <c r="Y415" s="643"/>
      <c r="Z415" s="643"/>
      <c r="AA415" s="643"/>
      <c r="AB415" s="643"/>
      <c r="AC415" s="643"/>
      <c r="AD415" s="643"/>
      <c r="AE415" s="643"/>
      <c r="AF415" s="643"/>
      <c r="AG415" s="643"/>
      <c r="AH415" s="643"/>
      <c r="AI415" s="643"/>
      <c r="AJ415" s="643"/>
      <c r="AK415" s="643"/>
      <c r="AL415" s="643"/>
      <c r="AM415" s="643"/>
      <c r="AN415" s="643"/>
      <c r="AO415" s="644"/>
    </row>
    <row r="416" spans="1:41" s="584" customFormat="1" ht="12.75">
      <c r="A416" s="951"/>
      <c r="B416" s="939"/>
      <c r="C416" s="927"/>
      <c r="D416" s="924"/>
      <c r="E416" s="915"/>
      <c r="F416" s="903"/>
      <c r="G416" s="903"/>
      <c r="H416" s="903"/>
      <c r="I416" s="903"/>
      <c r="J416" s="645" t="s">
        <v>392</v>
      </c>
      <c r="K416" s="646">
        <f>C412+K412-K415</f>
        <v>121</v>
      </c>
      <c r="L416" s="647">
        <f>+C412+L414-L415</f>
        <v>132</v>
      </c>
      <c r="M416" s="635">
        <f t="shared" ref="M416:AO416" si="291">+L416+M414-M415</f>
        <v>122</v>
      </c>
      <c r="N416" s="648">
        <f t="shared" si="291"/>
        <v>121</v>
      </c>
      <c r="O416" s="635">
        <f t="shared" si="291"/>
        <v>121</v>
      </c>
      <c r="P416" s="635">
        <f t="shared" si="291"/>
        <v>121</v>
      </c>
      <c r="Q416" s="635">
        <f t="shared" si="291"/>
        <v>121</v>
      </c>
      <c r="R416" s="635">
        <f t="shared" si="291"/>
        <v>121</v>
      </c>
      <c r="S416" s="635">
        <f t="shared" si="291"/>
        <v>121</v>
      </c>
      <c r="T416" s="635">
        <f t="shared" si="291"/>
        <v>121</v>
      </c>
      <c r="U416" s="635">
        <f t="shared" si="291"/>
        <v>121</v>
      </c>
      <c r="V416" s="635">
        <f t="shared" si="291"/>
        <v>121</v>
      </c>
      <c r="W416" s="635">
        <f t="shared" si="291"/>
        <v>121</v>
      </c>
      <c r="X416" s="635">
        <f t="shared" si="291"/>
        <v>121</v>
      </c>
      <c r="Y416" s="635">
        <f t="shared" si="291"/>
        <v>121</v>
      </c>
      <c r="Z416" s="635">
        <f t="shared" si="291"/>
        <v>121</v>
      </c>
      <c r="AA416" s="650">
        <f t="shared" si="291"/>
        <v>121</v>
      </c>
      <c r="AB416" s="635">
        <f t="shared" si="291"/>
        <v>121</v>
      </c>
      <c r="AC416" s="635">
        <f t="shared" si="291"/>
        <v>121</v>
      </c>
      <c r="AD416" s="635">
        <f t="shared" si="291"/>
        <v>121</v>
      </c>
      <c r="AE416" s="635">
        <f t="shared" si="291"/>
        <v>121</v>
      </c>
      <c r="AF416" s="635">
        <f t="shared" si="291"/>
        <v>121</v>
      </c>
      <c r="AG416" s="635">
        <f t="shared" si="291"/>
        <v>121</v>
      </c>
      <c r="AH416" s="635">
        <f t="shared" si="291"/>
        <v>121</v>
      </c>
      <c r="AI416" s="635">
        <f t="shared" si="291"/>
        <v>121</v>
      </c>
      <c r="AJ416" s="635">
        <f t="shared" si="291"/>
        <v>121</v>
      </c>
      <c r="AK416" s="635">
        <f t="shared" si="291"/>
        <v>121</v>
      </c>
      <c r="AL416" s="635">
        <f t="shared" si="291"/>
        <v>121</v>
      </c>
      <c r="AM416" s="635">
        <f t="shared" si="291"/>
        <v>121</v>
      </c>
      <c r="AN416" s="635">
        <f t="shared" si="291"/>
        <v>121</v>
      </c>
      <c r="AO416" s="648">
        <f t="shared" si="291"/>
        <v>121</v>
      </c>
    </row>
    <row r="417" spans="1:41" s="584" customFormat="1" ht="12.75">
      <c r="A417" s="949" t="s">
        <v>522</v>
      </c>
      <c r="B417" s="938" t="s">
        <v>523</v>
      </c>
      <c r="C417" s="925">
        <v>55</v>
      </c>
      <c r="D417" s="921">
        <f>+E417+K417-K419</f>
        <v>50</v>
      </c>
      <c r="E417" s="913">
        <f>+C417+G417-H417</f>
        <v>50</v>
      </c>
      <c r="F417" s="901">
        <f>+K417-K419</f>
        <v>0</v>
      </c>
      <c r="G417" s="901">
        <f>+SUM(L419:R419)+SUM(S419:Y419)+SUM(Z419:AF419)+SUM(AG419:AM419)+SUM(AN419:AO419)</f>
        <v>0</v>
      </c>
      <c r="H417" s="901">
        <f>+SUM(L420:R420)+SUM(S420:Y420)+SUM(Z420:AF420)+SUM(AG420:AM420)+SUM(AN420:AO420)</f>
        <v>5</v>
      </c>
      <c r="I417" s="901">
        <f t="shared" ref="I417" si="292">+H417/23</f>
        <v>0.21739130434782608</v>
      </c>
      <c r="J417" s="636" t="s">
        <v>386</v>
      </c>
      <c r="K417" s="637">
        <f>+SUM(L417:R417)+SUM(S417:Y417)+SUM(Z417:AF417)+SUM(AG417:AM417)+SUM(AN417:AO417)</f>
        <v>0</v>
      </c>
      <c r="L417" s="638"/>
      <c r="M417" s="639"/>
      <c r="N417" s="640"/>
      <c r="O417" s="639"/>
      <c r="P417" s="639"/>
      <c r="Q417" s="639"/>
      <c r="R417" s="639"/>
      <c r="S417" s="639"/>
      <c r="T417" s="639"/>
      <c r="U417" s="639"/>
      <c r="V417" s="639"/>
      <c r="W417" s="639"/>
      <c r="X417" s="639"/>
      <c r="Y417" s="639"/>
      <c r="Z417" s="639"/>
      <c r="AA417" s="639"/>
      <c r="AB417" s="639"/>
      <c r="AC417" s="639"/>
      <c r="AD417" s="639"/>
      <c r="AE417" s="639"/>
      <c r="AF417" s="639"/>
      <c r="AG417" s="639"/>
      <c r="AH417" s="639"/>
      <c r="AI417" s="639"/>
      <c r="AJ417" s="639"/>
      <c r="AK417" s="639"/>
      <c r="AL417" s="639"/>
      <c r="AM417" s="639"/>
      <c r="AN417" s="639"/>
      <c r="AO417" s="640"/>
    </row>
    <row r="418" spans="1:41" s="584" customFormat="1" ht="12.75">
      <c r="A418" s="950"/>
      <c r="B418" s="938"/>
      <c r="C418" s="926"/>
      <c r="D418" s="922"/>
      <c r="E418" s="914"/>
      <c r="F418" s="902"/>
      <c r="G418" s="902"/>
      <c r="H418" s="902"/>
      <c r="I418" s="902"/>
      <c r="J418" s="641" t="s">
        <v>380</v>
      </c>
      <c r="K418" s="637">
        <f>+SUM(L418:R418)+SUM(S418:Y418)+SUM(Z418:AF418)+SUM(AG418:AM418)+SUM(AN418:AO418)</f>
        <v>0</v>
      </c>
      <c r="L418" s="607">
        <f t="shared" ref="L418" si="293">+L417-L419</f>
        <v>0</v>
      </c>
      <c r="M418" s="608">
        <f t="shared" ref="M418:AO418" si="294">+L418+M417-M419</f>
        <v>0</v>
      </c>
      <c r="N418" s="608">
        <f t="shared" si="294"/>
        <v>0</v>
      </c>
      <c r="O418" s="608">
        <f t="shared" si="294"/>
        <v>0</v>
      </c>
      <c r="P418" s="608">
        <f t="shared" si="294"/>
        <v>0</v>
      </c>
      <c r="Q418" s="608">
        <f t="shared" si="294"/>
        <v>0</v>
      </c>
      <c r="R418" s="608">
        <f t="shared" si="294"/>
        <v>0</v>
      </c>
      <c r="S418" s="608">
        <f t="shared" si="294"/>
        <v>0</v>
      </c>
      <c r="T418" s="608">
        <f t="shared" si="294"/>
        <v>0</v>
      </c>
      <c r="U418" s="608">
        <f t="shared" si="294"/>
        <v>0</v>
      </c>
      <c r="V418" s="608">
        <f t="shared" si="294"/>
        <v>0</v>
      </c>
      <c r="W418" s="608">
        <f t="shared" si="294"/>
        <v>0</v>
      </c>
      <c r="X418" s="608">
        <f t="shared" si="294"/>
        <v>0</v>
      </c>
      <c r="Y418" s="608">
        <f t="shared" si="294"/>
        <v>0</v>
      </c>
      <c r="Z418" s="608">
        <f t="shared" si="294"/>
        <v>0</v>
      </c>
      <c r="AA418" s="649">
        <f t="shared" si="294"/>
        <v>0</v>
      </c>
      <c r="AB418" s="608">
        <f t="shared" si="294"/>
        <v>0</v>
      </c>
      <c r="AC418" s="608">
        <f t="shared" si="294"/>
        <v>0</v>
      </c>
      <c r="AD418" s="608">
        <f t="shared" si="294"/>
        <v>0</v>
      </c>
      <c r="AE418" s="608">
        <f t="shared" si="294"/>
        <v>0</v>
      </c>
      <c r="AF418" s="608">
        <f t="shared" si="294"/>
        <v>0</v>
      </c>
      <c r="AG418" s="608">
        <f t="shared" si="294"/>
        <v>0</v>
      </c>
      <c r="AH418" s="608">
        <f t="shared" si="294"/>
        <v>0</v>
      </c>
      <c r="AI418" s="608">
        <f t="shared" si="294"/>
        <v>0</v>
      </c>
      <c r="AJ418" s="608">
        <f t="shared" si="294"/>
        <v>0</v>
      </c>
      <c r="AK418" s="608">
        <f t="shared" si="294"/>
        <v>0</v>
      </c>
      <c r="AL418" s="608">
        <f t="shared" si="294"/>
        <v>0</v>
      </c>
      <c r="AM418" s="608">
        <f t="shared" si="294"/>
        <v>0</v>
      </c>
      <c r="AN418" s="608">
        <f t="shared" si="294"/>
        <v>0</v>
      </c>
      <c r="AO418" s="652">
        <f t="shared" si="294"/>
        <v>0</v>
      </c>
    </row>
    <row r="419" spans="1:41" s="584" customFormat="1" ht="12.75">
      <c r="A419" s="950"/>
      <c r="B419" s="938"/>
      <c r="C419" s="926"/>
      <c r="D419" s="922"/>
      <c r="E419" s="914"/>
      <c r="F419" s="902"/>
      <c r="G419" s="902"/>
      <c r="H419" s="902"/>
      <c r="I419" s="902"/>
      <c r="J419" s="641" t="s">
        <v>387</v>
      </c>
      <c r="K419" s="637">
        <f>+SUM(L419:R419)+SUM(S419:Y419)+SUM(Z419:AF419)+SUM(AG419:AM419)+SUM(AN419:AO419)</f>
        <v>0</v>
      </c>
      <c r="L419" s="607"/>
      <c r="M419" s="608"/>
      <c r="N419" s="631"/>
      <c r="O419" s="608"/>
      <c r="P419" s="608"/>
      <c r="Q419" s="608"/>
      <c r="R419" s="608"/>
      <c r="S419" s="608"/>
      <c r="T419" s="608"/>
      <c r="U419" s="608"/>
      <c r="V419" s="608"/>
      <c r="W419" s="608"/>
      <c r="X419" s="608"/>
      <c r="Y419" s="608"/>
      <c r="Z419" s="608"/>
      <c r="AA419" s="608"/>
      <c r="AB419" s="608"/>
      <c r="AC419" s="608"/>
      <c r="AD419" s="608"/>
      <c r="AE419" s="608"/>
      <c r="AF419" s="608"/>
      <c r="AG419" s="608"/>
      <c r="AH419" s="608"/>
      <c r="AI419" s="608"/>
      <c r="AJ419" s="608"/>
      <c r="AK419" s="608"/>
      <c r="AL419" s="608"/>
      <c r="AM419" s="608"/>
      <c r="AN419" s="608"/>
      <c r="AO419" s="631"/>
    </row>
    <row r="420" spans="1:41" s="584" customFormat="1" ht="12.75">
      <c r="A420" s="950"/>
      <c r="B420" s="939"/>
      <c r="C420" s="926"/>
      <c r="D420" s="923"/>
      <c r="E420" s="914"/>
      <c r="F420" s="902"/>
      <c r="G420" s="902"/>
      <c r="H420" s="902"/>
      <c r="I420" s="902"/>
      <c r="J420" s="641" t="s">
        <v>382</v>
      </c>
      <c r="K420" s="637">
        <f>+SUM(L420:R420)+SUM(S420:Y420)+SUM(Z420:AF420)+SUM(AG420:AM420)+SUM(AN420:AO420)</f>
        <v>5</v>
      </c>
      <c r="L420" s="642"/>
      <c r="M420" s="643">
        <v>5</v>
      </c>
      <c r="N420" s="644"/>
      <c r="O420" s="643"/>
      <c r="P420" s="643"/>
      <c r="Q420" s="643"/>
      <c r="R420" s="643"/>
      <c r="S420" s="643"/>
      <c r="T420" s="643"/>
      <c r="U420" s="643"/>
      <c r="V420" s="643"/>
      <c r="W420" s="643"/>
      <c r="X420" s="643"/>
      <c r="Y420" s="643"/>
      <c r="Z420" s="643"/>
      <c r="AA420" s="643"/>
      <c r="AB420" s="643"/>
      <c r="AC420" s="643"/>
      <c r="AD420" s="643"/>
      <c r="AE420" s="643"/>
      <c r="AF420" s="643"/>
      <c r="AG420" s="643"/>
      <c r="AH420" s="643"/>
      <c r="AI420" s="643"/>
      <c r="AJ420" s="643"/>
      <c r="AK420" s="643"/>
      <c r="AL420" s="643"/>
      <c r="AM420" s="643"/>
      <c r="AN420" s="643"/>
      <c r="AO420" s="644"/>
    </row>
    <row r="421" spans="1:41" s="584" customFormat="1" ht="12.75">
      <c r="A421" s="951"/>
      <c r="B421" s="939"/>
      <c r="C421" s="927"/>
      <c r="D421" s="924"/>
      <c r="E421" s="915"/>
      <c r="F421" s="903"/>
      <c r="G421" s="903"/>
      <c r="H421" s="903"/>
      <c r="I421" s="903"/>
      <c r="J421" s="645" t="s">
        <v>392</v>
      </c>
      <c r="K421" s="646">
        <f>C417+K417-K420</f>
        <v>50</v>
      </c>
      <c r="L421" s="647">
        <f>+C417+L419-L420</f>
        <v>55</v>
      </c>
      <c r="M421" s="635">
        <f t="shared" ref="M421:AO421" si="295">+L421+M419-M420</f>
        <v>50</v>
      </c>
      <c r="N421" s="648">
        <f t="shared" si="295"/>
        <v>50</v>
      </c>
      <c r="O421" s="635">
        <f t="shared" si="295"/>
        <v>50</v>
      </c>
      <c r="P421" s="635">
        <f t="shared" si="295"/>
        <v>50</v>
      </c>
      <c r="Q421" s="635">
        <f t="shared" si="295"/>
        <v>50</v>
      </c>
      <c r="R421" s="635">
        <f t="shared" si="295"/>
        <v>50</v>
      </c>
      <c r="S421" s="635">
        <f t="shared" si="295"/>
        <v>50</v>
      </c>
      <c r="T421" s="635">
        <f t="shared" si="295"/>
        <v>50</v>
      </c>
      <c r="U421" s="635">
        <f t="shared" si="295"/>
        <v>50</v>
      </c>
      <c r="V421" s="635">
        <f t="shared" si="295"/>
        <v>50</v>
      </c>
      <c r="W421" s="635">
        <f t="shared" si="295"/>
        <v>50</v>
      </c>
      <c r="X421" s="635">
        <f t="shared" si="295"/>
        <v>50</v>
      </c>
      <c r="Y421" s="635">
        <f t="shared" si="295"/>
        <v>50</v>
      </c>
      <c r="Z421" s="635">
        <f t="shared" si="295"/>
        <v>50</v>
      </c>
      <c r="AA421" s="650">
        <f t="shared" si="295"/>
        <v>50</v>
      </c>
      <c r="AB421" s="635">
        <f t="shared" si="295"/>
        <v>50</v>
      </c>
      <c r="AC421" s="635">
        <f t="shared" si="295"/>
        <v>50</v>
      </c>
      <c r="AD421" s="635">
        <f t="shared" si="295"/>
        <v>50</v>
      </c>
      <c r="AE421" s="635">
        <f t="shared" si="295"/>
        <v>50</v>
      </c>
      <c r="AF421" s="635">
        <f t="shared" si="295"/>
        <v>50</v>
      </c>
      <c r="AG421" s="635">
        <f t="shared" si="295"/>
        <v>50</v>
      </c>
      <c r="AH421" s="635">
        <f t="shared" si="295"/>
        <v>50</v>
      </c>
      <c r="AI421" s="635">
        <f t="shared" si="295"/>
        <v>50</v>
      </c>
      <c r="AJ421" s="635">
        <f t="shared" si="295"/>
        <v>50</v>
      </c>
      <c r="AK421" s="635">
        <f t="shared" si="295"/>
        <v>50</v>
      </c>
      <c r="AL421" s="635">
        <f t="shared" si="295"/>
        <v>50</v>
      </c>
      <c r="AM421" s="635">
        <f t="shared" si="295"/>
        <v>50</v>
      </c>
      <c r="AN421" s="635">
        <f t="shared" si="295"/>
        <v>50</v>
      </c>
      <c r="AO421" s="648">
        <f t="shared" si="295"/>
        <v>50</v>
      </c>
    </row>
    <row r="422" spans="1:41" s="584" customFormat="1" ht="12.75">
      <c r="A422" s="949" t="s">
        <v>524</v>
      </c>
      <c r="B422" s="938" t="s">
        <v>525</v>
      </c>
      <c r="C422" s="925">
        <v>47</v>
      </c>
      <c r="D422" s="921">
        <f>+E422+K422-K424</f>
        <v>22</v>
      </c>
      <c r="E422" s="913">
        <f>+C422+G422-H422</f>
        <v>22</v>
      </c>
      <c r="F422" s="901">
        <f>+K422-K424</f>
        <v>0</v>
      </c>
      <c r="G422" s="901">
        <f>+SUM(L424:R424)+SUM(S424:Y424)+SUM(Z424:AF424)+SUM(AG424:AM424)+SUM(AN424:AO424)</f>
        <v>0</v>
      </c>
      <c r="H422" s="901">
        <f>+SUM(L425:R425)+SUM(S425:Y425)+SUM(Z425:AF425)+SUM(AG425:AM425)+SUM(AN425:AO425)</f>
        <v>25</v>
      </c>
      <c r="I422" s="901">
        <f t="shared" ref="I422" si="296">+H422/23</f>
        <v>1.0869565217391304</v>
      </c>
      <c r="J422" s="636" t="s">
        <v>386</v>
      </c>
      <c r="K422" s="637">
        <f>+SUM(L422:R422)+SUM(S422:Y422)+SUM(Z422:AF422)+SUM(AG422:AM422)+SUM(AN422:AO422)</f>
        <v>0</v>
      </c>
      <c r="L422" s="638"/>
      <c r="M422" s="639"/>
      <c r="N422" s="640"/>
      <c r="O422" s="639"/>
      <c r="P422" s="639"/>
      <c r="Q422" s="639"/>
      <c r="R422" s="639"/>
      <c r="S422" s="639"/>
      <c r="T422" s="639"/>
      <c r="U422" s="639"/>
      <c r="V422" s="639"/>
      <c r="W422" s="639"/>
      <c r="X422" s="639"/>
      <c r="Y422" s="639"/>
      <c r="Z422" s="639"/>
      <c r="AA422" s="639"/>
      <c r="AB422" s="639"/>
      <c r="AC422" s="639"/>
      <c r="AD422" s="639"/>
      <c r="AE422" s="639"/>
      <c r="AF422" s="639"/>
      <c r="AG422" s="639"/>
      <c r="AH422" s="639"/>
      <c r="AI422" s="639"/>
      <c r="AJ422" s="639"/>
      <c r="AK422" s="639"/>
      <c r="AL422" s="639"/>
      <c r="AM422" s="639"/>
      <c r="AN422" s="639"/>
      <c r="AO422" s="640"/>
    </row>
    <row r="423" spans="1:41" s="584" customFormat="1" ht="12.75">
      <c r="A423" s="950"/>
      <c r="B423" s="938"/>
      <c r="C423" s="926"/>
      <c r="D423" s="922"/>
      <c r="E423" s="914"/>
      <c r="F423" s="902"/>
      <c r="G423" s="902"/>
      <c r="H423" s="902"/>
      <c r="I423" s="902"/>
      <c r="J423" s="641" t="s">
        <v>380</v>
      </c>
      <c r="K423" s="637">
        <f>+SUM(L423:R423)+SUM(S423:Y423)+SUM(Z423:AF423)+SUM(AG423:AM423)+SUM(AN423:AO423)</f>
        <v>0</v>
      </c>
      <c r="L423" s="607">
        <f t="shared" ref="L423" si="297">+L422-L424</f>
        <v>0</v>
      </c>
      <c r="M423" s="608">
        <f t="shared" ref="M423:AO423" si="298">+L423+M422-M424</f>
        <v>0</v>
      </c>
      <c r="N423" s="608">
        <f t="shared" si="298"/>
        <v>0</v>
      </c>
      <c r="O423" s="608">
        <f t="shared" si="298"/>
        <v>0</v>
      </c>
      <c r="P423" s="608">
        <f t="shared" si="298"/>
        <v>0</v>
      </c>
      <c r="Q423" s="608">
        <f t="shared" si="298"/>
        <v>0</v>
      </c>
      <c r="R423" s="608">
        <f t="shared" si="298"/>
        <v>0</v>
      </c>
      <c r="S423" s="608">
        <f t="shared" si="298"/>
        <v>0</v>
      </c>
      <c r="T423" s="608">
        <f t="shared" si="298"/>
        <v>0</v>
      </c>
      <c r="U423" s="608">
        <f t="shared" si="298"/>
        <v>0</v>
      </c>
      <c r="V423" s="608">
        <f t="shared" si="298"/>
        <v>0</v>
      </c>
      <c r="W423" s="608">
        <f t="shared" si="298"/>
        <v>0</v>
      </c>
      <c r="X423" s="608">
        <f t="shared" si="298"/>
        <v>0</v>
      </c>
      <c r="Y423" s="608">
        <f t="shared" si="298"/>
        <v>0</v>
      </c>
      <c r="Z423" s="608">
        <f t="shared" si="298"/>
        <v>0</v>
      </c>
      <c r="AA423" s="649">
        <f t="shared" si="298"/>
        <v>0</v>
      </c>
      <c r="AB423" s="608">
        <f t="shared" si="298"/>
        <v>0</v>
      </c>
      <c r="AC423" s="608">
        <f t="shared" si="298"/>
        <v>0</v>
      </c>
      <c r="AD423" s="608">
        <f t="shared" si="298"/>
        <v>0</v>
      </c>
      <c r="AE423" s="608">
        <f t="shared" si="298"/>
        <v>0</v>
      </c>
      <c r="AF423" s="608">
        <f t="shared" si="298"/>
        <v>0</v>
      </c>
      <c r="AG423" s="608">
        <f t="shared" si="298"/>
        <v>0</v>
      </c>
      <c r="AH423" s="608">
        <f t="shared" si="298"/>
        <v>0</v>
      </c>
      <c r="AI423" s="608">
        <f t="shared" si="298"/>
        <v>0</v>
      </c>
      <c r="AJ423" s="608">
        <f t="shared" si="298"/>
        <v>0</v>
      </c>
      <c r="AK423" s="608">
        <f t="shared" si="298"/>
        <v>0</v>
      </c>
      <c r="AL423" s="608">
        <f t="shared" si="298"/>
        <v>0</v>
      </c>
      <c r="AM423" s="608">
        <f t="shared" si="298"/>
        <v>0</v>
      </c>
      <c r="AN423" s="608">
        <f t="shared" si="298"/>
        <v>0</v>
      </c>
      <c r="AO423" s="652">
        <f t="shared" si="298"/>
        <v>0</v>
      </c>
    </row>
    <row r="424" spans="1:41" s="584" customFormat="1" ht="12.75">
      <c r="A424" s="950"/>
      <c r="B424" s="938"/>
      <c r="C424" s="926"/>
      <c r="D424" s="922"/>
      <c r="E424" s="914"/>
      <c r="F424" s="902"/>
      <c r="G424" s="902"/>
      <c r="H424" s="902"/>
      <c r="I424" s="902"/>
      <c r="J424" s="641" t="s">
        <v>387</v>
      </c>
      <c r="K424" s="637">
        <f>+SUM(L424:R424)+SUM(S424:Y424)+SUM(Z424:AF424)+SUM(AG424:AM424)+SUM(AN424:AO424)</f>
        <v>0</v>
      </c>
      <c r="L424" s="607"/>
      <c r="M424" s="608"/>
      <c r="N424" s="631"/>
      <c r="O424" s="608"/>
      <c r="P424" s="608"/>
      <c r="Q424" s="608"/>
      <c r="R424" s="608"/>
      <c r="S424" s="608"/>
      <c r="T424" s="608"/>
      <c r="U424" s="608"/>
      <c r="V424" s="608"/>
      <c r="W424" s="608"/>
      <c r="X424" s="608"/>
      <c r="Y424" s="608"/>
      <c r="Z424" s="608"/>
      <c r="AA424" s="608"/>
      <c r="AB424" s="608"/>
      <c r="AC424" s="608"/>
      <c r="AD424" s="608"/>
      <c r="AE424" s="608"/>
      <c r="AF424" s="608"/>
      <c r="AG424" s="608"/>
      <c r="AH424" s="608"/>
      <c r="AI424" s="608"/>
      <c r="AJ424" s="608"/>
      <c r="AK424" s="608"/>
      <c r="AL424" s="608"/>
      <c r="AM424" s="608"/>
      <c r="AN424" s="608"/>
      <c r="AO424" s="631"/>
    </row>
    <row r="425" spans="1:41" s="584" customFormat="1" ht="12.75">
      <c r="A425" s="950"/>
      <c r="B425" s="939"/>
      <c r="C425" s="926"/>
      <c r="D425" s="923"/>
      <c r="E425" s="914"/>
      <c r="F425" s="902"/>
      <c r="G425" s="902"/>
      <c r="H425" s="902"/>
      <c r="I425" s="902"/>
      <c r="J425" s="641" t="s">
        <v>382</v>
      </c>
      <c r="K425" s="637">
        <f>+SUM(L425:R425)+SUM(S425:Y425)+SUM(Z425:AF425)+SUM(AG425:AM425)+SUM(AN425:AO425)</f>
        <v>25</v>
      </c>
      <c r="L425" s="642">
        <v>5</v>
      </c>
      <c r="M425" s="643"/>
      <c r="N425" s="644"/>
      <c r="O425" s="643">
        <v>8</v>
      </c>
      <c r="P425" s="643">
        <v>2</v>
      </c>
      <c r="Q425" s="643">
        <v>5</v>
      </c>
      <c r="R425" s="643">
        <v>5</v>
      </c>
      <c r="S425" s="643"/>
      <c r="T425" s="643"/>
      <c r="U425" s="643"/>
      <c r="V425" s="643"/>
      <c r="W425" s="643"/>
      <c r="X425" s="643"/>
      <c r="Y425" s="643"/>
      <c r="Z425" s="643"/>
      <c r="AA425" s="643"/>
      <c r="AB425" s="643"/>
      <c r="AC425" s="643"/>
      <c r="AD425" s="643"/>
      <c r="AE425" s="643"/>
      <c r="AF425" s="643"/>
      <c r="AG425" s="643"/>
      <c r="AH425" s="643"/>
      <c r="AI425" s="643"/>
      <c r="AJ425" s="643"/>
      <c r="AK425" s="643"/>
      <c r="AL425" s="643"/>
      <c r="AM425" s="643"/>
      <c r="AN425" s="643"/>
      <c r="AO425" s="644"/>
    </row>
    <row r="426" spans="1:41" s="584" customFormat="1" ht="12.75">
      <c r="A426" s="951"/>
      <c r="B426" s="939"/>
      <c r="C426" s="927"/>
      <c r="D426" s="924"/>
      <c r="E426" s="915"/>
      <c r="F426" s="903"/>
      <c r="G426" s="903"/>
      <c r="H426" s="903"/>
      <c r="I426" s="903"/>
      <c r="J426" s="645" t="s">
        <v>392</v>
      </c>
      <c r="K426" s="646">
        <f>C422+K422-K425</f>
        <v>22</v>
      </c>
      <c r="L426" s="647">
        <f>+C422+L424-L425</f>
        <v>42</v>
      </c>
      <c r="M426" s="635">
        <f t="shared" ref="M426:AO426" si="299">+L426+M424-M425</f>
        <v>42</v>
      </c>
      <c r="N426" s="635">
        <f t="shared" si="299"/>
        <v>42</v>
      </c>
      <c r="O426" s="635">
        <f t="shared" si="299"/>
        <v>34</v>
      </c>
      <c r="P426" s="635">
        <f t="shared" si="299"/>
        <v>32</v>
      </c>
      <c r="Q426" s="635">
        <f t="shared" si="299"/>
        <v>27</v>
      </c>
      <c r="R426" s="635">
        <f t="shared" si="299"/>
        <v>22</v>
      </c>
      <c r="S426" s="635">
        <f t="shared" si="299"/>
        <v>22</v>
      </c>
      <c r="T426" s="635">
        <f t="shared" si="299"/>
        <v>22</v>
      </c>
      <c r="U426" s="635">
        <f t="shared" si="299"/>
        <v>22</v>
      </c>
      <c r="V426" s="635">
        <f t="shared" si="299"/>
        <v>22</v>
      </c>
      <c r="W426" s="635">
        <f t="shared" si="299"/>
        <v>22</v>
      </c>
      <c r="X426" s="635">
        <f t="shared" si="299"/>
        <v>22</v>
      </c>
      <c r="Y426" s="635">
        <f t="shared" si="299"/>
        <v>22</v>
      </c>
      <c r="Z426" s="635">
        <f t="shared" si="299"/>
        <v>22</v>
      </c>
      <c r="AA426" s="635">
        <f t="shared" si="299"/>
        <v>22</v>
      </c>
      <c r="AB426" s="635">
        <f t="shared" si="299"/>
        <v>22</v>
      </c>
      <c r="AC426" s="635">
        <f t="shared" si="299"/>
        <v>22</v>
      </c>
      <c r="AD426" s="635">
        <f t="shared" si="299"/>
        <v>22</v>
      </c>
      <c r="AE426" s="635">
        <f t="shared" si="299"/>
        <v>22</v>
      </c>
      <c r="AF426" s="635">
        <f t="shared" si="299"/>
        <v>22</v>
      </c>
      <c r="AG426" s="635">
        <f t="shared" si="299"/>
        <v>22</v>
      </c>
      <c r="AH426" s="635">
        <f t="shared" si="299"/>
        <v>22</v>
      </c>
      <c r="AI426" s="635">
        <f t="shared" si="299"/>
        <v>22</v>
      </c>
      <c r="AJ426" s="635">
        <f t="shared" si="299"/>
        <v>22</v>
      </c>
      <c r="AK426" s="635">
        <f t="shared" si="299"/>
        <v>22</v>
      </c>
      <c r="AL426" s="635">
        <f t="shared" si="299"/>
        <v>22</v>
      </c>
      <c r="AM426" s="635">
        <f t="shared" si="299"/>
        <v>22</v>
      </c>
      <c r="AN426" s="635">
        <f t="shared" si="299"/>
        <v>22</v>
      </c>
      <c r="AO426" s="648">
        <f t="shared" si="299"/>
        <v>22</v>
      </c>
    </row>
    <row r="427" spans="1:41" s="584" customFormat="1" ht="12.75">
      <c r="A427" s="949" t="s">
        <v>526</v>
      </c>
      <c r="B427" s="938" t="s">
        <v>527</v>
      </c>
      <c r="C427" s="925">
        <v>222</v>
      </c>
      <c r="D427" s="921">
        <f>+E427+K427-K429</f>
        <v>201</v>
      </c>
      <c r="E427" s="913">
        <f>+C427+G427-H427</f>
        <v>201</v>
      </c>
      <c r="F427" s="901">
        <f>+K427-K429</f>
        <v>0</v>
      </c>
      <c r="G427" s="901">
        <f>+SUM(L429:R429)+SUM(S429:Y429)+SUM(Z429:AF429)+SUM(AG429:AM429)+SUM(AN429:AO429)</f>
        <v>0</v>
      </c>
      <c r="H427" s="901">
        <f>+SUM(L430:R430)+SUM(S430:Y430)+SUM(Z430:AF430)+SUM(AG430:AM430)+SUM(AN430:AO430)</f>
        <v>21</v>
      </c>
      <c r="I427" s="901">
        <f t="shared" ref="I427" si="300">+H427/23</f>
        <v>0.91304347826086951</v>
      </c>
      <c r="J427" s="636" t="s">
        <v>386</v>
      </c>
      <c r="K427" s="637">
        <f>+SUM(L427:R427)+SUM(S427:Y427)+SUM(Z427:AF427)+SUM(AG427:AM427)+SUM(AN427:AO427)</f>
        <v>0</v>
      </c>
      <c r="L427" s="653"/>
      <c r="M427" s="639"/>
      <c r="N427" s="640"/>
      <c r="O427" s="639"/>
      <c r="P427" s="639"/>
      <c r="Q427" s="639"/>
      <c r="R427" s="639"/>
      <c r="S427" s="639"/>
      <c r="T427" s="639"/>
      <c r="U427" s="639"/>
      <c r="V427" s="639"/>
      <c r="W427" s="639"/>
      <c r="X427" s="639"/>
      <c r="Y427" s="639"/>
      <c r="Z427" s="639"/>
      <c r="AA427" s="639"/>
      <c r="AB427" s="639"/>
      <c r="AC427" s="639"/>
      <c r="AD427" s="639"/>
      <c r="AE427" s="639"/>
      <c r="AF427" s="639"/>
      <c r="AG427" s="639"/>
      <c r="AH427" s="639"/>
      <c r="AI427" s="639"/>
      <c r="AJ427" s="639"/>
      <c r="AK427" s="639"/>
      <c r="AL427" s="639"/>
      <c r="AM427" s="639"/>
      <c r="AN427" s="639"/>
      <c r="AO427" s="640"/>
    </row>
    <row r="428" spans="1:41" s="584" customFormat="1" ht="12.75">
      <c r="A428" s="950"/>
      <c r="B428" s="938"/>
      <c r="C428" s="926"/>
      <c r="D428" s="922"/>
      <c r="E428" s="914"/>
      <c r="F428" s="902"/>
      <c r="G428" s="902"/>
      <c r="H428" s="902"/>
      <c r="I428" s="902"/>
      <c r="J428" s="641" t="s">
        <v>380</v>
      </c>
      <c r="K428" s="637">
        <f>+SUM(L428:R428)+SUM(S428:Y428)+SUM(Z428:AF428)+SUM(AG428:AM428)+SUM(AN428:AO428)</f>
        <v>0</v>
      </c>
      <c r="L428" s="607">
        <f t="shared" ref="L428" si="301">+L427-L429</f>
        <v>0</v>
      </c>
      <c r="M428" s="608">
        <f t="shared" ref="M428:AO428" si="302">+L428+M427-M429</f>
        <v>0</v>
      </c>
      <c r="N428" s="608">
        <f t="shared" si="302"/>
        <v>0</v>
      </c>
      <c r="O428" s="608">
        <f t="shared" si="302"/>
        <v>0</v>
      </c>
      <c r="P428" s="608">
        <f t="shared" si="302"/>
        <v>0</v>
      </c>
      <c r="Q428" s="608">
        <f t="shared" si="302"/>
        <v>0</v>
      </c>
      <c r="R428" s="608">
        <f t="shared" si="302"/>
        <v>0</v>
      </c>
      <c r="S428" s="608">
        <f t="shared" si="302"/>
        <v>0</v>
      </c>
      <c r="T428" s="608">
        <f t="shared" si="302"/>
        <v>0</v>
      </c>
      <c r="U428" s="608">
        <f t="shared" si="302"/>
        <v>0</v>
      </c>
      <c r="V428" s="608">
        <f t="shared" si="302"/>
        <v>0</v>
      </c>
      <c r="W428" s="608">
        <f t="shared" si="302"/>
        <v>0</v>
      </c>
      <c r="X428" s="608">
        <f t="shared" si="302"/>
        <v>0</v>
      </c>
      <c r="Y428" s="608">
        <f t="shared" si="302"/>
        <v>0</v>
      </c>
      <c r="Z428" s="608">
        <f t="shared" si="302"/>
        <v>0</v>
      </c>
      <c r="AA428" s="649">
        <f t="shared" si="302"/>
        <v>0</v>
      </c>
      <c r="AB428" s="608">
        <f t="shared" si="302"/>
        <v>0</v>
      </c>
      <c r="AC428" s="608">
        <f t="shared" si="302"/>
        <v>0</v>
      </c>
      <c r="AD428" s="608">
        <f t="shared" si="302"/>
        <v>0</v>
      </c>
      <c r="AE428" s="608">
        <f t="shared" si="302"/>
        <v>0</v>
      </c>
      <c r="AF428" s="608">
        <f t="shared" si="302"/>
        <v>0</v>
      </c>
      <c r="AG428" s="608">
        <f t="shared" si="302"/>
        <v>0</v>
      </c>
      <c r="AH428" s="608">
        <f t="shared" si="302"/>
        <v>0</v>
      </c>
      <c r="AI428" s="608">
        <f t="shared" si="302"/>
        <v>0</v>
      </c>
      <c r="AJ428" s="608">
        <f t="shared" si="302"/>
        <v>0</v>
      </c>
      <c r="AK428" s="608">
        <f t="shared" si="302"/>
        <v>0</v>
      </c>
      <c r="AL428" s="608">
        <f t="shared" si="302"/>
        <v>0</v>
      </c>
      <c r="AM428" s="608">
        <f t="shared" si="302"/>
        <v>0</v>
      </c>
      <c r="AN428" s="608">
        <f t="shared" si="302"/>
        <v>0</v>
      </c>
      <c r="AO428" s="652">
        <f t="shared" si="302"/>
        <v>0</v>
      </c>
    </row>
    <row r="429" spans="1:41" s="584" customFormat="1" ht="12.75">
      <c r="A429" s="950"/>
      <c r="B429" s="938"/>
      <c r="C429" s="926"/>
      <c r="D429" s="922"/>
      <c r="E429" s="914"/>
      <c r="F429" s="902"/>
      <c r="G429" s="902"/>
      <c r="H429" s="902"/>
      <c r="I429" s="902"/>
      <c r="J429" s="641" t="s">
        <v>387</v>
      </c>
      <c r="K429" s="637">
        <f>+SUM(L429:R429)+SUM(S429:Y429)+SUM(Z429:AF429)+SUM(AG429:AM429)+SUM(AN429:AO429)</f>
        <v>0</v>
      </c>
      <c r="L429" s="607"/>
      <c r="M429" s="608"/>
      <c r="N429" s="631"/>
      <c r="O429" s="608"/>
      <c r="P429" s="608"/>
      <c r="Q429" s="608"/>
      <c r="R429" s="608"/>
      <c r="S429" s="608"/>
      <c r="T429" s="608"/>
      <c r="U429" s="608"/>
      <c r="V429" s="608"/>
      <c r="W429" s="608"/>
      <c r="X429" s="608"/>
      <c r="Y429" s="608"/>
      <c r="Z429" s="608"/>
      <c r="AA429" s="608"/>
      <c r="AB429" s="608"/>
      <c r="AC429" s="608"/>
      <c r="AD429" s="608"/>
      <c r="AE429" s="608"/>
      <c r="AF429" s="608"/>
      <c r="AG429" s="608"/>
      <c r="AH429" s="608"/>
      <c r="AI429" s="608"/>
      <c r="AJ429" s="608"/>
      <c r="AK429" s="608"/>
      <c r="AL429" s="608"/>
      <c r="AM429" s="608"/>
      <c r="AN429" s="608"/>
      <c r="AO429" s="631"/>
    </row>
    <row r="430" spans="1:41" s="584" customFormat="1" ht="12.75">
      <c r="A430" s="950"/>
      <c r="B430" s="939"/>
      <c r="C430" s="926"/>
      <c r="D430" s="923"/>
      <c r="E430" s="914"/>
      <c r="F430" s="902"/>
      <c r="G430" s="902"/>
      <c r="H430" s="902"/>
      <c r="I430" s="902"/>
      <c r="J430" s="641" t="s">
        <v>382</v>
      </c>
      <c r="K430" s="637">
        <f>+SUM(L430:R430)+SUM(S430:Y430)+SUM(Z430:AF430)+SUM(AG430:AM430)+SUM(AN430:AO430)</f>
        <v>21</v>
      </c>
      <c r="L430" s="642">
        <v>5</v>
      </c>
      <c r="M430" s="643"/>
      <c r="N430" s="644">
        <v>4</v>
      </c>
      <c r="O430" s="643"/>
      <c r="P430" s="643">
        <v>2</v>
      </c>
      <c r="Q430" s="643">
        <v>5</v>
      </c>
      <c r="R430" s="643">
        <v>5</v>
      </c>
      <c r="S430" s="643"/>
      <c r="T430" s="643"/>
      <c r="U430" s="643"/>
      <c r="V430" s="643"/>
      <c r="W430" s="643"/>
      <c r="X430" s="643"/>
      <c r="Y430" s="643"/>
      <c r="Z430" s="643"/>
      <c r="AA430" s="643"/>
      <c r="AB430" s="643"/>
      <c r="AC430" s="643"/>
      <c r="AD430" s="643"/>
      <c r="AE430" s="643"/>
      <c r="AF430" s="643"/>
      <c r="AG430" s="643"/>
      <c r="AH430" s="643"/>
      <c r="AI430" s="643"/>
      <c r="AJ430" s="643"/>
      <c r="AK430" s="643"/>
      <c r="AL430" s="643"/>
      <c r="AM430" s="643"/>
      <c r="AN430" s="643"/>
      <c r="AO430" s="644"/>
    </row>
    <row r="431" spans="1:41" s="584" customFormat="1" ht="12.75">
      <c r="A431" s="951"/>
      <c r="B431" s="939"/>
      <c r="C431" s="927"/>
      <c r="D431" s="924"/>
      <c r="E431" s="915"/>
      <c r="F431" s="903"/>
      <c r="G431" s="903"/>
      <c r="H431" s="903"/>
      <c r="I431" s="903"/>
      <c r="J431" s="645" t="s">
        <v>392</v>
      </c>
      <c r="K431" s="646">
        <f>C427+K427-K430</f>
        <v>201</v>
      </c>
      <c r="L431" s="647">
        <f>+C427+L429-L430</f>
        <v>217</v>
      </c>
      <c r="M431" s="635">
        <f t="shared" ref="M431:AG431" si="303">+L431+M429-M430</f>
        <v>217</v>
      </c>
      <c r="N431" s="648">
        <f t="shared" si="303"/>
        <v>213</v>
      </c>
      <c r="O431" s="635">
        <f t="shared" si="303"/>
        <v>213</v>
      </c>
      <c r="P431" s="635">
        <f t="shared" si="303"/>
        <v>211</v>
      </c>
      <c r="Q431" s="635">
        <f t="shared" si="303"/>
        <v>206</v>
      </c>
      <c r="R431" s="635">
        <f t="shared" si="303"/>
        <v>201</v>
      </c>
      <c r="S431" s="635">
        <f t="shared" si="303"/>
        <v>201</v>
      </c>
      <c r="T431" s="635">
        <f t="shared" si="303"/>
        <v>201</v>
      </c>
      <c r="U431" s="635">
        <f t="shared" si="303"/>
        <v>201</v>
      </c>
      <c r="V431" s="635">
        <f t="shared" si="303"/>
        <v>201</v>
      </c>
      <c r="W431" s="635">
        <f t="shared" si="303"/>
        <v>201</v>
      </c>
      <c r="X431" s="635">
        <f t="shared" si="303"/>
        <v>201</v>
      </c>
      <c r="Y431" s="635">
        <f t="shared" si="303"/>
        <v>201</v>
      </c>
      <c r="Z431" s="635">
        <f t="shared" si="303"/>
        <v>201</v>
      </c>
      <c r="AA431" s="650">
        <f t="shared" si="303"/>
        <v>201</v>
      </c>
      <c r="AB431" s="635">
        <f t="shared" si="303"/>
        <v>201</v>
      </c>
      <c r="AC431" s="635">
        <f t="shared" si="303"/>
        <v>201</v>
      </c>
      <c r="AD431" s="635">
        <f t="shared" si="303"/>
        <v>201</v>
      </c>
      <c r="AE431" s="635">
        <f t="shared" si="303"/>
        <v>201</v>
      </c>
      <c r="AF431" s="635">
        <f t="shared" si="303"/>
        <v>201</v>
      </c>
      <c r="AG431" s="635">
        <f t="shared" si="303"/>
        <v>201</v>
      </c>
      <c r="AH431" s="635">
        <f t="shared" ref="AH431:AO431" si="304">+AG431+AH429-AH430</f>
        <v>201</v>
      </c>
      <c r="AI431" s="635">
        <f t="shared" si="304"/>
        <v>201</v>
      </c>
      <c r="AJ431" s="635">
        <f t="shared" si="304"/>
        <v>201</v>
      </c>
      <c r="AK431" s="635">
        <f t="shared" si="304"/>
        <v>201</v>
      </c>
      <c r="AL431" s="635">
        <f t="shared" si="304"/>
        <v>201</v>
      </c>
      <c r="AM431" s="635">
        <f t="shared" si="304"/>
        <v>201</v>
      </c>
      <c r="AN431" s="635">
        <f t="shared" si="304"/>
        <v>201</v>
      </c>
      <c r="AO431" s="648">
        <f t="shared" si="304"/>
        <v>201</v>
      </c>
    </row>
    <row r="432" spans="1:41" s="584" customFormat="1" ht="12.75">
      <c r="A432" s="949" t="s">
        <v>528</v>
      </c>
      <c r="B432" s="938" t="s">
        <v>529</v>
      </c>
      <c r="C432" s="925">
        <v>42</v>
      </c>
      <c r="D432" s="921">
        <f>+E432+K432-K434</f>
        <v>40</v>
      </c>
      <c r="E432" s="913">
        <f>+C432+G432-H432</f>
        <v>40</v>
      </c>
      <c r="F432" s="901">
        <f>+K432-K434</f>
        <v>0</v>
      </c>
      <c r="G432" s="901">
        <f>+SUM(L434:R434)+SUM(S434:Y434)+SUM(Z434:AF434)+SUM(AG434:AM434)+SUM(AN434:AO434)</f>
        <v>0</v>
      </c>
      <c r="H432" s="901">
        <f>+SUM(L435:R435)+SUM(S435:Y435)+SUM(Z435:AF435)+SUM(AG435:AM435)+SUM(AN435:AO435)</f>
        <v>2</v>
      </c>
      <c r="I432" s="901">
        <f t="shared" ref="I432" si="305">+H432/23</f>
        <v>8.6956521739130432E-2</v>
      </c>
      <c r="J432" s="636" t="s">
        <v>386</v>
      </c>
      <c r="K432" s="637">
        <f>+SUM(L432:R432)+SUM(S432:Y432)+SUM(Z432:AF432)+SUM(AG432:AM432)+SUM(AN432:AO432)</f>
        <v>0</v>
      </c>
      <c r="L432" s="638"/>
      <c r="M432" s="639"/>
      <c r="N432" s="640"/>
      <c r="O432" s="639"/>
      <c r="P432" s="639"/>
      <c r="Q432" s="639"/>
      <c r="R432" s="639"/>
      <c r="S432" s="639"/>
      <c r="T432" s="639"/>
      <c r="U432" s="639"/>
      <c r="V432" s="639"/>
      <c r="W432" s="639"/>
      <c r="X432" s="639"/>
      <c r="Y432" s="639"/>
      <c r="Z432" s="639"/>
      <c r="AA432" s="639"/>
      <c r="AB432" s="639"/>
      <c r="AC432" s="639"/>
      <c r="AD432" s="639"/>
      <c r="AE432" s="639"/>
      <c r="AF432" s="639"/>
      <c r="AG432" s="639"/>
      <c r="AH432" s="639"/>
      <c r="AI432" s="639"/>
      <c r="AJ432" s="639"/>
      <c r="AK432" s="639"/>
      <c r="AL432" s="639"/>
      <c r="AM432" s="639"/>
      <c r="AN432" s="639"/>
      <c r="AO432" s="640"/>
    </row>
    <row r="433" spans="1:41" s="584" customFormat="1" ht="12.75">
      <c r="A433" s="950"/>
      <c r="B433" s="938"/>
      <c r="C433" s="926"/>
      <c r="D433" s="922"/>
      <c r="E433" s="914"/>
      <c r="F433" s="902"/>
      <c r="G433" s="902"/>
      <c r="H433" s="902"/>
      <c r="I433" s="902"/>
      <c r="J433" s="641" t="s">
        <v>380</v>
      </c>
      <c r="K433" s="637">
        <f>+SUM(L433:R433)+SUM(S433:Y433)+SUM(Z433:AF433)+SUM(AG433:AM433)+SUM(AN433:AO433)</f>
        <v>0</v>
      </c>
      <c r="L433" s="607">
        <f>+L432-L434</f>
        <v>0</v>
      </c>
      <c r="M433" s="608">
        <f t="shared" ref="M433:AO433" si="306">+L433+M432-M434</f>
        <v>0</v>
      </c>
      <c r="N433" s="608">
        <f t="shared" si="306"/>
        <v>0</v>
      </c>
      <c r="O433" s="608">
        <f t="shared" si="306"/>
        <v>0</v>
      </c>
      <c r="P433" s="608">
        <f t="shared" si="306"/>
        <v>0</v>
      </c>
      <c r="Q433" s="608">
        <f t="shared" si="306"/>
        <v>0</v>
      </c>
      <c r="R433" s="608">
        <f t="shared" si="306"/>
        <v>0</v>
      </c>
      <c r="S433" s="608">
        <f t="shared" si="306"/>
        <v>0</v>
      </c>
      <c r="T433" s="608">
        <f t="shared" si="306"/>
        <v>0</v>
      </c>
      <c r="U433" s="608">
        <f t="shared" si="306"/>
        <v>0</v>
      </c>
      <c r="V433" s="608">
        <f t="shared" si="306"/>
        <v>0</v>
      </c>
      <c r="W433" s="608">
        <f t="shared" si="306"/>
        <v>0</v>
      </c>
      <c r="X433" s="608">
        <f t="shared" si="306"/>
        <v>0</v>
      </c>
      <c r="Y433" s="608">
        <f t="shared" si="306"/>
        <v>0</v>
      </c>
      <c r="Z433" s="608">
        <f t="shared" si="306"/>
        <v>0</v>
      </c>
      <c r="AA433" s="649">
        <f t="shared" si="306"/>
        <v>0</v>
      </c>
      <c r="AB433" s="608">
        <f t="shared" si="306"/>
        <v>0</v>
      </c>
      <c r="AC433" s="608">
        <f t="shared" si="306"/>
        <v>0</v>
      </c>
      <c r="AD433" s="608">
        <f t="shared" si="306"/>
        <v>0</v>
      </c>
      <c r="AE433" s="608">
        <f t="shared" si="306"/>
        <v>0</v>
      </c>
      <c r="AF433" s="608">
        <f t="shared" si="306"/>
        <v>0</v>
      </c>
      <c r="AG433" s="608">
        <f t="shared" si="306"/>
        <v>0</v>
      </c>
      <c r="AH433" s="608">
        <f t="shared" si="306"/>
        <v>0</v>
      </c>
      <c r="AI433" s="608">
        <f t="shared" si="306"/>
        <v>0</v>
      </c>
      <c r="AJ433" s="608">
        <f t="shared" si="306"/>
        <v>0</v>
      </c>
      <c r="AK433" s="608">
        <f t="shared" si="306"/>
        <v>0</v>
      </c>
      <c r="AL433" s="608">
        <f t="shared" si="306"/>
        <v>0</v>
      </c>
      <c r="AM433" s="608">
        <f t="shared" si="306"/>
        <v>0</v>
      </c>
      <c r="AN433" s="608">
        <f t="shared" si="306"/>
        <v>0</v>
      </c>
      <c r="AO433" s="652">
        <f t="shared" si="306"/>
        <v>0</v>
      </c>
    </row>
    <row r="434" spans="1:41" s="584" customFormat="1" ht="12.75">
      <c r="A434" s="950"/>
      <c r="B434" s="938"/>
      <c r="C434" s="926"/>
      <c r="D434" s="922"/>
      <c r="E434" s="914"/>
      <c r="F434" s="902"/>
      <c r="G434" s="902"/>
      <c r="H434" s="902"/>
      <c r="I434" s="902"/>
      <c r="J434" s="641" t="s">
        <v>387</v>
      </c>
      <c r="K434" s="637">
        <f>+SUM(L434:R434)+SUM(S434:Y434)+SUM(Z434:AF434)+SUM(AG434:AM434)+SUM(AN434:AO434)</f>
        <v>0</v>
      </c>
      <c r="L434" s="607"/>
      <c r="M434" s="608"/>
      <c r="N434" s="631"/>
      <c r="O434" s="608"/>
      <c r="P434" s="608"/>
      <c r="Q434" s="608"/>
      <c r="R434" s="608"/>
      <c r="S434" s="608"/>
      <c r="T434" s="608"/>
      <c r="U434" s="608"/>
      <c r="V434" s="608"/>
      <c r="W434" s="608"/>
      <c r="X434" s="608"/>
      <c r="Y434" s="608"/>
      <c r="Z434" s="608"/>
      <c r="AA434" s="608"/>
      <c r="AB434" s="608"/>
      <c r="AC434" s="608"/>
      <c r="AD434" s="608"/>
      <c r="AE434" s="608"/>
      <c r="AF434" s="608"/>
      <c r="AG434" s="608"/>
      <c r="AH434" s="608"/>
      <c r="AI434" s="608"/>
      <c r="AJ434" s="608"/>
      <c r="AK434" s="608"/>
      <c r="AL434" s="608"/>
      <c r="AM434" s="608"/>
      <c r="AN434" s="608"/>
      <c r="AO434" s="631"/>
    </row>
    <row r="435" spans="1:41" s="584" customFormat="1" ht="12.75">
      <c r="A435" s="950"/>
      <c r="B435" s="939"/>
      <c r="C435" s="926"/>
      <c r="D435" s="923"/>
      <c r="E435" s="914"/>
      <c r="F435" s="902"/>
      <c r="G435" s="902"/>
      <c r="H435" s="902"/>
      <c r="I435" s="902"/>
      <c r="J435" s="641" t="s">
        <v>382</v>
      </c>
      <c r="K435" s="637">
        <f>+SUM(L435:R435)+SUM(S435:Y435)+SUM(Z435:AF435)+SUM(AG435:AM435)+SUM(AN435:AO435)</f>
        <v>2</v>
      </c>
      <c r="L435" s="642"/>
      <c r="M435" s="643"/>
      <c r="N435" s="644"/>
      <c r="O435" s="643"/>
      <c r="P435" s="643">
        <v>2</v>
      </c>
      <c r="Q435" s="643"/>
      <c r="R435" s="643"/>
      <c r="S435" s="643"/>
      <c r="T435" s="643"/>
      <c r="U435" s="643"/>
      <c r="V435" s="643"/>
      <c r="W435" s="643"/>
      <c r="X435" s="643"/>
      <c r="Y435" s="643"/>
      <c r="Z435" s="643"/>
      <c r="AA435" s="643"/>
      <c r="AB435" s="643"/>
      <c r="AC435" s="643"/>
      <c r="AD435" s="643"/>
      <c r="AE435" s="643"/>
      <c r="AF435" s="643"/>
      <c r="AG435" s="643"/>
      <c r="AH435" s="643"/>
      <c r="AI435" s="643"/>
      <c r="AJ435" s="643"/>
      <c r="AK435" s="643"/>
      <c r="AL435" s="643"/>
      <c r="AM435" s="643"/>
      <c r="AN435" s="643"/>
      <c r="AO435" s="644"/>
    </row>
    <row r="436" spans="1:41" s="584" customFormat="1" ht="12.75">
      <c r="A436" s="951"/>
      <c r="B436" s="939"/>
      <c r="C436" s="927"/>
      <c r="D436" s="924"/>
      <c r="E436" s="915"/>
      <c r="F436" s="903"/>
      <c r="G436" s="903"/>
      <c r="H436" s="903"/>
      <c r="I436" s="903"/>
      <c r="J436" s="645" t="s">
        <v>392</v>
      </c>
      <c r="K436" s="646">
        <f>C432+K432-K435</f>
        <v>40</v>
      </c>
      <c r="L436" s="647">
        <f>+C432+L434-L435</f>
        <v>42</v>
      </c>
      <c r="M436" s="635">
        <f t="shared" ref="M436:AO436" si="307">+L436+M434-M435</f>
        <v>42</v>
      </c>
      <c r="N436" s="648">
        <f t="shared" si="307"/>
        <v>42</v>
      </c>
      <c r="O436" s="635">
        <f t="shared" si="307"/>
        <v>42</v>
      </c>
      <c r="P436" s="635">
        <f t="shared" si="307"/>
        <v>40</v>
      </c>
      <c r="Q436" s="635">
        <f t="shared" si="307"/>
        <v>40</v>
      </c>
      <c r="R436" s="635">
        <f t="shared" si="307"/>
        <v>40</v>
      </c>
      <c r="S436" s="635">
        <f t="shared" si="307"/>
        <v>40</v>
      </c>
      <c r="T436" s="635">
        <f t="shared" si="307"/>
        <v>40</v>
      </c>
      <c r="U436" s="635">
        <f t="shared" si="307"/>
        <v>40</v>
      </c>
      <c r="V436" s="635">
        <f t="shared" si="307"/>
        <v>40</v>
      </c>
      <c r="W436" s="635">
        <f t="shared" si="307"/>
        <v>40</v>
      </c>
      <c r="X436" s="635">
        <f t="shared" si="307"/>
        <v>40</v>
      </c>
      <c r="Y436" s="635">
        <f t="shared" si="307"/>
        <v>40</v>
      </c>
      <c r="Z436" s="635">
        <f t="shared" si="307"/>
        <v>40</v>
      </c>
      <c r="AA436" s="650">
        <f t="shared" si="307"/>
        <v>40</v>
      </c>
      <c r="AB436" s="635">
        <f t="shared" si="307"/>
        <v>40</v>
      </c>
      <c r="AC436" s="635">
        <f t="shared" si="307"/>
        <v>40</v>
      </c>
      <c r="AD436" s="635">
        <f t="shared" si="307"/>
        <v>40</v>
      </c>
      <c r="AE436" s="635">
        <f t="shared" si="307"/>
        <v>40</v>
      </c>
      <c r="AF436" s="635">
        <f t="shared" si="307"/>
        <v>40</v>
      </c>
      <c r="AG436" s="635">
        <f t="shared" si="307"/>
        <v>40</v>
      </c>
      <c r="AH436" s="635">
        <f t="shared" si="307"/>
        <v>40</v>
      </c>
      <c r="AI436" s="635">
        <f t="shared" si="307"/>
        <v>40</v>
      </c>
      <c r="AJ436" s="635">
        <f t="shared" si="307"/>
        <v>40</v>
      </c>
      <c r="AK436" s="635">
        <f t="shared" si="307"/>
        <v>40</v>
      </c>
      <c r="AL436" s="635">
        <f t="shared" si="307"/>
        <v>40</v>
      </c>
      <c r="AM436" s="635">
        <f t="shared" si="307"/>
        <v>40</v>
      </c>
      <c r="AN436" s="635">
        <f t="shared" si="307"/>
        <v>40</v>
      </c>
      <c r="AO436" s="648">
        <f t="shared" si="307"/>
        <v>40</v>
      </c>
    </row>
    <row r="437" spans="1:41" s="584" customFormat="1" ht="12.75">
      <c r="A437" s="949" t="s">
        <v>530</v>
      </c>
      <c r="B437" s="938" t="s">
        <v>531</v>
      </c>
      <c r="C437" s="925">
        <v>209</v>
      </c>
      <c r="D437" s="921">
        <f>+E437+K437-K439</f>
        <v>207</v>
      </c>
      <c r="E437" s="913">
        <f>+C437+G437-H437</f>
        <v>207</v>
      </c>
      <c r="F437" s="901">
        <f>+K437-K439</f>
        <v>0</v>
      </c>
      <c r="G437" s="901">
        <f>+SUM(L439:R439)+SUM(S439:Y439)+SUM(Z439:AF439)+SUM(AG439:AM439)+SUM(AN439:AO439)</f>
        <v>0</v>
      </c>
      <c r="H437" s="901">
        <f>+SUM(L440:R440)+SUM(S440:Y440)+SUM(Z440:AF440)+SUM(AG440:AM440)+SUM(AN440:AO440)</f>
        <v>2</v>
      </c>
      <c r="I437" s="901">
        <f t="shared" ref="I437" si="308">+H437/23</f>
        <v>8.6956521739130432E-2</v>
      </c>
      <c r="J437" s="636" t="s">
        <v>386</v>
      </c>
      <c r="K437" s="637">
        <f>+SUM(L437:R437)+SUM(S437:Y437)+SUM(Z437:AF437)+SUM(AG437:AM437)+SUM(AN437:AO437)</f>
        <v>0</v>
      </c>
      <c r="L437" s="638"/>
      <c r="M437" s="639"/>
      <c r="N437" s="640"/>
      <c r="O437" s="639"/>
      <c r="P437" s="639"/>
      <c r="Q437" s="639"/>
      <c r="R437" s="639"/>
      <c r="S437" s="639"/>
      <c r="T437" s="639"/>
      <c r="U437" s="639"/>
      <c r="V437" s="639"/>
      <c r="W437" s="639"/>
      <c r="X437" s="639"/>
      <c r="Y437" s="639"/>
      <c r="Z437" s="639"/>
      <c r="AA437" s="639"/>
      <c r="AB437" s="639"/>
      <c r="AC437" s="639"/>
      <c r="AD437" s="639"/>
      <c r="AE437" s="639"/>
      <c r="AF437" s="639"/>
      <c r="AG437" s="639"/>
      <c r="AH437" s="639"/>
      <c r="AI437" s="639"/>
      <c r="AJ437" s="639"/>
      <c r="AK437" s="639"/>
      <c r="AL437" s="639"/>
      <c r="AM437" s="639"/>
      <c r="AN437" s="639"/>
      <c r="AO437" s="640"/>
    </row>
    <row r="438" spans="1:41" s="584" customFormat="1" ht="12.75">
      <c r="A438" s="950"/>
      <c r="B438" s="938"/>
      <c r="C438" s="926"/>
      <c r="D438" s="922"/>
      <c r="E438" s="914"/>
      <c r="F438" s="902"/>
      <c r="G438" s="902"/>
      <c r="H438" s="902"/>
      <c r="I438" s="902"/>
      <c r="J438" s="641" t="s">
        <v>380</v>
      </c>
      <c r="K438" s="637">
        <f>+SUM(L438:R438)+SUM(S438:Y438)+SUM(Z438:AF438)+SUM(AG438:AM438)+SUM(AN438:AO438)</f>
        <v>0</v>
      </c>
      <c r="L438" s="607">
        <f t="shared" ref="L438" si="309">+L437-L439</f>
        <v>0</v>
      </c>
      <c r="M438" s="608">
        <f t="shared" ref="M438:AO438" si="310">+L438+M437-M439</f>
        <v>0</v>
      </c>
      <c r="N438" s="608">
        <f t="shared" si="310"/>
        <v>0</v>
      </c>
      <c r="O438" s="608">
        <f t="shared" si="310"/>
        <v>0</v>
      </c>
      <c r="P438" s="608">
        <f t="shared" si="310"/>
        <v>0</v>
      </c>
      <c r="Q438" s="608">
        <f t="shared" si="310"/>
        <v>0</v>
      </c>
      <c r="R438" s="608">
        <f t="shared" si="310"/>
        <v>0</v>
      </c>
      <c r="S438" s="608">
        <f t="shared" si="310"/>
        <v>0</v>
      </c>
      <c r="T438" s="608">
        <f t="shared" si="310"/>
        <v>0</v>
      </c>
      <c r="U438" s="608">
        <f t="shared" si="310"/>
        <v>0</v>
      </c>
      <c r="V438" s="608">
        <f t="shared" si="310"/>
        <v>0</v>
      </c>
      <c r="W438" s="608">
        <f t="shared" si="310"/>
        <v>0</v>
      </c>
      <c r="X438" s="608">
        <f t="shared" si="310"/>
        <v>0</v>
      </c>
      <c r="Y438" s="608">
        <f t="shared" si="310"/>
        <v>0</v>
      </c>
      <c r="Z438" s="608">
        <f t="shared" si="310"/>
        <v>0</v>
      </c>
      <c r="AA438" s="649">
        <f t="shared" si="310"/>
        <v>0</v>
      </c>
      <c r="AB438" s="608">
        <f t="shared" si="310"/>
        <v>0</v>
      </c>
      <c r="AC438" s="608">
        <f t="shared" si="310"/>
        <v>0</v>
      </c>
      <c r="AD438" s="608">
        <f t="shared" si="310"/>
        <v>0</v>
      </c>
      <c r="AE438" s="608">
        <f t="shared" si="310"/>
        <v>0</v>
      </c>
      <c r="AF438" s="608">
        <f t="shared" si="310"/>
        <v>0</v>
      </c>
      <c r="AG438" s="608">
        <f t="shared" si="310"/>
        <v>0</v>
      </c>
      <c r="AH438" s="608">
        <f t="shared" si="310"/>
        <v>0</v>
      </c>
      <c r="AI438" s="608">
        <f t="shared" si="310"/>
        <v>0</v>
      </c>
      <c r="AJ438" s="608">
        <f t="shared" si="310"/>
        <v>0</v>
      </c>
      <c r="AK438" s="608">
        <f t="shared" si="310"/>
        <v>0</v>
      </c>
      <c r="AL438" s="608">
        <f t="shared" si="310"/>
        <v>0</v>
      </c>
      <c r="AM438" s="608">
        <f t="shared" si="310"/>
        <v>0</v>
      </c>
      <c r="AN438" s="608">
        <f t="shared" si="310"/>
        <v>0</v>
      </c>
      <c r="AO438" s="608">
        <f t="shared" si="310"/>
        <v>0</v>
      </c>
    </row>
    <row r="439" spans="1:41" s="584" customFormat="1" ht="12.75">
      <c r="A439" s="950"/>
      <c r="B439" s="938"/>
      <c r="C439" s="926"/>
      <c r="D439" s="922"/>
      <c r="E439" s="914"/>
      <c r="F439" s="902"/>
      <c r="G439" s="902"/>
      <c r="H439" s="902"/>
      <c r="I439" s="902"/>
      <c r="J439" s="641" t="s">
        <v>387</v>
      </c>
      <c r="K439" s="637">
        <f>+SUM(L439:R439)+SUM(S439:Y439)+SUM(Z439:AF439)+SUM(AG439:AM439)+SUM(AN439:AO439)</f>
        <v>0</v>
      </c>
      <c r="L439" s="607"/>
      <c r="M439" s="608"/>
      <c r="N439" s="631"/>
      <c r="O439" s="608"/>
      <c r="P439" s="608"/>
      <c r="Q439" s="608"/>
      <c r="R439" s="608"/>
      <c r="S439" s="608"/>
      <c r="T439" s="608"/>
      <c r="U439" s="608"/>
      <c r="V439" s="608"/>
      <c r="W439" s="608"/>
      <c r="X439" s="608"/>
      <c r="Y439" s="608"/>
      <c r="Z439" s="608"/>
      <c r="AA439" s="608"/>
      <c r="AB439" s="608"/>
      <c r="AC439" s="608"/>
      <c r="AD439" s="608"/>
      <c r="AE439" s="608"/>
      <c r="AF439" s="608"/>
      <c r="AG439" s="608"/>
      <c r="AH439" s="608"/>
      <c r="AI439" s="608"/>
      <c r="AJ439" s="608"/>
      <c r="AK439" s="654"/>
      <c r="AL439" s="608"/>
      <c r="AM439" s="608"/>
      <c r="AN439" s="608"/>
      <c r="AO439" s="631"/>
    </row>
    <row r="440" spans="1:41" s="584" customFormat="1" ht="12.75">
      <c r="A440" s="950"/>
      <c r="B440" s="939"/>
      <c r="C440" s="926"/>
      <c r="D440" s="923"/>
      <c r="E440" s="914"/>
      <c r="F440" s="902"/>
      <c r="G440" s="902"/>
      <c r="H440" s="902"/>
      <c r="I440" s="902"/>
      <c r="J440" s="641" t="s">
        <v>382</v>
      </c>
      <c r="K440" s="637">
        <f>+SUM(L440:R440)+SUM(S440:Y440)+SUM(Z440:AF440)+SUM(AG440:AM440)+SUM(AN440:AO440)</f>
        <v>2</v>
      </c>
      <c r="L440" s="642"/>
      <c r="M440" s="643"/>
      <c r="N440" s="644">
        <v>2</v>
      </c>
      <c r="O440" s="643"/>
      <c r="P440" s="643"/>
      <c r="Q440" s="643"/>
      <c r="R440" s="643"/>
      <c r="S440" s="643"/>
      <c r="T440" s="643"/>
      <c r="U440" s="643"/>
      <c r="V440" s="643"/>
      <c r="W440" s="643"/>
      <c r="X440" s="643"/>
      <c r="Y440" s="643"/>
      <c r="Z440" s="643"/>
      <c r="AA440" s="643"/>
      <c r="AB440" s="643"/>
      <c r="AC440" s="643"/>
      <c r="AD440" s="643"/>
      <c r="AE440" s="643"/>
      <c r="AF440" s="643"/>
      <c r="AG440" s="643"/>
      <c r="AH440" s="643"/>
      <c r="AI440" s="643"/>
      <c r="AJ440" s="643"/>
      <c r="AK440" s="643"/>
      <c r="AL440" s="643"/>
      <c r="AM440" s="643"/>
      <c r="AN440" s="643"/>
      <c r="AO440" s="644"/>
    </row>
    <row r="441" spans="1:41" s="584" customFormat="1" ht="12.75">
      <c r="A441" s="951"/>
      <c r="B441" s="939"/>
      <c r="C441" s="927"/>
      <c r="D441" s="924"/>
      <c r="E441" s="915"/>
      <c r="F441" s="903"/>
      <c r="G441" s="903"/>
      <c r="H441" s="903"/>
      <c r="I441" s="903"/>
      <c r="J441" s="645" t="s">
        <v>392</v>
      </c>
      <c r="K441" s="646">
        <f>C437+K437-K440</f>
        <v>207</v>
      </c>
      <c r="L441" s="647">
        <f>+C437+L439-L440</f>
        <v>209</v>
      </c>
      <c r="M441" s="635">
        <f t="shared" ref="M441:AO441" si="311">+L441+M439-M440</f>
        <v>209</v>
      </c>
      <c r="N441" s="648">
        <f t="shared" si="311"/>
        <v>207</v>
      </c>
      <c r="O441" s="635">
        <f t="shared" si="311"/>
        <v>207</v>
      </c>
      <c r="P441" s="635">
        <f t="shared" si="311"/>
        <v>207</v>
      </c>
      <c r="Q441" s="635">
        <f t="shared" si="311"/>
        <v>207</v>
      </c>
      <c r="R441" s="635">
        <f t="shared" si="311"/>
        <v>207</v>
      </c>
      <c r="S441" s="635">
        <f t="shared" si="311"/>
        <v>207</v>
      </c>
      <c r="T441" s="635">
        <f t="shared" si="311"/>
        <v>207</v>
      </c>
      <c r="U441" s="635">
        <f t="shared" si="311"/>
        <v>207</v>
      </c>
      <c r="V441" s="635">
        <f t="shared" si="311"/>
        <v>207</v>
      </c>
      <c r="W441" s="635">
        <f t="shared" si="311"/>
        <v>207</v>
      </c>
      <c r="X441" s="635">
        <f t="shared" si="311"/>
        <v>207</v>
      </c>
      <c r="Y441" s="635">
        <f t="shared" si="311"/>
        <v>207</v>
      </c>
      <c r="Z441" s="635">
        <f t="shared" si="311"/>
        <v>207</v>
      </c>
      <c r="AA441" s="650">
        <f t="shared" si="311"/>
        <v>207</v>
      </c>
      <c r="AB441" s="635">
        <f t="shared" si="311"/>
        <v>207</v>
      </c>
      <c r="AC441" s="635">
        <f t="shared" si="311"/>
        <v>207</v>
      </c>
      <c r="AD441" s="635">
        <f t="shared" si="311"/>
        <v>207</v>
      </c>
      <c r="AE441" s="635">
        <f t="shared" si="311"/>
        <v>207</v>
      </c>
      <c r="AF441" s="635">
        <f t="shared" si="311"/>
        <v>207</v>
      </c>
      <c r="AG441" s="635">
        <f t="shared" si="311"/>
        <v>207</v>
      </c>
      <c r="AH441" s="635">
        <f t="shared" si="311"/>
        <v>207</v>
      </c>
      <c r="AI441" s="635">
        <f t="shared" si="311"/>
        <v>207</v>
      </c>
      <c r="AJ441" s="635">
        <f t="shared" si="311"/>
        <v>207</v>
      </c>
      <c r="AK441" s="635">
        <f t="shared" si="311"/>
        <v>207</v>
      </c>
      <c r="AL441" s="635">
        <f t="shared" si="311"/>
        <v>207</v>
      </c>
      <c r="AM441" s="635">
        <f t="shared" si="311"/>
        <v>207</v>
      </c>
      <c r="AN441" s="635">
        <f t="shared" si="311"/>
        <v>207</v>
      </c>
      <c r="AO441" s="635">
        <f t="shared" si="311"/>
        <v>207</v>
      </c>
    </row>
    <row r="442" spans="1:41" s="584" customFormat="1" ht="12.75">
      <c r="A442" s="949" t="s">
        <v>532</v>
      </c>
      <c r="B442" s="938" t="s">
        <v>533</v>
      </c>
      <c r="C442" s="925">
        <v>253</v>
      </c>
      <c r="D442" s="921">
        <f>+E442+K442-K444</f>
        <v>220</v>
      </c>
      <c r="E442" s="913">
        <f>+C442+G442-H442</f>
        <v>220</v>
      </c>
      <c r="F442" s="901">
        <f>+K442-K444</f>
        <v>0</v>
      </c>
      <c r="G442" s="901">
        <f>+SUM(L444:R444)+SUM(S444:Y444)+SUM(Z444:AF444)+SUM(AG444:AM444)+SUM(AN444:AO444)</f>
        <v>0</v>
      </c>
      <c r="H442" s="901">
        <f>+SUM(L445:R445)+SUM(S445:Y445)+SUM(Z445:AF445)+SUM(AG445:AM445)+SUM(AN445:AO445)</f>
        <v>33</v>
      </c>
      <c r="I442" s="901">
        <f t="shared" ref="I442" si="312">+H442/23</f>
        <v>1.4347826086956521</v>
      </c>
      <c r="J442" s="636" t="s">
        <v>386</v>
      </c>
      <c r="K442" s="637">
        <f>+SUM(L442:R442)+SUM(S442:Y442)+SUM(Z442:AF442)+SUM(AG442:AM442)+SUM(AN442:AO442)</f>
        <v>0</v>
      </c>
      <c r="L442" s="638"/>
      <c r="M442" s="639"/>
      <c r="N442" s="640"/>
      <c r="O442" s="639"/>
      <c r="P442" s="639"/>
      <c r="Q442" s="639"/>
      <c r="R442" s="639"/>
      <c r="S442" s="639"/>
      <c r="T442" s="639"/>
      <c r="U442" s="639"/>
      <c r="V442" s="639"/>
      <c r="W442" s="639"/>
      <c r="X442" s="639"/>
      <c r="Y442" s="639"/>
      <c r="Z442" s="639"/>
      <c r="AA442" s="639"/>
      <c r="AB442" s="639"/>
      <c r="AC442" s="639"/>
      <c r="AD442" s="639"/>
      <c r="AE442" s="639"/>
      <c r="AF442" s="639"/>
      <c r="AG442" s="639"/>
      <c r="AH442" s="639"/>
      <c r="AI442" s="639"/>
      <c r="AJ442" s="639"/>
      <c r="AK442" s="639"/>
      <c r="AL442" s="639"/>
      <c r="AM442" s="639"/>
      <c r="AN442" s="639"/>
      <c r="AO442" s="640"/>
    </row>
    <row r="443" spans="1:41" s="584" customFormat="1" ht="12.75">
      <c r="A443" s="950"/>
      <c r="B443" s="938"/>
      <c r="C443" s="926"/>
      <c r="D443" s="922"/>
      <c r="E443" s="914"/>
      <c r="F443" s="902"/>
      <c r="G443" s="902"/>
      <c r="H443" s="902"/>
      <c r="I443" s="902"/>
      <c r="J443" s="641" t="s">
        <v>380</v>
      </c>
      <c r="K443" s="637">
        <f>+SUM(L443:R443)+SUM(S443:Y443)+SUM(Z443:AF443)+SUM(AG443:AM443)+SUM(AN443:AO443)</f>
        <v>0</v>
      </c>
      <c r="L443" s="607">
        <f t="shared" ref="L443" si="313">+L442-L444</f>
        <v>0</v>
      </c>
      <c r="M443" s="608">
        <f t="shared" ref="M443:N443" si="314">+L443+M442-M444</f>
        <v>0</v>
      </c>
      <c r="N443" s="608">
        <f t="shared" si="314"/>
        <v>0</v>
      </c>
      <c r="O443" s="608">
        <f t="shared" ref="O443:AO443" si="315">+N443+O442-O444</f>
        <v>0</v>
      </c>
      <c r="P443" s="608">
        <f t="shared" si="315"/>
        <v>0</v>
      </c>
      <c r="Q443" s="608">
        <f t="shared" si="315"/>
        <v>0</v>
      </c>
      <c r="R443" s="608">
        <f t="shared" si="315"/>
        <v>0</v>
      </c>
      <c r="S443" s="608">
        <f t="shared" si="315"/>
        <v>0</v>
      </c>
      <c r="T443" s="608">
        <f t="shared" si="315"/>
        <v>0</v>
      </c>
      <c r="U443" s="608">
        <f t="shared" si="315"/>
        <v>0</v>
      </c>
      <c r="V443" s="608">
        <f t="shared" si="315"/>
        <v>0</v>
      </c>
      <c r="W443" s="608">
        <f t="shared" si="315"/>
        <v>0</v>
      </c>
      <c r="X443" s="608">
        <f t="shared" si="315"/>
        <v>0</v>
      </c>
      <c r="Y443" s="608">
        <f t="shared" si="315"/>
        <v>0</v>
      </c>
      <c r="Z443" s="608">
        <f t="shared" si="315"/>
        <v>0</v>
      </c>
      <c r="AA443" s="649">
        <f t="shared" si="315"/>
        <v>0</v>
      </c>
      <c r="AB443" s="608">
        <f t="shared" si="315"/>
        <v>0</v>
      </c>
      <c r="AC443" s="608">
        <f t="shared" si="315"/>
        <v>0</v>
      </c>
      <c r="AD443" s="608">
        <f t="shared" si="315"/>
        <v>0</v>
      </c>
      <c r="AE443" s="608">
        <f t="shared" si="315"/>
        <v>0</v>
      </c>
      <c r="AF443" s="608">
        <f t="shared" si="315"/>
        <v>0</v>
      </c>
      <c r="AG443" s="608">
        <f t="shared" si="315"/>
        <v>0</v>
      </c>
      <c r="AH443" s="608">
        <f t="shared" si="315"/>
        <v>0</v>
      </c>
      <c r="AI443" s="608">
        <f t="shared" si="315"/>
        <v>0</v>
      </c>
      <c r="AJ443" s="608">
        <f t="shared" si="315"/>
        <v>0</v>
      </c>
      <c r="AK443" s="608">
        <f t="shared" si="315"/>
        <v>0</v>
      </c>
      <c r="AL443" s="608">
        <f t="shared" si="315"/>
        <v>0</v>
      </c>
      <c r="AM443" s="608">
        <f t="shared" si="315"/>
        <v>0</v>
      </c>
      <c r="AN443" s="608">
        <f t="shared" si="315"/>
        <v>0</v>
      </c>
      <c r="AO443" s="652">
        <f t="shared" si="315"/>
        <v>0</v>
      </c>
    </row>
    <row r="444" spans="1:41" s="584" customFormat="1" ht="12.75">
      <c r="A444" s="950"/>
      <c r="B444" s="938"/>
      <c r="C444" s="926"/>
      <c r="D444" s="922"/>
      <c r="E444" s="914"/>
      <c r="F444" s="902"/>
      <c r="G444" s="902"/>
      <c r="H444" s="902"/>
      <c r="I444" s="902"/>
      <c r="J444" s="641" t="s">
        <v>387</v>
      </c>
      <c r="K444" s="637">
        <f>+SUM(L444:R444)+SUM(S444:Y444)+SUM(Z444:AF444)+SUM(AG444:AM444)+SUM(AN444:AO444)</f>
        <v>0</v>
      </c>
      <c r="L444" s="607"/>
      <c r="M444" s="608"/>
      <c r="N444" s="631"/>
      <c r="O444" s="608"/>
      <c r="P444" s="608"/>
      <c r="Q444" s="608"/>
      <c r="R444" s="608"/>
      <c r="S444" s="608"/>
      <c r="T444" s="608"/>
      <c r="U444" s="608"/>
      <c r="V444" s="608"/>
      <c r="W444" s="608"/>
      <c r="X444" s="608"/>
      <c r="Y444" s="608"/>
      <c r="Z444" s="608"/>
      <c r="AA444" s="608"/>
      <c r="AB444" s="608"/>
      <c r="AC444" s="608"/>
      <c r="AD444" s="608"/>
      <c r="AE444" s="608"/>
      <c r="AF444" s="608"/>
      <c r="AG444" s="608"/>
      <c r="AH444" s="608"/>
      <c r="AI444" s="608"/>
      <c r="AJ444" s="608"/>
      <c r="AK444" s="608"/>
      <c r="AL444" s="608"/>
      <c r="AM444" s="608"/>
      <c r="AN444" s="608"/>
      <c r="AO444" s="631"/>
    </row>
    <row r="445" spans="1:41" s="584" customFormat="1" ht="12.75">
      <c r="A445" s="950"/>
      <c r="B445" s="939"/>
      <c r="C445" s="926"/>
      <c r="D445" s="923"/>
      <c r="E445" s="914"/>
      <c r="F445" s="902"/>
      <c r="G445" s="902"/>
      <c r="H445" s="902"/>
      <c r="I445" s="902"/>
      <c r="J445" s="641" t="s">
        <v>382</v>
      </c>
      <c r="K445" s="637">
        <f>+SUM(L445:R445)+SUM(S445:Y445)+SUM(Z445:AF445)+SUM(AG445:AM445)+SUM(AN445:AO445)</f>
        <v>33</v>
      </c>
      <c r="L445" s="642">
        <v>5</v>
      </c>
      <c r="M445" s="643"/>
      <c r="N445" s="644">
        <v>3</v>
      </c>
      <c r="O445" s="643">
        <v>8</v>
      </c>
      <c r="P445" s="643">
        <v>7</v>
      </c>
      <c r="Q445" s="643">
        <v>5</v>
      </c>
      <c r="R445" s="643">
        <v>5</v>
      </c>
      <c r="S445" s="643"/>
      <c r="T445" s="643"/>
      <c r="U445" s="643"/>
      <c r="V445" s="643"/>
      <c r="W445" s="643"/>
      <c r="X445" s="643"/>
      <c r="Y445" s="643"/>
      <c r="Z445" s="643"/>
      <c r="AA445" s="643"/>
      <c r="AB445" s="643"/>
      <c r="AC445" s="643"/>
      <c r="AD445" s="643"/>
      <c r="AE445" s="643"/>
      <c r="AF445" s="643"/>
      <c r="AG445" s="643"/>
      <c r="AH445" s="643"/>
      <c r="AI445" s="643"/>
      <c r="AJ445" s="643"/>
      <c r="AK445" s="643"/>
      <c r="AL445" s="643"/>
      <c r="AM445" s="643"/>
      <c r="AN445" s="643"/>
      <c r="AO445" s="644"/>
    </row>
    <row r="446" spans="1:41" s="584" customFormat="1" ht="12.75">
      <c r="A446" s="951"/>
      <c r="B446" s="939"/>
      <c r="C446" s="927"/>
      <c r="D446" s="924"/>
      <c r="E446" s="915"/>
      <c r="F446" s="903"/>
      <c r="G446" s="903"/>
      <c r="H446" s="903"/>
      <c r="I446" s="903"/>
      <c r="J446" s="645" t="s">
        <v>392</v>
      </c>
      <c r="K446" s="646">
        <f>C442+K442-K445</f>
        <v>220</v>
      </c>
      <c r="L446" s="647">
        <f>+C442+L444-L445</f>
        <v>248</v>
      </c>
      <c r="M446" s="635">
        <f t="shared" ref="M446" si="316">+L446+M444-M445</f>
        <v>248</v>
      </c>
      <c r="N446" s="635">
        <f t="shared" ref="N446" si="317">+M446+N444-N445</f>
        <v>245</v>
      </c>
      <c r="O446" s="635">
        <f t="shared" ref="O446" si="318">+N446+O444-O445</f>
        <v>237</v>
      </c>
      <c r="P446" s="635">
        <f t="shared" ref="P446:AO446" si="319">+O446+P444-P445</f>
        <v>230</v>
      </c>
      <c r="Q446" s="635">
        <f t="shared" si="319"/>
        <v>225</v>
      </c>
      <c r="R446" s="635">
        <f t="shared" si="319"/>
        <v>220</v>
      </c>
      <c r="S446" s="635">
        <f t="shared" si="319"/>
        <v>220</v>
      </c>
      <c r="T446" s="635">
        <f t="shared" si="319"/>
        <v>220</v>
      </c>
      <c r="U446" s="635">
        <f t="shared" si="319"/>
        <v>220</v>
      </c>
      <c r="V446" s="635">
        <f t="shared" si="319"/>
        <v>220</v>
      </c>
      <c r="W446" s="635">
        <f t="shared" si="319"/>
        <v>220</v>
      </c>
      <c r="X446" s="635">
        <f t="shared" si="319"/>
        <v>220</v>
      </c>
      <c r="Y446" s="635">
        <f t="shared" si="319"/>
        <v>220</v>
      </c>
      <c r="Z446" s="635">
        <f t="shared" si="319"/>
        <v>220</v>
      </c>
      <c r="AA446" s="650">
        <f t="shared" si="319"/>
        <v>220</v>
      </c>
      <c r="AB446" s="635">
        <f t="shared" si="319"/>
        <v>220</v>
      </c>
      <c r="AC446" s="635">
        <f t="shared" si="319"/>
        <v>220</v>
      </c>
      <c r="AD446" s="635">
        <f t="shared" si="319"/>
        <v>220</v>
      </c>
      <c r="AE446" s="635">
        <v>319</v>
      </c>
      <c r="AF446" s="635">
        <f t="shared" si="319"/>
        <v>319</v>
      </c>
      <c r="AG446" s="635">
        <f t="shared" si="319"/>
        <v>319</v>
      </c>
      <c r="AH446" s="635">
        <f t="shared" si="319"/>
        <v>319</v>
      </c>
      <c r="AI446" s="635">
        <f t="shared" si="319"/>
        <v>319</v>
      </c>
      <c r="AJ446" s="635">
        <f t="shared" si="319"/>
        <v>319</v>
      </c>
      <c r="AK446" s="635">
        <f t="shared" si="319"/>
        <v>319</v>
      </c>
      <c r="AL446" s="635">
        <f t="shared" si="319"/>
        <v>319</v>
      </c>
      <c r="AM446" s="635">
        <f t="shared" si="319"/>
        <v>319</v>
      </c>
      <c r="AN446" s="635">
        <f t="shared" si="319"/>
        <v>319</v>
      </c>
      <c r="AO446" s="648">
        <f t="shared" si="319"/>
        <v>319</v>
      </c>
    </row>
    <row r="447" spans="1:41" s="584" customFormat="1" ht="12.75">
      <c r="A447" s="949" t="s">
        <v>534</v>
      </c>
      <c r="B447" s="938" t="s">
        <v>535</v>
      </c>
      <c r="C447" s="925">
        <v>129</v>
      </c>
      <c r="D447" s="921">
        <f>+E447+K447-K449</f>
        <v>107</v>
      </c>
      <c r="E447" s="913">
        <f>+C447+G447-H447</f>
        <v>107</v>
      </c>
      <c r="F447" s="901">
        <f>+K447-K449</f>
        <v>0</v>
      </c>
      <c r="G447" s="901">
        <f>+SUM(L449:R449)+SUM(S449:Y449)+SUM(Z449:AF449)+SUM(AG449:AM449)+SUM(AN449:AO449)</f>
        <v>0</v>
      </c>
      <c r="H447" s="901">
        <f>+SUM(L450:R450)+SUM(S450:Y450)+SUM(Z450:AF450)+SUM(AG450:AM450)+SUM(AN450:AO450)</f>
        <v>22</v>
      </c>
      <c r="I447" s="901">
        <f t="shared" ref="I447" si="320">+H447/23</f>
        <v>0.95652173913043481</v>
      </c>
      <c r="J447" s="636" t="s">
        <v>386</v>
      </c>
      <c r="K447" s="637">
        <f>+SUM(L447:R447)+SUM(S447:Y447)+SUM(Z447:AF447)+SUM(AG447:AM447)+SUM(AN447:AO447)</f>
        <v>0</v>
      </c>
      <c r="L447" s="653"/>
      <c r="M447" s="639"/>
      <c r="N447" s="640"/>
      <c r="O447" s="639"/>
      <c r="P447" s="639"/>
      <c r="Q447" s="639"/>
      <c r="R447" s="639"/>
      <c r="S447" s="639"/>
      <c r="T447" s="639"/>
      <c r="U447" s="639"/>
      <c r="V447" s="639"/>
      <c r="W447" s="639"/>
      <c r="X447" s="639"/>
      <c r="Y447" s="639"/>
      <c r="Z447" s="639"/>
      <c r="AA447" s="639"/>
      <c r="AB447" s="639"/>
      <c r="AC447" s="639"/>
      <c r="AD447" s="639"/>
      <c r="AE447" s="639"/>
      <c r="AF447" s="639"/>
      <c r="AG447" s="639"/>
      <c r="AH447" s="639"/>
      <c r="AI447" s="639"/>
      <c r="AJ447" s="639"/>
      <c r="AK447" s="639"/>
      <c r="AL447" s="639"/>
      <c r="AM447" s="639"/>
      <c r="AN447" s="639"/>
      <c r="AO447" s="640"/>
    </row>
    <row r="448" spans="1:41" s="584" customFormat="1" ht="12.75">
      <c r="A448" s="950"/>
      <c r="B448" s="938"/>
      <c r="C448" s="926"/>
      <c r="D448" s="922"/>
      <c r="E448" s="914"/>
      <c r="F448" s="902"/>
      <c r="G448" s="902"/>
      <c r="H448" s="902"/>
      <c r="I448" s="902"/>
      <c r="J448" s="641" t="s">
        <v>380</v>
      </c>
      <c r="K448" s="637">
        <f>+SUM(L448:R448)+SUM(S448:Y448)+SUM(Z448:AF448)+SUM(AG448:AM448)+SUM(AN448:AO448)</f>
        <v>0</v>
      </c>
      <c r="L448" s="607">
        <f t="shared" ref="L448" si="321">+L447-L449</f>
        <v>0</v>
      </c>
      <c r="M448" s="608">
        <f t="shared" ref="M448:N448" si="322">+L448+M447-M449</f>
        <v>0</v>
      </c>
      <c r="N448" s="608">
        <f t="shared" si="322"/>
        <v>0</v>
      </c>
      <c r="O448" s="608">
        <f t="shared" ref="O448:AO448" si="323">+N448+O447-O449</f>
        <v>0</v>
      </c>
      <c r="P448" s="608">
        <f t="shared" si="323"/>
        <v>0</v>
      </c>
      <c r="Q448" s="608">
        <f t="shared" si="323"/>
        <v>0</v>
      </c>
      <c r="R448" s="608">
        <f t="shared" si="323"/>
        <v>0</v>
      </c>
      <c r="S448" s="608">
        <f t="shared" si="323"/>
        <v>0</v>
      </c>
      <c r="T448" s="608">
        <f t="shared" si="323"/>
        <v>0</v>
      </c>
      <c r="U448" s="608">
        <f t="shared" si="323"/>
        <v>0</v>
      </c>
      <c r="V448" s="608">
        <f t="shared" si="323"/>
        <v>0</v>
      </c>
      <c r="W448" s="608">
        <f t="shared" si="323"/>
        <v>0</v>
      </c>
      <c r="X448" s="608">
        <f t="shared" si="323"/>
        <v>0</v>
      </c>
      <c r="Y448" s="608">
        <f t="shared" si="323"/>
        <v>0</v>
      </c>
      <c r="Z448" s="608">
        <f t="shared" si="323"/>
        <v>0</v>
      </c>
      <c r="AA448" s="649">
        <f t="shared" si="323"/>
        <v>0</v>
      </c>
      <c r="AB448" s="608">
        <f t="shared" si="323"/>
        <v>0</v>
      </c>
      <c r="AC448" s="608">
        <f t="shared" si="323"/>
        <v>0</v>
      </c>
      <c r="AD448" s="608">
        <f t="shared" si="323"/>
        <v>0</v>
      </c>
      <c r="AE448" s="608">
        <f t="shared" si="323"/>
        <v>0</v>
      </c>
      <c r="AF448" s="608">
        <f t="shared" si="323"/>
        <v>0</v>
      </c>
      <c r="AG448" s="608">
        <f t="shared" si="323"/>
        <v>0</v>
      </c>
      <c r="AH448" s="608">
        <f t="shared" si="323"/>
        <v>0</v>
      </c>
      <c r="AI448" s="608">
        <f t="shared" si="323"/>
        <v>0</v>
      </c>
      <c r="AJ448" s="608">
        <f t="shared" si="323"/>
        <v>0</v>
      </c>
      <c r="AK448" s="608">
        <f t="shared" si="323"/>
        <v>0</v>
      </c>
      <c r="AL448" s="608">
        <f t="shared" si="323"/>
        <v>0</v>
      </c>
      <c r="AM448" s="608">
        <f t="shared" si="323"/>
        <v>0</v>
      </c>
      <c r="AN448" s="608">
        <f t="shared" si="323"/>
        <v>0</v>
      </c>
      <c r="AO448" s="652">
        <f t="shared" si="323"/>
        <v>0</v>
      </c>
    </row>
    <row r="449" spans="1:41" s="584" customFormat="1" ht="12.75">
      <c r="A449" s="950"/>
      <c r="B449" s="938"/>
      <c r="C449" s="926"/>
      <c r="D449" s="922"/>
      <c r="E449" s="914"/>
      <c r="F449" s="902"/>
      <c r="G449" s="902"/>
      <c r="H449" s="902"/>
      <c r="I449" s="902"/>
      <c r="J449" s="641" t="s">
        <v>387</v>
      </c>
      <c r="K449" s="637">
        <f>+SUM(L449:R449)+SUM(S449:Y449)+SUM(Z449:AF449)+SUM(AG449:AM449)+SUM(AN449:AO449)</f>
        <v>0</v>
      </c>
      <c r="L449" s="607"/>
      <c r="M449" s="608"/>
      <c r="N449" s="631"/>
      <c r="O449" s="608"/>
      <c r="P449" s="608"/>
      <c r="Q449" s="608"/>
      <c r="R449" s="608"/>
      <c r="S449" s="608"/>
      <c r="T449" s="608"/>
      <c r="U449" s="608"/>
      <c r="V449" s="608"/>
      <c r="W449" s="608"/>
      <c r="X449" s="608"/>
      <c r="Y449" s="608"/>
      <c r="Z449" s="608"/>
      <c r="AA449" s="608"/>
      <c r="AB449" s="608"/>
      <c r="AC449" s="608"/>
      <c r="AD449" s="608"/>
      <c r="AE449" s="608"/>
      <c r="AF449" s="608"/>
      <c r="AG449" s="608"/>
      <c r="AH449" s="608"/>
      <c r="AI449" s="608"/>
      <c r="AJ449" s="608"/>
      <c r="AK449" s="608"/>
      <c r="AL449" s="608"/>
      <c r="AM449" s="608"/>
      <c r="AN449" s="608"/>
      <c r="AO449" s="631"/>
    </row>
    <row r="450" spans="1:41" s="584" customFormat="1" ht="12.75">
      <c r="A450" s="950"/>
      <c r="B450" s="939"/>
      <c r="C450" s="926"/>
      <c r="D450" s="923"/>
      <c r="E450" s="914"/>
      <c r="F450" s="902"/>
      <c r="G450" s="902"/>
      <c r="H450" s="902"/>
      <c r="I450" s="902"/>
      <c r="J450" s="641" t="s">
        <v>382</v>
      </c>
      <c r="K450" s="637">
        <f>+SUM(L450:R450)+SUM(S450:Y450)+SUM(Z450:AF450)+SUM(AG450:AM450)+SUM(AN450:AO450)</f>
        <v>22</v>
      </c>
      <c r="L450" s="642">
        <v>5</v>
      </c>
      <c r="M450" s="643"/>
      <c r="N450" s="644"/>
      <c r="O450" s="643"/>
      <c r="P450" s="643">
        <v>7</v>
      </c>
      <c r="Q450" s="643">
        <v>5</v>
      </c>
      <c r="R450" s="643">
        <v>5</v>
      </c>
      <c r="S450" s="643"/>
      <c r="T450" s="643"/>
      <c r="U450" s="643"/>
      <c r="V450" s="643"/>
      <c r="W450" s="643"/>
      <c r="X450" s="643"/>
      <c r="Y450" s="643"/>
      <c r="Z450" s="643"/>
      <c r="AA450" s="643"/>
      <c r="AB450" s="643"/>
      <c r="AC450" s="643"/>
      <c r="AD450" s="643"/>
      <c r="AE450" s="643"/>
      <c r="AF450" s="643"/>
      <c r="AG450" s="643"/>
      <c r="AH450" s="643"/>
      <c r="AI450" s="643"/>
      <c r="AJ450" s="643"/>
      <c r="AK450" s="643"/>
      <c r="AL450" s="643"/>
      <c r="AM450" s="643"/>
      <c r="AN450" s="643"/>
      <c r="AO450" s="644"/>
    </row>
    <row r="451" spans="1:41" s="584" customFormat="1" ht="12.75">
      <c r="A451" s="951"/>
      <c r="B451" s="939"/>
      <c r="C451" s="927"/>
      <c r="D451" s="924"/>
      <c r="E451" s="915"/>
      <c r="F451" s="903"/>
      <c r="G451" s="903"/>
      <c r="H451" s="903"/>
      <c r="I451" s="903"/>
      <c r="J451" s="645" t="s">
        <v>392</v>
      </c>
      <c r="K451" s="646">
        <f>C447+K447-K450</f>
        <v>107</v>
      </c>
      <c r="L451" s="647">
        <f>+C447+L449-L450</f>
        <v>124</v>
      </c>
      <c r="M451" s="635">
        <f t="shared" ref="M451:AO451" si="324">+L451+M449-M450</f>
        <v>124</v>
      </c>
      <c r="N451" s="648">
        <f t="shared" si="324"/>
        <v>124</v>
      </c>
      <c r="O451" s="635">
        <f t="shared" si="324"/>
        <v>124</v>
      </c>
      <c r="P451" s="635">
        <f t="shared" si="324"/>
        <v>117</v>
      </c>
      <c r="Q451" s="635">
        <f t="shared" si="324"/>
        <v>112</v>
      </c>
      <c r="R451" s="635">
        <f t="shared" si="324"/>
        <v>107</v>
      </c>
      <c r="S451" s="635">
        <f t="shared" si="324"/>
        <v>107</v>
      </c>
      <c r="T451" s="635">
        <f t="shared" si="324"/>
        <v>107</v>
      </c>
      <c r="U451" s="635">
        <f t="shared" si="324"/>
        <v>107</v>
      </c>
      <c r="V451" s="635">
        <f t="shared" si="324"/>
        <v>107</v>
      </c>
      <c r="W451" s="635">
        <f t="shared" si="324"/>
        <v>107</v>
      </c>
      <c r="X451" s="635">
        <f t="shared" si="324"/>
        <v>107</v>
      </c>
      <c r="Y451" s="635">
        <f t="shared" si="324"/>
        <v>107</v>
      </c>
      <c r="Z451" s="635">
        <f t="shared" si="324"/>
        <v>107</v>
      </c>
      <c r="AA451" s="650">
        <f t="shared" si="324"/>
        <v>107</v>
      </c>
      <c r="AB451" s="635">
        <f t="shared" si="324"/>
        <v>107</v>
      </c>
      <c r="AC451" s="635">
        <f t="shared" si="324"/>
        <v>107</v>
      </c>
      <c r="AD451" s="635">
        <f t="shared" si="324"/>
        <v>107</v>
      </c>
      <c r="AE451" s="635">
        <f t="shared" si="324"/>
        <v>107</v>
      </c>
      <c r="AF451" s="635">
        <f t="shared" si="324"/>
        <v>107</v>
      </c>
      <c r="AG451" s="635">
        <f t="shared" si="324"/>
        <v>107</v>
      </c>
      <c r="AH451" s="635">
        <f t="shared" si="324"/>
        <v>107</v>
      </c>
      <c r="AI451" s="635">
        <f t="shared" si="324"/>
        <v>107</v>
      </c>
      <c r="AJ451" s="635">
        <f t="shared" si="324"/>
        <v>107</v>
      </c>
      <c r="AK451" s="635">
        <f t="shared" si="324"/>
        <v>107</v>
      </c>
      <c r="AL451" s="635">
        <f t="shared" si="324"/>
        <v>107</v>
      </c>
      <c r="AM451" s="635">
        <f t="shared" si="324"/>
        <v>107</v>
      </c>
      <c r="AN451" s="635">
        <f t="shared" si="324"/>
        <v>107</v>
      </c>
      <c r="AO451" s="648">
        <f t="shared" si="324"/>
        <v>107</v>
      </c>
    </row>
    <row r="452" spans="1:41" s="584" customFormat="1" ht="12.75">
      <c r="A452" s="949" t="s">
        <v>536</v>
      </c>
      <c r="B452" s="938" t="s">
        <v>537</v>
      </c>
      <c r="C452" s="925">
        <v>74</v>
      </c>
      <c r="D452" s="921">
        <f>+E452+K452-K454</f>
        <v>55</v>
      </c>
      <c r="E452" s="913">
        <f>+C452+G452-H452</f>
        <v>55</v>
      </c>
      <c r="F452" s="901">
        <f>+K452-K454</f>
        <v>0</v>
      </c>
      <c r="G452" s="901">
        <f>+SUM(L454:R454)+SUM(S454:Y454)+SUM(Z454:AF454)+SUM(AG454:AM454)+SUM(AN454:AO454)</f>
        <v>0</v>
      </c>
      <c r="H452" s="901">
        <f>+SUM(L455:R455)+SUM(S455:Y455)+SUM(Z455:AF455)+SUM(AG455:AM455)+SUM(AN455:AO455)</f>
        <v>19</v>
      </c>
      <c r="I452" s="901">
        <f t="shared" ref="I452" si="325">+H452/23</f>
        <v>0.82608695652173914</v>
      </c>
      <c r="J452" s="636" t="s">
        <v>386</v>
      </c>
      <c r="K452" s="637">
        <f>+SUM(L452:R452)+SUM(S452:Y452)+SUM(Z452:AF452)+SUM(AG452:AM452)+SUM(AN452:AO452)</f>
        <v>0</v>
      </c>
      <c r="L452" s="638"/>
      <c r="M452" s="639"/>
      <c r="N452" s="640"/>
      <c r="O452" s="639"/>
      <c r="P452" s="639"/>
      <c r="Q452" s="639"/>
      <c r="R452" s="639"/>
      <c r="S452" s="639"/>
      <c r="T452" s="639"/>
      <c r="U452" s="639"/>
      <c r="V452" s="639"/>
      <c r="W452" s="639"/>
      <c r="X452" s="639"/>
      <c r="Y452" s="639"/>
      <c r="Z452" s="639"/>
      <c r="AA452" s="639"/>
      <c r="AB452" s="639"/>
      <c r="AC452" s="639"/>
      <c r="AD452" s="639"/>
      <c r="AE452" s="639"/>
      <c r="AF452" s="639"/>
      <c r="AG452" s="639"/>
      <c r="AH452" s="639"/>
      <c r="AI452" s="639"/>
      <c r="AJ452" s="639"/>
      <c r="AK452" s="639"/>
      <c r="AL452" s="639"/>
      <c r="AM452" s="639"/>
      <c r="AN452" s="639"/>
      <c r="AO452" s="640"/>
    </row>
    <row r="453" spans="1:41" s="584" customFormat="1" ht="12.75">
      <c r="A453" s="950"/>
      <c r="B453" s="938"/>
      <c r="C453" s="926"/>
      <c r="D453" s="922"/>
      <c r="E453" s="914"/>
      <c r="F453" s="902"/>
      <c r="G453" s="902"/>
      <c r="H453" s="902"/>
      <c r="I453" s="902"/>
      <c r="J453" s="641" t="s">
        <v>380</v>
      </c>
      <c r="K453" s="637">
        <f>+SUM(L453:R453)+SUM(S453:Y453)+SUM(Z453:AF453)+SUM(AG453:AM453)+SUM(AN453:AO453)</f>
        <v>0</v>
      </c>
      <c r="L453" s="607">
        <f t="shared" ref="L453" si="326">+L452-L454</f>
        <v>0</v>
      </c>
      <c r="M453" s="608">
        <f t="shared" ref="M453:AO453" si="327">+L453+M452-M454</f>
        <v>0</v>
      </c>
      <c r="N453" s="608">
        <f t="shared" si="327"/>
        <v>0</v>
      </c>
      <c r="O453" s="608">
        <f t="shared" si="327"/>
        <v>0</v>
      </c>
      <c r="P453" s="608">
        <f t="shared" si="327"/>
        <v>0</v>
      </c>
      <c r="Q453" s="608">
        <f t="shared" si="327"/>
        <v>0</v>
      </c>
      <c r="R453" s="608">
        <f t="shared" si="327"/>
        <v>0</v>
      </c>
      <c r="S453" s="608">
        <f t="shared" si="327"/>
        <v>0</v>
      </c>
      <c r="T453" s="608">
        <f t="shared" si="327"/>
        <v>0</v>
      </c>
      <c r="U453" s="608">
        <f t="shared" si="327"/>
        <v>0</v>
      </c>
      <c r="V453" s="608">
        <f t="shared" si="327"/>
        <v>0</v>
      </c>
      <c r="W453" s="608">
        <f t="shared" si="327"/>
        <v>0</v>
      </c>
      <c r="X453" s="608">
        <f t="shared" si="327"/>
        <v>0</v>
      </c>
      <c r="Y453" s="608">
        <f t="shared" si="327"/>
        <v>0</v>
      </c>
      <c r="Z453" s="608">
        <f t="shared" si="327"/>
        <v>0</v>
      </c>
      <c r="AA453" s="649">
        <f t="shared" si="327"/>
        <v>0</v>
      </c>
      <c r="AB453" s="608">
        <f t="shared" si="327"/>
        <v>0</v>
      </c>
      <c r="AC453" s="608">
        <f t="shared" si="327"/>
        <v>0</v>
      </c>
      <c r="AD453" s="608">
        <f t="shared" si="327"/>
        <v>0</v>
      </c>
      <c r="AE453" s="608">
        <f t="shared" si="327"/>
        <v>0</v>
      </c>
      <c r="AF453" s="608">
        <f t="shared" si="327"/>
        <v>0</v>
      </c>
      <c r="AG453" s="608">
        <f t="shared" si="327"/>
        <v>0</v>
      </c>
      <c r="AH453" s="608">
        <f t="shared" si="327"/>
        <v>0</v>
      </c>
      <c r="AI453" s="608">
        <f t="shared" si="327"/>
        <v>0</v>
      </c>
      <c r="AJ453" s="608">
        <f t="shared" si="327"/>
        <v>0</v>
      </c>
      <c r="AK453" s="608">
        <f t="shared" si="327"/>
        <v>0</v>
      </c>
      <c r="AL453" s="608">
        <f t="shared" si="327"/>
        <v>0</v>
      </c>
      <c r="AM453" s="608">
        <f t="shared" si="327"/>
        <v>0</v>
      </c>
      <c r="AN453" s="608">
        <f t="shared" si="327"/>
        <v>0</v>
      </c>
      <c r="AO453" s="652">
        <f t="shared" si="327"/>
        <v>0</v>
      </c>
    </row>
    <row r="454" spans="1:41" s="584" customFormat="1" ht="12.75">
      <c r="A454" s="950"/>
      <c r="B454" s="938"/>
      <c r="C454" s="926"/>
      <c r="D454" s="922"/>
      <c r="E454" s="914"/>
      <c r="F454" s="902"/>
      <c r="G454" s="902"/>
      <c r="H454" s="902"/>
      <c r="I454" s="902"/>
      <c r="J454" s="641" t="s">
        <v>387</v>
      </c>
      <c r="K454" s="637">
        <f>+SUM(L454:R454)+SUM(S454:Y454)+SUM(Z454:AF454)+SUM(AG454:AM454)+SUM(AN454:AO454)</f>
        <v>0</v>
      </c>
      <c r="L454" s="607"/>
      <c r="M454" s="608"/>
      <c r="N454" s="631"/>
      <c r="O454" s="608"/>
      <c r="P454" s="608"/>
      <c r="Q454" s="608"/>
      <c r="R454" s="608"/>
      <c r="S454" s="608"/>
      <c r="T454" s="608"/>
      <c r="U454" s="608"/>
      <c r="V454" s="608"/>
      <c r="W454" s="608"/>
      <c r="X454" s="608"/>
      <c r="Y454" s="608"/>
      <c r="Z454" s="608"/>
      <c r="AA454" s="608"/>
      <c r="AB454" s="608"/>
      <c r="AC454" s="608"/>
      <c r="AD454" s="608"/>
      <c r="AE454" s="608"/>
      <c r="AF454" s="608"/>
      <c r="AG454" s="608"/>
      <c r="AH454" s="608"/>
      <c r="AI454" s="608"/>
      <c r="AJ454" s="608"/>
      <c r="AK454" s="608"/>
      <c r="AL454" s="608"/>
      <c r="AM454" s="608"/>
      <c r="AN454" s="608"/>
      <c r="AO454" s="631"/>
    </row>
    <row r="455" spans="1:41" s="584" customFormat="1" ht="12.75">
      <c r="A455" s="950"/>
      <c r="B455" s="939"/>
      <c r="C455" s="926"/>
      <c r="D455" s="923"/>
      <c r="E455" s="914"/>
      <c r="F455" s="902"/>
      <c r="G455" s="902"/>
      <c r="H455" s="902"/>
      <c r="I455" s="902"/>
      <c r="J455" s="641" t="s">
        <v>382</v>
      </c>
      <c r="K455" s="637">
        <f>SUM(L455:AO455)</f>
        <v>19</v>
      </c>
      <c r="L455" s="642">
        <v>8</v>
      </c>
      <c r="M455" s="643"/>
      <c r="N455" s="644"/>
      <c r="O455" s="643">
        <v>2</v>
      </c>
      <c r="P455" s="643">
        <v>9</v>
      </c>
      <c r="Q455" s="643"/>
      <c r="R455" s="643"/>
      <c r="S455" s="643"/>
      <c r="T455" s="643"/>
      <c r="U455" s="643"/>
      <c r="V455" s="643"/>
      <c r="W455" s="643"/>
      <c r="X455" s="643"/>
      <c r="Y455" s="643"/>
      <c r="Z455" s="643"/>
      <c r="AA455" s="643"/>
      <c r="AB455" s="643"/>
      <c r="AC455" s="643"/>
      <c r="AD455" s="643"/>
      <c r="AE455" s="643"/>
      <c r="AF455" s="643"/>
      <c r="AG455" s="643"/>
      <c r="AH455" s="643"/>
      <c r="AI455" s="643"/>
      <c r="AJ455" s="643"/>
      <c r="AK455" s="643"/>
      <c r="AL455" s="643"/>
      <c r="AM455" s="643"/>
      <c r="AN455" s="643"/>
      <c r="AO455" s="644"/>
    </row>
    <row r="456" spans="1:41" s="584" customFormat="1" ht="12.75">
      <c r="A456" s="951"/>
      <c r="B456" s="939"/>
      <c r="C456" s="927"/>
      <c r="D456" s="924"/>
      <c r="E456" s="915"/>
      <c r="F456" s="903"/>
      <c r="G456" s="903"/>
      <c r="H456" s="903"/>
      <c r="I456" s="903"/>
      <c r="J456" s="645" t="s">
        <v>392</v>
      </c>
      <c r="K456" s="646">
        <f>C452+K452-K455</f>
        <v>55</v>
      </c>
      <c r="L456" s="647">
        <f>+C452+L454-L455</f>
        <v>66</v>
      </c>
      <c r="M456" s="635">
        <f t="shared" ref="M456:R456" si="328">+L456+M454-M455</f>
        <v>66</v>
      </c>
      <c r="N456" s="648">
        <f t="shared" si="328"/>
        <v>66</v>
      </c>
      <c r="O456" s="635">
        <f t="shared" si="328"/>
        <v>64</v>
      </c>
      <c r="P456" s="635">
        <f t="shared" si="328"/>
        <v>55</v>
      </c>
      <c r="Q456" s="635">
        <f t="shared" si="328"/>
        <v>55</v>
      </c>
      <c r="R456" s="635">
        <f t="shared" si="328"/>
        <v>55</v>
      </c>
      <c r="S456" s="635">
        <f t="shared" ref="S456:AO456" si="329">+R456+S454-S455</f>
        <v>55</v>
      </c>
      <c r="T456" s="635">
        <f t="shared" si="329"/>
        <v>55</v>
      </c>
      <c r="U456" s="635">
        <f t="shared" si="329"/>
        <v>55</v>
      </c>
      <c r="V456" s="635">
        <f t="shared" si="329"/>
        <v>55</v>
      </c>
      <c r="W456" s="635">
        <f t="shared" si="329"/>
        <v>55</v>
      </c>
      <c r="X456" s="635">
        <f t="shared" si="329"/>
        <v>55</v>
      </c>
      <c r="Y456" s="635">
        <f t="shared" si="329"/>
        <v>55</v>
      </c>
      <c r="Z456" s="635">
        <f t="shared" si="329"/>
        <v>55</v>
      </c>
      <c r="AA456" s="650">
        <f t="shared" si="329"/>
        <v>55</v>
      </c>
      <c r="AB456" s="635">
        <f t="shared" si="329"/>
        <v>55</v>
      </c>
      <c r="AC456" s="635">
        <f t="shared" si="329"/>
        <v>55</v>
      </c>
      <c r="AD456" s="635">
        <f t="shared" si="329"/>
        <v>55</v>
      </c>
      <c r="AE456" s="635">
        <f t="shared" si="329"/>
        <v>55</v>
      </c>
      <c r="AF456" s="635">
        <f t="shared" si="329"/>
        <v>55</v>
      </c>
      <c r="AG456" s="635">
        <f t="shared" si="329"/>
        <v>55</v>
      </c>
      <c r="AH456" s="635">
        <f t="shared" si="329"/>
        <v>55</v>
      </c>
      <c r="AI456" s="635">
        <f t="shared" si="329"/>
        <v>55</v>
      </c>
      <c r="AJ456" s="635">
        <f t="shared" si="329"/>
        <v>55</v>
      </c>
      <c r="AK456" s="635">
        <f t="shared" si="329"/>
        <v>55</v>
      </c>
      <c r="AL456" s="635">
        <f t="shared" si="329"/>
        <v>55</v>
      </c>
      <c r="AM456" s="635">
        <f t="shared" si="329"/>
        <v>55</v>
      </c>
      <c r="AN456" s="635">
        <f t="shared" si="329"/>
        <v>55</v>
      </c>
      <c r="AO456" s="648">
        <f t="shared" si="329"/>
        <v>55</v>
      </c>
    </row>
    <row r="457" spans="1:41" s="584" customFormat="1" ht="12.75">
      <c r="A457" s="949" t="s">
        <v>538</v>
      </c>
      <c r="B457" s="938" t="s">
        <v>539</v>
      </c>
      <c r="C457" s="925">
        <v>78</v>
      </c>
      <c r="D457" s="921">
        <f>+E457+K457-K459</f>
        <v>62</v>
      </c>
      <c r="E457" s="913">
        <f>+C457+G457-H457</f>
        <v>62</v>
      </c>
      <c r="F457" s="901">
        <f>+K457-K459</f>
        <v>0</v>
      </c>
      <c r="G457" s="901">
        <f>+SUM(L459:R459)+SUM(S459:Y459)+SUM(Z459:AF459)+SUM(AG459:AM459)+SUM(AN459:AO459)</f>
        <v>0</v>
      </c>
      <c r="H457" s="901">
        <f>+SUM(L460:R460)+SUM(S460:Y460)+SUM(Z460:AF460)+SUM(AG460:AM460)+SUM(AN460:AO460)</f>
        <v>16</v>
      </c>
      <c r="I457" s="901">
        <f t="shared" ref="I457" si="330">+H457/23</f>
        <v>0.69565217391304346</v>
      </c>
      <c r="J457" s="636" t="s">
        <v>386</v>
      </c>
      <c r="K457" s="637">
        <f>+SUM(L457:R457)+SUM(S457:Y457)+SUM(Z457:AF457)+SUM(AG457:AM457)+SUM(AN457:AO457)</f>
        <v>0</v>
      </c>
      <c r="L457" s="638"/>
      <c r="M457" s="639"/>
      <c r="N457" s="640"/>
      <c r="O457" s="639"/>
      <c r="P457" s="639"/>
      <c r="Q457" s="639"/>
      <c r="R457" s="639"/>
      <c r="S457" s="639"/>
      <c r="T457" s="639"/>
      <c r="U457" s="639"/>
      <c r="V457" s="639"/>
      <c r="W457" s="639"/>
      <c r="X457" s="639"/>
      <c r="Y457" s="639"/>
      <c r="Z457" s="639"/>
      <c r="AA457" s="639"/>
      <c r="AB457" s="639"/>
      <c r="AC457" s="639"/>
      <c r="AD457" s="639"/>
      <c r="AE457" s="639"/>
      <c r="AF457" s="639"/>
      <c r="AG457" s="639"/>
      <c r="AH457" s="639"/>
      <c r="AI457" s="639"/>
      <c r="AJ457" s="639"/>
      <c r="AK457" s="639"/>
      <c r="AL457" s="639"/>
      <c r="AM457" s="639"/>
      <c r="AN457" s="639"/>
      <c r="AO457" s="640"/>
    </row>
    <row r="458" spans="1:41" s="584" customFormat="1" ht="12.75">
      <c r="A458" s="950"/>
      <c r="B458" s="938"/>
      <c r="C458" s="926"/>
      <c r="D458" s="922"/>
      <c r="E458" s="914"/>
      <c r="F458" s="902"/>
      <c r="G458" s="902"/>
      <c r="H458" s="902"/>
      <c r="I458" s="902"/>
      <c r="J458" s="641" t="s">
        <v>380</v>
      </c>
      <c r="K458" s="637">
        <f>+SUM(L458:R458)+SUM(S458:Y458)+SUM(Z458:AF458)+SUM(AG458:AM458)+SUM(AN458:AO458)</f>
        <v>0</v>
      </c>
      <c r="L458" s="607">
        <f t="shared" ref="L458" si="331">+L457-L459</f>
        <v>0</v>
      </c>
      <c r="M458" s="608">
        <f t="shared" ref="M458:AO458" si="332">+L458+M457-M459</f>
        <v>0</v>
      </c>
      <c r="N458" s="608">
        <f t="shared" si="332"/>
        <v>0</v>
      </c>
      <c r="O458" s="608">
        <f t="shared" si="332"/>
        <v>0</v>
      </c>
      <c r="P458" s="608">
        <f t="shared" si="332"/>
        <v>0</v>
      </c>
      <c r="Q458" s="608">
        <f t="shared" si="332"/>
        <v>0</v>
      </c>
      <c r="R458" s="608">
        <f t="shared" si="332"/>
        <v>0</v>
      </c>
      <c r="S458" s="608">
        <f t="shared" si="332"/>
        <v>0</v>
      </c>
      <c r="T458" s="608">
        <f t="shared" si="332"/>
        <v>0</v>
      </c>
      <c r="U458" s="608">
        <f t="shared" si="332"/>
        <v>0</v>
      </c>
      <c r="V458" s="608">
        <f t="shared" si="332"/>
        <v>0</v>
      </c>
      <c r="W458" s="608">
        <f t="shared" si="332"/>
        <v>0</v>
      </c>
      <c r="X458" s="608">
        <f t="shared" si="332"/>
        <v>0</v>
      </c>
      <c r="Y458" s="608">
        <f t="shared" si="332"/>
        <v>0</v>
      </c>
      <c r="Z458" s="608">
        <f t="shared" si="332"/>
        <v>0</v>
      </c>
      <c r="AA458" s="649">
        <f t="shared" si="332"/>
        <v>0</v>
      </c>
      <c r="AB458" s="608">
        <f t="shared" si="332"/>
        <v>0</v>
      </c>
      <c r="AC458" s="608">
        <f t="shared" si="332"/>
        <v>0</v>
      </c>
      <c r="AD458" s="608">
        <f t="shared" si="332"/>
        <v>0</v>
      </c>
      <c r="AE458" s="608">
        <f t="shared" si="332"/>
        <v>0</v>
      </c>
      <c r="AF458" s="608">
        <f t="shared" si="332"/>
        <v>0</v>
      </c>
      <c r="AG458" s="608">
        <f t="shared" si="332"/>
        <v>0</v>
      </c>
      <c r="AH458" s="608">
        <f t="shared" si="332"/>
        <v>0</v>
      </c>
      <c r="AI458" s="608">
        <f t="shared" si="332"/>
        <v>0</v>
      </c>
      <c r="AJ458" s="608">
        <f t="shared" si="332"/>
        <v>0</v>
      </c>
      <c r="AK458" s="608">
        <f t="shared" si="332"/>
        <v>0</v>
      </c>
      <c r="AL458" s="608">
        <f t="shared" si="332"/>
        <v>0</v>
      </c>
      <c r="AM458" s="608">
        <f t="shared" si="332"/>
        <v>0</v>
      </c>
      <c r="AN458" s="608">
        <f t="shared" si="332"/>
        <v>0</v>
      </c>
      <c r="AO458" s="652">
        <f t="shared" si="332"/>
        <v>0</v>
      </c>
    </row>
    <row r="459" spans="1:41" s="584" customFormat="1" ht="12.75">
      <c r="A459" s="950"/>
      <c r="B459" s="938"/>
      <c r="C459" s="926"/>
      <c r="D459" s="922"/>
      <c r="E459" s="914"/>
      <c r="F459" s="902"/>
      <c r="G459" s="902"/>
      <c r="H459" s="902"/>
      <c r="I459" s="902"/>
      <c r="J459" s="641" t="s">
        <v>387</v>
      </c>
      <c r="K459" s="637">
        <f>+SUM(L459:R459)+SUM(S459:Y459)+SUM(Z459:AF459)+SUM(AG459:AM459)+SUM(AN459:AO459)</f>
        <v>0</v>
      </c>
      <c r="L459" s="607"/>
      <c r="M459" s="608"/>
      <c r="N459" s="631"/>
      <c r="O459" s="608"/>
      <c r="P459" s="608"/>
      <c r="Q459" s="608"/>
      <c r="R459" s="608"/>
      <c r="S459" s="608"/>
      <c r="T459" s="608"/>
      <c r="U459" s="608"/>
      <c r="V459" s="608"/>
      <c r="W459" s="608"/>
      <c r="X459" s="608"/>
      <c r="Y459" s="608"/>
      <c r="Z459" s="608"/>
      <c r="AA459" s="608"/>
      <c r="AB459" s="608"/>
      <c r="AC459" s="608"/>
      <c r="AD459" s="608"/>
      <c r="AE459" s="608"/>
      <c r="AF459" s="608"/>
      <c r="AG459" s="608"/>
      <c r="AH459" s="608"/>
      <c r="AI459" s="608"/>
      <c r="AJ459" s="608"/>
      <c r="AK459" s="608"/>
      <c r="AL459" s="608"/>
      <c r="AM459" s="608"/>
      <c r="AN459" s="608"/>
      <c r="AO459" s="631"/>
    </row>
    <row r="460" spans="1:41" s="584" customFormat="1" ht="12.75">
      <c r="A460" s="950"/>
      <c r="B460" s="939"/>
      <c r="C460" s="926"/>
      <c r="D460" s="923"/>
      <c r="E460" s="914"/>
      <c r="F460" s="902"/>
      <c r="G460" s="902"/>
      <c r="H460" s="902"/>
      <c r="I460" s="902"/>
      <c r="J460" s="641" t="s">
        <v>382</v>
      </c>
      <c r="K460" s="637">
        <f>+SUM(L460:R460)+SUM(S460:Y460)+SUM(Z460:AF460)+SUM(AG460:AM460)+SUM(AN460:AO460)</f>
        <v>16</v>
      </c>
      <c r="L460" s="642">
        <v>5</v>
      </c>
      <c r="M460" s="643"/>
      <c r="N460" s="644"/>
      <c r="O460" s="643"/>
      <c r="P460" s="643">
        <v>11</v>
      </c>
      <c r="Q460" s="643"/>
      <c r="R460" s="643"/>
      <c r="S460" s="643"/>
      <c r="T460" s="643"/>
      <c r="U460" s="643"/>
      <c r="V460" s="643"/>
      <c r="W460" s="643"/>
      <c r="X460" s="643"/>
      <c r="Y460" s="643"/>
      <c r="Z460" s="643"/>
      <c r="AA460" s="643"/>
      <c r="AB460" s="643"/>
      <c r="AC460" s="643"/>
      <c r="AD460" s="643"/>
      <c r="AE460" s="643"/>
      <c r="AF460" s="643"/>
      <c r="AG460" s="643"/>
      <c r="AH460" s="643"/>
      <c r="AI460" s="643"/>
      <c r="AJ460" s="643"/>
      <c r="AK460" s="643"/>
      <c r="AL460" s="643"/>
      <c r="AM460" s="643"/>
      <c r="AN460" s="643"/>
      <c r="AO460" s="644"/>
    </row>
    <row r="461" spans="1:41" s="584" customFormat="1" ht="12.75">
      <c r="A461" s="951"/>
      <c r="B461" s="939"/>
      <c r="C461" s="927"/>
      <c r="D461" s="924"/>
      <c r="E461" s="915"/>
      <c r="F461" s="903"/>
      <c r="G461" s="903"/>
      <c r="H461" s="903"/>
      <c r="I461" s="903"/>
      <c r="J461" s="645" t="s">
        <v>392</v>
      </c>
      <c r="K461" s="646">
        <f>C457+K457-K460</f>
        <v>62</v>
      </c>
      <c r="L461" s="647">
        <f>+C457+L459-L460</f>
        <v>73</v>
      </c>
      <c r="M461" s="635">
        <f t="shared" ref="M461:AO461" si="333">+L461+M459-M460</f>
        <v>73</v>
      </c>
      <c r="N461" s="648">
        <f t="shared" si="333"/>
        <v>73</v>
      </c>
      <c r="O461" s="635">
        <f t="shared" si="333"/>
        <v>73</v>
      </c>
      <c r="P461" s="635">
        <f t="shared" si="333"/>
        <v>62</v>
      </c>
      <c r="Q461" s="635">
        <f t="shared" si="333"/>
        <v>62</v>
      </c>
      <c r="R461" s="635">
        <f t="shared" si="333"/>
        <v>62</v>
      </c>
      <c r="S461" s="635">
        <f t="shared" si="333"/>
        <v>62</v>
      </c>
      <c r="T461" s="635">
        <f t="shared" si="333"/>
        <v>62</v>
      </c>
      <c r="U461" s="635">
        <f t="shared" si="333"/>
        <v>62</v>
      </c>
      <c r="V461" s="635">
        <f t="shared" si="333"/>
        <v>62</v>
      </c>
      <c r="W461" s="635">
        <f t="shared" si="333"/>
        <v>62</v>
      </c>
      <c r="X461" s="635">
        <f t="shared" si="333"/>
        <v>62</v>
      </c>
      <c r="Y461" s="635">
        <f t="shared" si="333"/>
        <v>62</v>
      </c>
      <c r="Z461" s="635">
        <f t="shared" si="333"/>
        <v>62</v>
      </c>
      <c r="AA461" s="650">
        <f t="shared" si="333"/>
        <v>62</v>
      </c>
      <c r="AB461" s="635">
        <f t="shared" si="333"/>
        <v>62</v>
      </c>
      <c r="AC461" s="635">
        <f t="shared" si="333"/>
        <v>62</v>
      </c>
      <c r="AD461" s="635">
        <f t="shared" si="333"/>
        <v>62</v>
      </c>
      <c r="AE461" s="635">
        <f t="shared" si="333"/>
        <v>62</v>
      </c>
      <c r="AF461" s="635">
        <f t="shared" si="333"/>
        <v>62</v>
      </c>
      <c r="AG461" s="635">
        <f t="shared" si="333"/>
        <v>62</v>
      </c>
      <c r="AH461" s="635">
        <f t="shared" si="333"/>
        <v>62</v>
      </c>
      <c r="AI461" s="635">
        <f t="shared" si="333"/>
        <v>62</v>
      </c>
      <c r="AJ461" s="635">
        <f t="shared" si="333"/>
        <v>62</v>
      </c>
      <c r="AK461" s="635">
        <f t="shared" si="333"/>
        <v>62</v>
      </c>
      <c r="AL461" s="635">
        <f t="shared" si="333"/>
        <v>62</v>
      </c>
      <c r="AM461" s="635">
        <f t="shared" si="333"/>
        <v>62</v>
      </c>
      <c r="AN461" s="635">
        <f t="shared" si="333"/>
        <v>62</v>
      </c>
      <c r="AO461" s="648">
        <f t="shared" si="333"/>
        <v>62</v>
      </c>
    </row>
    <row r="462" spans="1:41" s="584" customFormat="1" ht="12.75">
      <c r="A462" s="949" t="s">
        <v>540</v>
      </c>
      <c r="B462" s="938" t="s">
        <v>541</v>
      </c>
      <c r="C462" s="925">
        <v>89</v>
      </c>
      <c r="D462" s="921">
        <f>+E462+K462-K464</f>
        <v>73</v>
      </c>
      <c r="E462" s="913">
        <f>+C462+G462-H462</f>
        <v>73</v>
      </c>
      <c r="F462" s="901">
        <f>+K462-K464</f>
        <v>0</v>
      </c>
      <c r="G462" s="901">
        <f>+SUM(L464:R464)+SUM(S464:Y464)+SUM(Z464:AF464)+SUM(AG464:AM464)+SUM(AN464:AO464)</f>
        <v>0</v>
      </c>
      <c r="H462" s="901">
        <f>+SUM(L465:R465)+SUM(S465:Y465)+SUM(Z465:AF465)+SUM(AG465:AM465)+SUM(AN465:AO465)</f>
        <v>16</v>
      </c>
      <c r="I462" s="901">
        <f t="shared" ref="I462" si="334">+H462/23</f>
        <v>0.69565217391304346</v>
      </c>
      <c r="J462" s="636" t="s">
        <v>386</v>
      </c>
      <c r="K462" s="637">
        <f>+SUM(L462:R462)+SUM(S462:Y462)+SUM(Z462:AF462)+SUM(AG462:AM462)+SUM(AN462:AO462)</f>
        <v>0</v>
      </c>
      <c r="L462" s="638"/>
      <c r="M462" s="639"/>
      <c r="N462" s="640"/>
      <c r="O462" s="639"/>
      <c r="P462" s="639"/>
      <c r="Q462" s="639"/>
      <c r="R462" s="639"/>
      <c r="S462" s="639"/>
      <c r="T462" s="639"/>
      <c r="U462" s="639"/>
      <c r="V462" s="639"/>
      <c r="W462" s="639"/>
      <c r="X462" s="639"/>
      <c r="Y462" s="639"/>
      <c r="Z462" s="639"/>
      <c r="AA462" s="639"/>
      <c r="AB462" s="639"/>
      <c r="AC462" s="639"/>
      <c r="AD462" s="639"/>
      <c r="AE462" s="639"/>
      <c r="AF462" s="639"/>
      <c r="AG462" s="639"/>
      <c r="AH462" s="639"/>
      <c r="AI462" s="639"/>
      <c r="AJ462" s="639"/>
      <c r="AK462" s="639"/>
      <c r="AL462" s="639"/>
      <c r="AM462" s="639"/>
      <c r="AN462" s="639"/>
      <c r="AO462" s="640"/>
    </row>
    <row r="463" spans="1:41" s="584" customFormat="1" ht="12.75">
      <c r="A463" s="950"/>
      <c r="B463" s="938"/>
      <c r="C463" s="926"/>
      <c r="D463" s="922"/>
      <c r="E463" s="914"/>
      <c r="F463" s="902"/>
      <c r="G463" s="902"/>
      <c r="H463" s="902"/>
      <c r="I463" s="902"/>
      <c r="J463" s="641" t="s">
        <v>380</v>
      </c>
      <c r="K463" s="637">
        <f>+SUM(L463:R463)+SUM(S463:Y463)+SUM(Z463:AF463)+SUM(AG463:AM463)+SUM(AN463:AO463)</f>
        <v>0</v>
      </c>
      <c r="L463" s="607">
        <f t="shared" ref="L463" si="335">+L462-L464</f>
        <v>0</v>
      </c>
      <c r="M463" s="608">
        <f t="shared" ref="M463:AO463" si="336">+L463+M462-M464</f>
        <v>0</v>
      </c>
      <c r="N463" s="608">
        <f t="shared" si="336"/>
        <v>0</v>
      </c>
      <c r="O463" s="608">
        <f t="shared" si="336"/>
        <v>0</v>
      </c>
      <c r="P463" s="608">
        <f t="shared" si="336"/>
        <v>0</v>
      </c>
      <c r="Q463" s="608">
        <f t="shared" si="336"/>
        <v>0</v>
      </c>
      <c r="R463" s="608">
        <f t="shared" si="336"/>
        <v>0</v>
      </c>
      <c r="S463" s="608">
        <f t="shared" si="336"/>
        <v>0</v>
      </c>
      <c r="T463" s="608">
        <f t="shared" si="336"/>
        <v>0</v>
      </c>
      <c r="U463" s="608">
        <f t="shared" si="336"/>
        <v>0</v>
      </c>
      <c r="V463" s="608">
        <f t="shared" si="336"/>
        <v>0</v>
      </c>
      <c r="W463" s="608">
        <f t="shared" si="336"/>
        <v>0</v>
      </c>
      <c r="X463" s="608">
        <f t="shared" si="336"/>
        <v>0</v>
      </c>
      <c r="Y463" s="608">
        <f t="shared" si="336"/>
        <v>0</v>
      </c>
      <c r="Z463" s="608">
        <f t="shared" si="336"/>
        <v>0</v>
      </c>
      <c r="AA463" s="649">
        <f t="shared" si="336"/>
        <v>0</v>
      </c>
      <c r="AB463" s="608">
        <f t="shared" si="336"/>
        <v>0</v>
      </c>
      <c r="AC463" s="608">
        <f t="shared" si="336"/>
        <v>0</v>
      </c>
      <c r="AD463" s="608">
        <f t="shared" si="336"/>
        <v>0</v>
      </c>
      <c r="AE463" s="608">
        <f t="shared" si="336"/>
        <v>0</v>
      </c>
      <c r="AF463" s="608">
        <f t="shared" si="336"/>
        <v>0</v>
      </c>
      <c r="AG463" s="608">
        <f t="shared" si="336"/>
        <v>0</v>
      </c>
      <c r="AH463" s="608">
        <f t="shared" si="336"/>
        <v>0</v>
      </c>
      <c r="AI463" s="608">
        <f t="shared" si="336"/>
        <v>0</v>
      </c>
      <c r="AJ463" s="608">
        <f t="shared" si="336"/>
        <v>0</v>
      </c>
      <c r="AK463" s="608">
        <f t="shared" si="336"/>
        <v>0</v>
      </c>
      <c r="AL463" s="608">
        <f t="shared" si="336"/>
        <v>0</v>
      </c>
      <c r="AM463" s="608">
        <f t="shared" si="336"/>
        <v>0</v>
      </c>
      <c r="AN463" s="608">
        <f t="shared" si="336"/>
        <v>0</v>
      </c>
      <c r="AO463" s="652">
        <f t="shared" si="336"/>
        <v>0</v>
      </c>
    </row>
    <row r="464" spans="1:41" s="584" customFormat="1" ht="12.75">
      <c r="A464" s="950"/>
      <c r="B464" s="938"/>
      <c r="C464" s="926"/>
      <c r="D464" s="922"/>
      <c r="E464" s="914"/>
      <c r="F464" s="902"/>
      <c r="G464" s="902"/>
      <c r="H464" s="902"/>
      <c r="I464" s="902"/>
      <c r="J464" s="641" t="s">
        <v>387</v>
      </c>
      <c r="K464" s="637">
        <f>+SUM(L464:R464)+SUM(S464:Y464)+SUM(Z464:AF464)+SUM(AG464:AM464)+SUM(AN464:AO464)</f>
        <v>0</v>
      </c>
      <c r="L464" s="607"/>
      <c r="M464" s="608"/>
      <c r="N464" s="631"/>
      <c r="O464" s="608"/>
      <c r="P464" s="608"/>
      <c r="Q464" s="608"/>
      <c r="R464" s="608"/>
      <c r="S464" s="608"/>
      <c r="T464" s="608"/>
      <c r="U464" s="608"/>
      <c r="V464" s="608"/>
      <c r="W464" s="608"/>
      <c r="X464" s="608"/>
      <c r="Y464" s="608"/>
      <c r="Z464" s="608"/>
      <c r="AA464" s="608"/>
      <c r="AB464" s="608"/>
      <c r="AC464" s="608"/>
      <c r="AD464" s="608"/>
      <c r="AE464" s="608"/>
      <c r="AF464" s="608"/>
      <c r="AG464" s="608"/>
      <c r="AH464" s="608"/>
      <c r="AI464" s="608"/>
      <c r="AJ464" s="608"/>
      <c r="AK464" s="608"/>
      <c r="AL464" s="608"/>
      <c r="AM464" s="608"/>
      <c r="AN464" s="608"/>
      <c r="AO464" s="631"/>
    </row>
    <row r="465" spans="1:41" s="584" customFormat="1" ht="12.75">
      <c r="A465" s="950"/>
      <c r="B465" s="939"/>
      <c r="C465" s="926"/>
      <c r="D465" s="923"/>
      <c r="E465" s="914"/>
      <c r="F465" s="902"/>
      <c r="G465" s="902"/>
      <c r="H465" s="902"/>
      <c r="I465" s="902"/>
      <c r="J465" s="641" t="s">
        <v>382</v>
      </c>
      <c r="K465" s="637">
        <f>+SUM(L465:R465)+SUM(S465:Y465)+SUM(Z465:AF465)+SUM(AG465:AM465)+SUM(AN465:AO465)</f>
        <v>16</v>
      </c>
      <c r="L465" s="642">
        <v>5</v>
      </c>
      <c r="M465" s="643"/>
      <c r="N465" s="644"/>
      <c r="O465" s="643"/>
      <c r="P465" s="643">
        <v>11</v>
      </c>
      <c r="Q465" s="643"/>
      <c r="R465" s="643"/>
      <c r="S465" s="643"/>
      <c r="T465" s="643"/>
      <c r="U465" s="643"/>
      <c r="V465" s="643"/>
      <c r="W465" s="643"/>
      <c r="X465" s="643"/>
      <c r="Y465" s="643"/>
      <c r="Z465" s="643"/>
      <c r="AA465" s="643"/>
      <c r="AB465" s="643"/>
      <c r="AC465" s="643"/>
      <c r="AD465" s="643"/>
      <c r="AE465" s="643"/>
      <c r="AF465" s="643"/>
      <c r="AG465" s="643"/>
      <c r="AH465" s="643"/>
      <c r="AI465" s="643"/>
      <c r="AJ465" s="643"/>
      <c r="AK465" s="643"/>
      <c r="AL465" s="643"/>
      <c r="AM465" s="643"/>
      <c r="AN465" s="643"/>
      <c r="AO465" s="644"/>
    </row>
    <row r="466" spans="1:41" s="584" customFormat="1" ht="12.75">
      <c r="A466" s="951"/>
      <c r="B466" s="939"/>
      <c r="C466" s="927"/>
      <c r="D466" s="924"/>
      <c r="E466" s="915"/>
      <c r="F466" s="903"/>
      <c r="G466" s="903"/>
      <c r="H466" s="903"/>
      <c r="I466" s="903"/>
      <c r="J466" s="645" t="s">
        <v>392</v>
      </c>
      <c r="K466" s="646">
        <f>C462+K462-K465</f>
        <v>73</v>
      </c>
      <c r="L466" s="647">
        <f>+C462+L464-L465</f>
        <v>84</v>
      </c>
      <c r="M466" s="635">
        <f t="shared" ref="M466:AO466" si="337">+L466+M464-M465</f>
        <v>84</v>
      </c>
      <c r="N466" s="648">
        <f t="shared" si="337"/>
        <v>84</v>
      </c>
      <c r="O466" s="635">
        <f t="shared" si="337"/>
        <v>84</v>
      </c>
      <c r="P466" s="635">
        <f t="shared" si="337"/>
        <v>73</v>
      </c>
      <c r="Q466" s="635">
        <f t="shared" si="337"/>
        <v>73</v>
      </c>
      <c r="R466" s="635">
        <f t="shared" si="337"/>
        <v>73</v>
      </c>
      <c r="S466" s="635">
        <f t="shared" si="337"/>
        <v>73</v>
      </c>
      <c r="T466" s="635">
        <f t="shared" si="337"/>
        <v>73</v>
      </c>
      <c r="U466" s="635">
        <f t="shared" si="337"/>
        <v>73</v>
      </c>
      <c r="V466" s="635">
        <f t="shared" si="337"/>
        <v>73</v>
      </c>
      <c r="W466" s="635">
        <f t="shared" si="337"/>
        <v>73</v>
      </c>
      <c r="X466" s="635">
        <f t="shared" si="337"/>
        <v>73</v>
      </c>
      <c r="Y466" s="635">
        <f t="shared" si="337"/>
        <v>73</v>
      </c>
      <c r="Z466" s="635">
        <f t="shared" si="337"/>
        <v>73</v>
      </c>
      <c r="AA466" s="650">
        <f t="shared" si="337"/>
        <v>73</v>
      </c>
      <c r="AB466" s="635">
        <f t="shared" si="337"/>
        <v>73</v>
      </c>
      <c r="AC466" s="635">
        <f t="shared" si="337"/>
        <v>73</v>
      </c>
      <c r="AD466" s="635">
        <f t="shared" si="337"/>
        <v>73</v>
      </c>
      <c r="AE466" s="635">
        <f t="shared" si="337"/>
        <v>73</v>
      </c>
      <c r="AF466" s="635">
        <f t="shared" si="337"/>
        <v>73</v>
      </c>
      <c r="AG466" s="635">
        <f t="shared" si="337"/>
        <v>73</v>
      </c>
      <c r="AH466" s="635">
        <f t="shared" si="337"/>
        <v>73</v>
      </c>
      <c r="AI466" s="635">
        <f t="shared" si="337"/>
        <v>73</v>
      </c>
      <c r="AJ466" s="635">
        <f t="shared" si="337"/>
        <v>73</v>
      </c>
      <c r="AK466" s="635">
        <f t="shared" si="337"/>
        <v>73</v>
      </c>
      <c r="AL466" s="635">
        <f t="shared" si="337"/>
        <v>73</v>
      </c>
      <c r="AM466" s="635">
        <f t="shared" si="337"/>
        <v>73</v>
      </c>
      <c r="AN466" s="635">
        <f t="shared" si="337"/>
        <v>73</v>
      </c>
      <c r="AO466" s="648">
        <f t="shared" si="337"/>
        <v>73</v>
      </c>
    </row>
    <row r="467" spans="1:41" s="584" customFormat="1" ht="12.75">
      <c r="A467" s="949" t="s">
        <v>542</v>
      </c>
      <c r="B467" s="938" t="s">
        <v>543</v>
      </c>
      <c r="C467" s="925">
        <v>94</v>
      </c>
      <c r="D467" s="921">
        <f>+E467+K467-K469</f>
        <v>92</v>
      </c>
      <c r="E467" s="913">
        <f>+C467+G467-H467</f>
        <v>92</v>
      </c>
      <c r="F467" s="901">
        <f>+K467-K469</f>
        <v>0</v>
      </c>
      <c r="G467" s="901">
        <f>+SUM(L469:R469)+SUM(S469:Y469)+SUM(Z469:AF469)+SUM(AG469:AM469)+SUM(AN469:AO469)</f>
        <v>0</v>
      </c>
      <c r="H467" s="901">
        <f>+SUM(L470:R470)+SUM(S470:Y470)+SUM(Z470:AF470)+SUM(AG470:AM470)+SUM(AN470:AO470)</f>
        <v>2</v>
      </c>
      <c r="I467" s="901">
        <f t="shared" ref="I467" si="338">+H467/23</f>
        <v>8.6956521739130432E-2</v>
      </c>
      <c r="J467" s="636" t="s">
        <v>386</v>
      </c>
      <c r="K467" s="637">
        <f>+SUM(L467:R467)+SUM(S467:Y467)+SUM(Z467:AF467)+SUM(AG467:AM467)+SUM(AN467:AO467)</f>
        <v>0</v>
      </c>
      <c r="L467" s="638"/>
      <c r="M467" s="639"/>
      <c r="N467" s="640"/>
      <c r="O467" s="639"/>
      <c r="P467" s="639"/>
      <c r="Q467" s="639"/>
      <c r="R467" s="639"/>
      <c r="S467" s="639"/>
      <c r="T467" s="639"/>
      <c r="U467" s="639"/>
      <c r="V467" s="639"/>
      <c r="W467" s="639"/>
      <c r="X467" s="639"/>
      <c r="Y467" s="639"/>
      <c r="Z467" s="639"/>
      <c r="AA467" s="639"/>
      <c r="AB467" s="639"/>
      <c r="AC467" s="639"/>
      <c r="AD467" s="639"/>
      <c r="AE467" s="639"/>
      <c r="AF467" s="639"/>
      <c r="AG467" s="639"/>
      <c r="AH467" s="639"/>
      <c r="AI467" s="639"/>
      <c r="AJ467" s="639"/>
      <c r="AK467" s="639"/>
      <c r="AL467" s="639"/>
      <c r="AM467" s="639"/>
      <c r="AN467" s="639"/>
      <c r="AO467" s="640"/>
    </row>
    <row r="468" spans="1:41" s="584" customFormat="1" ht="12.75">
      <c r="A468" s="950"/>
      <c r="B468" s="938"/>
      <c r="C468" s="926"/>
      <c r="D468" s="922"/>
      <c r="E468" s="914"/>
      <c r="F468" s="902"/>
      <c r="G468" s="902"/>
      <c r="H468" s="902"/>
      <c r="I468" s="902"/>
      <c r="J468" s="641" t="s">
        <v>380</v>
      </c>
      <c r="K468" s="637">
        <f>+SUM(L468:R468)+SUM(S468:Y468)+SUM(Z468:AF468)+SUM(AG468:AM468)+SUM(AN468:AO468)</f>
        <v>0</v>
      </c>
      <c r="L468" s="607">
        <f t="shared" ref="L468" si="339">+L467-L469</f>
        <v>0</v>
      </c>
      <c r="M468" s="608">
        <f t="shared" ref="M468:AO468" si="340">+L468+M467-M469</f>
        <v>0</v>
      </c>
      <c r="N468" s="608">
        <f t="shared" si="340"/>
        <v>0</v>
      </c>
      <c r="O468" s="608">
        <f t="shared" si="340"/>
        <v>0</v>
      </c>
      <c r="P468" s="608">
        <f t="shared" si="340"/>
        <v>0</v>
      </c>
      <c r="Q468" s="608">
        <f t="shared" si="340"/>
        <v>0</v>
      </c>
      <c r="R468" s="608">
        <f t="shared" si="340"/>
        <v>0</v>
      </c>
      <c r="S468" s="608">
        <f t="shared" si="340"/>
        <v>0</v>
      </c>
      <c r="T468" s="608">
        <f t="shared" si="340"/>
        <v>0</v>
      </c>
      <c r="U468" s="608">
        <f t="shared" si="340"/>
        <v>0</v>
      </c>
      <c r="V468" s="608">
        <f t="shared" si="340"/>
        <v>0</v>
      </c>
      <c r="W468" s="608">
        <f t="shared" si="340"/>
        <v>0</v>
      </c>
      <c r="X468" s="608">
        <f t="shared" si="340"/>
        <v>0</v>
      </c>
      <c r="Y468" s="608">
        <f t="shared" si="340"/>
        <v>0</v>
      </c>
      <c r="Z468" s="608">
        <f t="shared" si="340"/>
        <v>0</v>
      </c>
      <c r="AA468" s="649">
        <f t="shared" si="340"/>
        <v>0</v>
      </c>
      <c r="AB468" s="608">
        <f t="shared" si="340"/>
        <v>0</v>
      </c>
      <c r="AC468" s="608">
        <f t="shared" si="340"/>
        <v>0</v>
      </c>
      <c r="AD468" s="608">
        <f t="shared" si="340"/>
        <v>0</v>
      </c>
      <c r="AE468" s="608">
        <f t="shared" si="340"/>
        <v>0</v>
      </c>
      <c r="AF468" s="608">
        <f t="shared" si="340"/>
        <v>0</v>
      </c>
      <c r="AG468" s="608">
        <f t="shared" si="340"/>
        <v>0</v>
      </c>
      <c r="AH468" s="608">
        <f t="shared" si="340"/>
        <v>0</v>
      </c>
      <c r="AI468" s="608">
        <f t="shared" si="340"/>
        <v>0</v>
      </c>
      <c r="AJ468" s="608">
        <f t="shared" si="340"/>
        <v>0</v>
      </c>
      <c r="AK468" s="608">
        <f t="shared" si="340"/>
        <v>0</v>
      </c>
      <c r="AL468" s="608">
        <f t="shared" si="340"/>
        <v>0</v>
      </c>
      <c r="AM468" s="608">
        <f t="shared" si="340"/>
        <v>0</v>
      </c>
      <c r="AN468" s="608">
        <f t="shared" si="340"/>
        <v>0</v>
      </c>
      <c r="AO468" s="652">
        <f t="shared" si="340"/>
        <v>0</v>
      </c>
    </row>
    <row r="469" spans="1:41" s="584" customFormat="1" ht="12.75">
      <c r="A469" s="950"/>
      <c r="B469" s="938"/>
      <c r="C469" s="926"/>
      <c r="D469" s="922"/>
      <c r="E469" s="914"/>
      <c r="F469" s="902"/>
      <c r="G469" s="902"/>
      <c r="H469" s="902"/>
      <c r="I469" s="902"/>
      <c r="J469" s="641" t="s">
        <v>387</v>
      </c>
      <c r="K469" s="637">
        <f>+SUM(L469:R469)+SUM(S469:Y469)+SUM(Z469:AF469)+SUM(AG469:AM469)+SUM(AN469:AO469)</f>
        <v>0</v>
      </c>
      <c r="L469" s="607"/>
      <c r="M469" s="608"/>
      <c r="N469" s="631"/>
      <c r="O469" s="608"/>
      <c r="P469" s="608"/>
      <c r="Q469" s="608"/>
      <c r="R469" s="608"/>
      <c r="S469" s="608"/>
      <c r="T469" s="608"/>
      <c r="U469" s="608"/>
      <c r="V469" s="608"/>
      <c r="W469" s="608"/>
      <c r="X469" s="608"/>
      <c r="Y469" s="608"/>
      <c r="Z469" s="608"/>
      <c r="AA469" s="608"/>
      <c r="AB469" s="608"/>
      <c r="AC469" s="608"/>
      <c r="AD469" s="608"/>
      <c r="AE469" s="608"/>
      <c r="AF469" s="608"/>
      <c r="AG469" s="608"/>
      <c r="AH469" s="608"/>
      <c r="AI469" s="608"/>
      <c r="AJ469" s="608"/>
      <c r="AK469" s="608"/>
      <c r="AL469" s="608"/>
      <c r="AM469" s="608"/>
      <c r="AN469" s="608"/>
      <c r="AO469" s="631"/>
    </row>
    <row r="470" spans="1:41" s="584" customFormat="1" ht="12.75">
      <c r="A470" s="950"/>
      <c r="B470" s="939"/>
      <c r="C470" s="926"/>
      <c r="D470" s="923"/>
      <c r="E470" s="914"/>
      <c r="F470" s="902"/>
      <c r="G470" s="902"/>
      <c r="H470" s="902"/>
      <c r="I470" s="902"/>
      <c r="J470" s="641" t="s">
        <v>382</v>
      </c>
      <c r="K470" s="637">
        <f>+SUM(L470:R470)+SUM(S470:Y470)+SUM(Z470:AF470)+SUM(AG470:AM470)+SUM(AN470:AO470)</f>
        <v>2</v>
      </c>
      <c r="L470" s="642"/>
      <c r="M470" s="643"/>
      <c r="N470" s="644"/>
      <c r="O470" s="643"/>
      <c r="P470" s="643">
        <v>2</v>
      </c>
      <c r="Q470" s="643"/>
      <c r="R470" s="643"/>
      <c r="S470" s="643"/>
      <c r="T470" s="643"/>
      <c r="U470" s="643"/>
      <c r="V470" s="643"/>
      <c r="W470" s="643"/>
      <c r="X470" s="643"/>
      <c r="Y470" s="643"/>
      <c r="Z470" s="643"/>
      <c r="AA470" s="643"/>
      <c r="AB470" s="643"/>
      <c r="AC470" s="643"/>
      <c r="AD470" s="643"/>
      <c r="AE470" s="643"/>
      <c r="AF470" s="643"/>
      <c r="AG470" s="643"/>
      <c r="AH470" s="643"/>
      <c r="AI470" s="643"/>
      <c r="AJ470" s="643"/>
      <c r="AK470" s="643"/>
      <c r="AL470" s="643"/>
      <c r="AM470" s="643"/>
      <c r="AN470" s="643"/>
      <c r="AO470" s="644"/>
    </row>
    <row r="471" spans="1:41" s="584" customFormat="1" ht="12.75">
      <c r="A471" s="951"/>
      <c r="B471" s="939"/>
      <c r="C471" s="927"/>
      <c r="D471" s="924"/>
      <c r="E471" s="915"/>
      <c r="F471" s="903"/>
      <c r="G471" s="903"/>
      <c r="H471" s="903"/>
      <c r="I471" s="903"/>
      <c r="J471" s="645" t="s">
        <v>392</v>
      </c>
      <c r="K471" s="646">
        <f>C467+K467-K470</f>
        <v>92</v>
      </c>
      <c r="L471" s="647">
        <f>+C467+L469-L470</f>
        <v>94</v>
      </c>
      <c r="M471" s="635">
        <f t="shared" ref="M471:AA471" si="341">+L471+M469-M470</f>
        <v>94</v>
      </c>
      <c r="N471" s="648">
        <f t="shared" si="341"/>
        <v>94</v>
      </c>
      <c r="O471" s="635">
        <f t="shared" si="341"/>
        <v>94</v>
      </c>
      <c r="P471" s="635">
        <f t="shared" si="341"/>
        <v>92</v>
      </c>
      <c r="Q471" s="635">
        <f t="shared" si="341"/>
        <v>92</v>
      </c>
      <c r="R471" s="635">
        <f t="shared" si="341"/>
        <v>92</v>
      </c>
      <c r="S471" s="635">
        <f t="shared" si="341"/>
        <v>92</v>
      </c>
      <c r="T471" s="635">
        <f t="shared" si="341"/>
        <v>92</v>
      </c>
      <c r="U471" s="635">
        <f t="shared" si="341"/>
        <v>92</v>
      </c>
      <c r="V471" s="635">
        <f t="shared" si="341"/>
        <v>92</v>
      </c>
      <c r="W471" s="635">
        <f t="shared" si="341"/>
        <v>92</v>
      </c>
      <c r="X471" s="635">
        <f t="shared" si="341"/>
        <v>92</v>
      </c>
      <c r="Y471" s="635">
        <f t="shared" si="341"/>
        <v>92</v>
      </c>
      <c r="Z471" s="635">
        <f t="shared" si="341"/>
        <v>92</v>
      </c>
      <c r="AA471" s="650">
        <f t="shared" si="341"/>
        <v>92</v>
      </c>
      <c r="AB471" s="635">
        <f t="shared" ref="AB471:AO471" si="342">+AA471+AB469-AB470</f>
        <v>92</v>
      </c>
      <c r="AC471" s="635">
        <f t="shared" si="342"/>
        <v>92</v>
      </c>
      <c r="AD471" s="635">
        <f t="shared" si="342"/>
        <v>92</v>
      </c>
      <c r="AE471" s="635">
        <f t="shared" si="342"/>
        <v>92</v>
      </c>
      <c r="AF471" s="635">
        <f t="shared" si="342"/>
        <v>92</v>
      </c>
      <c r="AG471" s="635">
        <f t="shared" si="342"/>
        <v>92</v>
      </c>
      <c r="AH471" s="635">
        <f t="shared" si="342"/>
        <v>92</v>
      </c>
      <c r="AI471" s="635">
        <f t="shared" si="342"/>
        <v>92</v>
      </c>
      <c r="AJ471" s="635">
        <f t="shared" si="342"/>
        <v>92</v>
      </c>
      <c r="AK471" s="635">
        <f t="shared" si="342"/>
        <v>92</v>
      </c>
      <c r="AL471" s="635">
        <f t="shared" si="342"/>
        <v>92</v>
      </c>
      <c r="AM471" s="635">
        <f t="shared" si="342"/>
        <v>92</v>
      </c>
      <c r="AN471" s="635">
        <f t="shared" si="342"/>
        <v>92</v>
      </c>
      <c r="AO471" s="648">
        <f t="shared" si="342"/>
        <v>92</v>
      </c>
    </row>
    <row r="472" spans="1:41" s="584" customFormat="1" ht="12.75">
      <c r="A472" s="949" t="s">
        <v>544</v>
      </c>
      <c r="B472" s="938" t="s">
        <v>545</v>
      </c>
      <c r="C472" s="925">
        <v>245</v>
      </c>
      <c r="D472" s="921">
        <f>+E472+K472-K474</f>
        <v>238</v>
      </c>
      <c r="E472" s="913">
        <f>+C472+G472-H472</f>
        <v>238</v>
      </c>
      <c r="F472" s="901">
        <f>+K472-K474</f>
        <v>0</v>
      </c>
      <c r="G472" s="901">
        <f>+SUM(L474:R474)+SUM(S474:Y474)+SUM(Z474:AF474)+SUM(AG474:AM474)+SUM(AN474:AO474)</f>
        <v>0</v>
      </c>
      <c r="H472" s="901">
        <f>+SUM(L475:R475)+SUM(S475:Y475)+SUM(Z475:AF475)+SUM(AG475:AM475)+SUM(AN475:AO475)</f>
        <v>7</v>
      </c>
      <c r="I472" s="901">
        <f t="shared" ref="I472" si="343">+H472/23</f>
        <v>0.30434782608695654</v>
      </c>
      <c r="J472" s="636" t="s">
        <v>386</v>
      </c>
      <c r="K472" s="637">
        <f>+SUM(L472:R472)+SUM(S472:Y472)+SUM(Z472:AF472)+SUM(AG472:AM472)+SUM(AN472:AO472)</f>
        <v>0</v>
      </c>
      <c r="L472" s="638"/>
      <c r="M472" s="639"/>
      <c r="N472" s="640"/>
      <c r="O472" s="639"/>
      <c r="P472" s="639"/>
      <c r="Q472" s="639"/>
      <c r="R472" s="639"/>
      <c r="S472" s="639"/>
      <c r="T472" s="639"/>
      <c r="U472" s="639"/>
      <c r="V472" s="639"/>
      <c r="W472" s="639"/>
      <c r="X472" s="639"/>
      <c r="Y472" s="639"/>
      <c r="Z472" s="639"/>
      <c r="AA472" s="639"/>
      <c r="AB472" s="639"/>
      <c r="AC472" s="639"/>
      <c r="AD472" s="639"/>
      <c r="AE472" s="639"/>
      <c r="AF472" s="639"/>
      <c r="AG472" s="639"/>
      <c r="AH472" s="639"/>
      <c r="AI472" s="639"/>
      <c r="AJ472" s="639"/>
      <c r="AK472" s="639"/>
      <c r="AL472" s="639"/>
      <c r="AM472" s="639"/>
      <c r="AN472" s="639"/>
      <c r="AO472" s="640"/>
    </row>
    <row r="473" spans="1:41" s="584" customFormat="1" ht="12.75">
      <c r="A473" s="950"/>
      <c r="B473" s="938"/>
      <c r="C473" s="926"/>
      <c r="D473" s="922"/>
      <c r="E473" s="914"/>
      <c r="F473" s="902"/>
      <c r="G473" s="902"/>
      <c r="H473" s="902"/>
      <c r="I473" s="902"/>
      <c r="J473" s="641" t="s">
        <v>380</v>
      </c>
      <c r="K473" s="637">
        <f>+SUM(L473:R473)+SUM(S473:Y473)+SUM(Z473:AF473)+SUM(AG473:AM473)+SUM(AN473:AO473)</f>
        <v>0</v>
      </c>
      <c r="L473" s="607">
        <f t="shared" ref="L473" si="344">+L472-L474</f>
        <v>0</v>
      </c>
      <c r="M473" s="608">
        <f t="shared" ref="M473:AO473" si="345">+L473+M472-M474</f>
        <v>0</v>
      </c>
      <c r="N473" s="608">
        <f t="shared" si="345"/>
        <v>0</v>
      </c>
      <c r="O473" s="608">
        <f t="shared" si="345"/>
        <v>0</v>
      </c>
      <c r="P473" s="608">
        <f t="shared" si="345"/>
        <v>0</v>
      </c>
      <c r="Q473" s="608">
        <f t="shared" si="345"/>
        <v>0</v>
      </c>
      <c r="R473" s="608">
        <f t="shared" si="345"/>
        <v>0</v>
      </c>
      <c r="S473" s="608">
        <f t="shared" si="345"/>
        <v>0</v>
      </c>
      <c r="T473" s="608">
        <f t="shared" si="345"/>
        <v>0</v>
      </c>
      <c r="U473" s="608">
        <f t="shared" si="345"/>
        <v>0</v>
      </c>
      <c r="V473" s="608">
        <f t="shared" si="345"/>
        <v>0</v>
      </c>
      <c r="W473" s="608">
        <f t="shared" si="345"/>
        <v>0</v>
      </c>
      <c r="X473" s="608">
        <f t="shared" si="345"/>
        <v>0</v>
      </c>
      <c r="Y473" s="608">
        <f t="shared" si="345"/>
        <v>0</v>
      </c>
      <c r="Z473" s="608">
        <f t="shared" si="345"/>
        <v>0</v>
      </c>
      <c r="AA473" s="649">
        <f t="shared" si="345"/>
        <v>0</v>
      </c>
      <c r="AB473" s="608">
        <f t="shared" si="345"/>
        <v>0</v>
      </c>
      <c r="AC473" s="608">
        <f t="shared" si="345"/>
        <v>0</v>
      </c>
      <c r="AD473" s="608">
        <f t="shared" si="345"/>
        <v>0</v>
      </c>
      <c r="AE473" s="608">
        <f t="shared" si="345"/>
        <v>0</v>
      </c>
      <c r="AF473" s="608">
        <f t="shared" si="345"/>
        <v>0</v>
      </c>
      <c r="AG473" s="608">
        <f t="shared" si="345"/>
        <v>0</v>
      </c>
      <c r="AH473" s="608">
        <f t="shared" si="345"/>
        <v>0</v>
      </c>
      <c r="AI473" s="608">
        <f t="shared" si="345"/>
        <v>0</v>
      </c>
      <c r="AJ473" s="608">
        <f t="shared" si="345"/>
        <v>0</v>
      </c>
      <c r="AK473" s="608">
        <f t="shared" si="345"/>
        <v>0</v>
      </c>
      <c r="AL473" s="608">
        <f t="shared" si="345"/>
        <v>0</v>
      </c>
      <c r="AM473" s="608">
        <f t="shared" si="345"/>
        <v>0</v>
      </c>
      <c r="AN473" s="608">
        <f t="shared" si="345"/>
        <v>0</v>
      </c>
      <c r="AO473" s="652">
        <f t="shared" si="345"/>
        <v>0</v>
      </c>
    </row>
    <row r="474" spans="1:41" s="584" customFormat="1" ht="12.75">
      <c r="A474" s="950"/>
      <c r="B474" s="938"/>
      <c r="C474" s="926"/>
      <c r="D474" s="922"/>
      <c r="E474" s="914"/>
      <c r="F474" s="902"/>
      <c r="G474" s="902"/>
      <c r="H474" s="902"/>
      <c r="I474" s="902"/>
      <c r="J474" s="641" t="s">
        <v>387</v>
      </c>
      <c r="K474" s="637">
        <f>+SUM(L474:R474)+SUM(S474:Y474)+SUM(Z474:AF474)+SUM(AG474:AM474)+SUM(AN474:AO474)</f>
        <v>0</v>
      </c>
      <c r="L474" s="607"/>
      <c r="M474" s="608"/>
      <c r="N474" s="631"/>
      <c r="O474" s="608"/>
      <c r="P474" s="608"/>
      <c r="Q474" s="608"/>
      <c r="R474" s="608"/>
      <c r="S474" s="608"/>
      <c r="T474" s="608"/>
      <c r="U474" s="608"/>
      <c r="V474" s="608"/>
      <c r="W474" s="608"/>
      <c r="X474" s="608"/>
      <c r="Y474" s="608"/>
      <c r="Z474" s="608"/>
      <c r="AA474" s="608"/>
      <c r="AB474" s="608"/>
      <c r="AC474" s="608"/>
      <c r="AD474" s="608"/>
      <c r="AE474" s="608"/>
      <c r="AF474" s="608"/>
      <c r="AG474" s="608"/>
      <c r="AH474" s="608"/>
      <c r="AI474" s="608"/>
      <c r="AJ474" s="608"/>
      <c r="AK474" s="608"/>
      <c r="AL474" s="608"/>
      <c r="AM474" s="608"/>
      <c r="AN474" s="608"/>
      <c r="AO474" s="631"/>
    </row>
    <row r="475" spans="1:41" s="584" customFormat="1" ht="12.75">
      <c r="A475" s="950"/>
      <c r="B475" s="939"/>
      <c r="C475" s="926"/>
      <c r="D475" s="923"/>
      <c r="E475" s="914"/>
      <c r="F475" s="902"/>
      <c r="G475" s="902"/>
      <c r="H475" s="902"/>
      <c r="I475" s="902"/>
      <c r="J475" s="641" t="s">
        <v>382</v>
      </c>
      <c r="K475" s="637">
        <f>+SUM(L475:R475)+SUM(S475:Y475)+SUM(Z475:AF475)+SUM(AG475:AM475)+SUM(AN475:AO475)</f>
        <v>7</v>
      </c>
      <c r="L475" s="642">
        <v>5</v>
      </c>
      <c r="M475" s="643"/>
      <c r="N475" s="644"/>
      <c r="O475" s="643"/>
      <c r="P475" s="643">
        <v>2</v>
      </c>
      <c r="Q475" s="643"/>
      <c r="R475" s="643"/>
      <c r="S475" s="643"/>
      <c r="T475" s="643"/>
      <c r="U475" s="643"/>
      <c r="V475" s="643"/>
      <c r="W475" s="643"/>
      <c r="X475" s="643"/>
      <c r="Y475" s="643"/>
      <c r="Z475" s="643"/>
      <c r="AA475" s="643"/>
      <c r="AB475" s="643"/>
      <c r="AC475" s="643"/>
      <c r="AD475" s="643"/>
      <c r="AE475" s="643"/>
      <c r="AF475" s="643"/>
      <c r="AG475" s="643"/>
      <c r="AH475" s="643"/>
      <c r="AI475" s="643"/>
      <c r="AJ475" s="643"/>
      <c r="AK475" s="643"/>
      <c r="AL475" s="643"/>
      <c r="AM475" s="643"/>
      <c r="AN475" s="643"/>
      <c r="AO475" s="644"/>
    </row>
    <row r="476" spans="1:41" s="584" customFormat="1" ht="12.75">
      <c r="A476" s="951"/>
      <c r="B476" s="939"/>
      <c r="C476" s="927"/>
      <c r="D476" s="924"/>
      <c r="E476" s="915"/>
      <c r="F476" s="903"/>
      <c r="G476" s="903"/>
      <c r="H476" s="903"/>
      <c r="I476" s="903"/>
      <c r="J476" s="645" t="s">
        <v>392</v>
      </c>
      <c r="K476" s="646">
        <f>C472+K472-K475</f>
        <v>238</v>
      </c>
      <c r="L476" s="647">
        <f>+C472+L474-L475</f>
        <v>240</v>
      </c>
      <c r="M476" s="635">
        <f t="shared" ref="M476:AO476" si="346">+L476+M474-M475</f>
        <v>240</v>
      </c>
      <c r="N476" s="648">
        <f t="shared" si="346"/>
        <v>240</v>
      </c>
      <c r="O476" s="635">
        <f t="shared" si="346"/>
        <v>240</v>
      </c>
      <c r="P476" s="635">
        <f t="shared" si="346"/>
        <v>238</v>
      </c>
      <c r="Q476" s="635">
        <f t="shared" si="346"/>
        <v>238</v>
      </c>
      <c r="R476" s="635">
        <f t="shared" si="346"/>
        <v>238</v>
      </c>
      <c r="S476" s="635">
        <f t="shared" si="346"/>
        <v>238</v>
      </c>
      <c r="T476" s="635">
        <f t="shared" si="346"/>
        <v>238</v>
      </c>
      <c r="U476" s="635">
        <f t="shared" si="346"/>
        <v>238</v>
      </c>
      <c r="V476" s="635">
        <f t="shared" si="346"/>
        <v>238</v>
      </c>
      <c r="W476" s="635">
        <f t="shared" si="346"/>
        <v>238</v>
      </c>
      <c r="X476" s="635">
        <f t="shared" si="346"/>
        <v>238</v>
      </c>
      <c r="Y476" s="635">
        <f t="shared" si="346"/>
        <v>238</v>
      </c>
      <c r="Z476" s="635">
        <f t="shared" si="346"/>
        <v>238</v>
      </c>
      <c r="AA476" s="650">
        <f t="shared" si="346"/>
        <v>238</v>
      </c>
      <c r="AB476" s="635">
        <f t="shared" si="346"/>
        <v>238</v>
      </c>
      <c r="AC476" s="635">
        <f t="shared" si="346"/>
        <v>238</v>
      </c>
      <c r="AD476" s="635">
        <f t="shared" si="346"/>
        <v>238</v>
      </c>
      <c r="AE476" s="635">
        <f t="shared" si="346"/>
        <v>238</v>
      </c>
      <c r="AF476" s="635">
        <f t="shared" si="346"/>
        <v>238</v>
      </c>
      <c r="AG476" s="635">
        <f t="shared" si="346"/>
        <v>238</v>
      </c>
      <c r="AH476" s="635">
        <f t="shared" si="346"/>
        <v>238</v>
      </c>
      <c r="AI476" s="635">
        <f t="shared" si="346"/>
        <v>238</v>
      </c>
      <c r="AJ476" s="635">
        <f t="shared" si="346"/>
        <v>238</v>
      </c>
      <c r="AK476" s="635">
        <f t="shared" si="346"/>
        <v>238</v>
      </c>
      <c r="AL476" s="635">
        <f t="shared" si="346"/>
        <v>238</v>
      </c>
      <c r="AM476" s="635">
        <f t="shared" si="346"/>
        <v>238</v>
      </c>
      <c r="AN476" s="635">
        <f t="shared" si="346"/>
        <v>238</v>
      </c>
      <c r="AO476" s="648">
        <f t="shared" si="346"/>
        <v>238</v>
      </c>
    </row>
    <row r="477" spans="1:41" s="584" customFormat="1" ht="12.75">
      <c r="A477" s="949" t="s">
        <v>546</v>
      </c>
      <c r="B477" s="938" t="s">
        <v>547</v>
      </c>
      <c r="C477" s="925">
        <v>260</v>
      </c>
      <c r="D477" s="921">
        <f>+E477+K477-K479</f>
        <v>248</v>
      </c>
      <c r="E477" s="913">
        <f>+C477+G477-H477</f>
        <v>248</v>
      </c>
      <c r="F477" s="901">
        <f>+K477-K479</f>
        <v>0</v>
      </c>
      <c r="G477" s="901">
        <f>+SUM(L479:R479)+SUM(S479:Y479)+SUM(Z479:AF479)+SUM(AG479:AM479)+SUM(AN479:AO479)</f>
        <v>0</v>
      </c>
      <c r="H477" s="901">
        <f>+SUM(L480:R480)+SUM(S480:Y480)+SUM(Z480:AF480)+SUM(AG480:AM480)+SUM(AN480:AO480)</f>
        <v>12</v>
      </c>
      <c r="I477" s="901">
        <f t="shared" ref="I477" si="347">+H477/23</f>
        <v>0.52173913043478259</v>
      </c>
      <c r="J477" s="636" t="s">
        <v>386</v>
      </c>
      <c r="K477" s="637">
        <f>+SUM(L477:R477)+SUM(S477:Y477)+SUM(Z477:AF477)+SUM(AG477:AM477)+SUM(AN477:AO477)</f>
        <v>0</v>
      </c>
      <c r="L477" s="638"/>
      <c r="M477" s="639"/>
      <c r="N477" s="640"/>
      <c r="O477" s="639"/>
      <c r="P477" s="639"/>
      <c r="Q477" s="639"/>
      <c r="R477" s="639"/>
      <c r="S477" s="639"/>
      <c r="T477" s="639"/>
      <c r="U477" s="639"/>
      <c r="V477" s="639"/>
      <c r="W477" s="639"/>
      <c r="X477" s="639"/>
      <c r="Y477" s="639"/>
      <c r="Z477" s="639"/>
      <c r="AA477" s="639"/>
      <c r="AB477" s="639"/>
      <c r="AC477" s="639"/>
      <c r="AD477" s="639"/>
      <c r="AE477" s="639"/>
      <c r="AF477" s="639"/>
      <c r="AG477" s="639"/>
      <c r="AH477" s="639"/>
      <c r="AI477" s="639"/>
      <c r="AJ477" s="639"/>
      <c r="AK477" s="639"/>
      <c r="AL477" s="639"/>
      <c r="AM477" s="639"/>
      <c r="AN477" s="639"/>
      <c r="AO477" s="640"/>
    </row>
    <row r="478" spans="1:41" s="584" customFormat="1" ht="12.75">
      <c r="A478" s="950"/>
      <c r="B478" s="938"/>
      <c r="C478" s="926"/>
      <c r="D478" s="922"/>
      <c r="E478" s="914"/>
      <c r="F478" s="902"/>
      <c r="G478" s="902"/>
      <c r="H478" s="902"/>
      <c r="I478" s="902"/>
      <c r="J478" s="641" t="s">
        <v>380</v>
      </c>
      <c r="K478" s="637">
        <f>+SUM(L478:R478)+SUM(S478:Y478)+SUM(Z478:AF478)+SUM(AG478:AM478)+SUM(AN478:AO478)</f>
        <v>0</v>
      </c>
      <c r="L478" s="607">
        <f t="shared" ref="L478" si="348">+L477-L479</f>
        <v>0</v>
      </c>
      <c r="M478" s="608">
        <f t="shared" ref="M478:AO478" si="349">+L478+M477-M479</f>
        <v>0</v>
      </c>
      <c r="N478" s="608">
        <f t="shared" si="349"/>
        <v>0</v>
      </c>
      <c r="O478" s="608">
        <f t="shared" si="349"/>
        <v>0</v>
      </c>
      <c r="P478" s="608">
        <f t="shared" si="349"/>
        <v>0</v>
      </c>
      <c r="Q478" s="608">
        <f t="shared" si="349"/>
        <v>0</v>
      </c>
      <c r="R478" s="608">
        <f t="shared" si="349"/>
        <v>0</v>
      </c>
      <c r="S478" s="608">
        <f t="shared" si="349"/>
        <v>0</v>
      </c>
      <c r="T478" s="608">
        <f t="shared" si="349"/>
        <v>0</v>
      </c>
      <c r="U478" s="608">
        <f t="shared" si="349"/>
        <v>0</v>
      </c>
      <c r="V478" s="608">
        <f t="shared" si="349"/>
        <v>0</v>
      </c>
      <c r="W478" s="608">
        <f t="shared" si="349"/>
        <v>0</v>
      </c>
      <c r="X478" s="608">
        <f t="shared" si="349"/>
        <v>0</v>
      </c>
      <c r="Y478" s="608">
        <f t="shared" si="349"/>
        <v>0</v>
      </c>
      <c r="Z478" s="608">
        <f t="shared" si="349"/>
        <v>0</v>
      </c>
      <c r="AA478" s="649">
        <f t="shared" si="349"/>
        <v>0</v>
      </c>
      <c r="AB478" s="608">
        <f t="shared" si="349"/>
        <v>0</v>
      </c>
      <c r="AC478" s="608">
        <f t="shared" si="349"/>
        <v>0</v>
      </c>
      <c r="AD478" s="608">
        <f t="shared" si="349"/>
        <v>0</v>
      </c>
      <c r="AE478" s="608">
        <f t="shared" si="349"/>
        <v>0</v>
      </c>
      <c r="AF478" s="608">
        <f t="shared" si="349"/>
        <v>0</v>
      </c>
      <c r="AG478" s="608">
        <f t="shared" si="349"/>
        <v>0</v>
      </c>
      <c r="AH478" s="608">
        <f t="shared" si="349"/>
        <v>0</v>
      </c>
      <c r="AI478" s="608">
        <f t="shared" si="349"/>
        <v>0</v>
      </c>
      <c r="AJ478" s="608">
        <f t="shared" si="349"/>
        <v>0</v>
      </c>
      <c r="AK478" s="608">
        <f t="shared" si="349"/>
        <v>0</v>
      </c>
      <c r="AL478" s="608">
        <f t="shared" si="349"/>
        <v>0</v>
      </c>
      <c r="AM478" s="608">
        <f t="shared" si="349"/>
        <v>0</v>
      </c>
      <c r="AN478" s="608">
        <f t="shared" si="349"/>
        <v>0</v>
      </c>
      <c r="AO478" s="652">
        <f t="shared" si="349"/>
        <v>0</v>
      </c>
    </row>
    <row r="479" spans="1:41" s="584" customFormat="1" ht="12.75">
      <c r="A479" s="950"/>
      <c r="B479" s="938"/>
      <c r="C479" s="926"/>
      <c r="D479" s="922"/>
      <c r="E479" s="914"/>
      <c r="F479" s="902"/>
      <c r="G479" s="902"/>
      <c r="H479" s="902"/>
      <c r="I479" s="902"/>
      <c r="J479" s="641" t="s">
        <v>387</v>
      </c>
      <c r="K479" s="637">
        <f>+SUM(L479:R479)+SUM(S479:Y479)+SUM(Z479:AF479)+SUM(AG479:AM479)+SUM(AN479:AO479)</f>
        <v>0</v>
      </c>
      <c r="L479" s="607"/>
      <c r="M479" s="608"/>
      <c r="N479" s="631"/>
      <c r="O479" s="608"/>
      <c r="P479" s="608"/>
      <c r="Q479" s="608"/>
      <c r="R479" s="608"/>
      <c r="S479" s="608"/>
      <c r="T479" s="608"/>
      <c r="U479" s="608"/>
      <c r="V479" s="608"/>
      <c r="W479" s="608"/>
      <c r="X479" s="608"/>
      <c r="Y479" s="608"/>
      <c r="Z479" s="608"/>
      <c r="AA479" s="608"/>
      <c r="AB479" s="608"/>
      <c r="AC479" s="608"/>
      <c r="AD479" s="608"/>
      <c r="AE479" s="608"/>
      <c r="AF479" s="608"/>
      <c r="AG479" s="608"/>
      <c r="AH479" s="608"/>
      <c r="AI479" s="608"/>
      <c r="AJ479" s="608"/>
      <c r="AK479" s="608"/>
      <c r="AL479" s="608"/>
      <c r="AM479" s="608"/>
      <c r="AN479" s="608"/>
      <c r="AO479" s="631"/>
    </row>
    <row r="480" spans="1:41" s="584" customFormat="1" ht="12.75">
      <c r="A480" s="950"/>
      <c r="B480" s="939"/>
      <c r="C480" s="926"/>
      <c r="D480" s="923"/>
      <c r="E480" s="914"/>
      <c r="F480" s="902"/>
      <c r="G480" s="902"/>
      <c r="H480" s="902"/>
      <c r="I480" s="902"/>
      <c r="J480" s="641" t="s">
        <v>382</v>
      </c>
      <c r="K480" s="637">
        <f>+SUM(L480:R480)+SUM(S480:Y480)+SUM(Z480:AF480)+SUM(AG480:AM480)+SUM(AN480:AO480)</f>
        <v>12</v>
      </c>
      <c r="L480" s="642">
        <v>5</v>
      </c>
      <c r="M480" s="643"/>
      <c r="N480" s="644"/>
      <c r="O480" s="643"/>
      <c r="P480" s="643">
        <v>7</v>
      </c>
      <c r="Q480" s="643"/>
      <c r="R480" s="643"/>
      <c r="S480" s="643"/>
      <c r="T480" s="643"/>
      <c r="U480" s="643"/>
      <c r="V480" s="643"/>
      <c r="W480" s="643"/>
      <c r="X480" s="643"/>
      <c r="Y480" s="643"/>
      <c r="Z480" s="643"/>
      <c r="AA480" s="643"/>
      <c r="AB480" s="643"/>
      <c r="AC480" s="643"/>
      <c r="AD480" s="643"/>
      <c r="AE480" s="643"/>
      <c r="AF480" s="643"/>
      <c r="AG480" s="643"/>
      <c r="AH480" s="643"/>
      <c r="AI480" s="643"/>
      <c r="AJ480" s="643"/>
      <c r="AK480" s="643"/>
      <c r="AL480" s="643"/>
      <c r="AM480" s="643"/>
      <c r="AN480" s="643"/>
      <c r="AO480" s="644"/>
    </row>
    <row r="481" spans="1:41" s="584" customFormat="1" ht="12.75">
      <c r="A481" s="951"/>
      <c r="B481" s="939"/>
      <c r="C481" s="927"/>
      <c r="D481" s="924"/>
      <c r="E481" s="915"/>
      <c r="F481" s="903"/>
      <c r="G481" s="903"/>
      <c r="H481" s="903"/>
      <c r="I481" s="903"/>
      <c r="J481" s="645" t="s">
        <v>392</v>
      </c>
      <c r="K481" s="646">
        <f>C477+K477-K480</f>
        <v>248</v>
      </c>
      <c r="L481" s="647">
        <f>+C477+L479-L480</f>
        <v>255</v>
      </c>
      <c r="M481" s="635">
        <f t="shared" ref="M481:AO481" si="350">+L481+M479-M480</f>
        <v>255</v>
      </c>
      <c r="N481" s="648">
        <f t="shared" si="350"/>
        <v>255</v>
      </c>
      <c r="O481" s="635">
        <f t="shared" si="350"/>
        <v>255</v>
      </c>
      <c r="P481" s="635">
        <f t="shared" si="350"/>
        <v>248</v>
      </c>
      <c r="Q481" s="635">
        <f t="shared" si="350"/>
        <v>248</v>
      </c>
      <c r="R481" s="635">
        <f t="shared" si="350"/>
        <v>248</v>
      </c>
      <c r="S481" s="635">
        <f t="shared" si="350"/>
        <v>248</v>
      </c>
      <c r="T481" s="635">
        <f t="shared" si="350"/>
        <v>248</v>
      </c>
      <c r="U481" s="635">
        <f t="shared" si="350"/>
        <v>248</v>
      </c>
      <c r="V481" s="635">
        <f t="shared" si="350"/>
        <v>248</v>
      </c>
      <c r="W481" s="635">
        <f t="shared" si="350"/>
        <v>248</v>
      </c>
      <c r="X481" s="635">
        <f t="shared" si="350"/>
        <v>248</v>
      </c>
      <c r="Y481" s="635">
        <f t="shared" si="350"/>
        <v>248</v>
      </c>
      <c r="Z481" s="635">
        <f t="shared" si="350"/>
        <v>248</v>
      </c>
      <c r="AA481" s="650">
        <f t="shared" si="350"/>
        <v>248</v>
      </c>
      <c r="AB481" s="635">
        <f t="shared" si="350"/>
        <v>248</v>
      </c>
      <c r="AC481" s="635">
        <f t="shared" si="350"/>
        <v>248</v>
      </c>
      <c r="AD481" s="635">
        <f t="shared" si="350"/>
        <v>248</v>
      </c>
      <c r="AE481" s="635">
        <f t="shared" si="350"/>
        <v>248</v>
      </c>
      <c r="AF481" s="635">
        <f t="shared" si="350"/>
        <v>248</v>
      </c>
      <c r="AG481" s="635">
        <f t="shared" si="350"/>
        <v>248</v>
      </c>
      <c r="AH481" s="635">
        <f t="shared" si="350"/>
        <v>248</v>
      </c>
      <c r="AI481" s="635">
        <f t="shared" si="350"/>
        <v>248</v>
      </c>
      <c r="AJ481" s="635">
        <f t="shared" si="350"/>
        <v>248</v>
      </c>
      <c r="AK481" s="635">
        <f t="shared" si="350"/>
        <v>248</v>
      </c>
      <c r="AL481" s="635">
        <f t="shared" si="350"/>
        <v>248</v>
      </c>
      <c r="AM481" s="635">
        <f t="shared" si="350"/>
        <v>248</v>
      </c>
      <c r="AN481" s="635">
        <f t="shared" si="350"/>
        <v>248</v>
      </c>
      <c r="AO481" s="648">
        <f t="shared" si="350"/>
        <v>248</v>
      </c>
    </row>
    <row r="482" spans="1:41" s="584" customFormat="1" ht="12.75">
      <c r="A482" s="949" t="s">
        <v>548</v>
      </c>
      <c r="B482" s="938" t="s">
        <v>549</v>
      </c>
      <c r="C482" s="925">
        <v>0</v>
      </c>
      <c r="D482" s="921">
        <f>+E482+K482-K484</f>
        <v>0</v>
      </c>
      <c r="E482" s="913">
        <f>+C482+G482-H482</f>
        <v>0</v>
      </c>
      <c r="F482" s="901">
        <f>+K482-K484</f>
        <v>0</v>
      </c>
      <c r="G482" s="901">
        <f>+SUM(L484:R484)+SUM(S484:Y484)+SUM(Z484:AF484)+SUM(AG484:AM484)+SUM(AN484:AO484)</f>
        <v>0</v>
      </c>
      <c r="H482" s="901">
        <f>+SUM(L485:R485)+SUM(S485:Y485)+SUM(Z485:AF485)+SUM(AG485:AM485)+SUM(AN485:AO485)</f>
        <v>0</v>
      </c>
      <c r="I482" s="901">
        <f t="shared" ref="I482" si="351">+H482/23</f>
        <v>0</v>
      </c>
      <c r="J482" s="636" t="s">
        <v>386</v>
      </c>
      <c r="K482" s="637">
        <v>0</v>
      </c>
      <c r="L482" s="638" t="e">
        <f>+VLOOKUP(B482,'[7]Vật tư sản xuất'!$C$4:$G$8000,5,0)</f>
        <v>#N/A</v>
      </c>
      <c r="M482" s="639"/>
      <c r="N482" s="640"/>
      <c r="O482" s="639"/>
      <c r="P482" s="639"/>
      <c r="Q482" s="639"/>
      <c r="R482" s="639"/>
      <c r="S482" s="639"/>
      <c r="T482" s="639"/>
      <c r="U482" s="639"/>
      <c r="V482" s="639"/>
      <c r="W482" s="639"/>
      <c r="X482" s="639"/>
      <c r="Y482" s="639"/>
      <c r="Z482" s="639"/>
      <c r="AA482" s="639"/>
      <c r="AB482" s="639"/>
      <c r="AC482" s="639"/>
      <c r="AD482" s="639"/>
      <c r="AE482" s="639"/>
      <c r="AF482" s="639"/>
      <c r="AG482" s="639"/>
      <c r="AH482" s="639"/>
      <c r="AI482" s="639"/>
      <c r="AJ482" s="639"/>
      <c r="AK482" s="639"/>
      <c r="AL482" s="639"/>
      <c r="AM482" s="639"/>
      <c r="AN482" s="639"/>
      <c r="AO482" s="640"/>
    </row>
    <row r="483" spans="1:41" s="584" customFormat="1" ht="12.75">
      <c r="A483" s="950"/>
      <c r="B483" s="938"/>
      <c r="C483" s="926"/>
      <c r="D483" s="922"/>
      <c r="E483" s="914"/>
      <c r="F483" s="902"/>
      <c r="G483" s="902"/>
      <c r="H483" s="902"/>
      <c r="I483" s="902"/>
      <c r="J483" s="641" t="s">
        <v>380</v>
      </c>
      <c r="K483" s="637" t="e">
        <f>+SUM(L483:R483)+SUM(S483:Y483)+SUM(Z483:AF483)+SUM(AG483:AM483)+SUM(AN483:AO483)</f>
        <v>#N/A</v>
      </c>
      <c r="L483" s="607" t="e">
        <f t="shared" ref="L483" si="352">+L482-L484</f>
        <v>#N/A</v>
      </c>
      <c r="M483" s="608" t="e">
        <f t="shared" ref="M483:AO483" si="353">+L483+M482-M484</f>
        <v>#N/A</v>
      </c>
      <c r="N483" s="608" t="e">
        <f t="shared" si="353"/>
        <v>#N/A</v>
      </c>
      <c r="O483" s="608" t="e">
        <f t="shared" si="353"/>
        <v>#N/A</v>
      </c>
      <c r="P483" s="608" t="e">
        <f t="shared" si="353"/>
        <v>#N/A</v>
      </c>
      <c r="Q483" s="608" t="e">
        <f t="shared" si="353"/>
        <v>#N/A</v>
      </c>
      <c r="R483" s="608" t="e">
        <f t="shared" si="353"/>
        <v>#N/A</v>
      </c>
      <c r="S483" s="608" t="e">
        <f t="shared" si="353"/>
        <v>#N/A</v>
      </c>
      <c r="T483" s="608" t="e">
        <f t="shared" si="353"/>
        <v>#N/A</v>
      </c>
      <c r="U483" s="608" t="e">
        <f t="shared" si="353"/>
        <v>#N/A</v>
      </c>
      <c r="V483" s="608" t="e">
        <f t="shared" si="353"/>
        <v>#N/A</v>
      </c>
      <c r="W483" s="608" t="e">
        <f t="shared" si="353"/>
        <v>#N/A</v>
      </c>
      <c r="X483" s="608" t="e">
        <f t="shared" si="353"/>
        <v>#N/A</v>
      </c>
      <c r="Y483" s="608" t="e">
        <f t="shared" si="353"/>
        <v>#N/A</v>
      </c>
      <c r="Z483" s="608" t="e">
        <f t="shared" si="353"/>
        <v>#N/A</v>
      </c>
      <c r="AA483" s="649" t="e">
        <f t="shared" si="353"/>
        <v>#N/A</v>
      </c>
      <c r="AB483" s="608" t="e">
        <f t="shared" si="353"/>
        <v>#N/A</v>
      </c>
      <c r="AC483" s="608" t="e">
        <f t="shared" si="353"/>
        <v>#N/A</v>
      </c>
      <c r="AD483" s="608" t="e">
        <f t="shared" si="353"/>
        <v>#N/A</v>
      </c>
      <c r="AE483" s="608" t="e">
        <f t="shared" si="353"/>
        <v>#N/A</v>
      </c>
      <c r="AF483" s="608" t="e">
        <f t="shared" si="353"/>
        <v>#N/A</v>
      </c>
      <c r="AG483" s="608" t="e">
        <f t="shared" si="353"/>
        <v>#N/A</v>
      </c>
      <c r="AH483" s="608" t="e">
        <f t="shared" si="353"/>
        <v>#N/A</v>
      </c>
      <c r="AI483" s="608" t="e">
        <f t="shared" si="353"/>
        <v>#N/A</v>
      </c>
      <c r="AJ483" s="608" t="e">
        <f t="shared" si="353"/>
        <v>#N/A</v>
      </c>
      <c r="AK483" s="608" t="e">
        <f t="shared" si="353"/>
        <v>#N/A</v>
      </c>
      <c r="AL483" s="608" t="e">
        <f t="shared" si="353"/>
        <v>#N/A</v>
      </c>
      <c r="AM483" s="608" t="e">
        <f t="shared" si="353"/>
        <v>#N/A</v>
      </c>
      <c r="AN483" s="608" t="e">
        <f t="shared" si="353"/>
        <v>#N/A</v>
      </c>
      <c r="AO483" s="652" t="e">
        <f t="shared" si="353"/>
        <v>#N/A</v>
      </c>
    </row>
    <row r="484" spans="1:41" s="584" customFormat="1" ht="12.75">
      <c r="A484" s="950"/>
      <c r="B484" s="938"/>
      <c r="C484" s="926"/>
      <c r="D484" s="922"/>
      <c r="E484" s="914"/>
      <c r="F484" s="902"/>
      <c r="G484" s="902"/>
      <c r="H484" s="902"/>
      <c r="I484" s="902"/>
      <c r="J484" s="641" t="s">
        <v>387</v>
      </c>
      <c r="K484" s="637">
        <f>+SUM(L484:R484)+SUM(S484:Y484)+SUM(Z484:AF484)+SUM(AG484:AM484)+SUM(AN484:AO484)</f>
        <v>0</v>
      </c>
      <c r="L484" s="607"/>
      <c r="M484" s="608"/>
      <c r="N484" s="631"/>
      <c r="O484" s="608"/>
      <c r="P484" s="608"/>
      <c r="Q484" s="608"/>
      <c r="R484" s="608"/>
      <c r="S484" s="608"/>
      <c r="T484" s="608"/>
      <c r="U484" s="608"/>
      <c r="V484" s="608"/>
      <c r="W484" s="608"/>
      <c r="X484" s="608"/>
      <c r="Y484" s="608"/>
      <c r="Z484" s="608"/>
      <c r="AA484" s="608"/>
      <c r="AB484" s="608"/>
      <c r="AC484" s="608"/>
      <c r="AD484" s="608"/>
      <c r="AE484" s="608"/>
      <c r="AF484" s="608"/>
      <c r="AG484" s="608"/>
      <c r="AH484" s="608"/>
      <c r="AI484" s="608"/>
      <c r="AJ484" s="608"/>
      <c r="AK484" s="608"/>
      <c r="AL484" s="608"/>
      <c r="AM484" s="608"/>
      <c r="AN484" s="608"/>
      <c r="AO484" s="631"/>
    </row>
    <row r="485" spans="1:41" s="584" customFormat="1" ht="12.75">
      <c r="A485" s="950"/>
      <c r="B485" s="939"/>
      <c r="C485" s="926"/>
      <c r="D485" s="923"/>
      <c r="E485" s="914"/>
      <c r="F485" s="902"/>
      <c r="G485" s="902"/>
      <c r="H485" s="902"/>
      <c r="I485" s="902"/>
      <c r="J485" s="641" t="s">
        <v>382</v>
      </c>
      <c r="K485" s="637">
        <f>+SUM(L485:R485)+SUM(S485:Y485)+SUM(Z485:AF485)+SUM(AG485:AM485)+SUM(AN485:AO485)</f>
        <v>0</v>
      </c>
      <c r="L485" s="642"/>
      <c r="M485" s="643"/>
      <c r="N485" s="644"/>
      <c r="O485" s="643"/>
      <c r="P485" s="643"/>
      <c r="Q485" s="643"/>
      <c r="R485" s="643"/>
      <c r="S485" s="643"/>
      <c r="T485" s="643"/>
      <c r="U485" s="643"/>
      <c r="V485" s="643"/>
      <c r="W485" s="643"/>
      <c r="X485" s="643"/>
      <c r="Y485" s="643"/>
      <c r="Z485" s="643"/>
      <c r="AA485" s="643"/>
      <c r="AB485" s="643"/>
      <c r="AC485" s="643"/>
      <c r="AD485" s="643"/>
      <c r="AE485" s="643"/>
      <c r="AF485" s="643"/>
      <c r="AG485" s="643"/>
      <c r="AH485" s="643"/>
      <c r="AI485" s="643"/>
      <c r="AJ485" s="643"/>
      <c r="AK485" s="643"/>
      <c r="AL485" s="643"/>
      <c r="AM485" s="643"/>
      <c r="AN485" s="643"/>
      <c r="AO485" s="644"/>
    </row>
    <row r="486" spans="1:41" s="584" customFormat="1" ht="12.75">
      <c r="A486" s="951"/>
      <c r="B486" s="939"/>
      <c r="C486" s="927"/>
      <c r="D486" s="924"/>
      <c r="E486" s="915"/>
      <c r="F486" s="903"/>
      <c r="G486" s="903"/>
      <c r="H486" s="903"/>
      <c r="I486" s="903"/>
      <c r="J486" s="645" t="s">
        <v>392</v>
      </c>
      <c r="K486" s="646">
        <f>C482+K482-K485</f>
        <v>0</v>
      </c>
      <c r="L486" s="647">
        <f>+C482+L484-L485</f>
        <v>0</v>
      </c>
      <c r="M486" s="635">
        <f t="shared" ref="M486:AO486" si="354">+L486+M484-M485</f>
        <v>0</v>
      </c>
      <c r="N486" s="648">
        <f t="shared" si="354"/>
        <v>0</v>
      </c>
      <c r="O486" s="635">
        <f t="shared" si="354"/>
        <v>0</v>
      </c>
      <c r="P486" s="635">
        <f t="shared" si="354"/>
        <v>0</v>
      </c>
      <c r="Q486" s="635">
        <f t="shared" si="354"/>
        <v>0</v>
      </c>
      <c r="R486" s="635">
        <f t="shared" si="354"/>
        <v>0</v>
      </c>
      <c r="S486" s="635">
        <f t="shared" si="354"/>
        <v>0</v>
      </c>
      <c r="T486" s="635">
        <f t="shared" si="354"/>
        <v>0</v>
      </c>
      <c r="U486" s="635">
        <f t="shared" si="354"/>
        <v>0</v>
      </c>
      <c r="V486" s="635">
        <f t="shared" si="354"/>
        <v>0</v>
      </c>
      <c r="W486" s="635">
        <f t="shared" si="354"/>
        <v>0</v>
      </c>
      <c r="X486" s="635">
        <f t="shared" si="354"/>
        <v>0</v>
      </c>
      <c r="Y486" s="635">
        <f t="shared" si="354"/>
        <v>0</v>
      </c>
      <c r="Z486" s="635">
        <f t="shared" si="354"/>
        <v>0</v>
      </c>
      <c r="AA486" s="650">
        <f t="shared" si="354"/>
        <v>0</v>
      </c>
      <c r="AB486" s="635">
        <f t="shared" si="354"/>
        <v>0</v>
      </c>
      <c r="AC486" s="635">
        <f t="shared" si="354"/>
        <v>0</v>
      </c>
      <c r="AD486" s="635">
        <f t="shared" si="354"/>
        <v>0</v>
      </c>
      <c r="AE486" s="635">
        <f t="shared" si="354"/>
        <v>0</v>
      </c>
      <c r="AF486" s="635">
        <f t="shared" si="354"/>
        <v>0</v>
      </c>
      <c r="AG486" s="635">
        <f t="shared" si="354"/>
        <v>0</v>
      </c>
      <c r="AH486" s="635">
        <f t="shared" si="354"/>
        <v>0</v>
      </c>
      <c r="AI486" s="635">
        <f t="shared" si="354"/>
        <v>0</v>
      </c>
      <c r="AJ486" s="635">
        <f t="shared" si="354"/>
        <v>0</v>
      </c>
      <c r="AK486" s="635">
        <f t="shared" si="354"/>
        <v>0</v>
      </c>
      <c r="AL486" s="635">
        <f t="shared" si="354"/>
        <v>0</v>
      </c>
      <c r="AM486" s="635">
        <f t="shared" si="354"/>
        <v>0</v>
      </c>
      <c r="AN486" s="635">
        <f t="shared" si="354"/>
        <v>0</v>
      </c>
      <c r="AO486" s="648">
        <f t="shared" si="354"/>
        <v>0</v>
      </c>
    </row>
    <row r="487" spans="1:41" s="584" customFormat="1" ht="12.75">
      <c r="A487" s="949" t="s">
        <v>550</v>
      </c>
      <c r="B487" s="938" t="s">
        <v>551</v>
      </c>
      <c r="C487" s="925">
        <v>0</v>
      </c>
      <c r="D487" s="921">
        <f>+E487+K487-K489</f>
        <v>0</v>
      </c>
      <c r="E487" s="913">
        <f>+C487+G487-H487</f>
        <v>0</v>
      </c>
      <c r="F487" s="901">
        <f>+K487-K489</f>
        <v>0</v>
      </c>
      <c r="G487" s="901">
        <f>+SUM(L489:R489)+SUM(S489:Y489)+SUM(Z489:AF489)+SUM(AG489:AM489)+SUM(AN489:AO489)</f>
        <v>0</v>
      </c>
      <c r="H487" s="901">
        <f>+SUM(L490:R490)+SUM(S490:Y490)+SUM(Z490:AF490)+SUM(AG490:AM490)+SUM(AN490:AO490)</f>
        <v>0</v>
      </c>
      <c r="I487" s="901">
        <f t="shared" ref="I487" si="355">+H487/23</f>
        <v>0</v>
      </c>
      <c r="J487" s="636" t="s">
        <v>386</v>
      </c>
      <c r="K487" s="637">
        <f t="shared" ref="K487:K510" si="356">+SUM(L487:R487)+SUM(S487:Y487)+SUM(Z487:AF487)+SUM(AG487:AM487)+SUM(AN487:AO487)</f>
        <v>0</v>
      </c>
      <c r="L487" s="638"/>
      <c r="M487" s="639"/>
      <c r="N487" s="640"/>
      <c r="O487" s="639"/>
      <c r="P487" s="639"/>
      <c r="Q487" s="639"/>
      <c r="R487" s="639"/>
      <c r="S487" s="639"/>
      <c r="T487" s="639"/>
      <c r="U487" s="639"/>
      <c r="V487" s="639"/>
      <c r="W487" s="639"/>
      <c r="X487" s="639"/>
      <c r="Y487" s="639"/>
      <c r="Z487" s="639"/>
      <c r="AA487" s="639"/>
      <c r="AB487" s="639"/>
      <c r="AC487" s="639"/>
      <c r="AD487" s="639"/>
      <c r="AE487" s="639"/>
      <c r="AF487" s="639"/>
      <c r="AG487" s="639"/>
      <c r="AH487" s="639"/>
      <c r="AI487" s="639"/>
      <c r="AJ487" s="639"/>
      <c r="AK487" s="639"/>
      <c r="AL487" s="639"/>
      <c r="AM487" s="639"/>
      <c r="AN487" s="639"/>
      <c r="AO487" s="640"/>
    </row>
    <row r="488" spans="1:41" s="584" customFormat="1" ht="12.75">
      <c r="A488" s="950"/>
      <c r="B488" s="938"/>
      <c r="C488" s="926"/>
      <c r="D488" s="922"/>
      <c r="E488" s="914"/>
      <c r="F488" s="902"/>
      <c r="G488" s="902"/>
      <c r="H488" s="902"/>
      <c r="I488" s="902"/>
      <c r="J488" s="641" t="s">
        <v>380</v>
      </c>
      <c r="K488" s="637">
        <f t="shared" si="356"/>
        <v>0</v>
      </c>
      <c r="L488" s="607">
        <f t="shared" ref="L488" si="357">+L487-L489</f>
        <v>0</v>
      </c>
      <c r="M488" s="608">
        <f t="shared" ref="M488:AO488" si="358">+L488+M487-M489</f>
        <v>0</v>
      </c>
      <c r="N488" s="608">
        <f t="shared" si="358"/>
        <v>0</v>
      </c>
      <c r="O488" s="608">
        <f t="shared" si="358"/>
        <v>0</v>
      </c>
      <c r="P488" s="608">
        <f t="shared" si="358"/>
        <v>0</v>
      </c>
      <c r="Q488" s="608">
        <f t="shared" si="358"/>
        <v>0</v>
      </c>
      <c r="R488" s="608">
        <f t="shared" si="358"/>
        <v>0</v>
      </c>
      <c r="S488" s="608">
        <f t="shared" si="358"/>
        <v>0</v>
      </c>
      <c r="T488" s="608">
        <f t="shared" si="358"/>
        <v>0</v>
      </c>
      <c r="U488" s="608">
        <f t="shared" si="358"/>
        <v>0</v>
      </c>
      <c r="V488" s="608">
        <f t="shared" si="358"/>
        <v>0</v>
      </c>
      <c r="W488" s="608">
        <f t="shared" si="358"/>
        <v>0</v>
      </c>
      <c r="X488" s="608">
        <f t="shared" si="358"/>
        <v>0</v>
      </c>
      <c r="Y488" s="608">
        <f t="shared" si="358"/>
        <v>0</v>
      </c>
      <c r="Z488" s="608">
        <f t="shared" si="358"/>
        <v>0</v>
      </c>
      <c r="AA488" s="649">
        <f t="shared" si="358"/>
        <v>0</v>
      </c>
      <c r="AB488" s="608">
        <f t="shared" si="358"/>
        <v>0</v>
      </c>
      <c r="AC488" s="608">
        <f t="shared" si="358"/>
        <v>0</v>
      </c>
      <c r="AD488" s="608">
        <f t="shared" si="358"/>
        <v>0</v>
      </c>
      <c r="AE488" s="608">
        <f t="shared" si="358"/>
        <v>0</v>
      </c>
      <c r="AF488" s="608">
        <f t="shared" si="358"/>
        <v>0</v>
      </c>
      <c r="AG488" s="608">
        <f t="shared" si="358"/>
        <v>0</v>
      </c>
      <c r="AH488" s="608">
        <f t="shared" si="358"/>
        <v>0</v>
      </c>
      <c r="AI488" s="608">
        <f t="shared" si="358"/>
        <v>0</v>
      </c>
      <c r="AJ488" s="608">
        <f t="shared" si="358"/>
        <v>0</v>
      </c>
      <c r="AK488" s="608">
        <f t="shared" si="358"/>
        <v>0</v>
      </c>
      <c r="AL488" s="608">
        <f t="shared" si="358"/>
        <v>0</v>
      </c>
      <c r="AM488" s="608">
        <f t="shared" si="358"/>
        <v>0</v>
      </c>
      <c r="AN488" s="608">
        <f t="shared" si="358"/>
        <v>0</v>
      </c>
      <c r="AO488" s="652">
        <f t="shared" si="358"/>
        <v>0</v>
      </c>
    </row>
    <row r="489" spans="1:41" s="584" customFormat="1" ht="12.75">
      <c r="A489" s="950"/>
      <c r="B489" s="938"/>
      <c r="C489" s="926"/>
      <c r="D489" s="922"/>
      <c r="E489" s="914"/>
      <c r="F489" s="902"/>
      <c r="G489" s="902"/>
      <c r="H489" s="902"/>
      <c r="I489" s="902"/>
      <c r="J489" s="641" t="s">
        <v>387</v>
      </c>
      <c r="K489" s="637">
        <f t="shared" si="356"/>
        <v>0</v>
      </c>
      <c r="L489" s="607"/>
      <c r="M489" s="608"/>
      <c r="N489" s="631"/>
      <c r="O489" s="608"/>
      <c r="P489" s="608"/>
      <c r="Q489" s="608"/>
      <c r="R489" s="608"/>
      <c r="S489" s="608"/>
      <c r="T489" s="608"/>
      <c r="U489" s="608"/>
      <c r="V489" s="608"/>
      <c r="W489" s="608"/>
      <c r="X489" s="608"/>
      <c r="Y489" s="608"/>
      <c r="Z489" s="608"/>
      <c r="AA489" s="608"/>
      <c r="AB489" s="608"/>
      <c r="AC489" s="608"/>
      <c r="AD489" s="608"/>
      <c r="AE489" s="608"/>
      <c r="AF489" s="608"/>
      <c r="AG489" s="608"/>
      <c r="AH489" s="608"/>
      <c r="AI489" s="608"/>
      <c r="AJ489" s="608"/>
      <c r="AK489" s="608"/>
      <c r="AL489" s="608"/>
      <c r="AM489" s="608"/>
      <c r="AN489" s="608"/>
      <c r="AO489" s="631"/>
    </row>
    <row r="490" spans="1:41" s="584" customFormat="1" ht="12.75">
      <c r="A490" s="950"/>
      <c r="B490" s="939"/>
      <c r="C490" s="926"/>
      <c r="D490" s="923"/>
      <c r="E490" s="914"/>
      <c r="F490" s="902"/>
      <c r="G490" s="902"/>
      <c r="H490" s="902"/>
      <c r="I490" s="902"/>
      <c r="J490" s="641" t="s">
        <v>382</v>
      </c>
      <c r="K490" s="637">
        <f t="shared" si="356"/>
        <v>0</v>
      </c>
      <c r="L490" s="642"/>
      <c r="M490" s="643"/>
      <c r="N490" s="644"/>
      <c r="O490" s="643"/>
      <c r="P490" s="643"/>
      <c r="Q490" s="643"/>
      <c r="R490" s="643"/>
      <c r="S490" s="643"/>
      <c r="T490" s="643"/>
      <c r="U490" s="643"/>
      <c r="V490" s="643"/>
      <c r="W490" s="643"/>
      <c r="X490" s="643"/>
      <c r="Y490" s="643"/>
      <c r="Z490" s="643"/>
      <c r="AA490" s="643"/>
      <c r="AB490" s="643"/>
      <c r="AC490" s="643"/>
      <c r="AD490" s="643"/>
      <c r="AE490" s="643"/>
      <c r="AF490" s="643"/>
      <c r="AG490" s="643"/>
      <c r="AH490" s="643"/>
      <c r="AI490" s="643"/>
      <c r="AJ490" s="643"/>
      <c r="AK490" s="643"/>
      <c r="AL490" s="643"/>
      <c r="AM490" s="643"/>
      <c r="AN490" s="643"/>
      <c r="AO490" s="644"/>
    </row>
    <row r="491" spans="1:41" s="584" customFormat="1" ht="12.75">
      <c r="A491" s="951"/>
      <c r="B491" s="939"/>
      <c r="C491" s="927"/>
      <c r="D491" s="924"/>
      <c r="E491" s="915"/>
      <c r="F491" s="903"/>
      <c r="G491" s="903"/>
      <c r="H491" s="903"/>
      <c r="I491" s="903"/>
      <c r="J491" s="645" t="s">
        <v>392</v>
      </c>
      <c r="K491" s="646">
        <f t="shared" si="356"/>
        <v>0</v>
      </c>
      <c r="L491" s="647">
        <f>+C487+L489-L490</f>
        <v>0</v>
      </c>
      <c r="M491" s="635">
        <f t="shared" ref="M491:AO491" si="359">+L491+M489-M490</f>
        <v>0</v>
      </c>
      <c r="N491" s="648">
        <f t="shared" si="359"/>
        <v>0</v>
      </c>
      <c r="O491" s="635">
        <f t="shared" si="359"/>
        <v>0</v>
      </c>
      <c r="P491" s="635">
        <f t="shared" si="359"/>
        <v>0</v>
      </c>
      <c r="Q491" s="635">
        <f t="shared" si="359"/>
        <v>0</v>
      </c>
      <c r="R491" s="635">
        <f t="shared" si="359"/>
        <v>0</v>
      </c>
      <c r="S491" s="635">
        <f t="shared" si="359"/>
        <v>0</v>
      </c>
      <c r="T491" s="635">
        <f t="shared" si="359"/>
        <v>0</v>
      </c>
      <c r="U491" s="635">
        <f t="shared" si="359"/>
        <v>0</v>
      </c>
      <c r="V491" s="635">
        <f t="shared" si="359"/>
        <v>0</v>
      </c>
      <c r="W491" s="635">
        <f t="shared" si="359"/>
        <v>0</v>
      </c>
      <c r="X491" s="635">
        <f t="shared" si="359"/>
        <v>0</v>
      </c>
      <c r="Y491" s="635">
        <f t="shared" si="359"/>
        <v>0</v>
      </c>
      <c r="Z491" s="635">
        <f t="shared" si="359"/>
        <v>0</v>
      </c>
      <c r="AA491" s="650">
        <f t="shared" si="359"/>
        <v>0</v>
      </c>
      <c r="AB491" s="635">
        <f t="shared" si="359"/>
        <v>0</v>
      </c>
      <c r="AC491" s="635">
        <f t="shared" si="359"/>
        <v>0</v>
      </c>
      <c r="AD491" s="635">
        <f t="shared" si="359"/>
        <v>0</v>
      </c>
      <c r="AE491" s="635">
        <f t="shared" si="359"/>
        <v>0</v>
      </c>
      <c r="AF491" s="635">
        <f t="shared" si="359"/>
        <v>0</v>
      </c>
      <c r="AG491" s="635">
        <f t="shared" si="359"/>
        <v>0</v>
      </c>
      <c r="AH491" s="635">
        <f t="shared" si="359"/>
        <v>0</v>
      </c>
      <c r="AI491" s="635">
        <f t="shared" si="359"/>
        <v>0</v>
      </c>
      <c r="AJ491" s="635">
        <f t="shared" si="359"/>
        <v>0</v>
      </c>
      <c r="AK491" s="635">
        <f t="shared" si="359"/>
        <v>0</v>
      </c>
      <c r="AL491" s="635">
        <f t="shared" si="359"/>
        <v>0</v>
      </c>
      <c r="AM491" s="635">
        <f t="shared" si="359"/>
        <v>0</v>
      </c>
      <c r="AN491" s="635">
        <f t="shared" si="359"/>
        <v>0</v>
      </c>
      <c r="AO491" s="648">
        <f t="shared" si="359"/>
        <v>0</v>
      </c>
    </row>
    <row r="492" spans="1:41" s="584" customFormat="1" ht="12.75">
      <c r="A492" s="949" t="s">
        <v>552</v>
      </c>
      <c r="B492" s="938" t="s">
        <v>553</v>
      </c>
      <c r="C492" s="925">
        <v>1</v>
      </c>
      <c r="D492" s="921">
        <f>+E492+K492-K494</f>
        <v>1</v>
      </c>
      <c r="E492" s="913">
        <f>+C492+G492-H492</f>
        <v>1</v>
      </c>
      <c r="F492" s="901">
        <f>+K492-K494</f>
        <v>0</v>
      </c>
      <c r="G492" s="901">
        <f>+SUM(L494:R494)+SUM(S494:Y494)+SUM(Z494:AF494)+SUM(AG494:AM494)+SUM(AN494:AO494)</f>
        <v>0</v>
      </c>
      <c r="H492" s="901">
        <f>+SUM(L495:R495)+SUM(S495:Y495)+SUM(Z495:AF495)+SUM(AG495:AM495)+SUM(AN495:AO495)</f>
        <v>0</v>
      </c>
      <c r="I492" s="901">
        <f t="shared" ref="I492" si="360">+H492/23</f>
        <v>0</v>
      </c>
      <c r="J492" s="636" t="s">
        <v>386</v>
      </c>
      <c r="K492" s="637">
        <f t="shared" si="356"/>
        <v>0</v>
      </c>
      <c r="L492" s="638"/>
      <c r="M492" s="639"/>
      <c r="N492" s="640"/>
      <c r="O492" s="639"/>
      <c r="P492" s="639"/>
      <c r="Q492" s="639"/>
      <c r="R492" s="639"/>
      <c r="S492" s="639"/>
      <c r="T492" s="639"/>
      <c r="U492" s="639"/>
      <c r="V492" s="639"/>
      <c r="W492" s="639"/>
      <c r="X492" s="639"/>
      <c r="Y492" s="639"/>
      <c r="Z492" s="639"/>
      <c r="AA492" s="639"/>
      <c r="AB492" s="639"/>
      <c r="AC492" s="639"/>
      <c r="AD492" s="639"/>
      <c r="AE492" s="639"/>
      <c r="AF492" s="639"/>
      <c r="AG492" s="639"/>
      <c r="AH492" s="639"/>
      <c r="AI492" s="639"/>
      <c r="AJ492" s="639"/>
      <c r="AK492" s="639"/>
      <c r="AL492" s="639"/>
      <c r="AM492" s="639"/>
      <c r="AN492" s="639"/>
      <c r="AO492" s="640"/>
    </row>
    <row r="493" spans="1:41" s="584" customFormat="1" ht="12.75">
      <c r="A493" s="950"/>
      <c r="B493" s="938"/>
      <c r="C493" s="926"/>
      <c r="D493" s="922"/>
      <c r="E493" s="914"/>
      <c r="F493" s="902"/>
      <c r="G493" s="902"/>
      <c r="H493" s="902"/>
      <c r="I493" s="902"/>
      <c r="J493" s="641" t="s">
        <v>380</v>
      </c>
      <c r="K493" s="637">
        <f t="shared" si="356"/>
        <v>0</v>
      </c>
      <c r="L493" s="607">
        <f t="shared" ref="L493" si="361">+L492-L494</f>
        <v>0</v>
      </c>
      <c r="M493" s="608">
        <f t="shared" ref="M493:AO493" si="362">+L493+M492-M494</f>
        <v>0</v>
      </c>
      <c r="N493" s="608">
        <f t="shared" si="362"/>
        <v>0</v>
      </c>
      <c r="O493" s="608">
        <f t="shared" si="362"/>
        <v>0</v>
      </c>
      <c r="P493" s="608">
        <f t="shared" si="362"/>
        <v>0</v>
      </c>
      <c r="Q493" s="608">
        <f t="shared" si="362"/>
        <v>0</v>
      </c>
      <c r="R493" s="608">
        <f t="shared" si="362"/>
        <v>0</v>
      </c>
      <c r="S493" s="608">
        <f t="shared" si="362"/>
        <v>0</v>
      </c>
      <c r="T493" s="608">
        <f t="shared" si="362"/>
        <v>0</v>
      </c>
      <c r="U493" s="608">
        <f t="shared" si="362"/>
        <v>0</v>
      </c>
      <c r="V493" s="608">
        <f t="shared" si="362"/>
        <v>0</v>
      </c>
      <c r="W493" s="608">
        <f t="shared" si="362"/>
        <v>0</v>
      </c>
      <c r="X493" s="608">
        <f t="shared" si="362"/>
        <v>0</v>
      </c>
      <c r="Y493" s="608">
        <f t="shared" si="362"/>
        <v>0</v>
      </c>
      <c r="Z493" s="608">
        <f t="shared" si="362"/>
        <v>0</v>
      </c>
      <c r="AA493" s="649">
        <f t="shared" si="362"/>
        <v>0</v>
      </c>
      <c r="AB493" s="608">
        <f t="shared" si="362"/>
        <v>0</v>
      </c>
      <c r="AC493" s="608">
        <f t="shared" si="362"/>
        <v>0</v>
      </c>
      <c r="AD493" s="608">
        <f t="shared" si="362"/>
        <v>0</v>
      </c>
      <c r="AE493" s="608">
        <f t="shared" si="362"/>
        <v>0</v>
      </c>
      <c r="AF493" s="608">
        <f t="shared" si="362"/>
        <v>0</v>
      </c>
      <c r="AG493" s="608">
        <f t="shared" si="362"/>
        <v>0</v>
      </c>
      <c r="AH493" s="608">
        <f t="shared" si="362"/>
        <v>0</v>
      </c>
      <c r="AI493" s="608">
        <f t="shared" si="362"/>
        <v>0</v>
      </c>
      <c r="AJ493" s="608">
        <f t="shared" si="362"/>
        <v>0</v>
      </c>
      <c r="AK493" s="608">
        <f t="shared" si="362"/>
        <v>0</v>
      </c>
      <c r="AL493" s="608">
        <f t="shared" si="362"/>
        <v>0</v>
      </c>
      <c r="AM493" s="608">
        <f t="shared" si="362"/>
        <v>0</v>
      </c>
      <c r="AN493" s="608">
        <f t="shared" si="362"/>
        <v>0</v>
      </c>
      <c r="AO493" s="652">
        <f t="shared" si="362"/>
        <v>0</v>
      </c>
    </row>
    <row r="494" spans="1:41" s="584" customFormat="1" ht="12.75">
      <c r="A494" s="950"/>
      <c r="B494" s="938"/>
      <c r="C494" s="926"/>
      <c r="D494" s="922"/>
      <c r="E494" s="914"/>
      <c r="F494" s="902"/>
      <c r="G494" s="902"/>
      <c r="H494" s="902"/>
      <c r="I494" s="902"/>
      <c r="J494" s="641" t="s">
        <v>387</v>
      </c>
      <c r="K494" s="637">
        <f t="shared" si="356"/>
        <v>0</v>
      </c>
      <c r="L494" s="607"/>
      <c r="M494" s="608"/>
      <c r="N494" s="631"/>
      <c r="O494" s="608"/>
      <c r="P494" s="608"/>
      <c r="Q494" s="608"/>
      <c r="R494" s="608"/>
      <c r="S494" s="608"/>
      <c r="T494" s="608"/>
      <c r="U494" s="608"/>
      <c r="V494" s="608"/>
      <c r="W494" s="608"/>
      <c r="X494" s="608"/>
      <c r="Y494" s="608"/>
      <c r="Z494" s="608"/>
      <c r="AA494" s="608"/>
      <c r="AB494" s="608"/>
      <c r="AC494" s="608"/>
      <c r="AD494" s="608"/>
      <c r="AE494" s="608"/>
      <c r="AF494" s="608"/>
      <c r="AG494" s="608"/>
      <c r="AH494" s="608"/>
      <c r="AI494" s="608"/>
      <c r="AJ494" s="608"/>
      <c r="AK494" s="608"/>
      <c r="AL494" s="608"/>
      <c r="AM494" s="608"/>
      <c r="AN494" s="608"/>
      <c r="AO494" s="631"/>
    </row>
    <row r="495" spans="1:41" s="584" customFormat="1" ht="12.75">
      <c r="A495" s="950"/>
      <c r="B495" s="939"/>
      <c r="C495" s="926"/>
      <c r="D495" s="923"/>
      <c r="E495" s="914"/>
      <c r="F495" s="902"/>
      <c r="G495" s="902"/>
      <c r="H495" s="902"/>
      <c r="I495" s="902"/>
      <c r="J495" s="641" t="s">
        <v>382</v>
      </c>
      <c r="K495" s="637">
        <f t="shared" si="356"/>
        <v>0</v>
      </c>
      <c r="L495" s="642"/>
      <c r="M495" s="643"/>
      <c r="N495" s="644"/>
      <c r="O495" s="643"/>
      <c r="P495" s="643"/>
      <c r="Q495" s="643"/>
      <c r="R495" s="643"/>
      <c r="S495" s="643"/>
      <c r="T495" s="643"/>
      <c r="U495" s="643"/>
      <c r="V495" s="643"/>
      <c r="W495" s="643"/>
      <c r="X495" s="643"/>
      <c r="Y495" s="643"/>
      <c r="Z495" s="643"/>
      <c r="AA495" s="643"/>
      <c r="AB495" s="643"/>
      <c r="AC495" s="643"/>
      <c r="AD495" s="643"/>
      <c r="AE495" s="643"/>
      <c r="AF495" s="643"/>
      <c r="AG495" s="643"/>
      <c r="AH495" s="643"/>
      <c r="AI495" s="643"/>
      <c r="AJ495" s="643"/>
      <c r="AK495" s="643"/>
      <c r="AL495" s="643"/>
      <c r="AM495" s="643"/>
      <c r="AN495" s="643"/>
      <c r="AO495" s="644"/>
    </row>
    <row r="496" spans="1:41" s="584" customFormat="1" ht="12.75">
      <c r="A496" s="951"/>
      <c r="B496" s="939"/>
      <c r="C496" s="927"/>
      <c r="D496" s="924"/>
      <c r="E496" s="915"/>
      <c r="F496" s="903"/>
      <c r="G496" s="903"/>
      <c r="H496" s="903"/>
      <c r="I496" s="903"/>
      <c r="J496" s="645" t="s">
        <v>392</v>
      </c>
      <c r="K496" s="646">
        <f t="shared" si="356"/>
        <v>30</v>
      </c>
      <c r="L496" s="647">
        <f>+C492+L494-L495</f>
        <v>1</v>
      </c>
      <c r="M496" s="635">
        <f t="shared" ref="M496:AO496" si="363">+L496+M494-M495</f>
        <v>1</v>
      </c>
      <c r="N496" s="648">
        <f t="shared" si="363"/>
        <v>1</v>
      </c>
      <c r="O496" s="635">
        <f t="shared" si="363"/>
        <v>1</v>
      </c>
      <c r="P496" s="635">
        <f t="shared" si="363"/>
        <v>1</v>
      </c>
      <c r="Q496" s="635">
        <f t="shared" si="363"/>
        <v>1</v>
      </c>
      <c r="R496" s="635">
        <f t="shared" si="363"/>
        <v>1</v>
      </c>
      <c r="S496" s="635">
        <f t="shared" si="363"/>
        <v>1</v>
      </c>
      <c r="T496" s="635">
        <f t="shared" si="363"/>
        <v>1</v>
      </c>
      <c r="U496" s="635">
        <f t="shared" si="363"/>
        <v>1</v>
      </c>
      <c r="V496" s="635">
        <f t="shared" si="363"/>
        <v>1</v>
      </c>
      <c r="W496" s="635">
        <f t="shared" si="363"/>
        <v>1</v>
      </c>
      <c r="X496" s="635">
        <f t="shared" si="363"/>
        <v>1</v>
      </c>
      <c r="Y496" s="635">
        <f t="shared" si="363"/>
        <v>1</v>
      </c>
      <c r="Z496" s="635">
        <f t="shared" si="363"/>
        <v>1</v>
      </c>
      <c r="AA496" s="650">
        <f t="shared" si="363"/>
        <v>1</v>
      </c>
      <c r="AB496" s="635">
        <f t="shared" si="363"/>
        <v>1</v>
      </c>
      <c r="AC496" s="635">
        <f t="shared" si="363"/>
        <v>1</v>
      </c>
      <c r="AD496" s="635">
        <f t="shared" si="363"/>
        <v>1</v>
      </c>
      <c r="AE496" s="635">
        <f t="shared" si="363"/>
        <v>1</v>
      </c>
      <c r="AF496" s="635">
        <f t="shared" si="363"/>
        <v>1</v>
      </c>
      <c r="AG496" s="635">
        <f t="shared" si="363"/>
        <v>1</v>
      </c>
      <c r="AH496" s="635">
        <f t="shared" si="363"/>
        <v>1</v>
      </c>
      <c r="AI496" s="635">
        <f t="shared" si="363"/>
        <v>1</v>
      </c>
      <c r="AJ496" s="635">
        <f t="shared" si="363"/>
        <v>1</v>
      </c>
      <c r="AK496" s="635">
        <f t="shared" si="363"/>
        <v>1</v>
      </c>
      <c r="AL496" s="635">
        <f t="shared" si="363"/>
        <v>1</v>
      </c>
      <c r="AM496" s="635">
        <f t="shared" si="363"/>
        <v>1</v>
      </c>
      <c r="AN496" s="635">
        <f t="shared" si="363"/>
        <v>1</v>
      </c>
      <c r="AO496" s="648">
        <f t="shared" si="363"/>
        <v>1</v>
      </c>
    </row>
    <row r="497" spans="1:41" s="584" customFormat="1" ht="12.75">
      <c r="A497" s="949" t="s">
        <v>554</v>
      </c>
      <c r="B497" s="938" t="s">
        <v>555</v>
      </c>
      <c r="C497" s="925">
        <v>74</v>
      </c>
      <c r="D497" s="921">
        <f>+E497+K497-K499</f>
        <v>69</v>
      </c>
      <c r="E497" s="913">
        <f>+C497+G497-H497</f>
        <v>69</v>
      </c>
      <c r="F497" s="901">
        <f>+K497-K499</f>
        <v>0</v>
      </c>
      <c r="G497" s="901">
        <f>+SUM(L499:R499)+SUM(S499:Y499)+SUM(Z499:AF499)+SUM(AG499:AM499)+SUM(AN499:AO499)</f>
        <v>0</v>
      </c>
      <c r="H497" s="901">
        <f>+SUM(L500:R500)+SUM(S500:Y500)+SUM(Z500:AF500)+SUM(AG500:AM500)+SUM(AN500:AO500)</f>
        <v>5</v>
      </c>
      <c r="I497" s="901">
        <f t="shared" ref="I497" si="364">+H497/23</f>
        <v>0.21739130434782608</v>
      </c>
      <c r="J497" s="636" t="s">
        <v>386</v>
      </c>
      <c r="K497" s="637">
        <f t="shared" si="356"/>
        <v>0</v>
      </c>
      <c r="L497" s="638"/>
      <c r="M497" s="639"/>
      <c r="N497" s="640"/>
      <c r="O497" s="639"/>
      <c r="P497" s="639"/>
      <c r="Q497" s="639"/>
      <c r="R497" s="639"/>
      <c r="S497" s="639"/>
      <c r="T497" s="639"/>
      <c r="U497" s="639"/>
      <c r="V497" s="639"/>
      <c r="W497" s="639"/>
      <c r="X497" s="639"/>
      <c r="Y497" s="639"/>
      <c r="Z497" s="639"/>
      <c r="AA497" s="639"/>
      <c r="AB497" s="639"/>
      <c r="AC497" s="639"/>
      <c r="AD497" s="639"/>
      <c r="AE497" s="639"/>
      <c r="AF497" s="639"/>
      <c r="AG497" s="639"/>
      <c r="AH497" s="639"/>
      <c r="AI497" s="639"/>
      <c r="AJ497" s="639"/>
      <c r="AK497" s="639"/>
      <c r="AL497" s="639"/>
      <c r="AM497" s="639"/>
      <c r="AN497" s="639"/>
      <c r="AO497" s="640"/>
    </row>
    <row r="498" spans="1:41" s="584" customFormat="1" ht="12.75">
      <c r="A498" s="950"/>
      <c r="B498" s="938"/>
      <c r="C498" s="926"/>
      <c r="D498" s="922"/>
      <c r="E498" s="914"/>
      <c r="F498" s="902"/>
      <c r="G498" s="902"/>
      <c r="H498" s="902"/>
      <c r="I498" s="902"/>
      <c r="J498" s="641" t="s">
        <v>380</v>
      </c>
      <c r="K498" s="637">
        <f t="shared" si="356"/>
        <v>0</v>
      </c>
      <c r="L498" s="607">
        <f t="shared" ref="L498" si="365">+L497-L499</f>
        <v>0</v>
      </c>
      <c r="M498" s="608">
        <f t="shared" ref="M498:AO498" si="366">+L498+M497-M499</f>
        <v>0</v>
      </c>
      <c r="N498" s="608">
        <f t="shared" si="366"/>
        <v>0</v>
      </c>
      <c r="O498" s="608">
        <f t="shared" si="366"/>
        <v>0</v>
      </c>
      <c r="P498" s="608">
        <f t="shared" si="366"/>
        <v>0</v>
      </c>
      <c r="Q498" s="608">
        <f t="shared" si="366"/>
        <v>0</v>
      </c>
      <c r="R498" s="608">
        <f t="shared" si="366"/>
        <v>0</v>
      </c>
      <c r="S498" s="608">
        <f t="shared" si="366"/>
        <v>0</v>
      </c>
      <c r="T498" s="608">
        <f t="shared" si="366"/>
        <v>0</v>
      </c>
      <c r="U498" s="608">
        <f t="shared" si="366"/>
        <v>0</v>
      </c>
      <c r="V498" s="608">
        <f t="shared" si="366"/>
        <v>0</v>
      </c>
      <c r="W498" s="608">
        <f t="shared" si="366"/>
        <v>0</v>
      </c>
      <c r="X498" s="608">
        <f t="shared" si="366"/>
        <v>0</v>
      </c>
      <c r="Y498" s="608">
        <f t="shared" si="366"/>
        <v>0</v>
      </c>
      <c r="Z498" s="608">
        <f t="shared" si="366"/>
        <v>0</v>
      </c>
      <c r="AA498" s="649">
        <f t="shared" si="366"/>
        <v>0</v>
      </c>
      <c r="AB498" s="608">
        <f t="shared" si="366"/>
        <v>0</v>
      </c>
      <c r="AC498" s="608">
        <f t="shared" si="366"/>
        <v>0</v>
      </c>
      <c r="AD498" s="608">
        <f t="shared" si="366"/>
        <v>0</v>
      </c>
      <c r="AE498" s="608">
        <f t="shared" si="366"/>
        <v>0</v>
      </c>
      <c r="AF498" s="608">
        <f t="shared" si="366"/>
        <v>0</v>
      </c>
      <c r="AG498" s="608">
        <f t="shared" si="366"/>
        <v>0</v>
      </c>
      <c r="AH498" s="608">
        <f t="shared" si="366"/>
        <v>0</v>
      </c>
      <c r="AI498" s="608">
        <f t="shared" si="366"/>
        <v>0</v>
      </c>
      <c r="AJ498" s="608">
        <f t="shared" si="366"/>
        <v>0</v>
      </c>
      <c r="AK498" s="608">
        <f t="shared" si="366"/>
        <v>0</v>
      </c>
      <c r="AL498" s="608">
        <f t="shared" si="366"/>
        <v>0</v>
      </c>
      <c r="AM498" s="608">
        <f t="shared" si="366"/>
        <v>0</v>
      </c>
      <c r="AN498" s="608">
        <f t="shared" si="366"/>
        <v>0</v>
      </c>
      <c r="AO498" s="652">
        <f t="shared" si="366"/>
        <v>0</v>
      </c>
    </row>
    <row r="499" spans="1:41" s="584" customFormat="1" ht="12.75">
      <c r="A499" s="950"/>
      <c r="B499" s="938"/>
      <c r="C499" s="926"/>
      <c r="D499" s="922"/>
      <c r="E499" s="914"/>
      <c r="F499" s="902"/>
      <c r="G499" s="902"/>
      <c r="H499" s="902"/>
      <c r="I499" s="902"/>
      <c r="J499" s="641" t="s">
        <v>387</v>
      </c>
      <c r="K499" s="637">
        <f t="shared" si="356"/>
        <v>0</v>
      </c>
      <c r="L499" s="607"/>
      <c r="M499" s="608"/>
      <c r="N499" s="631"/>
      <c r="O499" s="608"/>
      <c r="P499" s="608"/>
      <c r="Q499" s="608"/>
      <c r="R499" s="608"/>
      <c r="S499" s="608"/>
      <c r="T499" s="608"/>
      <c r="U499" s="608"/>
      <c r="V499" s="608"/>
      <c r="W499" s="608"/>
      <c r="X499" s="608"/>
      <c r="Y499" s="608"/>
      <c r="Z499" s="608"/>
      <c r="AA499" s="608"/>
      <c r="AB499" s="608"/>
      <c r="AC499" s="608"/>
      <c r="AD499" s="608"/>
      <c r="AE499" s="608"/>
      <c r="AF499" s="608"/>
      <c r="AG499" s="608"/>
      <c r="AH499" s="608"/>
      <c r="AI499" s="608"/>
      <c r="AJ499" s="608"/>
      <c r="AK499" s="608"/>
      <c r="AL499" s="608"/>
      <c r="AM499" s="608"/>
      <c r="AN499" s="608"/>
      <c r="AO499" s="631"/>
    </row>
    <row r="500" spans="1:41" s="584" customFormat="1" ht="12.75">
      <c r="A500" s="950"/>
      <c r="B500" s="939"/>
      <c r="C500" s="926"/>
      <c r="D500" s="923"/>
      <c r="E500" s="914"/>
      <c r="F500" s="902"/>
      <c r="G500" s="902"/>
      <c r="H500" s="902"/>
      <c r="I500" s="902"/>
      <c r="J500" s="641" t="s">
        <v>382</v>
      </c>
      <c r="K500" s="637">
        <f t="shared" si="356"/>
        <v>5</v>
      </c>
      <c r="L500" s="642"/>
      <c r="M500" s="643"/>
      <c r="N500" s="644">
        <v>5</v>
      </c>
      <c r="O500" s="643"/>
      <c r="P500" s="643"/>
      <c r="Q500" s="643"/>
      <c r="R500" s="643"/>
      <c r="S500" s="643"/>
      <c r="T500" s="643"/>
      <c r="U500" s="643"/>
      <c r="V500" s="643"/>
      <c r="W500" s="643"/>
      <c r="X500" s="643"/>
      <c r="Y500" s="643"/>
      <c r="Z500" s="643"/>
      <c r="AA500" s="643"/>
      <c r="AB500" s="643"/>
      <c r="AC500" s="643"/>
      <c r="AD500" s="643"/>
      <c r="AE500" s="643"/>
      <c r="AF500" s="643"/>
      <c r="AG500" s="643"/>
      <c r="AH500" s="643"/>
      <c r="AI500" s="643"/>
      <c r="AJ500" s="643"/>
      <c r="AK500" s="643"/>
      <c r="AL500" s="643"/>
      <c r="AM500" s="643"/>
      <c r="AN500" s="643"/>
      <c r="AO500" s="644"/>
    </row>
    <row r="501" spans="1:41" s="584" customFormat="1" ht="12.75">
      <c r="A501" s="951"/>
      <c r="B501" s="939"/>
      <c r="C501" s="927"/>
      <c r="D501" s="924"/>
      <c r="E501" s="915"/>
      <c r="F501" s="903"/>
      <c r="G501" s="903"/>
      <c r="H501" s="903"/>
      <c r="I501" s="903"/>
      <c r="J501" s="645" t="s">
        <v>392</v>
      </c>
      <c r="K501" s="646">
        <f t="shared" si="356"/>
        <v>2080</v>
      </c>
      <c r="L501" s="647">
        <f>+C497+L499-L500</f>
        <v>74</v>
      </c>
      <c r="M501" s="635">
        <f t="shared" ref="M501:W501" si="367">+L501+M499-M500</f>
        <v>74</v>
      </c>
      <c r="N501" s="648">
        <f t="shared" si="367"/>
        <v>69</v>
      </c>
      <c r="O501" s="635">
        <f t="shared" si="367"/>
        <v>69</v>
      </c>
      <c r="P501" s="635">
        <f t="shared" si="367"/>
        <v>69</v>
      </c>
      <c r="Q501" s="635">
        <f t="shared" si="367"/>
        <v>69</v>
      </c>
      <c r="R501" s="635">
        <f t="shared" si="367"/>
        <v>69</v>
      </c>
      <c r="S501" s="635">
        <f t="shared" si="367"/>
        <v>69</v>
      </c>
      <c r="T501" s="635">
        <f t="shared" si="367"/>
        <v>69</v>
      </c>
      <c r="U501" s="635">
        <f t="shared" si="367"/>
        <v>69</v>
      </c>
      <c r="V501" s="635">
        <f t="shared" si="367"/>
        <v>69</v>
      </c>
      <c r="W501" s="635">
        <f t="shared" si="367"/>
        <v>69</v>
      </c>
      <c r="X501" s="635">
        <f t="shared" ref="X501:AO501" si="368">+W501+X499-X500</f>
        <v>69</v>
      </c>
      <c r="Y501" s="635">
        <f t="shared" si="368"/>
        <v>69</v>
      </c>
      <c r="Z501" s="635">
        <f t="shared" si="368"/>
        <v>69</v>
      </c>
      <c r="AA501" s="650">
        <f t="shared" si="368"/>
        <v>69</v>
      </c>
      <c r="AB501" s="635">
        <f t="shared" si="368"/>
        <v>69</v>
      </c>
      <c r="AC501" s="635">
        <f t="shared" si="368"/>
        <v>69</v>
      </c>
      <c r="AD501" s="635">
        <f t="shared" si="368"/>
        <v>69</v>
      </c>
      <c r="AE501" s="635">
        <f t="shared" si="368"/>
        <v>69</v>
      </c>
      <c r="AF501" s="635">
        <f t="shared" si="368"/>
        <v>69</v>
      </c>
      <c r="AG501" s="635">
        <f t="shared" si="368"/>
        <v>69</v>
      </c>
      <c r="AH501" s="635">
        <f t="shared" si="368"/>
        <v>69</v>
      </c>
      <c r="AI501" s="635">
        <f t="shared" si="368"/>
        <v>69</v>
      </c>
      <c r="AJ501" s="635">
        <f t="shared" si="368"/>
        <v>69</v>
      </c>
      <c r="AK501" s="635">
        <f t="shared" si="368"/>
        <v>69</v>
      </c>
      <c r="AL501" s="635">
        <f t="shared" si="368"/>
        <v>69</v>
      </c>
      <c r="AM501" s="635">
        <f t="shared" si="368"/>
        <v>69</v>
      </c>
      <c r="AN501" s="635">
        <f t="shared" si="368"/>
        <v>69</v>
      </c>
      <c r="AO501" s="648">
        <f t="shared" si="368"/>
        <v>69</v>
      </c>
    </row>
    <row r="502" spans="1:41" s="584" customFormat="1" ht="12.75">
      <c r="A502" s="949" t="s">
        <v>556</v>
      </c>
      <c r="B502" s="938" t="s">
        <v>557</v>
      </c>
      <c r="C502" s="925">
        <v>2</v>
      </c>
      <c r="D502" s="921">
        <f>+E502+K502-K504</f>
        <v>1</v>
      </c>
      <c r="E502" s="913">
        <f>+C502+G502-H502</f>
        <v>1</v>
      </c>
      <c r="F502" s="901">
        <f>+K502-K504</f>
        <v>0</v>
      </c>
      <c r="G502" s="901">
        <f>+SUM(L504:R504)+SUM(S504:Y504)+SUM(Z504:AF504)+SUM(AG504:AM504)+SUM(AN504:AO504)</f>
        <v>0</v>
      </c>
      <c r="H502" s="901">
        <f>+SUM(L505:R505)+SUM(S505:Y505)+SUM(Z505:AF505)+SUM(AG505:AM505)+SUM(AN505:AO505)</f>
        <v>1</v>
      </c>
      <c r="I502" s="901">
        <f t="shared" ref="I502" si="369">+H502/23</f>
        <v>4.3478260869565216E-2</v>
      </c>
      <c r="J502" s="636" t="s">
        <v>386</v>
      </c>
      <c r="K502" s="637">
        <f t="shared" si="356"/>
        <v>0</v>
      </c>
      <c r="L502" s="638"/>
      <c r="M502" s="639"/>
      <c r="N502" s="640"/>
      <c r="O502" s="639"/>
      <c r="P502" s="639"/>
      <c r="Q502" s="639"/>
      <c r="R502" s="639"/>
      <c r="S502" s="639"/>
      <c r="T502" s="639"/>
      <c r="U502" s="639"/>
      <c r="V502" s="639"/>
      <c r="W502" s="639"/>
      <c r="X502" s="639"/>
      <c r="Y502" s="639"/>
      <c r="Z502" s="639"/>
      <c r="AA502" s="639"/>
      <c r="AB502" s="639"/>
      <c r="AC502" s="639"/>
      <c r="AD502" s="639"/>
      <c r="AE502" s="639"/>
      <c r="AF502" s="639"/>
      <c r="AG502" s="639"/>
      <c r="AH502" s="639"/>
      <c r="AI502" s="639"/>
      <c r="AJ502" s="639"/>
      <c r="AK502" s="639"/>
      <c r="AL502" s="639"/>
      <c r="AM502" s="639"/>
      <c r="AN502" s="639"/>
      <c r="AO502" s="640"/>
    </row>
    <row r="503" spans="1:41" s="584" customFormat="1" ht="12.75">
      <c r="A503" s="950"/>
      <c r="B503" s="938"/>
      <c r="C503" s="926"/>
      <c r="D503" s="922"/>
      <c r="E503" s="914"/>
      <c r="F503" s="902"/>
      <c r="G503" s="902"/>
      <c r="H503" s="902"/>
      <c r="I503" s="902"/>
      <c r="J503" s="641" t="s">
        <v>380</v>
      </c>
      <c r="K503" s="637">
        <f t="shared" si="356"/>
        <v>0</v>
      </c>
      <c r="L503" s="607">
        <f t="shared" ref="L503" si="370">+L502-L504</f>
        <v>0</v>
      </c>
      <c r="M503" s="608">
        <f t="shared" ref="M503:AO503" si="371">+L503+M502-M504</f>
        <v>0</v>
      </c>
      <c r="N503" s="608">
        <f t="shared" si="371"/>
        <v>0</v>
      </c>
      <c r="O503" s="608">
        <f t="shared" si="371"/>
        <v>0</v>
      </c>
      <c r="P503" s="608">
        <f t="shared" si="371"/>
        <v>0</v>
      </c>
      <c r="Q503" s="608">
        <f t="shared" si="371"/>
        <v>0</v>
      </c>
      <c r="R503" s="608">
        <f t="shared" si="371"/>
        <v>0</v>
      </c>
      <c r="S503" s="608">
        <f t="shared" si="371"/>
        <v>0</v>
      </c>
      <c r="T503" s="608">
        <f t="shared" si="371"/>
        <v>0</v>
      </c>
      <c r="U503" s="608">
        <f t="shared" si="371"/>
        <v>0</v>
      </c>
      <c r="V503" s="608">
        <f t="shared" si="371"/>
        <v>0</v>
      </c>
      <c r="W503" s="608">
        <f t="shared" si="371"/>
        <v>0</v>
      </c>
      <c r="X503" s="608">
        <f t="shared" si="371"/>
        <v>0</v>
      </c>
      <c r="Y503" s="608">
        <f t="shared" si="371"/>
        <v>0</v>
      </c>
      <c r="Z503" s="608">
        <f t="shared" si="371"/>
        <v>0</v>
      </c>
      <c r="AA503" s="649">
        <f t="shared" si="371"/>
        <v>0</v>
      </c>
      <c r="AB503" s="608">
        <f t="shared" si="371"/>
        <v>0</v>
      </c>
      <c r="AC503" s="608">
        <f t="shared" si="371"/>
        <v>0</v>
      </c>
      <c r="AD503" s="608">
        <f t="shared" si="371"/>
        <v>0</v>
      </c>
      <c r="AE503" s="608">
        <f t="shared" si="371"/>
        <v>0</v>
      </c>
      <c r="AF503" s="608">
        <f t="shared" si="371"/>
        <v>0</v>
      </c>
      <c r="AG503" s="608">
        <f t="shared" si="371"/>
        <v>0</v>
      </c>
      <c r="AH503" s="608">
        <f t="shared" si="371"/>
        <v>0</v>
      </c>
      <c r="AI503" s="608">
        <f t="shared" si="371"/>
        <v>0</v>
      </c>
      <c r="AJ503" s="608">
        <f t="shared" si="371"/>
        <v>0</v>
      </c>
      <c r="AK503" s="608">
        <f t="shared" si="371"/>
        <v>0</v>
      </c>
      <c r="AL503" s="608">
        <f t="shared" si="371"/>
        <v>0</v>
      </c>
      <c r="AM503" s="608">
        <f t="shared" si="371"/>
        <v>0</v>
      </c>
      <c r="AN503" s="608">
        <f t="shared" si="371"/>
        <v>0</v>
      </c>
      <c r="AO503" s="652">
        <f t="shared" si="371"/>
        <v>0</v>
      </c>
    </row>
    <row r="504" spans="1:41" s="584" customFormat="1" ht="12.75">
      <c r="A504" s="950"/>
      <c r="B504" s="938"/>
      <c r="C504" s="926"/>
      <c r="D504" s="922"/>
      <c r="E504" s="914"/>
      <c r="F504" s="902"/>
      <c r="G504" s="902"/>
      <c r="H504" s="902"/>
      <c r="I504" s="902"/>
      <c r="J504" s="641" t="s">
        <v>387</v>
      </c>
      <c r="K504" s="637">
        <f t="shared" si="356"/>
        <v>0</v>
      </c>
      <c r="L504" s="607"/>
      <c r="M504" s="608"/>
      <c r="N504" s="631"/>
      <c r="O504" s="608"/>
      <c r="P504" s="608"/>
      <c r="Q504" s="608"/>
      <c r="R504" s="608"/>
      <c r="S504" s="608"/>
      <c r="T504" s="608"/>
      <c r="U504" s="608"/>
      <c r="V504" s="608"/>
      <c r="W504" s="608"/>
      <c r="X504" s="608"/>
      <c r="Y504" s="608"/>
      <c r="Z504" s="608"/>
      <c r="AA504" s="608"/>
      <c r="AB504" s="608"/>
      <c r="AC504" s="608"/>
      <c r="AD504" s="608"/>
      <c r="AE504" s="608"/>
      <c r="AF504" s="608"/>
      <c r="AG504" s="608"/>
      <c r="AH504" s="608"/>
      <c r="AI504" s="608"/>
      <c r="AJ504" s="608"/>
      <c r="AK504" s="608"/>
      <c r="AL504" s="608"/>
      <c r="AM504" s="608"/>
      <c r="AN504" s="608"/>
      <c r="AO504" s="631"/>
    </row>
    <row r="505" spans="1:41" s="584" customFormat="1" ht="12.75">
      <c r="A505" s="950"/>
      <c r="B505" s="939"/>
      <c r="C505" s="926"/>
      <c r="D505" s="923"/>
      <c r="E505" s="914"/>
      <c r="F505" s="902"/>
      <c r="G505" s="902"/>
      <c r="H505" s="902"/>
      <c r="I505" s="902"/>
      <c r="J505" s="641" t="s">
        <v>382</v>
      </c>
      <c r="K505" s="637">
        <f t="shared" si="356"/>
        <v>1</v>
      </c>
      <c r="L505" s="642"/>
      <c r="M505" s="643"/>
      <c r="N505" s="644"/>
      <c r="O505" s="643"/>
      <c r="P505" s="643">
        <v>1</v>
      </c>
      <c r="Q505" s="643"/>
      <c r="R505" s="643"/>
      <c r="S505" s="643"/>
      <c r="T505" s="643"/>
      <c r="U505" s="643"/>
      <c r="V505" s="643"/>
      <c r="W505" s="643"/>
      <c r="X505" s="643"/>
      <c r="Y505" s="643"/>
      <c r="Z505" s="643"/>
      <c r="AA505" s="643"/>
      <c r="AB505" s="643"/>
      <c r="AC505" s="643"/>
      <c r="AD505" s="643"/>
      <c r="AE505" s="643"/>
      <c r="AF505" s="643"/>
      <c r="AG505" s="643"/>
      <c r="AH505" s="643"/>
      <c r="AI505" s="643"/>
      <c r="AJ505" s="643"/>
      <c r="AK505" s="643"/>
      <c r="AL505" s="643"/>
      <c r="AM505" s="643"/>
      <c r="AN505" s="643"/>
      <c r="AO505" s="644"/>
    </row>
    <row r="506" spans="1:41" s="584" customFormat="1" ht="12.75">
      <c r="A506" s="951"/>
      <c r="B506" s="939"/>
      <c r="C506" s="927"/>
      <c r="D506" s="924"/>
      <c r="E506" s="915"/>
      <c r="F506" s="903"/>
      <c r="G506" s="903"/>
      <c r="H506" s="903"/>
      <c r="I506" s="903"/>
      <c r="J506" s="645" t="s">
        <v>392</v>
      </c>
      <c r="K506" s="646">
        <f t="shared" si="356"/>
        <v>34</v>
      </c>
      <c r="L506" s="647">
        <f>+C502+L504-L505</f>
        <v>2</v>
      </c>
      <c r="M506" s="635">
        <f t="shared" ref="M506:AO506" si="372">+L506+M504-M505</f>
        <v>2</v>
      </c>
      <c r="N506" s="648">
        <f t="shared" si="372"/>
        <v>2</v>
      </c>
      <c r="O506" s="635">
        <f t="shared" si="372"/>
        <v>2</v>
      </c>
      <c r="P506" s="635">
        <f t="shared" si="372"/>
        <v>1</v>
      </c>
      <c r="Q506" s="635">
        <f t="shared" si="372"/>
        <v>1</v>
      </c>
      <c r="R506" s="635">
        <f t="shared" si="372"/>
        <v>1</v>
      </c>
      <c r="S506" s="635">
        <f t="shared" si="372"/>
        <v>1</v>
      </c>
      <c r="T506" s="635">
        <f t="shared" si="372"/>
        <v>1</v>
      </c>
      <c r="U506" s="635">
        <f t="shared" si="372"/>
        <v>1</v>
      </c>
      <c r="V506" s="635">
        <f t="shared" si="372"/>
        <v>1</v>
      </c>
      <c r="W506" s="635">
        <f t="shared" si="372"/>
        <v>1</v>
      </c>
      <c r="X506" s="635">
        <f t="shared" si="372"/>
        <v>1</v>
      </c>
      <c r="Y506" s="635">
        <f t="shared" si="372"/>
        <v>1</v>
      </c>
      <c r="Z506" s="635">
        <f t="shared" si="372"/>
        <v>1</v>
      </c>
      <c r="AA506" s="650">
        <f t="shared" si="372"/>
        <v>1</v>
      </c>
      <c r="AB506" s="635">
        <f t="shared" si="372"/>
        <v>1</v>
      </c>
      <c r="AC506" s="635">
        <f t="shared" si="372"/>
        <v>1</v>
      </c>
      <c r="AD506" s="635">
        <f t="shared" si="372"/>
        <v>1</v>
      </c>
      <c r="AE506" s="635">
        <f t="shared" si="372"/>
        <v>1</v>
      </c>
      <c r="AF506" s="635">
        <f t="shared" si="372"/>
        <v>1</v>
      </c>
      <c r="AG506" s="635">
        <f t="shared" si="372"/>
        <v>1</v>
      </c>
      <c r="AH506" s="635">
        <f t="shared" si="372"/>
        <v>1</v>
      </c>
      <c r="AI506" s="635">
        <f t="shared" si="372"/>
        <v>1</v>
      </c>
      <c r="AJ506" s="635">
        <f t="shared" si="372"/>
        <v>1</v>
      </c>
      <c r="AK506" s="635">
        <f t="shared" si="372"/>
        <v>1</v>
      </c>
      <c r="AL506" s="635">
        <f t="shared" si="372"/>
        <v>1</v>
      </c>
      <c r="AM506" s="635">
        <f t="shared" si="372"/>
        <v>1</v>
      </c>
      <c r="AN506" s="635">
        <f t="shared" si="372"/>
        <v>1</v>
      </c>
      <c r="AO506" s="648">
        <f t="shared" si="372"/>
        <v>1</v>
      </c>
    </row>
    <row r="507" spans="1:41" s="584" customFormat="1" ht="12.75">
      <c r="A507" s="949" t="s">
        <v>558</v>
      </c>
      <c r="B507" s="941" t="s">
        <v>559</v>
      </c>
      <c r="C507" s="925">
        <v>0</v>
      </c>
      <c r="D507" s="921">
        <f>+E507+K507-K509</f>
        <v>0</v>
      </c>
      <c r="E507" s="913">
        <f>+C507+G507-H507</f>
        <v>0</v>
      </c>
      <c r="F507" s="901">
        <f>+K507-K509</f>
        <v>0</v>
      </c>
      <c r="G507" s="901">
        <f>+SUM(L509:R509)+SUM(S509:Y509)+SUM(Z509:AF509)+SUM(AG509:AM509)+SUM(AN509:AO509)</f>
        <v>0</v>
      </c>
      <c r="H507" s="901">
        <f>+SUM(L510:R510)+SUM(S510:Y510)+SUM(Z510:AF510)+SUM(AG510:AM510)+SUM(AN510:AO510)</f>
        <v>0</v>
      </c>
      <c r="I507" s="901">
        <f t="shared" ref="I507" si="373">+H507/23</f>
        <v>0</v>
      </c>
      <c r="J507" s="636" t="s">
        <v>386</v>
      </c>
      <c r="K507" s="637">
        <f t="shared" si="356"/>
        <v>0</v>
      </c>
      <c r="L507" s="638"/>
      <c r="M507" s="639"/>
      <c r="N507" s="640"/>
      <c r="O507" s="639"/>
      <c r="P507" s="639"/>
      <c r="Q507" s="639"/>
      <c r="R507" s="639"/>
      <c r="S507" s="639"/>
      <c r="T507" s="639"/>
      <c r="U507" s="639"/>
      <c r="V507" s="639"/>
      <c r="W507" s="639"/>
      <c r="X507" s="639"/>
      <c r="Y507" s="639"/>
      <c r="Z507" s="639"/>
      <c r="AA507" s="639"/>
      <c r="AB507" s="639"/>
      <c r="AC507" s="639"/>
      <c r="AD507" s="639"/>
      <c r="AE507" s="639"/>
      <c r="AF507" s="639"/>
      <c r="AG507" s="639"/>
      <c r="AH507" s="639"/>
      <c r="AI507" s="639"/>
      <c r="AJ507" s="639"/>
      <c r="AK507" s="639"/>
      <c r="AL507" s="639"/>
      <c r="AM507" s="639"/>
      <c r="AN507" s="639"/>
      <c r="AO507" s="640"/>
    </row>
    <row r="508" spans="1:41" s="584" customFormat="1" ht="12.75">
      <c r="A508" s="950"/>
      <c r="B508" s="938"/>
      <c r="C508" s="926"/>
      <c r="D508" s="922"/>
      <c r="E508" s="914"/>
      <c r="F508" s="902"/>
      <c r="G508" s="902"/>
      <c r="H508" s="902"/>
      <c r="I508" s="902"/>
      <c r="J508" s="641" t="s">
        <v>380</v>
      </c>
      <c r="K508" s="637">
        <f t="shared" si="356"/>
        <v>0</v>
      </c>
      <c r="L508" s="607">
        <f t="shared" ref="L508" si="374">+L507-L509</f>
        <v>0</v>
      </c>
      <c r="M508" s="608">
        <f t="shared" ref="M508:AO508" si="375">+L508+M507-M509</f>
        <v>0</v>
      </c>
      <c r="N508" s="608">
        <f t="shared" si="375"/>
        <v>0</v>
      </c>
      <c r="O508" s="608">
        <f t="shared" si="375"/>
        <v>0</v>
      </c>
      <c r="P508" s="608">
        <f t="shared" si="375"/>
        <v>0</v>
      </c>
      <c r="Q508" s="608">
        <f t="shared" si="375"/>
        <v>0</v>
      </c>
      <c r="R508" s="608">
        <f t="shared" si="375"/>
        <v>0</v>
      </c>
      <c r="S508" s="608">
        <f t="shared" si="375"/>
        <v>0</v>
      </c>
      <c r="T508" s="608">
        <f t="shared" si="375"/>
        <v>0</v>
      </c>
      <c r="U508" s="608">
        <f t="shared" si="375"/>
        <v>0</v>
      </c>
      <c r="V508" s="608">
        <f t="shared" si="375"/>
        <v>0</v>
      </c>
      <c r="W508" s="608">
        <f t="shared" si="375"/>
        <v>0</v>
      </c>
      <c r="X508" s="608">
        <f t="shared" si="375"/>
        <v>0</v>
      </c>
      <c r="Y508" s="608">
        <f t="shared" si="375"/>
        <v>0</v>
      </c>
      <c r="Z508" s="608">
        <f t="shared" si="375"/>
        <v>0</v>
      </c>
      <c r="AA508" s="649">
        <f t="shared" si="375"/>
        <v>0</v>
      </c>
      <c r="AB508" s="608">
        <f t="shared" si="375"/>
        <v>0</v>
      </c>
      <c r="AC508" s="608">
        <f t="shared" si="375"/>
        <v>0</v>
      </c>
      <c r="AD508" s="608">
        <f t="shared" si="375"/>
        <v>0</v>
      </c>
      <c r="AE508" s="608">
        <f t="shared" si="375"/>
        <v>0</v>
      </c>
      <c r="AF508" s="608">
        <f t="shared" si="375"/>
        <v>0</v>
      </c>
      <c r="AG508" s="608">
        <f t="shared" si="375"/>
        <v>0</v>
      </c>
      <c r="AH508" s="608">
        <f t="shared" si="375"/>
        <v>0</v>
      </c>
      <c r="AI508" s="608">
        <f t="shared" si="375"/>
        <v>0</v>
      </c>
      <c r="AJ508" s="608">
        <f t="shared" si="375"/>
        <v>0</v>
      </c>
      <c r="AK508" s="608">
        <f t="shared" si="375"/>
        <v>0</v>
      </c>
      <c r="AL508" s="608">
        <f t="shared" si="375"/>
        <v>0</v>
      </c>
      <c r="AM508" s="608">
        <f t="shared" si="375"/>
        <v>0</v>
      </c>
      <c r="AN508" s="608">
        <f t="shared" si="375"/>
        <v>0</v>
      </c>
      <c r="AO508" s="652">
        <f t="shared" si="375"/>
        <v>0</v>
      </c>
    </row>
    <row r="509" spans="1:41" s="584" customFormat="1" ht="12.75">
      <c r="A509" s="950"/>
      <c r="B509" s="938"/>
      <c r="C509" s="926"/>
      <c r="D509" s="922"/>
      <c r="E509" s="914"/>
      <c r="F509" s="902"/>
      <c r="G509" s="902"/>
      <c r="H509" s="902"/>
      <c r="I509" s="902"/>
      <c r="J509" s="641" t="s">
        <v>387</v>
      </c>
      <c r="K509" s="637">
        <f t="shared" si="356"/>
        <v>0</v>
      </c>
      <c r="L509" s="607"/>
      <c r="M509" s="608"/>
      <c r="N509" s="631"/>
      <c r="O509" s="608"/>
      <c r="P509" s="608"/>
      <c r="Q509" s="608"/>
      <c r="R509" s="608"/>
      <c r="S509" s="608"/>
      <c r="T509" s="608"/>
      <c r="U509" s="608"/>
      <c r="V509" s="608"/>
      <c r="W509" s="608"/>
      <c r="X509" s="608"/>
      <c r="Y509" s="608"/>
      <c r="Z509" s="608"/>
      <c r="AA509" s="608"/>
      <c r="AB509" s="608"/>
      <c r="AC509" s="608"/>
      <c r="AD509" s="608"/>
      <c r="AE509" s="608"/>
      <c r="AF509" s="608"/>
      <c r="AG509" s="608"/>
      <c r="AH509" s="608"/>
      <c r="AI509" s="608"/>
      <c r="AJ509" s="608"/>
      <c r="AK509" s="608"/>
      <c r="AL509" s="608"/>
      <c r="AM509" s="608"/>
      <c r="AN509" s="608"/>
      <c r="AO509" s="631"/>
    </row>
    <row r="510" spans="1:41" s="584" customFormat="1" ht="12.75">
      <c r="A510" s="950"/>
      <c r="B510" s="939"/>
      <c r="C510" s="926"/>
      <c r="D510" s="923"/>
      <c r="E510" s="914"/>
      <c r="F510" s="902"/>
      <c r="G510" s="902"/>
      <c r="H510" s="902"/>
      <c r="I510" s="902"/>
      <c r="J510" s="641" t="s">
        <v>382</v>
      </c>
      <c r="K510" s="637">
        <f t="shared" si="356"/>
        <v>0</v>
      </c>
      <c r="L510" s="642"/>
      <c r="M510" s="643"/>
      <c r="N510" s="644"/>
      <c r="O510" s="643"/>
      <c r="P510" s="643"/>
      <c r="Q510" s="643"/>
      <c r="R510" s="643"/>
      <c r="S510" s="643"/>
      <c r="T510" s="643"/>
      <c r="U510" s="643"/>
      <c r="V510" s="643"/>
      <c r="W510" s="643"/>
      <c r="X510" s="643"/>
      <c r="Y510" s="643"/>
      <c r="Z510" s="643"/>
      <c r="AA510" s="643"/>
      <c r="AB510" s="643"/>
      <c r="AC510" s="643"/>
      <c r="AD510" s="643"/>
      <c r="AE510" s="643"/>
      <c r="AF510" s="643"/>
      <c r="AG510" s="643"/>
      <c r="AH510" s="643"/>
      <c r="AI510" s="643"/>
      <c r="AJ510" s="643"/>
      <c r="AK510" s="643"/>
      <c r="AL510" s="643"/>
      <c r="AM510" s="643"/>
      <c r="AN510" s="643"/>
      <c r="AO510" s="644"/>
    </row>
    <row r="511" spans="1:41" s="584" customFormat="1" ht="12.75">
      <c r="A511" s="951"/>
      <c r="B511" s="939"/>
      <c r="C511" s="927"/>
      <c r="D511" s="924"/>
      <c r="E511" s="915"/>
      <c r="F511" s="903"/>
      <c r="G511" s="903"/>
      <c r="H511" s="903"/>
      <c r="I511" s="903"/>
      <c r="J511" s="645" t="s">
        <v>392</v>
      </c>
      <c r="K511" s="646">
        <f>C507+K507-K510</f>
        <v>0</v>
      </c>
      <c r="L511" s="647">
        <f>+C507+L509-L510</f>
        <v>0</v>
      </c>
      <c r="M511" s="635">
        <f t="shared" ref="M511:AO511" si="376">+L511+M509-M510</f>
        <v>0</v>
      </c>
      <c r="N511" s="648">
        <f t="shared" si="376"/>
        <v>0</v>
      </c>
      <c r="O511" s="635">
        <f t="shared" si="376"/>
        <v>0</v>
      </c>
      <c r="P511" s="635">
        <f t="shared" si="376"/>
        <v>0</v>
      </c>
      <c r="Q511" s="635">
        <f t="shared" si="376"/>
        <v>0</v>
      </c>
      <c r="R511" s="635">
        <f t="shared" si="376"/>
        <v>0</v>
      </c>
      <c r="S511" s="635">
        <f t="shared" si="376"/>
        <v>0</v>
      </c>
      <c r="T511" s="635">
        <f t="shared" si="376"/>
        <v>0</v>
      </c>
      <c r="U511" s="635">
        <f t="shared" si="376"/>
        <v>0</v>
      </c>
      <c r="V511" s="635">
        <f t="shared" si="376"/>
        <v>0</v>
      </c>
      <c r="W511" s="635">
        <f t="shared" si="376"/>
        <v>0</v>
      </c>
      <c r="X511" s="635">
        <f t="shared" si="376"/>
        <v>0</v>
      </c>
      <c r="Y511" s="635">
        <f t="shared" si="376"/>
        <v>0</v>
      </c>
      <c r="Z511" s="635">
        <f t="shared" si="376"/>
        <v>0</v>
      </c>
      <c r="AA511" s="650">
        <f t="shared" si="376"/>
        <v>0</v>
      </c>
      <c r="AB511" s="635">
        <f t="shared" si="376"/>
        <v>0</v>
      </c>
      <c r="AC511" s="635">
        <f t="shared" si="376"/>
        <v>0</v>
      </c>
      <c r="AD511" s="635">
        <f t="shared" si="376"/>
        <v>0</v>
      </c>
      <c r="AE511" s="635">
        <f t="shared" si="376"/>
        <v>0</v>
      </c>
      <c r="AF511" s="635">
        <f t="shared" si="376"/>
        <v>0</v>
      </c>
      <c r="AG511" s="635">
        <f t="shared" si="376"/>
        <v>0</v>
      </c>
      <c r="AH511" s="635">
        <f t="shared" si="376"/>
        <v>0</v>
      </c>
      <c r="AI511" s="635">
        <f t="shared" si="376"/>
        <v>0</v>
      </c>
      <c r="AJ511" s="635">
        <f t="shared" si="376"/>
        <v>0</v>
      </c>
      <c r="AK511" s="635">
        <f t="shared" si="376"/>
        <v>0</v>
      </c>
      <c r="AL511" s="635">
        <f t="shared" si="376"/>
        <v>0</v>
      </c>
      <c r="AM511" s="635">
        <f t="shared" si="376"/>
        <v>0</v>
      </c>
      <c r="AN511" s="635">
        <f t="shared" si="376"/>
        <v>0</v>
      </c>
      <c r="AO511" s="648">
        <f t="shared" si="376"/>
        <v>0</v>
      </c>
    </row>
    <row r="512" spans="1:41" s="584" customFormat="1" ht="13.5" customHeight="1">
      <c r="A512" s="949" t="s">
        <v>560</v>
      </c>
      <c r="B512" s="942" t="s">
        <v>561</v>
      </c>
      <c r="C512" s="925"/>
      <c r="D512" s="917">
        <f>+E512+K512-K514</f>
        <v>0</v>
      </c>
      <c r="E512" s="913">
        <f>+C512+G512-H512</f>
        <v>0</v>
      </c>
      <c r="F512" s="913">
        <f>K512-K514</f>
        <v>0</v>
      </c>
      <c r="G512" s="901">
        <f>+SUM(L514:AO514)</f>
        <v>0</v>
      </c>
      <c r="H512" s="904">
        <f>+SUM(L515:AO515)</f>
        <v>0</v>
      </c>
      <c r="I512" s="901">
        <f t="shared" ref="I512" si="377">+H512/23</f>
        <v>0</v>
      </c>
      <c r="J512" s="601" t="s">
        <v>386</v>
      </c>
      <c r="K512" s="617">
        <f>+SUM(L512:AO512)</f>
        <v>0</v>
      </c>
      <c r="L512" s="638"/>
      <c r="M512" s="639"/>
      <c r="N512" s="640"/>
      <c r="O512" s="639"/>
      <c r="P512" s="639"/>
      <c r="Q512" s="639"/>
      <c r="R512" s="639"/>
      <c r="S512" s="639"/>
      <c r="T512" s="639"/>
      <c r="U512" s="639"/>
      <c r="V512" s="639"/>
      <c r="W512" s="639"/>
      <c r="X512" s="639"/>
      <c r="Y512" s="639"/>
      <c r="Z512" s="639"/>
      <c r="AA512" s="639"/>
      <c r="AB512" s="639"/>
      <c r="AC512" s="639"/>
      <c r="AD512" s="639"/>
      <c r="AE512" s="639"/>
      <c r="AF512" s="639"/>
      <c r="AG512" s="639"/>
      <c r="AH512" s="639"/>
      <c r="AI512" s="639"/>
      <c r="AJ512" s="639"/>
      <c r="AK512" s="639"/>
      <c r="AL512" s="639"/>
      <c r="AM512" s="639"/>
      <c r="AN512" s="639"/>
      <c r="AO512" s="640"/>
    </row>
    <row r="513" spans="1:41" s="584" customFormat="1" ht="13.5" customHeight="1">
      <c r="A513" s="950"/>
      <c r="B513" s="943"/>
      <c r="C513" s="926"/>
      <c r="D513" s="918"/>
      <c r="E513" s="914"/>
      <c r="F513" s="914"/>
      <c r="G513" s="902"/>
      <c r="H513" s="905"/>
      <c r="I513" s="902"/>
      <c r="J513" s="605" t="s">
        <v>380</v>
      </c>
      <c r="K513" s="606"/>
      <c r="L513" s="607">
        <f t="shared" ref="L513" si="378">+L512-L514</f>
        <v>0</v>
      </c>
      <c r="M513" s="608">
        <f t="shared" ref="M513:AO513" si="379">+L513+M512-M514</f>
        <v>0</v>
      </c>
      <c r="N513" s="608">
        <f t="shared" si="379"/>
        <v>0</v>
      </c>
      <c r="O513" s="608">
        <f t="shared" si="379"/>
        <v>0</v>
      </c>
      <c r="P513" s="608">
        <f t="shared" si="379"/>
        <v>0</v>
      </c>
      <c r="Q513" s="608">
        <f t="shared" si="379"/>
        <v>0</v>
      </c>
      <c r="R513" s="608">
        <f t="shared" si="379"/>
        <v>0</v>
      </c>
      <c r="S513" s="608">
        <f t="shared" si="379"/>
        <v>0</v>
      </c>
      <c r="T513" s="608">
        <f t="shared" si="379"/>
        <v>0</v>
      </c>
      <c r="U513" s="608">
        <f t="shared" si="379"/>
        <v>0</v>
      </c>
      <c r="V513" s="608">
        <f t="shared" si="379"/>
        <v>0</v>
      </c>
      <c r="W513" s="608">
        <f t="shared" si="379"/>
        <v>0</v>
      </c>
      <c r="X513" s="608">
        <f t="shared" si="379"/>
        <v>0</v>
      </c>
      <c r="Y513" s="608">
        <f t="shared" si="379"/>
        <v>0</v>
      </c>
      <c r="Z513" s="608">
        <f t="shared" si="379"/>
        <v>0</v>
      </c>
      <c r="AA513" s="649">
        <f t="shared" si="379"/>
        <v>0</v>
      </c>
      <c r="AB513" s="608">
        <f t="shared" si="379"/>
        <v>0</v>
      </c>
      <c r="AC513" s="608">
        <f t="shared" si="379"/>
        <v>0</v>
      </c>
      <c r="AD513" s="608">
        <f t="shared" si="379"/>
        <v>0</v>
      </c>
      <c r="AE513" s="608">
        <f t="shared" si="379"/>
        <v>0</v>
      </c>
      <c r="AF513" s="608">
        <f t="shared" si="379"/>
        <v>0</v>
      </c>
      <c r="AG513" s="608">
        <f t="shared" si="379"/>
        <v>0</v>
      </c>
      <c r="AH513" s="608">
        <f t="shared" si="379"/>
        <v>0</v>
      </c>
      <c r="AI513" s="608">
        <f t="shared" si="379"/>
        <v>0</v>
      </c>
      <c r="AJ513" s="608">
        <f t="shared" si="379"/>
        <v>0</v>
      </c>
      <c r="AK513" s="608">
        <f t="shared" si="379"/>
        <v>0</v>
      </c>
      <c r="AL513" s="608">
        <f t="shared" si="379"/>
        <v>0</v>
      </c>
      <c r="AM513" s="608">
        <f t="shared" si="379"/>
        <v>0</v>
      </c>
      <c r="AN513" s="608">
        <f t="shared" si="379"/>
        <v>0</v>
      </c>
      <c r="AO513" s="652">
        <f t="shared" si="379"/>
        <v>0</v>
      </c>
    </row>
    <row r="514" spans="1:41" s="584" customFormat="1" ht="13.5" customHeight="1">
      <c r="A514" s="950"/>
      <c r="B514" s="943"/>
      <c r="C514" s="926"/>
      <c r="D514" s="918"/>
      <c r="E514" s="914"/>
      <c r="F514" s="914"/>
      <c r="G514" s="902"/>
      <c r="H514" s="905"/>
      <c r="I514" s="902"/>
      <c r="J514" s="605" t="s">
        <v>387</v>
      </c>
      <c r="K514" s="606">
        <f>+SUM(L514:AO514)</f>
        <v>0</v>
      </c>
      <c r="L514" s="607"/>
      <c r="M514" s="608"/>
      <c r="N514" s="631"/>
      <c r="O514" s="608"/>
      <c r="P514" s="608"/>
      <c r="Q514" s="608"/>
      <c r="R514" s="608"/>
      <c r="S514" s="608"/>
      <c r="T514" s="608"/>
      <c r="U514" s="608"/>
      <c r="V514" s="608"/>
      <c r="W514" s="608"/>
      <c r="X514" s="608"/>
      <c r="Y514" s="608"/>
      <c r="Z514" s="608"/>
      <c r="AA514" s="608"/>
      <c r="AB514" s="608"/>
      <c r="AC514" s="608"/>
      <c r="AD514" s="608"/>
      <c r="AE514" s="608"/>
      <c r="AF514" s="608"/>
      <c r="AG514" s="608"/>
      <c r="AH514" s="608"/>
      <c r="AI514" s="608"/>
      <c r="AJ514" s="608"/>
      <c r="AK514" s="608"/>
      <c r="AL514" s="608"/>
      <c r="AM514" s="608"/>
      <c r="AN514" s="608"/>
      <c r="AO514" s="631"/>
    </row>
    <row r="515" spans="1:41" s="584" customFormat="1" ht="13.5" customHeight="1">
      <c r="A515" s="950"/>
      <c r="B515" s="943"/>
      <c r="C515" s="926"/>
      <c r="D515" s="919"/>
      <c r="E515" s="914"/>
      <c r="F515" s="914"/>
      <c r="G515" s="902"/>
      <c r="H515" s="905"/>
      <c r="I515" s="902"/>
      <c r="J515" s="605" t="s">
        <v>382</v>
      </c>
      <c r="K515" s="610">
        <f>+SUM(L515:AO515)</f>
        <v>0</v>
      </c>
      <c r="L515" s="642"/>
      <c r="M515" s="643"/>
      <c r="N515" s="644"/>
      <c r="O515" s="643"/>
      <c r="P515" s="643"/>
      <c r="Q515" s="643"/>
      <c r="R515" s="643"/>
      <c r="S515" s="643"/>
      <c r="T515" s="643"/>
      <c r="U515" s="643"/>
      <c r="V515" s="643"/>
      <c r="W515" s="643"/>
      <c r="X515" s="643"/>
      <c r="Y515" s="643"/>
      <c r="Z515" s="643"/>
      <c r="AA515" s="643"/>
      <c r="AB515" s="643"/>
      <c r="AC515" s="643"/>
      <c r="AD515" s="643"/>
      <c r="AE515" s="643"/>
      <c r="AF515" s="643"/>
      <c r="AG515" s="643"/>
      <c r="AH515" s="643"/>
      <c r="AI515" s="643"/>
      <c r="AJ515" s="643"/>
      <c r="AK515" s="643"/>
      <c r="AL515" s="643"/>
      <c r="AM515" s="643"/>
      <c r="AN515" s="643"/>
      <c r="AO515" s="644"/>
    </row>
    <row r="516" spans="1:41" s="584" customFormat="1" ht="13.5" customHeight="1">
      <c r="A516" s="951"/>
      <c r="B516" s="943"/>
      <c r="C516" s="927"/>
      <c r="D516" s="920"/>
      <c r="E516" s="915"/>
      <c r="F516" s="915"/>
      <c r="G516" s="903"/>
      <c r="H516" s="906"/>
      <c r="I516" s="903"/>
      <c r="J516" s="619" t="s">
        <v>392</v>
      </c>
      <c r="K516" s="620">
        <f>+C512+K512-K515</f>
        <v>0</v>
      </c>
      <c r="L516" s="647">
        <f>+C512+L514-L515</f>
        <v>0</v>
      </c>
      <c r="M516" s="635">
        <f t="shared" ref="M516:AO516" si="380">+L516+M514-M515</f>
        <v>0</v>
      </c>
      <c r="N516" s="648">
        <f t="shared" si="380"/>
        <v>0</v>
      </c>
      <c r="O516" s="635">
        <f t="shared" si="380"/>
        <v>0</v>
      </c>
      <c r="P516" s="635">
        <f t="shared" si="380"/>
        <v>0</v>
      </c>
      <c r="Q516" s="635">
        <f t="shared" si="380"/>
        <v>0</v>
      </c>
      <c r="R516" s="635">
        <f t="shared" si="380"/>
        <v>0</v>
      </c>
      <c r="S516" s="635">
        <f t="shared" si="380"/>
        <v>0</v>
      </c>
      <c r="T516" s="635">
        <f t="shared" si="380"/>
        <v>0</v>
      </c>
      <c r="U516" s="635">
        <f t="shared" si="380"/>
        <v>0</v>
      </c>
      <c r="V516" s="635">
        <f t="shared" si="380"/>
        <v>0</v>
      </c>
      <c r="W516" s="635">
        <f t="shared" si="380"/>
        <v>0</v>
      </c>
      <c r="X516" s="635">
        <f t="shared" si="380"/>
        <v>0</v>
      </c>
      <c r="Y516" s="635">
        <f t="shared" si="380"/>
        <v>0</v>
      </c>
      <c r="Z516" s="635">
        <f t="shared" si="380"/>
        <v>0</v>
      </c>
      <c r="AA516" s="650">
        <f t="shared" si="380"/>
        <v>0</v>
      </c>
      <c r="AB516" s="635">
        <f t="shared" si="380"/>
        <v>0</v>
      </c>
      <c r="AC516" s="635">
        <f t="shared" si="380"/>
        <v>0</v>
      </c>
      <c r="AD516" s="635">
        <f t="shared" si="380"/>
        <v>0</v>
      </c>
      <c r="AE516" s="635">
        <f t="shared" si="380"/>
        <v>0</v>
      </c>
      <c r="AF516" s="635">
        <f t="shared" si="380"/>
        <v>0</v>
      </c>
      <c r="AG516" s="635">
        <f t="shared" si="380"/>
        <v>0</v>
      </c>
      <c r="AH516" s="635">
        <f t="shared" si="380"/>
        <v>0</v>
      </c>
      <c r="AI516" s="635">
        <f t="shared" si="380"/>
        <v>0</v>
      </c>
      <c r="AJ516" s="635">
        <f t="shared" si="380"/>
        <v>0</v>
      </c>
      <c r="AK516" s="635">
        <f t="shared" si="380"/>
        <v>0</v>
      </c>
      <c r="AL516" s="635">
        <f t="shared" si="380"/>
        <v>0</v>
      </c>
      <c r="AM516" s="635">
        <f t="shared" si="380"/>
        <v>0</v>
      </c>
      <c r="AN516" s="635">
        <f t="shared" si="380"/>
        <v>0</v>
      </c>
      <c r="AO516" s="648">
        <f t="shared" si="380"/>
        <v>0</v>
      </c>
    </row>
    <row r="517" spans="1:41" s="584" customFormat="1" ht="12.75">
      <c r="A517" s="949" t="s">
        <v>562</v>
      </c>
      <c r="B517" s="944" t="s">
        <v>563</v>
      </c>
      <c r="C517" s="925">
        <v>3400</v>
      </c>
      <c r="D517" s="921">
        <f>+E517+K517-K519</f>
        <v>3130</v>
      </c>
      <c r="E517" s="913">
        <f>+C517+G517-H517</f>
        <v>3430</v>
      </c>
      <c r="F517" s="901">
        <f>+K517-K519</f>
        <v>-300</v>
      </c>
      <c r="G517" s="901">
        <f>+SUM(L519:R519)+SUM(S519:Y519)+SUM(Z519:AF519)+SUM(AG519:AM519)+SUM(AN519:AO519)</f>
        <v>300</v>
      </c>
      <c r="H517" s="901">
        <f>+SUM(L520:R520)+SUM(S520:Y520)+SUM(Z520:AF520)+SUM(AG520:AM520)+SUM(AN520:AO520)</f>
        <v>270</v>
      </c>
      <c r="I517" s="901">
        <f t="shared" ref="I517" si="381">+H517/23</f>
        <v>11.739130434782609</v>
      </c>
      <c r="J517" s="636" t="s">
        <v>386</v>
      </c>
      <c r="K517" s="637">
        <f>+SUM(L517:R517)+SUM(S517:Y517)+SUM(Z517:AF517)+SUM(AG517:AM517)+SUM(AN517:AO517)</f>
        <v>0</v>
      </c>
      <c r="L517" s="638"/>
      <c r="M517" s="639"/>
      <c r="N517" s="640"/>
      <c r="O517" s="639"/>
      <c r="P517" s="639"/>
      <c r="Q517" s="639"/>
      <c r="R517" s="639"/>
      <c r="S517" s="639"/>
      <c r="T517" s="639"/>
      <c r="U517" s="639"/>
      <c r="V517" s="639"/>
      <c r="W517" s="639"/>
      <c r="X517" s="639"/>
      <c r="Y517" s="639"/>
      <c r="Z517" s="639"/>
      <c r="AA517" s="639"/>
      <c r="AB517" s="639"/>
      <c r="AC517" s="639"/>
      <c r="AD517" s="639"/>
      <c r="AE517" s="639"/>
      <c r="AF517" s="639"/>
      <c r="AG517" s="639"/>
      <c r="AH517" s="639"/>
      <c r="AI517" s="639"/>
      <c r="AJ517" s="639"/>
      <c r="AK517" s="639"/>
      <c r="AL517" s="639"/>
      <c r="AM517" s="639"/>
      <c r="AN517" s="639"/>
      <c r="AO517" s="640"/>
    </row>
    <row r="518" spans="1:41" s="584" customFormat="1" ht="12.75">
      <c r="A518" s="950"/>
      <c r="B518" s="944"/>
      <c r="C518" s="926"/>
      <c r="D518" s="922"/>
      <c r="E518" s="914"/>
      <c r="F518" s="902"/>
      <c r="G518" s="902"/>
      <c r="H518" s="902"/>
      <c r="I518" s="902"/>
      <c r="J518" s="641" t="s">
        <v>380</v>
      </c>
      <c r="K518" s="637">
        <f>+SUM(L518:R518)+SUM(S518:Y518)+SUM(Z518:AF518)+SUM(AG518:AM518)+SUM(AN518:AO518)</f>
        <v>-7800</v>
      </c>
      <c r="L518" s="607">
        <f t="shared" ref="L518" si="382">+L517-L519</f>
        <v>0</v>
      </c>
      <c r="M518" s="608">
        <f t="shared" ref="M518:AO518" si="383">+L518+M517-M519</f>
        <v>0</v>
      </c>
      <c r="N518" s="608">
        <f t="shared" si="383"/>
        <v>0</v>
      </c>
      <c r="O518" s="608">
        <f t="shared" si="383"/>
        <v>0</v>
      </c>
      <c r="P518" s="608">
        <f t="shared" si="383"/>
        <v>-300</v>
      </c>
      <c r="Q518" s="608">
        <f t="shared" si="383"/>
        <v>-300</v>
      </c>
      <c r="R518" s="608">
        <f t="shared" si="383"/>
        <v>-300</v>
      </c>
      <c r="S518" s="608">
        <f t="shared" si="383"/>
        <v>-300</v>
      </c>
      <c r="T518" s="608">
        <f t="shared" si="383"/>
        <v>-300</v>
      </c>
      <c r="U518" s="608">
        <f t="shared" si="383"/>
        <v>-300</v>
      </c>
      <c r="V518" s="608">
        <f t="shared" si="383"/>
        <v>-300</v>
      </c>
      <c r="W518" s="608">
        <f t="shared" si="383"/>
        <v>-300</v>
      </c>
      <c r="X518" s="608">
        <f t="shared" si="383"/>
        <v>-300</v>
      </c>
      <c r="Y518" s="608">
        <f t="shared" si="383"/>
        <v>-300</v>
      </c>
      <c r="Z518" s="608">
        <f t="shared" si="383"/>
        <v>-300</v>
      </c>
      <c r="AA518" s="649">
        <f t="shared" si="383"/>
        <v>-300</v>
      </c>
      <c r="AB518" s="608">
        <f t="shared" si="383"/>
        <v>-300</v>
      </c>
      <c r="AC518" s="608">
        <f t="shared" si="383"/>
        <v>-300</v>
      </c>
      <c r="AD518" s="608">
        <f t="shared" si="383"/>
        <v>-300</v>
      </c>
      <c r="AE518" s="608">
        <f t="shared" si="383"/>
        <v>-300</v>
      </c>
      <c r="AF518" s="608">
        <f t="shared" si="383"/>
        <v>-300</v>
      </c>
      <c r="AG518" s="608">
        <f t="shared" si="383"/>
        <v>-300</v>
      </c>
      <c r="AH518" s="608">
        <f t="shared" si="383"/>
        <v>-300</v>
      </c>
      <c r="AI518" s="608">
        <f t="shared" si="383"/>
        <v>-300</v>
      </c>
      <c r="AJ518" s="608">
        <f t="shared" si="383"/>
        <v>-300</v>
      </c>
      <c r="AK518" s="608">
        <f t="shared" si="383"/>
        <v>-300</v>
      </c>
      <c r="AL518" s="608">
        <f t="shared" si="383"/>
        <v>-300</v>
      </c>
      <c r="AM518" s="608">
        <f t="shared" si="383"/>
        <v>-300</v>
      </c>
      <c r="AN518" s="608">
        <f t="shared" si="383"/>
        <v>-300</v>
      </c>
      <c r="AO518" s="652">
        <f t="shared" si="383"/>
        <v>-300</v>
      </c>
    </row>
    <row r="519" spans="1:41" s="584" customFormat="1" ht="12.75">
      <c r="A519" s="950"/>
      <c r="B519" s="944"/>
      <c r="C519" s="926"/>
      <c r="D519" s="922"/>
      <c r="E519" s="914"/>
      <c r="F519" s="902"/>
      <c r="G519" s="902"/>
      <c r="H519" s="902"/>
      <c r="I519" s="902"/>
      <c r="J519" s="641" t="s">
        <v>387</v>
      </c>
      <c r="K519" s="637">
        <f>+SUM(L519:R519)+SUM(S519:Y519)+SUM(Z519:AF519)+SUM(AG519:AM519)+SUM(AN519:AO519)</f>
        <v>300</v>
      </c>
      <c r="L519" s="607"/>
      <c r="M519" s="608"/>
      <c r="N519" s="631"/>
      <c r="O519" s="608"/>
      <c r="P519" s="608">
        <v>300</v>
      </c>
      <c r="Q519" s="608"/>
      <c r="R519" s="608"/>
      <c r="S519" s="608"/>
      <c r="T519" s="608"/>
      <c r="U519" s="608"/>
      <c r="V519" s="608"/>
      <c r="W519" s="608"/>
      <c r="X519" s="608"/>
      <c r="Y519" s="608"/>
      <c r="Z519" s="608"/>
      <c r="AA519" s="608"/>
      <c r="AB519" s="608"/>
      <c r="AC519" s="608"/>
      <c r="AD519" s="608"/>
      <c r="AE519" s="608"/>
      <c r="AF519" s="608"/>
      <c r="AG519" s="608"/>
      <c r="AH519" s="608"/>
      <c r="AI519" s="608"/>
      <c r="AJ519" s="608"/>
      <c r="AK519" s="608"/>
      <c r="AL519" s="608"/>
      <c r="AM519" s="608"/>
      <c r="AN519" s="608"/>
      <c r="AO519" s="631"/>
    </row>
    <row r="520" spans="1:41" s="584" customFormat="1" ht="12.75">
      <c r="A520" s="950"/>
      <c r="B520" s="945"/>
      <c r="C520" s="926"/>
      <c r="D520" s="923"/>
      <c r="E520" s="914"/>
      <c r="F520" s="902"/>
      <c r="G520" s="902"/>
      <c r="H520" s="902"/>
      <c r="I520" s="902"/>
      <c r="J520" s="641" t="s">
        <v>382</v>
      </c>
      <c r="K520" s="637">
        <f>+SUM(L520:R520)+SUM(S520:Y520)+SUM(Z520:AF520)+SUM(AG520:AM520)+SUM(AN520:AO520)</f>
        <v>270</v>
      </c>
      <c r="L520" s="642">
        <v>50</v>
      </c>
      <c r="M520" s="643">
        <v>50</v>
      </c>
      <c r="N520" s="644"/>
      <c r="O520" s="643">
        <v>50</v>
      </c>
      <c r="P520" s="643">
        <v>80</v>
      </c>
      <c r="Q520" s="643">
        <v>20</v>
      </c>
      <c r="R520" s="643">
        <v>20</v>
      </c>
      <c r="S520" s="643"/>
      <c r="T520" s="643"/>
      <c r="U520" s="643"/>
      <c r="V520" s="643"/>
      <c r="W520" s="643"/>
      <c r="X520" s="643"/>
      <c r="Y520" s="643"/>
      <c r="Z520" s="643"/>
      <c r="AA520" s="643"/>
      <c r="AB520" s="643"/>
      <c r="AC520" s="643"/>
      <c r="AD520" s="643"/>
      <c r="AE520" s="643"/>
      <c r="AF520" s="643"/>
      <c r="AG520" s="643"/>
      <c r="AH520" s="643"/>
      <c r="AI520" s="643"/>
      <c r="AJ520" s="643"/>
      <c r="AK520" s="643"/>
      <c r="AL520" s="643"/>
      <c r="AM520" s="643"/>
      <c r="AN520" s="643"/>
      <c r="AO520" s="644"/>
    </row>
    <row r="521" spans="1:41" s="584" customFormat="1" ht="12.75">
      <c r="A521" s="951"/>
      <c r="B521" s="945"/>
      <c r="C521" s="927"/>
      <c r="D521" s="924"/>
      <c r="E521" s="915"/>
      <c r="F521" s="903"/>
      <c r="G521" s="903"/>
      <c r="H521" s="903"/>
      <c r="I521" s="903"/>
      <c r="J521" s="645" t="s">
        <v>392</v>
      </c>
      <c r="K521" s="646">
        <f>C517+K517-K520</f>
        <v>3130</v>
      </c>
      <c r="L521" s="647">
        <f>+C517+L519-L520</f>
        <v>3350</v>
      </c>
      <c r="M521" s="635">
        <f t="shared" ref="M521:AO521" si="384">+L521+M519-M520</f>
        <v>3300</v>
      </c>
      <c r="N521" s="648">
        <f t="shared" si="384"/>
        <v>3300</v>
      </c>
      <c r="O521" s="635">
        <f t="shared" si="384"/>
        <v>3250</v>
      </c>
      <c r="P521" s="635">
        <f t="shared" si="384"/>
        <v>3470</v>
      </c>
      <c r="Q521" s="635">
        <f t="shared" si="384"/>
        <v>3450</v>
      </c>
      <c r="R521" s="635">
        <f t="shared" si="384"/>
        <v>3430</v>
      </c>
      <c r="S521" s="635">
        <f t="shared" si="384"/>
        <v>3430</v>
      </c>
      <c r="T521" s="635">
        <f t="shared" si="384"/>
        <v>3430</v>
      </c>
      <c r="U521" s="635">
        <f t="shared" si="384"/>
        <v>3430</v>
      </c>
      <c r="V521" s="635">
        <f t="shared" si="384"/>
        <v>3430</v>
      </c>
      <c r="W521" s="635">
        <f t="shared" si="384"/>
        <v>3430</v>
      </c>
      <c r="X521" s="635">
        <f t="shared" si="384"/>
        <v>3430</v>
      </c>
      <c r="Y521" s="635">
        <f t="shared" si="384"/>
        <v>3430</v>
      </c>
      <c r="Z521" s="635">
        <f t="shared" si="384"/>
        <v>3430</v>
      </c>
      <c r="AA521" s="650">
        <f t="shared" si="384"/>
        <v>3430</v>
      </c>
      <c r="AB521" s="635">
        <f t="shared" si="384"/>
        <v>3430</v>
      </c>
      <c r="AC521" s="635">
        <f t="shared" si="384"/>
        <v>3430</v>
      </c>
      <c r="AD521" s="635">
        <f t="shared" si="384"/>
        <v>3430</v>
      </c>
      <c r="AE521" s="635">
        <f t="shared" si="384"/>
        <v>3430</v>
      </c>
      <c r="AF521" s="635">
        <f t="shared" si="384"/>
        <v>3430</v>
      </c>
      <c r="AG521" s="635">
        <f t="shared" si="384"/>
        <v>3430</v>
      </c>
      <c r="AH521" s="635">
        <f t="shared" si="384"/>
        <v>3430</v>
      </c>
      <c r="AI521" s="635">
        <f t="shared" si="384"/>
        <v>3430</v>
      </c>
      <c r="AJ521" s="635">
        <f t="shared" si="384"/>
        <v>3430</v>
      </c>
      <c r="AK521" s="635">
        <f t="shared" si="384"/>
        <v>3430</v>
      </c>
      <c r="AL521" s="635">
        <f t="shared" si="384"/>
        <v>3430</v>
      </c>
      <c r="AM521" s="635">
        <f t="shared" si="384"/>
        <v>3430</v>
      </c>
      <c r="AN521" s="635">
        <f t="shared" si="384"/>
        <v>3430</v>
      </c>
      <c r="AO521" s="648">
        <f t="shared" si="384"/>
        <v>3430</v>
      </c>
    </row>
    <row r="522" spans="1:41" s="584" customFormat="1" ht="12.75">
      <c r="A522" s="949" t="s">
        <v>564</v>
      </c>
      <c r="B522" s="944" t="s">
        <v>565</v>
      </c>
      <c r="C522" s="925">
        <v>5180</v>
      </c>
      <c r="D522" s="921">
        <f>+E522+K522-K524</f>
        <v>3510</v>
      </c>
      <c r="E522" s="913">
        <f>+C522+G522-H522</f>
        <v>5880</v>
      </c>
      <c r="F522" s="901">
        <f>+K522-K524</f>
        <v>-2370</v>
      </c>
      <c r="G522" s="901">
        <f>+SUM(L524:R524)+SUM(S524:Y524)+SUM(Z524:AF524)+SUM(AG524:AM524)+SUM(AN524:AO524)</f>
        <v>2370</v>
      </c>
      <c r="H522" s="901">
        <f>+SUM(L525:R525)+SUM(S525:Y525)+SUM(Z525:AF525)+SUM(AG525:AM525)+SUM(AN525:AO525)</f>
        <v>1670</v>
      </c>
      <c r="I522" s="901">
        <f t="shared" ref="I522" si="385">+H522/23</f>
        <v>72.608695652173907</v>
      </c>
      <c r="J522" s="636" t="s">
        <v>386</v>
      </c>
      <c r="K522" s="637">
        <f>+SUM(L522:R522)+SUM(S522:Y522)+SUM(Z522:AF522)+SUM(AG522:AM522)+SUM(AN522:AO522)</f>
        <v>0</v>
      </c>
      <c r="L522" s="638"/>
      <c r="M522" s="639"/>
      <c r="N522" s="640"/>
      <c r="O522" s="639"/>
      <c r="P522" s="639"/>
      <c r="Q522" s="639"/>
      <c r="R522" s="639"/>
      <c r="S522" s="639"/>
      <c r="T522" s="639"/>
      <c r="U522" s="639"/>
      <c r="V522" s="639"/>
      <c r="W522" s="639"/>
      <c r="X522" s="639"/>
      <c r="Y522" s="639"/>
      <c r="Z522" s="639"/>
      <c r="AA522" s="639"/>
      <c r="AB522" s="639"/>
      <c r="AC522" s="639"/>
      <c r="AD522" s="639"/>
      <c r="AE522" s="639"/>
      <c r="AF522" s="639"/>
      <c r="AG522" s="639"/>
      <c r="AH522" s="639"/>
      <c r="AI522" s="639"/>
      <c r="AJ522" s="639"/>
      <c r="AK522" s="639"/>
      <c r="AL522" s="639"/>
      <c r="AM522" s="639"/>
      <c r="AN522" s="639"/>
      <c r="AO522" s="640"/>
    </row>
    <row r="523" spans="1:41" s="584" customFormat="1" ht="12.75">
      <c r="A523" s="950"/>
      <c r="B523" s="944"/>
      <c r="C523" s="926"/>
      <c r="D523" s="922"/>
      <c r="E523" s="914"/>
      <c r="F523" s="902"/>
      <c r="G523" s="902"/>
      <c r="H523" s="902"/>
      <c r="I523" s="902"/>
      <c r="J523" s="641" t="s">
        <v>380</v>
      </c>
      <c r="K523" s="637">
        <f>+SUM(L523:R523)+SUM(S523:Y523)+SUM(Z523:AF523)+SUM(AG523:AM523)+SUM(AN523:AO523)</f>
        <v>-61620</v>
      </c>
      <c r="L523" s="607">
        <f t="shared" ref="L523" si="386">+L522-L524</f>
        <v>0</v>
      </c>
      <c r="M523" s="608">
        <f t="shared" ref="M523:X523" si="387">+L523+M522-M524</f>
        <v>0</v>
      </c>
      <c r="N523" s="608">
        <f t="shared" si="387"/>
        <v>0</v>
      </c>
      <c r="O523" s="608">
        <f t="shared" si="387"/>
        <v>0</v>
      </c>
      <c r="P523" s="608">
        <f t="shared" si="387"/>
        <v>-2370</v>
      </c>
      <c r="Q523" s="608">
        <f t="shared" si="387"/>
        <v>-2370</v>
      </c>
      <c r="R523" s="608">
        <f t="shared" si="387"/>
        <v>-2370</v>
      </c>
      <c r="S523" s="608">
        <f t="shared" si="387"/>
        <v>-2370</v>
      </c>
      <c r="T523" s="608">
        <f t="shared" si="387"/>
        <v>-2370</v>
      </c>
      <c r="U523" s="608">
        <f t="shared" si="387"/>
        <v>-2370</v>
      </c>
      <c r="V523" s="608">
        <f t="shared" si="387"/>
        <v>-2370</v>
      </c>
      <c r="W523" s="608">
        <f t="shared" si="387"/>
        <v>-2370</v>
      </c>
      <c r="X523" s="608">
        <f t="shared" si="387"/>
        <v>-2370</v>
      </c>
      <c r="Y523" s="608">
        <f t="shared" ref="Y523:AO523" si="388">+X523+Y522-Y524</f>
        <v>-2370</v>
      </c>
      <c r="Z523" s="608">
        <f t="shared" si="388"/>
        <v>-2370</v>
      </c>
      <c r="AA523" s="649">
        <f t="shared" si="388"/>
        <v>-2370</v>
      </c>
      <c r="AB523" s="608">
        <f t="shared" si="388"/>
        <v>-2370</v>
      </c>
      <c r="AC523" s="608">
        <f t="shared" si="388"/>
        <v>-2370</v>
      </c>
      <c r="AD523" s="608">
        <f t="shared" si="388"/>
        <v>-2370</v>
      </c>
      <c r="AE523" s="608">
        <f t="shared" si="388"/>
        <v>-2370</v>
      </c>
      <c r="AF523" s="608">
        <f t="shared" si="388"/>
        <v>-2370</v>
      </c>
      <c r="AG523" s="608">
        <f t="shared" si="388"/>
        <v>-2370</v>
      </c>
      <c r="AH523" s="608">
        <f t="shared" si="388"/>
        <v>-2370</v>
      </c>
      <c r="AI523" s="608">
        <f t="shared" si="388"/>
        <v>-2370</v>
      </c>
      <c r="AJ523" s="608">
        <f t="shared" si="388"/>
        <v>-2370</v>
      </c>
      <c r="AK523" s="608">
        <f t="shared" si="388"/>
        <v>-2370</v>
      </c>
      <c r="AL523" s="608">
        <f t="shared" si="388"/>
        <v>-2370</v>
      </c>
      <c r="AM523" s="608">
        <f t="shared" si="388"/>
        <v>-2370</v>
      </c>
      <c r="AN523" s="608">
        <f t="shared" si="388"/>
        <v>-2370</v>
      </c>
      <c r="AO523" s="652">
        <f t="shared" si="388"/>
        <v>-2370</v>
      </c>
    </row>
    <row r="524" spans="1:41" s="584" customFormat="1" ht="12.75">
      <c r="A524" s="950"/>
      <c r="B524" s="944"/>
      <c r="C524" s="926"/>
      <c r="D524" s="922"/>
      <c r="E524" s="914"/>
      <c r="F524" s="902"/>
      <c r="G524" s="902"/>
      <c r="H524" s="902"/>
      <c r="I524" s="902"/>
      <c r="J524" s="641" t="s">
        <v>387</v>
      </c>
      <c r="K524" s="637">
        <f>+SUM(L524:R524)+SUM(S524:Y524)+SUM(Z524:AF524)+SUM(AG524:AM524)+SUM(AN524:AO524)</f>
        <v>2370</v>
      </c>
      <c r="L524" s="607"/>
      <c r="M524" s="608"/>
      <c r="N524" s="631"/>
      <c r="O524" s="608"/>
      <c r="P524" s="608">
        <v>2370</v>
      </c>
      <c r="Q524" s="608"/>
      <c r="R524" s="608"/>
      <c r="S524" s="608"/>
      <c r="T524" s="608"/>
      <c r="U524" s="608"/>
      <c r="V524" s="608"/>
      <c r="W524" s="608"/>
      <c r="X524" s="608"/>
      <c r="Y524" s="608"/>
      <c r="Z524" s="608"/>
      <c r="AA524" s="608"/>
      <c r="AB524" s="608"/>
      <c r="AC524" s="608"/>
      <c r="AD524" s="608"/>
      <c r="AE524" s="608"/>
      <c r="AF524" s="608"/>
      <c r="AG524" s="608"/>
      <c r="AH524" s="608"/>
      <c r="AI524" s="608"/>
      <c r="AJ524" s="608"/>
      <c r="AK524" s="608"/>
      <c r="AL524" s="608"/>
      <c r="AM524" s="608"/>
      <c r="AN524" s="608"/>
      <c r="AO524" s="631"/>
    </row>
    <row r="525" spans="1:41" s="584" customFormat="1" ht="12.75">
      <c r="A525" s="950"/>
      <c r="B525" s="945"/>
      <c r="C525" s="926"/>
      <c r="D525" s="923"/>
      <c r="E525" s="914"/>
      <c r="F525" s="902"/>
      <c r="G525" s="902"/>
      <c r="H525" s="902"/>
      <c r="I525" s="902"/>
      <c r="J525" s="641" t="s">
        <v>382</v>
      </c>
      <c r="K525" s="637">
        <f>+SUM(L525:R525)+SUM(S525:Y525)+SUM(Z525:AF525)+SUM(AG525:AM525)+SUM(AN525:AO525)</f>
        <v>1670</v>
      </c>
      <c r="L525" s="642">
        <f>90+185</f>
        <v>275</v>
      </c>
      <c r="M525" s="643">
        <v>100</v>
      </c>
      <c r="N525" s="644">
        <f>70+165</f>
        <v>235</v>
      </c>
      <c r="O525" s="643">
        <v>135</v>
      </c>
      <c r="P525" s="643">
        <v>265</v>
      </c>
      <c r="Q525" s="643">
        <f>50+90</f>
        <v>140</v>
      </c>
      <c r="R525" s="643">
        <f>205+315</f>
        <v>520</v>
      </c>
      <c r="S525" s="643"/>
      <c r="T525" s="643"/>
      <c r="U525" s="643"/>
      <c r="V525" s="643"/>
      <c r="W525" s="643"/>
      <c r="X525" s="643"/>
      <c r="Y525" s="643"/>
      <c r="Z525" s="643"/>
      <c r="AA525" s="643"/>
      <c r="AB525" s="643"/>
      <c r="AC525" s="643"/>
      <c r="AD525" s="643"/>
      <c r="AE525" s="643"/>
      <c r="AF525" s="643"/>
      <c r="AG525" s="643"/>
      <c r="AH525" s="643"/>
      <c r="AI525" s="643"/>
      <c r="AJ525" s="643"/>
      <c r="AK525" s="643"/>
      <c r="AL525" s="643"/>
      <c r="AM525" s="643"/>
      <c r="AN525" s="643"/>
      <c r="AO525" s="644"/>
    </row>
    <row r="526" spans="1:41" s="584" customFormat="1" ht="12.75">
      <c r="A526" s="951"/>
      <c r="B526" s="945"/>
      <c r="C526" s="927"/>
      <c r="D526" s="924"/>
      <c r="E526" s="915"/>
      <c r="F526" s="903"/>
      <c r="G526" s="903"/>
      <c r="H526" s="903"/>
      <c r="I526" s="903"/>
      <c r="J526" s="645" t="s">
        <v>392</v>
      </c>
      <c r="K526" s="646">
        <f>+C522+K522-K525</f>
        <v>3510</v>
      </c>
      <c r="L526" s="647">
        <f>+C522+L524-L525</f>
        <v>4905</v>
      </c>
      <c r="M526" s="635">
        <f t="shared" ref="M526:Y526" si="389">+L526+M524-M525</f>
        <v>4805</v>
      </c>
      <c r="N526" s="648">
        <f t="shared" si="389"/>
        <v>4570</v>
      </c>
      <c r="O526" s="635">
        <f t="shared" si="389"/>
        <v>4435</v>
      </c>
      <c r="P526" s="635">
        <f t="shared" si="389"/>
        <v>6540</v>
      </c>
      <c r="Q526" s="635">
        <f t="shared" si="389"/>
        <v>6400</v>
      </c>
      <c r="R526" s="635">
        <f t="shared" si="389"/>
        <v>5880</v>
      </c>
      <c r="S526" s="635">
        <f t="shared" si="389"/>
        <v>5880</v>
      </c>
      <c r="T526" s="635">
        <f t="shared" si="389"/>
        <v>5880</v>
      </c>
      <c r="U526" s="635">
        <f t="shared" si="389"/>
        <v>5880</v>
      </c>
      <c r="V526" s="635">
        <f t="shared" si="389"/>
        <v>5880</v>
      </c>
      <c r="W526" s="635">
        <f t="shared" si="389"/>
        <v>5880</v>
      </c>
      <c r="X526" s="635">
        <f t="shared" si="389"/>
        <v>5880</v>
      </c>
      <c r="Y526" s="635">
        <f t="shared" si="389"/>
        <v>5880</v>
      </c>
      <c r="Z526" s="635">
        <f t="shared" ref="Z526:AH526" si="390">+Y526+Z524-Z525</f>
        <v>5880</v>
      </c>
      <c r="AA526" s="650">
        <f t="shared" si="390"/>
        <v>5880</v>
      </c>
      <c r="AB526" s="635">
        <f t="shared" si="390"/>
        <v>5880</v>
      </c>
      <c r="AC526" s="635">
        <f t="shared" si="390"/>
        <v>5880</v>
      </c>
      <c r="AD526" s="635">
        <f t="shared" si="390"/>
        <v>5880</v>
      </c>
      <c r="AE526" s="635">
        <f t="shared" si="390"/>
        <v>5880</v>
      </c>
      <c r="AF526" s="635">
        <f t="shared" si="390"/>
        <v>5880</v>
      </c>
      <c r="AG526" s="635">
        <f t="shared" si="390"/>
        <v>5880</v>
      </c>
      <c r="AH526" s="635">
        <f t="shared" si="390"/>
        <v>5880</v>
      </c>
      <c r="AI526" s="635">
        <f t="shared" ref="AI526:AO526" si="391">+AH526+AI524-AI525</f>
        <v>5880</v>
      </c>
      <c r="AJ526" s="635">
        <f t="shared" si="391"/>
        <v>5880</v>
      </c>
      <c r="AK526" s="635">
        <f t="shared" si="391"/>
        <v>5880</v>
      </c>
      <c r="AL526" s="635">
        <f t="shared" si="391"/>
        <v>5880</v>
      </c>
      <c r="AM526" s="635">
        <f t="shared" si="391"/>
        <v>5880</v>
      </c>
      <c r="AN526" s="635">
        <f t="shared" si="391"/>
        <v>5880</v>
      </c>
      <c r="AO526" s="648">
        <f t="shared" si="391"/>
        <v>5880</v>
      </c>
    </row>
    <row r="527" spans="1:41" s="584" customFormat="1" ht="12.75">
      <c r="A527" s="949" t="s">
        <v>566</v>
      </c>
      <c r="B527" s="944" t="s">
        <v>567</v>
      </c>
      <c r="C527" s="925"/>
      <c r="D527" s="921">
        <f>+E527+K527-K529</f>
        <v>0</v>
      </c>
      <c r="E527" s="913">
        <f>+C527+G527-H527</f>
        <v>0</v>
      </c>
      <c r="F527" s="901">
        <f>+K527-K529</f>
        <v>0</v>
      </c>
      <c r="G527" s="901">
        <f>+SUM(L529:R529)+SUM(S529:Y529)+SUM(Z529:AF529)+SUM(AG529:AM529)+SUM(AN529:AO529)</f>
        <v>0</v>
      </c>
      <c r="H527" s="901">
        <f>+SUM(L530:R530)+SUM(S530:Y530)+SUM(Z530:AF530)+SUM(AG530:AM530)+SUM(AN530:AO530)</f>
        <v>0</v>
      </c>
      <c r="I527" s="901">
        <f t="shared" ref="I527" si="392">+H527/23</f>
        <v>0</v>
      </c>
      <c r="J527" s="636" t="s">
        <v>386</v>
      </c>
      <c r="K527" s="637">
        <f>+SUM(L527:R527)+SUM(S527:Y527)+SUM(Z527:AF527)+SUM(AG527:AM527)+SUM(AN527:AO527)</f>
        <v>0</v>
      </c>
      <c r="L527" s="638"/>
      <c r="M527" s="639"/>
      <c r="N527" s="640"/>
      <c r="O527" s="639"/>
      <c r="P527" s="639"/>
      <c r="Q527" s="639"/>
      <c r="R527" s="639"/>
      <c r="S527" s="639"/>
      <c r="T527" s="639"/>
      <c r="U527" s="639"/>
      <c r="V527" s="639"/>
      <c r="W527" s="639"/>
      <c r="X527" s="639"/>
      <c r="Y527" s="639"/>
      <c r="Z527" s="639"/>
      <c r="AA527" s="639"/>
      <c r="AB527" s="639"/>
      <c r="AC527" s="639"/>
      <c r="AD527" s="639"/>
      <c r="AE527" s="639"/>
      <c r="AF527" s="639"/>
      <c r="AG527" s="639"/>
      <c r="AH527" s="639"/>
      <c r="AI527" s="639"/>
      <c r="AJ527" s="639"/>
      <c r="AK527" s="639"/>
      <c r="AL527" s="639"/>
      <c r="AM527" s="639"/>
      <c r="AN527" s="639"/>
      <c r="AO527" s="640"/>
    </row>
    <row r="528" spans="1:41" s="584" customFormat="1" ht="12.75">
      <c r="A528" s="950"/>
      <c r="B528" s="944"/>
      <c r="C528" s="926"/>
      <c r="D528" s="922"/>
      <c r="E528" s="914"/>
      <c r="F528" s="902"/>
      <c r="G528" s="902"/>
      <c r="H528" s="902"/>
      <c r="I528" s="902"/>
      <c r="J528" s="641" t="s">
        <v>380</v>
      </c>
      <c r="K528" s="637">
        <f>SUM(L528:AO528)</f>
        <v>0</v>
      </c>
      <c r="L528" s="607">
        <f t="shared" ref="L528" si="393">+L527-L529</f>
        <v>0</v>
      </c>
      <c r="M528" s="608">
        <f t="shared" ref="M528:AO528" si="394">+L528+M527-M529</f>
        <v>0</v>
      </c>
      <c r="N528" s="608">
        <f t="shared" si="394"/>
        <v>0</v>
      </c>
      <c r="O528" s="608">
        <f t="shared" si="394"/>
        <v>0</v>
      </c>
      <c r="P528" s="608">
        <f t="shared" si="394"/>
        <v>0</v>
      </c>
      <c r="Q528" s="608">
        <f t="shared" si="394"/>
        <v>0</v>
      </c>
      <c r="R528" s="608">
        <f t="shared" si="394"/>
        <v>0</v>
      </c>
      <c r="S528" s="608">
        <f t="shared" si="394"/>
        <v>0</v>
      </c>
      <c r="T528" s="608">
        <f t="shared" si="394"/>
        <v>0</v>
      </c>
      <c r="U528" s="608">
        <f t="shared" si="394"/>
        <v>0</v>
      </c>
      <c r="V528" s="608">
        <f t="shared" si="394"/>
        <v>0</v>
      </c>
      <c r="W528" s="608">
        <f t="shared" si="394"/>
        <v>0</v>
      </c>
      <c r="X528" s="608">
        <f t="shared" si="394"/>
        <v>0</v>
      </c>
      <c r="Y528" s="608">
        <f t="shared" si="394"/>
        <v>0</v>
      </c>
      <c r="Z528" s="608">
        <f t="shared" si="394"/>
        <v>0</v>
      </c>
      <c r="AA528" s="649">
        <f t="shared" si="394"/>
        <v>0</v>
      </c>
      <c r="AB528" s="608">
        <f t="shared" si="394"/>
        <v>0</v>
      </c>
      <c r="AC528" s="608">
        <f t="shared" si="394"/>
        <v>0</v>
      </c>
      <c r="AD528" s="608">
        <f t="shared" si="394"/>
        <v>0</v>
      </c>
      <c r="AE528" s="608">
        <f t="shared" si="394"/>
        <v>0</v>
      </c>
      <c r="AF528" s="608">
        <f t="shared" si="394"/>
        <v>0</v>
      </c>
      <c r="AG528" s="608">
        <f t="shared" si="394"/>
        <v>0</v>
      </c>
      <c r="AH528" s="608">
        <f t="shared" si="394"/>
        <v>0</v>
      </c>
      <c r="AI528" s="608">
        <f t="shared" si="394"/>
        <v>0</v>
      </c>
      <c r="AJ528" s="608">
        <f t="shared" si="394"/>
        <v>0</v>
      </c>
      <c r="AK528" s="608">
        <f t="shared" si="394"/>
        <v>0</v>
      </c>
      <c r="AL528" s="608">
        <f t="shared" si="394"/>
        <v>0</v>
      </c>
      <c r="AM528" s="608">
        <f t="shared" si="394"/>
        <v>0</v>
      </c>
      <c r="AN528" s="608">
        <f t="shared" si="394"/>
        <v>0</v>
      </c>
      <c r="AO528" s="652">
        <f t="shared" si="394"/>
        <v>0</v>
      </c>
    </row>
    <row r="529" spans="1:41" s="584" customFormat="1" ht="12.75">
      <c r="A529" s="950"/>
      <c r="B529" s="944"/>
      <c r="C529" s="926"/>
      <c r="D529" s="922"/>
      <c r="E529" s="914"/>
      <c r="F529" s="902"/>
      <c r="G529" s="902"/>
      <c r="H529" s="902"/>
      <c r="I529" s="902"/>
      <c r="J529" s="641" t="s">
        <v>387</v>
      </c>
      <c r="K529" s="637">
        <f>+SUM(L529:R529)+SUM(S529:Y529)+SUM(Z529:AF529)+SUM(AG529:AM529)+SUM(AN529:AO529)</f>
        <v>0</v>
      </c>
      <c r="L529" s="607"/>
      <c r="M529" s="608"/>
      <c r="N529" s="631"/>
      <c r="O529" s="608"/>
      <c r="P529" s="608"/>
      <c r="Q529" s="608"/>
      <c r="R529" s="608"/>
      <c r="S529" s="608"/>
      <c r="T529" s="608"/>
      <c r="U529" s="608"/>
      <c r="V529" s="608"/>
      <c r="W529" s="608"/>
      <c r="X529" s="608"/>
      <c r="Y529" s="608"/>
      <c r="Z529" s="608"/>
      <c r="AA529" s="608"/>
      <c r="AB529" s="608"/>
      <c r="AC529" s="608"/>
      <c r="AD529" s="608"/>
      <c r="AE529" s="608"/>
      <c r="AF529" s="608"/>
      <c r="AG529" s="608"/>
      <c r="AH529" s="608"/>
      <c r="AI529" s="608"/>
      <c r="AJ529" s="608"/>
      <c r="AK529" s="608"/>
      <c r="AL529" s="608"/>
      <c r="AM529" s="608"/>
      <c r="AN529" s="608"/>
      <c r="AO529" s="631"/>
    </row>
    <row r="530" spans="1:41" s="584" customFormat="1" ht="12.75">
      <c r="A530" s="950"/>
      <c r="B530" s="945"/>
      <c r="C530" s="926"/>
      <c r="D530" s="923"/>
      <c r="E530" s="914"/>
      <c r="F530" s="902"/>
      <c r="G530" s="902"/>
      <c r="H530" s="902"/>
      <c r="I530" s="902"/>
      <c r="J530" s="641" t="s">
        <v>382</v>
      </c>
      <c r="K530" s="637">
        <f>+SUM(L530:R530)+SUM(S530:Y530)+SUM(Z530:AF530)+SUM(AG530:AM530)+SUM(AN530:AO530)</f>
        <v>0</v>
      </c>
      <c r="L530" s="642"/>
      <c r="M530" s="643"/>
      <c r="N530" s="643"/>
      <c r="O530" s="643"/>
      <c r="P530" s="643"/>
      <c r="Q530" s="643"/>
      <c r="R530" s="643"/>
      <c r="S530" s="643"/>
      <c r="T530" s="643"/>
      <c r="U530" s="643"/>
      <c r="V530" s="643"/>
      <c r="W530" s="643"/>
      <c r="X530" s="643"/>
      <c r="Y530" s="643"/>
      <c r="Z530" s="643"/>
      <c r="AA530" s="643"/>
      <c r="AB530" s="643"/>
      <c r="AC530" s="643"/>
      <c r="AD530" s="643"/>
      <c r="AE530" s="643"/>
      <c r="AF530" s="643"/>
      <c r="AG530" s="643"/>
      <c r="AH530" s="643"/>
      <c r="AI530" s="643"/>
      <c r="AJ530" s="643"/>
      <c r="AK530" s="643"/>
      <c r="AL530" s="643"/>
      <c r="AM530" s="643"/>
      <c r="AN530" s="643"/>
      <c r="AO530" s="644"/>
    </row>
    <row r="531" spans="1:41" s="584" customFormat="1" ht="12.75">
      <c r="A531" s="951"/>
      <c r="B531" s="945"/>
      <c r="C531" s="927"/>
      <c r="D531" s="924"/>
      <c r="E531" s="915"/>
      <c r="F531" s="903"/>
      <c r="G531" s="903"/>
      <c r="H531" s="903"/>
      <c r="I531" s="903"/>
      <c r="J531" s="645" t="s">
        <v>392</v>
      </c>
      <c r="K531" s="646">
        <f>+C527+K527-K530</f>
        <v>0</v>
      </c>
      <c r="L531" s="647">
        <f>+C527+L529-L530</f>
        <v>0</v>
      </c>
      <c r="M531" s="635">
        <f t="shared" ref="M531:AO531" si="395">+L531+M529-M530</f>
        <v>0</v>
      </c>
      <c r="N531" s="648">
        <f t="shared" si="395"/>
        <v>0</v>
      </c>
      <c r="O531" s="635">
        <f t="shared" si="395"/>
        <v>0</v>
      </c>
      <c r="P531" s="635">
        <f t="shared" si="395"/>
        <v>0</v>
      </c>
      <c r="Q531" s="635">
        <f t="shared" si="395"/>
        <v>0</v>
      </c>
      <c r="R531" s="635">
        <f t="shared" si="395"/>
        <v>0</v>
      </c>
      <c r="S531" s="635">
        <f t="shared" si="395"/>
        <v>0</v>
      </c>
      <c r="T531" s="635">
        <f t="shared" si="395"/>
        <v>0</v>
      </c>
      <c r="U531" s="635">
        <f t="shared" si="395"/>
        <v>0</v>
      </c>
      <c r="V531" s="635">
        <f t="shared" si="395"/>
        <v>0</v>
      </c>
      <c r="W531" s="635">
        <f t="shared" si="395"/>
        <v>0</v>
      </c>
      <c r="X531" s="635">
        <f t="shared" si="395"/>
        <v>0</v>
      </c>
      <c r="Y531" s="635">
        <f t="shared" si="395"/>
        <v>0</v>
      </c>
      <c r="Z531" s="635">
        <f t="shared" si="395"/>
        <v>0</v>
      </c>
      <c r="AA531" s="650">
        <f t="shared" si="395"/>
        <v>0</v>
      </c>
      <c r="AB531" s="635">
        <f t="shared" si="395"/>
        <v>0</v>
      </c>
      <c r="AC531" s="635">
        <f t="shared" si="395"/>
        <v>0</v>
      </c>
      <c r="AD531" s="635">
        <f t="shared" si="395"/>
        <v>0</v>
      </c>
      <c r="AE531" s="635">
        <f t="shared" si="395"/>
        <v>0</v>
      </c>
      <c r="AF531" s="635">
        <f t="shared" si="395"/>
        <v>0</v>
      </c>
      <c r="AG531" s="635">
        <f t="shared" si="395"/>
        <v>0</v>
      </c>
      <c r="AH531" s="635">
        <f t="shared" si="395"/>
        <v>0</v>
      </c>
      <c r="AI531" s="635">
        <f t="shared" si="395"/>
        <v>0</v>
      </c>
      <c r="AJ531" s="635">
        <f t="shared" si="395"/>
        <v>0</v>
      </c>
      <c r="AK531" s="635">
        <f t="shared" si="395"/>
        <v>0</v>
      </c>
      <c r="AL531" s="635">
        <f t="shared" si="395"/>
        <v>0</v>
      </c>
      <c r="AM531" s="635">
        <f t="shared" si="395"/>
        <v>0</v>
      </c>
      <c r="AN531" s="635">
        <f t="shared" si="395"/>
        <v>0</v>
      </c>
      <c r="AO531" s="648">
        <f t="shared" si="395"/>
        <v>0</v>
      </c>
    </row>
    <row r="532" spans="1:41" s="584" customFormat="1" ht="12.75">
      <c r="A532" s="949" t="s">
        <v>568</v>
      </c>
      <c r="B532" s="938" t="s">
        <v>569</v>
      </c>
      <c r="C532" s="925"/>
      <c r="D532" s="921">
        <f>+E532+K532-K534</f>
        <v>0</v>
      </c>
      <c r="E532" s="913"/>
      <c r="F532" s="901">
        <f>+K532-K534</f>
        <v>0</v>
      </c>
      <c r="G532" s="901">
        <f>+SUM(L534:R534)+SUM(S534:Y534)+SUM(Z534:AF534)+SUM(AG534:AM534)+SUM(AN534:AO534)</f>
        <v>0</v>
      </c>
      <c r="H532" s="901">
        <f>+SUM(L535:R535)+SUM(S535:Y535)+SUM(Z535:AF535)+SUM(AG535:AM535)+SUM(AN535:AO535)</f>
        <v>0</v>
      </c>
      <c r="I532" s="901">
        <f t="shared" ref="I532" si="396">+H532/23</f>
        <v>0</v>
      </c>
      <c r="J532" s="636" t="s">
        <v>386</v>
      </c>
      <c r="K532" s="637">
        <f>+SUM(L532:R532)+SUM(S532:Y532)+SUM(Z532:AF532)+SUM(AG532:AM532)+SUM(AN532:AO532)</f>
        <v>0</v>
      </c>
      <c r="L532" s="638">
        <f>+VLOOKUP(B532,'[7]Vật tư sản xuất'!$C$4:$G$8000,5,0)</f>
        <v>0</v>
      </c>
      <c r="M532" s="639"/>
      <c r="N532" s="640"/>
      <c r="O532" s="639"/>
      <c r="P532" s="639"/>
      <c r="Q532" s="639"/>
      <c r="R532" s="639"/>
      <c r="S532" s="639"/>
      <c r="T532" s="639"/>
      <c r="U532" s="639"/>
      <c r="V532" s="639"/>
      <c r="W532" s="639"/>
      <c r="X532" s="639"/>
      <c r="Y532" s="639"/>
      <c r="Z532" s="639"/>
      <c r="AA532" s="639"/>
      <c r="AB532" s="639"/>
      <c r="AC532" s="639"/>
      <c r="AD532" s="639"/>
      <c r="AE532" s="639"/>
      <c r="AF532" s="639"/>
      <c r="AG532" s="639"/>
      <c r="AH532" s="639"/>
      <c r="AI532" s="639"/>
      <c r="AJ532" s="639"/>
      <c r="AK532" s="639"/>
      <c r="AL532" s="639"/>
      <c r="AM532" s="639"/>
      <c r="AN532" s="639"/>
      <c r="AO532" s="640"/>
    </row>
    <row r="533" spans="1:41" s="584" customFormat="1" ht="12.75">
      <c r="A533" s="950"/>
      <c r="B533" s="938"/>
      <c r="C533" s="926"/>
      <c r="D533" s="922"/>
      <c r="E533" s="914"/>
      <c r="F533" s="902"/>
      <c r="G533" s="902"/>
      <c r="H533" s="902"/>
      <c r="I533" s="902"/>
      <c r="J533" s="641" t="s">
        <v>380</v>
      </c>
      <c r="K533" s="637">
        <f>+SUM(L533:R533)+SUM(S533:Y533)+SUM(Z533:AF533)+SUM(AG533:AM533)+SUM(AN533:AO533)</f>
        <v>0</v>
      </c>
      <c r="L533" s="607">
        <f t="shared" ref="L533" si="397">+L532-L534</f>
        <v>0</v>
      </c>
      <c r="M533" s="608">
        <f t="shared" ref="M533:AO533" si="398">+L533+M532-M534</f>
        <v>0</v>
      </c>
      <c r="N533" s="608">
        <f t="shared" si="398"/>
        <v>0</v>
      </c>
      <c r="O533" s="608">
        <f t="shared" si="398"/>
        <v>0</v>
      </c>
      <c r="P533" s="608">
        <f t="shared" si="398"/>
        <v>0</v>
      </c>
      <c r="Q533" s="608">
        <f t="shared" si="398"/>
        <v>0</v>
      </c>
      <c r="R533" s="608">
        <f t="shared" si="398"/>
        <v>0</v>
      </c>
      <c r="S533" s="608">
        <f t="shared" si="398"/>
        <v>0</v>
      </c>
      <c r="T533" s="608">
        <f t="shared" si="398"/>
        <v>0</v>
      </c>
      <c r="U533" s="608">
        <f t="shared" si="398"/>
        <v>0</v>
      </c>
      <c r="V533" s="608">
        <f t="shared" si="398"/>
        <v>0</v>
      </c>
      <c r="W533" s="608">
        <f t="shared" si="398"/>
        <v>0</v>
      </c>
      <c r="X533" s="608">
        <f t="shared" si="398"/>
        <v>0</v>
      </c>
      <c r="Y533" s="608">
        <f t="shared" si="398"/>
        <v>0</v>
      </c>
      <c r="Z533" s="608">
        <f t="shared" si="398"/>
        <v>0</v>
      </c>
      <c r="AA533" s="649">
        <f t="shared" si="398"/>
        <v>0</v>
      </c>
      <c r="AB533" s="608">
        <f t="shared" si="398"/>
        <v>0</v>
      </c>
      <c r="AC533" s="608">
        <f t="shared" si="398"/>
        <v>0</v>
      </c>
      <c r="AD533" s="608">
        <f t="shared" si="398"/>
        <v>0</v>
      </c>
      <c r="AE533" s="608">
        <f t="shared" si="398"/>
        <v>0</v>
      </c>
      <c r="AF533" s="608">
        <f t="shared" si="398"/>
        <v>0</v>
      </c>
      <c r="AG533" s="608">
        <f t="shared" si="398"/>
        <v>0</v>
      </c>
      <c r="AH533" s="608">
        <f t="shared" si="398"/>
        <v>0</v>
      </c>
      <c r="AI533" s="608">
        <f t="shared" si="398"/>
        <v>0</v>
      </c>
      <c r="AJ533" s="608">
        <f t="shared" si="398"/>
        <v>0</v>
      </c>
      <c r="AK533" s="608">
        <f t="shared" si="398"/>
        <v>0</v>
      </c>
      <c r="AL533" s="608">
        <f t="shared" si="398"/>
        <v>0</v>
      </c>
      <c r="AM533" s="608">
        <f t="shared" si="398"/>
        <v>0</v>
      </c>
      <c r="AN533" s="608">
        <f t="shared" si="398"/>
        <v>0</v>
      </c>
      <c r="AO533" s="652">
        <f t="shared" si="398"/>
        <v>0</v>
      </c>
    </row>
    <row r="534" spans="1:41" s="584" customFormat="1" ht="12.75">
      <c r="A534" s="950"/>
      <c r="B534" s="938"/>
      <c r="C534" s="926"/>
      <c r="D534" s="922"/>
      <c r="E534" s="914"/>
      <c r="F534" s="902"/>
      <c r="G534" s="902"/>
      <c r="H534" s="902"/>
      <c r="I534" s="902"/>
      <c r="J534" s="641" t="s">
        <v>387</v>
      </c>
      <c r="K534" s="637">
        <f>+SUM(L534:R534)+SUM(S534:Y534)+SUM(Z534:AF534)+SUM(AG534:AM534)+SUM(AN534:AO534)</f>
        <v>0</v>
      </c>
      <c r="L534" s="607"/>
      <c r="M534" s="608"/>
      <c r="N534" s="631"/>
      <c r="O534" s="608"/>
      <c r="P534" s="608"/>
      <c r="Q534" s="608"/>
      <c r="R534" s="608"/>
      <c r="S534" s="608"/>
      <c r="T534" s="608"/>
      <c r="U534" s="608"/>
      <c r="V534" s="608"/>
      <c r="W534" s="608"/>
      <c r="X534" s="608"/>
      <c r="Y534" s="608"/>
      <c r="Z534" s="608"/>
      <c r="AA534" s="608"/>
      <c r="AB534" s="608"/>
      <c r="AC534" s="608"/>
      <c r="AD534" s="608"/>
      <c r="AE534" s="608"/>
      <c r="AF534" s="608"/>
      <c r="AG534" s="608"/>
      <c r="AH534" s="608"/>
      <c r="AI534" s="608"/>
      <c r="AJ534" s="608"/>
      <c r="AK534" s="608"/>
      <c r="AL534" s="608"/>
      <c r="AM534" s="608"/>
      <c r="AN534" s="608"/>
      <c r="AO534" s="631"/>
    </row>
    <row r="535" spans="1:41" s="584" customFormat="1" ht="12.75">
      <c r="A535" s="950"/>
      <c r="B535" s="939"/>
      <c r="C535" s="926"/>
      <c r="D535" s="923"/>
      <c r="E535" s="914"/>
      <c r="F535" s="902"/>
      <c r="G535" s="902"/>
      <c r="H535" s="902"/>
      <c r="I535" s="902"/>
      <c r="J535" s="641" t="s">
        <v>382</v>
      </c>
      <c r="K535" s="637">
        <f>+SUM(L535:R535)+SUM(S535:Y535)+SUM(Z535:AF535)+SUM(AG535:AM535)+SUM(AN535:AO535)</f>
        <v>0</v>
      </c>
      <c r="L535" s="642"/>
      <c r="M535" s="643"/>
      <c r="N535" s="644"/>
      <c r="O535" s="643"/>
      <c r="P535" s="643"/>
      <c r="Q535" s="643"/>
      <c r="R535" s="643"/>
      <c r="S535" s="643"/>
      <c r="T535" s="643"/>
      <c r="U535" s="643"/>
      <c r="V535" s="643"/>
      <c r="W535" s="643"/>
      <c r="X535" s="643"/>
      <c r="Y535" s="643"/>
      <c r="Z535" s="643"/>
      <c r="AA535" s="643"/>
      <c r="AB535" s="643"/>
      <c r="AC535" s="643"/>
      <c r="AD535" s="643"/>
      <c r="AE535" s="643"/>
      <c r="AF535" s="643"/>
      <c r="AG535" s="643"/>
      <c r="AH535" s="643"/>
      <c r="AI535" s="643"/>
      <c r="AJ535" s="643"/>
      <c r="AK535" s="643"/>
      <c r="AL535" s="643"/>
      <c r="AM535" s="643"/>
      <c r="AN535" s="643"/>
      <c r="AO535" s="644"/>
    </row>
    <row r="536" spans="1:41" s="584" customFormat="1" ht="12.75">
      <c r="A536" s="951"/>
      <c r="B536" s="939"/>
      <c r="C536" s="927"/>
      <c r="D536" s="924"/>
      <c r="E536" s="915"/>
      <c r="F536" s="903"/>
      <c r="G536" s="903"/>
      <c r="H536" s="903"/>
      <c r="I536" s="903"/>
      <c r="J536" s="645" t="s">
        <v>392</v>
      </c>
      <c r="K536" s="646">
        <f>C532+K532-K535</f>
        <v>0</v>
      </c>
      <c r="L536" s="647">
        <f>+C532+L534-L535</f>
        <v>0</v>
      </c>
      <c r="M536" s="635">
        <f t="shared" ref="M536:AO536" si="399">+L536+M534-M535</f>
        <v>0</v>
      </c>
      <c r="N536" s="648">
        <f t="shared" si="399"/>
        <v>0</v>
      </c>
      <c r="O536" s="635">
        <f t="shared" si="399"/>
        <v>0</v>
      </c>
      <c r="P536" s="635">
        <f t="shared" si="399"/>
        <v>0</v>
      </c>
      <c r="Q536" s="635">
        <f t="shared" si="399"/>
        <v>0</v>
      </c>
      <c r="R536" s="635">
        <f t="shared" si="399"/>
        <v>0</v>
      </c>
      <c r="S536" s="635">
        <f t="shared" si="399"/>
        <v>0</v>
      </c>
      <c r="T536" s="635">
        <f t="shared" si="399"/>
        <v>0</v>
      </c>
      <c r="U536" s="635">
        <f t="shared" si="399"/>
        <v>0</v>
      </c>
      <c r="V536" s="635">
        <f t="shared" si="399"/>
        <v>0</v>
      </c>
      <c r="W536" s="635">
        <f t="shared" si="399"/>
        <v>0</v>
      </c>
      <c r="X536" s="635">
        <f t="shared" si="399"/>
        <v>0</v>
      </c>
      <c r="Y536" s="635">
        <f t="shared" si="399"/>
        <v>0</v>
      </c>
      <c r="Z536" s="635">
        <f t="shared" si="399"/>
        <v>0</v>
      </c>
      <c r="AA536" s="650">
        <f t="shared" si="399"/>
        <v>0</v>
      </c>
      <c r="AB536" s="635">
        <f t="shared" si="399"/>
        <v>0</v>
      </c>
      <c r="AC536" s="635">
        <f t="shared" si="399"/>
        <v>0</v>
      </c>
      <c r="AD536" s="635">
        <f t="shared" si="399"/>
        <v>0</v>
      </c>
      <c r="AE536" s="635">
        <f t="shared" si="399"/>
        <v>0</v>
      </c>
      <c r="AF536" s="635">
        <f t="shared" si="399"/>
        <v>0</v>
      </c>
      <c r="AG536" s="635">
        <f t="shared" si="399"/>
        <v>0</v>
      </c>
      <c r="AH536" s="635">
        <f t="shared" si="399"/>
        <v>0</v>
      </c>
      <c r="AI536" s="635">
        <f t="shared" si="399"/>
        <v>0</v>
      </c>
      <c r="AJ536" s="635">
        <f t="shared" si="399"/>
        <v>0</v>
      </c>
      <c r="AK536" s="635">
        <f t="shared" si="399"/>
        <v>0</v>
      </c>
      <c r="AL536" s="635">
        <f t="shared" si="399"/>
        <v>0</v>
      </c>
      <c r="AM536" s="635">
        <f t="shared" si="399"/>
        <v>0</v>
      </c>
      <c r="AN536" s="635">
        <f t="shared" si="399"/>
        <v>0</v>
      </c>
      <c r="AO536" s="648">
        <f t="shared" si="399"/>
        <v>0</v>
      </c>
    </row>
    <row r="537" spans="1:41" s="584" customFormat="1" ht="12.75">
      <c r="A537" s="949" t="s">
        <v>570</v>
      </c>
      <c r="B537" s="938" t="s">
        <v>571</v>
      </c>
      <c r="C537" s="925">
        <v>0</v>
      </c>
      <c r="D537" s="921">
        <f>+E537+K537-K539</f>
        <v>0</v>
      </c>
      <c r="E537" s="913">
        <f>+C537+G537-H537</f>
        <v>0</v>
      </c>
      <c r="F537" s="901">
        <f>+K537-K539</f>
        <v>0</v>
      </c>
      <c r="G537" s="901">
        <f>+SUM(L539:R539)+SUM(S539:Y539)+SUM(Z539:AF539)+SUM(AG539:AM539)+SUM(AN539:AO539)</f>
        <v>0</v>
      </c>
      <c r="H537" s="901">
        <f>+SUM(L540:R540)+SUM(S540:Y540)+SUM(Z540:AF540)+SUM(AG540:AM540)+SUM(AN540:AO540)</f>
        <v>0</v>
      </c>
      <c r="I537" s="901">
        <f t="shared" ref="I537" si="400">+H537/23</f>
        <v>0</v>
      </c>
      <c r="J537" s="636" t="s">
        <v>386</v>
      </c>
      <c r="K537" s="637">
        <f>+SUM(L537:R537)+SUM(S537:Y537)+SUM(Z537:AF537)+SUM(AG537:AM537)+SUM(AN537:AO537)</f>
        <v>0</v>
      </c>
      <c r="L537" s="638">
        <f>+VLOOKUP(B537,'[7]Vật tư sản xuất'!$C$4:$G$8000,5,0)</f>
        <v>0</v>
      </c>
      <c r="M537" s="639"/>
      <c r="N537" s="640"/>
      <c r="O537" s="639"/>
      <c r="P537" s="639"/>
      <c r="Q537" s="639"/>
      <c r="R537" s="639"/>
      <c r="S537" s="639"/>
      <c r="T537" s="639"/>
      <c r="U537" s="639"/>
      <c r="V537" s="639"/>
      <c r="W537" s="639"/>
      <c r="X537" s="639"/>
      <c r="Y537" s="639"/>
      <c r="Z537" s="639"/>
      <c r="AA537" s="639"/>
      <c r="AB537" s="639"/>
      <c r="AC537" s="639"/>
      <c r="AD537" s="639"/>
      <c r="AE537" s="639"/>
      <c r="AF537" s="639"/>
      <c r="AG537" s="639"/>
      <c r="AH537" s="639"/>
      <c r="AI537" s="639"/>
      <c r="AJ537" s="639"/>
      <c r="AK537" s="639"/>
      <c r="AL537" s="639"/>
      <c r="AM537" s="639"/>
      <c r="AN537" s="639"/>
      <c r="AO537" s="640"/>
    </row>
    <row r="538" spans="1:41" s="584" customFormat="1" ht="12.75">
      <c r="A538" s="950"/>
      <c r="B538" s="938"/>
      <c r="C538" s="926"/>
      <c r="D538" s="922"/>
      <c r="E538" s="914"/>
      <c r="F538" s="902"/>
      <c r="G538" s="902"/>
      <c r="H538" s="902"/>
      <c r="I538" s="902"/>
      <c r="J538" s="641" t="s">
        <v>380</v>
      </c>
      <c r="K538" s="637">
        <f>SUM(L538:R538)+SUM(S538:Y538)+SUM(Z538:AF538)+SUM(AG538:AM538)+SUM(AN538:AO538)</f>
        <v>0</v>
      </c>
      <c r="L538" s="607">
        <f t="shared" ref="L538" si="401">+L537-L539</f>
        <v>0</v>
      </c>
      <c r="M538" s="608">
        <f t="shared" ref="M538:AO538" si="402">+L538+M537-M539</f>
        <v>0</v>
      </c>
      <c r="N538" s="608">
        <f t="shared" si="402"/>
        <v>0</v>
      </c>
      <c r="O538" s="608">
        <f t="shared" si="402"/>
        <v>0</v>
      </c>
      <c r="P538" s="608">
        <f t="shared" si="402"/>
        <v>0</v>
      </c>
      <c r="Q538" s="608">
        <f t="shared" si="402"/>
        <v>0</v>
      </c>
      <c r="R538" s="608">
        <f t="shared" si="402"/>
        <v>0</v>
      </c>
      <c r="S538" s="608">
        <f t="shared" si="402"/>
        <v>0</v>
      </c>
      <c r="T538" s="608">
        <f t="shared" si="402"/>
        <v>0</v>
      </c>
      <c r="U538" s="608">
        <f t="shared" si="402"/>
        <v>0</v>
      </c>
      <c r="V538" s="608">
        <f t="shared" si="402"/>
        <v>0</v>
      </c>
      <c r="W538" s="608">
        <f t="shared" si="402"/>
        <v>0</v>
      </c>
      <c r="X538" s="608">
        <f t="shared" si="402"/>
        <v>0</v>
      </c>
      <c r="Y538" s="608">
        <f t="shared" si="402"/>
        <v>0</v>
      </c>
      <c r="Z538" s="608">
        <f t="shared" si="402"/>
        <v>0</v>
      </c>
      <c r="AA538" s="649">
        <f t="shared" si="402"/>
        <v>0</v>
      </c>
      <c r="AB538" s="608">
        <f t="shared" si="402"/>
        <v>0</v>
      </c>
      <c r="AC538" s="608">
        <f t="shared" si="402"/>
        <v>0</v>
      </c>
      <c r="AD538" s="608">
        <f t="shared" si="402"/>
        <v>0</v>
      </c>
      <c r="AE538" s="608">
        <f t="shared" si="402"/>
        <v>0</v>
      </c>
      <c r="AF538" s="608">
        <f t="shared" si="402"/>
        <v>0</v>
      </c>
      <c r="AG538" s="608">
        <f t="shared" si="402"/>
        <v>0</v>
      </c>
      <c r="AH538" s="608">
        <f t="shared" si="402"/>
        <v>0</v>
      </c>
      <c r="AI538" s="608">
        <f t="shared" si="402"/>
        <v>0</v>
      </c>
      <c r="AJ538" s="608">
        <f t="shared" si="402"/>
        <v>0</v>
      </c>
      <c r="AK538" s="608">
        <f t="shared" si="402"/>
        <v>0</v>
      </c>
      <c r="AL538" s="608">
        <f t="shared" si="402"/>
        <v>0</v>
      </c>
      <c r="AM538" s="608">
        <f t="shared" si="402"/>
        <v>0</v>
      </c>
      <c r="AN538" s="608">
        <f t="shared" si="402"/>
        <v>0</v>
      </c>
      <c r="AO538" s="652">
        <f t="shared" si="402"/>
        <v>0</v>
      </c>
    </row>
    <row r="539" spans="1:41" s="584" customFormat="1" ht="12.75">
      <c r="A539" s="950"/>
      <c r="B539" s="938"/>
      <c r="C539" s="926"/>
      <c r="D539" s="922"/>
      <c r="E539" s="914"/>
      <c r="F539" s="902"/>
      <c r="G539" s="902"/>
      <c r="H539" s="902"/>
      <c r="I539" s="902"/>
      <c r="J539" s="641" t="s">
        <v>387</v>
      </c>
      <c r="K539" s="637">
        <f>+SUM(L539:R539)+SUM(S539:Y539)+SUM(Z539:AF539)+SUM(AG539:AM539)+SUM(AN539:AO539)</f>
        <v>0</v>
      </c>
      <c r="L539" s="607"/>
      <c r="M539" s="608"/>
      <c r="N539" s="631"/>
      <c r="O539" s="608"/>
      <c r="P539" s="608"/>
      <c r="Q539" s="608"/>
      <c r="R539" s="608"/>
      <c r="S539" s="608"/>
      <c r="T539" s="608"/>
      <c r="U539" s="608"/>
      <c r="V539" s="608"/>
      <c r="W539" s="608"/>
      <c r="X539" s="608"/>
      <c r="Y539" s="608"/>
      <c r="Z539" s="608"/>
      <c r="AA539" s="608"/>
      <c r="AB539" s="608"/>
      <c r="AC539" s="608"/>
      <c r="AD539" s="608"/>
      <c r="AE539" s="608"/>
      <c r="AF539" s="608"/>
      <c r="AG539" s="608"/>
      <c r="AH539" s="608"/>
      <c r="AI539" s="608"/>
      <c r="AJ539" s="608"/>
      <c r="AK539" s="608"/>
      <c r="AL539" s="608"/>
      <c r="AM539" s="608"/>
      <c r="AN539" s="608"/>
      <c r="AO539" s="631"/>
    </row>
    <row r="540" spans="1:41" s="584" customFormat="1" ht="12.75">
      <c r="A540" s="950"/>
      <c r="B540" s="939"/>
      <c r="C540" s="926"/>
      <c r="D540" s="923"/>
      <c r="E540" s="914"/>
      <c r="F540" s="902"/>
      <c r="G540" s="902"/>
      <c r="H540" s="902"/>
      <c r="I540" s="902"/>
      <c r="J540" s="641" t="s">
        <v>382</v>
      </c>
      <c r="K540" s="637">
        <f>+SUM(L540:R540)+SUM(S540:Y540)+SUM(Z540:AF540)+SUM(AG540:AM540)+SUM(AN540:AO540)</f>
        <v>0</v>
      </c>
      <c r="L540" s="642"/>
      <c r="M540" s="643"/>
      <c r="N540" s="644"/>
      <c r="O540" s="643"/>
      <c r="P540" s="643"/>
      <c r="Q540" s="643"/>
      <c r="R540" s="643"/>
      <c r="S540" s="643"/>
      <c r="T540" s="643"/>
      <c r="U540" s="643"/>
      <c r="V540" s="643"/>
      <c r="W540" s="643"/>
      <c r="X540" s="643"/>
      <c r="Y540" s="643"/>
      <c r="Z540" s="643"/>
      <c r="AA540" s="643"/>
      <c r="AB540" s="643"/>
      <c r="AC540" s="643"/>
      <c r="AD540" s="643"/>
      <c r="AE540" s="643"/>
      <c r="AF540" s="643"/>
      <c r="AG540" s="643"/>
      <c r="AH540" s="643"/>
      <c r="AI540" s="643"/>
      <c r="AJ540" s="643"/>
      <c r="AK540" s="643"/>
      <c r="AL540" s="643"/>
      <c r="AM540" s="643"/>
      <c r="AN540" s="643"/>
      <c r="AO540" s="644"/>
    </row>
    <row r="541" spans="1:41" s="584" customFormat="1" ht="12.75">
      <c r="A541" s="951"/>
      <c r="B541" s="939"/>
      <c r="C541" s="927"/>
      <c r="D541" s="924"/>
      <c r="E541" s="915"/>
      <c r="F541" s="903"/>
      <c r="G541" s="903"/>
      <c r="H541" s="903"/>
      <c r="I541" s="903"/>
      <c r="J541" s="645" t="s">
        <v>392</v>
      </c>
      <c r="K541" s="646">
        <f>C537+K537-K540</f>
        <v>0</v>
      </c>
      <c r="L541" s="647">
        <f>+C537+L539-L540</f>
        <v>0</v>
      </c>
      <c r="M541" s="635">
        <f t="shared" ref="M541:AC541" si="403">+L541+M539-M540</f>
        <v>0</v>
      </c>
      <c r="N541" s="648">
        <f t="shared" si="403"/>
        <v>0</v>
      </c>
      <c r="O541" s="635">
        <f t="shared" si="403"/>
        <v>0</v>
      </c>
      <c r="P541" s="635">
        <f t="shared" si="403"/>
        <v>0</v>
      </c>
      <c r="Q541" s="635">
        <f t="shared" si="403"/>
        <v>0</v>
      </c>
      <c r="R541" s="635">
        <f t="shared" si="403"/>
        <v>0</v>
      </c>
      <c r="S541" s="635">
        <f t="shared" si="403"/>
        <v>0</v>
      </c>
      <c r="T541" s="635">
        <f t="shared" si="403"/>
        <v>0</v>
      </c>
      <c r="U541" s="635">
        <f t="shared" si="403"/>
        <v>0</v>
      </c>
      <c r="V541" s="635">
        <f t="shared" si="403"/>
        <v>0</v>
      </c>
      <c r="W541" s="635">
        <f t="shared" si="403"/>
        <v>0</v>
      </c>
      <c r="X541" s="635">
        <f t="shared" si="403"/>
        <v>0</v>
      </c>
      <c r="Y541" s="635">
        <f t="shared" si="403"/>
        <v>0</v>
      </c>
      <c r="Z541" s="635">
        <f t="shared" si="403"/>
        <v>0</v>
      </c>
      <c r="AA541" s="650">
        <f t="shared" si="403"/>
        <v>0</v>
      </c>
      <c r="AB541" s="635">
        <f t="shared" si="403"/>
        <v>0</v>
      </c>
      <c r="AC541" s="635">
        <f t="shared" si="403"/>
        <v>0</v>
      </c>
      <c r="AD541" s="635">
        <f t="shared" ref="AD541:AO541" si="404">+AC541+AD539-AD540</f>
        <v>0</v>
      </c>
      <c r="AE541" s="635">
        <f t="shared" si="404"/>
        <v>0</v>
      </c>
      <c r="AF541" s="635">
        <f t="shared" si="404"/>
        <v>0</v>
      </c>
      <c r="AG541" s="635">
        <f t="shared" si="404"/>
        <v>0</v>
      </c>
      <c r="AH541" s="635">
        <f t="shared" si="404"/>
        <v>0</v>
      </c>
      <c r="AI541" s="635">
        <f t="shared" si="404"/>
        <v>0</v>
      </c>
      <c r="AJ541" s="635">
        <f t="shared" si="404"/>
        <v>0</v>
      </c>
      <c r="AK541" s="635">
        <f t="shared" si="404"/>
        <v>0</v>
      </c>
      <c r="AL541" s="635">
        <f t="shared" si="404"/>
        <v>0</v>
      </c>
      <c r="AM541" s="635">
        <f t="shared" si="404"/>
        <v>0</v>
      </c>
      <c r="AN541" s="635">
        <f t="shared" si="404"/>
        <v>0</v>
      </c>
      <c r="AO541" s="648">
        <f t="shared" si="404"/>
        <v>0</v>
      </c>
    </row>
    <row r="542" spans="1:41" s="584" customFormat="1" ht="12.75">
      <c r="A542" s="949" t="s">
        <v>572</v>
      </c>
      <c r="B542" s="938" t="s">
        <v>573</v>
      </c>
      <c r="C542" s="925"/>
      <c r="D542" s="921">
        <f>+E542+K542-K544</f>
        <v>0</v>
      </c>
      <c r="E542" s="913">
        <f>+C542+G542-H542</f>
        <v>0</v>
      </c>
      <c r="F542" s="901">
        <f>+K542-K544</f>
        <v>0</v>
      </c>
      <c r="G542" s="901">
        <f>+SUM(L544:AO544)</f>
        <v>0</v>
      </c>
      <c r="H542" s="901">
        <f>+SUM(L545:AO545)</f>
        <v>0</v>
      </c>
      <c r="I542" s="901">
        <f t="shared" ref="I542" si="405">+H542/23</f>
        <v>0</v>
      </c>
      <c r="J542" s="636" t="s">
        <v>386</v>
      </c>
      <c r="K542" s="637">
        <f>+SUM(L542:AO542)</f>
        <v>0</v>
      </c>
      <c r="L542" s="638"/>
      <c r="M542" s="639"/>
      <c r="N542" s="640"/>
      <c r="O542" s="639"/>
      <c r="P542" s="639"/>
      <c r="Q542" s="639"/>
      <c r="R542" s="639"/>
      <c r="S542" s="639"/>
      <c r="T542" s="639"/>
      <c r="U542" s="639"/>
      <c r="V542" s="639"/>
      <c r="W542" s="639"/>
      <c r="X542" s="639"/>
      <c r="Y542" s="639"/>
      <c r="Z542" s="639"/>
      <c r="AA542" s="639"/>
      <c r="AB542" s="639"/>
      <c r="AC542" s="639"/>
      <c r="AD542" s="639"/>
      <c r="AE542" s="639"/>
      <c r="AF542" s="639"/>
      <c r="AG542" s="639"/>
      <c r="AH542" s="639"/>
      <c r="AI542" s="639"/>
      <c r="AJ542" s="639"/>
      <c r="AK542" s="639"/>
      <c r="AL542" s="639"/>
      <c r="AM542" s="639"/>
      <c r="AN542" s="639"/>
      <c r="AO542" s="640"/>
    </row>
    <row r="543" spans="1:41" s="584" customFormat="1" ht="12.75">
      <c r="A543" s="950"/>
      <c r="B543" s="938"/>
      <c r="C543" s="926"/>
      <c r="D543" s="922"/>
      <c r="E543" s="914"/>
      <c r="F543" s="902"/>
      <c r="G543" s="902"/>
      <c r="H543" s="902"/>
      <c r="I543" s="902"/>
      <c r="J543" s="641" t="s">
        <v>380</v>
      </c>
      <c r="K543" s="637">
        <f>SUM(L543:R543)+SUM(S543:Y543)+SUM(Z543:AF543)+SUM(AG543:AM543)+SUM(AN543:AO543)</f>
        <v>0</v>
      </c>
      <c r="L543" s="607">
        <f t="shared" ref="L543" si="406">+L542-L544</f>
        <v>0</v>
      </c>
      <c r="M543" s="608">
        <f t="shared" ref="M543:AO543" si="407">+L543+M542-M544</f>
        <v>0</v>
      </c>
      <c r="N543" s="608">
        <f t="shared" si="407"/>
        <v>0</v>
      </c>
      <c r="O543" s="608">
        <f t="shared" si="407"/>
        <v>0</v>
      </c>
      <c r="P543" s="608">
        <f t="shared" si="407"/>
        <v>0</v>
      </c>
      <c r="Q543" s="608">
        <f t="shared" si="407"/>
        <v>0</v>
      </c>
      <c r="R543" s="608">
        <f t="shared" si="407"/>
        <v>0</v>
      </c>
      <c r="S543" s="608">
        <f t="shared" si="407"/>
        <v>0</v>
      </c>
      <c r="T543" s="608">
        <f t="shared" si="407"/>
        <v>0</v>
      </c>
      <c r="U543" s="608">
        <f t="shared" si="407"/>
        <v>0</v>
      </c>
      <c r="V543" s="608">
        <f t="shared" si="407"/>
        <v>0</v>
      </c>
      <c r="W543" s="608">
        <f t="shared" si="407"/>
        <v>0</v>
      </c>
      <c r="X543" s="608">
        <f t="shared" si="407"/>
        <v>0</v>
      </c>
      <c r="Y543" s="608">
        <f t="shared" si="407"/>
        <v>0</v>
      </c>
      <c r="Z543" s="608">
        <f t="shared" si="407"/>
        <v>0</v>
      </c>
      <c r="AA543" s="649">
        <f t="shared" si="407"/>
        <v>0</v>
      </c>
      <c r="AB543" s="608">
        <f t="shared" si="407"/>
        <v>0</v>
      </c>
      <c r="AC543" s="608">
        <f t="shared" si="407"/>
        <v>0</v>
      </c>
      <c r="AD543" s="608">
        <f t="shared" si="407"/>
        <v>0</v>
      </c>
      <c r="AE543" s="608">
        <f t="shared" si="407"/>
        <v>0</v>
      </c>
      <c r="AF543" s="608">
        <f t="shared" si="407"/>
        <v>0</v>
      </c>
      <c r="AG543" s="608">
        <f t="shared" si="407"/>
        <v>0</v>
      </c>
      <c r="AH543" s="608">
        <f t="shared" si="407"/>
        <v>0</v>
      </c>
      <c r="AI543" s="608">
        <f t="shared" si="407"/>
        <v>0</v>
      </c>
      <c r="AJ543" s="608">
        <f t="shared" si="407"/>
        <v>0</v>
      </c>
      <c r="AK543" s="608">
        <f t="shared" si="407"/>
        <v>0</v>
      </c>
      <c r="AL543" s="608">
        <f t="shared" si="407"/>
        <v>0</v>
      </c>
      <c r="AM543" s="608">
        <f t="shared" si="407"/>
        <v>0</v>
      </c>
      <c r="AN543" s="608">
        <f t="shared" si="407"/>
        <v>0</v>
      </c>
      <c r="AO543" s="652">
        <f t="shared" si="407"/>
        <v>0</v>
      </c>
    </row>
    <row r="544" spans="1:41" s="584" customFormat="1" ht="12.75">
      <c r="A544" s="950"/>
      <c r="B544" s="938"/>
      <c r="C544" s="926"/>
      <c r="D544" s="922"/>
      <c r="E544" s="914"/>
      <c r="F544" s="902"/>
      <c r="G544" s="902"/>
      <c r="H544" s="902"/>
      <c r="I544" s="902"/>
      <c r="J544" s="641" t="s">
        <v>387</v>
      </c>
      <c r="K544" s="637">
        <f>+SUM(L544:AO544)</f>
        <v>0</v>
      </c>
      <c r="L544" s="607"/>
      <c r="M544" s="608"/>
      <c r="N544" s="631"/>
      <c r="O544" s="608"/>
      <c r="P544" s="608"/>
      <c r="Q544" s="608"/>
      <c r="R544" s="608"/>
      <c r="S544" s="608"/>
      <c r="T544" s="608"/>
      <c r="U544" s="608"/>
      <c r="V544" s="608"/>
      <c r="W544" s="608"/>
      <c r="X544" s="608"/>
      <c r="Y544" s="608"/>
      <c r="Z544" s="608"/>
      <c r="AA544" s="608"/>
      <c r="AB544" s="608"/>
      <c r="AC544" s="608"/>
      <c r="AD544" s="608"/>
      <c r="AE544" s="608"/>
      <c r="AF544" s="608"/>
      <c r="AG544" s="608"/>
      <c r="AH544" s="608"/>
      <c r="AI544" s="608"/>
      <c r="AJ544" s="608"/>
      <c r="AK544" s="608"/>
      <c r="AL544" s="608"/>
      <c r="AM544" s="608"/>
      <c r="AN544" s="608"/>
      <c r="AO544" s="631"/>
    </row>
    <row r="545" spans="1:41" s="584" customFormat="1" ht="12.75">
      <c r="A545" s="950"/>
      <c r="B545" s="939"/>
      <c r="C545" s="926"/>
      <c r="D545" s="923"/>
      <c r="E545" s="914"/>
      <c r="F545" s="902"/>
      <c r="G545" s="902"/>
      <c r="H545" s="902"/>
      <c r="I545" s="902"/>
      <c r="J545" s="641" t="s">
        <v>382</v>
      </c>
      <c r="K545" s="637">
        <f>+SUM(L545:AO545)</f>
        <v>0</v>
      </c>
      <c r="L545" s="642"/>
      <c r="M545" s="642"/>
      <c r="N545" s="642"/>
      <c r="O545" s="643"/>
      <c r="P545" s="643"/>
      <c r="Q545" s="643"/>
      <c r="R545" s="643"/>
      <c r="S545" s="643"/>
      <c r="T545" s="643"/>
      <c r="U545" s="643"/>
      <c r="V545" s="643"/>
      <c r="W545" s="643"/>
      <c r="X545" s="643"/>
      <c r="Y545" s="643"/>
      <c r="Z545" s="643"/>
      <c r="AA545" s="643"/>
      <c r="AB545" s="643"/>
      <c r="AC545" s="643"/>
      <c r="AD545" s="643"/>
      <c r="AE545" s="643"/>
      <c r="AF545" s="643"/>
      <c r="AG545" s="643"/>
      <c r="AH545" s="643"/>
      <c r="AI545" s="643"/>
      <c r="AJ545" s="643"/>
      <c r="AK545" s="643"/>
      <c r="AL545" s="643"/>
      <c r="AM545" s="643"/>
      <c r="AN545" s="643"/>
      <c r="AO545" s="644"/>
    </row>
    <row r="546" spans="1:41" s="584" customFormat="1" ht="12.75">
      <c r="A546" s="951"/>
      <c r="B546" s="939"/>
      <c r="C546" s="927"/>
      <c r="D546" s="924"/>
      <c r="E546" s="915"/>
      <c r="F546" s="903"/>
      <c r="G546" s="903"/>
      <c r="H546" s="903"/>
      <c r="I546" s="903"/>
      <c r="J546" s="645" t="s">
        <v>392</v>
      </c>
      <c r="K546" s="646">
        <f>C542+K542-K545</f>
        <v>0</v>
      </c>
      <c r="L546" s="647">
        <f>+C542+L544-L545</f>
        <v>0</v>
      </c>
      <c r="M546" s="635">
        <f t="shared" ref="M546:AO546" si="408">+L546+M544-M545</f>
        <v>0</v>
      </c>
      <c r="N546" s="648">
        <f t="shared" si="408"/>
        <v>0</v>
      </c>
      <c r="O546" s="635">
        <f t="shared" si="408"/>
        <v>0</v>
      </c>
      <c r="P546" s="635">
        <f t="shared" si="408"/>
        <v>0</v>
      </c>
      <c r="Q546" s="635">
        <f t="shared" si="408"/>
        <v>0</v>
      </c>
      <c r="R546" s="635">
        <f t="shared" si="408"/>
        <v>0</v>
      </c>
      <c r="S546" s="635">
        <f t="shared" si="408"/>
        <v>0</v>
      </c>
      <c r="T546" s="635">
        <f t="shared" si="408"/>
        <v>0</v>
      </c>
      <c r="U546" s="635">
        <f t="shared" si="408"/>
        <v>0</v>
      </c>
      <c r="V546" s="635">
        <f t="shared" si="408"/>
        <v>0</v>
      </c>
      <c r="W546" s="635">
        <f t="shared" si="408"/>
        <v>0</v>
      </c>
      <c r="X546" s="635">
        <f t="shared" si="408"/>
        <v>0</v>
      </c>
      <c r="Y546" s="635">
        <f t="shared" si="408"/>
        <v>0</v>
      </c>
      <c r="Z546" s="635">
        <f t="shared" si="408"/>
        <v>0</v>
      </c>
      <c r="AA546" s="650">
        <f t="shared" si="408"/>
        <v>0</v>
      </c>
      <c r="AB546" s="635">
        <f t="shared" si="408"/>
        <v>0</v>
      </c>
      <c r="AC546" s="635">
        <f t="shared" si="408"/>
        <v>0</v>
      </c>
      <c r="AD546" s="635">
        <f t="shared" si="408"/>
        <v>0</v>
      </c>
      <c r="AE546" s="635">
        <f t="shared" si="408"/>
        <v>0</v>
      </c>
      <c r="AF546" s="635">
        <f t="shared" si="408"/>
        <v>0</v>
      </c>
      <c r="AG546" s="635">
        <f t="shared" si="408"/>
        <v>0</v>
      </c>
      <c r="AH546" s="635">
        <f t="shared" si="408"/>
        <v>0</v>
      </c>
      <c r="AI546" s="635">
        <f t="shared" si="408"/>
        <v>0</v>
      </c>
      <c r="AJ546" s="635">
        <f t="shared" si="408"/>
        <v>0</v>
      </c>
      <c r="AK546" s="635">
        <f t="shared" si="408"/>
        <v>0</v>
      </c>
      <c r="AL546" s="635">
        <f t="shared" si="408"/>
        <v>0</v>
      </c>
      <c r="AM546" s="635">
        <f t="shared" si="408"/>
        <v>0</v>
      </c>
      <c r="AN546" s="635">
        <f t="shared" si="408"/>
        <v>0</v>
      </c>
      <c r="AO546" s="648">
        <f t="shared" si="408"/>
        <v>0</v>
      </c>
    </row>
    <row r="547" spans="1:41" s="584" customFormat="1" ht="12.75">
      <c r="A547" s="949" t="s">
        <v>574</v>
      </c>
      <c r="B547" s="938" t="s">
        <v>575</v>
      </c>
      <c r="C547" s="925"/>
      <c r="D547" s="921">
        <f>+E547+K547-K549</f>
        <v>0</v>
      </c>
      <c r="E547" s="913">
        <f>+C547+G547-H547</f>
        <v>0</v>
      </c>
      <c r="F547" s="901">
        <f>+K547-K549</f>
        <v>0</v>
      </c>
      <c r="G547" s="901">
        <f>+SUM(L549:AO549)</f>
        <v>0</v>
      </c>
      <c r="H547" s="901">
        <f>+SUM(L550:AO550)</f>
        <v>0</v>
      </c>
      <c r="I547" s="901">
        <f t="shared" ref="I547" si="409">+H547/23</f>
        <v>0</v>
      </c>
      <c r="J547" s="636" t="s">
        <v>386</v>
      </c>
      <c r="K547" s="637">
        <f>+SUM(L547:AO547)</f>
        <v>0</v>
      </c>
      <c r="L547" s="638">
        <f>+VLOOKUP(B547,'[7]Vật tư sản xuất'!$C$4:$G$8000,5,0)</f>
        <v>0</v>
      </c>
      <c r="M547" s="639"/>
      <c r="N547" s="640"/>
      <c r="O547" s="639"/>
      <c r="P547" s="639"/>
      <c r="Q547" s="639"/>
      <c r="R547" s="639"/>
      <c r="S547" s="639"/>
      <c r="T547" s="639"/>
      <c r="U547" s="639"/>
      <c r="V547" s="639"/>
      <c r="W547" s="639"/>
      <c r="X547" s="639"/>
      <c r="Y547" s="639"/>
      <c r="Z547" s="639"/>
      <c r="AA547" s="639"/>
      <c r="AB547" s="639"/>
      <c r="AC547" s="639"/>
      <c r="AD547" s="639"/>
      <c r="AE547" s="639"/>
      <c r="AF547" s="639"/>
      <c r="AG547" s="639"/>
      <c r="AH547" s="639"/>
      <c r="AI547" s="639"/>
      <c r="AJ547" s="639"/>
      <c r="AK547" s="639"/>
      <c r="AL547" s="639"/>
      <c r="AM547" s="639"/>
      <c r="AN547" s="639"/>
      <c r="AO547" s="640"/>
    </row>
    <row r="548" spans="1:41" s="584" customFormat="1" ht="12.75">
      <c r="A548" s="950"/>
      <c r="B548" s="938"/>
      <c r="C548" s="926"/>
      <c r="D548" s="922"/>
      <c r="E548" s="914"/>
      <c r="F548" s="902"/>
      <c r="G548" s="902"/>
      <c r="H548" s="902"/>
      <c r="I548" s="902"/>
      <c r="J548" s="641" t="s">
        <v>380</v>
      </c>
      <c r="K548" s="637">
        <f>SUM(L548:AO548)</f>
        <v>0</v>
      </c>
      <c r="L548" s="607">
        <f t="shared" ref="L548" si="410">+L547-L549</f>
        <v>0</v>
      </c>
      <c r="M548" s="608">
        <f t="shared" ref="M548:AO548" si="411">+L548+M547-M549</f>
        <v>0</v>
      </c>
      <c r="N548" s="608">
        <f t="shared" si="411"/>
        <v>0</v>
      </c>
      <c r="O548" s="608">
        <f t="shared" si="411"/>
        <v>0</v>
      </c>
      <c r="P548" s="608">
        <f t="shared" si="411"/>
        <v>0</v>
      </c>
      <c r="Q548" s="608">
        <f t="shared" si="411"/>
        <v>0</v>
      </c>
      <c r="R548" s="608">
        <f t="shared" si="411"/>
        <v>0</v>
      </c>
      <c r="S548" s="608">
        <f t="shared" si="411"/>
        <v>0</v>
      </c>
      <c r="T548" s="608">
        <f t="shared" si="411"/>
        <v>0</v>
      </c>
      <c r="U548" s="608">
        <f t="shared" si="411"/>
        <v>0</v>
      </c>
      <c r="V548" s="608">
        <f t="shared" si="411"/>
        <v>0</v>
      </c>
      <c r="W548" s="608">
        <f t="shared" si="411"/>
        <v>0</v>
      </c>
      <c r="X548" s="608">
        <f t="shared" si="411"/>
        <v>0</v>
      </c>
      <c r="Y548" s="608">
        <f t="shared" si="411"/>
        <v>0</v>
      </c>
      <c r="Z548" s="608">
        <f t="shared" si="411"/>
        <v>0</v>
      </c>
      <c r="AA548" s="649">
        <f t="shared" si="411"/>
        <v>0</v>
      </c>
      <c r="AB548" s="608">
        <f t="shared" si="411"/>
        <v>0</v>
      </c>
      <c r="AC548" s="608">
        <f t="shared" si="411"/>
        <v>0</v>
      </c>
      <c r="AD548" s="608">
        <f t="shared" si="411"/>
        <v>0</v>
      </c>
      <c r="AE548" s="608">
        <f t="shared" si="411"/>
        <v>0</v>
      </c>
      <c r="AF548" s="608">
        <f t="shared" si="411"/>
        <v>0</v>
      </c>
      <c r="AG548" s="608">
        <f t="shared" si="411"/>
        <v>0</v>
      </c>
      <c r="AH548" s="608">
        <f t="shared" si="411"/>
        <v>0</v>
      </c>
      <c r="AI548" s="608">
        <f t="shared" si="411"/>
        <v>0</v>
      </c>
      <c r="AJ548" s="608">
        <f t="shared" si="411"/>
        <v>0</v>
      </c>
      <c r="AK548" s="608">
        <f t="shared" si="411"/>
        <v>0</v>
      </c>
      <c r="AL548" s="608">
        <f t="shared" si="411"/>
        <v>0</v>
      </c>
      <c r="AM548" s="608">
        <f t="shared" si="411"/>
        <v>0</v>
      </c>
      <c r="AN548" s="608">
        <f t="shared" si="411"/>
        <v>0</v>
      </c>
      <c r="AO548" s="652">
        <f t="shared" si="411"/>
        <v>0</v>
      </c>
    </row>
    <row r="549" spans="1:41" s="584" customFormat="1" ht="12.75">
      <c r="A549" s="950"/>
      <c r="B549" s="938"/>
      <c r="C549" s="926"/>
      <c r="D549" s="922"/>
      <c r="E549" s="914"/>
      <c r="F549" s="902"/>
      <c r="G549" s="902"/>
      <c r="H549" s="902"/>
      <c r="I549" s="902"/>
      <c r="J549" s="641" t="s">
        <v>387</v>
      </c>
      <c r="K549" s="637">
        <f>+SUM(L549:AO549)</f>
        <v>0</v>
      </c>
      <c r="L549" s="607"/>
      <c r="M549" s="608"/>
      <c r="N549" s="631"/>
      <c r="O549" s="608"/>
      <c r="P549" s="608"/>
      <c r="Q549" s="608"/>
      <c r="R549" s="608"/>
      <c r="S549" s="608"/>
      <c r="T549" s="608"/>
      <c r="U549" s="608"/>
      <c r="V549" s="608"/>
      <c r="W549" s="608"/>
      <c r="X549" s="608"/>
      <c r="Y549" s="608"/>
      <c r="Z549" s="608"/>
      <c r="AA549" s="608"/>
      <c r="AB549" s="608"/>
      <c r="AC549" s="608"/>
      <c r="AD549" s="608"/>
      <c r="AE549" s="608"/>
      <c r="AF549" s="608"/>
      <c r="AG549" s="608"/>
      <c r="AH549" s="608"/>
      <c r="AI549" s="608"/>
      <c r="AJ549" s="608"/>
      <c r="AK549" s="608"/>
      <c r="AL549" s="608"/>
      <c r="AM549" s="608"/>
      <c r="AN549" s="608"/>
      <c r="AO549" s="631"/>
    </row>
    <row r="550" spans="1:41" s="584" customFormat="1" ht="12.75">
      <c r="A550" s="950"/>
      <c r="B550" s="939"/>
      <c r="C550" s="926"/>
      <c r="D550" s="923"/>
      <c r="E550" s="914"/>
      <c r="F550" s="902"/>
      <c r="G550" s="902"/>
      <c r="H550" s="902"/>
      <c r="I550" s="902"/>
      <c r="J550" s="641" t="s">
        <v>382</v>
      </c>
      <c r="K550" s="637">
        <f>+SUM(L550:AO550)</f>
        <v>0</v>
      </c>
      <c r="L550" s="642"/>
      <c r="M550" s="643"/>
      <c r="N550" s="644"/>
      <c r="O550" s="643"/>
      <c r="P550" s="643"/>
      <c r="Q550" s="643"/>
      <c r="R550" s="643"/>
      <c r="S550" s="643"/>
      <c r="T550" s="643"/>
      <c r="U550" s="643"/>
      <c r="V550" s="643"/>
      <c r="W550" s="643"/>
      <c r="X550" s="643"/>
      <c r="Y550" s="643"/>
      <c r="Z550" s="643"/>
      <c r="AA550" s="643"/>
      <c r="AB550" s="643"/>
      <c r="AC550" s="643"/>
      <c r="AD550" s="643"/>
      <c r="AE550" s="643"/>
      <c r="AF550" s="643"/>
      <c r="AG550" s="643"/>
      <c r="AH550" s="643"/>
      <c r="AI550" s="643"/>
      <c r="AJ550" s="643"/>
      <c r="AK550" s="643"/>
      <c r="AL550" s="643"/>
      <c r="AM550" s="643"/>
      <c r="AN550" s="643"/>
      <c r="AO550" s="644"/>
    </row>
    <row r="551" spans="1:41" s="584" customFormat="1" ht="12.75">
      <c r="A551" s="951"/>
      <c r="B551" s="939"/>
      <c r="C551" s="927"/>
      <c r="D551" s="924"/>
      <c r="E551" s="915"/>
      <c r="F551" s="903"/>
      <c r="G551" s="903"/>
      <c r="H551" s="903"/>
      <c r="I551" s="903"/>
      <c r="J551" s="645" t="s">
        <v>392</v>
      </c>
      <c r="K551" s="646">
        <f>+C547+K547-K550</f>
        <v>0</v>
      </c>
      <c r="L551" s="647">
        <f>+C547+L549-L550</f>
        <v>0</v>
      </c>
      <c r="M551" s="635">
        <f t="shared" ref="M551:AO551" si="412">+L551+M549-M550</f>
        <v>0</v>
      </c>
      <c r="N551" s="648">
        <f t="shared" si="412"/>
        <v>0</v>
      </c>
      <c r="O551" s="635">
        <f t="shared" si="412"/>
        <v>0</v>
      </c>
      <c r="P551" s="635">
        <f t="shared" si="412"/>
        <v>0</v>
      </c>
      <c r="Q551" s="635">
        <f t="shared" si="412"/>
        <v>0</v>
      </c>
      <c r="R551" s="635">
        <f t="shared" si="412"/>
        <v>0</v>
      </c>
      <c r="S551" s="635">
        <f t="shared" si="412"/>
        <v>0</v>
      </c>
      <c r="T551" s="635">
        <f t="shared" si="412"/>
        <v>0</v>
      </c>
      <c r="U551" s="635">
        <f t="shared" si="412"/>
        <v>0</v>
      </c>
      <c r="V551" s="635">
        <f t="shared" si="412"/>
        <v>0</v>
      </c>
      <c r="W551" s="635">
        <f t="shared" si="412"/>
        <v>0</v>
      </c>
      <c r="X551" s="635">
        <f t="shared" si="412"/>
        <v>0</v>
      </c>
      <c r="Y551" s="635">
        <f t="shared" si="412"/>
        <v>0</v>
      </c>
      <c r="Z551" s="635">
        <f t="shared" si="412"/>
        <v>0</v>
      </c>
      <c r="AA551" s="650">
        <f t="shared" si="412"/>
        <v>0</v>
      </c>
      <c r="AB551" s="635">
        <f t="shared" si="412"/>
        <v>0</v>
      </c>
      <c r="AC551" s="635">
        <f t="shared" si="412"/>
        <v>0</v>
      </c>
      <c r="AD551" s="635">
        <f t="shared" si="412"/>
        <v>0</v>
      </c>
      <c r="AE551" s="635">
        <f t="shared" si="412"/>
        <v>0</v>
      </c>
      <c r="AF551" s="635">
        <f t="shared" si="412"/>
        <v>0</v>
      </c>
      <c r="AG551" s="635">
        <f t="shared" si="412"/>
        <v>0</v>
      </c>
      <c r="AH551" s="635">
        <f t="shared" si="412"/>
        <v>0</v>
      </c>
      <c r="AI551" s="635">
        <f t="shared" si="412"/>
        <v>0</v>
      </c>
      <c r="AJ551" s="635">
        <f t="shared" si="412"/>
        <v>0</v>
      </c>
      <c r="AK551" s="635">
        <f t="shared" si="412"/>
        <v>0</v>
      </c>
      <c r="AL551" s="635">
        <f t="shared" si="412"/>
        <v>0</v>
      </c>
      <c r="AM551" s="635">
        <f t="shared" si="412"/>
        <v>0</v>
      </c>
      <c r="AN551" s="635">
        <f t="shared" si="412"/>
        <v>0</v>
      </c>
      <c r="AO551" s="648">
        <f t="shared" si="412"/>
        <v>0</v>
      </c>
    </row>
    <row r="552" spans="1:41" s="584" customFormat="1" ht="12.75">
      <c r="A552" s="949" t="s">
        <v>576</v>
      </c>
      <c r="B552" s="937" t="s">
        <v>577</v>
      </c>
      <c r="C552" s="925"/>
      <c r="D552" s="917">
        <f>+E552+K552-K554</f>
        <v>0</v>
      </c>
      <c r="E552" s="913">
        <f>+C552+G552-H552</f>
        <v>0</v>
      </c>
      <c r="F552" s="913">
        <f>K552-K554</f>
        <v>0</v>
      </c>
      <c r="G552" s="901">
        <f>+SUM(L554:AO554)</f>
        <v>0</v>
      </c>
      <c r="H552" s="904">
        <f>+SUM(L555:AO555)</f>
        <v>0</v>
      </c>
      <c r="I552" s="901">
        <f t="shared" ref="I552" si="413">+H552/23</f>
        <v>0</v>
      </c>
      <c r="J552" s="601" t="s">
        <v>386</v>
      </c>
      <c r="K552" s="617">
        <f>+SUM(L552:AO552)</f>
        <v>0</v>
      </c>
      <c r="L552" s="638"/>
      <c r="M552" s="639"/>
      <c r="N552" s="640"/>
      <c r="O552" s="639"/>
      <c r="P552" s="639"/>
      <c r="Q552" s="639"/>
      <c r="R552" s="639"/>
      <c r="S552" s="639"/>
      <c r="T552" s="639"/>
      <c r="U552" s="639"/>
      <c r="V552" s="639"/>
      <c r="W552" s="639"/>
      <c r="X552" s="639"/>
      <c r="Y552" s="639"/>
      <c r="Z552" s="639"/>
      <c r="AA552" s="639"/>
      <c r="AB552" s="639"/>
      <c r="AC552" s="639"/>
      <c r="AD552" s="639"/>
      <c r="AE552" s="639"/>
      <c r="AF552" s="639"/>
      <c r="AG552" s="639"/>
      <c r="AH552" s="639"/>
      <c r="AI552" s="639"/>
      <c r="AJ552" s="639"/>
      <c r="AK552" s="639"/>
      <c r="AL552" s="639"/>
      <c r="AM552" s="639"/>
      <c r="AN552" s="639"/>
      <c r="AO552" s="640"/>
    </row>
    <row r="553" spans="1:41" s="584" customFormat="1" ht="12.75">
      <c r="A553" s="950"/>
      <c r="B553" s="937"/>
      <c r="C553" s="926"/>
      <c r="D553" s="918"/>
      <c r="E553" s="914"/>
      <c r="F553" s="914"/>
      <c r="G553" s="902"/>
      <c r="H553" s="905"/>
      <c r="I553" s="902"/>
      <c r="J553" s="605" t="s">
        <v>380</v>
      </c>
      <c r="K553" s="606">
        <f>SUM(L553:AO553)</f>
        <v>0</v>
      </c>
      <c r="L553" s="607">
        <f t="shared" ref="L553" si="414">+L552-L554</f>
        <v>0</v>
      </c>
      <c r="M553" s="608">
        <f t="shared" ref="M553:AO553" si="415">+L553+M552-M554</f>
        <v>0</v>
      </c>
      <c r="N553" s="608">
        <f t="shared" si="415"/>
        <v>0</v>
      </c>
      <c r="O553" s="608">
        <f t="shared" si="415"/>
        <v>0</v>
      </c>
      <c r="P553" s="608">
        <f t="shared" si="415"/>
        <v>0</v>
      </c>
      <c r="Q553" s="608">
        <f t="shared" si="415"/>
        <v>0</v>
      </c>
      <c r="R553" s="608">
        <f t="shared" si="415"/>
        <v>0</v>
      </c>
      <c r="S553" s="608">
        <f t="shared" si="415"/>
        <v>0</v>
      </c>
      <c r="T553" s="608">
        <f t="shared" si="415"/>
        <v>0</v>
      </c>
      <c r="U553" s="608">
        <f t="shared" si="415"/>
        <v>0</v>
      </c>
      <c r="V553" s="608">
        <f t="shared" si="415"/>
        <v>0</v>
      </c>
      <c r="W553" s="608">
        <f t="shared" si="415"/>
        <v>0</v>
      </c>
      <c r="X553" s="608">
        <f t="shared" si="415"/>
        <v>0</v>
      </c>
      <c r="Y553" s="608">
        <f t="shared" si="415"/>
        <v>0</v>
      </c>
      <c r="Z553" s="608">
        <f t="shared" si="415"/>
        <v>0</v>
      </c>
      <c r="AA553" s="649">
        <f t="shared" si="415"/>
        <v>0</v>
      </c>
      <c r="AB553" s="608">
        <f t="shared" si="415"/>
        <v>0</v>
      </c>
      <c r="AC553" s="608">
        <f t="shared" si="415"/>
        <v>0</v>
      </c>
      <c r="AD553" s="608">
        <f t="shared" si="415"/>
        <v>0</v>
      </c>
      <c r="AE553" s="608">
        <f t="shared" si="415"/>
        <v>0</v>
      </c>
      <c r="AF553" s="608">
        <f t="shared" si="415"/>
        <v>0</v>
      </c>
      <c r="AG553" s="608">
        <f t="shared" si="415"/>
        <v>0</v>
      </c>
      <c r="AH553" s="608">
        <f t="shared" si="415"/>
        <v>0</v>
      </c>
      <c r="AI553" s="608">
        <f t="shared" si="415"/>
        <v>0</v>
      </c>
      <c r="AJ553" s="608">
        <f t="shared" si="415"/>
        <v>0</v>
      </c>
      <c r="AK553" s="608">
        <f t="shared" si="415"/>
        <v>0</v>
      </c>
      <c r="AL553" s="608">
        <f t="shared" si="415"/>
        <v>0</v>
      </c>
      <c r="AM553" s="608">
        <f t="shared" si="415"/>
        <v>0</v>
      </c>
      <c r="AN553" s="608">
        <f t="shared" si="415"/>
        <v>0</v>
      </c>
      <c r="AO553" s="652">
        <f t="shared" si="415"/>
        <v>0</v>
      </c>
    </row>
    <row r="554" spans="1:41" s="584" customFormat="1" ht="12.75">
      <c r="A554" s="950"/>
      <c r="B554" s="937"/>
      <c r="C554" s="926"/>
      <c r="D554" s="918"/>
      <c r="E554" s="914"/>
      <c r="F554" s="914"/>
      <c r="G554" s="902"/>
      <c r="H554" s="905"/>
      <c r="I554" s="902"/>
      <c r="J554" s="605" t="s">
        <v>387</v>
      </c>
      <c r="K554" s="606">
        <f>+SUM(L554:AO554)</f>
        <v>0</v>
      </c>
      <c r="L554" s="607"/>
      <c r="M554" s="608"/>
      <c r="N554" s="631"/>
      <c r="O554" s="608"/>
      <c r="P554" s="608"/>
      <c r="Q554" s="608"/>
      <c r="R554" s="608"/>
      <c r="S554" s="608"/>
      <c r="T554" s="608"/>
      <c r="U554" s="608"/>
      <c r="V554" s="608"/>
      <c r="W554" s="608"/>
      <c r="X554" s="608"/>
      <c r="Y554" s="608"/>
      <c r="Z554" s="608"/>
      <c r="AA554" s="608"/>
      <c r="AB554" s="608"/>
      <c r="AC554" s="608"/>
      <c r="AD554" s="608"/>
      <c r="AE554" s="608"/>
      <c r="AF554" s="608"/>
      <c r="AG554" s="608"/>
      <c r="AH554" s="608"/>
      <c r="AI554" s="608"/>
      <c r="AJ554" s="608"/>
      <c r="AK554" s="608"/>
      <c r="AL554" s="608"/>
      <c r="AM554" s="608"/>
      <c r="AN554" s="608"/>
      <c r="AO554" s="631"/>
    </row>
    <row r="555" spans="1:41" s="584" customFormat="1" ht="12.75">
      <c r="A555" s="950"/>
      <c r="B555" s="937"/>
      <c r="C555" s="926"/>
      <c r="D555" s="919"/>
      <c r="E555" s="914"/>
      <c r="F555" s="914"/>
      <c r="G555" s="902"/>
      <c r="H555" s="905"/>
      <c r="I555" s="902"/>
      <c r="J555" s="605" t="s">
        <v>382</v>
      </c>
      <c r="K555" s="610">
        <f>+SUM(L555:AO555)</f>
        <v>0</v>
      </c>
      <c r="L555" s="642"/>
      <c r="M555" s="643"/>
      <c r="N555" s="644"/>
      <c r="O555" s="643"/>
      <c r="P555" s="643"/>
      <c r="Q555" s="643"/>
      <c r="R555" s="643"/>
      <c r="S555" s="643"/>
      <c r="T555" s="643"/>
      <c r="U555" s="643"/>
      <c r="V555" s="643"/>
      <c r="W555" s="643"/>
      <c r="X555" s="643"/>
      <c r="Y555" s="643"/>
      <c r="Z555" s="643"/>
      <c r="AA555" s="643"/>
      <c r="AB555" s="643"/>
      <c r="AC555" s="643"/>
      <c r="AD555" s="643"/>
      <c r="AE555" s="643"/>
      <c r="AF555" s="643"/>
      <c r="AG555" s="643"/>
      <c r="AH555" s="643"/>
      <c r="AI555" s="643"/>
      <c r="AJ555" s="643"/>
      <c r="AK555" s="643"/>
      <c r="AL555" s="643"/>
      <c r="AM555" s="643"/>
      <c r="AN555" s="643"/>
      <c r="AO555" s="644"/>
    </row>
    <row r="556" spans="1:41" s="584" customFormat="1" ht="12.75">
      <c r="A556" s="951"/>
      <c r="B556" s="937"/>
      <c r="C556" s="927"/>
      <c r="D556" s="920"/>
      <c r="E556" s="915"/>
      <c r="F556" s="915"/>
      <c r="G556" s="903"/>
      <c r="H556" s="906"/>
      <c r="I556" s="903"/>
      <c r="J556" s="619" t="s">
        <v>392</v>
      </c>
      <c r="K556" s="620">
        <f>+C552+K552-K555</f>
        <v>0</v>
      </c>
      <c r="L556" s="647">
        <f>+C552+L554-L555</f>
        <v>0</v>
      </c>
      <c r="M556" s="635">
        <f t="shared" ref="M556:AO556" si="416">+L556+M554-M555</f>
        <v>0</v>
      </c>
      <c r="N556" s="648">
        <f t="shared" si="416"/>
        <v>0</v>
      </c>
      <c r="O556" s="635">
        <f t="shared" si="416"/>
        <v>0</v>
      </c>
      <c r="P556" s="635">
        <f t="shared" si="416"/>
        <v>0</v>
      </c>
      <c r="Q556" s="635">
        <f t="shared" si="416"/>
        <v>0</v>
      </c>
      <c r="R556" s="635">
        <f t="shared" si="416"/>
        <v>0</v>
      </c>
      <c r="S556" s="635">
        <f t="shared" si="416"/>
        <v>0</v>
      </c>
      <c r="T556" s="635">
        <f t="shared" si="416"/>
        <v>0</v>
      </c>
      <c r="U556" s="635">
        <f t="shared" si="416"/>
        <v>0</v>
      </c>
      <c r="V556" s="635">
        <f t="shared" si="416"/>
        <v>0</v>
      </c>
      <c r="W556" s="635">
        <f t="shared" si="416"/>
        <v>0</v>
      </c>
      <c r="X556" s="635">
        <f t="shared" si="416"/>
        <v>0</v>
      </c>
      <c r="Y556" s="635">
        <f t="shared" si="416"/>
        <v>0</v>
      </c>
      <c r="Z556" s="635">
        <f t="shared" si="416"/>
        <v>0</v>
      </c>
      <c r="AA556" s="650">
        <f t="shared" si="416"/>
        <v>0</v>
      </c>
      <c r="AB556" s="635">
        <f t="shared" si="416"/>
        <v>0</v>
      </c>
      <c r="AC556" s="635">
        <f t="shared" si="416"/>
        <v>0</v>
      </c>
      <c r="AD556" s="635">
        <f t="shared" si="416"/>
        <v>0</v>
      </c>
      <c r="AE556" s="635">
        <f t="shared" si="416"/>
        <v>0</v>
      </c>
      <c r="AF556" s="635">
        <f t="shared" si="416"/>
        <v>0</v>
      </c>
      <c r="AG556" s="635">
        <f t="shared" si="416"/>
        <v>0</v>
      </c>
      <c r="AH556" s="635">
        <f t="shared" si="416"/>
        <v>0</v>
      </c>
      <c r="AI556" s="635">
        <f t="shared" si="416"/>
        <v>0</v>
      </c>
      <c r="AJ556" s="635">
        <f t="shared" si="416"/>
        <v>0</v>
      </c>
      <c r="AK556" s="635">
        <f t="shared" si="416"/>
        <v>0</v>
      </c>
      <c r="AL556" s="635">
        <f t="shared" si="416"/>
        <v>0</v>
      </c>
      <c r="AM556" s="635">
        <f t="shared" si="416"/>
        <v>0</v>
      </c>
      <c r="AN556" s="635">
        <f t="shared" si="416"/>
        <v>0</v>
      </c>
      <c r="AO556" s="648">
        <f t="shared" si="416"/>
        <v>0</v>
      </c>
    </row>
    <row r="557" spans="1:41" s="584" customFormat="1" ht="12.75">
      <c r="A557" s="949" t="s">
        <v>578</v>
      </c>
      <c r="B557" s="937" t="s">
        <v>579</v>
      </c>
      <c r="C557" s="925">
        <v>200</v>
      </c>
      <c r="D557" s="917">
        <f>+E557+K557-K559</f>
        <v>200</v>
      </c>
      <c r="E557" s="913">
        <f>+C557+G557-H557</f>
        <v>200</v>
      </c>
      <c r="F557" s="913">
        <f>K557-K559</f>
        <v>0</v>
      </c>
      <c r="G557" s="901">
        <f>+SUM(L559:AO559)</f>
        <v>0</v>
      </c>
      <c r="H557" s="904">
        <f>+SUM(L560:AO560)</f>
        <v>0</v>
      </c>
      <c r="I557" s="901">
        <f t="shared" ref="I557" si="417">+H557/23</f>
        <v>0</v>
      </c>
      <c r="J557" s="601" t="s">
        <v>386</v>
      </c>
      <c r="K557" s="617">
        <f>+SUM(L557:AO557)</f>
        <v>0</v>
      </c>
      <c r="L557" s="638"/>
      <c r="M557" s="639"/>
      <c r="N557" s="640"/>
      <c r="O557" s="639"/>
      <c r="P557" s="639"/>
      <c r="Q557" s="639"/>
      <c r="R557" s="639"/>
      <c r="S557" s="639"/>
      <c r="T557" s="639"/>
      <c r="U557" s="639"/>
      <c r="V557" s="639"/>
      <c r="W557" s="639"/>
      <c r="X557" s="639"/>
      <c r="Y557" s="639"/>
      <c r="Z557" s="639"/>
      <c r="AA557" s="639"/>
      <c r="AB557" s="639"/>
      <c r="AC557" s="639"/>
      <c r="AD557" s="639"/>
      <c r="AE557" s="639"/>
      <c r="AF557" s="639"/>
      <c r="AG557" s="639"/>
      <c r="AH557" s="639"/>
      <c r="AI557" s="639"/>
      <c r="AJ557" s="639"/>
      <c r="AK557" s="639"/>
      <c r="AL557" s="639"/>
      <c r="AM557" s="639"/>
      <c r="AN557" s="639"/>
      <c r="AO557" s="640"/>
    </row>
    <row r="558" spans="1:41" s="584" customFormat="1" ht="12.75">
      <c r="A558" s="950"/>
      <c r="B558" s="940"/>
      <c r="C558" s="926"/>
      <c r="D558" s="918"/>
      <c r="E558" s="914"/>
      <c r="F558" s="914"/>
      <c r="G558" s="902"/>
      <c r="H558" s="905"/>
      <c r="I558" s="902"/>
      <c r="J558" s="605" t="s">
        <v>380</v>
      </c>
      <c r="K558" s="606">
        <f>SUM(L558:AO558)</f>
        <v>0</v>
      </c>
      <c r="L558" s="607">
        <f t="shared" ref="L558" si="418">+L557-L559</f>
        <v>0</v>
      </c>
      <c r="M558" s="608">
        <f t="shared" ref="M558:AO558" si="419">+L558+M557-M559</f>
        <v>0</v>
      </c>
      <c r="N558" s="608">
        <f t="shared" si="419"/>
        <v>0</v>
      </c>
      <c r="O558" s="608">
        <f t="shared" si="419"/>
        <v>0</v>
      </c>
      <c r="P558" s="608">
        <f t="shared" si="419"/>
        <v>0</v>
      </c>
      <c r="Q558" s="608">
        <f t="shared" si="419"/>
        <v>0</v>
      </c>
      <c r="R558" s="608">
        <f t="shared" si="419"/>
        <v>0</v>
      </c>
      <c r="S558" s="608">
        <f t="shared" si="419"/>
        <v>0</v>
      </c>
      <c r="T558" s="608">
        <f t="shared" si="419"/>
        <v>0</v>
      </c>
      <c r="U558" s="608">
        <f t="shared" si="419"/>
        <v>0</v>
      </c>
      <c r="V558" s="608">
        <f t="shared" si="419"/>
        <v>0</v>
      </c>
      <c r="W558" s="608">
        <f t="shared" si="419"/>
        <v>0</v>
      </c>
      <c r="X558" s="608">
        <f t="shared" si="419"/>
        <v>0</v>
      </c>
      <c r="Y558" s="608">
        <f t="shared" si="419"/>
        <v>0</v>
      </c>
      <c r="Z558" s="608">
        <f t="shared" si="419"/>
        <v>0</v>
      </c>
      <c r="AA558" s="649">
        <f t="shared" si="419"/>
        <v>0</v>
      </c>
      <c r="AB558" s="608">
        <f t="shared" si="419"/>
        <v>0</v>
      </c>
      <c r="AC558" s="608">
        <f t="shared" si="419"/>
        <v>0</v>
      </c>
      <c r="AD558" s="608">
        <f t="shared" si="419"/>
        <v>0</v>
      </c>
      <c r="AE558" s="608">
        <f t="shared" si="419"/>
        <v>0</v>
      </c>
      <c r="AF558" s="608">
        <f t="shared" si="419"/>
        <v>0</v>
      </c>
      <c r="AG558" s="608">
        <f t="shared" si="419"/>
        <v>0</v>
      </c>
      <c r="AH558" s="608">
        <f t="shared" si="419"/>
        <v>0</v>
      </c>
      <c r="AI558" s="608">
        <f t="shared" si="419"/>
        <v>0</v>
      </c>
      <c r="AJ558" s="608">
        <f t="shared" si="419"/>
        <v>0</v>
      </c>
      <c r="AK558" s="608">
        <f t="shared" si="419"/>
        <v>0</v>
      </c>
      <c r="AL558" s="608">
        <f t="shared" si="419"/>
        <v>0</v>
      </c>
      <c r="AM558" s="608">
        <f t="shared" si="419"/>
        <v>0</v>
      </c>
      <c r="AN558" s="608">
        <f t="shared" si="419"/>
        <v>0</v>
      </c>
      <c r="AO558" s="652">
        <f t="shared" si="419"/>
        <v>0</v>
      </c>
    </row>
    <row r="559" spans="1:41" s="584" customFormat="1" ht="12.75">
      <c r="A559" s="950"/>
      <c r="B559" s="940"/>
      <c r="C559" s="926"/>
      <c r="D559" s="918"/>
      <c r="E559" s="914"/>
      <c r="F559" s="914"/>
      <c r="G559" s="902"/>
      <c r="H559" s="905"/>
      <c r="I559" s="902"/>
      <c r="J559" s="605" t="s">
        <v>387</v>
      </c>
      <c r="K559" s="606">
        <f>+SUM(L559:AO559)</f>
        <v>0</v>
      </c>
      <c r="L559" s="607"/>
      <c r="M559" s="608"/>
      <c r="N559" s="631"/>
      <c r="O559" s="608"/>
      <c r="P559" s="608"/>
      <c r="Q559" s="608"/>
      <c r="R559" s="608"/>
      <c r="S559" s="608"/>
      <c r="T559" s="608"/>
      <c r="U559" s="608"/>
      <c r="V559" s="608"/>
      <c r="W559" s="608"/>
      <c r="X559" s="608"/>
      <c r="Y559" s="608"/>
      <c r="Z559" s="608"/>
      <c r="AA559" s="608"/>
      <c r="AB559" s="608"/>
      <c r="AC559" s="608"/>
      <c r="AD559" s="608"/>
      <c r="AE559" s="608"/>
      <c r="AF559" s="608"/>
      <c r="AG559" s="608"/>
      <c r="AH559" s="608"/>
      <c r="AI559" s="608"/>
      <c r="AJ559" s="608"/>
      <c r="AK559" s="608"/>
      <c r="AL559" s="608"/>
      <c r="AM559" s="608"/>
      <c r="AN559" s="608"/>
      <c r="AO559" s="631"/>
    </row>
    <row r="560" spans="1:41" s="584" customFormat="1" ht="12.75">
      <c r="A560" s="950"/>
      <c r="B560" s="940"/>
      <c r="C560" s="926"/>
      <c r="D560" s="919"/>
      <c r="E560" s="914"/>
      <c r="F560" s="914"/>
      <c r="G560" s="902"/>
      <c r="H560" s="905"/>
      <c r="I560" s="902"/>
      <c r="J560" s="605" t="s">
        <v>382</v>
      </c>
      <c r="K560" s="610">
        <f>SUM(L560:AO560)</f>
        <v>0</v>
      </c>
      <c r="L560" s="642"/>
      <c r="M560" s="643"/>
      <c r="N560" s="644"/>
      <c r="O560" s="643"/>
      <c r="P560" s="643"/>
      <c r="Q560" s="643"/>
      <c r="R560" s="643"/>
      <c r="S560" s="643"/>
      <c r="T560" s="643"/>
      <c r="U560" s="643"/>
      <c r="V560" s="643"/>
      <c r="W560" s="643"/>
      <c r="X560" s="643"/>
      <c r="Y560" s="643"/>
      <c r="Z560" s="643"/>
      <c r="AA560" s="643"/>
      <c r="AB560" s="643"/>
      <c r="AC560" s="643"/>
      <c r="AD560" s="643"/>
      <c r="AE560" s="643"/>
      <c r="AF560" s="643"/>
      <c r="AG560" s="643"/>
      <c r="AH560" s="643"/>
      <c r="AI560" s="643"/>
      <c r="AJ560" s="643"/>
      <c r="AK560" s="643"/>
      <c r="AL560" s="643"/>
      <c r="AM560" s="643"/>
      <c r="AN560" s="643"/>
      <c r="AO560" s="644"/>
    </row>
    <row r="561" spans="1:41" s="584" customFormat="1" ht="12.75">
      <c r="A561" s="951"/>
      <c r="B561" s="940"/>
      <c r="C561" s="927"/>
      <c r="D561" s="920"/>
      <c r="E561" s="915"/>
      <c r="F561" s="915"/>
      <c r="G561" s="903"/>
      <c r="H561" s="906"/>
      <c r="I561" s="903"/>
      <c r="J561" s="619" t="s">
        <v>392</v>
      </c>
      <c r="K561" s="620">
        <f>+C557+K557-K560</f>
        <v>200</v>
      </c>
      <c r="L561" s="647">
        <f>+C557+L559-L560</f>
        <v>200</v>
      </c>
      <c r="M561" s="635">
        <f t="shared" ref="M561:W561" si="420">+L561+M559-M560</f>
        <v>200</v>
      </c>
      <c r="N561" s="648">
        <f t="shared" si="420"/>
        <v>200</v>
      </c>
      <c r="O561" s="635">
        <f t="shared" si="420"/>
        <v>200</v>
      </c>
      <c r="P561" s="635">
        <f t="shared" si="420"/>
        <v>200</v>
      </c>
      <c r="Q561" s="635">
        <f t="shared" si="420"/>
        <v>200</v>
      </c>
      <c r="R561" s="635">
        <f t="shared" si="420"/>
        <v>200</v>
      </c>
      <c r="S561" s="635">
        <f t="shared" si="420"/>
        <v>200</v>
      </c>
      <c r="T561" s="635">
        <f t="shared" si="420"/>
        <v>200</v>
      </c>
      <c r="U561" s="635">
        <f t="shared" si="420"/>
        <v>200</v>
      </c>
      <c r="V561" s="635">
        <f t="shared" si="420"/>
        <v>200</v>
      </c>
      <c r="W561" s="635">
        <f t="shared" si="420"/>
        <v>200</v>
      </c>
      <c r="X561" s="635">
        <f t="shared" ref="X561:AO561" si="421">+W561+X559-X560</f>
        <v>200</v>
      </c>
      <c r="Y561" s="635">
        <f t="shared" si="421"/>
        <v>200</v>
      </c>
      <c r="Z561" s="635">
        <f t="shared" si="421"/>
        <v>200</v>
      </c>
      <c r="AA561" s="635">
        <f t="shared" si="421"/>
        <v>200</v>
      </c>
      <c r="AB561" s="635">
        <f t="shared" si="421"/>
        <v>200</v>
      </c>
      <c r="AC561" s="635">
        <f t="shared" si="421"/>
        <v>200</v>
      </c>
      <c r="AD561" s="635">
        <f t="shared" si="421"/>
        <v>200</v>
      </c>
      <c r="AE561" s="635">
        <f t="shared" si="421"/>
        <v>200</v>
      </c>
      <c r="AF561" s="635">
        <f t="shared" si="421"/>
        <v>200</v>
      </c>
      <c r="AG561" s="635">
        <f t="shared" si="421"/>
        <v>200</v>
      </c>
      <c r="AH561" s="635">
        <f t="shared" si="421"/>
        <v>200</v>
      </c>
      <c r="AI561" s="635">
        <f t="shared" si="421"/>
        <v>200</v>
      </c>
      <c r="AJ561" s="635">
        <f t="shared" si="421"/>
        <v>200</v>
      </c>
      <c r="AK561" s="635">
        <f t="shared" si="421"/>
        <v>200</v>
      </c>
      <c r="AL561" s="635">
        <f t="shared" si="421"/>
        <v>200</v>
      </c>
      <c r="AM561" s="635">
        <f t="shared" si="421"/>
        <v>200</v>
      </c>
      <c r="AN561" s="635">
        <f t="shared" si="421"/>
        <v>200</v>
      </c>
      <c r="AO561" s="648">
        <f t="shared" si="421"/>
        <v>200</v>
      </c>
    </row>
    <row r="562" spans="1:41" s="584" customFormat="1" ht="12.75">
      <c r="A562" s="949" t="s">
        <v>580</v>
      </c>
      <c r="B562" s="937" t="s">
        <v>581</v>
      </c>
      <c r="C562" s="925">
        <v>45</v>
      </c>
      <c r="D562" s="917">
        <f>+E562+K562-K564</f>
        <v>35</v>
      </c>
      <c r="E562" s="913">
        <f>+C562+G562-H562</f>
        <v>35</v>
      </c>
      <c r="F562" s="913">
        <f>K562-K564</f>
        <v>0</v>
      </c>
      <c r="G562" s="901">
        <f>+SUM(L564:AO564)</f>
        <v>0</v>
      </c>
      <c r="H562" s="904">
        <f>+SUM(L565:AO565)</f>
        <v>10</v>
      </c>
      <c r="I562" s="901">
        <f t="shared" ref="I562" si="422">+H562/23</f>
        <v>0.43478260869565216</v>
      </c>
      <c r="J562" s="601" t="s">
        <v>386</v>
      </c>
      <c r="K562" s="617">
        <f>+SUM(L562:AO562)</f>
        <v>0</v>
      </c>
      <c r="L562" s="638"/>
      <c r="M562" s="639"/>
      <c r="N562" s="640"/>
      <c r="O562" s="639"/>
      <c r="P562" s="639"/>
      <c r="Q562" s="639"/>
      <c r="R562" s="639"/>
      <c r="S562" s="639"/>
      <c r="T562" s="639"/>
      <c r="U562" s="639"/>
      <c r="V562" s="639"/>
      <c r="W562" s="639"/>
      <c r="X562" s="639"/>
      <c r="Y562" s="639"/>
      <c r="Z562" s="639"/>
      <c r="AA562" s="639"/>
      <c r="AB562" s="639"/>
      <c r="AC562" s="639"/>
      <c r="AD562" s="639"/>
      <c r="AE562" s="639"/>
      <c r="AF562" s="639"/>
      <c r="AG562" s="639"/>
      <c r="AH562" s="639"/>
      <c r="AI562" s="639"/>
      <c r="AJ562" s="639"/>
      <c r="AK562" s="639"/>
      <c r="AL562" s="639"/>
      <c r="AM562" s="639"/>
      <c r="AN562" s="639"/>
      <c r="AO562" s="640"/>
    </row>
    <row r="563" spans="1:41" s="584" customFormat="1" ht="12.75">
      <c r="A563" s="950"/>
      <c r="B563" s="937"/>
      <c r="C563" s="926"/>
      <c r="D563" s="918"/>
      <c r="E563" s="914"/>
      <c r="F563" s="914"/>
      <c r="G563" s="902"/>
      <c r="H563" s="905"/>
      <c r="I563" s="902"/>
      <c r="J563" s="605" t="s">
        <v>380</v>
      </c>
      <c r="K563" s="606">
        <f>SUM(L563:AO3844)</f>
        <v>1010</v>
      </c>
      <c r="L563" s="607">
        <f t="shared" ref="L563" si="423">+L562-L564</f>
        <v>0</v>
      </c>
      <c r="M563" s="608">
        <f t="shared" ref="M563:AO563" si="424">+L563+M562-M564</f>
        <v>0</v>
      </c>
      <c r="N563" s="608">
        <f t="shared" si="424"/>
        <v>0</v>
      </c>
      <c r="O563" s="608">
        <f t="shared" si="424"/>
        <v>0</v>
      </c>
      <c r="P563" s="608">
        <f t="shared" si="424"/>
        <v>0</v>
      </c>
      <c r="Q563" s="608">
        <f t="shared" si="424"/>
        <v>0</v>
      </c>
      <c r="R563" s="608">
        <f t="shared" si="424"/>
        <v>0</v>
      </c>
      <c r="S563" s="608">
        <f t="shared" si="424"/>
        <v>0</v>
      </c>
      <c r="T563" s="608">
        <f t="shared" si="424"/>
        <v>0</v>
      </c>
      <c r="U563" s="608">
        <f t="shared" si="424"/>
        <v>0</v>
      </c>
      <c r="V563" s="608">
        <f t="shared" si="424"/>
        <v>0</v>
      </c>
      <c r="W563" s="608">
        <f t="shared" si="424"/>
        <v>0</v>
      </c>
      <c r="X563" s="608">
        <f t="shared" si="424"/>
        <v>0</v>
      </c>
      <c r="Y563" s="608">
        <f t="shared" si="424"/>
        <v>0</v>
      </c>
      <c r="Z563" s="608">
        <f t="shared" si="424"/>
        <v>0</v>
      </c>
      <c r="AA563" s="649">
        <f t="shared" si="424"/>
        <v>0</v>
      </c>
      <c r="AB563" s="608">
        <f t="shared" si="424"/>
        <v>0</v>
      </c>
      <c r="AC563" s="608">
        <f t="shared" si="424"/>
        <v>0</v>
      </c>
      <c r="AD563" s="608">
        <f t="shared" si="424"/>
        <v>0</v>
      </c>
      <c r="AE563" s="608">
        <f t="shared" si="424"/>
        <v>0</v>
      </c>
      <c r="AF563" s="608">
        <f t="shared" si="424"/>
        <v>0</v>
      </c>
      <c r="AG563" s="608">
        <f t="shared" si="424"/>
        <v>0</v>
      </c>
      <c r="AH563" s="608">
        <f t="shared" si="424"/>
        <v>0</v>
      </c>
      <c r="AI563" s="608">
        <f t="shared" si="424"/>
        <v>0</v>
      </c>
      <c r="AJ563" s="608">
        <f t="shared" si="424"/>
        <v>0</v>
      </c>
      <c r="AK563" s="608">
        <f t="shared" si="424"/>
        <v>0</v>
      </c>
      <c r="AL563" s="608">
        <f t="shared" si="424"/>
        <v>0</v>
      </c>
      <c r="AM563" s="608">
        <f t="shared" si="424"/>
        <v>0</v>
      </c>
      <c r="AN563" s="608">
        <f t="shared" si="424"/>
        <v>0</v>
      </c>
      <c r="AO563" s="652">
        <f t="shared" si="424"/>
        <v>0</v>
      </c>
    </row>
    <row r="564" spans="1:41" s="584" customFormat="1" ht="12.75">
      <c r="A564" s="950"/>
      <c r="B564" s="937"/>
      <c r="C564" s="926"/>
      <c r="D564" s="918"/>
      <c r="E564" s="914"/>
      <c r="F564" s="914"/>
      <c r="G564" s="902"/>
      <c r="H564" s="905"/>
      <c r="I564" s="902"/>
      <c r="J564" s="605" t="s">
        <v>387</v>
      </c>
      <c r="K564" s="606">
        <f>+SUM(L564:AO564)</f>
        <v>0</v>
      </c>
      <c r="L564" s="607"/>
      <c r="M564" s="608"/>
      <c r="N564" s="631"/>
      <c r="O564" s="608"/>
      <c r="P564" s="608"/>
      <c r="Q564" s="608"/>
      <c r="R564" s="608"/>
      <c r="S564" s="608"/>
      <c r="T564" s="608"/>
      <c r="U564" s="608"/>
      <c r="V564" s="608"/>
      <c r="W564" s="608"/>
      <c r="X564" s="608"/>
      <c r="Y564" s="608"/>
      <c r="Z564" s="608"/>
      <c r="AA564" s="608"/>
      <c r="AB564" s="608"/>
      <c r="AC564" s="608"/>
      <c r="AD564" s="608"/>
      <c r="AE564" s="608"/>
      <c r="AF564" s="608"/>
      <c r="AG564" s="608"/>
      <c r="AH564" s="608"/>
      <c r="AI564" s="608"/>
      <c r="AJ564" s="608"/>
      <c r="AK564" s="608"/>
      <c r="AL564" s="608"/>
      <c r="AM564" s="608"/>
      <c r="AN564" s="608"/>
      <c r="AO564" s="631"/>
    </row>
    <row r="565" spans="1:41" s="584" customFormat="1" ht="12.75">
      <c r="A565" s="950"/>
      <c r="B565" s="937"/>
      <c r="C565" s="926"/>
      <c r="D565" s="919"/>
      <c r="E565" s="914"/>
      <c r="F565" s="914"/>
      <c r="G565" s="902"/>
      <c r="H565" s="905"/>
      <c r="I565" s="902"/>
      <c r="J565" s="605" t="s">
        <v>382</v>
      </c>
      <c r="K565" s="610">
        <f>+SUM(L565:AO565)</f>
        <v>10</v>
      </c>
      <c r="L565" s="642">
        <v>5</v>
      </c>
      <c r="M565" s="643"/>
      <c r="N565" s="644"/>
      <c r="O565" s="643">
        <v>5</v>
      </c>
      <c r="P565" s="643"/>
      <c r="Q565" s="643"/>
      <c r="R565" s="643"/>
      <c r="S565" s="643"/>
      <c r="T565" s="643"/>
      <c r="U565" s="643"/>
      <c r="V565" s="643"/>
      <c r="W565" s="643"/>
      <c r="X565" s="643"/>
      <c r="Y565" s="643"/>
      <c r="Z565" s="643"/>
      <c r="AA565" s="643"/>
      <c r="AB565" s="643"/>
      <c r="AC565" s="643"/>
      <c r="AD565" s="643"/>
      <c r="AE565" s="643"/>
      <c r="AF565" s="643"/>
      <c r="AG565" s="643"/>
      <c r="AH565" s="643"/>
      <c r="AI565" s="643"/>
      <c r="AJ565" s="643"/>
      <c r="AK565" s="643"/>
      <c r="AL565" s="643"/>
      <c r="AM565" s="643"/>
      <c r="AN565" s="643"/>
      <c r="AO565" s="644"/>
    </row>
    <row r="566" spans="1:41" s="584" customFormat="1" ht="12.75">
      <c r="A566" s="951"/>
      <c r="B566" s="937"/>
      <c r="C566" s="927"/>
      <c r="D566" s="920"/>
      <c r="E566" s="915"/>
      <c r="F566" s="915"/>
      <c r="G566" s="903"/>
      <c r="H566" s="906"/>
      <c r="I566" s="903"/>
      <c r="J566" s="619" t="s">
        <v>392</v>
      </c>
      <c r="K566" s="620">
        <f>+C562+K562-K565</f>
        <v>35</v>
      </c>
      <c r="L566" s="647">
        <f>+C562+L564-L565</f>
        <v>40</v>
      </c>
      <c r="M566" s="635">
        <f t="shared" ref="M566:AO566" si="425">+L566+M564-M565</f>
        <v>40</v>
      </c>
      <c r="N566" s="648">
        <f t="shared" si="425"/>
        <v>40</v>
      </c>
      <c r="O566" s="635">
        <f t="shared" si="425"/>
        <v>35</v>
      </c>
      <c r="P566" s="635">
        <f t="shared" si="425"/>
        <v>35</v>
      </c>
      <c r="Q566" s="635">
        <f t="shared" si="425"/>
        <v>35</v>
      </c>
      <c r="R566" s="635">
        <f t="shared" si="425"/>
        <v>35</v>
      </c>
      <c r="S566" s="635">
        <f t="shared" si="425"/>
        <v>35</v>
      </c>
      <c r="T566" s="635">
        <f t="shared" si="425"/>
        <v>35</v>
      </c>
      <c r="U566" s="635">
        <f t="shared" si="425"/>
        <v>35</v>
      </c>
      <c r="V566" s="635">
        <f t="shared" si="425"/>
        <v>35</v>
      </c>
      <c r="W566" s="635">
        <f t="shared" si="425"/>
        <v>35</v>
      </c>
      <c r="X566" s="635">
        <f t="shared" si="425"/>
        <v>35</v>
      </c>
      <c r="Y566" s="635">
        <f t="shared" si="425"/>
        <v>35</v>
      </c>
      <c r="Z566" s="635">
        <f t="shared" si="425"/>
        <v>35</v>
      </c>
      <c r="AA566" s="650">
        <f t="shared" si="425"/>
        <v>35</v>
      </c>
      <c r="AB566" s="635">
        <f t="shared" si="425"/>
        <v>35</v>
      </c>
      <c r="AC566" s="635">
        <f t="shared" si="425"/>
        <v>35</v>
      </c>
      <c r="AD566" s="635">
        <f t="shared" si="425"/>
        <v>35</v>
      </c>
      <c r="AE566" s="635">
        <f t="shared" si="425"/>
        <v>35</v>
      </c>
      <c r="AF566" s="635">
        <f t="shared" si="425"/>
        <v>35</v>
      </c>
      <c r="AG566" s="635">
        <f t="shared" si="425"/>
        <v>35</v>
      </c>
      <c r="AH566" s="635">
        <f t="shared" si="425"/>
        <v>35</v>
      </c>
      <c r="AI566" s="635">
        <f t="shared" si="425"/>
        <v>35</v>
      </c>
      <c r="AJ566" s="635">
        <f t="shared" si="425"/>
        <v>35</v>
      </c>
      <c r="AK566" s="635">
        <f t="shared" si="425"/>
        <v>35</v>
      </c>
      <c r="AL566" s="635">
        <f t="shared" si="425"/>
        <v>35</v>
      </c>
      <c r="AM566" s="635">
        <f t="shared" si="425"/>
        <v>35</v>
      </c>
      <c r="AN566" s="635">
        <f t="shared" si="425"/>
        <v>35</v>
      </c>
      <c r="AO566" s="648">
        <f t="shared" si="425"/>
        <v>35</v>
      </c>
    </row>
    <row r="567" spans="1:41" s="584" customFormat="1" ht="12.75">
      <c r="A567" s="949" t="s">
        <v>582</v>
      </c>
      <c r="B567" s="937" t="s">
        <v>583</v>
      </c>
      <c r="C567" s="925"/>
      <c r="D567" s="917">
        <f>+E567+K567-K569</f>
        <v>0</v>
      </c>
      <c r="E567" s="913">
        <f t="shared" ref="E567" si="426">+C567+G567-H567</f>
        <v>0</v>
      </c>
      <c r="F567" s="913"/>
      <c r="G567" s="901">
        <f>+SUM(L569:AO569)</f>
        <v>0</v>
      </c>
      <c r="H567" s="904">
        <f>+SUM(L570:AO570)</f>
        <v>0</v>
      </c>
      <c r="I567" s="901">
        <f t="shared" ref="I567" si="427">+H567/23</f>
        <v>0</v>
      </c>
      <c r="J567" s="601" t="s">
        <v>386</v>
      </c>
      <c r="K567" s="617">
        <f>+SUM(L567:AO567)</f>
        <v>0</v>
      </c>
      <c r="L567" s="638"/>
      <c r="M567" s="639"/>
      <c r="N567" s="640"/>
      <c r="O567" s="639"/>
      <c r="P567" s="639"/>
      <c r="Q567" s="639"/>
      <c r="R567" s="639"/>
      <c r="S567" s="639"/>
      <c r="T567" s="639"/>
      <c r="U567" s="639"/>
      <c r="V567" s="639"/>
      <c r="W567" s="639"/>
      <c r="X567" s="639"/>
      <c r="Y567" s="639"/>
      <c r="Z567" s="639"/>
      <c r="AA567" s="639"/>
      <c r="AB567" s="639"/>
      <c r="AC567" s="639"/>
      <c r="AD567" s="639"/>
      <c r="AE567" s="639"/>
      <c r="AF567" s="639"/>
      <c r="AG567" s="639"/>
      <c r="AH567" s="639"/>
      <c r="AI567" s="639"/>
      <c r="AJ567" s="639"/>
      <c r="AK567" s="639"/>
      <c r="AL567" s="639"/>
      <c r="AM567" s="639"/>
      <c r="AN567" s="639"/>
      <c r="AO567" s="640"/>
    </row>
    <row r="568" spans="1:41" s="584" customFormat="1" ht="12.75">
      <c r="A568" s="950"/>
      <c r="B568" s="937"/>
      <c r="C568" s="926"/>
      <c r="D568" s="918"/>
      <c r="E568" s="914"/>
      <c r="F568" s="914"/>
      <c r="G568" s="902"/>
      <c r="H568" s="905"/>
      <c r="I568" s="902"/>
      <c r="J568" s="605" t="s">
        <v>380</v>
      </c>
      <c r="K568" s="606">
        <f>SUM(L568:AO3850)</f>
        <v>-65</v>
      </c>
      <c r="L568" s="607">
        <f t="shared" ref="L568" si="428">+L567-L569</f>
        <v>0</v>
      </c>
      <c r="M568" s="608">
        <f t="shared" ref="M568:AO568" si="429">+L568+M567-M569</f>
        <v>0</v>
      </c>
      <c r="N568" s="608">
        <f t="shared" si="429"/>
        <v>0</v>
      </c>
      <c r="O568" s="608">
        <f t="shared" si="429"/>
        <v>0</v>
      </c>
      <c r="P568" s="608">
        <f t="shared" si="429"/>
        <v>0</v>
      </c>
      <c r="Q568" s="608">
        <f t="shared" si="429"/>
        <v>0</v>
      </c>
      <c r="R568" s="608">
        <f t="shared" si="429"/>
        <v>0</v>
      </c>
      <c r="S568" s="608">
        <f t="shared" si="429"/>
        <v>0</v>
      </c>
      <c r="T568" s="608">
        <f t="shared" si="429"/>
        <v>0</v>
      </c>
      <c r="U568" s="608">
        <f t="shared" si="429"/>
        <v>0</v>
      </c>
      <c r="V568" s="608">
        <f t="shared" si="429"/>
        <v>0</v>
      </c>
      <c r="W568" s="608">
        <f t="shared" si="429"/>
        <v>0</v>
      </c>
      <c r="X568" s="608">
        <f t="shared" si="429"/>
        <v>0</v>
      </c>
      <c r="Y568" s="608">
        <f t="shared" si="429"/>
        <v>0</v>
      </c>
      <c r="Z568" s="608">
        <f t="shared" si="429"/>
        <v>0</v>
      </c>
      <c r="AA568" s="649">
        <f t="shared" si="429"/>
        <v>0</v>
      </c>
      <c r="AB568" s="608">
        <f t="shared" si="429"/>
        <v>0</v>
      </c>
      <c r="AC568" s="608">
        <f t="shared" si="429"/>
        <v>0</v>
      </c>
      <c r="AD568" s="608">
        <f t="shared" si="429"/>
        <v>0</v>
      </c>
      <c r="AE568" s="608">
        <f t="shared" si="429"/>
        <v>0</v>
      </c>
      <c r="AF568" s="608">
        <f t="shared" si="429"/>
        <v>0</v>
      </c>
      <c r="AG568" s="608">
        <f t="shared" si="429"/>
        <v>0</v>
      </c>
      <c r="AH568" s="608">
        <f t="shared" si="429"/>
        <v>0</v>
      </c>
      <c r="AI568" s="608">
        <f t="shared" si="429"/>
        <v>0</v>
      </c>
      <c r="AJ568" s="608">
        <f t="shared" si="429"/>
        <v>0</v>
      </c>
      <c r="AK568" s="608">
        <f t="shared" si="429"/>
        <v>0</v>
      </c>
      <c r="AL568" s="608">
        <f t="shared" si="429"/>
        <v>0</v>
      </c>
      <c r="AM568" s="608">
        <f t="shared" si="429"/>
        <v>0</v>
      </c>
      <c r="AN568" s="608">
        <f t="shared" si="429"/>
        <v>0</v>
      </c>
      <c r="AO568" s="652">
        <f t="shared" si="429"/>
        <v>0</v>
      </c>
    </row>
    <row r="569" spans="1:41" s="584" customFormat="1" ht="12.75">
      <c r="A569" s="950"/>
      <c r="B569" s="937"/>
      <c r="C569" s="926"/>
      <c r="D569" s="918"/>
      <c r="E569" s="914"/>
      <c r="F569" s="914"/>
      <c r="G569" s="902"/>
      <c r="H569" s="905"/>
      <c r="I569" s="902"/>
      <c r="J569" s="605" t="s">
        <v>387</v>
      </c>
      <c r="K569" s="606">
        <f>+SUM(L569:AO569)</f>
        <v>0</v>
      </c>
      <c r="L569" s="607"/>
      <c r="M569" s="608"/>
      <c r="N569" s="631"/>
      <c r="O569" s="608"/>
      <c r="P569" s="608"/>
      <c r="Q569" s="608"/>
      <c r="R569" s="608"/>
      <c r="S569" s="608"/>
      <c r="T569" s="608"/>
      <c r="U569" s="608"/>
      <c r="V569" s="608"/>
      <c r="W569" s="608"/>
      <c r="X569" s="608"/>
      <c r="Y569" s="608"/>
      <c r="Z569" s="608"/>
      <c r="AA569" s="608"/>
      <c r="AB569" s="608"/>
      <c r="AC569" s="608"/>
      <c r="AD569" s="608"/>
      <c r="AE569" s="608"/>
      <c r="AF569" s="608"/>
      <c r="AG569" s="608"/>
      <c r="AH569" s="608"/>
      <c r="AI569" s="608"/>
      <c r="AJ569" s="608"/>
      <c r="AK569" s="608"/>
      <c r="AL569" s="608"/>
      <c r="AM569" s="608"/>
      <c r="AN569" s="608"/>
      <c r="AO569" s="631"/>
    </row>
    <row r="570" spans="1:41" s="584" customFormat="1" ht="12.75">
      <c r="A570" s="950"/>
      <c r="B570" s="937"/>
      <c r="C570" s="926"/>
      <c r="D570" s="919"/>
      <c r="E570" s="914"/>
      <c r="F570" s="914"/>
      <c r="G570" s="902"/>
      <c r="H570" s="905"/>
      <c r="I570" s="902"/>
      <c r="J570" s="605" t="s">
        <v>382</v>
      </c>
      <c r="K570" s="610">
        <f>+SUM(L570:AO570)</f>
        <v>0</v>
      </c>
      <c r="L570" s="642"/>
      <c r="M570" s="643"/>
      <c r="N570" s="644"/>
      <c r="O570" s="643"/>
      <c r="P570" s="643"/>
      <c r="Q570" s="643"/>
      <c r="R570" s="643"/>
      <c r="S570" s="643"/>
      <c r="T570" s="643"/>
      <c r="U570" s="643"/>
      <c r="V570" s="643"/>
      <c r="W570" s="643"/>
      <c r="X570" s="643"/>
      <c r="Y570" s="643"/>
      <c r="Z570" s="643"/>
      <c r="AA570" s="643"/>
      <c r="AB570" s="643"/>
      <c r="AC570" s="643"/>
      <c r="AD570" s="643"/>
      <c r="AE570" s="643"/>
      <c r="AF570" s="643"/>
      <c r="AG570" s="643"/>
      <c r="AH570" s="643"/>
      <c r="AI570" s="643"/>
      <c r="AJ570" s="643"/>
      <c r="AK570" s="643"/>
      <c r="AL570" s="643"/>
      <c r="AM570" s="643"/>
      <c r="AN570" s="643"/>
      <c r="AO570" s="644"/>
    </row>
    <row r="571" spans="1:41" s="584" customFormat="1" ht="12.75">
      <c r="A571" s="951"/>
      <c r="B571" s="937"/>
      <c r="C571" s="927"/>
      <c r="D571" s="920"/>
      <c r="E571" s="915"/>
      <c r="F571" s="915"/>
      <c r="G571" s="903"/>
      <c r="H571" s="906"/>
      <c r="I571" s="903"/>
      <c r="J571" s="619" t="s">
        <v>392</v>
      </c>
      <c r="K571" s="620">
        <f>+C567+K567-K570</f>
        <v>0</v>
      </c>
      <c r="L571" s="647">
        <f>+C567+L569-L570</f>
        <v>0</v>
      </c>
      <c r="M571" s="635">
        <f t="shared" ref="M571:AO571" si="430">+L571+M569-M570</f>
        <v>0</v>
      </c>
      <c r="N571" s="648">
        <f t="shared" si="430"/>
        <v>0</v>
      </c>
      <c r="O571" s="635">
        <f t="shared" si="430"/>
        <v>0</v>
      </c>
      <c r="P571" s="635">
        <f t="shared" si="430"/>
        <v>0</v>
      </c>
      <c r="Q571" s="635">
        <f t="shared" si="430"/>
        <v>0</v>
      </c>
      <c r="R571" s="635">
        <f t="shared" si="430"/>
        <v>0</v>
      </c>
      <c r="S571" s="635">
        <f t="shared" si="430"/>
        <v>0</v>
      </c>
      <c r="T571" s="635">
        <f t="shared" si="430"/>
        <v>0</v>
      </c>
      <c r="U571" s="635">
        <f t="shared" si="430"/>
        <v>0</v>
      </c>
      <c r="V571" s="635">
        <f t="shared" si="430"/>
        <v>0</v>
      </c>
      <c r="W571" s="635">
        <f t="shared" si="430"/>
        <v>0</v>
      </c>
      <c r="X571" s="635">
        <f t="shared" si="430"/>
        <v>0</v>
      </c>
      <c r="Y571" s="635">
        <f t="shared" si="430"/>
        <v>0</v>
      </c>
      <c r="Z571" s="635">
        <f t="shared" si="430"/>
        <v>0</v>
      </c>
      <c r="AA571" s="650">
        <f t="shared" si="430"/>
        <v>0</v>
      </c>
      <c r="AB571" s="635">
        <f t="shared" si="430"/>
        <v>0</v>
      </c>
      <c r="AC571" s="635">
        <f t="shared" si="430"/>
        <v>0</v>
      </c>
      <c r="AD571" s="635">
        <f t="shared" si="430"/>
        <v>0</v>
      </c>
      <c r="AE571" s="635">
        <f t="shared" si="430"/>
        <v>0</v>
      </c>
      <c r="AF571" s="635">
        <f t="shared" si="430"/>
        <v>0</v>
      </c>
      <c r="AG571" s="635">
        <f t="shared" si="430"/>
        <v>0</v>
      </c>
      <c r="AH571" s="635">
        <f t="shared" si="430"/>
        <v>0</v>
      </c>
      <c r="AI571" s="635">
        <f t="shared" si="430"/>
        <v>0</v>
      </c>
      <c r="AJ571" s="635">
        <f t="shared" si="430"/>
        <v>0</v>
      </c>
      <c r="AK571" s="635">
        <f t="shared" si="430"/>
        <v>0</v>
      </c>
      <c r="AL571" s="635">
        <f t="shared" si="430"/>
        <v>0</v>
      </c>
      <c r="AM571" s="635">
        <f t="shared" si="430"/>
        <v>0</v>
      </c>
      <c r="AN571" s="635">
        <f t="shared" si="430"/>
        <v>0</v>
      </c>
      <c r="AO571" s="648">
        <f t="shared" si="430"/>
        <v>0</v>
      </c>
    </row>
    <row r="572" spans="1:41" s="584" customFormat="1" ht="12.75">
      <c r="A572" s="949" t="s">
        <v>584</v>
      </c>
      <c r="B572" s="937" t="s">
        <v>585</v>
      </c>
      <c r="C572" s="925"/>
      <c r="D572" s="917">
        <f>+E572+K572-K574</f>
        <v>0</v>
      </c>
      <c r="E572" s="913">
        <f t="shared" ref="E572" si="431">+C572+G572-H572</f>
        <v>0</v>
      </c>
      <c r="F572" s="913"/>
      <c r="G572" s="901">
        <f>+SUM(L574:AO574)</f>
        <v>0</v>
      </c>
      <c r="H572" s="904">
        <f>+SUM(L575:AO575)</f>
        <v>0</v>
      </c>
      <c r="I572" s="901">
        <f t="shared" ref="I572" si="432">+H572/23</f>
        <v>0</v>
      </c>
      <c r="J572" s="601" t="s">
        <v>386</v>
      </c>
      <c r="K572" s="617">
        <f>+SUM(L572:AO572)</f>
        <v>0</v>
      </c>
      <c r="L572" s="638"/>
      <c r="M572" s="639"/>
      <c r="N572" s="640"/>
      <c r="O572" s="639"/>
      <c r="P572" s="639"/>
      <c r="Q572" s="639"/>
      <c r="R572" s="639"/>
      <c r="S572" s="639"/>
      <c r="T572" s="639"/>
      <c r="U572" s="639"/>
      <c r="V572" s="639"/>
      <c r="W572" s="639"/>
      <c r="X572" s="639"/>
      <c r="Y572" s="639"/>
      <c r="Z572" s="639"/>
      <c r="AA572" s="639"/>
      <c r="AB572" s="639"/>
      <c r="AC572" s="639"/>
      <c r="AD572" s="639"/>
      <c r="AE572" s="639"/>
      <c r="AF572" s="639"/>
      <c r="AG572" s="639"/>
      <c r="AH572" s="639"/>
      <c r="AI572" s="639"/>
      <c r="AJ572" s="639"/>
      <c r="AK572" s="639"/>
      <c r="AL572" s="639"/>
      <c r="AM572" s="639"/>
      <c r="AN572" s="639"/>
      <c r="AO572" s="640"/>
    </row>
    <row r="573" spans="1:41" s="584" customFormat="1" ht="12.75">
      <c r="A573" s="950"/>
      <c r="B573" s="937"/>
      <c r="C573" s="926"/>
      <c r="D573" s="918"/>
      <c r="E573" s="914"/>
      <c r="F573" s="914"/>
      <c r="G573" s="902"/>
      <c r="H573" s="905"/>
      <c r="I573" s="902"/>
      <c r="J573" s="605" t="s">
        <v>380</v>
      </c>
      <c r="K573" s="606">
        <f>SUM(L573:AO3856)</f>
        <v>-65</v>
      </c>
      <c r="L573" s="607">
        <f t="shared" ref="L573" si="433">+L572-L574</f>
        <v>0</v>
      </c>
      <c r="M573" s="608">
        <f t="shared" ref="M573:AO573" si="434">+L573+M572-M574</f>
        <v>0</v>
      </c>
      <c r="N573" s="608">
        <f t="shared" si="434"/>
        <v>0</v>
      </c>
      <c r="O573" s="608">
        <f t="shared" si="434"/>
        <v>0</v>
      </c>
      <c r="P573" s="608">
        <f t="shared" si="434"/>
        <v>0</v>
      </c>
      <c r="Q573" s="608">
        <f t="shared" si="434"/>
        <v>0</v>
      </c>
      <c r="R573" s="608">
        <f t="shared" si="434"/>
        <v>0</v>
      </c>
      <c r="S573" s="608">
        <f t="shared" si="434"/>
        <v>0</v>
      </c>
      <c r="T573" s="608">
        <f t="shared" si="434"/>
        <v>0</v>
      </c>
      <c r="U573" s="608">
        <f t="shared" si="434"/>
        <v>0</v>
      </c>
      <c r="V573" s="608">
        <f t="shared" si="434"/>
        <v>0</v>
      </c>
      <c r="W573" s="608">
        <f t="shared" si="434"/>
        <v>0</v>
      </c>
      <c r="X573" s="608">
        <f t="shared" si="434"/>
        <v>0</v>
      </c>
      <c r="Y573" s="608">
        <f t="shared" si="434"/>
        <v>0</v>
      </c>
      <c r="Z573" s="608">
        <f t="shared" si="434"/>
        <v>0</v>
      </c>
      <c r="AA573" s="649">
        <f t="shared" si="434"/>
        <v>0</v>
      </c>
      <c r="AB573" s="608">
        <f t="shared" si="434"/>
        <v>0</v>
      </c>
      <c r="AC573" s="608">
        <f t="shared" si="434"/>
        <v>0</v>
      </c>
      <c r="AD573" s="608">
        <f t="shared" si="434"/>
        <v>0</v>
      </c>
      <c r="AE573" s="608">
        <f t="shared" si="434"/>
        <v>0</v>
      </c>
      <c r="AF573" s="608">
        <f t="shared" si="434"/>
        <v>0</v>
      </c>
      <c r="AG573" s="608">
        <f t="shared" si="434"/>
        <v>0</v>
      </c>
      <c r="AH573" s="608">
        <f t="shared" si="434"/>
        <v>0</v>
      </c>
      <c r="AI573" s="608">
        <f t="shared" si="434"/>
        <v>0</v>
      </c>
      <c r="AJ573" s="608">
        <f t="shared" si="434"/>
        <v>0</v>
      </c>
      <c r="AK573" s="608">
        <f t="shared" si="434"/>
        <v>0</v>
      </c>
      <c r="AL573" s="608">
        <f t="shared" si="434"/>
        <v>0</v>
      </c>
      <c r="AM573" s="608">
        <f t="shared" si="434"/>
        <v>0</v>
      </c>
      <c r="AN573" s="608">
        <f t="shared" si="434"/>
        <v>0</v>
      </c>
      <c r="AO573" s="652">
        <f t="shared" si="434"/>
        <v>0</v>
      </c>
    </row>
    <row r="574" spans="1:41" s="584" customFormat="1" ht="12.75">
      <c r="A574" s="950"/>
      <c r="B574" s="937"/>
      <c r="C574" s="926"/>
      <c r="D574" s="918"/>
      <c r="E574" s="914"/>
      <c r="F574" s="914"/>
      <c r="G574" s="902"/>
      <c r="H574" s="905"/>
      <c r="I574" s="902"/>
      <c r="J574" s="605" t="s">
        <v>387</v>
      </c>
      <c r="K574" s="606">
        <f>+SUM(L574:AO574)</f>
        <v>0</v>
      </c>
      <c r="L574" s="607"/>
      <c r="M574" s="608"/>
      <c r="N574" s="631"/>
      <c r="O574" s="608"/>
      <c r="P574" s="608"/>
      <c r="Q574" s="608"/>
      <c r="R574" s="608"/>
      <c r="S574" s="608"/>
      <c r="T574" s="608"/>
      <c r="U574" s="608"/>
      <c r="V574" s="608"/>
      <c r="W574" s="608"/>
      <c r="X574" s="608"/>
      <c r="Y574" s="608"/>
      <c r="Z574" s="608"/>
      <c r="AA574" s="608"/>
      <c r="AB574" s="608"/>
      <c r="AC574" s="608"/>
      <c r="AD574" s="608"/>
      <c r="AE574" s="608"/>
      <c r="AF574" s="608"/>
      <c r="AG574" s="608"/>
      <c r="AH574" s="608"/>
      <c r="AI574" s="608"/>
      <c r="AJ574" s="608"/>
      <c r="AK574" s="608"/>
      <c r="AL574" s="608"/>
      <c r="AM574" s="608"/>
      <c r="AN574" s="608"/>
      <c r="AO574" s="631"/>
    </row>
    <row r="575" spans="1:41" s="584" customFormat="1" ht="12.75">
      <c r="A575" s="950"/>
      <c r="B575" s="937"/>
      <c r="C575" s="926"/>
      <c r="D575" s="919"/>
      <c r="E575" s="914"/>
      <c r="F575" s="914"/>
      <c r="G575" s="902"/>
      <c r="H575" s="905"/>
      <c r="I575" s="902"/>
      <c r="J575" s="605" t="s">
        <v>382</v>
      </c>
      <c r="K575" s="610">
        <f>+SUM(L575:AO575)</f>
        <v>0</v>
      </c>
      <c r="L575" s="642"/>
      <c r="M575" s="643"/>
      <c r="N575" s="644"/>
      <c r="O575" s="643"/>
      <c r="P575" s="643"/>
      <c r="Q575" s="643"/>
      <c r="R575" s="643"/>
      <c r="S575" s="643"/>
      <c r="T575" s="643"/>
      <c r="U575" s="643"/>
      <c r="V575" s="643"/>
      <c r="W575" s="643"/>
      <c r="X575" s="643"/>
      <c r="Y575" s="643"/>
      <c r="Z575" s="643"/>
      <c r="AA575" s="643"/>
      <c r="AB575" s="643"/>
      <c r="AC575" s="643"/>
      <c r="AD575" s="643"/>
      <c r="AE575" s="643"/>
      <c r="AF575" s="643"/>
      <c r="AG575" s="643"/>
      <c r="AH575" s="643"/>
      <c r="AI575" s="643"/>
      <c r="AJ575" s="643"/>
      <c r="AK575" s="643"/>
      <c r="AL575" s="643"/>
      <c r="AM575" s="643"/>
      <c r="AN575" s="643"/>
      <c r="AO575" s="644"/>
    </row>
    <row r="576" spans="1:41" s="584" customFormat="1" ht="12.75">
      <c r="A576" s="951"/>
      <c r="B576" s="937"/>
      <c r="C576" s="927"/>
      <c r="D576" s="920"/>
      <c r="E576" s="915"/>
      <c r="F576" s="915"/>
      <c r="G576" s="903"/>
      <c r="H576" s="906"/>
      <c r="I576" s="903"/>
      <c r="J576" s="619" t="s">
        <v>392</v>
      </c>
      <c r="K576" s="620">
        <f>+C572+K572-K575</f>
        <v>0</v>
      </c>
      <c r="L576" s="647">
        <f>+C572+L574-L575</f>
        <v>0</v>
      </c>
      <c r="M576" s="635">
        <f t="shared" ref="M576:AO576" si="435">+L576+M574-M575</f>
        <v>0</v>
      </c>
      <c r="N576" s="648">
        <f t="shared" si="435"/>
        <v>0</v>
      </c>
      <c r="O576" s="635">
        <f t="shared" si="435"/>
        <v>0</v>
      </c>
      <c r="P576" s="635">
        <f t="shared" si="435"/>
        <v>0</v>
      </c>
      <c r="Q576" s="635">
        <f t="shared" si="435"/>
        <v>0</v>
      </c>
      <c r="R576" s="635">
        <f t="shared" si="435"/>
        <v>0</v>
      </c>
      <c r="S576" s="635">
        <f t="shared" si="435"/>
        <v>0</v>
      </c>
      <c r="T576" s="635">
        <f t="shared" si="435"/>
        <v>0</v>
      </c>
      <c r="U576" s="635">
        <f t="shared" si="435"/>
        <v>0</v>
      </c>
      <c r="V576" s="635">
        <f t="shared" si="435"/>
        <v>0</v>
      </c>
      <c r="W576" s="635">
        <f t="shared" si="435"/>
        <v>0</v>
      </c>
      <c r="X576" s="635">
        <f t="shared" si="435"/>
        <v>0</v>
      </c>
      <c r="Y576" s="635">
        <f t="shared" si="435"/>
        <v>0</v>
      </c>
      <c r="Z576" s="635">
        <f t="shared" si="435"/>
        <v>0</v>
      </c>
      <c r="AA576" s="650">
        <f t="shared" si="435"/>
        <v>0</v>
      </c>
      <c r="AB576" s="635">
        <f t="shared" si="435"/>
        <v>0</v>
      </c>
      <c r="AC576" s="635">
        <f t="shared" si="435"/>
        <v>0</v>
      </c>
      <c r="AD576" s="635">
        <f t="shared" si="435"/>
        <v>0</v>
      </c>
      <c r="AE576" s="635">
        <f t="shared" si="435"/>
        <v>0</v>
      </c>
      <c r="AF576" s="635">
        <f t="shared" si="435"/>
        <v>0</v>
      </c>
      <c r="AG576" s="635">
        <f t="shared" si="435"/>
        <v>0</v>
      </c>
      <c r="AH576" s="635">
        <f t="shared" si="435"/>
        <v>0</v>
      </c>
      <c r="AI576" s="635">
        <f t="shared" si="435"/>
        <v>0</v>
      </c>
      <c r="AJ576" s="635">
        <f t="shared" si="435"/>
        <v>0</v>
      </c>
      <c r="AK576" s="635">
        <f t="shared" si="435"/>
        <v>0</v>
      </c>
      <c r="AL576" s="635">
        <f t="shared" si="435"/>
        <v>0</v>
      </c>
      <c r="AM576" s="635">
        <f t="shared" si="435"/>
        <v>0</v>
      </c>
      <c r="AN576" s="635">
        <f t="shared" si="435"/>
        <v>0</v>
      </c>
      <c r="AO576" s="648">
        <f t="shared" si="435"/>
        <v>0</v>
      </c>
    </row>
    <row r="577" spans="1:41" s="584" customFormat="1" ht="12.75">
      <c r="A577" s="949" t="s">
        <v>586</v>
      </c>
      <c r="B577" s="937" t="s">
        <v>587</v>
      </c>
      <c r="C577" s="925">
        <v>5</v>
      </c>
      <c r="D577" s="917">
        <f>+E577+K577-K579</f>
        <v>5</v>
      </c>
      <c r="E577" s="913">
        <f t="shared" ref="E577" si="436">+C577+G577-H577</f>
        <v>5</v>
      </c>
      <c r="F577" s="913"/>
      <c r="G577" s="901">
        <f>+SUM(L579:AO579)</f>
        <v>0</v>
      </c>
      <c r="H577" s="904">
        <f>+SUM(L580:AO580)</f>
        <v>0</v>
      </c>
      <c r="I577" s="901">
        <f t="shared" ref="I577" si="437">+H577/23</f>
        <v>0</v>
      </c>
      <c r="J577" s="601" t="s">
        <v>386</v>
      </c>
      <c r="K577" s="617">
        <f>+SUM(L577:AO577)</f>
        <v>0</v>
      </c>
      <c r="L577" s="638"/>
      <c r="M577" s="639"/>
      <c r="N577" s="640"/>
      <c r="O577" s="639"/>
      <c r="P577" s="639"/>
      <c r="Q577" s="639"/>
      <c r="R577" s="639"/>
      <c r="S577" s="639"/>
      <c r="T577" s="639"/>
      <c r="U577" s="639"/>
      <c r="V577" s="639"/>
      <c r="W577" s="639"/>
      <c r="X577" s="639"/>
      <c r="Y577" s="639"/>
      <c r="Z577" s="639"/>
      <c r="AA577" s="639"/>
      <c r="AB577" s="639"/>
      <c r="AC577" s="639"/>
      <c r="AD577" s="639"/>
      <c r="AE577" s="639"/>
      <c r="AF577" s="639"/>
      <c r="AG577" s="639"/>
      <c r="AH577" s="639"/>
      <c r="AI577" s="639"/>
      <c r="AJ577" s="639"/>
      <c r="AK577" s="639"/>
      <c r="AL577" s="639"/>
      <c r="AM577" s="639"/>
      <c r="AN577" s="639"/>
      <c r="AO577" s="640"/>
    </row>
    <row r="578" spans="1:41" s="584" customFormat="1" ht="12.75">
      <c r="A578" s="950"/>
      <c r="B578" s="937"/>
      <c r="C578" s="926"/>
      <c r="D578" s="918"/>
      <c r="E578" s="914"/>
      <c r="F578" s="914"/>
      <c r="G578" s="902"/>
      <c r="H578" s="905"/>
      <c r="I578" s="902"/>
      <c r="J578" s="605" t="s">
        <v>380</v>
      </c>
      <c r="K578" s="606">
        <f>SUM(L578:AO3862)</f>
        <v>-65</v>
      </c>
      <c r="L578" s="607">
        <f t="shared" ref="L578" si="438">+L577-L579</f>
        <v>0</v>
      </c>
      <c r="M578" s="608">
        <f t="shared" ref="M578:AO578" si="439">+L578+M577-M579</f>
        <v>0</v>
      </c>
      <c r="N578" s="608">
        <f t="shared" si="439"/>
        <v>0</v>
      </c>
      <c r="O578" s="608">
        <f t="shared" si="439"/>
        <v>0</v>
      </c>
      <c r="P578" s="608">
        <f t="shared" si="439"/>
        <v>0</v>
      </c>
      <c r="Q578" s="608">
        <f t="shared" si="439"/>
        <v>0</v>
      </c>
      <c r="R578" s="608">
        <f t="shared" si="439"/>
        <v>0</v>
      </c>
      <c r="S578" s="608">
        <f t="shared" si="439"/>
        <v>0</v>
      </c>
      <c r="T578" s="608">
        <f t="shared" si="439"/>
        <v>0</v>
      </c>
      <c r="U578" s="608">
        <f t="shared" si="439"/>
        <v>0</v>
      </c>
      <c r="V578" s="608">
        <f t="shared" si="439"/>
        <v>0</v>
      </c>
      <c r="W578" s="608">
        <f t="shared" si="439"/>
        <v>0</v>
      </c>
      <c r="X578" s="608">
        <f t="shared" si="439"/>
        <v>0</v>
      </c>
      <c r="Y578" s="608">
        <f t="shared" si="439"/>
        <v>0</v>
      </c>
      <c r="Z578" s="608">
        <f t="shared" si="439"/>
        <v>0</v>
      </c>
      <c r="AA578" s="649">
        <f t="shared" si="439"/>
        <v>0</v>
      </c>
      <c r="AB578" s="608">
        <f t="shared" si="439"/>
        <v>0</v>
      </c>
      <c r="AC578" s="608">
        <f t="shared" si="439"/>
        <v>0</v>
      </c>
      <c r="AD578" s="608">
        <f t="shared" si="439"/>
        <v>0</v>
      </c>
      <c r="AE578" s="608">
        <f t="shared" si="439"/>
        <v>0</v>
      </c>
      <c r="AF578" s="608">
        <f t="shared" si="439"/>
        <v>0</v>
      </c>
      <c r="AG578" s="608">
        <f t="shared" si="439"/>
        <v>0</v>
      </c>
      <c r="AH578" s="608">
        <f t="shared" si="439"/>
        <v>0</v>
      </c>
      <c r="AI578" s="608">
        <f t="shared" si="439"/>
        <v>0</v>
      </c>
      <c r="AJ578" s="608">
        <f t="shared" si="439"/>
        <v>0</v>
      </c>
      <c r="AK578" s="608">
        <f t="shared" si="439"/>
        <v>0</v>
      </c>
      <c r="AL578" s="608">
        <f t="shared" si="439"/>
        <v>0</v>
      </c>
      <c r="AM578" s="608">
        <f t="shared" si="439"/>
        <v>0</v>
      </c>
      <c r="AN578" s="608">
        <f t="shared" si="439"/>
        <v>0</v>
      </c>
      <c r="AO578" s="652">
        <f t="shared" si="439"/>
        <v>0</v>
      </c>
    </row>
    <row r="579" spans="1:41" s="584" customFormat="1" ht="12.75">
      <c r="A579" s="950"/>
      <c r="B579" s="937"/>
      <c r="C579" s="926"/>
      <c r="D579" s="918"/>
      <c r="E579" s="914"/>
      <c r="F579" s="914"/>
      <c r="G579" s="902"/>
      <c r="H579" s="905"/>
      <c r="I579" s="902"/>
      <c r="J579" s="605" t="s">
        <v>387</v>
      </c>
      <c r="K579" s="606">
        <f>+SUM(L579:AO579)</f>
        <v>0</v>
      </c>
      <c r="L579" s="607"/>
      <c r="M579" s="608"/>
      <c r="N579" s="631"/>
      <c r="O579" s="608"/>
      <c r="P579" s="608"/>
      <c r="Q579" s="608"/>
      <c r="R579" s="608"/>
      <c r="S579" s="608"/>
      <c r="T579" s="608"/>
      <c r="U579" s="608"/>
      <c r="V579" s="608"/>
      <c r="W579" s="608"/>
      <c r="X579" s="608"/>
      <c r="Y579" s="608"/>
      <c r="Z579" s="608"/>
      <c r="AA579" s="608"/>
      <c r="AB579" s="608"/>
      <c r="AC579" s="608"/>
      <c r="AD579" s="608"/>
      <c r="AE579" s="608"/>
      <c r="AF579" s="608"/>
      <c r="AG579" s="608"/>
      <c r="AH579" s="608"/>
      <c r="AI579" s="608"/>
      <c r="AJ579" s="608"/>
      <c r="AK579" s="608"/>
      <c r="AL579" s="608"/>
      <c r="AM579" s="608"/>
      <c r="AN579" s="608"/>
      <c r="AO579" s="631"/>
    </row>
    <row r="580" spans="1:41" s="584" customFormat="1" ht="12.75">
      <c r="A580" s="950"/>
      <c r="B580" s="937"/>
      <c r="C580" s="926"/>
      <c r="D580" s="919"/>
      <c r="E580" s="914"/>
      <c r="F580" s="914"/>
      <c r="G580" s="902"/>
      <c r="H580" s="905"/>
      <c r="I580" s="902"/>
      <c r="J580" s="605" t="s">
        <v>382</v>
      </c>
      <c r="K580" s="610">
        <f>+SUM(L580:AO580)</f>
        <v>0</v>
      </c>
      <c r="L580" s="642"/>
      <c r="M580" s="643"/>
      <c r="N580" s="644"/>
      <c r="O580" s="643"/>
      <c r="P580" s="643"/>
      <c r="Q580" s="643"/>
      <c r="R580" s="643"/>
      <c r="S580" s="643"/>
      <c r="T580" s="643"/>
      <c r="U580" s="643"/>
      <c r="V580" s="643"/>
      <c r="W580" s="643"/>
      <c r="X580" s="643"/>
      <c r="Y580" s="643"/>
      <c r="Z580" s="643"/>
      <c r="AA580" s="643"/>
      <c r="AB580" s="643"/>
      <c r="AC580" s="643"/>
      <c r="AD580" s="643"/>
      <c r="AE580" s="643"/>
      <c r="AF580" s="643"/>
      <c r="AG580" s="643"/>
      <c r="AH580" s="643"/>
      <c r="AI580" s="643"/>
      <c r="AJ580" s="643"/>
      <c r="AK580" s="643"/>
      <c r="AL580" s="643"/>
      <c r="AM580" s="643"/>
      <c r="AN580" s="643"/>
      <c r="AO580" s="644"/>
    </row>
    <row r="581" spans="1:41" s="584" customFormat="1" ht="12.75">
      <c r="A581" s="951"/>
      <c r="B581" s="937"/>
      <c r="C581" s="927"/>
      <c r="D581" s="920"/>
      <c r="E581" s="915"/>
      <c r="F581" s="915"/>
      <c r="G581" s="903"/>
      <c r="H581" s="906"/>
      <c r="I581" s="903"/>
      <c r="J581" s="619" t="s">
        <v>392</v>
      </c>
      <c r="K581" s="620">
        <f>+C577+K577-K580</f>
        <v>5</v>
      </c>
      <c r="L581" s="647">
        <f>+C577+L579-L580</f>
        <v>5</v>
      </c>
      <c r="M581" s="635">
        <f t="shared" ref="M581:AO581" si="440">+L581+M579-M580</f>
        <v>5</v>
      </c>
      <c r="N581" s="648">
        <f t="shared" si="440"/>
        <v>5</v>
      </c>
      <c r="O581" s="635">
        <f t="shared" si="440"/>
        <v>5</v>
      </c>
      <c r="P581" s="635">
        <f t="shared" si="440"/>
        <v>5</v>
      </c>
      <c r="Q581" s="635">
        <f t="shared" si="440"/>
        <v>5</v>
      </c>
      <c r="R581" s="635">
        <f t="shared" si="440"/>
        <v>5</v>
      </c>
      <c r="S581" s="635">
        <f t="shared" si="440"/>
        <v>5</v>
      </c>
      <c r="T581" s="635">
        <f t="shared" si="440"/>
        <v>5</v>
      </c>
      <c r="U581" s="635">
        <f t="shared" si="440"/>
        <v>5</v>
      </c>
      <c r="V581" s="635">
        <f t="shared" si="440"/>
        <v>5</v>
      </c>
      <c r="W581" s="635">
        <f t="shared" si="440"/>
        <v>5</v>
      </c>
      <c r="X581" s="635">
        <f t="shared" si="440"/>
        <v>5</v>
      </c>
      <c r="Y581" s="635">
        <f t="shared" si="440"/>
        <v>5</v>
      </c>
      <c r="Z581" s="635">
        <f t="shared" si="440"/>
        <v>5</v>
      </c>
      <c r="AA581" s="650">
        <f t="shared" si="440"/>
        <v>5</v>
      </c>
      <c r="AB581" s="635">
        <f t="shared" si="440"/>
        <v>5</v>
      </c>
      <c r="AC581" s="635">
        <f t="shared" si="440"/>
        <v>5</v>
      </c>
      <c r="AD581" s="635">
        <f t="shared" si="440"/>
        <v>5</v>
      </c>
      <c r="AE581" s="635">
        <f t="shared" si="440"/>
        <v>5</v>
      </c>
      <c r="AF581" s="635">
        <f t="shared" si="440"/>
        <v>5</v>
      </c>
      <c r="AG581" s="635">
        <f t="shared" si="440"/>
        <v>5</v>
      </c>
      <c r="AH581" s="635">
        <f t="shared" si="440"/>
        <v>5</v>
      </c>
      <c r="AI581" s="635">
        <f t="shared" si="440"/>
        <v>5</v>
      </c>
      <c r="AJ581" s="635">
        <f t="shared" si="440"/>
        <v>5</v>
      </c>
      <c r="AK581" s="635">
        <f t="shared" si="440"/>
        <v>5</v>
      </c>
      <c r="AL581" s="635">
        <f t="shared" si="440"/>
        <v>5</v>
      </c>
      <c r="AM581" s="635">
        <f t="shared" si="440"/>
        <v>5</v>
      </c>
      <c r="AN581" s="635">
        <f t="shared" si="440"/>
        <v>5</v>
      </c>
      <c r="AO581" s="648">
        <f t="shared" si="440"/>
        <v>5</v>
      </c>
    </row>
    <row r="582" spans="1:41" s="584" customFormat="1" ht="12.75">
      <c r="A582" s="949" t="s">
        <v>588</v>
      </c>
      <c r="B582" s="937" t="s">
        <v>589</v>
      </c>
      <c r="C582" s="925">
        <v>0</v>
      </c>
      <c r="D582" s="917">
        <f>+E582+K582-K584</f>
        <v>-10</v>
      </c>
      <c r="E582" s="913">
        <f t="shared" ref="E582" si="441">+C582+G582-H582</f>
        <v>65</v>
      </c>
      <c r="F582" s="913"/>
      <c r="G582" s="901">
        <f>+SUM(L584:AO584)</f>
        <v>75</v>
      </c>
      <c r="H582" s="904">
        <f>+SUM(L585:AO585)</f>
        <v>10</v>
      </c>
      <c r="I582" s="901">
        <f t="shared" ref="I582" si="442">+H582/23</f>
        <v>0.43478260869565216</v>
      </c>
      <c r="J582" s="601" t="s">
        <v>386</v>
      </c>
      <c r="K582" s="617">
        <f>+SUM(L582:AO582)</f>
        <v>0</v>
      </c>
      <c r="L582" s="638"/>
      <c r="M582" s="639"/>
      <c r="N582" s="640"/>
      <c r="O582" s="639"/>
      <c r="P582" s="639"/>
      <c r="Q582" s="639"/>
      <c r="R582" s="639"/>
      <c r="S582" s="639"/>
      <c r="T582" s="639"/>
      <c r="U582" s="639"/>
      <c r="V582" s="639"/>
      <c r="W582" s="639"/>
      <c r="X582" s="639"/>
      <c r="Y582" s="639"/>
      <c r="Z582" s="639"/>
      <c r="AA582" s="639"/>
      <c r="AB582" s="639"/>
      <c r="AC582" s="639"/>
      <c r="AD582" s="639"/>
      <c r="AE582" s="639"/>
      <c r="AF582" s="639"/>
      <c r="AG582" s="639"/>
      <c r="AH582" s="639"/>
      <c r="AI582" s="639"/>
      <c r="AJ582" s="639"/>
      <c r="AK582" s="639"/>
      <c r="AL582" s="639"/>
      <c r="AM582" s="639"/>
      <c r="AN582" s="639"/>
      <c r="AO582" s="640"/>
    </row>
    <row r="583" spans="1:41" s="584" customFormat="1" ht="12.75">
      <c r="A583" s="950"/>
      <c r="B583" s="937"/>
      <c r="C583" s="926"/>
      <c r="D583" s="918"/>
      <c r="E583" s="914"/>
      <c r="F583" s="914"/>
      <c r="G583" s="902"/>
      <c r="H583" s="905"/>
      <c r="I583" s="902"/>
      <c r="J583" s="605" t="s">
        <v>380</v>
      </c>
      <c r="K583" s="606">
        <f>SUM(L583:AO3867)</f>
        <v>-215</v>
      </c>
      <c r="L583" s="607">
        <f t="shared" ref="L583" si="443">+L582-L584</f>
        <v>-75</v>
      </c>
      <c r="M583" s="608">
        <f t="shared" ref="M583" si="444">+L583+M582-M584</f>
        <v>-75</v>
      </c>
      <c r="N583" s="608">
        <f t="shared" ref="N583" si="445">+M583+N582-N584</f>
        <v>-75</v>
      </c>
      <c r="O583" s="608">
        <f t="shared" ref="O583" si="446">+N583+O582-O584</f>
        <v>-75</v>
      </c>
      <c r="P583" s="608">
        <f t="shared" ref="P583" si="447">+O583+P582-P584</f>
        <v>-75</v>
      </c>
      <c r="Q583" s="608">
        <f t="shared" ref="Q583" si="448">+P583+Q582-Q584</f>
        <v>-75</v>
      </c>
      <c r="R583" s="608">
        <f t="shared" ref="R583" si="449">+Q583+R582-R584</f>
        <v>-75</v>
      </c>
      <c r="S583" s="608">
        <f t="shared" ref="S583" si="450">+R583+S582-S584</f>
        <v>-75</v>
      </c>
      <c r="T583" s="608">
        <f t="shared" ref="T583" si="451">+S583+T582-T584</f>
        <v>-75</v>
      </c>
      <c r="U583" s="608">
        <f t="shared" ref="U583" si="452">+T583+U582-U584</f>
        <v>-75</v>
      </c>
      <c r="V583" s="608">
        <f t="shared" ref="V583" si="453">+U583+V582-V584</f>
        <v>-75</v>
      </c>
      <c r="W583" s="608">
        <f t="shared" ref="W583" si="454">+V583+W582-W584</f>
        <v>-75</v>
      </c>
      <c r="X583" s="608">
        <f t="shared" ref="X583" si="455">+W583+X582-X584</f>
        <v>-75</v>
      </c>
      <c r="Y583" s="608">
        <f t="shared" ref="Y583" si="456">+X583+Y582-Y584</f>
        <v>-75</v>
      </c>
      <c r="Z583" s="608">
        <f t="shared" ref="Z583" si="457">+Y583+Z582-Z584</f>
        <v>-75</v>
      </c>
      <c r="AA583" s="649">
        <f t="shared" ref="AA583" si="458">+Z583+AA582-AA584</f>
        <v>-75</v>
      </c>
      <c r="AB583" s="608">
        <f t="shared" ref="AB583" si="459">+AA583+AB582-AB584</f>
        <v>-75</v>
      </c>
      <c r="AC583" s="608">
        <f t="shared" ref="AC583" si="460">+AB583+AC582-AC584</f>
        <v>-75</v>
      </c>
      <c r="AD583" s="608">
        <f t="shared" ref="AD583" si="461">+AC583+AD582-AD584</f>
        <v>-75</v>
      </c>
      <c r="AE583" s="608">
        <f t="shared" ref="AE583" si="462">+AD583+AE582-AE584</f>
        <v>-75</v>
      </c>
      <c r="AF583" s="608">
        <f t="shared" ref="AF583" si="463">+AE583+AF582-AF584</f>
        <v>-75</v>
      </c>
      <c r="AG583" s="608">
        <f t="shared" ref="AG583" si="464">+AF583+AG582-AG584</f>
        <v>-75</v>
      </c>
      <c r="AH583" s="608">
        <f t="shared" ref="AH583" si="465">+AG583+AH582-AH584</f>
        <v>-75</v>
      </c>
      <c r="AI583" s="608">
        <f t="shared" ref="AI583" si="466">+AH583+AI582-AI584</f>
        <v>-75</v>
      </c>
      <c r="AJ583" s="608">
        <f t="shared" ref="AJ583" si="467">+AI583+AJ582-AJ584</f>
        <v>-75</v>
      </c>
      <c r="AK583" s="608">
        <f t="shared" ref="AK583" si="468">+AJ583+AK582-AK584</f>
        <v>-75</v>
      </c>
      <c r="AL583" s="608">
        <f t="shared" ref="AL583" si="469">+AK583+AL582-AL584</f>
        <v>-75</v>
      </c>
      <c r="AM583" s="608">
        <f t="shared" ref="AM583" si="470">+AL583+AM582-AM584</f>
        <v>-75</v>
      </c>
      <c r="AN583" s="608">
        <f t="shared" ref="AN583" si="471">+AM583+AN582-AN584</f>
        <v>-75</v>
      </c>
      <c r="AO583" s="652">
        <f t="shared" ref="AO583" si="472">+AN583+AO582-AO584</f>
        <v>-75</v>
      </c>
    </row>
    <row r="584" spans="1:41" s="584" customFormat="1" ht="12.75">
      <c r="A584" s="950"/>
      <c r="B584" s="937"/>
      <c r="C584" s="926"/>
      <c r="D584" s="918"/>
      <c r="E584" s="914"/>
      <c r="F584" s="914"/>
      <c r="G584" s="902"/>
      <c r="H584" s="905"/>
      <c r="I584" s="902"/>
      <c r="J584" s="605" t="s">
        <v>387</v>
      </c>
      <c r="K584" s="606">
        <f>+SUM(L584:AO584)</f>
        <v>75</v>
      </c>
      <c r="L584" s="607">
        <v>75</v>
      </c>
      <c r="M584" s="608"/>
      <c r="N584" s="631"/>
      <c r="O584" s="608"/>
      <c r="P584" s="608"/>
      <c r="Q584" s="608"/>
      <c r="R584" s="608"/>
      <c r="S584" s="608"/>
      <c r="T584" s="608"/>
      <c r="U584" s="608"/>
      <c r="V584" s="608"/>
      <c r="W584" s="608"/>
      <c r="X584" s="608"/>
      <c r="Y584" s="608"/>
      <c r="Z584" s="608"/>
      <c r="AA584" s="608"/>
      <c r="AB584" s="608"/>
      <c r="AC584" s="608"/>
      <c r="AD584" s="608"/>
      <c r="AE584" s="608"/>
      <c r="AF584" s="608"/>
      <c r="AG584" s="608"/>
      <c r="AH584" s="608"/>
      <c r="AI584" s="608"/>
      <c r="AJ584" s="608"/>
      <c r="AK584" s="608"/>
      <c r="AL584" s="608"/>
      <c r="AM584" s="608"/>
      <c r="AN584" s="608"/>
      <c r="AO584" s="631"/>
    </row>
    <row r="585" spans="1:41" s="584" customFormat="1" ht="12.75">
      <c r="A585" s="950"/>
      <c r="B585" s="937"/>
      <c r="C585" s="926"/>
      <c r="D585" s="919"/>
      <c r="E585" s="914"/>
      <c r="F585" s="914"/>
      <c r="G585" s="902"/>
      <c r="H585" s="905"/>
      <c r="I585" s="902"/>
      <c r="J585" s="605" t="s">
        <v>382</v>
      </c>
      <c r="K585" s="610">
        <f>+SUM(L585:AO585)</f>
        <v>10</v>
      </c>
      <c r="L585" s="642">
        <v>10</v>
      </c>
      <c r="M585" s="643"/>
      <c r="N585" s="644"/>
      <c r="O585" s="643"/>
      <c r="P585" s="643"/>
      <c r="Q585" s="643"/>
      <c r="R585" s="643"/>
      <c r="S585" s="643"/>
      <c r="T585" s="643"/>
      <c r="U585" s="643"/>
      <c r="V585" s="643"/>
      <c r="W585" s="643"/>
      <c r="X585" s="643"/>
      <c r="Y585" s="643"/>
      <c r="Z585" s="643"/>
      <c r="AA585" s="643"/>
      <c r="AB585" s="643"/>
      <c r="AC585" s="643"/>
      <c r="AD585" s="643"/>
      <c r="AE585" s="643"/>
      <c r="AF585" s="643"/>
      <c r="AG585" s="643"/>
      <c r="AH585" s="643"/>
      <c r="AI585" s="643"/>
      <c r="AJ585" s="643"/>
      <c r="AK585" s="643"/>
      <c r="AL585" s="643"/>
      <c r="AM585" s="643"/>
      <c r="AN585" s="643"/>
      <c r="AO585" s="644"/>
    </row>
    <row r="586" spans="1:41" s="584" customFormat="1" ht="12.75">
      <c r="A586" s="951"/>
      <c r="B586" s="937"/>
      <c r="C586" s="927"/>
      <c r="D586" s="920"/>
      <c r="E586" s="915"/>
      <c r="F586" s="915"/>
      <c r="G586" s="903"/>
      <c r="H586" s="906"/>
      <c r="I586" s="903"/>
      <c r="J586" s="619" t="s">
        <v>392</v>
      </c>
      <c r="K586" s="620">
        <f>+C582+K582-K585</f>
        <v>-10</v>
      </c>
      <c r="L586" s="647">
        <f>+C582+L584-L585</f>
        <v>65</v>
      </c>
      <c r="M586" s="635">
        <f t="shared" ref="M586" si="473">+L586+M584-M585</f>
        <v>65</v>
      </c>
      <c r="N586" s="648">
        <f t="shared" ref="N586" si="474">+M586+N584-N585</f>
        <v>65</v>
      </c>
      <c r="O586" s="635">
        <f t="shared" ref="O586" si="475">+N586+O584-O585</f>
        <v>65</v>
      </c>
      <c r="P586" s="635">
        <f t="shared" ref="P586" si="476">+O586+P584-P585</f>
        <v>65</v>
      </c>
      <c r="Q586" s="635">
        <f t="shared" ref="Q586" si="477">+P586+Q584-Q585</f>
        <v>65</v>
      </c>
      <c r="R586" s="635">
        <f t="shared" ref="R586" si="478">+Q586+R584-R585</f>
        <v>65</v>
      </c>
      <c r="S586" s="635">
        <f t="shared" ref="S586" si="479">+R586+S584-S585</f>
        <v>65</v>
      </c>
      <c r="T586" s="635">
        <f t="shared" ref="T586" si="480">+S586+T584-T585</f>
        <v>65</v>
      </c>
      <c r="U586" s="635">
        <f t="shared" ref="U586" si="481">+T586+U584-U585</f>
        <v>65</v>
      </c>
      <c r="V586" s="635">
        <f t="shared" ref="V586" si="482">+U586+V584-V585</f>
        <v>65</v>
      </c>
      <c r="W586" s="635">
        <f t="shared" ref="W586" si="483">+V586+W584-W585</f>
        <v>65</v>
      </c>
      <c r="X586" s="635">
        <f t="shared" ref="X586" si="484">+W586+X584-X585</f>
        <v>65</v>
      </c>
      <c r="Y586" s="635">
        <f t="shared" ref="Y586" si="485">+X586+Y584-Y585</f>
        <v>65</v>
      </c>
      <c r="Z586" s="635">
        <f t="shared" ref="Z586" si="486">+Y586+Z584-Z585</f>
        <v>65</v>
      </c>
      <c r="AA586" s="650">
        <f t="shared" ref="AA586" si="487">+Z586+AA584-AA585</f>
        <v>65</v>
      </c>
      <c r="AB586" s="635">
        <f t="shared" ref="AB586" si="488">+AA586+AB584-AB585</f>
        <v>65</v>
      </c>
      <c r="AC586" s="635">
        <f t="shared" ref="AC586" si="489">+AB586+AC584-AC585</f>
        <v>65</v>
      </c>
      <c r="AD586" s="635">
        <f t="shared" ref="AD586" si="490">+AC586+AD584-AD585</f>
        <v>65</v>
      </c>
      <c r="AE586" s="635">
        <f t="shared" ref="AE586" si="491">+AD586+AE584-AE585</f>
        <v>65</v>
      </c>
      <c r="AF586" s="635">
        <f t="shared" ref="AF586" si="492">+AE586+AF584-AF585</f>
        <v>65</v>
      </c>
      <c r="AG586" s="635">
        <f t="shared" ref="AG586" si="493">+AF586+AG584-AG585</f>
        <v>65</v>
      </c>
      <c r="AH586" s="635">
        <f t="shared" ref="AH586" si="494">+AG586+AH584-AH585</f>
        <v>65</v>
      </c>
      <c r="AI586" s="635">
        <f t="shared" ref="AI586" si="495">+AH586+AI584-AI585</f>
        <v>65</v>
      </c>
      <c r="AJ586" s="635">
        <f t="shared" ref="AJ586" si="496">+AI586+AJ584-AJ585</f>
        <v>65</v>
      </c>
      <c r="AK586" s="635">
        <f t="shared" ref="AK586" si="497">+AJ586+AK584-AK585</f>
        <v>65</v>
      </c>
      <c r="AL586" s="635">
        <f t="shared" ref="AL586" si="498">+AK586+AL584-AL585</f>
        <v>65</v>
      </c>
      <c r="AM586" s="635">
        <f t="shared" ref="AM586" si="499">+AL586+AM584-AM585</f>
        <v>65</v>
      </c>
      <c r="AN586" s="635">
        <f t="shared" ref="AN586" si="500">+AM586+AN584-AN585</f>
        <v>65</v>
      </c>
      <c r="AO586" s="648">
        <f t="shared" ref="AO586" si="501">+AN586+AO584-AO585</f>
        <v>65</v>
      </c>
    </row>
  </sheetData>
  <autoFilter ref="B2:H586" xr:uid="{00000000-0009-0000-0000-000008000000}"/>
  <mergeCells count="914">
    <mergeCell ref="A3:A8"/>
    <mergeCell ref="A9:A14"/>
    <mergeCell ref="A15:A20"/>
    <mergeCell ref="A21:A26"/>
    <mergeCell ref="A27:A32"/>
    <mergeCell ref="A33:A38"/>
    <mergeCell ref="A39:A44"/>
    <mergeCell ref="A45:A50"/>
    <mergeCell ref="A51:A56"/>
    <mergeCell ref="A57:A62"/>
    <mergeCell ref="A63:A68"/>
    <mergeCell ref="A69:A74"/>
    <mergeCell ref="A75:A80"/>
    <mergeCell ref="A81:A86"/>
    <mergeCell ref="A87:A92"/>
    <mergeCell ref="A93:A98"/>
    <mergeCell ref="A99:A104"/>
    <mergeCell ref="A105:A110"/>
    <mergeCell ref="A111:A116"/>
    <mergeCell ref="A117:A122"/>
    <mergeCell ref="A123:A128"/>
    <mergeCell ref="A129:A134"/>
    <mergeCell ref="A135:A140"/>
    <mergeCell ref="A141:A146"/>
    <mergeCell ref="A147:A152"/>
    <mergeCell ref="A153:A158"/>
    <mergeCell ref="A159:A164"/>
    <mergeCell ref="A165:A170"/>
    <mergeCell ref="A171:A176"/>
    <mergeCell ref="A177:A182"/>
    <mergeCell ref="A183:A188"/>
    <mergeCell ref="A189:A194"/>
    <mergeCell ref="A195:A200"/>
    <mergeCell ref="A201:A206"/>
    <mergeCell ref="A207:A212"/>
    <mergeCell ref="A213:A218"/>
    <mergeCell ref="A219:A224"/>
    <mergeCell ref="A225:A230"/>
    <mergeCell ref="A231:A236"/>
    <mergeCell ref="A237:A242"/>
    <mergeCell ref="A243:A248"/>
    <mergeCell ref="A249:A254"/>
    <mergeCell ref="A255:A260"/>
    <mergeCell ref="A261:A266"/>
    <mergeCell ref="A267:A272"/>
    <mergeCell ref="A273:A278"/>
    <mergeCell ref="A279:A284"/>
    <mergeCell ref="A285:A290"/>
    <mergeCell ref="A291:A296"/>
    <mergeCell ref="A297:A301"/>
    <mergeCell ref="A302:A306"/>
    <mergeCell ref="A307:A311"/>
    <mergeCell ref="A312:A316"/>
    <mergeCell ref="A317:A321"/>
    <mergeCell ref="A322:A326"/>
    <mergeCell ref="A327:A331"/>
    <mergeCell ref="A332:A336"/>
    <mergeCell ref="A337:A341"/>
    <mergeCell ref="A342:A346"/>
    <mergeCell ref="A347:A351"/>
    <mergeCell ref="A352:A356"/>
    <mergeCell ref="A357:A361"/>
    <mergeCell ref="A362:A366"/>
    <mergeCell ref="A367:A371"/>
    <mergeCell ref="A372:A376"/>
    <mergeCell ref="A377:A381"/>
    <mergeCell ref="A382:A386"/>
    <mergeCell ref="A387:A391"/>
    <mergeCell ref="A392:A396"/>
    <mergeCell ref="A397:A401"/>
    <mergeCell ref="A402:A406"/>
    <mergeCell ref="A407:A411"/>
    <mergeCell ref="A412:A416"/>
    <mergeCell ref="A417:A421"/>
    <mergeCell ref="A422:A426"/>
    <mergeCell ref="A427:A431"/>
    <mergeCell ref="A432:A436"/>
    <mergeCell ref="A437:A441"/>
    <mergeCell ref="A442:A446"/>
    <mergeCell ref="A447:A451"/>
    <mergeCell ref="A452:A456"/>
    <mergeCell ref="A457:A461"/>
    <mergeCell ref="A462:A466"/>
    <mergeCell ref="A467:A471"/>
    <mergeCell ref="A472:A476"/>
    <mergeCell ref="A477:A481"/>
    <mergeCell ref="A482:A486"/>
    <mergeCell ref="A487:A491"/>
    <mergeCell ref="A492:A496"/>
    <mergeCell ref="A497:A501"/>
    <mergeCell ref="A502:A506"/>
    <mergeCell ref="A507:A511"/>
    <mergeCell ref="A512:A516"/>
    <mergeCell ref="A517:A521"/>
    <mergeCell ref="A522:A526"/>
    <mergeCell ref="A527:A531"/>
    <mergeCell ref="A532:A536"/>
    <mergeCell ref="A537:A541"/>
    <mergeCell ref="A542:A546"/>
    <mergeCell ref="A547:A551"/>
    <mergeCell ref="A552:A556"/>
    <mergeCell ref="A557:A561"/>
    <mergeCell ref="A562:A566"/>
    <mergeCell ref="A567:A571"/>
    <mergeCell ref="A572:A576"/>
    <mergeCell ref="A577:A581"/>
    <mergeCell ref="A582:A586"/>
    <mergeCell ref="B3:B8"/>
    <mergeCell ref="B9:B14"/>
    <mergeCell ref="B15:B20"/>
    <mergeCell ref="B21:B26"/>
    <mergeCell ref="B27:B32"/>
    <mergeCell ref="B33:B38"/>
    <mergeCell ref="B39:B44"/>
    <mergeCell ref="B45:B50"/>
    <mergeCell ref="B51:B56"/>
    <mergeCell ref="B57:B62"/>
    <mergeCell ref="B63:B68"/>
    <mergeCell ref="B69:B74"/>
    <mergeCell ref="B75:B80"/>
    <mergeCell ref="B81:B86"/>
    <mergeCell ref="B87:B92"/>
    <mergeCell ref="B93:B98"/>
    <mergeCell ref="B99:B104"/>
    <mergeCell ref="B105:B110"/>
    <mergeCell ref="B111:B116"/>
    <mergeCell ref="B117:B122"/>
    <mergeCell ref="B123:B128"/>
    <mergeCell ref="B129:B134"/>
    <mergeCell ref="B135:B140"/>
    <mergeCell ref="B141:B146"/>
    <mergeCell ref="B147:B152"/>
    <mergeCell ref="B153:B158"/>
    <mergeCell ref="B159:B164"/>
    <mergeCell ref="B165:B170"/>
    <mergeCell ref="B171:B176"/>
    <mergeCell ref="B177:B182"/>
    <mergeCell ref="B183:B188"/>
    <mergeCell ref="B189:B194"/>
    <mergeCell ref="B195:B200"/>
    <mergeCell ref="B201:B206"/>
    <mergeCell ref="B207:B212"/>
    <mergeCell ref="B213:B218"/>
    <mergeCell ref="B219:B224"/>
    <mergeCell ref="B225:B230"/>
    <mergeCell ref="B231:B236"/>
    <mergeCell ref="B237:B242"/>
    <mergeCell ref="B243:B248"/>
    <mergeCell ref="B249:B254"/>
    <mergeCell ref="B255:B260"/>
    <mergeCell ref="B261:B266"/>
    <mergeCell ref="B267:B272"/>
    <mergeCell ref="B273:B278"/>
    <mergeCell ref="B279:B284"/>
    <mergeCell ref="B285:B290"/>
    <mergeCell ref="B291:B296"/>
    <mergeCell ref="B297:B301"/>
    <mergeCell ref="B302:B306"/>
    <mergeCell ref="B307:B311"/>
    <mergeCell ref="B312:B316"/>
    <mergeCell ref="B317:B321"/>
    <mergeCell ref="B322:B326"/>
    <mergeCell ref="B327:B331"/>
    <mergeCell ref="B332:B336"/>
    <mergeCell ref="B337:B341"/>
    <mergeCell ref="B342:B346"/>
    <mergeCell ref="B347:B351"/>
    <mergeCell ref="B352:B356"/>
    <mergeCell ref="B357:B361"/>
    <mergeCell ref="B362:B366"/>
    <mergeCell ref="B367:B371"/>
    <mergeCell ref="B372:B376"/>
    <mergeCell ref="B377:B381"/>
    <mergeCell ref="B382:B386"/>
    <mergeCell ref="B387:B391"/>
    <mergeCell ref="B392:B396"/>
    <mergeCell ref="B397:B401"/>
    <mergeCell ref="B402:B406"/>
    <mergeCell ref="B407:B411"/>
    <mergeCell ref="B412:B416"/>
    <mergeCell ref="B417:B421"/>
    <mergeCell ref="B422:B426"/>
    <mergeCell ref="B427:B431"/>
    <mergeCell ref="B432:B436"/>
    <mergeCell ref="B437:B441"/>
    <mergeCell ref="B442:B446"/>
    <mergeCell ref="B447:B451"/>
    <mergeCell ref="B452:B456"/>
    <mergeCell ref="B457:B461"/>
    <mergeCell ref="B462:B466"/>
    <mergeCell ref="B467:B471"/>
    <mergeCell ref="B472:B476"/>
    <mergeCell ref="B477:B481"/>
    <mergeCell ref="B482:B486"/>
    <mergeCell ref="B487:B491"/>
    <mergeCell ref="B492:B496"/>
    <mergeCell ref="B497:B501"/>
    <mergeCell ref="B502:B506"/>
    <mergeCell ref="B507:B511"/>
    <mergeCell ref="B512:B516"/>
    <mergeCell ref="B517:B521"/>
    <mergeCell ref="B522:B526"/>
    <mergeCell ref="B527:B531"/>
    <mergeCell ref="B532:B536"/>
    <mergeCell ref="B537:B541"/>
    <mergeCell ref="B542:B546"/>
    <mergeCell ref="B547:B551"/>
    <mergeCell ref="B552:B556"/>
    <mergeCell ref="B557:B561"/>
    <mergeCell ref="B562:B566"/>
    <mergeCell ref="B567:B571"/>
    <mergeCell ref="B572:B576"/>
    <mergeCell ref="B577:B581"/>
    <mergeCell ref="B582:B586"/>
    <mergeCell ref="C3:C8"/>
    <mergeCell ref="C9:C14"/>
    <mergeCell ref="C15:C20"/>
    <mergeCell ref="C21:C26"/>
    <mergeCell ref="C27:C32"/>
    <mergeCell ref="C33:C38"/>
    <mergeCell ref="C39:C44"/>
    <mergeCell ref="C45:C50"/>
    <mergeCell ref="C51:C56"/>
    <mergeCell ref="C57:C62"/>
    <mergeCell ref="C63:C68"/>
    <mergeCell ref="C69:C74"/>
    <mergeCell ref="C75:C80"/>
    <mergeCell ref="C81:C86"/>
    <mergeCell ref="C87:C92"/>
    <mergeCell ref="C93:C98"/>
    <mergeCell ref="C99:C104"/>
    <mergeCell ref="C105:C110"/>
    <mergeCell ref="C111:C116"/>
    <mergeCell ref="C117:C122"/>
    <mergeCell ref="C123:C128"/>
    <mergeCell ref="C129:C134"/>
    <mergeCell ref="C135:C140"/>
    <mergeCell ref="C141:C146"/>
    <mergeCell ref="C147:C152"/>
    <mergeCell ref="C153:C158"/>
    <mergeCell ref="C159:C164"/>
    <mergeCell ref="C165:C170"/>
    <mergeCell ref="C171:C176"/>
    <mergeCell ref="C177:C182"/>
    <mergeCell ref="C183:C188"/>
    <mergeCell ref="C189:C194"/>
    <mergeCell ref="C195:C200"/>
    <mergeCell ref="C201:C206"/>
    <mergeCell ref="C207:C212"/>
    <mergeCell ref="C213:C218"/>
    <mergeCell ref="C219:C224"/>
    <mergeCell ref="C225:C230"/>
    <mergeCell ref="C231:C236"/>
    <mergeCell ref="C237:C242"/>
    <mergeCell ref="C243:C248"/>
    <mergeCell ref="C249:C254"/>
    <mergeCell ref="C255:C260"/>
    <mergeCell ref="C261:C266"/>
    <mergeCell ref="C267:C272"/>
    <mergeCell ref="C273:C278"/>
    <mergeCell ref="C279:C284"/>
    <mergeCell ref="C285:C290"/>
    <mergeCell ref="C291:C296"/>
    <mergeCell ref="C297:C301"/>
    <mergeCell ref="C302:C306"/>
    <mergeCell ref="C307:C311"/>
    <mergeCell ref="C312:C316"/>
    <mergeCell ref="C317:C321"/>
    <mergeCell ref="C322:C326"/>
    <mergeCell ref="C327:C331"/>
    <mergeCell ref="C332:C336"/>
    <mergeCell ref="C337:C341"/>
    <mergeCell ref="C342:C346"/>
    <mergeCell ref="C347:C351"/>
    <mergeCell ref="C352:C356"/>
    <mergeCell ref="C357:C361"/>
    <mergeCell ref="C362:C366"/>
    <mergeCell ref="C367:C371"/>
    <mergeCell ref="C372:C376"/>
    <mergeCell ref="C377:C381"/>
    <mergeCell ref="C382:C386"/>
    <mergeCell ref="C387:C391"/>
    <mergeCell ref="C392:C396"/>
    <mergeCell ref="C397:C401"/>
    <mergeCell ref="C402:C406"/>
    <mergeCell ref="C407:C411"/>
    <mergeCell ref="C412:C416"/>
    <mergeCell ref="C417:C421"/>
    <mergeCell ref="C422:C426"/>
    <mergeCell ref="C427:C431"/>
    <mergeCell ref="C432:C436"/>
    <mergeCell ref="C437:C441"/>
    <mergeCell ref="C442:C446"/>
    <mergeCell ref="C447:C451"/>
    <mergeCell ref="C452:C456"/>
    <mergeCell ref="C457:C461"/>
    <mergeCell ref="C462:C466"/>
    <mergeCell ref="C467:C471"/>
    <mergeCell ref="C472:C476"/>
    <mergeCell ref="C477:C481"/>
    <mergeCell ref="C482:C486"/>
    <mergeCell ref="C487:C491"/>
    <mergeCell ref="C492:C496"/>
    <mergeCell ref="C497:C501"/>
    <mergeCell ref="C502:C506"/>
    <mergeCell ref="C507:C511"/>
    <mergeCell ref="C512:C516"/>
    <mergeCell ref="C517:C521"/>
    <mergeCell ref="C522:C526"/>
    <mergeCell ref="C527:C531"/>
    <mergeCell ref="C532:C536"/>
    <mergeCell ref="C537:C541"/>
    <mergeCell ref="C542:C546"/>
    <mergeCell ref="C547:C551"/>
    <mergeCell ref="C552:C556"/>
    <mergeCell ref="C557:C561"/>
    <mergeCell ref="C562:C566"/>
    <mergeCell ref="C567:C571"/>
    <mergeCell ref="C572:C576"/>
    <mergeCell ref="C577:C581"/>
    <mergeCell ref="C582:C586"/>
    <mergeCell ref="D3:D8"/>
    <mergeCell ref="D9:D14"/>
    <mergeCell ref="D15:D20"/>
    <mergeCell ref="D21:D26"/>
    <mergeCell ref="D27:D32"/>
    <mergeCell ref="D33:D38"/>
    <mergeCell ref="D39:D44"/>
    <mergeCell ref="D45:D50"/>
    <mergeCell ref="D51:D56"/>
    <mergeCell ref="D57:D62"/>
    <mergeCell ref="D63:D68"/>
    <mergeCell ref="D69:D74"/>
    <mergeCell ref="D75:D80"/>
    <mergeCell ref="D81:D86"/>
    <mergeCell ref="D87:D92"/>
    <mergeCell ref="D93:D98"/>
    <mergeCell ref="D99:D104"/>
    <mergeCell ref="D105:D110"/>
    <mergeCell ref="D111:D116"/>
    <mergeCell ref="D117:D122"/>
    <mergeCell ref="D123:D128"/>
    <mergeCell ref="D129:D134"/>
    <mergeCell ref="D135:D140"/>
    <mergeCell ref="D141:D146"/>
    <mergeCell ref="D147:D152"/>
    <mergeCell ref="D153:D158"/>
    <mergeCell ref="D159:D164"/>
    <mergeCell ref="D165:D170"/>
    <mergeCell ref="D171:D176"/>
    <mergeCell ref="D177:D182"/>
    <mergeCell ref="D183:D188"/>
    <mergeCell ref="D189:D194"/>
    <mergeCell ref="D195:D200"/>
    <mergeCell ref="D201:D206"/>
    <mergeCell ref="D207:D212"/>
    <mergeCell ref="D213:D218"/>
    <mergeCell ref="D219:D224"/>
    <mergeCell ref="D225:D230"/>
    <mergeCell ref="D231:D236"/>
    <mergeCell ref="D237:D242"/>
    <mergeCell ref="D243:D248"/>
    <mergeCell ref="D249:D254"/>
    <mergeCell ref="D255:D260"/>
    <mergeCell ref="D261:D266"/>
    <mergeCell ref="D267:D272"/>
    <mergeCell ref="D273:D278"/>
    <mergeCell ref="D279:D284"/>
    <mergeCell ref="D285:D290"/>
    <mergeCell ref="D291:D296"/>
    <mergeCell ref="D297:D301"/>
    <mergeCell ref="D302:D306"/>
    <mergeCell ref="D307:D311"/>
    <mergeCell ref="D312:D316"/>
    <mergeCell ref="D317:D321"/>
    <mergeCell ref="D322:D326"/>
    <mergeCell ref="D327:D331"/>
    <mergeCell ref="D332:D336"/>
    <mergeCell ref="D337:D341"/>
    <mergeCell ref="D342:D346"/>
    <mergeCell ref="D347:D351"/>
    <mergeCell ref="D352:D356"/>
    <mergeCell ref="D357:D361"/>
    <mergeCell ref="D362:D366"/>
    <mergeCell ref="D367:D371"/>
    <mergeCell ref="D372:D376"/>
    <mergeCell ref="D377:D381"/>
    <mergeCell ref="D382:D386"/>
    <mergeCell ref="D387:D391"/>
    <mergeCell ref="D392:D396"/>
    <mergeCell ref="D397:D401"/>
    <mergeCell ref="D402:D406"/>
    <mergeCell ref="D407:D411"/>
    <mergeCell ref="D412:D416"/>
    <mergeCell ref="D417:D421"/>
    <mergeCell ref="D422:D426"/>
    <mergeCell ref="D427:D431"/>
    <mergeCell ref="D432:D436"/>
    <mergeCell ref="D437:D441"/>
    <mergeCell ref="D442:D446"/>
    <mergeCell ref="D447:D451"/>
    <mergeCell ref="D452:D456"/>
    <mergeCell ref="D457:D461"/>
    <mergeCell ref="D462:D466"/>
    <mergeCell ref="D467:D471"/>
    <mergeCell ref="D472:D476"/>
    <mergeCell ref="D477:D481"/>
    <mergeCell ref="D482:D486"/>
    <mergeCell ref="D487:D491"/>
    <mergeCell ref="D492:D496"/>
    <mergeCell ref="D497:D501"/>
    <mergeCell ref="D502:D506"/>
    <mergeCell ref="D507:D511"/>
    <mergeCell ref="D512:D516"/>
    <mergeCell ref="D517:D521"/>
    <mergeCell ref="D522:D526"/>
    <mergeCell ref="D527:D531"/>
    <mergeCell ref="D532:D536"/>
    <mergeCell ref="D537:D541"/>
    <mergeCell ref="D542:D546"/>
    <mergeCell ref="D547:D551"/>
    <mergeCell ref="D552:D556"/>
    <mergeCell ref="D557:D561"/>
    <mergeCell ref="D562:D566"/>
    <mergeCell ref="D567:D571"/>
    <mergeCell ref="D572:D576"/>
    <mergeCell ref="D577:D581"/>
    <mergeCell ref="D582:D586"/>
    <mergeCell ref="E3:E8"/>
    <mergeCell ref="E9:E14"/>
    <mergeCell ref="E15:E20"/>
    <mergeCell ref="E21:E26"/>
    <mergeCell ref="E27:E32"/>
    <mergeCell ref="E33:E38"/>
    <mergeCell ref="E39:E44"/>
    <mergeCell ref="E45:E50"/>
    <mergeCell ref="E51:E56"/>
    <mergeCell ref="E57:E62"/>
    <mergeCell ref="E63:E68"/>
    <mergeCell ref="E69:E74"/>
    <mergeCell ref="E75:E80"/>
    <mergeCell ref="E81:E86"/>
    <mergeCell ref="E87:E92"/>
    <mergeCell ref="E93:E98"/>
    <mergeCell ref="E99:E104"/>
    <mergeCell ref="E105:E110"/>
    <mergeCell ref="E111:E116"/>
    <mergeCell ref="E117:E122"/>
    <mergeCell ref="E123:E128"/>
    <mergeCell ref="E129:E134"/>
    <mergeCell ref="E135:E140"/>
    <mergeCell ref="E141:E146"/>
    <mergeCell ref="E147:E152"/>
    <mergeCell ref="E153:E158"/>
    <mergeCell ref="E159:E164"/>
    <mergeCell ref="E165:E170"/>
    <mergeCell ref="E171:E176"/>
    <mergeCell ref="E177:E182"/>
    <mergeCell ref="E183:E188"/>
    <mergeCell ref="E189:E194"/>
    <mergeCell ref="E195:E200"/>
    <mergeCell ref="E201:E206"/>
    <mergeCell ref="E207:E212"/>
    <mergeCell ref="E213:E218"/>
    <mergeCell ref="E219:E224"/>
    <mergeCell ref="E225:E230"/>
    <mergeCell ref="E231:E236"/>
    <mergeCell ref="E237:E242"/>
    <mergeCell ref="E243:E248"/>
    <mergeCell ref="E249:E254"/>
    <mergeCell ref="E255:E260"/>
    <mergeCell ref="E261:E266"/>
    <mergeCell ref="E267:E272"/>
    <mergeCell ref="E273:E278"/>
    <mergeCell ref="E279:E284"/>
    <mergeCell ref="E285:E290"/>
    <mergeCell ref="E291:E296"/>
    <mergeCell ref="E297:E301"/>
    <mergeCell ref="E302:E306"/>
    <mergeCell ref="E307:E311"/>
    <mergeCell ref="E312:E316"/>
    <mergeCell ref="E317:E321"/>
    <mergeCell ref="E322:E326"/>
    <mergeCell ref="E327:E331"/>
    <mergeCell ref="E332:E336"/>
    <mergeCell ref="E337:E341"/>
    <mergeCell ref="E342:E346"/>
    <mergeCell ref="E347:E351"/>
    <mergeCell ref="E352:E356"/>
    <mergeCell ref="E357:E361"/>
    <mergeCell ref="E362:E366"/>
    <mergeCell ref="E367:E371"/>
    <mergeCell ref="E372:E376"/>
    <mergeCell ref="E377:E381"/>
    <mergeCell ref="E382:E386"/>
    <mergeCell ref="E387:E391"/>
    <mergeCell ref="E392:E396"/>
    <mergeCell ref="E397:E401"/>
    <mergeCell ref="E402:E406"/>
    <mergeCell ref="E407:E411"/>
    <mergeCell ref="E412:E416"/>
    <mergeCell ref="E417:E421"/>
    <mergeCell ref="E422:E426"/>
    <mergeCell ref="E427:E431"/>
    <mergeCell ref="E432:E436"/>
    <mergeCell ref="E437:E441"/>
    <mergeCell ref="E442:E446"/>
    <mergeCell ref="E447:E451"/>
    <mergeCell ref="E452:E456"/>
    <mergeCell ref="E457:E461"/>
    <mergeCell ref="E462:E466"/>
    <mergeCell ref="E467:E471"/>
    <mergeCell ref="E472:E476"/>
    <mergeCell ref="E477:E481"/>
    <mergeCell ref="E482:E486"/>
    <mergeCell ref="E487:E491"/>
    <mergeCell ref="E492:E496"/>
    <mergeCell ref="E497:E501"/>
    <mergeCell ref="E502:E506"/>
    <mergeCell ref="E507:E511"/>
    <mergeCell ref="E512:E516"/>
    <mergeCell ref="E517:E521"/>
    <mergeCell ref="E522:E526"/>
    <mergeCell ref="E527:E531"/>
    <mergeCell ref="E532:E536"/>
    <mergeCell ref="E537:E541"/>
    <mergeCell ref="E542:E546"/>
    <mergeCell ref="E547:E551"/>
    <mergeCell ref="E552:E556"/>
    <mergeCell ref="E557:E561"/>
    <mergeCell ref="E562:E566"/>
    <mergeCell ref="E567:E571"/>
    <mergeCell ref="E572:E576"/>
    <mergeCell ref="E577:E581"/>
    <mergeCell ref="E582:E586"/>
    <mergeCell ref="F3:F8"/>
    <mergeCell ref="F9:F14"/>
    <mergeCell ref="F15:F20"/>
    <mergeCell ref="F21:F26"/>
    <mergeCell ref="F27:F32"/>
    <mergeCell ref="F33:F38"/>
    <mergeCell ref="F39:F44"/>
    <mergeCell ref="F45:F50"/>
    <mergeCell ref="F51:F56"/>
    <mergeCell ref="F57:F62"/>
    <mergeCell ref="F63:F68"/>
    <mergeCell ref="F69:F74"/>
    <mergeCell ref="F75:F80"/>
    <mergeCell ref="F81:F86"/>
    <mergeCell ref="F87:F92"/>
    <mergeCell ref="F93:F98"/>
    <mergeCell ref="F99:F104"/>
    <mergeCell ref="F105:F110"/>
    <mergeCell ref="F111:F116"/>
    <mergeCell ref="F117:F122"/>
    <mergeCell ref="F123:F128"/>
    <mergeCell ref="F129:F134"/>
    <mergeCell ref="F135:F140"/>
    <mergeCell ref="F141:F146"/>
    <mergeCell ref="F147:F152"/>
    <mergeCell ref="F153:F158"/>
    <mergeCell ref="F159:F164"/>
    <mergeCell ref="F165:F170"/>
    <mergeCell ref="F171:F176"/>
    <mergeCell ref="F177:F182"/>
    <mergeCell ref="F183:F188"/>
    <mergeCell ref="F189:F194"/>
    <mergeCell ref="F195:F200"/>
    <mergeCell ref="F201:F206"/>
    <mergeCell ref="F207:F212"/>
    <mergeCell ref="F213:F218"/>
    <mergeCell ref="F219:F224"/>
    <mergeCell ref="F225:F230"/>
    <mergeCell ref="F231:F236"/>
    <mergeCell ref="F237:F242"/>
    <mergeCell ref="F243:F248"/>
    <mergeCell ref="F249:F254"/>
    <mergeCell ref="F255:F260"/>
    <mergeCell ref="F261:F266"/>
    <mergeCell ref="F267:F272"/>
    <mergeCell ref="F273:F278"/>
    <mergeCell ref="F279:F284"/>
    <mergeCell ref="F285:F290"/>
    <mergeCell ref="F291:F296"/>
    <mergeCell ref="F297:F301"/>
    <mergeCell ref="F302:F306"/>
    <mergeCell ref="F307:F311"/>
    <mergeCell ref="F312:F316"/>
    <mergeCell ref="F317:F321"/>
    <mergeCell ref="F322:F326"/>
    <mergeCell ref="F327:F331"/>
    <mergeCell ref="F332:F336"/>
    <mergeCell ref="F337:F341"/>
    <mergeCell ref="F342:F346"/>
    <mergeCell ref="F347:F351"/>
    <mergeCell ref="F352:F356"/>
    <mergeCell ref="F357:F361"/>
    <mergeCell ref="F362:F366"/>
    <mergeCell ref="F367:F371"/>
    <mergeCell ref="F372:F376"/>
    <mergeCell ref="F377:F381"/>
    <mergeCell ref="F382:F386"/>
    <mergeCell ref="F387:F391"/>
    <mergeCell ref="F392:F396"/>
    <mergeCell ref="F397:F401"/>
    <mergeCell ref="F402:F406"/>
    <mergeCell ref="F407:F411"/>
    <mergeCell ref="F412:F416"/>
    <mergeCell ref="F417:F421"/>
    <mergeCell ref="F422:F426"/>
    <mergeCell ref="F427:F431"/>
    <mergeCell ref="F432:F436"/>
    <mergeCell ref="F437:F441"/>
    <mergeCell ref="F442:F446"/>
    <mergeCell ref="F447:F451"/>
    <mergeCell ref="F452:F456"/>
    <mergeCell ref="F457:F461"/>
    <mergeCell ref="F462:F466"/>
    <mergeCell ref="F467:F471"/>
    <mergeCell ref="F472:F476"/>
    <mergeCell ref="F477:F481"/>
    <mergeCell ref="F482:F486"/>
    <mergeCell ref="F487:F491"/>
    <mergeCell ref="F492:F496"/>
    <mergeCell ref="F497:F501"/>
    <mergeCell ref="F502:F506"/>
    <mergeCell ref="F507:F511"/>
    <mergeCell ref="F512:F516"/>
    <mergeCell ref="F517:F521"/>
    <mergeCell ref="F522:F526"/>
    <mergeCell ref="F527:F531"/>
    <mergeCell ref="F532:F536"/>
    <mergeCell ref="F537:F541"/>
    <mergeCell ref="F542:F546"/>
    <mergeCell ref="F547:F551"/>
    <mergeCell ref="F552:F556"/>
    <mergeCell ref="F557:F561"/>
    <mergeCell ref="F562:F566"/>
    <mergeCell ref="F567:F571"/>
    <mergeCell ref="F572:F576"/>
    <mergeCell ref="F577:F581"/>
    <mergeCell ref="F582:F586"/>
    <mergeCell ref="G3:G8"/>
    <mergeCell ref="G9:G14"/>
    <mergeCell ref="G15:G20"/>
    <mergeCell ref="G21:G26"/>
    <mergeCell ref="G27:G32"/>
    <mergeCell ref="G33:G38"/>
    <mergeCell ref="G39:G44"/>
    <mergeCell ref="G45:G50"/>
    <mergeCell ref="G51:G56"/>
    <mergeCell ref="G57:G62"/>
    <mergeCell ref="G63:G68"/>
    <mergeCell ref="G69:G74"/>
    <mergeCell ref="G75:G80"/>
    <mergeCell ref="G81:G86"/>
    <mergeCell ref="G87:G92"/>
    <mergeCell ref="G93:G98"/>
    <mergeCell ref="G99:G104"/>
    <mergeCell ref="G105:G110"/>
    <mergeCell ref="G111:G116"/>
    <mergeCell ref="G117:G122"/>
    <mergeCell ref="G123:G128"/>
    <mergeCell ref="G129:G134"/>
    <mergeCell ref="G135:G140"/>
    <mergeCell ref="G141:G146"/>
    <mergeCell ref="G147:G152"/>
    <mergeCell ref="G153:G158"/>
    <mergeCell ref="G159:G164"/>
    <mergeCell ref="G165:G170"/>
    <mergeCell ref="G171:G176"/>
    <mergeCell ref="G177:G182"/>
    <mergeCell ref="G183:G188"/>
    <mergeCell ref="G189:G194"/>
    <mergeCell ref="G195:G200"/>
    <mergeCell ref="G201:G206"/>
    <mergeCell ref="G207:G212"/>
    <mergeCell ref="G213:G218"/>
    <mergeCell ref="G219:G224"/>
    <mergeCell ref="G225:G230"/>
    <mergeCell ref="G231:G236"/>
    <mergeCell ref="G237:G242"/>
    <mergeCell ref="G243:G248"/>
    <mergeCell ref="G249:G254"/>
    <mergeCell ref="G255:G260"/>
    <mergeCell ref="G261:G266"/>
    <mergeCell ref="G267:G272"/>
    <mergeCell ref="G273:G278"/>
    <mergeCell ref="G279:G284"/>
    <mergeCell ref="G285:G290"/>
    <mergeCell ref="G291:G296"/>
    <mergeCell ref="G297:G301"/>
    <mergeCell ref="G302:G306"/>
    <mergeCell ref="G307:G311"/>
    <mergeCell ref="G312:G316"/>
    <mergeCell ref="G317:G321"/>
    <mergeCell ref="G322:G326"/>
    <mergeCell ref="G327:G331"/>
    <mergeCell ref="G332:G336"/>
    <mergeCell ref="G337:G341"/>
    <mergeCell ref="G342:G346"/>
    <mergeCell ref="G347:G351"/>
    <mergeCell ref="G352:G356"/>
    <mergeCell ref="G357:G361"/>
    <mergeCell ref="G362:G366"/>
    <mergeCell ref="G367:G371"/>
    <mergeCell ref="G372:G376"/>
    <mergeCell ref="G377:G381"/>
    <mergeCell ref="G382:G386"/>
    <mergeCell ref="G387:G391"/>
    <mergeCell ref="G392:G396"/>
    <mergeCell ref="G397:G401"/>
    <mergeCell ref="G402:G406"/>
    <mergeCell ref="G407:G411"/>
    <mergeCell ref="G412:G416"/>
    <mergeCell ref="G417:G421"/>
    <mergeCell ref="G422:G426"/>
    <mergeCell ref="G427:G431"/>
    <mergeCell ref="G432:G436"/>
    <mergeCell ref="G437:G441"/>
    <mergeCell ref="G442:G446"/>
    <mergeCell ref="G447:G451"/>
    <mergeCell ref="G452:G456"/>
    <mergeCell ref="G457:G461"/>
    <mergeCell ref="G462:G466"/>
    <mergeCell ref="G467:G471"/>
    <mergeCell ref="G472:G476"/>
    <mergeCell ref="G477:G481"/>
    <mergeCell ref="G482:G486"/>
    <mergeCell ref="G487:G491"/>
    <mergeCell ref="G492:G496"/>
    <mergeCell ref="G497:G501"/>
    <mergeCell ref="G502:G506"/>
    <mergeCell ref="G507:G511"/>
    <mergeCell ref="G512:G516"/>
    <mergeCell ref="G517:G521"/>
    <mergeCell ref="G522:G526"/>
    <mergeCell ref="G527:G531"/>
    <mergeCell ref="G532:G536"/>
    <mergeCell ref="G537:G541"/>
    <mergeCell ref="G542:G546"/>
    <mergeCell ref="G547:G551"/>
    <mergeCell ref="G552:G556"/>
    <mergeCell ref="G557:G561"/>
    <mergeCell ref="G562:G566"/>
    <mergeCell ref="G567:G571"/>
    <mergeCell ref="G572:G576"/>
    <mergeCell ref="G577:G581"/>
    <mergeCell ref="G582:G586"/>
    <mergeCell ref="H3:H8"/>
    <mergeCell ref="H9:H14"/>
    <mergeCell ref="H15:H20"/>
    <mergeCell ref="H21:H26"/>
    <mergeCell ref="H27:H32"/>
    <mergeCell ref="H33:H38"/>
    <mergeCell ref="H39:H44"/>
    <mergeCell ref="H45:H50"/>
    <mergeCell ref="H51:H56"/>
    <mergeCell ref="H57:H62"/>
    <mergeCell ref="H63:H68"/>
    <mergeCell ref="H69:H74"/>
    <mergeCell ref="H75:H80"/>
    <mergeCell ref="H81:H86"/>
    <mergeCell ref="H87:H92"/>
    <mergeCell ref="H93:H98"/>
    <mergeCell ref="H99:H104"/>
    <mergeCell ref="H105:H110"/>
    <mergeCell ref="H111:H116"/>
    <mergeCell ref="H117:H122"/>
    <mergeCell ref="H123:H128"/>
    <mergeCell ref="H129:H134"/>
    <mergeCell ref="H135:H140"/>
    <mergeCell ref="H141:H146"/>
    <mergeCell ref="H147:H152"/>
    <mergeCell ref="H153:H158"/>
    <mergeCell ref="H159:H164"/>
    <mergeCell ref="H165:H170"/>
    <mergeCell ref="H171:H176"/>
    <mergeCell ref="H177:H182"/>
    <mergeCell ref="H183:H188"/>
    <mergeCell ref="H189:H194"/>
    <mergeCell ref="H195:H200"/>
    <mergeCell ref="H201:H206"/>
    <mergeCell ref="H207:H212"/>
    <mergeCell ref="H213:H218"/>
    <mergeCell ref="H219:H224"/>
    <mergeCell ref="H225:H230"/>
    <mergeCell ref="H231:H236"/>
    <mergeCell ref="H237:H242"/>
    <mergeCell ref="H243:H248"/>
    <mergeCell ref="H249:H254"/>
    <mergeCell ref="H255:H260"/>
    <mergeCell ref="H261:H266"/>
    <mergeCell ref="H267:H272"/>
    <mergeCell ref="H273:H278"/>
    <mergeCell ref="H279:H284"/>
    <mergeCell ref="H285:H290"/>
    <mergeCell ref="H291:H296"/>
    <mergeCell ref="H297:H301"/>
    <mergeCell ref="H302:H306"/>
    <mergeCell ref="H307:H311"/>
    <mergeCell ref="H312:H316"/>
    <mergeCell ref="H317:H321"/>
    <mergeCell ref="H322:H326"/>
    <mergeCell ref="H327:H331"/>
    <mergeCell ref="H332:H336"/>
    <mergeCell ref="H337:H341"/>
    <mergeCell ref="H342:H346"/>
    <mergeCell ref="H347:H351"/>
    <mergeCell ref="H352:H356"/>
    <mergeCell ref="H357:H361"/>
    <mergeCell ref="H362:H366"/>
    <mergeCell ref="H367:H371"/>
    <mergeCell ref="H372:H376"/>
    <mergeCell ref="H377:H381"/>
    <mergeCell ref="H382:H386"/>
    <mergeCell ref="H387:H391"/>
    <mergeCell ref="H392:H396"/>
    <mergeCell ref="H397:H401"/>
    <mergeCell ref="H402:H406"/>
    <mergeCell ref="H407:H411"/>
    <mergeCell ref="H412:H416"/>
    <mergeCell ref="H417:H421"/>
    <mergeCell ref="H422:H426"/>
    <mergeCell ref="H427:H431"/>
    <mergeCell ref="H432:H436"/>
    <mergeCell ref="H437:H441"/>
    <mergeCell ref="H442:H446"/>
    <mergeCell ref="H447:H451"/>
    <mergeCell ref="H452:H456"/>
    <mergeCell ref="H457:H461"/>
    <mergeCell ref="H462:H466"/>
    <mergeCell ref="H467:H471"/>
    <mergeCell ref="H472:H476"/>
    <mergeCell ref="H477:H481"/>
    <mergeCell ref="H482:H486"/>
    <mergeCell ref="H487:H491"/>
    <mergeCell ref="H492:H496"/>
    <mergeCell ref="H497:H501"/>
    <mergeCell ref="H502:H506"/>
    <mergeCell ref="H507:H511"/>
    <mergeCell ref="H512:H516"/>
    <mergeCell ref="H517:H521"/>
    <mergeCell ref="H522:H526"/>
    <mergeCell ref="H527:H531"/>
    <mergeCell ref="H532:H536"/>
    <mergeCell ref="H537:H541"/>
    <mergeCell ref="H542:H546"/>
    <mergeCell ref="H547:H551"/>
    <mergeCell ref="H552:H556"/>
    <mergeCell ref="H557:H561"/>
    <mergeCell ref="H562:H566"/>
    <mergeCell ref="H567:H571"/>
    <mergeCell ref="H572:H576"/>
    <mergeCell ref="H577:H581"/>
    <mergeCell ref="H582:H586"/>
    <mergeCell ref="I297:I301"/>
    <mergeCell ref="I302:I306"/>
    <mergeCell ref="I307:I311"/>
    <mergeCell ref="I312:I316"/>
    <mergeCell ref="I317:I321"/>
    <mergeCell ref="I322:I326"/>
    <mergeCell ref="I327:I331"/>
    <mergeCell ref="I332:I336"/>
    <mergeCell ref="I337:I341"/>
    <mergeCell ref="I342:I346"/>
    <mergeCell ref="I347:I351"/>
    <mergeCell ref="I352:I356"/>
    <mergeCell ref="I357:I361"/>
    <mergeCell ref="I362:I366"/>
    <mergeCell ref="I367:I371"/>
    <mergeCell ref="I372:I376"/>
    <mergeCell ref="I377:I381"/>
    <mergeCell ref="I382:I386"/>
    <mergeCell ref="I387:I391"/>
    <mergeCell ref="I392:I396"/>
    <mergeCell ref="I397:I401"/>
    <mergeCell ref="I402:I406"/>
    <mergeCell ref="I407:I411"/>
    <mergeCell ref="I412:I416"/>
    <mergeCell ref="I417:I421"/>
    <mergeCell ref="I422:I426"/>
    <mergeCell ref="I427:I431"/>
    <mergeCell ref="I432:I436"/>
    <mergeCell ref="I437:I441"/>
    <mergeCell ref="I442:I446"/>
    <mergeCell ref="I447:I451"/>
    <mergeCell ref="I452:I456"/>
    <mergeCell ref="I457:I461"/>
    <mergeCell ref="I462:I466"/>
    <mergeCell ref="I467:I471"/>
    <mergeCell ref="I472:I476"/>
    <mergeCell ref="I477:I481"/>
    <mergeCell ref="I482:I486"/>
    <mergeCell ref="I487:I491"/>
    <mergeCell ref="I492:I496"/>
    <mergeCell ref="I497:I501"/>
    <mergeCell ref="I547:I551"/>
    <mergeCell ref="I552:I556"/>
    <mergeCell ref="I557:I561"/>
    <mergeCell ref="I562:I566"/>
    <mergeCell ref="I567:I571"/>
    <mergeCell ref="I572:I576"/>
    <mergeCell ref="I577:I581"/>
    <mergeCell ref="I582:I586"/>
    <mergeCell ref="I502:I506"/>
    <mergeCell ref="I507:I511"/>
    <mergeCell ref="I512:I516"/>
    <mergeCell ref="I517:I521"/>
    <mergeCell ref="I522:I526"/>
    <mergeCell ref="I527:I531"/>
    <mergeCell ref="I532:I536"/>
    <mergeCell ref="I537:I541"/>
    <mergeCell ref="I542:I546"/>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I282"/>
  <sheetViews>
    <sheetView zoomScale="60" zoomScaleNormal="60" zoomScaleSheetLayoutView="10" workbookViewId="0">
      <pane xSplit="2" ySplit="3" topLeftCell="C57" activePane="bottomRight" state="frozen"/>
      <selection pane="topRight"/>
      <selection pane="bottomLeft"/>
      <selection pane="bottomRight" activeCell="D42" sqref="D42:D59"/>
    </sheetView>
  </sheetViews>
  <sheetFormatPr defaultColWidth="9" defaultRowHeight="15"/>
  <cols>
    <col min="1" max="1" width="8.5703125" style="566" customWidth="1"/>
    <col min="2" max="2" width="18.5703125" style="566" customWidth="1"/>
    <col min="3" max="4" width="22.42578125" style="566" customWidth="1"/>
    <col min="5" max="5" width="17.42578125" style="566" customWidth="1"/>
    <col min="6" max="7" width="14" style="566" customWidth="1"/>
    <col min="8" max="8" width="47.5703125" style="566" customWidth="1"/>
    <col min="9" max="11" width="11.7109375" style="566" customWidth="1"/>
    <col min="12" max="12" width="11.7109375" style="725" customWidth="1"/>
    <col min="13" max="18" width="11.7109375" style="566" customWidth="1"/>
    <col min="19" max="19" width="11.7109375" style="725" customWidth="1"/>
    <col min="20" max="25" width="11.7109375" style="566" customWidth="1"/>
    <col min="26" max="26" width="11.7109375" style="725" customWidth="1"/>
    <col min="27" max="32" width="11.7109375" style="566" customWidth="1"/>
    <col min="33" max="33" width="11.7109375" style="725" customWidth="1"/>
    <col min="34" max="39" width="11.7109375" style="566" customWidth="1"/>
    <col min="40" max="40" width="11.7109375" style="725" customWidth="1"/>
    <col min="41" max="16384" width="9" style="566"/>
  </cols>
  <sheetData>
    <row r="1" spans="1:61">
      <c r="A1" s="568"/>
      <c r="B1" s="568"/>
      <c r="C1" s="568"/>
      <c r="D1" s="568"/>
      <c r="E1" s="568"/>
      <c r="F1" s="568"/>
      <c r="G1" s="568"/>
      <c r="H1" s="718"/>
    </row>
    <row r="2" spans="1:61" s="565" customFormat="1" ht="36.75" customHeight="1">
      <c r="A2" s="964" t="s">
        <v>302</v>
      </c>
      <c r="B2" s="964" t="s">
        <v>590</v>
      </c>
      <c r="C2" s="963" t="s">
        <v>1573</v>
      </c>
      <c r="D2" s="959" t="s">
        <v>1568</v>
      </c>
      <c r="E2" s="963" t="s">
        <v>1569</v>
      </c>
      <c r="F2" s="963" t="s">
        <v>1570</v>
      </c>
      <c r="G2" s="963" t="s">
        <v>1571</v>
      </c>
      <c r="H2" s="959" t="s">
        <v>1572</v>
      </c>
      <c r="I2" s="715">
        <v>44105</v>
      </c>
      <c r="J2" s="715">
        <v>44106</v>
      </c>
      <c r="K2" s="715">
        <v>44107</v>
      </c>
      <c r="L2" s="726">
        <v>44108</v>
      </c>
      <c r="M2" s="715">
        <v>44109</v>
      </c>
      <c r="N2" s="715">
        <v>44110</v>
      </c>
      <c r="O2" s="715">
        <v>44111</v>
      </c>
      <c r="P2" s="715">
        <v>44112</v>
      </c>
      <c r="Q2" s="715">
        <v>44113</v>
      </c>
      <c r="R2" s="715">
        <v>44114</v>
      </c>
      <c r="S2" s="726">
        <v>44115</v>
      </c>
      <c r="T2" s="715">
        <v>44116</v>
      </c>
      <c r="U2" s="715">
        <v>44117</v>
      </c>
      <c r="V2" s="715">
        <v>44118</v>
      </c>
      <c r="W2" s="715">
        <v>44119</v>
      </c>
      <c r="X2" s="715">
        <v>44120</v>
      </c>
      <c r="Y2" s="715">
        <v>44121</v>
      </c>
      <c r="Z2" s="726">
        <v>44122</v>
      </c>
      <c r="AA2" s="715">
        <v>44123</v>
      </c>
      <c r="AB2" s="715">
        <v>44124</v>
      </c>
      <c r="AC2" s="715">
        <v>44125</v>
      </c>
      <c r="AD2" s="715">
        <v>44126</v>
      </c>
      <c r="AE2" s="715">
        <v>44127</v>
      </c>
      <c r="AF2" s="715">
        <v>44128</v>
      </c>
      <c r="AG2" s="726">
        <v>44129</v>
      </c>
      <c r="AH2" s="715">
        <v>44130</v>
      </c>
      <c r="AI2" s="715">
        <v>44131</v>
      </c>
      <c r="AJ2" s="715">
        <v>44132</v>
      </c>
      <c r="AK2" s="715">
        <v>44133</v>
      </c>
      <c r="AL2" s="715">
        <v>44134</v>
      </c>
      <c r="AM2" s="715">
        <v>44135</v>
      </c>
      <c r="AN2" s="726">
        <v>44136</v>
      </c>
      <c r="AO2" s="566"/>
      <c r="AP2" s="566"/>
      <c r="AQ2" s="566"/>
      <c r="AR2" s="566"/>
      <c r="AS2" s="566"/>
      <c r="AT2" s="566"/>
      <c r="AU2" s="566"/>
      <c r="AV2" s="566"/>
      <c r="AW2" s="566"/>
      <c r="AX2" s="566"/>
      <c r="AY2" s="566"/>
      <c r="AZ2" s="566"/>
      <c r="BA2" s="566"/>
      <c r="BB2" s="566"/>
      <c r="BC2" s="566"/>
      <c r="BD2" s="566"/>
      <c r="BE2" s="566"/>
      <c r="BF2" s="566"/>
      <c r="BG2" s="566"/>
      <c r="BH2" s="566"/>
      <c r="BI2" s="566"/>
    </row>
    <row r="3" spans="1:61" s="565" customFormat="1" ht="36.75" customHeight="1">
      <c r="A3" s="964"/>
      <c r="B3" s="964"/>
      <c r="C3" s="964"/>
      <c r="D3" s="960"/>
      <c r="E3" s="964"/>
      <c r="F3" s="964"/>
      <c r="G3" s="964"/>
      <c r="H3" s="960"/>
      <c r="I3" s="715" t="str">
        <f>IF(WEEKDAY(I2)=1,"Chủ nhật","Thứ "&amp;WEEKDAY(I2))</f>
        <v>Thứ 5</v>
      </c>
      <c r="J3" s="715" t="str">
        <f t="shared" ref="J3:V3" si="0">IF(WEEKDAY(J2)=1,"Chủ nhật","Thứ "&amp;WEEKDAY(J2))</f>
        <v>Thứ 6</v>
      </c>
      <c r="K3" s="715" t="str">
        <f t="shared" si="0"/>
        <v>Thứ 7</v>
      </c>
      <c r="L3" s="726" t="str">
        <f t="shared" si="0"/>
        <v>Chủ nhật</v>
      </c>
      <c r="M3" s="715" t="str">
        <f t="shared" si="0"/>
        <v>Thứ 2</v>
      </c>
      <c r="N3" s="715" t="str">
        <f t="shared" si="0"/>
        <v>Thứ 3</v>
      </c>
      <c r="O3" s="715" t="str">
        <f t="shared" si="0"/>
        <v>Thứ 4</v>
      </c>
      <c r="P3" s="715" t="str">
        <f t="shared" si="0"/>
        <v>Thứ 5</v>
      </c>
      <c r="Q3" s="715" t="str">
        <f t="shared" si="0"/>
        <v>Thứ 6</v>
      </c>
      <c r="R3" s="715" t="str">
        <f t="shared" si="0"/>
        <v>Thứ 7</v>
      </c>
      <c r="S3" s="726" t="str">
        <f t="shared" si="0"/>
        <v>Chủ nhật</v>
      </c>
      <c r="T3" s="715" t="str">
        <f t="shared" si="0"/>
        <v>Thứ 2</v>
      </c>
      <c r="U3" s="715" t="str">
        <f t="shared" si="0"/>
        <v>Thứ 3</v>
      </c>
      <c r="V3" s="715" t="str">
        <f t="shared" si="0"/>
        <v>Thứ 4</v>
      </c>
      <c r="W3" s="715" t="str">
        <f t="shared" ref="W3:AN3" si="1">IF(WEEKDAY(W2)=1,"Chủ nhật","Thứ "&amp;WEEKDAY(W2))</f>
        <v>Thứ 5</v>
      </c>
      <c r="X3" s="715" t="str">
        <f t="shared" si="1"/>
        <v>Thứ 6</v>
      </c>
      <c r="Y3" s="715" t="str">
        <f t="shared" si="1"/>
        <v>Thứ 7</v>
      </c>
      <c r="Z3" s="726" t="str">
        <f t="shared" si="1"/>
        <v>Chủ nhật</v>
      </c>
      <c r="AA3" s="715" t="str">
        <f t="shared" si="1"/>
        <v>Thứ 2</v>
      </c>
      <c r="AB3" s="715" t="str">
        <f t="shared" si="1"/>
        <v>Thứ 3</v>
      </c>
      <c r="AC3" s="715" t="str">
        <f t="shared" si="1"/>
        <v>Thứ 4</v>
      </c>
      <c r="AD3" s="715" t="str">
        <f t="shared" si="1"/>
        <v>Thứ 5</v>
      </c>
      <c r="AE3" s="715" t="str">
        <f t="shared" si="1"/>
        <v>Thứ 6</v>
      </c>
      <c r="AF3" s="715" t="str">
        <f t="shared" si="1"/>
        <v>Thứ 7</v>
      </c>
      <c r="AG3" s="726" t="str">
        <f t="shared" si="1"/>
        <v>Chủ nhật</v>
      </c>
      <c r="AH3" s="715" t="str">
        <f t="shared" si="1"/>
        <v>Thứ 2</v>
      </c>
      <c r="AI3" s="715" t="str">
        <f t="shared" si="1"/>
        <v>Thứ 3</v>
      </c>
      <c r="AJ3" s="715" t="str">
        <f t="shared" si="1"/>
        <v>Thứ 4</v>
      </c>
      <c r="AK3" s="715" t="str">
        <f t="shared" si="1"/>
        <v>Thứ 5</v>
      </c>
      <c r="AL3" s="715" t="str">
        <f t="shared" si="1"/>
        <v>Thứ 6</v>
      </c>
      <c r="AM3" s="715" t="str">
        <f t="shared" si="1"/>
        <v>Thứ 7</v>
      </c>
      <c r="AN3" s="726" t="str">
        <f t="shared" si="1"/>
        <v>Chủ nhật</v>
      </c>
      <c r="AO3" s="566"/>
      <c r="AP3" s="566"/>
      <c r="AQ3" s="566"/>
      <c r="AR3" s="566"/>
      <c r="AS3" s="566"/>
      <c r="AT3" s="566"/>
      <c r="AU3" s="566"/>
      <c r="AV3" s="566"/>
      <c r="AW3" s="566"/>
      <c r="AX3" s="566"/>
      <c r="AY3" s="566"/>
      <c r="AZ3" s="566"/>
      <c r="BA3" s="566"/>
      <c r="BB3" s="566"/>
      <c r="BC3" s="566"/>
      <c r="BD3" s="566"/>
      <c r="BE3" s="566"/>
      <c r="BF3" s="566"/>
      <c r="BG3" s="566"/>
      <c r="BH3" s="566"/>
      <c r="BI3" s="566"/>
    </row>
    <row r="4" spans="1:61" ht="36.75" customHeight="1">
      <c r="A4" s="971">
        <v>1</v>
      </c>
      <c r="B4" s="971" t="s">
        <v>485</v>
      </c>
      <c r="C4" s="966" t="s">
        <v>593</v>
      </c>
      <c r="D4" s="965"/>
      <c r="E4" s="961">
        <v>153</v>
      </c>
      <c r="F4" s="961">
        <v>0</v>
      </c>
      <c r="G4" s="961">
        <f>+E4+F4</f>
        <v>153</v>
      </c>
      <c r="H4" s="724" t="s">
        <v>1582</v>
      </c>
      <c r="I4" s="722">
        <v>3</v>
      </c>
      <c r="J4" s="722">
        <v>3</v>
      </c>
      <c r="K4" s="722">
        <v>3</v>
      </c>
      <c r="L4" s="727">
        <f>+K4/2</f>
        <v>1.5</v>
      </c>
      <c r="M4" s="722">
        <v>3</v>
      </c>
      <c r="N4" s="722">
        <v>3</v>
      </c>
      <c r="O4" s="722">
        <v>3</v>
      </c>
      <c r="P4" s="722">
        <v>3</v>
      </c>
      <c r="Q4" s="722">
        <v>3</v>
      </c>
      <c r="R4" s="722">
        <v>3</v>
      </c>
      <c r="S4" s="727">
        <f>+R4/2</f>
        <v>1.5</v>
      </c>
      <c r="T4" s="722">
        <v>3</v>
      </c>
      <c r="U4" s="722">
        <v>3</v>
      </c>
      <c r="V4" s="722">
        <v>3</v>
      </c>
      <c r="W4" s="722">
        <v>3</v>
      </c>
      <c r="X4" s="722">
        <v>3</v>
      </c>
      <c r="Y4" s="722">
        <v>3</v>
      </c>
      <c r="Z4" s="727">
        <f>+Y4/2</f>
        <v>1.5</v>
      </c>
      <c r="AA4" s="722">
        <v>3</v>
      </c>
      <c r="AB4" s="722">
        <v>3</v>
      </c>
      <c r="AC4" s="722">
        <v>3</v>
      </c>
      <c r="AD4" s="722">
        <v>3</v>
      </c>
      <c r="AE4" s="722">
        <v>3</v>
      </c>
      <c r="AF4" s="722">
        <v>3</v>
      </c>
      <c r="AG4" s="727">
        <f>+AF4/2</f>
        <v>1.5</v>
      </c>
      <c r="AH4" s="722">
        <v>3</v>
      </c>
      <c r="AI4" s="722">
        <v>3</v>
      </c>
      <c r="AJ4" s="722">
        <v>3</v>
      </c>
      <c r="AK4" s="722">
        <v>3</v>
      </c>
      <c r="AL4" s="722">
        <v>3</v>
      </c>
      <c r="AM4" s="722">
        <v>3</v>
      </c>
      <c r="AN4" s="727">
        <f>+AM4/2</f>
        <v>1.5</v>
      </c>
    </row>
    <row r="5" spans="1:61" ht="36.75" customHeight="1">
      <c r="A5" s="971"/>
      <c r="B5" s="971"/>
      <c r="C5" s="966"/>
      <c r="D5" s="966"/>
      <c r="E5" s="961"/>
      <c r="F5" s="961"/>
      <c r="G5" s="961"/>
      <c r="H5" s="724" t="s">
        <v>1583</v>
      </c>
      <c r="I5" s="722">
        <v>2</v>
      </c>
      <c r="J5" s="722">
        <v>2</v>
      </c>
      <c r="K5" s="722">
        <v>2</v>
      </c>
      <c r="L5" s="727">
        <f t="shared" ref="L5:L58" si="2">+K5/2</f>
        <v>1</v>
      </c>
      <c r="M5" s="722">
        <v>2</v>
      </c>
      <c r="N5" s="722">
        <v>2</v>
      </c>
      <c r="O5" s="722">
        <v>2</v>
      </c>
      <c r="P5" s="722">
        <v>2</v>
      </c>
      <c r="Q5" s="722">
        <v>2</v>
      </c>
      <c r="R5" s="722">
        <v>2</v>
      </c>
      <c r="S5" s="727">
        <f t="shared" ref="S5:S69" si="3">+R5/2</f>
        <v>1</v>
      </c>
      <c r="T5" s="722">
        <v>2</v>
      </c>
      <c r="U5" s="722">
        <v>2</v>
      </c>
      <c r="V5" s="722">
        <v>2</v>
      </c>
      <c r="W5" s="722">
        <v>2</v>
      </c>
      <c r="X5" s="722">
        <v>2</v>
      </c>
      <c r="Y5" s="722">
        <v>2</v>
      </c>
      <c r="Z5" s="727">
        <f t="shared" ref="Z5:Z69" si="4">+Y5/2</f>
        <v>1</v>
      </c>
      <c r="AA5" s="722">
        <v>2</v>
      </c>
      <c r="AB5" s="722">
        <v>2</v>
      </c>
      <c r="AC5" s="722">
        <v>2</v>
      </c>
      <c r="AD5" s="722">
        <v>2</v>
      </c>
      <c r="AE5" s="722">
        <v>2</v>
      </c>
      <c r="AF5" s="722">
        <v>2</v>
      </c>
      <c r="AG5" s="727">
        <f t="shared" ref="AG5:AG69" si="5">+AF5/2</f>
        <v>1</v>
      </c>
      <c r="AH5" s="722">
        <v>2</v>
      </c>
      <c r="AI5" s="722">
        <v>2</v>
      </c>
      <c r="AJ5" s="722">
        <v>2</v>
      </c>
      <c r="AK5" s="722">
        <v>2</v>
      </c>
      <c r="AL5" s="722">
        <v>2</v>
      </c>
      <c r="AM5" s="722">
        <v>2</v>
      </c>
      <c r="AN5" s="727">
        <f t="shared" ref="AN5:AN68" si="6">+AM5/2</f>
        <v>1</v>
      </c>
    </row>
    <row r="6" spans="1:61" ht="36.75" customHeight="1">
      <c r="A6" s="971"/>
      <c r="B6" s="971"/>
      <c r="C6" s="966"/>
      <c r="D6" s="966"/>
      <c r="E6" s="961"/>
      <c r="F6" s="961"/>
      <c r="G6" s="961"/>
      <c r="H6" s="724" t="s">
        <v>1590</v>
      </c>
      <c r="I6" s="722">
        <v>1</v>
      </c>
      <c r="J6" s="722">
        <v>1</v>
      </c>
      <c r="K6" s="722">
        <v>1</v>
      </c>
      <c r="L6" s="727">
        <f t="shared" si="2"/>
        <v>0.5</v>
      </c>
      <c r="M6" s="722">
        <v>1</v>
      </c>
      <c r="N6" s="722">
        <v>1</v>
      </c>
      <c r="O6" s="722">
        <v>1</v>
      </c>
      <c r="P6" s="722">
        <v>1</v>
      </c>
      <c r="Q6" s="722">
        <v>1</v>
      </c>
      <c r="R6" s="722">
        <v>1</v>
      </c>
      <c r="S6" s="727">
        <f t="shared" si="3"/>
        <v>0.5</v>
      </c>
      <c r="T6" s="722">
        <v>1</v>
      </c>
      <c r="U6" s="722">
        <v>1</v>
      </c>
      <c r="V6" s="722">
        <v>1</v>
      </c>
      <c r="W6" s="722">
        <v>1</v>
      </c>
      <c r="X6" s="722">
        <v>1</v>
      </c>
      <c r="Y6" s="722">
        <v>1</v>
      </c>
      <c r="Z6" s="727">
        <f t="shared" si="4"/>
        <v>0.5</v>
      </c>
      <c r="AA6" s="722">
        <v>1</v>
      </c>
      <c r="AB6" s="722">
        <v>1</v>
      </c>
      <c r="AC6" s="722">
        <v>1</v>
      </c>
      <c r="AD6" s="722">
        <v>1</v>
      </c>
      <c r="AE6" s="722">
        <v>1</v>
      </c>
      <c r="AF6" s="722">
        <v>1</v>
      </c>
      <c r="AG6" s="727">
        <f t="shared" si="5"/>
        <v>0.5</v>
      </c>
      <c r="AH6" s="722">
        <v>1</v>
      </c>
      <c r="AI6" s="722">
        <v>1</v>
      </c>
      <c r="AJ6" s="722">
        <v>1</v>
      </c>
      <c r="AK6" s="722">
        <v>1</v>
      </c>
      <c r="AL6" s="722">
        <v>1</v>
      </c>
      <c r="AM6" s="722">
        <v>1</v>
      </c>
      <c r="AN6" s="727">
        <f t="shared" si="6"/>
        <v>0.5</v>
      </c>
    </row>
    <row r="7" spans="1:61" ht="36.75" customHeight="1">
      <c r="A7" s="971"/>
      <c r="B7" s="971"/>
      <c r="C7" s="966"/>
      <c r="D7" s="966"/>
      <c r="E7" s="961"/>
      <c r="F7" s="961"/>
      <c r="G7" s="961"/>
      <c r="H7" s="724" t="s">
        <v>1584</v>
      </c>
      <c r="I7" s="722">
        <v>2</v>
      </c>
      <c r="J7" s="722">
        <v>2</v>
      </c>
      <c r="K7" s="722">
        <v>2</v>
      </c>
      <c r="L7" s="727">
        <f t="shared" si="2"/>
        <v>1</v>
      </c>
      <c r="M7" s="722">
        <v>2</v>
      </c>
      <c r="N7" s="722">
        <v>2</v>
      </c>
      <c r="O7" s="722">
        <v>2</v>
      </c>
      <c r="P7" s="722">
        <v>2</v>
      </c>
      <c r="Q7" s="722">
        <v>2</v>
      </c>
      <c r="R7" s="722">
        <v>2</v>
      </c>
      <c r="S7" s="727">
        <f t="shared" si="3"/>
        <v>1</v>
      </c>
      <c r="T7" s="722">
        <v>2</v>
      </c>
      <c r="U7" s="722">
        <v>2</v>
      </c>
      <c r="V7" s="722">
        <v>2</v>
      </c>
      <c r="W7" s="722">
        <v>2</v>
      </c>
      <c r="X7" s="722">
        <v>2</v>
      </c>
      <c r="Y7" s="722">
        <v>2</v>
      </c>
      <c r="Z7" s="727">
        <f t="shared" si="4"/>
        <v>1</v>
      </c>
      <c r="AA7" s="722">
        <v>2</v>
      </c>
      <c r="AB7" s="722">
        <v>2</v>
      </c>
      <c r="AC7" s="722">
        <v>2</v>
      </c>
      <c r="AD7" s="722">
        <v>2</v>
      </c>
      <c r="AE7" s="722">
        <v>2</v>
      </c>
      <c r="AF7" s="722">
        <v>2</v>
      </c>
      <c r="AG7" s="727">
        <f t="shared" si="5"/>
        <v>1</v>
      </c>
      <c r="AH7" s="722">
        <v>2</v>
      </c>
      <c r="AI7" s="722">
        <v>2</v>
      </c>
      <c r="AJ7" s="722">
        <v>2</v>
      </c>
      <c r="AK7" s="722">
        <v>2</v>
      </c>
      <c r="AL7" s="722">
        <v>2</v>
      </c>
      <c r="AM7" s="722">
        <v>2</v>
      </c>
      <c r="AN7" s="727">
        <f t="shared" si="6"/>
        <v>1</v>
      </c>
    </row>
    <row r="8" spans="1:61" ht="36.75" customHeight="1">
      <c r="A8" s="971"/>
      <c r="B8" s="971"/>
      <c r="C8" s="966"/>
      <c r="D8" s="966"/>
      <c r="E8" s="961"/>
      <c r="F8" s="961"/>
      <c r="G8" s="961"/>
      <c r="H8" s="724" t="s">
        <v>1585</v>
      </c>
      <c r="I8" s="722">
        <v>4</v>
      </c>
      <c r="J8" s="722">
        <v>4</v>
      </c>
      <c r="K8" s="722">
        <v>4</v>
      </c>
      <c r="L8" s="727">
        <f t="shared" si="2"/>
        <v>2</v>
      </c>
      <c r="M8" s="722">
        <v>4</v>
      </c>
      <c r="N8" s="722">
        <v>4</v>
      </c>
      <c r="O8" s="722">
        <v>4</v>
      </c>
      <c r="P8" s="722">
        <v>4</v>
      </c>
      <c r="Q8" s="722">
        <v>4</v>
      </c>
      <c r="R8" s="722">
        <v>4</v>
      </c>
      <c r="S8" s="727">
        <f t="shared" si="3"/>
        <v>2</v>
      </c>
      <c r="T8" s="722">
        <v>4</v>
      </c>
      <c r="U8" s="722">
        <v>4</v>
      </c>
      <c r="V8" s="722">
        <v>4</v>
      </c>
      <c r="W8" s="722">
        <v>4</v>
      </c>
      <c r="X8" s="722">
        <v>4</v>
      </c>
      <c r="Y8" s="722">
        <v>4</v>
      </c>
      <c r="Z8" s="727">
        <f t="shared" si="4"/>
        <v>2</v>
      </c>
      <c r="AA8" s="722">
        <v>4</v>
      </c>
      <c r="AB8" s="722">
        <v>4</v>
      </c>
      <c r="AC8" s="722">
        <v>4</v>
      </c>
      <c r="AD8" s="722">
        <v>4</v>
      </c>
      <c r="AE8" s="722">
        <v>4</v>
      </c>
      <c r="AF8" s="722">
        <v>4</v>
      </c>
      <c r="AG8" s="727">
        <f t="shared" si="5"/>
        <v>2</v>
      </c>
      <c r="AH8" s="722">
        <v>4</v>
      </c>
      <c r="AI8" s="722">
        <v>4</v>
      </c>
      <c r="AJ8" s="722">
        <v>4</v>
      </c>
      <c r="AK8" s="722">
        <v>4</v>
      </c>
      <c r="AL8" s="722">
        <v>4</v>
      </c>
      <c r="AM8" s="722">
        <v>4</v>
      </c>
      <c r="AN8" s="727">
        <f t="shared" si="6"/>
        <v>2</v>
      </c>
    </row>
    <row r="9" spans="1:61" ht="36.75" customHeight="1">
      <c r="A9" s="971"/>
      <c r="B9" s="971"/>
      <c r="C9" s="966"/>
      <c r="D9" s="966"/>
      <c r="E9" s="961"/>
      <c r="F9" s="961"/>
      <c r="G9" s="961"/>
      <c r="H9" s="724" t="s">
        <v>1586</v>
      </c>
      <c r="I9" s="722">
        <v>2</v>
      </c>
      <c r="J9" s="722">
        <v>2</v>
      </c>
      <c r="K9" s="722">
        <v>2</v>
      </c>
      <c r="L9" s="727">
        <f t="shared" si="2"/>
        <v>1</v>
      </c>
      <c r="M9" s="722">
        <v>2</v>
      </c>
      <c r="N9" s="722">
        <v>2</v>
      </c>
      <c r="O9" s="722">
        <v>2</v>
      </c>
      <c r="P9" s="722">
        <v>2</v>
      </c>
      <c r="Q9" s="722">
        <v>2</v>
      </c>
      <c r="R9" s="722">
        <v>2</v>
      </c>
      <c r="S9" s="727">
        <f t="shared" si="3"/>
        <v>1</v>
      </c>
      <c r="T9" s="722">
        <v>2</v>
      </c>
      <c r="U9" s="722">
        <v>2</v>
      </c>
      <c r="V9" s="722">
        <v>2</v>
      </c>
      <c r="W9" s="722">
        <v>2</v>
      </c>
      <c r="X9" s="722">
        <v>2</v>
      </c>
      <c r="Y9" s="722">
        <v>2</v>
      </c>
      <c r="Z9" s="727">
        <f t="shared" si="4"/>
        <v>1</v>
      </c>
      <c r="AA9" s="722">
        <v>2</v>
      </c>
      <c r="AB9" s="722">
        <v>2</v>
      </c>
      <c r="AC9" s="722">
        <v>2</v>
      </c>
      <c r="AD9" s="722">
        <v>2</v>
      </c>
      <c r="AE9" s="722">
        <v>2</v>
      </c>
      <c r="AF9" s="722">
        <v>2</v>
      </c>
      <c r="AG9" s="727">
        <f t="shared" si="5"/>
        <v>1</v>
      </c>
      <c r="AH9" s="722">
        <v>2</v>
      </c>
      <c r="AI9" s="722">
        <v>2</v>
      </c>
      <c r="AJ9" s="722">
        <v>2</v>
      </c>
      <c r="AK9" s="722">
        <v>2</v>
      </c>
      <c r="AL9" s="722">
        <v>2</v>
      </c>
      <c r="AM9" s="722">
        <v>2</v>
      </c>
      <c r="AN9" s="727">
        <f t="shared" si="6"/>
        <v>1</v>
      </c>
    </row>
    <row r="10" spans="1:61" ht="36.75" customHeight="1">
      <c r="A10" s="971"/>
      <c r="B10" s="971"/>
      <c r="C10" s="966"/>
      <c r="D10" s="966"/>
      <c r="E10" s="961"/>
      <c r="F10" s="961"/>
      <c r="G10" s="961"/>
      <c r="H10" s="724" t="s">
        <v>1587</v>
      </c>
      <c r="I10" s="723">
        <v>2</v>
      </c>
      <c r="J10" s="723">
        <v>2</v>
      </c>
      <c r="K10" s="723">
        <v>2</v>
      </c>
      <c r="L10" s="727">
        <f t="shared" si="2"/>
        <v>1</v>
      </c>
      <c r="M10" s="723">
        <v>2</v>
      </c>
      <c r="N10" s="723">
        <v>2</v>
      </c>
      <c r="O10" s="723">
        <v>2</v>
      </c>
      <c r="P10" s="723">
        <v>2</v>
      </c>
      <c r="Q10" s="723">
        <v>2</v>
      </c>
      <c r="R10" s="723">
        <v>2</v>
      </c>
      <c r="S10" s="727">
        <f t="shared" si="3"/>
        <v>1</v>
      </c>
      <c r="T10" s="723">
        <v>2</v>
      </c>
      <c r="U10" s="723">
        <v>2</v>
      </c>
      <c r="V10" s="723">
        <v>2</v>
      </c>
      <c r="W10" s="723">
        <v>2</v>
      </c>
      <c r="X10" s="723">
        <v>2</v>
      </c>
      <c r="Y10" s="723">
        <v>2</v>
      </c>
      <c r="Z10" s="727">
        <f t="shared" si="4"/>
        <v>1</v>
      </c>
      <c r="AA10" s="723">
        <v>2</v>
      </c>
      <c r="AB10" s="723">
        <v>2</v>
      </c>
      <c r="AC10" s="723">
        <v>2</v>
      </c>
      <c r="AD10" s="723">
        <v>2</v>
      </c>
      <c r="AE10" s="723">
        <v>2</v>
      </c>
      <c r="AF10" s="723">
        <v>2</v>
      </c>
      <c r="AG10" s="727">
        <f t="shared" si="5"/>
        <v>1</v>
      </c>
      <c r="AH10" s="723">
        <v>2</v>
      </c>
      <c r="AI10" s="723">
        <v>2</v>
      </c>
      <c r="AJ10" s="723">
        <v>2</v>
      </c>
      <c r="AK10" s="723">
        <v>2</v>
      </c>
      <c r="AL10" s="723">
        <v>2</v>
      </c>
      <c r="AM10" s="723">
        <v>2</v>
      </c>
      <c r="AN10" s="727">
        <f t="shared" si="6"/>
        <v>1</v>
      </c>
    </row>
    <row r="11" spans="1:61" ht="36.75" customHeight="1">
      <c r="A11" s="971"/>
      <c r="B11" s="971"/>
      <c r="C11" s="966"/>
      <c r="D11" s="966"/>
      <c r="E11" s="961"/>
      <c r="F11" s="961"/>
      <c r="G11" s="961"/>
      <c r="H11" s="724" t="s">
        <v>1588</v>
      </c>
      <c r="I11" s="723">
        <v>3</v>
      </c>
      <c r="J11" s="723">
        <v>3</v>
      </c>
      <c r="K11" s="723">
        <v>3</v>
      </c>
      <c r="L11" s="727">
        <f t="shared" si="2"/>
        <v>1.5</v>
      </c>
      <c r="M11" s="723">
        <v>3</v>
      </c>
      <c r="N11" s="723">
        <v>3</v>
      </c>
      <c r="O11" s="723">
        <v>3</v>
      </c>
      <c r="P11" s="723">
        <v>3</v>
      </c>
      <c r="Q11" s="723">
        <v>3</v>
      </c>
      <c r="R11" s="723">
        <v>3</v>
      </c>
      <c r="S11" s="727">
        <f t="shared" si="3"/>
        <v>1.5</v>
      </c>
      <c r="T11" s="723">
        <v>3</v>
      </c>
      <c r="U11" s="723">
        <v>3</v>
      </c>
      <c r="V11" s="723">
        <v>3</v>
      </c>
      <c r="W11" s="723">
        <v>3</v>
      </c>
      <c r="X11" s="723">
        <v>3</v>
      </c>
      <c r="Y11" s="723">
        <v>3</v>
      </c>
      <c r="Z11" s="727">
        <f t="shared" si="4"/>
        <v>1.5</v>
      </c>
      <c r="AA11" s="723">
        <v>3</v>
      </c>
      <c r="AB11" s="723">
        <v>3</v>
      </c>
      <c r="AC11" s="723">
        <v>3</v>
      </c>
      <c r="AD11" s="723">
        <v>3</v>
      </c>
      <c r="AE11" s="723">
        <v>3</v>
      </c>
      <c r="AF11" s="723">
        <v>3</v>
      </c>
      <c r="AG11" s="727">
        <f t="shared" si="5"/>
        <v>1.5</v>
      </c>
      <c r="AH11" s="723">
        <v>3</v>
      </c>
      <c r="AI11" s="723">
        <v>3</v>
      </c>
      <c r="AJ11" s="723">
        <v>3</v>
      </c>
      <c r="AK11" s="723">
        <v>3</v>
      </c>
      <c r="AL11" s="723">
        <v>3</v>
      </c>
      <c r="AM11" s="723">
        <v>3</v>
      </c>
      <c r="AN11" s="727">
        <f t="shared" si="6"/>
        <v>1.5</v>
      </c>
    </row>
    <row r="12" spans="1:61" ht="36.75" customHeight="1">
      <c r="A12" s="971"/>
      <c r="B12" s="971"/>
      <c r="C12" s="966"/>
      <c r="D12" s="966"/>
      <c r="E12" s="961"/>
      <c r="F12" s="961"/>
      <c r="G12" s="961"/>
      <c r="H12" s="720" t="s">
        <v>1589</v>
      </c>
      <c r="I12" s="723">
        <v>1</v>
      </c>
      <c r="J12" s="723">
        <v>1</v>
      </c>
      <c r="K12" s="723">
        <v>1</v>
      </c>
      <c r="L12" s="727">
        <f t="shared" si="2"/>
        <v>0.5</v>
      </c>
      <c r="M12" s="723">
        <v>1</v>
      </c>
      <c r="N12" s="723">
        <v>1</v>
      </c>
      <c r="O12" s="723">
        <v>1</v>
      </c>
      <c r="P12" s="723">
        <v>1</v>
      </c>
      <c r="Q12" s="723">
        <v>1</v>
      </c>
      <c r="R12" s="723">
        <v>1</v>
      </c>
      <c r="S12" s="727">
        <f t="shared" si="3"/>
        <v>0.5</v>
      </c>
      <c r="T12" s="723">
        <v>1</v>
      </c>
      <c r="U12" s="723">
        <v>1</v>
      </c>
      <c r="V12" s="723">
        <v>1</v>
      </c>
      <c r="W12" s="723">
        <v>1</v>
      </c>
      <c r="X12" s="723">
        <v>1</v>
      </c>
      <c r="Y12" s="723">
        <v>1</v>
      </c>
      <c r="Z12" s="727">
        <f t="shared" si="4"/>
        <v>0.5</v>
      </c>
      <c r="AA12" s="723">
        <v>1</v>
      </c>
      <c r="AB12" s="723">
        <v>1</v>
      </c>
      <c r="AC12" s="723">
        <v>1</v>
      </c>
      <c r="AD12" s="723">
        <v>1</v>
      </c>
      <c r="AE12" s="723">
        <v>1</v>
      </c>
      <c r="AF12" s="723">
        <v>1</v>
      </c>
      <c r="AG12" s="727">
        <f t="shared" si="5"/>
        <v>0.5</v>
      </c>
      <c r="AH12" s="723">
        <v>1</v>
      </c>
      <c r="AI12" s="723">
        <v>1</v>
      </c>
      <c r="AJ12" s="723">
        <v>1</v>
      </c>
      <c r="AK12" s="723">
        <v>1</v>
      </c>
      <c r="AL12" s="723">
        <v>1</v>
      </c>
      <c r="AM12" s="723">
        <v>1</v>
      </c>
      <c r="AN12" s="727">
        <f t="shared" si="6"/>
        <v>0.5</v>
      </c>
    </row>
    <row r="13" spans="1:61" ht="36.75" customHeight="1">
      <c r="A13" s="971"/>
      <c r="B13" s="971"/>
      <c r="C13" s="966"/>
      <c r="D13" s="966"/>
      <c r="E13" s="961"/>
      <c r="F13" s="961"/>
      <c r="G13" s="961"/>
      <c r="H13" s="721" t="s">
        <v>1581</v>
      </c>
      <c r="I13" s="723">
        <v>2</v>
      </c>
      <c r="J13" s="723">
        <v>2</v>
      </c>
      <c r="K13" s="723">
        <v>2</v>
      </c>
      <c r="L13" s="727">
        <f t="shared" si="2"/>
        <v>1</v>
      </c>
      <c r="M13" s="723">
        <v>2</v>
      </c>
      <c r="N13" s="723">
        <v>2</v>
      </c>
      <c r="O13" s="723">
        <v>2</v>
      </c>
      <c r="P13" s="723">
        <v>2</v>
      </c>
      <c r="Q13" s="723">
        <v>2</v>
      </c>
      <c r="R13" s="723">
        <v>2</v>
      </c>
      <c r="S13" s="727">
        <f t="shared" si="3"/>
        <v>1</v>
      </c>
      <c r="T13" s="723">
        <v>2</v>
      </c>
      <c r="U13" s="723">
        <v>2</v>
      </c>
      <c r="V13" s="723">
        <v>2</v>
      </c>
      <c r="W13" s="723">
        <v>2</v>
      </c>
      <c r="X13" s="723">
        <v>2</v>
      </c>
      <c r="Y13" s="723">
        <v>2</v>
      </c>
      <c r="Z13" s="727">
        <f t="shared" si="4"/>
        <v>1</v>
      </c>
      <c r="AA13" s="723">
        <v>2</v>
      </c>
      <c r="AB13" s="723">
        <v>2</v>
      </c>
      <c r="AC13" s="723">
        <v>2</v>
      </c>
      <c r="AD13" s="723">
        <v>2</v>
      </c>
      <c r="AE13" s="723">
        <v>2</v>
      </c>
      <c r="AF13" s="723">
        <v>2</v>
      </c>
      <c r="AG13" s="727">
        <f t="shared" si="5"/>
        <v>1</v>
      </c>
      <c r="AH13" s="723">
        <v>2</v>
      </c>
      <c r="AI13" s="723">
        <v>2</v>
      </c>
      <c r="AJ13" s="723">
        <v>2</v>
      </c>
      <c r="AK13" s="723">
        <v>2</v>
      </c>
      <c r="AL13" s="723">
        <v>2</v>
      </c>
      <c r="AM13" s="723">
        <v>2</v>
      </c>
      <c r="AN13" s="727">
        <f t="shared" si="6"/>
        <v>1</v>
      </c>
    </row>
    <row r="14" spans="1:61" ht="36.75" customHeight="1">
      <c r="A14" s="972"/>
      <c r="B14" s="972"/>
      <c r="C14" s="968"/>
      <c r="D14" s="967"/>
      <c r="E14" s="962"/>
      <c r="F14" s="962"/>
      <c r="G14" s="962"/>
      <c r="H14" s="716"/>
      <c r="I14" s="717">
        <f>+G4-SUM(I4:I13)</f>
        <v>131</v>
      </c>
      <c r="J14" s="717">
        <f>+I14-SUM(J4:J13)</f>
        <v>109</v>
      </c>
      <c r="K14" s="717">
        <f>+J14-SUM(K4:K13)</f>
        <v>87</v>
      </c>
      <c r="L14" s="717">
        <f>+K14-SUM(L4:L13)</f>
        <v>76</v>
      </c>
      <c r="M14" s="717">
        <f t="shared" ref="M14:AN14" si="7">+L14-SUM(M4:M13)</f>
        <v>54</v>
      </c>
      <c r="N14" s="717">
        <f t="shared" si="7"/>
        <v>32</v>
      </c>
      <c r="O14" s="717">
        <f t="shared" si="7"/>
        <v>10</v>
      </c>
      <c r="P14" s="717">
        <f t="shared" si="7"/>
        <v>-12</v>
      </c>
      <c r="Q14" s="717">
        <f t="shared" si="7"/>
        <v>-34</v>
      </c>
      <c r="R14" s="717">
        <f t="shared" si="7"/>
        <v>-56</v>
      </c>
      <c r="S14" s="717">
        <f t="shared" si="7"/>
        <v>-67</v>
      </c>
      <c r="T14" s="717">
        <f t="shared" si="7"/>
        <v>-89</v>
      </c>
      <c r="U14" s="717">
        <f t="shared" si="7"/>
        <v>-111</v>
      </c>
      <c r="V14" s="717">
        <f t="shared" si="7"/>
        <v>-133</v>
      </c>
      <c r="W14" s="717">
        <f t="shared" si="7"/>
        <v>-155</v>
      </c>
      <c r="X14" s="717">
        <f t="shared" si="7"/>
        <v>-177</v>
      </c>
      <c r="Y14" s="717">
        <f t="shared" si="7"/>
        <v>-199</v>
      </c>
      <c r="Z14" s="717">
        <f t="shared" si="7"/>
        <v>-210</v>
      </c>
      <c r="AA14" s="717">
        <f t="shared" si="7"/>
        <v>-232</v>
      </c>
      <c r="AB14" s="717">
        <f t="shared" si="7"/>
        <v>-254</v>
      </c>
      <c r="AC14" s="717">
        <f t="shared" si="7"/>
        <v>-276</v>
      </c>
      <c r="AD14" s="717">
        <f t="shared" si="7"/>
        <v>-298</v>
      </c>
      <c r="AE14" s="717">
        <f t="shared" si="7"/>
        <v>-320</v>
      </c>
      <c r="AF14" s="717">
        <f t="shared" si="7"/>
        <v>-342</v>
      </c>
      <c r="AG14" s="717">
        <f t="shared" si="7"/>
        <v>-353</v>
      </c>
      <c r="AH14" s="717">
        <f t="shared" si="7"/>
        <v>-375</v>
      </c>
      <c r="AI14" s="717">
        <f t="shared" si="7"/>
        <v>-397</v>
      </c>
      <c r="AJ14" s="717">
        <f t="shared" si="7"/>
        <v>-419</v>
      </c>
      <c r="AK14" s="717">
        <f t="shared" si="7"/>
        <v>-441</v>
      </c>
      <c r="AL14" s="717">
        <f t="shared" si="7"/>
        <v>-463</v>
      </c>
      <c r="AM14" s="717">
        <f t="shared" si="7"/>
        <v>-485</v>
      </c>
      <c r="AN14" s="717">
        <f t="shared" si="7"/>
        <v>-496</v>
      </c>
    </row>
    <row r="15" spans="1:61" ht="36.75" customHeight="1">
      <c r="A15" s="971">
        <v>2</v>
      </c>
      <c r="B15" s="953" t="s">
        <v>491</v>
      </c>
      <c r="C15" s="955" t="s">
        <v>494</v>
      </c>
      <c r="D15" s="955"/>
      <c r="E15" s="957">
        <f>VLOOKUP(B15,'Total tồn vật tư 2'!$A$3:$D$586,4,0)</f>
        <v>108</v>
      </c>
      <c r="F15" s="957">
        <f>VLOOKUP(B15,'Total tồn vật tư 2'!$A$3:$F$586,6,0)</f>
        <v>-29</v>
      </c>
      <c r="G15" s="957">
        <f>+E15+F15</f>
        <v>79</v>
      </c>
      <c r="H15" s="719" t="s">
        <v>1531</v>
      </c>
      <c r="I15" s="723">
        <v>7.4285714285714288</v>
      </c>
      <c r="J15" s="723">
        <v>7.4285714285714288</v>
      </c>
      <c r="K15" s="723">
        <v>7.4285714285714288</v>
      </c>
      <c r="L15" s="727">
        <f t="shared" si="2"/>
        <v>3.7142857142857144</v>
      </c>
      <c r="M15" s="723">
        <v>7.4285714285714288</v>
      </c>
      <c r="N15" s="723">
        <v>7.4285714285714288</v>
      </c>
      <c r="O15" s="723">
        <v>7.4285714285714288</v>
      </c>
      <c r="P15" s="723">
        <v>7.4285714285714288</v>
      </c>
      <c r="Q15" s="723">
        <v>7.4285714285714288</v>
      </c>
      <c r="R15" s="723">
        <v>7.4285714285714288</v>
      </c>
      <c r="S15" s="727">
        <f t="shared" si="3"/>
        <v>3.7142857142857144</v>
      </c>
      <c r="T15" s="723">
        <v>7.4285714285714288</v>
      </c>
      <c r="U15" s="723">
        <v>7.4285714285714288</v>
      </c>
      <c r="V15" s="723">
        <v>7.4285714285714288</v>
      </c>
      <c r="W15" s="723">
        <v>7.4285714285714288</v>
      </c>
      <c r="X15" s="723">
        <v>7.4285714285714288</v>
      </c>
      <c r="Y15" s="723">
        <v>7.4285714285714288</v>
      </c>
      <c r="Z15" s="727">
        <f t="shared" si="4"/>
        <v>3.7142857142857144</v>
      </c>
      <c r="AA15" s="723">
        <v>7.4285714285714288</v>
      </c>
      <c r="AB15" s="723">
        <v>7.4285714285714288</v>
      </c>
      <c r="AC15" s="723">
        <v>7.4285714285714288</v>
      </c>
      <c r="AD15" s="723">
        <v>7.4285714285714288</v>
      </c>
      <c r="AE15" s="723">
        <v>7.4285714285714288</v>
      </c>
      <c r="AF15" s="723">
        <v>7.4285714285714288</v>
      </c>
      <c r="AG15" s="727">
        <f t="shared" si="5"/>
        <v>3.7142857142857144</v>
      </c>
      <c r="AH15" s="723">
        <v>7.4285714285714288</v>
      </c>
      <c r="AI15" s="723">
        <v>7.4285714285714288</v>
      </c>
      <c r="AJ15" s="723">
        <v>7.4285714285714288</v>
      </c>
      <c r="AK15" s="723">
        <v>7.4285714285714288</v>
      </c>
      <c r="AL15" s="723">
        <v>7.4285714285714288</v>
      </c>
      <c r="AM15" s="723">
        <v>7.4285714285714288</v>
      </c>
      <c r="AN15" s="727">
        <f t="shared" si="6"/>
        <v>3.7142857142857144</v>
      </c>
    </row>
    <row r="16" spans="1:61" ht="36.75" customHeight="1">
      <c r="A16" s="971"/>
      <c r="B16" s="971"/>
      <c r="C16" s="966"/>
      <c r="D16" s="975"/>
      <c r="E16" s="961"/>
      <c r="F16" s="961"/>
      <c r="G16" s="961"/>
      <c r="H16" s="724" t="s">
        <v>1538</v>
      </c>
      <c r="I16" s="723">
        <v>1.2857142857142858</v>
      </c>
      <c r="J16" s="723">
        <v>1.2857142857142858</v>
      </c>
      <c r="K16" s="723">
        <v>1.2857142857142858</v>
      </c>
      <c r="L16" s="727">
        <f t="shared" si="2"/>
        <v>0.6428571428571429</v>
      </c>
      <c r="M16" s="723">
        <v>1.2857142857142858</v>
      </c>
      <c r="N16" s="723">
        <v>1.2857142857142858</v>
      </c>
      <c r="O16" s="723">
        <v>1.2857142857142858</v>
      </c>
      <c r="P16" s="723">
        <v>1.2857142857142858</v>
      </c>
      <c r="Q16" s="723">
        <v>1.2857142857142858</v>
      </c>
      <c r="R16" s="723">
        <v>1.2857142857142858</v>
      </c>
      <c r="S16" s="727">
        <f t="shared" si="3"/>
        <v>0.6428571428571429</v>
      </c>
      <c r="T16" s="723">
        <v>1.2857142857142858</v>
      </c>
      <c r="U16" s="723">
        <v>1.2857142857142858</v>
      </c>
      <c r="V16" s="723">
        <v>1.2857142857142858</v>
      </c>
      <c r="W16" s="723">
        <v>1.2857142857142858</v>
      </c>
      <c r="X16" s="723">
        <v>1.2857142857142858</v>
      </c>
      <c r="Y16" s="723">
        <v>1.2857142857142858</v>
      </c>
      <c r="Z16" s="727">
        <f t="shared" si="4"/>
        <v>0.6428571428571429</v>
      </c>
      <c r="AA16" s="723">
        <v>1.2857142857142858</v>
      </c>
      <c r="AB16" s="723">
        <v>1.2857142857142858</v>
      </c>
      <c r="AC16" s="723">
        <v>1.2857142857142858</v>
      </c>
      <c r="AD16" s="723">
        <v>1.2857142857142858</v>
      </c>
      <c r="AE16" s="723">
        <v>1.2857142857142858</v>
      </c>
      <c r="AF16" s="723">
        <v>1.2857142857142858</v>
      </c>
      <c r="AG16" s="727">
        <f t="shared" si="5"/>
        <v>0.6428571428571429</v>
      </c>
      <c r="AH16" s="723">
        <v>1.2857142857142858</v>
      </c>
      <c r="AI16" s="723">
        <v>1.2857142857142858</v>
      </c>
      <c r="AJ16" s="723">
        <v>1.2857142857142858</v>
      </c>
      <c r="AK16" s="723">
        <v>1.2857142857142858</v>
      </c>
      <c r="AL16" s="723">
        <v>1.2857142857142858</v>
      </c>
      <c r="AM16" s="723">
        <v>1.2857142857142858</v>
      </c>
      <c r="AN16" s="727">
        <f t="shared" si="6"/>
        <v>0.6428571428571429</v>
      </c>
    </row>
    <row r="17" spans="1:40" ht="36.75" customHeight="1">
      <c r="A17" s="971"/>
      <c r="B17" s="971"/>
      <c r="C17" s="966"/>
      <c r="D17" s="975"/>
      <c r="E17" s="961"/>
      <c r="F17" s="961"/>
      <c r="G17" s="961"/>
      <c r="H17" s="724" t="s">
        <v>1539</v>
      </c>
      <c r="I17" s="723">
        <v>1.2857142857142858</v>
      </c>
      <c r="J17" s="723">
        <v>1.2857142857142858</v>
      </c>
      <c r="K17" s="723">
        <v>1.2857142857142858</v>
      </c>
      <c r="L17" s="727">
        <f t="shared" si="2"/>
        <v>0.6428571428571429</v>
      </c>
      <c r="M17" s="723">
        <v>1.2857142857142858</v>
      </c>
      <c r="N17" s="723">
        <v>1.2857142857142858</v>
      </c>
      <c r="O17" s="723">
        <v>1.2857142857142858</v>
      </c>
      <c r="P17" s="723">
        <v>1.2857142857142858</v>
      </c>
      <c r="Q17" s="723">
        <v>1.2857142857142858</v>
      </c>
      <c r="R17" s="723">
        <v>1.2857142857142858</v>
      </c>
      <c r="S17" s="727">
        <f t="shared" si="3"/>
        <v>0.6428571428571429</v>
      </c>
      <c r="T17" s="723">
        <v>1.2857142857142858</v>
      </c>
      <c r="U17" s="723">
        <v>1.2857142857142858</v>
      </c>
      <c r="V17" s="723">
        <v>1.2857142857142858</v>
      </c>
      <c r="W17" s="723">
        <v>1.2857142857142858</v>
      </c>
      <c r="X17" s="723">
        <v>1.2857142857142858</v>
      </c>
      <c r="Y17" s="723">
        <v>1.2857142857142858</v>
      </c>
      <c r="Z17" s="727">
        <f t="shared" si="4"/>
        <v>0.6428571428571429</v>
      </c>
      <c r="AA17" s="723">
        <v>1.2857142857142858</v>
      </c>
      <c r="AB17" s="723">
        <v>1.2857142857142858</v>
      </c>
      <c r="AC17" s="723">
        <v>1.2857142857142858</v>
      </c>
      <c r="AD17" s="723">
        <v>1.2857142857142858</v>
      </c>
      <c r="AE17" s="723">
        <v>1.2857142857142858</v>
      </c>
      <c r="AF17" s="723">
        <v>1.2857142857142858</v>
      </c>
      <c r="AG17" s="727">
        <f t="shared" si="5"/>
        <v>0.6428571428571429</v>
      </c>
      <c r="AH17" s="723">
        <v>1.2857142857142858</v>
      </c>
      <c r="AI17" s="723">
        <v>1.2857142857142858</v>
      </c>
      <c r="AJ17" s="723">
        <v>1.2857142857142858</v>
      </c>
      <c r="AK17" s="723">
        <v>1.2857142857142858</v>
      </c>
      <c r="AL17" s="723">
        <v>1.2857142857142858</v>
      </c>
      <c r="AM17" s="723">
        <v>1.2857142857142858</v>
      </c>
      <c r="AN17" s="727">
        <f t="shared" si="6"/>
        <v>0.6428571428571429</v>
      </c>
    </row>
    <row r="18" spans="1:40" ht="36.75" customHeight="1">
      <c r="A18" s="971"/>
      <c r="B18" s="971"/>
      <c r="C18" s="966"/>
      <c r="D18" s="975"/>
      <c r="E18" s="961"/>
      <c r="F18" s="961"/>
      <c r="G18" s="961"/>
      <c r="H18" s="724" t="s">
        <v>1540</v>
      </c>
      <c r="I18" s="723">
        <v>2.1428571428571428</v>
      </c>
      <c r="J18" s="723">
        <v>2.1428571428571428</v>
      </c>
      <c r="K18" s="723">
        <v>2.1428571428571428</v>
      </c>
      <c r="L18" s="727">
        <f t="shared" si="2"/>
        <v>1.0714285714285714</v>
      </c>
      <c r="M18" s="723">
        <v>2.1428571428571428</v>
      </c>
      <c r="N18" s="723">
        <v>2.1428571428571428</v>
      </c>
      <c r="O18" s="723">
        <v>2.1428571428571428</v>
      </c>
      <c r="P18" s="723">
        <v>2.1428571428571428</v>
      </c>
      <c r="Q18" s="723">
        <v>2.1428571428571428</v>
      </c>
      <c r="R18" s="723">
        <v>2.1428571428571428</v>
      </c>
      <c r="S18" s="727">
        <f t="shared" si="3"/>
        <v>1.0714285714285714</v>
      </c>
      <c r="T18" s="723">
        <v>2.1428571428571428</v>
      </c>
      <c r="U18" s="723">
        <v>2.1428571428571428</v>
      </c>
      <c r="V18" s="723">
        <v>2.1428571428571428</v>
      </c>
      <c r="W18" s="723">
        <v>2.1428571428571428</v>
      </c>
      <c r="X18" s="723">
        <v>2.1428571428571428</v>
      </c>
      <c r="Y18" s="723">
        <v>2.1428571428571428</v>
      </c>
      <c r="Z18" s="727">
        <f t="shared" si="4"/>
        <v>1.0714285714285714</v>
      </c>
      <c r="AA18" s="723">
        <v>2.1428571428571428</v>
      </c>
      <c r="AB18" s="723">
        <v>2.1428571428571428</v>
      </c>
      <c r="AC18" s="723">
        <v>2.1428571428571428</v>
      </c>
      <c r="AD18" s="723">
        <v>2.1428571428571428</v>
      </c>
      <c r="AE18" s="723">
        <v>2.1428571428571428</v>
      </c>
      <c r="AF18" s="723">
        <v>2.1428571428571428</v>
      </c>
      <c r="AG18" s="727">
        <f t="shared" si="5"/>
        <v>1.0714285714285714</v>
      </c>
      <c r="AH18" s="723">
        <v>2.1428571428571428</v>
      </c>
      <c r="AI18" s="723">
        <v>2.1428571428571428</v>
      </c>
      <c r="AJ18" s="723">
        <v>2.1428571428571428</v>
      </c>
      <c r="AK18" s="723">
        <v>2.1428571428571428</v>
      </c>
      <c r="AL18" s="723">
        <v>2.1428571428571428</v>
      </c>
      <c r="AM18" s="723">
        <v>2.1428571428571428</v>
      </c>
      <c r="AN18" s="727">
        <f t="shared" si="6"/>
        <v>1.0714285714285714</v>
      </c>
    </row>
    <row r="19" spans="1:40" ht="36.75" customHeight="1">
      <c r="A19" s="971"/>
      <c r="B19" s="971"/>
      <c r="C19" s="966"/>
      <c r="D19" s="975"/>
      <c r="E19" s="961"/>
      <c r="F19" s="961"/>
      <c r="G19" s="961"/>
      <c r="H19" s="719" t="s">
        <v>1541</v>
      </c>
      <c r="I19" s="723">
        <v>7.4285714285714288</v>
      </c>
      <c r="J19" s="723">
        <v>7.4285714285714288</v>
      </c>
      <c r="K19" s="723">
        <v>7.4285714285714288</v>
      </c>
      <c r="L19" s="727">
        <f t="shared" si="2"/>
        <v>3.7142857142857144</v>
      </c>
      <c r="M19" s="723">
        <v>7.4285714285714288</v>
      </c>
      <c r="N19" s="723">
        <v>7.4285714285714288</v>
      </c>
      <c r="O19" s="723">
        <v>7.4285714285714288</v>
      </c>
      <c r="P19" s="723">
        <v>7.4285714285714288</v>
      </c>
      <c r="Q19" s="723">
        <v>7.4285714285714288</v>
      </c>
      <c r="R19" s="723">
        <v>7.4285714285714288</v>
      </c>
      <c r="S19" s="727">
        <f t="shared" si="3"/>
        <v>3.7142857142857144</v>
      </c>
      <c r="T19" s="723">
        <v>7.4285714285714288</v>
      </c>
      <c r="U19" s="723">
        <v>7.4285714285714288</v>
      </c>
      <c r="V19" s="723">
        <v>7.4285714285714288</v>
      </c>
      <c r="W19" s="723">
        <v>7.4285714285714288</v>
      </c>
      <c r="X19" s="723">
        <v>7.4285714285714288</v>
      </c>
      <c r="Y19" s="723">
        <v>7.4285714285714288</v>
      </c>
      <c r="Z19" s="727">
        <f t="shared" si="4"/>
        <v>3.7142857142857144</v>
      </c>
      <c r="AA19" s="723">
        <v>7.4285714285714288</v>
      </c>
      <c r="AB19" s="723">
        <v>7.4285714285714288</v>
      </c>
      <c r="AC19" s="723">
        <v>7.4285714285714288</v>
      </c>
      <c r="AD19" s="723">
        <v>7.4285714285714288</v>
      </c>
      <c r="AE19" s="723">
        <v>7.4285714285714288</v>
      </c>
      <c r="AF19" s="723">
        <v>7.4285714285714288</v>
      </c>
      <c r="AG19" s="727">
        <f t="shared" si="5"/>
        <v>3.7142857142857144</v>
      </c>
      <c r="AH19" s="723">
        <v>7.4285714285714288</v>
      </c>
      <c r="AI19" s="723">
        <v>7.4285714285714288</v>
      </c>
      <c r="AJ19" s="723">
        <v>7.4285714285714288</v>
      </c>
      <c r="AK19" s="723">
        <v>7.4285714285714288</v>
      </c>
      <c r="AL19" s="723">
        <v>7.4285714285714288</v>
      </c>
      <c r="AM19" s="723">
        <v>7.4285714285714288</v>
      </c>
      <c r="AN19" s="727">
        <f t="shared" si="6"/>
        <v>3.7142857142857144</v>
      </c>
    </row>
    <row r="20" spans="1:40" ht="36.75" customHeight="1">
      <c r="A20" s="971"/>
      <c r="B20" s="971"/>
      <c r="C20" s="966"/>
      <c r="D20" s="975"/>
      <c r="E20" s="961"/>
      <c r="F20" s="961"/>
      <c r="G20" s="961"/>
      <c r="H20" s="724" t="s">
        <v>1542</v>
      </c>
      <c r="I20" s="723">
        <v>0.7142857142857143</v>
      </c>
      <c r="J20" s="723">
        <v>0.7142857142857143</v>
      </c>
      <c r="K20" s="723">
        <v>0.7142857142857143</v>
      </c>
      <c r="L20" s="727">
        <f t="shared" si="2"/>
        <v>0.35714285714285715</v>
      </c>
      <c r="M20" s="723">
        <v>0.7142857142857143</v>
      </c>
      <c r="N20" s="723">
        <v>0.7142857142857143</v>
      </c>
      <c r="O20" s="723">
        <v>0.7142857142857143</v>
      </c>
      <c r="P20" s="723">
        <v>0.7142857142857143</v>
      </c>
      <c r="Q20" s="723">
        <v>0.7142857142857143</v>
      </c>
      <c r="R20" s="723">
        <v>0.7142857142857143</v>
      </c>
      <c r="S20" s="727">
        <f t="shared" si="3"/>
        <v>0.35714285714285715</v>
      </c>
      <c r="T20" s="723">
        <v>0.7142857142857143</v>
      </c>
      <c r="U20" s="723">
        <v>0.7142857142857143</v>
      </c>
      <c r="V20" s="723">
        <v>0.7142857142857143</v>
      </c>
      <c r="W20" s="723">
        <v>0.7142857142857143</v>
      </c>
      <c r="X20" s="723">
        <v>0.7142857142857143</v>
      </c>
      <c r="Y20" s="723">
        <v>0.7142857142857143</v>
      </c>
      <c r="Z20" s="727">
        <f t="shared" si="4"/>
        <v>0.35714285714285715</v>
      </c>
      <c r="AA20" s="723">
        <v>0.7142857142857143</v>
      </c>
      <c r="AB20" s="723">
        <v>0.7142857142857143</v>
      </c>
      <c r="AC20" s="723">
        <v>0.7142857142857143</v>
      </c>
      <c r="AD20" s="723">
        <v>0.7142857142857143</v>
      </c>
      <c r="AE20" s="723">
        <v>0.7142857142857143</v>
      </c>
      <c r="AF20" s="723">
        <v>0.7142857142857143</v>
      </c>
      <c r="AG20" s="727">
        <f t="shared" si="5"/>
        <v>0.35714285714285715</v>
      </c>
      <c r="AH20" s="723">
        <v>0.7142857142857143</v>
      </c>
      <c r="AI20" s="723">
        <v>0.7142857142857143</v>
      </c>
      <c r="AJ20" s="723">
        <v>0.7142857142857143</v>
      </c>
      <c r="AK20" s="723">
        <v>0.7142857142857143</v>
      </c>
      <c r="AL20" s="723">
        <v>0.7142857142857143</v>
      </c>
      <c r="AM20" s="723">
        <v>0.7142857142857143</v>
      </c>
      <c r="AN20" s="727">
        <f t="shared" si="6"/>
        <v>0.35714285714285715</v>
      </c>
    </row>
    <row r="21" spans="1:40" ht="36.75" customHeight="1">
      <c r="A21" s="971"/>
      <c r="B21" s="971"/>
      <c r="C21" s="966"/>
      <c r="D21" s="975"/>
      <c r="E21" s="961"/>
      <c r="F21" s="961"/>
      <c r="G21" s="961"/>
      <c r="H21" s="724" t="s">
        <v>1543</v>
      </c>
      <c r="I21" s="723">
        <v>0.8571428571428571</v>
      </c>
      <c r="J21" s="723">
        <v>0.8571428571428571</v>
      </c>
      <c r="K21" s="723">
        <v>0.8571428571428571</v>
      </c>
      <c r="L21" s="727">
        <f t="shared" si="2"/>
        <v>0.42857142857142855</v>
      </c>
      <c r="M21" s="723">
        <v>0.8571428571428571</v>
      </c>
      <c r="N21" s="723">
        <v>0.8571428571428571</v>
      </c>
      <c r="O21" s="723">
        <v>0.8571428571428571</v>
      </c>
      <c r="P21" s="723">
        <v>0.8571428571428571</v>
      </c>
      <c r="Q21" s="723">
        <v>0.8571428571428571</v>
      </c>
      <c r="R21" s="723">
        <v>0.8571428571428571</v>
      </c>
      <c r="S21" s="727">
        <f t="shared" si="3"/>
        <v>0.42857142857142855</v>
      </c>
      <c r="T21" s="723">
        <v>0.8571428571428571</v>
      </c>
      <c r="U21" s="723">
        <v>0.8571428571428571</v>
      </c>
      <c r="V21" s="723">
        <v>0.8571428571428571</v>
      </c>
      <c r="W21" s="723">
        <v>0.8571428571428571</v>
      </c>
      <c r="X21" s="723">
        <v>0.8571428571428571</v>
      </c>
      <c r="Y21" s="723">
        <v>0.8571428571428571</v>
      </c>
      <c r="Z21" s="727">
        <f t="shared" si="4"/>
        <v>0.42857142857142855</v>
      </c>
      <c r="AA21" s="723">
        <v>0.8571428571428571</v>
      </c>
      <c r="AB21" s="723">
        <v>0.8571428571428571</v>
      </c>
      <c r="AC21" s="723">
        <v>0.8571428571428571</v>
      </c>
      <c r="AD21" s="723">
        <v>0.8571428571428571</v>
      </c>
      <c r="AE21" s="723">
        <v>0.8571428571428571</v>
      </c>
      <c r="AF21" s="723">
        <v>0.8571428571428571</v>
      </c>
      <c r="AG21" s="727">
        <f t="shared" si="5"/>
        <v>0.42857142857142855</v>
      </c>
      <c r="AH21" s="723">
        <v>0.8571428571428571</v>
      </c>
      <c r="AI21" s="723">
        <v>0.8571428571428571</v>
      </c>
      <c r="AJ21" s="723">
        <v>0.8571428571428571</v>
      </c>
      <c r="AK21" s="723">
        <v>0.8571428571428571</v>
      </c>
      <c r="AL21" s="723">
        <v>0.8571428571428571</v>
      </c>
      <c r="AM21" s="723">
        <v>0.8571428571428571</v>
      </c>
      <c r="AN21" s="727">
        <f t="shared" si="6"/>
        <v>0.42857142857142855</v>
      </c>
    </row>
    <row r="22" spans="1:40" ht="36.75" customHeight="1">
      <c r="A22" s="971"/>
      <c r="B22" s="971"/>
      <c r="C22" s="966"/>
      <c r="D22" s="975"/>
      <c r="E22" s="961"/>
      <c r="F22" s="961"/>
      <c r="G22" s="961"/>
      <c r="H22" s="719" t="s">
        <v>1544</v>
      </c>
      <c r="I22" s="723">
        <v>9.7142857142857135</v>
      </c>
      <c r="J22" s="723">
        <v>9.7142857142857135</v>
      </c>
      <c r="K22" s="723">
        <v>9.7142857142857135</v>
      </c>
      <c r="L22" s="727">
        <f t="shared" si="2"/>
        <v>4.8571428571428568</v>
      </c>
      <c r="M22" s="723">
        <v>9.7142857142857135</v>
      </c>
      <c r="N22" s="723">
        <v>9.7142857142857135</v>
      </c>
      <c r="O22" s="723">
        <v>9.7142857142857135</v>
      </c>
      <c r="P22" s="723">
        <v>9.7142857142857135</v>
      </c>
      <c r="Q22" s="723">
        <v>9.7142857142857135</v>
      </c>
      <c r="R22" s="723">
        <v>9.7142857142857135</v>
      </c>
      <c r="S22" s="727">
        <f t="shared" si="3"/>
        <v>4.8571428571428568</v>
      </c>
      <c r="T22" s="723">
        <v>9.7142857142857135</v>
      </c>
      <c r="U22" s="723">
        <v>9.7142857142857135</v>
      </c>
      <c r="V22" s="723">
        <v>9.7142857142857135</v>
      </c>
      <c r="W22" s="723">
        <v>9.7142857142857135</v>
      </c>
      <c r="X22" s="723">
        <v>9.7142857142857135</v>
      </c>
      <c r="Y22" s="723">
        <v>9.7142857142857135</v>
      </c>
      <c r="Z22" s="727">
        <f t="shared" si="4"/>
        <v>4.8571428571428568</v>
      </c>
      <c r="AA22" s="723">
        <v>9.7142857142857135</v>
      </c>
      <c r="AB22" s="723">
        <v>9.7142857142857135</v>
      </c>
      <c r="AC22" s="723">
        <v>9.7142857142857135</v>
      </c>
      <c r="AD22" s="723">
        <v>9.7142857142857135</v>
      </c>
      <c r="AE22" s="723">
        <v>9.7142857142857135</v>
      </c>
      <c r="AF22" s="723">
        <v>9.7142857142857135</v>
      </c>
      <c r="AG22" s="727">
        <f t="shared" si="5"/>
        <v>4.8571428571428568</v>
      </c>
      <c r="AH22" s="723">
        <v>9.7142857142857135</v>
      </c>
      <c r="AI22" s="723">
        <v>9.7142857142857135</v>
      </c>
      <c r="AJ22" s="723">
        <v>9.7142857142857135</v>
      </c>
      <c r="AK22" s="723">
        <v>9.7142857142857135</v>
      </c>
      <c r="AL22" s="723">
        <v>9.7142857142857135</v>
      </c>
      <c r="AM22" s="723">
        <v>9.7142857142857135</v>
      </c>
      <c r="AN22" s="727">
        <f t="shared" si="6"/>
        <v>4.8571428571428568</v>
      </c>
    </row>
    <row r="23" spans="1:40" ht="36.75" customHeight="1">
      <c r="A23" s="971"/>
      <c r="B23" s="971"/>
      <c r="C23" s="966"/>
      <c r="D23" s="975"/>
      <c r="E23" s="961"/>
      <c r="F23" s="961"/>
      <c r="G23" s="961"/>
      <c r="H23" s="724" t="s">
        <v>1545</v>
      </c>
      <c r="I23" s="723">
        <v>0.8571428571428571</v>
      </c>
      <c r="J23" s="723">
        <v>0.8571428571428571</v>
      </c>
      <c r="K23" s="723">
        <v>0.8571428571428571</v>
      </c>
      <c r="L23" s="727">
        <f t="shared" si="2"/>
        <v>0.42857142857142855</v>
      </c>
      <c r="M23" s="723">
        <v>0.8571428571428571</v>
      </c>
      <c r="N23" s="723">
        <v>0.8571428571428571</v>
      </c>
      <c r="O23" s="723">
        <v>0.8571428571428571</v>
      </c>
      <c r="P23" s="723">
        <v>0.8571428571428571</v>
      </c>
      <c r="Q23" s="723">
        <v>0.8571428571428571</v>
      </c>
      <c r="R23" s="723">
        <v>0.8571428571428571</v>
      </c>
      <c r="S23" s="727">
        <f t="shared" si="3"/>
        <v>0.42857142857142855</v>
      </c>
      <c r="T23" s="723">
        <v>0.8571428571428571</v>
      </c>
      <c r="U23" s="723">
        <v>0.8571428571428571</v>
      </c>
      <c r="V23" s="723">
        <v>0.8571428571428571</v>
      </c>
      <c r="W23" s="723">
        <v>0.8571428571428571</v>
      </c>
      <c r="X23" s="723">
        <v>0.8571428571428571</v>
      </c>
      <c r="Y23" s="723">
        <v>0.8571428571428571</v>
      </c>
      <c r="Z23" s="727">
        <f t="shared" si="4"/>
        <v>0.42857142857142855</v>
      </c>
      <c r="AA23" s="723">
        <v>0.8571428571428571</v>
      </c>
      <c r="AB23" s="723">
        <v>0.8571428571428571</v>
      </c>
      <c r="AC23" s="723">
        <v>0.8571428571428571</v>
      </c>
      <c r="AD23" s="723">
        <v>0.8571428571428571</v>
      </c>
      <c r="AE23" s="723">
        <v>0.8571428571428571</v>
      </c>
      <c r="AF23" s="723">
        <v>0.8571428571428571</v>
      </c>
      <c r="AG23" s="727">
        <f t="shared" si="5"/>
        <v>0.42857142857142855</v>
      </c>
      <c r="AH23" s="723">
        <v>0.8571428571428571</v>
      </c>
      <c r="AI23" s="723">
        <v>0.8571428571428571</v>
      </c>
      <c r="AJ23" s="723">
        <v>0.8571428571428571</v>
      </c>
      <c r="AK23" s="723">
        <v>0.8571428571428571</v>
      </c>
      <c r="AL23" s="723">
        <v>0.8571428571428571</v>
      </c>
      <c r="AM23" s="723">
        <v>0.8571428571428571</v>
      </c>
      <c r="AN23" s="727">
        <f t="shared" si="6"/>
        <v>0.42857142857142855</v>
      </c>
    </row>
    <row r="24" spans="1:40" ht="36.75" customHeight="1">
      <c r="A24" s="971"/>
      <c r="B24" s="971"/>
      <c r="C24" s="966"/>
      <c r="D24" s="975"/>
      <c r="E24" s="961"/>
      <c r="F24" s="961"/>
      <c r="G24" s="961"/>
      <c r="H24" s="724" t="s">
        <v>1546</v>
      </c>
      <c r="I24" s="723">
        <v>3.9285714285714284</v>
      </c>
      <c r="J24" s="723">
        <v>3.9285714285714284</v>
      </c>
      <c r="K24" s="723">
        <v>3.9285714285714284</v>
      </c>
      <c r="L24" s="727">
        <f t="shared" si="2"/>
        <v>1.9642857142857142</v>
      </c>
      <c r="M24" s="723">
        <v>3.9285714285714284</v>
      </c>
      <c r="N24" s="723">
        <v>3.9285714285714284</v>
      </c>
      <c r="O24" s="723">
        <v>3.9285714285714284</v>
      </c>
      <c r="P24" s="723">
        <v>3.9285714285714284</v>
      </c>
      <c r="Q24" s="723">
        <v>3.9285714285714284</v>
      </c>
      <c r="R24" s="723">
        <v>3.9285714285714284</v>
      </c>
      <c r="S24" s="727">
        <f t="shared" si="3"/>
        <v>1.9642857142857142</v>
      </c>
      <c r="T24" s="723">
        <v>3.9285714285714284</v>
      </c>
      <c r="U24" s="723">
        <v>3.9285714285714284</v>
      </c>
      <c r="V24" s="723">
        <v>3.9285714285714284</v>
      </c>
      <c r="W24" s="723">
        <v>3.9285714285714284</v>
      </c>
      <c r="X24" s="723">
        <v>3.9285714285714284</v>
      </c>
      <c r="Y24" s="723">
        <v>3.9285714285714284</v>
      </c>
      <c r="Z24" s="727">
        <f t="shared" si="4"/>
        <v>1.9642857142857142</v>
      </c>
      <c r="AA24" s="723">
        <v>3.9285714285714284</v>
      </c>
      <c r="AB24" s="723">
        <v>3.9285714285714284</v>
      </c>
      <c r="AC24" s="723">
        <v>3.9285714285714284</v>
      </c>
      <c r="AD24" s="723">
        <v>3.9285714285714284</v>
      </c>
      <c r="AE24" s="723">
        <v>3.9285714285714284</v>
      </c>
      <c r="AF24" s="723">
        <v>3.9285714285714284</v>
      </c>
      <c r="AG24" s="727">
        <f t="shared" si="5"/>
        <v>1.9642857142857142</v>
      </c>
      <c r="AH24" s="723">
        <v>3.9285714285714284</v>
      </c>
      <c r="AI24" s="723">
        <v>3.9285714285714284</v>
      </c>
      <c r="AJ24" s="723">
        <v>3.9285714285714284</v>
      </c>
      <c r="AK24" s="723">
        <v>3.9285714285714284</v>
      </c>
      <c r="AL24" s="723">
        <v>3.9285714285714284</v>
      </c>
      <c r="AM24" s="723">
        <v>3.9285714285714284</v>
      </c>
      <c r="AN24" s="727">
        <f t="shared" si="6"/>
        <v>1.9642857142857142</v>
      </c>
    </row>
    <row r="25" spans="1:40" ht="36.75" customHeight="1">
      <c r="A25" s="971"/>
      <c r="B25" s="972"/>
      <c r="C25" s="968"/>
      <c r="D25" s="976"/>
      <c r="E25" s="962"/>
      <c r="F25" s="962"/>
      <c r="G25" s="962"/>
      <c r="H25" s="731"/>
      <c r="I25" s="732">
        <f>E15-SUM(I15:I24)</f>
        <v>72.357142857142861</v>
      </c>
      <c r="J25" s="732">
        <f>+I25-SUM(J15:J24)</f>
        <v>36.714285714285715</v>
      </c>
      <c r="K25" s="732">
        <f>+J25-SUM(K15:K24)</f>
        <v>1.0714285714285694</v>
      </c>
      <c r="L25" s="733">
        <f>+K25/2</f>
        <v>0.5357142857142847</v>
      </c>
      <c r="M25" s="732">
        <f t="shared" ref="M25:AM25" si="8">+L25-SUM(M15:M24)</f>
        <v>-35.107142857142861</v>
      </c>
      <c r="N25" s="732">
        <f>+M25-SUM(N15:N24)</f>
        <v>-70.75</v>
      </c>
      <c r="O25" s="732">
        <f t="shared" si="8"/>
        <v>-106.39285714285714</v>
      </c>
      <c r="P25" s="732">
        <f t="shared" si="8"/>
        <v>-142.03571428571428</v>
      </c>
      <c r="Q25" s="732">
        <f t="shared" si="8"/>
        <v>-177.67857142857142</v>
      </c>
      <c r="R25" s="732">
        <f t="shared" si="8"/>
        <v>-213.32142857142856</v>
      </c>
      <c r="S25" s="733">
        <f t="shared" si="3"/>
        <v>-106.66071428571428</v>
      </c>
      <c r="T25" s="732">
        <f t="shared" si="8"/>
        <v>-142.30357142857142</v>
      </c>
      <c r="U25" s="732">
        <f t="shared" si="8"/>
        <v>-177.94642857142856</v>
      </c>
      <c r="V25" s="732">
        <f t="shared" si="8"/>
        <v>-213.58928571428569</v>
      </c>
      <c r="W25" s="732">
        <f t="shared" si="8"/>
        <v>-249.23214285714283</v>
      </c>
      <c r="X25" s="732">
        <f t="shared" si="8"/>
        <v>-284.875</v>
      </c>
      <c r="Y25" s="732">
        <f t="shared" si="8"/>
        <v>-320.51785714285717</v>
      </c>
      <c r="Z25" s="733">
        <f t="shared" si="4"/>
        <v>-160.25892857142858</v>
      </c>
      <c r="AA25" s="732">
        <f t="shared" si="8"/>
        <v>-195.90178571428572</v>
      </c>
      <c r="AB25" s="732">
        <f t="shared" si="8"/>
        <v>-231.54464285714286</v>
      </c>
      <c r="AC25" s="732">
        <f t="shared" si="8"/>
        <v>-267.1875</v>
      </c>
      <c r="AD25" s="732">
        <f t="shared" si="8"/>
        <v>-302.83035714285717</v>
      </c>
      <c r="AE25" s="732">
        <f t="shared" si="8"/>
        <v>-338.47321428571433</v>
      </c>
      <c r="AF25" s="732">
        <f t="shared" si="8"/>
        <v>-374.1160714285715</v>
      </c>
      <c r="AG25" s="733">
        <f t="shared" si="5"/>
        <v>-187.05803571428575</v>
      </c>
      <c r="AH25" s="732">
        <f t="shared" si="8"/>
        <v>-222.70089285714289</v>
      </c>
      <c r="AI25" s="732">
        <f t="shared" si="8"/>
        <v>-258.34375000000006</v>
      </c>
      <c r="AJ25" s="732">
        <f t="shared" si="8"/>
        <v>-293.98660714285722</v>
      </c>
      <c r="AK25" s="732">
        <f t="shared" si="8"/>
        <v>-329.62946428571439</v>
      </c>
      <c r="AL25" s="732">
        <f t="shared" si="8"/>
        <v>-365.27232142857156</v>
      </c>
      <c r="AM25" s="732">
        <f t="shared" si="8"/>
        <v>-400.91517857142873</v>
      </c>
      <c r="AN25" s="733">
        <f t="shared" si="6"/>
        <v>-200.45758928571436</v>
      </c>
    </row>
    <row r="26" spans="1:40" ht="36.75" hidden="1" customHeight="1">
      <c r="A26" s="953">
        <v>3</v>
      </c>
      <c r="B26" s="953" t="s">
        <v>489</v>
      </c>
      <c r="C26" s="955" t="s">
        <v>1547</v>
      </c>
      <c r="D26" s="730"/>
      <c r="E26" s="957">
        <f>VLOOKUP(B26,'Total tồn vật tư 2'!$A$3:$D$586,4,0)</f>
        <v>108</v>
      </c>
      <c r="F26" s="957">
        <f>VLOOKUP(B26,'Total tồn vật tư 2'!$A$3:$F$586,6,0)</f>
        <v>-127</v>
      </c>
      <c r="G26" s="957">
        <f>+E26+F26</f>
        <v>-19</v>
      </c>
      <c r="H26" s="570"/>
      <c r="I26" s="571">
        <f>VLOOKUP(B26,Sheet5!$B$3:$K$17,10,0)</f>
        <v>10</v>
      </c>
      <c r="J26" s="364">
        <f t="shared" ref="J26:AL26" si="9">+I26</f>
        <v>10</v>
      </c>
      <c r="K26" s="364">
        <f t="shared" si="9"/>
        <v>10</v>
      </c>
      <c r="L26" s="727">
        <f t="shared" si="2"/>
        <v>5</v>
      </c>
      <c r="M26" s="364">
        <f t="shared" si="9"/>
        <v>5</v>
      </c>
      <c r="N26" s="364">
        <f t="shared" si="9"/>
        <v>5</v>
      </c>
      <c r="O26" s="364">
        <f t="shared" si="9"/>
        <v>5</v>
      </c>
      <c r="P26" s="364">
        <f t="shared" si="9"/>
        <v>5</v>
      </c>
      <c r="Q26" s="364">
        <f t="shared" si="9"/>
        <v>5</v>
      </c>
      <c r="R26" s="364">
        <f t="shared" si="9"/>
        <v>5</v>
      </c>
      <c r="S26" s="727">
        <f t="shared" si="3"/>
        <v>2.5</v>
      </c>
      <c r="T26" s="364">
        <f t="shared" si="9"/>
        <v>2.5</v>
      </c>
      <c r="U26" s="364">
        <f t="shared" si="9"/>
        <v>2.5</v>
      </c>
      <c r="V26" s="364">
        <f t="shared" si="9"/>
        <v>2.5</v>
      </c>
      <c r="W26" s="364">
        <f t="shared" si="9"/>
        <v>2.5</v>
      </c>
      <c r="X26" s="364">
        <f t="shared" si="9"/>
        <v>2.5</v>
      </c>
      <c r="Y26" s="364">
        <f t="shared" si="9"/>
        <v>2.5</v>
      </c>
      <c r="Z26" s="727">
        <f t="shared" si="4"/>
        <v>1.25</v>
      </c>
      <c r="AA26" s="364">
        <f t="shared" si="9"/>
        <v>1.25</v>
      </c>
      <c r="AB26" s="364">
        <f t="shared" si="9"/>
        <v>1.25</v>
      </c>
      <c r="AC26" s="364">
        <f t="shared" si="9"/>
        <v>1.25</v>
      </c>
      <c r="AD26" s="364">
        <f t="shared" si="9"/>
        <v>1.25</v>
      </c>
      <c r="AE26" s="364">
        <f t="shared" si="9"/>
        <v>1.25</v>
      </c>
      <c r="AF26" s="364">
        <f t="shared" si="9"/>
        <v>1.25</v>
      </c>
      <c r="AG26" s="727">
        <f t="shared" si="5"/>
        <v>0.625</v>
      </c>
      <c r="AH26" s="364">
        <f t="shared" si="9"/>
        <v>0.625</v>
      </c>
      <c r="AI26" s="364">
        <f t="shared" si="9"/>
        <v>0.625</v>
      </c>
      <c r="AJ26" s="364">
        <f t="shared" si="9"/>
        <v>0.625</v>
      </c>
      <c r="AK26" s="364">
        <f t="shared" si="9"/>
        <v>0.625</v>
      </c>
      <c r="AL26" s="364">
        <f t="shared" si="9"/>
        <v>0.625</v>
      </c>
      <c r="AM26" s="580">
        <v>13</v>
      </c>
      <c r="AN26" s="727">
        <f t="shared" si="6"/>
        <v>6.5</v>
      </c>
    </row>
    <row r="27" spans="1:40" ht="36.75" hidden="1" customHeight="1">
      <c r="A27" s="971"/>
      <c r="B27" s="971"/>
      <c r="C27" s="966"/>
      <c r="D27" s="569"/>
      <c r="E27" s="961"/>
      <c r="F27" s="961"/>
      <c r="G27" s="961"/>
      <c r="H27" s="570"/>
      <c r="I27" s="571"/>
      <c r="J27" s="364"/>
      <c r="K27" s="364"/>
      <c r="L27" s="727">
        <f t="shared" si="2"/>
        <v>0</v>
      </c>
      <c r="M27" s="364"/>
      <c r="N27" s="364"/>
      <c r="O27" s="364"/>
      <c r="P27" s="364"/>
      <c r="Q27" s="364"/>
      <c r="R27" s="364"/>
      <c r="S27" s="727">
        <f t="shared" si="3"/>
        <v>0</v>
      </c>
      <c r="T27" s="364"/>
      <c r="U27" s="364"/>
      <c r="V27" s="364"/>
      <c r="W27" s="364"/>
      <c r="X27" s="364"/>
      <c r="Y27" s="364"/>
      <c r="Z27" s="727">
        <f t="shared" si="4"/>
        <v>0</v>
      </c>
      <c r="AA27" s="364"/>
      <c r="AB27" s="364"/>
      <c r="AC27" s="364"/>
      <c r="AD27" s="364"/>
      <c r="AE27" s="364"/>
      <c r="AF27" s="364"/>
      <c r="AG27" s="727">
        <f t="shared" si="5"/>
        <v>0</v>
      </c>
      <c r="AH27" s="364"/>
      <c r="AI27" s="364"/>
      <c r="AJ27" s="364"/>
      <c r="AK27" s="364"/>
      <c r="AL27" s="364"/>
      <c r="AM27" s="580"/>
      <c r="AN27" s="727">
        <f t="shared" si="6"/>
        <v>0</v>
      </c>
    </row>
    <row r="28" spans="1:40" ht="36.75" hidden="1" customHeight="1">
      <c r="A28" s="971"/>
      <c r="B28" s="971"/>
      <c r="C28" s="966"/>
      <c r="D28" s="569"/>
      <c r="E28" s="961"/>
      <c r="F28" s="961"/>
      <c r="G28" s="961"/>
      <c r="H28" s="570"/>
      <c r="I28" s="571"/>
      <c r="J28" s="364"/>
      <c r="K28" s="364"/>
      <c r="L28" s="727">
        <f t="shared" si="2"/>
        <v>0</v>
      </c>
      <c r="M28" s="364"/>
      <c r="N28" s="364"/>
      <c r="O28" s="364"/>
      <c r="P28" s="364"/>
      <c r="Q28" s="364"/>
      <c r="R28" s="364"/>
      <c r="S28" s="727">
        <f t="shared" si="3"/>
        <v>0</v>
      </c>
      <c r="T28" s="364"/>
      <c r="U28" s="364"/>
      <c r="V28" s="364"/>
      <c r="W28" s="364"/>
      <c r="X28" s="364"/>
      <c r="Y28" s="364"/>
      <c r="Z28" s="727">
        <f t="shared" si="4"/>
        <v>0</v>
      </c>
      <c r="AA28" s="364"/>
      <c r="AB28" s="364"/>
      <c r="AC28" s="364"/>
      <c r="AD28" s="364"/>
      <c r="AE28" s="364"/>
      <c r="AF28" s="364"/>
      <c r="AG28" s="727">
        <f t="shared" si="5"/>
        <v>0</v>
      </c>
      <c r="AH28" s="364"/>
      <c r="AI28" s="364"/>
      <c r="AJ28" s="364"/>
      <c r="AK28" s="364"/>
      <c r="AL28" s="364"/>
      <c r="AM28" s="580"/>
      <c r="AN28" s="727">
        <f t="shared" si="6"/>
        <v>0</v>
      </c>
    </row>
    <row r="29" spans="1:40" ht="36.75" hidden="1" customHeight="1">
      <c r="A29" s="971"/>
      <c r="B29" s="971"/>
      <c r="C29" s="966"/>
      <c r="D29" s="569"/>
      <c r="E29" s="961"/>
      <c r="F29" s="961"/>
      <c r="G29" s="961"/>
      <c r="H29" s="570"/>
      <c r="I29" s="571"/>
      <c r="J29" s="364"/>
      <c r="K29" s="364"/>
      <c r="L29" s="727">
        <f t="shared" si="2"/>
        <v>0</v>
      </c>
      <c r="M29" s="364"/>
      <c r="N29" s="364"/>
      <c r="O29" s="364"/>
      <c r="P29" s="364"/>
      <c r="Q29" s="364"/>
      <c r="R29" s="364"/>
      <c r="S29" s="727">
        <f t="shared" si="3"/>
        <v>0</v>
      </c>
      <c r="T29" s="364"/>
      <c r="U29" s="364"/>
      <c r="V29" s="364"/>
      <c r="W29" s="364"/>
      <c r="X29" s="364"/>
      <c r="Y29" s="364"/>
      <c r="Z29" s="727">
        <f t="shared" si="4"/>
        <v>0</v>
      </c>
      <c r="AA29" s="364"/>
      <c r="AB29" s="364"/>
      <c r="AC29" s="364"/>
      <c r="AD29" s="364"/>
      <c r="AE29" s="364"/>
      <c r="AF29" s="364"/>
      <c r="AG29" s="727">
        <f t="shared" si="5"/>
        <v>0</v>
      </c>
      <c r="AH29" s="364"/>
      <c r="AI29" s="364"/>
      <c r="AJ29" s="364"/>
      <c r="AK29" s="364"/>
      <c r="AL29" s="364"/>
      <c r="AM29" s="580"/>
      <c r="AN29" s="727">
        <f t="shared" si="6"/>
        <v>0</v>
      </c>
    </row>
    <row r="30" spans="1:40" ht="36.75" hidden="1" customHeight="1">
      <c r="A30" s="971"/>
      <c r="B30" s="971"/>
      <c r="C30" s="966"/>
      <c r="D30" s="569"/>
      <c r="E30" s="961"/>
      <c r="F30" s="961"/>
      <c r="G30" s="961"/>
      <c r="H30" s="570"/>
      <c r="I30" s="571"/>
      <c r="J30" s="364"/>
      <c r="K30" s="364"/>
      <c r="L30" s="727">
        <f t="shared" si="2"/>
        <v>0</v>
      </c>
      <c r="M30" s="364"/>
      <c r="N30" s="364"/>
      <c r="O30" s="364"/>
      <c r="P30" s="364"/>
      <c r="Q30" s="364"/>
      <c r="R30" s="364"/>
      <c r="S30" s="727">
        <f t="shared" si="3"/>
        <v>0</v>
      </c>
      <c r="T30" s="364"/>
      <c r="U30" s="364"/>
      <c r="V30" s="364"/>
      <c r="W30" s="364"/>
      <c r="X30" s="364"/>
      <c r="Y30" s="364"/>
      <c r="Z30" s="727">
        <f t="shared" si="4"/>
        <v>0</v>
      </c>
      <c r="AA30" s="364"/>
      <c r="AB30" s="364"/>
      <c r="AC30" s="364"/>
      <c r="AD30" s="364"/>
      <c r="AE30" s="364"/>
      <c r="AF30" s="364"/>
      <c r="AG30" s="727">
        <f t="shared" si="5"/>
        <v>0</v>
      </c>
      <c r="AH30" s="364"/>
      <c r="AI30" s="364"/>
      <c r="AJ30" s="364"/>
      <c r="AK30" s="364"/>
      <c r="AL30" s="364"/>
      <c r="AM30" s="580"/>
      <c r="AN30" s="727">
        <f t="shared" si="6"/>
        <v>0</v>
      </c>
    </row>
    <row r="31" spans="1:40" ht="36.75" hidden="1" customHeight="1">
      <c r="A31" s="971"/>
      <c r="B31" s="971"/>
      <c r="C31" s="966"/>
      <c r="D31" s="569"/>
      <c r="E31" s="961"/>
      <c r="F31" s="961"/>
      <c r="G31" s="961"/>
      <c r="H31" s="570"/>
      <c r="I31" s="571"/>
      <c r="J31" s="364"/>
      <c r="K31" s="364"/>
      <c r="L31" s="727">
        <f t="shared" si="2"/>
        <v>0</v>
      </c>
      <c r="M31" s="364"/>
      <c r="N31" s="364"/>
      <c r="O31" s="364"/>
      <c r="P31" s="364"/>
      <c r="Q31" s="364"/>
      <c r="R31" s="364"/>
      <c r="S31" s="727">
        <f t="shared" si="3"/>
        <v>0</v>
      </c>
      <c r="T31" s="364"/>
      <c r="U31" s="364"/>
      <c r="V31" s="364"/>
      <c r="W31" s="364"/>
      <c r="X31" s="364"/>
      <c r="Y31" s="364"/>
      <c r="Z31" s="727">
        <f t="shared" si="4"/>
        <v>0</v>
      </c>
      <c r="AA31" s="364"/>
      <c r="AB31" s="364"/>
      <c r="AC31" s="364"/>
      <c r="AD31" s="364"/>
      <c r="AE31" s="364"/>
      <c r="AF31" s="364"/>
      <c r="AG31" s="727">
        <f t="shared" si="5"/>
        <v>0</v>
      </c>
      <c r="AH31" s="364"/>
      <c r="AI31" s="364"/>
      <c r="AJ31" s="364"/>
      <c r="AK31" s="364"/>
      <c r="AL31" s="364"/>
      <c r="AM31" s="580"/>
      <c r="AN31" s="727">
        <f t="shared" si="6"/>
        <v>0</v>
      </c>
    </row>
    <row r="32" spans="1:40" ht="36.75" hidden="1" customHeight="1">
      <c r="A32" s="971"/>
      <c r="B32" s="971"/>
      <c r="C32" s="966"/>
      <c r="D32" s="569"/>
      <c r="E32" s="961"/>
      <c r="F32" s="961"/>
      <c r="G32" s="961"/>
      <c r="H32" s="570"/>
      <c r="I32" s="571"/>
      <c r="J32" s="364"/>
      <c r="K32" s="364"/>
      <c r="L32" s="727">
        <f t="shared" si="2"/>
        <v>0</v>
      </c>
      <c r="M32" s="364"/>
      <c r="N32" s="364"/>
      <c r="O32" s="364"/>
      <c r="P32" s="364"/>
      <c r="Q32" s="364"/>
      <c r="R32" s="364"/>
      <c r="S32" s="727">
        <f t="shared" si="3"/>
        <v>0</v>
      </c>
      <c r="T32" s="364"/>
      <c r="U32" s="364"/>
      <c r="V32" s="364"/>
      <c r="W32" s="364"/>
      <c r="X32" s="364"/>
      <c r="Y32" s="364"/>
      <c r="Z32" s="727">
        <f t="shared" si="4"/>
        <v>0</v>
      </c>
      <c r="AA32" s="364"/>
      <c r="AB32" s="364"/>
      <c r="AC32" s="364"/>
      <c r="AD32" s="364"/>
      <c r="AE32" s="364"/>
      <c r="AF32" s="364"/>
      <c r="AG32" s="727">
        <f t="shared" si="5"/>
        <v>0</v>
      </c>
      <c r="AH32" s="364"/>
      <c r="AI32" s="364"/>
      <c r="AJ32" s="364"/>
      <c r="AK32" s="364"/>
      <c r="AL32" s="364"/>
      <c r="AM32" s="580"/>
      <c r="AN32" s="727">
        <f t="shared" si="6"/>
        <v>0</v>
      </c>
    </row>
    <row r="33" spans="1:40" ht="36.75" hidden="1" customHeight="1">
      <c r="A33" s="971"/>
      <c r="B33" s="971"/>
      <c r="C33" s="966"/>
      <c r="D33" s="569"/>
      <c r="E33" s="961"/>
      <c r="F33" s="961"/>
      <c r="G33" s="961"/>
      <c r="H33" s="570"/>
      <c r="I33" s="571"/>
      <c r="J33" s="364"/>
      <c r="K33" s="364"/>
      <c r="L33" s="727">
        <f t="shared" si="2"/>
        <v>0</v>
      </c>
      <c r="M33" s="364"/>
      <c r="N33" s="364"/>
      <c r="O33" s="364"/>
      <c r="P33" s="364"/>
      <c r="Q33" s="364"/>
      <c r="R33" s="364"/>
      <c r="S33" s="727">
        <f t="shared" si="3"/>
        <v>0</v>
      </c>
      <c r="T33" s="364"/>
      <c r="U33" s="364"/>
      <c r="V33" s="364"/>
      <c r="W33" s="364"/>
      <c r="X33" s="364"/>
      <c r="Y33" s="364"/>
      <c r="Z33" s="727">
        <f t="shared" si="4"/>
        <v>0</v>
      </c>
      <c r="AA33" s="364"/>
      <c r="AB33" s="364"/>
      <c r="AC33" s="364"/>
      <c r="AD33" s="364"/>
      <c r="AE33" s="364"/>
      <c r="AF33" s="364"/>
      <c r="AG33" s="727">
        <f t="shared" si="5"/>
        <v>0</v>
      </c>
      <c r="AH33" s="364"/>
      <c r="AI33" s="364"/>
      <c r="AJ33" s="364"/>
      <c r="AK33" s="364"/>
      <c r="AL33" s="364"/>
      <c r="AM33" s="580"/>
      <c r="AN33" s="727">
        <f t="shared" si="6"/>
        <v>0</v>
      </c>
    </row>
    <row r="34" spans="1:40" ht="36.75" hidden="1" customHeight="1">
      <c r="A34" s="971"/>
      <c r="B34" s="971"/>
      <c r="C34" s="966"/>
      <c r="D34" s="569"/>
      <c r="E34" s="961"/>
      <c r="F34" s="961"/>
      <c r="G34" s="961"/>
      <c r="H34" s="572"/>
      <c r="I34" s="573"/>
      <c r="J34" s="364"/>
      <c r="K34" s="364"/>
      <c r="L34" s="727">
        <f t="shared" si="2"/>
        <v>0</v>
      </c>
      <c r="M34" s="364"/>
      <c r="N34" s="364"/>
      <c r="O34" s="364"/>
      <c r="P34" s="364"/>
      <c r="Q34" s="364"/>
      <c r="R34" s="364"/>
      <c r="S34" s="727">
        <f t="shared" si="3"/>
        <v>0</v>
      </c>
      <c r="T34" s="364"/>
      <c r="U34" s="364"/>
      <c r="V34" s="364"/>
      <c r="W34" s="364"/>
      <c r="X34" s="364"/>
      <c r="Y34" s="364"/>
      <c r="Z34" s="727">
        <f t="shared" si="4"/>
        <v>0</v>
      </c>
      <c r="AA34" s="364"/>
      <c r="AB34" s="364"/>
      <c r="AC34" s="364"/>
      <c r="AD34" s="364"/>
      <c r="AE34" s="364"/>
      <c r="AF34" s="364"/>
      <c r="AG34" s="727">
        <f t="shared" si="5"/>
        <v>0</v>
      </c>
      <c r="AH34" s="364"/>
      <c r="AI34" s="364"/>
      <c r="AJ34" s="364"/>
      <c r="AK34" s="364"/>
      <c r="AL34" s="364"/>
      <c r="AM34" s="580"/>
      <c r="AN34" s="727">
        <f t="shared" si="6"/>
        <v>0</v>
      </c>
    </row>
    <row r="35" spans="1:40" ht="36.75" hidden="1" customHeight="1">
      <c r="A35" s="972"/>
      <c r="B35" s="972"/>
      <c r="C35" s="968"/>
      <c r="D35" s="574"/>
      <c r="E35" s="962"/>
      <c r="F35" s="962"/>
      <c r="G35" s="962"/>
      <c r="H35" s="575"/>
      <c r="I35" s="576">
        <f>E26-I26+I34</f>
        <v>98</v>
      </c>
      <c r="J35" s="576">
        <f>+I35-J26+J34</f>
        <v>88</v>
      </c>
      <c r="K35" s="576">
        <f>+J35-K26+K34</f>
        <v>78</v>
      </c>
      <c r="L35" s="727">
        <f t="shared" si="2"/>
        <v>39</v>
      </c>
      <c r="M35" s="576">
        <f t="shared" ref="M35:R35" si="10">+L35-M26+M34</f>
        <v>34</v>
      </c>
      <c r="N35" s="576">
        <f t="shared" si="10"/>
        <v>29</v>
      </c>
      <c r="O35" s="576">
        <f t="shared" si="10"/>
        <v>24</v>
      </c>
      <c r="P35" s="576">
        <f t="shared" si="10"/>
        <v>19</v>
      </c>
      <c r="Q35" s="576">
        <f t="shared" si="10"/>
        <v>14</v>
      </c>
      <c r="R35" s="576">
        <f t="shared" si="10"/>
        <v>9</v>
      </c>
      <c r="S35" s="727">
        <f t="shared" si="3"/>
        <v>4.5</v>
      </c>
      <c r="T35" s="576">
        <f t="shared" ref="T35:Y35" si="11">+S35-T26+T34</f>
        <v>2</v>
      </c>
      <c r="U35" s="576">
        <f t="shared" si="11"/>
        <v>-0.5</v>
      </c>
      <c r="V35" s="576">
        <f t="shared" si="11"/>
        <v>-3</v>
      </c>
      <c r="W35" s="576">
        <f t="shared" si="11"/>
        <v>-5.5</v>
      </c>
      <c r="X35" s="576">
        <f t="shared" si="11"/>
        <v>-8</v>
      </c>
      <c r="Y35" s="576">
        <f t="shared" si="11"/>
        <v>-10.5</v>
      </c>
      <c r="Z35" s="727">
        <f t="shared" si="4"/>
        <v>-5.25</v>
      </c>
      <c r="AA35" s="576">
        <f t="shared" ref="AA35:AF35" si="12">+Z35-AA26+AA34</f>
        <v>-6.5</v>
      </c>
      <c r="AB35" s="576">
        <f t="shared" si="12"/>
        <v>-7.75</v>
      </c>
      <c r="AC35" s="576">
        <f t="shared" si="12"/>
        <v>-9</v>
      </c>
      <c r="AD35" s="576">
        <f t="shared" si="12"/>
        <v>-10.25</v>
      </c>
      <c r="AE35" s="576">
        <f t="shared" si="12"/>
        <v>-11.5</v>
      </c>
      <c r="AF35" s="576">
        <f t="shared" si="12"/>
        <v>-12.75</v>
      </c>
      <c r="AG35" s="727">
        <f t="shared" si="5"/>
        <v>-6.375</v>
      </c>
      <c r="AH35" s="576">
        <f>+AG35-AH26+AH34</f>
        <v>-7</v>
      </c>
      <c r="AI35" s="576">
        <f>+AH35-AI26+AI34</f>
        <v>-7.625</v>
      </c>
      <c r="AJ35" s="576">
        <f>+AI35-AJ26+AJ34</f>
        <v>-8.25</v>
      </c>
      <c r="AK35" s="576">
        <f>+AJ35-AK26+AK34</f>
        <v>-8.875</v>
      </c>
      <c r="AL35" s="576">
        <f>+AK35-AL26+AL34</f>
        <v>-9.5</v>
      </c>
      <c r="AM35" s="580">
        <f>+AL35-AM26</f>
        <v>-22.5</v>
      </c>
      <c r="AN35" s="727">
        <f t="shared" si="6"/>
        <v>-11.25</v>
      </c>
    </row>
    <row r="36" spans="1:40" ht="36.75" hidden="1" customHeight="1">
      <c r="A36" s="953">
        <v>5</v>
      </c>
      <c r="B36" s="973" t="s">
        <v>496</v>
      </c>
      <c r="C36" s="969" t="s">
        <v>312</v>
      </c>
      <c r="D36" s="578"/>
      <c r="E36" s="957">
        <f>VLOOKUP(B36,'Total tồn vật tư 2'!$A$3:$D$586,4,0)</f>
        <v>443</v>
      </c>
      <c r="F36" s="957">
        <f>VLOOKUP(B36,'Total tồn vật tư 2'!$A$3:$F$586,6,0)</f>
        <v>-109</v>
      </c>
      <c r="G36" s="957">
        <f>+E36+F36</f>
        <v>334</v>
      </c>
      <c r="H36" s="570"/>
      <c r="I36" s="571" t="e">
        <f>VLOOKUP(B36,Sheet5!$B$3:$K$17,10,0)</f>
        <v>#N/A</v>
      </c>
      <c r="J36" s="580" t="e">
        <f t="shared" ref="J36:AL36" si="13">+I36</f>
        <v>#N/A</v>
      </c>
      <c r="K36" s="580" t="e">
        <f t="shared" si="13"/>
        <v>#N/A</v>
      </c>
      <c r="L36" s="727" t="e">
        <f t="shared" si="2"/>
        <v>#N/A</v>
      </c>
      <c r="M36" s="580" t="e">
        <f t="shared" si="13"/>
        <v>#N/A</v>
      </c>
      <c r="N36" s="580" t="e">
        <f t="shared" si="13"/>
        <v>#N/A</v>
      </c>
      <c r="O36" s="580" t="e">
        <f t="shared" si="13"/>
        <v>#N/A</v>
      </c>
      <c r="P36" s="580" t="e">
        <f t="shared" si="13"/>
        <v>#N/A</v>
      </c>
      <c r="Q36" s="580" t="e">
        <f t="shared" si="13"/>
        <v>#N/A</v>
      </c>
      <c r="R36" s="580" t="e">
        <f t="shared" si="13"/>
        <v>#N/A</v>
      </c>
      <c r="S36" s="727" t="e">
        <f t="shared" si="3"/>
        <v>#N/A</v>
      </c>
      <c r="T36" s="580" t="e">
        <f t="shared" si="13"/>
        <v>#N/A</v>
      </c>
      <c r="U36" s="580" t="e">
        <f t="shared" si="13"/>
        <v>#N/A</v>
      </c>
      <c r="V36" s="580" t="e">
        <f t="shared" si="13"/>
        <v>#N/A</v>
      </c>
      <c r="W36" s="580" t="e">
        <f t="shared" si="13"/>
        <v>#N/A</v>
      </c>
      <c r="X36" s="580" t="e">
        <f t="shared" si="13"/>
        <v>#N/A</v>
      </c>
      <c r="Y36" s="580" t="e">
        <f t="shared" si="13"/>
        <v>#N/A</v>
      </c>
      <c r="Z36" s="727" t="e">
        <f t="shared" si="4"/>
        <v>#N/A</v>
      </c>
      <c r="AA36" s="580" t="e">
        <f t="shared" si="13"/>
        <v>#N/A</v>
      </c>
      <c r="AB36" s="580" t="e">
        <f t="shared" si="13"/>
        <v>#N/A</v>
      </c>
      <c r="AC36" s="580" t="e">
        <f t="shared" si="13"/>
        <v>#N/A</v>
      </c>
      <c r="AD36" s="580" t="e">
        <f t="shared" si="13"/>
        <v>#N/A</v>
      </c>
      <c r="AE36" s="580" t="e">
        <f t="shared" si="13"/>
        <v>#N/A</v>
      </c>
      <c r="AF36" s="580" t="e">
        <f t="shared" si="13"/>
        <v>#N/A</v>
      </c>
      <c r="AG36" s="727" t="e">
        <f t="shared" si="5"/>
        <v>#N/A</v>
      </c>
      <c r="AH36" s="580" t="e">
        <f t="shared" si="13"/>
        <v>#N/A</v>
      </c>
      <c r="AI36" s="580" t="e">
        <f t="shared" si="13"/>
        <v>#N/A</v>
      </c>
      <c r="AJ36" s="580" t="e">
        <f t="shared" si="13"/>
        <v>#N/A</v>
      </c>
      <c r="AK36" s="580" t="e">
        <f t="shared" si="13"/>
        <v>#N/A</v>
      </c>
      <c r="AL36" s="580" t="e">
        <f t="shared" si="13"/>
        <v>#N/A</v>
      </c>
      <c r="AM36" s="581">
        <v>1</v>
      </c>
      <c r="AN36" s="727">
        <f t="shared" si="6"/>
        <v>0.5</v>
      </c>
    </row>
    <row r="37" spans="1:40" ht="36.75" hidden="1" customHeight="1">
      <c r="A37" s="971"/>
      <c r="B37" s="971"/>
      <c r="C37" s="970"/>
      <c r="D37" s="579"/>
      <c r="E37" s="961"/>
      <c r="F37" s="961"/>
      <c r="G37" s="961"/>
      <c r="H37" s="572"/>
      <c r="I37" s="573"/>
      <c r="J37" s="580"/>
      <c r="K37" s="580"/>
      <c r="L37" s="727">
        <f t="shared" si="2"/>
        <v>0</v>
      </c>
      <c r="M37" s="580"/>
      <c r="N37" s="580"/>
      <c r="O37" s="580"/>
      <c r="P37" s="580"/>
      <c r="Q37" s="580"/>
      <c r="R37" s="580"/>
      <c r="S37" s="727">
        <f t="shared" si="3"/>
        <v>0</v>
      </c>
      <c r="T37" s="580"/>
      <c r="U37" s="580"/>
      <c r="V37" s="580"/>
      <c r="W37" s="580"/>
      <c r="X37" s="580"/>
      <c r="Y37" s="580"/>
      <c r="Z37" s="727">
        <f t="shared" si="4"/>
        <v>0</v>
      </c>
      <c r="AA37" s="580"/>
      <c r="AB37" s="580"/>
      <c r="AC37" s="580"/>
      <c r="AD37" s="580"/>
      <c r="AE37" s="580"/>
      <c r="AF37" s="580"/>
      <c r="AG37" s="727">
        <f t="shared" si="5"/>
        <v>0</v>
      </c>
      <c r="AH37" s="580"/>
      <c r="AI37" s="580"/>
      <c r="AJ37" s="580"/>
      <c r="AK37" s="580"/>
      <c r="AL37" s="580"/>
      <c r="AM37" s="581"/>
      <c r="AN37" s="727">
        <f t="shared" si="6"/>
        <v>0</v>
      </c>
    </row>
    <row r="38" spans="1:40" ht="36.75" hidden="1" customHeight="1">
      <c r="A38" s="972"/>
      <c r="B38" s="972"/>
      <c r="C38" s="968"/>
      <c r="D38" s="574"/>
      <c r="E38" s="962"/>
      <c r="F38" s="962"/>
      <c r="G38" s="962"/>
      <c r="H38" s="575"/>
      <c r="I38" s="576" t="e">
        <f>E36-I36+I37</f>
        <v>#N/A</v>
      </c>
      <c r="J38" s="576" t="e">
        <f t="shared" ref="J38:AL38" si="14">+I38-J36+J37</f>
        <v>#N/A</v>
      </c>
      <c r="K38" s="576" t="e">
        <f t="shared" si="14"/>
        <v>#N/A</v>
      </c>
      <c r="L38" s="727" t="e">
        <f t="shared" si="2"/>
        <v>#N/A</v>
      </c>
      <c r="M38" s="576" t="e">
        <f t="shared" si="14"/>
        <v>#N/A</v>
      </c>
      <c r="N38" s="576" t="e">
        <f t="shared" si="14"/>
        <v>#N/A</v>
      </c>
      <c r="O38" s="576" t="e">
        <f t="shared" si="14"/>
        <v>#N/A</v>
      </c>
      <c r="P38" s="576" t="e">
        <f t="shared" si="14"/>
        <v>#N/A</v>
      </c>
      <c r="Q38" s="576" t="e">
        <f t="shared" si="14"/>
        <v>#N/A</v>
      </c>
      <c r="R38" s="576" t="e">
        <f t="shared" si="14"/>
        <v>#N/A</v>
      </c>
      <c r="S38" s="727" t="e">
        <f t="shared" si="3"/>
        <v>#N/A</v>
      </c>
      <c r="T38" s="576" t="e">
        <f t="shared" si="14"/>
        <v>#N/A</v>
      </c>
      <c r="U38" s="576" t="e">
        <f t="shared" si="14"/>
        <v>#N/A</v>
      </c>
      <c r="V38" s="576" t="e">
        <f t="shared" si="14"/>
        <v>#N/A</v>
      </c>
      <c r="W38" s="576" t="e">
        <f t="shared" si="14"/>
        <v>#N/A</v>
      </c>
      <c r="X38" s="576" t="e">
        <f t="shared" si="14"/>
        <v>#N/A</v>
      </c>
      <c r="Y38" s="576" t="e">
        <f t="shared" si="14"/>
        <v>#N/A</v>
      </c>
      <c r="Z38" s="727" t="e">
        <f t="shared" si="4"/>
        <v>#N/A</v>
      </c>
      <c r="AA38" s="576" t="e">
        <f t="shared" si="14"/>
        <v>#N/A</v>
      </c>
      <c r="AB38" s="576" t="e">
        <f t="shared" si="14"/>
        <v>#N/A</v>
      </c>
      <c r="AC38" s="576" t="e">
        <f t="shared" si="14"/>
        <v>#N/A</v>
      </c>
      <c r="AD38" s="576" t="e">
        <f t="shared" si="14"/>
        <v>#N/A</v>
      </c>
      <c r="AE38" s="576" t="e">
        <f t="shared" si="14"/>
        <v>#N/A</v>
      </c>
      <c r="AF38" s="576" t="e">
        <f t="shared" si="14"/>
        <v>#N/A</v>
      </c>
      <c r="AG38" s="727" t="e">
        <f t="shared" si="5"/>
        <v>#N/A</v>
      </c>
      <c r="AH38" s="576" t="e">
        <f t="shared" si="14"/>
        <v>#N/A</v>
      </c>
      <c r="AI38" s="576" t="e">
        <f t="shared" si="14"/>
        <v>#N/A</v>
      </c>
      <c r="AJ38" s="576" t="e">
        <f t="shared" si="14"/>
        <v>#N/A</v>
      </c>
      <c r="AK38" s="576" t="e">
        <f t="shared" si="14"/>
        <v>#N/A</v>
      </c>
      <c r="AL38" s="576" t="e">
        <f t="shared" si="14"/>
        <v>#N/A</v>
      </c>
      <c r="AM38" s="580" t="e">
        <f>+AL38-AM36</f>
        <v>#N/A</v>
      </c>
      <c r="AN38" s="727" t="e">
        <f t="shared" si="6"/>
        <v>#N/A</v>
      </c>
    </row>
    <row r="39" spans="1:40" ht="36.75" hidden="1" customHeight="1">
      <c r="A39" s="971">
        <v>6</v>
      </c>
      <c r="B39" s="953" t="s">
        <v>497</v>
      </c>
      <c r="C39" s="969" t="s">
        <v>313</v>
      </c>
      <c r="D39" s="578"/>
      <c r="E39" s="957">
        <f>VLOOKUP(B39,'Total tồn vật tư 2'!$A$3:$D$586,4,0)</f>
        <v>40</v>
      </c>
      <c r="F39" s="957">
        <f>VLOOKUP(B39,'Total tồn vật tư 2'!$A$3:$F$586,6,0)</f>
        <v>-2</v>
      </c>
      <c r="G39" s="957">
        <f>+E39+F39</f>
        <v>38</v>
      </c>
      <c r="H39" s="570"/>
      <c r="I39" s="571" t="e">
        <f>VLOOKUP(B39,Sheet5!$B$3:$K$17,10,0)</f>
        <v>#N/A</v>
      </c>
      <c r="J39" s="580" t="e">
        <f t="shared" ref="J39:AL39" si="15">+I39</f>
        <v>#N/A</v>
      </c>
      <c r="K39" s="580" t="e">
        <f t="shared" si="15"/>
        <v>#N/A</v>
      </c>
      <c r="L39" s="727" t="e">
        <f t="shared" si="2"/>
        <v>#N/A</v>
      </c>
      <c r="M39" s="580" t="e">
        <f t="shared" si="15"/>
        <v>#N/A</v>
      </c>
      <c r="N39" s="580" t="e">
        <f t="shared" si="15"/>
        <v>#N/A</v>
      </c>
      <c r="O39" s="580" t="e">
        <f t="shared" si="15"/>
        <v>#N/A</v>
      </c>
      <c r="P39" s="580" t="e">
        <f t="shared" si="15"/>
        <v>#N/A</v>
      </c>
      <c r="Q39" s="580" t="e">
        <f t="shared" si="15"/>
        <v>#N/A</v>
      </c>
      <c r="R39" s="580" t="e">
        <f t="shared" si="15"/>
        <v>#N/A</v>
      </c>
      <c r="S39" s="727" t="e">
        <f t="shared" si="3"/>
        <v>#N/A</v>
      </c>
      <c r="T39" s="580" t="e">
        <f t="shared" si="15"/>
        <v>#N/A</v>
      </c>
      <c r="U39" s="580" t="e">
        <f t="shared" si="15"/>
        <v>#N/A</v>
      </c>
      <c r="V39" s="580" t="e">
        <f t="shared" si="15"/>
        <v>#N/A</v>
      </c>
      <c r="W39" s="580" t="e">
        <f t="shared" si="15"/>
        <v>#N/A</v>
      </c>
      <c r="X39" s="580" t="e">
        <f t="shared" si="15"/>
        <v>#N/A</v>
      </c>
      <c r="Y39" s="580" t="e">
        <f t="shared" si="15"/>
        <v>#N/A</v>
      </c>
      <c r="Z39" s="727" t="e">
        <f t="shared" si="4"/>
        <v>#N/A</v>
      </c>
      <c r="AA39" s="580" t="e">
        <f t="shared" si="15"/>
        <v>#N/A</v>
      </c>
      <c r="AB39" s="580" t="e">
        <f t="shared" si="15"/>
        <v>#N/A</v>
      </c>
      <c r="AC39" s="580" t="e">
        <f t="shared" si="15"/>
        <v>#N/A</v>
      </c>
      <c r="AD39" s="580" t="e">
        <f t="shared" si="15"/>
        <v>#N/A</v>
      </c>
      <c r="AE39" s="580" t="e">
        <f t="shared" si="15"/>
        <v>#N/A</v>
      </c>
      <c r="AF39" s="580" t="e">
        <f t="shared" si="15"/>
        <v>#N/A</v>
      </c>
      <c r="AG39" s="727" t="e">
        <f t="shared" si="5"/>
        <v>#N/A</v>
      </c>
      <c r="AH39" s="580" t="e">
        <f t="shared" si="15"/>
        <v>#N/A</v>
      </c>
      <c r="AI39" s="580" t="e">
        <f t="shared" si="15"/>
        <v>#N/A</v>
      </c>
      <c r="AJ39" s="580" t="e">
        <f t="shared" si="15"/>
        <v>#N/A</v>
      </c>
      <c r="AK39" s="580" t="e">
        <f t="shared" si="15"/>
        <v>#N/A</v>
      </c>
      <c r="AL39" s="580" t="e">
        <f t="shared" si="15"/>
        <v>#N/A</v>
      </c>
      <c r="AM39" s="580">
        <v>1</v>
      </c>
      <c r="AN39" s="727">
        <f t="shared" si="6"/>
        <v>0.5</v>
      </c>
    </row>
    <row r="40" spans="1:40" ht="36.75" hidden="1" customHeight="1">
      <c r="A40" s="971"/>
      <c r="B40" s="971"/>
      <c r="C40" s="970"/>
      <c r="D40" s="579"/>
      <c r="E40" s="961"/>
      <c r="F40" s="961"/>
      <c r="G40" s="961"/>
      <c r="H40" s="572"/>
      <c r="I40" s="573"/>
      <c r="J40" s="580"/>
      <c r="K40" s="580"/>
      <c r="L40" s="727">
        <f t="shared" si="2"/>
        <v>0</v>
      </c>
      <c r="M40" s="580"/>
      <c r="N40" s="580"/>
      <c r="O40" s="580"/>
      <c r="P40" s="580"/>
      <c r="Q40" s="580"/>
      <c r="R40" s="580"/>
      <c r="S40" s="727">
        <f t="shared" si="3"/>
        <v>0</v>
      </c>
      <c r="T40" s="580"/>
      <c r="U40" s="580"/>
      <c r="V40" s="580"/>
      <c r="W40" s="580"/>
      <c r="X40" s="580"/>
      <c r="Y40" s="580"/>
      <c r="Z40" s="727">
        <f t="shared" si="4"/>
        <v>0</v>
      </c>
      <c r="AA40" s="580"/>
      <c r="AB40" s="580"/>
      <c r="AC40" s="580"/>
      <c r="AD40" s="580"/>
      <c r="AE40" s="580"/>
      <c r="AF40" s="580"/>
      <c r="AG40" s="727">
        <f t="shared" si="5"/>
        <v>0</v>
      </c>
      <c r="AH40" s="580"/>
      <c r="AI40" s="580"/>
      <c r="AJ40" s="580"/>
      <c r="AK40" s="580"/>
      <c r="AL40" s="580"/>
      <c r="AM40" s="580"/>
      <c r="AN40" s="727">
        <f t="shared" si="6"/>
        <v>0</v>
      </c>
    </row>
    <row r="41" spans="1:40" ht="36.75" hidden="1" customHeight="1">
      <c r="A41" s="971"/>
      <c r="B41" s="972"/>
      <c r="C41" s="968"/>
      <c r="D41" s="574"/>
      <c r="E41" s="962"/>
      <c r="F41" s="962"/>
      <c r="G41" s="962"/>
      <c r="H41" s="575"/>
      <c r="I41" s="576" t="e">
        <f>E39-I39+I40</f>
        <v>#N/A</v>
      </c>
      <c r="J41" s="576" t="e">
        <f t="shared" ref="J41:AL41" si="16">+I41-J39+J40</f>
        <v>#N/A</v>
      </c>
      <c r="K41" s="576" t="e">
        <f t="shared" si="16"/>
        <v>#N/A</v>
      </c>
      <c r="L41" s="727" t="e">
        <f t="shared" si="2"/>
        <v>#N/A</v>
      </c>
      <c r="M41" s="576" t="e">
        <f t="shared" si="16"/>
        <v>#N/A</v>
      </c>
      <c r="N41" s="576" t="e">
        <f t="shared" si="16"/>
        <v>#N/A</v>
      </c>
      <c r="O41" s="576" t="e">
        <f t="shared" si="16"/>
        <v>#N/A</v>
      </c>
      <c r="P41" s="576" t="e">
        <f t="shared" si="16"/>
        <v>#N/A</v>
      </c>
      <c r="Q41" s="576" t="e">
        <f t="shared" si="16"/>
        <v>#N/A</v>
      </c>
      <c r="R41" s="576" t="e">
        <f t="shared" si="16"/>
        <v>#N/A</v>
      </c>
      <c r="S41" s="727" t="e">
        <f t="shared" si="3"/>
        <v>#N/A</v>
      </c>
      <c r="T41" s="576" t="e">
        <f t="shared" si="16"/>
        <v>#N/A</v>
      </c>
      <c r="U41" s="576" t="e">
        <f t="shared" si="16"/>
        <v>#N/A</v>
      </c>
      <c r="V41" s="576" t="e">
        <f t="shared" si="16"/>
        <v>#N/A</v>
      </c>
      <c r="W41" s="576" t="e">
        <f t="shared" si="16"/>
        <v>#N/A</v>
      </c>
      <c r="X41" s="576" t="e">
        <f t="shared" si="16"/>
        <v>#N/A</v>
      </c>
      <c r="Y41" s="576" t="e">
        <f t="shared" si="16"/>
        <v>#N/A</v>
      </c>
      <c r="Z41" s="727" t="e">
        <f t="shared" si="4"/>
        <v>#N/A</v>
      </c>
      <c r="AA41" s="576" t="e">
        <f t="shared" si="16"/>
        <v>#N/A</v>
      </c>
      <c r="AB41" s="576" t="e">
        <f t="shared" si="16"/>
        <v>#N/A</v>
      </c>
      <c r="AC41" s="576" t="e">
        <f t="shared" si="16"/>
        <v>#N/A</v>
      </c>
      <c r="AD41" s="576" t="e">
        <f t="shared" si="16"/>
        <v>#N/A</v>
      </c>
      <c r="AE41" s="576" t="e">
        <f t="shared" si="16"/>
        <v>#N/A</v>
      </c>
      <c r="AF41" s="576" t="e">
        <f t="shared" si="16"/>
        <v>#N/A</v>
      </c>
      <c r="AG41" s="727" t="e">
        <f t="shared" si="5"/>
        <v>#N/A</v>
      </c>
      <c r="AH41" s="576" t="e">
        <f t="shared" si="16"/>
        <v>#N/A</v>
      </c>
      <c r="AI41" s="576" t="e">
        <f t="shared" si="16"/>
        <v>#N/A</v>
      </c>
      <c r="AJ41" s="576" t="e">
        <f t="shared" si="16"/>
        <v>#N/A</v>
      </c>
      <c r="AK41" s="576" t="e">
        <f t="shared" si="16"/>
        <v>#N/A</v>
      </c>
      <c r="AL41" s="576" t="e">
        <f t="shared" si="16"/>
        <v>#N/A</v>
      </c>
      <c r="AM41" s="580" t="e">
        <f>+AL41-AM39</f>
        <v>#N/A</v>
      </c>
      <c r="AN41" s="727" t="e">
        <f t="shared" si="6"/>
        <v>#N/A</v>
      </c>
    </row>
    <row r="42" spans="1:40" ht="36.75" customHeight="1">
      <c r="A42" s="953">
        <v>7</v>
      </c>
      <c r="B42" s="953" t="s">
        <v>499</v>
      </c>
      <c r="C42" s="965" t="s">
        <v>500</v>
      </c>
      <c r="D42" s="577"/>
      <c r="E42" s="957">
        <f>VLOOKUP(B42,'Total tồn vật tư 2'!$A$3:$D$586,4,0)</f>
        <v>-156</v>
      </c>
      <c r="F42" s="957">
        <f>VLOOKUP(B42,'Total tồn vật tư 2'!$A$3:$F$586,6,0)</f>
        <v>-363</v>
      </c>
      <c r="G42" s="957">
        <f>+E42+F42</f>
        <v>-519</v>
      </c>
      <c r="H42" s="719" t="s">
        <v>1548</v>
      </c>
      <c r="I42" s="728">
        <v>3.7333333333333334</v>
      </c>
      <c r="J42" s="728">
        <v>3.7333333333333334</v>
      </c>
      <c r="K42" s="728">
        <v>3.7333333333333334</v>
      </c>
      <c r="L42" s="727">
        <f t="shared" si="2"/>
        <v>1.8666666666666667</v>
      </c>
      <c r="M42" s="728">
        <v>3.7333333333333334</v>
      </c>
      <c r="N42" s="728">
        <v>3.7333333333333334</v>
      </c>
      <c r="O42" s="728">
        <v>3.7333333333333334</v>
      </c>
      <c r="P42" s="728">
        <v>3.7333333333333334</v>
      </c>
      <c r="Q42" s="728">
        <v>3.7333333333333334</v>
      </c>
      <c r="R42" s="728">
        <v>3.7333333333333334</v>
      </c>
      <c r="S42" s="727">
        <f t="shared" si="3"/>
        <v>1.8666666666666667</v>
      </c>
      <c r="T42" s="728">
        <v>3.7333333333333334</v>
      </c>
      <c r="U42" s="728">
        <v>3.7333333333333334</v>
      </c>
      <c r="V42" s="728">
        <v>3.7333333333333334</v>
      </c>
      <c r="W42" s="728">
        <v>3.7333333333333334</v>
      </c>
      <c r="X42" s="728">
        <v>3.7333333333333334</v>
      </c>
      <c r="Y42" s="728">
        <v>3.7333333333333334</v>
      </c>
      <c r="Z42" s="727">
        <f t="shared" si="4"/>
        <v>1.8666666666666667</v>
      </c>
      <c r="AA42" s="728">
        <v>3.7333333333333334</v>
      </c>
      <c r="AB42" s="728">
        <v>3.7333333333333334</v>
      </c>
      <c r="AC42" s="728">
        <v>3.7333333333333334</v>
      </c>
      <c r="AD42" s="728">
        <v>3.7333333333333334</v>
      </c>
      <c r="AE42" s="728">
        <v>3.7333333333333334</v>
      </c>
      <c r="AF42" s="728">
        <v>3.7333333333333334</v>
      </c>
      <c r="AG42" s="727">
        <f t="shared" si="5"/>
        <v>1.8666666666666667</v>
      </c>
      <c r="AH42" s="728">
        <v>3.7333333333333334</v>
      </c>
      <c r="AI42" s="728">
        <v>3.7333333333333334</v>
      </c>
      <c r="AJ42" s="728">
        <v>3.7333333333333334</v>
      </c>
      <c r="AK42" s="728">
        <v>3.7333333333333334</v>
      </c>
      <c r="AL42" s="728">
        <v>3.7333333333333334</v>
      </c>
      <c r="AM42" s="728">
        <v>3.7333333333333334</v>
      </c>
      <c r="AN42" s="727">
        <f t="shared" si="6"/>
        <v>1.8666666666666667</v>
      </c>
    </row>
    <row r="43" spans="1:40" ht="36.75" customHeight="1">
      <c r="A43" s="971"/>
      <c r="B43" s="971"/>
      <c r="C43" s="966"/>
      <c r="D43" s="569"/>
      <c r="E43" s="961"/>
      <c r="F43" s="961"/>
      <c r="G43" s="961"/>
      <c r="H43" s="719" t="s">
        <v>1549</v>
      </c>
      <c r="I43" s="728">
        <v>1.8666666666666667</v>
      </c>
      <c r="J43" s="728">
        <v>1.8666666666666667</v>
      </c>
      <c r="K43" s="728">
        <v>1.8666666666666667</v>
      </c>
      <c r="L43" s="727">
        <f t="shared" si="2"/>
        <v>0.93333333333333335</v>
      </c>
      <c r="M43" s="728">
        <v>1.8666666666666667</v>
      </c>
      <c r="N43" s="728">
        <v>1.8666666666666667</v>
      </c>
      <c r="O43" s="728">
        <v>1.8666666666666667</v>
      </c>
      <c r="P43" s="728">
        <v>1.8666666666666667</v>
      </c>
      <c r="Q43" s="728">
        <v>1.8666666666666667</v>
      </c>
      <c r="R43" s="728">
        <v>1.8666666666666667</v>
      </c>
      <c r="S43" s="727">
        <f t="shared" si="3"/>
        <v>0.93333333333333335</v>
      </c>
      <c r="T43" s="728">
        <v>1.8666666666666667</v>
      </c>
      <c r="U43" s="728">
        <v>1.8666666666666667</v>
      </c>
      <c r="V43" s="728">
        <v>1.8666666666666667</v>
      </c>
      <c r="W43" s="728">
        <v>1.8666666666666667</v>
      </c>
      <c r="X43" s="728">
        <v>1.8666666666666667</v>
      </c>
      <c r="Y43" s="728">
        <v>1.8666666666666667</v>
      </c>
      <c r="Z43" s="727">
        <f t="shared" si="4"/>
        <v>0.93333333333333335</v>
      </c>
      <c r="AA43" s="728">
        <v>1.8666666666666667</v>
      </c>
      <c r="AB43" s="728">
        <v>1.8666666666666667</v>
      </c>
      <c r="AC43" s="728">
        <v>1.8666666666666667</v>
      </c>
      <c r="AD43" s="728">
        <v>1.8666666666666667</v>
      </c>
      <c r="AE43" s="728">
        <v>1.8666666666666667</v>
      </c>
      <c r="AF43" s="728">
        <v>1.8666666666666667</v>
      </c>
      <c r="AG43" s="727">
        <f t="shared" si="5"/>
        <v>0.93333333333333335</v>
      </c>
      <c r="AH43" s="728">
        <v>1.8666666666666667</v>
      </c>
      <c r="AI43" s="728">
        <v>1.8666666666666667</v>
      </c>
      <c r="AJ43" s="728">
        <v>1.8666666666666667</v>
      </c>
      <c r="AK43" s="728">
        <v>1.8666666666666667</v>
      </c>
      <c r="AL43" s="728">
        <v>1.8666666666666667</v>
      </c>
      <c r="AM43" s="728">
        <v>1.8666666666666667</v>
      </c>
      <c r="AN43" s="727">
        <f t="shared" si="6"/>
        <v>0.93333333333333335</v>
      </c>
    </row>
    <row r="44" spans="1:40" ht="36.75" customHeight="1">
      <c r="A44" s="971"/>
      <c r="B44" s="971"/>
      <c r="C44" s="966"/>
      <c r="D44" s="569"/>
      <c r="E44" s="961"/>
      <c r="F44" s="961"/>
      <c r="G44" s="961"/>
      <c r="H44" s="719" t="s">
        <v>1550</v>
      </c>
      <c r="I44" s="728">
        <v>1.8666666666666667</v>
      </c>
      <c r="J44" s="728">
        <v>1.8666666666666667</v>
      </c>
      <c r="K44" s="728">
        <v>1.8666666666666667</v>
      </c>
      <c r="L44" s="727">
        <f t="shared" si="2"/>
        <v>0.93333333333333335</v>
      </c>
      <c r="M44" s="728">
        <v>1.8666666666666667</v>
      </c>
      <c r="N44" s="728">
        <v>1.8666666666666667</v>
      </c>
      <c r="O44" s="728">
        <v>1.8666666666666667</v>
      </c>
      <c r="P44" s="728">
        <v>1.8666666666666667</v>
      </c>
      <c r="Q44" s="728">
        <v>1.8666666666666667</v>
      </c>
      <c r="R44" s="728">
        <v>1.8666666666666667</v>
      </c>
      <c r="S44" s="727">
        <f t="shared" si="3"/>
        <v>0.93333333333333335</v>
      </c>
      <c r="T44" s="728">
        <v>1.8666666666666667</v>
      </c>
      <c r="U44" s="728">
        <v>1.8666666666666667</v>
      </c>
      <c r="V44" s="728">
        <v>1.8666666666666667</v>
      </c>
      <c r="W44" s="728">
        <v>1.8666666666666667</v>
      </c>
      <c r="X44" s="728">
        <v>1.8666666666666667</v>
      </c>
      <c r="Y44" s="728">
        <v>1.8666666666666667</v>
      </c>
      <c r="Z44" s="727">
        <f t="shared" si="4"/>
        <v>0.93333333333333335</v>
      </c>
      <c r="AA44" s="728">
        <v>1.8666666666666667</v>
      </c>
      <c r="AB44" s="728">
        <v>1.8666666666666667</v>
      </c>
      <c r="AC44" s="728">
        <v>1.8666666666666667</v>
      </c>
      <c r="AD44" s="728">
        <v>1.8666666666666667</v>
      </c>
      <c r="AE44" s="728">
        <v>1.8666666666666667</v>
      </c>
      <c r="AF44" s="728">
        <v>1.8666666666666667</v>
      </c>
      <c r="AG44" s="727">
        <f t="shared" si="5"/>
        <v>0.93333333333333335</v>
      </c>
      <c r="AH44" s="728">
        <v>1.8666666666666667</v>
      </c>
      <c r="AI44" s="728">
        <v>1.8666666666666667</v>
      </c>
      <c r="AJ44" s="728">
        <v>1.8666666666666667</v>
      </c>
      <c r="AK44" s="728">
        <v>1.8666666666666667</v>
      </c>
      <c r="AL44" s="728">
        <v>1.8666666666666667</v>
      </c>
      <c r="AM44" s="728">
        <v>1.8666666666666667</v>
      </c>
      <c r="AN44" s="727">
        <f t="shared" si="6"/>
        <v>0.93333333333333335</v>
      </c>
    </row>
    <row r="45" spans="1:40" ht="36.75" customHeight="1">
      <c r="A45" s="971"/>
      <c r="B45" s="971"/>
      <c r="C45" s="966"/>
      <c r="D45" s="569"/>
      <c r="E45" s="961"/>
      <c r="F45" s="961"/>
      <c r="G45" s="961"/>
      <c r="H45" s="719" t="s">
        <v>1551</v>
      </c>
      <c r="I45" s="728">
        <v>1.7</v>
      </c>
      <c r="J45" s="728">
        <v>1.7</v>
      </c>
      <c r="K45" s="728">
        <v>1.7</v>
      </c>
      <c r="L45" s="727">
        <f t="shared" si="2"/>
        <v>0.85</v>
      </c>
      <c r="M45" s="728">
        <v>1.7</v>
      </c>
      <c r="N45" s="728">
        <v>1.7</v>
      </c>
      <c r="O45" s="728">
        <v>1.7</v>
      </c>
      <c r="P45" s="728">
        <v>1.7</v>
      </c>
      <c r="Q45" s="728">
        <v>1.7</v>
      </c>
      <c r="R45" s="728">
        <v>1.7</v>
      </c>
      <c r="S45" s="727">
        <f t="shared" si="3"/>
        <v>0.85</v>
      </c>
      <c r="T45" s="728">
        <v>1.7</v>
      </c>
      <c r="U45" s="728">
        <v>1.7</v>
      </c>
      <c r="V45" s="728">
        <v>1.7</v>
      </c>
      <c r="W45" s="728">
        <v>1.7</v>
      </c>
      <c r="X45" s="728">
        <v>1.7</v>
      </c>
      <c r="Y45" s="728">
        <v>1.7</v>
      </c>
      <c r="Z45" s="727">
        <f t="shared" si="4"/>
        <v>0.85</v>
      </c>
      <c r="AA45" s="728">
        <v>1.7</v>
      </c>
      <c r="AB45" s="728">
        <v>1.7</v>
      </c>
      <c r="AC45" s="728">
        <v>1.7</v>
      </c>
      <c r="AD45" s="728">
        <v>1.7</v>
      </c>
      <c r="AE45" s="728">
        <v>1.7</v>
      </c>
      <c r="AF45" s="728">
        <v>1.7</v>
      </c>
      <c r="AG45" s="727">
        <f t="shared" si="5"/>
        <v>0.85</v>
      </c>
      <c r="AH45" s="728">
        <v>1.7</v>
      </c>
      <c r="AI45" s="728">
        <v>1.7</v>
      </c>
      <c r="AJ45" s="728">
        <v>1.7</v>
      </c>
      <c r="AK45" s="728">
        <v>1.7</v>
      </c>
      <c r="AL45" s="728">
        <v>1.7</v>
      </c>
      <c r="AM45" s="728">
        <v>1.7</v>
      </c>
      <c r="AN45" s="727">
        <f t="shared" si="6"/>
        <v>0.85</v>
      </c>
    </row>
    <row r="46" spans="1:40" ht="36.75" customHeight="1">
      <c r="A46" s="971"/>
      <c r="B46" s="971"/>
      <c r="C46" s="966"/>
      <c r="D46" s="569"/>
      <c r="E46" s="961"/>
      <c r="F46" s="961"/>
      <c r="G46" s="961"/>
      <c r="H46" s="719" t="s">
        <v>1552</v>
      </c>
      <c r="I46" s="728">
        <v>1.7</v>
      </c>
      <c r="J46" s="728">
        <v>1.7</v>
      </c>
      <c r="K46" s="728">
        <v>1.7</v>
      </c>
      <c r="L46" s="727">
        <f t="shared" si="2"/>
        <v>0.85</v>
      </c>
      <c r="M46" s="728">
        <v>1.7</v>
      </c>
      <c r="N46" s="728">
        <v>1.7</v>
      </c>
      <c r="O46" s="728">
        <v>1.7</v>
      </c>
      <c r="P46" s="728">
        <v>1.7</v>
      </c>
      <c r="Q46" s="728">
        <v>1.7</v>
      </c>
      <c r="R46" s="728">
        <v>1.7</v>
      </c>
      <c r="S46" s="727">
        <f t="shared" si="3"/>
        <v>0.85</v>
      </c>
      <c r="T46" s="728">
        <v>1.7</v>
      </c>
      <c r="U46" s="728">
        <v>1.7</v>
      </c>
      <c r="V46" s="728">
        <v>1.7</v>
      </c>
      <c r="W46" s="728">
        <v>1.7</v>
      </c>
      <c r="X46" s="728">
        <v>1.7</v>
      </c>
      <c r="Y46" s="728">
        <v>1.7</v>
      </c>
      <c r="Z46" s="727">
        <f t="shared" si="4"/>
        <v>0.85</v>
      </c>
      <c r="AA46" s="728">
        <v>1.7</v>
      </c>
      <c r="AB46" s="728">
        <v>1.7</v>
      </c>
      <c r="AC46" s="728">
        <v>1.7</v>
      </c>
      <c r="AD46" s="728">
        <v>1.7</v>
      </c>
      <c r="AE46" s="728">
        <v>1.7</v>
      </c>
      <c r="AF46" s="728">
        <v>1.7</v>
      </c>
      <c r="AG46" s="727">
        <f t="shared" si="5"/>
        <v>0.85</v>
      </c>
      <c r="AH46" s="728">
        <v>1.7</v>
      </c>
      <c r="AI46" s="728">
        <v>1.7</v>
      </c>
      <c r="AJ46" s="728">
        <v>1.7</v>
      </c>
      <c r="AK46" s="728">
        <v>1.7</v>
      </c>
      <c r="AL46" s="728">
        <v>1.7</v>
      </c>
      <c r="AM46" s="728">
        <v>1.7</v>
      </c>
      <c r="AN46" s="727">
        <f t="shared" si="6"/>
        <v>0.85</v>
      </c>
    </row>
    <row r="47" spans="1:40" ht="36.75" customHeight="1">
      <c r="A47" s="971"/>
      <c r="B47" s="971"/>
      <c r="C47" s="966"/>
      <c r="D47" s="569"/>
      <c r="E47" s="961"/>
      <c r="F47" s="961"/>
      <c r="G47" s="961"/>
      <c r="H47" s="719" t="s">
        <v>1553</v>
      </c>
      <c r="I47" s="728">
        <v>2</v>
      </c>
      <c r="J47" s="728">
        <v>2</v>
      </c>
      <c r="K47" s="728">
        <v>2</v>
      </c>
      <c r="L47" s="727">
        <f t="shared" si="2"/>
        <v>1</v>
      </c>
      <c r="M47" s="728">
        <v>2</v>
      </c>
      <c r="N47" s="728">
        <v>2</v>
      </c>
      <c r="O47" s="728">
        <v>2</v>
      </c>
      <c r="P47" s="728">
        <v>2</v>
      </c>
      <c r="Q47" s="728">
        <v>2</v>
      </c>
      <c r="R47" s="728">
        <v>2</v>
      </c>
      <c r="S47" s="727">
        <f t="shared" si="3"/>
        <v>1</v>
      </c>
      <c r="T47" s="728">
        <v>2</v>
      </c>
      <c r="U47" s="728">
        <v>2</v>
      </c>
      <c r="V47" s="728">
        <v>2</v>
      </c>
      <c r="W47" s="728">
        <v>2</v>
      </c>
      <c r="X47" s="728">
        <v>2</v>
      </c>
      <c r="Y47" s="728">
        <v>2</v>
      </c>
      <c r="Z47" s="727">
        <f t="shared" si="4"/>
        <v>1</v>
      </c>
      <c r="AA47" s="728">
        <v>2</v>
      </c>
      <c r="AB47" s="728">
        <v>2</v>
      </c>
      <c r="AC47" s="728">
        <v>2</v>
      </c>
      <c r="AD47" s="728">
        <v>2</v>
      </c>
      <c r="AE47" s="728">
        <v>2</v>
      </c>
      <c r="AF47" s="728">
        <v>2</v>
      </c>
      <c r="AG47" s="727">
        <f t="shared" si="5"/>
        <v>1</v>
      </c>
      <c r="AH47" s="728">
        <v>2</v>
      </c>
      <c r="AI47" s="728">
        <v>2</v>
      </c>
      <c r="AJ47" s="728">
        <v>2</v>
      </c>
      <c r="AK47" s="728">
        <v>2</v>
      </c>
      <c r="AL47" s="728">
        <v>2</v>
      </c>
      <c r="AM47" s="728">
        <v>2</v>
      </c>
      <c r="AN47" s="727">
        <f t="shared" si="6"/>
        <v>1</v>
      </c>
    </row>
    <row r="48" spans="1:40" ht="36.75" customHeight="1">
      <c r="A48" s="971"/>
      <c r="B48" s="971"/>
      <c r="C48" s="966"/>
      <c r="D48" s="569"/>
      <c r="E48" s="961"/>
      <c r="F48" s="961"/>
      <c r="G48" s="961"/>
      <c r="H48" s="719" t="s">
        <v>1554</v>
      </c>
      <c r="I48" s="728">
        <v>2.6</v>
      </c>
      <c r="J48" s="728">
        <v>2.6</v>
      </c>
      <c r="K48" s="728">
        <v>2.6</v>
      </c>
      <c r="L48" s="727">
        <f t="shared" si="2"/>
        <v>1.3</v>
      </c>
      <c r="M48" s="728">
        <v>2.6</v>
      </c>
      <c r="N48" s="728">
        <v>2.6</v>
      </c>
      <c r="O48" s="728">
        <v>2.6</v>
      </c>
      <c r="P48" s="728">
        <v>2.6</v>
      </c>
      <c r="Q48" s="728">
        <v>2.6</v>
      </c>
      <c r="R48" s="728">
        <v>2.6</v>
      </c>
      <c r="S48" s="727">
        <f t="shared" si="3"/>
        <v>1.3</v>
      </c>
      <c r="T48" s="728">
        <v>2.6</v>
      </c>
      <c r="U48" s="728">
        <v>2.6</v>
      </c>
      <c r="V48" s="728">
        <v>2.6</v>
      </c>
      <c r="W48" s="728">
        <v>2.6</v>
      </c>
      <c r="X48" s="728">
        <v>2.6</v>
      </c>
      <c r="Y48" s="728">
        <v>2.6</v>
      </c>
      <c r="Z48" s="727">
        <f t="shared" si="4"/>
        <v>1.3</v>
      </c>
      <c r="AA48" s="728">
        <v>2.6</v>
      </c>
      <c r="AB48" s="728">
        <v>2.6</v>
      </c>
      <c r="AC48" s="728">
        <v>2.6</v>
      </c>
      <c r="AD48" s="728">
        <v>2.6</v>
      </c>
      <c r="AE48" s="728">
        <v>2.6</v>
      </c>
      <c r="AF48" s="728">
        <v>2.6</v>
      </c>
      <c r="AG48" s="727">
        <f t="shared" si="5"/>
        <v>1.3</v>
      </c>
      <c r="AH48" s="728">
        <v>2.6</v>
      </c>
      <c r="AI48" s="728">
        <v>2.6</v>
      </c>
      <c r="AJ48" s="728">
        <v>2.6</v>
      </c>
      <c r="AK48" s="728">
        <v>2.6</v>
      </c>
      <c r="AL48" s="728">
        <v>2.6</v>
      </c>
      <c r="AM48" s="728">
        <v>2.6</v>
      </c>
      <c r="AN48" s="727">
        <f t="shared" si="6"/>
        <v>1.3</v>
      </c>
    </row>
    <row r="49" spans="1:40" ht="36.75" customHeight="1">
      <c r="A49" s="971"/>
      <c r="B49" s="971"/>
      <c r="C49" s="966"/>
      <c r="D49" s="569"/>
      <c r="E49" s="961"/>
      <c r="F49" s="961"/>
      <c r="G49" s="961"/>
      <c r="H49" s="719" t="s">
        <v>1555</v>
      </c>
      <c r="I49" s="728">
        <v>2.5</v>
      </c>
      <c r="J49" s="728">
        <v>2.5</v>
      </c>
      <c r="K49" s="728">
        <v>2.5</v>
      </c>
      <c r="L49" s="727">
        <f t="shared" si="2"/>
        <v>1.25</v>
      </c>
      <c r="M49" s="728">
        <v>2.5</v>
      </c>
      <c r="N49" s="728">
        <v>2.5</v>
      </c>
      <c r="O49" s="728">
        <v>2.5</v>
      </c>
      <c r="P49" s="728">
        <v>2.5</v>
      </c>
      <c r="Q49" s="728">
        <v>2.5</v>
      </c>
      <c r="R49" s="728">
        <v>2.5</v>
      </c>
      <c r="S49" s="727">
        <f t="shared" si="3"/>
        <v>1.25</v>
      </c>
      <c r="T49" s="728">
        <v>2.5</v>
      </c>
      <c r="U49" s="728">
        <v>2.5</v>
      </c>
      <c r="V49" s="728">
        <v>2.5</v>
      </c>
      <c r="W49" s="728">
        <v>2.5</v>
      </c>
      <c r="X49" s="728">
        <v>2.5</v>
      </c>
      <c r="Y49" s="728">
        <v>2.5</v>
      </c>
      <c r="Z49" s="727">
        <f t="shared" si="4"/>
        <v>1.25</v>
      </c>
      <c r="AA49" s="728">
        <v>2.5</v>
      </c>
      <c r="AB49" s="728">
        <v>2.5</v>
      </c>
      <c r="AC49" s="728">
        <v>2.5</v>
      </c>
      <c r="AD49" s="728">
        <v>2.5</v>
      </c>
      <c r="AE49" s="728">
        <v>2.5</v>
      </c>
      <c r="AF49" s="728">
        <v>2.5</v>
      </c>
      <c r="AG49" s="727">
        <f t="shared" si="5"/>
        <v>1.25</v>
      </c>
      <c r="AH49" s="728">
        <v>2.5</v>
      </c>
      <c r="AI49" s="728">
        <v>2.5</v>
      </c>
      <c r="AJ49" s="728">
        <v>2.5</v>
      </c>
      <c r="AK49" s="728">
        <v>2.5</v>
      </c>
      <c r="AL49" s="728">
        <v>2.5</v>
      </c>
      <c r="AM49" s="728">
        <v>2.5</v>
      </c>
      <c r="AN49" s="727">
        <f t="shared" si="6"/>
        <v>1.25</v>
      </c>
    </row>
    <row r="50" spans="1:40" ht="36.75" customHeight="1">
      <c r="A50" s="971"/>
      <c r="B50" s="971"/>
      <c r="C50" s="966"/>
      <c r="D50" s="569"/>
      <c r="E50" s="961"/>
      <c r="F50" s="961"/>
      <c r="G50" s="961"/>
      <c r="H50" s="719" t="s">
        <v>1556</v>
      </c>
      <c r="I50" s="728">
        <v>2.4</v>
      </c>
      <c r="J50" s="728">
        <v>2.4</v>
      </c>
      <c r="K50" s="728">
        <v>2.4</v>
      </c>
      <c r="L50" s="727">
        <f t="shared" si="2"/>
        <v>1.2</v>
      </c>
      <c r="M50" s="728">
        <v>2.4</v>
      </c>
      <c r="N50" s="728">
        <v>2.4</v>
      </c>
      <c r="O50" s="728">
        <v>2.4</v>
      </c>
      <c r="P50" s="728">
        <v>2.4</v>
      </c>
      <c r="Q50" s="728">
        <v>2.4</v>
      </c>
      <c r="R50" s="728">
        <v>2.4</v>
      </c>
      <c r="S50" s="727">
        <f t="shared" si="3"/>
        <v>1.2</v>
      </c>
      <c r="T50" s="728">
        <v>2.4</v>
      </c>
      <c r="U50" s="728">
        <v>2.4</v>
      </c>
      <c r="V50" s="728">
        <v>2.4</v>
      </c>
      <c r="W50" s="728">
        <v>2.4</v>
      </c>
      <c r="X50" s="728">
        <v>2.4</v>
      </c>
      <c r="Y50" s="728">
        <v>2.4</v>
      </c>
      <c r="Z50" s="727">
        <f t="shared" si="4"/>
        <v>1.2</v>
      </c>
      <c r="AA50" s="728">
        <v>2.4</v>
      </c>
      <c r="AB50" s="728">
        <v>2.4</v>
      </c>
      <c r="AC50" s="728">
        <v>2.4</v>
      </c>
      <c r="AD50" s="728">
        <v>2.4</v>
      </c>
      <c r="AE50" s="728">
        <v>2.4</v>
      </c>
      <c r="AF50" s="728">
        <v>2.4</v>
      </c>
      <c r="AG50" s="727">
        <f t="shared" si="5"/>
        <v>1.2</v>
      </c>
      <c r="AH50" s="728">
        <v>2.4</v>
      </c>
      <c r="AI50" s="728">
        <v>2.4</v>
      </c>
      <c r="AJ50" s="728">
        <v>2.4</v>
      </c>
      <c r="AK50" s="728">
        <v>2.4</v>
      </c>
      <c r="AL50" s="728">
        <v>2.4</v>
      </c>
      <c r="AM50" s="728">
        <v>2.4</v>
      </c>
      <c r="AN50" s="727">
        <f t="shared" si="6"/>
        <v>1.2</v>
      </c>
    </row>
    <row r="51" spans="1:40" ht="36.75" customHeight="1">
      <c r="A51" s="971"/>
      <c r="B51" s="971"/>
      <c r="C51" s="966"/>
      <c r="D51" s="569"/>
      <c r="E51" s="961"/>
      <c r="F51" s="961"/>
      <c r="G51" s="961"/>
      <c r="H51" s="719" t="s">
        <v>1557</v>
      </c>
      <c r="I51" s="728">
        <v>2.2999999999999998</v>
      </c>
      <c r="J51" s="728">
        <v>2.2999999999999998</v>
      </c>
      <c r="K51" s="728">
        <v>2.2999999999999998</v>
      </c>
      <c r="L51" s="727">
        <f t="shared" si="2"/>
        <v>1.1499999999999999</v>
      </c>
      <c r="M51" s="728">
        <v>2.2999999999999998</v>
      </c>
      <c r="N51" s="728">
        <v>2.2999999999999998</v>
      </c>
      <c r="O51" s="728">
        <v>2.2999999999999998</v>
      </c>
      <c r="P51" s="728">
        <v>2.2999999999999998</v>
      </c>
      <c r="Q51" s="728">
        <v>2.2999999999999998</v>
      </c>
      <c r="R51" s="728">
        <v>2.2999999999999998</v>
      </c>
      <c r="S51" s="727">
        <f t="shared" si="3"/>
        <v>1.1499999999999999</v>
      </c>
      <c r="T51" s="728">
        <v>2.2999999999999998</v>
      </c>
      <c r="U51" s="728">
        <v>2.2999999999999998</v>
      </c>
      <c r="V51" s="728">
        <v>2.2999999999999998</v>
      </c>
      <c r="W51" s="728">
        <v>2.2999999999999998</v>
      </c>
      <c r="X51" s="728">
        <v>2.2999999999999998</v>
      </c>
      <c r="Y51" s="728">
        <v>2.2999999999999998</v>
      </c>
      <c r="Z51" s="727">
        <f t="shared" si="4"/>
        <v>1.1499999999999999</v>
      </c>
      <c r="AA51" s="728">
        <v>2.2999999999999998</v>
      </c>
      <c r="AB51" s="728">
        <v>2.2999999999999998</v>
      </c>
      <c r="AC51" s="728">
        <v>2.2999999999999998</v>
      </c>
      <c r="AD51" s="728">
        <v>2.2999999999999998</v>
      </c>
      <c r="AE51" s="728">
        <v>2.2999999999999998</v>
      </c>
      <c r="AF51" s="728">
        <v>2.2999999999999998</v>
      </c>
      <c r="AG51" s="727">
        <f t="shared" si="5"/>
        <v>1.1499999999999999</v>
      </c>
      <c r="AH51" s="728">
        <v>2.2999999999999998</v>
      </c>
      <c r="AI51" s="728">
        <v>2.2999999999999998</v>
      </c>
      <c r="AJ51" s="728">
        <v>2.2999999999999998</v>
      </c>
      <c r="AK51" s="728">
        <v>2.2999999999999998</v>
      </c>
      <c r="AL51" s="728">
        <v>2.2999999999999998</v>
      </c>
      <c r="AM51" s="728">
        <v>2.2999999999999998</v>
      </c>
      <c r="AN51" s="727">
        <f t="shared" si="6"/>
        <v>1.1499999999999999</v>
      </c>
    </row>
    <row r="52" spans="1:40" ht="36.75" customHeight="1">
      <c r="A52" s="971"/>
      <c r="B52" s="971"/>
      <c r="C52" s="966"/>
      <c r="D52" s="569"/>
      <c r="E52" s="961"/>
      <c r="F52" s="961"/>
      <c r="G52" s="961"/>
      <c r="H52" s="719" t="s">
        <v>1558</v>
      </c>
      <c r="I52" s="728">
        <v>2.2999999999999998</v>
      </c>
      <c r="J52" s="728">
        <v>2.2999999999999998</v>
      </c>
      <c r="K52" s="728">
        <v>2.2999999999999998</v>
      </c>
      <c r="L52" s="727">
        <f t="shared" si="2"/>
        <v>1.1499999999999999</v>
      </c>
      <c r="M52" s="728">
        <v>2.2999999999999998</v>
      </c>
      <c r="N52" s="728">
        <v>2.2999999999999998</v>
      </c>
      <c r="O52" s="728">
        <v>2.2999999999999998</v>
      </c>
      <c r="P52" s="728">
        <v>2.2999999999999998</v>
      </c>
      <c r="Q52" s="728">
        <v>2.2999999999999998</v>
      </c>
      <c r="R52" s="728">
        <v>2.2999999999999998</v>
      </c>
      <c r="S52" s="727">
        <f t="shared" si="3"/>
        <v>1.1499999999999999</v>
      </c>
      <c r="T52" s="728">
        <v>2.2999999999999998</v>
      </c>
      <c r="U52" s="728">
        <v>2.2999999999999998</v>
      </c>
      <c r="V52" s="728">
        <v>2.2999999999999998</v>
      </c>
      <c r="W52" s="728">
        <v>2.2999999999999998</v>
      </c>
      <c r="X52" s="728">
        <v>2.2999999999999998</v>
      </c>
      <c r="Y52" s="728">
        <v>2.2999999999999998</v>
      </c>
      <c r="Z52" s="727">
        <f t="shared" si="4"/>
        <v>1.1499999999999999</v>
      </c>
      <c r="AA52" s="728">
        <v>2.2999999999999998</v>
      </c>
      <c r="AB52" s="728">
        <v>2.2999999999999998</v>
      </c>
      <c r="AC52" s="728">
        <v>2.2999999999999998</v>
      </c>
      <c r="AD52" s="728">
        <v>2.2999999999999998</v>
      </c>
      <c r="AE52" s="728">
        <v>2.2999999999999998</v>
      </c>
      <c r="AF52" s="728">
        <v>2.2999999999999998</v>
      </c>
      <c r="AG52" s="727">
        <f t="shared" si="5"/>
        <v>1.1499999999999999</v>
      </c>
      <c r="AH52" s="728">
        <v>2.2999999999999998</v>
      </c>
      <c r="AI52" s="728">
        <v>2.2999999999999998</v>
      </c>
      <c r="AJ52" s="728">
        <v>2.2999999999999998</v>
      </c>
      <c r="AK52" s="728">
        <v>2.2999999999999998</v>
      </c>
      <c r="AL52" s="728">
        <v>2.2999999999999998</v>
      </c>
      <c r="AM52" s="728">
        <v>2.2999999999999998</v>
      </c>
      <c r="AN52" s="727">
        <f t="shared" si="6"/>
        <v>1.1499999999999999</v>
      </c>
    </row>
    <row r="53" spans="1:40" ht="36.75" customHeight="1">
      <c r="A53" s="971"/>
      <c r="B53" s="971"/>
      <c r="C53" s="966"/>
      <c r="D53" s="569"/>
      <c r="E53" s="961"/>
      <c r="F53" s="961"/>
      <c r="G53" s="961"/>
      <c r="H53" s="719" t="s">
        <v>1559</v>
      </c>
      <c r="I53" s="728">
        <v>5.3</v>
      </c>
      <c r="J53" s="728">
        <v>5.3</v>
      </c>
      <c r="K53" s="728">
        <v>5.3</v>
      </c>
      <c r="L53" s="727">
        <f t="shared" si="2"/>
        <v>2.65</v>
      </c>
      <c r="M53" s="728">
        <v>5.3</v>
      </c>
      <c r="N53" s="728">
        <v>5.3</v>
      </c>
      <c r="O53" s="728">
        <v>5.3</v>
      </c>
      <c r="P53" s="728">
        <v>5.3</v>
      </c>
      <c r="Q53" s="728">
        <v>5.3</v>
      </c>
      <c r="R53" s="728">
        <v>5.3</v>
      </c>
      <c r="S53" s="727">
        <f>+R53/2</f>
        <v>2.65</v>
      </c>
      <c r="T53" s="728">
        <v>5.3</v>
      </c>
      <c r="U53" s="728">
        <v>5.3</v>
      </c>
      <c r="V53" s="728">
        <v>5.3</v>
      </c>
      <c r="W53" s="728">
        <v>5.3</v>
      </c>
      <c r="X53" s="728">
        <v>5.3</v>
      </c>
      <c r="Y53" s="728">
        <v>5.3</v>
      </c>
      <c r="Z53" s="727">
        <f t="shared" si="4"/>
        <v>2.65</v>
      </c>
      <c r="AA53" s="728">
        <v>5.3</v>
      </c>
      <c r="AB53" s="728">
        <v>5.3</v>
      </c>
      <c r="AC53" s="728">
        <v>5.3</v>
      </c>
      <c r="AD53" s="728">
        <v>5.3</v>
      </c>
      <c r="AE53" s="728">
        <v>5.3</v>
      </c>
      <c r="AF53" s="728">
        <v>5.3</v>
      </c>
      <c r="AG53" s="727">
        <f t="shared" si="5"/>
        <v>2.65</v>
      </c>
      <c r="AH53" s="728">
        <v>5.3</v>
      </c>
      <c r="AI53" s="728">
        <v>5.3</v>
      </c>
      <c r="AJ53" s="728">
        <v>5.3</v>
      </c>
      <c r="AK53" s="728">
        <v>5.3</v>
      </c>
      <c r="AL53" s="728">
        <v>5.3</v>
      </c>
      <c r="AM53" s="728">
        <v>5.3</v>
      </c>
      <c r="AN53" s="727">
        <f t="shared" si="6"/>
        <v>2.65</v>
      </c>
    </row>
    <row r="54" spans="1:40" ht="36.75" customHeight="1">
      <c r="A54" s="971"/>
      <c r="B54" s="971"/>
      <c r="C54" s="966"/>
      <c r="D54" s="569"/>
      <c r="E54" s="961"/>
      <c r="F54" s="961"/>
      <c r="G54" s="961"/>
      <c r="H54" s="724" t="s">
        <v>1533</v>
      </c>
      <c r="I54" s="728">
        <v>4.8</v>
      </c>
      <c r="J54" s="728">
        <v>4.8</v>
      </c>
      <c r="K54" s="728">
        <v>4.8</v>
      </c>
      <c r="L54" s="727">
        <f t="shared" si="2"/>
        <v>2.4</v>
      </c>
      <c r="M54" s="728">
        <v>4.8</v>
      </c>
      <c r="N54" s="728">
        <v>4.8</v>
      </c>
      <c r="O54" s="728">
        <v>4.8</v>
      </c>
      <c r="P54" s="728">
        <v>4.8</v>
      </c>
      <c r="Q54" s="728">
        <v>4.8</v>
      </c>
      <c r="R54" s="728">
        <v>4.8</v>
      </c>
      <c r="S54" s="727">
        <f t="shared" si="3"/>
        <v>2.4</v>
      </c>
      <c r="T54" s="728">
        <v>4.8</v>
      </c>
      <c r="U54" s="728">
        <v>4.8</v>
      </c>
      <c r="V54" s="728">
        <v>4.8</v>
      </c>
      <c r="W54" s="728">
        <v>4.8</v>
      </c>
      <c r="X54" s="728">
        <v>4.8</v>
      </c>
      <c r="Y54" s="728">
        <v>4.8</v>
      </c>
      <c r="Z54" s="727">
        <f t="shared" si="4"/>
        <v>2.4</v>
      </c>
      <c r="AA54" s="728">
        <v>4.8</v>
      </c>
      <c r="AB54" s="728">
        <v>4.8</v>
      </c>
      <c r="AC54" s="728">
        <v>4.8</v>
      </c>
      <c r="AD54" s="728">
        <v>4.8</v>
      </c>
      <c r="AE54" s="728">
        <v>4.8</v>
      </c>
      <c r="AF54" s="728">
        <v>4.8</v>
      </c>
      <c r="AG54" s="727">
        <f t="shared" si="5"/>
        <v>2.4</v>
      </c>
      <c r="AH54" s="728">
        <v>4.8</v>
      </c>
      <c r="AI54" s="728">
        <v>4.8</v>
      </c>
      <c r="AJ54" s="728">
        <v>4.8</v>
      </c>
      <c r="AK54" s="728">
        <v>4.8</v>
      </c>
      <c r="AL54" s="728">
        <v>4.8</v>
      </c>
      <c r="AM54" s="728">
        <v>4.8</v>
      </c>
      <c r="AN54" s="727">
        <f t="shared" si="6"/>
        <v>2.4</v>
      </c>
    </row>
    <row r="55" spans="1:40" ht="36.75" customHeight="1">
      <c r="A55" s="971"/>
      <c r="B55" s="971"/>
      <c r="C55" s="966"/>
      <c r="D55" s="569"/>
      <c r="E55" s="961"/>
      <c r="F55" s="961"/>
      <c r="G55" s="961"/>
      <c r="H55" s="724" t="s">
        <v>1534</v>
      </c>
      <c r="I55" s="728">
        <v>8</v>
      </c>
      <c r="J55" s="728">
        <v>8</v>
      </c>
      <c r="K55" s="728">
        <v>8</v>
      </c>
      <c r="L55" s="727">
        <f t="shared" si="2"/>
        <v>4</v>
      </c>
      <c r="M55" s="728">
        <v>8</v>
      </c>
      <c r="N55" s="728">
        <v>8</v>
      </c>
      <c r="O55" s="728">
        <v>8</v>
      </c>
      <c r="P55" s="728">
        <v>8</v>
      </c>
      <c r="Q55" s="728">
        <v>8</v>
      </c>
      <c r="R55" s="728">
        <v>8</v>
      </c>
      <c r="S55" s="727">
        <f t="shared" si="3"/>
        <v>4</v>
      </c>
      <c r="T55" s="728">
        <v>8</v>
      </c>
      <c r="U55" s="728">
        <v>8</v>
      </c>
      <c r="V55" s="728">
        <v>8</v>
      </c>
      <c r="W55" s="728">
        <v>8</v>
      </c>
      <c r="X55" s="728">
        <v>8</v>
      </c>
      <c r="Y55" s="728">
        <v>8</v>
      </c>
      <c r="Z55" s="727">
        <f t="shared" si="4"/>
        <v>4</v>
      </c>
      <c r="AA55" s="728">
        <v>8</v>
      </c>
      <c r="AB55" s="728">
        <v>8</v>
      </c>
      <c r="AC55" s="728">
        <v>8</v>
      </c>
      <c r="AD55" s="728">
        <v>8</v>
      </c>
      <c r="AE55" s="728">
        <v>8</v>
      </c>
      <c r="AF55" s="728">
        <v>8</v>
      </c>
      <c r="AG55" s="727">
        <f t="shared" si="5"/>
        <v>4</v>
      </c>
      <c r="AH55" s="728">
        <v>8</v>
      </c>
      <c r="AI55" s="728">
        <v>8</v>
      </c>
      <c r="AJ55" s="728">
        <v>8</v>
      </c>
      <c r="AK55" s="728">
        <v>8</v>
      </c>
      <c r="AL55" s="728">
        <v>8</v>
      </c>
      <c r="AM55" s="728">
        <v>8</v>
      </c>
      <c r="AN55" s="727">
        <f t="shared" si="6"/>
        <v>4</v>
      </c>
    </row>
    <row r="56" spans="1:40" ht="36.75" customHeight="1">
      <c r="A56" s="971"/>
      <c r="B56" s="971"/>
      <c r="C56" s="966"/>
      <c r="D56" s="569"/>
      <c r="E56" s="961"/>
      <c r="F56" s="961"/>
      <c r="G56" s="961"/>
      <c r="H56" s="724" t="s">
        <v>1536</v>
      </c>
      <c r="I56" s="728">
        <v>2</v>
      </c>
      <c r="J56" s="728">
        <v>2</v>
      </c>
      <c r="K56" s="728">
        <v>2</v>
      </c>
      <c r="L56" s="727">
        <f t="shared" si="2"/>
        <v>1</v>
      </c>
      <c r="M56" s="728">
        <v>2</v>
      </c>
      <c r="N56" s="728">
        <v>2</v>
      </c>
      <c r="O56" s="728">
        <v>2</v>
      </c>
      <c r="P56" s="728">
        <v>2</v>
      </c>
      <c r="Q56" s="728">
        <v>2</v>
      </c>
      <c r="R56" s="728">
        <v>2</v>
      </c>
      <c r="S56" s="727">
        <f t="shared" si="3"/>
        <v>1</v>
      </c>
      <c r="T56" s="728">
        <v>2</v>
      </c>
      <c r="U56" s="728">
        <v>2</v>
      </c>
      <c r="V56" s="728">
        <v>2</v>
      </c>
      <c r="W56" s="728">
        <v>2</v>
      </c>
      <c r="X56" s="728">
        <v>2</v>
      </c>
      <c r="Y56" s="728">
        <v>2</v>
      </c>
      <c r="Z56" s="727">
        <f t="shared" si="4"/>
        <v>1</v>
      </c>
      <c r="AA56" s="728">
        <v>2</v>
      </c>
      <c r="AB56" s="728">
        <v>2</v>
      </c>
      <c r="AC56" s="728">
        <v>2</v>
      </c>
      <c r="AD56" s="728">
        <v>2</v>
      </c>
      <c r="AE56" s="728">
        <v>2</v>
      </c>
      <c r="AF56" s="728">
        <v>2</v>
      </c>
      <c r="AG56" s="727">
        <f t="shared" si="5"/>
        <v>1</v>
      </c>
      <c r="AH56" s="728">
        <v>2</v>
      </c>
      <c r="AI56" s="728">
        <v>2</v>
      </c>
      <c r="AJ56" s="728">
        <v>2</v>
      </c>
      <c r="AK56" s="728">
        <v>2</v>
      </c>
      <c r="AL56" s="728">
        <v>2</v>
      </c>
      <c r="AM56" s="728">
        <v>2</v>
      </c>
      <c r="AN56" s="727">
        <f t="shared" si="6"/>
        <v>1</v>
      </c>
    </row>
    <row r="57" spans="1:40" ht="36.75" customHeight="1">
      <c r="A57" s="971"/>
      <c r="B57" s="971"/>
      <c r="C57" s="966"/>
      <c r="D57" s="569"/>
      <c r="E57" s="961"/>
      <c r="F57" s="961"/>
      <c r="G57" s="961"/>
      <c r="H57" s="724" t="s">
        <v>1535</v>
      </c>
      <c r="I57" s="728">
        <v>7.6</v>
      </c>
      <c r="J57" s="728">
        <v>7.6</v>
      </c>
      <c r="K57" s="728">
        <v>7.6</v>
      </c>
      <c r="L57" s="727">
        <f t="shared" si="2"/>
        <v>3.8</v>
      </c>
      <c r="M57" s="728">
        <v>7.6</v>
      </c>
      <c r="N57" s="728">
        <v>7.6</v>
      </c>
      <c r="O57" s="728">
        <v>7.6</v>
      </c>
      <c r="P57" s="728">
        <v>7.6</v>
      </c>
      <c r="Q57" s="728">
        <v>7.6</v>
      </c>
      <c r="R57" s="728">
        <v>7.6</v>
      </c>
      <c r="S57" s="727">
        <f t="shared" si="3"/>
        <v>3.8</v>
      </c>
      <c r="T57" s="728">
        <v>7.6</v>
      </c>
      <c r="U57" s="728">
        <v>7.6</v>
      </c>
      <c r="V57" s="728">
        <v>7.6</v>
      </c>
      <c r="W57" s="728">
        <v>7.6</v>
      </c>
      <c r="X57" s="728">
        <v>7.6</v>
      </c>
      <c r="Y57" s="728">
        <v>7.6</v>
      </c>
      <c r="Z57" s="727">
        <f t="shared" si="4"/>
        <v>3.8</v>
      </c>
      <c r="AA57" s="728">
        <v>7.6</v>
      </c>
      <c r="AB57" s="728">
        <v>7.6</v>
      </c>
      <c r="AC57" s="728">
        <v>7.6</v>
      </c>
      <c r="AD57" s="728">
        <v>7.6</v>
      </c>
      <c r="AE57" s="728">
        <v>7.6</v>
      </c>
      <c r="AF57" s="728">
        <v>7.6</v>
      </c>
      <c r="AG57" s="727">
        <f t="shared" si="5"/>
        <v>3.8</v>
      </c>
      <c r="AH57" s="728">
        <v>7.6</v>
      </c>
      <c r="AI57" s="728">
        <v>7.6</v>
      </c>
      <c r="AJ57" s="728">
        <v>7.6</v>
      </c>
      <c r="AK57" s="728">
        <v>7.6</v>
      </c>
      <c r="AL57" s="728">
        <v>7.6</v>
      </c>
      <c r="AM57" s="728">
        <v>7.6</v>
      </c>
      <c r="AN57" s="727">
        <f t="shared" si="6"/>
        <v>3.8</v>
      </c>
    </row>
    <row r="58" spans="1:40" ht="36.75" customHeight="1">
      <c r="A58" s="971"/>
      <c r="B58" s="971"/>
      <c r="C58" s="966"/>
      <c r="D58" s="569"/>
      <c r="E58" s="961"/>
      <c r="F58" s="961"/>
      <c r="G58" s="961"/>
      <c r="H58" s="724" t="s">
        <v>1537</v>
      </c>
      <c r="I58" s="728">
        <v>2.8</v>
      </c>
      <c r="J58" s="728">
        <v>2.8</v>
      </c>
      <c r="K58" s="728">
        <v>2.8</v>
      </c>
      <c r="L58" s="727">
        <f t="shared" si="2"/>
        <v>1.4</v>
      </c>
      <c r="M58" s="728">
        <v>2.8</v>
      </c>
      <c r="N58" s="728">
        <v>2.8</v>
      </c>
      <c r="O58" s="728">
        <v>2.8</v>
      </c>
      <c r="P58" s="728">
        <v>2.8</v>
      </c>
      <c r="Q58" s="728">
        <v>2.8</v>
      </c>
      <c r="R58" s="728">
        <v>2.8</v>
      </c>
      <c r="S58" s="727">
        <f t="shared" si="3"/>
        <v>1.4</v>
      </c>
      <c r="T58" s="728">
        <v>2.8</v>
      </c>
      <c r="U58" s="728">
        <v>2.8</v>
      </c>
      <c r="V58" s="728">
        <v>2.8</v>
      </c>
      <c r="W58" s="728">
        <v>2.8</v>
      </c>
      <c r="X58" s="728">
        <v>2.8</v>
      </c>
      <c r="Y58" s="728">
        <v>2.8</v>
      </c>
      <c r="Z58" s="727">
        <f t="shared" si="4"/>
        <v>1.4</v>
      </c>
      <c r="AA58" s="728">
        <v>2.8</v>
      </c>
      <c r="AB58" s="728">
        <v>2.8</v>
      </c>
      <c r="AC58" s="728">
        <v>2.8</v>
      </c>
      <c r="AD58" s="728">
        <v>2.8</v>
      </c>
      <c r="AE58" s="728">
        <v>2.8</v>
      </c>
      <c r="AF58" s="728">
        <v>2.8</v>
      </c>
      <c r="AG58" s="727">
        <f t="shared" si="5"/>
        <v>1.4</v>
      </c>
      <c r="AH58" s="728">
        <v>2.8</v>
      </c>
      <c r="AI58" s="728">
        <v>2.8</v>
      </c>
      <c r="AJ58" s="728">
        <v>2.8</v>
      </c>
      <c r="AK58" s="728">
        <v>2.8</v>
      </c>
      <c r="AL58" s="728">
        <v>2.8</v>
      </c>
      <c r="AM58" s="728">
        <v>2.8</v>
      </c>
      <c r="AN58" s="727">
        <f t="shared" si="6"/>
        <v>1.4</v>
      </c>
    </row>
    <row r="59" spans="1:40" ht="36" customHeight="1">
      <c r="A59" s="972"/>
      <c r="B59" s="972"/>
      <c r="C59" s="968"/>
      <c r="D59" s="574"/>
      <c r="E59" s="962"/>
      <c r="F59" s="962"/>
      <c r="G59" s="962"/>
      <c r="H59" s="716"/>
      <c r="I59" s="717">
        <f>+G42-SUM(I42:I58)</f>
        <v>-574.4666666666667</v>
      </c>
      <c r="J59" s="717">
        <f>+I59-SUM(J42:J58)</f>
        <v>-629.93333333333339</v>
      </c>
      <c r="K59" s="717">
        <f t="shared" ref="K59:AN59" si="17">+J59-SUM(K42:K58)</f>
        <v>-685.40000000000009</v>
      </c>
      <c r="L59" s="717">
        <f t="shared" si="17"/>
        <v>-713.13333333333344</v>
      </c>
      <c r="M59" s="717">
        <f t="shared" si="17"/>
        <v>-768.60000000000014</v>
      </c>
      <c r="N59" s="717">
        <f t="shared" si="17"/>
        <v>-824.06666666666683</v>
      </c>
      <c r="O59" s="717">
        <f t="shared" si="17"/>
        <v>-879.53333333333353</v>
      </c>
      <c r="P59" s="717">
        <f t="shared" si="17"/>
        <v>-935.00000000000023</v>
      </c>
      <c r="Q59" s="717">
        <f t="shared" si="17"/>
        <v>-990.46666666666692</v>
      </c>
      <c r="R59" s="717">
        <f t="shared" si="17"/>
        <v>-1045.9333333333336</v>
      </c>
      <c r="S59" s="717">
        <f t="shared" si="17"/>
        <v>-1073.666666666667</v>
      </c>
      <c r="T59" s="717">
        <f t="shared" si="17"/>
        <v>-1129.1333333333337</v>
      </c>
      <c r="U59" s="717">
        <f t="shared" si="17"/>
        <v>-1184.6000000000004</v>
      </c>
      <c r="V59" s="717">
        <f t="shared" si="17"/>
        <v>-1240.0666666666671</v>
      </c>
      <c r="W59" s="717">
        <f t="shared" si="17"/>
        <v>-1295.5333333333338</v>
      </c>
      <c r="X59" s="717">
        <f t="shared" si="17"/>
        <v>-1351.0000000000005</v>
      </c>
      <c r="Y59" s="717">
        <f t="shared" si="17"/>
        <v>-1406.4666666666672</v>
      </c>
      <c r="Z59" s="717">
        <f t="shared" si="17"/>
        <v>-1434.2000000000005</v>
      </c>
      <c r="AA59" s="717">
        <f t="shared" si="17"/>
        <v>-1489.6666666666672</v>
      </c>
      <c r="AB59" s="717">
        <f t="shared" si="17"/>
        <v>-1545.1333333333339</v>
      </c>
      <c r="AC59" s="717">
        <f t="shared" si="17"/>
        <v>-1600.6000000000006</v>
      </c>
      <c r="AD59" s="717">
        <f t="shared" si="17"/>
        <v>-1656.0666666666673</v>
      </c>
      <c r="AE59" s="717">
        <f t="shared" si="17"/>
        <v>-1711.533333333334</v>
      </c>
      <c r="AF59" s="717">
        <f t="shared" si="17"/>
        <v>-1767.0000000000007</v>
      </c>
      <c r="AG59" s="717">
        <f t="shared" si="17"/>
        <v>-1794.733333333334</v>
      </c>
      <c r="AH59" s="717">
        <f t="shared" si="17"/>
        <v>-1850.2000000000007</v>
      </c>
      <c r="AI59" s="717">
        <f t="shared" si="17"/>
        <v>-1905.6666666666674</v>
      </c>
      <c r="AJ59" s="717">
        <f t="shared" si="17"/>
        <v>-1961.1333333333341</v>
      </c>
      <c r="AK59" s="717">
        <f t="shared" si="17"/>
        <v>-2016.6000000000008</v>
      </c>
      <c r="AL59" s="717">
        <f t="shared" si="17"/>
        <v>-2072.0666666666675</v>
      </c>
      <c r="AM59" s="717">
        <f t="shared" si="17"/>
        <v>-2127.5333333333342</v>
      </c>
      <c r="AN59" s="717">
        <f t="shared" si="17"/>
        <v>-2155.2666666666673</v>
      </c>
    </row>
    <row r="60" spans="1:40" ht="36.75" customHeight="1">
      <c r="A60" s="953">
        <v>9</v>
      </c>
      <c r="B60" s="953" t="s">
        <v>487</v>
      </c>
      <c r="C60" s="965" t="s">
        <v>488</v>
      </c>
      <c r="D60" s="577"/>
      <c r="E60" s="957">
        <f>VLOOKUP(B60,'Total tồn vật tư 2'!$A$3:$D$586,4,0)</f>
        <v>-59</v>
      </c>
      <c r="F60" s="957">
        <f>VLOOKUP(B60,'Total tồn vật tư 2'!$A$3:$F$586,6,0)</f>
        <v>-90</v>
      </c>
      <c r="G60" s="957">
        <f>+E60+F60</f>
        <v>-149</v>
      </c>
      <c r="H60" s="719" t="s">
        <v>1560</v>
      </c>
      <c r="I60" s="571">
        <v>3</v>
      </c>
      <c r="J60" s="571">
        <v>3</v>
      </c>
      <c r="K60" s="571">
        <v>3</v>
      </c>
      <c r="L60" s="727">
        <f>+K60/2</f>
        <v>1.5</v>
      </c>
      <c r="M60" s="571">
        <v>3</v>
      </c>
      <c r="N60" s="571">
        <v>3</v>
      </c>
      <c r="O60" s="571">
        <v>3</v>
      </c>
      <c r="P60" s="571">
        <v>3</v>
      </c>
      <c r="Q60" s="571">
        <v>3</v>
      </c>
      <c r="R60" s="571">
        <v>3</v>
      </c>
      <c r="S60" s="727">
        <f t="shared" si="3"/>
        <v>1.5</v>
      </c>
      <c r="T60" s="571">
        <v>3</v>
      </c>
      <c r="U60" s="571">
        <v>3</v>
      </c>
      <c r="V60" s="571">
        <v>3</v>
      </c>
      <c r="W60" s="571">
        <v>3</v>
      </c>
      <c r="X60" s="571">
        <v>3</v>
      </c>
      <c r="Y60" s="571">
        <v>3</v>
      </c>
      <c r="Z60" s="727">
        <f t="shared" si="4"/>
        <v>1.5</v>
      </c>
      <c r="AA60" s="571">
        <v>3</v>
      </c>
      <c r="AB60" s="571">
        <v>3</v>
      </c>
      <c r="AC60" s="571">
        <v>3</v>
      </c>
      <c r="AD60" s="571">
        <v>3</v>
      </c>
      <c r="AE60" s="571">
        <v>3</v>
      </c>
      <c r="AF60" s="571">
        <v>3</v>
      </c>
      <c r="AG60" s="727">
        <f t="shared" si="5"/>
        <v>1.5</v>
      </c>
      <c r="AH60" s="571">
        <v>3</v>
      </c>
      <c r="AI60" s="571">
        <v>3</v>
      </c>
      <c r="AJ60" s="571">
        <v>3</v>
      </c>
      <c r="AK60" s="571">
        <v>3</v>
      </c>
      <c r="AL60" s="571">
        <v>3</v>
      </c>
      <c r="AM60" s="571">
        <v>3</v>
      </c>
      <c r="AN60" s="727">
        <f t="shared" si="6"/>
        <v>1.5</v>
      </c>
    </row>
    <row r="61" spans="1:40" ht="36.75" customHeight="1">
      <c r="A61" s="971"/>
      <c r="B61" s="971"/>
      <c r="C61" s="966"/>
      <c r="D61" s="569"/>
      <c r="E61" s="961"/>
      <c r="F61" s="961"/>
      <c r="G61" s="961"/>
      <c r="H61" s="719" t="s">
        <v>1561</v>
      </c>
      <c r="I61" s="571">
        <v>2</v>
      </c>
      <c r="J61" s="571">
        <v>2</v>
      </c>
      <c r="K61" s="571">
        <v>2</v>
      </c>
      <c r="L61" s="727">
        <f t="shared" ref="L61:L68" si="18">+K61/2</f>
        <v>1</v>
      </c>
      <c r="M61" s="571">
        <v>2</v>
      </c>
      <c r="N61" s="571">
        <v>2</v>
      </c>
      <c r="O61" s="571">
        <v>2</v>
      </c>
      <c r="P61" s="571">
        <v>2</v>
      </c>
      <c r="Q61" s="571">
        <v>2</v>
      </c>
      <c r="R61" s="571">
        <v>2</v>
      </c>
      <c r="S61" s="727">
        <f t="shared" si="3"/>
        <v>1</v>
      </c>
      <c r="T61" s="571">
        <v>2</v>
      </c>
      <c r="U61" s="571">
        <v>2</v>
      </c>
      <c r="V61" s="571">
        <v>2</v>
      </c>
      <c r="W61" s="571">
        <v>2</v>
      </c>
      <c r="X61" s="571">
        <v>2</v>
      </c>
      <c r="Y61" s="571">
        <v>2</v>
      </c>
      <c r="Z61" s="727">
        <f t="shared" si="4"/>
        <v>1</v>
      </c>
      <c r="AA61" s="571">
        <v>2</v>
      </c>
      <c r="AB61" s="571">
        <v>2</v>
      </c>
      <c r="AC61" s="571">
        <v>2</v>
      </c>
      <c r="AD61" s="571">
        <v>2</v>
      </c>
      <c r="AE61" s="571">
        <v>2</v>
      </c>
      <c r="AF61" s="571">
        <v>2</v>
      </c>
      <c r="AG61" s="727">
        <f t="shared" si="5"/>
        <v>1</v>
      </c>
      <c r="AH61" s="571">
        <v>2</v>
      </c>
      <c r="AI61" s="571">
        <v>2</v>
      </c>
      <c r="AJ61" s="571">
        <v>2</v>
      </c>
      <c r="AK61" s="571">
        <v>2</v>
      </c>
      <c r="AL61" s="571">
        <v>2</v>
      </c>
      <c r="AM61" s="571">
        <v>2</v>
      </c>
      <c r="AN61" s="727">
        <f t="shared" si="6"/>
        <v>1</v>
      </c>
    </row>
    <row r="62" spans="1:40" ht="36.75" customHeight="1">
      <c r="A62" s="971"/>
      <c r="B62" s="971"/>
      <c r="C62" s="966"/>
      <c r="D62" s="569"/>
      <c r="E62" s="961"/>
      <c r="F62" s="961"/>
      <c r="G62" s="961"/>
      <c r="H62" s="719" t="s">
        <v>1562</v>
      </c>
      <c r="I62" s="571">
        <v>1</v>
      </c>
      <c r="J62" s="571">
        <v>1</v>
      </c>
      <c r="K62" s="571">
        <v>1</v>
      </c>
      <c r="L62" s="727">
        <f t="shared" si="18"/>
        <v>0.5</v>
      </c>
      <c r="M62" s="571">
        <v>1</v>
      </c>
      <c r="N62" s="571">
        <v>1</v>
      </c>
      <c r="O62" s="571">
        <v>1</v>
      </c>
      <c r="P62" s="571">
        <v>1</v>
      </c>
      <c r="Q62" s="571">
        <v>1</v>
      </c>
      <c r="R62" s="571">
        <v>1</v>
      </c>
      <c r="S62" s="727">
        <f t="shared" si="3"/>
        <v>0.5</v>
      </c>
      <c r="T62" s="571">
        <v>1</v>
      </c>
      <c r="U62" s="571">
        <v>1</v>
      </c>
      <c r="V62" s="571">
        <v>1</v>
      </c>
      <c r="W62" s="571">
        <v>1</v>
      </c>
      <c r="X62" s="571">
        <v>1</v>
      </c>
      <c r="Y62" s="571">
        <v>1</v>
      </c>
      <c r="Z62" s="727">
        <f t="shared" si="4"/>
        <v>0.5</v>
      </c>
      <c r="AA62" s="571">
        <v>1</v>
      </c>
      <c r="AB62" s="571">
        <v>1</v>
      </c>
      <c r="AC62" s="571">
        <v>1</v>
      </c>
      <c r="AD62" s="571">
        <v>1</v>
      </c>
      <c r="AE62" s="571">
        <v>1</v>
      </c>
      <c r="AF62" s="571">
        <v>1</v>
      </c>
      <c r="AG62" s="727">
        <f t="shared" si="5"/>
        <v>0.5</v>
      </c>
      <c r="AH62" s="571">
        <v>1</v>
      </c>
      <c r="AI62" s="571">
        <v>1</v>
      </c>
      <c r="AJ62" s="571">
        <v>1</v>
      </c>
      <c r="AK62" s="571">
        <v>1</v>
      </c>
      <c r="AL62" s="571">
        <v>1</v>
      </c>
      <c r="AM62" s="571">
        <v>1</v>
      </c>
      <c r="AN62" s="727">
        <f t="shared" si="6"/>
        <v>0.5</v>
      </c>
    </row>
    <row r="63" spans="1:40" ht="36.75" customHeight="1">
      <c r="A63" s="971"/>
      <c r="B63" s="971"/>
      <c r="C63" s="966"/>
      <c r="D63" s="569"/>
      <c r="E63" s="961"/>
      <c r="F63" s="961"/>
      <c r="G63" s="961"/>
      <c r="H63" s="719" t="s">
        <v>1563</v>
      </c>
      <c r="I63" s="571">
        <v>1</v>
      </c>
      <c r="J63" s="571">
        <v>1</v>
      </c>
      <c r="K63" s="571">
        <v>1</v>
      </c>
      <c r="L63" s="727">
        <f t="shared" si="18"/>
        <v>0.5</v>
      </c>
      <c r="M63" s="571">
        <v>1</v>
      </c>
      <c r="N63" s="571">
        <v>1</v>
      </c>
      <c r="O63" s="571">
        <v>1</v>
      </c>
      <c r="P63" s="571">
        <v>1</v>
      </c>
      <c r="Q63" s="571">
        <v>1</v>
      </c>
      <c r="R63" s="571">
        <v>1</v>
      </c>
      <c r="S63" s="727">
        <f t="shared" si="3"/>
        <v>0.5</v>
      </c>
      <c r="T63" s="571">
        <v>1</v>
      </c>
      <c r="U63" s="571">
        <v>1</v>
      </c>
      <c r="V63" s="571">
        <v>1</v>
      </c>
      <c r="W63" s="571">
        <v>1</v>
      </c>
      <c r="X63" s="571">
        <v>1</v>
      </c>
      <c r="Y63" s="571">
        <v>1</v>
      </c>
      <c r="Z63" s="727">
        <f t="shared" si="4"/>
        <v>0.5</v>
      </c>
      <c r="AA63" s="571">
        <v>1</v>
      </c>
      <c r="AB63" s="571">
        <v>1</v>
      </c>
      <c r="AC63" s="571">
        <v>1</v>
      </c>
      <c r="AD63" s="571">
        <v>1</v>
      </c>
      <c r="AE63" s="571">
        <v>1</v>
      </c>
      <c r="AF63" s="571">
        <v>1</v>
      </c>
      <c r="AG63" s="727">
        <f t="shared" si="5"/>
        <v>0.5</v>
      </c>
      <c r="AH63" s="571">
        <v>1</v>
      </c>
      <c r="AI63" s="571">
        <v>1</v>
      </c>
      <c r="AJ63" s="571">
        <v>1</v>
      </c>
      <c r="AK63" s="571">
        <v>1</v>
      </c>
      <c r="AL63" s="571">
        <v>1</v>
      </c>
      <c r="AM63" s="571">
        <v>1</v>
      </c>
      <c r="AN63" s="727">
        <f t="shared" si="6"/>
        <v>0.5</v>
      </c>
    </row>
    <row r="64" spans="1:40" ht="36.75" customHeight="1">
      <c r="A64" s="971"/>
      <c r="B64" s="971"/>
      <c r="C64" s="966"/>
      <c r="D64" s="569"/>
      <c r="E64" s="961"/>
      <c r="F64" s="961"/>
      <c r="G64" s="961"/>
      <c r="H64" s="719" t="s">
        <v>1564</v>
      </c>
      <c r="I64" s="571">
        <v>3</v>
      </c>
      <c r="J64" s="571">
        <v>3</v>
      </c>
      <c r="K64" s="571">
        <v>3</v>
      </c>
      <c r="L64" s="727">
        <f>+K64/2</f>
        <v>1.5</v>
      </c>
      <c r="M64" s="571">
        <v>3</v>
      </c>
      <c r="N64" s="571">
        <v>3</v>
      </c>
      <c r="O64" s="571">
        <v>3</v>
      </c>
      <c r="P64" s="571">
        <v>3</v>
      </c>
      <c r="Q64" s="571">
        <v>3</v>
      </c>
      <c r="R64" s="571">
        <v>3</v>
      </c>
      <c r="S64" s="727">
        <f t="shared" si="3"/>
        <v>1.5</v>
      </c>
      <c r="T64" s="571">
        <v>3</v>
      </c>
      <c r="U64" s="571">
        <v>3</v>
      </c>
      <c r="V64" s="571">
        <v>3</v>
      </c>
      <c r="W64" s="571">
        <v>3</v>
      </c>
      <c r="X64" s="571">
        <v>3</v>
      </c>
      <c r="Y64" s="571">
        <v>3</v>
      </c>
      <c r="Z64" s="727">
        <f t="shared" si="4"/>
        <v>1.5</v>
      </c>
      <c r="AA64" s="571">
        <v>3</v>
      </c>
      <c r="AB64" s="571">
        <v>3</v>
      </c>
      <c r="AC64" s="571">
        <v>3</v>
      </c>
      <c r="AD64" s="571">
        <v>3</v>
      </c>
      <c r="AE64" s="571">
        <v>3</v>
      </c>
      <c r="AF64" s="571">
        <v>3</v>
      </c>
      <c r="AG64" s="727">
        <f t="shared" si="5"/>
        <v>1.5</v>
      </c>
      <c r="AH64" s="571">
        <v>3</v>
      </c>
      <c r="AI64" s="571">
        <v>3</v>
      </c>
      <c r="AJ64" s="571">
        <v>3</v>
      </c>
      <c r="AK64" s="571">
        <v>3</v>
      </c>
      <c r="AL64" s="571">
        <v>3</v>
      </c>
      <c r="AM64" s="571">
        <v>3</v>
      </c>
      <c r="AN64" s="727">
        <f t="shared" si="6"/>
        <v>1.5</v>
      </c>
    </row>
    <row r="65" spans="1:40" ht="36.75" customHeight="1">
      <c r="A65" s="971"/>
      <c r="B65" s="971"/>
      <c r="C65" s="966"/>
      <c r="D65" s="569"/>
      <c r="E65" s="961"/>
      <c r="F65" s="961"/>
      <c r="G65" s="961"/>
      <c r="H65" s="719" t="s">
        <v>1565</v>
      </c>
      <c r="I65" s="571">
        <v>1</v>
      </c>
      <c r="J65" s="571">
        <v>1</v>
      </c>
      <c r="K65" s="571">
        <v>1</v>
      </c>
      <c r="L65" s="727">
        <f t="shared" si="18"/>
        <v>0.5</v>
      </c>
      <c r="M65" s="571">
        <v>1</v>
      </c>
      <c r="N65" s="571">
        <v>1</v>
      </c>
      <c r="O65" s="571">
        <v>1</v>
      </c>
      <c r="P65" s="571">
        <v>1</v>
      </c>
      <c r="Q65" s="571">
        <v>1</v>
      </c>
      <c r="R65" s="571">
        <v>1</v>
      </c>
      <c r="S65" s="727">
        <f t="shared" si="3"/>
        <v>0.5</v>
      </c>
      <c r="T65" s="571">
        <v>1</v>
      </c>
      <c r="U65" s="571">
        <v>1</v>
      </c>
      <c r="V65" s="571">
        <v>1</v>
      </c>
      <c r="W65" s="571">
        <v>1</v>
      </c>
      <c r="X65" s="571">
        <v>1</v>
      </c>
      <c r="Y65" s="571">
        <v>1</v>
      </c>
      <c r="Z65" s="727">
        <f t="shared" si="4"/>
        <v>0.5</v>
      </c>
      <c r="AA65" s="571">
        <v>1</v>
      </c>
      <c r="AB65" s="571">
        <v>1</v>
      </c>
      <c r="AC65" s="571">
        <v>1</v>
      </c>
      <c r="AD65" s="571">
        <v>1</v>
      </c>
      <c r="AE65" s="571">
        <v>1</v>
      </c>
      <c r="AF65" s="571">
        <v>1</v>
      </c>
      <c r="AG65" s="727">
        <f t="shared" si="5"/>
        <v>0.5</v>
      </c>
      <c r="AH65" s="571">
        <v>1</v>
      </c>
      <c r="AI65" s="571">
        <v>1</v>
      </c>
      <c r="AJ65" s="571">
        <v>1</v>
      </c>
      <c r="AK65" s="571">
        <v>1</v>
      </c>
      <c r="AL65" s="571">
        <v>1</v>
      </c>
      <c r="AM65" s="571">
        <v>1</v>
      </c>
      <c r="AN65" s="727">
        <f t="shared" si="6"/>
        <v>0.5</v>
      </c>
    </row>
    <row r="66" spans="1:40" ht="36.75" customHeight="1">
      <c r="A66" s="971"/>
      <c r="B66" s="971"/>
      <c r="C66" s="966"/>
      <c r="D66" s="569"/>
      <c r="E66" s="961"/>
      <c r="F66" s="961"/>
      <c r="G66" s="961"/>
      <c r="H66" s="719" t="s">
        <v>1566</v>
      </c>
      <c r="I66" s="571">
        <v>2</v>
      </c>
      <c r="J66" s="571">
        <v>2</v>
      </c>
      <c r="K66" s="571">
        <v>2</v>
      </c>
      <c r="L66" s="727">
        <f t="shared" si="18"/>
        <v>1</v>
      </c>
      <c r="M66" s="571">
        <v>2</v>
      </c>
      <c r="N66" s="571">
        <v>2</v>
      </c>
      <c r="O66" s="571">
        <v>2</v>
      </c>
      <c r="P66" s="571">
        <v>2</v>
      </c>
      <c r="Q66" s="571">
        <v>2</v>
      </c>
      <c r="R66" s="571">
        <v>2</v>
      </c>
      <c r="S66" s="727">
        <f t="shared" si="3"/>
        <v>1</v>
      </c>
      <c r="T66" s="571">
        <v>2</v>
      </c>
      <c r="U66" s="571">
        <v>2</v>
      </c>
      <c r="V66" s="571">
        <v>2</v>
      </c>
      <c r="W66" s="571">
        <v>2</v>
      </c>
      <c r="X66" s="571">
        <v>2</v>
      </c>
      <c r="Y66" s="571">
        <v>2</v>
      </c>
      <c r="Z66" s="727">
        <f t="shared" si="4"/>
        <v>1</v>
      </c>
      <c r="AA66" s="571">
        <v>2</v>
      </c>
      <c r="AB66" s="571">
        <v>2</v>
      </c>
      <c r="AC66" s="571">
        <v>2</v>
      </c>
      <c r="AD66" s="571">
        <v>2</v>
      </c>
      <c r="AE66" s="571">
        <v>2</v>
      </c>
      <c r="AF66" s="571">
        <v>2</v>
      </c>
      <c r="AG66" s="727">
        <f t="shared" si="5"/>
        <v>1</v>
      </c>
      <c r="AH66" s="571">
        <v>2</v>
      </c>
      <c r="AI66" s="571">
        <v>2</v>
      </c>
      <c r="AJ66" s="571">
        <v>2</v>
      </c>
      <c r="AK66" s="571">
        <v>2</v>
      </c>
      <c r="AL66" s="571">
        <v>2</v>
      </c>
      <c r="AM66" s="571">
        <v>2</v>
      </c>
      <c r="AN66" s="727">
        <f t="shared" si="6"/>
        <v>1</v>
      </c>
    </row>
    <row r="67" spans="1:40" ht="36.75" customHeight="1">
      <c r="A67" s="971"/>
      <c r="B67" s="971"/>
      <c r="C67" s="966"/>
      <c r="D67" s="569"/>
      <c r="E67" s="961"/>
      <c r="F67" s="961"/>
      <c r="G67" s="961"/>
      <c r="H67" s="719" t="s">
        <v>1567</v>
      </c>
      <c r="I67" s="571">
        <v>1</v>
      </c>
      <c r="J67" s="571">
        <v>1</v>
      </c>
      <c r="K67" s="571">
        <v>1</v>
      </c>
      <c r="L67" s="727">
        <f t="shared" si="18"/>
        <v>0.5</v>
      </c>
      <c r="M67" s="571">
        <v>1</v>
      </c>
      <c r="N67" s="571">
        <v>1</v>
      </c>
      <c r="O67" s="571">
        <v>1</v>
      </c>
      <c r="P67" s="571">
        <v>1</v>
      </c>
      <c r="Q67" s="571">
        <v>1</v>
      </c>
      <c r="R67" s="571">
        <v>1</v>
      </c>
      <c r="S67" s="727">
        <f t="shared" si="3"/>
        <v>0.5</v>
      </c>
      <c r="T67" s="571">
        <v>1</v>
      </c>
      <c r="U67" s="571">
        <v>1</v>
      </c>
      <c r="V67" s="571">
        <v>1</v>
      </c>
      <c r="W67" s="571">
        <v>1</v>
      </c>
      <c r="X67" s="571">
        <v>1</v>
      </c>
      <c r="Y67" s="571">
        <v>1</v>
      </c>
      <c r="Z67" s="727">
        <f t="shared" si="4"/>
        <v>0.5</v>
      </c>
      <c r="AA67" s="571">
        <v>1</v>
      </c>
      <c r="AB67" s="571">
        <v>1</v>
      </c>
      <c r="AC67" s="571">
        <v>1</v>
      </c>
      <c r="AD67" s="571">
        <v>1</v>
      </c>
      <c r="AE67" s="571">
        <v>1</v>
      </c>
      <c r="AF67" s="571">
        <v>1</v>
      </c>
      <c r="AG67" s="727">
        <f t="shared" si="5"/>
        <v>0.5</v>
      </c>
      <c r="AH67" s="571">
        <v>1</v>
      </c>
      <c r="AI67" s="571">
        <v>1</v>
      </c>
      <c r="AJ67" s="571">
        <v>1</v>
      </c>
      <c r="AK67" s="571">
        <v>1</v>
      </c>
      <c r="AL67" s="571">
        <v>1</v>
      </c>
      <c r="AM67" s="571">
        <v>1</v>
      </c>
      <c r="AN67" s="727">
        <f t="shared" si="6"/>
        <v>0.5</v>
      </c>
    </row>
    <row r="68" spans="1:40" ht="36.75" customHeight="1">
      <c r="A68" s="971"/>
      <c r="B68" s="971"/>
      <c r="C68" s="966"/>
      <c r="D68" s="569"/>
      <c r="E68" s="961"/>
      <c r="F68" s="961"/>
      <c r="G68" s="961"/>
      <c r="H68" s="721" t="s">
        <v>1449</v>
      </c>
      <c r="I68" s="571">
        <v>2</v>
      </c>
      <c r="J68" s="571">
        <v>2</v>
      </c>
      <c r="K68" s="571">
        <v>2</v>
      </c>
      <c r="L68" s="727">
        <f t="shared" si="18"/>
        <v>1</v>
      </c>
      <c r="M68" s="571">
        <v>2</v>
      </c>
      <c r="N68" s="571">
        <v>2</v>
      </c>
      <c r="O68" s="571">
        <v>2</v>
      </c>
      <c r="P68" s="571">
        <v>2</v>
      </c>
      <c r="Q68" s="571">
        <v>2</v>
      </c>
      <c r="R68" s="571">
        <v>2</v>
      </c>
      <c r="S68" s="727">
        <f t="shared" si="3"/>
        <v>1</v>
      </c>
      <c r="T68" s="571">
        <v>2</v>
      </c>
      <c r="U68" s="571">
        <v>2</v>
      </c>
      <c r="V68" s="571">
        <v>2</v>
      </c>
      <c r="W68" s="571">
        <v>2</v>
      </c>
      <c r="X68" s="571">
        <v>2</v>
      </c>
      <c r="Y68" s="571">
        <v>2</v>
      </c>
      <c r="Z68" s="727">
        <f t="shared" si="4"/>
        <v>1</v>
      </c>
      <c r="AA68" s="571">
        <v>2</v>
      </c>
      <c r="AB68" s="571">
        <v>2</v>
      </c>
      <c r="AC68" s="571">
        <v>2</v>
      </c>
      <c r="AD68" s="571">
        <v>2</v>
      </c>
      <c r="AE68" s="571">
        <v>2</v>
      </c>
      <c r="AF68" s="571">
        <v>2</v>
      </c>
      <c r="AG68" s="727">
        <f t="shared" si="5"/>
        <v>1</v>
      </c>
      <c r="AH68" s="571">
        <v>2</v>
      </c>
      <c r="AI68" s="571">
        <v>2</v>
      </c>
      <c r="AJ68" s="571">
        <v>2</v>
      </c>
      <c r="AK68" s="571">
        <v>2</v>
      </c>
      <c r="AL68" s="571">
        <v>2</v>
      </c>
      <c r="AM68" s="571">
        <v>2</v>
      </c>
      <c r="AN68" s="727">
        <f t="shared" si="6"/>
        <v>1</v>
      </c>
    </row>
    <row r="69" spans="1:40" ht="36.75" customHeight="1">
      <c r="A69" s="971"/>
      <c r="B69" s="971"/>
      <c r="C69" s="966"/>
      <c r="D69" s="569"/>
      <c r="E69" s="961"/>
      <c r="F69" s="961"/>
      <c r="G69" s="961"/>
      <c r="H69" s="729" t="s">
        <v>1532</v>
      </c>
      <c r="I69" s="571">
        <v>1</v>
      </c>
      <c r="J69" s="571">
        <v>1</v>
      </c>
      <c r="K69" s="571">
        <v>1</v>
      </c>
      <c r="L69" s="727">
        <f>+K69/2</f>
        <v>0.5</v>
      </c>
      <c r="M69" s="571">
        <v>1</v>
      </c>
      <c r="N69" s="571">
        <v>1</v>
      </c>
      <c r="O69" s="571">
        <v>1</v>
      </c>
      <c r="P69" s="571">
        <v>1</v>
      </c>
      <c r="Q69" s="571">
        <v>1</v>
      </c>
      <c r="R69" s="571">
        <v>1</v>
      </c>
      <c r="S69" s="727">
        <f t="shared" si="3"/>
        <v>0.5</v>
      </c>
      <c r="T69" s="571">
        <v>1</v>
      </c>
      <c r="U69" s="571">
        <v>1</v>
      </c>
      <c r="V69" s="571">
        <v>1</v>
      </c>
      <c r="W69" s="571">
        <v>1</v>
      </c>
      <c r="X69" s="571">
        <v>1</v>
      </c>
      <c r="Y69" s="571">
        <v>1</v>
      </c>
      <c r="Z69" s="727">
        <f t="shared" si="4"/>
        <v>0.5</v>
      </c>
      <c r="AA69" s="571">
        <v>1</v>
      </c>
      <c r="AB69" s="571">
        <v>1</v>
      </c>
      <c r="AC69" s="571">
        <v>1</v>
      </c>
      <c r="AD69" s="571">
        <v>1</v>
      </c>
      <c r="AE69" s="571">
        <v>1</v>
      </c>
      <c r="AF69" s="571">
        <v>1</v>
      </c>
      <c r="AG69" s="727">
        <f t="shared" si="5"/>
        <v>0.5</v>
      </c>
      <c r="AH69" s="571">
        <v>1</v>
      </c>
      <c r="AI69" s="571">
        <v>1</v>
      </c>
      <c r="AJ69" s="571">
        <v>1</v>
      </c>
      <c r="AK69" s="571">
        <v>1</v>
      </c>
      <c r="AL69" s="571">
        <v>1</v>
      </c>
      <c r="AM69" s="571">
        <v>1</v>
      </c>
      <c r="AN69" s="727">
        <f>+AM69/2</f>
        <v>0.5</v>
      </c>
    </row>
    <row r="70" spans="1:40" ht="36.75" customHeight="1">
      <c r="A70" s="972"/>
      <c r="B70" s="972"/>
      <c r="C70" s="968"/>
      <c r="D70" s="574"/>
      <c r="E70" s="962"/>
      <c r="F70" s="962"/>
      <c r="G70" s="962"/>
      <c r="H70" s="716"/>
      <c r="I70" s="717">
        <f>+G60-SUM(I60:I69)</f>
        <v>-166</v>
      </c>
      <c r="J70" s="717">
        <f>+I70-SUM(J60:J69)</f>
        <v>-183</v>
      </c>
      <c r="K70" s="717">
        <f>+J70-SUM(K60:K69)</f>
        <v>-200</v>
      </c>
      <c r="L70" s="717">
        <f t="shared" ref="L70:AK70" si="19">+K70-SUM(L60:L69)</f>
        <v>-208.5</v>
      </c>
      <c r="M70" s="717">
        <f t="shared" si="19"/>
        <v>-225.5</v>
      </c>
      <c r="N70" s="717">
        <f t="shared" si="19"/>
        <v>-242.5</v>
      </c>
      <c r="O70" s="717">
        <f t="shared" si="19"/>
        <v>-259.5</v>
      </c>
      <c r="P70" s="717">
        <f t="shared" si="19"/>
        <v>-276.5</v>
      </c>
      <c r="Q70" s="717">
        <f t="shared" si="19"/>
        <v>-293.5</v>
      </c>
      <c r="R70" s="717">
        <f t="shared" si="19"/>
        <v>-310.5</v>
      </c>
      <c r="S70" s="717">
        <f t="shared" si="19"/>
        <v>-319</v>
      </c>
      <c r="T70" s="717">
        <f t="shared" si="19"/>
        <v>-336</v>
      </c>
      <c r="U70" s="717">
        <f t="shared" si="19"/>
        <v>-353</v>
      </c>
      <c r="V70" s="717">
        <f t="shared" si="19"/>
        <v>-370</v>
      </c>
      <c r="W70" s="717">
        <f t="shared" si="19"/>
        <v>-387</v>
      </c>
      <c r="X70" s="717">
        <f t="shared" si="19"/>
        <v>-404</v>
      </c>
      <c r="Y70" s="717">
        <f t="shared" si="19"/>
        <v>-421</v>
      </c>
      <c r="Z70" s="717">
        <f t="shared" si="19"/>
        <v>-429.5</v>
      </c>
      <c r="AA70" s="717">
        <f t="shared" si="19"/>
        <v>-446.5</v>
      </c>
      <c r="AB70" s="717">
        <f t="shared" si="19"/>
        <v>-463.5</v>
      </c>
      <c r="AC70" s="717">
        <f t="shared" si="19"/>
        <v>-480.5</v>
      </c>
      <c r="AD70" s="717">
        <f t="shared" si="19"/>
        <v>-497.5</v>
      </c>
      <c r="AE70" s="717">
        <f t="shared" si="19"/>
        <v>-514.5</v>
      </c>
      <c r="AF70" s="717">
        <f t="shared" si="19"/>
        <v>-531.5</v>
      </c>
      <c r="AG70" s="717">
        <f t="shared" si="19"/>
        <v>-540</v>
      </c>
      <c r="AH70" s="717">
        <f t="shared" si="19"/>
        <v>-557</v>
      </c>
      <c r="AI70" s="717">
        <f t="shared" si="19"/>
        <v>-574</v>
      </c>
      <c r="AJ70" s="717">
        <f>+AI70-SUM(AJ60:AJ69)</f>
        <v>-591</v>
      </c>
      <c r="AK70" s="717">
        <f t="shared" si="19"/>
        <v>-608</v>
      </c>
      <c r="AL70" s="717">
        <f>+AK70-SUM(AL60:AL69)</f>
        <v>-625</v>
      </c>
      <c r="AM70" s="717">
        <f>+AL70-SUM(AM60:AM69)</f>
        <v>-642</v>
      </c>
      <c r="AN70" s="717">
        <f>+AM70-SUM(AN60:AN69)</f>
        <v>-650.5</v>
      </c>
    </row>
    <row r="71" spans="1:40" ht="36.75" customHeight="1">
      <c r="A71" s="971">
        <v>10</v>
      </c>
      <c r="B71" s="953" t="s">
        <v>495</v>
      </c>
      <c r="C71" s="965" t="s">
        <v>318</v>
      </c>
      <c r="D71" s="577"/>
      <c r="E71" s="957">
        <f>VLOOKUP(B71,'Total tồn vật tư 2'!$A$3:$D$586,4,0)</f>
        <v>-49</v>
      </c>
      <c r="F71" s="957">
        <f>VLOOKUP(B71,'Total tồn vật tư 2'!$A$3:$F$586,6,0)</f>
        <v>-60</v>
      </c>
      <c r="G71" s="957">
        <f>+E71+F71</f>
        <v>-109</v>
      </c>
      <c r="H71" s="719" t="s">
        <v>1560</v>
      </c>
      <c r="I71" s="571">
        <v>2</v>
      </c>
      <c r="J71" s="571">
        <v>2</v>
      </c>
      <c r="K71" s="571">
        <v>2</v>
      </c>
      <c r="L71" s="727">
        <f>+K71/2</f>
        <v>1</v>
      </c>
      <c r="M71" s="571">
        <v>2</v>
      </c>
      <c r="N71" s="571">
        <v>2</v>
      </c>
      <c r="O71" s="571">
        <v>2</v>
      </c>
      <c r="P71" s="571">
        <v>2</v>
      </c>
      <c r="Q71" s="571">
        <v>2</v>
      </c>
      <c r="R71" s="571">
        <v>2</v>
      </c>
      <c r="S71" s="727">
        <f>+R71/2</f>
        <v>1</v>
      </c>
      <c r="T71" s="571">
        <v>2</v>
      </c>
      <c r="U71" s="571">
        <v>2</v>
      </c>
      <c r="V71" s="571">
        <v>2</v>
      </c>
      <c r="W71" s="571">
        <v>2</v>
      </c>
      <c r="X71" s="571">
        <v>2</v>
      </c>
      <c r="Y71" s="571">
        <v>2</v>
      </c>
      <c r="Z71" s="727">
        <f>+Y71/2</f>
        <v>1</v>
      </c>
      <c r="AA71" s="571">
        <v>2</v>
      </c>
      <c r="AB71" s="571">
        <v>2</v>
      </c>
      <c r="AC71" s="571">
        <v>2</v>
      </c>
      <c r="AD71" s="571">
        <v>2</v>
      </c>
      <c r="AE71" s="571">
        <v>2</v>
      </c>
      <c r="AF71" s="571">
        <v>2</v>
      </c>
      <c r="AG71" s="727">
        <f>+AF71/2</f>
        <v>1</v>
      </c>
      <c r="AH71" s="571">
        <v>2</v>
      </c>
      <c r="AI71" s="571">
        <v>2</v>
      </c>
      <c r="AJ71" s="571">
        <v>2</v>
      </c>
      <c r="AK71" s="571">
        <v>2</v>
      </c>
      <c r="AL71" s="571">
        <v>2</v>
      </c>
      <c r="AM71" s="571">
        <v>2</v>
      </c>
      <c r="AN71" s="727">
        <f>+AM71/2</f>
        <v>1</v>
      </c>
    </row>
    <row r="72" spans="1:40" ht="36.75" customHeight="1">
      <c r="A72" s="971"/>
      <c r="B72" s="971"/>
      <c r="C72" s="966"/>
      <c r="D72" s="569"/>
      <c r="E72" s="961"/>
      <c r="F72" s="961"/>
      <c r="G72" s="961"/>
      <c r="H72" s="719" t="s">
        <v>1561</v>
      </c>
      <c r="I72" s="571">
        <v>2</v>
      </c>
      <c r="J72" s="571">
        <v>2</v>
      </c>
      <c r="K72" s="571">
        <v>2</v>
      </c>
      <c r="L72" s="727">
        <f t="shared" ref="L72:L82" si="20">+K72/2</f>
        <v>1</v>
      </c>
      <c r="M72" s="571">
        <v>2</v>
      </c>
      <c r="N72" s="571">
        <v>2</v>
      </c>
      <c r="O72" s="571">
        <v>2</v>
      </c>
      <c r="P72" s="571">
        <v>2</v>
      </c>
      <c r="Q72" s="571">
        <v>2</v>
      </c>
      <c r="R72" s="571">
        <v>2</v>
      </c>
      <c r="S72" s="727">
        <f t="shared" ref="S72:S82" si="21">+R72/2</f>
        <v>1</v>
      </c>
      <c r="T72" s="571">
        <v>2</v>
      </c>
      <c r="U72" s="571">
        <v>2</v>
      </c>
      <c r="V72" s="571">
        <v>2</v>
      </c>
      <c r="W72" s="571">
        <v>2</v>
      </c>
      <c r="X72" s="571">
        <v>2</v>
      </c>
      <c r="Y72" s="571">
        <v>2</v>
      </c>
      <c r="Z72" s="727">
        <f t="shared" ref="Z72:Z82" si="22">+Y72/2</f>
        <v>1</v>
      </c>
      <c r="AA72" s="571">
        <v>2</v>
      </c>
      <c r="AB72" s="571">
        <v>2</v>
      </c>
      <c r="AC72" s="571">
        <v>2</v>
      </c>
      <c r="AD72" s="571">
        <v>2</v>
      </c>
      <c r="AE72" s="571">
        <v>2</v>
      </c>
      <c r="AF72" s="571">
        <v>2</v>
      </c>
      <c r="AG72" s="727">
        <f t="shared" ref="AG72:AG82" si="23">+AF72/2</f>
        <v>1</v>
      </c>
      <c r="AH72" s="571">
        <v>2</v>
      </c>
      <c r="AI72" s="571">
        <v>2</v>
      </c>
      <c r="AJ72" s="571">
        <v>2</v>
      </c>
      <c r="AK72" s="571">
        <v>2</v>
      </c>
      <c r="AL72" s="571">
        <v>2</v>
      </c>
      <c r="AM72" s="571">
        <v>2</v>
      </c>
      <c r="AN72" s="727">
        <f t="shared" ref="AN72:AN82" si="24">+AM72/2</f>
        <v>1</v>
      </c>
    </row>
    <row r="73" spans="1:40" ht="36.75" customHeight="1">
      <c r="A73" s="971"/>
      <c r="B73" s="971"/>
      <c r="C73" s="966"/>
      <c r="D73" s="569"/>
      <c r="E73" s="961"/>
      <c r="F73" s="961"/>
      <c r="G73" s="961"/>
      <c r="H73" s="719" t="s">
        <v>1562</v>
      </c>
      <c r="I73" s="571">
        <v>1</v>
      </c>
      <c r="J73" s="571">
        <v>1</v>
      </c>
      <c r="K73" s="571">
        <v>1</v>
      </c>
      <c r="L73" s="727">
        <f t="shared" si="20"/>
        <v>0.5</v>
      </c>
      <c r="M73" s="571">
        <v>1</v>
      </c>
      <c r="N73" s="571">
        <v>1</v>
      </c>
      <c r="O73" s="571">
        <v>1</v>
      </c>
      <c r="P73" s="571">
        <v>1</v>
      </c>
      <c r="Q73" s="571">
        <v>1</v>
      </c>
      <c r="R73" s="571">
        <v>1</v>
      </c>
      <c r="S73" s="727">
        <f t="shared" si="21"/>
        <v>0.5</v>
      </c>
      <c r="T73" s="571">
        <v>1</v>
      </c>
      <c r="U73" s="571">
        <v>1</v>
      </c>
      <c r="V73" s="571">
        <v>1</v>
      </c>
      <c r="W73" s="571">
        <v>1</v>
      </c>
      <c r="X73" s="571">
        <v>1</v>
      </c>
      <c r="Y73" s="571">
        <v>1</v>
      </c>
      <c r="Z73" s="727">
        <f t="shared" si="22"/>
        <v>0.5</v>
      </c>
      <c r="AA73" s="571">
        <v>1</v>
      </c>
      <c r="AB73" s="571">
        <v>1</v>
      </c>
      <c r="AC73" s="571">
        <v>1</v>
      </c>
      <c r="AD73" s="571">
        <v>1</v>
      </c>
      <c r="AE73" s="571">
        <v>1</v>
      </c>
      <c r="AF73" s="571">
        <v>1</v>
      </c>
      <c r="AG73" s="727">
        <f t="shared" si="23"/>
        <v>0.5</v>
      </c>
      <c r="AH73" s="571">
        <v>1</v>
      </c>
      <c r="AI73" s="571">
        <v>1</v>
      </c>
      <c r="AJ73" s="571">
        <v>1</v>
      </c>
      <c r="AK73" s="571">
        <v>1</v>
      </c>
      <c r="AL73" s="571">
        <v>1</v>
      </c>
      <c r="AM73" s="571">
        <v>1</v>
      </c>
      <c r="AN73" s="727">
        <f t="shared" si="24"/>
        <v>0.5</v>
      </c>
    </row>
    <row r="74" spans="1:40" ht="36.75" customHeight="1">
      <c r="A74" s="971"/>
      <c r="B74" s="971"/>
      <c r="C74" s="966"/>
      <c r="D74" s="569"/>
      <c r="E74" s="961"/>
      <c r="F74" s="961"/>
      <c r="G74" s="961"/>
      <c r="H74" s="719" t="s">
        <v>1563</v>
      </c>
      <c r="I74" s="571">
        <v>2</v>
      </c>
      <c r="J74" s="571">
        <v>2</v>
      </c>
      <c r="K74" s="571">
        <v>2</v>
      </c>
      <c r="L74" s="727">
        <f t="shared" si="20"/>
        <v>1</v>
      </c>
      <c r="M74" s="571">
        <v>2</v>
      </c>
      <c r="N74" s="571">
        <v>2</v>
      </c>
      <c r="O74" s="571">
        <v>2</v>
      </c>
      <c r="P74" s="571">
        <v>2</v>
      </c>
      <c r="Q74" s="571">
        <v>2</v>
      </c>
      <c r="R74" s="571">
        <v>2</v>
      </c>
      <c r="S74" s="727">
        <f t="shared" si="21"/>
        <v>1</v>
      </c>
      <c r="T74" s="571">
        <v>2</v>
      </c>
      <c r="U74" s="571">
        <v>2</v>
      </c>
      <c r="V74" s="571">
        <v>2</v>
      </c>
      <c r="W74" s="571">
        <v>2</v>
      </c>
      <c r="X74" s="571">
        <v>2</v>
      </c>
      <c r="Y74" s="571">
        <v>2</v>
      </c>
      <c r="Z74" s="727">
        <f t="shared" si="22"/>
        <v>1</v>
      </c>
      <c r="AA74" s="571">
        <v>2</v>
      </c>
      <c r="AB74" s="571">
        <v>2</v>
      </c>
      <c r="AC74" s="571">
        <v>2</v>
      </c>
      <c r="AD74" s="571">
        <v>2</v>
      </c>
      <c r="AE74" s="571">
        <v>2</v>
      </c>
      <c r="AF74" s="571">
        <v>2</v>
      </c>
      <c r="AG74" s="727">
        <f t="shared" si="23"/>
        <v>1</v>
      </c>
      <c r="AH74" s="571">
        <v>2</v>
      </c>
      <c r="AI74" s="571">
        <v>2</v>
      </c>
      <c r="AJ74" s="571">
        <v>2</v>
      </c>
      <c r="AK74" s="571">
        <v>2</v>
      </c>
      <c r="AL74" s="571">
        <v>2</v>
      </c>
      <c r="AM74" s="571">
        <v>2</v>
      </c>
      <c r="AN74" s="727">
        <f t="shared" si="24"/>
        <v>1</v>
      </c>
    </row>
    <row r="75" spans="1:40" ht="36.75" customHeight="1">
      <c r="A75" s="971"/>
      <c r="B75" s="971"/>
      <c r="C75" s="966"/>
      <c r="D75" s="569"/>
      <c r="E75" s="961"/>
      <c r="F75" s="961"/>
      <c r="G75" s="961"/>
      <c r="H75" s="719" t="s">
        <v>1564</v>
      </c>
      <c r="I75" s="571">
        <v>0</v>
      </c>
      <c r="J75" s="571">
        <v>0</v>
      </c>
      <c r="K75" s="571">
        <v>0</v>
      </c>
      <c r="L75" s="727">
        <f t="shared" si="20"/>
        <v>0</v>
      </c>
      <c r="M75" s="571">
        <v>0</v>
      </c>
      <c r="N75" s="571">
        <v>0</v>
      </c>
      <c r="O75" s="571">
        <v>0</v>
      </c>
      <c r="P75" s="571">
        <v>0</v>
      </c>
      <c r="Q75" s="571">
        <v>0</v>
      </c>
      <c r="R75" s="571">
        <v>0</v>
      </c>
      <c r="S75" s="727">
        <f t="shared" si="21"/>
        <v>0</v>
      </c>
      <c r="T75" s="571">
        <v>0</v>
      </c>
      <c r="U75" s="571">
        <v>0</v>
      </c>
      <c r="V75" s="571">
        <v>0</v>
      </c>
      <c r="W75" s="571">
        <v>0</v>
      </c>
      <c r="X75" s="571">
        <v>0</v>
      </c>
      <c r="Y75" s="571">
        <v>0</v>
      </c>
      <c r="Z75" s="727">
        <f t="shared" si="22"/>
        <v>0</v>
      </c>
      <c r="AA75" s="571">
        <v>0</v>
      </c>
      <c r="AB75" s="571">
        <v>0</v>
      </c>
      <c r="AC75" s="571">
        <v>0</v>
      </c>
      <c r="AD75" s="571">
        <v>0</v>
      </c>
      <c r="AE75" s="571">
        <v>0</v>
      </c>
      <c r="AF75" s="571">
        <v>0</v>
      </c>
      <c r="AG75" s="727">
        <f t="shared" si="23"/>
        <v>0</v>
      </c>
      <c r="AH75" s="571">
        <v>0</v>
      </c>
      <c r="AI75" s="571">
        <v>0</v>
      </c>
      <c r="AJ75" s="571">
        <v>0</v>
      </c>
      <c r="AK75" s="571">
        <v>0</v>
      </c>
      <c r="AL75" s="571">
        <v>0</v>
      </c>
      <c r="AM75" s="571">
        <v>0</v>
      </c>
      <c r="AN75" s="727">
        <f t="shared" si="24"/>
        <v>0</v>
      </c>
    </row>
    <row r="76" spans="1:40" ht="36.75" customHeight="1">
      <c r="A76" s="971"/>
      <c r="B76" s="971"/>
      <c r="C76" s="966"/>
      <c r="D76" s="569"/>
      <c r="E76" s="961"/>
      <c r="F76" s="961"/>
      <c r="G76" s="961"/>
      <c r="H76" s="719" t="s">
        <v>1565</v>
      </c>
      <c r="I76" s="571">
        <v>1</v>
      </c>
      <c r="J76" s="571">
        <v>1</v>
      </c>
      <c r="K76" s="571">
        <v>1</v>
      </c>
      <c r="L76" s="727">
        <f t="shared" si="20"/>
        <v>0.5</v>
      </c>
      <c r="M76" s="571">
        <v>1</v>
      </c>
      <c r="N76" s="571">
        <v>1</v>
      </c>
      <c r="O76" s="571">
        <v>1</v>
      </c>
      <c r="P76" s="571">
        <v>1</v>
      </c>
      <c r="Q76" s="571">
        <v>1</v>
      </c>
      <c r="R76" s="571">
        <v>1</v>
      </c>
      <c r="S76" s="727">
        <f t="shared" si="21"/>
        <v>0.5</v>
      </c>
      <c r="T76" s="571">
        <v>1</v>
      </c>
      <c r="U76" s="571">
        <v>1</v>
      </c>
      <c r="V76" s="571">
        <v>1</v>
      </c>
      <c r="W76" s="571">
        <v>1</v>
      </c>
      <c r="X76" s="571">
        <v>1</v>
      </c>
      <c r="Y76" s="571">
        <v>1</v>
      </c>
      <c r="Z76" s="727">
        <f t="shared" si="22"/>
        <v>0.5</v>
      </c>
      <c r="AA76" s="571">
        <v>1</v>
      </c>
      <c r="AB76" s="571">
        <v>1</v>
      </c>
      <c r="AC76" s="571">
        <v>1</v>
      </c>
      <c r="AD76" s="571">
        <v>1</v>
      </c>
      <c r="AE76" s="571">
        <v>1</v>
      </c>
      <c r="AF76" s="571">
        <v>1</v>
      </c>
      <c r="AG76" s="727">
        <f t="shared" si="23"/>
        <v>0.5</v>
      </c>
      <c r="AH76" s="571">
        <v>1</v>
      </c>
      <c r="AI76" s="571">
        <v>1</v>
      </c>
      <c r="AJ76" s="571">
        <v>1</v>
      </c>
      <c r="AK76" s="571">
        <v>1</v>
      </c>
      <c r="AL76" s="571">
        <v>1</v>
      </c>
      <c r="AM76" s="571">
        <v>1</v>
      </c>
      <c r="AN76" s="727">
        <f t="shared" si="24"/>
        <v>0.5</v>
      </c>
    </row>
    <row r="77" spans="1:40" ht="36.75" customHeight="1">
      <c r="A77" s="971"/>
      <c r="B77" s="971"/>
      <c r="C77" s="966"/>
      <c r="D77" s="569"/>
      <c r="E77" s="961"/>
      <c r="F77" s="961"/>
      <c r="G77" s="961"/>
      <c r="H77" s="719" t="s">
        <v>1566</v>
      </c>
      <c r="I77" s="571">
        <v>2</v>
      </c>
      <c r="J77" s="571">
        <v>2</v>
      </c>
      <c r="K77" s="571">
        <v>2</v>
      </c>
      <c r="L77" s="727">
        <f t="shared" si="20"/>
        <v>1</v>
      </c>
      <c r="M77" s="571">
        <v>2</v>
      </c>
      <c r="N77" s="571">
        <v>2</v>
      </c>
      <c r="O77" s="571">
        <v>2</v>
      </c>
      <c r="P77" s="571">
        <v>2</v>
      </c>
      <c r="Q77" s="571">
        <v>2</v>
      </c>
      <c r="R77" s="571">
        <v>2</v>
      </c>
      <c r="S77" s="727">
        <f t="shared" si="21"/>
        <v>1</v>
      </c>
      <c r="T77" s="571">
        <v>2</v>
      </c>
      <c r="U77" s="571">
        <v>2</v>
      </c>
      <c r="V77" s="571">
        <v>2</v>
      </c>
      <c r="W77" s="571">
        <v>2</v>
      </c>
      <c r="X77" s="571">
        <v>2</v>
      </c>
      <c r="Y77" s="571">
        <v>2</v>
      </c>
      <c r="Z77" s="727">
        <f t="shared" si="22"/>
        <v>1</v>
      </c>
      <c r="AA77" s="571">
        <v>2</v>
      </c>
      <c r="AB77" s="571">
        <v>2</v>
      </c>
      <c r="AC77" s="571">
        <v>2</v>
      </c>
      <c r="AD77" s="571">
        <v>2</v>
      </c>
      <c r="AE77" s="571">
        <v>2</v>
      </c>
      <c r="AF77" s="571">
        <v>2</v>
      </c>
      <c r="AG77" s="727">
        <f t="shared" si="23"/>
        <v>1</v>
      </c>
      <c r="AH77" s="571">
        <v>2</v>
      </c>
      <c r="AI77" s="571">
        <v>2</v>
      </c>
      <c r="AJ77" s="571">
        <v>2</v>
      </c>
      <c r="AK77" s="571">
        <v>2</v>
      </c>
      <c r="AL77" s="571">
        <v>2</v>
      </c>
      <c r="AM77" s="571">
        <v>2</v>
      </c>
      <c r="AN77" s="727">
        <f t="shared" si="24"/>
        <v>1</v>
      </c>
    </row>
    <row r="78" spans="1:40" ht="36.75" customHeight="1">
      <c r="A78" s="971"/>
      <c r="B78" s="971"/>
      <c r="C78" s="966"/>
      <c r="D78" s="569"/>
      <c r="E78" s="961"/>
      <c r="F78" s="961"/>
      <c r="G78" s="961"/>
      <c r="H78" s="719" t="s">
        <v>1567</v>
      </c>
      <c r="I78" s="571">
        <v>2</v>
      </c>
      <c r="J78" s="571">
        <v>2</v>
      </c>
      <c r="K78" s="571">
        <v>2</v>
      </c>
      <c r="L78" s="727">
        <f t="shared" si="20"/>
        <v>1</v>
      </c>
      <c r="M78" s="571">
        <v>2</v>
      </c>
      <c r="N78" s="571">
        <v>2</v>
      </c>
      <c r="O78" s="571">
        <v>2</v>
      </c>
      <c r="P78" s="571">
        <v>2</v>
      </c>
      <c r="Q78" s="571">
        <v>2</v>
      </c>
      <c r="R78" s="571">
        <v>2</v>
      </c>
      <c r="S78" s="727">
        <f t="shared" si="21"/>
        <v>1</v>
      </c>
      <c r="T78" s="571">
        <v>2</v>
      </c>
      <c r="U78" s="571">
        <v>2</v>
      </c>
      <c r="V78" s="571">
        <v>2</v>
      </c>
      <c r="W78" s="571">
        <v>2</v>
      </c>
      <c r="X78" s="571">
        <v>2</v>
      </c>
      <c r="Y78" s="571">
        <v>2</v>
      </c>
      <c r="Z78" s="727">
        <f t="shared" si="22"/>
        <v>1</v>
      </c>
      <c r="AA78" s="571">
        <v>2</v>
      </c>
      <c r="AB78" s="571">
        <v>2</v>
      </c>
      <c r="AC78" s="571">
        <v>2</v>
      </c>
      <c r="AD78" s="571">
        <v>2</v>
      </c>
      <c r="AE78" s="571">
        <v>2</v>
      </c>
      <c r="AF78" s="571">
        <v>2</v>
      </c>
      <c r="AG78" s="727">
        <f t="shared" si="23"/>
        <v>1</v>
      </c>
      <c r="AH78" s="571">
        <v>2</v>
      </c>
      <c r="AI78" s="571">
        <v>2</v>
      </c>
      <c r="AJ78" s="571">
        <v>2</v>
      </c>
      <c r="AK78" s="571">
        <v>2</v>
      </c>
      <c r="AL78" s="571">
        <v>2</v>
      </c>
      <c r="AM78" s="571">
        <v>2</v>
      </c>
      <c r="AN78" s="727">
        <f t="shared" si="24"/>
        <v>1</v>
      </c>
    </row>
    <row r="79" spans="1:40" ht="36.75" customHeight="1">
      <c r="A79" s="971"/>
      <c r="B79" s="971"/>
      <c r="C79" s="966"/>
      <c r="D79" s="569"/>
      <c r="E79" s="961"/>
      <c r="F79" s="961"/>
      <c r="G79" s="961"/>
      <c r="H79" s="721" t="s">
        <v>1449</v>
      </c>
      <c r="I79" s="573">
        <v>0</v>
      </c>
      <c r="J79" s="573">
        <v>0</v>
      </c>
      <c r="K79" s="573">
        <v>0</v>
      </c>
      <c r="L79" s="727">
        <f t="shared" si="20"/>
        <v>0</v>
      </c>
      <c r="M79" s="573">
        <v>0</v>
      </c>
      <c r="N79" s="573">
        <v>0</v>
      </c>
      <c r="O79" s="573">
        <v>0</v>
      </c>
      <c r="P79" s="573">
        <v>0</v>
      </c>
      <c r="Q79" s="573">
        <v>0</v>
      </c>
      <c r="R79" s="573">
        <v>0</v>
      </c>
      <c r="S79" s="727">
        <f t="shared" si="21"/>
        <v>0</v>
      </c>
      <c r="T79" s="573">
        <v>0</v>
      </c>
      <c r="U79" s="573">
        <v>0</v>
      </c>
      <c r="V79" s="573">
        <v>0</v>
      </c>
      <c r="W79" s="573">
        <v>0</v>
      </c>
      <c r="X79" s="573">
        <v>0</v>
      </c>
      <c r="Y79" s="573">
        <v>0</v>
      </c>
      <c r="Z79" s="727">
        <f t="shared" si="22"/>
        <v>0</v>
      </c>
      <c r="AA79" s="573">
        <v>0</v>
      </c>
      <c r="AB79" s="573">
        <v>0</v>
      </c>
      <c r="AC79" s="573">
        <v>0</v>
      </c>
      <c r="AD79" s="573">
        <v>0</v>
      </c>
      <c r="AE79" s="573">
        <v>0</v>
      </c>
      <c r="AF79" s="573">
        <v>0</v>
      </c>
      <c r="AG79" s="727">
        <f t="shared" si="23"/>
        <v>0</v>
      </c>
      <c r="AH79" s="573">
        <v>0</v>
      </c>
      <c r="AI79" s="573">
        <v>0</v>
      </c>
      <c r="AJ79" s="573">
        <v>0</v>
      </c>
      <c r="AK79" s="573">
        <v>0</v>
      </c>
      <c r="AL79" s="573">
        <v>0</v>
      </c>
      <c r="AM79" s="573">
        <v>0</v>
      </c>
      <c r="AN79" s="727">
        <f t="shared" si="24"/>
        <v>0</v>
      </c>
    </row>
    <row r="80" spans="1:40" ht="36.75" customHeight="1">
      <c r="A80" s="971"/>
      <c r="B80" s="971"/>
      <c r="C80" s="966"/>
      <c r="D80" s="735"/>
      <c r="E80" s="961"/>
      <c r="F80" s="961"/>
      <c r="G80" s="961"/>
      <c r="H80" s="729" t="s">
        <v>1532</v>
      </c>
      <c r="I80" s="573">
        <v>1</v>
      </c>
      <c r="J80" s="573">
        <v>1</v>
      </c>
      <c r="K80" s="573">
        <v>1</v>
      </c>
      <c r="L80" s="727">
        <f t="shared" si="20"/>
        <v>0.5</v>
      </c>
      <c r="M80" s="573">
        <v>1</v>
      </c>
      <c r="N80" s="573">
        <v>1</v>
      </c>
      <c r="O80" s="573">
        <v>1</v>
      </c>
      <c r="P80" s="573">
        <v>1</v>
      </c>
      <c r="Q80" s="573">
        <v>1</v>
      </c>
      <c r="R80" s="573">
        <v>1</v>
      </c>
      <c r="S80" s="727">
        <f t="shared" si="21"/>
        <v>0.5</v>
      </c>
      <c r="T80" s="573">
        <v>1</v>
      </c>
      <c r="U80" s="573">
        <v>1</v>
      </c>
      <c r="V80" s="573">
        <v>1</v>
      </c>
      <c r="W80" s="573">
        <v>1</v>
      </c>
      <c r="X80" s="573">
        <v>1</v>
      </c>
      <c r="Y80" s="573">
        <v>1</v>
      </c>
      <c r="Z80" s="727">
        <f t="shared" si="22"/>
        <v>0.5</v>
      </c>
      <c r="AA80" s="573">
        <v>1</v>
      </c>
      <c r="AB80" s="573">
        <v>1</v>
      </c>
      <c r="AC80" s="573">
        <v>1</v>
      </c>
      <c r="AD80" s="573">
        <v>1</v>
      </c>
      <c r="AE80" s="573">
        <v>1</v>
      </c>
      <c r="AF80" s="573">
        <v>1</v>
      </c>
      <c r="AG80" s="727">
        <f t="shared" si="23"/>
        <v>0.5</v>
      </c>
      <c r="AH80" s="573">
        <v>1</v>
      </c>
      <c r="AI80" s="573">
        <v>1</v>
      </c>
      <c r="AJ80" s="573">
        <v>1</v>
      </c>
      <c r="AK80" s="573">
        <v>1</v>
      </c>
      <c r="AL80" s="573">
        <v>1</v>
      </c>
      <c r="AM80" s="573">
        <v>1</v>
      </c>
      <c r="AN80" s="727">
        <f t="shared" si="24"/>
        <v>0.5</v>
      </c>
    </row>
    <row r="81" spans="1:40" ht="36.75" customHeight="1">
      <c r="A81" s="971"/>
      <c r="B81" s="971"/>
      <c r="C81" s="966"/>
      <c r="D81" s="735"/>
      <c r="E81" s="961"/>
      <c r="F81" s="961"/>
      <c r="G81" s="961"/>
      <c r="H81" s="729" t="s">
        <v>1592</v>
      </c>
      <c r="I81" s="573">
        <v>2</v>
      </c>
      <c r="J81" s="573">
        <v>2</v>
      </c>
      <c r="K81" s="573">
        <v>2</v>
      </c>
      <c r="L81" s="727">
        <f t="shared" si="20"/>
        <v>1</v>
      </c>
      <c r="M81" s="573">
        <v>2</v>
      </c>
      <c r="N81" s="573">
        <v>2</v>
      </c>
      <c r="O81" s="573">
        <v>2</v>
      </c>
      <c r="P81" s="573">
        <v>2</v>
      </c>
      <c r="Q81" s="573">
        <v>2</v>
      </c>
      <c r="R81" s="573">
        <v>2</v>
      </c>
      <c r="S81" s="727">
        <f t="shared" si="21"/>
        <v>1</v>
      </c>
      <c r="T81" s="573">
        <v>2</v>
      </c>
      <c r="U81" s="573">
        <v>2</v>
      </c>
      <c r="V81" s="573">
        <v>2</v>
      </c>
      <c r="W81" s="573">
        <v>2</v>
      </c>
      <c r="X81" s="573">
        <v>2</v>
      </c>
      <c r="Y81" s="573">
        <v>2</v>
      </c>
      <c r="Z81" s="727">
        <f t="shared" si="22"/>
        <v>1</v>
      </c>
      <c r="AA81" s="573">
        <v>2</v>
      </c>
      <c r="AB81" s="573">
        <v>2</v>
      </c>
      <c r="AC81" s="573">
        <v>2</v>
      </c>
      <c r="AD81" s="573">
        <v>2</v>
      </c>
      <c r="AE81" s="573">
        <v>2</v>
      </c>
      <c r="AF81" s="573">
        <v>2</v>
      </c>
      <c r="AG81" s="727">
        <f t="shared" si="23"/>
        <v>1</v>
      </c>
      <c r="AH81" s="573">
        <v>2</v>
      </c>
      <c r="AI81" s="573">
        <v>2</v>
      </c>
      <c r="AJ81" s="573">
        <v>2</v>
      </c>
      <c r="AK81" s="573">
        <v>2</v>
      </c>
      <c r="AL81" s="573">
        <v>2</v>
      </c>
      <c r="AM81" s="573">
        <v>2</v>
      </c>
      <c r="AN81" s="727">
        <f t="shared" si="24"/>
        <v>1</v>
      </c>
    </row>
    <row r="82" spans="1:40" ht="36.75" customHeight="1">
      <c r="A82" s="971"/>
      <c r="B82" s="971"/>
      <c r="C82" s="966"/>
      <c r="D82" s="735"/>
      <c r="E82" s="961"/>
      <c r="F82" s="961"/>
      <c r="G82" s="961"/>
      <c r="H82" s="741" t="s">
        <v>1591</v>
      </c>
      <c r="I82" s="573">
        <v>2</v>
      </c>
      <c r="J82" s="573">
        <v>2</v>
      </c>
      <c r="K82" s="573">
        <v>2</v>
      </c>
      <c r="L82" s="727">
        <f t="shared" si="20"/>
        <v>1</v>
      </c>
      <c r="M82" s="573">
        <v>2</v>
      </c>
      <c r="N82" s="573">
        <v>2</v>
      </c>
      <c r="O82" s="573">
        <v>2</v>
      </c>
      <c r="P82" s="573">
        <v>2</v>
      </c>
      <c r="Q82" s="573">
        <v>2</v>
      </c>
      <c r="R82" s="573">
        <v>2</v>
      </c>
      <c r="S82" s="727">
        <f t="shared" si="21"/>
        <v>1</v>
      </c>
      <c r="T82" s="573">
        <v>2</v>
      </c>
      <c r="U82" s="573">
        <v>2</v>
      </c>
      <c r="V82" s="573">
        <v>2</v>
      </c>
      <c r="W82" s="573">
        <v>2</v>
      </c>
      <c r="X82" s="573">
        <v>2</v>
      </c>
      <c r="Y82" s="573">
        <v>2</v>
      </c>
      <c r="Z82" s="727">
        <f t="shared" si="22"/>
        <v>1</v>
      </c>
      <c r="AA82" s="573">
        <v>2</v>
      </c>
      <c r="AB82" s="573">
        <v>2</v>
      </c>
      <c r="AC82" s="573">
        <v>2</v>
      </c>
      <c r="AD82" s="573">
        <v>2</v>
      </c>
      <c r="AE82" s="573">
        <v>2</v>
      </c>
      <c r="AF82" s="573">
        <v>2</v>
      </c>
      <c r="AG82" s="727">
        <f t="shared" si="23"/>
        <v>1</v>
      </c>
      <c r="AH82" s="573">
        <v>2</v>
      </c>
      <c r="AI82" s="573">
        <v>2</v>
      </c>
      <c r="AJ82" s="573">
        <v>2</v>
      </c>
      <c r="AK82" s="573">
        <v>2</v>
      </c>
      <c r="AL82" s="573">
        <v>2</v>
      </c>
      <c r="AM82" s="573">
        <v>2</v>
      </c>
      <c r="AN82" s="727">
        <f t="shared" si="24"/>
        <v>1</v>
      </c>
    </row>
    <row r="83" spans="1:40" ht="36.75" customHeight="1">
      <c r="A83" s="971"/>
      <c r="B83" s="972"/>
      <c r="C83" s="967"/>
      <c r="D83" s="570"/>
      <c r="E83" s="962"/>
      <c r="F83" s="962"/>
      <c r="G83" s="962"/>
      <c r="H83" s="575"/>
      <c r="I83" s="717">
        <f>+G72-SUM(I72:I82)</f>
        <v>-15</v>
      </c>
      <c r="J83" s="717">
        <f>+I83-SUM(J71:J82)</f>
        <v>-32</v>
      </c>
      <c r="K83" s="717">
        <f>+J83-SUM(K71:K82)</f>
        <v>-49</v>
      </c>
      <c r="L83" s="717">
        <f>+K83-SUM(L71:L82)</f>
        <v>-57.5</v>
      </c>
      <c r="M83" s="717">
        <f t="shared" ref="M83:R83" si="25">+L83-SUM(M71:M82)</f>
        <v>-74.5</v>
      </c>
      <c r="N83" s="717">
        <f t="shared" si="25"/>
        <v>-91.5</v>
      </c>
      <c r="O83" s="717">
        <f t="shared" si="25"/>
        <v>-108.5</v>
      </c>
      <c r="P83" s="717">
        <f t="shared" si="25"/>
        <v>-125.5</v>
      </c>
      <c r="Q83" s="717">
        <f t="shared" si="25"/>
        <v>-142.5</v>
      </c>
      <c r="R83" s="717">
        <f t="shared" si="25"/>
        <v>-159.5</v>
      </c>
      <c r="S83" s="717">
        <f t="shared" ref="S83" si="26">+R83-SUM(S71:S82)</f>
        <v>-168</v>
      </c>
      <c r="T83" s="717">
        <f t="shared" ref="T83" si="27">+S83-SUM(T71:T82)</f>
        <v>-185</v>
      </c>
      <c r="U83" s="732">
        <f t="shared" ref="U83" si="28">+T83-SUM(U71:U82)</f>
        <v>-202</v>
      </c>
      <c r="V83" s="732">
        <f t="shared" ref="V83" si="29">+U83-SUM(V71:V82)</f>
        <v>-219</v>
      </c>
      <c r="W83" s="732">
        <f t="shared" ref="W83" si="30">+V83-SUM(W71:W82)</f>
        <v>-236</v>
      </c>
      <c r="X83" s="732">
        <f t="shared" ref="X83" si="31">+W83-SUM(X71:X82)</f>
        <v>-253</v>
      </c>
      <c r="Y83" s="732">
        <f t="shared" ref="Y83" si="32">+X83-SUM(Y71:Y82)</f>
        <v>-270</v>
      </c>
      <c r="Z83" s="732">
        <f t="shared" ref="Z83" si="33">+Y83-SUM(Z71:Z82)</f>
        <v>-278.5</v>
      </c>
      <c r="AA83" s="732">
        <f t="shared" ref="AA83" si="34">+Z83-SUM(AA71:AA82)</f>
        <v>-295.5</v>
      </c>
      <c r="AB83" s="732">
        <f t="shared" ref="AB83" si="35">+AA83-SUM(AB71:AB82)</f>
        <v>-312.5</v>
      </c>
      <c r="AC83" s="732">
        <f t="shared" ref="AC83" si="36">+AB83-SUM(AC71:AC82)</f>
        <v>-329.5</v>
      </c>
      <c r="AD83" s="732">
        <f t="shared" ref="AD83" si="37">+AC83-SUM(AD71:AD82)</f>
        <v>-346.5</v>
      </c>
      <c r="AE83" s="732">
        <f t="shared" ref="AE83" si="38">+AD83-SUM(AE71:AE82)</f>
        <v>-363.5</v>
      </c>
      <c r="AF83" s="732">
        <f t="shared" ref="AF83" si="39">+AE83-SUM(AF71:AF82)</f>
        <v>-380.5</v>
      </c>
      <c r="AG83" s="732">
        <f t="shared" ref="AG83" si="40">+AF83-SUM(AG71:AG82)</f>
        <v>-389</v>
      </c>
      <c r="AH83" s="732">
        <f t="shared" ref="AH83" si="41">+AG83-SUM(AH71:AH82)</f>
        <v>-406</v>
      </c>
      <c r="AI83" s="732">
        <f t="shared" ref="AI83" si="42">+AH83-SUM(AI71:AI82)</f>
        <v>-423</v>
      </c>
      <c r="AJ83" s="732">
        <f t="shared" ref="AJ83" si="43">+AI83-SUM(AJ71:AJ82)</f>
        <v>-440</v>
      </c>
      <c r="AK83" s="732">
        <f t="shared" ref="AK83" si="44">+AJ83-SUM(AK71:AK82)</f>
        <v>-457</v>
      </c>
      <c r="AL83" s="732">
        <f t="shared" ref="AL83" si="45">+AK83-SUM(AL71:AL82)</f>
        <v>-474</v>
      </c>
      <c r="AM83" s="732">
        <f>+AL83-SUM(AM71:AM82)</f>
        <v>-491</v>
      </c>
      <c r="AN83" s="742">
        <f>+AM83-SUM(AN71:AN82)</f>
        <v>-499.5</v>
      </c>
    </row>
    <row r="84" spans="1:40" ht="36.75" customHeight="1">
      <c r="A84" s="953">
        <v>11</v>
      </c>
      <c r="B84" s="953" t="s">
        <v>498</v>
      </c>
      <c r="C84" s="969" t="s">
        <v>319</v>
      </c>
      <c r="D84" s="578"/>
      <c r="E84" s="957">
        <f>VLOOKUP(B84,'Total tồn vật tư 2'!$A$3:$D$586,4,0)</f>
        <v>-136</v>
      </c>
      <c r="F84" s="957">
        <f>VLOOKUP(B84,'Total tồn vật tư 2'!$A$3:$F$586,6,0)</f>
        <v>-220</v>
      </c>
      <c r="G84" s="957">
        <f>+E84+F84</f>
        <v>-356</v>
      </c>
      <c r="H84" s="719" t="s">
        <v>1560</v>
      </c>
      <c r="I84" s="571">
        <v>3</v>
      </c>
      <c r="J84" s="571">
        <v>3</v>
      </c>
      <c r="K84" s="571">
        <v>3</v>
      </c>
      <c r="L84" s="727">
        <f>+K84/2</f>
        <v>1.5</v>
      </c>
      <c r="M84" s="571">
        <v>3</v>
      </c>
      <c r="N84" s="571">
        <v>3</v>
      </c>
      <c r="O84" s="571">
        <v>3</v>
      </c>
      <c r="P84" s="571">
        <v>3</v>
      </c>
      <c r="Q84" s="571">
        <v>3</v>
      </c>
      <c r="R84" s="571">
        <v>3</v>
      </c>
      <c r="S84" s="727">
        <f>+R84/2</f>
        <v>1.5</v>
      </c>
      <c r="T84" s="571">
        <v>3</v>
      </c>
      <c r="U84" s="571">
        <v>3</v>
      </c>
      <c r="V84" s="571">
        <v>3</v>
      </c>
      <c r="W84" s="571">
        <v>3</v>
      </c>
      <c r="X84" s="571">
        <v>3</v>
      </c>
      <c r="Y84" s="571">
        <v>3</v>
      </c>
      <c r="Z84" s="727">
        <f t="shared" ref="Z84:Z187" si="46">+Y84/2</f>
        <v>1.5</v>
      </c>
      <c r="AA84" s="571">
        <v>3</v>
      </c>
      <c r="AB84" s="571">
        <v>3</v>
      </c>
      <c r="AC84" s="571">
        <v>3</v>
      </c>
      <c r="AD84" s="571">
        <v>3</v>
      </c>
      <c r="AE84" s="571">
        <v>3</v>
      </c>
      <c r="AF84" s="571">
        <v>3</v>
      </c>
      <c r="AG84" s="727">
        <f t="shared" ref="AG84:AG186" si="47">+AF84/2</f>
        <v>1.5</v>
      </c>
      <c r="AH84" s="571">
        <v>3</v>
      </c>
      <c r="AI84" s="571">
        <v>3</v>
      </c>
      <c r="AJ84" s="571">
        <v>3</v>
      </c>
      <c r="AK84" s="571">
        <v>3</v>
      </c>
      <c r="AL84" s="571">
        <v>3</v>
      </c>
      <c r="AM84" s="571">
        <v>3</v>
      </c>
      <c r="AN84" s="727">
        <f t="shared" ref="AN84:AN186" si="48">+AM84/2</f>
        <v>1.5</v>
      </c>
    </row>
    <row r="85" spans="1:40" ht="36.75" customHeight="1">
      <c r="A85" s="971"/>
      <c r="B85" s="971"/>
      <c r="C85" s="970"/>
      <c r="D85" s="579"/>
      <c r="E85" s="961"/>
      <c r="F85" s="961"/>
      <c r="G85" s="961"/>
      <c r="H85" s="719" t="s">
        <v>1561</v>
      </c>
      <c r="I85" s="573">
        <v>2</v>
      </c>
      <c r="J85" s="573">
        <v>2</v>
      </c>
      <c r="K85" s="573">
        <v>2</v>
      </c>
      <c r="L85" s="727">
        <f t="shared" ref="L85:L94" si="49">+K85/2</f>
        <v>1</v>
      </c>
      <c r="M85" s="573">
        <v>2</v>
      </c>
      <c r="N85" s="573">
        <v>2</v>
      </c>
      <c r="O85" s="573">
        <v>2</v>
      </c>
      <c r="P85" s="573">
        <v>2</v>
      </c>
      <c r="Q85" s="573">
        <v>2</v>
      </c>
      <c r="R85" s="573">
        <v>2</v>
      </c>
      <c r="S85" s="727">
        <f t="shared" ref="S85:S92" si="50">+R85/2</f>
        <v>1</v>
      </c>
      <c r="T85" s="573">
        <v>2</v>
      </c>
      <c r="U85" s="573">
        <v>2</v>
      </c>
      <c r="V85" s="573">
        <v>2</v>
      </c>
      <c r="W85" s="573">
        <v>2</v>
      </c>
      <c r="X85" s="573">
        <v>2</v>
      </c>
      <c r="Y85" s="573">
        <v>2</v>
      </c>
      <c r="Z85" s="727">
        <f t="shared" si="46"/>
        <v>1</v>
      </c>
      <c r="AA85" s="573">
        <v>2</v>
      </c>
      <c r="AB85" s="573">
        <v>2</v>
      </c>
      <c r="AC85" s="573">
        <v>2</v>
      </c>
      <c r="AD85" s="573">
        <v>2</v>
      </c>
      <c r="AE85" s="573">
        <v>2</v>
      </c>
      <c r="AF85" s="573">
        <v>2</v>
      </c>
      <c r="AG85" s="727">
        <f t="shared" si="47"/>
        <v>1</v>
      </c>
      <c r="AH85" s="573">
        <v>2</v>
      </c>
      <c r="AI85" s="573">
        <v>2</v>
      </c>
      <c r="AJ85" s="573">
        <v>2</v>
      </c>
      <c r="AK85" s="573">
        <v>2</v>
      </c>
      <c r="AL85" s="573">
        <v>2</v>
      </c>
      <c r="AM85" s="573">
        <v>2</v>
      </c>
      <c r="AN85" s="727">
        <f t="shared" si="48"/>
        <v>1</v>
      </c>
    </row>
    <row r="86" spans="1:40" ht="36.75" customHeight="1">
      <c r="A86" s="971"/>
      <c r="B86" s="971"/>
      <c r="C86" s="970"/>
      <c r="D86" s="737"/>
      <c r="E86" s="961"/>
      <c r="F86" s="961"/>
      <c r="G86" s="961"/>
      <c r="H86" s="719" t="s">
        <v>1562</v>
      </c>
      <c r="I86" s="573">
        <v>3</v>
      </c>
      <c r="J86" s="573">
        <v>3</v>
      </c>
      <c r="K86" s="573">
        <v>3</v>
      </c>
      <c r="L86" s="727">
        <f t="shared" si="49"/>
        <v>1.5</v>
      </c>
      <c r="M86" s="573">
        <v>3</v>
      </c>
      <c r="N86" s="573">
        <v>3</v>
      </c>
      <c r="O86" s="573">
        <v>3</v>
      </c>
      <c r="P86" s="573">
        <v>3</v>
      </c>
      <c r="Q86" s="573">
        <v>3</v>
      </c>
      <c r="R86" s="573">
        <v>3</v>
      </c>
      <c r="S86" s="727">
        <f t="shared" si="50"/>
        <v>1.5</v>
      </c>
      <c r="T86" s="573">
        <v>3</v>
      </c>
      <c r="U86" s="573">
        <v>3</v>
      </c>
      <c r="V86" s="573">
        <v>3</v>
      </c>
      <c r="W86" s="573">
        <v>3</v>
      </c>
      <c r="X86" s="573">
        <v>3</v>
      </c>
      <c r="Y86" s="573">
        <v>3</v>
      </c>
      <c r="Z86" s="727">
        <f t="shared" si="46"/>
        <v>1.5</v>
      </c>
      <c r="AA86" s="573">
        <v>3</v>
      </c>
      <c r="AB86" s="573">
        <v>3</v>
      </c>
      <c r="AC86" s="573">
        <v>3</v>
      </c>
      <c r="AD86" s="573">
        <v>3</v>
      </c>
      <c r="AE86" s="573">
        <v>3</v>
      </c>
      <c r="AF86" s="573">
        <v>3</v>
      </c>
      <c r="AG86" s="727">
        <f t="shared" si="47"/>
        <v>1.5</v>
      </c>
      <c r="AH86" s="573">
        <v>3</v>
      </c>
      <c r="AI86" s="573">
        <v>3</v>
      </c>
      <c r="AJ86" s="573">
        <v>3</v>
      </c>
      <c r="AK86" s="573">
        <v>3</v>
      </c>
      <c r="AL86" s="573">
        <v>3</v>
      </c>
      <c r="AM86" s="573">
        <v>3</v>
      </c>
      <c r="AN86" s="727">
        <f t="shared" si="48"/>
        <v>1.5</v>
      </c>
    </row>
    <row r="87" spans="1:40" ht="36.75" customHeight="1">
      <c r="A87" s="971"/>
      <c r="B87" s="971"/>
      <c r="C87" s="970"/>
      <c r="D87" s="737"/>
      <c r="E87" s="961"/>
      <c r="F87" s="961"/>
      <c r="G87" s="961"/>
      <c r="H87" s="719" t="s">
        <v>1563</v>
      </c>
      <c r="I87" s="573">
        <v>10</v>
      </c>
      <c r="J87" s="573">
        <v>10</v>
      </c>
      <c r="K87" s="573">
        <v>10</v>
      </c>
      <c r="L87" s="727">
        <f t="shared" si="49"/>
        <v>5</v>
      </c>
      <c r="M87" s="573">
        <v>10</v>
      </c>
      <c r="N87" s="573">
        <v>10</v>
      </c>
      <c r="O87" s="573">
        <v>10</v>
      </c>
      <c r="P87" s="573">
        <v>10</v>
      </c>
      <c r="Q87" s="573">
        <v>10</v>
      </c>
      <c r="R87" s="573">
        <v>10</v>
      </c>
      <c r="S87" s="727">
        <f t="shared" si="50"/>
        <v>5</v>
      </c>
      <c r="T87" s="573">
        <v>10</v>
      </c>
      <c r="U87" s="573">
        <v>10</v>
      </c>
      <c r="V87" s="573">
        <v>10</v>
      </c>
      <c r="W87" s="573">
        <v>10</v>
      </c>
      <c r="X87" s="573">
        <v>10</v>
      </c>
      <c r="Y87" s="573">
        <v>10</v>
      </c>
      <c r="Z87" s="727">
        <f t="shared" si="46"/>
        <v>5</v>
      </c>
      <c r="AA87" s="573">
        <v>10</v>
      </c>
      <c r="AB87" s="573">
        <v>10</v>
      </c>
      <c r="AC87" s="573">
        <v>10</v>
      </c>
      <c r="AD87" s="573">
        <v>10</v>
      </c>
      <c r="AE87" s="573">
        <v>10</v>
      </c>
      <c r="AF87" s="573">
        <v>10</v>
      </c>
      <c r="AG87" s="727">
        <f t="shared" si="47"/>
        <v>5</v>
      </c>
      <c r="AH87" s="573">
        <v>10</v>
      </c>
      <c r="AI87" s="573">
        <v>10</v>
      </c>
      <c r="AJ87" s="573">
        <v>10</v>
      </c>
      <c r="AK87" s="573">
        <v>10</v>
      </c>
      <c r="AL87" s="573">
        <v>10</v>
      </c>
      <c r="AM87" s="573">
        <v>10</v>
      </c>
      <c r="AN87" s="727">
        <f t="shared" si="48"/>
        <v>5</v>
      </c>
    </row>
    <row r="88" spans="1:40" ht="36.75" customHeight="1">
      <c r="A88" s="971"/>
      <c r="B88" s="971"/>
      <c r="C88" s="970"/>
      <c r="D88" s="737"/>
      <c r="E88" s="961"/>
      <c r="F88" s="961"/>
      <c r="G88" s="961"/>
      <c r="H88" s="719" t="s">
        <v>1564</v>
      </c>
      <c r="I88" s="573">
        <v>10</v>
      </c>
      <c r="J88" s="573">
        <v>10</v>
      </c>
      <c r="K88" s="573">
        <v>10</v>
      </c>
      <c r="L88" s="727">
        <f t="shared" si="49"/>
        <v>5</v>
      </c>
      <c r="M88" s="573">
        <v>10</v>
      </c>
      <c r="N88" s="573">
        <v>10</v>
      </c>
      <c r="O88" s="573">
        <v>10</v>
      </c>
      <c r="P88" s="573">
        <v>10</v>
      </c>
      <c r="Q88" s="573">
        <v>10</v>
      </c>
      <c r="R88" s="573">
        <v>10</v>
      </c>
      <c r="S88" s="727">
        <f t="shared" si="50"/>
        <v>5</v>
      </c>
      <c r="T88" s="573">
        <v>10</v>
      </c>
      <c r="U88" s="573">
        <v>10</v>
      </c>
      <c r="V88" s="573">
        <v>10</v>
      </c>
      <c r="W88" s="573">
        <v>10</v>
      </c>
      <c r="X88" s="573">
        <v>10</v>
      </c>
      <c r="Y88" s="573">
        <v>10</v>
      </c>
      <c r="Z88" s="727">
        <f t="shared" si="46"/>
        <v>5</v>
      </c>
      <c r="AA88" s="573">
        <v>10</v>
      </c>
      <c r="AB88" s="573">
        <v>10</v>
      </c>
      <c r="AC88" s="573">
        <v>10</v>
      </c>
      <c r="AD88" s="573">
        <v>10</v>
      </c>
      <c r="AE88" s="573">
        <v>10</v>
      </c>
      <c r="AF88" s="573">
        <v>10</v>
      </c>
      <c r="AG88" s="727">
        <f t="shared" si="47"/>
        <v>5</v>
      </c>
      <c r="AH88" s="573">
        <v>10</v>
      </c>
      <c r="AI88" s="573">
        <v>10</v>
      </c>
      <c r="AJ88" s="573">
        <v>10</v>
      </c>
      <c r="AK88" s="573">
        <v>10</v>
      </c>
      <c r="AL88" s="573">
        <v>10</v>
      </c>
      <c r="AM88" s="573">
        <v>10</v>
      </c>
      <c r="AN88" s="727">
        <f t="shared" si="48"/>
        <v>5</v>
      </c>
    </row>
    <row r="89" spans="1:40" ht="36.75" customHeight="1">
      <c r="A89" s="971"/>
      <c r="B89" s="971"/>
      <c r="C89" s="970"/>
      <c r="D89" s="737"/>
      <c r="E89" s="961"/>
      <c r="F89" s="961"/>
      <c r="G89" s="961"/>
      <c r="H89" s="719" t="s">
        <v>1565</v>
      </c>
      <c r="I89" s="573">
        <v>5</v>
      </c>
      <c r="J89" s="573">
        <v>5</v>
      </c>
      <c r="K89" s="573">
        <v>5</v>
      </c>
      <c r="L89" s="727">
        <f t="shared" si="49"/>
        <v>2.5</v>
      </c>
      <c r="M89" s="573">
        <v>5</v>
      </c>
      <c r="N89" s="573">
        <v>5</v>
      </c>
      <c r="O89" s="573">
        <v>5</v>
      </c>
      <c r="P89" s="573">
        <v>5</v>
      </c>
      <c r="Q89" s="573">
        <v>5</v>
      </c>
      <c r="R89" s="573">
        <v>5</v>
      </c>
      <c r="S89" s="727">
        <f t="shared" si="50"/>
        <v>2.5</v>
      </c>
      <c r="T89" s="573">
        <v>5</v>
      </c>
      <c r="U89" s="573">
        <v>5</v>
      </c>
      <c r="V89" s="573">
        <v>5</v>
      </c>
      <c r="W89" s="573">
        <v>5</v>
      </c>
      <c r="X89" s="573">
        <v>5</v>
      </c>
      <c r="Y89" s="573">
        <v>5</v>
      </c>
      <c r="Z89" s="727">
        <f t="shared" si="46"/>
        <v>2.5</v>
      </c>
      <c r="AA89" s="573">
        <v>5</v>
      </c>
      <c r="AB89" s="573">
        <v>5</v>
      </c>
      <c r="AC89" s="573">
        <v>5</v>
      </c>
      <c r="AD89" s="573">
        <v>5</v>
      </c>
      <c r="AE89" s="573">
        <v>5</v>
      </c>
      <c r="AF89" s="573">
        <v>5</v>
      </c>
      <c r="AG89" s="727">
        <f t="shared" si="47"/>
        <v>2.5</v>
      </c>
      <c r="AH89" s="573">
        <v>5</v>
      </c>
      <c r="AI89" s="573">
        <v>5</v>
      </c>
      <c r="AJ89" s="573">
        <v>5</v>
      </c>
      <c r="AK89" s="573">
        <v>5</v>
      </c>
      <c r="AL89" s="573">
        <v>5</v>
      </c>
      <c r="AM89" s="573">
        <v>5</v>
      </c>
      <c r="AN89" s="727">
        <f t="shared" si="48"/>
        <v>2.5</v>
      </c>
    </row>
    <row r="90" spans="1:40" ht="36.75" customHeight="1">
      <c r="A90" s="971"/>
      <c r="B90" s="971"/>
      <c r="C90" s="970"/>
      <c r="D90" s="737"/>
      <c r="E90" s="961"/>
      <c r="F90" s="961"/>
      <c r="G90" s="961"/>
      <c r="H90" s="719" t="s">
        <v>1566</v>
      </c>
      <c r="I90" s="573">
        <v>2</v>
      </c>
      <c r="J90" s="573">
        <v>2</v>
      </c>
      <c r="K90" s="573">
        <v>2</v>
      </c>
      <c r="L90" s="727">
        <f t="shared" si="49"/>
        <v>1</v>
      </c>
      <c r="M90" s="573">
        <v>2</v>
      </c>
      <c r="N90" s="573">
        <v>2</v>
      </c>
      <c r="O90" s="573">
        <v>2</v>
      </c>
      <c r="P90" s="573">
        <v>2</v>
      </c>
      <c r="Q90" s="573">
        <v>2</v>
      </c>
      <c r="R90" s="573">
        <v>2</v>
      </c>
      <c r="S90" s="727">
        <f t="shared" si="50"/>
        <v>1</v>
      </c>
      <c r="T90" s="573">
        <v>2</v>
      </c>
      <c r="U90" s="573">
        <v>2</v>
      </c>
      <c r="V90" s="573">
        <v>2</v>
      </c>
      <c r="W90" s="573">
        <v>2</v>
      </c>
      <c r="X90" s="573">
        <v>2</v>
      </c>
      <c r="Y90" s="573">
        <v>2</v>
      </c>
      <c r="Z90" s="727">
        <f t="shared" si="46"/>
        <v>1</v>
      </c>
      <c r="AA90" s="573">
        <v>2</v>
      </c>
      <c r="AB90" s="573">
        <v>2</v>
      </c>
      <c r="AC90" s="573">
        <v>2</v>
      </c>
      <c r="AD90" s="573">
        <v>2</v>
      </c>
      <c r="AE90" s="573">
        <v>2</v>
      </c>
      <c r="AF90" s="573">
        <v>2</v>
      </c>
      <c r="AG90" s="727">
        <f t="shared" si="47"/>
        <v>1</v>
      </c>
      <c r="AH90" s="573">
        <v>2</v>
      </c>
      <c r="AI90" s="573">
        <v>2</v>
      </c>
      <c r="AJ90" s="573">
        <v>2</v>
      </c>
      <c r="AK90" s="573">
        <v>2</v>
      </c>
      <c r="AL90" s="573">
        <v>2</v>
      </c>
      <c r="AM90" s="573">
        <v>2</v>
      </c>
      <c r="AN90" s="727">
        <f t="shared" si="48"/>
        <v>1</v>
      </c>
    </row>
    <row r="91" spans="1:40" ht="36.75" customHeight="1">
      <c r="A91" s="971"/>
      <c r="B91" s="971"/>
      <c r="C91" s="970"/>
      <c r="D91" s="737"/>
      <c r="E91" s="961"/>
      <c r="F91" s="961"/>
      <c r="G91" s="961"/>
      <c r="H91" s="719" t="s">
        <v>1567</v>
      </c>
      <c r="I91" s="573">
        <v>5</v>
      </c>
      <c r="J91" s="573">
        <v>5</v>
      </c>
      <c r="K91" s="573">
        <v>5</v>
      </c>
      <c r="L91" s="727">
        <f t="shared" si="49"/>
        <v>2.5</v>
      </c>
      <c r="M91" s="573">
        <v>5</v>
      </c>
      <c r="N91" s="573">
        <v>5</v>
      </c>
      <c r="O91" s="573">
        <v>5</v>
      </c>
      <c r="P91" s="573">
        <v>5</v>
      </c>
      <c r="Q91" s="573">
        <v>5</v>
      </c>
      <c r="R91" s="573">
        <v>5</v>
      </c>
      <c r="S91" s="727">
        <f t="shared" si="50"/>
        <v>2.5</v>
      </c>
      <c r="T91" s="573">
        <v>5</v>
      </c>
      <c r="U91" s="573">
        <v>5</v>
      </c>
      <c r="V91" s="573">
        <v>5</v>
      </c>
      <c r="W91" s="573">
        <v>5</v>
      </c>
      <c r="X91" s="573">
        <v>5</v>
      </c>
      <c r="Y91" s="573">
        <v>5</v>
      </c>
      <c r="Z91" s="727">
        <f t="shared" si="46"/>
        <v>2.5</v>
      </c>
      <c r="AA91" s="573">
        <v>5</v>
      </c>
      <c r="AB91" s="573">
        <v>5</v>
      </c>
      <c r="AC91" s="573">
        <v>5</v>
      </c>
      <c r="AD91" s="573">
        <v>5</v>
      </c>
      <c r="AE91" s="573">
        <v>5</v>
      </c>
      <c r="AF91" s="573">
        <v>5</v>
      </c>
      <c r="AG91" s="727">
        <f t="shared" si="47"/>
        <v>2.5</v>
      </c>
      <c r="AH91" s="573">
        <v>5</v>
      </c>
      <c r="AI91" s="573">
        <v>5</v>
      </c>
      <c r="AJ91" s="573">
        <v>5</v>
      </c>
      <c r="AK91" s="573">
        <v>5</v>
      </c>
      <c r="AL91" s="573">
        <v>5</v>
      </c>
      <c r="AM91" s="573">
        <v>5</v>
      </c>
      <c r="AN91" s="727">
        <f t="shared" si="48"/>
        <v>2.5</v>
      </c>
    </row>
    <row r="92" spans="1:40" ht="36.75" customHeight="1">
      <c r="A92" s="971"/>
      <c r="B92" s="971"/>
      <c r="C92" s="970"/>
      <c r="D92" s="737"/>
      <c r="E92" s="961"/>
      <c r="F92" s="961"/>
      <c r="G92" s="961"/>
      <c r="H92" s="744" t="s">
        <v>1592</v>
      </c>
      <c r="I92" s="573">
        <v>3</v>
      </c>
      <c r="J92" s="573">
        <v>3</v>
      </c>
      <c r="K92" s="573">
        <v>3</v>
      </c>
      <c r="L92" s="727">
        <f t="shared" si="49"/>
        <v>1.5</v>
      </c>
      <c r="M92" s="573">
        <v>3</v>
      </c>
      <c r="N92" s="573">
        <v>3</v>
      </c>
      <c r="O92" s="573">
        <v>3</v>
      </c>
      <c r="P92" s="573">
        <v>3</v>
      </c>
      <c r="Q92" s="573">
        <v>3</v>
      </c>
      <c r="R92" s="573">
        <v>3</v>
      </c>
      <c r="S92" s="727">
        <f t="shared" si="50"/>
        <v>1.5</v>
      </c>
      <c r="T92" s="573">
        <v>3</v>
      </c>
      <c r="U92" s="573">
        <v>3</v>
      </c>
      <c r="V92" s="573">
        <v>3</v>
      </c>
      <c r="W92" s="573">
        <v>3</v>
      </c>
      <c r="X92" s="573">
        <v>3</v>
      </c>
      <c r="Y92" s="573">
        <v>3</v>
      </c>
      <c r="Z92" s="727">
        <f t="shared" si="46"/>
        <v>1.5</v>
      </c>
      <c r="AA92" s="573">
        <v>3</v>
      </c>
      <c r="AB92" s="573">
        <v>3</v>
      </c>
      <c r="AC92" s="573">
        <v>3</v>
      </c>
      <c r="AD92" s="573">
        <v>3</v>
      </c>
      <c r="AE92" s="573">
        <v>3</v>
      </c>
      <c r="AF92" s="573">
        <v>3</v>
      </c>
      <c r="AG92" s="727">
        <f t="shared" si="47"/>
        <v>1.5</v>
      </c>
      <c r="AH92" s="573">
        <v>3</v>
      </c>
      <c r="AI92" s="573">
        <v>3</v>
      </c>
      <c r="AJ92" s="573">
        <v>3</v>
      </c>
      <c r="AK92" s="573">
        <v>3</v>
      </c>
      <c r="AL92" s="573">
        <v>3</v>
      </c>
      <c r="AM92" s="573">
        <v>3</v>
      </c>
      <c r="AN92" s="727">
        <f t="shared" si="48"/>
        <v>1.5</v>
      </c>
    </row>
    <row r="93" spans="1:40" ht="36.75" customHeight="1">
      <c r="A93" s="972"/>
      <c r="B93" s="972"/>
      <c r="C93" s="968"/>
      <c r="D93" s="574"/>
      <c r="E93" s="962"/>
      <c r="F93" s="962"/>
      <c r="G93" s="962"/>
      <c r="H93" s="575"/>
      <c r="I93" s="717">
        <f>+G84-SUM(I84:I92)</f>
        <v>-399</v>
      </c>
      <c r="J93" s="576">
        <f>+I93-SUM(J84:J92)</f>
        <v>-442</v>
      </c>
      <c r="K93" s="576">
        <f>+J93-SUM(K84:K92)</f>
        <v>-485</v>
      </c>
      <c r="L93" s="576">
        <f t="shared" ref="L93:AN93" si="51">+K93-SUM(L84:L92)</f>
        <v>-506.5</v>
      </c>
      <c r="M93" s="576">
        <f t="shared" si="51"/>
        <v>-549.5</v>
      </c>
      <c r="N93" s="576">
        <f t="shared" si="51"/>
        <v>-592.5</v>
      </c>
      <c r="O93" s="576">
        <f t="shared" si="51"/>
        <v>-635.5</v>
      </c>
      <c r="P93" s="576">
        <f t="shared" si="51"/>
        <v>-678.5</v>
      </c>
      <c r="Q93" s="576">
        <f t="shared" si="51"/>
        <v>-721.5</v>
      </c>
      <c r="R93" s="576">
        <f t="shared" si="51"/>
        <v>-764.5</v>
      </c>
      <c r="S93" s="576">
        <f t="shared" si="51"/>
        <v>-786</v>
      </c>
      <c r="T93" s="576">
        <f t="shared" si="51"/>
        <v>-829</v>
      </c>
      <c r="U93" s="576">
        <f t="shared" si="51"/>
        <v>-872</v>
      </c>
      <c r="V93" s="576">
        <f t="shared" si="51"/>
        <v>-915</v>
      </c>
      <c r="W93" s="576">
        <f t="shared" si="51"/>
        <v>-958</v>
      </c>
      <c r="X93" s="576">
        <f t="shared" si="51"/>
        <v>-1001</v>
      </c>
      <c r="Y93" s="576">
        <f t="shared" si="51"/>
        <v>-1044</v>
      </c>
      <c r="Z93" s="576">
        <f t="shared" si="51"/>
        <v>-1065.5</v>
      </c>
      <c r="AA93" s="576">
        <f t="shared" si="51"/>
        <v>-1108.5</v>
      </c>
      <c r="AB93" s="576">
        <f t="shared" si="51"/>
        <v>-1151.5</v>
      </c>
      <c r="AC93" s="576">
        <f t="shared" si="51"/>
        <v>-1194.5</v>
      </c>
      <c r="AD93" s="576">
        <f t="shared" si="51"/>
        <v>-1237.5</v>
      </c>
      <c r="AE93" s="576">
        <f t="shared" si="51"/>
        <v>-1280.5</v>
      </c>
      <c r="AF93" s="576">
        <f t="shared" si="51"/>
        <v>-1323.5</v>
      </c>
      <c r="AG93" s="576">
        <f t="shared" si="51"/>
        <v>-1345</v>
      </c>
      <c r="AH93" s="576">
        <f t="shared" si="51"/>
        <v>-1388</v>
      </c>
      <c r="AI93" s="576">
        <f t="shared" si="51"/>
        <v>-1431</v>
      </c>
      <c r="AJ93" s="576">
        <f t="shared" si="51"/>
        <v>-1474</v>
      </c>
      <c r="AK93" s="576">
        <f t="shared" si="51"/>
        <v>-1517</v>
      </c>
      <c r="AL93" s="576">
        <f t="shared" si="51"/>
        <v>-1560</v>
      </c>
      <c r="AM93" s="576">
        <f t="shared" si="51"/>
        <v>-1603</v>
      </c>
      <c r="AN93" s="576">
        <f t="shared" si="51"/>
        <v>-1624.5</v>
      </c>
    </row>
    <row r="94" spans="1:40" ht="36.75" customHeight="1">
      <c r="A94" s="971">
        <v>12</v>
      </c>
      <c r="B94" s="953" t="s">
        <v>482</v>
      </c>
      <c r="C94" s="965" t="s">
        <v>483</v>
      </c>
      <c r="D94" s="577"/>
      <c r="E94" s="957">
        <f>VLOOKUP(B94,'Total tồn vật tư 2'!$A$3:$D$586,4,0)</f>
        <v>-550</v>
      </c>
      <c r="F94" s="957">
        <f>VLOOKUP(B94,'Total tồn vật tư 2'!$A$3:$F$586,6,0)</f>
        <v>-15000</v>
      </c>
      <c r="G94" s="957">
        <f>+E94+F94</f>
        <v>-15550</v>
      </c>
      <c r="H94" s="739" t="s">
        <v>1593</v>
      </c>
      <c r="I94" s="571">
        <v>500</v>
      </c>
      <c r="J94" s="571">
        <v>500</v>
      </c>
      <c r="K94" s="571">
        <v>500</v>
      </c>
      <c r="L94" s="727">
        <f t="shared" si="49"/>
        <v>250</v>
      </c>
      <c r="M94" s="571">
        <v>500</v>
      </c>
      <c r="N94" s="571">
        <v>500</v>
      </c>
      <c r="O94" s="571">
        <v>500</v>
      </c>
      <c r="P94" s="571">
        <v>500</v>
      </c>
      <c r="Q94" s="571">
        <v>500</v>
      </c>
      <c r="R94" s="571">
        <v>500</v>
      </c>
      <c r="S94" s="727">
        <f>+R94/2</f>
        <v>250</v>
      </c>
      <c r="T94" s="571">
        <v>500</v>
      </c>
      <c r="U94" s="571">
        <v>500</v>
      </c>
      <c r="V94" s="571">
        <v>500</v>
      </c>
      <c r="W94" s="571">
        <v>500</v>
      </c>
      <c r="X94" s="571">
        <v>500</v>
      </c>
      <c r="Y94" s="571">
        <v>500</v>
      </c>
      <c r="Z94" s="727">
        <f t="shared" si="46"/>
        <v>250</v>
      </c>
      <c r="AA94" s="571">
        <v>500</v>
      </c>
      <c r="AB94" s="571">
        <v>500</v>
      </c>
      <c r="AC94" s="571">
        <v>500</v>
      </c>
      <c r="AD94" s="571">
        <v>500</v>
      </c>
      <c r="AE94" s="571">
        <v>500</v>
      </c>
      <c r="AF94" s="571">
        <v>500</v>
      </c>
      <c r="AG94" s="727">
        <f t="shared" si="47"/>
        <v>250</v>
      </c>
      <c r="AH94" s="571">
        <v>500</v>
      </c>
      <c r="AI94" s="571">
        <v>500</v>
      </c>
      <c r="AJ94" s="571">
        <v>500</v>
      </c>
      <c r="AK94" s="571">
        <v>500</v>
      </c>
      <c r="AL94" s="571">
        <v>500</v>
      </c>
      <c r="AM94" s="571">
        <v>500</v>
      </c>
      <c r="AN94" s="727">
        <f t="shared" ref="AN94" si="52">+AM94/2</f>
        <v>250</v>
      </c>
    </row>
    <row r="95" spans="1:40" ht="36.75" customHeight="1">
      <c r="A95" s="971"/>
      <c r="B95" s="971"/>
      <c r="C95" s="966"/>
      <c r="D95" s="569"/>
      <c r="E95" s="961"/>
      <c r="F95" s="961"/>
      <c r="G95" s="961"/>
      <c r="H95" s="743" t="s">
        <v>1594</v>
      </c>
      <c r="I95" s="571">
        <v>1000</v>
      </c>
      <c r="J95" s="571">
        <v>1000</v>
      </c>
      <c r="K95" s="571">
        <v>1000</v>
      </c>
      <c r="L95" s="727">
        <f t="shared" ref="L95:L186" si="53">+K95/2</f>
        <v>500</v>
      </c>
      <c r="M95" s="571">
        <v>1000</v>
      </c>
      <c r="N95" s="571">
        <v>1000</v>
      </c>
      <c r="O95" s="571">
        <v>1000</v>
      </c>
      <c r="P95" s="571">
        <v>1000</v>
      </c>
      <c r="Q95" s="571">
        <v>1000</v>
      </c>
      <c r="R95" s="571">
        <v>1000</v>
      </c>
      <c r="S95" s="727">
        <f>+R95/2</f>
        <v>500</v>
      </c>
      <c r="T95" s="571">
        <v>1000</v>
      </c>
      <c r="U95" s="571">
        <v>1000</v>
      </c>
      <c r="V95" s="571">
        <v>1000</v>
      </c>
      <c r="W95" s="571">
        <v>1000</v>
      </c>
      <c r="X95" s="571">
        <v>1000</v>
      </c>
      <c r="Y95" s="571">
        <v>1000</v>
      </c>
      <c r="Z95" s="727">
        <f>+Y95/2</f>
        <v>500</v>
      </c>
      <c r="AA95" s="571">
        <v>1000</v>
      </c>
      <c r="AB95" s="571">
        <v>1000</v>
      </c>
      <c r="AC95" s="571">
        <v>1000</v>
      </c>
      <c r="AD95" s="571">
        <v>1000</v>
      </c>
      <c r="AE95" s="571">
        <v>1000</v>
      </c>
      <c r="AF95" s="571">
        <v>1000</v>
      </c>
      <c r="AG95" s="727">
        <f t="shared" si="47"/>
        <v>500</v>
      </c>
      <c r="AH95" s="571">
        <v>1000</v>
      </c>
      <c r="AI95" s="571">
        <v>1000</v>
      </c>
      <c r="AJ95" s="571">
        <v>1000</v>
      </c>
      <c r="AK95" s="571">
        <v>1000</v>
      </c>
      <c r="AL95" s="571">
        <v>1000</v>
      </c>
      <c r="AM95" s="571">
        <v>1000</v>
      </c>
      <c r="AN95" s="727">
        <f t="shared" si="48"/>
        <v>500</v>
      </c>
    </row>
    <row r="96" spans="1:40" ht="36.75" customHeight="1">
      <c r="A96" s="971"/>
      <c r="B96" s="972"/>
      <c r="C96" s="968"/>
      <c r="D96" s="574"/>
      <c r="E96" s="962"/>
      <c r="F96" s="962"/>
      <c r="G96" s="962"/>
      <c r="H96" s="575"/>
      <c r="I96" s="576">
        <f>+G94-SUM(I94:I95)</f>
        <v>-17050</v>
      </c>
      <c r="J96" s="576">
        <f>+I96-SUM(J94:J95)</f>
        <v>-18550</v>
      </c>
      <c r="K96" s="576">
        <f t="shared" ref="K96:AM96" si="54">+J96-SUM(K94:K95)</f>
        <v>-20050</v>
      </c>
      <c r="L96" s="576">
        <f t="shared" si="54"/>
        <v>-20800</v>
      </c>
      <c r="M96" s="576">
        <f t="shared" si="54"/>
        <v>-22300</v>
      </c>
      <c r="N96" s="576">
        <f t="shared" si="54"/>
        <v>-23800</v>
      </c>
      <c r="O96" s="576">
        <f t="shared" si="54"/>
        <v>-25300</v>
      </c>
      <c r="P96" s="576">
        <f t="shared" si="54"/>
        <v>-26800</v>
      </c>
      <c r="Q96" s="576">
        <f t="shared" si="54"/>
        <v>-28300</v>
      </c>
      <c r="R96" s="576">
        <f t="shared" si="54"/>
        <v>-29800</v>
      </c>
      <c r="S96" s="576">
        <f t="shared" si="54"/>
        <v>-30550</v>
      </c>
      <c r="T96" s="576">
        <f t="shared" si="54"/>
        <v>-32050</v>
      </c>
      <c r="U96" s="576">
        <f t="shared" si="54"/>
        <v>-33550</v>
      </c>
      <c r="V96" s="576">
        <f t="shared" si="54"/>
        <v>-35050</v>
      </c>
      <c r="W96" s="576">
        <f t="shared" si="54"/>
        <v>-36550</v>
      </c>
      <c r="X96" s="576">
        <f t="shared" si="54"/>
        <v>-38050</v>
      </c>
      <c r="Y96" s="576">
        <f t="shared" si="54"/>
        <v>-39550</v>
      </c>
      <c r="Z96" s="576">
        <f t="shared" si="54"/>
        <v>-40300</v>
      </c>
      <c r="AA96" s="576">
        <f t="shared" si="54"/>
        <v>-41800</v>
      </c>
      <c r="AB96" s="576">
        <f t="shared" si="54"/>
        <v>-43300</v>
      </c>
      <c r="AC96" s="576">
        <f t="shared" si="54"/>
        <v>-44800</v>
      </c>
      <c r="AD96" s="576">
        <f t="shared" si="54"/>
        <v>-46300</v>
      </c>
      <c r="AE96" s="576">
        <f t="shared" si="54"/>
        <v>-47800</v>
      </c>
      <c r="AF96" s="576">
        <f t="shared" si="54"/>
        <v>-49300</v>
      </c>
      <c r="AG96" s="576">
        <f t="shared" si="54"/>
        <v>-50050</v>
      </c>
      <c r="AH96" s="576">
        <f t="shared" si="54"/>
        <v>-51550</v>
      </c>
      <c r="AI96" s="576">
        <f t="shared" si="54"/>
        <v>-53050</v>
      </c>
      <c r="AJ96" s="576">
        <f t="shared" si="54"/>
        <v>-54550</v>
      </c>
      <c r="AK96" s="576">
        <f t="shared" si="54"/>
        <v>-56050</v>
      </c>
      <c r="AL96" s="576">
        <f t="shared" si="54"/>
        <v>-57550</v>
      </c>
      <c r="AM96" s="576">
        <f t="shared" si="54"/>
        <v>-59050</v>
      </c>
      <c r="AN96" s="576">
        <f>+AM96-SUM(AN94:AN95)</f>
        <v>-59800</v>
      </c>
    </row>
    <row r="97" spans="1:40" ht="36.75" customHeight="1">
      <c r="A97" s="953">
        <v>13</v>
      </c>
      <c r="B97" s="953" t="s">
        <v>480</v>
      </c>
      <c r="C97" s="965" t="s">
        <v>481</v>
      </c>
      <c r="D97" s="577"/>
      <c r="E97" s="957">
        <f>VLOOKUP(B97,'Total tồn vật tư 2'!$A$3:$D$586,4,0)</f>
        <v>7750</v>
      </c>
      <c r="F97" s="957">
        <f>VLOOKUP(B97,'Total tồn vật tư 2'!$A$3:$F$586,6,0)</f>
        <v>0</v>
      </c>
      <c r="G97" s="957">
        <f>+E97+F97</f>
        <v>7750</v>
      </c>
      <c r="H97" s="739" t="s">
        <v>1593</v>
      </c>
      <c r="I97" s="571">
        <v>500</v>
      </c>
      <c r="J97" s="571">
        <v>500</v>
      </c>
      <c r="K97" s="571">
        <v>500</v>
      </c>
      <c r="L97" s="727">
        <f t="shared" si="53"/>
        <v>250</v>
      </c>
      <c r="M97" s="571">
        <v>500</v>
      </c>
      <c r="N97" s="571">
        <v>500</v>
      </c>
      <c r="O97" s="571">
        <v>500</v>
      </c>
      <c r="P97" s="571">
        <v>500</v>
      </c>
      <c r="Q97" s="571">
        <v>500</v>
      </c>
      <c r="R97" s="571">
        <v>500</v>
      </c>
      <c r="S97" s="727">
        <f t="shared" ref="S97:S187" si="55">+R97/2</f>
        <v>250</v>
      </c>
      <c r="T97" s="571">
        <v>500</v>
      </c>
      <c r="U97" s="571">
        <v>500</v>
      </c>
      <c r="V97" s="571">
        <v>500</v>
      </c>
      <c r="W97" s="571">
        <v>500</v>
      </c>
      <c r="X97" s="571">
        <v>500</v>
      </c>
      <c r="Y97" s="571">
        <v>500</v>
      </c>
      <c r="Z97" s="727">
        <f t="shared" si="46"/>
        <v>250</v>
      </c>
      <c r="AA97" s="571">
        <v>500</v>
      </c>
      <c r="AB97" s="571">
        <v>500</v>
      </c>
      <c r="AC97" s="571">
        <v>500</v>
      </c>
      <c r="AD97" s="571">
        <v>500</v>
      </c>
      <c r="AE97" s="571">
        <v>500</v>
      </c>
      <c r="AF97" s="571">
        <v>500</v>
      </c>
      <c r="AG97" s="727">
        <f t="shared" si="47"/>
        <v>250</v>
      </c>
      <c r="AH97" s="571">
        <v>500</v>
      </c>
      <c r="AI97" s="571">
        <v>500</v>
      </c>
      <c r="AJ97" s="571">
        <v>500</v>
      </c>
      <c r="AK97" s="571">
        <v>500</v>
      </c>
      <c r="AL97" s="571">
        <v>500</v>
      </c>
      <c r="AM97" s="571">
        <v>500</v>
      </c>
      <c r="AN97" s="727">
        <f t="shared" si="48"/>
        <v>250</v>
      </c>
    </row>
    <row r="98" spans="1:40" ht="36.75" customHeight="1">
      <c r="A98" s="971"/>
      <c r="B98" s="971"/>
      <c r="C98" s="966"/>
      <c r="D98" s="569"/>
      <c r="E98" s="961"/>
      <c r="F98" s="961"/>
      <c r="G98" s="961"/>
      <c r="H98" s="743" t="s">
        <v>1594</v>
      </c>
      <c r="I98" s="571">
        <v>1000</v>
      </c>
      <c r="J98" s="571">
        <v>1000</v>
      </c>
      <c r="K98" s="571">
        <v>1000</v>
      </c>
      <c r="L98" s="727">
        <f t="shared" si="53"/>
        <v>500</v>
      </c>
      <c r="M98" s="571">
        <v>1000</v>
      </c>
      <c r="N98" s="571">
        <v>1000</v>
      </c>
      <c r="O98" s="571">
        <v>1000</v>
      </c>
      <c r="P98" s="571">
        <v>1000</v>
      </c>
      <c r="Q98" s="571">
        <v>1000</v>
      </c>
      <c r="R98" s="571">
        <v>1000</v>
      </c>
      <c r="S98" s="727">
        <f t="shared" si="55"/>
        <v>500</v>
      </c>
      <c r="T98" s="571">
        <v>1000</v>
      </c>
      <c r="U98" s="571">
        <v>1000</v>
      </c>
      <c r="V98" s="571">
        <v>1000</v>
      </c>
      <c r="W98" s="571">
        <v>1000</v>
      </c>
      <c r="X98" s="571">
        <v>1000</v>
      </c>
      <c r="Y98" s="571">
        <v>1000</v>
      </c>
      <c r="Z98" s="727">
        <f t="shared" si="46"/>
        <v>500</v>
      </c>
      <c r="AA98" s="571">
        <v>1000</v>
      </c>
      <c r="AB98" s="571">
        <v>1000</v>
      </c>
      <c r="AC98" s="571">
        <v>1000</v>
      </c>
      <c r="AD98" s="571">
        <v>1000</v>
      </c>
      <c r="AE98" s="571">
        <v>1000</v>
      </c>
      <c r="AF98" s="571">
        <v>1000</v>
      </c>
      <c r="AG98" s="727">
        <f t="shared" si="47"/>
        <v>500</v>
      </c>
      <c r="AH98" s="571">
        <v>1000</v>
      </c>
      <c r="AI98" s="571">
        <v>1000</v>
      </c>
      <c r="AJ98" s="571">
        <v>1000</v>
      </c>
      <c r="AK98" s="571">
        <v>1000</v>
      </c>
      <c r="AL98" s="571">
        <v>1000</v>
      </c>
      <c r="AM98" s="571">
        <v>1000</v>
      </c>
      <c r="AN98" s="727">
        <f t="shared" si="48"/>
        <v>500</v>
      </c>
    </row>
    <row r="99" spans="1:40" ht="36.75" customHeight="1">
      <c r="A99" s="972"/>
      <c r="B99" s="972"/>
      <c r="C99" s="968"/>
      <c r="D99" s="574"/>
      <c r="E99" s="962"/>
      <c r="F99" s="962"/>
      <c r="G99" s="962"/>
      <c r="H99" s="575"/>
      <c r="I99" s="576">
        <f>+G97-SUM(I97)</f>
        <v>7250</v>
      </c>
      <c r="J99" s="576">
        <f>+I99-SUM(J97:J98)</f>
        <v>5750</v>
      </c>
      <c r="K99" s="576">
        <f t="shared" ref="K99:AN99" si="56">+J99-SUM(K97:K98)</f>
        <v>4250</v>
      </c>
      <c r="L99" s="576">
        <f t="shared" si="56"/>
        <v>3500</v>
      </c>
      <c r="M99" s="576">
        <f t="shared" si="56"/>
        <v>2000</v>
      </c>
      <c r="N99" s="576">
        <f t="shared" si="56"/>
        <v>500</v>
      </c>
      <c r="O99" s="576">
        <f t="shared" si="56"/>
        <v>-1000</v>
      </c>
      <c r="P99" s="576">
        <f t="shared" si="56"/>
        <v>-2500</v>
      </c>
      <c r="Q99" s="576">
        <f t="shared" si="56"/>
        <v>-4000</v>
      </c>
      <c r="R99" s="576">
        <f t="shared" si="56"/>
        <v>-5500</v>
      </c>
      <c r="S99" s="576">
        <f t="shared" si="56"/>
        <v>-6250</v>
      </c>
      <c r="T99" s="576">
        <f t="shared" si="56"/>
        <v>-7750</v>
      </c>
      <c r="U99" s="576">
        <f t="shared" si="56"/>
        <v>-9250</v>
      </c>
      <c r="V99" s="576">
        <f t="shared" si="56"/>
        <v>-10750</v>
      </c>
      <c r="W99" s="576">
        <f t="shared" si="56"/>
        <v>-12250</v>
      </c>
      <c r="X99" s="576">
        <f t="shared" si="56"/>
        <v>-13750</v>
      </c>
      <c r="Y99" s="576">
        <f t="shared" si="56"/>
        <v>-15250</v>
      </c>
      <c r="Z99" s="576">
        <f>+Y99-SUM(Z97:Z98)</f>
        <v>-16000</v>
      </c>
      <c r="AA99" s="576">
        <f>+Z99-SUM(AA97:AA98)</f>
        <v>-17500</v>
      </c>
      <c r="AB99" s="576">
        <f t="shared" si="56"/>
        <v>-19000</v>
      </c>
      <c r="AC99" s="576">
        <f t="shared" si="56"/>
        <v>-20500</v>
      </c>
      <c r="AD99" s="576">
        <f t="shared" si="56"/>
        <v>-22000</v>
      </c>
      <c r="AE99" s="576">
        <f t="shared" si="56"/>
        <v>-23500</v>
      </c>
      <c r="AF99" s="576">
        <f t="shared" si="56"/>
        <v>-25000</v>
      </c>
      <c r="AG99" s="576">
        <f t="shared" si="56"/>
        <v>-25750</v>
      </c>
      <c r="AH99" s="576">
        <f t="shared" si="56"/>
        <v>-27250</v>
      </c>
      <c r="AI99" s="576">
        <f t="shared" si="56"/>
        <v>-28750</v>
      </c>
      <c r="AJ99" s="576">
        <f t="shared" si="56"/>
        <v>-30250</v>
      </c>
      <c r="AK99" s="576">
        <f t="shared" si="56"/>
        <v>-31750</v>
      </c>
      <c r="AL99" s="576">
        <f t="shared" si="56"/>
        <v>-33250</v>
      </c>
      <c r="AM99" s="576">
        <f t="shared" si="56"/>
        <v>-34750</v>
      </c>
      <c r="AN99" s="576">
        <f t="shared" si="56"/>
        <v>-35500</v>
      </c>
    </row>
    <row r="100" spans="1:40" ht="36.75" customHeight="1">
      <c r="A100" s="971">
        <v>14</v>
      </c>
      <c r="B100" s="953" t="s">
        <v>484</v>
      </c>
      <c r="C100" s="965" t="s">
        <v>323</v>
      </c>
      <c r="D100" s="577"/>
      <c r="E100" s="957">
        <f>VLOOKUP(B100,'Total tồn vật tư 2'!$A$3:$D$586,4,0)</f>
        <v>-1800</v>
      </c>
      <c r="F100" s="957">
        <f>VLOOKUP(B100,'Total tồn vật tư 2'!$A$3:$F$586,6,0)</f>
        <v>-3900</v>
      </c>
      <c r="G100" s="957">
        <f>+E100+F100</f>
        <v>-5700</v>
      </c>
      <c r="H100" s="739" t="s">
        <v>1593</v>
      </c>
      <c r="I100" s="571">
        <v>500</v>
      </c>
      <c r="J100" s="571">
        <v>500</v>
      </c>
      <c r="K100" s="571">
        <v>500</v>
      </c>
      <c r="L100" s="727">
        <f t="shared" si="53"/>
        <v>250</v>
      </c>
      <c r="M100" s="571">
        <v>500</v>
      </c>
      <c r="N100" s="571">
        <v>500</v>
      </c>
      <c r="O100" s="571">
        <v>500</v>
      </c>
      <c r="P100" s="571">
        <v>500</v>
      </c>
      <c r="Q100" s="571">
        <v>500</v>
      </c>
      <c r="R100" s="571">
        <v>500</v>
      </c>
      <c r="S100" s="727">
        <f t="shared" si="55"/>
        <v>250</v>
      </c>
      <c r="T100" s="571">
        <v>500</v>
      </c>
      <c r="U100" s="571">
        <v>500</v>
      </c>
      <c r="V100" s="571">
        <v>500</v>
      </c>
      <c r="W100" s="571">
        <v>500</v>
      </c>
      <c r="X100" s="571">
        <v>500</v>
      </c>
      <c r="Y100" s="571">
        <v>500</v>
      </c>
      <c r="Z100" s="727">
        <f t="shared" si="46"/>
        <v>250</v>
      </c>
      <c r="AA100" s="571">
        <v>500</v>
      </c>
      <c r="AB100" s="571">
        <v>500</v>
      </c>
      <c r="AC100" s="571">
        <v>500</v>
      </c>
      <c r="AD100" s="571">
        <v>500</v>
      </c>
      <c r="AE100" s="571">
        <v>500</v>
      </c>
      <c r="AF100" s="571">
        <v>500</v>
      </c>
      <c r="AG100" s="727">
        <f t="shared" si="47"/>
        <v>250</v>
      </c>
      <c r="AH100" s="571">
        <v>500</v>
      </c>
      <c r="AI100" s="571">
        <v>500</v>
      </c>
      <c r="AJ100" s="571">
        <v>500</v>
      </c>
      <c r="AK100" s="571">
        <v>500</v>
      </c>
      <c r="AL100" s="571">
        <v>500</v>
      </c>
      <c r="AM100" s="571">
        <v>500</v>
      </c>
      <c r="AN100" s="727">
        <f t="shared" si="48"/>
        <v>250</v>
      </c>
    </row>
    <row r="101" spans="1:40" ht="36.75" customHeight="1">
      <c r="A101" s="971"/>
      <c r="B101" s="971"/>
      <c r="C101" s="966"/>
      <c r="D101" s="569"/>
      <c r="E101" s="961"/>
      <c r="F101" s="961"/>
      <c r="G101" s="961"/>
      <c r="H101" s="743" t="s">
        <v>1594</v>
      </c>
      <c r="I101" s="571">
        <v>500</v>
      </c>
      <c r="J101" s="571">
        <v>500</v>
      </c>
      <c r="K101" s="571">
        <v>500</v>
      </c>
      <c r="L101" s="727">
        <f t="shared" si="53"/>
        <v>250</v>
      </c>
      <c r="M101" s="571">
        <v>500</v>
      </c>
      <c r="N101" s="571">
        <v>500</v>
      </c>
      <c r="O101" s="571">
        <v>500</v>
      </c>
      <c r="P101" s="571">
        <v>500</v>
      </c>
      <c r="Q101" s="571">
        <v>500</v>
      </c>
      <c r="R101" s="571">
        <v>500</v>
      </c>
      <c r="S101" s="727">
        <f t="shared" si="55"/>
        <v>250</v>
      </c>
      <c r="T101" s="571">
        <v>500</v>
      </c>
      <c r="U101" s="571">
        <v>500</v>
      </c>
      <c r="V101" s="571">
        <v>500</v>
      </c>
      <c r="W101" s="571">
        <v>500</v>
      </c>
      <c r="X101" s="571">
        <v>500</v>
      </c>
      <c r="Y101" s="571">
        <v>500</v>
      </c>
      <c r="Z101" s="727">
        <f t="shared" si="46"/>
        <v>250</v>
      </c>
      <c r="AA101" s="571">
        <v>500</v>
      </c>
      <c r="AB101" s="571">
        <v>500</v>
      </c>
      <c r="AC101" s="571">
        <v>500</v>
      </c>
      <c r="AD101" s="571">
        <v>500</v>
      </c>
      <c r="AE101" s="571">
        <v>500</v>
      </c>
      <c r="AF101" s="571">
        <v>500</v>
      </c>
      <c r="AG101" s="727">
        <f t="shared" si="47"/>
        <v>250</v>
      </c>
      <c r="AH101" s="571">
        <v>500</v>
      </c>
      <c r="AI101" s="571">
        <v>500</v>
      </c>
      <c r="AJ101" s="571">
        <v>500</v>
      </c>
      <c r="AK101" s="571">
        <v>500</v>
      </c>
      <c r="AL101" s="571">
        <v>500</v>
      </c>
      <c r="AM101" s="571">
        <v>500</v>
      </c>
      <c r="AN101" s="727">
        <f t="shared" si="48"/>
        <v>250</v>
      </c>
    </row>
    <row r="102" spans="1:40" ht="36.75" customHeight="1">
      <c r="A102" s="971"/>
      <c r="B102" s="972"/>
      <c r="C102" s="967"/>
      <c r="D102" s="570"/>
      <c r="E102" s="962"/>
      <c r="F102" s="962"/>
      <c r="G102" s="962"/>
      <c r="H102" s="575"/>
      <c r="I102" s="576">
        <f>+G100-SUM(I100:I101)</f>
        <v>-6700</v>
      </c>
      <c r="J102" s="576">
        <f>+I102-SUM(J100:J101)</f>
        <v>-7700</v>
      </c>
      <c r="K102" s="576">
        <f t="shared" ref="K102:AN102" si="57">+J102-SUM(K100:K101)</f>
        <v>-8700</v>
      </c>
      <c r="L102" s="576">
        <f t="shared" si="57"/>
        <v>-9200</v>
      </c>
      <c r="M102" s="576">
        <f t="shared" si="57"/>
        <v>-10200</v>
      </c>
      <c r="N102" s="576">
        <f t="shared" si="57"/>
        <v>-11200</v>
      </c>
      <c r="O102" s="576">
        <f t="shared" si="57"/>
        <v>-12200</v>
      </c>
      <c r="P102" s="576">
        <f t="shared" si="57"/>
        <v>-13200</v>
      </c>
      <c r="Q102" s="576">
        <f t="shared" si="57"/>
        <v>-14200</v>
      </c>
      <c r="R102" s="576">
        <f t="shared" si="57"/>
        <v>-15200</v>
      </c>
      <c r="S102" s="576">
        <f t="shared" si="57"/>
        <v>-15700</v>
      </c>
      <c r="T102" s="576">
        <f t="shared" si="57"/>
        <v>-16700</v>
      </c>
      <c r="U102" s="576">
        <f t="shared" si="57"/>
        <v>-17700</v>
      </c>
      <c r="V102" s="576">
        <f t="shared" si="57"/>
        <v>-18700</v>
      </c>
      <c r="W102" s="576">
        <f t="shared" si="57"/>
        <v>-19700</v>
      </c>
      <c r="X102" s="576">
        <f t="shared" si="57"/>
        <v>-20700</v>
      </c>
      <c r="Y102" s="576">
        <f t="shared" si="57"/>
        <v>-21700</v>
      </c>
      <c r="Z102" s="576">
        <f t="shared" si="57"/>
        <v>-22200</v>
      </c>
      <c r="AA102" s="576">
        <f t="shared" si="57"/>
        <v>-23200</v>
      </c>
      <c r="AB102" s="576">
        <f t="shared" si="57"/>
        <v>-24200</v>
      </c>
      <c r="AC102" s="576">
        <f t="shared" si="57"/>
        <v>-25200</v>
      </c>
      <c r="AD102" s="576">
        <f t="shared" si="57"/>
        <v>-26200</v>
      </c>
      <c r="AE102" s="576">
        <f t="shared" si="57"/>
        <v>-27200</v>
      </c>
      <c r="AF102" s="576">
        <f t="shared" si="57"/>
        <v>-28200</v>
      </c>
      <c r="AG102" s="576">
        <f t="shared" si="57"/>
        <v>-28700</v>
      </c>
      <c r="AH102" s="576">
        <f t="shared" si="57"/>
        <v>-29700</v>
      </c>
      <c r="AI102" s="576">
        <f t="shared" si="57"/>
        <v>-30700</v>
      </c>
      <c r="AJ102" s="576">
        <f t="shared" si="57"/>
        <v>-31700</v>
      </c>
      <c r="AK102" s="576">
        <f t="shared" si="57"/>
        <v>-32700</v>
      </c>
      <c r="AL102" s="576">
        <f t="shared" si="57"/>
        <v>-33700</v>
      </c>
      <c r="AM102" s="576">
        <f t="shared" si="57"/>
        <v>-34700</v>
      </c>
      <c r="AN102" s="576">
        <f t="shared" si="57"/>
        <v>-35200</v>
      </c>
    </row>
    <row r="103" spans="1:40" ht="36.75" customHeight="1">
      <c r="A103" s="953">
        <v>15</v>
      </c>
      <c r="B103" s="953" t="s">
        <v>501</v>
      </c>
      <c r="C103" s="965" t="s">
        <v>502</v>
      </c>
      <c r="D103" s="577"/>
      <c r="E103" s="957">
        <f>VLOOKUP(B103,'Total tồn vật tư 2'!$A$3:$D$586,4,0)</f>
        <v>9</v>
      </c>
      <c r="F103" s="957">
        <f>VLOOKUP(B103,'Total tồn vật tư 2'!$A$3:$F$586,6,0)</f>
        <v>-6</v>
      </c>
      <c r="G103" s="957">
        <f>+E103+F103</f>
        <v>3</v>
      </c>
      <c r="H103" s="739" t="s">
        <v>1595</v>
      </c>
      <c r="I103" s="571">
        <v>1</v>
      </c>
      <c r="J103" s="571">
        <v>1</v>
      </c>
      <c r="K103" s="571">
        <v>1</v>
      </c>
      <c r="L103" s="727">
        <f t="shared" si="53"/>
        <v>0.5</v>
      </c>
      <c r="M103" s="571">
        <v>1</v>
      </c>
      <c r="N103" s="571">
        <v>1</v>
      </c>
      <c r="O103" s="571">
        <v>1</v>
      </c>
      <c r="P103" s="571">
        <v>1</v>
      </c>
      <c r="Q103" s="571">
        <v>1</v>
      </c>
      <c r="R103" s="571">
        <v>1</v>
      </c>
      <c r="S103" s="727">
        <f t="shared" si="55"/>
        <v>0.5</v>
      </c>
      <c r="T103" s="571">
        <v>1</v>
      </c>
      <c r="U103" s="571">
        <v>1</v>
      </c>
      <c r="V103" s="571">
        <v>1</v>
      </c>
      <c r="W103" s="571">
        <v>1</v>
      </c>
      <c r="X103" s="571">
        <v>1</v>
      </c>
      <c r="Y103" s="571">
        <v>1</v>
      </c>
      <c r="Z103" s="727">
        <f t="shared" si="46"/>
        <v>0.5</v>
      </c>
      <c r="AA103" s="571">
        <v>1</v>
      </c>
      <c r="AB103" s="571">
        <v>1</v>
      </c>
      <c r="AC103" s="571">
        <v>1</v>
      </c>
      <c r="AD103" s="571">
        <v>1</v>
      </c>
      <c r="AE103" s="571">
        <v>1</v>
      </c>
      <c r="AF103" s="571">
        <v>1</v>
      </c>
      <c r="AG103" s="727">
        <f t="shared" si="47"/>
        <v>0.5</v>
      </c>
      <c r="AH103" s="571">
        <v>1</v>
      </c>
      <c r="AI103" s="571">
        <v>1</v>
      </c>
      <c r="AJ103" s="571">
        <v>1</v>
      </c>
      <c r="AK103" s="571">
        <v>1</v>
      </c>
      <c r="AL103" s="571">
        <v>1</v>
      </c>
      <c r="AM103" s="571">
        <v>1</v>
      </c>
      <c r="AN103" s="727">
        <f t="shared" si="48"/>
        <v>0.5</v>
      </c>
    </row>
    <row r="104" spans="1:40" ht="36.75" customHeight="1">
      <c r="A104" s="971"/>
      <c r="B104" s="971"/>
      <c r="C104" s="966"/>
      <c r="D104" s="569"/>
      <c r="E104" s="961"/>
      <c r="F104" s="961"/>
      <c r="G104" s="961"/>
      <c r="H104" s="743" t="s">
        <v>1596</v>
      </c>
      <c r="I104" s="573">
        <v>1</v>
      </c>
      <c r="J104" s="573">
        <v>1</v>
      </c>
      <c r="K104" s="573">
        <v>1</v>
      </c>
      <c r="L104" s="727">
        <f t="shared" si="53"/>
        <v>0.5</v>
      </c>
      <c r="M104" s="573">
        <v>1</v>
      </c>
      <c r="N104" s="573">
        <v>1</v>
      </c>
      <c r="O104" s="573">
        <v>1</v>
      </c>
      <c r="P104" s="573">
        <v>1</v>
      </c>
      <c r="Q104" s="573">
        <v>1</v>
      </c>
      <c r="R104" s="573">
        <v>1</v>
      </c>
      <c r="S104" s="727">
        <f t="shared" si="55"/>
        <v>0.5</v>
      </c>
      <c r="T104" s="573">
        <v>1</v>
      </c>
      <c r="U104" s="573">
        <v>1</v>
      </c>
      <c r="V104" s="573">
        <v>1</v>
      </c>
      <c r="W104" s="573">
        <v>1</v>
      </c>
      <c r="X104" s="573">
        <v>1</v>
      </c>
      <c r="Y104" s="573">
        <v>1</v>
      </c>
      <c r="Z104" s="727">
        <f t="shared" si="46"/>
        <v>0.5</v>
      </c>
      <c r="AA104" s="573">
        <v>1</v>
      </c>
      <c r="AB104" s="573">
        <v>1</v>
      </c>
      <c r="AC104" s="573">
        <v>1</v>
      </c>
      <c r="AD104" s="573">
        <v>1</v>
      </c>
      <c r="AE104" s="573">
        <v>1</v>
      </c>
      <c r="AF104" s="573">
        <v>1</v>
      </c>
      <c r="AG104" s="727">
        <f t="shared" si="47"/>
        <v>0.5</v>
      </c>
      <c r="AH104" s="573">
        <v>1</v>
      </c>
      <c r="AI104" s="573">
        <v>1</v>
      </c>
      <c r="AJ104" s="573">
        <v>1</v>
      </c>
      <c r="AK104" s="573">
        <v>1</v>
      </c>
      <c r="AL104" s="573">
        <v>1</v>
      </c>
      <c r="AM104" s="573">
        <v>1</v>
      </c>
      <c r="AN104" s="727">
        <f t="shared" si="48"/>
        <v>0.5</v>
      </c>
    </row>
    <row r="105" spans="1:40" ht="36.75" customHeight="1">
      <c r="A105" s="972"/>
      <c r="B105" s="972"/>
      <c r="C105" s="967"/>
      <c r="D105" s="570"/>
      <c r="E105" s="962"/>
      <c r="F105" s="962"/>
      <c r="G105" s="962"/>
      <c r="H105" s="575"/>
      <c r="I105" s="576">
        <f>+G103-SUM(I103:I104)</f>
        <v>1</v>
      </c>
      <c r="J105" s="576">
        <f>+I105-SUM(J103:J104)</f>
        <v>-1</v>
      </c>
      <c r="K105" s="576">
        <f t="shared" ref="K105" si="58">+J105-SUM(K103:K104)</f>
        <v>-3</v>
      </c>
      <c r="L105" s="576">
        <f>+K105-SUM(L103:L104)</f>
        <v>-4</v>
      </c>
      <c r="M105" s="576">
        <f t="shared" ref="M105:AN105" si="59">+L105-SUM(M103:M104)</f>
        <v>-6</v>
      </c>
      <c r="N105" s="576">
        <f t="shared" si="59"/>
        <v>-8</v>
      </c>
      <c r="O105" s="576">
        <f t="shared" si="59"/>
        <v>-10</v>
      </c>
      <c r="P105" s="576">
        <f t="shared" si="59"/>
        <v>-12</v>
      </c>
      <c r="Q105" s="576">
        <f t="shared" si="59"/>
        <v>-14</v>
      </c>
      <c r="R105" s="576">
        <f t="shared" si="59"/>
        <v>-16</v>
      </c>
      <c r="S105" s="576">
        <f t="shared" si="59"/>
        <v>-17</v>
      </c>
      <c r="T105" s="576">
        <f t="shared" si="59"/>
        <v>-19</v>
      </c>
      <c r="U105" s="576">
        <f t="shared" si="59"/>
        <v>-21</v>
      </c>
      <c r="V105" s="576">
        <f t="shared" si="59"/>
        <v>-23</v>
      </c>
      <c r="W105" s="576">
        <f t="shared" si="59"/>
        <v>-25</v>
      </c>
      <c r="X105" s="576">
        <f t="shared" si="59"/>
        <v>-27</v>
      </c>
      <c r="Y105" s="576">
        <f t="shared" si="59"/>
        <v>-29</v>
      </c>
      <c r="Z105" s="576">
        <f t="shared" si="59"/>
        <v>-30</v>
      </c>
      <c r="AA105" s="576">
        <f t="shared" si="59"/>
        <v>-32</v>
      </c>
      <c r="AB105" s="576">
        <f t="shared" si="59"/>
        <v>-34</v>
      </c>
      <c r="AC105" s="576">
        <f t="shared" si="59"/>
        <v>-36</v>
      </c>
      <c r="AD105" s="576">
        <f t="shared" si="59"/>
        <v>-38</v>
      </c>
      <c r="AE105" s="576">
        <f t="shared" si="59"/>
        <v>-40</v>
      </c>
      <c r="AF105" s="576">
        <f t="shared" si="59"/>
        <v>-42</v>
      </c>
      <c r="AG105" s="576">
        <f t="shared" si="59"/>
        <v>-43</v>
      </c>
      <c r="AH105" s="576">
        <f t="shared" si="59"/>
        <v>-45</v>
      </c>
      <c r="AI105" s="576">
        <f t="shared" si="59"/>
        <v>-47</v>
      </c>
      <c r="AJ105" s="576">
        <f t="shared" si="59"/>
        <v>-49</v>
      </c>
      <c r="AK105" s="576">
        <f t="shared" si="59"/>
        <v>-51</v>
      </c>
      <c r="AL105" s="576">
        <f t="shared" si="59"/>
        <v>-53</v>
      </c>
      <c r="AM105" s="576">
        <f t="shared" si="59"/>
        <v>-55</v>
      </c>
      <c r="AN105" s="576">
        <f t="shared" si="59"/>
        <v>-56</v>
      </c>
    </row>
    <row r="106" spans="1:40" ht="36.75" customHeight="1">
      <c r="A106" s="971">
        <v>16</v>
      </c>
      <c r="B106" s="953" t="s">
        <v>503</v>
      </c>
      <c r="C106" s="965" t="s">
        <v>504</v>
      </c>
      <c r="D106" s="577"/>
      <c r="E106" s="957">
        <f>VLOOKUP(B106,'Total tồn vật tư 2'!$A$3:$D$586,4,0)</f>
        <v>1</v>
      </c>
      <c r="F106" s="957">
        <f>VLOOKUP(B106,'Total tồn vật tư 2'!$A$3:$F$586,6,0)</f>
        <v>-8</v>
      </c>
      <c r="G106" s="957">
        <f>+E106+F106</f>
        <v>-7</v>
      </c>
      <c r="H106" s="739" t="s">
        <v>1595</v>
      </c>
      <c r="I106" s="571">
        <v>1</v>
      </c>
      <c r="J106" s="571">
        <v>1</v>
      </c>
      <c r="K106" s="571">
        <v>1</v>
      </c>
      <c r="L106" s="727">
        <f t="shared" si="53"/>
        <v>0.5</v>
      </c>
      <c r="M106" s="571">
        <v>1</v>
      </c>
      <c r="N106" s="571">
        <v>1</v>
      </c>
      <c r="O106" s="571">
        <v>1</v>
      </c>
      <c r="P106" s="571">
        <v>1</v>
      </c>
      <c r="Q106" s="571">
        <v>1</v>
      </c>
      <c r="R106" s="571">
        <v>1</v>
      </c>
      <c r="S106" s="727">
        <f t="shared" si="55"/>
        <v>0.5</v>
      </c>
      <c r="T106" s="571">
        <v>1</v>
      </c>
      <c r="U106" s="571">
        <v>1</v>
      </c>
      <c r="V106" s="571">
        <v>1</v>
      </c>
      <c r="W106" s="571">
        <v>1</v>
      </c>
      <c r="X106" s="571">
        <v>1</v>
      </c>
      <c r="Y106" s="571">
        <v>1</v>
      </c>
      <c r="Z106" s="727">
        <f t="shared" si="46"/>
        <v>0.5</v>
      </c>
      <c r="AA106" s="571">
        <v>1</v>
      </c>
      <c r="AB106" s="571">
        <v>1</v>
      </c>
      <c r="AC106" s="571">
        <v>1</v>
      </c>
      <c r="AD106" s="571">
        <v>1</v>
      </c>
      <c r="AE106" s="571">
        <v>1</v>
      </c>
      <c r="AF106" s="571">
        <v>1</v>
      </c>
      <c r="AG106" s="727">
        <f t="shared" si="47"/>
        <v>0.5</v>
      </c>
      <c r="AH106" s="571">
        <v>1</v>
      </c>
      <c r="AI106" s="571">
        <v>1</v>
      </c>
      <c r="AJ106" s="571">
        <v>1</v>
      </c>
      <c r="AK106" s="571">
        <v>1</v>
      </c>
      <c r="AL106" s="571">
        <v>1</v>
      </c>
      <c r="AM106" s="571">
        <v>1</v>
      </c>
      <c r="AN106" s="727">
        <f t="shared" si="48"/>
        <v>0.5</v>
      </c>
    </row>
    <row r="107" spans="1:40" ht="36.75" customHeight="1">
      <c r="A107" s="971"/>
      <c r="B107" s="971"/>
      <c r="C107" s="966"/>
      <c r="D107" s="569"/>
      <c r="E107" s="961"/>
      <c r="F107" s="961"/>
      <c r="G107" s="961"/>
      <c r="H107" s="743" t="s">
        <v>1596</v>
      </c>
      <c r="I107" s="573">
        <v>1</v>
      </c>
      <c r="J107" s="573">
        <v>1</v>
      </c>
      <c r="K107" s="573">
        <v>1</v>
      </c>
      <c r="L107" s="727">
        <f t="shared" si="53"/>
        <v>0.5</v>
      </c>
      <c r="M107" s="573">
        <v>1</v>
      </c>
      <c r="N107" s="573">
        <v>1</v>
      </c>
      <c r="O107" s="573">
        <v>1</v>
      </c>
      <c r="P107" s="573">
        <v>1</v>
      </c>
      <c r="Q107" s="573">
        <v>1</v>
      </c>
      <c r="R107" s="573">
        <v>1</v>
      </c>
      <c r="S107" s="727">
        <f t="shared" si="55"/>
        <v>0.5</v>
      </c>
      <c r="T107" s="573">
        <v>1</v>
      </c>
      <c r="U107" s="573">
        <v>1</v>
      </c>
      <c r="V107" s="573">
        <v>1</v>
      </c>
      <c r="W107" s="573">
        <v>1</v>
      </c>
      <c r="X107" s="573">
        <v>1</v>
      </c>
      <c r="Y107" s="573">
        <v>1</v>
      </c>
      <c r="Z107" s="727">
        <f t="shared" si="46"/>
        <v>0.5</v>
      </c>
      <c r="AA107" s="573">
        <v>1</v>
      </c>
      <c r="AB107" s="573">
        <v>1</v>
      </c>
      <c r="AC107" s="573">
        <v>1</v>
      </c>
      <c r="AD107" s="573">
        <v>1</v>
      </c>
      <c r="AE107" s="573">
        <v>1</v>
      </c>
      <c r="AF107" s="573">
        <v>1</v>
      </c>
      <c r="AG107" s="727">
        <f t="shared" si="47"/>
        <v>0.5</v>
      </c>
      <c r="AH107" s="573">
        <v>1</v>
      </c>
      <c r="AI107" s="573">
        <v>1</v>
      </c>
      <c r="AJ107" s="573">
        <v>1</v>
      </c>
      <c r="AK107" s="573">
        <v>1</v>
      </c>
      <c r="AL107" s="573">
        <v>1</v>
      </c>
      <c r="AM107" s="573">
        <v>1</v>
      </c>
      <c r="AN107" s="727">
        <f t="shared" si="48"/>
        <v>0.5</v>
      </c>
    </row>
    <row r="108" spans="1:40" ht="36.75" customHeight="1">
      <c r="A108" s="971"/>
      <c r="B108" s="972"/>
      <c r="C108" s="968"/>
      <c r="D108" s="574"/>
      <c r="E108" s="962"/>
      <c r="F108" s="962"/>
      <c r="G108" s="962"/>
      <c r="H108" s="575"/>
      <c r="I108" s="576">
        <f>+G106-SUM(I106:I107)</f>
        <v>-9</v>
      </c>
      <c r="J108" s="576">
        <f>+I108-SUM(J106:J107)</f>
        <v>-11</v>
      </c>
      <c r="K108" s="576">
        <f t="shared" ref="K108:AN108" si="60">+J108-SUM(K106:K107)</f>
        <v>-13</v>
      </c>
      <c r="L108" s="576">
        <f t="shared" si="60"/>
        <v>-14</v>
      </c>
      <c r="M108" s="576">
        <f t="shared" si="60"/>
        <v>-16</v>
      </c>
      <c r="N108" s="576">
        <f t="shared" si="60"/>
        <v>-18</v>
      </c>
      <c r="O108" s="576">
        <f t="shared" si="60"/>
        <v>-20</v>
      </c>
      <c r="P108" s="576">
        <f t="shared" si="60"/>
        <v>-22</v>
      </c>
      <c r="Q108" s="576">
        <f t="shared" si="60"/>
        <v>-24</v>
      </c>
      <c r="R108" s="576">
        <f t="shared" si="60"/>
        <v>-26</v>
      </c>
      <c r="S108" s="576">
        <f t="shared" si="60"/>
        <v>-27</v>
      </c>
      <c r="T108" s="576">
        <f t="shared" si="60"/>
        <v>-29</v>
      </c>
      <c r="U108" s="576">
        <f t="shared" si="60"/>
        <v>-31</v>
      </c>
      <c r="V108" s="576">
        <f t="shared" si="60"/>
        <v>-33</v>
      </c>
      <c r="W108" s="576">
        <f t="shared" si="60"/>
        <v>-35</v>
      </c>
      <c r="X108" s="576">
        <f t="shared" si="60"/>
        <v>-37</v>
      </c>
      <c r="Y108" s="576">
        <f t="shared" si="60"/>
        <v>-39</v>
      </c>
      <c r="Z108" s="576">
        <f t="shared" si="60"/>
        <v>-40</v>
      </c>
      <c r="AA108" s="576">
        <f t="shared" si="60"/>
        <v>-42</v>
      </c>
      <c r="AB108" s="576">
        <f t="shared" si="60"/>
        <v>-44</v>
      </c>
      <c r="AC108" s="576">
        <f t="shared" si="60"/>
        <v>-46</v>
      </c>
      <c r="AD108" s="576">
        <f t="shared" si="60"/>
        <v>-48</v>
      </c>
      <c r="AE108" s="576">
        <f t="shared" si="60"/>
        <v>-50</v>
      </c>
      <c r="AF108" s="576">
        <f t="shared" si="60"/>
        <v>-52</v>
      </c>
      <c r="AG108" s="576">
        <f t="shared" si="60"/>
        <v>-53</v>
      </c>
      <c r="AH108" s="576">
        <f t="shared" si="60"/>
        <v>-55</v>
      </c>
      <c r="AI108" s="576">
        <f t="shared" si="60"/>
        <v>-57</v>
      </c>
      <c r="AJ108" s="576">
        <f t="shared" si="60"/>
        <v>-59</v>
      </c>
      <c r="AK108" s="576">
        <f t="shared" si="60"/>
        <v>-61</v>
      </c>
      <c r="AL108" s="576">
        <f t="shared" si="60"/>
        <v>-63</v>
      </c>
      <c r="AM108" s="576">
        <f t="shared" si="60"/>
        <v>-65</v>
      </c>
      <c r="AN108" s="576">
        <f t="shared" si="60"/>
        <v>-66</v>
      </c>
    </row>
    <row r="109" spans="1:40" ht="36.75" customHeight="1">
      <c r="A109" s="953">
        <v>17</v>
      </c>
      <c r="B109" s="953" t="s">
        <v>507</v>
      </c>
      <c r="C109" s="965" t="s">
        <v>508</v>
      </c>
      <c r="D109" s="577"/>
      <c r="E109" s="957">
        <f>VLOOKUP(B109,'Total tồn vật tư 2'!$A$3:$D$586,4,0)</f>
        <v>0</v>
      </c>
      <c r="F109" s="957">
        <f>VLOOKUP(B109,'Total tồn vật tư 2'!$A$3:$F$586,6,0)</f>
        <v>0</v>
      </c>
      <c r="G109" s="957">
        <f>+E109+F109</f>
        <v>0</v>
      </c>
      <c r="H109" s="570"/>
      <c r="I109" s="571" t="e">
        <f>VLOOKUP(B109,Sheet5!$B$3:$K$17,10,0)</f>
        <v>#N/A</v>
      </c>
      <c r="J109" s="580" t="e">
        <f t="shared" ref="J109:O109" si="61">+I109</f>
        <v>#N/A</v>
      </c>
      <c r="K109" s="580" t="e">
        <f t="shared" si="61"/>
        <v>#N/A</v>
      </c>
      <c r="L109" s="727" t="e">
        <f t="shared" si="53"/>
        <v>#N/A</v>
      </c>
      <c r="M109" s="580" t="e">
        <f t="shared" si="61"/>
        <v>#N/A</v>
      </c>
      <c r="N109" s="580" t="e">
        <f t="shared" si="61"/>
        <v>#N/A</v>
      </c>
      <c r="O109" s="580" t="e">
        <f t="shared" si="61"/>
        <v>#N/A</v>
      </c>
      <c r="P109" s="580" t="e">
        <f t="shared" ref="P109:AL109" si="62">+O109</f>
        <v>#N/A</v>
      </c>
      <c r="Q109" s="580" t="e">
        <f t="shared" si="62"/>
        <v>#N/A</v>
      </c>
      <c r="R109" s="580" t="e">
        <f t="shared" si="62"/>
        <v>#N/A</v>
      </c>
      <c r="S109" s="727" t="e">
        <f t="shared" si="55"/>
        <v>#N/A</v>
      </c>
      <c r="T109" s="580" t="e">
        <f t="shared" si="62"/>
        <v>#N/A</v>
      </c>
      <c r="U109" s="580" t="e">
        <f t="shared" si="62"/>
        <v>#N/A</v>
      </c>
      <c r="V109" s="580" t="e">
        <f t="shared" si="62"/>
        <v>#N/A</v>
      </c>
      <c r="W109" s="580" t="e">
        <f t="shared" si="62"/>
        <v>#N/A</v>
      </c>
      <c r="X109" s="580" t="e">
        <f t="shared" si="62"/>
        <v>#N/A</v>
      </c>
      <c r="Y109" s="580" t="e">
        <f t="shared" si="62"/>
        <v>#N/A</v>
      </c>
      <c r="Z109" s="727" t="e">
        <f t="shared" si="46"/>
        <v>#N/A</v>
      </c>
      <c r="AA109" s="580" t="e">
        <f t="shared" si="62"/>
        <v>#N/A</v>
      </c>
      <c r="AB109" s="580" t="e">
        <f t="shared" si="62"/>
        <v>#N/A</v>
      </c>
      <c r="AC109" s="580" t="e">
        <f t="shared" si="62"/>
        <v>#N/A</v>
      </c>
      <c r="AD109" s="580" t="e">
        <f t="shared" si="62"/>
        <v>#N/A</v>
      </c>
      <c r="AE109" s="580" t="e">
        <f t="shared" si="62"/>
        <v>#N/A</v>
      </c>
      <c r="AF109" s="580" t="e">
        <f t="shared" si="62"/>
        <v>#N/A</v>
      </c>
      <c r="AG109" s="727" t="e">
        <f t="shared" si="47"/>
        <v>#N/A</v>
      </c>
      <c r="AH109" s="580" t="e">
        <f t="shared" si="62"/>
        <v>#N/A</v>
      </c>
      <c r="AI109" s="580" t="e">
        <f t="shared" si="62"/>
        <v>#N/A</v>
      </c>
      <c r="AJ109" s="580" t="e">
        <f t="shared" si="62"/>
        <v>#N/A</v>
      </c>
      <c r="AK109" s="580" t="e">
        <f t="shared" si="62"/>
        <v>#N/A</v>
      </c>
      <c r="AL109" s="580" t="e">
        <f t="shared" si="62"/>
        <v>#N/A</v>
      </c>
      <c r="AM109" s="582">
        <v>0.2</v>
      </c>
      <c r="AN109" s="727">
        <f t="shared" si="48"/>
        <v>0.1</v>
      </c>
    </row>
    <row r="110" spans="1:40" ht="36.75" customHeight="1">
      <c r="A110" s="971"/>
      <c r="B110" s="971"/>
      <c r="C110" s="966"/>
      <c r="D110" s="569"/>
      <c r="E110" s="961"/>
      <c r="F110" s="961"/>
      <c r="G110" s="961"/>
      <c r="H110" s="572"/>
      <c r="I110" s="573"/>
      <c r="J110" s="580"/>
      <c r="K110" s="580"/>
      <c r="L110" s="727">
        <f t="shared" si="53"/>
        <v>0</v>
      </c>
      <c r="M110" s="580"/>
      <c r="N110" s="580"/>
      <c r="O110" s="580"/>
      <c r="P110" s="580"/>
      <c r="Q110" s="580"/>
      <c r="R110" s="580"/>
      <c r="S110" s="727">
        <f t="shared" si="55"/>
        <v>0</v>
      </c>
      <c r="T110" s="580"/>
      <c r="U110" s="580"/>
      <c r="V110" s="580"/>
      <c r="W110" s="580"/>
      <c r="X110" s="580"/>
      <c r="Y110" s="580"/>
      <c r="Z110" s="727">
        <f t="shared" si="46"/>
        <v>0</v>
      </c>
      <c r="AA110" s="580"/>
      <c r="AB110" s="580"/>
      <c r="AC110" s="580"/>
      <c r="AD110" s="580"/>
      <c r="AE110" s="580"/>
      <c r="AF110" s="580"/>
      <c r="AG110" s="727">
        <f t="shared" si="47"/>
        <v>0</v>
      </c>
      <c r="AH110" s="580"/>
      <c r="AI110" s="580"/>
      <c r="AJ110" s="580"/>
      <c r="AK110" s="580"/>
      <c r="AL110" s="580"/>
      <c r="AM110" s="582"/>
      <c r="AN110" s="727">
        <f t="shared" si="48"/>
        <v>0</v>
      </c>
    </row>
    <row r="111" spans="1:40" ht="36.75" customHeight="1">
      <c r="A111" s="972"/>
      <c r="B111" s="972"/>
      <c r="C111" s="967"/>
      <c r="D111" s="570"/>
      <c r="E111" s="962"/>
      <c r="F111" s="962"/>
      <c r="G111" s="962"/>
      <c r="H111" s="575"/>
      <c r="I111" s="576" t="e">
        <f>E109-I109+I110</f>
        <v>#N/A</v>
      </c>
      <c r="J111" s="576" t="e">
        <f t="shared" ref="J111:AL111" si="63">+I111-J109+J110</f>
        <v>#N/A</v>
      </c>
      <c r="K111" s="576" t="e">
        <f t="shared" si="63"/>
        <v>#N/A</v>
      </c>
      <c r="L111" s="727" t="e">
        <f t="shared" si="53"/>
        <v>#N/A</v>
      </c>
      <c r="M111" s="576" t="e">
        <f t="shared" si="63"/>
        <v>#N/A</v>
      </c>
      <c r="N111" s="576" t="e">
        <f t="shared" si="63"/>
        <v>#N/A</v>
      </c>
      <c r="O111" s="576" t="e">
        <f t="shared" si="63"/>
        <v>#N/A</v>
      </c>
      <c r="P111" s="576" t="e">
        <f t="shared" si="63"/>
        <v>#N/A</v>
      </c>
      <c r="Q111" s="576" t="e">
        <f t="shared" si="63"/>
        <v>#N/A</v>
      </c>
      <c r="R111" s="576" t="e">
        <f t="shared" si="63"/>
        <v>#N/A</v>
      </c>
      <c r="S111" s="727" t="e">
        <f t="shared" si="55"/>
        <v>#N/A</v>
      </c>
      <c r="T111" s="576" t="e">
        <f t="shared" si="63"/>
        <v>#N/A</v>
      </c>
      <c r="U111" s="576" t="e">
        <f t="shared" si="63"/>
        <v>#N/A</v>
      </c>
      <c r="V111" s="576" t="e">
        <f t="shared" si="63"/>
        <v>#N/A</v>
      </c>
      <c r="W111" s="576" t="e">
        <f t="shared" si="63"/>
        <v>#N/A</v>
      </c>
      <c r="X111" s="576" t="e">
        <f t="shared" si="63"/>
        <v>#N/A</v>
      </c>
      <c r="Y111" s="576" t="e">
        <f t="shared" si="63"/>
        <v>#N/A</v>
      </c>
      <c r="Z111" s="727" t="e">
        <f t="shared" si="46"/>
        <v>#N/A</v>
      </c>
      <c r="AA111" s="576" t="e">
        <f t="shared" si="63"/>
        <v>#N/A</v>
      </c>
      <c r="AB111" s="576" t="e">
        <f t="shared" si="63"/>
        <v>#N/A</v>
      </c>
      <c r="AC111" s="576" t="e">
        <f t="shared" si="63"/>
        <v>#N/A</v>
      </c>
      <c r="AD111" s="576" t="e">
        <f t="shared" si="63"/>
        <v>#N/A</v>
      </c>
      <c r="AE111" s="576" t="e">
        <f t="shared" si="63"/>
        <v>#N/A</v>
      </c>
      <c r="AF111" s="576" t="e">
        <f t="shared" si="63"/>
        <v>#N/A</v>
      </c>
      <c r="AG111" s="727" t="e">
        <f t="shared" si="47"/>
        <v>#N/A</v>
      </c>
      <c r="AH111" s="576" t="e">
        <f t="shared" si="63"/>
        <v>#N/A</v>
      </c>
      <c r="AI111" s="576" t="e">
        <f t="shared" si="63"/>
        <v>#N/A</v>
      </c>
      <c r="AJ111" s="576" t="e">
        <f t="shared" si="63"/>
        <v>#N/A</v>
      </c>
      <c r="AK111" s="576" t="e">
        <f t="shared" si="63"/>
        <v>#N/A</v>
      </c>
      <c r="AL111" s="576" t="e">
        <f t="shared" si="63"/>
        <v>#N/A</v>
      </c>
      <c r="AM111" s="582" t="e">
        <f>+AL111-AM109</f>
        <v>#N/A</v>
      </c>
      <c r="AN111" s="727" t="e">
        <f t="shared" si="48"/>
        <v>#N/A</v>
      </c>
    </row>
    <row r="112" spans="1:40" ht="36.75" customHeight="1">
      <c r="A112" s="971">
        <v>18</v>
      </c>
      <c r="B112" s="953" t="s">
        <v>509</v>
      </c>
      <c r="C112" s="965" t="s">
        <v>510</v>
      </c>
      <c r="D112" s="577"/>
      <c r="E112" s="957">
        <f>VLOOKUP(B112,'Total tồn vật tư 2'!$A$3:$D$586,4,0)</f>
        <v>79</v>
      </c>
      <c r="F112" s="957">
        <f>VLOOKUP(B112,'Total tồn vật tư 2'!$A$3:$F$586,6,0)</f>
        <v>0</v>
      </c>
      <c r="G112" s="957">
        <f>+E112+F112</f>
        <v>79</v>
      </c>
      <c r="H112" s="719" t="s">
        <v>1560</v>
      </c>
      <c r="I112" s="571">
        <v>1</v>
      </c>
      <c r="J112" s="571">
        <v>1</v>
      </c>
      <c r="K112" s="571">
        <v>1</v>
      </c>
      <c r="L112" s="727">
        <f>+K112/2</f>
        <v>0.5</v>
      </c>
      <c r="M112" s="571">
        <v>1</v>
      </c>
      <c r="N112" s="571">
        <v>1</v>
      </c>
      <c r="O112" s="571">
        <v>1</v>
      </c>
      <c r="P112" s="571">
        <v>1</v>
      </c>
      <c r="Q112" s="571">
        <v>1</v>
      </c>
      <c r="R112" s="571">
        <v>1</v>
      </c>
      <c r="S112" s="727">
        <f>+R112/2</f>
        <v>0.5</v>
      </c>
      <c r="T112" s="571">
        <v>1</v>
      </c>
      <c r="U112" s="571">
        <v>1</v>
      </c>
      <c r="V112" s="571">
        <v>1</v>
      </c>
      <c r="W112" s="571">
        <v>1</v>
      </c>
      <c r="X112" s="571">
        <v>1</v>
      </c>
      <c r="Y112" s="571">
        <v>1</v>
      </c>
      <c r="Z112" s="727">
        <f>+Y112/2</f>
        <v>0.5</v>
      </c>
      <c r="AA112" s="571">
        <v>1</v>
      </c>
      <c r="AB112" s="571">
        <v>1</v>
      </c>
      <c r="AC112" s="571">
        <v>1</v>
      </c>
      <c r="AD112" s="571">
        <v>1</v>
      </c>
      <c r="AE112" s="571">
        <v>1</v>
      </c>
      <c r="AF112" s="571">
        <v>1</v>
      </c>
      <c r="AG112" s="727">
        <f t="shared" si="47"/>
        <v>0.5</v>
      </c>
      <c r="AH112" s="571">
        <v>1</v>
      </c>
      <c r="AI112" s="571">
        <v>1</v>
      </c>
      <c r="AJ112" s="571">
        <v>1</v>
      </c>
      <c r="AK112" s="571">
        <v>1</v>
      </c>
      <c r="AL112" s="571">
        <v>1</v>
      </c>
      <c r="AM112" s="571">
        <v>1</v>
      </c>
      <c r="AN112" s="727">
        <f>+AM112/2</f>
        <v>0.5</v>
      </c>
    </row>
    <row r="113" spans="1:42" ht="36.75" customHeight="1">
      <c r="A113" s="971"/>
      <c r="B113" s="971"/>
      <c r="C113" s="966"/>
      <c r="D113" s="735"/>
      <c r="E113" s="961"/>
      <c r="F113" s="961"/>
      <c r="G113" s="961"/>
      <c r="H113" s="719" t="s">
        <v>1561</v>
      </c>
      <c r="I113" s="571">
        <v>1</v>
      </c>
      <c r="J113" s="571">
        <v>1</v>
      </c>
      <c r="K113" s="571">
        <v>1</v>
      </c>
      <c r="L113" s="727">
        <f t="shared" ref="L113:L122" si="64">+K113/2</f>
        <v>0.5</v>
      </c>
      <c r="M113" s="571">
        <v>1</v>
      </c>
      <c r="N113" s="571">
        <v>1</v>
      </c>
      <c r="O113" s="571">
        <v>1</v>
      </c>
      <c r="P113" s="571">
        <v>1</v>
      </c>
      <c r="Q113" s="571">
        <v>1</v>
      </c>
      <c r="R113" s="571">
        <v>1</v>
      </c>
      <c r="S113" s="727">
        <f t="shared" ref="S113:S122" si="65">+R113/2</f>
        <v>0.5</v>
      </c>
      <c r="T113" s="571">
        <v>1</v>
      </c>
      <c r="U113" s="571">
        <v>1</v>
      </c>
      <c r="V113" s="571">
        <v>1</v>
      </c>
      <c r="W113" s="571">
        <v>1</v>
      </c>
      <c r="X113" s="571">
        <v>1</v>
      </c>
      <c r="Y113" s="571">
        <v>1</v>
      </c>
      <c r="Z113" s="727">
        <f t="shared" ref="Z113:Z121" si="66">+Y113/2</f>
        <v>0.5</v>
      </c>
      <c r="AA113" s="571">
        <v>1</v>
      </c>
      <c r="AB113" s="571">
        <v>1</v>
      </c>
      <c r="AC113" s="571">
        <v>1</v>
      </c>
      <c r="AD113" s="571">
        <v>1</v>
      </c>
      <c r="AE113" s="571">
        <v>1</v>
      </c>
      <c r="AF113" s="571">
        <v>1</v>
      </c>
      <c r="AG113" s="727">
        <f t="shared" si="47"/>
        <v>0.5</v>
      </c>
      <c r="AH113" s="571">
        <v>1</v>
      </c>
      <c r="AI113" s="571">
        <v>1</v>
      </c>
      <c r="AJ113" s="571">
        <v>1</v>
      </c>
      <c r="AK113" s="571">
        <v>1</v>
      </c>
      <c r="AL113" s="571">
        <v>1</v>
      </c>
      <c r="AM113" s="571">
        <v>1</v>
      </c>
      <c r="AN113" s="727">
        <f t="shared" ref="AN113:AN122" si="67">+AM113/2</f>
        <v>0.5</v>
      </c>
    </row>
    <row r="114" spans="1:42" ht="36.75" customHeight="1">
      <c r="A114" s="971"/>
      <c r="B114" s="971"/>
      <c r="C114" s="966"/>
      <c r="D114" s="735"/>
      <c r="E114" s="961"/>
      <c r="F114" s="961"/>
      <c r="G114" s="961"/>
      <c r="H114" s="719" t="s">
        <v>1562</v>
      </c>
      <c r="I114" s="571">
        <v>1</v>
      </c>
      <c r="J114" s="571">
        <v>1</v>
      </c>
      <c r="K114" s="571">
        <v>1</v>
      </c>
      <c r="L114" s="727">
        <f t="shared" si="64"/>
        <v>0.5</v>
      </c>
      <c r="M114" s="571">
        <v>1</v>
      </c>
      <c r="N114" s="571">
        <v>1</v>
      </c>
      <c r="O114" s="571">
        <v>1</v>
      </c>
      <c r="P114" s="571">
        <v>1</v>
      </c>
      <c r="Q114" s="571">
        <v>1</v>
      </c>
      <c r="R114" s="571">
        <v>1</v>
      </c>
      <c r="S114" s="727">
        <f t="shared" si="65"/>
        <v>0.5</v>
      </c>
      <c r="T114" s="571">
        <v>1</v>
      </c>
      <c r="U114" s="571">
        <v>1</v>
      </c>
      <c r="V114" s="571">
        <v>1</v>
      </c>
      <c r="W114" s="571">
        <v>1</v>
      </c>
      <c r="X114" s="571">
        <v>1</v>
      </c>
      <c r="Y114" s="571">
        <v>1</v>
      </c>
      <c r="Z114" s="727">
        <f t="shared" si="66"/>
        <v>0.5</v>
      </c>
      <c r="AA114" s="571">
        <v>1</v>
      </c>
      <c r="AB114" s="571">
        <v>1</v>
      </c>
      <c r="AC114" s="571">
        <v>1</v>
      </c>
      <c r="AD114" s="571">
        <v>1</v>
      </c>
      <c r="AE114" s="571">
        <v>1</v>
      </c>
      <c r="AF114" s="571">
        <v>1</v>
      </c>
      <c r="AG114" s="727">
        <f t="shared" si="47"/>
        <v>0.5</v>
      </c>
      <c r="AH114" s="571">
        <v>1</v>
      </c>
      <c r="AI114" s="571">
        <v>1</v>
      </c>
      <c r="AJ114" s="571">
        <v>1</v>
      </c>
      <c r="AK114" s="571">
        <v>1</v>
      </c>
      <c r="AL114" s="571">
        <v>1</v>
      </c>
      <c r="AM114" s="571">
        <v>1</v>
      </c>
      <c r="AN114" s="727">
        <f t="shared" si="67"/>
        <v>0.5</v>
      </c>
    </row>
    <row r="115" spans="1:42" ht="36.75" customHeight="1">
      <c r="A115" s="971"/>
      <c r="B115" s="971"/>
      <c r="C115" s="966"/>
      <c r="D115" s="735"/>
      <c r="E115" s="961"/>
      <c r="F115" s="961"/>
      <c r="G115" s="961"/>
      <c r="H115" s="719" t="s">
        <v>1563</v>
      </c>
      <c r="I115" s="571">
        <v>2</v>
      </c>
      <c r="J115" s="571">
        <v>1</v>
      </c>
      <c r="K115" s="571">
        <v>1</v>
      </c>
      <c r="L115" s="727">
        <f t="shared" si="64"/>
        <v>0.5</v>
      </c>
      <c r="M115" s="571">
        <v>2</v>
      </c>
      <c r="N115" s="571">
        <v>2</v>
      </c>
      <c r="O115" s="571">
        <v>2</v>
      </c>
      <c r="P115" s="571">
        <v>2</v>
      </c>
      <c r="Q115" s="571">
        <v>2</v>
      </c>
      <c r="R115" s="571">
        <v>2</v>
      </c>
      <c r="S115" s="727">
        <f t="shared" si="65"/>
        <v>1</v>
      </c>
      <c r="T115" s="571">
        <v>2</v>
      </c>
      <c r="U115" s="571">
        <v>2</v>
      </c>
      <c r="V115" s="571">
        <v>2</v>
      </c>
      <c r="W115" s="571">
        <v>2</v>
      </c>
      <c r="X115" s="571">
        <v>2</v>
      </c>
      <c r="Y115" s="571">
        <v>2</v>
      </c>
      <c r="Z115" s="727">
        <f t="shared" si="66"/>
        <v>1</v>
      </c>
      <c r="AA115" s="571">
        <v>2</v>
      </c>
      <c r="AB115" s="571">
        <v>2</v>
      </c>
      <c r="AC115" s="571">
        <v>2</v>
      </c>
      <c r="AD115" s="571">
        <v>2</v>
      </c>
      <c r="AE115" s="571">
        <v>2</v>
      </c>
      <c r="AF115" s="571">
        <v>2</v>
      </c>
      <c r="AG115" s="727">
        <f t="shared" si="47"/>
        <v>1</v>
      </c>
      <c r="AH115" s="571">
        <v>2</v>
      </c>
      <c r="AI115" s="571">
        <v>2</v>
      </c>
      <c r="AJ115" s="571">
        <v>2</v>
      </c>
      <c r="AK115" s="571">
        <v>2</v>
      </c>
      <c r="AL115" s="571">
        <v>2</v>
      </c>
      <c r="AM115" s="571">
        <v>2</v>
      </c>
      <c r="AN115" s="727">
        <f t="shared" si="67"/>
        <v>1</v>
      </c>
    </row>
    <row r="116" spans="1:42" ht="36.75" customHeight="1">
      <c r="A116" s="971"/>
      <c r="B116" s="971"/>
      <c r="C116" s="966"/>
      <c r="D116" s="735"/>
      <c r="E116" s="961"/>
      <c r="F116" s="961"/>
      <c r="G116" s="961"/>
      <c r="H116" s="719" t="s">
        <v>1564</v>
      </c>
      <c r="I116" s="571">
        <v>0</v>
      </c>
      <c r="J116" s="571">
        <v>0</v>
      </c>
      <c r="K116" s="571">
        <v>0</v>
      </c>
      <c r="L116" s="727">
        <f t="shared" si="64"/>
        <v>0</v>
      </c>
      <c r="M116" s="571">
        <v>0</v>
      </c>
      <c r="N116" s="571">
        <v>0</v>
      </c>
      <c r="O116" s="571">
        <v>0</v>
      </c>
      <c r="P116" s="571">
        <v>0</v>
      </c>
      <c r="Q116" s="571">
        <v>0</v>
      </c>
      <c r="R116" s="571">
        <v>0</v>
      </c>
      <c r="S116" s="727">
        <f t="shared" si="65"/>
        <v>0</v>
      </c>
      <c r="T116" s="571">
        <v>0</v>
      </c>
      <c r="U116" s="571">
        <v>0</v>
      </c>
      <c r="V116" s="571">
        <v>0</v>
      </c>
      <c r="W116" s="571">
        <v>0</v>
      </c>
      <c r="X116" s="571">
        <v>0</v>
      </c>
      <c r="Y116" s="571">
        <v>0</v>
      </c>
      <c r="Z116" s="727">
        <f t="shared" si="66"/>
        <v>0</v>
      </c>
      <c r="AA116" s="571">
        <v>0</v>
      </c>
      <c r="AB116" s="571">
        <v>0</v>
      </c>
      <c r="AC116" s="571">
        <v>0</v>
      </c>
      <c r="AD116" s="571">
        <v>0</v>
      </c>
      <c r="AE116" s="571">
        <v>0</v>
      </c>
      <c r="AF116" s="571">
        <v>0</v>
      </c>
      <c r="AG116" s="727">
        <f t="shared" si="47"/>
        <v>0</v>
      </c>
      <c r="AH116" s="571">
        <v>0</v>
      </c>
      <c r="AI116" s="571">
        <v>0</v>
      </c>
      <c r="AJ116" s="571">
        <v>0</v>
      </c>
      <c r="AK116" s="571">
        <v>0</v>
      </c>
      <c r="AL116" s="571">
        <v>0</v>
      </c>
      <c r="AM116" s="571">
        <v>0</v>
      </c>
      <c r="AN116" s="727">
        <f t="shared" si="67"/>
        <v>0</v>
      </c>
    </row>
    <row r="117" spans="1:42" ht="36.75" customHeight="1">
      <c r="A117" s="971"/>
      <c r="B117" s="971"/>
      <c r="C117" s="966"/>
      <c r="D117" s="735"/>
      <c r="E117" s="961"/>
      <c r="F117" s="961"/>
      <c r="G117" s="961"/>
      <c r="H117" s="719" t="s">
        <v>1565</v>
      </c>
      <c r="I117" s="571">
        <v>2</v>
      </c>
      <c r="J117" s="571">
        <v>1</v>
      </c>
      <c r="K117" s="571">
        <v>1</v>
      </c>
      <c r="L117" s="727">
        <f t="shared" si="64"/>
        <v>0.5</v>
      </c>
      <c r="M117" s="571">
        <v>2</v>
      </c>
      <c r="N117" s="571">
        <v>2</v>
      </c>
      <c r="O117" s="571">
        <v>2</v>
      </c>
      <c r="P117" s="571">
        <v>2</v>
      </c>
      <c r="Q117" s="571">
        <v>2</v>
      </c>
      <c r="R117" s="571">
        <v>2</v>
      </c>
      <c r="S117" s="727">
        <f t="shared" si="65"/>
        <v>1</v>
      </c>
      <c r="T117" s="571">
        <v>2</v>
      </c>
      <c r="U117" s="571">
        <v>2</v>
      </c>
      <c r="V117" s="571">
        <v>2</v>
      </c>
      <c r="W117" s="571">
        <v>2</v>
      </c>
      <c r="X117" s="571">
        <v>2</v>
      </c>
      <c r="Y117" s="571">
        <v>2</v>
      </c>
      <c r="Z117" s="727">
        <f t="shared" si="66"/>
        <v>1</v>
      </c>
      <c r="AA117" s="571">
        <v>2</v>
      </c>
      <c r="AB117" s="571">
        <v>2</v>
      </c>
      <c r="AC117" s="571">
        <v>2</v>
      </c>
      <c r="AD117" s="571">
        <v>2</v>
      </c>
      <c r="AE117" s="571">
        <v>2</v>
      </c>
      <c r="AF117" s="571">
        <v>2</v>
      </c>
      <c r="AG117" s="727">
        <f t="shared" si="47"/>
        <v>1</v>
      </c>
      <c r="AH117" s="571">
        <v>2</v>
      </c>
      <c r="AI117" s="571">
        <v>2</v>
      </c>
      <c r="AJ117" s="571">
        <v>2</v>
      </c>
      <c r="AK117" s="571">
        <v>2</v>
      </c>
      <c r="AL117" s="571">
        <v>2</v>
      </c>
      <c r="AM117" s="571">
        <v>2</v>
      </c>
      <c r="AN117" s="727">
        <f t="shared" si="67"/>
        <v>1</v>
      </c>
    </row>
    <row r="118" spans="1:42" ht="36.75" customHeight="1">
      <c r="A118" s="971"/>
      <c r="B118" s="971"/>
      <c r="C118" s="966"/>
      <c r="D118" s="735"/>
      <c r="E118" s="961"/>
      <c r="F118" s="961"/>
      <c r="G118" s="961"/>
      <c r="H118" s="719" t="s">
        <v>1566</v>
      </c>
      <c r="I118" s="571">
        <v>1</v>
      </c>
      <c r="J118" s="571">
        <v>1</v>
      </c>
      <c r="K118" s="571">
        <v>1</v>
      </c>
      <c r="L118" s="727">
        <f t="shared" si="64"/>
        <v>0.5</v>
      </c>
      <c r="M118" s="571">
        <v>1</v>
      </c>
      <c r="N118" s="571">
        <v>1</v>
      </c>
      <c r="O118" s="571">
        <v>1</v>
      </c>
      <c r="P118" s="571">
        <v>1</v>
      </c>
      <c r="Q118" s="571">
        <v>1</v>
      </c>
      <c r="R118" s="571">
        <v>1</v>
      </c>
      <c r="S118" s="727">
        <f t="shared" si="65"/>
        <v>0.5</v>
      </c>
      <c r="T118" s="571">
        <v>1</v>
      </c>
      <c r="U118" s="571">
        <v>1</v>
      </c>
      <c r="V118" s="571">
        <v>1</v>
      </c>
      <c r="W118" s="571">
        <v>1</v>
      </c>
      <c r="X118" s="571">
        <v>1</v>
      </c>
      <c r="Y118" s="571">
        <v>1</v>
      </c>
      <c r="Z118" s="727">
        <f t="shared" si="66"/>
        <v>0.5</v>
      </c>
      <c r="AA118" s="571">
        <v>1</v>
      </c>
      <c r="AB118" s="571">
        <v>1</v>
      </c>
      <c r="AC118" s="571">
        <v>1</v>
      </c>
      <c r="AD118" s="571">
        <v>1</v>
      </c>
      <c r="AE118" s="571">
        <v>1</v>
      </c>
      <c r="AF118" s="571">
        <v>1</v>
      </c>
      <c r="AG118" s="727">
        <f t="shared" si="47"/>
        <v>0.5</v>
      </c>
      <c r="AH118" s="571">
        <v>1</v>
      </c>
      <c r="AI118" s="571">
        <v>1</v>
      </c>
      <c r="AJ118" s="571">
        <v>1</v>
      </c>
      <c r="AK118" s="571">
        <v>1</v>
      </c>
      <c r="AL118" s="571">
        <v>1</v>
      </c>
      <c r="AM118" s="571">
        <v>1</v>
      </c>
      <c r="AN118" s="727">
        <f t="shared" si="67"/>
        <v>0.5</v>
      </c>
    </row>
    <row r="119" spans="1:42" ht="36.75" customHeight="1">
      <c r="A119" s="971"/>
      <c r="B119" s="971"/>
      <c r="C119" s="966"/>
      <c r="D119" s="735"/>
      <c r="E119" s="961"/>
      <c r="F119" s="961"/>
      <c r="G119" s="961"/>
      <c r="H119" s="719" t="s">
        <v>1567</v>
      </c>
      <c r="I119" s="571">
        <v>2</v>
      </c>
      <c r="J119" s="571">
        <v>1</v>
      </c>
      <c r="K119" s="571">
        <v>1</v>
      </c>
      <c r="L119" s="727">
        <f t="shared" si="64"/>
        <v>0.5</v>
      </c>
      <c r="M119" s="571">
        <v>2</v>
      </c>
      <c r="N119" s="571">
        <v>2</v>
      </c>
      <c r="O119" s="571">
        <v>2</v>
      </c>
      <c r="P119" s="571">
        <v>2</v>
      </c>
      <c r="Q119" s="571">
        <v>2</v>
      </c>
      <c r="R119" s="571">
        <v>2</v>
      </c>
      <c r="S119" s="727">
        <f t="shared" si="65"/>
        <v>1</v>
      </c>
      <c r="T119" s="571">
        <v>2</v>
      </c>
      <c r="U119" s="571">
        <v>2</v>
      </c>
      <c r="V119" s="571">
        <v>2</v>
      </c>
      <c r="W119" s="571">
        <v>2</v>
      </c>
      <c r="X119" s="571">
        <v>2</v>
      </c>
      <c r="Y119" s="571">
        <v>2</v>
      </c>
      <c r="Z119" s="727">
        <f t="shared" si="66"/>
        <v>1</v>
      </c>
      <c r="AA119" s="571">
        <v>2</v>
      </c>
      <c r="AB119" s="571">
        <v>2</v>
      </c>
      <c r="AC119" s="571">
        <v>2</v>
      </c>
      <c r="AD119" s="571">
        <v>2</v>
      </c>
      <c r="AE119" s="571">
        <v>2</v>
      </c>
      <c r="AF119" s="571">
        <v>2</v>
      </c>
      <c r="AG119" s="727">
        <f t="shared" si="47"/>
        <v>1</v>
      </c>
      <c r="AH119" s="571">
        <v>2</v>
      </c>
      <c r="AI119" s="571">
        <v>2</v>
      </c>
      <c r="AJ119" s="571">
        <v>2</v>
      </c>
      <c r="AK119" s="571">
        <v>2</v>
      </c>
      <c r="AL119" s="571">
        <v>2</v>
      </c>
      <c r="AM119" s="571">
        <v>2</v>
      </c>
      <c r="AN119" s="727">
        <f t="shared" si="67"/>
        <v>1</v>
      </c>
    </row>
    <row r="120" spans="1:42" ht="36.75" customHeight="1">
      <c r="A120" s="971"/>
      <c r="B120" s="971"/>
      <c r="C120" s="966"/>
      <c r="D120" s="735"/>
      <c r="E120" s="961"/>
      <c r="F120" s="961"/>
      <c r="G120" s="961"/>
      <c r="H120" s="744" t="s">
        <v>1592</v>
      </c>
      <c r="I120" s="571">
        <v>2</v>
      </c>
      <c r="J120" s="571">
        <v>1</v>
      </c>
      <c r="K120" s="571">
        <v>1</v>
      </c>
      <c r="L120" s="727">
        <f t="shared" si="64"/>
        <v>0.5</v>
      </c>
      <c r="M120" s="571">
        <v>2</v>
      </c>
      <c r="N120" s="571">
        <v>2</v>
      </c>
      <c r="O120" s="571">
        <v>2</v>
      </c>
      <c r="P120" s="571">
        <v>2</v>
      </c>
      <c r="Q120" s="571">
        <v>2</v>
      </c>
      <c r="R120" s="571">
        <v>2</v>
      </c>
      <c r="S120" s="727">
        <f t="shared" si="65"/>
        <v>1</v>
      </c>
      <c r="T120" s="571">
        <v>2</v>
      </c>
      <c r="U120" s="571">
        <v>2</v>
      </c>
      <c r="V120" s="571">
        <v>2</v>
      </c>
      <c r="W120" s="571">
        <v>2</v>
      </c>
      <c r="X120" s="571">
        <v>2</v>
      </c>
      <c r="Y120" s="571">
        <v>2</v>
      </c>
      <c r="Z120" s="727">
        <f t="shared" si="66"/>
        <v>1</v>
      </c>
      <c r="AA120" s="571">
        <v>2</v>
      </c>
      <c r="AB120" s="571">
        <v>2</v>
      </c>
      <c r="AC120" s="571">
        <v>2</v>
      </c>
      <c r="AD120" s="571">
        <v>2</v>
      </c>
      <c r="AE120" s="571">
        <v>2</v>
      </c>
      <c r="AF120" s="571">
        <v>2</v>
      </c>
      <c r="AG120" s="727">
        <f t="shared" si="47"/>
        <v>1</v>
      </c>
      <c r="AH120" s="571">
        <v>2</v>
      </c>
      <c r="AI120" s="571">
        <v>2</v>
      </c>
      <c r="AJ120" s="571">
        <v>2</v>
      </c>
      <c r="AK120" s="571">
        <v>2</v>
      </c>
      <c r="AL120" s="571">
        <v>2</v>
      </c>
      <c r="AM120" s="571">
        <v>2</v>
      </c>
      <c r="AN120" s="727">
        <f t="shared" si="67"/>
        <v>1</v>
      </c>
    </row>
    <row r="121" spans="1:42" ht="36.75" customHeight="1">
      <c r="A121" s="971"/>
      <c r="B121" s="971"/>
      <c r="C121" s="966"/>
      <c r="D121" s="569"/>
      <c r="E121" s="961"/>
      <c r="F121" s="961"/>
      <c r="G121" s="961"/>
      <c r="H121" s="744" t="s">
        <v>1591</v>
      </c>
      <c r="I121" s="573">
        <v>1</v>
      </c>
      <c r="J121" s="573">
        <v>1</v>
      </c>
      <c r="K121" s="573">
        <v>1</v>
      </c>
      <c r="L121" s="727">
        <f>+K121/2</f>
        <v>0.5</v>
      </c>
      <c r="M121" s="573">
        <v>1</v>
      </c>
      <c r="N121" s="573">
        <v>1</v>
      </c>
      <c r="O121" s="573">
        <v>1</v>
      </c>
      <c r="P121" s="573">
        <v>1</v>
      </c>
      <c r="Q121" s="573">
        <v>1</v>
      </c>
      <c r="R121" s="573">
        <v>1</v>
      </c>
      <c r="S121" s="727">
        <f t="shared" si="65"/>
        <v>0.5</v>
      </c>
      <c r="T121" s="573">
        <v>1</v>
      </c>
      <c r="U121" s="573">
        <v>1</v>
      </c>
      <c r="V121" s="573">
        <v>1</v>
      </c>
      <c r="W121" s="573">
        <v>1</v>
      </c>
      <c r="X121" s="573">
        <v>1</v>
      </c>
      <c r="Y121" s="573">
        <v>1</v>
      </c>
      <c r="Z121" s="727">
        <f t="shared" si="66"/>
        <v>0.5</v>
      </c>
      <c r="AA121" s="573">
        <v>1</v>
      </c>
      <c r="AB121" s="573">
        <v>1</v>
      </c>
      <c r="AC121" s="573">
        <v>1</v>
      </c>
      <c r="AD121" s="573">
        <v>1</v>
      </c>
      <c r="AE121" s="573">
        <v>1</v>
      </c>
      <c r="AF121" s="573">
        <v>1</v>
      </c>
      <c r="AG121" s="727">
        <f t="shared" si="47"/>
        <v>0.5</v>
      </c>
      <c r="AH121" s="573">
        <v>1</v>
      </c>
      <c r="AI121" s="573">
        <v>1</v>
      </c>
      <c r="AJ121" s="573">
        <v>1</v>
      </c>
      <c r="AK121" s="573">
        <v>1</v>
      </c>
      <c r="AL121" s="573">
        <v>1</v>
      </c>
      <c r="AM121" s="573">
        <v>1</v>
      </c>
      <c r="AN121" s="727">
        <f t="shared" si="67"/>
        <v>0.5</v>
      </c>
      <c r="AP121" s="745"/>
    </row>
    <row r="122" spans="1:42" ht="36.75" customHeight="1">
      <c r="A122" s="971"/>
      <c r="B122" s="971"/>
      <c r="C122" s="966"/>
      <c r="D122" s="735"/>
      <c r="E122" s="961"/>
      <c r="F122" s="961"/>
      <c r="G122" s="961"/>
      <c r="H122" s="744" t="s">
        <v>1597</v>
      </c>
      <c r="I122" s="573">
        <v>1</v>
      </c>
      <c r="J122" s="573">
        <v>1</v>
      </c>
      <c r="K122" s="573">
        <v>1</v>
      </c>
      <c r="L122" s="727">
        <f t="shared" si="64"/>
        <v>0.5</v>
      </c>
      <c r="M122" s="573">
        <v>1</v>
      </c>
      <c r="N122" s="573">
        <v>1</v>
      </c>
      <c r="O122" s="573">
        <v>1</v>
      </c>
      <c r="P122" s="573">
        <v>1</v>
      </c>
      <c r="Q122" s="573">
        <v>1</v>
      </c>
      <c r="R122" s="573">
        <v>1</v>
      </c>
      <c r="S122" s="727">
        <f t="shared" si="65"/>
        <v>0.5</v>
      </c>
      <c r="T122" s="573">
        <v>1</v>
      </c>
      <c r="U122" s="573">
        <v>1</v>
      </c>
      <c r="V122" s="573">
        <v>1</v>
      </c>
      <c r="W122" s="573">
        <v>1</v>
      </c>
      <c r="X122" s="573">
        <v>1</v>
      </c>
      <c r="Y122" s="573">
        <v>1</v>
      </c>
      <c r="Z122" s="727">
        <f>+Y122/2</f>
        <v>0.5</v>
      </c>
      <c r="AA122" s="573">
        <v>1</v>
      </c>
      <c r="AB122" s="573">
        <v>1</v>
      </c>
      <c r="AC122" s="573">
        <v>1</v>
      </c>
      <c r="AD122" s="573">
        <v>1</v>
      </c>
      <c r="AE122" s="573">
        <v>1</v>
      </c>
      <c r="AF122" s="573">
        <v>1</v>
      </c>
      <c r="AG122" s="727">
        <f t="shared" si="47"/>
        <v>0.5</v>
      </c>
      <c r="AH122" s="573">
        <v>1</v>
      </c>
      <c r="AI122" s="573">
        <v>1</v>
      </c>
      <c r="AJ122" s="573">
        <v>1</v>
      </c>
      <c r="AK122" s="573">
        <v>1</v>
      </c>
      <c r="AL122" s="573">
        <v>1</v>
      </c>
      <c r="AM122" s="573">
        <v>1</v>
      </c>
      <c r="AN122" s="727">
        <f t="shared" si="67"/>
        <v>0.5</v>
      </c>
    </row>
    <row r="123" spans="1:42" ht="36.75" customHeight="1">
      <c r="A123" s="971"/>
      <c r="B123" s="972"/>
      <c r="C123" s="967"/>
      <c r="D123" s="570"/>
      <c r="E123" s="962"/>
      <c r="F123" s="962"/>
      <c r="G123" s="962"/>
      <c r="H123" s="575"/>
      <c r="I123" s="576">
        <f>+G112-SUM(I112:I122)</f>
        <v>65</v>
      </c>
      <c r="J123" s="576">
        <f>+I123-SUM(J112:J122)</f>
        <v>55</v>
      </c>
      <c r="K123" s="576">
        <f t="shared" ref="K123:AN123" si="68">+J123-SUM(K112:K122)</f>
        <v>45</v>
      </c>
      <c r="L123" s="576">
        <f t="shared" si="68"/>
        <v>40</v>
      </c>
      <c r="M123" s="576">
        <f t="shared" si="68"/>
        <v>26</v>
      </c>
      <c r="N123" s="576">
        <f t="shared" si="68"/>
        <v>12</v>
      </c>
      <c r="O123" s="576">
        <f t="shared" si="68"/>
        <v>-2</v>
      </c>
      <c r="P123" s="576">
        <f t="shared" si="68"/>
        <v>-16</v>
      </c>
      <c r="Q123" s="576">
        <f t="shared" si="68"/>
        <v>-30</v>
      </c>
      <c r="R123" s="576">
        <f t="shared" si="68"/>
        <v>-44</v>
      </c>
      <c r="S123" s="576">
        <f t="shared" si="68"/>
        <v>-51</v>
      </c>
      <c r="T123" s="576">
        <f t="shared" si="68"/>
        <v>-65</v>
      </c>
      <c r="U123" s="576">
        <f t="shared" si="68"/>
        <v>-79</v>
      </c>
      <c r="V123" s="576">
        <f t="shared" si="68"/>
        <v>-93</v>
      </c>
      <c r="W123" s="576">
        <f t="shared" si="68"/>
        <v>-107</v>
      </c>
      <c r="X123" s="576">
        <f t="shared" si="68"/>
        <v>-121</v>
      </c>
      <c r="Y123" s="576">
        <f t="shared" si="68"/>
        <v>-135</v>
      </c>
      <c r="Z123" s="576">
        <f t="shared" si="68"/>
        <v>-142</v>
      </c>
      <c r="AA123" s="576">
        <f t="shared" si="68"/>
        <v>-156</v>
      </c>
      <c r="AB123" s="576">
        <f t="shared" si="68"/>
        <v>-170</v>
      </c>
      <c r="AC123" s="576">
        <f t="shared" si="68"/>
        <v>-184</v>
      </c>
      <c r="AD123" s="576">
        <f t="shared" si="68"/>
        <v>-198</v>
      </c>
      <c r="AE123" s="576">
        <f t="shared" si="68"/>
        <v>-212</v>
      </c>
      <c r="AF123" s="576">
        <f t="shared" si="68"/>
        <v>-226</v>
      </c>
      <c r="AG123" s="576">
        <f t="shared" si="68"/>
        <v>-233</v>
      </c>
      <c r="AH123" s="576">
        <f t="shared" si="68"/>
        <v>-247</v>
      </c>
      <c r="AI123" s="576">
        <f t="shared" si="68"/>
        <v>-261</v>
      </c>
      <c r="AJ123" s="576">
        <f t="shared" si="68"/>
        <v>-275</v>
      </c>
      <c r="AK123" s="576">
        <f t="shared" si="68"/>
        <v>-289</v>
      </c>
      <c r="AL123" s="576">
        <f t="shared" si="68"/>
        <v>-303</v>
      </c>
      <c r="AM123" s="576">
        <f t="shared" si="68"/>
        <v>-317</v>
      </c>
      <c r="AN123" s="576">
        <f t="shared" si="68"/>
        <v>-324</v>
      </c>
    </row>
    <row r="124" spans="1:42" ht="36.75" customHeight="1">
      <c r="A124" s="953">
        <v>19</v>
      </c>
      <c r="B124" s="953" t="s">
        <v>514</v>
      </c>
      <c r="C124" s="965" t="s">
        <v>515</v>
      </c>
      <c r="D124" s="738" t="s">
        <v>322</v>
      </c>
      <c r="E124" s="957">
        <f>VLOOKUP(B124,'Total tồn vật tư 2'!$A$3:$D$586,4,0)</f>
        <v>22</v>
      </c>
      <c r="F124" s="957">
        <f>VLOOKUP(B124,'Total tồn vật tư 2'!$A$3:$F$586,6,0)</f>
        <v>-31</v>
      </c>
      <c r="G124" s="957">
        <f>+E124+F124</f>
        <v>-9</v>
      </c>
      <c r="H124" s="719" t="s">
        <v>1563</v>
      </c>
      <c r="I124" s="571">
        <v>1</v>
      </c>
      <c r="J124" s="571">
        <v>1</v>
      </c>
      <c r="K124" s="571">
        <v>1</v>
      </c>
      <c r="L124" s="727">
        <f t="shared" si="53"/>
        <v>0.5</v>
      </c>
      <c r="M124" s="571">
        <v>1</v>
      </c>
      <c r="N124" s="571">
        <v>1</v>
      </c>
      <c r="O124" s="571">
        <v>1</v>
      </c>
      <c r="P124" s="571">
        <v>1</v>
      </c>
      <c r="Q124" s="571">
        <v>1</v>
      </c>
      <c r="R124" s="571">
        <v>1</v>
      </c>
      <c r="S124" s="727">
        <f t="shared" si="55"/>
        <v>0.5</v>
      </c>
      <c r="T124" s="571">
        <v>1</v>
      </c>
      <c r="U124" s="571">
        <v>1</v>
      </c>
      <c r="V124" s="571">
        <v>1</v>
      </c>
      <c r="W124" s="571">
        <v>1</v>
      </c>
      <c r="X124" s="571">
        <v>1</v>
      </c>
      <c r="Y124" s="571">
        <v>1</v>
      </c>
      <c r="Z124" s="727">
        <f>+Y124/2</f>
        <v>0.5</v>
      </c>
      <c r="AA124" s="571">
        <v>1</v>
      </c>
      <c r="AB124" s="571">
        <v>1</v>
      </c>
      <c r="AC124" s="571">
        <v>1</v>
      </c>
      <c r="AD124" s="571">
        <v>1</v>
      </c>
      <c r="AE124" s="571">
        <v>1</v>
      </c>
      <c r="AF124" s="571">
        <v>1</v>
      </c>
      <c r="AG124" s="727">
        <f>+AF124/2</f>
        <v>0.5</v>
      </c>
      <c r="AH124" s="571">
        <v>1</v>
      </c>
      <c r="AI124" s="571">
        <v>1</v>
      </c>
      <c r="AJ124" s="571">
        <v>1</v>
      </c>
      <c r="AK124" s="571">
        <v>1</v>
      </c>
      <c r="AL124" s="571">
        <v>1</v>
      </c>
      <c r="AM124" s="571">
        <v>1</v>
      </c>
      <c r="AN124" s="727">
        <f t="shared" si="48"/>
        <v>0.5</v>
      </c>
    </row>
    <row r="125" spans="1:42" ht="36.75" customHeight="1">
      <c r="A125" s="971"/>
      <c r="B125" s="971"/>
      <c r="C125" s="966"/>
      <c r="D125" s="569"/>
      <c r="E125" s="961"/>
      <c r="F125" s="961"/>
      <c r="G125" s="961"/>
      <c r="H125" s="719" t="s">
        <v>1566</v>
      </c>
      <c r="I125" s="573">
        <v>1</v>
      </c>
      <c r="J125" s="573">
        <v>1</v>
      </c>
      <c r="K125" s="573">
        <v>1</v>
      </c>
      <c r="L125" s="727">
        <f t="shared" si="53"/>
        <v>0.5</v>
      </c>
      <c r="M125" s="573">
        <v>1</v>
      </c>
      <c r="N125" s="573">
        <v>1</v>
      </c>
      <c r="O125" s="573">
        <v>1</v>
      </c>
      <c r="P125" s="573">
        <v>1</v>
      </c>
      <c r="Q125" s="573">
        <v>1</v>
      </c>
      <c r="R125" s="573">
        <v>1</v>
      </c>
      <c r="S125" s="727">
        <f t="shared" si="55"/>
        <v>0.5</v>
      </c>
      <c r="T125" s="573">
        <v>1</v>
      </c>
      <c r="U125" s="573">
        <v>1</v>
      </c>
      <c r="V125" s="573">
        <v>1</v>
      </c>
      <c r="W125" s="573">
        <v>1</v>
      </c>
      <c r="X125" s="573">
        <v>1</v>
      </c>
      <c r="Y125" s="573">
        <v>1</v>
      </c>
      <c r="Z125" s="727">
        <f t="shared" ref="Z125:Z127" si="69">+Y125/2</f>
        <v>0.5</v>
      </c>
      <c r="AA125" s="573">
        <v>1</v>
      </c>
      <c r="AB125" s="573">
        <v>1</v>
      </c>
      <c r="AC125" s="573">
        <v>1</v>
      </c>
      <c r="AD125" s="573">
        <v>1</v>
      </c>
      <c r="AE125" s="573">
        <v>1</v>
      </c>
      <c r="AF125" s="573">
        <v>1</v>
      </c>
      <c r="AG125" s="727">
        <f t="shared" ref="AG125:AG127" si="70">+AF125/2</f>
        <v>0.5</v>
      </c>
      <c r="AH125" s="573">
        <v>1</v>
      </c>
      <c r="AI125" s="573">
        <v>1</v>
      </c>
      <c r="AJ125" s="573">
        <v>1</v>
      </c>
      <c r="AK125" s="573">
        <v>1</v>
      </c>
      <c r="AL125" s="573">
        <v>1</v>
      </c>
      <c r="AM125" s="573">
        <v>1</v>
      </c>
      <c r="AN125" s="727">
        <f t="shared" si="48"/>
        <v>0.5</v>
      </c>
    </row>
    <row r="126" spans="1:42" ht="36.75" customHeight="1">
      <c r="A126" s="971"/>
      <c r="B126" s="971"/>
      <c r="C126" s="966"/>
      <c r="D126" s="735"/>
      <c r="E126" s="961"/>
      <c r="F126" s="961"/>
      <c r="G126" s="961"/>
      <c r="H126" s="719" t="s">
        <v>1567</v>
      </c>
      <c r="I126" s="573">
        <v>1</v>
      </c>
      <c r="J126" s="573">
        <v>1</v>
      </c>
      <c r="K126" s="573">
        <v>1</v>
      </c>
      <c r="L126" s="727">
        <f t="shared" si="53"/>
        <v>0.5</v>
      </c>
      <c r="M126" s="573">
        <v>1</v>
      </c>
      <c r="N126" s="573">
        <v>1</v>
      </c>
      <c r="O126" s="573">
        <v>1</v>
      </c>
      <c r="P126" s="573">
        <v>1</v>
      </c>
      <c r="Q126" s="573">
        <v>1</v>
      </c>
      <c r="R126" s="573">
        <v>1</v>
      </c>
      <c r="S126" s="727">
        <f t="shared" si="55"/>
        <v>0.5</v>
      </c>
      <c r="T126" s="573">
        <v>1</v>
      </c>
      <c r="U126" s="573">
        <v>1</v>
      </c>
      <c r="V126" s="573">
        <v>1</v>
      </c>
      <c r="W126" s="573">
        <v>1</v>
      </c>
      <c r="X126" s="573">
        <v>1</v>
      </c>
      <c r="Y126" s="573">
        <v>1</v>
      </c>
      <c r="Z126" s="727">
        <f t="shared" si="69"/>
        <v>0.5</v>
      </c>
      <c r="AA126" s="573">
        <v>1</v>
      </c>
      <c r="AB126" s="573">
        <v>1</v>
      </c>
      <c r="AC126" s="573">
        <v>1</v>
      </c>
      <c r="AD126" s="573">
        <v>1</v>
      </c>
      <c r="AE126" s="573">
        <v>1</v>
      </c>
      <c r="AF126" s="573">
        <v>1</v>
      </c>
      <c r="AG126" s="727">
        <f t="shared" si="70"/>
        <v>0.5</v>
      </c>
      <c r="AH126" s="573">
        <v>1</v>
      </c>
      <c r="AI126" s="573">
        <v>1</v>
      </c>
      <c r="AJ126" s="573">
        <v>1</v>
      </c>
      <c r="AK126" s="573">
        <v>1</v>
      </c>
      <c r="AL126" s="573">
        <v>1</v>
      </c>
      <c r="AM126" s="573">
        <v>1</v>
      </c>
      <c r="AN126" s="727">
        <f t="shared" si="48"/>
        <v>0.5</v>
      </c>
    </row>
    <row r="127" spans="1:42" ht="36.75" customHeight="1">
      <c r="A127" s="971"/>
      <c r="B127" s="971"/>
      <c r="C127" s="966"/>
      <c r="D127" s="735"/>
      <c r="E127" s="961"/>
      <c r="F127" s="961"/>
      <c r="G127" s="961"/>
      <c r="H127" s="744" t="s">
        <v>1597</v>
      </c>
      <c r="I127" s="573">
        <v>1</v>
      </c>
      <c r="J127" s="573">
        <v>1</v>
      </c>
      <c r="K127" s="573">
        <v>1</v>
      </c>
      <c r="L127" s="727">
        <f t="shared" si="53"/>
        <v>0.5</v>
      </c>
      <c r="M127" s="573">
        <v>1</v>
      </c>
      <c r="N127" s="573">
        <v>1</v>
      </c>
      <c r="O127" s="573">
        <v>1</v>
      </c>
      <c r="P127" s="573">
        <v>1</v>
      </c>
      <c r="Q127" s="573">
        <v>1</v>
      </c>
      <c r="R127" s="573">
        <v>1</v>
      </c>
      <c r="S127" s="727">
        <f t="shared" si="55"/>
        <v>0.5</v>
      </c>
      <c r="T127" s="573">
        <v>1</v>
      </c>
      <c r="U127" s="573">
        <v>1</v>
      </c>
      <c r="V127" s="573">
        <v>1</v>
      </c>
      <c r="W127" s="573">
        <v>1</v>
      </c>
      <c r="X127" s="573">
        <v>1</v>
      </c>
      <c r="Y127" s="573">
        <v>1</v>
      </c>
      <c r="Z127" s="727">
        <f t="shared" si="69"/>
        <v>0.5</v>
      </c>
      <c r="AA127" s="573">
        <v>1</v>
      </c>
      <c r="AB127" s="573">
        <v>1</v>
      </c>
      <c r="AC127" s="573">
        <v>1</v>
      </c>
      <c r="AD127" s="573">
        <v>1</v>
      </c>
      <c r="AE127" s="573">
        <v>1</v>
      </c>
      <c r="AF127" s="573">
        <v>1</v>
      </c>
      <c r="AG127" s="727">
        <f t="shared" si="70"/>
        <v>0.5</v>
      </c>
      <c r="AH127" s="573">
        <v>1</v>
      </c>
      <c r="AI127" s="573">
        <v>1</v>
      </c>
      <c r="AJ127" s="573">
        <v>1</v>
      </c>
      <c r="AK127" s="573">
        <v>1</v>
      </c>
      <c r="AL127" s="573">
        <v>1</v>
      </c>
      <c r="AM127" s="573">
        <v>1</v>
      </c>
      <c r="AN127" s="727">
        <f t="shared" si="48"/>
        <v>0.5</v>
      </c>
    </row>
    <row r="128" spans="1:42" ht="36.75" customHeight="1">
      <c r="A128" s="972"/>
      <c r="B128" s="972"/>
      <c r="C128" s="967"/>
      <c r="D128" s="570"/>
      <c r="E128" s="962"/>
      <c r="F128" s="962"/>
      <c r="G128" s="962"/>
      <c r="H128" s="575"/>
      <c r="I128" s="576">
        <f>+G124-SUM(I124:I127)</f>
        <v>-13</v>
      </c>
      <c r="J128" s="576">
        <f>+I128-SUM(J124:J127)</f>
        <v>-17</v>
      </c>
      <c r="K128" s="576">
        <f t="shared" ref="K128:AN128" si="71">+J128-SUM(K124:K127)</f>
        <v>-21</v>
      </c>
      <c r="L128" s="576">
        <f t="shared" si="71"/>
        <v>-23</v>
      </c>
      <c r="M128" s="576">
        <f t="shared" si="71"/>
        <v>-27</v>
      </c>
      <c r="N128" s="576">
        <f t="shared" si="71"/>
        <v>-31</v>
      </c>
      <c r="O128" s="576">
        <f t="shared" si="71"/>
        <v>-35</v>
      </c>
      <c r="P128" s="576">
        <f t="shared" si="71"/>
        <v>-39</v>
      </c>
      <c r="Q128" s="576">
        <f t="shared" si="71"/>
        <v>-43</v>
      </c>
      <c r="R128" s="576">
        <f t="shared" si="71"/>
        <v>-47</v>
      </c>
      <c r="S128" s="576">
        <f t="shared" si="71"/>
        <v>-49</v>
      </c>
      <c r="T128" s="576">
        <f t="shared" si="71"/>
        <v>-53</v>
      </c>
      <c r="U128" s="576">
        <f t="shared" si="71"/>
        <v>-57</v>
      </c>
      <c r="V128" s="576">
        <f t="shared" si="71"/>
        <v>-61</v>
      </c>
      <c r="W128" s="576">
        <f t="shared" si="71"/>
        <v>-65</v>
      </c>
      <c r="X128" s="576">
        <f t="shared" si="71"/>
        <v>-69</v>
      </c>
      <c r="Y128" s="576">
        <f t="shared" si="71"/>
        <v>-73</v>
      </c>
      <c r="Z128" s="576">
        <f t="shared" si="71"/>
        <v>-75</v>
      </c>
      <c r="AA128" s="576">
        <f t="shared" si="71"/>
        <v>-79</v>
      </c>
      <c r="AB128" s="576">
        <f t="shared" si="71"/>
        <v>-83</v>
      </c>
      <c r="AC128" s="576">
        <f t="shared" si="71"/>
        <v>-87</v>
      </c>
      <c r="AD128" s="576">
        <f t="shared" si="71"/>
        <v>-91</v>
      </c>
      <c r="AE128" s="576">
        <f t="shared" si="71"/>
        <v>-95</v>
      </c>
      <c r="AF128" s="576">
        <f t="shared" si="71"/>
        <v>-99</v>
      </c>
      <c r="AG128" s="576">
        <f t="shared" si="71"/>
        <v>-101</v>
      </c>
      <c r="AH128" s="576">
        <f t="shared" si="71"/>
        <v>-105</v>
      </c>
      <c r="AI128" s="576">
        <f t="shared" si="71"/>
        <v>-109</v>
      </c>
      <c r="AJ128" s="576">
        <f t="shared" si="71"/>
        <v>-113</v>
      </c>
      <c r="AK128" s="576">
        <f t="shared" si="71"/>
        <v>-117</v>
      </c>
      <c r="AL128" s="576">
        <f t="shared" si="71"/>
        <v>-121</v>
      </c>
      <c r="AM128" s="576">
        <f t="shared" si="71"/>
        <v>-125</v>
      </c>
      <c r="AN128" s="576">
        <f t="shared" si="71"/>
        <v>-127</v>
      </c>
    </row>
    <row r="129" spans="1:40" ht="36.75" customHeight="1">
      <c r="A129" s="971">
        <v>20</v>
      </c>
      <c r="B129" s="953" t="s">
        <v>550</v>
      </c>
      <c r="C129" s="955" t="s">
        <v>1598</v>
      </c>
      <c r="D129" s="577"/>
      <c r="E129" s="957">
        <f>VLOOKUP(B129,'Total tồn vật tư 2'!$A$3:$D$586,4,0)</f>
        <v>0</v>
      </c>
      <c r="F129" s="957">
        <f>VLOOKUP(B129,'Total tồn vật tư 2'!$A$3:$F$586,6,0)</f>
        <v>0</v>
      </c>
      <c r="G129" s="957">
        <f>+E129+F129</f>
        <v>0</v>
      </c>
      <c r="H129" s="719" t="s">
        <v>1564</v>
      </c>
      <c r="I129" s="571">
        <v>1</v>
      </c>
      <c r="J129" s="571">
        <v>1</v>
      </c>
      <c r="K129" s="571">
        <v>1</v>
      </c>
      <c r="L129" s="727">
        <f t="shared" si="53"/>
        <v>0.5</v>
      </c>
      <c r="M129" s="571">
        <v>1</v>
      </c>
      <c r="N129" s="571">
        <v>1</v>
      </c>
      <c r="O129" s="571">
        <v>1</v>
      </c>
      <c r="P129" s="571">
        <v>1</v>
      </c>
      <c r="Q129" s="571">
        <v>1</v>
      </c>
      <c r="R129" s="571">
        <v>1</v>
      </c>
      <c r="S129" s="727">
        <f t="shared" si="55"/>
        <v>0.5</v>
      </c>
      <c r="T129" s="571">
        <v>1</v>
      </c>
      <c r="U129" s="571">
        <v>1</v>
      </c>
      <c r="V129" s="571">
        <v>1</v>
      </c>
      <c r="W129" s="571">
        <v>1</v>
      </c>
      <c r="X129" s="571">
        <v>1</v>
      </c>
      <c r="Y129" s="571">
        <v>1</v>
      </c>
      <c r="Z129" s="727">
        <f t="shared" si="46"/>
        <v>0.5</v>
      </c>
      <c r="AA129" s="571">
        <v>1</v>
      </c>
      <c r="AB129" s="571">
        <v>1</v>
      </c>
      <c r="AC129" s="571">
        <v>1</v>
      </c>
      <c r="AD129" s="571">
        <v>1</v>
      </c>
      <c r="AE129" s="571">
        <v>1</v>
      </c>
      <c r="AF129" s="571">
        <v>1</v>
      </c>
      <c r="AG129" s="727">
        <f t="shared" si="47"/>
        <v>0.5</v>
      </c>
      <c r="AH129" s="571">
        <v>1</v>
      </c>
      <c r="AI129" s="571">
        <v>1</v>
      </c>
      <c r="AJ129" s="571">
        <v>1</v>
      </c>
      <c r="AK129" s="571">
        <v>1</v>
      </c>
      <c r="AL129" s="571">
        <v>1</v>
      </c>
      <c r="AM129" s="571">
        <v>1</v>
      </c>
      <c r="AN129" s="727">
        <f t="shared" si="48"/>
        <v>0.5</v>
      </c>
    </row>
    <row r="130" spans="1:40" ht="36.75" customHeight="1">
      <c r="A130" s="971"/>
      <c r="B130" s="971"/>
      <c r="C130" s="966"/>
      <c r="D130" s="569"/>
      <c r="E130" s="961"/>
      <c r="F130" s="961"/>
      <c r="G130" s="961"/>
      <c r="H130" s="719" t="s">
        <v>1565</v>
      </c>
      <c r="I130" s="573">
        <v>1</v>
      </c>
      <c r="J130" s="573">
        <v>1</v>
      </c>
      <c r="K130" s="573">
        <v>1</v>
      </c>
      <c r="L130" s="727">
        <f t="shared" si="53"/>
        <v>0.5</v>
      </c>
      <c r="M130" s="573">
        <v>1</v>
      </c>
      <c r="N130" s="573">
        <v>1</v>
      </c>
      <c r="O130" s="573">
        <v>1</v>
      </c>
      <c r="P130" s="573">
        <v>1</v>
      </c>
      <c r="Q130" s="573">
        <v>1</v>
      </c>
      <c r="R130" s="573">
        <v>1</v>
      </c>
      <c r="S130" s="727">
        <f t="shared" si="55"/>
        <v>0.5</v>
      </c>
      <c r="T130" s="573">
        <v>1</v>
      </c>
      <c r="U130" s="573">
        <v>1</v>
      </c>
      <c r="V130" s="573">
        <v>1</v>
      </c>
      <c r="W130" s="573">
        <v>1</v>
      </c>
      <c r="X130" s="573">
        <v>1</v>
      </c>
      <c r="Y130" s="573">
        <v>1</v>
      </c>
      <c r="Z130" s="727">
        <f t="shared" si="46"/>
        <v>0.5</v>
      </c>
      <c r="AA130" s="573">
        <v>1</v>
      </c>
      <c r="AB130" s="573">
        <v>1</v>
      </c>
      <c r="AC130" s="573">
        <v>1</v>
      </c>
      <c r="AD130" s="573">
        <v>1</v>
      </c>
      <c r="AE130" s="573">
        <v>1</v>
      </c>
      <c r="AF130" s="573">
        <v>1</v>
      </c>
      <c r="AG130" s="727">
        <f t="shared" si="47"/>
        <v>0.5</v>
      </c>
      <c r="AH130" s="573">
        <v>1</v>
      </c>
      <c r="AI130" s="573">
        <v>1</v>
      </c>
      <c r="AJ130" s="573">
        <v>1</v>
      </c>
      <c r="AK130" s="573">
        <v>1</v>
      </c>
      <c r="AL130" s="573">
        <v>1</v>
      </c>
      <c r="AM130" s="573">
        <v>1</v>
      </c>
      <c r="AN130" s="727">
        <f t="shared" si="48"/>
        <v>0.5</v>
      </c>
    </row>
    <row r="131" spans="1:40" ht="36.75" customHeight="1">
      <c r="A131" s="971"/>
      <c r="B131" s="971"/>
      <c r="C131" s="966"/>
      <c r="D131" s="735"/>
      <c r="E131" s="961"/>
      <c r="F131" s="961"/>
      <c r="G131" s="961"/>
      <c r="H131" s="719" t="s">
        <v>1563</v>
      </c>
      <c r="I131" s="573">
        <v>1</v>
      </c>
      <c r="J131" s="573">
        <v>1</v>
      </c>
      <c r="K131" s="573">
        <v>1</v>
      </c>
      <c r="L131" s="727">
        <f t="shared" si="53"/>
        <v>0.5</v>
      </c>
      <c r="M131" s="573">
        <v>1</v>
      </c>
      <c r="N131" s="573">
        <v>1</v>
      </c>
      <c r="O131" s="573">
        <v>1</v>
      </c>
      <c r="P131" s="573">
        <v>1</v>
      </c>
      <c r="Q131" s="573">
        <v>1</v>
      </c>
      <c r="R131" s="573">
        <v>1</v>
      </c>
      <c r="S131" s="727">
        <f t="shared" si="55"/>
        <v>0.5</v>
      </c>
      <c r="T131" s="573">
        <v>1</v>
      </c>
      <c r="U131" s="573">
        <v>1</v>
      </c>
      <c r="V131" s="573">
        <v>1</v>
      </c>
      <c r="W131" s="573">
        <v>1</v>
      </c>
      <c r="X131" s="573">
        <v>1</v>
      </c>
      <c r="Y131" s="573">
        <v>1</v>
      </c>
      <c r="Z131" s="727">
        <f t="shared" si="46"/>
        <v>0.5</v>
      </c>
      <c r="AA131" s="573">
        <v>1</v>
      </c>
      <c r="AB131" s="573">
        <v>1</v>
      </c>
      <c r="AC131" s="573">
        <v>1</v>
      </c>
      <c r="AD131" s="573">
        <v>1</v>
      </c>
      <c r="AE131" s="573">
        <v>1</v>
      </c>
      <c r="AF131" s="573">
        <v>1</v>
      </c>
      <c r="AG131" s="727">
        <f t="shared" si="47"/>
        <v>0.5</v>
      </c>
      <c r="AH131" s="573">
        <v>1</v>
      </c>
      <c r="AI131" s="573">
        <v>1</v>
      </c>
      <c r="AJ131" s="573">
        <v>1</v>
      </c>
      <c r="AK131" s="573">
        <v>1</v>
      </c>
      <c r="AL131" s="573">
        <v>1</v>
      </c>
      <c r="AM131" s="573">
        <v>1</v>
      </c>
      <c r="AN131" s="727">
        <f t="shared" si="48"/>
        <v>0.5</v>
      </c>
    </row>
    <row r="132" spans="1:40" ht="36.75" customHeight="1">
      <c r="A132" s="971"/>
      <c r="B132" s="972"/>
      <c r="C132" s="967"/>
      <c r="D132" s="570"/>
      <c r="E132" s="962"/>
      <c r="F132" s="962"/>
      <c r="G132" s="962"/>
      <c r="H132" s="575"/>
      <c r="I132" s="576">
        <f>+G129-SUM(I129:I131)</f>
        <v>-3</v>
      </c>
      <c r="J132" s="576">
        <f>+I132-SUM(J129:J131)</f>
        <v>-6</v>
      </c>
      <c r="K132" s="576">
        <f t="shared" ref="K132:AN132" si="72">+J132-SUM(K129:K131)</f>
        <v>-9</v>
      </c>
      <c r="L132" s="576">
        <f t="shared" si="72"/>
        <v>-10.5</v>
      </c>
      <c r="M132" s="576">
        <f t="shared" si="72"/>
        <v>-13.5</v>
      </c>
      <c r="N132" s="576">
        <f t="shared" si="72"/>
        <v>-16.5</v>
      </c>
      <c r="O132" s="576">
        <f t="shared" si="72"/>
        <v>-19.5</v>
      </c>
      <c r="P132" s="576">
        <f t="shared" si="72"/>
        <v>-22.5</v>
      </c>
      <c r="Q132" s="576">
        <f t="shared" si="72"/>
        <v>-25.5</v>
      </c>
      <c r="R132" s="576">
        <f t="shared" si="72"/>
        <v>-28.5</v>
      </c>
      <c r="S132" s="576">
        <f t="shared" si="72"/>
        <v>-30</v>
      </c>
      <c r="T132" s="576">
        <f t="shared" si="72"/>
        <v>-33</v>
      </c>
      <c r="U132" s="576">
        <f t="shared" si="72"/>
        <v>-36</v>
      </c>
      <c r="V132" s="576">
        <f t="shared" si="72"/>
        <v>-39</v>
      </c>
      <c r="W132" s="576">
        <f t="shared" si="72"/>
        <v>-42</v>
      </c>
      <c r="X132" s="576">
        <f t="shared" si="72"/>
        <v>-45</v>
      </c>
      <c r="Y132" s="576">
        <f t="shared" si="72"/>
        <v>-48</v>
      </c>
      <c r="Z132" s="576">
        <f t="shared" si="72"/>
        <v>-49.5</v>
      </c>
      <c r="AA132" s="576">
        <f t="shared" si="72"/>
        <v>-52.5</v>
      </c>
      <c r="AB132" s="576">
        <f t="shared" si="72"/>
        <v>-55.5</v>
      </c>
      <c r="AC132" s="576">
        <f t="shared" si="72"/>
        <v>-58.5</v>
      </c>
      <c r="AD132" s="576">
        <f t="shared" si="72"/>
        <v>-61.5</v>
      </c>
      <c r="AE132" s="576">
        <f t="shared" si="72"/>
        <v>-64.5</v>
      </c>
      <c r="AF132" s="576">
        <f t="shared" si="72"/>
        <v>-67.5</v>
      </c>
      <c r="AG132" s="576">
        <f t="shared" si="72"/>
        <v>-69</v>
      </c>
      <c r="AH132" s="576">
        <f t="shared" si="72"/>
        <v>-72</v>
      </c>
      <c r="AI132" s="576">
        <f t="shared" si="72"/>
        <v>-75</v>
      </c>
      <c r="AJ132" s="576">
        <f t="shared" si="72"/>
        <v>-78</v>
      </c>
      <c r="AK132" s="576">
        <f t="shared" si="72"/>
        <v>-81</v>
      </c>
      <c r="AL132" s="576">
        <f t="shared" si="72"/>
        <v>-84</v>
      </c>
      <c r="AM132" s="576">
        <f t="shared" si="72"/>
        <v>-87</v>
      </c>
      <c r="AN132" s="576">
        <f t="shared" si="72"/>
        <v>-88.5</v>
      </c>
    </row>
    <row r="133" spans="1:40" ht="36.75" customHeight="1">
      <c r="A133" s="953">
        <v>21</v>
      </c>
      <c r="B133" s="953" t="s">
        <v>552</v>
      </c>
      <c r="C133" s="955" t="s">
        <v>553</v>
      </c>
      <c r="D133" s="577"/>
      <c r="E133" s="957">
        <f>VLOOKUP(B133,'Total tồn vật tư 2'!$A$3:$D$586,4,0)</f>
        <v>1</v>
      </c>
      <c r="F133" s="957">
        <f>VLOOKUP(B133,'Total tồn vật tư 2'!$A$3:$F$586,6,0)</f>
        <v>0</v>
      </c>
      <c r="G133" s="957">
        <f>+E133+F133</f>
        <v>1</v>
      </c>
      <c r="H133" s="719" t="s">
        <v>1564</v>
      </c>
      <c r="I133" s="571">
        <v>1</v>
      </c>
      <c r="J133" s="571">
        <v>1</v>
      </c>
      <c r="K133" s="571">
        <v>1</v>
      </c>
      <c r="L133" s="727">
        <f t="shared" si="53"/>
        <v>0.5</v>
      </c>
      <c r="M133" s="571">
        <v>1</v>
      </c>
      <c r="N133" s="571">
        <v>1</v>
      </c>
      <c r="O133" s="571">
        <v>1</v>
      </c>
      <c r="P133" s="571">
        <v>1</v>
      </c>
      <c r="Q133" s="571">
        <v>1</v>
      </c>
      <c r="R133" s="571">
        <v>1</v>
      </c>
      <c r="S133" s="727">
        <f t="shared" si="55"/>
        <v>0.5</v>
      </c>
      <c r="T133" s="571">
        <v>1</v>
      </c>
      <c r="U133" s="571">
        <v>1</v>
      </c>
      <c r="V133" s="571">
        <v>1</v>
      </c>
      <c r="W133" s="571">
        <v>1</v>
      </c>
      <c r="X133" s="571">
        <v>1</v>
      </c>
      <c r="Y133" s="571">
        <v>1</v>
      </c>
      <c r="Z133" s="727">
        <f t="shared" si="46"/>
        <v>0.5</v>
      </c>
      <c r="AA133" s="571">
        <v>1</v>
      </c>
      <c r="AB133" s="571">
        <v>1</v>
      </c>
      <c r="AC133" s="571">
        <v>1</v>
      </c>
      <c r="AD133" s="571">
        <v>1</v>
      </c>
      <c r="AE133" s="571">
        <v>1</v>
      </c>
      <c r="AF133" s="571">
        <v>1</v>
      </c>
      <c r="AG133" s="727">
        <f t="shared" si="47"/>
        <v>0.5</v>
      </c>
      <c r="AH133" s="571">
        <v>1</v>
      </c>
      <c r="AI133" s="571">
        <v>1</v>
      </c>
      <c r="AJ133" s="571">
        <v>1</v>
      </c>
      <c r="AK133" s="571">
        <v>1</v>
      </c>
      <c r="AL133" s="571">
        <v>1</v>
      </c>
      <c r="AM133" s="571">
        <v>1</v>
      </c>
      <c r="AN133" s="727">
        <f t="shared" si="48"/>
        <v>0.5</v>
      </c>
    </row>
    <row r="134" spans="1:40" ht="36.75" customHeight="1">
      <c r="A134" s="971"/>
      <c r="B134" s="971"/>
      <c r="C134" s="966"/>
      <c r="D134" s="569"/>
      <c r="E134" s="961"/>
      <c r="F134" s="961"/>
      <c r="G134" s="961"/>
      <c r="H134" s="719" t="s">
        <v>1565</v>
      </c>
      <c r="I134" s="573">
        <v>1</v>
      </c>
      <c r="J134" s="573">
        <v>1</v>
      </c>
      <c r="K134" s="573">
        <v>1</v>
      </c>
      <c r="L134" s="727">
        <f t="shared" si="53"/>
        <v>0.5</v>
      </c>
      <c r="M134" s="573">
        <v>1</v>
      </c>
      <c r="N134" s="573">
        <v>1</v>
      </c>
      <c r="O134" s="573">
        <v>1</v>
      </c>
      <c r="P134" s="573">
        <v>1</v>
      </c>
      <c r="Q134" s="573">
        <v>1</v>
      </c>
      <c r="R134" s="573">
        <v>1</v>
      </c>
      <c r="S134" s="727">
        <f t="shared" si="55"/>
        <v>0.5</v>
      </c>
      <c r="T134" s="573">
        <v>1</v>
      </c>
      <c r="U134" s="573">
        <v>1</v>
      </c>
      <c r="V134" s="573">
        <v>1</v>
      </c>
      <c r="W134" s="573">
        <v>1</v>
      </c>
      <c r="X134" s="573">
        <v>1</v>
      </c>
      <c r="Y134" s="573">
        <v>1</v>
      </c>
      <c r="Z134" s="727">
        <f t="shared" si="46"/>
        <v>0.5</v>
      </c>
      <c r="AA134" s="573">
        <v>1</v>
      </c>
      <c r="AB134" s="573">
        <v>1</v>
      </c>
      <c r="AC134" s="573">
        <v>1</v>
      </c>
      <c r="AD134" s="573">
        <v>1</v>
      </c>
      <c r="AE134" s="573">
        <v>1</v>
      </c>
      <c r="AF134" s="573">
        <v>1</v>
      </c>
      <c r="AG134" s="727">
        <f t="shared" si="47"/>
        <v>0.5</v>
      </c>
      <c r="AH134" s="573">
        <v>1</v>
      </c>
      <c r="AI134" s="573">
        <v>1</v>
      </c>
      <c r="AJ134" s="573">
        <v>1</v>
      </c>
      <c r="AK134" s="573">
        <v>1</v>
      </c>
      <c r="AL134" s="573">
        <v>1</v>
      </c>
      <c r="AM134" s="573">
        <v>1</v>
      </c>
      <c r="AN134" s="727">
        <f t="shared" si="48"/>
        <v>0.5</v>
      </c>
    </row>
    <row r="135" spans="1:40" ht="36.75" customHeight="1">
      <c r="A135" s="971"/>
      <c r="B135" s="971"/>
      <c r="C135" s="966"/>
      <c r="D135" s="735"/>
      <c r="E135" s="961"/>
      <c r="F135" s="961"/>
      <c r="G135" s="961"/>
      <c r="H135" s="719" t="s">
        <v>1563</v>
      </c>
      <c r="I135" s="573">
        <v>1</v>
      </c>
      <c r="J135" s="573">
        <v>1</v>
      </c>
      <c r="K135" s="573">
        <v>1</v>
      </c>
      <c r="L135" s="727">
        <f t="shared" si="53"/>
        <v>0.5</v>
      </c>
      <c r="M135" s="573">
        <v>1</v>
      </c>
      <c r="N135" s="573">
        <v>1</v>
      </c>
      <c r="O135" s="573">
        <v>1</v>
      </c>
      <c r="P135" s="573">
        <v>1</v>
      </c>
      <c r="Q135" s="573">
        <v>1</v>
      </c>
      <c r="R135" s="573">
        <v>1</v>
      </c>
      <c r="S135" s="727">
        <f t="shared" si="55"/>
        <v>0.5</v>
      </c>
      <c r="T135" s="573">
        <v>1</v>
      </c>
      <c r="U135" s="573">
        <v>1</v>
      </c>
      <c r="V135" s="573">
        <v>1</v>
      </c>
      <c r="W135" s="573">
        <v>1</v>
      </c>
      <c r="X135" s="573">
        <v>1</v>
      </c>
      <c r="Y135" s="573">
        <v>1</v>
      </c>
      <c r="Z135" s="727">
        <f t="shared" si="46"/>
        <v>0.5</v>
      </c>
      <c r="AA135" s="573">
        <v>1</v>
      </c>
      <c r="AB135" s="573">
        <v>1</v>
      </c>
      <c r="AC135" s="573">
        <v>1</v>
      </c>
      <c r="AD135" s="573">
        <v>1</v>
      </c>
      <c r="AE135" s="573">
        <v>1</v>
      </c>
      <c r="AF135" s="573">
        <v>1</v>
      </c>
      <c r="AG135" s="727">
        <f t="shared" si="47"/>
        <v>0.5</v>
      </c>
      <c r="AH135" s="573">
        <v>1</v>
      </c>
      <c r="AI135" s="573">
        <v>1</v>
      </c>
      <c r="AJ135" s="573">
        <v>1</v>
      </c>
      <c r="AK135" s="573">
        <v>1</v>
      </c>
      <c r="AL135" s="573">
        <v>1</v>
      </c>
      <c r="AM135" s="573">
        <v>1</v>
      </c>
      <c r="AN135" s="727">
        <f t="shared" si="48"/>
        <v>0.5</v>
      </c>
    </row>
    <row r="136" spans="1:40" ht="36.75" customHeight="1">
      <c r="A136" s="972"/>
      <c r="B136" s="972"/>
      <c r="C136" s="967"/>
      <c r="D136" s="739" t="s">
        <v>322</v>
      </c>
      <c r="E136" s="962"/>
      <c r="F136" s="962"/>
      <c r="G136" s="962"/>
      <c r="H136" s="575"/>
      <c r="I136" s="576">
        <f>+G133-SUM(I133:I135)</f>
        <v>-2</v>
      </c>
      <c r="J136" s="576">
        <f>+I136-SUM(J133:J135)</f>
        <v>-5</v>
      </c>
      <c r="K136" s="576">
        <f t="shared" ref="K136:AN136" si="73">+J136-SUM(K133:K135)</f>
        <v>-8</v>
      </c>
      <c r="L136" s="576">
        <f t="shared" si="73"/>
        <v>-9.5</v>
      </c>
      <c r="M136" s="576">
        <f t="shared" si="73"/>
        <v>-12.5</v>
      </c>
      <c r="N136" s="576">
        <f t="shared" si="73"/>
        <v>-15.5</v>
      </c>
      <c r="O136" s="576">
        <f t="shared" si="73"/>
        <v>-18.5</v>
      </c>
      <c r="P136" s="576">
        <f t="shared" si="73"/>
        <v>-21.5</v>
      </c>
      <c r="Q136" s="576">
        <f t="shared" si="73"/>
        <v>-24.5</v>
      </c>
      <c r="R136" s="576">
        <f t="shared" si="73"/>
        <v>-27.5</v>
      </c>
      <c r="S136" s="576">
        <f t="shared" si="73"/>
        <v>-29</v>
      </c>
      <c r="T136" s="576">
        <f t="shared" si="73"/>
        <v>-32</v>
      </c>
      <c r="U136" s="576">
        <f t="shared" si="73"/>
        <v>-35</v>
      </c>
      <c r="V136" s="576">
        <f t="shared" si="73"/>
        <v>-38</v>
      </c>
      <c r="W136" s="576">
        <f t="shared" si="73"/>
        <v>-41</v>
      </c>
      <c r="X136" s="576">
        <f t="shared" si="73"/>
        <v>-44</v>
      </c>
      <c r="Y136" s="576">
        <f t="shared" si="73"/>
        <v>-47</v>
      </c>
      <c r="Z136" s="576">
        <f t="shared" si="73"/>
        <v>-48.5</v>
      </c>
      <c r="AA136" s="576">
        <f t="shared" si="73"/>
        <v>-51.5</v>
      </c>
      <c r="AB136" s="576">
        <f t="shared" si="73"/>
        <v>-54.5</v>
      </c>
      <c r="AC136" s="576">
        <f t="shared" si="73"/>
        <v>-57.5</v>
      </c>
      <c r="AD136" s="576">
        <f t="shared" si="73"/>
        <v>-60.5</v>
      </c>
      <c r="AE136" s="576">
        <f t="shared" si="73"/>
        <v>-63.5</v>
      </c>
      <c r="AF136" s="576">
        <f t="shared" si="73"/>
        <v>-66.5</v>
      </c>
      <c r="AG136" s="576">
        <f t="shared" si="73"/>
        <v>-68</v>
      </c>
      <c r="AH136" s="576">
        <f t="shared" si="73"/>
        <v>-71</v>
      </c>
      <c r="AI136" s="576">
        <f t="shared" si="73"/>
        <v>-74</v>
      </c>
      <c r="AJ136" s="576">
        <f t="shared" si="73"/>
        <v>-77</v>
      </c>
      <c r="AK136" s="576">
        <f t="shared" si="73"/>
        <v>-80</v>
      </c>
      <c r="AL136" s="576">
        <f t="shared" si="73"/>
        <v>-83</v>
      </c>
      <c r="AM136" s="576">
        <f t="shared" si="73"/>
        <v>-86</v>
      </c>
      <c r="AN136" s="576">
        <f t="shared" si="73"/>
        <v>-87.5</v>
      </c>
    </row>
    <row r="137" spans="1:40" ht="36.75" customHeight="1">
      <c r="A137" s="971">
        <v>22</v>
      </c>
      <c r="B137" s="953" t="s">
        <v>554</v>
      </c>
      <c r="C137" s="965" t="s">
        <v>555</v>
      </c>
      <c r="D137" s="577"/>
      <c r="E137" s="957">
        <f>VLOOKUP(B137,'Total tồn vật tư 2'!$A$3:$D$586,4,0)</f>
        <v>69</v>
      </c>
      <c r="F137" s="957">
        <f>VLOOKUP(B137,'Total tồn vật tư 2'!$A$3:$F$586,6,0)</f>
        <v>0</v>
      </c>
      <c r="G137" s="957">
        <f>+E137+F137</f>
        <v>69</v>
      </c>
      <c r="H137" s="719" t="s">
        <v>1564</v>
      </c>
      <c r="I137" s="571">
        <v>1</v>
      </c>
      <c r="J137" s="571">
        <v>1</v>
      </c>
      <c r="K137" s="571">
        <v>1</v>
      </c>
      <c r="L137" s="727">
        <f t="shared" si="53"/>
        <v>0.5</v>
      </c>
      <c r="M137" s="571">
        <v>1</v>
      </c>
      <c r="N137" s="571">
        <v>1</v>
      </c>
      <c r="O137" s="571">
        <v>1</v>
      </c>
      <c r="P137" s="571">
        <v>1</v>
      </c>
      <c r="Q137" s="571">
        <v>1</v>
      </c>
      <c r="R137" s="571">
        <v>1</v>
      </c>
      <c r="S137" s="727">
        <f t="shared" si="55"/>
        <v>0.5</v>
      </c>
      <c r="T137" s="571">
        <v>1</v>
      </c>
      <c r="U137" s="571">
        <v>1</v>
      </c>
      <c r="V137" s="571">
        <v>1</v>
      </c>
      <c r="W137" s="571">
        <v>1</v>
      </c>
      <c r="X137" s="571">
        <v>1</v>
      </c>
      <c r="Y137" s="571">
        <v>1</v>
      </c>
      <c r="Z137" s="727">
        <f t="shared" si="46"/>
        <v>0.5</v>
      </c>
      <c r="AA137" s="571">
        <v>1</v>
      </c>
      <c r="AB137" s="571">
        <v>1</v>
      </c>
      <c r="AC137" s="571">
        <v>1</v>
      </c>
      <c r="AD137" s="571">
        <v>1</v>
      </c>
      <c r="AE137" s="571">
        <v>1</v>
      </c>
      <c r="AF137" s="571">
        <v>1</v>
      </c>
      <c r="AG137" s="727">
        <f t="shared" si="47"/>
        <v>0.5</v>
      </c>
      <c r="AH137" s="571">
        <v>1</v>
      </c>
      <c r="AI137" s="571">
        <v>1</v>
      </c>
      <c r="AJ137" s="571">
        <v>1</v>
      </c>
      <c r="AK137" s="571">
        <v>1</v>
      </c>
      <c r="AL137" s="571">
        <v>1</v>
      </c>
      <c r="AM137" s="571">
        <v>1</v>
      </c>
      <c r="AN137" s="727">
        <f t="shared" si="48"/>
        <v>0.5</v>
      </c>
    </row>
    <row r="138" spans="1:40" ht="36.75" customHeight="1">
      <c r="A138" s="971"/>
      <c r="B138" s="971"/>
      <c r="C138" s="966"/>
      <c r="D138" s="569"/>
      <c r="E138" s="961"/>
      <c r="F138" s="961"/>
      <c r="G138" s="961"/>
      <c r="H138" s="719" t="s">
        <v>1565</v>
      </c>
      <c r="I138" s="573">
        <v>1</v>
      </c>
      <c r="J138" s="573">
        <v>1</v>
      </c>
      <c r="K138" s="573">
        <v>1</v>
      </c>
      <c r="L138" s="727">
        <f t="shared" si="53"/>
        <v>0.5</v>
      </c>
      <c r="M138" s="573">
        <v>1</v>
      </c>
      <c r="N138" s="573">
        <v>1</v>
      </c>
      <c r="O138" s="573">
        <v>1</v>
      </c>
      <c r="P138" s="573">
        <v>1</v>
      </c>
      <c r="Q138" s="573">
        <v>1</v>
      </c>
      <c r="R138" s="573">
        <v>1</v>
      </c>
      <c r="S138" s="727">
        <f t="shared" si="55"/>
        <v>0.5</v>
      </c>
      <c r="T138" s="573">
        <v>1</v>
      </c>
      <c r="U138" s="573">
        <v>1</v>
      </c>
      <c r="V138" s="573">
        <v>1</v>
      </c>
      <c r="W138" s="573">
        <v>1</v>
      </c>
      <c r="X138" s="573">
        <v>1</v>
      </c>
      <c r="Y138" s="573">
        <v>1</v>
      </c>
      <c r="Z138" s="727">
        <f t="shared" si="46"/>
        <v>0.5</v>
      </c>
      <c r="AA138" s="573">
        <v>1</v>
      </c>
      <c r="AB138" s="573">
        <v>1</v>
      </c>
      <c r="AC138" s="573">
        <v>1</v>
      </c>
      <c r="AD138" s="573">
        <v>1</v>
      </c>
      <c r="AE138" s="573">
        <v>1</v>
      </c>
      <c r="AF138" s="573">
        <v>1</v>
      </c>
      <c r="AG138" s="727">
        <f t="shared" si="47"/>
        <v>0.5</v>
      </c>
      <c r="AH138" s="573">
        <v>1</v>
      </c>
      <c r="AI138" s="573">
        <v>1</v>
      </c>
      <c r="AJ138" s="573">
        <v>1</v>
      </c>
      <c r="AK138" s="573">
        <v>1</v>
      </c>
      <c r="AL138" s="573">
        <v>1</v>
      </c>
      <c r="AM138" s="573">
        <v>1</v>
      </c>
      <c r="AN138" s="727">
        <f t="shared" si="48"/>
        <v>0.5</v>
      </c>
    </row>
    <row r="139" spans="1:40" ht="36.75" customHeight="1">
      <c r="A139" s="971"/>
      <c r="B139" s="971"/>
      <c r="C139" s="966"/>
      <c r="D139" s="735"/>
      <c r="E139" s="961"/>
      <c r="F139" s="961"/>
      <c r="G139" s="961"/>
      <c r="H139" s="719" t="s">
        <v>1563</v>
      </c>
      <c r="I139" s="573">
        <v>1</v>
      </c>
      <c r="J139" s="573">
        <v>1</v>
      </c>
      <c r="K139" s="573">
        <v>1</v>
      </c>
      <c r="L139" s="727">
        <f t="shared" si="53"/>
        <v>0.5</v>
      </c>
      <c r="M139" s="573">
        <v>1</v>
      </c>
      <c r="N139" s="573">
        <v>1</v>
      </c>
      <c r="O139" s="573">
        <v>1</v>
      </c>
      <c r="P139" s="573">
        <v>1</v>
      </c>
      <c r="Q139" s="573">
        <v>1</v>
      </c>
      <c r="R139" s="573">
        <v>1</v>
      </c>
      <c r="S139" s="727">
        <f t="shared" si="55"/>
        <v>0.5</v>
      </c>
      <c r="T139" s="573">
        <v>1</v>
      </c>
      <c r="U139" s="573">
        <v>1</v>
      </c>
      <c r="V139" s="573">
        <v>1</v>
      </c>
      <c r="W139" s="573">
        <v>1</v>
      </c>
      <c r="X139" s="573">
        <v>1</v>
      </c>
      <c r="Y139" s="573">
        <v>1</v>
      </c>
      <c r="Z139" s="727">
        <f t="shared" si="46"/>
        <v>0.5</v>
      </c>
      <c r="AA139" s="573">
        <v>1</v>
      </c>
      <c r="AB139" s="573">
        <v>1</v>
      </c>
      <c r="AC139" s="573">
        <v>1</v>
      </c>
      <c r="AD139" s="573">
        <v>1</v>
      </c>
      <c r="AE139" s="573">
        <v>1</v>
      </c>
      <c r="AF139" s="573">
        <v>1</v>
      </c>
      <c r="AG139" s="727">
        <f t="shared" si="47"/>
        <v>0.5</v>
      </c>
      <c r="AH139" s="573">
        <v>1</v>
      </c>
      <c r="AI139" s="573">
        <v>1</v>
      </c>
      <c r="AJ139" s="573">
        <v>1</v>
      </c>
      <c r="AK139" s="573">
        <v>1</v>
      </c>
      <c r="AL139" s="573">
        <v>1</v>
      </c>
      <c r="AM139" s="573">
        <v>1</v>
      </c>
      <c r="AN139" s="727">
        <f t="shared" si="48"/>
        <v>0.5</v>
      </c>
    </row>
    <row r="140" spans="1:40" ht="36.75" customHeight="1">
      <c r="A140" s="971"/>
      <c r="B140" s="972"/>
      <c r="C140" s="967"/>
      <c r="D140" s="570"/>
      <c r="E140" s="962"/>
      <c r="F140" s="962"/>
      <c r="G140" s="962"/>
      <c r="H140" s="575"/>
      <c r="I140" s="576">
        <f>+G137-SUM(I137:I139)</f>
        <v>66</v>
      </c>
      <c r="J140" s="576">
        <f>+I140-SUM(J137:J139)</f>
        <v>63</v>
      </c>
      <c r="K140" s="576">
        <f t="shared" ref="K140:AN140" si="74">+J140-SUM(K137:K139)</f>
        <v>60</v>
      </c>
      <c r="L140" s="576">
        <f t="shared" si="74"/>
        <v>58.5</v>
      </c>
      <c r="M140" s="576">
        <f t="shared" si="74"/>
        <v>55.5</v>
      </c>
      <c r="N140" s="576">
        <f t="shared" si="74"/>
        <v>52.5</v>
      </c>
      <c r="O140" s="576">
        <f t="shared" si="74"/>
        <v>49.5</v>
      </c>
      <c r="P140" s="576">
        <f t="shared" si="74"/>
        <v>46.5</v>
      </c>
      <c r="Q140" s="576">
        <f t="shared" si="74"/>
        <v>43.5</v>
      </c>
      <c r="R140" s="576">
        <f t="shared" si="74"/>
        <v>40.5</v>
      </c>
      <c r="S140" s="576">
        <f t="shared" si="74"/>
        <v>39</v>
      </c>
      <c r="T140" s="576">
        <f t="shared" si="74"/>
        <v>36</v>
      </c>
      <c r="U140" s="576">
        <f t="shared" si="74"/>
        <v>33</v>
      </c>
      <c r="V140" s="576">
        <f t="shared" si="74"/>
        <v>30</v>
      </c>
      <c r="W140" s="576">
        <f t="shared" si="74"/>
        <v>27</v>
      </c>
      <c r="X140" s="576">
        <f t="shared" si="74"/>
        <v>24</v>
      </c>
      <c r="Y140" s="576">
        <f t="shared" si="74"/>
        <v>21</v>
      </c>
      <c r="Z140" s="576">
        <f t="shared" si="74"/>
        <v>19.5</v>
      </c>
      <c r="AA140" s="576">
        <f t="shared" si="74"/>
        <v>16.5</v>
      </c>
      <c r="AB140" s="576">
        <f t="shared" si="74"/>
        <v>13.5</v>
      </c>
      <c r="AC140" s="576">
        <f t="shared" si="74"/>
        <v>10.5</v>
      </c>
      <c r="AD140" s="576">
        <f t="shared" si="74"/>
        <v>7.5</v>
      </c>
      <c r="AE140" s="576">
        <f t="shared" si="74"/>
        <v>4.5</v>
      </c>
      <c r="AF140" s="576">
        <f t="shared" si="74"/>
        <v>1.5</v>
      </c>
      <c r="AG140" s="576">
        <f t="shared" si="74"/>
        <v>0</v>
      </c>
      <c r="AH140" s="576">
        <f t="shared" si="74"/>
        <v>-3</v>
      </c>
      <c r="AI140" s="576">
        <f t="shared" si="74"/>
        <v>-6</v>
      </c>
      <c r="AJ140" s="576">
        <f t="shared" si="74"/>
        <v>-9</v>
      </c>
      <c r="AK140" s="576">
        <f t="shared" si="74"/>
        <v>-12</v>
      </c>
      <c r="AL140" s="576">
        <f t="shared" si="74"/>
        <v>-15</v>
      </c>
      <c r="AM140" s="576">
        <f t="shared" si="74"/>
        <v>-18</v>
      </c>
      <c r="AN140" s="576">
        <f t="shared" si="74"/>
        <v>-19.5</v>
      </c>
    </row>
    <row r="141" spans="1:40" ht="36.75" customHeight="1">
      <c r="A141" s="953">
        <v>23</v>
      </c>
      <c r="B141" s="953" t="s">
        <v>556</v>
      </c>
      <c r="C141" s="965" t="s">
        <v>557</v>
      </c>
      <c r="D141" s="577"/>
      <c r="E141" s="957">
        <f>VLOOKUP(B141,'Total tồn vật tư 2'!$A$3:$D$586,4,0)</f>
        <v>1</v>
      </c>
      <c r="F141" s="957">
        <f>VLOOKUP(B141,'Total tồn vật tư 2'!$A$3:$F$586,6,0)</f>
        <v>0</v>
      </c>
      <c r="G141" s="957">
        <f>+E141+F141</f>
        <v>1</v>
      </c>
      <c r="H141" s="719" t="s">
        <v>1564</v>
      </c>
      <c r="I141" s="571">
        <v>1</v>
      </c>
      <c r="J141" s="571">
        <v>0</v>
      </c>
      <c r="K141" s="571">
        <v>1</v>
      </c>
      <c r="L141" s="727">
        <f t="shared" si="53"/>
        <v>0.5</v>
      </c>
      <c r="M141" s="571">
        <v>1</v>
      </c>
      <c r="N141" s="571">
        <v>0</v>
      </c>
      <c r="O141" s="571">
        <v>1</v>
      </c>
      <c r="P141" s="571">
        <v>0</v>
      </c>
      <c r="Q141" s="571">
        <v>1</v>
      </c>
      <c r="R141" s="571">
        <v>0</v>
      </c>
      <c r="S141" s="727">
        <f t="shared" si="55"/>
        <v>0</v>
      </c>
      <c r="T141" s="571">
        <v>1</v>
      </c>
      <c r="U141" s="571">
        <v>0</v>
      </c>
      <c r="V141" s="571">
        <v>1</v>
      </c>
      <c r="W141" s="571">
        <v>0</v>
      </c>
      <c r="X141" s="571">
        <v>1</v>
      </c>
      <c r="Y141" s="571">
        <v>0</v>
      </c>
      <c r="Z141" s="727">
        <f t="shared" si="46"/>
        <v>0</v>
      </c>
      <c r="AA141" s="571">
        <v>1</v>
      </c>
      <c r="AB141" s="571">
        <v>0</v>
      </c>
      <c r="AC141" s="571">
        <v>1</v>
      </c>
      <c r="AD141" s="571">
        <v>0</v>
      </c>
      <c r="AE141" s="571">
        <v>1</v>
      </c>
      <c r="AF141" s="571">
        <v>0</v>
      </c>
      <c r="AG141" s="727">
        <f t="shared" si="47"/>
        <v>0</v>
      </c>
      <c r="AH141" s="571">
        <v>1</v>
      </c>
      <c r="AI141" s="571">
        <v>0</v>
      </c>
      <c r="AJ141" s="571">
        <v>1</v>
      </c>
      <c r="AK141" s="571">
        <v>0</v>
      </c>
      <c r="AL141" s="571">
        <v>1</v>
      </c>
      <c r="AM141" s="571">
        <v>0</v>
      </c>
      <c r="AN141" s="727">
        <f t="shared" si="48"/>
        <v>0</v>
      </c>
    </row>
    <row r="142" spans="1:40" ht="36.75" customHeight="1">
      <c r="A142" s="971"/>
      <c r="B142" s="971"/>
      <c r="C142" s="966"/>
      <c r="D142" s="569"/>
      <c r="E142" s="961"/>
      <c r="F142" s="961"/>
      <c r="G142" s="961"/>
      <c r="H142" s="719" t="s">
        <v>1565</v>
      </c>
      <c r="I142" s="573">
        <v>1</v>
      </c>
      <c r="J142" s="573">
        <v>1</v>
      </c>
      <c r="K142" s="573">
        <v>1</v>
      </c>
      <c r="L142" s="727">
        <f t="shared" si="53"/>
        <v>0.5</v>
      </c>
      <c r="M142" s="573">
        <v>1</v>
      </c>
      <c r="N142" s="573">
        <v>1</v>
      </c>
      <c r="O142" s="573">
        <v>1</v>
      </c>
      <c r="P142" s="573">
        <v>1</v>
      </c>
      <c r="Q142" s="573">
        <v>1</v>
      </c>
      <c r="R142" s="573">
        <v>1</v>
      </c>
      <c r="S142" s="727">
        <f t="shared" si="55"/>
        <v>0.5</v>
      </c>
      <c r="T142" s="573">
        <v>1</v>
      </c>
      <c r="U142" s="573">
        <v>1</v>
      </c>
      <c r="V142" s="573">
        <v>1</v>
      </c>
      <c r="W142" s="573">
        <v>1</v>
      </c>
      <c r="X142" s="573">
        <v>1</v>
      </c>
      <c r="Y142" s="573">
        <v>1</v>
      </c>
      <c r="Z142" s="727">
        <f t="shared" si="46"/>
        <v>0.5</v>
      </c>
      <c r="AA142" s="573">
        <v>1</v>
      </c>
      <c r="AB142" s="573">
        <v>1</v>
      </c>
      <c r="AC142" s="573">
        <v>1</v>
      </c>
      <c r="AD142" s="573">
        <v>1</v>
      </c>
      <c r="AE142" s="573">
        <v>1</v>
      </c>
      <c r="AF142" s="573">
        <v>1</v>
      </c>
      <c r="AG142" s="727">
        <f t="shared" si="47"/>
        <v>0.5</v>
      </c>
      <c r="AH142" s="573">
        <v>1</v>
      </c>
      <c r="AI142" s="573">
        <v>1</v>
      </c>
      <c r="AJ142" s="573">
        <v>1</v>
      </c>
      <c r="AK142" s="573">
        <v>1</v>
      </c>
      <c r="AL142" s="573">
        <v>1</v>
      </c>
      <c r="AM142" s="573">
        <v>1</v>
      </c>
      <c r="AN142" s="727">
        <f t="shared" si="48"/>
        <v>0.5</v>
      </c>
    </row>
    <row r="143" spans="1:40" ht="36.75" customHeight="1">
      <c r="A143" s="971"/>
      <c r="B143" s="971"/>
      <c r="C143" s="966"/>
      <c r="D143" s="735"/>
      <c r="E143" s="961"/>
      <c r="F143" s="961"/>
      <c r="G143" s="961"/>
      <c r="H143" s="719" t="s">
        <v>1563</v>
      </c>
      <c r="I143" s="573">
        <v>1</v>
      </c>
      <c r="J143" s="573">
        <v>1</v>
      </c>
      <c r="K143" s="573">
        <v>1</v>
      </c>
      <c r="L143" s="727">
        <f t="shared" si="53"/>
        <v>0.5</v>
      </c>
      <c r="M143" s="573">
        <v>1</v>
      </c>
      <c r="N143" s="573">
        <v>1</v>
      </c>
      <c r="O143" s="573">
        <v>1</v>
      </c>
      <c r="P143" s="573">
        <v>1</v>
      </c>
      <c r="Q143" s="573">
        <v>1</v>
      </c>
      <c r="R143" s="573">
        <v>1</v>
      </c>
      <c r="S143" s="727">
        <f t="shared" si="55"/>
        <v>0.5</v>
      </c>
      <c r="T143" s="573">
        <v>1</v>
      </c>
      <c r="U143" s="573">
        <v>1</v>
      </c>
      <c r="V143" s="573">
        <v>1</v>
      </c>
      <c r="W143" s="573">
        <v>1</v>
      </c>
      <c r="X143" s="573">
        <v>1</v>
      </c>
      <c r="Y143" s="573">
        <v>1</v>
      </c>
      <c r="Z143" s="727">
        <f t="shared" si="46"/>
        <v>0.5</v>
      </c>
      <c r="AA143" s="573">
        <v>1</v>
      </c>
      <c r="AB143" s="573">
        <v>1</v>
      </c>
      <c r="AC143" s="573">
        <v>1</v>
      </c>
      <c r="AD143" s="573">
        <v>1</v>
      </c>
      <c r="AE143" s="573">
        <v>1</v>
      </c>
      <c r="AF143" s="573">
        <v>1</v>
      </c>
      <c r="AG143" s="727">
        <f t="shared" si="47"/>
        <v>0.5</v>
      </c>
      <c r="AH143" s="573">
        <v>1</v>
      </c>
      <c r="AI143" s="573">
        <v>1</v>
      </c>
      <c r="AJ143" s="573">
        <v>1</v>
      </c>
      <c r="AK143" s="573">
        <v>1</v>
      </c>
      <c r="AL143" s="573">
        <v>1</v>
      </c>
      <c r="AM143" s="573">
        <v>1</v>
      </c>
      <c r="AN143" s="727">
        <f t="shared" si="48"/>
        <v>0.5</v>
      </c>
    </row>
    <row r="144" spans="1:40" ht="36.75" customHeight="1">
      <c r="A144" s="972"/>
      <c r="B144" s="972"/>
      <c r="C144" s="967"/>
      <c r="D144" s="570"/>
      <c r="E144" s="962"/>
      <c r="F144" s="962"/>
      <c r="G144" s="962"/>
      <c r="H144" s="575"/>
      <c r="I144" s="576">
        <f>+G141-SUM(I141:I143)</f>
        <v>-2</v>
      </c>
      <c r="J144" s="576">
        <f>+I144-SUM(J141:J143)</f>
        <v>-4</v>
      </c>
      <c r="K144" s="576">
        <f t="shared" ref="K144:AN144" si="75">+J144-SUM(K141:K143)</f>
        <v>-7</v>
      </c>
      <c r="L144" s="576">
        <f t="shared" si="75"/>
        <v>-8.5</v>
      </c>
      <c r="M144" s="576">
        <f t="shared" si="75"/>
        <v>-11.5</v>
      </c>
      <c r="N144" s="576">
        <f t="shared" si="75"/>
        <v>-13.5</v>
      </c>
      <c r="O144" s="576">
        <f t="shared" si="75"/>
        <v>-16.5</v>
      </c>
      <c r="P144" s="576">
        <f t="shared" si="75"/>
        <v>-18.5</v>
      </c>
      <c r="Q144" s="576">
        <f t="shared" si="75"/>
        <v>-21.5</v>
      </c>
      <c r="R144" s="576">
        <f t="shared" si="75"/>
        <v>-23.5</v>
      </c>
      <c r="S144" s="576">
        <f t="shared" si="75"/>
        <v>-24.5</v>
      </c>
      <c r="T144" s="576">
        <f t="shared" si="75"/>
        <v>-27.5</v>
      </c>
      <c r="U144" s="576">
        <f t="shared" si="75"/>
        <v>-29.5</v>
      </c>
      <c r="V144" s="576">
        <f t="shared" si="75"/>
        <v>-32.5</v>
      </c>
      <c r="W144" s="576">
        <f t="shared" si="75"/>
        <v>-34.5</v>
      </c>
      <c r="X144" s="576">
        <f t="shared" si="75"/>
        <v>-37.5</v>
      </c>
      <c r="Y144" s="576">
        <f t="shared" si="75"/>
        <v>-39.5</v>
      </c>
      <c r="Z144" s="576">
        <f t="shared" si="75"/>
        <v>-40.5</v>
      </c>
      <c r="AA144" s="576">
        <f t="shared" si="75"/>
        <v>-43.5</v>
      </c>
      <c r="AB144" s="576">
        <f t="shared" si="75"/>
        <v>-45.5</v>
      </c>
      <c r="AC144" s="576">
        <f t="shared" si="75"/>
        <v>-48.5</v>
      </c>
      <c r="AD144" s="576">
        <f t="shared" si="75"/>
        <v>-50.5</v>
      </c>
      <c r="AE144" s="576">
        <f t="shared" si="75"/>
        <v>-53.5</v>
      </c>
      <c r="AF144" s="576">
        <f t="shared" si="75"/>
        <v>-55.5</v>
      </c>
      <c r="AG144" s="576">
        <f t="shared" si="75"/>
        <v>-56.5</v>
      </c>
      <c r="AH144" s="576">
        <f t="shared" si="75"/>
        <v>-59.5</v>
      </c>
      <c r="AI144" s="576">
        <f t="shared" si="75"/>
        <v>-61.5</v>
      </c>
      <c r="AJ144" s="576">
        <f t="shared" si="75"/>
        <v>-64.5</v>
      </c>
      <c r="AK144" s="576">
        <f t="shared" si="75"/>
        <v>-66.5</v>
      </c>
      <c r="AL144" s="576">
        <f t="shared" si="75"/>
        <v>-69.5</v>
      </c>
      <c r="AM144" s="576">
        <f t="shared" si="75"/>
        <v>-71.5</v>
      </c>
      <c r="AN144" s="576">
        <f t="shared" si="75"/>
        <v>-72.5</v>
      </c>
    </row>
    <row r="145" spans="1:40" ht="36.75" customHeight="1">
      <c r="A145" s="971">
        <v>24</v>
      </c>
      <c r="B145" s="953" t="s">
        <v>558</v>
      </c>
      <c r="C145" s="965" t="s">
        <v>559</v>
      </c>
      <c r="D145" s="577"/>
      <c r="E145" s="957">
        <f>VLOOKUP(B145,'Total tồn vật tư 2'!$A$3:$D$586,4,0)</f>
        <v>0</v>
      </c>
      <c r="F145" s="957">
        <f>VLOOKUP(B145,'Total tồn vật tư 2'!$A$3:$F$586,6,0)</f>
        <v>0</v>
      </c>
      <c r="G145" s="957">
        <f>+E145+F145</f>
        <v>0</v>
      </c>
      <c r="H145" s="719" t="s">
        <v>1560</v>
      </c>
      <c r="I145" s="571">
        <v>2</v>
      </c>
      <c r="J145" s="571">
        <v>2</v>
      </c>
      <c r="K145" s="571">
        <v>2</v>
      </c>
      <c r="L145" s="727">
        <f t="shared" si="53"/>
        <v>1</v>
      </c>
      <c r="M145" s="571">
        <v>2</v>
      </c>
      <c r="N145" s="571">
        <v>2</v>
      </c>
      <c r="O145" s="571">
        <v>2</v>
      </c>
      <c r="P145" s="571">
        <v>2</v>
      </c>
      <c r="Q145" s="571">
        <v>2</v>
      </c>
      <c r="R145" s="571">
        <v>2</v>
      </c>
      <c r="S145" s="727">
        <f t="shared" si="55"/>
        <v>1</v>
      </c>
      <c r="T145" s="571">
        <v>2</v>
      </c>
      <c r="U145" s="571">
        <v>2</v>
      </c>
      <c r="V145" s="571">
        <v>2</v>
      </c>
      <c r="W145" s="571">
        <v>2</v>
      </c>
      <c r="X145" s="571">
        <v>2</v>
      </c>
      <c r="Y145" s="571">
        <v>2</v>
      </c>
      <c r="Z145" s="727">
        <f t="shared" si="46"/>
        <v>1</v>
      </c>
      <c r="AA145" s="571">
        <v>2</v>
      </c>
      <c r="AB145" s="571">
        <v>2</v>
      </c>
      <c r="AC145" s="571">
        <v>2</v>
      </c>
      <c r="AD145" s="571">
        <v>2</v>
      </c>
      <c r="AE145" s="571">
        <v>2</v>
      </c>
      <c r="AF145" s="571">
        <v>2</v>
      </c>
      <c r="AG145" s="727">
        <f t="shared" si="47"/>
        <v>1</v>
      </c>
      <c r="AH145" s="571">
        <v>2</v>
      </c>
      <c r="AI145" s="571">
        <v>2</v>
      </c>
      <c r="AJ145" s="571">
        <v>2</v>
      </c>
      <c r="AK145" s="571">
        <v>2</v>
      </c>
      <c r="AL145" s="571">
        <v>2</v>
      </c>
      <c r="AM145" s="571">
        <v>2</v>
      </c>
      <c r="AN145" s="727">
        <f t="shared" si="48"/>
        <v>1</v>
      </c>
    </row>
    <row r="146" spans="1:40" ht="36.75" customHeight="1">
      <c r="A146" s="971"/>
      <c r="B146" s="971"/>
      <c r="C146" s="966"/>
      <c r="D146" s="735"/>
      <c r="E146" s="961"/>
      <c r="F146" s="961"/>
      <c r="G146" s="961"/>
      <c r="H146" s="719" t="s">
        <v>1562</v>
      </c>
      <c r="I146" s="571">
        <v>2</v>
      </c>
      <c r="J146" s="571">
        <v>2</v>
      </c>
      <c r="K146" s="571">
        <v>2</v>
      </c>
      <c r="L146" s="727">
        <f t="shared" si="53"/>
        <v>1</v>
      </c>
      <c r="M146" s="571">
        <v>2</v>
      </c>
      <c r="N146" s="571">
        <v>2</v>
      </c>
      <c r="O146" s="571">
        <v>2</v>
      </c>
      <c r="P146" s="571">
        <v>2</v>
      </c>
      <c r="Q146" s="571">
        <v>2</v>
      </c>
      <c r="R146" s="571">
        <v>2</v>
      </c>
      <c r="S146" s="727">
        <f t="shared" si="55"/>
        <v>1</v>
      </c>
      <c r="T146" s="571">
        <v>2</v>
      </c>
      <c r="U146" s="571">
        <v>2</v>
      </c>
      <c r="V146" s="571">
        <v>2</v>
      </c>
      <c r="W146" s="571">
        <v>2</v>
      </c>
      <c r="X146" s="571">
        <v>2</v>
      </c>
      <c r="Y146" s="571">
        <v>2</v>
      </c>
      <c r="Z146" s="727">
        <f t="shared" si="46"/>
        <v>1</v>
      </c>
      <c r="AA146" s="571">
        <v>2</v>
      </c>
      <c r="AB146" s="571">
        <v>2</v>
      </c>
      <c r="AC146" s="571">
        <v>2</v>
      </c>
      <c r="AD146" s="571">
        <v>2</v>
      </c>
      <c r="AE146" s="571">
        <v>2</v>
      </c>
      <c r="AF146" s="571">
        <v>2</v>
      </c>
      <c r="AG146" s="727">
        <f t="shared" si="47"/>
        <v>1</v>
      </c>
      <c r="AH146" s="571">
        <v>2</v>
      </c>
      <c r="AI146" s="571">
        <v>2</v>
      </c>
      <c r="AJ146" s="571">
        <v>2</v>
      </c>
      <c r="AK146" s="571">
        <v>2</v>
      </c>
      <c r="AL146" s="571">
        <v>2</v>
      </c>
      <c r="AM146" s="571">
        <v>2</v>
      </c>
      <c r="AN146" s="727">
        <f t="shared" si="48"/>
        <v>1</v>
      </c>
    </row>
    <row r="147" spans="1:40" ht="36.75" customHeight="1">
      <c r="A147" s="971"/>
      <c r="B147" s="972"/>
      <c r="C147" s="967"/>
      <c r="D147" s="570"/>
      <c r="E147" s="962"/>
      <c r="F147" s="962"/>
      <c r="G147" s="962"/>
      <c r="H147" s="575"/>
      <c r="I147" s="576">
        <f>+G145-SUM(I145:I146)</f>
        <v>-4</v>
      </c>
      <c r="J147" s="576">
        <f>+I147-SUM(J145:J146)</f>
        <v>-8</v>
      </c>
      <c r="K147" s="576">
        <f t="shared" ref="K147:AN147" si="76">+J147-SUM(K145:K146)</f>
        <v>-12</v>
      </c>
      <c r="L147" s="576">
        <f t="shared" si="76"/>
        <v>-14</v>
      </c>
      <c r="M147" s="576">
        <f t="shared" si="76"/>
        <v>-18</v>
      </c>
      <c r="N147" s="576">
        <f t="shared" si="76"/>
        <v>-22</v>
      </c>
      <c r="O147" s="576">
        <f t="shared" si="76"/>
        <v>-26</v>
      </c>
      <c r="P147" s="576">
        <f t="shared" si="76"/>
        <v>-30</v>
      </c>
      <c r="Q147" s="576">
        <f t="shared" si="76"/>
        <v>-34</v>
      </c>
      <c r="R147" s="576">
        <f t="shared" si="76"/>
        <v>-38</v>
      </c>
      <c r="S147" s="576">
        <f t="shared" si="76"/>
        <v>-40</v>
      </c>
      <c r="T147" s="576">
        <f t="shared" si="76"/>
        <v>-44</v>
      </c>
      <c r="U147" s="576">
        <f t="shared" si="76"/>
        <v>-48</v>
      </c>
      <c r="V147" s="576">
        <f t="shared" si="76"/>
        <v>-52</v>
      </c>
      <c r="W147" s="576">
        <f t="shared" si="76"/>
        <v>-56</v>
      </c>
      <c r="X147" s="576">
        <f t="shared" si="76"/>
        <v>-60</v>
      </c>
      <c r="Y147" s="576">
        <f t="shared" si="76"/>
        <v>-64</v>
      </c>
      <c r="Z147" s="576">
        <f t="shared" si="76"/>
        <v>-66</v>
      </c>
      <c r="AA147" s="576">
        <f t="shared" si="76"/>
        <v>-70</v>
      </c>
      <c r="AB147" s="576">
        <f t="shared" si="76"/>
        <v>-74</v>
      </c>
      <c r="AC147" s="576">
        <f t="shared" si="76"/>
        <v>-78</v>
      </c>
      <c r="AD147" s="576">
        <f t="shared" si="76"/>
        <v>-82</v>
      </c>
      <c r="AE147" s="576">
        <f t="shared" si="76"/>
        <v>-86</v>
      </c>
      <c r="AF147" s="576">
        <f t="shared" si="76"/>
        <v>-90</v>
      </c>
      <c r="AG147" s="576">
        <f t="shared" si="76"/>
        <v>-92</v>
      </c>
      <c r="AH147" s="576">
        <f t="shared" si="76"/>
        <v>-96</v>
      </c>
      <c r="AI147" s="576">
        <f t="shared" si="76"/>
        <v>-100</v>
      </c>
      <c r="AJ147" s="576">
        <f t="shared" si="76"/>
        <v>-104</v>
      </c>
      <c r="AK147" s="576">
        <f t="shared" si="76"/>
        <v>-108</v>
      </c>
      <c r="AL147" s="576">
        <f t="shared" si="76"/>
        <v>-112</v>
      </c>
      <c r="AM147" s="576">
        <f t="shared" si="76"/>
        <v>-116</v>
      </c>
      <c r="AN147" s="576">
        <f t="shared" si="76"/>
        <v>-118</v>
      </c>
    </row>
    <row r="148" spans="1:40" ht="36.75" customHeight="1">
      <c r="A148" s="953">
        <v>25</v>
      </c>
      <c r="B148" s="953" t="s">
        <v>562</v>
      </c>
      <c r="C148" s="965" t="s">
        <v>563</v>
      </c>
      <c r="D148" s="577"/>
      <c r="E148" s="957">
        <f>VLOOKUP(B148,'Total tồn vật tư 2'!$A$3:$D$586,4,0)</f>
        <v>3130</v>
      </c>
      <c r="F148" s="957">
        <f>VLOOKUP(B148,'Total tồn vật tư 2'!$A$3:$F$586,6,0)</f>
        <v>-300</v>
      </c>
      <c r="G148" s="957">
        <v>3720</v>
      </c>
      <c r="H148" s="719" t="s">
        <v>1563</v>
      </c>
      <c r="I148" s="571">
        <v>30</v>
      </c>
      <c r="J148" s="571">
        <v>30</v>
      </c>
      <c r="K148" s="571">
        <v>30</v>
      </c>
      <c r="L148" s="727">
        <f t="shared" si="53"/>
        <v>15</v>
      </c>
      <c r="M148" s="571">
        <v>30</v>
      </c>
      <c r="N148" s="571">
        <v>30</v>
      </c>
      <c r="O148" s="571">
        <v>30</v>
      </c>
      <c r="P148" s="571">
        <v>30</v>
      </c>
      <c r="Q148" s="571">
        <v>30</v>
      </c>
      <c r="R148" s="571">
        <v>30</v>
      </c>
      <c r="S148" s="727">
        <f t="shared" si="55"/>
        <v>15</v>
      </c>
      <c r="T148" s="571">
        <v>30</v>
      </c>
      <c r="U148" s="571">
        <v>30</v>
      </c>
      <c r="V148" s="571">
        <v>30</v>
      </c>
      <c r="W148" s="571">
        <v>30</v>
      </c>
      <c r="X148" s="571">
        <v>30</v>
      </c>
      <c r="Y148" s="571">
        <v>30</v>
      </c>
      <c r="Z148" s="727">
        <f t="shared" si="46"/>
        <v>15</v>
      </c>
      <c r="AA148" s="571">
        <v>30</v>
      </c>
      <c r="AB148" s="571">
        <v>30</v>
      </c>
      <c r="AC148" s="571">
        <v>30</v>
      </c>
      <c r="AD148" s="571">
        <v>30</v>
      </c>
      <c r="AE148" s="571">
        <v>30</v>
      </c>
      <c r="AF148" s="571">
        <v>30</v>
      </c>
      <c r="AG148" s="727">
        <f t="shared" si="47"/>
        <v>15</v>
      </c>
      <c r="AH148" s="571">
        <v>30</v>
      </c>
      <c r="AI148" s="571">
        <v>30</v>
      </c>
      <c r="AJ148" s="571">
        <v>30</v>
      </c>
      <c r="AK148" s="571">
        <v>30</v>
      </c>
      <c r="AL148" s="571">
        <v>30</v>
      </c>
      <c r="AM148" s="571">
        <v>30</v>
      </c>
      <c r="AN148" s="727">
        <f>+AM148/2</f>
        <v>15</v>
      </c>
    </row>
    <row r="149" spans="1:40" ht="36.75" customHeight="1">
      <c r="A149" s="971"/>
      <c r="B149" s="971"/>
      <c r="C149" s="966"/>
      <c r="D149" s="569"/>
      <c r="E149" s="961"/>
      <c r="F149" s="961"/>
      <c r="G149" s="961"/>
      <c r="H149" s="719" t="s">
        <v>1564</v>
      </c>
      <c r="I149" s="573">
        <v>30</v>
      </c>
      <c r="J149" s="573">
        <v>30</v>
      </c>
      <c r="K149" s="573">
        <v>30</v>
      </c>
      <c r="L149" s="727">
        <f t="shared" si="53"/>
        <v>15</v>
      </c>
      <c r="M149" s="573">
        <v>30</v>
      </c>
      <c r="N149" s="573">
        <v>30</v>
      </c>
      <c r="O149" s="573">
        <v>30</v>
      </c>
      <c r="P149" s="573">
        <v>30</v>
      </c>
      <c r="Q149" s="573">
        <v>30</v>
      </c>
      <c r="R149" s="573">
        <v>30</v>
      </c>
      <c r="S149" s="727">
        <f t="shared" si="55"/>
        <v>15</v>
      </c>
      <c r="T149" s="573">
        <v>30</v>
      </c>
      <c r="U149" s="573">
        <v>30</v>
      </c>
      <c r="V149" s="573">
        <v>30</v>
      </c>
      <c r="W149" s="573">
        <v>30</v>
      </c>
      <c r="X149" s="573">
        <v>30</v>
      </c>
      <c r="Y149" s="573">
        <v>30</v>
      </c>
      <c r="Z149" s="727">
        <f t="shared" si="46"/>
        <v>15</v>
      </c>
      <c r="AA149" s="573">
        <v>30</v>
      </c>
      <c r="AB149" s="573">
        <v>30</v>
      </c>
      <c r="AC149" s="573">
        <v>30</v>
      </c>
      <c r="AD149" s="573">
        <v>30</v>
      </c>
      <c r="AE149" s="573">
        <v>30</v>
      </c>
      <c r="AF149" s="573">
        <v>30</v>
      </c>
      <c r="AG149" s="727">
        <f t="shared" si="47"/>
        <v>15</v>
      </c>
      <c r="AH149" s="573">
        <v>30</v>
      </c>
      <c r="AI149" s="573">
        <v>30</v>
      </c>
      <c r="AJ149" s="573">
        <v>30</v>
      </c>
      <c r="AK149" s="573">
        <v>30</v>
      </c>
      <c r="AL149" s="573">
        <v>30</v>
      </c>
      <c r="AM149" s="573">
        <v>30</v>
      </c>
      <c r="AN149" s="727">
        <f t="shared" si="48"/>
        <v>15</v>
      </c>
    </row>
    <row r="150" spans="1:40" ht="36.75" customHeight="1">
      <c r="A150" s="971"/>
      <c r="B150" s="971"/>
      <c r="C150" s="966"/>
      <c r="D150" s="735"/>
      <c r="E150" s="961"/>
      <c r="F150" s="961"/>
      <c r="G150" s="961"/>
      <c r="H150" s="719" t="s">
        <v>1565</v>
      </c>
      <c r="I150" s="573">
        <v>30</v>
      </c>
      <c r="J150" s="573">
        <v>30</v>
      </c>
      <c r="K150" s="573">
        <v>30</v>
      </c>
      <c r="L150" s="727">
        <f t="shared" si="53"/>
        <v>15</v>
      </c>
      <c r="M150" s="573">
        <v>30</v>
      </c>
      <c r="N150" s="573">
        <v>30</v>
      </c>
      <c r="O150" s="573">
        <v>30</v>
      </c>
      <c r="P150" s="573">
        <v>30</v>
      </c>
      <c r="Q150" s="573">
        <v>30</v>
      </c>
      <c r="R150" s="573">
        <v>30</v>
      </c>
      <c r="S150" s="727">
        <f t="shared" si="55"/>
        <v>15</v>
      </c>
      <c r="T150" s="573">
        <v>30</v>
      </c>
      <c r="U150" s="573">
        <v>30</v>
      </c>
      <c r="V150" s="573">
        <v>30</v>
      </c>
      <c r="W150" s="573">
        <v>30</v>
      </c>
      <c r="X150" s="573">
        <v>30</v>
      </c>
      <c r="Y150" s="573">
        <v>30</v>
      </c>
      <c r="Z150" s="727">
        <f t="shared" si="46"/>
        <v>15</v>
      </c>
      <c r="AA150" s="573">
        <v>30</v>
      </c>
      <c r="AB150" s="573">
        <v>30</v>
      </c>
      <c r="AC150" s="573">
        <v>30</v>
      </c>
      <c r="AD150" s="573">
        <v>30</v>
      </c>
      <c r="AE150" s="573">
        <v>30</v>
      </c>
      <c r="AF150" s="573">
        <v>30</v>
      </c>
      <c r="AG150" s="727">
        <f t="shared" si="47"/>
        <v>15</v>
      </c>
      <c r="AH150" s="573">
        <v>30</v>
      </c>
      <c r="AI150" s="573">
        <v>30</v>
      </c>
      <c r="AJ150" s="573">
        <v>30</v>
      </c>
      <c r="AK150" s="573">
        <v>30</v>
      </c>
      <c r="AL150" s="573">
        <v>30</v>
      </c>
      <c r="AM150" s="573">
        <v>30</v>
      </c>
      <c r="AN150" s="727">
        <f t="shared" si="48"/>
        <v>15</v>
      </c>
    </row>
    <row r="151" spans="1:40" ht="36.75" customHeight="1">
      <c r="A151" s="971"/>
      <c r="B151" s="971"/>
      <c r="C151" s="966"/>
      <c r="D151" s="735"/>
      <c r="E151" s="961"/>
      <c r="F151" s="961"/>
      <c r="G151" s="961"/>
      <c r="H151" s="719" t="s">
        <v>1567</v>
      </c>
      <c r="I151" s="573">
        <v>30</v>
      </c>
      <c r="J151" s="573">
        <v>30</v>
      </c>
      <c r="K151" s="573">
        <v>30</v>
      </c>
      <c r="L151" s="727">
        <f t="shared" si="53"/>
        <v>15</v>
      </c>
      <c r="M151" s="573">
        <v>30</v>
      </c>
      <c r="N151" s="573">
        <v>30</v>
      </c>
      <c r="O151" s="573">
        <v>30</v>
      </c>
      <c r="P151" s="573">
        <v>30</v>
      </c>
      <c r="Q151" s="573">
        <v>30</v>
      </c>
      <c r="R151" s="573">
        <v>30</v>
      </c>
      <c r="S151" s="727">
        <f t="shared" si="55"/>
        <v>15</v>
      </c>
      <c r="T151" s="573">
        <v>30</v>
      </c>
      <c r="U151" s="573">
        <v>30</v>
      </c>
      <c r="V151" s="573">
        <v>30</v>
      </c>
      <c r="W151" s="573">
        <v>30</v>
      </c>
      <c r="X151" s="573">
        <v>30</v>
      </c>
      <c r="Y151" s="573">
        <v>30</v>
      </c>
      <c r="Z151" s="727">
        <f t="shared" si="46"/>
        <v>15</v>
      </c>
      <c r="AA151" s="573">
        <v>30</v>
      </c>
      <c r="AB151" s="573">
        <v>30</v>
      </c>
      <c r="AC151" s="573">
        <v>30</v>
      </c>
      <c r="AD151" s="573">
        <v>30</v>
      </c>
      <c r="AE151" s="573">
        <v>30</v>
      </c>
      <c r="AF151" s="573">
        <v>30</v>
      </c>
      <c r="AG151" s="727">
        <f t="shared" si="47"/>
        <v>15</v>
      </c>
      <c r="AH151" s="573">
        <v>30</v>
      </c>
      <c r="AI151" s="573">
        <v>30</v>
      </c>
      <c r="AJ151" s="573">
        <v>30</v>
      </c>
      <c r="AK151" s="573">
        <v>30</v>
      </c>
      <c r="AL151" s="573">
        <v>30</v>
      </c>
      <c r="AM151" s="573">
        <v>30</v>
      </c>
      <c r="AN151" s="727">
        <f t="shared" si="48"/>
        <v>15</v>
      </c>
    </row>
    <row r="152" spans="1:40" ht="36.75" customHeight="1">
      <c r="A152" s="971"/>
      <c r="B152" s="971"/>
      <c r="C152" s="966"/>
      <c r="D152" s="735"/>
      <c r="E152" s="961"/>
      <c r="F152" s="961"/>
      <c r="G152" s="961"/>
      <c r="H152" s="744" t="s">
        <v>1592</v>
      </c>
      <c r="I152" s="573">
        <v>30</v>
      </c>
      <c r="J152" s="573">
        <v>30</v>
      </c>
      <c r="K152" s="573">
        <v>30</v>
      </c>
      <c r="L152" s="727">
        <f t="shared" si="53"/>
        <v>15</v>
      </c>
      <c r="M152" s="573">
        <v>30</v>
      </c>
      <c r="N152" s="573">
        <v>30</v>
      </c>
      <c r="O152" s="573">
        <v>30</v>
      </c>
      <c r="P152" s="573">
        <v>30</v>
      </c>
      <c r="Q152" s="573">
        <v>30</v>
      </c>
      <c r="R152" s="573">
        <v>30</v>
      </c>
      <c r="S152" s="727">
        <f t="shared" si="55"/>
        <v>15</v>
      </c>
      <c r="T152" s="573">
        <v>30</v>
      </c>
      <c r="U152" s="573">
        <v>30</v>
      </c>
      <c r="V152" s="573">
        <v>30</v>
      </c>
      <c r="W152" s="573">
        <v>30</v>
      </c>
      <c r="X152" s="573">
        <v>30</v>
      </c>
      <c r="Y152" s="573">
        <v>30</v>
      </c>
      <c r="Z152" s="727">
        <f t="shared" si="46"/>
        <v>15</v>
      </c>
      <c r="AA152" s="573">
        <v>30</v>
      </c>
      <c r="AB152" s="573">
        <v>30</v>
      </c>
      <c r="AC152" s="573">
        <v>30</v>
      </c>
      <c r="AD152" s="573">
        <v>30</v>
      </c>
      <c r="AE152" s="573">
        <v>30</v>
      </c>
      <c r="AF152" s="573">
        <v>30</v>
      </c>
      <c r="AG152" s="727">
        <f t="shared" si="47"/>
        <v>15</v>
      </c>
      <c r="AH152" s="573">
        <v>30</v>
      </c>
      <c r="AI152" s="573">
        <v>30</v>
      </c>
      <c r="AJ152" s="573">
        <v>30</v>
      </c>
      <c r="AK152" s="573">
        <v>30</v>
      </c>
      <c r="AL152" s="573">
        <v>30</v>
      </c>
      <c r="AM152" s="573">
        <v>30</v>
      </c>
      <c r="AN152" s="727">
        <f t="shared" si="48"/>
        <v>15</v>
      </c>
    </row>
    <row r="153" spans="1:40" ht="36.75" customHeight="1">
      <c r="A153" s="971"/>
      <c r="B153" s="971"/>
      <c r="C153" s="966"/>
      <c r="D153" s="735"/>
      <c r="E153" s="961"/>
      <c r="F153" s="961"/>
      <c r="G153" s="961"/>
      <c r="H153" s="744" t="s">
        <v>1449</v>
      </c>
      <c r="I153" s="573">
        <v>20</v>
      </c>
      <c r="J153" s="573">
        <v>20</v>
      </c>
      <c r="K153" s="573">
        <v>20</v>
      </c>
      <c r="L153" s="727">
        <f t="shared" si="53"/>
        <v>10</v>
      </c>
      <c r="M153" s="573">
        <v>20</v>
      </c>
      <c r="N153" s="573">
        <v>20</v>
      </c>
      <c r="O153" s="573">
        <v>20</v>
      </c>
      <c r="P153" s="573">
        <v>20</v>
      </c>
      <c r="Q153" s="573">
        <v>20</v>
      </c>
      <c r="R153" s="573">
        <v>20</v>
      </c>
      <c r="S153" s="727">
        <f t="shared" si="55"/>
        <v>10</v>
      </c>
      <c r="T153" s="573">
        <v>20</v>
      </c>
      <c r="U153" s="573">
        <v>20</v>
      </c>
      <c r="V153" s="573">
        <v>20</v>
      </c>
      <c r="W153" s="573">
        <v>20</v>
      </c>
      <c r="X153" s="573">
        <v>20</v>
      </c>
      <c r="Y153" s="573">
        <v>20</v>
      </c>
      <c r="Z153" s="727">
        <f t="shared" si="46"/>
        <v>10</v>
      </c>
      <c r="AA153" s="573">
        <v>20</v>
      </c>
      <c r="AB153" s="573">
        <v>20</v>
      </c>
      <c r="AC153" s="573">
        <v>20</v>
      </c>
      <c r="AD153" s="573">
        <v>20</v>
      </c>
      <c r="AE153" s="573">
        <v>20</v>
      </c>
      <c r="AF153" s="573">
        <v>20</v>
      </c>
      <c r="AG153" s="727">
        <f t="shared" si="47"/>
        <v>10</v>
      </c>
      <c r="AH153" s="573">
        <v>20</v>
      </c>
      <c r="AI153" s="573">
        <v>20</v>
      </c>
      <c r="AJ153" s="573">
        <v>20</v>
      </c>
      <c r="AK153" s="573">
        <v>20</v>
      </c>
      <c r="AL153" s="573">
        <v>20</v>
      </c>
      <c r="AM153" s="573">
        <v>20</v>
      </c>
      <c r="AN153" s="727">
        <f t="shared" si="48"/>
        <v>10</v>
      </c>
    </row>
    <row r="154" spans="1:40" ht="36.75" customHeight="1">
      <c r="A154" s="971"/>
      <c r="B154" s="971"/>
      <c r="C154" s="966"/>
      <c r="D154" s="735"/>
      <c r="E154" s="961"/>
      <c r="F154" s="961"/>
      <c r="G154" s="961"/>
      <c r="H154" s="744" t="s">
        <v>1451</v>
      </c>
      <c r="I154" s="573">
        <v>40</v>
      </c>
      <c r="J154" s="573">
        <v>40</v>
      </c>
      <c r="K154" s="573">
        <v>40</v>
      </c>
      <c r="L154" s="727">
        <f t="shared" si="53"/>
        <v>20</v>
      </c>
      <c r="M154" s="573">
        <v>40</v>
      </c>
      <c r="N154" s="573">
        <v>40</v>
      </c>
      <c r="O154" s="573">
        <v>40</v>
      </c>
      <c r="P154" s="573">
        <v>40</v>
      </c>
      <c r="Q154" s="573">
        <v>40</v>
      </c>
      <c r="R154" s="573">
        <v>40</v>
      </c>
      <c r="S154" s="727">
        <f t="shared" si="55"/>
        <v>20</v>
      </c>
      <c r="T154" s="573">
        <v>40</v>
      </c>
      <c r="U154" s="573">
        <v>40</v>
      </c>
      <c r="V154" s="573">
        <v>40</v>
      </c>
      <c r="W154" s="573">
        <v>40</v>
      </c>
      <c r="X154" s="573">
        <v>40</v>
      </c>
      <c r="Y154" s="573">
        <v>40</v>
      </c>
      <c r="Z154" s="727">
        <f t="shared" si="46"/>
        <v>20</v>
      </c>
      <c r="AA154" s="573">
        <v>40</v>
      </c>
      <c r="AB154" s="573">
        <v>40</v>
      </c>
      <c r="AC154" s="573">
        <v>40</v>
      </c>
      <c r="AD154" s="573">
        <v>40</v>
      </c>
      <c r="AE154" s="573">
        <v>40</v>
      </c>
      <c r="AF154" s="573">
        <v>40</v>
      </c>
      <c r="AG154" s="727">
        <f t="shared" si="47"/>
        <v>20</v>
      </c>
      <c r="AH154" s="573">
        <v>40</v>
      </c>
      <c r="AI154" s="573">
        <v>40</v>
      </c>
      <c r="AJ154" s="573">
        <v>40</v>
      </c>
      <c r="AK154" s="573">
        <v>40</v>
      </c>
      <c r="AL154" s="573">
        <v>40</v>
      </c>
      <c r="AM154" s="573">
        <v>40</v>
      </c>
      <c r="AN154" s="727">
        <f t="shared" si="48"/>
        <v>20</v>
      </c>
    </row>
    <row r="155" spans="1:40" ht="39.75" customHeight="1">
      <c r="A155" s="972"/>
      <c r="B155" s="972"/>
      <c r="C155" s="967"/>
      <c r="D155" s="739" t="s">
        <v>322</v>
      </c>
      <c r="E155" s="962"/>
      <c r="F155" s="962"/>
      <c r="G155" s="962"/>
      <c r="H155" s="575"/>
      <c r="I155" s="576">
        <f>+G148-SUM(I148:I154)</f>
        <v>3510</v>
      </c>
      <c r="J155" s="576">
        <f>+I155-SUM(J148:J154)</f>
        <v>3300</v>
      </c>
      <c r="K155" s="576">
        <f t="shared" ref="K155:AN155" si="77">+J155-SUM(K148:K154)</f>
        <v>3090</v>
      </c>
      <c r="L155" s="576">
        <f t="shared" si="77"/>
        <v>2985</v>
      </c>
      <c r="M155" s="576">
        <f t="shared" si="77"/>
        <v>2775</v>
      </c>
      <c r="N155" s="576">
        <f t="shared" si="77"/>
        <v>2565</v>
      </c>
      <c r="O155" s="576">
        <f t="shared" si="77"/>
        <v>2355</v>
      </c>
      <c r="P155" s="576">
        <f t="shared" si="77"/>
        <v>2145</v>
      </c>
      <c r="Q155" s="576">
        <f t="shared" si="77"/>
        <v>1935</v>
      </c>
      <c r="R155" s="576">
        <f t="shared" si="77"/>
        <v>1725</v>
      </c>
      <c r="S155" s="576">
        <f t="shared" si="77"/>
        <v>1620</v>
      </c>
      <c r="T155" s="576">
        <f t="shared" si="77"/>
        <v>1410</v>
      </c>
      <c r="U155" s="576">
        <f t="shared" si="77"/>
        <v>1200</v>
      </c>
      <c r="V155" s="576">
        <f t="shared" si="77"/>
        <v>990</v>
      </c>
      <c r="W155" s="576">
        <f t="shared" si="77"/>
        <v>780</v>
      </c>
      <c r="X155" s="576">
        <f t="shared" si="77"/>
        <v>570</v>
      </c>
      <c r="Y155" s="576">
        <f t="shared" si="77"/>
        <v>360</v>
      </c>
      <c r="Z155" s="576">
        <f t="shared" si="77"/>
        <v>255</v>
      </c>
      <c r="AA155" s="576">
        <f t="shared" si="77"/>
        <v>45</v>
      </c>
      <c r="AB155" s="576">
        <f t="shared" si="77"/>
        <v>-165</v>
      </c>
      <c r="AC155" s="576">
        <f t="shared" si="77"/>
        <v>-375</v>
      </c>
      <c r="AD155" s="576">
        <f t="shared" si="77"/>
        <v>-585</v>
      </c>
      <c r="AE155" s="576">
        <f t="shared" si="77"/>
        <v>-795</v>
      </c>
      <c r="AF155" s="576">
        <f t="shared" si="77"/>
        <v>-1005</v>
      </c>
      <c r="AG155" s="576">
        <f t="shared" si="77"/>
        <v>-1110</v>
      </c>
      <c r="AH155" s="576">
        <f t="shared" si="77"/>
        <v>-1320</v>
      </c>
      <c r="AI155" s="576">
        <f t="shared" si="77"/>
        <v>-1530</v>
      </c>
      <c r="AJ155" s="576">
        <f t="shared" si="77"/>
        <v>-1740</v>
      </c>
      <c r="AK155" s="576">
        <f t="shared" si="77"/>
        <v>-1950</v>
      </c>
      <c r="AL155" s="576">
        <f t="shared" si="77"/>
        <v>-2160</v>
      </c>
      <c r="AM155" s="576">
        <f t="shared" si="77"/>
        <v>-2370</v>
      </c>
      <c r="AN155" s="576">
        <f t="shared" si="77"/>
        <v>-2475</v>
      </c>
    </row>
    <row r="156" spans="1:40" ht="36.75" customHeight="1">
      <c r="A156" s="971">
        <v>26</v>
      </c>
      <c r="B156" s="953" t="s">
        <v>566</v>
      </c>
      <c r="C156" s="965" t="s">
        <v>567</v>
      </c>
      <c r="D156" s="577"/>
      <c r="E156" s="957">
        <f>VLOOKUP(B156,'Total tồn vật tư 2'!$A$3:$D$586,4,0)</f>
        <v>0</v>
      </c>
      <c r="F156" s="957">
        <f>VLOOKUP(B156,'Total tồn vật tư 2'!$A$3:$F$586,6,0)</f>
        <v>0</v>
      </c>
      <c r="G156" s="957">
        <f>+E156+F156</f>
        <v>0</v>
      </c>
      <c r="H156" s="570"/>
      <c r="I156" s="571" t="e">
        <f>VLOOKUP(B156,Sheet5!$B$3:$K$17,10,0)</f>
        <v>#N/A</v>
      </c>
      <c r="J156" s="580" t="e">
        <f t="shared" ref="J156:O156" si="78">+I156</f>
        <v>#N/A</v>
      </c>
      <c r="K156" s="580" t="e">
        <f t="shared" si="78"/>
        <v>#N/A</v>
      </c>
      <c r="L156" s="727" t="e">
        <f t="shared" si="53"/>
        <v>#N/A</v>
      </c>
      <c r="M156" s="580" t="e">
        <f t="shared" si="78"/>
        <v>#N/A</v>
      </c>
      <c r="N156" s="580" t="e">
        <f t="shared" si="78"/>
        <v>#N/A</v>
      </c>
      <c r="O156" s="580" t="e">
        <f t="shared" si="78"/>
        <v>#N/A</v>
      </c>
      <c r="P156" s="580" t="e">
        <f t="shared" ref="P156:AL156" si="79">+O156</f>
        <v>#N/A</v>
      </c>
      <c r="Q156" s="580" t="e">
        <f t="shared" si="79"/>
        <v>#N/A</v>
      </c>
      <c r="R156" s="580" t="e">
        <f t="shared" si="79"/>
        <v>#N/A</v>
      </c>
      <c r="S156" s="727" t="e">
        <f t="shared" si="55"/>
        <v>#N/A</v>
      </c>
      <c r="T156" s="580" t="e">
        <f t="shared" si="79"/>
        <v>#N/A</v>
      </c>
      <c r="U156" s="580" t="e">
        <f t="shared" si="79"/>
        <v>#N/A</v>
      </c>
      <c r="V156" s="580" t="e">
        <f t="shared" si="79"/>
        <v>#N/A</v>
      </c>
      <c r="W156" s="580" t="e">
        <f t="shared" si="79"/>
        <v>#N/A</v>
      </c>
      <c r="X156" s="580" t="e">
        <f t="shared" si="79"/>
        <v>#N/A</v>
      </c>
      <c r="Y156" s="580" t="e">
        <f t="shared" si="79"/>
        <v>#N/A</v>
      </c>
      <c r="Z156" s="727" t="e">
        <f t="shared" si="46"/>
        <v>#N/A</v>
      </c>
      <c r="AA156" s="580" t="e">
        <f t="shared" si="79"/>
        <v>#N/A</v>
      </c>
      <c r="AB156" s="580" t="e">
        <f t="shared" si="79"/>
        <v>#N/A</v>
      </c>
      <c r="AC156" s="580" t="e">
        <f t="shared" si="79"/>
        <v>#N/A</v>
      </c>
      <c r="AD156" s="580" t="e">
        <f t="shared" si="79"/>
        <v>#N/A</v>
      </c>
      <c r="AE156" s="580" t="e">
        <f t="shared" si="79"/>
        <v>#N/A</v>
      </c>
      <c r="AF156" s="580" t="e">
        <f t="shared" si="79"/>
        <v>#N/A</v>
      </c>
      <c r="AG156" s="727" t="e">
        <f t="shared" si="47"/>
        <v>#N/A</v>
      </c>
      <c r="AH156" s="580" t="e">
        <f t="shared" si="79"/>
        <v>#N/A</v>
      </c>
      <c r="AI156" s="580" t="e">
        <f t="shared" si="79"/>
        <v>#N/A</v>
      </c>
      <c r="AJ156" s="580" t="e">
        <f t="shared" si="79"/>
        <v>#N/A</v>
      </c>
      <c r="AK156" s="580" t="e">
        <f t="shared" si="79"/>
        <v>#N/A</v>
      </c>
      <c r="AL156" s="580" t="e">
        <f t="shared" si="79"/>
        <v>#N/A</v>
      </c>
      <c r="AM156" s="580">
        <v>85</v>
      </c>
      <c r="AN156" s="727">
        <f t="shared" si="48"/>
        <v>42.5</v>
      </c>
    </row>
    <row r="157" spans="1:40" ht="36.75" customHeight="1">
      <c r="A157" s="971"/>
      <c r="B157" s="971"/>
      <c r="C157" s="966"/>
      <c r="D157" s="569"/>
      <c r="E157" s="961"/>
      <c r="F157" s="961"/>
      <c r="G157" s="961"/>
      <c r="H157" s="572"/>
      <c r="I157" s="573"/>
      <c r="J157" s="580"/>
      <c r="K157" s="580"/>
      <c r="L157" s="727">
        <f t="shared" si="53"/>
        <v>0</v>
      </c>
      <c r="M157" s="580"/>
      <c r="N157" s="580"/>
      <c r="O157" s="580"/>
      <c r="P157" s="580"/>
      <c r="Q157" s="580"/>
      <c r="R157" s="580"/>
      <c r="S157" s="727">
        <f t="shared" si="55"/>
        <v>0</v>
      </c>
      <c r="T157" s="580"/>
      <c r="U157" s="580"/>
      <c r="V157" s="580"/>
      <c r="W157" s="580"/>
      <c r="X157" s="580"/>
      <c r="Y157" s="580"/>
      <c r="Z157" s="727">
        <f t="shared" si="46"/>
        <v>0</v>
      </c>
      <c r="AA157" s="580"/>
      <c r="AB157" s="580"/>
      <c r="AC157" s="580"/>
      <c r="AD157" s="580"/>
      <c r="AE157" s="580"/>
      <c r="AF157" s="580"/>
      <c r="AG157" s="727">
        <f t="shared" si="47"/>
        <v>0</v>
      </c>
      <c r="AH157" s="580"/>
      <c r="AI157" s="580"/>
      <c r="AJ157" s="580"/>
      <c r="AK157" s="580"/>
      <c r="AL157" s="580"/>
      <c r="AM157" s="580"/>
      <c r="AN157" s="727">
        <f t="shared" si="48"/>
        <v>0</v>
      </c>
    </row>
    <row r="158" spans="1:40" ht="36.75" customHeight="1">
      <c r="A158" s="971"/>
      <c r="B158" s="972"/>
      <c r="C158" s="967"/>
      <c r="D158" s="570"/>
      <c r="E158" s="962"/>
      <c r="F158" s="962"/>
      <c r="G158" s="962"/>
      <c r="H158" s="575"/>
      <c r="I158" s="576" t="e">
        <f>E156-I156+I157</f>
        <v>#N/A</v>
      </c>
      <c r="J158" s="576" t="e">
        <f t="shared" ref="J158:AL158" si="80">+I158-J156+J157</f>
        <v>#N/A</v>
      </c>
      <c r="K158" s="576" t="e">
        <f t="shared" si="80"/>
        <v>#N/A</v>
      </c>
      <c r="L158" s="727" t="e">
        <f t="shared" si="53"/>
        <v>#N/A</v>
      </c>
      <c r="M158" s="576" t="e">
        <f t="shared" si="80"/>
        <v>#N/A</v>
      </c>
      <c r="N158" s="576" t="e">
        <f t="shared" si="80"/>
        <v>#N/A</v>
      </c>
      <c r="O158" s="576" t="e">
        <f t="shared" si="80"/>
        <v>#N/A</v>
      </c>
      <c r="P158" s="576" t="e">
        <f t="shared" si="80"/>
        <v>#N/A</v>
      </c>
      <c r="Q158" s="576" t="e">
        <f t="shared" si="80"/>
        <v>#N/A</v>
      </c>
      <c r="R158" s="576" t="e">
        <f t="shared" si="80"/>
        <v>#N/A</v>
      </c>
      <c r="S158" s="727" t="e">
        <f t="shared" si="55"/>
        <v>#N/A</v>
      </c>
      <c r="T158" s="576" t="e">
        <f t="shared" si="80"/>
        <v>#N/A</v>
      </c>
      <c r="U158" s="576" t="e">
        <f t="shared" si="80"/>
        <v>#N/A</v>
      </c>
      <c r="V158" s="576" t="e">
        <f t="shared" si="80"/>
        <v>#N/A</v>
      </c>
      <c r="W158" s="576" t="e">
        <f t="shared" si="80"/>
        <v>#N/A</v>
      </c>
      <c r="X158" s="576" t="e">
        <f t="shared" si="80"/>
        <v>#N/A</v>
      </c>
      <c r="Y158" s="576" t="e">
        <f t="shared" si="80"/>
        <v>#N/A</v>
      </c>
      <c r="Z158" s="727" t="e">
        <f t="shared" si="46"/>
        <v>#N/A</v>
      </c>
      <c r="AA158" s="576" t="e">
        <f t="shared" si="80"/>
        <v>#N/A</v>
      </c>
      <c r="AB158" s="576" t="e">
        <f t="shared" si="80"/>
        <v>#N/A</v>
      </c>
      <c r="AC158" s="576" t="e">
        <f t="shared" si="80"/>
        <v>#N/A</v>
      </c>
      <c r="AD158" s="576" t="e">
        <f t="shared" si="80"/>
        <v>#N/A</v>
      </c>
      <c r="AE158" s="576" t="e">
        <f t="shared" si="80"/>
        <v>#N/A</v>
      </c>
      <c r="AF158" s="576" t="e">
        <f t="shared" si="80"/>
        <v>#N/A</v>
      </c>
      <c r="AG158" s="727" t="e">
        <f t="shared" si="47"/>
        <v>#N/A</v>
      </c>
      <c r="AH158" s="576" t="e">
        <f t="shared" si="80"/>
        <v>#N/A</v>
      </c>
      <c r="AI158" s="576" t="e">
        <f t="shared" si="80"/>
        <v>#N/A</v>
      </c>
      <c r="AJ158" s="576" t="e">
        <f t="shared" si="80"/>
        <v>#N/A</v>
      </c>
      <c r="AK158" s="576" t="e">
        <f t="shared" si="80"/>
        <v>#N/A</v>
      </c>
      <c r="AL158" s="576" t="e">
        <f t="shared" si="80"/>
        <v>#N/A</v>
      </c>
      <c r="AM158" s="580" t="e">
        <f>+AL158-AM156</f>
        <v>#N/A</v>
      </c>
      <c r="AN158" s="727" t="e">
        <f t="shared" si="48"/>
        <v>#N/A</v>
      </c>
    </row>
    <row r="159" spans="1:40" ht="36.75" customHeight="1">
      <c r="A159" s="953">
        <v>27</v>
      </c>
      <c r="B159" s="953" t="s">
        <v>564</v>
      </c>
      <c r="C159" s="965" t="s">
        <v>565</v>
      </c>
      <c r="D159" s="577"/>
      <c r="E159" s="957">
        <f>VLOOKUP(B159,'Total tồn vật tư 2'!$A$3:$D$586,4,0)</f>
        <v>3510</v>
      </c>
      <c r="F159" s="957">
        <f>VLOOKUP(B159,'Total tồn vật tư 2'!$A$3:$F$586,6,0)</f>
        <v>-2370</v>
      </c>
      <c r="G159" s="957">
        <f>+E159+F159</f>
        <v>1140</v>
      </c>
      <c r="H159" s="719" t="s">
        <v>1560</v>
      </c>
      <c r="I159" s="571">
        <v>90</v>
      </c>
      <c r="J159" s="571">
        <v>90</v>
      </c>
      <c r="K159" s="571">
        <v>90</v>
      </c>
      <c r="L159" s="727">
        <f>+K159/2</f>
        <v>45</v>
      </c>
      <c r="M159" s="571">
        <v>90</v>
      </c>
      <c r="N159" s="571">
        <v>90</v>
      </c>
      <c r="O159" s="571">
        <v>90</v>
      </c>
      <c r="P159" s="571">
        <v>90</v>
      </c>
      <c r="Q159" s="571">
        <v>90</v>
      </c>
      <c r="R159" s="571">
        <v>90</v>
      </c>
      <c r="S159" s="727">
        <f t="shared" si="55"/>
        <v>45</v>
      </c>
      <c r="T159" s="571">
        <v>90</v>
      </c>
      <c r="U159" s="571">
        <v>90</v>
      </c>
      <c r="V159" s="571">
        <v>90</v>
      </c>
      <c r="W159" s="571">
        <v>90</v>
      </c>
      <c r="X159" s="571">
        <v>90</v>
      </c>
      <c r="Y159" s="571">
        <v>90</v>
      </c>
      <c r="Z159" s="727">
        <f t="shared" si="46"/>
        <v>45</v>
      </c>
      <c r="AA159" s="571">
        <v>90</v>
      </c>
      <c r="AB159" s="571">
        <v>90</v>
      </c>
      <c r="AC159" s="571">
        <v>90</v>
      </c>
      <c r="AD159" s="571">
        <v>90</v>
      </c>
      <c r="AE159" s="571">
        <v>90</v>
      </c>
      <c r="AF159" s="571">
        <v>90</v>
      </c>
      <c r="AG159" s="727">
        <f t="shared" si="47"/>
        <v>45</v>
      </c>
      <c r="AH159" s="571">
        <v>90</v>
      </c>
      <c r="AI159" s="571">
        <v>90</v>
      </c>
      <c r="AJ159" s="571">
        <v>90</v>
      </c>
      <c r="AK159" s="571">
        <v>90</v>
      </c>
      <c r="AL159" s="571">
        <v>90</v>
      </c>
      <c r="AM159" s="571">
        <v>90</v>
      </c>
      <c r="AN159" s="727">
        <f t="shared" si="48"/>
        <v>45</v>
      </c>
    </row>
    <row r="160" spans="1:40" ht="36.75" customHeight="1">
      <c r="A160" s="971"/>
      <c r="B160" s="971"/>
      <c r="C160" s="966"/>
      <c r="D160" s="569"/>
      <c r="E160" s="961"/>
      <c r="F160" s="961"/>
      <c r="G160" s="961"/>
      <c r="H160" s="719" t="s">
        <v>1561</v>
      </c>
      <c r="I160" s="573">
        <v>60</v>
      </c>
      <c r="J160" s="573">
        <v>60</v>
      </c>
      <c r="K160" s="573">
        <v>60</v>
      </c>
      <c r="L160" s="727">
        <f t="shared" ref="L160:L169" si="81">+K160/2</f>
        <v>30</v>
      </c>
      <c r="M160" s="573">
        <v>60</v>
      </c>
      <c r="N160" s="573">
        <v>60</v>
      </c>
      <c r="O160" s="573">
        <v>60</v>
      </c>
      <c r="P160" s="573">
        <v>60</v>
      </c>
      <c r="Q160" s="573">
        <v>60</v>
      </c>
      <c r="R160" s="573">
        <v>60</v>
      </c>
      <c r="S160" s="727">
        <f t="shared" si="55"/>
        <v>30</v>
      </c>
      <c r="T160" s="573">
        <v>60</v>
      </c>
      <c r="U160" s="573">
        <v>60</v>
      </c>
      <c r="V160" s="573">
        <v>60</v>
      </c>
      <c r="W160" s="573">
        <v>60</v>
      </c>
      <c r="X160" s="573">
        <v>60</v>
      </c>
      <c r="Y160" s="573">
        <v>60</v>
      </c>
      <c r="Z160" s="727">
        <f t="shared" si="46"/>
        <v>30</v>
      </c>
      <c r="AA160" s="573">
        <v>60</v>
      </c>
      <c r="AB160" s="573">
        <v>60</v>
      </c>
      <c r="AC160" s="573">
        <v>60</v>
      </c>
      <c r="AD160" s="573">
        <v>60</v>
      </c>
      <c r="AE160" s="573">
        <v>60</v>
      </c>
      <c r="AF160" s="573">
        <v>60</v>
      </c>
      <c r="AG160" s="727">
        <f t="shared" si="47"/>
        <v>30</v>
      </c>
      <c r="AH160" s="573">
        <v>60</v>
      </c>
      <c r="AI160" s="573">
        <v>60</v>
      </c>
      <c r="AJ160" s="573">
        <v>60</v>
      </c>
      <c r="AK160" s="573">
        <v>60</v>
      </c>
      <c r="AL160" s="573">
        <v>60</v>
      </c>
      <c r="AM160" s="573">
        <v>60</v>
      </c>
      <c r="AN160" s="727">
        <f t="shared" si="48"/>
        <v>30</v>
      </c>
    </row>
    <row r="161" spans="1:40" ht="36.75" customHeight="1">
      <c r="A161" s="971"/>
      <c r="B161" s="971"/>
      <c r="C161" s="966"/>
      <c r="D161" s="735"/>
      <c r="E161" s="961"/>
      <c r="F161" s="961"/>
      <c r="G161" s="961"/>
      <c r="H161" s="719" t="s">
        <v>1562</v>
      </c>
      <c r="I161" s="573">
        <v>40</v>
      </c>
      <c r="J161" s="573">
        <v>40</v>
      </c>
      <c r="K161" s="573">
        <v>40</v>
      </c>
      <c r="L161" s="727">
        <f t="shared" si="81"/>
        <v>20</v>
      </c>
      <c r="M161" s="573">
        <v>40</v>
      </c>
      <c r="N161" s="573">
        <v>40</v>
      </c>
      <c r="O161" s="573">
        <v>40</v>
      </c>
      <c r="P161" s="573">
        <v>40</v>
      </c>
      <c r="Q161" s="573">
        <v>40</v>
      </c>
      <c r="R161" s="573">
        <v>40</v>
      </c>
      <c r="S161" s="727">
        <f t="shared" si="55"/>
        <v>20</v>
      </c>
      <c r="T161" s="573">
        <v>40</v>
      </c>
      <c r="U161" s="573">
        <v>40</v>
      </c>
      <c r="V161" s="573">
        <v>40</v>
      </c>
      <c r="W161" s="573">
        <v>40</v>
      </c>
      <c r="X161" s="573">
        <v>40</v>
      </c>
      <c r="Y161" s="573">
        <v>40</v>
      </c>
      <c r="Z161" s="727">
        <f t="shared" si="46"/>
        <v>20</v>
      </c>
      <c r="AA161" s="573">
        <v>40</v>
      </c>
      <c r="AB161" s="573">
        <v>40</v>
      </c>
      <c r="AC161" s="573">
        <v>40</v>
      </c>
      <c r="AD161" s="573">
        <v>40</v>
      </c>
      <c r="AE161" s="573">
        <v>40</v>
      </c>
      <c r="AF161" s="573">
        <v>40</v>
      </c>
      <c r="AG161" s="727">
        <f t="shared" si="47"/>
        <v>20</v>
      </c>
      <c r="AH161" s="573">
        <v>40</v>
      </c>
      <c r="AI161" s="573">
        <v>40</v>
      </c>
      <c r="AJ161" s="573">
        <v>40</v>
      </c>
      <c r="AK161" s="573">
        <v>40</v>
      </c>
      <c r="AL161" s="573">
        <v>40</v>
      </c>
      <c r="AM161" s="573">
        <v>40</v>
      </c>
      <c r="AN161" s="727">
        <f t="shared" si="48"/>
        <v>20</v>
      </c>
    </row>
    <row r="162" spans="1:40" ht="36.75" customHeight="1">
      <c r="A162" s="971"/>
      <c r="B162" s="971"/>
      <c r="C162" s="966"/>
      <c r="D162" s="735"/>
      <c r="E162" s="961"/>
      <c r="F162" s="961"/>
      <c r="G162" s="961"/>
      <c r="H162" s="719" t="s">
        <v>1563</v>
      </c>
      <c r="I162" s="573">
        <v>20</v>
      </c>
      <c r="J162" s="573">
        <v>20</v>
      </c>
      <c r="K162" s="573">
        <v>20</v>
      </c>
      <c r="L162" s="727">
        <f t="shared" si="81"/>
        <v>10</v>
      </c>
      <c r="M162" s="573">
        <v>20</v>
      </c>
      <c r="N162" s="573">
        <v>20</v>
      </c>
      <c r="O162" s="573">
        <v>20</v>
      </c>
      <c r="P162" s="573">
        <v>20</v>
      </c>
      <c r="Q162" s="573">
        <v>20</v>
      </c>
      <c r="R162" s="573">
        <v>20</v>
      </c>
      <c r="S162" s="727">
        <f t="shared" si="55"/>
        <v>10</v>
      </c>
      <c r="T162" s="573">
        <v>20</v>
      </c>
      <c r="U162" s="573">
        <v>20</v>
      </c>
      <c r="V162" s="573">
        <v>20</v>
      </c>
      <c r="W162" s="573">
        <v>20</v>
      </c>
      <c r="X162" s="573">
        <v>20</v>
      </c>
      <c r="Y162" s="573">
        <v>20</v>
      </c>
      <c r="Z162" s="727">
        <f t="shared" si="46"/>
        <v>10</v>
      </c>
      <c r="AA162" s="573">
        <v>20</v>
      </c>
      <c r="AB162" s="573">
        <v>20</v>
      </c>
      <c r="AC162" s="573">
        <v>20</v>
      </c>
      <c r="AD162" s="573">
        <v>20</v>
      </c>
      <c r="AE162" s="573">
        <v>20</v>
      </c>
      <c r="AF162" s="573">
        <v>20</v>
      </c>
      <c r="AG162" s="727">
        <f t="shared" si="47"/>
        <v>10</v>
      </c>
      <c r="AH162" s="573">
        <v>20</v>
      </c>
      <c r="AI162" s="573">
        <v>20</v>
      </c>
      <c r="AJ162" s="573">
        <v>20</v>
      </c>
      <c r="AK162" s="573">
        <v>20</v>
      </c>
      <c r="AL162" s="573">
        <v>20</v>
      </c>
      <c r="AM162" s="573">
        <v>20</v>
      </c>
      <c r="AN162" s="727">
        <f t="shared" si="48"/>
        <v>10</v>
      </c>
    </row>
    <row r="163" spans="1:40" ht="36.75" customHeight="1">
      <c r="A163" s="971"/>
      <c r="B163" s="971"/>
      <c r="C163" s="966"/>
      <c r="D163" s="735"/>
      <c r="E163" s="961"/>
      <c r="F163" s="961"/>
      <c r="G163" s="961"/>
      <c r="H163" s="719" t="s">
        <v>1564</v>
      </c>
      <c r="I163" s="573">
        <v>20</v>
      </c>
      <c r="J163" s="573">
        <v>20</v>
      </c>
      <c r="K163" s="573">
        <v>20</v>
      </c>
      <c r="L163" s="727">
        <f t="shared" si="81"/>
        <v>10</v>
      </c>
      <c r="M163" s="573">
        <v>20</v>
      </c>
      <c r="N163" s="573">
        <v>20</v>
      </c>
      <c r="O163" s="573">
        <v>20</v>
      </c>
      <c r="P163" s="573">
        <v>20</v>
      </c>
      <c r="Q163" s="573">
        <v>20</v>
      </c>
      <c r="R163" s="573">
        <v>20</v>
      </c>
      <c r="S163" s="727">
        <f t="shared" si="55"/>
        <v>10</v>
      </c>
      <c r="T163" s="573">
        <v>20</v>
      </c>
      <c r="U163" s="573">
        <v>20</v>
      </c>
      <c r="V163" s="573">
        <v>20</v>
      </c>
      <c r="W163" s="573">
        <v>20</v>
      </c>
      <c r="X163" s="573">
        <v>20</v>
      </c>
      <c r="Y163" s="573">
        <v>20</v>
      </c>
      <c r="Z163" s="727">
        <f t="shared" si="46"/>
        <v>10</v>
      </c>
      <c r="AA163" s="573">
        <v>20</v>
      </c>
      <c r="AB163" s="573">
        <v>20</v>
      </c>
      <c r="AC163" s="573">
        <v>20</v>
      </c>
      <c r="AD163" s="573">
        <v>20</v>
      </c>
      <c r="AE163" s="573">
        <v>20</v>
      </c>
      <c r="AF163" s="573">
        <v>20</v>
      </c>
      <c r="AG163" s="727">
        <f t="shared" si="47"/>
        <v>10</v>
      </c>
      <c r="AH163" s="573">
        <v>20</v>
      </c>
      <c r="AI163" s="573">
        <v>20</v>
      </c>
      <c r="AJ163" s="573">
        <v>20</v>
      </c>
      <c r="AK163" s="573">
        <v>20</v>
      </c>
      <c r="AL163" s="573">
        <v>20</v>
      </c>
      <c r="AM163" s="573">
        <v>20</v>
      </c>
      <c r="AN163" s="727">
        <f t="shared" si="48"/>
        <v>10</v>
      </c>
    </row>
    <row r="164" spans="1:40" ht="36.75" customHeight="1">
      <c r="A164" s="971"/>
      <c r="B164" s="971"/>
      <c r="C164" s="966"/>
      <c r="D164" s="735"/>
      <c r="E164" s="961"/>
      <c r="F164" s="961"/>
      <c r="G164" s="961"/>
      <c r="H164" s="719" t="s">
        <v>1565</v>
      </c>
      <c r="I164" s="573">
        <v>10</v>
      </c>
      <c r="J164" s="573">
        <v>10</v>
      </c>
      <c r="K164" s="573">
        <v>10</v>
      </c>
      <c r="L164" s="727">
        <f t="shared" si="81"/>
        <v>5</v>
      </c>
      <c r="M164" s="573">
        <v>10</v>
      </c>
      <c r="N164" s="573">
        <v>10</v>
      </c>
      <c r="O164" s="573">
        <v>10</v>
      </c>
      <c r="P164" s="573">
        <v>10</v>
      </c>
      <c r="Q164" s="573">
        <v>10</v>
      </c>
      <c r="R164" s="573">
        <v>10</v>
      </c>
      <c r="S164" s="727">
        <f t="shared" si="55"/>
        <v>5</v>
      </c>
      <c r="T164" s="573">
        <v>10</v>
      </c>
      <c r="U164" s="573">
        <v>10</v>
      </c>
      <c r="V164" s="573">
        <v>10</v>
      </c>
      <c r="W164" s="573">
        <v>10</v>
      </c>
      <c r="X164" s="573">
        <v>10</v>
      </c>
      <c r="Y164" s="573">
        <v>10</v>
      </c>
      <c r="Z164" s="727">
        <f t="shared" si="46"/>
        <v>5</v>
      </c>
      <c r="AA164" s="573">
        <v>10</v>
      </c>
      <c r="AB164" s="573">
        <v>10</v>
      </c>
      <c r="AC164" s="573">
        <v>10</v>
      </c>
      <c r="AD164" s="573">
        <v>10</v>
      </c>
      <c r="AE164" s="573">
        <v>10</v>
      </c>
      <c r="AF164" s="573">
        <v>10</v>
      </c>
      <c r="AG164" s="727">
        <f t="shared" si="47"/>
        <v>5</v>
      </c>
      <c r="AH164" s="573">
        <v>10</v>
      </c>
      <c r="AI164" s="573">
        <v>10</v>
      </c>
      <c r="AJ164" s="573">
        <v>10</v>
      </c>
      <c r="AK164" s="573">
        <v>10</v>
      </c>
      <c r="AL164" s="573">
        <v>10</v>
      </c>
      <c r="AM164" s="573">
        <v>10</v>
      </c>
      <c r="AN164" s="727">
        <f t="shared" si="48"/>
        <v>5</v>
      </c>
    </row>
    <row r="165" spans="1:40" ht="36.75" customHeight="1">
      <c r="A165" s="971"/>
      <c r="B165" s="971"/>
      <c r="C165" s="966"/>
      <c r="D165" s="735"/>
      <c r="E165" s="961"/>
      <c r="F165" s="961"/>
      <c r="G165" s="961"/>
      <c r="H165" s="719" t="s">
        <v>1566</v>
      </c>
      <c r="I165" s="573">
        <v>60</v>
      </c>
      <c r="J165" s="573">
        <v>60</v>
      </c>
      <c r="K165" s="573">
        <v>60</v>
      </c>
      <c r="L165" s="727">
        <f t="shared" si="81"/>
        <v>30</v>
      </c>
      <c r="M165" s="573">
        <v>60</v>
      </c>
      <c r="N165" s="573">
        <v>60</v>
      </c>
      <c r="O165" s="573">
        <v>60</v>
      </c>
      <c r="P165" s="573">
        <v>60</v>
      </c>
      <c r="Q165" s="573">
        <v>60</v>
      </c>
      <c r="R165" s="573">
        <v>60</v>
      </c>
      <c r="S165" s="727">
        <f t="shared" si="55"/>
        <v>30</v>
      </c>
      <c r="T165" s="573">
        <v>60</v>
      </c>
      <c r="U165" s="573">
        <v>60</v>
      </c>
      <c r="V165" s="573">
        <v>60</v>
      </c>
      <c r="W165" s="573">
        <v>60</v>
      </c>
      <c r="X165" s="573">
        <v>60</v>
      </c>
      <c r="Y165" s="573">
        <v>60</v>
      </c>
      <c r="Z165" s="727">
        <f t="shared" si="46"/>
        <v>30</v>
      </c>
      <c r="AA165" s="573">
        <v>60</v>
      </c>
      <c r="AB165" s="573">
        <v>60</v>
      </c>
      <c r="AC165" s="573">
        <v>60</v>
      </c>
      <c r="AD165" s="573">
        <v>60</v>
      </c>
      <c r="AE165" s="573">
        <v>60</v>
      </c>
      <c r="AF165" s="573">
        <v>60</v>
      </c>
      <c r="AG165" s="727">
        <f t="shared" si="47"/>
        <v>30</v>
      </c>
      <c r="AH165" s="573">
        <v>60</v>
      </c>
      <c r="AI165" s="573">
        <v>60</v>
      </c>
      <c r="AJ165" s="573">
        <v>60</v>
      </c>
      <c r="AK165" s="573">
        <v>60</v>
      </c>
      <c r="AL165" s="573">
        <v>60</v>
      </c>
      <c r="AM165" s="573">
        <v>60</v>
      </c>
      <c r="AN165" s="727">
        <f t="shared" si="48"/>
        <v>30</v>
      </c>
    </row>
    <row r="166" spans="1:40" ht="36.75" customHeight="1">
      <c r="A166" s="971"/>
      <c r="B166" s="971"/>
      <c r="C166" s="966"/>
      <c r="D166" s="735"/>
      <c r="E166" s="961"/>
      <c r="F166" s="961"/>
      <c r="G166" s="961"/>
      <c r="H166" s="719" t="s">
        <v>1567</v>
      </c>
      <c r="I166" s="573">
        <v>10</v>
      </c>
      <c r="J166" s="573">
        <v>10</v>
      </c>
      <c r="K166" s="573">
        <v>10</v>
      </c>
      <c r="L166" s="727">
        <f t="shared" si="81"/>
        <v>5</v>
      </c>
      <c r="M166" s="573">
        <v>10</v>
      </c>
      <c r="N166" s="573">
        <v>10</v>
      </c>
      <c r="O166" s="573">
        <v>10</v>
      </c>
      <c r="P166" s="573">
        <v>10</v>
      </c>
      <c r="Q166" s="573">
        <v>10</v>
      </c>
      <c r="R166" s="573">
        <v>10</v>
      </c>
      <c r="S166" s="727">
        <f t="shared" si="55"/>
        <v>5</v>
      </c>
      <c r="T166" s="573">
        <v>10</v>
      </c>
      <c r="U166" s="573">
        <v>10</v>
      </c>
      <c r="V166" s="573">
        <v>10</v>
      </c>
      <c r="W166" s="573">
        <v>10</v>
      </c>
      <c r="X166" s="573">
        <v>10</v>
      </c>
      <c r="Y166" s="573">
        <v>10</v>
      </c>
      <c r="Z166" s="727">
        <f t="shared" si="46"/>
        <v>5</v>
      </c>
      <c r="AA166" s="573">
        <v>10</v>
      </c>
      <c r="AB166" s="573">
        <v>10</v>
      </c>
      <c r="AC166" s="573">
        <v>10</v>
      </c>
      <c r="AD166" s="573">
        <v>10</v>
      </c>
      <c r="AE166" s="573">
        <v>10</v>
      </c>
      <c r="AF166" s="573">
        <v>10</v>
      </c>
      <c r="AG166" s="727">
        <f t="shared" si="47"/>
        <v>5</v>
      </c>
      <c r="AH166" s="573">
        <v>10</v>
      </c>
      <c r="AI166" s="573">
        <v>10</v>
      </c>
      <c r="AJ166" s="573">
        <v>10</v>
      </c>
      <c r="AK166" s="573">
        <v>10</v>
      </c>
      <c r="AL166" s="573">
        <v>10</v>
      </c>
      <c r="AM166" s="573">
        <v>10</v>
      </c>
      <c r="AN166" s="727">
        <f t="shared" si="48"/>
        <v>5</v>
      </c>
    </row>
    <row r="167" spans="1:40" ht="36.75" customHeight="1">
      <c r="A167" s="971"/>
      <c r="B167" s="971"/>
      <c r="C167" s="966"/>
      <c r="D167" s="735"/>
      <c r="E167" s="961"/>
      <c r="F167" s="961"/>
      <c r="G167" s="961"/>
      <c r="H167" s="721" t="s">
        <v>1449</v>
      </c>
      <c r="I167" s="573">
        <v>10</v>
      </c>
      <c r="J167" s="573">
        <v>10</v>
      </c>
      <c r="K167" s="573">
        <v>10</v>
      </c>
      <c r="L167" s="727">
        <f t="shared" si="81"/>
        <v>5</v>
      </c>
      <c r="M167" s="573">
        <v>10</v>
      </c>
      <c r="N167" s="573">
        <v>10</v>
      </c>
      <c r="O167" s="573">
        <v>10</v>
      </c>
      <c r="P167" s="573">
        <v>10</v>
      </c>
      <c r="Q167" s="573">
        <v>10</v>
      </c>
      <c r="R167" s="573">
        <v>10</v>
      </c>
      <c r="S167" s="727">
        <f t="shared" si="55"/>
        <v>5</v>
      </c>
      <c r="T167" s="573">
        <v>10</v>
      </c>
      <c r="U167" s="573">
        <v>10</v>
      </c>
      <c r="V167" s="573">
        <v>10</v>
      </c>
      <c r="W167" s="573">
        <v>10</v>
      </c>
      <c r="X167" s="573">
        <v>10</v>
      </c>
      <c r="Y167" s="573">
        <v>10</v>
      </c>
      <c r="Z167" s="727">
        <f t="shared" si="46"/>
        <v>5</v>
      </c>
      <c r="AA167" s="573">
        <v>10</v>
      </c>
      <c r="AB167" s="573">
        <v>10</v>
      </c>
      <c r="AC167" s="573">
        <v>10</v>
      </c>
      <c r="AD167" s="573">
        <v>10</v>
      </c>
      <c r="AE167" s="573">
        <v>10</v>
      </c>
      <c r="AF167" s="573">
        <v>10</v>
      </c>
      <c r="AG167" s="727">
        <f t="shared" si="47"/>
        <v>5</v>
      </c>
      <c r="AH167" s="573">
        <v>10</v>
      </c>
      <c r="AI167" s="573">
        <v>10</v>
      </c>
      <c r="AJ167" s="573">
        <v>10</v>
      </c>
      <c r="AK167" s="573">
        <v>10</v>
      </c>
      <c r="AL167" s="573">
        <v>10</v>
      </c>
      <c r="AM167" s="573">
        <v>10</v>
      </c>
      <c r="AN167" s="727">
        <f t="shared" si="48"/>
        <v>5</v>
      </c>
    </row>
    <row r="168" spans="1:40" ht="36.75" customHeight="1">
      <c r="A168" s="971"/>
      <c r="B168" s="971"/>
      <c r="C168" s="966"/>
      <c r="D168" s="735"/>
      <c r="E168" s="961"/>
      <c r="F168" s="961"/>
      <c r="G168" s="961"/>
      <c r="H168" s="729" t="s">
        <v>1532</v>
      </c>
      <c r="I168" s="573">
        <v>40</v>
      </c>
      <c r="J168" s="573">
        <v>40</v>
      </c>
      <c r="K168" s="573">
        <v>40</v>
      </c>
      <c r="L168" s="727">
        <f t="shared" si="81"/>
        <v>20</v>
      </c>
      <c r="M168" s="573">
        <v>40</v>
      </c>
      <c r="N168" s="573">
        <v>40</v>
      </c>
      <c r="O168" s="573">
        <v>40</v>
      </c>
      <c r="P168" s="573">
        <v>40</v>
      </c>
      <c r="Q168" s="573">
        <v>40</v>
      </c>
      <c r="R168" s="573">
        <v>40</v>
      </c>
      <c r="S168" s="727">
        <f t="shared" si="55"/>
        <v>20</v>
      </c>
      <c r="T168" s="573">
        <v>40</v>
      </c>
      <c r="U168" s="573">
        <v>40</v>
      </c>
      <c r="V168" s="573">
        <v>40</v>
      </c>
      <c r="W168" s="573">
        <v>40</v>
      </c>
      <c r="X168" s="573">
        <v>40</v>
      </c>
      <c r="Y168" s="573">
        <v>40</v>
      </c>
      <c r="Z168" s="727">
        <f t="shared" si="46"/>
        <v>20</v>
      </c>
      <c r="AA168" s="573">
        <v>40</v>
      </c>
      <c r="AB168" s="573">
        <v>40</v>
      </c>
      <c r="AC168" s="573">
        <v>40</v>
      </c>
      <c r="AD168" s="573">
        <v>40</v>
      </c>
      <c r="AE168" s="573">
        <v>40</v>
      </c>
      <c r="AF168" s="573">
        <v>40</v>
      </c>
      <c r="AG168" s="727">
        <f t="shared" si="47"/>
        <v>20</v>
      </c>
      <c r="AH168" s="573">
        <v>40</v>
      </c>
      <c r="AI168" s="573">
        <v>40</v>
      </c>
      <c r="AJ168" s="573">
        <v>40</v>
      </c>
      <c r="AK168" s="573">
        <v>40</v>
      </c>
      <c r="AL168" s="573">
        <v>40</v>
      </c>
      <c r="AM168" s="573">
        <v>40</v>
      </c>
      <c r="AN168" s="727">
        <f t="shared" si="48"/>
        <v>20</v>
      </c>
    </row>
    <row r="169" spans="1:40" ht="36.75" customHeight="1">
      <c r="A169" s="971"/>
      <c r="B169" s="971"/>
      <c r="C169" s="966"/>
      <c r="D169" s="735"/>
      <c r="E169" s="961"/>
      <c r="F169" s="961"/>
      <c r="G169" s="961"/>
      <c r="H169" s="729" t="s">
        <v>1592</v>
      </c>
      <c r="I169" s="573">
        <v>10</v>
      </c>
      <c r="J169" s="573">
        <v>10</v>
      </c>
      <c r="K169" s="573">
        <v>10</v>
      </c>
      <c r="L169" s="727">
        <f t="shared" si="81"/>
        <v>5</v>
      </c>
      <c r="M169" s="573">
        <v>10</v>
      </c>
      <c r="N169" s="573">
        <v>10</v>
      </c>
      <c r="O169" s="573">
        <v>10</v>
      </c>
      <c r="P169" s="573">
        <v>10</v>
      </c>
      <c r="Q169" s="573">
        <v>10</v>
      </c>
      <c r="R169" s="573">
        <v>10</v>
      </c>
      <c r="S169" s="727">
        <f t="shared" si="55"/>
        <v>5</v>
      </c>
      <c r="T169" s="573">
        <v>10</v>
      </c>
      <c r="U169" s="573">
        <v>10</v>
      </c>
      <c r="V169" s="573">
        <v>10</v>
      </c>
      <c r="W169" s="573">
        <v>10</v>
      </c>
      <c r="X169" s="573">
        <v>10</v>
      </c>
      <c r="Y169" s="573">
        <v>10</v>
      </c>
      <c r="Z169" s="727">
        <f t="shared" si="46"/>
        <v>5</v>
      </c>
      <c r="AA169" s="573">
        <v>10</v>
      </c>
      <c r="AB169" s="573">
        <v>10</v>
      </c>
      <c r="AC169" s="573">
        <v>10</v>
      </c>
      <c r="AD169" s="573">
        <v>10</v>
      </c>
      <c r="AE169" s="573">
        <v>10</v>
      </c>
      <c r="AF169" s="573">
        <v>10</v>
      </c>
      <c r="AG169" s="727">
        <f t="shared" si="47"/>
        <v>5</v>
      </c>
      <c r="AH169" s="573">
        <v>10</v>
      </c>
      <c r="AI169" s="573">
        <v>10</v>
      </c>
      <c r="AJ169" s="573">
        <v>10</v>
      </c>
      <c r="AK169" s="573">
        <v>10</v>
      </c>
      <c r="AL169" s="573">
        <v>10</v>
      </c>
      <c r="AM169" s="573">
        <v>10</v>
      </c>
      <c r="AN169" s="727">
        <f>+AM169/2</f>
        <v>5</v>
      </c>
    </row>
    <row r="170" spans="1:40" ht="36.75" customHeight="1">
      <c r="A170" s="972"/>
      <c r="B170" s="972"/>
      <c r="C170" s="967"/>
      <c r="D170" s="570"/>
      <c r="E170" s="962"/>
      <c r="F170" s="962"/>
      <c r="G170" s="962"/>
      <c r="H170" s="575"/>
      <c r="I170" s="576">
        <f>+G159-SUM(I159:I169)</f>
        <v>770</v>
      </c>
      <c r="J170" s="576">
        <f>+I170-SUM(J159:J169)</f>
        <v>400</v>
      </c>
      <c r="K170" s="576">
        <f t="shared" ref="K170:AN170" si="82">+J170-SUM(K159:K169)</f>
        <v>30</v>
      </c>
      <c r="L170" s="576">
        <f t="shared" si="82"/>
        <v>-155</v>
      </c>
      <c r="M170" s="576">
        <f t="shared" si="82"/>
        <v>-525</v>
      </c>
      <c r="N170" s="576">
        <f t="shared" si="82"/>
        <v>-895</v>
      </c>
      <c r="O170" s="576">
        <f t="shared" si="82"/>
        <v>-1265</v>
      </c>
      <c r="P170" s="576">
        <f t="shared" si="82"/>
        <v>-1635</v>
      </c>
      <c r="Q170" s="576">
        <f t="shared" si="82"/>
        <v>-2005</v>
      </c>
      <c r="R170" s="576">
        <f t="shared" si="82"/>
        <v>-2375</v>
      </c>
      <c r="S170" s="576">
        <f t="shared" si="82"/>
        <v>-2560</v>
      </c>
      <c r="T170" s="576">
        <f t="shared" si="82"/>
        <v>-2930</v>
      </c>
      <c r="U170" s="576">
        <f t="shared" si="82"/>
        <v>-3300</v>
      </c>
      <c r="V170" s="576">
        <f t="shared" si="82"/>
        <v>-3670</v>
      </c>
      <c r="W170" s="576">
        <f t="shared" si="82"/>
        <v>-4040</v>
      </c>
      <c r="X170" s="576">
        <f t="shared" si="82"/>
        <v>-4410</v>
      </c>
      <c r="Y170" s="576">
        <f t="shared" si="82"/>
        <v>-4780</v>
      </c>
      <c r="Z170" s="576">
        <f t="shared" si="82"/>
        <v>-4965</v>
      </c>
      <c r="AA170" s="576">
        <f t="shared" si="82"/>
        <v>-5335</v>
      </c>
      <c r="AB170" s="576">
        <f t="shared" si="82"/>
        <v>-5705</v>
      </c>
      <c r="AC170" s="576">
        <f t="shared" si="82"/>
        <v>-6075</v>
      </c>
      <c r="AD170" s="576">
        <f t="shared" si="82"/>
        <v>-6445</v>
      </c>
      <c r="AE170" s="576">
        <f t="shared" si="82"/>
        <v>-6815</v>
      </c>
      <c r="AF170" s="576">
        <f t="shared" si="82"/>
        <v>-7185</v>
      </c>
      <c r="AG170" s="576">
        <f t="shared" si="82"/>
        <v>-7370</v>
      </c>
      <c r="AH170" s="576">
        <f t="shared" si="82"/>
        <v>-7740</v>
      </c>
      <c r="AI170" s="576">
        <f t="shared" si="82"/>
        <v>-8110</v>
      </c>
      <c r="AJ170" s="576">
        <f t="shared" si="82"/>
        <v>-8480</v>
      </c>
      <c r="AK170" s="576">
        <f t="shared" si="82"/>
        <v>-8850</v>
      </c>
      <c r="AL170" s="576">
        <f t="shared" si="82"/>
        <v>-9220</v>
      </c>
      <c r="AM170" s="576">
        <f t="shared" si="82"/>
        <v>-9590</v>
      </c>
      <c r="AN170" s="576">
        <f t="shared" si="82"/>
        <v>-9775</v>
      </c>
    </row>
    <row r="171" spans="1:40" ht="36.75" hidden="1" customHeight="1">
      <c r="A171" s="971">
        <v>28</v>
      </c>
      <c r="B171" s="953" t="s">
        <v>560</v>
      </c>
      <c r="C171" s="965" t="s">
        <v>561</v>
      </c>
      <c r="D171" s="577"/>
      <c r="E171" s="957">
        <f>VLOOKUP(B171,'Total tồn vật tư 2'!$A$3:$D$586,4,0)</f>
        <v>0</v>
      </c>
      <c r="F171" s="957">
        <f>VLOOKUP(B171,'Total tồn vật tư 2'!$A$3:$F$586,6,0)</f>
        <v>0</v>
      </c>
      <c r="G171" s="957">
        <f>+E171+F171</f>
        <v>0</v>
      </c>
      <c r="H171" s="570"/>
      <c r="I171" s="571" t="e">
        <f>VLOOKUP(B171,Sheet5!$B$3:$K$17,10,0)</f>
        <v>#N/A</v>
      </c>
      <c r="J171" s="580" t="e">
        <f t="shared" ref="J171:O171" si="83">+I171</f>
        <v>#N/A</v>
      </c>
      <c r="K171" s="580" t="e">
        <f t="shared" si="83"/>
        <v>#N/A</v>
      </c>
      <c r="L171" s="727" t="e">
        <f t="shared" si="53"/>
        <v>#N/A</v>
      </c>
      <c r="M171" s="580" t="e">
        <f t="shared" si="83"/>
        <v>#N/A</v>
      </c>
      <c r="N171" s="580" t="e">
        <f t="shared" si="83"/>
        <v>#N/A</v>
      </c>
      <c r="O171" s="580" t="e">
        <f t="shared" si="83"/>
        <v>#N/A</v>
      </c>
      <c r="P171" s="580" t="e">
        <f t="shared" ref="P171:AL171" si="84">+O171</f>
        <v>#N/A</v>
      </c>
      <c r="Q171" s="580" t="e">
        <f t="shared" si="84"/>
        <v>#N/A</v>
      </c>
      <c r="R171" s="580" t="e">
        <f t="shared" si="84"/>
        <v>#N/A</v>
      </c>
      <c r="S171" s="727" t="e">
        <f t="shared" si="55"/>
        <v>#N/A</v>
      </c>
      <c r="T171" s="580" t="e">
        <f t="shared" si="84"/>
        <v>#N/A</v>
      </c>
      <c r="U171" s="580" t="e">
        <f t="shared" si="84"/>
        <v>#N/A</v>
      </c>
      <c r="V171" s="580" t="e">
        <f t="shared" si="84"/>
        <v>#N/A</v>
      </c>
      <c r="W171" s="580" t="e">
        <f t="shared" si="84"/>
        <v>#N/A</v>
      </c>
      <c r="X171" s="580" t="e">
        <f t="shared" si="84"/>
        <v>#N/A</v>
      </c>
      <c r="Y171" s="580" t="e">
        <f t="shared" si="84"/>
        <v>#N/A</v>
      </c>
      <c r="Z171" s="727" t="e">
        <f t="shared" si="46"/>
        <v>#N/A</v>
      </c>
      <c r="AA171" s="580" t="e">
        <f t="shared" si="84"/>
        <v>#N/A</v>
      </c>
      <c r="AB171" s="580" t="e">
        <f t="shared" si="84"/>
        <v>#N/A</v>
      </c>
      <c r="AC171" s="580" t="e">
        <f t="shared" si="84"/>
        <v>#N/A</v>
      </c>
      <c r="AD171" s="580" t="e">
        <f t="shared" si="84"/>
        <v>#N/A</v>
      </c>
      <c r="AE171" s="580" t="e">
        <f t="shared" si="84"/>
        <v>#N/A</v>
      </c>
      <c r="AF171" s="580" t="e">
        <f t="shared" si="84"/>
        <v>#N/A</v>
      </c>
      <c r="AG171" s="727" t="e">
        <f t="shared" si="47"/>
        <v>#N/A</v>
      </c>
      <c r="AH171" s="580" t="e">
        <f t="shared" si="84"/>
        <v>#N/A</v>
      </c>
      <c r="AI171" s="580" t="e">
        <f t="shared" si="84"/>
        <v>#N/A</v>
      </c>
      <c r="AJ171" s="580" t="e">
        <f t="shared" si="84"/>
        <v>#N/A</v>
      </c>
      <c r="AK171" s="580" t="e">
        <f t="shared" si="84"/>
        <v>#N/A</v>
      </c>
      <c r="AL171" s="580" t="e">
        <f t="shared" si="84"/>
        <v>#N/A</v>
      </c>
      <c r="AM171" s="580">
        <v>350</v>
      </c>
      <c r="AN171" s="727">
        <f t="shared" si="48"/>
        <v>175</v>
      </c>
    </row>
    <row r="172" spans="1:40" ht="36.75" hidden="1" customHeight="1">
      <c r="A172" s="971"/>
      <c r="B172" s="971"/>
      <c r="C172" s="966"/>
      <c r="D172" s="569"/>
      <c r="E172" s="961"/>
      <c r="F172" s="961"/>
      <c r="G172" s="961"/>
      <c r="H172" s="572"/>
      <c r="I172" s="573"/>
      <c r="J172" s="580"/>
      <c r="K172" s="580"/>
      <c r="L172" s="727">
        <f t="shared" si="53"/>
        <v>0</v>
      </c>
      <c r="M172" s="580"/>
      <c r="N172" s="580"/>
      <c r="O172" s="580"/>
      <c r="P172" s="580"/>
      <c r="Q172" s="580"/>
      <c r="R172" s="580"/>
      <c r="S172" s="727">
        <f t="shared" si="55"/>
        <v>0</v>
      </c>
      <c r="T172" s="580"/>
      <c r="U172" s="580"/>
      <c r="V172" s="580"/>
      <c r="W172" s="580"/>
      <c r="X172" s="580"/>
      <c r="Y172" s="580"/>
      <c r="Z172" s="727">
        <f t="shared" si="46"/>
        <v>0</v>
      </c>
      <c r="AA172" s="580"/>
      <c r="AB172" s="580"/>
      <c r="AC172" s="580"/>
      <c r="AD172" s="580"/>
      <c r="AE172" s="580"/>
      <c r="AF172" s="580"/>
      <c r="AG172" s="727">
        <f t="shared" si="47"/>
        <v>0</v>
      </c>
      <c r="AH172" s="580"/>
      <c r="AI172" s="580"/>
      <c r="AJ172" s="580"/>
      <c r="AK172" s="580"/>
      <c r="AL172" s="580"/>
      <c r="AM172" s="580"/>
      <c r="AN172" s="727">
        <f t="shared" si="48"/>
        <v>0</v>
      </c>
    </row>
    <row r="173" spans="1:40" ht="36.75" hidden="1" customHeight="1">
      <c r="A173" s="971"/>
      <c r="B173" s="972"/>
      <c r="C173" s="967"/>
      <c r="D173" s="570"/>
      <c r="E173" s="962"/>
      <c r="F173" s="962"/>
      <c r="G173" s="962"/>
      <c r="H173" s="575"/>
      <c r="I173" s="576" t="e">
        <f>E171-I171+I172</f>
        <v>#N/A</v>
      </c>
      <c r="J173" s="576" t="e">
        <f t="shared" ref="J173:AL173" si="85">+I173-J171+J172</f>
        <v>#N/A</v>
      </c>
      <c r="K173" s="576" t="e">
        <f t="shared" si="85"/>
        <v>#N/A</v>
      </c>
      <c r="L173" s="727" t="e">
        <f t="shared" si="53"/>
        <v>#N/A</v>
      </c>
      <c r="M173" s="576" t="e">
        <f t="shared" si="85"/>
        <v>#N/A</v>
      </c>
      <c r="N173" s="576" t="e">
        <f t="shared" si="85"/>
        <v>#N/A</v>
      </c>
      <c r="O173" s="576" t="e">
        <f t="shared" si="85"/>
        <v>#N/A</v>
      </c>
      <c r="P173" s="576" t="e">
        <f t="shared" si="85"/>
        <v>#N/A</v>
      </c>
      <c r="Q173" s="576" t="e">
        <f t="shared" si="85"/>
        <v>#N/A</v>
      </c>
      <c r="R173" s="576" t="e">
        <f t="shared" si="85"/>
        <v>#N/A</v>
      </c>
      <c r="S173" s="727" t="e">
        <f t="shared" si="55"/>
        <v>#N/A</v>
      </c>
      <c r="T173" s="576" t="e">
        <f t="shared" si="85"/>
        <v>#N/A</v>
      </c>
      <c r="U173" s="576" t="e">
        <f t="shared" si="85"/>
        <v>#N/A</v>
      </c>
      <c r="V173" s="576" t="e">
        <f t="shared" si="85"/>
        <v>#N/A</v>
      </c>
      <c r="W173" s="576" t="e">
        <f t="shared" si="85"/>
        <v>#N/A</v>
      </c>
      <c r="X173" s="576" t="e">
        <f t="shared" si="85"/>
        <v>#N/A</v>
      </c>
      <c r="Y173" s="576" t="e">
        <f t="shared" si="85"/>
        <v>#N/A</v>
      </c>
      <c r="Z173" s="727" t="e">
        <f t="shared" si="46"/>
        <v>#N/A</v>
      </c>
      <c r="AA173" s="576" t="e">
        <f t="shared" si="85"/>
        <v>#N/A</v>
      </c>
      <c r="AB173" s="576" t="e">
        <f t="shared" si="85"/>
        <v>#N/A</v>
      </c>
      <c r="AC173" s="576" t="e">
        <f t="shared" si="85"/>
        <v>#N/A</v>
      </c>
      <c r="AD173" s="576" t="e">
        <f t="shared" si="85"/>
        <v>#N/A</v>
      </c>
      <c r="AE173" s="576" t="e">
        <f t="shared" si="85"/>
        <v>#N/A</v>
      </c>
      <c r="AF173" s="576" t="e">
        <f t="shared" si="85"/>
        <v>#N/A</v>
      </c>
      <c r="AG173" s="727" t="e">
        <f t="shared" si="47"/>
        <v>#N/A</v>
      </c>
      <c r="AH173" s="576" t="e">
        <f t="shared" si="85"/>
        <v>#N/A</v>
      </c>
      <c r="AI173" s="576" t="e">
        <f t="shared" si="85"/>
        <v>#N/A</v>
      </c>
      <c r="AJ173" s="576" t="e">
        <f t="shared" si="85"/>
        <v>#N/A</v>
      </c>
      <c r="AK173" s="576" t="e">
        <f t="shared" si="85"/>
        <v>#N/A</v>
      </c>
      <c r="AL173" s="576" t="e">
        <f t="shared" si="85"/>
        <v>#N/A</v>
      </c>
      <c r="AM173" s="580" t="e">
        <f>+AL173-AM171</f>
        <v>#N/A</v>
      </c>
      <c r="AN173" s="727" t="e">
        <f t="shared" si="48"/>
        <v>#N/A</v>
      </c>
    </row>
    <row r="174" spans="1:40" ht="36.75" hidden="1" customHeight="1">
      <c r="A174" s="953">
        <v>29</v>
      </c>
      <c r="B174" s="953" t="s">
        <v>518</v>
      </c>
      <c r="C174" s="965" t="s">
        <v>519</v>
      </c>
      <c r="D174" s="577"/>
      <c r="E174" s="957">
        <f>VLOOKUP(B174,'Total tồn vật tư 2'!$A$3:$D$586,4,0)</f>
        <v>75</v>
      </c>
      <c r="F174" s="957">
        <f>VLOOKUP(B174,'Total tồn vật tư 2'!$A$3:$F$586,6,0)</f>
        <v>0</v>
      </c>
      <c r="G174" s="957">
        <f>+E174+F174</f>
        <v>75</v>
      </c>
      <c r="H174" s="719" t="s">
        <v>1566</v>
      </c>
      <c r="I174" s="571">
        <v>2</v>
      </c>
      <c r="J174" s="571">
        <v>2</v>
      </c>
      <c r="K174" s="571">
        <v>2</v>
      </c>
      <c r="L174" s="727">
        <f t="shared" si="53"/>
        <v>1</v>
      </c>
      <c r="M174" s="571">
        <v>2</v>
      </c>
      <c r="N174" s="571">
        <v>2</v>
      </c>
      <c r="O174" s="571">
        <v>2</v>
      </c>
      <c r="P174" s="571">
        <v>2</v>
      </c>
      <c r="Q174" s="571">
        <v>2</v>
      </c>
      <c r="R174" s="571">
        <v>2</v>
      </c>
      <c r="S174" s="727">
        <f t="shared" si="55"/>
        <v>1</v>
      </c>
      <c r="T174" s="571">
        <v>2</v>
      </c>
      <c r="U174" s="571">
        <v>2</v>
      </c>
      <c r="V174" s="571">
        <v>2</v>
      </c>
      <c r="W174" s="571">
        <v>2</v>
      </c>
      <c r="X174" s="571">
        <v>2</v>
      </c>
      <c r="Y174" s="571">
        <v>2</v>
      </c>
      <c r="Z174" s="727">
        <f t="shared" si="46"/>
        <v>1</v>
      </c>
      <c r="AA174" s="571">
        <v>2</v>
      </c>
      <c r="AB174" s="571">
        <v>2</v>
      </c>
      <c r="AC174" s="571">
        <v>2</v>
      </c>
      <c r="AD174" s="571">
        <v>2</v>
      </c>
      <c r="AE174" s="571">
        <v>2</v>
      </c>
      <c r="AF174" s="571">
        <v>2</v>
      </c>
      <c r="AG174" s="727">
        <f t="shared" si="47"/>
        <v>1</v>
      </c>
      <c r="AH174" s="571">
        <v>2</v>
      </c>
      <c r="AI174" s="571">
        <v>2</v>
      </c>
      <c r="AJ174" s="571">
        <v>2</v>
      </c>
      <c r="AK174" s="571">
        <v>2</v>
      </c>
      <c r="AL174" s="571">
        <v>2</v>
      </c>
      <c r="AM174" s="571">
        <v>2</v>
      </c>
      <c r="AN174" s="727">
        <f t="shared" si="48"/>
        <v>1</v>
      </c>
    </row>
    <row r="175" spans="1:40" ht="36.75" hidden="1" customHeight="1">
      <c r="A175" s="971"/>
      <c r="B175" s="971"/>
      <c r="C175" s="966"/>
      <c r="D175" s="569"/>
      <c r="E175" s="961"/>
      <c r="F175" s="961"/>
      <c r="G175" s="961"/>
      <c r="H175" s="719" t="s">
        <v>1562</v>
      </c>
      <c r="I175" s="573">
        <v>2</v>
      </c>
      <c r="J175" s="573">
        <v>2</v>
      </c>
      <c r="K175" s="573">
        <v>2</v>
      </c>
      <c r="L175" s="727">
        <f t="shared" si="53"/>
        <v>1</v>
      </c>
      <c r="M175" s="573">
        <v>2</v>
      </c>
      <c r="N175" s="573">
        <v>2</v>
      </c>
      <c r="O175" s="573">
        <v>2</v>
      </c>
      <c r="P175" s="573">
        <v>2</v>
      </c>
      <c r="Q175" s="573">
        <v>2</v>
      </c>
      <c r="R175" s="573">
        <v>2</v>
      </c>
      <c r="S175" s="727">
        <f t="shared" si="55"/>
        <v>1</v>
      </c>
      <c r="T175" s="573">
        <v>2</v>
      </c>
      <c r="U175" s="573">
        <v>2</v>
      </c>
      <c r="V175" s="573">
        <v>2</v>
      </c>
      <c r="W175" s="573">
        <v>2</v>
      </c>
      <c r="X175" s="573">
        <v>2</v>
      </c>
      <c r="Y175" s="573">
        <v>2</v>
      </c>
      <c r="Z175" s="727">
        <f t="shared" si="46"/>
        <v>1</v>
      </c>
      <c r="AA175" s="573">
        <v>2</v>
      </c>
      <c r="AB175" s="573">
        <v>2</v>
      </c>
      <c r="AC175" s="573">
        <v>2</v>
      </c>
      <c r="AD175" s="573">
        <v>2</v>
      </c>
      <c r="AE175" s="573">
        <v>2</v>
      </c>
      <c r="AF175" s="573">
        <v>2</v>
      </c>
      <c r="AG175" s="727">
        <f t="shared" si="47"/>
        <v>1</v>
      </c>
      <c r="AH175" s="573">
        <v>2</v>
      </c>
      <c r="AI175" s="573">
        <v>2</v>
      </c>
      <c r="AJ175" s="573">
        <v>2</v>
      </c>
      <c r="AK175" s="573">
        <v>2</v>
      </c>
      <c r="AL175" s="573">
        <v>2</v>
      </c>
      <c r="AM175" s="573">
        <v>2</v>
      </c>
      <c r="AN175" s="727">
        <f t="shared" si="48"/>
        <v>1</v>
      </c>
    </row>
    <row r="176" spans="1:40" ht="36.75" hidden="1" customHeight="1">
      <c r="A176" s="971"/>
      <c r="B176" s="971"/>
      <c r="C176" s="966"/>
      <c r="D176" s="735"/>
      <c r="E176" s="961"/>
      <c r="F176" s="961"/>
      <c r="G176" s="961"/>
      <c r="H176" s="719" t="s">
        <v>1560</v>
      </c>
      <c r="I176" s="573">
        <v>2</v>
      </c>
      <c r="J176" s="573">
        <v>2</v>
      </c>
      <c r="K176" s="573">
        <v>2</v>
      </c>
      <c r="L176" s="727">
        <f t="shared" si="53"/>
        <v>1</v>
      </c>
      <c r="M176" s="573">
        <v>2</v>
      </c>
      <c r="N176" s="573">
        <v>2</v>
      </c>
      <c r="O176" s="573">
        <v>2</v>
      </c>
      <c r="P176" s="573">
        <v>2</v>
      </c>
      <c r="Q176" s="573">
        <v>2</v>
      </c>
      <c r="R176" s="573">
        <v>2</v>
      </c>
      <c r="S176" s="727">
        <f t="shared" si="55"/>
        <v>1</v>
      </c>
      <c r="T176" s="573">
        <v>2</v>
      </c>
      <c r="U176" s="573">
        <v>2</v>
      </c>
      <c r="V176" s="573">
        <v>2</v>
      </c>
      <c r="W176" s="573">
        <v>2</v>
      </c>
      <c r="X176" s="573">
        <v>2</v>
      </c>
      <c r="Y176" s="573">
        <v>2</v>
      </c>
      <c r="Z176" s="727">
        <f t="shared" si="46"/>
        <v>1</v>
      </c>
      <c r="AA176" s="573">
        <v>2</v>
      </c>
      <c r="AB176" s="573">
        <v>2</v>
      </c>
      <c r="AC176" s="573">
        <v>2</v>
      </c>
      <c r="AD176" s="573">
        <v>2</v>
      </c>
      <c r="AE176" s="573">
        <v>2</v>
      </c>
      <c r="AF176" s="573">
        <v>2</v>
      </c>
      <c r="AG176" s="727">
        <f t="shared" si="47"/>
        <v>1</v>
      </c>
      <c r="AH176" s="573">
        <v>2</v>
      </c>
      <c r="AI176" s="573">
        <v>2</v>
      </c>
      <c r="AJ176" s="573">
        <v>2</v>
      </c>
      <c r="AK176" s="573">
        <v>2</v>
      </c>
      <c r="AL176" s="573">
        <v>2</v>
      </c>
      <c r="AM176" s="573">
        <v>2</v>
      </c>
      <c r="AN176" s="727">
        <f t="shared" si="48"/>
        <v>1</v>
      </c>
    </row>
    <row r="177" spans="1:61" ht="36.75" hidden="1" customHeight="1">
      <c r="A177" s="971"/>
      <c r="B177" s="971"/>
      <c r="C177" s="966"/>
      <c r="D177" s="735"/>
      <c r="E177" s="961"/>
      <c r="F177" s="961"/>
      <c r="G177" s="961"/>
      <c r="H177" s="719" t="s">
        <v>1561</v>
      </c>
      <c r="I177" s="573">
        <v>2</v>
      </c>
      <c r="J177" s="573">
        <v>2</v>
      </c>
      <c r="K177" s="573">
        <v>2</v>
      </c>
      <c r="L177" s="727">
        <f t="shared" si="53"/>
        <v>1</v>
      </c>
      <c r="M177" s="573">
        <v>2</v>
      </c>
      <c r="N177" s="573">
        <v>2</v>
      </c>
      <c r="O177" s="573">
        <v>2</v>
      </c>
      <c r="P177" s="573">
        <v>2</v>
      </c>
      <c r="Q177" s="573">
        <v>2</v>
      </c>
      <c r="R177" s="573">
        <v>2</v>
      </c>
      <c r="S177" s="727">
        <f t="shared" si="55"/>
        <v>1</v>
      </c>
      <c r="T177" s="573">
        <v>2</v>
      </c>
      <c r="U177" s="573">
        <v>2</v>
      </c>
      <c r="V177" s="573">
        <v>2</v>
      </c>
      <c r="W177" s="573">
        <v>2</v>
      </c>
      <c r="X177" s="573">
        <v>2</v>
      </c>
      <c r="Y177" s="573">
        <v>2</v>
      </c>
      <c r="Z177" s="727">
        <f t="shared" si="46"/>
        <v>1</v>
      </c>
      <c r="AA177" s="573">
        <v>2</v>
      </c>
      <c r="AB177" s="573">
        <v>2</v>
      </c>
      <c r="AC177" s="573">
        <v>2</v>
      </c>
      <c r="AD177" s="573">
        <v>2</v>
      </c>
      <c r="AE177" s="573">
        <v>2</v>
      </c>
      <c r="AF177" s="573">
        <v>2</v>
      </c>
      <c r="AG177" s="727">
        <f t="shared" si="47"/>
        <v>1</v>
      </c>
      <c r="AH177" s="573">
        <v>2</v>
      </c>
      <c r="AI177" s="573">
        <v>2</v>
      </c>
      <c r="AJ177" s="573">
        <v>2</v>
      </c>
      <c r="AK177" s="573">
        <v>2</v>
      </c>
      <c r="AL177" s="573">
        <v>2</v>
      </c>
      <c r="AM177" s="573">
        <v>2</v>
      </c>
      <c r="AN177" s="727">
        <f t="shared" si="48"/>
        <v>1</v>
      </c>
    </row>
    <row r="178" spans="1:61" ht="36.75" hidden="1" customHeight="1">
      <c r="A178" s="971"/>
      <c r="B178" s="971"/>
      <c r="C178" s="966"/>
      <c r="D178" s="735"/>
      <c r="E178" s="961"/>
      <c r="F178" s="961"/>
      <c r="G178" s="961"/>
      <c r="H178" s="729" t="s">
        <v>1532</v>
      </c>
      <c r="I178" s="573">
        <v>2</v>
      </c>
      <c r="J178" s="573">
        <v>2</v>
      </c>
      <c r="K178" s="573">
        <v>2</v>
      </c>
      <c r="L178" s="727">
        <f t="shared" si="53"/>
        <v>1</v>
      </c>
      <c r="M178" s="573">
        <v>2</v>
      </c>
      <c r="N178" s="573">
        <v>2</v>
      </c>
      <c r="O178" s="573">
        <v>2</v>
      </c>
      <c r="P178" s="573">
        <v>2</v>
      </c>
      <c r="Q178" s="573">
        <v>2</v>
      </c>
      <c r="R178" s="573">
        <v>2</v>
      </c>
      <c r="S178" s="727">
        <f t="shared" si="55"/>
        <v>1</v>
      </c>
      <c r="T178" s="573">
        <v>2</v>
      </c>
      <c r="U178" s="573">
        <v>2</v>
      </c>
      <c r="V178" s="573">
        <v>2</v>
      </c>
      <c r="W178" s="573">
        <v>2</v>
      </c>
      <c r="X178" s="573">
        <v>2</v>
      </c>
      <c r="Y178" s="573">
        <v>2</v>
      </c>
      <c r="Z178" s="727">
        <f t="shared" si="46"/>
        <v>1</v>
      </c>
      <c r="AA178" s="573">
        <v>2</v>
      </c>
      <c r="AB178" s="573">
        <v>2</v>
      </c>
      <c r="AC178" s="573">
        <v>2</v>
      </c>
      <c r="AD178" s="573">
        <v>2</v>
      </c>
      <c r="AE178" s="573">
        <v>2</v>
      </c>
      <c r="AF178" s="573">
        <v>2</v>
      </c>
      <c r="AG178" s="727">
        <f t="shared" si="47"/>
        <v>1</v>
      </c>
      <c r="AH178" s="573">
        <v>2</v>
      </c>
      <c r="AI178" s="573">
        <v>2</v>
      </c>
      <c r="AJ178" s="573">
        <v>2</v>
      </c>
      <c r="AK178" s="573">
        <v>2</v>
      </c>
      <c r="AL178" s="573">
        <v>2</v>
      </c>
      <c r="AM178" s="573">
        <v>2</v>
      </c>
      <c r="AN178" s="727">
        <f t="shared" si="48"/>
        <v>1</v>
      </c>
    </row>
    <row r="179" spans="1:61" s="567" customFormat="1" ht="36.75" hidden="1" customHeight="1">
      <c r="A179" s="954"/>
      <c r="B179" s="954"/>
      <c r="C179" s="956"/>
      <c r="D179" s="583"/>
      <c r="E179" s="958"/>
      <c r="F179" s="958"/>
      <c r="G179" s="958"/>
      <c r="H179" s="575"/>
      <c r="I179" s="576">
        <f>+G174-SUM(I174:I178)</f>
        <v>65</v>
      </c>
      <c r="J179" s="576">
        <f>+I179-SUM(J174:J178)</f>
        <v>55</v>
      </c>
      <c r="K179" s="576">
        <f t="shared" ref="K179:L179" si="86">+J179-SUM(K174:K178)</f>
        <v>45</v>
      </c>
      <c r="L179" s="576">
        <f t="shared" si="86"/>
        <v>40</v>
      </c>
      <c r="M179" s="576">
        <f t="shared" ref="M179" si="87">+L179-SUM(M174:M178)</f>
        <v>30</v>
      </c>
      <c r="N179" s="576">
        <f t="shared" ref="N179" si="88">+M179-SUM(N174:N178)</f>
        <v>20</v>
      </c>
      <c r="O179" s="576">
        <f t="shared" ref="O179" si="89">+N179-SUM(O174:O178)</f>
        <v>10</v>
      </c>
      <c r="P179" s="576">
        <f t="shared" ref="P179" si="90">+O179-SUM(P174:P178)</f>
        <v>0</v>
      </c>
      <c r="Q179" s="576">
        <f t="shared" ref="Q179" si="91">+P179-SUM(Q174:Q178)</f>
        <v>-10</v>
      </c>
      <c r="R179" s="576">
        <f t="shared" ref="R179" si="92">+Q179-SUM(R174:R178)</f>
        <v>-20</v>
      </c>
      <c r="S179" s="576">
        <f t="shared" ref="S179" si="93">+R179-SUM(S174:S178)</f>
        <v>-25</v>
      </c>
      <c r="T179" s="576">
        <f t="shared" ref="T179" si="94">+S179-SUM(T174:T178)</f>
        <v>-35</v>
      </c>
      <c r="U179" s="576">
        <f t="shared" ref="U179" si="95">+T179-SUM(U174:U178)</f>
        <v>-45</v>
      </c>
      <c r="V179" s="576">
        <f t="shared" ref="V179" si="96">+U179-SUM(V174:V178)</f>
        <v>-55</v>
      </c>
      <c r="W179" s="576">
        <f t="shared" ref="W179" si="97">+V179-SUM(W174:W178)</f>
        <v>-65</v>
      </c>
      <c r="X179" s="576">
        <f t="shared" ref="X179" si="98">+W179-SUM(X174:X178)</f>
        <v>-75</v>
      </c>
      <c r="Y179" s="576">
        <f t="shared" ref="Y179" si="99">+X179-SUM(Y174:Y178)</f>
        <v>-85</v>
      </c>
      <c r="Z179" s="576">
        <f t="shared" ref="Z179" si="100">+Y179-SUM(Z174:Z178)</f>
        <v>-90</v>
      </c>
      <c r="AA179" s="576">
        <f t="shared" ref="AA179" si="101">+Z179-SUM(AA174:AA178)</f>
        <v>-100</v>
      </c>
      <c r="AB179" s="576">
        <f t="shared" ref="AB179" si="102">+AA179-SUM(AB174:AB178)</f>
        <v>-110</v>
      </c>
      <c r="AC179" s="576">
        <f t="shared" ref="AC179" si="103">+AB179-SUM(AC174:AC178)</f>
        <v>-120</v>
      </c>
      <c r="AD179" s="576">
        <f t="shared" ref="AD179" si="104">+AC179-SUM(AD174:AD178)</f>
        <v>-130</v>
      </c>
      <c r="AE179" s="576">
        <f t="shared" ref="AE179" si="105">+AD179-SUM(AE174:AE178)</f>
        <v>-140</v>
      </c>
      <c r="AF179" s="576">
        <f t="shared" ref="AF179" si="106">+AE179-SUM(AF174:AF178)</f>
        <v>-150</v>
      </c>
      <c r="AG179" s="576">
        <f t="shared" ref="AG179" si="107">+AF179-SUM(AG174:AG178)</f>
        <v>-155</v>
      </c>
      <c r="AH179" s="576">
        <f t="shared" ref="AH179" si="108">+AG179-SUM(AH174:AH178)</f>
        <v>-165</v>
      </c>
      <c r="AI179" s="576">
        <f t="shared" ref="AI179" si="109">+AH179-SUM(AI174:AI178)</f>
        <v>-175</v>
      </c>
      <c r="AJ179" s="576">
        <f t="shared" ref="AJ179" si="110">+AI179-SUM(AJ174:AJ178)</f>
        <v>-185</v>
      </c>
      <c r="AK179" s="576">
        <f t="shared" ref="AK179" si="111">+AJ179-SUM(AK174:AK178)</f>
        <v>-195</v>
      </c>
      <c r="AL179" s="576">
        <f t="shared" ref="AL179" si="112">+AK179-SUM(AL174:AL178)</f>
        <v>-205</v>
      </c>
      <c r="AM179" s="576">
        <f t="shared" ref="AM179" si="113">+AL179-SUM(AM174:AM178)</f>
        <v>-215</v>
      </c>
      <c r="AN179" s="576">
        <f t="shared" ref="AN179" si="114">+AM179-SUM(AN174:AN178)</f>
        <v>-220</v>
      </c>
      <c r="AO179" s="566"/>
      <c r="AP179" s="566"/>
      <c r="AQ179" s="566"/>
      <c r="AR179" s="566"/>
      <c r="AS179" s="566"/>
      <c r="AT179" s="566"/>
      <c r="AU179" s="566"/>
      <c r="AV179" s="566"/>
      <c r="AW179" s="566"/>
      <c r="AX179" s="566"/>
      <c r="AY179" s="566"/>
      <c r="AZ179" s="566"/>
      <c r="BA179" s="566"/>
      <c r="BB179" s="566"/>
      <c r="BC179" s="566"/>
      <c r="BD179" s="566"/>
      <c r="BE179" s="566"/>
      <c r="BF179" s="566"/>
      <c r="BG179" s="566"/>
      <c r="BH179" s="566"/>
      <c r="BI179" s="566"/>
    </row>
    <row r="180" spans="1:61" ht="36.75" hidden="1" customHeight="1">
      <c r="A180" s="971">
        <v>30</v>
      </c>
      <c r="B180" s="953" t="s">
        <v>520</v>
      </c>
      <c r="C180" s="965" t="s">
        <v>521</v>
      </c>
      <c r="D180" s="577"/>
      <c r="E180" s="957">
        <f>VLOOKUP(B180,'Total tồn vật tư 2'!$A$3:$D$586,4,0)</f>
        <v>121</v>
      </c>
      <c r="F180" s="957">
        <f>VLOOKUP(B180,'Total tồn vật tư 2'!$A$3:$F$586,6,0)</f>
        <v>0</v>
      </c>
      <c r="G180" s="957">
        <f>+E180+F180</f>
        <v>121</v>
      </c>
      <c r="H180" s="719" t="s">
        <v>1566</v>
      </c>
      <c r="I180" s="571">
        <v>2</v>
      </c>
      <c r="J180" s="571">
        <v>2</v>
      </c>
      <c r="K180" s="571">
        <v>2</v>
      </c>
      <c r="L180" s="727">
        <f t="shared" si="53"/>
        <v>1</v>
      </c>
      <c r="M180" s="571">
        <v>2</v>
      </c>
      <c r="N180" s="571">
        <v>2</v>
      </c>
      <c r="O180" s="571">
        <v>2</v>
      </c>
      <c r="P180" s="571">
        <v>2</v>
      </c>
      <c r="Q180" s="571">
        <v>2</v>
      </c>
      <c r="R180" s="571">
        <v>2</v>
      </c>
      <c r="S180" s="727">
        <f t="shared" si="55"/>
        <v>1</v>
      </c>
      <c r="T180" s="571">
        <v>2</v>
      </c>
      <c r="U180" s="571">
        <v>2</v>
      </c>
      <c r="V180" s="571">
        <v>2</v>
      </c>
      <c r="W180" s="571">
        <v>2</v>
      </c>
      <c r="X180" s="571">
        <v>2</v>
      </c>
      <c r="Y180" s="571">
        <v>2</v>
      </c>
      <c r="Z180" s="727">
        <f t="shared" si="46"/>
        <v>1</v>
      </c>
      <c r="AA180" s="571">
        <v>2</v>
      </c>
      <c r="AB180" s="571">
        <v>2</v>
      </c>
      <c r="AC180" s="571">
        <v>2</v>
      </c>
      <c r="AD180" s="571">
        <v>2</v>
      </c>
      <c r="AE180" s="571">
        <v>2</v>
      </c>
      <c r="AF180" s="571">
        <v>2</v>
      </c>
      <c r="AG180" s="727">
        <f t="shared" si="47"/>
        <v>1</v>
      </c>
      <c r="AH180" s="571">
        <v>2</v>
      </c>
      <c r="AI180" s="571">
        <v>2</v>
      </c>
      <c r="AJ180" s="571">
        <v>2</v>
      </c>
      <c r="AK180" s="571">
        <v>2</v>
      </c>
      <c r="AL180" s="571">
        <v>2</v>
      </c>
      <c r="AM180" s="571">
        <v>2</v>
      </c>
      <c r="AN180" s="727">
        <f t="shared" si="48"/>
        <v>1</v>
      </c>
    </row>
    <row r="181" spans="1:61" ht="36.75" hidden="1" customHeight="1">
      <c r="A181" s="971"/>
      <c r="B181" s="971"/>
      <c r="C181" s="966"/>
      <c r="D181" s="569"/>
      <c r="E181" s="961"/>
      <c r="F181" s="961"/>
      <c r="G181" s="961"/>
      <c r="H181" s="719" t="s">
        <v>1562</v>
      </c>
      <c r="I181" s="573">
        <v>2</v>
      </c>
      <c r="J181" s="573">
        <v>2</v>
      </c>
      <c r="K181" s="573">
        <v>2</v>
      </c>
      <c r="L181" s="727">
        <f t="shared" si="53"/>
        <v>1</v>
      </c>
      <c r="M181" s="573">
        <v>2</v>
      </c>
      <c r="N181" s="573">
        <v>2</v>
      </c>
      <c r="O181" s="573">
        <v>2</v>
      </c>
      <c r="P181" s="573">
        <v>2</v>
      </c>
      <c r="Q181" s="573">
        <v>2</v>
      </c>
      <c r="R181" s="573">
        <v>2</v>
      </c>
      <c r="S181" s="727">
        <f t="shared" si="55"/>
        <v>1</v>
      </c>
      <c r="T181" s="573">
        <v>2</v>
      </c>
      <c r="U181" s="573">
        <v>2</v>
      </c>
      <c r="V181" s="573">
        <v>2</v>
      </c>
      <c r="W181" s="573">
        <v>2</v>
      </c>
      <c r="X181" s="573">
        <v>2</v>
      </c>
      <c r="Y181" s="573">
        <v>2</v>
      </c>
      <c r="Z181" s="727">
        <f t="shared" si="46"/>
        <v>1</v>
      </c>
      <c r="AA181" s="573">
        <v>2</v>
      </c>
      <c r="AB181" s="573">
        <v>2</v>
      </c>
      <c r="AC181" s="573">
        <v>2</v>
      </c>
      <c r="AD181" s="573">
        <v>2</v>
      </c>
      <c r="AE181" s="573">
        <v>2</v>
      </c>
      <c r="AF181" s="573">
        <v>2</v>
      </c>
      <c r="AG181" s="727">
        <f t="shared" si="47"/>
        <v>1</v>
      </c>
      <c r="AH181" s="573">
        <v>2</v>
      </c>
      <c r="AI181" s="573">
        <v>2</v>
      </c>
      <c r="AJ181" s="573">
        <v>2</v>
      </c>
      <c r="AK181" s="573">
        <v>2</v>
      </c>
      <c r="AL181" s="573">
        <v>2</v>
      </c>
      <c r="AM181" s="573">
        <v>2</v>
      </c>
      <c r="AN181" s="727">
        <f t="shared" si="48"/>
        <v>1</v>
      </c>
    </row>
    <row r="182" spans="1:61" ht="36.75" hidden="1" customHeight="1">
      <c r="A182" s="971"/>
      <c r="B182" s="971"/>
      <c r="C182" s="966"/>
      <c r="D182" s="735"/>
      <c r="E182" s="961"/>
      <c r="F182" s="961"/>
      <c r="G182" s="961"/>
      <c r="H182" s="719" t="s">
        <v>1560</v>
      </c>
      <c r="I182" s="573">
        <v>2</v>
      </c>
      <c r="J182" s="573">
        <v>2</v>
      </c>
      <c r="K182" s="573">
        <v>2</v>
      </c>
      <c r="L182" s="727">
        <f t="shared" si="53"/>
        <v>1</v>
      </c>
      <c r="M182" s="573">
        <v>2</v>
      </c>
      <c r="N182" s="573">
        <v>2</v>
      </c>
      <c r="O182" s="573">
        <v>2</v>
      </c>
      <c r="P182" s="573">
        <v>2</v>
      </c>
      <c r="Q182" s="573">
        <v>2</v>
      </c>
      <c r="R182" s="573">
        <v>2</v>
      </c>
      <c r="S182" s="727">
        <f t="shared" si="55"/>
        <v>1</v>
      </c>
      <c r="T182" s="573">
        <v>2</v>
      </c>
      <c r="U182" s="573">
        <v>2</v>
      </c>
      <c r="V182" s="573">
        <v>2</v>
      </c>
      <c r="W182" s="573">
        <v>2</v>
      </c>
      <c r="X182" s="573">
        <v>2</v>
      </c>
      <c r="Y182" s="573">
        <v>2</v>
      </c>
      <c r="Z182" s="727">
        <f t="shared" si="46"/>
        <v>1</v>
      </c>
      <c r="AA182" s="573">
        <v>2</v>
      </c>
      <c r="AB182" s="573">
        <v>2</v>
      </c>
      <c r="AC182" s="573">
        <v>2</v>
      </c>
      <c r="AD182" s="573">
        <v>2</v>
      </c>
      <c r="AE182" s="573">
        <v>2</v>
      </c>
      <c r="AF182" s="573">
        <v>2</v>
      </c>
      <c r="AG182" s="727">
        <f t="shared" si="47"/>
        <v>1</v>
      </c>
      <c r="AH182" s="573">
        <v>2</v>
      </c>
      <c r="AI182" s="573">
        <v>2</v>
      </c>
      <c r="AJ182" s="573">
        <v>2</v>
      </c>
      <c r="AK182" s="573">
        <v>2</v>
      </c>
      <c r="AL182" s="573">
        <v>2</v>
      </c>
      <c r="AM182" s="573">
        <v>2</v>
      </c>
      <c r="AN182" s="727">
        <f t="shared" si="48"/>
        <v>1</v>
      </c>
    </row>
    <row r="183" spans="1:61" ht="36.75" hidden="1" customHeight="1">
      <c r="A183" s="971"/>
      <c r="B183" s="971"/>
      <c r="C183" s="966"/>
      <c r="D183" s="735"/>
      <c r="E183" s="961"/>
      <c r="F183" s="961"/>
      <c r="G183" s="961"/>
      <c r="H183" s="719" t="s">
        <v>1561</v>
      </c>
      <c r="I183" s="573">
        <v>2</v>
      </c>
      <c r="J183" s="573">
        <v>2</v>
      </c>
      <c r="K183" s="573">
        <v>2</v>
      </c>
      <c r="L183" s="727">
        <f t="shared" si="53"/>
        <v>1</v>
      </c>
      <c r="M183" s="573">
        <v>2</v>
      </c>
      <c r="N183" s="573">
        <v>2</v>
      </c>
      <c r="O183" s="573">
        <v>2</v>
      </c>
      <c r="P183" s="573">
        <v>2</v>
      </c>
      <c r="Q183" s="573">
        <v>2</v>
      </c>
      <c r="R183" s="573">
        <v>2</v>
      </c>
      <c r="S183" s="727">
        <f t="shared" si="55"/>
        <v>1</v>
      </c>
      <c r="T183" s="573">
        <v>2</v>
      </c>
      <c r="U183" s="573">
        <v>2</v>
      </c>
      <c r="V183" s="573">
        <v>2</v>
      </c>
      <c r="W183" s="573">
        <v>2</v>
      </c>
      <c r="X183" s="573">
        <v>2</v>
      </c>
      <c r="Y183" s="573">
        <v>2</v>
      </c>
      <c r="Z183" s="727">
        <f t="shared" si="46"/>
        <v>1</v>
      </c>
      <c r="AA183" s="573">
        <v>2</v>
      </c>
      <c r="AB183" s="573">
        <v>2</v>
      </c>
      <c r="AC183" s="573">
        <v>2</v>
      </c>
      <c r="AD183" s="573">
        <v>2</v>
      </c>
      <c r="AE183" s="573">
        <v>2</v>
      </c>
      <c r="AF183" s="573">
        <v>2</v>
      </c>
      <c r="AG183" s="727">
        <f t="shared" si="47"/>
        <v>1</v>
      </c>
      <c r="AH183" s="573">
        <v>2</v>
      </c>
      <c r="AI183" s="573">
        <v>2</v>
      </c>
      <c r="AJ183" s="573">
        <v>2</v>
      </c>
      <c r="AK183" s="573">
        <v>2</v>
      </c>
      <c r="AL183" s="573">
        <v>2</v>
      </c>
      <c r="AM183" s="573">
        <v>2</v>
      </c>
      <c r="AN183" s="727">
        <f t="shared" si="48"/>
        <v>1</v>
      </c>
    </row>
    <row r="184" spans="1:61" ht="36.75" hidden="1" customHeight="1">
      <c r="A184" s="971"/>
      <c r="B184" s="971"/>
      <c r="C184" s="966"/>
      <c r="D184" s="735"/>
      <c r="E184" s="961"/>
      <c r="F184" s="961"/>
      <c r="G184" s="961"/>
      <c r="H184" s="729" t="s">
        <v>1532</v>
      </c>
      <c r="I184" s="573">
        <v>2</v>
      </c>
      <c r="J184" s="573">
        <v>2</v>
      </c>
      <c r="K184" s="573">
        <v>2</v>
      </c>
      <c r="L184" s="727">
        <f t="shared" si="53"/>
        <v>1</v>
      </c>
      <c r="M184" s="573">
        <v>2</v>
      </c>
      <c r="N184" s="573">
        <v>2</v>
      </c>
      <c r="O184" s="573">
        <v>2</v>
      </c>
      <c r="P184" s="573">
        <v>2</v>
      </c>
      <c r="Q184" s="573">
        <v>2</v>
      </c>
      <c r="R184" s="573">
        <v>2</v>
      </c>
      <c r="S184" s="727">
        <f t="shared" si="55"/>
        <v>1</v>
      </c>
      <c r="T184" s="573">
        <v>2</v>
      </c>
      <c r="U184" s="573">
        <v>2</v>
      </c>
      <c r="V184" s="573">
        <v>2</v>
      </c>
      <c r="W184" s="573">
        <v>2</v>
      </c>
      <c r="X184" s="573">
        <v>2</v>
      </c>
      <c r="Y184" s="573">
        <v>2</v>
      </c>
      <c r="Z184" s="727">
        <f t="shared" si="46"/>
        <v>1</v>
      </c>
      <c r="AA184" s="573">
        <v>2</v>
      </c>
      <c r="AB184" s="573">
        <v>2</v>
      </c>
      <c r="AC184" s="573">
        <v>2</v>
      </c>
      <c r="AD184" s="573">
        <v>2</v>
      </c>
      <c r="AE184" s="573">
        <v>2</v>
      </c>
      <c r="AF184" s="573">
        <v>2</v>
      </c>
      <c r="AG184" s="727">
        <f t="shared" si="47"/>
        <v>1</v>
      </c>
      <c r="AH184" s="573">
        <v>2</v>
      </c>
      <c r="AI184" s="573">
        <v>2</v>
      </c>
      <c r="AJ184" s="573">
        <v>2</v>
      </c>
      <c r="AK184" s="573">
        <v>2</v>
      </c>
      <c r="AL184" s="573">
        <v>2</v>
      </c>
      <c r="AM184" s="573">
        <v>2</v>
      </c>
      <c r="AN184" s="727">
        <f t="shared" si="48"/>
        <v>1</v>
      </c>
    </row>
    <row r="185" spans="1:61" s="567" customFormat="1" ht="36.75" hidden="1" customHeight="1">
      <c r="A185" s="974"/>
      <c r="B185" s="954"/>
      <c r="C185" s="956"/>
      <c r="D185" s="583"/>
      <c r="E185" s="958"/>
      <c r="F185" s="958"/>
      <c r="G185" s="958"/>
      <c r="H185" s="575"/>
      <c r="I185" s="576">
        <f>E180-I180+I181</f>
        <v>121</v>
      </c>
      <c r="J185" s="576">
        <f t="shared" ref="J185:AL185" si="115">+I185-J180+J181</f>
        <v>121</v>
      </c>
      <c r="K185" s="576">
        <f t="shared" si="115"/>
        <v>121</v>
      </c>
      <c r="L185" s="727">
        <f t="shared" si="53"/>
        <v>60.5</v>
      </c>
      <c r="M185" s="576">
        <f t="shared" si="115"/>
        <v>60.5</v>
      </c>
      <c r="N185" s="576">
        <f t="shared" si="115"/>
        <v>60.5</v>
      </c>
      <c r="O185" s="576">
        <f t="shared" si="115"/>
        <v>60.5</v>
      </c>
      <c r="P185" s="576">
        <f t="shared" si="115"/>
        <v>60.5</v>
      </c>
      <c r="Q185" s="576">
        <f t="shared" si="115"/>
        <v>60.5</v>
      </c>
      <c r="R185" s="576">
        <f t="shared" si="115"/>
        <v>60.5</v>
      </c>
      <c r="S185" s="727">
        <f t="shared" si="55"/>
        <v>30.25</v>
      </c>
      <c r="T185" s="576">
        <f t="shared" si="115"/>
        <v>30.25</v>
      </c>
      <c r="U185" s="576">
        <f t="shared" si="115"/>
        <v>30.25</v>
      </c>
      <c r="V185" s="576">
        <f t="shared" si="115"/>
        <v>30.25</v>
      </c>
      <c r="W185" s="576">
        <f t="shared" si="115"/>
        <v>30.25</v>
      </c>
      <c r="X185" s="576">
        <f t="shared" si="115"/>
        <v>30.25</v>
      </c>
      <c r="Y185" s="576">
        <f t="shared" si="115"/>
        <v>30.25</v>
      </c>
      <c r="Z185" s="727">
        <f t="shared" si="46"/>
        <v>15.125</v>
      </c>
      <c r="AA185" s="576">
        <f t="shared" si="115"/>
        <v>15.125</v>
      </c>
      <c r="AB185" s="576">
        <f t="shared" si="115"/>
        <v>15.125</v>
      </c>
      <c r="AC185" s="576">
        <f t="shared" si="115"/>
        <v>15.125</v>
      </c>
      <c r="AD185" s="576">
        <f t="shared" si="115"/>
        <v>15.125</v>
      </c>
      <c r="AE185" s="576">
        <f t="shared" si="115"/>
        <v>15.125</v>
      </c>
      <c r="AF185" s="576">
        <f t="shared" si="115"/>
        <v>15.125</v>
      </c>
      <c r="AG185" s="727">
        <f t="shared" si="47"/>
        <v>7.5625</v>
      </c>
      <c r="AH185" s="576">
        <f t="shared" si="115"/>
        <v>7.5625</v>
      </c>
      <c r="AI185" s="576">
        <f t="shared" si="115"/>
        <v>7.5625</v>
      </c>
      <c r="AJ185" s="576">
        <f t="shared" si="115"/>
        <v>7.5625</v>
      </c>
      <c r="AK185" s="576">
        <f t="shared" si="115"/>
        <v>7.5625</v>
      </c>
      <c r="AL185" s="576">
        <f t="shared" si="115"/>
        <v>7.5625</v>
      </c>
      <c r="AM185" s="576">
        <f>+AL185-AM180</f>
        <v>5.5625</v>
      </c>
      <c r="AN185" s="727">
        <f t="shared" si="48"/>
        <v>2.78125</v>
      </c>
      <c r="AO185" s="566"/>
      <c r="AP185" s="566"/>
      <c r="AQ185" s="566"/>
      <c r="AR185" s="566"/>
      <c r="AS185" s="566"/>
      <c r="AT185" s="566"/>
      <c r="AU185" s="566"/>
      <c r="AV185" s="566"/>
      <c r="AW185" s="566"/>
      <c r="AX185" s="566"/>
      <c r="AY185" s="566"/>
      <c r="AZ185" s="566"/>
      <c r="BA185" s="566"/>
      <c r="BB185" s="566"/>
      <c r="BC185" s="566"/>
      <c r="BD185" s="566"/>
      <c r="BE185" s="566"/>
      <c r="BF185" s="566"/>
      <c r="BG185" s="566"/>
      <c r="BH185" s="566"/>
      <c r="BI185" s="566"/>
    </row>
    <row r="186" spans="1:61" ht="36.75" hidden="1" customHeight="1">
      <c r="A186" s="953">
        <v>31</v>
      </c>
      <c r="B186" s="953" t="s">
        <v>522</v>
      </c>
      <c r="C186" s="965" t="s">
        <v>523</v>
      </c>
      <c r="D186" s="577"/>
      <c r="E186" s="957">
        <f>VLOOKUP(B186,'Total tồn vật tư 2'!$A$3:$D$586,4,0)</f>
        <v>50</v>
      </c>
      <c r="F186" s="957">
        <f>VLOOKUP(B186,'Total tồn vật tư 2'!$A$3:$F$586,6,0)</f>
        <v>0</v>
      </c>
      <c r="G186" s="957">
        <f>+E186+F186</f>
        <v>50</v>
      </c>
      <c r="H186" s="719" t="s">
        <v>1566</v>
      </c>
      <c r="I186" s="571">
        <v>1</v>
      </c>
      <c r="J186" s="571">
        <v>1</v>
      </c>
      <c r="K186" s="571">
        <v>1</v>
      </c>
      <c r="L186" s="727">
        <f t="shared" si="53"/>
        <v>0.5</v>
      </c>
      <c r="M186" s="571">
        <v>1</v>
      </c>
      <c r="N186" s="571">
        <v>1</v>
      </c>
      <c r="O186" s="571">
        <v>1</v>
      </c>
      <c r="P186" s="571">
        <v>1</v>
      </c>
      <c r="Q186" s="571">
        <v>1</v>
      </c>
      <c r="R186" s="571">
        <v>1</v>
      </c>
      <c r="S186" s="727">
        <f t="shared" si="55"/>
        <v>0.5</v>
      </c>
      <c r="T186" s="571">
        <v>1</v>
      </c>
      <c r="U186" s="571">
        <v>1</v>
      </c>
      <c r="V186" s="571">
        <v>1</v>
      </c>
      <c r="W186" s="571">
        <v>1</v>
      </c>
      <c r="X186" s="571">
        <v>1</v>
      </c>
      <c r="Y186" s="571">
        <v>1</v>
      </c>
      <c r="Z186" s="727">
        <f t="shared" si="46"/>
        <v>0.5</v>
      </c>
      <c r="AA186" s="571">
        <v>1</v>
      </c>
      <c r="AB186" s="571">
        <v>1</v>
      </c>
      <c r="AC186" s="571">
        <v>1</v>
      </c>
      <c r="AD186" s="571">
        <v>1</v>
      </c>
      <c r="AE186" s="571">
        <v>1</v>
      </c>
      <c r="AF186" s="571">
        <v>1</v>
      </c>
      <c r="AG186" s="727">
        <f t="shared" si="47"/>
        <v>0.5</v>
      </c>
      <c r="AH186" s="571">
        <v>1</v>
      </c>
      <c r="AI186" s="571">
        <v>1</v>
      </c>
      <c r="AJ186" s="571">
        <v>1</v>
      </c>
      <c r="AK186" s="571">
        <v>1</v>
      </c>
      <c r="AL186" s="571">
        <v>1</v>
      </c>
      <c r="AM186" s="571">
        <v>1</v>
      </c>
      <c r="AN186" s="727">
        <f t="shared" si="48"/>
        <v>0.5</v>
      </c>
    </row>
    <row r="187" spans="1:61" ht="40.5" hidden="1" customHeight="1">
      <c r="A187" s="971"/>
      <c r="B187" s="971"/>
      <c r="C187" s="966"/>
      <c r="D187" s="569"/>
      <c r="E187" s="961"/>
      <c r="F187" s="961"/>
      <c r="G187" s="961"/>
      <c r="H187" s="719" t="s">
        <v>1562</v>
      </c>
      <c r="I187" s="573">
        <v>1</v>
      </c>
      <c r="J187" s="573">
        <v>1</v>
      </c>
      <c r="K187" s="573">
        <v>1</v>
      </c>
      <c r="L187" s="727">
        <f t="shared" ref="L187:L279" si="116">+K187/2</f>
        <v>0.5</v>
      </c>
      <c r="M187" s="573">
        <v>1</v>
      </c>
      <c r="N187" s="573">
        <v>1</v>
      </c>
      <c r="O187" s="573">
        <v>1</v>
      </c>
      <c r="P187" s="573">
        <v>1</v>
      </c>
      <c r="Q187" s="573">
        <v>1</v>
      </c>
      <c r="R187" s="573">
        <v>1</v>
      </c>
      <c r="S187" s="727">
        <f t="shared" si="55"/>
        <v>0.5</v>
      </c>
      <c r="T187" s="573">
        <v>1</v>
      </c>
      <c r="U187" s="573">
        <v>1</v>
      </c>
      <c r="V187" s="573">
        <v>1</v>
      </c>
      <c r="W187" s="573">
        <v>1</v>
      </c>
      <c r="X187" s="573">
        <v>1</v>
      </c>
      <c r="Y187" s="573">
        <v>1</v>
      </c>
      <c r="Z187" s="727">
        <f t="shared" si="46"/>
        <v>0.5</v>
      </c>
      <c r="AA187" s="573">
        <v>1</v>
      </c>
      <c r="AB187" s="573">
        <v>1</v>
      </c>
      <c r="AC187" s="573">
        <v>1</v>
      </c>
      <c r="AD187" s="573">
        <v>1</v>
      </c>
      <c r="AE187" s="573">
        <v>1</v>
      </c>
      <c r="AF187" s="573">
        <v>1</v>
      </c>
      <c r="AG187" s="727">
        <f t="shared" ref="AG187:AG279" si="117">+AF187/2</f>
        <v>0.5</v>
      </c>
      <c r="AH187" s="573">
        <v>1</v>
      </c>
      <c r="AI187" s="573">
        <v>1</v>
      </c>
      <c r="AJ187" s="573">
        <v>1</v>
      </c>
      <c r="AK187" s="573">
        <v>1</v>
      </c>
      <c r="AL187" s="573">
        <v>1</v>
      </c>
      <c r="AM187" s="573">
        <v>1</v>
      </c>
      <c r="AN187" s="727">
        <f t="shared" ref="AN187:AN279" si="118">+AM187/2</f>
        <v>0.5</v>
      </c>
    </row>
    <row r="188" spans="1:61" ht="40.5" hidden="1" customHeight="1">
      <c r="A188" s="971"/>
      <c r="B188" s="971"/>
      <c r="C188" s="966"/>
      <c r="D188" s="735"/>
      <c r="E188" s="961"/>
      <c r="F188" s="961"/>
      <c r="G188" s="961"/>
      <c r="H188" s="719" t="s">
        <v>1560</v>
      </c>
      <c r="I188" s="573">
        <v>1</v>
      </c>
      <c r="J188" s="573">
        <v>1</v>
      </c>
      <c r="K188" s="573">
        <v>1</v>
      </c>
      <c r="L188" s="727">
        <f t="shared" si="116"/>
        <v>0.5</v>
      </c>
      <c r="M188" s="573">
        <v>1</v>
      </c>
      <c r="N188" s="573">
        <v>1</v>
      </c>
      <c r="O188" s="573">
        <v>1</v>
      </c>
      <c r="P188" s="573">
        <v>1</v>
      </c>
      <c r="Q188" s="573">
        <v>1</v>
      </c>
      <c r="R188" s="573">
        <v>1</v>
      </c>
      <c r="S188" s="727">
        <f t="shared" ref="S188:S190" si="119">+R188/2</f>
        <v>0.5</v>
      </c>
      <c r="T188" s="573">
        <v>1</v>
      </c>
      <c r="U188" s="573">
        <v>1</v>
      </c>
      <c r="V188" s="573">
        <v>1</v>
      </c>
      <c r="W188" s="573">
        <v>1</v>
      </c>
      <c r="X188" s="573">
        <v>1</v>
      </c>
      <c r="Y188" s="573">
        <v>1</v>
      </c>
      <c r="Z188" s="727">
        <f t="shared" ref="Z188:Z190" si="120">+Y188/2</f>
        <v>0.5</v>
      </c>
      <c r="AA188" s="573">
        <v>1</v>
      </c>
      <c r="AB188" s="573">
        <v>1</v>
      </c>
      <c r="AC188" s="573">
        <v>1</v>
      </c>
      <c r="AD188" s="573">
        <v>1</v>
      </c>
      <c r="AE188" s="573">
        <v>1</v>
      </c>
      <c r="AF188" s="573">
        <v>1</v>
      </c>
      <c r="AG188" s="727">
        <f t="shared" si="117"/>
        <v>0.5</v>
      </c>
      <c r="AH188" s="573">
        <v>1</v>
      </c>
      <c r="AI188" s="573">
        <v>1</v>
      </c>
      <c r="AJ188" s="573">
        <v>1</v>
      </c>
      <c r="AK188" s="573">
        <v>1</v>
      </c>
      <c r="AL188" s="573">
        <v>1</v>
      </c>
      <c r="AM188" s="573">
        <v>1</v>
      </c>
      <c r="AN188" s="727">
        <f t="shared" si="118"/>
        <v>0.5</v>
      </c>
    </row>
    <row r="189" spans="1:61" ht="40.5" hidden="1" customHeight="1">
      <c r="A189" s="971"/>
      <c r="B189" s="971"/>
      <c r="C189" s="966"/>
      <c r="D189" s="735"/>
      <c r="E189" s="961"/>
      <c r="F189" s="961"/>
      <c r="G189" s="961"/>
      <c r="H189" s="719" t="s">
        <v>1561</v>
      </c>
      <c r="I189" s="573">
        <v>1</v>
      </c>
      <c r="J189" s="573">
        <v>1</v>
      </c>
      <c r="K189" s="573">
        <v>1</v>
      </c>
      <c r="L189" s="727">
        <f t="shared" si="116"/>
        <v>0.5</v>
      </c>
      <c r="M189" s="573">
        <v>1</v>
      </c>
      <c r="N189" s="573">
        <v>1</v>
      </c>
      <c r="O189" s="573">
        <v>1</v>
      </c>
      <c r="P189" s="573">
        <v>1</v>
      </c>
      <c r="Q189" s="573">
        <v>1</v>
      </c>
      <c r="R189" s="573">
        <v>1</v>
      </c>
      <c r="S189" s="727">
        <f t="shared" si="119"/>
        <v>0.5</v>
      </c>
      <c r="T189" s="573">
        <v>1</v>
      </c>
      <c r="U189" s="573">
        <v>1</v>
      </c>
      <c r="V189" s="573">
        <v>1</v>
      </c>
      <c r="W189" s="573">
        <v>1</v>
      </c>
      <c r="X189" s="573">
        <v>1</v>
      </c>
      <c r="Y189" s="573">
        <v>1</v>
      </c>
      <c r="Z189" s="727">
        <f t="shared" si="120"/>
        <v>0.5</v>
      </c>
      <c r="AA189" s="573">
        <v>1</v>
      </c>
      <c r="AB189" s="573">
        <v>1</v>
      </c>
      <c r="AC189" s="573">
        <v>1</v>
      </c>
      <c r="AD189" s="573">
        <v>1</v>
      </c>
      <c r="AE189" s="573">
        <v>1</v>
      </c>
      <c r="AF189" s="573">
        <v>1</v>
      </c>
      <c r="AG189" s="727">
        <f t="shared" si="117"/>
        <v>0.5</v>
      </c>
      <c r="AH189" s="573">
        <v>1</v>
      </c>
      <c r="AI189" s="573">
        <v>1</v>
      </c>
      <c r="AJ189" s="573">
        <v>1</v>
      </c>
      <c r="AK189" s="573">
        <v>1</v>
      </c>
      <c r="AL189" s="573">
        <v>1</v>
      </c>
      <c r="AM189" s="573">
        <v>1</v>
      </c>
      <c r="AN189" s="727">
        <f t="shared" si="118"/>
        <v>0.5</v>
      </c>
    </row>
    <row r="190" spans="1:61" ht="40.5" hidden="1" customHeight="1">
      <c r="A190" s="971"/>
      <c r="B190" s="971"/>
      <c r="C190" s="966"/>
      <c r="D190" s="735"/>
      <c r="E190" s="961"/>
      <c r="F190" s="961"/>
      <c r="G190" s="961"/>
      <c r="H190" s="729" t="s">
        <v>1532</v>
      </c>
      <c r="I190" s="573">
        <v>1</v>
      </c>
      <c r="J190" s="573">
        <v>1</v>
      </c>
      <c r="K190" s="573">
        <v>1</v>
      </c>
      <c r="L190" s="727">
        <f t="shared" si="116"/>
        <v>0.5</v>
      </c>
      <c r="M190" s="573">
        <v>1</v>
      </c>
      <c r="N190" s="573">
        <v>1</v>
      </c>
      <c r="O190" s="573">
        <v>1</v>
      </c>
      <c r="P190" s="573">
        <v>1</v>
      </c>
      <c r="Q190" s="573">
        <v>1</v>
      </c>
      <c r="R190" s="573">
        <v>1</v>
      </c>
      <c r="S190" s="727">
        <f t="shared" si="119"/>
        <v>0.5</v>
      </c>
      <c r="T190" s="573">
        <v>1</v>
      </c>
      <c r="U190" s="573">
        <v>1</v>
      </c>
      <c r="V190" s="573">
        <v>1</v>
      </c>
      <c r="W190" s="573">
        <v>1</v>
      </c>
      <c r="X190" s="573">
        <v>1</v>
      </c>
      <c r="Y190" s="573">
        <v>1</v>
      </c>
      <c r="Z190" s="727">
        <f t="shared" si="120"/>
        <v>0.5</v>
      </c>
      <c r="AA190" s="573">
        <v>1</v>
      </c>
      <c r="AB190" s="573">
        <v>1</v>
      </c>
      <c r="AC190" s="573">
        <v>1</v>
      </c>
      <c r="AD190" s="573">
        <v>1</v>
      </c>
      <c r="AE190" s="573">
        <v>1</v>
      </c>
      <c r="AF190" s="573">
        <v>1</v>
      </c>
      <c r="AG190" s="727">
        <f t="shared" si="117"/>
        <v>0.5</v>
      </c>
      <c r="AH190" s="573">
        <v>1</v>
      </c>
      <c r="AI190" s="573">
        <v>1</v>
      </c>
      <c r="AJ190" s="573">
        <v>1</v>
      </c>
      <c r="AK190" s="573">
        <v>1</v>
      </c>
      <c r="AL190" s="573">
        <v>1</v>
      </c>
      <c r="AM190" s="573">
        <v>1</v>
      </c>
      <c r="AN190" s="727">
        <f t="shared" si="118"/>
        <v>0.5</v>
      </c>
    </row>
    <row r="191" spans="1:61" s="567" customFormat="1" ht="36.75" hidden="1" customHeight="1">
      <c r="A191" s="954"/>
      <c r="B191" s="954"/>
      <c r="C191" s="956"/>
      <c r="D191" s="583"/>
      <c r="E191" s="958"/>
      <c r="F191" s="958"/>
      <c r="G191" s="958"/>
      <c r="H191" s="575"/>
      <c r="I191" s="576">
        <f>+G186-SUM(I186:I190)</f>
        <v>45</v>
      </c>
      <c r="J191" s="576">
        <f>+I191-SUM(J186:J190)</f>
        <v>40</v>
      </c>
      <c r="K191" s="576">
        <f t="shared" ref="K191:AN191" si="121">+J191-SUM(K186:K190)</f>
        <v>35</v>
      </c>
      <c r="L191" s="576">
        <f t="shared" si="121"/>
        <v>32.5</v>
      </c>
      <c r="M191" s="576">
        <f t="shared" si="121"/>
        <v>27.5</v>
      </c>
      <c r="N191" s="576">
        <f t="shared" si="121"/>
        <v>22.5</v>
      </c>
      <c r="O191" s="576">
        <f t="shared" si="121"/>
        <v>17.5</v>
      </c>
      <c r="P191" s="576">
        <f t="shared" si="121"/>
        <v>12.5</v>
      </c>
      <c r="Q191" s="576">
        <f t="shared" si="121"/>
        <v>7.5</v>
      </c>
      <c r="R191" s="576">
        <f t="shared" si="121"/>
        <v>2.5</v>
      </c>
      <c r="S191" s="576">
        <f t="shared" si="121"/>
        <v>0</v>
      </c>
      <c r="T191" s="576">
        <f t="shared" si="121"/>
        <v>-5</v>
      </c>
      <c r="U191" s="576">
        <f t="shared" si="121"/>
        <v>-10</v>
      </c>
      <c r="V191" s="576">
        <f t="shared" si="121"/>
        <v>-15</v>
      </c>
      <c r="W191" s="576">
        <f t="shared" si="121"/>
        <v>-20</v>
      </c>
      <c r="X191" s="576">
        <f t="shared" si="121"/>
        <v>-25</v>
      </c>
      <c r="Y191" s="576">
        <f t="shared" si="121"/>
        <v>-30</v>
      </c>
      <c r="Z191" s="576">
        <f t="shared" si="121"/>
        <v>-32.5</v>
      </c>
      <c r="AA191" s="576">
        <f t="shared" si="121"/>
        <v>-37.5</v>
      </c>
      <c r="AB191" s="576">
        <f t="shared" si="121"/>
        <v>-42.5</v>
      </c>
      <c r="AC191" s="576">
        <f t="shared" si="121"/>
        <v>-47.5</v>
      </c>
      <c r="AD191" s="576">
        <f t="shared" si="121"/>
        <v>-52.5</v>
      </c>
      <c r="AE191" s="576">
        <f t="shared" si="121"/>
        <v>-57.5</v>
      </c>
      <c r="AF191" s="576">
        <f t="shared" si="121"/>
        <v>-62.5</v>
      </c>
      <c r="AG191" s="576">
        <f t="shared" si="121"/>
        <v>-65</v>
      </c>
      <c r="AH191" s="576">
        <f t="shared" si="121"/>
        <v>-70</v>
      </c>
      <c r="AI191" s="576">
        <f t="shared" si="121"/>
        <v>-75</v>
      </c>
      <c r="AJ191" s="576">
        <f t="shared" si="121"/>
        <v>-80</v>
      </c>
      <c r="AK191" s="576">
        <f t="shared" si="121"/>
        <v>-85</v>
      </c>
      <c r="AL191" s="576">
        <f t="shared" si="121"/>
        <v>-90</v>
      </c>
      <c r="AM191" s="576">
        <f t="shared" si="121"/>
        <v>-95</v>
      </c>
      <c r="AN191" s="576">
        <f t="shared" si="121"/>
        <v>-97.5</v>
      </c>
      <c r="AO191" s="566"/>
      <c r="AP191" s="566"/>
      <c r="AQ191" s="566"/>
      <c r="AR191" s="566"/>
      <c r="AS191" s="566"/>
      <c r="AT191" s="566"/>
      <c r="AU191" s="566"/>
      <c r="AV191" s="566"/>
      <c r="AW191" s="566"/>
      <c r="AX191" s="566"/>
      <c r="AY191" s="566"/>
      <c r="AZ191" s="566"/>
      <c r="BA191" s="566"/>
      <c r="BB191" s="566"/>
      <c r="BC191" s="566"/>
      <c r="BD191" s="566"/>
      <c r="BE191" s="566"/>
      <c r="BF191" s="566"/>
      <c r="BG191" s="566"/>
      <c r="BH191" s="566"/>
      <c r="BI191" s="566"/>
    </row>
    <row r="192" spans="1:61" ht="36.75" hidden="1" customHeight="1">
      <c r="A192" s="971">
        <v>32</v>
      </c>
      <c r="B192" s="953" t="s">
        <v>524</v>
      </c>
      <c r="C192" s="965" t="s">
        <v>525</v>
      </c>
      <c r="D192" s="577"/>
      <c r="E192" s="957">
        <f>VLOOKUP(B192,'Total tồn vật tư 2'!$A$3:$D$586,4,0)</f>
        <v>22</v>
      </c>
      <c r="F192" s="957">
        <f>VLOOKUP(B192,'Total tồn vật tư 2'!$A$3:$F$586,6,0)</f>
        <v>0</v>
      </c>
      <c r="G192" s="957">
        <f>+E192+F192</f>
        <v>22</v>
      </c>
      <c r="H192" s="719" t="s">
        <v>1566</v>
      </c>
      <c r="I192" s="571">
        <v>2</v>
      </c>
      <c r="J192" s="571">
        <v>2</v>
      </c>
      <c r="K192" s="571">
        <v>2</v>
      </c>
      <c r="L192" s="727">
        <f t="shared" si="116"/>
        <v>1</v>
      </c>
      <c r="M192" s="571">
        <v>2</v>
      </c>
      <c r="N192" s="571">
        <v>2</v>
      </c>
      <c r="O192" s="571">
        <v>2</v>
      </c>
      <c r="P192" s="571">
        <v>2</v>
      </c>
      <c r="Q192" s="571">
        <v>2</v>
      </c>
      <c r="R192" s="571">
        <v>2</v>
      </c>
      <c r="S192" s="727">
        <f t="shared" ref="S192:S279" si="122">+R192/2</f>
        <v>1</v>
      </c>
      <c r="T192" s="571">
        <v>2</v>
      </c>
      <c r="U192" s="571">
        <v>2</v>
      </c>
      <c r="V192" s="571">
        <v>2</v>
      </c>
      <c r="W192" s="571">
        <v>2</v>
      </c>
      <c r="X192" s="571">
        <v>2</v>
      </c>
      <c r="Y192" s="571">
        <v>2</v>
      </c>
      <c r="Z192" s="727">
        <f t="shared" ref="Z192:Z279" si="123">+Y192/2</f>
        <v>1</v>
      </c>
      <c r="AA192" s="571">
        <v>2</v>
      </c>
      <c r="AB192" s="571">
        <v>2</v>
      </c>
      <c r="AC192" s="571">
        <v>2</v>
      </c>
      <c r="AD192" s="571">
        <v>2</v>
      </c>
      <c r="AE192" s="571">
        <v>2</v>
      </c>
      <c r="AF192" s="571">
        <v>2</v>
      </c>
      <c r="AG192" s="727">
        <f t="shared" si="117"/>
        <v>1</v>
      </c>
      <c r="AH192" s="571">
        <v>2</v>
      </c>
      <c r="AI192" s="571">
        <v>2</v>
      </c>
      <c r="AJ192" s="571">
        <v>2</v>
      </c>
      <c r="AK192" s="571">
        <v>2</v>
      </c>
      <c r="AL192" s="571">
        <v>2</v>
      </c>
      <c r="AM192" s="571">
        <v>2</v>
      </c>
      <c r="AN192" s="727">
        <f t="shared" si="118"/>
        <v>1</v>
      </c>
    </row>
    <row r="193" spans="1:61" ht="36.75" hidden="1" customHeight="1">
      <c r="A193" s="971"/>
      <c r="B193" s="971"/>
      <c r="C193" s="966"/>
      <c r="D193" s="735"/>
      <c r="E193" s="961"/>
      <c r="F193" s="961"/>
      <c r="G193" s="961"/>
      <c r="H193" s="719" t="s">
        <v>1562</v>
      </c>
      <c r="I193" s="571">
        <v>2</v>
      </c>
      <c r="J193" s="571">
        <v>2</v>
      </c>
      <c r="K193" s="571">
        <v>2</v>
      </c>
      <c r="L193" s="727">
        <f t="shared" si="116"/>
        <v>1</v>
      </c>
      <c r="M193" s="571">
        <v>2</v>
      </c>
      <c r="N193" s="571">
        <v>2</v>
      </c>
      <c r="O193" s="571">
        <v>2</v>
      </c>
      <c r="P193" s="571">
        <v>2</v>
      </c>
      <c r="Q193" s="571">
        <v>2</v>
      </c>
      <c r="R193" s="571">
        <v>2</v>
      </c>
      <c r="S193" s="727">
        <f t="shared" si="122"/>
        <v>1</v>
      </c>
      <c r="T193" s="571">
        <v>2</v>
      </c>
      <c r="U193" s="571">
        <v>2</v>
      </c>
      <c r="V193" s="571">
        <v>2</v>
      </c>
      <c r="W193" s="571">
        <v>2</v>
      </c>
      <c r="X193" s="571">
        <v>2</v>
      </c>
      <c r="Y193" s="571">
        <v>2</v>
      </c>
      <c r="Z193" s="727">
        <f t="shared" si="123"/>
        <v>1</v>
      </c>
      <c r="AA193" s="571">
        <v>2</v>
      </c>
      <c r="AB193" s="571">
        <v>2</v>
      </c>
      <c r="AC193" s="571">
        <v>2</v>
      </c>
      <c r="AD193" s="571">
        <v>2</v>
      </c>
      <c r="AE193" s="571">
        <v>2</v>
      </c>
      <c r="AF193" s="571">
        <v>2</v>
      </c>
      <c r="AG193" s="727">
        <f t="shared" si="117"/>
        <v>1</v>
      </c>
      <c r="AH193" s="571">
        <v>2</v>
      </c>
      <c r="AI193" s="571">
        <v>2</v>
      </c>
      <c r="AJ193" s="571">
        <v>2</v>
      </c>
      <c r="AK193" s="571">
        <v>2</v>
      </c>
      <c r="AL193" s="571">
        <v>2</v>
      </c>
      <c r="AM193" s="571">
        <v>2</v>
      </c>
      <c r="AN193" s="727">
        <f t="shared" si="118"/>
        <v>1</v>
      </c>
    </row>
    <row r="194" spans="1:61" ht="36.75" hidden="1" customHeight="1">
      <c r="A194" s="971"/>
      <c r="B194" s="971"/>
      <c r="C194" s="966"/>
      <c r="D194" s="735"/>
      <c r="E194" s="961"/>
      <c r="F194" s="961"/>
      <c r="G194" s="961"/>
      <c r="H194" s="719" t="s">
        <v>1560</v>
      </c>
      <c r="I194" s="571">
        <v>2</v>
      </c>
      <c r="J194" s="571">
        <v>2</v>
      </c>
      <c r="K194" s="571">
        <v>2</v>
      </c>
      <c r="L194" s="727">
        <f t="shared" si="116"/>
        <v>1</v>
      </c>
      <c r="M194" s="571">
        <v>2</v>
      </c>
      <c r="N194" s="571">
        <v>2</v>
      </c>
      <c r="O194" s="571">
        <v>2</v>
      </c>
      <c r="P194" s="571">
        <v>2</v>
      </c>
      <c r="Q194" s="571">
        <v>2</v>
      </c>
      <c r="R194" s="571">
        <v>2</v>
      </c>
      <c r="S194" s="727">
        <f t="shared" si="122"/>
        <v>1</v>
      </c>
      <c r="T194" s="571">
        <v>2</v>
      </c>
      <c r="U194" s="571">
        <v>2</v>
      </c>
      <c r="V194" s="571">
        <v>2</v>
      </c>
      <c r="W194" s="571">
        <v>2</v>
      </c>
      <c r="X194" s="571">
        <v>2</v>
      </c>
      <c r="Y194" s="571">
        <v>2</v>
      </c>
      <c r="Z194" s="727">
        <f t="shared" si="123"/>
        <v>1</v>
      </c>
      <c r="AA194" s="571">
        <v>2</v>
      </c>
      <c r="AB194" s="571">
        <v>2</v>
      </c>
      <c r="AC194" s="571">
        <v>2</v>
      </c>
      <c r="AD194" s="571">
        <v>2</v>
      </c>
      <c r="AE194" s="571">
        <v>2</v>
      </c>
      <c r="AF194" s="571">
        <v>2</v>
      </c>
      <c r="AG194" s="727">
        <f t="shared" si="117"/>
        <v>1</v>
      </c>
      <c r="AH194" s="571">
        <v>2</v>
      </c>
      <c r="AI194" s="571">
        <v>2</v>
      </c>
      <c r="AJ194" s="571">
        <v>2</v>
      </c>
      <c r="AK194" s="571">
        <v>2</v>
      </c>
      <c r="AL194" s="571">
        <v>2</v>
      </c>
      <c r="AM194" s="571">
        <v>2</v>
      </c>
      <c r="AN194" s="727">
        <f t="shared" si="118"/>
        <v>1</v>
      </c>
    </row>
    <row r="195" spans="1:61" ht="36.75" hidden="1" customHeight="1">
      <c r="A195" s="971"/>
      <c r="B195" s="971"/>
      <c r="C195" s="966"/>
      <c r="D195" s="735"/>
      <c r="E195" s="961"/>
      <c r="F195" s="961"/>
      <c r="G195" s="961"/>
      <c r="H195" s="719" t="s">
        <v>1561</v>
      </c>
      <c r="I195" s="571">
        <v>2</v>
      </c>
      <c r="J195" s="571">
        <v>2</v>
      </c>
      <c r="K195" s="571">
        <v>2</v>
      </c>
      <c r="L195" s="727">
        <f t="shared" si="116"/>
        <v>1</v>
      </c>
      <c r="M195" s="571">
        <v>2</v>
      </c>
      <c r="N195" s="571">
        <v>2</v>
      </c>
      <c r="O195" s="571">
        <v>2</v>
      </c>
      <c r="P195" s="571">
        <v>2</v>
      </c>
      <c r="Q195" s="571">
        <v>2</v>
      </c>
      <c r="R195" s="571">
        <v>2</v>
      </c>
      <c r="S195" s="727">
        <f t="shared" si="122"/>
        <v>1</v>
      </c>
      <c r="T195" s="571">
        <v>2</v>
      </c>
      <c r="U195" s="571">
        <v>2</v>
      </c>
      <c r="V195" s="571">
        <v>2</v>
      </c>
      <c r="W195" s="571">
        <v>2</v>
      </c>
      <c r="X195" s="571">
        <v>2</v>
      </c>
      <c r="Y195" s="571">
        <v>2</v>
      </c>
      <c r="Z195" s="727">
        <f t="shared" si="123"/>
        <v>1</v>
      </c>
      <c r="AA195" s="571">
        <v>2</v>
      </c>
      <c r="AB195" s="571">
        <v>2</v>
      </c>
      <c r="AC195" s="571">
        <v>2</v>
      </c>
      <c r="AD195" s="571">
        <v>2</v>
      </c>
      <c r="AE195" s="571">
        <v>2</v>
      </c>
      <c r="AF195" s="571">
        <v>2</v>
      </c>
      <c r="AG195" s="727">
        <f t="shared" si="117"/>
        <v>1</v>
      </c>
      <c r="AH195" s="571">
        <v>2</v>
      </c>
      <c r="AI195" s="571">
        <v>2</v>
      </c>
      <c r="AJ195" s="571">
        <v>2</v>
      </c>
      <c r="AK195" s="571">
        <v>2</v>
      </c>
      <c r="AL195" s="571">
        <v>2</v>
      </c>
      <c r="AM195" s="571">
        <v>2</v>
      </c>
      <c r="AN195" s="727">
        <f t="shared" si="118"/>
        <v>1</v>
      </c>
    </row>
    <row r="196" spans="1:61" ht="36.75" hidden="1" customHeight="1">
      <c r="A196" s="971"/>
      <c r="B196" s="971"/>
      <c r="C196" s="966"/>
      <c r="D196" s="735"/>
      <c r="E196" s="961"/>
      <c r="F196" s="961"/>
      <c r="G196" s="961"/>
      <c r="H196" s="729" t="s">
        <v>1532</v>
      </c>
      <c r="I196" s="571">
        <v>2</v>
      </c>
      <c r="J196" s="571">
        <v>2</v>
      </c>
      <c r="K196" s="571">
        <v>2</v>
      </c>
      <c r="L196" s="727">
        <f t="shared" si="116"/>
        <v>1</v>
      </c>
      <c r="M196" s="571">
        <v>2</v>
      </c>
      <c r="N196" s="571">
        <v>2</v>
      </c>
      <c r="O196" s="571">
        <v>2</v>
      </c>
      <c r="P196" s="571">
        <v>2</v>
      </c>
      <c r="Q196" s="571">
        <v>2</v>
      </c>
      <c r="R196" s="571">
        <v>2</v>
      </c>
      <c r="S196" s="727">
        <f t="shared" si="122"/>
        <v>1</v>
      </c>
      <c r="T196" s="571">
        <v>2</v>
      </c>
      <c r="U196" s="571">
        <v>2</v>
      </c>
      <c r="V196" s="571">
        <v>2</v>
      </c>
      <c r="W196" s="571">
        <v>2</v>
      </c>
      <c r="X196" s="571">
        <v>2</v>
      </c>
      <c r="Y196" s="571">
        <v>2</v>
      </c>
      <c r="Z196" s="727">
        <f t="shared" si="123"/>
        <v>1</v>
      </c>
      <c r="AA196" s="571">
        <v>2</v>
      </c>
      <c r="AB196" s="571">
        <v>2</v>
      </c>
      <c r="AC196" s="571">
        <v>2</v>
      </c>
      <c r="AD196" s="571">
        <v>2</v>
      </c>
      <c r="AE196" s="571">
        <v>2</v>
      </c>
      <c r="AF196" s="571">
        <v>2</v>
      </c>
      <c r="AG196" s="727">
        <f t="shared" si="117"/>
        <v>1</v>
      </c>
      <c r="AH196" s="571">
        <v>2</v>
      </c>
      <c r="AI196" s="571">
        <v>2</v>
      </c>
      <c r="AJ196" s="571">
        <v>2</v>
      </c>
      <c r="AK196" s="571">
        <v>2</v>
      </c>
      <c r="AL196" s="571">
        <v>2</v>
      </c>
      <c r="AM196" s="571">
        <v>2</v>
      </c>
      <c r="AN196" s="727">
        <f t="shared" si="118"/>
        <v>1</v>
      </c>
    </row>
    <row r="197" spans="1:61" ht="36.75" hidden="1" customHeight="1">
      <c r="A197" s="971"/>
      <c r="B197" s="971"/>
      <c r="C197" s="966"/>
      <c r="D197" s="735"/>
      <c r="E197" s="961"/>
      <c r="F197" s="961"/>
      <c r="G197" s="961"/>
      <c r="H197" s="719" t="s">
        <v>1563</v>
      </c>
      <c r="I197" s="571">
        <v>1</v>
      </c>
      <c r="J197" s="571">
        <v>0</v>
      </c>
      <c r="K197" s="571">
        <v>2</v>
      </c>
      <c r="L197" s="727">
        <f t="shared" si="116"/>
        <v>1</v>
      </c>
      <c r="M197" s="571">
        <v>0</v>
      </c>
      <c r="N197" s="571">
        <v>2</v>
      </c>
      <c r="O197" s="571">
        <v>0</v>
      </c>
      <c r="P197" s="571">
        <v>2</v>
      </c>
      <c r="Q197" s="571">
        <v>0</v>
      </c>
      <c r="R197" s="571">
        <v>2</v>
      </c>
      <c r="S197" s="727">
        <f t="shared" si="122"/>
        <v>1</v>
      </c>
      <c r="T197" s="571">
        <v>2</v>
      </c>
      <c r="U197" s="571">
        <v>0</v>
      </c>
      <c r="V197" s="571">
        <v>2</v>
      </c>
      <c r="W197" s="571">
        <v>0</v>
      </c>
      <c r="X197" s="571">
        <v>2</v>
      </c>
      <c r="Y197" s="571">
        <v>0</v>
      </c>
      <c r="Z197" s="727">
        <f t="shared" si="123"/>
        <v>0</v>
      </c>
      <c r="AA197" s="571">
        <v>2</v>
      </c>
      <c r="AB197" s="571">
        <v>0</v>
      </c>
      <c r="AC197" s="571">
        <v>2</v>
      </c>
      <c r="AD197" s="571">
        <v>0</v>
      </c>
      <c r="AE197" s="571">
        <v>2</v>
      </c>
      <c r="AF197" s="571">
        <v>0</v>
      </c>
      <c r="AG197" s="727">
        <f t="shared" si="117"/>
        <v>0</v>
      </c>
      <c r="AH197" s="571">
        <v>2</v>
      </c>
      <c r="AI197" s="571">
        <v>0</v>
      </c>
      <c r="AJ197" s="571">
        <v>2</v>
      </c>
      <c r="AK197" s="571">
        <v>0</v>
      </c>
      <c r="AL197" s="571">
        <v>2</v>
      </c>
      <c r="AM197" s="571">
        <v>0</v>
      </c>
      <c r="AN197" s="727">
        <f t="shared" si="118"/>
        <v>0</v>
      </c>
    </row>
    <row r="198" spans="1:61" ht="36.75" hidden="1" customHeight="1">
      <c r="A198" s="971"/>
      <c r="B198" s="971"/>
      <c r="C198" s="966"/>
      <c r="D198" s="569"/>
      <c r="E198" s="961"/>
      <c r="F198" s="961"/>
      <c r="G198" s="961"/>
      <c r="H198" s="719" t="s">
        <v>1564</v>
      </c>
      <c r="I198" s="573">
        <v>1</v>
      </c>
      <c r="J198" s="573">
        <v>0</v>
      </c>
      <c r="K198" s="573">
        <v>2</v>
      </c>
      <c r="L198" s="727">
        <f t="shared" si="116"/>
        <v>1</v>
      </c>
      <c r="M198" s="573">
        <v>0</v>
      </c>
      <c r="N198" s="573">
        <v>2</v>
      </c>
      <c r="O198" s="573">
        <v>0</v>
      </c>
      <c r="P198" s="573">
        <v>2</v>
      </c>
      <c r="Q198" s="573">
        <v>0</v>
      </c>
      <c r="R198" s="573">
        <v>2</v>
      </c>
      <c r="S198" s="727">
        <f t="shared" si="122"/>
        <v>1</v>
      </c>
      <c r="T198" s="573">
        <v>2</v>
      </c>
      <c r="U198" s="573">
        <v>0</v>
      </c>
      <c r="V198" s="573">
        <v>2</v>
      </c>
      <c r="W198" s="573">
        <v>0</v>
      </c>
      <c r="X198" s="573">
        <v>2</v>
      </c>
      <c r="Y198" s="573">
        <v>0</v>
      </c>
      <c r="Z198" s="727">
        <f t="shared" si="123"/>
        <v>0</v>
      </c>
      <c r="AA198" s="573">
        <v>2</v>
      </c>
      <c r="AB198" s="573">
        <v>0</v>
      </c>
      <c r="AC198" s="573">
        <v>2</v>
      </c>
      <c r="AD198" s="573">
        <v>0</v>
      </c>
      <c r="AE198" s="573">
        <v>2</v>
      </c>
      <c r="AF198" s="573">
        <v>0</v>
      </c>
      <c r="AG198" s="727">
        <f t="shared" si="117"/>
        <v>0</v>
      </c>
      <c r="AH198" s="573">
        <v>2</v>
      </c>
      <c r="AI198" s="573">
        <v>0</v>
      </c>
      <c r="AJ198" s="573">
        <v>2</v>
      </c>
      <c r="AK198" s="573">
        <v>0</v>
      </c>
      <c r="AL198" s="573">
        <v>2</v>
      </c>
      <c r="AM198" s="573">
        <v>0</v>
      </c>
      <c r="AN198" s="727">
        <f t="shared" si="118"/>
        <v>0</v>
      </c>
    </row>
    <row r="199" spans="1:61" s="567" customFormat="1" ht="36.75" hidden="1" customHeight="1">
      <c r="A199" s="974"/>
      <c r="B199" s="954"/>
      <c r="C199" s="956"/>
      <c r="D199" s="746" t="s">
        <v>322</v>
      </c>
      <c r="E199" s="958"/>
      <c r="F199" s="958"/>
      <c r="G199" s="958"/>
      <c r="H199" s="575"/>
      <c r="I199" s="576">
        <f>+G192-SUM(I192:I198)</f>
        <v>10</v>
      </c>
      <c r="J199" s="576">
        <f>+I199-SUM(J192:J198)</f>
        <v>0</v>
      </c>
      <c r="K199" s="576">
        <f t="shared" ref="K199:AN199" si="124">+J199-SUM(K192:K198)</f>
        <v>-14</v>
      </c>
      <c r="L199" s="576">
        <f t="shared" si="124"/>
        <v>-21</v>
      </c>
      <c r="M199" s="576">
        <f t="shared" si="124"/>
        <v>-31</v>
      </c>
      <c r="N199" s="576">
        <f t="shared" si="124"/>
        <v>-45</v>
      </c>
      <c r="O199" s="576">
        <f t="shared" si="124"/>
        <v>-55</v>
      </c>
      <c r="P199" s="576">
        <f t="shared" si="124"/>
        <v>-69</v>
      </c>
      <c r="Q199" s="576">
        <f t="shared" si="124"/>
        <v>-79</v>
      </c>
      <c r="R199" s="576">
        <f t="shared" si="124"/>
        <v>-93</v>
      </c>
      <c r="S199" s="576">
        <f t="shared" si="124"/>
        <v>-100</v>
      </c>
      <c r="T199" s="576">
        <f t="shared" si="124"/>
        <v>-114</v>
      </c>
      <c r="U199" s="576">
        <f t="shared" si="124"/>
        <v>-124</v>
      </c>
      <c r="V199" s="576">
        <f t="shared" si="124"/>
        <v>-138</v>
      </c>
      <c r="W199" s="576">
        <f t="shared" si="124"/>
        <v>-148</v>
      </c>
      <c r="X199" s="576">
        <f t="shared" si="124"/>
        <v>-162</v>
      </c>
      <c r="Y199" s="576">
        <f t="shared" si="124"/>
        <v>-172</v>
      </c>
      <c r="Z199" s="576">
        <f t="shared" si="124"/>
        <v>-177</v>
      </c>
      <c r="AA199" s="576">
        <f t="shared" si="124"/>
        <v>-191</v>
      </c>
      <c r="AB199" s="576">
        <f t="shared" si="124"/>
        <v>-201</v>
      </c>
      <c r="AC199" s="576">
        <f t="shared" si="124"/>
        <v>-215</v>
      </c>
      <c r="AD199" s="576">
        <f t="shared" si="124"/>
        <v>-225</v>
      </c>
      <c r="AE199" s="576">
        <f t="shared" si="124"/>
        <v>-239</v>
      </c>
      <c r="AF199" s="576">
        <f t="shared" si="124"/>
        <v>-249</v>
      </c>
      <c r="AG199" s="576">
        <f t="shared" si="124"/>
        <v>-254</v>
      </c>
      <c r="AH199" s="576">
        <f t="shared" si="124"/>
        <v>-268</v>
      </c>
      <c r="AI199" s="576">
        <f t="shared" si="124"/>
        <v>-278</v>
      </c>
      <c r="AJ199" s="576">
        <f t="shared" si="124"/>
        <v>-292</v>
      </c>
      <c r="AK199" s="576">
        <f t="shared" si="124"/>
        <v>-302</v>
      </c>
      <c r="AL199" s="576">
        <f t="shared" si="124"/>
        <v>-316</v>
      </c>
      <c r="AM199" s="576">
        <f t="shared" si="124"/>
        <v>-326</v>
      </c>
      <c r="AN199" s="576">
        <f t="shared" si="124"/>
        <v>-331</v>
      </c>
      <c r="AO199" s="566"/>
      <c r="AP199" s="566"/>
      <c r="AQ199" s="566"/>
      <c r="AR199" s="566"/>
      <c r="AS199" s="566"/>
      <c r="AT199" s="566"/>
      <c r="AU199" s="566"/>
      <c r="AV199" s="566"/>
      <c r="AW199" s="566"/>
      <c r="AX199" s="566"/>
      <c r="AY199" s="566"/>
      <c r="AZ199" s="566"/>
      <c r="BA199" s="566"/>
      <c r="BB199" s="566"/>
      <c r="BC199" s="566"/>
      <c r="BD199" s="566"/>
      <c r="BE199" s="566"/>
      <c r="BF199" s="566"/>
      <c r="BG199" s="566"/>
      <c r="BH199" s="566"/>
      <c r="BI199" s="566"/>
    </row>
    <row r="200" spans="1:61" ht="36.75" hidden="1" customHeight="1">
      <c r="A200" s="953">
        <v>33</v>
      </c>
      <c r="B200" s="953" t="s">
        <v>526</v>
      </c>
      <c r="C200" s="965" t="s">
        <v>527</v>
      </c>
      <c r="D200" s="577"/>
      <c r="E200" s="957">
        <f>VLOOKUP(B200,'Total tồn vật tư 2'!$A$3:$D$586,4,0)</f>
        <v>201</v>
      </c>
      <c r="F200" s="957">
        <f>VLOOKUP(B200,'Total tồn vật tư 2'!$A$3:$F$586,6,0)</f>
        <v>0</v>
      </c>
      <c r="G200" s="957">
        <f>+E200+F200</f>
        <v>201</v>
      </c>
      <c r="H200" s="719" t="s">
        <v>1566</v>
      </c>
      <c r="I200" s="571">
        <v>2</v>
      </c>
      <c r="J200" s="571">
        <v>2</v>
      </c>
      <c r="K200" s="571">
        <v>2</v>
      </c>
      <c r="L200" s="727">
        <f t="shared" si="116"/>
        <v>1</v>
      </c>
      <c r="M200" s="571">
        <v>2</v>
      </c>
      <c r="N200" s="571">
        <v>2</v>
      </c>
      <c r="O200" s="571">
        <v>2</v>
      </c>
      <c r="P200" s="571">
        <v>2</v>
      </c>
      <c r="Q200" s="571">
        <v>2</v>
      </c>
      <c r="R200" s="571">
        <v>2</v>
      </c>
      <c r="S200" s="727">
        <f t="shared" si="122"/>
        <v>1</v>
      </c>
      <c r="T200" s="571">
        <v>2</v>
      </c>
      <c r="U200" s="571">
        <v>2</v>
      </c>
      <c r="V200" s="571">
        <v>2</v>
      </c>
      <c r="W200" s="571">
        <v>2</v>
      </c>
      <c r="X200" s="571">
        <v>2</v>
      </c>
      <c r="Y200" s="571">
        <v>2</v>
      </c>
      <c r="Z200" s="727">
        <f t="shared" si="123"/>
        <v>1</v>
      </c>
      <c r="AA200" s="571">
        <v>2</v>
      </c>
      <c r="AB200" s="571">
        <v>2</v>
      </c>
      <c r="AC200" s="571">
        <v>2</v>
      </c>
      <c r="AD200" s="571">
        <v>2</v>
      </c>
      <c r="AE200" s="571">
        <v>2</v>
      </c>
      <c r="AF200" s="571">
        <v>2</v>
      </c>
      <c r="AG200" s="727">
        <f t="shared" si="117"/>
        <v>1</v>
      </c>
      <c r="AH200" s="571">
        <v>2</v>
      </c>
      <c r="AI200" s="571">
        <v>2</v>
      </c>
      <c r="AJ200" s="571">
        <v>2</v>
      </c>
      <c r="AK200" s="571">
        <v>2</v>
      </c>
      <c r="AL200" s="571">
        <v>2</v>
      </c>
      <c r="AM200" s="571">
        <v>2</v>
      </c>
      <c r="AN200" s="727">
        <f t="shared" si="118"/>
        <v>1</v>
      </c>
    </row>
    <row r="201" spans="1:61" ht="36.75" hidden="1" customHeight="1">
      <c r="A201" s="971"/>
      <c r="B201" s="971"/>
      <c r="C201" s="966"/>
      <c r="D201" s="735"/>
      <c r="E201" s="961"/>
      <c r="F201" s="961"/>
      <c r="G201" s="961"/>
      <c r="H201" s="719" t="s">
        <v>1562</v>
      </c>
      <c r="I201" s="571">
        <v>2</v>
      </c>
      <c r="J201" s="571">
        <v>2</v>
      </c>
      <c r="K201" s="571">
        <v>2</v>
      </c>
      <c r="L201" s="727">
        <f t="shared" si="116"/>
        <v>1</v>
      </c>
      <c r="M201" s="571">
        <v>2</v>
      </c>
      <c r="N201" s="571">
        <v>2</v>
      </c>
      <c r="O201" s="571">
        <v>2</v>
      </c>
      <c r="P201" s="571">
        <v>2</v>
      </c>
      <c r="Q201" s="571">
        <v>2</v>
      </c>
      <c r="R201" s="571">
        <v>2</v>
      </c>
      <c r="S201" s="727">
        <f t="shared" si="122"/>
        <v>1</v>
      </c>
      <c r="T201" s="571">
        <v>2</v>
      </c>
      <c r="U201" s="571">
        <v>2</v>
      </c>
      <c r="V201" s="571">
        <v>2</v>
      </c>
      <c r="W201" s="571">
        <v>2</v>
      </c>
      <c r="X201" s="571">
        <v>2</v>
      </c>
      <c r="Y201" s="571">
        <v>2</v>
      </c>
      <c r="Z201" s="727">
        <f t="shared" si="123"/>
        <v>1</v>
      </c>
      <c r="AA201" s="571">
        <v>2</v>
      </c>
      <c r="AB201" s="571">
        <v>2</v>
      </c>
      <c r="AC201" s="571">
        <v>2</v>
      </c>
      <c r="AD201" s="571">
        <v>2</v>
      </c>
      <c r="AE201" s="571">
        <v>2</v>
      </c>
      <c r="AF201" s="571">
        <v>2</v>
      </c>
      <c r="AG201" s="727">
        <f t="shared" si="117"/>
        <v>1</v>
      </c>
      <c r="AH201" s="571">
        <v>2</v>
      </c>
      <c r="AI201" s="571">
        <v>2</v>
      </c>
      <c r="AJ201" s="571">
        <v>2</v>
      </c>
      <c r="AK201" s="571">
        <v>2</v>
      </c>
      <c r="AL201" s="571">
        <v>2</v>
      </c>
      <c r="AM201" s="571">
        <v>2</v>
      </c>
      <c r="AN201" s="727">
        <f t="shared" si="118"/>
        <v>1</v>
      </c>
    </row>
    <row r="202" spans="1:61" ht="36.75" hidden="1" customHeight="1">
      <c r="A202" s="971"/>
      <c r="B202" s="971"/>
      <c r="C202" s="966"/>
      <c r="D202" s="735"/>
      <c r="E202" s="961"/>
      <c r="F202" s="961"/>
      <c r="G202" s="961"/>
      <c r="H202" s="719" t="s">
        <v>1560</v>
      </c>
      <c r="I202" s="571">
        <v>2</v>
      </c>
      <c r="J202" s="571">
        <v>2</v>
      </c>
      <c r="K202" s="571">
        <v>2</v>
      </c>
      <c r="L202" s="727">
        <f t="shared" si="116"/>
        <v>1</v>
      </c>
      <c r="M202" s="571">
        <v>2</v>
      </c>
      <c r="N202" s="571">
        <v>2</v>
      </c>
      <c r="O202" s="571">
        <v>2</v>
      </c>
      <c r="P202" s="571">
        <v>2</v>
      </c>
      <c r="Q202" s="571">
        <v>2</v>
      </c>
      <c r="R202" s="571">
        <v>2</v>
      </c>
      <c r="S202" s="727">
        <f t="shared" si="122"/>
        <v>1</v>
      </c>
      <c r="T202" s="571">
        <v>2</v>
      </c>
      <c r="U202" s="571">
        <v>2</v>
      </c>
      <c r="V202" s="571">
        <v>2</v>
      </c>
      <c r="W202" s="571">
        <v>2</v>
      </c>
      <c r="X202" s="571">
        <v>2</v>
      </c>
      <c r="Y202" s="571">
        <v>2</v>
      </c>
      <c r="Z202" s="727">
        <f t="shared" si="123"/>
        <v>1</v>
      </c>
      <c r="AA202" s="571">
        <v>2</v>
      </c>
      <c r="AB202" s="571">
        <v>2</v>
      </c>
      <c r="AC202" s="571">
        <v>2</v>
      </c>
      <c r="AD202" s="571">
        <v>2</v>
      </c>
      <c r="AE202" s="571">
        <v>2</v>
      </c>
      <c r="AF202" s="571">
        <v>2</v>
      </c>
      <c r="AG202" s="727">
        <f t="shared" si="117"/>
        <v>1</v>
      </c>
      <c r="AH202" s="571">
        <v>2</v>
      </c>
      <c r="AI202" s="571">
        <v>2</v>
      </c>
      <c r="AJ202" s="571">
        <v>2</v>
      </c>
      <c r="AK202" s="571">
        <v>2</v>
      </c>
      <c r="AL202" s="571">
        <v>2</v>
      </c>
      <c r="AM202" s="571">
        <v>2</v>
      </c>
      <c r="AN202" s="727">
        <f t="shared" si="118"/>
        <v>1</v>
      </c>
    </row>
    <row r="203" spans="1:61" ht="36.75" hidden="1" customHeight="1">
      <c r="A203" s="971"/>
      <c r="B203" s="971"/>
      <c r="C203" s="966"/>
      <c r="D203" s="735"/>
      <c r="E203" s="961"/>
      <c r="F203" s="961"/>
      <c r="G203" s="961"/>
      <c r="H203" s="719" t="s">
        <v>1561</v>
      </c>
      <c r="I203" s="571">
        <v>2</v>
      </c>
      <c r="J203" s="571">
        <v>2</v>
      </c>
      <c r="K203" s="571">
        <v>2</v>
      </c>
      <c r="L203" s="727">
        <f t="shared" si="116"/>
        <v>1</v>
      </c>
      <c r="M203" s="571">
        <v>2</v>
      </c>
      <c r="N203" s="571">
        <v>2</v>
      </c>
      <c r="O203" s="571">
        <v>2</v>
      </c>
      <c r="P203" s="571">
        <v>2</v>
      </c>
      <c r="Q203" s="571">
        <v>2</v>
      </c>
      <c r="R203" s="571">
        <v>2</v>
      </c>
      <c r="S203" s="727">
        <f t="shared" si="122"/>
        <v>1</v>
      </c>
      <c r="T203" s="571">
        <v>2</v>
      </c>
      <c r="U203" s="571">
        <v>2</v>
      </c>
      <c r="V203" s="571">
        <v>2</v>
      </c>
      <c r="W203" s="571">
        <v>2</v>
      </c>
      <c r="X203" s="571">
        <v>2</v>
      </c>
      <c r="Y203" s="571">
        <v>2</v>
      </c>
      <c r="Z203" s="727">
        <f t="shared" si="123"/>
        <v>1</v>
      </c>
      <c r="AA203" s="571">
        <v>2</v>
      </c>
      <c r="AB203" s="571">
        <v>2</v>
      </c>
      <c r="AC203" s="571">
        <v>2</v>
      </c>
      <c r="AD203" s="571">
        <v>2</v>
      </c>
      <c r="AE203" s="571">
        <v>2</v>
      </c>
      <c r="AF203" s="571">
        <v>2</v>
      </c>
      <c r="AG203" s="727">
        <f t="shared" si="117"/>
        <v>1</v>
      </c>
      <c r="AH203" s="571">
        <v>2</v>
      </c>
      <c r="AI203" s="571">
        <v>2</v>
      </c>
      <c r="AJ203" s="571">
        <v>2</v>
      </c>
      <c r="AK203" s="571">
        <v>2</v>
      </c>
      <c r="AL203" s="571">
        <v>2</v>
      </c>
      <c r="AM203" s="571">
        <v>2</v>
      </c>
      <c r="AN203" s="727">
        <f t="shared" si="118"/>
        <v>1</v>
      </c>
    </row>
    <row r="204" spans="1:61" ht="36.75" hidden="1" customHeight="1">
      <c r="A204" s="971"/>
      <c r="B204" s="971"/>
      <c r="C204" s="966"/>
      <c r="D204" s="735"/>
      <c r="E204" s="961"/>
      <c r="F204" s="961"/>
      <c r="G204" s="961"/>
      <c r="H204" s="729" t="s">
        <v>1532</v>
      </c>
      <c r="I204" s="571">
        <v>2</v>
      </c>
      <c r="J204" s="571">
        <v>2</v>
      </c>
      <c r="K204" s="571">
        <v>2</v>
      </c>
      <c r="L204" s="727">
        <f t="shared" si="116"/>
        <v>1</v>
      </c>
      <c r="M204" s="571">
        <v>2</v>
      </c>
      <c r="N204" s="571">
        <v>2</v>
      </c>
      <c r="O204" s="571">
        <v>2</v>
      </c>
      <c r="P204" s="571">
        <v>2</v>
      </c>
      <c r="Q204" s="571">
        <v>2</v>
      </c>
      <c r="R204" s="571">
        <v>2</v>
      </c>
      <c r="S204" s="727">
        <f t="shared" si="122"/>
        <v>1</v>
      </c>
      <c r="T204" s="571">
        <v>2</v>
      </c>
      <c r="U204" s="571">
        <v>2</v>
      </c>
      <c r="V204" s="571">
        <v>2</v>
      </c>
      <c r="W204" s="571">
        <v>2</v>
      </c>
      <c r="X204" s="571">
        <v>2</v>
      </c>
      <c r="Y204" s="571">
        <v>2</v>
      </c>
      <c r="Z204" s="727">
        <f t="shared" si="123"/>
        <v>1</v>
      </c>
      <c r="AA204" s="571">
        <v>2</v>
      </c>
      <c r="AB204" s="571">
        <v>2</v>
      </c>
      <c r="AC204" s="571">
        <v>2</v>
      </c>
      <c r="AD204" s="571">
        <v>2</v>
      </c>
      <c r="AE204" s="571">
        <v>2</v>
      </c>
      <c r="AF204" s="571">
        <v>2</v>
      </c>
      <c r="AG204" s="727">
        <f t="shared" si="117"/>
        <v>1</v>
      </c>
      <c r="AH204" s="571">
        <v>2</v>
      </c>
      <c r="AI204" s="571">
        <v>2</v>
      </c>
      <c r="AJ204" s="571">
        <v>2</v>
      </c>
      <c r="AK204" s="571">
        <v>2</v>
      </c>
      <c r="AL204" s="571">
        <v>2</v>
      </c>
      <c r="AM204" s="571">
        <v>2</v>
      </c>
      <c r="AN204" s="727">
        <f t="shared" si="118"/>
        <v>1</v>
      </c>
    </row>
    <row r="205" spans="1:61" ht="36.75" hidden="1" customHeight="1">
      <c r="A205" s="971"/>
      <c r="B205" s="971"/>
      <c r="C205" s="966"/>
      <c r="D205" s="735"/>
      <c r="E205" s="961"/>
      <c r="F205" s="961"/>
      <c r="G205" s="961"/>
      <c r="H205" s="719" t="s">
        <v>1563</v>
      </c>
      <c r="I205" s="571">
        <v>1</v>
      </c>
      <c r="J205" s="571">
        <v>0</v>
      </c>
      <c r="K205" s="571">
        <v>2</v>
      </c>
      <c r="L205" s="727">
        <f t="shared" si="116"/>
        <v>1</v>
      </c>
      <c r="M205" s="571">
        <v>0</v>
      </c>
      <c r="N205" s="571">
        <v>1</v>
      </c>
      <c r="O205" s="571">
        <v>0</v>
      </c>
      <c r="P205" s="571">
        <v>1</v>
      </c>
      <c r="Q205" s="571">
        <v>0</v>
      </c>
      <c r="R205" s="571">
        <v>1</v>
      </c>
      <c r="S205" s="727">
        <f t="shared" si="122"/>
        <v>0.5</v>
      </c>
      <c r="T205" s="571">
        <v>0</v>
      </c>
      <c r="U205" s="571">
        <v>1</v>
      </c>
      <c r="V205" s="571">
        <v>0</v>
      </c>
      <c r="W205" s="571">
        <v>1</v>
      </c>
      <c r="X205" s="571">
        <v>0</v>
      </c>
      <c r="Y205" s="571">
        <v>1</v>
      </c>
      <c r="Z205" s="727">
        <f t="shared" si="123"/>
        <v>0.5</v>
      </c>
      <c r="AA205" s="571">
        <v>0</v>
      </c>
      <c r="AB205" s="571">
        <v>1</v>
      </c>
      <c r="AC205" s="571">
        <v>0</v>
      </c>
      <c r="AD205" s="571">
        <v>1</v>
      </c>
      <c r="AE205" s="571">
        <v>0</v>
      </c>
      <c r="AF205" s="571">
        <v>1</v>
      </c>
      <c r="AG205" s="727">
        <f t="shared" si="117"/>
        <v>0.5</v>
      </c>
      <c r="AH205" s="571">
        <v>0</v>
      </c>
      <c r="AI205" s="571">
        <v>1</v>
      </c>
      <c r="AJ205" s="571">
        <v>0</v>
      </c>
      <c r="AK205" s="571">
        <v>1</v>
      </c>
      <c r="AL205" s="571">
        <v>0</v>
      </c>
      <c r="AM205" s="571">
        <v>1</v>
      </c>
      <c r="AN205" s="727">
        <f t="shared" si="118"/>
        <v>0.5</v>
      </c>
    </row>
    <row r="206" spans="1:61" ht="36.75" hidden="1" customHeight="1">
      <c r="A206" s="971"/>
      <c r="B206" s="971"/>
      <c r="C206" s="966"/>
      <c r="D206" s="569"/>
      <c r="E206" s="961"/>
      <c r="F206" s="961"/>
      <c r="G206" s="961"/>
      <c r="H206" s="719" t="s">
        <v>1564</v>
      </c>
      <c r="I206" s="573">
        <v>1</v>
      </c>
      <c r="J206" s="573">
        <v>0</v>
      </c>
      <c r="K206" s="573">
        <v>2</v>
      </c>
      <c r="L206" s="727">
        <f t="shared" si="116"/>
        <v>1</v>
      </c>
      <c r="M206" s="573">
        <v>0</v>
      </c>
      <c r="N206" s="573">
        <v>1</v>
      </c>
      <c r="O206" s="573">
        <v>0</v>
      </c>
      <c r="P206" s="573">
        <v>1</v>
      </c>
      <c r="Q206" s="573">
        <v>0</v>
      </c>
      <c r="R206" s="573">
        <v>1</v>
      </c>
      <c r="S206" s="727">
        <f t="shared" si="122"/>
        <v>0.5</v>
      </c>
      <c r="T206" s="573">
        <v>0</v>
      </c>
      <c r="U206" s="573">
        <v>1</v>
      </c>
      <c r="V206" s="573">
        <v>0</v>
      </c>
      <c r="W206" s="573">
        <v>1</v>
      </c>
      <c r="X206" s="573">
        <v>0</v>
      </c>
      <c r="Y206" s="573">
        <v>1</v>
      </c>
      <c r="Z206" s="727">
        <f t="shared" si="123"/>
        <v>0.5</v>
      </c>
      <c r="AA206" s="573">
        <v>0</v>
      </c>
      <c r="AB206" s="573">
        <v>1</v>
      </c>
      <c r="AC206" s="573">
        <v>0</v>
      </c>
      <c r="AD206" s="573">
        <v>1</v>
      </c>
      <c r="AE206" s="573">
        <v>0</v>
      </c>
      <c r="AF206" s="573">
        <v>1</v>
      </c>
      <c r="AG206" s="727">
        <f t="shared" si="117"/>
        <v>0.5</v>
      </c>
      <c r="AH206" s="573">
        <v>0</v>
      </c>
      <c r="AI206" s="573">
        <v>1</v>
      </c>
      <c r="AJ206" s="573">
        <v>0</v>
      </c>
      <c r="AK206" s="573">
        <v>1</v>
      </c>
      <c r="AL206" s="573">
        <v>0</v>
      </c>
      <c r="AM206" s="573">
        <v>1</v>
      </c>
      <c r="AN206" s="727">
        <f t="shared" si="118"/>
        <v>0.5</v>
      </c>
    </row>
    <row r="207" spans="1:61" s="567" customFormat="1" ht="36.75" hidden="1" customHeight="1">
      <c r="A207" s="954"/>
      <c r="B207" s="954"/>
      <c r="C207" s="956"/>
      <c r="D207" s="583"/>
      <c r="E207" s="958"/>
      <c r="F207" s="958"/>
      <c r="G207" s="958"/>
      <c r="H207" s="575"/>
      <c r="I207" s="576">
        <f>+G200-SUM(I200:I206)</f>
        <v>189</v>
      </c>
      <c r="J207" s="576">
        <f>+I207-SUM(J200:J206)</f>
        <v>179</v>
      </c>
      <c r="K207" s="576">
        <f t="shared" ref="K207:AN207" si="125">+J207-SUM(K200:K206)</f>
        <v>165</v>
      </c>
      <c r="L207" s="576">
        <f t="shared" si="125"/>
        <v>158</v>
      </c>
      <c r="M207" s="576">
        <f t="shared" si="125"/>
        <v>148</v>
      </c>
      <c r="N207" s="576">
        <f t="shared" si="125"/>
        <v>136</v>
      </c>
      <c r="O207" s="576">
        <f t="shared" si="125"/>
        <v>126</v>
      </c>
      <c r="P207" s="576">
        <f t="shared" si="125"/>
        <v>114</v>
      </c>
      <c r="Q207" s="576">
        <f t="shared" si="125"/>
        <v>104</v>
      </c>
      <c r="R207" s="576">
        <f t="shared" si="125"/>
        <v>92</v>
      </c>
      <c r="S207" s="576">
        <f t="shared" si="125"/>
        <v>86</v>
      </c>
      <c r="T207" s="576">
        <f t="shared" si="125"/>
        <v>76</v>
      </c>
      <c r="U207" s="576">
        <f t="shared" si="125"/>
        <v>64</v>
      </c>
      <c r="V207" s="576">
        <f t="shared" si="125"/>
        <v>54</v>
      </c>
      <c r="W207" s="576">
        <f t="shared" si="125"/>
        <v>42</v>
      </c>
      <c r="X207" s="576">
        <f t="shared" si="125"/>
        <v>32</v>
      </c>
      <c r="Y207" s="576">
        <f t="shared" si="125"/>
        <v>20</v>
      </c>
      <c r="Z207" s="576">
        <f t="shared" si="125"/>
        <v>14</v>
      </c>
      <c r="AA207" s="576">
        <f t="shared" si="125"/>
        <v>4</v>
      </c>
      <c r="AB207" s="576">
        <f t="shared" si="125"/>
        <v>-8</v>
      </c>
      <c r="AC207" s="576">
        <f t="shared" si="125"/>
        <v>-18</v>
      </c>
      <c r="AD207" s="576">
        <f t="shared" si="125"/>
        <v>-30</v>
      </c>
      <c r="AE207" s="576">
        <f t="shared" si="125"/>
        <v>-40</v>
      </c>
      <c r="AF207" s="576">
        <f t="shared" si="125"/>
        <v>-52</v>
      </c>
      <c r="AG207" s="576">
        <f t="shared" si="125"/>
        <v>-58</v>
      </c>
      <c r="AH207" s="576">
        <f t="shared" si="125"/>
        <v>-68</v>
      </c>
      <c r="AI207" s="576">
        <f t="shared" si="125"/>
        <v>-80</v>
      </c>
      <c r="AJ207" s="576">
        <f t="shared" si="125"/>
        <v>-90</v>
      </c>
      <c r="AK207" s="576">
        <f t="shared" si="125"/>
        <v>-102</v>
      </c>
      <c r="AL207" s="576">
        <f t="shared" si="125"/>
        <v>-112</v>
      </c>
      <c r="AM207" s="576">
        <f t="shared" si="125"/>
        <v>-124</v>
      </c>
      <c r="AN207" s="576">
        <f t="shared" si="125"/>
        <v>-130</v>
      </c>
      <c r="AO207" s="566"/>
      <c r="AP207" s="566"/>
      <c r="AQ207" s="566"/>
      <c r="AR207" s="566"/>
      <c r="AS207" s="566"/>
      <c r="AT207" s="566"/>
      <c r="AU207" s="566"/>
      <c r="AV207" s="566"/>
      <c r="AW207" s="566"/>
      <c r="AX207" s="566"/>
      <c r="AY207" s="566"/>
      <c r="AZ207" s="566"/>
      <c r="BA207" s="566"/>
      <c r="BB207" s="566"/>
      <c r="BC207" s="566"/>
      <c r="BD207" s="566"/>
      <c r="BE207" s="566"/>
      <c r="BF207" s="566"/>
      <c r="BG207" s="566"/>
      <c r="BH207" s="566"/>
      <c r="BI207" s="566"/>
    </row>
    <row r="208" spans="1:61" ht="36.75" hidden="1" customHeight="1">
      <c r="A208" s="971">
        <v>34</v>
      </c>
      <c r="B208" s="953" t="s">
        <v>528</v>
      </c>
      <c r="C208" s="965" t="s">
        <v>529</v>
      </c>
      <c r="D208" s="577"/>
      <c r="E208" s="957">
        <f>VLOOKUP(B208,'Total tồn vật tư 2'!$A$3:$D$586,4,0)</f>
        <v>40</v>
      </c>
      <c r="F208" s="957">
        <f>VLOOKUP(B208,'Total tồn vật tư 2'!$A$3:$F$586,6,0)</f>
        <v>0</v>
      </c>
      <c r="G208" s="957">
        <f>+E208+F208</f>
        <v>40</v>
      </c>
      <c r="H208" s="719" t="s">
        <v>1566</v>
      </c>
      <c r="I208" s="571">
        <v>1</v>
      </c>
      <c r="J208" s="571">
        <v>0</v>
      </c>
      <c r="K208" s="571">
        <v>1</v>
      </c>
      <c r="L208" s="727">
        <f t="shared" si="116"/>
        <v>0.5</v>
      </c>
      <c r="M208" s="571">
        <v>0</v>
      </c>
      <c r="N208" s="571">
        <v>1</v>
      </c>
      <c r="O208" s="571">
        <v>1</v>
      </c>
      <c r="P208" s="571">
        <v>1</v>
      </c>
      <c r="Q208" s="571">
        <v>1</v>
      </c>
      <c r="R208" s="571">
        <v>1</v>
      </c>
      <c r="S208" s="727">
        <f t="shared" si="122"/>
        <v>0.5</v>
      </c>
      <c r="T208" s="571">
        <v>0</v>
      </c>
      <c r="U208" s="571">
        <v>1</v>
      </c>
      <c r="V208" s="571">
        <v>1</v>
      </c>
      <c r="W208" s="571">
        <v>0</v>
      </c>
      <c r="X208" s="571">
        <v>1</v>
      </c>
      <c r="Y208" s="571">
        <v>1</v>
      </c>
      <c r="Z208" s="727">
        <f t="shared" si="123"/>
        <v>0.5</v>
      </c>
      <c r="AA208" s="571">
        <v>0</v>
      </c>
      <c r="AB208" s="571">
        <v>1</v>
      </c>
      <c r="AC208" s="571">
        <v>1</v>
      </c>
      <c r="AD208" s="571">
        <v>1</v>
      </c>
      <c r="AE208" s="571">
        <v>0</v>
      </c>
      <c r="AF208" s="571">
        <v>1</v>
      </c>
      <c r="AG208" s="727">
        <f t="shared" si="117"/>
        <v>0.5</v>
      </c>
      <c r="AH208" s="571">
        <v>0</v>
      </c>
      <c r="AI208" s="571">
        <v>1</v>
      </c>
      <c r="AJ208" s="571">
        <v>0</v>
      </c>
      <c r="AK208" s="571">
        <v>1</v>
      </c>
      <c r="AL208" s="571">
        <v>1</v>
      </c>
      <c r="AM208" s="571">
        <v>1</v>
      </c>
      <c r="AN208" s="727">
        <f t="shared" si="118"/>
        <v>0.5</v>
      </c>
    </row>
    <row r="209" spans="1:61" ht="36.75" hidden="1" customHeight="1">
      <c r="A209" s="971"/>
      <c r="B209" s="971"/>
      <c r="C209" s="966"/>
      <c r="D209" s="569"/>
      <c r="E209" s="961"/>
      <c r="F209" s="961"/>
      <c r="G209" s="961"/>
      <c r="H209" s="719" t="s">
        <v>1562</v>
      </c>
      <c r="I209" s="573">
        <v>1</v>
      </c>
      <c r="J209" s="573">
        <v>1</v>
      </c>
      <c r="K209" s="573">
        <v>0</v>
      </c>
      <c r="L209" s="727">
        <f t="shared" si="116"/>
        <v>0</v>
      </c>
      <c r="M209" s="573">
        <v>1</v>
      </c>
      <c r="N209" s="573">
        <v>0</v>
      </c>
      <c r="O209" s="573">
        <v>1</v>
      </c>
      <c r="P209" s="573">
        <v>0</v>
      </c>
      <c r="Q209" s="573">
        <v>1</v>
      </c>
      <c r="R209" s="573">
        <v>1</v>
      </c>
      <c r="S209" s="727">
        <f t="shared" si="122"/>
        <v>0.5</v>
      </c>
      <c r="T209" s="573">
        <v>1</v>
      </c>
      <c r="U209" s="573">
        <v>0</v>
      </c>
      <c r="V209" s="573">
        <v>0</v>
      </c>
      <c r="W209" s="573">
        <v>1</v>
      </c>
      <c r="X209" s="573">
        <v>1</v>
      </c>
      <c r="Y209" s="573">
        <v>1</v>
      </c>
      <c r="Z209" s="727">
        <f t="shared" si="123"/>
        <v>0.5</v>
      </c>
      <c r="AA209" s="573">
        <v>0</v>
      </c>
      <c r="AB209" s="573">
        <v>1</v>
      </c>
      <c r="AC209" s="573">
        <v>1</v>
      </c>
      <c r="AD209" s="573">
        <v>0</v>
      </c>
      <c r="AE209" s="573">
        <v>1</v>
      </c>
      <c r="AF209" s="573">
        <v>1</v>
      </c>
      <c r="AG209" s="727">
        <f t="shared" si="117"/>
        <v>0.5</v>
      </c>
      <c r="AH209" s="573">
        <v>1</v>
      </c>
      <c r="AI209" s="573">
        <v>0</v>
      </c>
      <c r="AJ209" s="573">
        <v>1</v>
      </c>
      <c r="AK209" s="573">
        <v>0</v>
      </c>
      <c r="AL209" s="573">
        <v>1</v>
      </c>
      <c r="AM209" s="573">
        <v>1</v>
      </c>
      <c r="AN209" s="727">
        <f t="shared" si="118"/>
        <v>0.5</v>
      </c>
    </row>
    <row r="210" spans="1:61" ht="36.75" hidden="1" customHeight="1">
      <c r="A210" s="971"/>
      <c r="B210" s="971"/>
      <c r="C210" s="966"/>
      <c r="D210" s="735"/>
      <c r="E210" s="961"/>
      <c r="F210" s="961"/>
      <c r="G210" s="961"/>
      <c r="H210" s="719" t="s">
        <v>1560</v>
      </c>
      <c r="I210" s="573">
        <v>1</v>
      </c>
      <c r="J210" s="573">
        <v>0</v>
      </c>
      <c r="K210" s="573">
        <v>1</v>
      </c>
      <c r="L210" s="727">
        <f t="shared" si="116"/>
        <v>0.5</v>
      </c>
      <c r="M210" s="573">
        <v>1</v>
      </c>
      <c r="N210" s="573">
        <v>1</v>
      </c>
      <c r="O210" s="573">
        <v>0</v>
      </c>
      <c r="P210" s="573">
        <v>1</v>
      </c>
      <c r="Q210" s="573">
        <v>1</v>
      </c>
      <c r="R210" s="573">
        <v>1</v>
      </c>
      <c r="S210" s="727">
        <f t="shared" si="122"/>
        <v>0.5</v>
      </c>
      <c r="T210" s="573">
        <v>1</v>
      </c>
      <c r="U210" s="573">
        <v>0</v>
      </c>
      <c r="V210" s="573">
        <v>1</v>
      </c>
      <c r="W210" s="573">
        <v>0</v>
      </c>
      <c r="X210" s="573">
        <v>0</v>
      </c>
      <c r="Y210" s="573">
        <v>1</v>
      </c>
      <c r="Z210" s="727">
        <f t="shared" si="123"/>
        <v>0.5</v>
      </c>
      <c r="AA210" s="573">
        <v>1</v>
      </c>
      <c r="AB210" s="573">
        <v>0</v>
      </c>
      <c r="AC210" s="573">
        <v>0</v>
      </c>
      <c r="AD210" s="573">
        <v>1</v>
      </c>
      <c r="AE210" s="573">
        <v>1</v>
      </c>
      <c r="AF210" s="573">
        <v>0</v>
      </c>
      <c r="AG210" s="727">
        <f t="shared" si="117"/>
        <v>0</v>
      </c>
      <c r="AH210" s="573">
        <v>1</v>
      </c>
      <c r="AI210" s="573">
        <v>0</v>
      </c>
      <c r="AJ210" s="573">
        <v>1</v>
      </c>
      <c r="AK210" s="573">
        <v>1</v>
      </c>
      <c r="AL210" s="573">
        <v>0</v>
      </c>
      <c r="AM210" s="573">
        <v>0</v>
      </c>
      <c r="AN210" s="727">
        <f t="shared" si="118"/>
        <v>0</v>
      </c>
    </row>
    <row r="211" spans="1:61" ht="36.75" hidden="1" customHeight="1">
      <c r="A211" s="971"/>
      <c r="B211" s="971"/>
      <c r="C211" s="966"/>
      <c r="D211" s="735"/>
      <c r="E211" s="961"/>
      <c r="F211" s="961"/>
      <c r="G211" s="961"/>
      <c r="H211" s="719" t="s">
        <v>1561</v>
      </c>
      <c r="I211" s="573">
        <v>1</v>
      </c>
      <c r="J211" s="573">
        <v>1</v>
      </c>
      <c r="K211" s="573">
        <v>0</v>
      </c>
      <c r="L211" s="727">
        <f t="shared" si="116"/>
        <v>0</v>
      </c>
      <c r="M211" s="573">
        <v>1</v>
      </c>
      <c r="N211" s="573">
        <v>1</v>
      </c>
      <c r="O211" s="573">
        <v>1</v>
      </c>
      <c r="P211" s="573">
        <v>0</v>
      </c>
      <c r="Q211" s="573">
        <v>0</v>
      </c>
      <c r="R211" s="573">
        <v>1</v>
      </c>
      <c r="S211" s="727">
        <f t="shared" si="122"/>
        <v>0.5</v>
      </c>
      <c r="T211" s="573">
        <v>0</v>
      </c>
      <c r="U211" s="573">
        <v>1</v>
      </c>
      <c r="V211" s="573">
        <v>0</v>
      </c>
      <c r="W211" s="573">
        <v>1</v>
      </c>
      <c r="X211" s="573">
        <v>1</v>
      </c>
      <c r="Y211" s="573">
        <v>1</v>
      </c>
      <c r="Z211" s="727">
        <f t="shared" si="123"/>
        <v>0.5</v>
      </c>
      <c r="AA211" s="573">
        <v>1</v>
      </c>
      <c r="AB211" s="573">
        <v>1</v>
      </c>
      <c r="AC211" s="573">
        <v>0</v>
      </c>
      <c r="AD211" s="573">
        <v>1</v>
      </c>
      <c r="AE211" s="573">
        <v>0</v>
      </c>
      <c r="AF211" s="573">
        <v>1</v>
      </c>
      <c r="AG211" s="727">
        <f t="shared" si="117"/>
        <v>0.5</v>
      </c>
      <c r="AH211" s="573">
        <v>1</v>
      </c>
      <c r="AI211" s="573">
        <v>1</v>
      </c>
      <c r="AJ211" s="573">
        <v>0</v>
      </c>
      <c r="AK211" s="573">
        <v>1</v>
      </c>
      <c r="AL211" s="573">
        <v>0</v>
      </c>
      <c r="AM211" s="573">
        <v>1</v>
      </c>
      <c r="AN211" s="727">
        <f t="shared" si="118"/>
        <v>0.5</v>
      </c>
    </row>
    <row r="212" spans="1:61" ht="36.75" hidden="1" customHeight="1">
      <c r="A212" s="971"/>
      <c r="B212" s="971"/>
      <c r="C212" s="966"/>
      <c r="D212" s="735"/>
      <c r="E212" s="961"/>
      <c r="F212" s="961"/>
      <c r="G212" s="961"/>
      <c r="H212" s="729" t="s">
        <v>1532</v>
      </c>
      <c r="I212" s="573">
        <v>0</v>
      </c>
      <c r="J212" s="573">
        <v>0</v>
      </c>
      <c r="K212" s="573">
        <v>1</v>
      </c>
      <c r="L212" s="727">
        <f t="shared" si="116"/>
        <v>0.5</v>
      </c>
      <c r="M212" s="573">
        <v>1</v>
      </c>
      <c r="N212" s="573">
        <v>1</v>
      </c>
      <c r="O212" s="573">
        <v>0</v>
      </c>
      <c r="P212" s="573">
        <v>1</v>
      </c>
      <c r="Q212" s="573">
        <v>0</v>
      </c>
      <c r="R212" s="573">
        <v>1</v>
      </c>
      <c r="S212" s="727">
        <f t="shared" si="122"/>
        <v>0.5</v>
      </c>
      <c r="T212" s="573">
        <v>1</v>
      </c>
      <c r="U212" s="573">
        <v>1</v>
      </c>
      <c r="V212" s="573">
        <v>0</v>
      </c>
      <c r="W212" s="573">
        <v>1</v>
      </c>
      <c r="X212" s="573">
        <v>0</v>
      </c>
      <c r="Y212" s="573">
        <v>0</v>
      </c>
      <c r="Z212" s="727">
        <f t="shared" si="123"/>
        <v>0</v>
      </c>
      <c r="AA212" s="573">
        <v>1</v>
      </c>
      <c r="AB212" s="573">
        <v>0</v>
      </c>
      <c r="AC212" s="573">
        <v>1</v>
      </c>
      <c r="AD212" s="573">
        <v>0</v>
      </c>
      <c r="AE212" s="573">
        <v>1</v>
      </c>
      <c r="AF212" s="573">
        <v>1</v>
      </c>
      <c r="AG212" s="727">
        <f t="shared" si="117"/>
        <v>0.5</v>
      </c>
      <c r="AH212" s="573">
        <v>0</v>
      </c>
      <c r="AI212" s="573">
        <v>1</v>
      </c>
      <c r="AJ212" s="573">
        <v>1</v>
      </c>
      <c r="AK212" s="573">
        <v>0</v>
      </c>
      <c r="AL212" s="573">
        <v>1</v>
      </c>
      <c r="AM212" s="573">
        <v>1</v>
      </c>
      <c r="AN212" s="727">
        <f t="shared" si="118"/>
        <v>0.5</v>
      </c>
    </row>
    <row r="213" spans="1:61" ht="36.75" hidden="1" customHeight="1">
      <c r="A213" s="971"/>
      <c r="B213" s="971"/>
      <c r="C213" s="966"/>
      <c r="D213" s="735"/>
      <c r="E213" s="961"/>
      <c r="F213" s="961"/>
      <c r="G213" s="961"/>
      <c r="H213" s="719" t="s">
        <v>1563</v>
      </c>
      <c r="I213" s="573">
        <v>1</v>
      </c>
      <c r="J213" s="573">
        <v>1</v>
      </c>
      <c r="K213" s="573">
        <v>0</v>
      </c>
      <c r="L213" s="727">
        <f t="shared" si="116"/>
        <v>0</v>
      </c>
      <c r="M213" s="573">
        <v>1</v>
      </c>
      <c r="N213" s="573">
        <v>0</v>
      </c>
      <c r="O213" s="573">
        <v>0</v>
      </c>
      <c r="P213" s="573">
        <v>1</v>
      </c>
      <c r="Q213" s="573">
        <v>1</v>
      </c>
      <c r="R213" s="573">
        <v>0</v>
      </c>
      <c r="S213" s="727">
        <f t="shared" si="122"/>
        <v>0</v>
      </c>
      <c r="T213" s="573">
        <v>0</v>
      </c>
      <c r="U213" s="573">
        <v>1</v>
      </c>
      <c r="V213" s="573">
        <v>1</v>
      </c>
      <c r="W213" s="573">
        <v>0</v>
      </c>
      <c r="X213" s="573">
        <v>0</v>
      </c>
      <c r="Y213" s="573">
        <v>1</v>
      </c>
      <c r="Z213" s="727">
        <f t="shared" si="123"/>
        <v>0.5</v>
      </c>
      <c r="AA213" s="573">
        <v>1</v>
      </c>
      <c r="AB213" s="573">
        <v>0</v>
      </c>
      <c r="AC213" s="573">
        <v>1</v>
      </c>
      <c r="AD213" s="573">
        <v>0</v>
      </c>
      <c r="AE213" s="573">
        <v>0</v>
      </c>
      <c r="AF213" s="573">
        <v>1</v>
      </c>
      <c r="AG213" s="727">
        <f t="shared" si="117"/>
        <v>0.5</v>
      </c>
      <c r="AH213" s="573">
        <v>1</v>
      </c>
      <c r="AI213" s="573">
        <v>0</v>
      </c>
      <c r="AJ213" s="573">
        <v>1</v>
      </c>
      <c r="AK213" s="573">
        <v>0</v>
      </c>
      <c r="AL213" s="573">
        <v>1</v>
      </c>
      <c r="AM213" s="573">
        <v>0</v>
      </c>
      <c r="AN213" s="727">
        <f t="shared" si="118"/>
        <v>0</v>
      </c>
    </row>
    <row r="214" spans="1:61" ht="36.75" hidden="1" customHeight="1">
      <c r="A214" s="971"/>
      <c r="B214" s="971"/>
      <c r="C214" s="966"/>
      <c r="D214" s="735"/>
      <c r="E214" s="961"/>
      <c r="F214" s="961"/>
      <c r="G214" s="961"/>
      <c r="H214" s="719" t="s">
        <v>1564</v>
      </c>
      <c r="I214" s="573">
        <v>1</v>
      </c>
      <c r="J214" s="573">
        <v>0</v>
      </c>
      <c r="K214" s="573">
        <v>1</v>
      </c>
      <c r="L214" s="727">
        <f t="shared" si="116"/>
        <v>0.5</v>
      </c>
      <c r="M214" s="573">
        <v>1</v>
      </c>
      <c r="N214" s="573">
        <v>1</v>
      </c>
      <c r="O214" s="573">
        <v>0</v>
      </c>
      <c r="P214" s="573">
        <v>1</v>
      </c>
      <c r="Q214" s="573">
        <v>0</v>
      </c>
      <c r="R214" s="573">
        <v>1</v>
      </c>
      <c r="S214" s="727">
        <f t="shared" si="122"/>
        <v>0.5</v>
      </c>
      <c r="T214" s="573">
        <v>0</v>
      </c>
      <c r="U214" s="573">
        <v>0</v>
      </c>
      <c r="V214" s="573">
        <v>1</v>
      </c>
      <c r="W214" s="573">
        <v>0</v>
      </c>
      <c r="X214" s="573">
        <v>1</v>
      </c>
      <c r="Y214" s="573">
        <v>0</v>
      </c>
      <c r="Z214" s="727">
        <f t="shared" si="123"/>
        <v>0</v>
      </c>
      <c r="AA214" s="573">
        <v>0</v>
      </c>
      <c r="AB214" s="573">
        <v>0</v>
      </c>
      <c r="AC214" s="573">
        <v>1</v>
      </c>
      <c r="AD214" s="573">
        <v>1</v>
      </c>
      <c r="AE214" s="573">
        <v>1</v>
      </c>
      <c r="AF214" s="573">
        <v>0</v>
      </c>
      <c r="AG214" s="727">
        <f t="shared" si="117"/>
        <v>0</v>
      </c>
      <c r="AH214" s="573">
        <v>1</v>
      </c>
      <c r="AI214" s="573">
        <v>0</v>
      </c>
      <c r="AJ214" s="573">
        <v>1</v>
      </c>
      <c r="AK214" s="573">
        <v>1</v>
      </c>
      <c r="AL214" s="573">
        <v>0</v>
      </c>
      <c r="AM214" s="573">
        <v>0</v>
      </c>
      <c r="AN214" s="727">
        <f t="shared" si="118"/>
        <v>0</v>
      </c>
    </row>
    <row r="215" spans="1:61" s="567" customFormat="1" ht="36.75" hidden="1" customHeight="1">
      <c r="A215" s="974"/>
      <c r="B215" s="954"/>
      <c r="C215" s="956"/>
      <c r="D215" s="583"/>
      <c r="E215" s="958"/>
      <c r="F215" s="958"/>
      <c r="G215" s="958"/>
      <c r="H215" s="575"/>
      <c r="I215" s="576">
        <f>+G208-SUM(I208:I214)</f>
        <v>34</v>
      </c>
      <c r="J215" s="576">
        <f>+I215-SUM(J208:J214)</f>
        <v>31</v>
      </c>
      <c r="K215" s="576">
        <f t="shared" ref="K215:AM215" si="126">+J215-SUM(K208:K214)</f>
        <v>27</v>
      </c>
      <c r="L215" s="576">
        <f t="shared" si="126"/>
        <v>25</v>
      </c>
      <c r="M215" s="576">
        <f t="shared" si="126"/>
        <v>19</v>
      </c>
      <c r="N215" s="576">
        <f t="shared" si="126"/>
        <v>14</v>
      </c>
      <c r="O215" s="576">
        <f t="shared" si="126"/>
        <v>11</v>
      </c>
      <c r="P215" s="576">
        <f t="shared" si="126"/>
        <v>6</v>
      </c>
      <c r="Q215" s="576">
        <f t="shared" si="126"/>
        <v>2</v>
      </c>
      <c r="R215" s="576">
        <f t="shared" si="126"/>
        <v>-4</v>
      </c>
      <c r="S215" s="576">
        <f t="shared" si="126"/>
        <v>-7</v>
      </c>
      <c r="T215" s="576">
        <f t="shared" si="126"/>
        <v>-10</v>
      </c>
      <c r="U215" s="576">
        <f t="shared" si="126"/>
        <v>-14</v>
      </c>
      <c r="V215" s="576">
        <f t="shared" si="126"/>
        <v>-18</v>
      </c>
      <c r="W215" s="576">
        <f t="shared" si="126"/>
        <v>-21</v>
      </c>
      <c r="X215" s="576">
        <f t="shared" si="126"/>
        <v>-25</v>
      </c>
      <c r="Y215" s="576">
        <f t="shared" si="126"/>
        <v>-30</v>
      </c>
      <c r="Z215" s="576">
        <f t="shared" si="126"/>
        <v>-32.5</v>
      </c>
      <c r="AA215" s="576">
        <f t="shared" si="126"/>
        <v>-36.5</v>
      </c>
      <c r="AB215" s="576">
        <f t="shared" si="126"/>
        <v>-39.5</v>
      </c>
      <c r="AC215" s="576">
        <f t="shared" si="126"/>
        <v>-44.5</v>
      </c>
      <c r="AD215" s="576">
        <f t="shared" si="126"/>
        <v>-48.5</v>
      </c>
      <c r="AE215" s="576">
        <f t="shared" si="126"/>
        <v>-52.5</v>
      </c>
      <c r="AF215" s="576">
        <f t="shared" si="126"/>
        <v>-57.5</v>
      </c>
      <c r="AG215" s="576">
        <f t="shared" si="126"/>
        <v>-60</v>
      </c>
      <c r="AH215" s="576">
        <f t="shared" si="126"/>
        <v>-65</v>
      </c>
      <c r="AI215" s="576">
        <f t="shared" si="126"/>
        <v>-68</v>
      </c>
      <c r="AJ215" s="576">
        <f t="shared" si="126"/>
        <v>-73</v>
      </c>
      <c r="AK215" s="576">
        <f t="shared" si="126"/>
        <v>-77</v>
      </c>
      <c r="AL215" s="576">
        <f t="shared" si="126"/>
        <v>-81</v>
      </c>
      <c r="AM215" s="576">
        <f t="shared" si="126"/>
        <v>-85</v>
      </c>
      <c r="AN215" s="576">
        <f>+AM215-SUM(AN208:AN214)</f>
        <v>-87</v>
      </c>
      <c r="AO215" s="566"/>
      <c r="AP215" s="566"/>
      <c r="AQ215" s="566"/>
      <c r="AR215" s="566"/>
      <c r="AS215" s="566"/>
      <c r="AT215" s="566"/>
      <c r="AU215" s="566"/>
      <c r="AV215" s="566"/>
      <c r="AW215" s="566"/>
      <c r="AX215" s="566"/>
      <c r="AY215" s="566"/>
      <c r="AZ215" s="566"/>
      <c r="BA215" s="566"/>
      <c r="BB215" s="566"/>
      <c r="BC215" s="566"/>
      <c r="BD215" s="566"/>
      <c r="BE215" s="566"/>
      <c r="BF215" s="566"/>
      <c r="BG215" s="566"/>
      <c r="BH215" s="566"/>
      <c r="BI215" s="566"/>
    </row>
    <row r="216" spans="1:61" ht="36.75" hidden="1" customHeight="1">
      <c r="A216" s="953">
        <v>35</v>
      </c>
      <c r="B216" s="953" t="s">
        <v>530</v>
      </c>
      <c r="C216" s="965" t="s">
        <v>531</v>
      </c>
      <c r="D216" s="577"/>
      <c r="E216" s="957">
        <f>VLOOKUP(B216,'Total tồn vật tư 2'!$A$3:$D$586,4,0)</f>
        <v>207</v>
      </c>
      <c r="F216" s="957">
        <f>VLOOKUP(B216,'Total tồn vật tư 2'!$A$3:$F$586,6,0)</f>
        <v>0</v>
      </c>
      <c r="G216" s="957">
        <f>+E216+F216</f>
        <v>207</v>
      </c>
      <c r="H216" s="570"/>
      <c r="I216" s="571" t="e">
        <f>VLOOKUP(B216,Sheet5!$B$3:$K$17,10,0)</f>
        <v>#N/A</v>
      </c>
      <c r="J216" s="580" t="e">
        <f t="shared" ref="J216:O216" si="127">+I216</f>
        <v>#N/A</v>
      </c>
      <c r="K216" s="580" t="e">
        <f t="shared" si="127"/>
        <v>#N/A</v>
      </c>
      <c r="L216" s="727" t="e">
        <f t="shared" si="116"/>
        <v>#N/A</v>
      </c>
      <c r="M216" s="580" t="e">
        <f t="shared" si="127"/>
        <v>#N/A</v>
      </c>
      <c r="N216" s="580" t="e">
        <f t="shared" si="127"/>
        <v>#N/A</v>
      </c>
      <c r="O216" s="580" t="e">
        <f t="shared" si="127"/>
        <v>#N/A</v>
      </c>
      <c r="P216" s="580" t="e">
        <f t="shared" ref="P216:AL216" si="128">+O216</f>
        <v>#N/A</v>
      </c>
      <c r="Q216" s="580" t="e">
        <f t="shared" si="128"/>
        <v>#N/A</v>
      </c>
      <c r="R216" s="580" t="e">
        <f t="shared" si="128"/>
        <v>#N/A</v>
      </c>
      <c r="S216" s="727" t="e">
        <f t="shared" si="122"/>
        <v>#N/A</v>
      </c>
      <c r="T216" s="580" t="e">
        <f t="shared" si="128"/>
        <v>#N/A</v>
      </c>
      <c r="U216" s="580" t="e">
        <f t="shared" si="128"/>
        <v>#N/A</v>
      </c>
      <c r="V216" s="580" t="e">
        <f t="shared" si="128"/>
        <v>#N/A</v>
      </c>
      <c r="W216" s="580" t="e">
        <f t="shared" si="128"/>
        <v>#N/A</v>
      </c>
      <c r="X216" s="580" t="e">
        <f t="shared" si="128"/>
        <v>#N/A</v>
      </c>
      <c r="Y216" s="580" t="e">
        <f t="shared" si="128"/>
        <v>#N/A</v>
      </c>
      <c r="Z216" s="727" t="e">
        <f t="shared" si="123"/>
        <v>#N/A</v>
      </c>
      <c r="AA216" s="580" t="e">
        <f t="shared" si="128"/>
        <v>#N/A</v>
      </c>
      <c r="AB216" s="580" t="e">
        <f t="shared" si="128"/>
        <v>#N/A</v>
      </c>
      <c r="AC216" s="580" t="e">
        <f t="shared" si="128"/>
        <v>#N/A</v>
      </c>
      <c r="AD216" s="580" t="e">
        <f t="shared" si="128"/>
        <v>#N/A</v>
      </c>
      <c r="AE216" s="580" t="e">
        <f t="shared" si="128"/>
        <v>#N/A</v>
      </c>
      <c r="AF216" s="580" t="e">
        <f t="shared" si="128"/>
        <v>#N/A</v>
      </c>
      <c r="AG216" s="727" t="e">
        <f t="shared" si="117"/>
        <v>#N/A</v>
      </c>
      <c r="AH216" s="580" t="e">
        <f t="shared" si="128"/>
        <v>#N/A</v>
      </c>
      <c r="AI216" s="580" t="e">
        <f t="shared" si="128"/>
        <v>#N/A</v>
      </c>
      <c r="AJ216" s="580" t="e">
        <f t="shared" si="128"/>
        <v>#N/A</v>
      </c>
      <c r="AK216" s="580" t="e">
        <f t="shared" si="128"/>
        <v>#N/A</v>
      </c>
      <c r="AL216" s="580" t="e">
        <f t="shared" si="128"/>
        <v>#N/A</v>
      </c>
      <c r="AM216" s="580">
        <v>2</v>
      </c>
      <c r="AN216" s="727">
        <f t="shared" si="118"/>
        <v>1</v>
      </c>
    </row>
    <row r="217" spans="1:61" ht="36.75" hidden="1" customHeight="1">
      <c r="A217" s="971"/>
      <c r="B217" s="971"/>
      <c r="C217" s="966"/>
      <c r="D217" s="569"/>
      <c r="E217" s="961"/>
      <c r="F217" s="961"/>
      <c r="G217" s="961"/>
      <c r="H217" s="572"/>
      <c r="I217" s="573"/>
      <c r="J217" s="580"/>
      <c r="K217" s="580"/>
      <c r="L217" s="727">
        <f t="shared" si="116"/>
        <v>0</v>
      </c>
      <c r="M217" s="580"/>
      <c r="N217" s="580"/>
      <c r="O217" s="580"/>
      <c r="P217" s="580"/>
      <c r="Q217" s="580"/>
      <c r="R217" s="580"/>
      <c r="S217" s="727">
        <f t="shared" si="122"/>
        <v>0</v>
      </c>
      <c r="T217" s="580"/>
      <c r="U217" s="580"/>
      <c r="V217" s="580"/>
      <c r="W217" s="580"/>
      <c r="X217" s="580"/>
      <c r="Y217" s="580"/>
      <c r="Z217" s="727">
        <f t="shared" si="123"/>
        <v>0</v>
      </c>
      <c r="AA217" s="580"/>
      <c r="AB217" s="580"/>
      <c r="AC217" s="580"/>
      <c r="AD217" s="580"/>
      <c r="AE217" s="580"/>
      <c r="AF217" s="580"/>
      <c r="AG217" s="727">
        <f t="shared" si="117"/>
        <v>0</v>
      </c>
      <c r="AH217" s="580"/>
      <c r="AI217" s="580"/>
      <c r="AJ217" s="580"/>
      <c r="AK217" s="580"/>
      <c r="AL217" s="580"/>
      <c r="AM217" s="580"/>
      <c r="AN217" s="727">
        <f t="shared" si="118"/>
        <v>0</v>
      </c>
    </row>
    <row r="218" spans="1:61" s="567" customFormat="1" ht="36.75" hidden="1" customHeight="1">
      <c r="A218" s="954"/>
      <c r="B218" s="954"/>
      <c r="C218" s="956"/>
      <c r="D218" s="583"/>
      <c r="E218" s="958"/>
      <c r="F218" s="958"/>
      <c r="G218" s="958"/>
      <c r="H218" s="575"/>
      <c r="I218" s="576" t="e">
        <f>E216-I216+I217</f>
        <v>#N/A</v>
      </c>
      <c r="J218" s="576" t="e">
        <f t="shared" ref="J218:AL218" si="129">+I218-J216+J217</f>
        <v>#N/A</v>
      </c>
      <c r="K218" s="576" t="e">
        <f t="shared" si="129"/>
        <v>#N/A</v>
      </c>
      <c r="L218" s="727" t="e">
        <f t="shared" si="116"/>
        <v>#N/A</v>
      </c>
      <c r="M218" s="576" t="e">
        <f t="shared" si="129"/>
        <v>#N/A</v>
      </c>
      <c r="N218" s="576" t="e">
        <f t="shared" si="129"/>
        <v>#N/A</v>
      </c>
      <c r="O218" s="576" t="e">
        <f t="shared" si="129"/>
        <v>#N/A</v>
      </c>
      <c r="P218" s="576" t="e">
        <f t="shared" si="129"/>
        <v>#N/A</v>
      </c>
      <c r="Q218" s="576" t="e">
        <f t="shared" si="129"/>
        <v>#N/A</v>
      </c>
      <c r="R218" s="576" t="e">
        <f t="shared" si="129"/>
        <v>#N/A</v>
      </c>
      <c r="S218" s="727" t="e">
        <f t="shared" si="122"/>
        <v>#N/A</v>
      </c>
      <c r="T218" s="576" t="e">
        <f t="shared" si="129"/>
        <v>#N/A</v>
      </c>
      <c r="U218" s="576" t="e">
        <f t="shared" si="129"/>
        <v>#N/A</v>
      </c>
      <c r="V218" s="576" t="e">
        <f t="shared" si="129"/>
        <v>#N/A</v>
      </c>
      <c r="W218" s="576" t="e">
        <f t="shared" si="129"/>
        <v>#N/A</v>
      </c>
      <c r="X218" s="576" t="e">
        <f t="shared" si="129"/>
        <v>#N/A</v>
      </c>
      <c r="Y218" s="576" t="e">
        <f t="shared" si="129"/>
        <v>#N/A</v>
      </c>
      <c r="Z218" s="727" t="e">
        <f t="shared" si="123"/>
        <v>#N/A</v>
      </c>
      <c r="AA218" s="576" t="e">
        <f t="shared" si="129"/>
        <v>#N/A</v>
      </c>
      <c r="AB218" s="576" t="e">
        <f t="shared" si="129"/>
        <v>#N/A</v>
      </c>
      <c r="AC218" s="576" t="e">
        <f t="shared" si="129"/>
        <v>#N/A</v>
      </c>
      <c r="AD218" s="576" t="e">
        <f t="shared" si="129"/>
        <v>#N/A</v>
      </c>
      <c r="AE218" s="576" t="e">
        <f t="shared" si="129"/>
        <v>#N/A</v>
      </c>
      <c r="AF218" s="576" t="e">
        <f t="shared" si="129"/>
        <v>#N/A</v>
      </c>
      <c r="AG218" s="727" t="e">
        <f t="shared" si="117"/>
        <v>#N/A</v>
      </c>
      <c r="AH218" s="576" t="e">
        <f t="shared" si="129"/>
        <v>#N/A</v>
      </c>
      <c r="AI218" s="576" t="e">
        <f t="shared" si="129"/>
        <v>#N/A</v>
      </c>
      <c r="AJ218" s="576" t="e">
        <f t="shared" si="129"/>
        <v>#N/A</v>
      </c>
      <c r="AK218" s="576" t="e">
        <f t="shared" si="129"/>
        <v>#N/A</v>
      </c>
      <c r="AL218" s="576" t="e">
        <f t="shared" si="129"/>
        <v>#N/A</v>
      </c>
      <c r="AM218" s="576" t="e">
        <f>+AL218-AM216</f>
        <v>#N/A</v>
      </c>
      <c r="AN218" s="727" t="e">
        <f t="shared" si="118"/>
        <v>#N/A</v>
      </c>
      <c r="AO218" s="566"/>
      <c r="AP218" s="566"/>
      <c r="AQ218" s="566"/>
      <c r="AR218" s="566"/>
      <c r="AS218" s="566"/>
      <c r="AT218" s="566"/>
      <c r="AU218" s="566"/>
      <c r="AV218" s="566"/>
      <c r="AW218" s="566"/>
      <c r="AX218" s="566"/>
      <c r="AY218" s="566"/>
      <c r="AZ218" s="566"/>
      <c r="BA218" s="566"/>
      <c r="BB218" s="566"/>
      <c r="BC218" s="566"/>
      <c r="BD218" s="566"/>
      <c r="BE218" s="566"/>
      <c r="BF218" s="566"/>
      <c r="BG218" s="566"/>
      <c r="BH218" s="566"/>
      <c r="BI218" s="566"/>
    </row>
    <row r="219" spans="1:61" ht="36.75" hidden="1" customHeight="1">
      <c r="A219" s="971">
        <v>36</v>
      </c>
      <c r="B219" s="953" t="s">
        <v>532</v>
      </c>
      <c r="C219" s="965" t="s">
        <v>533</v>
      </c>
      <c r="D219" s="577"/>
      <c r="E219" s="957">
        <f>VLOOKUP(B219,'Total tồn vật tư 2'!$A$3:$D$586,4,0)</f>
        <v>220</v>
      </c>
      <c r="F219" s="957">
        <f>VLOOKUP(B219,'Total tồn vật tư 2'!$A$3:$F$586,6,0)</f>
        <v>0</v>
      </c>
      <c r="G219" s="957">
        <f>+E219+F219</f>
        <v>220</v>
      </c>
      <c r="H219" s="719" t="s">
        <v>1566</v>
      </c>
      <c r="I219" s="571">
        <v>2</v>
      </c>
      <c r="J219" s="571">
        <v>2</v>
      </c>
      <c r="K219" s="571">
        <v>2</v>
      </c>
      <c r="L219" s="727">
        <f t="shared" si="116"/>
        <v>1</v>
      </c>
      <c r="M219" s="571">
        <v>2</v>
      </c>
      <c r="N219" s="571">
        <v>2</v>
      </c>
      <c r="O219" s="571">
        <v>2</v>
      </c>
      <c r="P219" s="571">
        <v>2</v>
      </c>
      <c r="Q219" s="571">
        <v>2</v>
      </c>
      <c r="R219" s="571">
        <v>2</v>
      </c>
      <c r="S219" s="727">
        <f t="shared" si="122"/>
        <v>1</v>
      </c>
      <c r="T219" s="571">
        <v>2</v>
      </c>
      <c r="U219" s="571">
        <v>2</v>
      </c>
      <c r="V219" s="571">
        <v>2</v>
      </c>
      <c r="W219" s="571">
        <v>2</v>
      </c>
      <c r="X219" s="571">
        <v>2</v>
      </c>
      <c r="Y219" s="571">
        <v>2</v>
      </c>
      <c r="Z219" s="727">
        <f t="shared" si="123"/>
        <v>1</v>
      </c>
      <c r="AA219" s="571">
        <v>2</v>
      </c>
      <c r="AB219" s="571">
        <v>2</v>
      </c>
      <c r="AC219" s="571">
        <v>2</v>
      </c>
      <c r="AD219" s="571">
        <v>2</v>
      </c>
      <c r="AE219" s="571">
        <v>2</v>
      </c>
      <c r="AF219" s="571">
        <v>2</v>
      </c>
      <c r="AG219" s="727">
        <f t="shared" si="117"/>
        <v>1</v>
      </c>
      <c r="AH219" s="571">
        <v>2</v>
      </c>
      <c r="AI219" s="571">
        <v>2</v>
      </c>
      <c r="AJ219" s="571">
        <v>2</v>
      </c>
      <c r="AK219" s="571">
        <v>2</v>
      </c>
      <c r="AL219" s="571">
        <v>2</v>
      </c>
      <c r="AM219" s="571">
        <v>2</v>
      </c>
      <c r="AN219" s="727">
        <f>+AM219/2</f>
        <v>1</v>
      </c>
    </row>
    <row r="220" spans="1:61" ht="36.75" hidden="1" customHeight="1">
      <c r="A220" s="971"/>
      <c r="B220" s="971"/>
      <c r="C220" s="966"/>
      <c r="D220" s="735"/>
      <c r="E220" s="961"/>
      <c r="F220" s="961"/>
      <c r="G220" s="961"/>
      <c r="H220" s="719" t="s">
        <v>1562</v>
      </c>
      <c r="I220" s="571">
        <v>2</v>
      </c>
      <c r="J220" s="571">
        <v>2</v>
      </c>
      <c r="K220" s="571">
        <v>2</v>
      </c>
      <c r="L220" s="727">
        <f t="shared" si="116"/>
        <v>1</v>
      </c>
      <c r="M220" s="571">
        <v>2</v>
      </c>
      <c r="N220" s="571">
        <v>2</v>
      </c>
      <c r="O220" s="571">
        <v>2</v>
      </c>
      <c r="P220" s="571">
        <v>2</v>
      </c>
      <c r="Q220" s="571">
        <v>2</v>
      </c>
      <c r="R220" s="571">
        <v>2</v>
      </c>
      <c r="S220" s="727">
        <f t="shared" si="122"/>
        <v>1</v>
      </c>
      <c r="T220" s="571">
        <v>2</v>
      </c>
      <c r="U220" s="571">
        <v>2</v>
      </c>
      <c r="V220" s="571">
        <v>2</v>
      </c>
      <c r="W220" s="571">
        <v>2</v>
      </c>
      <c r="X220" s="571">
        <v>2</v>
      </c>
      <c r="Y220" s="571">
        <v>2</v>
      </c>
      <c r="Z220" s="727">
        <f t="shared" si="123"/>
        <v>1</v>
      </c>
      <c r="AA220" s="571">
        <v>2</v>
      </c>
      <c r="AB220" s="571">
        <v>2</v>
      </c>
      <c r="AC220" s="571">
        <v>2</v>
      </c>
      <c r="AD220" s="571">
        <v>2</v>
      </c>
      <c r="AE220" s="571">
        <v>2</v>
      </c>
      <c r="AF220" s="571">
        <v>2</v>
      </c>
      <c r="AG220" s="727">
        <f t="shared" si="117"/>
        <v>1</v>
      </c>
      <c r="AH220" s="571">
        <v>2</v>
      </c>
      <c r="AI220" s="571">
        <v>2</v>
      </c>
      <c r="AJ220" s="571">
        <v>2</v>
      </c>
      <c r="AK220" s="571">
        <v>2</v>
      </c>
      <c r="AL220" s="571">
        <v>2</v>
      </c>
      <c r="AM220" s="571">
        <v>2</v>
      </c>
      <c r="AN220" s="727">
        <f t="shared" ref="AN220:AN225" si="130">+AM220/2</f>
        <v>1</v>
      </c>
    </row>
    <row r="221" spans="1:61" ht="36.75" hidden="1" customHeight="1">
      <c r="A221" s="971"/>
      <c r="B221" s="971"/>
      <c r="C221" s="966"/>
      <c r="D221" s="735"/>
      <c r="E221" s="961"/>
      <c r="F221" s="961"/>
      <c r="G221" s="961"/>
      <c r="H221" s="719" t="s">
        <v>1560</v>
      </c>
      <c r="I221" s="571">
        <v>3</v>
      </c>
      <c r="J221" s="571">
        <v>3</v>
      </c>
      <c r="K221" s="571">
        <v>3</v>
      </c>
      <c r="L221" s="727">
        <f t="shared" si="116"/>
        <v>1.5</v>
      </c>
      <c r="M221" s="571">
        <v>3</v>
      </c>
      <c r="N221" s="571">
        <v>3</v>
      </c>
      <c r="O221" s="571">
        <v>3</v>
      </c>
      <c r="P221" s="571">
        <v>3</v>
      </c>
      <c r="Q221" s="571">
        <v>3</v>
      </c>
      <c r="R221" s="571">
        <v>3</v>
      </c>
      <c r="S221" s="727">
        <f t="shared" si="122"/>
        <v>1.5</v>
      </c>
      <c r="T221" s="571">
        <v>3</v>
      </c>
      <c r="U221" s="571">
        <v>3</v>
      </c>
      <c r="V221" s="571">
        <v>3</v>
      </c>
      <c r="W221" s="571">
        <v>3</v>
      </c>
      <c r="X221" s="571">
        <v>3</v>
      </c>
      <c r="Y221" s="571">
        <v>3</v>
      </c>
      <c r="Z221" s="727">
        <f t="shared" si="123"/>
        <v>1.5</v>
      </c>
      <c r="AA221" s="571">
        <v>3</v>
      </c>
      <c r="AB221" s="571">
        <v>3</v>
      </c>
      <c r="AC221" s="571">
        <v>3</v>
      </c>
      <c r="AD221" s="571">
        <v>3</v>
      </c>
      <c r="AE221" s="571">
        <v>3</v>
      </c>
      <c r="AF221" s="571">
        <v>3</v>
      </c>
      <c r="AG221" s="727">
        <f t="shared" si="117"/>
        <v>1.5</v>
      </c>
      <c r="AH221" s="571">
        <v>3</v>
      </c>
      <c r="AI221" s="571">
        <v>3</v>
      </c>
      <c r="AJ221" s="571">
        <v>3</v>
      </c>
      <c r="AK221" s="571">
        <v>3</v>
      </c>
      <c r="AL221" s="571">
        <v>3</v>
      </c>
      <c r="AM221" s="571">
        <v>3</v>
      </c>
      <c r="AN221" s="727">
        <f t="shared" si="130"/>
        <v>1.5</v>
      </c>
    </row>
    <row r="222" spans="1:61" ht="36.75" hidden="1" customHeight="1">
      <c r="A222" s="971"/>
      <c r="B222" s="971"/>
      <c r="C222" s="966"/>
      <c r="D222" s="735"/>
      <c r="E222" s="961"/>
      <c r="F222" s="961"/>
      <c r="G222" s="961"/>
      <c r="H222" s="719" t="s">
        <v>1561</v>
      </c>
      <c r="I222" s="571">
        <v>2</v>
      </c>
      <c r="J222" s="571">
        <v>2</v>
      </c>
      <c r="K222" s="571">
        <v>2</v>
      </c>
      <c r="L222" s="727">
        <f t="shared" si="116"/>
        <v>1</v>
      </c>
      <c r="M222" s="571">
        <v>2</v>
      </c>
      <c r="N222" s="571">
        <v>2</v>
      </c>
      <c r="O222" s="571">
        <v>2</v>
      </c>
      <c r="P222" s="571">
        <v>2</v>
      </c>
      <c r="Q222" s="571">
        <v>2</v>
      </c>
      <c r="R222" s="571">
        <v>2</v>
      </c>
      <c r="S222" s="727">
        <f t="shared" si="122"/>
        <v>1</v>
      </c>
      <c r="T222" s="571">
        <v>2</v>
      </c>
      <c r="U222" s="571">
        <v>2</v>
      </c>
      <c r="V222" s="571">
        <v>2</v>
      </c>
      <c r="W222" s="571">
        <v>2</v>
      </c>
      <c r="X222" s="571">
        <v>2</v>
      </c>
      <c r="Y222" s="571">
        <v>2</v>
      </c>
      <c r="Z222" s="727">
        <f t="shared" si="123"/>
        <v>1</v>
      </c>
      <c r="AA222" s="571">
        <v>2</v>
      </c>
      <c r="AB222" s="571">
        <v>2</v>
      </c>
      <c r="AC222" s="571">
        <v>2</v>
      </c>
      <c r="AD222" s="571">
        <v>2</v>
      </c>
      <c r="AE222" s="571">
        <v>2</v>
      </c>
      <c r="AF222" s="571">
        <v>2</v>
      </c>
      <c r="AG222" s="727">
        <f t="shared" si="117"/>
        <v>1</v>
      </c>
      <c r="AH222" s="571">
        <v>2</v>
      </c>
      <c r="AI222" s="571">
        <v>2</v>
      </c>
      <c r="AJ222" s="571">
        <v>2</v>
      </c>
      <c r="AK222" s="571">
        <v>2</v>
      </c>
      <c r="AL222" s="571">
        <v>2</v>
      </c>
      <c r="AM222" s="571">
        <v>2</v>
      </c>
      <c r="AN222" s="727">
        <f t="shared" si="130"/>
        <v>1</v>
      </c>
    </row>
    <row r="223" spans="1:61" ht="36.75" hidden="1" customHeight="1">
      <c r="A223" s="971"/>
      <c r="B223" s="971"/>
      <c r="C223" s="966"/>
      <c r="D223" s="735"/>
      <c r="E223" s="961"/>
      <c r="F223" s="961"/>
      <c r="G223" s="961"/>
      <c r="H223" s="729" t="s">
        <v>1532</v>
      </c>
      <c r="I223" s="571">
        <v>2</v>
      </c>
      <c r="J223" s="571">
        <v>2</v>
      </c>
      <c r="K223" s="571">
        <v>2</v>
      </c>
      <c r="L223" s="727">
        <f t="shared" si="116"/>
        <v>1</v>
      </c>
      <c r="M223" s="571">
        <v>2</v>
      </c>
      <c r="N223" s="571">
        <v>2</v>
      </c>
      <c r="O223" s="571">
        <v>2</v>
      </c>
      <c r="P223" s="571">
        <v>2</v>
      </c>
      <c r="Q223" s="571">
        <v>2</v>
      </c>
      <c r="R223" s="571">
        <v>2</v>
      </c>
      <c r="S223" s="727">
        <f t="shared" si="122"/>
        <v>1</v>
      </c>
      <c r="T223" s="571">
        <v>2</v>
      </c>
      <c r="U223" s="571">
        <v>2</v>
      </c>
      <c r="V223" s="571">
        <v>2</v>
      </c>
      <c r="W223" s="571">
        <v>2</v>
      </c>
      <c r="X223" s="571">
        <v>2</v>
      </c>
      <c r="Y223" s="571">
        <v>2</v>
      </c>
      <c r="Z223" s="727">
        <f t="shared" si="123"/>
        <v>1</v>
      </c>
      <c r="AA223" s="571">
        <v>2</v>
      </c>
      <c r="AB223" s="571">
        <v>2</v>
      </c>
      <c r="AC223" s="571">
        <v>2</v>
      </c>
      <c r="AD223" s="571">
        <v>2</v>
      </c>
      <c r="AE223" s="571">
        <v>2</v>
      </c>
      <c r="AF223" s="571">
        <v>2</v>
      </c>
      <c r="AG223" s="727">
        <f t="shared" si="117"/>
        <v>1</v>
      </c>
      <c r="AH223" s="571">
        <v>2</v>
      </c>
      <c r="AI223" s="571">
        <v>2</v>
      </c>
      <c r="AJ223" s="571">
        <v>2</v>
      </c>
      <c r="AK223" s="571">
        <v>2</v>
      </c>
      <c r="AL223" s="571">
        <v>2</v>
      </c>
      <c r="AM223" s="571">
        <v>2</v>
      </c>
      <c r="AN223" s="727">
        <f t="shared" si="130"/>
        <v>1</v>
      </c>
    </row>
    <row r="224" spans="1:61" ht="36.75" hidden="1" customHeight="1">
      <c r="A224" s="971"/>
      <c r="B224" s="971"/>
      <c r="C224" s="966"/>
      <c r="D224" s="735"/>
      <c r="E224" s="961"/>
      <c r="F224" s="961"/>
      <c r="G224" s="961"/>
      <c r="H224" s="719" t="s">
        <v>1563</v>
      </c>
      <c r="I224" s="571">
        <v>0</v>
      </c>
      <c r="J224" s="571">
        <v>1</v>
      </c>
      <c r="K224" s="571">
        <v>0</v>
      </c>
      <c r="L224" s="727">
        <f t="shared" si="116"/>
        <v>0</v>
      </c>
      <c r="M224" s="571">
        <v>0</v>
      </c>
      <c r="N224" s="571">
        <v>1</v>
      </c>
      <c r="O224" s="571">
        <v>0</v>
      </c>
      <c r="P224" s="571">
        <v>1</v>
      </c>
      <c r="Q224" s="571">
        <v>0</v>
      </c>
      <c r="R224" s="571">
        <v>1</v>
      </c>
      <c r="S224" s="727">
        <f t="shared" si="122"/>
        <v>0.5</v>
      </c>
      <c r="T224" s="571">
        <v>1</v>
      </c>
      <c r="U224" s="571">
        <v>0</v>
      </c>
      <c r="V224" s="571">
        <v>0</v>
      </c>
      <c r="W224" s="571">
        <v>1</v>
      </c>
      <c r="X224" s="571">
        <v>1</v>
      </c>
      <c r="Y224" s="571">
        <v>1</v>
      </c>
      <c r="Z224" s="727">
        <f t="shared" si="123"/>
        <v>0.5</v>
      </c>
      <c r="AA224" s="571">
        <v>1</v>
      </c>
      <c r="AB224" s="571">
        <v>0</v>
      </c>
      <c r="AC224" s="571">
        <v>1</v>
      </c>
      <c r="AD224" s="571">
        <v>0</v>
      </c>
      <c r="AE224" s="571">
        <v>0</v>
      </c>
      <c r="AF224" s="571">
        <v>0</v>
      </c>
      <c r="AG224" s="727">
        <f t="shared" si="117"/>
        <v>0</v>
      </c>
      <c r="AH224" s="571">
        <v>0</v>
      </c>
      <c r="AI224" s="571">
        <v>0</v>
      </c>
      <c r="AJ224" s="571">
        <v>1</v>
      </c>
      <c r="AK224" s="571">
        <v>1</v>
      </c>
      <c r="AL224" s="571">
        <v>0</v>
      </c>
      <c r="AM224" s="571">
        <v>0</v>
      </c>
      <c r="AN224" s="727">
        <f t="shared" si="130"/>
        <v>0</v>
      </c>
    </row>
    <row r="225" spans="1:61" ht="36.75" hidden="1" customHeight="1">
      <c r="A225" s="971"/>
      <c r="B225" s="971"/>
      <c r="C225" s="966"/>
      <c r="D225" s="735"/>
      <c r="E225" s="961"/>
      <c r="F225" s="961"/>
      <c r="G225" s="961"/>
      <c r="H225" s="719" t="s">
        <v>1564</v>
      </c>
      <c r="I225" s="571">
        <v>1</v>
      </c>
      <c r="J225" s="571">
        <v>0</v>
      </c>
      <c r="K225" s="571">
        <v>1</v>
      </c>
      <c r="L225" s="727">
        <f t="shared" si="116"/>
        <v>0.5</v>
      </c>
      <c r="M225" s="571">
        <v>1</v>
      </c>
      <c r="N225" s="571">
        <v>0</v>
      </c>
      <c r="O225" s="571">
        <v>0</v>
      </c>
      <c r="P225" s="571">
        <v>1</v>
      </c>
      <c r="Q225" s="571">
        <v>0</v>
      </c>
      <c r="R225" s="571">
        <v>1</v>
      </c>
      <c r="S225" s="727">
        <f t="shared" si="122"/>
        <v>0.5</v>
      </c>
      <c r="T225" s="571">
        <v>0</v>
      </c>
      <c r="U225" s="571">
        <v>1</v>
      </c>
      <c r="V225" s="571">
        <v>0</v>
      </c>
      <c r="W225" s="571">
        <v>1</v>
      </c>
      <c r="X225" s="571">
        <v>1</v>
      </c>
      <c r="Y225" s="571">
        <v>1</v>
      </c>
      <c r="Z225" s="727">
        <f t="shared" si="123"/>
        <v>0.5</v>
      </c>
      <c r="AA225" s="571">
        <v>0</v>
      </c>
      <c r="AB225" s="571">
        <v>1</v>
      </c>
      <c r="AC225" s="571">
        <v>0</v>
      </c>
      <c r="AD225" s="571">
        <v>0</v>
      </c>
      <c r="AE225" s="571">
        <v>0</v>
      </c>
      <c r="AF225" s="571">
        <v>1</v>
      </c>
      <c r="AG225" s="727">
        <f t="shared" si="117"/>
        <v>0.5</v>
      </c>
      <c r="AH225" s="571">
        <v>1</v>
      </c>
      <c r="AI225" s="571">
        <v>0</v>
      </c>
      <c r="AJ225" s="571">
        <v>1</v>
      </c>
      <c r="AK225" s="571">
        <v>0</v>
      </c>
      <c r="AL225" s="571">
        <v>0</v>
      </c>
      <c r="AM225" s="571">
        <v>1</v>
      </c>
      <c r="AN225" s="727">
        <f t="shared" si="130"/>
        <v>0.5</v>
      </c>
    </row>
    <row r="226" spans="1:61" s="567" customFormat="1" ht="36.75" hidden="1" customHeight="1">
      <c r="A226" s="974"/>
      <c r="B226" s="954"/>
      <c r="C226" s="956"/>
      <c r="D226" s="583"/>
      <c r="E226" s="958"/>
      <c r="F226" s="958"/>
      <c r="G226" s="958"/>
      <c r="H226" s="575"/>
      <c r="I226" s="576">
        <f>+G219-SUM(I219:I225)</f>
        <v>208</v>
      </c>
      <c r="J226" s="576">
        <f>+I226-SUM(J219:J225)</f>
        <v>196</v>
      </c>
      <c r="K226" s="576">
        <f t="shared" ref="K226:AN226" si="131">+J226-SUM(K219:K225)</f>
        <v>184</v>
      </c>
      <c r="L226" s="576">
        <f t="shared" si="131"/>
        <v>178</v>
      </c>
      <c r="M226" s="576">
        <f t="shared" si="131"/>
        <v>166</v>
      </c>
      <c r="N226" s="576">
        <f t="shared" si="131"/>
        <v>154</v>
      </c>
      <c r="O226" s="576">
        <f t="shared" si="131"/>
        <v>143</v>
      </c>
      <c r="P226" s="576">
        <f t="shared" si="131"/>
        <v>130</v>
      </c>
      <c r="Q226" s="576">
        <f t="shared" si="131"/>
        <v>119</v>
      </c>
      <c r="R226" s="576">
        <f t="shared" si="131"/>
        <v>106</v>
      </c>
      <c r="S226" s="576">
        <f t="shared" si="131"/>
        <v>99.5</v>
      </c>
      <c r="T226" s="576">
        <f t="shared" si="131"/>
        <v>87.5</v>
      </c>
      <c r="U226" s="576">
        <f t="shared" si="131"/>
        <v>75.5</v>
      </c>
      <c r="V226" s="576">
        <f t="shared" si="131"/>
        <v>64.5</v>
      </c>
      <c r="W226" s="576">
        <f t="shared" si="131"/>
        <v>51.5</v>
      </c>
      <c r="X226" s="576">
        <f t="shared" si="131"/>
        <v>38.5</v>
      </c>
      <c r="Y226" s="576">
        <f t="shared" si="131"/>
        <v>25.5</v>
      </c>
      <c r="Z226" s="576">
        <f t="shared" si="131"/>
        <v>19</v>
      </c>
      <c r="AA226" s="576">
        <f t="shared" si="131"/>
        <v>7</v>
      </c>
      <c r="AB226" s="576">
        <f t="shared" si="131"/>
        <v>-5</v>
      </c>
      <c r="AC226" s="576">
        <f t="shared" si="131"/>
        <v>-17</v>
      </c>
      <c r="AD226" s="576">
        <f t="shared" si="131"/>
        <v>-28</v>
      </c>
      <c r="AE226" s="576">
        <f t="shared" si="131"/>
        <v>-39</v>
      </c>
      <c r="AF226" s="576">
        <f t="shared" si="131"/>
        <v>-51</v>
      </c>
      <c r="AG226" s="576">
        <f t="shared" si="131"/>
        <v>-57</v>
      </c>
      <c r="AH226" s="576">
        <f t="shared" si="131"/>
        <v>-69</v>
      </c>
      <c r="AI226" s="576">
        <f t="shared" si="131"/>
        <v>-80</v>
      </c>
      <c r="AJ226" s="576">
        <f t="shared" si="131"/>
        <v>-93</v>
      </c>
      <c r="AK226" s="576">
        <f t="shared" si="131"/>
        <v>-105</v>
      </c>
      <c r="AL226" s="576">
        <f t="shared" si="131"/>
        <v>-116</v>
      </c>
      <c r="AM226" s="576">
        <f t="shared" si="131"/>
        <v>-128</v>
      </c>
      <c r="AN226" s="576">
        <f t="shared" si="131"/>
        <v>-134</v>
      </c>
      <c r="AO226" s="566"/>
      <c r="AP226" s="566"/>
      <c r="AQ226" s="566"/>
      <c r="AR226" s="566"/>
      <c r="AS226" s="566"/>
      <c r="AT226" s="566"/>
      <c r="AU226" s="566"/>
      <c r="AV226" s="566"/>
      <c r="AW226" s="566"/>
      <c r="AX226" s="566"/>
      <c r="AY226" s="566"/>
      <c r="AZ226" s="566"/>
      <c r="BA226" s="566"/>
      <c r="BB226" s="566"/>
      <c r="BC226" s="566"/>
      <c r="BD226" s="566"/>
      <c r="BE226" s="566"/>
      <c r="BF226" s="566"/>
      <c r="BG226" s="566"/>
      <c r="BH226" s="566"/>
      <c r="BI226" s="566"/>
    </row>
    <row r="227" spans="1:61" ht="36.75" hidden="1" customHeight="1">
      <c r="A227" s="953">
        <v>37</v>
      </c>
      <c r="B227" s="953" t="s">
        <v>534</v>
      </c>
      <c r="C227" s="965" t="s">
        <v>535</v>
      </c>
      <c r="D227" s="577"/>
      <c r="E227" s="957">
        <f>VLOOKUP(B227,'Total tồn vật tư 2'!$A$3:$D$586,4,0)</f>
        <v>107</v>
      </c>
      <c r="F227" s="957">
        <f>VLOOKUP(B227,'Total tồn vật tư 2'!$A$3:$F$586,6,0)</f>
        <v>0</v>
      </c>
      <c r="G227" s="957">
        <f>+E227+F227</f>
        <v>107</v>
      </c>
      <c r="H227" s="719" t="s">
        <v>1566</v>
      </c>
      <c r="I227" s="571">
        <v>2</v>
      </c>
      <c r="J227" s="571">
        <v>2</v>
      </c>
      <c r="K227" s="571">
        <v>2</v>
      </c>
      <c r="L227" s="727">
        <f t="shared" si="116"/>
        <v>1</v>
      </c>
      <c r="M227" s="571">
        <v>2</v>
      </c>
      <c r="N227" s="571">
        <v>2</v>
      </c>
      <c r="O227" s="571">
        <v>2</v>
      </c>
      <c r="P227" s="571">
        <v>2</v>
      </c>
      <c r="Q227" s="571">
        <v>2</v>
      </c>
      <c r="R227" s="571">
        <v>2</v>
      </c>
      <c r="S227" s="727">
        <f t="shared" si="122"/>
        <v>1</v>
      </c>
      <c r="T227" s="571">
        <v>2</v>
      </c>
      <c r="U227" s="571">
        <v>2</v>
      </c>
      <c r="V227" s="571">
        <v>2</v>
      </c>
      <c r="W227" s="571">
        <v>2</v>
      </c>
      <c r="X227" s="571">
        <v>2</v>
      </c>
      <c r="Y227" s="571">
        <v>2</v>
      </c>
      <c r="Z227" s="727">
        <f t="shared" si="123"/>
        <v>1</v>
      </c>
      <c r="AA227" s="571">
        <v>2</v>
      </c>
      <c r="AB227" s="571">
        <v>2</v>
      </c>
      <c r="AC227" s="571">
        <v>2</v>
      </c>
      <c r="AD227" s="571">
        <v>2</v>
      </c>
      <c r="AE227" s="571">
        <v>2</v>
      </c>
      <c r="AF227" s="571">
        <v>2</v>
      </c>
      <c r="AG227" s="727">
        <f t="shared" si="117"/>
        <v>1</v>
      </c>
      <c r="AH227" s="571">
        <v>2</v>
      </c>
      <c r="AI227" s="571">
        <v>2</v>
      </c>
      <c r="AJ227" s="571">
        <v>2</v>
      </c>
      <c r="AK227" s="571">
        <v>2</v>
      </c>
      <c r="AL227" s="571">
        <v>2</v>
      </c>
      <c r="AM227" s="571">
        <v>2</v>
      </c>
      <c r="AN227" s="727">
        <f t="shared" si="118"/>
        <v>1</v>
      </c>
    </row>
    <row r="228" spans="1:61" ht="36.75" hidden="1" customHeight="1">
      <c r="A228" s="971"/>
      <c r="B228" s="971"/>
      <c r="C228" s="966"/>
      <c r="D228" s="735"/>
      <c r="E228" s="961"/>
      <c r="F228" s="961"/>
      <c r="G228" s="961"/>
      <c r="H228" s="719" t="s">
        <v>1562</v>
      </c>
      <c r="I228" s="571">
        <v>2</v>
      </c>
      <c r="J228" s="571">
        <v>2</v>
      </c>
      <c r="K228" s="571">
        <v>2</v>
      </c>
      <c r="L228" s="727">
        <f t="shared" si="116"/>
        <v>1</v>
      </c>
      <c r="M228" s="571">
        <v>2</v>
      </c>
      <c r="N228" s="571">
        <v>2</v>
      </c>
      <c r="O228" s="571">
        <v>2</v>
      </c>
      <c r="P228" s="571">
        <v>2</v>
      </c>
      <c r="Q228" s="571">
        <v>2</v>
      </c>
      <c r="R228" s="571">
        <v>2</v>
      </c>
      <c r="S228" s="727">
        <f t="shared" si="122"/>
        <v>1</v>
      </c>
      <c r="T228" s="571">
        <v>2</v>
      </c>
      <c r="U228" s="571">
        <v>2</v>
      </c>
      <c r="V228" s="571">
        <v>2</v>
      </c>
      <c r="W228" s="571">
        <v>2</v>
      </c>
      <c r="X228" s="571">
        <v>2</v>
      </c>
      <c r="Y228" s="571">
        <v>2</v>
      </c>
      <c r="Z228" s="727">
        <f t="shared" si="123"/>
        <v>1</v>
      </c>
      <c r="AA228" s="571">
        <v>2</v>
      </c>
      <c r="AB228" s="571">
        <v>2</v>
      </c>
      <c r="AC228" s="571">
        <v>2</v>
      </c>
      <c r="AD228" s="571">
        <v>2</v>
      </c>
      <c r="AE228" s="571">
        <v>2</v>
      </c>
      <c r="AF228" s="571">
        <v>2</v>
      </c>
      <c r="AG228" s="727">
        <f t="shared" si="117"/>
        <v>1</v>
      </c>
      <c r="AH228" s="571">
        <v>2</v>
      </c>
      <c r="AI228" s="571">
        <v>2</v>
      </c>
      <c r="AJ228" s="571">
        <v>2</v>
      </c>
      <c r="AK228" s="571">
        <v>2</v>
      </c>
      <c r="AL228" s="571">
        <v>2</v>
      </c>
      <c r="AM228" s="571">
        <v>2</v>
      </c>
      <c r="AN228" s="727">
        <f t="shared" si="118"/>
        <v>1</v>
      </c>
    </row>
    <row r="229" spans="1:61" ht="36.75" hidden="1" customHeight="1">
      <c r="A229" s="971"/>
      <c r="B229" s="971"/>
      <c r="C229" s="966"/>
      <c r="D229" s="735"/>
      <c r="E229" s="961"/>
      <c r="F229" s="961"/>
      <c r="G229" s="961"/>
      <c r="H229" s="719" t="s">
        <v>1560</v>
      </c>
      <c r="I229" s="571">
        <v>2</v>
      </c>
      <c r="J229" s="571">
        <v>2</v>
      </c>
      <c r="K229" s="571">
        <v>2</v>
      </c>
      <c r="L229" s="727">
        <f t="shared" si="116"/>
        <v>1</v>
      </c>
      <c r="M229" s="571">
        <v>2</v>
      </c>
      <c r="N229" s="571">
        <v>2</v>
      </c>
      <c r="O229" s="571">
        <v>2</v>
      </c>
      <c r="P229" s="571">
        <v>2</v>
      </c>
      <c r="Q229" s="571">
        <v>2</v>
      </c>
      <c r="R229" s="571">
        <v>2</v>
      </c>
      <c r="S229" s="727">
        <f t="shared" si="122"/>
        <v>1</v>
      </c>
      <c r="T229" s="571">
        <v>2</v>
      </c>
      <c r="U229" s="571">
        <v>2</v>
      </c>
      <c r="V229" s="571">
        <v>2</v>
      </c>
      <c r="W229" s="571">
        <v>2</v>
      </c>
      <c r="X229" s="571">
        <v>2</v>
      </c>
      <c r="Y229" s="571">
        <v>2</v>
      </c>
      <c r="Z229" s="727">
        <f t="shared" si="123"/>
        <v>1</v>
      </c>
      <c r="AA229" s="571">
        <v>2</v>
      </c>
      <c r="AB229" s="571">
        <v>2</v>
      </c>
      <c r="AC229" s="571">
        <v>2</v>
      </c>
      <c r="AD229" s="571">
        <v>2</v>
      </c>
      <c r="AE229" s="571">
        <v>2</v>
      </c>
      <c r="AF229" s="571">
        <v>2</v>
      </c>
      <c r="AG229" s="727">
        <f t="shared" si="117"/>
        <v>1</v>
      </c>
      <c r="AH229" s="571">
        <v>2</v>
      </c>
      <c r="AI229" s="571">
        <v>2</v>
      </c>
      <c r="AJ229" s="571">
        <v>2</v>
      </c>
      <c r="AK229" s="571">
        <v>2</v>
      </c>
      <c r="AL229" s="571">
        <v>2</v>
      </c>
      <c r="AM229" s="571">
        <v>2</v>
      </c>
      <c r="AN229" s="727">
        <f t="shared" si="118"/>
        <v>1</v>
      </c>
    </row>
    <row r="230" spans="1:61" ht="36.75" hidden="1" customHeight="1">
      <c r="A230" s="971"/>
      <c r="B230" s="971"/>
      <c r="C230" s="966"/>
      <c r="D230" s="735"/>
      <c r="E230" s="961"/>
      <c r="F230" s="961"/>
      <c r="G230" s="961"/>
      <c r="H230" s="719" t="s">
        <v>1561</v>
      </c>
      <c r="I230" s="571">
        <v>2</v>
      </c>
      <c r="J230" s="571">
        <v>2</v>
      </c>
      <c r="K230" s="571">
        <v>2</v>
      </c>
      <c r="L230" s="727">
        <f t="shared" si="116"/>
        <v>1</v>
      </c>
      <c r="M230" s="571">
        <v>2</v>
      </c>
      <c r="N230" s="571">
        <v>2</v>
      </c>
      <c r="O230" s="571">
        <v>2</v>
      </c>
      <c r="P230" s="571">
        <v>2</v>
      </c>
      <c r="Q230" s="571">
        <v>2</v>
      </c>
      <c r="R230" s="571">
        <v>2</v>
      </c>
      <c r="S230" s="727">
        <f t="shared" si="122"/>
        <v>1</v>
      </c>
      <c r="T230" s="571">
        <v>2</v>
      </c>
      <c r="U230" s="571">
        <v>2</v>
      </c>
      <c r="V230" s="571">
        <v>2</v>
      </c>
      <c r="W230" s="571">
        <v>2</v>
      </c>
      <c r="X230" s="571">
        <v>2</v>
      </c>
      <c r="Y230" s="571">
        <v>2</v>
      </c>
      <c r="Z230" s="727">
        <f t="shared" si="123"/>
        <v>1</v>
      </c>
      <c r="AA230" s="571">
        <v>2</v>
      </c>
      <c r="AB230" s="571">
        <v>2</v>
      </c>
      <c r="AC230" s="571">
        <v>2</v>
      </c>
      <c r="AD230" s="571">
        <v>2</v>
      </c>
      <c r="AE230" s="571">
        <v>2</v>
      </c>
      <c r="AF230" s="571">
        <v>2</v>
      </c>
      <c r="AG230" s="727">
        <f t="shared" si="117"/>
        <v>1</v>
      </c>
      <c r="AH230" s="571">
        <v>2</v>
      </c>
      <c r="AI230" s="571">
        <v>2</v>
      </c>
      <c r="AJ230" s="571">
        <v>2</v>
      </c>
      <c r="AK230" s="571">
        <v>2</v>
      </c>
      <c r="AL230" s="571">
        <v>2</v>
      </c>
      <c r="AM230" s="571">
        <v>2</v>
      </c>
      <c r="AN230" s="727">
        <f t="shared" si="118"/>
        <v>1</v>
      </c>
    </row>
    <row r="231" spans="1:61" ht="36.75" hidden="1" customHeight="1">
      <c r="A231" s="971"/>
      <c r="B231" s="971"/>
      <c r="C231" s="966"/>
      <c r="D231" s="735"/>
      <c r="E231" s="961"/>
      <c r="F231" s="961"/>
      <c r="G231" s="961"/>
      <c r="H231" s="729" t="s">
        <v>1532</v>
      </c>
      <c r="I231" s="571">
        <v>2</v>
      </c>
      <c r="J231" s="571">
        <v>2</v>
      </c>
      <c r="K231" s="571">
        <v>2</v>
      </c>
      <c r="L231" s="727">
        <f t="shared" si="116"/>
        <v>1</v>
      </c>
      <c r="M231" s="571">
        <v>2</v>
      </c>
      <c r="N231" s="571">
        <v>2</v>
      </c>
      <c r="O231" s="571">
        <v>2</v>
      </c>
      <c r="P231" s="571">
        <v>2</v>
      </c>
      <c r="Q231" s="571">
        <v>2</v>
      </c>
      <c r="R231" s="571">
        <v>2</v>
      </c>
      <c r="S231" s="727">
        <f t="shared" si="122"/>
        <v>1</v>
      </c>
      <c r="T231" s="571">
        <v>2</v>
      </c>
      <c r="U231" s="571">
        <v>2</v>
      </c>
      <c r="V231" s="571">
        <v>2</v>
      </c>
      <c r="W231" s="571">
        <v>2</v>
      </c>
      <c r="X231" s="571">
        <v>2</v>
      </c>
      <c r="Y231" s="571">
        <v>2</v>
      </c>
      <c r="Z231" s="727">
        <f t="shared" si="123"/>
        <v>1</v>
      </c>
      <c r="AA231" s="571">
        <v>2</v>
      </c>
      <c r="AB231" s="571">
        <v>2</v>
      </c>
      <c r="AC231" s="571">
        <v>2</v>
      </c>
      <c r="AD231" s="571">
        <v>2</v>
      </c>
      <c r="AE231" s="571">
        <v>2</v>
      </c>
      <c r="AF231" s="571">
        <v>2</v>
      </c>
      <c r="AG231" s="727">
        <f t="shared" si="117"/>
        <v>1</v>
      </c>
      <c r="AH231" s="571">
        <v>2</v>
      </c>
      <c r="AI231" s="571">
        <v>2</v>
      </c>
      <c r="AJ231" s="571">
        <v>2</v>
      </c>
      <c r="AK231" s="571">
        <v>2</v>
      </c>
      <c r="AL231" s="571">
        <v>2</v>
      </c>
      <c r="AM231" s="571">
        <v>2</v>
      </c>
      <c r="AN231" s="727">
        <f t="shared" si="118"/>
        <v>1</v>
      </c>
    </row>
    <row r="232" spans="1:61" ht="36.75" hidden="1" customHeight="1">
      <c r="A232" s="971"/>
      <c r="B232" s="971"/>
      <c r="C232" s="966"/>
      <c r="D232" s="569"/>
      <c r="E232" s="961"/>
      <c r="F232" s="961"/>
      <c r="G232" s="961"/>
      <c r="H232" s="719" t="s">
        <v>1563</v>
      </c>
      <c r="I232" s="573">
        <v>1</v>
      </c>
      <c r="J232" s="573">
        <v>1</v>
      </c>
      <c r="K232" s="573">
        <v>0</v>
      </c>
      <c r="L232" s="727">
        <f t="shared" si="116"/>
        <v>0</v>
      </c>
      <c r="M232" s="573">
        <v>0</v>
      </c>
      <c r="N232" s="573">
        <v>0</v>
      </c>
      <c r="O232" s="573">
        <v>1</v>
      </c>
      <c r="P232" s="573">
        <v>0</v>
      </c>
      <c r="Q232" s="573">
        <v>1</v>
      </c>
      <c r="R232" s="573">
        <v>0</v>
      </c>
      <c r="S232" s="727">
        <f t="shared" si="122"/>
        <v>0</v>
      </c>
      <c r="T232" s="573">
        <v>0</v>
      </c>
      <c r="U232" s="573">
        <v>0</v>
      </c>
      <c r="V232" s="573">
        <v>1</v>
      </c>
      <c r="W232" s="573">
        <v>1</v>
      </c>
      <c r="X232" s="573">
        <v>0</v>
      </c>
      <c r="Y232" s="573">
        <v>1</v>
      </c>
      <c r="Z232" s="727">
        <f t="shared" si="123"/>
        <v>0.5</v>
      </c>
      <c r="AA232" s="573">
        <v>0</v>
      </c>
      <c r="AB232" s="573">
        <v>1</v>
      </c>
      <c r="AC232" s="573">
        <v>0</v>
      </c>
      <c r="AD232" s="573">
        <v>0</v>
      </c>
      <c r="AE232" s="573">
        <v>1</v>
      </c>
      <c r="AF232" s="573">
        <v>0</v>
      </c>
      <c r="AG232" s="727">
        <f t="shared" si="117"/>
        <v>0</v>
      </c>
      <c r="AH232" s="573">
        <v>1</v>
      </c>
      <c r="AI232" s="573">
        <v>0</v>
      </c>
      <c r="AJ232" s="573">
        <v>0</v>
      </c>
      <c r="AK232" s="573">
        <v>1</v>
      </c>
      <c r="AL232" s="573">
        <v>0</v>
      </c>
      <c r="AM232" s="573">
        <v>1</v>
      </c>
      <c r="AN232" s="727">
        <f t="shared" si="118"/>
        <v>0.5</v>
      </c>
    </row>
    <row r="233" spans="1:61" s="567" customFormat="1" ht="36.75" hidden="1" customHeight="1">
      <c r="A233" s="954"/>
      <c r="B233" s="954"/>
      <c r="C233" s="956"/>
      <c r="D233" s="583"/>
      <c r="E233" s="958"/>
      <c r="F233" s="958"/>
      <c r="G233" s="958"/>
      <c r="H233" s="575"/>
      <c r="I233" s="576">
        <f>+G227-SUM(I227:I231)</f>
        <v>97</v>
      </c>
      <c r="J233" s="576">
        <f>+I233-SUM(J227:J232)</f>
        <v>86</v>
      </c>
      <c r="K233" s="576">
        <f t="shared" ref="K233:AN233" si="132">+J233-SUM(K227:K232)</f>
        <v>76</v>
      </c>
      <c r="L233" s="576">
        <f t="shared" si="132"/>
        <v>71</v>
      </c>
      <c r="M233" s="576">
        <f t="shared" si="132"/>
        <v>61</v>
      </c>
      <c r="N233" s="576">
        <f t="shared" si="132"/>
        <v>51</v>
      </c>
      <c r="O233" s="576">
        <f t="shared" si="132"/>
        <v>40</v>
      </c>
      <c r="P233" s="576">
        <f t="shared" si="132"/>
        <v>30</v>
      </c>
      <c r="Q233" s="576">
        <f t="shared" si="132"/>
        <v>19</v>
      </c>
      <c r="R233" s="576">
        <f t="shared" si="132"/>
        <v>9</v>
      </c>
      <c r="S233" s="576">
        <f t="shared" si="132"/>
        <v>4</v>
      </c>
      <c r="T233" s="576">
        <f t="shared" si="132"/>
        <v>-6</v>
      </c>
      <c r="U233" s="576">
        <f t="shared" si="132"/>
        <v>-16</v>
      </c>
      <c r="V233" s="576">
        <f t="shared" si="132"/>
        <v>-27</v>
      </c>
      <c r="W233" s="576">
        <f t="shared" si="132"/>
        <v>-38</v>
      </c>
      <c r="X233" s="576">
        <f t="shared" si="132"/>
        <v>-48</v>
      </c>
      <c r="Y233" s="576">
        <f t="shared" si="132"/>
        <v>-59</v>
      </c>
      <c r="Z233" s="576">
        <f t="shared" si="132"/>
        <v>-64.5</v>
      </c>
      <c r="AA233" s="576">
        <f t="shared" si="132"/>
        <v>-74.5</v>
      </c>
      <c r="AB233" s="576">
        <f t="shared" si="132"/>
        <v>-85.5</v>
      </c>
      <c r="AC233" s="576">
        <f t="shared" si="132"/>
        <v>-95.5</v>
      </c>
      <c r="AD233" s="576">
        <f t="shared" si="132"/>
        <v>-105.5</v>
      </c>
      <c r="AE233" s="576">
        <f t="shared" si="132"/>
        <v>-116.5</v>
      </c>
      <c r="AF233" s="576">
        <f t="shared" si="132"/>
        <v>-126.5</v>
      </c>
      <c r="AG233" s="576">
        <f t="shared" si="132"/>
        <v>-131.5</v>
      </c>
      <c r="AH233" s="576">
        <f t="shared" si="132"/>
        <v>-142.5</v>
      </c>
      <c r="AI233" s="576">
        <f t="shared" si="132"/>
        <v>-152.5</v>
      </c>
      <c r="AJ233" s="576">
        <f t="shared" si="132"/>
        <v>-162.5</v>
      </c>
      <c r="AK233" s="576">
        <f t="shared" si="132"/>
        <v>-173.5</v>
      </c>
      <c r="AL233" s="576">
        <f t="shared" si="132"/>
        <v>-183.5</v>
      </c>
      <c r="AM233" s="576">
        <f t="shared" si="132"/>
        <v>-194.5</v>
      </c>
      <c r="AN233" s="576">
        <f t="shared" si="132"/>
        <v>-200</v>
      </c>
      <c r="AO233" s="566"/>
      <c r="AP233" s="566"/>
      <c r="AQ233" s="566"/>
      <c r="AR233" s="566"/>
      <c r="AS233" s="566"/>
      <c r="AT233" s="566"/>
      <c r="AU233" s="566"/>
      <c r="AV233" s="566"/>
      <c r="AW233" s="566"/>
      <c r="AX233" s="566"/>
      <c r="AY233" s="566"/>
      <c r="AZ233" s="566"/>
      <c r="BA233" s="566"/>
      <c r="BB233" s="566"/>
      <c r="BC233" s="566"/>
      <c r="BD233" s="566"/>
      <c r="BE233" s="566"/>
      <c r="BF233" s="566"/>
      <c r="BG233" s="566"/>
      <c r="BH233" s="566"/>
      <c r="BI233" s="566"/>
    </row>
    <row r="234" spans="1:61" ht="36.75" customHeight="1">
      <c r="A234" s="953">
        <v>39</v>
      </c>
      <c r="B234" s="953" t="s">
        <v>536</v>
      </c>
      <c r="C234" s="965" t="s">
        <v>537</v>
      </c>
      <c r="D234" s="577"/>
      <c r="E234" s="957">
        <f>VLOOKUP(B234,'Total tồn vật tư 2'!$A$3:$D$586,4,0)</f>
        <v>55</v>
      </c>
      <c r="F234" s="957">
        <f>VLOOKUP(B234,'Total tồn vật tư 2'!$A$3:$F$586,6,0)</f>
        <v>0</v>
      </c>
      <c r="G234" s="957">
        <f>+E234+F234</f>
        <v>55</v>
      </c>
      <c r="H234" s="719" t="s">
        <v>1566</v>
      </c>
      <c r="I234" s="571">
        <v>2</v>
      </c>
      <c r="J234" s="571">
        <v>2</v>
      </c>
      <c r="K234" s="571">
        <v>2</v>
      </c>
      <c r="L234" s="727">
        <f t="shared" si="116"/>
        <v>1</v>
      </c>
      <c r="M234" s="571">
        <v>2</v>
      </c>
      <c r="N234" s="571">
        <v>2</v>
      </c>
      <c r="O234" s="571">
        <v>2</v>
      </c>
      <c r="P234" s="571">
        <v>2</v>
      </c>
      <c r="Q234" s="571">
        <v>2</v>
      </c>
      <c r="R234" s="571">
        <v>2</v>
      </c>
      <c r="S234" s="727">
        <f t="shared" si="122"/>
        <v>1</v>
      </c>
      <c r="T234" s="571">
        <v>2</v>
      </c>
      <c r="U234" s="571">
        <v>2</v>
      </c>
      <c r="V234" s="571">
        <v>2</v>
      </c>
      <c r="W234" s="571">
        <v>2</v>
      </c>
      <c r="X234" s="571">
        <v>2</v>
      </c>
      <c r="Y234" s="571">
        <v>2</v>
      </c>
      <c r="Z234" s="727">
        <f t="shared" si="123"/>
        <v>1</v>
      </c>
      <c r="AA234" s="571">
        <v>2</v>
      </c>
      <c r="AB234" s="571">
        <v>2</v>
      </c>
      <c r="AC234" s="571">
        <v>2</v>
      </c>
      <c r="AD234" s="571">
        <v>2</v>
      </c>
      <c r="AE234" s="571">
        <v>2</v>
      </c>
      <c r="AF234" s="571">
        <v>2</v>
      </c>
      <c r="AG234" s="727">
        <f t="shared" si="117"/>
        <v>1</v>
      </c>
      <c r="AH234" s="571">
        <v>2</v>
      </c>
      <c r="AI234" s="571">
        <v>2</v>
      </c>
      <c r="AJ234" s="571">
        <v>2</v>
      </c>
      <c r="AK234" s="571">
        <v>2</v>
      </c>
      <c r="AL234" s="571">
        <v>2</v>
      </c>
      <c r="AM234" s="571">
        <v>2</v>
      </c>
      <c r="AN234" s="727">
        <f t="shared" si="118"/>
        <v>1</v>
      </c>
    </row>
    <row r="235" spans="1:61" ht="36.75" customHeight="1">
      <c r="A235" s="971"/>
      <c r="B235" s="971"/>
      <c r="C235" s="966"/>
      <c r="D235" s="569"/>
      <c r="E235" s="961"/>
      <c r="F235" s="961"/>
      <c r="G235" s="961"/>
      <c r="H235" s="719" t="s">
        <v>1562</v>
      </c>
      <c r="I235" s="573">
        <v>2</v>
      </c>
      <c r="J235" s="573">
        <v>2</v>
      </c>
      <c r="K235" s="573">
        <v>2</v>
      </c>
      <c r="L235" s="727">
        <f t="shared" si="116"/>
        <v>1</v>
      </c>
      <c r="M235" s="573">
        <v>2</v>
      </c>
      <c r="N235" s="573">
        <v>2</v>
      </c>
      <c r="O235" s="573">
        <v>2</v>
      </c>
      <c r="P235" s="573">
        <v>2</v>
      </c>
      <c r="Q235" s="573">
        <v>2</v>
      </c>
      <c r="R235" s="573">
        <v>2</v>
      </c>
      <c r="S235" s="727">
        <f t="shared" si="122"/>
        <v>1</v>
      </c>
      <c r="T235" s="573">
        <v>2</v>
      </c>
      <c r="U235" s="573">
        <v>2</v>
      </c>
      <c r="V235" s="573">
        <v>2</v>
      </c>
      <c r="W235" s="573">
        <v>2</v>
      </c>
      <c r="X235" s="573">
        <v>2</v>
      </c>
      <c r="Y235" s="573">
        <v>2</v>
      </c>
      <c r="Z235" s="727">
        <f t="shared" si="123"/>
        <v>1</v>
      </c>
      <c r="AA235" s="573">
        <v>2</v>
      </c>
      <c r="AB235" s="573">
        <v>2</v>
      </c>
      <c r="AC235" s="573">
        <v>2</v>
      </c>
      <c r="AD235" s="573">
        <v>2</v>
      </c>
      <c r="AE235" s="573">
        <v>2</v>
      </c>
      <c r="AF235" s="573">
        <v>2</v>
      </c>
      <c r="AG235" s="727">
        <f t="shared" si="117"/>
        <v>1</v>
      </c>
      <c r="AH235" s="573">
        <v>2</v>
      </c>
      <c r="AI235" s="573">
        <v>2</v>
      </c>
      <c r="AJ235" s="573">
        <v>2</v>
      </c>
      <c r="AK235" s="573">
        <v>2</v>
      </c>
      <c r="AL235" s="573">
        <v>2</v>
      </c>
      <c r="AM235" s="573">
        <v>2</v>
      </c>
      <c r="AN235" s="727">
        <f t="shared" si="118"/>
        <v>1</v>
      </c>
    </row>
    <row r="236" spans="1:61" ht="36.75" customHeight="1">
      <c r="A236" s="971"/>
      <c r="B236" s="971"/>
      <c r="C236" s="966"/>
      <c r="D236" s="735"/>
      <c r="E236" s="961"/>
      <c r="F236" s="961"/>
      <c r="G236" s="961"/>
      <c r="H236" s="719" t="s">
        <v>1560</v>
      </c>
      <c r="I236" s="573">
        <v>3</v>
      </c>
      <c r="J236" s="573">
        <v>3</v>
      </c>
      <c r="K236" s="573">
        <v>3</v>
      </c>
      <c r="L236" s="727">
        <f t="shared" si="116"/>
        <v>1.5</v>
      </c>
      <c r="M236" s="573">
        <v>3</v>
      </c>
      <c r="N236" s="573">
        <v>3</v>
      </c>
      <c r="O236" s="573">
        <v>3</v>
      </c>
      <c r="P236" s="573">
        <v>3</v>
      </c>
      <c r="Q236" s="573">
        <v>3</v>
      </c>
      <c r="R236" s="573">
        <v>3</v>
      </c>
      <c r="S236" s="727">
        <f t="shared" si="122"/>
        <v>1.5</v>
      </c>
      <c r="T236" s="573">
        <v>3</v>
      </c>
      <c r="U236" s="573">
        <v>3</v>
      </c>
      <c r="V236" s="573">
        <v>3</v>
      </c>
      <c r="W236" s="573">
        <v>3</v>
      </c>
      <c r="X236" s="573">
        <v>3</v>
      </c>
      <c r="Y236" s="573">
        <v>3</v>
      </c>
      <c r="Z236" s="727">
        <f t="shared" si="123"/>
        <v>1.5</v>
      </c>
      <c r="AA236" s="573">
        <v>3</v>
      </c>
      <c r="AB236" s="573">
        <v>3</v>
      </c>
      <c r="AC236" s="573">
        <v>3</v>
      </c>
      <c r="AD236" s="573">
        <v>3</v>
      </c>
      <c r="AE236" s="573">
        <v>3</v>
      </c>
      <c r="AF236" s="573">
        <v>3</v>
      </c>
      <c r="AG236" s="727">
        <f t="shared" si="117"/>
        <v>1.5</v>
      </c>
      <c r="AH236" s="573">
        <v>3</v>
      </c>
      <c r="AI236" s="573">
        <v>3</v>
      </c>
      <c r="AJ236" s="573">
        <v>3</v>
      </c>
      <c r="AK236" s="573">
        <v>3</v>
      </c>
      <c r="AL236" s="573">
        <v>3</v>
      </c>
      <c r="AM236" s="573">
        <v>3</v>
      </c>
      <c r="AN236" s="727">
        <f t="shared" si="118"/>
        <v>1.5</v>
      </c>
    </row>
    <row r="237" spans="1:61" ht="36.75" customHeight="1">
      <c r="A237" s="971"/>
      <c r="B237" s="971"/>
      <c r="C237" s="966"/>
      <c r="D237" s="735"/>
      <c r="E237" s="961"/>
      <c r="F237" s="961"/>
      <c r="G237" s="961"/>
      <c r="H237" s="719" t="s">
        <v>1561</v>
      </c>
      <c r="I237" s="573">
        <v>5</v>
      </c>
      <c r="J237" s="573">
        <v>5</v>
      </c>
      <c r="K237" s="573">
        <v>5</v>
      </c>
      <c r="L237" s="727">
        <f t="shared" si="116"/>
        <v>2.5</v>
      </c>
      <c r="M237" s="573">
        <v>5</v>
      </c>
      <c r="N237" s="573">
        <v>2</v>
      </c>
      <c r="O237" s="573">
        <v>2</v>
      </c>
      <c r="P237" s="573">
        <v>5</v>
      </c>
      <c r="Q237" s="573">
        <v>2</v>
      </c>
      <c r="R237" s="573">
        <v>2</v>
      </c>
      <c r="S237" s="727">
        <f t="shared" si="122"/>
        <v>1</v>
      </c>
      <c r="T237" s="573">
        <v>2</v>
      </c>
      <c r="U237" s="573">
        <v>5</v>
      </c>
      <c r="V237" s="573">
        <v>5</v>
      </c>
      <c r="W237" s="573">
        <v>2</v>
      </c>
      <c r="X237" s="573">
        <v>2</v>
      </c>
      <c r="Y237" s="573">
        <v>2</v>
      </c>
      <c r="Z237" s="727">
        <f t="shared" si="123"/>
        <v>1</v>
      </c>
      <c r="AA237" s="573">
        <v>5</v>
      </c>
      <c r="AB237" s="573">
        <v>5</v>
      </c>
      <c r="AC237" s="573">
        <v>5</v>
      </c>
      <c r="AD237" s="573">
        <v>2</v>
      </c>
      <c r="AE237" s="573">
        <v>2</v>
      </c>
      <c r="AF237" s="573">
        <v>2</v>
      </c>
      <c r="AG237" s="727">
        <f t="shared" si="117"/>
        <v>1</v>
      </c>
      <c r="AH237" s="573">
        <v>2</v>
      </c>
      <c r="AI237" s="573">
        <v>2</v>
      </c>
      <c r="AJ237" s="573">
        <v>2</v>
      </c>
      <c r="AK237" s="573">
        <v>2</v>
      </c>
      <c r="AL237" s="573">
        <v>2</v>
      </c>
      <c r="AM237" s="573">
        <v>2</v>
      </c>
      <c r="AN237" s="727">
        <f t="shared" si="118"/>
        <v>1</v>
      </c>
    </row>
    <row r="238" spans="1:61" ht="36.75" customHeight="1">
      <c r="A238" s="971"/>
      <c r="B238" s="971"/>
      <c r="C238" s="966"/>
      <c r="D238" s="735"/>
      <c r="E238" s="961"/>
      <c r="F238" s="961"/>
      <c r="G238" s="961"/>
      <c r="H238" s="729" t="s">
        <v>1532</v>
      </c>
      <c r="I238" s="573">
        <v>3</v>
      </c>
      <c r="J238" s="573">
        <v>3</v>
      </c>
      <c r="K238" s="573">
        <v>3</v>
      </c>
      <c r="L238" s="727">
        <f t="shared" si="116"/>
        <v>1.5</v>
      </c>
      <c r="M238" s="573">
        <v>3</v>
      </c>
      <c r="N238" s="573">
        <v>3</v>
      </c>
      <c r="O238" s="573">
        <v>3</v>
      </c>
      <c r="P238" s="573">
        <v>3</v>
      </c>
      <c r="Q238" s="573">
        <v>3</v>
      </c>
      <c r="R238" s="573">
        <v>3</v>
      </c>
      <c r="S238" s="727">
        <f t="shared" si="122"/>
        <v>1.5</v>
      </c>
      <c r="T238" s="573">
        <v>3</v>
      </c>
      <c r="U238" s="573">
        <v>3</v>
      </c>
      <c r="V238" s="573">
        <v>3</v>
      </c>
      <c r="W238" s="573">
        <v>3</v>
      </c>
      <c r="X238" s="573">
        <v>3</v>
      </c>
      <c r="Y238" s="573">
        <v>3</v>
      </c>
      <c r="Z238" s="727">
        <f t="shared" si="123"/>
        <v>1.5</v>
      </c>
      <c r="AA238" s="573">
        <v>3</v>
      </c>
      <c r="AB238" s="573">
        <v>3</v>
      </c>
      <c r="AC238" s="573">
        <v>3</v>
      </c>
      <c r="AD238" s="573">
        <v>3</v>
      </c>
      <c r="AE238" s="573">
        <v>3</v>
      </c>
      <c r="AF238" s="573">
        <v>3</v>
      </c>
      <c r="AG238" s="727">
        <f t="shared" si="117"/>
        <v>1.5</v>
      </c>
      <c r="AH238" s="573">
        <v>3</v>
      </c>
      <c r="AI238" s="573">
        <v>3</v>
      </c>
      <c r="AJ238" s="573">
        <v>3</v>
      </c>
      <c r="AK238" s="573">
        <v>3</v>
      </c>
      <c r="AL238" s="573">
        <v>3</v>
      </c>
      <c r="AM238" s="573">
        <v>3</v>
      </c>
      <c r="AN238" s="727">
        <f t="shared" si="118"/>
        <v>1.5</v>
      </c>
    </row>
    <row r="239" spans="1:61" ht="36.75" customHeight="1">
      <c r="A239" s="971"/>
      <c r="B239" s="971"/>
      <c r="C239" s="966"/>
      <c r="D239" s="735"/>
      <c r="E239" s="961"/>
      <c r="F239" s="961"/>
      <c r="G239" s="961"/>
      <c r="H239" s="719" t="s">
        <v>1563</v>
      </c>
      <c r="I239" s="573">
        <v>1</v>
      </c>
      <c r="J239" s="573">
        <v>0</v>
      </c>
      <c r="K239" s="573">
        <v>1</v>
      </c>
      <c r="L239" s="727">
        <v>0</v>
      </c>
      <c r="M239" s="573">
        <v>1</v>
      </c>
      <c r="N239" s="573">
        <v>0</v>
      </c>
      <c r="O239" s="573">
        <v>1</v>
      </c>
      <c r="P239" s="573">
        <v>0</v>
      </c>
      <c r="Q239" s="573">
        <v>1</v>
      </c>
      <c r="R239" s="573">
        <v>0</v>
      </c>
      <c r="S239" s="727">
        <v>1</v>
      </c>
      <c r="T239" s="573">
        <v>0</v>
      </c>
      <c r="U239" s="573">
        <v>1</v>
      </c>
      <c r="V239" s="573">
        <v>0</v>
      </c>
      <c r="W239" s="573">
        <v>1</v>
      </c>
      <c r="X239" s="573">
        <v>0</v>
      </c>
      <c r="Y239" s="573">
        <v>1</v>
      </c>
      <c r="Z239" s="727">
        <v>0</v>
      </c>
      <c r="AA239" s="573">
        <v>1</v>
      </c>
      <c r="AB239" s="573">
        <v>0</v>
      </c>
      <c r="AC239" s="573">
        <v>1</v>
      </c>
      <c r="AD239" s="573">
        <v>0</v>
      </c>
      <c r="AE239" s="573">
        <v>1</v>
      </c>
      <c r="AF239" s="573">
        <v>0</v>
      </c>
      <c r="AG239" s="727">
        <v>1</v>
      </c>
      <c r="AH239" s="573">
        <v>0</v>
      </c>
      <c r="AI239" s="573">
        <v>1</v>
      </c>
      <c r="AJ239" s="573">
        <v>0</v>
      </c>
      <c r="AK239" s="573">
        <v>1</v>
      </c>
      <c r="AL239" s="573">
        <v>0</v>
      </c>
      <c r="AM239" s="573">
        <v>1</v>
      </c>
      <c r="AN239" s="727">
        <v>0</v>
      </c>
    </row>
    <row r="240" spans="1:61" s="567" customFormat="1" ht="36.75" customHeight="1">
      <c r="A240" s="954"/>
      <c r="B240" s="954"/>
      <c r="C240" s="956"/>
      <c r="D240" s="583"/>
      <c r="E240" s="958"/>
      <c r="F240" s="958"/>
      <c r="G240" s="958"/>
      <c r="H240" s="575"/>
      <c r="I240" s="576">
        <f>+G234-SUM(I234:I239)</f>
        <v>39</v>
      </c>
      <c r="J240" s="576">
        <f>+I240-SUM(J234:J239)</f>
        <v>24</v>
      </c>
      <c r="K240" s="576">
        <f t="shared" ref="K240:AN240" si="133">+J240-SUM(K234:K239)</f>
        <v>8</v>
      </c>
      <c r="L240" s="576">
        <f t="shared" si="133"/>
        <v>0.5</v>
      </c>
      <c r="M240" s="576">
        <f t="shared" si="133"/>
        <v>-15.5</v>
      </c>
      <c r="N240" s="576">
        <f t="shared" si="133"/>
        <v>-27.5</v>
      </c>
      <c r="O240" s="576">
        <f t="shared" si="133"/>
        <v>-40.5</v>
      </c>
      <c r="P240" s="576">
        <f t="shared" si="133"/>
        <v>-55.5</v>
      </c>
      <c r="Q240" s="576">
        <f t="shared" si="133"/>
        <v>-68.5</v>
      </c>
      <c r="R240" s="576">
        <f t="shared" si="133"/>
        <v>-80.5</v>
      </c>
      <c r="S240" s="576">
        <f t="shared" si="133"/>
        <v>-87.5</v>
      </c>
      <c r="T240" s="576">
        <f t="shared" si="133"/>
        <v>-99.5</v>
      </c>
      <c r="U240" s="576">
        <f t="shared" si="133"/>
        <v>-115.5</v>
      </c>
      <c r="V240" s="576">
        <f t="shared" si="133"/>
        <v>-130.5</v>
      </c>
      <c r="W240" s="576">
        <f t="shared" si="133"/>
        <v>-143.5</v>
      </c>
      <c r="X240" s="576">
        <f t="shared" si="133"/>
        <v>-155.5</v>
      </c>
      <c r="Y240" s="576">
        <f t="shared" si="133"/>
        <v>-168.5</v>
      </c>
      <c r="Z240" s="576">
        <f t="shared" si="133"/>
        <v>-174.5</v>
      </c>
      <c r="AA240" s="576">
        <f t="shared" si="133"/>
        <v>-190.5</v>
      </c>
      <c r="AB240" s="576">
        <f t="shared" si="133"/>
        <v>-205.5</v>
      </c>
      <c r="AC240" s="576">
        <f t="shared" si="133"/>
        <v>-221.5</v>
      </c>
      <c r="AD240" s="576">
        <f t="shared" si="133"/>
        <v>-233.5</v>
      </c>
      <c r="AE240" s="576">
        <f t="shared" si="133"/>
        <v>-246.5</v>
      </c>
      <c r="AF240" s="576">
        <f t="shared" si="133"/>
        <v>-258.5</v>
      </c>
      <c r="AG240" s="576">
        <f t="shared" si="133"/>
        <v>-265.5</v>
      </c>
      <c r="AH240" s="576">
        <f t="shared" si="133"/>
        <v>-277.5</v>
      </c>
      <c r="AI240" s="576">
        <f t="shared" si="133"/>
        <v>-290.5</v>
      </c>
      <c r="AJ240" s="576">
        <f t="shared" si="133"/>
        <v>-302.5</v>
      </c>
      <c r="AK240" s="576">
        <f t="shared" si="133"/>
        <v>-315.5</v>
      </c>
      <c r="AL240" s="576">
        <f t="shared" si="133"/>
        <v>-327.5</v>
      </c>
      <c r="AM240" s="576">
        <f t="shared" si="133"/>
        <v>-340.5</v>
      </c>
      <c r="AN240" s="576">
        <f t="shared" si="133"/>
        <v>-346.5</v>
      </c>
      <c r="AO240" s="566"/>
      <c r="AP240" s="566"/>
      <c r="AQ240" s="566"/>
      <c r="AR240" s="566"/>
      <c r="AS240" s="566"/>
      <c r="AT240" s="566"/>
      <c r="AU240" s="566"/>
      <c r="AV240" s="566"/>
      <c r="AW240" s="566"/>
      <c r="AX240" s="566"/>
      <c r="AY240" s="566"/>
      <c r="AZ240" s="566"/>
      <c r="BA240" s="566"/>
      <c r="BB240" s="566"/>
      <c r="BC240" s="566"/>
      <c r="BD240" s="566"/>
      <c r="BE240" s="566"/>
      <c r="BF240" s="566"/>
      <c r="BG240" s="566"/>
      <c r="BH240" s="566"/>
      <c r="BI240" s="566"/>
    </row>
    <row r="241" spans="1:61" ht="36.75" customHeight="1">
      <c r="A241" s="953">
        <v>41</v>
      </c>
      <c r="B241" s="953" t="s">
        <v>540</v>
      </c>
      <c r="C241" s="965" t="s">
        <v>541</v>
      </c>
      <c r="D241" s="577"/>
      <c r="E241" s="957">
        <f>VLOOKUP(B241,'Total tồn vật tư 2'!$A$3:$D$586,4,0)</f>
        <v>73</v>
      </c>
      <c r="F241" s="957">
        <f>VLOOKUP(B241,'Total tồn vật tư 2'!$A$3:$F$586,6,0)</f>
        <v>0</v>
      </c>
      <c r="G241" s="957">
        <f>+E241+F241</f>
        <v>73</v>
      </c>
      <c r="H241" s="719" t="s">
        <v>1566</v>
      </c>
      <c r="I241" s="571">
        <v>2</v>
      </c>
      <c r="J241" s="571">
        <v>2</v>
      </c>
      <c r="K241" s="571">
        <v>2</v>
      </c>
      <c r="L241" s="727">
        <f t="shared" si="116"/>
        <v>1</v>
      </c>
      <c r="M241" s="571">
        <v>2</v>
      </c>
      <c r="N241" s="571">
        <v>2</v>
      </c>
      <c r="O241" s="571">
        <v>2</v>
      </c>
      <c r="P241" s="571">
        <v>2</v>
      </c>
      <c r="Q241" s="571">
        <v>2</v>
      </c>
      <c r="R241" s="571">
        <v>2</v>
      </c>
      <c r="S241" s="727">
        <f t="shared" si="122"/>
        <v>1</v>
      </c>
      <c r="T241" s="571">
        <v>2</v>
      </c>
      <c r="U241" s="571">
        <v>2</v>
      </c>
      <c r="V241" s="571">
        <v>2</v>
      </c>
      <c r="W241" s="571">
        <v>2</v>
      </c>
      <c r="X241" s="571">
        <v>2</v>
      </c>
      <c r="Y241" s="571">
        <v>2</v>
      </c>
      <c r="Z241" s="727">
        <f t="shared" si="123"/>
        <v>1</v>
      </c>
      <c r="AA241" s="571">
        <v>2</v>
      </c>
      <c r="AB241" s="571">
        <v>2</v>
      </c>
      <c r="AC241" s="571">
        <v>2</v>
      </c>
      <c r="AD241" s="571">
        <v>2</v>
      </c>
      <c r="AE241" s="571">
        <v>2</v>
      </c>
      <c r="AF241" s="571">
        <v>2</v>
      </c>
      <c r="AG241" s="727">
        <f t="shared" si="117"/>
        <v>1</v>
      </c>
      <c r="AH241" s="571">
        <v>2</v>
      </c>
      <c r="AI241" s="571">
        <v>2</v>
      </c>
      <c r="AJ241" s="571">
        <v>2</v>
      </c>
      <c r="AK241" s="571">
        <v>2</v>
      </c>
      <c r="AL241" s="571">
        <v>2</v>
      </c>
      <c r="AM241" s="571">
        <v>2</v>
      </c>
      <c r="AN241" s="727">
        <f t="shared" si="118"/>
        <v>1</v>
      </c>
    </row>
    <row r="242" spans="1:61" ht="36.75" customHeight="1">
      <c r="A242" s="971"/>
      <c r="B242" s="971"/>
      <c r="C242" s="966"/>
      <c r="D242" s="735"/>
      <c r="E242" s="961"/>
      <c r="F242" s="961"/>
      <c r="G242" s="961"/>
      <c r="H242" s="719" t="s">
        <v>1562</v>
      </c>
      <c r="I242" s="571">
        <v>2</v>
      </c>
      <c r="J242" s="571">
        <v>2</v>
      </c>
      <c r="K242" s="571">
        <v>2</v>
      </c>
      <c r="L242" s="727">
        <f t="shared" si="116"/>
        <v>1</v>
      </c>
      <c r="M242" s="571">
        <v>2</v>
      </c>
      <c r="N242" s="571">
        <v>2</v>
      </c>
      <c r="O242" s="571">
        <v>2</v>
      </c>
      <c r="P242" s="571">
        <v>2</v>
      </c>
      <c r="Q242" s="571">
        <v>2</v>
      </c>
      <c r="R242" s="571">
        <v>2</v>
      </c>
      <c r="S242" s="727">
        <f t="shared" si="122"/>
        <v>1</v>
      </c>
      <c r="T242" s="571">
        <v>2</v>
      </c>
      <c r="U242" s="571">
        <v>2</v>
      </c>
      <c r="V242" s="571">
        <v>2</v>
      </c>
      <c r="W242" s="571">
        <v>2</v>
      </c>
      <c r="X242" s="571">
        <v>2</v>
      </c>
      <c r="Y242" s="571">
        <v>2</v>
      </c>
      <c r="Z242" s="727">
        <f t="shared" si="123"/>
        <v>1</v>
      </c>
      <c r="AA242" s="571">
        <v>2</v>
      </c>
      <c r="AB242" s="571">
        <v>2</v>
      </c>
      <c r="AC242" s="571">
        <v>2</v>
      </c>
      <c r="AD242" s="571">
        <v>2</v>
      </c>
      <c r="AE242" s="571">
        <v>2</v>
      </c>
      <c r="AF242" s="571">
        <v>2</v>
      </c>
      <c r="AG242" s="727">
        <f t="shared" si="117"/>
        <v>1</v>
      </c>
      <c r="AH242" s="571">
        <v>2</v>
      </c>
      <c r="AI242" s="571">
        <v>2</v>
      </c>
      <c r="AJ242" s="571">
        <v>2</v>
      </c>
      <c r="AK242" s="571">
        <v>2</v>
      </c>
      <c r="AL242" s="571">
        <v>2</v>
      </c>
      <c r="AM242" s="571">
        <v>2</v>
      </c>
      <c r="AN242" s="727">
        <f t="shared" si="118"/>
        <v>1</v>
      </c>
    </row>
    <row r="243" spans="1:61" ht="36.75" customHeight="1">
      <c r="A243" s="971"/>
      <c r="B243" s="971"/>
      <c r="C243" s="966"/>
      <c r="D243" s="735"/>
      <c r="E243" s="961"/>
      <c r="F243" s="961"/>
      <c r="G243" s="961"/>
      <c r="H243" s="719" t="s">
        <v>1560</v>
      </c>
      <c r="I243" s="571">
        <v>2</v>
      </c>
      <c r="J243" s="571">
        <v>2</v>
      </c>
      <c r="K243" s="571">
        <v>2</v>
      </c>
      <c r="L243" s="727">
        <f t="shared" si="116"/>
        <v>1</v>
      </c>
      <c r="M243" s="571">
        <v>2</v>
      </c>
      <c r="N243" s="571">
        <v>2</v>
      </c>
      <c r="O243" s="571">
        <v>2</v>
      </c>
      <c r="P243" s="571">
        <v>2</v>
      </c>
      <c r="Q243" s="571">
        <v>2</v>
      </c>
      <c r="R243" s="571">
        <v>2</v>
      </c>
      <c r="S243" s="727">
        <f t="shared" si="122"/>
        <v>1</v>
      </c>
      <c r="T243" s="571">
        <v>2</v>
      </c>
      <c r="U243" s="571">
        <v>2</v>
      </c>
      <c r="V243" s="571">
        <v>2</v>
      </c>
      <c r="W243" s="571">
        <v>2</v>
      </c>
      <c r="X243" s="571">
        <v>2</v>
      </c>
      <c r="Y243" s="571">
        <v>2</v>
      </c>
      <c r="Z243" s="727">
        <f t="shared" si="123"/>
        <v>1</v>
      </c>
      <c r="AA243" s="571">
        <v>2</v>
      </c>
      <c r="AB243" s="571">
        <v>2</v>
      </c>
      <c r="AC243" s="571">
        <v>2</v>
      </c>
      <c r="AD243" s="571">
        <v>2</v>
      </c>
      <c r="AE243" s="571">
        <v>2</v>
      </c>
      <c r="AF243" s="571">
        <v>2</v>
      </c>
      <c r="AG243" s="727">
        <f t="shared" si="117"/>
        <v>1</v>
      </c>
      <c r="AH243" s="571">
        <v>2</v>
      </c>
      <c r="AI243" s="571">
        <v>2</v>
      </c>
      <c r="AJ243" s="571">
        <v>2</v>
      </c>
      <c r="AK243" s="571">
        <v>2</v>
      </c>
      <c r="AL243" s="571">
        <v>2</v>
      </c>
      <c r="AM243" s="571">
        <v>2</v>
      </c>
      <c r="AN243" s="727">
        <f t="shared" si="118"/>
        <v>1</v>
      </c>
    </row>
    <row r="244" spans="1:61" ht="36.75" customHeight="1">
      <c r="A244" s="971"/>
      <c r="B244" s="971"/>
      <c r="C244" s="966"/>
      <c r="D244" s="735"/>
      <c r="E244" s="961"/>
      <c r="F244" s="961"/>
      <c r="G244" s="961"/>
      <c r="H244" s="719" t="s">
        <v>1561</v>
      </c>
      <c r="I244" s="571">
        <v>5</v>
      </c>
      <c r="J244" s="571">
        <v>5</v>
      </c>
      <c r="K244" s="571">
        <v>5</v>
      </c>
      <c r="L244" s="727">
        <f t="shared" si="116"/>
        <v>2.5</v>
      </c>
      <c r="M244" s="571">
        <v>5</v>
      </c>
      <c r="N244" s="571">
        <v>5</v>
      </c>
      <c r="O244" s="571">
        <v>5</v>
      </c>
      <c r="P244" s="571">
        <v>5</v>
      </c>
      <c r="Q244" s="571">
        <v>5</v>
      </c>
      <c r="R244" s="571">
        <v>5</v>
      </c>
      <c r="S244" s="727">
        <f t="shared" si="122"/>
        <v>2.5</v>
      </c>
      <c r="T244" s="571">
        <v>5</v>
      </c>
      <c r="U244" s="571">
        <v>5</v>
      </c>
      <c r="V244" s="571">
        <v>5</v>
      </c>
      <c r="W244" s="571">
        <v>5</v>
      </c>
      <c r="X244" s="571">
        <v>5</v>
      </c>
      <c r="Y244" s="571">
        <v>5</v>
      </c>
      <c r="Z244" s="727">
        <f t="shared" si="123"/>
        <v>2.5</v>
      </c>
      <c r="AA244" s="571">
        <v>5</v>
      </c>
      <c r="AB244" s="571">
        <v>5</v>
      </c>
      <c r="AC244" s="571">
        <v>5</v>
      </c>
      <c r="AD244" s="571">
        <v>5</v>
      </c>
      <c r="AE244" s="571">
        <v>5</v>
      </c>
      <c r="AF244" s="571">
        <v>5</v>
      </c>
      <c r="AG244" s="727">
        <f t="shared" si="117"/>
        <v>2.5</v>
      </c>
      <c r="AH244" s="571">
        <v>5</v>
      </c>
      <c r="AI244" s="571">
        <v>5</v>
      </c>
      <c r="AJ244" s="571">
        <v>5</v>
      </c>
      <c r="AK244" s="571">
        <v>5</v>
      </c>
      <c r="AL244" s="571">
        <v>5</v>
      </c>
      <c r="AM244" s="571">
        <v>5</v>
      </c>
      <c r="AN244" s="727">
        <f t="shared" si="118"/>
        <v>2.5</v>
      </c>
    </row>
    <row r="245" spans="1:61" ht="36.75" customHeight="1">
      <c r="A245" s="971"/>
      <c r="B245" s="971"/>
      <c r="C245" s="966"/>
      <c r="D245" s="735"/>
      <c r="E245" s="961"/>
      <c r="F245" s="961"/>
      <c r="G245" s="961"/>
      <c r="H245" s="729" t="s">
        <v>1532</v>
      </c>
      <c r="I245" s="571">
        <v>2</v>
      </c>
      <c r="J245" s="571">
        <v>2</v>
      </c>
      <c r="K245" s="571">
        <v>2</v>
      </c>
      <c r="L245" s="727">
        <f t="shared" si="116"/>
        <v>1</v>
      </c>
      <c r="M245" s="571">
        <v>2</v>
      </c>
      <c r="N245" s="571">
        <v>2</v>
      </c>
      <c r="O245" s="571">
        <v>2</v>
      </c>
      <c r="P245" s="571">
        <v>2</v>
      </c>
      <c r="Q245" s="571">
        <v>2</v>
      </c>
      <c r="R245" s="571">
        <v>2</v>
      </c>
      <c r="S245" s="727">
        <f t="shared" si="122"/>
        <v>1</v>
      </c>
      <c r="T245" s="571">
        <v>2</v>
      </c>
      <c r="U245" s="571">
        <v>2</v>
      </c>
      <c r="V245" s="571">
        <v>2</v>
      </c>
      <c r="W245" s="571">
        <v>2</v>
      </c>
      <c r="X245" s="571">
        <v>2</v>
      </c>
      <c r="Y245" s="571">
        <v>2</v>
      </c>
      <c r="Z245" s="727">
        <f t="shared" si="123"/>
        <v>1</v>
      </c>
      <c r="AA245" s="571">
        <v>2</v>
      </c>
      <c r="AB245" s="571">
        <v>2</v>
      </c>
      <c r="AC245" s="571">
        <v>2</v>
      </c>
      <c r="AD245" s="571">
        <v>2</v>
      </c>
      <c r="AE245" s="571">
        <v>2</v>
      </c>
      <c r="AF245" s="571">
        <v>2</v>
      </c>
      <c r="AG245" s="727">
        <f t="shared" si="117"/>
        <v>1</v>
      </c>
      <c r="AH245" s="571">
        <v>2</v>
      </c>
      <c r="AI245" s="571">
        <v>2</v>
      </c>
      <c r="AJ245" s="571">
        <v>2</v>
      </c>
      <c r="AK245" s="571">
        <v>2</v>
      </c>
      <c r="AL245" s="571">
        <v>2</v>
      </c>
      <c r="AM245" s="571">
        <v>2</v>
      </c>
      <c r="AN245" s="727">
        <f t="shared" si="118"/>
        <v>1</v>
      </c>
    </row>
    <row r="246" spans="1:61" s="567" customFormat="1" ht="36.75" customHeight="1">
      <c r="A246" s="954"/>
      <c r="B246" s="954"/>
      <c r="C246" s="956"/>
      <c r="D246" s="583"/>
      <c r="E246" s="958"/>
      <c r="F246" s="958"/>
      <c r="G246" s="958"/>
      <c r="H246" s="575"/>
      <c r="I246" s="576">
        <f>+G241-SUM(I241:I245)</f>
        <v>60</v>
      </c>
      <c r="J246" s="576">
        <f t="shared" ref="J246:AN246" si="134">+I246-SUM(J241:J245)</f>
        <v>47</v>
      </c>
      <c r="K246" s="576">
        <f t="shared" si="134"/>
        <v>34</v>
      </c>
      <c r="L246" s="576">
        <f t="shared" si="134"/>
        <v>27.5</v>
      </c>
      <c r="M246" s="576">
        <f t="shared" si="134"/>
        <v>14.5</v>
      </c>
      <c r="N246" s="576">
        <f t="shared" si="134"/>
        <v>1.5</v>
      </c>
      <c r="O246" s="576">
        <f t="shared" si="134"/>
        <v>-11.5</v>
      </c>
      <c r="P246" s="576">
        <f t="shared" si="134"/>
        <v>-24.5</v>
      </c>
      <c r="Q246" s="576">
        <f t="shared" si="134"/>
        <v>-37.5</v>
      </c>
      <c r="R246" s="576">
        <f t="shared" si="134"/>
        <v>-50.5</v>
      </c>
      <c r="S246" s="576">
        <f t="shared" si="134"/>
        <v>-57</v>
      </c>
      <c r="T246" s="576">
        <f t="shared" si="134"/>
        <v>-70</v>
      </c>
      <c r="U246" s="576">
        <f t="shared" si="134"/>
        <v>-83</v>
      </c>
      <c r="V246" s="576">
        <f t="shared" si="134"/>
        <v>-96</v>
      </c>
      <c r="W246" s="576">
        <f t="shared" si="134"/>
        <v>-109</v>
      </c>
      <c r="X246" s="576">
        <f t="shared" si="134"/>
        <v>-122</v>
      </c>
      <c r="Y246" s="576">
        <f t="shared" si="134"/>
        <v>-135</v>
      </c>
      <c r="Z246" s="576">
        <f t="shared" si="134"/>
        <v>-141.5</v>
      </c>
      <c r="AA246" s="576">
        <f t="shared" si="134"/>
        <v>-154.5</v>
      </c>
      <c r="AB246" s="576">
        <f t="shared" si="134"/>
        <v>-167.5</v>
      </c>
      <c r="AC246" s="576">
        <f t="shared" si="134"/>
        <v>-180.5</v>
      </c>
      <c r="AD246" s="576">
        <f t="shared" si="134"/>
        <v>-193.5</v>
      </c>
      <c r="AE246" s="576">
        <f t="shared" si="134"/>
        <v>-206.5</v>
      </c>
      <c r="AF246" s="576">
        <f t="shared" si="134"/>
        <v>-219.5</v>
      </c>
      <c r="AG246" s="576">
        <f t="shared" si="134"/>
        <v>-226</v>
      </c>
      <c r="AH246" s="576">
        <f t="shared" si="134"/>
        <v>-239</v>
      </c>
      <c r="AI246" s="576">
        <f t="shared" si="134"/>
        <v>-252</v>
      </c>
      <c r="AJ246" s="576">
        <f t="shared" si="134"/>
        <v>-265</v>
      </c>
      <c r="AK246" s="576">
        <f t="shared" si="134"/>
        <v>-278</v>
      </c>
      <c r="AL246" s="576">
        <f t="shared" si="134"/>
        <v>-291</v>
      </c>
      <c r="AM246" s="576">
        <f t="shared" si="134"/>
        <v>-304</v>
      </c>
      <c r="AN246" s="576">
        <f t="shared" si="134"/>
        <v>-310.5</v>
      </c>
      <c r="AO246" s="566"/>
      <c r="AP246" s="566"/>
      <c r="AQ246" s="566"/>
      <c r="AR246" s="566"/>
      <c r="AS246" s="566"/>
      <c r="AT246" s="566"/>
      <c r="AU246" s="566"/>
      <c r="AV246" s="566"/>
      <c r="AW246" s="566"/>
      <c r="AX246" s="566"/>
      <c r="AY246" s="566"/>
      <c r="AZ246" s="566"/>
      <c r="BA246" s="566"/>
      <c r="BB246" s="566"/>
      <c r="BC246" s="566"/>
      <c r="BD246" s="566"/>
      <c r="BE246" s="566"/>
      <c r="BF246" s="566"/>
      <c r="BG246" s="566"/>
      <c r="BH246" s="566"/>
      <c r="BI246" s="566"/>
    </row>
    <row r="247" spans="1:61" ht="36.75" customHeight="1">
      <c r="A247" s="953">
        <v>43</v>
      </c>
      <c r="B247" s="953" t="s">
        <v>1600</v>
      </c>
      <c r="C247" s="965" t="s">
        <v>543</v>
      </c>
      <c r="D247" s="577"/>
      <c r="E247" s="957" t="e">
        <f>VLOOKUP(B247,'Total tồn vật tư 2'!$A$3:$D$586,4,0)</f>
        <v>#N/A</v>
      </c>
      <c r="F247" s="957" t="e">
        <f>VLOOKUP(B247,'Total tồn vật tư 2'!$A$3:$F$586,6,0)</f>
        <v>#N/A</v>
      </c>
      <c r="G247" s="957" t="e">
        <f>+E247+F247</f>
        <v>#N/A</v>
      </c>
      <c r="H247" s="719" t="s">
        <v>1566</v>
      </c>
      <c r="I247" s="571">
        <v>2</v>
      </c>
      <c r="J247" s="571">
        <v>2</v>
      </c>
      <c r="K247" s="571">
        <v>2</v>
      </c>
      <c r="L247" s="727">
        <f t="shared" si="116"/>
        <v>1</v>
      </c>
      <c r="M247" s="571">
        <v>2</v>
      </c>
      <c r="N247" s="571">
        <v>2</v>
      </c>
      <c r="O247" s="571">
        <v>2</v>
      </c>
      <c r="P247" s="571">
        <v>2</v>
      </c>
      <c r="Q247" s="571">
        <v>2</v>
      </c>
      <c r="R247" s="571">
        <v>2</v>
      </c>
      <c r="S247" s="727">
        <f t="shared" si="122"/>
        <v>1</v>
      </c>
      <c r="T247" s="571">
        <v>2</v>
      </c>
      <c r="U247" s="571">
        <v>2</v>
      </c>
      <c r="V247" s="571">
        <v>2</v>
      </c>
      <c r="W247" s="571">
        <v>2</v>
      </c>
      <c r="X247" s="571">
        <v>2</v>
      </c>
      <c r="Y247" s="571">
        <v>2</v>
      </c>
      <c r="Z247" s="727">
        <f t="shared" si="123"/>
        <v>1</v>
      </c>
      <c r="AA247" s="571">
        <v>2</v>
      </c>
      <c r="AB247" s="571">
        <v>2</v>
      </c>
      <c r="AC247" s="571">
        <v>2</v>
      </c>
      <c r="AD247" s="571">
        <v>2</v>
      </c>
      <c r="AE247" s="571">
        <v>2</v>
      </c>
      <c r="AF247" s="571">
        <v>2</v>
      </c>
      <c r="AG247" s="727">
        <f t="shared" si="117"/>
        <v>1</v>
      </c>
      <c r="AH247" s="571">
        <v>2</v>
      </c>
      <c r="AI247" s="571">
        <v>2</v>
      </c>
      <c r="AJ247" s="571">
        <v>2</v>
      </c>
      <c r="AK247" s="571">
        <v>2</v>
      </c>
      <c r="AL247" s="571">
        <v>2</v>
      </c>
      <c r="AM247" s="571">
        <v>2</v>
      </c>
      <c r="AN247" s="727">
        <f t="shared" si="118"/>
        <v>1</v>
      </c>
    </row>
    <row r="248" spans="1:61" ht="36.75" customHeight="1">
      <c r="A248" s="971"/>
      <c r="B248" s="971"/>
      <c r="C248" s="966"/>
      <c r="D248" s="735"/>
      <c r="E248" s="961"/>
      <c r="F248" s="961"/>
      <c r="G248" s="961"/>
      <c r="H248" s="719" t="s">
        <v>1562</v>
      </c>
      <c r="I248" s="571">
        <v>2</v>
      </c>
      <c r="J248" s="571">
        <v>2</v>
      </c>
      <c r="K248" s="571">
        <v>2</v>
      </c>
      <c r="L248" s="727">
        <f t="shared" si="116"/>
        <v>1</v>
      </c>
      <c r="M248" s="571">
        <v>2</v>
      </c>
      <c r="N248" s="571">
        <v>2</v>
      </c>
      <c r="O248" s="571">
        <v>2</v>
      </c>
      <c r="P248" s="571">
        <v>2</v>
      </c>
      <c r="Q248" s="571">
        <v>2</v>
      </c>
      <c r="R248" s="571">
        <v>2</v>
      </c>
      <c r="S248" s="727">
        <f t="shared" si="122"/>
        <v>1</v>
      </c>
      <c r="T248" s="571">
        <v>2</v>
      </c>
      <c r="U248" s="571">
        <v>2</v>
      </c>
      <c r="V248" s="571">
        <v>2</v>
      </c>
      <c r="W248" s="571">
        <v>2</v>
      </c>
      <c r="X248" s="571">
        <v>2</v>
      </c>
      <c r="Y248" s="571">
        <v>2</v>
      </c>
      <c r="Z248" s="727">
        <f t="shared" si="123"/>
        <v>1</v>
      </c>
      <c r="AA248" s="571">
        <v>2</v>
      </c>
      <c r="AB248" s="571">
        <v>2</v>
      </c>
      <c r="AC248" s="571">
        <v>2</v>
      </c>
      <c r="AD248" s="571">
        <v>2</v>
      </c>
      <c r="AE248" s="571">
        <v>2</v>
      </c>
      <c r="AF248" s="571">
        <v>2</v>
      </c>
      <c r="AG248" s="727">
        <f t="shared" si="117"/>
        <v>1</v>
      </c>
      <c r="AH248" s="571">
        <v>2</v>
      </c>
      <c r="AI248" s="571">
        <v>2</v>
      </c>
      <c r="AJ248" s="571">
        <v>2</v>
      </c>
      <c r="AK248" s="571">
        <v>2</v>
      </c>
      <c r="AL248" s="571">
        <v>2</v>
      </c>
      <c r="AM248" s="571">
        <v>2</v>
      </c>
      <c r="AN248" s="727">
        <f t="shared" si="118"/>
        <v>1</v>
      </c>
    </row>
    <row r="249" spans="1:61" ht="36.75" customHeight="1">
      <c r="A249" s="971"/>
      <c r="B249" s="971"/>
      <c r="C249" s="966"/>
      <c r="D249" s="735"/>
      <c r="E249" s="961"/>
      <c r="F249" s="961"/>
      <c r="G249" s="961"/>
      <c r="H249" s="719" t="s">
        <v>1560</v>
      </c>
      <c r="I249" s="571">
        <v>2</v>
      </c>
      <c r="J249" s="571">
        <v>2</v>
      </c>
      <c r="K249" s="571">
        <v>2</v>
      </c>
      <c r="L249" s="727">
        <f t="shared" si="116"/>
        <v>1</v>
      </c>
      <c r="M249" s="571">
        <v>2</v>
      </c>
      <c r="N249" s="571">
        <v>2</v>
      </c>
      <c r="O249" s="571">
        <v>2</v>
      </c>
      <c r="P249" s="571">
        <v>2</v>
      </c>
      <c r="Q249" s="571">
        <v>2</v>
      </c>
      <c r="R249" s="571">
        <v>2</v>
      </c>
      <c r="S249" s="727">
        <f t="shared" si="122"/>
        <v>1</v>
      </c>
      <c r="T249" s="571">
        <v>2</v>
      </c>
      <c r="U249" s="571">
        <v>2</v>
      </c>
      <c r="V249" s="571">
        <v>2</v>
      </c>
      <c r="W249" s="571">
        <v>2</v>
      </c>
      <c r="X249" s="571">
        <v>2</v>
      </c>
      <c r="Y249" s="571">
        <v>2</v>
      </c>
      <c r="Z249" s="727">
        <f t="shared" si="123"/>
        <v>1</v>
      </c>
      <c r="AA249" s="571">
        <v>2</v>
      </c>
      <c r="AB249" s="571">
        <v>2</v>
      </c>
      <c r="AC249" s="571">
        <v>2</v>
      </c>
      <c r="AD249" s="571">
        <v>2</v>
      </c>
      <c r="AE249" s="571">
        <v>2</v>
      </c>
      <c r="AF249" s="571">
        <v>2</v>
      </c>
      <c r="AG249" s="727">
        <f t="shared" si="117"/>
        <v>1</v>
      </c>
      <c r="AH249" s="571">
        <v>2</v>
      </c>
      <c r="AI249" s="571">
        <v>2</v>
      </c>
      <c r="AJ249" s="571">
        <v>2</v>
      </c>
      <c r="AK249" s="571">
        <v>2</v>
      </c>
      <c r="AL249" s="571">
        <v>2</v>
      </c>
      <c r="AM249" s="571">
        <v>2</v>
      </c>
      <c r="AN249" s="727">
        <f t="shared" si="118"/>
        <v>1</v>
      </c>
    </row>
    <row r="250" spans="1:61" ht="36.75" customHeight="1">
      <c r="A250" s="971"/>
      <c r="B250" s="971"/>
      <c r="C250" s="966"/>
      <c r="D250" s="735"/>
      <c r="E250" s="961"/>
      <c r="F250" s="961"/>
      <c r="G250" s="961"/>
      <c r="H250" s="719" t="s">
        <v>1561</v>
      </c>
      <c r="I250" s="571">
        <v>2</v>
      </c>
      <c r="J250" s="571">
        <v>2</v>
      </c>
      <c r="K250" s="571">
        <v>2</v>
      </c>
      <c r="L250" s="727">
        <f t="shared" si="116"/>
        <v>1</v>
      </c>
      <c r="M250" s="571">
        <v>2</v>
      </c>
      <c r="N250" s="571">
        <v>2</v>
      </c>
      <c r="O250" s="571">
        <v>2</v>
      </c>
      <c r="P250" s="571">
        <v>2</v>
      </c>
      <c r="Q250" s="571">
        <v>2</v>
      </c>
      <c r="R250" s="571">
        <v>2</v>
      </c>
      <c r="S250" s="727">
        <f t="shared" si="122"/>
        <v>1</v>
      </c>
      <c r="T250" s="571">
        <v>2</v>
      </c>
      <c r="U250" s="571">
        <v>2</v>
      </c>
      <c r="V250" s="571">
        <v>2</v>
      </c>
      <c r="W250" s="571">
        <v>2</v>
      </c>
      <c r="X250" s="571">
        <v>2</v>
      </c>
      <c r="Y250" s="571">
        <v>2</v>
      </c>
      <c r="Z250" s="727">
        <f t="shared" si="123"/>
        <v>1</v>
      </c>
      <c r="AA250" s="571">
        <v>2</v>
      </c>
      <c r="AB250" s="571">
        <v>2</v>
      </c>
      <c r="AC250" s="571">
        <v>2</v>
      </c>
      <c r="AD250" s="571">
        <v>2</v>
      </c>
      <c r="AE250" s="571">
        <v>2</v>
      </c>
      <c r="AF250" s="571">
        <v>2</v>
      </c>
      <c r="AG250" s="727">
        <f t="shared" si="117"/>
        <v>1</v>
      </c>
      <c r="AH250" s="571">
        <v>2</v>
      </c>
      <c r="AI250" s="571">
        <v>2</v>
      </c>
      <c r="AJ250" s="571">
        <v>2</v>
      </c>
      <c r="AK250" s="571">
        <v>2</v>
      </c>
      <c r="AL250" s="571">
        <v>2</v>
      </c>
      <c r="AM250" s="571">
        <v>2</v>
      </c>
      <c r="AN250" s="727">
        <f t="shared" si="118"/>
        <v>1</v>
      </c>
    </row>
    <row r="251" spans="1:61" ht="36.75" customHeight="1">
      <c r="A251" s="971"/>
      <c r="B251" s="971"/>
      <c r="C251" s="966"/>
      <c r="D251" s="735"/>
      <c r="E251" s="961"/>
      <c r="F251" s="961"/>
      <c r="G251" s="961"/>
      <c r="H251" s="729" t="s">
        <v>1532</v>
      </c>
      <c r="I251" s="571">
        <v>2</v>
      </c>
      <c r="J251" s="571">
        <v>2</v>
      </c>
      <c r="K251" s="571">
        <v>2</v>
      </c>
      <c r="L251" s="727">
        <f t="shared" si="116"/>
        <v>1</v>
      </c>
      <c r="M251" s="571">
        <v>2</v>
      </c>
      <c r="N251" s="571">
        <v>2</v>
      </c>
      <c r="O251" s="571">
        <v>2</v>
      </c>
      <c r="P251" s="571">
        <v>2</v>
      </c>
      <c r="Q251" s="571">
        <v>2</v>
      </c>
      <c r="R251" s="571">
        <v>2</v>
      </c>
      <c r="S251" s="727">
        <f t="shared" si="122"/>
        <v>1</v>
      </c>
      <c r="T251" s="571">
        <v>2</v>
      </c>
      <c r="U251" s="571">
        <v>2</v>
      </c>
      <c r="V251" s="571">
        <v>2</v>
      </c>
      <c r="W251" s="571">
        <v>2</v>
      </c>
      <c r="X251" s="571">
        <v>2</v>
      </c>
      <c r="Y251" s="571">
        <v>2</v>
      </c>
      <c r="Z251" s="727">
        <f t="shared" si="123"/>
        <v>1</v>
      </c>
      <c r="AA251" s="571">
        <v>2</v>
      </c>
      <c r="AB251" s="571">
        <v>2</v>
      </c>
      <c r="AC251" s="571">
        <v>2</v>
      </c>
      <c r="AD251" s="571">
        <v>2</v>
      </c>
      <c r="AE251" s="571">
        <v>2</v>
      </c>
      <c r="AF251" s="571">
        <v>2</v>
      </c>
      <c r="AG251" s="727">
        <f t="shared" si="117"/>
        <v>1</v>
      </c>
      <c r="AH251" s="571">
        <v>2</v>
      </c>
      <c r="AI251" s="571">
        <v>2</v>
      </c>
      <c r="AJ251" s="571">
        <v>2</v>
      </c>
      <c r="AK251" s="571">
        <v>2</v>
      </c>
      <c r="AL251" s="571">
        <v>2</v>
      </c>
      <c r="AM251" s="571">
        <v>2</v>
      </c>
      <c r="AN251" s="727">
        <f t="shared" si="118"/>
        <v>1</v>
      </c>
    </row>
    <row r="252" spans="1:61" s="567" customFormat="1" ht="36.75" customHeight="1">
      <c r="A252" s="954"/>
      <c r="B252" s="954"/>
      <c r="C252" s="956"/>
      <c r="D252" s="583"/>
      <c r="E252" s="958"/>
      <c r="F252" s="958"/>
      <c r="G252" s="958"/>
      <c r="H252" s="575"/>
      <c r="I252" s="576" t="e">
        <f>+G247-SUM(I247:I251)</f>
        <v>#N/A</v>
      </c>
      <c r="J252" s="576" t="e">
        <f t="shared" ref="J252:AN252" si="135">+I252-SUM(J247:J251)</f>
        <v>#N/A</v>
      </c>
      <c r="K252" s="576" t="e">
        <f t="shared" si="135"/>
        <v>#N/A</v>
      </c>
      <c r="L252" s="576" t="e">
        <f t="shared" si="135"/>
        <v>#N/A</v>
      </c>
      <c r="M252" s="576" t="e">
        <f t="shared" si="135"/>
        <v>#N/A</v>
      </c>
      <c r="N252" s="576" t="e">
        <f t="shared" si="135"/>
        <v>#N/A</v>
      </c>
      <c r="O252" s="576" t="e">
        <f t="shared" si="135"/>
        <v>#N/A</v>
      </c>
      <c r="P252" s="576" t="e">
        <f t="shared" si="135"/>
        <v>#N/A</v>
      </c>
      <c r="Q252" s="576" t="e">
        <f t="shared" si="135"/>
        <v>#N/A</v>
      </c>
      <c r="R252" s="576" t="e">
        <f t="shared" si="135"/>
        <v>#N/A</v>
      </c>
      <c r="S252" s="576" t="e">
        <f t="shared" si="135"/>
        <v>#N/A</v>
      </c>
      <c r="T252" s="576" t="e">
        <f t="shared" si="135"/>
        <v>#N/A</v>
      </c>
      <c r="U252" s="576" t="e">
        <f t="shared" si="135"/>
        <v>#N/A</v>
      </c>
      <c r="V252" s="576" t="e">
        <f t="shared" si="135"/>
        <v>#N/A</v>
      </c>
      <c r="W252" s="576" t="e">
        <f t="shared" si="135"/>
        <v>#N/A</v>
      </c>
      <c r="X252" s="576" t="e">
        <f t="shared" si="135"/>
        <v>#N/A</v>
      </c>
      <c r="Y252" s="576" t="e">
        <f t="shared" si="135"/>
        <v>#N/A</v>
      </c>
      <c r="Z252" s="576" t="e">
        <f t="shared" si="135"/>
        <v>#N/A</v>
      </c>
      <c r="AA252" s="576" t="e">
        <f t="shared" si="135"/>
        <v>#N/A</v>
      </c>
      <c r="AB252" s="576" t="e">
        <f t="shared" si="135"/>
        <v>#N/A</v>
      </c>
      <c r="AC252" s="576" t="e">
        <f t="shared" si="135"/>
        <v>#N/A</v>
      </c>
      <c r="AD252" s="576" t="e">
        <f t="shared" si="135"/>
        <v>#N/A</v>
      </c>
      <c r="AE252" s="576" t="e">
        <f t="shared" si="135"/>
        <v>#N/A</v>
      </c>
      <c r="AF252" s="576" t="e">
        <f t="shared" si="135"/>
        <v>#N/A</v>
      </c>
      <c r="AG252" s="576" t="e">
        <f t="shared" si="135"/>
        <v>#N/A</v>
      </c>
      <c r="AH252" s="576" t="e">
        <f t="shared" si="135"/>
        <v>#N/A</v>
      </c>
      <c r="AI252" s="576" t="e">
        <f t="shared" si="135"/>
        <v>#N/A</v>
      </c>
      <c r="AJ252" s="576" t="e">
        <f t="shared" si="135"/>
        <v>#N/A</v>
      </c>
      <c r="AK252" s="576" t="e">
        <f t="shared" si="135"/>
        <v>#N/A</v>
      </c>
      <c r="AL252" s="576" t="e">
        <f t="shared" si="135"/>
        <v>#N/A</v>
      </c>
      <c r="AM252" s="576" t="e">
        <f t="shared" si="135"/>
        <v>#N/A</v>
      </c>
      <c r="AN252" s="576" t="e">
        <f t="shared" si="135"/>
        <v>#N/A</v>
      </c>
      <c r="AO252" s="566"/>
      <c r="AP252" s="566"/>
      <c r="AQ252" s="566"/>
      <c r="AR252" s="566"/>
      <c r="AS252" s="566"/>
      <c r="AT252" s="566"/>
      <c r="AU252" s="566"/>
      <c r="AV252" s="566"/>
      <c r="AW252" s="566"/>
      <c r="AX252" s="566"/>
      <c r="AY252" s="566"/>
      <c r="AZ252" s="566"/>
      <c r="BA252" s="566"/>
      <c r="BB252" s="566"/>
      <c r="BC252" s="566"/>
      <c r="BD252" s="566"/>
      <c r="BE252" s="566"/>
      <c r="BF252" s="566"/>
      <c r="BG252" s="566"/>
      <c r="BH252" s="566"/>
      <c r="BI252" s="566"/>
    </row>
    <row r="253" spans="1:61" ht="36.75" customHeight="1">
      <c r="A253" s="953">
        <v>45</v>
      </c>
      <c r="B253" s="953" t="s">
        <v>538</v>
      </c>
      <c r="C253" s="965" t="s">
        <v>539</v>
      </c>
      <c r="D253" s="577"/>
      <c r="E253" s="957">
        <f>VLOOKUP(B253,'Total tồn vật tư 2'!$A$3:$D$586,4,0)</f>
        <v>62</v>
      </c>
      <c r="F253" s="957">
        <f>VLOOKUP(B253,'Total tồn vật tư 2'!$A$3:$F$586,6,0)</f>
        <v>0</v>
      </c>
      <c r="G253" s="957">
        <f>+E253+F253</f>
        <v>62</v>
      </c>
      <c r="H253" s="719" t="s">
        <v>1566</v>
      </c>
      <c r="I253" s="571">
        <v>3</v>
      </c>
      <c r="J253" s="571">
        <v>3</v>
      </c>
      <c r="K253" s="571">
        <v>3</v>
      </c>
      <c r="L253" s="727">
        <f t="shared" si="116"/>
        <v>1.5</v>
      </c>
      <c r="M253" s="571">
        <v>3</v>
      </c>
      <c r="N253" s="571">
        <v>3</v>
      </c>
      <c r="O253" s="571">
        <v>3</v>
      </c>
      <c r="P253" s="571">
        <v>3</v>
      </c>
      <c r="Q253" s="571">
        <v>3</v>
      </c>
      <c r="R253" s="571">
        <v>3</v>
      </c>
      <c r="S253" s="727">
        <f t="shared" si="122"/>
        <v>1.5</v>
      </c>
      <c r="T253" s="571">
        <v>3</v>
      </c>
      <c r="U253" s="571">
        <v>3</v>
      </c>
      <c r="V253" s="571">
        <v>3</v>
      </c>
      <c r="W253" s="571">
        <v>3</v>
      </c>
      <c r="X253" s="571">
        <v>3</v>
      </c>
      <c r="Y253" s="571">
        <v>3</v>
      </c>
      <c r="Z253" s="727">
        <f t="shared" si="123"/>
        <v>1.5</v>
      </c>
      <c r="AA253" s="571">
        <v>3</v>
      </c>
      <c r="AB253" s="571">
        <v>3</v>
      </c>
      <c r="AC253" s="571">
        <v>3</v>
      </c>
      <c r="AD253" s="571">
        <v>3</v>
      </c>
      <c r="AE253" s="571">
        <v>3</v>
      </c>
      <c r="AF253" s="571">
        <v>3</v>
      </c>
      <c r="AG253" s="727">
        <f t="shared" si="117"/>
        <v>1.5</v>
      </c>
      <c r="AH253" s="571">
        <v>3</v>
      </c>
      <c r="AI253" s="571">
        <v>3</v>
      </c>
      <c r="AJ253" s="571">
        <v>3</v>
      </c>
      <c r="AK253" s="571">
        <v>3</v>
      </c>
      <c r="AL253" s="571">
        <v>3</v>
      </c>
      <c r="AM253" s="571">
        <v>3</v>
      </c>
      <c r="AN253" s="727">
        <f t="shared" si="118"/>
        <v>1.5</v>
      </c>
    </row>
    <row r="254" spans="1:61" ht="36.75" customHeight="1">
      <c r="A254" s="971"/>
      <c r="B254" s="971"/>
      <c r="C254" s="966"/>
      <c r="D254" s="735"/>
      <c r="E254" s="961"/>
      <c r="F254" s="961"/>
      <c r="G254" s="961"/>
      <c r="H254" s="719" t="s">
        <v>1562</v>
      </c>
      <c r="I254" s="571">
        <v>3</v>
      </c>
      <c r="J254" s="571">
        <v>3</v>
      </c>
      <c r="K254" s="571">
        <v>3</v>
      </c>
      <c r="L254" s="727">
        <f t="shared" si="116"/>
        <v>1.5</v>
      </c>
      <c r="M254" s="571">
        <v>3</v>
      </c>
      <c r="N254" s="571">
        <v>3</v>
      </c>
      <c r="O254" s="571">
        <v>3</v>
      </c>
      <c r="P254" s="571">
        <v>3</v>
      </c>
      <c r="Q254" s="571">
        <v>3</v>
      </c>
      <c r="R254" s="571">
        <v>3</v>
      </c>
      <c r="S254" s="727">
        <f t="shared" si="122"/>
        <v>1.5</v>
      </c>
      <c r="T254" s="571">
        <v>3</v>
      </c>
      <c r="U254" s="571">
        <v>3</v>
      </c>
      <c r="V254" s="571">
        <v>3</v>
      </c>
      <c r="W254" s="571">
        <v>3</v>
      </c>
      <c r="X254" s="571">
        <v>3</v>
      </c>
      <c r="Y254" s="571">
        <v>3</v>
      </c>
      <c r="Z254" s="727">
        <f t="shared" si="123"/>
        <v>1.5</v>
      </c>
      <c r="AA254" s="571">
        <v>3</v>
      </c>
      <c r="AB254" s="571">
        <v>3</v>
      </c>
      <c r="AC254" s="571">
        <v>3</v>
      </c>
      <c r="AD254" s="571">
        <v>3</v>
      </c>
      <c r="AE254" s="571">
        <v>3</v>
      </c>
      <c r="AF254" s="571">
        <v>3</v>
      </c>
      <c r="AG254" s="727">
        <f t="shared" si="117"/>
        <v>1.5</v>
      </c>
      <c r="AH254" s="571">
        <v>3</v>
      </c>
      <c r="AI254" s="571">
        <v>3</v>
      </c>
      <c r="AJ254" s="571">
        <v>3</v>
      </c>
      <c r="AK254" s="571">
        <v>3</v>
      </c>
      <c r="AL254" s="571">
        <v>3</v>
      </c>
      <c r="AM254" s="571">
        <v>3</v>
      </c>
      <c r="AN254" s="727">
        <f t="shared" si="118"/>
        <v>1.5</v>
      </c>
    </row>
    <row r="255" spans="1:61" ht="36.75" customHeight="1">
      <c r="A255" s="971"/>
      <c r="B255" s="971"/>
      <c r="C255" s="966"/>
      <c r="D255" s="735"/>
      <c r="E255" s="961"/>
      <c r="F255" s="961"/>
      <c r="G255" s="961"/>
      <c r="H255" s="719" t="s">
        <v>1560</v>
      </c>
      <c r="I255" s="571">
        <v>3</v>
      </c>
      <c r="J255" s="571">
        <v>3</v>
      </c>
      <c r="K255" s="571">
        <v>3</v>
      </c>
      <c r="L255" s="727">
        <f t="shared" si="116"/>
        <v>1.5</v>
      </c>
      <c r="M255" s="571">
        <v>3</v>
      </c>
      <c r="N255" s="571">
        <v>3</v>
      </c>
      <c r="O255" s="571">
        <v>3</v>
      </c>
      <c r="P255" s="571">
        <v>3</v>
      </c>
      <c r="Q255" s="571">
        <v>3</v>
      </c>
      <c r="R255" s="571">
        <v>3</v>
      </c>
      <c r="S255" s="727">
        <f t="shared" si="122"/>
        <v>1.5</v>
      </c>
      <c r="T255" s="571">
        <v>3</v>
      </c>
      <c r="U255" s="571">
        <v>3</v>
      </c>
      <c r="V255" s="571">
        <v>3</v>
      </c>
      <c r="W255" s="571">
        <v>3</v>
      </c>
      <c r="X255" s="571">
        <v>3</v>
      </c>
      <c r="Y255" s="571">
        <v>3</v>
      </c>
      <c r="Z255" s="727">
        <f t="shared" si="123"/>
        <v>1.5</v>
      </c>
      <c r="AA255" s="571">
        <v>3</v>
      </c>
      <c r="AB255" s="571">
        <v>3</v>
      </c>
      <c r="AC255" s="571">
        <v>3</v>
      </c>
      <c r="AD255" s="571">
        <v>3</v>
      </c>
      <c r="AE255" s="571">
        <v>3</v>
      </c>
      <c r="AF255" s="571">
        <v>3</v>
      </c>
      <c r="AG255" s="727">
        <f t="shared" si="117"/>
        <v>1.5</v>
      </c>
      <c r="AH255" s="571">
        <v>3</v>
      </c>
      <c r="AI255" s="571">
        <v>3</v>
      </c>
      <c r="AJ255" s="571">
        <v>3</v>
      </c>
      <c r="AK255" s="571">
        <v>3</v>
      </c>
      <c r="AL255" s="571">
        <v>3</v>
      </c>
      <c r="AM255" s="571">
        <v>3</v>
      </c>
      <c r="AN255" s="727">
        <f t="shared" si="118"/>
        <v>1.5</v>
      </c>
    </row>
    <row r="256" spans="1:61" ht="36.75" customHeight="1">
      <c r="A256" s="971"/>
      <c r="B256" s="971"/>
      <c r="C256" s="966"/>
      <c r="D256" s="735"/>
      <c r="E256" s="961"/>
      <c r="F256" s="961"/>
      <c r="G256" s="961"/>
      <c r="H256" s="719" t="s">
        <v>1561</v>
      </c>
      <c r="I256" s="571">
        <v>3</v>
      </c>
      <c r="J256" s="571">
        <v>3</v>
      </c>
      <c r="K256" s="571">
        <v>3</v>
      </c>
      <c r="L256" s="727">
        <f t="shared" si="116"/>
        <v>1.5</v>
      </c>
      <c r="M256" s="571">
        <v>3</v>
      </c>
      <c r="N256" s="571">
        <v>3</v>
      </c>
      <c r="O256" s="571">
        <v>3</v>
      </c>
      <c r="P256" s="571">
        <v>3</v>
      </c>
      <c r="Q256" s="571">
        <v>3</v>
      </c>
      <c r="R256" s="571">
        <v>3</v>
      </c>
      <c r="S256" s="727">
        <f t="shared" si="122"/>
        <v>1.5</v>
      </c>
      <c r="T256" s="571">
        <v>3</v>
      </c>
      <c r="U256" s="571">
        <v>3</v>
      </c>
      <c r="V256" s="571">
        <v>3</v>
      </c>
      <c r="W256" s="571">
        <v>3</v>
      </c>
      <c r="X256" s="571">
        <v>3</v>
      </c>
      <c r="Y256" s="571">
        <v>3</v>
      </c>
      <c r="Z256" s="727">
        <f t="shared" si="123"/>
        <v>1.5</v>
      </c>
      <c r="AA256" s="571">
        <v>3</v>
      </c>
      <c r="AB256" s="571">
        <v>3</v>
      </c>
      <c r="AC256" s="571">
        <v>3</v>
      </c>
      <c r="AD256" s="571">
        <v>3</v>
      </c>
      <c r="AE256" s="571">
        <v>3</v>
      </c>
      <c r="AF256" s="571">
        <v>3</v>
      </c>
      <c r="AG256" s="727">
        <f t="shared" si="117"/>
        <v>1.5</v>
      </c>
      <c r="AH256" s="571">
        <v>3</v>
      </c>
      <c r="AI256" s="571">
        <v>3</v>
      </c>
      <c r="AJ256" s="571">
        <v>3</v>
      </c>
      <c r="AK256" s="571">
        <v>3</v>
      </c>
      <c r="AL256" s="571">
        <v>3</v>
      </c>
      <c r="AM256" s="571">
        <v>3</v>
      </c>
      <c r="AN256" s="727">
        <f t="shared" si="118"/>
        <v>1.5</v>
      </c>
    </row>
    <row r="257" spans="1:61" ht="36.75" customHeight="1">
      <c r="A257" s="971"/>
      <c r="B257" s="971"/>
      <c r="C257" s="966"/>
      <c r="D257" s="735"/>
      <c r="E257" s="961"/>
      <c r="F257" s="961"/>
      <c r="G257" s="961"/>
      <c r="H257" s="729" t="s">
        <v>1532</v>
      </c>
      <c r="I257" s="571">
        <v>3</v>
      </c>
      <c r="J257" s="571">
        <v>3</v>
      </c>
      <c r="K257" s="571">
        <v>3</v>
      </c>
      <c r="L257" s="727">
        <f t="shared" si="116"/>
        <v>1.5</v>
      </c>
      <c r="M257" s="571">
        <v>3</v>
      </c>
      <c r="N257" s="571">
        <v>3</v>
      </c>
      <c r="O257" s="571">
        <v>3</v>
      </c>
      <c r="P257" s="571">
        <v>3</v>
      </c>
      <c r="Q257" s="571">
        <v>3</v>
      </c>
      <c r="R257" s="571">
        <v>3</v>
      </c>
      <c r="S257" s="727">
        <f t="shared" si="122"/>
        <v>1.5</v>
      </c>
      <c r="T257" s="571">
        <v>3</v>
      </c>
      <c r="U257" s="571">
        <v>3</v>
      </c>
      <c r="V257" s="571">
        <v>3</v>
      </c>
      <c r="W257" s="571">
        <v>3</v>
      </c>
      <c r="X257" s="571">
        <v>3</v>
      </c>
      <c r="Y257" s="571">
        <v>3</v>
      </c>
      <c r="Z257" s="727">
        <f t="shared" si="123"/>
        <v>1.5</v>
      </c>
      <c r="AA257" s="571">
        <v>3</v>
      </c>
      <c r="AB257" s="571">
        <v>3</v>
      </c>
      <c r="AC257" s="571">
        <v>3</v>
      </c>
      <c r="AD257" s="571">
        <v>3</v>
      </c>
      <c r="AE257" s="571">
        <v>3</v>
      </c>
      <c r="AF257" s="571">
        <v>3</v>
      </c>
      <c r="AG257" s="727">
        <f t="shared" si="117"/>
        <v>1.5</v>
      </c>
      <c r="AH257" s="571">
        <v>3</v>
      </c>
      <c r="AI257" s="571">
        <v>3</v>
      </c>
      <c r="AJ257" s="571">
        <v>3</v>
      </c>
      <c r="AK257" s="571">
        <v>3</v>
      </c>
      <c r="AL257" s="571">
        <v>3</v>
      </c>
      <c r="AM257" s="571">
        <v>3</v>
      </c>
      <c r="AN257" s="727">
        <f t="shared" si="118"/>
        <v>1.5</v>
      </c>
    </row>
    <row r="258" spans="1:61" s="567" customFormat="1" ht="36.75" customHeight="1">
      <c r="A258" s="954"/>
      <c r="B258" s="954"/>
      <c r="C258" s="956"/>
      <c r="D258" s="583"/>
      <c r="E258" s="958"/>
      <c r="F258" s="958"/>
      <c r="G258" s="958"/>
      <c r="H258" s="575"/>
      <c r="I258" s="576">
        <f>+G253-SUM(I253:I257)</f>
        <v>47</v>
      </c>
      <c r="J258" s="576">
        <f>+I258-SUM(J253:J257)</f>
        <v>32</v>
      </c>
      <c r="K258" s="576">
        <f t="shared" ref="K258:AN258" si="136">+J258-SUM(K253:K257)</f>
        <v>17</v>
      </c>
      <c r="L258" s="576">
        <f t="shared" si="136"/>
        <v>9.5</v>
      </c>
      <c r="M258" s="576">
        <f t="shared" si="136"/>
        <v>-5.5</v>
      </c>
      <c r="N258" s="576">
        <f t="shared" si="136"/>
        <v>-20.5</v>
      </c>
      <c r="O258" s="576">
        <f t="shared" si="136"/>
        <v>-35.5</v>
      </c>
      <c r="P258" s="576">
        <f t="shared" si="136"/>
        <v>-50.5</v>
      </c>
      <c r="Q258" s="576">
        <f t="shared" si="136"/>
        <v>-65.5</v>
      </c>
      <c r="R258" s="576">
        <f t="shared" si="136"/>
        <v>-80.5</v>
      </c>
      <c r="S258" s="576">
        <f t="shared" si="136"/>
        <v>-88</v>
      </c>
      <c r="T258" s="576">
        <f t="shared" si="136"/>
        <v>-103</v>
      </c>
      <c r="U258" s="576">
        <f t="shared" si="136"/>
        <v>-118</v>
      </c>
      <c r="V258" s="576">
        <f t="shared" si="136"/>
        <v>-133</v>
      </c>
      <c r="W258" s="576">
        <f t="shared" si="136"/>
        <v>-148</v>
      </c>
      <c r="X258" s="576">
        <f t="shared" si="136"/>
        <v>-163</v>
      </c>
      <c r="Y258" s="576">
        <f t="shared" si="136"/>
        <v>-178</v>
      </c>
      <c r="Z258" s="576">
        <f t="shared" si="136"/>
        <v>-185.5</v>
      </c>
      <c r="AA258" s="576">
        <f t="shared" si="136"/>
        <v>-200.5</v>
      </c>
      <c r="AB258" s="576">
        <f t="shared" si="136"/>
        <v>-215.5</v>
      </c>
      <c r="AC258" s="576">
        <f t="shared" si="136"/>
        <v>-230.5</v>
      </c>
      <c r="AD258" s="576">
        <f t="shared" si="136"/>
        <v>-245.5</v>
      </c>
      <c r="AE258" s="576">
        <f t="shared" si="136"/>
        <v>-260.5</v>
      </c>
      <c r="AF258" s="576">
        <f t="shared" si="136"/>
        <v>-275.5</v>
      </c>
      <c r="AG258" s="576">
        <f t="shared" si="136"/>
        <v>-283</v>
      </c>
      <c r="AH258" s="576">
        <f t="shared" si="136"/>
        <v>-298</v>
      </c>
      <c r="AI258" s="576">
        <f t="shared" si="136"/>
        <v>-313</v>
      </c>
      <c r="AJ258" s="576">
        <f t="shared" si="136"/>
        <v>-328</v>
      </c>
      <c r="AK258" s="576">
        <f t="shared" si="136"/>
        <v>-343</v>
      </c>
      <c r="AL258" s="576">
        <f t="shared" si="136"/>
        <v>-358</v>
      </c>
      <c r="AM258" s="576">
        <f t="shared" si="136"/>
        <v>-373</v>
      </c>
      <c r="AN258" s="576">
        <f t="shared" si="136"/>
        <v>-380.5</v>
      </c>
      <c r="AO258" s="566"/>
      <c r="AP258" s="566"/>
      <c r="AQ258" s="566"/>
      <c r="AR258" s="566"/>
      <c r="AS258" s="566"/>
      <c r="AT258" s="566"/>
      <c r="AU258" s="566"/>
      <c r="AV258" s="566"/>
      <c r="AW258" s="566"/>
      <c r="AX258" s="566"/>
      <c r="AY258" s="566"/>
      <c r="AZ258" s="566"/>
      <c r="BA258" s="566"/>
      <c r="BB258" s="566"/>
      <c r="BC258" s="566"/>
      <c r="BD258" s="566"/>
      <c r="BE258" s="566"/>
      <c r="BF258" s="566"/>
      <c r="BG258" s="566"/>
      <c r="BH258" s="566"/>
      <c r="BI258" s="566"/>
    </row>
    <row r="259" spans="1:61" ht="36.75" customHeight="1">
      <c r="A259" s="953">
        <v>47</v>
      </c>
      <c r="B259" s="953" t="s">
        <v>544</v>
      </c>
      <c r="C259" s="965" t="s">
        <v>545</v>
      </c>
      <c r="D259" s="577"/>
      <c r="E259" s="957">
        <f>VLOOKUP(B259,'Total tồn vật tư 2'!$A$3:$D$586,4,0)</f>
        <v>238</v>
      </c>
      <c r="F259" s="957">
        <f>VLOOKUP(B259,'Total tồn vật tư 2'!$A$3:$F$586,6,0)</f>
        <v>0</v>
      </c>
      <c r="G259" s="957">
        <f>+E259+F259</f>
        <v>238</v>
      </c>
      <c r="H259" s="719" t="s">
        <v>1566</v>
      </c>
      <c r="I259" s="571">
        <v>1</v>
      </c>
      <c r="J259" s="571">
        <v>1</v>
      </c>
      <c r="K259" s="571">
        <v>1</v>
      </c>
      <c r="L259" s="727">
        <f>+K259/2</f>
        <v>0.5</v>
      </c>
      <c r="M259" s="571">
        <v>1</v>
      </c>
      <c r="N259" s="571">
        <v>1</v>
      </c>
      <c r="O259" s="571">
        <v>1</v>
      </c>
      <c r="P259" s="571">
        <v>1</v>
      </c>
      <c r="Q259" s="571">
        <v>1</v>
      </c>
      <c r="R259" s="571">
        <v>1</v>
      </c>
      <c r="S259" s="727">
        <f>+R259/2</f>
        <v>0.5</v>
      </c>
      <c r="T259" s="571">
        <v>1</v>
      </c>
      <c r="U259" s="571">
        <v>1</v>
      </c>
      <c r="V259" s="571">
        <v>1</v>
      </c>
      <c r="W259" s="571">
        <v>1</v>
      </c>
      <c r="X259" s="571">
        <v>1</v>
      </c>
      <c r="Y259" s="571">
        <v>1</v>
      </c>
      <c r="Z259" s="727">
        <f>+Y259/2</f>
        <v>0.5</v>
      </c>
      <c r="AA259" s="571">
        <v>1</v>
      </c>
      <c r="AB259" s="571">
        <v>1</v>
      </c>
      <c r="AC259" s="571">
        <v>1</v>
      </c>
      <c r="AD259" s="571">
        <v>1</v>
      </c>
      <c r="AE259" s="571">
        <v>1</v>
      </c>
      <c r="AF259" s="571">
        <v>1</v>
      </c>
      <c r="AG259" s="727">
        <f>+AF259/2</f>
        <v>0.5</v>
      </c>
      <c r="AH259" s="571">
        <v>1</v>
      </c>
      <c r="AI259" s="571">
        <v>1</v>
      </c>
      <c r="AJ259" s="571">
        <v>1</v>
      </c>
      <c r="AK259" s="571">
        <v>1</v>
      </c>
      <c r="AL259" s="571">
        <v>1</v>
      </c>
      <c r="AM259" s="571">
        <v>1</v>
      </c>
      <c r="AN259" s="727">
        <f>+AM259/2</f>
        <v>0.5</v>
      </c>
    </row>
    <row r="260" spans="1:61" ht="36.75" customHeight="1">
      <c r="A260" s="971"/>
      <c r="B260" s="971"/>
      <c r="C260" s="966"/>
      <c r="D260" s="735"/>
      <c r="E260" s="961"/>
      <c r="F260" s="961"/>
      <c r="G260" s="961"/>
      <c r="H260" s="719" t="s">
        <v>1562</v>
      </c>
      <c r="I260" s="571">
        <v>0</v>
      </c>
      <c r="J260" s="571">
        <v>0</v>
      </c>
      <c r="K260" s="571">
        <v>0</v>
      </c>
      <c r="L260" s="727">
        <f t="shared" si="116"/>
        <v>0</v>
      </c>
      <c r="M260" s="571">
        <v>0</v>
      </c>
      <c r="N260" s="571">
        <v>0</v>
      </c>
      <c r="O260" s="571">
        <v>0</v>
      </c>
      <c r="P260" s="571">
        <v>0</v>
      </c>
      <c r="Q260" s="571">
        <v>0</v>
      </c>
      <c r="R260" s="571">
        <v>0</v>
      </c>
      <c r="S260" s="727">
        <f t="shared" si="122"/>
        <v>0</v>
      </c>
      <c r="T260" s="571">
        <v>0</v>
      </c>
      <c r="U260" s="571">
        <v>0</v>
      </c>
      <c r="V260" s="571">
        <v>0</v>
      </c>
      <c r="W260" s="571">
        <v>0</v>
      </c>
      <c r="X260" s="571">
        <v>0</v>
      </c>
      <c r="Y260" s="571">
        <v>0</v>
      </c>
      <c r="Z260" s="727">
        <f t="shared" ref="Z260:Z262" si="137">+Y260/2</f>
        <v>0</v>
      </c>
      <c r="AA260" s="571">
        <v>0</v>
      </c>
      <c r="AB260" s="571">
        <v>0</v>
      </c>
      <c r="AC260" s="571">
        <v>0</v>
      </c>
      <c r="AD260" s="571">
        <v>0</v>
      </c>
      <c r="AE260" s="571">
        <v>0</v>
      </c>
      <c r="AF260" s="571">
        <v>0</v>
      </c>
      <c r="AG260" s="727">
        <f t="shared" ref="AG260:AG262" si="138">+AF260/2</f>
        <v>0</v>
      </c>
      <c r="AH260" s="571">
        <v>0</v>
      </c>
      <c r="AI260" s="571">
        <v>0</v>
      </c>
      <c r="AJ260" s="571">
        <v>0</v>
      </c>
      <c r="AK260" s="571">
        <v>0</v>
      </c>
      <c r="AL260" s="571">
        <v>0</v>
      </c>
      <c r="AM260" s="571">
        <v>0</v>
      </c>
      <c r="AN260" s="727">
        <f t="shared" ref="AN260:AN263" si="139">+AM260/2</f>
        <v>0</v>
      </c>
    </row>
    <row r="261" spans="1:61" ht="36.75" customHeight="1">
      <c r="A261" s="971"/>
      <c r="B261" s="971"/>
      <c r="C261" s="966"/>
      <c r="D261" s="735"/>
      <c r="E261" s="961"/>
      <c r="F261" s="961"/>
      <c r="G261" s="961"/>
      <c r="H261" s="719" t="s">
        <v>1560</v>
      </c>
      <c r="I261" s="571">
        <v>1</v>
      </c>
      <c r="J261" s="571">
        <v>1</v>
      </c>
      <c r="K261" s="571">
        <v>1</v>
      </c>
      <c r="L261" s="727">
        <f t="shared" si="116"/>
        <v>0.5</v>
      </c>
      <c r="M261" s="571">
        <v>1</v>
      </c>
      <c r="N261" s="571">
        <v>1</v>
      </c>
      <c r="O261" s="571">
        <v>1</v>
      </c>
      <c r="P261" s="571">
        <v>1</v>
      </c>
      <c r="Q261" s="571">
        <v>1</v>
      </c>
      <c r="R261" s="571">
        <v>1</v>
      </c>
      <c r="S261" s="727">
        <f t="shared" si="122"/>
        <v>0.5</v>
      </c>
      <c r="T261" s="571">
        <v>1</v>
      </c>
      <c r="U261" s="571">
        <v>1</v>
      </c>
      <c r="V261" s="571">
        <v>1</v>
      </c>
      <c r="W261" s="571">
        <v>1</v>
      </c>
      <c r="X261" s="571">
        <v>1</v>
      </c>
      <c r="Y261" s="571">
        <v>1</v>
      </c>
      <c r="Z261" s="727">
        <f t="shared" si="137"/>
        <v>0.5</v>
      </c>
      <c r="AA261" s="571">
        <v>1</v>
      </c>
      <c r="AB261" s="571">
        <v>1</v>
      </c>
      <c r="AC261" s="571">
        <v>1</v>
      </c>
      <c r="AD261" s="571">
        <v>1</v>
      </c>
      <c r="AE261" s="571">
        <v>1</v>
      </c>
      <c r="AF261" s="571">
        <v>1</v>
      </c>
      <c r="AG261" s="727">
        <f t="shared" si="138"/>
        <v>0.5</v>
      </c>
      <c r="AH261" s="571">
        <v>1</v>
      </c>
      <c r="AI261" s="571">
        <v>1</v>
      </c>
      <c r="AJ261" s="571">
        <v>1</v>
      </c>
      <c r="AK261" s="571">
        <v>1</v>
      </c>
      <c r="AL261" s="571">
        <v>1</v>
      </c>
      <c r="AM261" s="571">
        <v>1</v>
      </c>
      <c r="AN261" s="727">
        <f t="shared" si="139"/>
        <v>0.5</v>
      </c>
    </row>
    <row r="262" spans="1:61" ht="36.75" customHeight="1">
      <c r="A262" s="971"/>
      <c r="B262" s="971"/>
      <c r="C262" s="966"/>
      <c r="D262" s="735"/>
      <c r="E262" s="961"/>
      <c r="F262" s="961"/>
      <c r="G262" s="961"/>
      <c r="H262" s="719" t="s">
        <v>1561</v>
      </c>
      <c r="I262" s="571">
        <v>0</v>
      </c>
      <c r="J262" s="571">
        <v>0</v>
      </c>
      <c r="K262" s="571">
        <v>0</v>
      </c>
      <c r="L262" s="727">
        <f t="shared" si="116"/>
        <v>0</v>
      </c>
      <c r="M262" s="571">
        <v>0</v>
      </c>
      <c r="N262" s="571">
        <v>0</v>
      </c>
      <c r="O262" s="571">
        <v>0</v>
      </c>
      <c r="P262" s="571">
        <v>0</v>
      </c>
      <c r="Q262" s="571">
        <v>0</v>
      </c>
      <c r="R262" s="571">
        <v>0</v>
      </c>
      <c r="S262" s="727">
        <f t="shared" si="122"/>
        <v>0</v>
      </c>
      <c r="T262" s="571">
        <v>0</v>
      </c>
      <c r="U262" s="571">
        <v>0</v>
      </c>
      <c r="V262" s="571">
        <v>0</v>
      </c>
      <c r="W262" s="571">
        <v>0</v>
      </c>
      <c r="X262" s="571">
        <v>0</v>
      </c>
      <c r="Y262" s="571">
        <v>0</v>
      </c>
      <c r="Z262" s="727">
        <f t="shared" si="137"/>
        <v>0</v>
      </c>
      <c r="AA262" s="571">
        <v>0</v>
      </c>
      <c r="AB262" s="571">
        <v>0</v>
      </c>
      <c r="AC262" s="571">
        <v>0</v>
      </c>
      <c r="AD262" s="571">
        <v>0</v>
      </c>
      <c r="AE262" s="571">
        <v>0</v>
      </c>
      <c r="AF262" s="571">
        <v>0</v>
      </c>
      <c r="AG262" s="727">
        <f t="shared" si="138"/>
        <v>0</v>
      </c>
      <c r="AH262" s="571">
        <v>0</v>
      </c>
      <c r="AI262" s="571">
        <v>0</v>
      </c>
      <c r="AJ262" s="571">
        <v>0</v>
      </c>
      <c r="AK262" s="571">
        <v>0</v>
      </c>
      <c r="AL262" s="571">
        <v>0</v>
      </c>
      <c r="AM262" s="571">
        <v>0</v>
      </c>
      <c r="AN262" s="727">
        <f t="shared" si="139"/>
        <v>0</v>
      </c>
    </row>
    <row r="263" spans="1:61" ht="36.75" customHeight="1">
      <c r="A263" s="971"/>
      <c r="B263" s="971"/>
      <c r="C263" s="966"/>
      <c r="D263" s="569"/>
      <c r="E263" s="961"/>
      <c r="F263" s="961"/>
      <c r="G263" s="961"/>
      <c r="H263" s="729" t="s">
        <v>1532</v>
      </c>
      <c r="I263" s="571">
        <v>1</v>
      </c>
      <c r="J263" s="571">
        <v>1</v>
      </c>
      <c r="K263" s="571">
        <v>1</v>
      </c>
      <c r="L263" s="571">
        <v>1</v>
      </c>
      <c r="M263" s="571">
        <v>1</v>
      </c>
      <c r="N263" s="571">
        <v>1</v>
      </c>
      <c r="O263" s="571">
        <v>1</v>
      </c>
      <c r="P263" s="571">
        <v>1</v>
      </c>
      <c r="Q263" s="571">
        <v>1</v>
      </c>
      <c r="R263" s="571">
        <v>1</v>
      </c>
      <c r="S263" s="571">
        <v>1</v>
      </c>
      <c r="T263" s="571">
        <v>1</v>
      </c>
      <c r="U263" s="571">
        <v>1</v>
      </c>
      <c r="V263" s="571">
        <v>1</v>
      </c>
      <c r="W263" s="571">
        <v>1</v>
      </c>
      <c r="X263" s="571">
        <v>1</v>
      </c>
      <c r="Y263" s="571">
        <v>1</v>
      </c>
      <c r="Z263" s="571">
        <v>1</v>
      </c>
      <c r="AA263" s="571">
        <v>1</v>
      </c>
      <c r="AB263" s="571">
        <v>1</v>
      </c>
      <c r="AC263" s="571">
        <v>1</v>
      </c>
      <c r="AD263" s="571">
        <v>1</v>
      </c>
      <c r="AE263" s="571">
        <v>1</v>
      </c>
      <c r="AF263" s="571">
        <v>1</v>
      </c>
      <c r="AG263" s="571">
        <v>1</v>
      </c>
      <c r="AH263" s="571">
        <v>1</v>
      </c>
      <c r="AI263" s="571">
        <v>1</v>
      </c>
      <c r="AJ263" s="571">
        <v>1</v>
      </c>
      <c r="AK263" s="571">
        <v>1</v>
      </c>
      <c r="AL263" s="571">
        <v>1</v>
      </c>
      <c r="AM263" s="571">
        <v>1</v>
      </c>
      <c r="AN263" s="727">
        <f t="shared" si="139"/>
        <v>0.5</v>
      </c>
    </row>
    <row r="264" spans="1:61" s="567" customFormat="1" ht="36.75" customHeight="1">
      <c r="A264" s="954"/>
      <c r="B264" s="954"/>
      <c r="C264" s="956"/>
      <c r="D264" s="583"/>
      <c r="E264" s="958"/>
      <c r="F264" s="958"/>
      <c r="G264" s="958"/>
      <c r="H264" s="575"/>
      <c r="I264" s="576">
        <f>+G259-SUM(I259:I263)</f>
        <v>235</v>
      </c>
      <c r="J264" s="576">
        <f>+I264-SUM(J259:J263)</f>
        <v>232</v>
      </c>
      <c r="K264" s="576">
        <f t="shared" ref="K264:AN264" si="140">+J264-SUM(K259:K263)</f>
        <v>229</v>
      </c>
      <c r="L264" s="576">
        <f t="shared" si="140"/>
        <v>227</v>
      </c>
      <c r="M264" s="576">
        <f t="shared" si="140"/>
        <v>224</v>
      </c>
      <c r="N264" s="576">
        <f t="shared" si="140"/>
        <v>221</v>
      </c>
      <c r="O264" s="576">
        <f t="shared" si="140"/>
        <v>218</v>
      </c>
      <c r="P264" s="576">
        <f t="shared" si="140"/>
        <v>215</v>
      </c>
      <c r="Q264" s="576">
        <f t="shared" si="140"/>
        <v>212</v>
      </c>
      <c r="R264" s="576">
        <f t="shared" si="140"/>
        <v>209</v>
      </c>
      <c r="S264" s="576">
        <f t="shared" si="140"/>
        <v>207</v>
      </c>
      <c r="T264" s="576">
        <f t="shared" si="140"/>
        <v>204</v>
      </c>
      <c r="U264" s="576">
        <f t="shared" si="140"/>
        <v>201</v>
      </c>
      <c r="V264" s="576">
        <f t="shared" si="140"/>
        <v>198</v>
      </c>
      <c r="W264" s="576">
        <f t="shared" si="140"/>
        <v>195</v>
      </c>
      <c r="X264" s="576">
        <f t="shared" si="140"/>
        <v>192</v>
      </c>
      <c r="Y264" s="576">
        <f t="shared" si="140"/>
        <v>189</v>
      </c>
      <c r="Z264" s="576">
        <f t="shared" si="140"/>
        <v>187</v>
      </c>
      <c r="AA264" s="576">
        <f t="shared" si="140"/>
        <v>184</v>
      </c>
      <c r="AB264" s="576">
        <f t="shared" si="140"/>
        <v>181</v>
      </c>
      <c r="AC264" s="576">
        <f t="shared" si="140"/>
        <v>178</v>
      </c>
      <c r="AD264" s="576">
        <f t="shared" si="140"/>
        <v>175</v>
      </c>
      <c r="AE264" s="576">
        <f t="shared" si="140"/>
        <v>172</v>
      </c>
      <c r="AF264" s="576">
        <f t="shared" si="140"/>
        <v>169</v>
      </c>
      <c r="AG264" s="576">
        <f t="shared" si="140"/>
        <v>167</v>
      </c>
      <c r="AH264" s="576">
        <f t="shared" si="140"/>
        <v>164</v>
      </c>
      <c r="AI264" s="576">
        <f t="shared" si="140"/>
        <v>161</v>
      </c>
      <c r="AJ264" s="576">
        <f t="shared" si="140"/>
        <v>158</v>
      </c>
      <c r="AK264" s="576">
        <f t="shared" si="140"/>
        <v>155</v>
      </c>
      <c r="AL264" s="576">
        <f t="shared" si="140"/>
        <v>152</v>
      </c>
      <c r="AM264" s="576">
        <f t="shared" si="140"/>
        <v>149</v>
      </c>
      <c r="AN264" s="576">
        <f t="shared" si="140"/>
        <v>147.5</v>
      </c>
      <c r="AO264" s="566"/>
      <c r="AP264" s="566"/>
      <c r="AQ264" s="566"/>
      <c r="AR264" s="566"/>
      <c r="AS264" s="566"/>
      <c r="AT264" s="566"/>
      <c r="AU264" s="566"/>
      <c r="AV264" s="566"/>
      <c r="AW264" s="566"/>
      <c r="AX264" s="566"/>
      <c r="AY264" s="566"/>
      <c r="AZ264" s="566"/>
      <c r="BA264" s="566"/>
      <c r="BB264" s="566"/>
      <c r="BC264" s="566"/>
      <c r="BD264" s="566"/>
      <c r="BE264" s="566"/>
      <c r="BF264" s="566"/>
      <c r="BG264" s="566"/>
      <c r="BH264" s="566"/>
      <c r="BI264" s="566"/>
    </row>
    <row r="265" spans="1:61" ht="36.75" customHeight="1">
      <c r="A265" s="953">
        <v>49</v>
      </c>
      <c r="B265" s="953" t="s">
        <v>546</v>
      </c>
      <c r="C265" s="965" t="s">
        <v>547</v>
      </c>
      <c r="D265" s="577"/>
      <c r="E265" s="957">
        <f>VLOOKUP(B265,'Total tồn vật tư 2'!$A$3:$D$586,4,0)</f>
        <v>248</v>
      </c>
      <c r="F265" s="957">
        <f>VLOOKUP(B265,'Total tồn vật tư 2'!$A$3:$F$586,6,0)</f>
        <v>0</v>
      </c>
      <c r="G265" s="957">
        <f>+E265+F265</f>
        <v>248</v>
      </c>
      <c r="H265" s="719" t="s">
        <v>1566</v>
      </c>
      <c r="I265" s="571">
        <v>2</v>
      </c>
      <c r="J265" s="571">
        <v>2</v>
      </c>
      <c r="K265" s="571">
        <v>2</v>
      </c>
      <c r="L265" s="727">
        <v>0</v>
      </c>
      <c r="M265" s="571">
        <v>2</v>
      </c>
      <c r="N265" s="571">
        <v>2</v>
      </c>
      <c r="O265" s="571">
        <v>2</v>
      </c>
      <c r="P265" s="571">
        <v>2</v>
      </c>
      <c r="Q265" s="571">
        <v>2</v>
      </c>
      <c r="R265" s="571">
        <v>2</v>
      </c>
      <c r="S265" s="727">
        <v>0</v>
      </c>
      <c r="T265" s="571">
        <v>2</v>
      </c>
      <c r="U265" s="571">
        <v>2</v>
      </c>
      <c r="V265" s="571">
        <v>2</v>
      </c>
      <c r="W265" s="571">
        <v>2</v>
      </c>
      <c r="X265" s="571">
        <v>2</v>
      </c>
      <c r="Y265" s="571">
        <v>2</v>
      </c>
      <c r="Z265" s="727">
        <v>0</v>
      </c>
      <c r="AA265" s="571">
        <v>2</v>
      </c>
      <c r="AB265" s="571">
        <v>2</v>
      </c>
      <c r="AC265" s="571">
        <v>2</v>
      </c>
      <c r="AD265" s="571">
        <v>2</v>
      </c>
      <c r="AE265" s="571">
        <v>2</v>
      </c>
      <c r="AF265" s="571">
        <v>2</v>
      </c>
      <c r="AG265" s="727">
        <v>0</v>
      </c>
      <c r="AH265" s="571">
        <v>2</v>
      </c>
      <c r="AI265" s="571">
        <v>2</v>
      </c>
      <c r="AJ265" s="571">
        <v>2</v>
      </c>
      <c r="AK265" s="571">
        <v>2</v>
      </c>
      <c r="AL265" s="571">
        <v>2</v>
      </c>
      <c r="AM265" s="571">
        <v>2</v>
      </c>
      <c r="AN265" s="727">
        <f t="shared" si="118"/>
        <v>1</v>
      </c>
    </row>
    <row r="266" spans="1:61" ht="36.75" customHeight="1">
      <c r="A266" s="971"/>
      <c r="B266" s="971"/>
      <c r="C266" s="966"/>
      <c r="D266" s="740"/>
      <c r="E266" s="961"/>
      <c r="F266" s="961"/>
      <c r="G266" s="961"/>
      <c r="H266" s="719" t="s">
        <v>1601</v>
      </c>
      <c r="I266" s="571">
        <v>2</v>
      </c>
      <c r="J266" s="571">
        <v>2</v>
      </c>
      <c r="K266" s="571">
        <v>2</v>
      </c>
      <c r="L266" s="571">
        <v>1</v>
      </c>
      <c r="M266" s="571">
        <v>2</v>
      </c>
      <c r="N266" s="571">
        <v>2</v>
      </c>
      <c r="O266" s="571">
        <v>2</v>
      </c>
      <c r="P266" s="571">
        <v>2</v>
      </c>
      <c r="Q266" s="571">
        <v>2</v>
      </c>
      <c r="R266" s="571">
        <v>2</v>
      </c>
      <c r="S266" s="571">
        <v>1</v>
      </c>
      <c r="T266" s="571">
        <v>2</v>
      </c>
      <c r="U266" s="571">
        <v>2</v>
      </c>
      <c r="V266" s="571">
        <v>2</v>
      </c>
      <c r="W266" s="571">
        <v>2</v>
      </c>
      <c r="X266" s="571">
        <v>2</v>
      </c>
      <c r="Y266" s="571">
        <v>2</v>
      </c>
      <c r="Z266" s="571">
        <v>1</v>
      </c>
      <c r="AA266" s="571">
        <v>2</v>
      </c>
      <c r="AB266" s="571">
        <v>2</v>
      </c>
      <c r="AC266" s="571">
        <v>2</v>
      </c>
      <c r="AD266" s="571">
        <v>2</v>
      </c>
      <c r="AE266" s="571">
        <v>2</v>
      </c>
      <c r="AF266" s="571">
        <v>2</v>
      </c>
      <c r="AG266" s="571">
        <v>1</v>
      </c>
      <c r="AH266" s="571">
        <v>2</v>
      </c>
      <c r="AI266" s="571">
        <v>2</v>
      </c>
      <c r="AJ266" s="571">
        <v>2</v>
      </c>
      <c r="AK266" s="571">
        <v>2</v>
      </c>
      <c r="AL266" s="571">
        <v>2</v>
      </c>
      <c r="AM266" s="571">
        <v>2</v>
      </c>
      <c r="AN266" s="727"/>
    </row>
    <row r="267" spans="1:61" ht="36.75" customHeight="1">
      <c r="A267" s="971"/>
      <c r="B267" s="971"/>
      <c r="C267" s="966"/>
      <c r="D267" s="735"/>
      <c r="E267" s="961"/>
      <c r="F267" s="961"/>
      <c r="G267" s="961"/>
      <c r="H267" s="719" t="s">
        <v>1602</v>
      </c>
      <c r="I267" s="571">
        <v>1</v>
      </c>
      <c r="J267" s="571">
        <v>1</v>
      </c>
      <c r="K267" s="571">
        <v>1</v>
      </c>
      <c r="L267" s="571">
        <v>1</v>
      </c>
      <c r="M267" s="571">
        <v>1</v>
      </c>
      <c r="N267" s="571">
        <v>1</v>
      </c>
      <c r="O267" s="571">
        <v>1</v>
      </c>
      <c r="P267" s="571">
        <v>1</v>
      </c>
      <c r="Q267" s="571">
        <v>1</v>
      </c>
      <c r="R267" s="571">
        <v>1</v>
      </c>
      <c r="S267" s="571">
        <v>1</v>
      </c>
      <c r="T267" s="571">
        <v>1</v>
      </c>
      <c r="U267" s="571">
        <v>1</v>
      </c>
      <c r="V267" s="571">
        <v>1</v>
      </c>
      <c r="W267" s="571">
        <v>1</v>
      </c>
      <c r="X267" s="571">
        <v>1</v>
      </c>
      <c r="Y267" s="571">
        <v>1</v>
      </c>
      <c r="Z267" s="571">
        <v>1</v>
      </c>
      <c r="AA267" s="571">
        <v>1</v>
      </c>
      <c r="AB267" s="571">
        <v>1</v>
      </c>
      <c r="AC267" s="571">
        <v>1</v>
      </c>
      <c r="AD267" s="571">
        <v>1</v>
      </c>
      <c r="AE267" s="571">
        <v>1</v>
      </c>
      <c r="AF267" s="571">
        <v>1</v>
      </c>
      <c r="AG267" s="571">
        <v>1</v>
      </c>
      <c r="AH267" s="571">
        <v>1</v>
      </c>
      <c r="AI267" s="571">
        <v>1</v>
      </c>
      <c r="AJ267" s="571">
        <v>1</v>
      </c>
      <c r="AK267" s="571">
        <v>1</v>
      </c>
      <c r="AL267" s="571">
        <v>1</v>
      </c>
      <c r="AM267" s="571">
        <v>1</v>
      </c>
      <c r="AN267" s="727">
        <f t="shared" si="118"/>
        <v>0.5</v>
      </c>
    </row>
    <row r="268" spans="1:61" ht="36.75" customHeight="1">
      <c r="A268" s="971"/>
      <c r="B268" s="971"/>
      <c r="C268" s="966"/>
      <c r="D268" s="735"/>
      <c r="E268" s="961"/>
      <c r="F268" s="961"/>
      <c r="G268" s="961"/>
      <c r="H268" s="719" t="s">
        <v>1560</v>
      </c>
      <c r="I268" s="571">
        <v>2</v>
      </c>
      <c r="J268" s="571">
        <v>2</v>
      </c>
      <c r="K268" s="571">
        <v>2</v>
      </c>
      <c r="L268" s="727">
        <f t="shared" si="116"/>
        <v>1</v>
      </c>
      <c r="M268" s="571">
        <v>2</v>
      </c>
      <c r="N268" s="571">
        <v>2</v>
      </c>
      <c r="O268" s="571">
        <v>2</v>
      </c>
      <c r="P268" s="571">
        <v>2</v>
      </c>
      <c r="Q268" s="571">
        <v>2</v>
      </c>
      <c r="R268" s="571">
        <v>2</v>
      </c>
      <c r="S268" s="727">
        <f t="shared" si="122"/>
        <v>1</v>
      </c>
      <c r="T268" s="571">
        <v>2</v>
      </c>
      <c r="U268" s="571">
        <v>2</v>
      </c>
      <c r="V268" s="571">
        <v>2</v>
      </c>
      <c r="W268" s="571">
        <v>2</v>
      </c>
      <c r="X268" s="571">
        <v>2</v>
      </c>
      <c r="Y268" s="571">
        <v>2</v>
      </c>
      <c r="Z268" s="727">
        <f t="shared" si="123"/>
        <v>1</v>
      </c>
      <c r="AA268" s="571">
        <v>2</v>
      </c>
      <c r="AB268" s="571">
        <v>2</v>
      </c>
      <c r="AC268" s="571">
        <v>2</v>
      </c>
      <c r="AD268" s="571">
        <v>2</v>
      </c>
      <c r="AE268" s="571">
        <v>2</v>
      </c>
      <c r="AF268" s="571">
        <v>2</v>
      </c>
      <c r="AG268" s="727">
        <f t="shared" si="117"/>
        <v>1</v>
      </c>
      <c r="AH268" s="571">
        <v>2</v>
      </c>
      <c r="AI268" s="571">
        <v>2</v>
      </c>
      <c r="AJ268" s="571">
        <v>2</v>
      </c>
      <c r="AK268" s="571">
        <v>2</v>
      </c>
      <c r="AL268" s="571">
        <v>2</v>
      </c>
      <c r="AM268" s="571">
        <v>2</v>
      </c>
      <c r="AN268" s="727">
        <f t="shared" si="118"/>
        <v>1</v>
      </c>
    </row>
    <row r="269" spans="1:61" ht="36.75" customHeight="1">
      <c r="A269" s="971"/>
      <c r="B269" s="971"/>
      <c r="C269" s="966"/>
      <c r="D269" s="735"/>
      <c r="E269" s="961"/>
      <c r="F269" s="961"/>
      <c r="G269" s="961"/>
      <c r="H269" s="719" t="s">
        <v>1561</v>
      </c>
      <c r="I269" s="571">
        <v>1</v>
      </c>
      <c r="J269" s="571">
        <v>1</v>
      </c>
      <c r="K269" s="571">
        <v>1</v>
      </c>
      <c r="L269" s="727">
        <f t="shared" si="116"/>
        <v>0.5</v>
      </c>
      <c r="M269" s="571">
        <v>1</v>
      </c>
      <c r="N269" s="571">
        <v>1</v>
      </c>
      <c r="O269" s="571">
        <v>1</v>
      </c>
      <c r="P269" s="571">
        <v>1</v>
      </c>
      <c r="Q269" s="571">
        <v>1</v>
      </c>
      <c r="R269" s="571">
        <v>1</v>
      </c>
      <c r="S269" s="727">
        <f t="shared" si="122"/>
        <v>0.5</v>
      </c>
      <c r="T269" s="571">
        <v>1</v>
      </c>
      <c r="U269" s="571">
        <v>1</v>
      </c>
      <c r="V269" s="571">
        <v>1</v>
      </c>
      <c r="W269" s="571">
        <v>1</v>
      </c>
      <c r="X269" s="571">
        <v>1</v>
      </c>
      <c r="Y269" s="571">
        <v>1</v>
      </c>
      <c r="Z269" s="727">
        <f t="shared" si="123"/>
        <v>0.5</v>
      </c>
      <c r="AA269" s="571">
        <v>1</v>
      </c>
      <c r="AB269" s="571">
        <v>1</v>
      </c>
      <c r="AC269" s="571">
        <v>1</v>
      </c>
      <c r="AD269" s="571">
        <v>1</v>
      </c>
      <c r="AE269" s="571">
        <v>1</v>
      </c>
      <c r="AF269" s="571">
        <v>1</v>
      </c>
      <c r="AG269" s="727">
        <f t="shared" si="117"/>
        <v>0.5</v>
      </c>
      <c r="AH269" s="571">
        <v>1</v>
      </c>
      <c r="AI269" s="571">
        <v>1</v>
      </c>
      <c r="AJ269" s="571">
        <v>1</v>
      </c>
      <c r="AK269" s="571">
        <v>1</v>
      </c>
      <c r="AL269" s="571">
        <v>1</v>
      </c>
      <c r="AM269" s="571">
        <v>1</v>
      </c>
      <c r="AN269" s="727">
        <f t="shared" si="118"/>
        <v>0.5</v>
      </c>
    </row>
    <row r="270" spans="1:61" ht="36.75" customHeight="1">
      <c r="A270" s="971"/>
      <c r="B270" s="971"/>
      <c r="C270" s="966"/>
      <c r="D270" s="735"/>
      <c r="E270" s="961"/>
      <c r="F270" s="961"/>
      <c r="G270" s="961"/>
      <c r="H270" s="729" t="s">
        <v>1532</v>
      </c>
      <c r="I270" s="571">
        <v>2</v>
      </c>
      <c r="J270" s="571">
        <v>2</v>
      </c>
      <c r="K270" s="571">
        <v>2</v>
      </c>
      <c r="L270" s="727">
        <f t="shared" si="116"/>
        <v>1</v>
      </c>
      <c r="M270" s="571">
        <v>2</v>
      </c>
      <c r="N270" s="571">
        <v>2</v>
      </c>
      <c r="O270" s="571">
        <v>2</v>
      </c>
      <c r="P270" s="571">
        <v>2</v>
      </c>
      <c r="Q270" s="571">
        <v>2</v>
      </c>
      <c r="R270" s="571">
        <v>2</v>
      </c>
      <c r="S270" s="727">
        <f t="shared" si="122"/>
        <v>1</v>
      </c>
      <c r="T270" s="571">
        <v>2</v>
      </c>
      <c r="U270" s="571">
        <v>2</v>
      </c>
      <c r="V270" s="571">
        <v>2</v>
      </c>
      <c r="W270" s="571">
        <v>2</v>
      </c>
      <c r="X270" s="571">
        <v>2</v>
      </c>
      <c r="Y270" s="571">
        <v>2</v>
      </c>
      <c r="Z270" s="727">
        <f t="shared" si="123"/>
        <v>1</v>
      </c>
      <c r="AA270" s="571">
        <v>2</v>
      </c>
      <c r="AB270" s="571">
        <v>2</v>
      </c>
      <c r="AC270" s="571">
        <v>2</v>
      </c>
      <c r="AD270" s="571">
        <v>2</v>
      </c>
      <c r="AE270" s="571">
        <v>2</v>
      </c>
      <c r="AF270" s="571">
        <v>2</v>
      </c>
      <c r="AG270" s="727">
        <f t="shared" si="117"/>
        <v>1</v>
      </c>
      <c r="AH270" s="571">
        <v>2</v>
      </c>
      <c r="AI270" s="571">
        <v>2</v>
      </c>
      <c r="AJ270" s="571">
        <v>2</v>
      </c>
      <c r="AK270" s="571">
        <v>2</v>
      </c>
      <c r="AL270" s="571">
        <v>2</v>
      </c>
      <c r="AM270" s="571">
        <v>2</v>
      </c>
      <c r="AN270" s="727">
        <f t="shared" si="118"/>
        <v>1</v>
      </c>
    </row>
    <row r="271" spans="1:61" s="567" customFormat="1" ht="36.75" customHeight="1">
      <c r="A271" s="954"/>
      <c r="B271" s="954"/>
      <c r="C271" s="956"/>
      <c r="D271" s="583"/>
      <c r="E271" s="958"/>
      <c r="F271" s="958"/>
      <c r="G271" s="958"/>
      <c r="H271" s="575"/>
      <c r="I271" s="576">
        <f>+G265-SUM(I265:I270)</f>
        <v>238</v>
      </c>
      <c r="J271" s="576">
        <f>+I271-SUM(J265:J270)</f>
        <v>228</v>
      </c>
      <c r="K271" s="576">
        <f t="shared" ref="K271:AN271" si="141">+J271-SUM(K265:K270)</f>
        <v>218</v>
      </c>
      <c r="L271" s="576">
        <f t="shared" si="141"/>
        <v>213.5</v>
      </c>
      <c r="M271" s="576">
        <f t="shared" si="141"/>
        <v>203.5</v>
      </c>
      <c r="N271" s="576">
        <f t="shared" si="141"/>
        <v>193.5</v>
      </c>
      <c r="O271" s="576">
        <f t="shared" si="141"/>
        <v>183.5</v>
      </c>
      <c r="P271" s="576">
        <f t="shared" si="141"/>
        <v>173.5</v>
      </c>
      <c r="Q271" s="576">
        <f t="shared" si="141"/>
        <v>163.5</v>
      </c>
      <c r="R271" s="576">
        <f t="shared" si="141"/>
        <v>153.5</v>
      </c>
      <c r="S271" s="576">
        <f t="shared" si="141"/>
        <v>149</v>
      </c>
      <c r="T271" s="576">
        <f t="shared" si="141"/>
        <v>139</v>
      </c>
      <c r="U271" s="576">
        <f t="shared" si="141"/>
        <v>129</v>
      </c>
      <c r="V271" s="576">
        <f t="shared" si="141"/>
        <v>119</v>
      </c>
      <c r="W271" s="576">
        <f t="shared" si="141"/>
        <v>109</v>
      </c>
      <c r="X271" s="576">
        <f t="shared" si="141"/>
        <v>99</v>
      </c>
      <c r="Y271" s="576">
        <f t="shared" si="141"/>
        <v>89</v>
      </c>
      <c r="Z271" s="576">
        <f t="shared" si="141"/>
        <v>84.5</v>
      </c>
      <c r="AA271" s="576">
        <f t="shared" si="141"/>
        <v>74.5</v>
      </c>
      <c r="AB271" s="576">
        <f t="shared" si="141"/>
        <v>64.5</v>
      </c>
      <c r="AC271" s="576">
        <f t="shared" si="141"/>
        <v>54.5</v>
      </c>
      <c r="AD271" s="576">
        <f t="shared" si="141"/>
        <v>44.5</v>
      </c>
      <c r="AE271" s="576">
        <f t="shared" si="141"/>
        <v>34.5</v>
      </c>
      <c r="AF271" s="576">
        <f t="shared" si="141"/>
        <v>24.5</v>
      </c>
      <c r="AG271" s="576">
        <f t="shared" si="141"/>
        <v>20</v>
      </c>
      <c r="AH271" s="576">
        <f t="shared" si="141"/>
        <v>10</v>
      </c>
      <c r="AI271" s="576">
        <f t="shared" si="141"/>
        <v>0</v>
      </c>
      <c r="AJ271" s="576">
        <f t="shared" si="141"/>
        <v>-10</v>
      </c>
      <c r="AK271" s="576">
        <f t="shared" si="141"/>
        <v>-20</v>
      </c>
      <c r="AL271" s="576">
        <f t="shared" si="141"/>
        <v>-30</v>
      </c>
      <c r="AM271" s="576">
        <f t="shared" si="141"/>
        <v>-40</v>
      </c>
      <c r="AN271" s="576">
        <f t="shared" si="141"/>
        <v>-44</v>
      </c>
      <c r="AO271" s="566"/>
      <c r="AP271" s="566"/>
      <c r="AQ271" s="566"/>
      <c r="AR271" s="566"/>
      <c r="AS271" s="566"/>
      <c r="AT271" s="566"/>
      <c r="AU271" s="566"/>
      <c r="AV271" s="566"/>
      <c r="AW271" s="566"/>
      <c r="AX271" s="566"/>
      <c r="AY271" s="566"/>
      <c r="AZ271" s="566"/>
      <c r="BA271" s="566"/>
      <c r="BB271" s="566"/>
      <c r="BC271" s="566"/>
      <c r="BD271" s="566"/>
      <c r="BE271" s="566"/>
      <c r="BF271" s="566"/>
      <c r="BG271" s="566"/>
      <c r="BH271" s="566"/>
      <c r="BI271" s="566"/>
    </row>
    <row r="272" spans="1:61" ht="36.75" customHeight="1">
      <c r="A272" s="953">
        <v>51</v>
      </c>
      <c r="B272" s="953" t="s">
        <v>572</v>
      </c>
      <c r="C272" s="965" t="s">
        <v>573</v>
      </c>
      <c r="D272" s="577"/>
      <c r="E272" s="957">
        <f>VLOOKUP(B272,'Total tồn vật tư 2'!$A$3:$D$586,4,0)</f>
        <v>0</v>
      </c>
      <c r="F272" s="957">
        <f>VLOOKUP(B272,'Total tồn vật tư 2'!$A$3:$F$586,6,0)</f>
        <v>0</v>
      </c>
      <c r="G272" s="957">
        <f>+E272+F272</f>
        <v>0</v>
      </c>
      <c r="H272" s="570"/>
      <c r="I272" s="571" t="e">
        <f>VLOOKUP(B272,Sheet5!$B$3:$K$17,10,0)</f>
        <v>#N/A</v>
      </c>
      <c r="J272" s="580" t="e">
        <f t="shared" ref="J272:O272" si="142">+I272</f>
        <v>#N/A</v>
      </c>
      <c r="K272" s="580" t="e">
        <f t="shared" si="142"/>
        <v>#N/A</v>
      </c>
      <c r="L272" s="727" t="e">
        <f t="shared" si="116"/>
        <v>#N/A</v>
      </c>
      <c r="M272" s="580" t="e">
        <f t="shared" si="142"/>
        <v>#N/A</v>
      </c>
      <c r="N272" s="580" t="e">
        <f t="shared" si="142"/>
        <v>#N/A</v>
      </c>
      <c r="O272" s="580" t="e">
        <f t="shared" si="142"/>
        <v>#N/A</v>
      </c>
      <c r="P272" s="580" t="e">
        <f t="shared" ref="P272:AL272" si="143">+O272</f>
        <v>#N/A</v>
      </c>
      <c r="Q272" s="580" t="e">
        <f t="shared" si="143"/>
        <v>#N/A</v>
      </c>
      <c r="R272" s="580" t="e">
        <f t="shared" si="143"/>
        <v>#N/A</v>
      </c>
      <c r="S272" s="727" t="e">
        <f t="shared" si="122"/>
        <v>#N/A</v>
      </c>
      <c r="T272" s="580" t="e">
        <f t="shared" si="143"/>
        <v>#N/A</v>
      </c>
      <c r="U272" s="580" t="e">
        <f t="shared" si="143"/>
        <v>#N/A</v>
      </c>
      <c r="V272" s="580" t="e">
        <f t="shared" si="143"/>
        <v>#N/A</v>
      </c>
      <c r="W272" s="580" t="e">
        <f t="shared" si="143"/>
        <v>#N/A</v>
      </c>
      <c r="X272" s="580" t="e">
        <f t="shared" si="143"/>
        <v>#N/A</v>
      </c>
      <c r="Y272" s="580" t="e">
        <f t="shared" si="143"/>
        <v>#N/A</v>
      </c>
      <c r="Z272" s="727" t="e">
        <f t="shared" si="123"/>
        <v>#N/A</v>
      </c>
      <c r="AA272" s="580" t="e">
        <f t="shared" si="143"/>
        <v>#N/A</v>
      </c>
      <c r="AB272" s="580" t="e">
        <f t="shared" si="143"/>
        <v>#N/A</v>
      </c>
      <c r="AC272" s="580" t="e">
        <f t="shared" si="143"/>
        <v>#N/A</v>
      </c>
      <c r="AD272" s="580" t="e">
        <f t="shared" si="143"/>
        <v>#N/A</v>
      </c>
      <c r="AE272" s="580" t="e">
        <f t="shared" si="143"/>
        <v>#N/A</v>
      </c>
      <c r="AF272" s="580" t="e">
        <f t="shared" si="143"/>
        <v>#N/A</v>
      </c>
      <c r="AG272" s="727" t="e">
        <f t="shared" si="117"/>
        <v>#N/A</v>
      </c>
      <c r="AH272" s="580" t="e">
        <f t="shared" si="143"/>
        <v>#N/A</v>
      </c>
      <c r="AI272" s="580" t="e">
        <f t="shared" si="143"/>
        <v>#N/A</v>
      </c>
      <c r="AJ272" s="580" t="e">
        <f t="shared" si="143"/>
        <v>#N/A</v>
      </c>
      <c r="AK272" s="580" t="e">
        <f t="shared" si="143"/>
        <v>#N/A</v>
      </c>
      <c r="AL272" s="580" t="e">
        <f t="shared" si="143"/>
        <v>#N/A</v>
      </c>
      <c r="AM272" s="580">
        <v>15</v>
      </c>
      <c r="AN272" s="727">
        <f t="shared" si="118"/>
        <v>7.5</v>
      </c>
    </row>
    <row r="273" spans="1:61" ht="36.75" customHeight="1">
      <c r="A273" s="971"/>
      <c r="B273" s="971"/>
      <c r="C273" s="966"/>
      <c r="D273" s="569"/>
      <c r="E273" s="961"/>
      <c r="F273" s="961"/>
      <c r="G273" s="961"/>
      <c r="H273" s="572"/>
      <c r="I273" s="573"/>
      <c r="J273" s="580"/>
      <c r="K273" s="580"/>
      <c r="L273" s="727">
        <f t="shared" si="116"/>
        <v>0</v>
      </c>
      <c r="M273" s="580"/>
      <c r="N273" s="580"/>
      <c r="O273" s="580"/>
      <c r="P273" s="580"/>
      <c r="Q273" s="580"/>
      <c r="R273" s="580"/>
      <c r="S273" s="727">
        <f t="shared" si="122"/>
        <v>0</v>
      </c>
      <c r="T273" s="580"/>
      <c r="U273" s="580"/>
      <c r="V273" s="580"/>
      <c r="W273" s="580"/>
      <c r="X273" s="580"/>
      <c r="Y273" s="580"/>
      <c r="Z273" s="727">
        <f t="shared" si="123"/>
        <v>0</v>
      </c>
      <c r="AA273" s="580"/>
      <c r="AB273" s="580"/>
      <c r="AC273" s="580"/>
      <c r="AD273" s="580"/>
      <c r="AE273" s="580"/>
      <c r="AF273" s="580"/>
      <c r="AG273" s="727">
        <f t="shared" si="117"/>
        <v>0</v>
      </c>
      <c r="AH273" s="580"/>
      <c r="AI273" s="580"/>
      <c r="AJ273" s="580"/>
      <c r="AK273" s="580"/>
      <c r="AL273" s="580"/>
      <c r="AM273" s="580"/>
      <c r="AN273" s="727">
        <f t="shared" si="118"/>
        <v>0</v>
      </c>
    </row>
    <row r="274" spans="1:61" s="567" customFormat="1" ht="36.75" customHeight="1">
      <c r="A274" s="954"/>
      <c r="B274" s="954"/>
      <c r="C274" s="956"/>
      <c r="D274" s="583"/>
      <c r="E274" s="958"/>
      <c r="F274" s="958"/>
      <c r="G274" s="958"/>
      <c r="H274" s="575"/>
      <c r="I274" s="576" t="e">
        <f>E272-I272+I273</f>
        <v>#N/A</v>
      </c>
      <c r="J274" s="576" t="e">
        <f t="shared" ref="J274:AL274" si="144">+I274-J272+J273</f>
        <v>#N/A</v>
      </c>
      <c r="K274" s="576" t="e">
        <f t="shared" si="144"/>
        <v>#N/A</v>
      </c>
      <c r="L274" s="727" t="e">
        <f t="shared" si="116"/>
        <v>#N/A</v>
      </c>
      <c r="M274" s="576" t="e">
        <f t="shared" si="144"/>
        <v>#N/A</v>
      </c>
      <c r="N274" s="576" t="e">
        <f t="shared" si="144"/>
        <v>#N/A</v>
      </c>
      <c r="O274" s="576" t="e">
        <f t="shared" si="144"/>
        <v>#N/A</v>
      </c>
      <c r="P274" s="576" t="e">
        <f t="shared" si="144"/>
        <v>#N/A</v>
      </c>
      <c r="Q274" s="576" t="e">
        <f t="shared" si="144"/>
        <v>#N/A</v>
      </c>
      <c r="R274" s="576" t="e">
        <f t="shared" si="144"/>
        <v>#N/A</v>
      </c>
      <c r="S274" s="727" t="e">
        <f t="shared" si="122"/>
        <v>#N/A</v>
      </c>
      <c r="T274" s="576" t="e">
        <f t="shared" si="144"/>
        <v>#N/A</v>
      </c>
      <c r="U274" s="576" t="e">
        <f t="shared" si="144"/>
        <v>#N/A</v>
      </c>
      <c r="V274" s="576" t="e">
        <f t="shared" si="144"/>
        <v>#N/A</v>
      </c>
      <c r="W274" s="576" t="e">
        <f t="shared" si="144"/>
        <v>#N/A</v>
      </c>
      <c r="X274" s="576" t="e">
        <f t="shared" si="144"/>
        <v>#N/A</v>
      </c>
      <c r="Y274" s="576" t="e">
        <f t="shared" si="144"/>
        <v>#N/A</v>
      </c>
      <c r="Z274" s="727" t="e">
        <f t="shared" si="123"/>
        <v>#N/A</v>
      </c>
      <c r="AA274" s="576" t="e">
        <f t="shared" si="144"/>
        <v>#N/A</v>
      </c>
      <c r="AB274" s="576" t="e">
        <f t="shared" si="144"/>
        <v>#N/A</v>
      </c>
      <c r="AC274" s="576" t="e">
        <f t="shared" si="144"/>
        <v>#N/A</v>
      </c>
      <c r="AD274" s="576" t="e">
        <f t="shared" si="144"/>
        <v>#N/A</v>
      </c>
      <c r="AE274" s="576" t="e">
        <f t="shared" si="144"/>
        <v>#N/A</v>
      </c>
      <c r="AF274" s="576" t="e">
        <f t="shared" si="144"/>
        <v>#N/A</v>
      </c>
      <c r="AG274" s="727" t="e">
        <f t="shared" si="117"/>
        <v>#N/A</v>
      </c>
      <c r="AH274" s="576" t="e">
        <f t="shared" si="144"/>
        <v>#N/A</v>
      </c>
      <c r="AI274" s="576" t="e">
        <f t="shared" si="144"/>
        <v>#N/A</v>
      </c>
      <c r="AJ274" s="576" t="e">
        <f t="shared" si="144"/>
        <v>#N/A</v>
      </c>
      <c r="AK274" s="576" t="e">
        <f t="shared" si="144"/>
        <v>#N/A</v>
      </c>
      <c r="AL274" s="576" t="e">
        <f t="shared" si="144"/>
        <v>#N/A</v>
      </c>
      <c r="AM274" s="576" t="e">
        <f>+AL274-AM272</f>
        <v>#N/A</v>
      </c>
      <c r="AN274" s="727" t="e">
        <f t="shared" si="118"/>
        <v>#N/A</v>
      </c>
      <c r="AO274" s="566"/>
      <c r="AP274" s="566"/>
      <c r="AQ274" s="566"/>
      <c r="AR274" s="566"/>
      <c r="AS274" s="566"/>
      <c r="AT274" s="566"/>
      <c r="AU274" s="566"/>
      <c r="AV274" s="566"/>
      <c r="AW274" s="566"/>
      <c r="AX274" s="566"/>
      <c r="AY274" s="566"/>
      <c r="AZ274" s="566"/>
      <c r="BA274" s="566"/>
      <c r="BB274" s="566"/>
      <c r="BC274" s="566"/>
      <c r="BD274" s="566"/>
      <c r="BE274" s="566"/>
      <c r="BF274" s="566"/>
      <c r="BG274" s="566"/>
      <c r="BH274" s="566"/>
      <c r="BI274" s="566"/>
    </row>
    <row r="275" spans="1:61" ht="36.75" customHeight="1">
      <c r="A275" s="953">
        <v>53</v>
      </c>
      <c r="B275" s="953" t="s">
        <v>578</v>
      </c>
      <c r="C275" s="965" t="s">
        <v>579</v>
      </c>
      <c r="D275" s="577"/>
      <c r="E275" s="957">
        <f>VLOOKUP(B275,'Total tồn vật tư 2'!$A$3:$D$586,4,0)</f>
        <v>200</v>
      </c>
      <c r="F275" s="957">
        <f>VLOOKUP(B275,'Total tồn vật tư 2'!$A$3:$F$586,6,0)</f>
        <v>0</v>
      </c>
      <c r="G275" s="957">
        <f>+E275+F275</f>
        <v>200</v>
      </c>
      <c r="H275" s="719" t="s">
        <v>1563</v>
      </c>
      <c r="I275" s="571">
        <v>7</v>
      </c>
      <c r="J275" s="571">
        <v>7</v>
      </c>
      <c r="K275" s="571">
        <v>7</v>
      </c>
      <c r="L275" s="727">
        <f t="shared" si="116"/>
        <v>3.5</v>
      </c>
      <c r="M275" s="580">
        <v>7</v>
      </c>
      <c r="N275" s="580">
        <v>7</v>
      </c>
      <c r="O275" s="580">
        <v>7</v>
      </c>
      <c r="P275" s="580">
        <v>7</v>
      </c>
      <c r="Q275" s="580">
        <v>7</v>
      </c>
      <c r="R275" s="580">
        <v>7</v>
      </c>
      <c r="S275" s="727">
        <f t="shared" si="122"/>
        <v>3.5</v>
      </c>
      <c r="T275" s="580">
        <v>7</v>
      </c>
      <c r="U275" s="580">
        <v>7</v>
      </c>
      <c r="V275" s="580">
        <v>7</v>
      </c>
      <c r="W275" s="580">
        <v>7</v>
      </c>
      <c r="X275" s="580">
        <v>7</v>
      </c>
      <c r="Y275" s="580">
        <v>7</v>
      </c>
      <c r="Z275" s="727">
        <f t="shared" si="123"/>
        <v>3.5</v>
      </c>
      <c r="AA275" s="580">
        <v>7</v>
      </c>
      <c r="AB275" s="580">
        <v>7</v>
      </c>
      <c r="AC275" s="580">
        <v>7</v>
      </c>
      <c r="AD275" s="580">
        <v>7</v>
      </c>
      <c r="AE275" s="580">
        <v>7</v>
      </c>
      <c r="AF275" s="580">
        <v>7</v>
      </c>
      <c r="AG275" s="727">
        <f t="shared" si="117"/>
        <v>3.5</v>
      </c>
      <c r="AH275" s="580">
        <v>7</v>
      </c>
      <c r="AI275" s="580">
        <v>7</v>
      </c>
      <c r="AJ275" s="580">
        <v>7</v>
      </c>
      <c r="AK275" s="580">
        <v>7</v>
      </c>
      <c r="AL275" s="580">
        <v>7</v>
      </c>
      <c r="AM275" s="580">
        <v>7</v>
      </c>
      <c r="AN275" s="727">
        <f>+AM275/2</f>
        <v>3.5</v>
      </c>
      <c r="AO275" s="581"/>
      <c r="AP275" s="581">
        <v>0.3</v>
      </c>
    </row>
    <row r="276" spans="1:61" s="567" customFormat="1" ht="36.75" customHeight="1">
      <c r="A276" s="954"/>
      <c r="B276" s="954"/>
      <c r="C276" s="956"/>
      <c r="D276" s="583"/>
      <c r="E276" s="958"/>
      <c r="F276" s="958"/>
      <c r="G276" s="958"/>
      <c r="H276" s="575"/>
      <c r="I276" s="576">
        <f>+G275-I275</f>
        <v>193</v>
      </c>
      <c r="J276" s="576">
        <f>+I276-J275</f>
        <v>186</v>
      </c>
      <c r="K276" s="576">
        <f t="shared" ref="K276:AN276" si="145">+J276-K275</f>
        <v>179</v>
      </c>
      <c r="L276" s="576">
        <f t="shared" si="145"/>
        <v>175.5</v>
      </c>
      <c r="M276" s="576">
        <f t="shared" si="145"/>
        <v>168.5</v>
      </c>
      <c r="N276" s="576">
        <f t="shared" si="145"/>
        <v>161.5</v>
      </c>
      <c r="O276" s="576">
        <f t="shared" si="145"/>
        <v>154.5</v>
      </c>
      <c r="P276" s="576">
        <f t="shared" si="145"/>
        <v>147.5</v>
      </c>
      <c r="Q276" s="576">
        <f t="shared" si="145"/>
        <v>140.5</v>
      </c>
      <c r="R276" s="576">
        <f t="shared" si="145"/>
        <v>133.5</v>
      </c>
      <c r="S276" s="576">
        <f t="shared" si="145"/>
        <v>130</v>
      </c>
      <c r="T276" s="576">
        <f t="shared" si="145"/>
        <v>123</v>
      </c>
      <c r="U276" s="576">
        <f t="shared" si="145"/>
        <v>116</v>
      </c>
      <c r="V276" s="576">
        <f t="shared" si="145"/>
        <v>109</v>
      </c>
      <c r="W276" s="576">
        <f t="shared" si="145"/>
        <v>102</v>
      </c>
      <c r="X276" s="576">
        <f t="shared" si="145"/>
        <v>95</v>
      </c>
      <c r="Y276" s="576">
        <f t="shared" si="145"/>
        <v>88</v>
      </c>
      <c r="Z276" s="576">
        <f t="shared" si="145"/>
        <v>84.5</v>
      </c>
      <c r="AA276" s="576">
        <f t="shared" si="145"/>
        <v>77.5</v>
      </c>
      <c r="AB276" s="576">
        <f t="shared" si="145"/>
        <v>70.5</v>
      </c>
      <c r="AC276" s="576">
        <f t="shared" si="145"/>
        <v>63.5</v>
      </c>
      <c r="AD276" s="576">
        <f t="shared" si="145"/>
        <v>56.5</v>
      </c>
      <c r="AE276" s="576">
        <f t="shared" si="145"/>
        <v>49.5</v>
      </c>
      <c r="AF276" s="576">
        <f t="shared" si="145"/>
        <v>42.5</v>
      </c>
      <c r="AG276" s="576">
        <f t="shared" si="145"/>
        <v>39</v>
      </c>
      <c r="AH276" s="576">
        <f t="shared" si="145"/>
        <v>32</v>
      </c>
      <c r="AI276" s="576">
        <f t="shared" si="145"/>
        <v>25</v>
      </c>
      <c r="AJ276" s="576">
        <f t="shared" si="145"/>
        <v>18</v>
      </c>
      <c r="AK276" s="576">
        <f t="shared" si="145"/>
        <v>11</v>
      </c>
      <c r="AL276" s="576">
        <f t="shared" si="145"/>
        <v>4</v>
      </c>
      <c r="AM276" s="576">
        <f t="shared" si="145"/>
        <v>-3</v>
      </c>
      <c r="AN276" s="576">
        <f t="shared" si="145"/>
        <v>-6.5</v>
      </c>
      <c r="AO276" s="566"/>
      <c r="AP276" s="566"/>
      <c r="AQ276" s="566"/>
      <c r="AR276" s="566"/>
      <c r="AS276" s="566"/>
      <c r="AT276" s="566"/>
      <c r="AU276" s="566"/>
      <c r="AV276" s="566"/>
      <c r="AW276" s="566"/>
      <c r="AX276" s="566"/>
      <c r="AY276" s="566"/>
      <c r="AZ276" s="566"/>
      <c r="BA276" s="566"/>
      <c r="BB276" s="566"/>
      <c r="BC276" s="566"/>
      <c r="BD276" s="566"/>
      <c r="BE276" s="566"/>
      <c r="BF276" s="566"/>
      <c r="BG276" s="566"/>
      <c r="BH276" s="566"/>
      <c r="BI276" s="566"/>
    </row>
    <row r="277" spans="1:61" ht="36.75" customHeight="1">
      <c r="A277" s="953">
        <v>55</v>
      </c>
      <c r="B277" s="953" t="s">
        <v>580</v>
      </c>
      <c r="C277" s="965" t="s">
        <v>581</v>
      </c>
      <c r="D277" s="577"/>
      <c r="E277" s="957">
        <f>VLOOKUP(B277,'Total tồn vật tư 2'!$A$3:$D$586,4,0)</f>
        <v>35</v>
      </c>
      <c r="F277" s="957">
        <f>VLOOKUP(B277,'Total tồn vật tư 2'!$A$3:$F$586,6,0)</f>
        <v>0</v>
      </c>
      <c r="G277" s="957">
        <f>+E277+F277</f>
        <v>35</v>
      </c>
      <c r="H277" s="719" t="s">
        <v>1563</v>
      </c>
      <c r="I277" s="571">
        <v>7</v>
      </c>
      <c r="J277" s="571">
        <v>7</v>
      </c>
      <c r="K277" s="571">
        <v>7</v>
      </c>
      <c r="L277" s="727">
        <f t="shared" si="116"/>
        <v>3.5</v>
      </c>
      <c r="M277" s="580">
        <v>7</v>
      </c>
      <c r="N277" s="580">
        <v>7</v>
      </c>
      <c r="O277" s="580">
        <v>7</v>
      </c>
      <c r="P277" s="580">
        <v>7</v>
      </c>
      <c r="Q277" s="580">
        <v>7</v>
      </c>
      <c r="R277" s="580">
        <v>7</v>
      </c>
      <c r="S277" s="727">
        <f t="shared" si="122"/>
        <v>3.5</v>
      </c>
      <c r="T277" s="580">
        <v>7</v>
      </c>
      <c r="U277" s="580">
        <v>7</v>
      </c>
      <c r="V277" s="580">
        <v>7</v>
      </c>
      <c r="W277" s="580">
        <v>7</v>
      </c>
      <c r="X277" s="580">
        <v>7</v>
      </c>
      <c r="Y277" s="580">
        <v>7</v>
      </c>
      <c r="Z277" s="727">
        <f t="shared" si="123"/>
        <v>3.5</v>
      </c>
      <c r="AA277" s="580">
        <v>7</v>
      </c>
      <c r="AB277" s="580">
        <v>7</v>
      </c>
      <c r="AC277" s="580">
        <v>7</v>
      </c>
      <c r="AD277" s="580">
        <v>7</v>
      </c>
      <c r="AE277" s="580">
        <v>7</v>
      </c>
      <c r="AF277" s="580">
        <v>7</v>
      </c>
      <c r="AG277" s="727">
        <f t="shared" si="117"/>
        <v>3.5</v>
      </c>
      <c r="AH277" s="580">
        <v>7</v>
      </c>
      <c r="AI277" s="580">
        <v>7</v>
      </c>
      <c r="AJ277" s="580">
        <v>7</v>
      </c>
      <c r="AK277" s="580">
        <v>7</v>
      </c>
      <c r="AL277" s="580">
        <v>7</v>
      </c>
      <c r="AM277" s="580">
        <v>7</v>
      </c>
      <c r="AN277" s="727">
        <f t="shared" si="118"/>
        <v>3.5</v>
      </c>
    </row>
    <row r="278" spans="1:61" s="567" customFormat="1" ht="36.75" customHeight="1">
      <c r="A278" s="954"/>
      <c r="B278" s="954"/>
      <c r="C278" s="956"/>
      <c r="D278" s="583"/>
      <c r="E278" s="958"/>
      <c r="F278" s="958"/>
      <c r="G278" s="958"/>
      <c r="H278" s="575"/>
      <c r="I278" s="576">
        <f>+G277-I277</f>
        <v>28</v>
      </c>
      <c r="J278" s="576">
        <f>+I278-J277</f>
        <v>21</v>
      </c>
      <c r="K278" s="576">
        <f t="shared" ref="K278:AN278" si="146">+J278-K277</f>
        <v>14</v>
      </c>
      <c r="L278" s="576">
        <f t="shared" si="146"/>
        <v>10.5</v>
      </c>
      <c r="M278" s="576">
        <f t="shared" si="146"/>
        <v>3.5</v>
      </c>
      <c r="N278" s="576">
        <f t="shared" si="146"/>
        <v>-3.5</v>
      </c>
      <c r="O278" s="576">
        <f t="shared" si="146"/>
        <v>-10.5</v>
      </c>
      <c r="P278" s="576">
        <f t="shared" si="146"/>
        <v>-17.5</v>
      </c>
      <c r="Q278" s="576">
        <f t="shared" si="146"/>
        <v>-24.5</v>
      </c>
      <c r="R278" s="576">
        <f t="shared" si="146"/>
        <v>-31.5</v>
      </c>
      <c r="S278" s="576">
        <f t="shared" si="146"/>
        <v>-35</v>
      </c>
      <c r="T278" s="576">
        <f t="shared" si="146"/>
        <v>-42</v>
      </c>
      <c r="U278" s="576">
        <f t="shared" si="146"/>
        <v>-49</v>
      </c>
      <c r="V278" s="576">
        <f t="shared" si="146"/>
        <v>-56</v>
      </c>
      <c r="W278" s="576">
        <f t="shared" si="146"/>
        <v>-63</v>
      </c>
      <c r="X278" s="576">
        <f t="shared" si="146"/>
        <v>-70</v>
      </c>
      <c r="Y278" s="576">
        <f t="shared" si="146"/>
        <v>-77</v>
      </c>
      <c r="Z278" s="576">
        <f t="shared" si="146"/>
        <v>-80.5</v>
      </c>
      <c r="AA278" s="576">
        <f t="shared" si="146"/>
        <v>-87.5</v>
      </c>
      <c r="AB278" s="576">
        <f t="shared" si="146"/>
        <v>-94.5</v>
      </c>
      <c r="AC278" s="576">
        <f t="shared" si="146"/>
        <v>-101.5</v>
      </c>
      <c r="AD278" s="576">
        <f t="shared" si="146"/>
        <v>-108.5</v>
      </c>
      <c r="AE278" s="576">
        <f t="shared" si="146"/>
        <v>-115.5</v>
      </c>
      <c r="AF278" s="576">
        <f t="shared" si="146"/>
        <v>-122.5</v>
      </c>
      <c r="AG278" s="576">
        <f t="shared" si="146"/>
        <v>-126</v>
      </c>
      <c r="AH278" s="576">
        <f t="shared" si="146"/>
        <v>-133</v>
      </c>
      <c r="AI278" s="576">
        <f t="shared" si="146"/>
        <v>-140</v>
      </c>
      <c r="AJ278" s="576">
        <f t="shared" si="146"/>
        <v>-147</v>
      </c>
      <c r="AK278" s="576">
        <f t="shared" si="146"/>
        <v>-154</v>
      </c>
      <c r="AL278" s="576">
        <f t="shared" si="146"/>
        <v>-161</v>
      </c>
      <c r="AM278" s="576">
        <f t="shared" si="146"/>
        <v>-168</v>
      </c>
      <c r="AN278" s="576">
        <f t="shared" si="146"/>
        <v>-171.5</v>
      </c>
      <c r="AO278" s="566"/>
      <c r="AP278" s="566"/>
      <c r="AQ278" s="566"/>
      <c r="AR278" s="566"/>
      <c r="AS278" s="566"/>
      <c r="AT278" s="566"/>
      <c r="AU278" s="566"/>
      <c r="AV278" s="566"/>
      <c r="AW278" s="566"/>
      <c r="AX278" s="566"/>
      <c r="AY278" s="566"/>
      <c r="AZ278" s="566"/>
      <c r="BA278" s="566"/>
      <c r="BB278" s="566"/>
      <c r="BC278" s="566"/>
      <c r="BD278" s="566"/>
      <c r="BE278" s="566"/>
      <c r="BF278" s="566"/>
      <c r="BG278" s="566"/>
      <c r="BH278" s="566"/>
      <c r="BI278" s="566"/>
    </row>
    <row r="279" spans="1:61" ht="36.75" customHeight="1">
      <c r="A279" s="953">
        <v>57</v>
      </c>
      <c r="B279" s="953" t="s">
        <v>586</v>
      </c>
      <c r="C279" s="965" t="s">
        <v>587</v>
      </c>
      <c r="D279" s="577"/>
      <c r="E279" s="957">
        <f>VLOOKUP(B279,'Total tồn vật tư 2'!$A$3:$D$586,4,0)</f>
        <v>5</v>
      </c>
      <c r="F279" s="957">
        <f>VLOOKUP(B279,'Total tồn vật tư 2'!$A$3:$F$586,6,0)</f>
        <v>0</v>
      </c>
      <c r="G279" s="957">
        <f>+E279+F279</f>
        <v>5</v>
      </c>
      <c r="H279" s="719" t="s">
        <v>1563</v>
      </c>
      <c r="I279" s="571">
        <v>5</v>
      </c>
      <c r="J279" s="571">
        <v>5</v>
      </c>
      <c r="K279" s="571">
        <v>5</v>
      </c>
      <c r="L279" s="727">
        <f t="shared" si="116"/>
        <v>2.5</v>
      </c>
      <c r="M279" s="580">
        <v>5</v>
      </c>
      <c r="N279" s="580">
        <v>5</v>
      </c>
      <c r="O279" s="580">
        <v>5</v>
      </c>
      <c r="P279" s="580">
        <v>5</v>
      </c>
      <c r="Q279" s="580">
        <v>5</v>
      </c>
      <c r="R279" s="580">
        <v>5</v>
      </c>
      <c r="S279" s="727">
        <f t="shared" si="122"/>
        <v>2.5</v>
      </c>
      <c r="T279" s="580">
        <v>5</v>
      </c>
      <c r="U279" s="580">
        <f t="shared" ref="U279:Y279" si="147">+T279</f>
        <v>5</v>
      </c>
      <c r="V279" s="580">
        <f t="shared" si="147"/>
        <v>5</v>
      </c>
      <c r="W279" s="580">
        <f t="shared" si="147"/>
        <v>5</v>
      </c>
      <c r="X279" s="580">
        <f t="shared" si="147"/>
        <v>5</v>
      </c>
      <c r="Y279" s="580">
        <f t="shared" si="147"/>
        <v>5</v>
      </c>
      <c r="Z279" s="727">
        <f t="shared" si="123"/>
        <v>2.5</v>
      </c>
      <c r="AA279" s="580">
        <v>5</v>
      </c>
      <c r="AB279" s="580">
        <v>5</v>
      </c>
      <c r="AC279" s="580">
        <v>5</v>
      </c>
      <c r="AD279" s="580">
        <v>5</v>
      </c>
      <c r="AE279" s="580">
        <v>5</v>
      </c>
      <c r="AF279" s="580">
        <v>5</v>
      </c>
      <c r="AG279" s="727">
        <f t="shared" si="117"/>
        <v>2.5</v>
      </c>
      <c r="AH279" s="580">
        <v>5</v>
      </c>
      <c r="AI279" s="580">
        <v>5</v>
      </c>
      <c r="AJ279" s="580">
        <v>5</v>
      </c>
      <c r="AK279" s="580">
        <v>5</v>
      </c>
      <c r="AL279" s="580">
        <v>5</v>
      </c>
      <c r="AM279" s="580">
        <v>5</v>
      </c>
      <c r="AN279" s="727">
        <f t="shared" si="118"/>
        <v>2.5</v>
      </c>
    </row>
    <row r="280" spans="1:61" s="567" customFormat="1" ht="36.75" customHeight="1">
      <c r="A280" s="954"/>
      <c r="B280" s="954"/>
      <c r="C280" s="956"/>
      <c r="D280" s="583"/>
      <c r="E280" s="958"/>
      <c r="F280" s="958"/>
      <c r="G280" s="958"/>
      <c r="H280" s="575"/>
      <c r="I280" s="576">
        <f>+G279-I279</f>
        <v>0</v>
      </c>
      <c r="J280" s="576">
        <f>+I280-J279</f>
        <v>-5</v>
      </c>
      <c r="K280" s="576">
        <f t="shared" ref="K280:AN280" si="148">+J280-K279</f>
        <v>-10</v>
      </c>
      <c r="L280" s="576">
        <f t="shared" si="148"/>
        <v>-12.5</v>
      </c>
      <c r="M280" s="576">
        <f t="shared" si="148"/>
        <v>-17.5</v>
      </c>
      <c r="N280" s="576">
        <f t="shared" si="148"/>
        <v>-22.5</v>
      </c>
      <c r="O280" s="576">
        <f t="shared" si="148"/>
        <v>-27.5</v>
      </c>
      <c r="P280" s="576">
        <f t="shared" si="148"/>
        <v>-32.5</v>
      </c>
      <c r="Q280" s="576">
        <f t="shared" si="148"/>
        <v>-37.5</v>
      </c>
      <c r="R280" s="576">
        <f t="shared" si="148"/>
        <v>-42.5</v>
      </c>
      <c r="S280" s="576">
        <f t="shared" si="148"/>
        <v>-45</v>
      </c>
      <c r="T280" s="576">
        <f t="shared" si="148"/>
        <v>-50</v>
      </c>
      <c r="U280" s="576">
        <f t="shared" si="148"/>
        <v>-55</v>
      </c>
      <c r="V280" s="576">
        <f t="shared" si="148"/>
        <v>-60</v>
      </c>
      <c r="W280" s="576">
        <f t="shared" si="148"/>
        <v>-65</v>
      </c>
      <c r="X280" s="576">
        <f t="shared" si="148"/>
        <v>-70</v>
      </c>
      <c r="Y280" s="576">
        <f t="shared" si="148"/>
        <v>-75</v>
      </c>
      <c r="Z280" s="576">
        <f t="shared" si="148"/>
        <v>-77.5</v>
      </c>
      <c r="AA280" s="576">
        <f t="shared" si="148"/>
        <v>-82.5</v>
      </c>
      <c r="AB280" s="576">
        <f t="shared" si="148"/>
        <v>-87.5</v>
      </c>
      <c r="AC280" s="576">
        <f t="shared" si="148"/>
        <v>-92.5</v>
      </c>
      <c r="AD280" s="576">
        <f t="shared" si="148"/>
        <v>-97.5</v>
      </c>
      <c r="AE280" s="576">
        <f t="shared" si="148"/>
        <v>-102.5</v>
      </c>
      <c r="AF280" s="576">
        <f t="shared" si="148"/>
        <v>-107.5</v>
      </c>
      <c r="AG280" s="576">
        <f t="shared" si="148"/>
        <v>-110</v>
      </c>
      <c r="AH280" s="576">
        <f t="shared" si="148"/>
        <v>-115</v>
      </c>
      <c r="AI280" s="576">
        <f t="shared" si="148"/>
        <v>-120</v>
      </c>
      <c r="AJ280" s="576">
        <f t="shared" si="148"/>
        <v>-125</v>
      </c>
      <c r="AK280" s="576">
        <f t="shared" si="148"/>
        <v>-130</v>
      </c>
      <c r="AL280" s="576">
        <f t="shared" si="148"/>
        <v>-135</v>
      </c>
      <c r="AM280" s="576">
        <f t="shared" si="148"/>
        <v>-140</v>
      </c>
      <c r="AN280" s="576">
        <f t="shared" si="148"/>
        <v>-142.5</v>
      </c>
      <c r="AO280" s="566"/>
      <c r="AP280" s="566"/>
      <c r="AQ280" s="566"/>
      <c r="AR280" s="566"/>
      <c r="AS280" s="566"/>
      <c r="AT280" s="566"/>
      <c r="AU280" s="566"/>
      <c r="AV280" s="566"/>
      <c r="AW280" s="566"/>
      <c r="AX280" s="566"/>
      <c r="AY280" s="566"/>
      <c r="AZ280" s="566"/>
      <c r="BA280" s="566"/>
      <c r="BB280" s="566"/>
      <c r="BC280" s="566"/>
      <c r="BD280" s="566"/>
      <c r="BE280" s="566"/>
      <c r="BF280" s="566"/>
      <c r="BG280" s="566"/>
      <c r="BH280" s="566"/>
      <c r="BI280" s="566"/>
    </row>
    <row r="281" spans="1:61" ht="36.75" customHeight="1">
      <c r="A281" s="953">
        <v>58</v>
      </c>
      <c r="B281" s="953" t="s">
        <v>586</v>
      </c>
      <c r="C281" s="955" t="s">
        <v>1599</v>
      </c>
      <c r="D281" s="734"/>
      <c r="E281" s="957">
        <f>VLOOKUP(B281,'Total tồn vật tư 2'!$A$3:$D$586,4,0)</f>
        <v>5</v>
      </c>
      <c r="F281" s="957">
        <f>VLOOKUP(B281,'Total tồn vật tư 2'!$A$3:$F$586,6,0)</f>
        <v>0</v>
      </c>
      <c r="G281" s="957">
        <f>+E281+F281</f>
        <v>5</v>
      </c>
      <c r="H281" s="719" t="s">
        <v>1563</v>
      </c>
      <c r="I281" s="571">
        <v>10</v>
      </c>
      <c r="J281" s="571">
        <v>10</v>
      </c>
      <c r="K281" s="571">
        <v>0</v>
      </c>
      <c r="L281" s="727">
        <f t="shared" ref="L281" si="149">+K281/2</f>
        <v>0</v>
      </c>
      <c r="M281" s="580">
        <v>10</v>
      </c>
      <c r="N281" s="580">
        <v>10</v>
      </c>
      <c r="O281" s="580">
        <v>10</v>
      </c>
      <c r="P281" s="580">
        <v>10</v>
      </c>
      <c r="Q281" s="580">
        <v>10</v>
      </c>
      <c r="R281" s="580">
        <v>10</v>
      </c>
      <c r="S281" s="727">
        <f t="shared" ref="S281" si="150">+R281/2</f>
        <v>5</v>
      </c>
      <c r="T281" s="580">
        <v>10</v>
      </c>
      <c r="U281" s="580">
        <v>10</v>
      </c>
      <c r="V281" s="580">
        <v>10</v>
      </c>
      <c r="W281" s="580">
        <v>10</v>
      </c>
      <c r="X281" s="580">
        <v>0</v>
      </c>
      <c r="Y281" s="580">
        <v>10</v>
      </c>
      <c r="Z281" s="727">
        <f t="shared" ref="Z281" si="151">+Y281/2</f>
        <v>5</v>
      </c>
      <c r="AA281" s="580">
        <v>10</v>
      </c>
      <c r="AB281" s="580">
        <v>0</v>
      </c>
      <c r="AC281" s="580">
        <v>0</v>
      </c>
      <c r="AD281" s="580">
        <v>10</v>
      </c>
      <c r="AE281" s="580">
        <v>10</v>
      </c>
      <c r="AF281" s="580">
        <v>10</v>
      </c>
      <c r="AG281" s="727">
        <f t="shared" ref="AG281" si="152">+AF281/2</f>
        <v>5</v>
      </c>
      <c r="AH281" s="580">
        <v>10</v>
      </c>
      <c r="AI281" s="580">
        <v>10</v>
      </c>
      <c r="AJ281" s="580">
        <v>0</v>
      </c>
      <c r="AK281" s="580">
        <v>0</v>
      </c>
      <c r="AL281" s="580">
        <v>10</v>
      </c>
      <c r="AM281" s="580">
        <v>10</v>
      </c>
      <c r="AN281" s="727">
        <f t="shared" ref="AN281" si="153">+AM281/2</f>
        <v>5</v>
      </c>
    </row>
    <row r="282" spans="1:61" s="567" customFormat="1" ht="36.75" customHeight="1">
      <c r="A282" s="954"/>
      <c r="B282" s="954"/>
      <c r="C282" s="956"/>
      <c r="D282" s="736"/>
      <c r="E282" s="958"/>
      <c r="F282" s="958"/>
      <c r="G282" s="958"/>
      <c r="H282" s="575"/>
      <c r="I282" s="576">
        <f>+G281-I281</f>
        <v>-5</v>
      </c>
      <c r="J282" s="576">
        <f>+I282-J281</f>
        <v>-15</v>
      </c>
      <c r="K282" s="576">
        <f t="shared" ref="K282" si="154">+J282-K281</f>
        <v>-15</v>
      </c>
      <c r="L282" s="576">
        <f t="shared" ref="L282" si="155">+K282-L281</f>
        <v>-15</v>
      </c>
      <c r="M282" s="576">
        <f t="shared" ref="M282" si="156">+L282-M281</f>
        <v>-25</v>
      </c>
      <c r="N282" s="576">
        <f t="shared" ref="N282" si="157">+M282-N281</f>
        <v>-35</v>
      </c>
      <c r="O282" s="576">
        <f t="shared" ref="O282" si="158">+N282-O281</f>
        <v>-45</v>
      </c>
      <c r="P282" s="576">
        <f t="shared" ref="P282" si="159">+O282-P281</f>
        <v>-55</v>
      </c>
      <c r="Q282" s="576">
        <f t="shared" ref="Q282" si="160">+P282-Q281</f>
        <v>-65</v>
      </c>
      <c r="R282" s="576">
        <f t="shared" ref="R282" si="161">+Q282-R281</f>
        <v>-75</v>
      </c>
      <c r="S282" s="576">
        <f t="shared" ref="S282" si="162">+R282-S281</f>
        <v>-80</v>
      </c>
      <c r="T282" s="576">
        <f t="shared" ref="T282" si="163">+S282-T281</f>
        <v>-90</v>
      </c>
      <c r="U282" s="576">
        <f t="shared" ref="U282" si="164">+T282-U281</f>
        <v>-100</v>
      </c>
      <c r="V282" s="576">
        <f t="shared" ref="V282" si="165">+U282-V281</f>
        <v>-110</v>
      </c>
      <c r="W282" s="576">
        <f t="shared" ref="W282" si="166">+V282-W281</f>
        <v>-120</v>
      </c>
      <c r="X282" s="576">
        <f t="shared" ref="X282" si="167">+W282-X281</f>
        <v>-120</v>
      </c>
      <c r="Y282" s="576">
        <f t="shared" ref="Y282" si="168">+X282-Y281</f>
        <v>-130</v>
      </c>
      <c r="Z282" s="576">
        <f t="shared" ref="Z282" si="169">+Y282-Z281</f>
        <v>-135</v>
      </c>
      <c r="AA282" s="576">
        <f t="shared" ref="AA282" si="170">+Z282-AA281</f>
        <v>-145</v>
      </c>
      <c r="AB282" s="576">
        <f t="shared" ref="AB282" si="171">+AA282-AB281</f>
        <v>-145</v>
      </c>
      <c r="AC282" s="576">
        <f t="shared" ref="AC282" si="172">+AB282-AC281</f>
        <v>-145</v>
      </c>
      <c r="AD282" s="576">
        <f t="shared" ref="AD282" si="173">+AC282-AD281</f>
        <v>-155</v>
      </c>
      <c r="AE282" s="576">
        <f t="shared" ref="AE282" si="174">+AD282-AE281</f>
        <v>-165</v>
      </c>
      <c r="AF282" s="576">
        <f t="shared" ref="AF282" si="175">+AE282-AF281</f>
        <v>-175</v>
      </c>
      <c r="AG282" s="576">
        <f t="shared" ref="AG282" si="176">+AF282-AG281</f>
        <v>-180</v>
      </c>
      <c r="AH282" s="576">
        <f t="shared" ref="AH282" si="177">+AG282-AH281</f>
        <v>-190</v>
      </c>
      <c r="AI282" s="576">
        <f t="shared" ref="AI282" si="178">+AH282-AI281</f>
        <v>-200</v>
      </c>
      <c r="AJ282" s="576">
        <f t="shared" ref="AJ282" si="179">+AI282-AJ281</f>
        <v>-200</v>
      </c>
      <c r="AK282" s="576">
        <f t="shared" ref="AK282" si="180">+AJ282-AK281</f>
        <v>-200</v>
      </c>
      <c r="AL282" s="576">
        <f t="shared" ref="AL282" si="181">+AK282-AL281</f>
        <v>-210</v>
      </c>
      <c r="AM282" s="576">
        <f t="shared" ref="AM282" si="182">+AL282-AM281</f>
        <v>-220</v>
      </c>
      <c r="AN282" s="576">
        <f t="shared" ref="AN282" si="183">+AM282-AN281</f>
        <v>-225</v>
      </c>
      <c r="AO282" s="566"/>
      <c r="AP282" s="566"/>
      <c r="AQ282" s="566"/>
      <c r="AR282" s="566"/>
      <c r="AS282" s="566"/>
      <c r="AT282" s="566"/>
      <c r="AU282" s="566"/>
      <c r="AV282" s="566"/>
      <c r="AW282" s="566"/>
      <c r="AX282" s="566"/>
      <c r="AY282" s="566"/>
      <c r="AZ282" s="566"/>
      <c r="BA282" s="566"/>
      <c r="BB282" s="566"/>
      <c r="BC282" s="566"/>
      <c r="BD282" s="566"/>
      <c r="BE282" s="566"/>
      <c r="BF282" s="566"/>
      <c r="BG282" s="566"/>
      <c r="BH282" s="566"/>
      <c r="BI282" s="566"/>
    </row>
  </sheetData>
  <mergeCells count="286">
    <mergeCell ref="A2:A3"/>
    <mergeCell ref="A4:A14"/>
    <mergeCell ref="A15:A25"/>
    <mergeCell ref="A26:A35"/>
    <mergeCell ref="A36:A38"/>
    <mergeCell ref="A39:A41"/>
    <mergeCell ref="A42:A59"/>
    <mergeCell ref="D4:D14"/>
    <mergeCell ref="D15:D25"/>
    <mergeCell ref="C2:C3"/>
    <mergeCell ref="C4:C14"/>
    <mergeCell ref="C15:C25"/>
    <mergeCell ref="C26:C35"/>
    <mergeCell ref="C36:C38"/>
    <mergeCell ref="C39:C41"/>
    <mergeCell ref="C42:C59"/>
    <mergeCell ref="A60:A70"/>
    <mergeCell ref="A71:A83"/>
    <mergeCell ref="A84:A93"/>
    <mergeCell ref="A94:A96"/>
    <mergeCell ref="A97:A99"/>
    <mergeCell ref="A100:A102"/>
    <mergeCell ref="A103:A105"/>
    <mergeCell ref="A106:A108"/>
    <mergeCell ref="A109:A111"/>
    <mergeCell ref="A112:A123"/>
    <mergeCell ref="A124:A128"/>
    <mergeCell ref="A129:A132"/>
    <mergeCell ref="A133:A136"/>
    <mergeCell ref="A137:A140"/>
    <mergeCell ref="A141:A144"/>
    <mergeCell ref="A145:A147"/>
    <mergeCell ref="A148:A155"/>
    <mergeCell ref="A156:A158"/>
    <mergeCell ref="A234:A240"/>
    <mergeCell ref="A241:A246"/>
    <mergeCell ref="A247:A252"/>
    <mergeCell ref="A253:A258"/>
    <mergeCell ref="A259:A264"/>
    <mergeCell ref="A265:A271"/>
    <mergeCell ref="A272:A274"/>
    <mergeCell ref="A159:A170"/>
    <mergeCell ref="A171:A173"/>
    <mergeCell ref="A174:A179"/>
    <mergeCell ref="A180:A185"/>
    <mergeCell ref="A186:A191"/>
    <mergeCell ref="A192:A199"/>
    <mergeCell ref="A200:A207"/>
    <mergeCell ref="A208:A215"/>
    <mergeCell ref="A216:A218"/>
    <mergeCell ref="A275:A276"/>
    <mergeCell ref="A277:A278"/>
    <mergeCell ref="A279:A280"/>
    <mergeCell ref="B2:B3"/>
    <mergeCell ref="B4:B14"/>
    <mergeCell ref="B15:B25"/>
    <mergeCell ref="B26:B35"/>
    <mergeCell ref="B36:B38"/>
    <mergeCell ref="B39:B41"/>
    <mergeCell ref="B42:B59"/>
    <mergeCell ref="B60:B70"/>
    <mergeCell ref="B71:B83"/>
    <mergeCell ref="B84:B93"/>
    <mergeCell ref="B94:B96"/>
    <mergeCell ref="B97:B99"/>
    <mergeCell ref="B100:B102"/>
    <mergeCell ref="B103:B105"/>
    <mergeCell ref="B106:B108"/>
    <mergeCell ref="B109:B111"/>
    <mergeCell ref="B112:B123"/>
    <mergeCell ref="B124:B128"/>
    <mergeCell ref="B129:B132"/>
    <mergeCell ref="A219:A226"/>
    <mergeCell ref="A227:A233"/>
    <mergeCell ref="B253:B258"/>
    <mergeCell ref="B259:B264"/>
    <mergeCell ref="B265:B271"/>
    <mergeCell ref="B272:B274"/>
    <mergeCell ref="B275:B276"/>
    <mergeCell ref="B277:B278"/>
    <mergeCell ref="B279:B280"/>
    <mergeCell ref="B180:B185"/>
    <mergeCell ref="B186:B191"/>
    <mergeCell ref="B192:B199"/>
    <mergeCell ref="B200:B207"/>
    <mergeCell ref="B208:B215"/>
    <mergeCell ref="B216:B218"/>
    <mergeCell ref="B219:B226"/>
    <mergeCell ref="B227:B233"/>
    <mergeCell ref="B234:B240"/>
    <mergeCell ref="B241:B246"/>
    <mergeCell ref="B247:B252"/>
    <mergeCell ref="B133:B136"/>
    <mergeCell ref="B137:B140"/>
    <mergeCell ref="B141:B144"/>
    <mergeCell ref="B145:B147"/>
    <mergeCell ref="B148:B155"/>
    <mergeCell ref="B156:B158"/>
    <mergeCell ref="B159:B170"/>
    <mergeCell ref="B171:B173"/>
    <mergeCell ref="B174:B179"/>
    <mergeCell ref="C60:C70"/>
    <mergeCell ref="C71:C83"/>
    <mergeCell ref="C84:C93"/>
    <mergeCell ref="C94:C96"/>
    <mergeCell ref="C97:C99"/>
    <mergeCell ref="C100:C102"/>
    <mergeCell ref="C103:C105"/>
    <mergeCell ref="C106:C108"/>
    <mergeCell ref="C109:C111"/>
    <mergeCell ref="C112:C123"/>
    <mergeCell ref="C124:C128"/>
    <mergeCell ref="C129:C132"/>
    <mergeCell ref="C133:C136"/>
    <mergeCell ref="C137:C140"/>
    <mergeCell ref="C141:C144"/>
    <mergeCell ref="C145:C147"/>
    <mergeCell ref="C148:C155"/>
    <mergeCell ref="C156:C158"/>
    <mergeCell ref="C234:C240"/>
    <mergeCell ref="C241:C246"/>
    <mergeCell ref="C247:C252"/>
    <mergeCell ref="C253:C258"/>
    <mergeCell ref="C259:C264"/>
    <mergeCell ref="C265:C271"/>
    <mergeCell ref="C272:C274"/>
    <mergeCell ref="C159:C170"/>
    <mergeCell ref="C171:C173"/>
    <mergeCell ref="C174:C179"/>
    <mergeCell ref="C180:C185"/>
    <mergeCell ref="C186:C191"/>
    <mergeCell ref="C192:C199"/>
    <mergeCell ref="C200:C207"/>
    <mergeCell ref="C208:C215"/>
    <mergeCell ref="C216:C218"/>
    <mergeCell ref="C275:C276"/>
    <mergeCell ref="C277:C278"/>
    <mergeCell ref="C279:C280"/>
    <mergeCell ref="E2:E3"/>
    <mergeCell ref="E4:E14"/>
    <mergeCell ref="E15:E25"/>
    <mergeCell ref="E26:E35"/>
    <mergeCell ref="E36:E38"/>
    <mergeCell ref="E39:E41"/>
    <mergeCell ref="E42:E59"/>
    <mergeCell ref="E60:E70"/>
    <mergeCell ref="E71:E83"/>
    <mergeCell ref="E84:E93"/>
    <mergeCell ref="E94:E96"/>
    <mergeCell ref="E97:E99"/>
    <mergeCell ref="E100:E102"/>
    <mergeCell ref="E103:E105"/>
    <mergeCell ref="E106:E108"/>
    <mergeCell ref="E109:E111"/>
    <mergeCell ref="E112:E123"/>
    <mergeCell ref="E124:E128"/>
    <mergeCell ref="E129:E132"/>
    <mergeCell ref="C219:C226"/>
    <mergeCell ref="C227:C233"/>
    <mergeCell ref="E253:E258"/>
    <mergeCell ref="E259:E264"/>
    <mergeCell ref="E265:E271"/>
    <mergeCell ref="E272:E274"/>
    <mergeCell ref="E275:E276"/>
    <mergeCell ref="E277:E278"/>
    <mergeCell ref="E279:E280"/>
    <mergeCell ref="E180:E185"/>
    <mergeCell ref="E186:E191"/>
    <mergeCell ref="E192:E199"/>
    <mergeCell ref="E200:E207"/>
    <mergeCell ref="E208:E215"/>
    <mergeCell ref="E216:E218"/>
    <mergeCell ref="E219:E226"/>
    <mergeCell ref="E227:E233"/>
    <mergeCell ref="E234:E240"/>
    <mergeCell ref="F2:F3"/>
    <mergeCell ref="F4:F14"/>
    <mergeCell ref="F15:F25"/>
    <mergeCell ref="F26:F35"/>
    <mergeCell ref="F36:F38"/>
    <mergeCell ref="F39:F41"/>
    <mergeCell ref="F42:F59"/>
    <mergeCell ref="E241:E246"/>
    <mergeCell ref="E247:E252"/>
    <mergeCell ref="E133:E136"/>
    <mergeCell ref="E137:E140"/>
    <mergeCell ref="E141:E144"/>
    <mergeCell ref="E145:E147"/>
    <mergeCell ref="E148:E155"/>
    <mergeCell ref="E156:E158"/>
    <mergeCell ref="E159:E170"/>
    <mergeCell ref="E171:E173"/>
    <mergeCell ref="E174:E179"/>
    <mergeCell ref="F60:F70"/>
    <mergeCell ref="F71:F83"/>
    <mergeCell ref="F84:F93"/>
    <mergeCell ref="F94:F96"/>
    <mergeCell ref="F97:F99"/>
    <mergeCell ref="F100:F102"/>
    <mergeCell ref="F103:F105"/>
    <mergeCell ref="F106:F108"/>
    <mergeCell ref="F109:F111"/>
    <mergeCell ref="F112:F123"/>
    <mergeCell ref="F124:F128"/>
    <mergeCell ref="F129:F132"/>
    <mergeCell ref="F133:F136"/>
    <mergeCell ref="F137:F140"/>
    <mergeCell ref="F141:F144"/>
    <mergeCell ref="G129:G132"/>
    <mergeCell ref="F219:F226"/>
    <mergeCell ref="F227:F233"/>
    <mergeCell ref="F234:F240"/>
    <mergeCell ref="F145:F147"/>
    <mergeCell ref="F148:F155"/>
    <mergeCell ref="F156:F158"/>
    <mergeCell ref="F272:F274"/>
    <mergeCell ref="F159:F170"/>
    <mergeCell ref="F171:F173"/>
    <mergeCell ref="F174:F179"/>
    <mergeCell ref="F180:F185"/>
    <mergeCell ref="F186:F191"/>
    <mergeCell ref="F192:F199"/>
    <mergeCell ref="F200:F207"/>
    <mergeCell ref="F208:F215"/>
    <mergeCell ref="F216:F218"/>
    <mergeCell ref="G84:G93"/>
    <mergeCell ref="G94:G96"/>
    <mergeCell ref="G97:G99"/>
    <mergeCell ref="G100:G102"/>
    <mergeCell ref="G103:G105"/>
    <mergeCell ref="G106:G108"/>
    <mergeCell ref="G109:G111"/>
    <mergeCell ref="G112:G123"/>
    <mergeCell ref="G124:G128"/>
    <mergeCell ref="G2:G3"/>
    <mergeCell ref="G4:G14"/>
    <mergeCell ref="G15:G25"/>
    <mergeCell ref="G26:G35"/>
    <mergeCell ref="G36:G38"/>
    <mergeCell ref="G39:G41"/>
    <mergeCell ref="G42:G59"/>
    <mergeCell ref="G60:G70"/>
    <mergeCell ref="G71:G83"/>
    <mergeCell ref="F275:F276"/>
    <mergeCell ref="F241:F246"/>
    <mergeCell ref="F247:F252"/>
    <mergeCell ref="F253:F258"/>
    <mergeCell ref="F259:F264"/>
    <mergeCell ref="F265:F271"/>
    <mergeCell ref="G277:G278"/>
    <mergeCell ref="G279:G280"/>
    <mergeCell ref="G180:G185"/>
    <mergeCell ref="G186:G191"/>
    <mergeCell ref="G192:G199"/>
    <mergeCell ref="G200:G207"/>
    <mergeCell ref="G208:G215"/>
    <mergeCell ref="G216:G218"/>
    <mergeCell ref="G219:G226"/>
    <mergeCell ref="G227:G233"/>
    <mergeCell ref="G234:G240"/>
    <mergeCell ref="F277:F278"/>
    <mergeCell ref="F279:F280"/>
    <mergeCell ref="A281:A282"/>
    <mergeCell ref="B281:B282"/>
    <mergeCell ref="C281:C282"/>
    <mergeCell ref="E281:E282"/>
    <mergeCell ref="F281:F282"/>
    <mergeCell ref="G281:G282"/>
    <mergeCell ref="H2:H3"/>
    <mergeCell ref="D2:D3"/>
    <mergeCell ref="G241:G246"/>
    <mergeCell ref="G247:G252"/>
    <mergeCell ref="G253:G258"/>
    <mergeCell ref="G259:G264"/>
    <mergeCell ref="G265:G271"/>
    <mergeCell ref="G272:G274"/>
    <mergeCell ref="G275:G276"/>
    <mergeCell ref="G133:G136"/>
    <mergeCell ref="G137:G140"/>
    <mergeCell ref="G141:G144"/>
    <mergeCell ref="G145:G147"/>
    <mergeCell ref="G148:G155"/>
    <mergeCell ref="G156:G158"/>
    <mergeCell ref="G159:G170"/>
    <mergeCell ref="G171:G173"/>
    <mergeCell ref="G174:G179"/>
  </mergeCells>
  <printOptions horizontalCentered="1"/>
  <pageMargins left="0" right="0" top="0.75" bottom="0" header="0" footer="0"/>
  <pageSetup paperSize="9" scale="10" orientation="landscape" r:id="rId1"/>
  <rowBreaks count="1" manualBreakCount="1">
    <brk id="14" max="16383" man="1"/>
  </rowBreaks>
  <colBreaks count="1" manualBreakCount="1">
    <brk id="40"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3D37B-C38C-4D70-BB79-D98917A81297}">
  <dimension ref="A1:BH213"/>
  <sheetViews>
    <sheetView zoomScale="60" zoomScaleNormal="60" zoomScaleSheetLayoutView="10" workbookViewId="0">
      <pane xSplit="2" ySplit="3" topLeftCell="G68" activePane="bottomRight" state="frozen"/>
      <selection pane="topRight"/>
      <selection pane="bottomLeft"/>
      <selection pane="bottomRight" activeCell="J56" sqref="J56"/>
    </sheetView>
  </sheetViews>
  <sheetFormatPr defaultColWidth="9" defaultRowHeight="16.5"/>
  <cols>
    <col min="1" max="1" width="8.5703125" style="755" customWidth="1"/>
    <col min="2" max="2" width="16.85546875" style="755" customWidth="1"/>
    <col min="3" max="3" width="22.42578125" style="755" customWidth="1"/>
    <col min="4" max="4" width="29.5703125" style="755" customWidth="1"/>
    <col min="5" max="5" width="14.140625" style="755" customWidth="1"/>
    <col min="6" max="6" width="12.5703125" style="755" customWidth="1"/>
    <col min="7" max="7" width="13" style="755" customWidth="1"/>
    <col min="8" max="8" width="43.7109375" style="780" customWidth="1"/>
    <col min="9" max="11" width="13.85546875" style="755" customWidth="1"/>
    <col min="12" max="12" width="13.85546875" style="756" customWidth="1"/>
    <col min="13" max="18" width="13.85546875" style="755" customWidth="1"/>
    <col min="19" max="19" width="13.85546875" style="756" customWidth="1"/>
    <col min="20" max="25" width="13.85546875" style="755" customWidth="1"/>
    <col min="26" max="26" width="13.85546875" style="756" customWidth="1"/>
    <col min="27" max="32" width="13.85546875" style="755" customWidth="1"/>
    <col min="33" max="33" width="13.85546875" style="756" customWidth="1"/>
    <col min="34" max="39" width="13.85546875" style="755" customWidth="1"/>
    <col min="40" max="16384" width="9" style="755"/>
  </cols>
  <sheetData>
    <row r="1" spans="1:60" ht="33.75" customHeight="1">
      <c r="A1" s="977" t="s">
        <v>1644</v>
      </c>
      <c r="B1" s="978"/>
      <c r="C1" s="978"/>
      <c r="D1" s="978"/>
      <c r="E1" s="978"/>
      <c r="F1" s="978"/>
      <c r="G1" s="978"/>
      <c r="H1" s="978"/>
      <c r="I1" s="978"/>
      <c r="J1" s="978"/>
      <c r="K1" s="978"/>
      <c r="L1" s="978"/>
      <c r="M1" s="978"/>
      <c r="N1" s="978"/>
      <c r="O1" s="978"/>
      <c r="P1" s="978"/>
      <c r="Q1" s="978"/>
      <c r="R1" s="978"/>
      <c r="S1" s="978"/>
      <c r="T1" s="978"/>
      <c r="U1" s="978"/>
      <c r="V1" s="978"/>
      <c r="W1" s="978"/>
      <c r="X1" s="978"/>
      <c r="Y1" s="978"/>
      <c r="Z1" s="978"/>
      <c r="AA1" s="978"/>
      <c r="AB1" s="978"/>
      <c r="AC1" s="978"/>
      <c r="AD1" s="978"/>
      <c r="AE1" s="978"/>
      <c r="AF1" s="978"/>
      <c r="AG1" s="978"/>
      <c r="AH1" s="978"/>
      <c r="AI1" s="978"/>
      <c r="AJ1" s="978"/>
      <c r="AK1" s="978"/>
      <c r="AL1" s="978"/>
      <c r="AM1" s="978"/>
    </row>
    <row r="2" spans="1:60" s="759" customFormat="1" ht="36.75" customHeight="1">
      <c r="A2" s="980" t="s">
        <v>302</v>
      </c>
      <c r="B2" s="980" t="s">
        <v>590</v>
      </c>
      <c r="C2" s="979" t="s">
        <v>1573</v>
      </c>
      <c r="D2" s="988" t="s">
        <v>1568</v>
      </c>
      <c r="E2" s="979" t="s">
        <v>1569</v>
      </c>
      <c r="F2" s="979" t="s">
        <v>1570</v>
      </c>
      <c r="G2" s="979" t="s">
        <v>1571</v>
      </c>
      <c r="H2" s="981" t="s">
        <v>1572</v>
      </c>
      <c r="I2" s="757">
        <v>44105</v>
      </c>
      <c r="J2" s="757">
        <v>44106</v>
      </c>
      <c r="K2" s="757">
        <v>44107</v>
      </c>
      <c r="L2" s="758">
        <v>44108</v>
      </c>
      <c r="M2" s="757">
        <v>44109</v>
      </c>
      <c r="N2" s="757">
        <v>44110</v>
      </c>
      <c r="O2" s="757">
        <v>44111</v>
      </c>
      <c r="P2" s="757">
        <v>44112</v>
      </c>
      <c r="Q2" s="757">
        <v>44113</v>
      </c>
      <c r="R2" s="757">
        <v>44114</v>
      </c>
      <c r="S2" s="758">
        <v>44115</v>
      </c>
      <c r="T2" s="757">
        <v>44116</v>
      </c>
      <c r="U2" s="757">
        <v>44117</v>
      </c>
      <c r="V2" s="757">
        <v>44118</v>
      </c>
      <c r="W2" s="757">
        <v>44119</v>
      </c>
      <c r="X2" s="757">
        <v>44120</v>
      </c>
      <c r="Y2" s="757">
        <v>44121</v>
      </c>
      <c r="Z2" s="758">
        <v>44122</v>
      </c>
      <c r="AA2" s="757">
        <v>44123</v>
      </c>
      <c r="AB2" s="757">
        <v>44124</v>
      </c>
      <c r="AC2" s="757">
        <v>44125</v>
      </c>
      <c r="AD2" s="757">
        <v>44126</v>
      </c>
      <c r="AE2" s="757">
        <v>44127</v>
      </c>
      <c r="AF2" s="757">
        <v>44128</v>
      </c>
      <c r="AG2" s="758">
        <v>44129</v>
      </c>
      <c r="AH2" s="757">
        <v>44130</v>
      </c>
      <c r="AI2" s="757">
        <v>44131</v>
      </c>
      <c r="AJ2" s="757">
        <v>44132</v>
      </c>
      <c r="AK2" s="757">
        <v>44133</v>
      </c>
      <c r="AL2" s="757">
        <v>44134</v>
      </c>
      <c r="AM2" s="757">
        <v>44135</v>
      </c>
      <c r="AN2" s="755"/>
      <c r="AO2" s="755"/>
      <c r="AP2" s="755"/>
      <c r="AQ2" s="755"/>
      <c r="AR2" s="755"/>
      <c r="AS2" s="755"/>
      <c r="AT2" s="755"/>
      <c r="AU2" s="755"/>
      <c r="AV2" s="755"/>
      <c r="AW2" s="755"/>
      <c r="AX2" s="755"/>
      <c r="AY2" s="755"/>
      <c r="AZ2" s="755"/>
      <c r="BA2" s="755"/>
      <c r="BB2" s="755"/>
      <c r="BC2" s="755"/>
      <c r="BD2" s="755"/>
      <c r="BE2" s="755"/>
      <c r="BF2" s="755"/>
      <c r="BG2" s="755"/>
      <c r="BH2" s="755"/>
    </row>
    <row r="3" spans="1:60" s="759" customFormat="1" ht="36.75" customHeight="1">
      <c r="A3" s="980"/>
      <c r="B3" s="980"/>
      <c r="C3" s="980"/>
      <c r="D3" s="989"/>
      <c r="E3" s="980"/>
      <c r="F3" s="980"/>
      <c r="G3" s="980"/>
      <c r="H3" s="982"/>
      <c r="I3" s="757" t="str">
        <f>IF(WEEKDAY(I2)=1,"Chủ nhật","Thứ "&amp;WEEKDAY(I2))</f>
        <v>Thứ 5</v>
      </c>
      <c r="J3" s="757" t="str">
        <f t="shared" ref="J3:AM3" si="0">IF(WEEKDAY(J2)=1,"Chủ nhật","Thứ "&amp;WEEKDAY(J2))</f>
        <v>Thứ 6</v>
      </c>
      <c r="K3" s="757" t="str">
        <f t="shared" si="0"/>
        <v>Thứ 7</v>
      </c>
      <c r="L3" s="758" t="str">
        <f t="shared" si="0"/>
        <v>Chủ nhật</v>
      </c>
      <c r="M3" s="757" t="str">
        <f t="shared" si="0"/>
        <v>Thứ 2</v>
      </c>
      <c r="N3" s="757" t="str">
        <f t="shared" si="0"/>
        <v>Thứ 3</v>
      </c>
      <c r="O3" s="757" t="str">
        <f t="shared" si="0"/>
        <v>Thứ 4</v>
      </c>
      <c r="P3" s="757" t="str">
        <f t="shared" si="0"/>
        <v>Thứ 5</v>
      </c>
      <c r="Q3" s="757" t="str">
        <f t="shared" si="0"/>
        <v>Thứ 6</v>
      </c>
      <c r="R3" s="757" t="str">
        <f t="shared" si="0"/>
        <v>Thứ 7</v>
      </c>
      <c r="S3" s="758" t="str">
        <f t="shared" si="0"/>
        <v>Chủ nhật</v>
      </c>
      <c r="T3" s="757" t="str">
        <f t="shared" si="0"/>
        <v>Thứ 2</v>
      </c>
      <c r="U3" s="757" t="str">
        <f t="shared" si="0"/>
        <v>Thứ 3</v>
      </c>
      <c r="V3" s="757" t="str">
        <f t="shared" si="0"/>
        <v>Thứ 4</v>
      </c>
      <c r="W3" s="757" t="str">
        <f t="shared" si="0"/>
        <v>Thứ 5</v>
      </c>
      <c r="X3" s="757" t="str">
        <f t="shared" si="0"/>
        <v>Thứ 6</v>
      </c>
      <c r="Y3" s="757" t="str">
        <f t="shared" si="0"/>
        <v>Thứ 7</v>
      </c>
      <c r="Z3" s="758" t="str">
        <f t="shared" si="0"/>
        <v>Chủ nhật</v>
      </c>
      <c r="AA3" s="757" t="str">
        <f t="shared" si="0"/>
        <v>Thứ 2</v>
      </c>
      <c r="AB3" s="757" t="str">
        <f t="shared" si="0"/>
        <v>Thứ 3</v>
      </c>
      <c r="AC3" s="757" t="str">
        <f t="shared" si="0"/>
        <v>Thứ 4</v>
      </c>
      <c r="AD3" s="757" t="str">
        <f t="shared" si="0"/>
        <v>Thứ 5</v>
      </c>
      <c r="AE3" s="757" t="str">
        <f t="shared" si="0"/>
        <v>Thứ 6</v>
      </c>
      <c r="AF3" s="757" t="str">
        <f t="shared" si="0"/>
        <v>Thứ 7</v>
      </c>
      <c r="AG3" s="758" t="str">
        <f t="shared" si="0"/>
        <v>Chủ nhật</v>
      </c>
      <c r="AH3" s="757" t="str">
        <f t="shared" si="0"/>
        <v>Thứ 2</v>
      </c>
      <c r="AI3" s="757" t="str">
        <f t="shared" si="0"/>
        <v>Thứ 3</v>
      </c>
      <c r="AJ3" s="757" t="str">
        <f t="shared" si="0"/>
        <v>Thứ 4</v>
      </c>
      <c r="AK3" s="757" t="str">
        <f t="shared" si="0"/>
        <v>Thứ 5</v>
      </c>
      <c r="AL3" s="757" t="str">
        <f t="shared" si="0"/>
        <v>Thứ 6</v>
      </c>
      <c r="AM3" s="757" t="str">
        <f t="shared" si="0"/>
        <v>Thứ 7</v>
      </c>
      <c r="AN3" s="755"/>
      <c r="AO3" s="755"/>
      <c r="AP3" s="755"/>
      <c r="AQ3" s="755"/>
      <c r="AR3" s="755"/>
      <c r="AS3" s="755"/>
      <c r="AT3" s="755"/>
      <c r="AU3" s="755"/>
      <c r="AV3" s="755"/>
      <c r="AW3" s="755"/>
      <c r="AX3" s="755"/>
      <c r="AY3" s="755"/>
      <c r="AZ3" s="755"/>
      <c r="BA3" s="755"/>
      <c r="BB3" s="755"/>
      <c r="BC3" s="755"/>
      <c r="BD3" s="755"/>
      <c r="BE3" s="755"/>
      <c r="BF3" s="755"/>
      <c r="BG3" s="755"/>
      <c r="BH3" s="755"/>
    </row>
    <row r="4" spans="1:60" ht="36.75" customHeight="1">
      <c r="A4" s="983">
        <v>1</v>
      </c>
      <c r="B4" s="983" t="s">
        <v>485</v>
      </c>
      <c r="C4" s="975" t="s">
        <v>486</v>
      </c>
      <c r="D4" s="955"/>
      <c r="E4" s="986">
        <v>159</v>
      </c>
      <c r="F4" s="986">
        <v>0</v>
      </c>
      <c r="G4" s="986">
        <f>+E4+F4</f>
        <v>159</v>
      </c>
      <c r="H4" s="724" t="s">
        <v>1582</v>
      </c>
      <c r="I4" s="760">
        <v>3</v>
      </c>
      <c r="J4" s="760">
        <v>3</v>
      </c>
      <c r="K4" s="760">
        <v>3</v>
      </c>
      <c r="L4" s="761">
        <v>1</v>
      </c>
      <c r="M4" s="760">
        <v>3</v>
      </c>
      <c r="N4" s="760">
        <v>3</v>
      </c>
      <c r="O4" s="760">
        <v>3</v>
      </c>
      <c r="P4" s="760">
        <v>3</v>
      </c>
      <c r="Q4" s="760">
        <v>3</v>
      </c>
      <c r="R4" s="760">
        <v>3</v>
      </c>
      <c r="S4" s="761">
        <v>1</v>
      </c>
      <c r="T4" s="760">
        <v>3</v>
      </c>
      <c r="U4" s="760">
        <v>3</v>
      </c>
      <c r="V4" s="760">
        <v>3</v>
      </c>
      <c r="W4" s="760">
        <v>3</v>
      </c>
      <c r="X4" s="760">
        <v>3</v>
      </c>
      <c r="Y4" s="760">
        <v>3</v>
      </c>
      <c r="Z4" s="761">
        <v>1</v>
      </c>
      <c r="AA4" s="760">
        <v>3</v>
      </c>
      <c r="AB4" s="760">
        <v>3</v>
      </c>
      <c r="AC4" s="760">
        <v>3</v>
      </c>
      <c r="AD4" s="760">
        <v>3</v>
      </c>
      <c r="AE4" s="760">
        <v>3</v>
      </c>
      <c r="AF4" s="760">
        <v>3</v>
      </c>
      <c r="AG4" s="761">
        <v>1</v>
      </c>
      <c r="AH4" s="760">
        <v>3</v>
      </c>
      <c r="AI4" s="760">
        <v>3</v>
      </c>
      <c r="AJ4" s="760">
        <v>3</v>
      </c>
      <c r="AK4" s="760">
        <v>3</v>
      </c>
      <c r="AL4" s="760">
        <v>3</v>
      </c>
      <c r="AM4" s="760">
        <v>3</v>
      </c>
    </row>
    <row r="5" spans="1:60" ht="36.75" customHeight="1">
      <c r="A5" s="983"/>
      <c r="B5" s="983"/>
      <c r="C5" s="975"/>
      <c r="D5" s="975"/>
      <c r="E5" s="986"/>
      <c r="F5" s="986"/>
      <c r="G5" s="986"/>
      <c r="H5" s="724" t="s">
        <v>1583</v>
      </c>
      <c r="I5" s="760">
        <v>2</v>
      </c>
      <c r="J5" s="760">
        <v>2</v>
      </c>
      <c r="K5" s="760">
        <v>2</v>
      </c>
      <c r="L5" s="761">
        <f t="shared" ref="L5:L43" si="1">+K5/2</f>
        <v>1</v>
      </c>
      <c r="M5" s="760">
        <v>2</v>
      </c>
      <c r="N5" s="760">
        <v>2</v>
      </c>
      <c r="O5" s="760">
        <v>2</v>
      </c>
      <c r="P5" s="760">
        <v>2</v>
      </c>
      <c r="Q5" s="760">
        <v>2</v>
      </c>
      <c r="R5" s="760">
        <v>2</v>
      </c>
      <c r="S5" s="761">
        <f t="shared" ref="S5:S70" si="2">+R5/2</f>
        <v>1</v>
      </c>
      <c r="T5" s="760">
        <v>2</v>
      </c>
      <c r="U5" s="760">
        <v>2</v>
      </c>
      <c r="V5" s="760">
        <v>2</v>
      </c>
      <c r="W5" s="760">
        <v>2</v>
      </c>
      <c r="X5" s="760">
        <v>2</v>
      </c>
      <c r="Y5" s="760">
        <v>2</v>
      </c>
      <c r="Z5" s="761">
        <v>1</v>
      </c>
      <c r="AA5" s="760">
        <v>2</v>
      </c>
      <c r="AB5" s="760">
        <v>2</v>
      </c>
      <c r="AC5" s="760">
        <v>2</v>
      </c>
      <c r="AD5" s="760">
        <v>2</v>
      </c>
      <c r="AE5" s="760">
        <v>2</v>
      </c>
      <c r="AF5" s="760">
        <v>2</v>
      </c>
      <c r="AG5" s="761">
        <v>1</v>
      </c>
      <c r="AH5" s="760">
        <v>2</v>
      </c>
      <c r="AI5" s="760">
        <v>2</v>
      </c>
      <c r="AJ5" s="760">
        <v>2</v>
      </c>
      <c r="AK5" s="760">
        <v>2</v>
      </c>
      <c r="AL5" s="760">
        <v>2</v>
      </c>
      <c r="AM5" s="760">
        <v>2</v>
      </c>
    </row>
    <row r="6" spans="1:60" ht="36.75" customHeight="1">
      <c r="A6" s="983"/>
      <c r="B6" s="983"/>
      <c r="C6" s="975"/>
      <c r="D6" s="975"/>
      <c r="E6" s="986"/>
      <c r="F6" s="986"/>
      <c r="G6" s="986"/>
      <c r="H6" s="724" t="s">
        <v>1590</v>
      </c>
      <c r="I6" s="760">
        <v>2</v>
      </c>
      <c r="J6" s="760">
        <v>2</v>
      </c>
      <c r="K6" s="760">
        <v>2</v>
      </c>
      <c r="L6" s="761">
        <v>2</v>
      </c>
      <c r="M6" s="760">
        <v>2</v>
      </c>
      <c r="N6" s="760">
        <v>2</v>
      </c>
      <c r="O6" s="760">
        <v>2</v>
      </c>
      <c r="P6" s="760">
        <v>2</v>
      </c>
      <c r="Q6" s="760">
        <v>2</v>
      </c>
      <c r="R6" s="760">
        <v>2</v>
      </c>
      <c r="S6" s="761">
        <v>2</v>
      </c>
      <c r="T6" s="760">
        <v>2</v>
      </c>
      <c r="U6" s="760">
        <v>2</v>
      </c>
      <c r="V6" s="760">
        <v>2</v>
      </c>
      <c r="W6" s="760">
        <v>2</v>
      </c>
      <c r="X6" s="760">
        <v>2</v>
      </c>
      <c r="Y6" s="760">
        <v>2</v>
      </c>
      <c r="Z6" s="761">
        <v>2</v>
      </c>
      <c r="AA6" s="760">
        <v>2</v>
      </c>
      <c r="AB6" s="760">
        <v>2</v>
      </c>
      <c r="AC6" s="760">
        <v>2</v>
      </c>
      <c r="AD6" s="760">
        <v>2</v>
      </c>
      <c r="AE6" s="760">
        <v>2</v>
      </c>
      <c r="AF6" s="760">
        <v>2</v>
      </c>
      <c r="AG6" s="761">
        <v>2</v>
      </c>
      <c r="AH6" s="760">
        <v>2</v>
      </c>
      <c r="AI6" s="760">
        <v>2</v>
      </c>
      <c r="AJ6" s="760">
        <v>2</v>
      </c>
      <c r="AK6" s="760">
        <v>2</v>
      </c>
      <c r="AL6" s="760">
        <v>2</v>
      </c>
      <c r="AM6" s="760">
        <v>2</v>
      </c>
    </row>
    <row r="7" spans="1:60" ht="36.75" customHeight="1">
      <c r="A7" s="983"/>
      <c r="B7" s="983"/>
      <c r="C7" s="975"/>
      <c r="D7" s="975"/>
      <c r="E7" s="986"/>
      <c r="F7" s="986"/>
      <c r="G7" s="986"/>
      <c r="H7" s="724" t="s">
        <v>1585</v>
      </c>
      <c r="I7" s="760">
        <v>5</v>
      </c>
      <c r="J7" s="760">
        <v>5</v>
      </c>
      <c r="K7" s="760">
        <v>5</v>
      </c>
      <c r="L7" s="761">
        <v>2</v>
      </c>
      <c r="M7" s="760">
        <v>5</v>
      </c>
      <c r="N7" s="760">
        <v>5</v>
      </c>
      <c r="O7" s="760">
        <v>5</v>
      </c>
      <c r="P7" s="760">
        <v>5</v>
      </c>
      <c r="Q7" s="760">
        <v>5</v>
      </c>
      <c r="R7" s="760">
        <v>5</v>
      </c>
      <c r="S7" s="761">
        <v>2</v>
      </c>
      <c r="T7" s="760">
        <v>5</v>
      </c>
      <c r="U7" s="760">
        <v>5</v>
      </c>
      <c r="V7" s="760">
        <v>5</v>
      </c>
      <c r="W7" s="760">
        <v>5</v>
      </c>
      <c r="X7" s="760">
        <v>5</v>
      </c>
      <c r="Y7" s="760">
        <v>5</v>
      </c>
      <c r="Z7" s="761">
        <v>2</v>
      </c>
      <c r="AA7" s="760">
        <v>5</v>
      </c>
      <c r="AB7" s="760">
        <v>5</v>
      </c>
      <c r="AC7" s="760">
        <v>5</v>
      </c>
      <c r="AD7" s="760">
        <v>5</v>
      </c>
      <c r="AE7" s="760">
        <v>5</v>
      </c>
      <c r="AF7" s="760">
        <v>5</v>
      </c>
      <c r="AG7" s="761">
        <v>2</v>
      </c>
      <c r="AH7" s="760">
        <v>5</v>
      </c>
      <c r="AI7" s="760">
        <v>5</v>
      </c>
      <c r="AJ7" s="760">
        <v>5</v>
      </c>
      <c r="AK7" s="760">
        <v>5</v>
      </c>
      <c r="AL7" s="760">
        <v>5</v>
      </c>
      <c r="AM7" s="760">
        <v>5</v>
      </c>
    </row>
    <row r="8" spans="1:60" ht="36.75" customHeight="1">
      <c r="A8" s="983"/>
      <c r="B8" s="983"/>
      <c r="C8" s="975"/>
      <c r="D8" s="975"/>
      <c r="E8" s="986"/>
      <c r="F8" s="986"/>
      <c r="G8" s="986"/>
      <c r="H8" s="724" t="s">
        <v>1586</v>
      </c>
      <c r="I8" s="760">
        <v>3</v>
      </c>
      <c r="J8" s="760">
        <v>3</v>
      </c>
      <c r="K8" s="760">
        <v>3</v>
      </c>
      <c r="L8" s="761">
        <v>1</v>
      </c>
      <c r="M8" s="760">
        <v>3</v>
      </c>
      <c r="N8" s="760">
        <v>3</v>
      </c>
      <c r="O8" s="760">
        <v>3</v>
      </c>
      <c r="P8" s="760">
        <v>3</v>
      </c>
      <c r="Q8" s="760">
        <v>3</v>
      </c>
      <c r="R8" s="760">
        <v>3</v>
      </c>
      <c r="S8" s="761">
        <v>1</v>
      </c>
      <c r="T8" s="760">
        <v>3</v>
      </c>
      <c r="U8" s="760">
        <v>3</v>
      </c>
      <c r="V8" s="760">
        <v>3</v>
      </c>
      <c r="W8" s="760">
        <v>3</v>
      </c>
      <c r="X8" s="760">
        <v>3</v>
      </c>
      <c r="Y8" s="760">
        <v>3</v>
      </c>
      <c r="Z8" s="761">
        <v>1</v>
      </c>
      <c r="AA8" s="760">
        <v>3</v>
      </c>
      <c r="AB8" s="760">
        <v>3</v>
      </c>
      <c r="AC8" s="760">
        <v>3</v>
      </c>
      <c r="AD8" s="760">
        <v>3</v>
      </c>
      <c r="AE8" s="760">
        <v>3</v>
      </c>
      <c r="AF8" s="760">
        <v>3</v>
      </c>
      <c r="AG8" s="761">
        <v>2</v>
      </c>
      <c r="AH8" s="760">
        <v>3</v>
      </c>
      <c r="AI8" s="760">
        <v>3</v>
      </c>
      <c r="AJ8" s="760">
        <v>3</v>
      </c>
      <c r="AK8" s="760">
        <v>3</v>
      </c>
      <c r="AL8" s="760">
        <v>3</v>
      </c>
      <c r="AM8" s="760">
        <v>3</v>
      </c>
    </row>
    <row r="9" spans="1:60" ht="36.75" customHeight="1">
      <c r="A9" s="983"/>
      <c r="B9" s="983"/>
      <c r="C9" s="975"/>
      <c r="D9" s="975"/>
      <c r="E9" s="986"/>
      <c r="F9" s="986"/>
      <c r="G9" s="986"/>
      <c r="H9" s="724" t="s">
        <v>1587</v>
      </c>
      <c r="I9" s="760">
        <v>2.5</v>
      </c>
      <c r="J9" s="760">
        <v>2.5</v>
      </c>
      <c r="K9" s="760">
        <v>2.5</v>
      </c>
      <c r="L9" s="761">
        <f t="shared" si="1"/>
        <v>1.25</v>
      </c>
      <c r="M9" s="760">
        <v>3</v>
      </c>
      <c r="N9" s="760">
        <v>3</v>
      </c>
      <c r="O9" s="760">
        <v>3</v>
      </c>
      <c r="P9" s="760">
        <v>3</v>
      </c>
      <c r="Q9" s="760">
        <v>3</v>
      </c>
      <c r="R9" s="760">
        <v>3</v>
      </c>
      <c r="S9" s="761">
        <f t="shared" si="2"/>
        <v>1.5</v>
      </c>
      <c r="T9" s="760">
        <v>3</v>
      </c>
      <c r="U9" s="760">
        <v>3</v>
      </c>
      <c r="V9" s="760">
        <v>3</v>
      </c>
      <c r="W9" s="760">
        <v>3</v>
      </c>
      <c r="X9" s="760">
        <v>3</v>
      </c>
      <c r="Y9" s="760">
        <v>3</v>
      </c>
      <c r="Z9" s="761">
        <f t="shared" ref="Z9:Z70" si="3">+Y9/2</f>
        <v>1.5</v>
      </c>
      <c r="AA9" s="760">
        <v>3</v>
      </c>
      <c r="AB9" s="760">
        <v>3</v>
      </c>
      <c r="AC9" s="760">
        <v>3</v>
      </c>
      <c r="AD9" s="760">
        <v>3</v>
      </c>
      <c r="AE9" s="760">
        <v>3</v>
      </c>
      <c r="AF9" s="760">
        <v>3</v>
      </c>
      <c r="AG9" s="761">
        <f t="shared" ref="AG9:AG70" si="4">+AF9/2</f>
        <v>1.5</v>
      </c>
      <c r="AH9" s="760">
        <v>3</v>
      </c>
      <c r="AI9" s="760">
        <v>3</v>
      </c>
      <c r="AJ9" s="760">
        <v>3</v>
      </c>
      <c r="AK9" s="760">
        <v>3</v>
      </c>
      <c r="AL9" s="760">
        <v>3</v>
      </c>
      <c r="AM9" s="760">
        <v>3</v>
      </c>
    </row>
    <row r="10" spans="1:60" ht="36.75" customHeight="1">
      <c r="A10" s="983"/>
      <c r="B10" s="983"/>
      <c r="C10" s="975"/>
      <c r="D10" s="975"/>
      <c r="E10" s="986"/>
      <c r="F10" s="986"/>
      <c r="G10" s="986"/>
      <c r="H10" s="724" t="s">
        <v>1588</v>
      </c>
      <c r="I10" s="760">
        <v>3</v>
      </c>
      <c r="J10" s="760">
        <v>3</v>
      </c>
      <c r="K10" s="760">
        <v>3</v>
      </c>
      <c r="L10" s="761">
        <f t="shared" si="1"/>
        <v>1.5</v>
      </c>
      <c r="M10" s="760">
        <v>3</v>
      </c>
      <c r="N10" s="760">
        <v>3</v>
      </c>
      <c r="O10" s="760">
        <v>3</v>
      </c>
      <c r="P10" s="760">
        <v>3</v>
      </c>
      <c r="Q10" s="760">
        <v>3</v>
      </c>
      <c r="R10" s="760">
        <v>3</v>
      </c>
      <c r="S10" s="761">
        <f t="shared" si="2"/>
        <v>1.5</v>
      </c>
      <c r="T10" s="760">
        <v>3</v>
      </c>
      <c r="U10" s="760">
        <v>3</v>
      </c>
      <c r="V10" s="760">
        <v>3</v>
      </c>
      <c r="W10" s="760">
        <v>3</v>
      </c>
      <c r="X10" s="760">
        <v>3</v>
      </c>
      <c r="Y10" s="760">
        <v>3</v>
      </c>
      <c r="Z10" s="761">
        <f t="shared" si="3"/>
        <v>1.5</v>
      </c>
      <c r="AA10" s="760">
        <v>3</v>
      </c>
      <c r="AB10" s="760">
        <v>3</v>
      </c>
      <c r="AC10" s="760">
        <v>3</v>
      </c>
      <c r="AD10" s="760">
        <v>3</v>
      </c>
      <c r="AE10" s="760">
        <v>3</v>
      </c>
      <c r="AF10" s="760">
        <v>3</v>
      </c>
      <c r="AG10" s="761">
        <f t="shared" si="4"/>
        <v>1.5</v>
      </c>
      <c r="AH10" s="760">
        <v>3</v>
      </c>
      <c r="AI10" s="760">
        <v>3</v>
      </c>
      <c r="AJ10" s="760">
        <v>3</v>
      </c>
      <c r="AK10" s="760">
        <v>3</v>
      </c>
      <c r="AL10" s="760">
        <v>3</v>
      </c>
      <c r="AM10" s="760">
        <v>3</v>
      </c>
    </row>
    <row r="11" spans="1:60" ht="36.75" customHeight="1">
      <c r="A11" s="983"/>
      <c r="B11" s="983"/>
      <c r="C11" s="975"/>
      <c r="D11" s="975"/>
      <c r="E11" s="986"/>
      <c r="F11" s="986"/>
      <c r="G11" s="986"/>
      <c r="H11" s="751" t="s">
        <v>1592</v>
      </c>
      <c r="I11" s="760">
        <v>2</v>
      </c>
      <c r="J11" s="760">
        <v>2</v>
      </c>
      <c r="K11" s="760">
        <v>2</v>
      </c>
      <c r="L11" s="761">
        <v>2</v>
      </c>
      <c r="M11" s="760">
        <v>2</v>
      </c>
      <c r="N11" s="760">
        <v>2</v>
      </c>
      <c r="O11" s="760">
        <v>2</v>
      </c>
      <c r="P11" s="760">
        <v>2</v>
      </c>
      <c r="Q11" s="760">
        <v>2</v>
      </c>
      <c r="R11" s="760">
        <v>2</v>
      </c>
      <c r="S11" s="761">
        <v>2</v>
      </c>
      <c r="T11" s="760">
        <v>2</v>
      </c>
      <c r="U11" s="760">
        <v>2</v>
      </c>
      <c r="V11" s="760">
        <v>2</v>
      </c>
      <c r="W11" s="760">
        <v>2</v>
      </c>
      <c r="X11" s="760">
        <v>2</v>
      </c>
      <c r="Y11" s="760">
        <v>2</v>
      </c>
      <c r="Z11" s="761">
        <v>2</v>
      </c>
      <c r="AA11" s="760">
        <v>2</v>
      </c>
      <c r="AB11" s="760">
        <v>2</v>
      </c>
      <c r="AC11" s="760">
        <v>2</v>
      </c>
      <c r="AD11" s="760">
        <v>2</v>
      </c>
      <c r="AE11" s="760">
        <v>2</v>
      </c>
      <c r="AF11" s="760">
        <v>2</v>
      </c>
      <c r="AG11" s="761">
        <v>2</v>
      </c>
      <c r="AH11" s="760">
        <v>2</v>
      </c>
      <c r="AI11" s="760">
        <v>2</v>
      </c>
      <c r="AJ11" s="760">
        <v>2</v>
      </c>
      <c r="AK11" s="760">
        <v>2</v>
      </c>
      <c r="AL11" s="760">
        <v>2</v>
      </c>
      <c r="AM11" s="760">
        <v>2</v>
      </c>
    </row>
    <row r="12" spans="1:60" ht="36.75" customHeight="1">
      <c r="A12" s="983"/>
      <c r="B12" s="983"/>
      <c r="C12" s="975"/>
      <c r="D12" s="975"/>
      <c r="E12" s="986"/>
      <c r="F12" s="986"/>
      <c r="G12" s="986"/>
      <c r="H12" s="720" t="s">
        <v>1589</v>
      </c>
      <c r="I12" s="760">
        <v>1</v>
      </c>
      <c r="J12" s="760">
        <v>1</v>
      </c>
      <c r="K12" s="760">
        <v>1</v>
      </c>
      <c r="L12" s="761">
        <f t="shared" si="1"/>
        <v>0.5</v>
      </c>
      <c r="M12" s="760">
        <v>1</v>
      </c>
      <c r="N12" s="760">
        <v>1</v>
      </c>
      <c r="O12" s="760">
        <v>1</v>
      </c>
      <c r="P12" s="760">
        <v>1</v>
      </c>
      <c r="Q12" s="760">
        <v>1</v>
      </c>
      <c r="R12" s="760">
        <v>1</v>
      </c>
      <c r="S12" s="761">
        <f t="shared" si="2"/>
        <v>0.5</v>
      </c>
      <c r="T12" s="760">
        <v>1</v>
      </c>
      <c r="U12" s="760">
        <v>1</v>
      </c>
      <c r="V12" s="760">
        <v>1</v>
      </c>
      <c r="W12" s="760">
        <v>1</v>
      </c>
      <c r="X12" s="760">
        <v>1</v>
      </c>
      <c r="Y12" s="760">
        <v>1</v>
      </c>
      <c r="Z12" s="761">
        <f t="shared" si="3"/>
        <v>0.5</v>
      </c>
      <c r="AA12" s="760">
        <v>1</v>
      </c>
      <c r="AB12" s="760">
        <v>1</v>
      </c>
      <c r="AC12" s="760">
        <v>1</v>
      </c>
      <c r="AD12" s="760">
        <v>1</v>
      </c>
      <c r="AE12" s="760">
        <v>1</v>
      </c>
      <c r="AF12" s="760">
        <v>1</v>
      </c>
      <c r="AG12" s="761">
        <f t="shared" si="4"/>
        <v>0.5</v>
      </c>
      <c r="AH12" s="760">
        <v>1</v>
      </c>
      <c r="AI12" s="760">
        <v>1</v>
      </c>
      <c r="AJ12" s="760">
        <v>1</v>
      </c>
      <c r="AK12" s="760">
        <v>1</v>
      </c>
      <c r="AL12" s="760">
        <v>1</v>
      </c>
      <c r="AM12" s="760">
        <v>1</v>
      </c>
    </row>
    <row r="13" spans="1:60" ht="36.75" customHeight="1">
      <c r="A13" s="983"/>
      <c r="B13" s="983"/>
      <c r="C13" s="975"/>
      <c r="D13" s="975"/>
      <c r="E13" s="986"/>
      <c r="F13" s="986"/>
      <c r="G13" s="986"/>
      <c r="H13" s="775" t="s">
        <v>1581</v>
      </c>
      <c r="I13" s="760">
        <v>2</v>
      </c>
      <c r="J13" s="760">
        <v>2</v>
      </c>
      <c r="K13" s="760">
        <v>2</v>
      </c>
      <c r="L13" s="761">
        <f t="shared" si="1"/>
        <v>1</v>
      </c>
      <c r="M13" s="760">
        <v>2</v>
      </c>
      <c r="N13" s="760">
        <v>2</v>
      </c>
      <c r="O13" s="760">
        <v>2</v>
      </c>
      <c r="P13" s="760">
        <v>2</v>
      </c>
      <c r="Q13" s="760">
        <v>2</v>
      </c>
      <c r="R13" s="760">
        <v>2</v>
      </c>
      <c r="S13" s="761">
        <f t="shared" si="2"/>
        <v>1</v>
      </c>
      <c r="T13" s="760">
        <v>2</v>
      </c>
      <c r="U13" s="760">
        <v>2</v>
      </c>
      <c r="V13" s="760">
        <v>2</v>
      </c>
      <c r="W13" s="760">
        <v>2</v>
      </c>
      <c r="X13" s="760">
        <v>2</v>
      </c>
      <c r="Y13" s="760">
        <v>2</v>
      </c>
      <c r="Z13" s="761">
        <f t="shared" si="3"/>
        <v>1</v>
      </c>
      <c r="AA13" s="760">
        <v>2</v>
      </c>
      <c r="AB13" s="760">
        <v>2</v>
      </c>
      <c r="AC13" s="760">
        <v>2</v>
      </c>
      <c r="AD13" s="760">
        <v>2</v>
      </c>
      <c r="AE13" s="760">
        <v>2</v>
      </c>
      <c r="AF13" s="760">
        <v>2</v>
      </c>
      <c r="AG13" s="761">
        <f t="shared" si="4"/>
        <v>1</v>
      </c>
      <c r="AH13" s="760">
        <v>2</v>
      </c>
      <c r="AI13" s="760">
        <v>2</v>
      </c>
      <c r="AJ13" s="760">
        <v>2</v>
      </c>
      <c r="AK13" s="760">
        <v>2</v>
      </c>
      <c r="AL13" s="760">
        <v>2</v>
      </c>
      <c r="AM13" s="760">
        <v>2</v>
      </c>
    </row>
    <row r="14" spans="1:60" ht="36.75" customHeight="1">
      <c r="A14" s="984"/>
      <c r="B14" s="984"/>
      <c r="C14" s="985"/>
      <c r="D14" s="976"/>
      <c r="E14" s="987"/>
      <c r="F14" s="987"/>
      <c r="G14" s="987"/>
      <c r="H14" s="776"/>
      <c r="I14" s="774">
        <f>+G4-SUM(I4:I13)</f>
        <v>133.5</v>
      </c>
      <c r="J14" s="774">
        <f t="shared" ref="J14:AM14" si="5">+I14-SUM(J4:J13)</f>
        <v>108</v>
      </c>
      <c r="K14" s="774">
        <f t="shared" si="5"/>
        <v>82.5</v>
      </c>
      <c r="L14" s="774">
        <f t="shared" si="5"/>
        <v>69.25</v>
      </c>
      <c r="M14" s="774">
        <f t="shared" si="5"/>
        <v>43.25</v>
      </c>
      <c r="N14" s="774">
        <f t="shared" si="5"/>
        <v>17.25</v>
      </c>
      <c r="O14" s="774">
        <f t="shared" si="5"/>
        <v>-8.75</v>
      </c>
      <c r="P14" s="774">
        <f t="shared" si="5"/>
        <v>-34.75</v>
      </c>
      <c r="Q14" s="774">
        <f t="shared" si="5"/>
        <v>-60.75</v>
      </c>
      <c r="R14" s="774">
        <f t="shared" si="5"/>
        <v>-86.75</v>
      </c>
      <c r="S14" s="774">
        <f t="shared" si="5"/>
        <v>-100.25</v>
      </c>
      <c r="T14" s="774">
        <f t="shared" si="5"/>
        <v>-126.25</v>
      </c>
      <c r="U14" s="774">
        <f t="shared" si="5"/>
        <v>-152.25</v>
      </c>
      <c r="V14" s="774">
        <f t="shared" si="5"/>
        <v>-178.25</v>
      </c>
      <c r="W14" s="774">
        <f t="shared" si="5"/>
        <v>-204.25</v>
      </c>
      <c r="X14" s="774">
        <f t="shared" si="5"/>
        <v>-230.25</v>
      </c>
      <c r="Y14" s="774">
        <f t="shared" si="5"/>
        <v>-256.25</v>
      </c>
      <c r="Z14" s="774">
        <f t="shared" si="5"/>
        <v>-269.75</v>
      </c>
      <c r="AA14" s="774">
        <f t="shared" si="5"/>
        <v>-295.75</v>
      </c>
      <c r="AB14" s="774">
        <f t="shared" si="5"/>
        <v>-321.75</v>
      </c>
      <c r="AC14" s="774">
        <f t="shared" si="5"/>
        <v>-347.75</v>
      </c>
      <c r="AD14" s="774">
        <f t="shared" si="5"/>
        <v>-373.75</v>
      </c>
      <c r="AE14" s="774">
        <f t="shared" si="5"/>
        <v>-399.75</v>
      </c>
      <c r="AF14" s="774">
        <f t="shared" si="5"/>
        <v>-425.75</v>
      </c>
      <c r="AG14" s="774">
        <f t="shared" si="5"/>
        <v>-440.25</v>
      </c>
      <c r="AH14" s="774">
        <f t="shared" si="5"/>
        <v>-466.25</v>
      </c>
      <c r="AI14" s="774">
        <f t="shared" si="5"/>
        <v>-492.25</v>
      </c>
      <c r="AJ14" s="774">
        <f t="shared" si="5"/>
        <v>-518.25</v>
      </c>
      <c r="AK14" s="774">
        <f t="shared" si="5"/>
        <v>-544.25</v>
      </c>
      <c r="AL14" s="774">
        <f t="shared" si="5"/>
        <v>-570.25</v>
      </c>
      <c r="AM14" s="774">
        <f t="shared" si="5"/>
        <v>-596.25</v>
      </c>
      <c r="AN14" s="763"/>
      <c r="AO14" s="764"/>
    </row>
    <row r="15" spans="1:60" ht="36.75" customHeight="1">
      <c r="A15" s="983">
        <v>2</v>
      </c>
      <c r="B15" s="973" t="s">
        <v>491</v>
      </c>
      <c r="C15" s="955" t="s">
        <v>494</v>
      </c>
      <c r="D15" s="955"/>
      <c r="E15" s="990">
        <v>145</v>
      </c>
      <c r="F15" s="990">
        <v>0</v>
      </c>
      <c r="G15" s="990">
        <f>+E15+F15</f>
        <v>145</v>
      </c>
      <c r="H15" s="719" t="s">
        <v>1622</v>
      </c>
      <c r="I15" s="760">
        <f>13*8</f>
        <v>104</v>
      </c>
      <c r="J15" s="760">
        <v>0</v>
      </c>
      <c r="K15" s="760">
        <v>0</v>
      </c>
      <c r="L15" s="761">
        <f t="shared" si="1"/>
        <v>0</v>
      </c>
      <c r="M15" s="760">
        <v>0</v>
      </c>
      <c r="N15" s="760">
        <v>0</v>
      </c>
      <c r="O15" s="760">
        <v>0</v>
      </c>
      <c r="P15" s="760">
        <v>0</v>
      </c>
      <c r="Q15" s="760">
        <v>0</v>
      </c>
      <c r="R15" s="760">
        <v>0</v>
      </c>
      <c r="S15" s="761">
        <f t="shared" si="2"/>
        <v>0</v>
      </c>
      <c r="T15" s="760">
        <v>0</v>
      </c>
      <c r="U15" s="760">
        <v>0</v>
      </c>
      <c r="V15" s="760">
        <v>0</v>
      </c>
      <c r="W15" s="760">
        <v>0</v>
      </c>
      <c r="X15" s="760">
        <v>104</v>
      </c>
      <c r="Y15" s="760">
        <v>0</v>
      </c>
      <c r="Z15" s="761">
        <v>0</v>
      </c>
      <c r="AA15" s="760">
        <v>0</v>
      </c>
      <c r="AB15" s="760">
        <v>0</v>
      </c>
      <c r="AC15" s="760">
        <v>0</v>
      </c>
      <c r="AD15" s="760">
        <v>0</v>
      </c>
      <c r="AE15" s="760">
        <v>0</v>
      </c>
      <c r="AF15" s="760">
        <v>0</v>
      </c>
      <c r="AG15" s="761">
        <v>0</v>
      </c>
      <c r="AH15" s="760">
        <v>0</v>
      </c>
      <c r="AI15" s="760">
        <v>0</v>
      </c>
      <c r="AJ15" s="760">
        <v>0</v>
      </c>
      <c r="AK15" s="760">
        <v>0</v>
      </c>
      <c r="AL15" s="760">
        <v>104</v>
      </c>
      <c r="AM15" s="760">
        <v>0</v>
      </c>
    </row>
    <row r="16" spans="1:60" ht="36.75" customHeight="1">
      <c r="A16" s="983"/>
      <c r="B16" s="983"/>
      <c r="C16" s="975"/>
      <c r="D16" s="975"/>
      <c r="E16" s="986"/>
      <c r="F16" s="986"/>
      <c r="G16" s="986"/>
      <c r="H16" s="724" t="s">
        <v>1623</v>
      </c>
      <c r="I16" s="760">
        <v>18</v>
      </c>
      <c r="J16" s="760">
        <v>0</v>
      </c>
      <c r="K16" s="760">
        <v>0</v>
      </c>
      <c r="L16" s="761">
        <v>0</v>
      </c>
      <c r="M16" s="760"/>
      <c r="N16" s="760">
        <v>0</v>
      </c>
      <c r="O16" s="760">
        <v>0</v>
      </c>
      <c r="P16" s="760">
        <v>0</v>
      </c>
      <c r="Q16" s="760">
        <v>0</v>
      </c>
      <c r="R16" s="760">
        <v>0</v>
      </c>
      <c r="S16" s="761">
        <f t="shared" ref="S16:S17" si="6">+R16/2</f>
        <v>0</v>
      </c>
      <c r="T16" s="760">
        <v>0</v>
      </c>
      <c r="U16" s="760">
        <v>0</v>
      </c>
      <c r="V16" s="760">
        <v>0</v>
      </c>
      <c r="W16" s="760">
        <v>0</v>
      </c>
      <c r="X16" s="760">
        <v>18</v>
      </c>
      <c r="Y16" s="760">
        <v>0</v>
      </c>
      <c r="Z16" s="761">
        <v>0</v>
      </c>
      <c r="AA16" s="760">
        <v>0</v>
      </c>
      <c r="AB16" s="760">
        <v>0</v>
      </c>
      <c r="AC16" s="760">
        <v>0</v>
      </c>
      <c r="AD16" s="760">
        <v>0</v>
      </c>
      <c r="AE16" s="760">
        <v>0</v>
      </c>
      <c r="AF16" s="760">
        <v>0</v>
      </c>
      <c r="AG16" s="761">
        <v>0</v>
      </c>
      <c r="AH16" s="760">
        <v>0</v>
      </c>
      <c r="AI16" s="760">
        <v>0</v>
      </c>
      <c r="AJ16" s="760">
        <v>0</v>
      </c>
      <c r="AK16" s="760">
        <v>0</v>
      </c>
      <c r="AL16" s="760">
        <v>18</v>
      </c>
      <c r="AM16" s="760">
        <v>0</v>
      </c>
    </row>
    <row r="17" spans="1:41" ht="36.75" customHeight="1">
      <c r="A17" s="983"/>
      <c r="B17" s="983"/>
      <c r="C17" s="975"/>
      <c r="D17" s="975"/>
      <c r="E17" s="986"/>
      <c r="F17" s="986"/>
      <c r="G17" s="986"/>
      <c r="H17" s="724" t="s">
        <v>1624</v>
      </c>
      <c r="I17" s="760">
        <v>18</v>
      </c>
      <c r="J17" s="760">
        <v>0</v>
      </c>
      <c r="K17" s="760">
        <v>0</v>
      </c>
      <c r="L17" s="761">
        <v>0</v>
      </c>
      <c r="M17" s="760"/>
      <c r="N17" s="760">
        <v>0</v>
      </c>
      <c r="O17" s="760">
        <v>0</v>
      </c>
      <c r="P17" s="760">
        <v>0</v>
      </c>
      <c r="Q17" s="760">
        <v>0</v>
      </c>
      <c r="R17" s="760">
        <v>0</v>
      </c>
      <c r="S17" s="761">
        <f t="shared" si="6"/>
        <v>0</v>
      </c>
      <c r="T17" s="760">
        <v>0</v>
      </c>
      <c r="U17" s="760">
        <v>0</v>
      </c>
      <c r="V17" s="760">
        <v>0</v>
      </c>
      <c r="W17" s="760">
        <v>0</v>
      </c>
      <c r="X17" s="760">
        <v>18</v>
      </c>
      <c r="Y17" s="760">
        <v>0</v>
      </c>
      <c r="Z17" s="761">
        <v>0</v>
      </c>
      <c r="AA17" s="760">
        <v>0</v>
      </c>
      <c r="AB17" s="760">
        <v>0</v>
      </c>
      <c r="AC17" s="760">
        <v>0</v>
      </c>
      <c r="AD17" s="760">
        <v>0</v>
      </c>
      <c r="AE17" s="760">
        <v>0</v>
      </c>
      <c r="AF17" s="760">
        <v>0</v>
      </c>
      <c r="AG17" s="761">
        <v>0</v>
      </c>
      <c r="AH17" s="760">
        <v>0</v>
      </c>
      <c r="AI17" s="760">
        <v>0</v>
      </c>
      <c r="AJ17" s="760">
        <v>0</v>
      </c>
      <c r="AK17" s="760">
        <v>0</v>
      </c>
      <c r="AL17" s="760">
        <v>18</v>
      </c>
      <c r="AM17" s="760">
        <v>0</v>
      </c>
    </row>
    <row r="18" spans="1:41" ht="36.75" customHeight="1">
      <c r="A18" s="983"/>
      <c r="B18" s="983"/>
      <c r="C18" s="975"/>
      <c r="D18" s="975"/>
      <c r="E18" s="986"/>
      <c r="F18" s="986"/>
      <c r="G18" s="986"/>
      <c r="H18" s="724" t="s">
        <v>1625</v>
      </c>
      <c r="I18" s="760">
        <v>30</v>
      </c>
      <c r="J18" s="760">
        <v>0</v>
      </c>
      <c r="K18" s="760">
        <v>0</v>
      </c>
      <c r="L18" s="761">
        <v>0</v>
      </c>
      <c r="M18" s="760"/>
      <c r="N18" s="760">
        <v>0</v>
      </c>
      <c r="O18" s="760">
        <v>0</v>
      </c>
      <c r="P18" s="760">
        <v>0</v>
      </c>
      <c r="Q18" s="760">
        <v>0</v>
      </c>
      <c r="R18" s="760">
        <v>0</v>
      </c>
      <c r="S18" s="761">
        <f t="shared" ref="S18" si="7">+R18/2</f>
        <v>0</v>
      </c>
      <c r="T18" s="760">
        <v>0</v>
      </c>
      <c r="U18" s="760">
        <v>0</v>
      </c>
      <c r="V18" s="760">
        <v>0</v>
      </c>
      <c r="W18" s="760">
        <v>0</v>
      </c>
      <c r="X18" s="760">
        <v>30</v>
      </c>
      <c r="Y18" s="760">
        <v>0</v>
      </c>
      <c r="Z18" s="761">
        <v>0</v>
      </c>
      <c r="AA18" s="760">
        <v>0</v>
      </c>
      <c r="AB18" s="760">
        <v>0</v>
      </c>
      <c r="AC18" s="760">
        <v>0</v>
      </c>
      <c r="AD18" s="760">
        <v>0</v>
      </c>
      <c r="AE18" s="760">
        <v>0</v>
      </c>
      <c r="AF18" s="760">
        <v>0</v>
      </c>
      <c r="AG18" s="761">
        <v>0</v>
      </c>
      <c r="AH18" s="760">
        <v>0</v>
      </c>
      <c r="AI18" s="760">
        <v>0</v>
      </c>
      <c r="AJ18" s="760">
        <v>0</v>
      </c>
      <c r="AK18" s="760">
        <v>0</v>
      </c>
      <c r="AL18" s="760">
        <v>30</v>
      </c>
      <c r="AM18" s="760">
        <v>0</v>
      </c>
    </row>
    <row r="19" spans="1:41" ht="36.75" customHeight="1">
      <c r="A19" s="983"/>
      <c r="B19" s="983"/>
      <c r="C19" s="975"/>
      <c r="D19" s="975"/>
      <c r="E19" s="986"/>
      <c r="F19" s="986"/>
      <c r="G19" s="986"/>
      <c r="H19" s="719" t="s">
        <v>1626</v>
      </c>
      <c r="I19" s="760">
        <f>13*8</f>
        <v>104</v>
      </c>
      <c r="J19" s="760">
        <v>0</v>
      </c>
      <c r="K19" s="760">
        <v>0</v>
      </c>
      <c r="L19" s="761">
        <v>0</v>
      </c>
      <c r="M19" s="760"/>
      <c r="N19" s="760">
        <v>0</v>
      </c>
      <c r="O19" s="760">
        <v>0</v>
      </c>
      <c r="P19" s="760">
        <v>0</v>
      </c>
      <c r="Q19" s="760">
        <v>0</v>
      </c>
      <c r="R19" s="760">
        <v>0</v>
      </c>
      <c r="S19" s="761">
        <f t="shared" ref="S19" si="8">+R19/2</f>
        <v>0</v>
      </c>
      <c r="T19" s="760">
        <v>0</v>
      </c>
      <c r="U19" s="760">
        <v>0</v>
      </c>
      <c r="V19" s="760">
        <v>0</v>
      </c>
      <c r="W19" s="760">
        <v>0</v>
      </c>
      <c r="X19" s="760">
        <v>104</v>
      </c>
      <c r="Y19" s="760">
        <v>0</v>
      </c>
      <c r="Z19" s="761">
        <v>0</v>
      </c>
      <c r="AA19" s="760">
        <v>0</v>
      </c>
      <c r="AB19" s="760">
        <v>0</v>
      </c>
      <c r="AC19" s="760">
        <v>0</v>
      </c>
      <c r="AD19" s="760">
        <v>0</v>
      </c>
      <c r="AE19" s="760">
        <v>0</v>
      </c>
      <c r="AF19" s="760">
        <v>0</v>
      </c>
      <c r="AG19" s="761">
        <v>0</v>
      </c>
      <c r="AH19" s="760">
        <v>0</v>
      </c>
      <c r="AI19" s="760">
        <v>0</v>
      </c>
      <c r="AJ19" s="760">
        <v>0</v>
      </c>
      <c r="AK19" s="760">
        <v>0</v>
      </c>
      <c r="AL19" s="760">
        <v>104</v>
      </c>
      <c r="AM19" s="760">
        <v>0</v>
      </c>
    </row>
    <row r="20" spans="1:41" ht="36.75" customHeight="1">
      <c r="A20" s="983"/>
      <c r="B20" s="983"/>
      <c r="C20" s="975"/>
      <c r="D20" s="975"/>
      <c r="E20" s="986"/>
      <c r="F20" s="986"/>
      <c r="G20" s="986"/>
      <c r="H20" s="724" t="s">
        <v>1627</v>
      </c>
      <c r="I20" s="760">
        <v>10</v>
      </c>
      <c r="J20" s="760">
        <v>0</v>
      </c>
      <c r="K20" s="760">
        <v>0</v>
      </c>
      <c r="L20" s="761">
        <v>0</v>
      </c>
      <c r="M20" s="760"/>
      <c r="N20" s="760">
        <v>0</v>
      </c>
      <c r="O20" s="760">
        <v>0</v>
      </c>
      <c r="P20" s="760">
        <v>0</v>
      </c>
      <c r="Q20" s="760">
        <v>0</v>
      </c>
      <c r="R20" s="760">
        <v>0</v>
      </c>
      <c r="S20" s="761">
        <f t="shared" ref="S20" si="9">+R20/2</f>
        <v>0</v>
      </c>
      <c r="T20" s="760">
        <v>0</v>
      </c>
      <c r="U20" s="760">
        <v>0</v>
      </c>
      <c r="V20" s="760">
        <v>0</v>
      </c>
      <c r="W20" s="760">
        <v>0</v>
      </c>
      <c r="X20" s="760">
        <v>10</v>
      </c>
      <c r="Y20" s="760">
        <v>0</v>
      </c>
      <c r="Z20" s="761">
        <v>0</v>
      </c>
      <c r="AA20" s="760">
        <v>0</v>
      </c>
      <c r="AB20" s="760">
        <v>0</v>
      </c>
      <c r="AC20" s="760">
        <v>0</v>
      </c>
      <c r="AD20" s="760">
        <v>0</v>
      </c>
      <c r="AE20" s="760">
        <v>0</v>
      </c>
      <c r="AF20" s="760">
        <v>0</v>
      </c>
      <c r="AG20" s="761">
        <v>0</v>
      </c>
      <c r="AH20" s="760">
        <v>0</v>
      </c>
      <c r="AI20" s="760">
        <v>0</v>
      </c>
      <c r="AJ20" s="760">
        <v>0</v>
      </c>
      <c r="AK20" s="760">
        <v>0</v>
      </c>
      <c r="AL20" s="760">
        <v>10</v>
      </c>
      <c r="AM20" s="760">
        <v>0</v>
      </c>
    </row>
    <row r="21" spans="1:41" ht="36.75" customHeight="1">
      <c r="A21" s="983"/>
      <c r="B21" s="983"/>
      <c r="C21" s="975"/>
      <c r="D21" s="975"/>
      <c r="E21" s="986"/>
      <c r="F21" s="986"/>
      <c r="G21" s="986"/>
      <c r="H21" s="724" t="s">
        <v>1628</v>
      </c>
      <c r="I21" s="760">
        <v>12</v>
      </c>
      <c r="J21" s="760">
        <v>0</v>
      </c>
      <c r="K21" s="760">
        <v>0</v>
      </c>
      <c r="L21" s="761">
        <v>0</v>
      </c>
      <c r="M21" s="760"/>
      <c r="N21" s="760">
        <v>0</v>
      </c>
      <c r="O21" s="760">
        <v>0</v>
      </c>
      <c r="P21" s="760">
        <v>0</v>
      </c>
      <c r="Q21" s="760">
        <v>0</v>
      </c>
      <c r="R21" s="760">
        <v>0</v>
      </c>
      <c r="S21" s="761">
        <f t="shared" ref="S21" si="10">+R21/2</f>
        <v>0</v>
      </c>
      <c r="T21" s="760">
        <v>0</v>
      </c>
      <c r="U21" s="760">
        <v>0</v>
      </c>
      <c r="V21" s="760">
        <v>0</v>
      </c>
      <c r="W21" s="760">
        <v>0</v>
      </c>
      <c r="X21" s="760">
        <v>12</v>
      </c>
      <c r="Y21" s="760">
        <v>0</v>
      </c>
      <c r="Z21" s="761">
        <v>0</v>
      </c>
      <c r="AA21" s="760">
        <v>0</v>
      </c>
      <c r="AB21" s="760">
        <v>0</v>
      </c>
      <c r="AC21" s="760">
        <v>0</v>
      </c>
      <c r="AD21" s="760">
        <v>0</v>
      </c>
      <c r="AE21" s="760">
        <v>0</v>
      </c>
      <c r="AF21" s="760">
        <v>0</v>
      </c>
      <c r="AG21" s="761">
        <v>0</v>
      </c>
      <c r="AH21" s="760">
        <v>0</v>
      </c>
      <c r="AI21" s="760">
        <v>0</v>
      </c>
      <c r="AJ21" s="760">
        <v>0</v>
      </c>
      <c r="AK21" s="760">
        <v>0</v>
      </c>
      <c r="AL21" s="760">
        <v>12</v>
      </c>
      <c r="AM21" s="760">
        <v>0</v>
      </c>
    </row>
    <row r="22" spans="1:41" ht="36.75" customHeight="1">
      <c r="A22" s="983"/>
      <c r="B22" s="983"/>
      <c r="C22" s="975"/>
      <c r="D22" s="975"/>
      <c r="E22" s="986"/>
      <c r="F22" s="986"/>
      <c r="G22" s="986"/>
      <c r="H22" s="719" t="s">
        <v>1626</v>
      </c>
      <c r="I22" s="760">
        <v>136</v>
      </c>
      <c r="J22" s="760">
        <v>0</v>
      </c>
      <c r="K22" s="760">
        <v>0</v>
      </c>
      <c r="L22" s="761">
        <v>0</v>
      </c>
      <c r="M22" s="760"/>
      <c r="N22" s="760">
        <v>0</v>
      </c>
      <c r="O22" s="760">
        <v>0</v>
      </c>
      <c r="P22" s="760">
        <v>0</v>
      </c>
      <c r="Q22" s="760">
        <v>0</v>
      </c>
      <c r="R22" s="760">
        <v>0</v>
      </c>
      <c r="S22" s="761">
        <f t="shared" ref="S22" si="11">+R22/2</f>
        <v>0</v>
      </c>
      <c r="T22" s="760">
        <v>0</v>
      </c>
      <c r="U22" s="760">
        <v>0</v>
      </c>
      <c r="V22" s="760">
        <v>0</v>
      </c>
      <c r="W22" s="760">
        <v>0</v>
      </c>
      <c r="X22" s="760">
        <v>136</v>
      </c>
      <c r="Y22" s="760">
        <v>0</v>
      </c>
      <c r="Z22" s="761">
        <v>0</v>
      </c>
      <c r="AA22" s="760">
        <v>0</v>
      </c>
      <c r="AB22" s="760">
        <v>0</v>
      </c>
      <c r="AC22" s="760">
        <v>0</v>
      </c>
      <c r="AD22" s="760">
        <v>0</v>
      </c>
      <c r="AE22" s="760">
        <v>0</v>
      </c>
      <c r="AF22" s="760">
        <v>0</v>
      </c>
      <c r="AG22" s="761">
        <v>0</v>
      </c>
      <c r="AH22" s="760">
        <v>0</v>
      </c>
      <c r="AI22" s="760">
        <v>0</v>
      </c>
      <c r="AJ22" s="760">
        <v>0</v>
      </c>
      <c r="AK22" s="760">
        <v>0</v>
      </c>
      <c r="AL22" s="760">
        <v>136</v>
      </c>
      <c r="AM22" s="760">
        <v>0</v>
      </c>
    </row>
    <row r="23" spans="1:41" ht="36.75" customHeight="1">
      <c r="A23" s="983"/>
      <c r="B23" s="983"/>
      <c r="C23" s="975"/>
      <c r="D23" s="975"/>
      <c r="E23" s="986"/>
      <c r="F23" s="986"/>
      <c r="G23" s="986"/>
      <c r="H23" s="724" t="s">
        <v>1629</v>
      </c>
      <c r="I23" s="760">
        <v>12</v>
      </c>
      <c r="J23" s="760">
        <v>0</v>
      </c>
      <c r="K23" s="760">
        <v>0</v>
      </c>
      <c r="L23" s="761">
        <v>0</v>
      </c>
      <c r="M23" s="760"/>
      <c r="N23" s="760">
        <v>0</v>
      </c>
      <c r="O23" s="760">
        <v>0</v>
      </c>
      <c r="P23" s="760">
        <v>0</v>
      </c>
      <c r="Q23" s="760">
        <v>0</v>
      </c>
      <c r="R23" s="760">
        <v>0</v>
      </c>
      <c r="S23" s="761">
        <f t="shared" ref="S23" si="12">+R23/2</f>
        <v>0</v>
      </c>
      <c r="T23" s="760">
        <v>0</v>
      </c>
      <c r="U23" s="760">
        <v>0</v>
      </c>
      <c r="V23" s="760">
        <v>0</v>
      </c>
      <c r="W23" s="760">
        <v>0</v>
      </c>
      <c r="X23" s="760">
        <v>12</v>
      </c>
      <c r="Y23" s="760">
        <v>0</v>
      </c>
      <c r="Z23" s="761">
        <v>0</v>
      </c>
      <c r="AA23" s="760">
        <v>0</v>
      </c>
      <c r="AB23" s="760">
        <v>0</v>
      </c>
      <c r="AC23" s="760">
        <v>0</v>
      </c>
      <c r="AD23" s="760">
        <v>0</v>
      </c>
      <c r="AE23" s="760">
        <v>0</v>
      </c>
      <c r="AF23" s="760">
        <v>0</v>
      </c>
      <c r="AG23" s="761">
        <v>0</v>
      </c>
      <c r="AH23" s="760">
        <v>0</v>
      </c>
      <c r="AI23" s="760">
        <v>0</v>
      </c>
      <c r="AJ23" s="760">
        <v>0</v>
      </c>
      <c r="AK23" s="760">
        <v>0</v>
      </c>
      <c r="AL23" s="760">
        <v>12</v>
      </c>
      <c r="AM23" s="760">
        <v>0</v>
      </c>
    </row>
    <row r="24" spans="1:41" ht="36.75" customHeight="1">
      <c r="A24" s="983"/>
      <c r="B24" s="983"/>
      <c r="C24" s="975"/>
      <c r="D24" s="975"/>
      <c r="E24" s="986"/>
      <c r="F24" s="986"/>
      <c r="G24" s="986"/>
      <c r="H24" s="724" t="s">
        <v>1631</v>
      </c>
      <c r="I24" s="760">
        <v>2</v>
      </c>
      <c r="J24" s="760">
        <v>0</v>
      </c>
      <c r="K24" s="760">
        <v>0</v>
      </c>
      <c r="L24" s="761">
        <v>0</v>
      </c>
      <c r="M24" s="760"/>
      <c r="N24" s="760">
        <v>0</v>
      </c>
      <c r="O24" s="760">
        <v>0</v>
      </c>
      <c r="P24" s="760">
        <v>0</v>
      </c>
      <c r="Q24" s="760">
        <v>0</v>
      </c>
      <c r="R24" s="760">
        <v>0</v>
      </c>
      <c r="S24" s="761">
        <f t="shared" ref="S24" si="13">+R24/2</f>
        <v>0</v>
      </c>
      <c r="T24" s="760">
        <v>0</v>
      </c>
      <c r="U24" s="760">
        <v>0</v>
      </c>
      <c r="V24" s="760">
        <v>0</v>
      </c>
      <c r="W24" s="760">
        <v>0</v>
      </c>
      <c r="X24" s="760">
        <v>2</v>
      </c>
      <c r="Y24" s="760">
        <v>0</v>
      </c>
      <c r="Z24" s="761">
        <v>0</v>
      </c>
      <c r="AA24" s="760">
        <v>0</v>
      </c>
      <c r="AB24" s="760">
        <v>0</v>
      </c>
      <c r="AC24" s="760">
        <v>0</v>
      </c>
      <c r="AD24" s="760">
        <v>0</v>
      </c>
      <c r="AE24" s="760">
        <v>0</v>
      </c>
      <c r="AF24" s="760">
        <v>0</v>
      </c>
      <c r="AG24" s="761">
        <v>0</v>
      </c>
      <c r="AH24" s="760">
        <v>0</v>
      </c>
      <c r="AI24" s="760">
        <v>0</v>
      </c>
      <c r="AJ24" s="760">
        <v>0</v>
      </c>
      <c r="AK24" s="760">
        <v>0</v>
      </c>
      <c r="AL24" s="760">
        <v>2</v>
      </c>
      <c r="AM24" s="760">
        <v>0</v>
      </c>
    </row>
    <row r="25" spans="1:41" ht="36.75" customHeight="1">
      <c r="A25" s="983"/>
      <c r="B25" s="983"/>
      <c r="C25" s="975"/>
      <c r="D25" s="975"/>
      <c r="E25" s="986"/>
      <c r="F25" s="986"/>
      <c r="G25" s="986"/>
      <c r="H25" s="724" t="s">
        <v>1630</v>
      </c>
      <c r="I25" s="760">
        <v>53</v>
      </c>
      <c r="J25" s="760">
        <v>0</v>
      </c>
      <c r="K25" s="760">
        <v>0</v>
      </c>
      <c r="L25" s="761">
        <v>0</v>
      </c>
      <c r="M25" s="760"/>
      <c r="N25" s="760">
        <v>0</v>
      </c>
      <c r="O25" s="760">
        <v>0</v>
      </c>
      <c r="P25" s="760">
        <v>0</v>
      </c>
      <c r="Q25" s="760">
        <v>0</v>
      </c>
      <c r="R25" s="760">
        <v>0</v>
      </c>
      <c r="S25" s="761">
        <f t="shared" ref="S25" si="14">+R25/2</f>
        <v>0</v>
      </c>
      <c r="T25" s="760">
        <v>0</v>
      </c>
      <c r="U25" s="760">
        <v>0</v>
      </c>
      <c r="V25" s="760">
        <v>0</v>
      </c>
      <c r="W25" s="760">
        <v>0</v>
      </c>
      <c r="X25" s="760">
        <v>53</v>
      </c>
      <c r="Y25" s="760">
        <v>0</v>
      </c>
      <c r="Z25" s="761">
        <v>0</v>
      </c>
      <c r="AA25" s="760">
        <v>0</v>
      </c>
      <c r="AB25" s="760">
        <v>0</v>
      </c>
      <c r="AC25" s="760">
        <v>0</v>
      </c>
      <c r="AD25" s="760">
        <v>0</v>
      </c>
      <c r="AE25" s="760">
        <v>0</v>
      </c>
      <c r="AF25" s="760">
        <v>0</v>
      </c>
      <c r="AG25" s="761">
        <v>0</v>
      </c>
      <c r="AH25" s="760">
        <v>0</v>
      </c>
      <c r="AI25" s="760">
        <v>0</v>
      </c>
      <c r="AJ25" s="760">
        <v>0</v>
      </c>
      <c r="AK25" s="760">
        <v>0</v>
      </c>
      <c r="AL25" s="760">
        <v>53</v>
      </c>
      <c r="AM25" s="760">
        <v>0</v>
      </c>
    </row>
    <row r="26" spans="1:41" ht="36.75" customHeight="1">
      <c r="A26" s="983"/>
      <c r="B26" s="983"/>
      <c r="C26" s="975"/>
      <c r="D26" s="975"/>
      <c r="E26" s="986"/>
      <c r="F26" s="986"/>
      <c r="G26" s="986"/>
      <c r="H26" s="724" t="s">
        <v>1604</v>
      </c>
      <c r="I26" s="760">
        <v>2</v>
      </c>
      <c r="J26" s="760">
        <v>2</v>
      </c>
      <c r="K26" s="760">
        <v>2</v>
      </c>
      <c r="L26" s="761">
        <v>2</v>
      </c>
      <c r="M26" s="760">
        <v>2</v>
      </c>
      <c r="N26" s="760">
        <v>2</v>
      </c>
      <c r="O26" s="760">
        <v>2</v>
      </c>
      <c r="P26" s="760">
        <v>2</v>
      </c>
      <c r="Q26" s="760">
        <v>2</v>
      </c>
      <c r="R26" s="760">
        <v>2</v>
      </c>
      <c r="S26" s="761">
        <v>2</v>
      </c>
      <c r="T26" s="760">
        <v>2</v>
      </c>
      <c r="U26" s="760">
        <v>2</v>
      </c>
      <c r="V26" s="760">
        <v>2</v>
      </c>
      <c r="W26" s="760">
        <v>2</v>
      </c>
      <c r="X26" s="760">
        <v>2</v>
      </c>
      <c r="Y26" s="760">
        <v>2</v>
      </c>
      <c r="Z26" s="761">
        <v>2</v>
      </c>
      <c r="AA26" s="760">
        <v>2</v>
      </c>
      <c r="AB26" s="760">
        <v>2</v>
      </c>
      <c r="AC26" s="760">
        <v>2</v>
      </c>
      <c r="AD26" s="760">
        <v>2</v>
      </c>
      <c r="AE26" s="760">
        <v>2</v>
      </c>
      <c r="AF26" s="760">
        <v>2</v>
      </c>
      <c r="AG26" s="761">
        <v>2</v>
      </c>
      <c r="AH26" s="760">
        <v>2</v>
      </c>
      <c r="AI26" s="760">
        <v>2</v>
      </c>
      <c r="AJ26" s="760">
        <v>2</v>
      </c>
      <c r="AK26" s="760">
        <v>2</v>
      </c>
      <c r="AL26" s="760">
        <v>2</v>
      </c>
      <c r="AM26" s="760">
        <v>2</v>
      </c>
    </row>
    <row r="27" spans="1:41" ht="36.75" customHeight="1">
      <c r="A27" s="983"/>
      <c r="B27" s="984"/>
      <c r="C27" s="985"/>
      <c r="D27" s="976"/>
      <c r="E27" s="987"/>
      <c r="F27" s="987"/>
      <c r="G27" s="987"/>
      <c r="H27" s="777"/>
      <c r="I27" s="774">
        <f>+G15-SUM(I15:I26)</f>
        <v>-356</v>
      </c>
      <c r="J27" s="774">
        <f>+I27-SUM(J15:J26)</f>
        <v>-358</v>
      </c>
      <c r="K27" s="774">
        <f t="shared" ref="K27:AM27" si="15">+J27-SUM(K15:K26)</f>
        <v>-360</v>
      </c>
      <c r="L27" s="774">
        <f t="shared" si="15"/>
        <v>-362</v>
      </c>
      <c r="M27" s="774">
        <f t="shared" si="15"/>
        <v>-364</v>
      </c>
      <c r="N27" s="774">
        <f t="shared" si="15"/>
        <v>-366</v>
      </c>
      <c r="O27" s="774">
        <f t="shared" si="15"/>
        <v>-368</v>
      </c>
      <c r="P27" s="774">
        <f t="shared" si="15"/>
        <v>-370</v>
      </c>
      <c r="Q27" s="774">
        <f t="shared" si="15"/>
        <v>-372</v>
      </c>
      <c r="R27" s="774">
        <f t="shared" si="15"/>
        <v>-374</v>
      </c>
      <c r="S27" s="774">
        <f t="shared" si="15"/>
        <v>-376</v>
      </c>
      <c r="T27" s="774">
        <f t="shared" si="15"/>
        <v>-378</v>
      </c>
      <c r="U27" s="774">
        <f t="shared" si="15"/>
        <v>-380</v>
      </c>
      <c r="V27" s="774">
        <f t="shared" si="15"/>
        <v>-382</v>
      </c>
      <c r="W27" s="774">
        <f t="shared" si="15"/>
        <v>-384</v>
      </c>
      <c r="X27" s="774">
        <f t="shared" si="15"/>
        <v>-885</v>
      </c>
      <c r="Y27" s="774">
        <f t="shared" si="15"/>
        <v>-887</v>
      </c>
      <c r="Z27" s="774">
        <f t="shared" si="15"/>
        <v>-889</v>
      </c>
      <c r="AA27" s="774">
        <f t="shared" si="15"/>
        <v>-891</v>
      </c>
      <c r="AB27" s="774">
        <f t="shared" si="15"/>
        <v>-893</v>
      </c>
      <c r="AC27" s="774">
        <f t="shared" si="15"/>
        <v>-895</v>
      </c>
      <c r="AD27" s="774">
        <f t="shared" si="15"/>
        <v>-897</v>
      </c>
      <c r="AE27" s="774">
        <f t="shared" si="15"/>
        <v>-899</v>
      </c>
      <c r="AF27" s="774">
        <f t="shared" si="15"/>
        <v>-901</v>
      </c>
      <c r="AG27" s="774">
        <f t="shared" si="15"/>
        <v>-903</v>
      </c>
      <c r="AH27" s="774">
        <f t="shared" si="15"/>
        <v>-905</v>
      </c>
      <c r="AI27" s="774">
        <f t="shared" si="15"/>
        <v>-907</v>
      </c>
      <c r="AJ27" s="774">
        <f t="shared" si="15"/>
        <v>-909</v>
      </c>
      <c r="AK27" s="774">
        <f t="shared" si="15"/>
        <v>-911</v>
      </c>
      <c r="AL27" s="774">
        <f t="shared" si="15"/>
        <v>-1412</v>
      </c>
      <c r="AM27" s="774">
        <f t="shared" si="15"/>
        <v>-1414</v>
      </c>
      <c r="AO27" s="764"/>
    </row>
    <row r="28" spans="1:41" ht="36.75" hidden="1" customHeight="1">
      <c r="A28" s="973">
        <v>3</v>
      </c>
      <c r="B28" s="973" t="s">
        <v>489</v>
      </c>
      <c r="C28" s="955" t="s">
        <v>1547</v>
      </c>
      <c r="D28" s="747"/>
      <c r="E28" s="990">
        <f>VLOOKUP(B28,'Total tồn vật tư 2'!$A$3:$D$586,4,0)</f>
        <v>108</v>
      </c>
      <c r="F28" s="990">
        <f>VLOOKUP(B28,'Total tồn vật tư 2'!$A$3:$F$586,6,0)</f>
        <v>-127</v>
      </c>
      <c r="G28" s="990">
        <f>+E28+F28</f>
        <v>-19</v>
      </c>
      <c r="H28" s="729"/>
      <c r="I28" s="765">
        <f>VLOOKUP(B28,Sheet5!$B$3:$K$17,10,0)</f>
        <v>10</v>
      </c>
      <c r="J28" s="766">
        <f t="shared" ref="J28:AL28" si="16">+I28</f>
        <v>10</v>
      </c>
      <c r="K28" s="766">
        <f t="shared" si="16"/>
        <v>10</v>
      </c>
      <c r="L28" s="761">
        <f t="shared" si="1"/>
        <v>5</v>
      </c>
      <c r="M28" s="766">
        <f t="shared" si="16"/>
        <v>5</v>
      </c>
      <c r="N28" s="766">
        <f t="shared" si="16"/>
        <v>5</v>
      </c>
      <c r="O28" s="766">
        <f t="shared" si="16"/>
        <v>5</v>
      </c>
      <c r="P28" s="766">
        <f t="shared" si="16"/>
        <v>5</v>
      </c>
      <c r="Q28" s="766">
        <f t="shared" si="16"/>
        <v>5</v>
      </c>
      <c r="R28" s="766">
        <f t="shared" si="16"/>
        <v>5</v>
      </c>
      <c r="S28" s="761">
        <f t="shared" si="2"/>
        <v>2.5</v>
      </c>
      <c r="T28" s="766">
        <f t="shared" si="16"/>
        <v>2.5</v>
      </c>
      <c r="U28" s="766">
        <f t="shared" si="16"/>
        <v>2.5</v>
      </c>
      <c r="V28" s="766">
        <f t="shared" si="16"/>
        <v>2.5</v>
      </c>
      <c r="W28" s="766">
        <f t="shared" si="16"/>
        <v>2.5</v>
      </c>
      <c r="X28" s="766">
        <f t="shared" si="16"/>
        <v>2.5</v>
      </c>
      <c r="Y28" s="766">
        <f t="shared" si="16"/>
        <v>2.5</v>
      </c>
      <c r="Z28" s="761">
        <f t="shared" si="3"/>
        <v>1.25</v>
      </c>
      <c r="AA28" s="766">
        <f t="shared" si="16"/>
        <v>1.25</v>
      </c>
      <c r="AB28" s="766">
        <f t="shared" si="16"/>
        <v>1.25</v>
      </c>
      <c r="AC28" s="766">
        <f t="shared" si="16"/>
        <v>1.25</v>
      </c>
      <c r="AD28" s="766">
        <f t="shared" si="16"/>
        <v>1.25</v>
      </c>
      <c r="AE28" s="766">
        <f t="shared" si="16"/>
        <v>1.25</v>
      </c>
      <c r="AF28" s="766">
        <f t="shared" si="16"/>
        <v>1.25</v>
      </c>
      <c r="AG28" s="761">
        <f t="shared" si="4"/>
        <v>0.625</v>
      </c>
      <c r="AH28" s="766">
        <f t="shared" si="16"/>
        <v>0.625</v>
      </c>
      <c r="AI28" s="766">
        <f t="shared" si="16"/>
        <v>0.625</v>
      </c>
      <c r="AJ28" s="766">
        <f t="shared" si="16"/>
        <v>0.625</v>
      </c>
      <c r="AK28" s="766">
        <f t="shared" si="16"/>
        <v>0.625</v>
      </c>
      <c r="AL28" s="766">
        <f t="shared" si="16"/>
        <v>0.625</v>
      </c>
      <c r="AM28" s="767">
        <v>13</v>
      </c>
    </row>
    <row r="29" spans="1:41" ht="36.75" hidden="1" customHeight="1">
      <c r="A29" s="983"/>
      <c r="B29" s="983"/>
      <c r="C29" s="975"/>
      <c r="D29" s="748"/>
      <c r="E29" s="986"/>
      <c r="F29" s="986"/>
      <c r="G29" s="986"/>
      <c r="H29" s="729"/>
      <c r="I29" s="765"/>
      <c r="J29" s="766"/>
      <c r="K29" s="766"/>
      <c r="L29" s="761">
        <f t="shared" si="1"/>
        <v>0</v>
      </c>
      <c r="M29" s="766"/>
      <c r="N29" s="766"/>
      <c r="O29" s="766"/>
      <c r="P29" s="766"/>
      <c r="Q29" s="766"/>
      <c r="R29" s="766"/>
      <c r="S29" s="761">
        <f t="shared" si="2"/>
        <v>0</v>
      </c>
      <c r="T29" s="766"/>
      <c r="U29" s="766"/>
      <c r="V29" s="766"/>
      <c r="W29" s="766"/>
      <c r="X29" s="766"/>
      <c r="Y29" s="766"/>
      <c r="Z29" s="761">
        <f t="shared" si="3"/>
        <v>0</v>
      </c>
      <c r="AA29" s="766"/>
      <c r="AB29" s="766"/>
      <c r="AC29" s="766"/>
      <c r="AD29" s="766"/>
      <c r="AE29" s="766"/>
      <c r="AF29" s="766"/>
      <c r="AG29" s="761">
        <f t="shared" si="4"/>
        <v>0</v>
      </c>
      <c r="AH29" s="766"/>
      <c r="AI29" s="766"/>
      <c r="AJ29" s="766"/>
      <c r="AK29" s="766"/>
      <c r="AL29" s="766"/>
      <c r="AM29" s="767"/>
    </row>
    <row r="30" spans="1:41" ht="36.75" hidden="1" customHeight="1">
      <c r="A30" s="983"/>
      <c r="B30" s="983"/>
      <c r="C30" s="975"/>
      <c r="D30" s="748"/>
      <c r="E30" s="986"/>
      <c r="F30" s="986"/>
      <c r="G30" s="986"/>
      <c r="H30" s="729"/>
      <c r="I30" s="765"/>
      <c r="J30" s="766"/>
      <c r="K30" s="766"/>
      <c r="L30" s="761">
        <f t="shared" si="1"/>
        <v>0</v>
      </c>
      <c r="M30" s="766"/>
      <c r="N30" s="766"/>
      <c r="O30" s="766"/>
      <c r="P30" s="766"/>
      <c r="Q30" s="766"/>
      <c r="R30" s="766"/>
      <c r="S30" s="761">
        <f t="shared" si="2"/>
        <v>0</v>
      </c>
      <c r="T30" s="766"/>
      <c r="U30" s="766"/>
      <c r="V30" s="766"/>
      <c r="W30" s="766"/>
      <c r="X30" s="766"/>
      <c r="Y30" s="766"/>
      <c r="Z30" s="761">
        <f t="shared" si="3"/>
        <v>0</v>
      </c>
      <c r="AA30" s="766"/>
      <c r="AB30" s="766"/>
      <c r="AC30" s="766"/>
      <c r="AD30" s="766"/>
      <c r="AE30" s="766"/>
      <c r="AF30" s="766"/>
      <c r="AG30" s="761">
        <f t="shared" si="4"/>
        <v>0</v>
      </c>
      <c r="AH30" s="766"/>
      <c r="AI30" s="766"/>
      <c r="AJ30" s="766"/>
      <c r="AK30" s="766"/>
      <c r="AL30" s="766"/>
      <c r="AM30" s="767"/>
    </row>
    <row r="31" spans="1:41" ht="36.75" hidden="1" customHeight="1">
      <c r="A31" s="983"/>
      <c r="B31" s="983"/>
      <c r="C31" s="975"/>
      <c r="D31" s="748"/>
      <c r="E31" s="986"/>
      <c r="F31" s="986"/>
      <c r="G31" s="986"/>
      <c r="H31" s="729"/>
      <c r="I31" s="765"/>
      <c r="J31" s="766"/>
      <c r="K31" s="766"/>
      <c r="L31" s="761">
        <f t="shared" si="1"/>
        <v>0</v>
      </c>
      <c r="M31" s="766"/>
      <c r="N31" s="766"/>
      <c r="O31" s="766"/>
      <c r="P31" s="766"/>
      <c r="Q31" s="766"/>
      <c r="R31" s="766"/>
      <c r="S31" s="761">
        <f t="shared" si="2"/>
        <v>0</v>
      </c>
      <c r="T31" s="766"/>
      <c r="U31" s="766"/>
      <c r="V31" s="766"/>
      <c r="W31" s="766"/>
      <c r="X31" s="766"/>
      <c r="Y31" s="766"/>
      <c r="Z31" s="761">
        <f t="shared" si="3"/>
        <v>0</v>
      </c>
      <c r="AA31" s="766"/>
      <c r="AB31" s="766"/>
      <c r="AC31" s="766"/>
      <c r="AD31" s="766"/>
      <c r="AE31" s="766"/>
      <c r="AF31" s="766"/>
      <c r="AG31" s="761">
        <f t="shared" si="4"/>
        <v>0</v>
      </c>
      <c r="AH31" s="766"/>
      <c r="AI31" s="766"/>
      <c r="AJ31" s="766"/>
      <c r="AK31" s="766"/>
      <c r="AL31" s="766"/>
      <c r="AM31" s="767"/>
    </row>
    <row r="32" spans="1:41" ht="36.75" hidden="1" customHeight="1">
      <c r="A32" s="983"/>
      <c r="B32" s="983"/>
      <c r="C32" s="975"/>
      <c r="D32" s="748"/>
      <c r="E32" s="986"/>
      <c r="F32" s="986"/>
      <c r="G32" s="986"/>
      <c r="H32" s="729"/>
      <c r="I32" s="765"/>
      <c r="J32" s="766"/>
      <c r="K32" s="766"/>
      <c r="L32" s="761">
        <f t="shared" si="1"/>
        <v>0</v>
      </c>
      <c r="M32" s="766"/>
      <c r="N32" s="766"/>
      <c r="O32" s="766"/>
      <c r="P32" s="766"/>
      <c r="Q32" s="766"/>
      <c r="R32" s="766"/>
      <c r="S32" s="761">
        <f t="shared" si="2"/>
        <v>0</v>
      </c>
      <c r="T32" s="766"/>
      <c r="U32" s="766"/>
      <c r="V32" s="766"/>
      <c r="W32" s="766"/>
      <c r="X32" s="766"/>
      <c r="Y32" s="766"/>
      <c r="Z32" s="761">
        <f t="shared" si="3"/>
        <v>0</v>
      </c>
      <c r="AA32" s="766"/>
      <c r="AB32" s="766"/>
      <c r="AC32" s="766"/>
      <c r="AD32" s="766"/>
      <c r="AE32" s="766"/>
      <c r="AF32" s="766"/>
      <c r="AG32" s="761">
        <f t="shared" si="4"/>
        <v>0</v>
      </c>
      <c r="AH32" s="766"/>
      <c r="AI32" s="766"/>
      <c r="AJ32" s="766"/>
      <c r="AK32" s="766"/>
      <c r="AL32" s="766"/>
      <c r="AM32" s="767"/>
    </row>
    <row r="33" spans="1:39" ht="36.75" hidden="1" customHeight="1">
      <c r="A33" s="983"/>
      <c r="B33" s="983"/>
      <c r="C33" s="975"/>
      <c r="D33" s="748"/>
      <c r="E33" s="986"/>
      <c r="F33" s="986"/>
      <c r="G33" s="986"/>
      <c r="H33" s="729"/>
      <c r="I33" s="765"/>
      <c r="J33" s="766"/>
      <c r="K33" s="766"/>
      <c r="L33" s="761">
        <f t="shared" si="1"/>
        <v>0</v>
      </c>
      <c r="M33" s="766"/>
      <c r="N33" s="766"/>
      <c r="O33" s="766"/>
      <c r="P33" s="766"/>
      <c r="Q33" s="766"/>
      <c r="R33" s="766"/>
      <c r="S33" s="761">
        <f t="shared" si="2"/>
        <v>0</v>
      </c>
      <c r="T33" s="766"/>
      <c r="U33" s="766"/>
      <c r="V33" s="766"/>
      <c r="W33" s="766"/>
      <c r="X33" s="766"/>
      <c r="Y33" s="766"/>
      <c r="Z33" s="761">
        <f t="shared" si="3"/>
        <v>0</v>
      </c>
      <c r="AA33" s="766"/>
      <c r="AB33" s="766"/>
      <c r="AC33" s="766"/>
      <c r="AD33" s="766"/>
      <c r="AE33" s="766"/>
      <c r="AF33" s="766"/>
      <c r="AG33" s="761">
        <f t="shared" si="4"/>
        <v>0</v>
      </c>
      <c r="AH33" s="766"/>
      <c r="AI33" s="766"/>
      <c r="AJ33" s="766"/>
      <c r="AK33" s="766"/>
      <c r="AL33" s="766"/>
      <c r="AM33" s="767"/>
    </row>
    <row r="34" spans="1:39" ht="36.75" hidden="1" customHeight="1">
      <c r="A34" s="983"/>
      <c r="B34" s="983"/>
      <c r="C34" s="975"/>
      <c r="D34" s="748"/>
      <c r="E34" s="986"/>
      <c r="F34" s="986"/>
      <c r="G34" s="986"/>
      <c r="H34" s="729"/>
      <c r="I34" s="765"/>
      <c r="J34" s="766"/>
      <c r="K34" s="766"/>
      <c r="L34" s="761">
        <f t="shared" si="1"/>
        <v>0</v>
      </c>
      <c r="M34" s="766"/>
      <c r="N34" s="766"/>
      <c r="O34" s="766"/>
      <c r="P34" s="766"/>
      <c r="Q34" s="766"/>
      <c r="R34" s="766"/>
      <c r="S34" s="761">
        <f t="shared" si="2"/>
        <v>0</v>
      </c>
      <c r="T34" s="766"/>
      <c r="U34" s="766"/>
      <c r="V34" s="766"/>
      <c r="W34" s="766"/>
      <c r="X34" s="766"/>
      <c r="Y34" s="766"/>
      <c r="Z34" s="761">
        <f t="shared" si="3"/>
        <v>0</v>
      </c>
      <c r="AA34" s="766"/>
      <c r="AB34" s="766"/>
      <c r="AC34" s="766"/>
      <c r="AD34" s="766"/>
      <c r="AE34" s="766"/>
      <c r="AF34" s="766"/>
      <c r="AG34" s="761">
        <f t="shared" si="4"/>
        <v>0</v>
      </c>
      <c r="AH34" s="766"/>
      <c r="AI34" s="766"/>
      <c r="AJ34" s="766"/>
      <c r="AK34" s="766"/>
      <c r="AL34" s="766"/>
      <c r="AM34" s="767"/>
    </row>
    <row r="35" spans="1:39" ht="36.75" hidden="1" customHeight="1">
      <c r="A35" s="983"/>
      <c r="B35" s="983"/>
      <c r="C35" s="975"/>
      <c r="D35" s="748"/>
      <c r="E35" s="986"/>
      <c r="F35" s="986"/>
      <c r="G35" s="986"/>
      <c r="H35" s="729"/>
      <c r="I35" s="765"/>
      <c r="J35" s="766"/>
      <c r="K35" s="766"/>
      <c r="L35" s="761">
        <f t="shared" si="1"/>
        <v>0</v>
      </c>
      <c r="M35" s="766"/>
      <c r="N35" s="766"/>
      <c r="O35" s="766"/>
      <c r="P35" s="766"/>
      <c r="Q35" s="766"/>
      <c r="R35" s="766"/>
      <c r="S35" s="761">
        <f t="shared" si="2"/>
        <v>0</v>
      </c>
      <c r="T35" s="766"/>
      <c r="U35" s="766"/>
      <c r="V35" s="766"/>
      <c r="W35" s="766"/>
      <c r="X35" s="766"/>
      <c r="Y35" s="766"/>
      <c r="Z35" s="761">
        <f t="shared" si="3"/>
        <v>0</v>
      </c>
      <c r="AA35" s="766"/>
      <c r="AB35" s="766"/>
      <c r="AC35" s="766"/>
      <c r="AD35" s="766"/>
      <c r="AE35" s="766"/>
      <c r="AF35" s="766"/>
      <c r="AG35" s="761">
        <f t="shared" si="4"/>
        <v>0</v>
      </c>
      <c r="AH35" s="766"/>
      <c r="AI35" s="766"/>
      <c r="AJ35" s="766"/>
      <c r="AK35" s="766"/>
      <c r="AL35" s="766"/>
      <c r="AM35" s="767"/>
    </row>
    <row r="36" spans="1:39" ht="36.75" hidden="1" customHeight="1">
      <c r="A36" s="983"/>
      <c r="B36" s="983"/>
      <c r="C36" s="975"/>
      <c r="D36" s="748"/>
      <c r="E36" s="986"/>
      <c r="F36" s="986"/>
      <c r="G36" s="986"/>
      <c r="H36" s="744"/>
      <c r="I36" s="768"/>
      <c r="J36" s="766"/>
      <c r="K36" s="766"/>
      <c r="L36" s="761">
        <f t="shared" si="1"/>
        <v>0</v>
      </c>
      <c r="M36" s="766"/>
      <c r="N36" s="766"/>
      <c r="O36" s="766"/>
      <c r="P36" s="766"/>
      <c r="Q36" s="766"/>
      <c r="R36" s="766"/>
      <c r="S36" s="761">
        <f t="shared" si="2"/>
        <v>0</v>
      </c>
      <c r="T36" s="766"/>
      <c r="U36" s="766"/>
      <c r="V36" s="766"/>
      <c r="W36" s="766"/>
      <c r="X36" s="766"/>
      <c r="Y36" s="766"/>
      <c r="Z36" s="761">
        <f t="shared" si="3"/>
        <v>0</v>
      </c>
      <c r="AA36" s="766"/>
      <c r="AB36" s="766"/>
      <c r="AC36" s="766"/>
      <c r="AD36" s="766"/>
      <c r="AE36" s="766"/>
      <c r="AF36" s="766"/>
      <c r="AG36" s="761">
        <f t="shared" si="4"/>
        <v>0</v>
      </c>
      <c r="AH36" s="766"/>
      <c r="AI36" s="766"/>
      <c r="AJ36" s="766"/>
      <c r="AK36" s="766"/>
      <c r="AL36" s="766"/>
      <c r="AM36" s="767"/>
    </row>
    <row r="37" spans="1:39" ht="36.75" hidden="1" customHeight="1">
      <c r="A37" s="984"/>
      <c r="B37" s="984"/>
      <c r="C37" s="985"/>
      <c r="D37" s="752"/>
      <c r="E37" s="987"/>
      <c r="F37" s="987"/>
      <c r="G37" s="987"/>
      <c r="H37" s="778"/>
      <c r="I37" s="769">
        <f>E28-I28+I36</f>
        <v>98</v>
      </c>
      <c r="J37" s="769">
        <f>+I37-J28+J36</f>
        <v>88</v>
      </c>
      <c r="K37" s="769">
        <f>+J37-K28+K36</f>
        <v>78</v>
      </c>
      <c r="L37" s="761">
        <f t="shared" si="1"/>
        <v>39</v>
      </c>
      <c r="M37" s="769">
        <f t="shared" ref="M37:R37" si="17">+L37-M28+M36</f>
        <v>34</v>
      </c>
      <c r="N37" s="769">
        <f t="shared" si="17"/>
        <v>29</v>
      </c>
      <c r="O37" s="769">
        <f t="shared" si="17"/>
        <v>24</v>
      </c>
      <c r="P37" s="769">
        <f t="shared" si="17"/>
        <v>19</v>
      </c>
      <c r="Q37" s="769">
        <f t="shared" si="17"/>
        <v>14</v>
      </c>
      <c r="R37" s="769">
        <f t="shared" si="17"/>
        <v>9</v>
      </c>
      <c r="S37" s="761">
        <f t="shared" si="2"/>
        <v>4.5</v>
      </c>
      <c r="T37" s="769">
        <f t="shared" ref="T37:Y37" si="18">+S37-T28+T36</f>
        <v>2</v>
      </c>
      <c r="U37" s="769">
        <f t="shared" si="18"/>
        <v>-0.5</v>
      </c>
      <c r="V37" s="769">
        <f t="shared" si="18"/>
        <v>-3</v>
      </c>
      <c r="W37" s="769">
        <f t="shared" si="18"/>
        <v>-5.5</v>
      </c>
      <c r="X37" s="769">
        <f t="shared" si="18"/>
        <v>-8</v>
      </c>
      <c r="Y37" s="769">
        <f t="shared" si="18"/>
        <v>-10.5</v>
      </c>
      <c r="Z37" s="761">
        <f t="shared" si="3"/>
        <v>-5.25</v>
      </c>
      <c r="AA37" s="769">
        <f t="shared" ref="AA37:AF37" si="19">+Z37-AA28+AA36</f>
        <v>-6.5</v>
      </c>
      <c r="AB37" s="769">
        <f t="shared" si="19"/>
        <v>-7.75</v>
      </c>
      <c r="AC37" s="769">
        <f t="shared" si="19"/>
        <v>-9</v>
      </c>
      <c r="AD37" s="769">
        <f t="shared" si="19"/>
        <v>-10.25</v>
      </c>
      <c r="AE37" s="769">
        <f t="shared" si="19"/>
        <v>-11.5</v>
      </c>
      <c r="AF37" s="769">
        <f t="shared" si="19"/>
        <v>-12.75</v>
      </c>
      <c r="AG37" s="761">
        <f t="shared" si="4"/>
        <v>-6.375</v>
      </c>
      <c r="AH37" s="769">
        <f>+AG37-AH28+AH36</f>
        <v>-7</v>
      </c>
      <c r="AI37" s="769">
        <f>+AH37-AI28+AI36</f>
        <v>-7.625</v>
      </c>
      <c r="AJ37" s="769">
        <f>+AI37-AJ28+AJ36</f>
        <v>-8.25</v>
      </c>
      <c r="AK37" s="769">
        <f>+AJ37-AK28+AK36</f>
        <v>-8.875</v>
      </c>
      <c r="AL37" s="769">
        <f>+AK37-AL28+AL36</f>
        <v>-9.5</v>
      </c>
      <c r="AM37" s="767">
        <f>+AL37-AM28</f>
        <v>-22.5</v>
      </c>
    </row>
    <row r="38" spans="1:39" ht="36.75" hidden="1" customHeight="1">
      <c r="A38" s="973">
        <v>5</v>
      </c>
      <c r="B38" s="973" t="s">
        <v>496</v>
      </c>
      <c r="C38" s="991" t="s">
        <v>312</v>
      </c>
      <c r="D38" s="753"/>
      <c r="E38" s="990">
        <f>VLOOKUP(B38,'Total tồn vật tư 2'!$A$3:$D$586,4,0)</f>
        <v>443</v>
      </c>
      <c r="F38" s="990">
        <f>VLOOKUP(B38,'Total tồn vật tư 2'!$A$3:$F$586,6,0)</f>
        <v>-109</v>
      </c>
      <c r="G38" s="990">
        <f>+E38+F38</f>
        <v>334</v>
      </c>
      <c r="H38" s="729"/>
      <c r="I38" s="765" t="e">
        <f>VLOOKUP(B38,Sheet5!$B$3:$K$17,10,0)</f>
        <v>#N/A</v>
      </c>
      <c r="J38" s="767" t="e">
        <f t="shared" ref="J38:AL38" si="20">+I38</f>
        <v>#N/A</v>
      </c>
      <c r="K38" s="767" t="e">
        <f t="shared" si="20"/>
        <v>#N/A</v>
      </c>
      <c r="L38" s="761" t="e">
        <f t="shared" si="1"/>
        <v>#N/A</v>
      </c>
      <c r="M38" s="767" t="e">
        <f t="shared" si="20"/>
        <v>#N/A</v>
      </c>
      <c r="N38" s="767" t="e">
        <f t="shared" si="20"/>
        <v>#N/A</v>
      </c>
      <c r="O38" s="767" t="e">
        <f t="shared" si="20"/>
        <v>#N/A</v>
      </c>
      <c r="P38" s="767" t="e">
        <f t="shared" si="20"/>
        <v>#N/A</v>
      </c>
      <c r="Q38" s="767" t="e">
        <f t="shared" si="20"/>
        <v>#N/A</v>
      </c>
      <c r="R38" s="767" t="e">
        <f t="shared" si="20"/>
        <v>#N/A</v>
      </c>
      <c r="S38" s="761" t="e">
        <f t="shared" si="2"/>
        <v>#N/A</v>
      </c>
      <c r="T38" s="767" t="e">
        <f t="shared" si="20"/>
        <v>#N/A</v>
      </c>
      <c r="U38" s="767" t="e">
        <f t="shared" si="20"/>
        <v>#N/A</v>
      </c>
      <c r="V38" s="767" t="e">
        <f t="shared" si="20"/>
        <v>#N/A</v>
      </c>
      <c r="W38" s="767" t="e">
        <f t="shared" si="20"/>
        <v>#N/A</v>
      </c>
      <c r="X38" s="767" t="e">
        <f t="shared" si="20"/>
        <v>#N/A</v>
      </c>
      <c r="Y38" s="767" t="e">
        <f t="shared" si="20"/>
        <v>#N/A</v>
      </c>
      <c r="Z38" s="761" t="e">
        <f t="shared" si="3"/>
        <v>#N/A</v>
      </c>
      <c r="AA38" s="767" t="e">
        <f t="shared" si="20"/>
        <v>#N/A</v>
      </c>
      <c r="AB38" s="767" t="e">
        <f t="shared" si="20"/>
        <v>#N/A</v>
      </c>
      <c r="AC38" s="767" t="e">
        <f t="shared" si="20"/>
        <v>#N/A</v>
      </c>
      <c r="AD38" s="767" t="e">
        <f t="shared" si="20"/>
        <v>#N/A</v>
      </c>
      <c r="AE38" s="767" t="e">
        <f t="shared" si="20"/>
        <v>#N/A</v>
      </c>
      <c r="AF38" s="767" t="e">
        <f t="shared" si="20"/>
        <v>#N/A</v>
      </c>
      <c r="AG38" s="761" t="e">
        <f t="shared" si="4"/>
        <v>#N/A</v>
      </c>
      <c r="AH38" s="767" t="e">
        <f t="shared" si="20"/>
        <v>#N/A</v>
      </c>
      <c r="AI38" s="767" t="e">
        <f t="shared" si="20"/>
        <v>#N/A</v>
      </c>
      <c r="AJ38" s="767" t="e">
        <f t="shared" si="20"/>
        <v>#N/A</v>
      </c>
      <c r="AK38" s="767" t="e">
        <f t="shared" si="20"/>
        <v>#N/A</v>
      </c>
      <c r="AL38" s="767" t="e">
        <f t="shared" si="20"/>
        <v>#N/A</v>
      </c>
      <c r="AM38" s="770">
        <v>1</v>
      </c>
    </row>
    <row r="39" spans="1:39" ht="36.75" hidden="1" customHeight="1">
      <c r="A39" s="983"/>
      <c r="B39" s="983"/>
      <c r="C39" s="992"/>
      <c r="D39" s="754"/>
      <c r="E39" s="986"/>
      <c r="F39" s="986"/>
      <c r="G39" s="986"/>
      <c r="H39" s="744"/>
      <c r="I39" s="768"/>
      <c r="J39" s="767"/>
      <c r="K39" s="767"/>
      <c r="L39" s="761">
        <f t="shared" si="1"/>
        <v>0</v>
      </c>
      <c r="M39" s="767"/>
      <c r="N39" s="767"/>
      <c r="O39" s="767"/>
      <c r="P39" s="767"/>
      <c r="Q39" s="767"/>
      <c r="R39" s="767"/>
      <c r="S39" s="761">
        <f t="shared" si="2"/>
        <v>0</v>
      </c>
      <c r="T39" s="767"/>
      <c r="U39" s="767"/>
      <c r="V39" s="767"/>
      <c r="W39" s="767"/>
      <c r="X39" s="767"/>
      <c r="Y39" s="767"/>
      <c r="Z39" s="761">
        <f t="shared" si="3"/>
        <v>0</v>
      </c>
      <c r="AA39" s="767"/>
      <c r="AB39" s="767"/>
      <c r="AC39" s="767"/>
      <c r="AD39" s="767"/>
      <c r="AE39" s="767"/>
      <c r="AF39" s="767"/>
      <c r="AG39" s="761">
        <f t="shared" si="4"/>
        <v>0</v>
      </c>
      <c r="AH39" s="767"/>
      <c r="AI39" s="767"/>
      <c r="AJ39" s="767"/>
      <c r="AK39" s="767"/>
      <c r="AL39" s="767"/>
      <c r="AM39" s="770"/>
    </row>
    <row r="40" spans="1:39" ht="36.75" hidden="1" customHeight="1">
      <c r="A40" s="984"/>
      <c r="B40" s="984"/>
      <c r="C40" s="985"/>
      <c r="D40" s="752"/>
      <c r="E40" s="987"/>
      <c r="F40" s="987"/>
      <c r="G40" s="987"/>
      <c r="H40" s="778"/>
      <c r="I40" s="769" t="e">
        <f>E38-I38+I39</f>
        <v>#N/A</v>
      </c>
      <c r="J40" s="769" t="e">
        <f t="shared" ref="J40:AL40" si="21">+I40-J38+J39</f>
        <v>#N/A</v>
      </c>
      <c r="K40" s="769" t="e">
        <f t="shared" si="21"/>
        <v>#N/A</v>
      </c>
      <c r="L40" s="761" t="e">
        <f t="shared" si="1"/>
        <v>#N/A</v>
      </c>
      <c r="M40" s="769" t="e">
        <f t="shared" si="21"/>
        <v>#N/A</v>
      </c>
      <c r="N40" s="769" t="e">
        <f t="shared" si="21"/>
        <v>#N/A</v>
      </c>
      <c r="O40" s="769" t="e">
        <f t="shared" si="21"/>
        <v>#N/A</v>
      </c>
      <c r="P40" s="769" t="e">
        <f t="shared" si="21"/>
        <v>#N/A</v>
      </c>
      <c r="Q40" s="769" t="e">
        <f t="shared" si="21"/>
        <v>#N/A</v>
      </c>
      <c r="R40" s="769" t="e">
        <f t="shared" si="21"/>
        <v>#N/A</v>
      </c>
      <c r="S40" s="761" t="e">
        <f t="shared" si="2"/>
        <v>#N/A</v>
      </c>
      <c r="T40" s="769" t="e">
        <f t="shared" si="21"/>
        <v>#N/A</v>
      </c>
      <c r="U40" s="769" t="e">
        <f t="shared" si="21"/>
        <v>#N/A</v>
      </c>
      <c r="V40" s="769" t="e">
        <f t="shared" si="21"/>
        <v>#N/A</v>
      </c>
      <c r="W40" s="769" t="e">
        <f t="shared" si="21"/>
        <v>#N/A</v>
      </c>
      <c r="X40" s="769" t="e">
        <f t="shared" si="21"/>
        <v>#N/A</v>
      </c>
      <c r="Y40" s="769" t="e">
        <f t="shared" si="21"/>
        <v>#N/A</v>
      </c>
      <c r="Z40" s="761" t="e">
        <f t="shared" si="3"/>
        <v>#N/A</v>
      </c>
      <c r="AA40" s="769" t="e">
        <f t="shared" si="21"/>
        <v>#N/A</v>
      </c>
      <c r="AB40" s="769" t="e">
        <f t="shared" si="21"/>
        <v>#N/A</v>
      </c>
      <c r="AC40" s="769" t="e">
        <f t="shared" si="21"/>
        <v>#N/A</v>
      </c>
      <c r="AD40" s="769" t="e">
        <f t="shared" si="21"/>
        <v>#N/A</v>
      </c>
      <c r="AE40" s="769" t="e">
        <f t="shared" si="21"/>
        <v>#N/A</v>
      </c>
      <c r="AF40" s="769" t="e">
        <f t="shared" si="21"/>
        <v>#N/A</v>
      </c>
      <c r="AG40" s="761" t="e">
        <f t="shared" si="4"/>
        <v>#N/A</v>
      </c>
      <c r="AH40" s="769" t="e">
        <f t="shared" si="21"/>
        <v>#N/A</v>
      </c>
      <c r="AI40" s="769" t="e">
        <f t="shared" si="21"/>
        <v>#N/A</v>
      </c>
      <c r="AJ40" s="769" t="e">
        <f t="shared" si="21"/>
        <v>#N/A</v>
      </c>
      <c r="AK40" s="769" t="e">
        <f t="shared" si="21"/>
        <v>#N/A</v>
      </c>
      <c r="AL40" s="769" t="e">
        <f t="shared" si="21"/>
        <v>#N/A</v>
      </c>
      <c r="AM40" s="767" t="e">
        <f>+AL40-AM38</f>
        <v>#N/A</v>
      </c>
    </row>
    <row r="41" spans="1:39" ht="36.75" hidden="1" customHeight="1">
      <c r="A41" s="983">
        <v>6</v>
      </c>
      <c r="B41" s="973" t="s">
        <v>497</v>
      </c>
      <c r="C41" s="991" t="s">
        <v>313</v>
      </c>
      <c r="D41" s="753"/>
      <c r="E41" s="990">
        <f>VLOOKUP(B41,'Total tồn vật tư 2'!$A$3:$D$586,4,0)</f>
        <v>40</v>
      </c>
      <c r="F41" s="990">
        <f>VLOOKUP(B41,'Total tồn vật tư 2'!$A$3:$F$586,6,0)</f>
        <v>-2</v>
      </c>
      <c r="G41" s="990">
        <f>+E41+F41</f>
        <v>38</v>
      </c>
      <c r="H41" s="729"/>
      <c r="I41" s="765" t="e">
        <f>VLOOKUP(B41,Sheet5!$B$3:$K$17,10,0)</f>
        <v>#N/A</v>
      </c>
      <c r="J41" s="767" t="e">
        <f t="shared" ref="J41:AL41" si="22">+I41</f>
        <v>#N/A</v>
      </c>
      <c r="K41" s="767" t="e">
        <f t="shared" si="22"/>
        <v>#N/A</v>
      </c>
      <c r="L41" s="761" t="e">
        <f t="shared" si="1"/>
        <v>#N/A</v>
      </c>
      <c r="M41" s="767" t="e">
        <f t="shared" si="22"/>
        <v>#N/A</v>
      </c>
      <c r="N41" s="767" t="e">
        <f t="shared" si="22"/>
        <v>#N/A</v>
      </c>
      <c r="O41" s="767" t="e">
        <f t="shared" si="22"/>
        <v>#N/A</v>
      </c>
      <c r="P41" s="767" t="e">
        <f t="shared" si="22"/>
        <v>#N/A</v>
      </c>
      <c r="Q41" s="767" t="e">
        <f t="shared" si="22"/>
        <v>#N/A</v>
      </c>
      <c r="R41" s="767" t="e">
        <f t="shared" si="22"/>
        <v>#N/A</v>
      </c>
      <c r="S41" s="761" t="e">
        <f t="shared" si="2"/>
        <v>#N/A</v>
      </c>
      <c r="T41" s="767" t="e">
        <f t="shared" si="22"/>
        <v>#N/A</v>
      </c>
      <c r="U41" s="767" t="e">
        <f t="shared" si="22"/>
        <v>#N/A</v>
      </c>
      <c r="V41" s="767" t="e">
        <f t="shared" si="22"/>
        <v>#N/A</v>
      </c>
      <c r="W41" s="767" t="e">
        <f t="shared" si="22"/>
        <v>#N/A</v>
      </c>
      <c r="X41" s="767" t="e">
        <f t="shared" si="22"/>
        <v>#N/A</v>
      </c>
      <c r="Y41" s="767" t="e">
        <f t="shared" si="22"/>
        <v>#N/A</v>
      </c>
      <c r="Z41" s="761" t="e">
        <f t="shared" si="3"/>
        <v>#N/A</v>
      </c>
      <c r="AA41" s="767" t="e">
        <f t="shared" si="22"/>
        <v>#N/A</v>
      </c>
      <c r="AB41" s="767" t="e">
        <f t="shared" si="22"/>
        <v>#N/A</v>
      </c>
      <c r="AC41" s="767" t="e">
        <f t="shared" si="22"/>
        <v>#N/A</v>
      </c>
      <c r="AD41" s="767" t="e">
        <f t="shared" si="22"/>
        <v>#N/A</v>
      </c>
      <c r="AE41" s="767" t="e">
        <f t="shared" si="22"/>
        <v>#N/A</v>
      </c>
      <c r="AF41" s="767" t="e">
        <f t="shared" si="22"/>
        <v>#N/A</v>
      </c>
      <c r="AG41" s="761" t="e">
        <f t="shared" si="4"/>
        <v>#N/A</v>
      </c>
      <c r="AH41" s="767" t="e">
        <f t="shared" si="22"/>
        <v>#N/A</v>
      </c>
      <c r="AI41" s="767" t="e">
        <f t="shared" si="22"/>
        <v>#N/A</v>
      </c>
      <c r="AJ41" s="767" t="e">
        <f t="shared" si="22"/>
        <v>#N/A</v>
      </c>
      <c r="AK41" s="767" t="e">
        <f t="shared" si="22"/>
        <v>#N/A</v>
      </c>
      <c r="AL41" s="767" t="e">
        <f t="shared" si="22"/>
        <v>#N/A</v>
      </c>
      <c r="AM41" s="767">
        <v>1</v>
      </c>
    </row>
    <row r="42" spans="1:39" ht="36.75" hidden="1" customHeight="1">
      <c r="A42" s="983"/>
      <c r="B42" s="983"/>
      <c r="C42" s="992"/>
      <c r="D42" s="754"/>
      <c r="E42" s="986"/>
      <c r="F42" s="986"/>
      <c r="G42" s="986"/>
      <c r="H42" s="744"/>
      <c r="I42" s="768"/>
      <c r="J42" s="767"/>
      <c r="K42" s="767"/>
      <c r="L42" s="761">
        <f t="shared" si="1"/>
        <v>0</v>
      </c>
      <c r="M42" s="767"/>
      <c r="N42" s="767"/>
      <c r="O42" s="767"/>
      <c r="P42" s="767"/>
      <c r="Q42" s="767"/>
      <c r="R42" s="767"/>
      <c r="S42" s="761">
        <f t="shared" si="2"/>
        <v>0</v>
      </c>
      <c r="T42" s="767"/>
      <c r="U42" s="767"/>
      <c r="V42" s="767"/>
      <c r="W42" s="767"/>
      <c r="X42" s="767"/>
      <c r="Y42" s="767"/>
      <c r="Z42" s="761">
        <f t="shared" si="3"/>
        <v>0</v>
      </c>
      <c r="AA42" s="767"/>
      <c r="AB42" s="767"/>
      <c r="AC42" s="767"/>
      <c r="AD42" s="767"/>
      <c r="AE42" s="767"/>
      <c r="AF42" s="767"/>
      <c r="AG42" s="761">
        <f t="shared" si="4"/>
        <v>0</v>
      </c>
      <c r="AH42" s="767"/>
      <c r="AI42" s="767"/>
      <c r="AJ42" s="767"/>
      <c r="AK42" s="767"/>
      <c r="AL42" s="767"/>
      <c r="AM42" s="767"/>
    </row>
    <row r="43" spans="1:39" ht="36.75" hidden="1" customHeight="1">
      <c r="A43" s="983"/>
      <c r="B43" s="984"/>
      <c r="C43" s="985"/>
      <c r="D43" s="752"/>
      <c r="E43" s="987"/>
      <c r="F43" s="987"/>
      <c r="G43" s="987"/>
      <c r="H43" s="778"/>
      <c r="I43" s="769" t="e">
        <f>E41-I41+I42</f>
        <v>#N/A</v>
      </c>
      <c r="J43" s="769" t="e">
        <f t="shared" ref="J43:AL43" si="23">+I43-J41+J42</f>
        <v>#N/A</v>
      </c>
      <c r="K43" s="769" t="e">
        <f t="shared" si="23"/>
        <v>#N/A</v>
      </c>
      <c r="L43" s="761" t="e">
        <f t="shared" si="1"/>
        <v>#N/A</v>
      </c>
      <c r="M43" s="769" t="e">
        <f t="shared" si="23"/>
        <v>#N/A</v>
      </c>
      <c r="N43" s="769" t="e">
        <f t="shared" si="23"/>
        <v>#N/A</v>
      </c>
      <c r="O43" s="769" t="e">
        <f t="shared" si="23"/>
        <v>#N/A</v>
      </c>
      <c r="P43" s="769" t="e">
        <f t="shared" si="23"/>
        <v>#N/A</v>
      </c>
      <c r="Q43" s="769" t="e">
        <f t="shared" si="23"/>
        <v>#N/A</v>
      </c>
      <c r="R43" s="769" t="e">
        <f t="shared" si="23"/>
        <v>#N/A</v>
      </c>
      <c r="S43" s="761" t="e">
        <f t="shared" si="2"/>
        <v>#N/A</v>
      </c>
      <c r="T43" s="769" t="e">
        <f t="shared" si="23"/>
        <v>#N/A</v>
      </c>
      <c r="U43" s="769" t="e">
        <f t="shared" si="23"/>
        <v>#N/A</v>
      </c>
      <c r="V43" s="769" t="e">
        <f t="shared" si="23"/>
        <v>#N/A</v>
      </c>
      <c r="W43" s="769" t="e">
        <f t="shared" si="23"/>
        <v>#N/A</v>
      </c>
      <c r="X43" s="769" t="e">
        <f t="shared" si="23"/>
        <v>#N/A</v>
      </c>
      <c r="Y43" s="769" t="e">
        <f t="shared" si="23"/>
        <v>#N/A</v>
      </c>
      <c r="Z43" s="761" t="e">
        <f t="shared" si="3"/>
        <v>#N/A</v>
      </c>
      <c r="AA43" s="769" t="e">
        <f t="shared" si="23"/>
        <v>#N/A</v>
      </c>
      <c r="AB43" s="769" t="e">
        <f t="shared" si="23"/>
        <v>#N/A</v>
      </c>
      <c r="AC43" s="769" t="e">
        <f t="shared" si="23"/>
        <v>#N/A</v>
      </c>
      <c r="AD43" s="769" t="e">
        <f t="shared" si="23"/>
        <v>#N/A</v>
      </c>
      <c r="AE43" s="769" t="e">
        <f t="shared" si="23"/>
        <v>#N/A</v>
      </c>
      <c r="AF43" s="769" t="e">
        <f t="shared" si="23"/>
        <v>#N/A</v>
      </c>
      <c r="AG43" s="761" t="e">
        <f t="shared" si="4"/>
        <v>#N/A</v>
      </c>
      <c r="AH43" s="769" t="e">
        <f t="shared" si="23"/>
        <v>#N/A</v>
      </c>
      <c r="AI43" s="769" t="e">
        <f t="shared" si="23"/>
        <v>#N/A</v>
      </c>
      <c r="AJ43" s="769" t="e">
        <f t="shared" si="23"/>
        <v>#N/A</v>
      </c>
      <c r="AK43" s="769" t="e">
        <f t="shared" si="23"/>
        <v>#N/A</v>
      </c>
      <c r="AL43" s="769" t="e">
        <f t="shared" si="23"/>
        <v>#N/A</v>
      </c>
      <c r="AM43" s="767" t="e">
        <f>+AL43-AM41</f>
        <v>#N/A</v>
      </c>
    </row>
    <row r="44" spans="1:39" ht="36.75" customHeight="1">
      <c r="A44" s="973">
        <v>7</v>
      </c>
      <c r="B44" s="973" t="s">
        <v>499</v>
      </c>
      <c r="C44" s="955" t="s">
        <v>500</v>
      </c>
      <c r="D44" s="955"/>
      <c r="E44" s="990">
        <v>358</v>
      </c>
      <c r="F44" s="990">
        <v>0</v>
      </c>
      <c r="G44" s="990">
        <f>+E44+F44</f>
        <v>358</v>
      </c>
      <c r="H44" s="724" t="s">
        <v>1605</v>
      </c>
      <c r="I44" s="765">
        <v>4</v>
      </c>
      <c r="J44" s="765">
        <v>4</v>
      </c>
      <c r="K44" s="765">
        <v>4</v>
      </c>
      <c r="L44" s="771">
        <v>4</v>
      </c>
      <c r="M44" s="765">
        <v>4</v>
      </c>
      <c r="N44" s="765">
        <v>4</v>
      </c>
      <c r="O44" s="765">
        <v>4</v>
      </c>
      <c r="P44" s="765">
        <v>4</v>
      </c>
      <c r="Q44" s="765">
        <v>4</v>
      </c>
      <c r="R44" s="765">
        <v>4</v>
      </c>
      <c r="S44" s="771">
        <v>4</v>
      </c>
      <c r="T44" s="765">
        <v>4</v>
      </c>
      <c r="U44" s="765">
        <v>4</v>
      </c>
      <c r="V44" s="765">
        <v>4</v>
      </c>
      <c r="W44" s="765">
        <v>4</v>
      </c>
      <c r="X44" s="765">
        <v>4</v>
      </c>
      <c r="Y44" s="765">
        <v>4</v>
      </c>
      <c r="Z44" s="771">
        <v>4</v>
      </c>
      <c r="AA44" s="765">
        <v>4</v>
      </c>
      <c r="AB44" s="765">
        <v>4</v>
      </c>
      <c r="AC44" s="765">
        <v>4</v>
      </c>
      <c r="AD44" s="765">
        <v>4</v>
      </c>
      <c r="AE44" s="765">
        <v>4</v>
      </c>
      <c r="AF44" s="765">
        <v>4</v>
      </c>
      <c r="AG44" s="771">
        <v>4</v>
      </c>
      <c r="AH44" s="765">
        <v>4</v>
      </c>
      <c r="AI44" s="765">
        <v>4</v>
      </c>
      <c r="AJ44" s="765">
        <v>4</v>
      </c>
      <c r="AK44" s="765">
        <v>4</v>
      </c>
      <c r="AL44" s="765">
        <v>4</v>
      </c>
      <c r="AM44" s="765">
        <v>4</v>
      </c>
    </row>
    <row r="45" spans="1:39" ht="36.75" customHeight="1">
      <c r="A45" s="983"/>
      <c r="B45" s="983"/>
      <c r="C45" s="975"/>
      <c r="D45" s="975"/>
      <c r="E45" s="986"/>
      <c r="F45" s="986"/>
      <c r="G45" s="986"/>
      <c r="H45" s="719" t="s">
        <v>1606</v>
      </c>
      <c r="I45" s="765">
        <v>2</v>
      </c>
      <c r="J45" s="765">
        <v>2</v>
      </c>
      <c r="K45" s="765">
        <v>2</v>
      </c>
      <c r="L45" s="771">
        <v>2</v>
      </c>
      <c r="M45" s="765">
        <v>2</v>
      </c>
      <c r="N45" s="765">
        <v>2</v>
      </c>
      <c r="O45" s="765">
        <v>2</v>
      </c>
      <c r="P45" s="765">
        <v>2</v>
      </c>
      <c r="Q45" s="765">
        <v>2</v>
      </c>
      <c r="R45" s="765">
        <v>2</v>
      </c>
      <c r="S45" s="771">
        <v>2</v>
      </c>
      <c r="T45" s="765">
        <v>2</v>
      </c>
      <c r="U45" s="765">
        <v>2</v>
      </c>
      <c r="V45" s="765">
        <v>2</v>
      </c>
      <c r="W45" s="765">
        <v>2</v>
      </c>
      <c r="X45" s="765">
        <v>2</v>
      </c>
      <c r="Y45" s="765">
        <v>2</v>
      </c>
      <c r="Z45" s="771">
        <v>2</v>
      </c>
      <c r="AA45" s="765">
        <v>2</v>
      </c>
      <c r="AB45" s="765">
        <v>2</v>
      </c>
      <c r="AC45" s="765">
        <v>2</v>
      </c>
      <c r="AD45" s="765">
        <v>2</v>
      </c>
      <c r="AE45" s="765">
        <v>2</v>
      </c>
      <c r="AF45" s="765">
        <v>2</v>
      </c>
      <c r="AG45" s="771">
        <v>2</v>
      </c>
      <c r="AH45" s="765">
        <v>2</v>
      </c>
      <c r="AI45" s="765">
        <v>2</v>
      </c>
      <c r="AJ45" s="765">
        <v>2</v>
      </c>
      <c r="AK45" s="765">
        <v>2</v>
      </c>
      <c r="AL45" s="765">
        <v>2</v>
      </c>
      <c r="AM45" s="765">
        <v>2</v>
      </c>
    </row>
    <row r="46" spans="1:39" ht="36.75" customHeight="1">
      <c r="A46" s="983"/>
      <c r="B46" s="983"/>
      <c r="C46" s="975"/>
      <c r="D46" s="975"/>
      <c r="E46" s="986"/>
      <c r="F46" s="986"/>
      <c r="G46" s="986"/>
      <c r="H46" s="719" t="s">
        <v>1607</v>
      </c>
      <c r="I46" s="765">
        <v>2</v>
      </c>
      <c r="J46" s="765">
        <v>2</v>
      </c>
      <c r="K46" s="765">
        <v>2</v>
      </c>
      <c r="L46" s="771">
        <v>2</v>
      </c>
      <c r="M46" s="765">
        <v>2</v>
      </c>
      <c r="N46" s="765">
        <v>2</v>
      </c>
      <c r="O46" s="765">
        <v>2</v>
      </c>
      <c r="P46" s="765">
        <v>2</v>
      </c>
      <c r="Q46" s="765">
        <v>2</v>
      </c>
      <c r="R46" s="765">
        <v>2</v>
      </c>
      <c r="S46" s="771">
        <v>2</v>
      </c>
      <c r="T46" s="765">
        <v>2</v>
      </c>
      <c r="U46" s="765">
        <v>2</v>
      </c>
      <c r="V46" s="765">
        <v>2</v>
      </c>
      <c r="W46" s="765">
        <v>2</v>
      </c>
      <c r="X46" s="765">
        <v>2</v>
      </c>
      <c r="Y46" s="765">
        <v>2</v>
      </c>
      <c r="Z46" s="771">
        <v>2</v>
      </c>
      <c r="AA46" s="765">
        <v>2</v>
      </c>
      <c r="AB46" s="765">
        <v>2</v>
      </c>
      <c r="AC46" s="765">
        <v>2</v>
      </c>
      <c r="AD46" s="765">
        <v>2</v>
      </c>
      <c r="AE46" s="765">
        <v>2</v>
      </c>
      <c r="AF46" s="765">
        <v>2</v>
      </c>
      <c r="AG46" s="771">
        <v>2</v>
      </c>
      <c r="AH46" s="765">
        <v>2</v>
      </c>
      <c r="AI46" s="765">
        <v>2</v>
      </c>
      <c r="AJ46" s="765">
        <v>2</v>
      </c>
      <c r="AK46" s="765">
        <v>2</v>
      </c>
      <c r="AL46" s="765">
        <v>2</v>
      </c>
      <c r="AM46" s="765">
        <v>2</v>
      </c>
    </row>
    <row r="47" spans="1:39" ht="36.75" customHeight="1">
      <c r="A47" s="983"/>
      <c r="B47" s="983"/>
      <c r="C47" s="975"/>
      <c r="D47" s="975"/>
      <c r="E47" s="986"/>
      <c r="F47" s="986"/>
      <c r="G47" s="986"/>
      <c r="H47" s="719" t="s">
        <v>1608</v>
      </c>
      <c r="I47" s="765">
        <v>2</v>
      </c>
      <c r="J47" s="765">
        <v>2</v>
      </c>
      <c r="K47" s="765">
        <v>2</v>
      </c>
      <c r="L47" s="771">
        <v>2</v>
      </c>
      <c r="M47" s="765">
        <v>2</v>
      </c>
      <c r="N47" s="765">
        <v>2</v>
      </c>
      <c r="O47" s="765">
        <v>2</v>
      </c>
      <c r="P47" s="765">
        <v>2</v>
      </c>
      <c r="Q47" s="765">
        <v>2</v>
      </c>
      <c r="R47" s="765">
        <v>2</v>
      </c>
      <c r="S47" s="771">
        <v>2</v>
      </c>
      <c r="T47" s="765">
        <v>2</v>
      </c>
      <c r="U47" s="765">
        <v>2</v>
      </c>
      <c r="V47" s="765">
        <v>2</v>
      </c>
      <c r="W47" s="765">
        <v>2</v>
      </c>
      <c r="X47" s="765">
        <v>2</v>
      </c>
      <c r="Y47" s="765">
        <v>2</v>
      </c>
      <c r="Z47" s="771">
        <v>2</v>
      </c>
      <c r="AA47" s="765">
        <v>2</v>
      </c>
      <c r="AB47" s="765">
        <v>2</v>
      </c>
      <c r="AC47" s="765">
        <v>2</v>
      </c>
      <c r="AD47" s="765">
        <v>2</v>
      </c>
      <c r="AE47" s="765">
        <v>2</v>
      </c>
      <c r="AF47" s="765">
        <v>2</v>
      </c>
      <c r="AG47" s="771">
        <v>2</v>
      </c>
      <c r="AH47" s="765">
        <v>2</v>
      </c>
      <c r="AI47" s="765">
        <v>2</v>
      </c>
      <c r="AJ47" s="765">
        <v>2</v>
      </c>
      <c r="AK47" s="765">
        <v>2</v>
      </c>
      <c r="AL47" s="765">
        <v>2</v>
      </c>
      <c r="AM47" s="765">
        <v>2</v>
      </c>
    </row>
    <row r="48" spans="1:39" ht="36.75" customHeight="1">
      <c r="A48" s="983"/>
      <c r="B48" s="983"/>
      <c r="C48" s="975"/>
      <c r="D48" s="975"/>
      <c r="E48" s="986"/>
      <c r="F48" s="986"/>
      <c r="G48" s="986"/>
      <c r="H48" s="719" t="s">
        <v>1609</v>
      </c>
      <c r="I48" s="765">
        <v>2</v>
      </c>
      <c r="J48" s="765">
        <v>2</v>
      </c>
      <c r="K48" s="765">
        <v>2</v>
      </c>
      <c r="L48" s="771">
        <v>2</v>
      </c>
      <c r="M48" s="765">
        <v>2</v>
      </c>
      <c r="N48" s="765">
        <v>2</v>
      </c>
      <c r="O48" s="765">
        <v>2</v>
      </c>
      <c r="P48" s="765">
        <v>2</v>
      </c>
      <c r="Q48" s="765">
        <v>2</v>
      </c>
      <c r="R48" s="765">
        <v>2</v>
      </c>
      <c r="S48" s="771">
        <v>2</v>
      </c>
      <c r="T48" s="765">
        <v>2</v>
      </c>
      <c r="U48" s="765">
        <v>2</v>
      </c>
      <c r="V48" s="765">
        <v>2</v>
      </c>
      <c r="W48" s="765">
        <v>2</v>
      </c>
      <c r="X48" s="765">
        <v>2</v>
      </c>
      <c r="Y48" s="765">
        <v>2</v>
      </c>
      <c r="Z48" s="771">
        <v>2</v>
      </c>
      <c r="AA48" s="765">
        <v>2</v>
      </c>
      <c r="AB48" s="765">
        <v>2</v>
      </c>
      <c r="AC48" s="765">
        <v>2</v>
      </c>
      <c r="AD48" s="765">
        <v>2</v>
      </c>
      <c r="AE48" s="765">
        <v>2</v>
      </c>
      <c r="AF48" s="765">
        <v>2</v>
      </c>
      <c r="AG48" s="771">
        <v>2</v>
      </c>
      <c r="AH48" s="765">
        <v>2</v>
      </c>
      <c r="AI48" s="765">
        <v>2</v>
      </c>
      <c r="AJ48" s="765">
        <v>2</v>
      </c>
      <c r="AK48" s="765">
        <v>2</v>
      </c>
      <c r="AL48" s="765">
        <v>2</v>
      </c>
      <c r="AM48" s="765">
        <v>2</v>
      </c>
    </row>
    <row r="49" spans="1:41" ht="36.75" customHeight="1">
      <c r="A49" s="983"/>
      <c r="B49" s="983"/>
      <c r="C49" s="975"/>
      <c r="D49" s="975"/>
      <c r="E49" s="986"/>
      <c r="F49" s="986"/>
      <c r="G49" s="986"/>
      <c r="H49" s="719" t="s">
        <v>1610</v>
      </c>
      <c r="I49" s="765">
        <v>2</v>
      </c>
      <c r="J49" s="765">
        <v>2</v>
      </c>
      <c r="K49" s="765">
        <v>2</v>
      </c>
      <c r="L49" s="771">
        <v>2</v>
      </c>
      <c r="M49" s="765">
        <v>2</v>
      </c>
      <c r="N49" s="765">
        <v>2</v>
      </c>
      <c r="O49" s="765">
        <v>2</v>
      </c>
      <c r="P49" s="765">
        <v>2</v>
      </c>
      <c r="Q49" s="765">
        <v>2</v>
      </c>
      <c r="R49" s="765">
        <v>2</v>
      </c>
      <c r="S49" s="771">
        <v>2</v>
      </c>
      <c r="T49" s="765">
        <v>2</v>
      </c>
      <c r="U49" s="765">
        <v>2</v>
      </c>
      <c r="V49" s="765">
        <v>2</v>
      </c>
      <c r="W49" s="765">
        <v>2</v>
      </c>
      <c r="X49" s="765">
        <v>2</v>
      </c>
      <c r="Y49" s="765">
        <v>2</v>
      </c>
      <c r="Z49" s="771">
        <v>2</v>
      </c>
      <c r="AA49" s="765">
        <v>2</v>
      </c>
      <c r="AB49" s="765">
        <v>2</v>
      </c>
      <c r="AC49" s="765">
        <v>2</v>
      </c>
      <c r="AD49" s="765">
        <v>2</v>
      </c>
      <c r="AE49" s="765">
        <v>2</v>
      </c>
      <c r="AF49" s="765">
        <v>2</v>
      </c>
      <c r="AG49" s="771">
        <v>2</v>
      </c>
      <c r="AH49" s="765">
        <v>2</v>
      </c>
      <c r="AI49" s="765">
        <v>2</v>
      </c>
      <c r="AJ49" s="765">
        <v>2</v>
      </c>
      <c r="AK49" s="765">
        <v>2</v>
      </c>
      <c r="AL49" s="765">
        <v>2</v>
      </c>
      <c r="AM49" s="765">
        <v>2</v>
      </c>
    </row>
    <row r="50" spans="1:41" ht="36.75" customHeight="1">
      <c r="A50" s="983"/>
      <c r="B50" s="983"/>
      <c r="C50" s="975"/>
      <c r="D50" s="975"/>
      <c r="E50" s="986"/>
      <c r="F50" s="986"/>
      <c r="G50" s="986"/>
      <c r="H50" s="719" t="s">
        <v>1611</v>
      </c>
      <c r="I50" s="765">
        <v>2</v>
      </c>
      <c r="J50" s="765">
        <v>2</v>
      </c>
      <c r="K50" s="765">
        <v>2</v>
      </c>
      <c r="L50" s="771">
        <v>2</v>
      </c>
      <c r="M50" s="765">
        <v>2</v>
      </c>
      <c r="N50" s="765">
        <v>2</v>
      </c>
      <c r="O50" s="765">
        <v>2</v>
      </c>
      <c r="P50" s="765">
        <v>2</v>
      </c>
      <c r="Q50" s="765">
        <v>2</v>
      </c>
      <c r="R50" s="765">
        <v>2</v>
      </c>
      <c r="S50" s="771">
        <v>2</v>
      </c>
      <c r="T50" s="765">
        <v>2</v>
      </c>
      <c r="U50" s="765">
        <v>2</v>
      </c>
      <c r="V50" s="765">
        <v>2</v>
      </c>
      <c r="W50" s="765">
        <v>2</v>
      </c>
      <c r="X50" s="765">
        <v>2</v>
      </c>
      <c r="Y50" s="765">
        <v>2</v>
      </c>
      <c r="Z50" s="771">
        <v>2</v>
      </c>
      <c r="AA50" s="765">
        <v>2</v>
      </c>
      <c r="AB50" s="765">
        <v>2</v>
      </c>
      <c r="AC50" s="765">
        <v>2</v>
      </c>
      <c r="AD50" s="765">
        <v>2</v>
      </c>
      <c r="AE50" s="765">
        <v>2</v>
      </c>
      <c r="AF50" s="765">
        <v>2</v>
      </c>
      <c r="AG50" s="771">
        <v>2</v>
      </c>
      <c r="AH50" s="765">
        <v>2</v>
      </c>
      <c r="AI50" s="765">
        <v>2</v>
      </c>
      <c r="AJ50" s="765">
        <v>2</v>
      </c>
      <c r="AK50" s="765">
        <v>2</v>
      </c>
      <c r="AL50" s="765">
        <v>2</v>
      </c>
      <c r="AM50" s="765">
        <v>2</v>
      </c>
    </row>
    <row r="51" spans="1:41" ht="36.75" customHeight="1">
      <c r="A51" s="983"/>
      <c r="B51" s="983"/>
      <c r="C51" s="975"/>
      <c r="D51" s="975"/>
      <c r="E51" s="986"/>
      <c r="F51" s="986"/>
      <c r="G51" s="986"/>
      <c r="H51" s="719" t="s">
        <v>1612</v>
      </c>
      <c r="I51" s="765">
        <v>3</v>
      </c>
      <c r="J51" s="765">
        <v>3</v>
      </c>
      <c r="K51" s="765">
        <v>3</v>
      </c>
      <c r="L51" s="771">
        <v>3</v>
      </c>
      <c r="M51" s="765">
        <v>3</v>
      </c>
      <c r="N51" s="765">
        <v>3</v>
      </c>
      <c r="O51" s="765">
        <v>3</v>
      </c>
      <c r="P51" s="765">
        <v>3</v>
      </c>
      <c r="Q51" s="765">
        <v>3</v>
      </c>
      <c r="R51" s="765">
        <v>3</v>
      </c>
      <c r="S51" s="771">
        <v>3</v>
      </c>
      <c r="T51" s="765">
        <v>3</v>
      </c>
      <c r="U51" s="765">
        <v>3</v>
      </c>
      <c r="V51" s="765">
        <v>3</v>
      </c>
      <c r="W51" s="765">
        <v>3</v>
      </c>
      <c r="X51" s="765">
        <v>3</v>
      </c>
      <c r="Y51" s="765">
        <v>3</v>
      </c>
      <c r="Z51" s="771">
        <v>3</v>
      </c>
      <c r="AA51" s="765">
        <v>3</v>
      </c>
      <c r="AB51" s="765">
        <v>3</v>
      </c>
      <c r="AC51" s="765">
        <v>3</v>
      </c>
      <c r="AD51" s="765">
        <v>3</v>
      </c>
      <c r="AE51" s="765">
        <v>3</v>
      </c>
      <c r="AF51" s="765">
        <v>3</v>
      </c>
      <c r="AG51" s="771">
        <v>3</v>
      </c>
      <c r="AH51" s="765">
        <v>3</v>
      </c>
      <c r="AI51" s="765">
        <v>3</v>
      </c>
      <c r="AJ51" s="765">
        <v>3</v>
      </c>
      <c r="AK51" s="765">
        <v>3</v>
      </c>
      <c r="AL51" s="765">
        <v>3</v>
      </c>
      <c r="AM51" s="765">
        <v>3</v>
      </c>
    </row>
    <row r="52" spans="1:41" ht="36.75" customHeight="1">
      <c r="A52" s="983"/>
      <c r="B52" s="983"/>
      <c r="C52" s="975"/>
      <c r="D52" s="975"/>
      <c r="E52" s="986"/>
      <c r="F52" s="986"/>
      <c r="G52" s="986"/>
      <c r="H52" s="719" t="s">
        <v>1613</v>
      </c>
      <c r="I52" s="765">
        <v>3</v>
      </c>
      <c r="J52" s="765">
        <v>3</v>
      </c>
      <c r="K52" s="765">
        <v>3</v>
      </c>
      <c r="L52" s="771">
        <v>3</v>
      </c>
      <c r="M52" s="765">
        <v>3</v>
      </c>
      <c r="N52" s="765">
        <v>3</v>
      </c>
      <c r="O52" s="765">
        <v>3</v>
      </c>
      <c r="P52" s="765">
        <v>3</v>
      </c>
      <c r="Q52" s="765">
        <v>3</v>
      </c>
      <c r="R52" s="765">
        <v>3</v>
      </c>
      <c r="S52" s="771">
        <v>3</v>
      </c>
      <c r="T52" s="765">
        <v>3</v>
      </c>
      <c r="U52" s="765">
        <v>3</v>
      </c>
      <c r="V52" s="765">
        <v>3</v>
      </c>
      <c r="W52" s="765">
        <v>3</v>
      </c>
      <c r="X52" s="765">
        <v>3</v>
      </c>
      <c r="Y52" s="765">
        <v>3</v>
      </c>
      <c r="Z52" s="771">
        <v>3</v>
      </c>
      <c r="AA52" s="765">
        <v>3</v>
      </c>
      <c r="AB52" s="765">
        <v>3</v>
      </c>
      <c r="AC52" s="765">
        <v>3</v>
      </c>
      <c r="AD52" s="765">
        <v>3</v>
      </c>
      <c r="AE52" s="765">
        <v>3</v>
      </c>
      <c r="AF52" s="765">
        <v>3</v>
      </c>
      <c r="AG52" s="771">
        <v>3</v>
      </c>
      <c r="AH52" s="765">
        <v>3</v>
      </c>
      <c r="AI52" s="765">
        <v>3</v>
      </c>
      <c r="AJ52" s="765">
        <v>3</v>
      </c>
      <c r="AK52" s="765">
        <v>3</v>
      </c>
      <c r="AL52" s="765">
        <v>3</v>
      </c>
      <c r="AM52" s="765">
        <v>3</v>
      </c>
    </row>
    <row r="53" spans="1:41" ht="36.75" customHeight="1">
      <c r="A53" s="983"/>
      <c r="B53" s="983"/>
      <c r="C53" s="975"/>
      <c r="D53" s="975"/>
      <c r="E53" s="986"/>
      <c r="F53" s="986"/>
      <c r="G53" s="986"/>
      <c r="H53" s="719" t="s">
        <v>1614</v>
      </c>
      <c r="I53" s="765">
        <v>3</v>
      </c>
      <c r="J53" s="765">
        <v>3</v>
      </c>
      <c r="K53" s="765">
        <v>3</v>
      </c>
      <c r="L53" s="771">
        <v>3</v>
      </c>
      <c r="M53" s="765">
        <v>3</v>
      </c>
      <c r="N53" s="765">
        <v>3</v>
      </c>
      <c r="O53" s="765">
        <v>3</v>
      </c>
      <c r="P53" s="765">
        <v>3</v>
      </c>
      <c r="Q53" s="765">
        <v>3</v>
      </c>
      <c r="R53" s="765">
        <v>3</v>
      </c>
      <c r="S53" s="771">
        <v>3</v>
      </c>
      <c r="T53" s="765">
        <v>3</v>
      </c>
      <c r="U53" s="765">
        <v>3</v>
      </c>
      <c r="V53" s="765">
        <v>3</v>
      </c>
      <c r="W53" s="765">
        <v>3</v>
      </c>
      <c r="X53" s="765">
        <v>3</v>
      </c>
      <c r="Y53" s="765">
        <v>3</v>
      </c>
      <c r="Z53" s="771">
        <v>3</v>
      </c>
      <c r="AA53" s="765">
        <v>3</v>
      </c>
      <c r="AB53" s="765">
        <v>3</v>
      </c>
      <c r="AC53" s="765">
        <v>3</v>
      </c>
      <c r="AD53" s="765">
        <v>3</v>
      </c>
      <c r="AE53" s="765">
        <v>3</v>
      </c>
      <c r="AF53" s="765">
        <v>3</v>
      </c>
      <c r="AG53" s="771">
        <v>3</v>
      </c>
      <c r="AH53" s="765">
        <v>3</v>
      </c>
      <c r="AI53" s="765">
        <v>3</v>
      </c>
      <c r="AJ53" s="765">
        <v>3</v>
      </c>
      <c r="AK53" s="765">
        <v>3</v>
      </c>
      <c r="AL53" s="765">
        <v>3</v>
      </c>
      <c r="AM53" s="765">
        <v>3</v>
      </c>
    </row>
    <row r="54" spans="1:41" ht="36.75" customHeight="1">
      <c r="A54" s="983"/>
      <c r="B54" s="983"/>
      <c r="C54" s="975"/>
      <c r="D54" s="975"/>
      <c r="E54" s="986"/>
      <c r="F54" s="986"/>
      <c r="G54" s="986"/>
      <c r="H54" s="719" t="s">
        <v>1615</v>
      </c>
      <c r="I54" s="765">
        <v>3</v>
      </c>
      <c r="J54" s="765">
        <v>3</v>
      </c>
      <c r="K54" s="765">
        <v>3</v>
      </c>
      <c r="L54" s="771">
        <v>3</v>
      </c>
      <c r="M54" s="765">
        <v>3</v>
      </c>
      <c r="N54" s="765">
        <v>3</v>
      </c>
      <c r="O54" s="765">
        <v>3</v>
      </c>
      <c r="P54" s="765">
        <v>3</v>
      </c>
      <c r="Q54" s="765">
        <v>3</v>
      </c>
      <c r="R54" s="765">
        <v>3</v>
      </c>
      <c r="S54" s="771">
        <v>3</v>
      </c>
      <c r="T54" s="765">
        <v>3</v>
      </c>
      <c r="U54" s="765">
        <v>3</v>
      </c>
      <c r="V54" s="765">
        <v>3</v>
      </c>
      <c r="W54" s="765">
        <v>3</v>
      </c>
      <c r="X54" s="765">
        <v>3</v>
      </c>
      <c r="Y54" s="765">
        <v>3</v>
      </c>
      <c r="Z54" s="771">
        <v>3</v>
      </c>
      <c r="AA54" s="765">
        <v>3</v>
      </c>
      <c r="AB54" s="765">
        <v>3</v>
      </c>
      <c r="AC54" s="765">
        <v>3</v>
      </c>
      <c r="AD54" s="765">
        <v>3</v>
      </c>
      <c r="AE54" s="765">
        <v>3</v>
      </c>
      <c r="AF54" s="765">
        <v>3</v>
      </c>
      <c r="AG54" s="771">
        <v>3</v>
      </c>
      <c r="AH54" s="765">
        <v>3</v>
      </c>
      <c r="AI54" s="765">
        <v>3</v>
      </c>
      <c r="AJ54" s="765">
        <v>3</v>
      </c>
      <c r="AK54" s="765">
        <v>3</v>
      </c>
      <c r="AL54" s="765">
        <v>3</v>
      </c>
      <c r="AM54" s="765">
        <v>3</v>
      </c>
    </row>
    <row r="55" spans="1:41" ht="36.75" customHeight="1">
      <c r="A55" s="983"/>
      <c r="B55" s="983"/>
      <c r="C55" s="975"/>
      <c r="D55" s="975"/>
      <c r="E55" s="986"/>
      <c r="F55" s="986"/>
      <c r="G55" s="986"/>
      <c r="H55" s="719" t="s">
        <v>1616</v>
      </c>
      <c r="I55" s="765">
        <v>4</v>
      </c>
      <c r="J55" s="765">
        <v>4</v>
      </c>
      <c r="K55" s="765">
        <v>4</v>
      </c>
      <c r="L55" s="771">
        <v>4</v>
      </c>
      <c r="M55" s="765">
        <v>4</v>
      </c>
      <c r="N55" s="765">
        <v>4</v>
      </c>
      <c r="O55" s="765">
        <v>4</v>
      </c>
      <c r="P55" s="765">
        <v>4</v>
      </c>
      <c r="Q55" s="765">
        <v>4</v>
      </c>
      <c r="R55" s="765">
        <v>4</v>
      </c>
      <c r="S55" s="771">
        <v>4</v>
      </c>
      <c r="T55" s="765">
        <v>4</v>
      </c>
      <c r="U55" s="765">
        <v>4</v>
      </c>
      <c r="V55" s="765">
        <v>4</v>
      </c>
      <c r="W55" s="765">
        <v>4</v>
      </c>
      <c r="X55" s="765">
        <v>4</v>
      </c>
      <c r="Y55" s="765">
        <v>4</v>
      </c>
      <c r="Z55" s="771">
        <v>4</v>
      </c>
      <c r="AA55" s="765">
        <v>4</v>
      </c>
      <c r="AB55" s="765">
        <v>4</v>
      </c>
      <c r="AC55" s="765">
        <v>4</v>
      </c>
      <c r="AD55" s="765">
        <v>4</v>
      </c>
      <c r="AE55" s="765">
        <v>4</v>
      </c>
      <c r="AF55" s="765">
        <v>4</v>
      </c>
      <c r="AG55" s="771">
        <v>4</v>
      </c>
      <c r="AH55" s="765">
        <v>4</v>
      </c>
      <c r="AI55" s="765">
        <v>4</v>
      </c>
      <c r="AJ55" s="765">
        <v>4</v>
      </c>
      <c r="AK55" s="765">
        <v>4</v>
      </c>
      <c r="AL55" s="765">
        <v>4</v>
      </c>
      <c r="AM55" s="765">
        <v>4</v>
      </c>
    </row>
    <row r="56" spans="1:41" ht="36.75" customHeight="1">
      <c r="A56" s="983"/>
      <c r="B56" s="983"/>
      <c r="C56" s="975"/>
      <c r="D56" s="975"/>
      <c r="E56" s="986"/>
      <c r="F56" s="986"/>
      <c r="G56" s="986"/>
      <c r="H56" s="724" t="s">
        <v>1617</v>
      </c>
      <c r="I56" s="765">
        <v>4</v>
      </c>
      <c r="J56" s="765">
        <v>4</v>
      </c>
      <c r="K56" s="765">
        <v>4</v>
      </c>
      <c r="L56" s="771">
        <v>4</v>
      </c>
      <c r="M56" s="765">
        <v>4</v>
      </c>
      <c r="N56" s="765">
        <v>4</v>
      </c>
      <c r="O56" s="765">
        <v>4</v>
      </c>
      <c r="P56" s="765">
        <v>4</v>
      </c>
      <c r="Q56" s="765">
        <v>4</v>
      </c>
      <c r="R56" s="765">
        <v>4</v>
      </c>
      <c r="S56" s="771">
        <v>4</v>
      </c>
      <c r="T56" s="765">
        <v>4</v>
      </c>
      <c r="U56" s="765">
        <v>4</v>
      </c>
      <c r="V56" s="765">
        <v>4</v>
      </c>
      <c r="W56" s="765">
        <v>4</v>
      </c>
      <c r="X56" s="765">
        <v>4</v>
      </c>
      <c r="Y56" s="765">
        <v>4</v>
      </c>
      <c r="Z56" s="771">
        <v>4</v>
      </c>
      <c r="AA56" s="765">
        <v>4</v>
      </c>
      <c r="AB56" s="765">
        <v>4</v>
      </c>
      <c r="AC56" s="765">
        <v>4</v>
      </c>
      <c r="AD56" s="765">
        <v>4</v>
      </c>
      <c r="AE56" s="765">
        <v>4</v>
      </c>
      <c r="AF56" s="765">
        <v>4</v>
      </c>
      <c r="AG56" s="771">
        <v>4</v>
      </c>
      <c r="AH56" s="765">
        <v>4</v>
      </c>
      <c r="AI56" s="765">
        <v>4</v>
      </c>
      <c r="AJ56" s="765">
        <v>4</v>
      </c>
      <c r="AK56" s="765">
        <v>4</v>
      </c>
      <c r="AL56" s="765">
        <v>4</v>
      </c>
      <c r="AM56" s="765">
        <v>4</v>
      </c>
    </row>
    <row r="57" spans="1:41" ht="36.75" customHeight="1">
      <c r="A57" s="983"/>
      <c r="B57" s="983"/>
      <c r="C57" s="975"/>
      <c r="D57" s="975"/>
      <c r="E57" s="986"/>
      <c r="F57" s="986"/>
      <c r="G57" s="986"/>
      <c r="H57" s="724" t="s">
        <v>1618</v>
      </c>
      <c r="I57" s="765">
        <v>7</v>
      </c>
      <c r="J57" s="765">
        <v>7</v>
      </c>
      <c r="K57" s="765">
        <v>7</v>
      </c>
      <c r="L57" s="771">
        <v>7</v>
      </c>
      <c r="M57" s="765">
        <v>7</v>
      </c>
      <c r="N57" s="765">
        <v>7</v>
      </c>
      <c r="O57" s="765">
        <v>7</v>
      </c>
      <c r="P57" s="765">
        <v>7</v>
      </c>
      <c r="Q57" s="765">
        <v>7</v>
      </c>
      <c r="R57" s="765">
        <v>7</v>
      </c>
      <c r="S57" s="771">
        <v>7</v>
      </c>
      <c r="T57" s="765">
        <v>7</v>
      </c>
      <c r="U57" s="765">
        <v>7</v>
      </c>
      <c r="V57" s="765">
        <v>7</v>
      </c>
      <c r="W57" s="765">
        <v>7</v>
      </c>
      <c r="X57" s="765">
        <v>7</v>
      </c>
      <c r="Y57" s="765">
        <v>7</v>
      </c>
      <c r="Z57" s="771">
        <v>7</v>
      </c>
      <c r="AA57" s="765">
        <v>7</v>
      </c>
      <c r="AB57" s="765">
        <v>7</v>
      </c>
      <c r="AC57" s="765">
        <v>7</v>
      </c>
      <c r="AD57" s="765">
        <v>7</v>
      </c>
      <c r="AE57" s="765">
        <v>7</v>
      </c>
      <c r="AF57" s="765">
        <v>7</v>
      </c>
      <c r="AG57" s="771">
        <v>7</v>
      </c>
      <c r="AH57" s="765">
        <v>7</v>
      </c>
      <c r="AI57" s="765">
        <v>7</v>
      </c>
      <c r="AJ57" s="765">
        <v>7</v>
      </c>
      <c r="AK57" s="765">
        <v>7</v>
      </c>
      <c r="AL57" s="765">
        <v>7</v>
      </c>
      <c r="AM57" s="765">
        <v>7</v>
      </c>
    </row>
    <row r="58" spans="1:41" ht="36.75" customHeight="1">
      <c r="A58" s="983"/>
      <c r="B58" s="983"/>
      <c r="C58" s="975"/>
      <c r="D58" s="975"/>
      <c r="E58" s="986"/>
      <c r="F58" s="986"/>
      <c r="G58" s="986"/>
      <c r="H58" s="724" t="s">
        <v>1619</v>
      </c>
      <c r="I58" s="765">
        <v>2</v>
      </c>
      <c r="J58" s="765">
        <v>2</v>
      </c>
      <c r="K58" s="765">
        <v>2</v>
      </c>
      <c r="L58" s="771">
        <v>2</v>
      </c>
      <c r="M58" s="765">
        <v>2</v>
      </c>
      <c r="N58" s="765">
        <v>2</v>
      </c>
      <c r="O58" s="765">
        <v>2</v>
      </c>
      <c r="P58" s="765">
        <v>2</v>
      </c>
      <c r="Q58" s="765">
        <v>2</v>
      </c>
      <c r="R58" s="765">
        <v>2</v>
      </c>
      <c r="S58" s="771">
        <v>2</v>
      </c>
      <c r="T58" s="765">
        <v>2</v>
      </c>
      <c r="U58" s="765">
        <v>2</v>
      </c>
      <c r="V58" s="765">
        <v>2</v>
      </c>
      <c r="W58" s="765">
        <v>2</v>
      </c>
      <c r="X58" s="765">
        <v>2</v>
      </c>
      <c r="Y58" s="765">
        <v>2</v>
      </c>
      <c r="Z58" s="771">
        <v>2</v>
      </c>
      <c r="AA58" s="765">
        <v>2</v>
      </c>
      <c r="AB58" s="765">
        <v>2</v>
      </c>
      <c r="AC58" s="765">
        <v>2</v>
      </c>
      <c r="AD58" s="765">
        <v>2</v>
      </c>
      <c r="AE58" s="765">
        <v>2</v>
      </c>
      <c r="AF58" s="765">
        <v>2</v>
      </c>
      <c r="AG58" s="771">
        <v>2</v>
      </c>
      <c r="AH58" s="765">
        <v>2</v>
      </c>
      <c r="AI58" s="765">
        <v>2</v>
      </c>
      <c r="AJ58" s="765">
        <v>2</v>
      </c>
      <c r="AK58" s="765">
        <v>2</v>
      </c>
      <c r="AL58" s="765">
        <v>2</v>
      </c>
      <c r="AM58" s="765">
        <v>2</v>
      </c>
    </row>
    <row r="59" spans="1:41" ht="36.75" customHeight="1">
      <c r="A59" s="983"/>
      <c r="B59" s="983"/>
      <c r="C59" s="975"/>
      <c r="D59" s="975"/>
      <c r="E59" s="986"/>
      <c r="F59" s="986"/>
      <c r="G59" s="986"/>
      <c r="H59" s="724" t="s">
        <v>1620</v>
      </c>
      <c r="I59" s="765">
        <v>7</v>
      </c>
      <c r="J59" s="765">
        <v>7</v>
      </c>
      <c r="K59" s="765">
        <v>7</v>
      </c>
      <c r="L59" s="771">
        <v>7</v>
      </c>
      <c r="M59" s="765">
        <v>7</v>
      </c>
      <c r="N59" s="765">
        <v>7</v>
      </c>
      <c r="O59" s="765">
        <v>7</v>
      </c>
      <c r="P59" s="765">
        <v>7</v>
      </c>
      <c r="Q59" s="765">
        <v>7</v>
      </c>
      <c r="R59" s="765">
        <v>7</v>
      </c>
      <c r="S59" s="771">
        <v>7</v>
      </c>
      <c r="T59" s="765">
        <v>7</v>
      </c>
      <c r="U59" s="765">
        <v>7</v>
      </c>
      <c r="V59" s="765">
        <v>7</v>
      </c>
      <c r="W59" s="765">
        <v>7</v>
      </c>
      <c r="X59" s="765">
        <v>7</v>
      </c>
      <c r="Y59" s="765">
        <v>7</v>
      </c>
      <c r="Z59" s="771">
        <v>7</v>
      </c>
      <c r="AA59" s="765">
        <v>7</v>
      </c>
      <c r="AB59" s="765">
        <v>7</v>
      </c>
      <c r="AC59" s="765">
        <v>7</v>
      </c>
      <c r="AD59" s="765">
        <v>7</v>
      </c>
      <c r="AE59" s="765">
        <v>7</v>
      </c>
      <c r="AF59" s="765">
        <v>7</v>
      </c>
      <c r="AG59" s="771">
        <v>7</v>
      </c>
      <c r="AH59" s="765">
        <v>7</v>
      </c>
      <c r="AI59" s="765">
        <v>7</v>
      </c>
      <c r="AJ59" s="765">
        <v>7</v>
      </c>
      <c r="AK59" s="765">
        <v>7</v>
      </c>
      <c r="AL59" s="765">
        <v>7</v>
      </c>
      <c r="AM59" s="765">
        <v>7</v>
      </c>
    </row>
    <row r="60" spans="1:41" ht="36.75" customHeight="1">
      <c r="A60" s="983"/>
      <c r="B60" s="983"/>
      <c r="C60" s="975"/>
      <c r="D60" s="975"/>
      <c r="E60" s="986"/>
      <c r="F60" s="986"/>
      <c r="G60" s="986"/>
      <c r="H60" s="724" t="s">
        <v>1621</v>
      </c>
      <c r="I60" s="765">
        <v>2</v>
      </c>
      <c r="J60" s="765">
        <v>2</v>
      </c>
      <c r="K60" s="765">
        <v>2</v>
      </c>
      <c r="L60" s="771">
        <v>2</v>
      </c>
      <c r="M60" s="765">
        <v>2</v>
      </c>
      <c r="N60" s="765">
        <v>2</v>
      </c>
      <c r="O60" s="765">
        <v>2</v>
      </c>
      <c r="P60" s="765">
        <v>2</v>
      </c>
      <c r="Q60" s="765">
        <v>2</v>
      </c>
      <c r="R60" s="765">
        <v>2</v>
      </c>
      <c r="S60" s="771">
        <v>2</v>
      </c>
      <c r="T60" s="765">
        <v>2</v>
      </c>
      <c r="U60" s="765">
        <v>2</v>
      </c>
      <c r="V60" s="765">
        <v>2</v>
      </c>
      <c r="W60" s="765">
        <v>2</v>
      </c>
      <c r="X60" s="765">
        <v>2</v>
      </c>
      <c r="Y60" s="765">
        <v>2</v>
      </c>
      <c r="Z60" s="771">
        <v>2</v>
      </c>
      <c r="AA60" s="765">
        <v>2</v>
      </c>
      <c r="AB60" s="765">
        <v>2</v>
      </c>
      <c r="AC60" s="765">
        <v>2</v>
      </c>
      <c r="AD60" s="765">
        <v>2</v>
      </c>
      <c r="AE60" s="765">
        <v>2</v>
      </c>
      <c r="AF60" s="765">
        <v>2</v>
      </c>
      <c r="AG60" s="771">
        <v>2</v>
      </c>
      <c r="AH60" s="765">
        <v>2</v>
      </c>
      <c r="AI60" s="765">
        <v>2</v>
      </c>
      <c r="AJ60" s="765">
        <v>2</v>
      </c>
      <c r="AK60" s="765">
        <v>2</v>
      </c>
      <c r="AL60" s="765">
        <v>2</v>
      </c>
      <c r="AM60" s="765">
        <v>2</v>
      </c>
    </row>
    <row r="61" spans="1:41" ht="36" customHeight="1">
      <c r="A61" s="984"/>
      <c r="B61" s="984"/>
      <c r="C61" s="985"/>
      <c r="D61" s="976"/>
      <c r="E61" s="987"/>
      <c r="F61" s="987"/>
      <c r="G61" s="987"/>
      <c r="H61" s="776"/>
      <c r="I61" s="774">
        <f>+G44-SUM(I44:I60)</f>
        <v>304</v>
      </c>
      <c r="J61" s="774">
        <f>+I61-SUM(J44:J60)</f>
        <v>250</v>
      </c>
      <c r="K61" s="774">
        <f t="shared" ref="K61:AM61" si="24">+J61-SUM(K44:K60)</f>
        <v>196</v>
      </c>
      <c r="L61" s="774">
        <f t="shared" si="24"/>
        <v>142</v>
      </c>
      <c r="M61" s="774">
        <f t="shared" si="24"/>
        <v>88</v>
      </c>
      <c r="N61" s="774">
        <f t="shared" si="24"/>
        <v>34</v>
      </c>
      <c r="O61" s="774">
        <f t="shared" si="24"/>
        <v>-20</v>
      </c>
      <c r="P61" s="774">
        <f t="shared" si="24"/>
        <v>-74</v>
      </c>
      <c r="Q61" s="774">
        <f t="shared" si="24"/>
        <v>-128</v>
      </c>
      <c r="R61" s="774">
        <f t="shared" si="24"/>
        <v>-182</v>
      </c>
      <c r="S61" s="774">
        <f t="shared" si="24"/>
        <v>-236</v>
      </c>
      <c r="T61" s="774">
        <f t="shared" si="24"/>
        <v>-290</v>
      </c>
      <c r="U61" s="774">
        <f t="shared" si="24"/>
        <v>-344</v>
      </c>
      <c r="V61" s="774">
        <f t="shared" si="24"/>
        <v>-398</v>
      </c>
      <c r="W61" s="774">
        <f t="shared" si="24"/>
        <v>-452</v>
      </c>
      <c r="X61" s="774">
        <f t="shared" si="24"/>
        <v>-506</v>
      </c>
      <c r="Y61" s="774">
        <f t="shared" si="24"/>
        <v>-560</v>
      </c>
      <c r="Z61" s="774">
        <f t="shared" si="24"/>
        <v>-614</v>
      </c>
      <c r="AA61" s="774">
        <f t="shared" si="24"/>
        <v>-668</v>
      </c>
      <c r="AB61" s="774">
        <f t="shared" si="24"/>
        <v>-722</v>
      </c>
      <c r="AC61" s="774">
        <f t="shared" si="24"/>
        <v>-776</v>
      </c>
      <c r="AD61" s="774">
        <f t="shared" si="24"/>
        <v>-830</v>
      </c>
      <c r="AE61" s="774">
        <f t="shared" si="24"/>
        <v>-884</v>
      </c>
      <c r="AF61" s="774">
        <f t="shared" si="24"/>
        <v>-938</v>
      </c>
      <c r="AG61" s="774">
        <f t="shared" si="24"/>
        <v>-992</v>
      </c>
      <c r="AH61" s="774">
        <f t="shared" si="24"/>
        <v>-1046</v>
      </c>
      <c r="AI61" s="774">
        <f t="shared" si="24"/>
        <v>-1100</v>
      </c>
      <c r="AJ61" s="774">
        <f t="shared" si="24"/>
        <v>-1154</v>
      </c>
      <c r="AK61" s="774">
        <f t="shared" si="24"/>
        <v>-1208</v>
      </c>
      <c r="AL61" s="774">
        <f t="shared" si="24"/>
        <v>-1262</v>
      </c>
      <c r="AM61" s="774">
        <f t="shared" si="24"/>
        <v>-1316</v>
      </c>
      <c r="AO61" s="764">
        <f>1518+156</f>
        <v>1674</v>
      </c>
    </row>
    <row r="62" spans="1:41" ht="36.75" customHeight="1">
      <c r="A62" s="973">
        <v>9</v>
      </c>
      <c r="B62" s="973" t="s">
        <v>487</v>
      </c>
      <c r="C62" s="955" t="s">
        <v>488</v>
      </c>
      <c r="D62" s="955"/>
      <c r="E62" s="990">
        <v>114</v>
      </c>
      <c r="F62" s="990">
        <v>0</v>
      </c>
      <c r="G62" s="990">
        <f>+E62+F62</f>
        <v>114</v>
      </c>
      <c r="H62" s="724" t="s">
        <v>1582</v>
      </c>
      <c r="I62" s="765">
        <v>3</v>
      </c>
      <c r="J62" s="765">
        <v>3</v>
      </c>
      <c r="K62" s="765">
        <v>3</v>
      </c>
      <c r="L62" s="761">
        <f>+K62/2</f>
        <v>1.5</v>
      </c>
      <c r="M62" s="765">
        <v>3</v>
      </c>
      <c r="N62" s="765">
        <v>3</v>
      </c>
      <c r="O62" s="765">
        <v>3</v>
      </c>
      <c r="P62" s="765">
        <v>3</v>
      </c>
      <c r="Q62" s="765">
        <v>3</v>
      </c>
      <c r="R62" s="765">
        <v>3</v>
      </c>
      <c r="S62" s="761">
        <f t="shared" si="2"/>
        <v>1.5</v>
      </c>
      <c r="T62" s="765">
        <v>3</v>
      </c>
      <c r="U62" s="765">
        <v>3</v>
      </c>
      <c r="V62" s="765">
        <v>3</v>
      </c>
      <c r="W62" s="765">
        <v>3</v>
      </c>
      <c r="X62" s="765">
        <v>3</v>
      </c>
      <c r="Y62" s="765">
        <v>3</v>
      </c>
      <c r="Z62" s="761">
        <f t="shared" si="3"/>
        <v>1.5</v>
      </c>
      <c r="AA62" s="765">
        <v>3</v>
      </c>
      <c r="AB62" s="765">
        <v>3</v>
      </c>
      <c r="AC62" s="765">
        <v>3</v>
      </c>
      <c r="AD62" s="765">
        <v>3</v>
      </c>
      <c r="AE62" s="765">
        <v>3</v>
      </c>
      <c r="AF62" s="765">
        <v>3</v>
      </c>
      <c r="AG62" s="761">
        <f t="shared" si="4"/>
        <v>1.5</v>
      </c>
      <c r="AH62" s="765">
        <v>3</v>
      </c>
      <c r="AI62" s="765">
        <v>3</v>
      </c>
      <c r="AJ62" s="765">
        <v>3</v>
      </c>
      <c r="AK62" s="765">
        <v>3</v>
      </c>
      <c r="AL62" s="765">
        <v>3</v>
      </c>
      <c r="AM62" s="765">
        <v>3</v>
      </c>
    </row>
    <row r="63" spans="1:41" ht="36.75" customHeight="1">
      <c r="A63" s="983"/>
      <c r="B63" s="983"/>
      <c r="C63" s="975"/>
      <c r="D63" s="975"/>
      <c r="E63" s="986"/>
      <c r="F63" s="986"/>
      <c r="G63" s="986"/>
      <c r="H63" s="724" t="s">
        <v>1583</v>
      </c>
      <c r="I63" s="765">
        <v>2</v>
      </c>
      <c r="J63" s="765">
        <v>2</v>
      </c>
      <c r="K63" s="765">
        <v>2</v>
      </c>
      <c r="L63" s="761">
        <f t="shared" ref="L63:L69" si="25">+K63/2</f>
        <v>1</v>
      </c>
      <c r="M63" s="765">
        <v>2</v>
      </c>
      <c r="N63" s="765">
        <v>2</v>
      </c>
      <c r="O63" s="765">
        <v>2</v>
      </c>
      <c r="P63" s="765">
        <v>2</v>
      </c>
      <c r="Q63" s="765">
        <v>2</v>
      </c>
      <c r="R63" s="765">
        <v>2</v>
      </c>
      <c r="S63" s="761">
        <f t="shared" si="2"/>
        <v>1</v>
      </c>
      <c r="T63" s="765">
        <v>2</v>
      </c>
      <c r="U63" s="765">
        <v>2</v>
      </c>
      <c r="V63" s="765">
        <v>2</v>
      </c>
      <c r="W63" s="765">
        <v>2</v>
      </c>
      <c r="X63" s="765">
        <v>2</v>
      </c>
      <c r="Y63" s="765">
        <v>2</v>
      </c>
      <c r="Z63" s="761">
        <f t="shared" si="3"/>
        <v>1</v>
      </c>
      <c r="AA63" s="765">
        <v>2</v>
      </c>
      <c r="AB63" s="765">
        <v>2</v>
      </c>
      <c r="AC63" s="765">
        <v>2</v>
      </c>
      <c r="AD63" s="765">
        <v>2</v>
      </c>
      <c r="AE63" s="765">
        <v>2</v>
      </c>
      <c r="AF63" s="765">
        <v>2</v>
      </c>
      <c r="AG63" s="761">
        <f t="shared" si="4"/>
        <v>1</v>
      </c>
      <c r="AH63" s="765">
        <v>2</v>
      </c>
      <c r="AI63" s="765">
        <v>2</v>
      </c>
      <c r="AJ63" s="765">
        <v>2</v>
      </c>
      <c r="AK63" s="765">
        <v>2</v>
      </c>
      <c r="AL63" s="765">
        <v>2</v>
      </c>
      <c r="AM63" s="765">
        <v>2</v>
      </c>
    </row>
    <row r="64" spans="1:41" ht="36.75" customHeight="1">
      <c r="A64" s="983"/>
      <c r="B64" s="983"/>
      <c r="C64" s="975"/>
      <c r="D64" s="975"/>
      <c r="E64" s="986"/>
      <c r="F64" s="986"/>
      <c r="G64" s="986"/>
      <c r="H64" s="724" t="s">
        <v>1632</v>
      </c>
      <c r="I64" s="765">
        <v>1</v>
      </c>
      <c r="J64" s="765">
        <v>1</v>
      </c>
      <c r="K64" s="765">
        <v>1</v>
      </c>
      <c r="L64" s="761">
        <f t="shared" si="25"/>
        <v>0.5</v>
      </c>
      <c r="M64" s="765">
        <v>1</v>
      </c>
      <c r="N64" s="765">
        <v>1</v>
      </c>
      <c r="O64" s="765">
        <v>1</v>
      </c>
      <c r="P64" s="765">
        <v>1</v>
      </c>
      <c r="Q64" s="765">
        <v>1</v>
      </c>
      <c r="R64" s="765">
        <v>1</v>
      </c>
      <c r="S64" s="761">
        <f t="shared" si="2"/>
        <v>0.5</v>
      </c>
      <c r="T64" s="765">
        <v>1</v>
      </c>
      <c r="U64" s="765">
        <v>1</v>
      </c>
      <c r="V64" s="765">
        <v>1</v>
      </c>
      <c r="W64" s="765">
        <v>1</v>
      </c>
      <c r="X64" s="765">
        <v>1</v>
      </c>
      <c r="Y64" s="765">
        <v>1</v>
      </c>
      <c r="Z64" s="761">
        <f t="shared" si="3"/>
        <v>0.5</v>
      </c>
      <c r="AA64" s="765">
        <v>1</v>
      </c>
      <c r="AB64" s="765">
        <v>1</v>
      </c>
      <c r="AC64" s="765">
        <v>1</v>
      </c>
      <c r="AD64" s="765">
        <v>1</v>
      </c>
      <c r="AE64" s="765">
        <v>1</v>
      </c>
      <c r="AF64" s="765">
        <v>1</v>
      </c>
      <c r="AG64" s="761">
        <f t="shared" si="4"/>
        <v>0.5</v>
      </c>
      <c r="AH64" s="765">
        <v>1</v>
      </c>
      <c r="AI64" s="765">
        <v>1</v>
      </c>
      <c r="AJ64" s="765">
        <v>1</v>
      </c>
      <c r="AK64" s="765">
        <v>1</v>
      </c>
      <c r="AL64" s="765">
        <v>1</v>
      </c>
      <c r="AM64" s="765">
        <v>1</v>
      </c>
    </row>
    <row r="65" spans="1:51" ht="36.75" customHeight="1">
      <c r="A65" s="983"/>
      <c r="B65" s="983"/>
      <c r="C65" s="975"/>
      <c r="D65" s="975"/>
      <c r="E65" s="986"/>
      <c r="F65" s="986"/>
      <c r="G65" s="986"/>
      <c r="H65" s="719" t="s">
        <v>1564</v>
      </c>
      <c r="I65" s="765">
        <v>3</v>
      </c>
      <c r="J65" s="765">
        <v>3</v>
      </c>
      <c r="K65" s="765">
        <v>3</v>
      </c>
      <c r="L65" s="761">
        <f>+K65/2</f>
        <v>1.5</v>
      </c>
      <c r="M65" s="765">
        <v>3</v>
      </c>
      <c r="N65" s="765">
        <v>3</v>
      </c>
      <c r="O65" s="765">
        <v>3</v>
      </c>
      <c r="P65" s="765">
        <v>3</v>
      </c>
      <c r="Q65" s="765">
        <v>3</v>
      </c>
      <c r="R65" s="765">
        <v>3</v>
      </c>
      <c r="S65" s="761">
        <f t="shared" si="2"/>
        <v>1.5</v>
      </c>
      <c r="T65" s="765">
        <v>3</v>
      </c>
      <c r="U65" s="765">
        <v>3</v>
      </c>
      <c r="V65" s="765">
        <v>3</v>
      </c>
      <c r="W65" s="765">
        <v>3</v>
      </c>
      <c r="X65" s="765">
        <v>3</v>
      </c>
      <c r="Y65" s="765">
        <v>3</v>
      </c>
      <c r="Z65" s="761">
        <f t="shared" si="3"/>
        <v>1.5</v>
      </c>
      <c r="AA65" s="765">
        <v>3</v>
      </c>
      <c r="AB65" s="765">
        <v>3</v>
      </c>
      <c r="AC65" s="765">
        <v>3</v>
      </c>
      <c r="AD65" s="765">
        <v>3</v>
      </c>
      <c r="AE65" s="765">
        <v>3</v>
      </c>
      <c r="AF65" s="765">
        <v>3</v>
      </c>
      <c r="AG65" s="761">
        <f t="shared" si="4"/>
        <v>1.5</v>
      </c>
      <c r="AH65" s="765">
        <v>3</v>
      </c>
      <c r="AI65" s="765">
        <v>3</v>
      </c>
      <c r="AJ65" s="765">
        <v>3</v>
      </c>
      <c r="AK65" s="765">
        <v>3</v>
      </c>
      <c r="AL65" s="765">
        <v>3</v>
      </c>
      <c r="AM65" s="765">
        <v>3</v>
      </c>
    </row>
    <row r="66" spans="1:51" ht="36.75" customHeight="1">
      <c r="A66" s="983"/>
      <c r="B66" s="983"/>
      <c r="C66" s="975"/>
      <c r="D66" s="975"/>
      <c r="E66" s="986"/>
      <c r="F66" s="986"/>
      <c r="G66" s="986"/>
      <c r="H66" s="719" t="s">
        <v>1565</v>
      </c>
      <c r="I66" s="765">
        <v>1</v>
      </c>
      <c r="J66" s="765">
        <v>1</v>
      </c>
      <c r="K66" s="765">
        <v>1</v>
      </c>
      <c r="L66" s="761">
        <f t="shared" si="25"/>
        <v>0.5</v>
      </c>
      <c r="M66" s="765">
        <v>1</v>
      </c>
      <c r="N66" s="765">
        <v>1</v>
      </c>
      <c r="O66" s="765">
        <v>1</v>
      </c>
      <c r="P66" s="765">
        <v>1</v>
      </c>
      <c r="Q66" s="765">
        <v>1</v>
      </c>
      <c r="R66" s="765">
        <v>1</v>
      </c>
      <c r="S66" s="761">
        <f t="shared" si="2"/>
        <v>0.5</v>
      </c>
      <c r="T66" s="765">
        <v>1</v>
      </c>
      <c r="U66" s="765">
        <v>1</v>
      </c>
      <c r="V66" s="765">
        <v>1</v>
      </c>
      <c r="W66" s="765">
        <v>1</v>
      </c>
      <c r="X66" s="765">
        <v>1</v>
      </c>
      <c r="Y66" s="765">
        <v>1</v>
      </c>
      <c r="Z66" s="761">
        <f t="shared" si="3"/>
        <v>0.5</v>
      </c>
      <c r="AA66" s="765">
        <v>1</v>
      </c>
      <c r="AB66" s="765">
        <v>1</v>
      </c>
      <c r="AC66" s="765">
        <v>1</v>
      </c>
      <c r="AD66" s="765">
        <v>1</v>
      </c>
      <c r="AE66" s="765">
        <v>1</v>
      </c>
      <c r="AF66" s="765">
        <v>1</v>
      </c>
      <c r="AG66" s="761">
        <f t="shared" si="4"/>
        <v>0.5</v>
      </c>
      <c r="AH66" s="765">
        <v>1</v>
      </c>
      <c r="AI66" s="765">
        <v>1</v>
      </c>
      <c r="AJ66" s="765">
        <v>1</v>
      </c>
      <c r="AK66" s="765">
        <v>1</v>
      </c>
      <c r="AL66" s="765">
        <v>1</v>
      </c>
      <c r="AM66" s="765">
        <v>1</v>
      </c>
    </row>
    <row r="67" spans="1:51" ht="36.75" customHeight="1">
      <c r="A67" s="983"/>
      <c r="B67" s="983"/>
      <c r="C67" s="975"/>
      <c r="D67" s="975"/>
      <c r="E67" s="986"/>
      <c r="F67" s="986"/>
      <c r="G67" s="986"/>
      <c r="H67" s="724" t="s">
        <v>1587</v>
      </c>
      <c r="I67" s="765">
        <v>2</v>
      </c>
      <c r="J67" s="765">
        <v>2</v>
      </c>
      <c r="K67" s="765">
        <v>2</v>
      </c>
      <c r="L67" s="761">
        <f t="shared" si="25"/>
        <v>1</v>
      </c>
      <c r="M67" s="765">
        <v>2</v>
      </c>
      <c r="N67" s="765">
        <v>2</v>
      </c>
      <c r="O67" s="765">
        <v>2</v>
      </c>
      <c r="P67" s="765">
        <v>2</v>
      </c>
      <c r="Q67" s="765">
        <v>2</v>
      </c>
      <c r="R67" s="765">
        <v>2</v>
      </c>
      <c r="S67" s="761">
        <f t="shared" si="2"/>
        <v>1</v>
      </c>
      <c r="T67" s="765">
        <v>2</v>
      </c>
      <c r="U67" s="765">
        <v>2</v>
      </c>
      <c r="V67" s="765">
        <v>2</v>
      </c>
      <c r="W67" s="765">
        <v>2</v>
      </c>
      <c r="X67" s="765">
        <v>2</v>
      </c>
      <c r="Y67" s="765">
        <v>2</v>
      </c>
      <c r="Z67" s="761">
        <f t="shared" si="3"/>
        <v>1</v>
      </c>
      <c r="AA67" s="765">
        <v>2</v>
      </c>
      <c r="AB67" s="765">
        <v>2</v>
      </c>
      <c r="AC67" s="765">
        <v>2</v>
      </c>
      <c r="AD67" s="765">
        <v>2</v>
      </c>
      <c r="AE67" s="765">
        <v>2</v>
      </c>
      <c r="AF67" s="765">
        <v>2</v>
      </c>
      <c r="AG67" s="761">
        <f t="shared" si="4"/>
        <v>1</v>
      </c>
      <c r="AH67" s="765">
        <v>2</v>
      </c>
      <c r="AI67" s="765">
        <v>2</v>
      </c>
      <c r="AJ67" s="765">
        <v>2</v>
      </c>
      <c r="AK67" s="765">
        <v>2</v>
      </c>
      <c r="AL67" s="765">
        <v>2</v>
      </c>
      <c r="AM67" s="765">
        <v>2</v>
      </c>
    </row>
    <row r="68" spans="1:51" ht="36.75" customHeight="1">
      <c r="A68" s="983"/>
      <c r="B68" s="983"/>
      <c r="C68" s="975"/>
      <c r="D68" s="975"/>
      <c r="E68" s="986"/>
      <c r="F68" s="986"/>
      <c r="G68" s="986"/>
      <c r="H68" s="724" t="s">
        <v>1588</v>
      </c>
      <c r="I68" s="765">
        <v>1</v>
      </c>
      <c r="J68" s="765">
        <v>1</v>
      </c>
      <c r="K68" s="765">
        <v>1</v>
      </c>
      <c r="L68" s="761">
        <f t="shared" si="25"/>
        <v>0.5</v>
      </c>
      <c r="M68" s="765">
        <v>1</v>
      </c>
      <c r="N68" s="765">
        <v>1</v>
      </c>
      <c r="O68" s="765">
        <v>1</v>
      </c>
      <c r="P68" s="765">
        <v>1</v>
      </c>
      <c r="Q68" s="765">
        <v>1</v>
      </c>
      <c r="R68" s="765">
        <v>1</v>
      </c>
      <c r="S68" s="761">
        <f t="shared" si="2"/>
        <v>0.5</v>
      </c>
      <c r="T68" s="765">
        <v>1</v>
      </c>
      <c r="U68" s="765">
        <v>1</v>
      </c>
      <c r="V68" s="765">
        <v>1</v>
      </c>
      <c r="W68" s="765">
        <v>1</v>
      </c>
      <c r="X68" s="765">
        <v>1</v>
      </c>
      <c r="Y68" s="765">
        <v>1</v>
      </c>
      <c r="Z68" s="761">
        <f t="shared" si="3"/>
        <v>0.5</v>
      </c>
      <c r="AA68" s="765">
        <v>1</v>
      </c>
      <c r="AB68" s="765">
        <v>1</v>
      </c>
      <c r="AC68" s="765">
        <v>1</v>
      </c>
      <c r="AD68" s="765">
        <v>1</v>
      </c>
      <c r="AE68" s="765">
        <v>1</v>
      </c>
      <c r="AF68" s="765">
        <v>1</v>
      </c>
      <c r="AG68" s="761">
        <f t="shared" si="4"/>
        <v>0.5</v>
      </c>
      <c r="AH68" s="765">
        <v>1</v>
      </c>
      <c r="AI68" s="765">
        <v>1</v>
      </c>
      <c r="AJ68" s="765">
        <v>1</v>
      </c>
      <c r="AK68" s="765">
        <v>1</v>
      </c>
      <c r="AL68" s="765">
        <v>1</v>
      </c>
      <c r="AM68" s="765">
        <v>1</v>
      </c>
    </row>
    <row r="69" spans="1:51" ht="36.75" customHeight="1">
      <c r="A69" s="983"/>
      <c r="B69" s="983"/>
      <c r="C69" s="975"/>
      <c r="D69" s="975"/>
      <c r="E69" s="986"/>
      <c r="F69" s="986"/>
      <c r="G69" s="986"/>
      <c r="H69" s="775" t="s">
        <v>1633</v>
      </c>
      <c r="I69" s="765">
        <v>2</v>
      </c>
      <c r="J69" s="765">
        <v>2</v>
      </c>
      <c r="K69" s="765">
        <v>2</v>
      </c>
      <c r="L69" s="761">
        <f t="shared" si="25"/>
        <v>1</v>
      </c>
      <c r="M69" s="765">
        <v>2</v>
      </c>
      <c r="N69" s="765">
        <v>2</v>
      </c>
      <c r="O69" s="765">
        <v>2</v>
      </c>
      <c r="P69" s="765">
        <v>2</v>
      </c>
      <c r="Q69" s="765">
        <v>2</v>
      </c>
      <c r="R69" s="765">
        <v>2</v>
      </c>
      <c r="S69" s="761">
        <f t="shared" si="2"/>
        <v>1</v>
      </c>
      <c r="T69" s="765">
        <v>2</v>
      </c>
      <c r="U69" s="765">
        <v>2</v>
      </c>
      <c r="V69" s="765">
        <v>2</v>
      </c>
      <c r="W69" s="765">
        <v>2</v>
      </c>
      <c r="X69" s="765">
        <v>2</v>
      </c>
      <c r="Y69" s="765">
        <v>2</v>
      </c>
      <c r="Z69" s="761">
        <f t="shared" si="3"/>
        <v>1</v>
      </c>
      <c r="AA69" s="765">
        <v>2</v>
      </c>
      <c r="AB69" s="765">
        <v>2</v>
      </c>
      <c r="AC69" s="765">
        <v>2</v>
      </c>
      <c r="AD69" s="765">
        <v>2</v>
      </c>
      <c r="AE69" s="765">
        <v>2</v>
      </c>
      <c r="AF69" s="765">
        <v>2</v>
      </c>
      <c r="AG69" s="761">
        <f t="shared" si="4"/>
        <v>1</v>
      </c>
      <c r="AH69" s="765">
        <v>2</v>
      </c>
      <c r="AI69" s="765">
        <v>2</v>
      </c>
      <c r="AJ69" s="765">
        <v>2</v>
      </c>
      <c r="AK69" s="765">
        <v>2</v>
      </c>
      <c r="AL69" s="765">
        <v>2</v>
      </c>
      <c r="AM69" s="765">
        <v>2</v>
      </c>
    </row>
    <row r="70" spans="1:51" ht="36.75" customHeight="1">
      <c r="A70" s="983"/>
      <c r="B70" s="983"/>
      <c r="C70" s="975"/>
      <c r="D70" s="975"/>
      <c r="E70" s="986"/>
      <c r="F70" s="986"/>
      <c r="G70" s="986"/>
      <c r="H70" s="729" t="s">
        <v>1532</v>
      </c>
      <c r="I70" s="765">
        <v>1</v>
      </c>
      <c r="J70" s="765">
        <v>1</v>
      </c>
      <c r="K70" s="765">
        <v>1</v>
      </c>
      <c r="L70" s="761">
        <f>+K70/2</f>
        <v>0.5</v>
      </c>
      <c r="M70" s="765">
        <v>1</v>
      </c>
      <c r="N70" s="765">
        <v>1</v>
      </c>
      <c r="O70" s="765">
        <v>1</v>
      </c>
      <c r="P70" s="765">
        <v>1</v>
      </c>
      <c r="Q70" s="765">
        <v>1</v>
      </c>
      <c r="R70" s="765">
        <v>1</v>
      </c>
      <c r="S70" s="761">
        <f t="shared" si="2"/>
        <v>0.5</v>
      </c>
      <c r="T70" s="765">
        <v>1</v>
      </c>
      <c r="U70" s="765">
        <v>1</v>
      </c>
      <c r="V70" s="765">
        <v>1</v>
      </c>
      <c r="W70" s="765">
        <v>1</v>
      </c>
      <c r="X70" s="765">
        <v>1</v>
      </c>
      <c r="Y70" s="765">
        <v>1</v>
      </c>
      <c r="Z70" s="761">
        <f t="shared" si="3"/>
        <v>0.5</v>
      </c>
      <c r="AA70" s="765">
        <v>1</v>
      </c>
      <c r="AB70" s="765">
        <v>1</v>
      </c>
      <c r="AC70" s="765">
        <v>1</v>
      </c>
      <c r="AD70" s="765">
        <v>1</v>
      </c>
      <c r="AE70" s="765">
        <v>1</v>
      </c>
      <c r="AF70" s="765">
        <v>1</v>
      </c>
      <c r="AG70" s="761">
        <f t="shared" si="4"/>
        <v>0.5</v>
      </c>
      <c r="AH70" s="765">
        <v>1</v>
      </c>
      <c r="AI70" s="765">
        <v>1</v>
      </c>
      <c r="AJ70" s="765">
        <v>1</v>
      </c>
      <c r="AK70" s="765">
        <v>1</v>
      </c>
      <c r="AL70" s="765">
        <v>1</v>
      </c>
      <c r="AM70" s="765">
        <v>1</v>
      </c>
    </row>
    <row r="71" spans="1:51" ht="36.75" customHeight="1">
      <c r="A71" s="984"/>
      <c r="B71" s="984"/>
      <c r="C71" s="985"/>
      <c r="D71" s="976"/>
      <c r="E71" s="987"/>
      <c r="F71" s="987"/>
      <c r="G71" s="987"/>
      <c r="H71" s="776"/>
      <c r="I71" s="774">
        <f>+G62-SUM(I62:I70)</f>
        <v>98</v>
      </c>
      <c r="J71" s="774">
        <f t="shared" ref="J71:AM71" si="26">+I71-SUM(J62:J70)</f>
        <v>82</v>
      </c>
      <c r="K71" s="774">
        <f t="shared" si="26"/>
        <v>66</v>
      </c>
      <c r="L71" s="774">
        <f t="shared" si="26"/>
        <v>58</v>
      </c>
      <c r="M71" s="774">
        <f t="shared" si="26"/>
        <v>42</v>
      </c>
      <c r="N71" s="774">
        <f t="shared" si="26"/>
        <v>26</v>
      </c>
      <c r="O71" s="774">
        <f t="shared" si="26"/>
        <v>10</v>
      </c>
      <c r="P71" s="774">
        <f t="shared" si="26"/>
        <v>-6</v>
      </c>
      <c r="Q71" s="774">
        <f t="shared" si="26"/>
        <v>-22</v>
      </c>
      <c r="R71" s="774">
        <f t="shared" si="26"/>
        <v>-38</v>
      </c>
      <c r="S71" s="774">
        <f t="shared" si="26"/>
        <v>-46</v>
      </c>
      <c r="T71" s="774">
        <f t="shared" si="26"/>
        <v>-62</v>
      </c>
      <c r="U71" s="774">
        <f t="shared" si="26"/>
        <v>-78</v>
      </c>
      <c r="V71" s="774">
        <f t="shared" si="26"/>
        <v>-94</v>
      </c>
      <c r="W71" s="774">
        <f t="shared" si="26"/>
        <v>-110</v>
      </c>
      <c r="X71" s="774">
        <f t="shared" si="26"/>
        <v>-126</v>
      </c>
      <c r="Y71" s="774">
        <f t="shared" si="26"/>
        <v>-142</v>
      </c>
      <c r="Z71" s="774">
        <f t="shared" si="26"/>
        <v>-150</v>
      </c>
      <c r="AA71" s="774">
        <f t="shared" si="26"/>
        <v>-166</v>
      </c>
      <c r="AB71" s="774">
        <f t="shared" si="26"/>
        <v>-182</v>
      </c>
      <c r="AC71" s="774">
        <f t="shared" si="26"/>
        <v>-198</v>
      </c>
      <c r="AD71" s="774">
        <f t="shared" si="26"/>
        <v>-214</v>
      </c>
      <c r="AE71" s="774">
        <f t="shared" si="26"/>
        <v>-230</v>
      </c>
      <c r="AF71" s="774">
        <f t="shared" si="26"/>
        <v>-246</v>
      </c>
      <c r="AG71" s="774">
        <f t="shared" si="26"/>
        <v>-254</v>
      </c>
      <c r="AH71" s="774">
        <f t="shared" si="26"/>
        <v>-270</v>
      </c>
      <c r="AI71" s="774">
        <f t="shared" si="26"/>
        <v>-286</v>
      </c>
      <c r="AJ71" s="774">
        <f t="shared" si="26"/>
        <v>-302</v>
      </c>
      <c r="AK71" s="774">
        <f t="shared" si="26"/>
        <v>-318</v>
      </c>
      <c r="AL71" s="774">
        <f t="shared" si="26"/>
        <v>-334</v>
      </c>
      <c r="AM71" s="774">
        <f t="shared" si="26"/>
        <v>-350</v>
      </c>
    </row>
    <row r="72" spans="1:51" ht="36.75" customHeight="1">
      <c r="A72" s="983">
        <v>10</v>
      </c>
      <c r="B72" s="973" t="s">
        <v>495</v>
      </c>
      <c r="C72" s="955" t="s">
        <v>318</v>
      </c>
      <c r="D72" s="955"/>
      <c r="E72" s="990">
        <v>58</v>
      </c>
      <c r="F72" s="990">
        <v>0</v>
      </c>
      <c r="G72" s="990">
        <f>+E72</f>
        <v>58</v>
      </c>
      <c r="H72" s="724" t="s">
        <v>1582</v>
      </c>
      <c r="I72" s="765">
        <v>1</v>
      </c>
      <c r="J72" s="765">
        <v>1</v>
      </c>
      <c r="K72" s="765">
        <v>1</v>
      </c>
      <c r="L72" s="771">
        <v>1</v>
      </c>
      <c r="M72" s="765">
        <v>1</v>
      </c>
      <c r="N72" s="765">
        <v>1</v>
      </c>
      <c r="O72" s="765">
        <v>1</v>
      </c>
      <c r="P72" s="765">
        <v>1</v>
      </c>
      <c r="Q72" s="765">
        <v>1</v>
      </c>
      <c r="R72" s="765">
        <v>1</v>
      </c>
      <c r="S72" s="771">
        <v>1</v>
      </c>
      <c r="T72" s="765">
        <v>1</v>
      </c>
      <c r="U72" s="765">
        <v>1</v>
      </c>
      <c r="V72" s="765">
        <v>1</v>
      </c>
      <c r="W72" s="765">
        <v>1</v>
      </c>
      <c r="X72" s="765">
        <v>1</v>
      </c>
      <c r="Y72" s="765">
        <v>1</v>
      </c>
      <c r="Z72" s="771">
        <v>1</v>
      </c>
      <c r="AA72" s="765">
        <v>1</v>
      </c>
      <c r="AB72" s="765">
        <v>1</v>
      </c>
      <c r="AC72" s="765">
        <v>1</v>
      </c>
      <c r="AD72" s="765">
        <v>1</v>
      </c>
      <c r="AE72" s="765">
        <v>1</v>
      </c>
      <c r="AF72" s="765">
        <v>1</v>
      </c>
      <c r="AG72" s="771">
        <v>1</v>
      </c>
      <c r="AH72" s="765">
        <v>1</v>
      </c>
      <c r="AI72" s="765">
        <v>1</v>
      </c>
      <c r="AJ72" s="765">
        <v>1</v>
      </c>
      <c r="AK72" s="765">
        <v>1</v>
      </c>
      <c r="AL72" s="765">
        <v>1</v>
      </c>
      <c r="AM72" s="765">
        <v>1</v>
      </c>
    </row>
    <row r="73" spans="1:51" ht="36.75" customHeight="1">
      <c r="A73" s="983"/>
      <c r="B73" s="983"/>
      <c r="C73" s="975"/>
      <c r="D73" s="975"/>
      <c r="E73" s="986"/>
      <c r="F73" s="986"/>
      <c r="G73" s="986"/>
      <c r="H73" s="724" t="s">
        <v>1583</v>
      </c>
      <c r="I73" s="765">
        <v>1</v>
      </c>
      <c r="J73" s="765">
        <v>1</v>
      </c>
      <c r="K73" s="765">
        <v>1</v>
      </c>
      <c r="L73" s="771">
        <v>1</v>
      </c>
      <c r="M73" s="765">
        <v>1</v>
      </c>
      <c r="N73" s="765">
        <v>1</v>
      </c>
      <c r="O73" s="765">
        <v>1</v>
      </c>
      <c r="P73" s="765">
        <v>1</v>
      </c>
      <c r="Q73" s="765">
        <v>1</v>
      </c>
      <c r="R73" s="765">
        <v>1</v>
      </c>
      <c r="S73" s="771">
        <v>1</v>
      </c>
      <c r="T73" s="765">
        <v>1</v>
      </c>
      <c r="U73" s="765">
        <v>1</v>
      </c>
      <c r="V73" s="765">
        <v>1</v>
      </c>
      <c r="W73" s="765">
        <v>1</v>
      </c>
      <c r="X73" s="765">
        <v>1</v>
      </c>
      <c r="Y73" s="765">
        <v>1</v>
      </c>
      <c r="Z73" s="771">
        <v>1</v>
      </c>
      <c r="AA73" s="765">
        <v>1</v>
      </c>
      <c r="AB73" s="765">
        <v>1</v>
      </c>
      <c r="AC73" s="765">
        <v>1</v>
      </c>
      <c r="AD73" s="765">
        <v>1</v>
      </c>
      <c r="AE73" s="765">
        <v>1</v>
      </c>
      <c r="AF73" s="765">
        <v>1</v>
      </c>
      <c r="AG73" s="771">
        <v>1</v>
      </c>
      <c r="AH73" s="765">
        <v>1</v>
      </c>
      <c r="AI73" s="765">
        <v>1</v>
      </c>
      <c r="AJ73" s="765">
        <v>1</v>
      </c>
      <c r="AK73" s="765">
        <v>1</v>
      </c>
      <c r="AL73" s="765">
        <v>1</v>
      </c>
      <c r="AM73" s="765">
        <v>1</v>
      </c>
    </row>
    <row r="74" spans="1:51" ht="36.75" customHeight="1">
      <c r="A74" s="983"/>
      <c r="B74" s="983"/>
      <c r="C74" s="975"/>
      <c r="D74" s="975"/>
      <c r="E74" s="986"/>
      <c r="F74" s="986"/>
      <c r="G74" s="986"/>
      <c r="H74" s="724" t="s">
        <v>1632</v>
      </c>
      <c r="I74" s="765">
        <v>1</v>
      </c>
      <c r="J74" s="765">
        <v>1</v>
      </c>
      <c r="K74" s="765">
        <v>1</v>
      </c>
      <c r="L74" s="761">
        <f t="shared" ref="L74:L78" si="27">+K74/2</f>
        <v>0.5</v>
      </c>
      <c r="M74" s="765">
        <v>1</v>
      </c>
      <c r="N74" s="765">
        <v>1</v>
      </c>
      <c r="O74" s="765">
        <v>1</v>
      </c>
      <c r="P74" s="765">
        <v>1</v>
      </c>
      <c r="Q74" s="765">
        <v>1</v>
      </c>
      <c r="R74" s="765">
        <v>1</v>
      </c>
      <c r="S74" s="761">
        <f t="shared" ref="S74:S80" si="28">+R74/2</f>
        <v>0.5</v>
      </c>
      <c r="T74" s="765">
        <v>1</v>
      </c>
      <c r="U74" s="765">
        <v>1</v>
      </c>
      <c r="V74" s="765">
        <v>1</v>
      </c>
      <c r="W74" s="765">
        <v>1</v>
      </c>
      <c r="X74" s="765">
        <v>1</v>
      </c>
      <c r="Y74" s="765">
        <v>1</v>
      </c>
      <c r="Z74" s="761">
        <f t="shared" ref="Z74:Z80" si="29">+Y74/2</f>
        <v>0.5</v>
      </c>
      <c r="AA74" s="765">
        <v>1</v>
      </c>
      <c r="AB74" s="765">
        <v>1</v>
      </c>
      <c r="AC74" s="765">
        <v>1</v>
      </c>
      <c r="AD74" s="765">
        <v>1</v>
      </c>
      <c r="AE74" s="765">
        <v>1</v>
      </c>
      <c r="AF74" s="765">
        <v>1</v>
      </c>
      <c r="AG74" s="761">
        <f t="shared" ref="AG74:AG80" si="30">+AF74/2</f>
        <v>0.5</v>
      </c>
      <c r="AH74" s="765">
        <v>1</v>
      </c>
      <c r="AI74" s="765">
        <v>1</v>
      </c>
      <c r="AJ74" s="765">
        <v>1</v>
      </c>
      <c r="AK74" s="765">
        <v>1</v>
      </c>
      <c r="AL74" s="765">
        <v>1</v>
      </c>
      <c r="AM74" s="765">
        <v>1</v>
      </c>
    </row>
    <row r="75" spans="1:51" ht="36.75" customHeight="1">
      <c r="A75" s="983"/>
      <c r="B75" s="983"/>
      <c r="C75" s="975"/>
      <c r="D75" s="975"/>
      <c r="E75" s="986"/>
      <c r="F75" s="986"/>
      <c r="G75" s="986"/>
      <c r="H75" s="724" t="s">
        <v>1634</v>
      </c>
      <c r="I75" s="765">
        <v>1</v>
      </c>
      <c r="J75" s="765">
        <v>1</v>
      </c>
      <c r="K75" s="765">
        <v>1</v>
      </c>
      <c r="L75" s="771">
        <v>1</v>
      </c>
      <c r="M75" s="765">
        <v>1</v>
      </c>
      <c r="N75" s="765">
        <v>1</v>
      </c>
      <c r="O75" s="765">
        <v>1</v>
      </c>
      <c r="P75" s="765">
        <v>1</v>
      </c>
      <c r="Q75" s="765">
        <v>1</v>
      </c>
      <c r="R75" s="765">
        <v>1</v>
      </c>
      <c r="S75" s="771">
        <v>1</v>
      </c>
      <c r="T75" s="765">
        <v>1</v>
      </c>
      <c r="U75" s="765">
        <v>1</v>
      </c>
      <c r="V75" s="765">
        <v>1</v>
      </c>
      <c r="W75" s="765">
        <v>1</v>
      </c>
      <c r="X75" s="765">
        <v>1</v>
      </c>
      <c r="Y75" s="765">
        <v>1</v>
      </c>
      <c r="Z75" s="771">
        <v>1</v>
      </c>
      <c r="AA75" s="765">
        <v>1</v>
      </c>
      <c r="AB75" s="765">
        <v>1</v>
      </c>
      <c r="AC75" s="765">
        <v>1</v>
      </c>
      <c r="AD75" s="765">
        <v>1</v>
      </c>
      <c r="AE75" s="765">
        <v>1</v>
      </c>
      <c r="AF75" s="765">
        <v>1</v>
      </c>
      <c r="AG75" s="771">
        <v>1</v>
      </c>
      <c r="AH75" s="765">
        <v>1</v>
      </c>
      <c r="AI75" s="765">
        <v>1</v>
      </c>
      <c r="AJ75" s="765">
        <v>1</v>
      </c>
      <c r="AK75" s="765">
        <v>1</v>
      </c>
      <c r="AL75" s="765">
        <v>1</v>
      </c>
      <c r="AM75" s="765">
        <v>1</v>
      </c>
    </row>
    <row r="76" spans="1:51" ht="36.75" customHeight="1">
      <c r="A76" s="983"/>
      <c r="B76" s="983"/>
      <c r="C76" s="975"/>
      <c r="D76" s="975"/>
      <c r="E76" s="986"/>
      <c r="F76" s="986"/>
      <c r="G76" s="986"/>
      <c r="H76" s="724" t="s">
        <v>1587</v>
      </c>
      <c r="I76" s="765">
        <v>1</v>
      </c>
      <c r="J76" s="765">
        <v>1</v>
      </c>
      <c r="K76" s="765">
        <v>1</v>
      </c>
      <c r="L76" s="771">
        <v>1</v>
      </c>
      <c r="M76" s="765">
        <v>1</v>
      </c>
      <c r="N76" s="765">
        <v>1</v>
      </c>
      <c r="O76" s="765">
        <v>1</v>
      </c>
      <c r="P76" s="765">
        <v>1</v>
      </c>
      <c r="Q76" s="765">
        <v>1</v>
      </c>
      <c r="R76" s="765">
        <v>1</v>
      </c>
      <c r="S76" s="771">
        <v>1</v>
      </c>
      <c r="T76" s="765">
        <v>1</v>
      </c>
      <c r="U76" s="765">
        <v>1</v>
      </c>
      <c r="V76" s="765">
        <v>1</v>
      </c>
      <c r="W76" s="765">
        <v>1</v>
      </c>
      <c r="X76" s="765">
        <v>1</v>
      </c>
      <c r="Y76" s="765">
        <v>1</v>
      </c>
      <c r="Z76" s="771">
        <v>1</v>
      </c>
      <c r="AA76" s="765">
        <v>1</v>
      </c>
      <c r="AB76" s="765">
        <v>1</v>
      </c>
      <c r="AC76" s="765">
        <v>1</v>
      </c>
      <c r="AD76" s="765">
        <v>1</v>
      </c>
      <c r="AE76" s="765">
        <v>1</v>
      </c>
      <c r="AF76" s="765">
        <v>1</v>
      </c>
      <c r="AG76" s="771">
        <v>1</v>
      </c>
      <c r="AH76" s="765">
        <v>1</v>
      </c>
      <c r="AI76" s="765">
        <v>1</v>
      </c>
      <c r="AJ76" s="765">
        <v>1</v>
      </c>
      <c r="AK76" s="765">
        <v>1</v>
      </c>
      <c r="AL76" s="765">
        <v>1</v>
      </c>
      <c r="AM76" s="765">
        <v>1</v>
      </c>
    </row>
    <row r="77" spans="1:51" ht="36.75" customHeight="1">
      <c r="A77" s="983"/>
      <c r="B77" s="983"/>
      <c r="C77" s="975"/>
      <c r="D77" s="975"/>
      <c r="E77" s="986"/>
      <c r="F77" s="986"/>
      <c r="G77" s="986"/>
      <c r="H77" s="724" t="s">
        <v>1588</v>
      </c>
      <c r="I77" s="765">
        <v>1</v>
      </c>
      <c r="J77" s="765">
        <v>1</v>
      </c>
      <c r="K77" s="765">
        <v>1</v>
      </c>
      <c r="L77" s="771">
        <v>1</v>
      </c>
      <c r="M77" s="765">
        <v>1</v>
      </c>
      <c r="N77" s="765">
        <v>1</v>
      </c>
      <c r="O77" s="765">
        <v>1</v>
      </c>
      <c r="P77" s="765">
        <v>1</v>
      </c>
      <c r="Q77" s="765">
        <v>1</v>
      </c>
      <c r="R77" s="765">
        <v>1</v>
      </c>
      <c r="S77" s="771">
        <v>1</v>
      </c>
      <c r="T77" s="765">
        <v>1</v>
      </c>
      <c r="U77" s="765">
        <v>1</v>
      </c>
      <c r="V77" s="765">
        <v>1</v>
      </c>
      <c r="W77" s="765">
        <v>1</v>
      </c>
      <c r="X77" s="765">
        <v>1</v>
      </c>
      <c r="Y77" s="765">
        <v>1</v>
      </c>
      <c r="Z77" s="771">
        <v>1</v>
      </c>
      <c r="AA77" s="765">
        <v>1</v>
      </c>
      <c r="AB77" s="765">
        <v>1</v>
      </c>
      <c r="AC77" s="765">
        <v>1</v>
      </c>
      <c r="AD77" s="765">
        <v>1</v>
      </c>
      <c r="AE77" s="765">
        <v>1</v>
      </c>
      <c r="AF77" s="765">
        <v>1</v>
      </c>
      <c r="AG77" s="771">
        <v>1</v>
      </c>
      <c r="AH77" s="765">
        <v>1</v>
      </c>
      <c r="AI77" s="765">
        <v>1</v>
      </c>
      <c r="AJ77" s="765">
        <v>1</v>
      </c>
      <c r="AK77" s="765">
        <v>1</v>
      </c>
      <c r="AL77" s="765">
        <v>1</v>
      </c>
      <c r="AM77" s="765">
        <v>1</v>
      </c>
    </row>
    <row r="78" spans="1:51" ht="36.75" customHeight="1">
      <c r="A78" s="983"/>
      <c r="B78" s="983"/>
      <c r="C78" s="975"/>
      <c r="D78" s="975"/>
      <c r="E78" s="986"/>
      <c r="F78" s="986"/>
      <c r="G78" s="986"/>
      <c r="H78" s="729" t="s">
        <v>1532</v>
      </c>
      <c r="I78" s="768">
        <v>1</v>
      </c>
      <c r="J78" s="768">
        <v>1</v>
      </c>
      <c r="K78" s="768">
        <v>1</v>
      </c>
      <c r="L78" s="761">
        <f t="shared" si="27"/>
        <v>0.5</v>
      </c>
      <c r="M78" s="768">
        <v>1</v>
      </c>
      <c r="N78" s="768">
        <v>1</v>
      </c>
      <c r="O78" s="768">
        <v>1</v>
      </c>
      <c r="P78" s="768">
        <v>1</v>
      </c>
      <c r="Q78" s="768">
        <v>1</v>
      </c>
      <c r="R78" s="768">
        <v>1</v>
      </c>
      <c r="S78" s="761">
        <f t="shared" si="28"/>
        <v>0.5</v>
      </c>
      <c r="T78" s="768">
        <v>1</v>
      </c>
      <c r="U78" s="768">
        <v>1</v>
      </c>
      <c r="V78" s="768">
        <v>1</v>
      </c>
      <c r="W78" s="768">
        <v>1</v>
      </c>
      <c r="X78" s="768">
        <v>1</v>
      </c>
      <c r="Y78" s="768">
        <v>1</v>
      </c>
      <c r="Z78" s="761">
        <f t="shared" si="29"/>
        <v>0.5</v>
      </c>
      <c r="AA78" s="768">
        <v>1</v>
      </c>
      <c r="AB78" s="768">
        <v>1</v>
      </c>
      <c r="AC78" s="768">
        <v>1</v>
      </c>
      <c r="AD78" s="768">
        <v>1</v>
      </c>
      <c r="AE78" s="768">
        <v>1</v>
      </c>
      <c r="AF78" s="768">
        <v>1</v>
      </c>
      <c r="AG78" s="761">
        <f t="shared" si="30"/>
        <v>0.5</v>
      </c>
      <c r="AH78" s="768">
        <v>1</v>
      </c>
      <c r="AI78" s="768">
        <v>1</v>
      </c>
      <c r="AJ78" s="768">
        <v>1</v>
      </c>
      <c r="AK78" s="768">
        <v>1</v>
      </c>
      <c r="AL78" s="768">
        <v>1</v>
      </c>
      <c r="AM78" s="768">
        <v>1</v>
      </c>
      <c r="AY78" s="755">
        <f>14*28</f>
        <v>392</v>
      </c>
    </row>
    <row r="79" spans="1:51" ht="36.75" customHeight="1">
      <c r="A79" s="983"/>
      <c r="B79" s="983"/>
      <c r="C79" s="975"/>
      <c r="D79" s="975"/>
      <c r="E79" s="986"/>
      <c r="F79" s="986"/>
      <c r="G79" s="986"/>
      <c r="H79" s="729" t="s">
        <v>1592</v>
      </c>
      <c r="I79" s="768">
        <v>1</v>
      </c>
      <c r="J79" s="768">
        <v>1</v>
      </c>
      <c r="K79" s="768">
        <v>1</v>
      </c>
      <c r="L79" s="772">
        <v>1</v>
      </c>
      <c r="M79" s="768">
        <v>1</v>
      </c>
      <c r="N79" s="768">
        <v>1</v>
      </c>
      <c r="O79" s="768">
        <v>1</v>
      </c>
      <c r="P79" s="768">
        <v>1</v>
      </c>
      <c r="Q79" s="768">
        <v>1</v>
      </c>
      <c r="R79" s="768">
        <v>1</v>
      </c>
      <c r="S79" s="772">
        <v>1</v>
      </c>
      <c r="T79" s="768">
        <v>1</v>
      </c>
      <c r="U79" s="768">
        <v>1</v>
      </c>
      <c r="V79" s="768">
        <v>1</v>
      </c>
      <c r="W79" s="768">
        <v>1</v>
      </c>
      <c r="X79" s="768">
        <v>1</v>
      </c>
      <c r="Y79" s="768">
        <v>1</v>
      </c>
      <c r="Z79" s="772">
        <v>1</v>
      </c>
      <c r="AA79" s="768">
        <v>1</v>
      </c>
      <c r="AB79" s="768">
        <v>1</v>
      </c>
      <c r="AC79" s="768">
        <v>1</v>
      </c>
      <c r="AD79" s="768">
        <v>1</v>
      </c>
      <c r="AE79" s="768">
        <v>1</v>
      </c>
      <c r="AF79" s="768">
        <v>1</v>
      </c>
      <c r="AG79" s="772">
        <v>1</v>
      </c>
      <c r="AH79" s="768">
        <v>1</v>
      </c>
      <c r="AI79" s="768">
        <v>1</v>
      </c>
      <c r="AJ79" s="768">
        <v>1</v>
      </c>
      <c r="AK79" s="768">
        <v>1</v>
      </c>
      <c r="AL79" s="768">
        <v>1</v>
      </c>
      <c r="AM79" s="768">
        <v>1</v>
      </c>
    </row>
    <row r="80" spans="1:51" ht="36.75" customHeight="1">
      <c r="A80" s="983"/>
      <c r="B80" s="983"/>
      <c r="C80" s="975"/>
      <c r="D80" s="975"/>
      <c r="E80" s="986"/>
      <c r="F80" s="986"/>
      <c r="G80" s="986"/>
      <c r="H80" s="744" t="s">
        <v>1591</v>
      </c>
      <c r="I80" s="768">
        <v>2</v>
      </c>
      <c r="J80" s="768">
        <v>2</v>
      </c>
      <c r="K80" s="768">
        <v>2</v>
      </c>
      <c r="L80" s="761">
        <v>1</v>
      </c>
      <c r="M80" s="768">
        <v>2</v>
      </c>
      <c r="N80" s="768">
        <v>2</v>
      </c>
      <c r="O80" s="768">
        <v>2</v>
      </c>
      <c r="P80" s="768">
        <v>2</v>
      </c>
      <c r="Q80" s="768">
        <v>2</v>
      </c>
      <c r="R80" s="768">
        <v>2</v>
      </c>
      <c r="S80" s="761">
        <f t="shared" si="28"/>
        <v>1</v>
      </c>
      <c r="T80" s="768">
        <v>2</v>
      </c>
      <c r="U80" s="768">
        <v>2</v>
      </c>
      <c r="V80" s="768">
        <v>2</v>
      </c>
      <c r="W80" s="768">
        <v>2</v>
      </c>
      <c r="X80" s="768">
        <v>2</v>
      </c>
      <c r="Y80" s="768">
        <v>2</v>
      </c>
      <c r="Z80" s="761">
        <f t="shared" si="29"/>
        <v>1</v>
      </c>
      <c r="AA80" s="768">
        <v>2</v>
      </c>
      <c r="AB80" s="768">
        <v>2</v>
      </c>
      <c r="AC80" s="768">
        <v>2</v>
      </c>
      <c r="AD80" s="768">
        <v>2</v>
      </c>
      <c r="AE80" s="768">
        <v>2</v>
      </c>
      <c r="AF80" s="768">
        <v>2</v>
      </c>
      <c r="AG80" s="761">
        <f t="shared" si="30"/>
        <v>1</v>
      </c>
      <c r="AH80" s="768">
        <v>2</v>
      </c>
      <c r="AI80" s="768">
        <v>2</v>
      </c>
      <c r="AJ80" s="768">
        <v>2</v>
      </c>
      <c r="AK80" s="768">
        <v>2</v>
      </c>
      <c r="AL80" s="768">
        <v>2</v>
      </c>
      <c r="AM80" s="768">
        <v>2</v>
      </c>
    </row>
    <row r="81" spans="1:39" ht="36.75" customHeight="1">
      <c r="A81" s="983"/>
      <c r="B81" s="984"/>
      <c r="C81" s="976"/>
      <c r="D81" s="976"/>
      <c r="E81" s="987"/>
      <c r="F81" s="987"/>
      <c r="G81" s="987"/>
      <c r="H81" s="776"/>
      <c r="I81" s="774">
        <f>+G72-SUM(I72:I80)</f>
        <v>48</v>
      </c>
      <c r="J81" s="774">
        <f>+I81-SUM(J72:J80)</f>
        <v>38</v>
      </c>
      <c r="K81" s="774">
        <f t="shared" ref="K81:AM81" si="31">+J81-SUM(K72:K80)</f>
        <v>28</v>
      </c>
      <c r="L81" s="774">
        <f t="shared" si="31"/>
        <v>20</v>
      </c>
      <c r="M81" s="774">
        <f t="shared" si="31"/>
        <v>10</v>
      </c>
      <c r="N81" s="774">
        <f t="shared" si="31"/>
        <v>0</v>
      </c>
      <c r="O81" s="774">
        <f t="shared" si="31"/>
        <v>-10</v>
      </c>
      <c r="P81" s="774">
        <f t="shared" si="31"/>
        <v>-20</v>
      </c>
      <c r="Q81" s="774">
        <f t="shared" si="31"/>
        <v>-30</v>
      </c>
      <c r="R81" s="774">
        <f t="shared" si="31"/>
        <v>-40</v>
      </c>
      <c r="S81" s="774">
        <f t="shared" si="31"/>
        <v>-48</v>
      </c>
      <c r="T81" s="774">
        <f t="shared" si="31"/>
        <v>-58</v>
      </c>
      <c r="U81" s="774">
        <f t="shared" si="31"/>
        <v>-68</v>
      </c>
      <c r="V81" s="774">
        <f t="shared" si="31"/>
        <v>-78</v>
      </c>
      <c r="W81" s="774">
        <f t="shared" si="31"/>
        <v>-88</v>
      </c>
      <c r="X81" s="774">
        <f t="shared" si="31"/>
        <v>-98</v>
      </c>
      <c r="Y81" s="774">
        <f t="shared" si="31"/>
        <v>-108</v>
      </c>
      <c r="Z81" s="774">
        <f t="shared" si="31"/>
        <v>-116</v>
      </c>
      <c r="AA81" s="774">
        <f t="shared" si="31"/>
        <v>-126</v>
      </c>
      <c r="AB81" s="774">
        <f t="shared" si="31"/>
        <v>-136</v>
      </c>
      <c r="AC81" s="774">
        <f t="shared" si="31"/>
        <v>-146</v>
      </c>
      <c r="AD81" s="774">
        <f t="shared" si="31"/>
        <v>-156</v>
      </c>
      <c r="AE81" s="774">
        <f t="shared" si="31"/>
        <v>-166</v>
      </c>
      <c r="AF81" s="774">
        <f t="shared" si="31"/>
        <v>-176</v>
      </c>
      <c r="AG81" s="774">
        <f t="shared" si="31"/>
        <v>-184</v>
      </c>
      <c r="AH81" s="774">
        <f t="shared" si="31"/>
        <v>-194</v>
      </c>
      <c r="AI81" s="774">
        <f t="shared" si="31"/>
        <v>-204</v>
      </c>
      <c r="AJ81" s="774">
        <f t="shared" si="31"/>
        <v>-214</v>
      </c>
      <c r="AK81" s="774">
        <f t="shared" si="31"/>
        <v>-224</v>
      </c>
      <c r="AL81" s="774">
        <f t="shared" si="31"/>
        <v>-234</v>
      </c>
      <c r="AM81" s="774">
        <f t="shared" si="31"/>
        <v>-244</v>
      </c>
    </row>
    <row r="82" spans="1:39" ht="36.75" customHeight="1">
      <c r="A82" s="973">
        <v>11</v>
      </c>
      <c r="B82" s="973" t="s">
        <v>498</v>
      </c>
      <c r="C82" s="991" t="s">
        <v>319</v>
      </c>
      <c r="D82" s="991"/>
      <c r="E82" s="990">
        <v>136</v>
      </c>
      <c r="F82" s="990">
        <v>0</v>
      </c>
      <c r="G82" s="990">
        <f>+E82+F82</f>
        <v>136</v>
      </c>
      <c r="H82" s="724" t="s">
        <v>1582</v>
      </c>
      <c r="I82" s="765">
        <v>3</v>
      </c>
      <c r="J82" s="765">
        <v>3</v>
      </c>
      <c r="K82" s="765">
        <v>3</v>
      </c>
      <c r="L82" s="761">
        <f>+K82/2</f>
        <v>1.5</v>
      </c>
      <c r="M82" s="765">
        <v>3</v>
      </c>
      <c r="N82" s="765">
        <v>3</v>
      </c>
      <c r="O82" s="765">
        <v>3</v>
      </c>
      <c r="P82" s="765">
        <v>3</v>
      </c>
      <c r="Q82" s="765">
        <v>3</v>
      </c>
      <c r="R82" s="765">
        <v>3</v>
      </c>
      <c r="S82" s="761">
        <f>+R82/2</f>
        <v>1.5</v>
      </c>
      <c r="T82" s="765">
        <v>3</v>
      </c>
      <c r="U82" s="765">
        <v>3</v>
      </c>
      <c r="V82" s="765">
        <v>3</v>
      </c>
      <c r="W82" s="765">
        <v>3</v>
      </c>
      <c r="X82" s="765">
        <v>3</v>
      </c>
      <c r="Y82" s="765">
        <v>3</v>
      </c>
      <c r="Z82" s="761">
        <f t="shared" ref="Z82:Z135" si="32">+Y82/2</f>
        <v>1.5</v>
      </c>
      <c r="AA82" s="765">
        <v>3</v>
      </c>
      <c r="AB82" s="765">
        <v>3</v>
      </c>
      <c r="AC82" s="765">
        <v>3</v>
      </c>
      <c r="AD82" s="765">
        <v>3</v>
      </c>
      <c r="AE82" s="765">
        <v>3</v>
      </c>
      <c r="AF82" s="765">
        <v>3</v>
      </c>
      <c r="AG82" s="761">
        <f t="shared" ref="AG82:AG134" si="33">+AF82/2</f>
        <v>1.5</v>
      </c>
      <c r="AH82" s="765">
        <v>3</v>
      </c>
      <c r="AI82" s="765">
        <v>3</v>
      </c>
      <c r="AJ82" s="765">
        <v>3</v>
      </c>
      <c r="AK82" s="765">
        <v>3</v>
      </c>
      <c r="AL82" s="765">
        <v>3</v>
      </c>
      <c r="AM82" s="765">
        <v>3</v>
      </c>
    </row>
    <row r="83" spans="1:39" ht="36.75" customHeight="1">
      <c r="A83" s="983"/>
      <c r="B83" s="983"/>
      <c r="C83" s="992"/>
      <c r="D83" s="992"/>
      <c r="E83" s="986"/>
      <c r="F83" s="986"/>
      <c r="G83" s="986"/>
      <c r="H83" s="724" t="s">
        <v>1583</v>
      </c>
      <c r="I83" s="768">
        <v>3</v>
      </c>
      <c r="J83" s="768">
        <v>3</v>
      </c>
      <c r="K83" s="768">
        <v>3</v>
      </c>
      <c r="L83" s="772">
        <v>3</v>
      </c>
      <c r="M83" s="768">
        <v>3</v>
      </c>
      <c r="N83" s="768">
        <v>3</v>
      </c>
      <c r="O83" s="768">
        <v>3</v>
      </c>
      <c r="P83" s="768">
        <v>3</v>
      </c>
      <c r="Q83" s="768">
        <v>3</v>
      </c>
      <c r="R83" s="768">
        <v>3</v>
      </c>
      <c r="S83" s="772">
        <v>3</v>
      </c>
      <c r="T83" s="768">
        <v>3</v>
      </c>
      <c r="U83" s="768">
        <v>3</v>
      </c>
      <c r="V83" s="768">
        <v>3</v>
      </c>
      <c r="W83" s="768">
        <v>3</v>
      </c>
      <c r="X83" s="768">
        <v>3</v>
      </c>
      <c r="Y83" s="768">
        <v>3</v>
      </c>
      <c r="Z83" s="772">
        <v>3</v>
      </c>
      <c r="AA83" s="768">
        <v>3</v>
      </c>
      <c r="AB83" s="768">
        <v>3</v>
      </c>
      <c r="AC83" s="768">
        <v>3</v>
      </c>
      <c r="AD83" s="768">
        <v>3</v>
      </c>
      <c r="AE83" s="768">
        <v>3</v>
      </c>
      <c r="AF83" s="768">
        <v>3</v>
      </c>
      <c r="AG83" s="772">
        <v>3</v>
      </c>
      <c r="AH83" s="768">
        <v>3</v>
      </c>
      <c r="AI83" s="768">
        <v>3</v>
      </c>
      <c r="AJ83" s="768">
        <v>3</v>
      </c>
      <c r="AK83" s="768">
        <v>3</v>
      </c>
      <c r="AL83" s="768">
        <v>3</v>
      </c>
      <c r="AM83" s="768">
        <v>3</v>
      </c>
    </row>
    <row r="84" spans="1:39" ht="36.75" customHeight="1">
      <c r="A84" s="983"/>
      <c r="B84" s="983"/>
      <c r="C84" s="992"/>
      <c r="D84" s="992"/>
      <c r="E84" s="986"/>
      <c r="F84" s="986"/>
      <c r="G84" s="986"/>
      <c r="H84" s="724" t="s">
        <v>1632</v>
      </c>
      <c r="I84" s="768">
        <v>2</v>
      </c>
      <c r="J84" s="768">
        <v>2</v>
      </c>
      <c r="K84" s="768">
        <v>2</v>
      </c>
      <c r="L84" s="772">
        <v>2</v>
      </c>
      <c r="M84" s="768">
        <v>2</v>
      </c>
      <c r="N84" s="768">
        <v>2</v>
      </c>
      <c r="O84" s="768">
        <v>2</v>
      </c>
      <c r="P84" s="768">
        <v>2</v>
      </c>
      <c r="Q84" s="768">
        <v>2</v>
      </c>
      <c r="R84" s="768">
        <v>2</v>
      </c>
      <c r="S84" s="772">
        <v>2</v>
      </c>
      <c r="T84" s="768">
        <v>2</v>
      </c>
      <c r="U84" s="768">
        <v>2</v>
      </c>
      <c r="V84" s="768">
        <v>2</v>
      </c>
      <c r="W84" s="768">
        <v>2</v>
      </c>
      <c r="X84" s="768">
        <v>2</v>
      </c>
      <c r="Y84" s="768">
        <v>2</v>
      </c>
      <c r="Z84" s="772">
        <v>2</v>
      </c>
      <c r="AA84" s="768">
        <v>2</v>
      </c>
      <c r="AB84" s="768">
        <v>2</v>
      </c>
      <c r="AC84" s="768">
        <v>2</v>
      </c>
      <c r="AD84" s="768">
        <v>2</v>
      </c>
      <c r="AE84" s="768">
        <v>2</v>
      </c>
      <c r="AF84" s="768">
        <v>2</v>
      </c>
      <c r="AG84" s="772">
        <v>2</v>
      </c>
      <c r="AH84" s="768">
        <v>2</v>
      </c>
      <c r="AI84" s="768">
        <v>2</v>
      </c>
      <c r="AJ84" s="768">
        <v>2</v>
      </c>
      <c r="AK84" s="768">
        <v>2</v>
      </c>
      <c r="AL84" s="768">
        <v>2</v>
      </c>
      <c r="AM84" s="768">
        <v>2</v>
      </c>
    </row>
    <row r="85" spans="1:39" ht="36.75" customHeight="1">
      <c r="A85" s="983"/>
      <c r="B85" s="983"/>
      <c r="C85" s="992"/>
      <c r="D85" s="992"/>
      <c r="E85" s="986"/>
      <c r="F85" s="986"/>
      <c r="G85" s="986"/>
      <c r="H85" s="724" t="s">
        <v>1634</v>
      </c>
      <c r="I85" s="768">
        <v>8</v>
      </c>
      <c r="J85" s="768">
        <v>8</v>
      </c>
      <c r="K85" s="768">
        <v>8</v>
      </c>
      <c r="L85" s="772">
        <v>8</v>
      </c>
      <c r="M85" s="768">
        <v>8</v>
      </c>
      <c r="N85" s="768">
        <v>8</v>
      </c>
      <c r="O85" s="768">
        <v>8</v>
      </c>
      <c r="P85" s="768">
        <v>8</v>
      </c>
      <c r="Q85" s="768">
        <v>8</v>
      </c>
      <c r="R85" s="768">
        <v>8</v>
      </c>
      <c r="S85" s="772">
        <v>8</v>
      </c>
      <c r="T85" s="768">
        <v>8</v>
      </c>
      <c r="U85" s="768">
        <v>8</v>
      </c>
      <c r="V85" s="768">
        <v>8</v>
      </c>
      <c r="W85" s="768">
        <v>8</v>
      </c>
      <c r="X85" s="768">
        <v>8</v>
      </c>
      <c r="Y85" s="768">
        <v>8</v>
      </c>
      <c r="Z85" s="772">
        <v>8</v>
      </c>
      <c r="AA85" s="768">
        <v>8</v>
      </c>
      <c r="AB85" s="768">
        <v>8</v>
      </c>
      <c r="AC85" s="768">
        <v>8</v>
      </c>
      <c r="AD85" s="768">
        <v>8</v>
      </c>
      <c r="AE85" s="768">
        <v>8</v>
      </c>
      <c r="AF85" s="768">
        <v>8</v>
      </c>
      <c r="AG85" s="772">
        <v>8</v>
      </c>
      <c r="AH85" s="768">
        <v>8</v>
      </c>
      <c r="AI85" s="768">
        <v>8</v>
      </c>
      <c r="AJ85" s="768">
        <v>8</v>
      </c>
      <c r="AK85" s="768">
        <v>8</v>
      </c>
      <c r="AL85" s="768">
        <v>8</v>
      </c>
      <c r="AM85" s="768">
        <v>8</v>
      </c>
    </row>
    <row r="86" spans="1:39" ht="36.75" customHeight="1">
      <c r="A86" s="983"/>
      <c r="B86" s="983"/>
      <c r="C86" s="992"/>
      <c r="D86" s="992"/>
      <c r="E86" s="986"/>
      <c r="F86" s="986"/>
      <c r="G86" s="986"/>
      <c r="H86" s="724" t="s">
        <v>1587</v>
      </c>
      <c r="I86" s="768">
        <v>3</v>
      </c>
      <c r="J86" s="768">
        <v>3</v>
      </c>
      <c r="K86" s="768">
        <v>3</v>
      </c>
      <c r="L86" s="772">
        <v>3</v>
      </c>
      <c r="M86" s="768">
        <v>3</v>
      </c>
      <c r="N86" s="768">
        <v>3</v>
      </c>
      <c r="O86" s="768">
        <v>3</v>
      </c>
      <c r="P86" s="768">
        <v>3</v>
      </c>
      <c r="Q86" s="768">
        <v>3</v>
      </c>
      <c r="R86" s="768">
        <v>3</v>
      </c>
      <c r="S86" s="772">
        <v>3</v>
      </c>
      <c r="T86" s="768">
        <v>3</v>
      </c>
      <c r="U86" s="768">
        <v>3</v>
      </c>
      <c r="V86" s="768">
        <v>3</v>
      </c>
      <c r="W86" s="768">
        <v>3</v>
      </c>
      <c r="X86" s="768">
        <v>3</v>
      </c>
      <c r="Y86" s="768">
        <v>3</v>
      </c>
      <c r="Z86" s="772">
        <v>3</v>
      </c>
      <c r="AA86" s="768">
        <v>3</v>
      </c>
      <c r="AB86" s="768">
        <v>3</v>
      </c>
      <c r="AC86" s="768">
        <v>3</v>
      </c>
      <c r="AD86" s="768">
        <v>3</v>
      </c>
      <c r="AE86" s="768">
        <v>3</v>
      </c>
      <c r="AF86" s="768">
        <v>3</v>
      </c>
      <c r="AG86" s="772">
        <v>3</v>
      </c>
      <c r="AH86" s="768">
        <v>3</v>
      </c>
      <c r="AI86" s="768">
        <v>3</v>
      </c>
      <c r="AJ86" s="768">
        <v>3</v>
      </c>
      <c r="AK86" s="768">
        <v>3</v>
      </c>
      <c r="AL86" s="768">
        <v>3</v>
      </c>
      <c r="AM86" s="768">
        <v>3</v>
      </c>
    </row>
    <row r="87" spans="1:39" ht="36.75" customHeight="1">
      <c r="A87" s="983"/>
      <c r="B87" s="983"/>
      <c r="C87" s="992"/>
      <c r="D87" s="992"/>
      <c r="E87" s="986"/>
      <c r="F87" s="986"/>
      <c r="G87" s="986"/>
      <c r="H87" s="724" t="s">
        <v>1588</v>
      </c>
      <c r="I87" s="768">
        <v>1</v>
      </c>
      <c r="J87" s="768">
        <v>1</v>
      </c>
      <c r="K87" s="768">
        <v>1</v>
      </c>
      <c r="L87" s="772">
        <v>1</v>
      </c>
      <c r="M87" s="768">
        <v>1</v>
      </c>
      <c r="N87" s="768">
        <v>1</v>
      </c>
      <c r="O87" s="768">
        <v>1</v>
      </c>
      <c r="P87" s="768">
        <v>1</v>
      </c>
      <c r="Q87" s="768">
        <v>1</v>
      </c>
      <c r="R87" s="768">
        <v>1</v>
      </c>
      <c r="S87" s="772">
        <v>1</v>
      </c>
      <c r="T87" s="768">
        <v>1</v>
      </c>
      <c r="U87" s="768">
        <v>1</v>
      </c>
      <c r="V87" s="768">
        <v>1</v>
      </c>
      <c r="W87" s="768">
        <v>1</v>
      </c>
      <c r="X87" s="768">
        <v>1</v>
      </c>
      <c r="Y87" s="768">
        <v>1</v>
      </c>
      <c r="Z87" s="772">
        <v>1</v>
      </c>
      <c r="AA87" s="768">
        <v>1</v>
      </c>
      <c r="AB87" s="768">
        <v>1</v>
      </c>
      <c r="AC87" s="768">
        <v>1</v>
      </c>
      <c r="AD87" s="768">
        <v>1</v>
      </c>
      <c r="AE87" s="768">
        <v>1</v>
      </c>
      <c r="AF87" s="768">
        <v>1</v>
      </c>
      <c r="AG87" s="772">
        <v>1</v>
      </c>
      <c r="AH87" s="768">
        <v>1</v>
      </c>
      <c r="AI87" s="768">
        <v>1</v>
      </c>
      <c r="AJ87" s="768">
        <v>1</v>
      </c>
      <c r="AK87" s="768">
        <v>1</v>
      </c>
      <c r="AL87" s="768">
        <v>1</v>
      </c>
      <c r="AM87" s="768">
        <v>1</v>
      </c>
    </row>
    <row r="88" spans="1:39" ht="36.75" customHeight="1">
      <c r="A88" s="983"/>
      <c r="B88" s="983"/>
      <c r="C88" s="992"/>
      <c r="D88" s="992"/>
      <c r="E88" s="986"/>
      <c r="F88" s="986"/>
      <c r="G88" s="986"/>
      <c r="H88" s="744" t="s">
        <v>1592</v>
      </c>
      <c r="I88" s="768">
        <v>3</v>
      </c>
      <c r="J88" s="768">
        <v>3</v>
      </c>
      <c r="K88" s="768">
        <v>3</v>
      </c>
      <c r="L88" s="761">
        <f t="shared" ref="L88:L117" si="34">+K88/2</f>
        <v>1.5</v>
      </c>
      <c r="M88" s="768">
        <v>3</v>
      </c>
      <c r="N88" s="768">
        <v>3</v>
      </c>
      <c r="O88" s="768">
        <v>3</v>
      </c>
      <c r="P88" s="768">
        <v>3</v>
      </c>
      <c r="Q88" s="768">
        <v>3</v>
      </c>
      <c r="R88" s="768">
        <v>3</v>
      </c>
      <c r="S88" s="761">
        <f t="shared" ref="S88" si="35">+R88/2</f>
        <v>1.5</v>
      </c>
      <c r="T88" s="768">
        <v>3</v>
      </c>
      <c r="U88" s="768">
        <v>3</v>
      </c>
      <c r="V88" s="768">
        <v>3</v>
      </c>
      <c r="W88" s="768">
        <v>3</v>
      </c>
      <c r="X88" s="768">
        <v>3</v>
      </c>
      <c r="Y88" s="768">
        <v>3</v>
      </c>
      <c r="Z88" s="761">
        <f t="shared" si="32"/>
        <v>1.5</v>
      </c>
      <c r="AA88" s="768">
        <v>3</v>
      </c>
      <c r="AB88" s="768">
        <v>3</v>
      </c>
      <c r="AC88" s="768">
        <v>3</v>
      </c>
      <c r="AD88" s="768">
        <v>3</v>
      </c>
      <c r="AE88" s="768">
        <v>3</v>
      </c>
      <c r="AF88" s="768">
        <v>3</v>
      </c>
      <c r="AG88" s="761">
        <f t="shared" si="33"/>
        <v>1.5</v>
      </c>
      <c r="AH88" s="768">
        <v>3</v>
      </c>
      <c r="AI88" s="768">
        <v>3</v>
      </c>
      <c r="AJ88" s="768">
        <v>3</v>
      </c>
      <c r="AK88" s="768">
        <v>3</v>
      </c>
      <c r="AL88" s="768">
        <v>3</v>
      </c>
      <c r="AM88" s="768">
        <v>3</v>
      </c>
    </row>
    <row r="89" spans="1:39" ht="36.75" customHeight="1">
      <c r="A89" s="984"/>
      <c r="B89" s="984"/>
      <c r="C89" s="985"/>
      <c r="D89" s="985"/>
      <c r="E89" s="987"/>
      <c r="F89" s="987"/>
      <c r="G89" s="987"/>
      <c r="H89" s="776"/>
      <c r="I89" s="774">
        <f>+G82-SUM(I82:I88)</f>
        <v>113</v>
      </c>
      <c r="J89" s="774">
        <f t="shared" ref="J89:AM89" si="36">+I89-SUM(J82:J88)</f>
        <v>90</v>
      </c>
      <c r="K89" s="774">
        <f t="shared" si="36"/>
        <v>67</v>
      </c>
      <c r="L89" s="774">
        <f t="shared" si="36"/>
        <v>47</v>
      </c>
      <c r="M89" s="774">
        <f t="shared" si="36"/>
        <v>24</v>
      </c>
      <c r="N89" s="774">
        <f t="shared" si="36"/>
        <v>1</v>
      </c>
      <c r="O89" s="774">
        <f t="shared" si="36"/>
        <v>-22</v>
      </c>
      <c r="P89" s="774">
        <f t="shared" si="36"/>
        <v>-45</v>
      </c>
      <c r="Q89" s="774">
        <f t="shared" si="36"/>
        <v>-68</v>
      </c>
      <c r="R89" s="774">
        <f t="shared" si="36"/>
        <v>-91</v>
      </c>
      <c r="S89" s="774">
        <f t="shared" si="36"/>
        <v>-111</v>
      </c>
      <c r="T89" s="774">
        <f t="shared" si="36"/>
        <v>-134</v>
      </c>
      <c r="U89" s="774">
        <f t="shared" si="36"/>
        <v>-157</v>
      </c>
      <c r="V89" s="774">
        <f t="shared" si="36"/>
        <v>-180</v>
      </c>
      <c r="W89" s="774">
        <f t="shared" si="36"/>
        <v>-203</v>
      </c>
      <c r="X89" s="774">
        <f t="shared" si="36"/>
        <v>-226</v>
      </c>
      <c r="Y89" s="774">
        <f t="shared" si="36"/>
        <v>-249</v>
      </c>
      <c r="Z89" s="774">
        <f t="shared" si="36"/>
        <v>-269</v>
      </c>
      <c r="AA89" s="774">
        <f t="shared" si="36"/>
        <v>-292</v>
      </c>
      <c r="AB89" s="774">
        <f t="shared" si="36"/>
        <v>-315</v>
      </c>
      <c r="AC89" s="774">
        <f t="shared" si="36"/>
        <v>-338</v>
      </c>
      <c r="AD89" s="774">
        <f t="shared" si="36"/>
        <v>-361</v>
      </c>
      <c r="AE89" s="774">
        <f t="shared" si="36"/>
        <v>-384</v>
      </c>
      <c r="AF89" s="774">
        <f t="shared" si="36"/>
        <v>-407</v>
      </c>
      <c r="AG89" s="774">
        <f t="shared" si="36"/>
        <v>-427</v>
      </c>
      <c r="AH89" s="774">
        <f t="shared" si="36"/>
        <v>-450</v>
      </c>
      <c r="AI89" s="774">
        <f t="shared" si="36"/>
        <v>-473</v>
      </c>
      <c r="AJ89" s="774">
        <f t="shared" si="36"/>
        <v>-496</v>
      </c>
      <c r="AK89" s="774">
        <f t="shared" si="36"/>
        <v>-519</v>
      </c>
      <c r="AL89" s="774">
        <f t="shared" si="36"/>
        <v>-542</v>
      </c>
      <c r="AM89" s="774">
        <f t="shared" si="36"/>
        <v>-565</v>
      </c>
    </row>
    <row r="90" spans="1:39" ht="36.75" customHeight="1">
      <c r="A90" s="983">
        <v>12</v>
      </c>
      <c r="B90" s="973" t="s">
        <v>482</v>
      </c>
      <c r="C90" s="955" t="s">
        <v>483</v>
      </c>
      <c r="D90" s="955"/>
      <c r="E90" s="990">
        <v>2050</v>
      </c>
      <c r="F90" s="990">
        <v>17152</v>
      </c>
      <c r="G90" s="990">
        <f>+E90+F90</f>
        <v>19202</v>
      </c>
      <c r="H90" s="729" t="s">
        <v>1593</v>
      </c>
      <c r="I90" s="765">
        <v>468</v>
      </c>
      <c r="J90" s="765">
        <v>468</v>
      </c>
      <c r="K90" s="765">
        <v>468</v>
      </c>
      <c r="L90" s="771">
        <v>86</v>
      </c>
      <c r="M90" s="765">
        <v>468</v>
      </c>
      <c r="N90" s="765">
        <v>468</v>
      </c>
      <c r="O90" s="765">
        <v>468</v>
      </c>
      <c r="P90" s="765">
        <v>468</v>
      </c>
      <c r="Q90" s="765">
        <v>468</v>
      </c>
      <c r="R90" s="765">
        <v>468</v>
      </c>
      <c r="S90" s="771">
        <v>86</v>
      </c>
      <c r="T90" s="765">
        <v>468</v>
      </c>
      <c r="U90" s="765">
        <v>468</v>
      </c>
      <c r="V90" s="765">
        <v>468</v>
      </c>
      <c r="W90" s="765">
        <v>468</v>
      </c>
      <c r="X90" s="765">
        <v>468</v>
      </c>
      <c r="Y90" s="765">
        <v>468</v>
      </c>
      <c r="Z90" s="771">
        <v>86</v>
      </c>
      <c r="AA90" s="765">
        <v>468</v>
      </c>
      <c r="AB90" s="765">
        <v>468</v>
      </c>
      <c r="AC90" s="765">
        <v>468</v>
      </c>
      <c r="AD90" s="765">
        <v>468</v>
      </c>
      <c r="AE90" s="765">
        <v>468</v>
      </c>
      <c r="AF90" s="765">
        <v>468</v>
      </c>
      <c r="AG90" s="771">
        <v>86</v>
      </c>
      <c r="AH90" s="765">
        <v>468</v>
      </c>
      <c r="AI90" s="765">
        <v>468</v>
      </c>
      <c r="AJ90" s="765">
        <v>468</v>
      </c>
      <c r="AK90" s="765">
        <v>468</v>
      </c>
      <c r="AL90" s="765">
        <v>468</v>
      </c>
      <c r="AM90" s="765">
        <v>468</v>
      </c>
    </row>
    <row r="91" spans="1:39" ht="36.75" customHeight="1">
      <c r="A91" s="983"/>
      <c r="B91" s="983"/>
      <c r="C91" s="975"/>
      <c r="D91" s="975"/>
      <c r="E91" s="986"/>
      <c r="F91" s="986"/>
      <c r="G91" s="986"/>
      <c r="H91" s="744" t="s">
        <v>1594</v>
      </c>
      <c r="I91" s="765">
        <v>661</v>
      </c>
      <c r="J91" s="765">
        <v>1000</v>
      </c>
      <c r="K91" s="765">
        <v>1000</v>
      </c>
      <c r="L91" s="761">
        <v>280</v>
      </c>
      <c r="M91" s="765">
        <v>1000</v>
      </c>
      <c r="N91" s="765">
        <v>1000</v>
      </c>
      <c r="O91" s="765">
        <v>1000</v>
      </c>
      <c r="P91" s="765">
        <v>1000</v>
      </c>
      <c r="Q91" s="765">
        <v>1000</v>
      </c>
      <c r="R91" s="765">
        <v>1000</v>
      </c>
      <c r="S91" s="761">
        <v>280</v>
      </c>
      <c r="T91" s="765">
        <v>1000</v>
      </c>
      <c r="U91" s="765">
        <v>1000</v>
      </c>
      <c r="V91" s="765">
        <v>1000</v>
      </c>
      <c r="W91" s="765">
        <v>1000</v>
      </c>
      <c r="X91" s="765">
        <v>1000</v>
      </c>
      <c r="Y91" s="765">
        <v>1000</v>
      </c>
      <c r="Z91" s="761">
        <v>280</v>
      </c>
      <c r="AA91" s="765">
        <v>1000</v>
      </c>
      <c r="AB91" s="765">
        <v>1000</v>
      </c>
      <c r="AC91" s="765">
        <v>1000</v>
      </c>
      <c r="AD91" s="765">
        <v>1000</v>
      </c>
      <c r="AE91" s="765">
        <v>1000</v>
      </c>
      <c r="AF91" s="765">
        <v>1000</v>
      </c>
      <c r="AG91" s="761">
        <v>280</v>
      </c>
      <c r="AH91" s="765">
        <v>1000</v>
      </c>
      <c r="AI91" s="765">
        <v>1000</v>
      </c>
      <c r="AJ91" s="765">
        <v>1000</v>
      </c>
      <c r="AK91" s="765">
        <v>1000</v>
      </c>
      <c r="AL91" s="765">
        <v>1000</v>
      </c>
      <c r="AM91" s="765">
        <v>1000</v>
      </c>
    </row>
    <row r="92" spans="1:39" ht="36.75" customHeight="1">
      <c r="A92" s="983"/>
      <c r="B92" s="984"/>
      <c r="C92" s="985"/>
      <c r="D92" s="976"/>
      <c r="E92" s="987"/>
      <c r="F92" s="987"/>
      <c r="G92" s="987"/>
      <c r="H92" s="776"/>
      <c r="I92" s="774">
        <f>+G90-SUM(I90:I91)</f>
        <v>18073</v>
      </c>
      <c r="J92" s="774">
        <f>+I92-SUM(J90:J91)</f>
        <v>16605</v>
      </c>
      <c r="K92" s="774">
        <f t="shared" ref="K92:AM92" si="37">+J92-SUM(K90:K91)</f>
        <v>15137</v>
      </c>
      <c r="L92" s="774">
        <f t="shared" si="37"/>
        <v>14771</v>
      </c>
      <c r="M92" s="774">
        <f t="shared" si="37"/>
        <v>13303</v>
      </c>
      <c r="N92" s="774">
        <f t="shared" si="37"/>
        <v>11835</v>
      </c>
      <c r="O92" s="774">
        <f t="shared" si="37"/>
        <v>10367</v>
      </c>
      <c r="P92" s="774">
        <f t="shared" si="37"/>
        <v>8899</v>
      </c>
      <c r="Q92" s="774">
        <f t="shared" si="37"/>
        <v>7431</v>
      </c>
      <c r="R92" s="774">
        <f t="shared" si="37"/>
        <v>5963</v>
      </c>
      <c r="S92" s="774">
        <f t="shared" si="37"/>
        <v>5597</v>
      </c>
      <c r="T92" s="774">
        <f t="shared" si="37"/>
        <v>4129</v>
      </c>
      <c r="U92" s="774">
        <f t="shared" si="37"/>
        <v>2661</v>
      </c>
      <c r="V92" s="774">
        <f t="shared" si="37"/>
        <v>1193</v>
      </c>
      <c r="W92" s="774">
        <f t="shared" si="37"/>
        <v>-275</v>
      </c>
      <c r="X92" s="774">
        <f t="shared" si="37"/>
        <v>-1743</v>
      </c>
      <c r="Y92" s="774">
        <f t="shared" si="37"/>
        <v>-3211</v>
      </c>
      <c r="Z92" s="774">
        <f t="shared" si="37"/>
        <v>-3577</v>
      </c>
      <c r="AA92" s="774">
        <f t="shared" si="37"/>
        <v>-5045</v>
      </c>
      <c r="AB92" s="774">
        <f t="shared" si="37"/>
        <v>-6513</v>
      </c>
      <c r="AC92" s="774">
        <f t="shared" si="37"/>
        <v>-7981</v>
      </c>
      <c r="AD92" s="774">
        <f t="shared" si="37"/>
        <v>-9449</v>
      </c>
      <c r="AE92" s="774">
        <f t="shared" si="37"/>
        <v>-10917</v>
      </c>
      <c r="AF92" s="774">
        <f t="shared" si="37"/>
        <v>-12385</v>
      </c>
      <c r="AG92" s="774">
        <f t="shared" si="37"/>
        <v>-12751</v>
      </c>
      <c r="AH92" s="774">
        <f t="shared" si="37"/>
        <v>-14219</v>
      </c>
      <c r="AI92" s="774">
        <f t="shared" si="37"/>
        <v>-15687</v>
      </c>
      <c r="AJ92" s="774">
        <f t="shared" si="37"/>
        <v>-17155</v>
      </c>
      <c r="AK92" s="774">
        <f t="shared" si="37"/>
        <v>-18623</v>
      </c>
      <c r="AL92" s="774">
        <f t="shared" si="37"/>
        <v>-20091</v>
      </c>
      <c r="AM92" s="774">
        <f t="shared" si="37"/>
        <v>-21559</v>
      </c>
    </row>
    <row r="93" spans="1:39" ht="36.75" customHeight="1">
      <c r="A93" s="973">
        <v>13</v>
      </c>
      <c r="B93" s="973" t="s">
        <v>480</v>
      </c>
      <c r="C93" s="955" t="s">
        <v>481</v>
      </c>
      <c r="D93" s="955"/>
      <c r="E93" s="990">
        <v>2150</v>
      </c>
      <c r="F93" s="990">
        <f>VLOOKUP(B93,'Total tồn vật tư 2'!$A$3:$F$586,6,0)</f>
        <v>0</v>
      </c>
      <c r="G93" s="990">
        <f>+E93+F93</f>
        <v>2150</v>
      </c>
      <c r="H93" s="779" t="s">
        <v>1603</v>
      </c>
      <c r="I93" s="765">
        <v>662</v>
      </c>
      <c r="J93" s="765">
        <v>662</v>
      </c>
      <c r="K93" s="765">
        <v>662</v>
      </c>
      <c r="L93" s="771">
        <v>311</v>
      </c>
      <c r="M93" s="765">
        <v>662</v>
      </c>
      <c r="N93" s="765">
        <v>662</v>
      </c>
      <c r="O93" s="765">
        <v>662</v>
      </c>
      <c r="P93" s="765">
        <v>662</v>
      </c>
      <c r="Q93" s="765">
        <v>662</v>
      </c>
      <c r="R93" s="765">
        <v>662</v>
      </c>
      <c r="S93" s="771">
        <v>311</v>
      </c>
      <c r="T93" s="765">
        <v>662</v>
      </c>
      <c r="U93" s="765">
        <v>662</v>
      </c>
      <c r="V93" s="765">
        <v>662</v>
      </c>
      <c r="W93" s="765">
        <v>662</v>
      </c>
      <c r="X93" s="765">
        <v>662</v>
      </c>
      <c r="Y93" s="765">
        <v>662</v>
      </c>
      <c r="Z93" s="771">
        <v>311</v>
      </c>
      <c r="AA93" s="765">
        <v>662</v>
      </c>
      <c r="AB93" s="765">
        <v>662</v>
      </c>
      <c r="AC93" s="765">
        <v>662</v>
      </c>
      <c r="AD93" s="765">
        <v>662</v>
      </c>
      <c r="AE93" s="765">
        <v>662</v>
      </c>
      <c r="AF93" s="765">
        <v>662</v>
      </c>
      <c r="AG93" s="771">
        <v>311</v>
      </c>
      <c r="AH93" s="765">
        <v>662</v>
      </c>
      <c r="AI93" s="765">
        <v>662</v>
      </c>
      <c r="AJ93" s="765">
        <v>662</v>
      </c>
      <c r="AK93" s="765">
        <v>662</v>
      </c>
      <c r="AL93" s="765">
        <v>662</v>
      </c>
      <c r="AM93" s="765">
        <v>662</v>
      </c>
    </row>
    <row r="94" spans="1:39" ht="36.75" customHeight="1">
      <c r="A94" s="984"/>
      <c r="B94" s="984"/>
      <c r="C94" s="985"/>
      <c r="D94" s="976"/>
      <c r="E94" s="987"/>
      <c r="F94" s="987"/>
      <c r="G94" s="987"/>
      <c r="H94" s="776"/>
      <c r="I94" s="774">
        <f>+G93-SUM(I93)</f>
        <v>1488</v>
      </c>
      <c r="J94" s="774">
        <f t="shared" ref="J94:AM94" si="38">+I94-SUM(J93:J93)</f>
        <v>826</v>
      </c>
      <c r="K94" s="774">
        <f t="shared" si="38"/>
        <v>164</v>
      </c>
      <c r="L94" s="774">
        <f t="shared" si="38"/>
        <v>-147</v>
      </c>
      <c r="M94" s="774">
        <f t="shared" si="38"/>
        <v>-809</v>
      </c>
      <c r="N94" s="774">
        <f t="shared" si="38"/>
        <v>-1471</v>
      </c>
      <c r="O94" s="774">
        <f t="shared" si="38"/>
        <v>-2133</v>
      </c>
      <c r="P94" s="774">
        <f t="shared" si="38"/>
        <v>-2795</v>
      </c>
      <c r="Q94" s="774">
        <f t="shared" si="38"/>
        <v>-3457</v>
      </c>
      <c r="R94" s="774">
        <f t="shared" si="38"/>
        <v>-4119</v>
      </c>
      <c r="S94" s="774">
        <f t="shared" si="38"/>
        <v>-4430</v>
      </c>
      <c r="T94" s="774">
        <f t="shared" si="38"/>
        <v>-5092</v>
      </c>
      <c r="U94" s="774">
        <f t="shared" si="38"/>
        <v>-5754</v>
      </c>
      <c r="V94" s="774">
        <f t="shared" si="38"/>
        <v>-6416</v>
      </c>
      <c r="W94" s="774">
        <f t="shared" si="38"/>
        <v>-7078</v>
      </c>
      <c r="X94" s="774">
        <f t="shared" si="38"/>
        <v>-7740</v>
      </c>
      <c r="Y94" s="774">
        <f t="shared" si="38"/>
        <v>-8402</v>
      </c>
      <c r="Z94" s="774">
        <f t="shared" si="38"/>
        <v>-8713</v>
      </c>
      <c r="AA94" s="774">
        <f t="shared" si="38"/>
        <v>-9375</v>
      </c>
      <c r="AB94" s="774">
        <f t="shared" si="38"/>
        <v>-10037</v>
      </c>
      <c r="AC94" s="774">
        <f t="shared" si="38"/>
        <v>-10699</v>
      </c>
      <c r="AD94" s="774">
        <f t="shared" si="38"/>
        <v>-11361</v>
      </c>
      <c r="AE94" s="774">
        <f t="shared" si="38"/>
        <v>-12023</v>
      </c>
      <c r="AF94" s="774">
        <f t="shared" si="38"/>
        <v>-12685</v>
      </c>
      <c r="AG94" s="774">
        <f t="shared" si="38"/>
        <v>-12996</v>
      </c>
      <c r="AH94" s="774">
        <f t="shared" si="38"/>
        <v>-13658</v>
      </c>
      <c r="AI94" s="774">
        <f t="shared" si="38"/>
        <v>-14320</v>
      </c>
      <c r="AJ94" s="774">
        <f t="shared" si="38"/>
        <v>-14982</v>
      </c>
      <c r="AK94" s="774">
        <f t="shared" si="38"/>
        <v>-15644</v>
      </c>
      <c r="AL94" s="774">
        <f t="shared" si="38"/>
        <v>-16306</v>
      </c>
      <c r="AM94" s="774">
        <f t="shared" si="38"/>
        <v>-16968</v>
      </c>
    </row>
    <row r="95" spans="1:39" ht="36.75" customHeight="1">
      <c r="A95" s="983">
        <v>14</v>
      </c>
      <c r="B95" s="973" t="s">
        <v>484</v>
      </c>
      <c r="C95" s="955" t="s">
        <v>323</v>
      </c>
      <c r="D95" s="955"/>
      <c r="E95" s="990">
        <v>1405</v>
      </c>
      <c r="F95" s="990">
        <v>0</v>
      </c>
      <c r="G95" s="990">
        <f>+E95+F95</f>
        <v>1405</v>
      </c>
      <c r="H95" s="729" t="s">
        <v>1593</v>
      </c>
      <c r="I95" s="765">
        <v>468</v>
      </c>
      <c r="J95" s="765">
        <v>468</v>
      </c>
      <c r="K95" s="765">
        <v>468</v>
      </c>
      <c r="L95" s="771">
        <v>250</v>
      </c>
      <c r="M95" s="765">
        <v>468</v>
      </c>
      <c r="N95" s="765">
        <v>468</v>
      </c>
      <c r="O95" s="765">
        <v>468</v>
      </c>
      <c r="P95" s="765">
        <v>468</v>
      </c>
      <c r="Q95" s="765">
        <v>468</v>
      </c>
      <c r="R95" s="765">
        <v>468</v>
      </c>
      <c r="S95" s="771">
        <v>250</v>
      </c>
      <c r="T95" s="765">
        <v>468</v>
      </c>
      <c r="U95" s="765">
        <v>468</v>
      </c>
      <c r="V95" s="765">
        <v>468</v>
      </c>
      <c r="W95" s="765">
        <v>468</v>
      </c>
      <c r="X95" s="765">
        <v>468</v>
      </c>
      <c r="Y95" s="765">
        <v>468</v>
      </c>
      <c r="Z95" s="771">
        <v>250</v>
      </c>
      <c r="AA95" s="765">
        <v>468</v>
      </c>
      <c r="AB95" s="765">
        <v>468</v>
      </c>
      <c r="AC95" s="765">
        <v>468</v>
      </c>
      <c r="AD95" s="765">
        <v>468</v>
      </c>
      <c r="AE95" s="765">
        <v>468</v>
      </c>
      <c r="AF95" s="765">
        <v>468</v>
      </c>
      <c r="AG95" s="771">
        <v>250</v>
      </c>
      <c r="AH95" s="765">
        <v>468</v>
      </c>
      <c r="AI95" s="765">
        <v>468</v>
      </c>
      <c r="AJ95" s="765">
        <v>468</v>
      </c>
      <c r="AK95" s="765">
        <v>468</v>
      </c>
      <c r="AL95" s="765">
        <v>468</v>
      </c>
      <c r="AM95" s="765">
        <v>468</v>
      </c>
    </row>
    <row r="96" spans="1:39" ht="36.75" customHeight="1">
      <c r="A96" s="983"/>
      <c r="B96" s="983"/>
      <c r="C96" s="975"/>
      <c r="D96" s="975"/>
      <c r="E96" s="986"/>
      <c r="F96" s="986"/>
      <c r="G96" s="986"/>
      <c r="H96" s="744" t="s">
        <v>1594</v>
      </c>
      <c r="I96" s="765">
        <v>661</v>
      </c>
      <c r="J96" s="765">
        <v>661</v>
      </c>
      <c r="K96" s="765">
        <v>661</v>
      </c>
      <c r="L96" s="771">
        <v>250</v>
      </c>
      <c r="M96" s="765">
        <v>661</v>
      </c>
      <c r="N96" s="765">
        <v>661</v>
      </c>
      <c r="O96" s="765">
        <v>661</v>
      </c>
      <c r="P96" s="765">
        <v>661</v>
      </c>
      <c r="Q96" s="765">
        <v>661</v>
      </c>
      <c r="R96" s="765">
        <v>661</v>
      </c>
      <c r="S96" s="771">
        <v>250</v>
      </c>
      <c r="T96" s="765">
        <v>661</v>
      </c>
      <c r="U96" s="765">
        <v>661</v>
      </c>
      <c r="V96" s="765">
        <v>661</v>
      </c>
      <c r="W96" s="765">
        <v>661</v>
      </c>
      <c r="X96" s="765">
        <v>661</v>
      </c>
      <c r="Y96" s="765">
        <v>661</v>
      </c>
      <c r="Z96" s="771">
        <v>250</v>
      </c>
      <c r="AA96" s="765">
        <v>661</v>
      </c>
      <c r="AB96" s="765">
        <v>661</v>
      </c>
      <c r="AC96" s="765">
        <v>661</v>
      </c>
      <c r="AD96" s="765">
        <v>661</v>
      </c>
      <c r="AE96" s="765">
        <v>661</v>
      </c>
      <c r="AF96" s="765">
        <v>661</v>
      </c>
      <c r="AG96" s="771">
        <v>250</v>
      </c>
      <c r="AH96" s="765">
        <v>661</v>
      </c>
      <c r="AI96" s="765">
        <v>661</v>
      </c>
      <c r="AJ96" s="765">
        <v>661</v>
      </c>
      <c r="AK96" s="765">
        <v>661</v>
      </c>
      <c r="AL96" s="765">
        <v>661</v>
      </c>
      <c r="AM96" s="765">
        <v>661</v>
      </c>
    </row>
    <row r="97" spans="1:39" ht="36.75" customHeight="1">
      <c r="A97" s="983"/>
      <c r="B97" s="984"/>
      <c r="C97" s="976"/>
      <c r="D97" s="976"/>
      <c r="E97" s="987"/>
      <c r="F97" s="987"/>
      <c r="G97" s="987"/>
      <c r="H97" s="776"/>
      <c r="I97" s="774">
        <f>+G95-SUM(I95:I96)</f>
        <v>276</v>
      </c>
      <c r="J97" s="774">
        <f>+I97-SUM(J95:J96)</f>
        <v>-853</v>
      </c>
      <c r="K97" s="774">
        <f t="shared" ref="K97:AM97" si="39">+J97-SUM(K95:K96)</f>
        <v>-1982</v>
      </c>
      <c r="L97" s="774">
        <f t="shared" si="39"/>
        <v>-2482</v>
      </c>
      <c r="M97" s="774">
        <f t="shared" si="39"/>
        <v>-3611</v>
      </c>
      <c r="N97" s="774">
        <f t="shared" si="39"/>
        <v>-4740</v>
      </c>
      <c r="O97" s="774">
        <f t="shared" si="39"/>
        <v>-5869</v>
      </c>
      <c r="P97" s="774">
        <f t="shared" si="39"/>
        <v>-6998</v>
      </c>
      <c r="Q97" s="774">
        <f t="shared" si="39"/>
        <v>-8127</v>
      </c>
      <c r="R97" s="774">
        <f t="shared" si="39"/>
        <v>-9256</v>
      </c>
      <c r="S97" s="774">
        <f t="shared" si="39"/>
        <v>-9756</v>
      </c>
      <c r="T97" s="774">
        <f t="shared" si="39"/>
        <v>-10885</v>
      </c>
      <c r="U97" s="774">
        <f t="shared" si="39"/>
        <v>-12014</v>
      </c>
      <c r="V97" s="774">
        <f t="shared" si="39"/>
        <v>-13143</v>
      </c>
      <c r="W97" s="774">
        <f t="shared" si="39"/>
        <v>-14272</v>
      </c>
      <c r="X97" s="774">
        <f t="shared" si="39"/>
        <v>-15401</v>
      </c>
      <c r="Y97" s="774">
        <f t="shared" si="39"/>
        <v>-16530</v>
      </c>
      <c r="Z97" s="774">
        <f t="shared" si="39"/>
        <v>-17030</v>
      </c>
      <c r="AA97" s="774">
        <f t="shared" si="39"/>
        <v>-18159</v>
      </c>
      <c r="AB97" s="774">
        <f t="shared" si="39"/>
        <v>-19288</v>
      </c>
      <c r="AC97" s="774">
        <f t="shared" si="39"/>
        <v>-20417</v>
      </c>
      <c r="AD97" s="774">
        <f t="shared" si="39"/>
        <v>-21546</v>
      </c>
      <c r="AE97" s="774">
        <f t="shared" si="39"/>
        <v>-22675</v>
      </c>
      <c r="AF97" s="774">
        <f t="shared" si="39"/>
        <v>-23804</v>
      </c>
      <c r="AG97" s="774">
        <f t="shared" si="39"/>
        <v>-24304</v>
      </c>
      <c r="AH97" s="774">
        <f t="shared" si="39"/>
        <v>-25433</v>
      </c>
      <c r="AI97" s="774">
        <f t="shared" si="39"/>
        <v>-26562</v>
      </c>
      <c r="AJ97" s="774">
        <f t="shared" si="39"/>
        <v>-27691</v>
      </c>
      <c r="AK97" s="774">
        <f t="shared" si="39"/>
        <v>-28820</v>
      </c>
      <c r="AL97" s="774">
        <f t="shared" si="39"/>
        <v>-29949</v>
      </c>
      <c r="AM97" s="774">
        <f t="shared" si="39"/>
        <v>-31078</v>
      </c>
    </row>
    <row r="98" spans="1:39" ht="36.75" customHeight="1">
      <c r="A98" s="973">
        <v>15</v>
      </c>
      <c r="B98" s="973" t="s">
        <v>501</v>
      </c>
      <c r="C98" s="955" t="s">
        <v>502</v>
      </c>
      <c r="D98" s="955"/>
      <c r="E98" s="990">
        <v>4</v>
      </c>
      <c r="F98" s="990">
        <v>0</v>
      </c>
      <c r="G98" s="990">
        <f>+E98+F98</f>
        <v>4</v>
      </c>
      <c r="H98" s="729" t="s">
        <v>1595</v>
      </c>
      <c r="I98" s="765"/>
      <c r="J98" s="765">
        <v>0</v>
      </c>
      <c r="K98" s="765">
        <v>1</v>
      </c>
      <c r="L98" s="761">
        <v>0</v>
      </c>
      <c r="M98" s="765">
        <v>0</v>
      </c>
      <c r="N98" s="765">
        <v>0</v>
      </c>
      <c r="O98" s="765">
        <v>0</v>
      </c>
      <c r="P98" s="765">
        <v>0</v>
      </c>
      <c r="Q98" s="765"/>
      <c r="R98" s="765">
        <v>1</v>
      </c>
      <c r="S98" s="771">
        <v>0</v>
      </c>
      <c r="T98" s="765">
        <v>0</v>
      </c>
      <c r="U98" s="765">
        <v>0</v>
      </c>
      <c r="V98" s="765">
        <v>0</v>
      </c>
      <c r="W98" s="765">
        <v>0</v>
      </c>
      <c r="X98" s="765"/>
      <c r="Y98" s="765">
        <v>1</v>
      </c>
      <c r="Z98" s="761"/>
      <c r="AA98" s="765">
        <v>0</v>
      </c>
      <c r="AB98" s="765">
        <v>0</v>
      </c>
      <c r="AC98" s="765">
        <v>0</v>
      </c>
      <c r="AD98" s="765">
        <v>0</v>
      </c>
      <c r="AE98" s="765">
        <v>0</v>
      </c>
      <c r="AF98" s="765">
        <v>1</v>
      </c>
      <c r="AG98" s="761"/>
      <c r="AH98" s="765">
        <v>0</v>
      </c>
      <c r="AI98" s="765">
        <v>0</v>
      </c>
      <c r="AJ98" s="765">
        <v>0</v>
      </c>
      <c r="AK98" s="765">
        <v>0</v>
      </c>
      <c r="AL98" s="765">
        <v>0</v>
      </c>
      <c r="AM98" s="765">
        <v>1</v>
      </c>
    </row>
    <row r="99" spans="1:39" ht="36.75" customHeight="1">
      <c r="A99" s="983"/>
      <c r="B99" s="983"/>
      <c r="C99" s="975"/>
      <c r="D99" s="975"/>
      <c r="E99" s="986"/>
      <c r="F99" s="986"/>
      <c r="G99" s="986"/>
      <c r="H99" s="744" t="s">
        <v>1596</v>
      </c>
      <c r="I99" s="768"/>
      <c r="J99" s="765">
        <v>0</v>
      </c>
      <c r="K99" s="765">
        <v>1</v>
      </c>
      <c r="L99" s="761">
        <v>0</v>
      </c>
      <c r="M99" s="765">
        <v>0</v>
      </c>
      <c r="N99" s="765">
        <v>0</v>
      </c>
      <c r="O99" s="765">
        <v>0</v>
      </c>
      <c r="P99" s="765">
        <v>0</v>
      </c>
      <c r="Q99" s="768"/>
      <c r="R99" s="765">
        <v>1</v>
      </c>
      <c r="S99" s="771">
        <v>0</v>
      </c>
      <c r="T99" s="765">
        <v>0</v>
      </c>
      <c r="U99" s="765">
        <v>0</v>
      </c>
      <c r="V99" s="765">
        <v>0</v>
      </c>
      <c r="W99" s="765">
        <v>0</v>
      </c>
      <c r="X99" s="765"/>
      <c r="Y99" s="768">
        <v>1</v>
      </c>
      <c r="Z99" s="761">
        <v>0</v>
      </c>
      <c r="AA99" s="765">
        <v>0</v>
      </c>
      <c r="AB99" s="765">
        <v>0</v>
      </c>
      <c r="AC99" s="765">
        <v>0</v>
      </c>
      <c r="AD99" s="765">
        <v>0</v>
      </c>
      <c r="AE99" s="765">
        <v>0</v>
      </c>
      <c r="AF99" s="765">
        <v>1</v>
      </c>
      <c r="AG99" s="761"/>
      <c r="AH99" s="765">
        <v>0</v>
      </c>
      <c r="AI99" s="765">
        <v>0</v>
      </c>
      <c r="AJ99" s="765">
        <v>0</v>
      </c>
      <c r="AK99" s="765">
        <v>0</v>
      </c>
      <c r="AL99" s="765">
        <v>0</v>
      </c>
      <c r="AM99" s="765">
        <v>1</v>
      </c>
    </row>
    <row r="100" spans="1:39" ht="36.75" customHeight="1">
      <c r="A100" s="984"/>
      <c r="B100" s="984"/>
      <c r="C100" s="976"/>
      <c r="D100" s="976"/>
      <c r="E100" s="987"/>
      <c r="F100" s="987"/>
      <c r="G100" s="987"/>
      <c r="H100" s="776"/>
      <c r="I100" s="774">
        <f>+G98-SUM(I98:I99)</f>
        <v>4</v>
      </c>
      <c r="J100" s="774">
        <f>+I100-SUM(J98:J99)</f>
        <v>4</v>
      </c>
      <c r="K100" s="774">
        <f t="shared" ref="K100" si="40">+J100-SUM(K98:K99)</f>
        <v>2</v>
      </c>
      <c r="L100" s="774">
        <f>+K100-SUM(L98:L99)</f>
        <v>2</v>
      </c>
      <c r="M100" s="774">
        <f t="shared" ref="M100:AM100" si="41">+L100-SUM(M98:M99)</f>
        <v>2</v>
      </c>
      <c r="N100" s="774">
        <f t="shared" si="41"/>
        <v>2</v>
      </c>
      <c r="O100" s="774">
        <f t="shared" si="41"/>
        <v>2</v>
      </c>
      <c r="P100" s="774">
        <f t="shared" si="41"/>
        <v>2</v>
      </c>
      <c r="Q100" s="774">
        <f t="shared" si="41"/>
        <v>2</v>
      </c>
      <c r="R100" s="774">
        <f t="shared" si="41"/>
        <v>0</v>
      </c>
      <c r="S100" s="774">
        <f t="shared" si="41"/>
        <v>0</v>
      </c>
      <c r="T100" s="774">
        <f t="shared" si="41"/>
        <v>0</v>
      </c>
      <c r="U100" s="774">
        <f t="shared" si="41"/>
        <v>0</v>
      </c>
      <c r="V100" s="774">
        <f t="shared" si="41"/>
        <v>0</v>
      </c>
      <c r="W100" s="774">
        <f t="shared" si="41"/>
        <v>0</v>
      </c>
      <c r="X100" s="774">
        <f t="shared" si="41"/>
        <v>0</v>
      </c>
      <c r="Y100" s="774">
        <f t="shared" si="41"/>
        <v>-2</v>
      </c>
      <c r="Z100" s="774">
        <f t="shared" si="41"/>
        <v>-2</v>
      </c>
      <c r="AA100" s="774">
        <f t="shared" si="41"/>
        <v>-2</v>
      </c>
      <c r="AB100" s="774">
        <f t="shared" si="41"/>
        <v>-2</v>
      </c>
      <c r="AC100" s="774">
        <f t="shared" si="41"/>
        <v>-2</v>
      </c>
      <c r="AD100" s="774">
        <f t="shared" si="41"/>
        <v>-2</v>
      </c>
      <c r="AE100" s="774">
        <f t="shared" si="41"/>
        <v>-2</v>
      </c>
      <c r="AF100" s="774">
        <f t="shared" si="41"/>
        <v>-4</v>
      </c>
      <c r="AG100" s="774">
        <f t="shared" si="41"/>
        <v>-4</v>
      </c>
      <c r="AH100" s="774">
        <f t="shared" si="41"/>
        <v>-4</v>
      </c>
      <c r="AI100" s="774">
        <f t="shared" si="41"/>
        <v>-4</v>
      </c>
      <c r="AJ100" s="774">
        <f t="shared" si="41"/>
        <v>-4</v>
      </c>
      <c r="AK100" s="774">
        <f t="shared" si="41"/>
        <v>-4</v>
      </c>
      <c r="AL100" s="774">
        <f t="shared" si="41"/>
        <v>-4</v>
      </c>
      <c r="AM100" s="774">
        <f t="shared" si="41"/>
        <v>-6</v>
      </c>
    </row>
    <row r="101" spans="1:39" ht="36.75" customHeight="1">
      <c r="A101" s="983">
        <v>16</v>
      </c>
      <c r="B101" s="973" t="s">
        <v>503</v>
      </c>
      <c r="C101" s="955" t="s">
        <v>504</v>
      </c>
      <c r="D101" s="955"/>
      <c r="E101" s="990">
        <v>2</v>
      </c>
      <c r="F101" s="990">
        <v>0</v>
      </c>
      <c r="G101" s="990">
        <f>+E101+F101</f>
        <v>2</v>
      </c>
      <c r="H101" s="729" t="s">
        <v>1595</v>
      </c>
      <c r="I101" s="765">
        <v>0</v>
      </c>
      <c r="J101" s="765">
        <v>0</v>
      </c>
      <c r="K101" s="765">
        <v>1</v>
      </c>
      <c r="L101" s="761">
        <v>0</v>
      </c>
      <c r="M101" s="765">
        <v>0</v>
      </c>
      <c r="N101" s="765">
        <v>0</v>
      </c>
      <c r="O101" s="765">
        <v>0</v>
      </c>
      <c r="P101" s="765">
        <v>0</v>
      </c>
      <c r="Q101" s="765">
        <v>0</v>
      </c>
      <c r="R101" s="765">
        <v>1</v>
      </c>
      <c r="S101" s="761">
        <f t="shared" ref="S101:S117" si="42">+R101/2</f>
        <v>0.5</v>
      </c>
      <c r="T101" s="765">
        <v>0</v>
      </c>
      <c r="U101" s="765">
        <v>0</v>
      </c>
      <c r="V101" s="765">
        <v>0</v>
      </c>
      <c r="W101" s="765">
        <v>0</v>
      </c>
      <c r="X101" s="765"/>
      <c r="Y101" s="765">
        <v>1</v>
      </c>
      <c r="Z101" s="761"/>
      <c r="AA101" s="765">
        <v>0</v>
      </c>
      <c r="AB101" s="765">
        <v>0</v>
      </c>
      <c r="AC101" s="765">
        <v>0</v>
      </c>
      <c r="AD101" s="765">
        <v>0</v>
      </c>
      <c r="AE101" s="765">
        <v>0</v>
      </c>
      <c r="AF101" s="765">
        <v>1</v>
      </c>
      <c r="AG101" s="761">
        <f t="shared" si="33"/>
        <v>0.5</v>
      </c>
      <c r="AH101" s="765">
        <v>0</v>
      </c>
      <c r="AI101" s="765">
        <v>0</v>
      </c>
      <c r="AJ101" s="765">
        <v>0</v>
      </c>
      <c r="AK101" s="765">
        <v>0</v>
      </c>
      <c r="AL101" s="765">
        <v>0</v>
      </c>
      <c r="AM101" s="765">
        <v>1</v>
      </c>
    </row>
    <row r="102" spans="1:39" ht="36.75" customHeight="1">
      <c r="A102" s="983"/>
      <c r="B102" s="983"/>
      <c r="C102" s="975"/>
      <c r="D102" s="975"/>
      <c r="E102" s="986"/>
      <c r="F102" s="986"/>
      <c r="G102" s="986"/>
      <c r="H102" s="744" t="s">
        <v>1596</v>
      </c>
      <c r="I102" s="768"/>
      <c r="J102" s="768"/>
      <c r="K102" s="765">
        <v>1</v>
      </c>
      <c r="L102" s="761"/>
      <c r="M102" s="768"/>
      <c r="N102" s="768"/>
      <c r="O102" s="768"/>
      <c r="P102" s="768"/>
      <c r="Q102" s="768"/>
      <c r="R102" s="768">
        <v>1</v>
      </c>
      <c r="S102" s="761">
        <f t="shared" si="42"/>
        <v>0.5</v>
      </c>
      <c r="T102" s="765">
        <v>0</v>
      </c>
      <c r="U102" s="765">
        <v>0</v>
      </c>
      <c r="V102" s="765">
        <v>0</v>
      </c>
      <c r="W102" s="765">
        <v>0</v>
      </c>
      <c r="X102" s="765"/>
      <c r="Y102" s="768">
        <v>1</v>
      </c>
      <c r="Z102" s="761">
        <v>0</v>
      </c>
      <c r="AA102" s="765">
        <v>0</v>
      </c>
      <c r="AB102" s="765">
        <v>0</v>
      </c>
      <c r="AC102" s="765">
        <v>0</v>
      </c>
      <c r="AD102" s="765">
        <v>0</v>
      </c>
      <c r="AE102" s="765">
        <v>0</v>
      </c>
      <c r="AF102" s="765">
        <v>1</v>
      </c>
      <c r="AG102" s="761">
        <f t="shared" si="33"/>
        <v>0.5</v>
      </c>
      <c r="AH102" s="765">
        <v>0</v>
      </c>
      <c r="AI102" s="765">
        <v>0</v>
      </c>
      <c r="AJ102" s="765">
        <v>0</v>
      </c>
      <c r="AK102" s="765">
        <v>0</v>
      </c>
      <c r="AL102" s="765">
        <v>0</v>
      </c>
      <c r="AM102" s="765">
        <v>1</v>
      </c>
    </row>
    <row r="103" spans="1:39" ht="36.75" customHeight="1">
      <c r="A103" s="983"/>
      <c r="B103" s="984"/>
      <c r="C103" s="985"/>
      <c r="D103" s="976"/>
      <c r="E103" s="987"/>
      <c r="F103" s="987"/>
      <c r="G103" s="987"/>
      <c r="H103" s="776"/>
      <c r="I103" s="774">
        <f>+G101-SUM(I101:I102)</f>
        <v>2</v>
      </c>
      <c r="J103" s="774">
        <f>+I103-SUM(J101:J102)</f>
        <v>2</v>
      </c>
      <c r="K103" s="774">
        <f t="shared" ref="K103:AM103" si="43">+J103-SUM(K101:K102)</f>
        <v>0</v>
      </c>
      <c r="L103" s="774">
        <f t="shared" si="43"/>
        <v>0</v>
      </c>
      <c r="M103" s="774">
        <f t="shared" si="43"/>
        <v>0</v>
      </c>
      <c r="N103" s="774">
        <f t="shared" si="43"/>
        <v>0</v>
      </c>
      <c r="O103" s="774">
        <f t="shared" si="43"/>
        <v>0</v>
      </c>
      <c r="P103" s="774">
        <f t="shared" si="43"/>
        <v>0</v>
      </c>
      <c r="Q103" s="774">
        <f t="shared" si="43"/>
        <v>0</v>
      </c>
      <c r="R103" s="774">
        <f t="shared" si="43"/>
        <v>-2</v>
      </c>
      <c r="S103" s="774">
        <f t="shared" si="43"/>
        <v>-3</v>
      </c>
      <c r="T103" s="774">
        <f t="shared" si="43"/>
        <v>-3</v>
      </c>
      <c r="U103" s="774">
        <f t="shared" si="43"/>
        <v>-3</v>
      </c>
      <c r="V103" s="774">
        <f t="shared" si="43"/>
        <v>-3</v>
      </c>
      <c r="W103" s="774">
        <f t="shared" si="43"/>
        <v>-3</v>
      </c>
      <c r="X103" s="774">
        <f t="shared" si="43"/>
        <v>-3</v>
      </c>
      <c r="Y103" s="774">
        <f t="shared" si="43"/>
        <v>-5</v>
      </c>
      <c r="Z103" s="774">
        <f t="shared" si="43"/>
        <v>-5</v>
      </c>
      <c r="AA103" s="774">
        <f t="shared" si="43"/>
        <v>-5</v>
      </c>
      <c r="AB103" s="774">
        <f t="shared" si="43"/>
        <v>-5</v>
      </c>
      <c r="AC103" s="774">
        <f t="shared" si="43"/>
        <v>-5</v>
      </c>
      <c r="AD103" s="774">
        <f t="shared" si="43"/>
        <v>-5</v>
      </c>
      <c r="AE103" s="774">
        <f t="shared" si="43"/>
        <v>-5</v>
      </c>
      <c r="AF103" s="774">
        <f t="shared" si="43"/>
        <v>-7</v>
      </c>
      <c r="AG103" s="774">
        <f t="shared" si="43"/>
        <v>-8</v>
      </c>
      <c r="AH103" s="774">
        <f t="shared" si="43"/>
        <v>-8</v>
      </c>
      <c r="AI103" s="774">
        <f t="shared" si="43"/>
        <v>-8</v>
      </c>
      <c r="AJ103" s="774">
        <f t="shared" si="43"/>
        <v>-8</v>
      </c>
      <c r="AK103" s="774">
        <f t="shared" si="43"/>
        <v>-8</v>
      </c>
      <c r="AL103" s="774">
        <f t="shared" si="43"/>
        <v>-8</v>
      </c>
      <c r="AM103" s="774">
        <f t="shared" si="43"/>
        <v>-10</v>
      </c>
    </row>
    <row r="104" spans="1:39" ht="36.75" customHeight="1">
      <c r="A104" s="983">
        <v>18</v>
      </c>
      <c r="B104" s="973" t="s">
        <v>509</v>
      </c>
      <c r="C104" s="955" t="s">
        <v>510</v>
      </c>
      <c r="D104" s="955"/>
      <c r="E104" s="990">
        <v>71</v>
      </c>
      <c r="F104" s="990">
        <f>VLOOKUP(B104,'Total tồn vật tư 2'!$A$3:$F$586,6,0)</f>
        <v>0</v>
      </c>
      <c r="G104" s="990">
        <f>+E104+F104</f>
        <v>71</v>
      </c>
      <c r="H104" s="724" t="s">
        <v>1582</v>
      </c>
      <c r="I104" s="765">
        <v>1</v>
      </c>
      <c r="J104" s="765">
        <v>1</v>
      </c>
      <c r="K104" s="765">
        <v>1</v>
      </c>
      <c r="L104" s="761">
        <f>+K104/2</f>
        <v>0.5</v>
      </c>
      <c r="M104" s="765">
        <v>1</v>
      </c>
      <c r="N104" s="765">
        <v>1</v>
      </c>
      <c r="O104" s="765">
        <v>1</v>
      </c>
      <c r="P104" s="765">
        <v>1</v>
      </c>
      <c r="Q104" s="765">
        <v>1</v>
      </c>
      <c r="R104" s="765">
        <v>1</v>
      </c>
      <c r="S104" s="761">
        <f>+R104/2</f>
        <v>0.5</v>
      </c>
      <c r="T104" s="765">
        <v>1</v>
      </c>
      <c r="U104" s="765">
        <v>1</v>
      </c>
      <c r="V104" s="765">
        <v>1</v>
      </c>
      <c r="W104" s="765">
        <v>1</v>
      </c>
      <c r="X104" s="765">
        <v>1</v>
      </c>
      <c r="Y104" s="765">
        <v>1</v>
      </c>
      <c r="Z104" s="761">
        <f>+Y104/2</f>
        <v>0.5</v>
      </c>
      <c r="AA104" s="765">
        <v>1</v>
      </c>
      <c r="AB104" s="765">
        <v>1</v>
      </c>
      <c r="AC104" s="765">
        <v>1</v>
      </c>
      <c r="AD104" s="765">
        <v>1</v>
      </c>
      <c r="AE104" s="765">
        <v>1</v>
      </c>
      <c r="AF104" s="765">
        <v>1</v>
      </c>
      <c r="AG104" s="761">
        <f t="shared" si="33"/>
        <v>0.5</v>
      </c>
      <c r="AH104" s="765">
        <v>1</v>
      </c>
      <c r="AI104" s="765">
        <v>1</v>
      </c>
      <c r="AJ104" s="765">
        <v>1</v>
      </c>
      <c r="AK104" s="765">
        <v>1</v>
      </c>
      <c r="AL104" s="765">
        <v>1</v>
      </c>
      <c r="AM104" s="765">
        <v>1</v>
      </c>
    </row>
    <row r="105" spans="1:39" ht="36.75" customHeight="1">
      <c r="A105" s="983"/>
      <c r="B105" s="983"/>
      <c r="C105" s="975"/>
      <c r="D105" s="975"/>
      <c r="E105" s="986"/>
      <c r="F105" s="986"/>
      <c r="G105" s="986"/>
      <c r="H105" s="724" t="s">
        <v>1583</v>
      </c>
      <c r="I105" s="765">
        <v>1</v>
      </c>
      <c r="J105" s="765">
        <v>1</v>
      </c>
      <c r="K105" s="765">
        <v>1</v>
      </c>
      <c r="L105" s="761">
        <f t="shared" ref="L105:L110" si="44">+K105/2</f>
        <v>0.5</v>
      </c>
      <c r="M105" s="765">
        <v>1</v>
      </c>
      <c r="N105" s="765">
        <v>1</v>
      </c>
      <c r="O105" s="765">
        <v>1</v>
      </c>
      <c r="P105" s="765">
        <v>1</v>
      </c>
      <c r="Q105" s="765">
        <v>1</v>
      </c>
      <c r="R105" s="765">
        <v>1</v>
      </c>
      <c r="S105" s="761">
        <f t="shared" ref="S105:S111" si="45">+R105/2</f>
        <v>0.5</v>
      </c>
      <c r="T105" s="765">
        <v>1</v>
      </c>
      <c r="U105" s="765">
        <v>1</v>
      </c>
      <c r="V105" s="765">
        <v>1</v>
      </c>
      <c r="W105" s="765">
        <v>1</v>
      </c>
      <c r="X105" s="765">
        <v>1</v>
      </c>
      <c r="Y105" s="765">
        <v>1</v>
      </c>
      <c r="Z105" s="761">
        <f t="shared" ref="Z105:Z111" si="46">+Y105/2</f>
        <v>0.5</v>
      </c>
      <c r="AA105" s="765">
        <v>1</v>
      </c>
      <c r="AB105" s="765">
        <v>1</v>
      </c>
      <c r="AC105" s="765">
        <v>1</v>
      </c>
      <c r="AD105" s="765">
        <v>1</v>
      </c>
      <c r="AE105" s="765">
        <v>1</v>
      </c>
      <c r="AF105" s="765">
        <v>1</v>
      </c>
      <c r="AG105" s="761">
        <f t="shared" si="33"/>
        <v>0.5</v>
      </c>
      <c r="AH105" s="765">
        <v>1</v>
      </c>
      <c r="AI105" s="765">
        <v>1</v>
      </c>
      <c r="AJ105" s="765">
        <v>1</v>
      </c>
      <c r="AK105" s="765">
        <v>1</v>
      </c>
      <c r="AL105" s="765">
        <v>1</v>
      </c>
      <c r="AM105" s="765">
        <v>1</v>
      </c>
    </row>
    <row r="106" spans="1:39" ht="36.75" customHeight="1">
      <c r="A106" s="983"/>
      <c r="B106" s="983"/>
      <c r="C106" s="975"/>
      <c r="D106" s="975"/>
      <c r="E106" s="986"/>
      <c r="F106" s="986"/>
      <c r="G106" s="986"/>
      <c r="H106" s="724" t="s">
        <v>1632</v>
      </c>
      <c r="I106" s="765">
        <v>1</v>
      </c>
      <c r="J106" s="765">
        <v>1</v>
      </c>
      <c r="K106" s="765">
        <v>1</v>
      </c>
      <c r="L106" s="761">
        <f t="shared" si="44"/>
        <v>0.5</v>
      </c>
      <c r="M106" s="765">
        <v>1</v>
      </c>
      <c r="N106" s="765">
        <v>1</v>
      </c>
      <c r="O106" s="765">
        <v>1</v>
      </c>
      <c r="P106" s="765">
        <v>1</v>
      </c>
      <c r="Q106" s="765">
        <v>1</v>
      </c>
      <c r="R106" s="765">
        <v>1</v>
      </c>
      <c r="S106" s="761">
        <f t="shared" si="45"/>
        <v>0.5</v>
      </c>
      <c r="T106" s="765">
        <v>1</v>
      </c>
      <c r="U106" s="765">
        <v>1</v>
      </c>
      <c r="V106" s="765">
        <v>1</v>
      </c>
      <c r="W106" s="765">
        <v>1</v>
      </c>
      <c r="X106" s="765">
        <v>1</v>
      </c>
      <c r="Y106" s="765">
        <v>1</v>
      </c>
      <c r="Z106" s="761">
        <f t="shared" si="46"/>
        <v>0.5</v>
      </c>
      <c r="AA106" s="765">
        <v>1</v>
      </c>
      <c r="AB106" s="765">
        <v>1</v>
      </c>
      <c r="AC106" s="765">
        <v>1</v>
      </c>
      <c r="AD106" s="765">
        <v>1</v>
      </c>
      <c r="AE106" s="765">
        <v>1</v>
      </c>
      <c r="AF106" s="765">
        <v>1</v>
      </c>
      <c r="AG106" s="761">
        <f t="shared" si="33"/>
        <v>0.5</v>
      </c>
      <c r="AH106" s="765">
        <v>1</v>
      </c>
      <c r="AI106" s="765">
        <v>1</v>
      </c>
      <c r="AJ106" s="765">
        <v>1</v>
      </c>
      <c r="AK106" s="765">
        <v>1</v>
      </c>
      <c r="AL106" s="765">
        <v>1</v>
      </c>
      <c r="AM106" s="765">
        <v>1</v>
      </c>
    </row>
    <row r="107" spans="1:39" ht="36.75" customHeight="1">
      <c r="A107" s="983"/>
      <c r="B107" s="983"/>
      <c r="C107" s="975"/>
      <c r="D107" s="975"/>
      <c r="E107" s="986"/>
      <c r="F107" s="986"/>
      <c r="G107" s="986"/>
      <c r="H107" s="724" t="s">
        <v>1634</v>
      </c>
      <c r="I107" s="765">
        <v>2</v>
      </c>
      <c r="J107" s="765">
        <v>2</v>
      </c>
      <c r="K107" s="765">
        <v>2</v>
      </c>
      <c r="L107" s="761">
        <f t="shared" si="44"/>
        <v>1</v>
      </c>
      <c r="M107" s="765">
        <v>2</v>
      </c>
      <c r="N107" s="765">
        <v>2</v>
      </c>
      <c r="O107" s="765">
        <v>2</v>
      </c>
      <c r="P107" s="765">
        <v>2</v>
      </c>
      <c r="Q107" s="765">
        <v>2</v>
      </c>
      <c r="R107" s="765">
        <v>2</v>
      </c>
      <c r="S107" s="761">
        <f t="shared" si="45"/>
        <v>1</v>
      </c>
      <c r="T107" s="765">
        <v>2</v>
      </c>
      <c r="U107" s="765">
        <v>2</v>
      </c>
      <c r="V107" s="765">
        <v>2</v>
      </c>
      <c r="W107" s="765">
        <v>2</v>
      </c>
      <c r="X107" s="765">
        <v>2</v>
      </c>
      <c r="Y107" s="765">
        <v>2</v>
      </c>
      <c r="Z107" s="761">
        <f t="shared" si="46"/>
        <v>1</v>
      </c>
      <c r="AA107" s="765">
        <v>2</v>
      </c>
      <c r="AB107" s="765">
        <v>2</v>
      </c>
      <c r="AC107" s="765">
        <v>2</v>
      </c>
      <c r="AD107" s="765">
        <v>2</v>
      </c>
      <c r="AE107" s="765">
        <v>2</v>
      </c>
      <c r="AF107" s="765">
        <v>2</v>
      </c>
      <c r="AG107" s="761">
        <f t="shared" si="33"/>
        <v>1</v>
      </c>
      <c r="AH107" s="765">
        <v>2</v>
      </c>
      <c r="AI107" s="765">
        <v>2</v>
      </c>
      <c r="AJ107" s="765">
        <v>2</v>
      </c>
      <c r="AK107" s="765">
        <v>2</v>
      </c>
      <c r="AL107" s="765">
        <v>2</v>
      </c>
      <c r="AM107" s="765">
        <v>2</v>
      </c>
    </row>
    <row r="108" spans="1:39" ht="36.75" customHeight="1">
      <c r="A108" s="983"/>
      <c r="B108" s="983"/>
      <c r="C108" s="975"/>
      <c r="D108" s="975"/>
      <c r="E108" s="986"/>
      <c r="F108" s="986"/>
      <c r="G108" s="986"/>
      <c r="H108" s="719" t="s">
        <v>1565</v>
      </c>
      <c r="I108" s="765">
        <v>1</v>
      </c>
      <c r="J108" s="765">
        <v>1</v>
      </c>
      <c r="K108" s="765">
        <v>1</v>
      </c>
      <c r="L108" s="761">
        <f t="shared" si="44"/>
        <v>0.5</v>
      </c>
      <c r="M108" s="765">
        <v>1</v>
      </c>
      <c r="N108" s="765">
        <v>1</v>
      </c>
      <c r="O108" s="765">
        <v>1</v>
      </c>
      <c r="P108" s="765">
        <v>1</v>
      </c>
      <c r="Q108" s="765">
        <v>1</v>
      </c>
      <c r="R108" s="765">
        <v>1</v>
      </c>
      <c r="S108" s="761">
        <f t="shared" si="45"/>
        <v>0.5</v>
      </c>
      <c r="T108" s="765">
        <v>1</v>
      </c>
      <c r="U108" s="765">
        <v>1</v>
      </c>
      <c r="V108" s="765">
        <v>1</v>
      </c>
      <c r="W108" s="765">
        <v>1</v>
      </c>
      <c r="X108" s="765">
        <v>1</v>
      </c>
      <c r="Y108" s="765">
        <v>1</v>
      </c>
      <c r="Z108" s="761">
        <f t="shared" si="46"/>
        <v>0.5</v>
      </c>
      <c r="AA108" s="765">
        <v>1</v>
      </c>
      <c r="AB108" s="765">
        <v>1</v>
      </c>
      <c r="AC108" s="765">
        <v>1</v>
      </c>
      <c r="AD108" s="765">
        <v>1</v>
      </c>
      <c r="AE108" s="765">
        <v>1</v>
      </c>
      <c r="AF108" s="765">
        <v>1</v>
      </c>
      <c r="AG108" s="761">
        <f t="shared" si="33"/>
        <v>0.5</v>
      </c>
      <c r="AH108" s="765">
        <v>1</v>
      </c>
      <c r="AI108" s="765">
        <v>1</v>
      </c>
      <c r="AJ108" s="765">
        <v>1</v>
      </c>
      <c r="AK108" s="765">
        <v>1</v>
      </c>
      <c r="AL108" s="765">
        <v>1</v>
      </c>
      <c r="AM108" s="765">
        <v>1</v>
      </c>
    </row>
    <row r="109" spans="1:39" ht="36.75" customHeight="1">
      <c r="A109" s="983"/>
      <c r="B109" s="983"/>
      <c r="C109" s="975"/>
      <c r="D109" s="975"/>
      <c r="E109" s="986"/>
      <c r="F109" s="986"/>
      <c r="G109" s="986"/>
      <c r="H109" s="724" t="s">
        <v>1638</v>
      </c>
      <c r="I109" s="765">
        <v>1</v>
      </c>
      <c r="J109" s="765">
        <v>1</v>
      </c>
      <c r="K109" s="765">
        <v>1</v>
      </c>
      <c r="L109" s="761">
        <f t="shared" si="44"/>
        <v>0.5</v>
      </c>
      <c r="M109" s="765">
        <v>1</v>
      </c>
      <c r="N109" s="765">
        <v>1</v>
      </c>
      <c r="O109" s="765">
        <v>1</v>
      </c>
      <c r="P109" s="765">
        <v>1</v>
      </c>
      <c r="Q109" s="765">
        <v>1</v>
      </c>
      <c r="R109" s="765">
        <v>1</v>
      </c>
      <c r="S109" s="761">
        <f t="shared" si="45"/>
        <v>0.5</v>
      </c>
      <c r="T109" s="765">
        <v>1</v>
      </c>
      <c r="U109" s="765">
        <v>1</v>
      </c>
      <c r="V109" s="765">
        <v>1</v>
      </c>
      <c r="W109" s="765">
        <v>1</v>
      </c>
      <c r="X109" s="765">
        <v>1</v>
      </c>
      <c r="Y109" s="765">
        <v>1</v>
      </c>
      <c r="Z109" s="761">
        <f t="shared" si="46"/>
        <v>0.5</v>
      </c>
      <c r="AA109" s="765">
        <v>1</v>
      </c>
      <c r="AB109" s="765">
        <v>1</v>
      </c>
      <c r="AC109" s="765">
        <v>1</v>
      </c>
      <c r="AD109" s="765">
        <v>1</v>
      </c>
      <c r="AE109" s="765">
        <v>1</v>
      </c>
      <c r="AF109" s="765">
        <v>1</v>
      </c>
      <c r="AG109" s="761">
        <f t="shared" si="33"/>
        <v>0.5</v>
      </c>
      <c r="AH109" s="765">
        <v>1</v>
      </c>
      <c r="AI109" s="765">
        <v>1</v>
      </c>
      <c r="AJ109" s="765">
        <v>1</v>
      </c>
      <c r="AK109" s="765">
        <v>1</v>
      </c>
      <c r="AL109" s="765">
        <v>1</v>
      </c>
      <c r="AM109" s="765">
        <v>1</v>
      </c>
    </row>
    <row r="110" spans="1:39" ht="36.75" customHeight="1">
      <c r="A110" s="983"/>
      <c r="B110" s="983"/>
      <c r="C110" s="975"/>
      <c r="D110" s="975"/>
      <c r="E110" s="986"/>
      <c r="F110" s="986"/>
      <c r="G110" s="986"/>
      <c r="H110" s="724" t="s">
        <v>1588</v>
      </c>
      <c r="I110" s="765">
        <v>1</v>
      </c>
      <c r="J110" s="765">
        <v>1</v>
      </c>
      <c r="K110" s="765">
        <v>1</v>
      </c>
      <c r="L110" s="761">
        <f t="shared" si="44"/>
        <v>0.5</v>
      </c>
      <c r="M110" s="765">
        <v>1</v>
      </c>
      <c r="N110" s="765">
        <v>1</v>
      </c>
      <c r="O110" s="765">
        <v>1</v>
      </c>
      <c r="P110" s="765">
        <v>1</v>
      </c>
      <c r="Q110" s="765">
        <v>1</v>
      </c>
      <c r="R110" s="765">
        <v>1</v>
      </c>
      <c r="S110" s="761">
        <f t="shared" si="45"/>
        <v>0.5</v>
      </c>
      <c r="T110" s="765">
        <v>1</v>
      </c>
      <c r="U110" s="765">
        <v>1</v>
      </c>
      <c r="V110" s="765">
        <v>1</v>
      </c>
      <c r="W110" s="765">
        <v>1</v>
      </c>
      <c r="X110" s="765">
        <v>1</v>
      </c>
      <c r="Y110" s="765">
        <v>1</v>
      </c>
      <c r="Z110" s="761">
        <f t="shared" si="46"/>
        <v>0.5</v>
      </c>
      <c r="AA110" s="765">
        <v>1</v>
      </c>
      <c r="AB110" s="765">
        <v>1</v>
      </c>
      <c r="AC110" s="765">
        <v>1</v>
      </c>
      <c r="AD110" s="765">
        <v>1</v>
      </c>
      <c r="AE110" s="765">
        <v>1</v>
      </c>
      <c r="AF110" s="765">
        <v>1</v>
      </c>
      <c r="AG110" s="761">
        <f t="shared" si="33"/>
        <v>0.5</v>
      </c>
      <c r="AH110" s="765">
        <v>1</v>
      </c>
      <c r="AI110" s="765">
        <v>1</v>
      </c>
      <c r="AJ110" s="765">
        <v>1</v>
      </c>
      <c r="AK110" s="765">
        <v>1</v>
      </c>
      <c r="AL110" s="765">
        <v>1</v>
      </c>
      <c r="AM110" s="765">
        <v>1</v>
      </c>
    </row>
    <row r="111" spans="1:39" ht="36.75" customHeight="1">
      <c r="A111" s="983"/>
      <c r="B111" s="983"/>
      <c r="C111" s="975"/>
      <c r="D111" s="975"/>
      <c r="E111" s="986"/>
      <c r="F111" s="986"/>
      <c r="G111" s="986"/>
      <c r="H111" s="744" t="s">
        <v>1591</v>
      </c>
      <c r="I111" s="768">
        <v>1.5</v>
      </c>
      <c r="J111" s="768">
        <v>1.5</v>
      </c>
      <c r="K111" s="768">
        <v>1.5</v>
      </c>
      <c r="L111" s="761">
        <f>+K111/2</f>
        <v>0.75</v>
      </c>
      <c r="M111" s="768">
        <v>1.5</v>
      </c>
      <c r="N111" s="768">
        <v>1.5</v>
      </c>
      <c r="O111" s="768">
        <v>1.5</v>
      </c>
      <c r="P111" s="768">
        <v>1.5</v>
      </c>
      <c r="Q111" s="768">
        <v>1.5</v>
      </c>
      <c r="R111" s="768">
        <v>1.5</v>
      </c>
      <c r="S111" s="761">
        <f t="shared" si="45"/>
        <v>0.75</v>
      </c>
      <c r="T111" s="768">
        <v>1.5</v>
      </c>
      <c r="U111" s="768">
        <v>1.5</v>
      </c>
      <c r="V111" s="768">
        <v>1.5</v>
      </c>
      <c r="W111" s="768">
        <v>1.5</v>
      </c>
      <c r="X111" s="768">
        <v>1.5</v>
      </c>
      <c r="Y111" s="768">
        <v>1.5</v>
      </c>
      <c r="Z111" s="761">
        <f t="shared" si="46"/>
        <v>0.75</v>
      </c>
      <c r="AA111" s="768">
        <v>1.5</v>
      </c>
      <c r="AB111" s="768">
        <v>1.5</v>
      </c>
      <c r="AC111" s="768">
        <v>1.5</v>
      </c>
      <c r="AD111" s="768">
        <v>1.5</v>
      </c>
      <c r="AE111" s="768">
        <v>1.5</v>
      </c>
      <c r="AF111" s="768">
        <v>1.5</v>
      </c>
      <c r="AG111" s="761">
        <f t="shared" si="33"/>
        <v>0.75</v>
      </c>
      <c r="AH111" s="768">
        <v>1.5</v>
      </c>
      <c r="AI111" s="768">
        <v>1.5</v>
      </c>
      <c r="AJ111" s="768">
        <v>1.5</v>
      </c>
      <c r="AK111" s="768">
        <v>1.5</v>
      </c>
      <c r="AL111" s="768">
        <v>1.5</v>
      </c>
      <c r="AM111" s="768">
        <v>1.5</v>
      </c>
    </row>
    <row r="112" spans="1:39" ht="36.75" customHeight="1">
      <c r="A112" s="983"/>
      <c r="B112" s="983"/>
      <c r="C112" s="975"/>
      <c r="D112" s="975"/>
      <c r="E112" s="986"/>
      <c r="F112" s="986"/>
      <c r="G112" s="986"/>
      <c r="H112" s="744" t="s">
        <v>1635</v>
      </c>
      <c r="I112" s="768">
        <v>1</v>
      </c>
      <c r="J112" s="768">
        <v>1</v>
      </c>
      <c r="K112" s="768">
        <v>1</v>
      </c>
      <c r="L112" s="761">
        <v>0</v>
      </c>
      <c r="M112" s="768">
        <v>1</v>
      </c>
      <c r="N112" s="768">
        <v>1</v>
      </c>
      <c r="O112" s="768">
        <v>1</v>
      </c>
      <c r="P112" s="768">
        <v>1</v>
      </c>
      <c r="Q112" s="768">
        <v>1</v>
      </c>
      <c r="R112" s="768">
        <v>1</v>
      </c>
      <c r="S112" s="761">
        <v>0</v>
      </c>
      <c r="T112" s="768">
        <v>1</v>
      </c>
      <c r="U112" s="768">
        <v>1</v>
      </c>
      <c r="V112" s="768">
        <v>1</v>
      </c>
      <c r="W112" s="768">
        <v>1</v>
      </c>
      <c r="X112" s="768">
        <v>1</v>
      </c>
      <c r="Y112" s="768">
        <v>1</v>
      </c>
      <c r="Z112" s="761">
        <v>0</v>
      </c>
      <c r="AA112" s="768">
        <v>1</v>
      </c>
      <c r="AB112" s="768">
        <v>1</v>
      </c>
      <c r="AC112" s="768">
        <v>1</v>
      </c>
      <c r="AD112" s="768">
        <v>1</v>
      </c>
      <c r="AE112" s="768">
        <v>1</v>
      </c>
      <c r="AF112" s="768">
        <v>1</v>
      </c>
      <c r="AG112" s="761">
        <v>0</v>
      </c>
      <c r="AH112" s="768">
        <v>1</v>
      </c>
      <c r="AI112" s="768">
        <v>1</v>
      </c>
      <c r="AJ112" s="768">
        <v>1</v>
      </c>
      <c r="AK112" s="768">
        <v>1</v>
      </c>
      <c r="AL112" s="768">
        <v>1</v>
      </c>
      <c r="AM112" s="768">
        <v>1</v>
      </c>
    </row>
    <row r="113" spans="1:60" ht="36.75" customHeight="1">
      <c r="A113" s="983"/>
      <c r="B113" s="984"/>
      <c r="C113" s="976"/>
      <c r="D113" s="976"/>
      <c r="E113" s="987"/>
      <c r="F113" s="987"/>
      <c r="G113" s="987"/>
      <c r="H113" s="776"/>
      <c r="I113" s="774">
        <f>+G104-SUM(I104:I112)</f>
        <v>60.5</v>
      </c>
      <c r="J113" s="774">
        <f t="shared" ref="J113:AM113" si="47">+I113-SUM(J104:J112)</f>
        <v>50</v>
      </c>
      <c r="K113" s="774">
        <f t="shared" si="47"/>
        <v>39.5</v>
      </c>
      <c r="L113" s="774">
        <f t="shared" si="47"/>
        <v>34.75</v>
      </c>
      <c r="M113" s="774">
        <f t="shared" si="47"/>
        <v>24.25</v>
      </c>
      <c r="N113" s="774">
        <f t="shared" si="47"/>
        <v>13.75</v>
      </c>
      <c r="O113" s="774">
        <f t="shared" si="47"/>
        <v>3.25</v>
      </c>
      <c r="P113" s="774">
        <f t="shared" si="47"/>
        <v>-7.25</v>
      </c>
      <c r="Q113" s="774">
        <f t="shared" si="47"/>
        <v>-17.75</v>
      </c>
      <c r="R113" s="774">
        <f t="shared" si="47"/>
        <v>-28.25</v>
      </c>
      <c r="S113" s="774">
        <f t="shared" si="47"/>
        <v>-33</v>
      </c>
      <c r="T113" s="774">
        <f t="shared" si="47"/>
        <v>-43.5</v>
      </c>
      <c r="U113" s="774">
        <f t="shared" si="47"/>
        <v>-54</v>
      </c>
      <c r="V113" s="774">
        <f t="shared" si="47"/>
        <v>-64.5</v>
      </c>
      <c r="W113" s="774">
        <f t="shared" si="47"/>
        <v>-75</v>
      </c>
      <c r="X113" s="774">
        <f t="shared" si="47"/>
        <v>-85.5</v>
      </c>
      <c r="Y113" s="774">
        <f t="shared" si="47"/>
        <v>-96</v>
      </c>
      <c r="Z113" s="774">
        <f t="shared" si="47"/>
        <v>-100.75</v>
      </c>
      <c r="AA113" s="774">
        <f t="shared" si="47"/>
        <v>-111.25</v>
      </c>
      <c r="AB113" s="774">
        <f t="shared" si="47"/>
        <v>-121.75</v>
      </c>
      <c r="AC113" s="774">
        <f t="shared" si="47"/>
        <v>-132.25</v>
      </c>
      <c r="AD113" s="774">
        <f t="shared" si="47"/>
        <v>-142.75</v>
      </c>
      <c r="AE113" s="774">
        <f t="shared" si="47"/>
        <v>-153.25</v>
      </c>
      <c r="AF113" s="774">
        <f t="shared" si="47"/>
        <v>-163.75</v>
      </c>
      <c r="AG113" s="774">
        <f t="shared" si="47"/>
        <v>-168.5</v>
      </c>
      <c r="AH113" s="774">
        <f t="shared" si="47"/>
        <v>-179</v>
      </c>
      <c r="AI113" s="774">
        <f t="shared" si="47"/>
        <v>-189.5</v>
      </c>
      <c r="AJ113" s="774">
        <f t="shared" si="47"/>
        <v>-200</v>
      </c>
      <c r="AK113" s="774">
        <f t="shared" si="47"/>
        <v>-210.5</v>
      </c>
      <c r="AL113" s="774">
        <f t="shared" si="47"/>
        <v>-221</v>
      </c>
      <c r="AM113" s="774">
        <f t="shared" si="47"/>
        <v>-231.5</v>
      </c>
    </row>
    <row r="114" spans="1:60" ht="36.75" customHeight="1">
      <c r="A114" s="973">
        <v>19</v>
      </c>
      <c r="B114" s="973" t="s">
        <v>514</v>
      </c>
      <c r="C114" s="955" t="s">
        <v>515</v>
      </c>
      <c r="D114" s="955" t="s">
        <v>322</v>
      </c>
      <c r="E114" s="990">
        <v>51</v>
      </c>
      <c r="F114" s="990">
        <v>0</v>
      </c>
      <c r="G114" s="990">
        <f>+E114+F114</f>
        <v>51</v>
      </c>
      <c r="H114" s="724" t="s">
        <v>1634</v>
      </c>
      <c r="I114" s="765">
        <v>1</v>
      </c>
      <c r="J114" s="765">
        <v>1</v>
      </c>
      <c r="K114" s="765">
        <v>1</v>
      </c>
      <c r="L114" s="761">
        <f t="shared" si="34"/>
        <v>0.5</v>
      </c>
      <c r="M114" s="765">
        <v>1</v>
      </c>
      <c r="N114" s="765">
        <v>1</v>
      </c>
      <c r="O114" s="765">
        <v>1</v>
      </c>
      <c r="P114" s="765">
        <v>1</v>
      </c>
      <c r="Q114" s="765">
        <v>1</v>
      </c>
      <c r="R114" s="765">
        <v>1</v>
      </c>
      <c r="S114" s="761">
        <f t="shared" si="42"/>
        <v>0.5</v>
      </c>
      <c r="T114" s="765">
        <v>1</v>
      </c>
      <c r="U114" s="765">
        <v>1</v>
      </c>
      <c r="V114" s="765">
        <v>1</v>
      </c>
      <c r="W114" s="765">
        <v>1</v>
      </c>
      <c r="X114" s="765">
        <v>1</v>
      </c>
      <c r="Y114" s="765">
        <v>1</v>
      </c>
      <c r="Z114" s="761">
        <f>+Y114/2</f>
        <v>0.5</v>
      </c>
      <c r="AA114" s="765">
        <v>1</v>
      </c>
      <c r="AB114" s="765">
        <v>1</v>
      </c>
      <c r="AC114" s="765">
        <v>1</v>
      </c>
      <c r="AD114" s="765">
        <v>1</v>
      </c>
      <c r="AE114" s="765">
        <v>1</v>
      </c>
      <c r="AF114" s="765">
        <v>1</v>
      </c>
      <c r="AG114" s="761">
        <f>+AF114/2</f>
        <v>0.5</v>
      </c>
      <c r="AH114" s="765">
        <v>1</v>
      </c>
      <c r="AI114" s="765">
        <v>1</v>
      </c>
      <c r="AJ114" s="765">
        <v>1</v>
      </c>
      <c r="AK114" s="765">
        <v>1</v>
      </c>
      <c r="AL114" s="765">
        <v>1</v>
      </c>
      <c r="AM114" s="765">
        <v>1</v>
      </c>
    </row>
    <row r="115" spans="1:60" ht="36.75" customHeight="1">
      <c r="A115" s="983"/>
      <c r="B115" s="983"/>
      <c r="C115" s="975"/>
      <c r="D115" s="975"/>
      <c r="E115" s="986"/>
      <c r="F115" s="986"/>
      <c r="G115" s="986"/>
      <c r="H115" s="724" t="s">
        <v>1587</v>
      </c>
      <c r="I115" s="768">
        <v>1</v>
      </c>
      <c r="J115" s="768">
        <v>1</v>
      </c>
      <c r="K115" s="768">
        <v>1</v>
      </c>
      <c r="L115" s="761">
        <f t="shared" si="34"/>
        <v>0.5</v>
      </c>
      <c r="M115" s="768">
        <v>1</v>
      </c>
      <c r="N115" s="768">
        <v>1</v>
      </c>
      <c r="O115" s="768">
        <v>1</v>
      </c>
      <c r="P115" s="768">
        <v>1</v>
      </c>
      <c r="Q115" s="768">
        <v>1</v>
      </c>
      <c r="R115" s="768">
        <v>1</v>
      </c>
      <c r="S115" s="761">
        <f t="shared" si="42"/>
        <v>0.5</v>
      </c>
      <c r="T115" s="768">
        <v>1</v>
      </c>
      <c r="U115" s="768">
        <v>1</v>
      </c>
      <c r="V115" s="768">
        <v>1</v>
      </c>
      <c r="W115" s="768">
        <v>1</v>
      </c>
      <c r="X115" s="768">
        <v>1</v>
      </c>
      <c r="Y115" s="768">
        <v>1</v>
      </c>
      <c r="Z115" s="761">
        <f t="shared" ref="Z115:Z117" si="48">+Y115/2</f>
        <v>0.5</v>
      </c>
      <c r="AA115" s="768">
        <v>1</v>
      </c>
      <c r="AB115" s="768">
        <v>1</v>
      </c>
      <c r="AC115" s="768">
        <v>1</v>
      </c>
      <c r="AD115" s="768">
        <v>1</v>
      </c>
      <c r="AE115" s="768">
        <v>1</v>
      </c>
      <c r="AF115" s="768">
        <v>1</v>
      </c>
      <c r="AG115" s="761">
        <f t="shared" ref="AG115:AG117" si="49">+AF115/2</f>
        <v>0.5</v>
      </c>
      <c r="AH115" s="768">
        <v>1</v>
      </c>
      <c r="AI115" s="768">
        <v>1</v>
      </c>
      <c r="AJ115" s="768">
        <v>1</v>
      </c>
      <c r="AK115" s="768">
        <v>1</v>
      </c>
      <c r="AL115" s="768">
        <v>1</v>
      </c>
      <c r="AM115" s="768">
        <v>1</v>
      </c>
    </row>
    <row r="116" spans="1:60" ht="36.75" customHeight="1">
      <c r="A116" s="983"/>
      <c r="B116" s="983"/>
      <c r="C116" s="975"/>
      <c r="D116" s="975"/>
      <c r="E116" s="986"/>
      <c r="F116" s="986"/>
      <c r="G116" s="986"/>
      <c r="H116" s="724" t="s">
        <v>1588</v>
      </c>
      <c r="I116" s="768">
        <v>1</v>
      </c>
      <c r="J116" s="768">
        <v>1</v>
      </c>
      <c r="K116" s="768">
        <v>1</v>
      </c>
      <c r="L116" s="761">
        <f t="shared" si="34"/>
        <v>0.5</v>
      </c>
      <c r="M116" s="768">
        <v>1</v>
      </c>
      <c r="N116" s="768">
        <v>1</v>
      </c>
      <c r="O116" s="768">
        <v>1</v>
      </c>
      <c r="P116" s="768">
        <v>1</v>
      </c>
      <c r="Q116" s="768">
        <v>1</v>
      </c>
      <c r="R116" s="768">
        <v>1</v>
      </c>
      <c r="S116" s="761">
        <f t="shared" si="42"/>
        <v>0.5</v>
      </c>
      <c r="T116" s="768">
        <v>1</v>
      </c>
      <c r="U116" s="768">
        <v>1</v>
      </c>
      <c r="V116" s="768">
        <v>1</v>
      </c>
      <c r="W116" s="768">
        <v>1</v>
      </c>
      <c r="X116" s="768">
        <v>1</v>
      </c>
      <c r="Y116" s="768">
        <v>1</v>
      </c>
      <c r="Z116" s="761">
        <f t="shared" si="48"/>
        <v>0.5</v>
      </c>
      <c r="AA116" s="768">
        <v>1</v>
      </c>
      <c r="AB116" s="768">
        <v>1</v>
      </c>
      <c r="AC116" s="768">
        <v>1</v>
      </c>
      <c r="AD116" s="768">
        <v>1</v>
      </c>
      <c r="AE116" s="768">
        <v>1</v>
      </c>
      <c r="AF116" s="768">
        <v>1</v>
      </c>
      <c r="AG116" s="761">
        <f t="shared" si="49"/>
        <v>0.5</v>
      </c>
      <c r="AH116" s="768">
        <v>1</v>
      </c>
      <c r="AI116" s="768">
        <v>1</v>
      </c>
      <c r="AJ116" s="768">
        <v>1</v>
      </c>
      <c r="AK116" s="768">
        <v>1</v>
      </c>
      <c r="AL116" s="768">
        <v>1</v>
      </c>
      <c r="AM116" s="768">
        <v>1</v>
      </c>
    </row>
    <row r="117" spans="1:60" ht="36.75" customHeight="1">
      <c r="A117" s="983"/>
      <c r="B117" s="983"/>
      <c r="C117" s="975"/>
      <c r="D117" s="975"/>
      <c r="E117" s="986"/>
      <c r="F117" s="986"/>
      <c r="G117" s="986"/>
      <c r="H117" s="744" t="s">
        <v>1597</v>
      </c>
      <c r="I117" s="768">
        <v>1</v>
      </c>
      <c r="J117" s="768">
        <v>1</v>
      </c>
      <c r="K117" s="768">
        <v>1</v>
      </c>
      <c r="L117" s="761">
        <f t="shared" si="34"/>
        <v>0.5</v>
      </c>
      <c r="M117" s="768">
        <v>1</v>
      </c>
      <c r="N117" s="768">
        <v>1</v>
      </c>
      <c r="O117" s="768">
        <v>1</v>
      </c>
      <c r="P117" s="768">
        <v>1</v>
      </c>
      <c r="Q117" s="768">
        <v>1</v>
      </c>
      <c r="R117" s="768">
        <v>1</v>
      </c>
      <c r="S117" s="761">
        <f t="shared" si="42"/>
        <v>0.5</v>
      </c>
      <c r="T117" s="768">
        <v>1</v>
      </c>
      <c r="U117" s="768">
        <v>1</v>
      </c>
      <c r="V117" s="768">
        <v>1</v>
      </c>
      <c r="W117" s="768">
        <v>1</v>
      </c>
      <c r="X117" s="768">
        <v>1</v>
      </c>
      <c r="Y117" s="768">
        <v>1</v>
      </c>
      <c r="Z117" s="761">
        <f t="shared" si="48"/>
        <v>0.5</v>
      </c>
      <c r="AA117" s="768">
        <v>1</v>
      </c>
      <c r="AB117" s="768">
        <v>1</v>
      </c>
      <c r="AC117" s="768">
        <v>1</v>
      </c>
      <c r="AD117" s="768">
        <v>1</v>
      </c>
      <c r="AE117" s="768">
        <v>1</v>
      </c>
      <c r="AF117" s="768">
        <v>1</v>
      </c>
      <c r="AG117" s="761">
        <f t="shared" si="49"/>
        <v>0.5</v>
      </c>
      <c r="AH117" s="768">
        <v>1</v>
      </c>
      <c r="AI117" s="768">
        <v>1</v>
      </c>
      <c r="AJ117" s="768">
        <v>1</v>
      </c>
      <c r="AK117" s="768">
        <v>1</v>
      </c>
      <c r="AL117" s="768">
        <v>1</v>
      </c>
      <c r="AM117" s="768">
        <v>1</v>
      </c>
    </row>
    <row r="118" spans="1:60" ht="36.75" customHeight="1">
      <c r="A118" s="984"/>
      <c r="B118" s="984"/>
      <c r="C118" s="976"/>
      <c r="D118" s="976"/>
      <c r="E118" s="987"/>
      <c r="F118" s="987"/>
      <c r="G118" s="987"/>
      <c r="H118" s="776"/>
      <c r="I118" s="774">
        <f>+G114-SUM(I114:I117)</f>
        <v>47</v>
      </c>
      <c r="J118" s="774">
        <f>+I118-SUM(J114:J117)</f>
        <v>43</v>
      </c>
      <c r="K118" s="774">
        <f t="shared" ref="K118:AM133" si="50">+J118-SUM(K114:K117)</f>
        <v>39</v>
      </c>
      <c r="L118" s="774">
        <f t="shared" si="50"/>
        <v>37</v>
      </c>
      <c r="M118" s="774">
        <f t="shared" si="50"/>
        <v>33</v>
      </c>
      <c r="N118" s="774">
        <f t="shared" si="50"/>
        <v>29</v>
      </c>
      <c r="O118" s="774">
        <f t="shared" si="50"/>
        <v>25</v>
      </c>
      <c r="P118" s="774">
        <f t="shared" si="50"/>
        <v>21</v>
      </c>
      <c r="Q118" s="774">
        <f t="shared" si="50"/>
        <v>17</v>
      </c>
      <c r="R118" s="774">
        <f t="shared" si="50"/>
        <v>13</v>
      </c>
      <c r="S118" s="774">
        <f t="shared" si="50"/>
        <v>11</v>
      </c>
      <c r="T118" s="774">
        <f t="shared" si="50"/>
        <v>7</v>
      </c>
      <c r="U118" s="774">
        <f t="shared" si="50"/>
        <v>3</v>
      </c>
      <c r="V118" s="774">
        <f t="shared" si="50"/>
        <v>-1</v>
      </c>
      <c r="W118" s="774">
        <f t="shared" si="50"/>
        <v>-5</v>
      </c>
      <c r="X118" s="774">
        <f t="shared" si="50"/>
        <v>-9</v>
      </c>
      <c r="Y118" s="774">
        <f t="shared" si="50"/>
        <v>-13</v>
      </c>
      <c r="Z118" s="774">
        <f t="shared" si="50"/>
        <v>-15</v>
      </c>
      <c r="AA118" s="774">
        <f t="shared" si="50"/>
        <v>-19</v>
      </c>
      <c r="AB118" s="774">
        <f t="shared" si="50"/>
        <v>-23</v>
      </c>
      <c r="AC118" s="774">
        <f t="shared" si="50"/>
        <v>-27</v>
      </c>
      <c r="AD118" s="774">
        <f t="shared" si="50"/>
        <v>-31</v>
      </c>
      <c r="AE118" s="774">
        <f t="shared" si="50"/>
        <v>-35</v>
      </c>
      <c r="AF118" s="774">
        <f t="shared" si="50"/>
        <v>-39</v>
      </c>
      <c r="AG118" s="774">
        <f t="shared" si="50"/>
        <v>-41</v>
      </c>
      <c r="AH118" s="774">
        <f t="shared" si="50"/>
        <v>-45</v>
      </c>
      <c r="AI118" s="774">
        <f t="shared" si="50"/>
        <v>-49</v>
      </c>
      <c r="AJ118" s="774">
        <f t="shared" si="50"/>
        <v>-53</v>
      </c>
      <c r="AK118" s="774">
        <f t="shared" si="50"/>
        <v>-57</v>
      </c>
      <c r="AL118" s="774">
        <f t="shared" si="50"/>
        <v>-61</v>
      </c>
      <c r="AM118" s="774">
        <f t="shared" si="50"/>
        <v>-65</v>
      </c>
    </row>
    <row r="119" spans="1:60" ht="36.75" hidden="1" customHeight="1">
      <c r="A119" s="983">
        <v>28</v>
      </c>
      <c r="B119" s="973" t="s">
        <v>560</v>
      </c>
      <c r="C119" s="955" t="s">
        <v>561</v>
      </c>
      <c r="D119" s="747"/>
      <c r="E119" s="990">
        <f>VLOOKUP(B119,'Total tồn vật tư 2'!$A$3:$D$586,4,0)</f>
        <v>0</v>
      </c>
      <c r="F119" s="990">
        <f>VLOOKUP(B119,'Total tồn vật tư 2'!$A$3:$F$586,6,0)</f>
        <v>0</v>
      </c>
      <c r="G119" s="990">
        <f>+E119+F119</f>
        <v>0</v>
      </c>
      <c r="H119" s="729"/>
      <c r="I119" s="765" t="e">
        <f>VLOOKUP(B119,Sheet5!$B$3:$K$17,10,0)</f>
        <v>#N/A</v>
      </c>
      <c r="J119" s="767" t="e">
        <f t="shared" ref="J119:AL119" si="51">+I119</f>
        <v>#N/A</v>
      </c>
      <c r="K119" s="767" t="e">
        <f t="shared" si="51"/>
        <v>#N/A</v>
      </c>
      <c r="L119" s="761" t="e">
        <f t="shared" ref="L119:L180" si="52">+K119/2</f>
        <v>#N/A</v>
      </c>
      <c r="M119" s="767" t="e">
        <f t="shared" si="51"/>
        <v>#N/A</v>
      </c>
      <c r="N119" s="767" t="e">
        <f t="shared" si="51"/>
        <v>#N/A</v>
      </c>
      <c r="O119" s="767" t="e">
        <f t="shared" si="51"/>
        <v>#N/A</v>
      </c>
      <c r="P119" s="767" t="e">
        <f t="shared" si="51"/>
        <v>#N/A</v>
      </c>
      <c r="Q119" s="767" t="e">
        <f t="shared" si="51"/>
        <v>#N/A</v>
      </c>
      <c r="R119" s="767" t="e">
        <f t="shared" si="51"/>
        <v>#N/A</v>
      </c>
      <c r="S119" s="762" t="e">
        <f t="shared" si="50"/>
        <v>#N/A</v>
      </c>
      <c r="T119" s="767" t="e">
        <f t="shared" si="51"/>
        <v>#N/A</v>
      </c>
      <c r="U119" s="767" t="e">
        <f t="shared" si="51"/>
        <v>#N/A</v>
      </c>
      <c r="V119" s="767" t="e">
        <f t="shared" si="51"/>
        <v>#N/A</v>
      </c>
      <c r="W119" s="767" t="e">
        <f t="shared" si="51"/>
        <v>#N/A</v>
      </c>
      <c r="X119" s="767" t="e">
        <f t="shared" si="51"/>
        <v>#N/A</v>
      </c>
      <c r="Y119" s="767" t="e">
        <f t="shared" si="51"/>
        <v>#N/A</v>
      </c>
      <c r="Z119" s="761" t="e">
        <f t="shared" si="32"/>
        <v>#N/A</v>
      </c>
      <c r="AA119" s="767" t="e">
        <f t="shared" si="51"/>
        <v>#N/A</v>
      </c>
      <c r="AB119" s="767" t="e">
        <f t="shared" si="51"/>
        <v>#N/A</v>
      </c>
      <c r="AC119" s="767" t="e">
        <f t="shared" si="51"/>
        <v>#N/A</v>
      </c>
      <c r="AD119" s="767" t="e">
        <f t="shared" si="51"/>
        <v>#N/A</v>
      </c>
      <c r="AE119" s="767" t="e">
        <f t="shared" si="51"/>
        <v>#N/A</v>
      </c>
      <c r="AF119" s="767" t="e">
        <f t="shared" si="51"/>
        <v>#N/A</v>
      </c>
      <c r="AG119" s="761" t="e">
        <f t="shared" si="33"/>
        <v>#N/A</v>
      </c>
      <c r="AH119" s="767" t="e">
        <f t="shared" si="51"/>
        <v>#N/A</v>
      </c>
      <c r="AI119" s="767" t="e">
        <f t="shared" si="51"/>
        <v>#N/A</v>
      </c>
      <c r="AJ119" s="767" t="e">
        <f t="shared" si="51"/>
        <v>#N/A</v>
      </c>
      <c r="AK119" s="767" t="e">
        <f t="shared" si="51"/>
        <v>#N/A</v>
      </c>
      <c r="AL119" s="767" t="e">
        <f t="shared" si="51"/>
        <v>#N/A</v>
      </c>
      <c r="AM119" s="767">
        <v>350</v>
      </c>
    </row>
    <row r="120" spans="1:60" ht="36.75" hidden="1" customHeight="1">
      <c r="A120" s="983"/>
      <c r="B120" s="983"/>
      <c r="C120" s="975"/>
      <c r="D120" s="748"/>
      <c r="E120" s="986"/>
      <c r="F120" s="986"/>
      <c r="G120" s="986"/>
      <c r="H120" s="744"/>
      <c r="I120" s="768"/>
      <c r="J120" s="767"/>
      <c r="K120" s="767"/>
      <c r="L120" s="761">
        <f t="shared" si="52"/>
        <v>0</v>
      </c>
      <c r="M120" s="767"/>
      <c r="N120" s="767"/>
      <c r="O120" s="767"/>
      <c r="P120" s="767"/>
      <c r="Q120" s="767"/>
      <c r="R120" s="767"/>
      <c r="S120" s="762" t="e">
        <f t="shared" si="50"/>
        <v>#N/A</v>
      </c>
      <c r="T120" s="767"/>
      <c r="U120" s="767"/>
      <c r="V120" s="767"/>
      <c r="W120" s="767"/>
      <c r="X120" s="767"/>
      <c r="Y120" s="767"/>
      <c r="Z120" s="761">
        <f t="shared" si="32"/>
        <v>0</v>
      </c>
      <c r="AA120" s="767"/>
      <c r="AB120" s="767"/>
      <c r="AC120" s="767"/>
      <c r="AD120" s="767"/>
      <c r="AE120" s="767"/>
      <c r="AF120" s="767"/>
      <c r="AG120" s="761">
        <f t="shared" si="33"/>
        <v>0</v>
      </c>
      <c r="AH120" s="767"/>
      <c r="AI120" s="767"/>
      <c r="AJ120" s="767"/>
      <c r="AK120" s="767"/>
      <c r="AL120" s="767"/>
      <c r="AM120" s="767"/>
    </row>
    <row r="121" spans="1:60" ht="36.75" hidden="1" customHeight="1">
      <c r="A121" s="983"/>
      <c r="B121" s="984"/>
      <c r="C121" s="976"/>
      <c r="D121" s="749"/>
      <c r="E121" s="987"/>
      <c r="F121" s="987"/>
      <c r="G121" s="987"/>
      <c r="H121" s="778"/>
      <c r="I121" s="769" t="e">
        <f>E119-I119+I120</f>
        <v>#N/A</v>
      </c>
      <c r="J121" s="769" t="e">
        <f t="shared" ref="J121:AL121" si="53">+I121-J119+J120</f>
        <v>#N/A</v>
      </c>
      <c r="K121" s="769" t="e">
        <f t="shared" si="53"/>
        <v>#N/A</v>
      </c>
      <c r="L121" s="761" t="e">
        <f t="shared" si="52"/>
        <v>#N/A</v>
      </c>
      <c r="M121" s="769" t="e">
        <f t="shared" si="53"/>
        <v>#N/A</v>
      </c>
      <c r="N121" s="769" t="e">
        <f t="shared" si="53"/>
        <v>#N/A</v>
      </c>
      <c r="O121" s="769" t="e">
        <f t="shared" si="53"/>
        <v>#N/A</v>
      </c>
      <c r="P121" s="769" t="e">
        <f t="shared" si="53"/>
        <v>#N/A</v>
      </c>
      <c r="Q121" s="769" t="e">
        <f t="shared" si="53"/>
        <v>#N/A</v>
      </c>
      <c r="R121" s="769" t="e">
        <f t="shared" si="53"/>
        <v>#N/A</v>
      </c>
      <c r="S121" s="762" t="e">
        <f t="shared" si="50"/>
        <v>#N/A</v>
      </c>
      <c r="T121" s="769" t="e">
        <f t="shared" si="53"/>
        <v>#N/A</v>
      </c>
      <c r="U121" s="769" t="e">
        <f t="shared" si="53"/>
        <v>#N/A</v>
      </c>
      <c r="V121" s="769" t="e">
        <f t="shared" si="53"/>
        <v>#N/A</v>
      </c>
      <c r="W121" s="769" t="e">
        <f t="shared" si="53"/>
        <v>#N/A</v>
      </c>
      <c r="X121" s="769" t="e">
        <f t="shared" si="53"/>
        <v>#N/A</v>
      </c>
      <c r="Y121" s="769" t="e">
        <f t="shared" si="53"/>
        <v>#N/A</v>
      </c>
      <c r="Z121" s="761" t="e">
        <f t="shared" si="32"/>
        <v>#N/A</v>
      </c>
      <c r="AA121" s="769" t="e">
        <f t="shared" si="53"/>
        <v>#N/A</v>
      </c>
      <c r="AB121" s="769" t="e">
        <f t="shared" si="53"/>
        <v>#N/A</v>
      </c>
      <c r="AC121" s="769" t="e">
        <f t="shared" si="53"/>
        <v>#N/A</v>
      </c>
      <c r="AD121" s="769" t="e">
        <f t="shared" si="53"/>
        <v>#N/A</v>
      </c>
      <c r="AE121" s="769" t="e">
        <f t="shared" si="53"/>
        <v>#N/A</v>
      </c>
      <c r="AF121" s="769" t="e">
        <f t="shared" si="53"/>
        <v>#N/A</v>
      </c>
      <c r="AG121" s="761" t="e">
        <f t="shared" si="33"/>
        <v>#N/A</v>
      </c>
      <c r="AH121" s="769" t="e">
        <f t="shared" si="53"/>
        <v>#N/A</v>
      </c>
      <c r="AI121" s="769" t="e">
        <f t="shared" si="53"/>
        <v>#N/A</v>
      </c>
      <c r="AJ121" s="769" t="e">
        <f t="shared" si="53"/>
        <v>#N/A</v>
      </c>
      <c r="AK121" s="769" t="e">
        <f t="shared" si="53"/>
        <v>#N/A</v>
      </c>
      <c r="AL121" s="769" t="e">
        <f t="shared" si="53"/>
        <v>#N/A</v>
      </c>
      <c r="AM121" s="767" t="e">
        <f>+AL121-AM119</f>
        <v>#N/A</v>
      </c>
    </row>
    <row r="122" spans="1:60" ht="36.75" hidden="1" customHeight="1">
      <c r="A122" s="973">
        <v>29</v>
      </c>
      <c r="B122" s="973" t="s">
        <v>518</v>
      </c>
      <c r="C122" s="955" t="s">
        <v>519</v>
      </c>
      <c r="D122" s="747"/>
      <c r="E122" s="990">
        <f>VLOOKUP(B122,'Total tồn vật tư 2'!$A$3:$D$586,4,0)</f>
        <v>75</v>
      </c>
      <c r="F122" s="990">
        <f>VLOOKUP(B122,'Total tồn vật tư 2'!$A$3:$F$586,6,0)</f>
        <v>0</v>
      </c>
      <c r="G122" s="990">
        <f>+E122+F122</f>
        <v>75</v>
      </c>
      <c r="H122" s="719" t="s">
        <v>1566</v>
      </c>
      <c r="I122" s="765">
        <v>2</v>
      </c>
      <c r="J122" s="765">
        <v>2</v>
      </c>
      <c r="K122" s="765">
        <v>2</v>
      </c>
      <c r="L122" s="761">
        <f t="shared" si="52"/>
        <v>1</v>
      </c>
      <c r="M122" s="765">
        <v>2</v>
      </c>
      <c r="N122" s="765">
        <v>2</v>
      </c>
      <c r="O122" s="765">
        <v>2</v>
      </c>
      <c r="P122" s="765">
        <v>2</v>
      </c>
      <c r="Q122" s="765">
        <v>2</v>
      </c>
      <c r="R122" s="765">
        <v>2</v>
      </c>
      <c r="S122" s="762" t="e">
        <f t="shared" si="50"/>
        <v>#N/A</v>
      </c>
      <c r="T122" s="765">
        <v>2</v>
      </c>
      <c r="U122" s="765">
        <v>2</v>
      </c>
      <c r="V122" s="765">
        <v>2</v>
      </c>
      <c r="W122" s="765">
        <v>2</v>
      </c>
      <c r="X122" s="765">
        <v>2</v>
      </c>
      <c r="Y122" s="765">
        <v>2</v>
      </c>
      <c r="Z122" s="761">
        <f t="shared" si="32"/>
        <v>1</v>
      </c>
      <c r="AA122" s="765">
        <v>2</v>
      </c>
      <c r="AB122" s="765">
        <v>2</v>
      </c>
      <c r="AC122" s="765">
        <v>2</v>
      </c>
      <c r="AD122" s="765">
        <v>2</v>
      </c>
      <c r="AE122" s="765">
        <v>2</v>
      </c>
      <c r="AF122" s="765">
        <v>2</v>
      </c>
      <c r="AG122" s="761">
        <f t="shared" si="33"/>
        <v>1</v>
      </c>
      <c r="AH122" s="765">
        <v>2</v>
      </c>
      <c r="AI122" s="765">
        <v>2</v>
      </c>
      <c r="AJ122" s="765">
        <v>2</v>
      </c>
      <c r="AK122" s="765">
        <v>2</v>
      </c>
      <c r="AL122" s="765">
        <v>2</v>
      </c>
      <c r="AM122" s="765">
        <v>2</v>
      </c>
    </row>
    <row r="123" spans="1:60" ht="36.75" hidden="1" customHeight="1">
      <c r="A123" s="983"/>
      <c r="B123" s="983"/>
      <c r="C123" s="975"/>
      <c r="D123" s="748"/>
      <c r="E123" s="986"/>
      <c r="F123" s="986"/>
      <c r="G123" s="986"/>
      <c r="H123" s="719" t="s">
        <v>1562</v>
      </c>
      <c r="I123" s="768">
        <v>2</v>
      </c>
      <c r="J123" s="768">
        <v>2</v>
      </c>
      <c r="K123" s="768">
        <v>2</v>
      </c>
      <c r="L123" s="761">
        <f t="shared" si="52"/>
        <v>1</v>
      </c>
      <c r="M123" s="768">
        <v>2</v>
      </c>
      <c r="N123" s="768">
        <v>2</v>
      </c>
      <c r="O123" s="768">
        <v>2</v>
      </c>
      <c r="P123" s="768">
        <v>2</v>
      </c>
      <c r="Q123" s="768">
        <v>2</v>
      </c>
      <c r="R123" s="768">
        <v>2</v>
      </c>
      <c r="S123" s="762" t="e">
        <f t="shared" si="50"/>
        <v>#N/A</v>
      </c>
      <c r="T123" s="768">
        <v>2</v>
      </c>
      <c r="U123" s="768">
        <v>2</v>
      </c>
      <c r="V123" s="768">
        <v>2</v>
      </c>
      <c r="W123" s="768">
        <v>2</v>
      </c>
      <c r="X123" s="768">
        <v>2</v>
      </c>
      <c r="Y123" s="768">
        <v>2</v>
      </c>
      <c r="Z123" s="761">
        <f t="shared" si="32"/>
        <v>1</v>
      </c>
      <c r="AA123" s="768">
        <v>2</v>
      </c>
      <c r="AB123" s="768">
        <v>2</v>
      </c>
      <c r="AC123" s="768">
        <v>2</v>
      </c>
      <c r="AD123" s="768">
        <v>2</v>
      </c>
      <c r="AE123" s="768">
        <v>2</v>
      </c>
      <c r="AF123" s="768">
        <v>2</v>
      </c>
      <c r="AG123" s="761">
        <f t="shared" si="33"/>
        <v>1</v>
      </c>
      <c r="AH123" s="768">
        <v>2</v>
      </c>
      <c r="AI123" s="768">
        <v>2</v>
      </c>
      <c r="AJ123" s="768">
        <v>2</v>
      </c>
      <c r="AK123" s="768">
        <v>2</v>
      </c>
      <c r="AL123" s="768">
        <v>2</v>
      </c>
      <c r="AM123" s="768">
        <v>2</v>
      </c>
    </row>
    <row r="124" spans="1:60" ht="36.75" hidden="1" customHeight="1">
      <c r="A124" s="983"/>
      <c r="B124" s="983"/>
      <c r="C124" s="975"/>
      <c r="D124" s="748"/>
      <c r="E124" s="986"/>
      <c r="F124" s="986"/>
      <c r="G124" s="986"/>
      <c r="H124" s="719" t="s">
        <v>1560</v>
      </c>
      <c r="I124" s="768">
        <v>2</v>
      </c>
      <c r="J124" s="768">
        <v>2</v>
      </c>
      <c r="K124" s="768">
        <v>2</v>
      </c>
      <c r="L124" s="761">
        <f t="shared" si="52"/>
        <v>1</v>
      </c>
      <c r="M124" s="768">
        <v>2</v>
      </c>
      <c r="N124" s="768">
        <v>2</v>
      </c>
      <c r="O124" s="768">
        <v>2</v>
      </c>
      <c r="P124" s="768">
        <v>2</v>
      </c>
      <c r="Q124" s="768">
        <v>2</v>
      </c>
      <c r="R124" s="768">
        <v>2</v>
      </c>
      <c r="S124" s="762" t="e">
        <f t="shared" si="50"/>
        <v>#N/A</v>
      </c>
      <c r="T124" s="768">
        <v>2</v>
      </c>
      <c r="U124" s="768">
        <v>2</v>
      </c>
      <c r="V124" s="768">
        <v>2</v>
      </c>
      <c r="W124" s="768">
        <v>2</v>
      </c>
      <c r="X124" s="768">
        <v>2</v>
      </c>
      <c r="Y124" s="768">
        <v>2</v>
      </c>
      <c r="Z124" s="761">
        <f t="shared" si="32"/>
        <v>1</v>
      </c>
      <c r="AA124" s="768">
        <v>2</v>
      </c>
      <c r="AB124" s="768">
        <v>2</v>
      </c>
      <c r="AC124" s="768">
        <v>2</v>
      </c>
      <c r="AD124" s="768">
        <v>2</v>
      </c>
      <c r="AE124" s="768">
        <v>2</v>
      </c>
      <c r="AF124" s="768">
        <v>2</v>
      </c>
      <c r="AG124" s="761">
        <f t="shared" si="33"/>
        <v>1</v>
      </c>
      <c r="AH124" s="768">
        <v>2</v>
      </c>
      <c r="AI124" s="768">
        <v>2</v>
      </c>
      <c r="AJ124" s="768">
        <v>2</v>
      </c>
      <c r="AK124" s="768">
        <v>2</v>
      </c>
      <c r="AL124" s="768">
        <v>2</v>
      </c>
      <c r="AM124" s="768">
        <v>2</v>
      </c>
    </row>
    <row r="125" spans="1:60" ht="36.75" hidden="1" customHeight="1">
      <c r="A125" s="983"/>
      <c r="B125" s="983"/>
      <c r="C125" s="975"/>
      <c r="D125" s="748"/>
      <c r="E125" s="986"/>
      <c r="F125" s="986"/>
      <c r="G125" s="986"/>
      <c r="H125" s="719" t="s">
        <v>1561</v>
      </c>
      <c r="I125" s="768">
        <v>2</v>
      </c>
      <c r="J125" s="768">
        <v>2</v>
      </c>
      <c r="K125" s="768">
        <v>2</v>
      </c>
      <c r="L125" s="761">
        <f t="shared" si="52"/>
        <v>1</v>
      </c>
      <c r="M125" s="768">
        <v>2</v>
      </c>
      <c r="N125" s="768">
        <v>2</v>
      </c>
      <c r="O125" s="768">
        <v>2</v>
      </c>
      <c r="P125" s="768">
        <v>2</v>
      </c>
      <c r="Q125" s="768">
        <v>2</v>
      </c>
      <c r="R125" s="768">
        <v>2</v>
      </c>
      <c r="S125" s="762" t="e">
        <f t="shared" si="50"/>
        <v>#N/A</v>
      </c>
      <c r="T125" s="768">
        <v>2</v>
      </c>
      <c r="U125" s="768">
        <v>2</v>
      </c>
      <c r="V125" s="768">
        <v>2</v>
      </c>
      <c r="W125" s="768">
        <v>2</v>
      </c>
      <c r="X125" s="768">
        <v>2</v>
      </c>
      <c r="Y125" s="768">
        <v>2</v>
      </c>
      <c r="Z125" s="761">
        <f t="shared" si="32"/>
        <v>1</v>
      </c>
      <c r="AA125" s="768">
        <v>2</v>
      </c>
      <c r="AB125" s="768">
        <v>2</v>
      </c>
      <c r="AC125" s="768">
        <v>2</v>
      </c>
      <c r="AD125" s="768">
        <v>2</v>
      </c>
      <c r="AE125" s="768">
        <v>2</v>
      </c>
      <c r="AF125" s="768">
        <v>2</v>
      </c>
      <c r="AG125" s="761">
        <f t="shared" si="33"/>
        <v>1</v>
      </c>
      <c r="AH125" s="768">
        <v>2</v>
      </c>
      <c r="AI125" s="768">
        <v>2</v>
      </c>
      <c r="AJ125" s="768">
        <v>2</v>
      </c>
      <c r="AK125" s="768">
        <v>2</v>
      </c>
      <c r="AL125" s="768">
        <v>2</v>
      </c>
      <c r="AM125" s="768">
        <v>2</v>
      </c>
    </row>
    <row r="126" spans="1:60" ht="36.75" hidden="1" customHeight="1">
      <c r="A126" s="983"/>
      <c r="B126" s="983"/>
      <c r="C126" s="975"/>
      <c r="D126" s="748"/>
      <c r="E126" s="986"/>
      <c r="F126" s="986"/>
      <c r="G126" s="986"/>
      <c r="H126" s="729" t="s">
        <v>1532</v>
      </c>
      <c r="I126" s="768">
        <v>2</v>
      </c>
      <c r="J126" s="768">
        <v>2</v>
      </c>
      <c r="K126" s="768">
        <v>2</v>
      </c>
      <c r="L126" s="761">
        <f t="shared" si="52"/>
        <v>1</v>
      </c>
      <c r="M126" s="768">
        <v>2</v>
      </c>
      <c r="N126" s="768">
        <v>2</v>
      </c>
      <c r="O126" s="768">
        <v>2</v>
      </c>
      <c r="P126" s="768">
        <v>2</v>
      </c>
      <c r="Q126" s="768">
        <v>2</v>
      </c>
      <c r="R126" s="768">
        <v>2</v>
      </c>
      <c r="S126" s="762" t="e">
        <f t="shared" si="50"/>
        <v>#N/A</v>
      </c>
      <c r="T126" s="768">
        <v>2</v>
      </c>
      <c r="U126" s="768">
        <v>2</v>
      </c>
      <c r="V126" s="768">
        <v>2</v>
      </c>
      <c r="W126" s="768">
        <v>2</v>
      </c>
      <c r="X126" s="768">
        <v>2</v>
      </c>
      <c r="Y126" s="768">
        <v>2</v>
      </c>
      <c r="Z126" s="761">
        <f t="shared" si="32"/>
        <v>1</v>
      </c>
      <c r="AA126" s="768">
        <v>2</v>
      </c>
      <c r="AB126" s="768">
        <v>2</v>
      </c>
      <c r="AC126" s="768">
        <v>2</v>
      </c>
      <c r="AD126" s="768">
        <v>2</v>
      </c>
      <c r="AE126" s="768">
        <v>2</v>
      </c>
      <c r="AF126" s="768">
        <v>2</v>
      </c>
      <c r="AG126" s="761">
        <f t="shared" si="33"/>
        <v>1</v>
      </c>
      <c r="AH126" s="768">
        <v>2</v>
      </c>
      <c r="AI126" s="768">
        <v>2</v>
      </c>
      <c r="AJ126" s="768">
        <v>2</v>
      </c>
      <c r="AK126" s="768">
        <v>2</v>
      </c>
      <c r="AL126" s="768">
        <v>2</v>
      </c>
      <c r="AM126" s="768">
        <v>2</v>
      </c>
    </row>
    <row r="127" spans="1:60" s="773" customFormat="1" ht="36.75" hidden="1" customHeight="1">
      <c r="A127" s="994"/>
      <c r="B127" s="994"/>
      <c r="C127" s="995"/>
      <c r="D127" s="746"/>
      <c r="E127" s="996"/>
      <c r="F127" s="996"/>
      <c r="G127" s="996"/>
      <c r="H127" s="778"/>
      <c r="I127" s="769">
        <f>+G122-SUM(I122:I126)</f>
        <v>65</v>
      </c>
      <c r="J127" s="769">
        <f>+I127-SUM(J122:J126)</f>
        <v>55</v>
      </c>
      <c r="K127" s="769">
        <f t="shared" ref="K127:AM127" si="54">+J127-SUM(K122:K126)</f>
        <v>45</v>
      </c>
      <c r="L127" s="762">
        <f t="shared" si="54"/>
        <v>40</v>
      </c>
      <c r="M127" s="769">
        <f t="shared" si="54"/>
        <v>30</v>
      </c>
      <c r="N127" s="769">
        <f t="shared" si="54"/>
        <v>20</v>
      </c>
      <c r="O127" s="769">
        <f t="shared" si="54"/>
        <v>10</v>
      </c>
      <c r="P127" s="769">
        <f t="shared" si="54"/>
        <v>0</v>
      </c>
      <c r="Q127" s="769">
        <f t="shared" si="54"/>
        <v>-10</v>
      </c>
      <c r="R127" s="769">
        <f t="shared" si="54"/>
        <v>-20</v>
      </c>
      <c r="S127" s="762" t="e">
        <f t="shared" si="50"/>
        <v>#N/A</v>
      </c>
      <c r="T127" s="769" t="e">
        <f t="shared" si="54"/>
        <v>#N/A</v>
      </c>
      <c r="U127" s="769" t="e">
        <f t="shared" si="54"/>
        <v>#N/A</v>
      </c>
      <c r="V127" s="769" t="e">
        <f t="shared" si="54"/>
        <v>#N/A</v>
      </c>
      <c r="W127" s="769" t="e">
        <f t="shared" si="54"/>
        <v>#N/A</v>
      </c>
      <c r="X127" s="769" t="e">
        <f t="shared" si="54"/>
        <v>#N/A</v>
      </c>
      <c r="Y127" s="769" t="e">
        <f t="shared" si="54"/>
        <v>#N/A</v>
      </c>
      <c r="Z127" s="762" t="e">
        <f t="shared" si="54"/>
        <v>#N/A</v>
      </c>
      <c r="AA127" s="769" t="e">
        <f t="shared" si="54"/>
        <v>#N/A</v>
      </c>
      <c r="AB127" s="769" t="e">
        <f t="shared" si="54"/>
        <v>#N/A</v>
      </c>
      <c r="AC127" s="769" t="e">
        <f t="shared" si="54"/>
        <v>#N/A</v>
      </c>
      <c r="AD127" s="769" t="e">
        <f t="shared" si="54"/>
        <v>#N/A</v>
      </c>
      <c r="AE127" s="769" t="e">
        <f t="shared" si="54"/>
        <v>#N/A</v>
      </c>
      <c r="AF127" s="769" t="e">
        <f t="shared" si="54"/>
        <v>#N/A</v>
      </c>
      <c r="AG127" s="762" t="e">
        <f t="shared" si="54"/>
        <v>#N/A</v>
      </c>
      <c r="AH127" s="769" t="e">
        <f t="shared" si="54"/>
        <v>#N/A</v>
      </c>
      <c r="AI127" s="769" t="e">
        <f t="shared" si="54"/>
        <v>#N/A</v>
      </c>
      <c r="AJ127" s="769" t="e">
        <f t="shared" si="54"/>
        <v>#N/A</v>
      </c>
      <c r="AK127" s="769" t="e">
        <f t="shared" si="54"/>
        <v>#N/A</v>
      </c>
      <c r="AL127" s="769" t="e">
        <f t="shared" si="54"/>
        <v>#N/A</v>
      </c>
      <c r="AM127" s="769" t="e">
        <f t="shared" si="54"/>
        <v>#N/A</v>
      </c>
      <c r="AN127" s="755"/>
      <c r="AO127" s="755"/>
      <c r="AP127" s="755"/>
      <c r="AQ127" s="755"/>
      <c r="AR127" s="755"/>
      <c r="AS127" s="755"/>
      <c r="AT127" s="755"/>
      <c r="AU127" s="755"/>
      <c r="AV127" s="755"/>
      <c r="AW127" s="755"/>
      <c r="AX127" s="755"/>
      <c r="AY127" s="755"/>
      <c r="AZ127" s="755"/>
      <c r="BA127" s="755"/>
      <c r="BB127" s="755"/>
      <c r="BC127" s="755"/>
      <c r="BD127" s="755"/>
      <c r="BE127" s="755"/>
      <c r="BF127" s="755"/>
      <c r="BG127" s="755"/>
      <c r="BH127" s="755"/>
    </row>
    <row r="128" spans="1:60" ht="36.75" hidden="1" customHeight="1">
      <c r="A128" s="983">
        <v>30</v>
      </c>
      <c r="B128" s="973" t="s">
        <v>520</v>
      </c>
      <c r="C128" s="955" t="s">
        <v>521</v>
      </c>
      <c r="D128" s="747"/>
      <c r="E128" s="990">
        <f>VLOOKUP(B128,'Total tồn vật tư 2'!$A$3:$D$586,4,0)</f>
        <v>121</v>
      </c>
      <c r="F128" s="990">
        <f>VLOOKUP(B128,'Total tồn vật tư 2'!$A$3:$F$586,6,0)</f>
        <v>0</v>
      </c>
      <c r="G128" s="990">
        <f>+E128+F128</f>
        <v>121</v>
      </c>
      <c r="H128" s="719" t="s">
        <v>1566</v>
      </c>
      <c r="I128" s="765">
        <v>2</v>
      </c>
      <c r="J128" s="765">
        <v>2</v>
      </c>
      <c r="K128" s="765">
        <v>2</v>
      </c>
      <c r="L128" s="761">
        <f t="shared" si="52"/>
        <v>1</v>
      </c>
      <c r="M128" s="765">
        <v>2</v>
      </c>
      <c r="N128" s="765">
        <v>2</v>
      </c>
      <c r="O128" s="765">
        <v>2</v>
      </c>
      <c r="P128" s="765">
        <v>2</v>
      </c>
      <c r="Q128" s="765">
        <v>2</v>
      </c>
      <c r="R128" s="765">
        <v>2</v>
      </c>
      <c r="S128" s="762" t="e">
        <f t="shared" si="50"/>
        <v>#N/A</v>
      </c>
      <c r="T128" s="765">
        <v>2</v>
      </c>
      <c r="U128" s="765">
        <v>2</v>
      </c>
      <c r="V128" s="765">
        <v>2</v>
      </c>
      <c r="W128" s="765">
        <v>2</v>
      </c>
      <c r="X128" s="765">
        <v>2</v>
      </c>
      <c r="Y128" s="765">
        <v>2</v>
      </c>
      <c r="Z128" s="761">
        <f t="shared" si="32"/>
        <v>1</v>
      </c>
      <c r="AA128" s="765">
        <v>2</v>
      </c>
      <c r="AB128" s="765">
        <v>2</v>
      </c>
      <c r="AC128" s="765">
        <v>2</v>
      </c>
      <c r="AD128" s="765">
        <v>2</v>
      </c>
      <c r="AE128" s="765">
        <v>2</v>
      </c>
      <c r="AF128" s="765">
        <v>2</v>
      </c>
      <c r="AG128" s="761">
        <f t="shared" si="33"/>
        <v>1</v>
      </c>
      <c r="AH128" s="765">
        <v>2</v>
      </c>
      <c r="AI128" s="765">
        <v>2</v>
      </c>
      <c r="AJ128" s="765">
        <v>2</v>
      </c>
      <c r="AK128" s="765">
        <v>2</v>
      </c>
      <c r="AL128" s="765">
        <v>2</v>
      </c>
      <c r="AM128" s="765">
        <v>2</v>
      </c>
    </row>
    <row r="129" spans="1:60" ht="36.75" hidden="1" customHeight="1">
      <c r="A129" s="983"/>
      <c r="B129" s="983"/>
      <c r="C129" s="975"/>
      <c r="D129" s="748"/>
      <c r="E129" s="986"/>
      <c r="F129" s="986"/>
      <c r="G129" s="986"/>
      <c r="H129" s="719" t="s">
        <v>1562</v>
      </c>
      <c r="I129" s="768">
        <v>2</v>
      </c>
      <c r="J129" s="768">
        <v>2</v>
      </c>
      <c r="K129" s="768">
        <v>2</v>
      </c>
      <c r="L129" s="761">
        <f t="shared" si="52"/>
        <v>1</v>
      </c>
      <c r="M129" s="768">
        <v>2</v>
      </c>
      <c r="N129" s="768">
        <v>2</v>
      </c>
      <c r="O129" s="768">
        <v>2</v>
      </c>
      <c r="P129" s="768">
        <v>2</v>
      </c>
      <c r="Q129" s="768">
        <v>2</v>
      </c>
      <c r="R129" s="768">
        <v>2</v>
      </c>
      <c r="S129" s="762" t="e">
        <f t="shared" si="50"/>
        <v>#N/A</v>
      </c>
      <c r="T129" s="768">
        <v>2</v>
      </c>
      <c r="U129" s="768">
        <v>2</v>
      </c>
      <c r="V129" s="768">
        <v>2</v>
      </c>
      <c r="W129" s="768">
        <v>2</v>
      </c>
      <c r="X129" s="768">
        <v>2</v>
      </c>
      <c r="Y129" s="768">
        <v>2</v>
      </c>
      <c r="Z129" s="761">
        <f t="shared" si="32"/>
        <v>1</v>
      </c>
      <c r="AA129" s="768">
        <v>2</v>
      </c>
      <c r="AB129" s="768">
        <v>2</v>
      </c>
      <c r="AC129" s="768">
        <v>2</v>
      </c>
      <c r="AD129" s="768">
        <v>2</v>
      </c>
      <c r="AE129" s="768">
        <v>2</v>
      </c>
      <c r="AF129" s="768">
        <v>2</v>
      </c>
      <c r="AG129" s="761">
        <f t="shared" si="33"/>
        <v>1</v>
      </c>
      <c r="AH129" s="768">
        <v>2</v>
      </c>
      <c r="AI129" s="768">
        <v>2</v>
      </c>
      <c r="AJ129" s="768">
        <v>2</v>
      </c>
      <c r="AK129" s="768">
        <v>2</v>
      </c>
      <c r="AL129" s="768">
        <v>2</v>
      </c>
      <c r="AM129" s="768">
        <v>2</v>
      </c>
    </row>
    <row r="130" spans="1:60" ht="36.75" hidden="1" customHeight="1">
      <c r="A130" s="983"/>
      <c r="B130" s="983"/>
      <c r="C130" s="975"/>
      <c r="D130" s="748"/>
      <c r="E130" s="986"/>
      <c r="F130" s="986"/>
      <c r="G130" s="986"/>
      <c r="H130" s="719" t="s">
        <v>1560</v>
      </c>
      <c r="I130" s="768">
        <v>2</v>
      </c>
      <c r="J130" s="768">
        <v>2</v>
      </c>
      <c r="K130" s="768">
        <v>2</v>
      </c>
      <c r="L130" s="761">
        <f t="shared" si="52"/>
        <v>1</v>
      </c>
      <c r="M130" s="768">
        <v>2</v>
      </c>
      <c r="N130" s="768">
        <v>2</v>
      </c>
      <c r="O130" s="768">
        <v>2</v>
      </c>
      <c r="P130" s="768">
        <v>2</v>
      </c>
      <c r="Q130" s="768">
        <v>2</v>
      </c>
      <c r="R130" s="768">
        <v>2</v>
      </c>
      <c r="S130" s="762" t="e">
        <f t="shared" si="50"/>
        <v>#N/A</v>
      </c>
      <c r="T130" s="768">
        <v>2</v>
      </c>
      <c r="U130" s="768">
        <v>2</v>
      </c>
      <c r="V130" s="768">
        <v>2</v>
      </c>
      <c r="W130" s="768">
        <v>2</v>
      </c>
      <c r="X130" s="768">
        <v>2</v>
      </c>
      <c r="Y130" s="768">
        <v>2</v>
      </c>
      <c r="Z130" s="761">
        <f t="shared" si="32"/>
        <v>1</v>
      </c>
      <c r="AA130" s="768">
        <v>2</v>
      </c>
      <c r="AB130" s="768">
        <v>2</v>
      </c>
      <c r="AC130" s="768">
        <v>2</v>
      </c>
      <c r="AD130" s="768">
        <v>2</v>
      </c>
      <c r="AE130" s="768">
        <v>2</v>
      </c>
      <c r="AF130" s="768">
        <v>2</v>
      </c>
      <c r="AG130" s="761">
        <f t="shared" si="33"/>
        <v>1</v>
      </c>
      <c r="AH130" s="768">
        <v>2</v>
      </c>
      <c r="AI130" s="768">
        <v>2</v>
      </c>
      <c r="AJ130" s="768">
        <v>2</v>
      </c>
      <c r="AK130" s="768">
        <v>2</v>
      </c>
      <c r="AL130" s="768">
        <v>2</v>
      </c>
      <c r="AM130" s="768">
        <v>2</v>
      </c>
    </row>
    <row r="131" spans="1:60" ht="36.75" hidden="1" customHeight="1">
      <c r="A131" s="983"/>
      <c r="B131" s="983"/>
      <c r="C131" s="975"/>
      <c r="D131" s="748"/>
      <c r="E131" s="986"/>
      <c r="F131" s="986"/>
      <c r="G131" s="986"/>
      <c r="H131" s="719" t="s">
        <v>1561</v>
      </c>
      <c r="I131" s="768">
        <v>2</v>
      </c>
      <c r="J131" s="768">
        <v>2</v>
      </c>
      <c r="K131" s="768">
        <v>2</v>
      </c>
      <c r="L131" s="761">
        <f t="shared" si="52"/>
        <v>1</v>
      </c>
      <c r="M131" s="768">
        <v>2</v>
      </c>
      <c r="N131" s="768">
        <v>2</v>
      </c>
      <c r="O131" s="768">
        <v>2</v>
      </c>
      <c r="P131" s="768">
        <v>2</v>
      </c>
      <c r="Q131" s="768">
        <v>2</v>
      </c>
      <c r="R131" s="768">
        <v>2</v>
      </c>
      <c r="S131" s="762" t="e">
        <f t="shared" si="50"/>
        <v>#N/A</v>
      </c>
      <c r="T131" s="768">
        <v>2</v>
      </c>
      <c r="U131" s="768">
        <v>2</v>
      </c>
      <c r="V131" s="768">
        <v>2</v>
      </c>
      <c r="W131" s="768">
        <v>2</v>
      </c>
      <c r="X131" s="768">
        <v>2</v>
      </c>
      <c r="Y131" s="768">
        <v>2</v>
      </c>
      <c r="Z131" s="761">
        <f t="shared" si="32"/>
        <v>1</v>
      </c>
      <c r="AA131" s="768">
        <v>2</v>
      </c>
      <c r="AB131" s="768">
        <v>2</v>
      </c>
      <c r="AC131" s="768">
        <v>2</v>
      </c>
      <c r="AD131" s="768">
        <v>2</v>
      </c>
      <c r="AE131" s="768">
        <v>2</v>
      </c>
      <c r="AF131" s="768">
        <v>2</v>
      </c>
      <c r="AG131" s="761">
        <f t="shared" si="33"/>
        <v>1</v>
      </c>
      <c r="AH131" s="768">
        <v>2</v>
      </c>
      <c r="AI131" s="768">
        <v>2</v>
      </c>
      <c r="AJ131" s="768">
        <v>2</v>
      </c>
      <c r="AK131" s="768">
        <v>2</v>
      </c>
      <c r="AL131" s="768">
        <v>2</v>
      </c>
      <c r="AM131" s="768">
        <v>2</v>
      </c>
    </row>
    <row r="132" spans="1:60" ht="36.75" hidden="1" customHeight="1">
      <c r="A132" s="983"/>
      <c r="B132" s="983"/>
      <c r="C132" s="975"/>
      <c r="D132" s="748"/>
      <c r="E132" s="986"/>
      <c r="F132" s="986"/>
      <c r="G132" s="986"/>
      <c r="H132" s="729" t="s">
        <v>1532</v>
      </c>
      <c r="I132" s="768">
        <v>2</v>
      </c>
      <c r="J132" s="768">
        <v>2</v>
      </c>
      <c r="K132" s="768">
        <v>2</v>
      </c>
      <c r="L132" s="761">
        <f t="shared" si="52"/>
        <v>1</v>
      </c>
      <c r="M132" s="768">
        <v>2</v>
      </c>
      <c r="N132" s="768">
        <v>2</v>
      </c>
      <c r="O132" s="768">
        <v>2</v>
      </c>
      <c r="P132" s="768">
        <v>2</v>
      </c>
      <c r="Q132" s="768">
        <v>2</v>
      </c>
      <c r="R132" s="768">
        <v>2</v>
      </c>
      <c r="S132" s="762" t="e">
        <f t="shared" si="50"/>
        <v>#N/A</v>
      </c>
      <c r="T132" s="768">
        <v>2</v>
      </c>
      <c r="U132" s="768">
        <v>2</v>
      </c>
      <c r="V132" s="768">
        <v>2</v>
      </c>
      <c r="W132" s="768">
        <v>2</v>
      </c>
      <c r="X132" s="768">
        <v>2</v>
      </c>
      <c r="Y132" s="768">
        <v>2</v>
      </c>
      <c r="Z132" s="761">
        <f t="shared" si="32"/>
        <v>1</v>
      </c>
      <c r="AA132" s="768">
        <v>2</v>
      </c>
      <c r="AB132" s="768">
        <v>2</v>
      </c>
      <c r="AC132" s="768">
        <v>2</v>
      </c>
      <c r="AD132" s="768">
        <v>2</v>
      </c>
      <c r="AE132" s="768">
        <v>2</v>
      </c>
      <c r="AF132" s="768">
        <v>2</v>
      </c>
      <c r="AG132" s="761">
        <f t="shared" si="33"/>
        <v>1</v>
      </c>
      <c r="AH132" s="768">
        <v>2</v>
      </c>
      <c r="AI132" s="768">
        <v>2</v>
      </c>
      <c r="AJ132" s="768">
        <v>2</v>
      </c>
      <c r="AK132" s="768">
        <v>2</v>
      </c>
      <c r="AL132" s="768">
        <v>2</v>
      </c>
      <c r="AM132" s="768">
        <v>2</v>
      </c>
    </row>
    <row r="133" spans="1:60" s="773" customFormat="1" ht="36.75" hidden="1" customHeight="1">
      <c r="A133" s="993"/>
      <c r="B133" s="994"/>
      <c r="C133" s="995"/>
      <c r="D133" s="746"/>
      <c r="E133" s="996"/>
      <c r="F133" s="996"/>
      <c r="G133" s="996"/>
      <c r="H133" s="778"/>
      <c r="I133" s="769">
        <f>E128-I128+I129</f>
        <v>121</v>
      </c>
      <c r="J133" s="769">
        <f t="shared" ref="J133:AL133" si="55">+I133-J128+J129</f>
        <v>121</v>
      </c>
      <c r="K133" s="769">
        <f t="shared" si="55"/>
        <v>121</v>
      </c>
      <c r="L133" s="761">
        <f t="shared" si="52"/>
        <v>60.5</v>
      </c>
      <c r="M133" s="769">
        <f t="shared" si="55"/>
        <v>60.5</v>
      </c>
      <c r="N133" s="769">
        <f t="shared" si="55"/>
        <v>60.5</v>
      </c>
      <c r="O133" s="769">
        <f t="shared" si="55"/>
        <v>60.5</v>
      </c>
      <c r="P133" s="769">
        <f t="shared" si="55"/>
        <v>60.5</v>
      </c>
      <c r="Q133" s="769">
        <f t="shared" si="55"/>
        <v>60.5</v>
      </c>
      <c r="R133" s="769">
        <f t="shared" si="55"/>
        <v>60.5</v>
      </c>
      <c r="S133" s="762" t="e">
        <f t="shared" si="50"/>
        <v>#N/A</v>
      </c>
      <c r="T133" s="769" t="e">
        <f t="shared" si="55"/>
        <v>#N/A</v>
      </c>
      <c r="U133" s="769" t="e">
        <f t="shared" si="55"/>
        <v>#N/A</v>
      </c>
      <c r="V133" s="769" t="e">
        <f t="shared" si="55"/>
        <v>#N/A</v>
      </c>
      <c r="W133" s="769" t="e">
        <f t="shared" si="55"/>
        <v>#N/A</v>
      </c>
      <c r="X133" s="769" t="e">
        <f t="shared" si="55"/>
        <v>#N/A</v>
      </c>
      <c r="Y133" s="769" t="e">
        <f t="shared" si="55"/>
        <v>#N/A</v>
      </c>
      <c r="Z133" s="761" t="e">
        <f t="shared" si="32"/>
        <v>#N/A</v>
      </c>
      <c r="AA133" s="769" t="e">
        <f t="shared" si="55"/>
        <v>#N/A</v>
      </c>
      <c r="AB133" s="769" t="e">
        <f t="shared" si="55"/>
        <v>#N/A</v>
      </c>
      <c r="AC133" s="769" t="e">
        <f t="shared" si="55"/>
        <v>#N/A</v>
      </c>
      <c r="AD133" s="769" t="e">
        <f t="shared" si="55"/>
        <v>#N/A</v>
      </c>
      <c r="AE133" s="769" t="e">
        <f t="shared" si="55"/>
        <v>#N/A</v>
      </c>
      <c r="AF133" s="769" t="e">
        <f t="shared" si="55"/>
        <v>#N/A</v>
      </c>
      <c r="AG133" s="761" t="e">
        <f t="shared" si="33"/>
        <v>#N/A</v>
      </c>
      <c r="AH133" s="769" t="e">
        <f t="shared" si="55"/>
        <v>#N/A</v>
      </c>
      <c r="AI133" s="769" t="e">
        <f t="shared" si="55"/>
        <v>#N/A</v>
      </c>
      <c r="AJ133" s="769" t="e">
        <f t="shared" si="55"/>
        <v>#N/A</v>
      </c>
      <c r="AK133" s="769" t="e">
        <f t="shared" si="55"/>
        <v>#N/A</v>
      </c>
      <c r="AL133" s="769" t="e">
        <f t="shared" si="55"/>
        <v>#N/A</v>
      </c>
      <c r="AM133" s="769" t="e">
        <f>+AL133-AM128</f>
        <v>#N/A</v>
      </c>
      <c r="AN133" s="755"/>
      <c r="AO133" s="755"/>
      <c r="AP133" s="755"/>
      <c r="AQ133" s="755"/>
      <c r="AR133" s="755"/>
      <c r="AS133" s="755"/>
      <c r="AT133" s="755"/>
      <c r="AU133" s="755"/>
      <c r="AV133" s="755"/>
      <c r="AW133" s="755"/>
      <c r="AX133" s="755"/>
      <c r="AY133" s="755"/>
      <c r="AZ133" s="755"/>
      <c r="BA133" s="755"/>
      <c r="BB133" s="755"/>
      <c r="BC133" s="755"/>
      <c r="BD133" s="755"/>
      <c r="BE133" s="755"/>
      <c r="BF133" s="755"/>
      <c r="BG133" s="755"/>
      <c r="BH133" s="755"/>
    </row>
    <row r="134" spans="1:60" ht="36.75" hidden="1" customHeight="1">
      <c r="A134" s="973">
        <v>31</v>
      </c>
      <c r="B134" s="973" t="s">
        <v>522</v>
      </c>
      <c r="C134" s="955" t="s">
        <v>523</v>
      </c>
      <c r="D134" s="747"/>
      <c r="E134" s="990">
        <f>VLOOKUP(B134,'Total tồn vật tư 2'!$A$3:$D$586,4,0)</f>
        <v>50</v>
      </c>
      <c r="F134" s="990">
        <f>VLOOKUP(B134,'Total tồn vật tư 2'!$A$3:$F$586,6,0)</f>
        <v>0</v>
      </c>
      <c r="G134" s="990">
        <f>+E134+F134</f>
        <v>50</v>
      </c>
      <c r="H134" s="719" t="s">
        <v>1566</v>
      </c>
      <c r="I134" s="765">
        <v>1</v>
      </c>
      <c r="J134" s="765">
        <v>1</v>
      </c>
      <c r="K134" s="765">
        <v>1</v>
      </c>
      <c r="L134" s="761">
        <f t="shared" si="52"/>
        <v>0.5</v>
      </c>
      <c r="M134" s="765">
        <v>1</v>
      </c>
      <c r="N134" s="765">
        <v>1</v>
      </c>
      <c r="O134" s="765">
        <v>1</v>
      </c>
      <c r="P134" s="765">
        <v>1</v>
      </c>
      <c r="Q134" s="765">
        <v>1</v>
      </c>
      <c r="R134" s="765">
        <v>1</v>
      </c>
      <c r="S134" s="762" t="e">
        <f t="shared" ref="S134:S181" si="56">+R134-SUM(S130:S133)</f>
        <v>#N/A</v>
      </c>
      <c r="T134" s="765">
        <v>1</v>
      </c>
      <c r="U134" s="765">
        <v>1</v>
      </c>
      <c r="V134" s="765">
        <v>1</v>
      </c>
      <c r="W134" s="765">
        <v>1</v>
      </c>
      <c r="X134" s="765">
        <v>1</v>
      </c>
      <c r="Y134" s="765">
        <v>1</v>
      </c>
      <c r="Z134" s="761">
        <f t="shared" si="32"/>
        <v>0.5</v>
      </c>
      <c r="AA134" s="765">
        <v>1</v>
      </c>
      <c r="AB134" s="765">
        <v>1</v>
      </c>
      <c r="AC134" s="765">
        <v>1</v>
      </c>
      <c r="AD134" s="765">
        <v>1</v>
      </c>
      <c r="AE134" s="765">
        <v>1</v>
      </c>
      <c r="AF134" s="765">
        <v>1</v>
      </c>
      <c r="AG134" s="761">
        <f t="shared" si="33"/>
        <v>0.5</v>
      </c>
      <c r="AH134" s="765">
        <v>1</v>
      </c>
      <c r="AI134" s="765">
        <v>1</v>
      </c>
      <c r="AJ134" s="765">
        <v>1</v>
      </c>
      <c r="AK134" s="765">
        <v>1</v>
      </c>
      <c r="AL134" s="765">
        <v>1</v>
      </c>
      <c r="AM134" s="765">
        <v>1</v>
      </c>
    </row>
    <row r="135" spans="1:60" ht="40.5" hidden="1" customHeight="1">
      <c r="A135" s="983"/>
      <c r="B135" s="983"/>
      <c r="C135" s="975"/>
      <c r="D135" s="748"/>
      <c r="E135" s="986"/>
      <c r="F135" s="986"/>
      <c r="G135" s="986"/>
      <c r="H135" s="719" t="s">
        <v>1562</v>
      </c>
      <c r="I135" s="768">
        <v>1</v>
      </c>
      <c r="J135" s="768">
        <v>1</v>
      </c>
      <c r="K135" s="768">
        <v>1</v>
      </c>
      <c r="L135" s="761">
        <f t="shared" si="52"/>
        <v>0.5</v>
      </c>
      <c r="M135" s="768">
        <v>1</v>
      </c>
      <c r="N135" s="768">
        <v>1</v>
      </c>
      <c r="O135" s="768">
        <v>1</v>
      </c>
      <c r="P135" s="768">
        <v>1</v>
      </c>
      <c r="Q135" s="768">
        <v>1</v>
      </c>
      <c r="R135" s="768">
        <v>1</v>
      </c>
      <c r="S135" s="762" t="e">
        <f t="shared" si="56"/>
        <v>#N/A</v>
      </c>
      <c r="T135" s="768">
        <v>1</v>
      </c>
      <c r="U135" s="768">
        <v>1</v>
      </c>
      <c r="V135" s="768">
        <v>1</v>
      </c>
      <c r="W135" s="768">
        <v>1</v>
      </c>
      <c r="X135" s="768">
        <v>1</v>
      </c>
      <c r="Y135" s="768">
        <v>1</v>
      </c>
      <c r="Z135" s="761">
        <f t="shared" si="32"/>
        <v>0.5</v>
      </c>
      <c r="AA135" s="768">
        <v>1</v>
      </c>
      <c r="AB135" s="768">
        <v>1</v>
      </c>
      <c r="AC135" s="768">
        <v>1</v>
      </c>
      <c r="AD135" s="768">
        <v>1</v>
      </c>
      <c r="AE135" s="768">
        <v>1</v>
      </c>
      <c r="AF135" s="768">
        <v>1</v>
      </c>
      <c r="AG135" s="761">
        <f t="shared" ref="AG135:AG212" si="57">+AF135/2</f>
        <v>0.5</v>
      </c>
      <c r="AH135" s="768">
        <v>1</v>
      </c>
      <c r="AI135" s="768">
        <v>1</v>
      </c>
      <c r="AJ135" s="768">
        <v>1</v>
      </c>
      <c r="AK135" s="768">
        <v>1</v>
      </c>
      <c r="AL135" s="768">
        <v>1</v>
      </c>
      <c r="AM135" s="768">
        <v>1</v>
      </c>
    </row>
    <row r="136" spans="1:60" ht="40.5" hidden="1" customHeight="1">
      <c r="A136" s="983"/>
      <c r="B136" s="983"/>
      <c r="C136" s="975"/>
      <c r="D136" s="748"/>
      <c r="E136" s="986"/>
      <c r="F136" s="986"/>
      <c r="G136" s="986"/>
      <c r="H136" s="719" t="s">
        <v>1560</v>
      </c>
      <c r="I136" s="768">
        <v>1</v>
      </c>
      <c r="J136" s="768">
        <v>1</v>
      </c>
      <c r="K136" s="768">
        <v>1</v>
      </c>
      <c r="L136" s="761">
        <f t="shared" si="52"/>
        <v>0.5</v>
      </c>
      <c r="M136" s="768">
        <v>1</v>
      </c>
      <c r="N136" s="768">
        <v>1</v>
      </c>
      <c r="O136" s="768">
        <v>1</v>
      </c>
      <c r="P136" s="768">
        <v>1</v>
      </c>
      <c r="Q136" s="768">
        <v>1</v>
      </c>
      <c r="R136" s="768">
        <v>1</v>
      </c>
      <c r="S136" s="762" t="e">
        <f t="shared" si="56"/>
        <v>#N/A</v>
      </c>
      <c r="T136" s="768">
        <v>1</v>
      </c>
      <c r="U136" s="768">
        <v>1</v>
      </c>
      <c r="V136" s="768">
        <v>1</v>
      </c>
      <c r="W136" s="768">
        <v>1</v>
      </c>
      <c r="X136" s="768">
        <v>1</v>
      </c>
      <c r="Y136" s="768">
        <v>1</v>
      </c>
      <c r="Z136" s="761">
        <f t="shared" ref="Z136:Z138" si="58">+Y136/2</f>
        <v>0.5</v>
      </c>
      <c r="AA136" s="768">
        <v>1</v>
      </c>
      <c r="AB136" s="768">
        <v>1</v>
      </c>
      <c r="AC136" s="768">
        <v>1</v>
      </c>
      <c r="AD136" s="768">
        <v>1</v>
      </c>
      <c r="AE136" s="768">
        <v>1</v>
      </c>
      <c r="AF136" s="768">
        <v>1</v>
      </c>
      <c r="AG136" s="761">
        <f t="shared" si="57"/>
        <v>0.5</v>
      </c>
      <c r="AH136" s="768">
        <v>1</v>
      </c>
      <c r="AI136" s="768">
        <v>1</v>
      </c>
      <c r="AJ136" s="768">
        <v>1</v>
      </c>
      <c r="AK136" s="768">
        <v>1</v>
      </c>
      <c r="AL136" s="768">
        <v>1</v>
      </c>
      <c r="AM136" s="768">
        <v>1</v>
      </c>
    </row>
    <row r="137" spans="1:60" ht="40.5" hidden="1" customHeight="1">
      <c r="A137" s="983"/>
      <c r="B137" s="983"/>
      <c r="C137" s="975"/>
      <c r="D137" s="748"/>
      <c r="E137" s="986"/>
      <c r="F137" s="986"/>
      <c r="G137" s="986"/>
      <c r="H137" s="719" t="s">
        <v>1561</v>
      </c>
      <c r="I137" s="768">
        <v>1</v>
      </c>
      <c r="J137" s="768">
        <v>1</v>
      </c>
      <c r="K137" s="768">
        <v>1</v>
      </c>
      <c r="L137" s="761">
        <f t="shared" si="52"/>
        <v>0.5</v>
      </c>
      <c r="M137" s="768">
        <v>1</v>
      </c>
      <c r="N137" s="768">
        <v>1</v>
      </c>
      <c r="O137" s="768">
        <v>1</v>
      </c>
      <c r="P137" s="768">
        <v>1</v>
      </c>
      <c r="Q137" s="768">
        <v>1</v>
      </c>
      <c r="R137" s="768">
        <v>1</v>
      </c>
      <c r="S137" s="762" t="e">
        <f t="shared" si="56"/>
        <v>#N/A</v>
      </c>
      <c r="T137" s="768">
        <v>1</v>
      </c>
      <c r="U137" s="768">
        <v>1</v>
      </c>
      <c r="V137" s="768">
        <v>1</v>
      </c>
      <c r="W137" s="768">
        <v>1</v>
      </c>
      <c r="X137" s="768">
        <v>1</v>
      </c>
      <c r="Y137" s="768">
        <v>1</v>
      </c>
      <c r="Z137" s="761">
        <f t="shared" si="58"/>
        <v>0.5</v>
      </c>
      <c r="AA137" s="768">
        <v>1</v>
      </c>
      <c r="AB137" s="768">
        <v>1</v>
      </c>
      <c r="AC137" s="768">
        <v>1</v>
      </c>
      <c r="AD137" s="768">
        <v>1</v>
      </c>
      <c r="AE137" s="768">
        <v>1</v>
      </c>
      <c r="AF137" s="768">
        <v>1</v>
      </c>
      <c r="AG137" s="761">
        <f t="shared" si="57"/>
        <v>0.5</v>
      </c>
      <c r="AH137" s="768">
        <v>1</v>
      </c>
      <c r="AI137" s="768">
        <v>1</v>
      </c>
      <c r="AJ137" s="768">
        <v>1</v>
      </c>
      <c r="AK137" s="768">
        <v>1</v>
      </c>
      <c r="AL137" s="768">
        <v>1</v>
      </c>
      <c r="AM137" s="768">
        <v>1</v>
      </c>
    </row>
    <row r="138" spans="1:60" ht="40.5" hidden="1" customHeight="1">
      <c r="A138" s="983"/>
      <c r="B138" s="983"/>
      <c r="C138" s="975"/>
      <c r="D138" s="748"/>
      <c r="E138" s="986"/>
      <c r="F138" s="986"/>
      <c r="G138" s="986"/>
      <c r="H138" s="729" t="s">
        <v>1532</v>
      </c>
      <c r="I138" s="768">
        <v>1</v>
      </c>
      <c r="J138" s="768">
        <v>1</v>
      </c>
      <c r="K138" s="768">
        <v>1</v>
      </c>
      <c r="L138" s="761">
        <f t="shared" si="52"/>
        <v>0.5</v>
      </c>
      <c r="M138" s="768">
        <v>1</v>
      </c>
      <c r="N138" s="768">
        <v>1</v>
      </c>
      <c r="O138" s="768">
        <v>1</v>
      </c>
      <c r="P138" s="768">
        <v>1</v>
      </c>
      <c r="Q138" s="768">
        <v>1</v>
      </c>
      <c r="R138" s="768">
        <v>1</v>
      </c>
      <c r="S138" s="762" t="e">
        <f t="shared" si="56"/>
        <v>#N/A</v>
      </c>
      <c r="T138" s="768">
        <v>1</v>
      </c>
      <c r="U138" s="768">
        <v>1</v>
      </c>
      <c r="V138" s="768">
        <v>1</v>
      </c>
      <c r="W138" s="768">
        <v>1</v>
      </c>
      <c r="X138" s="768">
        <v>1</v>
      </c>
      <c r="Y138" s="768">
        <v>1</v>
      </c>
      <c r="Z138" s="761">
        <f t="shared" si="58"/>
        <v>0.5</v>
      </c>
      <c r="AA138" s="768">
        <v>1</v>
      </c>
      <c r="AB138" s="768">
        <v>1</v>
      </c>
      <c r="AC138" s="768">
        <v>1</v>
      </c>
      <c r="AD138" s="768">
        <v>1</v>
      </c>
      <c r="AE138" s="768">
        <v>1</v>
      </c>
      <c r="AF138" s="768">
        <v>1</v>
      </c>
      <c r="AG138" s="761">
        <f t="shared" si="57"/>
        <v>0.5</v>
      </c>
      <c r="AH138" s="768">
        <v>1</v>
      </c>
      <c r="AI138" s="768">
        <v>1</v>
      </c>
      <c r="AJ138" s="768">
        <v>1</v>
      </c>
      <c r="AK138" s="768">
        <v>1</v>
      </c>
      <c r="AL138" s="768">
        <v>1</v>
      </c>
      <c r="AM138" s="768">
        <v>1</v>
      </c>
    </row>
    <row r="139" spans="1:60" s="773" customFormat="1" ht="36.75" hidden="1" customHeight="1">
      <c r="A139" s="994"/>
      <c r="B139" s="994"/>
      <c r="C139" s="995"/>
      <c r="D139" s="746"/>
      <c r="E139" s="996"/>
      <c r="F139" s="996"/>
      <c r="G139" s="996"/>
      <c r="H139" s="778"/>
      <c r="I139" s="769">
        <f>+G134-SUM(I134:I138)</f>
        <v>45</v>
      </c>
      <c r="J139" s="769">
        <f>+I139-SUM(J134:J138)</f>
        <v>40</v>
      </c>
      <c r="K139" s="769">
        <f t="shared" ref="K139:AM139" si="59">+J139-SUM(K134:K138)</f>
        <v>35</v>
      </c>
      <c r="L139" s="762">
        <f t="shared" si="59"/>
        <v>32.5</v>
      </c>
      <c r="M139" s="769">
        <f t="shared" si="59"/>
        <v>27.5</v>
      </c>
      <c r="N139" s="769">
        <f t="shared" si="59"/>
        <v>22.5</v>
      </c>
      <c r="O139" s="769">
        <f t="shared" si="59"/>
        <v>17.5</v>
      </c>
      <c r="P139" s="769">
        <f t="shared" si="59"/>
        <v>12.5</v>
      </c>
      <c r="Q139" s="769">
        <f t="shared" si="59"/>
        <v>7.5</v>
      </c>
      <c r="R139" s="769">
        <f t="shared" si="59"/>
        <v>2.5</v>
      </c>
      <c r="S139" s="762" t="e">
        <f t="shared" si="56"/>
        <v>#N/A</v>
      </c>
      <c r="T139" s="769" t="e">
        <f t="shared" si="59"/>
        <v>#N/A</v>
      </c>
      <c r="U139" s="769" t="e">
        <f t="shared" si="59"/>
        <v>#N/A</v>
      </c>
      <c r="V139" s="769" t="e">
        <f t="shared" si="59"/>
        <v>#N/A</v>
      </c>
      <c r="W139" s="769" t="e">
        <f t="shared" si="59"/>
        <v>#N/A</v>
      </c>
      <c r="X139" s="769" t="e">
        <f t="shared" si="59"/>
        <v>#N/A</v>
      </c>
      <c r="Y139" s="769" t="e">
        <f t="shared" si="59"/>
        <v>#N/A</v>
      </c>
      <c r="Z139" s="762" t="e">
        <f t="shared" si="59"/>
        <v>#N/A</v>
      </c>
      <c r="AA139" s="769" t="e">
        <f t="shared" si="59"/>
        <v>#N/A</v>
      </c>
      <c r="AB139" s="769" t="e">
        <f t="shared" si="59"/>
        <v>#N/A</v>
      </c>
      <c r="AC139" s="769" t="e">
        <f t="shared" si="59"/>
        <v>#N/A</v>
      </c>
      <c r="AD139" s="769" t="e">
        <f t="shared" si="59"/>
        <v>#N/A</v>
      </c>
      <c r="AE139" s="769" t="e">
        <f t="shared" si="59"/>
        <v>#N/A</v>
      </c>
      <c r="AF139" s="769" t="e">
        <f t="shared" si="59"/>
        <v>#N/A</v>
      </c>
      <c r="AG139" s="762" t="e">
        <f t="shared" si="59"/>
        <v>#N/A</v>
      </c>
      <c r="AH139" s="769" t="e">
        <f t="shared" si="59"/>
        <v>#N/A</v>
      </c>
      <c r="AI139" s="769" t="e">
        <f t="shared" si="59"/>
        <v>#N/A</v>
      </c>
      <c r="AJ139" s="769" t="e">
        <f t="shared" si="59"/>
        <v>#N/A</v>
      </c>
      <c r="AK139" s="769" t="e">
        <f t="shared" si="59"/>
        <v>#N/A</v>
      </c>
      <c r="AL139" s="769" t="e">
        <f t="shared" si="59"/>
        <v>#N/A</v>
      </c>
      <c r="AM139" s="769" t="e">
        <f t="shared" si="59"/>
        <v>#N/A</v>
      </c>
      <c r="AN139" s="755"/>
      <c r="AO139" s="755"/>
      <c r="AP139" s="755"/>
      <c r="AQ139" s="755"/>
      <c r="AR139" s="755"/>
      <c r="AS139" s="755"/>
      <c r="AT139" s="755"/>
      <c r="AU139" s="755"/>
      <c r="AV139" s="755"/>
      <c r="AW139" s="755"/>
      <c r="AX139" s="755"/>
      <c r="AY139" s="755"/>
      <c r="AZ139" s="755"/>
      <c r="BA139" s="755"/>
      <c r="BB139" s="755"/>
      <c r="BC139" s="755"/>
      <c r="BD139" s="755"/>
      <c r="BE139" s="755"/>
      <c r="BF139" s="755"/>
      <c r="BG139" s="755"/>
      <c r="BH139" s="755"/>
    </row>
    <row r="140" spans="1:60" ht="36.75" hidden="1" customHeight="1">
      <c r="A140" s="983">
        <v>32</v>
      </c>
      <c r="B140" s="973" t="s">
        <v>524</v>
      </c>
      <c r="C140" s="955" t="s">
        <v>525</v>
      </c>
      <c r="D140" s="747"/>
      <c r="E140" s="990">
        <f>VLOOKUP(B140,'Total tồn vật tư 2'!$A$3:$D$586,4,0)</f>
        <v>22</v>
      </c>
      <c r="F140" s="990">
        <f>VLOOKUP(B140,'Total tồn vật tư 2'!$A$3:$F$586,6,0)</f>
        <v>0</v>
      </c>
      <c r="G140" s="990">
        <f>+E140+F140</f>
        <v>22</v>
      </c>
      <c r="H140" s="719" t="s">
        <v>1566</v>
      </c>
      <c r="I140" s="765">
        <v>2</v>
      </c>
      <c r="J140" s="765">
        <v>2</v>
      </c>
      <c r="K140" s="765">
        <v>2</v>
      </c>
      <c r="L140" s="761">
        <f t="shared" si="52"/>
        <v>1</v>
      </c>
      <c r="M140" s="765">
        <v>2</v>
      </c>
      <c r="N140" s="765">
        <v>2</v>
      </c>
      <c r="O140" s="765">
        <v>2</v>
      </c>
      <c r="P140" s="765">
        <v>2</v>
      </c>
      <c r="Q140" s="765">
        <v>2</v>
      </c>
      <c r="R140" s="765">
        <v>2</v>
      </c>
      <c r="S140" s="762" t="e">
        <f t="shared" si="56"/>
        <v>#N/A</v>
      </c>
      <c r="T140" s="765">
        <v>2</v>
      </c>
      <c r="U140" s="765">
        <v>2</v>
      </c>
      <c r="V140" s="765">
        <v>2</v>
      </c>
      <c r="W140" s="765">
        <v>2</v>
      </c>
      <c r="X140" s="765">
        <v>2</v>
      </c>
      <c r="Y140" s="765">
        <v>2</v>
      </c>
      <c r="Z140" s="761">
        <f t="shared" ref="Z140:Z212" si="60">+Y140/2</f>
        <v>1</v>
      </c>
      <c r="AA140" s="765">
        <v>2</v>
      </c>
      <c r="AB140" s="765">
        <v>2</v>
      </c>
      <c r="AC140" s="765">
        <v>2</v>
      </c>
      <c r="AD140" s="765">
        <v>2</v>
      </c>
      <c r="AE140" s="765">
        <v>2</v>
      </c>
      <c r="AF140" s="765">
        <v>2</v>
      </c>
      <c r="AG140" s="761">
        <f t="shared" si="57"/>
        <v>1</v>
      </c>
      <c r="AH140" s="765">
        <v>2</v>
      </c>
      <c r="AI140" s="765">
        <v>2</v>
      </c>
      <c r="AJ140" s="765">
        <v>2</v>
      </c>
      <c r="AK140" s="765">
        <v>2</v>
      </c>
      <c r="AL140" s="765">
        <v>2</v>
      </c>
      <c r="AM140" s="765">
        <v>2</v>
      </c>
    </row>
    <row r="141" spans="1:60" ht="36.75" hidden="1" customHeight="1">
      <c r="A141" s="983"/>
      <c r="B141" s="983"/>
      <c r="C141" s="975"/>
      <c r="D141" s="748"/>
      <c r="E141" s="986"/>
      <c r="F141" s="986"/>
      <c r="G141" s="986"/>
      <c r="H141" s="719" t="s">
        <v>1562</v>
      </c>
      <c r="I141" s="765">
        <v>2</v>
      </c>
      <c r="J141" s="765">
        <v>2</v>
      </c>
      <c r="K141" s="765">
        <v>2</v>
      </c>
      <c r="L141" s="761">
        <f t="shared" si="52"/>
        <v>1</v>
      </c>
      <c r="M141" s="765">
        <v>2</v>
      </c>
      <c r="N141" s="765">
        <v>2</v>
      </c>
      <c r="O141" s="765">
        <v>2</v>
      </c>
      <c r="P141" s="765">
        <v>2</v>
      </c>
      <c r="Q141" s="765">
        <v>2</v>
      </c>
      <c r="R141" s="765">
        <v>2</v>
      </c>
      <c r="S141" s="762" t="e">
        <f t="shared" si="56"/>
        <v>#N/A</v>
      </c>
      <c r="T141" s="765">
        <v>2</v>
      </c>
      <c r="U141" s="765">
        <v>2</v>
      </c>
      <c r="V141" s="765">
        <v>2</v>
      </c>
      <c r="W141" s="765">
        <v>2</v>
      </c>
      <c r="X141" s="765">
        <v>2</v>
      </c>
      <c r="Y141" s="765">
        <v>2</v>
      </c>
      <c r="Z141" s="761">
        <f t="shared" si="60"/>
        <v>1</v>
      </c>
      <c r="AA141" s="765">
        <v>2</v>
      </c>
      <c r="AB141" s="765">
        <v>2</v>
      </c>
      <c r="AC141" s="765">
        <v>2</v>
      </c>
      <c r="AD141" s="765">
        <v>2</v>
      </c>
      <c r="AE141" s="765">
        <v>2</v>
      </c>
      <c r="AF141" s="765">
        <v>2</v>
      </c>
      <c r="AG141" s="761">
        <f t="shared" si="57"/>
        <v>1</v>
      </c>
      <c r="AH141" s="765">
        <v>2</v>
      </c>
      <c r="AI141" s="765">
        <v>2</v>
      </c>
      <c r="AJ141" s="765">
        <v>2</v>
      </c>
      <c r="AK141" s="765">
        <v>2</v>
      </c>
      <c r="AL141" s="765">
        <v>2</v>
      </c>
      <c r="AM141" s="765">
        <v>2</v>
      </c>
    </row>
    <row r="142" spans="1:60" ht="36.75" hidden="1" customHeight="1">
      <c r="A142" s="983"/>
      <c r="B142" s="983"/>
      <c r="C142" s="975"/>
      <c r="D142" s="748"/>
      <c r="E142" s="986"/>
      <c r="F142" s="986"/>
      <c r="G142" s="986"/>
      <c r="H142" s="719" t="s">
        <v>1560</v>
      </c>
      <c r="I142" s="765">
        <v>2</v>
      </c>
      <c r="J142" s="765">
        <v>2</v>
      </c>
      <c r="K142" s="765">
        <v>2</v>
      </c>
      <c r="L142" s="761">
        <f t="shared" si="52"/>
        <v>1</v>
      </c>
      <c r="M142" s="765">
        <v>2</v>
      </c>
      <c r="N142" s="765">
        <v>2</v>
      </c>
      <c r="O142" s="765">
        <v>2</v>
      </c>
      <c r="P142" s="765">
        <v>2</v>
      </c>
      <c r="Q142" s="765">
        <v>2</v>
      </c>
      <c r="R142" s="765">
        <v>2</v>
      </c>
      <c r="S142" s="762" t="e">
        <f t="shared" si="56"/>
        <v>#N/A</v>
      </c>
      <c r="T142" s="765">
        <v>2</v>
      </c>
      <c r="U142" s="765">
        <v>2</v>
      </c>
      <c r="V142" s="765">
        <v>2</v>
      </c>
      <c r="W142" s="765">
        <v>2</v>
      </c>
      <c r="X142" s="765">
        <v>2</v>
      </c>
      <c r="Y142" s="765">
        <v>2</v>
      </c>
      <c r="Z142" s="761">
        <f t="shared" si="60"/>
        <v>1</v>
      </c>
      <c r="AA142" s="765">
        <v>2</v>
      </c>
      <c r="AB142" s="765">
        <v>2</v>
      </c>
      <c r="AC142" s="765">
        <v>2</v>
      </c>
      <c r="AD142" s="765">
        <v>2</v>
      </c>
      <c r="AE142" s="765">
        <v>2</v>
      </c>
      <c r="AF142" s="765">
        <v>2</v>
      </c>
      <c r="AG142" s="761">
        <f t="shared" si="57"/>
        <v>1</v>
      </c>
      <c r="AH142" s="765">
        <v>2</v>
      </c>
      <c r="AI142" s="765">
        <v>2</v>
      </c>
      <c r="AJ142" s="765">
        <v>2</v>
      </c>
      <c r="AK142" s="765">
        <v>2</v>
      </c>
      <c r="AL142" s="765">
        <v>2</v>
      </c>
      <c r="AM142" s="765">
        <v>2</v>
      </c>
    </row>
    <row r="143" spans="1:60" ht="36.75" hidden="1" customHeight="1">
      <c r="A143" s="983"/>
      <c r="B143" s="983"/>
      <c r="C143" s="975"/>
      <c r="D143" s="748"/>
      <c r="E143" s="986"/>
      <c r="F143" s="986"/>
      <c r="G143" s="986"/>
      <c r="H143" s="719" t="s">
        <v>1561</v>
      </c>
      <c r="I143" s="765">
        <v>2</v>
      </c>
      <c r="J143" s="765">
        <v>2</v>
      </c>
      <c r="K143" s="765">
        <v>2</v>
      </c>
      <c r="L143" s="761">
        <f t="shared" si="52"/>
        <v>1</v>
      </c>
      <c r="M143" s="765">
        <v>2</v>
      </c>
      <c r="N143" s="765">
        <v>2</v>
      </c>
      <c r="O143" s="765">
        <v>2</v>
      </c>
      <c r="P143" s="765">
        <v>2</v>
      </c>
      <c r="Q143" s="765">
        <v>2</v>
      </c>
      <c r="R143" s="765">
        <v>2</v>
      </c>
      <c r="S143" s="762" t="e">
        <f t="shared" si="56"/>
        <v>#N/A</v>
      </c>
      <c r="T143" s="765">
        <v>2</v>
      </c>
      <c r="U143" s="765">
        <v>2</v>
      </c>
      <c r="V143" s="765">
        <v>2</v>
      </c>
      <c r="W143" s="765">
        <v>2</v>
      </c>
      <c r="X143" s="765">
        <v>2</v>
      </c>
      <c r="Y143" s="765">
        <v>2</v>
      </c>
      <c r="Z143" s="761">
        <f t="shared" si="60"/>
        <v>1</v>
      </c>
      <c r="AA143" s="765">
        <v>2</v>
      </c>
      <c r="AB143" s="765">
        <v>2</v>
      </c>
      <c r="AC143" s="765">
        <v>2</v>
      </c>
      <c r="AD143" s="765">
        <v>2</v>
      </c>
      <c r="AE143" s="765">
        <v>2</v>
      </c>
      <c r="AF143" s="765">
        <v>2</v>
      </c>
      <c r="AG143" s="761">
        <f t="shared" si="57"/>
        <v>1</v>
      </c>
      <c r="AH143" s="765">
        <v>2</v>
      </c>
      <c r="AI143" s="765">
        <v>2</v>
      </c>
      <c r="AJ143" s="765">
        <v>2</v>
      </c>
      <c r="AK143" s="765">
        <v>2</v>
      </c>
      <c r="AL143" s="765">
        <v>2</v>
      </c>
      <c r="AM143" s="765">
        <v>2</v>
      </c>
    </row>
    <row r="144" spans="1:60" ht="36.75" hidden="1" customHeight="1">
      <c r="A144" s="983"/>
      <c r="B144" s="983"/>
      <c r="C144" s="975"/>
      <c r="D144" s="748"/>
      <c r="E144" s="986"/>
      <c r="F144" s="986"/>
      <c r="G144" s="986"/>
      <c r="H144" s="729" t="s">
        <v>1532</v>
      </c>
      <c r="I144" s="765">
        <v>2</v>
      </c>
      <c r="J144" s="765">
        <v>2</v>
      </c>
      <c r="K144" s="765">
        <v>2</v>
      </c>
      <c r="L144" s="761">
        <f t="shared" si="52"/>
        <v>1</v>
      </c>
      <c r="M144" s="765">
        <v>2</v>
      </c>
      <c r="N144" s="765">
        <v>2</v>
      </c>
      <c r="O144" s="765">
        <v>2</v>
      </c>
      <c r="P144" s="765">
        <v>2</v>
      </c>
      <c r="Q144" s="765">
        <v>2</v>
      </c>
      <c r="R144" s="765">
        <v>2</v>
      </c>
      <c r="S144" s="762" t="e">
        <f t="shared" si="56"/>
        <v>#N/A</v>
      </c>
      <c r="T144" s="765">
        <v>2</v>
      </c>
      <c r="U144" s="765">
        <v>2</v>
      </c>
      <c r="V144" s="765">
        <v>2</v>
      </c>
      <c r="W144" s="765">
        <v>2</v>
      </c>
      <c r="X144" s="765">
        <v>2</v>
      </c>
      <c r="Y144" s="765">
        <v>2</v>
      </c>
      <c r="Z144" s="761">
        <f t="shared" si="60"/>
        <v>1</v>
      </c>
      <c r="AA144" s="765">
        <v>2</v>
      </c>
      <c r="AB144" s="765">
        <v>2</v>
      </c>
      <c r="AC144" s="765">
        <v>2</v>
      </c>
      <c r="AD144" s="765">
        <v>2</v>
      </c>
      <c r="AE144" s="765">
        <v>2</v>
      </c>
      <c r="AF144" s="765">
        <v>2</v>
      </c>
      <c r="AG144" s="761">
        <f t="shared" si="57"/>
        <v>1</v>
      </c>
      <c r="AH144" s="765">
        <v>2</v>
      </c>
      <c r="AI144" s="765">
        <v>2</v>
      </c>
      <c r="AJ144" s="765">
        <v>2</v>
      </c>
      <c r="AK144" s="765">
        <v>2</v>
      </c>
      <c r="AL144" s="765">
        <v>2</v>
      </c>
      <c r="AM144" s="765">
        <v>2</v>
      </c>
    </row>
    <row r="145" spans="1:60" ht="36.75" hidden="1" customHeight="1">
      <c r="A145" s="983"/>
      <c r="B145" s="983"/>
      <c r="C145" s="975"/>
      <c r="D145" s="748"/>
      <c r="E145" s="986"/>
      <c r="F145" s="986"/>
      <c r="G145" s="986"/>
      <c r="H145" s="719" t="s">
        <v>1563</v>
      </c>
      <c r="I145" s="765">
        <v>1</v>
      </c>
      <c r="J145" s="765">
        <v>0</v>
      </c>
      <c r="K145" s="765">
        <v>2</v>
      </c>
      <c r="L145" s="761">
        <f t="shared" si="52"/>
        <v>1</v>
      </c>
      <c r="M145" s="765">
        <v>0</v>
      </c>
      <c r="N145" s="765">
        <v>2</v>
      </c>
      <c r="O145" s="765">
        <v>0</v>
      </c>
      <c r="P145" s="765">
        <v>2</v>
      </c>
      <c r="Q145" s="765">
        <v>0</v>
      </c>
      <c r="R145" s="765">
        <v>2</v>
      </c>
      <c r="S145" s="762" t="e">
        <f t="shared" si="56"/>
        <v>#N/A</v>
      </c>
      <c r="T145" s="765">
        <v>2</v>
      </c>
      <c r="U145" s="765">
        <v>0</v>
      </c>
      <c r="V145" s="765">
        <v>2</v>
      </c>
      <c r="W145" s="765">
        <v>0</v>
      </c>
      <c r="X145" s="765">
        <v>2</v>
      </c>
      <c r="Y145" s="765">
        <v>0</v>
      </c>
      <c r="Z145" s="761">
        <f t="shared" si="60"/>
        <v>0</v>
      </c>
      <c r="AA145" s="765">
        <v>2</v>
      </c>
      <c r="AB145" s="765">
        <v>0</v>
      </c>
      <c r="AC145" s="765">
        <v>2</v>
      </c>
      <c r="AD145" s="765">
        <v>0</v>
      </c>
      <c r="AE145" s="765">
        <v>2</v>
      </c>
      <c r="AF145" s="765">
        <v>0</v>
      </c>
      <c r="AG145" s="761">
        <f t="shared" si="57"/>
        <v>0</v>
      </c>
      <c r="AH145" s="765">
        <v>2</v>
      </c>
      <c r="AI145" s="765">
        <v>0</v>
      </c>
      <c r="AJ145" s="765">
        <v>2</v>
      </c>
      <c r="AK145" s="765">
        <v>0</v>
      </c>
      <c r="AL145" s="765">
        <v>2</v>
      </c>
      <c r="AM145" s="765">
        <v>0</v>
      </c>
    </row>
    <row r="146" spans="1:60" ht="36.75" hidden="1" customHeight="1">
      <c r="A146" s="983"/>
      <c r="B146" s="983"/>
      <c r="C146" s="975"/>
      <c r="D146" s="748"/>
      <c r="E146" s="986"/>
      <c r="F146" s="986"/>
      <c r="G146" s="986"/>
      <c r="H146" s="719" t="s">
        <v>1564</v>
      </c>
      <c r="I146" s="768">
        <v>1</v>
      </c>
      <c r="J146" s="768">
        <v>0</v>
      </c>
      <c r="K146" s="768">
        <v>2</v>
      </c>
      <c r="L146" s="761">
        <f t="shared" si="52"/>
        <v>1</v>
      </c>
      <c r="M146" s="768">
        <v>0</v>
      </c>
      <c r="N146" s="768">
        <v>2</v>
      </c>
      <c r="O146" s="768">
        <v>0</v>
      </c>
      <c r="P146" s="768">
        <v>2</v>
      </c>
      <c r="Q146" s="768">
        <v>0</v>
      </c>
      <c r="R146" s="768">
        <v>2</v>
      </c>
      <c r="S146" s="762" t="e">
        <f t="shared" si="56"/>
        <v>#N/A</v>
      </c>
      <c r="T146" s="768">
        <v>2</v>
      </c>
      <c r="U146" s="768">
        <v>0</v>
      </c>
      <c r="V146" s="768">
        <v>2</v>
      </c>
      <c r="W146" s="768">
        <v>0</v>
      </c>
      <c r="X146" s="768">
        <v>2</v>
      </c>
      <c r="Y146" s="768">
        <v>0</v>
      </c>
      <c r="Z146" s="761">
        <f t="shared" si="60"/>
        <v>0</v>
      </c>
      <c r="AA146" s="768">
        <v>2</v>
      </c>
      <c r="AB146" s="768">
        <v>0</v>
      </c>
      <c r="AC146" s="768">
        <v>2</v>
      </c>
      <c r="AD146" s="768">
        <v>0</v>
      </c>
      <c r="AE146" s="768">
        <v>2</v>
      </c>
      <c r="AF146" s="768">
        <v>0</v>
      </c>
      <c r="AG146" s="761">
        <f t="shared" si="57"/>
        <v>0</v>
      </c>
      <c r="AH146" s="768">
        <v>2</v>
      </c>
      <c r="AI146" s="768">
        <v>0</v>
      </c>
      <c r="AJ146" s="768">
        <v>2</v>
      </c>
      <c r="AK146" s="768">
        <v>0</v>
      </c>
      <c r="AL146" s="768">
        <v>2</v>
      </c>
      <c r="AM146" s="768">
        <v>0</v>
      </c>
    </row>
    <row r="147" spans="1:60" s="773" customFormat="1" ht="36.75" hidden="1" customHeight="1">
      <c r="A147" s="993"/>
      <c r="B147" s="994"/>
      <c r="C147" s="995"/>
      <c r="D147" s="746" t="s">
        <v>322</v>
      </c>
      <c r="E147" s="996"/>
      <c r="F147" s="996"/>
      <c r="G147" s="996"/>
      <c r="H147" s="778"/>
      <c r="I147" s="769">
        <f>+G140-SUM(I140:I146)</f>
        <v>10</v>
      </c>
      <c r="J147" s="769">
        <f>+I147-SUM(J140:J146)</f>
        <v>0</v>
      </c>
      <c r="K147" s="769">
        <f t="shared" ref="K147:AM147" si="61">+J147-SUM(K140:K146)</f>
        <v>-14</v>
      </c>
      <c r="L147" s="762">
        <f t="shared" si="61"/>
        <v>-21</v>
      </c>
      <c r="M147" s="769">
        <f t="shared" si="61"/>
        <v>-31</v>
      </c>
      <c r="N147" s="769">
        <f t="shared" si="61"/>
        <v>-45</v>
      </c>
      <c r="O147" s="769">
        <f t="shared" si="61"/>
        <v>-55</v>
      </c>
      <c r="P147" s="769">
        <f t="shared" si="61"/>
        <v>-69</v>
      </c>
      <c r="Q147" s="769">
        <f t="shared" si="61"/>
        <v>-79</v>
      </c>
      <c r="R147" s="769">
        <f t="shared" si="61"/>
        <v>-93</v>
      </c>
      <c r="S147" s="762" t="e">
        <f t="shared" si="56"/>
        <v>#N/A</v>
      </c>
      <c r="T147" s="769" t="e">
        <f t="shared" si="61"/>
        <v>#N/A</v>
      </c>
      <c r="U147" s="769" t="e">
        <f t="shared" si="61"/>
        <v>#N/A</v>
      </c>
      <c r="V147" s="769" t="e">
        <f t="shared" si="61"/>
        <v>#N/A</v>
      </c>
      <c r="W147" s="769" t="e">
        <f t="shared" si="61"/>
        <v>#N/A</v>
      </c>
      <c r="X147" s="769" t="e">
        <f t="shared" si="61"/>
        <v>#N/A</v>
      </c>
      <c r="Y147" s="769" t="e">
        <f t="shared" si="61"/>
        <v>#N/A</v>
      </c>
      <c r="Z147" s="762" t="e">
        <f t="shared" si="61"/>
        <v>#N/A</v>
      </c>
      <c r="AA147" s="769" t="e">
        <f t="shared" si="61"/>
        <v>#N/A</v>
      </c>
      <c r="AB147" s="769" t="e">
        <f t="shared" si="61"/>
        <v>#N/A</v>
      </c>
      <c r="AC147" s="769" t="e">
        <f t="shared" si="61"/>
        <v>#N/A</v>
      </c>
      <c r="AD147" s="769" t="e">
        <f t="shared" si="61"/>
        <v>#N/A</v>
      </c>
      <c r="AE147" s="769" t="e">
        <f t="shared" si="61"/>
        <v>#N/A</v>
      </c>
      <c r="AF147" s="769" t="e">
        <f t="shared" si="61"/>
        <v>#N/A</v>
      </c>
      <c r="AG147" s="762" t="e">
        <f t="shared" si="61"/>
        <v>#N/A</v>
      </c>
      <c r="AH147" s="769" t="e">
        <f t="shared" si="61"/>
        <v>#N/A</v>
      </c>
      <c r="AI147" s="769" t="e">
        <f t="shared" si="61"/>
        <v>#N/A</v>
      </c>
      <c r="AJ147" s="769" t="e">
        <f t="shared" si="61"/>
        <v>#N/A</v>
      </c>
      <c r="AK147" s="769" t="e">
        <f t="shared" si="61"/>
        <v>#N/A</v>
      </c>
      <c r="AL147" s="769" t="e">
        <f t="shared" si="61"/>
        <v>#N/A</v>
      </c>
      <c r="AM147" s="769" t="e">
        <f t="shared" si="61"/>
        <v>#N/A</v>
      </c>
      <c r="AN147" s="755"/>
      <c r="AO147" s="755"/>
      <c r="AP147" s="755"/>
      <c r="AQ147" s="755"/>
      <c r="AR147" s="755"/>
      <c r="AS147" s="755"/>
      <c r="AT147" s="755"/>
      <c r="AU147" s="755"/>
      <c r="AV147" s="755"/>
      <c r="AW147" s="755"/>
      <c r="AX147" s="755"/>
      <c r="AY147" s="755"/>
      <c r="AZ147" s="755"/>
      <c r="BA147" s="755"/>
      <c r="BB147" s="755"/>
      <c r="BC147" s="755"/>
      <c r="BD147" s="755"/>
      <c r="BE147" s="755"/>
      <c r="BF147" s="755"/>
      <c r="BG147" s="755"/>
      <c r="BH147" s="755"/>
    </row>
    <row r="148" spans="1:60" ht="36.75" hidden="1" customHeight="1">
      <c r="A148" s="973">
        <v>33</v>
      </c>
      <c r="B148" s="973" t="s">
        <v>526</v>
      </c>
      <c r="C148" s="955" t="s">
        <v>527</v>
      </c>
      <c r="D148" s="747"/>
      <c r="E148" s="990">
        <f>VLOOKUP(B148,'Total tồn vật tư 2'!$A$3:$D$586,4,0)</f>
        <v>201</v>
      </c>
      <c r="F148" s="990">
        <f>VLOOKUP(B148,'Total tồn vật tư 2'!$A$3:$F$586,6,0)</f>
        <v>0</v>
      </c>
      <c r="G148" s="990">
        <f>+E148+F148</f>
        <v>201</v>
      </c>
      <c r="H148" s="719" t="s">
        <v>1566</v>
      </c>
      <c r="I148" s="765">
        <v>2</v>
      </c>
      <c r="J148" s="765">
        <v>2</v>
      </c>
      <c r="K148" s="765">
        <v>2</v>
      </c>
      <c r="L148" s="761">
        <f t="shared" si="52"/>
        <v>1</v>
      </c>
      <c r="M148" s="765">
        <v>2</v>
      </c>
      <c r="N148" s="765">
        <v>2</v>
      </c>
      <c r="O148" s="765">
        <v>2</v>
      </c>
      <c r="P148" s="765">
        <v>2</v>
      </c>
      <c r="Q148" s="765">
        <v>2</v>
      </c>
      <c r="R148" s="765">
        <v>2</v>
      </c>
      <c r="S148" s="762" t="e">
        <f t="shared" si="56"/>
        <v>#N/A</v>
      </c>
      <c r="T148" s="765">
        <v>2</v>
      </c>
      <c r="U148" s="765">
        <v>2</v>
      </c>
      <c r="V148" s="765">
        <v>2</v>
      </c>
      <c r="W148" s="765">
        <v>2</v>
      </c>
      <c r="X148" s="765">
        <v>2</v>
      </c>
      <c r="Y148" s="765">
        <v>2</v>
      </c>
      <c r="Z148" s="761">
        <f t="shared" si="60"/>
        <v>1</v>
      </c>
      <c r="AA148" s="765">
        <v>2</v>
      </c>
      <c r="AB148" s="765">
        <v>2</v>
      </c>
      <c r="AC148" s="765">
        <v>2</v>
      </c>
      <c r="AD148" s="765">
        <v>2</v>
      </c>
      <c r="AE148" s="765">
        <v>2</v>
      </c>
      <c r="AF148" s="765">
        <v>2</v>
      </c>
      <c r="AG148" s="761">
        <f t="shared" si="57"/>
        <v>1</v>
      </c>
      <c r="AH148" s="765">
        <v>2</v>
      </c>
      <c r="AI148" s="765">
        <v>2</v>
      </c>
      <c r="AJ148" s="765">
        <v>2</v>
      </c>
      <c r="AK148" s="765">
        <v>2</v>
      </c>
      <c r="AL148" s="765">
        <v>2</v>
      </c>
      <c r="AM148" s="765">
        <v>2</v>
      </c>
    </row>
    <row r="149" spans="1:60" ht="36.75" hidden="1" customHeight="1">
      <c r="A149" s="983"/>
      <c r="B149" s="983"/>
      <c r="C149" s="975"/>
      <c r="D149" s="748"/>
      <c r="E149" s="986"/>
      <c r="F149" s="986"/>
      <c r="G149" s="986"/>
      <c r="H149" s="719" t="s">
        <v>1562</v>
      </c>
      <c r="I149" s="765">
        <v>2</v>
      </c>
      <c r="J149" s="765">
        <v>2</v>
      </c>
      <c r="K149" s="765">
        <v>2</v>
      </c>
      <c r="L149" s="761">
        <f t="shared" si="52"/>
        <v>1</v>
      </c>
      <c r="M149" s="765">
        <v>2</v>
      </c>
      <c r="N149" s="765">
        <v>2</v>
      </c>
      <c r="O149" s="765">
        <v>2</v>
      </c>
      <c r="P149" s="765">
        <v>2</v>
      </c>
      <c r="Q149" s="765">
        <v>2</v>
      </c>
      <c r="R149" s="765">
        <v>2</v>
      </c>
      <c r="S149" s="762" t="e">
        <f t="shared" si="56"/>
        <v>#N/A</v>
      </c>
      <c r="T149" s="765">
        <v>2</v>
      </c>
      <c r="U149" s="765">
        <v>2</v>
      </c>
      <c r="V149" s="765">
        <v>2</v>
      </c>
      <c r="W149" s="765">
        <v>2</v>
      </c>
      <c r="X149" s="765">
        <v>2</v>
      </c>
      <c r="Y149" s="765">
        <v>2</v>
      </c>
      <c r="Z149" s="761">
        <f t="shared" si="60"/>
        <v>1</v>
      </c>
      <c r="AA149" s="765">
        <v>2</v>
      </c>
      <c r="AB149" s="765">
        <v>2</v>
      </c>
      <c r="AC149" s="765">
        <v>2</v>
      </c>
      <c r="AD149" s="765">
        <v>2</v>
      </c>
      <c r="AE149" s="765">
        <v>2</v>
      </c>
      <c r="AF149" s="765">
        <v>2</v>
      </c>
      <c r="AG149" s="761">
        <f t="shared" si="57"/>
        <v>1</v>
      </c>
      <c r="AH149" s="765">
        <v>2</v>
      </c>
      <c r="AI149" s="765">
        <v>2</v>
      </c>
      <c r="AJ149" s="765">
        <v>2</v>
      </c>
      <c r="AK149" s="765">
        <v>2</v>
      </c>
      <c r="AL149" s="765">
        <v>2</v>
      </c>
      <c r="AM149" s="765">
        <v>2</v>
      </c>
    </row>
    <row r="150" spans="1:60" ht="36.75" hidden="1" customHeight="1">
      <c r="A150" s="983"/>
      <c r="B150" s="983"/>
      <c r="C150" s="975"/>
      <c r="D150" s="748"/>
      <c r="E150" s="986"/>
      <c r="F150" s="986"/>
      <c r="G150" s="986"/>
      <c r="H150" s="719" t="s">
        <v>1560</v>
      </c>
      <c r="I150" s="765">
        <v>2</v>
      </c>
      <c r="J150" s="765">
        <v>2</v>
      </c>
      <c r="K150" s="765">
        <v>2</v>
      </c>
      <c r="L150" s="761">
        <f t="shared" si="52"/>
        <v>1</v>
      </c>
      <c r="M150" s="765">
        <v>2</v>
      </c>
      <c r="N150" s="765">
        <v>2</v>
      </c>
      <c r="O150" s="765">
        <v>2</v>
      </c>
      <c r="P150" s="765">
        <v>2</v>
      </c>
      <c r="Q150" s="765">
        <v>2</v>
      </c>
      <c r="R150" s="765">
        <v>2</v>
      </c>
      <c r="S150" s="762" t="e">
        <f t="shared" si="56"/>
        <v>#N/A</v>
      </c>
      <c r="T150" s="765">
        <v>2</v>
      </c>
      <c r="U150" s="765">
        <v>2</v>
      </c>
      <c r="V150" s="765">
        <v>2</v>
      </c>
      <c r="W150" s="765">
        <v>2</v>
      </c>
      <c r="X150" s="765">
        <v>2</v>
      </c>
      <c r="Y150" s="765">
        <v>2</v>
      </c>
      <c r="Z150" s="761">
        <f t="shared" si="60"/>
        <v>1</v>
      </c>
      <c r="AA150" s="765">
        <v>2</v>
      </c>
      <c r="AB150" s="765">
        <v>2</v>
      </c>
      <c r="AC150" s="765">
        <v>2</v>
      </c>
      <c r="AD150" s="765">
        <v>2</v>
      </c>
      <c r="AE150" s="765">
        <v>2</v>
      </c>
      <c r="AF150" s="765">
        <v>2</v>
      </c>
      <c r="AG150" s="761">
        <f t="shared" si="57"/>
        <v>1</v>
      </c>
      <c r="AH150" s="765">
        <v>2</v>
      </c>
      <c r="AI150" s="765">
        <v>2</v>
      </c>
      <c r="AJ150" s="765">
        <v>2</v>
      </c>
      <c r="AK150" s="765">
        <v>2</v>
      </c>
      <c r="AL150" s="765">
        <v>2</v>
      </c>
      <c r="AM150" s="765">
        <v>2</v>
      </c>
    </row>
    <row r="151" spans="1:60" ht="36.75" hidden="1" customHeight="1">
      <c r="A151" s="983"/>
      <c r="B151" s="983"/>
      <c r="C151" s="975"/>
      <c r="D151" s="748"/>
      <c r="E151" s="986"/>
      <c r="F151" s="986"/>
      <c r="G151" s="986"/>
      <c r="H151" s="719" t="s">
        <v>1561</v>
      </c>
      <c r="I151" s="765">
        <v>2</v>
      </c>
      <c r="J151" s="765">
        <v>2</v>
      </c>
      <c r="K151" s="765">
        <v>2</v>
      </c>
      <c r="L151" s="761">
        <f t="shared" si="52"/>
        <v>1</v>
      </c>
      <c r="M151" s="765">
        <v>2</v>
      </c>
      <c r="N151" s="765">
        <v>2</v>
      </c>
      <c r="O151" s="765">
        <v>2</v>
      </c>
      <c r="P151" s="765">
        <v>2</v>
      </c>
      <c r="Q151" s="765">
        <v>2</v>
      </c>
      <c r="R151" s="765">
        <v>2</v>
      </c>
      <c r="S151" s="762" t="e">
        <f t="shared" si="56"/>
        <v>#N/A</v>
      </c>
      <c r="T151" s="765">
        <v>2</v>
      </c>
      <c r="U151" s="765">
        <v>2</v>
      </c>
      <c r="V151" s="765">
        <v>2</v>
      </c>
      <c r="W151" s="765">
        <v>2</v>
      </c>
      <c r="X151" s="765">
        <v>2</v>
      </c>
      <c r="Y151" s="765">
        <v>2</v>
      </c>
      <c r="Z151" s="761">
        <f t="shared" si="60"/>
        <v>1</v>
      </c>
      <c r="AA151" s="765">
        <v>2</v>
      </c>
      <c r="AB151" s="765">
        <v>2</v>
      </c>
      <c r="AC151" s="765">
        <v>2</v>
      </c>
      <c r="AD151" s="765">
        <v>2</v>
      </c>
      <c r="AE151" s="765">
        <v>2</v>
      </c>
      <c r="AF151" s="765">
        <v>2</v>
      </c>
      <c r="AG151" s="761">
        <f t="shared" si="57"/>
        <v>1</v>
      </c>
      <c r="AH151" s="765">
        <v>2</v>
      </c>
      <c r="AI151" s="765">
        <v>2</v>
      </c>
      <c r="AJ151" s="765">
        <v>2</v>
      </c>
      <c r="AK151" s="765">
        <v>2</v>
      </c>
      <c r="AL151" s="765">
        <v>2</v>
      </c>
      <c r="AM151" s="765">
        <v>2</v>
      </c>
    </row>
    <row r="152" spans="1:60" ht="36.75" hidden="1" customHeight="1">
      <c r="A152" s="983"/>
      <c r="B152" s="983"/>
      <c r="C152" s="975"/>
      <c r="D152" s="748"/>
      <c r="E152" s="986"/>
      <c r="F152" s="986"/>
      <c r="G152" s="986"/>
      <c r="H152" s="729" t="s">
        <v>1532</v>
      </c>
      <c r="I152" s="765">
        <v>2</v>
      </c>
      <c r="J152" s="765">
        <v>2</v>
      </c>
      <c r="K152" s="765">
        <v>2</v>
      </c>
      <c r="L152" s="761">
        <f t="shared" si="52"/>
        <v>1</v>
      </c>
      <c r="M152" s="765">
        <v>2</v>
      </c>
      <c r="N152" s="765">
        <v>2</v>
      </c>
      <c r="O152" s="765">
        <v>2</v>
      </c>
      <c r="P152" s="765">
        <v>2</v>
      </c>
      <c r="Q152" s="765">
        <v>2</v>
      </c>
      <c r="R152" s="765">
        <v>2</v>
      </c>
      <c r="S152" s="762" t="e">
        <f t="shared" si="56"/>
        <v>#N/A</v>
      </c>
      <c r="T152" s="765">
        <v>2</v>
      </c>
      <c r="U152" s="765">
        <v>2</v>
      </c>
      <c r="V152" s="765">
        <v>2</v>
      </c>
      <c r="W152" s="765">
        <v>2</v>
      </c>
      <c r="X152" s="765">
        <v>2</v>
      </c>
      <c r="Y152" s="765">
        <v>2</v>
      </c>
      <c r="Z152" s="761">
        <f t="shared" si="60"/>
        <v>1</v>
      </c>
      <c r="AA152" s="765">
        <v>2</v>
      </c>
      <c r="AB152" s="765">
        <v>2</v>
      </c>
      <c r="AC152" s="765">
        <v>2</v>
      </c>
      <c r="AD152" s="765">
        <v>2</v>
      </c>
      <c r="AE152" s="765">
        <v>2</v>
      </c>
      <c r="AF152" s="765">
        <v>2</v>
      </c>
      <c r="AG152" s="761">
        <f t="shared" si="57"/>
        <v>1</v>
      </c>
      <c r="AH152" s="765">
        <v>2</v>
      </c>
      <c r="AI152" s="765">
        <v>2</v>
      </c>
      <c r="AJ152" s="765">
        <v>2</v>
      </c>
      <c r="AK152" s="765">
        <v>2</v>
      </c>
      <c r="AL152" s="765">
        <v>2</v>
      </c>
      <c r="AM152" s="765">
        <v>2</v>
      </c>
    </row>
    <row r="153" spans="1:60" ht="36.75" hidden="1" customHeight="1">
      <c r="A153" s="983"/>
      <c r="B153" s="983"/>
      <c r="C153" s="975"/>
      <c r="D153" s="748"/>
      <c r="E153" s="986"/>
      <c r="F153" s="986"/>
      <c r="G153" s="986"/>
      <c r="H153" s="719" t="s">
        <v>1563</v>
      </c>
      <c r="I153" s="765">
        <v>1</v>
      </c>
      <c r="J153" s="765">
        <v>0</v>
      </c>
      <c r="K153" s="765">
        <v>2</v>
      </c>
      <c r="L153" s="761">
        <f t="shared" si="52"/>
        <v>1</v>
      </c>
      <c r="M153" s="765">
        <v>0</v>
      </c>
      <c r="N153" s="765">
        <v>1</v>
      </c>
      <c r="O153" s="765">
        <v>0</v>
      </c>
      <c r="P153" s="765">
        <v>1</v>
      </c>
      <c r="Q153" s="765">
        <v>0</v>
      </c>
      <c r="R153" s="765">
        <v>1</v>
      </c>
      <c r="S153" s="762" t="e">
        <f t="shared" si="56"/>
        <v>#N/A</v>
      </c>
      <c r="T153" s="765">
        <v>0</v>
      </c>
      <c r="U153" s="765">
        <v>1</v>
      </c>
      <c r="V153" s="765">
        <v>0</v>
      </c>
      <c r="W153" s="765">
        <v>1</v>
      </c>
      <c r="X153" s="765">
        <v>0</v>
      </c>
      <c r="Y153" s="765">
        <v>1</v>
      </c>
      <c r="Z153" s="761">
        <f t="shared" si="60"/>
        <v>0.5</v>
      </c>
      <c r="AA153" s="765">
        <v>0</v>
      </c>
      <c r="AB153" s="765">
        <v>1</v>
      </c>
      <c r="AC153" s="765">
        <v>0</v>
      </c>
      <c r="AD153" s="765">
        <v>1</v>
      </c>
      <c r="AE153" s="765">
        <v>0</v>
      </c>
      <c r="AF153" s="765">
        <v>1</v>
      </c>
      <c r="AG153" s="761">
        <f t="shared" si="57"/>
        <v>0.5</v>
      </c>
      <c r="AH153" s="765">
        <v>0</v>
      </c>
      <c r="AI153" s="765">
        <v>1</v>
      </c>
      <c r="AJ153" s="765">
        <v>0</v>
      </c>
      <c r="AK153" s="765">
        <v>1</v>
      </c>
      <c r="AL153" s="765">
        <v>0</v>
      </c>
      <c r="AM153" s="765">
        <v>1</v>
      </c>
    </row>
    <row r="154" spans="1:60" ht="36.75" hidden="1" customHeight="1">
      <c r="A154" s="983"/>
      <c r="B154" s="983"/>
      <c r="C154" s="975"/>
      <c r="D154" s="748"/>
      <c r="E154" s="986"/>
      <c r="F154" s="986"/>
      <c r="G154" s="986"/>
      <c r="H154" s="719" t="s">
        <v>1564</v>
      </c>
      <c r="I154" s="768">
        <v>1</v>
      </c>
      <c r="J154" s="768">
        <v>0</v>
      </c>
      <c r="K154" s="768">
        <v>2</v>
      </c>
      <c r="L154" s="761">
        <f t="shared" si="52"/>
        <v>1</v>
      </c>
      <c r="M154" s="768">
        <v>0</v>
      </c>
      <c r="N154" s="768">
        <v>1</v>
      </c>
      <c r="O154" s="768">
        <v>0</v>
      </c>
      <c r="P154" s="768">
        <v>1</v>
      </c>
      <c r="Q154" s="768">
        <v>0</v>
      </c>
      <c r="R154" s="768">
        <v>1</v>
      </c>
      <c r="S154" s="762" t="e">
        <f t="shared" si="56"/>
        <v>#N/A</v>
      </c>
      <c r="T154" s="768">
        <v>0</v>
      </c>
      <c r="U154" s="768">
        <v>1</v>
      </c>
      <c r="V154" s="768">
        <v>0</v>
      </c>
      <c r="W154" s="768">
        <v>1</v>
      </c>
      <c r="X154" s="768">
        <v>0</v>
      </c>
      <c r="Y154" s="768">
        <v>1</v>
      </c>
      <c r="Z154" s="761">
        <f t="shared" si="60"/>
        <v>0.5</v>
      </c>
      <c r="AA154" s="768">
        <v>0</v>
      </c>
      <c r="AB154" s="768">
        <v>1</v>
      </c>
      <c r="AC154" s="768">
        <v>0</v>
      </c>
      <c r="AD154" s="768">
        <v>1</v>
      </c>
      <c r="AE154" s="768">
        <v>0</v>
      </c>
      <c r="AF154" s="768">
        <v>1</v>
      </c>
      <c r="AG154" s="761">
        <f t="shared" si="57"/>
        <v>0.5</v>
      </c>
      <c r="AH154" s="768">
        <v>0</v>
      </c>
      <c r="AI154" s="768">
        <v>1</v>
      </c>
      <c r="AJ154" s="768">
        <v>0</v>
      </c>
      <c r="AK154" s="768">
        <v>1</v>
      </c>
      <c r="AL154" s="768">
        <v>0</v>
      </c>
      <c r="AM154" s="768">
        <v>1</v>
      </c>
    </row>
    <row r="155" spans="1:60" s="773" customFormat="1" ht="36.75" hidden="1" customHeight="1">
      <c r="A155" s="994"/>
      <c r="B155" s="994"/>
      <c r="C155" s="995"/>
      <c r="D155" s="746"/>
      <c r="E155" s="996"/>
      <c r="F155" s="996"/>
      <c r="G155" s="996"/>
      <c r="H155" s="778"/>
      <c r="I155" s="769">
        <f>+G148-SUM(I148:I154)</f>
        <v>189</v>
      </c>
      <c r="J155" s="769">
        <f>+I155-SUM(J148:J154)</f>
        <v>179</v>
      </c>
      <c r="K155" s="769">
        <f t="shared" ref="K155:AM155" si="62">+J155-SUM(K148:K154)</f>
        <v>165</v>
      </c>
      <c r="L155" s="762">
        <f t="shared" si="62"/>
        <v>158</v>
      </c>
      <c r="M155" s="769">
        <f t="shared" si="62"/>
        <v>148</v>
      </c>
      <c r="N155" s="769">
        <f t="shared" si="62"/>
        <v>136</v>
      </c>
      <c r="O155" s="769">
        <f t="shared" si="62"/>
        <v>126</v>
      </c>
      <c r="P155" s="769">
        <f t="shared" si="62"/>
        <v>114</v>
      </c>
      <c r="Q155" s="769">
        <f t="shared" si="62"/>
        <v>104</v>
      </c>
      <c r="R155" s="769">
        <f t="shared" si="62"/>
        <v>92</v>
      </c>
      <c r="S155" s="762" t="e">
        <f t="shared" si="56"/>
        <v>#N/A</v>
      </c>
      <c r="T155" s="769" t="e">
        <f t="shared" si="62"/>
        <v>#N/A</v>
      </c>
      <c r="U155" s="769" t="e">
        <f t="shared" si="62"/>
        <v>#N/A</v>
      </c>
      <c r="V155" s="769" t="e">
        <f t="shared" si="62"/>
        <v>#N/A</v>
      </c>
      <c r="W155" s="769" t="e">
        <f t="shared" si="62"/>
        <v>#N/A</v>
      </c>
      <c r="X155" s="769" t="e">
        <f t="shared" si="62"/>
        <v>#N/A</v>
      </c>
      <c r="Y155" s="769" t="e">
        <f t="shared" si="62"/>
        <v>#N/A</v>
      </c>
      <c r="Z155" s="762" t="e">
        <f t="shared" si="62"/>
        <v>#N/A</v>
      </c>
      <c r="AA155" s="769" t="e">
        <f t="shared" si="62"/>
        <v>#N/A</v>
      </c>
      <c r="AB155" s="769" t="e">
        <f t="shared" si="62"/>
        <v>#N/A</v>
      </c>
      <c r="AC155" s="769" t="e">
        <f t="shared" si="62"/>
        <v>#N/A</v>
      </c>
      <c r="AD155" s="769" t="e">
        <f t="shared" si="62"/>
        <v>#N/A</v>
      </c>
      <c r="AE155" s="769" t="e">
        <f t="shared" si="62"/>
        <v>#N/A</v>
      </c>
      <c r="AF155" s="769" t="e">
        <f t="shared" si="62"/>
        <v>#N/A</v>
      </c>
      <c r="AG155" s="762" t="e">
        <f t="shared" si="62"/>
        <v>#N/A</v>
      </c>
      <c r="AH155" s="769" t="e">
        <f t="shared" si="62"/>
        <v>#N/A</v>
      </c>
      <c r="AI155" s="769" t="e">
        <f t="shared" si="62"/>
        <v>#N/A</v>
      </c>
      <c r="AJ155" s="769" t="e">
        <f t="shared" si="62"/>
        <v>#N/A</v>
      </c>
      <c r="AK155" s="769" t="e">
        <f t="shared" si="62"/>
        <v>#N/A</v>
      </c>
      <c r="AL155" s="769" t="e">
        <f t="shared" si="62"/>
        <v>#N/A</v>
      </c>
      <c r="AM155" s="769" t="e">
        <f t="shared" si="62"/>
        <v>#N/A</v>
      </c>
      <c r="AN155" s="755"/>
      <c r="AO155" s="755"/>
      <c r="AP155" s="755"/>
      <c r="AQ155" s="755"/>
      <c r="AR155" s="755"/>
      <c r="AS155" s="755"/>
      <c r="AT155" s="755"/>
      <c r="AU155" s="755"/>
      <c r="AV155" s="755"/>
      <c r="AW155" s="755"/>
      <c r="AX155" s="755"/>
      <c r="AY155" s="755"/>
      <c r="AZ155" s="755"/>
      <c r="BA155" s="755"/>
      <c r="BB155" s="755"/>
      <c r="BC155" s="755"/>
      <c r="BD155" s="755"/>
      <c r="BE155" s="755"/>
      <c r="BF155" s="755"/>
      <c r="BG155" s="755"/>
      <c r="BH155" s="755"/>
    </row>
    <row r="156" spans="1:60" ht="36.75" hidden="1" customHeight="1">
      <c r="A156" s="983">
        <v>34</v>
      </c>
      <c r="B156" s="973" t="s">
        <v>528</v>
      </c>
      <c r="C156" s="955" t="s">
        <v>529</v>
      </c>
      <c r="D156" s="747"/>
      <c r="E156" s="990">
        <f>VLOOKUP(B156,'Total tồn vật tư 2'!$A$3:$D$586,4,0)</f>
        <v>40</v>
      </c>
      <c r="F156" s="990">
        <f>VLOOKUP(B156,'Total tồn vật tư 2'!$A$3:$F$586,6,0)</f>
        <v>0</v>
      </c>
      <c r="G156" s="990">
        <f>+E156+F156</f>
        <v>40</v>
      </c>
      <c r="H156" s="719" t="s">
        <v>1566</v>
      </c>
      <c r="I156" s="765">
        <v>1</v>
      </c>
      <c r="J156" s="765">
        <v>0</v>
      </c>
      <c r="K156" s="765">
        <v>1</v>
      </c>
      <c r="L156" s="761">
        <f t="shared" si="52"/>
        <v>0.5</v>
      </c>
      <c r="M156" s="765">
        <v>0</v>
      </c>
      <c r="N156" s="765">
        <v>1</v>
      </c>
      <c r="O156" s="765">
        <v>1</v>
      </c>
      <c r="P156" s="765">
        <v>1</v>
      </c>
      <c r="Q156" s="765">
        <v>1</v>
      </c>
      <c r="R156" s="765">
        <v>1</v>
      </c>
      <c r="S156" s="762" t="e">
        <f t="shared" si="56"/>
        <v>#N/A</v>
      </c>
      <c r="T156" s="765">
        <v>0</v>
      </c>
      <c r="U156" s="765">
        <v>1</v>
      </c>
      <c r="V156" s="765">
        <v>1</v>
      </c>
      <c r="W156" s="765">
        <v>0</v>
      </c>
      <c r="X156" s="765">
        <v>1</v>
      </c>
      <c r="Y156" s="765">
        <v>1</v>
      </c>
      <c r="Z156" s="761">
        <f t="shared" si="60"/>
        <v>0.5</v>
      </c>
      <c r="AA156" s="765">
        <v>0</v>
      </c>
      <c r="AB156" s="765">
        <v>1</v>
      </c>
      <c r="AC156" s="765">
        <v>1</v>
      </c>
      <c r="AD156" s="765">
        <v>1</v>
      </c>
      <c r="AE156" s="765">
        <v>0</v>
      </c>
      <c r="AF156" s="765">
        <v>1</v>
      </c>
      <c r="AG156" s="761">
        <f t="shared" si="57"/>
        <v>0.5</v>
      </c>
      <c r="AH156" s="765">
        <v>0</v>
      </c>
      <c r="AI156" s="765">
        <v>1</v>
      </c>
      <c r="AJ156" s="765">
        <v>0</v>
      </c>
      <c r="AK156" s="765">
        <v>1</v>
      </c>
      <c r="AL156" s="765">
        <v>1</v>
      </c>
      <c r="AM156" s="765">
        <v>1</v>
      </c>
    </row>
    <row r="157" spans="1:60" ht="36.75" hidden="1" customHeight="1">
      <c r="A157" s="983"/>
      <c r="B157" s="983"/>
      <c r="C157" s="975"/>
      <c r="D157" s="748"/>
      <c r="E157" s="986"/>
      <c r="F157" s="986"/>
      <c r="G157" s="986"/>
      <c r="H157" s="719" t="s">
        <v>1562</v>
      </c>
      <c r="I157" s="768">
        <v>1</v>
      </c>
      <c r="J157" s="768">
        <v>1</v>
      </c>
      <c r="K157" s="768">
        <v>0</v>
      </c>
      <c r="L157" s="761">
        <f t="shared" si="52"/>
        <v>0</v>
      </c>
      <c r="M157" s="768">
        <v>1</v>
      </c>
      <c r="N157" s="768">
        <v>0</v>
      </c>
      <c r="O157" s="768">
        <v>1</v>
      </c>
      <c r="P157" s="768">
        <v>0</v>
      </c>
      <c r="Q157" s="768">
        <v>1</v>
      </c>
      <c r="R157" s="768">
        <v>1</v>
      </c>
      <c r="S157" s="762" t="e">
        <f t="shared" si="56"/>
        <v>#N/A</v>
      </c>
      <c r="T157" s="768">
        <v>1</v>
      </c>
      <c r="U157" s="768">
        <v>0</v>
      </c>
      <c r="V157" s="768">
        <v>0</v>
      </c>
      <c r="W157" s="768">
        <v>1</v>
      </c>
      <c r="X157" s="768">
        <v>1</v>
      </c>
      <c r="Y157" s="768">
        <v>1</v>
      </c>
      <c r="Z157" s="761">
        <f t="shared" si="60"/>
        <v>0.5</v>
      </c>
      <c r="AA157" s="768">
        <v>0</v>
      </c>
      <c r="AB157" s="768">
        <v>1</v>
      </c>
      <c r="AC157" s="768">
        <v>1</v>
      </c>
      <c r="AD157" s="768">
        <v>0</v>
      </c>
      <c r="AE157" s="768">
        <v>1</v>
      </c>
      <c r="AF157" s="768">
        <v>1</v>
      </c>
      <c r="AG157" s="761">
        <f t="shared" si="57"/>
        <v>0.5</v>
      </c>
      <c r="AH157" s="768">
        <v>1</v>
      </c>
      <c r="AI157" s="768">
        <v>0</v>
      </c>
      <c r="AJ157" s="768">
        <v>1</v>
      </c>
      <c r="AK157" s="768">
        <v>0</v>
      </c>
      <c r="AL157" s="768">
        <v>1</v>
      </c>
      <c r="AM157" s="768">
        <v>1</v>
      </c>
    </row>
    <row r="158" spans="1:60" ht="36.75" hidden="1" customHeight="1">
      <c r="A158" s="983"/>
      <c r="B158" s="983"/>
      <c r="C158" s="975"/>
      <c r="D158" s="748"/>
      <c r="E158" s="986"/>
      <c r="F158" s="986"/>
      <c r="G158" s="986"/>
      <c r="H158" s="719" t="s">
        <v>1560</v>
      </c>
      <c r="I158" s="768">
        <v>1</v>
      </c>
      <c r="J158" s="768">
        <v>0</v>
      </c>
      <c r="K158" s="768">
        <v>1</v>
      </c>
      <c r="L158" s="761">
        <f t="shared" si="52"/>
        <v>0.5</v>
      </c>
      <c r="M158" s="768">
        <v>1</v>
      </c>
      <c r="N158" s="768">
        <v>1</v>
      </c>
      <c r="O158" s="768">
        <v>0</v>
      </c>
      <c r="P158" s="768">
        <v>1</v>
      </c>
      <c r="Q158" s="768">
        <v>1</v>
      </c>
      <c r="R158" s="768">
        <v>1</v>
      </c>
      <c r="S158" s="762" t="e">
        <f t="shared" si="56"/>
        <v>#N/A</v>
      </c>
      <c r="T158" s="768">
        <v>1</v>
      </c>
      <c r="U158" s="768">
        <v>0</v>
      </c>
      <c r="V158" s="768">
        <v>1</v>
      </c>
      <c r="W158" s="768">
        <v>0</v>
      </c>
      <c r="X158" s="768">
        <v>0</v>
      </c>
      <c r="Y158" s="768">
        <v>1</v>
      </c>
      <c r="Z158" s="761">
        <f t="shared" si="60"/>
        <v>0.5</v>
      </c>
      <c r="AA158" s="768">
        <v>1</v>
      </c>
      <c r="AB158" s="768">
        <v>0</v>
      </c>
      <c r="AC158" s="768">
        <v>0</v>
      </c>
      <c r="AD158" s="768">
        <v>1</v>
      </c>
      <c r="AE158" s="768">
        <v>1</v>
      </c>
      <c r="AF158" s="768">
        <v>0</v>
      </c>
      <c r="AG158" s="761">
        <f t="shared" si="57"/>
        <v>0</v>
      </c>
      <c r="AH158" s="768">
        <v>1</v>
      </c>
      <c r="AI158" s="768">
        <v>0</v>
      </c>
      <c r="AJ158" s="768">
        <v>1</v>
      </c>
      <c r="AK158" s="768">
        <v>1</v>
      </c>
      <c r="AL158" s="768">
        <v>0</v>
      </c>
      <c r="AM158" s="768">
        <v>0</v>
      </c>
    </row>
    <row r="159" spans="1:60" ht="36.75" hidden="1" customHeight="1">
      <c r="A159" s="983"/>
      <c r="B159" s="983"/>
      <c r="C159" s="975"/>
      <c r="D159" s="748"/>
      <c r="E159" s="986"/>
      <c r="F159" s="986"/>
      <c r="G159" s="986"/>
      <c r="H159" s="719" t="s">
        <v>1561</v>
      </c>
      <c r="I159" s="768">
        <v>1</v>
      </c>
      <c r="J159" s="768">
        <v>1</v>
      </c>
      <c r="K159" s="768">
        <v>0</v>
      </c>
      <c r="L159" s="761">
        <f t="shared" si="52"/>
        <v>0</v>
      </c>
      <c r="M159" s="768">
        <v>1</v>
      </c>
      <c r="N159" s="768">
        <v>1</v>
      </c>
      <c r="O159" s="768">
        <v>1</v>
      </c>
      <c r="P159" s="768">
        <v>0</v>
      </c>
      <c r="Q159" s="768">
        <v>0</v>
      </c>
      <c r="R159" s="768">
        <v>1</v>
      </c>
      <c r="S159" s="762" t="e">
        <f t="shared" si="56"/>
        <v>#N/A</v>
      </c>
      <c r="T159" s="768">
        <v>0</v>
      </c>
      <c r="U159" s="768">
        <v>1</v>
      </c>
      <c r="V159" s="768">
        <v>0</v>
      </c>
      <c r="W159" s="768">
        <v>1</v>
      </c>
      <c r="X159" s="768">
        <v>1</v>
      </c>
      <c r="Y159" s="768">
        <v>1</v>
      </c>
      <c r="Z159" s="761">
        <f t="shared" si="60"/>
        <v>0.5</v>
      </c>
      <c r="AA159" s="768">
        <v>1</v>
      </c>
      <c r="AB159" s="768">
        <v>1</v>
      </c>
      <c r="AC159" s="768">
        <v>0</v>
      </c>
      <c r="AD159" s="768">
        <v>1</v>
      </c>
      <c r="AE159" s="768">
        <v>0</v>
      </c>
      <c r="AF159" s="768">
        <v>1</v>
      </c>
      <c r="AG159" s="761">
        <f t="shared" si="57"/>
        <v>0.5</v>
      </c>
      <c r="AH159" s="768">
        <v>1</v>
      </c>
      <c r="AI159" s="768">
        <v>1</v>
      </c>
      <c r="AJ159" s="768">
        <v>0</v>
      </c>
      <c r="AK159" s="768">
        <v>1</v>
      </c>
      <c r="AL159" s="768">
        <v>0</v>
      </c>
      <c r="AM159" s="768">
        <v>1</v>
      </c>
    </row>
    <row r="160" spans="1:60" ht="36.75" hidden="1" customHeight="1">
      <c r="A160" s="983"/>
      <c r="B160" s="983"/>
      <c r="C160" s="975"/>
      <c r="D160" s="748"/>
      <c r="E160" s="986"/>
      <c r="F160" s="986"/>
      <c r="G160" s="986"/>
      <c r="H160" s="729" t="s">
        <v>1532</v>
      </c>
      <c r="I160" s="768">
        <v>0</v>
      </c>
      <c r="J160" s="768">
        <v>0</v>
      </c>
      <c r="K160" s="768">
        <v>1</v>
      </c>
      <c r="L160" s="761">
        <f t="shared" si="52"/>
        <v>0.5</v>
      </c>
      <c r="M160" s="768">
        <v>1</v>
      </c>
      <c r="N160" s="768">
        <v>1</v>
      </c>
      <c r="O160" s="768">
        <v>0</v>
      </c>
      <c r="P160" s="768">
        <v>1</v>
      </c>
      <c r="Q160" s="768">
        <v>0</v>
      </c>
      <c r="R160" s="768">
        <v>1</v>
      </c>
      <c r="S160" s="762" t="e">
        <f t="shared" si="56"/>
        <v>#N/A</v>
      </c>
      <c r="T160" s="768">
        <v>1</v>
      </c>
      <c r="U160" s="768">
        <v>1</v>
      </c>
      <c r="V160" s="768">
        <v>0</v>
      </c>
      <c r="W160" s="768">
        <v>1</v>
      </c>
      <c r="X160" s="768">
        <v>0</v>
      </c>
      <c r="Y160" s="768">
        <v>0</v>
      </c>
      <c r="Z160" s="761">
        <f t="shared" si="60"/>
        <v>0</v>
      </c>
      <c r="AA160" s="768">
        <v>1</v>
      </c>
      <c r="AB160" s="768">
        <v>0</v>
      </c>
      <c r="AC160" s="768">
        <v>1</v>
      </c>
      <c r="AD160" s="768">
        <v>0</v>
      </c>
      <c r="AE160" s="768">
        <v>1</v>
      </c>
      <c r="AF160" s="768">
        <v>1</v>
      </c>
      <c r="AG160" s="761">
        <f t="shared" si="57"/>
        <v>0.5</v>
      </c>
      <c r="AH160" s="768">
        <v>0</v>
      </c>
      <c r="AI160" s="768">
        <v>1</v>
      </c>
      <c r="AJ160" s="768">
        <v>1</v>
      </c>
      <c r="AK160" s="768">
        <v>0</v>
      </c>
      <c r="AL160" s="768">
        <v>1</v>
      </c>
      <c r="AM160" s="768">
        <v>1</v>
      </c>
    </row>
    <row r="161" spans="1:60" ht="36.75" hidden="1" customHeight="1">
      <c r="A161" s="983"/>
      <c r="B161" s="983"/>
      <c r="C161" s="975"/>
      <c r="D161" s="748"/>
      <c r="E161" s="986"/>
      <c r="F161" s="986"/>
      <c r="G161" s="986"/>
      <c r="H161" s="719" t="s">
        <v>1563</v>
      </c>
      <c r="I161" s="768">
        <v>1</v>
      </c>
      <c r="J161" s="768">
        <v>1</v>
      </c>
      <c r="K161" s="768">
        <v>0</v>
      </c>
      <c r="L161" s="761">
        <f t="shared" si="52"/>
        <v>0</v>
      </c>
      <c r="M161" s="768">
        <v>1</v>
      </c>
      <c r="N161" s="768">
        <v>0</v>
      </c>
      <c r="O161" s="768">
        <v>0</v>
      </c>
      <c r="P161" s="768">
        <v>1</v>
      </c>
      <c r="Q161" s="768">
        <v>1</v>
      </c>
      <c r="R161" s="768">
        <v>0</v>
      </c>
      <c r="S161" s="762" t="e">
        <f t="shared" si="56"/>
        <v>#N/A</v>
      </c>
      <c r="T161" s="768">
        <v>0</v>
      </c>
      <c r="U161" s="768">
        <v>1</v>
      </c>
      <c r="V161" s="768">
        <v>1</v>
      </c>
      <c r="W161" s="768">
        <v>0</v>
      </c>
      <c r="X161" s="768">
        <v>0</v>
      </c>
      <c r="Y161" s="768">
        <v>1</v>
      </c>
      <c r="Z161" s="761">
        <f t="shared" si="60"/>
        <v>0.5</v>
      </c>
      <c r="AA161" s="768">
        <v>1</v>
      </c>
      <c r="AB161" s="768">
        <v>0</v>
      </c>
      <c r="AC161" s="768">
        <v>1</v>
      </c>
      <c r="AD161" s="768">
        <v>0</v>
      </c>
      <c r="AE161" s="768">
        <v>0</v>
      </c>
      <c r="AF161" s="768">
        <v>1</v>
      </c>
      <c r="AG161" s="761">
        <f t="shared" si="57"/>
        <v>0.5</v>
      </c>
      <c r="AH161" s="768">
        <v>1</v>
      </c>
      <c r="AI161" s="768">
        <v>0</v>
      </c>
      <c r="AJ161" s="768">
        <v>1</v>
      </c>
      <c r="AK161" s="768">
        <v>0</v>
      </c>
      <c r="AL161" s="768">
        <v>1</v>
      </c>
      <c r="AM161" s="768">
        <v>0</v>
      </c>
    </row>
    <row r="162" spans="1:60" ht="36.75" hidden="1" customHeight="1">
      <c r="A162" s="983"/>
      <c r="B162" s="983"/>
      <c r="C162" s="975"/>
      <c r="D162" s="748"/>
      <c r="E162" s="986"/>
      <c r="F162" s="986"/>
      <c r="G162" s="986"/>
      <c r="H162" s="719" t="s">
        <v>1564</v>
      </c>
      <c r="I162" s="768">
        <v>1</v>
      </c>
      <c r="J162" s="768">
        <v>0</v>
      </c>
      <c r="K162" s="768">
        <v>1</v>
      </c>
      <c r="L162" s="761">
        <f t="shared" si="52"/>
        <v>0.5</v>
      </c>
      <c r="M162" s="768">
        <v>1</v>
      </c>
      <c r="N162" s="768">
        <v>1</v>
      </c>
      <c r="O162" s="768">
        <v>0</v>
      </c>
      <c r="P162" s="768">
        <v>1</v>
      </c>
      <c r="Q162" s="768">
        <v>0</v>
      </c>
      <c r="R162" s="768">
        <v>1</v>
      </c>
      <c r="S162" s="762" t="e">
        <f t="shared" si="56"/>
        <v>#N/A</v>
      </c>
      <c r="T162" s="768">
        <v>0</v>
      </c>
      <c r="U162" s="768">
        <v>0</v>
      </c>
      <c r="V162" s="768">
        <v>1</v>
      </c>
      <c r="W162" s="768">
        <v>0</v>
      </c>
      <c r="X162" s="768">
        <v>1</v>
      </c>
      <c r="Y162" s="768">
        <v>0</v>
      </c>
      <c r="Z162" s="761">
        <f t="shared" si="60"/>
        <v>0</v>
      </c>
      <c r="AA162" s="768">
        <v>0</v>
      </c>
      <c r="AB162" s="768">
        <v>0</v>
      </c>
      <c r="AC162" s="768">
        <v>1</v>
      </c>
      <c r="AD162" s="768">
        <v>1</v>
      </c>
      <c r="AE162" s="768">
        <v>1</v>
      </c>
      <c r="AF162" s="768">
        <v>0</v>
      </c>
      <c r="AG162" s="761">
        <f t="shared" si="57"/>
        <v>0</v>
      </c>
      <c r="AH162" s="768">
        <v>1</v>
      </c>
      <c r="AI162" s="768">
        <v>0</v>
      </c>
      <c r="AJ162" s="768">
        <v>1</v>
      </c>
      <c r="AK162" s="768">
        <v>1</v>
      </c>
      <c r="AL162" s="768">
        <v>0</v>
      </c>
      <c r="AM162" s="768">
        <v>0</v>
      </c>
    </row>
    <row r="163" spans="1:60" s="773" customFormat="1" ht="36.75" hidden="1" customHeight="1">
      <c r="A163" s="993"/>
      <c r="B163" s="994"/>
      <c r="C163" s="995"/>
      <c r="D163" s="746"/>
      <c r="E163" s="996"/>
      <c r="F163" s="996"/>
      <c r="G163" s="996"/>
      <c r="H163" s="778"/>
      <c r="I163" s="769">
        <f>+G156-SUM(I156:I162)</f>
        <v>34</v>
      </c>
      <c r="J163" s="769">
        <f>+I163-SUM(J156:J162)</f>
        <v>31</v>
      </c>
      <c r="K163" s="769">
        <f t="shared" ref="K163:AM163" si="63">+J163-SUM(K156:K162)</f>
        <v>27</v>
      </c>
      <c r="L163" s="762">
        <f t="shared" si="63"/>
        <v>25</v>
      </c>
      <c r="M163" s="769">
        <f t="shared" si="63"/>
        <v>19</v>
      </c>
      <c r="N163" s="769">
        <f t="shared" si="63"/>
        <v>14</v>
      </c>
      <c r="O163" s="769">
        <f t="shared" si="63"/>
        <v>11</v>
      </c>
      <c r="P163" s="769">
        <f t="shared" si="63"/>
        <v>6</v>
      </c>
      <c r="Q163" s="769">
        <f t="shared" si="63"/>
        <v>2</v>
      </c>
      <c r="R163" s="769">
        <f t="shared" si="63"/>
        <v>-4</v>
      </c>
      <c r="S163" s="762" t="e">
        <f t="shared" si="56"/>
        <v>#N/A</v>
      </c>
      <c r="T163" s="769" t="e">
        <f t="shared" si="63"/>
        <v>#N/A</v>
      </c>
      <c r="U163" s="769" t="e">
        <f t="shared" si="63"/>
        <v>#N/A</v>
      </c>
      <c r="V163" s="769" t="e">
        <f t="shared" si="63"/>
        <v>#N/A</v>
      </c>
      <c r="W163" s="769" t="e">
        <f t="shared" si="63"/>
        <v>#N/A</v>
      </c>
      <c r="X163" s="769" t="e">
        <f t="shared" si="63"/>
        <v>#N/A</v>
      </c>
      <c r="Y163" s="769" t="e">
        <f t="shared" si="63"/>
        <v>#N/A</v>
      </c>
      <c r="Z163" s="762" t="e">
        <f t="shared" si="63"/>
        <v>#N/A</v>
      </c>
      <c r="AA163" s="769" t="e">
        <f t="shared" si="63"/>
        <v>#N/A</v>
      </c>
      <c r="AB163" s="769" t="e">
        <f t="shared" si="63"/>
        <v>#N/A</v>
      </c>
      <c r="AC163" s="769" t="e">
        <f t="shared" si="63"/>
        <v>#N/A</v>
      </c>
      <c r="AD163" s="769" t="e">
        <f t="shared" si="63"/>
        <v>#N/A</v>
      </c>
      <c r="AE163" s="769" t="e">
        <f t="shared" si="63"/>
        <v>#N/A</v>
      </c>
      <c r="AF163" s="769" t="e">
        <f t="shared" si="63"/>
        <v>#N/A</v>
      </c>
      <c r="AG163" s="762" t="e">
        <f t="shared" si="63"/>
        <v>#N/A</v>
      </c>
      <c r="AH163" s="769" t="e">
        <f t="shared" si="63"/>
        <v>#N/A</v>
      </c>
      <c r="AI163" s="769" t="e">
        <f t="shared" si="63"/>
        <v>#N/A</v>
      </c>
      <c r="AJ163" s="769" t="e">
        <f t="shared" si="63"/>
        <v>#N/A</v>
      </c>
      <c r="AK163" s="769" t="e">
        <f t="shared" si="63"/>
        <v>#N/A</v>
      </c>
      <c r="AL163" s="769" t="e">
        <f t="shared" si="63"/>
        <v>#N/A</v>
      </c>
      <c r="AM163" s="769" t="e">
        <f t="shared" si="63"/>
        <v>#N/A</v>
      </c>
      <c r="AN163" s="755"/>
      <c r="AO163" s="755"/>
      <c r="AP163" s="755"/>
      <c r="AQ163" s="755"/>
      <c r="AR163" s="755"/>
      <c r="AS163" s="755"/>
      <c r="AT163" s="755"/>
      <c r="AU163" s="755"/>
      <c r="AV163" s="755"/>
      <c r="AW163" s="755"/>
      <c r="AX163" s="755"/>
      <c r="AY163" s="755"/>
      <c r="AZ163" s="755"/>
      <c r="BA163" s="755"/>
      <c r="BB163" s="755"/>
      <c r="BC163" s="755"/>
      <c r="BD163" s="755"/>
      <c r="BE163" s="755"/>
      <c r="BF163" s="755"/>
      <c r="BG163" s="755"/>
      <c r="BH163" s="755"/>
    </row>
    <row r="164" spans="1:60" ht="36.75" hidden="1" customHeight="1">
      <c r="A164" s="973">
        <v>35</v>
      </c>
      <c r="B164" s="973" t="s">
        <v>530</v>
      </c>
      <c r="C164" s="955" t="s">
        <v>531</v>
      </c>
      <c r="D164" s="747"/>
      <c r="E164" s="990">
        <f>VLOOKUP(B164,'Total tồn vật tư 2'!$A$3:$D$586,4,0)</f>
        <v>207</v>
      </c>
      <c r="F164" s="990">
        <f>VLOOKUP(B164,'Total tồn vật tư 2'!$A$3:$F$586,6,0)</f>
        <v>0</v>
      </c>
      <c r="G164" s="990">
        <f>+E164+F164</f>
        <v>207</v>
      </c>
      <c r="H164" s="729"/>
      <c r="I164" s="765" t="e">
        <f>VLOOKUP(B164,Sheet5!$B$3:$K$17,10,0)</f>
        <v>#N/A</v>
      </c>
      <c r="J164" s="767" t="e">
        <f t="shared" ref="J164:AL164" si="64">+I164</f>
        <v>#N/A</v>
      </c>
      <c r="K164" s="767" t="e">
        <f t="shared" si="64"/>
        <v>#N/A</v>
      </c>
      <c r="L164" s="761" t="e">
        <f t="shared" si="52"/>
        <v>#N/A</v>
      </c>
      <c r="M164" s="767" t="e">
        <f t="shared" si="64"/>
        <v>#N/A</v>
      </c>
      <c r="N164" s="767" t="e">
        <f t="shared" si="64"/>
        <v>#N/A</v>
      </c>
      <c r="O164" s="767" t="e">
        <f t="shared" si="64"/>
        <v>#N/A</v>
      </c>
      <c r="P164" s="767" t="e">
        <f t="shared" si="64"/>
        <v>#N/A</v>
      </c>
      <c r="Q164" s="767" t="e">
        <f t="shared" si="64"/>
        <v>#N/A</v>
      </c>
      <c r="R164" s="767" t="e">
        <f t="shared" si="64"/>
        <v>#N/A</v>
      </c>
      <c r="S164" s="762" t="e">
        <f t="shared" si="56"/>
        <v>#N/A</v>
      </c>
      <c r="T164" s="767" t="e">
        <f t="shared" si="64"/>
        <v>#N/A</v>
      </c>
      <c r="U164" s="767" t="e">
        <f t="shared" si="64"/>
        <v>#N/A</v>
      </c>
      <c r="V164" s="767" t="e">
        <f t="shared" si="64"/>
        <v>#N/A</v>
      </c>
      <c r="W164" s="767" t="e">
        <f t="shared" si="64"/>
        <v>#N/A</v>
      </c>
      <c r="X164" s="767" t="e">
        <f t="shared" si="64"/>
        <v>#N/A</v>
      </c>
      <c r="Y164" s="767" t="e">
        <f t="shared" si="64"/>
        <v>#N/A</v>
      </c>
      <c r="Z164" s="761" t="e">
        <f t="shared" si="60"/>
        <v>#N/A</v>
      </c>
      <c r="AA164" s="767" t="e">
        <f t="shared" si="64"/>
        <v>#N/A</v>
      </c>
      <c r="AB164" s="767" t="e">
        <f t="shared" si="64"/>
        <v>#N/A</v>
      </c>
      <c r="AC164" s="767" t="e">
        <f t="shared" si="64"/>
        <v>#N/A</v>
      </c>
      <c r="AD164" s="767" t="e">
        <f t="shared" si="64"/>
        <v>#N/A</v>
      </c>
      <c r="AE164" s="767" t="e">
        <f t="shared" si="64"/>
        <v>#N/A</v>
      </c>
      <c r="AF164" s="767" t="e">
        <f t="shared" si="64"/>
        <v>#N/A</v>
      </c>
      <c r="AG164" s="761" t="e">
        <f t="shared" si="57"/>
        <v>#N/A</v>
      </c>
      <c r="AH164" s="767" t="e">
        <f t="shared" si="64"/>
        <v>#N/A</v>
      </c>
      <c r="AI164" s="767" t="e">
        <f t="shared" si="64"/>
        <v>#N/A</v>
      </c>
      <c r="AJ164" s="767" t="e">
        <f t="shared" si="64"/>
        <v>#N/A</v>
      </c>
      <c r="AK164" s="767" t="e">
        <f t="shared" si="64"/>
        <v>#N/A</v>
      </c>
      <c r="AL164" s="767" t="e">
        <f t="shared" si="64"/>
        <v>#N/A</v>
      </c>
      <c r="AM164" s="767">
        <v>2</v>
      </c>
    </row>
    <row r="165" spans="1:60" ht="36.75" hidden="1" customHeight="1">
      <c r="A165" s="983"/>
      <c r="B165" s="983"/>
      <c r="C165" s="975"/>
      <c r="D165" s="748"/>
      <c r="E165" s="986"/>
      <c r="F165" s="986"/>
      <c r="G165" s="986"/>
      <c r="H165" s="744"/>
      <c r="I165" s="768"/>
      <c r="J165" s="767"/>
      <c r="K165" s="767"/>
      <c r="L165" s="761">
        <f t="shared" si="52"/>
        <v>0</v>
      </c>
      <c r="M165" s="767"/>
      <c r="N165" s="767"/>
      <c r="O165" s="767"/>
      <c r="P165" s="767"/>
      <c r="Q165" s="767"/>
      <c r="R165" s="767"/>
      <c r="S165" s="762" t="e">
        <f t="shared" si="56"/>
        <v>#N/A</v>
      </c>
      <c r="T165" s="767"/>
      <c r="U165" s="767"/>
      <c r="V165" s="767"/>
      <c r="W165" s="767"/>
      <c r="X165" s="767"/>
      <c r="Y165" s="767"/>
      <c r="Z165" s="761">
        <f t="shared" si="60"/>
        <v>0</v>
      </c>
      <c r="AA165" s="767"/>
      <c r="AB165" s="767"/>
      <c r="AC165" s="767"/>
      <c r="AD165" s="767"/>
      <c r="AE165" s="767"/>
      <c r="AF165" s="767"/>
      <c r="AG165" s="761">
        <f t="shared" si="57"/>
        <v>0</v>
      </c>
      <c r="AH165" s="767"/>
      <c r="AI165" s="767"/>
      <c r="AJ165" s="767"/>
      <c r="AK165" s="767"/>
      <c r="AL165" s="767"/>
      <c r="AM165" s="767"/>
    </row>
    <row r="166" spans="1:60" s="773" customFormat="1" ht="36.75" hidden="1" customHeight="1">
      <c r="A166" s="994"/>
      <c r="B166" s="994"/>
      <c r="C166" s="995"/>
      <c r="D166" s="746"/>
      <c r="E166" s="996"/>
      <c r="F166" s="996"/>
      <c r="G166" s="996"/>
      <c r="H166" s="778"/>
      <c r="I166" s="769" t="e">
        <f>E164-I164+I165</f>
        <v>#N/A</v>
      </c>
      <c r="J166" s="769" t="e">
        <f t="shared" ref="J166:AL166" si="65">+I166-J164+J165</f>
        <v>#N/A</v>
      </c>
      <c r="K166" s="769" t="e">
        <f t="shared" si="65"/>
        <v>#N/A</v>
      </c>
      <c r="L166" s="761" t="e">
        <f t="shared" si="52"/>
        <v>#N/A</v>
      </c>
      <c r="M166" s="769" t="e">
        <f t="shared" si="65"/>
        <v>#N/A</v>
      </c>
      <c r="N166" s="769" t="e">
        <f t="shared" si="65"/>
        <v>#N/A</v>
      </c>
      <c r="O166" s="769" t="e">
        <f t="shared" si="65"/>
        <v>#N/A</v>
      </c>
      <c r="P166" s="769" t="e">
        <f t="shared" si="65"/>
        <v>#N/A</v>
      </c>
      <c r="Q166" s="769" t="e">
        <f t="shared" si="65"/>
        <v>#N/A</v>
      </c>
      <c r="R166" s="769" t="e">
        <f t="shared" si="65"/>
        <v>#N/A</v>
      </c>
      <c r="S166" s="762" t="e">
        <f t="shared" si="56"/>
        <v>#N/A</v>
      </c>
      <c r="T166" s="769" t="e">
        <f t="shared" si="65"/>
        <v>#N/A</v>
      </c>
      <c r="U166" s="769" t="e">
        <f t="shared" si="65"/>
        <v>#N/A</v>
      </c>
      <c r="V166" s="769" t="e">
        <f t="shared" si="65"/>
        <v>#N/A</v>
      </c>
      <c r="W166" s="769" t="e">
        <f t="shared" si="65"/>
        <v>#N/A</v>
      </c>
      <c r="X166" s="769" t="e">
        <f t="shared" si="65"/>
        <v>#N/A</v>
      </c>
      <c r="Y166" s="769" t="e">
        <f t="shared" si="65"/>
        <v>#N/A</v>
      </c>
      <c r="Z166" s="761" t="e">
        <f t="shared" si="60"/>
        <v>#N/A</v>
      </c>
      <c r="AA166" s="769" t="e">
        <f t="shared" si="65"/>
        <v>#N/A</v>
      </c>
      <c r="AB166" s="769" t="e">
        <f t="shared" si="65"/>
        <v>#N/A</v>
      </c>
      <c r="AC166" s="769" t="e">
        <f t="shared" si="65"/>
        <v>#N/A</v>
      </c>
      <c r="AD166" s="769" t="e">
        <f t="shared" si="65"/>
        <v>#N/A</v>
      </c>
      <c r="AE166" s="769" t="e">
        <f t="shared" si="65"/>
        <v>#N/A</v>
      </c>
      <c r="AF166" s="769" t="e">
        <f t="shared" si="65"/>
        <v>#N/A</v>
      </c>
      <c r="AG166" s="761" t="e">
        <f t="shared" si="57"/>
        <v>#N/A</v>
      </c>
      <c r="AH166" s="769" t="e">
        <f t="shared" si="65"/>
        <v>#N/A</v>
      </c>
      <c r="AI166" s="769" t="e">
        <f t="shared" si="65"/>
        <v>#N/A</v>
      </c>
      <c r="AJ166" s="769" t="e">
        <f t="shared" si="65"/>
        <v>#N/A</v>
      </c>
      <c r="AK166" s="769" t="e">
        <f t="shared" si="65"/>
        <v>#N/A</v>
      </c>
      <c r="AL166" s="769" t="e">
        <f t="shared" si="65"/>
        <v>#N/A</v>
      </c>
      <c r="AM166" s="769" t="e">
        <f>+AL166-AM164</f>
        <v>#N/A</v>
      </c>
      <c r="AN166" s="755"/>
      <c r="AO166" s="755"/>
      <c r="AP166" s="755"/>
      <c r="AQ166" s="755"/>
      <c r="AR166" s="755"/>
      <c r="AS166" s="755"/>
      <c r="AT166" s="755"/>
      <c r="AU166" s="755"/>
      <c r="AV166" s="755"/>
      <c r="AW166" s="755"/>
      <c r="AX166" s="755"/>
      <c r="AY166" s="755"/>
      <c r="AZ166" s="755"/>
      <c r="BA166" s="755"/>
      <c r="BB166" s="755"/>
      <c r="BC166" s="755"/>
      <c r="BD166" s="755"/>
      <c r="BE166" s="755"/>
      <c r="BF166" s="755"/>
      <c r="BG166" s="755"/>
      <c r="BH166" s="755"/>
    </row>
    <row r="167" spans="1:60" ht="36.75" hidden="1" customHeight="1">
      <c r="A167" s="983">
        <v>36</v>
      </c>
      <c r="B167" s="973" t="s">
        <v>532</v>
      </c>
      <c r="C167" s="955" t="s">
        <v>533</v>
      </c>
      <c r="D167" s="747"/>
      <c r="E167" s="990">
        <f>VLOOKUP(B167,'Total tồn vật tư 2'!$A$3:$D$586,4,0)</f>
        <v>220</v>
      </c>
      <c r="F167" s="990">
        <f>VLOOKUP(B167,'Total tồn vật tư 2'!$A$3:$F$586,6,0)</f>
        <v>0</v>
      </c>
      <c r="G167" s="990">
        <f>+E167+F167</f>
        <v>220</v>
      </c>
      <c r="H167" s="719" t="s">
        <v>1566</v>
      </c>
      <c r="I167" s="765">
        <v>2</v>
      </c>
      <c r="J167" s="765">
        <v>2</v>
      </c>
      <c r="K167" s="765">
        <v>2</v>
      </c>
      <c r="L167" s="761">
        <f t="shared" si="52"/>
        <v>1</v>
      </c>
      <c r="M167" s="765">
        <v>2</v>
      </c>
      <c r="N167" s="765">
        <v>2</v>
      </c>
      <c r="O167" s="765">
        <v>2</v>
      </c>
      <c r="P167" s="765">
        <v>2</v>
      </c>
      <c r="Q167" s="765">
        <v>2</v>
      </c>
      <c r="R167" s="765">
        <v>2</v>
      </c>
      <c r="S167" s="762" t="e">
        <f t="shared" si="56"/>
        <v>#N/A</v>
      </c>
      <c r="T167" s="765">
        <v>2</v>
      </c>
      <c r="U167" s="765">
        <v>2</v>
      </c>
      <c r="V167" s="765">
        <v>2</v>
      </c>
      <c r="W167" s="765">
        <v>2</v>
      </c>
      <c r="X167" s="765">
        <v>2</v>
      </c>
      <c r="Y167" s="765">
        <v>2</v>
      </c>
      <c r="Z167" s="761">
        <f t="shared" si="60"/>
        <v>1</v>
      </c>
      <c r="AA167" s="765">
        <v>2</v>
      </c>
      <c r="AB167" s="765">
        <v>2</v>
      </c>
      <c r="AC167" s="765">
        <v>2</v>
      </c>
      <c r="AD167" s="765">
        <v>2</v>
      </c>
      <c r="AE167" s="765">
        <v>2</v>
      </c>
      <c r="AF167" s="765">
        <v>2</v>
      </c>
      <c r="AG167" s="761">
        <f t="shared" si="57"/>
        <v>1</v>
      </c>
      <c r="AH167" s="765">
        <v>2</v>
      </c>
      <c r="AI167" s="765">
        <v>2</v>
      </c>
      <c r="AJ167" s="765">
        <v>2</v>
      </c>
      <c r="AK167" s="765">
        <v>2</v>
      </c>
      <c r="AL167" s="765">
        <v>2</v>
      </c>
      <c r="AM167" s="765">
        <v>2</v>
      </c>
    </row>
    <row r="168" spans="1:60" ht="36.75" hidden="1" customHeight="1">
      <c r="A168" s="983"/>
      <c r="B168" s="983"/>
      <c r="C168" s="975"/>
      <c r="D168" s="748"/>
      <c r="E168" s="986"/>
      <c r="F168" s="986"/>
      <c r="G168" s="986"/>
      <c r="H168" s="719" t="s">
        <v>1562</v>
      </c>
      <c r="I168" s="765">
        <v>2</v>
      </c>
      <c r="J168" s="765">
        <v>2</v>
      </c>
      <c r="K168" s="765">
        <v>2</v>
      </c>
      <c r="L168" s="761">
        <f t="shared" si="52"/>
        <v>1</v>
      </c>
      <c r="M168" s="765">
        <v>2</v>
      </c>
      <c r="N168" s="765">
        <v>2</v>
      </c>
      <c r="O168" s="765">
        <v>2</v>
      </c>
      <c r="P168" s="765">
        <v>2</v>
      </c>
      <c r="Q168" s="765">
        <v>2</v>
      </c>
      <c r="R168" s="765">
        <v>2</v>
      </c>
      <c r="S168" s="762" t="e">
        <f t="shared" si="56"/>
        <v>#N/A</v>
      </c>
      <c r="T168" s="765">
        <v>2</v>
      </c>
      <c r="U168" s="765">
        <v>2</v>
      </c>
      <c r="V168" s="765">
        <v>2</v>
      </c>
      <c r="W168" s="765">
        <v>2</v>
      </c>
      <c r="X168" s="765">
        <v>2</v>
      </c>
      <c r="Y168" s="765">
        <v>2</v>
      </c>
      <c r="Z168" s="761">
        <f t="shared" si="60"/>
        <v>1</v>
      </c>
      <c r="AA168" s="765">
        <v>2</v>
      </c>
      <c r="AB168" s="765">
        <v>2</v>
      </c>
      <c r="AC168" s="765">
        <v>2</v>
      </c>
      <c r="AD168" s="765">
        <v>2</v>
      </c>
      <c r="AE168" s="765">
        <v>2</v>
      </c>
      <c r="AF168" s="765">
        <v>2</v>
      </c>
      <c r="AG168" s="761">
        <f t="shared" si="57"/>
        <v>1</v>
      </c>
      <c r="AH168" s="765">
        <v>2</v>
      </c>
      <c r="AI168" s="765">
        <v>2</v>
      </c>
      <c r="AJ168" s="765">
        <v>2</v>
      </c>
      <c r="AK168" s="765">
        <v>2</v>
      </c>
      <c r="AL168" s="765">
        <v>2</v>
      </c>
      <c r="AM168" s="765">
        <v>2</v>
      </c>
    </row>
    <row r="169" spans="1:60" ht="36.75" hidden="1" customHeight="1">
      <c r="A169" s="983"/>
      <c r="B169" s="983"/>
      <c r="C169" s="975"/>
      <c r="D169" s="748"/>
      <c r="E169" s="986"/>
      <c r="F169" s="986"/>
      <c r="G169" s="986"/>
      <c r="H169" s="719" t="s">
        <v>1560</v>
      </c>
      <c r="I169" s="765">
        <v>3</v>
      </c>
      <c r="J169" s="765">
        <v>3</v>
      </c>
      <c r="K169" s="765">
        <v>3</v>
      </c>
      <c r="L169" s="761">
        <f t="shared" si="52"/>
        <v>1.5</v>
      </c>
      <c r="M169" s="765">
        <v>3</v>
      </c>
      <c r="N169" s="765">
        <v>3</v>
      </c>
      <c r="O169" s="765">
        <v>3</v>
      </c>
      <c r="P169" s="765">
        <v>3</v>
      </c>
      <c r="Q169" s="765">
        <v>3</v>
      </c>
      <c r="R169" s="765">
        <v>3</v>
      </c>
      <c r="S169" s="762" t="e">
        <f t="shared" si="56"/>
        <v>#N/A</v>
      </c>
      <c r="T169" s="765">
        <v>3</v>
      </c>
      <c r="U169" s="765">
        <v>3</v>
      </c>
      <c r="V169" s="765">
        <v>3</v>
      </c>
      <c r="W169" s="765">
        <v>3</v>
      </c>
      <c r="X169" s="765">
        <v>3</v>
      </c>
      <c r="Y169" s="765">
        <v>3</v>
      </c>
      <c r="Z169" s="761">
        <f t="shared" si="60"/>
        <v>1.5</v>
      </c>
      <c r="AA169" s="765">
        <v>3</v>
      </c>
      <c r="AB169" s="765">
        <v>3</v>
      </c>
      <c r="AC169" s="765">
        <v>3</v>
      </c>
      <c r="AD169" s="765">
        <v>3</v>
      </c>
      <c r="AE169" s="765">
        <v>3</v>
      </c>
      <c r="AF169" s="765">
        <v>3</v>
      </c>
      <c r="AG169" s="761">
        <f t="shared" si="57"/>
        <v>1.5</v>
      </c>
      <c r="AH169" s="765">
        <v>3</v>
      </c>
      <c r="AI169" s="765">
        <v>3</v>
      </c>
      <c r="AJ169" s="765">
        <v>3</v>
      </c>
      <c r="AK169" s="765">
        <v>3</v>
      </c>
      <c r="AL169" s="765">
        <v>3</v>
      </c>
      <c r="AM169" s="765">
        <v>3</v>
      </c>
    </row>
    <row r="170" spans="1:60" ht="36.75" hidden="1" customHeight="1">
      <c r="A170" s="983"/>
      <c r="B170" s="983"/>
      <c r="C170" s="975"/>
      <c r="D170" s="748"/>
      <c r="E170" s="986"/>
      <c r="F170" s="986"/>
      <c r="G170" s="986"/>
      <c r="H170" s="719" t="s">
        <v>1561</v>
      </c>
      <c r="I170" s="765">
        <v>2</v>
      </c>
      <c r="J170" s="765">
        <v>2</v>
      </c>
      <c r="K170" s="765">
        <v>2</v>
      </c>
      <c r="L170" s="761">
        <f t="shared" si="52"/>
        <v>1</v>
      </c>
      <c r="M170" s="765">
        <v>2</v>
      </c>
      <c r="N170" s="765">
        <v>2</v>
      </c>
      <c r="O170" s="765">
        <v>2</v>
      </c>
      <c r="P170" s="765">
        <v>2</v>
      </c>
      <c r="Q170" s="765">
        <v>2</v>
      </c>
      <c r="R170" s="765">
        <v>2</v>
      </c>
      <c r="S170" s="762" t="e">
        <f t="shared" si="56"/>
        <v>#N/A</v>
      </c>
      <c r="T170" s="765">
        <v>2</v>
      </c>
      <c r="U170" s="765">
        <v>2</v>
      </c>
      <c r="V170" s="765">
        <v>2</v>
      </c>
      <c r="W170" s="765">
        <v>2</v>
      </c>
      <c r="X170" s="765">
        <v>2</v>
      </c>
      <c r="Y170" s="765">
        <v>2</v>
      </c>
      <c r="Z170" s="761">
        <f t="shared" si="60"/>
        <v>1</v>
      </c>
      <c r="AA170" s="765">
        <v>2</v>
      </c>
      <c r="AB170" s="765">
        <v>2</v>
      </c>
      <c r="AC170" s="765">
        <v>2</v>
      </c>
      <c r="AD170" s="765">
        <v>2</v>
      </c>
      <c r="AE170" s="765">
        <v>2</v>
      </c>
      <c r="AF170" s="765">
        <v>2</v>
      </c>
      <c r="AG170" s="761">
        <f t="shared" si="57"/>
        <v>1</v>
      </c>
      <c r="AH170" s="765">
        <v>2</v>
      </c>
      <c r="AI170" s="765">
        <v>2</v>
      </c>
      <c r="AJ170" s="765">
        <v>2</v>
      </c>
      <c r="AK170" s="765">
        <v>2</v>
      </c>
      <c r="AL170" s="765">
        <v>2</v>
      </c>
      <c r="AM170" s="765">
        <v>2</v>
      </c>
    </row>
    <row r="171" spans="1:60" ht="36.75" hidden="1" customHeight="1">
      <c r="A171" s="983"/>
      <c r="B171" s="983"/>
      <c r="C171" s="975"/>
      <c r="D171" s="748"/>
      <c r="E171" s="986"/>
      <c r="F171" s="986"/>
      <c r="G171" s="986"/>
      <c r="H171" s="729" t="s">
        <v>1532</v>
      </c>
      <c r="I171" s="765">
        <v>2</v>
      </c>
      <c r="J171" s="765">
        <v>2</v>
      </c>
      <c r="K171" s="765">
        <v>2</v>
      </c>
      <c r="L171" s="761">
        <f t="shared" si="52"/>
        <v>1</v>
      </c>
      <c r="M171" s="765">
        <v>2</v>
      </c>
      <c r="N171" s="765">
        <v>2</v>
      </c>
      <c r="O171" s="765">
        <v>2</v>
      </c>
      <c r="P171" s="765">
        <v>2</v>
      </c>
      <c r="Q171" s="765">
        <v>2</v>
      </c>
      <c r="R171" s="765">
        <v>2</v>
      </c>
      <c r="S171" s="762" t="e">
        <f t="shared" si="56"/>
        <v>#N/A</v>
      </c>
      <c r="T171" s="765">
        <v>2</v>
      </c>
      <c r="U171" s="765">
        <v>2</v>
      </c>
      <c r="V171" s="765">
        <v>2</v>
      </c>
      <c r="W171" s="765">
        <v>2</v>
      </c>
      <c r="X171" s="765">
        <v>2</v>
      </c>
      <c r="Y171" s="765">
        <v>2</v>
      </c>
      <c r="Z171" s="761">
        <f t="shared" si="60"/>
        <v>1</v>
      </c>
      <c r="AA171" s="765">
        <v>2</v>
      </c>
      <c r="AB171" s="765">
        <v>2</v>
      </c>
      <c r="AC171" s="765">
        <v>2</v>
      </c>
      <c r="AD171" s="765">
        <v>2</v>
      </c>
      <c r="AE171" s="765">
        <v>2</v>
      </c>
      <c r="AF171" s="765">
        <v>2</v>
      </c>
      <c r="AG171" s="761">
        <f t="shared" si="57"/>
        <v>1</v>
      </c>
      <c r="AH171" s="765">
        <v>2</v>
      </c>
      <c r="AI171" s="765">
        <v>2</v>
      </c>
      <c r="AJ171" s="765">
        <v>2</v>
      </c>
      <c r="AK171" s="765">
        <v>2</v>
      </c>
      <c r="AL171" s="765">
        <v>2</v>
      </c>
      <c r="AM171" s="765">
        <v>2</v>
      </c>
    </row>
    <row r="172" spans="1:60" ht="36.75" hidden="1" customHeight="1">
      <c r="A172" s="983"/>
      <c r="B172" s="983"/>
      <c r="C172" s="975"/>
      <c r="D172" s="748"/>
      <c r="E172" s="986"/>
      <c r="F172" s="986"/>
      <c r="G172" s="986"/>
      <c r="H172" s="719" t="s">
        <v>1563</v>
      </c>
      <c r="I172" s="765">
        <v>0</v>
      </c>
      <c r="J172" s="765">
        <v>1</v>
      </c>
      <c r="K172" s="765">
        <v>0</v>
      </c>
      <c r="L172" s="761">
        <f t="shared" si="52"/>
        <v>0</v>
      </c>
      <c r="M172" s="765">
        <v>0</v>
      </c>
      <c r="N172" s="765">
        <v>1</v>
      </c>
      <c r="O172" s="765">
        <v>0</v>
      </c>
      <c r="P172" s="765">
        <v>1</v>
      </c>
      <c r="Q172" s="765">
        <v>0</v>
      </c>
      <c r="R172" s="765">
        <v>1</v>
      </c>
      <c r="S172" s="762" t="e">
        <f t="shared" si="56"/>
        <v>#N/A</v>
      </c>
      <c r="T172" s="765">
        <v>1</v>
      </c>
      <c r="U172" s="765">
        <v>0</v>
      </c>
      <c r="V172" s="765">
        <v>0</v>
      </c>
      <c r="W172" s="765">
        <v>1</v>
      </c>
      <c r="X172" s="765">
        <v>1</v>
      </c>
      <c r="Y172" s="765">
        <v>1</v>
      </c>
      <c r="Z172" s="761">
        <f t="shared" si="60"/>
        <v>0.5</v>
      </c>
      <c r="AA172" s="765">
        <v>1</v>
      </c>
      <c r="AB172" s="765">
        <v>0</v>
      </c>
      <c r="AC172" s="765">
        <v>1</v>
      </c>
      <c r="AD172" s="765">
        <v>0</v>
      </c>
      <c r="AE172" s="765">
        <v>0</v>
      </c>
      <c r="AF172" s="765">
        <v>0</v>
      </c>
      <c r="AG172" s="761">
        <f t="shared" si="57"/>
        <v>0</v>
      </c>
      <c r="AH172" s="765">
        <v>0</v>
      </c>
      <c r="AI172" s="765">
        <v>0</v>
      </c>
      <c r="AJ172" s="765">
        <v>1</v>
      </c>
      <c r="AK172" s="765">
        <v>1</v>
      </c>
      <c r="AL172" s="765">
        <v>0</v>
      </c>
      <c r="AM172" s="765">
        <v>0</v>
      </c>
    </row>
    <row r="173" spans="1:60" ht="36.75" hidden="1" customHeight="1">
      <c r="A173" s="983"/>
      <c r="B173" s="983"/>
      <c r="C173" s="975"/>
      <c r="D173" s="748"/>
      <c r="E173" s="986"/>
      <c r="F173" s="986"/>
      <c r="G173" s="986"/>
      <c r="H173" s="719" t="s">
        <v>1564</v>
      </c>
      <c r="I173" s="765">
        <v>1</v>
      </c>
      <c r="J173" s="765">
        <v>0</v>
      </c>
      <c r="K173" s="765">
        <v>1</v>
      </c>
      <c r="L173" s="761">
        <f t="shared" si="52"/>
        <v>0.5</v>
      </c>
      <c r="M173" s="765">
        <v>1</v>
      </c>
      <c r="N173" s="765">
        <v>0</v>
      </c>
      <c r="O173" s="765">
        <v>0</v>
      </c>
      <c r="P173" s="765">
        <v>1</v>
      </c>
      <c r="Q173" s="765">
        <v>0</v>
      </c>
      <c r="R173" s="765">
        <v>1</v>
      </c>
      <c r="S173" s="762" t="e">
        <f t="shared" si="56"/>
        <v>#N/A</v>
      </c>
      <c r="T173" s="765">
        <v>0</v>
      </c>
      <c r="U173" s="765">
        <v>1</v>
      </c>
      <c r="V173" s="765">
        <v>0</v>
      </c>
      <c r="W173" s="765">
        <v>1</v>
      </c>
      <c r="X173" s="765">
        <v>1</v>
      </c>
      <c r="Y173" s="765">
        <v>1</v>
      </c>
      <c r="Z173" s="761">
        <f t="shared" si="60"/>
        <v>0.5</v>
      </c>
      <c r="AA173" s="765">
        <v>0</v>
      </c>
      <c r="AB173" s="765">
        <v>1</v>
      </c>
      <c r="AC173" s="765">
        <v>0</v>
      </c>
      <c r="AD173" s="765">
        <v>0</v>
      </c>
      <c r="AE173" s="765">
        <v>0</v>
      </c>
      <c r="AF173" s="765">
        <v>1</v>
      </c>
      <c r="AG173" s="761">
        <f t="shared" si="57"/>
        <v>0.5</v>
      </c>
      <c r="AH173" s="765">
        <v>1</v>
      </c>
      <c r="AI173" s="765">
        <v>0</v>
      </c>
      <c r="AJ173" s="765">
        <v>1</v>
      </c>
      <c r="AK173" s="765">
        <v>0</v>
      </c>
      <c r="AL173" s="765">
        <v>0</v>
      </c>
      <c r="AM173" s="765">
        <v>1</v>
      </c>
    </row>
    <row r="174" spans="1:60" s="773" customFormat="1" ht="36.75" hidden="1" customHeight="1">
      <c r="A174" s="993"/>
      <c r="B174" s="994"/>
      <c r="C174" s="995"/>
      <c r="D174" s="746"/>
      <c r="E174" s="996"/>
      <c r="F174" s="996"/>
      <c r="G174" s="996"/>
      <c r="H174" s="778"/>
      <c r="I174" s="769">
        <f>+G167-SUM(I167:I173)</f>
        <v>208</v>
      </c>
      <c r="J174" s="769">
        <f>+I174-SUM(J167:J173)</f>
        <v>196</v>
      </c>
      <c r="K174" s="769">
        <f t="shared" ref="K174:AM174" si="66">+J174-SUM(K167:K173)</f>
        <v>184</v>
      </c>
      <c r="L174" s="762">
        <f t="shared" si="66"/>
        <v>178</v>
      </c>
      <c r="M174" s="769">
        <f t="shared" si="66"/>
        <v>166</v>
      </c>
      <c r="N174" s="769">
        <f t="shared" si="66"/>
        <v>154</v>
      </c>
      <c r="O174" s="769">
        <f t="shared" si="66"/>
        <v>143</v>
      </c>
      <c r="P174" s="769">
        <f t="shared" si="66"/>
        <v>130</v>
      </c>
      <c r="Q174" s="769">
        <f t="shared" si="66"/>
        <v>119</v>
      </c>
      <c r="R174" s="769">
        <f t="shared" si="66"/>
        <v>106</v>
      </c>
      <c r="S174" s="762" t="e">
        <f t="shared" si="56"/>
        <v>#N/A</v>
      </c>
      <c r="T174" s="769" t="e">
        <f t="shared" si="66"/>
        <v>#N/A</v>
      </c>
      <c r="U174" s="769" t="e">
        <f t="shared" si="66"/>
        <v>#N/A</v>
      </c>
      <c r="V174" s="769" t="e">
        <f t="shared" si="66"/>
        <v>#N/A</v>
      </c>
      <c r="W174" s="769" t="e">
        <f t="shared" si="66"/>
        <v>#N/A</v>
      </c>
      <c r="X174" s="769" t="e">
        <f t="shared" si="66"/>
        <v>#N/A</v>
      </c>
      <c r="Y174" s="769" t="e">
        <f t="shared" si="66"/>
        <v>#N/A</v>
      </c>
      <c r="Z174" s="762" t="e">
        <f t="shared" si="66"/>
        <v>#N/A</v>
      </c>
      <c r="AA174" s="769" t="e">
        <f t="shared" si="66"/>
        <v>#N/A</v>
      </c>
      <c r="AB174" s="769" t="e">
        <f t="shared" si="66"/>
        <v>#N/A</v>
      </c>
      <c r="AC174" s="769" t="e">
        <f t="shared" si="66"/>
        <v>#N/A</v>
      </c>
      <c r="AD174" s="769" t="e">
        <f t="shared" si="66"/>
        <v>#N/A</v>
      </c>
      <c r="AE174" s="769" t="e">
        <f t="shared" si="66"/>
        <v>#N/A</v>
      </c>
      <c r="AF174" s="769" t="e">
        <f t="shared" si="66"/>
        <v>#N/A</v>
      </c>
      <c r="AG174" s="762" t="e">
        <f t="shared" si="66"/>
        <v>#N/A</v>
      </c>
      <c r="AH174" s="769" t="e">
        <f t="shared" si="66"/>
        <v>#N/A</v>
      </c>
      <c r="AI174" s="769" t="e">
        <f t="shared" si="66"/>
        <v>#N/A</v>
      </c>
      <c r="AJ174" s="769" t="e">
        <f t="shared" si="66"/>
        <v>#N/A</v>
      </c>
      <c r="AK174" s="769" t="e">
        <f t="shared" si="66"/>
        <v>#N/A</v>
      </c>
      <c r="AL174" s="769" t="e">
        <f t="shared" si="66"/>
        <v>#N/A</v>
      </c>
      <c r="AM174" s="769" t="e">
        <f t="shared" si="66"/>
        <v>#N/A</v>
      </c>
      <c r="AN174" s="755"/>
      <c r="AO174" s="755"/>
      <c r="AP174" s="755"/>
      <c r="AQ174" s="755"/>
      <c r="AR174" s="755"/>
      <c r="AS174" s="755"/>
      <c r="AT174" s="755"/>
      <c r="AU174" s="755"/>
      <c r="AV174" s="755"/>
      <c r="AW174" s="755"/>
      <c r="AX174" s="755"/>
      <c r="AY174" s="755"/>
      <c r="AZ174" s="755"/>
      <c r="BA174" s="755"/>
      <c r="BB174" s="755"/>
      <c r="BC174" s="755"/>
      <c r="BD174" s="755"/>
      <c r="BE174" s="755"/>
      <c r="BF174" s="755"/>
      <c r="BG174" s="755"/>
      <c r="BH174" s="755"/>
    </row>
    <row r="175" spans="1:60" ht="36.75" hidden="1" customHeight="1">
      <c r="A175" s="973">
        <v>37</v>
      </c>
      <c r="B175" s="973" t="s">
        <v>534</v>
      </c>
      <c r="C175" s="955" t="s">
        <v>535</v>
      </c>
      <c r="D175" s="747"/>
      <c r="E175" s="990">
        <f>VLOOKUP(B175,'Total tồn vật tư 2'!$A$3:$D$586,4,0)</f>
        <v>107</v>
      </c>
      <c r="F175" s="990">
        <f>VLOOKUP(B175,'Total tồn vật tư 2'!$A$3:$F$586,6,0)</f>
        <v>0</v>
      </c>
      <c r="G175" s="990">
        <f>+E175+F175</f>
        <v>107</v>
      </c>
      <c r="H175" s="719" t="s">
        <v>1566</v>
      </c>
      <c r="I175" s="765">
        <v>2</v>
      </c>
      <c r="J175" s="765">
        <v>2</v>
      </c>
      <c r="K175" s="765">
        <v>2</v>
      </c>
      <c r="L175" s="761">
        <f t="shared" si="52"/>
        <v>1</v>
      </c>
      <c r="M175" s="765">
        <v>2</v>
      </c>
      <c r="N175" s="765">
        <v>2</v>
      </c>
      <c r="O175" s="765">
        <v>2</v>
      </c>
      <c r="P175" s="765">
        <v>2</v>
      </c>
      <c r="Q175" s="765">
        <v>2</v>
      </c>
      <c r="R175" s="765">
        <v>2</v>
      </c>
      <c r="S175" s="762" t="e">
        <f t="shared" si="56"/>
        <v>#N/A</v>
      </c>
      <c r="T175" s="765">
        <v>2</v>
      </c>
      <c r="U175" s="765">
        <v>2</v>
      </c>
      <c r="V175" s="765">
        <v>2</v>
      </c>
      <c r="W175" s="765">
        <v>2</v>
      </c>
      <c r="X175" s="765">
        <v>2</v>
      </c>
      <c r="Y175" s="765">
        <v>2</v>
      </c>
      <c r="Z175" s="761">
        <f t="shared" si="60"/>
        <v>1</v>
      </c>
      <c r="AA175" s="765">
        <v>2</v>
      </c>
      <c r="AB175" s="765">
        <v>2</v>
      </c>
      <c r="AC175" s="765">
        <v>2</v>
      </c>
      <c r="AD175" s="765">
        <v>2</v>
      </c>
      <c r="AE175" s="765">
        <v>2</v>
      </c>
      <c r="AF175" s="765">
        <v>2</v>
      </c>
      <c r="AG175" s="761">
        <f t="shared" si="57"/>
        <v>1</v>
      </c>
      <c r="AH175" s="765">
        <v>2</v>
      </c>
      <c r="AI175" s="765">
        <v>2</v>
      </c>
      <c r="AJ175" s="765">
        <v>2</v>
      </c>
      <c r="AK175" s="765">
        <v>2</v>
      </c>
      <c r="AL175" s="765">
        <v>2</v>
      </c>
      <c r="AM175" s="765">
        <v>2</v>
      </c>
    </row>
    <row r="176" spans="1:60" ht="36.75" hidden="1" customHeight="1">
      <c r="A176" s="983"/>
      <c r="B176" s="983"/>
      <c r="C176" s="975"/>
      <c r="D176" s="748"/>
      <c r="E176" s="986"/>
      <c r="F176" s="986"/>
      <c r="G176" s="986"/>
      <c r="H176" s="719" t="s">
        <v>1562</v>
      </c>
      <c r="I176" s="765">
        <v>2</v>
      </c>
      <c r="J176" s="765">
        <v>2</v>
      </c>
      <c r="K176" s="765">
        <v>2</v>
      </c>
      <c r="L176" s="761">
        <f t="shared" si="52"/>
        <v>1</v>
      </c>
      <c r="M176" s="765">
        <v>2</v>
      </c>
      <c r="N176" s="765">
        <v>2</v>
      </c>
      <c r="O176" s="765">
        <v>2</v>
      </c>
      <c r="P176" s="765">
        <v>2</v>
      </c>
      <c r="Q176" s="765">
        <v>2</v>
      </c>
      <c r="R176" s="765">
        <v>2</v>
      </c>
      <c r="S176" s="762" t="e">
        <f t="shared" si="56"/>
        <v>#N/A</v>
      </c>
      <c r="T176" s="765">
        <v>2</v>
      </c>
      <c r="U176" s="765">
        <v>2</v>
      </c>
      <c r="V176" s="765">
        <v>2</v>
      </c>
      <c r="W176" s="765">
        <v>2</v>
      </c>
      <c r="X176" s="765">
        <v>2</v>
      </c>
      <c r="Y176" s="765">
        <v>2</v>
      </c>
      <c r="Z176" s="761">
        <f t="shared" si="60"/>
        <v>1</v>
      </c>
      <c r="AA176" s="765">
        <v>2</v>
      </c>
      <c r="AB176" s="765">
        <v>2</v>
      </c>
      <c r="AC176" s="765">
        <v>2</v>
      </c>
      <c r="AD176" s="765">
        <v>2</v>
      </c>
      <c r="AE176" s="765">
        <v>2</v>
      </c>
      <c r="AF176" s="765">
        <v>2</v>
      </c>
      <c r="AG176" s="761">
        <f t="shared" si="57"/>
        <v>1</v>
      </c>
      <c r="AH176" s="765">
        <v>2</v>
      </c>
      <c r="AI176" s="765">
        <v>2</v>
      </c>
      <c r="AJ176" s="765">
        <v>2</v>
      </c>
      <c r="AK176" s="765">
        <v>2</v>
      </c>
      <c r="AL176" s="765">
        <v>2</v>
      </c>
      <c r="AM176" s="765">
        <v>2</v>
      </c>
    </row>
    <row r="177" spans="1:60" ht="36.75" hidden="1" customHeight="1">
      <c r="A177" s="983"/>
      <c r="B177" s="983"/>
      <c r="C177" s="975"/>
      <c r="D177" s="748"/>
      <c r="E177" s="986"/>
      <c r="F177" s="986"/>
      <c r="G177" s="986"/>
      <c r="H177" s="719" t="s">
        <v>1560</v>
      </c>
      <c r="I177" s="765">
        <v>2</v>
      </c>
      <c r="J177" s="765">
        <v>2</v>
      </c>
      <c r="K177" s="765">
        <v>2</v>
      </c>
      <c r="L177" s="761">
        <f t="shared" si="52"/>
        <v>1</v>
      </c>
      <c r="M177" s="765">
        <v>2</v>
      </c>
      <c r="N177" s="765">
        <v>2</v>
      </c>
      <c r="O177" s="765">
        <v>2</v>
      </c>
      <c r="P177" s="765">
        <v>2</v>
      </c>
      <c r="Q177" s="765">
        <v>2</v>
      </c>
      <c r="R177" s="765">
        <v>2</v>
      </c>
      <c r="S177" s="762" t="e">
        <f t="shared" si="56"/>
        <v>#N/A</v>
      </c>
      <c r="T177" s="765">
        <v>2</v>
      </c>
      <c r="U177" s="765">
        <v>2</v>
      </c>
      <c r="V177" s="765">
        <v>2</v>
      </c>
      <c r="W177" s="765">
        <v>2</v>
      </c>
      <c r="X177" s="765">
        <v>2</v>
      </c>
      <c r="Y177" s="765">
        <v>2</v>
      </c>
      <c r="Z177" s="761">
        <f t="shared" si="60"/>
        <v>1</v>
      </c>
      <c r="AA177" s="765">
        <v>2</v>
      </c>
      <c r="AB177" s="765">
        <v>2</v>
      </c>
      <c r="AC177" s="765">
        <v>2</v>
      </c>
      <c r="AD177" s="765">
        <v>2</v>
      </c>
      <c r="AE177" s="765">
        <v>2</v>
      </c>
      <c r="AF177" s="765">
        <v>2</v>
      </c>
      <c r="AG177" s="761">
        <f t="shared" si="57"/>
        <v>1</v>
      </c>
      <c r="AH177" s="765">
        <v>2</v>
      </c>
      <c r="AI177" s="765">
        <v>2</v>
      </c>
      <c r="AJ177" s="765">
        <v>2</v>
      </c>
      <c r="AK177" s="765">
        <v>2</v>
      </c>
      <c r="AL177" s="765">
        <v>2</v>
      </c>
      <c r="AM177" s="765">
        <v>2</v>
      </c>
    </row>
    <row r="178" spans="1:60" ht="36.75" hidden="1" customHeight="1">
      <c r="A178" s="983"/>
      <c r="B178" s="983"/>
      <c r="C178" s="975"/>
      <c r="D178" s="748"/>
      <c r="E178" s="986"/>
      <c r="F178" s="986"/>
      <c r="G178" s="986"/>
      <c r="H178" s="719" t="s">
        <v>1561</v>
      </c>
      <c r="I178" s="765">
        <v>2</v>
      </c>
      <c r="J178" s="765">
        <v>2</v>
      </c>
      <c r="K178" s="765">
        <v>2</v>
      </c>
      <c r="L178" s="761">
        <f t="shared" si="52"/>
        <v>1</v>
      </c>
      <c r="M178" s="765">
        <v>2</v>
      </c>
      <c r="N178" s="765">
        <v>2</v>
      </c>
      <c r="O178" s="765">
        <v>2</v>
      </c>
      <c r="P178" s="765">
        <v>2</v>
      </c>
      <c r="Q178" s="765">
        <v>2</v>
      </c>
      <c r="R178" s="765">
        <v>2</v>
      </c>
      <c r="S178" s="762" t="e">
        <f t="shared" si="56"/>
        <v>#N/A</v>
      </c>
      <c r="T178" s="765">
        <v>2</v>
      </c>
      <c r="U178" s="765">
        <v>2</v>
      </c>
      <c r="V178" s="765">
        <v>2</v>
      </c>
      <c r="W178" s="765">
        <v>2</v>
      </c>
      <c r="X178" s="765">
        <v>2</v>
      </c>
      <c r="Y178" s="765">
        <v>2</v>
      </c>
      <c r="Z178" s="761">
        <f t="shared" si="60"/>
        <v>1</v>
      </c>
      <c r="AA178" s="765">
        <v>2</v>
      </c>
      <c r="AB178" s="765">
        <v>2</v>
      </c>
      <c r="AC178" s="765">
        <v>2</v>
      </c>
      <c r="AD178" s="765">
        <v>2</v>
      </c>
      <c r="AE178" s="765">
        <v>2</v>
      </c>
      <c r="AF178" s="765">
        <v>2</v>
      </c>
      <c r="AG178" s="761">
        <f t="shared" si="57"/>
        <v>1</v>
      </c>
      <c r="AH178" s="765">
        <v>2</v>
      </c>
      <c r="AI178" s="765">
        <v>2</v>
      </c>
      <c r="AJ178" s="765">
        <v>2</v>
      </c>
      <c r="AK178" s="765">
        <v>2</v>
      </c>
      <c r="AL178" s="765">
        <v>2</v>
      </c>
      <c r="AM178" s="765">
        <v>2</v>
      </c>
    </row>
    <row r="179" spans="1:60" ht="36.75" hidden="1" customHeight="1">
      <c r="A179" s="983"/>
      <c r="B179" s="983"/>
      <c r="C179" s="975"/>
      <c r="D179" s="748"/>
      <c r="E179" s="986"/>
      <c r="F179" s="986"/>
      <c r="G179" s="986"/>
      <c r="H179" s="729" t="s">
        <v>1532</v>
      </c>
      <c r="I179" s="765">
        <v>2</v>
      </c>
      <c r="J179" s="765">
        <v>2</v>
      </c>
      <c r="K179" s="765">
        <v>2</v>
      </c>
      <c r="L179" s="761">
        <f t="shared" si="52"/>
        <v>1</v>
      </c>
      <c r="M179" s="765">
        <v>2</v>
      </c>
      <c r="N179" s="765">
        <v>2</v>
      </c>
      <c r="O179" s="765">
        <v>2</v>
      </c>
      <c r="P179" s="765">
        <v>2</v>
      </c>
      <c r="Q179" s="765">
        <v>2</v>
      </c>
      <c r="R179" s="765">
        <v>2</v>
      </c>
      <c r="S179" s="762" t="e">
        <f t="shared" si="56"/>
        <v>#N/A</v>
      </c>
      <c r="T179" s="765">
        <v>2</v>
      </c>
      <c r="U179" s="765">
        <v>2</v>
      </c>
      <c r="V179" s="765">
        <v>2</v>
      </c>
      <c r="W179" s="765">
        <v>2</v>
      </c>
      <c r="X179" s="765">
        <v>2</v>
      </c>
      <c r="Y179" s="765">
        <v>2</v>
      </c>
      <c r="Z179" s="761">
        <f t="shared" si="60"/>
        <v>1</v>
      </c>
      <c r="AA179" s="765">
        <v>2</v>
      </c>
      <c r="AB179" s="765">
        <v>2</v>
      </c>
      <c r="AC179" s="765">
        <v>2</v>
      </c>
      <c r="AD179" s="765">
        <v>2</v>
      </c>
      <c r="AE179" s="765">
        <v>2</v>
      </c>
      <c r="AF179" s="765">
        <v>2</v>
      </c>
      <c r="AG179" s="761">
        <f t="shared" si="57"/>
        <v>1</v>
      </c>
      <c r="AH179" s="765">
        <v>2</v>
      </c>
      <c r="AI179" s="765">
        <v>2</v>
      </c>
      <c r="AJ179" s="765">
        <v>2</v>
      </c>
      <c r="AK179" s="765">
        <v>2</v>
      </c>
      <c r="AL179" s="765">
        <v>2</v>
      </c>
      <c r="AM179" s="765">
        <v>2</v>
      </c>
    </row>
    <row r="180" spans="1:60" ht="36.75" hidden="1" customHeight="1">
      <c r="A180" s="983"/>
      <c r="B180" s="983"/>
      <c r="C180" s="975"/>
      <c r="D180" s="748"/>
      <c r="E180" s="986"/>
      <c r="F180" s="986"/>
      <c r="G180" s="986"/>
      <c r="H180" s="719" t="s">
        <v>1563</v>
      </c>
      <c r="I180" s="768">
        <v>1</v>
      </c>
      <c r="J180" s="768">
        <v>1</v>
      </c>
      <c r="K180" s="768">
        <v>0</v>
      </c>
      <c r="L180" s="761">
        <f t="shared" si="52"/>
        <v>0</v>
      </c>
      <c r="M180" s="768">
        <v>0</v>
      </c>
      <c r="N180" s="768">
        <v>0</v>
      </c>
      <c r="O180" s="768">
        <v>1</v>
      </c>
      <c r="P180" s="768">
        <v>0</v>
      </c>
      <c r="Q180" s="768">
        <v>1</v>
      </c>
      <c r="R180" s="768">
        <v>0</v>
      </c>
      <c r="S180" s="762" t="e">
        <f t="shared" si="56"/>
        <v>#N/A</v>
      </c>
      <c r="T180" s="768">
        <v>0</v>
      </c>
      <c r="U180" s="768">
        <v>0</v>
      </c>
      <c r="V180" s="768">
        <v>1</v>
      </c>
      <c r="W180" s="768">
        <v>1</v>
      </c>
      <c r="X180" s="768">
        <v>0</v>
      </c>
      <c r="Y180" s="768">
        <v>1</v>
      </c>
      <c r="Z180" s="761">
        <f t="shared" si="60"/>
        <v>0.5</v>
      </c>
      <c r="AA180" s="768">
        <v>0</v>
      </c>
      <c r="AB180" s="768">
        <v>1</v>
      </c>
      <c r="AC180" s="768">
        <v>0</v>
      </c>
      <c r="AD180" s="768">
        <v>0</v>
      </c>
      <c r="AE180" s="768">
        <v>1</v>
      </c>
      <c r="AF180" s="768">
        <v>0</v>
      </c>
      <c r="AG180" s="761">
        <f t="shared" si="57"/>
        <v>0</v>
      </c>
      <c r="AH180" s="768">
        <v>1</v>
      </c>
      <c r="AI180" s="768">
        <v>0</v>
      </c>
      <c r="AJ180" s="768">
        <v>0</v>
      </c>
      <c r="AK180" s="768">
        <v>1</v>
      </c>
      <c r="AL180" s="768">
        <v>0</v>
      </c>
      <c r="AM180" s="768">
        <v>1</v>
      </c>
    </row>
    <row r="181" spans="1:60" s="773" customFormat="1" ht="36.75" hidden="1" customHeight="1">
      <c r="A181" s="994"/>
      <c r="B181" s="994"/>
      <c r="C181" s="995"/>
      <c r="D181" s="746"/>
      <c r="E181" s="996"/>
      <c r="F181" s="996"/>
      <c r="G181" s="996"/>
      <c r="H181" s="778"/>
      <c r="I181" s="769">
        <f>+G175-SUM(I175:I179)</f>
        <v>97</v>
      </c>
      <c r="J181" s="769">
        <f>+I181-SUM(J175:J180)</f>
        <v>86</v>
      </c>
      <c r="K181" s="769">
        <f t="shared" ref="K181:AM181" si="67">+J181-SUM(K175:K180)</f>
        <v>76</v>
      </c>
      <c r="L181" s="762">
        <f t="shared" si="67"/>
        <v>71</v>
      </c>
      <c r="M181" s="769">
        <f t="shared" si="67"/>
        <v>61</v>
      </c>
      <c r="N181" s="769">
        <f t="shared" si="67"/>
        <v>51</v>
      </c>
      <c r="O181" s="769">
        <f t="shared" si="67"/>
        <v>40</v>
      </c>
      <c r="P181" s="769">
        <f t="shared" si="67"/>
        <v>30</v>
      </c>
      <c r="Q181" s="769">
        <f t="shared" si="67"/>
        <v>19</v>
      </c>
      <c r="R181" s="769">
        <f t="shared" si="67"/>
        <v>9</v>
      </c>
      <c r="S181" s="762" t="e">
        <f t="shared" si="56"/>
        <v>#N/A</v>
      </c>
      <c r="T181" s="769" t="e">
        <f t="shared" si="67"/>
        <v>#N/A</v>
      </c>
      <c r="U181" s="769" t="e">
        <f t="shared" si="67"/>
        <v>#N/A</v>
      </c>
      <c r="V181" s="769" t="e">
        <f t="shared" si="67"/>
        <v>#N/A</v>
      </c>
      <c r="W181" s="769" t="e">
        <f t="shared" si="67"/>
        <v>#N/A</v>
      </c>
      <c r="X181" s="769" t="e">
        <f t="shared" si="67"/>
        <v>#N/A</v>
      </c>
      <c r="Y181" s="769" t="e">
        <f t="shared" si="67"/>
        <v>#N/A</v>
      </c>
      <c r="Z181" s="762" t="e">
        <f t="shared" si="67"/>
        <v>#N/A</v>
      </c>
      <c r="AA181" s="769" t="e">
        <f t="shared" si="67"/>
        <v>#N/A</v>
      </c>
      <c r="AB181" s="769" t="e">
        <f t="shared" si="67"/>
        <v>#N/A</v>
      </c>
      <c r="AC181" s="769" t="e">
        <f t="shared" si="67"/>
        <v>#N/A</v>
      </c>
      <c r="AD181" s="769" t="e">
        <f t="shared" si="67"/>
        <v>#N/A</v>
      </c>
      <c r="AE181" s="769" t="e">
        <f t="shared" si="67"/>
        <v>#N/A</v>
      </c>
      <c r="AF181" s="769" t="e">
        <f t="shared" si="67"/>
        <v>#N/A</v>
      </c>
      <c r="AG181" s="762" t="e">
        <f t="shared" si="67"/>
        <v>#N/A</v>
      </c>
      <c r="AH181" s="769" t="e">
        <f t="shared" si="67"/>
        <v>#N/A</v>
      </c>
      <c r="AI181" s="769" t="e">
        <f t="shared" si="67"/>
        <v>#N/A</v>
      </c>
      <c r="AJ181" s="769" t="e">
        <f t="shared" si="67"/>
        <v>#N/A</v>
      </c>
      <c r="AK181" s="769" t="e">
        <f t="shared" si="67"/>
        <v>#N/A</v>
      </c>
      <c r="AL181" s="769" t="e">
        <f t="shared" si="67"/>
        <v>#N/A</v>
      </c>
      <c r="AM181" s="769" t="e">
        <f t="shared" si="67"/>
        <v>#N/A</v>
      </c>
      <c r="AN181" s="755"/>
      <c r="AO181" s="755"/>
      <c r="AP181" s="755"/>
      <c r="AQ181" s="755"/>
      <c r="AR181" s="755"/>
      <c r="AS181" s="755"/>
      <c r="AT181" s="755"/>
      <c r="AU181" s="755"/>
      <c r="AV181" s="755"/>
      <c r="AW181" s="755"/>
      <c r="AX181" s="755"/>
      <c r="AY181" s="755"/>
      <c r="AZ181" s="755"/>
      <c r="BA181" s="755"/>
      <c r="BB181" s="755"/>
      <c r="BC181" s="755"/>
      <c r="BD181" s="755"/>
      <c r="BE181" s="755"/>
      <c r="BF181" s="755"/>
      <c r="BG181" s="755"/>
      <c r="BH181" s="755"/>
    </row>
    <row r="182" spans="1:60" ht="36.75" customHeight="1">
      <c r="A182" s="973">
        <v>39</v>
      </c>
      <c r="B182" s="973" t="s">
        <v>536</v>
      </c>
      <c r="C182" s="955" t="s">
        <v>1639</v>
      </c>
      <c r="D182" s="955"/>
      <c r="E182" s="990">
        <v>109</v>
      </c>
      <c r="F182" s="990">
        <f>VLOOKUP(B182,'Total tồn vật tư 2'!$A$3:$F$586,6,0)</f>
        <v>0</v>
      </c>
      <c r="G182" s="990">
        <f>+E182+F182</f>
        <v>109</v>
      </c>
      <c r="H182" s="724" t="s">
        <v>1587</v>
      </c>
      <c r="I182" s="765">
        <v>2</v>
      </c>
      <c r="J182" s="765">
        <v>2</v>
      </c>
      <c r="K182" s="765">
        <v>2</v>
      </c>
      <c r="L182" s="761">
        <v>1</v>
      </c>
      <c r="M182" s="765">
        <v>2</v>
      </c>
      <c r="N182" s="765">
        <v>2</v>
      </c>
      <c r="O182" s="765">
        <v>2</v>
      </c>
      <c r="P182" s="765">
        <v>2</v>
      </c>
      <c r="Q182" s="765">
        <v>2</v>
      </c>
      <c r="R182" s="765">
        <v>2</v>
      </c>
      <c r="S182" s="762">
        <v>1</v>
      </c>
      <c r="T182" s="765">
        <v>2</v>
      </c>
      <c r="U182" s="765">
        <v>2</v>
      </c>
      <c r="V182" s="765">
        <v>2</v>
      </c>
      <c r="W182" s="765">
        <v>2</v>
      </c>
      <c r="X182" s="765">
        <v>2</v>
      </c>
      <c r="Y182" s="765">
        <v>2</v>
      </c>
      <c r="Z182" s="761">
        <f t="shared" si="60"/>
        <v>1</v>
      </c>
      <c r="AA182" s="765">
        <v>2</v>
      </c>
      <c r="AB182" s="765">
        <v>2</v>
      </c>
      <c r="AC182" s="765">
        <v>2</v>
      </c>
      <c r="AD182" s="765">
        <v>2</v>
      </c>
      <c r="AE182" s="765">
        <v>2</v>
      </c>
      <c r="AF182" s="765">
        <v>2</v>
      </c>
      <c r="AG182" s="761">
        <f t="shared" si="57"/>
        <v>1</v>
      </c>
      <c r="AH182" s="765">
        <v>2</v>
      </c>
      <c r="AI182" s="765">
        <v>2</v>
      </c>
      <c r="AJ182" s="765">
        <v>2</v>
      </c>
      <c r="AK182" s="765">
        <v>2</v>
      </c>
      <c r="AL182" s="765">
        <v>2</v>
      </c>
      <c r="AM182" s="765">
        <v>2</v>
      </c>
    </row>
    <row r="183" spans="1:60" ht="36.75" customHeight="1">
      <c r="A183" s="983"/>
      <c r="B183" s="983"/>
      <c r="C183" s="975"/>
      <c r="D183" s="975"/>
      <c r="E183" s="986"/>
      <c r="F183" s="986"/>
      <c r="G183" s="986"/>
      <c r="H183" s="724" t="s">
        <v>1632</v>
      </c>
      <c r="I183" s="768">
        <v>2</v>
      </c>
      <c r="J183" s="768">
        <v>2</v>
      </c>
      <c r="K183" s="768">
        <v>2</v>
      </c>
      <c r="L183" s="761">
        <v>1</v>
      </c>
      <c r="M183" s="768">
        <v>2</v>
      </c>
      <c r="N183" s="768">
        <v>2</v>
      </c>
      <c r="O183" s="768">
        <v>2</v>
      </c>
      <c r="P183" s="768">
        <v>2</v>
      </c>
      <c r="Q183" s="768">
        <v>2</v>
      </c>
      <c r="R183" s="768">
        <v>2</v>
      </c>
      <c r="S183" s="762">
        <v>1</v>
      </c>
      <c r="T183" s="768">
        <v>2</v>
      </c>
      <c r="U183" s="768">
        <v>2</v>
      </c>
      <c r="V183" s="768">
        <v>2</v>
      </c>
      <c r="W183" s="768">
        <v>2</v>
      </c>
      <c r="X183" s="768">
        <v>2</v>
      </c>
      <c r="Y183" s="768">
        <v>2</v>
      </c>
      <c r="Z183" s="761">
        <f t="shared" si="60"/>
        <v>1</v>
      </c>
      <c r="AA183" s="768">
        <v>2</v>
      </c>
      <c r="AB183" s="768">
        <v>2</v>
      </c>
      <c r="AC183" s="768">
        <v>2</v>
      </c>
      <c r="AD183" s="768">
        <v>2</v>
      </c>
      <c r="AE183" s="768">
        <v>2</v>
      </c>
      <c r="AF183" s="768">
        <v>2</v>
      </c>
      <c r="AG183" s="761">
        <f t="shared" si="57"/>
        <v>1</v>
      </c>
      <c r="AH183" s="768">
        <v>2</v>
      </c>
      <c r="AI183" s="768">
        <v>2</v>
      </c>
      <c r="AJ183" s="768">
        <v>2</v>
      </c>
      <c r="AK183" s="768">
        <v>2</v>
      </c>
      <c r="AL183" s="768">
        <v>2</v>
      </c>
      <c r="AM183" s="768">
        <v>2</v>
      </c>
    </row>
    <row r="184" spans="1:60" ht="36.75" customHeight="1">
      <c r="A184" s="983"/>
      <c r="B184" s="983"/>
      <c r="C184" s="975"/>
      <c r="D184" s="975"/>
      <c r="E184" s="986"/>
      <c r="F184" s="986"/>
      <c r="G184" s="986"/>
      <c r="H184" s="724" t="s">
        <v>1582</v>
      </c>
      <c r="I184" s="768">
        <v>2</v>
      </c>
      <c r="J184" s="768">
        <v>2</v>
      </c>
      <c r="K184" s="768">
        <v>2</v>
      </c>
      <c r="L184" s="761">
        <v>1</v>
      </c>
      <c r="M184" s="768">
        <v>2</v>
      </c>
      <c r="N184" s="768">
        <v>2</v>
      </c>
      <c r="O184" s="768">
        <v>2</v>
      </c>
      <c r="P184" s="768">
        <v>2</v>
      </c>
      <c r="Q184" s="768">
        <v>2</v>
      </c>
      <c r="R184" s="768">
        <v>2</v>
      </c>
      <c r="S184" s="762">
        <v>1</v>
      </c>
      <c r="T184" s="768">
        <v>2</v>
      </c>
      <c r="U184" s="768">
        <v>2</v>
      </c>
      <c r="V184" s="768">
        <v>2</v>
      </c>
      <c r="W184" s="768">
        <v>2</v>
      </c>
      <c r="X184" s="768">
        <v>2</v>
      </c>
      <c r="Y184" s="768">
        <v>2</v>
      </c>
      <c r="Z184" s="761">
        <v>1</v>
      </c>
      <c r="AA184" s="768">
        <v>2</v>
      </c>
      <c r="AB184" s="768">
        <v>2</v>
      </c>
      <c r="AC184" s="768">
        <v>2</v>
      </c>
      <c r="AD184" s="768">
        <v>2</v>
      </c>
      <c r="AE184" s="768">
        <v>2</v>
      </c>
      <c r="AF184" s="768">
        <v>2</v>
      </c>
      <c r="AG184" s="761">
        <v>1</v>
      </c>
      <c r="AH184" s="768">
        <v>2</v>
      </c>
      <c r="AI184" s="768">
        <v>2</v>
      </c>
      <c r="AJ184" s="768">
        <v>2</v>
      </c>
      <c r="AK184" s="768">
        <v>2</v>
      </c>
      <c r="AL184" s="768">
        <v>2</v>
      </c>
      <c r="AM184" s="768">
        <v>2</v>
      </c>
    </row>
    <row r="185" spans="1:60" ht="36.75" customHeight="1">
      <c r="A185" s="983"/>
      <c r="B185" s="983"/>
      <c r="C185" s="975"/>
      <c r="D185" s="975"/>
      <c r="E185" s="986"/>
      <c r="F185" s="986"/>
      <c r="G185" s="986"/>
      <c r="H185" s="724" t="s">
        <v>1583</v>
      </c>
      <c r="I185" s="768">
        <v>1</v>
      </c>
      <c r="J185" s="768">
        <v>1</v>
      </c>
      <c r="K185" s="768">
        <v>1</v>
      </c>
      <c r="L185" s="761">
        <v>1</v>
      </c>
      <c r="M185" s="768">
        <v>1</v>
      </c>
      <c r="N185" s="768">
        <v>1</v>
      </c>
      <c r="O185" s="768">
        <v>1</v>
      </c>
      <c r="P185" s="768">
        <v>1</v>
      </c>
      <c r="Q185" s="768">
        <v>1</v>
      </c>
      <c r="R185" s="768">
        <v>1</v>
      </c>
      <c r="S185" s="772">
        <v>1</v>
      </c>
      <c r="T185" s="768">
        <v>1</v>
      </c>
      <c r="U185" s="768">
        <v>1</v>
      </c>
      <c r="V185" s="768">
        <v>1</v>
      </c>
      <c r="W185" s="768">
        <v>1</v>
      </c>
      <c r="X185" s="768">
        <v>1</v>
      </c>
      <c r="Y185" s="768">
        <v>1</v>
      </c>
      <c r="Z185" s="772">
        <v>1</v>
      </c>
      <c r="AA185" s="768">
        <v>1</v>
      </c>
      <c r="AB185" s="768">
        <v>1</v>
      </c>
      <c r="AC185" s="768">
        <v>1</v>
      </c>
      <c r="AD185" s="768">
        <v>1</v>
      </c>
      <c r="AE185" s="768">
        <v>1</v>
      </c>
      <c r="AF185" s="768">
        <v>1</v>
      </c>
      <c r="AG185" s="772">
        <v>1</v>
      </c>
      <c r="AH185" s="768">
        <v>1</v>
      </c>
      <c r="AI185" s="768">
        <v>1</v>
      </c>
      <c r="AJ185" s="768">
        <v>1</v>
      </c>
      <c r="AK185" s="768">
        <v>1</v>
      </c>
      <c r="AL185" s="768">
        <v>1</v>
      </c>
      <c r="AM185" s="768">
        <v>1</v>
      </c>
    </row>
    <row r="186" spans="1:60" ht="36.75" customHeight="1">
      <c r="A186" s="983"/>
      <c r="B186" s="983"/>
      <c r="C186" s="975"/>
      <c r="D186" s="975"/>
      <c r="E186" s="986"/>
      <c r="F186" s="986"/>
      <c r="G186" s="986"/>
      <c r="H186" s="729" t="s">
        <v>1532</v>
      </c>
      <c r="I186" s="768">
        <v>2</v>
      </c>
      <c r="J186" s="768">
        <v>2</v>
      </c>
      <c r="K186" s="768">
        <v>2</v>
      </c>
      <c r="L186" s="761">
        <v>1</v>
      </c>
      <c r="M186" s="768">
        <v>2</v>
      </c>
      <c r="N186" s="768">
        <v>2</v>
      </c>
      <c r="O186" s="768">
        <v>2</v>
      </c>
      <c r="P186" s="768">
        <v>2</v>
      </c>
      <c r="Q186" s="768">
        <v>2</v>
      </c>
      <c r="R186" s="768">
        <v>2</v>
      </c>
      <c r="S186" s="762">
        <v>1</v>
      </c>
      <c r="T186" s="768">
        <v>2</v>
      </c>
      <c r="U186" s="768">
        <v>2</v>
      </c>
      <c r="V186" s="768">
        <v>2</v>
      </c>
      <c r="W186" s="768">
        <v>2</v>
      </c>
      <c r="X186" s="768">
        <v>2</v>
      </c>
      <c r="Y186" s="768">
        <v>2</v>
      </c>
      <c r="Z186" s="761">
        <v>1</v>
      </c>
      <c r="AA186" s="768">
        <v>2</v>
      </c>
      <c r="AB186" s="768">
        <v>2</v>
      </c>
      <c r="AC186" s="768">
        <v>2</v>
      </c>
      <c r="AD186" s="768">
        <v>2</v>
      </c>
      <c r="AE186" s="768">
        <v>2</v>
      </c>
      <c r="AF186" s="768">
        <v>2</v>
      </c>
      <c r="AG186" s="761">
        <v>1</v>
      </c>
      <c r="AH186" s="768">
        <v>2</v>
      </c>
      <c r="AI186" s="768">
        <v>2</v>
      </c>
      <c r="AJ186" s="768">
        <v>2</v>
      </c>
      <c r="AK186" s="768">
        <v>2</v>
      </c>
      <c r="AL186" s="768">
        <v>2</v>
      </c>
      <c r="AM186" s="768">
        <v>2</v>
      </c>
    </row>
    <row r="187" spans="1:60" ht="36.75" customHeight="1">
      <c r="A187" s="983"/>
      <c r="B187" s="983"/>
      <c r="C187" s="975"/>
      <c r="D187" s="975"/>
      <c r="E187" s="986"/>
      <c r="F187" s="986"/>
      <c r="G187" s="986"/>
      <c r="H187" s="724" t="s">
        <v>1634</v>
      </c>
      <c r="I187" s="768">
        <v>0</v>
      </c>
      <c r="J187" s="768">
        <v>0</v>
      </c>
      <c r="K187" s="768">
        <v>2</v>
      </c>
      <c r="L187" s="761">
        <v>0</v>
      </c>
      <c r="M187" s="768">
        <v>0</v>
      </c>
      <c r="N187" s="768">
        <v>0</v>
      </c>
      <c r="O187" s="768">
        <v>0</v>
      </c>
      <c r="P187" s="768">
        <v>0</v>
      </c>
      <c r="Q187" s="768">
        <v>0</v>
      </c>
      <c r="R187" s="768">
        <v>2</v>
      </c>
      <c r="S187" s="761">
        <v>0</v>
      </c>
      <c r="T187" s="768">
        <v>0</v>
      </c>
      <c r="U187" s="768">
        <v>0</v>
      </c>
      <c r="V187" s="768">
        <v>0</v>
      </c>
      <c r="W187" s="768">
        <v>0</v>
      </c>
      <c r="X187" s="768">
        <v>0</v>
      </c>
      <c r="Y187" s="768">
        <v>2</v>
      </c>
      <c r="Z187" s="761">
        <v>0</v>
      </c>
      <c r="AA187" s="768">
        <v>0</v>
      </c>
      <c r="AB187" s="768">
        <v>0</v>
      </c>
      <c r="AC187" s="768">
        <v>0</v>
      </c>
      <c r="AD187" s="768">
        <v>0</v>
      </c>
      <c r="AE187" s="768">
        <v>0</v>
      </c>
      <c r="AF187" s="768">
        <v>2</v>
      </c>
      <c r="AG187" s="761">
        <v>0</v>
      </c>
      <c r="AH187" s="768">
        <v>0</v>
      </c>
      <c r="AI187" s="768">
        <v>0</v>
      </c>
      <c r="AJ187" s="768">
        <v>0</v>
      </c>
      <c r="AK187" s="768">
        <v>0</v>
      </c>
      <c r="AL187" s="768">
        <v>0</v>
      </c>
      <c r="AM187" s="768">
        <v>2</v>
      </c>
    </row>
    <row r="188" spans="1:60" s="773" customFormat="1" ht="36.75" customHeight="1">
      <c r="A188" s="994"/>
      <c r="B188" s="994"/>
      <c r="C188" s="995"/>
      <c r="D188" s="976"/>
      <c r="E188" s="996"/>
      <c r="F188" s="996"/>
      <c r="G188" s="996"/>
      <c r="H188" s="776"/>
      <c r="I188" s="774">
        <f>+G182-SUM(I182:I187)</f>
        <v>100</v>
      </c>
      <c r="J188" s="774">
        <f>+I188-SUM(J182:J187)</f>
        <v>91</v>
      </c>
      <c r="K188" s="774">
        <f t="shared" ref="K188:AM188" si="68">+J188-SUM(K182:K187)</f>
        <v>80</v>
      </c>
      <c r="L188" s="774">
        <f t="shared" si="68"/>
        <v>75</v>
      </c>
      <c r="M188" s="774">
        <f t="shared" si="68"/>
        <v>66</v>
      </c>
      <c r="N188" s="774">
        <f t="shared" si="68"/>
        <v>57</v>
      </c>
      <c r="O188" s="774">
        <f t="shared" si="68"/>
        <v>48</v>
      </c>
      <c r="P188" s="774">
        <f t="shared" si="68"/>
        <v>39</v>
      </c>
      <c r="Q188" s="774">
        <f t="shared" si="68"/>
        <v>30</v>
      </c>
      <c r="R188" s="774">
        <f t="shared" si="68"/>
        <v>19</v>
      </c>
      <c r="S188" s="774">
        <f t="shared" si="68"/>
        <v>14</v>
      </c>
      <c r="T188" s="774">
        <f t="shared" si="68"/>
        <v>5</v>
      </c>
      <c r="U188" s="774">
        <f t="shared" si="68"/>
        <v>-4</v>
      </c>
      <c r="V188" s="774">
        <f t="shared" si="68"/>
        <v>-13</v>
      </c>
      <c r="W188" s="774">
        <f t="shared" si="68"/>
        <v>-22</v>
      </c>
      <c r="X188" s="774">
        <f t="shared" si="68"/>
        <v>-31</v>
      </c>
      <c r="Y188" s="774">
        <f t="shared" si="68"/>
        <v>-42</v>
      </c>
      <c r="Z188" s="774">
        <f t="shared" si="68"/>
        <v>-47</v>
      </c>
      <c r="AA188" s="774">
        <f t="shared" si="68"/>
        <v>-56</v>
      </c>
      <c r="AB188" s="774">
        <f t="shared" si="68"/>
        <v>-65</v>
      </c>
      <c r="AC188" s="774">
        <f t="shared" si="68"/>
        <v>-74</v>
      </c>
      <c r="AD188" s="774">
        <f t="shared" si="68"/>
        <v>-83</v>
      </c>
      <c r="AE188" s="774">
        <f t="shared" si="68"/>
        <v>-92</v>
      </c>
      <c r="AF188" s="774">
        <f t="shared" si="68"/>
        <v>-103</v>
      </c>
      <c r="AG188" s="774">
        <f t="shared" si="68"/>
        <v>-108</v>
      </c>
      <c r="AH188" s="774">
        <f t="shared" si="68"/>
        <v>-117</v>
      </c>
      <c r="AI188" s="774">
        <f t="shared" si="68"/>
        <v>-126</v>
      </c>
      <c r="AJ188" s="774">
        <f t="shared" si="68"/>
        <v>-135</v>
      </c>
      <c r="AK188" s="774">
        <f t="shared" si="68"/>
        <v>-144</v>
      </c>
      <c r="AL188" s="774">
        <f t="shared" si="68"/>
        <v>-153</v>
      </c>
      <c r="AM188" s="774">
        <f t="shared" si="68"/>
        <v>-164</v>
      </c>
      <c r="AN188" s="755"/>
      <c r="AO188" s="755"/>
      <c r="AP188" s="755"/>
      <c r="AQ188" s="755"/>
      <c r="AR188" s="755"/>
      <c r="AS188" s="755"/>
      <c r="AT188" s="755"/>
      <c r="AU188" s="755"/>
      <c r="AV188" s="755"/>
      <c r="AW188" s="755"/>
      <c r="AX188" s="755"/>
      <c r="AY188" s="755"/>
      <c r="AZ188" s="755"/>
      <c r="BA188" s="755"/>
      <c r="BB188" s="755"/>
      <c r="BC188" s="755"/>
      <c r="BD188" s="755"/>
      <c r="BE188" s="755"/>
      <c r="BF188" s="755"/>
      <c r="BG188" s="755"/>
      <c r="BH188" s="755"/>
    </row>
    <row r="189" spans="1:60" ht="36.75" customHeight="1">
      <c r="A189" s="973">
        <v>41</v>
      </c>
      <c r="B189" s="973" t="s">
        <v>540</v>
      </c>
      <c r="C189" s="955" t="s">
        <v>1640</v>
      </c>
      <c r="D189" s="955"/>
      <c r="E189" s="990">
        <v>129</v>
      </c>
      <c r="F189" s="990">
        <f>VLOOKUP(B189,'Total tồn vật tư 2'!$A$3:$F$586,6,0)</f>
        <v>0</v>
      </c>
      <c r="G189" s="990">
        <f>+E189+F189</f>
        <v>129</v>
      </c>
      <c r="H189" s="724" t="s">
        <v>1587</v>
      </c>
      <c r="I189" s="765">
        <v>1.5</v>
      </c>
      <c r="J189" s="765">
        <v>1.5</v>
      </c>
      <c r="K189" s="765">
        <v>1.5</v>
      </c>
      <c r="L189" s="761">
        <v>0</v>
      </c>
      <c r="M189" s="765">
        <v>1.5</v>
      </c>
      <c r="N189" s="765">
        <v>1.5</v>
      </c>
      <c r="O189" s="765">
        <v>1.5</v>
      </c>
      <c r="P189" s="765">
        <v>1.5</v>
      </c>
      <c r="Q189" s="765">
        <v>1.5</v>
      </c>
      <c r="R189" s="765">
        <v>1.5</v>
      </c>
      <c r="S189" s="761">
        <v>0</v>
      </c>
      <c r="T189" s="765">
        <v>1.5</v>
      </c>
      <c r="U189" s="765">
        <v>1.5</v>
      </c>
      <c r="V189" s="765">
        <v>1.5</v>
      </c>
      <c r="W189" s="765">
        <v>1.5</v>
      </c>
      <c r="X189" s="765">
        <v>1.5</v>
      </c>
      <c r="Y189" s="765">
        <v>1.5</v>
      </c>
      <c r="Z189" s="761">
        <v>0</v>
      </c>
      <c r="AA189" s="765">
        <v>1.5</v>
      </c>
      <c r="AB189" s="765">
        <v>1.5</v>
      </c>
      <c r="AC189" s="765">
        <v>1.5</v>
      </c>
      <c r="AD189" s="765">
        <v>1.5</v>
      </c>
      <c r="AE189" s="765">
        <v>1.5</v>
      </c>
      <c r="AF189" s="765">
        <v>1.5</v>
      </c>
      <c r="AG189" s="761">
        <v>0</v>
      </c>
      <c r="AH189" s="765">
        <v>1.5</v>
      </c>
      <c r="AI189" s="765">
        <v>1.5</v>
      </c>
      <c r="AJ189" s="765">
        <v>1.5</v>
      </c>
      <c r="AK189" s="765">
        <v>1.5</v>
      </c>
      <c r="AL189" s="765">
        <v>1.5</v>
      </c>
      <c r="AM189" s="765">
        <v>1.5</v>
      </c>
    </row>
    <row r="190" spans="1:60" ht="36.75" customHeight="1">
      <c r="A190" s="983"/>
      <c r="B190" s="983"/>
      <c r="C190" s="975"/>
      <c r="D190" s="975"/>
      <c r="E190" s="986"/>
      <c r="F190" s="986"/>
      <c r="G190" s="986"/>
      <c r="H190" s="724" t="s">
        <v>1582</v>
      </c>
      <c r="I190" s="765">
        <v>2</v>
      </c>
      <c r="J190" s="765">
        <v>2</v>
      </c>
      <c r="K190" s="765">
        <v>2</v>
      </c>
      <c r="L190" s="761">
        <f t="shared" ref="L190:L212" si="69">+K190/2</f>
        <v>1</v>
      </c>
      <c r="M190" s="765">
        <v>2</v>
      </c>
      <c r="N190" s="765">
        <v>2</v>
      </c>
      <c r="O190" s="765">
        <v>2</v>
      </c>
      <c r="P190" s="765">
        <v>2</v>
      </c>
      <c r="Q190" s="765">
        <v>2</v>
      </c>
      <c r="R190" s="765">
        <v>2</v>
      </c>
      <c r="S190" s="761">
        <f t="shared" ref="S190:S212" si="70">+R190/2</f>
        <v>1</v>
      </c>
      <c r="T190" s="765">
        <v>2</v>
      </c>
      <c r="U190" s="765">
        <v>2</v>
      </c>
      <c r="V190" s="765">
        <v>2</v>
      </c>
      <c r="W190" s="765">
        <v>2</v>
      </c>
      <c r="X190" s="765">
        <v>2</v>
      </c>
      <c r="Y190" s="765">
        <v>2</v>
      </c>
      <c r="Z190" s="761">
        <f t="shared" si="60"/>
        <v>1</v>
      </c>
      <c r="AA190" s="765">
        <v>2</v>
      </c>
      <c r="AB190" s="765">
        <v>2</v>
      </c>
      <c r="AC190" s="765">
        <v>2</v>
      </c>
      <c r="AD190" s="765">
        <v>2</v>
      </c>
      <c r="AE190" s="765">
        <v>2</v>
      </c>
      <c r="AF190" s="765">
        <v>2</v>
      </c>
      <c r="AG190" s="761">
        <f t="shared" si="57"/>
        <v>1</v>
      </c>
      <c r="AH190" s="765">
        <v>2</v>
      </c>
      <c r="AI190" s="765">
        <v>2</v>
      </c>
      <c r="AJ190" s="765">
        <v>2</v>
      </c>
      <c r="AK190" s="765">
        <v>2</v>
      </c>
      <c r="AL190" s="765">
        <v>2</v>
      </c>
      <c r="AM190" s="765">
        <v>2</v>
      </c>
    </row>
    <row r="191" spans="1:60" ht="36.75" customHeight="1">
      <c r="A191" s="983"/>
      <c r="B191" s="983"/>
      <c r="C191" s="975"/>
      <c r="D191" s="975"/>
      <c r="E191" s="986"/>
      <c r="F191" s="986"/>
      <c r="G191" s="986"/>
      <c r="H191" s="724" t="s">
        <v>1583</v>
      </c>
      <c r="I191" s="765">
        <v>2</v>
      </c>
      <c r="J191" s="765">
        <v>2</v>
      </c>
      <c r="K191" s="765">
        <v>2</v>
      </c>
      <c r="L191" s="761">
        <v>1</v>
      </c>
      <c r="M191" s="765">
        <v>2</v>
      </c>
      <c r="N191" s="765">
        <v>2</v>
      </c>
      <c r="O191" s="765">
        <v>2</v>
      </c>
      <c r="P191" s="765">
        <v>2</v>
      </c>
      <c r="Q191" s="765">
        <v>2</v>
      </c>
      <c r="R191" s="765">
        <v>2</v>
      </c>
      <c r="S191" s="761">
        <v>1</v>
      </c>
      <c r="T191" s="765">
        <v>2</v>
      </c>
      <c r="U191" s="765">
        <v>2</v>
      </c>
      <c r="V191" s="765">
        <v>2</v>
      </c>
      <c r="W191" s="765">
        <v>2</v>
      </c>
      <c r="X191" s="765">
        <v>2</v>
      </c>
      <c r="Y191" s="765">
        <v>2</v>
      </c>
      <c r="Z191" s="761">
        <v>1</v>
      </c>
      <c r="AA191" s="765">
        <v>2</v>
      </c>
      <c r="AB191" s="765">
        <v>2</v>
      </c>
      <c r="AC191" s="765">
        <v>2</v>
      </c>
      <c r="AD191" s="765">
        <v>2</v>
      </c>
      <c r="AE191" s="765">
        <v>2</v>
      </c>
      <c r="AF191" s="765">
        <v>2</v>
      </c>
      <c r="AG191" s="761">
        <v>1</v>
      </c>
      <c r="AH191" s="765">
        <v>2</v>
      </c>
      <c r="AI191" s="765">
        <v>2</v>
      </c>
      <c r="AJ191" s="765">
        <v>2</v>
      </c>
      <c r="AK191" s="765">
        <v>2</v>
      </c>
      <c r="AL191" s="765">
        <v>2</v>
      </c>
      <c r="AM191" s="765">
        <v>2</v>
      </c>
    </row>
    <row r="192" spans="1:60" ht="36.75" customHeight="1">
      <c r="A192" s="983"/>
      <c r="B192" s="983"/>
      <c r="C192" s="975"/>
      <c r="D192" s="975"/>
      <c r="E192" s="986"/>
      <c r="F192" s="986"/>
      <c r="G192" s="986"/>
      <c r="H192" s="750" t="s">
        <v>1632</v>
      </c>
      <c r="I192" s="765">
        <v>2</v>
      </c>
      <c r="J192" s="765">
        <v>2</v>
      </c>
      <c r="K192" s="765">
        <v>2</v>
      </c>
      <c r="L192" s="771">
        <v>1</v>
      </c>
      <c r="M192" s="765">
        <v>2</v>
      </c>
      <c r="N192" s="765">
        <v>2</v>
      </c>
      <c r="O192" s="765">
        <v>2</v>
      </c>
      <c r="P192" s="765">
        <v>2</v>
      </c>
      <c r="Q192" s="765">
        <v>2</v>
      </c>
      <c r="R192" s="765">
        <v>2</v>
      </c>
      <c r="S192" s="771">
        <v>1</v>
      </c>
      <c r="T192" s="765">
        <v>2</v>
      </c>
      <c r="U192" s="765">
        <v>2</v>
      </c>
      <c r="V192" s="765">
        <v>2</v>
      </c>
      <c r="W192" s="765">
        <v>2</v>
      </c>
      <c r="X192" s="765">
        <v>2</v>
      </c>
      <c r="Y192" s="765">
        <v>2</v>
      </c>
      <c r="Z192" s="771">
        <v>1</v>
      </c>
      <c r="AA192" s="765">
        <v>2</v>
      </c>
      <c r="AB192" s="765">
        <v>2</v>
      </c>
      <c r="AC192" s="765">
        <v>2</v>
      </c>
      <c r="AD192" s="765">
        <v>2</v>
      </c>
      <c r="AE192" s="765">
        <v>2</v>
      </c>
      <c r="AF192" s="765">
        <v>2</v>
      </c>
      <c r="AG192" s="771">
        <v>1</v>
      </c>
      <c r="AH192" s="765">
        <v>2</v>
      </c>
      <c r="AI192" s="765">
        <v>2</v>
      </c>
      <c r="AJ192" s="765">
        <v>2</v>
      </c>
      <c r="AK192" s="765">
        <v>2</v>
      </c>
      <c r="AL192" s="765">
        <v>2</v>
      </c>
      <c r="AM192" s="765">
        <v>2</v>
      </c>
    </row>
    <row r="193" spans="1:60" ht="36.75" customHeight="1">
      <c r="A193" s="983"/>
      <c r="B193" s="983"/>
      <c r="C193" s="975"/>
      <c r="D193" s="975"/>
      <c r="E193" s="986"/>
      <c r="F193" s="986"/>
      <c r="G193" s="986"/>
      <c r="H193" s="729" t="s">
        <v>1532</v>
      </c>
      <c r="I193" s="765">
        <v>2</v>
      </c>
      <c r="J193" s="765">
        <v>2</v>
      </c>
      <c r="K193" s="765">
        <v>2</v>
      </c>
      <c r="L193" s="771">
        <v>2</v>
      </c>
      <c r="M193" s="765">
        <v>2</v>
      </c>
      <c r="N193" s="765">
        <v>2</v>
      </c>
      <c r="O193" s="765">
        <v>2</v>
      </c>
      <c r="P193" s="765">
        <v>2</v>
      </c>
      <c r="Q193" s="765">
        <v>2</v>
      </c>
      <c r="R193" s="765">
        <v>2</v>
      </c>
      <c r="S193" s="771">
        <v>2</v>
      </c>
      <c r="T193" s="765">
        <v>2</v>
      </c>
      <c r="U193" s="765">
        <v>2</v>
      </c>
      <c r="V193" s="765">
        <v>2</v>
      </c>
      <c r="W193" s="765">
        <v>2</v>
      </c>
      <c r="X193" s="765">
        <v>2</v>
      </c>
      <c r="Y193" s="765">
        <v>2</v>
      </c>
      <c r="Z193" s="771">
        <v>2</v>
      </c>
      <c r="AA193" s="765">
        <v>2</v>
      </c>
      <c r="AB193" s="765">
        <v>2</v>
      </c>
      <c r="AC193" s="765">
        <v>2</v>
      </c>
      <c r="AD193" s="765">
        <v>2</v>
      </c>
      <c r="AE193" s="765">
        <v>2</v>
      </c>
      <c r="AF193" s="765">
        <v>2</v>
      </c>
      <c r="AG193" s="771">
        <v>2</v>
      </c>
      <c r="AH193" s="765">
        <v>2</v>
      </c>
      <c r="AI193" s="765">
        <v>2</v>
      </c>
      <c r="AJ193" s="765">
        <v>2</v>
      </c>
      <c r="AK193" s="765">
        <v>2</v>
      </c>
      <c r="AL193" s="765">
        <v>2</v>
      </c>
      <c r="AM193" s="765">
        <v>2</v>
      </c>
      <c r="AN193" s="765"/>
    </row>
    <row r="194" spans="1:60" s="773" customFormat="1" ht="36.75" customHeight="1">
      <c r="A194" s="994"/>
      <c r="B194" s="994"/>
      <c r="C194" s="995"/>
      <c r="D194" s="976"/>
      <c r="E194" s="996"/>
      <c r="F194" s="996"/>
      <c r="G194" s="996"/>
      <c r="H194" s="776"/>
      <c r="I194" s="774">
        <f>+G189-SUM(I189:I193)</f>
        <v>119.5</v>
      </c>
      <c r="J194" s="774">
        <f t="shared" ref="J194:AM194" si="71">+I194-SUM(J189:J193)</f>
        <v>110</v>
      </c>
      <c r="K194" s="774">
        <f t="shared" si="71"/>
        <v>100.5</v>
      </c>
      <c r="L194" s="774">
        <f t="shared" si="71"/>
        <v>95.5</v>
      </c>
      <c r="M194" s="774">
        <f t="shared" si="71"/>
        <v>86</v>
      </c>
      <c r="N194" s="774">
        <f t="shared" si="71"/>
        <v>76.5</v>
      </c>
      <c r="O194" s="774">
        <f t="shared" si="71"/>
        <v>67</v>
      </c>
      <c r="P194" s="774">
        <f t="shared" si="71"/>
        <v>57.5</v>
      </c>
      <c r="Q194" s="774">
        <f t="shared" si="71"/>
        <v>48</v>
      </c>
      <c r="R194" s="774">
        <f t="shared" si="71"/>
        <v>38.5</v>
      </c>
      <c r="S194" s="774">
        <f t="shared" si="71"/>
        <v>33.5</v>
      </c>
      <c r="T194" s="774">
        <f t="shared" si="71"/>
        <v>24</v>
      </c>
      <c r="U194" s="774">
        <f t="shared" si="71"/>
        <v>14.5</v>
      </c>
      <c r="V194" s="774">
        <f t="shared" si="71"/>
        <v>5</v>
      </c>
      <c r="W194" s="774">
        <f t="shared" si="71"/>
        <v>-4.5</v>
      </c>
      <c r="X194" s="774">
        <f t="shared" si="71"/>
        <v>-14</v>
      </c>
      <c r="Y194" s="774">
        <f t="shared" si="71"/>
        <v>-23.5</v>
      </c>
      <c r="Z194" s="774">
        <f t="shared" si="71"/>
        <v>-28.5</v>
      </c>
      <c r="AA194" s="774">
        <f t="shared" si="71"/>
        <v>-38</v>
      </c>
      <c r="AB194" s="774">
        <f t="shared" si="71"/>
        <v>-47.5</v>
      </c>
      <c r="AC194" s="774">
        <f t="shared" si="71"/>
        <v>-57</v>
      </c>
      <c r="AD194" s="774">
        <f t="shared" si="71"/>
        <v>-66.5</v>
      </c>
      <c r="AE194" s="774">
        <f t="shared" si="71"/>
        <v>-76</v>
      </c>
      <c r="AF194" s="774">
        <f t="shared" si="71"/>
        <v>-85.5</v>
      </c>
      <c r="AG194" s="774">
        <f t="shared" si="71"/>
        <v>-90.5</v>
      </c>
      <c r="AH194" s="774">
        <f t="shared" si="71"/>
        <v>-100</v>
      </c>
      <c r="AI194" s="774">
        <f t="shared" si="71"/>
        <v>-109.5</v>
      </c>
      <c r="AJ194" s="774">
        <f t="shared" si="71"/>
        <v>-119</v>
      </c>
      <c r="AK194" s="774">
        <f t="shared" si="71"/>
        <v>-128.5</v>
      </c>
      <c r="AL194" s="774">
        <f t="shared" si="71"/>
        <v>-138</v>
      </c>
      <c r="AM194" s="774">
        <f t="shared" si="71"/>
        <v>-147.5</v>
      </c>
      <c r="AN194" s="755"/>
      <c r="AO194" s="755"/>
      <c r="AP194" s="755"/>
      <c r="AQ194" s="755"/>
      <c r="AR194" s="755"/>
      <c r="AS194" s="755"/>
      <c r="AT194" s="755"/>
      <c r="AU194" s="755"/>
      <c r="AV194" s="755"/>
      <c r="AW194" s="755"/>
      <c r="AX194" s="755"/>
      <c r="AY194" s="755"/>
      <c r="AZ194" s="755"/>
      <c r="BA194" s="755"/>
      <c r="BB194" s="755"/>
      <c r="BC194" s="755"/>
      <c r="BD194" s="755"/>
      <c r="BE194" s="755"/>
      <c r="BF194" s="755"/>
      <c r="BG194" s="755"/>
      <c r="BH194" s="755"/>
    </row>
    <row r="195" spans="1:60" ht="36.75" customHeight="1">
      <c r="A195" s="973">
        <v>43</v>
      </c>
      <c r="B195" s="973" t="s">
        <v>1600</v>
      </c>
      <c r="C195" s="955" t="s">
        <v>1641</v>
      </c>
      <c r="D195" s="955"/>
      <c r="E195" s="990">
        <v>141</v>
      </c>
      <c r="F195" s="990">
        <v>0</v>
      </c>
      <c r="G195" s="990">
        <f>+E195+F195</f>
        <v>141</v>
      </c>
      <c r="H195" s="724" t="s">
        <v>1587</v>
      </c>
      <c r="I195" s="765">
        <v>2</v>
      </c>
      <c r="J195" s="765">
        <v>2</v>
      </c>
      <c r="K195" s="765">
        <v>2</v>
      </c>
      <c r="L195" s="771">
        <v>1</v>
      </c>
      <c r="M195" s="765">
        <v>2</v>
      </c>
      <c r="N195" s="765">
        <v>2</v>
      </c>
      <c r="O195" s="765">
        <v>2</v>
      </c>
      <c r="P195" s="765">
        <v>2</v>
      </c>
      <c r="Q195" s="765">
        <v>2</v>
      </c>
      <c r="R195" s="765">
        <v>2</v>
      </c>
      <c r="S195" s="771">
        <v>1</v>
      </c>
      <c r="T195" s="765">
        <v>2</v>
      </c>
      <c r="U195" s="765">
        <v>2</v>
      </c>
      <c r="V195" s="765">
        <v>2</v>
      </c>
      <c r="W195" s="765">
        <v>2</v>
      </c>
      <c r="X195" s="765">
        <v>2</v>
      </c>
      <c r="Y195" s="765">
        <v>2</v>
      </c>
      <c r="Z195" s="771">
        <v>1</v>
      </c>
      <c r="AA195" s="765">
        <v>2</v>
      </c>
      <c r="AB195" s="765">
        <v>2</v>
      </c>
      <c r="AC195" s="765">
        <v>2</v>
      </c>
      <c r="AD195" s="765">
        <v>2</v>
      </c>
      <c r="AE195" s="765">
        <v>2</v>
      </c>
      <c r="AF195" s="765">
        <v>2</v>
      </c>
      <c r="AG195" s="771">
        <v>1</v>
      </c>
      <c r="AH195" s="765">
        <v>2</v>
      </c>
      <c r="AI195" s="765">
        <v>2</v>
      </c>
      <c r="AJ195" s="765">
        <v>2</v>
      </c>
      <c r="AK195" s="765">
        <v>2</v>
      </c>
      <c r="AL195" s="765">
        <v>2</v>
      </c>
      <c r="AM195" s="765">
        <v>2</v>
      </c>
    </row>
    <row r="196" spans="1:60" ht="36.75" customHeight="1">
      <c r="A196" s="983"/>
      <c r="B196" s="983"/>
      <c r="C196" s="975"/>
      <c r="D196" s="975"/>
      <c r="E196" s="986"/>
      <c r="F196" s="986"/>
      <c r="G196" s="986"/>
      <c r="H196" s="750" t="s">
        <v>1632</v>
      </c>
      <c r="I196" s="765">
        <v>2</v>
      </c>
      <c r="J196" s="765">
        <v>2</v>
      </c>
      <c r="K196" s="765">
        <v>2</v>
      </c>
      <c r="L196" s="771">
        <v>1</v>
      </c>
      <c r="M196" s="765">
        <v>2</v>
      </c>
      <c r="N196" s="765">
        <v>2</v>
      </c>
      <c r="O196" s="765">
        <v>2</v>
      </c>
      <c r="P196" s="765">
        <v>2</v>
      </c>
      <c r="Q196" s="765">
        <v>2</v>
      </c>
      <c r="R196" s="765">
        <v>2</v>
      </c>
      <c r="S196" s="771">
        <v>1</v>
      </c>
      <c r="T196" s="765">
        <v>2</v>
      </c>
      <c r="U196" s="765">
        <v>2</v>
      </c>
      <c r="V196" s="765">
        <v>2</v>
      </c>
      <c r="W196" s="765">
        <v>2</v>
      </c>
      <c r="X196" s="765">
        <v>2</v>
      </c>
      <c r="Y196" s="765">
        <v>2</v>
      </c>
      <c r="Z196" s="761">
        <f t="shared" si="60"/>
        <v>1</v>
      </c>
      <c r="AA196" s="765">
        <v>2</v>
      </c>
      <c r="AB196" s="765">
        <v>2</v>
      </c>
      <c r="AC196" s="765">
        <v>2</v>
      </c>
      <c r="AD196" s="765">
        <v>2</v>
      </c>
      <c r="AE196" s="765">
        <v>2</v>
      </c>
      <c r="AF196" s="765">
        <v>2</v>
      </c>
      <c r="AG196" s="761">
        <f t="shared" si="57"/>
        <v>1</v>
      </c>
      <c r="AH196" s="765">
        <v>2</v>
      </c>
      <c r="AI196" s="765">
        <v>2</v>
      </c>
      <c r="AJ196" s="765">
        <v>2</v>
      </c>
      <c r="AK196" s="765">
        <v>2</v>
      </c>
      <c r="AL196" s="765">
        <v>2</v>
      </c>
      <c r="AM196" s="765">
        <v>2</v>
      </c>
    </row>
    <row r="197" spans="1:60" ht="36.75" customHeight="1">
      <c r="A197" s="983"/>
      <c r="B197" s="983"/>
      <c r="C197" s="975"/>
      <c r="D197" s="975"/>
      <c r="E197" s="986"/>
      <c r="F197" s="986"/>
      <c r="G197" s="986"/>
      <c r="H197" s="724" t="s">
        <v>1582</v>
      </c>
      <c r="I197" s="765">
        <v>2</v>
      </c>
      <c r="J197" s="765">
        <v>2</v>
      </c>
      <c r="K197" s="765">
        <v>2</v>
      </c>
      <c r="L197" s="771">
        <v>1</v>
      </c>
      <c r="M197" s="765">
        <v>2</v>
      </c>
      <c r="N197" s="765">
        <v>2</v>
      </c>
      <c r="O197" s="765">
        <v>2</v>
      </c>
      <c r="P197" s="765">
        <v>2</v>
      </c>
      <c r="Q197" s="765">
        <v>2</v>
      </c>
      <c r="R197" s="765">
        <v>2</v>
      </c>
      <c r="S197" s="771">
        <v>1</v>
      </c>
      <c r="T197" s="765">
        <v>2</v>
      </c>
      <c r="U197" s="765">
        <v>2</v>
      </c>
      <c r="V197" s="765">
        <v>2</v>
      </c>
      <c r="W197" s="765">
        <v>2</v>
      </c>
      <c r="X197" s="765">
        <v>2</v>
      </c>
      <c r="Y197" s="765">
        <v>2</v>
      </c>
      <c r="Z197" s="761">
        <f t="shared" si="60"/>
        <v>1</v>
      </c>
      <c r="AA197" s="765">
        <v>2</v>
      </c>
      <c r="AB197" s="765">
        <v>2</v>
      </c>
      <c r="AC197" s="765">
        <v>2</v>
      </c>
      <c r="AD197" s="765">
        <v>2</v>
      </c>
      <c r="AE197" s="765">
        <v>2</v>
      </c>
      <c r="AF197" s="765">
        <v>2</v>
      </c>
      <c r="AG197" s="761">
        <f t="shared" si="57"/>
        <v>1</v>
      </c>
      <c r="AH197" s="765">
        <v>2</v>
      </c>
      <c r="AI197" s="765">
        <v>2</v>
      </c>
      <c r="AJ197" s="765">
        <v>2</v>
      </c>
      <c r="AK197" s="765">
        <v>2</v>
      </c>
      <c r="AL197" s="765">
        <v>2</v>
      </c>
      <c r="AM197" s="765">
        <v>2</v>
      </c>
    </row>
    <row r="198" spans="1:60" ht="36.75" customHeight="1">
      <c r="A198" s="983"/>
      <c r="B198" s="983"/>
      <c r="C198" s="975"/>
      <c r="D198" s="975"/>
      <c r="E198" s="986"/>
      <c r="F198" s="986"/>
      <c r="G198" s="986"/>
      <c r="H198" s="724" t="s">
        <v>1583</v>
      </c>
      <c r="I198" s="765">
        <v>1.5</v>
      </c>
      <c r="J198" s="765">
        <v>1.5</v>
      </c>
      <c r="K198" s="765">
        <v>1.5</v>
      </c>
      <c r="L198" s="771">
        <v>0</v>
      </c>
      <c r="M198" s="765">
        <v>1.5</v>
      </c>
      <c r="N198" s="765">
        <v>1.5</v>
      </c>
      <c r="O198" s="765">
        <v>1.5</v>
      </c>
      <c r="P198" s="765">
        <v>1.5</v>
      </c>
      <c r="Q198" s="765">
        <v>1.5</v>
      </c>
      <c r="R198" s="765">
        <v>1.5</v>
      </c>
      <c r="S198" s="771">
        <v>0</v>
      </c>
      <c r="T198" s="765">
        <v>1.5</v>
      </c>
      <c r="U198" s="765">
        <v>1.5</v>
      </c>
      <c r="V198" s="765">
        <v>1.5</v>
      </c>
      <c r="W198" s="765">
        <v>1.5</v>
      </c>
      <c r="X198" s="765">
        <v>1.5</v>
      </c>
      <c r="Y198" s="765">
        <v>1.5</v>
      </c>
      <c r="Z198" s="761">
        <v>0</v>
      </c>
      <c r="AA198" s="765">
        <v>1.5</v>
      </c>
      <c r="AB198" s="765">
        <v>1.5</v>
      </c>
      <c r="AC198" s="765">
        <v>1.5</v>
      </c>
      <c r="AD198" s="765">
        <v>1.5</v>
      </c>
      <c r="AE198" s="765">
        <v>1.5</v>
      </c>
      <c r="AF198" s="765">
        <v>1.5</v>
      </c>
      <c r="AG198" s="761">
        <v>0</v>
      </c>
      <c r="AH198" s="765">
        <v>1.5</v>
      </c>
      <c r="AI198" s="765">
        <v>1.5</v>
      </c>
      <c r="AJ198" s="765">
        <v>1.5</v>
      </c>
      <c r="AK198" s="765">
        <v>1.5</v>
      </c>
      <c r="AL198" s="765">
        <v>1.5</v>
      </c>
      <c r="AM198" s="765">
        <v>1.5</v>
      </c>
    </row>
    <row r="199" spans="1:60" ht="36.75" customHeight="1">
      <c r="A199" s="983"/>
      <c r="B199" s="983"/>
      <c r="C199" s="975"/>
      <c r="D199" s="975"/>
      <c r="E199" s="986"/>
      <c r="F199" s="986"/>
      <c r="G199" s="986"/>
      <c r="H199" s="729" t="s">
        <v>1532</v>
      </c>
      <c r="I199" s="765">
        <v>2</v>
      </c>
      <c r="J199" s="765">
        <v>2</v>
      </c>
      <c r="K199" s="765">
        <v>2</v>
      </c>
      <c r="L199" s="771">
        <v>1</v>
      </c>
      <c r="M199" s="765">
        <v>2</v>
      </c>
      <c r="N199" s="765">
        <v>2</v>
      </c>
      <c r="O199" s="765">
        <v>2</v>
      </c>
      <c r="P199" s="765">
        <v>2</v>
      </c>
      <c r="Q199" s="765">
        <v>2</v>
      </c>
      <c r="R199" s="765">
        <v>2</v>
      </c>
      <c r="S199" s="771">
        <v>1</v>
      </c>
      <c r="T199" s="765">
        <v>2</v>
      </c>
      <c r="U199" s="765">
        <v>2</v>
      </c>
      <c r="V199" s="765">
        <v>2</v>
      </c>
      <c r="W199" s="765">
        <v>2</v>
      </c>
      <c r="X199" s="765">
        <v>2</v>
      </c>
      <c r="Y199" s="765">
        <v>2</v>
      </c>
      <c r="Z199" s="771">
        <v>1</v>
      </c>
      <c r="AA199" s="765">
        <v>2</v>
      </c>
      <c r="AB199" s="765">
        <v>2</v>
      </c>
      <c r="AC199" s="765">
        <v>2</v>
      </c>
      <c r="AD199" s="765">
        <v>2</v>
      </c>
      <c r="AE199" s="765">
        <v>2</v>
      </c>
      <c r="AF199" s="765">
        <v>2</v>
      </c>
      <c r="AG199" s="771">
        <v>1</v>
      </c>
      <c r="AH199" s="765">
        <v>2</v>
      </c>
      <c r="AI199" s="765">
        <v>2</v>
      </c>
      <c r="AJ199" s="765">
        <v>2</v>
      </c>
      <c r="AK199" s="765">
        <v>2</v>
      </c>
      <c r="AL199" s="765">
        <v>2</v>
      </c>
      <c r="AM199" s="765">
        <v>2</v>
      </c>
    </row>
    <row r="200" spans="1:60" s="773" customFormat="1" ht="36.75" customHeight="1">
      <c r="A200" s="994"/>
      <c r="B200" s="994"/>
      <c r="C200" s="995"/>
      <c r="D200" s="976"/>
      <c r="E200" s="996"/>
      <c r="F200" s="996"/>
      <c r="G200" s="996"/>
      <c r="H200" s="776"/>
      <c r="I200" s="774">
        <f>+G195-SUM(I195:I199)</f>
        <v>131.5</v>
      </c>
      <c r="J200" s="774">
        <f t="shared" ref="J200:AM200" si="72">+I200-SUM(J195:J199)</f>
        <v>122</v>
      </c>
      <c r="K200" s="774">
        <f t="shared" si="72"/>
        <v>112.5</v>
      </c>
      <c r="L200" s="774">
        <f t="shared" si="72"/>
        <v>108.5</v>
      </c>
      <c r="M200" s="774">
        <f t="shared" si="72"/>
        <v>99</v>
      </c>
      <c r="N200" s="774">
        <f t="shared" si="72"/>
        <v>89.5</v>
      </c>
      <c r="O200" s="774">
        <f t="shared" si="72"/>
        <v>80</v>
      </c>
      <c r="P200" s="774">
        <f t="shared" si="72"/>
        <v>70.5</v>
      </c>
      <c r="Q200" s="774">
        <f t="shared" si="72"/>
        <v>61</v>
      </c>
      <c r="R200" s="774">
        <f t="shared" si="72"/>
        <v>51.5</v>
      </c>
      <c r="S200" s="774">
        <f t="shared" si="72"/>
        <v>47.5</v>
      </c>
      <c r="T200" s="774">
        <f t="shared" si="72"/>
        <v>38</v>
      </c>
      <c r="U200" s="774">
        <f t="shared" si="72"/>
        <v>28.5</v>
      </c>
      <c r="V200" s="774">
        <f t="shared" si="72"/>
        <v>19</v>
      </c>
      <c r="W200" s="774">
        <f t="shared" si="72"/>
        <v>9.5</v>
      </c>
      <c r="X200" s="774">
        <f t="shared" si="72"/>
        <v>0</v>
      </c>
      <c r="Y200" s="774">
        <f t="shared" si="72"/>
        <v>-9.5</v>
      </c>
      <c r="Z200" s="774">
        <f t="shared" si="72"/>
        <v>-13.5</v>
      </c>
      <c r="AA200" s="774">
        <f t="shared" si="72"/>
        <v>-23</v>
      </c>
      <c r="AB200" s="774">
        <f t="shared" si="72"/>
        <v>-32.5</v>
      </c>
      <c r="AC200" s="774">
        <f t="shared" si="72"/>
        <v>-42</v>
      </c>
      <c r="AD200" s="774">
        <f t="shared" si="72"/>
        <v>-51.5</v>
      </c>
      <c r="AE200" s="774">
        <f t="shared" si="72"/>
        <v>-61</v>
      </c>
      <c r="AF200" s="774">
        <f t="shared" si="72"/>
        <v>-70.5</v>
      </c>
      <c r="AG200" s="774">
        <f t="shared" si="72"/>
        <v>-74.5</v>
      </c>
      <c r="AH200" s="774">
        <f t="shared" si="72"/>
        <v>-84</v>
      </c>
      <c r="AI200" s="774">
        <f t="shared" si="72"/>
        <v>-93.5</v>
      </c>
      <c r="AJ200" s="774">
        <f t="shared" si="72"/>
        <v>-103</v>
      </c>
      <c r="AK200" s="774">
        <f t="shared" si="72"/>
        <v>-112.5</v>
      </c>
      <c r="AL200" s="774">
        <f t="shared" si="72"/>
        <v>-122</v>
      </c>
      <c r="AM200" s="774">
        <f t="shared" si="72"/>
        <v>-131.5</v>
      </c>
      <c r="AN200" s="755"/>
      <c r="AO200" s="755"/>
      <c r="AP200" s="755"/>
      <c r="AQ200" s="755"/>
      <c r="AR200" s="755"/>
      <c r="AS200" s="755"/>
      <c r="AT200" s="755"/>
      <c r="AU200" s="755"/>
      <c r="AV200" s="755"/>
      <c r="AW200" s="755"/>
      <c r="AX200" s="755"/>
      <c r="AY200" s="755"/>
      <c r="AZ200" s="755"/>
      <c r="BA200" s="755"/>
      <c r="BB200" s="755"/>
      <c r="BC200" s="755"/>
      <c r="BD200" s="755"/>
      <c r="BE200" s="755"/>
      <c r="BF200" s="755"/>
      <c r="BG200" s="755"/>
      <c r="BH200" s="755"/>
    </row>
    <row r="201" spans="1:60" ht="36.75" customHeight="1">
      <c r="A201" s="973">
        <v>45</v>
      </c>
      <c r="B201" s="973" t="s">
        <v>538</v>
      </c>
      <c r="C201" s="955" t="s">
        <v>1642</v>
      </c>
      <c r="D201" s="955"/>
      <c r="E201" s="990">
        <v>96</v>
      </c>
      <c r="F201" s="990">
        <f>VLOOKUP(B201,'Total tồn vật tư 2'!$A$3:$F$586,6,0)</f>
        <v>0</v>
      </c>
      <c r="G201" s="990">
        <f>+E201+F201</f>
        <v>96</v>
      </c>
      <c r="H201" s="724" t="s">
        <v>1587</v>
      </c>
      <c r="I201" s="765">
        <v>1</v>
      </c>
      <c r="J201" s="765">
        <v>1</v>
      </c>
      <c r="K201" s="765">
        <v>1</v>
      </c>
      <c r="L201" s="771">
        <v>1</v>
      </c>
      <c r="M201" s="765">
        <v>1</v>
      </c>
      <c r="N201" s="765">
        <v>1</v>
      </c>
      <c r="O201" s="765">
        <v>1</v>
      </c>
      <c r="P201" s="765">
        <v>1</v>
      </c>
      <c r="Q201" s="765">
        <v>1</v>
      </c>
      <c r="R201" s="765">
        <v>1</v>
      </c>
      <c r="S201" s="771">
        <v>1</v>
      </c>
      <c r="T201" s="765">
        <v>1</v>
      </c>
      <c r="U201" s="765">
        <v>1</v>
      </c>
      <c r="V201" s="765">
        <v>1</v>
      </c>
      <c r="W201" s="765">
        <v>1</v>
      </c>
      <c r="X201" s="765">
        <v>1</v>
      </c>
      <c r="Y201" s="765">
        <v>1</v>
      </c>
      <c r="Z201" s="771">
        <v>1</v>
      </c>
      <c r="AA201" s="765">
        <v>1</v>
      </c>
      <c r="AB201" s="765">
        <v>1</v>
      </c>
      <c r="AC201" s="765">
        <v>1</v>
      </c>
      <c r="AD201" s="765">
        <v>1</v>
      </c>
      <c r="AE201" s="765">
        <v>1</v>
      </c>
      <c r="AF201" s="765">
        <v>1</v>
      </c>
      <c r="AG201" s="771">
        <v>1</v>
      </c>
      <c r="AH201" s="765">
        <v>1</v>
      </c>
      <c r="AI201" s="765">
        <v>1</v>
      </c>
      <c r="AJ201" s="765">
        <v>1</v>
      </c>
      <c r="AK201" s="765">
        <v>1</v>
      </c>
      <c r="AL201" s="765">
        <v>1</v>
      </c>
      <c r="AM201" s="765">
        <v>1</v>
      </c>
    </row>
    <row r="202" spans="1:60" ht="36.75" customHeight="1">
      <c r="A202" s="983"/>
      <c r="B202" s="983"/>
      <c r="C202" s="975"/>
      <c r="D202" s="975"/>
      <c r="E202" s="986"/>
      <c r="F202" s="986"/>
      <c r="G202" s="986"/>
      <c r="H202" s="750" t="s">
        <v>1632</v>
      </c>
      <c r="I202" s="765">
        <v>1.5</v>
      </c>
      <c r="J202" s="765">
        <v>1.5</v>
      </c>
      <c r="K202" s="765">
        <v>1.5</v>
      </c>
      <c r="L202" s="771">
        <v>0</v>
      </c>
      <c r="M202" s="765">
        <v>1.5</v>
      </c>
      <c r="N202" s="765">
        <v>1.5</v>
      </c>
      <c r="O202" s="765">
        <v>1.5</v>
      </c>
      <c r="P202" s="765">
        <v>1.5</v>
      </c>
      <c r="Q202" s="765">
        <v>1.5</v>
      </c>
      <c r="R202" s="765">
        <v>1.5</v>
      </c>
      <c r="S202" s="771">
        <v>0</v>
      </c>
      <c r="T202" s="765">
        <v>1.5</v>
      </c>
      <c r="U202" s="765">
        <v>1.5</v>
      </c>
      <c r="V202" s="765">
        <v>1.5</v>
      </c>
      <c r="W202" s="765">
        <v>1.5</v>
      </c>
      <c r="X202" s="765">
        <v>1.5</v>
      </c>
      <c r="Y202" s="765">
        <v>1.5</v>
      </c>
      <c r="Z202" s="771">
        <v>0</v>
      </c>
      <c r="AA202" s="765">
        <v>1.5</v>
      </c>
      <c r="AB202" s="765">
        <v>1.5</v>
      </c>
      <c r="AC202" s="765">
        <v>1.5</v>
      </c>
      <c r="AD202" s="765">
        <v>1.5</v>
      </c>
      <c r="AE202" s="765">
        <v>1.5</v>
      </c>
      <c r="AF202" s="765">
        <v>1.5</v>
      </c>
      <c r="AG202" s="771">
        <v>0</v>
      </c>
      <c r="AH202" s="765">
        <v>1.5</v>
      </c>
      <c r="AI202" s="765">
        <v>1.5</v>
      </c>
      <c r="AJ202" s="765">
        <v>1.5</v>
      </c>
      <c r="AK202" s="765">
        <v>1.5</v>
      </c>
      <c r="AL202" s="765">
        <v>1.5</v>
      </c>
      <c r="AM202" s="765">
        <v>1.5</v>
      </c>
    </row>
    <row r="203" spans="1:60" ht="36.75" customHeight="1">
      <c r="A203" s="983"/>
      <c r="B203" s="983"/>
      <c r="C203" s="975"/>
      <c r="D203" s="975"/>
      <c r="E203" s="986"/>
      <c r="F203" s="986"/>
      <c r="G203" s="986"/>
      <c r="H203" s="724" t="s">
        <v>1582</v>
      </c>
      <c r="I203" s="765">
        <v>3</v>
      </c>
      <c r="J203" s="765">
        <v>3</v>
      </c>
      <c r="K203" s="765">
        <v>3</v>
      </c>
      <c r="L203" s="771">
        <v>0</v>
      </c>
      <c r="M203" s="765">
        <v>3</v>
      </c>
      <c r="N203" s="765">
        <v>3</v>
      </c>
      <c r="O203" s="765">
        <v>1.5</v>
      </c>
      <c r="P203" s="765">
        <v>1.5</v>
      </c>
      <c r="Q203" s="765">
        <v>1.5</v>
      </c>
      <c r="R203" s="765">
        <v>1.5</v>
      </c>
      <c r="S203" s="771">
        <v>0</v>
      </c>
      <c r="T203" s="765">
        <v>1.5</v>
      </c>
      <c r="U203" s="765">
        <v>1.5</v>
      </c>
      <c r="V203" s="765">
        <v>1.5</v>
      </c>
      <c r="W203" s="765">
        <v>1.5</v>
      </c>
      <c r="X203" s="765">
        <v>1.5</v>
      </c>
      <c r="Y203" s="765">
        <v>1.5</v>
      </c>
      <c r="Z203" s="771">
        <v>0</v>
      </c>
      <c r="AA203" s="765">
        <v>1.5</v>
      </c>
      <c r="AB203" s="765">
        <v>1.5</v>
      </c>
      <c r="AC203" s="765">
        <v>1.5</v>
      </c>
      <c r="AD203" s="765">
        <v>1.5</v>
      </c>
      <c r="AE203" s="765">
        <v>1.5</v>
      </c>
      <c r="AF203" s="765">
        <v>1.5</v>
      </c>
      <c r="AG203" s="771">
        <v>0</v>
      </c>
      <c r="AH203" s="765">
        <v>1.5</v>
      </c>
      <c r="AI203" s="765">
        <v>1.5</v>
      </c>
      <c r="AJ203" s="765">
        <v>1.5</v>
      </c>
      <c r="AK203" s="765">
        <v>1.5</v>
      </c>
      <c r="AL203" s="765">
        <v>1.5</v>
      </c>
      <c r="AM203" s="765">
        <v>1.5</v>
      </c>
    </row>
    <row r="204" spans="1:60" ht="36.75" customHeight="1">
      <c r="A204" s="983"/>
      <c r="B204" s="983"/>
      <c r="C204" s="975"/>
      <c r="D204" s="975"/>
      <c r="E204" s="986"/>
      <c r="F204" s="986"/>
      <c r="G204" s="986"/>
      <c r="H204" s="724" t="s">
        <v>1583</v>
      </c>
      <c r="I204" s="765">
        <v>2</v>
      </c>
      <c r="J204" s="765">
        <v>2</v>
      </c>
      <c r="K204" s="765">
        <v>2</v>
      </c>
      <c r="L204" s="771">
        <v>0</v>
      </c>
      <c r="M204" s="765">
        <v>2</v>
      </c>
      <c r="N204" s="765">
        <v>2</v>
      </c>
      <c r="O204" s="765">
        <v>2</v>
      </c>
      <c r="P204" s="765">
        <v>2</v>
      </c>
      <c r="Q204" s="765">
        <v>2</v>
      </c>
      <c r="R204" s="765">
        <v>2</v>
      </c>
      <c r="S204" s="771">
        <v>0</v>
      </c>
      <c r="T204" s="765">
        <v>2</v>
      </c>
      <c r="U204" s="765">
        <v>2</v>
      </c>
      <c r="V204" s="765">
        <v>2</v>
      </c>
      <c r="W204" s="765">
        <v>2</v>
      </c>
      <c r="X204" s="765">
        <v>2</v>
      </c>
      <c r="Y204" s="765">
        <v>2</v>
      </c>
      <c r="Z204" s="771">
        <v>0</v>
      </c>
      <c r="AA204" s="765">
        <v>2</v>
      </c>
      <c r="AB204" s="765">
        <v>2</v>
      </c>
      <c r="AC204" s="765">
        <v>2</v>
      </c>
      <c r="AD204" s="765">
        <v>2</v>
      </c>
      <c r="AE204" s="765">
        <v>2</v>
      </c>
      <c r="AF204" s="765">
        <v>2</v>
      </c>
      <c r="AG204" s="771">
        <v>0</v>
      </c>
      <c r="AH204" s="765">
        <v>2</v>
      </c>
      <c r="AI204" s="765">
        <v>2</v>
      </c>
      <c r="AJ204" s="765">
        <v>2</v>
      </c>
      <c r="AK204" s="765">
        <v>2</v>
      </c>
      <c r="AL204" s="765">
        <v>2</v>
      </c>
      <c r="AM204" s="765">
        <v>2</v>
      </c>
    </row>
    <row r="205" spans="1:60" ht="36.75" customHeight="1">
      <c r="A205" s="983"/>
      <c r="B205" s="983"/>
      <c r="C205" s="975"/>
      <c r="D205" s="975"/>
      <c r="E205" s="986"/>
      <c r="F205" s="986"/>
      <c r="G205" s="986"/>
      <c r="H205" s="729" t="s">
        <v>1532</v>
      </c>
      <c r="I205" s="765">
        <v>3</v>
      </c>
      <c r="J205" s="765">
        <v>3</v>
      </c>
      <c r="K205" s="765">
        <v>3</v>
      </c>
      <c r="L205" s="771">
        <v>1</v>
      </c>
      <c r="M205" s="765">
        <v>3</v>
      </c>
      <c r="N205" s="765">
        <v>3</v>
      </c>
      <c r="O205" s="765">
        <v>3</v>
      </c>
      <c r="P205" s="765">
        <v>3</v>
      </c>
      <c r="Q205" s="765">
        <v>3</v>
      </c>
      <c r="R205" s="765">
        <v>3</v>
      </c>
      <c r="S205" s="771">
        <v>1</v>
      </c>
      <c r="T205" s="765">
        <v>3</v>
      </c>
      <c r="U205" s="765">
        <v>3</v>
      </c>
      <c r="V205" s="765">
        <v>3</v>
      </c>
      <c r="W205" s="765">
        <v>3</v>
      </c>
      <c r="X205" s="765">
        <v>3</v>
      </c>
      <c r="Y205" s="765">
        <v>3</v>
      </c>
      <c r="Z205" s="771">
        <v>1</v>
      </c>
      <c r="AA205" s="765">
        <v>3</v>
      </c>
      <c r="AB205" s="765">
        <v>3</v>
      </c>
      <c r="AC205" s="765">
        <v>3</v>
      </c>
      <c r="AD205" s="765">
        <v>3</v>
      </c>
      <c r="AE205" s="765">
        <v>3</v>
      </c>
      <c r="AF205" s="765">
        <v>3</v>
      </c>
      <c r="AG205" s="771">
        <v>1</v>
      </c>
      <c r="AH205" s="765">
        <v>3</v>
      </c>
      <c r="AI205" s="765">
        <v>3</v>
      </c>
      <c r="AJ205" s="765">
        <v>3</v>
      </c>
      <c r="AK205" s="765">
        <v>3</v>
      </c>
      <c r="AL205" s="765">
        <v>3</v>
      </c>
      <c r="AM205" s="765">
        <v>3</v>
      </c>
    </row>
    <row r="206" spans="1:60" s="773" customFormat="1" ht="36.75" customHeight="1">
      <c r="A206" s="994"/>
      <c r="B206" s="994"/>
      <c r="C206" s="995"/>
      <c r="D206" s="976"/>
      <c r="E206" s="996"/>
      <c r="F206" s="996"/>
      <c r="G206" s="996"/>
      <c r="H206" s="776"/>
      <c r="I206" s="774">
        <f>+G201-SUM(I201:I205)</f>
        <v>85.5</v>
      </c>
      <c r="J206" s="774">
        <f>+I206-SUM(J201:J205)</f>
        <v>75</v>
      </c>
      <c r="K206" s="774">
        <f t="shared" ref="K206:AM206" si="73">+J206-SUM(K201:K205)</f>
        <v>64.5</v>
      </c>
      <c r="L206" s="774">
        <f t="shared" si="73"/>
        <v>62.5</v>
      </c>
      <c r="M206" s="774">
        <f t="shared" si="73"/>
        <v>52</v>
      </c>
      <c r="N206" s="774">
        <f t="shared" si="73"/>
        <v>41.5</v>
      </c>
      <c r="O206" s="774">
        <f t="shared" si="73"/>
        <v>32.5</v>
      </c>
      <c r="P206" s="774">
        <f t="shared" si="73"/>
        <v>23.5</v>
      </c>
      <c r="Q206" s="774">
        <f t="shared" si="73"/>
        <v>14.5</v>
      </c>
      <c r="R206" s="774">
        <f t="shared" si="73"/>
        <v>5.5</v>
      </c>
      <c r="S206" s="774">
        <f t="shared" si="73"/>
        <v>3.5</v>
      </c>
      <c r="T206" s="774">
        <f t="shared" si="73"/>
        <v>-5.5</v>
      </c>
      <c r="U206" s="774">
        <f t="shared" si="73"/>
        <v>-14.5</v>
      </c>
      <c r="V206" s="774">
        <f t="shared" si="73"/>
        <v>-23.5</v>
      </c>
      <c r="W206" s="774">
        <f t="shared" si="73"/>
        <v>-32.5</v>
      </c>
      <c r="X206" s="774">
        <f t="shared" si="73"/>
        <v>-41.5</v>
      </c>
      <c r="Y206" s="774">
        <f t="shared" si="73"/>
        <v>-50.5</v>
      </c>
      <c r="Z206" s="774">
        <f t="shared" si="73"/>
        <v>-52.5</v>
      </c>
      <c r="AA206" s="774">
        <f t="shared" si="73"/>
        <v>-61.5</v>
      </c>
      <c r="AB206" s="774">
        <f t="shared" si="73"/>
        <v>-70.5</v>
      </c>
      <c r="AC206" s="774">
        <f t="shared" si="73"/>
        <v>-79.5</v>
      </c>
      <c r="AD206" s="774">
        <f t="shared" si="73"/>
        <v>-88.5</v>
      </c>
      <c r="AE206" s="774">
        <f t="shared" si="73"/>
        <v>-97.5</v>
      </c>
      <c r="AF206" s="774">
        <f t="shared" si="73"/>
        <v>-106.5</v>
      </c>
      <c r="AG206" s="774">
        <f t="shared" si="73"/>
        <v>-108.5</v>
      </c>
      <c r="AH206" s="774">
        <f t="shared" si="73"/>
        <v>-117.5</v>
      </c>
      <c r="AI206" s="774">
        <f t="shared" si="73"/>
        <v>-126.5</v>
      </c>
      <c r="AJ206" s="774">
        <f t="shared" si="73"/>
        <v>-135.5</v>
      </c>
      <c r="AK206" s="774">
        <f t="shared" si="73"/>
        <v>-144.5</v>
      </c>
      <c r="AL206" s="774">
        <f t="shared" si="73"/>
        <v>-153.5</v>
      </c>
      <c r="AM206" s="774">
        <f t="shared" si="73"/>
        <v>-162.5</v>
      </c>
      <c r="AN206" s="755"/>
      <c r="AO206" s="755"/>
      <c r="AP206" s="755"/>
      <c r="AQ206" s="755"/>
      <c r="AR206" s="755"/>
      <c r="AS206" s="755"/>
      <c r="AT206" s="755"/>
      <c r="AU206" s="755"/>
      <c r="AV206" s="755"/>
      <c r="AW206" s="755"/>
      <c r="AX206" s="755"/>
      <c r="AY206" s="755"/>
      <c r="AZ206" s="755"/>
      <c r="BA206" s="755"/>
      <c r="BB206" s="755"/>
      <c r="BC206" s="755"/>
      <c r="BD206" s="755"/>
      <c r="BE206" s="755"/>
      <c r="BF206" s="755"/>
      <c r="BG206" s="755"/>
      <c r="BH206" s="755"/>
    </row>
    <row r="207" spans="1:60" ht="36.75" customHeight="1">
      <c r="A207" s="973">
        <v>49</v>
      </c>
      <c r="B207" s="973" t="s">
        <v>546</v>
      </c>
      <c r="C207" s="955" t="s">
        <v>1643</v>
      </c>
      <c r="D207" s="955"/>
      <c r="E207" s="990">
        <v>89</v>
      </c>
      <c r="F207" s="990">
        <v>0</v>
      </c>
      <c r="G207" s="990">
        <f>+E207+F207</f>
        <v>89</v>
      </c>
      <c r="H207" s="724" t="s">
        <v>1587</v>
      </c>
      <c r="I207" s="765">
        <v>0.5</v>
      </c>
      <c r="J207" s="765">
        <v>0.5</v>
      </c>
      <c r="K207" s="765">
        <v>0.5</v>
      </c>
      <c r="L207" s="761">
        <v>0</v>
      </c>
      <c r="M207" s="765">
        <v>0.5</v>
      </c>
      <c r="N207" s="765">
        <v>0.5</v>
      </c>
      <c r="O207" s="765">
        <v>0.5</v>
      </c>
      <c r="P207" s="765">
        <v>0.5</v>
      </c>
      <c r="Q207" s="765">
        <v>0.5</v>
      </c>
      <c r="R207" s="765">
        <v>0.5</v>
      </c>
      <c r="S207" s="761">
        <v>0</v>
      </c>
      <c r="T207" s="765">
        <v>0.5</v>
      </c>
      <c r="U207" s="765">
        <v>0.5</v>
      </c>
      <c r="V207" s="765">
        <v>0.5</v>
      </c>
      <c r="W207" s="765">
        <v>0.5</v>
      </c>
      <c r="X207" s="765">
        <v>0.5</v>
      </c>
      <c r="Y207" s="765">
        <v>0.5</v>
      </c>
      <c r="Z207" s="761">
        <v>0</v>
      </c>
      <c r="AA207" s="765">
        <v>0.5</v>
      </c>
      <c r="AB207" s="765">
        <v>0.5</v>
      </c>
      <c r="AC207" s="765">
        <v>0.5</v>
      </c>
      <c r="AD207" s="765">
        <v>0.5</v>
      </c>
      <c r="AE207" s="765">
        <v>0.5</v>
      </c>
      <c r="AF207" s="765">
        <v>0.5</v>
      </c>
      <c r="AG207" s="761">
        <v>0</v>
      </c>
      <c r="AH207" s="765">
        <v>0.5</v>
      </c>
      <c r="AI207" s="765">
        <v>0.5</v>
      </c>
      <c r="AJ207" s="765">
        <v>0.5</v>
      </c>
      <c r="AK207" s="765">
        <v>0.5</v>
      </c>
      <c r="AL207" s="765">
        <v>0.5</v>
      </c>
      <c r="AM207" s="765">
        <v>0.5</v>
      </c>
    </row>
    <row r="208" spans="1:60" ht="36.75" customHeight="1">
      <c r="A208" s="983"/>
      <c r="B208" s="983"/>
      <c r="C208" s="975"/>
      <c r="D208" s="975"/>
      <c r="E208" s="986"/>
      <c r="F208" s="986"/>
      <c r="G208" s="986"/>
      <c r="H208" s="724" t="s">
        <v>1636</v>
      </c>
      <c r="I208" s="765">
        <v>1.5</v>
      </c>
      <c r="J208" s="765">
        <v>1.5</v>
      </c>
      <c r="K208" s="765">
        <v>1.5</v>
      </c>
      <c r="L208" s="771">
        <v>0</v>
      </c>
      <c r="M208" s="765">
        <v>1.5</v>
      </c>
      <c r="N208" s="765">
        <v>1.5</v>
      </c>
      <c r="O208" s="765">
        <v>1.5</v>
      </c>
      <c r="P208" s="765">
        <v>1.5</v>
      </c>
      <c r="Q208" s="765">
        <v>1.5</v>
      </c>
      <c r="R208" s="765">
        <v>1.5</v>
      </c>
      <c r="S208" s="771">
        <v>0</v>
      </c>
      <c r="T208" s="765">
        <v>1.5</v>
      </c>
      <c r="U208" s="765">
        <v>1.5</v>
      </c>
      <c r="V208" s="765">
        <v>1.5</v>
      </c>
      <c r="W208" s="765">
        <v>1.5</v>
      </c>
      <c r="X208" s="765">
        <v>1.5</v>
      </c>
      <c r="Y208" s="765">
        <v>1.5</v>
      </c>
      <c r="Z208" s="771">
        <v>0</v>
      </c>
      <c r="AA208" s="765">
        <v>1.5</v>
      </c>
      <c r="AB208" s="765">
        <v>1.5</v>
      </c>
      <c r="AC208" s="765">
        <v>1.5</v>
      </c>
      <c r="AD208" s="765">
        <v>1.5</v>
      </c>
      <c r="AE208" s="765">
        <v>1.5</v>
      </c>
      <c r="AF208" s="765">
        <v>1.5</v>
      </c>
      <c r="AG208" s="771">
        <v>0</v>
      </c>
      <c r="AH208" s="765">
        <v>1.5</v>
      </c>
      <c r="AI208" s="765">
        <v>1.5</v>
      </c>
      <c r="AJ208" s="765">
        <v>1.5</v>
      </c>
      <c r="AK208" s="765">
        <v>1.5</v>
      </c>
      <c r="AL208" s="765">
        <v>1.5</v>
      </c>
      <c r="AM208" s="765">
        <v>1.5</v>
      </c>
    </row>
    <row r="209" spans="1:60" ht="36.75" customHeight="1">
      <c r="A209" s="983"/>
      <c r="B209" s="983"/>
      <c r="C209" s="975"/>
      <c r="D209" s="975"/>
      <c r="E209" s="986"/>
      <c r="F209" s="986"/>
      <c r="G209" s="986"/>
      <c r="H209" s="724" t="s">
        <v>1637</v>
      </c>
      <c r="I209" s="765">
        <v>1</v>
      </c>
      <c r="J209" s="765">
        <v>1</v>
      </c>
      <c r="K209" s="765">
        <v>1</v>
      </c>
      <c r="L209" s="771">
        <v>1</v>
      </c>
      <c r="M209" s="765">
        <v>1</v>
      </c>
      <c r="N209" s="765">
        <v>1</v>
      </c>
      <c r="O209" s="765">
        <v>1</v>
      </c>
      <c r="P209" s="765">
        <v>1</v>
      </c>
      <c r="Q209" s="765">
        <v>1</v>
      </c>
      <c r="R209" s="765">
        <v>1</v>
      </c>
      <c r="S209" s="771">
        <v>1</v>
      </c>
      <c r="T209" s="765">
        <v>1</v>
      </c>
      <c r="U209" s="765">
        <v>1</v>
      </c>
      <c r="V209" s="765">
        <v>1</v>
      </c>
      <c r="W209" s="765">
        <v>1</v>
      </c>
      <c r="X209" s="765">
        <v>1</v>
      </c>
      <c r="Y209" s="765">
        <v>1</v>
      </c>
      <c r="Z209" s="771">
        <v>1</v>
      </c>
      <c r="AA209" s="765">
        <v>1</v>
      </c>
      <c r="AB209" s="765">
        <v>1</v>
      </c>
      <c r="AC209" s="765">
        <v>1</v>
      </c>
      <c r="AD209" s="765">
        <v>1</v>
      </c>
      <c r="AE209" s="765">
        <v>1</v>
      </c>
      <c r="AF209" s="765">
        <v>1</v>
      </c>
      <c r="AG209" s="771">
        <v>1</v>
      </c>
      <c r="AH209" s="765">
        <v>1</v>
      </c>
      <c r="AI209" s="765">
        <v>1</v>
      </c>
      <c r="AJ209" s="765">
        <v>1</v>
      </c>
      <c r="AK209" s="765">
        <v>1</v>
      </c>
      <c r="AL209" s="765">
        <v>1</v>
      </c>
      <c r="AM209" s="765">
        <v>1</v>
      </c>
    </row>
    <row r="210" spans="1:60" ht="36.75" customHeight="1">
      <c r="A210" s="983"/>
      <c r="B210" s="983"/>
      <c r="C210" s="975"/>
      <c r="D210" s="975"/>
      <c r="E210" s="986"/>
      <c r="F210" s="986"/>
      <c r="G210" s="986"/>
      <c r="H210" s="724" t="s">
        <v>1582</v>
      </c>
      <c r="I210" s="765">
        <v>1.5</v>
      </c>
      <c r="J210" s="765">
        <v>1.5</v>
      </c>
      <c r="K210" s="765">
        <v>1.5</v>
      </c>
      <c r="L210" s="761">
        <v>0</v>
      </c>
      <c r="M210" s="765">
        <v>1.5</v>
      </c>
      <c r="N210" s="765">
        <v>1.5</v>
      </c>
      <c r="O210" s="765">
        <v>1.5</v>
      </c>
      <c r="P210" s="765">
        <v>1.5</v>
      </c>
      <c r="Q210" s="765">
        <v>1.5</v>
      </c>
      <c r="R210" s="765">
        <v>1.5</v>
      </c>
      <c r="S210" s="761">
        <v>0</v>
      </c>
      <c r="T210" s="765">
        <v>1.5</v>
      </c>
      <c r="U210" s="765">
        <v>1.5</v>
      </c>
      <c r="V210" s="765">
        <v>1.5</v>
      </c>
      <c r="W210" s="765">
        <v>1.5</v>
      </c>
      <c r="X210" s="765">
        <v>1.5</v>
      </c>
      <c r="Y210" s="765">
        <v>1.5</v>
      </c>
      <c r="Z210" s="761">
        <v>0</v>
      </c>
      <c r="AA210" s="765">
        <v>1.5</v>
      </c>
      <c r="AB210" s="765">
        <v>2</v>
      </c>
      <c r="AC210" s="765">
        <v>2</v>
      </c>
      <c r="AD210" s="765">
        <v>2</v>
      </c>
      <c r="AE210" s="765">
        <v>2</v>
      </c>
      <c r="AF210" s="765">
        <v>2</v>
      </c>
      <c r="AG210" s="761">
        <v>0</v>
      </c>
      <c r="AH210" s="765">
        <v>2</v>
      </c>
      <c r="AI210" s="765">
        <v>2</v>
      </c>
      <c r="AJ210" s="765">
        <v>2</v>
      </c>
      <c r="AK210" s="765">
        <v>2</v>
      </c>
      <c r="AL210" s="765">
        <v>2</v>
      </c>
      <c r="AM210" s="765">
        <v>2</v>
      </c>
    </row>
    <row r="211" spans="1:60" ht="36.75" customHeight="1">
      <c r="A211" s="983"/>
      <c r="B211" s="983"/>
      <c r="C211" s="975"/>
      <c r="D211" s="975"/>
      <c r="E211" s="986"/>
      <c r="F211" s="986"/>
      <c r="G211" s="986"/>
      <c r="H211" s="724" t="s">
        <v>1583</v>
      </c>
      <c r="I211" s="765">
        <v>1</v>
      </c>
      <c r="J211" s="765">
        <v>1</v>
      </c>
      <c r="K211" s="765">
        <v>1</v>
      </c>
      <c r="L211" s="761">
        <f t="shared" si="69"/>
        <v>0.5</v>
      </c>
      <c r="M211" s="765">
        <v>1</v>
      </c>
      <c r="N211" s="765">
        <v>1</v>
      </c>
      <c r="O211" s="765">
        <v>1</v>
      </c>
      <c r="P211" s="765">
        <v>1</v>
      </c>
      <c r="Q211" s="765">
        <v>1</v>
      </c>
      <c r="R211" s="765">
        <v>1</v>
      </c>
      <c r="S211" s="761">
        <f t="shared" si="70"/>
        <v>0.5</v>
      </c>
      <c r="T211" s="765">
        <v>1</v>
      </c>
      <c r="U211" s="765">
        <v>1</v>
      </c>
      <c r="V211" s="765">
        <v>1</v>
      </c>
      <c r="W211" s="765">
        <v>1</v>
      </c>
      <c r="X211" s="765">
        <v>1</v>
      </c>
      <c r="Y211" s="765">
        <v>1</v>
      </c>
      <c r="Z211" s="761">
        <f t="shared" si="60"/>
        <v>0.5</v>
      </c>
      <c r="AA211" s="765">
        <v>1</v>
      </c>
      <c r="AB211" s="765">
        <v>1</v>
      </c>
      <c r="AC211" s="765">
        <v>1</v>
      </c>
      <c r="AD211" s="765">
        <v>1</v>
      </c>
      <c r="AE211" s="765">
        <v>1</v>
      </c>
      <c r="AF211" s="765">
        <v>1</v>
      </c>
      <c r="AG211" s="761">
        <f t="shared" si="57"/>
        <v>0.5</v>
      </c>
      <c r="AH211" s="765">
        <v>1</v>
      </c>
      <c r="AI211" s="765">
        <v>1</v>
      </c>
      <c r="AJ211" s="765">
        <v>1</v>
      </c>
      <c r="AK211" s="765">
        <v>1</v>
      </c>
      <c r="AL211" s="765">
        <v>1</v>
      </c>
      <c r="AM211" s="765">
        <v>1</v>
      </c>
    </row>
    <row r="212" spans="1:60" ht="36.75" customHeight="1">
      <c r="A212" s="983"/>
      <c r="B212" s="983"/>
      <c r="C212" s="975"/>
      <c r="D212" s="975"/>
      <c r="E212" s="986"/>
      <c r="F212" s="986"/>
      <c r="G212" s="986"/>
      <c r="H212" s="729" t="s">
        <v>1532</v>
      </c>
      <c r="I212" s="765">
        <v>2</v>
      </c>
      <c r="J212" s="765">
        <v>2</v>
      </c>
      <c r="K212" s="765">
        <v>2</v>
      </c>
      <c r="L212" s="761">
        <f t="shared" si="69"/>
        <v>1</v>
      </c>
      <c r="M212" s="765">
        <v>2</v>
      </c>
      <c r="N212" s="765">
        <v>2</v>
      </c>
      <c r="O212" s="765">
        <v>2</v>
      </c>
      <c r="P212" s="765">
        <v>2</v>
      </c>
      <c r="Q212" s="765">
        <v>2</v>
      </c>
      <c r="R212" s="765">
        <v>2</v>
      </c>
      <c r="S212" s="761">
        <f t="shared" si="70"/>
        <v>1</v>
      </c>
      <c r="T212" s="765">
        <v>2</v>
      </c>
      <c r="U212" s="765">
        <v>2</v>
      </c>
      <c r="V212" s="765">
        <v>2</v>
      </c>
      <c r="W212" s="765">
        <v>2</v>
      </c>
      <c r="X212" s="765">
        <v>2</v>
      </c>
      <c r="Y212" s="765">
        <v>2</v>
      </c>
      <c r="Z212" s="761">
        <f t="shared" si="60"/>
        <v>1</v>
      </c>
      <c r="AA212" s="765">
        <v>2</v>
      </c>
      <c r="AB212" s="765">
        <v>2</v>
      </c>
      <c r="AC212" s="765">
        <v>2</v>
      </c>
      <c r="AD212" s="765">
        <v>2</v>
      </c>
      <c r="AE212" s="765">
        <v>2</v>
      </c>
      <c r="AF212" s="765">
        <v>2</v>
      </c>
      <c r="AG212" s="761">
        <f t="shared" si="57"/>
        <v>1</v>
      </c>
      <c r="AH212" s="765">
        <v>2</v>
      </c>
      <c r="AI212" s="765">
        <v>2</v>
      </c>
      <c r="AJ212" s="765">
        <v>2</v>
      </c>
      <c r="AK212" s="765">
        <v>2</v>
      </c>
      <c r="AL212" s="765">
        <v>2</v>
      </c>
      <c r="AM212" s="765">
        <v>2</v>
      </c>
    </row>
    <row r="213" spans="1:60" s="773" customFormat="1" ht="36.75" customHeight="1">
      <c r="A213" s="994"/>
      <c r="B213" s="994"/>
      <c r="C213" s="995"/>
      <c r="D213" s="976"/>
      <c r="E213" s="996"/>
      <c r="F213" s="996"/>
      <c r="G213" s="996"/>
      <c r="H213" s="776"/>
      <c r="I213" s="774">
        <f>+G207-SUM(I207:I212)</f>
        <v>81.5</v>
      </c>
      <c r="J213" s="774">
        <f>+I213-SUM(J207:J212)</f>
        <v>74</v>
      </c>
      <c r="K213" s="774">
        <f t="shared" ref="K213:AM213" si="74">+J213-SUM(K207:K212)</f>
        <v>66.5</v>
      </c>
      <c r="L213" s="774">
        <f t="shared" si="74"/>
        <v>64</v>
      </c>
      <c r="M213" s="774">
        <f t="shared" si="74"/>
        <v>56.5</v>
      </c>
      <c r="N213" s="774">
        <f t="shared" si="74"/>
        <v>49</v>
      </c>
      <c r="O213" s="774">
        <f t="shared" si="74"/>
        <v>41.5</v>
      </c>
      <c r="P213" s="774">
        <f t="shared" si="74"/>
        <v>34</v>
      </c>
      <c r="Q213" s="774">
        <f t="shared" si="74"/>
        <v>26.5</v>
      </c>
      <c r="R213" s="774">
        <f t="shared" si="74"/>
        <v>19</v>
      </c>
      <c r="S213" s="774">
        <f t="shared" si="74"/>
        <v>16.5</v>
      </c>
      <c r="T213" s="774">
        <f t="shared" si="74"/>
        <v>9</v>
      </c>
      <c r="U213" s="774">
        <f t="shared" si="74"/>
        <v>1.5</v>
      </c>
      <c r="V213" s="774">
        <f t="shared" si="74"/>
        <v>-6</v>
      </c>
      <c r="W213" s="774">
        <f t="shared" si="74"/>
        <v>-13.5</v>
      </c>
      <c r="X213" s="774">
        <f t="shared" si="74"/>
        <v>-21</v>
      </c>
      <c r="Y213" s="774">
        <f t="shared" si="74"/>
        <v>-28.5</v>
      </c>
      <c r="Z213" s="774">
        <f t="shared" si="74"/>
        <v>-31</v>
      </c>
      <c r="AA213" s="774">
        <f t="shared" si="74"/>
        <v>-38.5</v>
      </c>
      <c r="AB213" s="774">
        <f t="shared" si="74"/>
        <v>-46.5</v>
      </c>
      <c r="AC213" s="774">
        <f t="shared" si="74"/>
        <v>-54.5</v>
      </c>
      <c r="AD213" s="774">
        <f t="shared" si="74"/>
        <v>-62.5</v>
      </c>
      <c r="AE213" s="774">
        <f t="shared" si="74"/>
        <v>-70.5</v>
      </c>
      <c r="AF213" s="774">
        <f t="shared" si="74"/>
        <v>-78.5</v>
      </c>
      <c r="AG213" s="774">
        <f t="shared" si="74"/>
        <v>-81</v>
      </c>
      <c r="AH213" s="774">
        <f t="shared" si="74"/>
        <v>-89</v>
      </c>
      <c r="AI213" s="774">
        <f t="shared" si="74"/>
        <v>-97</v>
      </c>
      <c r="AJ213" s="774">
        <f t="shared" si="74"/>
        <v>-105</v>
      </c>
      <c r="AK213" s="774">
        <f t="shared" si="74"/>
        <v>-113</v>
      </c>
      <c r="AL213" s="774">
        <f t="shared" si="74"/>
        <v>-121</v>
      </c>
      <c r="AM213" s="774">
        <f t="shared" si="74"/>
        <v>-129</v>
      </c>
      <c r="AN213" s="755"/>
      <c r="AO213" s="755"/>
      <c r="AP213" s="755"/>
      <c r="AQ213" s="755"/>
      <c r="AR213" s="755"/>
      <c r="AS213" s="755"/>
      <c r="AT213" s="755"/>
      <c r="AU213" s="755"/>
      <c r="AV213" s="755"/>
      <c r="AW213" s="755"/>
      <c r="AX213" s="755"/>
      <c r="AY213" s="755"/>
      <c r="AZ213" s="755"/>
      <c r="BA213" s="755"/>
      <c r="BB213" s="755"/>
      <c r="BC213" s="755"/>
      <c r="BD213" s="755"/>
      <c r="BE213" s="755"/>
      <c r="BF213" s="755"/>
      <c r="BG213" s="755"/>
      <c r="BH213" s="755"/>
    </row>
  </sheetData>
  <mergeCells count="213">
    <mergeCell ref="E207:E213"/>
    <mergeCell ref="F207:F213"/>
    <mergeCell ref="G207:G213"/>
    <mergeCell ref="D207:D213"/>
    <mergeCell ref="A201:A206"/>
    <mergeCell ref="B201:B206"/>
    <mergeCell ref="C201:C206"/>
    <mergeCell ref="E201:E206"/>
    <mergeCell ref="F201:F206"/>
    <mergeCell ref="G201:G206"/>
    <mergeCell ref="D201:D206"/>
    <mergeCell ref="A207:A213"/>
    <mergeCell ref="B207:B213"/>
    <mergeCell ref="C207:C213"/>
    <mergeCell ref="E195:E200"/>
    <mergeCell ref="F195:F200"/>
    <mergeCell ref="G195:G200"/>
    <mergeCell ref="D195:D200"/>
    <mergeCell ref="A189:A194"/>
    <mergeCell ref="B189:B194"/>
    <mergeCell ref="C189:C194"/>
    <mergeCell ref="E189:E194"/>
    <mergeCell ref="F189:F194"/>
    <mergeCell ref="G189:G194"/>
    <mergeCell ref="D189:D194"/>
    <mergeCell ref="A195:A200"/>
    <mergeCell ref="B195:B200"/>
    <mergeCell ref="C195:C200"/>
    <mergeCell ref="E182:E188"/>
    <mergeCell ref="F182:F188"/>
    <mergeCell ref="G182:G188"/>
    <mergeCell ref="D182:D188"/>
    <mergeCell ref="A175:A181"/>
    <mergeCell ref="B175:B181"/>
    <mergeCell ref="C175:C181"/>
    <mergeCell ref="E175:E181"/>
    <mergeCell ref="F175:F181"/>
    <mergeCell ref="G175:G181"/>
    <mergeCell ref="A182:A188"/>
    <mergeCell ref="B182:B188"/>
    <mergeCell ref="C182:C188"/>
    <mergeCell ref="E167:E174"/>
    <mergeCell ref="F167:F174"/>
    <mergeCell ref="G167:G174"/>
    <mergeCell ref="A164:A166"/>
    <mergeCell ref="B164:B166"/>
    <mergeCell ref="C164:C166"/>
    <mergeCell ref="E164:E166"/>
    <mergeCell ref="F164:F166"/>
    <mergeCell ref="G164:G166"/>
    <mergeCell ref="A167:A174"/>
    <mergeCell ref="B167:B174"/>
    <mergeCell ref="C167:C174"/>
    <mergeCell ref="E156:E163"/>
    <mergeCell ref="F156:F163"/>
    <mergeCell ref="G156:G163"/>
    <mergeCell ref="A148:A155"/>
    <mergeCell ref="B148:B155"/>
    <mergeCell ref="C148:C155"/>
    <mergeCell ref="E148:E155"/>
    <mergeCell ref="F148:F155"/>
    <mergeCell ref="G148:G155"/>
    <mergeCell ref="A156:A163"/>
    <mergeCell ref="B156:B163"/>
    <mergeCell ref="C156:C163"/>
    <mergeCell ref="C140:C147"/>
    <mergeCell ref="E140:E147"/>
    <mergeCell ref="F140:F147"/>
    <mergeCell ref="G140:G147"/>
    <mergeCell ref="A134:A139"/>
    <mergeCell ref="B134:B139"/>
    <mergeCell ref="C134:C139"/>
    <mergeCell ref="E134:E139"/>
    <mergeCell ref="F134:F139"/>
    <mergeCell ref="G134:G139"/>
    <mergeCell ref="A140:A147"/>
    <mergeCell ref="B140:B147"/>
    <mergeCell ref="A128:A133"/>
    <mergeCell ref="B128:B133"/>
    <mergeCell ref="C128:C133"/>
    <mergeCell ref="E128:E133"/>
    <mergeCell ref="F128:F133"/>
    <mergeCell ref="G128:G133"/>
    <mergeCell ref="A122:A127"/>
    <mergeCell ref="B122:B127"/>
    <mergeCell ref="C122:C127"/>
    <mergeCell ref="E122:E127"/>
    <mergeCell ref="F122:F127"/>
    <mergeCell ref="G122:G127"/>
    <mergeCell ref="A119:A121"/>
    <mergeCell ref="B119:B121"/>
    <mergeCell ref="C119:C121"/>
    <mergeCell ref="E119:E121"/>
    <mergeCell ref="F119:F121"/>
    <mergeCell ref="G119:G121"/>
    <mergeCell ref="A114:A118"/>
    <mergeCell ref="B114:B118"/>
    <mergeCell ref="C114:C118"/>
    <mergeCell ref="E114:E118"/>
    <mergeCell ref="F114:F118"/>
    <mergeCell ref="G114:G118"/>
    <mergeCell ref="D114:D118"/>
    <mergeCell ref="A104:A113"/>
    <mergeCell ref="B104:B113"/>
    <mergeCell ref="C104:C113"/>
    <mergeCell ref="E104:E113"/>
    <mergeCell ref="F104:F113"/>
    <mergeCell ref="G104:G113"/>
    <mergeCell ref="A101:A103"/>
    <mergeCell ref="B101:B103"/>
    <mergeCell ref="C101:C103"/>
    <mergeCell ref="E101:E103"/>
    <mergeCell ref="F101:F103"/>
    <mergeCell ref="G101:G103"/>
    <mergeCell ref="D101:D103"/>
    <mergeCell ref="D104:D113"/>
    <mergeCell ref="A98:A100"/>
    <mergeCell ref="B98:B100"/>
    <mergeCell ref="C98:C100"/>
    <mergeCell ref="E98:E100"/>
    <mergeCell ref="F98:F100"/>
    <mergeCell ref="G98:G100"/>
    <mergeCell ref="D98:D100"/>
    <mergeCell ref="A95:A97"/>
    <mergeCell ref="B95:B97"/>
    <mergeCell ref="C95:C97"/>
    <mergeCell ref="E95:E97"/>
    <mergeCell ref="F95:F97"/>
    <mergeCell ref="G95:G97"/>
    <mergeCell ref="D95:D97"/>
    <mergeCell ref="A93:A94"/>
    <mergeCell ref="B93:B94"/>
    <mergeCell ref="C93:C94"/>
    <mergeCell ref="E93:E94"/>
    <mergeCell ref="F93:F94"/>
    <mergeCell ref="G93:G94"/>
    <mergeCell ref="A90:A92"/>
    <mergeCell ref="B90:B92"/>
    <mergeCell ref="C90:C92"/>
    <mergeCell ref="E90:E92"/>
    <mergeCell ref="F90:F92"/>
    <mergeCell ref="G90:G92"/>
    <mergeCell ref="D90:D92"/>
    <mergeCell ref="D93:D94"/>
    <mergeCell ref="A82:A89"/>
    <mergeCell ref="B82:B89"/>
    <mergeCell ref="C82:C89"/>
    <mergeCell ref="E82:E89"/>
    <mergeCell ref="F82:F89"/>
    <mergeCell ref="G82:G89"/>
    <mergeCell ref="A72:A81"/>
    <mergeCell ref="B72:B81"/>
    <mergeCell ref="C72:C81"/>
    <mergeCell ref="E72:E81"/>
    <mergeCell ref="F72:F81"/>
    <mergeCell ref="G72:G81"/>
    <mergeCell ref="D72:D81"/>
    <mergeCell ref="D82:D89"/>
    <mergeCell ref="A62:A71"/>
    <mergeCell ref="B62:B71"/>
    <mergeCell ref="C62:C71"/>
    <mergeCell ref="E62:E71"/>
    <mergeCell ref="F62:F71"/>
    <mergeCell ref="G62:G71"/>
    <mergeCell ref="D62:D71"/>
    <mergeCell ref="A44:A61"/>
    <mergeCell ref="B44:B61"/>
    <mergeCell ref="C44:C61"/>
    <mergeCell ref="E44:E61"/>
    <mergeCell ref="F44:F61"/>
    <mergeCell ref="G44:G61"/>
    <mergeCell ref="D44:D61"/>
    <mergeCell ref="A41:A43"/>
    <mergeCell ref="B41:B43"/>
    <mergeCell ref="C41:C43"/>
    <mergeCell ref="E41:E43"/>
    <mergeCell ref="F41:F43"/>
    <mergeCell ref="G41:G43"/>
    <mergeCell ref="A38:A40"/>
    <mergeCell ref="B38:B40"/>
    <mergeCell ref="C38:C40"/>
    <mergeCell ref="E38:E40"/>
    <mergeCell ref="F38:F40"/>
    <mergeCell ref="G38:G40"/>
    <mergeCell ref="G15:G27"/>
    <mergeCell ref="A28:A37"/>
    <mergeCell ref="B28:B37"/>
    <mergeCell ref="C28:C37"/>
    <mergeCell ref="E28:E37"/>
    <mergeCell ref="F28:F37"/>
    <mergeCell ref="G28:G37"/>
    <mergeCell ref="A15:A27"/>
    <mergeCell ref="B15:B27"/>
    <mergeCell ref="C15:C27"/>
    <mergeCell ref="D15:D27"/>
    <mergeCell ref="E15:E27"/>
    <mergeCell ref="F15:F27"/>
    <mergeCell ref="A1:AM1"/>
    <mergeCell ref="G2:G3"/>
    <mergeCell ref="H2:H3"/>
    <mergeCell ref="A4:A14"/>
    <mergeCell ref="B4:B14"/>
    <mergeCell ref="C4:C14"/>
    <mergeCell ref="D4:D14"/>
    <mergeCell ref="E4:E14"/>
    <mergeCell ref="F4:F14"/>
    <mergeCell ref="G4:G14"/>
    <mergeCell ref="A2:A3"/>
    <mergeCell ref="B2:B3"/>
    <mergeCell ref="C2:C3"/>
    <mergeCell ref="D2:D3"/>
    <mergeCell ref="E2:E3"/>
    <mergeCell ref="F2:F3"/>
  </mergeCells>
  <printOptions horizontalCentered="1" verticalCentered="1"/>
  <pageMargins left="0" right="0" top="0" bottom="0" header="0" footer="0"/>
  <pageSetup paperSize="9" scale="22" orientation="landscape" r:id="rId1"/>
  <rowBreaks count="1" manualBreakCount="1">
    <brk id="89" max="38" man="1"/>
  </rowBreaks>
  <colBreaks count="1" manualBreakCount="1">
    <brk id="39"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6"/>
  <sheetViews>
    <sheetView topLeftCell="E1" zoomScale="55" zoomScaleNormal="55" workbookViewId="0">
      <selection activeCell="K3" sqref="K3"/>
    </sheetView>
  </sheetViews>
  <sheetFormatPr defaultColWidth="8.7109375" defaultRowHeight="15"/>
  <cols>
    <col min="2" max="2" width="20.7109375" customWidth="1"/>
    <col min="3" max="14" width="38" customWidth="1"/>
  </cols>
  <sheetData>
    <row r="1" spans="1:15">
      <c r="A1" s="997"/>
      <c r="B1" s="998"/>
      <c r="C1" s="998"/>
      <c r="D1" s="998"/>
      <c r="E1" s="998"/>
      <c r="F1" s="998"/>
      <c r="G1" s="998"/>
      <c r="H1" s="998"/>
      <c r="I1" s="998"/>
      <c r="J1" s="998"/>
      <c r="K1" s="998"/>
      <c r="L1" s="998"/>
      <c r="M1" s="998"/>
      <c r="N1" s="998"/>
      <c r="O1" s="999"/>
    </row>
    <row r="2" spans="1:15" ht="56.1" customHeight="1">
      <c r="A2" s="550" t="s">
        <v>302</v>
      </c>
      <c r="B2" s="550" t="s">
        <v>590</v>
      </c>
      <c r="C2" s="550" t="s">
        <v>595</v>
      </c>
      <c r="D2" s="551" t="s">
        <v>596</v>
      </c>
      <c r="E2" s="552" t="s">
        <v>597</v>
      </c>
      <c r="F2" s="551" t="s">
        <v>598</v>
      </c>
      <c r="G2" s="551" t="s">
        <v>599</v>
      </c>
      <c r="H2" s="551" t="s">
        <v>600</v>
      </c>
      <c r="I2" s="551" t="s">
        <v>601</v>
      </c>
      <c r="J2" s="563" t="s">
        <v>602</v>
      </c>
      <c r="K2" s="563" t="s">
        <v>603</v>
      </c>
      <c r="L2" s="563" t="s">
        <v>604</v>
      </c>
      <c r="M2" s="563" t="s">
        <v>605</v>
      </c>
      <c r="N2" s="563" t="s">
        <v>606</v>
      </c>
      <c r="O2" s="564" t="s">
        <v>607</v>
      </c>
    </row>
    <row r="3" spans="1:15" ht="51.95" customHeight="1">
      <c r="A3" s="553">
        <v>1</v>
      </c>
      <c r="B3" s="554" t="s">
        <v>499</v>
      </c>
      <c r="C3" s="555" t="s">
        <v>608</v>
      </c>
      <c r="D3" s="1000">
        <f>((56*4)+(80*3))/30</f>
        <v>15.466666666666667</v>
      </c>
      <c r="E3" s="1001"/>
      <c r="F3" s="556">
        <f>(99*3)/30</f>
        <v>9.9</v>
      </c>
      <c r="G3" s="556"/>
      <c r="H3" s="556">
        <f>(49*3)/30</f>
        <v>4.9000000000000004</v>
      </c>
      <c r="I3" s="556"/>
      <c r="J3" s="562"/>
      <c r="K3" s="562">
        <f>SUM(D3:H3)</f>
        <v>30.266666666666666</v>
      </c>
      <c r="L3" s="562">
        <f>K3*7</f>
        <v>211.86666666666667</v>
      </c>
      <c r="M3" s="562">
        <f>K3*28</f>
        <v>847.4666666666667</v>
      </c>
      <c r="N3" s="562">
        <f>I3-M3-J3</f>
        <v>-847.4666666666667</v>
      </c>
      <c r="O3" s="562"/>
    </row>
    <row r="4" spans="1:15" ht="72" customHeight="1">
      <c r="A4" s="553">
        <v>2</v>
      </c>
      <c r="B4" s="557" t="s">
        <v>485</v>
      </c>
      <c r="C4" s="558" t="s">
        <v>609</v>
      </c>
      <c r="D4" s="556"/>
      <c r="E4" s="556"/>
      <c r="F4" s="556"/>
      <c r="G4" s="556"/>
      <c r="H4" s="556"/>
      <c r="I4" s="556"/>
      <c r="J4" s="562"/>
      <c r="K4" s="562">
        <v>10</v>
      </c>
      <c r="L4" s="562"/>
      <c r="M4" s="562"/>
      <c r="N4" s="562"/>
      <c r="O4" s="562"/>
    </row>
    <row r="5" spans="1:15" ht="110.1" customHeight="1">
      <c r="A5" s="553">
        <v>3</v>
      </c>
      <c r="B5" s="557" t="s">
        <v>491</v>
      </c>
      <c r="C5" s="559" t="s">
        <v>492</v>
      </c>
      <c r="D5" s="556"/>
      <c r="E5" s="556"/>
      <c r="F5" s="556"/>
      <c r="G5" s="556"/>
      <c r="H5" s="556"/>
      <c r="I5" s="556"/>
      <c r="J5" s="562"/>
      <c r="K5" s="562">
        <v>20</v>
      </c>
      <c r="L5" s="562"/>
      <c r="M5" s="562"/>
      <c r="N5" s="562"/>
      <c r="O5" s="562"/>
    </row>
    <row r="6" spans="1:15" ht="110.1" customHeight="1">
      <c r="A6" s="553">
        <v>4</v>
      </c>
      <c r="B6" s="557" t="s">
        <v>489</v>
      </c>
      <c r="C6" s="560"/>
      <c r="D6" s="556"/>
      <c r="E6" s="556"/>
      <c r="F6" s="556"/>
      <c r="G6" s="556"/>
      <c r="H6" s="556"/>
      <c r="I6" s="556"/>
      <c r="J6" s="562"/>
      <c r="K6" s="562">
        <v>10</v>
      </c>
      <c r="L6" s="562"/>
      <c r="M6" s="562"/>
      <c r="N6" s="562"/>
      <c r="O6" s="562"/>
    </row>
    <row r="7" spans="1:15" ht="110.1" customHeight="1">
      <c r="A7" s="553">
        <v>5</v>
      </c>
      <c r="B7" s="553"/>
      <c r="C7" s="560"/>
      <c r="D7" s="556"/>
      <c r="E7" s="556"/>
      <c r="F7" s="556"/>
      <c r="G7" s="556"/>
      <c r="H7" s="556"/>
      <c r="I7" s="556"/>
      <c r="J7" s="562"/>
      <c r="K7" s="562"/>
      <c r="L7" s="562"/>
      <c r="M7" s="562"/>
      <c r="N7" s="562"/>
      <c r="O7" s="562"/>
    </row>
    <row r="8" spans="1:15" ht="110.1" customHeight="1">
      <c r="A8" s="553">
        <v>6</v>
      </c>
      <c r="B8" s="553"/>
      <c r="C8" s="560"/>
      <c r="D8" s="556"/>
      <c r="E8" s="556"/>
      <c r="F8" s="556"/>
      <c r="G8" s="556"/>
      <c r="H8" s="556"/>
      <c r="I8" s="556"/>
      <c r="J8" s="562"/>
      <c r="K8" s="562"/>
      <c r="L8" s="562"/>
      <c r="M8" s="562"/>
      <c r="N8" s="562"/>
      <c r="O8" s="562"/>
    </row>
    <row r="9" spans="1:15" ht="110.1" customHeight="1">
      <c r="A9" s="553">
        <v>7</v>
      </c>
      <c r="B9" s="553"/>
      <c r="C9" s="560"/>
      <c r="D9" s="556"/>
      <c r="E9" s="556"/>
      <c r="F9" s="556"/>
      <c r="G9" s="556"/>
      <c r="H9" s="556"/>
      <c r="I9" s="556"/>
      <c r="J9" s="562"/>
      <c r="K9" s="562"/>
      <c r="L9" s="562"/>
      <c r="M9" s="562"/>
      <c r="N9" s="562"/>
      <c r="O9" s="562"/>
    </row>
    <row r="10" spans="1:15" ht="110.1" customHeight="1">
      <c r="A10" s="553">
        <v>8</v>
      </c>
      <c r="B10" s="553"/>
      <c r="C10" s="560"/>
      <c r="D10" s="556"/>
      <c r="E10" s="556"/>
      <c r="F10" s="556"/>
      <c r="G10" s="556"/>
      <c r="H10" s="556"/>
      <c r="I10" s="556"/>
      <c r="J10" s="562"/>
      <c r="K10" s="562"/>
      <c r="L10" s="562"/>
      <c r="M10" s="562"/>
      <c r="N10" s="562"/>
      <c r="O10" s="562"/>
    </row>
    <row r="11" spans="1:15" ht="110.1" customHeight="1">
      <c r="A11" s="553">
        <v>9</v>
      </c>
      <c r="B11" s="553"/>
      <c r="C11" s="560"/>
      <c r="D11" s="556"/>
      <c r="E11" s="556"/>
      <c r="F11" s="556"/>
      <c r="G11" s="556"/>
      <c r="H11" s="556"/>
      <c r="I11" s="556"/>
      <c r="J11" s="562"/>
      <c r="K11" s="562"/>
      <c r="L11" s="562"/>
      <c r="M11" s="562"/>
      <c r="N11" s="562"/>
      <c r="O11" s="562"/>
    </row>
    <row r="12" spans="1:15" ht="110.1" customHeight="1">
      <c r="A12" s="553">
        <v>10</v>
      </c>
      <c r="B12" s="553"/>
      <c r="C12" s="560"/>
      <c r="D12" s="556"/>
      <c r="E12" s="556"/>
      <c r="F12" s="556"/>
      <c r="G12" s="556"/>
      <c r="H12" s="556"/>
      <c r="I12" s="556"/>
      <c r="J12" s="562"/>
      <c r="K12" s="562"/>
      <c r="L12" s="562"/>
      <c r="M12" s="562"/>
      <c r="N12" s="562"/>
      <c r="O12" s="562"/>
    </row>
    <row r="13" spans="1:15" ht="110.1" customHeight="1">
      <c r="A13" s="553">
        <v>11</v>
      </c>
      <c r="B13" s="553"/>
      <c r="C13" s="560"/>
      <c r="D13" s="556"/>
      <c r="E13" s="556"/>
      <c r="F13" s="556"/>
      <c r="G13" s="556"/>
      <c r="H13" s="556"/>
      <c r="I13" s="556"/>
      <c r="J13" s="562"/>
      <c r="K13" s="562"/>
      <c r="L13" s="562"/>
      <c r="M13" s="562"/>
      <c r="N13" s="562"/>
      <c r="O13" s="562"/>
    </row>
    <row r="14" spans="1:15" ht="110.1" customHeight="1">
      <c r="A14" s="553">
        <v>12</v>
      </c>
      <c r="B14" s="553"/>
      <c r="C14" s="560"/>
      <c r="D14" s="556"/>
      <c r="E14" s="556"/>
      <c r="F14" s="556"/>
      <c r="G14" s="556"/>
      <c r="H14" s="556"/>
      <c r="I14" s="556"/>
      <c r="J14" s="562"/>
      <c r="K14" s="562"/>
      <c r="L14" s="562"/>
      <c r="M14" s="562"/>
      <c r="N14" s="562"/>
      <c r="O14" s="562"/>
    </row>
    <row r="15" spans="1:15" ht="110.1" customHeight="1">
      <c r="A15" s="561">
        <v>13</v>
      </c>
      <c r="B15" s="561"/>
      <c r="C15" s="36"/>
      <c r="D15" s="562"/>
      <c r="E15" s="562"/>
      <c r="F15" s="562"/>
      <c r="G15" s="562"/>
      <c r="H15" s="562"/>
      <c r="I15" s="562"/>
      <c r="J15" s="562"/>
      <c r="K15" s="562"/>
      <c r="L15" s="562"/>
      <c r="M15" s="562"/>
      <c r="N15" s="562"/>
      <c r="O15" s="562"/>
    </row>
    <row r="16" spans="1:15" ht="110.1" customHeight="1">
      <c r="A16" s="36"/>
      <c r="B16" s="36"/>
      <c r="C16" s="36"/>
      <c r="D16" s="562"/>
      <c r="E16" s="562"/>
      <c r="F16" s="562"/>
      <c r="G16" s="562"/>
      <c r="H16" s="562"/>
      <c r="I16" s="562"/>
      <c r="J16" s="562"/>
      <c r="K16" s="562"/>
      <c r="L16" s="562"/>
      <c r="M16" s="562"/>
      <c r="N16" s="562"/>
      <c r="O16" s="562"/>
    </row>
  </sheetData>
  <mergeCells count="2">
    <mergeCell ref="A1:O1"/>
    <mergeCell ref="D3:E3"/>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H14:H22"/>
  <sheetViews>
    <sheetView topLeftCell="A4" workbookViewId="0">
      <selection activeCell="H23" sqref="H23"/>
    </sheetView>
  </sheetViews>
  <sheetFormatPr defaultRowHeight="15"/>
  <cols>
    <col min="7" max="9" width="36.42578125" customWidth="1"/>
  </cols>
  <sheetData>
    <row r="14" spans="8:8">
      <c r="H14" t="s">
        <v>1574</v>
      </c>
    </row>
    <row r="15" spans="8:8">
      <c r="H15" t="s">
        <v>1575</v>
      </c>
    </row>
    <row r="16" spans="8:8">
      <c r="H16" t="s">
        <v>1576</v>
      </c>
    </row>
    <row r="17" spans="8:8">
      <c r="H17" t="s">
        <v>1577</v>
      </c>
    </row>
    <row r="18" spans="8:8">
      <c r="H18" t="s">
        <v>1578</v>
      </c>
    </row>
    <row r="19" spans="8:8">
      <c r="H19" t="s">
        <v>1579</v>
      </c>
    </row>
    <row r="20" spans="8:8">
      <c r="H20" t="s">
        <v>1580</v>
      </c>
    </row>
    <row r="21" spans="8:8">
      <c r="H21" t="s">
        <v>1577</v>
      </c>
    </row>
    <row r="22" spans="8:8">
      <c r="H22" t="s">
        <v>1581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zoomScaleNormal="100" workbookViewId="0">
      <selection activeCell="I21" sqref="I21"/>
    </sheetView>
  </sheetViews>
  <sheetFormatPr defaultRowHeight="15"/>
  <sheetData/>
  <printOptions horizontalCentered="1"/>
  <pageMargins left="0" right="0" top="0.5" bottom="0" header="0" footer="0"/>
  <pageSetup paperSize="9" scale="71" orientation="landscape" r:id="rId1"/>
  <colBreaks count="1" manualBreakCount="1">
    <brk id="22" max="1048575" man="1"/>
  </colBreaks>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T361"/>
  <sheetViews>
    <sheetView zoomScale="85" zoomScaleNormal="85" workbookViewId="0">
      <pane xSplit="3" ySplit="1" topLeftCell="E2" activePane="bottomRight" state="frozen"/>
      <selection pane="topRight"/>
      <selection pane="bottomLeft"/>
      <selection pane="bottomRight" activeCell="F4" sqref="F4"/>
    </sheetView>
  </sheetViews>
  <sheetFormatPr defaultColWidth="9" defaultRowHeight="15"/>
  <cols>
    <col min="1" max="1" width="23.85546875" style="2" customWidth="1"/>
    <col min="2" max="2" width="36.5703125" style="351" customWidth="1"/>
    <col min="3" max="3" width="36.85546875" style="2" customWidth="1"/>
    <col min="4" max="9" width="9.7109375" style="2" customWidth="1"/>
    <col min="10" max="10" width="9.140625" customWidth="1"/>
    <col min="11" max="11" width="10.28515625" customWidth="1"/>
    <col min="12" max="13" width="11.28515625" customWidth="1"/>
    <col min="14" max="14" width="24.28515625" customWidth="1"/>
    <col min="15" max="15" width="23.42578125" customWidth="1"/>
  </cols>
  <sheetData>
    <row r="1" spans="1:20" ht="31.5" customHeight="1">
      <c r="A1" s="128" t="s">
        <v>2</v>
      </c>
      <c r="B1" s="495" t="s">
        <v>610</v>
      </c>
      <c r="C1" s="32" t="s">
        <v>590</v>
      </c>
      <c r="D1" s="406">
        <v>44075</v>
      </c>
      <c r="E1" s="406">
        <v>44076</v>
      </c>
      <c r="F1" s="406">
        <v>44077</v>
      </c>
      <c r="G1" s="406">
        <v>44078</v>
      </c>
      <c r="H1" s="406">
        <v>44079</v>
      </c>
      <c r="I1" s="406">
        <v>44080</v>
      </c>
      <c r="J1" s="414" t="s">
        <v>611</v>
      </c>
      <c r="K1" s="414" t="s">
        <v>612</v>
      </c>
      <c r="L1" s="414" t="s">
        <v>613</v>
      </c>
      <c r="M1" s="498" t="s">
        <v>614</v>
      </c>
      <c r="N1" s="499"/>
      <c r="O1" s="499"/>
      <c r="P1" s="500"/>
      <c r="Q1" s="500"/>
      <c r="R1" s="500"/>
      <c r="S1" s="500"/>
      <c r="T1" s="500"/>
    </row>
    <row r="2" spans="1:20" ht="35.25" customHeight="1">
      <c r="A2" s="381" t="s">
        <v>615</v>
      </c>
      <c r="B2" s="438" t="s">
        <v>616</v>
      </c>
      <c r="C2" s="381" t="s">
        <v>266</v>
      </c>
      <c r="D2" s="496">
        <v>0</v>
      </c>
      <c r="E2" s="496">
        <v>0</v>
      </c>
      <c r="F2" s="496">
        <v>0</v>
      </c>
      <c r="G2" s="496">
        <v>0</v>
      </c>
      <c r="H2" s="496">
        <v>0</v>
      </c>
      <c r="I2" s="496">
        <v>0</v>
      </c>
      <c r="J2" s="496">
        <v>0</v>
      </c>
      <c r="K2" s="496">
        <v>0</v>
      </c>
      <c r="L2" s="496">
        <v>0</v>
      </c>
      <c r="M2" s="496">
        <f>+SUM(D2:L2)</f>
        <v>0</v>
      </c>
      <c r="N2" s="501" t="str">
        <f>RIGHT(A2,4)&amp;" "&amp;B2</f>
        <v>EG02 COVER PANEL</v>
      </c>
      <c r="O2" s="501"/>
      <c r="P2" s="36"/>
      <c r="Q2" s="36"/>
      <c r="R2" s="36"/>
    </row>
    <row r="3" spans="1:20" ht="35.25" customHeight="1">
      <c r="A3" s="381" t="s">
        <v>615</v>
      </c>
      <c r="B3" s="438" t="s">
        <v>617</v>
      </c>
      <c r="C3" s="381" t="s">
        <v>224</v>
      </c>
      <c r="D3" s="496">
        <v>0</v>
      </c>
      <c r="E3" s="496">
        <v>0</v>
      </c>
      <c r="F3" s="496">
        <v>0</v>
      </c>
      <c r="G3" s="496">
        <v>0</v>
      </c>
      <c r="H3" s="496">
        <v>0</v>
      </c>
      <c r="I3" s="496">
        <v>0</v>
      </c>
      <c r="J3" s="496">
        <v>0</v>
      </c>
      <c r="K3" s="496">
        <v>0</v>
      </c>
      <c r="L3" s="496">
        <v>0</v>
      </c>
      <c r="M3" s="496">
        <f t="shared" ref="M3:M66" si="0">+SUM(D3:L3)</f>
        <v>0</v>
      </c>
      <c r="N3" s="501" t="str">
        <f t="shared" ref="N3:N65" si="1">RIGHT(A3,4)&amp;" "&amp;B3</f>
        <v>EG02 COVER IC PCF</v>
      </c>
      <c r="O3" s="501"/>
      <c r="P3" s="36"/>
      <c r="Q3" s="36"/>
      <c r="R3" s="36"/>
    </row>
    <row r="4" spans="1:20" ht="35.25" customHeight="1">
      <c r="A4" s="381" t="s">
        <v>615</v>
      </c>
      <c r="B4" s="438" t="s">
        <v>618</v>
      </c>
      <c r="C4" s="381" t="s">
        <v>619</v>
      </c>
      <c r="D4" s="496">
        <v>0</v>
      </c>
      <c r="E4" s="496">
        <v>0</v>
      </c>
      <c r="F4" s="496">
        <v>0</v>
      </c>
      <c r="G4" s="496">
        <v>0</v>
      </c>
      <c r="H4" s="496">
        <v>0</v>
      </c>
      <c r="I4" s="496">
        <v>0</v>
      </c>
      <c r="J4" s="496">
        <v>0</v>
      </c>
      <c r="K4" s="496">
        <v>0</v>
      </c>
      <c r="L4" s="496">
        <v>0</v>
      </c>
      <c r="M4" s="496">
        <f t="shared" si="0"/>
        <v>0</v>
      </c>
      <c r="N4" s="501" t="str">
        <f t="shared" si="1"/>
        <v>EG02 COVER WINDOW C</v>
      </c>
      <c r="O4" s="501"/>
      <c r="P4" s="36"/>
      <c r="Q4" s="36"/>
      <c r="R4" s="36"/>
    </row>
    <row r="5" spans="1:20" ht="35.25" customHeight="1">
      <c r="A5" s="381" t="s">
        <v>620</v>
      </c>
      <c r="B5" s="438" t="s">
        <v>618</v>
      </c>
      <c r="C5" s="381" t="s">
        <v>621</v>
      </c>
      <c r="D5" s="496">
        <v>0</v>
      </c>
      <c r="E5" s="496">
        <v>0</v>
      </c>
      <c r="F5" s="496">
        <v>0</v>
      </c>
      <c r="G5" s="496">
        <v>0</v>
      </c>
      <c r="H5" s="496">
        <v>0</v>
      </c>
      <c r="I5" s="496">
        <v>0</v>
      </c>
      <c r="J5" s="496">
        <v>0</v>
      </c>
      <c r="K5" s="496">
        <v>0</v>
      </c>
      <c r="L5" s="496">
        <v>0</v>
      </c>
      <c r="M5" s="496">
        <f t="shared" si="0"/>
        <v>0</v>
      </c>
      <c r="N5" s="501" t="str">
        <f t="shared" si="1"/>
        <v>HT01 COVER WINDOW C</v>
      </c>
      <c r="O5" s="501"/>
      <c r="P5" s="36"/>
      <c r="Q5" s="36"/>
      <c r="R5" s="36"/>
    </row>
    <row r="6" spans="1:20" ht="35.25" customHeight="1">
      <c r="A6" s="381" t="s">
        <v>620</v>
      </c>
      <c r="B6" s="438" t="s">
        <v>622</v>
      </c>
      <c r="C6" s="381" t="s">
        <v>623</v>
      </c>
      <c r="D6" s="496">
        <v>0</v>
      </c>
      <c r="E6" s="496">
        <v>0</v>
      </c>
      <c r="F6" s="496">
        <v>0</v>
      </c>
      <c r="G6" s="496">
        <v>0</v>
      </c>
      <c r="H6" s="496">
        <v>0</v>
      </c>
      <c r="I6" s="496">
        <v>0</v>
      </c>
      <c r="J6" s="496">
        <v>0</v>
      </c>
      <c r="K6" s="496">
        <v>0</v>
      </c>
      <c r="L6" s="496">
        <v>0</v>
      </c>
      <c r="M6" s="496">
        <f t="shared" si="0"/>
        <v>0</v>
      </c>
      <c r="N6" s="501" t="str">
        <f t="shared" si="1"/>
        <v xml:space="preserve">HT01 COVER IC </v>
      </c>
      <c r="O6" s="501"/>
      <c r="P6" s="36"/>
      <c r="Q6" s="36"/>
      <c r="R6" s="36"/>
    </row>
    <row r="7" spans="1:20" ht="35.25" customHeight="1">
      <c r="A7" s="381" t="s">
        <v>620</v>
      </c>
      <c r="B7" s="438" t="s">
        <v>616</v>
      </c>
      <c r="C7" s="381" t="s">
        <v>270</v>
      </c>
      <c r="D7" s="496">
        <v>0</v>
      </c>
      <c r="E7" s="496">
        <v>0</v>
      </c>
      <c r="F7" s="496">
        <v>0</v>
      </c>
      <c r="G7" s="496">
        <v>0</v>
      </c>
      <c r="H7" s="496">
        <v>0</v>
      </c>
      <c r="I7" s="496">
        <v>0</v>
      </c>
      <c r="J7" s="496">
        <v>0</v>
      </c>
      <c r="K7" s="496">
        <v>0</v>
      </c>
      <c r="L7" s="496">
        <v>0</v>
      </c>
      <c r="M7" s="496">
        <f t="shared" si="0"/>
        <v>0</v>
      </c>
      <c r="N7" s="501" t="str">
        <f t="shared" si="1"/>
        <v>HT01 COVER PANEL</v>
      </c>
      <c r="O7" s="501"/>
      <c r="P7" s="36"/>
      <c r="Q7" s="36"/>
      <c r="R7" s="36"/>
    </row>
    <row r="8" spans="1:20" ht="35.25" customHeight="1">
      <c r="A8" s="381" t="s">
        <v>620</v>
      </c>
      <c r="B8" s="438" t="s">
        <v>624</v>
      </c>
      <c r="C8" s="381" t="s">
        <v>625</v>
      </c>
      <c r="D8" s="496">
        <v>0</v>
      </c>
      <c r="E8" s="496">
        <v>0</v>
      </c>
      <c r="F8" s="496">
        <v>0</v>
      </c>
      <c r="G8" s="496">
        <v>0</v>
      </c>
      <c r="H8" s="496">
        <v>0</v>
      </c>
      <c r="I8" s="496">
        <v>0</v>
      </c>
      <c r="J8" s="496">
        <v>0</v>
      </c>
      <c r="K8" s="496">
        <v>0</v>
      </c>
      <c r="L8" s="496">
        <v>0</v>
      </c>
      <c r="M8" s="496">
        <f t="shared" si="0"/>
        <v>0</v>
      </c>
      <c r="N8" s="501" t="str">
        <f t="shared" si="1"/>
        <v>HT01 COVER FPC</v>
      </c>
      <c r="O8" s="501"/>
      <c r="P8" s="36"/>
      <c r="Q8" s="36"/>
      <c r="R8" s="36"/>
    </row>
    <row r="9" spans="1:20" ht="35.25" customHeight="1">
      <c r="A9" s="381" t="s">
        <v>626</v>
      </c>
      <c r="B9" s="438" t="s">
        <v>616</v>
      </c>
      <c r="C9" s="381" t="s">
        <v>627</v>
      </c>
      <c r="D9" s="496">
        <v>0</v>
      </c>
      <c r="E9" s="496">
        <v>0</v>
      </c>
      <c r="F9" s="496">
        <v>0</v>
      </c>
      <c r="G9" s="496">
        <v>0</v>
      </c>
      <c r="H9" s="496">
        <v>0</v>
      </c>
      <c r="I9" s="496">
        <v>0</v>
      </c>
      <c r="J9" s="496">
        <v>0</v>
      </c>
      <c r="K9" s="496">
        <v>0</v>
      </c>
      <c r="L9" s="496">
        <v>0</v>
      </c>
      <c r="M9" s="496">
        <f t="shared" si="0"/>
        <v>0</v>
      </c>
      <c r="N9" s="501" t="str">
        <f t="shared" si="1"/>
        <v>HT28 COVER PANEL</v>
      </c>
      <c r="O9" s="501"/>
      <c r="P9" s="36"/>
      <c r="Q9" s="36"/>
      <c r="R9" s="36"/>
    </row>
    <row r="10" spans="1:20" ht="35.25" customHeight="1">
      <c r="A10" s="381" t="s">
        <v>628</v>
      </c>
      <c r="B10" s="438" t="s">
        <v>629</v>
      </c>
      <c r="C10" s="381" t="s">
        <v>346</v>
      </c>
      <c r="D10" s="496">
        <v>0</v>
      </c>
      <c r="E10" s="496">
        <v>0</v>
      </c>
      <c r="F10" s="496">
        <v>0</v>
      </c>
      <c r="G10" s="496">
        <v>0</v>
      </c>
      <c r="H10" s="496">
        <v>0</v>
      </c>
      <c r="I10" s="496">
        <v>0</v>
      </c>
      <c r="J10" s="496">
        <v>0</v>
      </c>
      <c r="K10" s="496">
        <v>0</v>
      </c>
      <c r="L10" s="496">
        <v>0</v>
      </c>
      <c r="M10" s="496">
        <f t="shared" si="0"/>
        <v>0</v>
      </c>
      <c r="N10" s="501" t="str">
        <f t="shared" si="1"/>
        <v xml:space="preserve">KR01 COVER WINDOW </v>
      </c>
      <c r="O10" s="501"/>
      <c r="P10" s="36"/>
      <c r="Q10" s="36"/>
      <c r="R10" s="36"/>
    </row>
    <row r="11" spans="1:20" ht="35.25" customHeight="1">
      <c r="A11" s="381" t="s">
        <v>630</v>
      </c>
      <c r="B11" s="438" t="s">
        <v>631</v>
      </c>
      <c r="C11" s="381" t="s">
        <v>89</v>
      </c>
      <c r="D11" s="496">
        <v>0</v>
      </c>
      <c r="E11" s="496">
        <v>0</v>
      </c>
      <c r="F11" s="496">
        <v>0</v>
      </c>
      <c r="G11" s="496">
        <v>0</v>
      </c>
      <c r="H11" s="496">
        <v>0</v>
      </c>
      <c r="I11" s="496">
        <v>0</v>
      </c>
      <c r="J11" s="496">
        <v>0</v>
      </c>
      <c r="K11" s="496">
        <v>0</v>
      </c>
      <c r="L11" s="496">
        <v>0</v>
      </c>
      <c r="M11" s="496">
        <f t="shared" si="0"/>
        <v>0</v>
      </c>
      <c r="N11" s="501" t="str">
        <f t="shared" si="1"/>
        <v>KK01 COVER SPACER</v>
      </c>
      <c r="O11" s="501"/>
      <c r="P11" s="36"/>
      <c r="Q11" s="36"/>
      <c r="R11" s="36"/>
    </row>
    <row r="12" spans="1:20" ht="35.25" customHeight="1">
      <c r="A12" s="381" t="s">
        <v>630</v>
      </c>
      <c r="B12" s="438" t="s">
        <v>616</v>
      </c>
      <c r="C12" s="381" t="s">
        <v>47</v>
      </c>
      <c r="D12" s="496">
        <v>0</v>
      </c>
      <c r="E12" s="496">
        <v>0</v>
      </c>
      <c r="F12" s="496">
        <v>0</v>
      </c>
      <c r="G12" s="496">
        <v>0</v>
      </c>
      <c r="H12" s="496">
        <v>0</v>
      </c>
      <c r="I12" s="496">
        <v>0</v>
      </c>
      <c r="J12" s="496">
        <v>0</v>
      </c>
      <c r="K12" s="496">
        <v>0</v>
      </c>
      <c r="L12" s="496">
        <v>0</v>
      </c>
      <c r="M12" s="496">
        <f t="shared" si="0"/>
        <v>0</v>
      </c>
      <c r="N12" s="501" t="str">
        <f t="shared" si="1"/>
        <v>KK01 COVER PANEL</v>
      </c>
      <c r="O12" s="501"/>
      <c r="P12" s="36"/>
      <c r="Q12" s="36"/>
      <c r="R12" s="36"/>
    </row>
    <row r="13" spans="1:20" ht="35.25" customHeight="1">
      <c r="A13" s="381" t="s">
        <v>632</v>
      </c>
      <c r="B13" s="438" t="s">
        <v>633</v>
      </c>
      <c r="C13" s="381" t="s">
        <v>78</v>
      </c>
      <c r="D13" s="496">
        <v>6000</v>
      </c>
      <c r="E13" s="496">
        <v>0</v>
      </c>
      <c r="F13" s="496">
        <v>33000</v>
      </c>
      <c r="G13" s="496">
        <v>0</v>
      </c>
      <c r="H13" s="496">
        <v>0</v>
      </c>
      <c r="I13" s="496">
        <v>0</v>
      </c>
      <c r="J13" s="496">
        <v>39000</v>
      </c>
      <c r="K13" s="496">
        <v>42000</v>
      </c>
      <c r="L13" s="496">
        <v>52000</v>
      </c>
      <c r="M13" s="496">
        <f t="shared" si="0"/>
        <v>172000</v>
      </c>
      <c r="N13" s="501" t="str">
        <f t="shared" si="1"/>
        <v>MJ01 COVER-COF</v>
      </c>
      <c r="O13" s="501"/>
      <c r="P13" s="36"/>
      <c r="Q13" s="36"/>
      <c r="R13" s="36"/>
    </row>
    <row r="14" spans="1:20" ht="35.25" customHeight="1">
      <c r="A14" s="381" t="s">
        <v>632</v>
      </c>
      <c r="B14" s="438" t="s">
        <v>616</v>
      </c>
      <c r="C14" s="381" t="s">
        <v>45</v>
      </c>
      <c r="D14" s="496">
        <v>0</v>
      </c>
      <c r="E14" s="496">
        <v>0</v>
      </c>
      <c r="F14" s="496">
        <v>0</v>
      </c>
      <c r="G14" s="496">
        <v>0</v>
      </c>
      <c r="H14" s="496">
        <v>0</v>
      </c>
      <c r="I14" s="496">
        <v>0</v>
      </c>
      <c r="J14" s="496">
        <v>0</v>
      </c>
      <c r="K14" s="496">
        <v>0</v>
      </c>
      <c r="L14" s="496">
        <v>0</v>
      </c>
      <c r="M14" s="496">
        <f t="shared" si="0"/>
        <v>0</v>
      </c>
      <c r="N14" s="501" t="str">
        <f t="shared" si="1"/>
        <v>MJ01 COVER PANEL</v>
      </c>
      <c r="O14" s="501"/>
      <c r="P14" s="501"/>
      <c r="Q14" s="501"/>
      <c r="R14" s="36"/>
    </row>
    <row r="15" spans="1:20" ht="35.25" customHeight="1">
      <c r="A15" s="381" t="s">
        <v>634</v>
      </c>
      <c r="B15" s="438" t="s">
        <v>616</v>
      </c>
      <c r="C15" s="381" t="s">
        <v>635</v>
      </c>
      <c r="D15" s="496">
        <v>0</v>
      </c>
      <c r="E15" s="496">
        <v>0</v>
      </c>
      <c r="F15" s="496">
        <v>0</v>
      </c>
      <c r="G15" s="496">
        <v>0</v>
      </c>
      <c r="H15" s="496">
        <v>0</v>
      </c>
      <c r="I15" s="496">
        <v>0</v>
      </c>
      <c r="J15" s="496">
        <v>0</v>
      </c>
      <c r="K15" s="496">
        <v>0</v>
      </c>
      <c r="L15" s="496">
        <v>0</v>
      </c>
      <c r="M15" s="496">
        <f t="shared" si="0"/>
        <v>0</v>
      </c>
      <c r="N15" s="501" t="str">
        <f t="shared" si="1"/>
        <v>EU01 COVER PANEL</v>
      </c>
      <c r="O15" s="501"/>
      <c r="P15" s="501"/>
      <c r="Q15" s="501"/>
      <c r="R15" s="36"/>
    </row>
    <row r="16" spans="1:20" ht="35.25" customHeight="1">
      <c r="A16" s="381" t="s">
        <v>634</v>
      </c>
      <c r="B16" s="438" t="s">
        <v>160</v>
      </c>
      <c r="C16" s="381" t="s">
        <v>80</v>
      </c>
      <c r="D16" s="496">
        <v>0</v>
      </c>
      <c r="E16" s="496">
        <v>0</v>
      </c>
      <c r="F16" s="496">
        <v>0</v>
      </c>
      <c r="G16" s="496">
        <v>0</v>
      </c>
      <c r="H16" s="496">
        <v>0</v>
      </c>
      <c r="I16" s="496">
        <v>0</v>
      </c>
      <c r="J16" s="496">
        <v>0</v>
      </c>
      <c r="K16" s="496">
        <v>0</v>
      </c>
      <c r="L16" s="496">
        <v>27000</v>
      </c>
      <c r="M16" s="496">
        <f t="shared" si="0"/>
        <v>27000</v>
      </c>
      <c r="N16" s="501" t="str">
        <f t="shared" si="1"/>
        <v>EU01 COVER COF</v>
      </c>
      <c r="O16" s="501"/>
      <c r="P16" s="501"/>
      <c r="Q16" s="501"/>
      <c r="R16" s="36"/>
    </row>
    <row r="17" spans="1:18" ht="35.25" customHeight="1">
      <c r="A17" s="381" t="s">
        <v>636</v>
      </c>
      <c r="B17" s="438" t="s">
        <v>616</v>
      </c>
      <c r="C17" s="381" t="s">
        <v>66</v>
      </c>
      <c r="D17" s="496">
        <v>0</v>
      </c>
      <c r="E17" s="496">
        <v>0</v>
      </c>
      <c r="F17" s="496">
        <v>0</v>
      </c>
      <c r="G17" s="496">
        <v>0</v>
      </c>
      <c r="H17" s="496">
        <v>0</v>
      </c>
      <c r="I17" s="496">
        <v>0</v>
      </c>
      <c r="J17" s="496">
        <v>0</v>
      </c>
      <c r="K17" s="496">
        <v>0</v>
      </c>
      <c r="L17" s="496">
        <v>0</v>
      </c>
      <c r="M17" s="496">
        <f t="shared" si="0"/>
        <v>0</v>
      </c>
      <c r="N17" s="501" t="str">
        <f t="shared" si="1"/>
        <v>EU08 COVER PANEL</v>
      </c>
      <c r="O17" s="501"/>
      <c r="P17" s="501"/>
      <c r="Q17" s="501"/>
      <c r="R17" s="36"/>
    </row>
    <row r="18" spans="1:18" ht="35.25" customHeight="1">
      <c r="A18" s="381" t="s">
        <v>637</v>
      </c>
      <c r="B18" s="438" t="s">
        <v>616</v>
      </c>
      <c r="C18" s="381" t="s">
        <v>49</v>
      </c>
      <c r="D18" s="496">
        <v>0</v>
      </c>
      <c r="E18" s="496">
        <v>0</v>
      </c>
      <c r="F18" s="496">
        <v>0</v>
      </c>
      <c r="G18" s="496">
        <v>0</v>
      </c>
      <c r="H18" s="496">
        <v>0</v>
      </c>
      <c r="I18" s="496">
        <v>0</v>
      </c>
      <c r="J18" s="496">
        <v>0</v>
      </c>
      <c r="K18" s="496">
        <v>0</v>
      </c>
      <c r="L18" s="496">
        <v>27000</v>
      </c>
      <c r="M18" s="496">
        <f t="shared" si="0"/>
        <v>27000</v>
      </c>
      <c r="N18" s="501" t="str">
        <f t="shared" si="1"/>
        <v>EU09 COVER PANEL</v>
      </c>
      <c r="O18" s="501"/>
      <c r="P18" s="501"/>
      <c r="Q18" s="501"/>
      <c r="R18" s="36"/>
    </row>
    <row r="19" spans="1:18" ht="35.25" customHeight="1">
      <c r="A19" s="381" t="s">
        <v>638</v>
      </c>
      <c r="B19" s="438" t="s">
        <v>639</v>
      </c>
      <c r="C19" s="381" t="s">
        <v>48</v>
      </c>
      <c r="D19" s="496">
        <v>0</v>
      </c>
      <c r="E19" s="496">
        <v>0</v>
      </c>
      <c r="F19" s="496">
        <v>39000</v>
      </c>
      <c r="G19" s="496">
        <v>0</v>
      </c>
      <c r="H19" s="496">
        <v>0</v>
      </c>
      <c r="I19" s="496">
        <v>0</v>
      </c>
      <c r="J19" s="496">
        <v>39000</v>
      </c>
      <c r="K19" s="496">
        <v>42000</v>
      </c>
      <c r="L19" s="496">
        <v>52000</v>
      </c>
      <c r="M19" s="496">
        <f t="shared" si="0"/>
        <v>172000</v>
      </c>
      <c r="N19" s="501" t="str">
        <f t="shared" si="1"/>
        <v>MJ04 COVER-PANEL</v>
      </c>
      <c r="O19" s="501"/>
      <c r="P19" s="501"/>
      <c r="Q19" s="501"/>
      <c r="R19" s="36"/>
    </row>
    <row r="20" spans="1:18" ht="35.25" customHeight="1">
      <c r="A20" s="438" t="s">
        <v>640</v>
      </c>
      <c r="B20" s="438" t="s">
        <v>641</v>
      </c>
      <c r="C20" s="381" t="s">
        <v>64</v>
      </c>
      <c r="D20" s="496">
        <v>0</v>
      </c>
      <c r="E20" s="496">
        <v>0</v>
      </c>
      <c r="F20" s="496">
        <v>0</v>
      </c>
      <c r="G20" s="496">
        <v>0</v>
      </c>
      <c r="H20" s="496">
        <v>0</v>
      </c>
      <c r="I20" s="496">
        <v>0</v>
      </c>
      <c r="J20" s="496">
        <v>0</v>
      </c>
      <c r="K20" s="496">
        <v>0</v>
      </c>
      <c r="L20" s="496">
        <v>0</v>
      </c>
      <c r="M20" s="496">
        <f t="shared" si="0"/>
        <v>0</v>
      </c>
      <c r="N20" s="501" t="str">
        <f t="shared" si="1"/>
        <v>ME09 COVER-GRIP</v>
      </c>
      <c r="O20" s="501"/>
      <c r="P20" s="501"/>
      <c r="Q20" s="501"/>
      <c r="R20" s="36"/>
    </row>
    <row r="21" spans="1:18" ht="35.25" customHeight="1">
      <c r="A21" s="438" t="s">
        <v>640</v>
      </c>
      <c r="B21" s="438" t="s">
        <v>642</v>
      </c>
      <c r="C21" s="381" t="s">
        <v>214</v>
      </c>
      <c r="D21" s="496">
        <v>0</v>
      </c>
      <c r="E21" s="496">
        <v>0</v>
      </c>
      <c r="F21" s="496">
        <v>0</v>
      </c>
      <c r="G21" s="496">
        <v>0</v>
      </c>
      <c r="H21" s="496">
        <v>0</v>
      </c>
      <c r="I21" s="496">
        <v>0</v>
      </c>
      <c r="J21" s="496">
        <v>0</v>
      </c>
      <c r="K21" s="496">
        <v>0</v>
      </c>
      <c r="L21" s="496">
        <v>0</v>
      </c>
      <c r="M21" s="496">
        <f t="shared" si="0"/>
        <v>0</v>
      </c>
      <c r="N21" s="501" t="str">
        <f t="shared" si="1"/>
        <v>ME09 COVER-WINDOW(C)</v>
      </c>
      <c r="O21" s="501"/>
      <c r="P21" s="36"/>
      <c r="Q21" s="36"/>
      <c r="R21" s="36"/>
    </row>
    <row r="22" spans="1:18" ht="35.25" customHeight="1">
      <c r="A22" s="438" t="s">
        <v>640</v>
      </c>
      <c r="B22" s="438" t="s">
        <v>643</v>
      </c>
      <c r="C22" s="381" t="s">
        <v>644</v>
      </c>
      <c r="D22" s="496">
        <v>0</v>
      </c>
      <c r="E22" s="496">
        <v>0</v>
      </c>
      <c r="F22" s="496">
        <v>0</v>
      </c>
      <c r="G22" s="496">
        <v>0</v>
      </c>
      <c r="H22" s="496">
        <v>0</v>
      </c>
      <c r="I22" s="496">
        <v>0</v>
      </c>
      <c r="J22" s="496">
        <v>0</v>
      </c>
      <c r="K22" s="496">
        <v>0</v>
      </c>
      <c r="L22" s="496">
        <v>0</v>
      </c>
      <c r="M22" s="496">
        <f t="shared" si="0"/>
        <v>0</v>
      </c>
      <c r="N22" s="501" t="str">
        <f t="shared" si="1"/>
        <v>ME09 COVER-FPC</v>
      </c>
      <c r="O22" s="501"/>
      <c r="P22" s="36"/>
      <c r="Q22" s="36"/>
      <c r="R22" s="36"/>
    </row>
    <row r="23" spans="1:18" ht="35.25" customHeight="1">
      <c r="A23" s="438" t="s">
        <v>645</v>
      </c>
      <c r="B23" s="438" t="s">
        <v>646</v>
      </c>
      <c r="C23" s="381" t="s">
        <v>218</v>
      </c>
      <c r="D23" s="496">
        <v>0</v>
      </c>
      <c r="E23" s="496">
        <v>0</v>
      </c>
      <c r="F23" s="496">
        <v>0</v>
      </c>
      <c r="G23" s="496">
        <v>0</v>
      </c>
      <c r="H23" s="496">
        <v>0</v>
      </c>
      <c r="I23" s="496">
        <v>0</v>
      </c>
      <c r="J23" s="496">
        <v>0</v>
      </c>
      <c r="K23" s="496">
        <v>0</v>
      </c>
      <c r="L23" s="496">
        <v>0</v>
      </c>
      <c r="M23" s="496">
        <f t="shared" si="0"/>
        <v>0</v>
      </c>
      <c r="N23" s="501" t="str">
        <f t="shared" si="1"/>
        <v>ME11 COVER IC</v>
      </c>
      <c r="O23" s="501"/>
      <c r="P23" s="36"/>
      <c r="Q23" s="36"/>
      <c r="R23" s="36"/>
    </row>
    <row r="24" spans="1:18" ht="35.25" customHeight="1">
      <c r="A24" s="438" t="s">
        <v>645</v>
      </c>
      <c r="B24" s="438" t="s">
        <v>616</v>
      </c>
      <c r="C24" s="381" t="s">
        <v>647</v>
      </c>
      <c r="D24" s="496">
        <v>0</v>
      </c>
      <c r="E24" s="496">
        <v>0</v>
      </c>
      <c r="F24" s="496">
        <v>0</v>
      </c>
      <c r="G24" s="496">
        <v>0</v>
      </c>
      <c r="H24" s="496">
        <v>0</v>
      </c>
      <c r="I24" s="496">
        <v>0</v>
      </c>
      <c r="J24" s="496">
        <v>0</v>
      </c>
      <c r="K24" s="496">
        <v>0</v>
      </c>
      <c r="L24" s="496">
        <v>0</v>
      </c>
      <c r="M24" s="496">
        <f t="shared" si="0"/>
        <v>0</v>
      </c>
      <c r="N24" s="501" t="str">
        <f t="shared" si="1"/>
        <v>ME11 COVER PANEL</v>
      </c>
      <c r="O24" s="501"/>
      <c r="P24" s="36"/>
      <c r="Q24" s="36"/>
      <c r="R24" s="36"/>
    </row>
    <row r="25" spans="1:18" ht="35.25" customHeight="1">
      <c r="A25" s="381" t="s">
        <v>640</v>
      </c>
      <c r="B25" s="438" t="s">
        <v>616</v>
      </c>
      <c r="C25" s="381" t="s">
        <v>259</v>
      </c>
      <c r="D25" s="496">
        <v>0</v>
      </c>
      <c r="E25" s="496">
        <v>0</v>
      </c>
      <c r="F25" s="496">
        <v>0</v>
      </c>
      <c r="G25" s="496">
        <v>0</v>
      </c>
      <c r="H25" s="496">
        <v>0</v>
      </c>
      <c r="I25" s="496">
        <v>0</v>
      </c>
      <c r="J25" s="496">
        <v>0</v>
      </c>
      <c r="K25" s="496">
        <v>0</v>
      </c>
      <c r="L25" s="496">
        <v>0</v>
      </c>
      <c r="M25" s="496">
        <f t="shared" si="0"/>
        <v>0</v>
      </c>
      <c r="N25" s="501" t="str">
        <f t="shared" si="1"/>
        <v>ME09 COVER PANEL</v>
      </c>
      <c r="O25" s="501"/>
      <c r="P25" s="36"/>
      <c r="Q25" s="36"/>
      <c r="R25" s="36"/>
    </row>
    <row r="26" spans="1:18" ht="35.25" customHeight="1">
      <c r="A26" s="438" t="s">
        <v>648</v>
      </c>
      <c r="B26" s="438" t="s">
        <v>649</v>
      </c>
      <c r="C26" s="381" t="s">
        <v>21</v>
      </c>
      <c r="D26" s="496">
        <v>0</v>
      </c>
      <c r="E26" s="496">
        <v>0</v>
      </c>
      <c r="F26" s="496">
        <v>0</v>
      </c>
      <c r="G26" s="496">
        <v>0</v>
      </c>
      <c r="H26" s="496">
        <v>0</v>
      </c>
      <c r="I26" s="496">
        <v>0</v>
      </c>
      <c r="J26" s="496">
        <v>0</v>
      </c>
      <c r="K26" s="496">
        <v>0</v>
      </c>
      <c r="L26" s="496">
        <v>0</v>
      </c>
      <c r="M26" s="496">
        <f t="shared" si="0"/>
        <v>0</v>
      </c>
      <c r="N26" s="501" t="str">
        <f t="shared" si="1"/>
        <v>MR01 COVER-IC</v>
      </c>
      <c r="O26" s="501"/>
      <c r="P26" s="501"/>
      <c r="Q26" s="501"/>
      <c r="R26" s="36"/>
    </row>
    <row r="27" spans="1:18" ht="35.25" customHeight="1">
      <c r="A27" s="438" t="s">
        <v>648</v>
      </c>
      <c r="B27" s="438" t="s">
        <v>650</v>
      </c>
      <c r="C27" s="381" t="s">
        <v>74</v>
      </c>
      <c r="D27" s="496">
        <v>0</v>
      </c>
      <c r="E27" s="496">
        <v>0</v>
      </c>
      <c r="F27" s="496">
        <v>0</v>
      </c>
      <c r="G27" s="496">
        <v>0</v>
      </c>
      <c r="H27" s="496">
        <v>0</v>
      </c>
      <c r="I27" s="496">
        <v>0</v>
      </c>
      <c r="J27" s="496">
        <v>0</v>
      </c>
      <c r="K27" s="496">
        <v>0</v>
      </c>
      <c r="L27" s="496">
        <v>0</v>
      </c>
      <c r="M27" s="496">
        <f t="shared" si="0"/>
        <v>0</v>
      </c>
      <c r="N27" s="501" t="str">
        <f t="shared" si="1"/>
        <v>MR01 COVER-SPACER</v>
      </c>
      <c r="O27" s="501"/>
      <c r="P27" s="501"/>
      <c r="Q27" s="501"/>
      <c r="R27" s="36"/>
    </row>
    <row r="28" spans="1:18" ht="35.25" customHeight="1">
      <c r="A28" s="438" t="s">
        <v>651</v>
      </c>
      <c r="B28" s="438" t="s">
        <v>124</v>
      </c>
      <c r="C28" s="381" t="s">
        <v>127</v>
      </c>
      <c r="D28" s="496">
        <v>0</v>
      </c>
      <c r="E28" s="496">
        <v>0</v>
      </c>
      <c r="F28" s="496">
        <v>0</v>
      </c>
      <c r="G28" s="496">
        <v>0</v>
      </c>
      <c r="H28" s="496">
        <v>0</v>
      </c>
      <c r="I28" s="496">
        <v>0</v>
      </c>
      <c r="J28" s="496">
        <v>0</v>
      </c>
      <c r="K28" s="496">
        <v>0</v>
      </c>
      <c r="L28" s="496">
        <v>18900</v>
      </c>
      <c r="M28" s="496">
        <f t="shared" si="0"/>
        <v>18900</v>
      </c>
      <c r="N28" s="501" t="str">
        <f t="shared" si="1"/>
        <v>MQ01 COVER PAD</v>
      </c>
      <c r="O28" s="501"/>
      <c r="P28" s="501"/>
      <c r="Q28" s="501"/>
      <c r="R28" s="36"/>
    </row>
    <row r="29" spans="1:18" ht="35.25" customHeight="1">
      <c r="A29" s="438" t="s">
        <v>648</v>
      </c>
      <c r="B29" s="438" t="s">
        <v>629</v>
      </c>
      <c r="C29" s="381" t="s">
        <v>136</v>
      </c>
      <c r="D29" s="496">
        <v>0</v>
      </c>
      <c r="E29" s="496">
        <v>0</v>
      </c>
      <c r="F29" s="496">
        <v>0</v>
      </c>
      <c r="G29" s="496">
        <v>0</v>
      </c>
      <c r="H29" s="496">
        <v>0</v>
      </c>
      <c r="I29" s="496">
        <v>0</v>
      </c>
      <c r="J29" s="496">
        <v>0</v>
      </c>
      <c r="K29" s="496">
        <v>0</v>
      </c>
      <c r="L29" s="496">
        <v>0</v>
      </c>
      <c r="M29" s="496">
        <f t="shared" si="0"/>
        <v>0</v>
      </c>
      <c r="N29" s="501" t="str">
        <f t="shared" si="1"/>
        <v xml:space="preserve">MR01 COVER WINDOW </v>
      </c>
      <c r="O29" s="501"/>
      <c r="P29" s="501"/>
      <c r="Q29" s="501"/>
      <c r="R29" s="36"/>
    </row>
    <row r="30" spans="1:18" ht="35.25" customHeight="1">
      <c r="A30" s="381" t="s">
        <v>648</v>
      </c>
      <c r="B30" s="438" t="s">
        <v>616</v>
      </c>
      <c r="C30" s="381" t="s">
        <v>652</v>
      </c>
      <c r="D30" s="496">
        <v>0</v>
      </c>
      <c r="E30" s="496">
        <v>0</v>
      </c>
      <c r="F30" s="496">
        <v>0</v>
      </c>
      <c r="G30" s="496">
        <v>0</v>
      </c>
      <c r="H30" s="496">
        <v>0</v>
      </c>
      <c r="I30" s="496">
        <v>0</v>
      </c>
      <c r="J30" s="496">
        <v>0</v>
      </c>
      <c r="K30" s="496">
        <v>0</v>
      </c>
      <c r="L30" s="496">
        <v>18500</v>
      </c>
      <c r="M30" s="496">
        <f t="shared" si="0"/>
        <v>18500</v>
      </c>
      <c r="N30" s="501" t="str">
        <f t="shared" si="1"/>
        <v>MR01 COVER PANEL</v>
      </c>
      <c r="O30" s="501"/>
      <c r="P30" s="501"/>
      <c r="Q30" s="501"/>
      <c r="R30" s="36"/>
    </row>
    <row r="31" spans="1:18" ht="35.25" customHeight="1">
      <c r="A31" s="438" t="s">
        <v>648</v>
      </c>
      <c r="B31" s="438" t="s">
        <v>642</v>
      </c>
      <c r="C31" s="381" t="s">
        <v>79</v>
      </c>
      <c r="D31" s="496">
        <v>0</v>
      </c>
      <c r="E31" s="496">
        <v>0</v>
      </c>
      <c r="F31" s="496">
        <v>0</v>
      </c>
      <c r="G31" s="496">
        <v>0</v>
      </c>
      <c r="H31" s="496">
        <v>0</v>
      </c>
      <c r="I31" s="496">
        <v>0</v>
      </c>
      <c r="J31" s="496">
        <v>0</v>
      </c>
      <c r="K31" s="496">
        <v>0</v>
      </c>
      <c r="L31" s="496">
        <v>21000</v>
      </c>
      <c r="M31" s="496">
        <f t="shared" si="0"/>
        <v>21000</v>
      </c>
      <c r="N31" s="501" t="str">
        <f t="shared" si="1"/>
        <v>MR01 COVER-WINDOW(C)</v>
      </c>
      <c r="O31" s="501"/>
      <c r="P31" s="36"/>
      <c r="Q31" s="36"/>
      <c r="R31" s="36"/>
    </row>
    <row r="32" spans="1:18" ht="35.25" customHeight="1">
      <c r="A32" s="438" t="s">
        <v>653</v>
      </c>
      <c r="B32" s="438" t="s">
        <v>649</v>
      </c>
      <c r="C32" s="381" t="s">
        <v>75</v>
      </c>
      <c r="D32" s="496">
        <v>0</v>
      </c>
      <c r="E32" s="496">
        <v>0</v>
      </c>
      <c r="F32" s="496">
        <v>0</v>
      </c>
      <c r="G32" s="496">
        <v>0</v>
      </c>
      <c r="H32" s="496">
        <v>0</v>
      </c>
      <c r="I32" s="496">
        <v>0</v>
      </c>
      <c r="J32" s="496">
        <v>0</v>
      </c>
      <c r="K32" s="496">
        <v>0</v>
      </c>
      <c r="L32" s="496">
        <v>0</v>
      </c>
      <c r="M32" s="496">
        <f t="shared" si="0"/>
        <v>0</v>
      </c>
      <c r="N32" s="501" t="str">
        <f t="shared" si="1"/>
        <v>NP01 COVER-IC</v>
      </c>
      <c r="O32" s="501"/>
      <c r="P32" s="36"/>
      <c r="Q32" s="36"/>
      <c r="R32" s="36"/>
    </row>
    <row r="33" spans="1:18" ht="35.25" customHeight="1">
      <c r="A33" s="438" t="s">
        <v>653</v>
      </c>
      <c r="B33" s="438" t="s">
        <v>654</v>
      </c>
      <c r="C33" s="381" t="s">
        <v>137</v>
      </c>
      <c r="D33" s="496">
        <v>0</v>
      </c>
      <c r="E33" s="496">
        <v>0</v>
      </c>
      <c r="F33" s="496">
        <v>0</v>
      </c>
      <c r="G33" s="496">
        <v>0</v>
      </c>
      <c r="H33" s="496">
        <v>0</v>
      </c>
      <c r="I33" s="496">
        <v>0</v>
      </c>
      <c r="J33" s="496">
        <v>0</v>
      </c>
      <c r="K33" s="496">
        <v>0</v>
      </c>
      <c r="L33" s="496">
        <v>0</v>
      </c>
      <c r="M33" s="496">
        <f t="shared" si="0"/>
        <v>0</v>
      </c>
      <c r="N33" s="501" t="str">
        <f t="shared" si="1"/>
        <v>NP01 COVER-WINDOW</v>
      </c>
      <c r="O33" s="501"/>
      <c r="P33" s="36"/>
      <c r="Q33" s="36"/>
      <c r="R33" s="36"/>
    </row>
    <row r="34" spans="1:18" ht="35.25" customHeight="1">
      <c r="A34" s="438" t="s">
        <v>653</v>
      </c>
      <c r="B34" s="438" t="s">
        <v>616</v>
      </c>
      <c r="C34" s="381" t="s">
        <v>92</v>
      </c>
      <c r="D34" s="496">
        <v>0</v>
      </c>
      <c r="E34" s="496">
        <v>0</v>
      </c>
      <c r="F34" s="496">
        <v>0</v>
      </c>
      <c r="G34" s="496">
        <v>0</v>
      </c>
      <c r="H34" s="496">
        <v>0</v>
      </c>
      <c r="I34" s="496">
        <v>0</v>
      </c>
      <c r="J34" s="496">
        <v>0</v>
      </c>
      <c r="K34" s="496">
        <v>0</v>
      </c>
      <c r="L34" s="496">
        <v>0</v>
      </c>
      <c r="M34" s="496">
        <f t="shared" si="0"/>
        <v>0</v>
      </c>
      <c r="N34" s="501" t="str">
        <f t="shared" si="1"/>
        <v>NP01 COVER PANEL</v>
      </c>
      <c r="O34" s="501"/>
      <c r="P34" s="36"/>
      <c r="Q34" s="36"/>
      <c r="R34" s="36"/>
    </row>
    <row r="35" spans="1:18" ht="35.25" customHeight="1">
      <c r="A35" s="438" t="s">
        <v>653</v>
      </c>
      <c r="B35" s="438" t="s">
        <v>650</v>
      </c>
      <c r="C35" s="381" t="s">
        <v>87</v>
      </c>
      <c r="D35" s="496">
        <v>0</v>
      </c>
      <c r="E35" s="496">
        <v>0</v>
      </c>
      <c r="F35" s="496">
        <v>0</v>
      </c>
      <c r="G35" s="496">
        <v>0</v>
      </c>
      <c r="H35" s="496">
        <v>0</v>
      </c>
      <c r="I35" s="496">
        <v>0</v>
      </c>
      <c r="J35" s="496">
        <v>0</v>
      </c>
      <c r="K35" s="496">
        <v>0</v>
      </c>
      <c r="L35" s="496">
        <v>0</v>
      </c>
      <c r="M35" s="496">
        <f t="shared" si="0"/>
        <v>0</v>
      </c>
      <c r="N35" s="501" t="str">
        <f t="shared" si="1"/>
        <v>NP01 COVER-SPACER</v>
      </c>
      <c r="O35" s="501"/>
      <c r="P35" s="501"/>
      <c r="Q35" s="501"/>
      <c r="R35" s="36"/>
    </row>
    <row r="36" spans="1:18" ht="35.25" customHeight="1">
      <c r="A36" s="438" t="s">
        <v>653</v>
      </c>
      <c r="B36" s="438" t="s">
        <v>616</v>
      </c>
      <c r="C36" s="381" t="s">
        <v>105</v>
      </c>
      <c r="D36" s="496">
        <v>0</v>
      </c>
      <c r="E36" s="496">
        <v>0</v>
      </c>
      <c r="F36" s="496">
        <v>0</v>
      </c>
      <c r="G36" s="496">
        <v>0</v>
      </c>
      <c r="H36" s="496">
        <v>0</v>
      </c>
      <c r="I36" s="496">
        <v>0</v>
      </c>
      <c r="J36" s="496">
        <v>0</v>
      </c>
      <c r="K36" s="496">
        <v>0</v>
      </c>
      <c r="L36" s="496">
        <v>0</v>
      </c>
      <c r="M36" s="496">
        <f t="shared" si="0"/>
        <v>0</v>
      </c>
      <c r="N36" s="501" t="str">
        <f t="shared" si="1"/>
        <v>NP01 COVER PANEL</v>
      </c>
      <c r="O36" s="501"/>
      <c r="P36" s="501"/>
      <c r="Q36" s="36"/>
      <c r="R36" s="36"/>
    </row>
    <row r="37" spans="1:18" ht="35.25" customHeight="1">
      <c r="A37" s="438" t="s">
        <v>655</v>
      </c>
      <c r="B37" s="438" t="s">
        <v>124</v>
      </c>
      <c r="C37" s="381" t="s">
        <v>128</v>
      </c>
      <c r="D37" s="496">
        <v>0</v>
      </c>
      <c r="E37" s="496">
        <v>0</v>
      </c>
      <c r="F37" s="496">
        <v>0</v>
      </c>
      <c r="G37" s="496">
        <v>0</v>
      </c>
      <c r="H37" s="496">
        <v>0</v>
      </c>
      <c r="I37" s="496">
        <v>0</v>
      </c>
      <c r="J37" s="496">
        <v>0</v>
      </c>
      <c r="K37" s="496">
        <v>0</v>
      </c>
      <c r="L37" s="496">
        <v>26250</v>
      </c>
      <c r="M37" s="496">
        <f t="shared" si="0"/>
        <v>26250</v>
      </c>
      <c r="N37" s="501" t="str">
        <f t="shared" si="1"/>
        <v>PX01 COVER PAD</v>
      </c>
      <c r="O37" s="501"/>
      <c r="P37" s="501"/>
      <c r="Q37" s="501"/>
      <c r="R37" s="36"/>
    </row>
    <row r="38" spans="1:18" ht="35.25" customHeight="1">
      <c r="A38" s="438" t="s">
        <v>653</v>
      </c>
      <c r="B38" s="438" t="s">
        <v>656</v>
      </c>
      <c r="C38" s="381" t="s">
        <v>174</v>
      </c>
      <c r="D38" s="496">
        <v>0</v>
      </c>
      <c r="E38" s="496">
        <v>0</v>
      </c>
      <c r="F38" s="496">
        <v>0</v>
      </c>
      <c r="G38" s="496">
        <v>0</v>
      </c>
      <c r="H38" s="496">
        <v>0</v>
      </c>
      <c r="I38" s="496">
        <v>0</v>
      </c>
      <c r="J38" s="496">
        <v>0</v>
      </c>
      <c r="K38" s="496">
        <v>0</v>
      </c>
      <c r="L38" s="496">
        <v>0</v>
      </c>
      <c r="M38" s="496">
        <f t="shared" si="0"/>
        <v>0</v>
      </c>
      <c r="N38" s="501" t="str">
        <f t="shared" si="1"/>
        <v>NP01 COVER-WINDOW C</v>
      </c>
      <c r="O38" s="501"/>
      <c r="P38" s="36"/>
      <c r="Q38" s="36"/>
      <c r="R38" s="36"/>
    </row>
    <row r="39" spans="1:18" ht="55.5" customHeight="1">
      <c r="A39" s="438" t="s">
        <v>653</v>
      </c>
      <c r="B39" s="438" t="s">
        <v>616</v>
      </c>
      <c r="C39" s="438" t="s">
        <v>16</v>
      </c>
      <c r="D39" s="496">
        <v>0</v>
      </c>
      <c r="E39" s="496">
        <v>0</v>
      </c>
      <c r="F39" s="496">
        <v>0</v>
      </c>
      <c r="G39" s="496">
        <v>0</v>
      </c>
      <c r="H39" s="496">
        <v>0</v>
      </c>
      <c r="I39" s="496">
        <v>0</v>
      </c>
      <c r="J39" s="496">
        <v>0</v>
      </c>
      <c r="K39" s="496">
        <v>0</v>
      </c>
      <c r="L39" s="496">
        <v>0</v>
      </c>
      <c r="M39" s="496">
        <f t="shared" si="0"/>
        <v>0</v>
      </c>
      <c r="N39" s="501" t="str">
        <f t="shared" si="1"/>
        <v>NP01 COVER PANEL</v>
      </c>
      <c r="O39" s="501"/>
      <c r="P39" s="36"/>
      <c r="Q39" s="36"/>
      <c r="R39" s="36"/>
    </row>
    <row r="40" spans="1:18" ht="35.25" customHeight="1">
      <c r="A40" s="438" t="s">
        <v>653</v>
      </c>
      <c r="B40" s="438" t="s">
        <v>656</v>
      </c>
      <c r="C40" s="381" t="s">
        <v>20</v>
      </c>
      <c r="D40" s="496">
        <v>0</v>
      </c>
      <c r="E40" s="496">
        <v>0</v>
      </c>
      <c r="F40" s="496">
        <v>0</v>
      </c>
      <c r="G40" s="496">
        <v>0</v>
      </c>
      <c r="H40" s="496">
        <v>0</v>
      </c>
      <c r="I40" s="496">
        <v>0</v>
      </c>
      <c r="J40" s="496">
        <v>0</v>
      </c>
      <c r="K40" s="496">
        <v>0</v>
      </c>
      <c r="L40" s="496">
        <v>0</v>
      </c>
      <c r="M40" s="496">
        <f t="shared" si="0"/>
        <v>0</v>
      </c>
      <c r="N40" s="501" t="str">
        <f t="shared" si="1"/>
        <v>NP01 COVER-WINDOW C</v>
      </c>
      <c r="O40" s="501"/>
      <c r="P40" s="36"/>
      <c r="Q40" s="36"/>
      <c r="R40" s="36"/>
    </row>
    <row r="41" spans="1:18" ht="35.25" customHeight="1">
      <c r="A41" s="438" t="s">
        <v>657</v>
      </c>
      <c r="B41" s="438" t="s">
        <v>658</v>
      </c>
      <c r="C41" s="381" t="s">
        <v>76</v>
      </c>
      <c r="D41" s="496">
        <v>0</v>
      </c>
      <c r="E41" s="496">
        <v>0</v>
      </c>
      <c r="F41" s="496">
        <v>0</v>
      </c>
      <c r="G41" s="496">
        <v>0</v>
      </c>
      <c r="H41" s="496">
        <v>0</v>
      </c>
      <c r="I41" s="496">
        <v>0</v>
      </c>
      <c r="J41" s="496">
        <v>0</v>
      </c>
      <c r="K41" s="496">
        <v>0</v>
      </c>
      <c r="L41" s="496">
        <v>0</v>
      </c>
      <c r="M41" s="496">
        <f t="shared" si="0"/>
        <v>0</v>
      </c>
      <c r="N41" s="501" t="str">
        <f t="shared" si="1"/>
        <v xml:space="preserve">RD01 COVER SPACER </v>
      </c>
      <c r="O41" s="501"/>
      <c r="P41" s="36"/>
      <c r="Q41" s="36"/>
      <c r="R41" s="36"/>
    </row>
    <row r="42" spans="1:18" ht="35.25" customHeight="1">
      <c r="A42" s="381" t="s">
        <v>657</v>
      </c>
      <c r="B42" s="438" t="s">
        <v>646</v>
      </c>
      <c r="C42" s="381" t="s">
        <v>77</v>
      </c>
      <c r="D42" s="496">
        <v>0</v>
      </c>
      <c r="E42" s="496">
        <v>0</v>
      </c>
      <c r="F42" s="496">
        <v>0</v>
      </c>
      <c r="G42" s="496">
        <v>0</v>
      </c>
      <c r="H42" s="496">
        <v>0</v>
      </c>
      <c r="I42" s="496">
        <v>0</v>
      </c>
      <c r="J42" s="496">
        <v>0</v>
      </c>
      <c r="K42" s="496">
        <v>0</v>
      </c>
      <c r="L42" s="496">
        <v>0</v>
      </c>
      <c r="M42" s="496">
        <f t="shared" si="0"/>
        <v>0</v>
      </c>
      <c r="N42" s="501" t="str">
        <f t="shared" si="1"/>
        <v>RD01 COVER IC</v>
      </c>
      <c r="O42" s="501"/>
      <c r="P42" s="36"/>
      <c r="Q42" s="36"/>
      <c r="R42" s="36"/>
    </row>
    <row r="43" spans="1:18" s="491" customFormat="1" ht="35.25" customHeight="1">
      <c r="A43" s="438" t="s">
        <v>657</v>
      </c>
      <c r="B43" s="438" t="s">
        <v>124</v>
      </c>
      <c r="C43" s="381" t="s">
        <v>134</v>
      </c>
      <c r="D43" s="496">
        <v>0</v>
      </c>
      <c r="E43" s="496">
        <v>0</v>
      </c>
      <c r="F43" s="496">
        <v>0</v>
      </c>
      <c r="G43" s="496">
        <v>0</v>
      </c>
      <c r="H43" s="496">
        <v>0</v>
      </c>
      <c r="I43" s="496">
        <v>0</v>
      </c>
      <c r="J43" s="496">
        <v>0</v>
      </c>
      <c r="K43" s="496">
        <v>0</v>
      </c>
      <c r="L43" s="496">
        <v>0</v>
      </c>
      <c r="M43" s="496">
        <f t="shared" si="0"/>
        <v>0</v>
      </c>
      <c r="N43" s="501" t="str">
        <f t="shared" si="1"/>
        <v>RD01 COVER PAD</v>
      </c>
      <c r="O43" s="501"/>
      <c r="P43" s="501"/>
      <c r="Q43" s="501"/>
      <c r="R43" s="503"/>
    </row>
    <row r="44" spans="1:18" ht="35.25" customHeight="1">
      <c r="A44" s="438" t="s">
        <v>657</v>
      </c>
      <c r="B44" s="438" t="s">
        <v>618</v>
      </c>
      <c r="C44" s="381" t="s">
        <v>17</v>
      </c>
      <c r="D44" s="496">
        <v>0</v>
      </c>
      <c r="E44" s="496">
        <v>0</v>
      </c>
      <c r="F44" s="496">
        <v>0</v>
      </c>
      <c r="G44" s="496">
        <v>0</v>
      </c>
      <c r="H44" s="496">
        <v>0</v>
      </c>
      <c r="I44" s="496">
        <v>0</v>
      </c>
      <c r="J44" s="496">
        <v>0</v>
      </c>
      <c r="K44" s="496">
        <v>0</v>
      </c>
      <c r="L44" s="496">
        <v>0</v>
      </c>
      <c r="M44" s="496">
        <f t="shared" si="0"/>
        <v>0</v>
      </c>
      <c r="N44" s="501" t="str">
        <f t="shared" si="1"/>
        <v>RD01 COVER WINDOW C</v>
      </c>
      <c r="O44" s="501"/>
      <c r="P44" s="36"/>
      <c r="Q44" s="36"/>
      <c r="R44" s="36"/>
    </row>
    <row r="45" spans="1:18" ht="35.25" customHeight="1">
      <c r="A45" s="438" t="s">
        <v>657</v>
      </c>
      <c r="B45" s="438" t="s">
        <v>618</v>
      </c>
      <c r="C45" s="381" t="s">
        <v>18</v>
      </c>
      <c r="D45" s="496">
        <v>0</v>
      </c>
      <c r="E45" s="496">
        <v>0</v>
      </c>
      <c r="F45" s="496">
        <v>0</v>
      </c>
      <c r="G45" s="496">
        <v>0</v>
      </c>
      <c r="H45" s="496">
        <v>0</v>
      </c>
      <c r="I45" s="496">
        <v>0</v>
      </c>
      <c r="J45" s="496">
        <v>0</v>
      </c>
      <c r="K45" s="496">
        <v>0</v>
      </c>
      <c r="L45" s="496">
        <v>0</v>
      </c>
      <c r="M45" s="496">
        <f t="shared" si="0"/>
        <v>0</v>
      </c>
      <c r="N45" s="501" t="str">
        <f t="shared" si="1"/>
        <v>RD01 COVER WINDOW C</v>
      </c>
      <c r="O45" s="501"/>
      <c r="P45" s="36"/>
      <c r="Q45" s="36"/>
      <c r="R45" s="36"/>
    </row>
    <row r="46" spans="1:18" ht="35.25" customHeight="1">
      <c r="A46" s="438" t="s">
        <v>657</v>
      </c>
      <c r="B46" s="438" t="s">
        <v>107</v>
      </c>
      <c r="C46" s="438" t="s">
        <v>138</v>
      </c>
      <c r="D46" s="496">
        <v>0</v>
      </c>
      <c r="E46" s="496">
        <v>0</v>
      </c>
      <c r="F46" s="496">
        <v>0</v>
      </c>
      <c r="G46" s="496">
        <v>0</v>
      </c>
      <c r="H46" s="496">
        <v>0</v>
      </c>
      <c r="I46" s="496">
        <v>0</v>
      </c>
      <c r="J46" s="496">
        <v>0</v>
      </c>
      <c r="K46" s="496">
        <v>0</v>
      </c>
      <c r="L46" s="496">
        <v>0</v>
      </c>
      <c r="M46" s="496">
        <f t="shared" si="0"/>
        <v>0</v>
      </c>
      <c r="N46" s="501" t="str">
        <f t="shared" si="1"/>
        <v>RD01 COVER WINDOW</v>
      </c>
      <c r="O46" s="501"/>
      <c r="P46" s="501"/>
      <c r="Q46" s="501"/>
      <c r="R46" s="36"/>
    </row>
    <row r="47" spans="1:18" s="492" customFormat="1" ht="35.25" customHeight="1">
      <c r="A47" s="497" t="s">
        <v>659</v>
      </c>
      <c r="B47" s="497" t="s">
        <v>646</v>
      </c>
      <c r="C47" s="381" t="s">
        <v>85</v>
      </c>
      <c r="D47" s="496">
        <v>0</v>
      </c>
      <c r="E47" s="496">
        <v>0</v>
      </c>
      <c r="F47" s="496">
        <v>0</v>
      </c>
      <c r="G47" s="496">
        <v>0</v>
      </c>
      <c r="H47" s="496">
        <v>0</v>
      </c>
      <c r="I47" s="496">
        <v>0</v>
      </c>
      <c r="J47" s="496">
        <v>0</v>
      </c>
      <c r="K47" s="496">
        <v>0</v>
      </c>
      <c r="L47" s="496">
        <v>0</v>
      </c>
      <c r="M47" s="496">
        <f t="shared" si="0"/>
        <v>0</v>
      </c>
      <c r="N47" s="501" t="str">
        <f t="shared" si="1"/>
        <v>WQ01 COVER IC</v>
      </c>
      <c r="O47" s="501"/>
      <c r="P47" s="502"/>
      <c r="Q47" s="502"/>
      <c r="R47" s="502"/>
    </row>
    <row r="48" spans="1:18" s="492" customFormat="1" ht="35.25" customHeight="1">
      <c r="A48" s="497" t="s">
        <v>659</v>
      </c>
      <c r="B48" s="497" t="s">
        <v>107</v>
      </c>
      <c r="C48" s="381" t="s">
        <v>144</v>
      </c>
      <c r="D48" s="496">
        <v>0</v>
      </c>
      <c r="E48" s="496">
        <v>0</v>
      </c>
      <c r="F48" s="496">
        <v>0</v>
      </c>
      <c r="G48" s="496">
        <v>0</v>
      </c>
      <c r="H48" s="496">
        <v>0</v>
      </c>
      <c r="I48" s="496">
        <v>0</v>
      </c>
      <c r="J48" s="496">
        <v>0</v>
      </c>
      <c r="K48" s="496">
        <v>0</v>
      </c>
      <c r="L48" s="496">
        <v>0</v>
      </c>
      <c r="M48" s="496">
        <f t="shared" si="0"/>
        <v>0</v>
      </c>
      <c r="N48" s="501" t="str">
        <f t="shared" si="1"/>
        <v>WQ01 COVER WINDOW</v>
      </c>
      <c r="O48" s="501"/>
      <c r="P48" s="501"/>
      <c r="Q48" s="501"/>
      <c r="R48" s="502"/>
    </row>
    <row r="49" spans="1:19" s="493" customFormat="1" ht="35.25" customHeight="1">
      <c r="A49" s="497" t="s">
        <v>659</v>
      </c>
      <c r="B49" s="497" t="s">
        <v>631</v>
      </c>
      <c r="C49" s="381" t="s">
        <v>180</v>
      </c>
      <c r="D49" s="496">
        <v>0</v>
      </c>
      <c r="E49" s="496">
        <v>0</v>
      </c>
      <c r="F49" s="496">
        <v>0</v>
      </c>
      <c r="G49" s="496">
        <v>0</v>
      </c>
      <c r="H49" s="496">
        <v>0</v>
      </c>
      <c r="I49" s="496">
        <v>0</v>
      </c>
      <c r="J49" s="496">
        <v>0</v>
      </c>
      <c r="K49" s="496">
        <v>0</v>
      </c>
      <c r="L49" s="496">
        <v>0</v>
      </c>
      <c r="M49" s="496">
        <f t="shared" si="0"/>
        <v>0</v>
      </c>
      <c r="N49" s="501" t="str">
        <f t="shared" si="1"/>
        <v>WQ01 COVER SPACER</v>
      </c>
      <c r="O49" s="501"/>
      <c r="P49" s="501"/>
      <c r="Q49" s="501"/>
      <c r="R49" s="501"/>
      <c r="S49" s="501"/>
    </row>
    <row r="50" spans="1:19" s="492" customFormat="1" ht="35.25" customHeight="1">
      <c r="A50" s="497" t="s">
        <v>659</v>
      </c>
      <c r="B50" s="497" t="s">
        <v>660</v>
      </c>
      <c r="C50" s="381" t="s">
        <v>84</v>
      </c>
      <c r="D50" s="496">
        <v>0</v>
      </c>
      <c r="E50" s="496">
        <v>0</v>
      </c>
      <c r="F50" s="496">
        <v>0</v>
      </c>
      <c r="G50" s="496">
        <v>0</v>
      </c>
      <c r="H50" s="496">
        <v>0</v>
      </c>
      <c r="I50" s="496">
        <v>0</v>
      </c>
      <c r="J50" s="496">
        <v>0</v>
      </c>
      <c r="K50" s="496">
        <v>0</v>
      </c>
      <c r="L50" s="496">
        <v>0</v>
      </c>
      <c r="M50" s="496">
        <f t="shared" si="0"/>
        <v>0</v>
      </c>
      <c r="N50" s="501" t="str">
        <f t="shared" si="1"/>
        <v>WQ01 COVER GRIP</v>
      </c>
      <c r="O50" s="501"/>
      <c r="P50" s="501"/>
      <c r="Q50" s="501"/>
      <c r="R50" s="501"/>
      <c r="S50" s="501"/>
    </row>
    <row r="51" spans="1:19" s="492" customFormat="1" ht="35.25" customHeight="1">
      <c r="A51" s="497" t="s">
        <v>659</v>
      </c>
      <c r="B51" s="497" t="s">
        <v>660</v>
      </c>
      <c r="C51" s="381" t="s">
        <v>83</v>
      </c>
      <c r="D51" s="496">
        <v>15000</v>
      </c>
      <c r="E51" s="496">
        <v>12000</v>
      </c>
      <c r="F51" s="496">
        <v>12000</v>
      </c>
      <c r="G51" s="496">
        <v>12000</v>
      </c>
      <c r="H51" s="496">
        <v>9000</v>
      </c>
      <c r="I51" s="496">
        <v>9000</v>
      </c>
      <c r="J51" s="496">
        <v>90000</v>
      </c>
      <c r="K51" s="496">
        <v>36000</v>
      </c>
      <c r="L51" s="496">
        <v>20000</v>
      </c>
      <c r="M51" s="496">
        <f t="shared" si="0"/>
        <v>215000</v>
      </c>
      <c r="N51" s="501" t="str">
        <f t="shared" si="1"/>
        <v>WQ01 COVER GRIP</v>
      </c>
      <c r="O51" s="501"/>
      <c r="P51" s="501"/>
      <c r="Q51" s="501"/>
      <c r="R51" s="501"/>
      <c r="S51" s="501"/>
    </row>
    <row r="52" spans="1:19" s="492" customFormat="1" ht="35.25" customHeight="1">
      <c r="A52" s="497" t="s">
        <v>659</v>
      </c>
      <c r="B52" s="497" t="s">
        <v>624</v>
      </c>
      <c r="C52" s="381" t="s">
        <v>82</v>
      </c>
      <c r="D52" s="496">
        <v>27000</v>
      </c>
      <c r="E52" s="496">
        <v>25000</v>
      </c>
      <c r="F52" s="496">
        <v>37000</v>
      </c>
      <c r="G52" s="496">
        <v>37000</v>
      </c>
      <c r="H52" s="496">
        <v>37000</v>
      </c>
      <c r="I52" s="496">
        <v>37000</v>
      </c>
      <c r="J52" s="496">
        <v>200000</v>
      </c>
      <c r="K52" s="496">
        <v>182000</v>
      </c>
      <c r="L52" s="496">
        <v>152000</v>
      </c>
      <c r="M52" s="496">
        <f t="shared" si="0"/>
        <v>734000</v>
      </c>
      <c r="N52" s="501" t="str">
        <f t="shared" si="1"/>
        <v>WQ01 COVER FPC</v>
      </c>
      <c r="O52" s="501"/>
      <c r="P52" s="501"/>
      <c r="Q52" s="501"/>
      <c r="R52" s="501"/>
      <c r="S52" s="501"/>
    </row>
    <row r="53" spans="1:19" s="492" customFormat="1" ht="35.25" customHeight="1">
      <c r="A53" s="497" t="s">
        <v>659</v>
      </c>
      <c r="B53" s="497" t="s">
        <v>124</v>
      </c>
      <c r="C53" s="381" t="s">
        <v>131</v>
      </c>
      <c r="D53" s="496">
        <v>0</v>
      </c>
      <c r="E53" s="496">
        <v>0</v>
      </c>
      <c r="F53" s="496">
        <v>0</v>
      </c>
      <c r="G53" s="496">
        <v>0</v>
      </c>
      <c r="H53" s="496">
        <v>0</v>
      </c>
      <c r="I53" s="496">
        <v>0</v>
      </c>
      <c r="J53" s="496">
        <v>0</v>
      </c>
      <c r="K53" s="496">
        <v>0</v>
      </c>
      <c r="L53" s="496">
        <v>0</v>
      </c>
      <c r="M53" s="496">
        <f t="shared" si="0"/>
        <v>0</v>
      </c>
      <c r="N53" s="501" t="str">
        <f t="shared" si="1"/>
        <v>WQ01 COVER PAD</v>
      </c>
      <c r="O53" s="501"/>
      <c r="P53" s="501"/>
      <c r="Q53" s="501"/>
      <c r="R53" s="501"/>
      <c r="S53" s="501"/>
    </row>
    <row r="54" spans="1:19" s="492" customFormat="1" ht="35.25" customHeight="1">
      <c r="A54" s="438" t="s">
        <v>661</v>
      </c>
      <c r="B54" s="497" t="s">
        <v>124</v>
      </c>
      <c r="C54" s="381" t="s">
        <v>130</v>
      </c>
      <c r="D54" s="496">
        <v>10000</v>
      </c>
      <c r="E54" s="496">
        <v>10000</v>
      </c>
      <c r="F54" s="496">
        <v>10000</v>
      </c>
      <c r="G54" s="496">
        <v>10000</v>
      </c>
      <c r="H54" s="496">
        <v>10000</v>
      </c>
      <c r="I54" s="496">
        <v>10000</v>
      </c>
      <c r="J54" s="496">
        <v>69000</v>
      </c>
      <c r="K54" s="496">
        <v>49000</v>
      </c>
      <c r="L54" s="496">
        <v>20000</v>
      </c>
      <c r="M54" s="496">
        <f t="shared" si="0"/>
        <v>198000</v>
      </c>
      <c r="N54" s="501" t="str">
        <f t="shared" si="1"/>
        <v>WP01 COVER PAD</v>
      </c>
      <c r="O54" s="501"/>
      <c r="P54" s="501"/>
      <c r="Q54" s="501"/>
      <c r="R54" s="501"/>
      <c r="S54" s="501"/>
    </row>
    <row r="55" spans="1:19" s="2" customFormat="1" ht="35.25" customHeight="1">
      <c r="A55" s="497" t="s">
        <v>659</v>
      </c>
      <c r="B55" s="497" t="s">
        <v>616</v>
      </c>
      <c r="C55" s="381" t="s">
        <v>662</v>
      </c>
      <c r="D55" s="496">
        <v>0</v>
      </c>
      <c r="E55" s="496">
        <v>0</v>
      </c>
      <c r="F55" s="496">
        <v>0</v>
      </c>
      <c r="G55" s="496">
        <v>0</v>
      </c>
      <c r="H55" s="496">
        <v>0</v>
      </c>
      <c r="I55" s="496">
        <v>0</v>
      </c>
      <c r="J55" s="496">
        <v>0</v>
      </c>
      <c r="K55" s="496">
        <v>0</v>
      </c>
      <c r="L55" s="496">
        <v>0</v>
      </c>
      <c r="M55" s="496">
        <f t="shared" si="0"/>
        <v>0</v>
      </c>
      <c r="N55" s="501" t="str">
        <f t="shared" si="1"/>
        <v>WQ01 COVER PANEL</v>
      </c>
      <c r="O55" s="501"/>
      <c r="P55" s="501"/>
      <c r="Q55" s="501"/>
      <c r="R55" s="501"/>
      <c r="S55" s="501"/>
    </row>
    <row r="56" spans="1:19" s="2" customFormat="1" ht="35.25" customHeight="1">
      <c r="A56" s="497" t="s">
        <v>663</v>
      </c>
      <c r="B56" s="497" t="s">
        <v>646</v>
      </c>
      <c r="C56" s="381" t="s">
        <v>28</v>
      </c>
      <c r="D56" s="496">
        <v>0</v>
      </c>
      <c r="E56" s="496">
        <v>0</v>
      </c>
      <c r="F56" s="496">
        <v>0</v>
      </c>
      <c r="G56" s="496">
        <v>0</v>
      </c>
      <c r="H56" s="496">
        <v>0</v>
      </c>
      <c r="I56" s="496">
        <v>0</v>
      </c>
      <c r="J56" s="496">
        <v>0</v>
      </c>
      <c r="K56" s="496">
        <v>0</v>
      </c>
      <c r="L56" s="496">
        <v>0</v>
      </c>
      <c r="M56" s="496">
        <f t="shared" si="0"/>
        <v>0</v>
      </c>
      <c r="N56" s="501" t="str">
        <f t="shared" si="1"/>
        <v>WH01 COVER IC</v>
      </c>
      <c r="O56" s="501"/>
      <c r="P56" s="501"/>
      <c r="Q56" s="501"/>
      <c r="R56" s="501"/>
      <c r="S56" s="501"/>
    </row>
    <row r="57" spans="1:19" s="2" customFormat="1" ht="35.25" customHeight="1">
      <c r="A57" s="497" t="s">
        <v>663</v>
      </c>
      <c r="B57" s="497" t="s">
        <v>124</v>
      </c>
      <c r="C57" s="381" t="s">
        <v>132</v>
      </c>
      <c r="D57" s="496">
        <v>0</v>
      </c>
      <c r="E57" s="496">
        <v>0</v>
      </c>
      <c r="F57" s="496">
        <v>0</v>
      </c>
      <c r="G57" s="496">
        <v>0</v>
      </c>
      <c r="H57" s="496">
        <v>0</v>
      </c>
      <c r="I57" s="496">
        <v>0</v>
      </c>
      <c r="J57" s="496">
        <v>0</v>
      </c>
      <c r="K57" s="496">
        <v>0</v>
      </c>
      <c r="L57" s="496">
        <v>0</v>
      </c>
      <c r="M57" s="496">
        <f t="shared" si="0"/>
        <v>0</v>
      </c>
      <c r="N57" s="501" t="str">
        <f t="shared" si="1"/>
        <v>WH01 COVER PAD</v>
      </c>
      <c r="O57" s="501"/>
      <c r="P57" s="501"/>
      <c r="Q57" s="501"/>
      <c r="R57" s="13"/>
    </row>
    <row r="58" spans="1:19" s="2" customFormat="1" ht="35.25" customHeight="1">
      <c r="A58" s="497" t="s">
        <v>663</v>
      </c>
      <c r="B58" s="497" t="s">
        <v>107</v>
      </c>
      <c r="C58" s="381" t="s">
        <v>142</v>
      </c>
      <c r="D58" s="496">
        <v>0</v>
      </c>
      <c r="E58" s="496">
        <v>0</v>
      </c>
      <c r="F58" s="496">
        <v>0</v>
      </c>
      <c r="G58" s="496">
        <v>0</v>
      </c>
      <c r="H58" s="496">
        <v>0</v>
      </c>
      <c r="I58" s="496">
        <v>0</v>
      </c>
      <c r="J58" s="496">
        <v>0</v>
      </c>
      <c r="K58" s="496">
        <v>0</v>
      </c>
      <c r="L58" s="496">
        <v>0</v>
      </c>
      <c r="M58" s="496">
        <f t="shared" si="0"/>
        <v>0</v>
      </c>
      <c r="N58" s="501" t="str">
        <f t="shared" si="1"/>
        <v>WH01 COVER WINDOW</v>
      </c>
      <c r="O58" s="501"/>
      <c r="P58" s="501"/>
      <c r="Q58" s="501"/>
      <c r="R58" s="13"/>
    </row>
    <row r="59" spans="1:19" s="2" customFormat="1" ht="35.25" customHeight="1">
      <c r="A59" s="497" t="s">
        <v>663</v>
      </c>
      <c r="B59" s="497" t="s">
        <v>631</v>
      </c>
      <c r="C59" s="381" t="s">
        <v>88</v>
      </c>
      <c r="D59" s="496">
        <v>0</v>
      </c>
      <c r="E59" s="496">
        <v>0</v>
      </c>
      <c r="F59" s="496">
        <v>0</v>
      </c>
      <c r="G59" s="496">
        <v>0</v>
      </c>
      <c r="H59" s="496">
        <v>0</v>
      </c>
      <c r="I59" s="496">
        <v>0</v>
      </c>
      <c r="J59" s="496">
        <v>0</v>
      </c>
      <c r="K59" s="496">
        <v>0</v>
      </c>
      <c r="L59" s="496">
        <v>0</v>
      </c>
      <c r="M59" s="496">
        <f t="shared" si="0"/>
        <v>0</v>
      </c>
      <c r="N59" s="501" t="str">
        <f t="shared" si="1"/>
        <v>WH01 COVER SPACER</v>
      </c>
      <c r="O59" s="501"/>
      <c r="P59" s="501"/>
      <c r="Q59" s="501"/>
      <c r="R59" s="501"/>
    </row>
    <row r="60" spans="1:19" s="2" customFormat="1" ht="35.25" customHeight="1">
      <c r="A60" s="497" t="s">
        <v>663</v>
      </c>
      <c r="B60" s="497" t="s">
        <v>618</v>
      </c>
      <c r="C60" s="381" t="s">
        <v>27</v>
      </c>
      <c r="D60" s="496">
        <v>0</v>
      </c>
      <c r="E60" s="496">
        <v>0</v>
      </c>
      <c r="F60" s="496">
        <v>0</v>
      </c>
      <c r="G60" s="496">
        <v>0</v>
      </c>
      <c r="H60" s="496">
        <v>0</v>
      </c>
      <c r="I60" s="496">
        <v>0</v>
      </c>
      <c r="J60" s="496">
        <v>0</v>
      </c>
      <c r="K60" s="496">
        <v>0</v>
      </c>
      <c r="L60" s="496">
        <v>0</v>
      </c>
      <c r="M60" s="496">
        <f t="shared" si="0"/>
        <v>0</v>
      </c>
      <c r="N60" s="501" t="str">
        <f t="shared" si="1"/>
        <v>WH01 COVER WINDOW C</v>
      </c>
      <c r="O60" s="501"/>
      <c r="P60" s="501"/>
      <c r="Q60" s="501"/>
      <c r="R60" s="501"/>
    </row>
    <row r="61" spans="1:19" s="2" customFormat="1" ht="35.25" customHeight="1">
      <c r="A61" s="497" t="s">
        <v>663</v>
      </c>
      <c r="B61" s="497" t="s">
        <v>616</v>
      </c>
      <c r="C61" s="381" t="s">
        <v>118</v>
      </c>
      <c r="D61" s="496">
        <v>0</v>
      </c>
      <c r="E61" s="496">
        <v>0</v>
      </c>
      <c r="F61" s="496">
        <v>0</v>
      </c>
      <c r="G61" s="496">
        <v>0</v>
      </c>
      <c r="H61" s="496">
        <v>0</v>
      </c>
      <c r="I61" s="496">
        <v>0</v>
      </c>
      <c r="J61" s="496">
        <v>0</v>
      </c>
      <c r="K61" s="496">
        <v>0</v>
      </c>
      <c r="L61" s="496">
        <v>0</v>
      </c>
      <c r="M61" s="496">
        <f t="shared" si="0"/>
        <v>0</v>
      </c>
      <c r="N61" s="501" t="str">
        <f t="shared" si="1"/>
        <v>WH01 COVER PANEL</v>
      </c>
      <c r="O61" s="501"/>
      <c r="P61" s="501"/>
      <c r="Q61" s="501"/>
      <c r="R61" s="501"/>
    </row>
    <row r="62" spans="1:19" s="2" customFormat="1" ht="35.25" customHeight="1">
      <c r="A62" s="438" t="s">
        <v>661</v>
      </c>
      <c r="B62" s="497" t="s">
        <v>654</v>
      </c>
      <c r="C62" s="381" t="s">
        <v>146</v>
      </c>
      <c r="D62" s="496">
        <v>15000</v>
      </c>
      <c r="E62" s="496">
        <v>12000</v>
      </c>
      <c r="F62" s="496">
        <v>15000</v>
      </c>
      <c r="G62" s="496">
        <v>12000</v>
      </c>
      <c r="H62" s="496">
        <v>12000</v>
      </c>
      <c r="I62" s="496">
        <v>6000</v>
      </c>
      <c r="J62" s="496">
        <v>87000</v>
      </c>
      <c r="K62" s="496">
        <v>0</v>
      </c>
      <c r="L62" s="496">
        <v>0</v>
      </c>
      <c r="M62" s="496">
        <f t="shared" si="0"/>
        <v>159000</v>
      </c>
      <c r="N62" s="501" t="str">
        <f t="shared" si="1"/>
        <v>WP01 COVER-WINDOW</v>
      </c>
      <c r="O62" s="501"/>
      <c r="P62" s="13"/>
      <c r="Q62" s="13"/>
      <c r="R62" s="13"/>
    </row>
    <row r="63" spans="1:19" ht="35.25" customHeight="1">
      <c r="A63" s="438" t="s">
        <v>661</v>
      </c>
      <c r="B63" s="497" t="s">
        <v>650</v>
      </c>
      <c r="C63" s="381" t="s">
        <v>182</v>
      </c>
      <c r="D63" s="496">
        <v>10500</v>
      </c>
      <c r="E63" s="496">
        <v>10500</v>
      </c>
      <c r="F63" s="496">
        <v>10500</v>
      </c>
      <c r="G63" s="496">
        <v>10500</v>
      </c>
      <c r="H63" s="496">
        <v>10500</v>
      </c>
      <c r="I63" s="496">
        <v>10500</v>
      </c>
      <c r="J63" s="496">
        <v>77000</v>
      </c>
      <c r="K63" s="496">
        <v>38500</v>
      </c>
      <c r="L63" s="496">
        <v>21000</v>
      </c>
      <c r="M63" s="496">
        <f t="shared" si="0"/>
        <v>199500</v>
      </c>
      <c r="N63" s="501" t="str">
        <f t="shared" si="1"/>
        <v>WP01 COVER-SPACER</v>
      </c>
      <c r="O63" s="501"/>
      <c r="P63" s="501"/>
      <c r="Q63" s="501"/>
      <c r="R63" s="501"/>
    </row>
    <row r="64" spans="1:19" ht="35.25" customHeight="1">
      <c r="A64" s="438" t="s">
        <v>661</v>
      </c>
      <c r="B64" s="497" t="s">
        <v>654</v>
      </c>
      <c r="C64" s="381" t="s">
        <v>145</v>
      </c>
      <c r="D64" s="496">
        <v>0</v>
      </c>
      <c r="E64" s="496">
        <v>0</v>
      </c>
      <c r="F64" s="496">
        <v>0</v>
      </c>
      <c r="G64" s="496">
        <v>0</v>
      </c>
      <c r="H64" s="496">
        <v>0</v>
      </c>
      <c r="I64" s="496">
        <v>0</v>
      </c>
      <c r="J64" s="496">
        <v>0</v>
      </c>
      <c r="K64" s="496">
        <v>0</v>
      </c>
      <c r="L64" s="496">
        <v>0</v>
      </c>
      <c r="M64" s="496">
        <f t="shared" si="0"/>
        <v>0</v>
      </c>
      <c r="N64" s="501" t="str">
        <f t="shared" si="1"/>
        <v>WP01 COVER-WINDOW</v>
      </c>
      <c r="O64" s="501"/>
      <c r="P64" s="501"/>
      <c r="Q64" s="501"/>
      <c r="R64" s="501"/>
    </row>
    <row r="65" spans="1:18" ht="35.25" customHeight="1">
      <c r="A65" s="438" t="s">
        <v>661</v>
      </c>
      <c r="B65" s="497" t="s">
        <v>649</v>
      </c>
      <c r="C65" s="381" t="s">
        <v>206</v>
      </c>
      <c r="D65" s="496">
        <v>12000</v>
      </c>
      <c r="E65" s="496">
        <v>12000</v>
      </c>
      <c r="F65" s="496">
        <v>12000</v>
      </c>
      <c r="G65" s="496">
        <v>12000</v>
      </c>
      <c r="H65" s="496">
        <v>12000</v>
      </c>
      <c r="I65" s="496">
        <v>12000</v>
      </c>
      <c r="J65" s="496">
        <v>72000</v>
      </c>
      <c r="K65" s="496">
        <v>6000</v>
      </c>
      <c r="L65" s="496">
        <v>24000</v>
      </c>
      <c r="M65" s="496">
        <f t="shared" si="0"/>
        <v>174000</v>
      </c>
      <c r="N65" s="501" t="str">
        <f t="shared" si="1"/>
        <v>WP01 COVER-IC</v>
      </c>
      <c r="O65" s="501"/>
      <c r="P65" s="501"/>
      <c r="Q65" s="501"/>
      <c r="R65" s="501"/>
    </row>
    <row r="66" spans="1:18" ht="35.25" customHeight="1">
      <c r="A66" s="438" t="s">
        <v>661</v>
      </c>
      <c r="B66" s="438" t="s">
        <v>639</v>
      </c>
      <c r="C66" s="381" t="s">
        <v>664</v>
      </c>
      <c r="D66" s="496">
        <v>10000</v>
      </c>
      <c r="E66" s="496">
        <v>10000</v>
      </c>
      <c r="F66" s="496">
        <v>10000</v>
      </c>
      <c r="G66" s="496">
        <v>10000</v>
      </c>
      <c r="H66" s="496">
        <v>10000</v>
      </c>
      <c r="I66" s="496">
        <v>10000</v>
      </c>
      <c r="J66" s="496">
        <v>68000</v>
      </c>
      <c r="K66" s="496">
        <v>38000</v>
      </c>
      <c r="L66" s="496">
        <v>20000</v>
      </c>
      <c r="M66" s="496">
        <f t="shared" si="0"/>
        <v>186000</v>
      </c>
      <c r="N66" s="501" t="str">
        <f t="shared" ref="N66:N129" si="2">RIGHT(A66,4)&amp;" "&amp;B66</f>
        <v>WP01 COVER-PANEL</v>
      </c>
      <c r="O66" s="501"/>
      <c r="P66" s="501"/>
      <c r="Q66" s="501"/>
      <c r="R66" s="501"/>
    </row>
    <row r="67" spans="1:18" ht="35.25" customHeight="1">
      <c r="A67" s="438" t="s">
        <v>661</v>
      </c>
      <c r="B67" s="438" t="s">
        <v>639</v>
      </c>
      <c r="C67" s="381" t="s">
        <v>665</v>
      </c>
      <c r="D67" s="496">
        <v>0</v>
      </c>
      <c r="E67" s="496">
        <v>0</v>
      </c>
      <c r="F67" s="496">
        <v>0</v>
      </c>
      <c r="G67" s="496">
        <v>0</v>
      </c>
      <c r="H67" s="496">
        <v>0</v>
      </c>
      <c r="I67" s="496">
        <v>0</v>
      </c>
      <c r="J67" s="496">
        <v>0</v>
      </c>
      <c r="K67" s="496">
        <v>0</v>
      </c>
      <c r="L67" s="496">
        <v>0</v>
      </c>
      <c r="M67" s="496">
        <f t="shared" ref="M67:M130" si="3">+SUM(D67:L67)</f>
        <v>0</v>
      </c>
      <c r="N67" s="501" t="str">
        <f t="shared" si="2"/>
        <v>WP01 COVER-PANEL</v>
      </c>
      <c r="O67" s="501"/>
      <c r="P67" s="501"/>
      <c r="Q67" s="501"/>
      <c r="R67" s="501"/>
    </row>
    <row r="68" spans="1:18" ht="35.25" customHeight="1">
      <c r="A68" s="504" t="s">
        <v>666</v>
      </c>
      <c r="B68" s="438" t="s">
        <v>631</v>
      </c>
      <c r="C68" s="381" t="s">
        <v>181</v>
      </c>
      <c r="D68" s="496">
        <v>0</v>
      </c>
      <c r="E68" s="496">
        <v>0</v>
      </c>
      <c r="F68" s="496">
        <v>10500</v>
      </c>
      <c r="G68" s="496">
        <v>10500</v>
      </c>
      <c r="H68" s="496">
        <v>10500</v>
      </c>
      <c r="I68" s="496">
        <v>10500</v>
      </c>
      <c r="J68" s="496">
        <v>42000</v>
      </c>
      <c r="K68" s="496">
        <v>59500</v>
      </c>
      <c r="L68" s="496">
        <v>80500</v>
      </c>
      <c r="M68" s="496">
        <f t="shared" si="3"/>
        <v>224000</v>
      </c>
      <c r="N68" s="501" t="str">
        <f t="shared" si="2"/>
        <v>TG01 COVER SPACER</v>
      </c>
      <c r="O68" s="501"/>
      <c r="P68" s="36"/>
      <c r="Q68" s="36"/>
      <c r="R68" s="36"/>
    </row>
    <row r="69" spans="1:18" ht="35.25" customHeight="1">
      <c r="A69" s="504" t="s">
        <v>666</v>
      </c>
      <c r="B69" s="438" t="s">
        <v>646</v>
      </c>
      <c r="C69" s="381" t="s">
        <v>29</v>
      </c>
      <c r="D69" s="496">
        <v>0</v>
      </c>
      <c r="E69" s="496">
        <v>15000</v>
      </c>
      <c r="F69" s="496">
        <v>15000</v>
      </c>
      <c r="G69" s="496">
        <v>15000</v>
      </c>
      <c r="H69" s="496">
        <v>0</v>
      </c>
      <c r="I69" s="496">
        <v>0</v>
      </c>
      <c r="J69" s="496">
        <v>45000</v>
      </c>
      <c r="K69" s="496">
        <v>81000</v>
      </c>
      <c r="L69" s="496">
        <v>0</v>
      </c>
      <c r="M69" s="496">
        <f t="shared" si="3"/>
        <v>171000</v>
      </c>
      <c r="N69" s="501" t="str">
        <f t="shared" si="2"/>
        <v>TG01 COVER IC</v>
      </c>
      <c r="O69" s="501"/>
      <c r="P69" s="36"/>
      <c r="Q69" s="36"/>
      <c r="R69" s="36"/>
    </row>
    <row r="70" spans="1:18" ht="35.25" customHeight="1">
      <c r="A70" s="504" t="s">
        <v>666</v>
      </c>
      <c r="B70" s="438" t="s">
        <v>124</v>
      </c>
      <c r="C70" s="381" t="s">
        <v>129</v>
      </c>
      <c r="D70" s="496">
        <v>0</v>
      </c>
      <c r="E70" s="496">
        <v>0</v>
      </c>
      <c r="F70" s="496">
        <v>10500</v>
      </c>
      <c r="G70" s="496">
        <v>10500</v>
      </c>
      <c r="H70" s="496">
        <v>10500</v>
      </c>
      <c r="I70" s="496">
        <v>10500</v>
      </c>
      <c r="J70" s="496">
        <v>42000</v>
      </c>
      <c r="K70" s="496">
        <v>59500</v>
      </c>
      <c r="L70" s="496">
        <v>80500</v>
      </c>
      <c r="M70" s="496">
        <f t="shared" si="3"/>
        <v>224000</v>
      </c>
      <c r="N70" s="501" t="str">
        <f t="shared" si="2"/>
        <v>TG01 COVER PAD</v>
      </c>
      <c r="O70" s="501"/>
      <c r="P70" s="501"/>
      <c r="Q70" s="501"/>
      <c r="R70" s="501"/>
    </row>
    <row r="71" spans="1:18" ht="35.25" customHeight="1">
      <c r="A71" s="504" t="s">
        <v>666</v>
      </c>
      <c r="B71" s="505" t="s">
        <v>107</v>
      </c>
      <c r="C71" s="381" t="s">
        <v>139</v>
      </c>
      <c r="D71" s="496">
        <v>0</v>
      </c>
      <c r="E71" s="496">
        <v>0</v>
      </c>
      <c r="F71" s="496">
        <v>12000</v>
      </c>
      <c r="G71" s="496">
        <v>12000</v>
      </c>
      <c r="H71" s="496">
        <v>12000</v>
      </c>
      <c r="I71" s="496">
        <v>12000</v>
      </c>
      <c r="J71" s="496">
        <v>48000</v>
      </c>
      <c r="K71" s="496">
        <v>60000</v>
      </c>
      <c r="L71" s="496">
        <v>84000</v>
      </c>
      <c r="M71" s="496">
        <f t="shared" si="3"/>
        <v>240000</v>
      </c>
      <c r="N71" s="501" t="str">
        <f t="shared" si="2"/>
        <v>TG01 COVER WINDOW</v>
      </c>
      <c r="O71" s="501"/>
      <c r="P71" s="36"/>
      <c r="Q71" s="36"/>
      <c r="R71" s="36"/>
    </row>
    <row r="72" spans="1:18" ht="35.25" customHeight="1">
      <c r="A72" s="381" t="s">
        <v>667</v>
      </c>
      <c r="B72" s="438" t="s">
        <v>668</v>
      </c>
      <c r="C72" s="506" t="s">
        <v>100</v>
      </c>
      <c r="D72" s="496">
        <v>0</v>
      </c>
      <c r="E72" s="496">
        <v>0</v>
      </c>
      <c r="F72" s="496">
        <v>0</v>
      </c>
      <c r="G72" s="496">
        <v>0</v>
      </c>
      <c r="H72" s="496">
        <v>0</v>
      </c>
      <c r="I72" s="496">
        <v>0</v>
      </c>
      <c r="J72" s="496">
        <v>0</v>
      </c>
      <c r="K72" s="496">
        <v>0</v>
      </c>
      <c r="L72" s="496">
        <v>0</v>
      </c>
      <c r="M72" s="496">
        <f t="shared" si="3"/>
        <v>0</v>
      </c>
      <c r="N72" s="501" t="str">
        <f t="shared" si="2"/>
        <v>TV01 COVER PANEL
(Z TYPE)</v>
      </c>
      <c r="O72" s="501"/>
      <c r="P72" s="511"/>
      <c r="Q72" s="511"/>
      <c r="R72" s="511"/>
    </row>
    <row r="73" spans="1:18" ht="35.25" customHeight="1">
      <c r="A73" s="381" t="s">
        <v>667</v>
      </c>
      <c r="B73" s="438" t="s">
        <v>668</v>
      </c>
      <c r="C73" s="506" t="s">
        <v>669</v>
      </c>
      <c r="D73" s="496">
        <v>10000</v>
      </c>
      <c r="E73" s="496">
        <v>10000</v>
      </c>
      <c r="F73" s="496">
        <v>10000</v>
      </c>
      <c r="G73" s="496">
        <v>10000</v>
      </c>
      <c r="H73" s="496">
        <v>10000</v>
      </c>
      <c r="I73" s="496">
        <v>10000</v>
      </c>
      <c r="J73" s="496">
        <v>63000</v>
      </c>
      <c r="K73" s="496">
        <v>70000</v>
      </c>
      <c r="L73" s="496">
        <v>70000</v>
      </c>
      <c r="M73" s="496">
        <f t="shared" si="3"/>
        <v>263000</v>
      </c>
      <c r="N73" s="501" t="str">
        <f t="shared" si="2"/>
        <v>TV01 COVER PANEL
(Z TYPE)</v>
      </c>
      <c r="O73" s="501"/>
      <c r="P73" s="501"/>
      <c r="Q73" s="501"/>
      <c r="R73" s="501"/>
    </row>
    <row r="74" spans="1:18" ht="35.25" customHeight="1">
      <c r="A74" s="381" t="s">
        <v>667</v>
      </c>
      <c r="B74" s="438" t="s">
        <v>646</v>
      </c>
      <c r="C74" s="381" t="s">
        <v>208</v>
      </c>
      <c r="D74" s="496">
        <v>10000</v>
      </c>
      <c r="E74" s="496">
        <v>10000</v>
      </c>
      <c r="F74" s="496">
        <v>10000</v>
      </c>
      <c r="G74" s="496">
        <v>10000</v>
      </c>
      <c r="H74" s="496">
        <v>10000</v>
      </c>
      <c r="I74" s="496">
        <v>10000</v>
      </c>
      <c r="J74" s="496">
        <v>70000</v>
      </c>
      <c r="K74" s="496">
        <v>70000</v>
      </c>
      <c r="L74" s="496">
        <v>70000</v>
      </c>
      <c r="M74" s="496">
        <f t="shared" si="3"/>
        <v>270000</v>
      </c>
      <c r="N74" s="501" t="str">
        <f t="shared" si="2"/>
        <v>TV01 COVER IC</v>
      </c>
      <c r="O74" s="501"/>
      <c r="P74" s="36"/>
      <c r="Q74" s="36"/>
      <c r="R74" s="36"/>
    </row>
    <row r="75" spans="1:18" ht="35.25" customHeight="1">
      <c r="A75" s="381" t="s">
        <v>667</v>
      </c>
      <c r="B75" s="438" t="s">
        <v>631</v>
      </c>
      <c r="C75" s="381" t="s">
        <v>215</v>
      </c>
      <c r="D75" s="496">
        <v>0</v>
      </c>
      <c r="E75" s="496">
        <v>0</v>
      </c>
      <c r="F75" s="496">
        <v>0</v>
      </c>
      <c r="G75" s="496">
        <v>0</v>
      </c>
      <c r="H75" s="496">
        <v>0</v>
      </c>
      <c r="I75" s="496">
        <v>0</v>
      </c>
      <c r="J75" s="496">
        <v>0</v>
      </c>
      <c r="K75" s="496">
        <v>0</v>
      </c>
      <c r="L75" s="496">
        <v>0</v>
      </c>
      <c r="M75" s="496">
        <f t="shared" si="3"/>
        <v>0</v>
      </c>
      <c r="N75" s="501" t="str">
        <f t="shared" si="2"/>
        <v>TV01 COVER SPACER</v>
      </c>
      <c r="O75" s="501"/>
      <c r="P75" s="36"/>
      <c r="Q75" s="36"/>
      <c r="R75" s="36"/>
    </row>
    <row r="76" spans="1:18" ht="35.25" customHeight="1">
      <c r="A76" s="381" t="s">
        <v>667</v>
      </c>
      <c r="B76" s="438" t="s">
        <v>624</v>
      </c>
      <c r="C76" s="381" t="s">
        <v>670</v>
      </c>
      <c r="D76" s="496">
        <v>10000</v>
      </c>
      <c r="E76" s="496">
        <v>10000</v>
      </c>
      <c r="F76" s="496">
        <v>10000</v>
      </c>
      <c r="G76" s="496">
        <v>10000</v>
      </c>
      <c r="H76" s="496">
        <v>10000</v>
      </c>
      <c r="I76" s="496">
        <v>10000</v>
      </c>
      <c r="J76" s="496">
        <v>64000</v>
      </c>
      <c r="K76" s="496">
        <v>70000</v>
      </c>
      <c r="L76" s="496">
        <v>70000</v>
      </c>
      <c r="M76" s="496">
        <f t="shared" si="3"/>
        <v>264000</v>
      </c>
      <c r="N76" s="501" t="str">
        <f t="shared" si="2"/>
        <v>TV01 COVER FPC</v>
      </c>
      <c r="O76" s="501"/>
      <c r="P76" s="36"/>
      <c r="Q76" s="36"/>
      <c r="R76" s="36"/>
    </row>
    <row r="77" spans="1:18" ht="35.25" customHeight="1">
      <c r="A77" s="381" t="s">
        <v>671</v>
      </c>
      <c r="B77" s="438" t="s">
        <v>668</v>
      </c>
      <c r="C77" s="381" t="s">
        <v>672</v>
      </c>
      <c r="D77" s="496">
        <v>0</v>
      </c>
      <c r="E77" s="496">
        <v>10000</v>
      </c>
      <c r="F77" s="496">
        <v>10000</v>
      </c>
      <c r="G77" s="496">
        <v>10000</v>
      </c>
      <c r="H77" s="496">
        <v>10000</v>
      </c>
      <c r="I77" s="496">
        <v>10000</v>
      </c>
      <c r="J77" s="496">
        <v>50000</v>
      </c>
      <c r="K77" s="496">
        <v>70000</v>
      </c>
      <c r="L77" s="496">
        <v>70000</v>
      </c>
      <c r="M77" s="496">
        <f t="shared" si="3"/>
        <v>240000</v>
      </c>
      <c r="N77" s="501" t="str">
        <f t="shared" si="2"/>
        <v>TW01 COVER PANEL
(Z TYPE)</v>
      </c>
      <c r="O77" s="501"/>
      <c r="P77" s="36"/>
      <c r="Q77" s="36"/>
      <c r="R77" s="36"/>
    </row>
    <row r="78" spans="1:18" ht="35.25" customHeight="1">
      <c r="A78" s="381" t="s">
        <v>671</v>
      </c>
      <c r="B78" s="438" t="s">
        <v>646</v>
      </c>
      <c r="C78" s="381" t="s">
        <v>210</v>
      </c>
      <c r="D78" s="496">
        <v>10000</v>
      </c>
      <c r="E78" s="496">
        <v>10000</v>
      </c>
      <c r="F78" s="496">
        <v>10000</v>
      </c>
      <c r="G78" s="496">
        <v>10000</v>
      </c>
      <c r="H78" s="496">
        <v>10000</v>
      </c>
      <c r="I78" s="496">
        <v>10000</v>
      </c>
      <c r="J78" s="496">
        <v>70000</v>
      </c>
      <c r="K78" s="496">
        <v>70000</v>
      </c>
      <c r="L78" s="496">
        <v>70000</v>
      </c>
      <c r="M78" s="496">
        <f t="shared" si="3"/>
        <v>270000</v>
      </c>
      <c r="N78" s="501" t="str">
        <f t="shared" si="2"/>
        <v>TW01 COVER IC</v>
      </c>
      <c r="O78" s="501"/>
      <c r="P78" s="36"/>
      <c r="Q78" s="36"/>
      <c r="R78" s="36"/>
    </row>
    <row r="79" spans="1:18" ht="35.25" customHeight="1">
      <c r="A79" s="381" t="s">
        <v>671</v>
      </c>
      <c r="B79" s="438" t="s">
        <v>631</v>
      </c>
      <c r="C79" s="381" t="s">
        <v>673</v>
      </c>
      <c r="D79" s="496">
        <v>15000</v>
      </c>
      <c r="E79" s="496">
        <v>20000</v>
      </c>
      <c r="F79" s="496">
        <v>20000</v>
      </c>
      <c r="G79" s="496">
        <v>20000</v>
      </c>
      <c r="H79" s="496">
        <v>20000</v>
      </c>
      <c r="I79" s="496">
        <v>20000</v>
      </c>
      <c r="J79" s="496">
        <v>115000</v>
      </c>
      <c r="K79" s="496">
        <v>140000</v>
      </c>
      <c r="L79" s="496">
        <v>120000</v>
      </c>
      <c r="M79" s="496">
        <f t="shared" si="3"/>
        <v>490000</v>
      </c>
      <c r="N79" s="501" t="str">
        <f t="shared" si="2"/>
        <v>TW01 COVER SPACER</v>
      </c>
      <c r="O79" s="501"/>
      <c r="P79" s="36"/>
      <c r="Q79" s="36"/>
      <c r="R79" s="36"/>
    </row>
    <row r="80" spans="1:18" ht="35.25" customHeight="1">
      <c r="A80" s="381" t="s">
        <v>671</v>
      </c>
      <c r="B80" s="438" t="s">
        <v>624</v>
      </c>
      <c r="C80" s="381" t="s">
        <v>674</v>
      </c>
      <c r="D80" s="496">
        <v>0</v>
      </c>
      <c r="E80" s="496">
        <v>0</v>
      </c>
      <c r="F80" s="496">
        <v>10000</v>
      </c>
      <c r="G80" s="496">
        <v>10000</v>
      </c>
      <c r="H80" s="496">
        <v>10000</v>
      </c>
      <c r="I80" s="496">
        <v>10000</v>
      </c>
      <c r="J80" s="496">
        <v>40000</v>
      </c>
      <c r="K80" s="496">
        <v>70000</v>
      </c>
      <c r="L80" s="496">
        <v>70000</v>
      </c>
      <c r="M80" s="496">
        <f t="shared" si="3"/>
        <v>220000</v>
      </c>
      <c r="N80" s="501" t="str">
        <f t="shared" si="2"/>
        <v>TW01 COVER FPC</v>
      </c>
      <c r="O80" s="501"/>
      <c r="P80" s="501"/>
      <c r="Q80" s="501"/>
      <c r="R80" s="501"/>
    </row>
    <row r="81" spans="1:18" ht="35.25" customHeight="1">
      <c r="A81" s="381" t="s">
        <v>667</v>
      </c>
      <c r="B81" s="438" t="s">
        <v>675</v>
      </c>
      <c r="C81" s="381" t="s">
        <v>133</v>
      </c>
      <c r="D81" s="496">
        <v>20000</v>
      </c>
      <c r="E81" s="496">
        <v>20000</v>
      </c>
      <c r="F81" s="496">
        <v>20000</v>
      </c>
      <c r="G81" s="496">
        <v>20000</v>
      </c>
      <c r="H81" s="496">
        <v>20000</v>
      </c>
      <c r="I81" s="496">
        <v>10000</v>
      </c>
      <c r="J81" s="496">
        <v>125000</v>
      </c>
      <c r="K81" s="496">
        <v>130000</v>
      </c>
      <c r="L81" s="496">
        <v>130000</v>
      </c>
      <c r="M81" s="496">
        <f t="shared" si="3"/>
        <v>495000</v>
      </c>
      <c r="N81" s="501" t="str">
        <f t="shared" si="2"/>
        <v>TV01 COVER-PAD</v>
      </c>
      <c r="O81" s="501"/>
      <c r="P81" s="501"/>
      <c r="Q81" s="501"/>
      <c r="R81" s="501"/>
    </row>
    <row r="82" spans="1:18" ht="35.25" customHeight="1">
      <c r="A82" s="381" t="s">
        <v>676</v>
      </c>
      <c r="B82" s="438" t="s">
        <v>107</v>
      </c>
      <c r="C82" s="507" t="s">
        <v>677</v>
      </c>
      <c r="D82" s="496">
        <v>0</v>
      </c>
      <c r="E82" s="496">
        <v>0</v>
      </c>
      <c r="F82" s="496">
        <v>0</v>
      </c>
      <c r="G82" s="496">
        <v>0</v>
      </c>
      <c r="H82" s="496">
        <v>0</v>
      </c>
      <c r="I82" s="496">
        <v>0</v>
      </c>
      <c r="J82" s="496">
        <v>0</v>
      </c>
      <c r="K82" s="496">
        <v>0</v>
      </c>
      <c r="L82" s="496">
        <v>0</v>
      </c>
      <c r="M82" s="496">
        <f t="shared" si="3"/>
        <v>0</v>
      </c>
      <c r="N82" s="501" t="str">
        <f t="shared" si="2"/>
        <v>US01 COVER WINDOW</v>
      </c>
      <c r="O82" s="501"/>
      <c r="P82" s="501"/>
      <c r="Q82" s="501"/>
      <c r="R82" s="501"/>
    </row>
    <row r="83" spans="1:18" ht="35.25" customHeight="1">
      <c r="A83" s="381" t="s">
        <v>676</v>
      </c>
      <c r="B83" s="438" t="s">
        <v>678</v>
      </c>
      <c r="C83" s="507" t="s">
        <v>679</v>
      </c>
      <c r="D83" s="496">
        <v>0</v>
      </c>
      <c r="E83" s="496">
        <v>0</v>
      </c>
      <c r="F83" s="496">
        <v>0</v>
      </c>
      <c r="G83" s="496">
        <v>0</v>
      </c>
      <c r="H83" s="496">
        <v>0</v>
      </c>
      <c r="I83" s="496">
        <v>0</v>
      </c>
      <c r="J83" s="496">
        <v>0</v>
      </c>
      <c r="K83" s="496">
        <v>0</v>
      </c>
      <c r="L83" s="496">
        <v>0</v>
      </c>
      <c r="M83" s="496">
        <f t="shared" si="3"/>
        <v>0</v>
      </c>
      <c r="N83" s="501" t="str">
        <f t="shared" si="2"/>
        <v>US01 COVER  PANEL</v>
      </c>
      <c r="O83" s="501"/>
      <c r="P83" s="501"/>
      <c r="Q83" s="501"/>
      <c r="R83" s="501"/>
    </row>
    <row r="84" spans="1:18" ht="35.25" customHeight="1">
      <c r="A84" s="381" t="s">
        <v>676</v>
      </c>
      <c r="B84" s="438" t="s">
        <v>678</v>
      </c>
      <c r="C84" s="507" t="s">
        <v>680</v>
      </c>
      <c r="D84" s="496">
        <v>0</v>
      </c>
      <c r="E84" s="496">
        <v>0</v>
      </c>
      <c r="F84" s="496">
        <v>0</v>
      </c>
      <c r="G84" s="496">
        <v>0</v>
      </c>
      <c r="H84" s="496">
        <v>0</v>
      </c>
      <c r="I84" s="496">
        <v>0</v>
      </c>
      <c r="J84" s="496">
        <v>0</v>
      </c>
      <c r="K84" s="496">
        <v>0</v>
      </c>
      <c r="L84" s="496">
        <v>0</v>
      </c>
      <c r="M84" s="496">
        <f t="shared" si="3"/>
        <v>0</v>
      </c>
      <c r="N84" s="501" t="str">
        <f t="shared" si="2"/>
        <v>US01 COVER  PANEL</v>
      </c>
      <c r="O84" s="501"/>
      <c r="P84" s="501"/>
      <c r="Q84" s="501"/>
      <c r="R84" s="36"/>
    </row>
    <row r="85" spans="1:18" ht="35.25" customHeight="1">
      <c r="A85" s="381" t="s">
        <v>676</v>
      </c>
      <c r="B85" s="438" t="s">
        <v>646</v>
      </c>
      <c r="C85" s="507" t="s">
        <v>681</v>
      </c>
      <c r="D85" s="496">
        <v>0</v>
      </c>
      <c r="E85" s="496">
        <v>0</v>
      </c>
      <c r="F85" s="496">
        <v>0</v>
      </c>
      <c r="G85" s="496">
        <v>0</v>
      </c>
      <c r="H85" s="496">
        <v>0</v>
      </c>
      <c r="I85" s="496">
        <v>0</v>
      </c>
      <c r="J85" s="496">
        <v>0</v>
      </c>
      <c r="K85" s="496">
        <v>0</v>
      </c>
      <c r="L85" s="496">
        <v>0</v>
      </c>
      <c r="M85" s="496">
        <f t="shared" si="3"/>
        <v>0</v>
      </c>
      <c r="N85" s="501" t="str">
        <f t="shared" si="2"/>
        <v>US01 COVER IC</v>
      </c>
      <c r="O85" s="501"/>
      <c r="P85" s="501"/>
      <c r="Q85" s="501"/>
      <c r="R85" s="501"/>
    </row>
    <row r="86" spans="1:18" ht="35.25" customHeight="1">
      <c r="A86" s="381" t="s">
        <v>676</v>
      </c>
      <c r="B86" s="438" t="s">
        <v>631</v>
      </c>
      <c r="C86" s="507" t="s">
        <v>682</v>
      </c>
      <c r="D86" s="496">
        <v>0</v>
      </c>
      <c r="E86" s="496">
        <v>0</v>
      </c>
      <c r="F86" s="496">
        <v>0</v>
      </c>
      <c r="G86" s="496">
        <v>0</v>
      </c>
      <c r="H86" s="496">
        <v>0</v>
      </c>
      <c r="I86" s="496">
        <v>0</v>
      </c>
      <c r="J86" s="496">
        <v>0</v>
      </c>
      <c r="K86" s="496">
        <v>0</v>
      </c>
      <c r="L86" s="496">
        <v>0</v>
      </c>
      <c r="M86" s="496">
        <f t="shared" si="3"/>
        <v>0</v>
      </c>
      <c r="N86" s="501" t="str">
        <f t="shared" si="2"/>
        <v>US01 COVER SPACER</v>
      </c>
      <c r="O86" s="501"/>
      <c r="P86" s="501"/>
      <c r="Q86" s="501"/>
      <c r="R86" s="501"/>
    </row>
    <row r="87" spans="1:18" ht="35.25" customHeight="1">
      <c r="A87" s="381" t="s">
        <v>676</v>
      </c>
      <c r="B87" s="438" t="s">
        <v>124</v>
      </c>
      <c r="C87" s="507" t="s">
        <v>683</v>
      </c>
      <c r="D87" s="496">
        <v>0</v>
      </c>
      <c r="E87" s="496">
        <v>0</v>
      </c>
      <c r="F87" s="496">
        <v>0</v>
      </c>
      <c r="G87" s="496">
        <v>0</v>
      </c>
      <c r="H87" s="496">
        <v>0</v>
      </c>
      <c r="I87" s="496">
        <v>0</v>
      </c>
      <c r="J87" s="496">
        <v>0</v>
      </c>
      <c r="K87" s="496">
        <v>0</v>
      </c>
      <c r="L87" s="496">
        <v>0</v>
      </c>
      <c r="M87" s="496">
        <f t="shared" si="3"/>
        <v>0</v>
      </c>
      <c r="N87" s="501" t="str">
        <f t="shared" si="2"/>
        <v>US01 COVER PAD</v>
      </c>
      <c r="O87" s="501"/>
      <c r="P87" s="501"/>
      <c r="Q87" s="501"/>
      <c r="R87" s="501"/>
    </row>
    <row r="88" spans="1:18" ht="35.25" customHeight="1">
      <c r="A88" s="381" t="s">
        <v>684</v>
      </c>
      <c r="B88" s="438" t="s">
        <v>678</v>
      </c>
      <c r="C88" s="507" t="s">
        <v>685</v>
      </c>
      <c r="D88" s="496">
        <v>0</v>
      </c>
      <c r="E88" s="496">
        <v>0</v>
      </c>
      <c r="F88" s="496">
        <v>0</v>
      </c>
      <c r="G88" s="496">
        <v>0</v>
      </c>
      <c r="H88" s="496">
        <v>0</v>
      </c>
      <c r="I88" s="496">
        <v>0</v>
      </c>
      <c r="J88" s="496">
        <v>0</v>
      </c>
      <c r="K88" s="496">
        <v>0</v>
      </c>
      <c r="L88" s="496">
        <v>0</v>
      </c>
      <c r="M88" s="496">
        <f t="shared" si="3"/>
        <v>0</v>
      </c>
      <c r="N88" s="501" t="str">
        <f t="shared" si="2"/>
        <v>TS01 COVER  PANEL</v>
      </c>
      <c r="O88" s="501"/>
      <c r="P88" s="501"/>
      <c r="Q88" s="501"/>
      <c r="R88" s="501"/>
    </row>
    <row r="89" spans="1:18" ht="35.25" customHeight="1">
      <c r="A89" s="381" t="s">
        <v>684</v>
      </c>
      <c r="B89" s="438" t="s">
        <v>678</v>
      </c>
      <c r="C89" s="507" t="s">
        <v>686</v>
      </c>
      <c r="D89" s="496">
        <v>12000</v>
      </c>
      <c r="E89" s="496">
        <v>12000</v>
      </c>
      <c r="F89" s="496">
        <v>12000</v>
      </c>
      <c r="G89" s="496">
        <v>12000</v>
      </c>
      <c r="H89" s="496">
        <v>12000</v>
      </c>
      <c r="I89" s="496">
        <v>12000</v>
      </c>
      <c r="J89" s="496">
        <v>81000</v>
      </c>
      <c r="K89" s="496">
        <v>63000</v>
      </c>
      <c r="L89" s="496">
        <v>45000</v>
      </c>
      <c r="M89" s="496">
        <f t="shared" si="3"/>
        <v>261000</v>
      </c>
      <c r="N89" s="501" t="str">
        <f t="shared" si="2"/>
        <v>TS01 COVER  PANEL</v>
      </c>
      <c r="O89" s="501"/>
      <c r="P89" s="501"/>
      <c r="Q89" s="501"/>
      <c r="R89" s="501"/>
    </row>
    <row r="90" spans="1:18" ht="35.25" customHeight="1">
      <c r="A90" s="381" t="s">
        <v>684</v>
      </c>
      <c r="B90" s="438" t="s">
        <v>646</v>
      </c>
      <c r="C90" s="507" t="s">
        <v>687</v>
      </c>
      <c r="D90" s="496">
        <v>9000</v>
      </c>
      <c r="E90" s="496">
        <v>15000</v>
      </c>
      <c r="F90" s="496">
        <v>15000</v>
      </c>
      <c r="G90" s="496">
        <v>15000</v>
      </c>
      <c r="H90" s="496">
        <v>15000</v>
      </c>
      <c r="I90" s="496">
        <v>15000</v>
      </c>
      <c r="J90" s="496">
        <v>96000</v>
      </c>
      <c r="K90" s="496">
        <v>105000</v>
      </c>
      <c r="L90" s="496">
        <v>0</v>
      </c>
      <c r="M90" s="496">
        <f t="shared" si="3"/>
        <v>285000</v>
      </c>
      <c r="N90" s="501" t="str">
        <f t="shared" si="2"/>
        <v>TS01 COVER IC</v>
      </c>
      <c r="O90" s="501"/>
      <c r="P90" s="501"/>
      <c r="Q90" s="501"/>
      <c r="R90" s="501"/>
    </row>
    <row r="91" spans="1:18" ht="35.25" customHeight="1">
      <c r="A91" s="381" t="s">
        <v>684</v>
      </c>
      <c r="B91" s="438" t="s">
        <v>124</v>
      </c>
      <c r="C91" s="507" t="s">
        <v>688</v>
      </c>
      <c r="D91" s="496">
        <v>27000</v>
      </c>
      <c r="E91" s="496">
        <v>33000</v>
      </c>
      <c r="F91" s="496">
        <v>33000</v>
      </c>
      <c r="G91" s="496">
        <v>33000</v>
      </c>
      <c r="H91" s="496">
        <v>33000</v>
      </c>
      <c r="I91" s="496">
        <v>33000</v>
      </c>
      <c r="J91" s="496">
        <v>213000</v>
      </c>
      <c r="K91" s="496">
        <v>210000</v>
      </c>
      <c r="L91" s="496">
        <v>120000</v>
      </c>
      <c r="M91" s="496">
        <f t="shared" si="3"/>
        <v>735000</v>
      </c>
      <c r="N91" s="501" t="str">
        <f t="shared" si="2"/>
        <v>TS01 COVER PAD</v>
      </c>
      <c r="O91" s="501"/>
      <c r="P91" s="36"/>
      <c r="Q91" s="36"/>
      <c r="R91" s="36"/>
    </row>
    <row r="92" spans="1:18" ht="35.25" customHeight="1">
      <c r="A92" s="381" t="s">
        <v>684</v>
      </c>
      <c r="B92" s="438" t="s">
        <v>107</v>
      </c>
      <c r="C92" s="507" t="s">
        <v>689</v>
      </c>
      <c r="D92" s="496">
        <v>12000</v>
      </c>
      <c r="E92" s="496">
        <v>12000</v>
      </c>
      <c r="F92" s="496">
        <v>12000</v>
      </c>
      <c r="G92" s="496">
        <v>12000</v>
      </c>
      <c r="H92" s="496">
        <v>12000</v>
      </c>
      <c r="I92" s="496">
        <v>12000</v>
      </c>
      <c r="J92" s="496">
        <v>87000</v>
      </c>
      <c r="K92" s="496">
        <v>84000</v>
      </c>
      <c r="L92" s="496">
        <v>48000</v>
      </c>
      <c r="M92" s="496">
        <f t="shared" si="3"/>
        <v>291000</v>
      </c>
      <c r="N92" s="501" t="str">
        <f t="shared" si="2"/>
        <v>TS01 COVER WINDOW</v>
      </c>
      <c r="O92" s="501"/>
      <c r="P92" s="36"/>
      <c r="Q92" s="36"/>
      <c r="R92" s="36"/>
    </row>
    <row r="93" spans="1:18" ht="35.25" customHeight="1">
      <c r="A93" s="381" t="s">
        <v>684</v>
      </c>
      <c r="B93" s="438" t="s">
        <v>107</v>
      </c>
      <c r="C93" s="507" t="s">
        <v>690</v>
      </c>
      <c r="D93" s="496">
        <v>0</v>
      </c>
      <c r="E93" s="496">
        <v>0</v>
      </c>
      <c r="F93" s="496">
        <v>0</v>
      </c>
      <c r="G93" s="496">
        <v>0</v>
      </c>
      <c r="H93" s="496">
        <v>0</v>
      </c>
      <c r="I93" s="496">
        <v>0</v>
      </c>
      <c r="J93" s="496">
        <v>0</v>
      </c>
      <c r="K93" s="496">
        <v>0</v>
      </c>
      <c r="L93" s="496">
        <v>0</v>
      </c>
      <c r="M93" s="496">
        <f t="shared" si="3"/>
        <v>0</v>
      </c>
      <c r="N93" s="501" t="str">
        <f t="shared" si="2"/>
        <v>TS01 COVER WINDOW</v>
      </c>
      <c r="O93" s="501"/>
      <c r="P93" s="36"/>
      <c r="Q93" s="36"/>
      <c r="R93" s="36"/>
    </row>
    <row r="94" spans="1:18" ht="35.25" customHeight="1">
      <c r="A94" s="381" t="s">
        <v>684</v>
      </c>
      <c r="B94" s="438" t="s">
        <v>691</v>
      </c>
      <c r="C94" s="507" t="s">
        <v>692</v>
      </c>
      <c r="D94" s="496">
        <v>15000</v>
      </c>
      <c r="E94" s="496">
        <v>15000</v>
      </c>
      <c r="F94" s="496">
        <v>15000</v>
      </c>
      <c r="G94" s="496">
        <v>15000</v>
      </c>
      <c r="H94" s="496">
        <v>15000</v>
      </c>
      <c r="I94" s="496">
        <v>15000</v>
      </c>
      <c r="J94" s="496">
        <v>102000</v>
      </c>
      <c r="K94" s="496">
        <v>84000</v>
      </c>
      <c r="L94" s="496">
        <v>48000</v>
      </c>
      <c r="M94" s="496">
        <f t="shared" si="3"/>
        <v>324000</v>
      </c>
      <c r="N94" s="501" t="str">
        <f t="shared" si="2"/>
        <v>TS01 COVER  GRIP</v>
      </c>
      <c r="O94" s="501"/>
      <c r="P94" s="501"/>
      <c r="Q94" s="501"/>
      <c r="R94" s="501"/>
    </row>
    <row r="95" spans="1:18" ht="35.25" customHeight="1">
      <c r="A95" s="497" t="s">
        <v>693</v>
      </c>
      <c r="B95" s="497" t="s">
        <v>649</v>
      </c>
      <c r="C95" s="381" t="s">
        <v>694</v>
      </c>
      <c r="D95" s="496">
        <v>12000</v>
      </c>
      <c r="E95" s="496">
        <v>12000</v>
      </c>
      <c r="F95" s="496">
        <v>48000</v>
      </c>
      <c r="G95" s="496">
        <v>48000</v>
      </c>
      <c r="H95" s="496">
        <v>48000</v>
      </c>
      <c r="I95" s="496">
        <v>48000</v>
      </c>
      <c r="J95" s="496">
        <v>216000</v>
      </c>
      <c r="K95" s="496">
        <v>267000</v>
      </c>
      <c r="L95" s="496">
        <v>285000</v>
      </c>
      <c r="M95" s="496">
        <f t="shared" si="3"/>
        <v>984000</v>
      </c>
      <c r="N95" s="501" t="str">
        <f t="shared" si="2"/>
        <v>UM07 COVER-IC</v>
      </c>
      <c r="O95" s="501"/>
      <c r="P95" s="501"/>
      <c r="Q95" s="501"/>
      <c r="R95" s="501"/>
    </row>
    <row r="96" spans="1:18" ht="35.25" customHeight="1">
      <c r="A96" s="497" t="s">
        <v>693</v>
      </c>
      <c r="B96" s="497" t="s">
        <v>695</v>
      </c>
      <c r="C96" s="381" t="s">
        <v>696</v>
      </c>
      <c r="D96" s="496">
        <v>34500</v>
      </c>
      <c r="E96" s="496">
        <v>34500</v>
      </c>
      <c r="F96" s="496">
        <v>34500</v>
      </c>
      <c r="G96" s="496">
        <v>34500</v>
      </c>
      <c r="H96" s="496">
        <v>34500</v>
      </c>
      <c r="I96" s="496">
        <v>34500</v>
      </c>
      <c r="J96" s="496">
        <v>231000</v>
      </c>
      <c r="K96" s="496">
        <v>294000</v>
      </c>
      <c r="L96" s="496">
        <v>294000</v>
      </c>
      <c r="M96" s="496">
        <f t="shared" si="3"/>
        <v>1026000</v>
      </c>
      <c r="N96" s="501" t="str">
        <f t="shared" si="2"/>
        <v>UM07 Cover-Spacer</v>
      </c>
      <c r="O96" s="501"/>
      <c r="P96" s="501"/>
      <c r="Q96" s="501"/>
      <c r="R96" s="501"/>
    </row>
    <row r="97" spans="1:18" ht="35.25" customHeight="1">
      <c r="A97" s="497" t="s">
        <v>693</v>
      </c>
      <c r="B97" s="497" t="s">
        <v>697</v>
      </c>
      <c r="C97" s="381" t="s">
        <v>698</v>
      </c>
      <c r="D97" s="496">
        <v>9000</v>
      </c>
      <c r="E97" s="496">
        <v>9000</v>
      </c>
      <c r="F97" s="496">
        <v>9000</v>
      </c>
      <c r="G97" s="496">
        <v>9000</v>
      </c>
      <c r="H97" s="496">
        <v>9000</v>
      </c>
      <c r="I97" s="496">
        <v>9000</v>
      </c>
      <c r="J97" s="496">
        <v>63000</v>
      </c>
      <c r="K97" s="496">
        <v>126000</v>
      </c>
      <c r="L97" s="496">
        <v>126000</v>
      </c>
      <c r="M97" s="496">
        <f t="shared" si="3"/>
        <v>369000</v>
      </c>
      <c r="N97" s="501" t="str">
        <f t="shared" si="2"/>
        <v>UM07 Cover-PANEL(Z type)</v>
      </c>
      <c r="O97" s="501"/>
      <c r="P97" s="501"/>
      <c r="Q97" s="501"/>
      <c r="R97" s="501"/>
    </row>
    <row r="98" spans="1:18" ht="35.25" customHeight="1">
      <c r="A98" s="497" t="s">
        <v>693</v>
      </c>
      <c r="B98" s="497" t="s">
        <v>699</v>
      </c>
      <c r="C98" s="381" t="s">
        <v>700</v>
      </c>
      <c r="D98" s="496">
        <v>0</v>
      </c>
      <c r="E98" s="496">
        <v>0</v>
      </c>
      <c r="F98" s="496">
        <v>0</v>
      </c>
      <c r="G98" s="496">
        <v>0</v>
      </c>
      <c r="H98" s="496">
        <v>0</v>
      </c>
      <c r="I98" s="496">
        <v>0</v>
      </c>
      <c r="J98" s="496">
        <v>0</v>
      </c>
      <c r="K98" s="496">
        <v>0</v>
      </c>
      <c r="L98" s="496">
        <v>0</v>
      </c>
      <c r="M98" s="496">
        <f t="shared" si="3"/>
        <v>0</v>
      </c>
      <c r="N98" s="501" t="str">
        <f t="shared" si="2"/>
        <v>UM07 Cover-PANEL(sheet type)</v>
      </c>
      <c r="O98" s="501"/>
      <c r="P98" s="501"/>
      <c r="Q98" s="501"/>
      <c r="R98" s="501"/>
    </row>
    <row r="99" spans="1:18" ht="35.25" customHeight="1">
      <c r="A99" s="497" t="s">
        <v>693</v>
      </c>
      <c r="B99" s="497" t="s">
        <v>701</v>
      </c>
      <c r="C99" s="381" t="s">
        <v>702</v>
      </c>
      <c r="D99" s="496">
        <v>24000</v>
      </c>
      <c r="E99" s="496">
        <v>33000</v>
      </c>
      <c r="F99" s="496">
        <v>33000</v>
      </c>
      <c r="G99" s="496">
        <v>33000</v>
      </c>
      <c r="H99" s="496">
        <v>33000</v>
      </c>
      <c r="I99" s="496">
        <v>33000</v>
      </c>
      <c r="J99" s="496">
        <v>198000</v>
      </c>
      <c r="K99" s="496">
        <v>294000</v>
      </c>
      <c r="L99" s="496">
        <v>294000</v>
      </c>
      <c r="M99" s="496">
        <f t="shared" si="3"/>
        <v>975000</v>
      </c>
      <c r="N99" s="501" t="str">
        <f t="shared" si="2"/>
        <v>UM07 Cover-Pad</v>
      </c>
      <c r="O99" s="501"/>
      <c r="P99" s="501"/>
      <c r="Q99" s="501"/>
      <c r="R99" s="501"/>
    </row>
    <row r="100" spans="1:18" ht="35.25" customHeight="1">
      <c r="A100" s="497" t="s">
        <v>693</v>
      </c>
      <c r="B100" s="497" t="s">
        <v>703</v>
      </c>
      <c r="C100" s="381" t="s">
        <v>704</v>
      </c>
      <c r="D100" s="496">
        <v>12000</v>
      </c>
      <c r="E100" s="496">
        <v>9000</v>
      </c>
      <c r="F100" s="496">
        <v>12000</v>
      </c>
      <c r="G100" s="496">
        <v>9000</v>
      </c>
      <c r="H100" s="496">
        <v>12000</v>
      </c>
      <c r="I100" s="496">
        <v>12000</v>
      </c>
      <c r="J100" s="496">
        <v>75000</v>
      </c>
      <c r="K100" s="496">
        <v>126000</v>
      </c>
      <c r="L100" s="496">
        <v>126000</v>
      </c>
      <c r="M100" s="496">
        <f t="shared" si="3"/>
        <v>393000</v>
      </c>
      <c r="N100" s="501" t="str">
        <f t="shared" si="2"/>
        <v>UM07 Cover-Window</v>
      </c>
      <c r="O100" s="501"/>
      <c r="P100" s="501"/>
      <c r="Q100" s="501"/>
      <c r="R100" s="36"/>
    </row>
    <row r="101" spans="1:18" ht="35.25" customHeight="1">
      <c r="A101" s="508" t="s">
        <v>705</v>
      </c>
      <c r="B101" s="497" t="s">
        <v>706</v>
      </c>
      <c r="C101" s="497" t="s">
        <v>707</v>
      </c>
      <c r="D101" s="496">
        <v>0</v>
      </c>
      <c r="E101" s="496">
        <v>0</v>
      </c>
      <c r="F101" s="496">
        <v>0</v>
      </c>
      <c r="G101" s="496">
        <v>0</v>
      </c>
      <c r="H101" s="496">
        <v>0</v>
      </c>
      <c r="I101" s="496">
        <v>0</v>
      </c>
      <c r="J101" s="496">
        <v>0</v>
      </c>
      <c r="K101" s="496">
        <v>0</v>
      </c>
      <c r="L101" s="496">
        <v>0</v>
      </c>
      <c r="M101" s="496">
        <f t="shared" si="3"/>
        <v>0</v>
      </c>
      <c r="N101" s="501" t="str">
        <f t="shared" si="2"/>
        <v>TV04  COVER-IC</v>
      </c>
      <c r="O101" s="501"/>
      <c r="P101" s="501"/>
      <c r="Q101" s="501"/>
      <c r="R101" s="36"/>
    </row>
    <row r="102" spans="1:18" ht="35.25" customHeight="1">
      <c r="A102" s="508" t="s">
        <v>705</v>
      </c>
      <c r="B102" s="497" t="s">
        <v>708</v>
      </c>
      <c r="C102" s="497" t="s">
        <v>709</v>
      </c>
      <c r="D102" s="496">
        <v>0</v>
      </c>
      <c r="E102" s="496">
        <v>0</v>
      </c>
      <c r="F102" s="496">
        <v>0</v>
      </c>
      <c r="G102" s="496">
        <v>0</v>
      </c>
      <c r="H102" s="496">
        <v>0</v>
      </c>
      <c r="I102" s="496">
        <v>0</v>
      </c>
      <c r="J102" s="496">
        <v>0</v>
      </c>
      <c r="K102" s="496">
        <v>0</v>
      </c>
      <c r="L102" s="496">
        <v>0</v>
      </c>
      <c r="M102" s="496">
        <f t="shared" si="3"/>
        <v>0</v>
      </c>
      <c r="N102" s="501" t="str">
        <f t="shared" si="2"/>
        <v>TV04  COVER PANEL</v>
      </c>
      <c r="O102" s="501"/>
      <c r="P102" s="501"/>
      <c r="Q102" s="501"/>
      <c r="R102" s="36"/>
    </row>
    <row r="103" spans="1:18" ht="35.25" customHeight="1">
      <c r="A103" s="508" t="s">
        <v>705</v>
      </c>
      <c r="B103" s="497" t="s">
        <v>643</v>
      </c>
      <c r="C103" s="497" t="s">
        <v>710</v>
      </c>
      <c r="D103" s="496">
        <v>0</v>
      </c>
      <c r="E103" s="496">
        <v>0</v>
      </c>
      <c r="F103" s="496">
        <v>0</v>
      </c>
      <c r="G103" s="496">
        <v>0</v>
      </c>
      <c r="H103" s="496">
        <v>0</v>
      </c>
      <c r="I103" s="496">
        <v>0</v>
      </c>
      <c r="J103" s="496">
        <v>0</v>
      </c>
      <c r="K103" s="496">
        <v>0</v>
      </c>
      <c r="L103" s="496">
        <v>0</v>
      </c>
      <c r="M103" s="496">
        <f t="shared" si="3"/>
        <v>0</v>
      </c>
      <c r="N103" s="501" t="str">
        <f t="shared" si="2"/>
        <v>TV04 COVER-FPC</v>
      </c>
      <c r="O103" s="501"/>
      <c r="P103" s="501"/>
      <c r="Q103" s="501"/>
      <c r="R103" s="36"/>
    </row>
    <row r="104" spans="1:18" ht="35.25" customHeight="1">
      <c r="A104" s="508" t="s">
        <v>711</v>
      </c>
      <c r="B104" s="497" t="s">
        <v>643</v>
      </c>
      <c r="C104" s="497" t="s">
        <v>712</v>
      </c>
      <c r="D104" s="496">
        <v>0</v>
      </c>
      <c r="E104" s="496">
        <v>0</v>
      </c>
      <c r="F104" s="496">
        <v>0</v>
      </c>
      <c r="G104" s="496">
        <v>0</v>
      </c>
      <c r="H104" s="496">
        <v>0</v>
      </c>
      <c r="I104" s="496">
        <v>0</v>
      </c>
      <c r="J104" s="496">
        <v>0</v>
      </c>
      <c r="K104" s="496">
        <v>0</v>
      </c>
      <c r="L104" s="496">
        <v>0</v>
      </c>
      <c r="M104" s="496">
        <f t="shared" si="3"/>
        <v>0</v>
      </c>
      <c r="N104" s="501" t="str">
        <f t="shared" si="2"/>
        <v>TV06 COVER-FPC</v>
      </c>
      <c r="O104" s="501"/>
      <c r="P104" s="501"/>
      <c r="Q104" s="501"/>
      <c r="R104" s="36"/>
    </row>
    <row r="105" spans="1:18" ht="35.25" customHeight="1">
      <c r="A105" s="508" t="s">
        <v>705</v>
      </c>
      <c r="B105" s="497" t="s">
        <v>713</v>
      </c>
      <c r="C105" s="497" t="s">
        <v>714</v>
      </c>
      <c r="D105" s="496">
        <v>10000</v>
      </c>
      <c r="E105" s="496">
        <v>10000</v>
      </c>
      <c r="F105" s="496">
        <v>10000</v>
      </c>
      <c r="G105" s="496">
        <v>10000</v>
      </c>
      <c r="H105" s="496">
        <v>10000</v>
      </c>
      <c r="I105" s="496">
        <v>10000</v>
      </c>
      <c r="J105" s="496">
        <v>80000</v>
      </c>
      <c r="K105" s="496">
        <v>70000</v>
      </c>
      <c r="L105" s="496">
        <v>70000</v>
      </c>
      <c r="M105" s="496">
        <f t="shared" si="3"/>
        <v>280000</v>
      </c>
      <c r="N105" s="501" t="str">
        <f t="shared" si="2"/>
        <v>TV04  COVER-SPACER</v>
      </c>
      <c r="O105" s="501"/>
      <c r="P105" s="501"/>
      <c r="Q105" s="501"/>
      <c r="R105" s="36"/>
    </row>
    <row r="106" spans="1:18" ht="35.25" customHeight="1">
      <c r="A106" s="508" t="s">
        <v>715</v>
      </c>
      <c r="B106" s="497" t="s">
        <v>643</v>
      </c>
      <c r="C106" s="497" t="s">
        <v>716</v>
      </c>
      <c r="D106" s="496">
        <v>0</v>
      </c>
      <c r="E106" s="496">
        <v>0</v>
      </c>
      <c r="F106" s="496">
        <v>0</v>
      </c>
      <c r="G106" s="496">
        <v>0</v>
      </c>
      <c r="H106" s="496">
        <v>0</v>
      </c>
      <c r="I106" s="496">
        <v>0</v>
      </c>
      <c r="J106" s="496">
        <v>0</v>
      </c>
      <c r="K106" s="496">
        <v>0</v>
      </c>
      <c r="L106" s="496">
        <v>0</v>
      </c>
      <c r="M106" s="496">
        <f t="shared" si="3"/>
        <v>0</v>
      </c>
      <c r="N106" s="501" t="str">
        <f t="shared" si="2"/>
        <v>TV04 COVER-FPC</v>
      </c>
      <c r="O106" s="501"/>
      <c r="P106" s="501"/>
      <c r="Q106" s="501"/>
      <c r="R106" s="501"/>
    </row>
    <row r="107" spans="1:18" ht="35.25" customHeight="1">
      <c r="A107" s="508" t="s">
        <v>717</v>
      </c>
      <c r="B107" s="497" t="s">
        <v>718</v>
      </c>
      <c r="C107" s="381" t="s">
        <v>719</v>
      </c>
      <c r="D107" s="496">
        <v>0</v>
      </c>
      <c r="E107" s="496">
        <v>0</v>
      </c>
      <c r="F107" s="496">
        <v>0</v>
      </c>
      <c r="G107" s="496">
        <v>0</v>
      </c>
      <c r="H107" s="496">
        <v>0</v>
      </c>
      <c r="I107" s="496">
        <v>0</v>
      </c>
      <c r="J107" s="496">
        <v>0</v>
      </c>
      <c r="K107" s="496">
        <v>0</v>
      </c>
      <c r="L107" s="496">
        <v>0</v>
      </c>
      <c r="M107" s="496">
        <f t="shared" si="3"/>
        <v>0</v>
      </c>
      <c r="N107" s="501" t="str">
        <f t="shared" si="2"/>
        <v>UM06 Cover-Panel</v>
      </c>
      <c r="O107" s="501"/>
      <c r="P107" s="501"/>
      <c r="Q107" s="501"/>
      <c r="R107" s="501"/>
    </row>
    <row r="108" spans="1:18" ht="35.25" customHeight="1">
      <c r="A108" s="508" t="s">
        <v>717</v>
      </c>
      <c r="B108" s="497" t="s">
        <v>718</v>
      </c>
      <c r="C108" s="381" t="s">
        <v>720</v>
      </c>
      <c r="D108" s="496">
        <v>24000</v>
      </c>
      <c r="E108" s="496">
        <v>24000</v>
      </c>
      <c r="F108" s="496">
        <v>24000</v>
      </c>
      <c r="G108" s="496">
        <v>24000</v>
      </c>
      <c r="H108" s="496">
        <v>24000</v>
      </c>
      <c r="I108" s="496">
        <v>24000</v>
      </c>
      <c r="J108" s="496">
        <v>159000</v>
      </c>
      <c r="K108" s="496">
        <v>147000</v>
      </c>
      <c r="L108" s="496">
        <v>147000</v>
      </c>
      <c r="M108" s="496">
        <f t="shared" si="3"/>
        <v>597000</v>
      </c>
      <c r="N108" s="501" t="str">
        <f t="shared" si="2"/>
        <v>UM06 Cover-Panel</v>
      </c>
      <c r="O108" s="501"/>
      <c r="P108" s="501"/>
      <c r="Q108" s="501"/>
      <c r="R108" s="36"/>
    </row>
    <row r="109" spans="1:18" ht="35.25" customHeight="1">
      <c r="A109" s="508" t="s">
        <v>717</v>
      </c>
      <c r="B109" s="497" t="s">
        <v>703</v>
      </c>
      <c r="C109" s="381" t="s">
        <v>721</v>
      </c>
      <c r="D109" s="496">
        <v>0</v>
      </c>
      <c r="E109" s="496">
        <v>0</v>
      </c>
      <c r="F109" s="496">
        <v>30000</v>
      </c>
      <c r="G109" s="496">
        <v>30000</v>
      </c>
      <c r="H109" s="496">
        <v>30000</v>
      </c>
      <c r="I109" s="496">
        <v>30000</v>
      </c>
      <c r="J109" s="496">
        <v>120000</v>
      </c>
      <c r="K109" s="496">
        <v>147000</v>
      </c>
      <c r="L109" s="496">
        <v>147000</v>
      </c>
      <c r="M109" s="496">
        <f t="shared" si="3"/>
        <v>534000</v>
      </c>
      <c r="N109" s="501" t="str">
        <f t="shared" si="2"/>
        <v>UM06 Cover-Window</v>
      </c>
      <c r="O109" s="501"/>
      <c r="P109" s="501"/>
      <c r="Q109" s="501"/>
      <c r="R109" s="501"/>
    </row>
    <row r="110" spans="1:18" ht="35.25" customHeight="1">
      <c r="A110" s="508" t="s">
        <v>722</v>
      </c>
      <c r="B110" s="497" t="s">
        <v>723</v>
      </c>
      <c r="C110" s="381" t="s">
        <v>724</v>
      </c>
      <c r="D110" s="496">
        <v>0</v>
      </c>
      <c r="E110" s="496">
        <v>0</v>
      </c>
      <c r="F110" s="496">
        <v>0</v>
      </c>
      <c r="G110" s="496">
        <v>0</v>
      </c>
      <c r="H110" s="496">
        <v>0</v>
      </c>
      <c r="I110" s="496">
        <v>9000</v>
      </c>
      <c r="J110" s="496">
        <v>9000</v>
      </c>
      <c r="K110" s="496">
        <v>0</v>
      </c>
      <c r="L110" s="496">
        <v>0</v>
      </c>
      <c r="M110" s="496">
        <f t="shared" si="3"/>
        <v>18000</v>
      </c>
      <c r="N110" s="501" t="str">
        <f t="shared" si="2"/>
        <v>VQ01 Cover-PANEL</v>
      </c>
      <c r="O110" s="501"/>
      <c r="P110" s="501"/>
      <c r="Q110" s="501"/>
      <c r="R110" s="501"/>
    </row>
    <row r="111" spans="1:18" ht="35.25" customHeight="1">
      <c r="A111" s="508" t="s">
        <v>722</v>
      </c>
      <c r="B111" s="497" t="s">
        <v>725</v>
      </c>
      <c r="C111" s="381" t="s">
        <v>726</v>
      </c>
      <c r="D111" s="496">
        <v>0</v>
      </c>
      <c r="E111" s="496">
        <v>0</v>
      </c>
      <c r="F111" s="496">
        <v>0</v>
      </c>
      <c r="G111" s="496">
        <v>0</v>
      </c>
      <c r="H111" s="496">
        <v>0</v>
      </c>
      <c r="I111" s="496">
        <v>9000</v>
      </c>
      <c r="J111" s="496">
        <v>9000</v>
      </c>
      <c r="K111" s="496">
        <v>0</v>
      </c>
      <c r="L111" s="496">
        <v>0</v>
      </c>
      <c r="M111" s="496">
        <f t="shared" si="3"/>
        <v>18000</v>
      </c>
      <c r="N111" s="501" t="str">
        <f t="shared" si="2"/>
        <v>VQ01 Cover-WINDOW</v>
      </c>
      <c r="O111" s="501"/>
      <c r="P111" s="501"/>
      <c r="Q111" s="501"/>
      <c r="R111" s="36"/>
    </row>
    <row r="112" spans="1:18" ht="35.25" customHeight="1">
      <c r="A112" s="508" t="s">
        <v>722</v>
      </c>
      <c r="B112" s="497" t="s">
        <v>727</v>
      </c>
      <c r="C112" s="381" t="s">
        <v>728</v>
      </c>
      <c r="D112" s="496">
        <v>0</v>
      </c>
      <c r="E112" s="496">
        <v>0</v>
      </c>
      <c r="F112" s="496">
        <v>0</v>
      </c>
      <c r="G112" s="496">
        <v>0</v>
      </c>
      <c r="H112" s="496">
        <v>0</v>
      </c>
      <c r="I112" s="496">
        <v>0</v>
      </c>
      <c r="J112" s="496">
        <v>0</v>
      </c>
      <c r="K112" s="496">
        <v>77000</v>
      </c>
      <c r="L112" s="496">
        <v>18000</v>
      </c>
      <c r="M112" s="496">
        <f t="shared" si="3"/>
        <v>95000</v>
      </c>
      <c r="N112" s="501" t="str">
        <f t="shared" si="2"/>
        <v>VQ01 Cover-spacer</v>
      </c>
      <c r="O112" s="501"/>
      <c r="P112" s="501"/>
      <c r="Q112" s="501"/>
      <c r="R112" s="36"/>
    </row>
    <row r="113" spans="1:19" ht="35.25" customHeight="1">
      <c r="A113" s="508" t="s">
        <v>722</v>
      </c>
      <c r="B113" s="497" t="s">
        <v>729</v>
      </c>
      <c r="C113" s="381" t="s">
        <v>730</v>
      </c>
      <c r="D113" s="496">
        <v>12000</v>
      </c>
      <c r="E113" s="496">
        <v>3000</v>
      </c>
      <c r="F113" s="496">
        <v>0</v>
      </c>
      <c r="G113" s="496">
        <v>0</v>
      </c>
      <c r="H113" s="496">
        <v>0</v>
      </c>
      <c r="I113" s="496">
        <v>0</v>
      </c>
      <c r="J113" s="496">
        <v>15000</v>
      </c>
      <c r="K113" s="496">
        <v>0</v>
      </c>
      <c r="L113" s="496">
        <v>0</v>
      </c>
      <c r="M113" s="496">
        <f t="shared" si="3"/>
        <v>30000</v>
      </c>
      <c r="N113" s="501" t="str">
        <f t="shared" si="2"/>
        <v>VQ01 Cover-IC</v>
      </c>
      <c r="O113" s="501"/>
      <c r="P113" s="501"/>
      <c r="Q113" s="501"/>
      <c r="R113" s="501"/>
    </row>
    <row r="114" spans="1:19" ht="35.25" customHeight="1">
      <c r="A114" s="508" t="s">
        <v>722</v>
      </c>
      <c r="B114" s="497" t="s">
        <v>729</v>
      </c>
      <c r="C114" s="381" t="s">
        <v>731</v>
      </c>
      <c r="D114" s="496">
        <v>0</v>
      </c>
      <c r="E114" s="496">
        <v>0</v>
      </c>
      <c r="F114" s="496">
        <v>0</v>
      </c>
      <c r="G114" s="496">
        <v>0</v>
      </c>
      <c r="H114" s="496">
        <v>0</v>
      </c>
      <c r="I114" s="496">
        <v>0</v>
      </c>
      <c r="J114" s="496">
        <v>0</v>
      </c>
      <c r="K114" s="496">
        <v>0</v>
      </c>
      <c r="L114" s="496">
        <v>0</v>
      </c>
      <c r="M114" s="496">
        <f t="shared" si="3"/>
        <v>0</v>
      </c>
      <c r="N114" s="501" t="str">
        <f t="shared" si="2"/>
        <v>VQ01 Cover-IC</v>
      </c>
      <c r="O114" s="501"/>
      <c r="P114" s="501"/>
      <c r="Q114" s="501"/>
      <c r="R114" s="501"/>
    </row>
    <row r="115" spans="1:19" ht="35.25" customHeight="1">
      <c r="A115" s="508" t="s">
        <v>722</v>
      </c>
      <c r="B115" s="497" t="s">
        <v>732</v>
      </c>
      <c r="C115" s="381" t="s">
        <v>733</v>
      </c>
      <c r="D115" s="496">
        <v>0</v>
      </c>
      <c r="E115" s="496">
        <v>0</v>
      </c>
      <c r="F115" s="496">
        <v>0</v>
      </c>
      <c r="G115" s="496">
        <v>0</v>
      </c>
      <c r="H115" s="496">
        <v>0</v>
      </c>
      <c r="I115" s="496">
        <v>7800</v>
      </c>
      <c r="J115" s="496">
        <v>7800</v>
      </c>
      <c r="K115" s="496">
        <v>36000</v>
      </c>
      <c r="L115" s="496">
        <v>18000</v>
      </c>
      <c r="M115" s="496">
        <f t="shared" si="3"/>
        <v>69600</v>
      </c>
      <c r="N115" s="501" t="str">
        <f t="shared" si="2"/>
        <v>VQ01 Cover-PAD</v>
      </c>
      <c r="O115" s="501"/>
      <c r="P115" s="501"/>
      <c r="Q115" s="501"/>
      <c r="R115" s="501"/>
    </row>
    <row r="116" spans="1:19" ht="35.25" customHeight="1">
      <c r="A116" s="508" t="s">
        <v>734</v>
      </c>
      <c r="B116" s="497" t="s">
        <v>697</v>
      </c>
      <c r="C116" s="381" t="s">
        <v>735</v>
      </c>
      <c r="D116" s="496">
        <v>0</v>
      </c>
      <c r="E116" s="496">
        <v>0</v>
      </c>
      <c r="F116" s="496">
        <v>0</v>
      </c>
      <c r="G116" s="496">
        <v>0</v>
      </c>
      <c r="H116" s="496">
        <v>0</v>
      </c>
      <c r="I116" s="496">
        <v>0</v>
      </c>
      <c r="J116" s="496">
        <v>0</v>
      </c>
      <c r="K116" s="496">
        <v>0</v>
      </c>
      <c r="L116" s="496">
        <v>0</v>
      </c>
      <c r="M116" s="496">
        <f t="shared" si="3"/>
        <v>0</v>
      </c>
      <c r="N116" s="501" t="str">
        <f t="shared" si="2"/>
        <v>VQ04 Cover-PANEL(Z type)</v>
      </c>
      <c r="O116" s="501"/>
      <c r="P116" s="501"/>
      <c r="Q116" s="501"/>
      <c r="R116" s="501"/>
    </row>
    <row r="117" spans="1:19" ht="35.25" customHeight="1">
      <c r="A117" s="508" t="s">
        <v>734</v>
      </c>
      <c r="B117" s="497" t="s">
        <v>699</v>
      </c>
      <c r="C117" s="381" t="s">
        <v>736</v>
      </c>
      <c r="D117" s="496">
        <v>0</v>
      </c>
      <c r="E117" s="496">
        <v>9000</v>
      </c>
      <c r="F117" s="496">
        <v>6800</v>
      </c>
      <c r="G117" s="496">
        <v>0</v>
      </c>
      <c r="H117" s="496">
        <v>0</v>
      </c>
      <c r="I117" s="496">
        <v>0</v>
      </c>
      <c r="J117" s="496">
        <v>15800</v>
      </c>
      <c r="K117" s="496">
        <v>0</v>
      </c>
      <c r="L117" s="496">
        <v>0</v>
      </c>
      <c r="M117" s="496">
        <f t="shared" si="3"/>
        <v>31600</v>
      </c>
      <c r="N117" s="501" t="str">
        <f t="shared" si="2"/>
        <v>VQ04 Cover-PANEL(sheet type)</v>
      </c>
      <c r="O117" s="501"/>
      <c r="P117" s="501"/>
      <c r="Q117" s="501"/>
      <c r="R117" s="501"/>
    </row>
    <row r="118" spans="1:19" s="494" customFormat="1" ht="35.25" customHeight="1">
      <c r="A118" s="508" t="s">
        <v>734</v>
      </c>
      <c r="B118" s="438" t="s">
        <v>725</v>
      </c>
      <c r="C118" s="381" t="s">
        <v>737</v>
      </c>
      <c r="D118" s="496">
        <v>0</v>
      </c>
      <c r="E118" s="496">
        <v>9000</v>
      </c>
      <c r="F118" s="496">
        <v>9000</v>
      </c>
      <c r="G118" s="496">
        <v>0</v>
      </c>
      <c r="H118" s="496">
        <v>0</v>
      </c>
      <c r="I118" s="496">
        <v>0</v>
      </c>
      <c r="J118" s="496">
        <v>18000</v>
      </c>
      <c r="K118" s="496">
        <v>0</v>
      </c>
      <c r="L118" s="496">
        <v>0</v>
      </c>
      <c r="M118" s="496">
        <f t="shared" si="3"/>
        <v>36000</v>
      </c>
      <c r="N118" s="501" t="str">
        <f t="shared" si="2"/>
        <v>VQ04 Cover-WINDOW</v>
      </c>
      <c r="O118" s="501"/>
      <c r="P118" s="501"/>
      <c r="Q118" s="501"/>
      <c r="R118" s="501"/>
    </row>
    <row r="119" spans="1:19" ht="35.25" customHeight="1">
      <c r="A119" s="508" t="s">
        <v>734</v>
      </c>
      <c r="B119" s="438" t="s">
        <v>732</v>
      </c>
      <c r="C119" s="381" t="s">
        <v>738</v>
      </c>
      <c r="D119" s="496">
        <v>0</v>
      </c>
      <c r="E119" s="496">
        <v>9000</v>
      </c>
      <c r="F119" s="496">
        <v>6800</v>
      </c>
      <c r="G119" s="496">
        <v>0</v>
      </c>
      <c r="H119" s="496">
        <v>0</v>
      </c>
      <c r="I119" s="496">
        <v>0</v>
      </c>
      <c r="J119" s="496">
        <v>15800</v>
      </c>
      <c r="K119" s="496">
        <v>0</v>
      </c>
      <c r="L119" s="496">
        <v>0</v>
      </c>
      <c r="M119" s="496">
        <f t="shared" si="3"/>
        <v>31600</v>
      </c>
      <c r="N119" s="501" t="str">
        <f t="shared" si="2"/>
        <v>VQ04 Cover-PAD</v>
      </c>
      <c r="O119" s="501"/>
      <c r="P119" s="501"/>
      <c r="Q119" s="501"/>
      <c r="R119" s="501"/>
    </row>
    <row r="120" spans="1:19" ht="35.25" customHeight="1">
      <c r="A120" s="508" t="s">
        <v>739</v>
      </c>
      <c r="B120" s="497" t="s">
        <v>718</v>
      </c>
      <c r="C120" s="381" t="s">
        <v>740</v>
      </c>
      <c r="D120" s="496">
        <v>10000</v>
      </c>
      <c r="E120" s="496">
        <v>10000</v>
      </c>
      <c r="F120" s="496">
        <v>10000</v>
      </c>
      <c r="G120" s="496">
        <v>10000</v>
      </c>
      <c r="H120" s="496">
        <v>10000</v>
      </c>
      <c r="I120" s="496">
        <v>10000</v>
      </c>
      <c r="J120" s="496">
        <v>60000</v>
      </c>
      <c r="K120" s="496">
        <v>70000</v>
      </c>
      <c r="L120" s="496">
        <v>70000</v>
      </c>
      <c r="M120" s="496">
        <f t="shared" si="3"/>
        <v>260000</v>
      </c>
      <c r="N120" s="501" t="str">
        <f t="shared" si="2"/>
        <v>TW04 Cover-Panel</v>
      </c>
      <c r="O120" s="501"/>
      <c r="P120" s="501"/>
      <c r="Q120" s="501"/>
      <c r="R120" s="501"/>
    </row>
    <row r="121" spans="1:19" ht="35.25" customHeight="1">
      <c r="A121" s="508" t="s">
        <v>739</v>
      </c>
      <c r="B121" s="497" t="s">
        <v>729</v>
      </c>
      <c r="C121" s="381" t="s">
        <v>741</v>
      </c>
      <c r="D121" s="496">
        <v>10000</v>
      </c>
      <c r="E121" s="496">
        <v>10000</v>
      </c>
      <c r="F121" s="496">
        <v>10000</v>
      </c>
      <c r="G121" s="496">
        <v>10000</v>
      </c>
      <c r="H121" s="496">
        <v>10000</v>
      </c>
      <c r="I121" s="496">
        <v>10000</v>
      </c>
      <c r="J121" s="496">
        <v>70000</v>
      </c>
      <c r="K121" s="496">
        <v>70000</v>
      </c>
      <c r="L121" s="496">
        <v>70000</v>
      </c>
      <c r="M121" s="496">
        <f t="shared" si="3"/>
        <v>270000</v>
      </c>
      <c r="N121" s="501" t="str">
        <f t="shared" si="2"/>
        <v>TW04 Cover-IC</v>
      </c>
      <c r="O121" s="501"/>
      <c r="P121" s="501"/>
      <c r="Q121" s="501"/>
      <c r="R121" s="501"/>
    </row>
    <row r="122" spans="1:19" ht="35.25" customHeight="1">
      <c r="A122" s="508" t="s">
        <v>739</v>
      </c>
      <c r="B122" s="509" t="s">
        <v>742</v>
      </c>
      <c r="C122" s="381" t="s">
        <v>743</v>
      </c>
      <c r="D122" s="496">
        <v>10000</v>
      </c>
      <c r="E122" s="496">
        <v>10000</v>
      </c>
      <c r="F122" s="496">
        <v>10000</v>
      </c>
      <c r="G122" s="496">
        <v>10000</v>
      </c>
      <c r="H122" s="496">
        <v>10000</v>
      </c>
      <c r="I122" s="496">
        <v>10000</v>
      </c>
      <c r="J122" s="496">
        <v>65000</v>
      </c>
      <c r="K122" s="496">
        <v>70000</v>
      </c>
      <c r="L122" s="496">
        <v>70000</v>
      </c>
      <c r="M122" s="496">
        <f t="shared" si="3"/>
        <v>265000</v>
      </c>
      <c r="N122" s="501" t="str">
        <f t="shared" si="2"/>
        <v>TW04 Cover-FPC</v>
      </c>
      <c r="O122" s="501"/>
      <c r="P122" s="501"/>
      <c r="Q122" s="501"/>
      <c r="R122" s="36"/>
    </row>
    <row r="123" spans="1:19" ht="35.25" customHeight="1">
      <c r="A123" s="508" t="s">
        <v>744</v>
      </c>
      <c r="B123" s="509" t="s">
        <v>742</v>
      </c>
      <c r="C123" s="381" t="s">
        <v>745</v>
      </c>
      <c r="D123" s="496">
        <v>0</v>
      </c>
      <c r="E123" s="496">
        <v>0</v>
      </c>
      <c r="F123" s="496">
        <v>0</v>
      </c>
      <c r="G123" s="496">
        <v>0</v>
      </c>
      <c r="H123" s="496">
        <v>0</v>
      </c>
      <c r="I123" s="496">
        <v>0</v>
      </c>
      <c r="J123" s="496">
        <v>0</v>
      </c>
      <c r="K123" s="496">
        <v>0</v>
      </c>
      <c r="L123" s="496">
        <v>0</v>
      </c>
      <c r="M123" s="496">
        <f t="shared" si="3"/>
        <v>0</v>
      </c>
      <c r="N123" s="501" t="str">
        <f t="shared" si="2"/>
        <v>TW06 Cover-FPC</v>
      </c>
      <c r="O123" s="501"/>
      <c r="P123" s="501"/>
      <c r="Q123" s="501"/>
      <c r="R123" s="501"/>
      <c r="S123" s="501"/>
    </row>
    <row r="124" spans="1:19" ht="35.25" customHeight="1">
      <c r="A124" s="508" t="s">
        <v>739</v>
      </c>
      <c r="B124" s="509" t="s">
        <v>742</v>
      </c>
      <c r="C124" s="381" t="s">
        <v>746</v>
      </c>
      <c r="D124" s="496">
        <v>10000</v>
      </c>
      <c r="E124" s="496">
        <v>10000</v>
      </c>
      <c r="F124" s="496">
        <v>10000</v>
      </c>
      <c r="G124" s="496">
        <v>10000</v>
      </c>
      <c r="H124" s="496">
        <v>10000</v>
      </c>
      <c r="I124" s="496">
        <v>10000</v>
      </c>
      <c r="J124" s="496">
        <v>67000</v>
      </c>
      <c r="K124" s="496">
        <v>70000</v>
      </c>
      <c r="L124" s="496">
        <v>70000</v>
      </c>
      <c r="M124" s="496">
        <f t="shared" si="3"/>
        <v>267000</v>
      </c>
      <c r="N124" s="501" t="str">
        <f t="shared" si="2"/>
        <v>TW04 Cover-FPC</v>
      </c>
      <c r="O124" s="501"/>
      <c r="P124" s="501"/>
      <c r="Q124" s="501"/>
      <c r="R124" s="501"/>
      <c r="S124" s="501"/>
    </row>
    <row r="125" spans="1:19" ht="35.25" customHeight="1">
      <c r="A125" s="508" t="s">
        <v>739</v>
      </c>
      <c r="B125" s="438" t="s">
        <v>732</v>
      </c>
      <c r="C125" s="381" t="s">
        <v>747</v>
      </c>
      <c r="D125" s="496">
        <v>10000</v>
      </c>
      <c r="E125" s="496">
        <v>10000</v>
      </c>
      <c r="F125" s="496">
        <v>10000</v>
      </c>
      <c r="G125" s="496">
        <v>10000</v>
      </c>
      <c r="H125" s="496">
        <v>10000</v>
      </c>
      <c r="I125" s="496">
        <v>10000</v>
      </c>
      <c r="J125" s="496">
        <v>71000</v>
      </c>
      <c r="K125" s="496">
        <v>70000</v>
      </c>
      <c r="L125" s="496">
        <v>70000</v>
      </c>
      <c r="M125" s="496">
        <f t="shared" si="3"/>
        <v>271000</v>
      </c>
      <c r="N125" s="501" t="str">
        <f t="shared" si="2"/>
        <v>TW04 Cover-PAD</v>
      </c>
      <c r="O125" s="501"/>
      <c r="P125" s="501"/>
      <c r="Q125" s="501"/>
      <c r="R125" s="501"/>
      <c r="S125" s="501"/>
    </row>
    <row r="126" spans="1:19" ht="35.25" customHeight="1">
      <c r="A126" s="510" t="s">
        <v>748</v>
      </c>
      <c r="B126" s="497" t="s">
        <v>749</v>
      </c>
      <c r="C126" s="381" t="s">
        <v>750</v>
      </c>
      <c r="D126" s="496">
        <v>0</v>
      </c>
      <c r="E126" s="496">
        <v>0</v>
      </c>
      <c r="F126" s="496">
        <v>0</v>
      </c>
      <c r="G126" s="496">
        <v>0</v>
      </c>
      <c r="H126" s="496">
        <v>0</v>
      </c>
      <c r="I126" s="496">
        <v>0</v>
      </c>
      <c r="J126" s="496">
        <v>0</v>
      </c>
      <c r="K126" s="496">
        <v>0</v>
      </c>
      <c r="L126" s="496">
        <v>0</v>
      </c>
      <c r="M126" s="496">
        <f t="shared" si="3"/>
        <v>0</v>
      </c>
      <c r="N126" s="501" t="str">
        <f t="shared" si="2"/>
        <v>VD04 Cover-PANEL(dạng Z)</v>
      </c>
      <c r="O126" s="501"/>
      <c r="P126" s="501"/>
      <c r="Q126" s="501"/>
      <c r="R126" s="501"/>
      <c r="S126" s="501"/>
    </row>
    <row r="127" spans="1:19" ht="35.25" customHeight="1">
      <c r="A127" s="510" t="s">
        <v>748</v>
      </c>
      <c r="B127" s="497" t="s">
        <v>751</v>
      </c>
      <c r="C127" s="381" t="s">
        <v>752</v>
      </c>
      <c r="D127" s="496">
        <v>0</v>
      </c>
      <c r="E127" s="496">
        <v>0</v>
      </c>
      <c r="F127" s="496">
        <v>0</v>
      </c>
      <c r="G127" s="496">
        <v>0</v>
      </c>
      <c r="H127" s="496">
        <v>0</v>
      </c>
      <c r="I127" s="496">
        <v>0</v>
      </c>
      <c r="J127" s="496">
        <v>0</v>
      </c>
      <c r="K127" s="496">
        <v>0</v>
      </c>
      <c r="L127" s="496">
        <v>0</v>
      </c>
      <c r="M127" s="496">
        <f t="shared" si="3"/>
        <v>0</v>
      </c>
      <c r="N127" s="501" t="str">
        <f t="shared" si="2"/>
        <v>VD04 Cover-PANEL(dạng  sheet)</v>
      </c>
      <c r="O127" s="501"/>
      <c r="P127" s="501"/>
      <c r="Q127" s="501"/>
      <c r="R127" s="501"/>
      <c r="S127" s="501"/>
    </row>
    <row r="128" spans="1:19" ht="35.25" customHeight="1">
      <c r="A128" s="510" t="s">
        <v>748</v>
      </c>
      <c r="B128" s="497" t="s">
        <v>749</v>
      </c>
      <c r="C128" s="381" t="s">
        <v>753</v>
      </c>
      <c r="D128" s="496">
        <v>0</v>
      </c>
      <c r="E128" s="496">
        <v>0</v>
      </c>
      <c r="F128" s="496">
        <v>0</v>
      </c>
      <c r="G128" s="496">
        <v>0</v>
      </c>
      <c r="H128" s="496">
        <v>0</v>
      </c>
      <c r="I128" s="496">
        <v>0</v>
      </c>
      <c r="J128" s="496">
        <v>0</v>
      </c>
      <c r="K128" s="496">
        <v>0</v>
      </c>
      <c r="L128" s="496">
        <v>0</v>
      </c>
      <c r="M128" s="496">
        <f t="shared" si="3"/>
        <v>0</v>
      </c>
      <c r="N128" s="501" t="str">
        <f t="shared" si="2"/>
        <v>VD04 Cover-PANEL(dạng Z)</v>
      </c>
      <c r="O128" s="501"/>
      <c r="P128" s="501"/>
      <c r="Q128" s="501"/>
      <c r="R128" s="501"/>
      <c r="S128" s="501"/>
    </row>
    <row r="129" spans="1:19" ht="35.25" customHeight="1">
      <c r="A129" s="510" t="s">
        <v>748</v>
      </c>
      <c r="B129" s="497" t="s">
        <v>751</v>
      </c>
      <c r="C129" s="381" t="s">
        <v>754</v>
      </c>
      <c r="D129" s="496">
        <v>0</v>
      </c>
      <c r="E129" s="496">
        <v>0</v>
      </c>
      <c r="F129" s="496">
        <v>0</v>
      </c>
      <c r="G129" s="496">
        <v>0</v>
      </c>
      <c r="H129" s="496">
        <v>0</v>
      </c>
      <c r="I129" s="496">
        <v>0</v>
      </c>
      <c r="J129" s="496">
        <v>0</v>
      </c>
      <c r="K129" s="496">
        <v>0</v>
      </c>
      <c r="L129" s="496">
        <v>0</v>
      </c>
      <c r="M129" s="496">
        <f t="shared" si="3"/>
        <v>0</v>
      </c>
      <c r="N129" s="501" t="str">
        <f t="shared" si="2"/>
        <v>VD04 Cover-PANEL(dạng  sheet)</v>
      </c>
      <c r="O129" s="501"/>
      <c r="P129" s="523"/>
      <c r="Q129" s="523"/>
      <c r="R129" s="523"/>
      <c r="S129" s="523"/>
    </row>
    <row r="130" spans="1:19" ht="35.25" customHeight="1">
      <c r="A130" s="510" t="s">
        <v>748</v>
      </c>
      <c r="B130" s="497" t="s">
        <v>725</v>
      </c>
      <c r="C130" s="381" t="s">
        <v>755</v>
      </c>
      <c r="D130" s="496">
        <v>0</v>
      </c>
      <c r="E130" s="496">
        <v>0</v>
      </c>
      <c r="F130" s="496">
        <v>0</v>
      </c>
      <c r="G130" s="496">
        <v>0</v>
      </c>
      <c r="H130" s="496">
        <v>0</v>
      </c>
      <c r="I130" s="496">
        <v>0</v>
      </c>
      <c r="J130" s="496">
        <v>0</v>
      </c>
      <c r="K130" s="496">
        <v>0</v>
      </c>
      <c r="L130" s="496">
        <v>0</v>
      </c>
      <c r="M130" s="496">
        <f t="shared" si="3"/>
        <v>0</v>
      </c>
      <c r="N130" s="501" t="str">
        <f t="shared" ref="N130:N193" si="4">RIGHT(A130,4)&amp;" "&amp;B130</f>
        <v>VD04 Cover-WINDOW</v>
      </c>
      <c r="O130" s="501"/>
      <c r="P130" s="407"/>
      <c r="Q130" s="407"/>
      <c r="R130" s="407"/>
      <c r="S130" s="407"/>
    </row>
    <row r="131" spans="1:19" ht="35.25" customHeight="1">
      <c r="A131" s="510" t="s">
        <v>748</v>
      </c>
      <c r="B131" s="497" t="s">
        <v>729</v>
      </c>
      <c r="C131" s="381" t="s">
        <v>756</v>
      </c>
      <c r="D131" s="496">
        <v>0</v>
      </c>
      <c r="E131" s="496">
        <v>0</v>
      </c>
      <c r="F131" s="496">
        <v>0</v>
      </c>
      <c r="G131" s="496">
        <v>0</v>
      </c>
      <c r="H131" s="496">
        <v>0</v>
      </c>
      <c r="I131" s="496">
        <v>0</v>
      </c>
      <c r="J131" s="496">
        <v>0</v>
      </c>
      <c r="K131" s="496">
        <v>0</v>
      </c>
      <c r="L131" s="496">
        <v>0</v>
      </c>
      <c r="M131" s="496">
        <f t="shared" ref="M131:M194" si="5">+SUM(D131:L131)</f>
        <v>0</v>
      </c>
      <c r="N131" s="501" t="str">
        <f t="shared" si="4"/>
        <v>VD04 Cover-IC</v>
      </c>
      <c r="O131" s="501"/>
      <c r="P131" s="523"/>
      <c r="Q131" s="523"/>
      <c r="R131" s="523"/>
      <c r="S131" s="523"/>
    </row>
    <row r="132" spans="1:19" ht="35.25" customHeight="1">
      <c r="A132" s="510" t="s">
        <v>748</v>
      </c>
      <c r="B132" s="497" t="s">
        <v>729</v>
      </c>
      <c r="C132" s="381" t="s">
        <v>757</v>
      </c>
      <c r="D132" s="496">
        <v>0</v>
      </c>
      <c r="E132" s="496">
        <v>0</v>
      </c>
      <c r="F132" s="496">
        <v>0</v>
      </c>
      <c r="G132" s="496">
        <v>0</v>
      </c>
      <c r="H132" s="496">
        <v>0</v>
      </c>
      <c r="I132" s="496">
        <v>0</v>
      </c>
      <c r="J132" s="496">
        <v>0</v>
      </c>
      <c r="K132" s="496">
        <v>0</v>
      </c>
      <c r="L132" s="496">
        <v>0</v>
      </c>
      <c r="M132" s="496">
        <f t="shared" si="5"/>
        <v>0</v>
      </c>
      <c r="N132" s="501" t="str">
        <f t="shared" si="4"/>
        <v>VD04 Cover-IC</v>
      </c>
      <c r="O132" s="501"/>
      <c r="P132" s="523"/>
      <c r="Q132" s="523"/>
      <c r="R132" s="523"/>
      <c r="S132" s="523"/>
    </row>
    <row r="133" spans="1:19" ht="35.25" customHeight="1">
      <c r="A133" s="510" t="s">
        <v>748</v>
      </c>
      <c r="B133" s="497" t="s">
        <v>732</v>
      </c>
      <c r="C133" s="381" t="s">
        <v>758</v>
      </c>
      <c r="D133" s="496">
        <v>0</v>
      </c>
      <c r="E133" s="496">
        <v>0</v>
      </c>
      <c r="F133" s="496">
        <v>0</v>
      </c>
      <c r="G133" s="496">
        <v>0</v>
      </c>
      <c r="H133" s="496">
        <v>0</v>
      </c>
      <c r="I133" s="496">
        <v>0</v>
      </c>
      <c r="J133" s="496">
        <v>0</v>
      </c>
      <c r="K133" s="496">
        <v>0</v>
      </c>
      <c r="L133" s="496">
        <v>0</v>
      </c>
      <c r="M133" s="496">
        <f t="shared" si="5"/>
        <v>0</v>
      </c>
      <c r="N133" s="501" t="str">
        <f t="shared" si="4"/>
        <v>VD04 Cover-PAD</v>
      </c>
      <c r="O133" s="501"/>
      <c r="P133" s="523"/>
      <c r="Q133" s="523"/>
      <c r="R133" s="523"/>
      <c r="S133" s="523"/>
    </row>
    <row r="134" spans="1:19" ht="35.25" customHeight="1">
      <c r="A134" s="510" t="s">
        <v>748</v>
      </c>
      <c r="B134" s="497" t="s">
        <v>727</v>
      </c>
      <c r="C134" s="381" t="s">
        <v>759</v>
      </c>
      <c r="D134" s="496">
        <v>0</v>
      </c>
      <c r="E134" s="496">
        <v>0</v>
      </c>
      <c r="F134" s="496">
        <v>0</v>
      </c>
      <c r="G134" s="496">
        <v>0</v>
      </c>
      <c r="H134" s="496">
        <v>0</v>
      </c>
      <c r="I134" s="496">
        <v>0</v>
      </c>
      <c r="J134" s="496">
        <v>0</v>
      </c>
      <c r="K134" s="496">
        <v>0</v>
      </c>
      <c r="L134" s="496">
        <v>0</v>
      </c>
      <c r="M134" s="496">
        <f t="shared" si="5"/>
        <v>0</v>
      </c>
      <c r="N134" s="501" t="str">
        <f t="shared" si="4"/>
        <v>VD04 Cover-spacer</v>
      </c>
      <c r="O134" s="501"/>
      <c r="P134" s="523"/>
      <c r="Q134" s="523"/>
      <c r="R134" s="523"/>
      <c r="S134" s="523"/>
    </row>
    <row r="135" spans="1:19" ht="35.25" customHeight="1">
      <c r="A135" s="381" t="s">
        <v>760</v>
      </c>
      <c r="B135" s="512" t="s">
        <v>732</v>
      </c>
      <c r="C135" s="507" t="s">
        <v>761</v>
      </c>
      <c r="D135" s="496">
        <v>0</v>
      </c>
      <c r="E135" s="496">
        <v>0</v>
      </c>
      <c r="F135" s="496">
        <v>0</v>
      </c>
      <c r="G135" s="496">
        <v>0</v>
      </c>
      <c r="H135" s="496">
        <v>0</v>
      </c>
      <c r="I135" s="496">
        <v>0</v>
      </c>
      <c r="J135" s="496">
        <v>0</v>
      </c>
      <c r="K135" s="496">
        <v>9000</v>
      </c>
      <c r="L135" s="496">
        <v>45000</v>
      </c>
      <c r="M135" s="496">
        <f t="shared" si="5"/>
        <v>54000</v>
      </c>
      <c r="N135" s="501" t="str">
        <f t="shared" si="4"/>
        <v>UW01 Cover-PAD</v>
      </c>
      <c r="O135" s="501"/>
      <c r="P135" s="523"/>
      <c r="Q135" s="523"/>
      <c r="R135" s="523"/>
      <c r="S135" s="523"/>
    </row>
    <row r="136" spans="1:19" ht="35.25" customHeight="1">
      <c r="A136" s="381" t="s">
        <v>760</v>
      </c>
      <c r="B136" s="512" t="s">
        <v>729</v>
      </c>
      <c r="C136" s="507" t="s">
        <v>762</v>
      </c>
      <c r="D136" s="496">
        <v>0</v>
      </c>
      <c r="E136" s="496">
        <v>0</v>
      </c>
      <c r="F136" s="496">
        <v>0</v>
      </c>
      <c r="G136" s="496">
        <v>0</v>
      </c>
      <c r="H136" s="496">
        <v>0</v>
      </c>
      <c r="I136" s="496">
        <v>0</v>
      </c>
      <c r="J136" s="496">
        <v>0</v>
      </c>
      <c r="K136" s="496">
        <v>18000</v>
      </c>
      <c r="L136" s="496">
        <v>57000</v>
      </c>
      <c r="M136" s="496">
        <f t="shared" si="5"/>
        <v>75000</v>
      </c>
      <c r="N136" s="501" t="str">
        <f t="shared" si="4"/>
        <v>UW01 Cover-IC</v>
      </c>
      <c r="O136" s="501"/>
      <c r="P136" s="523"/>
      <c r="Q136" s="523"/>
      <c r="R136" s="36"/>
    </row>
    <row r="137" spans="1:19" ht="35.25" customHeight="1">
      <c r="A137" s="381" t="s">
        <v>760</v>
      </c>
      <c r="B137" s="512" t="s">
        <v>725</v>
      </c>
      <c r="C137" s="507" t="s">
        <v>763</v>
      </c>
      <c r="D137" s="496">
        <v>0</v>
      </c>
      <c r="E137" s="496">
        <v>0</v>
      </c>
      <c r="F137" s="496">
        <v>0</v>
      </c>
      <c r="G137" s="496">
        <v>0</v>
      </c>
      <c r="H137" s="496">
        <v>0</v>
      </c>
      <c r="I137" s="496">
        <v>0</v>
      </c>
      <c r="J137" s="496">
        <v>0</v>
      </c>
      <c r="K137" s="496">
        <v>18000</v>
      </c>
      <c r="L137" s="496">
        <v>45000</v>
      </c>
      <c r="M137" s="496">
        <f t="shared" si="5"/>
        <v>63000</v>
      </c>
      <c r="N137" s="501" t="str">
        <f t="shared" si="4"/>
        <v>UW01 Cover-WINDOW</v>
      </c>
      <c r="O137" s="501"/>
      <c r="P137" s="523"/>
      <c r="Q137" s="523"/>
      <c r="R137" s="523"/>
      <c r="S137" s="523"/>
    </row>
    <row r="138" spans="1:19" ht="35.25" customHeight="1">
      <c r="A138" s="381" t="s">
        <v>760</v>
      </c>
      <c r="B138" s="512" t="s">
        <v>727</v>
      </c>
      <c r="C138" s="507" t="s">
        <v>764</v>
      </c>
      <c r="D138" s="496">
        <v>0</v>
      </c>
      <c r="E138" s="496">
        <v>0</v>
      </c>
      <c r="F138" s="496">
        <v>0</v>
      </c>
      <c r="G138" s="496">
        <v>0</v>
      </c>
      <c r="H138" s="496">
        <v>0</v>
      </c>
      <c r="I138" s="496">
        <v>0</v>
      </c>
      <c r="J138" s="496">
        <v>0</v>
      </c>
      <c r="K138" s="496">
        <v>17500</v>
      </c>
      <c r="L138" s="496">
        <v>45500</v>
      </c>
      <c r="M138" s="496">
        <f t="shared" si="5"/>
        <v>63000</v>
      </c>
      <c r="N138" s="501" t="str">
        <f t="shared" si="4"/>
        <v>UW01 Cover-spacer</v>
      </c>
      <c r="O138" s="501"/>
      <c r="P138" s="36"/>
      <c r="Q138" s="36"/>
      <c r="R138" s="36"/>
      <c r="S138" s="36"/>
    </row>
    <row r="139" spans="1:19" ht="35.25" customHeight="1">
      <c r="A139" s="381" t="s">
        <v>760</v>
      </c>
      <c r="B139" s="512" t="s">
        <v>723</v>
      </c>
      <c r="C139" s="507" t="s">
        <v>765</v>
      </c>
      <c r="D139" s="496">
        <v>0</v>
      </c>
      <c r="E139" s="496">
        <v>0</v>
      </c>
      <c r="F139" s="496">
        <v>0</v>
      </c>
      <c r="G139" s="496">
        <v>0</v>
      </c>
      <c r="H139" s="496">
        <v>0</v>
      </c>
      <c r="I139" s="496">
        <v>0</v>
      </c>
      <c r="J139" s="496">
        <v>0</v>
      </c>
      <c r="K139" s="496">
        <v>11000</v>
      </c>
      <c r="L139" s="496">
        <v>45000</v>
      </c>
      <c r="M139" s="496">
        <f t="shared" si="5"/>
        <v>56000</v>
      </c>
      <c r="N139" s="501" t="str">
        <f t="shared" si="4"/>
        <v>UW01 Cover-PANEL</v>
      </c>
      <c r="O139" s="501"/>
      <c r="P139" s="501"/>
      <c r="Q139" s="501"/>
      <c r="R139" s="501"/>
      <c r="S139" s="501"/>
    </row>
    <row r="140" spans="1:19" ht="35.25" customHeight="1">
      <c r="A140" s="381" t="s">
        <v>760</v>
      </c>
      <c r="B140" s="512" t="s">
        <v>725</v>
      </c>
      <c r="C140" s="507" t="s">
        <v>766</v>
      </c>
      <c r="D140" s="496">
        <v>0</v>
      </c>
      <c r="E140" s="496">
        <v>0</v>
      </c>
      <c r="F140" s="496">
        <v>0</v>
      </c>
      <c r="G140" s="496">
        <v>0</v>
      </c>
      <c r="H140" s="496">
        <v>0</v>
      </c>
      <c r="I140" s="496">
        <v>0</v>
      </c>
      <c r="J140" s="496">
        <v>0</v>
      </c>
      <c r="K140" s="496">
        <v>0</v>
      </c>
      <c r="L140" s="496">
        <v>9000</v>
      </c>
      <c r="M140" s="496">
        <f t="shared" si="5"/>
        <v>9000</v>
      </c>
      <c r="N140" s="501" t="str">
        <f t="shared" si="4"/>
        <v>UW01 Cover-WINDOW</v>
      </c>
      <c r="O140" s="501"/>
      <c r="P140" s="501"/>
      <c r="Q140" s="501"/>
      <c r="R140" s="36"/>
    </row>
    <row r="141" spans="1:19" ht="35.25" customHeight="1">
      <c r="A141" s="381" t="s">
        <v>767</v>
      </c>
      <c r="B141" s="512" t="s">
        <v>723</v>
      </c>
      <c r="C141" s="507" t="s">
        <v>768</v>
      </c>
      <c r="D141" s="496">
        <v>0</v>
      </c>
      <c r="E141" s="496">
        <v>0</v>
      </c>
      <c r="F141" s="496">
        <v>0</v>
      </c>
      <c r="G141" s="496">
        <v>0</v>
      </c>
      <c r="H141" s="496">
        <v>0</v>
      </c>
      <c r="I141" s="496">
        <v>0</v>
      </c>
      <c r="J141" s="496">
        <v>0</v>
      </c>
      <c r="K141" s="496">
        <v>32500</v>
      </c>
      <c r="L141" s="496">
        <v>18000</v>
      </c>
      <c r="M141" s="496">
        <f t="shared" si="5"/>
        <v>50500</v>
      </c>
      <c r="N141" s="501" t="str">
        <f t="shared" si="4"/>
        <v>VQ08 Cover-PANEL</v>
      </c>
      <c r="O141" s="501"/>
      <c r="P141" s="501"/>
      <c r="Q141" s="501"/>
      <c r="R141" s="36"/>
    </row>
    <row r="142" spans="1:19" ht="35.25" customHeight="1">
      <c r="A142" s="381" t="s">
        <v>767</v>
      </c>
      <c r="B142" s="512" t="s">
        <v>725</v>
      </c>
      <c r="C142" s="507" t="s">
        <v>769</v>
      </c>
      <c r="D142" s="496">
        <v>0</v>
      </c>
      <c r="E142" s="496">
        <v>0</v>
      </c>
      <c r="F142" s="496">
        <v>0</v>
      </c>
      <c r="G142" s="496">
        <v>0</v>
      </c>
      <c r="H142" s="496">
        <v>0</v>
      </c>
      <c r="I142" s="496">
        <v>0</v>
      </c>
      <c r="J142" s="496">
        <v>0</v>
      </c>
      <c r="K142" s="496">
        <v>36000</v>
      </c>
      <c r="L142" s="496">
        <v>18000</v>
      </c>
      <c r="M142" s="496">
        <f t="shared" si="5"/>
        <v>54000</v>
      </c>
      <c r="N142" s="501" t="str">
        <f t="shared" si="4"/>
        <v>VQ08 Cover-WINDOW</v>
      </c>
      <c r="O142" s="501"/>
      <c r="P142" s="501"/>
      <c r="Q142" s="501"/>
      <c r="R142" s="36"/>
    </row>
    <row r="143" spans="1:19" ht="35.25" customHeight="1">
      <c r="A143" s="381" t="s">
        <v>767</v>
      </c>
      <c r="B143" s="512" t="s">
        <v>729</v>
      </c>
      <c r="C143" s="507" t="s">
        <v>770</v>
      </c>
      <c r="D143" s="496">
        <v>0</v>
      </c>
      <c r="E143" s="496">
        <v>0</v>
      </c>
      <c r="F143" s="496">
        <v>0</v>
      </c>
      <c r="G143" s="496">
        <v>0</v>
      </c>
      <c r="H143" s="496">
        <v>0</v>
      </c>
      <c r="I143" s="496">
        <v>0</v>
      </c>
      <c r="J143" s="496">
        <v>0</v>
      </c>
      <c r="K143" s="496">
        <v>39000</v>
      </c>
      <c r="L143" s="496">
        <v>57000</v>
      </c>
      <c r="M143" s="496">
        <f t="shared" si="5"/>
        <v>96000</v>
      </c>
      <c r="N143" s="501" t="str">
        <f t="shared" si="4"/>
        <v>VQ08 Cover-IC</v>
      </c>
      <c r="O143" s="501"/>
      <c r="P143" s="501"/>
      <c r="Q143" s="501"/>
      <c r="R143" s="36"/>
    </row>
    <row r="144" spans="1:19" ht="35.25" customHeight="1">
      <c r="A144" s="381" t="s">
        <v>771</v>
      </c>
      <c r="B144" s="512" t="s">
        <v>723</v>
      </c>
      <c r="C144" s="507" t="s">
        <v>772</v>
      </c>
      <c r="D144" s="496">
        <v>0</v>
      </c>
      <c r="E144" s="496">
        <v>0</v>
      </c>
      <c r="F144" s="496">
        <v>0</v>
      </c>
      <c r="G144" s="496">
        <v>0</v>
      </c>
      <c r="H144" s="496">
        <v>0</v>
      </c>
      <c r="I144" s="496">
        <v>0</v>
      </c>
      <c r="J144" s="496">
        <v>0</v>
      </c>
      <c r="K144" s="496">
        <v>0</v>
      </c>
      <c r="L144" s="496">
        <v>21000</v>
      </c>
      <c r="M144" s="496">
        <f t="shared" si="5"/>
        <v>21000</v>
      </c>
      <c r="N144" s="501" t="str">
        <f t="shared" si="4"/>
        <v>VQ07 Cover-PANEL</v>
      </c>
      <c r="O144" s="501"/>
      <c r="P144" s="501"/>
      <c r="Q144" s="501"/>
      <c r="R144" s="501"/>
    </row>
    <row r="145" spans="1:18" ht="35.25" customHeight="1">
      <c r="A145" s="381" t="s">
        <v>771</v>
      </c>
      <c r="B145" s="512" t="s">
        <v>703</v>
      </c>
      <c r="C145" s="507" t="s">
        <v>773</v>
      </c>
      <c r="D145" s="496">
        <v>0</v>
      </c>
      <c r="E145" s="496">
        <v>0</v>
      </c>
      <c r="F145" s="496">
        <v>0</v>
      </c>
      <c r="G145" s="496">
        <v>0</v>
      </c>
      <c r="H145" s="496">
        <v>0</v>
      </c>
      <c r="I145" s="496">
        <v>0</v>
      </c>
      <c r="J145" s="496">
        <v>0</v>
      </c>
      <c r="K145" s="496">
        <v>0</v>
      </c>
      <c r="L145" s="496">
        <v>27000</v>
      </c>
      <c r="M145" s="496">
        <f t="shared" si="5"/>
        <v>27000</v>
      </c>
      <c r="N145" s="501" t="str">
        <f t="shared" si="4"/>
        <v>VQ07 Cover-Window</v>
      </c>
      <c r="O145" s="501"/>
      <c r="P145" s="501"/>
      <c r="Q145" s="501"/>
      <c r="R145" s="501"/>
    </row>
    <row r="146" spans="1:18" ht="35.25" customHeight="1">
      <c r="A146" s="381" t="s">
        <v>771</v>
      </c>
      <c r="B146" s="512" t="s">
        <v>732</v>
      </c>
      <c r="C146" s="513" t="s">
        <v>774</v>
      </c>
      <c r="D146" s="496">
        <v>0</v>
      </c>
      <c r="E146" s="496">
        <v>0</v>
      </c>
      <c r="F146" s="496">
        <v>0</v>
      </c>
      <c r="G146" s="496">
        <v>0</v>
      </c>
      <c r="H146" s="496">
        <v>0</v>
      </c>
      <c r="I146" s="496">
        <v>0</v>
      </c>
      <c r="J146" s="496">
        <v>0</v>
      </c>
      <c r="K146" s="496">
        <v>0</v>
      </c>
      <c r="L146" s="496">
        <v>19800</v>
      </c>
      <c r="M146" s="496">
        <f t="shared" si="5"/>
        <v>19800</v>
      </c>
      <c r="N146" s="501" t="str">
        <f t="shared" si="4"/>
        <v>VQ07 Cover-PAD</v>
      </c>
      <c r="O146" s="501"/>
      <c r="P146" s="501"/>
      <c r="Q146" s="501"/>
      <c r="R146" s="36"/>
    </row>
    <row r="147" spans="1:18" ht="35.25" customHeight="1">
      <c r="A147" s="514" t="s">
        <v>775</v>
      </c>
      <c r="B147" s="512" t="s">
        <v>776</v>
      </c>
      <c r="C147" s="381" t="s">
        <v>777</v>
      </c>
      <c r="D147" s="496">
        <v>0</v>
      </c>
      <c r="E147" s="496">
        <v>30000</v>
      </c>
      <c r="F147" s="496">
        <v>42000</v>
      </c>
      <c r="G147" s="496">
        <v>45000</v>
      </c>
      <c r="H147" s="496">
        <v>45000</v>
      </c>
      <c r="I147" s="496">
        <v>60000</v>
      </c>
      <c r="J147" s="496">
        <v>282000</v>
      </c>
      <c r="K147" s="524">
        <v>375000</v>
      </c>
      <c r="L147" s="496"/>
      <c r="M147" s="496">
        <f t="shared" si="5"/>
        <v>879000</v>
      </c>
      <c r="N147" s="501" t="str">
        <f t="shared" si="4"/>
        <v>UJI) C-WINDOW</v>
      </c>
      <c r="O147" s="501"/>
      <c r="P147" s="501"/>
      <c r="Q147" s="501"/>
      <c r="R147" s="36"/>
    </row>
    <row r="148" spans="1:18" ht="35.25" customHeight="1">
      <c r="A148" s="515" t="s">
        <v>775</v>
      </c>
      <c r="B148" s="512" t="s">
        <v>778</v>
      </c>
      <c r="C148" s="381" t="s">
        <v>779</v>
      </c>
      <c r="D148" s="496">
        <v>0</v>
      </c>
      <c r="E148" s="496">
        <v>30000</v>
      </c>
      <c r="F148" s="496">
        <v>42000</v>
      </c>
      <c r="G148" s="496">
        <v>45000</v>
      </c>
      <c r="H148" s="496">
        <v>45000</v>
      </c>
      <c r="I148" s="496">
        <v>60000</v>
      </c>
      <c r="J148" s="496">
        <v>282000</v>
      </c>
      <c r="K148" s="524">
        <v>375000</v>
      </c>
      <c r="L148" s="496"/>
      <c r="M148" s="496">
        <f t="shared" si="5"/>
        <v>879000</v>
      </c>
      <c r="N148" s="501" t="str">
        <f t="shared" si="4"/>
        <v>UJI) C-SPACER</v>
      </c>
      <c r="O148" s="501"/>
      <c r="P148" s="501"/>
      <c r="Q148" s="501"/>
      <c r="R148" s="36"/>
    </row>
    <row r="149" spans="1:18" ht="35.25" customHeight="1">
      <c r="A149" s="515" t="s">
        <v>775</v>
      </c>
      <c r="B149" s="512" t="s">
        <v>780</v>
      </c>
      <c r="C149" s="381" t="s">
        <v>781</v>
      </c>
      <c r="D149" s="496">
        <v>0</v>
      </c>
      <c r="E149" s="496">
        <v>30000</v>
      </c>
      <c r="F149" s="496">
        <v>40000</v>
      </c>
      <c r="G149" s="496">
        <v>45000</v>
      </c>
      <c r="H149" s="496">
        <v>45000</v>
      </c>
      <c r="I149" s="496">
        <v>60000</v>
      </c>
      <c r="J149" s="496">
        <v>280000</v>
      </c>
      <c r="K149" s="524">
        <v>390000</v>
      </c>
      <c r="L149" s="496"/>
      <c r="M149" s="496">
        <f t="shared" si="5"/>
        <v>890000</v>
      </c>
      <c r="N149" s="501" t="str">
        <f t="shared" si="4"/>
        <v>UJI) C-IC(POR)</v>
      </c>
      <c r="O149" s="501"/>
      <c r="P149" s="501"/>
      <c r="Q149" s="501"/>
      <c r="R149" s="36"/>
    </row>
    <row r="150" spans="1:18" ht="35.25" customHeight="1">
      <c r="A150" s="515" t="s">
        <v>775</v>
      </c>
      <c r="B150" s="512" t="s">
        <v>782</v>
      </c>
      <c r="C150" s="381" t="s">
        <v>783</v>
      </c>
      <c r="D150" s="496">
        <v>0</v>
      </c>
      <c r="E150" s="496">
        <v>30000</v>
      </c>
      <c r="F150" s="496">
        <v>42000</v>
      </c>
      <c r="G150" s="496">
        <v>45000</v>
      </c>
      <c r="H150" s="496">
        <v>45000</v>
      </c>
      <c r="I150" s="496">
        <v>60000</v>
      </c>
      <c r="J150" s="496">
        <v>282000</v>
      </c>
      <c r="K150" s="524">
        <v>375000</v>
      </c>
      <c r="L150" s="496"/>
      <c r="M150" s="496">
        <f t="shared" si="5"/>
        <v>879000</v>
      </c>
      <c r="N150" s="501" t="str">
        <f t="shared" si="4"/>
        <v>UJI) C-PAD</v>
      </c>
      <c r="O150" s="525"/>
      <c r="P150" s="36"/>
      <c r="Q150" s="36"/>
      <c r="R150" s="36"/>
    </row>
    <row r="151" spans="1:18" ht="35.25" customHeight="1">
      <c r="A151" s="514" t="s">
        <v>784</v>
      </c>
      <c r="B151" s="512" t="s">
        <v>776</v>
      </c>
      <c r="C151" s="381" t="s">
        <v>785</v>
      </c>
      <c r="D151" s="496">
        <v>27000</v>
      </c>
      <c r="E151" s="496">
        <v>81000</v>
      </c>
      <c r="F151" s="496">
        <v>81000</v>
      </c>
      <c r="G151" s="496">
        <v>81000</v>
      </c>
      <c r="H151" s="496">
        <v>81000</v>
      </c>
      <c r="I151" s="496">
        <v>94500</v>
      </c>
      <c r="J151" s="496">
        <v>526500</v>
      </c>
      <c r="K151" s="524">
        <v>756000</v>
      </c>
      <c r="L151" s="496"/>
      <c r="M151" s="496">
        <f t="shared" si="5"/>
        <v>1728000</v>
      </c>
      <c r="N151" s="501" t="str">
        <f t="shared" si="4"/>
        <v>OLD) C-WINDOW</v>
      </c>
      <c r="O151" s="501"/>
      <c r="P151" s="501"/>
      <c r="Q151" s="501"/>
      <c r="R151" s="36"/>
    </row>
    <row r="152" spans="1:18" ht="35.25" customHeight="1">
      <c r="A152" s="514" t="s">
        <v>784</v>
      </c>
      <c r="B152" s="512" t="s">
        <v>786</v>
      </c>
      <c r="C152" s="381" t="s">
        <v>787</v>
      </c>
      <c r="D152" s="496">
        <v>0</v>
      </c>
      <c r="E152" s="496">
        <v>90000</v>
      </c>
      <c r="F152" s="496">
        <v>90000</v>
      </c>
      <c r="G152" s="496">
        <v>90000</v>
      </c>
      <c r="H152" s="496">
        <v>90000</v>
      </c>
      <c r="I152" s="496">
        <v>90000</v>
      </c>
      <c r="J152" s="496">
        <v>570000</v>
      </c>
      <c r="K152" s="524">
        <v>705000</v>
      </c>
      <c r="L152" s="496"/>
      <c r="M152" s="496">
        <f t="shared" si="5"/>
        <v>1725000</v>
      </c>
      <c r="N152" s="501" t="str">
        <f t="shared" si="4"/>
        <v>OLD) C-IC (POR)</v>
      </c>
      <c r="O152" s="501"/>
      <c r="P152" s="36"/>
      <c r="Q152" s="36"/>
      <c r="R152" s="36"/>
    </row>
    <row r="153" spans="1:18" ht="35.25" customHeight="1">
      <c r="A153" s="514" t="s">
        <v>784</v>
      </c>
      <c r="B153" s="512" t="s">
        <v>782</v>
      </c>
      <c r="C153" s="381" t="s">
        <v>788</v>
      </c>
      <c r="D153" s="496">
        <v>0</v>
      </c>
      <c r="E153" s="496">
        <v>90000</v>
      </c>
      <c r="F153" s="496">
        <v>90000</v>
      </c>
      <c r="G153" s="496">
        <v>90000</v>
      </c>
      <c r="H153" s="496">
        <v>90000</v>
      </c>
      <c r="I153" s="496">
        <v>90000</v>
      </c>
      <c r="J153" s="496">
        <v>549000</v>
      </c>
      <c r="K153" s="524">
        <v>705000</v>
      </c>
      <c r="L153" s="496"/>
      <c r="M153" s="496">
        <f t="shared" si="5"/>
        <v>1704000</v>
      </c>
      <c r="N153" s="501" t="str">
        <f t="shared" si="4"/>
        <v>OLD) C-PAD</v>
      </c>
      <c r="O153" s="501"/>
      <c r="P153" s="36"/>
      <c r="Q153" s="36"/>
      <c r="R153" s="36"/>
    </row>
    <row r="154" spans="1:18" ht="35.25" customHeight="1">
      <c r="A154" s="514" t="s">
        <v>784</v>
      </c>
      <c r="B154" s="512" t="s">
        <v>789</v>
      </c>
      <c r="C154" s="381" t="s">
        <v>790</v>
      </c>
      <c r="D154" s="496">
        <v>12000</v>
      </c>
      <c r="E154" s="496">
        <v>90000</v>
      </c>
      <c r="F154" s="496">
        <v>90000</v>
      </c>
      <c r="G154" s="496">
        <v>90000</v>
      </c>
      <c r="H154" s="496">
        <v>90000</v>
      </c>
      <c r="I154" s="496">
        <v>90000</v>
      </c>
      <c r="J154" s="496">
        <v>549000</v>
      </c>
      <c r="K154" s="524">
        <v>705000</v>
      </c>
      <c r="L154" s="496"/>
      <c r="M154" s="496">
        <f t="shared" si="5"/>
        <v>1716000</v>
      </c>
      <c r="N154" s="501" t="str">
        <f t="shared" si="4"/>
        <v>OLD) C-METAL SPACER</v>
      </c>
      <c r="O154" s="501"/>
      <c r="P154" s="501"/>
      <c r="Q154" s="36"/>
      <c r="R154" s="36"/>
    </row>
    <row r="155" spans="1:18" ht="35.25" customHeight="1">
      <c r="A155" s="515" t="s">
        <v>791</v>
      </c>
      <c r="B155" s="512" t="s">
        <v>776</v>
      </c>
      <c r="C155" s="507" t="s">
        <v>792</v>
      </c>
      <c r="D155" s="496">
        <v>128000</v>
      </c>
      <c r="E155" s="496">
        <v>96000</v>
      </c>
      <c r="F155" s="496">
        <v>128000</v>
      </c>
      <c r="G155" s="496">
        <v>128000</v>
      </c>
      <c r="H155" s="496">
        <v>96000</v>
      </c>
      <c r="I155" s="496">
        <v>128000</v>
      </c>
      <c r="J155" s="496">
        <v>768000</v>
      </c>
      <c r="K155" s="524">
        <v>768000</v>
      </c>
      <c r="L155" s="496"/>
      <c r="M155" s="496">
        <f t="shared" si="5"/>
        <v>2240000</v>
      </c>
      <c r="N155" s="501" t="str">
        <f t="shared" si="4"/>
        <v>S01) C-WINDOW</v>
      </c>
      <c r="O155" s="501"/>
      <c r="P155" s="501"/>
      <c r="Q155" s="501"/>
      <c r="R155" s="36"/>
    </row>
    <row r="156" spans="1:18" ht="35.25" customHeight="1">
      <c r="A156" s="515" t="s">
        <v>791</v>
      </c>
      <c r="B156" s="512" t="s">
        <v>793</v>
      </c>
      <c r="C156" s="507" t="s">
        <v>794</v>
      </c>
      <c r="D156" s="496">
        <v>120000</v>
      </c>
      <c r="E156" s="496">
        <v>90000</v>
      </c>
      <c r="F156" s="496">
        <v>120000</v>
      </c>
      <c r="G156" s="496">
        <v>120000</v>
      </c>
      <c r="H156" s="496">
        <v>120000</v>
      </c>
      <c r="I156" s="496">
        <v>120000</v>
      </c>
      <c r="J156" s="496">
        <v>750000</v>
      </c>
      <c r="K156" s="524">
        <v>780000</v>
      </c>
      <c r="L156" s="496"/>
      <c r="M156" s="496">
        <f t="shared" si="5"/>
        <v>2220000</v>
      </c>
      <c r="N156" s="501" t="str">
        <f t="shared" si="4"/>
        <v>S01) Cover-COF</v>
      </c>
      <c r="O156" s="501"/>
      <c r="P156" s="501"/>
      <c r="Q156" s="501"/>
      <c r="R156" s="36"/>
    </row>
    <row r="157" spans="1:18" ht="49.5" customHeight="1">
      <c r="A157" s="515" t="s">
        <v>791</v>
      </c>
      <c r="B157" s="512" t="s">
        <v>778</v>
      </c>
      <c r="C157" s="507" t="s">
        <v>795</v>
      </c>
      <c r="D157" s="496">
        <v>100000</v>
      </c>
      <c r="E157" s="496">
        <v>100000</v>
      </c>
      <c r="F157" s="496">
        <v>100000</v>
      </c>
      <c r="G157" s="496">
        <v>100000</v>
      </c>
      <c r="H157" s="496">
        <v>100000</v>
      </c>
      <c r="I157" s="496">
        <v>120000</v>
      </c>
      <c r="J157" s="496">
        <v>720000</v>
      </c>
      <c r="K157" s="524">
        <v>760000</v>
      </c>
      <c r="L157" s="496"/>
      <c r="M157" s="496">
        <f t="shared" si="5"/>
        <v>2100000</v>
      </c>
      <c r="N157" s="501" t="str">
        <f t="shared" si="4"/>
        <v>S01) C-SPACER</v>
      </c>
      <c r="O157" s="501"/>
      <c r="P157" s="36"/>
      <c r="Q157" s="36"/>
      <c r="R157" s="36"/>
    </row>
    <row r="158" spans="1:18" ht="35.25" customHeight="1">
      <c r="A158" s="438" t="s">
        <v>796</v>
      </c>
      <c r="B158" s="438" t="s">
        <v>631</v>
      </c>
      <c r="C158" s="381" t="s">
        <v>157</v>
      </c>
      <c r="D158" s="496">
        <v>0</v>
      </c>
      <c r="E158" s="496">
        <v>0</v>
      </c>
      <c r="F158" s="496">
        <v>0</v>
      </c>
      <c r="G158" s="496">
        <v>0</v>
      </c>
      <c r="H158" s="496">
        <v>0</v>
      </c>
      <c r="I158" s="496">
        <v>0</v>
      </c>
      <c r="J158" s="496">
        <v>0</v>
      </c>
      <c r="K158" s="524">
        <v>11500</v>
      </c>
      <c r="L158" s="496"/>
      <c r="M158" s="496">
        <f t="shared" si="5"/>
        <v>11500</v>
      </c>
      <c r="N158" s="501" t="str">
        <f t="shared" si="4"/>
        <v>SH01 COVER SPACER</v>
      </c>
      <c r="O158" s="501"/>
      <c r="P158" s="36"/>
      <c r="Q158" s="36"/>
      <c r="R158" s="36"/>
    </row>
    <row r="159" spans="1:18" ht="35.25" customHeight="1">
      <c r="A159" s="438" t="s">
        <v>796</v>
      </c>
      <c r="B159" s="438" t="s">
        <v>107</v>
      </c>
      <c r="C159" s="516" t="s">
        <v>797</v>
      </c>
      <c r="D159" s="496">
        <v>3500</v>
      </c>
      <c r="E159" s="496">
        <v>0</v>
      </c>
      <c r="F159" s="496">
        <v>3500</v>
      </c>
      <c r="G159" s="496">
        <v>0</v>
      </c>
      <c r="H159" s="496">
        <v>0</v>
      </c>
      <c r="I159" s="496">
        <v>0</v>
      </c>
      <c r="J159" s="496">
        <v>7000</v>
      </c>
      <c r="K159" s="524">
        <v>10500</v>
      </c>
      <c r="L159" s="496"/>
      <c r="M159" s="496">
        <f t="shared" si="5"/>
        <v>24500</v>
      </c>
      <c r="N159" s="501" t="str">
        <f t="shared" si="4"/>
        <v>SH01 COVER WINDOW</v>
      </c>
      <c r="O159" s="501"/>
      <c r="P159" s="36"/>
      <c r="Q159" s="36"/>
      <c r="R159" s="36"/>
    </row>
    <row r="160" spans="1:18" ht="35.25" customHeight="1">
      <c r="A160" s="438" t="s">
        <v>796</v>
      </c>
      <c r="B160" s="438" t="s">
        <v>160</v>
      </c>
      <c r="C160" s="381" t="s">
        <v>114</v>
      </c>
      <c r="D160" s="496">
        <v>0</v>
      </c>
      <c r="E160" s="496">
        <v>15000</v>
      </c>
      <c r="F160" s="496">
        <v>0</v>
      </c>
      <c r="G160" s="496">
        <v>0</v>
      </c>
      <c r="H160" s="496">
        <v>0</v>
      </c>
      <c r="I160" s="496">
        <v>0</v>
      </c>
      <c r="J160" s="496">
        <v>15000</v>
      </c>
      <c r="K160" s="524">
        <v>15000</v>
      </c>
      <c r="L160" s="496"/>
      <c r="M160" s="496">
        <f t="shared" si="5"/>
        <v>45000</v>
      </c>
      <c r="N160" s="501" t="str">
        <f t="shared" si="4"/>
        <v>SH01 COVER COF</v>
      </c>
      <c r="O160" s="501"/>
      <c r="P160" s="501"/>
      <c r="Q160" s="501"/>
      <c r="R160" s="36"/>
    </row>
    <row r="161" spans="1:18" ht="35.25" customHeight="1">
      <c r="A161" s="438" t="s">
        <v>798</v>
      </c>
      <c r="B161" s="505" t="s">
        <v>631</v>
      </c>
      <c r="C161" s="381" t="s">
        <v>115</v>
      </c>
      <c r="D161" s="496">
        <v>0</v>
      </c>
      <c r="E161" s="496">
        <v>11500</v>
      </c>
      <c r="F161" s="496">
        <v>11500</v>
      </c>
      <c r="G161" s="496">
        <v>11500</v>
      </c>
      <c r="H161" s="496">
        <v>23000</v>
      </c>
      <c r="I161" s="496">
        <v>11500</v>
      </c>
      <c r="J161" s="496">
        <v>92000</v>
      </c>
      <c r="K161" s="524">
        <v>57500</v>
      </c>
      <c r="L161" s="496"/>
      <c r="M161" s="496">
        <f t="shared" si="5"/>
        <v>218500</v>
      </c>
      <c r="N161" s="501" t="str">
        <f t="shared" si="4"/>
        <v>SK01 COVER SPACER</v>
      </c>
      <c r="O161" s="501"/>
      <c r="P161" s="501"/>
      <c r="Q161" s="501"/>
      <c r="R161" s="36"/>
    </row>
    <row r="162" spans="1:18" ht="35.25" customHeight="1">
      <c r="A162" s="438" t="s">
        <v>798</v>
      </c>
      <c r="B162" s="505" t="s">
        <v>799</v>
      </c>
      <c r="C162" s="516" t="s">
        <v>800</v>
      </c>
      <c r="D162" s="496">
        <v>9600</v>
      </c>
      <c r="E162" s="496">
        <v>16000</v>
      </c>
      <c r="F162" s="496">
        <v>16000</v>
      </c>
      <c r="G162" s="496">
        <v>16000</v>
      </c>
      <c r="H162" s="496">
        <v>9600</v>
      </c>
      <c r="I162" s="496">
        <v>3200</v>
      </c>
      <c r="J162" s="496">
        <v>92800</v>
      </c>
      <c r="K162" s="524">
        <v>64000</v>
      </c>
      <c r="L162" s="496"/>
      <c r="M162" s="496">
        <f t="shared" si="5"/>
        <v>227200</v>
      </c>
      <c r="N162" s="501" t="str">
        <f t="shared" si="4"/>
        <v>SK01   COVER WINDOW</v>
      </c>
      <c r="O162" s="501"/>
      <c r="P162" s="36"/>
      <c r="Q162" s="36"/>
      <c r="R162" s="36"/>
    </row>
    <row r="163" spans="1:18" ht="35.25" customHeight="1">
      <c r="A163" s="438" t="s">
        <v>798</v>
      </c>
      <c r="B163" s="438" t="s">
        <v>801</v>
      </c>
      <c r="C163" s="381" t="s">
        <v>117</v>
      </c>
      <c r="D163" s="496">
        <v>15000</v>
      </c>
      <c r="E163" s="496">
        <v>0</v>
      </c>
      <c r="F163" s="496">
        <v>15000</v>
      </c>
      <c r="G163" s="496">
        <v>15000</v>
      </c>
      <c r="H163" s="496">
        <v>15000</v>
      </c>
      <c r="I163" s="496">
        <v>15000</v>
      </c>
      <c r="J163" s="496">
        <v>75000</v>
      </c>
      <c r="K163" s="524">
        <v>45000</v>
      </c>
      <c r="L163" s="496"/>
      <c r="M163" s="496">
        <f t="shared" si="5"/>
        <v>195000</v>
      </c>
      <c r="N163" s="501" t="str">
        <f t="shared" si="4"/>
        <v>SK01  COVER COF</v>
      </c>
      <c r="O163" s="501"/>
      <c r="P163" s="36"/>
      <c r="Q163" s="36"/>
      <c r="R163" s="36"/>
    </row>
    <row r="164" spans="1:18" ht="35.25" customHeight="1">
      <c r="A164" s="438" t="s">
        <v>802</v>
      </c>
      <c r="B164" s="438" t="s">
        <v>658</v>
      </c>
      <c r="C164" s="438" t="s">
        <v>97</v>
      </c>
      <c r="D164" s="496">
        <v>0</v>
      </c>
      <c r="E164" s="496">
        <v>0</v>
      </c>
      <c r="F164" s="496">
        <v>0</v>
      </c>
      <c r="G164" s="496">
        <v>0</v>
      </c>
      <c r="H164" s="496">
        <v>0</v>
      </c>
      <c r="I164" s="496">
        <v>0</v>
      </c>
      <c r="J164" s="496">
        <v>11500</v>
      </c>
      <c r="K164" s="524">
        <v>0</v>
      </c>
      <c r="L164" s="496"/>
      <c r="M164" s="496">
        <f t="shared" si="5"/>
        <v>11500</v>
      </c>
      <c r="N164" s="501" t="str">
        <f t="shared" si="4"/>
        <v xml:space="preserve">NM01 COVER SPACER </v>
      </c>
      <c r="O164" s="501"/>
      <c r="P164" s="36"/>
      <c r="Q164" s="36"/>
      <c r="R164" s="36"/>
    </row>
    <row r="165" spans="1:18" ht="35.25" customHeight="1">
      <c r="A165" s="438" t="s">
        <v>802</v>
      </c>
      <c r="B165" s="438" t="s">
        <v>107</v>
      </c>
      <c r="C165" s="517" t="s">
        <v>803</v>
      </c>
      <c r="D165" s="496">
        <v>0</v>
      </c>
      <c r="E165" s="496">
        <v>0</v>
      </c>
      <c r="F165" s="496">
        <v>0</v>
      </c>
      <c r="G165" s="496">
        <v>0</v>
      </c>
      <c r="H165" s="496">
        <v>0</v>
      </c>
      <c r="I165" s="496">
        <v>0</v>
      </c>
      <c r="J165" s="496">
        <v>0</v>
      </c>
      <c r="K165" s="524">
        <v>0</v>
      </c>
      <c r="L165" s="496"/>
      <c r="M165" s="496">
        <f t="shared" si="5"/>
        <v>0</v>
      </c>
      <c r="N165" s="501" t="str">
        <f t="shared" si="4"/>
        <v>NM01 COVER WINDOW</v>
      </c>
      <c r="O165" s="501"/>
      <c r="P165" s="36"/>
      <c r="Q165" s="36"/>
      <c r="R165" s="36"/>
    </row>
    <row r="166" spans="1:18" ht="35.25" customHeight="1">
      <c r="A166" s="438" t="s">
        <v>802</v>
      </c>
      <c r="B166" s="438" t="s">
        <v>160</v>
      </c>
      <c r="C166" s="438" t="s">
        <v>104</v>
      </c>
      <c r="D166" s="496">
        <v>0</v>
      </c>
      <c r="E166" s="496">
        <v>0</v>
      </c>
      <c r="F166" s="496">
        <v>0</v>
      </c>
      <c r="G166" s="496">
        <v>0</v>
      </c>
      <c r="H166" s="496">
        <v>0</v>
      </c>
      <c r="I166" s="496">
        <v>0</v>
      </c>
      <c r="J166" s="496">
        <v>0</v>
      </c>
      <c r="K166" s="524">
        <v>19000</v>
      </c>
      <c r="L166" s="496"/>
      <c r="M166" s="496">
        <f t="shared" si="5"/>
        <v>19000</v>
      </c>
      <c r="N166" s="501" t="str">
        <f t="shared" si="4"/>
        <v>NM01 COVER COF</v>
      </c>
      <c r="O166" s="501"/>
      <c r="P166" s="36"/>
      <c r="Q166" s="36"/>
      <c r="R166" s="36"/>
    </row>
    <row r="167" spans="1:18" ht="35.25" customHeight="1">
      <c r="A167" s="381" t="s">
        <v>804</v>
      </c>
      <c r="B167" s="438" t="s">
        <v>107</v>
      </c>
      <c r="C167" s="381" t="s">
        <v>150</v>
      </c>
      <c r="D167" s="496">
        <v>0</v>
      </c>
      <c r="E167" s="496">
        <v>3100</v>
      </c>
      <c r="F167" s="496">
        <v>3100</v>
      </c>
      <c r="G167" s="496">
        <v>3100</v>
      </c>
      <c r="H167" s="496">
        <v>3100</v>
      </c>
      <c r="I167" s="496">
        <v>3100</v>
      </c>
      <c r="J167" s="496">
        <v>15500</v>
      </c>
      <c r="K167" s="524">
        <v>3100</v>
      </c>
      <c r="L167" s="496"/>
      <c r="M167" s="496">
        <f t="shared" si="5"/>
        <v>34100</v>
      </c>
      <c r="N167" s="501" t="str">
        <f t="shared" si="4"/>
        <v>NE01 COVER WINDOW</v>
      </c>
      <c r="O167" s="501"/>
      <c r="P167" s="36"/>
      <c r="Q167" s="36"/>
      <c r="R167" s="36"/>
    </row>
    <row r="168" spans="1:18" ht="35.25" customHeight="1">
      <c r="A168" s="438" t="s">
        <v>805</v>
      </c>
      <c r="B168" s="438" t="s">
        <v>658</v>
      </c>
      <c r="C168" s="381" t="s">
        <v>106</v>
      </c>
      <c r="D168" s="496">
        <v>0</v>
      </c>
      <c r="E168" s="496">
        <v>0</v>
      </c>
      <c r="F168" s="496">
        <v>0</v>
      </c>
      <c r="G168" s="496">
        <v>0</v>
      </c>
      <c r="H168" s="496">
        <v>0</v>
      </c>
      <c r="I168" s="496">
        <v>0</v>
      </c>
      <c r="J168" s="496">
        <v>0</v>
      </c>
      <c r="K168" s="524">
        <v>0</v>
      </c>
      <c r="L168" s="496"/>
      <c r="M168" s="496">
        <f t="shared" si="5"/>
        <v>0</v>
      </c>
      <c r="N168" s="501" t="str">
        <f t="shared" si="4"/>
        <v xml:space="preserve">NH04 COVER SPACER </v>
      </c>
      <c r="O168" s="501"/>
      <c r="P168" s="36"/>
      <c r="Q168" s="36"/>
      <c r="R168" s="36"/>
    </row>
    <row r="169" spans="1:18" ht="35.25" customHeight="1">
      <c r="A169" s="438" t="s">
        <v>805</v>
      </c>
      <c r="B169" s="438" t="s">
        <v>107</v>
      </c>
      <c r="C169" s="518" t="s">
        <v>806</v>
      </c>
      <c r="D169" s="496">
        <v>0</v>
      </c>
      <c r="E169" s="496">
        <v>0</v>
      </c>
      <c r="F169" s="496">
        <v>0</v>
      </c>
      <c r="G169" s="496">
        <v>0</v>
      </c>
      <c r="H169" s="496">
        <v>0</v>
      </c>
      <c r="I169" s="496">
        <v>0</v>
      </c>
      <c r="J169" s="496">
        <v>0</v>
      </c>
      <c r="K169" s="524">
        <v>0</v>
      </c>
      <c r="L169" s="496"/>
      <c r="M169" s="496">
        <f t="shared" si="5"/>
        <v>0</v>
      </c>
      <c r="N169" s="501" t="str">
        <f t="shared" si="4"/>
        <v>NH04 COVER WINDOW</v>
      </c>
      <c r="O169" s="501"/>
      <c r="P169" s="501"/>
      <c r="Q169" s="501"/>
      <c r="R169" s="36"/>
    </row>
    <row r="170" spans="1:18" ht="35.25" customHeight="1">
      <c r="A170" s="438" t="s">
        <v>805</v>
      </c>
      <c r="B170" s="438" t="s">
        <v>160</v>
      </c>
      <c r="C170" s="381" t="s">
        <v>109</v>
      </c>
      <c r="D170" s="496">
        <v>0</v>
      </c>
      <c r="E170" s="496">
        <v>0</v>
      </c>
      <c r="F170" s="496">
        <v>0</v>
      </c>
      <c r="G170" s="496">
        <v>0</v>
      </c>
      <c r="H170" s="496">
        <v>0</v>
      </c>
      <c r="I170" s="496">
        <v>0</v>
      </c>
      <c r="J170" s="496">
        <v>0</v>
      </c>
      <c r="K170" s="524">
        <v>0</v>
      </c>
      <c r="L170" s="496"/>
      <c r="M170" s="496">
        <f t="shared" si="5"/>
        <v>0</v>
      </c>
      <c r="N170" s="501" t="str">
        <f t="shared" si="4"/>
        <v>NH04 COVER COF</v>
      </c>
      <c r="O170" s="501"/>
      <c r="P170" s="501"/>
      <c r="Q170" s="501"/>
      <c r="R170" s="36"/>
    </row>
    <row r="171" spans="1:18" ht="35.25" customHeight="1">
      <c r="A171" s="438" t="s">
        <v>620</v>
      </c>
      <c r="B171" s="438" t="s">
        <v>807</v>
      </c>
      <c r="C171" s="381" t="s">
        <v>808</v>
      </c>
      <c r="D171" s="519">
        <v>40000</v>
      </c>
      <c r="E171" s="519"/>
      <c r="F171" s="519"/>
      <c r="G171" s="519"/>
      <c r="H171" s="519"/>
      <c r="I171" s="519"/>
      <c r="J171" s="520"/>
      <c r="K171" s="520"/>
      <c r="L171" s="400"/>
      <c r="M171" s="496">
        <f t="shared" si="5"/>
        <v>40000</v>
      </c>
      <c r="N171" s="501" t="str">
        <f t="shared" si="4"/>
        <v>HT01 TAPE DOUBLE</v>
      </c>
      <c r="O171" s="501"/>
      <c r="P171" s="36"/>
      <c r="Q171" s="36"/>
      <c r="R171" s="36"/>
    </row>
    <row r="172" spans="1:18" ht="35.25" customHeight="1">
      <c r="A172" s="438" t="s">
        <v>620</v>
      </c>
      <c r="B172" s="438" t="s">
        <v>809</v>
      </c>
      <c r="C172" s="381" t="s">
        <v>810</v>
      </c>
      <c r="D172" s="519">
        <v>40000</v>
      </c>
      <c r="E172" s="519"/>
      <c r="F172" s="519"/>
      <c r="G172" s="519"/>
      <c r="H172" s="519"/>
      <c r="I172" s="519"/>
      <c r="J172" s="520"/>
      <c r="K172" s="520"/>
      <c r="L172" s="400"/>
      <c r="M172" s="496">
        <f t="shared" si="5"/>
        <v>40000</v>
      </c>
      <c r="N172" s="501" t="str">
        <f t="shared" si="4"/>
        <v>HT01 TAPE SLIVER COVER</v>
      </c>
      <c r="O172" s="501"/>
      <c r="P172" s="36"/>
      <c r="Q172" s="36"/>
      <c r="R172" s="36"/>
    </row>
    <row r="173" spans="1:18" ht="35.25" customHeight="1">
      <c r="A173" s="438" t="s">
        <v>802</v>
      </c>
      <c r="B173" s="438" t="s">
        <v>107</v>
      </c>
      <c r="C173" s="438" t="s">
        <v>110</v>
      </c>
      <c r="D173" s="520"/>
      <c r="E173" s="520"/>
      <c r="F173" s="520"/>
      <c r="G173" s="520"/>
      <c r="H173" s="520"/>
      <c r="I173" s="520"/>
      <c r="J173" s="520"/>
      <c r="K173" s="520"/>
      <c r="L173" s="400"/>
      <c r="M173" s="496">
        <f t="shared" si="5"/>
        <v>0</v>
      </c>
      <c r="N173" s="501" t="str">
        <f t="shared" si="4"/>
        <v>NM01 COVER WINDOW</v>
      </c>
      <c r="O173" s="501"/>
      <c r="P173" s="36"/>
      <c r="Q173" s="36"/>
      <c r="R173" s="36"/>
    </row>
    <row r="174" spans="1:18" ht="35.25" customHeight="1">
      <c r="A174" s="438" t="s">
        <v>805</v>
      </c>
      <c r="B174" s="438" t="s">
        <v>107</v>
      </c>
      <c r="C174" s="381" t="s">
        <v>95</v>
      </c>
      <c r="D174" s="520"/>
      <c r="E174" s="520"/>
      <c r="F174" s="520"/>
      <c r="G174" s="520"/>
      <c r="H174" s="520"/>
      <c r="I174" s="520"/>
      <c r="J174" s="520"/>
      <c r="K174" s="526"/>
      <c r="L174" s="527"/>
      <c r="M174" s="496">
        <f t="shared" si="5"/>
        <v>0</v>
      </c>
      <c r="N174" s="501" t="str">
        <f t="shared" si="4"/>
        <v>NH04 COVER WINDOW</v>
      </c>
      <c r="O174" s="501"/>
      <c r="P174" s="36"/>
      <c r="Q174" s="36"/>
      <c r="R174" s="36"/>
    </row>
    <row r="175" spans="1:18" ht="35.25" customHeight="1">
      <c r="A175" s="512" t="s">
        <v>630</v>
      </c>
      <c r="B175" s="512" t="s">
        <v>641</v>
      </c>
      <c r="C175" s="505" t="s">
        <v>811</v>
      </c>
      <c r="D175" s="520"/>
      <c r="E175" s="520"/>
      <c r="F175" s="520"/>
      <c r="G175" s="520"/>
      <c r="H175" s="520"/>
      <c r="I175" s="520"/>
      <c r="J175" s="520"/>
      <c r="K175" s="520"/>
      <c r="L175" s="400"/>
      <c r="M175" s="496">
        <f t="shared" si="5"/>
        <v>0</v>
      </c>
      <c r="N175" s="501" t="str">
        <f t="shared" si="4"/>
        <v>KK01 COVER-GRIP</v>
      </c>
      <c r="O175" s="501"/>
      <c r="P175" s="36"/>
      <c r="Q175" s="36"/>
      <c r="R175" s="36"/>
    </row>
    <row r="176" spans="1:18" ht="35.25" customHeight="1">
      <c r="A176" s="438" t="s">
        <v>620</v>
      </c>
      <c r="B176" s="521" t="s">
        <v>809</v>
      </c>
      <c r="C176" s="438" t="s">
        <v>71</v>
      </c>
      <c r="D176" s="520"/>
      <c r="E176" s="520"/>
      <c r="F176" s="520"/>
      <c r="G176" s="520"/>
      <c r="H176" s="520"/>
      <c r="I176" s="520"/>
      <c r="J176" s="520"/>
      <c r="K176" s="520"/>
      <c r="L176" s="400"/>
      <c r="M176" s="496">
        <f t="shared" si="5"/>
        <v>0</v>
      </c>
      <c r="N176" s="501" t="str">
        <f t="shared" si="4"/>
        <v>HT01 TAPE SLIVER COVER</v>
      </c>
      <c r="O176" s="501"/>
      <c r="P176" s="36"/>
      <c r="Q176" s="36"/>
      <c r="R176" s="36"/>
    </row>
    <row r="177" spans="1:18" ht="35.25" customHeight="1">
      <c r="A177" s="438" t="s">
        <v>620</v>
      </c>
      <c r="B177" s="521" t="s">
        <v>807</v>
      </c>
      <c r="C177" s="438" t="s">
        <v>55</v>
      </c>
      <c r="D177" s="520"/>
      <c r="E177" s="520"/>
      <c r="F177" s="520"/>
      <c r="G177" s="520"/>
      <c r="H177" s="520"/>
      <c r="I177" s="520"/>
      <c r="J177" s="520"/>
      <c r="K177" s="528"/>
      <c r="L177" s="529"/>
      <c r="M177" s="496">
        <f t="shared" si="5"/>
        <v>0</v>
      </c>
      <c r="N177" s="501" t="str">
        <f t="shared" si="4"/>
        <v>HT01 TAPE DOUBLE</v>
      </c>
      <c r="O177" s="501"/>
      <c r="P177" s="36"/>
      <c r="Q177" s="36"/>
      <c r="R177" s="36"/>
    </row>
    <row r="178" spans="1:18" ht="35.25" customHeight="1">
      <c r="A178" s="438" t="s">
        <v>812</v>
      </c>
      <c r="B178" s="438" t="s">
        <v>813</v>
      </c>
      <c r="C178" s="381" t="s">
        <v>814</v>
      </c>
      <c r="D178" s="520"/>
      <c r="E178" s="520"/>
      <c r="F178" s="520"/>
      <c r="G178" s="520"/>
      <c r="H178" s="520"/>
      <c r="I178" s="520"/>
      <c r="J178" s="520"/>
      <c r="K178" s="528"/>
      <c r="L178" s="529"/>
      <c r="M178" s="496">
        <f t="shared" si="5"/>
        <v>0</v>
      </c>
      <c r="N178" s="501" t="str">
        <f t="shared" si="4"/>
        <v>VD01 Guide film</v>
      </c>
      <c r="O178" s="501"/>
      <c r="P178" s="36"/>
      <c r="Q178" s="36"/>
      <c r="R178" s="36"/>
    </row>
    <row r="179" spans="1:18" ht="35.25" customHeight="1">
      <c r="A179" s="438" t="s">
        <v>812</v>
      </c>
      <c r="B179" s="438" t="s">
        <v>813</v>
      </c>
      <c r="C179" s="381" t="s">
        <v>815</v>
      </c>
      <c r="D179" s="519">
        <v>10000</v>
      </c>
      <c r="E179" s="519">
        <v>10000</v>
      </c>
      <c r="F179" s="519">
        <v>10000</v>
      </c>
      <c r="G179" s="519">
        <v>10000</v>
      </c>
      <c r="H179" s="519">
        <v>10000</v>
      </c>
      <c r="I179" s="519">
        <v>10000</v>
      </c>
      <c r="J179" s="530">
        <v>60000</v>
      </c>
      <c r="K179" s="519">
        <v>60000</v>
      </c>
      <c r="L179" s="519">
        <v>60000</v>
      </c>
      <c r="M179" s="496">
        <f t="shared" si="5"/>
        <v>240000</v>
      </c>
      <c r="N179" s="501" t="str">
        <f t="shared" si="4"/>
        <v>VD01 Guide film</v>
      </c>
      <c r="O179" s="501"/>
      <c r="P179" s="36"/>
      <c r="Q179" s="36"/>
      <c r="R179" s="36"/>
    </row>
    <row r="180" spans="1:18" ht="35.25" customHeight="1">
      <c r="A180" s="497" t="s">
        <v>816</v>
      </c>
      <c r="B180" s="497" t="s">
        <v>725</v>
      </c>
      <c r="C180" s="381" t="s">
        <v>817</v>
      </c>
      <c r="D180" s="519">
        <v>20000</v>
      </c>
      <c r="E180" s="519"/>
      <c r="F180" s="519">
        <v>12000</v>
      </c>
      <c r="G180" s="519">
        <v>12000</v>
      </c>
      <c r="H180" s="519">
        <v>12000</v>
      </c>
      <c r="I180" s="519">
        <v>12000</v>
      </c>
      <c r="J180" s="530">
        <v>68000</v>
      </c>
      <c r="K180" s="519">
        <v>60000</v>
      </c>
      <c r="L180" s="519">
        <v>60000</v>
      </c>
      <c r="M180" s="496">
        <f t="shared" si="5"/>
        <v>256000</v>
      </c>
      <c r="N180" s="501" t="str">
        <f t="shared" si="4"/>
        <v>VD01 Cover-WINDOW</v>
      </c>
      <c r="O180" s="501"/>
      <c r="P180" s="36"/>
      <c r="Q180" s="36"/>
      <c r="R180" s="36"/>
    </row>
    <row r="181" spans="1:18" ht="35.25" customHeight="1">
      <c r="A181" s="438" t="s">
        <v>818</v>
      </c>
      <c r="B181" s="438" t="s">
        <v>819</v>
      </c>
      <c r="C181" s="438" t="s">
        <v>820</v>
      </c>
      <c r="D181" s="519"/>
      <c r="E181" s="519"/>
      <c r="F181" s="519">
        <v>6000</v>
      </c>
      <c r="G181" s="519">
        <v>6000</v>
      </c>
      <c r="H181" s="519">
        <v>6000</v>
      </c>
      <c r="I181" s="519">
        <v>6000</v>
      </c>
      <c r="J181" s="530">
        <v>24000</v>
      </c>
      <c r="K181" s="530">
        <v>30000</v>
      </c>
      <c r="L181" s="529"/>
      <c r="M181" s="496">
        <f t="shared" si="5"/>
        <v>78000</v>
      </c>
      <c r="N181" s="501" t="str">
        <f t="shared" si="4"/>
        <v>UH01 COVER WD</v>
      </c>
      <c r="O181" s="501"/>
      <c r="P181" s="36"/>
      <c r="Q181" s="36"/>
      <c r="R181" s="36"/>
    </row>
    <row r="182" spans="1:18" ht="35.25" customHeight="1">
      <c r="A182" s="497" t="s">
        <v>821</v>
      </c>
      <c r="B182" s="438" t="s">
        <v>822</v>
      </c>
      <c r="C182" s="381" t="s">
        <v>823</v>
      </c>
      <c r="D182" s="519"/>
      <c r="E182" s="519"/>
      <c r="F182" s="519">
        <v>10000</v>
      </c>
      <c r="G182" s="519">
        <v>10000</v>
      </c>
      <c r="H182" s="519">
        <v>10000</v>
      </c>
      <c r="I182" s="519">
        <v>10000</v>
      </c>
      <c r="J182" s="530">
        <v>40000</v>
      </c>
      <c r="K182" s="531">
        <v>70000</v>
      </c>
      <c r="L182" s="531">
        <v>70000</v>
      </c>
      <c r="M182" s="496">
        <f t="shared" si="5"/>
        <v>220000</v>
      </c>
      <c r="N182" s="501" t="str">
        <f t="shared" si="4"/>
        <v>VT01 Guide film GPL case 2</v>
      </c>
      <c r="O182" s="501"/>
      <c r="P182" s="36"/>
      <c r="Q182" s="36"/>
      <c r="R182" s="36"/>
    </row>
    <row r="183" spans="1:18" ht="35.25" customHeight="1">
      <c r="A183" s="497" t="s">
        <v>821</v>
      </c>
      <c r="B183" s="497" t="s">
        <v>725</v>
      </c>
      <c r="C183" s="381" t="s">
        <v>824</v>
      </c>
      <c r="D183" s="519">
        <v>21000</v>
      </c>
      <c r="E183" s="519"/>
      <c r="F183" s="519">
        <v>12000</v>
      </c>
      <c r="G183" s="519">
        <v>12000</v>
      </c>
      <c r="H183" s="519">
        <v>12000</v>
      </c>
      <c r="I183" s="519">
        <v>12000</v>
      </c>
      <c r="J183" s="530">
        <v>69000</v>
      </c>
      <c r="K183" s="531">
        <v>72000</v>
      </c>
      <c r="L183" s="531">
        <v>72000</v>
      </c>
      <c r="M183" s="496">
        <f t="shared" si="5"/>
        <v>282000</v>
      </c>
      <c r="N183" s="501" t="str">
        <f t="shared" si="4"/>
        <v>VT01 Cover-WINDOW</v>
      </c>
      <c r="O183" s="501"/>
      <c r="P183" s="36"/>
      <c r="Q183" s="36"/>
      <c r="R183" s="36"/>
    </row>
    <row r="184" spans="1:18" ht="35.25" customHeight="1">
      <c r="A184" s="438" t="s">
        <v>760</v>
      </c>
      <c r="B184" s="438" t="s">
        <v>107</v>
      </c>
      <c r="C184" s="381" t="s">
        <v>825</v>
      </c>
      <c r="D184" s="520"/>
      <c r="E184" s="520"/>
      <c r="F184" s="520"/>
      <c r="G184" s="520"/>
      <c r="H184" s="520"/>
      <c r="I184" s="520"/>
      <c r="J184" s="520"/>
      <c r="K184" s="528"/>
      <c r="L184" s="529"/>
      <c r="M184" s="496">
        <f t="shared" si="5"/>
        <v>0</v>
      </c>
      <c r="N184" s="501" t="str">
        <f t="shared" si="4"/>
        <v>UW01 COVER WINDOW</v>
      </c>
      <c r="O184" s="501"/>
      <c r="P184" s="36"/>
      <c r="Q184" s="36"/>
      <c r="R184" s="36"/>
    </row>
    <row r="185" spans="1:18" ht="35.25" customHeight="1">
      <c r="A185" s="381" t="s">
        <v>638</v>
      </c>
      <c r="B185" s="438" t="s">
        <v>826</v>
      </c>
      <c r="C185" s="381" t="s">
        <v>50</v>
      </c>
      <c r="D185" s="520"/>
      <c r="E185" s="520"/>
      <c r="F185" s="520"/>
      <c r="G185" s="520"/>
      <c r="H185" s="520"/>
      <c r="I185" s="520"/>
      <c r="J185" s="520"/>
      <c r="K185" s="520"/>
      <c r="L185" s="400"/>
      <c r="M185" s="496">
        <f t="shared" si="5"/>
        <v>0</v>
      </c>
      <c r="N185" s="501" t="str">
        <f t="shared" si="4"/>
        <v>MJ04 REAR FILM</v>
      </c>
      <c r="O185" s="501"/>
      <c r="P185" s="36"/>
      <c r="Q185" s="36"/>
      <c r="R185" s="36"/>
    </row>
    <row r="186" spans="1:18" ht="35.25" customHeight="1">
      <c r="A186" s="381" t="s">
        <v>638</v>
      </c>
      <c r="B186" s="438" t="s">
        <v>827</v>
      </c>
      <c r="C186" s="381" t="s">
        <v>51</v>
      </c>
      <c r="D186" s="520"/>
      <c r="E186" s="520"/>
      <c r="F186" s="520"/>
      <c r="G186" s="520"/>
      <c r="H186" s="520"/>
      <c r="I186" s="520"/>
      <c r="J186" s="520"/>
      <c r="K186" s="520"/>
      <c r="L186" s="400"/>
      <c r="M186" s="496">
        <f t="shared" si="5"/>
        <v>0</v>
      </c>
      <c r="N186" s="501" t="str">
        <f t="shared" si="4"/>
        <v>MJ04 FRONT FILM</v>
      </c>
      <c r="O186" s="501"/>
      <c r="P186" s="36"/>
      <c r="Q186" s="36"/>
      <c r="R186" s="36"/>
    </row>
    <row r="187" spans="1:18" ht="35.25" customHeight="1">
      <c r="A187" s="381" t="s">
        <v>637</v>
      </c>
      <c r="B187" s="438" t="s">
        <v>828</v>
      </c>
      <c r="C187" s="381" t="s">
        <v>52</v>
      </c>
      <c r="D187" s="520"/>
      <c r="E187" s="520"/>
      <c r="F187" s="520"/>
      <c r="G187" s="520"/>
      <c r="H187" s="520"/>
      <c r="I187" s="520"/>
      <c r="J187" s="520"/>
      <c r="K187" s="520"/>
      <c r="L187" s="400"/>
      <c r="M187" s="496">
        <f t="shared" si="5"/>
        <v>0</v>
      </c>
      <c r="N187" s="501" t="str">
        <f t="shared" si="4"/>
        <v>EU09 COVER REAR</v>
      </c>
      <c r="O187" s="501"/>
      <c r="P187" s="36"/>
      <c r="Q187" s="36"/>
      <c r="R187" s="36"/>
    </row>
    <row r="188" spans="1:18" ht="35.25" customHeight="1">
      <c r="A188" s="381" t="s">
        <v>637</v>
      </c>
      <c r="B188" s="438" t="s">
        <v>829</v>
      </c>
      <c r="C188" s="381" t="s">
        <v>54</v>
      </c>
      <c r="D188" s="520"/>
      <c r="E188" s="520"/>
      <c r="F188" s="520"/>
      <c r="G188" s="520"/>
      <c r="H188" s="520"/>
      <c r="I188" s="520"/>
      <c r="J188" s="520"/>
      <c r="K188" s="520"/>
      <c r="L188" s="400"/>
      <c r="M188" s="496">
        <f t="shared" si="5"/>
        <v>0</v>
      </c>
      <c r="N188" s="501" t="str">
        <f t="shared" si="4"/>
        <v>EU09 FRONT COVER</v>
      </c>
      <c r="O188" s="501"/>
      <c r="P188" s="36"/>
      <c r="Q188" s="36"/>
      <c r="R188" s="36"/>
    </row>
    <row r="189" spans="1:18" ht="35.25" customHeight="1">
      <c r="A189" s="381" t="s">
        <v>830</v>
      </c>
      <c r="B189" s="438" t="s">
        <v>831</v>
      </c>
      <c r="C189" s="381" t="s">
        <v>59</v>
      </c>
      <c r="D189" s="520"/>
      <c r="E189" s="520"/>
      <c r="F189" s="520"/>
      <c r="G189" s="520"/>
      <c r="H189" s="520"/>
      <c r="I189" s="520"/>
      <c r="J189" s="520"/>
      <c r="K189" s="520"/>
      <c r="L189" s="400"/>
      <c r="M189" s="496">
        <f t="shared" si="5"/>
        <v>0</v>
      </c>
      <c r="N189" s="501" t="str">
        <f t="shared" si="4"/>
        <v>RJ01 WINDOW FRONT FILM</v>
      </c>
      <c r="O189" s="501"/>
      <c r="P189" s="36"/>
      <c r="Q189" s="36"/>
      <c r="R189" s="36"/>
    </row>
    <row r="190" spans="1:18" ht="35.25" customHeight="1">
      <c r="A190" s="381" t="s">
        <v>830</v>
      </c>
      <c r="B190" s="438" t="s">
        <v>832</v>
      </c>
      <c r="C190" s="381" t="s">
        <v>56</v>
      </c>
      <c r="D190" s="520"/>
      <c r="E190" s="520"/>
      <c r="F190" s="520"/>
      <c r="G190" s="520"/>
      <c r="H190" s="520"/>
      <c r="I190" s="520"/>
      <c r="J190" s="520"/>
      <c r="K190" s="520"/>
      <c r="L190" s="400"/>
      <c r="M190" s="496">
        <f t="shared" si="5"/>
        <v>0</v>
      </c>
      <c r="N190" s="501" t="str">
        <f t="shared" si="4"/>
        <v>RJ01 COVER WINDOW_REALR</v>
      </c>
      <c r="O190" s="501"/>
      <c r="P190" s="36"/>
      <c r="Q190" s="36"/>
      <c r="R190" s="36"/>
    </row>
    <row r="191" spans="1:18" ht="35.25" customHeight="1">
      <c r="A191" s="438" t="s">
        <v>657</v>
      </c>
      <c r="B191" s="521" t="s">
        <v>833</v>
      </c>
      <c r="C191" s="438" t="s">
        <v>40</v>
      </c>
      <c r="D191" s="522"/>
      <c r="E191" s="522"/>
      <c r="F191" s="522"/>
      <c r="G191" s="522"/>
      <c r="H191" s="522"/>
      <c r="I191" s="522"/>
      <c r="J191" s="520"/>
      <c r="K191" s="532"/>
      <c r="L191" s="13"/>
      <c r="M191" s="496">
        <f t="shared" si="5"/>
        <v>0</v>
      </c>
      <c r="N191" s="501" t="str">
        <f t="shared" si="4"/>
        <v xml:space="preserve">RD01 SS GRAPHITE </v>
      </c>
      <c r="O191" s="501"/>
      <c r="P191" s="501"/>
      <c r="Q191" s="501"/>
      <c r="R191" s="36"/>
    </row>
    <row r="192" spans="1:18" ht="35.25" customHeight="1">
      <c r="A192" s="438" t="s">
        <v>657</v>
      </c>
      <c r="B192" s="521" t="s">
        <v>834</v>
      </c>
      <c r="C192" s="438" t="s">
        <v>41</v>
      </c>
      <c r="D192" s="522"/>
      <c r="E192" s="522"/>
      <c r="F192" s="522"/>
      <c r="G192" s="522"/>
      <c r="H192" s="522"/>
      <c r="I192" s="522"/>
      <c r="J192" s="520"/>
      <c r="K192" s="532"/>
      <c r="L192" s="13"/>
      <c r="M192" s="496">
        <f t="shared" si="5"/>
        <v>0</v>
      </c>
      <c r="N192" s="501" t="str">
        <f t="shared" si="4"/>
        <v>RD01 EMBO CUSHION</v>
      </c>
      <c r="O192" s="501"/>
      <c r="P192" s="36"/>
      <c r="Q192" s="36"/>
      <c r="R192" s="36"/>
    </row>
    <row r="193" spans="1:18" ht="35.25" customHeight="1">
      <c r="A193" s="381" t="s">
        <v>835</v>
      </c>
      <c r="B193" s="438" t="s">
        <v>833</v>
      </c>
      <c r="C193" s="506" t="s">
        <v>38</v>
      </c>
      <c r="D193" s="522"/>
      <c r="E193" s="522"/>
      <c r="F193" s="522"/>
      <c r="G193" s="522"/>
      <c r="H193" s="522"/>
      <c r="I193" s="522"/>
      <c r="J193" s="522"/>
      <c r="K193" s="520"/>
      <c r="L193" s="400"/>
      <c r="M193" s="496">
        <f t="shared" si="5"/>
        <v>0</v>
      </c>
      <c r="N193" s="501" t="str">
        <f t="shared" si="4"/>
        <v xml:space="preserve">NF01 SS GRAPHITE </v>
      </c>
      <c r="O193" s="501"/>
      <c r="P193" s="501"/>
      <c r="Q193" s="501"/>
      <c r="R193" s="36"/>
    </row>
    <row r="194" spans="1:18" ht="35.25" customHeight="1">
      <c r="A194" s="381" t="s">
        <v>835</v>
      </c>
      <c r="B194" s="438" t="s">
        <v>834</v>
      </c>
      <c r="C194" s="506" t="s">
        <v>39</v>
      </c>
      <c r="D194" s="522"/>
      <c r="E194" s="522"/>
      <c r="F194" s="522"/>
      <c r="G194" s="522"/>
      <c r="H194" s="522"/>
      <c r="I194" s="522"/>
      <c r="J194" s="522"/>
      <c r="K194" s="520"/>
      <c r="L194" s="400"/>
      <c r="M194" s="496">
        <f t="shared" si="5"/>
        <v>0</v>
      </c>
      <c r="N194" s="501" t="str">
        <f t="shared" ref="N194:N257" si="6">RIGHT(A194,4)&amp;" "&amp;B194</f>
        <v>NF01 EMBO CUSHION</v>
      </c>
      <c r="O194" s="501"/>
      <c r="P194" s="36"/>
      <c r="Q194" s="36"/>
      <c r="R194" s="36"/>
    </row>
    <row r="195" spans="1:18" ht="35.25" customHeight="1">
      <c r="A195" s="381" t="s">
        <v>666</v>
      </c>
      <c r="B195" s="438" t="s">
        <v>834</v>
      </c>
      <c r="C195" s="381" t="s">
        <v>37</v>
      </c>
      <c r="D195" s="522">
        <v>10000</v>
      </c>
      <c r="E195" s="522">
        <v>10000</v>
      </c>
      <c r="F195" s="522">
        <v>10000</v>
      </c>
      <c r="G195" s="522">
        <v>10000</v>
      </c>
      <c r="H195" s="522">
        <v>10000</v>
      </c>
      <c r="I195" s="522">
        <v>10000</v>
      </c>
      <c r="J195" s="535">
        <v>60000</v>
      </c>
      <c r="K195" s="520"/>
      <c r="L195" s="400"/>
      <c r="M195" s="496">
        <f t="shared" ref="M195:M258" si="7">+SUM(D195:L195)</f>
        <v>120000</v>
      </c>
      <c r="N195" s="501" t="str">
        <f t="shared" si="6"/>
        <v>TG01 EMBO CUSHION</v>
      </c>
      <c r="O195" s="501"/>
      <c r="P195" s="501"/>
      <c r="Q195" s="501"/>
      <c r="R195" s="36"/>
    </row>
    <row r="196" spans="1:18" ht="35.25" customHeight="1">
      <c r="A196" s="438" t="s">
        <v>836</v>
      </c>
      <c r="B196" s="521" t="s">
        <v>834</v>
      </c>
      <c r="C196" s="438">
        <v>5210000263</v>
      </c>
      <c r="D196" s="533"/>
      <c r="E196" s="533"/>
      <c r="F196" s="533"/>
      <c r="G196" s="533"/>
      <c r="H196" s="533"/>
      <c r="I196" s="533"/>
      <c r="J196" s="535">
        <v>0</v>
      </c>
      <c r="K196" s="520"/>
      <c r="L196" s="400"/>
      <c r="M196" s="496">
        <f t="shared" si="7"/>
        <v>0</v>
      </c>
      <c r="N196" s="501" t="str">
        <f t="shared" si="6"/>
        <v>X01  EMBO CUSHION</v>
      </c>
      <c r="O196" s="501"/>
      <c r="P196" s="36"/>
      <c r="Q196" s="36"/>
      <c r="R196" s="36"/>
    </row>
    <row r="197" spans="1:18" ht="35.25" customHeight="1">
      <c r="A197" s="438" t="s">
        <v>657</v>
      </c>
      <c r="B197" s="521" t="s">
        <v>837</v>
      </c>
      <c r="C197" s="381" t="s">
        <v>53</v>
      </c>
      <c r="D197" s="520"/>
      <c r="E197" s="520"/>
      <c r="F197" s="520"/>
      <c r="G197" s="520"/>
      <c r="H197" s="520"/>
      <c r="I197" s="520"/>
      <c r="J197" s="520"/>
      <c r="K197" s="520"/>
      <c r="L197" s="400"/>
      <c r="M197" s="496">
        <f t="shared" si="7"/>
        <v>0</v>
      </c>
      <c r="N197" s="501" t="str">
        <f t="shared" si="6"/>
        <v>RD01 S9005R207-04_D_TAPE-B3_R207-04(2)</v>
      </c>
      <c r="O197" s="501"/>
      <c r="P197" s="36"/>
      <c r="Q197" s="36"/>
      <c r="R197" s="36"/>
    </row>
    <row r="198" spans="1:18" ht="35.25" customHeight="1">
      <c r="A198" s="381" t="s">
        <v>838</v>
      </c>
      <c r="B198" s="438" t="s">
        <v>839</v>
      </c>
      <c r="C198" s="438" t="s">
        <v>46</v>
      </c>
      <c r="D198" s="520"/>
      <c r="E198" s="520"/>
      <c r="F198" s="520"/>
      <c r="G198" s="520"/>
      <c r="H198" s="520"/>
      <c r="I198" s="520"/>
      <c r="J198" s="520"/>
      <c r="K198" s="520"/>
      <c r="L198" s="400"/>
      <c r="M198" s="496">
        <f t="shared" si="7"/>
        <v>0</v>
      </c>
      <c r="N198" s="501" t="str">
        <f t="shared" si="6"/>
        <v>WN01 COVER WINDOW BACK</v>
      </c>
      <c r="O198" s="501"/>
      <c r="P198" s="36"/>
      <c r="Q198" s="36"/>
      <c r="R198" s="36"/>
    </row>
    <row r="199" spans="1:18" ht="35.25" customHeight="1">
      <c r="A199" s="381" t="s">
        <v>838</v>
      </c>
      <c r="B199" s="438" t="s">
        <v>840</v>
      </c>
      <c r="C199" s="438" t="s">
        <v>73</v>
      </c>
      <c r="D199" s="520"/>
      <c r="E199" s="520"/>
      <c r="F199" s="520"/>
      <c r="G199" s="520"/>
      <c r="H199" s="520"/>
      <c r="I199" s="520"/>
      <c r="J199" s="520"/>
      <c r="K199" s="520"/>
      <c r="L199" s="400"/>
      <c r="M199" s="496">
        <f t="shared" si="7"/>
        <v>0</v>
      </c>
      <c r="N199" s="501" t="str">
        <f t="shared" si="6"/>
        <v>WN01 COVER WINDOW FRONT</v>
      </c>
      <c r="O199" s="501"/>
      <c r="P199" s="36"/>
      <c r="Q199" s="36"/>
      <c r="R199" s="36"/>
    </row>
    <row r="200" spans="1:18" ht="35.25" customHeight="1">
      <c r="A200" s="438" t="s">
        <v>661</v>
      </c>
      <c r="B200" s="438" t="s">
        <v>107</v>
      </c>
      <c r="C200" s="438" t="s">
        <v>164</v>
      </c>
      <c r="D200" s="520"/>
      <c r="E200" s="520"/>
      <c r="F200" s="520"/>
      <c r="G200" s="520"/>
      <c r="H200" s="520"/>
      <c r="I200" s="520"/>
      <c r="J200" s="520"/>
      <c r="K200" s="520"/>
      <c r="L200" s="400"/>
      <c r="M200" s="496">
        <f t="shared" si="7"/>
        <v>0</v>
      </c>
      <c r="N200" s="501" t="str">
        <f t="shared" si="6"/>
        <v>WP01 COVER WINDOW</v>
      </c>
      <c r="O200" s="501"/>
      <c r="P200" s="36"/>
      <c r="Q200" s="36"/>
      <c r="R200" s="36"/>
    </row>
    <row r="201" spans="1:18" ht="35.25" customHeight="1">
      <c r="A201" s="438" t="s">
        <v>841</v>
      </c>
      <c r="B201" s="534" t="s">
        <v>842</v>
      </c>
      <c r="C201" s="438" t="s">
        <v>843</v>
      </c>
      <c r="D201" s="533">
        <v>10000</v>
      </c>
      <c r="E201" s="533"/>
      <c r="F201" s="533">
        <v>15000</v>
      </c>
      <c r="G201" s="533">
        <v>15000</v>
      </c>
      <c r="H201" s="533"/>
      <c r="I201" s="533"/>
      <c r="J201" s="535">
        <v>55000</v>
      </c>
      <c r="K201" s="522">
        <v>50000</v>
      </c>
      <c r="L201" s="400"/>
      <c r="M201" s="496">
        <f t="shared" si="7"/>
        <v>145000</v>
      </c>
      <c r="N201" s="501" t="str">
        <f t="shared" si="6"/>
        <v>G988 TAPE BATTERY</v>
      </c>
      <c r="O201" s="501"/>
      <c r="P201" s="36"/>
      <c r="Q201" s="36"/>
      <c r="R201" s="36"/>
    </row>
    <row r="202" spans="1:18" ht="35.25" customHeight="1">
      <c r="A202" s="438" t="s">
        <v>844</v>
      </c>
      <c r="B202" s="438" t="s">
        <v>845</v>
      </c>
      <c r="C202" s="381" t="s">
        <v>846</v>
      </c>
      <c r="D202" s="533">
        <v>70000</v>
      </c>
      <c r="E202" s="533"/>
      <c r="F202" s="533"/>
      <c r="G202" s="533"/>
      <c r="H202" s="533"/>
      <c r="I202" s="533"/>
      <c r="J202" s="535">
        <v>140000</v>
      </c>
      <c r="K202" s="522"/>
      <c r="L202" s="400"/>
      <c r="M202" s="496">
        <f t="shared" si="7"/>
        <v>210000</v>
      </c>
      <c r="N202" s="501" t="str">
        <f t="shared" si="6"/>
        <v>315F TAPE BATTERY_PV1_0103</v>
      </c>
      <c r="O202" s="501"/>
      <c r="P202" s="501"/>
      <c r="Q202" s="501"/>
      <c r="R202" s="36"/>
    </row>
    <row r="203" spans="1:18" ht="35.25" customHeight="1">
      <c r="A203" s="438" t="s">
        <v>847</v>
      </c>
      <c r="B203" s="438" t="s">
        <v>842</v>
      </c>
      <c r="C203" s="381" t="s">
        <v>848</v>
      </c>
      <c r="D203" s="533"/>
      <c r="E203" s="533"/>
      <c r="F203" s="533"/>
      <c r="G203" s="533">
        <v>15000</v>
      </c>
      <c r="H203" s="533"/>
      <c r="I203" s="533"/>
      <c r="J203" s="535">
        <v>18500</v>
      </c>
      <c r="K203" s="522">
        <v>30000</v>
      </c>
      <c r="L203" s="400"/>
      <c r="M203" s="496">
        <f t="shared" si="7"/>
        <v>63500</v>
      </c>
      <c r="N203" s="501" t="str">
        <f t="shared" si="6"/>
        <v>315F TAPE BATTERY</v>
      </c>
      <c r="O203" s="501"/>
      <c r="P203" s="501"/>
      <c r="Q203" s="501"/>
      <c r="R203" s="36"/>
    </row>
    <row r="204" spans="1:18" ht="35.25" customHeight="1">
      <c r="A204" s="438" t="s">
        <v>849</v>
      </c>
      <c r="B204" s="438" t="s">
        <v>850</v>
      </c>
      <c r="C204" s="381" t="s">
        <v>851</v>
      </c>
      <c r="D204" s="535">
        <v>40000</v>
      </c>
      <c r="E204" s="535">
        <v>0</v>
      </c>
      <c r="F204" s="535">
        <v>40000</v>
      </c>
      <c r="G204" s="535">
        <v>40000</v>
      </c>
      <c r="H204" s="535">
        <v>40000</v>
      </c>
      <c r="I204" s="533"/>
      <c r="J204" s="535">
        <v>200000</v>
      </c>
      <c r="K204" s="522">
        <v>240000</v>
      </c>
      <c r="L204" s="400"/>
      <c r="M204" s="496">
        <f t="shared" si="7"/>
        <v>600000</v>
      </c>
      <c r="N204" s="501" t="str">
        <f t="shared" si="6"/>
        <v>N981 SPONGE CAM DECO</v>
      </c>
      <c r="O204" s="501"/>
      <c r="P204" s="36"/>
      <c r="Q204" s="36"/>
      <c r="R204" s="36"/>
    </row>
    <row r="205" spans="1:18" ht="35.25" customHeight="1">
      <c r="A205" s="438" t="s">
        <v>852</v>
      </c>
      <c r="B205" s="438"/>
      <c r="C205" s="381" t="s">
        <v>853</v>
      </c>
      <c r="D205" s="536">
        <v>360000</v>
      </c>
      <c r="E205" s="536">
        <v>0</v>
      </c>
      <c r="F205" s="536">
        <v>180000</v>
      </c>
      <c r="G205" s="536">
        <v>180000</v>
      </c>
      <c r="H205" s="536">
        <v>180000</v>
      </c>
      <c r="I205" s="533"/>
      <c r="J205" s="535">
        <v>1080000</v>
      </c>
      <c r="K205" s="522">
        <v>1020000</v>
      </c>
      <c r="L205" s="400"/>
      <c r="M205" s="496">
        <f t="shared" si="7"/>
        <v>3000000</v>
      </c>
      <c r="N205" s="501" t="str">
        <f t="shared" si="6"/>
        <v xml:space="preserve">013F </v>
      </c>
      <c r="O205" s="501"/>
      <c r="P205" s="501"/>
      <c r="Q205" s="501"/>
      <c r="R205" s="36"/>
    </row>
    <row r="206" spans="1:18" ht="35.25" customHeight="1">
      <c r="A206" s="381" t="s">
        <v>684</v>
      </c>
      <c r="B206" s="438" t="s">
        <v>854</v>
      </c>
      <c r="C206" s="381" t="s">
        <v>855</v>
      </c>
      <c r="D206" s="520"/>
      <c r="E206" s="520"/>
      <c r="F206" s="520"/>
      <c r="G206" s="520"/>
      <c r="H206" s="520"/>
      <c r="I206" s="520"/>
      <c r="J206" s="520"/>
      <c r="K206" s="520"/>
      <c r="L206" s="400"/>
      <c r="M206" s="496">
        <f t="shared" si="7"/>
        <v>0</v>
      </c>
      <c r="N206" s="501" t="str">
        <f t="shared" si="6"/>
        <v>TS01 COVER PANEL: LJ63-18648A (LINER)</v>
      </c>
      <c r="O206" s="501"/>
      <c r="P206" s="501"/>
      <c r="Q206" s="501"/>
      <c r="R206" s="36"/>
    </row>
    <row r="207" spans="1:18" ht="35.25" customHeight="1">
      <c r="A207" s="381" t="s">
        <v>856</v>
      </c>
      <c r="B207" s="438" t="s">
        <v>857</v>
      </c>
      <c r="C207" s="438" t="s">
        <v>858</v>
      </c>
      <c r="D207" s="520"/>
      <c r="E207" s="520"/>
      <c r="F207" s="520"/>
      <c r="G207" s="520"/>
      <c r="H207" s="520"/>
      <c r="I207" s="520"/>
      <c r="J207" s="520"/>
      <c r="K207" s="520"/>
      <c r="L207" s="400"/>
      <c r="M207" s="496">
        <f t="shared" si="7"/>
        <v>0</v>
      </c>
      <c r="N207" s="501" t="str">
        <f t="shared" si="6"/>
        <v>TAR2 A/S-COVER_PANEL</v>
      </c>
      <c r="O207" s="501"/>
      <c r="P207" s="36"/>
      <c r="Q207" s="36"/>
      <c r="R207" s="36"/>
    </row>
    <row r="208" spans="1:18" ht="35.25" customHeight="1">
      <c r="A208" s="381" t="s">
        <v>859</v>
      </c>
      <c r="B208" s="438" t="s">
        <v>860</v>
      </c>
      <c r="C208" s="438" t="s">
        <v>861</v>
      </c>
      <c r="D208" s="520"/>
      <c r="E208" s="520"/>
      <c r="F208" s="520"/>
      <c r="G208" s="520"/>
      <c r="H208" s="520"/>
      <c r="I208" s="520"/>
      <c r="J208" s="520"/>
      <c r="K208" s="520"/>
      <c r="L208" s="400"/>
      <c r="M208" s="496">
        <f t="shared" si="7"/>
        <v>0</v>
      </c>
      <c r="N208" s="501" t="str">
        <f t="shared" si="6"/>
        <v>G975 A/S-COVER_GRIP</v>
      </c>
      <c r="O208" s="501"/>
      <c r="P208" s="36"/>
      <c r="Q208" s="36"/>
      <c r="R208" s="36"/>
    </row>
    <row r="209" spans="1:18" ht="35.25" customHeight="1">
      <c r="A209" s="381" t="s">
        <v>859</v>
      </c>
      <c r="B209" s="438" t="s">
        <v>857</v>
      </c>
      <c r="C209" s="438" t="s">
        <v>862</v>
      </c>
      <c r="D209" s="520"/>
      <c r="E209" s="520"/>
      <c r="F209" s="520"/>
      <c r="G209" s="520"/>
      <c r="H209" s="520"/>
      <c r="I209" s="520"/>
      <c r="J209" s="520"/>
      <c r="K209" s="520"/>
      <c r="L209" s="400"/>
      <c r="M209" s="496">
        <f t="shared" si="7"/>
        <v>0</v>
      </c>
      <c r="N209" s="501" t="str">
        <f t="shared" si="6"/>
        <v>G975 A/S-COVER_PANEL</v>
      </c>
      <c r="O209" s="501"/>
      <c r="P209" s="36"/>
      <c r="Q209" s="36"/>
      <c r="R209" s="36"/>
    </row>
    <row r="210" spans="1:18" ht="35.25" customHeight="1">
      <c r="A210" s="381" t="s">
        <v>859</v>
      </c>
      <c r="B210" s="438" t="s">
        <v>863</v>
      </c>
      <c r="C210" s="537" t="s">
        <v>864</v>
      </c>
      <c r="D210" s="520"/>
      <c r="E210" s="520"/>
      <c r="F210" s="520"/>
      <c r="G210" s="520"/>
      <c r="H210" s="520"/>
      <c r="I210" s="520"/>
      <c r="J210" s="520"/>
      <c r="K210" s="520"/>
      <c r="L210" s="400"/>
      <c r="M210" s="496">
        <f t="shared" si="7"/>
        <v>0</v>
      </c>
      <c r="N210" s="501" t="str">
        <f t="shared" si="6"/>
        <v>G975 A/S-COVER_SPACER</v>
      </c>
      <c r="O210" s="501"/>
      <c r="P210" s="36"/>
      <c r="Q210" s="36"/>
      <c r="R210" s="36"/>
    </row>
    <row r="211" spans="1:18" ht="35.25" customHeight="1">
      <c r="A211" s="381" t="s">
        <v>865</v>
      </c>
      <c r="B211" s="438" t="s">
        <v>866</v>
      </c>
      <c r="C211" s="537" t="s">
        <v>867</v>
      </c>
      <c r="D211" s="520"/>
      <c r="E211" s="520"/>
      <c r="F211" s="520"/>
      <c r="G211" s="520"/>
      <c r="H211" s="520"/>
      <c r="I211" s="520"/>
      <c r="J211" s="520"/>
      <c r="K211" s="520"/>
      <c r="L211" s="400"/>
      <c r="M211" s="496">
        <f t="shared" si="7"/>
        <v>0</v>
      </c>
      <c r="N211" s="501" t="str">
        <f t="shared" si="6"/>
        <v xml:space="preserve">RD01 A/S-UB COP CAP_SVC </v>
      </c>
      <c r="O211" s="501"/>
      <c r="P211" s="501"/>
      <c r="Q211" s="501"/>
      <c r="R211" s="36"/>
    </row>
    <row r="212" spans="1:18" ht="35.25" customHeight="1">
      <c r="A212" s="381" t="s">
        <v>856</v>
      </c>
      <c r="B212" s="438" t="s">
        <v>868</v>
      </c>
      <c r="C212" s="537" t="s">
        <v>869</v>
      </c>
      <c r="D212" s="520"/>
      <c r="E212" s="520"/>
      <c r="F212" s="520"/>
      <c r="G212" s="520"/>
      <c r="H212" s="520"/>
      <c r="I212" s="520"/>
      <c r="J212" s="520"/>
      <c r="K212" s="520"/>
      <c r="L212" s="400"/>
      <c r="M212" s="496">
        <f t="shared" si="7"/>
        <v>0</v>
      </c>
      <c r="N212" s="501" t="str">
        <f t="shared" si="6"/>
        <v>TAR2 A/S-UB COP CAP_SVC</v>
      </c>
      <c r="O212" s="501"/>
      <c r="P212" s="36"/>
      <c r="Q212" s="36"/>
      <c r="R212" s="36"/>
    </row>
    <row r="213" spans="1:18" ht="35.25" customHeight="1">
      <c r="A213" s="381" t="s">
        <v>870</v>
      </c>
      <c r="B213" s="438" t="s">
        <v>868</v>
      </c>
      <c r="C213" s="537" t="s">
        <v>871</v>
      </c>
      <c r="D213" s="520"/>
      <c r="E213" s="520"/>
      <c r="F213" s="520"/>
      <c r="G213" s="520"/>
      <c r="H213" s="520"/>
      <c r="I213" s="520"/>
      <c r="J213" s="520"/>
      <c r="K213" s="520"/>
      <c r="L213" s="400"/>
      <c r="M213" s="496">
        <f t="shared" si="7"/>
        <v>0</v>
      </c>
      <c r="N213" s="501" t="str">
        <f t="shared" si="6"/>
        <v>975U A/S-UB COP CAP_SVC</v>
      </c>
      <c r="O213" s="501"/>
      <c r="P213" s="36"/>
      <c r="Q213" s="36"/>
      <c r="R213" s="36"/>
    </row>
    <row r="214" spans="1:18" ht="35.25" customHeight="1">
      <c r="A214" s="381" t="s">
        <v>872</v>
      </c>
      <c r="B214" s="512" t="s">
        <v>107</v>
      </c>
      <c r="C214" s="512" t="s">
        <v>873</v>
      </c>
      <c r="D214" s="520"/>
      <c r="E214" s="520"/>
      <c r="F214" s="520"/>
      <c r="G214" s="520"/>
      <c r="H214" s="520"/>
      <c r="I214" s="520"/>
      <c r="J214" s="520"/>
      <c r="K214" s="520"/>
      <c r="L214" s="400"/>
      <c r="M214" s="496">
        <f t="shared" si="7"/>
        <v>0</v>
      </c>
      <c r="N214" s="501" t="str">
        <f t="shared" si="6"/>
        <v>975F COVER WINDOW</v>
      </c>
      <c r="O214" s="501"/>
      <c r="P214" s="36"/>
      <c r="Q214" s="36"/>
      <c r="R214" s="36"/>
    </row>
    <row r="215" spans="1:18" ht="35.25" customHeight="1">
      <c r="A215" s="381" t="s">
        <v>872</v>
      </c>
      <c r="B215" s="512" t="s">
        <v>863</v>
      </c>
      <c r="C215" s="512" t="s">
        <v>874</v>
      </c>
      <c r="D215" s="520"/>
      <c r="E215" s="520"/>
      <c r="F215" s="520"/>
      <c r="G215" s="520"/>
      <c r="H215" s="520"/>
      <c r="I215" s="520"/>
      <c r="J215" s="520"/>
      <c r="K215" s="520"/>
      <c r="L215" s="400"/>
      <c r="M215" s="496">
        <f t="shared" si="7"/>
        <v>0</v>
      </c>
      <c r="N215" s="501" t="str">
        <f t="shared" si="6"/>
        <v>975F A/S-COVER_SPACER</v>
      </c>
      <c r="O215" s="501"/>
      <c r="P215" s="36"/>
      <c r="Q215" s="36"/>
      <c r="R215" s="36"/>
    </row>
    <row r="216" spans="1:18" ht="35.25" customHeight="1">
      <c r="A216" s="381" t="s">
        <v>875</v>
      </c>
      <c r="B216" s="438" t="s">
        <v>876</v>
      </c>
      <c r="C216" s="512" t="s">
        <v>877</v>
      </c>
      <c r="D216" s="520"/>
      <c r="E216" s="520"/>
      <c r="F216" s="520"/>
      <c r="G216" s="520"/>
      <c r="H216" s="520"/>
      <c r="I216" s="520"/>
      <c r="J216" s="520"/>
      <c r="K216" s="520"/>
      <c r="L216" s="400"/>
      <c r="M216" s="496">
        <f t="shared" si="7"/>
        <v>0</v>
      </c>
      <c r="N216" s="501" t="str">
        <f t="shared" si="6"/>
        <v>980F A/S-UB_REWORK_COVER PAD TAPE</v>
      </c>
      <c r="O216" s="501"/>
      <c r="P216" s="36"/>
      <c r="Q216" s="36"/>
      <c r="R216" s="36"/>
    </row>
    <row r="217" spans="1:18" ht="35.25" customHeight="1">
      <c r="A217" s="381" t="s">
        <v>878</v>
      </c>
      <c r="B217" s="538" t="s">
        <v>879</v>
      </c>
      <c r="C217" s="512" t="s">
        <v>880</v>
      </c>
      <c r="D217" s="520"/>
      <c r="E217" s="520"/>
      <c r="F217" s="520"/>
      <c r="G217" s="520"/>
      <c r="H217" s="520"/>
      <c r="I217" s="520"/>
      <c r="J217" s="520"/>
      <c r="K217" s="520"/>
      <c r="L217" s="400"/>
      <c r="M217" s="496">
        <f t="shared" si="7"/>
        <v>0</v>
      </c>
      <c r="N217" s="501" t="str">
        <f t="shared" si="6"/>
        <v>D2 TAPE FPCB CONN-PR</v>
      </c>
      <c r="O217" s="501"/>
      <c r="P217" s="36"/>
      <c r="Q217" s="36"/>
      <c r="R217" s="36"/>
    </row>
    <row r="218" spans="1:18" ht="35.25" customHeight="1">
      <c r="A218" s="381" t="s">
        <v>878</v>
      </c>
      <c r="B218" s="438" t="s">
        <v>881</v>
      </c>
      <c r="C218" s="512" t="s">
        <v>882</v>
      </c>
      <c r="D218" s="520"/>
      <c r="E218" s="520"/>
      <c r="F218" s="520"/>
      <c r="G218" s="520"/>
      <c r="H218" s="520"/>
      <c r="I218" s="520"/>
      <c r="J218" s="520"/>
      <c r="K218" s="520"/>
      <c r="L218" s="400"/>
      <c r="M218" s="496">
        <f t="shared" si="7"/>
        <v>0</v>
      </c>
      <c r="N218" s="501" t="str">
        <f t="shared" si="6"/>
        <v>D2 TAPE INSU SC-BD70</v>
      </c>
      <c r="O218" s="501"/>
      <c r="P218" s="36"/>
      <c r="Q218" s="36"/>
      <c r="R218" s="36"/>
    </row>
    <row r="219" spans="1:18" ht="35.25" customHeight="1">
      <c r="A219" s="381" t="s">
        <v>878</v>
      </c>
      <c r="B219" s="438" t="s">
        <v>883</v>
      </c>
      <c r="C219" s="512" t="s">
        <v>884</v>
      </c>
      <c r="D219" s="520"/>
      <c r="E219" s="520"/>
      <c r="F219" s="520"/>
      <c r="G219" s="520"/>
      <c r="H219" s="520"/>
      <c r="I219" s="520"/>
      <c r="J219" s="520"/>
      <c r="K219" s="520"/>
      <c r="L219" s="400"/>
      <c r="M219" s="496">
        <f t="shared" si="7"/>
        <v>0</v>
      </c>
      <c r="N219" s="501" t="str">
        <f t="shared" si="6"/>
        <v>D2 TAPE REAR MID
 INSU BATT</v>
      </c>
      <c r="O219" s="501"/>
      <c r="P219" s="36"/>
      <c r="Q219" s="36"/>
      <c r="R219" s="36"/>
    </row>
    <row r="220" spans="1:18" ht="35.25" customHeight="1">
      <c r="A220" s="381" t="s">
        <v>878</v>
      </c>
      <c r="B220" s="438" t="s">
        <v>885</v>
      </c>
      <c r="C220" s="512" t="s">
        <v>886</v>
      </c>
      <c r="D220" s="520"/>
      <c r="E220" s="520"/>
      <c r="F220" s="520"/>
      <c r="G220" s="520"/>
      <c r="H220" s="520"/>
      <c r="I220" s="520"/>
      <c r="J220" s="520"/>
      <c r="K220" s="520"/>
      <c r="L220" s="400"/>
      <c r="M220" s="496">
        <f t="shared" si="7"/>
        <v>0</v>
      </c>
      <c r="N220" s="501" t="str">
        <f t="shared" si="6"/>
        <v>D2 TAPE REAR MID
 INSU ALL BD70</v>
      </c>
      <c r="O220" s="501"/>
      <c r="P220" s="36"/>
      <c r="Q220" s="36"/>
      <c r="R220" s="36"/>
    </row>
    <row r="221" spans="1:18" ht="35.25" customHeight="1">
      <c r="A221" s="381" t="s">
        <v>878</v>
      </c>
      <c r="B221" s="438" t="s">
        <v>887</v>
      </c>
      <c r="C221" s="512" t="s">
        <v>888</v>
      </c>
      <c r="D221" s="520"/>
      <c r="E221" s="520"/>
      <c r="F221" s="520"/>
      <c r="G221" s="520"/>
      <c r="H221" s="520"/>
      <c r="I221" s="520"/>
      <c r="J221" s="520"/>
      <c r="K221" s="520"/>
      <c r="L221" s="400"/>
      <c r="M221" s="496">
        <f t="shared" si="7"/>
        <v>0</v>
      </c>
      <c r="N221" s="501" t="str">
        <f t="shared" si="6"/>
        <v>D2 SPONGE REAR SUS</v>
      </c>
      <c r="O221" s="501"/>
      <c r="P221" s="36"/>
      <c r="Q221" s="36"/>
      <c r="R221" s="36"/>
    </row>
    <row r="222" spans="1:18" ht="35.25" customHeight="1">
      <c r="A222" s="381" t="s">
        <v>878</v>
      </c>
      <c r="B222" s="438" t="s">
        <v>889</v>
      </c>
      <c r="C222" s="512" t="s">
        <v>890</v>
      </c>
      <c r="D222" s="520"/>
      <c r="E222" s="520"/>
      <c r="F222" s="520"/>
      <c r="G222" s="520"/>
      <c r="H222" s="520"/>
      <c r="I222" s="520"/>
      <c r="J222" s="520"/>
      <c r="K222" s="520"/>
      <c r="L222" s="400"/>
      <c r="M222" s="496">
        <f t="shared" si="7"/>
        <v>0</v>
      </c>
      <c r="N222" s="501" t="str">
        <f t="shared" si="6"/>
        <v>D2 TAPE BG CONDUTIVE</v>
      </c>
      <c r="O222" s="501"/>
      <c r="P222" s="36"/>
      <c r="Q222" s="36"/>
      <c r="R222" s="36"/>
    </row>
    <row r="223" spans="1:18" ht="35.25" customHeight="1">
      <c r="A223" s="438" t="s">
        <v>891</v>
      </c>
      <c r="B223" s="438" t="s">
        <v>892</v>
      </c>
      <c r="C223" s="512" t="s">
        <v>893</v>
      </c>
      <c r="D223" s="520"/>
      <c r="E223" s="520"/>
      <c r="F223" s="520"/>
      <c r="G223" s="520"/>
      <c r="H223" s="520"/>
      <c r="I223" s="520"/>
      <c r="J223" s="520"/>
      <c r="K223" s="520"/>
      <c r="L223" s="400"/>
      <c r="M223" s="496">
        <f t="shared" si="7"/>
        <v>0</v>
      </c>
      <c r="N223" s="501" t="str">
        <f t="shared" si="6"/>
        <v>CI 2 TAPE PD CONN</v>
      </c>
      <c r="O223" s="501"/>
      <c r="P223" s="36"/>
      <c r="Q223" s="36"/>
      <c r="R223" s="36"/>
    </row>
    <row r="224" spans="1:18" ht="35.25" customHeight="1">
      <c r="A224" s="438" t="s">
        <v>894</v>
      </c>
      <c r="B224" s="438" t="s">
        <v>895</v>
      </c>
      <c r="C224" s="512" t="s">
        <v>896</v>
      </c>
      <c r="D224" s="520"/>
      <c r="E224" s="520"/>
      <c r="F224" s="520"/>
      <c r="G224" s="520"/>
      <c r="H224" s="520"/>
      <c r="I224" s="520"/>
      <c r="J224" s="520"/>
      <c r="K224" s="520"/>
      <c r="L224" s="400"/>
      <c r="M224" s="496">
        <f t="shared" si="7"/>
        <v>0</v>
      </c>
      <c r="N224" s="501" t="str">
        <f t="shared" si="6"/>
        <v>705F SPONGE SIDE MAIN CAM</v>
      </c>
      <c r="O224" s="501"/>
      <c r="P224" s="501"/>
      <c r="Q224" s="501"/>
      <c r="R224" s="36"/>
    </row>
    <row r="225" spans="1:18" ht="35.25" customHeight="1">
      <c r="A225" s="438" t="s">
        <v>891</v>
      </c>
      <c r="B225" s="438" t="s">
        <v>897</v>
      </c>
      <c r="C225" s="512" t="s">
        <v>898</v>
      </c>
      <c r="D225" s="520"/>
      <c r="E225" s="520"/>
      <c r="F225" s="520"/>
      <c r="G225" s="520"/>
      <c r="H225" s="520"/>
      <c r="I225" s="520"/>
      <c r="J225" s="520"/>
      <c r="K225" s="520"/>
      <c r="L225" s="400"/>
      <c r="M225" s="496">
        <f t="shared" si="7"/>
        <v>0</v>
      </c>
      <c r="N225" s="501" t="str">
        <f t="shared" si="6"/>
        <v>CI 2 SPONGE COP</v>
      </c>
      <c r="O225" s="501"/>
      <c r="P225" s="36"/>
      <c r="Q225" s="36"/>
      <c r="R225" s="36"/>
    </row>
    <row r="226" spans="1:18" ht="35.25" customHeight="1">
      <c r="A226" s="438" t="s">
        <v>891</v>
      </c>
      <c r="B226" s="438" t="s">
        <v>892</v>
      </c>
      <c r="C226" s="512" t="s">
        <v>899</v>
      </c>
      <c r="D226" s="520"/>
      <c r="E226" s="520"/>
      <c r="F226" s="520"/>
      <c r="G226" s="520"/>
      <c r="H226" s="520"/>
      <c r="I226" s="520"/>
      <c r="J226" s="520"/>
      <c r="K226" s="520"/>
      <c r="L226" s="400"/>
      <c r="M226" s="496">
        <f t="shared" si="7"/>
        <v>0</v>
      </c>
      <c r="N226" s="501" t="str">
        <f t="shared" si="6"/>
        <v>CI 2 TAPE PD CONN</v>
      </c>
      <c r="O226" s="501"/>
      <c r="P226" s="36"/>
      <c r="Q226" s="36"/>
      <c r="R226" s="36"/>
    </row>
    <row r="227" spans="1:18" ht="35.25" customHeight="1">
      <c r="A227" s="438" t="s">
        <v>891</v>
      </c>
      <c r="B227" s="438" t="s">
        <v>900</v>
      </c>
      <c r="C227" s="512" t="s">
        <v>901</v>
      </c>
      <c r="D227" s="520"/>
      <c r="E227" s="520"/>
      <c r="F227" s="520"/>
      <c r="G227" s="520"/>
      <c r="H227" s="520"/>
      <c r="I227" s="520"/>
      <c r="J227" s="520"/>
      <c r="K227" s="520"/>
      <c r="L227" s="400"/>
      <c r="M227" s="496">
        <f t="shared" si="7"/>
        <v>0</v>
      </c>
      <c r="N227" s="501" t="str">
        <f t="shared" si="6"/>
        <v>CI 2 TAPE ABSORBER</v>
      </c>
      <c r="O227" s="501"/>
      <c r="P227" s="36"/>
      <c r="Q227" s="36"/>
      <c r="R227" s="36"/>
    </row>
    <row r="228" spans="1:18" ht="35.25" customHeight="1">
      <c r="A228" s="438" t="s">
        <v>902</v>
      </c>
      <c r="B228" s="438" t="s">
        <v>903</v>
      </c>
      <c r="C228" s="438" t="s">
        <v>904</v>
      </c>
      <c r="D228" s="520"/>
      <c r="E228" s="520"/>
      <c r="F228" s="520"/>
      <c r="G228" s="520"/>
      <c r="H228" s="520"/>
      <c r="I228" s="520"/>
      <c r="J228" s="520"/>
      <c r="K228" s="520"/>
      <c r="L228" s="400"/>
      <c r="M228" s="496">
        <f t="shared" si="7"/>
        <v>0</v>
      </c>
      <c r="N228" s="501" t="str">
        <f t="shared" si="6"/>
        <v>05FN SPONGE SEALING REAR</v>
      </c>
      <c r="O228" s="501"/>
      <c r="P228" s="501"/>
      <c r="Q228" s="501"/>
      <c r="R228" s="36"/>
    </row>
    <row r="229" spans="1:18" ht="35.25" customHeight="1">
      <c r="A229" s="438" t="s">
        <v>905</v>
      </c>
      <c r="B229" s="438" t="s">
        <v>906</v>
      </c>
      <c r="C229" s="438" t="s">
        <v>907</v>
      </c>
      <c r="D229" s="520"/>
      <c r="E229" s="520"/>
      <c r="F229" s="520"/>
      <c r="G229" s="520"/>
      <c r="H229" s="520"/>
      <c r="I229" s="520"/>
      <c r="J229" s="520"/>
      <c r="K229" s="520"/>
      <c r="L229" s="400"/>
      <c r="M229" s="496">
        <f t="shared" si="7"/>
        <v>0</v>
      </c>
      <c r="N229" s="501" t="str">
        <f t="shared" si="6"/>
        <v>A10F TAPE FLASH WINDOW</v>
      </c>
      <c r="O229" s="501"/>
      <c r="P229" s="36"/>
      <c r="Q229" s="36"/>
      <c r="R229" s="36"/>
    </row>
    <row r="230" spans="1:18" ht="35.25" customHeight="1">
      <c r="A230" s="438" t="s">
        <v>908</v>
      </c>
      <c r="B230" s="438" t="s">
        <v>909</v>
      </c>
      <c r="C230" s="381" t="s">
        <v>910</v>
      </c>
      <c r="D230" s="520"/>
      <c r="E230" s="520"/>
      <c r="F230" s="520"/>
      <c r="G230" s="520"/>
      <c r="H230" s="520"/>
      <c r="I230" s="520"/>
      <c r="J230" s="520"/>
      <c r="K230" s="520"/>
      <c r="L230" s="400"/>
      <c r="M230" s="496">
        <f t="shared" si="7"/>
        <v>0</v>
      </c>
      <c r="N230" s="501" t="str">
        <f t="shared" si="6"/>
        <v>908N TAPE INSULATION</v>
      </c>
      <c r="O230" s="501"/>
      <c r="P230" s="523"/>
      <c r="Q230" s="523"/>
      <c r="R230" s="36"/>
    </row>
    <row r="231" spans="1:18" ht="35.25" customHeight="1">
      <c r="A231" s="438" t="s">
        <v>908</v>
      </c>
      <c r="B231" s="438" t="s">
        <v>911</v>
      </c>
      <c r="C231" s="381" t="s">
        <v>912</v>
      </c>
      <c r="D231" s="520"/>
      <c r="E231" s="520"/>
      <c r="F231" s="520"/>
      <c r="G231" s="520"/>
      <c r="H231" s="520"/>
      <c r="I231" s="520"/>
      <c r="J231" s="520"/>
      <c r="K231" s="520"/>
      <c r="L231" s="400"/>
      <c r="M231" s="496">
        <f t="shared" si="7"/>
        <v>0</v>
      </c>
      <c r="N231" s="501" t="str">
        <f t="shared" si="6"/>
        <v>908N TAPE HR</v>
      </c>
      <c r="O231" s="501"/>
      <c r="P231" s="36"/>
      <c r="Q231" s="36"/>
      <c r="R231" s="36"/>
    </row>
    <row r="232" spans="1:18" ht="35.25" customHeight="1">
      <c r="A232" s="438" t="s">
        <v>908</v>
      </c>
      <c r="B232" s="438" t="s">
        <v>913</v>
      </c>
      <c r="C232" s="381" t="s">
        <v>914</v>
      </c>
      <c r="D232" s="520"/>
      <c r="E232" s="520"/>
      <c r="F232" s="520"/>
      <c r="G232" s="520"/>
      <c r="H232" s="520"/>
      <c r="I232" s="520"/>
      <c r="J232" s="520"/>
      <c r="K232" s="520"/>
      <c r="L232" s="400"/>
      <c r="M232" s="496">
        <f t="shared" si="7"/>
        <v>0</v>
      </c>
      <c r="N232" s="501" t="str">
        <f t="shared" si="6"/>
        <v>908N TAPE GAP</v>
      </c>
      <c r="O232" s="501"/>
      <c r="P232" s="36"/>
      <c r="Q232" s="36"/>
      <c r="R232" s="36"/>
    </row>
    <row r="233" spans="1:18" ht="35.25" customHeight="1">
      <c r="A233" s="539" t="s">
        <v>891</v>
      </c>
      <c r="B233" s="497" t="s">
        <v>915</v>
      </c>
      <c r="C233" s="381" t="s">
        <v>916</v>
      </c>
      <c r="D233" s="520"/>
      <c r="E233" s="520"/>
      <c r="F233" s="520"/>
      <c r="G233" s="520"/>
      <c r="H233" s="520"/>
      <c r="I233" s="520"/>
      <c r="J233" s="520"/>
      <c r="K233" s="520"/>
      <c r="L233" s="400"/>
      <c r="M233" s="496">
        <f t="shared" si="7"/>
        <v>0</v>
      </c>
      <c r="N233" s="501" t="str">
        <f t="shared" si="6"/>
        <v>CI 2 SPONGE BG REAR</v>
      </c>
      <c r="O233" s="501"/>
      <c r="P233" s="36"/>
      <c r="Q233" s="36"/>
      <c r="R233" s="36"/>
    </row>
    <row r="234" spans="1:18" ht="35.25" customHeight="1">
      <c r="A234" s="539" t="s">
        <v>891</v>
      </c>
      <c r="B234" s="497" t="s">
        <v>917</v>
      </c>
      <c r="C234" s="381" t="s">
        <v>918</v>
      </c>
      <c r="D234" s="520"/>
      <c r="E234" s="520"/>
      <c r="F234" s="520"/>
      <c r="G234" s="520"/>
      <c r="H234" s="520"/>
      <c r="I234" s="520"/>
      <c r="J234" s="520"/>
      <c r="K234" s="520"/>
      <c r="L234" s="400"/>
      <c r="M234" s="496">
        <f t="shared" si="7"/>
        <v>0</v>
      </c>
      <c r="N234" s="501" t="str">
        <f t="shared" si="6"/>
        <v>CI 2 TAPE INSU FINGER</v>
      </c>
      <c r="O234" s="540"/>
      <c r="P234" s="36"/>
      <c r="Q234" s="36"/>
      <c r="R234" s="36"/>
    </row>
    <row r="235" spans="1:18" ht="35.25" customHeight="1">
      <c r="A235" s="539" t="s">
        <v>891</v>
      </c>
      <c r="B235" s="497" t="s">
        <v>919</v>
      </c>
      <c r="C235" s="381" t="s">
        <v>920</v>
      </c>
      <c r="D235" s="520"/>
      <c r="E235" s="520"/>
      <c r="F235" s="520"/>
      <c r="G235" s="520"/>
      <c r="H235" s="520"/>
      <c r="I235" s="520"/>
      <c r="J235" s="520"/>
      <c r="K235" s="520"/>
      <c r="L235" s="400"/>
      <c r="M235" s="496">
        <f t="shared" si="7"/>
        <v>0</v>
      </c>
      <c r="N235" s="501" t="str">
        <f t="shared" si="6"/>
        <v>CI 2 TAPE INSU CAM</v>
      </c>
      <c r="O235" s="540"/>
      <c r="P235" s="36"/>
      <c r="Q235" s="36"/>
      <c r="R235" s="36"/>
    </row>
    <row r="236" spans="1:18" ht="35.25" customHeight="1">
      <c r="A236" s="539" t="s">
        <v>921</v>
      </c>
      <c r="B236" s="497" t="s">
        <v>922</v>
      </c>
      <c r="C236" s="381" t="s">
        <v>923</v>
      </c>
      <c r="D236" s="520"/>
      <c r="E236" s="520"/>
      <c r="F236" s="520"/>
      <c r="G236" s="520"/>
      <c r="H236" s="520"/>
      <c r="I236" s="520"/>
      <c r="J236" s="520"/>
      <c r="K236" s="520"/>
      <c r="L236" s="400"/>
      <c r="M236" s="496">
        <f t="shared" si="7"/>
        <v>0</v>
      </c>
      <c r="N236" s="501" t="str">
        <f t="shared" si="6"/>
        <v>505F TAPE CAM DECO</v>
      </c>
      <c r="O236" s="501"/>
      <c r="P236" s="36"/>
      <c r="Q236" s="36"/>
      <c r="R236" s="36"/>
    </row>
    <row r="237" spans="1:18" ht="35.25" customHeight="1">
      <c r="A237" s="539" t="s">
        <v>921</v>
      </c>
      <c r="B237" s="497" t="s">
        <v>924</v>
      </c>
      <c r="C237" s="381" t="s">
        <v>925</v>
      </c>
      <c r="D237" s="520"/>
      <c r="E237" s="520"/>
      <c r="F237" s="520"/>
      <c r="G237" s="520"/>
      <c r="H237" s="520"/>
      <c r="I237" s="520"/>
      <c r="J237" s="520"/>
      <c r="K237" s="520"/>
      <c r="L237" s="400"/>
      <c r="M237" s="496">
        <f t="shared" si="7"/>
        <v>0</v>
      </c>
      <c r="N237" s="501" t="str">
        <f t="shared" si="6"/>
        <v>505F TAPE WINDOW CAM</v>
      </c>
      <c r="O237" s="525"/>
      <c r="P237" s="36"/>
      <c r="Q237" s="36"/>
      <c r="R237" s="36"/>
    </row>
    <row r="238" spans="1:18" ht="35.25" customHeight="1">
      <c r="A238" s="539" t="s">
        <v>921</v>
      </c>
      <c r="B238" s="497" t="s">
        <v>926</v>
      </c>
      <c r="C238" s="381" t="s">
        <v>927</v>
      </c>
      <c r="D238" s="520"/>
      <c r="E238" s="520"/>
      <c r="F238" s="520"/>
      <c r="G238" s="520"/>
      <c r="H238" s="520"/>
      <c r="I238" s="520"/>
      <c r="J238" s="520"/>
      <c r="K238" s="520"/>
      <c r="L238" s="400"/>
      <c r="M238" s="496">
        <f t="shared" si="7"/>
        <v>0</v>
      </c>
      <c r="N238" s="501" t="str">
        <f t="shared" si="6"/>
        <v>505F SPONGE MAIN CAM</v>
      </c>
      <c r="O238" s="525"/>
      <c r="P238" s="36"/>
      <c r="Q238" s="36"/>
      <c r="R238" s="36"/>
    </row>
    <row r="239" spans="1:18" ht="35.25" customHeight="1">
      <c r="A239" s="539" t="s">
        <v>891</v>
      </c>
      <c r="B239" s="497" t="s">
        <v>928</v>
      </c>
      <c r="C239" s="381" t="s">
        <v>929</v>
      </c>
      <c r="D239" s="520"/>
      <c r="E239" s="520"/>
      <c r="F239" s="520"/>
      <c r="G239" s="520"/>
      <c r="H239" s="520"/>
      <c r="I239" s="520"/>
      <c r="J239" s="520"/>
      <c r="K239" s="520"/>
      <c r="L239" s="400"/>
      <c r="M239" s="496">
        <f t="shared" si="7"/>
        <v>0</v>
      </c>
      <c r="N239" s="501" t="str">
        <f t="shared" si="6"/>
        <v>CI 2 SPONGE BG TB</v>
      </c>
      <c r="O239" s="501"/>
      <c r="P239" s="36"/>
      <c r="Q239" s="36"/>
      <c r="R239" s="36"/>
    </row>
    <row r="240" spans="1:18" ht="35.25" customHeight="1">
      <c r="A240" s="539" t="s">
        <v>930</v>
      </c>
      <c r="B240" s="438" t="s">
        <v>906</v>
      </c>
      <c r="C240" s="381" t="s">
        <v>931</v>
      </c>
      <c r="D240" s="520"/>
      <c r="E240" s="520"/>
      <c r="F240" s="520"/>
      <c r="G240" s="520"/>
      <c r="H240" s="520"/>
      <c r="I240" s="520"/>
      <c r="J240" s="520"/>
      <c r="K240" s="520"/>
      <c r="L240" s="400"/>
      <c r="M240" s="496">
        <f t="shared" si="7"/>
        <v>0</v>
      </c>
      <c r="N240" s="501" t="str">
        <f t="shared" si="6"/>
        <v>102U TAPE FLASH WINDOW</v>
      </c>
      <c r="O240" s="501"/>
      <c r="P240" s="36"/>
      <c r="Q240" s="36"/>
      <c r="R240" s="36"/>
    </row>
    <row r="241" spans="1:18" ht="35.25" customHeight="1">
      <c r="A241" s="539" t="s">
        <v>932</v>
      </c>
      <c r="B241" s="438" t="s">
        <v>933</v>
      </c>
      <c r="C241" s="381" t="s">
        <v>934</v>
      </c>
      <c r="D241" s="520"/>
      <c r="E241" s="520"/>
      <c r="F241" s="520"/>
      <c r="G241" s="520"/>
      <c r="H241" s="520"/>
      <c r="I241" s="520"/>
      <c r="J241" s="520"/>
      <c r="K241" s="520"/>
      <c r="L241" s="400"/>
      <c r="M241" s="496">
        <f t="shared" si="7"/>
        <v>0</v>
      </c>
      <c r="N241" s="501" t="str">
        <f t="shared" si="6"/>
        <v>505U SPONGE_WP_CORNER3_US</v>
      </c>
      <c r="O241" s="501"/>
      <c r="P241" s="36"/>
      <c r="Q241" s="36"/>
      <c r="R241" s="36"/>
    </row>
    <row r="242" spans="1:18" ht="35.25" customHeight="1">
      <c r="A242" s="539" t="s">
        <v>894</v>
      </c>
      <c r="B242" s="505" t="s">
        <v>935</v>
      </c>
      <c r="C242" s="381" t="s">
        <v>936</v>
      </c>
      <c r="D242" s="520"/>
      <c r="E242" s="520"/>
      <c r="F242" s="520"/>
      <c r="G242" s="520"/>
      <c r="H242" s="520"/>
      <c r="I242" s="520"/>
      <c r="J242" s="520"/>
      <c r="K242" s="520"/>
      <c r="L242" s="400"/>
      <c r="M242" s="496">
        <f t="shared" si="7"/>
        <v>0</v>
      </c>
      <c r="N242" s="501" t="str">
        <f t="shared" si="6"/>
        <v>705F SPONGE SEALING SIM SOCKET</v>
      </c>
      <c r="O242" s="501"/>
      <c r="P242" s="36"/>
      <c r="Q242" s="36"/>
      <c r="R242" s="36"/>
    </row>
    <row r="243" spans="1:18" ht="35.25" customHeight="1">
      <c r="A243" s="539" t="s">
        <v>891</v>
      </c>
      <c r="B243" s="438" t="s">
        <v>937</v>
      </c>
      <c r="C243" s="506" t="s">
        <v>938</v>
      </c>
      <c r="D243" s="520"/>
      <c r="E243" s="520"/>
      <c r="F243" s="520"/>
      <c r="G243" s="520"/>
      <c r="H243" s="520"/>
      <c r="I243" s="520"/>
      <c r="J243" s="520"/>
      <c r="K243" s="520"/>
      <c r="L243" s="400"/>
      <c r="M243" s="496">
        <f t="shared" si="7"/>
        <v>0</v>
      </c>
      <c r="N243" s="501" t="str">
        <f t="shared" si="6"/>
        <v>CI 2 SPONGE RCV ANT</v>
      </c>
      <c r="O243" s="501"/>
      <c r="P243" s="36"/>
      <c r="Q243" s="36"/>
      <c r="R243" s="36"/>
    </row>
    <row r="244" spans="1:18" ht="35.25" customHeight="1">
      <c r="A244" s="539" t="s">
        <v>905</v>
      </c>
      <c r="B244" s="438" t="s">
        <v>922</v>
      </c>
      <c r="C244" s="381" t="s">
        <v>939</v>
      </c>
      <c r="D244" s="520"/>
      <c r="E244" s="520"/>
      <c r="F244" s="520"/>
      <c r="G244" s="520"/>
      <c r="H244" s="520"/>
      <c r="I244" s="520"/>
      <c r="J244" s="520"/>
      <c r="K244" s="520"/>
      <c r="L244" s="400"/>
      <c r="M244" s="496">
        <f t="shared" si="7"/>
        <v>0</v>
      </c>
      <c r="N244" s="501" t="str">
        <f t="shared" si="6"/>
        <v>A10F TAPE CAM DECO</v>
      </c>
      <c r="O244" s="501"/>
      <c r="P244" s="36"/>
      <c r="Q244" s="36"/>
      <c r="R244" s="36"/>
    </row>
    <row r="245" spans="1:18" ht="35.25" customHeight="1">
      <c r="A245" s="539" t="s">
        <v>940</v>
      </c>
      <c r="B245" s="438" t="s">
        <v>850</v>
      </c>
      <c r="C245" s="381" t="s">
        <v>941</v>
      </c>
      <c r="D245" s="520"/>
      <c r="E245" s="520"/>
      <c r="F245" s="520"/>
      <c r="G245" s="520"/>
      <c r="H245" s="520"/>
      <c r="I245" s="520"/>
      <c r="J245" s="520"/>
      <c r="K245" s="520"/>
      <c r="L245" s="400"/>
      <c r="M245" s="496">
        <f t="shared" si="7"/>
        <v>0</v>
      </c>
      <c r="N245" s="501" t="str">
        <f t="shared" si="6"/>
        <v>A405 SPONGE CAM DECO</v>
      </c>
      <c r="O245" s="501"/>
      <c r="P245" s="36"/>
      <c r="Q245" s="36"/>
      <c r="R245" s="36"/>
    </row>
    <row r="246" spans="1:18" ht="35.25" customHeight="1">
      <c r="A246" s="539" t="s">
        <v>940</v>
      </c>
      <c r="B246" s="438" t="s">
        <v>942</v>
      </c>
      <c r="C246" s="381" t="s">
        <v>943</v>
      </c>
      <c r="D246" s="520"/>
      <c r="E246" s="520"/>
      <c r="F246" s="520"/>
      <c r="G246" s="520"/>
      <c r="H246" s="520"/>
      <c r="I246" s="520"/>
      <c r="J246" s="520"/>
      <c r="K246" s="520"/>
      <c r="L246" s="400"/>
      <c r="M246" s="496">
        <f t="shared" si="7"/>
        <v>0</v>
      </c>
      <c r="N246" s="501" t="str">
        <f t="shared" si="6"/>
        <v>A405 SPONGE MAIN CAM UPPER</v>
      </c>
      <c r="O246" s="501"/>
      <c r="P246" s="36"/>
      <c r="Q246" s="36"/>
      <c r="R246" s="36"/>
    </row>
    <row r="247" spans="1:18" ht="35.25" customHeight="1">
      <c r="A247" s="539" t="s">
        <v>894</v>
      </c>
      <c r="B247" s="438" t="s">
        <v>944</v>
      </c>
      <c r="C247" s="381" t="s">
        <v>945</v>
      </c>
      <c r="D247" s="520"/>
      <c r="E247" s="520"/>
      <c r="F247" s="520"/>
      <c r="G247" s="520"/>
      <c r="H247" s="520"/>
      <c r="I247" s="520"/>
      <c r="J247" s="520"/>
      <c r="K247" s="520"/>
      <c r="L247" s="400"/>
      <c r="M247" s="496">
        <f t="shared" si="7"/>
        <v>0</v>
      </c>
      <c r="N247" s="501" t="str">
        <f t="shared" si="6"/>
        <v>705F SPONGE SPK</v>
      </c>
      <c r="O247" s="501"/>
      <c r="P247" s="36"/>
      <c r="Q247" s="36"/>
      <c r="R247" s="36"/>
    </row>
    <row r="248" spans="1:18" ht="35.25" customHeight="1">
      <c r="A248" s="539" t="s">
        <v>894</v>
      </c>
      <c r="B248" s="438" t="s">
        <v>922</v>
      </c>
      <c r="C248" s="381" t="s">
        <v>946</v>
      </c>
      <c r="D248" s="520"/>
      <c r="E248" s="520"/>
      <c r="F248" s="520"/>
      <c r="G248" s="520"/>
      <c r="H248" s="520"/>
      <c r="I248" s="520"/>
      <c r="J248" s="520"/>
      <c r="K248" s="520"/>
      <c r="L248" s="400"/>
      <c r="M248" s="496">
        <f t="shared" si="7"/>
        <v>0</v>
      </c>
      <c r="N248" s="501" t="str">
        <f t="shared" si="6"/>
        <v>705F TAPE CAM DECO</v>
      </c>
      <c r="O248" s="501"/>
      <c r="P248" s="36"/>
      <c r="Q248" s="36"/>
      <c r="R248" s="36"/>
    </row>
    <row r="249" spans="1:18" ht="35.25" customHeight="1">
      <c r="A249" s="381" t="s">
        <v>659</v>
      </c>
      <c r="B249" s="381" t="s">
        <v>347</v>
      </c>
      <c r="C249" s="381" t="s">
        <v>122</v>
      </c>
      <c r="D249" s="520"/>
      <c r="E249" s="520"/>
      <c r="F249" s="520"/>
      <c r="G249" s="520"/>
      <c r="H249" s="520"/>
      <c r="I249" s="520"/>
      <c r="J249" s="520"/>
      <c r="K249" s="520"/>
      <c r="L249" s="400"/>
      <c r="M249" s="496">
        <f t="shared" si="7"/>
        <v>0</v>
      </c>
      <c r="N249" s="501" t="str">
        <f t="shared" si="6"/>
        <v>WQ01 INNOX</v>
      </c>
      <c r="O249" s="501"/>
      <c r="P249" s="36"/>
      <c r="Q249" s="36"/>
      <c r="R249" s="36"/>
    </row>
    <row r="250" spans="1:18" ht="35.25" customHeight="1">
      <c r="A250" s="381" t="s">
        <v>947</v>
      </c>
      <c r="B250" s="381" t="s">
        <v>107</v>
      </c>
      <c r="C250" s="381" t="s">
        <v>948</v>
      </c>
      <c r="D250" s="520"/>
      <c r="E250" s="520"/>
      <c r="F250" s="520"/>
      <c r="G250" s="520"/>
      <c r="H250" s="520"/>
      <c r="I250" s="520"/>
      <c r="J250" s="520"/>
      <c r="K250" s="531">
        <v>15000</v>
      </c>
      <c r="L250" s="531">
        <v>15000</v>
      </c>
      <c r="M250" s="496">
        <f t="shared" si="7"/>
        <v>30000</v>
      </c>
      <c r="N250" s="501" t="str">
        <f t="shared" si="6"/>
        <v>VG01 COVER WINDOW</v>
      </c>
      <c r="O250" s="501"/>
      <c r="P250" s="36"/>
      <c r="Q250" s="36"/>
      <c r="R250" s="36"/>
    </row>
    <row r="251" spans="1:18" ht="35.25" customHeight="1">
      <c r="A251" s="381" t="s">
        <v>949</v>
      </c>
      <c r="B251" s="381" t="s">
        <v>834</v>
      </c>
      <c r="C251" s="381" t="s">
        <v>950</v>
      </c>
      <c r="D251" s="531"/>
      <c r="E251" s="531"/>
      <c r="F251" s="531">
        <v>50000</v>
      </c>
      <c r="G251" s="531">
        <v>80000</v>
      </c>
      <c r="H251" s="531">
        <v>78523</v>
      </c>
      <c r="I251" s="531">
        <v>50000</v>
      </c>
      <c r="J251" s="541">
        <v>258523</v>
      </c>
      <c r="K251" s="541">
        <v>50000</v>
      </c>
      <c r="L251" s="400"/>
      <c r="M251" s="496">
        <f t="shared" si="7"/>
        <v>567046</v>
      </c>
      <c r="N251" s="501" t="str">
        <f t="shared" si="6"/>
        <v>M23  EMBO CUSHION</v>
      </c>
      <c r="O251" s="501"/>
      <c r="P251" s="36"/>
      <c r="Q251" s="36"/>
      <c r="R251" s="36"/>
    </row>
    <row r="252" spans="1:18" ht="35.25" customHeight="1">
      <c r="A252" s="381" t="s">
        <v>838</v>
      </c>
      <c r="B252" s="438" t="s">
        <v>951</v>
      </c>
      <c r="C252" s="438" t="s">
        <v>952</v>
      </c>
      <c r="D252" s="520"/>
      <c r="E252" s="520"/>
      <c r="F252" s="520"/>
      <c r="G252" s="520"/>
      <c r="H252" s="520"/>
      <c r="I252" s="520"/>
      <c r="J252" s="520"/>
      <c r="K252" s="520"/>
      <c r="L252" s="400"/>
      <c r="M252" s="496">
        <f t="shared" si="7"/>
        <v>0</v>
      </c>
      <c r="N252" s="501" t="str">
        <f t="shared" si="6"/>
        <v>WN01 FRONT VINYL</v>
      </c>
      <c r="O252" s="501"/>
      <c r="P252" s="36"/>
      <c r="Q252" s="36"/>
      <c r="R252" s="36"/>
    </row>
    <row r="253" spans="1:18" ht="35.25" customHeight="1">
      <c r="A253" s="438" t="s">
        <v>838</v>
      </c>
      <c r="B253" s="438" t="s">
        <v>953</v>
      </c>
      <c r="C253" s="381" t="s">
        <v>954</v>
      </c>
      <c r="D253" s="520"/>
      <c r="E253" s="520"/>
      <c r="F253" s="520"/>
      <c r="G253" s="520"/>
      <c r="H253" s="520"/>
      <c r="I253" s="520"/>
      <c r="J253" s="520"/>
      <c r="K253" s="520"/>
      <c r="L253" s="400"/>
      <c r="M253" s="496">
        <f t="shared" si="7"/>
        <v>0</v>
      </c>
      <c r="N253" s="501" t="str">
        <f t="shared" si="6"/>
        <v>WN01 BACK VINYL</v>
      </c>
      <c r="O253" s="501"/>
      <c r="P253" s="36"/>
      <c r="Q253" s="36"/>
      <c r="R253" s="36"/>
    </row>
    <row r="254" spans="1:18" ht="35.25" customHeight="1">
      <c r="A254" s="438" t="s">
        <v>663</v>
      </c>
      <c r="B254" s="438" t="s">
        <v>107</v>
      </c>
      <c r="C254" s="381" t="s">
        <v>152</v>
      </c>
      <c r="D254" s="520"/>
      <c r="E254" s="520"/>
      <c r="F254" s="520"/>
      <c r="G254" s="520"/>
      <c r="H254" s="520"/>
      <c r="I254" s="520"/>
      <c r="J254" s="520"/>
      <c r="K254" s="526"/>
      <c r="L254" s="527"/>
      <c r="M254" s="496">
        <f t="shared" si="7"/>
        <v>0</v>
      </c>
      <c r="N254" s="501" t="str">
        <f t="shared" si="6"/>
        <v>WH01 COVER WINDOW</v>
      </c>
      <c r="O254" s="501"/>
      <c r="P254" s="523"/>
      <c r="Q254" s="523"/>
      <c r="R254" s="36"/>
    </row>
    <row r="255" spans="1:18" ht="35.25" customHeight="1">
      <c r="A255" s="381" t="s">
        <v>955</v>
      </c>
      <c r="B255" s="438" t="s">
        <v>956</v>
      </c>
      <c r="C255" s="381" t="s">
        <v>957</v>
      </c>
      <c r="D255" s="520"/>
      <c r="E255" s="520"/>
      <c r="F255" s="520"/>
      <c r="G255" s="520"/>
      <c r="H255" s="520"/>
      <c r="I255" s="520"/>
      <c r="J255" s="520"/>
      <c r="K255" s="520"/>
      <c r="L255" s="400"/>
      <c r="M255" s="496">
        <f t="shared" si="7"/>
        <v>0</v>
      </c>
      <c r="N255" s="501" t="str">
        <f t="shared" si="6"/>
        <v>WQ01 C PAD - TAPE</v>
      </c>
      <c r="O255" s="501"/>
      <c r="P255" s="523"/>
      <c r="Q255" s="523"/>
      <c r="R255" s="36"/>
    </row>
    <row r="256" spans="1:18" ht="35.25" customHeight="1">
      <c r="A256" s="381" t="s">
        <v>955</v>
      </c>
      <c r="B256" s="438" t="s">
        <v>124</v>
      </c>
      <c r="C256" s="381" t="s">
        <v>958</v>
      </c>
      <c r="D256" s="520"/>
      <c r="E256" s="520"/>
      <c r="F256" s="520"/>
      <c r="G256" s="520"/>
      <c r="H256" s="520"/>
      <c r="I256" s="520"/>
      <c r="J256" s="520"/>
      <c r="K256" s="520"/>
      <c r="L256" s="400"/>
      <c r="M256" s="496">
        <f t="shared" si="7"/>
        <v>0</v>
      </c>
      <c r="N256" s="501" t="str">
        <f t="shared" si="6"/>
        <v>WQ01 COVER PAD</v>
      </c>
      <c r="O256" s="501"/>
      <c r="P256" s="36"/>
      <c r="Q256" s="36"/>
      <c r="R256" s="36"/>
    </row>
    <row r="257" spans="1:18" ht="35.25" customHeight="1">
      <c r="A257" s="381" t="s">
        <v>955</v>
      </c>
      <c r="B257" s="438" t="s">
        <v>107</v>
      </c>
      <c r="C257" s="381" t="s">
        <v>959</v>
      </c>
      <c r="D257" s="520"/>
      <c r="E257" s="520"/>
      <c r="F257" s="520"/>
      <c r="G257" s="520"/>
      <c r="H257" s="520"/>
      <c r="I257" s="520"/>
      <c r="J257" s="520"/>
      <c r="K257" s="520"/>
      <c r="L257" s="400"/>
      <c r="M257" s="496">
        <f t="shared" si="7"/>
        <v>0</v>
      </c>
      <c r="N257" s="501" t="str">
        <f t="shared" si="6"/>
        <v>WQ01 COVER WINDOW</v>
      </c>
      <c r="O257" s="501"/>
      <c r="P257" s="36"/>
      <c r="Q257" s="36"/>
      <c r="R257" s="36"/>
    </row>
    <row r="258" spans="1:18" ht="35.25" customHeight="1">
      <c r="A258" s="381" t="s">
        <v>955</v>
      </c>
      <c r="B258" s="438" t="s">
        <v>960</v>
      </c>
      <c r="C258" s="381" t="s">
        <v>961</v>
      </c>
      <c r="D258" s="520"/>
      <c r="E258" s="520"/>
      <c r="F258" s="520"/>
      <c r="G258" s="520"/>
      <c r="H258" s="520"/>
      <c r="I258" s="520"/>
      <c r="J258" s="520"/>
      <c r="K258" s="520"/>
      <c r="L258" s="400"/>
      <c r="M258" s="496">
        <f t="shared" si="7"/>
        <v>0</v>
      </c>
      <c r="N258" s="501" t="str">
        <f t="shared" ref="N258:N321" si="8">RIGHT(A258,4)&amp;" "&amp;B258</f>
        <v>WQ01 PANEL LINER</v>
      </c>
      <c r="O258" s="501"/>
      <c r="P258" s="36"/>
      <c r="Q258" s="36"/>
      <c r="R258" s="36"/>
    </row>
    <row r="259" spans="1:18" ht="35.25" customHeight="1">
      <c r="A259" s="381" t="s">
        <v>962</v>
      </c>
      <c r="B259" s="381" t="s">
        <v>963</v>
      </c>
      <c r="C259" s="381" t="s">
        <v>964</v>
      </c>
      <c r="D259" s="520"/>
      <c r="E259" s="520"/>
      <c r="F259" s="520"/>
      <c r="G259" s="520"/>
      <c r="H259" s="520"/>
      <c r="I259" s="520"/>
      <c r="J259" s="520"/>
      <c r="K259" s="520"/>
      <c r="L259" s="400"/>
      <c r="M259" s="496">
        <f t="shared" ref="M259:M322" si="9">+SUM(D259:L259)</f>
        <v>0</v>
      </c>
      <c r="N259" s="501" t="str">
        <f t="shared" si="8"/>
        <v>NP01 COVER PANEL (Z TYPE)</v>
      </c>
      <c r="O259" s="501"/>
      <c r="P259" s="36"/>
      <c r="Q259" s="36"/>
      <c r="R259" s="36"/>
    </row>
    <row r="260" spans="1:18" ht="35.25" customHeight="1">
      <c r="A260" s="381" t="s">
        <v>962</v>
      </c>
      <c r="B260" s="381" t="s">
        <v>631</v>
      </c>
      <c r="C260" s="381" t="s">
        <v>965</v>
      </c>
      <c r="D260" s="520"/>
      <c r="E260" s="520"/>
      <c r="F260" s="520"/>
      <c r="G260" s="520"/>
      <c r="H260" s="520"/>
      <c r="I260" s="520"/>
      <c r="J260" s="520"/>
      <c r="K260" s="520"/>
      <c r="L260" s="400"/>
      <c r="M260" s="496">
        <f t="shared" si="9"/>
        <v>0</v>
      </c>
      <c r="N260" s="501" t="str">
        <f t="shared" si="8"/>
        <v>NP01 COVER SPACER</v>
      </c>
      <c r="O260" s="501"/>
      <c r="P260" s="36"/>
      <c r="Q260" s="36"/>
      <c r="R260" s="36"/>
    </row>
    <row r="261" spans="1:18" ht="35.25" customHeight="1">
      <c r="A261" s="381" t="s">
        <v>966</v>
      </c>
      <c r="B261" s="381" t="s">
        <v>675</v>
      </c>
      <c r="C261" s="381" t="s">
        <v>967</v>
      </c>
      <c r="D261" s="520"/>
      <c r="E261" s="520"/>
      <c r="F261" s="520"/>
      <c r="G261" s="520"/>
      <c r="H261" s="520"/>
      <c r="I261" s="520"/>
      <c r="J261" s="520"/>
      <c r="K261" s="520"/>
      <c r="L261" s="400"/>
      <c r="M261" s="496">
        <f t="shared" si="9"/>
        <v>0</v>
      </c>
      <c r="N261" s="501" t="str">
        <f t="shared" si="8"/>
        <v>PX01 COVER-PAD</v>
      </c>
      <c r="O261" s="501"/>
      <c r="P261" s="36"/>
      <c r="Q261" s="36"/>
      <c r="R261" s="36"/>
    </row>
    <row r="262" spans="1:18" ht="35.25" customHeight="1">
      <c r="A262" s="438" t="s">
        <v>653</v>
      </c>
      <c r="B262" s="381" t="s">
        <v>618</v>
      </c>
      <c r="C262" s="381" t="s">
        <v>968</v>
      </c>
      <c r="D262" s="520"/>
      <c r="E262" s="520"/>
      <c r="F262" s="520"/>
      <c r="G262" s="520"/>
      <c r="H262" s="520"/>
      <c r="I262" s="520"/>
      <c r="J262" s="520"/>
      <c r="K262" s="520"/>
      <c r="L262" s="400"/>
      <c r="M262" s="496">
        <f t="shared" si="9"/>
        <v>0</v>
      </c>
      <c r="N262" s="501" t="str">
        <f t="shared" si="8"/>
        <v>NP01 COVER WINDOW C</v>
      </c>
      <c r="O262" s="501"/>
      <c r="P262" s="36"/>
      <c r="Q262" s="36"/>
      <c r="R262" s="36"/>
    </row>
    <row r="263" spans="1:18" ht="35.25" customHeight="1">
      <c r="A263" s="381" t="s">
        <v>657</v>
      </c>
      <c r="B263" s="381" t="s">
        <v>124</v>
      </c>
      <c r="C263" s="381" t="s">
        <v>969</v>
      </c>
      <c r="D263" s="520"/>
      <c r="E263" s="520"/>
      <c r="F263" s="520"/>
      <c r="G263" s="520"/>
      <c r="H263" s="520"/>
      <c r="I263" s="520"/>
      <c r="J263" s="520"/>
      <c r="K263" s="520"/>
      <c r="L263" s="400"/>
      <c r="M263" s="496">
        <f t="shared" si="9"/>
        <v>0</v>
      </c>
      <c r="N263" s="501" t="str">
        <f t="shared" si="8"/>
        <v>RD01 COVER PAD</v>
      </c>
      <c r="O263" s="501"/>
      <c r="P263" s="36"/>
      <c r="Q263" s="36"/>
      <c r="R263" s="36"/>
    </row>
    <row r="264" spans="1:18" ht="35.25" customHeight="1">
      <c r="A264" s="381" t="s">
        <v>661</v>
      </c>
      <c r="B264" s="381" t="s">
        <v>839</v>
      </c>
      <c r="C264" s="381" t="s">
        <v>970</v>
      </c>
      <c r="D264" s="520"/>
      <c r="E264" s="520"/>
      <c r="F264" s="520"/>
      <c r="G264" s="520"/>
      <c r="H264" s="520"/>
      <c r="I264" s="520"/>
      <c r="J264" s="520"/>
      <c r="K264" s="520"/>
      <c r="L264" s="400"/>
      <c r="M264" s="496">
        <f t="shared" si="9"/>
        <v>0</v>
      </c>
      <c r="N264" s="501" t="str">
        <f t="shared" si="8"/>
        <v>WP01 COVER WINDOW BACK</v>
      </c>
      <c r="O264" s="525"/>
      <c r="P264" s="523"/>
      <c r="Q264" s="523"/>
      <c r="R264" s="36"/>
    </row>
    <row r="265" spans="1:18" ht="35.25" customHeight="1">
      <c r="A265" s="381" t="s">
        <v>661</v>
      </c>
      <c r="B265" s="381" t="s">
        <v>840</v>
      </c>
      <c r="C265" s="381" t="s">
        <v>971</v>
      </c>
      <c r="D265" s="520"/>
      <c r="E265" s="520"/>
      <c r="F265" s="520"/>
      <c r="G265" s="520"/>
      <c r="H265" s="520"/>
      <c r="I265" s="520"/>
      <c r="J265" s="520"/>
      <c r="K265" s="520"/>
      <c r="L265" s="400"/>
      <c r="M265" s="496">
        <f t="shared" si="9"/>
        <v>0</v>
      </c>
      <c r="N265" s="501" t="str">
        <f t="shared" si="8"/>
        <v>WP01 COVER WINDOW FRONT</v>
      </c>
      <c r="O265" s="525"/>
      <c r="P265" s="523"/>
      <c r="Q265" s="523"/>
      <c r="R265" s="36"/>
    </row>
    <row r="266" spans="1:18" ht="35.25" customHeight="1">
      <c r="A266" s="381" t="s">
        <v>661</v>
      </c>
      <c r="B266" s="381" t="s">
        <v>840</v>
      </c>
      <c r="C266" s="381" t="s">
        <v>972</v>
      </c>
      <c r="D266" s="520"/>
      <c r="E266" s="520"/>
      <c r="F266" s="520"/>
      <c r="G266" s="520"/>
      <c r="H266" s="520"/>
      <c r="I266" s="520"/>
      <c r="J266" s="520"/>
      <c r="K266" s="520"/>
      <c r="L266" s="400"/>
      <c r="M266" s="496">
        <f t="shared" si="9"/>
        <v>0</v>
      </c>
      <c r="N266" s="501" t="str">
        <f t="shared" si="8"/>
        <v>WP01 COVER WINDOW FRONT</v>
      </c>
      <c r="O266" s="525"/>
      <c r="P266" s="523"/>
      <c r="Q266" s="523"/>
      <c r="R266" s="36"/>
    </row>
    <row r="267" spans="1:18" ht="35.25" customHeight="1">
      <c r="A267" s="381" t="s">
        <v>661</v>
      </c>
      <c r="B267" s="381" t="s">
        <v>839</v>
      </c>
      <c r="C267" s="381" t="s">
        <v>973</v>
      </c>
      <c r="D267" s="520"/>
      <c r="E267" s="520"/>
      <c r="F267" s="520"/>
      <c r="G267" s="520"/>
      <c r="H267" s="520"/>
      <c r="I267" s="520"/>
      <c r="J267" s="520"/>
      <c r="K267" s="520"/>
      <c r="L267" s="400"/>
      <c r="M267" s="496">
        <f t="shared" si="9"/>
        <v>0</v>
      </c>
      <c r="N267" s="501" t="str">
        <f t="shared" si="8"/>
        <v>WP01 COVER WINDOW BACK</v>
      </c>
      <c r="O267" s="501"/>
      <c r="P267" s="523"/>
      <c r="Q267" s="523"/>
      <c r="R267" s="36"/>
    </row>
    <row r="268" spans="1:18" ht="35.25" customHeight="1">
      <c r="A268" s="381" t="s">
        <v>661</v>
      </c>
      <c r="B268" s="381" t="s">
        <v>974</v>
      </c>
      <c r="C268" s="381" t="s">
        <v>975</v>
      </c>
      <c r="D268" s="520"/>
      <c r="E268" s="520"/>
      <c r="F268" s="520"/>
      <c r="G268" s="520"/>
      <c r="H268" s="520"/>
      <c r="I268" s="520"/>
      <c r="J268" s="520"/>
      <c r="K268" s="520"/>
      <c r="L268" s="400"/>
      <c r="M268" s="496">
        <f t="shared" si="9"/>
        <v>0</v>
      </c>
      <c r="N268" s="501" t="str">
        <f t="shared" si="8"/>
        <v>WP01 COVER WINDOW(433A)</v>
      </c>
      <c r="O268" s="501"/>
      <c r="P268" s="523"/>
      <c r="Q268" s="523"/>
      <c r="R268" s="36"/>
    </row>
    <row r="269" spans="1:18" ht="35.25" customHeight="1">
      <c r="A269" s="381" t="s">
        <v>661</v>
      </c>
      <c r="B269" s="381" t="s">
        <v>976</v>
      </c>
      <c r="C269" s="381" t="s">
        <v>977</v>
      </c>
      <c r="D269" s="520"/>
      <c r="E269" s="520"/>
      <c r="F269" s="520"/>
      <c r="G269" s="520"/>
      <c r="H269" s="520"/>
      <c r="I269" s="520"/>
      <c r="J269" s="520"/>
      <c r="K269" s="520"/>
      <c r="L269" s="400"/>
      <c r="M269" s="496">
        <f t="shared" si="9"/>
        <v>0</v>
      </c>
      <c r="N269" s="501" t="str">
        <f t="shared" si="8"/>
        <v>WP01 COVER WINDOW(304A)</v>
      </c>
      <c r="O269" s="525"/>
      <c r="P269" s="523"/>
      <c r="Q269" s="523"/>
      <c r="R269" s="36"/>
    </row>
    <row r="270" spans="1:18" ht="35.25" customHeight="1">
      <c r="A270" s="381" t="s">
        <v>978</v>
      </c>
      <c r="B270" s="381" t="s">
        <v>840</v>
      </c>
      <c r="C270" s="381" t="s">
        <v>192</v>
      </c>
      <c r="D270" s="520"/>
      <c r="E270" s="520"/>
      <c r="F270" s="520"/>
      <c r="G270" s="520"/>
      <c r="H270" s="520"/>
      <c r="I270" s="520"/>
      <c r="J270" s="520"/>
      <c r="K270" s="520"/>
      <c r="L270" s="400"/>
      <c r="M270" s="496">
        <f t="shared" si="9"/>
        <v>0</v>
      </c>
      <c r="N270" s="501" t="str">
        <f t="shared" si="8"/>
        <v>NER) COVER WINDOW FRONT</v>
      </c>
      <c r="O270" s="525"/>
      <c r="P270" s="36"/>
      <c r="Q270" s="36"/>
      <c r="R270" s="36"/>
    </row>
    <row r="271" spans="1:18" ht="35.25" customHeight="1">
      <c r="A271" s="381" t="s">
        <v>979</v>
      </c>
      <c r="B271" s="381" t="s">
        <v>839</v>
      </c>
      <c r="C271" s="381" t="s">
        <v>980</v>
      </c>
      <c r="D271" s="520"/>
      <c r="E271" s="520"/>
      <c r="F271" s="520"/>
      <c r="G271" s="520"/>
      <c r="H271" s="520"/>
      <c r="I271" s="520"/>
      <c r="J271" s="520"/>
      <c r="K271" s="520"/>
      <c r="L271" s="400"/>
      <c r="M271" s="496">
        <f t="shared" si="9"/>
        <v>0</v>
      </c>
      <c r="N271" s="501" t="str">
        <f t="shared" si="8"/>
        <v>NER) COVER WINDOW BACK</v>
      </c>
      <c r="O271" s="525"/>
      <c r="P271" s="36"/>
      <c r="Q271" s="36"/>
      <c r="R271" s="36"/>
    </row>
    <row r="272" spans="1:18" ht="35.25" customHeight="1">
      <c r="A272" s="381" t="s">
        <v>981</v>
      </c>
      <c r="B272" s="381" t="s">
        <v>840</v>
      </c>
      <c r="C272" s="381" t="s">
        <v>186</v>
      </c>
      <c r="D272" s="520"/>
      <c r="E272" s="520"/>
      <c r="F272" s="520"/>
      <c r="G272" s="520"/>
      <c r="H272" s="520"/>
      <c r="I272" s="520"/>
      <c r="J272" s="520"/>
      <c r="K272" s="520"/>
      <c r="L272" s="400"/>
      <c r="M272" s="496">
        <f t="shared" si="9"/>
        <v>0</v>
      </c>
      <c r="N272" s="501" t="str">
        <f t="shared" si="8"/>
        <v>NE+) COVER WINDOW FRONT</v>
      </c>
      <c r="O272" s="501"/>
      <c r="P272" s="523"/>
      <c r="Q272" s="523"/>
      <c r="R272" s="36"/>
    </row>
    <row r="273" spans="1:18" ht="35.25" customHeight="1">
      <c r="A273" s="381" t="s">
        <v>982</v>
      </c>
      <c r="B273" s="381" t="s">
        <v>840</v>
      </c>
      <c r="C273" s="381" t="s">
        <v>189</v>
      </c>
      <c r="D273" s="520"/>
      <c r="E273" s="520"/>
      <c r="F273" s="520"/>
      <c r="G273" s="520"/>
      <c r="H273" s="520"/>
      <c r="I273" s="520"/>
      <c r="J273" s="520"/>
      <c r="K273" s="520"/>
      <c r="L273" s="400"/>
      <c r="M273" s="496">
        <f t="shared" si="9"/>
        <v>0</v>
      </c>
      <c r="N273" s="501" t="str">
        <f t="shared" si="8"/>
        <v>FIN) COVER WINDOW FRONT</v>
      </c>
      <c r="O273" s="501"/>
      <c r="P273" s="36"/>
      <c r="Q273" s="36"/>
      <c r="R273" s="36"/>
    </row>
    <row r="274" spans="1:18" ht="35.25" customHeight="1">
      <c r="A274" s="512" t="s">
        <v>983</v>
      </c>
      <c r="B274" s="512" t="s">
        <v>107</v>
      </c>
      <c r="C274" s="512" t="s">
        <v>68</v>
      </c>
      <c r="D274" s="542">
        <v>40000</v>
      </c>
      <c r="E274" s="542"/>
      <c r="F274" s="542"/>
      <c r="G274" s="542"/>
      <c r="H274" s="542"/>
      <c r="I274" s="542"/>
      <c r="J274" s="541">
        <v>40000</v>
      </c>
      <c r="K274" s="522">
        <v>100000</v>
      </c>
      <c r="L274" s="522">
        <v>100000</v>
      </c>
      <c r="M274" s="496">
        <f t="shared" si="9"/>
        <v>280000</v>
      </c>
      <c r="N274" s="501" t="str">
        <f t="shared" si="8"/>
        <v>tch) COVER WINDOW</v>
      </c>
      <c r="O274" s="501"/>
      <c r="P274" s="36"/>
      <c r="Q274" s="36"/>
      <c r="R274" s="36"/>
    </row>
    <row r="275" spans="1:18" ht="35.25" customHeight="1">
      <c r="A275" s="512" t="s">
        <v>983</v>
      </c>
      <c r="B275" s="512" t="s">
        <v>107</v>
      </c>
      <c r="C275" s="512" t="s">
        <v>67</v>
      </c>
      <c r="D275" s="522">
        <v>80000</v>
      </c>
      <c r="E275" s="522"/>
      <c r="F275" s="522"/>
      <c r="G275" s="522">
        <v>60000</v>
      </c>
      <c r="H275" s="522"/>
      <c r="I275" s="522"/>
      <c r="J275" s="541">
        <v>140000</v>
      </c>
      <c r="K275" s="522">
        <v>180000</v>
      </c>
      <c r="L275" s="522">
        <v>180000</v>
      </c>
      <c r="M275" s="496">
        <f t="shared" si="9"/>
        <v>640000</v>
      </c>
      <c r="N275" s="501" t="str">
        <f t="shared" si="8"/>
        <v>tch) COVER WINDOW</v>
      </c>
      <c r="O275" s="501"/>
      <c r="P275" s="36"/>
      <c r="Q275" s="36"/>
      <c r="R275" s="36"/>
    </row>
    <row r="276" spans="1:18" ht="35.25" customHeight="1">
      <c r="A276" s="512" t="s">
        <v>984</v>
      </c>
      <c r="B276" s="512" t="s">
        <v>985</v>
      </c>
      <c r="C276" s="512" t="s">
        <v>60</v>
      </c>
      <c r="D276" s="520"/>
      <c r="E276" s="520"/>
      <c r="F276" s="520"/>
      <c r="G276" s="520"/>
      <c r="H276" s="520"/>
      <c r="I276" s="520"/>
      <c r="J276" s="520"/>
      <c r="K276" s="520"/>
      <c r="L276" s="400"/>
      <c r="M276" s="496">
        <f t="shared" si="9"/>
        <v>0</v>
      </c>
      <c r="N276" s="501" t="str">
        <f t="shared" si="8"/>
        <v>d X) COVER BACK</v>
      </c>
      <c r="O276" s="501"/>
      <c r="P276" s="36"/>
      <c r="Q276" s="36"/>
      <c r="R276" s="36"/>
    </row>
    <row r="277" spans="1:18" ht="35.25" customHeight="1">
      <c r="A277" s="512" t="s">
        <v>984</v>
      </c>
      <c r="B277" s="512" t="s">
        <v>986</v>
      </c>
      <c r="C277" s="438" t="s">
        <v>61</v>
      </c>
      <c r="D277" s="520"/>
      <c r="E277" s="520"/>
      <c r="F277" s="520"/>
      <c r="G277" s="520"/>
      <c r="H277" s="520"/>
      <c r="I277" s="520"/>
      <c r="J277" s="520"/>
      <c r="K277" s="520"/>
      <c r="L277" s="400"/>
      <c r="M277" s="496">
        <f t="shared" si="9"/>
        <v>0</v>
      </c>
      <c r="N277" s="501" t="str">
        <f t="shared" si="8"/>
        <v>d X) COVER FRONT</v>
      </c>
      <c r="O277" s="501"/>
      <c r="P277" s="36"/>
      <c r="Q277" s="36"/>
      <c r="R277" s="36"/>
    </row>
    <row r="278" spans="1:18" ht="35.25" customHeight="1">
      <c r="A278" s="438" t="s">
        <v>987</v>
      </c>
      <c r="B278" s="512" t="s">
        <v>986</v>
      </c>
      <c r="C278" s="381" t="s">
        <v>62</v>
      </c>
      <c r="D278" s="520"/>
      <c r="E278" s="520"/>
      <c r="F278" s="520"/>
      <c r="G278" s="520"/>
      <c r="H278" s="520"/>
      <c r="I278" s="520"/>
      <c r="J278" s="520"/>
      <c r="K278" s="520"/>
      <c r="L278" s="400"/>
      <c r="M278" s="496">
        <f t="shared" si="9"/>
        <v>0</v>
      </c>
      <c r="N278" s="501" t="str">
        <f t="shared" si="8"/>
        <v>lus) COVER FRONT</v>
      </c>
      <c r="O278" s="501"/>
      <c r="P278" s="36"/>
      <c r="Q278" s="36"/>
      <c r="R278" s="36"/>
    </row>
    <row r="279" spans="1:18" ht="35.25" customHeight="1">
      <c r="A279" s="381" t="s">
        <v>988</v>
      </c>
      <c r="B279" s="512" t="s">
        <v>986</v>
      </c>
      <c r="C279" s="521" t="s">
        <v>63</v>
      </c>
      <c r="D279" s="520"/>
      <c r="E279" s="520"/>
      <c r="F279" s="520"/>
      <c r="G279" s="520"/>
      <c r="H279" s="520"/>
      <c r="I279" s="520"/>
      <c r="J279" s="520"/>
      <c r="K279" s="520"/>
      <c r="L279" s="400"/>
      <c r="M279" s="496">
        <f t="shared" si="9"/>
        <v>0</v>
      </c>
      <c r="N279" s="501" t="str">
        <f t="shared" si="8"/>
        <v>fin) COVER FRONT</v>
      </c>
      <c r="O279" s="501"/>
      <c r="P279" s="36"/>
      <c r="Q279" s="36"/>
      <c r="R279" s="36"/>
    </row>
    <row r="280" spans="1:18" ht="35.25" customHeight="1">
      <c r="A280" s="438" t="s">
        <v>989</v>
      </c>
      <c r="B280" s="438" t="s">
        <v>840</v>
      </c>
      <c r="C280" s="438" t="s">
        <v>990</v>
      </c>
      <c r="D280" s="520"/>
      <c r="E280" s="520"/>
      <c r="F280" s="520"/>
      <c r="G280" s="520"/>
      <c r="H280" s="520"/>
      <c r="I280" s="520"/>
      <c r="J280" s="520"/>
      <c r="K280" s="520"/>
      <c r="L280" s="400"/>
      <c r="M280" s="496">
        <f t="shared" si="9"/>
        <v>0</v>
      </c>
      <c r="N280" s="501" t="str">
        <f t="shared" si="8"/>
        <v>Q01) COVER WINDOW FRONT</v>
      </c>
      <c r="O280" s="501"/>
      <c r="P280" s="36"/>
      <c r="Q280" s="36"/>
      <c r="R280" s="36"/>
    </row>
    <row r="281" spans="1:18" ht="35.25" customHeight="1">
      <c r="A281" s="1006" t="s">
        <v>991</v>
      </c>
      <c r="B281" s="505" t="s">
        <v>992</v>
      </c>
      <c r="C281" s="381" t="s">
        <v>993</v>
      </c>
      <c r="D281" s="520"/>
      <c r="E281" s="520"/>
      <c r="F281" s="520"/>
      <c r="G281" s="520"/>
      <c r="H281" s="520"/>
      <c r="I281" s="520"/>
      <c r="J281" s="520"/>
      <c r="K281" s="520"/>
      <c r="L281" s="400"/>
      <c r="M281" s="496">
        <f t="shared" si="9"/>
        <v>0</v>
      </c>
      <c r="N281" s="501" t="str">
        <f t="shared" si="8"/>
        <v>E C2 COVER WINOW FRONT</v>
      </c>
      <c r="O281" s="501"/>
      <c r="P281" s="36"/>
      <c r="Q281" s="36"/>
      <c r="R281" s="36"/>
    </row>
    <row r="282" spans="1:18" ht="35.25" customHeight="1">
      <c r="A282" s="1006"/>
      <c r="B282" s="505" t="s">
        <v>839</v>
      </c>
      <c r="C282" s="381" t="s">
        <v>994</v>
      </c>
      <c r="D282" s="520"/>
      <c r="E282" s="520"/>
      <c r="F282" s="520"/>
      <c r="G282" s="520"/>
      <c r="H282" s="520"/>
      <c r="I282" s="520"/>
      <c r="J282" s="520"/>
      <c r="K282" s="520"/>
      <c r="L282" s="400"/>
      <c r="M282" s="496">
        <f t="shared" si="9"/>
        <v>0</v>
      </c>
      <c r="N282" s="501" t="str">
        <f t="shared" si="8"/>
        <v xml:space="preserve"> COVER WINDOW BACK</v>
      </c>
      <c r="O282" s="501"/>
      <c r="P282" s="36"/>
      <c r="Q282" s="36"/>
      <c r="R282" s="36"/>
    </row>
    <row r="283" spans="1:18" ht="35.25" customHeight="1">
      <c r="A283" s="1006" t="s">
        <v>995</v>
      </c>
      <c r="B283" s="505" t="s">
        <v>840</v>
      </c>
      <c r="C283" s="381" t="s">
        <v>190</v>
      </c>
      <c r="D283" s="520"/>
      <c r="E283" s="520"/>
      <c r="F283" s="520"/>
      <c r="G283" s="520"/>
      <c r="H283" s="520"/>
      <c r="I283" s="520"/>
      <c r="J283" s="520"/>
      <c r="K283" s="520"/>
      <c r="L283" s="400"/>
      <c r="M283" s="496">
        <f t="shared" si="9"/>
        <v>0</v>
      </c>
      <c r="N283" s="501" t="str">
        <f t="shared" si="8"/>
        <v>VIVO COVER WINDOW FRONT</v>
      </c>
      <c r="O283" s="501"/>
      <c r="P283" s="36"/>
      <c r="Q283" s="36"/>
      <c r="R283" s="36"/>
    </row>
    <row r="284" spans="1:18" ht="35.25" customHeight="1">
      <c r="A284" s="1006"/>
      <c r="B284" s="505" t="s">
        <v>839</v>
      </c>
      <c r="C284" s="381" t="s">
        <v>996</v>
      </c>
      <c r="D284" s="520"/>
      <c r="E284" s="520"/>
      <c r="F284" s="520"/>
      <c r="G284" s="520"/>
      <c r="H284" s="520"/>
      <c r="I284" s="520"/>
      <c r="J284" s="520"/>
      <c r="K284" s="520"/>
      <c r="L284" s="400"/>
      <c r="M284" s="496">
        <f t="shared" si="9"/>
        <v>0</v>
      </c>
      <c r="N284" s="501" t="str">
        <f t="shared" si="8"/>
        <v xml:space="preserve"> COVER WINDOW BACK</v>
      </c>
      <c r="O284" s="501"/>
      <c r="P284" s="36"/>
      <c r="Q284" s="36"/>
      <c r="R284" s="36"/>
    </row>
    <row r="285" spans="1:18" ht="35.25" customHeight="1">
      <c r="A285" s="1006" t="s">
        <v>997</v>
      </c>
      <c r="B285" s="505" t="s">
        <v>840</v>
      </c>
      <c r="C285" s="381" t="s">
        <v>191</v>
      </c>
      <c r="D285" s="520"/>
      <c r="E285" s="520"/>
      <c r="F285" s="520"/>
      <c r="G285" s="520"/>
      <c r="H285" s="520"/>
      <c r="I285" s="520"/>
      <c r="J285" s="520"/>
      <c r="K285" s="520"/>
      <c r="L285" s="400"/>
      <c r="M285" s="496">
        <f t="shared" si="9"/>
        <v>0</v>
      </c>
      <c r="N285" s="501" t="str">
        <f t="shared" si="8"/>
        <v>AWEI COVER WINDOW FRONT</v>
      </c>
      <c r="O285" s="501"/>
      <c r="P285" s="36"/>
      <c r="Q285" s="36"/>
      <c r="R285" s="36"/>
    </row>
    <row r="286" spans="1:18" ht="35.25" customHeight="1">
      <c r="A286" s="1006"/>
      <c r="B286" s="505" t="s">
        <v>840</v>
      </c>
      <c r="C286" s="381" t="s">
        <v>998</v>
      </c>
      <c r="D286" s="520"/>
      <c r="E286" s="520"/>
      <c r="F286" s="520"/>
      <c r="G286" s="520"/>
      <c r="H286" s="520"/>
      <c r="I286" s="520"/>
      <c r="J286" s="520"/>
      <c r="K286" s="520"/>
      <c r="L286" s="400"/>
      <c r="M286" s="496">
        <f t="shared" si="9"/>
        <v>0</v>
      </c>
      <c r="N286" s="501" t="str">
        <f t="shared" si="8"/>
        <v xml:space="preserve"> COVER WINDOW FRONT</v>
      </c>
      <c r="O286" s="501"/>
      <c r="P286" s="36"/>
      <c r="Q286" s="36"/>
      <c r="R286" s="36"/>
    </row>
    <row r="287" spans="1:18" ht="35.25" customHeight="1">
      <c r="A287" s="1006"/>
      <c r="B287" s="505" t="s">
        <v>629</v>
      </c>
      <c r="C287" s="381" t="s">
        <v>999</v>
      </c>
      <c r="D287" s="520"/>
      <c r="E287" s="520"/>
      <c r="F287" s="520"/>
      <c r="G287" s="520"/>
      <c r="H287" s="520"/>
      <c r="I287" s="520"/>
      <c r="J287" s="520"/>
      <c r="K287" s="520"/>
      <c r="L287" s="400"/>
      <c r="M287" s="496">
        <f t="shared" si="9"/>
        <v>0</v>
      </c>
      <c r="N287" s="501" t="str">
        <f t="shared" si="8"/>
        <v xml:space="preserve"> COVER WINDOW </v>
      </c>
      <c r="O287" s="501"/>
      <c r="P287" s="36"/>
      <c r="Q287" s="36"/>
      <c r="R287" s="36"/>
    </row>
    <row r="288" spans="1:18" ht="35.25" customHeight="1">
      <c r="A288" s="1006"/>
      <c r="B288" s="505" t="s">
        <v>1000</v>
      </c>
      <c r="C288" s="381" t="s">
        <v>1001</v>
      </c>
      <c r="D288" s="520"/>
      <c r="E288" s="520"/>
      <c r="F288" s="520"/>
      <c r="G288" s="520"/>
      <c r="H288" s="520"/>
      <c r="I288" s="520"/>
      <c r="J288" s="520"/>
      <c r="K288" s="520"/>
      <c r="L288" s="400"/>
      <c r="M288" s="496">
        <f t="shared" si="9"/>
        <v>0</v>
      </c>
      <c r="N288" s="501" t="str">
        <f t="shared" si="8"/>
        <v xml:space="preserve"> COVER WINOW BACK</v>
      </c>
      <c r="O288" s="501"/>
      <c r="P288" s="36"/>
      <c r="Q288" s="36"/>
      <c r="R288" s="36"/>
    </row>
    <row r="289" spans="1:18" ht="35.25" customHeight="1">
      <c r="A289" s="438" t="s">
        <v>997</v>
      </c>
      <c r="B289" s="438" t="s">
        <v>1002</v>
      </c>
      <c r="C289" s="438" t="s">
        <v>1003</v>
      </c>
      <c r="D289" s="520"/>
      <c r="E289" s="520"/>
      <c r="F289" s="520"/>
      <c r="G289" s="520"/>
      <c r="H289" s="520"/>
      <c r="I289" s="520"/>
      <c r="J289" s="520"/>
      <c r="K289" s="520"/>
      <c r="L289" s="400"/>
      <c r="M289" s="496">
        <f t="shared" si="9"/>
        <v>0</v>
      </c>
      <c r="N289" s="501" t="str">
        <f t="shared" si="8"/>
        <v xml:space="preserve">AWEI GUIDE FILM B TAPE </v>
      </c>
      <c r="O289" s="501"/>
      <c r="P289" s="36"/>
      <c r="Q289" s="36"/>
      <c r="R289" s="36"/>
    </row>
    <row r="290" spans="1:18" ht="35.25" customHeight="1">
      <c r="A290" s="438" t="s">
        <v>1004</v>
      </c>
      <c r="B290" s="438" t="s">
        <v>1005</v>
      </c>
      <c r="C290" s="381" t="s">
        <v>1006</v>
      </c>
      <c r="D290" s="520"/>
      <c r="E290" s="520"/>
      <c r="F290" s="520"/>
      <c r="G290" s="520"/>
      <c r="H290" s="520"/>
      <c r="I290" s="520"/>
      <c r="J290" s="520"/>
      <c r="K290" s="520"/>
      <c r="L290" s="400"/>
      <c r="M290" s="496">
        <f t="shared" si="9"/>
        <v>0</v>
      </c>
      <c r="N290" s="501" t="str">
        <f t="shared" si="8"/>
        <v>TS01 Cover window
 (A type)</v>
      </c>
      <c r="O290" s="501"/>
      <c r="P290" s="36"/>
      <c r="Q290" s="36"/>
      <c r="R290" s="36"/>
    </row>
    <row r="291" spans="1:18" ht="35.25" customHeight="1">
      <c r="A291" s="438" t="s">
        <v>1007</v>
      </c>
      <c r="B291" s="438" t="s">
        <v>1005</v>
      </c>
      <c r="C291" s="381" t="s">
        <v>1008</v>
      </c>
      <c r="D291" s="520"/>
      <c r="E291" s="520"/>
      <c r="F291" s="520"/>
      <c r="G291" s="520"/>
      <c r="H291" s="520"/>
      <c r="I291" s="520"/>
      <c r="J291" s="520"/>
      <c r="K291" s="520"/>
      <c r="L291" s="400"/>
      <c r="M291" s="496">
        <f t="shared" si="9"/>
        <v>0</v>
      </c>
      <c r="N291" s="501" t="str">
        <f t="shared" si="8"/>
        <v>US01 Cover window
 (A type)</v>
      </c>
      <c r="O291" s="501"/>
      <c r="P291" s="36"/>
      <c r="Q291" s="36"/>
      <c r="R291" s="36"/>
    </row>
    <row r="292" spans="1:18" ht="35.25" customHeight="1">
      <c r="A292" s="438" t="s">
        <v>1009</v>
      </c>
      <c r="B292" s="505" t="s">
        <v>107</v>
      </c>
      <c r="C292" s="381" t="s">
        <v>1010</v>
      </c>
      <c r="D292" s="531">
        <v>20000</v>
      </c>
      <c r="E292" s="531"/>
      <c r="F292" s="531"/>
      <c r="G292" s="531">
        <v>20000</v>
      </c>
      <c r="H292" s="531"/>
      <c r="I292" s="531"/>
      <c r="J292" s="541">
        <v>80000</v>
      </c>
      <c r="K292" s="531">
        <v>50000</v>
      </c>
      <c r="L292" s="531">
        <v>61800</v>
      </c>
      <c r="M292" s="496">
        <f t="shared" si="9"/>
        <v>231800</v>
      </c>
      <c r="N292" s="501" t="str">
        <f t="shared" si="8"/>
        <v>STAR COVER WINDOW</v>
      </c>
      <c r="O292" s="501"/>
      <c r="P292" s="36"/>
      <c r="Q292" s="36"/>
      <c r="R292" s="36"/>
    </row>
    <row r="293" spans="1:18" ht="35.25" customHeight="1">
      <c r="A293" s="505" t="s">
        <v>1011</v>
      </c>
      <c r="B293" s="505" t="s">
        <v>107</v>
      </c>
      <c r="C293" s="381" t="s">
        <v>216</v>
      </c>
      <c r="D293" s="520"/>
      <c r="E293" s="520"/>
      <c r="F293" s="520"/>
      <c r="G293" s="520"/>
      <c r="H293" s="520"/>
      <c r="I293" s="520"/>
      <c r="J293" s="520"/>
      <c r="K293" s="520"/>
      <c r="L293" s="400"/>
      <c r="M293" s="496">
        <f t="shared" si="9"/>
        <v>0</v>
      </c>
      <c r="N293" s="501" t="str">
        <f t="shared" si="8"/>
        <v>TAPE COVER WINDOW</v>
      </c>
      <c r="O293" s="501"/>
      <c r="P293" s="36"/>
      <c r="Q293" s="36"/>
      <c r="R293" s="36"/>
    </row>
    <row r="294" spans="1:18" ht="35.25" customHeight="1">
      <c r="A294" s="381" t="s">
        <v>1012</v>
      </c>
      <c r="B294" s="438" t="s">
        <v>624</v>
      </c>
      <c r="C294" s="506" t="s">
        <v>177</v>
      </c>
      <c r="D294" s="520"/>
      <c r="E294" s="520"/>
      <c r="F294" s="520"/>
      <c r="G294" s="520"/>
      <c r="H294" s="520"/>
      <c r="I294" s="520"/>
      <c r="J294" s="520"/>
      <c r="K294" s="520"/>
      <c r="L294" s="400"/>
      <c r="M294" s="496">
        <f t="shared" si="9"/>
        <v>0</v>
      </c>
      <c r="N294" s="501" t="str">
        <f t="shared" si="8"/>
        <v>OND1 COVER FPC</v>
      </c>
      <c r="O294" s="501"/>
      <c r="P294" s="36"/>
      <c r="Q294" s="36"/>
      <c r="R294" s="36"/>
    </row>
    <row r="295" spans="1:18" ht="35.25" customHeight="1">
      <c r="A295" s="505" t="s">
        <v>1013</v>
      </c>
      <c r="B295" s="505" t="s">
        <v>1014</v>
      </c>
      <c r="C295" s="381" t="s">
        <v>70</v>
      </c>
      <c r="D295" s="520"/>
      <c r="E295" s="520"/>
      <c r="F295" s="520"/>
      <c r="G295" s="520"/>
      <c r="H295" s="520"/>
      <c r="I295" s="520"/>
      <c r="J295" s="520"/>
      <c r="K295" s="520"/>
      <c r="L295" s="400"/>
      <c r="M295" s="496">
        <f t="shared" si="9"/>
        <v>0</v>
      </c>
      <c r="N295" s="501" t="str">
        <f t="shared" si="8"/>
        <v xml:space="preserve">A30 COVER WINDOW FRONT </v>
      </c>
      <c r="O295" s="501"/>
      <c r="P295" s="36"/>
      <c r="Q295" s="36"/>
      <c r="R295" s="36"/>
    </row>
    <row r="296" spans="1:18" ht="35.25" customHeight="1">
      <c r="A296" s="505" t="s">
        <v>1015</v>
      </c>
      <c r="B296" s="505" t="s">
        <v>1016</v>
      </c>
      <c r="C296" s="381" t="s">
        <v>1017</v>
      </c>
      <c r="D296" s="520"/>
      <c r="E296" s="520"/>
      <c r="F296" s="520"/>
      <c r="G296" s="520"/>
      <c r="H296" s="520"/>
      <c r="I296" s="520"/>
      <c r="J296" s="520"/>
      <c r="K296" s="520"/>
      <c r="L296" s="400"/>
      <c r="M296" s="496">
        <f t="shared" si="9"/>
        <v>0</v>
      </c>
      <c r="N296" s="501" t="str">
        <f t="shared" si="8"/>
        <v>wp01 COVER WINDOW(308A)</v>
      </c>
      <c r="O296" s="501"/>
      <c r="P296" s="36"/>
      <c r="Q296" s="36"/>
      <c r="R296" s="36"/>
    </row>
    <row r="297" spans="1:18" ht="35.25" customHeight="1">
      <c r="A297" s="1006" t="s">
        <v>1018</v>
      </c>
      <c r="B297" s="438" t="s">
        <v>1019</v>
      </c>
      <c r="C297" s="438" t="s">
        <v>1020</v>
      </c>
      <c r="D297" s="522"/>
      <c r="E297" s="522"/>
      <c r="F297" s="522"/>
      <c r="G297" s="522"/>
      <c r="H297" s="522"/>
      <c r="I297" s="522"/>
      <c r="J297" s="522"/>
      <c r="K297" s="522">
        <v>13500</v>
      </c>
      <c r="L297" s="542"/>
      <c r="M297" s="496">
        <f t="shared" si="9"/>
        <v>13500</v>
      </c>
      <c r="N297" s="501" t="str">
        <f t="shared" si="8"/>
        <v>ops) ANT SUB2 DIV OUT</v>
      </c>
      <c r="O297" s="501"/>
      <c r="P297" s="36"/>
      <c r="Q297" s="36"/>
      <c r="R297" s="36"/>
    </row>
    <row r="298" spans="1:18" ht="35.25" customHeight="1">
      <c r="A298" s="1006"/>
      <c r="B298" s="438" t="s">
        <v>1021</v>
      </c>
      <c r="C298" s="438" t="s">
        <v>1022</v>
      </c>
      <c r="D298" s="522"/>
      <c r="E298" s="522"/>
      <c r="F298" s="522"/>
      <c r="G298" s="522"/>
      <c r="H298" s="522"/>
      <c r="I298" s="522"/>
      <c r="J298" s="522"/>
      <c r="K298" s="522">
        <v>13500</v>
      </c>
      <c r="L298" s="542"/>
      <c r="M298" s="496">
        <f t="shared" si="9"/>
        <v>13500</v>
      </c>
      <c r="N298" s="501" t="str">
        <f t="shared" si="8"/>
        <v xml:space="preserve"> ANT WIFI</v>
      </c>
      <c r="O298" s="501"/>
      <c r="P298" s="36"/>
      <c r="Q298" s="36"/>
      <c r="R298" s="36"/>
    </row>
    <row r="299" spans="1:18" ht="35.25" customHeight="1">
      <c r="A299" s="438" t="s">
        <v>1023</v>
      </c>
      <c r="B299" s="438" t="s">
        <v>629</v>
      </c>
      <c r="C299" s="438" t="s">
        <v>1024</v>
      </c>
      <c r="D299" s="520"/>
      <c r="E299" s="520"/>
      <c r="F299" s="520"/>
      <c r="G299" s="520"/>
      <c r="H299" s="520"/>
      <c r="I299" s="520"/>
      <c r="J299" s="520"/>
      <c r="K299" s="520"/>
      <c r="L299" s="400"/>
      <c r="M299" s="496">
        <f t="shared" si="9"/>
        <v>0</v>
      </c>
      <c r="N299" s="501" t="str">
        <f t="shared" si="8"/>
        <v xml:space="preserve">AOMI COVER WINDOW </v>
      </c>
      <c r="O299" s="501"/>
      <c r="P299" s="36"/>
      <c r="Q299" s="36"/>
      <c r="R299" s="36"/>
    </row>
    <row r="300" spans="1:18" ht="35.25" customHeight="1">
      <c r="A300" s="438" t="s">
        <v>1025</v>
      </c>
      <c r="B300" s="438" t="s">
        <v>1026</v>
      </c>
      <c r="C300" s="438" t="s">
        <v>1027</v>
      </c>
      <c r="D300" s="520"/>
      <c r="E300" s="520"/>
      <c r="F300" s="520"/>
      <c r="G300" s="520"/>
      <c r="H300" s="520"/>
      <c r="I300" s="520"/>
      <c r="J300" s="520"/>
      <c r="K300" s="520"/>
      <c r="L300" s="400"/>
      <c r="M300" s="496">
        <f t="shared" si="9"/>
        <v>0</v>
      </c>
      <c r="N300" s="501" t="str">
        <f t="shared" si="8"/>
        <v xml:space="preserve">NTC) COVER WINDOW
(FRONT) </v>
      </c>
      <c r="O300" s="501"/>
      <c r="P300" s="36"/>
      <c r="Q300" s="36"/>
      <c r="R300" s="36"/>
    </row>
    <row r="301" spans="1:18" ht="35.25" customHeight="1">
      <c r="A301" s="438" t="s">
        <v>1028</v>
      </c>
      <c r="B301" s="438" t="s">
        <v>1029</v>
      </c>
      <c r="C301" s="438" t="s">
        <v>1030</v>
      </c>
      <c r="D301" s="522"/>
      <c r="E301" s="522"/>
      <c r="F301" s="522"/>
      <c r="G301" s="522"/>
      <c r="H301" s="522"/>
      <c r="I301" s="522"/>
      <c r="J301" s="520"/>
      <c r="K301" s="520"/>
      <c r="L301" s="400"/>
      <c r="M301" s="496">
        <f t="shared" si="9"/>
        <v>0</v>
      </c>
      <c r="N301" s="501" t="str">
        <f t="shared" si="8"/>
        <v>-11D C WINDOW  F R4</v>
      </c>
      <c r="O301" s="501"/>
      <c r="P301" s="36"/>
      <c r="Q301" s="36"/>
      <c r="R301" s="36"/>
    </row>
    <row r="302" spans="1:18" ht="35.25" customHeight="1">
      <c r="A302" s="438" t="s">
        <v>1028</v>
      </c>
      <c r="B302" s="438" t="s">
        <v>1031</v>
      </c>
      <c r="C302" s="438" t="s">
        <v>1032</v>
      </c>
      <c r="D302" s="522"/>
      <c r="E302" s="522"/>
      <c r="F302" s="522"/>
      <c r="G302" s="522"/>
      <c r="H302" s="522"/>
      <c r="I302" s="522"/>
      <c r="J302" s="520"/>
      <c r="K302" s="520"/>
      <c r="L302" s="400"/>
      <c r="M302" s="496">
        <f t="shared" si="9"/>
        <v>0</v>
      </c>
      <c r="N302" s="501" t="str">
        <f t="shared" si="8"/>
        <v>-11D C WINDOW  B R4</v>
      </c>
      <c r="O302" s="501"/>
      <c r="P302" s="36"/>
      <c r="Q302" s="36"/>
      <c r="R302" s="36"/>
    </row>
    <row r="303" spans="1:18" ht="35.25" customHeight="1">
      <c r="A303" s="438" t="s">
        <v>1033</v>
      </c>
      <c r="B303" s="438" t="s">
        <v>1034</v>
      </c>
      <c r="C303" s="438" t="s">
        <v>1035</v>
      </c>
      <c r="D303" s="522"/>
      <c r="E303" s="522"/>
      <c r="F303" s="522"/>
      <c r="G303" s="522"/>
      <c r="H303" s="522"/>
      <c r="I303" s="522"/>
      <c r="J303" s="522"/>
      <c r="K303" s="522"/>
      <c r="L303" s="542"/>
      <c r="M303" s="496">
        <f t="shared" si="9"/>
        <v>0</v>
      </c>
      <c r="N303" s="501" t="str">
        <f t="shared" si="8"/>
        <v>7-07 cover window front</v>
      </c>
      <c r="O303" s="501"/>
      <c r="P303" s="36"/>
      <c r="Q303" s="36"/>
      <c r="R303" s="36"/>
    </row>
    <row r="304" spans="1:18" ht="35.25" customHeight="1">
      <c r="A304" s="438" t="s">
        <v>1033</v>
      </c>
      <c r="B304" s="438" t="s">
        <v>1036</v>
      </c>
      <c r="C304" s="438" t="s">
        <v>1037</v>
      </c>
      <c r="D304" s="522"/>
      <c r="E304" s="522"/>
      <c r="F304" s="522"/>
      <c r="G304" s="522"/>
      <c r="H304" s="522"/>
      <c r="I304" s="522"/>
      <c r="J304" s="522"/>
      <c r="K304" s="522"/>
      <c r="L304" s="542"/>
      <c r="M304" s="496">
        <f t="shared" si="9"/>
        <v>0</v>
      </c>
      <c r="N304" s="501" t="str">
        <f t="shared" si="8"/>
        <v>7-07 cover window back</v>
      </c>
      <c r="O304" s="501"/>
      <c r="P304" s="36"/>
      <c r="Q304" s="36"/>
      <c r="R304" s="36"/>
    </row>
    <row r="305" spans="1:15" ht="35.25" customHeight="1">
      <c r="A305" s="543" t="s">
        <v>818</v>
      </c>
      <c r="B305" s="438" t="s">
        <v>1038</v>
      </c>
      <c r="C305" s="381" t="s">
        <v>1039</v>
      </c>
      <c r="D305" s="522"/>
      <c r="E305" s="522"/>
      <c r="F305" s="522"/>
      <c r="G305" s="522"/>
      <c r="H305" s="522"/>
      <c r="I305" s="522"/>
      <c r="J305" s="520"/>
      <c r="K305" s="520"/>
      <c r="L305" s="400"/>
      <c r="M305" s="496">
        <f t="shared" si="9"/>
        <v>0</v>
      </c>
      <c r="N305" s="501" t="str">
        <f t="shared" si="8"/>
        <v>UH01 RELEASE LINER</v>
      </c>
      <c r="O305" s="501"/>
    </row>
    <row r="306" spans="1:15" ht="35.25" customHeight="1">
      <c r="A306" s="543" t="s">
        <v>818</v>
      </c>
      <c r="B306" s="438" t="s">
        <v>1040</v>
      </c>
      <c r="C306" s="381" t="s">
        <v>1041</v>
      </c>
      <c r="D306" s="522"/>
      <c r="E306" s="522"/>
      <c r="F306" s="522"/>
      <c r="G306" s="522"/>
      <c r="H306" s="522"/>
      <c r="I306" s="522"/>
      <c r="J306" s="520"/>
      <c r="K306" s="520"/>
      <c r="L306" s="400"/>
      <c r="M306" s="496">
        <f t="shared" si="9"/>
        <v>0</v>
      </c>
      <c r="N306" s="501" t="str">
        <f t="shared" si="8"/>
        <v xml:space="preserve">UH01 TPU PSA </v>
      </c>
      <c r="O306" s="501"/>
    </row>
    <row r="307" spans="1:15" ht="35.25" customHeight="1">
      <c r="A307" s="543" t="s">
        <v>818</v>
      </c>
      <c r="B307" s="438" t="s">
        <v>1042</v>
      </c>
      <c r="C307" s="381" t="s">
        <v>1043</v>
      </c>
      <c r="D307" s="522"/>
      <c r="E307" s="522"/>
      <c r="F307" s="522"/>
      <c r="G307" s="522"/>
      <c r="H307" s="522"/>
      <c r="I307" s="522"/>
      <c r="J307" s="520"/>
      <c r="K307" s="520"/>
      <c r="L307" s="400"/>
      <c r="M307" s="496">
        <f t="shared" si="9"/>
        <v>0</v>
      </c>
      <c r="N307" s="501" t="str">
        <f t="shared" si="8"/>
        <v>UH01 CU PSA</v>
      </c>
      <c r="O307" s="501"/>
    </row>
    <row r="308" spans="1:15" ht="35.25" customHeight="1">
      <c r="A308" s="543" t="s">
        <v>818</v>
      </c>
      <c r="B308" s="438" t="s">
        <v>1044</v>
      </c>
      <c r="C308" s="381" t="s">
        <v>1045</v>
      </c>
      <c r="D308" s="522"/>
      <c r="E308" s="522"/>
      <c r="F308" s="522"/>
      <c r="G308" s="522"/>
      <c r="H308" s="522"/>
      <c r="I308" s="522"/>
      <c r="J308" s="520"/>
      <c r="K308" s="520"/>
      <c r="L308" s="400"/>
      <c r="M308" s="496">
        <f t="shared" si="9"/>
        <v>0</v>
      </c>
      <c r="N308" s="501" t="str">
        <f t="shared" si="8"/>
        <v>UH01 GRAPHITE SHEET</v>
      </c>
      <c r="O308" s="501"/>
    </row>
    <row r="309" spans="1:15" ht="35.25" customHeight="1">
      <c r="A309" s="543" t="s">
        <v>818</v>
      </c>
      <c r="B309" s="438" t="s">
        <v>1046</v>
      </c>
      <c r="C309" s="381" t="s">
        <v>1047</v>
      </c>
      <c r="D309" s="522"/>
      <c r="E309" s="522"/>
      <c r="F309" s="522"/>
      <c r="G309" s="522"/>
      <c r="H309" s="522"/>
      <c r="I309" s="522"/>
      <c r="J309" s="520"/>
      <c r="K309" s="520"/>
      <c r="L309" s="400"/>
      <c r="M309" s="496">
        <f t="shared" si="9"/>
        <v>0</v>
      </c>
      <c r="N309" s="501" t="str">
        <f t="shared" si="8"/>
        <v>UH01 COVER TAPE</v>
      </c>
      <c r="O309" s="501"/>
    </row>
    <row r="310" spans="1:15" ht="35.25" customHeight="1">
      <c r="A310" s="543" t="s">
        <v>818</v>
      </c>
      <c r="B310" s="438" t="s">
        <v>1048</v>
      </c>
      <c r="C310" s="381" t="s">
        <v>1049</v>
      </c>
      <c r="D310" s="522"/>
      <c r="E310" s="522"/>
      <c r="F310" s="522"/>
      <c r="G310" s="522"/>
      <c r="H310" s="522"/>
      <c r="I310" s="522"/>
      <c r="J310" s="520"/>
      <c r="K310" s="520"/>
      <c r="L310" s="400"/>
      <c r="M310" s="496">
        <f t="shared" si="9"/>
        <v>0</v>
      </c>
      <c r="N310" s="501" t="str">
        <f t="shared" si="8"/>
        <v>UH01 GAP TAPE</v>
      </c>
      <c r="O310" s="501"/>
    </row>
    <row r="311" spans="1:15" ht="35.25" customHeight="1">
      <c r="A311" s="543" t="s">
        <v>818</v>
      </c>
      <c r="B311" s="438" t="s">
        <v>1050</v>
      </c>
      <c r="C311" s="381" t="s">
        <v>1051</v>
      </c>
      <c r="D311" s="522"/>
      <c r="E311" s="522"/>
      <c r="F311" s="522"/>
      <c r="G311" s="522"/>
      <c r="H311" s="522"/>
      <c r="I311" s="522"/>
      <c r="J311" s="520"/>
      <c r="K311" s="520"/>
      <c r="L311" s="400"/>
      <c r="M311" s="496">
        <f t="shared" si="9"/>
        <v>0</v>
      </c>
      <c r="N311" s="501" t="str">
        <f t="shared" si="8"/>
        <v>UH01 FPCB TAPE</v>
      </c>
      <c r="O311" s="501"/>
    </row>
    <row r="312" spans="1:15" ht="15" customHeight="1">
      <c r="A312" s="543" t="s">
        <v>818</v>
      </c>
      <c r="B312" s="438" t="s">
        <v>1052</v>
      </c>
      <c r="C312" s="381" t="s">
        <v>1053</v>
      </c>
      <c r="D312" s="522"/>
      <c r="E312" s="522"/>
      <c r="F312" s="522"/>
      <c r="G312" s="522"/>
      <c r="H312" s="522"/>
      <c r="I312" s="522"/>
      <c r="J312" s="520"/>
      <c r="K312" s="520"/>
      <c r="L312" s="400"/>
      <c r="M312" s="496">
        <f t="shared" si="9"/>
        <v>0</v>
      </c>
      <c r="N312" s="501" t="str">
        <f t="shared" si="8"/>
        <v>UH01 TOP+ BOTTOM LINNER</v>
      </c>
    </row>
    <row r="313" spans="1:15">
      <c r="A313" s="543" t="s">
        <v>947</v>
      </c>
      <c r="B313" s="438" t="s">
        <v>1054</v>
      </c>
      <c r="C313" s="381" t="s">
        <v>1055</v>
      </c>
      <c r="D313" s="522">
        <v>15000</v>
      </c>
      <c r="E313" s="522">
        <v>15000</v>
      </c>
      <c r="F313" s="522">
        <v>15000</v>
      </c>
      <c r="G313" s="522">
        <v>15000</v>
      </c>
      <c r="H313" s="522">
        <v>15000</v>
      </c>
      <c r="I313" s="522">
        <v>15000</v>
      </c>
      <c r="J313" s="542">
        <v>103000</v>
      </c>
      <c r="K313" s="522">
        <v>100000</v>
      </c>
      <c r="L313" s="522">
        <v>100000</v>
      </c>
      <c r="M313" s="496">
        <f t="shared" si="9"/>
        <v>393000</v>
      </c>
      <c r="N313" s="501" t="str">
        <f t="shared" si="8"/>
        <v>VG01 TOP LINER</v>
      </c>
    </row>
    <row r="314" spans="1:15" ht="30" customHeight="1">
      <c r="A314" s="543" t="s">
        <v>947</v>
      </c>
      <c r="B314" s="438" t="s">
        <v>1040</v>
      </c>
      <c r="C314" s="381" t="s">
        <v>1056</v>
      </c>
      <c r="D314" s="522">
        <v>15000</v>
      </c>
      <c r="E314" s="522">
        <v>15000</v>
      </c>
      <c r="F314" s="522">
        <v>15000</v>
      </c>
      <c r="G314" s="522">
        <v>15000</v>
      </c>
      <c r="H314" s="522">
        <v>15000</v>
      </c>
      <c r="I314" s="522">
        <v>15000</v>
      </c>
      <c r="J314" s="542">
        <v>103000</v>
      </c>
      <c r="K314" s="522">
        <v>100000</v>
      </c>
      <c r="L314" s="522">
        <v>100000</v>
      </c>
      <c r="M314" s="496">
        <f t="shared" si="9"/>
        <v>393000</v>
      </c>
      <c r="N314" s="501" t="str">
        <f t="shared" si="8"/>
        <v xml:space="preserve">VG01 TPU PSA </v>
      </c>
    </row>
    <row r="315" spans="1:15">
      <c r="A315" s="543" t="s">
        <v>947</v>
      </c>
      <c r="B315" s="438" t="s">
        <v>1042</v>
      </c>
      <c r="C315" s="381" t="s">
        <v>1057</v>
      </c>
      <c r="D315" s="522">
        <v>15000</v>
      </c>
      <c r="E315" s="522">
        <v>15000</v>
      </c>
      <c r="F315" s="522">
        <v>15000</v>
      </c>
      <c r="G315" s="522">
        <v>15000</v>
      </c>
      <c r="H315" s="522">
        <v>15000</v>
      </c>
      <c r="I315" s="522">
        <v>15000</v>
      </c>
      <c r="J315" s="542">
        <v>103000</v>
      </c>
      <c r="K315" s="522">
        <v>100000</v>
      </c>
      <c r="L315" s="522">
        <v>100000</v>
      </c>
      <c r="M315" s="496">
        <f t="shared" si="9"/>
        <v>393000</v>
      </c>
      <c r="N315" s="501" t="str">
        <f t="shared" si="8"/>
        <v>VG01 CU PSA</v>
      </c>
    </row>
    <row r="316" spans="1:15" ht="30" customHeight="1">
      <c r="A316" s="543" t="s">
        <v>947</v>
      </c>
      <c r="B316" s="438" t="s">
        <v>1058</v>
      </c>
      <c r="C316" s="381" t="s">
        <v>1059</v>
      </c>
      <c r="D316" s="522">
        <v>15000</v>
      </c>
      <c r="E316" s="522">
        <v>15000</v>
      </c>
      <c r="F316" s="522">
        <v>15000</v>
      </c>
      <c r="G316" s="522">
        <v>15000</v>
      </c>
      <c r="H316" s="522">
        <v>15000</v>
      </c>
      <c r="I316" s="522">
        <v>15000</v>
      </c>
      <c r="J316" s="542">
        <v>103000</v>
      </c>
      <c r="K316" s="522">
        <v>100000</v>
      </c>
      <c r="L316" s="522">
        <v>100000</v>
      </c>
      <c r="M316" s="496">
        <f t="shared" si="9"/>
        <v>393000</v>
      </c>
      <c r="N316" s="501" t="str">
        <f t="shared" si="8"/>
        <v>VG01 CUSHION TAPE</v>
      </c>
    </row>
    <row r="317" spans="1:15">
      <c r="A317" s="543" t="s">
        <v>947</v>
      </c>
      <c r="B317" s="438" t="s">
        <v>1060</v>
      </c>
      <c r="C317" s="381" t="s">
        <v>1061</v>
      </c>
      <c r="D317" s="522">
        <v>15000</v>
      </c>
      <c r="E317" s="522">
        <v>15000</v>
      </c>
      <c r="F317" s="522">
        <v>15000</v>
      </c>
      <c r="G317" s="522">
        <v>15000</v>
      </c>
      <c r="H317" s="522">
        <v>15000</v>
      </c>
      <c r="I317" s="522">
        <v>15000</v>
      </c>
      <c r="J317" s="542">
        <v>103000</v>
      </c>
      <c r="K317" s="522">
        <v>100000</v>
      </c>
      <c r="L317" s="522">
        <v>100000</v>
      </c>
      <c r="M317" s="496">
        <f t="shared" si="9"/>
        <v>393000</v>
      </c>
      <c r="N317" s="501" t="str">
        <f t="shared" si="8"/>
        <v>VG01 SIDE PSA TAPE</v>
      </c>
    </row>
    <row r="318" spans="1:15" ht="15" customHeight="1">
      <c r="A318" s="543" t="s">
        <v>947</v>
      </c>
      <c r="B318" s="438" t="s">
        <v>1062</v>
      </c>
      <c r="C318" s="381" t="s">
        <v>1063</v>
      </c>
      <c r="D318" s="522">
        <v>15000</v>
      </c>
      <c r="E318" s="522">
        <v>15000</v>
      </c>
      <c r="F318" s="522">
        <v>15000</v>
      </c>
      <c r="G318" s="522">
        <v>15000</v>
      </c>
      <c r="H318" s="522">
        <v>15000</v>
      </c>
      <c r="I318" s="522">
        <v>15000</v>
      </c>
      <c r="J318" s="542">
        <v>103000</v>
      </c>
      <c r="K318" s="522">
        <v>100000</v>
      </c>
      <c r="L318" s="522">
        <v>100000</v>
      </c>
      <c r="M318" s="496">
        <f t="shared" si="9"/>
        <v>393000</v>
      </c>
      <c r="N318" s="501" t="str">
        <f t="shared" si="8"/>
        <v>VG01 BOTTOM LINER</v>
      </c>
    </row>
    <row r="319" spans="1:15">
      <c r="A319" s="543" t="s">
        <v>947</v>
      </c>
      <c r="B319" s="438" t="s">
        <v>1050</v>
      </c>
      <c r="C319" s="381" t="s">
        <v>1064</v>
      </c>
      <c r="D319" s="522">
        <v>15000</v>
      </c>
      <c r="E319" s="522">
        <v>15000</v>
      </c>
      <c r="F319" s="522">
        <v>15000</v>
      </c>
      <c r="G319" s="522">
        <v>15000</v>
      </c>
      <c r="H319" s="522">
        <v>15000</v>
      </c>
      <c r="I319" s="522">
        <v>15000</v>
      </c>
      <c r="J319" s="542">
        <v>103000</v>
      </c>
      <c r="K319" s="522">
        <v>100000</v>
      </c>
      <c r="L319" s="522">
        <v>100000</v>
      </c>
      <c r="M319" s="496">
        <f t="shared" si="9"/>
        <v>393000</v>
      </c>
      <c r="N319" s="501" t="str">
        <f t="shared" si="8"/>
        <v>VG01 FPCB TAPE</v>
      </c>
    </row>
    <row r="320" spans="1:15" ht="30" customHeight="1">
      <c r="A320" s="544"/>
      <c r="B320" s="544"/>
      <c r="C320" s="545"/>
      <c r="D320" s="520"/>
      <c r="E320" s="520"/>
      <c r="F320" s="520"/>
      <c r="G320" s="520"/>
      <c r="H320" s="520"/>
      <c r="I320" s="520"/>
      <c r="J320" s="520"/>
      <c r="K320" s="520"/>
      <c r="L320" s="400"/>
      <c r="M320" s="496">
        <f t="shared" si="9"/>
        <v>0</v>
      </c>
      <c r="N320" s="501" t="str">
        <f t="shared" si="8"/>
        <v xml:space="preserve"> </v>
      </c>
    </row>
    <row r="321" spans="1:14">
      <c r="A321" s="544"/>
      <c r="B321" s="544"/>
      <c r="C321" s="545"/>
      <c r="D321" s="520"/>
      <c r="E321" s="520"/>
      <c r="F321" s="520"/>
      <c r="G321" s="520"/>
      <c r="H321" s="520"/>
      <c r="I321" s="520"/>
      <c r="J321" s="520"/>
      <c r="K321" s="520"/>
      <c r="L321" s="400"/>
      <c r="M321" s="496">
        <f t="shared" si="9"/>
        <v>0</v>
      </c>
      <c r="N321" s="501" t="str">
        <f t="shared" si="8"/>
        <v xml:space="preserve"> </v>
      </c>
    </row>
    <row r="322" spans="1:14">
      <c r="A322" s="543"/>
      <c r="B322" s="438"/>
      <c r="C322" s="381"/>
      <c r="D322" s="13"/>
      <c r="E322" s="13"/>
      <c r="F322" s="13"/>
      <c r="G322" s="13"/>
      <c r="H322" s="13"/>
      <c r="I322" s="13"/>
      <c r="J322" s="34"/>
      <c r="K322" s="34"/>
      <c r="L322" s="34"/>
      <c r="M322" s="496">
        <f t="shared" si="9"/>
        <v>0</v>
      </c>
      <c r="N322" s="501" t="str">
        <f t="shared" ref="N322:N361" si="10">RIGHT(A322,4)&amp;" "&amp;B322</f>
        <v xml:space="preserve"> </v>
      </c>
    </row>
    <row r="323" spans="1:14">
      <c r="A323" s="543"/>
      <c r="B323" s="438"/>
      <c r="C323" s="381"/>
      <c r="D323" s="13"/>
      <c r="E323" s="13"/>
      <c r="F323" s="13"/>
      <c r="G323" s="13"/>
      <c r="H323" s="13"/>
      <c r="I323" s="13"/>
      <c r="J323" s="34"/>
      <c r="K323" s="34"/>
      <c r="L323" s="34"/>
      <c r="M323" s="496">
        <f t="shared" ref="M323:M361" si="11">+SUM(D323:L323)</f>
        <v>0</v>
      </c>
      <c r="N323" s="501" t="str">
        <f t="shared" si="10"/>
        <v xml:space="preserve"> </v>
      </c>
    </row>
    <row r="324" spans="1:14">
      <c r="A324" s="543"/>
      <c r="B324" s="438"/>
      <c r="C324" s="381"/>
      <c r="D324" s="13"/>
      <c r="E324" s="13"/>
      <c r="F324" s="13"/>
      <c r="G324" s="13"/>
      <c r="H324" s="13"/>
      <c r="I324" s="13"/>
      <c r="J324" s="34"/>
      <c r="K324" s="34"/>
      <c r="L324" s="34"/>
      <c r="M324" s="496">
        <f t="shared" si="11"/>
        <v>0</v>
      </c>
      <c r="N324" s="501" t="str">
        <f t="shared" si="10"/>
        <v xml:space="preserve"> </v>
      </c>
    </row>
    <row r="325" spans="1:14">
      <c r="A325" s="543"/>
      <c r="B325" s="438"/>
      <c r="C325" s="381"/>
      <c r="D325" s="13"/>
      <c r="E325" s="13"/>
      <c r="F325" s="13"/>
      <c r="G325" s="13"/>
      <c r="H325" s="13"/>
      <c r="I325" s="13"/>
      <c r="J325" s="34"/>
      <c r="K325" s="34"/>
      <c r="L325" s="34"/>
      <c r="M325" s="496">
        <f t="shared" si="11"/>
        <v>0</v>
      </c>
      <c r="N325" s="501" t="str">
        <f t="shared" si="10"/>
        <v xml:space="preserve"> </v>
      </c>
    </row>
    <row r="326" spans="1:14">
      <c r="A326" s="543"/>
      <c r="B326" s="438"/>
      <c r="C326" s="381"/>
      <c r="D326" s="13"/>
      <c r="E326" s="13"/>
      <c r="F326" s="13"/>
      <c r="G326" s="13"/>
      <c r="H326" s="13"/>
      <c r="I326" s="13"/>
      <c r="J326" s="36"/>
      <c r="K326" s="36"/>
      <c r="L326" s="36"/>
      <c r="M326" s="496">
        <f t="shared" si="11"/>
        <v>0</v>
      </c>
      <c r="N326" s="501" t="str">
        <f t="shared" si="10"/>
        <v xml:space="preserve"> </v>
      </c>
    </row>
    <row r="327" spans="1:14">
      <c r="A327" s="543"/>
      <c r="B327" s="438"/>
      <c r="C327" s="381"/>
      <c r="D327" s="13"/>
      <c r="E327" s="13"/>
      <c r="F327" s="13"/>
      <c r="G327" s="13"/>
      <c r="H327" s="13"/>
      <c r="I327" s="13"/>
      <c r="J327" s="36"/>
      <c r="K327" s="36"/>
      <c r="L327" s="36"/>
      <c r="M327" s="496">
        <f t="shared" si="11"/>
        <v>0</v>
      </c>
      <c r="N327" s="501" t="str">
        <f t="shared" si="10"/>
        <v xml:space="preserve"> </v>
      </c>
    </row>
    <row r="328" spans="1:14">
      <c r="A328" s="438"/>
      <c r="B328" s="438"/>
      <c r="C328" s="438"/>
      <c r="D328" s="13"/>
      <c r="E328" s="13"/>
      <c r="F328" s="13"/>
      <c r="G328" s="13"/>
      <c r="H328" s="13"/>
      <c r="I328" s="13"/>
      <c r="J328" s="36"/>
      <c r="K328" s="36"/>
      <c r="L328" s="36"/>
      <c r="M328" s="496">
        <f t="shared" si="11"/>
        <v>0</v>
      </c>
      <c r="N328" s="501" t="str">
        <f t="shared" si="10"/>
        <v xml:space="preserve"> </v>
      </c>
    </row>
    <row r="329" spans="1:14">
      <c r="A329" s="438"/>
      <c r="B329" s="438"/>
      <c r="C329" s="438"/>
      <c r="D329" s="13"/>
      <c r="E329" s="13"/>
      <c r="F329" s="13"/>
      <c r="G329" s="13"/>
      <c r="H329" s="13"/>
      <c r="I329" s="13"/>
      <c r="J329" s="36"/>
      <c r="K329" s="36"/>
      <c r="L329" s="36"/>
      <c r="M329" s="496">
        <f t="shared" si="11"/>
        <v>0</v>
      </c>
      <c r="N329" s="501" t="str">
        <f t="shared" si="10"/>
        <v xml:space="preserve"> </v>
      </c>
    </row>
    <row r="330" spans="1:14">
      <c r="A330" s="381"/>
      <c r="B330" s="438"/>
      <c r="C330" s="438"/>
      <c r="D330" s="13"/>
      <c r="E330" s="13"/>
      <c r="F330" s="13"/>
      <c r="G330" s="13"/>
      <c r="H330" s="13"/>
      <c r="I330" s="13"/>
      <c r="J330" s="36"/>
      <c r="M330" s="496">
        <f t="shared" si="11"/>
        <v>0</v>
      </c>
      <c r="N330" s="501" t="str">
        <f t="shared" si="10"/>
        <v xml:space="preserve"> </v>
      </c>
    </row>
    <row r="331" spans="1:14">
      <c r="A331" s="544"/>
      <c r="B331" s="544"/>
      <c r="C331" s="545"/>
      <c r="D331" s="13"/>
      <c r="E331" s="13"/>
      <c r="F331" s="13"/>
      <c r="G331" s="13"/>
      <c r="H331" s="13"/>
      <c r="I331" s="13"/>
      <c r="J331" s="36"/>
      <c r="M331" s="496">
        <f t="shared" si="11"/>
        <v>0</v>
      </c>
      <c r="N331" s="501" t="str">
        <f t="shared" si="10"/>
        <v xml:space="preserve"> </v>
      </c>
    </row>
    <row r="332" spans="1:14">
      <c r="A332" s="544"/>
      <c r="B332" s="544"/>
      <c r="C332" s="545"/>
      <c r="D332" s="13"/>
      <c r="E332" s="13"/>
      <c r="F332" s="13"/>
      <c r="G332" s="13"/>
      <c r="H332" s="13"/>
      <c r="I332" s="13"/>
      <c r="J332" s="36"/>
      <c r="M332" s="496">
        <f t="shared" si="11"/>
        <v>0</v>
      </c>
      <c r="N332" s="501" t="str">
        <f t="shared" si="10"/>
        <v xml:space="preserve"> </v>
      </c>
    </row>
    <row r="333" spans="1:14">
      <c r="A333" s="544"/>
      <c r="B333" s="544"/>
      <c r="C333" s="545"/>
      <c r="D333" s="13"/>
      <c r="E333" s="13"/>
      <c r="F333" s="13"/>
      <c r="G333" s="13"/>
      <c r="H333" s="13"/>
      <c r="I333" s="13"/>
      <c r="J333" s="36"/>
      <c r="M333" s="496">
        <f t="shared" si="11"/>
        <v>0</v>
      </c>
      <c r="N333" s="501" t="str">
        <f t="shared" si="10"/>
        <v xml:space="preserve"> </v>
      </c>
    </row>
    <row r="334" spans="1:14">
      <c r="A334" s="544"/>
      <c r="B334" s="544"/>
      <c r="C334" s="545"/>
      <c r="D334" s="13"/>
      <c r="E334" s="13"/>
      <c r="F334" s="13"/>
      <c r="G334" s="13"/>
      <c r="H334" s="13"/>
      <c r="I334" s="13"/>
      <c r="J334" s="36"/>
      <c r="M334" s="496">
        <f t="shared" si="11"/>
        <v>0</v>
      </c>
      <c r="N334" s="501" t="str">
        <f t="shared" si="10"/>
        <v xml:space="preserve"> </v>
      </c>
    </row>
    <row r="335" spans="1:14">
      <c r="A335" s="546"/>
      <c r="B335" s="546"/>
      <c r="C335" s="546"/>
      <c r="D335" s="13"/>
      <c r="E335" s="13"/>
      <c r="F335" s="13"/>
      <c r="G335" s="13"/>
      <c r="H335" s="13"/>
      <c r="I335" s="13"/>
      <c r="J335" s="36"/>
      <c r="M335" s="496">
        <f t="shared" si="11"/>
        <v>0</v>
      </c>
      <c r="N335" s="501" t="str">
        <f t="shared" si="10"/>
        <v xml:space="preserve"> </v>
      </c>
    </row>
    <row r="336" spans="1:14">
      <c r="A336" s="546"/>
      <c r="B336" s="544"/>
      <c r="C336" s="546"/>
      <c r="D336" s="13"/>
      <c r="E336" s="13"/>
      <c r="F336" s="13"/>
      <c r="G336" s="13"/>
      <c r="H336" s="13"/>
      <c r="I336" s="13"/>
      <c r="J336" s="36"/>
      <c r="M336" s="496">
        <f t="shared" si="11"/>
        <v>0</v>
      </c>
      <c r="N336" s="501" t="str">
        <f t="shared" si="10"/>
        <v xml:space="preserve"> </v>
      </c>
    </row>
    <row r="337" spans="1:14">
      <c r="A337" s="546"/>
      <c r="B337" s="544"/>
      <c r="C337" s="546"/>
      <c r="D337" s="136"/>
      <c r="E337" s="136"/>
      <c r="F337" s="136"/>
      <c r="G337" s="136"/>
      <c r="H337" s="136"/>
      <c r="I337" s="136"/>
      <c r="J337" s="549"/>
      <c r="M337" s="496">
        <f t="shared" si="11"/>
        <v>0</v>
      </c>
      <c r="N337" s="501" t="str">
        <f t="shared" si="10"/>
        <v xml:space="preserve"> </v>
      </c>
    </row>
    <row r="338" spans="1:14">
      <c r="A338" s="546"/>
      <c r="B338" s="544"/>
      <c r="C338" s="546"/>
      <c r="D338" s="13"/>
      <c r="E338" s="13"/>
      <c r="F338" s="13"/>
      <c r="G338" s="13"/>
      <c r="H338" s="13"/>
      <c r="I338" s="13"/>
      <c r="J338" s="36"/>
      <c r="K338" s="36"/>
      <c r="L338" s="36"/>
      <c r="M338" s="496">
        <f t="shared" si="11"/>
        <v>0</v>
      </c>
      <c r="N338" s="501" t="str">
        <f t="shared" si="10"/>
        <v xml:space="preserve"> </v>
      </c>
    </row>
    <row r="339" spans="1:14">
      <c r="A339" s="546"/>
      <c r="B339" s="544"/>
      <c r="C339" s="546"/>
      <c r="D339" s="13"/>
      <c r="E339" s="13"/>
      <c r="F339" s="13"/>
      <c r="G339" s="13"/>
      <c r="H339" s="13"/>
      <c r="I339" s="13"/>
      <c r="J339" s="36"/>
      <c r="K339" s="36"/>
      <c r="L339" s="36"/>
      <c r="M339" s="496">
        <f t="shared" si="11"/>
        <v>0</v>
      </c>
      <c r="N339" s="501" t="str">
        <f t="shared" si="10"/>
        <v xml:space="preserve"> </v>
      </c>
    </row>
    <row r="340" spans="1:14">
      <c r="A340" s="546"/>
      <c r="B340" s="544"/>
      <c r="C340" s="546"/>
      <c r="D340" s="13"/>
      <c r="E340" s="13"/>
      <c r="F340" s="13"/>
      <c r="G340" s="13"/>
      <c r="H340" s="13"/>
      <c r="I340" s="13"/>
      <c r="J340" s="36"/>
      <c r="K340" s="36"/>
      <c r="L340" s="36"/>
      <c r="M340" s="496">
        <f t="shared" si="11"/>
        <v>0</v>
      </c>
      <c r="N340" s="501" t="str">
        <f t="shared" si="10"/>
        <v xml:space="preserve"> </v>
      </c>
    </row>
    <row r="341" spans="1:14">
      <c r="A341" s="1003"/>
      <c r="B341" s="548"/>
      <c r="C341" s="548"/>
      <c r="D341" s="13"/>
      <c r="E341" s="13"/>
      <c r="F341" s="13"/>
      <c r="G341" s="13"/>
      <c r="H341" s="13"/>
      <c r="I341" s="13"/>
      <c r="J341" s="36"/>
      <c r="K341" s="36"/>
      <c r="L341" s="36"/>
      <c r="M341" s="496">
        <f t="shared" si="11"/>
        <v>0</v>
      </c>
      <c r="N341" s="501" t="str">
        <f t="shared" si="10"/>
        <v xml:space="preserve"> </v>
      </c>
    </row>
    <row r="342" spans="1:14">
      <c r="A342" s="1003"/>
      <c r="B342" s="548"/>
      <c r="C342" s="548"/>
      <c r="D342" s="13"/>
      <c r="E342" s="13"/>
      <c r="F342" s="13"/>
      <c r="G342" s="13"/>
      <c r="H342" s="13"/>
      <c r="I342" s="13"/>
      <c r="J342" s="36"/>
      <c r="K342" s="36"/>
      <c r="L342" s="36"/>
      <c r="M342" s="496">
        <f t="shared" si="11"/>
        <v>0</v>
      </c>
      <c r="N342" s="501" t="str">
        <f t="shared" si="10"/>
        <v xml:space="preserve"> </v>
      </c>
    </row>
    <row r="343" spans="1:14">
      <c r="A343" s="1003"/>
      <c r="B343" s="548"/>
      <c r="C343" s="548"/>
      <c r="D343" s="13"/>
      <c r="E343" s="13"/>
      <c r="F343" s="13"/>
      <c r="G343" s="13"/>
      <c r="H343" s="13"/>
      <c r="I343" s="13"/>
      <c r="J343" s="36"/>
      <c r="K343" s="36"/>
      <c r="L343" s="36"/>
      <c r="M343" s="496">
        <f t="shared" si="11"/>
        <v>0</v>
      </c>
      <c r="N343" s="501" t="str">
        <f t="shared" si="10"/>
        <v xml:space="preserve"> </v>
      </c>
    </row>
    <row r="344" spans="1:14">
      <c r="A344" s="1003"/>
      <c r="B344" s="548"/>
      <c r="C344" s="548"/>
      <c r="D344" s="13"/>
      <c r="E344" s="13"/>
      <c r="F344" s="13"/>
      <c r="G344" s="13"/>
      <c r="H344" s="13"/>
      <c r="I344" s="13"/>
      <c r="J344" s="36"/>
      <c r="K344" s="36"/>
      <c r="L344" s="36"/>
      <c r="M344" s="496">
        <f t="shared" si="11"/>
        <v>0</v>
      </c>
      <c r="N344" s="501" t="str">
        <f t="shared" si="10"/>
        <v xml:space="preserve"> </v>
      </c>
    </row>
    <row r="345" spans="1:14">
      <c r="A345" s="1002"/>
      <c r="B345" s="548"/>
      <c r="C345" s="548"/>
      <c r="D345" s="13"/>
      <c r="E345" s="13"/>
      <c r="F345" s="13"/>
      <c r="G345" s="13"/>
      <c r="H345" s="13"/>
      <c r="I345" s="13"/>
      <c r="J345" s="36"/>
      <c r="K345" s="36"/>
      <c r="L345" s="36"/>
      <c r="M345" s="496">
        <f t="shared" si="11"/>
        <v>0</v>
      </c>
      <c r="N345" s="501" t="str">
        <f t="shared" si="10"/>
        <v xml:space="preserve"> </v>
      </c>
    </row>
    <row r="346" spans="1:14">
      <c r="A346" s="1002"/>
      <c r="B346" s="548"/>
      <c r="C346" s="548"/>
      <c r="D346" s="13"/>
      <c r="E346" s="13"/>
      <c r="F346" s="13"/>
      <c r="G346" s="13"/>
      <c r="H346" s="13"/>
      <c r="I346" s="13"/>
      <c r="J346" s="36"/>
      <c r="K346" s="36"/>
      <c r="L346" s="36"/>
      <c r="M346" s="496">
        <f t="shared" si="11"/>
        <v>0</v>
      </c>
      <c r="N346" s="501" t="str">
        <f t="shared" si="10"/>
        <v xml:space="preserve"> </v>
      </c>
    </row>
    <row r="347" spans="1:14">
      <c r="A347" s="1002"/>
      <c r="B347" s="548"/>
      <c r="C347" s="548"/>
      <c r="D347" s="13"/>
      <c r="E347" s="13"/>
      <c r="F347" s="13"/>
      <c r="G347" s="13"/>
      <c r="H347" s="13"/>
      <c r="I347" s="13"/>
      <c r="J347" s="36"/>
      <c r="K347" s="36"/>
      <c r="L347" s="36"/>
      <c r="M347" s="496">
        <f t="shared" si="11"/>
        <v>0</v>
      </c>
      <c r="N347" s="501" t="str">
        <f t="shared" si="10"/>
        <v xml:space="preserve"> </v>
      </c>
    </row>
    <row r="348" spans="1:14">
      <c r="A348" s="1002"/>
      <c r="B348" s="548"/>
      <c r="C348" s="548"/>
      <c r="D348" s="13"/>
      <c r="E348" s="13"/>
      <c r="F348" s="13"/>
      <c r="G348" s="13"/>
      <c r="H348" s="13"/>
      <c r="I348" s="13"/>
      <c r="J348" s="36"/>
      <c r="K348" s="36"/>
      <c r="L348" s="36"/>
      <c r="M348" s="496">
        <f t="shared" si="11"/>
        <v>0</v>
      </c>
      <c r="N348" s="501" t="str">
        <f t="shared" si="10"/>
        <v xml:space="preserve"> </v>
      </c>
    </row>
    <row r="349" spans="1:14">
      <c r="A349" s="1003"/>
      <c r="B349" s="548"/>
      <c r="C349" s="548"/>
      <c r="D349" s="13"/>
      <c r="E349" s="13"/>
      <c r="F349" s="13"/>
      <c r="G349" s="13"/>
      <c r="H349" s="13"/>
      <c r="I349" s="13"/>
      <c r="J349" s="36"/>
      <c r="K349" s="36"/>
      <c r="L349" s="36"/>
      <c r="M349" s="496">
        <f t="shared" si="11"/>
        <v>0</v>
      </c>
      <c r="N349" s="501" t="str">
        <f t="shared" si="10"/>
        <v xml:space="preserve"> </v>
      </c>
    </row>
    <row r="350" spans="1:14">
      <c r="A350" s="1003"/>
      <c r="B350" s="548"/>
      <c r="C350" s="548"/>
      <c r="D350" s="13"/>
      <c r="E350" s="13"/>
      <c r="F350" s="13"/>
      <c r="G350" s="13"/>
      <c r="H350" s="13"/>
      <c r="I350" s="13"/>
      <c r="J350" s="36"/>
      <c r="K350" s="36"/>
      <c r="L350" s="36"/>
      <c r="M350" s="496">
        <f t="shared" si="11"/>
        <v>0</v>
      </c>
      <c r="N350" s="501" t="str">
        <f t="shared" si="10"/>
        <v xml:space="preserve"> </v>
      </c>
    </row>
    <row r="351" spans="1:14">
      <c r="A351" s="1003"/>
      <c r="B351" s="548"/>
      <c r="C351" s="548"/>
      <c r="D351" s="13"/>
      <c r="E351" s="13"/>
      <c r="F351" s="13"/>
      <c r="G351" s="13"/>
      <c r="H351" s="13"/>
      <c r="I351" s="13"/>
      <c r="J351" s="36"/>
      <c r="K351" s="36"/>
      <c r="L351" s="36"/>
      <c r="M351" s="496">
        <f t="shared" si="11"/>
        <v>0</v>
      </c>
      <c r="N351" s="501" t="str">
        <f t="shared" si="10"/>
        <v xml:space="preserve"> </v>
      </c>
    </row>
    <row r="352" spans="1:14">
      <c r="A352" s="1003"/>
      <c r="B352" s="548"/>
      <c r="C352" s="548"/>
      <c r="D352" s="13"/>
      <c r="E352" s="13"/>
      <c r="F352" s="13"/>
      <c r="G352" s="13"/>
      <c r="H352" s="13"/>
      <c r="I352" s="13"/>
      <c r="J352" s="36"/>
      <c r="K352" s="36"/>
      <c r="L352" s="36"/>
      <c r="M352" s="496">
        <f t="shared" si="11"/>
        <v>0</v>
      </c>
      <c r="N352" s="501" t="str">
        <f t="shared" si="10"/>
        <v xml:space="preserve"> </v>
      </c>
    </row>
    <row r="353" spans="1:14">
      <c r="A353" s="1004"/>
      <c r="B353" s="548"/>
      <c r="C353" s="548"/>
      <c r="D353" s="13"/>
      <c r="E353" s="13"/>
      <c r="F353" s="13"/>
      <c r="G353" s="13"/>
      <c r="H353" s="13"/>
      <c r="I353" s="13"/>
      <c r="J353" s="36"/>
      <c r="K353" s="36"/>
      <c r="L353" s="36"/>
      <c r="M353" s="496">
        <f t="shared" si="11"/>
        <v>0</v>
      </c>
      <c r="N353" s="501" t="str">
        <f t="shared" si="10"/>
        <v xml:space="preserve"> </v>
      </c>
    </row>
    <row r="354" spans="1:14">
      <c r="A354" s="1005"/>
      <c r="B354" s="548"/>
      <c r="C354" s="548"/>
      <c r="M354" s="496">
        <f t="shared" si="11"/>
        <v>0</v>
      </c>
      <c r="N354" s="501" t="str">
        <f t="shared" si="10"/>
        <v xml:space="preserve"> </v>
      </c>
    </row>
    <row r="355" spans="1:14">
      <c r="A355" s="1004"/>
      <c r="B355" s="548"/>
      <c r="C355" s="548"/>
      <c r="M355" s="496">
        <f t="shared" si="11"/>
        <v>0</v>
      </c>
      <c r="N355" s="501" t="str">
        <f t="shared" si="10"/>
        <v xml:space="preserve"> </v>
      </c>
    </row>
    <row r="356" spans="1:14">
      <c r="A356" s="1005"/>
      <c r="B356" s="548"/>
      <c r="C356" s="548"/>
      <c r="M356" s="496">
        <f t="shared" si="11"/>
        <v>0</v>
      </c>
      <c r="N356" s="501" t="str">
        <f t="shared" si="10"/>
        <v xml:space="preserve"> </v>
      </c>
    </row>
    <row r="357" spans="1:14">
      <c r="A357" s="547"/>
      <c r="B357" s="548"/>
      <c r="C357" s="548"/>
      <c r="M357" s="496">
        <f t="shared" si="11"/>
        <v>0</v>
      </c>
      <c r="N357" s="501" t="str">
        <f t="shared" si="10"/>
        <v xml:space="preserve"> </v>
      </c>
    </row>
    <row r="358" spans="1:14">
      <c r="A358" s="1003"/>
      <c r="B358" s="548"/>
      <c r="C358" s="548"/>
      <c r="M358" s="496">
        <f t="shared" si="11"/>
        <v>0</v>
      </c>
      <c r="N358" s="501" t="str">
        <f t="shared" si="10"/>
        <v xml:space="preserve"> </v>
      </c>
    </row>
    <row r="359" spans="1:14">
      <c r="A359" s="1003"/>
      <c r="B359" s="548"/>
      <c r="C359" s="548"/>
      <c r="M359" s="496">
        <f t="shared" si="11"/>
        <v>0</v>
      </c>
      <c r="N359" s="501" t="str">
        <f t="shared" si="10"/>
        <v xml:space="preserve"> </v>
      </c>
    </row>
    <row r="360" spans="1:14">
      <c r="A360" s="1003"/>
      <c r="B360" s="548"/>
      <c r="C360" s="548"/>
      <c r="M360" s="496">
        <f t="shared" si="11"/>
        <v>0</v>
      </c>
      <c r="N360" s="501" t="str">
        <f t="shared" si="10"/>
        <v xml:space="preserve"> </v>
      </c>
    </row>
    <row r="361" spans="1:14">
      <c r="A361" s="1003"/>
      <c r="B361" s="548"/>
      <c r="C361" s="548"/>
      <c r="M361" s="496">
        <f t="shared" si="11"/>
        <v>0</v>
      </c>
      <c r="N361" s="501" t="str">
        <f t="shared" si="10"/>
        <v xml:space="preserve"> </v>
      </c>
    </row>
  </sheetData>
  <autoFilter ref="A1:O361" xr:uid="{00000000-0009-0000-0000-00000D000000}"/>
  <mergeCells count="10">
    <mergeCell ref="A281:A282"/>
    <mergeCell ref="A283:A284"/>
    <mergeCell ref="A285:A288"/>
    <mergeCell ref="A297:A298"/>
    <mergeCell ref="A341:A344"/>
    <mergeCell ref="A345:A348"/>
    <mergeCell ref="A349:A352"/>
    <mergeCell ref="A353:A354"/>
    <mergeCell ref="A355:A356"/>
    <mergeCell ref="A358:A361"/>
  </mergeCells>
  <conditionalFormatting sqref="J1:M1">
    <cfRule type="duplicateValues" dxfId="857" priority="1"/>
  </conditionalFormatting>
  <conditionalFormatting sqref="C18">
    <cfRule type="duplicateValues" dxfId="856" priority="505"/>
  </conditionalFormatting>
  <conditionalFormatting sqref="C37">
    <cfRule type="duplicateValues" dxfId="855" priority="502"/>
  </conditionalFormatting>
  <conditionalFormatting sqref="C44">
    <cfRule type="duplicateValues" dxfId="854" priority="309"/>
  </conditionalFormatting>
  <conditionalFormatting sqref="C51">
    <cfRule type="duplicateValues" dxfId="853" priority="480"/>
    <cfRule type="duplicateValues" dxfId="852" priority="481"/>
    <cfRule type="duplicateValues" dxfId="851" priority="482"/>
    <cfRule type="duplicateValues" dxfId="850" priority="483"/>
    <cfRule type="duplicateValues" dxfId="849" priority="484"/>
    <cfRule type="duplicateValues" dxfId="848" priority="485"/>
  </conditionalFormatting>
  <conditionalFormatting sqref="C53">
    <cfRule type="duplicateValues" dxfId="847" priority="466"/>
    <cfRule type="duplicateValues" dxfId="846" priority="467"/>
    <cfRule type="duplicateValues" dxfId="845" priority="468"/>
    <cfRule type="duplicateValues" dxfId="844" priority="469"/>
    <cfRule type="duplicateValues" dxfId="843" priority="470"/>
    <cfRule type="duplicateValues" dxfId="842" priority="471"/>
  </conditionalFormatting>
  <conditionalFormatting sqref="C55">
    <cfRule type="duplicateValues" dxfId="841" priority="378"/>
    <cfRule type="duplicateValues" dxfId="840" priority="379"/>
    <cfRule type="duplicateValues" dxfId="839" priority="380"/>
    <cfRule type="duplicateValues" dxfId="838" priority="381"/>
    <cfRule type="duplicateValues" dxfId="837" priority="382"/>
    <cfRule type="duplicateValues" dxfId="836" priority="383"/>
    <cfRule type="duplicateValues" dxfId="835" priority="384"/>
    <cfRule type="duplicateValues" dxfId="834" priority="385"/>
  </conditionalFormatting>
  <conditionalFormatting sqref="C66">
    <cfRule type="duplicateValues" dxfId="833" priority="208"/>
    <cfRule type="duplicateValues" dxfId="832" priority="209"/>
    <cfRule type="duplicateValues" dxfId="831" priority="210"/>
    <cfRule type="duplicateValues" dxfId="830" priority="211"/>
    <cfRule type="duplicateValues" dxfId="829" priority="212"/>
    <cfRule type="duplicateValues" dxfId="828" priority="213"/>
  </conditionalFormatting>
  <conditionalFormatting sqref="C67">
    <cfRule type="duplicateValues" dxfId="827" priority="202"/>
    <cfRule type="duplicateValues" dxfId="826" priority="203"/>
    <cfRule type="duplicateValues" dxfId="825" priority="204"/>
    <cfRule type="duplicateValues" dxfId="824" priority="205"/>
    <cfRule type="duplicateValues" dxfId="823" priority="206"/>
    <cfRule type="duplicateValues" dxfId="822" priority="207"/>
  </conditionalFormatting>
  <conditionalFormatting sqref="C72">
    <cfRule type="duplicateValues" dxfId="821" priority="435"/>
  </conditionalFormatting>
  <conditionalFormatting sqref="C73">
    <cfRule type="duplicateValues" dxfId="820" priority="2"/>
    <cfRule type="duplicateValues" dxfId="819" priority="3"/>
    <cfRule type="duplicateValues" dxfId="818" priority="4"/>
    <cfRule type="duplicateValues" dxfId="817" priority="5"/>
    <cfRule type="duplicateValues" dxfId="816" priority="6"/>
    <cfRule type="duplicateValues" dxfId="815" priority="7"/>
    <cfRule type="duplicateValues" dxfId="814" priority="8"/>
    <cfRule type="duplicateValues" dxfId="813" priority="9"/>
    <cfRule type="duplicateValues" dxfId="812" priority="10"/>
    <cfRule type="duplicateValues" dxfId="811" priority="11"/>
    <cfRule type="duplicateValues" dxfId="810" priority="12"/>
  </conditionalFormatting>
  <conditionalFormatting sqref="C75">
    <cfRule type="duplicateValues" dxfId="809" priority="273"/>
    <cfRule type="duplicateValues" dxfId="808" priority="274"/>
    <cfRule type="duplicateValues" dxfId="807" priority="275"/>
    <cfRule type="duplicateValues" dxfId="806" priority="276"/>
    <cfRule type="duplicateValues" dxfId="805" priority="277"/>
    <cfRule type="duplicateValues" dxfId="804" priority="278"/>
  </conditionalFormatting>
  <conditionalFormatting sqref="C77">
    <cfRule type="duplicateValues" dxfId="803" priority="23"/>
    <cfRule type="duplicateValues" dxfId="802" priority="24"/>
    <cfRule type="duplicateValues" dxfId="801" priority="25"/>
    <cfRule type="duplicateValues" dxfId="800" priority="26"/>
    <cfRule type="duplicateValues" dxfId="799" priority="27"/>
    <cfRule type="duplicateValues" dxfId="798" priority="28"/>
    <cfRule type="duplicateValues" dxfId="797" priority="29"/>
    <cfRule type="duplicateValues" dxfId="796" priority="30"/>
    <cfRule type="duplicateValues" dxfId="795" priority="31"/>
    <cfRule type="duplicateValues" dxfId="794" priority="32"/>
    <cfRule type="duplicateValues" dxfId="793" priority="33"/>
  </conditionalFormatting>
  <conditionalFormatting sqref="C79">
    <cfRule type="duplicateValues" dxfId="792" priority="267"/>
    <cfRule type="duplicateValues" dxfId="791" priority="268"/>
    <cfRule type="duplicateValues" dxfId="790" priority="269"/>
    <cfRule type="duplicateValues" dxfId="789" priority="270"/>
    <cfRule type="duplicateValues" dxfId="788" priority="271"/>
    <cfRule type="duplicateValues" dxfId="787" priority="272"/>
  </conditionalFormatting>
  <conditionalFormatting sqref="C89">
    <cfRule type="duplicateValues" dxfId="786" priority="349"/>
    <cfRule type="duplicateValues" dxfId="785" priority="350"/>
    <cfRule type="duplicateValues" dxfId="784" priority="351"/>
    <cfRule type="duplicateValues" dxfId="783" priority="352"/>
    <cfRule type="duplicateValues" dxfId="782" priority="353"/>
  </conditionalFormatting>
  <conditionalFormatting sqref="C93">
    <cfRule type="duplicateValues" dxfId="781" priority="13"/>
    <cfRule type="duplicateValues" dxfId="780" priority="14"/>
    <cfRule type="duplicateValues" dxfId="779" priority="15"/>
    <cfRule type="duplicateValues" dxfId="778" priority="16"/>
    <cfRule type="duplicateValues" dxfId="777" priority="17"/>
    <cfRule type="duplicateValues" dxfId="776" priority="18"/>
    <cfRule type="duplicateValues" dxfId="775" priority="19"/>
    <cfRule type="duplicateValues" dxfId="774" priority="20"/>
    <cfRule type="duplicateValues" dxfId="773" priority="21"/>
    <cfRule type="duplicateValues" dxfId="772" priority="22"/>
  </conditionalFormatting>
  <conditionalFormatting sqref="C98">
    <cfRule type="duplicateValues" dxfId="771" priority="143"/>
    <cfRule type="duplicateValues" dxfId="770" priority="144"/>
    <cfRule type="duplicateValues" dxfId="769" priority="145"/>
    <cfRule type="duplicateValues" dxfId="768" priority="146"/>
    <cfRule type="duplicateValues" dxfId="767" priority="147"/>
    <cfRule type="duplicateValues" dxfId="766" priority="148"/>
    <cfRule type="duplicateValues" dxfId="765" priority="149"/>
    <cfRule type="duplicateValues" dxfId="764" priority="150"/>
    <cfRule type="duplicateValues" dxfId="763" priority="151"/>
    <cfRule type="duplicateValues" dxfId="762" priority="152"/>
  </conditionalFormatting>
  <conditionalFormatting sqref="C99">
    <cfRule type="duplicateValues" dxfId="761" priority="367"/>
    <cfRule type="duplicateValues" dxfId="760" priority="368"/>
    <cfRule type="duplicateValues" dxfId="759" priority="369"/>
    <cfRule type="duplicateValues" dxfId="758" priority="370"/>
    <cfRule type="duplicateValues" dxfId="757" priority="371"/>
    <cfRule type="duplicateValues" dxfId="756" priority="372"/>
  </conditionalFormatting>
  <conditionalFormatting sqref="C104">
    <cfRule type="duplicateValues" dxfId="755" priority="97"/>
    <cfRule type="duplicateValues" dxfId="754" priority="98"/>
    <cfRule type="duplicateValues" dxfId="753" priority="99"/>
  </conditionalFormatting>
  <conditionalFormatting sqref="C106">
    <cfRule type="duplicateValues" dxfId="752" priority="100"/>
    <cfRule type="duplicateValues" dxfId="751" priority="101"/>
    <cfRule type="duplicateValues" dxfId="750" priority="102"/>
  </conditionalFormatting>
  <conditionalFormatting sqref="C112">
    <cfRule type="duplicateValues" dxfId="749" priority="222"/>
    <cfRule type="duplicateValues" dxfId="748" priority="223"/>
    <cfRule type="duplicateValues" dxfId="747" priority="224"/>
    <cfRule type="duplicateValues" dxfId="746" priority="225"/>
    <cfRule type="duplicateValues" dxfId="745" priority="226"/>
    <cfRule type="duplicateValues" dxfId="744" priority="227"/>
  </conditionalFormatting>
  <conditionalFormatting sqref="C113">
    <cfRule type="duplicateValues" dxfId="743" priority="236"/>
    <cfRule type="duplicateValues" dxfId="742" priority="237"/>
    <cfRule type="duplicateValues" dxfId="741" priority="238"/>
    <cfRule type="duplicateValues" dxfId="740" priority="239"/>
    <cfRule type="duplicateValues" dxfId="739" priority="240"/>
    <cfRule type="duplicateValues" dxfId="738" priority="241"/>
  </conditionalFormatting>
  <conditionalFormatting sqref="C114">
    <cfRule type="duplicateValues" dxfId="737" priority="80"/>
    <cfRule type="duplicateValues" dxfId="736" priority="81"/>
    <cfRule type="duplicateValues" dxfId="735" priority="82"/>
    <cfRule type="duplicateValues" dxfId="734" priority="83"/>
    <cfRule type="duplicateValues" dxfId="733" priority="84"/>
    <cfRule type="duplicateValues" dxfId="732" priority="85"/>
    <cfRule type="duplicateValues" dxfId="731" priority="86"/>
    <cfRule type="duplicateValues" dxfId="730" priority="87"/>
    <cfRule type="duplicateValues" dxfId="729" priority="88"/>
    <cfRule type="duplicateValues" dxfId="728" priority="89"/>
    <cfRule type="duplicateValues" dxfId="727" priority="90"/>
    <cfRule type="duplicateValues" dxfId="726" priority="91"/>
    <cfRule type="duplicateValues" dxfId="725" priority="92"/>
    <cfRule type="duplicateValues" dxfId="724" priority="93"/>
    <cfRule type="duplicateValues" dxfId="723" priority="94"/>
    <cfRule type="duplicateValues" dxfId="722" priority="95"/>
    <cfRule type="duplicateValues" dxfId="721" priority="96"/>
  </conditionalFormatting>
  <conditionalFormatting sqref="C115">
    <cfRule type="duplicateValues" dxfId="720" priority="214"/>
    <cfRule type="duplicateValues" dxfId="719" priority="215"/>
    <cfRule type="duplicateValues" dxfId="718" priority="216"/>
    <cfRule type="duplicateValues" dxfId="717" priority="217"/>
    <cfRule type="duplicateValues" dxfId="716" priority="218"/>
    <cfRule type="duplicateValues" dxfId="715" priority="219"/>
    <cfRule type="duplicateValues" dxfId="714" priority="220"/>
    <cfRule type="duplicateValues" dxfId="713" priority="221"/>
  </conditionalFormatting>
  <conditionalFormatting sqref="C116">
    <cfRule type="duplicateValues" dxfId="712" priority="228"/>
    <cfRule type="duplicateValues" dxfId="711" priority="229"/>
    <cfRule type="duplicateValues" dxfId="710" priority="230"/>
    <cfRule type="duplicateValues" dxfId="709" priority="231"/>
    <cfRule type="duplicateValues" dxfId="708" priority="232"/>
    <cfRule type="duplicateValues" dxfId="707" priority="233"/>
    <cfRule type="duplicateValues" dxfId="706" priority="234"/>
    <cfRule type="duplicateValues" dxfId="705" priority="235"/>
  </conditionalFormatting>
  <conditionalFormatting sqref="C117">
    <cfRule type="duplicateValues" dxfId="704" priority="58"/>
    <cfRule type="duplicateValues" dxfId="703" priority="59"/>
    <cfRule type="duplicateValues" dxfId="702" priority="60"/>
    <cfRule type="duplicateValues" dxfId="701" priority="61"/>
    <cfRule type="duplicateValues" dxfId="700" priority="62"/>
    <cfRule type="duplicateValues" dxfId="699" priority="63"/>
    <cfRule type="duplicateValues" dxfId="698" priority="64"/>
    <cfRule type="duplicateValues" dxfId="697" priority="65"/>
    <cfRule type="duplicateValues" dxfId="696" priority="66"/>
    <cfRule type="duplicateValues" dxfId="695" priority="67"/>
    <cfRule type="duplicateValues" dxfId="694" priority="133"/>
    <cfRule type="duplicateValues" dxfId="693" priority="134"/>
    <cfRule type="duplicateValues" dxfId="692" priority="135"/>
    <cfRule type="duplicateValues" dxfId="691" priority="136"/>
    <cfRule type="duplicateValues" dxfId="690" priority="137"/>
    <cfRule type="duplicateValues" dxfId="689" priority="138"/>
    <cfRule type="duplicateValues" dxfId="688" priority="139"/>
    <cfRule type="duplicateValues" dxfId="687" priority="140"/>
    <cfRule type="duplicateValues" dxfId="686" priority="141"/>
    <cfRule type="duplicateValues" dxfId="685" priority="142"/>
  </conditionalFormatting>
  <conditionalFormatting sqref="C118">
    <cfRule type="duplicateValues" dxfId="684" priority="250"/>
  </conditionalFormatting>
  <conditionalFormatting sqref="C119">
    <cfRule type="duplicateValues" dxfId="683" priority="543"/>
  </conditionalFormatting>
  <conditionalFormatting sqref="C120">
    <cfRule type="duplicateValues" dxfId="682" priority="180"/>
    <cfRule type="duplicateValues" dxfId="681" priority="181"/>
    <cfRule type="duplicateValues" dxfId="680" priority="182"/>
    <cfRule type="duplicateValues" dxfId="679" priority="183"/>
    <cfRule type="duplicateValues" dxfId="678" priority="184"/>
    <cfRule type="duplicateValues" dxfId="677" priority="185"/>
    <cfRule type="duplicateValues" dxfId="676" priority="192"/>
  </conditionalFormatting>
  <conditionalFormatting sqref="C121">
    <cfRule type="duplicateValues" dxfId="675" priority="186"/>
    <cfRule type="duplicateValues" dxfId="674" priority="187"/>
    <cfRule type="duplicateValues" dxfId="673" priority="188"/>
    <cfRule type="duplicateValues" dxfId="672" priority="189"/>
    <cfRule type="duplicateValues" dxfId="671" priority="190"/>
    <cfRule type="duplicateValues" dxfId="670" priority="191"/>
  </conditionalFormatting>
  <conditionalFormatting sqref="C122">
    <cfRule type="duplicateValues" dxfId="669" priority="172"/>
    <cfRule type="duplicateValues" dxfId="668" priority="173"/>
    <cfRule type="duplicateValues" dxfId="667" priority="174"/>
    <cfRule type="duplicateValues" dxfId="666" priority="175"/>
    <cfRule type="duplicateValues" dxfId="665" priority="176"/>
    <cfRule type="duplicateValues" dxfId="664" priority="177"/>
    <cfRule type="duplicateValues" dxfId="663" priority="178"/>
    <cfRule type="duplicateValues" dxfId="662" priority="179"/>
  </conditionalFormatting>
  <conditionalFormatting sqref="C123">
    <cfRule type="duplicateValues" dxfId="661" priority="103"/>
    <cfRule type="duplicateValues" dxfId="660" priority="104"/>
    <cfRule type="duplicateValues" dxfId="659" priority="105"/>
    <cfRule type="duplicateValues" dxfId="658" priority="106"/>
    <cfRule type="duplicateValues" dxfId="657" priority="107"/>
    <cfRule type="duplicateValues" dxfId="656" priority="108"/>
    <cfRule type="duplicateValues" dxfId="655" priority="109"/>
    <cfRule type="duplicateValues" dxfId="654" priority="110"/>
    <cfRule type="duplicateValues" dxfId="653" priority="111"/>
    <cfRule type="duplicateValues" dxfId="652" priority="112"/>
    <cfRule type="duplicateValues" dxfId="651" priority="113"/>
    <cfRule type="duplicateValues" dxfId="650" priority="114"/>
    <cfRule type="duplicateValues" dxfId="649" priority="115"/>
    <cfRule type="duplicateValues" dxfId="648" priority="116"/>
    <cfRule type="duplicateValues" dxfId="647" priority="117"/>
    <cfRule type="duplicateValues" dxfId="646" priority="118"/>
    <cfRule type="duplicateValues" dxfId="645" priority="119"/>
    <cfRule type="duplicateValues" dxfId="644" priority="120"/>
    <cfRule type="duplicateValues" dxfId="643" priority="121"/>
  </conditionalFormatting>
  <conditionalFormatting sqref="C124">
    <cfRule type="duplicateValues" dxfId="642" priority="544"/>
    <cfRule type="duplicateValues" dxfId="641" priority="545"/>
    <cfRule type="duplicateValues" dxfId="640" priority="546"/>
    <cfRule type="duplicateValues" dxfId="639" priority="547"/>
    <cfRule type="duplicateValues" dxfId="638" priority="548"/>
    <cfRule type="duplicateValues" dxfId="637" priority="549"/>
  </conditionalFormatting>
  <conditionalFormatting sqref="C125">
    <cfRule type="duplicateValues" dxfId="636" priority="200"/>
  </conditionalFormatting>
  <conditionalFormatting sqref="C126">
    <cfRule type="duplicateValues" dxfId="635" priority="164"/>
    <cfRule type="duplicateValues" dxfId="634" priority="165"/>
    <cfRule type="duplicateValues" dxfId="633" priority="166"/>
    <cfRule type="duplicateValues" dxfId="632" priority="167"/>
    <cfRule type="duplicateValues" dxfId="631" priority="168"/>
    <cfRule type="duplicateValues" dxfId="630" priority="169"/>
    <cfRule type="duplicateValues" dxfId="629" priority="170"/>
    <cfRule type="duplicateValues" dxfId="628" priority="171"/>
  </conditionalFormatting>
  <conditionalFormatting sqref="C127">
    <cfRule type="duplicateValues" dxfId="627" priority="257"/>
  </conditionalFormatting>
  <conditionalFormatting sqref="C128">
    <cfRule type="duplicateValues" dxfId="626" priority="251"/>
    <cfRule type="duplicateValues" dxfId="625" priority="252"/>
    <cfRule type="duplicateValues" dxfId="624" priority="253"/>
    <cfRule type="duplicateValues" dxfId="623" priority="254"/>
    <cfRule type="duplicateValues" dxfId="622" priority="255"/>
    <cfRule type="duplicateValues" dxfId="621" priority="256"/>
  </conditionalFormatting>
  <conditionalFormatting sqref="C132">
    <cfRule type="duplicateValues" dxfId="620" priority="284"/>
    <cfRule type="duplicateValues" dxfId="619" priority="285"/>
    <cfRule type="duplicateValues" dxfId="618" priority="286"/>
    <cfRule type="duplicateValues" dxfId="617" priority="287"/>
    <cfRule type="duplicateValues" dxfId="616" priority="288"/>
    <cfRule type="duplicateValues" dxfId="615" priority="289"/>
    <cfRule type="duplicateValues" dxfId="614" priority="290"/>
    <cfRule type="duplicateValues" dxfId="613" priority="291"/>
  </conditionalFormatting>
  <conditionalFormatting sqref="C133">
    <cfRule type="duplicateValues" dxfId="612" priority="354"/>
    <cfRule type="duplicateValues" dxfId="611" priority="355"/>
    <cfRule type="duplicateValues" dxfId="610" priority="356"/>
    <cfRule type="duplicateValues" dxfId="609" priority="357"/>
    <cfRule type="duplicateValues" dxfId="608" priority="358"/>
    <cfRule type="duplicateValues" dxfId="607" priority="359"/>
  </conditionalFormatting>
  <conditionalFormatting sqref="C158">
    <cfRule type="duplicateValues" dxfId="606" priority="424"/>
  </conditionalFormatting>
  <conditionalFormatting sqref="C159">
    <cfRule type="duplicateValues" dxfId="605" priority="320"/>
    <cfRule type="duplicateValues" dxfId="604" priority="324"/>
    <cfRule type="duplicateValues" dxfId="603" priority="325"/>
  </conditionalFormatting>
  <conditionalFormatting sqref="C160">
    <cfRule type="duplicateValues" dxfId="602" priority="440"/>
  </conditionalFormatting>
  <conditionalFormatting sqref="C161">
    <cfRule type="duplicateValues" dxfId="601" priority="444"/>
    <cfRule type="duplicateValues" dxfId="600" priority="445"/>
  </conditionalFormatting>
  <conditionalFormatting sqref="C162">
    <cfRule type="duplicateValues" dxfId="599" priority="311"/>
    <cfRule type="duplicateValues" dxfId="598" priority="317"/>
    <cfRule type="duplicateValues" dxfId="597" priority="318"/>
  </conditionalFormatting>
  <conditionalFormatting sqref="C163">
    <cfRule type="duplicateValues" dxfId="596" priority="441"/>
    <cfRule type="duplicateValues" dxfId="595" priority="442"/>
    <cfRule type="duplicateValues" dxfId="594" priority="443"/>
  </conditionalFormatting>
  <conditionalFormatting sqref="C165">
    <cfRule type="duplicateValues" dxfId="593" priority="334"/>
    <cfRule type="duplicateValues" dxfId="592" priority="335"/>
    <cfRule type="duplicateValues" dxfId="591" priority="336"/>
    <cfRule type="duplicateValues" dxfId="590" priority="337"/>
    <cfRule type="duplicateValues" dxfId="589" priority="338"/>
    <cfRule type="duplicateValues" dxfId="588" priority="339"/>
    <cfRule type="duplicateValues" dxfId="587" priority="340"/>
    <cfRule type="duplicateValues" dxfId="586" priority="341"/>
  </conditionalFormatting>
  <conditionalFormatting sqref="C169">
    <cfRule type="duplicateValues" dxfId="585" priority="326"/>
    <cfRule type="duplicateValues" dxfId="584" priority="327"/>
    <cfRule type="duplicateValues" dxfId="583" priority="328"/>
    <cfRule type="duplicateValues" dxfId="582" priority="329"/>
    <cfRule type="duplicateValues" dxfId="581" priority="330"/>
    <cfRule type="duplicateValues" dxfId="580" priority="331"/>
    <cfRule type="duplicateValues" dxfId="579" priority="332"/>
    <cfRule type="duplicateValues" dxfId="578" priority="333"/>
  </conditionalFormatting>
  <conditionalFormatting sqref="C173">
    <cfRule type="duplicateValues" dxfId="577" priority="506"/>
    <cfRule type="duplicateValues" dxfId="576" priority="507"/>
    <cfRule type="duplicateValues" dxfId="575" priority="508"/>
  </conditionalFormatting>
  <conditionalFormatting sqref="C174">
    <cfRule type="duplicateValues" dxfId="574" priority="492"/>
  </conditionalFormatting>
  <conditionalFormatting sqref="C175">
    <cfRule type="duplicateValues" dxfId="573" priority="504"/>
  </conditionalFormatting>
  <conditionalFormatting sqref="C178">
    <cfRule type="duplicateValues" dxfId="572" priority="560"/>
  </conditionalFormatting>
  <conditionalFormatting sqref="C179">
    <cfRule type="duplicateValues" dxfId="571" priority="201"/>
  </conditionalFormatting>
  <conditionalFormatting sqref="C180">
    <cfRule type="duplicateValues" dxfId="570" priority="292"/>
    <cfRule type="duplicateValues" dxfId="569" priority="293"/>
    <cfRule type="duplicateValues" dxfId="568" priority="294"/>
    <cfRule type="duplicateValues" dxfId="567" priority="295"/>
    <cfRule type="duplicateValues" dxfId="566" priority="296"/>
    <cfRule type="duplicateValues" dxfId="565" priority="297"/>
    <cfRule type="duplicateValues" dxfId="564" priority="298"/>
    <cfRule type="duplicateValues" dxfId="563" priority="299"/>
  </conditionalFormatting>
  <conditionalFormatting sqref="C182">
    <cfRule type="duplicateValues" dxfId="562" priority="68"/>
    <cfRule type="duplicateValues" dxfId="561" priority="69"/>
    <cfRule type="duplicateValues" dxfId="560" priority="70"/>
    <cfRule type="duplicateValues" dxfId="559" priority="71"/>
    <cfRule type="duplicateValues" dxfId="558" priority="72"/>
    <cfRule type="duplicateValues" dxfId="557" priority="73"/>
    <cfRule type="duplicateValues" dxfId="556" priority="74"/>
    <cfRule type="duplicateValues" dxfId="555" priority="75"/>
    <cfRule type="duplicateValues" dxfId="554" priority="76"/>
    <cfRule type="duplicateValues" dxfId="553" priority="77"/>
    <cfRule type="duplicateValues" dxfId="552" priority="78"/>
    <cfRule type="duplicateValues" dxfId="551" priority="79"/>
  </conditionalFormatting>
  <conditionalFormatting sqref="C183">
    <cfRule type="duplicateValues" dxfId="550" priority="44"/>
    <cfRule type="duplicateValues" dxfId="549" priority="45"/>
    <cfRule type="duplicateValues" dxfId="548" priority="46"/>
    <cfRule type="duplicateValues" dxfId="547" priority="47"/>
    <cfRule type="duplicateValues" dxfId="546" priority="48"/>
    <cfRule type="duplicateValues" dxfId="545" priority="49"/>
    <cfRule type="duplicateValues" dxfId="544" priority="50"/>
    <cfRule type="duplicateValues" dxfId="543" priority="51"/>
    <cfRule type="duplicateValues" dxfId="542" priority="52"/>
    <cfRule type="duplicateValues" dxfId="541" priority="53"/>
    <cfRule type="duplicateValues" dxfId="540" priority="54"/>
    <cfRule type="duplicateValues" dxfId="539" priority="55"/>
    <cfRule type="duplicateValues" dxfId="538" priority="56"/>
  </conditionalFormatting>
  <conditionalFormatting sqref="C184">
    <cfRule type="duplicateValues" dxfId="537" priority="300"/>
  </conditionalFormatting>
  <conditionalFormatting sqref="C196">
    <cfRule type="duplicateValues" dxfId="536" priority="155"/>
    <cfRule type="duplicateValues" dxfId="535" priority="156"/>
    <cfRule type="duplicateValues" dxfId="534" priority="157"/>
    <cfRule type="duplicateValues" dxfId="533" priority="158"/>
    <cfRule type="duplicateValues" dxfId="532" priority="159"/>
    <cfRule type="duplicateValues" dxfId="531" priority="160"/>
    <cfRule type="duplicateValues" dxfId="530" priority="161"/>
    <cfRule type="duplicateValues" dxfId="529" priority="162"/>
    <cfRule type="duplicateValues" dxfId="528" priority="163"/>
  </conditionalFormatting>
  <conditionalFormatting sqref="C200">
    <cfRule type="duplicateValues" dxfId="527" priority="486"/>
    <cfRule type="duplicateValues" dxfId="526" priority="487"/>
    <cfRule type="duplicateValues" dxfId="525" priority="488"/>
  </conditionalFormatting>
  <conditionalFormatting sqref="C201">
    <cfRule type="duplicateValues" dxfId="524" priority="473"/>
    <cfRule type="duplicateValues" dxfId="523" priority="474"/>
    <cfRule type="duplicateValues" dxfId="522" priority="475"/>
  </conditionalFormatting>
  <conditionalFormatting sqref="C202">
    <cfRule type="duplicateValues" dxfId="521" priority="472"/>
  </conditionalFormatting>
  <conditionalFormatting sqref="C208">
    <cfRule type="duplicateValues" dxfId="520" priority="431"/>
  </conditionalFormatting>
  <conditionalFormatting sqref="C209">
    <cfRule type="duplicateValues" dxfId="519" priority="430"/>
  </conditionalFormatting>
  <conditionalFormatting sqref="C228">
    <cfRule type="duplicateValues" dxfId="518" priority="416"/>
    <cfRule type="duplicateValues" dxfId="517" priority="417"/>
    <cfRule type="duplicateValues" dxfId="516" priority="418"/>
    <cfRule type="duplicateValues" dxfId="515" priority="419"/>
    <cfRule type="duplicateValues" dxfId="514" priority="420"/>
    <cfRule type="duplicateValues" dxfId="513" priority="421"/>
    <cfRule type="duplicateValues" dxfId="512" priority="422"/>
  </conditionalFormatting>
  <conditionalFormatting sqref="C229">
    <cfRule type="duplicateValues" dxfId="511" priority="409"/>
    <cfRule type="duplicateValues" dxfId="510" priority="410"/>
    <cfRule type="duplicateValues" dxfId="509" priority="411"/>
    <cfRule type="duplicateValues" dxfId="508" priority="412"/>
    <cfRule type="duplicateValues" dxfId="507" priority="413"/>
    <cfRule type="duplicateValues" dxfId="506" priority="414"/>
    <cfRule type="duplicateValues" dxfId="505" priority="415"/>
  </conditionalFormatting>
  <conditionalFormatting sqref="C230">
    <cfRule type="duplicateValues" dxfId="504" priority="429"/>
  </conditionalFormatting>
  <conditionalFormatting sqref="C233">
    <cfRule type="duplicateValues" dxfId="503" priority="515"/>
  </conditionalFormatting>
  <conditionalFormatting sqref="C235">
    <cfRule type="duplicateValues" dxfId="502" priority="395"/>
    <cfRule type="duplicateValues" dxfId="501" priority="396"/>
    <cfRule type="duplicateValues" dxfId="500" priority="397"/>
    <cfRule type="duplicateValues" dxfId="499" priority="398"/>
    <cfRule type="duplicateValues" dxfId="498" priority="399"/>
    <cfRule type="duplicateValues" dxfId="497" priority="400"/>
  </conditionalFormatting>
  <conditionalFormatting sqref="C237">
    <cfRule type="duplicateValues" dxfId="496" priority="390"/>
    <cfRule type="duplicateValues" dxfId="495" priority="391"/>
    <cfRule type="duplicateValues" dxfId="494" priority="392"/>
    <cfRule type="duplicateValues" dxfId="493" priority="393"/>
  </conditionalFormatting>
  <conditionalFormatting sqref="C243">
    <cfRule type="duplicateValues" dxfId="492" priority="394"/>
  </conditionalFormatting>
  <conditionalFormatting sqref="C251">
    <cfRule type="duplicateValues" dxfId="491" priority="561"/>
  </conditionalFormatting>
  <conditionalFormatting sqref="C252">
    <cfRule type="duplicateValues" dxfId="490" priority="477"/>
    <cfRule type="duplicateValues" dxfId="489" priority="478"/>
    <cfRule type="duplicateValues" dxfId="488" priority="479"/>
  </conditionalFormatting>
  <conditionalFormatting sqref="C253">
    <cfRule type="duplicateValues" dxfId="487" priority="476"/>
  </conditionalFormatting>
  <conditionalFormatting sqref="C254">
    <cfRule type="duplicateValues" dxfId="486" priority="452"/>
  </conditionalFormatting>
  <conditionalFormatting sqref="C273">
    <cfRule type="duplicateValues" dxfId="485" priority="462"/>
  </conditionalFormatting>
  <conditionalFormatting sqref="C275">
    <cfRule type="duplicateValues" dxfId="484" priority="453"/>
  </conditionalFormatting>
  <conditionalFormatting sqref="C277">
    <cfRule type="duplicateValues" dxfId="483" priority="456"/>
    <cfRule type="duplicateValues" dxfId="482" priority="457"/>
    <cfRule type="duplicateValues" dxfId="481" priority="458"/>
  </conditionalFormatting>
  <conditionalFormatting sqref="C278">
    <cfRule type="duplicateValues" dxfId="480" priority="461"/>
  </conditionalFormatting>
  <conditionalFormatting sqref="C279">
    <cfRule type="top10" dxfId="479" priority="459" rank="10"/>
    <cfRule type="duplicateValues" dxfId="478" priority="460"/>
  </conditionalFormatting>
  <conditionalFormatting sqref="C280">
    <cfRule type="duplicateValues" dxfId="477" priority="451"/>
  </conditionalFormatting>
  <conditionalFormatting sqref="C281">
    <cfRule type="duplicateValues" dxfId="476" priority="446"/>
  </conditionalFormatting>
  <conditionalFormatting sqref="C286">
    <cfRule type="duplicateValues" dxfId="475" priority="426"/>
  </conditionalFormatting>
  <conditionalFormatting sqref="C287">
    <cfRule type="duplicateValues" dxfId="474" priority="343"/>
    <cfRule type="duplicateValues" dxfId="473" priority="425"/>
  </conditionalFormatting>
  <conditionalFormatting sqref="C289">
    <cfRule type="duplicateValues" dxfId="472" priority="427"/>
  </conditionalFormatting>
  <conditionalFormatting sqref="C290">
    <cfRule type="duplicateValues" dxfId="471" priority="388"/>
    <cfRule type="duplicateValues" dxfId="470" priority="389"/>
  </conditionalFormatting>
  <conditionalFormatting sqref="C291">
    <cfRule type="duplicateValues" dxfId="469" priority="386"/>
    <cfRule type="duplicateValues" dxfId="468" priority="387"/>
  </conditionalFormatting>
  <conditionalFormatting sqref="C292">
    <cfRule type="duplicateValues" dxfId="467" priority="423"/>
  </conditionalFormatting>
  <conditionalFormatting sqref="C294">
    <cfRule type="duplicateValues" dxfId="466" priority="438"/>
  </conditionalFormatting>
  <conditionalFormatting sqref="C295">
    <cfRule type="duplicateValues" dxfId="465" priority="437"/>
  </conditionalFormatting>
  <conditionalFormatting sqref="C296">
    <cfRule type="duplicateValues" dxfId="464" priority="436"/>
  </conditionalFormatting>
  <conditionalFormatting sqref="C299">
    <cfRule type="duplicateValues" dxfId="463" priority="428"/>
  </conditionalFormatting>
  <conditionalFormatting sqref="C300">
    <cfRule type="duplicateValues" dxfId="462" priority="344"/>
    <cfRule type="duplicateValues" dxfId="461" priority="345"/>
    <cfRule type="duplicateValues" dxfId="460" priority="346"/>
    <cfRule type="duplicateValues" dxfId="459" priority="347"/>
    <cfRule type="duplicateValues" dxfId="458" priority="348"/>
  </conditionalFormatting>
  <conditionalFormatting sqref="C301">
    <cfRule type="duplicateValues" dxfId="457" priority="279"/>
    <cfRule type="duplicateValues" dxfId="456" priority="280"/>
    <cfRule type="duplicateValues" dxfId="455" priority="281"/>
    <cfRule type="duplicateValues" dxfId="454" priority="282"/>
    <cfRule type="duplicateValues" dxfId="453" priority="283"/>
  </conditionalFormatting>
  <conditionalFormatting sqref="C302">
    <cfRule type="duplicateValues" dxfId="452" priority="122"/>
    <cfRule type="duplicateValues" dxfId="451" priority="123"/>
    <cfRule type="duplicateValues" dxfId="450" priority="124"/>
    <cfRule type="duplicateValues" dxfId="449" priority="125"/>
    <cfRule type="duplicateValues" dxfId="448" priority="126"/>
    <cfRule type="duplicateValues" dxfId="447" priority="127"/>
    <cfRule type="duplicateValues" dxfId="446" priority="128"/>
    <cfRule type="duplicateValues" dxfId="445" priority="129"/>
    <cfRule type="duplicateValues" dxfId="444" priority="130"/>
  </conditionalFormatting>
  <conditionalFormatting sqref="C311">
    <cfRule type="duplicateValues" dxfId="443" priority="266"/>
  </conditionalFormatting>
  <conditionalFormatting sqref="C341">
    <cfRule type="duplicateValues" dxfId="442" priority="2337"/>
  </conditionalFormatting>
  <conditionalFormatting sqref="C342">
    <cfRule type="duplicateValues" dxfId="441" priority="2026"/>
    <cfRule type="duplicateValues" dxfId="440" priority="2027"/>
    <cfRule type="duplicateValues" dxfId="439" priority="2028"/>
    <cfRule type="duplicateValues" dxfId="438" priority="2029"/>
    <cfRule type="duplicateValues" dxfId="437" priority="2030"/>
    <cfRule type="duplicateValues" dxfId="436" priority="2031"/>
  </conditionalFormatting>
  <conditionalFormatting sqref="C345">
    <cfRule type="duplicateValues" dxfId="435" priority="2014"/>
    <cfRule type="duplicateValues" dxfId="434" priority="2015"/>
    <cfRule type="duplicateValues" dxfId="433" priority="2016"/>
    <cfRule type="duplicateValues" dxfId="432" priority="2017"/>
    <cfRule type="duplicateValues" dxfId="431" priority="2018"/>
    <cfRule type="duplicateValues" dxfId="430" priority="2019"/>
    <cfRule type="duplicateValues" dxfId="429" priority="2020"/>
    <cfRule type="duplicateValues" dxfId="428" priority="2021"/>
  </conditionalFormatting>
  <conditionalFormatting sqref="C349">
    <cfRule type="duplicateValues" dxfId="427" priority="2022"/>
  </conditionalFormatting>
  <conditionalFormatting sqref="C350">
    <cfRule type="duplicateValues" dxfId="426" priority="2025"/>
  </conditionalFormatting>
  <conditionalFormatting sqref="C352">
    <cfRule type="duplicateValues" dxfId="425" priority="1997"/>
    <cfRule type="duplicateValues" dxfId="424" priority="1998"/>
    <cfRule type="duplicateValues" dxfId="423" priority="1999"/>
    <cfRule type="duplicateValues" dxfId="422" priority="2000"/>
    <cfRule type="duplicateValues" dxfId="421" priority="2001"/>
    <cfRule type="duplicateValues" dxfId="420" priority="2002"/>
  </conditionalFormatting>
  <conditionalFormatting sqref="C354">
    <cfRule type="duplicateValues" dxfId="419" priority="1991"/>
    <cfRule type="duplicateValues" dxfId="418" priority="1992"/>
    <cfRule type="duplicateValues" dxfId="417" priority="1993"/>
    <cfRule type="duplicateValues" dxfId="416" priority="1994"/>
    <cfRule type="duplicateValues" dxfId="415" priority="1995"/>
    <cfRule type="duplicateValues" dxfId="414" priority="1996"/>
  </conditionalFormatting>
  <conditionalFormatting sqref="C356">
    <cfRule type="duplicateValues" dxfId="413" priority="2047"/>
  </conditionalFormatting>
  <conditionalFormatting sqref="C357">
    <cfRule type="duplicateValues" dxfId="412" priority="2009"/>
    <cfRule type="duplicateValues" dxfId="411" priority="2010"/>
    <cfRule type="duplicateValues" dxfId="410" priority="2011"/>
    <cfRule type="duplicateValues" dxfId="409" priority="2012"/>
    <cfRule type="duplicateValues" dxfId="408" priority="2013"/>
  </conditionalFormatting>
  <conditionalFormatting sqref="C360">
    <cfRule type="duplicateValues" dxfId="407" priority="2003"/>
    <cfRule type="duplicateValues" dxfId="406" priority="2004"/>
    <cfRule type="duplicateValues" dxfId="405" priority="2005"/>
    <cfRule type="duplicateValues" dxfId="404" priority="2006"/>
    <cfRule type="duplicateValues" dxfId="403" priority="2007"/>
    <cfRule type="duplicateValues" dxfId="402" priority="2008"/>
  </conditionalFormatting>
  <conditionalFormatting sqref="C361">
    <cfRule type="duplicateValues" dxfId="401" priority="2048"/>
    <cfRule type="duplicateValues" dxfId="400" priority="2049"/>
    <cfRule type="duplicateValues" dxfId="399" priority="2050"/>
    <cfRule type="duplicateValues" dxfId="398" priority="2051"/>
    <cfRule type="duplicateValues" dxfId="397" priority="2052"/>
    <cfRule type="duplicateValues" dxfId="396" priority="2053"/>
    <cfRule type="duplicateValues" dxfId="395" priority="2054"/>
  </conditionalFormatting>
  <conditionalFormatting sqref="C26:C30">
    <cfRule type="duplicateValues" dxfId="394" priority="527"/>
  </conditionalFormatting>
  <conditionalFormatting sqref="C31:C34">
    <cfRule type="duplicateValues" dxfId="393" priority="528"/>
  </conditionalFormatting>
  <conditionalFormatting sqref="C41:C42">
    <cfRule type="duplicateValues" dxfId="392" priority="301"/>
    <cfRule type="duplicateValues" dxfId="391" priority="302"/>
    <cfRule type="duplicateValues" dxfId="390" priority="303"/>
    <cfRule type="duplicateValues" dxfId="389" priority="304"/>
    <cfRule type="duplicateValues" dxfId="388" priority="305"/>
    <cfRule type="duplicateValues" dxfId="387" priority="306"/>
    <cfRule type="duplicateValues" dxfId="386" priority="307"/>
    <cfRule type="duplicateValues" dxfId="385" priority="308"/>
  </conditionalFormatting>
  <conditionalFormatting sqref="C41:C46">
    <cfRule type="duplicateValues" dxfId="384" priority="532"/>
  </conditionalFormatting>
  <conditionalFormatting sqref="C43:C46">
    <cfRule type="duplicateValues" dxfId="383" priority="533"/>
  </conditionalFormatting>
  <conditionalFormatting sqref="C47:C50">
    <cfRule type="duplicateValues" dxfId="382" priority="530"/>
  </conditionalFormatting>
  <conditionalFormatting sqref="C56:C61">
    <cfRule type="duplicateValues" dxfId="381" priority="534"/>
  </conditionalFormatting>
  <conditionalFormatting sqref="C62:C65">
    <cfRule type="duplicateValues" dxfId="380" priority="535"/>
  </conditionalFormatting>
  <conditionalFormatting sqref="C68:C71">
    <cfRule type="duplicateValues" dxfId="379" priority="529"/>
  </conditionalFormatting>
  <conditionalFormatting sqref="C83:C84">
    <cfRule type="duplicateValues" dxfId="378" priority="373"/>
    <cfRule type="duplicateValues" dxfId="377" priority="374"/>
    <cfRule type="duplicateValues" dxfId="376" priority="375"/>
    <cfRule type="duplicateValues" dxfId="375" priority="376"/>
    <cfRule type="duplicateValues" dxfId="374" priority="377"/>
  </conditionalFormatting>
  <conditionalFormatting sqref="C95:C97">
    <cfRule type="duplicateValues" dxfId="373" priority="523"/>
  </conditionalFormatting>
  <conditionalFormatting sqref="C107:C109">
    <cfRule type="duplicateValues" dxfId="372" priority="265"/>
    <cfRule type="duplicateValues" dxfId="371" priority="537"/>
    <cfRule type="duplicateValues" dxfId="370" priority="538"/>
    <cfRule type="duplicateValues" dxfId="369" priority="539"/>
    <cfRule type="duplicateValues" dxfId="368" priority="540"/>
    <cfRule type="duplicateValues" dxfId="367" priority="541"/>
    <cfRule type="duplicateValues" dxfId="366" priority="542"/>
  </conditionalFormatting>
  <conditionalFormatting sqref="C110:C112">
    <cfRule type="duplicateValues" dxfId="365" priority="242"/>
  </conditionalFormatting>
  <conditionalFormatting sqref="C110:C113">
    <cfRule type="duplicateValues" dxfId="364" priority="249"/>
  </conditionalFormatting>
  <conditionalFormatting sqref="C120:C122">
    <cfRule type="duplicateValues" dxfId="363" priority="193"/>
    <cfRule type="duplicateValues" dxfId="362" priority="194"/>
    <cfRule type="duplicateValues" dxfId="361" priority="195"/>
    <cfRule type="duplicateValues" dxfId="360" priority="196"/>
    <cfRule type="duplicateValues" dxfId="359" priority="197"/>
    <cfRule type="duplicateValues" dxfId="358" priority="198"/>
    <cfRule type="duplicateValues" dxfId="357" priority="199"/>
  </conditionalFormatting>
  <conditionalFormatting sqref="C127:C129">
    <cfRule type="duplicateValues" dxfId="356" priority="264"/>
  </conditionalFormatting>
  <conditionalFormatting sqref="C130:C131">
    <cfRule type="duplicateValues" dxfId="355" priority="360"/>
  </conditionalFormatting>
  <conditionalFormatting sqref="C135:C139">
    <cfRule type="duplicateValues" dxfId="354" priority="525"/>
  </conditionalFormatting>
  <conditionalFormatting sqref="C140:C158">
    <cfRule type="duplicateValues" dxfId="353" priority="342"/>
  </conditionalFormatting>
  <conditionalFormatting sqref="C140:C157">
    <cfRule type="duplicateValues" dxfId="352" priority="558"/>
  </conditionalFormatting>
  <conditionalFormatting sqref="C159:C160">
    <cfRule type="duplicateValues" dxfId="351" priority="319"/>
    <cfRule type="duplicateValues" dxfId="350" priority="321"/>
    <cfRule type="duplicateValues" dxfId="349" priority="322"/>
    <cfRule type="duplicateValues" dxfId="348" priority="323"/>
  </conditionalFormatting>
  <conditionalFormatting sqref="C162:C164">
    <cfRule type="duplicateValues" dxfId="347" priority="312"/>
    <cfRule type="duplicateValues" dxfId="346" priority="313"/>
    <cfRule type="duplicateValues" dxfId="345" priority="314"/>
    <cfRule type="duplicateValues" dxfId="344" priority="315"/>
    <cfRule type="duplicateValues" dxfId="343" priority="316"/>
  </conditionalFormatting>
  <conditionalFormatting sqref="C162:C163">
    <cfRule type="duplicateValues" dxfId="342" priority="310"/>
  </conditionalFormatting>
  <conditionalFormatting sqref="C176:C177">
    <cfRule type="duplicateValues" dxfId="341" priority="500"/>
  </conditionalFormatting>
  <conditionalFormatting sqref="C185:C188">
    <cfRule type="duplicateValues" dxfId="340" priority="503"/>
  </conditionalFormatting>
  <conditionalFormatting sqref="C189:C190">
    <cfRule type="duplicateValues" dxfId="339" priority="499"/>
  </conditionalFormatting>
  <conditionalFormatting sqref="C198:C199">
    <cfRule type="duplicateValues" dxfId="338" priority="489"/>
    <cfRule type="duplicateValues" dxfId="337" priority="490"/>
    <cfRule type="duplicateValues" dxfId="336" priority="491"/>
  </conditionalFormatting>
  <conditionalFormatting sqref="C203:C205">
    <cfRule type="duplicateValues" dxfId="335" priority="564"/>
  </conditionalFormatting>
  <conditionalFormatting sqref="C206:C207">
    <cfRule type="duplicateValues" dxfId="334" priority="512"/>
  </conditionalFormatting>
  <conditionalFormatting sqref="C208:C213">
    <cfRule type="duplicateValues" dxfId="333" priority="510"/>
  </conditionalFormatting>
  <conditionalFormatting sqref="C210:C213">
    <cfRule type="duplicateValues" dxfId="332" priority="511"/>
  </conditionalFormatting>
  <conditionalFormatting sqref="C214:C227">
    <cfRule type="duplicateValues" dxfId="331" priority="569"/>
  </conditionalFormatting>
  <conditionalFormatting sqref="C230:C232">
    <cfRule type="duplicateValues" dxfId="330" priority="514"/>
  </conditionalFormatting>
  <conditionalFormatting sqref="C231:C232">
    <cfRule type="duplicateValues" dxfId="329" priority="513"/>
  </conditionalFormatting>
  <conditionalFormatting sqref="C233:C236">
    <cfRule type="duplicateValues" dxfId="328" priority="516"/>
  </conditionalFormatting>
  <conditionalFormatting sqref="C238:C239">
    <cfRule type="duplicateValues" dxfId="327" priority="562"/>
  </conditionalFormatting>
  <conditionalFormatting sqref="C240:C242">
    <cfRule type="duplicateValues" dxfId="326" priority="517"/>
  </conditionalFormatting>
  <conditionalFormatting sqref="C243:C248">
    <cfRule type="duplicateValues" dxfId="325" priority="408"/>
  </conditionalFormatting>
  <conditionalFormatting sqref="C244:C248">
    <cfRule type="duplicateValues" dxfId="324" priority="407"/>
  </conditionalFormatting>
  <conditionalFormatting sqref="C259:C263">
    <cfRule type="duplicateValues" dxfId="323" priority="465"/>
  </conditionalFormatting>
  <conditionalFormatting sqref="C264:C265">
    <cfRule type="duplicateValues" dxfId="322" priority="509"/>
  </conditionalFormatting>
  <conditionalFormatting sqref="C266:C269">
    <cfRule type="duplicateValues" dxfId="321" priority="464"/>
  </conditionalFormatting>
  <conditionalFormatting sqref="C270:C272">
    <cfRule type="duplicateValues" dxfId="320" priority="463"/>
  </conditionalFormatting>
  <conditionalFormatting sqref="C274:C276">
    <cfRule type="duplicateValues" dxfId="319" priority="455"/>
  </conditionalFormatting>
  <conditionalFormatting sqref="C282:C285">
    <cfRule type="duplicateValues" dxfId="318" priority="450"/>
  </conditionalFormatting>
  <conditionalFormatting sqref="C294:C295">
    <cfRule type="duplicateValues" dxfId="317" priority="439"/>
  </conditionalFormatting>
  <conditionalFormatting sqref="C297:C298">
    <cfRule type="duplicateValues" dxfId="316" priority="565"/>
  </conditionalFormatting>
  <conditionalFormatting sqref="C303:C304">
    <cfRule type="duplicateValues" dxfId="315" priority="34"/>
    <cfRule type="duplicateValues" dxfId="314" priority="35"/>
    <cfRule type="duplicateValues" dxfId="313" priority="36"/>
    <cfRule type="duplicateValues" dxfId="312" priority="37"/>
    <cfRule type="duplicateValues" dxfId="311" priority="38"/>
    <cfRule type="duplicateValues" dxfId="310" priority="39"/>
    <cfRule type="duplicateValues" dxfId="309" priority="40"/>
    <cfRule type="duplicateValues" dxfId="308" priority="41"/>
    <cfRule type="duplicateValues" dxfId="307" priority="42"/>
    <cfRule type="duplicateValues" dxfId="306" priority="43"/>
  </conditionalFormatting>
  <conditionalFormatting sqref="C320:C321">
    <cfRule type="duplicateValues" dxfId="305" priority="536"/>
  </conditionalFormatting>
  <conditionalFormatting sqref="C322:C332">
    <cfRule type="duplicateValues" dxfId="304" priority="1193"/>
    <cfRule type="duplicateValues" dxfId="303" priority="1272"/>
    <cfRule type="duplicateValues" dxfId="302" priority="1273"/>
    <cfRule type="duplicateValues" dxfId="301" priority="1294"/>
    <cfRule type="duplicateValues" dxfId="300" priority="1295"/>
  </conditionalFormatting>
  <conditionalFormatting sqref="C322:C327">
    <cfRule type="duplicateValues" dxfId="299" priority="1709"/>
  </conditionalFormatting>
  <conditionalFormatting sqref="C328:C330">
    <cfRule type="duplicateValues" dxfId="298" priority="1667"/>
    <cfRule type="duplicateValues" dxfId="297" priority="1707"/>
  </conditionalFormatting>
  <conditionalFormatting sqref="C331:C332">
    <cfRule type="duplicateValues" dxfId="296" priority="1686"/>
  </conditionalFormatting>
  <conditionalFormatting sqref="C333:C334">
    <cfRule type="duplicateValues" dxfId="295" priority="2339"/>
  </conditionalFormatting>
  <conditionalFormatting sqref="C333:C361">
    <cfRule type="duplicateValues" dxfId="294" priority="1776"/>
    <cfRule type="duplicateValues" dxfId="293" priority="1855"/>
    <cfRule type="duplicateValues" dxfId="292" priority="1856"/>
    <cfRule type="duplicateValues" dxfId="291" priority="1877"/>
    <cfRule type="duplicateValues" dxfId="290" priority="1878"/>
  </conditionalFormatting>
  <conditionalFormatting sqref="C341:C344">
    <cfRule type="duplicateValues" dxfId="289" priority="2338"/>
  </conditionalFormatting>
  <conditionalFormatting sqref="C346:C348">
    <cfRule type="duplicateValues" dxfId="288" priority="2039"/>
  </conditionalFormatting>
  <conditionalFormatting sqref="C358:C359">
    <cfRule type="duplicateValues" dxfId="287" priority="2038"/>
    <cfRule type="duplicateValues" dxfId="286" priority="2040"/>
    <cfRule type="duplicateValues" dxfId="285" priority="2041"/>
    <cfRule type="duplicateValues" dxfId="284" priority="2042"/>
    <cfRule type="duplicateValues" dxfId="283" priority="2043"/>
    <cfRule type="duplicateValues" dxfId="282" priority="2044"/>
    <cfRule type="duplicateValues" dxfId="281" priority="2045"/>
  </conditionalFormatting>
  <conditionalFormatting sqref="C358:C360">
    <cfRule type="duplicateValues" dxfId="280" priority="2046"/>
  </conditionalFormatting>
  <conditionalFormatting sqref="C362:C1048576">
    <cfRule type="duplicateValues" dxfId="279" priority="22286"/>
  </conditionalFormatting>
  <conditionalFormatting sqref="C255:C258 C249:C250 C191:C192 C1:C17 C19:C25 C195 C166:C167 C164 C173 C38:C40 C35:C36 C197">
    <cfRule type="duplicateValues" dxfId="278" priority="518"/>
  </conditionalFormatting>
  <conditionalFormatting sqref="C255:C258 C249:C250 C195 C185:C188 C175 C191:C192 C1:C25 C164 C35:C40 C56:C61 C166:C168 C170:C173 C197">
    <cfRule type="duplicateValues" dxfId="277" priority="519"/>
  </conditionalFormatting>
  <conditionalFormatting sqref="C255:C258 C249:C250 C1:C25 C35:C40 C164 C56:C61 C185:C195 C166:C168 C47:C54 C170:C177 C197:C200">
    <cfRule type="duplicateValues" dxfId="276" priority="520"/>
  </conditionalFormatting>
  <conditionalFormatting sqref="C255:C269 C164 C1:C25 C35:C40 C249:C250 C56:C61 C252:C253 C185:C195 C166:C168 C47:C54 C170:C177 C197:C202">
    <cfRule type="duplicateValues" dxfId="275" priority="521"/>
  </conditionalFormatting>
  <conditionalFormatting sqref="C288 C249:C250 C1:C25 C56:C65 C293:C294 C252:C285 C68:C71 C35:C40 C185:C195 C166:C168 C160:C161 C163:C164 C47:C54 C170:C177 C197:C205">
    <cfRule type="duplicateValues" dxfId="274" priority="522"/>
  </conditionalFormatting>
  <conditionalFormatting sqref="C305:C321 C107:C113 C1:C72 C99:C100 C118:C122 C115:C116 C184:C301 C78:C92 C94:C97 C124:C181 C74:C76">
    <cfRule type="duplicateValues" dxfId="273" priority="154"/>
  </conditionalFormatting>
  <conditionalFormatting sqref="C305:C321 C118:C122 C1:C72 C99:C103 C107:C113 C105 C115:C116 C184:C301 C78:C92 C94:C97 C124:C181 C74:C76">
    <cfRule type="duplicateValues" dxfId="272" priority="153"/>
  </conditionalFormatting>
  <conditionalFormatting sqref="C305:C321 C1:C72 C107:C113 C105 C115:C122 C184:C301 C78:C92 C94:C103 C124:C181 C74:C76">
    <cfRule type="duplicateValues" dxfId="271" priority="131"/>
    <cfRule type="duplicateValues" dxfId="270" priority="132"/>
  </conditionalFormatting>
  <conditionalFormatting sqref="C1:C40 C85:C88 C90:C92 C135:C139 C158 C185:C195 C166:C168 C160:C161 C163:C164 C47:C65 C76 C80:C82 C170:C177 C68:C72 C197:C299 C78 C94 C74">
    <cfRule type="duplicateValues" dxfId="269" priority="557"/>
  </conditionalFormatting>
  <conditionalFormatting sqref="C305:C321 C184:C302 C1:C72 C78:C92 C94:C182 C74:C76">
    <cfRule type="duplicateValues" dxfId="268" priority="57"/>
  </conditionalFormatting>
  <conditionalFormatting sqref="C292:C299 C230:C232 C1:C25 C249:C250 C158 C68:C72 C56:C65 C35:C40 C85:C88 C90:C92 C252:C289 C185:C195 C166:C168 C160:C161 C163:C164 C47:C54 C76 C80:C82 C170:C177 C197:C227 C78 C74">
    <cfRule type="duplicateValues" dxfId="267" priority="566"/>
  </conditionalFormatting>
  <conditionalFormatting sqref="C292:C299 C1:C25 C68:C72 C56:C65 C35:C40 C85:C88 C135:C139 C90:C92 C252:C289 C158 C185:C195 C166:C168 C160:C161 C163:C164 C47:C54 C76 C80:C82 C170:C177 C197:C250 C78 C94 C74">
    <cfRule type="duplicateValues" dxfId="266" priority="567"/>
  </conditionalFormatting>
  <conditionalFormatting sqref="C252:C299 C135:C139 C1:C25 C56:C65 C35:C40 C85:C88 C90:C92 C158 C185:C195 C166:C168 C160:C161 C163:C164 C47:C54 C76 C80:C82 C170:C177 C68:C72 C197:C250 C78 C94 C74">
    <cfRule type="duplicateValues" dxfId="265" priority="568"/>
  </conditionalFormatting>
  <conditionalFormatting sqref="C45:C46 C43">
    <cfRule type="duplicateValues" dxfId="264" priority="531"/>
  </conditionalFormatting>
  <conditionalFormatting sqref="C52 C47:C50 C54">
    <cfRule type="duplicateValues" dxfId="263" priority="493"/>
    <cfRule type="duplicateValues" dxfId="262" priority="494"/>
    <cfRule type="duplicateValues" dxfId="261" priority="495"/>
    <cfRule type="duplicateValues" dxfId="260" priority="496"/>
    <cfRule type="duplicateValues" dxfId="259" priority="497"/>
    <cfRule type="duplicateValues" dxfId="258" priority="498"/>
  </conditionalFormatting>
  <conditionalFormatting sqref="C80 C72 C76 C78 C74">
    <cfRule type="duplicateValues" dxfId="257" priority="433"/>
  </conditionalFormatting>
  <conditionalFormatting sqref="C80 C74 C76 C78">
    <cfRule type="duplicateValues" dxfId="256" priority="434"/>
  </conditionalFormatting>
  <conditionalFormatting sqref="C85:C88 C81:C82 C90:C92">
    <cfRule type="duplicateValues" dxfId="255" priority="432"/>
  </conditionalFormatting>
  <conditionalFormatting sqref="C135:C139 C94">
    <cfRule type="duplicateValues" dxfId="254" priority="524"/>
  </conditionalFormatting>
  <conditionalFormatting sqref="C100 C95:C97">
    <cfRule type="duplicateValues" dxfId="253" priority="550"/>
    <cfRule type="duplicateValues" dxfId="252" priority="551"/>
    <cfRule type="duplicateValues" dxfId="251" priority="552"/>
    <cfRule type="duplicateValues" dxfId="250" priority="553"/>
    <cfRule type="duplicateValues" dxfId="249" priority="554"/>
    <cfRule type="duplicateValues" dxfId="248" priority="555"/>
  </conditionalFormatting>
  <conditionalFormatting sqref="C95:C97 C99:C100">
    <cfRule type="duplicateValues" dxfId="247" priority="556"/>
  </conditionalFormatting>
  <conditionalFormatting sqref="C110:C113 C115">
    <cfRule type="duplicateValues" dxfId="246" priority="243"/>
    <cfRule type="duplicateValues" dxfId="245" priority="244"/>
    <cfRule type="duplicateValues" dxfId="244" priority="245"/>
    <cfRule type="duplicateValues" dxfId="243" priority="246"/>
    <cfRule type="duplicateValues" dxfId="242" priority="247"/>
    <cfRule type="duplicateValues" dxfId="241" priority="248"/>
  </conditionalFormatting>
  <conditionalFormatting sqref="C129 C127">
    <cfRule type="duplicateValues" dxfId="240" priority="258"/>
    <cfRule type="duplicateValues" dxfId="239" priority="259"/>
    <cfRule type="duplicateValues" dxfId="238" priority="260"/>
    <cfRule type="duplicateValues" dxfId="237" priority="261"/>
    <cfRule type="duplicateValues" dxfId="236" priority="262"/>
    <cfRule type="duplicateValues" dxfId="235" priority="263"/>
  </conditionalFormatting>
  <conditionalFormatting sqref="C134 C130:C131">
    <cfRule type="duplicateValues" dxfId="234" priority="361"/>
    <cfRule type="duplicateValues" dxfId="233" priority="362"/>
    <cfRule type="duplicateValues" dxfId="232" priority="363"/>
    <cfRule type="duplicateValues" dxfId="231" priority="364"/>
    <cfRule type="duplicateValues" dxfId="230" priority="365"/>
    <cfRule type="duplicateValues" dxfId="229" priority="366"/>
  </conditionalFormatting>
  <conditionalFormatting sqref="C133:C134 C130:C131">
    <cfRule type="duplicateValues" dxfId="228" priority="526"/>
  </conditionalFormatting>
  <conditionalFormatting sqref="C170:C172 C168">
    <cfRule type="duplicateValues" dxfId="227" priority="501"/>
  </conditionalFormatting>
  <conditionalFormatting sqref="C233:C234 C236">
    <cfRule type="duplicateValues" dxfId="226" priority="401"/>
    <cfRule type="duplicateValues" dxfId="225" priority="402"/>
    <cfRule type="duplicateValues" dxfId="224" priority="403"/>
    <cfRule type="duplicateValues" dxfId="223" priority="404"/>
    <cfRule type="duplicateValues" dxfId="222" priority="405"/>
    <cfRule type="duplicateValues" dxfId="221" priority="406"/>
  </conditionalFormatting>
  <conditionalFormatting sqref="C238:C242 C233:C236">
    <cfRule type="duplicateValues" dxfId="220" priority="563"/>
  </conditionalFormatting>
  <conditionalFormatting sqref="C276 C274">
    <cfRule type="duplicateValues" dxfId="219" priority="454"/>
  </conditionalFormatting>
  <conditionalFormatting sqref="C282 C284:C285 C288 C293">
    <cfRule type="duplicateValues" dxfId="218" priority="448"/>
  </conditionalFormatting>
  <conditionalFormatting sqref="C282:C285 C288 C293">
    <cfRule type="duplicateValues" dxfId="217" priority="449"/>
  </conditionalFormatting>
  <conditionalFormatting sqref="C283:C285 C288 C293">
    <cfRule type="duplicateValues" dxfId="216" priority="447"/>
  </conditionalFormatting>
  <conditionalFormatting sqref="C305:C310 C312:C319">
    <cfRule type="duplicateValues" dxfId="215" priority="559"/>
  </conditionalFormatting>
  <conditionalFormatting sqref="C343:C344 C341">
    <cfRule type="duplicateValues" dxfId="214" priority="2032"/>
    <cfRule type="duplicateValues" dxfId="213" priority="2033"/>
    <cfRule type="duplicateValues" dxfId="212" priority="2034"/>
    <cfRule type="duplicateValues" dxfId="211" priority="2035"/>
    <cfRule type="duplicateValues" dxfId="210" priority="2036"/>
    <cfRule type="duplicateValues" dxfId="209" priority="2037"/>
  </conditionalFormatting>
  <conditionalFormatting sqref="C346:C348 C341:C344">
    <cfRule type="duplicateValues" dxfId="208" priority="2055"/>
  </conditionalFormatting>
  <conditionalFormatting sqref="C353 C346:C351 C341:C344 C355:C356">
    <cfRule type="duplicateValues" dxfId="207" priority="2056"/>
  </conditionalFormatting>
  <conditionalFormatting sqref="C353 C341:C351 C355:C356">
    <cfRule type="duplicateValues" dxfId="206" priority="2057"/>
  </conditionalFormatting>
  <conditionalFormatting sqref="C353 C350:C351 C355">
    <cfRule type="duplicateValues" dxfId="205" priority="2023"/>
  </conditionalFormatting>
  <conditionalFormatting sqref="C353 C351 C355">
    <cfRule type="duplicateValues" dxfId="204" priority="2024"/>
  </conditionalFormatting>
  <printOptions horizontalCentered="1"/>
  <pageMargins left="0" right="0" top="0.75" bottom="0" header="0" footer="0"/>
  <pageSetup paperSize="9" scale="51" orientation="landscape"/>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J440"/>
  <sheetViews>
    <sheetView topLeftCell="D2" workbookViewId="0">
      <pane xSplit="9" ySplit="21" topLeftCell="P23" activePane="bottomRight" state="frozen"/>
      <selection pane="topRight"/>
      <selection pane="bottomLeft"/>
      <selection pane="bottomRight" activeCell="P24" sqref="P24"/>
    </sheetView>
  </sheetViews>
  <sheetFormatPr defaultColWidth="9" defaultRowHeight="23.25"/>
  <cols>
    <col min="1" max="1" width="1.7109375" hidden="1" customWidth="1"/>
    <col min="2" max="2" width="12" hidden="1" customWidth="1"/>
    <col min="3" max="3" width="21.42578125" hidden="1" customWidth="1"/>
    <col min="4" max="4" width="13.85546875" customWidth="1"/>
    <col min="5" max="5" width="24.7109375" style="442" customWidth="1"/>
    <col min="6" max="6" width="10.42578125" customWidth="1"/>
    <col min="7" max="7" width="11.5703125" customWidth="1"/>
    <col min="8" max="10" width="10.85546875" customWidth="1"/>
    <col min="11" max="11" width="9.5703125" customWidth="1"/>
    <col min="12" max="12" width="8.5703125" customWidth="1"/>
    <col min="13" max="13" width="18" style="313" customWidth="1"/>
    <col min="14" max="16" width="8.42578125" customWidth="1"/>
    <col min="17" max="18" width="8.140625" customWidth="1"/>
    <col min="19" max="20" width="8.42578125" customWidth="1"/>
    <col min="21" max="21" width="9" customWidth="1"/>
    <col min="22" max="22" width="9.7109375" customWidth="1"/>
    <col min="23" max="23" width="8" customWidth="1"/>
    <col min="24" max="35" width="8.42578125" customWidth="1"/>
    <col min="36" max="36" width="9.5703125" customWidth="1"/>
    <col min="37" max="37" width="9.7109375" customWidth="1"/>
    <col min="38" max="39" width="8.42578125" customWidth="1"/>
    <col min="40" max="40" width="8.140625" customWidth="1"/>
    <col min="41" max="42" width="8.42578125" customWidth="1"/>
    <col min="43" max="43" width="10.7109375" customWidth="1"/>
    <col min="44" max="46" width="20.85546875" customWidth="1"/>
    <col min="47" max="47" width="20.85546875" style="443" customWidth="1"/>
    <col min="48" max="49" width="9" customWidth="1"/>
    <col min="50" max="50" width="8.5703125" customWidth="1"/>
    <col min="51" max="53" width="9" customWidth="1"/>
    <col min="54" max="58" width="8" customWidth="1"/>
  </cols>
  <sheetData>
    <row r="1" spans="2:58" ht="27" hidden="1" customHeight="1">
      <c r="B1" t="e">
        <f>#REF!</f>
        <v>#REF!</v>
      </c>
      <c r="D1" s="444" t="s">
        <v>1065</v>
      </c>
      <c r="E1" s="1060"/>
      <c r="F1" s="1060"/>
      <c r="G1" s="1060"/>
      <c r="H1" s="1060"/>
      <c r="I1" s="1060"/>
      <c r="J1" s="1060"/>
      <c r="K1" s="1061"/>
      <c r="L1" s="35"/>
      <c r="M1" s="457"/>
      <c r="N1" s="35"/>
      <c r="O1" s="35"/>
      <c r="P1" s="35"/>
      <c r="Q1" s="35"/>
      <c r="R1" s="35"/>
      <c r="S1" s="35"/>
      <c r="T1" s="35"/>
      <c r="U1" s="35"/>
      <c r="V1" s="35"/>
      <c r="Y1" s="35"/>
      <c r="Z1" s="35"/>
      <c r="AA1" s="471"/>
      <c r="AB1" s="35"/>
      <c r="AD1" s="35"/>
      <c r="AI1" s="35"/>
      <c r="AJ1" s="35"/>
      <c r="AO1" s="474"/>
      <c r="AP1" s="475">
        <f>25*AQ283</f>
        <v>0</v>
      </c>
      <c r="AQ1">
        <f>2000000/70</f>
        <v>28571.428571428572</v>
      </c>
    </row>
    <row r="2" spans="2:58" ht="36" customHeight="1">
      <c r="B2" s="13" t="s">
        <v>1066</v>
      </c>
      <c r="C2" s="445">
        <v>1.2</v>
      </c>
      <c r="D2" s="446" t="s">
        <v>3</v>
      </c>
      <c r="E2" s="447" t="s">
        <v>1067</v>
      </c>
      <c r="F2" s="448" t="s">
        <v>1</v>
      </c>
      <c r="G2" s="448" t="s">
        <v>1068</v>
      </c>
      <c r="H2" s="447" t="s">
        <v>1069</v>
      </c>
      <c r="I2" s="447" t="s">
        <v>592</v>
      </c>
      <c r="J2" s="447" t="s">
        <v>306</v>
      </c>
      <c r="K2" s="447" t="s">
        <v>1070</v>
      </c>
      <c r="L2" s="447" t="s">
        <v>1071</v>
      </c>
      <c r="M2" s="448"/>
      <c r="N2" s="458">
        <v>44075</v>
      </c>
      <c r="O2" s="458">
        <v>44076</v>
      </c>
      <c r="P2" s="458">
        <v>44077</v>
      </c>
      <c r="Q2" s="458">
        <v>44078</v>
      </c>
      <c r="R2" s="458">
        <v>44079</v>
      </c>
      <c r="S2" s="458">
        <v>44080</v>
      </c>
      <c r="T2" s="458">
        <v>44081</v>
      </c>
      <c r="U2" s="458">
        <v>44082</v>
      </c>
      <c r="V2" s="458">
        <v>44083</v>
      </c>
      <c r="W2" s="458">
        <v>44084</v>
      </c>
      <c r="X2" s="458">
        <v>44085</v>
      </c>
      <c r="Y2" s="458">
        <v>44086</v>
      </c>
      <c r="Z2" s="458">
        <v>44087</v>
      </c>
      <c r="AA2" s="458">
        <v>44088</v>
      </c>
      <c r="AB2" s="458">
        <v>44089</v>
      </c>
      <c r="AC2" s="458">
        <v>44090</v>
      </c>
      <c r="AD2" s="458">
        <v>44091</v>
      </c>
      <c r="AE2" s="458">
        <v>44092</v>
      </c>
      <c r="AF2" s="458">
        <v>44093</v>
      </c>
      <c r="AG2" s="458">
        <v>44094</v>
      </c>
      <c r="AH2" s="458">
        <v>44095</v>
      </c>
      <c r="AI2" s="458">
        <v>44096</v>
      </c>
      <c r="AJ2" s="458">
        <v>44097</v>
      </c>
      <c r="AK2" s="458">
        <v>44098</v>
      </c>
      <c r="AL2" s="458">
        <v>44099</v>
      </c>
      <c r="AM2" s="458">
        <v>44100</v>
      </c>
      <c r="AN2" s="458">
        <v>44101</v>
      </c>
      <c r="AO2" s="458">
        <v>44102</v>
      </c>
      <c r="AP2" s="458">
        <v>44103</v>
      </c>
      <c r="AQ2" s="458">
        <v>44104</v>
      </c>
      <c r="AR2" s="476" t="s">
        <v>1072</v>
      </c>
      <c r="AS2" s="477" t="s">
        <v>1073</v>
      </c>
      <c r="AT2" s="477" t="s">
        <v>9</v>
      </c>
      <c r="AU2" s="478"/>
      <c r="AV2" s="35"/>
    </row>
    <row r="3" spans="2:58" ht="21.75" hidden="1" customHeight="1">
      <c r="B3" s="1057" t="s">
        <v>1074</v>
      </c>
      <c r="C3" s="1054" t="s">
        <v>616</v>
      </c>
      <c r="D3" s="1051" t="s">
        <v>19</v>
      </c>
      <c r="E3" s="1048" t="s">
        <v>249</v>
      </c>
      <c r="F3" s="1046" t="s">
        <v>250</v>
      </c>
      <c r="G3" s="1043">
        <v>100</v>
      </c>
      <c r="H3" s="1034"/>
      <c r="I3" s="1040">
        <f>+H3+K3-L3</f>
        <v>0</v>
      </c>
      <c r="J3" s="1037">
        <f>+K3-L3</f>
        <v>0</v>
      </c>
      <c r="K3" s="1034">
        <f>+SUM(N3:AQ3)</f>
        <v>0</v>
      </c>
      <c r="L3" s="1029">
        <f>+SUM(N6:AQ6)</f>
        <v>0</v>
      </c>
      <c r="M3" s="462" t="s">
        <v>386</v>
      </c>
      <c r="N3" s="463"/>
      <c r="O3" s="463"/>
      <c r="P3" s="463"/>
      <c r="Q3" s="463"/>
      <c r="R3" s="463"/>
      <c r="S3" s="463"/>
      <c r="T3" s="463"/>
      <c r="U3" s="463"/>
      <c r="V3" s="463"/>
      <c r="W3" s="463"/>
      <c r="X3" s="463"/>
      <c r="Y3" s="463"/>
      <c r="Z3" s="463"/>
      <c r="AA3" s="463"/>
      <c r="AB3" s="463"/>
      <c r="AC3" s="463"/>
      <c r="AD3" s="472"/>
      <c r="AE3" s="472"/>
      <c r="AF3" s="472"/>
      <c r="AG3" s="472"/>
      <c r="AH3" s="472"/>
      <c r="AI3" s="472"/>
      <c r="AJ3" s="472"/>
      <c r="AK3" s="472"/>
      <c r="AL3" s="472"/>
      <c r="AM3" s="472"/>
      <c r="AN3" s="472"/>
      <c r="AO3" s="472"/>
      <c r="AP3" s="472"/>
      <c r="AQ3" s="472"/>
      <c r="AR3" s="1032"/>
      <c r="AS3" s="1020"/>
      <c r="AT3" s="1062"/>
      <c r="AU3" s="1007"/>
    </row>
    <row r="4" spans="2:58" ht="21.75" hidden="1" customHeight="1">
      <c r="B4" s="1058"/>
      <c r="C4" s="1055"/>
      <c r="D4" s="1052"/>
      <c r="E4" s="1049"/>
      <c r="F4" s="846"/>
      <c r="G4" s="1044"/>
      <c r="H4" s="1035"/>
      <c r="I4" s="1041"/>
      <c r="J4" s="1038"/>
      <c r="K4" s="1035"/>
      <c r="L4" s="1030"/>
      <c r="M4" s="464" t="s">
        <v>380</v>
      </c>
      <c r="N4" s="465">
        <f>+N3-N5</f>
        <v>0</v>
      </c>
      <c r="O4" s="465">
        <f>+N4+O3-O5</f>
        <v>0</v>
      </c>
      <c r="P4" s="465">
        <f t="shared" ref="P4:AQ4" si="0">+O4+P3-P5</f>
        <v>0</v>
      </c>
      <c r="Q4" s="465">
        <f t="shared" si="0"/>
        <v>0</v>
      </c>
      <c r="R4" s="465">
        <f t="shared" si="0"/>
        <v>0</v>
      </c>
      <c r="S4" s="465">
        <f t="shared" si="0"/>
        <v>0</v>
      </c>
      <c r="T4" s="465">
        <f t="shared" si="0"/>
        <v>0</v>
      </c>
      <c r="U4" s="465">
        <f t="shared" si="0"/>
        <v>0</v>
      </c>
      <c r="V4" s="465">
        <f t="shared" si="0"/>
        <v>0</v>
      </c>
      <c r="W4" s="465">
        <f t="shared" si="0"/>
        <v>0</v>
      </c>
      <c r="X4" s="465">
        <f t="shared" si="0"/>
        <v>0</v>
      </c>
      <c r="Y4" s="465">
        <f t="shared" si="0"/>
        <v>0</v>
      </c>
      <c r="Z4" s="465">
        <f t="shared" si="0"/>
        <v>0</v>
      </c>
      <c r="AA4" s="465">
        <f t="shared" si="0"/>
        <v>0</v>
      </c>
      <c r="AB4" s="465">
        <f t="shared" si="0"/>
        <v>0</v>
      </c>
      <c r="AC4" s="465">
        <f t="shared" si="0"/>
        <v>0</v>
      </c>
      <c r="AD4" s="465">
        <f t="shared" si="0"/>
        <v>0</v>
      </c>
      <c r="AE4" s="465">
        <f t="shared" si="0"/>
        <v>0</v>
      </c>
      <c r="AF4" s="465">
        <f t="shared" si="0"/>
        <v>0</v>
      </c>
      <c r="AG4" s="465">
        <f t="shared" si="0"/>
        <v>0</v>
      </c>
      <c r="AH4" s="465">
        <f t="shared" si="0"/>
        <v>0</v>
      </c>
      <c r="AI4" s="465">
        <f t="shared" si="0"/>
        <v>0</v>
      </c>
      <c r="AJ4" s="465">
        <f t="shared" si="0"/>
        <v>0</v>
      </c>
      <c r="AK4" s="465">
        <f t="shared" si="0"/>
        <v>0</v>
      </c>
      <c r="AL4" s="465">
        <f t="shared" si="0"/>
        <v>0</v>
      </c>
      <c r="AM4" s="465">
        <f t="shared" si="0"/>
        <v>0</v>
      </c>
      <c r="AN4" s="465">
        <f t="shared" si="0"/>
        <v>0</v>
      </c>
      <c r="AO4" s="465">
        <f t="shared" si="0"/>
        <v>0</v>
      </c>
      <c r="AP4" s="465">
        <f t="shared" si="0"/>
        <v>0</v>
      </c>
      <c r="AQ4" s="465">
        <f t="shared" si="0"/>
        <v>0</v>
      </c>
      <c r="AR4" s="1033"/>
      <c r="AS4" s="1021"/>
      <c r="AT4" s="1063"/>
      <c r="AU4" s="1012"/>
    </row>
    <row r="5" spans="2:58" ht="21.75" hidden="1" customHeight="1">
      <c r="B5" s="1058"/>
      <c r="C5" s="1055"/>
      <c r="D5" s="1052"/>
      <c r="E5" s="1049"/>
      <c r="F5" s="846"/>
      <c r="G5" s="1044"/>
      <c r="H5" s="1035"/>
      <c r="I5" s="1041"/>
      <c r="J5" s="1038"/>
      <c r="K5" s="1035"/>
      <c r="L5" s="1030"/>
      <c r="M5" s="464" t="s">
        <v>1075</v>
      </c>
      <c r="N5" s="465"/>
      <c r="O5" s="465"/>
      <c r="P5" s="465"/>
      <c r="Q5" s="465"/>
      <c r="R5" s="465"/>
      <c r="S5" s="465"/>
      <c r="T5" s="465"/>
      <c r="U5" s="465"/>
      <c r="V5" s="465"/>
      <c r="W5" s="465"/>
      <c r="X5" s="465"/>
      <c r="Y5" s="465"/>
      <c r="Z5" s="465"/>
      <c r="AA5" s="465"/>
      <c r="AB5" s="465"/>
      <c r="AC5" s="465"/>
      <c r="AD5" s="473"/>
      <c r="AE5" s="473"/>
      <c r="AF5" s="473"/>
      <c r="AG5" s="473"/>
      <c r="AH5" s="473"/>
      <c r="AI5" s="473"/>
      <c r="AJ5" s="473"/>
      <c r="AK5" s="473"/>
      <c r="AL5" s="473"/>
      <c r="AM5" s="473"/>
      <c r="AN5" s="473"/>
      <c r="AO5" s="473"/>
      <c r="AP5" s="473"/>
      <c r="AQ5" s="473"/>
      <c r="AR5" s="1033"/>
      <c r="AS5" s="1021"/>
      <c r="AT5" s="1063"/>
      <c r="AU5" s="1012"/>
    </row>
    <row r="6" spans="2:58" ht="21.75" hidden="1" customHeight="1">
      <c r="B6" s="1058"/>
      <c r="C6" s="1055"/>
      <c r="D6" s="1052"/>
      <c r="E6" s="1049"/>
      <c r="F6" s="846"/>
      <c r="G6" s="1044"/>
      <c r="H6" s="1035"/>
      <c r="I6" s="1041"/>
      <c r="J6" s="1038"/>
      <c r="K6" s="1035"/>
      <c r="L6" s="1030"/>
      <c r="M6" s="49" t="s">
        <v>1076</v>
      </c>
      <c r="N6" s="466"/>
      <c r="O6" s="467"/>
      <c r="P6" s="467"/>
      <c r="Q6" s="467"/>
      <c r="R6" s="467"/>
      <c r="S6" s="467"/>
      <c r="T6" s="467"/>
      <c r="U6" s="467"/>
      <c r="V6" s="467"/>
      <c r="W6" s="467"/>
      <c r="X6" s="467"/>
      <c r="Y6" s="467"/>
      <c r="Z6" s="467"/>
      <c r="AA6" s="467"/>
      <c r="AB6" s="467"/>
      <c r="AC6" s="467"/>
      <c r="AD6" s="467"/>
      <c r="AE6" s="467"/>
      <c r="AF6" s="467"/>
      <c r="AG6" s="467"/>
      <c r="AH6" s="467"/>
      <c r="AI6" s="467"/>
      <c r="AJ6" s="467"/>
      <c r="AK6" s="467"/>
      <c r="AL6" s="467"/>
      <c r="AM6" s="467"/>
      <c r="AN6" s="467"/>
      <c r="AO6" s="467"/>
      <c r="AP6" s="467"/>
      <c r="AQ6" s="467"/>
      <c r="AR6" s="1033"/>
      <c r="AS6" s="1021"/>
      <c r="AT6" s="1063"/>
      <c r="AU6" s="1012"/>
      <c r="BD6">
        <f>500/20</f>
        <v>25</v>
      </c>
      <c r="BF6">
        <f>5300/26</f>
        <v>203.84615384615384</v>
      </c>
    </row>
    <row r="7" spans="2:58" ht="21.75" hidden="1" customHeight="1">
      <c r="B7" s="1059"/>
      <c r="C7" s="1056"/>
      <c r="D7" s="1053"/>
      <c r="E7" s="1050"/>
      <c r="F7" s="1047"/>
      <c r="G7" s="1045"/>
      <c r="H7" s="1036"/>
      <c r="I7" s="1042"/>
      <c r="J7" s="1039"/>
      <c r="K7" s="1036"/>
      <c r="L7" s="1031"/>
      <c r="M7" s="468" t="s">
        <v>306</v>
      </c>
      <c r="N7" s="469">
        <f>+H3+N5-N6</f>
        <v>0</v>
      </c>
      <c r="O7" s="470">
        <f>+N7+O5-O6</f>
        <v>0</v>
      </c>
      <c r="P7" s="470">
        <f t="shared" ref="P7:AQ7" si="1">+O7+P5-P6</f>
        <v>0</v>
      </c>
      <c r="Q7" s="470">
        <f t="shared" si="1"/>
        <v>0</v>
      </c>
      <c r="R7" s="470">
        <f t="shared" si="1"/>
        <v>0</v>
      </c>
      <c r="S7" s="470">
        <f t="shared" si="1"/>
        <v>0</v>
      </c>
      <c r="T7" s="470">
        <f t="shared" si="1"/>
        <v>0</v>
      </c>
      <c r="U7" s="470">
        <f t="shared" si="1"/>
        <v>0</v>
      </c>
      <c r="V7" s="470">
        <f t="shared" si="1"/>
        <v>0</v>
      </c>
      <c r="W7" s="470">
        <f t="shared" si="1"/>
        <v>0</v>
      </c>
      <c r="X7" s="470">
        <f t="shared" si="1"/>
        <v>0</v>
      </c>
      <c r="Y7" s="470">
        <f t="shared" si="1"/>
        <v>0</v>
      </c>
      <c r="Z7" s="470">
        <f t="shared" si="1"/>
        <v>0</v>
      </c>
      <c r="AA7" s="470">
        <f t="shared" si="1"/>
        <v>0</v>
      </c>
      <c r="AB7" s="470">
        <f t="shared" si="1"/>
        <v>0</v>
      </c>
      <c r="AC7" s="470">
        <f t="shared" si="1"/>
        <v>0</v>
      </c>
      <c r="AD7" s="470">
        <f t="shared" si="1"/>
        <v>0</v>
      </c>
      <c r="AE7" s="470">
        <f t="shared" si="1"/>
        <v>0</v>
      </c>
      <c r="AF7" s="470">
        <f t="shared" si="1"/>
        <v>0</v>
      </c>
      <c r="AG7" s="470">
        <f t="shared" si="1"/>
        <v>0</v>
      </c>
      <c r="AH7" s="470">
        <f t="shared" si="1"/>
        <v>0</v>
      </c>
      <c r="AI7" s="470">
        <f t="shared" si="1"/>
        <v>0</v>
      </c>
      <c r="AJ7" s="470">
        <f t="shared" si="1"/>
        <v>0</v>
      </c>
      <c r="AK7" s="470">
        <f t="shared" si="1"/>
        <v>0</v>
      </c>
      <c r="AL7" s="470">
        <f t="shared" si="1"/>
        <v>0</v>
      </c>
      <c r="AM7" s="470">
        <f t="shared" si="1"/>
        <v>0</v>
      </c>
      <c r="AN7" s="470">
        <f t="shared" si="1"/>
        <v>0</v>
      </c>
      <c r="AO7" s="470">
        <f t="shared" si="1"/>
        <v>0</v>
      </c>
      <c r="AP7" s="470">
        <f t="shared" si="1"/>
        <v>0</v>
      </c>
      <c r="AQ7" s="470">
        <f t="shared" si="1"/>
        <v>0</v>
      </c>
      <c r="AR7" s="1033"/>
      <c r="AS7" s="1021"/>
      <c r="AT7" s="1063"/>
      <c r="AU7" s="1012"/>
    </row>
    <row r="8" spans="2:58" ht="21.75" hidden="1" customHeight="1">
      <c r="B8" s="1057" t="s">
        <v>1074</v>
      </c>
      <c r="C8" s="1054" t="s">
        <v>616</v>
      </c>
      <c r="D8" s="1051" t="s">
        <v>19</v>
      </c>
      <c r="E8" s="1048" t="s">
        <v>251</v>
      </c>
      <c r="F8" s="1046" t="s">
        <v>252</v>
      </c>
      <c r="G8" s="1043">
        <v>100</v>
      </c>
      <c r="H8" s="1034"/>
      <c r="I8" s="1040">
        <f>+H8+K8-L8</f>
        <v>0</v>
      </c>
      <c r="J8" s="1037">
        <f>+K8-L8</f>
        <v>0</v>
      </c>
      <c r="K8" s="1034">
        <f>+SUM(N8:AQ8)</f>
        <v>0</v>
      </c>
      <c r="L8" s="1029">
        <f>+SUM(N11:AQ11)</f>
        <v>0</v>
      </c>
      <c r="M8" s="462" t="s">
        <v>386</v>
      </c>
      <c r="N8" s="463"/>
      <c r="O8" s="463"/>
      <c r="P8" s="463"/>
      <c r="Q8" s="463"/>
      <c r="R8" s="463"/>
      <c r="S8" s="463"/>
      <c r="T8" s="463"/>
      <c r="U8" s="463"/>
      <c r="V8" s="463"/>
      <c r="W8" s="463"/>
      <c r="X8" s="463"/>
      <c r="Y8" s="463"/>
      <c r="Z8" s="463"/>
      <c r="AA8" s="463"/>
      <c r="AB8" s="463"/>
      <c r="AC8" s="463"/>
      <c r="AD8" s="472"/>
      <c r="AE8" s="472"/>
      <c r="AF8" s="472"/>
      <c r="AG8" s="472"/>
      <c r="AH8" s="472"/>
      <c r="AI8" s="472"/>
      <c r="AJ8" s="472"/>
      <c r="AK8" s="472"/>
      <c r="AL8" s="472"/>
      <c r="AM8" s="472"/>
      <c r="AN8" s="472"/>
      <c r="AO8" s="472"/>
      <c r="AP8" s="472"/>
      <c r="AQ8" s="472"/>
      <c r="AR8" s="1020"/>
      <c r="AS8" s="1020"/>
      <c r="AT8" s="1062"/>
      <c r="AU8" s="1013"/>
    </row>
    <row r="9" spans="2:58" ht="21.75" hidden="1" customHeight="1">
      <c r="B9" s="1058"/>
      <c r="C9" s="1055"/>
      <c r="D9" s="1052"/>
      <c r="E9" s="1049"/>
      <c r="F9" s="846"/>
      <c r="G9" s="1044"/>
      <c r="H9" s="1035"/>
      <c r="I9" s="1041"/>
      <c r="J9" s="1038"/>
      <c r="K9" s="1035"/>
      <c r="L9" s="1030"/>
      <c r="M9" s="464" t="s">
        <v>380</v>
      </c>
      <c r="N9" s="465">
        <f>+N8-N10</f>
        <v>0</v>
      </c>
      <c r="O9" s="465">
        <f t="shared" ref="O9:AQ9" si="2">+N9+O8-O10</f>
        <v>0</v>
      </c>
      <c r="P9" s="465">
        <f t="shared" si="2"/>
        <v>0</v>
      </c>
      <c r="Q9" s="465">
        <f t="shared" si="2"/>
        <v>0</v>
      </c>
      <c r="R9" s="465">
        <f t="shared" si="2"/>
        <v>0</v>
      </c>
      <c r="S9" s="465">
        <f t="shared" si="2"/>
        <v>0</v>
      </c>
      <c r="T9" s="465">
        <f t="shared" si="2"/>
        <v>0</v>
      </c>
      <c r="U9" s="465">
        <f t="shared" si="2"/>
        <v>0</v>
      </c>
      <c r="V9" s="465">
        <f t="shared" si="2"/>
        <v>0</v>
      </c>
      <c r="W9" s="465">
        <f t="shared" si="2"/>
        <v>0</v>
      </c>
      <c r="X9" s="465">
        <f t="shared" si="2"/>
        <v>0</v>
      </c>
      <c r="Y9" s="465">
        <f t="shared" si="2"/>
        <v>0</v>
      </c>
      <c r="Z9" s="465">
        <f t="shared" si="2"/>
        <v>0</v>
      </c>
      <c r="AA9" s="465">
        <f t="shared" si="2"/>
        <v>0</v>
      </c>
      <c r="AB9" s="465">
        <f t="shared" si="2"/>
        <v>0</v>
      </c>
      <c r="AC9" s="465">
        <f t="shared" si="2"/>
        <v>0</v>
      </c>
      <c r="AD9" s="465">
        <f t="shared" si="2"/>
        <v>0</v>
      </c>
      <c r="AE9" s="465">
        <f t="shared" si="2"/>
        <v>0</v>
      </c>
      <c r="AF9" s="465">
        <f t="shared" si="2"/>
        <v>0</v>
      </c>
      <c r="AG9" s="465">
        <f t="shared" si="2"/>
        <v>0</v>
      </c>
      <c r="AH9" s="465">
        <f t="shared" si="2"/>
        <v>0</v>
      </c>
      <c r="AI9" s="465">
        <f t="shared" si="2"/>
        <v>0</v>
      </c>
      <c r="AJ9" s="465">
        <f t="shared" si="2"/>
        <v>0</v>
      </c>
      <c r="AK9" s="465">
        <f t="shared" si="2"/>
        <v>0</v>
      </c>
      <c r="AL9" s="465">
        <f t="shared" si="2"/>
        <v>0</v>
      </c>
      <c r="AM9" s="465">
        <f t="shared" si="2"/>
        <v>0</v>
      </c>
      <c r="AN9" s="465">
        <f t="shared" si="2"/>
        <v>0</v>
      </c>
      <c r="AO9" s="465">
        <f t="shared" si="2"/>
        <v>0</v>
      </c>
      <c r="AP9" s="465">
        <f t="shared" si="2"/>
        <v>0</v>
      </c>
      <c r="AQ9" s="465">
        <f t="shared" si="2"/>
        <v>0</v>
      </c>
      <c r="AR9" s="1021"/>
      <c r="AS9" s="1021"/>
      <c r="AT9" s="1063"/>
      <c r="AU9" s="1012"/>
    </row>
    <row r="10" spans="2:58" ht="21.75" hidden="1" customHeight="1">
      <c r="B10" s="1058"/>
      <c r="C10" s="1055"/>
      <c r="D10" s="1052"/>
      <c r="E10" s="1049"/>
      <c r="F10" s="846"/>
      <c r="G10" s="1044"/>
      <c r="H10" s="1035"/>
      <c r="I10" s="1041"/>
      <c r="J10" s="1038"/>
      <c r="K10" s="1035"/>
      <c r="L10" s="1030"/>
      <c r="M10" s="464" t="s">
        <v>1075</v>
      </c>
      <c r="N10" s="465"/>
      <c r="O10" s="465"/>
      <c r="P10" s="465"/>
      <c r="Q10" s="465"/>
      <c r="R10" s="465"/>
      <c r="S10" s="465"/>
      <c r="T10" s="465"/>
      <c r="U10" s="465"/>
      <c r="V10" s="465"/>
      <c r="W10" s="465"/>
      <c r="X10" s="465"/>
      <c r="Y10" s="465"/>
      <c r="Z10" s="465"/>
      <c r="AA10" s="465"/>
      <c r="AB10" s="465"/>
      <c r="AC10" s="465"/>
      <c r="AD10" s="473"/>
      <c r="AE10" s="473"/>
      <c r="AF10" s="473"/>
      <c r="AG10" s="473"/>
      <c r="AH10" s="473"/>
      <c r="AI10" s="473"/>
      <c r="AJ10" s="473"/>
      <c r="AK10" s="473"/>
      <c r="AL10" s="473"/>
      <c r="AM10" s="473"/>
      <c r="AN10" s="473"/>
      <c r="AO10" s="473"/>
      <c r="AP10" s="473"/>
      <c r="AQ10" s="473"/>
      <c r="AR10" s="1021"/>
      <c r="AS10" s="1021"/>
      <c r="AT10" s="1063"/>
      <c r="AU10" s="1012"/>
    </row>
    <row r="11" spans="2:58" ht="21.75" hidden="1" customHeight="1">
      <c r="B11" s="1058"/>
      <c r="C11" s="1055"/>
      <c r="D11" s="1052"/>
      <c r="E11" s="1049" t="str">
        <f>E8</f>
        <v>TRAY HERRO BOTTOM</v>
      </c>
      <c r="F11" s="846"/>
      <c r="G11" s="1044"/>
      <c r="H11" s="1035"/>
      <c r="I11" s="1041"/>
      <c r="J11" s="1038"/>
      <c r="K11" s="1035"/>
      <c r="L11" s="1030"/>
      <c r="M11" s="49" t="s">
        <v>1076</v>
      </c>
      <c r="N11" s="466"/>
      <c r="O11" s="467"/>
      <c r="P11" s="467"/>
      <c r="Q11" s="467"/>
      <c r="R11" s="467"/>
      <c r="S11" s="467"/>
      <c r="T11" s="467"/>
      <c r="U11" s="467"/>
      <c r="V11" s="467"/>
      <c r="W11" s="467"/>
      <c r="X11" s="467"/>
      <c r="Y11" s="467"/>
      <c r="Z11" s="467"/>
      <c r="AA11" s="467"/>
      <c r="AB11" s="467"/>
      <c r="AC11" s="467"/>
      <c r="AD11" s="467"/>
      <c r="AE11" s="467"/>
      <c r="AF11" s="467"/>
      <c r="AG11" s="467"/>
      <c r="AH11" s="467"/>
      <c r="AI11" s="467"/>
      <c r="AJ11" s="467"/>
      <c r="AK11" s="467"/>
      <c r="AL11" s="467"/>
      <c r="AM11" s="467"/>
      <c r="AN11" s="467"/>
      <c r="AO11" s="467"/>
      <c r="AP11" s="467"/>
      <c r="AQ11" s="467"/>
      <c r="AR11" s="1021"/>
      <c r="AS11" s="1021"/>
      <c r="AT11" s="1063"/>
      <c r="AU11" s="1012"/>
    </row>
    <row r="12" spans="2:58" ht="21.75" hidden="1" customHeight="1">
      <c r="B12" s="1059"/>
      <c r="C12" s="1056"/>
      <c r="D12" s="1053"/>
      <c r="E12" s="1050" t="str">
        <f>E11</f>
        <v>TRAY HERRO BOTTOM</v>
      </c>
      <c r="F12" s="1047"/>
      <c r="G12" s="1045"/>
      <c r="H12" s="1036"/>
      <c r="I12" s="1042"/>
      <c r="J12" s="1039"/>
      <c r="K12" s="1036"/>
      <c r="L12" s="1031"/>
      <c r="M12" s="468" t="s">
        <v>306</v>
      </c>
      <c r="N12" s="469">
        <f>+H8+N10-N11</f>
        <v>0</v>
      </c>
      <c r="O12" s="470">
        <f t="shared" ref="O12:AQ12" si="3">+N12+O10-O11</f>
        <v>0</v>
      </c>
      <c r="P12" s="470">
        <f t="shared" si="3"/>
        <v>0</v>
      </c>
      <c r="Q12" s="470">
        <f t="shared" si="3"/>
        <v>0</v>
      </c>
      <c r="R12" s="470">
        <f t="shared" si="3"/>
        <v>0</v>
      </c>
      <c r="S12" s="470">
        <f t="shared" si="3"/>
        <v>0</v>
      </c>
      <c r="T12" s="470">
        <f t="shared" si="3"/>
        <v>0</v>
      </c>
      <c r="U12" s="470">
        <f t="shared" si="3"/>
        <v>0</v>
      </c>
      <c r="V12" s="470">
        <f t="shared" si="3"/>
        <v>0</v>
      </c>
      <c r="W12" s="470">
        <f t="shared" si="3"/>
        <v>0</v>
      </c>
      <c r="X12" s="470">
        <f t="shared" si="3"/>
        <v>0</v>
      </c>
      <c r="Y12" s="470">
        <f t="shared" si="3"/>
        <v>0</v>
      </c>
      <c r="Z12" s="470">
        <f t="shared" si="3"/>
        <v>0</v>
      </c>
      <c r="AA12" s="470">
        <f t="shared" si="3"/>
        <v>0</v>
      </c>
      <c r="AB12" s="470">
        <f t="shared" si="3"/>
        <v>0</v>
      </c>
      <c r="AC12" s="470">
        <f t="shared" si="3"/>
        <v>0</v>
      </c>
      <c r="AD12" s="470">
        <f t="shared" si="3"/>
        <v>0</v>
      </c>
      <c r="AE12" s="470">
        <f t="shared" si="3"/>
        <v>0</v>
      </c>
      <c r="AF12" s="470">
        <f t="shared" si="3"/>
        <v>0</v>
      </c>
      <c r="AG12" s="470">
        <f t="shared" si="3"/>
        <v>0</v>
      </c>
      <c r="AH12" s="470">
        <f t="shared" si="3"/>
        <v>0</v>
      </c>
      <c r="AI12" s="470">
        <f t="shared" si="3"/>
        <v>0</v>
      </c>
      <c r="AJ12" s="470">
        <f t="shared" si="3"/>
        <v>0</v>
      </c>
      <c r="AK12" s="470">
        <f t="shared" si="3"/>
        <v>0</v>
      </c>
      <c r="AL12" s="470">
        <f t="shared" si="3"/>
        <v>0</v>
      </c>
      <c r="AM12" s="470">
        <f t="shared" si="3"/>
        <v>0</v>
      </c>
      <c r="AN12" s="470">
        <f t="shared" si="3"/>
        <v>0</v>
      </c>
      <c r="AO12" s="470">
        <f t="shared" si="3"/>
        <v>0</v>
      </c>
      <c r="AP12" s="470">
        <f t="shared" si="3"/>
        <v>0</v>
      </c>
      <c r="AQ12" s="470">
        <f t="shared" si="3"/>
        <v>0</v>
      </c>
      <c r="AR12" s="1021"/>
      <c r="AS12" s="1021"/>
      <c r="AT12" s="1063"/>
      <c r="AU12" s="1012"/>
    </row>
    <row r="13" spans="2:58" ht="21.75" hidden="1" customHeight="1">
      <c r="B13" s="1057" t="s">
        <v>1077</v>
      </c>
      <c r="C13" s="1054" t="s">
        <v>616</v>
      </c>
      <c r="D13" s="1051" t="s">
        <v>1078</v>
      </c>
      <c r="E13" s="1048" t="s">
        <v>1079</v>
      </c>
      <c r="F13" s="1046" t="s">
        <v>254</v>
      </c>
      <c r="G13" s="1043">
        <v>100</v>
      </c>
      <c r="H13" s="1034"/>
      <c r="I13" s="1040">
        <f>+H13+K13-L13</f>
        <v>0</v>
      </c>
      <c r="J13" s="1037">
        <f>+K13-L13</f>
        <v>0</v>
      </c>
      <c r="K13" s="1034">
        <f>+SUM(N13:AQ13)</f>
        <v>0</v>
      </c>
      <c r="L13" s="1029">
        <f>+SUM(N16:AQ16)</f>
        <v>0</v>
      </c>
      <c r="M13" s="462" t="s">
        <v>386</v>
      </c>
      <c r="N13" s="463"/>
      <c r="O13" s="463"/>
      <c r="P13" s="463"/>
      <c r="Q13" s="463"/>
      <c r="R13" s="463"/>
      <c r="S13" s="463"/>
      <c r="T13" s="463"/>
      <c r="U13" s="463"/>
      <c r="V13" s="463"/>
      <c r="W13" s="463"/>
      <c r="X13" s="463"/>
      <c r="Y13" s="463"/>
      <c r="Z13" s="463"/>
      <c r="AA13" s="463"/>
      <c r="AB13" s="463"/>
      <c r="AC13" s="463"/>
      <c r="AD13" s="472"/>
      <c r="AE13" s="472"/>
      <c r="AF13" s="472"/>
      <c r="AG13" s="472"/>
      <c r="AH13" s="472"/>
      <c r="AI13" s="472"/>
      <c r="AJ13" s="472"/>
      <c r="AK13" s="472"/>
      <c r="AL13" s="472"/>
      <c r="AM13" s="472"/>
      <c r="AN13" s="472"/>
      <c r="AO13" s="472"/>
      <c r="AP13" s="472"/>
      <c r="AQ13" s="472"/>
      <c r="AR13" s="1022"/>
      <c r="AS13" s="1022"/>
      <c r="AT13" s="1064"/>
      <c r="AU13" s="1013"/>
    </row>
    <row r="14" spans="2:58" ht="21.75" hidden="1" customHeight="1">
      <c r="B14" s="1058"/>
      <c r="C14" s="1055"/>
      <c r="D14" s="1052"/>
      <c r="E14" s="1049"/>
      <c r="F14" s="846"/>
      <c r="G14" s="1044"/>
      <c r="H14" s="1035"/>
      <c r="I14" s="1041"/>
      <c r="J14" s="1038"/>
      <c r="K14" s="1035"/>
      <c r="L14" s="1030"/>
      <c r="M14" s="464" t="s">
        <v>380</v>
      </c>
      <c r="N14" s="465">
        <f>+N13-N15</f>
        <v>0</v>
      </c>
      <c r="O14" s="465">
        <f t="shared" ref="O14:AQ14" si="4">+N14+O13-O15</f>
        <v>0</v>
      </c>
      <c r="P14" s="465">
        <f t="shared" si="4"/>
        <v>0</v>
      </c>
      <c r="Q14" s="465">
        <f t="shared" si="4"/>
        <v>0</v>
      </c>
      <c r="R14" s="465">
        <f t="shared" si="4"/>
        <v>0</v>
      </c>
      <c r="S14" s="465">
        <f t="shared" si="4"/>
        <v>0</v>
      </c>
      <c r="T14" s="465">
        <f t="shared" si="4"/>
        <v>0</v>
      </c>
      <c r="U14" s="465">
        <f t="shared" si="4"/>
        <v>0</v>
      </c>
      <c r="V14" s="465">
        <f t="shared" si="4"/>
        <v>0</v>
      </c>
      <c r="W14" s="465">
        <f t="shared" si="4"/>
        <v>0</v>
      </c>
      <c r="X14" s="465">
        <f t="shared" si="4"/>
        <v>0</v>
      </c>
      <c r="Y14" s="465">
        <f t="shared" si="4"/>
        <v>0</v>
      </c>
      <c r="Z14" s="465">
        <f t="shared" si="4"/>
        <v>0</v>
      </c>
      <c r="AA14" s="465">
        <f t="shared" si="4"/>
        <v>0</v>
      </c>
      <c r="AB14" s="465">
        <f t="shared" si="4"/>
        <v>0</v>
      </c>
      <c r="AC14" s="465">
        <f t="shared" si="4"/>
        <v>0</v>
      </c>
      <c r="AD14" s="465">
        <f t="shared" si="4"/>
        <v>0</v>
      </c>
      <c r="AE14" s="465">
        <f t="shared" si="4"/>
        <v>0</v>
      </c>
      <c r="AF14" s="465">
        <f t="shared" si="4"/>
        <v>0</v>
      </c>
      <c r="AG14" s="465">
        <f t="shared" si="4"/>
        <v>0</v>
      </c>
      <c r="AH14" s="465">
        <f t="shared" si="4"/>
        <v>0</v>
      </c>
      <c r="AI14" s="465">
        <f t="shared" si="4"/>
        <v>0</v>
      </c>
      <c r="AJ14" s="465">
        <f t="shared" si="4"/>
        <v>0</v>
      </c>
      <c r="AK14" s="465">
        <f t="shared" si="4"/>
        <v>0</v>
      </c>
      <c r="AL14" s="465">
        <f t="shared" si="4"/>
        <v>0</v>
      </c>
      <c r="AM14" s="465">
        <f t="shared" si="4"/>
        <v>0</v>
      </c>
      <c r="AN14" s="465">
        <f t="shared" si="4"/>
        <v>0</v>
      </c>
      <c r="AO14" s="465">
        <f t="shared" si="4"/>
        <v>0</v>
      </c>
      <c r="AP14" s="465">
        <f t="shared" si="4"/>
        <v>0</v>
      </c>
      <c r="AQ14" s="465">
        <f t="shared" si="4"/>
        <v>0</v>
      </c>
      <c r="AR14" s="1023"/>
      <c r="AS14" s="1023"/>
      <c r="AT14" s="1065"/>
      <c r="AU14" s="1012"/>
      <c r="BA14" s="35"/>
    </row>
    <row r="15" spans="2:58" ht="21.75" hidden="1" customHeight="1">
      <c r="B15" s="1058"/>
      <c r="C15" s="1055"/>
      <c r="D15" s="1052"/>
      <c r="E15" s="1049"/>
      <c r="F15" s="846"/>
      <c r="G15" s="1044"/>
      <c r="H15" s="1035"/>
      <c r="I15" s="1041"/>
      <c r="J15" s="1038"/>
      <c r="K15" s="1035"/>
      <c r="L15" s="1030"/>
      <c r="M15" s="464" t="s">
        <v>1075</v>
      </c>
      <c r="N15" s="465"/>
      <c r="O15" s="465"/>
      <c r="P15" s="465"/>
      <c r="Q15" s="465"/>
      <c r="R15" s="465"/>
      <c r="S15" s="465"/>
      <c r="T15" s="465"/>
      <c r="U15" s="465"/>
      <c r="V15" s="465"/>
      <c r="W15" s="465"/>
      <c r="X15" s="465"/>
      <c r="Y15" s="465"/>
      <c r="Z15" s="465"/>
      <c r="AA15" s="465"/>
      <c r="AB15" s="465"/>
      <c r="AC15" s="465"/>
      <c r="AD15" s="473"/>
      <c r="AE15" s="473"/>
      <c r="AF15" s="473"/>
      <c r="AG15" s="473"/>
      <c r="AH15" s="473"/>
      <c r="AI15" s="473"/>
      <c r="AJ15" s="473"/>
      <c r="AK15" s="473"/>
      <c r="AL15" s="473"/>
      <c r="AM15" s="473"/>
      <c r="AN15" s="473"/>
      <c r="AO15" s="473"/>
      <c r="AP15" s="473"/>
      <c r="AQ15" s="473"/>
      <c r="AR15" s="1023"/>
      <c r="AS15" s="1023"/>
      <c r="AT15" s="1065"/>
      <c r="AU15" s="1012"/>
    </row>
    <row r="16" spans="2:58" ht="21.75" hidden="1" customHeight="1">
      <c r="B16" s="1058"/>
      <c r="C16" s="1055"/>
      <c r="D16" s="1052"/>
      <c r="E16" s="1049" t="str">
        <f>+E13</f>
        <v>TRAY ML06 Top</v>
      </c>
      <c r="F16" s="846"/>
      <c r="G16" s="1044"/>
      <c r="H16" s="1035"/>
      <c r="I16" s="1041"/>
      <c r="J16" s="1038"/>
      <c r="K16" s="1035"/>
      <c r="L16" s="1030"/>
      <c r="M16" s="49" t="s">
        <v>1076</v>
      </c>
      <c r="N16" s="466"/>
      <c r="O16" s="467"/>
      <c r="P16" s="467"/>
      <c r="Q16" s="467"/>
      <c r="R16" s="467"/>
      <c r="S16" s="467"/>
      <c r="T16" s="467"/>
      <c r="U16" s="467"/>
      <c r="V16" s="467"/>
      <c r="W16" s="467"/>
      <c r="X16" s="467"/>
      <c r="Y16" s="467"/>
      <c r="Z16" s="467"/>
      <c r="AA16" s="467"/>
      <c r="AB16" s="467"/>
      <c r="AC16" s="467"/>
      <c r="AD16" s="467"/>
      <c r="AE16" s="467"/>
      <c r="AF16" s="467"/>
      <c r="AG16" s="467"/>
      <c r="AH16" s="467"/>
      <c r="AI16" s="467"/>
      <c r="AJ16" s="467"/>
      <c r="AK16" s="467"/>
      <c r="AL16" s="467"/>
      <c r="AM16" s="467"/>
      <c r="AN16" s="467"/>
      <c r="AO16" s="467"/>
      <c r="AP16" s="467"/>
      <c r="AQ16" s="467"/>
      <c r="AR16" s="1023"/>
      <c r="AS16" s="1023"/>
      <c r="AT16" s="1065"/>
      <c r="AU16" s="1012"/>
    </row>
    <row r="17" spans="2:62" ht="21.75" hidden="1" customHeight="1">
      <c r="B17" s="1059"/>
      <c r="C17" s="1056"/>
      <c r="D17" s="1053"/>
      <c r="E17" s="1050" t="str">
        <f>+E13</f>
        <v>TRAY ML06 Top</v>
      </c>
      <c r="F17" s="1047"/>
      <c r="G17" s="1045"/>
      <c r="H17" s="1036"/>
      <c r="I17" s="1042"/>
      <c r="J17" s="1039"/>
      <c r="K17" s="1036"/>
      <c r="L17" s="1031"/>
      <c r="M17" s="468" t="s">
        <v>306</v>
      </c>
      <c r="N17" s="469">
        <f>+H13+N15-N16</f>
        <v>0</v>
      </c>
      <c r="O17" s="470">
        <f t="shared" ref="O17:AQ17" si="5">+N17+O15-O16</f>
        <v>0</v>
      </c>
      <c r="P17" s="470">
        <f t="shared" si="5"/>
        <v>0</v>
      </c>
      <c r="Q17" s="470">
        <f t="shared" si="5"/>
        <v>0</v>
      </c>
      <c r="R17" s="470">
        <f t="shared" si="5"/>
        <v>0</v>
      </c>
      <c r="S17" s="470">
        <f t="shared" si="5"/>
        <v>0</v>
      </c>
      <c r="T17" s="470">
        <f t="shared" si="5"/>
        <v>0</v>
      </c>
      <c r="U17" s="470">
        <f t="shared" si="5"/>
        <v>0</v>
      </c>
      <c r="V17" s="470">
        <f t="shared" si="5"/>
        <v>0</v>
      </c>
      <c r="W17" s="470">
        <f t="shared" si="5"/>
        <v>0</v>
      </c>
      <c r="X17" s="470">
        <f t="shared" si="5"/>
        <v>0</v>
      </c>
      <c r="Y17" s="470">
        <f t="shared" si="5"/>
        <v>0</v>
      </c>
      <c r="Z17" s="470">
        <f t="shared" si="5"/>
        <v>0</v>
      </c>
      <c r="AA17" s="470">
        <f t="shared" si="5"/>
        <v>0</v>
      </c>
      <c r="AB17" s="470">
        <f t="shared" si="5"/>
        <v>0</v>
      </c>
      <c r="AC17" s="470">
        <f t="shared" si="5"/>
        <v>0</v>
      </c>
      <c r="AD17" s="470">
        <f t="shared" si="5"/>
        <v>0</v>
      </c>
      <c r="AE17" s="470">
        <f t="shared" si="5"/>
        <v>0</v>
      </c>
      <c r="AF17" s="470">
        <f t="shared" si="5"/>
        <v>0</v>
      </c>
      <c r="AG17" s="470">
        <f t="shared" si="5"/>
        <v>0</v>
      </c>
      <c r="AH17" s="470">
        <f t="shared" si="5"/>
        <v>0</v>
      </c>
      <c r="AI17" s="470">
        <f t="shared" si="5"/>
        <v>0</v>
      </c>
      <c r="AJ17" s="470">
        <f t="shared" si="5"/>
        <v>0</v>
      </c>
      <c r="AK17" s="470">
        <f t="shared" si="5"/>
        <v>0</v>
      </c>
      <c r="AL17" s="470">
        <f t="shared" si="5"/>
        <v>0</v>
      </c>
      <c r="AM17" s="470">
        <f t="shared" si="5"/>
        <v>0</v>
      </c>
      <c r="AN17" s="470">
        <f t="shared" si="5"/>
        <v>0</v>
      </c>
      <c r="AO17" s="470">
        <f t="shared" si="5"/>
        <v>0</v>
      </c>
      <c r="AP17" s="470">
        <f t="shared" si="5"/>
        <v>0</v>
      </c>
      <c r="AQ17" s="470">
        <f t="shared" si="5"/>
        <v>0</v>
      </c>
      <c r="AR17" s="1023"/>
      <c r="AS17" s="1023"/>
      <c r="AT17" s="1065"/>
      <c r="AU17" s="1012"/>
    </row>
    <row r="18" spans="2:62" ht="21.75" hidden="1" customHeight="1">
      <c r="B18" s="1057" t="s">
        <v>1077</v>
      </c>
      <c r="C18" s="1054" t="s">
        <v>616</v>
      </c>
      <c r="D18" s="1051" t="s">
        <v>1080</v>
      </c>
      <c r="E18" s="1048" t="s">
        <v>1081</v>
      </c>
      <c r="F18" s="1046" t="s">
        <v>256</v>
      </c>
      <c r="G18" s="1043">
        <v>100</v>
      </c>
      <c r="H18" s="1034"/>
      <c r="I18" s="1040">
        <f>+H18+K18-L18</f>
        <v>0</v>
      </c>
      <c r="J18" s="1037">
        <f>+K18-L18</f>
        <v>0</v>
      </c>
      <c r="K18" s="1034">
        <f>+SUM(N18:AQ18)</f>
        <v>0</v>
      </c>
      <c r="L18" s="1029">
        <f>+SUM(N21:AQ21)</f>
        <v>0</v>
      </c>
      <c r="M18" s="462" t="s">
        <v>386</v>
      </c>
      <c r="N18" s="463"/>
      <c r="O18" s="463"/>
      <c r="P18" s="463"/>
      <c r="Q18" s="463"/>
      <c r="R18" s="463"/>
      <c r="S18" s="463"/>
      <c r="T18" s="463"/>
      <c r="U18" s="463"/>
      <c r="V18" s="463"/>
      <c r="W18" s="463"/>
      <c r="X18" s="463"/>
      <c r="Y18" s="463"/>
      <c r="Z18" s="463"/>
      <c r="AA18" s="463"/>
      <c r="AB18" s="463"/>
      <c r="AC18" s="463"/>
      <c r="AD18" s="472"/>
      <c r="AE18" s="472"/>
      <c r="AF18" s="472"/>
      <c r="AG18" s="472"/>
      <c r="AH18" s="472"/>
      <c r="AI18" s="472"/>
      <c r="AJ18" s="472"/>
      <c r="AK18" s="472"/>
      <c r="AL18" s="472"/>
      <c r="AM18" s="472"/>
      <c r="AN18" s="472"/>
      <c r="AO18" s="472"/>
      <c r="AP18" s="472"/>
      <c r="AQ18" s="472"/>
      <c r="AR18" s="1022"/>
      <c r="AS18" s="1022"/>
      <c r="AT18" s="1064"/>
      <c r="AU18" s="1013"/>
    </row>
    <row r="19" spans="2:62" ht="21.75" hidden="1" customHeight="1">
      <c r="B19" s="1058"/>
      <c r="C19" s="1055"/>
      <c r="D19" s="1052"/>
      <c r="E19" s="1049"/>
      <c r="F19" s="846"/>
      <c r="G19" s="1044"/>
      <c r="H19" s="1035"/>
      <c r="I19" s="1041"/>
      <c r="J19" s="1038"/>
      <c r="K19" s="1035"/>
      <c r="L19" s="1030"/>
      <c r="M19" s="464" t="s">
        <v>380</v>
      </c>
      <c r="N19" s="465">
        <f>+N18-N20</f>
        <v>0</v>
      </c>
      <c r="O19" s="465">
        <f t="shared" ref="O19:AQ19" si="6">+N19+O18-O20</f>
        <v>0</v>
      </c>
      <c r="P19" s="465">
        <f t="shared" si="6"/>
        <v>0</v>
      </c>
      <c r="Q19" s="465">
        <f t="shared" si="6"/>
        <v>0</v>
      </c>
      <c r="R19" s="465">
        <f t="shared" si="6"/>
        <v>0</v>
      </c>
      <c r="S19" s="465">
        <f t="shared" si="6"/>
        <v>0</v>
      </c>
      <c r="T19" s="465">
        <f t="shared" si="6"/>
        <v>0</v>
      </c>
      <c r="U19" s="465">
        <f t="shared" si="6"/>
        <v>0</v>
      </c>
      <c r="V19" s="465">
        <f t="shared" si="6"/>
        <v>0</v>
      </c>
      <c r="W19" s="465">
        <f t="shared" si="6"/>
        <v>0</v>
      </c>
      <c r="X19" s="465">
        <f t="shared" si="6"/>
        <v>0</v>
      </c>
      <c r="Y19" s="465">
        <f t="shared" si="6"/>
        <v>0</v>
      </c>
      <c r="Z19" s="465">
        <f t="shared" si="6"/>
        <v>0</v>
      </c>
      <c r="AA19" s="465">
        <f t="shared" si="6"/>
        <v>0</v>
      </c>
      <c r="AB19" s="465">
        <f t="shared" si="6"/>
        <v>0</v>
      </c>
      <c r="AC19" s="465">
        <f t="shared" si="6"/>
        <v>0</v>
      </c>
      <c r="AD19" s="465">
        <f t="shared" si="6"/>
        <v>0</v>
      </c>
      <c r="AE19" s="465">
        <f t="shared" si="6"/>
        <v>0</v>
      </c>
      <c r="AF19" s="465">
        <f t="shared" si="6"/>
        <v>0</v>
      </c>
      <c r="AG19" s="465">
        <f t="shared" si="6"/>
        <v>0</v>
      </c>
      <c r="AH19" s="465">
        <f t="shared" si="6"/>
        <v>0</v>
      </c>
      <c r="AI19" s="465">
        <f t="shared" si="6"/>
        <v>0</v>
      </c>
      <c r="AJ19" s="465">
        <f t="shared" si="6"/>
        <v>0</v>
      </c>
      <c r="AK19" s="465">
        <f t="shared" si="6"/>
        <v>0</v>
      </c>
      <c r="AL19" s="465">
        <f t="shared" si="6"/>
        <v>0</v>
      </c>
      <c r="AM19" s="465">
        <f t="shared" si="6"/>
        <v>0</v>
      </c>
      <c r="AN19" s="465">
        <f t="shared" si="6"/>
        <v>0</v>
      </c>
      <c r="AO19" s="465">
        <f t="shared" si="6"/>
        <v>0</v>
      </c>
      <c r="AP19" s="465">
        <f t="shared" si="6"/>
        <v>0</v>
      </c>
      <c r="AQ19" s="465">
        <f t="shared" si="6"/>
        <v>0</v>
      </c>
      <c r="AR19" s="1023"/>
      <c r="AS19" s="1023"/>
      <c r="AT19" s="1065"/>
      <c r="AU19" s="1012"/>
      <c r="AW19" s="35">
        <f>+AT23-I23</f>
        <v>114</v>
      </c>
    </row>
    <row r="20" spans="2:62" ht="21.75" hidden="1" customHeight="1">
      <c r="B20" s="1058"/>
      <c r="C20" s="1055"/>
      <c r="D20" s="1052"/>
      <c r="E20" s="1049"/>
      <c r="F20" s="846"/>
      <c r="G20" s="1044"/>
      <c r="H20" s="1035"/>
      <c r="I20" s="1041"/>
      <c r="J20" s="1038"/>
      <c r="K20" s="1035"/>
      <c r="L20" s="1030"/>
      <c r="M20" s="464" t="s">
        <v>1075</v>
      </c>
      <c r="N20" s="465"/>
      <c r="O20" s="465"/>
      <c r="P20" s="465"/>
      <c r="Q20" s="465"/>
      <c r="R20" s="465"/>
      <c r="S20" s="465"/>
      <c r="T20" s="465"/>
      <c r="U20" s="465"/>
      <c r="V20" s="465"/>
      <c r="W20" s="465"/>
      <c r="X20" s="465"/>
      <c r="Y20" s="465"/>
      <c r="Z20" s="465"/>
      <c r="AA20" s="465"/>
      <c r="AB20" s="465"/>
      <c r="AC20" s="465"/>
      <c r="AD20" s="473"/>
      <c r="AE20" s="473"/>
      <c r="AF20" s="473"/>
      <c r="AG20" s="473"/>
      <c r="AH20" s="473"/>
      <c r="AI20" s="473"/>
      <c r="AJ20" s="473"/>
      <c r="AK20" s="473"/>
      <c r="AL20" s="473"/>
      <c r="AM20" s="473"/>
      <c r="AN20" s="473"/>
      <c r="AO20" s="473"/>
      <c r="AP20" s="473"/>
      <c r="AQ20" s="473"/>
      <c r="AR20" s="1023"/>
      <c r="AS20" s="1023"/>
      <c r="AT20" s="1065"/>
      <c r="AU20" s="1012"/>
      <c r="AV20" s="35">
        <f>+AT23-I23</f>
        <v>114</v>
      </c>
      <c r="AZ20" s="1009" t="s">
        <v>1082</v>
      </c>
      <c r="BA20" s="1009">
        <v>19</v>
      </c>
      <c r="BB20" s="1009"/>
      <c r="BC20" s="1009">
        <v>20</v>
      </c>
      <c r="BD20" s="1009"/>
      <c r="BE20" s="1009">
        <v>21</v>
      </c>
      <c r="BF20" s="1009"/>
      <c r="BG20" s="1009">
        <v>22</v>
      </c>
      <c r="BH20" s="1009"/>
      <c r="BI20" s="1009">
        <v>23</v>
      </c>
      <c r="BJ20" s="1009"/>
    </row>
    <row r="21" spans="2:62" ht="21.75" hidden="1" customHeight="1">
      <c r="B21" s="1058"/>
      <c r="C21" s="1055"/>
      <c r="D21" s="1052"/>
      <c r="E21" s="1049" t="str">
        <f>+E18</f>
        <v>TRAY ML06 Bottom</v>
      </c>
      <c r="F21" s="846"/>
      <c r="G21" s="1044"/>
      <c r="H21" s="1035"/>
      <c r="I21" s="1041"/>
      <c r="J21" s="1038"/>
      <c r="K21" s="1035"/>
      <c r="L21" s="1030"/>
      <c r="M21" s="49" t="s">
        <v>1076</v>
      </c>
      <c r="N21" s="466"/>
      <c r="O21" s="467"/>
      <c r="P21" s="467"/>
      <c r="Q21" s="467"/>
      <c r="R21" s="467"/>
      <c r="S21" s="467"/>
      <c r="T21" s="467"/>
      <c r="U21" s="467"/>
      <c r="V21" s="467"/>
      <c r="W21" s="467"/>
      <c r="X21" s="467"/>
      <c r="Y21" s="467"/>
      <c r="Z21" s="467"/>
      <c r="AA21" s="467"/>
      <c r="AB21" s="467"/>
      <c r="AC21" s="467"/>
      <c r="AD21" s="467"/>
      <c r="AE21" s="467"/>
      <c r="AF21" s="467"/>
      <c r="AG21" s="467"/>
      <c r="AH21" s="467"/>
      <c r="AI21" s="467"/>
      <c r="AJ21" s="467"/>
      <c r="AK21" s="467"/>
      <c r="AL21" s="467"/>
      <c r="AM21" s="467"/>
      <c r="AN21" s="467"/>
      <c r="AO21" s="467"/>
      <c r="AP21" s="467"/>
      <c r="AQ21" s="467"/>
      <c r="AR21" s="1023"/>
      <c r="AS21" s="1023"/>
      <c r="AT21" s="1065"/>
      <c r="AU21" s="1012"/>
      <c r="AZ21" s="1009"/>
      <c r="BA21" s="340" t="s">
        <v>1083</v>
      </c>
      <c r="BB21" s="340" t="s">
        <v>1084</v>
      </c>
      <c r="BC21" s="340" t="s">
        <v>1083</v>
      </c>
      <c r="BD21" s="340" t="s">
        <v>1084</v>
      </c>
      <c r="BE21" s="340" t="s">
        <v>1083</v>
      </c>
      <c r="BF21" s="340" t="s">
        <v>1084</v>
      </c>
      <c r="BG21" s="340" t="s">
        <v>1083</v>
      </c>
      <c r="BH21" s="340" t="s">
        <v>1084</v>
      </c>
      <c r="BI21" s="340" t="s">
        <v>1083</v>
      </c>
      <c r="BJ21" s="340" t="s">
        <v>1084</v>
      </c>
    </row>
    <row r="22" spans="2:62" ht="21.75" hidden="1" customHeight="1">
      <c r="B22" s="1059"/>
      <c r="C22" s="1056"/>
      <c r="D22" s="1053"/>
      <c r="E22" s="1050" t="str">
        <f>+E18</f>
        <v>TRAY ML06 Bottom</v>
      </c>
      <c r="F22" s="1047"/>
      <c r="G22" s="1045"/>
      <c r="H22" s="1036"/>
      <c r="I22" s="1042"/>
      <c r="J22" s="1039"/>
      <c r="K22" s="1036"/>
      <c r="L22" s="1031"/>
      <c r="M22" s="468" t="s">
        <v>306</v>
      </c>
      <c r="N22" s="469">
        <f>+H18+N20-N21</f>
        <v>0</v>
      </c>
      <c r="O22" s="470">
        <f t="shared" ref="O22:AQ22" si="7">+N22+O20-O21</f>
        <v>0</v>
      </c>
      <c r="P22" s="470">
        <f t="shared" si="7"/>
        <v>0</v>
      </c>
      <c r="Q22" s="470">
        <f t="shared" si="7"/>
        <v>0</v>
      </c>
      <c r="R22" s="470">
        <f t="shared" si="7"/>
        <v>0</v>
      </c>
      <c r="S22" s="470">
        <f t="shared" si="7"/>
        <v>0</v>
      </c>
      <c r="T22" s="470">
        <f t="shared" si="7"/>
        <v>0</v>
      </c>
      <c r="U22" s="470">
        <f t="shared" si="7"/>
        <v>0</v>
      </c>
      <c r="V22" s="470">
        <f t="shared" si="7"/>
        <v>0</v>
      </c>
      <c r="W22" s="470">
        <f t="shared" si="7"/>
        <v>0</v>
      </c>
      <c r="X22" s="470">
        <f t="shared" si="7"/>
        <v>0</v>
      </c>
      <c r="Y22" s="470">
        <f t="shared" si="7"/>
        <v>0</v>
      </c>
      <c r="Z22" s="470">
        <f t="shared" si="7"/>
        <v>0</v>
      </c>
      <c r="AA22" s="470">
        <f t="shared" si="7"/>
        <v>0</v>
      </c>
      <c r="AB22" s="470">
        <f t="shared" si="7"/>
        <v>0</v>
      </c>
      <c r="AC22" s="470">
        <f t="shared" si="7"/>
        <v>0</v>
      </c>
      <c r="AD22" s="470">
        <f t="shared" si="7"/>
        <v>0</v>
      </c>
      <c r="AE22" s="470">
        <f t="shared" si="7"/>
        <v>0</v>
      </c>
      <c r="AF22" s="470">
        <f t="shared" si="7"/>
        <v>0</v>
      </c>
      <c r="AG22" s="470">
        <f t="shared" si="7"/>
        <v>0</v>
      </c>
      <c r="AH22" s="470">
        <f t="shared" si="7"/>
        <v>0</v>
      </c>
      <c r="AI22" s="470">
        <f t="shared" si="7"/>
        <v>0</v>
      </c>
      <c r="AJ22" s="470">
        <f t="shared" si="7"/>
        <v>0</v>
      </c>
      <c r="AK22" s="470">
        <f t="shared" si="7"/>
        <v>0</v>
      </c>
      <c r="AL22" s="470">
        <f t="shared" si="7"/>
        <v>0</v>
      </c>
      <c r="AM22" s="470">
        <f t="shared" si="7"/>
        <v>0</v>
      </c>
      <c r="AN22" s="470">
        <f t="shared" si="7"/>
        <v>0</v>
      </c>
      <c r="AO22" s="470">
        <f t="shared" si="7"/>
        <v>0</v>
      </c>
      <c r="AP22" s="470">
        <f t="shared" si="7"/>
        <v>0</v>
      </c>
      <c r="AQ22" s="470">
        <f t="shared" si="7"/>
        <v>0</v>
      </c>
      <c r="AR22" s="1023"/>
      <c r="AS22" s="1023"/>
      <c r="AT22" s="1065"/>
      <c r="AU22" s="1012"/>
      <c r="AZ22" s="340" t="s">
        <v>1085</v>
      </c>
      <c r="BA22" s="33">
        <v>5000</v>
      </c>
      <c r="BB22" s="33"/>
      <c r="BC22" s="33">
        <v>5000</v>
      </c>
      <c r="BD22" s="33"/>
      <c r="BE22" s="33">
        <v>5000</v>
      </c>
      <c r="BF22" s="34"/>
      <c r="BG22" s="33">
        <v>5000</v>
      </c>
      <c r="BH22" s="34"/>
      <c r="BI22" s="33"/>
      <c r="BJ22" s="34"/>
    </row>
    <row r="23" spans="2:62" ht="21.75" customHeight="1">
      <c r="B23" s="1057" t="s">
        <v>1086</v>
      </c>
      <c r="C23" s="1054" t="s">
        <v>616</v>
      </c>
      <c r="D23" s="1051" t="s">
        <v>1087</v>
      </c>
      <c r="E23" s="1048" t="s">
        <v>245</v>
      </c>
      <c r="F23" s="1046" t="s">
        <v>246</v>
      </c>
      <c r="G23" s="1043"/>
      <c r="H23" s="1034">
        <v>250</v>
      </c>
      <c r="I23" s="1040">
        <f>+H23+K23-L23</f>
        <v>-114</v>
      </c>
      <c r="J23" s="1037">
        <f>+K23-L23</f>
        <v>-364</v>
      </c>
      <c r="K23" s="1034">
        <f>+SUM(N23:AQ23)</f>
        <v>0</v>
      </c>
      <c r="L23" s="1029">
        <f>+SUM(N26:AQ26)</f>
        <v>364</v>
      </c>
      <c r="M23" s="462" t="s">
        <v>386</v>
      </c>
      <c r="N23" s="463"/>
      <c r="O23" s="463"/>
      <c r="P23" s="463"/>
      <c r="Q23" s="463"/>
      <c r="R23" s="463"/>
      <c r="S23" s="463"/>
      <c r="T23" s="463"/>
      <c r="U23" s="463"/>
      <c r="V23" s="463"/>
      <c r="W23" s="463"/>
      <c r="X23" s="463"/>
      <c r="Y23" s="463"/>
      <c r="Z23" s="463"/>
      <c r="AA23" s="463"/>
      <c r="AB23" s="463"/>
      <c r="AC23" s="463"/>
      <c r="AD23" s="472"/>
      <c r="AE23" s="472"/>
      <c r="AF23" s="472"/>
      <c r="AG23" s="472"/>
      <c r="AH23" s="472"/>
      <c r="AI23" s="472"/>
      <c r="AJ23" s="472"/>
      <c r="AK23" s="472"/>
      <c r="AL23" s="472"/>
      <c r="AM23" s="472"/>
      <c r="AN23" s="472"/>
      <c r="AO23" s="472"/>
      <c r="AP23" s="472"/>
      <c r="AQ23" s="472"/>
      <c r="AR23" s="1024"/>
      <c r="AS23" s="1024"/>
      <c r="AT23" s="1014"/>
      <c r="AU23" s="1007">
        <f>+AT23-I23</f>
        <v>114</v>
      </c>
      <c r="AV23" s="35"/>
      <c r="AZ23" s="340" t="s">
        <v>1088</v>
      </c>
      <c r="BA23" s="33">
        <f>282+2950</f>
        <v>3232</v>
      </c>
      <c r="BB23" s="33">
        <v>2950</v>
      </c>
      <c r="BC23" s="33"/>
      <c r="BD23" s="35">
        <v>2950</v>
      </c>
      <c r="BE23" s="33"/>
      <c r="BF23" s="34">
        <v>2950</v>
      </c>
      <c r="BG23" s="33"/>
      <c r="BH23" s="34">
        <v>2951</v>
      </c>
      <c r="BI23" s="33"/>
      <c r="BJ23" s="34">
        <v>2952</v>
      </c>
    </row>
    <row r="24" spans="2:62" ht="21.75" customHeight="1">
      <c r="B24" s="1058"/>
      <c r="C24" s="1055"/>
      <c r="D24" s="1052"/>
      <c r="E24" s="1049"/>
      <c r="F24" s="846"/>
      <c r="G24" s="1044"/>
      <c r="H24" s="1035"/>
      <c r="I24" s="1041"/>
      <c r="J24" s="1038"/>
      <c r="K24" s="1035"/>
      <c r="L24" s="1030"/>
      <c r="M24" s="464" t="s">
        <v>380</v>
      </c>
      <c r="N24" s="465">
        <f>+N23-N25</f>
        <v>0</v>
      </c>
      <c r="O24" s="465">
        <f t="shared" ref="O24:AQ24" si="8">+N24+O23-O25</f>
        <v>0</v>
      </c>
      <c r="P24" s="465">
        <f t="shared" si="8"/>
        <v>-114</v>
      </c>
      <c r="Q24" s="465">
        <f t="shared" si="8"/>
        <v>-114</v>
      </c>
      <c r="R24" s="465">
        <f t="shared" si="8"/>
        <v>-114</v>
      </c>
      <c r="S24" s="465">
        <f t="shared" si="8"/>
        <v>-114</v>
      </c>
      <c r="T24" s="465">
        <f t="shared" si="8"/>
        <v>-114</v>
      </c>
      <c r="U24" s="465">
        <f t="shared" si="8"/>
        <v>-114</v>
      </c>
      <c r="V24" s="465">
        <f t="shared" si="8"/>
        <v>-114</v>
      </c>
      <c r="W24" s="465">
        <f t="shared" si="8"/>
        <v>-114</v>
      </c>
      <c r="X24" s="465">
        <f t="shared" si="8"/>
        <v>-114</v>
      </c>
      <c r="Y24" s="465">
        <f t="shared" si="8"/>
        <v>-114</v>
      </c>
      <c r="Z24" s="465">
        <f t="shared" si="8"/>
        <v>-114</v>
      </c>
      <c r="AA24" s="465">
        <f t="shared" si="8"/>
        <v>-114</v>
      </c>
      <c r="AB24" s="465">
        <f t="shared" si="8"/>
        <v>-114</v>
      </c>
      <c r="AC24" s="465">
        <f t="shared" si="8"/>
        <v>-114</v>
      </c>
      <c r="AD24" s="465">
        <f t="shared" si="8"/>
        <v>-114</v>
      </c>
      <c r="AE24" s="465">
        <f t="shared" si="8"/>
        <v>-114</v>
      </c>
      <c r="AF24" s="465">
        <f t="shared" si="8"/>
        <v>-114</v>
      </c>
      <c r="AG24" s="465">
        <f t="shared" si="8"/>
        <v>-114</v>
      </c>
      <c r="AH24" s="465">
        <f t="shared" si="8"/>
        <v>-114</v>
      </c>
      <c r="AI24" s="465">
        <f t="shared" si="8"/>
        <v>-114</v>
      </c>
      <c r="AJ24" s="465">
        <f t="shared" si="8"/>
        <v>-114</v>
      </c>
      <c r="AK24" s="465">
        <f t="shared" si="8"/>
        <v>-114</v>
      </c>
      <c r="AL24" s="465">
        <f t="shared" si="8"/>
        <v>-114</v>
      </c>
      <c r="AM24" s="465">
        <f t="shared" si="8"/>
        <v>-114</v>
      </c>
      <c r="AN24" s="465">
        <f t="shared" si="8"/>
        <v>-114</v>
      </c>
      <c r="AO24" s="465">
        <f t="shared" si="8"/>
        <v>-114</v>
      </c>
      <c r="AP24" s="465">
        <f t="shared" si="8"/>
        <v>-114</v>
      </c>
      <c r="AQ24" s="465">
        <f t="shared" si="8"/>
        <v>-114</v>
      </c>
      <c r="AR24" s="1025"/>
      <c r="AS24" s="1025"/>
      <c r="AT24" s="1015"/>
      <c r="AU24" s="1008"/>
      <c r="AV24" s="35"/>
      <c r="AZ24" s="485" t="s">
        <v>1089</v>
      </c>
      <c r="BA24" s="486">
        <f>+BA22-BA23</f>
        <v>1768</v>
      </c>
      <c r="BB24" s="487">
        <f>BA24+BB22-BB23</f>
        <v>-1182</v>
      </c>
      <c r="BC24" s="487">
        <f t="shared" ref="BC24:BJ24" si="9">+BB24+BC22-BC23</f>
        <v>3818</v>
      </c>
      <c r="BD24" s="487">
        <f t="shared" si="9"/>
        <v>868</v>
      </c>
      <c r="BE24" s="487">
        <f t="shared" si="9"/>
        <v>5868</v>
      </c>
      <c r="BF24" s="487">
        <f t="shared" si="9"/>
        <v>2918</v>
      </c>
      <c r="BG24" s="487">
        <f t="shared" si="9"/>
        <v>7918</v>
      </c>
      <c r="BH24" s="487">
        <f t="shared" si="9"/>
        <v>4967</v>
      </c>
      <c r="BI24" s="487">
        <f t="shared" si="9"/>
        <v>4967</v>
      </c>
      <c r="BJ24" s="487">
        <f t="shared" si="9"/>
        <v>2015</v>
      </c>
    </row>
    <row r="25" spans="2:62" ht="21.75" customHeight="1">
      <c r="B25" s="1058"/>
      <c r="C25" s="1055"/>
      <c r="D25" s="1052"/>
      <c r="E25" s="1049"/>
      <c r="F25" s="846"/>
      <c r="G25" s="1044"/>
      <c r="H25" s="1035"/>
      <c r="I25" s="1041"/>
      <c r="J25" s="1038"/>
      <c r="K25" s="1035"/>
      <c r="L25" s="1030"/>
      <c r="M25" s="464" t="s">
        <v>1075</v>
      </c>
      <c r="N25" s="465"/>
      <c r="O25" s="465"/>
      <c r="P25" s="465">
        <v>114</v>
      </c>
      <c r="Q25" s="465"/>
      <c r="R25" s="465"/>
      <c r="S25" s="465"/>
      <c r="T25" s="465"/>
      <c r="U25" s="465"/>
      <c r="V25" s="465"/>
      <c r="W25" s="465"/>
      <c r="X25" s="465"/>
      <c r="Y25" s="465"/>
      <c r="Z25" s="465"/>
      <c r="AA25" s="465"/>
      <c r="AB25" s="465"/>
      <c r="AC25" s="465"/>
      <c r="AD25" s="473"/>
      <c r="AE25" s="473"/>
      <c r="AF25" s="473"/>
      <c r="AG25" s="473"/>
      <c r="AH25" s="473"/>
      <c r="AI25" s="473"/>
      <c r="AJ25" s="473"/>
      <c r="AK25" s="473"/>
      <c r="AL25" s="473"/>
      <c r="AM25" s="473"/>
      <c r="AN25" s="473"/>
      <c r="AO25" s="473"/>
      <c r="AP25" s="473"/>
      <c r="AQ25" s="473"/>
      <c r="AR25" s="1025"/>
      <c r="AS25" s="1025"/>
      <c r="AT25" s="1015"/>
      <c r="AU25" s="1008"/>
      <c r="AV25" s="35"/>
    </row>
    <row r="26" spans="2:62" ht="21.75" customHeight="1">
      <c r="B26" s="1058"/>
      <c r="C26" s="1055"/>
      <c r="D26" s="1052"/>
      <c r="E26" s="1049"/>
      <c r="F26" s="846"/>
      <c r="G26" s="1044"/>
      <c r="H26" s="1035"/>
      <c r="I26" s="1041"/>
      <c r="J26" s="1038"/>
      <c r="K26" s="1035"/>
      <c r="L26" s="1030"/>
      <c r="M26" s="49" t="s">
        <v>1076</v>
      </c>
      <c r="N26" s="466"/>
      <c r="O26" s="467"/>
      <c r="P26" s="467">
        <v>250</v>
      </c>
      <c r="Q26" s="467">
        <v>114</v>
      </c>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1025"/>
      <c r="AS26" s="1025"/>
      <c r="AT26" s="1015"/>
      <c r="AU26" s="1008"/>
    </row>
    <row r="27" spans="2:62" ht="21.75" customHeight="1">
      <c r="B27" s="1059"/>
      <c r="C27" s="1056"/>
      <c r="D27" s="1053"/>
      <c r="E27" s="1050"/>
      <c r="F27" s="1047"/>
      <c r="G27" s="1045"/>
      <c r="H27" s="1036"/>
      <c r="I27" s="1042"/>
      <c r="J27" s="1039"/>
      <c r="K27" s="1036"/>
      <c r="L27" s="1031"/>
      <c r="M27" s="468" t="s">
        <v>306</v>
      </c>
      <c r="N27" s="469">
        <f>+H23+N25-N26</f>
        <v>250</v>
      </c>
      <c r="O27" s="470">
        <f t="shared" ref="O27:AQ27" si="10">+N27+O25-O26</f>
        <v>250</v>
      </c>
      <c r="P27" s="470">
        <f t="shared" si="10"/>
        <v>114</v>
      </c>
      <c r="Q27" s="470">
        <f t="shared" si="10"/>
        <v>0</v>
      </c>
      <c r="R27" s="470">
        <f t="shared" si="10"/>
        <v>0</v>
      </c>
      <c r="S27" s="470">
        <f t="shared" si="10"/>
        <v>0</v>
      </c>
      <c r="T27" s="470">
        <f t="shared" si="10"/>
        <v>0</v>
      </c>
      <c r="U27" s="470">
        <f t="shared" si="10"/>
        <v>0</v>
      </c>
      <c r="V27" s="470">
        <f t="shared" si="10"/>
        <v>0</v>
      </c>
      <c r="W27" s="470">
        <f t="shared" si="10"/>
        <v>0</v>
      </c>
      <c r="X27" s="470">
        <f t="shared" si="10"/>
        <v>0</v>
      </c>
      <c r="Y27" s="470">
        <f t="shared" si="10"/>
        <v>0</v>
      </c>
      <c r="Z27" s="470">
        <f t="shared" si="10"/>
        <v>0</v>
      </c>
      <c r="AA27" s="470">
        <f t="shared" si="10"/>
        <v>0</v>
      </c>
      <c r="AB27" s="470">
        <f t="shared" si="10"/>
        <v>0</v>
      </c>
      <c r="AC27" s="470">
        <f t="shared" si="10"/>
        <v>0</v>
      </c>
      <c r="AD27" s="470">
        <f t="shared" si="10"/>
        <v>0</v>
      </c>
      <c r="AE27" s="470">
        <f t="shared" si="10"/>
        <v>0</v>
      </c>
      <c r="AF27" s="470">
        <f t="shared" si="10"/>
        <v>0</v>
      </c>
      <c r="AG27" s="470">
        <f t="shared" si="10"/>
        <v>0</v>
      </c>
      <c r="AH27" s="470">
        <f t="shared" si="10"/>
        <v>0</v>
      </c>
      <c r="AI27" s="470">
        <f t="shared" si="10"/>
        <v>0</v>
      </c>
      <c r="AJ27" s="470">
        <f t="shared" si="10"/>
        <v>0</v>
      </c>
      <c r="AK27" s="470">
        <f t="shared" si="10"/>
        <v>0</v>
      </c>
      <c r="AL27" s="470">
        <f t="shared" si="10"/>
        <v>0</v>
      </c>
      <c r="AM27" s="470">
        <f t="shared" si="10"/>
        <v>0</v>
      </c>
      <c r="AN27" s="470">
        <f t="shared" si="10"/>
        <v>0</v>
      </c>
      <c r="AO27" s="470">
        <f t="shared" si="10"/>
        <v>0</v>
      </c>
      <c r="AP27" s="470">
        <f t="shared" si="10"/>
        <v>0</v>
      </c>
      <c r="AQ27" s="470">
        <f t="shared" si="10"/>
        <v>0</v>
      </c>
      <c r="AR27" s="1025"/>
      <c r="AS27" s="1025"/>
      <c r="AT27" s="1015"/>
      <c r="AU27" s="1008"/>
      <c r="BI27">
        <f>2941+282</f>
        <v>3223</v>
      </c>
    </row>
    <row r="28" spans="2:62" ht="21.75" hidden="1" customHeight="1">
      <c r="B28" s="1057" t="s">
        <v>1090</v>
      </c>
      <c r="C28" s="1054" t="s">
        <v>616</v>
      </c>
      <c r="D28" s="1051" t="s">
        <v>47</v>
      </c>
      <c r="E28" s="1048" t="s">
        <v>247</v>
      </c>
      <c r="F28" s="1046" t="s">
        <v>248</v>
      </c>
      <c r="G28" s="1043">
        <v>100</v>
      </c>
      <c r="H28" s="1034">
        <v>36</v>
      </c>
      <c r="I28" s="1040">
        <f>+H28+K28-L28</f>
        <v>36</v>
      </c>
      <c r="J28" s="1037">
        <f>+K28-L28</f>
        <v>0</v>
      </c>
      <c r="K28" s="1034">
        <f>+SUM(N28:AQ28)</f>
        <v>0</v>
      </c>
      <c r="L28" s="1029">
        <f>+SUM(N31:AQ31)</f>
        <v>0</v>
      </c>
      <c r="M28" s="462" t="s">
        <v>386</v>
      </c>
      <c r="N28" s="463"/>
      <c r="O28" s="463"/>
      <c r="P28" s="463"/>
      <c r="Q28" s="463"/>
      <c r="R28" s="463"/>
      <c r="S28" s="463"/>
      <c r="T28" s="463"/>
      <c r="U28" s="463"/>
      <c r="V28" s="463"/>
      <c r="W28" s="463"/>
      <c r="X28" s="463"/>
      <c r="Y28" s="463"/>
      <c r="Z28" s="463"/>
      <c r="AA28" s="463"/>
      <c r="AB28" s="463"/>
      <c r="AC28" s="463"/>
      <c r="AD28" s="472"/>
      <c r="AE28" s="472"/>
      <c r="AF28" s="472"/>
      <c r="AG28" s="472"/>
      <c r="AH28" s="472"/>
      <c r="AI28" s="472"/>
      <c r="AJ28" s="472"/>
      <c r="AK28" s="472"/>
      <c r="AL28" s="472"/>
      <c r="AM28" s="472"/>
      <c r="AN28" s="472"/>
      <c r="AO28" s="472"/>
      <c r="AP28" s="472"/>
      <c r="AQ28" s="472"/>
      <c r="AR28" s="1024"/>
      <c r="AS28" s="1024"/>
      <c r="AT28" s="1014"/>
      <c r="AU28" s="1007"/>
      <c r="AV28" s="35"/>
    </row>
    <row r="29" spans="2:62" ht="21.75" hidden="1" customHeight="1">
      <c r="B29" s="1058"/>
      <c r="C29" s="1055"/>
      <c r="D29" s="1052"/>
      <c r="E29" s="1049"/>
      <c r="F29" s="846"/>
      <c r="G29" s="1044"/>
      <c r="H29" s="1035"/>
      <c r="I29" s="1041"/>
      <c r="J29" s="1038"/>
      <c r="K29" s="1035"/>
      <c r="L29" s="1030"/>
      <c r="M29" s="464" t="s">
        <v>380</v>
      </c>
      <c r="N29" s="465">
        <f>+N28-N30</f>
        <v>0</v>
      </c>
      <c r="O29" s="465">
        <f t="shared" ref="O29:AQ29" si="11">+N29+O28-O30</f>
        <v>0</v>
      </c>
      <c r="P29" s="465">
        <f t="shared" si="11"/>
        <v>0</v>
      </c>
      <c r="Q29" s="465">
        <f t="shared" si="11"/>
        <v>0</v>
      </c>
      <c r="R29" s="465">
        <f t="shared" si="11"/>
        <v>0</v>
      </c>
      <c r="S29" s="465">
        <f t="shared" si="11"/>
        <v>0</v>
      </c>
      <c r="T29" s="465">
        <f t="shared" si="11"/>
        <v>0</v>
      </c>
      <c r="U29" s="465">
        <f t="shared" si="11"/>
        <v>0</v>
      </c>
      <c r="V29" s="465">
        <f t="shared" si="11"/>
        <v>0</v>
      </c>
      <c r="W29" s="465">
        <f t="shared" si="11"/>
        <v>0</v>
      </c>
      <c r="X29" s="465">
        <f t="shared" si="11"/>
        <v>0</v>
      </c>
      <c r="Y29" s="465">
        <f t="shared" si="11"/>
        <v>0</v>
      </c>
      <c r="Z29" s="465">
        <f t="shared" si="11"/>
        <v>0</v>
      </c>
      <c r="AA29" s="465">
        <f t="shared" si="11"/>
        <v>0</v>
      </c>
      <c r="AB29" s="465">
        <f t="shared" si="11"/>
        <v>0</v>
      </c>
      <c r="AC29" s="465">
        <f t="shared" si="11"/>
        <v>0</v>
      </c>
      <c r="AD29" s="465">
        <f t="shared" si="11"/>
        <v>0</v>
      </c>
      <c r="AE29" s="465">
        <f t="shared" si="11"/>
        <v>0</v>
      </c>
      <c r="AF29" s="465">
        <f t="shared" si="11"/>
        <v>0</v>
      </c>
      <c r="AG29" s="465">
        <f t="shared" si="11"/>
        <v>0</v>
      </c>
      <c r="AH29" s="465">
        <f t="shared" si="11"/>
        <v>0</v>
      </c>
      <c r="AI29" s="465">
        <f t="shared" si="11"/>
        <v>0</v>
      </c>
      <c r="AJ29" s="465">
        <f t="shared" si="11"/>
        <v>0</v>
      </c>
      <c r="AK29" s="465">
        <f t="shared" si="11"/>
        <v>0</v>
      </c>
      <c r="AL29" s="465">
        <f t="shared" si="11"/>
        <v>0</v>
      </c>
      <c r="AM29" s="465">
        <f t="shared" si="11"/>
        <v>0</v>
      </c>
      <c r="AN29" s="465">
        <f t="shared" si="11"/>
        <v>0</v>
      </c>
      <c r="AO29" s="465">
        <f t="shared" si="11"/>
        <v>0</v>
      </c>
      <c r="AP29" s="465">
        <f t="shared" si="11"/>
        <v>0</v>
      </c>
      <c r="AQ29" s="465">
        <f t="shared" si="11"/>
        <v>0</v>
      </c>
      <c r="AR29" s="1025"/>
      <c r="AS29" s="1025"/>
      <c r="AT29" s="1015"/>
      <c r="AU29" s="1008"/>
      <c r="AV29" s="35"/>
    </row>
    <row r="30" spans="2:62" ht="21.75" hidden="1" customHeight="1">
      <c r="B30" s="1058"/>
      <c r="C30" s="1055"/>
      <c r="D30" s="1052"/>
      <c r="E30" s="1049"/>
      <c r="F30" s="846"/>
      <c r="G30" s="1044"/>
      <c r="H30" s="1035"/>
      <c r="I30" s="1041"/>
      <c r="J30" s="1038"/>
      <c r="K30" s="1035"/>
      <c r="L30" s="1030"/>
      <c r="M30" s="464" t="s">
        <v>1075</v>
      </c>
      <c r="N30" s="465"/>
      <c r="O30" s="465"/>
      <c r="P30" s="465"/>
      <c r="Q30" s="465"/>
      <c r="R30" s="465"/>
      <c r="S30" s="465"/>
      <c r="T30" s="465"/>
      <c r="U30" s="465"/>
      <c r="V30" s="465"/>
      <c r="W30" s="465"/>
      <c r="X30" s="465"/>
      <c r="Y30" s="465"/>
      <c r="Z30" s="465"/>
      <c r="AA30" s="465"/>
      <c r="AB30" s="465"/>
      <c r="AC30" s="465"/>
      <c r="AD30" s="473"/>
      <c r="AE30" s="473"/>
      <c r="AF30" s="473"/>
      <c r="AG30" s="473"/>
      <c r="AH30" s="473"/>
      <c r="AI30" s="473"/>
      <c r="AJ30" s="473"/>
      <c r="AK30" s="473"/>
      <c r="AL30" s="473"/>
      <c r="AM30" s="473"/>
      <c r="AN30" s="473"/>
      <c r="AO30" s="473"/>
      <c r="AP30" s="473"/>
      <c r="AQ30" s="473"/>
      <c r="AR30" s="1025"/>
      <c r="AS30" s="1025"/>
      <c r="AT30" s="1015"/>
      <c r="AU30" s="1008"/>
      <c r="AV30" s="35"/>
    </row>
    <row r="31" spans="2:62" ht="21.75" hidden="1" customHeight="1">
      <c r="B31" s="1058"/>
      <c r="C31" s="1055"/>
      <c r="D31" s="1052"/>
      <c r="E31" s="1049"/>
      <c r="F31" s="846"/>
      <c r="G31" s="1044"/>
      <c r="H31" s="1035"/>
      <c r="I31" s="1041"/>
      <c r="J31" s="1038"/>
      <c r="K31" s="1035"/>
      <c r="L31" s="1030"/>
      <c r="M31" s="49" t="s">
        <v>1076</v>
      </c>
      <c r="N31" s="466"/>
      <c r="O31" s="467"/>
      <c r="P31" s="467"/>
      <c r="Q31" s="467"/>
      <c r="R31" s="467"/>
      <c r="S31" s="467"/>
      <c r="T31" s="467"/>
      <c r="U31" s="467"/>
      <c r="V31" s="467"/>
      <c r="W31" s="467"/>
      <c r="X31" s="467"/>
      <c r="Y31" s="467"/>
      <c r="Z31" s="467"/>
      <c r="AA31" s="467"/>
      <c r="AB31" s="467"/>
      <c r="AC31" s="467"/>
      <c r="AD31" s="467"/>
      <c r="AE31" s="467"/>
      <c r="AF31" s="467"/>
      <c r="AG31" s="467"/>
      <c r="AH31" s="467"/>
      <c r="AI31" s="467"/>
      <c r="AJ31" s="467"/>
      <c r="AK31" s="467"/>
      <c r="AL31" s="467"/>
      <c r="AM31" s="467"/>
      <c r="AN31" s="467"/>
      <c r="AO31" s="467"/>
      <c r="AP31" s="467"/>
      <c r="AQ31" s="467"/>
      <c r="AR31" s="1025"/>
      <c r="AS31" s="1025"/>
      <c r="AT31" s="1015"/>
      <c r="AU31" s="1008"/>
      <c r="AV31" s="35"/>
    </row>
    <row r="32" spans="2:62" ht="21.75" hidden="1" customHeight="1">
      <c r="B32" s="1059"/>
      <c r="C32" s="1056"/>
      <c r="D32" s="1053"/>
      <c r="E32" s="1050"/>
      <c r="F32" s="1047"/>
      <c r="G32" s="1045"/>
      <c r="H32" s="1036"/>
      <c r="I32" s="1042"/>
      <c r="J32" s="1039"/>
      <c r="K32" s="1036"/>
      <c r="L32" s="1031"/>
      <c r="M32" s="468" t="s">
        <v>306</v>
      </c>
      <c r="N32" s="469">
        <f>+H28+N30-N31</f>
        <v>36</v>
      </c>
      <c r="O32" s="470">
        <f t="shared" ref="O32:AQ32" si="12">+N32+O30-O31</f>
        <v>36</v>
      </c>
      <c r="P32" s="470">
        <f t="shared" si="12"/>
        <v>36</v>
      </c>
      <c r="Q32" s="470">
        <f t="shared" si="12"/>
        <v>36</v>
      </c>
      <c r="R32" s="470">
        <f t="shared" si="12"/>
        <v>36</v>
      </c>
      <c r="S32" s="470">
        <f t="shared" si="12"/>
        <v>36</v>
      </c>
      <c r="T32" s="470">
        <f t="shared" si="12"/>
        <v>36</v>
      </c>
      <c r="U32" s="470">
        <f t="shared" si="12"/>
        <v>36</v>
      </c>
      <c r="V32" s="470">
        <f t="shared" si="12"/>
        <v>36</v>
      </c>
      <c r="W32" s="470">
        <f t="shared" si="12"/>
        <v>36</v>
      </c>
      <c r="X32" s="470">
        <f t="shared" si="12"/>
        <v>36</v>
      </c>
      <c r="Y32" s="470">
        <f t="shared" si="12"/>
        <v>36</v>
      </c>
      <c r="Z32" s="470">
        <f t="shared" si="12"/>
        <v>36</v>
      </c>
      <c r="AA32" s="470">
        <f t="shared" si="12"/>
        <v>36</v>
      </c>
      <c r="AB32" s="470">
        <f t="shared" si="12"/>
        <v>36</v>
      </c>
      <c r="AC32" s="470">
        <f t="shared" si="12"/>
        <v>36</v>
      </c>
      <c r="AD32" s="470">
        <f t="shared" si="12"/>
        <v>36</v>
      </c>
      <c r="AE32" s="470">
        <f t="shared" si="12"/>
        <v>36</v>
      </c>
      <c r="AF32" s="470">
        <f t="shared" si="12"/>
        <v>36</v>
      </c>
      <c r="AG32" s="470">
        <f t="shared" si="12"/>
        <v>36</v>
      </c>
      <c r="AH32" s="470">
        <f t="shared" si="12"/>
        <v>36</v>
      </c>
      <c r="AI32" s="470">
        <f t="shared" si="12"/>
        <v>36</v>
      </c>
      <c r="AJ32" s="470">
        <f t="shared" si="12"/>
        <v>36</v>
      </c>
      <c r="AK32" s="470">
        <f t="shared" si="12"/>
        <v>36</v>
      </c>
      <c r="AL32" s="470">
        <f t="shared" si="12"/>
        <v>36</v>
      </c>
      <c r="AM32" s="470">
        <f t="shared" si="12"/>
        <v>36</v>
      </c>
      <c r="AN32" s="470">
        <f t="shared" si="12"/>
        <v>36</v>
      </c>
      <c r="AO32" s="470">
        <f t="shared" si="12"/>
        <v>36</v>
      </c>
      <c r="AP32" s="470">
        <f t="shared" si="12"/>
        <v>36</v>
      </c>
      <c r="AQ32" s="470">
        <f t="shared" si="12"/>
        <v>36</v>
      </c>
      <c r="AR32" s="1025"/>
      <c r="AS32" s="1025"/>
      <c r="AT32" s="1015"/>
      <c r="AU32" s="1008"/>
    </row>
    <row r="33" spans="2:57" ht="21.75" hidden="1" customHeight="1">
      <c r="B33" s="1057" t="s">
        <v>1091</v>
      </c>
      <c r="C33" s="1054" t="s">
        <v>616</v>
      </c>
      <c r="D33" s="1051" t="s">
        <v>627</v>
      </c>
      <c r="E33" s="1048" t="s">
        <v>1092</v>
      </c>
      <c r="F33" s="1046" t="s">
        <v>1093</v>
      </c>
      <c r="G33" s="1043">
        <v>100</v>
      </c>
      <c r="H33" s="1034"/>
      <c r="I33" s="1040">
        <f>+H33+K33-L33</f>
        <v>0</v>
      </c>
      <c r="J33" s="1037">
        <f>+K33-L33</f>
        <v>0</v>
      </c>
      <c r="K33" s="1034">
        <f>+SUM(N33:AQ33)</f>
        <v>0</v>
      </c>
      <c r="L33" s="1029">
        <f>+SUM(N36:AQ36)</f>
        <v>0</v>
      </c>
      <c r="M33" s="462" t="s">
        <v>386</v>
      </c>
      <c r="N33" s="463"/>
      <c r="O33" s="463"/>
      <c r="P33" s="463"/>
      <c r="Q33" s="463"/>
      <c r="R33" s="463"/>
      <c r="S33" s="463"/>
      <c r="T33" s="463"/>
      <c r="U33" s="463"/>
      <c r="V33" s="463"/>
      <c r="W33" s="463"/>
      <c r="X33" s="463"/>
      <c r="Y33" s="463"/>
      <c r="Z33" s="463"/>
      <c r="AA33" s="463"/>
      <c r="AB33" s="463"/>
      <c r="AC33" s="463"/>
      <c r="AD33" s="472"/>
      <c r="AE33" s="472"/>
      <c r="AF33" s="472"/>
      <c r="AG33" s="472"/>
      <c r="AH33" s="472"/>
      <c r="AI33" s="472"/>
      <c r="AJ33" s="472"/>
      <c r="AK33" s="472"/>
      <c r="AL33" s="472"/>
      <c r="AM33" s="472"/>
      <c r="AN33" s="472"/>
      <c r="AO33" s="472"/>
      <c r="AP33" s="472"/>
      <c r="AQ33" s="472"/>
      <c r="AR33" s="1016"/>
      <c r="AS33" s="1016"/>
      <c r="AT33" s="1010"/>
      <c r="AU33" s="1007"/>
    </row>
    <row r="34" spans="2:57" ht="21.75" hidden="1" customHeight="1">
      <c r="B34" s="1058"/>
      <c r="C34" s="1055"/>
      <c r="D34" s="1052"/>
      <c r="E34" s="1049"/>
      <c r="F34" s="846"/>
      <c r="G34" s="1044"/>
      <c r="H34" s="1035"/>
      <c r="I34" s="1041"/>
      <c r="J34" s="1038"/>
      <c r="K34" s="1035"/>
      <c r="L34" s="1030"/>
      <c r="M34" s="464" t="s">
        <v>380</v>
      </c>
      <c r="N34" s="465">
        <f>+N33-N35</f>
        <v>0</v>
      </c>
      <c r="O34" s="465">
        <f t="shared" ref="O34:AQ34" si="13">+N34+O33-O35</f>
        <v>0</v>
      </c>
      <c r="P34" s="465">
        <f t="shared" si="13"/>
        <v>0</v>
      </c>
      <c r="Q34" s="465">
        <f t="shared" si="13"/>
        <v>0</v>
      </c>
      <c r="R34" s="465">
        <f t="shared" si="13"/>
        <v>0</v>
      </c>
      <c r="S34" s="465">
        <f t="shared" si="13"/>
        <v>0</v>
      </c>
      <c r="T34" s="465">
        <f t="shared" si="13"/>
        <v>0</v>
      </c>
      <c r="U34" s="465">
        <f t="shared" si="13"/>
        <v>0</v>
      </c>
      <c r="V34" s="465">
        <f t="shared" si="13"/>
        <v>0</v>
      </c>
      <c r="W34" s="465">
        <f t="shared" si="13"/>
        <v>0</v>
      </c>
      <c r="X34" s="465">
        <f t="shared" si="13"/>
        <v>0</v>
      </c>
      <c r="Y34" s="465">
        <f t="shared" si="13"/>
        <v>0</v>
      </c>
      <c r="Z34" s="465">
        <f t="shared" si="13"/>
        <v>0</v>
      </c>
      <c r="AA34" s="465">
        <f t="shared" si="13"/>
        <v>0</v>
      </c>
      <c r="AB34" s="465">
        <f t="shared" si="13"/>
        <v>0</v>
      </c>
      <c r="AC34" s="465">
        <f t="shared" si="13"/>
        <v>0</v>
      </c>
      <c r="AD34" s="465">
        <f t="shared" si="13"/>
        <v>0</v>
      </c>
      <c r="AE34" s="465">
        <f t="shared" si="13"/>
        <v>0</v>
      </c>
      <c r="AF34" s="465">
        <f t="shared" si="13"/>
        <v>0</v>
      </c>
      <c r="AG34" s="465">
        <f t="shared" si="13"/>
        <v>0</v>
      </c>
      <c r="AH34" s="465">
        <f t="shared" si="13"/>
        <v>0</v>
      </c>
      <c r="AI34" s="465">
        <f t="shared" si="13"/>
        <v>0</v>
      </c>
      <c r="AJ34" s="465">
        <f t="shared" si="13"/>
        <v>0</v>
      </c>
      <c r="AK34" s="465">
        <f t="shared" si="13"/>
        <v>0</v>
      </c>
      <c r="AL34" s="465">
        <f t="shared" si="13"/>
        <v>0</v>
      </c>
      <c r="AM34" s="465">
        <f t="shared" si="13"/>
        <v>0</v>
      </c>
      <c r="AN34" s="465">
        <f t="shared" si="13"/>
        <v>0</v>
      </c>
      <c r="AO34" s="465">
        <f t="shared" si="13"/>
        <v>0</v>
      </c>
      <c r="AP34" s="465">
        <f t="shared" si="13"/>
        <v>0</v>
      </c>
      <c r="AQ34" s="465">
        <f t="shared" si="13"/>
        <v>0</v>
      </c>
      <c r="AR34" s="1017"/>
      <c r="AS34" s="1017"/>
      <c r="AT34" s="1011"/>
      <c r="AU34" s="1008"/>
    </row>
    <row r="35" spans="2:57" ht="21.75" hidden="1" customHeight="1">
      <c r="B35" s="1058"/>
      <c r="C35" s="1055"/>
      <c r="D35" s="1052"/>
      <c r="E35" s="1049"/>
      <c r="F35" s="846"/>
      <c r="G35" s="1044"/>
      <c r="H35" s="1035"/>
      <c r="I35" s="1041"/>
      <c r="J35" s="1038"/>
      <c r="K35" s="1035"/>
      <c r="L35" s="1030"/>
      <c r="M35" s="464" t="s">
        <v>1075</v>
      </c>
      <c r="N35" s="465"/>
      <c r="O35" s="465"/>
      <c r="P35" s="465"/>
      <c r="Q35" s="465"/>
      <c r="R35" s="465"/>
      <c r="S35" s="465"/>
      <c r="T35" s="465"/>
      <c r="U35" s="465"/>
      <c r="V35" s="465"/>
      <c r="W35" s="465"/>
      <c r="X35" s="465"/>
      <c r="Y35" s="465"/>
      <c r="Z35" s="465"/>
      <c r="AA35" s="465"/>
      <c r="AB35" s="465"/>
      <c r="AC35" s="465"/>
      <c r="AD35" s="473"/>
      <c r="AE35" s="473"/>
      <c r="AF35" s="473"/>
      <c r="AG35" s="473"/>
      <c r="AH35" s="473"/>
      <c r="AI35" s="473"/>
      <c r="AJ35" s="473"/>
      <c r="AK35" s="473"/>
      <c r="AL35" s="473"/>
      <c r="AM35" s="473"/>
      <c r="AN35" s="473"/>
      <c r="AO35" s="473"/>
      <c r="AP35" s="473"/>
      <c r="AQ35" s="473"/>
      <c r="AR35" s="1017"/>
      <c r="AS35" s="1017"/>
      <c r="AT35" s="1011"/>
      <c r="AU35" s="1008"/>
      <c r="BE35">
        <f>65+12</f>
        <v>77</v>
      </c>
    </row>
    <row r="36" spans="2:57" ht="21.75" hidden="1" customHeight="1">
      <c r="B36" s="1058"/>
      <c r="C36" s="1055"/>
      <c r="D36" s="1052"/>
      <c r="E36" s="1049"/>
      <c r="F36" s="846"/>
      <c r="G36" s="1044"/>
      <c r="H36" s="1035"/>
      <c r="I36" s="1041"/>
      <c r="J36" s="1038"/>
      <c r="K36" s="1035"/>
      <c r="L36" s="1030"/>
      <c r="M36" s="49" t="s">
        <v>1076</v>
      </c>
      <c r="N36" s="466"/>
      <c r="O36" s="467"/>
      <c r="P36" s="467"/>
      <c r="Q36" s="467"/>
      <c r="R36" s="467"/>
      <c r="S36" s="467"/>
      <c r="T36" s="467"/>
      <c r="U36" s="467"/>
      <c r="V36" s="467"/>
      <c r="W36" s="467"/>
      <c r="X36" s="467"/>
      <c r="Y36" s="467"/>
      <c r="Z36" s="467"/>
      <c r="AA36" s="467"/>
      <c r="AB36" s="467"/>
      <c r="AC36" s="467"/>
      <c r="AD36" s="467"/>
      <c r="AE36" s="467"/>
      <c r="AF36" s="467"/>
      <c r="AG36" s="467"/>
      <c r="AH36" s="467"/>
      <c r="AI36" s="467"/>
      <c r="AJ36" s="467"/>
      <c r="AK36" s="467"/>
      <c r="AL36" s="467"/>
      <c r="AM36" s="467"/>
      <c r="AN36" s="467"/>
      <c r="AO36" s="467"/>
      <c r="AP36" s="467"/>
      <c r="AQ36" s="467"/>
      <c r="AR36" s="1017"/>
      <c r="AS36" s="1017"/>
      <c r="AT36" s="1011"/>
      <c r="AU36" s="1008"/>
    </row>
    <row r="37" spans="2:57" ht="21.75" hidden="1" customHeight="1">
      <c r="B37" s="1059"/>
      <c r="C37" s="1056"/>
      <c r="D37" s="1053"/>
      <c r="E37" s="1050"/>
      <c r="F37" s="1047"/>
      <c r="G37" s="1045"/>
      <c r="H37" s="1036"/>
      <c r="I37" s="1042"/>
      <c r="J37" s="1039"/>
      <c r="K37" s="1036"/>
      <c r="L37" s="1031"/>
      <c r="M37" s="468" t="s">
        <v>306</v>
      </c>
      <c r="N37" s="469">
        <f>+H33+N35-N36</f>
        <v>0</v>
      </c>
      <c r="O37" s="470">
        <f t="shared" ref="O37:AQ37" si="14">+N37+O35-O36</f>
        <v>0</v>
      </c>
      <c r="P37" s="470">
        <f t="shared" si="14"/>
        <v>0</v>
      </c>
      <c r="Q37" s="470">
        <f t="shared" si="14"/>
        <v>0</v>
      </c>
      <c r="R37" s="470">
        <f t="shared" si="14"/>
        <v>0</v>
      </c>
      <c r="S37" s="470">
        <f t="shared" si="14"/>
        <v>0</v>
      </c>
      <c r="T37" s="470">
        <f t="shared" si="14"/>
        <v>0</v>
      </c>
      <c r="U37" s="470">
        <f t="shared" si="14"/>
        <v>0</v>
      </c>
      <c r="V37" s="470">
        <f t="shared" si="14"/>
        <v>0</v>
      </c>
      <c r="W37" s="470">
        <f t="shared" si="14"/>
        <v>0</v>
      </c>
      <c r="X37" s="470">
        <f t="shared" si="14"/>
        <v>0</v>
      </c>
      <c r="Y37" s="470">
        <f t="shared" si="14"/>
        <v>0</v>
      </c>
      <c r="Z37" s="470">
        <f t="shared" si="14"/>
        <v>0</v>
      </c>
      <c r="AA37" s="470">
        <f t="shared" si="14"/>
        <v>0</v>
      </c>
      <c r="AB37" s="470">
        <f t="shared" si="14"/>
        <v>0</v>
      </c>
      <c r="AC37" s="470">
        <f t="shared" si="14"/>
        <v>0</v>
      </c>
      <c r="AD37" s="470">
        <f t="shared" si="14"/>
        <v>0</v>
      </c>
      <c r="AE37" s="470">
        <f t="shared" si="14"/>
        <v>0</v>
      </c>
      <c r="AF37" s="470">
        <f t="shared" si="14"/>
        <v>0</v>
      </c>
      <c r="AG37" s="470">
        <f t="shared" si="14"/>
        <v>0</v>
      </c>
      <c r="AH37" s="470">
        <f t="shared" si="14"/>
        <v>0</v>
      </c>
      <c r="AI37" s="470">
        <f t="shared" si="14"/>
        <v>0</v>
      </c>
      <c r="AJ37" s="470">
        <f t="shared" si="14"/>
        <v>0</v>
      </c>
      <c r="AK37" s="470">
        <f t="shared" si="14"/>
        <v>0</v>
      </c>
      <c r="AL37" s="470">
        <f t="shared" si="14"/>
        <v>0</v>
      </c>
      <c r="AM37" s="470">
        <f t="shared" si="14"/>
        <v>0</v>
      </c>
      <c r="AN37" s="470">
        <f t="shared" si="14"/>
        <v>0</v>
      </c>
      <c r="AO37" s="470">
        <f t="shared" si="14"/>
        <v>0</v>
      </c>
      <c r="AP37" s="470">
        <f t="shared" si="14"/>
        <v>0</v>
      </c>
      <c r="AQ37" s="470">
        <f t="shared" si="14"/>
        <v>0</v>
      </c>
      <c r="AR37" s="1017"/>
      <c r="AS37" s="1017"/>
      <c r="AT37" s="1011"/>
      <c r="AU37" s="1008"/>
    </row>
    <row r="38" spans="2:57" ht="21.75" hidden="1" customHeight="1">
      <c r="B38" s="1057" t="s">
        <v>1091</v>
      </c>
      <c r="C38" s="1054" t="s">
        <v>616</v>
      </c>
      <c r="D38" s="1051" t="s">
        <v>627</v>
      </c>
      <c r="E38" s="1048" t="s">
        <v>1094</v>
      </c>
      <c r="F38" s="1046" t="s">
        <v>258</v>
      </c>
      <c r="G38" s="1043">
        <v>100</v>
      </c>
      <c r="H38" s="1034"/>
      <c r="I38" s="1040">
        <f>+H38+K38-L38</f>
        <v>0</v>
      </c>
      <c r="J38" s="1037">
        <f>+K38-L38</f>
        <v>0</v>
      </c>
      <c r="K38" s="1034">
        <f>+SUM(N38:AQ38)</f>
        <v>0</v>
      </c>
      <c r="L38" s="1029">
        <f>+SUM(N41:AQ41)</f>
        <v>0</v>
      </c>
      <c r="M38" s="462" t="s">
        <v>386</v>
      </c>
      <c r="N38" s="463"/>
      <c r="O38" s="463"/>
      <c r="P38" s="463"/>
      <c r="Q38" s="463"/>
      <c r="R38" s="463"/>
      <c r="S38" s="463"/>
      <c r="T38" s="463"/>
      <c r="U38" s="463"/>
      <c r="V38" s="463"/>
      <c r="W38" s="463"/>
      <c r="X38" s="463"/>
      <c r="Y38" s="463"/>
      <c r="Z38" s="463"/>
      <c r="AA38" s="463"/>
      <c r="AB38" s="463"/>
      <c r="AC38" s="463"/>
      <c r="AD38" s="472"/>
      <c r="AE38" s="472"/>
      <c r="AF38" s="472"/>
      <c r="AG38" s="472"/>
      <c r="AH38" s="472"/>
      <c r="AI38" s="472"/>
      <c r="AJ38" s="472"/>
      <c r="AK38" s="472"/>
      <c r="AL38" s="472"/>
      <c r="AM38" s="472"/>
      <c r="AN38" s="472"/>
      <c r="AO38" s="472"/>
      <c r="AP38" s="472"/>
      <c r="AQ38" s="472"/>
      <c r="AR38" s="1016"/>
      <c r="AS38" s="1016"/>
      <c r="AT38" s="1010"/>
      <c r="AU38" s="1007"/>
    </row>
    <row r="39" spans="2:57" ht="21.75" hidden="1" customHeight="1">
      <c r="B39" s="1058"/>
      <c r="C39" s="1055"/>
      <c r="D39" s="1052"/>
      <c r="E39" s="1049"/>
      <c r="F39" s="846"/>
      <c r="G39" s="1044"/>
      <c r="H39" s="1035"/>
      <c r="I39" s="1041"/>
      <c r="J39" s="1038"/>
      <c r="K39" s="1035"/>
      <c r="L39" s="1030"/>
      <c r="M39" s="464" t="s">
        <v>380</v>
      </c>
      <c r="N39" s="465">
        <f>+N38-N40</f>
        <v>0</v>
      </c>
      <c r="O39" s="465">
        <f t="shared" ref="O39:AQ39" si="15">+N39+O38-O40</f>
        <v>0</v>
      </c>
      <c r="P39" s="465">
        <f t="shared" si="15"/>
        <v>0</v>
      </c>
      <c r="Q39" s="465">
        <f t="shared" si="15"/>
        <v>0</v>
      </c>
      <c r="R39" s="465">
        <f t="shared" si="15"/>
        <v>0</v>
      </c>
      <c r="S39" s="465">
        <f t="shared" si="15"/>
        <v>0</v>
      </c>
      <c r="T39" s="465">
        <f t="shared" si="15"/>
        <v>0</v>
      </c>
      <c r="U39" s="465">
        <f t="shared" si="15"/>
        <v>0</v>
      </c>
      <c r="V39" s="465">
        <f t="shared" si="15"/>
        <v>0</v>
      </c>
      <c r="W39" s="465">
        <f t="shared" si="15"/>
        <v>0</v>
      </c>
      <c r="X39" s="465">
        <f t="shared" si="15"/>
        <v>0</v>
      </c>
      <c r="Y39" s="465">
        <f t="shared" si="15"/>
        <v>0</v>
      </c>
      <c r="Z39" s="465">
        <f t="shared" si="15"/>
        <v>0</v>
      </c>
      <c r="AA39" s="465">
        <f t="shared" si="15"/>
        <v>0</v>
      </c>
      <c r="AB39" s="465">
        <f t="shared" si="15"/>
        <v>0</v>
      </c>
      <c r="AC39" s="465">
        <f t="shared" si="15"/>
        <v>0</v>
      </c>
      <c r="AD39" s="465">
        <f t="shared" si="15"/>
        <v>0</v>
      </c>
      <c r="AE39" s="465">
        <f t="shared" si="15"/>
        <v>0</v>
      </c>
      <c r="AF39" s="465">
        <f t="shared" si="15"/>
        <v>0</v>
      </c>
      <c r="AG39" s="465">
        <f t="shared" si="15"/>
        <v>0</v>
      </c>
      <c r="AH39" s="465">
        <f t="shared" si="15"/>
        <v>0</v>
      </c>
      <c r="AI39" s="465">
        <f t="shared" si="15"/>
        <v>0</v>
      </c>
      <c r="AJ39" s="465">
        <f t="shared" si="15"/>
        <v>0</v>
      </c>
      <c r="AK39" s="465">
        <f t="shared" si="15"/>
        <v>0</v>
      </c>
      <c r="AL39" s="465">
        <f t="shared" si="15"/>
        <v>0</v>
      </c>
      <c r="AM39" s="465">
        <f t="shared" si="15"/>
        <v>0</v>
      </c>
      <c r="AN39" s="465">
        <f t="shared" si="15"/>
        <v>0</v>
      </c>
      <c r="AO39" s="465">
        <f t="shared" si="15"/>
        <v>0</v>
      </c>
      <c r="AP39" s="465">
        <f t="shared" si="15"/>
        <v>0</v>
      </c>
      <c r="AQ39" s="465">
        <f t="shared" si="15"/>
        <v>0</v>
      </c>
      <c r="AR39" s="1017"/>
      <c r="AS39" s="1017"/>
      <c r="AT39" s="1011"/>
      <c r="AU39" s="1008"/>
    </row>
    <row r="40" spans="2:57" ht="21.75" hidden="1" customHeight="1">
      <c r="B40" s="1058"/>
      <c r="C40" s="1055"/>
      <c r="D40" s="1052"/>
      <c r="E40" s="1049"/>
      <c r="F40" s="846"/>
      <c r="G40" s="1044"/>
      <c r="H40" s="1035"/>
      <c r="I40" s="1041"/>
      <c r="J40" s="1038"/>
      <c r="K40" s="1035"/>
      <c r="L40" s="1030"/>
      <c r="M40" s="464" t="s">
        <v>1075</v>
      </c>
      <c r="N40" s="465"/>
      <c r="O40" s="465"/>
      <c r="P40" s="465"/>
      <c r="Q40" s="465"/>
      <c r="R40" s="465"/>
      <c r="S40" s="465"/>
      <c r="T40" s="465"/>
      <c r="U40" s="465"/>
      <c r="V40" s="465"/>
      <c r="W40" s="465"/>
      <c r="X40" s="465"/>
      <c r="Y40" s="465"/>
      <c r="Z40" s="465"/>
      <c r="AA40" s="465"/>
      <c r="AB40" s="465"/>
      <c r="AC40" s="465"/>
      <c r="AD40" s="473"/>
      <c r="AE40" s="473"/>
      <c r="AF40" s="473"/>
      <c r="AG40" s="473"/>
      <c r="AH40" s="473"/>
      <c r="AI40" s="473"/>
      <c r="AJ40" s="473"/>
      <c r="AK40" s="473"/>
      <c r="AL40" s="473"/>
      <c r="AM40" s="473"/>
      <c r="AN40" s="473"/>
      <c r="AO40" s="473"/>
      <c r="AP40" s="473"/>
      <c r="AQ40" s="473"/>
      <c r="AR40" s="1017"/>
      <c r="AS40" s="1017"/>
      <c r="AT40" s="1011"/>
      <c r="AU40" s="1008"/>
    </row>
    <row r="41" spans="2:57" ht="21.75" hidden="1" customHeight="1">
      <c r="B41" s="1058"/>
      <c r="C41" s="1055"/>
      <c r="D41" s="1052"/>
      <c r="E41" s="1049"/>
      <c r="F41" s="846"/>
      <c r="G41" s="1044"/>
      <c r="H41" s="1035"/>
      <c r="I41" s="1041"/>
      <c r="J41" s="1038"/>
      <c r="K41" s="1035"/>
      <c r="L41" s="1030"/>
      <c r="M41" s="49" t="s">
        <v>1076</v>
      </c>
      <c r="N41" s="466"/>
      <c r="O41" s="467"/>
      <c r="P41" s="467"/>
      <c r="Q41" s="467"/>
      <c r="R41" s="467"/>
      <c r="S41" s="467"/>
      <c r="T41" s="467"/>
      <c r="U41" s="467"/>
      <c r="V41" s="467"/>
      <c r="W41" s="467"/>
      <c r="X41" s="467"/>
      <c r="Y41" s="467"/>
      <c r="Z41" s="467"/>
      <c r="AA41" s="467"/>
      <c r="AB41" s="467"/>
      <c r="AC41" s="467"/>
      <c r="AD41" s="467"/>
      <c r="AE41" s="467"/>
      <c r="AF41" s="467"/>
      <c r="AG41" s="467"/>
      <c r="AH41" s="467"/>
      <c r="AI41" s="467"/>
      <c r="AJ41" s="467"/>
      <c r="AK41" s="467"/>
      <c r="AL41" s="467"/>
      <c r="AM41" s="467"/>
      <c r="AN41" s="467"/>
      <c r="AO41" s="467"/>
      <c r="AP41" s="467"/>
      <c r="AQ41" s="467"/>
      <c r="AR41" s="1017"/>
      <c r="AS41" s="1017"/>
      <c r="AT41" s="1011"/>
      <c r="AU41" s="1008"/>
    </row>
    <row r="42" spans="2:57" ht="21.75" hidden="1" customHeight="1">
      <c r="B42" s="1059"/>
      <c r="C42" s="1056"/>
      <c r="D42" s="1053"/>
      <c r="E42" s="1050"/>
      <c r="F42" s="1047"/>
      <c r="G42" s="1045"/>
      <c r="H42" s="1036"/>
      <c r="I42" s="1042"/>
      <c r="J42" s="1039"/>
      <c r="K42" s="1036"/>
      <c r="L42" s="1031"/>
      <c r="M42" s="468" t="s">
        <v>306</v>
      </c>
      <c r="N42" s="469">
        <f>+H38+N40-N41</f>
        <v>0</v>
      </c>
      <c r="O42" s="470">
        <f t="shared" ref="O42:AQ42" si="16">+N42+O40-O41</f>
        <v>0</v>
      </c>
      <c r="P42" s="470">
        <f t="shared" si="16"/>
        <v>0</v>
      </c>
      <c r="Q42" s="470">
        <f t="shared" si="16"/>
        <v>0</v>
      </c>
      <c r="R42" s="470">
        <f t="shared" si="16"/>
        <v>0</v>
      </c>
      <c r="S42" s="470">
        <f t="shared" si="16"/>
        <v>0</v>
      </c>
      <c r="T42" s="470">
        <f t="shared" si="16"/>
        <v>0</v>
      </c>
      <c r="U42" s="470">
        <f t="shared" si="16"/>
        <v>0</v>
      </c>
      <c r="V42" s="470">
        <f t="shared" si="16"/>
        <v>0</v>
      </c>
      <c r="W42" s="470">
        <f t="shared" si="16"/>
        <v>0</v>
      </c>
      <c r="X42" s="470">
        <f t="shared" si="16"/>
        <v>0</v>
      </c>
      <c r="Y42" s="470">
        <f t="shared" si="16"/>
        <v>0</v>
      </c>
      <c r="Z42" s="470">
        <f t="shared" si="16"/>
        <v>0</v>
      </c>
      <c r="AA42" s="470">
        <f t="shared" si="16"/>
        <v>0</v>
      </c>
      <c r="AB42" s="470">
        <f t="shared" si="16"/>
        <v>0</v>
      </c>
      <c r="AC42" s="470">
        <f t="shared" si="16"/>
        <v>0</v>
      </c>
      <c r="AD42" s="470">
        <f t="shared" si="16"/>
        <v>0</v>
      </c>
      <c r="AE42" s="470">
        <f t="shared" si="16"/>
        <v>0</v>
      </c>
      <c r="AF42" s="470">
        <f t="shared" si="16"/>
        <v>0</v>
      </c>
      <c r="AG42" s="470">
        <f t="shared" si="16"/>
        <v>0</v>
      </c>
      <c r="AH42" s="470">
        <f t="shared" si="16"/>
        <v>0</v>
      </c>
      <c r="AI42" s="470">
        <f t="shared" si="16"/>
        <v>0</v>
      </c>
      <c r="AJ42" s="470">
        <f t="shared" si="16"/>
        <v>0</v>
      </c>
      <c r="AK42" s="470">
        <f t="shared" si="16"/>
        <v>0</v>
      </c>
      <c r="AL42" s="470">
        <f t="shared" si="16"/>
        <v>0</v>
      </c>
      <c r="AM42" s="470">
        <f t="shared" si="16"/>
        <v>0</v>
      </c>
      <c r="AN42" s="470">
        <f t="shared" si="16"/>
        <v>0</v>
      </c>
      <c r="AO42" s="470">
        <f t="shared" si="16"/>
        <v>0</v>
      </c>
      <c r="AP42" s="470">
        <f t="shared" si="16"/>
        <v>0</v>
      </c>
      <c r="AQ42" s="470">
        <f t="shared" si="16"/>
        <v>0</v>
      </c>
      <c r="AR42" s="1017"/>
      <c r="AS42" s="1017"/>
      <c r="AT42" s="1011"/>
      <c r="AU42" s="1008"/>
    </row>
    <row r="43" spans="2:57" ht="21.75" hidden="1" customHeight="1">
      <c r="B43" s="1057" t="s">
        <v>1095</v>
      </c>
      <c r="C43" s="1054" t="s">
        <v>616</v>
      </c>
      <c r="D43" s="1051" t="s">
        <v>1096</v>
      </c>
      <c r="E43" s="1048" t="s">
        <v>1097</v>
      </c>
      <c r="F43" s="1046" t="s">
        <v>1098</v>
      </c>
      <c r="G43" s="1043"/>
      <c r="H43" s="1034"/>
      <c r="I43" s="1040">
        <f>+H43+K43-L43</f>
        <v>0</v>
      </c>
      <c r="J43" s="1037">
        <f>+K43-L43</f>
        <v>0</v>
      </c>
      <c r="K43" s="1034">
        <f>+SUM(N43:AQ43)</f>
        <v>0</v>
      </c>
      <c r="L43" s="1029">
        <v>0</v>
      </c>
      <c r="M43" s="462" t="s">
        <v>386</v>
      </c>
      <c r="N43" s="463"/>
      <c r="O43" s="463"/>
      <c r="P43" s="463"/>
      <c r="Q43" s="463"/>
      <c r="R43" s="463"/>
      <c r="S43" s="463"/>
      <c r="T43" s="463"/>
      <c r="U43" s="463"/>
      <c r="V43" s="463"/>
      <c r="W43" s="463"/>
      <c r="X43" s="463"/>
      <c r="Y43" s="463"/>
      <c r="Z43" s="463"/>
      <c r="AA43" s="463"/>
      <c r="AB43" s="463"/>
      <c r="AC43" s="463"/>
      <c r="AD43" s="472"/>
      <c r="AE43" s="472"/>
      <c r="AF43" s="472"/>
      <c r="AG43" s="472"/>
      <c r="AH43" s="472"/>
      <c r="AI43" s="472"/>
      <c r="AJ43" s="472"/>
      <c r="AK43" s="472"/>
      <c r="AL43" s="472"/>
      <c r="AM43" s="472"/>
      <c r="AN43" s="472"/>
      <c r="AO43" s="472"/>
      <c r="AP43" s="472"/>
      <c r="AQ43" s="472"/>
      <c r="AR43" s="1016"/>
      <c r="AS43" s="1016"/>
      <c r="AT43" s="1010"/>
      <c r="AU43" s="1007"/>
      <c r="AV43" s="35"/>
    </row>
    <row r="44" spans="2:57" ht="21.75" hidden="1" customHeight="1">
      <c r="B44" s="1058"/>
      <c r="C44" s="1055"/>
      <c r="D44" s="1052"/>
      <c r="E44" s="1049"/>
      <c r="F44" s="846"/>
      <c r="G44" s="1044"/>
      <c r="H44" s="1035"/>
      <c r="I44" s="1041"/>
      <c r="J44" s="1038"/>
      <c r="K44" s="1035"/>
      <c r="L44" s="1030"/>
      <c r="M44" s="464" t="s">
        <v>380</v>
      </c>
      <c r="N44" s="465">
        <f>+N43-N45</f>
        <v>0</v>
      </c>
      <c r="O44" s="465">
        <f t="shared" ref="O44:AQ44" si="17">+N44+O43-O45</f>
        <v>0</v>
      </c>
      <c r="P44" s="465">
        <f t="shared" si="17"/>
        <v>0</v>
      </c>
      <c r="Q44" s="465">
        <f t="shared" si="17"/>
        <v>0</v>
      </c>
      <c r="R44" s="465">
        <f t="shared" si="17"/>
        <v>0</v>
      </c>
      <c r="S44" s="465">
        <f t="shared" si="17"/>
        <v>0</v>
      </c>
      <c r="T44" s="465">
        <f t="shared" si="17"/>
        <v>0</v>
      </c>
      <c r="U44" s="465">
        <f t="shared" si="17"/>
        <v>0</v>
      </c>
      <c r="V44" s="465">
        <f t="shared" si="17"/>
        <v>0</v>
      </c>
      <c r="W44" s="465">
        <f t="shared" si="17"/>
        <v>0</v>
      </c>
      <c r="X44" s="465">
        <f t="shared" si="17"/>
        <v>0</v>
      </c>
      <c r="Y44" s="465">
        <f t="shared" si="17"/>
        <v>0</v>
      </c>
      <c r="Z44" s="465">
        <f t="shared" si="17"/>
        <v>0</v>
      </c>
      <c r="AA44" s="465">
        <f t="shared" si="17"/>
        <v>0</v>
      </c>
      <c r="AB44" s="465">
        <f t="shared" si="17"/>
        <v>0</v>
      </c>
      <c r="AC44" s="465">
        <f t="shared" si="17"/>
        <v>0</v>
      </c>
      <c r="AD44" s="465">
        <f t="shared" si="17"/>
        <v>0</v>
      </c>
      <c r="AE44" s="465">
        <f t="shared" si="17"/>
        <v>0</v>
      </c>
      <c r="AF44" s="465">
        <f t="shared" si="17"/>
        <v>0</v>
      </c>
      <c r="AG44" s="465">
        <f t="shared" si="17"/>
        <v>0</v>
      </c>
      <c r="AH44" s="465">
        <f t="shared" si="17"/>
        <v>0</v>
      </c>
      <c r="AI44" s="465">
        <f t="shared" si="17"/>
        <v>0</v>
      </c>
      <c r="AJ44" s="465">
        <f t="shared" si="17"/>
        <v>0</v>
      </c>
      <c r="AK44" s="465">
        <f t="shared" si="17"/>
        <v>0</v>
      </c>
      <c r="AL44" s="465">
        <f t="shared" si="17"/>
        <v>0</v>
      </c>
      <c r="AM44" s="465">
        <f t="shared" si="17"/>
        <v>0</v>
      </c>
      <c r="AN44" s="465">
        <f t="shared" si="17"/>
        <v>0</v>
      </c>
      <c r="AO44" s="465">
        <f t="shared" si="17"/>
        <v>0</v>
      </c>
      <c r="AP44" s="465">
        <f t="shared" si="17"/>
        <v>0</v>
      </c>
      <c r="AQ44" s="465">
        <f t="shared" si="17"/>
        <v>0</v>
      </c>
      <c r="AR44" s="1017"/>
      <c r="AS44" s="1017"/>
      <c r="AT44" s="1011"/>
      <c r="AU44" s="1008"/>
      <c r="AV44">
        <v>1071</v>
      </c>
    </row>
    <row r="45" spans="2:57" ht="21.75" hidden="1" customHeight="1">
      <c r="B45" s="1058"/>
      <c r="C45" s="1055"/>
      <c r="D45" s="1052"/>
      <c r="E45" s="1049"/>
      <c r="F45" s="846"/>
      <c r="G45" s="1044"/>
      <c r="H45" s="1035"/>
      <c r="I45" s="1041"/>
      <c r="J45" s="1038"/>
      <c r="K45" s="1035"/>
      <c r="L45" s="1030"/>
      <c r="M45" s="464" t="s">
        <v>1075</v>
      </c>
      <c r="N45" s="465"/>
      <c r="O45" s="465"/>
      <c r="P45" s="465"/>
      <c r="Q45" s="465"/>
      <c r="R45" s="465"/>
      <c r="S45" s="465"/>
      <c r="T45" s="465"/>
      <c r="U45" s="465"/>
      <c r="V45" s="465"/>
      <c r="W45" s="465"/>
      <c r="X45" s="465"/>
      <c r="Y45" s="465"/>
      <c r="Z45" s="465"/>
      <c r="AA45" s="465"/>
      <c r="AB45" s="465"/>
      <c r="AC45" s="465"/>
      <c r="AD45" s="473"/>
      <c r="AE45" s="473"/>
      <c r="AF45" s="473"/>
      <c r="AG45" s="473"/>
      <c r="AH45" s="473"/>
      <c r="AI45" s="473"/>
      <c r="AJ45" s="473"/>
      <c r="AK45" s="473"/>
      <c r="AL45" s="473"/>
      <c r="AM45" s="473"/>
      <c r="AN45" s="473"/>
      <c r="AO45" s="473"/>
      <c r="AP45" s="473"/>
      <c r="AQ45" s="473"/>
      <c r="AR45" s="1017"/>
      <c r="AS45" s="1017"/>
      <c r="AT45" s="1011"/>
      <c r="AU45" s="1008"/>
    </row>
    <row r="46" spans="2:57" ht="21.75" hidden="1" customHeight="1">
      <c r="B46" s="1058"/>
      <c r="C46" s="1055"/>
      <c r="D46" s="1052"/>
      <c r="E46" s="1049"/>
      <c r="F46" s="846"/>
      <c r="G46" s="1044"/>
      <c r="H46" s="1035"/>
      <c r="I46" s="1041"/>
      <c r="J46" s="1038"/>
      <c r="K46" s="1035"/>
      <c r="L46" s="1030"/>
      <c r="M46" s="49" t="s">
        <v>1076</v>
      </c>
      <c r="N46" s="466"/>
      <c r="O46" s="467"/>
      <c r="P46" s="467"/>
      <c r="Q46" s="467"/>
      <c r="R46" s="467"/>
      <c r="S46" s="467"/>
      <c r="T46" s="467"/>
      <c r="U46" s="467"/>
      <c r="V46" s="467"/>
      <c r="W46" s="467"/>
      <c r="X46" s="467"/>
      <c r="Y46" s="467"/>
      <c r="Z46" s="467"/>
      <c r="AA46" s="467"/>
      <c r="AB46" s="467"/>
      <c r="AC46" s="467"/>
      <c r="AD46" s="467"/>
      <c r="AE46" s="467"/>
      <c r="AF46" s="467"/>
      <c r="AG46" s="467"/>
      <c r="AH46" s="467"/>
      <c r="AI46" s="467"/>
      <c r="AJ46" s="467"/>
      <c r="AK46" s="467"/>
      <c r="AL46" s="467"/>
      <c r="AM46" s="467"/>
      <c r="AN46" s="467"/>
      <c r="AO46" s="467"/>
      <c r="AP46" s="467"/>
      <c r="AQ46" s="467"/>
      <c r="AR46" s="1017"/>
      <c r="AS46" s="1017"/>
      <c r="AT46" s="1011"/>
      <c r="AU46" s="1008"/>
    </row>
    <row r="47" spans="2:57" ht="21.75" hidden="1" customHeight="1">
      <c r="B47" s="1059"/>
      <c r="C47" s="1056"/>
      <c r="D47" s="1053"/>
      <c r="E47" s="1050"/>
      <c r="F47" s="1047"/>
      <c r="G47" s="1045"/>
      <c r="H47" s="1036"/>
      <c r="I47" s="1042"/>
      <c r="J47" s="1039"/>
      <c r="K47" s="1036"/>
      <c r="L47" s="1031"/>
      <c r="M47" s="468" t="s">
        <v>306</v>
      </c>
      <c r="N47" s="469">
        <f>+H43+N45-N46</f>
        <v>0</v>
      </c>
      <c r="O47" s="470">
        <f t="shared" ref="O47:AQ47" si="18">+N47+O45-O46</f>
        <v>0</v>
      </c>
      <c r="P47" s="470">
        <f t="shared" si="18"/>
        <v>0</v>
      </c>
      <c r="Q47" s="470">
        <f t="shared" si="18"/>
        <v>0</v>
      </c>
      <c r="R47" s="470">
        <f t="shared" si="18"/>
        <v>0</v>
      </c>
      <c r="S47" s="470">
        <f t="shared" si="18"/>
        <v>0</v>
      </c>
      <c r="T47" s="470">
        <f t="shared" si="18"/>
        <v>0</v>
      </c>
      <c r="U47" s="470">
        <f t="shared" si="18"/>
        <v>0</v>
      </c>
      <c r="V47" s="470">
        <f t="shared" si="18"/>
        <v>0</v>
      </c>
      <c r="W47" s="470">
        <f t="shared" si="18"/>
        <v>0</v>
      </c>
      <c r="X47" s="470">
        <f t="shared" si="18"/>
        <v>0</v>
      </c>
      <c r="Y47" s="470">
        <f t="shared" si="18"/>
        <v>0</v>
      </c>
      <c r="Z47" s="470">
        <f t="shared" si="18"/>
        <v>0</v>
      </c>
      <c r="AA47" s="470">
        <f t="shared" si="18"/>
        <v>0</v>
      </c>
      <c r="AB47" s="470">
        <f t="shared" si="18"/>
        <v>0</v>
      </c>
      <c r="AC47" s="470">
        <f t="shared" si="18"/>
        <v>0</v>
      </c>
      <c r="AD47" s="470">
        <f t="shared" si="18"/>
        <v>0</v>
      </c>
      <c r="AE47" s="470">
        <f t="shared" si="18"/>
        <v>0</v>
      </c>
      <c r="AF47" s="470">
        <f t="shared" si="18"/>
        <v>0</v>
      </c>
      <c r="AG47" s="470">
        <f t="shared" si="18"/>
        <v>0</v>
      </c>
      <c r="AH47" s="470">
        <f t="shared" si="18"/>
        <v>0</v>
      </c>
      <c r="AI47" s="470">
        <f t="shared" si="18"/>
        <v>0</v>
      </c>
      <c r="AJ47" s="470">
        <f t="shared" si="18"/>
        <v>0</v>
      </c>
      <c r="AK47" s="470">
        <f t="shared" si="18"/>
        <v>0</v>
      </c>
      <c r="AL47" s="470">
        <f t="shared" si="18"/>
        <v>0</v>
      </c>
      <c r="AM47" s="470">
        <f t="shared" si="18"/>
        <v>0</v>
      </c>
      <c r="AN47" s="470">
        <f t="shared" si="18"/>
        <v>0</v>
      </c>
      <c r="AO47" s="470">
        <f t="shared" si="18"/>
        <v>0</v>
      </c>
      <c r="AP47" s="470">
        <f t="shared" si="18"/>
        <v>0</v>
      </c>
      <c r="AQ47" s="470">
        <f t="shared" si="18"/>
        <v>0</v>
      </c>
      <c r="AR47" s="1017"/>
      <c r="AS47" s="1017"/>
      <c r="AT47" s="1011"/>
      <c r="AU47" s="1008"/>
    </row>
    <row r="48" spans="2:57" ht="21.75" customHeight="1">
      <c r="B48" s="1057" t="s">
        <v>1099</v>
      </c>
      <c r="C48" s="1054" t="s">
        <v>616</v>
      </c>
      <c r="D48" s="1051" t="s">
        <v>1100</v>
      </c>
      <c r="E48" s="1048" t="s">
        <v>148</v>
      </c>
      <c r="F48" s="1046" t="s">
        <v>149</v>
      </c>
      <c r="G48" s="1043"/>
      <c r="H48" s="1034"/>
      <c r="I48" s="1040">
        <f>+H48+K48-L48</f>
        <v>-441</v>
      </c>
      <c r="J48" s="1037">
        <f>+K48-L48</f>
        <v>-441</v>
      </c>
      <c r="K48" s="1034">
        <f>+SUM(N48:AQ48)</f>
        <v>0</v>
      </c>
      <c r="L48" s="1029">
        <f>+SUM(N51:AQ51)</f>
        <v>441</v>
      </c>
      <c r="M48" s="462" t="s">
        <v>386</v>
      </c>
      <c r="N48" s="463"/>
      <c r="O48" s="463"/>
      <c r="P48" s="463"/>
      <c r="Q48" s="463"/>
      <c r="R48" s="463"/>
      <c r="S48" s="463"/>
      <c r="T48" s="463"/>
      <c r="U48" s="463"/>
      <c r="V48" s="463"/>
      <c r="W48" s="463"/>
      <c r="X48" s="463"/>
      <c r="Y48" s="463"/>
      <c r="Z48" s="463"/>
      <c r="AA48" s="463"/>
      <c r="AB48" s="463"/>
      <c r="AC48" s="463"/>
      <c r="AD48" s="472"/>
      <c r="AE48" s="472"/>
      <c r="AF48" s="472"/>
      <c r="AG48" s="472"/>
      <c r="AH48" s="472"/>
      <c r="AI48" s="472"/>
      <c r="AJ48" s="472"/>
      <c r="AK48" s="472"/>
      <c r="AL48" s="472"/>
      <c r="AM48" s="472"/>
      <c r="AN48" s="472"/>
      <c r="AO48" s="472"/>
      <c r="AP48" s="472"/>
      <c r="AQ48" s="472"/>
      <c r="AR48" s="1016">
        <v>622</v>
      </c>
      <c r="AS48" s="1016"/>
      <c r="AT48" s="1014">
        <f>+AR48+AS48</f>
        <v>622</v>
      </c>
      <c r="AU48" s="1007">
        <f>+AT48-I48</f>
        <v>1063</v>
      </c>
      <c r="AV48" s="35"/>
    </row>
    <row r="49" spans="2:51" ht="21.75" customHeight="1">
      <c r="B49" s="1058"/>
      <c r="C49" s="1055"/>
      <c r="D49" s="1052"/>
      <c r="E49" s="1049"/>
      <c r="F49" s="846"/>
      <c r="G49" s="1044"/>
      <c r="H49" s="1035"/>
      <c r="I49" s="1041"/>
      <c r="J49" s="1038"/>
      <c r="K49" s="1035"/>
      <c r="L49" s="1030"/>
      <c r="M49" s="464" t="s">
        <v>380</v>
      </c>
      <c r="N49" s="465">
        <f>+N48-N50</f>
        <v>-59</v>
      </c>
      <c r="O49" s="465">
        <f>+N49+O48-O50</f>
        <v>-59</v>
      </c>
      <c r="P49" s="465">
        <f>+O49+P48-P50</f>
        <v>-59</v>
      </c>
      <c r="Q49" s="465">
        <f>+P49+Q48-Q50</f>
        <v>-171</v>
      </c>
      <c r="R49" s="465">
        <f>+Q49+R48-R50</f>
        <v>-240</v>
      </c>
      <c r="S49" s="465">
        <f ca="1">+S46+S49</f>
        <v>0</v>
      </c>
      <c r="T49" s="465">
        <f t="shared" ref="T49:AQ49" ca="1" si="19">+S49+T48-T50</f>
        <v>-267</v>
      </c>
      <c r="U49" s="465">
        <f t="shared" ca="1" si="19"/>
        <v>-267</v>
      </c>
      <c r="V49" s="465">
        <f t="shared" ca="1" si="19"/>
        <v>-267</v>
      </c>
      <c r="W49" s="465">
        <f t="shared" ca="1" si="19"/>
        <v>-267</v>
      </c>
      <c r="X49" s="465">
        <f t="shared" ca="1" si="19"/>
        <v>-267</v>
      </c>
      <c r="Y49" s="465">
        <f t="shared" ca="1" si="19"/>
        <v>-267</v>
      </c>
      <c r="Z49" s="465">
        <f t="shared" ca="1" si="19"/>
        <v>-267</v>
      </c>
      <c r="AA49" s="465">
        <f t="shared" ca="1" si="19"/>
        <v>-267</v>
      </c>
      <c r="AB49" s="465">
        <f t="shared" ca="1" si="19"/>
        <v>-267</v>
      </c>
      <c r="AC49" s="465">
        <f t="shared" ca="1" si="19"/>
        <v>-267</v>
      </c>
      <c r="AD49" s="465">
        <f t="shared" ca="1" si="19"/>
        <v>-267</v>
      </c>
      <c r="AE49" s="465">
        <f t="shared" ca="1" si="19"/>
        <v>-267</v>
      </c>
      <c r="AF49" s="465">
        <f t="shared" ca="1" si="19"/>
        <v>-267</v>
      </c>
      <c r="AG49" s="465">
        <f t="shared" ca="1" si="19"/>
        <v>-267</v>
      </c>
      <c r="AH49" s="465">
        <f t="shared" ca="1" si="19"/>
        <v>-267</v>
      </c>
      <c r="AI49" s="465">
        <f t="shared" ca="1" si="19"/>
        <v>-267</v>
      </c>
      <c r="AJ49" s="465">
        <f t="shared" ca="1" si="19"/>
        <v>-267</v>
      </c>
      <c r="AK49" s="465">
        <f t="shared" ca="1" si="19"/>
        <v>-267</v>
      </c>
      <c r="AL49" s="465">
        <f t="shared" ca="1" si="19"/>
        <v>-267</v>
      </c>
      <c r="AM49" s="465">
        <f t="shared" ca="1" si="19"/>
        <v>-267</v>
      </c>
      <c r="AN49" s="465">
        <f t="shared" ca="1" si="19"/>
        <v>-267</v>
      </c>
      <c r="AO49" s="465">
        <f t="shared" ca="1" si="19"/>
        <v>-267</v>
      </c>
      <c r="AP49" s="465">
        <f t="shared" ca="1" si="19"/>
        <v>-267</v>
      </c>
      <c r="AQ49" s="465">
        <f t="shared" ca="1" si="19"/>
        <v>-267</v>
      </c>
      <c r="AR49" s="1017"/>
      <c r="AS49" s="1017"/>
      <c r="AT49" s="1015"/>
      <c r="AU49" s="1008"/>
      <c r="AV49" s="35"/>
    </row>
    <row r="50" spans="2:51" ht="21.75" customHeight="1">
      <c r="B50" s="1058"/>
      <c r="C50" s="1055"/>
      <c r="D50" s="1052"/>
      <c r="E50" s="1049"/>
      <c r="F50" s="846"/>
      <c r="G50" s="1044"/>
      <c r="H50" s="1035"/>
      <c r="I50" s="1041"/>
      <c r="J50" s="1038"/>
      <c r="K50" s="1035"/>
      <c r="L50" s="1030"/>
      <c r="M50" s="464" t="s">
        <v>1075</v>
      </c>
      <c r="N50" s="465">
        <f>44+15</f>
        <v>59</v>
      </c>
      <c r="O50" s="465"/>
      <c r="P50" s="465"/>
      <c r="Q50" s="465">
        <f>87+25</f>
        <v>112</v>
      </c>
      <c r="R50" s="465">
        <f>44+25</f>
        <v>69</v>
      </c>
      <c r="S50" s="465">
        <f>64+50</f>
        <v>114</v>
      </c>
      <c r="T50" s="465">
        <f>42+50</f>
        <v>92</v>
      </c>
      <c r="U50" s="465"/>
      <c r="V50" s="465"/>
      <c r="W50" s="465"/>
      <c r="X50" s="465"/>
      <c r="Y50" s="465"/>
      <c r="Z50" s="465"/>
      <c r="AA50" s="465"/>
      <c r="AB50" s="465"/>
      <c r="AC50" s="465"/>
      <c r="AD50" s="473"/>
      <c r="AE50" s="473"/>
      <c r="AF50" s="473"/>
      <c r="AG50" s="473"/>
      <c r="AH50" s="473"/>
      <c r="AI50" s="473"/>
      <c r="AJ50" s="473"/>
      <c r="AK50" s="473"/>
      <c r="AL50" s="473"/>
      <c r="AM50" s="473"/>
      <c r="AN50" s="473"/>
      <c r="AO50" s="473"/>
      <c r="AP50" s="473"/>
      <c r="AQ50" s="473"/>
      <c r="AR50" s="1017"/>
      <c r="AS50" s="1017"/>
      <c r="AT50" s="1015"/>
      <c r="AU50" s="1008"/>
      <c r="AV50" s="35"/>
      <c r="AX50" s="35"/>
    </row>
    <row r="51" spans="2:51" ht="21.75" customHeight="1">
      <c r="B51" s="1058"/>
      <c r="C51" s="1055"/>
      <c r="D51" s="1052"/>
      <c r="E51" s="1049"/>
      <c r="F51" s="846"/>
      <c r="G51" s="1044"/>
      <c r="H51" s="1035"/>
      <c r="I51" s="1041"/>
      <c r="J51" s="1038"/>
      <c r="K51" s="1035"/>
      <c r="L51" s="1030"/>
      <c r="M51" s="49" t="s">
        <v>1076</v>
      </c>
      <c r="N51" s="466"/>
      <c r="O51" s="467"/>
      <c r="P51" s="467">
        <v>59</v>
      </c>
      <c r="Q51" s="467">
        <f>41+46</f>
        <v>87</v>
      </c>
      <c r="R51" s="467">
        <f>25+69</f>
        <v>94</v>
      </c>
      <c r="S51" s="467">
        <f>51+40</f>
        <v>91</v>
      </c>
      <c r="T51" s="467">
        <f>35+75</f>
        <v>110</v>
      </c>
      <c r="U51" s="467"/>
      <c r="V51" s="467"/>
      <c r="W51" s="467"/>
      <c r="X51" s="467"/>
      <c r="Y51" s="467"/>
      <c r="Z51" s="467"/>
      <c r="AA51" s="467"/>
      <c r="AB51" s="467"/>
      <c r="AC51" s="467"/>
      <c r="AD51" s="467"/>
      <c r="AE51" s="467"/>
      <c r="AF51" s="467"/>
      <c r="AG51" s="467"/>
      <c r="AH51" s="467"/>
      <c r="AI51" s="467"/>
      <c r="AJ51" s="467"/>
      <c r="AK51" s="467"/>
      <c r="AL51" s="467"/>
      <c r="AM51" s="467"/>
      <c r="AN51" s="467"/>
      <c r="AO51" s="467"/>
      <c r="AP51" s="467"/>
      <c r="AQ51" s="467"/>
      <c r="AR51" s="1017"/>
      <c r="AS51" s="1017"/>
      <c r="AT51" s="1015"/>
      <c r="AU51" s="1008"/>
      <c r="AV51" s="484"/>
    </row>
    <row r="52" spans="2:51" ht="21.75" customHeight="1">
      <c r="B52" s="1059"/>
      <c r="C52" s="1056"/>
      <c r="D52" s="1053"/>
      <c r="E52" s="1050"/>
      <c r="F52" s="1047"/>
      <c r="G52" s="1045"/>
      <c r="H52" s="1036"/>
      <c r="I52" s="1042"/>
      <c r="J52" s="1039"/>
      <c r="K52" s="1036"/>
      <c r="L52" s="1031"/>
      <c r="M52" s="468" t="s">
        <v>306</v>
      </c>
      <c r="N52" s="469">
        <f>+H48+N50-N51</f>
        <v>59</v>
      </c>
      <c r="O52" s="470">
        <f t="shared" ref="O52:AQ52" si="20">+N52+O50-O51</f>
        <v>59</v>
      </c>
      <c r="P52" s="470">
        <f t="shared" si="20"/>
        <v>0</v>
      </c>
      <c r="Q52" s="470">
        <f t="shared" si="20"/>
        <v>25</v>
      </c>
      <c r="R52" s="470">
        <f t="shared" si="20"/>
        <v>0</v>
      </c>
      <c r="S52" s="470">
        <f t="shared" si="20"/>
        <v>23</v>
      </c>
      <c r="T52" s="470">
        <f t="shared" si="20"/>
        <v>5</v>
      </c>
      <c r="U52" s="470">
        <f t="shared" si="20"/>
        <v>5</v>
      </c>
      <c r="V52" s="470">
        <f t="shared" si="20"/>
        <v>5</v>
      </c>
      <c r="W52" s="470">
        <f t="shared" si="20"/>
        <v>5</v>
      </c>
      <c r="X52" s="470">
        <f t="shared" si="20"/>
        <v>5</v>
      </c>
      <c r="Y52" s="470">
        <f t="shared" si="20"/>
        <v>5</v>
      </c>
      <c r="Z52" s="470">
        <f t="shared" si="20"/>
        <v>5</v>
      </c>
      <c r="AA52" s="470">
        <f t="shared" si="20"/>
        <v>5</v>
      </c>
      <c r="AB52" s="470">
        <f t="shared" si="20"/>
        <v>5</v>
      </c>
      <c r="AC52" s="470">
        <f t="shared" si="20"/>
        <v>5</v>
      </c>
      <c r="AD52" s="470">
        <f t="shared" si="20"/>
        <v>5</v>
      </c>
      <c r="AE52" s="470">
        <f t="shared" si="20"/>
        <v>5</v>
      </c>
      <c r="AF52" s="470">
        <f t="shared" si="20"/>
        <v>5</v>
      </c>
      <c r="AG52" s="470">
        <f t="shared" si="20"/>
        <v>5</v>
      </c>
      <c r="AH52" s="470">
        <f t="shared" si="20"/>
        <v>5</v>
      </c>
      <c r="AI52" s="470">
        <f t="shared" si="20"/>
        <v>5</v>
      </c>
      <c r="AJ52" s="470">
        <f t="shared" si="20"/>
        <v>5</v>
      </c>
      <c r="AK52" s="470">
        <f t="shared" si="20"/>
        <v>5</v>
      </c>
      <c r="AL52" s="470">
        <f t="shared" si="20"/>
        <v>5</v>
      </c>
      <c r="AM52" s="470">
        <f t="shared" si="20"/>
        <v>5</v>
      </c>
      <c r="AN52" s="470">
        <f t="shared" si="20"/>
        <v>5</v>
      </c>
      <c r="AO52" s="470">
        <f t="shared" si="20"/>
        <v>5</v>
      </c>
      <c r="AP52" s="470">
        <f t="shared" si="20"/>
        <v>5</v>
      </c>
      <c r="AQ52" s="470">
        <f t="shared" si="20"/>
        <v>5</v>
      </c>
      <c r="AR52" s="1017"/>
      <c r="AS52" s="1017"/>
      <c r="AT52" s="1015"/>
      <c r="AU52" s="1008"/>
      <c r="AV52" s="484"/>
    </row>
    <row r="53" spans="2:51" ht="21.75" customHeight="1">
      <c r="B53" s="1057" t="s">
        <v>1099</v>
      </c>
      <c r="C53" s="1054" t="s">
        <v>616</v>
      </c>
      <c r="D53" s="1051" t="s">
        <v>1101</v>
      </c>
      <c r="E53" s="1048" t="s">
        <v>154</v>
      </c>
      <c r="F53" s="1046" t="s">
        <v>155</v>
      </c>
      <c r="G53" s="1043"/>
      <c r="H53" s="1034">
        <v>18</v>
      </c>
      <c r="I53" s="1040">
        <f>+H53+K53-L53</f>
        <v>18</v>
      </c>
      <c r="J53" s="1037">
        <f>+K53-L53</f>
        <v>0</v>
      </c>
      <c r="K53" s="1034">
        <f>+SUM(N53:AQ53)</f>
        <v>0</v>
      </c>
      <c r="L53" s="1029">
        <v>0</v>
      </c>
      <c r="M53" s="462" t="s">
        <v>386</v>
      </c>
      <c r="N53" s="463"/>
      <c r="O53" s="463"/>
      <c r="P53" s="463"/>
      <c r="Q53" s="463"/>
      <c r="R53" s="463"/>
      <c r="S53" s="463"/>
      <c r="T53" s="463"/>
      <c r="U53" s="463"/>
      <c r="V53" s="463"/>
      <c r="W53" s="463"/>
      <c r="X53" s="463"/>
      <c r="Y53" s="463"/>
      <c r="Z53" s="463"/>
      <c r="AA53" s="463"/>
      <c r="AB53" s="463"/>
      <c r="AC53" s="463"/>
      <c r="AD53" s="472"/>
      <c r="AE53" s="472"/>
      <c r="AF53" s="472"/>
      <c r="AG53" s="472"/>
      <c r="AH53" s="472"/>
      <c r="AI53" s="472"/>
      <c r="AJ53" s="472"/>
      <c r="AK53" s="472"/>
      <c r="AL53" s="472"/>
      <c r="AM53" s="472"/>
      <c r="AN53" s="472"/>
      <c r="AO53" s="472"/>
      <c r="AP53" s="472"/>
      <c r="AQ53" s="472"/>
      <c r="AR53" s="1016">
        <v>14</v>
      </c>
      <c r="AS53" s="1016"/>
      <c r="AT53" s="1014">
        <f>+AR53+AS53</f>
        <v>14</v>
      </c>
      <c r="AU53" s="1007">
        <f>+AT53-I53</f>
        <v>-4</v>
      </c>
      <c r="AV53" s="35"/>
    </row>
    <row r="54" spans="2:51" ht="24" customHeight="1">
      <c r="B54" s="1058"/>
      <c r="C54" s="1055"/>
      <c r="D54" s="1052"/>
      <c r="E54" s="1049"/>
      <c r="F54" s="846"/>
      <c r="G54" s="1044"/>
      <c r="H54" s="1035"/>
      <c r="I54" s="1041"/>
      <c r="J54" s="1038"/>
      <c r="K54" s="1035"/>
      <c r="L54" s="1030"/>
      <c r="M54" s="464" t="s">
        <v>380</v>
      </c>
      <c r="N54" s="465">
        <f>+N53-N55</f>
        <v>-17</v>
      </c>
      <c r="O54" s="465">
        <f t="shared" ref="O54:AQ54" si="21">+N54+O53-O55</f>
        <v>-17</v>
      </c>
      <c r="P54" s="465">
        <f t="shared" si="21"/>
        <v>-41</v>
      </c>
      <c r="Q54" s="465">
        <f t="shared" si="21"/>
        <v>-91</v>
      </c>
      <c r="R54" s="465">
        <f t="shared" si="21"/>
        <v>-115</v>
      </c>
      <c r="S54" s="465">
        <f t="shared" si="21"/>
        <v>-133</v>
      </c>
      <c r="T54" s="465">
        <f t="shared" si="21"/>
        <v>-163</v>
      </c>
      <c r="U54" s="465">
        <f t="shared" si="21"/>
        <v>-163</v>
      </c>
      <c r="V54" s="465">
        <f t="shared" si="21"/>
        <v>-163</v>
      </c>
      <c r="W54" s="465">
        <f t="shared" si="21"/>
        <v>-163</v>
      </c>
      <c r="X54" s="465">
        <f t="shared" si="21"/>
        <v>-163</v>
      </c>
      <c r="Y54" s="465">
        <f t="shared" si="21"/>
        <v>-163</v>
      </c>
      <c r="Z54" s="465">
        <f t="shared" si="21"/>
        <v>-163</v>
      </c>
      <c r="AA54" s="465">
        <f t="shared" si="21"/>
        <v>-163</v>
      </c>
      <c r="AB54" s="465">
        <f t="shared" si="21"/>
        <v>-163</v>
      </c>
      <c r="AC54" s="465">
        <f t="shared" si="21"/>
        <v>-163</v>
      </c>
      <c r="AD54" s="465">
        <f t="shared" si="21"/>
        <v>-163</v>
      </c>
      <c r="AE54" s="465">
        <f t="shared" si="21"/>
        <v>-163</v>
      </c>
      <c r="AF54" s="465">
        <f t="shared" si="21"/>
        <v>-163</v>
      </c>
      <c r="AG54" s="465">
        <f t="shared" si="21"/>
        <v>-163</v>
      </c>
      <c r="AH54" s="465">
        <f t="shared" si="21"/>
        <v>-163</v>
      </c>
      <c r="AI54" s="465">
        <f t="shared" si="21"/>
        <v>-163</v>
      </c>
      <c r="AJ54" s="465">
        <f t="shared" si="21"/>
        <v>-163</v>
      </c>
      <c r="AK54" s="465">
        <f t="shared" si="21"/>
        <v>-163</v>
      </c>
      <c r="AL54" s="465">
        <f t="shared" si="21"/>
        <v>-163</v>
      </c>
      <c r="AM54" s="465">
        <f t="shared" si="21"/>
        <v>-163</v>
      </c>
      <c r="AN54" s="465">
        <f t="shared" si="21"/>
        <v>-163</v>
      </c>
      <c r="AO54" s="465">
        <f t="shared" si="21"/>
        <v>-163</v>
      </c>
      <c r="AP54" s="465">
        <f t="shared" si="21"/>
        <v>-163</v>
      </c>
      <c r="AQ54" s="465">
        <f t="shared" si="21"/>
        <v>-163</v>
      </c>
      <c r="AR54" s="1017"/>
      <c r="AS54" s="1017"/>
      <c r="AT54" s="1015"/>
      <c r="AU54" s="1008"/>
      <c r="AV54" s="35"/>
    </row>
    <row r="55" spans="2:51" ht="21.75" customHeight="1">
      <c r="B55" s="1058"/>
      <c r="C55" s="1055"/>
      <c r="D55" s="1052"/>
      <c r="E55" s="1049"/>
      <c r="F55" s="846"/>
      <c r="G55" s="1044"/>
      <c r="H55" s="1035"/>
      <c r="I55" s="1041"/>
      <c r="J55" s="1038"/>
      <c r="K55" s="1035"/>
      <c r="L55" s="1030"/>
      <c r="M55" s="464" t="s">
        <v>1075</v>
      </c>
      <c r="N55" s="465">
        <v>17</v>
      </c>
      <c r="O55" s="465"/>
      <c r="P55" s="465">
        <v>24</v>
      </c>
      <c r="Q55" s="465">
        <f>26+24</f>
        <v>50</v>
      </c>
      <c r="R55" s="465">
        <v>24</v>
      </c>
      <c r="S55" s="465">
        <v>18</v>
      </c>
      <c r="T55" s="465">
        <v>30</v>
      </c>
      <c r="U55" s="465"/>
      <c r="V55" s="465"/>
      <c r="W55" s="465"/>
      <c r="X55" s="465"/>
      <c r="Y55" s="465"/>
      <c r="Z55" s="465"/>
      <c r="AA55" s="465"/>
      <c r="AB55" s="465"/>
      <c r="AC55" s="465"/>
      <c r="AD55" s="473"/>
      <c r="AE55" s="473"/>
      <c r="AF55" s="473"/>
      <c r="AG55" s="473"/>
      <c r="AH55" s="473"/>
      <c r="AI55" s="473"/>
      <c r="AJ55" s="473"/>
      <c r="AK55" s="473"/>
      <c r="AL55" s="473"/>
      <c r="AM55" s="473"/>
      <c r="AN55" s="473"/>
      <c r="AO55" s="473"/>
      <c r="AP55" s="473"/>
      <c r="AQ55" s="473"/>
      <c r="AR55" s="1017"/>
      <c r="AS55" s="1017"/>
      <c r="AT55" s="1015"/>
      <c r="AU55" s="1008"/>
      <c r="AV55" s="35"/>
    </row>
    <row r="56" spans="2:51" ht="21.75" customHeight="1">
      <c r="B56" s="1058"/>
      <c r="C56" s="1055"/>
      <c r="D56" s="1052"/>
      <c r="E56" s="1049"/>
      <c r="F56" s="846"/>
      <c r="G56" s="1044"/>
      <c r="H56" s="1035"/>
      <c r="I56" s="1041"/>
      <c r="J56" s="1038"/>
      <c r="K56" s="1035"/>
      <c r="L56" s="1030"/>
      <c r="M56" s="49" t="s">
        <v>1076</v>
      </c>
      <c r="N56" s="466">
        <v>18</v>
      </c>
      <c r="O56" s="467"/>
      <c r="P56" s="467">
        <f>17+24</f>
        <v>41</v>
      </c>
      <c r="Q56" s="467">
        <v>15</v>
      </c>
      <c r="R56" s="467">
        <f>23+12</f>
        <v>35</v>
      </c>
      <c r="S56" s="467"/>
      <c r="T56" s="467">
        <f>35+22</f>
        <v>57</v>
      </c>
      <c r="U56" s="467"/>
      <c r="V56" s="467"/>
      <c r="W56" s="467"/>
      <c r="X56" s="467"/>
      <c r="Y56" s="467"/>
      <c r="Z56" s="467"/>
      <c r="AA56" s="467"/>
      <c r="AB56" s="467"/>
      <c r="AC56" s="467"/>
      <c r="AD56" s="467"/>
      <c r="AE56" s="467"/>
      <c r="AF56" s="467"/>
      <c r="AG56" s="467"/>
      <c r="AH56" s="467"/>
      <c r="AI56" s="467"/>
      <c r="AJ56" s="467"/>
      <c r="AK56" s="467"/>
      <c r="AL56" s="467"/>
      <c r="AM56" s="467"/>
      <c r="AN56" s="467"/>
      <c r="AO56" s="467"/>
      <c r="AP56" s="467"/>
      <c r="AQ56" s="467"/>
      <c r="AR56" s="1017"/>
      <c r="AS56" s="1017"/>
      <c r="AT56" s="1015"/>
      <c r="AU56" s="1008"/>
      <c r="AV56" s="35"/>
    </row>
    <row r="57" spans="2:51" ht="21.75" customHeight="1">
      <c r="B57" s="1059"/>
      <c r="C57" s="1056"/>
      <c r="D57" s="1053"/>
      <c r="E57" s="1050"/>
      <c r="F57" s="1047"/>
      <c r="G57" s="1045"/>
      <c r="H57" s="1036"/>
      <c r="I57" s="1042"/>
      <c r="J57" s="1039"/>
      <c r="K57" s="1036"/>
      <c r="L57" s="1031"/>
      <c r="M57" s="468" t="s">
        <v>306</v>
      </c>
      <c r="N57" s="469">
        <f>+H53+N55-N56</f>
        <v>17</v>
      </c>
      <c r="O57" s="470">
        <f t="shared" ref="O57:AQ57" si="22">+N57+O55-O56</f>
        <v>17</v>
      </c>
      <c r="P57" s="470">
        <f t="shared" si="22"/>
        <v>0</v>
      </c>
      <c r="Q57" s="470">
        <f t="shared" si="22"/>
        <v>35</v>
      </c>
      <c r="R57" s="470">
        <f t="shared" si="22"/>
        <v>24</v>
      </c>
      <c r="S57" s="470">
        <f t="shared" si="22"/>
        <v>42</v>
      </c>
      <c r="T57" s="470">
        <f t="shared" si="22"/>
        <v>15</v>
      </c>
      <c r="U57" s="470">
        <f t="shared" si="22"/>
        <v>15</v>
      </c>
      <c r="V57" s="470">
        <f t="shared" si="22"/>
        <v>15</v>
      </c>
      <c r="W57" s="470">
        <f t="shared" si="22"/>
        <v>15</v>
      </c>
      <c r="X57" s="470">
        <f t="shared" si="22"/>
        <v>15</v>
      </c>
      <c r="Y57" s="470">
        <f t="shared" si="22"/>
        <v>15</v>
      </c>
      <c r="Z57" s="470">
        <f t="shared" si="22"/>
        <v>15</v>
      </c>
      <c r="AA57" s="470">
        <f t="shared" si="22"/>
        <v>15</v>
      </c>
      <c r="AB57" s="470">
        <f t="shared" si="22"/>
        <v>15</v>
      </c>
      <c r="AC57" s="470">
        <f t="shared" si="22"/>
        <v>15</v>
      </c>
      <c r="AD57" s="470">
        <f t="shared" si="22"/>
        <v>15</v>
      </c>
      <c r="AE57" s="470">
        <f t="shared" si="22"/>
        <v>15</v>
      </c>
      <c r="AF57" s="470">
        <f t="shared" si="22"/>
        <v>15</v>
      </c>
      <c r="AG57" s="470">
        <f t="shared" si="22"/>
        <v>15</v>
      </c>
      <c r="AH57" s="470">
        <f t="shared" si="22"/>
        <v>15</v>
      </c>
      <c r="AI57" s="470">
        <f t="shared" si="22"/>
        <v>15</v>
      </c>
      <c r="AJ57" s="470">
        <f t="shared" si="22"/>
        <v>15</v>
      </c>
      <c r="AK57" s="470">
        <f t="shared" si="22"/>
        <v>15</v>
      </c>
      <c r="AL57" s="470">
        <f t="shared" si="22"/>
        <v>15</v>
      </c>
      <c r="AM57" s="470">
        <f t="shared" si="22"/>
        <v>15</v>
      </c>
      <c r="AN57" s="470">
        <f t="shared" si="22"/>
        <v>15</v>
      </c>
      <c r="AO57" s="470">
        <f t="shared" si="22"/>
        <v>15</v>
      </c>
      <c r="AP57" s="470">
        <f t="shared" si="22"/>
        <v>15</v>
      </c>
      <c r="AQ57" s="470">
        <f t="shared" si="22"/>
        <v>15</v>
      </c>
      <c r="AR57" s="1017"/>
      <c r="AS57" s="1017"/>
      <c r="AT57" s="1015"/>
      <c r="AU57" s="1008"/>
      <c r="AV57" s="35"/>
    </row>
    <row r="58" spans="2:51" ht="21.75" customHeight="1">
      <c r="B58" s="1057" t="s">
        <v>1099</v>
      </c>
      <c r="C58" s="1054" t="s">
        <v>616</v>
      </c>
      <c r="D58" s="1051" t="s">
        <v>1102</v>
      </c>
      <c r="E58" s="1048" t="s">
        <v>158</v>
      </c>
      <c r="F58" s="1046" t="s">
        <v>159</v>
      </c>
      <c r="G58" s="1043"/>
      <c r="H58" s="1034"/>
      <c r="I58" s="1040">
        <v>0</v>
      </c>
      <c r="J58" s="1037">
        <v>0</v>
      </c>
      <c r="K58" s="1034">
        <f>+SUM(N58:AQ58)</f>
        <v>0</v>
      </c>
      <c r="L58" s="1029">
        <v>0</v>
      </c>
      <c r="M58" s="462" t="s">
        <v>386</v>
      </c>
      <c r="N58" s="463"/>
      <c r="O58" s="463"/>
      <c r="P58" s="463"/>
      <c r="Q58" s="463"/>
      <c r="R58" s="463"/>
      <c r="S58" s="463"/>
      <c r="T58" s="463"/>
      <c r="U58" s="463"/>
      <c r="V58" s="463"/>
      <c r="W58" s="463"/>
      <c r="X58" s="463"/>
      <c r="Y58" s="463"/>
      <c r="Z58" s="463"/>
      <c r="AA58" s="463"/>
      <c r="AB58" s="463"/>
      <c r="AC58" s="463"/>
      <c r="AD58" s="472"/>
      <c r="AE58" s="472"/>
      <c r="AF58" s="472"/>
      <c r="AG58" s="472"/>
      <c r="AH58" s="472"/>
      <c r="AI58" s="472"/>
      <c r="AJ58" s="472"/>
      <c r="AK58" s="472"/>
      <c r="AL58" s="472"/>
      <c r="AM58" s="472"/>
      <c r="AN58" s="472"/>
      <c r="AO58" s="472"/>
      <c r="AP58" s="472"/>
      <c r="AQ58" s="472"/>
      <c r="AR58" s="1016">
        <v>21</v>
      </c>
      <c r="AS58" s="1016"/>
      <c r="AT58" s="1014">
        <f>+AR58+AS58</f>
        <v>21</v>
      </c>
      <c r="AU58" s="1007">
        <f>+AT58-I58</f>
        <v>21</v>
      </c>
      <c r="AV58" s="35"/>
      <c r="AX58" s="35"/>
      <c r="AY58" s="35"/>
    </row>
    <row r="59" spans="2:51" ht="21.75" customHeight="1">
      <c r="B59" s="1058"/>
      <c r="C59" s="1055"/>
      <c r="D59" s="1052"/>
      <c r="E59" s="1049"/>
      <c r="F59" s="846"/>
      <c r="G59" s="1044"/>
      <c r="H59" s="1035"/>
      <c r="I59" s="1041"/>
      <c r="J59" s="1038"/>
      <c r="K59" s="1035"/>
      <c r="L59" s="1030"/>
      <c r="M59" s="464" t="s">
        <v>380</v>
      </c>
      <c r="N59" s="465">
        <f>+N58-N60</f>
        <v>-52</v>
      </c>
      <c r="O59" s="465">
        <f t="shared" ref="O59:AQ59" si="23">+N59+O58-O60</f>
        <v>-52</v>
      </c>
      <c r="P59" s="465">
        <f t="shared" si="23"/>
        <v>-76</v>
      </c>
      <c r="Q59" s="465">
        <f t="shared" si="23"/>
        <v>-152</v>
      </c>
      <c r="R59" s="465">
        <f t="shared" si="23"/>
        <v>-176</v>
      </c>
      <c r="S59" s="465">
        <f t="shared" si="23"/>
        <v>-194</v>
      </c>
      <c r="T59" s="465">
        <f t="shared" si="23"/>
        <v>-224</v>
      </c>
      <c r="U59" s="465">
        <f t="shared" si="23"/>
        <v>-224</v>
      </c>
      <c r="V59" s="465">
        <f t="shared" si="23"/>
        <v>-224</v>
      </c>
      <c r="W59" s="465">
        <f t="shared" si="23"/>
        <v>-224</v>
      </c>
      <c r="X59" s="465">
        <f t="shared" si="23"/>
        <v>-224</v>
      </c>
      <c r="Y59" s="465">
        <f t="shared" si="23"/>
        <v>-224</v>
      </c>
      <c r="Z59" s="465">
        <f t="shared" si="23"/>
        <v>-224</v>
      </c>
      <c r="AA59" s="465">
        <f t="shared" si="23"/>
        <v>-224</v>
      </c>
      <c r="AB59" s="465">
        <f t="shared" si="23"/>
        <v>-224</v>
      </c>
      <c r="AC59" s="465">
        <f t="shared" si="23"/>
        <v>-224</v>
      </c>
      <c r="AD59" s="465">
        <f t="shared" si="23"/>
        <v>-224</v>
      </c>
      <c r="AE59" s="465">
        <f t="shared" si="23"/>
        <v>-224</v>
      </c>
      <c r="AF59" s="465">
        <f t="shared" si="23"/>
        <v>-224</v>
      </c>
      <c r="AG59" s="465">
        <f t="shared" si="23"/>
        <v>-224</v>
      </c>
      <c r="AH59" s="465">
        <f t="shared" si="23"/>
        <v>-224</v>
      </c>
      <c r="AI59" s="465">
        <f t="shared" si="23"/>
        <v>-224</v>
      </c>
      <c r="AJ59" s="465">
        <f t="shared" si="23"/>
        <v>-224</v>
      </c>
      <c r="AK59" s="465">
        <f t="shared" si="23"/>
        <v>-224</v>
      </c>
      <c r="AL59" s="465">
        <f t="shared" si="23"/>
        <v>-224</v>
      </c>
      <c r="AM59" s="465">
        <f t="shared" si="23"/>
        <v>-224</v>
      </c>
      <c r="AN59" s="465">
        <f t="shared" si="23"/>
        <v>-224</v>
      </c>
      <c r="AO59" s="465">
        <f t="shared" si="23"/>
        <v>-224</v>
      </c>
      <c r="AP59" s="465">
        <f t="shared" si="23"/>
        <v>-224</v>
      </c>
      <c r="AQ59" s="465">
        <f t="shared" si="23"/>
        <v>-224</v>
      </c>
      <c r="AR59" s="1017"/>
      <c r="AS59" s="1017"/>
      <c r="AT59" s="1015"/>
      <c r="AU59" s="1008"/>
      <c r="AX59" s="35"/>
    </row>
    <row r="60" spans="2:51" ht="21.75" customHeight="1">
      <c r="B60" s="1058"/>
      <c r="C60" s="1055"/>
      <c r="D60" s="1052"/>
      <c r="E60" s="1049"/>
      <c r="F60" s="846"/>
      <c r="G60" s="1044"/>
      <c r="H60" s="1035"/>
      <c r="I60" s="1041"/>
      <c r="J60" s="1038"/>
      <c r="K60" s="1035"/>
      <c r="L60" s="1030"/>
      <c r="M60" s="464" t="s">
        <v>1075</v>
      </c>
      <c r="N60" s="465">
        <f>16+36</f>
        <v>52</v>
      </c>
      <c r="O60" s="465"/>
      <c r="P60" s="465">
        <v>24</v>
      </c>
      <c r="Q60" s="465">
        <f>40+36</f>
        <v>76</v>
      </c>
      <c r="R60" s="465">
        <v>24</v>
      </c>
      <c r="S60" s="465">
        <v>18</v>
      </c>
      <c r="T60" s="465">
        <v>30</v>
      </c>
      <c r="U60" s="465"/>
      <c r="V60" s="465"/>
      <c r="W60" s="465"/>
      <c r="X60" s="465"/>
      <c r="Y60" s="465"/>
      <c r="Z60" s="465"/>
      <c r="AA60" s="465"/>
      <c r="AB60" s="465"/>
      <c r="AC60" s="465"/>
      <c r="AD60" s="473"/>
      <c r="AE60" s="473"/>
      <c r="AF60" s="473"/>
      <c r="AG60" s="473"/>
      <c r="AH60" s="473"/>
      <c r="AI60" s="473"/>
      <c r="AJ60" s="473"/>
      <c r="AK60" s="473"/>
      <c r="AL60" s="473"/>
      <c r="AM60" s="473"/>
      <c r="AN60" s="473"/>
      <c r="AO60" s="473"/>
      <c r="AP60" s="473"/>
      <c r="AQ60" s="473"/>
      <c r="AR60" s="1017"/>
      <c r="AS60" s="1017"/>
      <c r="AT60" s="1015"/>
      <c r="AU60" s="1008"/>
      <c r="AV60" s="35"/>
      <c r="AX60" s="35"/>
    </row>
    <row r="61" spans="2:51" ht="21.75" customHeight="1">
      <c r="B61" s="1058"/>
      <c r="C61" s="1055"/>
      <c r="D61" s="1052"/>
      <c r="E61" s="1049"/>
      <c r="F61" s="846"/>
      <c r="G61" s="1044"/>
      <c r="H61" s="1035"/>
      <c r="I61" s="1041"/>
      <c r="J61" s="1038"/>
      <c r="K61" s="1035"/>
      <c r="L61" s="1030"/>
      <c r="M61" s="49" t="s">
        <v>1076</v>
      </c>
      <c r="N61" s="466">
        <v>16</v>
      </c>
      <c r="O61" s="467"/>
      <c r="P61" s="467">
        <f>36+24</f>
        <v>60</v>
      </c>
      <c r="Q61" s="467">
        <v>28</v>
      </c>
      <c r="R61" s="467">
        <f>18+30</f>
        <v>48</v>
      </c>
      <c r="S61" s="467"/>
      <c r="T61" s="467">
        <v>42</v>
      </c>
      <c r="U61" s="467"/>
      <c r="V61" s="467"/>
      <c r="W61" s="467"/>
      <c r="X61" s="467"/>
      <c r="Y61" s="467"/>
      <c r="Z61" s="467"/>
      <c r="AA61" s="467"/>
      <c r="AB61" s="467"/>
      <c r="AC61" s="467"/>
      <c r="AD61" s="467"/>
      <c r="AE61" s="467"/>
      <c r="AF61" s="467"/>
      <c r="AG61" s="467"/>
      <c r="AH61" s="467"/>
      <c r="AI61" s="467"/>
      <c r="AJ61" s="467"/>
      <c r="AK61" s="467"/>
      <c r="AL61" s="467"/>
      <c r="AM61" s="467"/>
      <c r="AN61" s="467"/>
      <c r="AO61" s="467"/>
      <c r="AP61" s="467"/>
      <c r="AQ61" s="467"/>
      <c r="AR61" s="1017"/>
      <c r="AS61" s="1017"/>
      <c r="AT61" s="1015"/>
      <c r="AU61" s="1008"/>
      <c r="AV61" s="35"/>
    </row>
    <row r="62" spans="2:51" ht="21.75" customHeight="1">
      <c r="B62" s="1059"/>
      <c r="C62" s="1056"/>
      <c r="D62" s="1053"/>
      <c r="E62" s="1050"/>
      <c r="F62" s="1047"/>
      <c r="G62" s="1045"/>
      <c r="H62" s="1036"/>
      <c r="I62" s="1042"/>
      <c r="J62" s="1039"/>
      <c r="K62" s="1036"/>
      <c r="L62" s="1031"/>
      <c r="M62" s="468" t="s">
        <v>306</v>
      </c>
      <c r="N62" s="469">
        <f>+H58+N60-N61</f>
        <v>36</v>
      </c>
      <c r="O62" s="470">
        <f t="shared" ref="O62:AQ62" si="24">+N62+O60-O61</f>
        <v>36</v>
      </c>
      <c r="P62" s="470">
        <f t="shared" si="24"/>
        <v>0</v>
      </c>
      <c r="Q62" s="470">
        <f t="shared" si="24"/>
        <v>48</v>
      </c>
      <c r="R62" s="470">
        <f t="shared" si="24"/>
        <v>24</v>
      </c>
      <c r="S62" s="470">
        <f t="shared" si="24"/>
        <v>42</v>
      </c>
      <c r="T62" s="470">
        <f t="shared" ref="T62" si="25">+S62+T60-T61</f>
        <v>30</v>
      </c>
      <c r="U62" s="470">
        <f t="shared" ref="U62" si="26">+T62+U60-U61</f>
        <v>30</v>
      </c>
      <c r="V62" s="470">
        <f t="shared" si="24"/>
        <v>30</v>
      </c>
      <c r="W62" s="470">
        <f t="shared" si="24"/>
        <v>30</v>
      </c>
      <c r="X62" s="470">
        <f t="shared" si="24"/>
        <v>30</v>
      </c>
      <c r="Y62" s="470">
        <f t="shared" si="24"/>
        <v>30</v>
      </c>
      <c r="Z62" s="470">
        <f t="shared" si="24"/>
        <v>30</v>
      </c>
      <c r="AA62" s="470">
        <f t="shared" si="24"/>
        <v>30</v>
      </c>
      <c r="AB62" s="470">
        <f t="shared" si="24"/>
        <v>30</v>
      </c>
      <c r="AC62" s="470">
        <f t="shared" si="24"/>
        <v>30</v>
      </c>
      <c r="AD62" s="470">
        <f t="shared" si="24"/>
        <v>30</v>
      </c>
      <c r="AE62" s="470">
        <f t="shared" si="24"/>
        <v>30</v>
      </c>
      <c r="AF62" s="470">
        <f t="shared" si="24"/>
        <v>30</v>
      </c>
      <c r="AG62" s="470">
        <f t="shared" si="24"/>
        <v>30</v>
      </c>
      <c r="AH62" s="470">
        <f t="shared" si="24"/>
        <v>30</v>
      </c>
      <c r="AI62" s="470">
        <f t="shared" si="24"/>
        <v>30</v>
      </c>
      <c r="AJ62" s="470">
        <f t="shared" si="24"/>
        <v>30</v>
      </c>
      <c r="AK62" s="470">
        <f t="shared" si="24"/>
        <v>30</v>
      </c>
      <c r="AL62" s="470">
        <f t="shared" si="24"/>
        <v>30</v>
      </c>
      <c r="AM62" s="470">
        <f t="shared" si="24"/>
        <v>30</v>
      </c>
      <c r="AN62" s="470">
        <f t="shared" si="24"/>
        <v>30</v>
      </c>
      <c r="AO62" s="470">
        <f t="shared" si="24"/>
        <v>30</v>
      </c>
      <c r="AP62" s="470">
        <f t="shared" si="24"/>
        <v>30</v>
      </c>
      <c r="AQ62" s="470">
        <f t="shared" si="24"/>
        <v>30</v>
      </c>
      <c r="AR62" s="1017"/>
      <c r="AS62" s="1017"/>
      <c r="AT62" s="1015"/>
      <c r="AU62" s="1008"/>
    </row>
    <row r="63" spans="2:51" ht="21.75" customHeight="1">
      <c r="B63" s="454"/>
      <c r="C63" s="455"/>
      <c r="D63" s="1051" t="s">
        <v>1103</v>
      </c>
      <c r="E63" s="1048" t="s">
        <v>1104</v>
      </c>
      <c r="F63" s="1046"/>
      <c r="G63" s="1043"/>
      <c r="H63" s="1034"/>
      <c r="I63" s="1040">
        <f>+H63+K63-L63</f>
        <v>0</v>
      </c>
      <c r="J63" s="1037">
        <f>+K63-L63</f>
        <v>0</v>
      </c>
      <c r="K63" s="1034">
        <f>+SUM(N63:AQ63)</f>
        <v>0</v>
      </c>
      <c r="L63" s="1029">
        <f>+SUM(N67:AQ67)</f>
        <v>0</v>
      </c>
      <c r="M63" s="462" t="s">
        <v>386</v>
      </c>
      <c r="N63" s="463"/>
      <c r="O63" s="463"/>
      <c r="P63" s="463"/>
      <c r="Q63" s="463"/>
      <c r="R63" s="463"/>
      <c r="S63" s="463"/>
      <c r="T63" s="463"/>
      <c r="U63" s="463"/>
      <c r="V63" s="463"/>
      <c r="W63" s="463"/>
      <c r="X63" s="463"/>
      <c r="Y63" s="463"/>
      <c r="Z63" s="463"/>
      <c r="AA63" s="463"/>
      <c r="AB63" s="463"/>
      <c r="AC63" s="463"/>
      <c r="AD63" s="472"/>
      <c r="AE63" s="472"/>
      <c r="AF63" s="472"/>
      <c r="AG63" s="472"/>
      <c r="AH63" s="472"/>
      <c r="AI63" s="472"/>
      <c r="AJ63" s="472"/>
      <c r="AK63" s="472"/>
      <c r="AL63" s="472"/>
      <c r="AM63" s="472"/>
      <c r="AN63" s="472"/>
      <c r="AO63" s="472"/>
      <c r="AP63" s="472"/>
      <c r="AQ63" s="472"/>
      <c r="AR63" s="1016"/>
      <c r="AS63" s="1016"/>
      <c r="AT63" s="1010">
        <f>+AR63+AS63</f>
        <v>0</v>
      </c>
      <c r="AU63" s="1007">
        <f>+AT63-I63</f>
        <v>0</v>
      </c>
      <c r="AV63" s="35"/>
    </row>
    <row r="64" spans="2:51" ht="21.75" customHeight="1">
      <c r="B64" s="454"/>
      <c r="C64" s="455"/>
      <c r="D64" s="1052"/>
      <c r="E64" s="1049"/>
      <c r="F64" s="846"/>
      <c r="G64" s="1044"/>
      <c r="H64" s="1035"/>
      <c r="I64" s="1041"/>
      <c r="J64" s="1038"/>
      <c r="K64" s="1035"/>
      <c r="L64" s="1030"/>
      <c r="M64" s="464" t="s">
        <v>380</v>
      </c>
      <c r="N64" s="465">
        <f>+N63-N66</f>
        <v>0</v>
      </c>
      <c r="O64" s="465">
        <f t="shared" ref="O64:AQ64" si="27">+N64+O63-O66</f>
        <v>0</v>
      </c>
      <c r="P64" s="465">
        <f t="shared" si="27"/>
        <v>0</v>
      </c>
      <c r="Q64" s="465">
        <f t="shared" si="27"/>
        <v>0</v>
      </c>
      <c r="R64" s="465">
        <f t="shared" si="27"/>
        <v>0</v>
      </c>
      <c r="S64" s="465">
        <f t="shared" si="27"/>
        <v>0</v>
      </c>
      <c r="T64" s="465">
        <f t="shared" si="27"/>
        <v>0</v>
      </c>
      <c r="U64" s="465">
        <f t="shared" si="27"/>
        <v>0</v>
      </c>
      <c r="V64" s="465">
        <f t="shared" si="27"/>
        <v>0</v>
      </c>
      <c r="W64" s="465">
        <f t="shared" si="27"/>
        <v>0</v>
      </c>
      <c r="X64" s="465">
        <f t="shared" si="27"/>
        <v>0</v>
      </c>
      <c r="Y64" s="465">
        <f t="shared" si="27"/>
        <v>0</v>
      </c>
      <c r="Z64" s="465">
        <f t="shared" si="27"/>
        <v>0</v>
      </c>
      <c r="AA64" s="465">
        <f t="shared" si="27"/>
        <v>0</v>
      </c>
      <c r="AB64" s="465">
        <f t="shared" si="27"/>
        <v>0</v>
      </c>
      <c r="AC64" s="465">
        <f t="shared" si="27"/>
        <v>0</v>
      </c>
      <c r="AD64" s="465">
        <f t="shared" si="27"/>
        <v>0</v>
      </c>
      <c r="AE64" s="465">
        <f t="shared" si="27"/>
        <v>0</v>
      </c>
      <c r="AF64" s="465">
        <f t="shared" si="27"/>
        <v>0</v>
      </c>
      <c r="AG64" s="465">
        <f t="shared" si="27"/>
        <v>0</v>
      </c>
      <c r="AH64" s="465">
        <f t="shared" si="27"/>
        <v>0</v>
      </c>
      <c r="AI64" s="465">
        <f t="shared" si="27"/>
        <v>0</v>
      </c>
      <c r="AJ64" s="465">
        <f t="shared" si="27"/>
        <v>0</v>
      </c>
      <c r="AK64" s="465">
        <f t="shared" si="27"/>
        <v>0</v>
      </c>
      <c r="AL64" s="465">
        <f t="shared" si="27"/>
        <v>0</v>
      </c>
      <c r="AM64" s="465">
        <f t="shared" si="27"/>
        <v>0</v>
      </c>
      <c r="AN64" s="465">
        <f t="shared" si="27"/>
        <v>0</v>
      </c>
      <c r="AO64" s="465">
        <f t="shared" si="27"/>
        <v>0</v>
      </c>
      <c r="AP64" s="465">
        <f t="shared" si="27"/>
        <v>0</v>
      </c>
      <c r="AQ64" s="465">
        <f t="shared" si="27"/>
        <v>0</v>
      </c>
      <c r="AR64" s="1017"/>
      <c r="AS64" s="1017"/>
      <c r="AT64" s="1011"/>
      <c r="AU64" s="1008"/>
    </row>
    <row r="65" spans="2:48" ht="21.75" customHeight="1">
      <c r="B65" s="454"/>
      <c r="C65" s="455"/>
      <c r="D65" s="1052"/>
      <c r="E65" s="1049"/>
      <c r="F65" s="846"/>
      <c r="G65" s="1044"/>
      <c r="H65" s="1035"/>
      <c r="I65" s="1041"/>
      <c r="J65" s="1038"/>
      <c r="K65" s="1035"/>
      <c r="L65" s="1030"/>
      <c r="M65" s="464" t="s">
        <v>1105</v>
      </c>
      <c r="N65" s="465"/>
      <c r="O65" s="465"/>
      <c r="P65" s="465"/>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5"/>
      <c r="AQ65" s="465"/>
      <c r="AR65" s="1017"/>
      <c r="AS65" s="1017"/>
      <c r="AT65" s="1011"/>
      <c r="AU65" s="1008"/>
    </row>
    <row r="66" spans="2:48" ht="21.75" customHeight="1">
      <c r="B66" s="454"/>
      <c r="C66" s="455"/>
      <c r="D66" s="1052"/>
      <c r="E66" s="1049"/>
      <c r="F66" s="846"/>
      <c r="G66" s="1044"/>
      <c r="H66" s="1035"/>
      <c r="I66" s="1041"/>
      <c r="J66" s="1038"/>
      <c r="K66" s="1035"/>
      <c r="L66" s="1030"/>
      <c r="M66" s="488" t="s">
        <v>1106</v>
      </c>
      <c r="N66" s="465"/>
      <c r="O66" s="465"/>
      <c r="P66" s="465"/>
      <c r="Q66" s="465"/>
      <c r="R66" s="465"/>
      <c r="S66" s="465"/>
      <c r="T66" s="465"/>
      <c r="U66" s="465"/>
      <c r="V66" s="465"/>
      <c r="W66" s="465"/>
      <c r="X66" s="465"/>
      <c r="Y66" s="465"/>
      <c r="Z66" s="465"/>
      <c r="AA66" s="465"/>
      <c r="AB66" s="465"/>
      <c r="AC66" s="465"/>
      <c r="AD66" s="473"/>
      <c r="AE66" s="473"/>
      <c r="AF66" s="473"/>
      <c r="AG66" s="473"/>
      <c r="AH66" s="473"/>
      <c r="AI66" s="473"/>
      <c r="AJ66" s="473"/>
      <c r="AK66" s="473"/>
      <c r="AL66" s="473"/>
      <c r="AM66" s="473"/>
      <c r="AN66" s="473"/>
      <c r="AO66" s="473"/>
      <c r="AP66" s="473"/>
      <c r="AQ66" s="473"/>
      <c r="AR66" s="1017"/>
      <c r="AS66" s="1017"/>
      <c r="AT66" s="1011"/>
      <c r="AU66" s="1008"/>
    </row>
    <row r="67" spans="2:48" ht="21.75" customHeight="1">
      <c r="B67" s="454"/>
      <c r="C67" s="455"/>
      <c r="D67" s="1052"/>
      <c r="E67" s="1049"/>
      <c r="F67" s="846"/>
      <c r="G67" s="1044"/>
      <c r="H67" s="1035"/>
      <c r="I67" s="1041"/>
      <c r="J67" s="1038"/>
      <c r="K67" s="1035"/>
      <c r="L67" s="1030"/>
      <c r="M67" s="49" t="s">
        <v>1076</v>
      </c>
      <c r="N67" s="466"/>
      <c r="O67" s="467"/>
      <c r="P67" s="467"/>
      <c r="Q67" s="467"/>
      <c r="R67" s="467"/>
      <c r="S67" s="467"/>
      <c r="T67" s="467"/>
      <c r="U67" s="467"/>
      <c r="V67" s="467"/>
      <c r="W67" s="467"/>
      <c r="X67" s="467"/>
      <c r="Y67" s="467"/>
      <c r="Z67" s="467"/>
      <c r="AA67" s="467"/>
      <c r="AB67" s="467"/>
      <c r="AC67" s="467"/>
      <c r="AD67" s="467"/>
      <c r="AE67" s="467"/>
      <c r="AF67" s="467"/>
      <c r="AG67" s="467"/>
      <c r="AH67" s="467"/>
      <c r="AI67" s="467"/>
      <c r="AJ67" s="467"/>
      <c r="AK67" s="467"/>
      <c r="AL67" s="467"/>
      <c r="AM67" s="467"/>
      <c r="AN67" s="467"/>
      <c r="AO67" s="467"/>
      <c r="AP67" s="467"/>
      <c r="AQ67" s="467"/>
      <c r="AR67" s="1017"/>
      <c r="AS67" s="1017"/>
      <c r="AT67" s="1011"/>
      <c r="AU67" s="1008"/>
    </row>
    <row r="68" spans="2:48" ht="21.75" customHeight="1">
      <c r="B68" s="454"/>
      <c r="C68" s="455"/>
      <c r="D68" s="1053"/>
      <c r="E68" s="1050"/>
      <c r="F68" s="1047"/>
      <c r="G68" s="1045"/>
      <c r="H68" s="1036"/>
      <c r="I68" s="1042"/>
      <c r="J68" s="1039"/>
      <c r="K68" s="1036"/>
      <c r="L68" s="1031"/>
      <c r="M68" s="468" t="s">
        <v>306</v>
      </c>
      <c r="N68" s="469">
        <f>+H63+N66-N67</f>
        <v>0</v>
      </c>
      <c r="O68" s="470">
        <f>+N68+O66-O67</f>
        <v>0</v>
      </c>
      <c r="P68" s="470">
        <f>+O68+P66-P67</f>
        <v>0</v>
      </c>
      <c r="Q68" s="470">
        <f>+P68+Q66-Q67</f>
        <v>0</v>
      </c>
      <c r="R68" s="470">
        <f>+Q68+R66-R67</f>
        <v>0</v>
      </c>
      <c r="S68" s="470">
        <f>+R68+S66-S67</f>
        <v>0</v>
      </c>
      <c r="T68" s="470">
        <f>+S68+T66-T67+T65</f>
        <v>0</v>
      </c>
      <c r="U68" s="470">
        <f t="shared" ref="U68:AQ68" si="28">+T68+U66-U67+U65</f>
        <v>0</v>
      </c>
      <c r="V68" s="470">
        <f t="shared" si="28"/>
        <v>0</v>
      </c>
      <c r="W68" s="470">
        <f t="shared" si="28"/>
        <v>0</v>
      </c>
      <c r="X68" s="470">
        <f t="shared" si="28"/>
        <v>0</v>
      </c>
      <c r="Y68" s="470">
        <f t="shared" si="28"/>
        <v>0</v>
      </c>
      <c r="Z68" s="470">
        <f t="shared" si="28"/>
        <v>0</v>
      </c>
      <c r="AA68" s="470">
        <f t="shared" si="28"/>
        <v>0</v>
      </c>
      <c r="AB68" s="470">
        <f t="shared" si="28"/>
        <v>0</v>
      </c>
      <c r="AC68" s="470">
        <f t="shared" si="28"/>
        <v>0</v>
      </c>
      <c r="AD68" s="470">
        <f t="shared" si="28"/>
        <v>0</v>
      </c>
      <c r="AE68" s="470">
        <f t="shared" si="28"/>
        <v>0</v>
      </c>
      <c r="AF68" s="470">
        <f t="shared" si="28"/>
        <v>0</v>
      </c>
      <c r="AG68" s="470">
        <f t="shared" si="28"/>
        <v>0</v>
      </c>
      <c r="AH68" s="470">
        <f t="shared" si="28"/>
        <v>0</v>
      </c>
      <c r="AI68" s="470">
        <f t="shared" si="28"/>
        <v>0</v>
      </c>
      <c r="AJ68" s="470">
        <f t="shared" si="28"/>
        <v>0</v>
      </c>
      <c r="AK68" s="470">
        <f t="shared" si="28"/>
        <v>0</v>
      </c>
      <c r="AL68" s="470">
        <f t="shared" si="28"/>
        <v>0</v>
      </c>
      <c r="AM68" s="470">
        <f t="shared" si="28"/>
        <v>0</v>
      </c>
      <c r="AN68" s="470">
        <f t="shared" si="28"/>
        <v>0</v>
      </c>
      <c r="AO68" s="470">
        <f t="shared" si="28"/>
        <v>0</v>
      </c>
      <c r="AP68" s="470">
        <f t="shared" si="28"/>
        <v>0</v>
      </c>
      <c r="AQ68" s="470">
        <f t="shared" si="28"/>
        <v>0</v>
      </c>
      <c r="AR68" s="1017"/>
      <c r="AS68" s="1017"/>
      <c r="AT68" s="1011"/>
      <c r="AU68" s="1008"/>
    </row>
    <row r="69" spans="2:48" ht="21.75" customHeight="1">
      <c r="B69" s="454"/>
      <c r="C69" s="455"/>
      <c r="D69" s="1051" t="s">
        <v>1107</v>
      </c>
      <c r="E69" s="1048" t="s">
        <v>1108</v>
      </c>
      <c r="F69" s="1046"/>
      <c r="G69" s="1043"/>
      <c r="H69" s="1034">
        <v>5</v>
      </c>
      <c r="I69" s="1040">
        <v>0</v>
      </c>
      <c r="J69" s="1037">
        <f>+K69-L69</f>
        <v>0</v>
      </c>
      <c r="K69" s="1034">
        <v>0</v>
      </c>
      <c r="L69" s="1029">
        <f>+SUM(N73:AQ73)</f>
        <v>0</v>
      </c>
      <c r="M69" s="462" t="s">
        <v>386</v>
      </c>
      <c r="N69" s="463"/>
      <c r="O69" s="463"/>
      <c r="P69" s="463"/>
      <c r="Q69" s="463"/>
      <c r="R69" s="463"/>
      <c r="S69" s="463"/>
      <c r="T69" s="463"/>
      <c r="U69" s="463"/>
      <c r="V69" s="463"/>
      <c r="W69" s="463"/>
      <c r="X69" s="463"/>
      <c r="Y69" s="463"/>
      <c r="Z69" s="463"/>
      <c r="AA69" s="463"/>
      <c r="AB69" s="463"/>
      <c r="AC69" s="463"/>
      <c r="AD69" s="472"/>
      <c r="AE69" s="472"/>
      <c r="AF69" s="472"/>
      <c r="AG69" s="472"/>
      <c r="AH69" s="472"/>
      <c r="AI69" s="472"/>
      <c r="AJ69" s="472"/>
      <c r="AK69" s="472"/>
      <c r="AL69" s="472"/>
      <c r="AM69" s="472"/>
      <c r="AN69" s="472"/>
      <c r="AO69" s="472"/>
      <c r="AP69" s="472"/>
      <c r="AQ69" s="472"/>
      <c r="AR69" s="1016"/>
      <c r="AS69" s="1016"/>
      <c r="AT69" s="1010">
        <f>+AR69+AS69</f>
        <v>0</v>
      </c>
      <c r="AU69" s="1007">
        <f>+AT69-I69</f>
        <v>0</v>
      </c>
      <c r="AV69" s="35"/>
    </row>
    <row r="70" spans="2:48" ht="21.75" customHeight="1">
      <c r="B70" s="454"/>
      <c r="C70" s="455"/>
      <c r="D70" s="1052"/>
      <c r="E70" s="1049"/>
      <c r="F70" s="846"/>
      <c r="G70" s="1044"/>
      <c r="H70" s="1035"/>
      <c r="I70" s="1041"/>
      <c r="J70" s="1038"/>
      <c r="K70" s="1035"/>
      <c r="L70" s="1030"/>
      <c r="M70" s="464" t="s">
        <v>380</v>
      </c>
      <c r="N70" s="465">
        <f>+N69-N72</f>
        <v>0</v>
      </c>
      <c r="O70" s="465">
        <f t="shared" ref="O70:AQ70" si="29">+N70+O69-O72</f>
        <v>0</v>
      </c>
      <c r="P70" s="465">
        <f t="shared" si="29"/>
        <v>0</v>
      </c>
      <c r="Q70" s="465">
        <f t="shared" si="29"/>
        <v>0</v>
      </c>
      <c r="R70" s="465">
        <f t="shared" si="29"/>
        <v>0</v>
      </c>
      <c r="S70" s="465">
        <f t="shared" si="29"/>
        <v>0</v>
      </c>
      <c r="T70" s="465">
        <f t="shared" si="29"/>
        <v>0</v>
      </c>
      <c r="U70" s="465">
        <f t="shared" si="29"/>
        <v>0</v>
      </c>
      <c r="V70" s="465">
        <f t="shared" si="29"/>
        <v>0</v>
      </c>
      <c r="W70" s="465">
        <f t="shared" si="29"/>
        <v>0</v>
      </c>
      <c r="X70" s="465">
        <f t="shared" si="29"/>
        <v>0</v>
      </c>
      <c r="Y70" s="465">
        <f t="shared" si="29"/>
        <v>0</v>
      </c>
      <c r="Z70" s="465">
        <f t="shared" si="29"/>
        <v>0</v>
      </c>
      <c r="AA70" s="465">
        <f t="shared" si="29"/>
        <v>0</v>
      </c>
      <c r="AB70" s="465">
        <f t="shared" si="29"/>
        <v>0</v>
      </c>
      <c r="AC70" s="465">
        <f t="shared" si="29"/>
        <v>0</v>
      </c>
      <c r="AD70" s="465">
        <f t="shared" si="29"/>
        <v>0</v>
      </c>
      <c r="AE70" s="465">
        <f t="shared" si="29"/>
        <v>0</v>
      </c>
      <c r="AF70" s="465">
        <f t="shared" si="29"/>
        <v>0</v>
      </c>
      <c r="AG70" s="465">
        <f t="shared" si="29"/>
        <v>0</v>
      </c>
      <c r="AH70" s="465">
        <f t="shared" si="29"/>
        <v>0</v>
      </c>
      <c r="AI70" s="465">
        <f t="shared" si="29"/>
        <v>0</v>
      </c>
      <c r="AJ70" s="465">
        <f t="shared" si="29"/>
        <v>0</v>
      </c>
      <c r="AK70" s="465">
        <f t="shared" si="29"/>
        <v>0</v>
      </c>
      <c r="AL70" s="465">
        <f t="shared" si="29"/>
        <v>0</v>
      </c>
      <c r="AM70" s="465">
        <f t="shared" si="29"/>
        <v>0</v>
      </c>
      <c r="AN70" s="465">
        <f t="shared" si="29"/>
        <v>0</v>
      </c>
      <c r="AO70" s="465">
        <f t="shared" si="29"/>
        <v>0</v>
      </c>
      <c r="AP70" s="465">
        <f t="shared" si="29"/>
        <v>0</v>
      </c>
      <c r="AQ70" s="465">
        <f t="shared" si="29"/>
        <v>0</v>
      </c>
      <c r="AR70" s="1017"/>
      <c r="AS70" s="1017"/>
      <c r="AT70" s="1011"/>
      <c r="AU70" s="1008"/>
    </row>
    <row r="71" spans="2:48" ht="21.75" customHeight="1">
      <c r="B71" s="454"/>
      <c r="C71" s="455"/>
      <c r="D71" s="1052"/>
      <c r="E71" s="1049"/>
      <c r="F71" s="846"/>
      <c r="G71" s="1044"/>
      <c r="H71" s="1035"/>
      <c r="I71" s="1041"/>
      <c r="J71" s="1038"/>
      <c r="K71" s="1035"/>
      <c r="L71" s="1030"/>
      <c r="M71" s="464" t="s">
        <v>1109</v>
      </c>
      <c r="N71" s="465"/>
      <c r="O71" s="465"/>
      <c r="P71" s="465"/>
      <c r="Q71" s="465"/>
      <c r="R71" s="465"/>
      <c r="S71" s="465"/>
      <c r="T71" s="465"/>
      <c r="U71" s="465"/>
      <c r="V71" s="465"/>
      <c r="W71" s="465"/>
      <c r="X71" s="465"/>
      <c r="Y71" s="465"/>
      <c r="Z71" s="465"/>
      <c r="AA71" s="465"/>
      <c r="AB71" s="465"/>
      <c r="AC71" s="465"/>
      <c r="AD71" s="465"/>
      <c r="AE71" s="465"/>
      <c r="AF71" s="465"/>
      <c r="AG71" s="465"/>
      <c r="AH71" s="465"/>
      <c r="AI71" s="465"/>
      <c r="AJ71" s="465"/>
      <c r="AK71" s="465"/>
      <c r="AL71" s="465"/>
      <c r="AM71" s="465"/>
      <c r="AN71" s="465"/>
      <c r="AO71" s="465"/>
      <c r="AP71" s="465"/>
      <c r="AQ71" s="465"/>
      <c r="AR71" s="1017"/>
      <c r="AS71" s="1017"/>
      <c r="AT71" s="1011"/>
      <c r="AU71" s="1008"/>
    </row>
    <row r="72" spans="2:48" ht="21.75" customHeight="1">
      <c r="B72" s="454"/>
      <c r="C72" s="455"/>
      <c r="D72" s="1052"/>
      <c r="E72" s="1049"/>
      <c r="F72" s="846"/>
      <c r="G72" s="1044"/>
      <c r="H72" s="1035"/>
      <c r="I72" s="1041"/>
      <c r="J72" s="1038"/>
      <c r="K72" s="1035"/>
      <c r="L72" s="1030"/>
      <c r="M72" s="488" t="s">
        <v>1106</v>
      </c>
      <c r="N72" s="465"/>
      <c r="O72" s="465"/>
      <c r="P72" s="465"/>
      <c r="Q72" s="465"/>
      <c r="R72" s="465"/>
      <c r="S72" s="465"/>
      <c r="T72" s="465"/>
      <c r="U72" s="465"/>
      <c r="V72" s="465"/>
      <c r="W72" s="465"/>
      <c r="X72" s="465"/>
      <c r="Y72" s="465"/>
      <c r="Z72" s="465"/>
      <c r="AA72" s="465"/>
      <c r="AB72" s="465"/>
      <c r="AC72" s="465"/>
      <c r="AD72" s="473"/>
      <c r="AE72" s="473"/>
      <c r="AF72" s="473"/>
      <c r="AG72" s="473"/>
      <c r="AH72" s="473"/>
      <c r="AI72" s="473"/>
      <c r="AJ72" s="473"/>
      <c r="AK72" s="473"/>
      <c r="AL72" s="473"/>
      <c r="AM72" s="473"/>
      <c r="AN72" s="473"/>
      <c r="AO72" s="473"/>
      <c r="AP72" s="473"/>
      <c r="AQ72" s="473"/>
      <c r="AR72" s="1017"/>
      <c r="AS72" s="1017"/>
      <c r="AT72" s="1011"/>
      <c r="AU72" s="1008"/>
    </row>
    <row r="73" spans="2:48" ht="21.75" customHeight="1">
      <c r="B73" s="454"/>
      <c r="C73" s="455"/>
      <c r="D73" s="1052"/>
      <c r="E73" s="1049"/>
      <c r="F73" s="846"/>
      <c r="G73" s="1044"/>
      <c r="H73" s="1035"/>
      <c r="I73" s="1041"/>
      <c r="J73" s="1038"/>
      <c r="K73" s="1035"/>
      <c r="L73" s="1030"/>
      <c r="M73" s="49" t="s">
        <v>1076</v>
      </c>
      <c r="N73" s="466"/>
      <c r="O73" s="467"/>
      <c r="P73" s="467"/>
      <c r="Q73" s="467"/>
      <c r="R73" s="467"/>
      <c r="S73" s="467"/>
      <c r="T73" s="467"/>
      <c r="U73" s="467"/>
      <c r="V73" s="467"/>
      <c r="W73" s="467"/>
      <c r="X73" s="467"/>
      <c r="Y73" s="467"/>
      <c r="Z73" s="467"/>
      <c r="AA73" s="467"/>
      <c r="AB73" s="467"/>
      <c r="AC73" s="467"/>
      <c r="AD73" s="467"/>
      <c r="AE73" s="467"/>
      <c r="AF73" s="467"/>
      <c r="AG73" s="467"/>
      <c r="AH73" s="467"/>
      <c r="AI73" s="467"/>
      <c r="AJ73" s="467"/>
      <c r="AK73" s="467"/>
      <c r="AL73" s="467"/>
      <c r="AM73" s="467"/>
      <c r="AN73" s="467"/>
      <c r="AO73" s="467"/>
      <c r="AP73" s="467"/>
      <c r="AQ73" s="467"/>
      <c r="AR73" s="1017"/>
      <c r="AS73" s="1017"/>
      <c r="AT73" s="1011"/>
      <c r="AU73" s="1008"/>
    </row>
    <row r="74" spans="2:48" ht="21.75" customHeight="1">
      <c r="B74" s="454"/>
      <c r="C74" s="455"/>
      <c r="D74" s="1053"/>
      <c r="E74" s="1050"/>
      <c r="F74" s="1047"/>
      <c r="G74" s="1045"/>
      <c r="H74" s="1036"/>
      <c r="I74" s="1042"/>
      <c r="J74" s="1039"/>
      <c r="K74" s="1036"/>
      <c r="L74" s="1031"/>
      <c r="M74" s="468" t="s">
        <v>306</v>
      </c>
      <c r="N74" s="469">
        <f>+H69+N72-N73</f>
        <v>5</v>
      </c>
      <c r="O74" s="470">
        <f t="shared" ref="O74:AQ74" si="30">+N74+O72-O73</f>
        <v>5</v>
      </c>
      <c r="P74" s="470">
        <f t="shared" si="30"/>
        <v>5</v>
      </c>
      <c r="Q74" s="470">
        <f t="shared" si="30"/>
        <v>5</v>
      </c>
      <c r="R74" s="470">
        <f t="shared" si="30"/>
        <v>5</v>
      </c>
      <c r="S74" s="470">
        <f t="shared" si="30"/>
        <v>5</v>
      </c>
      <c r="T74" s="470">
        <f t="shared" si="30"/>
        <v>5</v>
      </c>
      <c r="U74" s="470">
        <f t="shared" si="30"/>
        <v>5</v>
      </c>
      <c r="V74" s="470">
        <f t="shared" si="30"/>
        <v>5</v>
      </c>
      <c r="W74" s="470">
        <f t="shared" si="30"/>
        <v>5</v>
      </c>
      <c r="X74" s="470">
        <f t="shared" si="30"/>
        <v>5</v>
      </c>
      <c r="Y74" s="470">
        <f t="shared" si="30"/>
        <v>5</v>
      </c>
      <c r="Z74" s="470">
        <f t="shared" si="30"/>
        <v>5</v>
      </c>
      <c r="AA74" s="470">
        <f t="shared" si="30"/>
        <v>5</v>
      </c>
      <c r="AB74" s="470">
        <f t="shared" si="30"/>
        <v>5</v>
      </c>
      <c r="AC74" s="470">
        <f t="shared" si="30"/>
        <v>5</v>
      </c>
      <c r="AD74" s="470">
        <f t="shared" si="30"/>
        <v>5</v>
      </c>
      <c r="AE74" s="470">
        <f t="shared" si="30"/>
        <v>5</v>
      </c>
      <c r="AF74" s="470">
        <f t="shared" si="30"/>
        <v>5</v>
      </c>
      <c r="AG74" s="470">
        <f t="shared" si="30"/>
        <v>5</v>
      </c>
      <c r="AH74" s="470">
        <f t="shared" si="30"/>
        <v>5</v>
      </c>
      <c r="AI74" s="470">
        <f t="shared" si="30"/>
        <v>5</v>
      </c>
      <c r="AJ74" s="470">
        <f t="shared" si="30"/>
        <v>5</v>
      </c>
      <c r="AK74" s="470">
        <f t="shared" si="30"/>
        <v>5</v>
      </c>
      <c r="AL74" s="470">
        <f t="shared" si="30"/>
        <v>5</v>
      </c>
      <c r="AM74" s="470">
        <f t="shared" si="30"/>
        <v>5</v>
      </c>
      <c r="AN74" s="470">
        <f t="shared" si="30"/>
        <v>5</v>
      </c>
      <c r="AO74" s="470">
        <f t="shared" si="30"/>
        <v>5</v>
      </c>
      <c r="AP74" s="470">
        <f t="shared" si="30"/>
        <v>5</v>
      </c>
      <c r="AQ74" s="470">
        <f t="shared" si="30"/>
        <v>5</v>
      </c>
      <c r="AR74" s="1017"/>
      <c r="AS74" s="1017"/>
      <c r="AT74" s="1011"/>
      <c r="AU74" s="1008"/>
    </row>
    <row r="75" spans="2:48" ht="21.75" customHeight="1">
      <c r="B75" s="454"/>
      <c r="C75" s="455"/>
      <c r="D75" s="1051" t="s">
        <v>167</v>
      </c>
      <c r="E75" s="1048" t="s">
        <v>165</v>
      </c>
      <c r="F75" s="1046"/>
      <c r="G75" s="1043"/>
      <c r="H75" s="1034"/>
      <c r="I75" s="1040">
        <f>+H75+K75-L75</f>
        <v>0</v>
      </c>
      <c r="J75" s="1037">
        <f>+K75-L75</f>
        <v>0</v>
      </c>
      <c r="K75" s="1034">
        <f>+SUM(N75:AQ75)</f>
        <v>0</v>
      </c>
      <c r="L75" s="1029">
        <f>+SUM(N78:AQ78)</f>
        <v>0</v>
      </c>
      <c r="M75" s="462" t="s">
        <v>386</v>
      </c>
      <c r="N75" s="463"/>
      <c r="O75" s="463"/>
      <c r="P75" s="463"/>
      <c r="Q75" s="463"/>
      <c r="R75" s="463"/>
      <c r="S75" s="463"/>
      <c r="T75" s="463"/>
      <c r="U75" s="463"/>
      <c r="V75" s="463"/>
      <c r="W75" s="463"/>
      <c r="X75" s="463"/>
      <c r="Y75" s="463"/>
      <c r="Z75" s="463"/>
      <c r="AA75" s="463"/>
      <c r="AB75" s="463"/>
      <c r="AC75" s="463"/>
      <c r="AD75" s="472"/>
      <c r="AE75" s="472"/>
      <c r="AF75" s="472"/>
      <c r="AG75" s="472"/>
      <c r="AH75" s="472"/>
      <c r="AI75" s="472"/>
      <c r="AJ75" s="472"/>
      <c r="AK75" s="472"/>
      <c r="AL75" s="472"/>
      <c r="AM75" s="472"/>
      <c r="AN75" s="472"/>
      <c r="AO75" s="472"/>
      <c r="AP75" s="472"/>
      <c r="AQ75" s="472"/>
      <c r="AR75" s="1016"/>
      <c r="AS75" s="1016"/>
      <c r="AT75" s="1010">
        <f>+AR75+AS75</f>
        <v>0</v>
      </c>
      <c r="AU75" s="1007">
        <f>+AT75-I75</f>
        <v>0</v>
      </c>
      <c r="AV75" s="35"/>
    </row>
    <row r="76" spans="2:48" ht="21.75" customHeight="1">
      <c r="B76" s="454"/>
      <c r="C76" s="455"/>
      <c r="D76" s="1052"/>
      <c r="E76" s="1049"/>
      <c r="F76" s="846"/>
      <c r="G76" s="1044"/>
      <c r="H76" s="1035"/>
      <c r="I76" s="1041"/>
      <c r="J76" s="1038"/>
      <c r="K76" s="1035"/>
      <c r="L76" s="1030"/>
      <c r="M76" s="464" t="s">
        <v>380</v>
      </c>
      <c r="N76" s="465">
        <f>+N75-N77</f>
        <v>0</v>
      </c>
      <c r="O76" s="465">
        <f t="shared" ref="O76:AQ76" si="31">+N76+O75-O77</f>
        <v>0</v>
      </c>
      <c r="P76" s="465">
        <f t="shared" si="31"/>
        <v>0</v>
      </c>
      <c r="Q76" s="465">
        <f t="shared" si="31"/>
        <v>0</v>
      </c>
      <c r="R76" s="465">
        <f t="shared" si="31"/>
        <v>0</v>
      </c>
      <c r="S76" s="465">
        <f t="shared" si="31"/>
        <v>0</v>
      </c>
      <c r="T76" s="465">
        <f t="shared" si="31"/>
        <v>0</v>
      </c>
      <c r="U76" s="465">
        <f t="shared" si="31"/>
        <v>0</v>
      </c>
      <c r="V76" s="465">
        <f t="shared" si="31"/>
        <v>0</v>
      </c>
      <c r="W76" s="465">
        <f t="shared" si="31"/>
        <v>0</v>
      </c>
      <c r="X76" s="465">
        <f t="shared" si="31"/>
        <v>0</v>
      </c>
      <c r="Y76" s="465">
        <f t="shared" si="31"/>
        <v>0</v>
      </c>
      <c r="Z76" s="465">
        <f t="shared" si="31"/>
        <v>0</v>
      </c>
      <c r="AA76" s="465">
        <f t="shared" si="31"/>
        <v>0</v>
      </c>
      <c r="AB76" s="465">
        <f t="shared" si="31"/>
        <v>0</v>
      </c>
      <c r="AC76" s="465">
        <f t="shared" si="31"/>
        <v>0</v>
      </c>
      <c r="AD76" s="465">
        <f t="shared" si="31"/>
        <v>0</v>
      </c>
      <c r="AE76" s="465">
        <f t="shared" si="31"/>
        <v>0</v>
      </c>
      <c r="AF76" s="465">
        <f t="shared" si="31"/>
        <v>0</v>
      </c>
      <c r="AG76" s="465">
        <f t="shared" si="31"/>
        <v>0</v>
      </c>
      <c r="AH76" s="465">
        <f t="shared" si="31"/>
        <v>0</v>
      </c>
      <c r="AI76" s="465">
        <f t="shared" si="31"/>
        <v>0</v>
      </c>
      <c r="AJ76" s="465">
        <f t="shared" si="31"/>
        <v>0</v>
      </c>
      <c r="AK76" s="465">
        <f t="shared" si="31"/>
        <v>0</v>
      </c>
      <c r="AL76" s="465">
        <f t="shared" si="31"/>
        <v>0</v>
      </c>
      <c r="AM76" s="465">
        <f t="shared" si="31"/>
        <v>0</v>
      </c>
      <c r="AN76" s="465">
        <f t="shared" si="31"/>
        <v>0</v>
      </c>
      <c r="AO76" s="465">
        <f t="shared" si="31"/>
        <v>0</v>
      </c>
      <c r="AP76" s="465">
        <f t="shared" si="31"/>
        <v>0</v>
      </c>
      <c r="AQ76" s="465">
        <f t="shared" si="31"/>
        <v>0</v>
      </c>
      <c r="AR76" s="1017"/>
      <c r="AS76" s="1017"/>
      <c r="AT76" s="1011"/>
      <c r="AU76" s="1008"/>
    </row>
    <row r="77" spans="2:48" ht="21.75" customHeight="1">
      <c r="B77" s="454"/>
      <c r="C77" s="455"/>
      <c r="D77" s="1052"/>
      <c r="E77" s="1049"/>
      <c r="F77" s="846"/>
      <c r="G77" s="1044"/>
      <c r="H77" s="1035"/>
      <c r="I77" s="1041"/>
      <c r="J77" s="1038"/>
      <c r="K77" s="1035"/>
      <c r="L77" s="1030"/>
      <c r="M77" s="464" t="s">
        <v>1075</v>
      </c>
      <c r="N77" s="465"/>
      <c r="O77" s="465"/>
      <c r="P77" s="465"/>
      <c r="Q77" s="465"/>
      <c r="R77" s="465"/>
      <c r="S77" s="465"/>
      <c r="T77" s="465"/>
      <c r="U77" s="465"/>
      <c r="V77" s="465"/>
      <c r="W77" s="465"/>
      <c r="X77" s="465"/>
      <c r="Y77" s="465"/>
      <c r="Z77" s="465"/>
      <c r="AA77" s="465"/>
      <c r="AB77" s="465"/>
      <c r="AC77" s="465"/>
      <c r="AD77" s="473"/>
      <c r="AE77" s="473"/>
      <c r="AF77" s="473"/>
      <c r="AG77" s="473"/>
      <c r="AH77" s="473"/>
      <c r="AI77" s="473"/>
      <c r="AJ77" s="473"/>
      <c r="AK77" s="473"/>
      <c r="AL77" s="473"/>
      <c r="AM77" s="473"/>
      <c r="AN77" s="473"/>
      <c r="AO77" s="473"/>
      <c r="AP77" s="473"/>
      <c r="AQ77" s="473"/>
      <c r="AR77" s="1017"/>
      <c r="AS77" s="1017"/>
      <c r="AT77" s="1011"/>
      <c r="AU77" s="1008"/>
    </row>
    <row r="78" spans="2:48" ht="21.75" customHeight="1">
      <c r="B78" s="454"/>
      <c r="C78" s="455"/>
      <c r="D78" s="1052"/>
      <c r="E78" s="1049"/>
      <c r="F78" s="846"/>
      <c r="G78" s="1044"/>
      <c r="H78" s="1035"/>
      <c r="I78" s="1041"/>
      <c r="J78" s="1038"/>
      <c r="K78" s="1035"/>
      <c r="L78" s="1030"/>
      <c r="M78" s="49" t="s">
        <v>1076</v>
      </c>
      <c r="N78" s="466"/>
      <c r="O78" s="467"/>
      <c r="P78" s="467"/>
      <c r="Q78" s="467"/>
      <c r="R78" s="467"/>
      <c r="S78" s="467"/>
      <c r="T78" s="467"/>
      <c r="U78" s="467"/>
      <c r="V78" s="467"/>
      <c r="W78" s="467"/>
      <c r="X78" s="467"/>
      <c r="Y78" s="467"/>
      <c r="Z78" s="467"/>
      <c r="AA78" s="467"/>
      <c r="AB78" s="467"/>
      <c r="AC78" s="467"/>
      <c r="AD78" s="467"/>
      <c r="AE78" s="467"/>
      <c r="AF78" s="467"/>
      <c r="AG78" s="467"/>
      <c r="AH78" s="467"/>
      <c r="AI78" s="467"/>
      <c r="AJ78" s="467"/>
      <c r="AK78" s="467"/>
      <c r="AL78" s="467"/>
      <c r="AM78" s="467"/>
      <c r="AN78" s="467"/>
      <c r="AO78" s="467"/>
      <c r="AP78" s="467"/>
      <c r="AQ78" s="467"/>
      <c r="AR78" s="1017"/>
      <c r="AS78" s="1017"/>
      <c r="AT78" s="1011"/>
      <c r="AU78" s="1008"/>
    </row>
    <row r="79" spans="2:48" ht="21.75" customHeight="1">
      <c r="B79" s="454"/>
      <c r="C79" s="455"/>
      <c r="D79" s="1053"/>
      <c r="E79" s="1050"/>
      <c r="F79" s="1047"/>
      <c r="G79" s="1045"/>
      <c r="H79" s="1036"/>
      <c r="I79" s="1042"/>
      <c r="J79" s="1039"/>
      <c r="K79" s="1036"/>
      <c r="L79" s="1031"/>
      <c r="M79" s="468" t="s">
        <v>306</v>
      </c>
      <c r="N79" s="469">
        <f>+H75+N77-N78</f>
        <v>0</v>
      </c>
      <c r="O79" s="470">
        <f t="shared" ref="O79:AQ79" si="32">+N79+O77-O78</f>
        <v>0</v>
      </c>
      <c r="P79" s="470">
        <f t="shared" si="32"/>
        <v>0</v>
      </c>
      <c r="Q79" s="470">
        <f t="shared" si="32"/>
        <v>0</v>
      </c>
      <c r="R79" s="470">
        <f t="shared" si="32"/>
        <v>0</v>
      </c>
      <c r="S79" s="470">
        <f t="shared" si="32"/>
        <v>0</v>
      </c>
      <c r="T79" s="470">
        <f t="shared" si="32"/>
        <v>0</v>
      </c>
      <c r="U79" s="470">
        <f t="shared" si="32"/>
        <v>0</v>
      </c>
      <c r="V79" s="470">
        <f t="shared" si="32"/>
        <v>0</v>
      </c>
      <c r="W79" s="470">
        <f t="shared" si="32"/>
        <v>0</v>
      </c>
      <c r="X79" s="470">
        <f t="shared" si="32"/>
        <v>0</v>
      </c>
      <c r="Y79" s="470">
        <f t="shared" si="32"/>
        <v>0</v>
      </c>
      <c r="Z79" s="470">
        <f t="shared" si="32"/>
        <v>0</v>
      </c>
      <c r="AA79" s="470">
        <f t="shared" si="32"/>
        <v>0</v>
      </c>
      <c r="AB79" s="470">
        <f t="shared" si="32"/>
        <v>0</v>
      </c>
      <c r="AC79" s="470">
        <f t="shared" si="32"/>
        <v>0</v>
      </c>
      <c r="AD79" s="470">
        <f t="shared" si="32"/>
        <v>0</v>
      </c>
      <c r="AE79" s="470">
        <f t="shared" si="32"/>
        <v>0</v>
      </c>
      <c r="AF79" s="470">
        <f t="shared" si="32"/>
        <v>0</v>
      </c>
      <c r="AG79" s="470">
        <f t="shared" si="32"/>
        <v>0</v>
      </c>
      <c r="AH79" s="470">
        <f t="shared" si="32"/>
        <v>0</v>
      </c>
      <c r="AI79" s="470">
        <f t="shared" si="32"/>
        <v>0</v>
      </c>
      <c r="AJ79" s="470">
        <f t="shared" si="32"/>
        <v>0</v>
      </c>
      <c r="AK79" s="470">
        <f t="shared" si="32"/>
        <v>0</v>
      </c>
      <c r="AL79" s="470">
        <f t="shared" si="32"/>
        <v>0</v>
      </c>
      <c r="AM79" s="470">
        <f t="shared" si="32"/>
        <v>0</v>
      </c>
      <c r="AN79" s="470">
        <f t="shared" si="32"/>
        <v>0</v>
      </c>
      <c r="AO79" s="470">
        <f t="shared" si="32"/>
        <v>0</v>
      </c>
      <c r="AP79" s="470">
        <f t="shared" si="32"/>
        <v>0</v>
      </c>
      <c r="AQ79" s="470">
        <f t="shared" si="32"/>
        <v>0</v>
      </c>
      <c r="AR79" s="1017"/>
      <c r="AS79" s="1017"/>
      <c r="AT79" s="1011"/>
      <c r="AU79" s="1008"/>
    </row>
    <row r="80" spans="2:48" ht="21.75" hidden="1" customHeight="1">
      <c r="B80" s="1057" t="s">
        <v>962</v>
      </c>
      <c r="C80" s="1054" t="s">
        <v>1110</v>
      </c>
      <c r="D80" s="1051" t="s">
        <v>1111</v>
      </c>
      <c r="E80" s="1048" t="s">
        <v>1112</v>
      </c>
      <c r="F80" s="1046" t="s">
        <v>1113</v>
      </c>
      <c r="G80" s="1043"/>
      <c r="H80" s="1034"/>
      <c r="I80" s="1040">
        <f>+H80+K80-L80</f>
        <v>0</v>
      </c>
      <c r="J80" s="1037">
        <f>+K80-L80</f>
        <v>0</v>
      </c>
      <c r="K80" s="1034">
        <f>+SUM(N80:AQ80)</f>
        <v>0</v>
      </c>
      <c r="L80" s="1029">
        <f>+SUM(N83:AQ83)</f>
        <v>0</v>
      </c>
      <c r="M80" s="462" t="s">
        <v>386</v>
      </c>
      <c r="N80" s="463"/>
      <c r="O80" s="463"/>
      <c r="P80" s="463"/>
      <c r="Q80" s="463"/>
      <c r="R80" s="463"/>
      <c r="S80" s="463"/>
      <c r="T80" s="463"/>
      <c r="U80" s="463"/>
      <c r="V80" s="463"/>
      <c r="W80" s="463"/>
      <c r="X80" s="463"/>
      <c r="Y80" s="463"/>
      <c r="Z80" s="463"/>
      <c r="AA80" s="463"/>
      <c r="AB80" s="463"/>
      <c r="AC80" s="463"/>
      <c r="AD80" s="472"/>
      <c r="AE80" s="472"/>
      <c r="AF80" s="472"/>
      <c r="AG80" s="472"/>
      <c r="AH80" s="472"/>
      <c r="AI80" s="472"/>
      <c r="AJ80" s="472"/>
      <c r="AK80" s="472"/>
      <c r="AL80" s="472"/>
      <c r="AM80" s="472"/>
      <c r="AN80" s="472"/>
      <c r="AO80" s="472"/>
      <c r="AP80" s="472"/>
      <c r="AQ80" s="472"/>
      <c r="AR80" s="1016"/>
      <c r="AS80" s="1016"/>
      <c r="AT80" s="1014"/>
      <c r="AU80" s="1007"/>
      <c r="AV80" s="35"/>
    </row>
    <row r="81" spans="2:49" ht="21.75" hidden="1" customHeight="1">
      <c r="B81" s="1058"/>
      <c r="C81" s="1055"/>
      <c r="D81" s="1052"/>
      <c r="E81" s="1049"/>
      <c r="F81" s="846"/>
      <c r="G81" s="1044"/>
      <c r="H81" s="1035"/>
      <c r="I81" s="1041"/>
      <c r="J81" s="1038"/>
      <c r="K81" s="1035"/>
      <c r="L81" s="1030"/>
      <c r="M81" s="464" t="s">
        <v>380</v>
      </c>
      <c r="N81" s="465">
        <f>+N80-N82</f>
        <v>0</v>
      </c>
      <c r="O81" s="465">
        <f t="shared" ref="O81:AQ81" si="33">+N81+O80-O82</f>
        <v>0</v>
      </c>
      <c r="P81" s="465">
        <f t="shared" si="33"/>
        <v>0</v>
      </c>
      <c r="Q81" s="465">
        <f t="shared" si="33"/>
        <v>0</v>
      </c>
      <c r="R81" s="465">
        <f t="shared" si="33"/>
        <v>0</v>
      </c>
      <c r="S81" s="465">
        <f t="shared" si="33"/>
        <v>0</v>
      </c>
      <c r="T81" s="465">
        <f t="shared" si="33"/>
        <v>0</v>
      </c>
      <c r="U81" s="465">
        <f t="shared" si="33"/>
        <v>0</v>
      </c>
      <c r="V81" s="465">
        <f t="shared" si="33"/>
        <v>0</v>
      </c>
      <c r="W81" s="465">
        <f t="shared" si="33"/>
        <v>0</v>
      </c>
      <c r="X81" s="465">
        <f t="shared" si="33"/>
        <v>0</v>
      </c>
      <c r="Y81" s="465">
        <f t="shared" si="33"/>
        <v>0</v>
      </c>
      <c r="Z81" s="465">
        <f t="shared" si="33"/>
        <v>0</v>
      </c>
      <c r="AA81" s="465">
        <f t="shared" si="33"/>
        <v>0</v>
      </c>
      <c r="AB81" s="465">
        <f t="shared" si="33"/>
        <v>0</v>
      </c>
      <c r="AC81" s="465">
        <f t="shared" si="33"/>
        <v>0</v>
      </c>
      <c r="AD81" s="465">
        <f t="shared" si="33"/>
        <v>0</v>
      </c>
      <c r="AE81" s="465">
        <f t="shared" si="33"/>
        <v>0</v>
      </c>
      <c r="AF81" s="465">
        <f t="shared" si="33"/>
        <v>0</v>
      </c>
      <c r="AG81" s="465">
        <f t="shared" si="33"/>
        <v>0</v>
      </c>
      <c r="AH81" s="465">
        <f t="shared" si="33"/>
        <v>0</v>
      </c>
      <c r="AI81" s="465">
        <f t="shared" si="33"/>
        <v>0</v>
      </c>
      <c r="AJ81" s="465">
        <f t="shared" si="33"/>
        <v>0</v>
      </c>
      <c r="AK81" s="465">
        <f t="shared" si="33"/>
        <v>0</v>
      </c>
      <c r="AL81" s="465">
        <f t="shared" si="33"/>
        <v>0</v>
      </c>
      <c r="AM81" s="465">
        <f t="shared" si="33"/>
        <v>0</v>
      </c>
      <c r="AN81" s="465">
        <f t="shared" si="33"/>
        <v>0</v>
      </c>
      <c r="AO81" s="465">
        <f t="shared" si="33"/>
        <v>0</v>
      </c>
      <c r="AP81" s="465">
        <f t="shared" si="33"/>
        <v>0</v>
      </c>
      <c r="AQ81" s="465">
        <f t="shared" si="33"/>
        <v>0</v>
      </c>
      <c r="AR81" s="1017"/>
      <c r="AS81" s="1017"/>
      <c r="AT81" s="1015"/>
      <c r="AU81" s="1008"/>
      <c r="AV81" s="35"/>
    </row>
    <row r="82" spans="2:49" ht="19.5" hidden="1" customHeight="1">
      <c r="B82" s="1058"/>
      <c r="C82" s="1055"/>
      <c r="D82" s="1052"/>
      <c r="E82" s="1049"/>
      <c r="F82" s="846"/>
      <c r="G82" s="1044"/>
      <c r="H82" s="1035"/>
      <c r="I82" s="1041"/>
      <c r="J82" s="1038"/>
      <c r="K82" s="1035"/>
      <c r="L82" s="1030"/>
      <c r="M82" s="464" t="s">
        <v>1075</v>
      </c>
      <c r="N82" s="465"/>
      <c r="O82" s="465"/>
      <c r="P82" s="465"/>
      <c r="Q82" s="465"/>
      <c r="R82" s="465"/>
      <c r="S82" s="465"/>
      <c r="T82" s="465"/>
      <c r="U82" s="465"/>
      <c r="V82" s="465"/>
      <c r="W82" s="465"/>
      <c r="X82" s="465"/>
      <c r="Y82" s="465"/>
      <c r="Z82" s="465"/>
      <c r="AA82" s="465"/>
      <c r="AB82" s="465"/>
      <c r="AC82" s="465"/>
      <c r="AD82" s="473"/>
      <c r="AE82" s="473"/>
      <c r="AF82" s="473"/>
      <c r="AG82" s="473"/>
      <c r="AH82" s="473"/>
      <c r="AI82" s="473"/>
      <c r="AJ82" s="473"/>
      <c r="AK82" s="473"/>
      <c r="AL82" s="473"/>
      <c r="AM82" s="473"/>
      <c r="AN82" s="473"/>
      <c r="AO82" s="473"/>
      <c r="AP82" s="473"/>
      <c r="AQ82" s="473"/>
      <c r="AR82" s="1017"/>
      <c r="AS82" s="1017"/>
      <c r="AT82" s="1015"/>
      <c r="AU82" s="1008"/>
      <c r="AV82" s="35"/>
    </row>
    <row r="83" spans="2:49" ht="21.75" hidden="1" customHeight="1">
      <c r="B83" s="1058"/>
      <c r="C83" s="1055"/>
      <c r="D83" s="1052"/>
      <c r="E83" s="1049" t="s">
        <v>1114</v>
      </c>
      <c r="F83" s="846"/>
      <c r="G83" s="1044"/>
      <c r="H83" s="1035"/>
      <c r="I83" s="1041"/>
      <c r="J83" s="1038"/>
      <c r="K83" s="1035"/>
      <c r="L83" s="1030"/>
      <c r="M83" s="49" t="s">
        <v>1076</v>
      </c>
      <c r="N83" s="466"/>
      <c r="O83" s="467"/>
      <c r="P83" s="467"/>
      <c r="Q83" s="467"/>
      <c r="R83" s="467"/>
      <c r="S83" s="467"/>
      <c r="T83" s="467"/>
      <c r="U83" s="467"/>
      <c r="V83" s="467"/>
      <c r="W83" s="467"/>
      <c r="X83" s="467"/>
      <c r="Y83" s="467"/>
      <c r="Z83" s="467"/>
      <c r="AA83" s="467"/>
      <c r="AB83" s="467"/>
      <c r="AC83" s="467"/>
      <c r="AD83" s="467"/>
      <c r="AE83" s="467"/>
      <c r="AF83" s="467"/>
      <c r="AG83" s="467"/>
      <c r="AH83" s="467"/>
      <c r="AI83" s="467"/>
      <c r="AJ83" s="467"/>
      <c r="AK83" s="467"/>
      <c r="AL83" s="467"/>
      <c r="AM83" s="467"/>
      <c r="AN83" s="467"/>
      <c r="AO83" s="467"/>
      <c r="AP83" s="467"/>
      <c r="AQ83" s="467"/>
      <c r="AR83" s="1017"/>
      <c r="AS83" s="1017"/>
      <c r="AT83" s="1015"/>
      <c r="AU83" s="1008"/>
      <c r="AV83" s="35">
        <f>+AU83*17</f>
        <v>0</v>
      </c>
    </row>
    <row r="84" spans="2:49" ht="21.75" hidden="1" customHeight="1">
      <c r="B84" s="1059"/>
      <c r="C84" s="1056"/>
      <c r="D84" s="1053"/>
      <c r="E84" s="1050" t="s">
        <v>1114</v>
      </c>
      <c r="F84" s="1047"/>
      <c r="G84" s="1045"/>
      <c r="H84" s="1036"/>
      <c r="I84" s="1042"/>
      <c r="J84" s="1039"/>
      <c r="K84" s="1036"/>
      <c r="L84" s="1031"/>
      <c r="M84" s="468" t="s">
        <v>306</v>
      </c>
      <c r="N84" s="469">
        <f>+H80+N82-N83</f>
        <v>0</v>
      </c>
      <c r="O84" s="470">
        <f t="shared" ref="O84:AQ84" si="34">+N84+O82-O83</f>
        <v>0</v>
      </c>
      <c r="P84" s="470">
        <f t="shared" si="34"/>
        <v>0</v>
      </c>
      <c r="Q84" s="470">
        <f t="shared" si="34"/>
        <v>0</v>
      </c>
      <c r="R84" s="470">
        <f t="shared" si="34"/>
        <v>0</v>
      </c>
      <c r="S84" s="470">
        <f t="shared" si="34"/>
        <v>0</v>
      </c>
      <c r="T84" s="470">
        <f t="shared" si="34"/>
        <v>0</v>
      </c>
      <c r="U84" s="470">
        <f t="shared" si="34"/>
        <v>0</v>
      </c>
      <c r="V84" s="470">
        <f t="shared" si="34"/>
        <v>0</v>
      </c>
      <c r="W84" s="470">
        <f t="shared" si="34"/>
        <v>0</v>
      </c>
      <c r="X84" s="470">
        <f t="shared" si="34"/>
        <v>0</v>
      </c>
      <c r="Y84" s="470">
        <f t="shared" si="34"/>
        <v>0</v>
      </c>
      <c r="Z84" s="470">
        <f t="shared" si="34"/>
        <v>0</v>
      </c>
      <c r="AA84" s="470">
        <f t="shared" si="34"/>
        <v>0</v>
      </c>
      <c r="AB84" s="470">
        <f t="shared" si="34"/>
        <v>0</v>
      </c>
      <c r="AC84" s="470">
        <f t="shared" si="34"/>
        <v>0</v>
      </c>
      <c r="AD84" s="470">
        <f t="shared" si="34"/>
        <v>0</v>
      </c>
      <c r="AE84" s="470">
        <f t="shared" si="34"/>
        <v>0</v>
      </c>
      <c r="AF84" s="470">
        <f t="shared" si="34"/>
        <v>0</v>
      </c>
      <c r="AG84" s="470">
        <f t="shared" si="34"/>
        <v>0</v>
      </c>
      <c r="AH84" s="470">
        <f t="shared" si="34"/>
        <v>0</v>
      </c>
      <c r="AI84" s="470">
        <f t="shared" si="34"/>
        <v>0</v>
      </c>
      <c r="AJ84" s="470">
        <f t="shared" si="34"/>
        <v>0</v>
      </c>
      <c r="AK84" s="470">
        <f t="shared" si="34"/>
        <v>0</v>
      </c>
      <c r="AL84" s="470">
        <f t="shared" si="34"/>
        <v>0</v>
      </c>
      <c r="AM84" s="470">
        <f t="shared" si="34"/>
        <v>0</v>
      </c>
      <c r="AN84" s="470">
        <f t="shared" si="34"/>
        <v>0</v>
      </c>
      <c r="AO84" s="470">
        <f t="shared" si="34"/>
        <v>0</v>
      </c>
      <c r="AP84" s="470">
        <f t="shared" si="34"/>
        <v>0</v>
      </c>
      <c r="AQ84" s="470">
        <f t="shared" si="34"/>
        <v>0</v>
      </c>
      <c r="AR84" s="1017"/>
      <c r="AS84" s="1017"/>
      <c r="AT84" s="1015"/>
      <c r="AU84" s="1008"/>
    </row>
    <row r="85" spans="2:49" ht="21.75" hidden="1" customHeight="1">
      <c r="B85" s="1057" t="s">
        <v>962</v>
      </c>
      <c r="C85" s="1054" t="s">
        <v>1110</v>
      </c>
      <c r="D85" s="1051" t="s">
        <v>1115</v>
      </c>
      <c r="E85" s="1048" t="s">
        <v>1116</v>
      </c>
      <c r="F85" s="1046" t="s">
        <v>1113</v>
      </c>
      <c r="G85" s="1043"/>
      <c r="H85" s="1034"/>
      <c r="I85" s="1040">
        <f>+H85+K85-L85</f>
        <v>0</v>
      </c>
      <c r="J85" s="1037">
        <f>+K85-L85</f>
        <v>0</v>
      </c>
      <c r="K85" s="1034">
        <f>+SUM(N85:AQ85)</f>
        <v>0</v>
      </c>
      <c r="L85" s="1029">
        <f>+SUM(N88:AQ88)</f>
        <v>0</v>
      </c>
      <c r="M85" s="462" t="s">
        <v>386</v>
      </c>
      <c r="N85" s="463"/>
      <c r="O85" s="463"/>
      <c r="P85" s="463"/>
      <c r="Q85" s="463"/>
      <c r="R85" s="463"/>
      <c r="S85" s="463"/>
      <c r="T85" s="463"/>
      <c r="U85" s="463"/>
      <c r="V85" s="463"/>
      <c r="W85" s="463"/>
      <c r="X85" s="463"/>
      <c r="Y85" s="463"/>
      <c r="Z85" s="463"/>
      <c r="AA85" s="463"/>
      <c r="AB85" s="463"/>
      <c r="AC85" s="463"/>
      <c r="AD85" s="472"/>
      <c r="AE85" s="472"/>
      <c r="AF85" s="472"/>
      <c r="AG85" s="472"/>
      <c r="AH85" s="472"/>
      <c r="AI85" s="472"/>
      <c r="AJ85" s="472"/>
      <c r="AK85" s="472"/>
      <c r="AL85" s="472"/>
      <c r="AM85" s="472"/>
      <c r="AN85" s="472"/>
      <c r="AO85" s="472"/>
      <c r="AP85" s="472"/>
      <c r="AQ85" s="472"/>
      <c r="AR85" s="1016"/>
      <c r="AS85" s="1016"/>
      <c r="AT85" s="1014"/>
      <c r="AU85" s="1007"/>
      <c r="AV85" s="35"/>
    </row>
    <row r="86" spans="2:49" ht="21.75" hidden="1" customHeight="1">
      <c r="B86" s="1058"/>
      <c r="C86" s="1055"/>
      <c r="D86" s="1052"/>
      <c r="E86" s="1049"/>
      <c r="F86" s="846"/>
      <c r="G86" s="1044"/>
      <c r="H86" s="1035"/>
      <c r="I86" s="1041"/>
      <c r="J86" s="1038"/>
      <c r="K86" s="1035"/>
      <c r="L86" s="1030"/>
      <c r="M86" s="464" t="s">
        <v>380</v>
      </c>
      <c r="N86" s="465">
        <f>+N85-N87</f>
        <v>0</v>
      </c>
      <c r="O86" s="465">
        <f t="shared" ref="O86:AQ86" si="35">+N86+O85-O87</f>
        <v>0</v>
      </c>
      <c r="P86" s="465">
        <f t="shared" si="35"/>
        <v>0</v>
      </c>
      <c r="Q86" s="465">
        <f t="shared" si="35"/>
        <v>0</v>
      </c>
      <c r="R86" s="465">
        <f t="shared" si="35"/>
        <v>0</v>
      </c>
      <c r="S86" s="465">
        <f t="shared" si="35"/>
        <v>0</v>
      </c>
      <c r="T86" s="465">
        <f t="shared" si="35"/>
        <v>0</v>
      </c>
      <c r="U86" s="465">
        <f t="shared" si="35"/>
        <v>0</v>
      </c>
      <c r="V86" s="465">
        <f t="shared" si="35"/>
        <v>0</v>
      </c>
      <c r="W86" s="465">
        <f t="shared" si="35"/>
        <v>0</v>
      </c>
      <c r="X86" s="465">
        <f t="shared" si="35"/>
        <v>0</v>
      </c>
      <c r="Y86" s="465">
        <f t="shared" si="35"/>
        <v>0</v>
      </c>
      <c r="Z86" s="465">
        <f t="shared" si="35"/>
        <v>0</v>
      </c>
      <c r="AA86" s="465">
        <f t="shared" si="35"/>
        <v>0</v>
      </c>
      <c r="AB86" s="465">
        <f t="shared" si="35"/>
        <v>0</v>
      </c>
      <c r="AC86" s="465">
        <f t="shared" si="35"/>
        <v>0</v>
      </c>
      <c r="AD86" s="465">
        <f t="shared" si="35"/>
        <v>0</v>
      </c>
      <c r="AE86" s="465">
        <f t="shared" si="35"/>
        <v>0</v>
      </c>
      <c r="AF86" s="465">
        <f t="shared" si="35"/>
        <v>0</v>
      </c>
      <c r="AG86" s="465">
        <f t="shared" si="35"/>
        <v>0</v>
      </c>
      <c r="AH86" s="465">
        <f t="shared" si="35"/>
        <v>0</v>
      </c>
      <c r="AI86" s="465">
        <f t="shared" si="35"/>
        <v>0</v>
      </c>
      <c r="AJ86" s="465">
        <f t="shared" si="35"/>
        <v>0</v>
      </c>
      <c r="AK86" s="465">
        <f t="shared" si="35"/>
        <v>0</v>
      </c>
      <c r="AL86" s="465">
        <f t="shared" si="35"/>
        <v>0</v>
      </c>
      <c r="AM86" s="465">
        <f t="shared" si="35"/>
        <v>0</v>
      </c>
      <c r="AN86" s="465">
        <f t="shared" si="35"/>
        <v>0</v>
      </c>
      <c r="AO86" s="465">
        <f t="shared" si="35"/>
        <v>0</v>
      </c>
      <c r="AP86" s="465">
        <f t="shared" si="35"/>
        <v>0</v>
      </c>
      <c r="AQ86" s="465">
        <f t="shared" si="35"/>
        <v>0</v>
      </c>
      <c r="AR86" s="1017"/>
      <c r="AS86" s="1017"/>
      <c r="AT86" s="1015"/>
      <c r="AU86" s="1008"/>
      <c r="AV86" s="35"/>
    </row>
    <row r="87" spans="2:49" ht="21.75" hidden="1" customHeight="1">
      <c r="B87" s="1058"/>
      <c r="C87" s="1055"/>
      <c r="D87" s="1052"/>
      <c r="E87" s="1049"/>
      <c r="F87" s="846"/>
      <c r="G87" s="1044"/>
      <c r="H87" s="1035"/>
      <c r="I87" s="1041"/>
      <c r="J87" s="1038"/>
      <c r="K87" s="1035"/>
      <c r="L87" s="1030"/>
      <c r="M87" s="464" t="s">
        <v>1075</v>
      </c>
      <c r="N87" s="465"/>
      <c r="O87" s="465"/>
      <c r="P87" s="465"/>
      <c r="Q87" s="465"/>
      <c r="R87" s="465"/>
      <c r="S87" s="465"/>
      <c r="T87" s="465"/>
      <c r="U87" s="465"/>
      <c r="V87" s="465"/>
      <c r="W87" s="465"/>
      <c r="X87" s="465"/>
      <c r="Y87" s="465"/>
      <c r="Z87" s="465"/>
      <c r="AA87" s="465"/>
      <c r="AB87" s="465"/>
      <c r="AC87" s="465"/>
      <c r="AD87" s="473"/>
      <c r="AE87" s="473"/>
      <c r="AF87" s="473"/>
      <c r="AG87" s="473"/>
      <c r="AH87" s="473"/>
      <c r="AI87" s="473"/>
      <c r="AJ87" s="473"/>
      <c r="AK87" s="473"/>
      <c r="AL87" s="473"/>
      <c r="AM87" s="473"/>
      <c r="AN87" s="473"/>
      <c r="AO87" s="473"/>
      <c r="AP87" s="473"/>
      <c r="AQ87" s="473"/>
      <c r="AR87" s="1017"/>
      <c r="AS87" s="1017"/>
      <c r="AT87" s="1015"/>
      <c r="AU87" s="1008"/>
      <c r="AV87" s="35"/>
    </row>
    <row r="88" spans="2:49" ht="21.75" hidden="1" customHeight="1">
      <c r="B88" s="1058"/>
      <c r="C88" s="1055"/>
      <c r="D88" s="1052"/>
      <c r="E88" s="1049" t="s">
        <v>1114</v>
      </c>
      <c r="F88" s="846"/>
      <c r="G88" s="1044"/>
      <c r="H88" s="1035"/>
      <c r="I88" s="1041"/>
      <c r="J88" s="1038"/>
      <c r="K88" s="1035"/>
      <c r="L88" s="1030"/>
      <c r="M88" s="49" t="s">
        <v>1076</v>
      </c>
      <c r="N88" s="466"/>
      <c r="O88" s="467"/>
      <c r="P88" s="467"/>
      <c r="Q88" s="467"/>
      <c r="R88" s="467"/>
      <c r="S88" s="467"/>
      <c r="T88" s="467"/>
      <c r="U88" s="467"/>
      <c r="V88" s="467"/>
      <c r="W88" s="467"/>
      <c r="X88" s="467"/>
      <c r="Y88" s="467"/>
      <c r="Z88" s="467"/>
      <c r="AA88" s="467"/>
      <c r="AB88" s="467"/>
      <c r="AC88" s="467"/>
      <c r="AD88" s="467"/>
      <c r="AE88" s="467"/>
      <c r="AF88" s="467"/>
      <c r="AG88" s="467"/>
      <c r="AH88" s="467"/>
      <c r="AI88" s="467"/>
      <c r="AJ88" s="467"/>
      <c r="AK88" s="467"/>
      <c r="AL88" s="467"/>
      <c r="AM88" s="467"/>
      <c r="AN88" s="467"/>
      <c r="AO88" s="467"/>
      <c r="AP88" s="467"/>
      <c r="AQ88" s="467"/>
      <c r="AR88" s="1017"/>
      <c r="AS88" s="1017"/>
      <c r="AT88" s="1015"/>
      <c r="AU88" s="1008"/>
      <c r="AV88" s="35">
        <f>+AU88*17</f>
        <v>0</v>
      </c>
    </row>
    <row r="89" spans="2:49" ht="21.75" hidden="1" customHeight="1">
      <c r="B89" s="1059"/>
      <c r="C89" s="1056"/>
      <c r="D89" s="1053"/>
      <c r="E89" s="1050" t="s">
        <v>1114</v>
      </c>
      <c r="F89" s="1047"/>
      <c r="G89" s="1045"/>
      <c r="H89" s="1036"/>
      <c r="I89" s="1042"/>
      <c r="J89" s="1039"/>
      <c r="K89" s="1036"/>
      <c r="L89" s="1031"/>
      <c r="M89" s="468" t="s">
        <v>306</v>
      </c>
      <c r="N89" s="469">
        <f>+H85+N87-N88</f>
        <v>0</v>
      </c>
      <c r="O89" s="470">
        <f t="shared" ref="O89:AQ89" si="36">+N89+O87-O88</f>
        <v>0</v>
      </c>
      <c r="P89" s="470">
        <f t="shared" si="36"/>
        <v>0</v>
      </c>
      <c r="Q89" s="470">
        <f t="shared" si="36"/>
        <v>0</v>
      </c>
      <c r="R89" s="470">
        <f t="shared" si="36"/>
        <v>0</v>
      </c>
      <c r="S89" s="470">
        <f t="shared" si="36"/>
        <v>0</v>
      </c>
      <c r="T89" s="470">
        <f t="shared" si="36"/>
        <v>0</v>
      </c>
      <c r="U89" s="470">
        <f t="shared" si="36"/>
        <v>0</v>
      </c>
      <c r="V89" s="470">
        <f t="shared" si="36"/>
        <v>0</v>
      </c>
      <c r="W89" s="470">
        <f t="shared" si="36"/>
        <v>0</v>
      </c>
      <c r="X89" s="470">
        <f t="shared" si="36"/>
        <v>0</v>
      </c>
      <c r="Y89" s="470">
        <f t="shared" si="36"/>
        <v>0</v>
      </c>
      <c r="Z89" s="470">
        <f t="shared" si="36"/>
        <v>0</v>
      </c>
      <c r="AA89" s="470">
        <f t="shared" si="36"/>
        <v>0</v>
      </c>
      <c r="AB89" s="470">
        <f t="shared" si="36"/>
        <v>0</v>
      </c>
      <c r="AC89" s="470">
        <f t="shared" si="36"/>
        <v>0</v>
      </c>
      <c r="AD89" s="470">
        <f t="shared" si="36"/>
        <v>0</v>
      </c>
      <c r="AE89" s="470">
        <f t="shared" si="36"/>
        <v>0</v>
      </c>
      <c r="AF89" s="470">
        <f t="shared" si="36"/>
        <v>0</v>
      </c>
      <c r="AG89" s="470">
        <f t="shared" si="36"/>
        <v>0</v>
      </c>
      <c r="AH89" s="470">
        <f t="shared" si="36"/>
        <v>0</v>
      </c>
      <c r="AI89" s="470">
        <f t="shared" si="36"/>
        <v>0</v>
      </c>
      <c r="AJ89" s="470">
        <f t="shared" si="36"/>
        <v>0</v>
      </c>
      <c r="AK89" s="470">
        <f t="shared" si="36"/>
        <v>0</v>
      </c>
      <c r="AL89" s="470">
        <f t="shared" si="36"/>
        <v>0</v>
      </c>
      <c r="AM89" s="470">
        <f t="shared" si="36"/>
        <v>0</v>
      </c>
      <c r="AN89" s="470">
        <f t="shared" si="36"/>
        <v>0</v>
      </c>
      <c r="AO89" s="470">
        <f t="shared" si="36"/>
        <v>0</v>
      </c>
      <c r="AP89" s="470">
        <f t="shared" si="36"/>
        <v>0</v>
      </c>
      <c r="AQ89" s="470">
        <f t="shared" si="36"/>
        <v>0</v>
      </c>
      <c r="AR89" s="1017"/>
      <c r="AS89" s="1017"/>
      <c r="AT89" s="1015"/>
      <c r="AU89" s="1008"/>
    </row>
    <row r="90" spans="2:49" ht="21.75" customHeight="1">
      <c r="B90" s="1057" t="s">
        <v>962</v>
      </c>
      <c r="C90" s="1054" t="s">
        <v>1117</v>
      </c>
      <c r="D90" s="1051" t="s">
        <v>1118</v>
      </c>
      <c r="E90" s="1048" t="s">
        <v>1119</v>
      </c>
      <c r="F90" s="1046" t="s">
        <v>1120</v>
      </c>
      <c r="G90" s="1043"/>
      <c r="H90" s="1034">
        <f>99+4</f>
        <v>103</v>
      </c>
      <c r="I90" s="1040">
        <f>+H90+K90-L90</f>
        <v>103</v>
      </c>
      <c r="J90" s="1037">
        <f>+K90-L90</f>
        <v>0</v>
      </c>
      <c r="K90" s="1034">
        <f>+SUM(N90:AQ90)</f>
        <v>0</v>
      </c>
      <c r="L90" s="1029">
        <v>0</v>
      </c>
      <c r="M90" s="462" t="s">
        <v>386</v>
      </c>
      <c r="N90" s="463"/>
      <c r="O90" s="463"/>
      <c r="P90" s="463"/>
      <c r="Q90" s="463"/>
      <c r="R90" s="463"/>
      <c r="S90" s="463"/>
      <c r="T90" s="463"/>
      <c r="U90" s="463"/>
      <c r="V90" s="463"/>
      <c r="W90" s="463"/>
      <c r="X90" s="463"/>
      <c r="Y90" s="463"/>
      <c r="Z90" s="463"/>
      <c r="AA90" s="463"/>
      <c r="AB90" s="463"/>
      <c r="AC90" s="463"/>
      <c r="AD90" s="472"/>
      <c r="AE90" s="472"/>
      <c r="AF90" s="472"/>
      <c r="AG90" s="472"/>
      <c r="AH90" s="472"/>
      <c r="AI90" s="472"/>
      <c r="AJ90" s="472"/>
      <c r="AK90" s="472"/>
      <c r="AL90" s="472"/>
      <c r="AM90" s="472"/>
      <c r="AN90" s="472"/>
      <c r="AO90" s="472"/>
      <c r="AP90" s="472"/>
      <c r="AQ90" s="472"/>
      <c r="AR90" s="1016"/>
      <c r="AS90" s="1016"/>
      <c r="AT90" s="1014">
        <f>+AR90+AS90</f>
        <v>0</v>
      </c>
      <c r="AU90" s="1007">
        <f>+AT90-I90</f>
        <v>-103</v>
      </c>
      <c r="AV90" s="35"/>
    </row>
    <row r="91" spans="2:49" ht="21.75" customHeight="1">
      <c r="B91" s="1058"/>
      <c r="C91" s="1055"/>
      <c r="D91" s="1052"/>
      <c r="E91" s="1049"/>
      <c r="F91" s="846"/>
      <c r="G91" s="1044"/>
      <c r="H91" s="1035"/>
      <c r="I91" s="1041"/>
      <c r="J91" s="1038"/>
      <c r="K91" s="1035"/>
      <c r="L91" s="1030"/>
      <c r="M91" s="464" t="s">
        <v>380</v>
      </c>
      <c r="N91" s="465">
        <f>+N90-N92</f>
        <v>0</v>
      </c>
      <c r="O91" s="465">
        <f t="shared" ref="O91:AQ91" si="37">+N91+O90-O92</f>
        <v>0</v>
      </c>
      <c r="P91" s="465">
        <f t="shared" si="37"/>
        <v>0</v>
      </c>
      <c r="Q91" s="465">
        <f t="shared" si="37"/>
        <v>0</v>
      </c>
      <c r="R91" s="465">
        <f t="shared" si="37"/>
        <v>0</v>
      </c>
      <c r="S91" s="465">
        <f t="shared" si="37"/>
        <v>0</v>
      </c>
      <c r="T91" s="465">
        <f t="shared" si="37"/>
        <v>0</v>
      </c>
      <c r="U91" s="465">
        <f t="shared" si="37"/>
        <v>0</v>
      </c>
      <c r="V91" s="465">
        <f t="shared" si="37"/>
        <v>0</v>
      </c>
      <c r="W91" s="465">
        <f t="shared" si="37"/>
        <v>0</v>
      </c>
      <c r="X91" s="465">
        <f t="shared" si="37"/>
        <v>0</v>
      </c>
      <c r="Y91" s="465">
        <f t="shared" si="37"/>
        <v>0</v>
      </c>
      <c r="Z91" s="465">
        <f t="shared" si="37"/>
        <v>0</v>
      </c>
      <c r="AA91" s="465">
        <f t="shared" si="37"/>
        <v>0</v>
      </c>
      <c r="AB91" s="465">
        <f t="shared" si="37"/>
        <v>0</v>
      </c>
      <c r="AC91" s="465">
        <f t="shared" si="37"/>
        <v>0</v>
      </c>
      <c r="AD91" s="465">
        <f t="shared" si="37"/>
        <v>0</v>
      </c>
      <c r="AE91" s="465">
        <f t="shared" si="37"/>
        <v>0</v>
      </c>
      <c r="AF91" s="465">
        <f t="shared" si="37"/>
        <v>0</v>
      </c>
      <c r="AG91" s="465">
        <f t="shared" si="37"/>
        <v>0</v>
      </c>
      <c r="AH91" s="465">
        <f t="shared" si="37"/>
        <v>0</v>
      </c>
      <c r="AI91" s="465">
        <f t="shared" si="37"/>
        <v>0</v>
      </c>
      <c r="AJ91" s="465">
        <f t="shared" si="37"/>
        <v>0</v>
      </c>
      <c r="AK91" s="465">
        <f t="shared" si="37"/>
        <v>0</v>
      </c>
      <c r="AL91" s="465">
        <f t="shared" si="37"/>
        <v>0</v>
      </c>
      <c r="AM91" s="465">
        <f t="shared" si="37"/>
        <v>0</v>
      </c>
      <c r="AN91" s="465">
        <f t="shared" si="37"/>
        <v>0</v>
      </c>
      <c r="AO91" s="465">
        <f t="shared" si="37"/>
        <v>0</v>
      </c>
      <c r="AP91" s="465">
        <f t="shared" si="37"/>
        <v>0</v>
      </c>
      <c r="AQ91" s="465">
        <f t="shared" si="37"/>
        <v>0</v>
      </c>
      <c r="AR91" s="1017"/>
      <c r="AS91" s="1017"/>
      <c r="AT91" s="1015"/>
      <c r="AU91" s="1008"/>
      <c r="AV91" s="35"/>
    </row>
    <row r="92" spans="2:49" ht="21.75" customHeight="1">
      <c r="B92" s="1058"/>
      <c r="C92" s="1055"/>
      <c r="D92" s="1052"/>
      <c r="E92" s="1049"/>
      <c r="F92" s="846"/>
      <c r="G92" s="1044"/>
      <c r="H92" s="1035"/>
      <c r="I92" s="1041"/>
      <c r="J92" s="1038"/>
      <c r="K92" s="1035"/>
      <c r="L92" s="1030"/>
      <c r="M92" s="489" t="s">
        <v>1075</v>
      </c>
      <c r="N92" s="465"/>
      <c r="O92" s="465"/>
      <c r="P92" s="465"/>
      <c r="Q92" s="465"/>
      <c r="R92" s="465"/>
      <c r="S92" s="465"/>
      <c r="T92" s="465"/>
      <c r="U92" s="465"/>
      <c r="V92" s="465"/>
      <c r="W92" s="465"/>
      <c r="X92" s="465"/>
      <c r="Y92" s="465"/>
      <c r="Z92" s="465"/>
      <c r="AA92" s="465"/>
      <c r="AB92" s="465"/>
      <c r="AC92" s="465"/>
      <c r="AD92" s="473"/>
      <c r="AE92" s="473"/>
      <c r="AF92" s="473"/>
      <c r="AG92" s="473"/>
      <c r="AH92" s="473"/>
      <c r="AI92" s="473"/>
      <c r="AJ92" s="473"/>
      <c r="AK92" s="473"/>
      <c r="AL92" s="473"/>
      <c r="AM92" s="473"/>
      <c r="AN92" s="473"/>
      <c r="AO92" s="473"/>
      <c r="AP92" s="473"/>
      <c r="AQ92" s="473"/>
      <c r="AR92" s="1017"/>
      <c r="AS92" s="1017"/>
      <c r="AT92" s="1015"/>
      <c r="AU92" s="1008"/>
      <c r="AV92" s="35">
        <f>+I90-AT90</f>
        <v>103</v>
      </c>
      <c r="AW92" s="35"/>
    </row>
    <row r="93" spans="2:49" ht="21.75" customHeight="1">
      <c r="B93" s="1058"/>
      <c r="C93" s="1055"/>
      <c r="D93" s="1052"/>
      <c r="E93" s="1049" t="s">
        <v>1114</v>
      </c>
      <c r="F93" s="846"/>
      <c r="G93" s="1044"/>
      <c r="H93" s="1035"/>
      <c r="I93" s="1041"/>
      <c r="J93" s="1038"/>
      <c r="K93" s="1035"/>
      <c r="L93" s="1030"/>
      <c r="M93" s="49" t="s">
        <v>1076</v>
      </c>
      <c r="N93" s="466">
        <v>19</v>
      </c>
      <c r="O93" s="467">
        <v>14</v>
      </c>
      <c r="P93" s="467"/>
      <c r="Q93" s="467">
        <v>13</v>
      </c>
      <c r="R93" s="467">
        <v>10</v>
      </c>
      <c r="S93" s="467">
        <v>7</v>
      </c>
      <c r="T93" s="467">
        <v>3</v>
      </c>
      <c r="U93" s="467"/>
      <c r="V93" s="467"/>
      <c r="W93" s="467"/>
      <c r="X93" s="467"/>
      <c r="Y93" s="467"/>
      <c r="Z93" s="467"/>
      <c r="AA93" s="467"/>
      <c r="AB93" s="467"/>
      <c r="AC93" s="467"/>
      <c r="AD93" s="467"/>
      <c r="AE93" s="467"/>
      <c r="AF93" s="467"/>
      <c r="AG93" s="467"/>
      <c r="AH93" s="467"/>
      <c r="AI93" s="467"/>
      <c r="AJ93" s="467"/>
      <c r="AK93" s="467"/>
      <c r="AL93" s="467"/>
      <c r="AM93" s="467"/>
      <c r="AN93" s="467"/>
      <c r="AO93" s="467"/>
      <c r="AP93" s="467"/>
      <c r="AQ93" s="467"/>
      <c r="AR93" s="1017"/>
      <c r="AS93" s="1017"/>
      <c r="AT93" s="1015"/>
      <c r="AU93" s="1008"/>
      <c r="AV93" s="35"/>
    </row>
    <row r="94" spans="2:49" ht="21.75" customHeight="1">
      <c r="B94" s="1059"/>
      <c r="C94" s="1056"/>
      <c r="D94" s="1053"/>
      <c r="E94" s="1050" t="s">
        <v>1114</v>
      </c>
      <c r="F94" s="1047"/>
      <c r="G94" s="1045"/>
      <c r="H94" s="1036"/>
      <c r="I94" s="1042"/>
      <c r="J94" s="1039"/>
      <c r="K94" s="1036"/>
      <c r="L94" s="1031"/>
      <c r="M94" s="468" t="s">
        <v>306</v>
      </c>
      <c r="N94" s="469">
        <f>+H90+N92-N93</f>
        <v>84</v>
      </c>
      <c r="O94" s="470">
        <f t="shared" ref="O94:AQ94" si="38">+N94+O92-O93</f>
        <v>70</v>
      </c>
      <c r="P94" s="470">
        <f t="shared" si="38"/>
        <v>70</v>
      </c>
      <c r="Q94" s="470">
        <f t="shared" si="38"/>
        <v>57</v>
      </c>
      <c r="R94" s="470">
        <f t="shared" si="38"/>
        <v>47</v>
      </c>
      <c r="S94" s="470">
        <f t="shared" si="38"/>
        <v>40</v>
      </c>
      <c r="T94" s="470">
        <f t="shared" si="38"/>
        <v>37</v>
      </c>
      <c r="U94" s="470">
        <f t="shared" si="38"/>
        <v>37</v>
      </c>
      <c r="V94" s="470">
        <f t="shared" si="38"/>
        <v>37</v>
      </c>
      <c r="W94" s="470">
        <f t="shared" si="38"/>
        <v>37</v>
      </c>
      <c r="X94" s="470">
        <f t="shared" si="38"/>
        <v>37</v>
      </c>
      <c r="Y94" s="470">
        <f t="shared" si="38"/>
        <v>37</v>
      </c>
      <c r="Z94" s="470">
        <f t="shared" si="38"/>
        <v>37</v>
      </c>
      <c r="AA94" s="470">
        <f t="shared" si="38"/>
        <v>37</v>
      </c>
      <c r="AB94" s="470">
        <f t="shared" si="38"/>
        <v>37</v>
      </c>
      <c r="AC94" s="470">
        <f t="shared" si="38"/>
        <v>37</v>
      </c>
      <c r="AD94" s="470">
        <f t="shared" si="38"/>
        <v>37</v>
      </c>
      <c r="AE94" s="470">
        <f t="shared" si="38"/>
        <v>37</v>
      </c>
      <c r="AF94" s="470">
        <f t="shared" si="38"/>
        <v>37</v>
      </c>
      <c r="AG94" s="470">
        <f t="shared" si="38"/>
        <v>37</v>
      </c>
      <c r="AH94" s="470">
        <f t="shared" si="38"/>
        <v>37</v>
      </c>
      <c r="AI94" s="470">
        <f t="shared" si="38"/>
        <v>37</v>
      </c>
      <c r="AJ94" s="470">
        <f t="shared" si="38"/>
        <v>37</v>
      </c>
      <c r="AK94" s="470">
        <f t="shared" si="38"/>
        <v>37</v>
      </c>
      <c r="AL94" s="470">
        <f t="shared" si="38"/>
        <v>37</v>
      </c>
      <c r="AM94" s="470">
        <f t="shared" si="38"/>
        <v>37</v>
      </c>
      <c r="AN94" s="470">
        <f t="shared" si="38"/>
        <v>37</v>
      </c>
      <c r="AO94" s="470">
        <f t="shared" si="38"/>
        <v>37</v>
      </c>
      <c r="AP94" s="470">
        <f t="shared" si="38"/>
        <v>37</v>
      </c>
      <c r="AQ94" s="470">
        <f t="shared" si="38"/>
        <v>37</v>
      </c>
      <c r="AR94" s="1017"/>
      <c r="AS94" s="1017"/>
      <c r="AT94" s="1015"/>
      <c r="AU94" s="1008"/>
    </row>
    <row r="95" spans="2:49" ht="21.75" customHeight="1">
      <c r="B95" s="454"/>
      <c r="C95" s="455"/>
      <c r="D95" s="1051" t="s">
        <v>820</v>
      </c>
      <c r="E95" s="1048" t="s">
        <v>1121</v>
      </c>
      <c r="F95" s="1046" t="s">
        <v>1122</v>
      </c>
      <c r="G95" s="1043"/>
      <c r="H95" s="1034">
        <v>0</v>
      </c>
      <c r="I95" s="1040">
        <f>+H95+K95-L95</f>
        <v>0</v>
      </c>
      <c r="J95" s="1037">
        <f>+K95-L95</f>
        <v>0</v>
      </c>
      <c r="K95" s="1034">
        <f>+SUM(N95:AQ95)</f>
        <v>0</v>
      </c>
      <c r="L95" s="1029">
        <v>0</v>
      </c>
      <c r="M95" s="462" t="s">
        <v>386</v>
      </c>
      <c r="N95" s="463"/>
      <c r="O95" s="463"/>
      <c r="P95" s="463"/>
      <c r="Q95" s="463"/>
      <c r="R95" s="463"/>
      <c r="S95" s="463"/>
      <c r="T95" s="463"/>
      <c r="U95" s="463"/>
      <c r="V95" s="463"/>
      <c r="W95" s="463"/>
      <c r="X95" s="463"/>
      <c r="Y95" s="463"/>
      <c r="Z95" s="463"/>
      <c r="AA95" s="463"/>
      <c r="AB95" s="463"/>
      <c r="AC95" s="463"/>
      <c r="AD95" s="472"/>
      <c r="AE95" s="472"/>
      <c r="AF95" s="472"/>
      <c r="AG95" s="472"/>
      <c r="AH95" s="472"/>
      <c r="AI95" s="472"/>
      <c r="AJ95" s="472"/>
      <c r="AK95" s="472"/>
      <c r="AL95" s="472"/>
      <c r="AM95" s="472"/>
      <c r="AN95" s="472"/>
      <c r="AO95" s="472"/>
      <c r="AP95" s="472"/>
      <c r="AQ95" s="472"/>
      <c r="AR95" s="1016"/>
      <c r="AS95" s="1016"/>
      <c r="AT95" s="1010"/>
      <c r="AU95" s="1007"/>
      <c r="AV95" s="35"/>
    </row>
    <row r="96" spans="2:49" ht="21.75" customHeight="1">
      <c r="B96" s="454"/>
      <c r="C96" s="455"/>
      <c r="D96" s="1052"/>
      <c r="E96" s="1049"/>
      <c r="F96" s="846"/>
      <c r="G96" s="1044"/>
      <c r="H96" s="1035"/>
      <c r="I96" s="1041"/>
      <c r="J96" s="1038"/>
      <c r="K96" s="1035"/>
      <c r="L96" s="1030"/>
      <c r="M96" s="464" t="s">
        <v>380</v>
      </c>
      <c r="N96" s="465">
        <f>+N95-N97</f>
        <v>0</v>
      </c>
      <c r="O96" s="465">
        <f t="shared" ref="O96:AQ96" si="39">+N96+O95-O97</f>
        <v>0</v>
      </c>
      <c r="P96" s="465">
        <f t="shared" si="39"/>
        <v>0</v>
      </c>
      <c r="Q96" s="465">
        <f t="shared" si="39"/>
        <v>0</v>
      </c>
      <c r="R96" s="465">
        <f t="shared" si="39"/>
        <v>-100</v>
      </c>
      <c r="S96" s="465">
        <f t="shared" si="39"/>
        <v>-100</v>
      </c>
      <c r="T96" s="465">
        <f t="shared" si="39"/>
        <v>-100</v>
      </c>
      <c r="U96" s="465">
        <f t="shared" si="39"/>
        <v>-100</v>
      </c>
      <c r="V96" s="465">
        <f t="shared" si="39"/>
        <v>-100</v>
      </c>
      <c r="W96" s="465">
        <f t="shared" si="39"/>
        <v>-100</v>
      </c>
      <c r="X96" s="465">
        <f t="shared" si="39"/>
        <v>-100</v>
      </c>
      <c r="Y96" s="465">
        <f t="shared" si="39"/>
        <v>-100</v>
      </c>
      <c r="Z96" s="465">
        <f t="shared" si="39"/>
        <v>-100</v>
      </c>
      <c r="AA96" s="465">
        <f t="shared" si="39"/>
        <v>-100</v>
      </c>
      <c r="AB96" s="465">
        <f t="shared" si="39"/>
        <v>-100</v>
      </c>
      <c r="AC96" s="465">
        <f t="shared" si="39"/>
        <v>-100</v>
      </c>
      <c r="AD96" s="465">
        <f t="shared" si="39"/>
        <v>-100</v>
      </c>
      <c r="AE96" s="465">
        <f t="shared" si="39"/>
        <v>-100</v>
      </c>
      <c r="AF96" s="465">
        <f t="shared" si="39"/>
        <v>-100</v>
      </c>
      <c r="AG96" s="465">
        <f t="shared" si="39"/>
        <v>-100</v>
      </c>
      <c r="AH96" s="465">
        <f t="shared" si="39"/>
        <v>-100</v>
      </c>
      <c r="AI96" s="465">
        <f t="shared" si="39"/>
        <v>-100</v>
      </c>
      <c r="AJ96" s="465">
        <f t="shared" si="39"/>
        <v>-100</v>
      </c>
      <c r="AK96" s="465">
        <f t="shared" si="39"/>
        <v>-100</v>
      </c>
      <c r="AL96" s="465">
        <f t="shared" si="39"/>
        <v>-100</v>
      </c>
      <c r="AM96" s="465">
        <f t="shared" si="39"/>
        <v>-100</v>
      </c>
      <c r="AN96" s="465">
        <f t="shared" si="39"/>
        <v>-100</v>
      </c>
      <c r="AO96" s="465">
        <f t="shared" si="39"/>
        <v>-100</v>
      </c>
      <c r="AP96" s="465">
        <f t="shared" si="39"/>
        <v>-100</v>
      </c>
      <c r="AQ96" s="465">
        <f t="shared" si="39"/>
        <v>-100</v>
      </c>
      <c r="AR96" s="1017"/>
      <c r="AS96" s="1017"/>
      <c r="AT96" s="1011"/>
      <c r="AU96" s="1008"/>
    </row>
    <row r="97" spans="2:50" ht="21.75" customHeight="1">
      <c r="B97" s="454"/>
      <c r="C97" s="455"/>
      <c r="D97" s="1052"/>
      <c r="E97" s="1049"/>
      <c r="F97" s="846"/>
      <c r="G97" s="1044"/>
      <c r="H97" s="1035"/>
      <c r="I97" s="1041"/>
      <c r="J97" s="1038"/>
      <c r="K97" s="1035"/>
      <c r="L97" s="1030"/>
      <c r="M97" s="464" t="s">
        <v>1075</v>
      </c>
      <c r="N97" s="465"/>
      <c r="O97" s="465"/>
      <c r="P97" s="465"/>
      <c r="Q97" s="465"/>
      <c r="R97" s="465">
        <v>100</v>
      </c>
      <c r="S97" s="465"/>
      <c r="T97" s="465"/>
      <c r="U97" s="465"/>
      <c r="V97" s="465"/>
      <c r="W97" s="465"/>
      <c r="X97" s="465"/>
      <c r="Y97" s="465"/>
      <c r="Z97" s="465"/>
      <c r="AA97" s="465"/>
      <c r="AB97" s="465"/>
      <c r="AC97" s="465"/>
      <c r="AD97" s="473"/>
      <c r="AE97" s="473"/>
      <c r="AF97" s="473"/>
      <c r="AG97" s="473"/>
      <c r="AH97" s="473"/>
      <c r="AI97" s="473"/>
      <c r="AJ97" s="473"/>
      <c r="AK97" s="473"/>
      <c r="AL97" s="473"/>
      <c r="AM97" s="473"/>
      <c r="AN97" s="473"/>
      <c r="AO97" s="473"/>
      <c r="AP97" s="473"/>
      <c r="AQ97" s="473"/>
      <c r="AR97" s="1017"/>
      <c r="AS97" s="1017"/>
      <c r="AT97" s="1011"/>
      <c r="AU97" s="1008"/>
    </row>
    <row r="98" spans="2:50" ht="21.75" customHeight="1">
      <c r="B98" s="454"/>
      <c r="C98" s="455"/>
      <c r="D98" s="1052"/>
      <c r="E98" s="1049"/>
      <c r="F98" s="846"/>
      <c r="G98" s="1044"/>
      <c r="H98" s="1035"/>
      <c r="I98" s="1041"/>
      <c r="J98" s="1038"/>
      <c r="K98" s="1035"/>
      <c r="L98" s="1030"/>
      <c r="M98" s="49" t="s">
        <v>1076</v>
      </c>
      <c r="N98" s="466"/>
      <c r="O98" s="467"/>
      <c r="P98" s="467"/>
      <c r="Q98" s="467"/>
      <c r="R98" s="467"/>
      <c r="S98" s="467"/>
      <c r="T98" s="467"/>
      <c r="U98" s="467"/>
      <c r="V98" s="467"/>
      <c r="W98" s="467"/>
      <c r="X98" s="467"/>
      <c r="Y98" s="467"/>
      <c r="Z98" s="467"/>
      <c r="AA98" s="467"/>
      <c r="AB98" s="467"/>
      <c r="AC98" s="467"/>
      <c r="AD98" s="467"/>
      <c r="AE98" s="467"/>
      <c r="AF98" s="467"/>
      <c r="AG98" s="467"/>
      <c r="AH98" s="467"/>
      <c r="AI98" s="467"/>
      <c r="AJ98" s="467"/>
      <c r="AK98" s="467"/>
      <c r="AL98" s="467"/>
      <c r="AM98" s="467"/>
      <c r="AN98" s="467"/>
      <c r="AO98" s="467"/>
      <c r="AP98" s="467"/>
      <c r="AQ98" s="467"/>
      <c r="AR98" s="1017"/>
      <c r="AS98" s="1017"/>
      <c r="AT98" s="1011"/>
      <c r="AU98" s="1008"/>
    </row>
    <row r="99" spans="2:50" ht="21.75" customHeight="1">
      <c r="B99" s="454"/>
      <c r="C99" s="455"/>
      <c r="D99" s="1053"/>
      <c r="E99" s="1050"/>
      <c r="F99" s="1047"/>
      <c r="G99" s="1045"/>
      <c r="H99" s="1036"/>
      <c r="I99" s="1042"/>
      <c r="J99" s="1039"/>
      <c r="K99" s="1036"/>
      <c r="L99" s="1031"/>
      <c r="M99" s="468" t="s">
        <v>306</v>
      </c>
      <c r="N99" s="469">
        <f>+H95+N97-N98</f>
        <v>0</v>
      </c>
      <c r="O99" s="470">
        <f t="shared" ref="O99:AQ99" si="40">+N99+O97-O98</f>
        <v>0</v>
      </c>
      <c r="P99" s="470">
        <f t="shared" si="40"/>
        <v>0</v>
      </c>
      <c r="Q99" s="470">
        <f t="shared" si="40"/>
        <v>0</v>
      </c>
      <c r="R99" s="470">
        <f t="shared" si="40"/>
        <v>100</v>
      </c>
      <c r="S99" s="470">
        <f t="shared" si="40"/>
        <v>100</v>
      </c>
      <c r="T99" s="470">
        <f t="shared" si="40"/>
        <v>100</v>
      </c>
      <c r="U99" s="470">
        <f t="shared" si="40"/>
        <v>100</v>
      </c>
      <c r="V99" s="470">
        <f t="shared" si="40"/>
        <v>100</v>
      </c>
      <c r="W99" s="470">
        <f t="shared" si="40"/>
        <v>100</v>
      </c>
      <c r="X99" s="470">
        <f t="shared" si="40"/>
        <v>100</v>
      </c>
      <c r="Y99" s="470">
        <f t="shared" si="40"/>
        <v>100</v>
      </c>
      <c r="Z99" s="470">
        <f t="shared" si="40"/>
        <v>100</v>
      </c>
      <c r="AA99" s="470">
        <f t="shared" si="40"/>
        <v>100</v>
      </c>
      <c r="AB99" s="470">
        <f t="shared" si="40"/>
        <v>100</v>
      </c>
      <c r="AC99" s="470">
        <f t="shared" si="40"/>
        <v>100</v>
      </c>
      <c r="AD99" s="470">
        <f t="shared" si="40"/>
        <v>100</v>
      </c>
      <c r="AE99" s="470">
        <f t="shared" si="40"/>
        <v>100</v>
      </c>
      <c r="AF99" s="470">
        <f t="shared" si="40"/>
        <v>100</v>
      </c>
      <c r="AG99" s="470">
        <f t="shared" si="40"/>
        <v>100</v>
      </c>
      <c r="AH99" s="470">
        <f t="shared" si="40"/>
        <v>100</v>
      </c>
      <c r="AI99" s="470">
        <f t="shared" si="40"/>
        <v>100</v>
      </c>
      <c r="AJ99" s="470">
        <f t="shared" si="40"/>
        <v>100</v>
      </c>
      <c r="AK99" s="470">
        <f t="shared" si="40"/>
        <v>100</v>
      </c>
      <c r="AL99" s="470">
        <f t="shared" si="40"/>
        <v>100</v>
      </c>
      <c r="AM99" s="470">
        <f t="shared" si="40"/>
        <v>100</v>
      </c>
      <c r="AN99" s="470">
        <f t="shared" si="40"/>
        <v>100</v>
      </c>
      <c r="AO99" s="470">
        <f t="shared" si="40"/>
        <v>100</v>
      </c>
      <c r="AP99" s="470">
        <f t="shared" si="40"/>
        <v>100</v>
      </c>
      <c r="AQ99" s="470">
        <f t="shared" si="40"/>
        <v>100</v>
      </c>
      <c r="AR99" s="1017"/>
      <c r="AS99" s="1017"/>
      <c r="AT99" s="1011"/>
      <c r="AU99" s="1008"/>
    </row>
    <row r="100" spans="2:50" ht="21.75" customHeight="1">
      <c r="B100" s="454"/>
      <c r="C100" s="455"/>
      <c r="D100" s="1051" t="s">
        <v>820</v>
      </c>
      <c r="E100" s="1048" t="s">
        <v>1123</v>
      </c>
      <c r="F100" s="1046" t="s">
        <v>1124</v>
      </c>
      <c r="G100" s="1043"/>
      <c r="H100" s="1034">
        <v>0</v>
      </c>
      <c r="I100" s="1040">
        <f>+H100+K100-L100</f>
        <v>0</v>
      </c>
      <c r="J100" s="1037">
        <f>+K100-L100</f>
        <v>0</v>
      </c>
      <c r="K100" s="1034">
        <f>+SUM(N100:AQ100)</f>
        <v>0</v>
      </c>
      <c r="L100" s="1029">
        <v>0</v>
      </c>
      <c r="M100" s="462" t="s">
        <v>386</v>
      </c>
      <c r="N100" s="463"/>
      <c r="O100" s="463"/>
      <c r="P100" s="463"/>
      <c r="Q100" s="463"/>
      <c r="R100" s="463"/>
      <c r="S100" s="463"/>
      <c r="T100" s="463"/>
      <c r="U100" s="463"/>
      <c r="V100" s="463"/>
      <c r="W100" s="463"/>
      <c r="X100" s="463"/>
      <c r="Y100" s="463"/>
      <c r="Z100" s="463"/>
      <c r="AA100" s="463"/>
      <c r="AB100" s="463"/>
      <c r="AC100" s="463"/>
      <c r="AD100" s="472"/>
      <c r="AE100" s="472"/>
      <c r="AF100" s="472"/>
      <c r="AG100" s="472"/>
      <c r="AH100" s="472"/>
      <c r="AI100" s="472"/>
      <c r="AJ100" s="472"/>
      <c r="AK100" s="472"/>
      <c r="AL100" s="472"/>
      <c r="AM100" s="472"/>
      <c r="AN100" s="472"/>
      <c r="AO100" s="472"/>
      <c r="AP100" s="472"/>
      <c r="AQ100" s="472"/>
      <c r="AR100" s="1016"/>
      <c r="AS100" s="1016"/>
      <c r="AT100" s="1010"/>
      <c r="AU100" s="1007"/>
    </row>
    <row r="101" spans="2:50" ht="21.75" customHeight="1">
      <c r="B101" s="454"/>
      <c r="C101" s="455"/>
      <c r="D101" s="1052"/>
      <c r="E101" s="1049"/>
      <c r="F101" s="846"/>
      <c r="G101" s="1044"/>
      <c r="H101" s="1035"/>
      <c r="I101" s="1041"/>
      <c r="J101" s="1038"/>
      <c r="K101" s="1035"/>
      <c r="L101" s="1030"/>
      <c r="M101" s="464" t="s">
        <v>380</v>
      </c>
      <c r="N101" s="465">
        <f>+N100-N102</f>
        <v>0</v>
      </c>
      <c r="O101" s="465">
        <f t="shared" ref="O101:AQ101" si="41">+N101+O100-O102</f>
        <v>0</v>
      </c>
      <c r="P101" s="465">
        <f t="shared" si="41"/>
        <v>0</v>
      </c>
      <c r="Q101" s="465">
        <f t="shared" si="41"/>
        <v>0</v>
      </c>
      <c r="R101" s="465">
        <f t="shared" si="41"/>
        <v>-100</v>
      </c>
      <c r="S101" s="465">
        <f t="shared" si="41"/>
        <v>-100</v>
      </c>
      <c r="T101" s="465">
        <f t="shared" si="41"/>
        <v>-200</v>
      </c>
      <c r="U101" s="465">
        <f t="shared" si="41"/>
        <v>-200</v>
      </c>
      <c r="V101" s="465">
        <f t="shared" si="41"/>
        <v>-200</v>
      </c>
      <c r="W101" s="465">
        <f t="shared" si="41"/>
        <v>-200</v>
      </c>
      <c r="X101" s="465">
        <f t="shared" si="41"/>
        <v>-200</v>
      </c>
      <c r="Y101" s="465">
        <f t="shared" si="41"/>
        <v>-200</v>
      </c>
      <c r="Z101" s="465">
        <f t="shared" si="41"/>
        <v>-200</v>
      </c>
      <c r="AA101" s="465">
        <f t="shared" si="41"/>
        <v>-200</v>
      </c>
      <c r="AB101" s="465">
        <f t="shared" si="41"/>
        <v>-200</v>
      </c>
      <c r="AC101" s="465">
        <f t="shared" si="41"/>
        <v>-200</v>
      </c>
      <c r="AD101" s="465">
        <f t="shared" si="41"/>
        <v>-200</v>
      </c>
      <c r="AE101" s="465">
        <f t="shared" si="41"/>
        <v>-200</v>
      </c>
      <c r="AF101" s="465">
        <f t="shared" si="41"/>
        <v>-200</v>
      </c>
      <c r="AG101" s="465">
        <f t="shared" si="41"/>
        <v>-200</v>
      </c>
      <c r="AH101" s="465">
        <f t="shared" si="41"/>
        <v>-200</v>
      </c>
      <c r="AI101" s="465">
        <f t="shared" si="41"/>
        <v>-200</v>
      </c>
      <c r="AJ101" s="465">
        <f t="shared" si="41"/>
        <v>-200</v>
      </c>
      <c r="AK101" s="465">
        <f t="shared" si="41"/>
        <v>-200</v>
      </c>
      <c r="AL101" s="465">
        <f t="shared" si="41"/>
        <v>-200</v>
      </c>
      <c r="AM101" s="465">
        <f t="shared" si="41"/>
        <v>-200</v>
      </c>
      <c r="AN101" s="465">
        <f t="shared" si="41"/>
        <v>-200</v>
      </c>
      <c r="AO101" s="465">
        <f t="shared" si="41"/>
        <v>-200</v>
      </c>
      <c r="AP101" s="465">
        <f t="shared" si="41"/>
        <v>-200</v>
      </c>
      <c r="AQ101" s="465">
        <f t="shared" si="41"/>
        <v>-200</v>
      </c>
      <c r="AR101" s="1017"/>
      <c r="AS101" s="1017"/>
      <c r="AT101" s="1011"/>
      <c r="AU101" s="1008"/>
      <c r="AX101" s="35">
        <f>+I105-AT105</f>
        <v>0</v>
      </c>
    </row>
    <row r="102" spans="2:50" ht="21.75" customHeight="1">
      <c r="B102" s="454"/>
      <c r="C102" s="455"/>
      <c r="D102" s="1052"/>
      <c r="E102" s="1049"/>
      <c r="F102" s="846"/>
      <c r="G102" s="1044"/>
      <c r="H102" s="1035"/>
      <c r="I102" s="1041"/>
      <c r="J102" s="1038"/>
      <c r="K102" s="1035"/>
      <c r="L102" s="1030"/>
      <c r="M102" s="464" t="s">
        <v>1075</v>
      </c>
      <c r="N102" s="465"/>
      <c r="O102" s="465"/>
      <c r="P102" s="465"/>
      <c r="Q102" s="465"/>
      <c r="R102" s="465">
        <v>100</v>
      </c>
      <c r="S102" s="465"/>
      <c r="T102" s="465">
        <v>100</v>
      </c>
      <c r="U102" s="465"/>
      <c r="V102" s="465"/>
      <c r="W102" s="465"/>
      <c r="X102" s="465"/>
      <c r="Y102" s="465"/>
      <c r="Z102" s="465"/>
      <c r="AA102" s="465"/>
      <c r="AB102" s="465"/>
      <c r="AC102" s="465"/>
      <c r="AD102" s="473"/>
      <c r="AE102" s="473"/>
      <c r="AF102" s="473"/>
      <c r="AG102" s="473"/>
      <c r="AH102" s="473"/>
      <c r="AI102" s="473"/>
      <c r="AJ102" s="473"/>
      <c r="AK102" s="473"/>
      <c r="AL102" s="473"/>
      <c r="AM102" s="473"/>
      <c r="AN102" s="473"/>
      <c r="AO102" s="473"/>
      <c r="AP102" s="473"/>
      <c r="AQ102" s="473"/>
      <c r="AR102" s="1017"/>
      <c r="AS102" s="1017"/>
      <c r="AT102" s="1011"/>
      <c r="AU102" s="1008"/>
    </row>
    <row r="103" spans="2:50" ht="21.75" customHeight="1">
      <c r="B103" s="454"/>
      <c r="C103" s="455"/>
      <c r="D103" s="1052"/>
      <c r="E103" s="1049"/>
      <c r="F103" s="846"/>
      <c r="G103" s="1044"/>
      <c r="H103" s="1035"/>
      <c r="I103" s="1041"/>
      <c r="J103" s="1038"/>
      <c r="K103" s="1035"/>
      <c r="L103" s="1030"/>
      <c r="M103" s="49" t="s">
        <v>1076</v>
      </c>
      <c r="N103" s="466"/>
      <c r="O103" s="467"/>
      <c r="P103" s="467"/>
      <c r="Q103" s="467"/>
      <c r="R103" s="467"/>
      <c r="S103" s="467"/>
      <c r="T103" s="467">
        <v>30</v>
      </c>
      <c r="U103" s="467"/>
      <c r="V103" s="467"/>
      <c r="W103" s="467"/>
      <c r="X103" s="467"/>
      <c r="Y103" s="467"/>
      <c r="Z103" s="467"/>
      <c r="AA103" s="467"/>
      <c r="AB103" s="467"/>
      <c r="AC103" s="467"/>
      <c r="AD103" s="467"/>
      <c r="AE103" s="467"/>
      <c r="AF103" s="467"/>
      <c r="AG103" s="467"/>
      <c r="AH103" s="467"/>
      <c r="AI103" s="467"/>
      <c r="AJ103" s="467"/>
      <c r="AK103" s="467"/>
      <c r="AL103" s="467"/>
      <c r="AM103" s="467"/>
      <c r="AN103" s="467"/>
      <c r="AO103" s="467"/>
      <c r="AP103" s="467"/>
      <c r="AQ103" s="467"/>
      <c r="AR103" s="1017"/>
      <c r="AS103" s="1017"/>
      <c r="AT103" s="1011"/>
      <c r="AU103" s="1008"/>
    </row>
    <row r="104" spans="2:50" ht="21.75" customHeight="1">
      <c r="B104" s="454"/>
      <c r="C104" s="455"/>
      <c r="D104" s="1053"/>
      <c r="E104" s="1050"/>
      <c r="F104" s="1047"/>
      <c r="G104" s="1045"/>
      <c r="H104" s="1036"/>
      <c r="I104" s="1042"/>
      <c r="J104" s="1039"/>
      <c r="K104" s="1036"/>
      <c r="L104" s="1031"/>
      <c r="M104" s="468" t="s">
        <v>306</v>
      </c>
      <c r="N104" s="469">
        <f>+H100+N102-N103</f>
        <v>0</v>
      </c>
      <c r="O104" s="470">
        <f t="shared" ref="O104:AQ104" si="42">+N104+O102-O103</f>
        <v>0</v>
      </c>
      <c r="P104" s="470">
        <f t="shared" si="42"/>
        <v>0</v>
      </c>
      <c r="Q104" s="470">
        <f t="shared" si="42"/>
        <v>0</v>
      </c>
      <c r="R104" s="470">
        <f t="shared" si="42"/>
        <v>100</v>
      </c>
      <c r="S104" s="470">
        <f t="shared" si="42"/>
        <v>100</v>
      </c>
      <c r="T104" s="470">
        <f t="shared" si="42"/>
        <v>170</v>
      </c>
      <c r="U104" s="470">
        <f t="shared" si="42"/>
        <v>170</v>
      </c>
      <c r="V104" s="470">
        <f t="shared" si="42"/>
        <v>170</v>
      </c>
      <c r="W104" s="470">
        <f t="shared" si="42"/>
        <v>170</v>
      </c>
      <c r="X104" s="470">
        <f t="shared" si="42"/>
        <v>170</v>
      </c>
      <c r="Y104" s="470">
        <f t="shared" si="42"/>
        <v>170</v>
      </c>
      <c r="Z104" s="470">
        <f t="shared" si="42"/>
        <v>170</v>
      </c>
      <c r="AA104" s="470">
        <f t="shared" si="42"/>
        <v>170</v>
      </c>
      <c r="AB104" s="470">
        <f t="shared" si="42"/>
        <v>170</v>
      </c>
      <c r="AC104" s="470">
        <f t="shared" si="42"/>
        <v>170</v>
      </c>
      <c r="AD104" s="470">
        <f t="shared" si="42"/>
        <v>170</v>
      </c>
      <c r="AE104" s="470">
        <f t="shared" si="42"/>
        <v>170</v>
      </c>
      <c r="AF104" s="470">
        <f t="shared" si="42"/>
        <v>170</v>
      </c>
      <c r="AG104" s="470">
        <f t="shared" si="42"/>
        <v>170</v>
      </c>
      <c r="AH104" s="470">
        <f t="shared" si="42"/>
        <v>170</v>
      </c>
      <c r="AI104" s="470">
        <f t="shared" si="42"/>
        <v>170</v>
      </c>
      <c r="AJ104" s="470">
        <f t="shared" si="42"/>
        <v>170</v>
      </c>
      <c r="AK104" s="470">
        <f t="shared" si="42"/>
        <v>170</v>
      </c>
      <c r="AL104" s="470">
        <f t="shared" si="42"/>
        <v>170</v>
      </c>
      <c r="AM104" s="470">
        <f t="shared" si="42"/>
        <v>170</v>
      </c>
      <c r="AN104" s="470">
        <f t="shared" si="42"/>
        <v>170</v>
      </c>
      <c r="AO104" s="470">
        <f t="shared" si="42"/>
        <v>170</v>
      </c>
      <c r="AP104" s="470">
        <f t="shared" si="42"/>
        <v>170</v>
      </c>
      <c r="AQ104" s="470">
        <f t="shared" si="42"/>
        <v>170</v>
      </c>
      <c r="AR104" s="1017"/>
      <c r="AS104" s="1017"/>
      <c r="AT104" s="1011"/>
      <c r="AU104" s="1008"/>
    </row>
    <row r="105" spans="2:50" ht="21.75" hidden="1" customHeight="1">
      <c r="B105" s="1057" t="s">
        <v>1099</v>
      </c>
      <c r="C105" s="1054" t="s">
        <v>616</v>
      </c>
      <c r="D105" s="1051" t="s">
        <v>291</v>
      </c>
      <c r="E105" s="1048" t="s">
        <v>359</v>
      </c>
      <c r="F105" s="1046" t="s">
        <v>277</v>
      </c>
      <c r="G105" s="1043"/>
      <c r="H105" s="1034"/>
      <c r="I105" s="1040">
        <f>+H105+K105-L105</f>
        <v>0</v>
      </c>
      <c r="J105" s="1037">
        <f>+K105-L105</f>
        <v>0</v>
      </c>
      <c r="K105" s="1034">
        <f>+SUM(N105:AQ105)</f>
        <v>0</v>
      </c>
      <c r="L105" s="1029">
        <v>0</v>
      </c>
      <c r="M105" s="462" t="s">
        <v>386</v>
      </c>
      <c r="N105" s="463"/>
      <c r="O105" s="463"/>
      <c r="P105" s="463"/>
      <c r="Q105" s="463"/>
      <c r="R105" s="463"/>
      <c r="S105" s="463"/>
      <c r="T105" s="463"/>
      <c r="U105" s="463"/>
      <c r="V105" s="463"/>
      <c r="W105" s="463"/>
      <c r="X105" s="463"/>
      <c r="Y105" s="463"/>
      <c r="Z105" s="463"/>
      <c r="AA105" s="463"/>
      <c r="AB105" s="463"/>
      <c r="AC105" s="463"/>
      <c r="AD105" s="472"/>
      <c r="AE105" s="472"/>
      <c r="AF105" s="472"/>
      <c r="AG105" s="472"/>
      <c r="AH105" s="472"/>
      <c r="AI105" s="472"/>
      <c r="AJ105" s="472"/>
      <c r="AK105" s="472"/>
      <c r="AL105" s="472"/>
      <c r="AM105" s="472"/>
      <c r="AN105" s="472"/>
      <c r="AO105" s="472"/>
      <c r="AP105" s="472"/>
      <c r="AQ105" s="472"/>
      <c r="AR105" s="1016"/>
      <c r="AS105" s="1016"/>
      <c r="AT105" s="1010"/>
      <c r="AU105" s="1007"/>
    </row>
    <row r="106" spans="2:50" ht="21.75" hidden="1" customHeight="1">
      <c r="B106" s="1058"/>
      <c r="C106" s="1055"/>
      <c r="D106" s="1052"/>
      <c r="E106" s="1049"/>
      <c r="F106" s="846"/>
      <c r="G106" s="1044"/>
      <c r="H106" s="1035"/>
      <c r="I106" s="1041"/>
      <c r="J106" s="1038"/>
      <c r="K106" s="1035"/>
      <c r="L106" s="1030"/>
      <c r="M106" s="464" t="s">
        <v>380</v>
      </c>
      <c r="N106" s="465">
        <f>+N105-N107</f>
        <v>0</v>
      </c>
      <c r="O106" s="465">
        <f t="shared" ref="O106:AQ106" si="43">+N106+O105-O107</f>
        <v>0</v>
      </c>
      <c r="P106" s="465">
        <f t="shared" si="43"/>
        <v>0</v>
      </c>
      <c r="Q106" s="465">
        <f t="shared" si="43"/>
        <v>0</v>
      </c>
      <c r="R106" s="465">
        <f t="shared" si="43"/>
        <v>0</v>
      </c>
      <c r="S106" s="465">
        <f t="shared" si="43"/>
        <v>0</v>
      </c>
      <c r="T106" s="465">
        <f t="shared" si="43"/>
        <v>0</v>
      </c>
      <c r="U106" s="465">
        <f t="shared" si="43"/>
        <v>0</v>
      </c>
      <c r="V106" s="465">
        <f t="shared" si="43"/>
        <v>0</v>
      </c>
      <c r="W106" s="465">
        <f t="shared" si="43"/>
        <v>0</v>
      </c>
      <c r="X106" s="465">
        <f t="shared" si="43"/>
        <v>0</v>
      </c>
      <c r="Y106" s="465">
        <f t="shared" si="43"/>
        <v>0</v>
      </c>
      <c r="Z106" s="465">
        <f t="shared" si="43"/>
        <v>0</v>
      </c>
      <c r="AA106" s="465">
        <f t="shared" si="43"/>
        <v>0</v>
      </c>
      <c r="AB106" s="465">
        <f t="shared" si="43"/>
        <v>0</v>
      </c>
      <c r="AC106" s="465">
        <f t="shared" si="43"/>
        <v>0</v>
      </c>
      <c r="AD106" s="465">
        <f t="shared" si="43"/>
        <v>0</v>
      </c>
      <c r="AE106" s="465">
        <f t="shared" si="43"/>
        <v>0</v>
      </c>
      <c r="AF106" s="465">
        <f t="shared" si="43"/>
        <v>0</v>
      </c>
      <c r="AG106" s="465">
        <f t="shared" si="43"/>
        <v>0</v>
      </c>
      <c r="AH106" s="465">
        <f t="shared" si="43"/>
        <v>0</v>
      </c>
      <c r="AI106" s="465">
        <f t="shared" si="43"/>
        <v>0</v>
      </c>
      <c r="AJ106" s="465">
        <f t="shared" si="43"/>
        <v>0</v>
      </c>
      <c r="AK106" s="465">
        <f t="shared" si="43"/>
        <v>0</v>
      </c>
      <c r="AL106" s="465">
        <f t="shared" si="43"/>
        <v>0</v>
      </c>
      <c r="AM106" s="465">
        <f t="shared" si="43"/>
        <v>0</v>
      </c>
      <c r="AN106" s="465">
        <f t="shared" si="43"/>
        <v>0</v>
      </c>
      <c r="AO106" s="465">
        <f t="shared" si="43"/>
        <v>0</v>
      </c>
      <c r="AP106" s="465">
        <f t="shared" si="43"/>
        <v>0</v>
      </c>
      <c r="AQ106" s="465">
        <f t="shared" si="43"/>
        <v>0</v>
      </c>
      <c r="AR106" s="1017"/>
      <c r="AS106" s="1017"/>
      <c r="AT106" s="1011"/>
      <c r="AU106" s="1008"/>
      <c r="AV106">
        <f>714+420</f>
        <v>1134</v>
      </c>
    </row>
    <row r="107" spans="2:50" ht="21.75" hidden="1" customHeight="1">
      <c r="B107" s="1058"/>
      <c r="C107" s="1055"/>
      <c r="D107" s="1052"/>
      <c r="E107" s="1049"/>
      <c r="F107" s="846"/>
      <c r="G107" s="1044"/>
      <c r="H107" s="1035"/>
      <c r="I107" s="1041"/>
      <c r="J107" s="1038"/>
      <c r="K107" s="1035"/>
      <c r="L107" s="1030"/>
      <c r="M107" s="464" t="s">
        <v>1075</v>
      </c>
      <c r="N107" s="465"/>
      <c r="O107" s="465"/>
      <c r="P107" s="465"/>
      <c r="Q107" s="465"/>
      <c r="R107" s="465"/>
      <c r="S107" s="465"/>
      <c r="T107" s="465"/>
      <c r="U107" s="465"/>
      <c r="V107" s="465"/>
      <c r="W107" s="465"/>
      <c r="X107" s="465"/>
      <c r="Y107" s="465"/>
      <c r="Z107" s="465"/>
      <c r="AA107" s="465"/>
      <c r="AB107" s="465"/>
      <c r="AC107" s="465"/>
      <c r="AD107" s="473"/>
      <c r="AE107" s="473"/>
      <c r="AF107" s="473"/>
      <c r="AG107" s="473"/>
      <c r="AH107" s="473"/>
      <c r="AI107" s="473"/>
      <c r="AJ107" s="473"/>
      <c r="AK107" s="473"/>
      <c r="AL107" s="473"/>
      <c r="AM107" s="473"/>
      <c r="AN107" s="473"/>
      <c r="AO107" s="473"/>
      <c r="AP107" s="473"/>
      <c r="AQ107" s="473"/>
      <c r="AR107" s="1017"/>
      <c r="AS107" s="1017"/>
      <c r="AT107" s="1011"/>
      <c r="AU107" s="1008"/>
    </row>
    <row r="108" spans="2:50" ht="21.75" hidden="1" customHeight="1">
      <c r="B108" s="1058"/>
      <c r="C108" s="1055"/>
      <c r="D108" s="1052"/>
      <c r="E108" s="1049"/>
      <c r="F108" s="846"/>
      <c r="G108" s="1044"/>
      <c r="H108" s="1035"/>
      <c r="I108" s="1041"/>
      <c r="J108" s="1038"/>
      <c r="K108" s="1035"/>
      <c r="L108" s="1030"/>
      <c r="M108" s="49" t="s">
        <v>1076</v>
      </c>
      <c r="N108" s="466"/>
      <c r="O108" s="467"/>
      <c r="P108" s="467"/>
      <c r="Q108" s="467"/>
      <c r="R108" s="467"/>
      <c r="S108" s="467"/>
      <c r="T108" s="467"/>
      <c r="U108" s="467"/>
      <c r="V108" s="467"/>
      <c r="W108" s="467"/>
      <c r="X108" s="467"/>
      <c r="Y108" s="467"/>
      <c r="Z108" s="467"/>
      <c r="AA108" s="467"/>
      <c r="AB108" s="467"/>
      <c r="AC108" s="467"/>
      <c r="AD108" s="467"/>
      <c r="AE108" s="467"/>
      <c r="AF108" s="467"/>
      <c r="AG108" s="467"/>
      <c r="AH108" s="467"/>
      <c r="AI108" s="467"/>
      <c r="AJ108" s="467"/>
      <c r="AK108" s="467"/>
      <c r="AL108" s="467"/>
      <c r="AM108" s="467"/>
      <c r="AN108" s="467"/>
      <c r="AO108" s="467"/>
      <c r="AP108" s="467"/>
      <c r="AQ108" s="467"/>
      <c r="AR108" s="1017"/>
      <c r="AS108" s="1017"/>
      <c r="AT108" s="1011"/>
      <c r="AU108" s="1008"/>
      <c r="AV108" s="35">
        <f>+H105+K105-31538</f>
        <v>-31538</v>
      </c>
    </row>
    <row r="109" spans="2:50" ht="21.75" hidden="1" customHeight="1">
      <c r="B109" s="1059"/>
      <c r="C109" s="1056"/>
      <c r="D109" s="1053"/>
      <c r="E109" s="1050"/>
      <c r="F109" s="1047"/>
      <c r="G109" s="1045"/>
      <c r="H109" s="1036"/>
      <c r="I109" s="1042"/>
      <c r="J109" s="1039"/>
      <c r="K109" s="1036"/>
      <c r="L109" s="1031"/>
      <c r="M109" s="468" t="s">
        <v>306</v>
      </c>
      <c r="N109" s="469">
        <f>+H105+N107-N108</f>
        <v>0</v>
      </c>
      <c r="O109" s="470">
        <f t="shared" ref="O109:AQ109" si="44">+N109+O107-O108</f>
        <v>0</v>
      </c>
      <c r="P109" s="470">
        <f t="shared" si="44"/>
        <v>0</v>
      </c>
      <c r="Q109" s="470">
        <f t="shared" si="44"/>
        <v>0</v>
      </c>
      <c r="R109" s="470">
        <f t="shared" si="44"/>
        <v>0</v>
      </c>
      <c r="S109" s="470">
        <f t="shared" si="44"/>
        <v>0</v>
      </c>
      <c r="T109" s="470">
        <f t="shared" si="44"/>
        <v>0</v>
      </c>
      <c r="U109" s="470">
        <f t="shared" si="44"/>
        <v>0</v>
      </c>
      <c r="V109" s="470">
        <f t="shared" si="44"/>
        <v>0</v>
      </c>
      <c r="W109" s="470">
        <f t="shared" si="44"/>
        <v>0</v>
      </c>
      <c r="X109" s="470">
        <f t="shared" si="44"/>
        <v>0</v>
      </c>
      <c r="Y109" s="470">
        <f t="shared" si="44"/>
        <v>0</v>
      </c>
      <c r="Z109" s="470">
        <f t="shared" si="44"/>
        <v>0</v>
      </c>
      <c r="AA109" s="470">
        <f t="shared" si="44"/>
        <v>0</v>
      </c>
      <c r="AB109" s="470">
        <f t="shared" si="44"/>
        <v>0</v>
      </c>
      <c r="AC109" s="470">
        <f t="shared" si="44"/>
        <v>0</v>
      </c>
      <c r="AD109" s="470">
        <f t="shared" si="44"/>
        <v>0</v>
      </c>
      <c r="AE109" s="470">
        <f t="shared" si="44"/>
        <v>0</v>
      </c>
      <c r="AF109" s="470">
        <f t="shared" si="44"/>
        <v>0</v>
      </c>
      <c r="AG109" s="470">
        <f t="shared" si="44"/>
        <v>0</v>
      </c>
      <c r="AH109" s="470">
        <f t="shared" si="44"/>
        <v>0</v>
      </c>
      <c r="AI109" s="470">
        <f t="shared" si="44"/>
        <v>0</v>
      </c>
      <c r="AJ109" s="470">
        <f t="shared" si="44"/>
        <v>0</v>
      </c>
      <c r="AK109" s="470">
        <f t="shared" si="44"/>
        <v>0</v>
      </c>
      <c r="AL109" s="470">
        <f t="shared" si="44"/>
        <v>0</v>
      </c>
      <c r="AM109" s="470">
        <f t="shared" si="44"/>
        <v>0</v>
      </c>
      <c r="AN109" s="470">
        <f t="shared" si="44"/>
        <v>0</v>
      </c>
      <c r="AO109" s="470">
        <f t="shared" si="44"/>
        <v>0</v>
      </c>
      <c r="AP109" s="470">
        <f t="shared" si="44"/>
        <v>0</v>
      </c>
      <c r="AQ109" s="470">
        <f t="shared" si="44"/>
        <v>0</v>
      </c>
      <c r="AR109" s="1017"/>
      <c r="AS109" s="1017"/>
      <c r="AT109" s="1011"/>
      <c r="AU109" s="1008"/>
    </row>
    <row r="110" spans="2:50" ht="21.75" hidden="1" customHeight="1">
      <c r="B110" s="1057" t="s">
        <v>1099</v>
      </c>
      <c r="C110" s="1054" t="s">
        <v>616</v>
      </c>
      <c r="D110" s="1051" t="s">
        <v>291</v>
      </c>
      <c r="E110" s="1048" t="s">
        <v>276</v>
      </c>
      <c r="F110" s="1046" t="s">
        <v>277</v>
      </c>
      <c r="G110" s="1043"/>
      <c r="H110" s="1034"/>
      <c r="I110" s="1040">
        <f>+H110+K110-L110</f>
        <v>0</v>
      </c>
      <c r="J110" s="1037">
        <f>+K110-L110</f>
        <v>0</v>
      </c>
      <c r="K110" s="1034">
        <f>+SUM(N110:AQ110)</f>
        <v>0</v>
      </c>
      <c r="L110" s="1029">
        <v>0</v>
      </c>
      <c r="M110" s="462" t="s">
        <v>386</v>
      </c>
      <c r="N110" s="463"/>
      <c r="O110" s="463"/>
      <c r="P110" s="463"/>
      <c r="Q110" s="463"/>
      <c r="R110" s="463"/>
      <c r="S110" s="463"/>
      <c r="T110" s="463"/>
      <c r="U110" s="463"/>
      <c r="V110" s="463"/>
      <c r="W110" s="463"/>
      <c r="X110" s="463"/>
      <c r="Y110" s="463"/>
      <c r="Z110" s="463"/>
      <c r="AA110" s="463"/>
      <c r="AB110" s="463"/>
      <c r="AC110" s="463"/>
      <c r="AD110" s="472"/>
      <c r="AE110" s="472"/>
      <c r="AF110" s="472"/>
      <c r="AG110" s="472"/>
      <c r="AH110" s="472"/>
      <c r="AI110" s="472"/>
      <c r="AJ110" s="472"/>
      <c r="AK110" s="472"/>
      <c r="AL110" s="472"/>
      <c r="AM110" s="472"/>
      <c r="AN110" s="472"/>
      <c r="AO110" s="472"/>
      <c r="AP110" s="472"/>
      <c r="AQ110" s="472"/>
      <c r="AR110" s="1016"/>
      <c r="AS110" s="1016"/>
      <c r="AT110" s="1014"/>
      <c r="AU110" s="1007">
        <f>+AT110-I110</f>
        <v>0</v>
      </c>
      <c r="AV110" s="35"/>
    </row>
    <row r="111" spans="2:50" ht="21.75" hidden="1" customHeight="1">
      <c r="B111" s="1058"/>
      <c r="C111" s="1055"/>
      <c r="D111" s="1052"/>
      <c r="E111" s="1049"/>
      <c r="F111" s="846"/>
      <c r="G111" s="1044"/>
      <c r="H111" s="1035"/>
      <c r="I111" s="1041"/>
      <c r="J111" s="1038"/>
      <c r="K111" s="1035"/>
      <c r="L111" s="1030"/>
      <c r="M111" s="464" t="s">
        <v>380</v>
      </c>
      <c r="N111" s="465">
        <f>+N110-N112</f>
        <v>0</v>
      </c>
      <c r="O111" s="465">
        <f t="shared" ref="O111:AQ111" si="45">+N111+O110-O112</f>
        <v>0</v>
      </c>
      <c r="P111" s="465">
        <f t="shared" si="45"/>
        <v>0</v>
      </c>
      <c r="Q111" s="465">
        <f t="shared" si="45"/>
        <v>0</v>
      </c>
      <c r="R111" s="465">
        <f t="shared" si="45"/>
        <v>0</v>
      </c>
      <c r="S111" s="465">
        <f t="shared" si="45"/>
        <v>0</v>
      </c>
      <c r="T111" s="465">
        <f t="shared" si="45"/>
        <v>0</v>
      </c>
      <c r="U111" s="465">
        <f t="shared" si="45"/>
        <v>0</v>
      </c>
      <c r="V111" s="465">
        <f t="shared" si="45"/>
        <v>0</v>
      </c>
      <c r="W111" s="465">
        <f t="shared" si="45"/>
        <v>-200</v>
      </c>
      <c r="X111" s="465">
        <f t="shared" si="45"/>
        <v>-200</v>
      </c>
      <c r="Y111" s="465">
        <f t="shared" si="45"/>
        <v>-200</v>
      </c>
      <c r="Z111" s="465">
        <f t="shared" si="45"/>
        <v>-200</v>
      </c>
      <c r="AA111" s="465">
        <f t="shared" si="45"/>
        <v>-200</v>
      </c>
      <c r="AB111" s="465">
        <f t="shared" si="45"/>
        <v>-200</v>
      </c>
      <c r="AC111" s="465">
        <f t="shared" si="45"/>
        <v>-200</v>
      </c>
      <c r="AD111" s="465">
        <f t="shared" si="45"/>
        <v>-200</v>
      </c>
      <c r="AE111" s="465">
        <f t="shared" si="45"/>
        <v>-200</v>
      </c>
      <c r="AF111" s="465">
        <f t="shared" si="45"/>
        <v>-200</v>
      </c>
      <c r="AG111" s="465">
        <f t="shared" si="45"/>
        <v>-200</v>
      </c>
      <c r="AH111" s="465">
        <f t="shared" si="45"/>
        <v>-200</v>
      </c>
      <c r="AI111" s="465">
        <f t="shared" si="45"/>
        <v>-200</v>
      </c>
      <c r="AJ111" s="465">
        <f t="shared" si="45"/>
        <v>-200</v>
      </c>
      <c r="AK111" s="465">
        <f t="shared" si="45"/>
        <v>-200</v>
      </c>
      <c r="AL111" s="465">
        <f t="shared" si="45"/>
        <v>-200</v>
      </c>
      <c r="AM111" s="465">
        <f t="shared" si="45"/>
        <v>-200</v>
      </c>
      <c r="AN111" s="465">
        <f t="shared" si="45"/>
        <v>-200</v>
      </c>
      <c r="AO111" s="465">
        <f t="shared" si="45"/>
        <v>-200</v>
      </c>
      <c r="AP111" s="465">
        <f t="shared" si="45"/>
        <v>-200</v>
      </c>
      <c r="AQ111" s="465">
        <f t="shared" si="45"/>
        <v>-200</v>
      </c>
      <c r="AR111" s="1017"/>
      <c r="AS111" s="1017"/>
      <c r="AT111" s="1015"/>
      <c r="AU111" s="1008"/>
    </row>
    <row r="112" spans="2:50" ht="21.75" hidden="1" customHeight="1">
      <c r="B112" s="1058"/>
      <c r="C112" s="1055"/>
      <c r="D112" s="1052"/>
      <c r="E112" s="1049"/>
      <c r="F112" s="846"/>
      <c r="G112" s="1044"/>
      <c r="H112" s="1035"/>
      <c r="I112" s="1041"/>
      <c r="J112" s="1038"/>
      <c r="K112" s="1035"/>
      <c r="L112" s="1030"/>
      <c r="M112" s="464" t="s">
        <v>1075</v>
      </c>
      <c r="N112" s="465"/>
      <c r="O112" s="465"/>
      <c r="P112" s="465"/>
      <c r="Q112" s="465"/>
      <c r="R112" s="465"/>
      <c r="S112" s="465"/>
      <c r="T112" s="465"/>
      <c r="U112" s="465"/>
      <c r="V112" s="465"/>
      <c r="W112" s="465">
        <v>200</v>
      </c>
      <c r="X112" s="465"/>
      <c r="Y112" s="465"/>
      <c r="Z112" s="465"/>
      <c r="AA112" s="465"/>
      <c r="AB112" s="465"/>
      <c r="AC112" s="465"/>
      <c r="AD112" s="473"/>
      <c r="AE112" s="473"/>
      <c r="AF112" s="473"/>
      <c r="AG112" s="473"/>
      <c r="AH112" s="473"/>
      <c r="AI112" s="473"/>
      <c r="AJ112" s="473"/>
      <c r="AK112" s="473"/>
      <c r="AL112" s="473"/>
      <c r="AM112" s="473"/>
      <c r="AN112" s="473"/>
      <c r="AO112" s="473"/>
      <c r="AP112" s="473"/>
      <c r="AQ112" s="473"/>
      <c r="AR112" s="1017"/>
      <c r="AS112" s="1017"/>
      <c r="AT112" s="1015"/>
      <c r="AU112" s="1008"/>
      <c r="AW112" s="35">
        <f>+AT110-I110</f>
        <v>0</v>
      </c>
    </row>
    <row r="113" spans="2:49" ht="21.75" hidden="1" customHeight="1">
      <c r="B113" s="1058"/>
      <c r="C113" s="1055"/>
      <c r="D113" s="1052"/>
      <c r="E113" s="1049"/>
      <c r="F113" s="846"/>
      <c r="G113" s="1044"/>
      <c r="H113" s="1035"/>
      <c r="I113" s="1041"/>
      <c r="J113" s="1038"/>
      <c r="K113" s="1035"/>
      <c r="L113" s="1030"/>
      <c r="M113" s="49" t="s">
        <v>1076</v>
      </c>
      <c r="N113" s="466"/>
      <c r="O113" s="467"/>
      <c r="P113" s="467"/>
      <c r="Q113" s="467"/>
      <c r="R113" s="467"/>
      <c r="S113" s="467"/>
      <c r="T113" s="467"/>
      <c r="U113" s="467"/>
      <c r="V113" s="467"/>
      <c r="W113" s="467"/>
      <c r="X113" s="467"/>
      <c r="Y113" s="467"/>
      <c r="Z113" s="467"/>
      <c r="AA113" s="467"/>
      <c r="AB113" s="467"/>
      <c r="AC113" s="467"/>
      <c r="AD113" s="467"/>
      <c r="AE113" s="467"/>
      <c r="AF113" s="467"/>
      <c r="AG113" s="467"/>
      <c r="AH113" s="467"/>
      <c r="AI113" s="467"/>
      <c r="AJ113" s="467"/>
      <c r="AK113" s="467"/>
      <c r="AL113" s="467"/>
      <c r="AM113" s="467"/>
      <c r="AN113" s="467"/>
      <c r="AO113" s="467"/>
      <c r="AP113" s="467"/>
      <c r="AQ113" s="467"/>
      <c r="AR113" s="1017"/>
      <c r="AS113" s="1017"/>
      <c r="AT113" s="1015"/>
      <c r="AU113" s="1008"/>
      <c r="AV113" s="35">
        <f>+H110+K110-31538</f>
        <v>-31538</v>
      </c>
    </row>
    <row r="114" spans="2:49" ht="21.75" hidden="1" customHeight="1">
      <c r="B114" s="1059"/>
      <c r="C114" s="1056"/>
      <c r="D114" s="1053"/>
      <c r="E114" s="1050"/>
      <c r="F114" s="1047"/>
      <c r="G114" s="1045"/>
      <c r="H114" s="1036"/>
      <c r="I114" s="1042"/>
      <c r="J114" s="1039"/>
      <c r="K114" s="1036"/>
      <c r="L114" s="1031"/>
      <c r="M114" s="468" t="s">
        <v>306</v>
      </c>
      <c r="N114" s="469">
        <f>+H110+N112-N113</f>
        <v>0</v>
      </c>
      <c r="O114" s="470">
        <f t="shared" ref="O114:AQ114" si="46">+N114+O112-O113</f>
        <v>0</v>
      </c>
      <c r="P114" s="470">
        <f t="shared" si="46"/>
        <v>0</v>
      </c>
      <c r="Q114" s="470">
        <f t="shared" si="46"/>
        <v>0</v>
      </c>
      <c r="R114" s="470">
        <f t="shared" si="46"/>
        <v>0</v>
      </c>
      <c r="S114" s="470">
        <f t="shared" si="46"/>
        <v>0</v>
      </c>
      <c r="T114" s="470">
        <f t="shared" si="46"/>
        <v>0</v>
      </c>
      <c r="U114" s="470">
        <f t="shared" si="46"/>
        <v>0</v>
      </c>
      <c r="V114" s="470">
        <f t="shared" si="46"/>
        <v>0</v>
      </c>
      <c r="W114" s="470">
        <f t="shared" si="46"/>
        <v>200</v>
      </c>
      <c r="X114" s="470">
        <f t="shared" si="46"/>
        <v>200</v>
      </c>
      <c r="Y114" s="470">
        <f t="shared" si="46"/>
        <v>200</v>
      </c>
      <c r="Z114" s="470">
        <f t="shared" si="46"/>
        <v>200</v>
      </c>
      <c r="AA114" s="470">
        <f t="shared" si="46"/>
        <v>200</v>
      </c>
      <c r="AB114" s="470">
        <f t="shared" si="46"/>
        <v>200</v>
      </c>
      <c r="AC114" s="470">
        <f t="shared" si="46"/>
        <v>200</v>
      </c>
      <c r="AD114" s="470">
        <f t="shared" si="46"/>
        <v>200</v>
      </c>
      <c r="AE114" s="470">
        <f t="shared" si="46"/>
        <v>200</v>
      </c>
      <c r="AF114" s="470">
        <f t="shared" si="46"/>
        <v>200</v>
      </c>
      <c r="AG114" s="470">
        <f t="shared" si="46"/>
        <v>200</v>
      </c>
      <c r="AH114" s="470">
        <f t="shared" si="46"/>
        <v>200</v>
      </c>
      <c r="AI114" s="470">
        <f t="shared" si="46"/>
        <v>200</v>
      </c>
      <c r="AJ114" s="470">
        <f t="shared" si="46"/>
        <v>200</v>
      </c>
      <c r="AK114" s="470">
        <f t="shared" si="46"/>
        <v>200</v>
      </c>
      <c r="AL114" s="470">
        <f t="shared" si="46"/>
        <v>200</v>
      </c>
      <c r="AM114" s="470">
        <f t="shared" si="46"/>
        <v>200</v>
      </c>
      <c r="AN114" s="470">
        <f t="shared" si="46"/>
        <v>200</v>
      </c>
      <c r="AO114" s="470">
        <f t="shared" si="46"/>
        <v>200</v>
      </c>
      <c r="AP114" s="470">
        <f t="shared" si="46"/>
        <v>200</v>
      </c>
      <c r="AQ114" s="470">
        <f t="shared" si="46"/>
        <v>200</v>
      </c>
      <c r="AR114" s="1017"/>
      <c r="AS114" s="1017"/>
      <c r="AT114" s="1015"/>
      <c r="AU114" s="1008"/>
    </row>
    <row r="115" spans="2:49" ht="21.75" customHeight="1">
      <c r="B115" s="1057" t="s">
        <v>1125</v>
      </c>
      <c r="C115" s="1054" t="s">
        <v>616</v>
      </c>
      <c r="D115" s="1051" t="s">
        <v>1126</v>
      </c>
      <c r="E115" s="1048" t="s">
        <v>257</v>
      </c>
      <c r="F115" s="1046" t="s">
        <v>258</v>
      </c>
      <c r="G115" s="1043"/>
      <c r="H115" s="1034">
        <v>0</v>
      </c>
      <c r="I115" s="1040">
        <f>+H115+K115-L115</f>
        <v>0</v>
      </c>
      <c r="J115" s="1037">
        <f>+K115-L115</f>
        <v>0</v>
      </c>
      <c r="K115" s="1034">
        <f>+SUM(N115:AQ115)</f>
        <v>0</v>
      </c>
      <c r="L115" s="1029">
        <v>0</v>
      </c>
      <c r="M115" s="462" t="s">
        <v>386</v>
      </c>
      <c r="N115" s="463"/>
      <c r="O115" s="463"/>
      <c r="P115" s="463"/>
      <c r="Q115" s="463"/>
      <c r="R115" s="463"/>
      <c r="S115" s="463"/>
      <c r="T115" s="463"/>
      <c r="U115" s="463"/>
      <c r="V115" s="463"/>
      <c r="W115" s="463"/>
      <c r="X115" s="463"/>
      <c r="Y115" s="463"/>
      <c r="Z115" s="463"/>
      <c r="AA115" s="463"/>
      <c r="AB115" s="463"/>
      <c r="AC115" s="463"/>
      <c r="AD115" s="472"/>
      <c r="AE115" s="472"/>
      <c r="AF115" s="472"/>
      <c r="AG115" s="472"/>
      <c r="AH115" s="472"/>
      <c r="AI115" s="472"/>
      <c r="AJ115" s="472"/>
      <c r="AK115" s="472"/>
      <c r="AL115" s="472"/>
      <c r="AM115" s="472"/>
      <c r="AN115" s="472"/>
      <c r="AO115" s="472"/>
      <c r="AP115" s="472"/>
      <c r="AQ115" s="472"/>
      <c r="AR115" s="1016"/>
      <c r="AS115" s="1016"/>
      <c r="AT115" s="1014"/>
      <c r="AU115" s="1007"/>
    </row>
    <row r="116" spans="2:49" ht="21.75" customHeight="1">
      <c r="B116" s="1058"/>
      <c r="C116" s="1055"/>
      <c r="D116" s="1052"/>
      <c r="E116" s="1049"/>
      <c r="F116" s="846"/>
      <c r="G116" s="1044"/>
      <c r="H116" s="1035"/>
      <c r="I116" s="1041"/>
      <c r="J116" s="1038"/>
      <c r="K116" s="1035"/>
      <c r="L116" s="1030"/>
      <c r="M116" s="464" t="s">
        <v>380</v>
      </c>
      <c r="N116" s="465">
        <f>+N115-N117</f>
        <v>0</v>
      </c>
      <c r="O116" s="465">
        <f t="shared" ref="O116:AQ116" si="47">+N116+O115-O117</f>
        <v>0</v>
      </c>
      <c r="P116" s="465">
        <f t="shared" si="47"/>
        <v>0</v>
      </c>
      <c r="Q116" s="465">
        <f t="shared" si="47"/>
        <v>0</v>
      </c>
      <c r="R116" s="465">
        <f t="shared" si="47"/>
        <v>0</v>
      </c>
      <c r="S116" s="465">
        <f t="shared" si="47"/>
        <v>0</v>
      </c>
      <c r="T116" s="465">
        <f t="shared" si="47"/>
        <v>0</v>
      </c>
      <c r="U116" s="465">
        <f t="shared" si="47"/>
        <v>0</v>
      </c>
      <c r="V116" s="465">
        <f t="shared" si="47"/>
        <v>0</v>
      </c>
      <c r="W116" s="465">
        <f t="shared" si="47"/>
        <v>0</v>
      </c>
      <c r="X116" s="465">
        <f t="shared" si="47"/>
        <v>0</v>
      </c>
      <c r="Y116" s="465">
        <f t="shared" si="47"/>
        <v>0</v>
      </c>
      <c r="Z116" s="465">
        <f t="shared" si="47"/>
        <v>0</v>
      </c>
      <c r="AA116" s="465">
        <f t="shared" si="47"/>
        <v>0</v>
      </c>
      <c r="AB116" s="465">
        <f t="shared" si="47"/>
        <v>0</v>
      </c>
      <c r="AC116" s="465">
        <f t="shared" si="47"/>
        <v>0</v>
      </c>
      <c r="AD116" s="465">
        <f t="shared" si="47"/>
        <v>0</v>
      </c>
      <c r="AE116" s="465">
        <f t="shared" si="47"/>
        <v>0</v>
      </c>
      <c r="AF116" s="465">
        <f t="shared" si="47"/>
        <v>0</v>
      </c>
      <c r="AG116" s="465">
        <f t="shared" si="47"/>
        <v>0</v>
      </c>
      <c r="AH116" s="465">
        <f t="shared" si="47"/>
        <v>0</v>
      </c>
      <c r="AI116" s="465">
        <f t="shared" si="47"/>
        <v>0</v>
      </c>
      <c r="AJ116" s="465">
        <f t="shared" si="47"/>
        <v>0</v>
      </c>
      <c r="AK116" s="465">
        <f t="shared" si="47"/>
        <v>0</v>
      </c>
      <c r="AL116" s="465">
        <f t="shared" si="47"/>
        <v>0</v>
      </c>
      <c r="AM116" s="465">
        <f t="shared" si="47"/>
        <v>0</v>
      </c>
      <c r="AN116" s="465">
        <f t="shared" si="47"/>
        <v>0</v>
      </c>
      <c r="AO116" s="465">
        <f t="shared" si="47"/>
        <v>0</v>
      </c>
      <c r="AP116" s="465">
        <f t="shared" si="47"/>
        <v>0</v>
      </c>
      <c r="AQ116" s="465">
        <f t="shared" si="47"/>
        <v>0</v>
      </c>
      <c r="AR116" s="1017"/>
      <c r="AS116" s="1017"/>
      <c r="AT116" s="1015"/>
      <c r="AU116" s="1008"/>
    </row>
    <row r="117" spans="2:49" ht="21.75" customHeight="1">
      <c r="B117" s="1058"/>
      <c r="C117" s="1055"/>
      <c r="D117" s="1052"/>
      <c r="E117" s="1049"/>
      <c r="F117" s="846"/>
      <c r="G117" s="1044"/>
      <c r="H117" s="1035"/>
      <c r="I117" s="1041"/>
      <c r="J117" s="1038"/>
      <c r="K117" s="1035"/>
      <c r="L117" s="1030"/>
      <c r="M117" s="464" t="s">
        <v>1075</v>
      </c>
      <c r="N117" s="465"/>
      <c r="O117" s="465"/>
      <c r="P117" s="465"/>
      <c r="Q117" s="465"/>
      <c r="R117" s="465"/>
      <c r="S117" s="465"/>
      <c r="T117" s="465"/>
      <c r="U117" s="465"/>
      <c r="V117" s="465"/>
      <c r="W117" s="465"/>
      <c r="X117" s="465"/>
      <c r="Y117" s="465"/>
      <c r="Z117" s="465"/>
      <c r="AA117" s="465"/>
      <c r="AB117" s="465"/>
      <c r="AC117" s="465"/>
      <c r="AD117" s="473"/>
      <c r="AE117" s="473"/>
      <c r="AF117" s="473"/>
      <c r="AG117" s="473"/>
      <c r="AH117" s="473"/>
      <c r="AI117" s="473"/>
      <c r="AJ117" s="473"/>
      <c r="AK117" s="473"/>
      <c r="AL117" s="473"/>
      <c r="AM117" s="473"/>
      <c r="AN117" s="473"/>
      <c r="AO117" s="473"/>
      <c r="AP117" s="473"/>
      <c r="AQ117" s="473"/>
      <c r="AR117" s="1017"/>
      <c r="AS117" s="1017"/>
      <c r="AT117" s="1015"/>
      <c r="AU117" s="1008"/>
    </row>
    <row r="118" spans="2:49" ht="21.75" customHeight="1">
      <c r="B118" s="1058"/>
      <c r="C118" s="1055"/>
      <c r="D118" s="1052"/>
      <c r="E118" s="1049" t="s">
        <v>1114</v>
      </c>
      <c r="F118" s="846"/>
      <c r="G118" s="1044"/>
      <c r="H118" s="1035"/>
      <c r="I118" s="1041"/>
      <c r="J118" s="1038"/>
      <c r="K118" s="1035"/>
      <c r="L118" s="1030"/>
      <c r="M118" s="49" t="s">
        <v>1076</v>
      </c>
      <c r="N118" s="466"/>
      <c r="O118" s="467"/>
      <c r="P118" s="467"/>
      <c r="Q118" s="467"/>
      <c r="R118" s="467"/>
      <c r="S118" s="467"/>
      <c r="T118" s="467"/>
      <c r="U118" s="467"/>
      <c r="V118" s="467"/>
      <c r="W118" s="467"/>
      <c r="X118" s="467"/>
      <c r="Y118" s="467"/>
      <c r="Z118" s="467"/>
      <c r="AA118" s="467"/>
      <c r="AB118" s="467"/>
      <c r="AC118" s="467"/>
      <c r="AD118" s="467"/>
      <c r="AE118" s="467"/>
      <c r="AF118" s="467"/>
      <c r="AG118" s="467"/>
      <c r="AH118" s="467"/>
      <c r="AI118" s="467"/>
      <c r="AJ118" s="467"/>
      <c r="AK118" s="467"/>
      <c r="AL118" s="467"/>
      <c r="AM118" s="467"/>
      <c r="AN118" s="467"/>
      <c r="AO118" s="467"/>
      <c r="AP118" s="467"/>
      <c r="AQ118" s="467"/>
      <c r="AR118" s="1017"/>
      <c r="AS118" s="1017"/>
      <c r="AT118" s="1015"/>
      <c r="AU118" s="1008"/>
    </row>
    <row r="119" spans="2:49" ht="21.75" customHeight="1">
      <c r="B119" s="1059"/>
      <c r="C119" s="1056"/>
      <c r="D119" s="1053"/>
      <c r="E119" s="1050" t="s">
        <v>1114</v>
      </c>
      <c r="F119" s="1047"/>
      <c r="G119" s="1045"/>
      <c r="H119" s="1036"/>
      <c r="I119" s="1042"/>
      <c r="J119" s="1039"/>
      <c r="K119" s="1036"/>
      <c r="L119" s="1031"/>
      <c r="M119" s="468" t="s">
        <v>306</v>
      </c>
      <c r="N119" s="469">
        <f>+H115+N117-N118</f>
        <v>0</v>
      </c>
      <c r="O119" s="470">
        <f t="shared" ref="O119:AQ119" si="48">+N119+O117-O118</f>
        <v>0</v>
      </c>
      <c r="P119" s="470">
        <f t="shared" si="48"/>
        <v>0</v>
      </c>
      <c r="Q119" s="470">
        <f t="shared" si="48"/>
        <v>0</v>
      </c>
      <c r="R119" s="470">
        <f t="shared" si="48"/>
        <v>0</v>
      </c>
      <c r="S119" s="470">
        <f t="shared" si="48"/>
        <v>0</v>
      </c>
      <c r="T119" s="470">
        <f t="shared" si="48"/>
        <v>0</v>
      </c>
      <c r="U119" s="470">
        <f t="shared" si="48"/>
        <v>0</v>
      </c>
      <c r="V119" s="470">
        <f t="shared" si="48"/>
        <v>0</v>
      </c>
      <c r="W119" s="470">
        <f t="shared" si="48"/>
        <v>0</v>
      </c>
      <c r="X119" s="470">
        <f t="shared" si="48"/>
        <v>0</v>
      </c>
      <c r="Y119" s="470">
        <f t="shared" si="48"/>
        <v>0</v>
      </c>
      <c r="Z119" s="470">
        <f t="shared" si="48"/>
        <v>0</v>
      </c>
      <c r="AA119" s="470">
        <f t="shared" si="48"/>
        <v>0</v>
      </c>
      <c r="AB119" s="470">
        <f t="shared" si="48"/>
        <v>0</v>
      </c>
      <c r="AC119" s="470">
        <f t="shared" si="48"/>
        <v>0</v>
      </c>
      <c r="AD119" s="470">
        <f t="shared" si="48"/>
        <v>0</v>
      </c>
      <c r="AE119" s="470">
        <f t="shared" si="48"/>
        <v>0</v>
      </c>
      <c r="AF119" s="470">
        <f t="shared" si="48"/>
        <v>0</v>
      </c>
      <c r="AG119" s="470">
        <f t="shared" si="48"/>
        <v>0</v>
      </c>
      <c r="AH119" s="470">
        <f t="shared" si="48"/>
        <v>0</v>
      </c>
      <c r="AI119" s="470">
        <f t="shared" si="48"/>
        <v>0</v>
      </c>
      <c r="AJ119" s="470">
        <f t="shared" si="48"/>
        <v>0</v>
      </c>
      <c r="AK119" s="470">
        <f t="shared" si="48"/>
        <v>0</v>
      </c>
      <c r="AL119" s="470">
        <f t="shared" si="48"/>
        <v>0</v>
      </c>
      <c r="AM119" s="470">
        <f t="shared" si="48"/>
        <v>0</v>
      </c>
      <c r="AN119" s="470">
        <f t="shared" si="48"/>
        <v>0</v>
      </c>
      <c r="AO119" s="470">
        <f t="shared" si="48"/>
        <v>0</v>
      </c>
      <c r="AP119" s="470">
        <f t="shared" si="48"/>
        <v>0</v>
      </c>
      <c r="AQ119" s="470">
        <f t="shared" si="48"/>
        <v>0</v>
      </c>
      <c r="AR119" s="1017"/>
      <c r="AS119" s="1017"/>
      <c r="AT119" s="1015"/>
      <c r="AU119" s="1008"/>
    </row>
    <row r="120" spans="2:49" ht="21.75" customHeight="1">
      <c r="B120" s="1057" t="s">
        <v>1125</v>
      </c>
      <c r="C120" s="1054" t="s">
        <v>616</v>
      </c>
      <c r="D120" s="1051" t="s">
        <v>1126</v>
      </c>
      <c r="E120" s="1048" t="s">
        <v>260</v>
      </c>
      <c r="F120" s="1046" t="s">
        <v>261</v>
      </c>
      <c r="G120" s="1043"/>
      <c r="H120" s="1034">
        <v>0</v>
      </c>
      <c r="I120" s="1040">
        <f>+H120+K120-L120</f>
        <v>0</v>
      </c>
      <c r="J120" s="1037">
        <f>+K120-L120</f>
        <v>0</v>
      </c>
      <c r="K120" s="1034">
        <f>+SUM(N120:AQ120)</f>
        <v>0</v>
      </c>
      <c r="L120" s="1029">
        <v>0</v>
      </c>
      <c r="M120" s="462" t="s">
        <v>386</v>
      </c>
      <c r="N120" s="463"/>
      <c r="O120" s="463"/>
      <c r="P120" s="463"/>
      <c r="Q120" s="463"/>
      <c r="R120" s="463"/>
      <c r="S120" s="463"/>
      <c r="T120" s="463"/>
      <c r="U120" s="463"/>
      <c r="V120" s="463"/>
      <c r="W120" s="463"/>
      <c r="X120" s="463"/>
      <c r="Y120" s="463"/>
      <c r="Z120" s="463"/>
      <c r="AA120" s="463"/>
      <c r="AB120" s="463"/>
      <c r="AC120" s="463"/>
      <c r="AD120" s="472"/>
      <c r="AE120" s="472"/>
      <c r="AF120" s="472"/>
      <c r="AG120" s="472"/>
      <c r="AH120" s="472"/>
      <c r="AI120" s="472"/>
      <c r="AJ120" s="472"/>
      <c r="AK120" s="472"/>
      <c r="AL120" s="472"/>
      <c r="AM120" s="472"/>
      <c r="AN120" s="472"/>
      <c r="AO120" s="472"/>
      <c r="AP120" s="472"/>
      <c r="AQ120" s="472"/>
      <c r="AR120" s="1016"/>
      <c r="AS120" s="1016"/>
      <c r="AT120" s="1014"/>
      <c r="AU120" s="1007"/>
      <c r="AV120">
        <f>219-196</f>
        <v>23</v>
      </c>
      <c r="AW120" s="35">
        <f>+I125-AT125</f>
        <v>0</v>
      </c>
    </row>
    <row r="121" spans="2:49" ht="21.75" customHeight="1">
      <c r="B121" s="1058"/>
      <c r="C121" s="1055"/>
      <c r="D121" s="1052"/>
      <c r="E121" s="1049"/>
      <c r="F121" s="846"/>
      <c r="G121" s="1044"/>
      <c r="H121" s="1035"/>
      <c r="I121" s="1041"/>
      <c r="J121" s="1038"/>
      <c r="K121" s="1035"/>
      <c r="L121" s="1030"/>
      <c r="M121" s="464" t="s">
        <v>380</v>
      </c>
      <c r="N121" s="465">
        <f>+N120-N122</f>
        <v>0</v>
      </c>
      <c r="O121" s="465">
        <f t="shared" ref="O121:AQ121" si="49">+N121+O120-O122</f>
        <v>0</v>
      </c>
      <c r="P121" s="465">
        <f t="shared" si="49"/>
        <v>0</v>
      </c>
      <c r="Q121" s="465">
        <f t="shared" si="49"/>
        <v>0</v>
      </c>
      <c r="R121" s="465">
        <f t="shared" si="49"/>
        <v>0</v>
      </c>
      <c r="S121" s="465">
        <f t="shared" si="49"/>
        <v>0</v>
      </c>
      <c r="T121" s="465">
        <f t="shared" si="49"/>
        <v>0</v>
      </c>
      <c r="U121" s="465">
        <f t="shared" si="49"/>
        <v>0</v>
      </c>
      <c r="V121" s="465">
        <f t="shared" si="49"/>
        <v>0</v>
      </c>
      <c r="W121" s="465">
        <f t="shared" si="49"/>
        <v>0</v>
      </c>
      <c r="X121" s="465">
        <f t="shared" si="49"/>
        <v>0</v>
      </c>
      <c r="Y121" s="465">
        <f t="shared" si="49"/>
        <v>0</v>
      </c>
      <c r="Z121" s="465">
        <f t="shared" si="49"/>
        <v>0</v>
      </c>
      <c r="AA121" s="465">
        <f t="shared" si="49"/>
        <v>0</v>
      </c>
      <c r="AB121" s="465">
        <f t="shared" si="49"/>
        <v>0</v>
      </c>
      <c r="AC121" s="465">
        <f t="shared" si="49"/>
        <v>0</v>
      </c>
      <c r="AD121" s="465">
        <f t="shared" si="49"/>
        <v>0</v>
      </c>
      <c r="AE121" s="465">
        <f t="shared" si="49"/>
        <v>0</v>
      </c>
      <c r="AF121" s="465">
        <f t="shared" si="49"/>
        <v>0</v>
      </c>
      <c r="AG121" s="465">
        <f t="shared" si="49"/>
        <v>0</v>
      </c>
      <c r="AH121" s="465">
        <f t="shared" si="49"/>
        <v>0</v>
      </c>
      <c r="AI121" s="465">
        <f t="shared" si="49"/>
        <v>0</v>
      </c>
      <c r="AJ121" s="465">
        <f t="shared" si="49"/>
        <v>0</v>
      </c>
      <c r="AK121" s="465">
        <f t="shared" si="49"/>
        <v>0</v>
      </c>
      <c r="AL121" s="465">
        <f t="shared" si="49"/>
        <v>0</v>
      </c>
      <c r="AM121" s="465">
        <f t="shared" si="49"/>
        <v>0</v>
      </c>
      <c r="AN121" s="465">
        <f t="shared" si="49"/>
        <v>0</v>
      </c>
      <c r="AO121" s="465">
        <f t="shared" si="49"/>
        <v>0</v>
      </c>
      <c r="AP121" s="465">
        <f t="shared" si="49"/>
        <v>0</v>
      </c>
      <c r="AQ121" s="465">
        <f t="shared" si="49"/>
        <v>0</v>
      </c>
      <c r="AR121" s="1017"/>
      <c r="AS121" s="1017"/>
      <c r="AT121" s="1015"/>
      <c r="AU121" s="1008"/>
      <c r="AW121" s="35"/>
    </row>
    <row r="122" spans="2:49" ht="21.75" customHeight="1">
      <c r="B122" s="1058"/>
      <c r="C122" s="1055"/>
      <c r="D122" s="1052"/>
      <c r="E122" s="1049"/>
      <c r="F122" s="846"/>
      <c r="G122" s="1044"/>
      <c r="H122" s="1035"/>
      <c r="I122" s="1041"/>
      <c r="J122" s="1038"/>
      <c r="K122" s="1035"/>
      <c r="L122" s="1030"/>
      <c r="M122" s="464" t="s">
        <v>1075</v>
      </c>
      <c r="N122" s="465"/>
      <c r="O122" s="465"/>
      <c r="P122" s="465"/>
      <c r="Q122" s="465"/>
      <c r="R122" s="465"/>
      <c r="S122" s="465"/>
      <c r="T122" s="465"/>
      <c r="U122" s="465"/>
      <c r="V122" s="465"/>
      <c r="W122" s="465"/>
      <c r="X122" s="465"/>
      <c r="Y122" s="465"/>
      <c r="Z122" s="465"/>
      <c r="AA122" s="465"/>
      <c r="AB122" s="465"/>
      <c r="AC122" s="465"/>
      <c r="AD122" s="473"/>
      <c r="AE122" s="473"/>
      <c r="AF122" s="473"/>
      <c r="AG122" s="473"/>
      <c r="AH122" s="473"/>
      <c r="AI122" s="473"/>
      <c r="AJ122" s="473"/>
      <c r="AK122" s="473"/>
      <c r="AL122" s="473"/>
      <c r="AM122" s="473"/>
      <c r="AN122" s="473"/>
      <c r="AO122" s="473"/>
      <c r="AP122" s="473"/>
      <c r="AQ122" s="473"/>
      <c r="AR122" s="1017"/>
      <c r="AS122" s="1017"/>
      <c r="AT122" s="1015"/>
      <c r="AU122" s="1008"/>
      <c r="AW122" s="35"/>
    </row>
    <row r="123" spans="2:49" ht="21.75" customHeight="1">
      <c r="B123" s="1058"/>
      <c r="C123" s="1055"/>
      <c r="D123" s="1052"/>
      <c r="E123" s="1049" t="s">
        <v>1114</v>
      </c>
      <c r="F123" s="846"/>
      <c r="G123" s="1044"/>
      <c r="H123" s="1035"/>
      <c r="I123" s="1041"/>
      <c r="J123" s="1038"/>
      <c r="K123" s="1035"/>
      <c r="L123" s="1030"/>
      <c r="M123" s="49" t="s">
        <v>1076</v>
      </c>
      <c r="N123" s="466"/>
      <c r="O123" s="467"/>
      <c r="P123" s="467"/>
      <c r="Q123" s="467"/>
      <c r="R123" s="467"/>
      <c r="S123" s="467"/>
      <c r="T123" s="467"/>
      <c r="U123" s="467"/>
      <c r="V123" s="467"/>
      <c r="W123" s="467"/>
      <c r="X123" s="467"/>
      <c r="Y123" s="467"/>
      <c r="Z123" s="467"/>
      <c r="AA123" s="467"/>
      <c r="AB123" s="467"/>
      <c r="AC123" s="467"/>
      <c r="AD123" s="467"/>
      <c r="AE123" s="467"/>
      <c r="AF123" s="467"/>
      <c r="AG123" s="467"/>
      <c r="AH123" s="467"/>
      <c r="AI123" s="467"/>
      <c r="AJ123" s="467"/>
      <c r="AK123" s="467"/>
      <c r="AL123" s="467"/>
      <c r="AM123" s="467"/>
      <c r="AN123" s="467"/>
      <c r="AO123" s="467"/>
      <c r="AP123" s="467"/>
      <c r="AQ123" s="467"/>
      <c r="AR123" s="1017"/>
      <c r="AS123" s="1017"/>
      <c r="AT123" s="1015"/>
      <c r="AU123" s="1008"/>
    </row>
    <row r="124" spans="2:49" ht="21.75" customHeight="1">
      <c r="B124" s="1059"/>
      <c r="C124" s="1056"/>
      <c r="D124" s="1053"/>
      <c r="E124" s="1050" t="s">
        <v>1114</v>
      </c>
      <c r="F124" s="1047"/>
      <c r="G124" s="1045"/>
      <c r="H124" s="1036"/>
      <c r="I124" s="1042"/>
      <c r="J124" s="1039"/>
      <c r="K124" s="1036"/>
      <c r="L124" s="1031"/>
      <c r="M124" s="468" t="s">
        <v>306</v>
      </c>
      <c r="N124" s="469">
        <f>+H120+N122-N123</f>
        <v>0</v>
      </c>
      <c r="O124" s="470">
        <f t="shared" ref="O124:AQ124" si="50">+N124+O122-O123</f>
        <v>0</v>
      </c>
      <c r="P124" s="470">
        <f t="shared" si="50"/>
        <v>0</v>
      </c>
      <c r="Q124" s="470">
        <f t="shared" si="50"/>
        <v>0</v>
      </c>
      <c r="R124" s="470">
        <f t="shared" si="50"/>
        <v>0</v>
      </c>
      <c r="S124" s="470">
        <f t="shared" si="50"/>
        <v>0</v>
      </c>
      <c r="T124" s="470">
        <f t="shared" si="50"/>
        <v>0</v>
      </c>
      <c r="U124" s="470">
        <f t="shared" si="50"/>
        <v>0</v>
      </c>
      <c r="V124" s="470">
        <f t="shared" si="50"/>
        <v>0</v>
      </c>
      <c r="W124" s="470">
        <f t="shared" si="50"/>
        <v>0</v>
      </c>
      <c r="X124" s="470">
        <f t="shared" si="50"/>
        <v>0</v>
      </c>
      <c r="Y124" s="470">
        <f t="shared" si="50"/>
        <v>0</v>
      </c>
      <c r="Z124" s="470">
        <f t="shared" si="50"/>
        <v>0</v>
      </c>
      <c r="AA124" s="470">
        <f t="shared" si="50"/>
        <v>0</v>
      </c>
      <c r="AB124" s="470">
        <f t="shared" si="50"/>
        <v>0</v>
      </c>
      <c r="AC124" s="470">
        <f t="shared" si="50"/>
        <v>0</v>
      </c>
      <c r="AD124" s="470">
        <f t="shared" si="50"/>
        <v>0</v>
      </c>
      <c r="AE124" s="470">
        <f t="shared" si="50"/>
        <v>0</v>
      </c>
      <c r="AF124" s="470">
        <f t="shared" si="50"/>
        <v>0</v>
      </c>
      <c r="AG124" s="470">
        <f t="shared" si="50"/>
        <v>0</v>
      </c>
      <c r="AH124" s="470">
        <f t="shared" si="50"/>
        <v>0</v>
      </c>
      <c r="AI124" s="470">
        <f t="shared" si="50"/>
        <v>0</v>
      </c>
      <c r="AJ124" s="470">
        <f t="shared" si="50"/>
        <v>0</v>
      </c>
      <c r="AK124" s="470">
        <f t="shared" si="50"/>
        <v>0</v>
      </c>
      <c r="AL124" s="470">
        <f t="shared" si="50"/>
        <v>0</v>
      </c>
      <c r="AM124" s="470">
        <f t="shared" si="50"/>
        <v>0</v>
      </c>
      <c r="AN124" s="470">
        <f t="shared" si="50"/>
        <v>0</v>
      </c>
      <c r="AO124" s="470">
        <f t="shared" si="50"/>
        <v>0</v>
      </c>
      <c r="AP124" s="470">
        <f t="shared" si="50"/>
        <v>0</v>
      </c>
      <c r="AQ124" s="470">
        <f t="shared" si="50"/>
        <v>0</v>
      </c>
      <c r="AR124" s="1017"/>
      <c r="AS124" s="1017"/>
      <c r="AT124" s="1015"/>
      <c r="AU124" s="1008"/>
    </row>
    <row r="125" spans="2:49" ht="21.75" customHeight="1">
      <c r="B125" s="1057" t="s">
        <v>962</v>
      </c>
      <c r="C125" s="1054" t="s">
        <v>616</v>
      </c>
      <c r="D125" s="1051" t="s">
        <v>1127</v>
      </c>
      <c r="E125" s="1048" t="s">
        <v>262</v>
      </c>
      <c r="F125" s="1046" t="s">
        <v>263</v>
      </c>
      <c r="G125" s="1043"/>
      <c r="H125" s="1034"/>
      <c r="I125" s="1040">
        <f>+H125+K125-L125</f>
        <v>0</v>
      </c>
      <c r="J125" s="1037">
        <f>+K125-L125</f>
        <v>0</v>
      </c>
      <c r="K125" s="1034">
        <f>+SUM(N125:AQ125)</f>
        <v>0</v>
      </c>
      <c r="L125" s="1029">
        <v>0</v>
      </c>
      <c r="M125" s="462" t="s">
        <v>386</v>
      </c>
      <c r="N125" s="463"/>
      <c r="O125" s="463"/>
      <c r="P125" s="463"/>
      <c r="Q125" s="463"/>
      <c r="R125" s="463"/>
      <c r="S125" s="463"/>
      <c r="T125" s="463"/>
      <c r="U125" s="463"/>
      <c r="V125" s="463"/>
      <c r="W125" s="463"/>
      <c r="X125" s="463"/>
      <c r="Y125" s="463"/>
      <c r="Z125" s="463"/>
      <c r="AA125" s="463"/>
      <c r="AB125" s="463"/>
      <c r="AC125" s="463"/>
      <c r="AD125" s="472"/>
      <c r="AE125" s="472"/>
      <c r="AF125" s="472"/>
      <c r="AG125" s="472"/>
      <c r="AH125" s="472"/>
      <c r="AI125" s="472"/>
      <c r="AJ125" s="472"/>
      <c r="AK125" s="472"/>
      <c r="AL125" s="472"/>
      <c r="AM125" s="472"/>
      <c r="AN125" s="472"/>
      <c r="AO125" s="472"/>
      <c r="AP125" s="472"/>
      <c r="AQ125" s="472"/>
      <c r="AR125" s="1016"/>
      <c r="AS125" s="1016"/>
      <c r="AT125" s="1014"/>
      <c r="AU125" s="1007">
        <f>+AT125-I125</f>
        <v>0</v>
      </c>
      <c r="AV125" s="35"/>
    </row>
    <row r="126" spans="2:49" ht="21.75" customHeight="1">
      <c r="B126" s="1058"/>
      <c r="C126" s="1055"/>
      <c r="D126" s="1052"/>
      <c r="E126" s="1049"/>
      <c r="F126" s="846"/>
      <c r="G126" s="1044"/>
      <c r="H126" s="1035"/>
      <c r="I126" s="1041"/>
      <c r="J126" s="1038"/>
      <c r="K126" s="1035"/>
      <c r="L126" s="1030"/>
      <c r="M126" s="464" t="s">
        <v>380</v>
      </c>
      <c r="N126" s="465">
        <f>+N125-N127</f>
        <v>0</v>
      </c>
      <c r="O126" s="465">
        <f t="shared" ref="O126:AQ126" si="51">+N126+O125-O127</f>
        <v>0</v>
      </c>
      <c r="P126" s="465">
        <f t="shared" si="51"/>
        <v>0</v>
      </c>
      <c r="Q126" s="465">
        <f t="shared" si="51"/>
        <v>0</v>
      </c>
      <c r="R126" s="465">
        <f t="shared" si="51"/>
        <v>0</v>
      </c>
      <c r="S126" s="465">
        <f t="shared" si="51"/>
        <v>0</v>
      </c>
      <c r="T126" s="465">
        <f t="shared" si="51"/>
        <v>0</v>
      </c>
      <c r="U126" s="465">
        <f t="shared" si="51"/>
        <v>0</v>
      </c>
      <c r="V126" s="465">
        <f t="shared" si="51"/>
        <v>0</v>
      </c>
      <c r="W126" s="465">
        <f t="shared" si="51"/>
        <v>0</v>
      </c>
      <c r="X126" s="465">
        <f t="shared" si="51"/>
        <v>0</v>
      </c>
      <c r="Y126" s="465">
        <f t="shared" si="51"/>
        <v>0</v>
      </c>
      <c r="Z126" s="465">
        <f t="shared" si="51"/>
        <v>0</v>
      </c>
      <c r="AA126" s="465">
        <f t="shared" si="51"/>
        <v>0</v>
      </c>
      <c r="AB126" s="465">
        <f t="shared" si="51"/>
        <v>0</v>
      </c>
      <c r="AC126" s="465">
        <f t="shared" si="51"/>
        <v>0</v>
      </c>
      <c r="AD126" s="465">
        <f t="shared" si="51"/>
        <v>0</v>
      </c>
      <c r="AE126" s="465">
        <f t="shared" si="51"/>
        <v>0</v>
      </c>
      <c r="AF126" s="465">
        <f t="shared" si="51"/>
        <v>0</v>
      </c>
      <c r="AG126" s="465">
        <f t="shared" si="51"/>
        <v>0</v>
      </c>
      <c r="AH126" s="465">
        <f t="shared" si="51"/>
        <v>0</v>
      </c>
      <c r="AI126" s="465">
        <f t="shared" si="51"/>
        <v>0</v>
      </c>
      <c r="AJ126" s="465">
        <f t="shared" si="51"/>
        <v>0</v>
      </c>
      <c r="AK126" s="465">
        <f t="shared" si="51"/>
        <v>0</v>
      </c>
      <c r="AL126" s="465">
        <f t="shared" si="51"/>
        <v>0</v>
      </c>
      <c r="AM126" s="465">
        <f t="shared" si="51"/>
        <v>0</v>
      </c>
      <c r="AN126" s="465">
        <f t="shared" si="51"/>
        <v>0</v>
      </c>
      <c r="AO126" s="465">
        <f t="shared" si="51"/>
        <v>0</v>
      </c>
      <c r="AP126" s="465">
        <f t="shared" si="51"/>
        <v>0</v>
      </c>
      <c r="AQ126" s="465">
        <f t="shared" si="51"/>
        <v>0</v>
      </c>
      <c r="AR126" s="1017"/>
      <c r="AS126" s="1017"/>
      <c r="AT126" s="1015"/>
      <c r="AU126" s="1008"/>
    </row>
    <row r="127" spans="2:49" ht="21.75" customHeight="1">
      <c r="B127" s="1058"/>
      <c r="C127" s="1055"/>
      <c r="D127" s="1052"/>
      <c r="E127" s="1049"/>
      <c r="F127" s="846"/>
      <c r="G127" s="1044"/>
      <c r="H127" s="1035"/>
      <c r="I127" s="1041"/>
      <c r="J127" s="1038"/>
      <c r="K127" s="1035"/>
      <c r="L127" s="1030"/>
      <c r="M127" s="464" t="s">
        <v>1075</v>
      </c>
      <c r="N127" s="465"/>
      <c r="O127" s="465"/>
      <c r="P127" s="465"/>
      <c r="Q127" s="465"/>
      <c r="R127" s="465"/>
      <c r="S127" s="465"/>
      <c r="T127" s="465"/>
      <c r="U127" s="465"/>
      <c r="V127" s="465"/>
      <c r="W127" s="465"/>
      <c r="X127" s="465"/>
      <c r="Y127" s="465"/>
      <c r="Z127" s="465"/>
      <c r="AA127" s="465"/>
      <c r="AB127" s="465"/>
      <c r="AC127" s="465"/>
      <c r="AD127" s="473"/>
      <c r="AE127" s="473"/>
      <c r="AF127" s="473"/>
      <c r="AG127" s="473"/>
      <c r="AH127" s="473"/>
      <c r="AI127" s="473"/>
      <c r="AJ127" s="473"/>
      <c r="AK127" s="473"/>
      <c r="AL127" s="473"/>
      <c r="AM127" s="473"/>
      <c r="AN127" s="473"/>
      <c r="AO127" s="473"/>
      <c r="AP127" s="473"/>
      <c r="AQ127" s="473"/>
      <c r="AR127" s="1017"/>
      <c r="AS127" s="1017"/>
      <c r="AT127" s="1015"/>
      <c r="AU127" s="1008"/>
      <c r="AV127" s="35"/>
    </row>
    <row r="128" spans="2:49" ht="21.75" customHeight="1">
      <c r="B128" s="1058"/>
      <c r="C128" s="1055"/>
      <c r="D128" s="1052"/>
      <c r="E128" s="1049" t="s">
        <v>1114</v>
      </c>
      <c r="F128" s="846"/>
      <c r="G128" s="1044"/>
      <c r="H128" s="1035"/>
      <c r="I128" s="1041"/>
      <c r="J128" s="1038"/>
      <c r="K128" s="1035"/>
      <c r="L128" s="1030"/>
      <c r="M128" s="49" t="s">
        <v>1076</v>
      </c>
      <c r="N128" s="466"/>
      <c r="O128" s="467"/>
      <c r="P128" s="467"/>
      <c r="Q128" s="467"/>
      <c r="R128" s="467"/>
      <c r="S128" s="467"/>
      <c r="T128" s="467"/>
      <c r="U128" s="467"/>
      <c r="V128" s="467"/>
      <c r="W128" s="467"/>
      <c r="X128" s="467"/>
      <c r="Y128" s="467"/>
      <c r="Z128" s="467"/>
      <c r="AA128" s="467"/>
      <c r="AB128" s="467"/>
      <c r="AC128" s="467"/>
      <c r="AD128" s="467"/>
      <c r="AE128" s="467"/>
      <c r="AF128" s="467"/>
      <c r="AG128" s="467"/>
      <c r="AH128" s="467"/>
      <c r="AI128" s="467"/>
      <c r="AJ128" s="467"/>
      <c r="AK128" s="467"/>
      <c r="AL128" s="467"/>
      <c r="AM128" s="467"/>
      <c r="AN128" s="467"/>
      <c r="AO128" s="467"/>
      <c r="AP128" s="467"/>
      <c r="AQ128" s="467"/>
      <c r="AR128" s="1017"/>
      <c r="AS128" s="1017"/>
      <c r="AT128" s="1015"/>
      <c r="AU128" s="1008"/>
      <c r="AV128" s="35"/>
    </row>
    <row r="129" spans="2:49" ht="21.75" customHeight="1">
      <c r="B129" s="1059"/>
      <c r="C129" s="1056"/>
      <c r="D129" s="1053"/>
      <c r="E129" s="1050" t="s">
        <v>1114</v>
      </c>
      <c r="F129" s="1047"/>
      <c r="G129" s="1045"/>
      <c r="H129" s="1036"/>
      <c r="I129" s="1042"/>
      <c r="J129" s="1039"/>
      <c r="K129" s="1036"/>
      <c r="L129" s="1031"/>
      <c r="M129" s="468" t="s">
        <v>306</v>
      </c>
      <c r="N129" s="469">
        <f>+H125+N127-N128</f>
        <v>0</v>
      </c>
      <c r="O129" s="470">
        <f t="shared" ref="O129:AQ129" si="52">+N129+O127-O128</f>
        <v>0</v>
      </c>
      <c r="P129" s="470">
        <f t="shared" si="52"/>
        <v>0</v>
      </c>
      <c r="Q129" s="470">
        <f t="shared" si="52"/>
        <v>0</v>
      </c>
      <c r="R129" s="470">
        <f t="shared" si="52"/>
        <v>0</v>
      </c>
      <c r="S129" s="470">
        <f t="shared" si="52"/>
        <v>0</v>
      </c>
      <c r="T129" s="470">
        <f t="shared" si="52"/>
        <v>0</v>
      </c>
      <c r="U129" s="470">
        <f t="shared" si="52"/>
        <v>0</v>
      </c>
      <c r="V129" s="470">
        <f t="shared" si="52"/>
        <v>0</v>
      </c>
      <c r="W129" s="470">
        <f t="shared" si="52"/>
        <v>0</v>
      </c>
      <c r="X129" s="470">
        <f t="shared" si="52"/>
        <v>0</v>
      </c>
      <c r="Y129" s="470">
        <f t="shared" si="52"/>
        <v>0</v>
      </c>
      <c r="Z129" s="470">
        <f t="shared" si="52"/>
        <v>0</v>
      </c>
      <c r="AA129" s="470">
        <f t="shared" si="52"/>
        <v>0</v>
      </c>
      <c r="AB129" s="470">
        <f t="shared" si="52"/>
        <v>0</v>
      </c>
      <c r="AC129" s="470">
        <f t="shared" si="52"/>
        <v>0</v>
      </c>
      <c r="AD129" s="470">
        <f t="shared" si="52"/>
        <v>0</v>
      </c>
      <c r="AE129" s="470">
        <f t="shared" si="52"/>
        <v>0</v>
      </c>
      <c r="AF129" s="470">
        <f t="shared" si="52"/>
        <v>0</v>
      </c>
      <c r="AG129" s="470">
        <f t="shared" si="52"/>
        <v>0</v>
      </c>
      <c r="AH129" s="470">
        <f t="shared" si="52"/>
        <v>0</v>
      </c>
      <c r="AI129" s="470">
        <f t="shared" si="52"/>
        <v>0</v>
      </c>
      <c r="AJ129" s="470">
        <f t="shared" si="52"/>
        <v>0</v>
      </c>
      <c r="AK129" s="470">
        <f t="shared" si="52"/>
        <v>0</v>
      </c>
      <c r="AL129" s="470">
        <f t="shared" si="52"/>
        <v>0</v>
      </c>
      <c r="AM129" s="470">
        <f t="shared" si="52"/>
        <v>0</v>
      </c>
      <c r="AN129" s="470">
        <f t="shared" si="52"/>
        <v>0</v>
      </c>
      <c r="AO129" s="470">
        <f t="shared" si="52"/>
        <v>0</v>
      </c>
      <c r="AP129" s="470">
        <f t="shared" si="52"/>
        <v>0</v>
      </c>
      <c r="AQ129" s="470">
        <f t="shared" si="52"/>
        <v>0</v>
      </c>
      <c r="AR129" s="1017"/>
      <c r="AS129" s="1017"/>
      <c r="AT129" s="1015"/>
      <c r="AU129" s="1008"/>
    </row>
    <row r="130" spans="2:49" ht="21.75" customHeight="1">
      <c r="B130" s="1057" t="s">
        <v>1125</v>
      </c>
      <c r="C130" s="1054" t="s">
        <v>616</v>
      </c>
      <c r="D130" s="1051" t="s">
        <v>1128</v>
      </c>
      <c r="E130" s="1048" t="s">
        <v>1129</v>
      </c>
      <c r="F130" s="1046" t="s">
        <v>261</v>
      </c>
      <c r="G130" s="1043"/>
      <c r="H130" s="1034"/>
      <c r="I130" s="1040">
        <f>+H130+K130-L130</f>
        <v>0</v>
      </c>
      <c r="J130" s="1037">
        <f>+K130-L130</f>
        <v>0</v>
      </c>
      <c r="K130" s="1034">
        <f>+SUM(N130:AQ130)</f>
        <v>0</v>
      </c>
      <c r="L130" s="1029">
        <v>0</v>
      </c>
      <c r="M130" s="462" t="s">
        <v>386</v>
      </c>
      <c r="N130" s="463"/>
      <c r="O130" s="463"/>
      <c r="P130" s="463"/>
      <c r="Q130" s="463"/>
      <c r="R130" s="463"/>
      <c r="S130" s="463"/>
      <c r="T130" s="463"/>
      <c r="U130" s="463"/>
      <c r="V130" s="463"/>
      <c r="W130" s="463"/>
      <c r="X130" s="463"/>
      <c r="Y130" s="463"/>
      <c r="Z130" s="463"/>
      <c r="AA130" s="463"/>
      <c r="AB130" s="463"/>
      <c r="AC130" s="463"/>
      <c r="AD130" s="472"/>
      <c r="AE130" s="472"/>
      <c r="AF130" s="472"/>
      <c r="AG130" s="472"/>
      <c r="AH130" s="472"/>
      <c r="AI130" s="472"/>
      <c r="AJ130" s="472"/>
      <c r="AK130" s="472"/>
      <c r="AL130" s="472"/>
      <c r="AM130" s="472"/>
      <c r="AN130" s="472"/>
      <c r="AO130" s="472"/>
      <c r="AP130" s="472"/>
      <c r="AQ130" s="472"/>
      <c r="AR130" s="1016"/>
      <c r="AS130" s="1016"/>
      <c r="AT130" s="1014"/>
      <c r="AU130" s="1007"/>
      <c r="AV130">
        <f>219-196</f>
        <v>23</v>
      </c>
      <c r="AW130" s="35">
        <f>+I135-AT135</f>
        <v>0</v>
      </c>
    </row>
    <row r="131" spans="2:49" ht="21.75" customHeight="1">
      <c r="B131" s="1058"/>
      <c r="C131" s="1055"/>
      <c r="D131" s="1052"/>
      <c r="E131" s="1049"/>
      <c r="F131" s="846"/>
      <c r="G131" s="1044"/>
      <c r="H131" s="1035"/>
      <c r="I131" s="1041"/>
      <c r="J131" s="1038"/>
      <c r="K131" s="1035"/>
      <c r="L131" s="1030"/>
      <c r="M131" s="464" t="s">
        <v>380</v>
      </c>
      <c r="N131" s="465">
        <f>+N130-N132</f>
        <v>0</v>
      </c>
      <c r="O131" s="465">
        <f t="shared" ref="O131:AQ131" si="53">+N131+O130-O132</f>
        <v>0</v>
      </c>
      <c r="P131" s="465">
        <f t="shared" si="53"/>
        <v>-200</v>
      </c>
      <c r="Q131" s="465">
        <f t="shared" si="53"/>
        <v>-200</v>
      </c>
      <c r="R131" s="465">
        <f t="shared" si="53"/>
        <v>-300</v>
      </c>
      <c r="S131" s="465">
        <f t="shared" si="53"/>
        <v>-500</v>
      </c>
      <c r="T131" s="465">
        <f t="shared" si="53"/>
        <v>-600</v>
      </c>
      <c r="U131" s="465">
        <f t="shared" si="53"/>
        <v>-600</v>
      </c>
      <c r="V131" s="465">
        <f t="shared" si="53"/>
        <v>-600</v>
      </c>
      <c r="W131" s="465">
        <f t="shared" si="53"/>
        <v>-600</v>
      </c>
      <c r="X131" s="465">
        <f t="shared" si="53"/>
        <v>-600</v>
      </c>
      <c r="Y131" s="465">
        <f t="shared" si="53"/>
        <v>-600</v>
      </c>
      <c r="Z131" s="465">
        <f t="shared" si="53"/>
        <v>-600</v>
      </c>
      <c r="AA131" s="465">
        <f t="shared" si="53"/>
        <v>-600</v>
      </c>
      <c r="AB131" s="465">
        <f t="shared" si="53"/>
        <v>-600</v>
      </c>
      <c r="AC131" s="465">
        <f t="shared" si="53"/>
        <v>-600</v>
      </c>
      <c r="AD131" s="465">
        <f t="shared" si="53"/>
        <v>-600</v>
      </c>
      <c r="AE131" s="465">
        <f t="shared" si="53"/>
        <v>-600</v>
      </c>
      <c r="AF131" s="465">
        <f t="shared" si="53"/>
        <v>-600</v>
      </c>
      <c r="AG131" s="465">
        <f t="shared" si="53"/>
        <v>-600</v>
      </c>
      <c r="AH131" s="465">
        <f t="shared" si="53"/>
        <v>-600</v>
      </c>
      <c r="AI131" s="465">
        <f t="shared" si="53"/>
        <v>-600</v>
      </c>
      <c r="AJ131" s="465">
        <f t="shared" si="53"/>
        <v>-600</v>
      </c>
      <c r="AK131" s="465">
        <f t="shared" si="53"/>
        <v>-600</v>
      </c>
      <c r="AL131" s="465">
        <f t="shared" si="53"/>
        <v>-600</v>
      </c>
      <c r="AM131" s="465">
        <f t="shared" si="53"/>
        <v>-600</v>
      </c>
      <c r="AN131" s="465">
        <f t="shared" si="53"/>
        <v>-600</v>
      </c>
      <c r="AO131" s="465">
        <f t="shared" si="53"/>
        <v>-600</v>
      </c>
      <c r="AP131" s="465">
        <f t="shared" si="53"/>
        <v>-600</v>
      </c>
      <c r="AQ131" s="465">
        <f t="shared" si="53"/>
        <v>-600</v>
      </c>
      <c r="AR131" s="1017"/>
      <c r="AS131" s="1017"/>
      <c r="AT131" s="1015"/>
      <c r="AU131" s="1008"/>
      <c r="AW131" s="35"/>
    </row>
    <row r="132" spans="2:49" ht="21.75" customHeight="1">
      <c r="B132" s="1058"/>
      <c r="C132" s="1055"/>
      <c r="D132" s="1052"/>
      <c r="E132" s="1049"/>
      <c r="F132" s="846"/>
      <c r="G132" s="1044"/>
      <c r="H132" s="1035"/>
      <c r="I132" s="1041"/>
      <c r="J132" s="1038"/>
      <c r="K132" s="1035"/>
      <c r="L132" s="1030"/>
      <c r="M132" s="464" t="s">
        <v>1075</v>
      </c>
      <c r="N132" s="465"/>
      <c r="O132" s="465"/>
      <c r="P132" s="465">
        <v>200</v>
      </c>
      <c r="Q132" s="465"/>
      <c r="R132" s="465">
        <v>100</v>
      </c>
      <c r="S132" s="465">
        <v>200</v>
      </c>
      <c r="T132" s="465">
        <v>100</v>
      </c>
      <c r="U132" s="465"/>
      <c r="V132" s="465"/>
      <c r="W132" s="465"/>
      <c r="X132" s="465"/>
      <c r="Y132" s="465"/>
      <c r="Z132" s="465"/>
      <c r="AA132" s="465"/>
      <c r="AB132" s="465"/>
      <c r="AC132" s="465"/>
      <c r="AD132" s="473"/>
      <c r="AE132" s="473"/>
      <c r="AF132" s="473"/>
      <c r="AG132" s="473"/>
      <c r="AH132" s="473"/>
      <c r="AI132" s="473"/>
      <c r="AJ132" s="473"/>
      <c r="AK132" s="473"/>
      <c r="AL132" s="473"/>
      <c r="AM132" s="473"/>
      <c r="AN132" s="473"/>
      <c r="AO132" s="473"/>
      <c r="AP132" s="473"/>
      <c r="AQ132" s="473"/>
      <c r="AR132" s="1017"/>
      <c r="AS132" s="1017"/>
      <c r="AT132" s="1015"/>
      <c r="AU132" s="1008"/>
      <c r="AW132" s="35"/>
    </row>
    <row r="133" spans="2:49" ht="21.75" customHeight="1">
      <c r="B133" s="1058"/>
      <c r="C133" s="1055"/>
      <c r="D133" s="1052"/>
      <c r="E133" s="1049" t="s">
        <v>1114</v>
      </c>
      <c r="F133" s="846"/>
      <c r="G133" s="1044"/>
      <c r="H133" s="1035"/>
      <c r="I133" s="1041"/>
      <c r="J133" s="1038"/>
      <c r="K133" s="1035"/>
      <c r="L133" s="1030"/>
      <c r="M133" s="49" t="s">
        <v>1076</v>
      </c>
      <c r="N133" s="466"/>
      <c r="O133" s="467"/>
      <c r="P133" s="467"/>
      <c r="Q133" s="467">
        <v>100</v>
      </c>
      <c r="R133" s="467">
        <v>200</v>
      </c>
      <c r="S133" s="467">
        <v>200</v>
      </c>
      <c r="T133" s="467"/>
      <c r="U133" s="467"/>
      <c r="V133" s="467"/>
      <c r="W133" s="467"/>
      <c r="X133" s="467"/>
      <c r="Y133" s="467"/>
      <c r="Z133" s="467"/>
      <c r="AA133" s="467"/>
      <c r="AB133" s="467"/>
      <c r="AC133" s="467"/>
      <c r="AD133" s="467"/>
      <c r="AE133" s="467"/>
      <c r="AF133" s="467"/>
      <c r="AG133" s="467"/>
      <c r="AH133" s="467"/>
      <c r="AI133" s="467"/>
      <c r="AJ133" s="467"/>
      <c r="AK133" s="467"/>
      <c r="AL133" s="467"/>
      <c r="AM133" s="467"/>
      <c r="AN133" s="467"/>
      <c r="AO133" s="467"/>
      <c r="AP133" s="467"/>
      <c r="AQ133" s="467"/>
      <c r="AR133" s="1017"/>
      <c r="AS133" s="1017"/>
      <c r="AT133" s="1015"/>
      <c r="AU133" s="1008"/>
    </row>
    <row r="134" spans="2:49" ht="21.75" customHeight="1">
      <c r="B134" s="1059"/>
      <c r="C134" s="1056"/>
      <c r="D134" s="1053"/>
      <c r="E134" s="1050" t="s">
        <v>1114</v>
      </c>
      <c r="F134" s="1047"/>
      <c r="G134" s="1045"/>
      <c r="H134" s="1036"/>
      <c r="I134" s="1042"/>
      <c r="J134" s="1039"/>
      <c r="K134" s="1036"/>
      <c r="L134" s="1031"/>
      <c r="M134" s="468" t="s">
        <v>306</v>
      </c>
      <c r="N134" s="469">
        <f>+H130+N132-N133</f>
        <v>0</v>
      </c>
      <c r="O134" s="470">
        <f t="shared" ref="O134:AQ134" si="54">+N134+O132-O133</f>
        <v>0</v>
      </c>
      <c r="P134" s="470">
        <f t="shared" si="54"/>
        <v>200</v>
      </c>
      <c r="Q134" s="470">
        <f t="shared" si="54"/>
        <v>100</v>
      </c>
      <c r="R134" s="470">
        <f t="shared" si="54"/>
        <v>0</v>
      </c>
      <c r="S134" s="470">
        <f t="shared" si="54"/>
        <v>0</v>
      </c>
      <c r="T134" s="470">
        <f t="shared" si="54"/>
        <v>100</v>
      </c>
      <c r="U134" s="470">
        <f t="shared" si="54"/>
        <v>100</v>
      </c>
      <c r="V134" s="470">
        <f t="shared" si="54"/>
        <v>100</v>
      </c>
      <c r="W134" s="470">
        <f t="shared" si="54"/>
        <v>100</v>
      </c>
      <c r="X134" s="470">
        <f t="shared" si="54"/>
        <v>100</v>
      </c>
      <c r="Y134" s="470">
        <f t="shared" si="54"/>
        <v>100</v>
      </c>
      <c r="Z134" s="470">
        <f t="shared" si="54"/>
        <v>100</v>
      </c>
      <c r="AA134" s="470">
        <f t="shared" si="54"/>
        <v>100</v>
      </c>
      <c r="AB134" s="470">
        <f t="shared" si="54"/>
        <v>100</v>
      </c>
      <c r="AC134" s="470">
        <f t="shared" si="54"/>
        <v>100</v>
      </c>
      <c r="AD134" s="470">
        <f t="shared" si="54"/>
        <v>100</v>
      </c>
      <c r="AE134" s="470">
        <f t="shared" si="54"/>
        <v>100</v>
      </c>
      <c r="AF134" s="470">
        <f t="shared" si="54"/>
        <v>100</v>
      </c>
      <c r="AG134" s="470">
        <f t="shared" si="54"/>
        <v>100</v>
      </c>
      <c r="AH134" s="470">
        <f t="shared" si="54"/>
        <v>100</v>
      </c>
      <c r="AI134" s="470">
        <f t="shared" si="54"/>
        <v>100</v>
      </c>
      <c r="AJ134" s="470">
        <f t="shared" si="54"/>
        <v>100</v>
      </c>
      <c r="AK134" s="470">
        <f t="shared" si="54"/>
        <v>100</v>
      </c>
      <c r="AL134" s="470">
        <f t="shared" si="54"/>
        <v>100</v>
      </c>
      <c r="AM134" s="470">
        <f t="shared" si="54"/>
        <v>100</v>
      </c>
      <c r="AN134" s="470">
        <f t="shared" si="54"/>
        <v>100</v>
      </c>
      <c r="AO134" s="470">
        <f t="shared" si="54"/>
        <v>100</v>
      </c>
      <c r="AP134" s="470">
        <f t="shared" si="54"/>
        <v>100</v>
      </c>
      <c r="AQ134" s="470">
        <f t="shared" si="54"/>
        <v>100</v>
      </c>
      <c r="AR134" s="1017"/>
      <c r="AS134" s="1017"/>
      <c r="AT134" s="1015"/>
      <c r="AU134" s="1008"/>
    </row>
    <row r="135" spans="2:49" ht="21.75" customHeight="1">
      <c r="B135" s="1057" t="s">
        <v>1125</v>
      </c>
      <c r="C135" s="1054" t="s">
        <v>616</v>
      </c>
      <c r="D135" s="1051" t="s">
        <v>1128</v>
      </c>
      <c r="E135" s="1048" t="s">
        <v>1130</v>
      </c>
      <c r="F135" s="1046" t="s">
        <v>261</v>
      </c>
      <c r="G135" s="1043"/>
      <c r="H135" s="1034"/>
      <c r="I135" s="1040">
        <f>+H135+K135-L135</f>
        <v>0</v>
      </c>
      <c r="J135" s="1037">
        <f>+K135-L135</f>
        <v>0</v>
      </c>
      <c r="K135" s="1034">
        <f>+SUM(N135:AQ135)</f>
        <v>0</v>
      </c>
      <c r="L135" s="1029">
        <v>0</v>
      </c>
      <c r="M135" s="462" t="s">
        <v>386</v>
      </c>
      <c r="N135" s="463"/>
      <c r="O135" s="463"/>
      <c r="P135" s="463"/>
      <c r="Q135" s="463"/>
      <c r="R135" s="463"/>
      <c r="S135" s="463"/>
      <c r="T135" s="463"/>
      <c r="U135" s="463"/>
      <c r="V135" s="463"/>
      <c r="W135" s="463"/>
      <c r="X135" s="463"/>
      <c r="Y135" s="463"/>
      <c r="Z135" s="463"/>
      <c r="AA135" s="463"/>
      <c r="AB135" s="463"/>
      <c r="AC135" s="463"/>
      <c r="AD135" s="472"/>
      <c r="AE135" s="472"/>
      <c r="AF135" s="472"/>
      <c r="AG135" s="472"/>
      <c r="AH135" s="472"/>
      <c r="AI135" s="472"/>
      <c r="AJ135" s="472"/>
      <c r="AK135" s="472"/>
      <c r="AL135" s="472"/>
      <c r="AM135" s="472"/>
      <c r="AN135" s="472"/>
      <c r="AO135" s="472"/>
      <c r="AP135" s="472"/>
      <c r="AQ135" s="472"/>
      <c r="AR135" s="1016"/>
      <c r="AS135" s="1016"/>
      <c r="AT135" s="1014"/>
      <c r="AU135" s="1007"/>
      <c r="AV135">
        <f>219-196</f>
        <v>23</v>
      </c>
      <c r="AW135" s="35">
        <f>+I140-AT140</f>
        <v>0</v>
      </c>
    </row>
    <row r="136" spans="2:49" ht="21.75" customHeight="1">
      <c r="B136" s="1058"/>
      <c r="C136" s="1055"/>
      <c r="D136" s="1052"/>
      <c r="E136" s="1049"/>
      <c r="F136" s="846"/>
      <c r="G136" s="1044"/>
      <c r="H136" s="1035"/>
      <c r="I136" s="1041"/>
      <c r="J136" s="1038"/>
      <c r="K136" s="1035"/>
      <c r="L136" s="1030"/>
      <c r="M136" s="464" t="s">
        <v>380</v>
      </c>
      <c r="N136" s="465">
        <f>+N135-N137</f>
        <v>-200</v>
      </c>
      <c r="O136" s="465">
        <f t="shared" ref="O136:AQ136" si="55">+N136+O135-O137</f>
        <v>-200</v>
      </c>
      <c r="P136" s="465">
        <f t="shared" si="55"/>
        <v>-200</v>
      </c>
      <c r="Q136" s="465">
        <f t="shared" si="55"/>
        <v>-200</v>
      </c>
      <c r="R136" s="465">
        <f t="shared" si="55"/>
        <v>-400</v>
      </c>
      <c r="S136" s="465">
        <f t="shared" si="55"/>
        <v>-700</v>
      </c>
      <c r="T136" s="465">
        <f t="shared" si="55"/>
        <v>-800</v>
      </c>
      <c r="U136" s="465">
        <f t="shared" si="55"/>
        <v>-800</v>
      </c>
      <c r="V136" s="465">
        <f t="shared" si="55"/>
        <v>-800</v>
      </c>
      <c r="W136" s="465">
        <f t="shared" si="55"/>
        <v>-800</v>
      </c>
      <c r="X136" s="465">
        <f t="shared" si="55"/>
        <v>-800</v>
      </c>
      <c r="Y136" s="465">
        <f t="shared" si="55"/>
        <v>-800</v>
      </c>
      <c r="Z136" s="465">
        <f t="shared" si="55"/>
        <v>-800</v>
      </c>
      <c r="AA136" s="465">
        <f t="shared" si="55"/>
        <v>-800</v>
      </c>
      <c r="AB136" s="465">
        <f t="shared" si="55"/>
        <v>-800</v>
      </c>
      <c r="AC136" s="465">
        <f t="shared" si="55"/>
        <v>-800</v>
      </c>
      <c r="AD136" s="465">
        <f t="shared" si="55"/>
        <v>-800</v>
      </c>
      <c r="AE136" s="465">
        <f t="shared" si="55"/>
        <v>-800</v>
      </c>
      <c r="AF136" s="465">
        <f t="shared" si="55"/>
        <v>-800</v>
      </c>
      <c r="AG136" s="465">
        <f t="shared" si="55"/>
        <v>-800</v>
      </c>
      <c r="AH136" s="465">
        <f t="shared" si="55"/>
        <v>-800</v>
      </c>
      <c r="AI136" s="465">
        <f t="shared" si="55"/>
        <v>-800</v>
      </c>
      <c r="AJ136" s="465">
        <f t="shared" si="55"/>
        <v>-800</v>
      </c>
      <c r="AK136" s="465">
        <f t="shared" si="55"/>
        <v>-800</v>
      </c>
      <c r="AL136" s="465">
        <f t="shared" si="55"/>
        <v>-800</v>
      </c>
      <c r="AM136" s="465">
        <f t="shared" si="55"/>
        <v>-800</v>
      </c>
      <c r="AN136" s="465">
        <f t="shared" si="55"/>
        <v>-800</v>
      </c>
      <c r="AO136" s="465">
        <f t="shared" si="55"/>
        <v>-800</v>
      </c>
      <c r="AP136" s="465">
        <f t="shared" si="55"/>
        <v>-800</v>
      </c>
      <c r="AQ136" s="465">
        <f t="shared" si="55"/>
        <v>-800</v>
      </c>
      <c r="AR136" s="1017"/>
      <c r="AS136" s="1017"/>
      <c r="AT136" s="1015"/>
      <c r="AU136" s="1008"/>
      <c r="AW136" s="35"/>
    </row>
    <row r="137" spans="2:49" ht="21.75" customHeight="1">
      <c r="B137" s="1058"/>
      <c r="C137" s="1055"/>
      <c r="D137" s="1052"/>
      <c r="E137" s="1049"/>
      <c r="F137" s="846"/>
      <c r="G137" s="1044"/>
      <c r="H137" s="1035"/>
      <c r="I137" s="1041"/>
      <c r="J137" s="1038"/>
      <c r="K137" s="1035"/>
      <c r="L137" s="1030"/>
      <c r="M137" s="464" t="s">
        <v>1075</v>
      </c>
      <c r="N137" s="465">
        <v>200</v>
      </c>
      <c r="O137" s="465"/>
      <c r="P137" s="465"/>
      <c r="Q137" s="465"/>
      <c r="R137" s="465">
        <v>200</v>
      </c>
      <c r="S137" s="465">
        <v>300</v>
      </c>
      <c r="T137" s="465">
        <v>100</v>
      </c>
      <c r="U137" s="465"/>
      <c r="V137" s="465"/>
      <c r="W137" s="465"/>
      <c r="X137" s="465"/>
      <c r="Y137" s="465"/>
      <c r="Z137" s="465"/>
      <c r="AA137" s="465"/>
      <c r="AB137" s="465"/>
      <c r="AC137" s="465"/>
      <c r="AD137" s="473"/>
      <c r="AE137" s="473"/>
      <c r="AF137" s="473"/>
      <c r="AG137" s="473"/>
      <c r="AH137" s="473"/>
      <c r="AI137" s="473"/>
      <c r="AJ137" s="473"/>
      <c r="AK137" s="473"/>
      <c r="AL137" s="473"/>
      <c r="AM137" s="473"/>
      <c r="AN137" s="473"/>
      <c r="AO137" s="473"/>
      <c r="AP137" s="473"/>
      <c r="AQ137" s="473"/>
      <c r="AR137" s="1017"/>
      <c r="AS137" s="1017"/>
      <c r="AT137" s="1015"/>
      <c r="AU137" s="1008"/>
      <c r="AW137" s="35"/>
    </row>
    <row r="138" spans="2:49" ht="21.75" customHeight="1">
      <c r="B138" s="1058"/>
      <c r="C138" s="1055"/>
      <c r="D138" s="1052"/>
      <c r="E138" s="1049" t="s">
        <v>1114</v>
      </c>
      <c r="F138" s="846"/>
      <c r="G138" s="1044"/>
      <c r="H138" s="1035"/>
      <c r="I138" s="1041"/>
      <c r="J138" s="1038"/>
      <c r="K138" s="1035"/>
      <c r="L138" s="1030"/>
      <c r="M138" s="49" t="s">
        <v>1076</v>
      </c>
      <c r="N138" s="466">
        <v>100</v>
      </c>
      <c r="O138" s="467"/>
      <c r="P138" s="467"/>
      <c r="Q138" s="467">
        <v>100</v>
      </c>
      <c r="R138" s="467"/>
      <c r="S138" s="467">
        <v>300</v>
      </c>
      <c r="T138" s="467"/>
      <c r="U138" s="467"/>
      <c r="V138" s="467"/>
      <c r="W138" s="467"/>
      <c r="X138" s="467"/>
      <c r="Y138" s="467"/>
      <c r="Z138" s="467"/>
      <c r="AA138" s="467"/>
      <c r="AB138" s="467"/>
      <c r="AC138" s="467"/>
      <c r="AD138" s="467"/>
      <c r="AE138" s="467"/>
      <c r="AF138" s="467"/>
      <c r="AG138" s="467"/>
      <c r="AH138" s="467"/>
      <c r="AI138" s="467"/>
      <c r="AJ138" s="467"/>
      <c r="AK138" s="467"/>
      <c r="AL138" s="467"/>
      <c r="AM138" s="467"/>
      <c r="AN138" s="467"/>
      <c r="AO138" s="467"/>
      <c r="AP138" s="467"/>
      <c r="AQ138" s="467"/>
      <c r="AR138" s="1017"/>
      <c r="AS138" s="1017"/>
      <c r="AT138" s="1015"/>
      <c r="AU138" s="1008"/>
    </row>
    <row r="139" spans="2:49" ht="21.75" customHeight="1">
      <c r="B139" s="1059"/>
      <c r="C139" s="1056"/>
      <c r="D139" s="1053"/>
      <c r="E139" s="1050" t="s">
        <v>1114</v>
      </c>
      <c r="F139" s="1047"/>
      <c r="G139" s="1045"/>
      <c r="H139" s="1036"/>
      <c r="I139" s="1042"/>
      <c r="J139" s="1039"/>
      <c r="K139" s="1036"/>
      <c r="L139" s="1031"/>
      <c r="M139" s="468" t="s">
        <v>306</v>
      </c>
      <c r="N139" s="469">
        <f>+H135+N137-N138</f>
        <v>100</v>
      </c>
      <c r="O139" s="470">
        <f t="shared" ref="O139:AQ139" si="56">+N139+O137-O138</f>
        <v>100</v>
      </c>
      <c r="P139" s="470">
        <f t="shared" si="56"/>
        <v>100</v>
      </c>
      <c r="Q139" s="470">
        <f t="shared" si="56"/>
        <v>0</v>
      </c>
      <c r="R139" s="470">
        <f t="shared" si="56"/>
        <v>200</v>
      </c>
      <c r="S139" s="470">
        <f t="shared" si="56"/>
        <v>200</v>
      </c>
      <c r="T139" s="470">
        <f t="shared" si="56"/>
        <v>300</v>
      </c>
      <c r="U139" s="470">
        <f t="shared" si="56"/>
        <v>300</v>
      </c>
      <c r="V139" s="470">
        <f t="shared" si="56"/>
        <v>300</v>
      </c>
      <c r="W139" s="470">
        <f t="shared" si="56"/>
        <v>300</v>
      </c>
      <c r="X139" s="470">
        <f t="shared" si="56"/>
        <v>300</v>
      </c>
      <c r="Y139" s="470">
        <f t="shared" si="56"/>
        <v>300</v>
      </c>
      <c r="Z139" s="470">
        <f t="shared" si="56"/>
        <v>300</v>
      </c>
      <c r="AA139" s="470">
        <f t="shared" si="56"/>
        <v>300</v>
      </c>
      <c r="AB139" s="470">
        <f t="shared" si="56"/>
        <v>300</v>
      </c>
      <c r="AC139" s="470">
        <f t="shared" si="56"/>
        <v>300</v>
      </c>
      <c r="AD139" s="470">
        <f t="shared" si="56"/>
        <v>300</v>
      </c>
      <c r="AE139" s="470">
        <f t="shared" si="56"/>
        <v>300</v>
      </c>
      <c r="AF139" s="470">
        <f t="shared" si="56"/>
        <v>300</v>
      </c>
      <c r="AG139" s="470">
        <f t="shared" si="56"/>
        <v>300</v>
      </c>
      <c r="AH139" s="470">
        <f t="shared" si="56"/>
        <v>300</v>
      </c>
      <c r="AI139" s="470">
        <f t="shared" si="56"/>
        <v>300</v>
      </c>
      <c r="AJ139" s="470">
        <f t="shared" si="56"/>
        <v>300</v>
      </c>
      <c r="AK139" s="470">
        <f t="shared" si="56"/>
        <v>300</v>
      </c>
      <c r="AL139" s="470">
        <f t="shared" si="56"/>
        <v>300</v>
      </c>
      <c r="AM139" s="470">
        <f t="shared" si="56"/>
        <v>300</v>
      </c>
      <c r="AN139" s="470">
        <f t="shared" si="56"/>
        <v>300</v>
      </c>
      <c r="AO139" s="470">
        <f t="shared" si="56"/>
        <v>300</v>
      </c>
      <c r="AP139" s="470">
        <f t="shared" si="56"/>
        <v>300</v>
      </c>
      <c r="AQ139" s="470">
        <f t="shared" si="56"/>
        <v>300</v>
      </c>
      <c r="AR139" s="1017"/>
      <c r="AS139" s="1017"/>
      <c r="AT139" s="1015"/>
      <c r="AU139" s="1008"/>
    </row>
    <row r="140" spans="2:49" ht="21.75" customHeight="1">
      <c r="B140" s="1057" t="s">
        <v>962</v>
      </c>
      <c r="C140" s="1054" t="s">
        <v>616</v>
      </c>
      <c r="D140" s="1051" t="s">
        <v>685</v>
      </c>
      <c r="E140" s="1048" t="s">
        <v>1131</v>
      </c>
      <c r="F140" s="1046" t="s">
        <v>351</v>
      </c>
      <c r="G140" s="1043"/>
      <c r="H140" s="1034"/>
      <c r="I140" s="1040">
        <f>+H140+K140-L140</f>
        <v>0</v>
      </c>
      <c r="J140" s="1037">
        <f>+K140-L140</f>
        <v>0</v>
      </c>
      <c r="K140" s="1034">
        <f>+SUM(N140:AQ140)</f>
        <v>0</v>
      </c>
      <c r="L140" s="1029">
        <v>0</v>
      </c>
      <c r="M140" s="462" t="s">
        <v>386</v>
      </c>
      <c r="N140" s="463"/>
      <c r="O140" s="463"/>
      <c r="P140" s="463"/>
      <c r="Q140" s="463"/>
      <c r="R140" s="463"/>
      <c r="S140" s="463"/>
      <c r="T140" s="463"/>
      <c r="U140" s="463"/>
      <c r="V140" s="463"/>
      <c r="W140" s="463"/>
      <c r="X140" s="463"/>
      <c r="Y140" s="463"/>
      <c r="Z140" s="463"/>
      <c r="AA140" s="463"/>
      <c r="AB140" s="463"/>
      <c r="AC140" s="463"/>
      <c r="AD140" s="472"/>
      <c r="AE140" s="472"/>
      <c r="AF140" s="472"/>
      <c r="AG140" s="472"/>
      <c r="AH140" s="472"/>
      <c r="AI140" s="472"/>
      <c r="AJ140" s="472"/>
      <c r="AK140" s="472"/>
      <c r="AL140" s="472"/>
      <c r="AM140" s="472"/>
      <c r="AN140" s="472"/>
      <c r="AO140" s="472"/>
      <c r="AP140" s="472"/>
      <c r="AQ140" s="472"/>
      <c r="AR140" s="1016"/>
      <c r="AS140" s="1016"/>
      <c r="AT140" s="1010"/>
      <c r="AU140" s="1007">
        <f>+AT140-I140</f>
        <v>0</v>
      </c>
    </row>
    <row r="141" spans="2:49" ht="21.75" customHeight="1">
      <c r="B141" s="1058"/>
      <c r="C141" s="1055"/>
      <c r="D141" s="1052"/>
      <c r="E141" s="1049"/>
      <c r="F141" s="846"/>
      <c r="G141" s="1044"/>
      <c r="H141" s="1035"/>
      <c r="I141" s="1041"/>
      <c r="J141" s="1038"/>
      <c r="K141" s="1035"/>
      <c r="L141" s="1030"/>
      <c r="M141" s="464" t="s">
        <v>380</v>
      </c>
      <c r="N141" s="465">
        <f>+N140-N142</f>
        <v>0</v>
      </c>
      <c r="O141" s="465">
        <f t="shared" ref="O141:AQ141" si="57">+N141+O140-O142</f>
        <v>0</v>
      </c>
      <c r="P141" s="465">
        <f t="shared" si="57"/>
        <v>0</v>
      </c>
      <c r="Q141" s="465">
        <f t="shared" si="57"/>
        <v>0</v>
      </c>
      <c r="R141" s="465">
        <f t="shared" si="57"/>
        <v>0</v>
      </c>
      <c r="S141" s="465">
        <f t="shared" si="57"/>
        <v>0</v>
      </c>
      <c r="T141" s="465">
        <f t="shared" si="57"/>
        <v>0</v>
      </c>
      <c r="U141" s="465">
        <f t="shared" si="57"/>
        <v>0</v>
      </c>
      <c r="V141" s="465">
        <f t="shared" si="57"/>
        <v>0</v>
      </c>
      <c r="W141" s="465">
        <f t="shared" si="57"/>
        <v>0</v>
      </c>
      <c r="X141" s="465">
        <f t="shared" si="57"/>
        <v>0</v>
      </c>
      <c r="Y141" s="465">
        <f t="shared" si="57"/>
        <v>0</v>
      </c>
      <c r="Z141" s="465">
        <f t="shared" si="57"/>
        <v>0</v>
      </c>
      <c r="AA141" s="465">
        <f t="shared" si="57"/>
        <v>0</v>
      </c>
      <c r="AB141" s="465">
        <f t="shared" si="57"/>
        <v>0</v>
      </c>
      <c r="AC141" s="465">
        <f t="shared" si="57"/>
        <v>0</v>
      </c>
      <c r="AD141" s="465">
        <f t="shared" si="57"/>
        <v>0</v>
      </c>
      <c r="AE141" s="465">
        <f t="shared" si="57"/>
        <v>0</v>
      </c>
      <c r="AF141" s="465">
        <f t="shared" si="57"/>
        <v>0</v>
      </c>
      <c r="AG141" s="465">
        <f t="shared" si="57"/>
        <v>0</v>
      </c>
      <c r="AH141" s="465">
        <f t="shared" si="57"/>
        <v>0</v>
      </c>
      <c r="AI141" s="465">
        <f t="shared" si="57"/>
        <v>0</v>
      </c>
      <c r="AJ141" s="465">
        <f t="shared" si="57"/>
        <v>0</v>
      </c>
      <c r="AK141" s="465">
        <f t="shared" si="57"/>
        <v>0</v>
      </c>
      <c r="AL141" s="465">
        <f t="shared" si="57"/>
        <v>0</v>
      </c>
      <c r="AM141" s="465">
        <f t="shared" si="57"/>
        <v>0</v>
      </c>
      <c r="AN141" s="465">
        <f t="shared" si="57"/>
        <v>0</v>
      </c>
      <c r="AO141" s="465">
        <f t="shared" si="57"/>
        <v>0</v>
      </c>
      <c r="AP141" s="465">
        <f t="shared" si="57"/>
        <v>0</v>
      </c>
      <c r="AQ141" s="465">
        <f t="shared" si="57"/>
        <v>0</v>
      </c>
      <c r="AR141" s="1017"/>
      <c r="AS141" s="1017"/>
      <c r="AT141" s="1011"/>
      <c r="AU141" s="1008"/>
      <c r="AV141" s="35">
        <f>+AT140-I140</f>
        <v>0</v>
      </c>
    </row>
    <row r="142" spans="2:49" ht="21.75" customHeight="1">
      <c r="B142" s="1058"/>
      <c r="C142" s="1055"/>
      <c r="D142" s="1052"/>
      <c r="E142" s="1049"/>
      <c r="F142" s="846"/>
      <c r="G142" s="1044"/>
      <c r="H142" s="1035"/>
      <c r="I142" s="1041"/>
      <c r="J142" s="1038"/>
      <c r="K142" s="1035"/>
      <c r="L142" s="1030"/>
      <c r="M142" s="464" t="s">
        <v>1075</v>
      </c>
      <c r="N142" s="465"/>
      <c r="O142" s="465"/>
      <c r="P142" s="465"/>
      <c r="Q142" s="465"/>
      <c r="R142" s="465"/>
      <c r="S142" s="465"/>
      <c r="T142" s="465"/>
      <c r="U142" s="465"/>
      <c r="V142" s="465"/>
      <c r="W142" s="465"/>
      <c r="X142" s="465"/>
      <c r="Y142" s="465"/>
      <c r="Z142" s="465"/>
      <c r="AA142" s="465"/>
      <c r="AB142" s="465"/>
      <c r="AC142" s="465"/>
      <c r="AD142" s="473"/>
      <c r="AE142" s="473"/>
      <c r="AF142" s="473"/>
      <c r="AG142" s="473"/>
      <c r="AH142" s="473"/>
      <c r="AI142" s="473"/>
      <c r="AJ142" s="473"/>
      <c r="AK142" s="473"/>
      <c r="AL142" s="473"/>
      <c r="AM142" s="473"/>
      <c r="AN142" s="473"/>
      <c r="AO142" s="473"/>
      <c r="AP142" s="473"/>
      <c r="AQ142" s="473"/>
      <c r="AR142" s="1017"/>
      <c r="AS142" s="1017"/>
      <c r="AT142" s="1011"/>
      <c r="AU142" s="1008"/>
      <c r="AV142" s="35"/>
    </row>
    <row r="143" spans="2:49" ht="21.75" customHeight="1">
      <c r="B143" s="1058"/>
      <c r="C143" s="1055"/>
      <c r="D143" s="1052"/>
      <c r="E143" s="1049"/>
      <c r="F143" s="846"/>
      <c r="G143" s="1044"/>
      <c r="H143" s="1035"/>
      <c r="I143" s="1041"/>
      <c r="J143" s="1038"/>
      <c r="K143" s="1035"/>
      <c r="L143" s="1030"/>
      <c r="M143" s="49" t="s">
        <v>1076</v>
      </c>
      <c r="N143" s="466"/>
      <c r="O143" s="467"/>
      <c r="P143" s="467"/>
      <c r="Q143" s="467"/>
      <c r="R143" s="467"/>
      <c r="S143" s="467"/>
      <c r="T143" s="467"/>
      <c r="U143" s="467"/>
      <c r="V143" s="467"/>
      <c r="W143" s="467"/>
      <c r="X143" s="467"/>
      <c r="Y143" s="467"/>
      <c r="Z143" s="467"/>
      <c r="AA143" s="467"/>
      <c r="AB143" s="467"/>
      <c r="AC143" s="467"/>
      <c r="AD143" s="467"/>
      <c r="AE143" s="467"/>
      <c r="AF143" s="467"/>
      <c r="AG143" s="467"/>
      <c r="AH143" s="467"/>
      <c r="AI143" s="467"/>
      <c r="AJ143" s="467"/>
      <c r="AK143" s="467"/>
      <c r="AL143" s="467"/>
      <c r="AM143" s="467"/>
      <c r="AN143" s="467"/>
      <c r="AO143" s="467"/>
      <c r="AP143" s="467"/>
      <c r="AQ143" s="467"/>
      <c r="AR143" s="1017"/>
      <c r="AS143" s="1017"/>
      <c r="AT143" s="1011"/>
      <c r="AU143" s="1008"/>
      <c r="AV143" s="35"/>
    </row>
    <row r="144" spans="2:49" ht="21.75" customHeight="1">
      <c r="B144" s="1059"/>
      <c r="C144" s="1056"/>
      <c r="D144" s="1053"/>
      <c r="E144" s="1050"/>
      <c r="F144" s="1047"/>
      <c r="G144" s="1045"/>
      <c r="H144" s="1036"/>
      <c r="I144" s="1042"/>
      <c r="J144" s="1039"/>
      <c r="K144" s="1036"/>
      <c r="L144" s="1031"/>
      <c r="M144" s="468" t="s">
        <v>306</v>
      </c>
      <c r="N144" s="469">
        <f>+H140+N142-N143</f>
        <v>0</v>
      </c>
      <c r="O144" s="470">
        <f t="shared" ref="O144:AQ144" si="58">+N144+O142-O143</f>
        <v>0</v>
      </c>
      <c r="P144" s="470">
        <f t="shared" si="58"/>
        <v>0</v>
      </c>
      <c r="Q144" s="470">
        <f t="shared" si="58"/>
        <v>0</v>
      </c>
      <c r="R144" s="470">
        <f t="shared" si="58"/>
        <v>0</v>
      </c>
      <c r="S144" s="470">
        <f t="shared" si="58"/>
        <v>0</v>
      </c>
      <c r="T144" s="470">
        <f t="shared" si="58"/>
        <v>0</v>
      </c>
      <c r="U144" s="470">
        <f t="shared" si="58"/>
        <v>0</v>
      </c>
      <c r="V144" s="470">
        <f t="shared" si="58"/>
        <v>0</v>
      </c>
      <c r="W144" s="470">
        <f t="shared" si="58"/>
        <v>0</v>
      </c>
      <c r="X144" s="470">
        <f t="shared" si="58"/>
        <v>0</v>
      </c>
      <c r="Y144" s="470">
        <f t="shared" si="58"/>
        <v>0</v>
      </c>
      <c r="Z144" s="470">
        <f t="shared" si="58"/>
        <v>0</v>
      </c>
      <c r="AA144" s="470">
        <f t="shared" si="58"/>
        <v>0</v>
      </c>
      <c r="AB144" s="470">
        <f t="shared" si="58"/>
        <v>0</v>
      </c>
      <c r="AC144" s="470">
        <f t="shared" si="58"/>
        <v>0</v>
      </c>
      <c r="AD144" s="470">
        <f t="shared" si="58"/>
        <v>0</v>
      </c>
      <c r="AE144" s="470">
        <f t="shared" si="58"/>
        <v>0</v>
      </c>
      <c r="AF144" s="470">
        <f t="shared" si="58"/>
        <v>0</v>
      </c>
      <c r="AG144" s="470">
        <f t="shared" si="58"/>
        <v>0</v>
      </c>
      <c r="AH144" s="470">
        <f t="shared" si="58"/>
        <v>0</v>
      </c>
      <c r="AI144" s="470">
        <f t="shared" si="58"/>
        <v>0</v>
      </c>
      <c r="AJ144" s="470">
        <f t="shared" si="58"/>
        <v>0</v>
      </c>
      <c r="AK144" s="470">
        <f t="shared" si="58"/>
        <v>0</v>
      </c>
      <c r="AL144" s="470">
        <f t="shared" si="58"/>
        <v>0</v>
      </c>
      <c r="AM144" s="470">
        <f t="shared" si="58"/>
        <v>0</v>
      </c>
      <c r="AN144" s="470">
        <f t="shared" si="58"/>
        <v>0</v>
      </c>
      <c r="AO144" s="470">
        <f t="shared" si="58"/>
        <v>0</v>
      </c>
      <c r="AP144" s="470">
        <f t="shared" si="58"/>
        <v>0</v>
      </c>
      <c r="AQ144" s="470">
        <f t="shared" si="58"/>
        <v>0</v>
      </c>
      <c r="AR144" s="1017"/>
      <c r="AS144" s="1017"/>
      <c r="AT144" s="1011"/>
      <c r="AU144" s="1008"/>
      <c r="AV144" s="35"/>
    </row>
    <row r="145" spans="2:48" ht="21.75" customHeight="1">
      <c r="B145" s="1057" t="s">
        <v>962</v>
      </c>
      <c r="C145" s="1054" t="s">
        <v>616</v>
      </c>
      <c r="D145" s="1051" t="s">
        <v>1132</v>
      </c>
      <c r="E145" s="1048" t="s">
        <v>1133</v>
      </c>
      <c r="F145" s="1046" t="s">
        <v>351</v>
      </c>
      <c r="G145" s="1043"/>
      <c r="H145" s="1034"/>
      <c r="I145" s="1040">
        <f>+H145+K145-L145</f>
        <v>0</v>
      </c>
      <c r="J145" s="1037">
        <f>+K145-L145</f>
        <v>0</v>
      </c>
      <c r="K145" s="1034">
        <f>+SUM(N145:AQ145)</f>
        <v>0</v>
      </c>
      <c r="L145" s="1029">
        <v>0</v>
      </c>
      <c r="M145" s="462" t="s">
        <v>386</v>
      </c>
      <c r="N145" s="463"/>
      <c r="O145" s="463"/>
      <c r="P145" s="463"/>
      <c r="Q145" s="463"/>
      <c r="R145" s="463"/>
      <c r="S145" s="463"/>
      <c r="T145" s="463"/>
      <c r="U145" s="463"/>
      <c r="V145" s="463"/>
      <c r="W145" s="463"/>
      <c r="X145" s="463"/>
      <c r="Y145" s="463"/>
      <c r="Z145" s="463"/>
      <c r="AA145" s="463"/>
      <c r="AB145" s="463"/>
      <c r="AC145" s="463"/>
      <c r="AD145" s="472"/>
      <c r="AE145" s="472"/>
      <c r="AF145" s="472"/>
      <c r="AG145" s="472"/>
      <c r="AH145" s="472"/>
      <c r="AI145" s="472"/>
      <c r="AJ145" s="472"/>
      <c r="AK145" s="472"/>
      <c r="AL145" s="472"/>
      <c r="AM145" s="472"/>
      <c r="AN145" s="472"/>
      <c r="AO145" s="472"/>
      <c r="AP145" s="472"/>
      <c r="AQ145" s="472"/>
      <c r="AR145" s="1016"/>
      <c r="AS145" s="1016"/>
      <c r="AT145" s="1010"/>
      <c r="AU145" s="1007">
        <f>+AT145-I145</f>
        <v>0</v>
      </c>
    </row>
    <row r="146" spans="2:48" ht="21.75" customHeight="1">
      <c r="B146" s="1058"/>
      <c r="C146" s="1055"/>
      <c r="D146" s="1052"/>
      <c r="E146" s="1049"/>
      <c r="F146" s="846"/>
      <c r="G146" s="1044"/>
      <c r="H146" s="1035"/>
      <c r="I146" s="1041"/>
      <c r="J146" s="1038"/>
      <c r="K146" s="1035"/>
      <c r="L146" s="1030"/>
      <c r="M146" s="464" t="s">
        <v>380</v>
      </c>
      <c r="N146" s="465">
        <f>+N145-N147</f>
        <v>0</v>
      </c>
      <c r="O146" s="465">
        <f t="shared" ref="O146:AQ146" si="59">+N146+O145-O147</f>
        <v>0</v>
      </c>
      <c r="P146" s="465">
        <f t="shared" si="59"/>
        <v>0</v>
      </c>
      <c r="Q146" s="465">
        <f t="shared" si="59"/>
        <v>0</v>
      </c>
      <c r="R146" s="465">
        <f t="shared" si="59"/>
        <v>0</v>
      </c>
      <c r="S146" s="465">
        <f t="shared" si="59"/>
        <v>0</v>
      </c>
      <c r="T146" s="465">
        <f t="shared" si="59"/>
        <v>0</v>
      </c>
      <c r="U146" s="465">
        <f t="shared" si="59"/>
        <v>0</v>
      </c>
      <c r="V146" s="465">
        <f t="shared" si="59"/>
        <v>0</v>
      </c>
      <c r="W146" s="465">
        <f t="shared" si="59"/>
        <v>0</v>
      </c>
      <c r="X146" s="465">
        <f t="shared" si="59"/>
        <v>0</v>
      </c>
      <c r="Y146" s="465">
        <f t="shared" si="59"/>
        <v>0</v>
      </c>
      <c r="Z146" s="465">
        <f t="shared" si="59"/>
        <v>0</v>
      </c>
      <c r="AA146" s="465">
        <f t="shared" si="59"/>
        <v>0</v>
      </c>
      <c r="AB146" s="465">
        <f t="shared" si="59"/>
        <v>0</v>
      </c>
      <c r="AC146" s="465">
        <f t="shared" si="59"/>
        <v>0</v>
      </c>
      <c r="AD146" s="465">
        <f t="shared" si="59"/>
        <v>0</v>
      </c>
      <c r="AE146" s="465">
        <f t="shared" si="59"/>
        <v>0</v>
      </c>
      <c r="AF146" s="465">
        <f t="shared" si="59"/>
        <v>0</v>
      </c>
      <c r="AG146" s="465">
        <f t="shared" si="59"/>
        <v>0</v>
      </c>
      <c r="AH146" s="465">
        <f t="shared" si="59"/>
        <v>0</v>
      </c>
      <c r="AI146" s="465">
        <f t="shared" si="59"/>
        <v>0</v>
      </c>
      <c r="AJ146" s="465">
        <f t="shared" si="59"/>
        <v>0</v>
      </c>
      <c r="AK146" s="465">
        <f t="shared" si="59"/>
        <v>0</v>
      </c>
      <c r="AL146" s="465">
        <f t="shared" si="59"/>
        <v>0</v>
      </c>
      <c r="AM146" s="465">
        <f t="shared" si="59"/>
        <v>0</v>
      </c>
      <c r="AN146" s="465">
        <f t="shared" si="59"/>
        <v>0</v>
      </c>
      <c r="AO146" s="465">
        <f t="shared" si="59"/>
        <v>0</v>
      </c>
      <c r="AP146" s="465">
        <f t="shared" si="59"/>
        <v>0</v>
      </c>
      <c r="AQ146" s="465">
        <f t="shared" si="59"/>
        <v>0</v>
      </c>
      <c r="AR146" s="1017"/>
      <c r="AS146" s="1017"/>
      <c r="AT146" s="1011"/>
      <c r="AU146" s="1008"/>
      <c r="AV146" s="35">
        <f>+AT145-I145</f>
        <v>0</v>
      </c>
    </row>
    <row r="147" spans="2:48" ht="21.75" customHeight="1">
      <c r="B147" s="1058"/>
      <c r="C147" s="1055"/>
      <c r="D147" s="1052"/>
      <c r="E147" s="1049"/>
      <c r="F147" s="846"/>
      <c r="G147" s="1044"/>
      <c r="H147" s="1035"/>
      <c r="I147" s="1041"/>
      <c r="J147" s="1038"/>
      <c r="K147" s="1035"/>
      <c r="L147" s="1030"/>
      <c r="M147" s="464" t="s">
        <v>1075</v>
      </c>
      <c r="N147" s="465"/>
      <c r="O147" s="465"/>
      <c r="P147" s="465"/>
      <c r="Q147" s="465"/>
      <c r="R147" s="465"/>
      <c r="S147" s="465"/>
      <c r="T147" s="465"/>
      <c r="U147" s="465"/>
      <c r="V147" s="465"/>
      <c r="W147" s="465"/>
      <c r="X147" s="465"/>
      <c r="Y147" s="465"/>
      <c r="Z147" s="465"/>
      <c r="AA147" s="465"/>
      <c r="AB147" s="465"/>
      <c r="AC147" s="465"/>
      <c r="AD147" s="473"/>
      <c r="AE147" s="473"/>
      <c r="AF147" s="473"/>
      <c r="AG147" s="473"/>
      <c r="AH147" s="473"/>
      <c r="AI147" s="473"/>
      <c r="AJ147" s="473"/>
      <c r="AK147" s="473"/>
      <c r="AL147" s="473"/>
      <c r="AM147" s="473"/>
      <c r="AN147" s="473"/>
      <c r="AO147" s="473"/>
      <c r="AP147" s="473"/>
      <c r="AQ147" s="473"/>
      <c r="AR147" s="1017"/>
      <c r="AS147" s="1017"/>
      <c r="AT147" s="1011"/>
      <c r="AU147" s="1008"/>
      <c r="AV147" s="35"/>
    </row>
    <row r="148" spans="2:48" ht="21.75" customHeight="1">
      <c r="B148" s="1058"/>
      <c r="C148" s="1055"/>
      <c r="D148" s="1052"/>
      <c r="E148" s="1049"/>
      <c r="F148" s="846"/>
      <c r="G148" s="1044"/>
      <c r="H148" s="1035"/>
      <c r="I148" s="1041"/>
      <c r="J148" s="1038"/>
      <c r="K148" s="1035"/>
      <c r="L148" s="1030"/>
      <c r="M148" s="49" t="s">
        <v>1076</v>
      </c>
      <c r="N148" s="466"/>
      <c r="O148" s="467"/>
      <c r="P148" s="467"/>
      <c r="Q148" s="467"/>
      <c r="R148" s="467"/>
      <c r="S148" s="467"/>
      <c r="T148" s="467"/>
      <c r="U148" s="467"/>
      <c r="V148" s="467"/>
      <c r="W148" s="467"/>
      <c r="X148" s="467"/>
      <c r="Y148" s="467"/>
      <c r="Z148" s="467"/>
      <c r="AA148" s="467"/>
      <c r="AB148" s="467"/>
      <c r="AC148" s="467"/>
      <c r="AD148" s="467"/>
      <c r="AE148" s="467"/>
      <c r="AF148" s="467"/>
      <c r="AG148" s="467"/>
      <c r="AH148" s="467"/>
      <c r="AI148" s="467"/>
      <c r="AJ148" s="467"/>
      <c r="AK148" s="467"/>
      <c r="AL148" s="467"/>
      <c r="AM148" s="467"/>
      <c r="AN148" s="467"/>
      <c r="AO148" s="467"/>
      <c r="AP148" s="467"/>
      <c r="AQ148" s="467"/>
      <c r="AR148" s="1017"/>
      <c r="AS148" s="1017"/>
      <c r="AT148" s="1011"/>
      <c r="AU148" s="1008"/>
      <c r="AV148" s="35"/>
    </row>
    <row r="149" spans="2:48" ht="21.75" customHeight="1">
      <c r="B149" s="1059"/>
      <c r="C149" s="1056"/>
      <c r="D149" s="1053"/>
      <c r="E149" s="1050"/>
      <c r="F149" s="1047"/>
      <c r="G149" s="1045"/>
      <c r="H149" s="1036"/>
      <c r="I149" s="1042"/>
      <c r="J149" s="1039"/>
      <c r="K149" s="1036"/>
      <c r="L149" s="1031"/>
      <c r="M149" s="468" t="s">
        <v>306</v>
      </c>
      <c r="N149" s="469">
        <f>+H145+N147-N148</f>
        <v>0</v>
      </c>
      <c r="O149" s="470">
        <f t="shared" ref="O149:AQ149" si="60">+N149+O147-O148</f>
        <v>0</v>
      </c>
      <c r="P149" s="470">
        <f t="shared" si="60"/>
        <v>0</v>
      </c>
      <c r="Q149" s="470">
        <f t="shared" si="60"/>
        <v>0</v>
      </c>
      <c r="R149" s="470">
        <f t="shared" si="60"/>
        <v>0</v>
      </c>
      <c r="S149" s="470">
        <f t="shared" si="60"/>
        <v>0</v>
      </c>
      <c r="T149" s="470">
        <f t="shared" si="60"/>
        <v>0</v>
      </c>
      <c r="U149" s="470">
        <f t="shared" si="60"/>
        <v>0</v>
      </c>
      <c r="V149" s="470">
        <f t="shared" si="60"/>
        <v>0</v>
      </c>
      <c r="W149" s="470">
        <f t="shared" si="60"/>
        <v>0</v>
      </c>
      <c r="X149" s="470">
        <f t="shared" si="60"/>
        <v>0</v>
      </c>
      <c r="Y149" s="470">
        <f t="shared" si="60"/>
        <v>0</v>
      </c>
      <c r="Z149" s="470">
        <f t="shared" si="60"/>
        <v>0</v>
      </c>
      <c r="AA149" s="470">
        <f t="shared" si="60"/>
        <v>0</v>
      </c>
      <c r="AB149" s="470">
        <f t="shared" si="60"/>
        <v>0</v>
      </c>
      <c r="AC149" s="470">
        <f t="shared" si="60"/>
        <v>0</v>
      </c>
      <c r="AD149" s="470">
        <f t="shared" si="60"/>
        <v>0</v>
      </c>
      <c r="AE149" s="470">
        <f t="shared" si="60"/>
        <v>0</v>
      </c>
      <c r="AF149" s="470">
        <f t="shared" si="60"/>
        <v>0</v>
      </c>
      <c r="AG149" s="470">
        <f t="shared" si="60"/>
        <v>0</v>
      </c>
      <c r="AH149" s="470">
        <f t="shared" si="60"/>
        <v>0</v>
      </c>
      <c r="AI149" s="470">
        <f t="shared" si="60"/>
        <v>0</v>
      </c>
      <c r="AJ149" s="470">
        <f t="shared" si="60"/>
        <v>0</v>
      </c>
      <c r="AK149" s="470">
        <f t="shared" si="60"/>
        <v>0</v>
      </c>
      <c r="AL149" s="470">
        <f t="shared" si="60"/>
        <v>0</v>
      </c>
      <c r="AM149" s="470">
        <f t="shared" si="60"/>
        <v>0</v>
      </c>
      <c r="AN149" s="470">
        <f t="shared" si="60"/>
        <v>0</v>
      </c>
      <c r="AO149" s="470">
        <f t="shared" si="60"/>
        <v>0</v>
      </c>
      <c r="AP149" s="470">
        <f t="shared" si="60"/>
        <v>0</v>
      </c>
      <c r="AQ149" s="470">
        <f t="shared" si="60"/>
        <v>0</v>
      </c>
      <c r="AR149" s="1017"/>
      <c r="AS149" s="1017"/>
      <c r="AT149" s="1011"/>
      <c r="AU149" s="1008"/>
      <c r="AV149" s="35"/>
    </row>
    <row r="150" spans="2:48" ht="21.75" customHeight="1">
      <c r="B150" s="1057" t="s">
        <v>962</v>
      </c>
      <c r="C150" s="1054" t="s">
        <v>616</v>
      </c>
      <c r="D150" s="1051" t="s">
        <v>1134</v>
      </c>
      <c r="E150" s="1048" t="s">
        <v>1135</v>
      </c>
      <c r="F150" s="1046" t="s">
        <v>351</v>
      </c>
      <c r="G150" s="1043"/>
      <c r="H150" s="1034">
        <v>1000</v>
      </c>
      <c r="I150" s="1040">
        <f>+H150+K150-L150</f>
        <v>1000</v>
      </c>
      <c r="J150" s="1037">
        <f>+K150-L150</f>
        <v>0</v>
      </c>
      <c r="K150" s="1034">
        <f>+SUM(N150:AQ150)</f>
        <v>0</v>
      </c>
      <c r="L150" s="1029">
        <v>0</v>
      </c>
      <c r="M150" s="462" t="s">
        <v>386</v>
      </c>
      <c r="N150" s="463"/>
      <c r="O150" s="463"/>
      <c r="P150" s="463"/>
      <c r="Q150" s="463"/>
      <c r="R150" s="463"/>
      <c r="S150" s="463"/>
      <c r="T150" s="463"/>
      <c r="U150" s="463"/>
      <c r="V150" s="463"/>
      <c r="W150" s="463"/>
      <c r="X150" s="463"/>
      <c r="Y150" s="463"/>
      <c r="Z150" s="463"/>
      <c r="AA150" s="463"/>
      <c r="AB150" s="463"/>
      <c r="AC150" s="463"/>
      <c r="AD150" s="472"/>
      <c r="AE150" s="472"/>
      <c r="AF150" s="472"/>
      <c r="AG150" s="472"/>
      <c r="AH150" s="472"/>
      <c r="AI150" s="472"/>
      <c r="AJ150" s="472"/>
      <c r="AK150" s="472"/>
      <c r="AL150" s="472"/>
      <c r="AM150" s="472"/>
      <c r="AN150" s="472"/>
      <c r="AO150" s="472"/>
      <c r="AP150" s="472"/>
      <c r="AQ150" s="472"/>
      <c r="AR150" s="1016"/>
      <c r="AS150" s="1016"/>
      <c r="AT150" s="1010"/>
      <c r="AU150" s="1007">
        <f>+AT150-I150</f>
        <v>-1000</v>
      </c>
    </row>
    <row r="151" spans="2:48" ht="21.75" customHeight="1">
      <c r="B151" s="1058"/>
      <c r="C151" s="1055"/>
      <c r="D151" s="1052"/>
      <c r="E151" s="1049"/>
      <c r="F151" s="846"/>
      <c r="G151" s="1044"/>
      <c r="H151" s="1035"/>
      <c r="I151" s="1041"/>
      <c r="J151" s="1038"/>
      <c r="K151" s="1035"/>
      <c r="L151" s="1030"/>
      <c r="M151" s="464" t="s">
        <v>380</v>
      </c>
      <c r="N151" s="465">
        <f>+N150-N152</f>
        <v>-200</v>
      </c>
      <c r="O151" s="465">
        <f t="shared" ref="O151:AQ151" si="61">+N151+O150-O152</f>
        <v>-200</v>
      </c>
      <c r="P151" s="465">
        <f t="shared" si="61"/>
        <v>-200</v>
      </c>
      <c r="Q151" s="465">
        <f t="shared" si="61"/>
        <v>-200</v>
      </c>
      <c r="R151" s="465">
        <f t="shared" si="61"/>
        <v>-400</v>
      </c>
      <c r="S151" s="465">
        <f t="shared" si="61"/>
        <v>-400</v>
      </c>
      <c r="T151" s="465">
        <f t="shared" si="61"/>
        <v>-400</v>
      </c>
      <c r="U151" s="465">
        <f t="shared" si="61"/>
        <v>-400</v>
      </c>
      <c r="V151" s="465">
        <f t="shared" si="61"/>
        <v>-400</v>
      </c>
      <c r="W151" s="465">
        <f t="shared" si="61"/>
        <v>-400</v>
      </c>
      <c r="X151" s="465">
        <f t="shared" si="61"/>
        <v>-400</v>
      </c>
      <c r="Y151" s="465">
        <f t="shared" si="61"/>
        <v>-400</v>
      </c>
      <c r="Z151" s="465">
        <f t="shared" si="61"/>
        <v>-400</v>
      </c>
      <c r="AA151" s="465">
        <f t="shared" si="61"/>
        <v>-400</v>
      </c>
      <c r="AB151" s="465">
        <f t="shared" si="61"/>
        <v>-400</v>
      </c>
      <c r="AC151" s="465">
        <f t="shared" si="61"/>
        <v>-400</v>
      </c>
      <c r="AD151" s="465">
        <f t="shared" si="61"/>
        <v>-400</v>
      </c>
      <c r="AE151" s="465">
        <f t="shared" si="61"/>
        <v>-400</v>
      </c>
      <c r="AF151" s="465">
        <f t="shared" si="61"/>
        <v>-400</v>
      </c>
      <c r="AG151" s="465">
        <f t="shared" si="61"/>
        <v>-400</v>
      </c>
      <c r="AH151" s="465">
        <f t="shared" si="61"/>
        <v>-400</v>
      </c>
      <c r="AI151" s="465">
        <f t="shared" si="61"/>
        <v>-400</v>
      </c>
      <c r="AJ151" s="465">
        <f t="shared" si="61"/>
        <v>-400</v>
      </c>
      <c r="AK151" s="465">
        <f t="shared" si="61"/>
        <v>-400</v>
      </c>
      <c r="AL151" s="465">
        <f t="shared" si="61"/>
        <v>-400</v>
      </c>
      <c r="AM151" s="465">
        <f t="shared" si="61"/>
        <v>-400</v>
      </c>
      <c r="AN151" s="465">
        <f t="shared" si="61"/>
        <v>-400</v>
      </c>
      <c r="AO151" s="465">
        <f t="shared" si="61"/>
        <v>-400</v>
      </c>
      <c r="AP151" s="465">
        <f t="shared" si="61"/>
        <v>-400</v>
      </c>
      <c r="AQ151" s="465">
        <f t="shared" si="61"/>
        <v>-400</v>
      </c>
      <c r="AR151" s="1017"/>
      <c r="AS151" s="1017"/>
      <c r="AT151" s="1011"/>
      <c r="AU151" s="1008"/>
      <c r="AV151" s="35">
        <f>+AT150-I150</f>
        <v>-1000</v>
      </c>
    </row>
    <row r="152" spans="2:48" ht="21.75" customHeight="1">
      <c r="B152" s="1058"/>
      <c r="C152" s="1055"/>
      <c r="D152" s="1052"/>
      <c r="E152" s="1049"/>
      <c r="F152" s="846"/>
      <c r="G152" s="1044"/>
      <c r="H152" s="1035"/>
      <c r="I152" s="1041"/>
      <c r="J152" s="1038"/>
      <c r="K152" s="1035"/>
      <c r="L152" s="1030"/>
      <c r="M152" s="464" t="s">
        <v>1075</v>
      </c>
      <c r="N152" s="465">
        <v>200</v>
      </c>
      <c r="O152" s="465"/>
      <c r="P152" s="465"/>
      <c r="Q152" s="465"/>
      <c r="R152" s="465">
        <v>200</v>
      </c>
      <c r="S152" s="465"/>
      <c r="T152" s="465"/>
      <c r="U152" s="465"/>
      <c r="V152" s="465"/>
      <c r="W152" s="465"/>
      <c r="X152" s="465"/>
      <c r="Y152" s="465"/>
      <c r="Z152" s="465"/>
      <c r="AA152" s="465"/>
      <c r="AB152" s="465"/>
      <c r="AC152" s="465"/>
      <c r="AD152" s="473"/>
      <c r="AE152" s="473"/>
      <c r="AF152" s="473"/>
      <c r="AG152" s="473"/>
      <c r="AH152" s="473"/>
      <c r="AI152" s="473"/>
      <c r="AJ152" s="473"/>
      <c r="AK152" s="473"/>
      <c r="AL152" s="473"/>
      <c r="AM152" s="473"/>
      <c r="AN152" s="473"/>
      <c r="AO152" s="473"/>
      <c r="AP152" s="473"/>
      <c r="AQ152" s="473"/>
      <c r="AR152" s="1017"/>
      <c r="AS152" s="1017"/>
      <c r="AT152" s="1011"/>
      <c r="AU152" s="1008"/>
      <c r="AV152" s="35"/>
    </row>
    <row r="153" spans="2:48" ht="21.75" customHeight="1">
      <c r="B153" s="1058"/>
      <c r="C153" s="1055"/>
      <c r="D153" s="1052"/>
      <c r="E153" s="1049"/>
      <c r="F153" s="846"/>
      <c r="G153" s="1044"/>
      <c r="H153" s="1035"/>
      <c r="I153" s="1041"/>
      <c r="J153" s="1038"/>
      <c r="K153" s="1035"/>
      <c r="L153" s="1030"/>
      <c r="M153" s="49" t="s">
        <v>1076</v>
      </c>
      <c r="N153" s="466">
        <v>400</v>
      </c>
      <c r="O153" s="467"/>
      <c r="P153" s="467">
        <v>100</v>
      </c>
      <c r="Q153" s="467">
        <v>200</v>
      </c>
      <c r="R153" s="467">
        <v>100</v>
      </c>
      <c r="S153" s="467"/>
      <c r="T153" s="467">
        <v>500</v>
      </c>
      <c r="U153" s="467"/>
      <c r="V153" s="467"/>
      <c r="W153" s="467"/>
      <c r="X153" s="467"/>
      <c r="Y153" s="467"/>
      <c r="Z153" s="467"/>
      <c r="AA153" s="467"/>
      <c r="AB153" s="467"/>
      <c r="AC153" s="467"/>
      <c r="AD153" s="467"/>
      <c r="AE153" s="467"/>
      <c r="AF153" s="467"/>
      <c r="AG153" s="467"/>
      <c r="AH153" s="467"/>
      <c r="AI153" s="467"/>
      <c r="AJ153" s="467"/>
      <c r="AK153" s="467"/>
      <c r="AL153" s="467"/>
      <c r="AM153" s="467"/>
      <c r="AN153" s="467"/>
      <c r="AO153" s="467"/>
      <c r="AP153" s="467"/>
      <c r="AQ153" s="467"/>
      <c r="AR153" s="1017"/>
      <c r="AS153" s="1017"/>
      <c r="AT153" s="1011"/>
      <c r="AU153" s="1008"/>
      <c r="AV153" s="35"/>
    </row>
    <row r="154" spans="2:48" ht="21.75" customHeight="1">
      <c r="B154" s="1059"/>
      <c r="C154" s="1056"/>
      <c r="D154" s="1053"/>
      <c r="E154" s="1050"/>
      <c r="F154" s="1047"/>
      <c r="G154" s="1045"/>
      <c r="H154" s="1036"/>
      <c r="I154" s="1042"/>
      <c r="J154" s="1039"/>
      <c r="K154" s="1036"/>
      <c r="L154" s="1031"/>
      <c r="M154" s="468" t="s">
        <v>306</v>
      </c>
      <c r="N154" s="469">
        <f>+H150+N152-N153</f>
        <v>800</v>
      </c>
      <c r="O154" s="470">
        <f t="shared" ref="O154:AQ154" si="62">+N154+O152-O153</f>
        <v>800</v>
      </c>
      <c r="P154" s="470">
        <f t="shared" si="62"/>
        <v>700</v>
      </c>
      <c r="Q154" s="470">
        <f t="shared" si="62"/>
        <v>500</v>
      </c>
      <c r="R154" s="470">
        <f t="shared" si="62"/>
        <v>600</v>
      </c>
      <c r="S154" s="470">
        <f t="shared" si="62"/>
        <v>600</v>
      </c>
      <c r="T154" s="470">
        <f t="shared" si="62"/>
        <v>100</v>
      </c>
      <c r="U154" s="470">
        <f t="shared" si="62"/>
        <v>100</v>
      </c>
      <c r="V154" s="470">
        <f t="shared" si="62"/>
        <v>100</v>
      </c>
      <c r="W154" s="470">
        <f t="shared" si="62"/>
        <v>100</v>
      </c>
      <c r="X154" s="470">
        <f t="shared" si="62"/>
        <v>100</v>
      </c>
      <c r="Y154" s="470">
        <f t="shared" si="62"/>
        <v>100</v>
      </c>
      <c r="Z154" s="470">
        <f t="shared" si="62"/>
        <v>100</v>
      </c>
      <c r="AA154" s="470">
        <f t="shared" si="62"/>
        <v>100</v>
      </c>
      <c r="AB154" s="470">
        <f t="shared" si="62"/>
        <v>100</v>
      </c>
      <c r="AC154" s="470">
        <f t="shared" si="62"/>
        <v>100</v>
      </c>
      <c r="AD154" s="470">
        <f t="shared" si="62"/>
        <v>100</v>
      </c>
      <c r="AE154" s="470">
        <f t="shared" si="62"/>
        <v>100</v>
      </c>
      <c r="AF154" s="470">
        <f t="shared" si="62"/>
        <v>100</v>
      </c>
      <c r="AG154" s="470">
        <f t="shared" si="62"/>
        <v>100</v>
      </c>
      <c r="AH154" s="470">
        <f t="shared" si="62"/>
        <v>100</v>
      </c>
      <c r="AI154" s="470">
        <f t="shared" si="62"/>
        <v>100</v>
      </c>
      <c r="AJ154" s="470">
        <f t="shared" si="62"/>
        <v>100</v>
      </c>
      <c r="AK154" s="470">
        <f t="shared" si="62"/>
        <v>100</v>
      </c>
      <c r="AL154" s="470">
        <f t="shared" si="62"/>
        <v>100</v>
      </c>
      <c r="AM154" s="470">
        <f t="shared" si="62"/>
        <v>100</v>
      </c>
      <c r="AN154" s="470">
        <f t="shared" si="62"/>
        <v>100</v>
      </c>
      <c r="AO154" s="470">
        <f t="shared" si="62"/>
        <v>100</v>
      </c>
      <c r="AP154" s="470">
        <f t="shared" si="62"/>
        <v>100</v>
      </c>
      <c r="AQ154" s="470">
        <f t="shared" si="62"/>
        <v>100</v>
      </c>
      <c r="AR154" s="1017"/>
      <c r="AS154" s="1017"/>
      <c r="AT154" s="1011"/>
      <c r="AU154" s="1008"/>
      <c r="AV154" s="35"/>
    </row>
    <row r="155" spans="2:48" ht="21.75" customHeight="1">
      <c r="B155" s="1057" t="s">
        <v>962</v>
      </c>
      <c r="C155" s="1054" t="s">
        <v>616</v>
      </c>
      <c r="D155" s="1051" t="s">
        <v>752</v>
      </c>
      <c r="E155" s="1048" t="s">
        <v>1136</v>
      </c>
      <c r="F155" s="1046" t="s">
        <v>351</v>
      </c>
      <c r="G155" s="1043"/>
      <c r="H155" s="1034">
        <v>0</v>
      </c>
      <c r="I155" s="1040">
        <f>+H155+K155-L155</f>
        <v>0</v>
      </c>
      <c r="J155" s="1037">
        <f>+K155-L155</f>
        <v>0</v>
      </c>
      <c r="K155" s="1034">
        <f>+SUM(N155:AQ155)</f>
        <v>0</v>
      </c>
      <c r="L155" s="1029">
        <v>0</v>
      </c>
      <c r="M155" s="462" t="s">
        <v>386</v>
      </c>
      <c r="N155" s="463"/>
      <c r="O155" s="463"/>
      <c r="P155" s="463"/>
      <c r="Q155" s="463"/>
      <c r="R155" s="463"/>
      <c r="S155" s="463"/>
      <c r="T155" s="463"/>
      <c r="U155" s="463"/>
      <c r="V155" s="463"/>
      <c r="W155" s="463"/>
      <c r="X155" s="463"/>
      <c r="Y155" s="463"/>
      <c r="Z155" s="463"/>
      <c r="AA155" s="463"/>
      <c r="AB155" s="463"/>
      <c r="AC155" s="463"/>
      <c r="AD155" s="472"/>
      <c r="AE155" s="472"/>
      <c r="AF155" s="472"/>
      <c r="AG155" s="472"/>
      <c r="AH155" s="472"/>
      <c r="AI155" s="472"/>
      <c r="AJ155" s="472"/>
      <c r="AK155" s="472"/>
      <c r="AL155" s="472"/>
      <c r="AM155" s="472"/>
      <c r="AN155" s="472"/>
      <c r="AO155" s="472"/>
      <c r="AP155" s="472"/>
      <c r="AQ155" s="472"/>
      <c r="AR155" s="1016"/>
      <c r="AS155" s="1016"/>
      <c r="AT155" s="1010"/>
      <c r="AU155" s="1007">
        <f>+AT155-I155</f>
        <v>0</v>
      </c>
    </row>
    <row r="156" spans="2:48" ht="21.75" customHeight="1">
      <c r="B156" s="1058"/>
      <c r="C156" s="1055"/>
      <c r="D156" s="1052"/>
      <c r="E156" s="1049"/>
      <c r="F156" s="846"/>
      <c r="G156" s="1044"/>
      <c r="H156" s="1035"/>
      <c r="I156" s="1041"/>
      <c r="J156" s="1038"/>
      <c r="K156" s="1035"/>
      <c r="L156" s="1030"/>
      <c r="M156" s="464" t="s">
        <v>380</v>
      </c>
      <c r="N156" s="465">
        <f>+N155-N157</f>
        <v>0</v>
      </c>
      <c r="O156" s="465">
        <f t="shared" ref="O156:AQ156" si="63">+N156+O155-O157</f>
        <v>0</v>
      </c>
      <c r="P156" s="465">
        <f t="shared" si="63"/>
        <v>0</v>
      </c>
      <c r="Q156" s="465">
        <f t="shared" si="63"/>
        <v>0</v>
      </c>
      <c r="R156" s="465">
        <f t="shared" si="63"/>
        <v>0</v>
      </c>
      <c r="S156" s="465">
        <f t="shared" si="63"/>
        <v>0</v>
      </c>
      <c r="T156" s="465">
        <f t="shared" si="63"/>
        <v>0</v>
      </c>
      <c r="U156" s="465">
        <f t="shared" si="63"/>
        <v>0</v>
      </c>
      <c r="V156" s="465">
        <f t="shared" si="63"/>
        <v>0</v>
      </c>
      <c r="W156" s="465">
        <f t="shared" si="63"/>
        <v>0</v>
      </c>
      <c r="X156" s="465">
        <f t="shared" si="63"/>
        <v>0</v>
      </c>
      <c r="Y156" s="465">
        <f t="shared" si="63"/>
        <v>0</v>
      </c>
      <c r="Z156" s="465">
        <f t="shared" si="63"/>
        <v>0</v>
      </c>
      <c r="AA156" s="465">
        <f t="shared" si="63"/>
        <v>0</v>
      </c>
      <c r="AB156" s="465">
        <f t="shared" si="63"/>
        <v>0</v>
      </c>
      <c r="AC156" s="465">
        <f t="shared" si="63"/>
        <v>0</v>
      </c>
      <c r="AD156" s="465">
        <f t="shared" si="63"/>
        <v>0</v>
      </c>
      <c r="AE156" s="465">
        <f t="shared" si="63"/>
        <v>0</v>
      </c>
      <c r="AF156" s="465">
        <f t="shared" si="63"/>
        <v>0</v>
      </c>
      <c r="AG156" s="465">
        <f t="shared" si="63"/>
        <v>0</v>
      </c>
      <c r="AH156" s="465">
        <f t="shared" si="63"/>
        <v>0</v>
      </c>
      <c r="AI156" s="465">
        <f t="shared" si="63"/>
        <v>0</v>
      </c>
      <c r="AJ156" s="465">
        <f t="shared" si="63"/>
        <v>0</v>
      </c>
      <c r="AK156" s="465">
        <f t="shared" si="63"/>
        <v>0</v>
      </c>
      <c r="AL156" s="465">
        <f t="shared" si="63"/>
        <v>0</v>
      </c>
      <c r="AM156" s="465">
        <f t="shared" si="63"/>
        <v>0</v>
      </c>
      <c r="AN156" s="465">
        <f t="shared" si="63"/>
        <v>0</v>
      </c>
      <c r="AO156" s="465">
        <f t="shared" si="63"/>
        <v>0</v>
      </c>
      <c r="AP156" s="465">
        <f t="shared" si="63"/>
        <v>0</v>
      </c>
      <c r="AQ156" s="465">
        <f t="shared" si="63"/>
        <v>0</v>
      </c>
      <c r="AR156" s="1017"/>
      <c r="AS156" s="1017"/>
      <c r="AT156" s="1011"/>
      <c r="AU156" s="1008"/>
      <c r="AV156" s="35">
        <f>+AT155-I155</f>
        <v>0</v>
      </c>
    </row>
    <row r="157" spans="2:48" ht="21.75" customHeight="1">
      <c r="B157" s="1058"/>
      <c r="C157" s="1055"/>
      <c r="D157" s="1052"/>
      <c r="E157" s="1049"/>
      <c r="F157" s="846"/>
      <c r="G157" s="1044"/>
      <c r="H157" s="1035"/>
      <c r="I157" s="1041"/>
      <c r="J157" s="1038"/>
      <c r="K157" s="1035"/>
      <c r="L157" s="1030"/>
      <c r="M157" s="464" t="s">
        <v>1075</v>
      </c>
      <c r="N157" s="465"/>
      <c r="O157" s="465"/>
      <c r="P157" s="465"/>
      <c r="Q157" s="465"/>
      <c r="R157" s="465"/>
      <c r="S157" s="465"/>
      <c r="T157" s="465"/>
      <c r="U157" s="465"/>
      <c r="V157" s="465"/>
      <c r="W157" s="465"/>
      <c r="X157" s="465"/>
      <c r="Y157" s="465"/>
      <c r="Z157" s="465"/>
      <c r="AA157" s="465"/>
      <c r="AB157" s="465"/>
      <c r="AC157" s="465"/>
      <c r="AD157" s="473"/>
      <c r="AE157" s="473"/>
      <c r="AF157" s="473"/>
      <c r="AG157" s="473"/>
      <c r="AH157" s="473"/>
      <c r="AI157" s="473"/>
      <c r="AJ157" s="473"/>
      <c r="AK157" s="473"/>
      <c r="AL157" s="473"/>
      <c r="AM157" s="473"/>
      <c r="AN157" s="473"/>
      <c r="AO157" s="473"/>
      <c r="AP157" s="473"/>
      <c r="AQ157" s="473"/>
      <c r="AR157" s="1017"/>
      <c r="AS157" s="1017"/>
      <c r="AT157" s="1011"/>
      <c r="AU157" s="1008"/>
      <c r="AV157" s="35"/>
    </row>
    <row r="158" spans="2:48" ht="21.75" customHeight="1">
      <c r="B158" s="1058"/>
      <c r="C158" s="1055"/>
      <c r="D158" s="1052"/>
      <c r="E158" s="1049"/>
      <c r="F158" s="846"/>
      <c r="G158" s="1044"/>
      <c r="H158" s="1035"/>
      <c r="I158" s="1041"/>
      <c r="J158" s="1038"/>
      <c r="K158" s="1035"/>
      <c r="L158" s="1030"/>
      <c r="M158" s="49" t="s">
        <v>1076</v>
      </c>
      <c r="N158" s="466"/>
      <c r="O158" s="467"/>
      <c r="P158" s="467"/>
      <c r="Q158" s="467"/>
      <c r="R158" s="467"/>
      <c r="S158" s="467"/>
      <c r="T158" s="467"/>
      <c r="U158" s="467"/>
      <c r="V158" s="467"/>
      <c r="W158" s="467"/>
      <c r="X158" s="467"/>
      <c r="Y158" s="467"/>
      <c r="Z158" s="467"/>
      <c r="AA158" s="467"/>
      <c r="AB158" s="467"/>
      <c r="AC158" s="467"/>
      <c r="AD158" s="467"/>
      <c r="AE158" s="467"/>
      <c r="AF158" s="467"/>
      <c r="AG158" s="467"/>
      <c r="AH158" s="467"/>
      <c r="AI158" s="467"/>
      <c r="AJ158" s="467"/>
      <c r="AK158" s="467"/>
      <c r="AL158" s="467"/>
      <c r="AM158" s="467"/>
      <c r="AN158" s="467"/>
      <c r="AO158" s="467"/>
      <c r="AP158" s="467"/>
      <c r="AQ158" s="467"/>
      <c r="AR158" s="1017"/>
      <c r="AS158" s="1017"/>
      <c r="AT158" s="1011"/>
      <c r="AU158" s="1008"/>
      <c r="AV158" s="35"/>
    </row>
    <row r="159" spans="2:48" ht="21.75" customHeight="1">
      <c r="B159" s="1059"/>
      <c r="C159" s="1056"/>
      <c r="D159" s="1053"/>
      <c r="E159" s="1050"/>
      <c r="F159" s="1047"/>
      <c r="G159" s="1045"/>
      <c r="H159" s="1036"/>
      <c r="I159" s="1042"/>
      <c r="J159" s="1039"/>
      <c r="K159" s="1036"/>
      <c r="L159" s="1031"/>
      <c r="M159" s="468" t="s">
        <v>306</v>
      </c>
      <c r="N159" s="469">
        <f>+H155+N157-N158</f>
        <v>0</v>
      </c>
      <c r="O159" s="470">
        <f t="shared" ref="O159:AQ159" si="64">+N159+O157-O158</f>
        <v>0</v>
      </c>
      <c r="P159" s="470">
        <f t="shared" si="64"/>
        <v>0</v>
      </c>
      <c r="Q159" s="470">
        <f t="shared" si="64"/>
        <v>0</v>
      </c>
      <c r="R159" s="470">
        <f t="shared" si="64"/>
        <v>0</v>
      </c>
      <c r="S159" s="470">
        <f t="shared" si="64"/>
        <v>0</v>
      </c>
      <c r="T159" s="470">
        <f t="shared" si="64"/>
        <v>0</v>
      </c>
      <c r="U159" s="470">
        <f t="shared" si="64"/>
        <v>0</v>
      </c>
      <c r="V159" s="470">
        <f t="shared" si="64"/>
        <v>0</v>
      </c>
      <c r="W159" s="470">
        <f t="shared" si="64"/>
        <v>0</v>
      </c>
      <c r="X159" s="470">
        <f t="shared" si="64"/>
        <v>0</v>
      </c>
      <c r="Y159" s="470">
        <f t="shared" si="64"/>
        <v>0</v>
      </c>
      <c r="Z159" s="470">
        <f t="shared" si="64"/>
        <v>0</v>
      </c>
      <c r="AA159" s="470">
        <f t="shared" si="64"/>
        <v>0</v>
      </c>
      <c r="AB159" s="470">
        <f t="shared" si="64"/>
        <v>0</v>
      </c>
      <c r="AC159" s="470">
        <f t="shared" si="64"/>
        <v>0</v>
      </c>
      <c r="AD159" s="470">
        <f t="shared" si="64"/>
        <v>0</v>
      </c>
      <c r="AE159" s="470">
        <f t="shared" si="64"/>
        <v>0</v>
      </c>
      <c r="AF159" s="470">
        <f t="shared" si="64"/>
        <v>0</v>
      </c>
      <c r="AG159" s="470">
        <f t="shared" si="64"/>
        <v>0</v>
      </c>
      <c r="AH159" s="470">
        <f t="shared" si="64"/>
        <v>0</v>
      </c>
      <c r="AI159" s="470">
        <f t="shared" si="64"/>
        <v>0</v>
      </c>
      <c r="AJ159" s="470">
        <f t="shared" si="64"/>
        <v>0</v>
      </c>
      <c r="AK159" s="470">
        <f t="shared" si="64"/>
        <v>0</v>
      </c>
      <c r="AL159" s="470">
        <f t="shared" si="64"/>
        <v>0</v>
      </c>
      <c r="AM159" s="470">
        <f t="shared" si="64"/>
        <v>0</v>
      </c>
      <c r="AN159" s="470">
        <f t="shared" si="64"/>
        <v>0</v>
      </c>
      <c r="AO159" s="470">
        <f t="shared" si="64"/>
        <v>0</v>
      </c>
      <c r="AP159" s="470">
        <f t="shared" si="64"/>
        <v>0</v>
      </c>
      <c r="AQ159" s="470">
        <f t="shared" si="64"/>
        <v>0</v>
      </c>
      <c r="AR159" s="1017"/>
      <c r="AS159" s="1017"/>
      <c r="AT159" s="1011"/>
      <c r="AU159" s="1008"/>
      <c r="AV159" s="35"/>
    </row>
    <row r="160" spans="2:48" ht="21.75" customHeight="1">
      <c r="B160" s="1057" t="s">
        <v>962</v>
      </c>
      <c r="C160" s="1054" t="s">
        <v>616</v>
      </c>
      <c r="D160" s="1051" t="s">
        <v>1137</v>
      </c>
      <c r="E160" s="1048" t="s">
        <v>1138</v>
      </c>
      <c r="F160" s="1046" t="s">
        <v>351</v>
      </c>
      <c r="G160" s="1043"/>
      <c r="H160" s="1034"/>
      <c r="I160" s="1040">
        <f>+H160+K160-L160</f>
        <v>0</v>
      </c>
      <c r="J160" s="1037">
        <f>+K160-L160</f>
        <v>0</v>
      </c>
      <c r="K160" s="1034">
        <f>+SUM(N160:AQ160)</f>
        <v>0</v>
      </c>
      <c r="L160" s="1029">
        <v>0</v>
      </c>
      <c r="M160" s="462" t="s">
        <v>386</v>
      </c>
      <c r="N160" s="463"/>
      <c r="O160" s="463"/>
      <c r="P160" s="463"/>
      <c r="Q160" s="463"/>
      <c r="R160" s="463"/>
      <c r="S160" s="463"/>
      <c r="T160" s="463"/>
      <c r="U160" s="463"/>
      <c r="V160" s="463"/>
      <c r="W160" s="463"/>
      <c r="X160" s="463"/>
      <c r="Y160" s="463"/>
      <c r="Z160" s="463"/>
      <c r="AA160" s="463"/>
      <c r="AB160" s="463"/>
      <c r="AC160" s="463"/>
      <c r="AD160" s="472"/>
      <c r="AE160" s="472"/>
      <c r="AF160" s="472"/>
      <c r="AG160" s="472"/>
      <c r="AH160" s="472"/>
      <c r="AI160" s="472"/>
      <c r="AJ160" s="472"/>
      <c r="AK160" s="472"/>
      <c r="AL160" s="472"/>
      <c r="AM160" s="472"/>
      <c r="AN160" s="472"/>
      <c r="AO160" s="472"/>
      <c r="AP160" s="472"/>
      <c r="AQ160" s="472"/>
      <c r="AR160" s="1016"/>
      <c r="AS160" s="1016"/>
      <c r="AT160" s="1010"/>
      <c r="AU160" s="1007">
        <f>+AT160-I160</f>
        <v>0</v>
      </c>
    </row>
    <row r="161" spans="2:48" ht="21.75" customHeight="1">
      <c r="B161" s="1058"/>
      <c r="C161" s="1055"/>
      <c r="D161" s="1052"/>
      <c r="E161" s="1049"/>
      <c r="F161" s="846"/>
      <c r="G161" s="1044"/>
      <c r="H161" s="1035"/>
      <c r="I161" s="1041"/>
      <c r="J161" s="1038"/>
      <c r="K161" s="1035"/>
      <c r="L161" s="1030"/>
      <c r="M161" s="464" t="s">
        <v>380</v>
      </c>
      <c r="N161" s="465">
        <f>+N160-N162</f>
        <v>0</v>
      </c>
      <c r="O161" s="465">
        <f t="shared" ref="O161:AQ161" si="65">+N161+O160-O162</f>
        <v>0</v>
      </c>
      <c r="P161" s="465">
        <f t="shared" si="65"/>
        <v>0</v>
      </c>
      <c r="Q161" s="465">
        <f t="shared" si="65"/>
        <v>0</v>
      </c>
      <c r="R161" s="465">
        <f t="shared" si="65"/>
        <v>0</v>
      </c>
      <c r="S161" s="465">
        <f t="shared" si="65"/>
        <v>0</v>
      </c>
      <c r="T161" s="465">
        <f t="shared" si="65"/>
        <v>0</v>
      </c>
      <c r="U161" s="465">
        <f t="shared" si="65"/>
        <v>0</v>
      </c>
      <c r="V161" s="465">
        <f t="shared" si="65"/>
        <v>0</v>
      </c>
      <c r="W161" s="465">
        <f t="shared" si="65"/>
        <v>0</v>
      </c>
      <c r="X161" s="465">
        <f t="shared" si="65"/>
        <v>0</v>
      </c>
      <c r="Y161" s="465">
        <f t="shared" si="65"/>
        <v>0</v>
      </c>
      <c r="Z161" s="465">
        <f t="shared" si="65"/>
        <v>0</v>
      </c>
      <c r="AA161" s="465">
        <f t="shared" si="65"/>
        <v>0</v>
      </c>
      <c r="AB161" s="465">
        <f t="shared" si="65"/>
        <v>0</v>
      </c>
      <c r="AC161" s="465">
        <f t="shared" si="65"/>
        <v>0</v>
      </c>
      <c r="AD161" s="465">
        <f t="shared" si="65"/>
        <v>0</v>
      </c>
      <c r="AE161" s="465">
        <f t="shared" si="65"/>
        <v>0</v>
      </c>
      <c r="AF161" s="465">
        <f t="shared" si="65"/>
        <v>0</v>
      </c>
      <c r="AG161" s="465">
        <f t="shared" si="65"/>
        <v>0</v>
      </c>
      <c r="AH161" s="465">
        <f t="shared" si="65"/>
        <v>0</v>
      </c>
      <c r="AI161" s="465">
        <f t="shared" si="65"/>
        <v>0</v>
      </c>
      <c r="AJ161" s="465">
        <f t="shared" si="65"/>
        <v>0</v>
      </c>
      <c r="AK161" s="465">
        <f t="shared" si="65"/>
        <v>0</v>
      </c>
      <c r="AL161" s="465">
        <f t="shared" si="65"/>
        <v>0</v>
      </c>
      <c r="AM161" s="465">
        <f t="shared" si="65"/>
        <v>0</v>
      </c>
      <c r="AN161" s="465">
        <f t="shared" si="65"/>
        <v>0</v>
      </c>
      <c r="AO161" s="465">
        <f t="shared" si="65"/>
        <v>0</v>
      </c>
      <c r="AP161" s="465">
        <f t="shared" si="65"/>
        <v>0</v>
      </c>
      <c r="AQ161" s="465">
        <f t="shared" si="65"/>
        <v>0</v>
      </c>
      <c r="AR161" s="1017"/>
      <c r="AS161" s="1017"/>
      <c r="AT161" s="1011"/>
      <c r="AU161" s="1008"/>
      <c r="AV161" s="35">
        <f>+AT160-I160</f>
        <v>0</v>
      </c>
    </row>
    <row r="162" spans="2:48" ht="21.75" customHeight="1">
      <c r="B162" s="1058"/>
      <c r="C162" s="1055"/>
      <c r="D162" s="1052"/>
      <c r="E162" s="1049"/>
      <c r="F162" s="846"/>
      <c r="G162" s="1044"/>
      <c r="H162" s="1035"/>
      <c r="I162" s="1041"/>
      <c r="J162" s="1038"/>
      <c r="K162" s="1035"/>
      <c r="L162" s="1030"/>
      <c r="M162" s="464" t="s">
        <v>1075</v>
      </c>
      <c r="N162" s="465"/>
      <c r="O162" s="465"/>
      <c r="P162" s="465"/>
      <c r="Q162" s="465"/>
      <c r="R162" s="465"/>
      <c r="S162" s="465"/>
      <c r="T162" s="465"/>
      <c r="U162" s="465"/>
      <c r="V162" s="465"/>
      <c r="W162" s="465"/>
      <c r="X162" s="465"/>
      <c r="Y162" s="465"/>
      <c r="Z162" s="465"/>
      <c r="AA162" s="465"/>
      <c r="AB162" s="465"/>
      <c r="AC162" s="465"/>
      <c r="AD162" s="473"/>
      <c r="AE162" s="473"/>
      <c r="AF162" s="473"/>
      <c r="AG162" s="473"/>
      <c r="AH162" s="473"/>
      <c r="AI162" s="473"/>
      <c r="AJ162" s="473"/>
      <c r="AK162" s="473"/>
      <c r="AL162" s="473"/>
      <c r="AM162" s="473"/>
      <c r="AN162" s="473"/>
      <c r="AO162" s="473"/>
      <c r="AP162" s="473"/>
      <c r="AQ162" s="473"/>
      <c r="AR162" s="1017"/>
      <c r="AS162" s="1017"/>
      <c r="AT162" s="1011"/>
      <c r="AU162" s="1008"/>
      <c r="AV162" s="35"/>
    </row>
    <row r="163" spans="2:48" ht="21.75" customHeight="1">
      <c r="B163" s="1058"/>
      <c r="C163" s="1055"/>
      <c r="D163" s="1052"/>
      <c r="E163" s="1049"/>
      <c r="F163" s="846"/>
      <c r="G163" s="1044"/>
      <c r="H163" s="1035"/>
      <c r="I163" s="1041"/>
      <c r="J163" s="1038"/>
      <c r="K163" s="1035"/>
      <c r="L163" s="1030"/>
      <c r="M163" s="49" t="s">
        <v>1076</v>
      </c>
      <c r="N163" s="466"/>
      <c r="O163" s="467"/>
      <c r="P163" s="467"/>
      <c r="Q163" s="467"/>
      <c r="R163" s="467"/>
      <c r="S163" s="467"/>
      <c r="T163" s="467"/>
      <c r="U163" s="467"/>
      <c r="V163" s="467"/>
      <c r="W163" s="467"/>
      <c r="X163" s="467"/>
      <c r="Y163" s="467"/>
      <c r="Z163" s="467"/>
      <c r="AA163" s="467"/>
      <c r="AB163" s="467"/>
      <c r="AC163" s="467"/>
      <c r="AD163" s="467"/>
      <c r="AE163" s="467"/>
      <c r="AF163" s="467"/>
      <c r="AG163" s="467"/>
      <c r="AH163" s="467"/>
      <c r="AI163" s="467"/>
      <c r="AJ163" s="467"/>
      <c r="AK163" s="467"/>
      <c r="AL163" s="467"/>
      <c r="AM163" s="467"/>
      <c r="AN163" s="467"/>
      <c r="AO163" s="467"/>
      <c r="AP163" s="467"/>
      <c r="AQ163" s="467"/>
      <c r="AR163" s="1017"/>
      <c r="AS163" s="1017"/>
      <c r="AT163" s="1011"/>
      <c r="AU163" s="1008"/>
      <c r="AV163" s="35"/>
    </row>
    <row r="164" spans="2:48" ht="21.75" customHeight="1">
      <c r="B164" s="1059"/>
      <c r="C164" s="1056"/>
      <c r="D164" s="1053"/>
      <c r="E164" s="1050"/>
      <c r="F164" s="1047"/>
      <c r="G164" s="1045"/>
      <c r="H164" s="1036"/>
      <c r="I164" s="1042"/>
      <c r="J164" s="1039"/>
      <c r="K164" s="1036"/>
      <c r="L164" s="1031"/>
      <c r="M164" s="468" t="s">
        <v>306</v>
      </c>
      <c r="N164" s="469">
        <f>+H160+N162-N163</f>
        <v>0</v>
      </c>
      <c r="O164" s="470">
        <f t="shared" ref="O164:AQ164" si="66">+N164+O162-O163</f>
        <v>0</v>
      </c>
      <c r="P164" s="470">
        <f t="shared" si="66"/>
        <v>0</v>
      </c>
      <c r="Q164" s="470">
        <f t="shared" si="66"/>
        <v>0</v>
      </c>
      <c r="R164" s="470">
        <f t="shared" si="66"/>
        <v>0</v>
      </c>
      <c r="S164" s="470">
        <f t="shared" si="66"/>
        <v>0</v>
      </c>
      <c r="T164" s="470">
        <f t="shared" si="66"/>
        <v>0</v>
      </c>
      <c r="U164" s="470">
        <f t="shared" si="66"/>
        <v>0</v>
      </c>
      <c r="V164" s="470">
        <f t="shared" si="66"/>
        <v>0</v>
      </c>
      <c r="W164" s="470">
        <f t="shared" si="66"/>
        <v>0</v>
      </c>
      <c r="X164" s="470">
        <f t="shared" si="66"/>
        <v>0</v>
      </c>
      <c r="Y164" s="470">
        <f t="shared" si="66"/>
        <v>0</v>
      </c>
      <c r="Z164" s="470">
        <f t="shared" si="66"/>
        <v>0</v>
      </c>
      <c r="AA164" s="470">
        <f t="shared" si="66"/>
        <v>0</v>
      </c>
      <c r="AB164" s="470">
        <f t="shared" si="66"/>
        <v>0</v>
      </c>
      <c r="AC164" s="470">
        <f t="shared" si="66"/>
        <v>0</v>
      </c>
      <c r="AD164" s="470">
        <f t="shared" si="66"/>
        <v>0</v>
      </c>
      <c r="AE164" s="470">
        <f t="shared" si="66"/>
        <v>0</v>
      </c>
      <c r="AF164" s="470">
        <f t="shared" si="66"/>
        <v>0</v>
      </c>
      <c r="AG164" s="470">
        <f t="shared" si="66"/>
        <v>0</v>
      </c>
      <c r="AH164" s="470">
        <f t="shared" si="66"/>
        <v>0</v>
      </c>
      <c r="AI164" s="470">
        <f t="shared" si="66"/>
        <v>0</v>
      </c>
      <c r="AJ164" s="470">
        <f t="shared" si="66"/>
        <v>0</v>
      </c>
      <c r="AK164" s="470">
        <f t="shared" si="66"/>
        <v>0</v>
      </c>
      <c r="AL164" s="470">
        <f t="shared" si="66"/>
        <v>0</v>
      </c>
      <c r="AM164" s="470">
        <f t="shared" si="66"/>
        <v>0</v>
      </c>
      <c r="AN164" s="470">
        <f t="shared" si="66"/>
        <v>0</v>
      </c>
      <c r="AO164" s="470">
        <f t="shared" si="66"/>
        <v>0</v>
      </c>
      <c r="AP164" s="470">
        <f t="shared" si="66"/>
        <v>0</v>
      </c>
      <c r="AQ164" s="470">
        <f t="shared" si="66"/>
        <v>0</v>
      </c>
      <c r="AR164" s="1017"/>
      <c r="AS164" s="1017"/>
      <c r="AT164" s="1011"/>
      <c r="AU164" s="1008"/>
      <c r="AV164" s="35"/>
    </row>
    <row r="165" spans="2:48" ht="21.75" customHeight="1">
      <c r="B165" s="1057" t="s">
        <v>962</v>
      </c>
      <c r="C165" s="1054" t="s">
        <v>616</v>
      </c>
      <c r="D165" s="1051" t="s">
        <v>765</v>
      </c>
      <c r="E165" s="1048" t="s">
        <v>1139</v>
      </c>
      <c r="F165" s="1046" t="s">
        <v>351</v>
      </c>
      <c r="G165" s="1043"/>
      <c r="H165" s="1034"/>
      <c r="I165" s="1040">
        <f>+H165+K165-L165</f>
        <v>0</v>
      </c>
      <c r="J165" s="1037">
        <f>+K165-L165</f>
        <v>0</v>
      </c>
      <c r="K165" s="1034">
        <f>+SUM(N165:AQ165)</f>
        <v>0</v>
      </c>
      <c r="L165" s="1029">
        <v>0</v>
      </c>
      <c r="M165" s="462" t="s">
        <v>386</v>
      </c>
      <c r="N165" s="463"/>
      <c r="O165" s="463"/>
      <c r="P165" s="463"/>
      <c r="Q165" s="463"/>
      <c r="R165" s="463"/>
      <c r="S165" s="463"/>
      <c r="T165" s="463"/>
      <c r="U165" s="463"/>
      <c r="V165" s="463"/>
      <c r="W165" s="463"/>
      <c r="X165" s="463"/>
      <c r="Y165" s="463"/>
      <c r="Z165" s="463"/>
      <c r="AA165" s="463"/>
      <c r="AB165" s="463"/>
      <c r="AC165" s="463"/>
      <c r="AD165" s="472"/>
      <c r="AE165" s="472"/>
      <c r="AF165" s="472"/>
      <c r="AG165" s="472"/>
      <c r="AH165" s="472"/>
      <c r="AI165" s="472"/>
      <c r="AJ165" s="472"/>
      <c r="AK165" s="472"/>
      <c r="AL165" s="472"/>
      <c r="AM165" s="472"/>
      <c r="AN165" s="472"/>
      <c r="AO165" s="472"/>
      <c r="AP165" s="472"/>
      <c r="AQ165" s="472"/>
      <c r="AR165" s="1016"/>
      <c r="AS165" s="1016"/>
      <c r="AT165" s="1010"/>
      <c r="AU165" s="1007">
        <f>+AT165-I165</f>
        <v>0</v>
      </c>
    </row>
    <row r="166" spans="2:48" ht="21.75" customHeight="1">
      <c r="B166" s="1058"/>
      <c r="C166" s="1055"/>
      <c r="D166" s="1052"/>
      <c r="E166" s="1049"/>
      <c r="F166" s="846"/>
      <c r="G166" s="1044"/>
      <c r="H166" s="1035"/>
      <c r="I166" s="1041"/>
      <c r="J166" s="1038"/>
      <c r="K166" s="1035"/>
      <c r="L166" s="1030"/>
      <c r="M166" s="464" t="s">
        <v>380</v>
      </c>
      <c r="N166" s="465">
        <f>+N165-N167</f>
        <v>0</v>
      </c>
      <c r="O166" s="465">
        <f t="shared" ref="O166:AQ166" si="67">+N166+O165-O167</f>
        <v>0</v>
      </c>
      <c r="P166" s="465">
        <f t="shared" si="67"/>
        <v>0</v>
      </c>
      <c r="Q166" s="465">
        <f t="shared" si="67"/>
        <v>0</v>
      </c>
      <c r="R166" s="465">
        <f t="shared" si="67"/>
        <v>0</v>
      </c>
      <c r="S166" s="465">
        <f t="shared" si="67"/>
        <v>0</v>
      </c>
      <c r="T166" s="465">
        <f t="shared" si="67"/>
        <v>0</v>
      </c>
      <c r="U166" s="465">
        <f t="shared" si="67"/>
        <v>0</v>
      </c>
      <c r="V166" s="465">
        <f t="shared" si="67"/>
        <v>0</v>
      </c>
      <c r="W166" s="465">
        <f t="shared" si="67"/>
        <v>0</v>
      </c>
      <c r="X166" s="465">
        <f t="shared" si="67"/>
        <v>0</v>
      </c>
      <c r="Y166" s="465">
        <f t="shared" si="67"/>
        <v>0</v>
      </c>
      <c r="Z166" s="465">
        <f t="shared" si="67"/>
        <v>0</v>
      </c>
      <c r="AA166" s="465">
        <f t="shared" si="67"/>
        <v>0</v>
      </c>
      <c r="AB166" s="465">
        <f t="shared" si="67"/>
        <v>0</v>
      </c>
      <c r="AC166" s="465">
        <f t="shared" si="67"/>
        <v>0</v>
      </c>
      <c r="AD166" s="465">
        <f t="shared" si="67"/>
        <v>0</v>
      </c>
      <c r="AE166" s="465">
        <f t="shared" si="67"/>
        <v>0</v>
      </c>
      <c r="AF166" s="465">
        <f t="shared" si="67"/>
        <v>0</v>
      </c>
      <c r="AG166" s="465">
        <f t="shared" si="67"/>
        <v>0</v>
      </c>
      <c r="AH166" s="465">
        <f t="shared" si="67"/>
        <v>0</v>
      </c>
      <c r="AI166" s="465">
        <f t="shared" si="67"/>
        <v>0</v>
      </c>
      <c r="AJ166" s="465">
        <f t="shared" si="67"/>
        <v>0</v>
      </c>
      <c r="AK166" s="465">
        <f t="shared" si="67"/>
        <v>0</v>
      </c>
      <c r="AL166" s="465">
        <f t="shared" si="67"/>
        <v>0</v>
      </c>
      <c r="AM166" s="465">
        <f t="shared" si="67"/>
        <v>0</v>
      </c>
      <c r="AN166" s="465">
        <f t="shared" si="67"/>
        <v>0</v>
      </c>
      <c r="AO166" s="465">
        <f t="shared" si="67"/>
        <v>0</v>
      </c>
      <c r="AP166" s="465">
        <f t="shared" si="67"/>
        <v>0</v>
      </c>
      <c r="AQ166" s="465">
        <f t="shared" si="67"/>
        <v>0</v>
      </c>
      <c r="AR166" s="1017"/>
      <c r="AS166" s="1017"/>
      <c r="AT166" s="1011"/>
      <c r="AU166" s="1008"/>
      <c r="AV166" s="35">
        <f>+AT165-I165</f>
        <v>0</v>
      </c>
    </row>
    <row r="167" spans="2:48" ht="21.75" customHeight="1">
      <c r="B167" s="1058"/>
      <c r="C167" s="1055"/>
      <c r="D167" s="1052"/>
      <c r="E167" s="1049"/>
      <c r="F167" s="846"/>
      <c r="G167" s="1044"/>
      <c r="H167" s="1035"/>
      <c r="I167" s="1041"/>
      <c r="J167" s="1038"/>
      <c r="K167" s="1035"/>
      <c r="L167" s="1030"/>
      <c r="M167" s="464" t="s">
        <v>1075</v>
      </c>
      <c r="N167" s="465"/>
      <c r="O167" s="465"/>
      <c r="P167" s="465"/>
      <c r="Q167" s="465"/>
      <c r="R167" s="465"/>
      <c r="S167" s="465"/>
      <c r="T167" s="465"/>
      <c r="U167" s="465"/>
      <c r="V167" s="465"/>
      <c r="W167" s="465"/>
      <c r="X167" s="465"/>
      <c r="Y167" s="465"/>
      <c r="Z167" s="465"/>
      <c r="AA167" s="465"/>
      <c r="AB167" s="465"/>
      <c r="AC167" s="465"/>
      <c r="AD167" s="473"/>
      <c r="AE167" s="473"/>
      <c r="AF167" s="473"/>
      <c r="AG167" s="473"/>
      <c r="AH167" s="473"/>
      <c r="AI167" s="473"/>
      <c r="AJ167" s="473"/>
      <c r="AK167" s="473"/>
      <c r="AL167" s="473"/>
      <c r="AM167" s="473"/>
      <c r="AN167" s="473"/>
      <c r="AO167" s="473"/>
      <c r="AP167" s="473"/>
      <c r="AQ167" s="473"/>
      <c r="AR167" s="1017"/>
      <c r="AS167" s="1017"/>
      <c r="AT167" s="1011"/>
      <c r="AU167" s="1008"/>
      <c r="AV167" s="35"/>
    </row>
    <row r="168" spans="2:48" ht="21.75" customHeight="1">
      <c r="B168" s="1058"/>
      <c r="C168" s="1055"/>
      <c r="D168" s="1052"/>
      <c r="E168" s="1049"/>
      <c r="F168" s="846"/>
      <c r="G168" s="1044"/>
      <c r="H168" s="1035"/>
      <c r="I168" s="1041"/>
      <c r="J168" s="1038"/>
      <c r="K168" s="1035"/>
      <c r="L168" s="1030"/>
      <c r="M168" s="49" t="s">
        <v>1076</v>
      </c>
      <c r="N168" s="466"/>
      <c r="O168" s="467"/>
      <c r="P168" s="467"/>
      <c r="Q168" s="467"/>
      <c r="R168" s="467"/>
      <c r="S168" s="467"/>
      <c r="T168" s="467"/>
      <c r="U168" s="467"/>
      <c r="V168" s="467"/>
      <c r="W168" s="467"/>
      <c r="X168" s="467"/>
      <c r="Y168" s="467"/>
      <c r="Z168" s="467"/>
      <c r="AA168" s="467"/>
      <c r="AB168" s="467"/>
      <c r="AC168" s="467"/>
      <c r="AD168" s="467"/>
      <c r="AE168" s="467"/>
      <c r="AF168" s="467"/>
      <c r="AG168" s="467"/>
      <c r="AH168" s="467"/>
      <c r="AI168" s="467"/>
      <c r="AJ168" s="467"/>
      <c r="AK168" s="467"/>
      <c r="AL168" s="467"/>
      <c r="AM168" s="467"/>
      <c r="AN168" s="467"/>
      <c r="AO168" s="467"/>
      <c r="AP168" s="467"/>
      <c r="AQ168" s="467"/>
      <c r="AR168" s="1017"/>
      <c r="AS168" s="1017"/>
      <c r="AT168" s="1011"/>
      <c r="AU168" s="1008"/>
      <c r="AV168" s="35"/>
    </row>
    <row r="169" spans="2:48" ht="21.75" customHeight="1">
      <c r="B169" s="1059"/>
      <c r="C169" s="1056"/>
      <c r="D169" s="1053"/>
      <c r="E169" s="1050"/>
      <c r="F169" s="1047"/>
      <c r="G169" s="1045"/>
      <c r="H169" s="1036"/>
      <c r="I169" s="1042"/>
      <c r="J169" s="1039"/>
      <c r="K169" s="1036"/>
      <c r="L169" s="1031"/>
      <c r="M169" s="468" t="s">
        <v>306</v>
      </c>
      <c r="N169" s="469">
        <f>+H165+N167-N168</f>
        <v>0</v>
      </c>
      <c r="O169" s="470">
        <f t="shared" ref="O169:AQ169" si="68">+N169+O167-O168</f>
        <v>0</v>
      </c>
      <c r="P169" s="470">
        <f t="shared" si="68"/>
        <v>0</v>
      </c>
      <c r="Q169" s="470">
        <f t="shared" si="68"/>
        <v>0</v>
      </c>
      <c r="R169" s="470">
        <f t="shared" si="68"/>
        <v>0</v>
      </c>
      <c r="S169" s="470">
        <f t="shared" si="68"/>
        <v>0</v>
      </c>
      <c r="T169" s="470">
        <f t="shared" si="68"/>
        <v>0</v>
      </c>
      <c r="U169" s="470">
        <f t="shared" si="68"/>
        <v>0</v>
      </c>
      <c r="V169" s="470">
        <f t="shared" si="68"/>
        <v>0</v>
      </c>
      <c r="W169" s="470">
        <f t="shared" si="68"/>
        <v>0</v>
      </c>
      <c r="X169" s="470">
        <f t="shared" si="68"/>
        <v>0</v>
      </c>
      <c r="Y169" s="470">
        <f t="shared" si="68"/>
        <v>0</v>
      </c>
      <c r="Z169" s="470">
        <f t="shared" si="68"/>
        <v>0</v>
      </c>
      <c r="AA169" s="470">
        <f t="shared" si="68"/>
        <v>0</v>
      </c>
      <c r="AB169" s="470">
        <f t="shared" si="68"/>
        <v>0</v>
      </c>
      <c r="AC169" s="470">
        <f t="shared" si="68"/>
        <v>0</v>
      </c>
      <c r="AD169" s="470">
        <f t="shared" si="68"/>
        <v>0</v>
      </c>
      <c r="AE169" s="470">
        <f t="shared" si="68"/>
        <v>0</v>
      </c>
      <c r="AF169" s="470">
        <f t="shared" si="68"/>
        <v>0</v>
      </c>
      <c r="AG169" s="470">
        <f t="shared" si="68"/>
        <v>0</v>
      </c>
      <c r="AH169" s="470">
        <f t="shared" si="68"/>
        <v>0</v>
      </c>
      <c r="AI169" s="470">
        <f t="shared" si="68"/>
        <v>0</v>
      </c>
      <c r="AJ169" s="470">
        <f t="shared" si="68"/>
        <v>0</v>
      </c>
      <c r="AK169" s="470">
        <f t="shared" si="68"/>
        <v>0</v>
      </c>
      <c r="AL169" s="470">
        <f t="shared" si="68"/>
        <v>0</v>
      </c>
      <c r="AM169" s="470">
        <f t="shared" si="68"/>
        <v>0</v>
      </c>
      <c r="AN169" s="470">
        <f t="shared" si="68"/>
        <v>0</v>
      </c>
      <c r="AO169" s="470">
        <f t="shared" si="68"/>
        <v>0</v>
      </c>
      <c r="AP169" s="470">
        <f t="shared" si="68"/>
        <v>0</v>
      </c>
      <c r="AQ169" s="470">
        <f t="shared" si="68"/>
        <v>0</v>
      </c>
      <c r="AR169" s="1017"/>
      <c r="AS169" s="1017"/>
      <c r="AT169" s="1011"/>
      <c r="AU169" s="1008"/>
      <c r="AV169" s="35"/>
    </row>
    <row r="170" spans="2:48" ht="21.75" customHeight="1">
      <c r="B170" s="1057" t="s">
        <v>962</v>
      </c>
      <c r="C170" s="1054" t="s">
        <v>616</v>
      </c>
      <c r="D170" s="1051" t="s">
        <v>1140</v>
      </c>
      <c r="E170" s="1048" t="s">
        <v>1141</v>
      </c>
      <c r="F170" s="1046" t="s">
        <v>351</v>
      </c>
      <c r="G170" s="1043"/>
      <c r="H170" s="1034">
        <v>20</v>
      </c>
      <c r="I170" s="1040">
        <f>+H170+K170-L170</f>
        <v>20</v>
      </c>
      <c r="J170" s="1037">
        <f>+K170-L170</f>
        <v>0</v>
      </c>
      <c r="K170" s="1034">
        <f>+SUM(N170:AQ170)</f>
        <v>0</v>
      </c>
      <c r="L170" s="1029">
        <v>0</v>
      </c>
      <c r="M170" s="462" t="s">
        <v>386</v>
      </c>
      <c r="N170" s="463"/>
      <c r="O170" s="463"/>
      <c r="P170" s="463"/>
      <c r="Q170" s="463"/>
      <c r="R170" s="463"/>
      <c r="S170" s="463"/>
      <c r="T170" s="463"/>
      <c r="U170" s="463"/>
      <c r="V170" s="463"/>
      <c r="W170" s="463"/>
      <c r="X170" s="463"/>
      <c r="Y170" s="463"/>
      <c r="Z170" s="463"/>
      <c r="AA170" s="463"/>
      <c r="AB170" s="463"/>
      <c r="AC170" s="463"/>
      <c r="AD170" s="472"/>
      <c r="AE170" s="472"/>
      <c r="AF170" s="472"/>
      <c r="AG170" s="472"/>
      <c r="AH170" s="472"/>
      <c r="AI170" s="472"/>
      <c r="AJ170" s="472"/>
      <c r="AK170" s="472"/>
      <c r="AL170" s="472"/>
      <c r="AM170" s="472"/>
      <c r="AN170" s="472"/>
      <c r="AO170" s="472"/>
      <c r="AP170" s="472"/>
      <c r="AQ170" s="472"/>
      <c r="AR170" s="1016"/>
      <c r="AS170" s="1016"/>
      <c r="AT170" s="1010"/>
      <c r="AU170" s="1007">
        <f>+AT170-I170</f>
        <v>-20</v>
      </c>
    </row>
    <row r="171" spans="2:48" ht="21.75" customHeight="1">
      <c r="B171" s="1058"/>
      <c r="C171" s="1055"/>
      <c r="D171" s="1052"/>
      <c r="E171" s="1049"/>
      <c r="F171" s="846"/>
      <c r="G171" s="1044"/>
      <c r="H171" s="1035"/>
      <c r="I171" s="1041"/>
      <c r="J171" s="1038"/>
      <c r="K171" s="1035"/>
      <c r="L171" s="1030"/>
      <c r="M171" s="464">
        <v>12</v>
      </c>
      <c r="N171" s="465">
        <f>+N170-N172</f>
        <v>-60</v>
      </c>
      <c r="O171" s="465">
        <f t="shared" ref="O171:AQ171" si="69">+N171+O170-O172</f>
        <v>-60</v>
      </c>
      <c r="P171" s="465">
        <f t="shared" si="69"/>
        <v>-60</v>
      </c>
      <c r="Q171" s="465">
        <f t="shared" si="69"/>
        <v>-110</v>
      </c>
      <c r="R171" s="465">
        <f t="shared" si="69"/>
        <v>-130</v>
      </c>
      <c r="S171" s="465">
        <f t="shared" si="69"/>
        <v>-180</v>
      </c>
      <c r="T171" s="465">
        <f t="shared" si="69"/>
        <v>-220</v>
      </c>
      <c r="U171" s="465">
        <f t="shared" si="69"/>
        <v>-220</v>
      </c>
      <c r="V171" s="465">
        <f t="shared" si="69"/>
        <v>-220</v>
      </c>
      <c r="W171" s="465">
        <f t="shared" si="69"/>
        <v>-220</v>
      </c>
      <c r="X171" s="465">
        <f t="shared" si="69"/>
        <v>-220</v>
      </c>
      <c r="Y171" s="465">
        <f t="shared" si="69"/>
        <v>-220</v>
      </c>
      <c r="Z171" s="465">
        <f t="shared" si="69"/>
        <v>-220</v>
      </c>
      <c r="AA171" s="465">
        <f t="shared" si="69"/>
        <v>-220</v>
      </c>
      <c r="AB171" s="465">
        <f t="shared" si="69"/>
        <v>-220</v>
      </c>
      <c r="AC171" s="465">
        <f t="shared" si="69"/>
        <v>-220</v>
      </c>
      <c r="AD171" s="465">
        <f t="shared" si="69"/>
        <v>-220</v>
      </c>
      <c r="AE171" s="465">
        <f t="shared" si="69"/>
        <v>-220</v>
      </c>
      <c r="AF171" s="465">
        <f t="shared" si="69"/>
        <v>-220</v>
      </c>
      <c r="AG171" s="465">
        <f t="shared" si="69"/>
        <v>-220</v>
      </c>
      <c r="AH171" s="465">
        <f t="shared" si="69"/>
        <v>-220</v>
      </c>
      <c r="AI171" s="465">
        <f t="shared" si="69"/>
        <v>-220</v>
      </c>
      <c r="AJ171" s="465">
        <f t="shared" si="69"/>
        <v>-220</v>
      </c>
      <c r="AK171" s="465">
        <f t="shared" si="69"/>
        <v>-220</v>
      </c>
      <c r="AL171" s="465">
        <f t="shared" si="69"/>
        <v>-220</v>
      </c>
      <c r="AM171" s="465">
        <f t="shared" si="69"/>
        <v>-220</v>
      </c>
      <c r="AN171" s="465">
        <f t="shared" si="69"/>
        <v>-220</v>
      </c>
      <c r="AO171" s="465">
        <f t="shared" si="69"/>
        <v>-220</v>
      </c>
      <c r="AP171" s="465">
        <f t="shared" si="69"/>
        <v>-220</v>
      </c>
      <c r="AQ171" s="465">
        <f t="shared" si="69"/>
        <v>-220</v>
      </c>
      <c r="AR171" s="1017"/>
      <c r="AS171" s="1017"/>
      <c r="AT171" s="1011"/>
      <c r="AU171" s="1008"/>
      <c r="AV171" s="35">
        <f>+AT170-I170</f>
        <v>-20</v>
      </c>
    </row>
    <row r="172" spans="2:48" ht="21.75" customHeight="1">
      <c r="B172" s="1058"/>
      <c r="C172" s="1055"/>
      <c r="D172" s="1052"/>
      <c r="E172" s="1049"/>
      <c r="F172" s="846"/>
      <c r="G172" s="1044"/>
      <c r="H172" s="1035"/>
      <c r="I172" s="1041"/>
      <c r="J172" s="1038"/>
      <c r="K172" s="1035"/>
      <c r="L172" s="1030"/>
      <c r="M172" s="464" t="s">
        <v>1075</v>
      </c>
      <c r="N172" s="465">
        <v>60</v>
      </c>
      <c r="O172" s="465"/>
      <c r="P172" s="465"/>
      <c r="Q172" s="465">
        <v>50</v>
      </c>
      <c r="R172" s="465">
        <v>20</v>
      </c>
      <c r="S172" s="465">
        <v>50</v>
      </c>
      <c r="T172" s="465">
        <v>40</v>
      </c>
      <c r="U172" s="465"/>
      <c r="V172" s="465"/>
      <c r="W172" s="465"/>
      <c r="X172" s="465"/>
      <c r="Y172" s="465"/>
      <c r="Z172" s="465"/>
      <c r="AA172" s="465"/>
      <c r="AB172" s="465"/>
      <c r="AC172" s="465"/>
      <c r="AD172" s="473"/>
      <c r="AE172" s="473"/>
      <c r="AF172" s="473"/>
      <c r="AG172" s="473"/>
      <c r="AH172" s="473"/>
      <c r="AI172" s="473"/>
      <c r="AJ172" s="473"/>
      <c r="AK172" s="473"/>
      <c r="AL172" s="473"/>
      <c r="AM172" s="473"/>
      <c r="AN172" s="473"/>
      <c r="AO172" s="473"/>
      <c r="AP172" s="473"/>
      <c r="AQ172" s="473"/>
      <c r="AR172" s="1017"/>
      <c r="AS172" s="1017"/>
      <c r="AT172" s="1011"/>
      <c r="AU172" s="1008"/>
      <c r="AV172" s="35"/>
    </row>
    <row r="173" spans="2:48" ht="21.75" customHeight="1">
      <c r="B173" s="1058"/>
      <c r="C173" s="1055"/>
      <c r="D173" s="1052"/>
      <c r="E173" s="1049"/>
      <c r="F173" s="846"/>
      <c r="G173" s="1044"/>
      <c r="H173" s="1035"/>
      <c r="I173" s="1041"/>
      <c r="J173" s="1038"/>
      <c r="K173" s="1035"/>
      <c r="L173" s="1030"/>
      <c r="M173" s="49" t="s">
        <v>1076</v>
      </c>
      <c r="N173" s="466">
        <v>30</v>
      </c>
      <c r="O173" s="467"/>
      <c r="P173" s="467">
        <v>30</v>
      </c>
      <c r="Q173" s="467">
        <v>30</v>
      </c>
      <c r="R173" s="467">
        <v>40</v>
      </c>
      <c r="S173" s="467">
        <v>30</v>
      </c>
      <c r="T173" s="467">
        <v>60</v>
      </c>
      <c r="U173" s="467"/>
      <c r="V173" s="467"/>
      <c r="W173" s="467"/>
      <c r="X173" s="467"/>
      <c r="Y173" s="467"/>
      <c r="Z173" s="467"/>
      <c r="AA173" s="467"/>
      <c r="AB173" s="467"/>
      <c r="AC173" s="467"/>
      <c r="AD173" s="467"/>
      <c r="AE173" s="467"/>
      <c r="AF173" s="467"/>
      <c r="AG173" s="467"/>
      <c r="AH173" s="467"/>
      <c r="AI173" s="467"/>
      <c r="AJ173" s="467"/>
      <c r="AK173" s="467"/>
      <c r="AL173" s="467"/>
      <c r="AM173" s="467"/>
      <c r="AN173" s="467"/>
      <c r="AO173" s="467"/>
      <c r="AP173" s="467"/>
      <c r="AQ173" s="467"/>
      <c r="AR173" s="1017"/>
      <c r="AS173" s="1017"/>
      <c r="AT173" s="1011"/>
      <c r="AU173" s="1008"/>
      <c r="AV173" s="35"/>
    </row>
    <row r="174" spans="2:48" ht="21.75" customHeight="1">
      <c r="B174" s="1059"/>
      <c r="C174" s="1056"/>
      <c r="D174" s="1053"/>
      <c r="E174" s="1050"/>
      <c r="F174" s="1047"/>
      <c r="G174" s="1045"/>
      <c r="H174" s="1036"/>
      <c r="I174" s="1042"/>
      <c r="J174" s="1039"/>
      <c r="K174" s="1036"/>
      <c r="L174" s="1031"/>
      <c r="M174" s="468" t="s">
        <v>306</v>
      </c>
      <c r="N174" s="469">
        <f>+H170+N172-N173</f>
        <v>50</v>
      </c>
      <c r="O174" s="470">
        <f t="shared" ref="O174:AQ174" si="70">+N174+O172-O173</f>
        <v>50</v>
      </c>
      <c r="P174" s="470">
        <f t="shared" si="70"/>
        <v>20</v>
      </c>
      <c r="Q174" s="470">
        <f t="shared" si="70"/>
        <v>40</v>
      </c>
      <c r="R174" s="470">
        <f t="shared" si="70"/>
        <v>20</v>
      </c>
      <c r="S174" s="470">
        <f t="shared" si="70"/>
        <v>40</v>
      </c>
      <c r="T174" s="470">
        <f t="shared" si="70"/>
        <v>20</v>
      </c>
      <c r="U174" s="470">
        <f t="shared" si="70"/>
        <v>20</v>
      </c>
      <c r="V174" s="470">
        <f t="shared" si="70"/>
        <v>20</v>
      </c>
      <c r="W174" s="470">
        <f t="shared" si="70"/>
        <v>20</v>
      </c>
      <c r="X174" s="470">
        <f t="shared" si="70"/>
        <v>20</v>
      </c>
      <c r="Y174" s="470">
        <f t="shared" si="70"/>
        <v>20</v>
      </c>
      <c r="Z174" s="470">
        <f t="shared" si="70"/>
        <v>20</v>
      </c>
      <c r="AA174" s="470">
        <f t="shared" si="70"/>
        <v>20</v>
      </c>
      <c r="AB174" s="470">
        <f t="shared" si="70"/>
        <v>20</v>
      </c>
      <c r="AC174" s="470">
        <f t="shared" si="70"/>
        <v>20</v>
      </c>
      <c r="AD174" s="470">
        <f t="shared" si="70"/>
        <v>20</v>
      </c>
      <c r="AE174" s="470">
        <f t="shared" si="70"/>
        <v>20</v>
      </c>
      <c r="AF174" s="470">
        <f t="shared" si="70"/>
        <v>20</v>
      </c>
      <c r="AG174" s="470">
        <f t="shared" si="70"/>
        <v>20</v>
      </c>
      <c r="AH174" s="470">
        <f t="shared" si="70"/>
        <v>20</v>
      </c>
      <c r="AI174" s="470">
        <f t="shared" si="70"/>
        <v>20</v>
      </c>
      <c r="AJ174" s="470">
        <f t="shared" si="70"/>
        <v>20</v>
      </c>
      <c r="AK174" s="470">
        <f t="shared" si="70"/>
        <v>20</v>
      </c>
      <c r="AL174" s="470">
        <f t="shared" si="70"/>
        <v>20</v>
      </c>
      <c r="AM174" s="470">
        <f t="shared" si="70"/>
        <v>20</v>
      </c>
      <c r="AN174" s="470">
        <f t="shared" si="70"/>
        <v>20</v>
      </c>
      <c r="AO174" s="470">
        <f t="shared" si="70"/>
        <v>20</v>
      </c>
      <c r="AP174" s="470">
        <f t="shared" si="70"/>
        <v>20</v>
      </c>
      <c r="AQ174" s="470">
        <f t="shared" si="70"/>
        <v>20</v>
      </c>
      <c r="AR174" s="1017"/>
      <c r="AS174" s="1017"/>
      <c r="AT174" s="1011"/>
      <c r="AU174" s="1008"/>
      <c r="AV174" s="35"/>
    </row>
    <row r="175" spans="2:48" ht="21.75" customHeight="1">
      <c r="B175" s="1057" t="s">
        <v>962</v>
      </c>
      <c r="C175" s="1054" t="s">
        <v>616</v>
      </c>
      <c r="D175" s="1051" t="s">
        <v>101</v>
      </c>
      <c r="E175" s="1048" t="s">
        <v>1142</v>
      </c>
      <c r="F175" s="1046" t="s">
        <v>351</v>
      </c>
      <c r="G175" s="1043"/>
      <c r="H175" s="1034">
        <v>20</v>
      </c>
      <c r="I175" s="1040">
        <f>+H175+K175-L175</f>
        <v>20</v>
      </c>
      <c r="J175" s="1037">
        <f>+K175-L175</f>
        <v>0</v>
      </c>
      <c r="K175" s="1034">
        <f>+SUM(N175:AQ175)</f>
        <v>0</v>
      </c>
      <c r="L175" s="1029">
        <v>0</v>
      </c>
      <c r="M175" s="462" t="s">
        <v>386</v>
      </c>
      <c r="N175" s="463"/>
      <c r="O175" s="463"/>
      <c r="P175" s="463"/>
      <c r="Q175" s="463"/>
      <c r="R175" s="463"/>
      <c r="S175" s="463"/>
      <c r="T175" s="463"/>
      <c r="U175" s="463"/>
      <c r="V175" s="463"/>
      <c r="W175" s="463"/>
      <c r="X175" s="463"/>
      <c r="Y175" s="463"/>
      <c r="Z175" s="463"/>
      <c r="AA175" s="463"/>
      <c r="AB175" s="463"/>
      <c r="AC175" s="463"/>
      <c r="AD175" s="472"/>
      <c r="AE175" s="472"/>
      <c r="AF175" s="472"/>
      <c r="AG175" s="472"/>
      <c r="AH175" s="472"/>
      <c r="AI175" s="472"/>
      <c r="AJ175" s="472"/>
      <c r="AK175" s="472"/>
      <c r="AL175" s="472"/>
      <c r="AM175" s="472"/>
      <c r="AN175" s="472"/>
      <c r="AO175" s="472"/>
      <c r="AP175" s="472"/>
      <c r="AQ175" s="472"/>
      <c r="AR175" s="1016"/>
      <c r="AS175" s="1016"/>
      <c r="AT175" s="1010"/>
      <c r="AU175" s="1007">
        <f>+AT175-I175</f>
        <v>-20</v>
      </c>
    </row>
    <row r="176" spans="2:48" ht="21.75" customHeight="1">
      <c r="B176" s="1058"/>
      <c r="C176" s="1055"/>
      <c r="D176" s="1052"/>
      <c r="E176" s="1049"/>
      <c r="F176" s="846"/>
      <c r="G176" s="1044"/>
      <c r="H176" s="1035"/>
      <c r="I176" s="1041"/>
      <c r="J176" s="1038"/>
      <c r="K176" s="1035"/>
      <c r="L176" s="1030"/>
      <c r="M176" s="464" t="s">
        <v>380</v>
      </c>
      <c r="N176" s="465">
        <f>+N175-N177</f>
        <v>0</v>
      </c>
      <c r="O176" s="465">
        <f t="shared" ref="O176:AQ176" si="71">+N176+O175-O177</f>
        <v>0</v>
      </c>
      <c r="P176" s="465">
        <f t="shared" si="71"/>
        <v>0</v>
      </c>
      <c r="Q176" s="465">
        <f t="shared" si="71"/>
        <v>-60</v>
      </c>
      <c r="R176" s="465">
        <f t="shared" si="71"/>
        <v>-60</v>
      </c>
      <c r="S176" s="465">
        <f t="shared" si="71"/>
        <v>-60</v>
      </c>
      <c r="T176" s="465">
        <f t="shared" si="71"/>
        <v>-60</v>
      </c>
      <c r="U176" s="465">
        <f t="shared" si="71"/>
        <v>-60</v>
      </c>
      <c r="V176" s="465">
        <f t="shared" si="71"/>
        <v>-60</v>
      </c>
      <c r="W176" s="465">
        <f t="shared" si="71"/>
        <v>-60</v>
      </c>
      <c r="X176" s="465">
        <f t="shared" si="71"/>
        <v>-60</v>
      </c>
      <c r="Y176" s="465">
        <f t="shared" si="71"/>
        <v>-60</v>
      </c>
      <c r="Z176" s="465">
        <f t="shared" si="71"/>
        <v>-60</v>
      </c>
      <c r="AA176" s="465">
        <f t="shared" si="71"/>
        <v>-60</v>
      </c>
      <c r="AB176" s="465">
        <f t="shared" si="71"/>
        <v>-60</v>
      </c>
      <c r="AC176" s="465">
        <f t="shared" si="71"/>
        <v>-60</v>
      </c>
      <c r="AD176" s="465">
        <f t="shared" si="71"/>
        <v>-60</v>
      </c>
      <c r="AE176" s="465">
        <f t="shared" si="71"/>
        <v>-60</v>
      </c>
      <c r="AF176" s="465">
        <f t="shared" si="71"/>
        <v>-60</v>
      </c>
      <c r="AG176" s="465">
        <f t="shared" si="71"/>
        <v>-60</v>
      </c>
      <c r="AH176" s="465">
        <f t="shared" si="71"/>
        <v>-60</v>
      </c>
      <c r="AI176" s="465">
        <f t="shared" si="71"/>
        <v>-60</v>
      </c>
      <c r="AJ176" s="465">
        <f t="shared" si="71"/>
        <v>-60</v>
      </c>
      <c r="AK176" s="465">
        <f t="shared" si="71"/>
        <v>-60</v>
      </c>
      <c r="AL176" s="465">
        <f t="shared" si="71"/>
        <v>-60</v>
      </c>
      <c r="AM176" s="465">
        <f t="shared" si="71"/>
        <v>-60</v>
      </c>
      <c r="AN176" s="465">
        <f t="shared" si="71"/>
        <v>-60</v>
      </c>
      <c r="AO176" s="465">
        <f t="shared" si="71"/>
        <v>-60</v>
      </c>
      <c r="AP176" s="465">
        <f t="shared" si="71"/>
        <v>-60</v>
      </c>
      <c r="AQ176" s="465">
        <f t="shared" si="71"/>
        <v>-60</v>
      </c>
      <c r="AR176" s="1017"/>
      <c r="AS176" s="1017"/>
      <c r="AT176" s="1011"/>
      <c r="AU176" s="1008"/>
      <c r="AV176" s="35">
        <f>+AT175-I175</f>
        <v>-20</v>
      </c>
    </row>
    <row r="177" spans="2:48" ht="21.75" customHeight="1">
      <c r="B177" s="1058"/>
      <c r="C177" s="1055"/>
      <c r="D177" s="1052"/>
      <c r="E177" s="1049"/>
      <c r="F177" s="846"/>
      <c r="G177" s="1044"/>
      <c r="H177" s="1035"/>
      <c r="I177" s="1041"/>
      <c r="J177" s="1038"/>
      <c r="K177" s="1035"/>
      <c r="L177" s="1030"/>
      <c r="M177" s="464" t="s">
        <v>1075</v>
      </c>
      <c r="N177" s="465"/>
      <c r="O177" s="465"/>
      <c r="P177" s="465"/>
      <c r="Q177" s="465">
        <v>60</v>
      </c>
      <c r="R177" s="465"/>
      <c r="S177" s="465"/>
      <c r="T177" s="465"/>
      <c r="U177" s="465"/>
      <c r="V177" s="465"/>
      <c r="W177" s="465"/>
      <c r="X177" s="465"/>
      <c r="Y177" s="465"/>
      <c r="Z177" s="465"/>
      <c r="AA177" s="465"/>
      <c r="AB177" s="465"/>
      <c r="AC177" s="465"/>
      <c r="AD177" s="473"/>
      <c r="AE177" s="473"/>
      <c r="AF177" s="473"/>
      <c r="AG177" s="473"/>
      <c r="AH177" s="473"/>
      <c r="AI177" s="473"/>
      <c r="AJ177" s="473"/>
      <c r="AK177" s="473"/>
      <c r="AL177" s="473"/>
      <c r="AM177" s="473"/>
      <c r="AN177" s="473"/>
      <c r="AO177" s="473"/>
      <c r="AP177" s="473"/>
      <c r="AQ177" s="473"/>
      <c r="AR177" s="1017"/>
      <c r="AS177" s="1017"/>
      <c r="AT177" s="1011"/>
      <c r="AU177" s="1008"/>
      <c r="AV177" s="35"/>
    </row>
    <row r="178" spans="2:48" ht="21.75" customHeight="1">
      <c r="B178" s="1058"/>
      <c r="C178" s="1055"/>
      <c r="D178" s="1052"/>
      <c r="E178" s="1049"/>
      <c r="F178" s="846"/>
      <c r="G178" s="1044"/>
      <c r="H178" s="1035"/>
      <c r="I178" s="1041"/>
      <c r="J178" s="1038"/>
      <c r="K178" s="1035"/>
      <c r="L178" s="1030"/>
      <c r="M178" s="49" t="s">
        <v>1076</v>
      </c>
      <c r="N178" s="466"/>
      <c r="O178" s="467"/>
      <c r="P178" s="467"/>
      <c r="Q178" s="467">
        <v>20</v>
      </c>
      <c r="R178" s="467">
        <v>20</v>
      </c>
      <c r="S178" s="467"/>
      <c r="T178" s="467"/>
      <c r="U178" s="467"/>
      <c r="V178" s="467"/>
      <c r="W178" s="467"/>
      <c r="X178" s="467"/>
      <c r="Y178" s="467"/>
      <c r="Z178" s="467"/>
      <c r="AA178" s="467"/>
      <c r="AB178" s="467"/>
      <c r="AC178" s="467"/>
      <c r="AD178" s="467"/>
      <c r="AE178" s="467"/>
      <c r="AF178" s="467"/>
      <c r="AG178" s="467"/>
      <c r="AH178" s="467"/>
      <c r="AI178" s="467"/>
      <c r="AJ178" s="467"/>
      <c r="AK178" s="467"/>
      <c r="AL178" s="467"/>
      <c r="AM178" s="467"/>
      <c r="AN178" s="467"/>
      <c r="AO178" s="467"/>
      <c r="AP178" s="467"/>
      <c r="AQ178" s="467"/>
      <c r="AR178" s="1017"/>
      <c r="AS178" s="1017"/>
      <c r="AT178" s="1011"/>
      <c r="AU178" s="1008"/>
      <c r="AV178" s="35"/>
    </row>
    <row r="179" spans="2:48" ht="21.75" customHeight="1">
      <c r="B179" s="1059"/>
      <c r="C179" s="1056"/>
      <c r="D179" s="1053"/>
      <c r="E179" s="1050"/>
      <c r="F179" s="1047"/>
      <c r="G179" s="1045"/>
      <c r="H179" s="1036"/>
      <c r="I179" s="1042"/>
      <c r="J179" s="1039"/>
      <c r="K179" s="1036"/>
      <c r="L179" s="1031"/>
      <c r="M179" s="468" t="s">
        <v>306</v>
      </c>
      <c r="N179" s="469">
        <f>+H175+N177-N178</f>
        <v>20</v>
      </c>
      <c r="O179" s="470">
        <f t="shared" ref="O179:AQ179" si="72">+N179+O177-O178</f>
        <v>20</v>
      </c>
      <c r="P179" s="470">
        <f t="shared" si="72"/>
        <v>20</v>
      </c>
      <c r="Q179" s="470">
        <f t="shared" ref="Q179" si="73">+P179+Q177-Q178</f>
        <v>60</v>
      </c>
      <c r="R179" s="470">
        <f t="shared" ref="R179" si="74">+Q179+R177-R178</f>
        <v>40</v>
      </c>
      <c r="S179" s="470">
        <f t="shared" ref="S179" si="75">+R179+S177-S178</f>
        <v>40</v>
      </c>
      <c r="T179" s="470">
        <f t="shared" ref="T179" si="76">+S179+T177-T178</f>
        <v>40</v>
      </c>
      <c r="U179" s="470">
        <f t="shared" si="72"/>
        <v>40</v>
      </c>
      <c r="V179" s="470">
        <f t="shared" si="72"/>
        <v>40</v>
      </c>
      <c r="W179" s="470">
        <f t="shared" si="72"/>
        <v>40</v>
      </c>
      <c r="X179" s="470">
        <f t="shared" si="72"/>
        <v>40</v>
      </c>
      <c r="Y179" s="470">
        <f t="shared" si="72"/>
        <v>40</v>
      </c>
      <c r="Z179" s="470">
        <f t="shared" si="72"/>
        <v>40</v>
      </c>
      <c r="AA179" s="470">
        <f t="shared" si="72"/>
        <v>40</v>
      </c>
      <c r="AB179" s="470">
        <f t="shared" si="72"/>
        <v>40</v>
      </c>
      <c r="AC179" s="470">
        <f t="shared" si="72"/>
        <v>40</v>
      </c>
      <c r="AD179" s="470">
        <f t="shared" si="72"/>
        <v>40</v>
      </c>
      <c r="AE179" s="470">
        <f t="shared" si="72"/>
        <v>40</v>
      </c>
      <c r="AF179" s="470">
        <f t="shared" si="72"/>
        <v>40</v>
      </c>
      <c r="AG179" s="470">
        <f t="shared" si="72"/>
        <v>40</v>
      </c>
      <c r="AH179" s="470">
        <f t="shared" si="72"/>
        <v>40</v>
      </c>
      <c r="AI179" s="470">
        <f t="shared" si="72"/>
        <v>40</v>
      </c>
      <c r="AJ179" s="470">
        <f t="shared" si="72"/>
        <v>40</v>
      </c>
      <c r="AK179" s="470">
        <f t="shared" si="72"/>
        <v>40</v>
      </c>
      <c r="AL179" s="470">
        <f t="shared" si="72"/>
        <v>40</v>
      </c>
      <c r="AM179" s="470">
        <f t="shared" si="72"/>
        <v>40</v>
      </c>
      <c r="AN179" s="470">
        <f t="shared" si="72"/>
        <v>40</v>
      </c>
      <c r="AO179" s="470">
        <f t="shared" si="72"/>
        <v>40</v>
      </c>
      <c r="AP179" s="470">
        <f t="shared" si="72"/>
        <v>40</v>
      </c>
      <c r="AQ179" s="470">
        <f t="shared" si="72"/>
        <v>40</v>
      </c>
      <c r="AR179" s="1017"/>
      <c r="AS179" s="1017"/>
      <c r="AT179" s="1011"/>
      <c r="AU179" s="1008"/>
      <c r="AV179" s="35"/>
    </row>
    <row r="180" spans="2:48" ht="21.75" customHeight="1">
      <c r="B180" s="1057" t="s">
        <v>962</v>
      </c>
      <c r="C180" s="1054" t="s">
        <v>616</v>
      </c>
      <c r="D180" s="1051" t="s">
        <v>100</v>
      </c>
      <c r="E180" s="1048" t="s">
        <v>1143</v>
      </c>
      <c r="F180" s="1046" t="s">
        <v>351</v>
      </c>
      <c r="G180" s="1043"/>
      <c r="H180" s="1034"/>
      <c r="I180" s="1040">
        <f>+H180+K180-L180</f>
        <v>0</v>
      </c>
      <c r="J180" s="1037">
        <f>+K180-L180</f>
        <v>0</v>
      </c>
      <c r="K180" s="1034">
        <f>+SUM(N180:AQ180)</f>
        <v>0</v>
      </c>
      <c r="L180" s="1029">
        <v>0</v>
      </c>
      <c r="M180" s="462" t="s">
        <v>386</v>
      </c>
      <c r="N180" s="463"/>
      <c r="O180" s="463"/>
      <c r="P180" s="463"/>
      <c r="Q180" s="463"/>
      <c r="R180" s="463"/>
      <c r="S180" s="463"/>
      <c r="T180" s="463"/>
      <c r="U180" s="463"/>
      <c r="V180" s="463"/>
      <c r="W180" s="463"/>
      <c r="X180" s="463"/>
      <c r="Y180" s="463"/>
      <c r="Z180" s="463"/>
      <c r="AA180" s="463"/>
      <c r="AB180" s="463"/>
      <c r="AC180" s="463"/>
      <c r="AD180" s="472"/>
      <c r="AE180" s="472"/>
      <c r="AF180" s="472"/>
      <c r="AG180" s="472"/>
      <c r="AH180" s="472"/>
      <c r="AI180" s="472"/>
      <c r="AJ180" s="472"/>
      <c r="AK180" s="472"/>
      <c r="AL180" s="472"/>
      <c r="AM180" s="472"/>
      <c r="AN180" s="472"/>
      <c r="AO180" s="472"/>
      <c r="AP180" s="472"/>
      <c r="AQ180" s="472"/>
      <c r="AR180" s="1016"/>
      <c r="AS180" s="1016"/>
      <c r="AT180" s="1010"/>
      <c r="AU180" s="1007">
        <f>+AT180-I180</f>
        <v>0</v>
      </c>
    </row>
    <row r="181" spans="2:48" ht="21.75" customHeight="1">
      <c r="B181" s="1058"/>
      <c r="C181" s="1055"/>
      <c r="D181" s="1052"/>
      <c r="E181" s="1049"/>
      <c r="F181" s="846"/>
      <c r="G181" s="1044"/>
      <c r="H181" s="1035"/>
      <c r="I181" s="1041"/>
      <c r="J181" s="1038"/>
      <c r="K181" s="1035"/>
      <c r="L181" s="1030"/>
      <c r="M181" s="464" t="s">
        <v>380</v>
      </c>
      <c r="N181" s="465">
        <f>+N180-N182</f>
        <v>0</v>
      </c>
      <c r="O181" s="465">
        <f t="shared" ref="O181:AQ181" si="77">+N181+O180-O182</f>
        <v>0</v>
      </c>
      <c r="P181" s="465">
        <f t="shared" si="77"/>
        <v>0</v>
      </c>
      <c r="Q181" s="465">
        <f t="shared" si="77"/>
        <v>-40</v>
      </c>
      <c r="R181" s="465">
        <f t="shared" si="77"/>
        <v>-40</v>
      </c>
      <c r="S181" s="465">
        <f t="shared" si="77"/>
        <v>-100</v>
      </c>
      <c r="T181" s="465">
        <f t="shared" si="77"/>
        <v>-100</v>
      </c>
      <c r="U181" s="465">
        <f t="shared" si="77"/>
        <v>-100</v>
      </c>
      <c r="V181" s="465">
        <f t="shared" si="77"/>
        <v>-100</v>
      </c>
      <c r="W181" s="465">
        <f t="shared" si="77"/>
        <v>-100</v>
      </c>
      <c r="X181" s="465">
        <f t="shared" si="77"/>
        <v>-100</v>
      </c>
      <c r="Y181" s="465">
        <f t="shared" si="77"/>
        <v>-100</v>
      </c>
      <c r="Z181" s="465">
        <f t="shared" si="77"/>
        <v>-100</v>
      </c>
      <c r="AA181" s="465">
        <f t="shared" si="77"/>
        <v>-100</v>
      </c>
      <c r="AB181" s="465">
        <f t="shared" si="77"/>
        <v>-100</v>
      </c>
      <c r="AC181" s="465">
        <f t="shared" si="77"/>
        <v>-100</v>
      </c>
      <c r="AD181" s="465">
        <f t="shared" si="77"/>
        <v>-100</v>
      </c>
      <c r="AE181" s="465">
        <f t="shared" si="77"/>
        <v>-100</v>
      </c>
      <c r="AF181" s="465">
        <f t="shared" si="77"/>
        <v>-100</v>
      </c>
      <c r="AG181" s="465">
        <f t="shared" si="77"/>
        <v>-100</v>
      </c>
      <c r="AH181" s="465">
        <f t="shared" si="77"/>
        <v>-100</v>
      </c>
      <c r="AI181" s="465">
        <f t="shared" si="77"/>
        <v>-100</v>
      </c>
      <c r="AJ181" s="465">
        <f t="shared" si="77"/>
        <v>-100</v>
      </c>
      <c r="AK181" s="465">
        <f t="shared" si="77"/>
        <v>-100</v>
      </c>
      <c r="AL181" s="465">
        <f t="shared" si="77"/>
        <v>-100</v>
      </c>
      <c r="AM181" s="465">
        <f t="shared" si="77"/>
        <v>-100</v>
      </c>
      <c r="AN181" s="465">
        <f t="shared" si="77"/>
        <v>-100</v>
      </c>
      <c r="AO181" s="465">
        <f t="shared" si="77"/>
        <v>-100</v>
      </c>
      <c r="AP181" s="465">
        <f t="shared" si="77"/>
        <v>-100</v>
      </c>
      <c r="AQ181" s="465">
        <f t="shared" si="77"/>
        <v>-100</v>
      </c>
      <c r="AR181" s="1017"/>
      <c r="AS181" s="1017"/>
      <c r="AT181" s="1011"/>
      <c r="AU181" s="1008"/>
      <c r="AV181" s="35">
        <f>+AT180-I180</f>
        <v>0</v>
      </c>
    </row>
    <row r="182" spans="2:48" ht="21.75" customHeight="1">
      <c r="B182" s="1058"/>
      <c r="C182" s="1055"/>
      <c r="D182" s="1052"/>
      <c r="E182" s="1049"/>
      <c r="F182" s="846"/>
      <c r="G182" s="1044"/>
      <c r="H182" s="1035"/>
      <c r="I182" s="1041"/>
      <c r="J182" s="1038"/>
      <c r="K182" s="1035"/>
      <c r="L182" s="1030"/>
      <c r="M182" s="464" t="s">
        <v>1075</v>
      </c>
      <c r="N182" s="465"/>
      <c r="O182" s="465"/>
      <c r="P182" s="465"/>
      <c r="Q182" s="465">
        <v>40</v>
      </c>
      <c r="R182" s="465"/>
      <c r="S182" s="465">
        <v>60</v>
      </c>
      <c r="T182" s="465"/>
      <c r="U182" s="465"/>
      <c r="V182" s="465"/>
      <c r="W182" s="465"/>
      <c r="X182" s="465"/>
      <c r="Y182" s="465"/>
      <c r="Z182" s="465"/>
      <c r="AA182" s="465"/>
      <c r="AB182" s="465"/>
      <c r="AC182" s="465"/>
      <c r="AD182" s="473"/>
      <c r="AE182" s="473"/>
      <c r="AF182" s="473"/>
      <c r="AG182" s="473"/>
      <c r="AH182" s="473"/>
      <c r="AI182" s="473"/>
      <c r="AJ182" s="473"/>
      <c r="AK182" s="473"/>
      <c r="AL182" s="473"/>
      <c r="AM182" s="473"/>
      <c r="AN182" s="473"/>
      <c r="AO182" s="473"/>
      <c r="AP182" s="473"/>
      <c r="AQ182" s="473"/>
      <c r="AR182" s="1017"/>
      <c r="AS182" s="1017"/>
      <c r="AT182" s="1011"/>
      <c r="AU182" s="1008"/>
      <c r="AV182" s="35"/>
    </row>
    <row r="183" spans="2:48" ht="21.75" customHeight="1">
      <c r="B183" s="1058"/>
      <c r="C183" s="1055"/>
      <c r="D183" s="1052"/>
      <c r="E183" s="1049"/>
      <c r="F183" s="846"/>
      <c r="G183" s="1044"/>
      <c r="H183" s="1035"/>
      <c r="I183" s="1041"/>
      <c r="J183" s="1038"/>
      <c r="K183" s="1035"/>
      <c r="L183" s="1030"/>
      <c r="M183" s="49" t="s">
        <v>1076</v>
      </c>
      <c r="N183" s="466"/>
      <c r="O183" s="467"/>
      <c r="P183" s="467"/>
      <c r="Q183" s="467">
        <v>40</v>
      </c>
      <c r="R183" s="467"/>
      <c r="S183" s="467"/>
      <c r="T183" s="467">
        <v>40</v>
      </c>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7"/>
      <c r="AQ183" s="467"/>
      <c r="AR183" s="1017"/>
      <c r="AS183" s="1017"/>
      <c r="AT183" s="1011"/>
      <c r="AU183" s="1008"/>
      <c r="AV183" s="35"/>
    </row>
    <row r="184" spans="2:48" ht="21.75" customHeight="1">
      <c r="B184" s="1059"/>
      <c r="C184" s="1056"/>
      <c r="D184" s="1053"/>
      <c r="E184" s="1050"/>
      <c r="F184" s="1047"/>
      <c r="G184" s="1045"/>
      <c r="H184" s="1036"/>
      <c r="I184" s="1042"/>
      <c r="J184" s="1039"/>
      <c r="K184" s="1036"/>
      <c r="L184" s="1031"/>
      <c r="M184" s="468" t="s">
        <v>306</v>
      </c>
      <c r="N184" s="469">
        <f>+H180+N182-N183</f>
        <v>0</v>
      </c>
      <c r="O184" s="470">
        <f t="shared" ref="O184:AQ184" si="78">+N184+O182-O183</f>
        <v>0</v>
      </c>
      <c r="P184" s="470">
        <f t="shared" si="78"/>
        <v>0</v>
      </c>
      <c r="Q184" s="470">
        <f t="shared" si="78"/>
        <v>0</v>
      </c>
      <c r="R184" s="470">
        <f t="shared" si="78"/>
        <v>0</v>
      </c>
      <c r="S184" s="470">
        <f t="shared" si="78"/>
        <v>60</v>
      </c>
      <c r="T184" s="470">
        <f t="shared" si="78"/>
        <v>20</v>
      </c>
      <c r="U184" s="470">
        <f t="shared" si="78"/>
        <v>20</v>
      </c>
      <c r="V184" s="470">
        <f t="shared" si="78"/>
        <v>20</v>
      </c>
      <c r="W184" s="470">
        <f t="shared" si="78"/>
        <v>20</v>
      </c>
      <c r="X184" s="470">
        <f t="shared" si="78"/>
        <v>20</v>
      </c>
      <c r="Y184" s="470">
        <f t="shared" si="78"/>
        <v>20</v>
      </c>
      <c r="Z184" s="470">
        <f t="shared" si="78"/>
        <v>20</v>
      </c>
      <c r="AA184" s="470">
        <f t="shared" si="78"/>
        <v>20</v>
      </c>
      <c r="AB184" s="470">
        <f t="shared" si="78"/>
        <v>20</v>
      </c>
      <c r="AC184" s="470">
        <f t="shared" si="78"/>
        <v>20</v>
      </c>
      <c r="AD184" s="470">
        <f t="shared" si="78"/>
        <v>20</v>
      </c>
      <c r="AE184" s="470">
        <f t="shared" si="78"/>
        <v>20</v>
      </c>
      <c r="AF184" s="470">
        <f t="shared" si="78"/>
        <v>20</v>
      </c>
      <c r="AG184" s="470">
        <f t="shared" si="78"/>
        <v>20</v>
      </c>
      <c r="AH184" s="470">
        <f t="shared" si="78"/>
        <v>20</v>
      </c>
      <c r="AI184" s="470">
        <f t="shared" si="78"/>
        <v>20</v>
      </c>
      <c r="AJ184" s="470">
        <f t="shared" si="78"/>
        <v>20</v>
      </c>
      <c r="AK184" s="470">
        <f t="shared" si="78"/>
        <v>20</v>
      </c>
      <c r="AL184" s="470">
        <f t="shared" si="78"/>
        <v>20</v>
      </c>
      <c r="AM184" s="470">
        <f t="shared" si="78"/>
        <v>20</v>
      </c>
      <c r="AN184" s="470">
        <f t="shared" si="78"/>
        <v>20</v>
      </c>
      <c r="AO184" s="470">
        <f t="shared" si="78"/>
        <v>20</v>
      </c>
      <c r="AP184" s="470">
        <f t="shared" si="78"/>
        <v>20</v>
      </c>
      <c r="AQ184" s="470">
        <f t="shared" si="78"/>
        <v>20</v>
      </c>
      <c r="AR184" s="1017"/>
      <c r="AS184" s="1017"/>
      <c r="AT184" s="1011"/>
      <c r="AU184" s="1008"/>
      <c r="AV184" s="35"/>
    </row>
    <row r="185" spans="2:48" ht="21.75" hidden="1" customHeight="1">
      <c r="B185" s="1057" t="s">
        <v>962</v>
      </c>
      <c r="C185" s="1054" t="s">
        <v>616</v>
      </c>
      <c r="D185" s="1051" t="s">
        <v>102</v>
      </c>
      <c r="E185" s="1048" t="s">
        <v>349</v>
      </c>
      <c r="F185" s="1046" t="s">
        <v>351</v>
      </c>
      <c r="G185" s="1043"/>
      <c r="H185" s="1034"/>
      <c r="I185" s="1040">
        <f>+H185+K185-L185</f>
        <v>0</v>
      </c>
      <c r="J185" s="1037">
        <f>+K185-L185</f>
        <v>0</v>
      </c>
      <c r="K185" s="1034">
        <f>+SUM(N185:AQ185)</f>
        <v>0</v>
      </c>
      <c r="L185" s="1029">
        <v>0</v>
      </c>
      <c r="M185" s="462" t="s">
        <v>386</v>
      </c>
      <c r="N185" s="463"/>
      <c r="O185" s="463"/>
      <c r="P185" s="463"/>
      <c r="Q185" s="463"/>
      <c r="R185" s="463"/>
      <c r="S185" s="463"/>
      <c r="T185" s="463"/>
      <c r="U185" s="463"/>
      <c r="V185" s="463"/>
      <c r="W185" s="463"/>
      <c r="X185" s="463"/>
      <c r="Y185" s="463"/>
      <c r="Z185" s="463"/>
      <c r="AA185" s="463"/>
      <c r="AB185" s="463"/>
      <c r="AC185" s="463"/>
      <c r="AD185" s="472"/>
      <c r="AE185" s="472"/>
      <c r="AF185" s="472"/>
      <c r="AG185" s="472"/>
      <c r="AH185" s="472"/>
      <c r="AI185" s="472"/>
      <c r="AJ185" s="472"/>
      <c r="AK185" s="472"/>
      <c r="AL185" s="472"/>
      <c r="AM185" s="472"/>
      <c r="AN185" s="472"/>
      <c r="AO185" s="472"/>
      <c r="AP185" s="472"/>
      <c r="AQ185" s="472"/>
      <c r="AR185" s="1016"/>
      <c r="AS185" s="1016"/>
      <c r="AT185" s="1010">
        <f>+AR185+AS185</f>
        <v>0</v>
      </c>
      <c r="AU185" s="1007">
        <f>+AT185-I185</f>
        <v>0</v>
      </c>
    </row>
    <row r="186" spans="2:48" ht="21.75" hidden="1" customHeight="1">
      <c r="B186" s="1058"/>
      <c r="C186" s="1055"/>
      <c r="D186" s="1052"/>
      <c r="E186" s="1049"/>
      <c r="F186" s="846"/>
      <c r="G186" s="1044"/>
      <c r="H186" s="1035"/>
      <c r="I186" s="1041"/>
      <c r="J186" s="1038"/>
      <c r="K186" s="1035"/>
      <c r="L186" s="1030"/>
      <c r="M186" s="464" t="s">
        <v>380</v>
      </c>
      <c r="N186" s="465">
        <f>+N185-N187</f>
        <v>0</v>
      </c>
      <c r="O186" s="465">
        <f t="shared" ref="O186:AQ186" si="79">+N186+O185-O187</f>
        <v>0</v>
      </c>
      <c r="P186" s="465">
        <f t="shared" si="79"/>
        <v>0</v>
      </c>
      <c r="Q186" s="465">
        <f t="shared" si="79"/>
        <v>0</v>
      </c>
      <c r="R186" s="465">
        <f t="shared" si="79"/>
        <v>0</v>
      </c>
      <c r="S186" s="465">
        <f t="shared" si="79"/>
        <v>0</v>
      </c>
      <c r="T186" s="465">
        <f t="shared" si="79"/>
        <v>0</v>
      </c>
      <c r="U186" s="465">
        <f t="shared" si="79"/>
        <v>0</v>
      </c>
      <c r="V186" s="465">
        <f t="shared" si="79"/>
        <v>0</v>
      </c>
      <c r="W186" s="465">
        <f t="shared" si="79"/>
        <v>0</v>
      </c>
      <c r="X186" s="465">
        <f t="shared" si="79"/>
        <v>0</v>
      </c>
      <c r="Y186" s="465">
        <f t="shared" si="79"/>
        <v>0</v>
      </c>
      <c r="Z186" s="465">
        <f t="shared" si="79"/>
        <v>0</v>
      </c>
      <c r="AA186" s="465">
        <f t="shared" si="79"/>
        <v>0</v>
      </c>
      <c r="AB186" s="465">
        <f t="shared" si="79"/>
        <v>0</v>
      </c>
      <c r="AC186" s="465">
        <f t="shared" si="79"/>
        <v>0</v>
      </c>
      <c r="AD186" s="465">
        <f t="shared" si="79"/>
        <v>0</v>
      </c>
      <c r="AE186" s="465">
        <f t="shared" si="79"/>
        <v>0</v>
      </c>
      <c r="AF186" s="465">
        <f t="shared" si="79"/>
        <v>0</v>
      </c>
      <c r="AG186" s="465">
        <f t="shared" si="79"/>
        <v>0</v>
      </c>
      <c r="AH186" s="465">
        <f t="shared" si="79"/>
        <v>0</v>
      </c>
      <c r="AI186" s="465">
        <f t="shared" si="79"/>
        <v>0</v>
      </c>
      <c r="AJ186" s="465">
        <f t="shared" si="79"/>
        <v>0</v>
      </c>
      <c r="AK186" s="465">
        <f t="shared" si="79"/>
        <v>0</v>
      </c>
      <c r="AL186" s="465">
        <f t="shared" si="79"/>
        <v>0</v>
      </c>
      <c r="AM186" s="465">
        <f t="shared" si="79"/>
        <v>0</v>
      </c>
      <c r="AN186" s="465">
        <f t="shared" si="79"/>
        <v>0</v>
      </c>
      <c r="AO186" s="465">
        <f t="shared" si="79"/>
        <v>0</v>
      </c>
      <c r="AP186" s="465">
        <f t="shared" si="79"/>
        <v>0</v>
      </c>
      <c r="AQ186" s="465">
        <f t="shared" si="79"/>
        <v>0</v>
      </c>
      <c r="AR186" s="1017"/>
      <c r="AS186" s="1017"/>
      <c r="AT186" s="1011"/>
      <c r="AU186" s="1008"/>
      <c r="AV186" s="35"/>
    </row>
    <row r="187" spans="2:48" ht="21.75" hidden="1" customHeight="1">
      <c r="B187" s="1058"/>
      <c r="C187" s="1055"/>
      <c r="D187" s="1052"/>
      <c r="E187" s="1049"/>
      <c r="F187" s="846"/>
      <c r="G187" s="1044"/>
      <c r="H187" s="1035"/>
      <c r="I187" s="1041"/>
      <c r="J187" s="1038"/>
      <c r="K187" s="1035"/>
      <c r="L187" s="1030"/>
      <c r="M187" s="464" t="s">
        <v>1075</v>
      </c>
      <c r="N187" s="465"/>
      <c r="O187" s="465"/>
      <c r="P187" s="465"/>
      <c r="Q187" s="465"/>
      <c r="R187" s="465"/>
      <c r="S187" s="465"/>
      <c r="T187" s="465"/>
      <c r="U187" s="465"/>
      <c r="V187" s="465"/>
      <c r="W187" s="465"/>
      <c r="X187" s="465"/>
      <c r="Y187" s="465"/>
      <c r="Z187" s="465"/>
      <c r="AA187" s="465"/>
      <c r="AB187" s="465"/>
      <c r="AC187" s="465"/>
      <c r="AD187" s="473"/>
      <c r="AE187" s="473"/>
      <c r="AF187" s="473"/>
      <c r="AG187" s="473"/>
      <c r="AH187" s="473"/>
      <c r="AI187" s="473"/>
      <c r="AJ187" s="473"/>
      <c r="AK187" s="473"/>
      <c r="AL187" s="473"/>
      <c r="AM187" s="473"/>
      <c r="AN187" s="473"/>
      <c r="AO187" s="473"/>
      <c r="AP187" s="473"/>
      <c r="AQ187" s="473"/>
      <c r="AR187" s="1017"/>
      <c r="AS187" s="1017"/>
      <c r="AT187" s="1011"/>
      <c r="AU187" s="1008"/>
      <c r="AV187" s="35"/>
    </row>
    <row r="188" spans="2:48" ht="21.75" hidden="1" customHeight="1">
      <c r="B188" s="1058"/>
      <c r="C188" s="1055"/>
      <c r="D188" s="1052"/>
      <c r="E188" s="1049"/>
      <c r="F188" s="846"/>
      <c r="G188" s="1044"/>
      <c r="H188" s="1035"/>
      <c r="I188" s="1041"/>
      <c r="J188" s="1038"/>
      <c r="K188" s="1035"/>
      <c r="L188" s="1030"/>
      <c r="M188" s="49" t="s">
        <v>1076</v>
      </c>
      <c r="N188" s="466"/>
      <c r="O188" s="467"/>
      <c r="P188" s="467"/>
      <c r="Q188" s="467"/>
      <c r="R188" s="467"/>
      <c r="S188" s="467"/>
      <c r="T188" s="467"/>
      <c r="U188" s="467"/>
      <c r="V188" s="467"/>
      <c r="W188" s="467"/>
      <c r="X188" s="467"/>
      <c r="Y188" s="467"/>
      <c r="Z188" s="467"/>
      <c r="AA188" s="467"/>
      <c r="AB188" s="467"/>
      <c r="AC188" s="467"/>
      <c r="AD188" s="467"/>
      <c r="AE188" s="467"/>
      <c r="AF188" s="467"/>
      <c r="AG188" s="467"/>
      <c r="AH188" s="467"/>
      <c r="AI188" s="467"/>
      <c r="AJ188" s="467"/>
      <c r="AK188" s="467"/>
      <c r="AL188" s="467"/>
      <c r="AM188" s="467"/>
      <c r="AN188" s="467"/>
      <c r="AO188" s="467"/>
      <c r="AP188" s="467"/>
      <c r="AQ188" s="467"/>
      <c r="AR188" s="1017"/>
      <c r="AS188" s="1017"/>
      <c r="AT188" s="1011"/>
      <c r="AU188" s="1008"/>
      <c r="AV188" s="35"/>
    </row>
    <row r="189" spans="2:48" ht="21.75" hidden="1" customHeight="1">
      <c r="B189" s="1059"/>
      <c r="C189" s="1056"/>
      <c r="D189" s="1053"/>
      <c r="E189" s="1050"/>
      <c r="F189" s="1047"/>
      <c r="G189" s="1045"/>
      <c r="H189" s="1036"/>
      <c r="I189" s="1042"/>
      <c r="J189" s="1039"/>
      <c r="K189" s="1036"/>
      <c r="L189" s="1031"/>
      <c r="M189" s="468" t="s">
        <v>306</v>
      </c>
      <c r="N189" s="469">
        <f>+H185+N187-N188</f>
        <v>0</v>
      </c>
      <c r="O189" s="470">
        <f t="shared" ref="O189:AQ189" si="80">+N189+O187-O188</f>
        <v>0</v>
      </c>
      <c r="P189" s="470">
        <f t="shared" si="80"/>
        <v>0</v>
      </c>
      <c r="Q189" s="470">
        <f t="shared" si="80"/>
        <v>0</v>
      </c>
      <c r="R189" s="470">
        <f t="shared" si="80"/>
        <v>0</v>
      </c>
      <c r="S189" s="470">
        <f t="shared" si="80"/>
        <v>0</v>
      </c>
      <c r="T189" s="470">
        <f t="shared" si="80"/>
        <v>0</v>
      </c>
      <c r="U189" s="470">
        <f t="shared" si="80"/>
        <v>0</v>
      </c>
      <c r="V189" s="470">
        <f t="shared" si="80"/>
        <v>0</v>
      </c>
      <c r="W189" s="470">
        <f t="shared" si="80"/>
        <v>0</v>
      </c>
      <c r="X189" s="470">
        <f t="shared" si="80"/>
        <v>0</v>
      </c>
      <c r="Y189" s="470">
        <f t="shared" si="80"/>
        <v>0</v>
      </c>
      <c r="Z189" s="470">
        <f t="shared" si="80"/>
        <v>0</v>
      </c>
      <c r="AA189" s="470">
        <f t="shared" si="80"/>
        <v>0</v>
      </c>
      <c r="AB189" s="470">
        <f t="shared" si="80"/>
        <v>0</v>
      </c>
      <c r="AC189" s="470">
        <f t="shared" si="80"/>
        <v>0</v>
      </c>
      <c r="AD189" s="470">
        <f t="shared" si="80"/>
        <v>0</v>
      </c>
      <c r="AE189" s="470">
        <f t="shared" si="80"/>
        <v>0</v>
      </c>
      <c r="AF189" s="470">
        <f t="shared" si="80"/>
        <v>0</v>
      </c>
      <c r="AG189" s="470">
        <f t="shared" si="80"/>
        <v>0</v>
      </c>
      <c r="AH189" s="470">
        <f t="shared" si="80"/>
        <v>0</v>
      </c>
      <c r="AI189" s="470">
        <f t="shared" si="80"/>
        <v>0</v>
      </c>
      <c r="AJ189" s="470">
        <f t="shared" si="80"/>
        <v>0</v>
      </c>
      <c r="AK189" s="470">
        <f t="shared" si="80"/>
        <v>0</v>
      </c>
      <c r="AL189" s="470">
        <f t="shared" si="80"/>
        <v>0</v>
      </c>
      <c r="AM189" s="470">
        <f t="shared" si="80"/>
        <v>0</v>
      </c>
      <c r="AN189" s="470">
        <f t="shared" si="80"/>
        <v>0</v>
      </c>
      <c r="AO189" s="470">
        <f t="shared" si="80"/>
        <v>0</v>
      </c>
      <c r="AP189" s="470">
        <f t="shared" si="80"/>
        <v>0</v>
      </c>
      <c r="AQ189" s="470">
        <f t="shared" si="80"/>
        <v>0</v>
      </c>
      <c r="AR189" s="1017"/>
      <c r="AS189" s="1017"/>
      <c r="AT189" s="1011"/>
      <c r="AU189" s="1008"/>
      <c r="AV189" s="35"/>
    </row>
    <row r="190" spans="2:48" ht="21.75" hidden="1" customHeight="1">
      <c r="B190" s="1057" t="s">
        <v>962</v>
      </c>
      <c r="C190" s="1054" t="s">
        <v>616</v>
      </c>
      <c r="D190" s="1051" t="s">
        <v>118</v>
      </c>
      <c r="E190" s="1048" t="s">
        <v>352</v>
      </c>
      <c r="F190" s="1046" t="s">
        <v>351</v>
      </c>
      <c r="G190" s="1043"/>
      <c r="H190" s="1034"/>
      <c r="I190" s="1040">
        <f>+H190+K190-L190</f>
        <v>0</v>
      </c>
      <c r="J190" s="1037">
        <f>+K190-L190</f>
        <v>0</v>
      </c>
      <c r="K190" s="1034">
        <f>+SUM(N190:AQ190)</f>
        <v>0</v>
      </c>
      <c r="L190" s="1029">
        <v>0</v>
      </c>
      <c r="M190" s="462" t="s">
        <v>1144</v>
      </c>
      <c r="N190" s="463"/>
      <c r="O190" s="463"/>
      <c r="P190" s="463"/>
      <c r="Q190" s="463"/>
      <c r="R190" s="463"/>
      <c r="S190" s="463"/>
      <c r="T190" s="463"/>
      <c r="U190" s="463"/>
      <c r="V190" s="463"/>
      <c r="W190" s="463"/>
      <c r="X190" s="463"/>
      <c r="Y190" s="463"/>
      <c r="Z190" s="463"/>
      <c r="AA190" s="463"/>
      <c r="AB190" s="463"/>
      <c r="AC190" s="463"/>
      <c r="AD190" s="472"/>
      <c r="AE190" s="472"/>
      <c r="AF190" s="472"/>
      <c r="AG190" s="472"/>
      <c r="AH190" s="472"/>
      <c r="AI190" s="472"/>
      <c r="AJ190" s="472"/>
      <c r="AK190" s="472"/>
      <c r="AL190" s="472"/>
      <c r="AM190" s="472"/>
      <c r="AN190" s="472"/>
      <c r="AO190" s="472"/>
      <c r="AP190" s="472"/>
      <c r="AQ190" s="472"/>
      <c r="AR190" s="1016"/>
      <c r="AS190" s="1016"/>
      <c r="AT190" s="1010"/>
      <c r="AU190" s="1007">
        <f>+AT190-I190</f>
        <v>0</v>
      </c>
    </row>
    <row r="191" spans="2:48" ht="21.75" hidden="1" customHeight="1">
      <c r="B191" s="1058"/>
      <c r="C191" s="1055"/>
      <c r="D191" s="1052"/>
      <c r="E191" s="1049"/>
      <c r="F191" s="846"/>
      <c r="G191" s="1044"/>
      <c r="H191" s="1035"/>
      <c r="I191" s="1041"/>
      <c r="J191" s="1038"/>
      <c r="K191" s="1035"/>
      <c r="L191" s="1030"/>
      <c r="M191" s="464" t="s">
        <v>380</v>
      </c>
      <c r="N191" s="465">
        <f>+N190-N192</f>
        <v>0</v>
      </c>
      <c r="O191" s="465">
        <f t="shared" ref="O191:AQ191" si="81">+N191+O190-O192</f>
        <v>0</v>
      </c>
      <c r="P191" s="465">
        <f t="shared" si="81"/>
        <v>0</v>
      </c>
      <c r="Q191" s="465">
        <f t="shared" si="81"/>
        <v>0</v>
      </c>
      <c r="R191" s="465">
        <f t="shared" si="81"/>
        <v>0</v>
      </c>
      <c r="S191" s="465">
        <f t="shared" si="81"/>
        <v>0</v>
      </c>
      <c r="T191" s="465">
        <f t="shared" si="81"/>
        <v>0</v>
      </c>
      <c r="U191" s="465">
        <f t="shared" si="81"/>
        <v>0</v>
      </c>
      <c r="V191" s="465">
        <f t="shared" si="81"/>
        <v>0</v>
      </c>
      <c r="W191" s="465">
        <f t="shared" si="81"/>
        <v>0</v>
      </c>
      <c r="X191" s="465">
        <f t="shared" si="81"/>
        <v>0</v>
      </c>
      <c r="Y191" s="465">
        <f t="shared" si="81"/>
        <v>0</v>
      </c>
      <c r="Z191" s="465">
        <f t="shared" si="81"/>
        <v>0</v>
      </c>
      <c r="AA191" s="465">
        <f t="shared" si="81"/>
        <v>0</v>
      </c>
      <c r="AB191" s="465">
        <f t="shared" si="81"/>
        <v>0</v>
      </c>
      <c r="AC191" s="465">
        <f t="shared" si="81"/>
        <v>0</v>
      </c>
      <c r="AD191" s="465">
        <f t="shared" si="81"/>
        <v>0</v>
      </c>
      <c r="AE191" s="465">
        <f t="shared" si="81"/>
        <v>0</v>
      </c>
      <c r="AF191" s="465">
        <f t="shared" si="81"/>
        <v>0</v>
      </c>
      <c r="AG191" s="465">
        <f t="shared" si="81"/>
        <v>0</v>
      </c>
      <c r="AH191" s="465">
        <f t="shared" si="81"/>
        <v>0</v>
      </c>
      <c r="AI191" s="465">
        <f t="shared" si="81"/>
        <v>0</v>
      </c>
      <c r="AJ191" s="465">
        <f t="shared" si="81"/>
        <v>0</v>
      </c>
      <c r="AK191" s="465">
        <f t="shared" si="81"/>
        <v>0</v>
      </c>
      <c r="AL191" s="465">
        <f t="shared" si="81"/>
        <v>0</v>
      </c>
      <c r="AM191" s="465">
        <f t="shared" si="81"/>
        <v>0</v>
      </c>
      <c r="AN191" s="465">
        <f t="shared" si="81"/>
        <v>0</v>
      </c>
      <c r="AO191" s="465">
        <f t="shared" si="81"/>
        <v>0</v>
      </c>
      <c r="AP191" s="465">
        <f t="shared" si="81"/>
        <v>0</v>
      </c>
      <c r="AQ191" s="465">
        <f t="shared" si="81"/>
        <v>0</v>
      </c>
      <c r="AR191" s="1017"/>
      <c r="AS191" s="1017"/>
      <c r="AT191" s="1011"/>
      <c r="AU191" s="1008"/>
      <c r="AV191" s="35"/>
    </row>
    <row r="192" spans="2:48" ht="21.75" hidden="1" customHeight="1">
      <c r="B192" s="1058"/>
      <c r="C192" s="1055"/>
      <c r="D192" s="1052"/>
      <c r="E192" s="1049"/>
      <c r="F192" s="846"/>
      <c r="G192" s="1044"/>
      <c r="H192" s="1035"/>
      <c r="I192" s="1041"/>
      <c r="J192" s="1038"/>
      <c r="K192" s="1035"/>
      <c r="L192" s="1030"/>
      <c r="M192" s="464" t="s">
        <v>1075</v>
      </c>
      <c r="N192" s="465"/>
      <c r="O192" s="465"/>
      <c r="P192" s="465"/>
      <c r="Q192" s="465"/>
      <c r="R192" s="465"/>
      <c r="S192" s="465"/>
      <c r="T192" s="465"/>
      <c r="U192" s="465"/>
      <c r="V192" s="465"/>
      <c r="W192" s="465"/>
      <c r="X192" s="465"/>
      <c r="Y192" s="465"/>
      <c r="Z192" s="465"/>
      <c r="AA192" s="465"/>
      <c r="AB192" s="465"/>
      <c r="AC192" s="465"/>
      <c r="AD192" s="473"/>
      <c r="AE192" s="473"/>
      <c r="AF192" s="473"/>
      <c r="AG192" s="473"/>
      <c r="AH192" s="473"/>
      <c r="AI192" s="473"/>
      <c r="AJ192" s="473"/>
      <c r="AK192" s="473"/>
      <c r="AL192" s="473"/>
      <c r="AM192" s="473"/>
      <c r="AN192" s="473"/>
      <c r="AO192" s="473"/>
      <c r="AP192" s="473"/>
      <c r="AQ192" s="473"/>
      <c r="AR192" s="1017"/>
      <c r="AS192" s="1017"/>
      <c r="AT192" s="1011"/>
      <c r="AU192" s="1008"/>
      <c r="AV192" s="35"/>
    </row>
    <row r="193" spans="2:49" ht="21.75" hidden="1" customHeight="1">
      <c r="B193" s="1058"/>
      <c r="C193" s="1055"/>
      <c r="D193" s="1052"/>
      <c r="E193" s="1049"/>
      <c r="F193" s="846"/>
      <c r="G193" s="1044"/>
      <c r="H193" s="1035"/>
      <c r="I193" s="1041"/>
      <c r="J193" s="1038"/>
      <c r="K193" s="1035"/>
      <c r="L193" s="1030"/>
      <c r="M193" s="49" t="s">
        <v>1076</v>
      </c>
      <c r="N193" s="466"/>
      <c r="O193" s="467"/>
      <c r="P193" s="467"/>
      <c r="Q193" s="467"/>
      <c r="R193" s="467"/>
      <c r="S193" s="467"/>
      <c r="T193" s="467"/>
      <c r="U193" s="467"/>
      <c r="V193" s="467"/>
      <c r="W193" s="467"/>
      <c r="X193" s="467"/>
      <c r="Y193" s="467"/>
      <c r="Z193" s="467"/>
      <c r="AA193" s="467"/>
      <c r="AB193" s="467"/>
      <c r="AC193" s="467"/>
      <c r="AD193" s="467"/>
      <c r="AE193" s="467"/>
      <c r="AF193" s="467"/>
      <c r="AG193" s="467"/>
      <c r="AH193" s="467"/>
      <c r="AI193" s="467"/>
      <c r="AJ193" s="467"/>
      <c r="AK193" s="467"/>
      <c r="AL193" s="467"/>
      <c r="AM193" s="467"/>
      <c r="AN193" s="467"/>
      <c r="AO193" s="467"/>
      <c r="AP193" s="467"/>
      <c r="AQ193" s="467"/>
      <c r="AR193" s="1017"/>
      <c r="AS193" s="1017"/>
      <c r="AT193" s="1011"/>
      <c r="AU193" s="1008"/>
      <c r="AV193" s="35"/>
    </row>
    <row r="194" spans="2:49" ht="21.75" hidden="1" customHeight="1">
      <c r="B194" s="1059"/>
      <c r="C194" s="1056"/>
      <c r="D194" s="1053"/>
      <c r="E194" s="1050"/>
      <c r="F194" s="1047"/>
      <c r="G194" s="1045"/>
      <c r="H194" s="1036"/>
      <c r="I194" s="1042"/>
      <c r="J194" s="1039"/>
      <c r="K194" s="1036"/>
      <c r="L194" s="1031"/>
      <c r="M194" s="468" t="s">
        <v>306</v>
      </c>
      <c r="N194" s="469">
        <f>+H190+N192-N193</f>
        <v>0</v>
      </c>
      <c r="O194" s="470">
        <f t="shared" ref="O194:AQ194" si="82">+N194+O192-O193</f>
        <v>0</v>
      </c>
      <c r="P194" s="470">
        <f t="shared" si="82"/>
        <v>0</v>
      </c>
      <c r="Q194" s="470">
        <f t="shared" si="82"/>
        <v>0</v>
      </c>
      <c r="R194" s="470">
        <f t="shared" si="82"/>
        <v>0</v>
      </c>
      <c r="S194" s="470">
        <f t="shared" si="82"/>
        <v>0</v>
      </c>
      <c r="T194" s="470">
        <f t="shared" si="82"/>
        <v>0</v>
      </c>
      <c r="U194" s="470">
        <f t="shared" si="82"/>
        <v>0</v>
      </c>
      <c r="V194" s="470">
        <f t="shared" si="82"/>
        <v>0</v>
      </c>
      <c r="W194" s="470">
        <f t="shared" si="82"/>
        <v>0</v>
      </c>
      <c r="X194" s="470">
        <f t="shared" si="82"/>
        <v>0</v>
      </c>
      <c r="Y194" s="470">
        <f t="shared" si="82"/>
        <v>0</v>
      </c>
      <c r="Z194" s="470">
        <f t="shared" si="82"/>
        <v>0</v>
      </c>
      <c r="AA194" s="470">
        <f t="shared" si="82"/>
        <v>0</v>
      </c>
      <c r="AB194" s="470">
        <f t="shared" si="82"/>
        <v>0</v>
      </c>
      <c r="AC194" s="470">
        <f t="shared" si="82"/>
        <v>0</v>
      </c>
      <c r="AD194" s="470">
        <f t="shared" si="82"/>
        <v>0</v>
      </c>
      <c r="AE194" s="470">
        <f t="shared" si="82"/>
        <v>0</v>
      </c>
      <c r="AF194" s="470">
        <f t="shared" si="82"/>
        <v>0</v>
      </c>
      <c r="AG194" s="470">
        <f t="shared" si="82"/>
        <v>0</v>
      </c>
      <c r="AH194" s="470">
        <f t="shared" si="82"/>
        <v>0</v>
      </c>
      <c r="AI194" s="470">
        <f t="shared" si="82"/>
        <v>0</v>
      </c>
      <c r="AJ194" s="470">
        <f t="shared" si="82"/>
        <v>0</v>
      </c>
      <c r="AK194" s="470">
        <f t="shared" si="82"/>
        <v>0</v>
      </c>
      <c r="AL194" s="470">
        <f t="shared" si="82"/>
        <v>0</v>
      </c>
      <c r="AM194" s="470">
        <f t="shared" si="82"/>
        <v>0</v>
      </c>
      <c r="AN194" s="470">
        <f t="shared" si="82"/>
        <v>0</v>
      </c>
      <c r="AO194" s="470">
        <f t="shared" si="82"/>
        <v>0</v>
      </c>
      <c r="AP194" s="470">
        <f t="shared" si="82"/>
        <v>0</v>
      </c>
      <c r="AQ194" s="470">
        <f t="shared" si="82"/>
        <v>0</v>
      </c>
      <c r="AR194" s="1017"/>
      <c r="AS194" s="1017"/>
      <c r="AT194" s="1011"/>
      <c r="AU194" s="1008"/>
      <c r="AV194" s="35"/>
    </row>
    <row r="195" spans="2:49" ht="21.75" hidden="1" customHeight="1">
      <c r="B195" s="1057" t="s">
        <v>962</v>
      </c>
      <c r="C195" s="1054" t="s">
        <v>616</v>
      </c>
      <c r="D195" s="1051" t="s">
        <v>280</v>
      </c>
      <c r="E195" s="1048" t="s">
        <v>1145</v>
      </c>
      <c r="F195" s="1046"/>
      <c r="G195" s="1043"/>
      <c r="H195" s="1034"/>
      <c r="I195" s="1040">
        <f>+H195+K195-L195</f>
        <v>0</v>
      </c>
      <c r="J195" s="1037">
        <f>+K195-L195</f>
        <v>0</v>
      </c>
      <c r="K195" s="1034">
        <f>+SUM(N195:AQ195)</f>
        <v>0</v>
      </c>
      <c r="L195" s="1029">
        <v>0</v>
      </c>
      <c r="M195" s="462" t="s">
        <v>386</v>
      </c>
      <c r="N195" s="463"/>
      <c r="O195" s="463"/>
      <c r="P195" s="463"/>
      <c r="Q195" s="463"/>
      <c r="R195" s="463"/>
      <c r="S195" s="463"/>
      <c r="T195" s="463"/>
      <c r="U195" s="463"/>
      <c r="V195" s="463"/>
      <c r="W195" s="463"/>
      <c r="X195" s="463"/>
      <c r="Y195" s="463"/>
      <c r="Z195" s="463"/>
      <c r="AA195" s="463"/>
      <c r="AB195" s="463"/>
      <c r="AC195" s="463"/>
      <c r="AD195" s="472"/>
      <c r="AE195" s="472"/>
      <c r="AF195" s="472"/>
      <c r="AG195" s="472"/>
      <c r="AH195" s="472"/>
      <c r="AI195" s="472"/>
      <c r="AJ195" s="472"/>
      <c r="AK195" s="472"/>
      <c r="AL195" s="472"/>
      <c r="AM195" s="472"/>
      <c r="AN195" s="472"/>
      <c r="AO195" s="472"/>
      <c r="AP195" s="472"/>
      <c r="AQ195" s="472"/>
      <c r="AR195" s="1016"/>
      <c r="AS195" s="1016"/>
      <c r="AT195" s="1010"/>
      <c r="AU195" s="1007">
        <f>+AT195-I195</f>
        <v>0</v>
      </c>
    </row>
    <row r="196" spans="2:49" ht="21.75" hidden="1" customHeight="1">
      <c r="B196" s="1058"/>
      <c r="C196" s="1055"/>
      <c r="D196" s="1052"/>
      <c r="E196" s="1049"/>
      <c r="F196" s="846"/>
      <c r="G196" s="1044"/>
      <c r="H196" s="1035"/>
      <c r="I196" s="1041"/>
      <c r="J196" s="1038"/>
      <c r="K196" s="1035"/>
      <c r="L196" s="1030"/>
      <c r="M196" s="464" t="s">
        <v>380</v>
      </c>
      <c r="N196" s="465">
        <f>+N195-N197</f>
        <v>0</v>
      </c>
      <c r="O196" s="465">
        <f t="shared" ref="O196:AQ196" si="83">+N196+O195-O197</f>
        <v>0</v>
      </c>
      <c r="P196" s="465">
        <f t="shared" si="83"/>
        <v>0</v>
      </c>
      <c r="Q196" s="465">
        <f t="shared" si="83"/>
        <v>0</v>
      </c>
      <c r="R196" s="465">
        <f t="shared" si="83"/>
        <v>0</v>
      </c>
      <c r="S196" s="465">
        <f t="shared" si="83"/>
        <v>0</v>
      </c>
      <c r="T196" s="465">
        <f t="shared" si="83"/>
        <v>0</v>
      </c>
      <c r="U196" s="465">
        <f t="shared" si="83"/>
        <v>0</v>
      </c>
      <c r="V196" s="465">
        <f t="shared" si="83"/>
        <v>0</v>
      </c>
      <c r="W196" s="465">
        <f t="shared" si="83"/>
        <v>0</v>
      </c>
      <c r="X196" s="465">
        <f t="shared" si="83"/>
        <v>0</v>
      </c>
      <c r="Y196" s="465">
        <f t="shared" si="83"/>
        <v>0</v>
      </c>
      <c r="Z196" s="465">
        <f t="shared" si="83"/>
        <v>0</v>
      </c>
      <c r="AA196" s="465">
        <f t="shared" si="83"/>
        <v>0</v>
      </c>
      <c r="AB196" s="465">
        <f t="shared" si="83"/>
        <v>0</v>
      </c>
      <c r="AC196" s="465">
        <f t="shared" si="83"/>
        <v>0</v>
      </c>
      <c r="AD196" s="465">
        <f t="shared" si="83"/>
        <v>0</v>
      </c>
      <c r="AE196" s="465">
        <f t="shared" si="83"/>
        <v>0</v>
      </c>
      <c r="AF196" s="465">
        <f t="shared" si="83"/>
        <v>0</v>
      </c>
      <c r="AG196" s="465">
        <f t="shared" si="83"/>
        <v>0</v>
      </c>
      <c r="AH196" s="465">
        <f t="shared" si="83"/>
        <v>0</v>
      </c>
      <c r="AI196" s="465">
        <f t="shared" si="83"/>
        <v>0</v>
      </c>
      <c r="AJ196" s="465">
        <f t="shared" si="83"/>
        <v>0</v>
      </c>
      <c r="AK196" s="465">
        <f t="shared" si="83"/>
        <v>0</v>
      </c>
      <c r="AL196" s="465">
        <f t="shared" si="83"/>
        <v>0</v>
      </c>
      <c r="AM196" s="465">
        <f t="shared" si="83"/>
        <v>0</v>
      </c>
      <c r="AN196" s="465">
        <f t="shared" si="83"/>
        <v>0</v>
      </c>
      <c r="AO196" s="465">
        <f t="shared" si="83"/>
        <v>0</v>
      </c>
      <c r="AP196" s="465">
        <f t="shared" si="83"/>
        <v>0</v>
      </c>
      <c r="AQ196" s="465">
        <f t="shared" si="83"/>
        <v>0</v>
      </c>
      <c r="AR196" s="1017"/>
      <c r="AS196" s="1017"/>
      <c r="AT196" s="1011"/>
      <c r="AU196" s="1008"/>
    </row>
    <row r="197" spans="2:49" ht="21.75" hidden="1" customHeight="1">
      <c r="B197" s="1058"/>
      <c r="C197" s="1055"/>
      <c r="D197" s="1052"/>
      <c r="E197" s="1049"/>
      <c r="F197" s="846"/>
      <c r="G197" s="1044"/>
      <c r="H197" s="1035"/>
      <c r="I197" s="1041"/>
      <c r="J197" s="1038"/>
      <c r="K197" s="1035"/>
      <c r="L197" s="1030"/>
      <c r="M197" s="464" t="s">
        <v>1075</v>
      </c>
      <c r="N197" s="465"/>
      <c r="O197" s="465"/>
      <c r="P197" s="465"/>
      <c r="Q197" s="465"/>
      <c r="R197" s="465"/>
      <c r="S197" s="465"/>
      <c r="T197" s="465"/>
      <c r="U197" s="465"/>
      <c r="V197" s="465"/>
      <c r="W197" s="465"/>
      <c r="X197" s="465"/>
      <c r="Y197" s="465"/>
      <c r="Z197" s="465"/>
      <c r="AA197" s="465"/>
      <c r="AB197" s="465"/>
      <c r="AC197" s="465"/>
      <c r="AD197" s="473"/>
      <c r="AE197" s="473"/>
      <c r="AF197" s="473"/>
      <c r="AG197" s="473"/>
      <c r="AH197" s="473"/>
      <c r="AI197" s="473"/>
      <c r="AJ197" s="473"/>
      <c r="AK197" s="473"/>
      <c r="AL197" s="473"/>
      <c r="AM197" s="473"/>
      <c r="AN197" s="473"/>
      <c r="AO197" s="473"/>
      <c r="AP197" s="473"/>
      <c r="AQ197" s="473"/>
      <c r="AR197" s="1017"/>
      <c r="AS197" s="1017"/>
      <c r="AT197" s="1011"/>
      <c r="AU197" s="1008"/>
      <c r="AV197" s="35"/>
      <c r="AW197" s="35"/>
    </row>
    <row r="198" spans="2:49" ht="21.75" hidden="1" customHeight="1">
      <c r="B198" s="1058"/>
      <c r="C198" s="1055"/>
      <c r="D198" s="1052"/>
      <c r="E198" s="1049"/>
      <c r="F198" s="846"/>
      <c r="G198" s="1044"/>
      <c r="H198" s="1035"/>
      <c r="I198" s="1041"/>
      <c r="J198" s="1038"/>
      <c r="K198" s="1035"/>
      <c r="L198" s="1030"/>
      <c r="M198" s="49" t="s">
        <v>1076</v>
      </c>
      <c r="N198" s="466"/>
      <c r="O198" s="467"/>
      <c r="P198" s="467"/>
      <c r="Q198" s="467"/>
      <c r="R198" s="467"/>
      <c r="S198" s="467"/>
      <c r="T198" s="467"/>
      <c r="U198" s="467"/>
      <c r="V198" s="467"/>
      <c r="W198" s="467"/>
      <c r="X198" s="467"/>
      <c r="Y198" s="467"/>
      <c r="Z198" s="467"/>
      <c r="AA198" s="467"/>
      <c r="AB198" s="467"/>
      <c r="AC198" s="467"/>
      <c r="AD198" s="467"/>
      <c r="AE198" s="467"/>
      <c r="AF198" s="467"/>
      <c r="AG198" s="467"/>
      <c r="AH198" s="467"/>
      <c r="AI198" s="467"/>
      <c r="AJ198" s="467"/>
      <c r="AK198" s="467"/>
      <c r="AL198" s="467"/>
      <c r="AM198" s="467"/>
      <c r="AN198" s="467"/>
      <c r="AO198" s="467"/>
      <c r="AP198" s="467"/>
      <c r="AQ198" s="467"/>
      <c r="AR198" s="1017"/>
      <c r="AS198" s="1017"/>
      <c r="AT198" s="1011"/>
      <c r="AU198" s="1008"/>
      <c r="AV198" s="35"/>
    </row>
    <row r="199" spans="2:49" ht="21.75" hidden="1" customHeight="1">
      <c r="B199" s="1059"/>
      <c r="C199" s="1056"/>
      <c r="D199" s="1053"/>
      <c r="E199" s="1050"/>
      <c r="F199" s="1047"/>
      <c r="G199" s="1045"/>
      <c r="H199" s="1036"/>
      <c r="I199" s="1042"/>
      <c r="J199" s="1039"/>
      <c r="K199" s="1036"/>
      <c r="L199" s="1031"/>
      <c r="M199" s="468" t="s">
        <v>306</v>
      </c>
      <c r="N199" s="469">
        <f>+H195+N197-N198</f>
        <v>0</v>
      </c>
      <c r="O199" s="470">
        <f t="shared" ref="O199:AQ199" si="84">+N199+O197-O198</f>
        <v>0</v>
      </c>
      <c r="P199" s="470">
        <f t="shared" si="84"/>
        <v>0</v>
      </c>
      <c r="Q199" s="470">
        <f t="shared" si="84"/>
        <v>0</v>
      </c>
      <c r="R199" s="470">
        <f t="shared" si="84"/>
        <v>0</v>
      </c>
      <c r="S199" s="470">
        <f t="shared" si="84"/>
        <v>0</v>
      </c>
      <c r="T199" s="470">
        <f t="shared" si="84"/>
        <v>0</v>
      </c>
      <c r="U199" s="470">
        <f t="shared" si="84"/>
        <v>0</v>
      </c>
      <c r="V199" s="470">
        <f t="shared" si="84"/>
        <v>0</v>
      </c>
      <c r="W199" s="470">
        <f t="shared" si="84"/>
        <v>0</v>
      </c>
      <c r="X199" s="470">
        <f t="shared" si="84"/>
        <v>0</v>
      </c>
      <c r="Y199" s="470">
        <f t="shared" si="84"/>
        <v>0</v>
      </c>
      <c r="Z199" s="470">
        <f t="shared" si="84"/>
        <v>0</v>
      </c>
      <c r="AA199" s="470">
        <f t="shared" si="84"/>
        <v>0</v>
      </c>
      <c r="AB199" s="470">
        <f t="shared" si="84"/>
        <v>0</v>
      </c>
      <c r="AC199" s="470">
        <f t="shared" si="84"/>
        <v>0</v>
      </c>
      <c r="AD199" s="470">
        <f t="shared" si="84"/>
        <v>0</v>
      </c>
      <c r="AE199" s="470">
        <f t="shared" si="84"/>
        <v>0</v>
      </c>
      <c r="AF199" s="470">
        <f t="shared" si="84"/>
        <v>0</v>
      </c>
      <c r="AG199" s="470">
        <f t="shared" si="84"/>
        <v>0</v>
      </c>
      <c r="AH199" s="470">
        <f t="shared" si="84"/>
        <v>0</v>
      </c>
      <c r="AI199" s="470">
        <f t="shared" si="84"/>
        <v>0</v>
      </c>
      <c r="AJ199" s="470">
        <f t="shared" si="84"/>
        <v>0</v>
      </c>
      <c r="AK199" s="470">
        <f t="shared" si="84"/>
        <v>0</v>
      </c>
      <c r="AL199" s="470">
        <f t="shared" si="84"/>
        <v>0</v>
      </c>
      <c r="AM199" s="470">
        <f t="shared" si="84"/>
        <v>0</v>
      </c>
      <c r="AN199" s="470">
        <f t="shared" si="84"/>
        <v>0</v>
      </c>
      <c r="AO199" s="470">
        <f t="shared" si="84"/>
        <v>0</v>
      </c>
      <c r="AP199" s="470">
        <f t="shared" si="84"/>
        <v>0</v>
      </c>
      <c r="AQ199" s="470">
        <f t="shared" si="84"/>
        <v>0</v>
      </c>
      <c r="AR199" s="1017"/>
      <c r="AS199" s="1017"/>
      <c r="AT199" s="1011"/>
      <c r="AU199" s="1008"/>
      <c r="AV199" s="35"/>
    </row>
    <row r="200" spans="2:49" ht="21.75" hidden="1" customHeight="1">
      <c r="B200" s="1057" t="s">
        <v>962</v>
      </c>
      <c r="C200" s="1054" t="s">
        <v>616</v>
      </c>
      <c r="D200" s="1051" t="s">
        <v>280</v>
      </c>
      <c r="E200" s="1048" t="s">
        <v>278</v>
      </c>
      <c r="F200" s="1046"/>
      <c r="G200" s="1043"/>
      <c r="H200" s="1034"/>
      <c r="I200" s="1040">
        <f>+H200+K200-L200</f>
        <v>0</v>
      </c>
      <c r="J200" s="1037">
        <f>+K200-L200</f>
        <v>0</v>
      </c>
      <c r="K200" s="1034">
        <f>+SUM(N200:AQ200)</f>
        <v>0</v>
      </c>
      <c r="L200" s="1029">
        <v>0</v>
      </c>
      <c r="M200" s="462" t="s">
        <v>386</v>
      </c>
      <c r="N200" s="463"/>
      <c r="O200" s="463"/>
      <c r="P200" s="463"/>
      <c r="Q200" s="463"/>
      <c r="R200" s="463"/>
      <c r="S200" s="463"/>
      <c r="T200" s="463"/>
      <c r="U200" s="463"/>
      <c r="V200" s="463"/>
      <c r="W200" s="463"/>
      <c r="X200" s="463"/>
      <c r="Y200" s="463"/>
      <c r="Z200" s="463"/>
      <c r="AA200" s="463"/>
      <c r="AB200" s="463"/>
      <c r="AC200" s="463"/>
      <c r="AD200" s="472"/>
      <c r="AE200" s="472"/>
      <c r="AF200" s="472"/>
      <c r="AG200" s="472"/>
      <c r="AH200" s="472"/>
      <c r="AI200" s="472"/>
      <c r="AJ200" s="472"/>
      <c r="AK200" s="472"/>
      <c r="AL200" s="472"/>
      <c r="AM200" s="472"/>
      <c r="AN200" s="472"/>
      <c r="AO200" s="472"/>
      <c r="AP200" s="472"/>
      <c r="AQ200" s="472"/>
      <c r="AR200" s="1016"/>
      <c r="AS200" s="1016"/>
      <c r="AT200" s="1014"/>
      <c r="AU200" s="1007">
        <f>+AT200-I200</f>
        <v>0</v>
      </c>
    </row>
    <row r="201" spans="2:49" ht="21.75" hidden="1" customHeight="1">
      <c r="B201" s="1058"/>
      <c r="C201" s="1055"/>
      <c r="D201" s="1052"/>
      <c r="E201" s="1049"/>
      <c r="F201" s="846"/>
      <c r="G201" s="1044"/>
      <c r="H201" s="1035"/>
      <c r="I201" s="1041"/>
      <c r="J201" s="1038"/>
      <c r="K201" s="1035"/>
      <c r="L201" s="1030"/>
      <c r="M201" s="464" t="s">
        <v>380</v>
      </c>
      <c r="N201" s="465">
        <f>+N200-N202</f>
        <v>0</v>
      </c>
      <c r="O201" s="465">
        <f t="shared" ref="O201:AQ201" si="85">+N201+O200-O202</f>
        <v>0</v>
      </c>
      <c r="P201" s="465">
        <f t="shared" si="85"/>
        <v>0</v>
      </c>
      <c r="Q201" s="465">
        <f t="shared" si="85"/>
        <v>0</v>
      </c>
      <c r="R201" s="465">
        <f t="shared" si="85"/>
        <v>0</v>
      </c>
      <c r="S201" s="465">
        <f t="shared" si="85"/>
        <v>0</v>
      </c>
      <c r="T201" s="465">
        <f t="shared" si="85"/>
        <v>0</v>
      </c>
      <c r="U201" s="465">
        <f t="shared" si="85"/>
        <v>0</v>
      </c>
      <c r="V201" s="465">
        <f t="shared" si="85"/>
        <v>0</v>
      </c>
      <c r="W201" s="465">
        <f t="shared" si="85"/>
        <v>0</v>
      </c>
      <c r="X201" s="465">
        <f t="shared" si="85"/>
        <v>0</v>
      </c>
      <c r="Y201" s="465">
        <f t="shared" si="85"/>
        <v>0</v>
      </c>
      <c r="Z201" s="465">
        <f t="shared" si="85"/>
        <v>0</v>
      </c>
      <c r="AA201" s="465">
        <f t="shared" si="85"/>
        <v>0</v>
      </c>
      <c r="AB201" s="465">
        <f t="shared" si="85"/>
        <v>0</v>
      </c>
      <c r="AC201" s="465">
        <f t="shared" si="85"/>
        <v>0</v>
      </c>
      <c r="AD201" s="465">
        <f t="shared" si="85"/>
        <v>0</v>
      </c>
      <c r="AE201" s="465">
        <f t="shared" si="85"/>
        <v>0</v>
      </c>
      <c r="AF201" s="465">
        <f t="shared" si="85"/>
        <v>0</v>
      </c>
      <c r="AG201" s="465">
        <f t="shared" si="85"/>
        <v>0</v>
      </c>
      <c r="AH201" s="465">
        <f t="shared" si="85"/>
        <v>0</v>
      </c>
      <c r="AI201" s="465">
        <f t="shared" si="85"/>
        <v>0</v>
      </c>
      <c r="AJ201" s="465">
        <f t="shared" si="85"/>
        <v>0</v>
      </c>
      <c r="AK201" s="465">
        <f t="shared" si="85"/>
        <v>0</v>
      </c>
      <c r="AL201" s="465">
        <f t="shared" si="85"/>
        <v>0</v>
      </c>
      <c r="AM201" s="465">
        <f t="shared" si="85"/>
        <v>0</v>
      </c>
      <c r="AN201" s="465">
        <f t="shared" si="85"/>
        <v>0</v>
      </c>
      <c r="AO201" s="465">
        <f t="shared" si="85"/>
        <v>0</v>
      </c>
      <c r="AP201" s="465">
        <f t="shared" si="85"/>
        <v>0</v>
      </c>
      <c r="AQ201" s="465">
        <f t="shared" si="85"/>
        <v>0</v>
      </c>
      <c r="AR201" s="1017"/>
      <c r="AS201" s="1017"/>
      <c r="AT201" s="1015"/>
      <c r="AU201" s="1008"/>
      <c r="AV201" s="35"/>
    </row>
    <row r="202" spans="2:49" ht="21.75" hidden="1" customHeight="1">
      <c r="B202" s="1058"/>
      <c r="C202" s="1055"/>
      <c r="D202" s="1052"/>
      <c r="E202" s="1049"/>
      <c r="F202" s="846"/>
      <c r="G202" s="1044"/>
      <c r="H202" s="1035"/>
      <c r="I202" s="1041"/>
      <c r="J202" s="1038"/>
      <c r="K202" s="1035"/>
      <c r="L202" s="1030"/>
      <c r="M202" s="464" t="s">
        <v>1075</v>
      </c>
      <c r="N202" s="465"/>
      <c r="O202" s="465"/>
      <c r="P202" s="465"/>
      <c r="Q202" s="465"/>
      <c r="R202" s="465"/>
      <c r="S202" s="465"/>
      <c r="T202" s="465"/>
      <c r="U202" s="465"/>
      <c r="V202" s="465"/>
      <c r="W202" s="465"/>
      <c r="X202" s="465"/>
      <c r="Y202" s="465"/>
      <c r="Z202" s="465"/>
      <c r="AA202" s="465"/>
      <c r="AB202" s="465"/>
      <c r="AC202" s="465"/>
      <c r="AD202" s="473"/>
      <c r="AE202" s="473"/>
      <c r="AF202" s="473"/>
      <c r="AG202" s="473"/>
      <c r="AH202" s="473"/>
      <c r="AI202" s="473"/>
      <c r="AJ202" s="473"/>
      <c r="AK202" s="473"/>
      <c r="AL202" s="473"/>
      <c r="AM202" s="473"/>
      <c r="AN202" s="473"/>
      <c r="AO202" s="473"/>
      <c r="AP202" s="473"/>
      <c r="AQ202" s="473"/>
      <c r="AR202" s="1017"/>
      <c r="AS202" s="1017"/>
      <c r="AT202" s="1015"/>
      <c r="AU202" s="1008"/>
      <c r="AV202" s="35"/>
    </row>
    <row r="203" spans="2:49" ht="21.75" hidden="1" customHeight="1">
      <c r="B203" s="1058"/>
      <c r="C203" s="1055"/>
      <c r="D203" s="1052"/>
      <c r="E203" s="1049"/>
      <c r="F203" s="846"/>
      <c r="G203" s="1044"/>
      <c r="H203" s="1035"/>
      <c r="I203" s="1041"/>
      <c r="J203" s="1038"/>
      <c r="K203" s="1035"/>
      <c r="L203" s="1030"/>
      <c r="M203" s="49" t="s">
        <v>1076</v>
      </c>
      <c r="N203" s="466"/>
      <c r="O203" s="467"/>
      <c r="P203" s="467"/>
      <c r="Q203" s="467"/>
      <c r="R203" s="467"/>
      <c r="S203" s="467"/>
      <c r="T203" s="467"/>
      <c r="U203" s="467"/>
      <c r="V203" s="467"/>
      <c r="W203" s="467"/>
      <c r="X203" s="467"/>
      <c r="Y203" s="467"/>
      <c r="Z203" s="467"/>
      <c r="AA203" s="467"/>
      <c r="AB203" s="467"/>
      <c r="AC203" s="467"/>
      <c r="AD203" s="467"/>
      <c r="AE203" s="467"/>
      <c r="AF203" s="467"/>
      <c r="AG203" s="467"/>
      <c r="AH203" s="467"/>
      <c r="AI203" s="467"/>
      <c r="AJ203" s="467"/>
      <c r="AK203" s="467"/>
      <c r="AL203" s="467"/>
      <c r="AM203" s="467"/>
      <c r="AN203" s="467"/>
      <c r="AO203" s="467"/>
      <c r="AP203" s="467"/>
      <c r="AQ203" s="467"/>
      <c r="AR203" s="1017"/>
      <c r="AS203" s="1017"/>
      <c r="AT203" s="1015"/>
      <c r="AU203" s="1008"/>
    </row>
    <row r="204" spans="2:49" ht="21.75" hidden="1" customHeight="1">
      <c r="B204" s="1059"/>
      <c r="C204" s="1056"/>
      <c r="D204" s="1053"/>
      <c r="E204" s="1050"/>
      <c r="F204" s="1047"/>
      <c r="G204" s="1045"/>
      <c r="H204" s="1036"/>
      <c r="I204" s="1042"/>
      <c r="J204" s="1039"/>
      <c r="K204" s="1036"/>
      <c r="L204" s="1031"/>
      <c r="M204" s="468" t="s">
        <v>306</v>
      </c>
      <c r="N204" s="469">
        <f>+H200+N202-N203</f>
        <v>0</v>
      </c>
      <c r="O204" s="470">
        <f t="shared" ref="O204:AQ204" si="86">+N204+O202-O203</f>
        <v>0</v>
      </c>
      <c r="P204" s="470">
        <f t="shared" si="86"/>
        <v>0</v>
      </c>
      <c r="Q204" s="470">
        <f t="shared" si="86"/>
        <v>0</v>
      </c>
      <c r="R204" s="470">
        <f t="shared" si="86"/>
        <v>0</v>
      </c>
      <c r="S204" s="470">
        <f t="shared" si="86"/>
        <v>0</v>
      </c>
      <c r="T204" s="470">
        <f t="shared" si="86"/>
        <v>0</v>
      </c>
      <c r="U204" s="470">
        <f t="shared" si="86"/>
        <v>0</v>
      </c>
      <c r="V204" s="470">
        <f t="shared" si="86"/>
        <v>0</v>
      </c>
      <c r="W204" s="470">
        <f t="shared" si="86"/>
        <v>0</v>
      </c>
      <c r="X204" s="470">
        <f t="shared" si="86"/>
        <v>0</v>
      </c>
      <c r="Y204" s="470">
        <f t="shared" si="86"/>
        <v>0</v>
      </c>
      <c r="Z204" s="470">
        <f t="shared" si="86"/>
        <v>0</v>
      </c>
      <c r="AA204" s="470">
        <f t="shared" si="86"/>
        <v>0</v>
      </c>
      <c r="AB204" s="470">
        <f t="shared" si="86"/>
        <v>0</v>
      </c>
      <c r="AC204" s="470">
        <f t="shared" si="86"/>
        <v>0</v>
      </c>
      <c r="AD204" s="470">
        <f t="shared" si="86"/>
        <v>0</v>
      </c>
      <c r="AE204" s="470">
        <f t="shared" si="86"/>
        <v>0</v>
      </c>
      <c r="AF204" s="470">
        <f t="shared" si="86"/>
        <v>0</v>
      </c>
      <c r="AG204" s="470">
        <f t="shared" si="86"/>
        <v>0</v>
      </c>
      <c r="AH204" s="470">
        <f t="shared" si="86"/>
        <v>0</v>
      </c>
      <c r="AI204" s="470">
        <f t="shared" si="86"/>
        <v>0</v>
      </c>
      <c r="AJ204" s="470">
        <f t="shared" si="86"/>
        <v>0</v>
      </c>
      <c r="AK204" s="470">
        <f t="shared" si="86"/>
        <v>0</v>
      </c>
      <c r="AL204" s="470">
        <f t="shared" si="86"/>
        <v>0</v>
      </c>
      <c r="AM204" s="470">
        <f t="shared" si="86"/>
        <v>0</v>
      </c>
      <c r="AN204" s="470">
        <f t="shared" si="86"/>
        <v>0</v>
      </c>
      <c r="AO204" s="470">
        <f t="shared" si="86"/>
        <v>0</v>
      </c>
      <c r="AP204" s="470">
        <f t="shared" si="86"/>
        <v>0</v>
      </c>
      <c r="AQ204" s="470">
        <f t="shared" si="86"/>
        <v>0</v>
      </c>
      <c r="AR204" s="1017"/>
      <c r="AS204" s="1017"/>
      <c r="AT204" s="1015"/>
      <c r="AU204" s="1008"/>
      <c r="AV204" s="35"/>
    </row>
    <row r="205" spans="2:49" ht="21.75" hidden="1" customHeight="1">
      <c r="D205" s="1051" t="s">
        <v>129</v>
      </c>
      <c r="E205" s="1048" t="s">
        <v>358</v>
      </c>
      <c r="F205" s="1046" t="s">
        <v>279</v>
      </c>
      <c r="G205" s="1043"/>
      <c r="H205" s="1034"/>
      <c r="I205" s="1040">
        <f>+H205+K205-L205</f>
        <v>0</v>
      </c>
      <c r="J205" s="1037">
        <f>+K205-L205</f>
        <v>0</v>
      </c>
      <c r="K205" s="1034">
        <f>+SUM(N205:AQ205)</f>
        <v>0</v>
      </c>
      <c r="L205" s="1029">
        <v>0</v>
      </c>
      <c r="M205" s="462" t="s">
        <v>386</v>
      </c>
      <c r="N205" s="463"/>
      <c r="O205" s="463"/>
      <c r="P205" s="463"/>
      <c r="Q205" s="463"/>
      <c r="R205" s="463"/>
      <c r="S205" s="463"/>
      <c r="T205" s="463"/>
      <c r="U205" s="463"/>
      <c r="V205" s="463"/>
      <c r="W205" s="463"/>
      <c r="X205" s="463"/>
      <c r="Y205" s="463"/>
      <c r="Z205" s="463"/>
      <c r="AA205" s="463"/>
      <c r="AB205" s="463"/>
      <c r="AC205" s="463"/>
      <c r="AD205" s="472"/>
      <c r="AE205" s="472"/>
      <c r="AF205" s="472"/>
      <c r="AG205" s="472"/>
      <c r="AH205" s="472"/>
      <c r="AI205" s="472"/>
      <c r="AJ205" s="472"/>
      <c r="AK205" s="472"/>
      <c r="AL205" s="472"/>
      <c r="AM205" s="472"/>
      <c r="AN205" s="472"/>
      <c r="AO205" s="472"/>
      <c r="AP205" s="472"/>
      <c r="AQ205" s="472"/>
      <c r="AR205" s="1016"/>
      <c r="AS205" s="1016"/>
      <c r="AT205" s="1010"/>
      <c r="AU205" s="1007">
        <f>+AT205-I205</f>
        <v>0</v>
      </c>
    </row>
    <row r="206" spans="2:49" ht="21.75" hidden="1" customHeight="1">
      <c r="D206" s="1052"/>
      <c r="E206" s="1049"/>
      <c r="F206" s="846"/>
      <c r="G206" s="1044"/>
      <c r="H206" s="1035"/>
      <c r="I206" s="1041"/>
      <c r="J206" s="1038"/>
      <c r="K206" s="1035"/>
      <c r="L206" s="1030"/>
      <c r="M206" s="464" t="s">
        <v>380</v>
      </c>
      <c r="N206" s="465">
        <f>+N205-N207</f>
        <v>0</v>
      </c>
      <c r="O206" s="465">
        <f t="shared" ref="O206:AQ206" si="87">+N206+O205-O207</f>
        <v>0</v>
      </c>
      <c r="P206" s="465">
        <f t="shared" si="87"/>
        <v>0</v>
      </c>
      <c r="Q206" s="465">
        <f t="shared" si="87"/>
        <v>0</v>
      </c>
      <c r="R206" s="465">
        <f t="shared" si="87"/>
        <v>0</v>
      </c>
      <c r="S206" s="465">
        <f t="shared" si="87"/>
        <v>0</v>
      </c>
      <c r="T206" s="465">
        <f t="shared" si="87"/>
        <v>0</v>
      </c>
      <c r="U206" s="465">
        <f t="shared" si="87"/>
        <v>0</v>
      </c>
      <c r="V206" s="465">
        <f t="shared" si="87"/>
        <v>0</v>
      </c>
      <c r="W206" s="465">
        <f t="shared" si="87"/>
        <v>0</v>
      </c>
      <c r="X206" s="465">
        <f t="shared" si="87"/>
        <v>0</v>
      </c>
      <c r="Y206" s="465">
        <f t="shared" si="87"/>
        <v>0</v>
      </c>
      <c r="Z206" s="465">
        <f t="shared" si="87"/>
        <v>0</v>
      </c>
      <c r="AA206" s="465">
        <f t="shared" si="87"/>
        <v>0</v>
      </c>
      <c r="AB206" s="465">
        <f t="shared" si="87"/>
        <v>0</v>
      </c>
      <c r="AC206" s="465">
        <f t="shared" si="87"/>
        <v>0</v>
      </c>
      <c r="AD206" s="465">
        <f t="shared" si="87"/>
        <v>0</v>
      </c>
      <c r="AE206" s="465">
        <f t="shared" si="87"/>
        <v>0</v>
      </c>
      <c r="AF206" s="465">
        <f t="shared" si="87"/>
        <v>0</v>
      </c>
      <c r="AG206" s="465">
        <f t="shared" si="87"/>
        <v>0</v>
      </c>
      <c r="AH206" s="465">
        <f t="shared" si="87"/>
        <v>0</v>
      </c>
      <c r="AI206" s="465">
        <f t="shared" si="87"/>
        <v>0</v>
      </c>
      <c r="AJ206" s="465">
        <f t="shared" si="87"/>
        <v>0</v>
      </c>
      <c r="AK206" s="465">
        <f t="shared" si="87"/>
        <v>0</v>
      </c>
      <c r="AL206" s="465">
        <f t="shared" si="87"/>
        <v>0</v>
      </c>
      <c r="AM206" s="465">
        <f t="shared" si="87"/>
        <v>0</v>
      </c>
      <c r="AN206" s="465">
        <f t="shared" si="87"/>
        <v>0</v>
      </c>
      <c r="AO206" s="465">
        <f t="shared" si="87"/>
        <v>0</v>
      </c>
      <c r="AP206" s="465">
        <f t="shared" si="87"/>
        <v>0</v>
      </c>
      <c r="AQ206" s="465">
        <f t="shared" si="87"/>
        <v>0</v>
      </c>
      <c r="AR206" s="1017"/>
      <c r="AS206" s="1017"/>
      <c r="AT206" s="1011"/>
      <c r="AU206" s="1008"/>
      <c r="AV206" s="35"/>
    </row>
    <row r="207" spans="2:49" ht="21.75" hidden="1" customHeight="1">
      <c r="D207" s="1052"/>
      <c r="E207" s="1049"/>
      <c r="F207" s="846"/>
      <c r="G207" s="1044"/>
      <c r="H207" s="1035"/>
      <c r="I207" s="1041"/>
      <c r="J207" s="1038"/>
      <c r="K207" s="1035"/>
      <c r="L207" s="1030"/>
      <c r="M207" s="464" t="s">
        <v>1075</v>
      </c>
      <c r="N207" s="465"/>
      <c r="O207" s="465"/>
      <c r="P207" s="465"/>
      <c r="Q207" s="465"/>
      <c r="R207" s="465"/>
      <c r="S207" s="465"/>
      <c r="T207" s="465"/>
      <c r="U207" s="465"/>
      <c r="V207" s="465"/>
      <c r="W207" s="465"/>
      <c r="X207" s="465"/>
      <c r="Y207" s="465"/>
      <c r="Z207" s="465"/>
      <c r="AA207" s="465"/>
      <c r="AB207" s="465"/>
      <c r="AC207" s="465"/>
      <c r="AD207" s="473"/>
      <c r="AE207" s="473"/>
      <c r="AF207" s="473"/>
      <c r="AG207" s="473"/>
      <c r="AH207" s="473"/>
      <c r="AI207" s="473"/>
      <c r="AJ207" s="473"/>
      <c r="AK207" s="473"/>
      <c r="AL207" s="473"/>
      <c r="AM207" s="473"/>
      <c r="AN207" s="473"/>
      <c r="AO207" s="473"/>
      <c r="AP207" s="473"/>
      <c r="AQ207" s="473"/>
      <c r="AR207" s="1017"/>
      <c r="AS207" s="1017"/>
      <c r="AT207" s="1011"/>
      <c r="AU207" s="1008"/>
      <c r="AV207" s="35"/>
    </row>
    <row r="208" spans="2:49" ht="21.75" hidden="1" customHeight="1">
      <c r="D208" s="1052"/>
      <c r="E208" s="1049"/>
      <c r="F208" s="846"/>
      <c r="G208" s="1044"/>
      <c r="H208" s="1035"/>
      <c r="I208" s="1041"/>
      <c r="J208" s="1038"/>
      <c r="K208" s="1035"/>
      <c r="L208" s="1030"/>
      <c r="M208" s="49" t="s">
        <v>1076</v>
      </c>
      <c r="N208" s="466"/>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7"/>
      <c r="AQ208" s="467"/>
      <c r="AR208" s="1017"/>
      <c r="AS208" s="1017"/>
      <c r="AT208" s="1011"/>
      <c r="AU208" s="1008"/>
    </row>
    <row r="209" spans="4:49" ht="21.75" hidden="1" customHeight="1">
      <c r="D209" s="1053"/>
      <c r="E209" s="1050"/>
      <c r="F209" s="1047"/>
      <c r="G209" s="1045"/>
      <c r="H209" s="1036"/>
      <c r="I209" s="1042"/>
      <c r="J209" s="1039"/>
      <c r="K209" s="1036"/>
      <c r="L209" s="1031"/>
      <c r="M209" s="468" t="s">
        <v>306</v>
      </c>
      <c r="N209" s="469">
        <f>+H205+N207-N208</f>
        <v>0</v>
      </c>
      <c r="O209" s="470">
        <f t="shared" ref="O209:AQ209" si="88">+N209+O207-O208</f>
        <v>0</v>
      </c>
      <c r="P209" s="470">
        <f t="shared" si="88"/>
        <v>0</v>
      </c>
      <c r="Q209" s="470">
        <f t="shared" si="88"/>
        <v>0</v>
      </c>
      <c r="R209" s="470">
        <f t="shared" si="88"/>
        <v>0</v>
      </c>
      <c r="S209" s="470">
        <f t="shared" si="88"/>
        <v>0</v>
      </c>
      <c r="T209" s="470">
        <f t="shared" si="88"/>
        <v>0</v>
      </c>
      <c r="U209" s="470">
        <f t="shared" si="88"/>
        <v>0</v>
      </c>
      <c r="V209" s="470">
        <f t="shared" si="88"/>
        <v>0</v>
      </c>
      <c r="W209" s="470">
        <f t="shared" si="88"/>
        <v>0</v>
      </c>
      <c r="X209" s="470">
        <f t="shared" si="88"/>
        <v>0</v>
      </c>
      <c r="Y209" s="470">
        <f t="shared" si="88"/>
        <v>0</v>
      </c>
      <c r="Z209" s="470">
        <f t="shared" si="88"/>
        <v>0</v>
      </c>
      <c r="AA209" s="470">
        <f t="shared" si="88"/>
        <v>0</v>
      </c>
      <c r="AB209" s="470">
        <f t="shared" si="88"/>
        <v>0</v>
      </c>
      <c r="AC209" s="470">
        <f t="shared" si="88"/>
        <v>0</v>
      </c>
      <c r="AD209" s="470">
        <f t="shared" si="88"/>
        <v>0</v>
      </c>
      <c r="AE209" s="470">
        <f t="shared" si="88"/>
        <v>0</v>
      </c>
      <c r="AF209" s="470">
        <f t="shared" si="88"/>
        <v>0</v>
      </c>
      <c r="AG209" s="470">
        <f t="shared" si="88"/>
        <v>0</v>
      </c>
      <c r="AH209" s="470">
        <f t="shared" si="88"/>
        <v>0</v>
      </c>
      <c r="AI209" s="470">
        <f t="shared" si="88"/>
        <v>0</v>
      </c>
      <c r="AJ209" s="470">
        <f t="shared" si="88"/>
        <v>0</v>
      </c>
      <c r="AK209" s="470">
        <f t="shared" si="88"/>
        <v>0</v>
      </c>
      <c r="AL209" s="470">
        <f t="shared" si="88"/>
        <v>0</v>
      </c>
      <c r="AM209" s="470">
        <f t="shared" si="88"/>
        <v>0</v>
      </c>
      <c r="AN209" s="470">
        <f t="shared" si="88"/>
        <v>0</v>
      </c>
      <c r="AO209" s="470">
        <f t="shared" si="88"/>
        <v>0</v>
      </c>
      <c r="AP209" s="470">
        <f t="shared" si="88"/>
        <v>0</v>
      </c>
      <c r="AQ209" s="470">
        <f t="shared" si="88"/>
        <v>0</v>
      </c>
      <c r="AR209" s="1017"/>
      <c r="AS209" s="1017"/>
      <c r="AT209" s="1011"/>
      <c r="AU209" s="1008"/>
    </row>
    <row r="210" spans="4:49" ht="21.75" hidden="1" customHeight="1">
      <c r="D210" s="1051" t="s">
        <v>132</v>
      </c>
      <c r="E210" s="1048" t="s">
        <v>360</v>
      </c>
      <c r="F210" s="1046" t="s">
        <v>279</v>
      </c>
      <c r="G210" s="1043"/>
      <c r="H210" s="1034"/>
      <c r="I210" s="1040">
        <f>+H210+K210-L210</f>
        <v>0</v>
      </c>
      <c r="J210" s="1037">
        <f>+K210-L210</f>
        <v>0</v>
      </c>
      <c r="K210" s="1034">
        <f>+SUM(N210:AQ210)</f>
        <v>0</v>
      </c>
      <c r="L210" s="1029">
        <v>0</v>
      </c>
      <c r="M210" s="462" t="s">
        <v>386</v>
      </c>
      <c r="N210" s="463"/>
      <c r="O210" s="463"/>
      <c r="P210" s="463"/>
      <c r="Q210" s="463"/>
      <c r="R210" s="463"/>
      <c r="S210" s="463"/>
      <c r="T210" s="463"/>
      <c r="U210" s="463"/>
      <c r="V210" s="463"/>
      <c r="W210" s="463"/>
      <c r="X210" s="463"/>
      <c r="Y210" s="463"/>
      <c r="Z210" s="463"/>
      <c r="AA210" s="463"/>
      <c r="AB210" s="463"/>
      <c r="AC210" s="463"/>
      <c r="AD210" s="472"/>
      <c r="AE210" s="472"/>
      <c r="AF210" s="472"/>
      <c r="AG210" s="472"/>
      <c r="AH210" s="472"/>
      <c r="AI210" s="472"/>
      <c r="AJ210" s="472"/>
      <c r="AK210" s="472"/>
      <c r="AL210" s="472"/>
      <c r="AM210" s="472"/>
      <c r="AN210" s="472"/>
      <c r="AO210" s="472"/>
      <c r="AP210" s="472"/>
      <c r="AQ210" s="472"/>
      <c r="AR210" s="1016"/>
      <c r="AS210" s="1016"/>
      <c r="AT210" s="1010"/>
      <c r="AU210" s="1007">
        <f>+AT210-I210</f>
        <v>0</v>
      </c>
    </row>
    <row r="211" spans="4:49" ht="21.75" hidden="1" customHeight="1">
      <c r="D211" s="1052"/>
      <c r="E211" s="1049"/>
      <c r="F211" s="846"/>
      <c r="G211" s="1044"/>
      <c r="H211" s="1035"/>
      <c r="I211" s="1041"/>
      <c r="J211" s="1038"/>
      <c r="K211" s="1035"/>
      <c r="L211" s="1030"/>
      <c r="M211" s="464" t="s">
        <v>380</v>
      </c>
      <c r="N211" s="465">
        <f>+N210-N212</f>
        <v>0</v>
      </c>
      <c r="O211" s="465">
        <f t="shared" ref="O211:AQ211" si="89">+N211+O210-O212</f>
        <v>0</v>
      </c>
      <c r="P211" s="465">
        <f t="shared" si="89"/>
        <v>0</v>
      </c>
      <c r="Q211" s="465">
        <f t="shared" si="89"/>
        <v>0</v>
      </c>
      <c r="R211" s="465">
        <f t="shared" si="89"/>
        <v>0</v>
      </c>
      <c r="S211" s="465">
        <f t="shared" si="89"/>
        <v>0</v>
      </c>
      <c r="T211" s="465">
        <f t="shared" si="89"/>
        <v>0</v>
      </c>
      <c r="U211" s="465">
        <f t="shared" si="89"/>
        <v>0</v>
      </c>
      <c r="V211" s="465">
        <f t="shared" si="89"/>
        <v>0</v>
      </c>
      <c r="W211" s="465">
        <f t="shared" si="89"/>
        <v>0</v>
      </c>
      <c r="X211" s="465">
        <f t="shared" si="89"/>
        <v>0</v>
      </c>
      <c r="Y211" s="465">
        <f t="shared" si="89"/>
        <v>0</v>
      </c>
      <c r="Z211" s="465">
        <f t="shared" si="89"/>
        <v>0</v>
      </c>
      <c r="AA211" s="465">
        <f t="shared" si="89"/>
        <v>0</v>
      </c>
      <c r="AB211" s="465">
        <f t="shared" si="89"/>
        <v>0</v>
      </c>
      <c r="AC211" s="465">
        <f t="shared" si="89"/>
        <v>0</v>
      </c>
      <c r="AD211" s="465">
        <f t="shared" si="89"/>
        <v>0</v>
      </c>
      <c r="AE211" s="465">
        <f t="shared" si="89"/>
        <v>0</v>
      </c>
      <c r="AF211" s="465">
        <f t="shared" si="89"/>
        <v>0</v>
      </c>
      <c r="AG211" s="465">
        <f t="shared" si="89"/>
        <v>0</v>
      </c>
      <c r="AH211" s="465">
        <f t="shared" si="89"/>
        <v>0</v>
      </c>
      <c r="AI211" s="465">
        <f t="shared" si="89"/>
        <v>0</v>
      </c>
      <c r="AJ211" s="465">
        <f t="shared" si="89"/>
        <v>0</v>
      </c>
      <c r="AK211" s="465">
        <f t="shared" si="89"/>
        <v>0</v>
      </c>
      <c r="AL211" s="465">
        <f t="shared" si="89"/>
        <v>0</v>
      </c>
      <c r="AM211" s="465">
        <f t="shared" si="89"/>
        <v>0</v>
      </c>
      <c r="AN211" s="465">
        <f t="shared" si="89"/>
        <v>0</v>
      </c>
      <c r="AO211" s="465">
        <f t="shared" si="89"/>
        <v>0</v>
      </c>
      <c r="AP211" s="465">
        <f t="shared" si="89"/>
        <v>0</v>
      </c>
      <c r="AQ211" s="465">
        <f t="shared" si="89"/>
        <v>0</v>
      </c>
      <c r="AR211" s="1017"/>
      <c r="AS211" s="1017"/>
      <c r="AT211" s="1011"/>
      <c r="AU211" s="1008"/>
      <c r="AV211" s="35">
        <f>+AT210-I210</f>
        <v>0</v>
      </c>
    </row>
    <row r="212" spans="4:49" ht="21.75" hidden="1" customHeight="1">
      <c r="D212" s="1052"/>
      <c r="E212" s="1049"/>
      <c r="F212" s="846"/>
      <c r="G212" s="1044"/>
      <c r="H212" s="1035"/>
      <c r="I212" s="1041"/>
      <c r="J212" s="1038"/>
      <c r="K212" s="1035"/>
      <c r="L212" s="1030"/>
      <c r="M212" s="464" t="s">
        <v>1075</v>
      </c>
      <c r="N212" s="465"/>
      <c r="O212" s="465"/>
      <c r="P212" s="465"/>
      <c r="Q212" s="465"/>
      <c r="R212" s="465"/>
      <c r="S212" s="465"/>
      <c r="T212" s="465"/>
      <c r="U212" s="465"/>
      <c r="V212" s="465"/>
      <c r="W212" s="465"/>
      <c r="X212" s="465"/>
      <c r="Y212" s="465"/>
      <c r="Z212" s="465"/>
      <c r="AA212" s="465"/>
      <c r="AB212" s="465"/>
      <c r="AC212" s="465"/>
      <c r="AD212" s="473"/>
      <c r="AE212" s="473"/>
      <c r="AF212" s="473"/>
      <c r="AG212" s="473"/>
      <c r="AH212" s="473"/>
      <c r="AI212" s="473"/>
      <c r="AJ212" s="473"/>
      <c r="AK212" s="473"/>
      <c r="AL212" s="473"/>
      <c r="AM212" s="473"/>
      <c r="AN212" s="473"/>
      <c r="AO212" s="473"/>
      <c r="AP212" s="473"/>
      <c r="AQ212" s="473"/>
      <c r="AR212" s="1017"/>
      <c r="AS212" s="1017"/>
      <c r="AT212" s="1011"/>
      <c r="AU212" s="1008"/>
      <c r="AV212" s="35"/>
    </row>
    <row r="213" spans="4:49" ht="21.75" hidden="1" customHeight="1">
      <c r="D213" s="1052"/>
      <c r="E213" s="1049"/>
      <c r="F213" s="846"/>
      <c r="G213" s="1044"/>
      <c r="H213" s="1035"/>
      <c r="I213" s="1041"/>
      <c r="J213" s="1038"/>
      <c r="K213" s="1035"/>
      <c r="L213" s="1030"/>
      <c r="M213" s="49" t="s">
        <v>1076</v>
      </c>
      <c r="N213" s="466"/>
      <c r="O213" s="467"/>
      <c r="P213" s="467"/>
      <c r="Q213" s="467"/>
      <c r="R213" s="467"/>
      <c r="S213" s="467"/>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7"/>
      <c r="AQ213" s="467"/>
      <c r="AR213" s="1017"/>
      <c r="AS213" s="1017"/>
      <c r="AT213" s="1011"/>
      <c r="AU213" s="1008"/>
    </row>
    <row r="214" spans="4:49" ht="21.75" hidden="1" customHeight="1">
      <c r="D214" s="1053"/>
      <c r="E214" s="1050"/>
      <c r="F214" s="1047"/>
      <c r="G214" s="1045"/>
      <c r="H214" s="1036"/>
      <c r="I214" s="1042"/>
      <c r="J214" s="1039"/>
      <c r="K214" s="1036"/>
      <c r="L214" s="1031"/>
      <c r="M214" s="468" t="s">
        <v>306</v>
      </c>
      <c r="N214" s="469">
        <f>+H210+N212-N213</f>
        <v>0</v>
      </c>
      <c r="O214" s="470">
        <f t="shared" ref="O214:AQ214" si="90">+N214+O212-O213</f>
        <v>0</v>
      </c>
      <c r="P214" s="470">
        <f t="shared" si="90"/>
        <v>0</v>
      </c>
      <c r="Q214" s="470">
        <f t="shared" si="90"/>
        <v>0</v>
      </c>
      <c r="R214" s="470">
        <f t="shared" si="90"/>
        <v>0</v>
      </c>
      <c r="S214" s="470">
        <f t="shared" si="90"/>
        <v>0</v>
      </c>
      <c r="T214" s="470">
        <f t="shared" si="90"/>
        <v>0</v>
      </c>
      <c r="U214" s="470">
        <f t="shared" si="90"/>
        <v>0</v>
      </c>
      <c r="V214" s="470">
        <f t="shared" si="90"/>
        <v>0</v>
      </c>
      <c r="W214" s="470">
        <f t="shared" si="90"/>
        <v>0</v>
      </c>
      <c r="X214" s="470">
        <f t="shared" si="90"/>
        <v>0</v>
      </c>
      <c r="Y214" s="470">
        <f t="shared" si="90"/>
        <v>0</v>
      </c>
      <c r="Z214" s="470">
        <f t="shared" si="90"/>
        <v>0</v>
      </c>
      <c r="AA214" s="470">
        <f t="shared" si="90"/>
        <v>0</v>
      </c>
      <c r="AB214" s="470">
        <f t="shared" si="90"/>
        <v>0</v>
      </c>
      <c r="AC214" s="470">
        <f t="shared" si="90"/>
        <v>0</v>
      </c>
      <c r="AD214" s="470">
        <f t="shared" si="90"/>
        <v>0</v>
      </c>
      <c r="AE214" s="470">
        <f t="shared" si="90"/>
        <v>0</v>
      </c>
      <c r="AF214" s="470">
        <f t="shared" si="90"/>
        <v>0</v>
      </c>
      <c r="AG214" s="470">
        <f t="shared" si="90"/>
        <v>0</v>
      </c>
      <c r="AH214" s="470">
        <f t="shared" si="90"/>
        <v>0</v>
      </c>
      <c r="AI214" s="470">
        <f t="shared" si="90"/>
        <v>0</v>
      </c>
      <c r="AJ214" s="470">
        <f t="shared" si="90"/>
        <v>0</v>
      </c>
      <c r="AK214" s="470">
        <f t="shared" si="90"/>
        <v>0</v>
      </c>
      <c r="AL214" s="470">
        <f t="shared" si="90"/>
        <v>0</v>
      </c>
      <c r="AM214" s="470">
        <f t="shared" si="90"/>
        <v>0</v>
      </c>
      <c r="AN214" s="470">
        <f t="shared" si="90"/>
        <v>0</v>
      </c>
      <c r="AO214" s="470">
        <f t="shared" si="90"/>
        <v>0</v>
      </c>
      <c r="AP214" s="470">
        <f t="shared" si="90"/>
        <v>0</v>
      </c>
      <c r="AQ214" s="470">
        <f t="shared" si="90"/>
        <v>0</v>
      </c>
      <c r="AR214" s="1017"/>
      <c r="AS214" s="1017"/>
      <c r="AT214" s="1011"/>
      <c r="AU214" s="1008"/>
    </row>
    <row r="215" spans="4:49" ht="21.75" hidden="1" customHeight="1">
      <c r="D215" s="1051" t="s">
        <v>131</v>
      </c>
      <c r="E215" s="1048" t="s">
        <v>363</v>
      </c>
      <c r="F215" s="1046" t="s">
        <v>279</v>
      </c>
      <c r="G215" s="1043"/>
      <c r="H215" s="1034"/>
      <c r="I215" s="1040">
        <f>+H215+K215-L215</f>
        <v>0</v>
      </c>
      <c r="J215" s="1037">
        <f>+K215-L215</f>
        <v>0</v>
      </c>
      <c r="K215" s="1034">
        <f>+SUM(N215:AQ215)</f>
        <v>0</v>
      </c>
      <c r="L215" s="1029">
        <v>0</v>
      </c>
      <c r="M215" s="462" t="s">
        <v>386</v>
      </c>
      <c r="N215" s="463"/>
      <c r="O215" s="463"/>
      <c r="P215" s="463"/>
      <c r="Q215" s="463"/>
      <c r="R215" s="463"/>
      <c r="S215" s="463"/>
      <c r="T215" s="463"/>
      <c r="U215" s="463"/>
      <c r="V215" s="463"/>
      <c r="W215" s="463"/>
      <c r="X215" s="463"/>
      <c r="Y215" s="463"/>
      <c r="Z215" s="463"/>
      <c r="AA215" s="463"/>
      <c r="AB215" s="463"/>
      <c r="AC215" s="463"/>
      <c r="AD215" s="472"/>
      <c r="AE215" s="472"/>
      <c r="AF215" s="472"/>
      <c r="AG215" s="472"/>
      <c r="AH215" s="472"/>
      <c r="AI215" s="472"/>
      <c r="AJ215" s="472"/>
      <c r="AK215" s="472"/>
      <c r="AL215" s="472"/>
      <c r="AM215" s="472"/>
      <c r="AN215" s="472"/>
      <c r="AO215" s="472"/>
      <c r="AP215" s="472"/>
      <c r="AQ215" s="472"/>
      <c r="AR215" s="1016"/>
      <c r="AS215" s="1016"/>
      <c r="AT215" s="1010"/>
      <c r="AU215" s="1007">
        <f>+AT215-I215</f>
        <v>0</v>
      </c>
    </row>
    <row r="216" spans="4:49" ht="21.75" hidden="1" customHeight="1">
      <c r="D216" s="1052"/>
      <c r="E216" s="1049"/>
      <c r="F216" s="846"/>
      <c r="G216" s="1044"/>
      <c r="H216" s="1035"/>
      <c r="I216" s="1041"/>
      <c r="J216" s="1038"/>
      <c r="K216" s="1035"/>
      <c r="L216" s="1030"/>
      <c r="M216" s="464" t="s">
        <v>380</v>
      </c>
      <c r="N216" s="465">
        <f>+N215-N217</f>
        <v>0</v>
      </c>
      <c r="O216" s="465">
        <f t="shared" ref="O216:AQ216" si="91">+N216+O215-O217</f>
        <v>0</v>
      </c>
      <c r="P216" s="465">
        <f t="shared" si="91"/>
        <v>0</v>
      </c>
      <c r="Q216" s="465">
        <f t="shared" si="91"/>
        <v>0</v>
      </c>
      <c r="R216" s="465">
        <f t="shared" si="91"/>
        <v>0</v>
      </c>
      <c r="S216" s="465">
        <f t="shared" si="91"/>
        <v>0</v>
      </c>
      <c r="T216" s="465">
        <f t="shared" si="91"/>
        <v>0</v>
      </c>
      <c r="U216" s="465">
        <f t="shared" si="91"/>
        <v>0</v>
      </c>
      <c r="V216" s="465">
        <f t="shared" si="91"/>
        <v>0</v>
      </c>
      <c r="W216" s="465">
        <f t="shared" si="91"/>
        <v>0</v>
      </c>
      <c r="X216" s="465">
        <f t="shared" si="91"/>
        <v>0</v>
      </c>
      <c r="Y216" s="465">
        <f t="shared" si="91"/>
        <v>0</v>
      </c>
      <c r="Z216" s="465">
        <f t="shared" si="91"/>
        <v>0</v>
      </c>
      <c r="AA216" s="465">
        <f t="shared" si="91"/>
        <v>0</v>
      </c>
      <c r="AB216" s="465">
        <f t="shared" si="91"/>
        <v>0</v>
      </c>
      <c r="AC216" s="465">
        <f t="shared" si="91"/>
        <v>0</v>
      </c>
      <c r="AD216" s="465">
        <f t="shared" si="91"/>
        <v>0</v>
      </c>
      <c r="AE216" s="465">
        <f t="shared" si="91"/>
        <v>0</v>
      </c>
      <c r="AF216" s="465">
        <f t="shared" si="91"/>
        <v>0</v>
      </c>
      <c r="AG216" s="465">
        <f t="shared" si="91"/>
        <v>0</v>
      </c>
      <c r="AH216" s="465">
        <f t="shared" si="91"/>
        <v>0</v>
      </c>
      <c r="AI216" s="465">
        <f t="shared" si="91"/>
        <v>0</v>
      </c>
      <c r="AJ216" s="465">
        <f t="shared" si="91"/>
        <v>0</v>
      </c>
      <c r="AK216" s="465">
        <f t="shared" si="91"/>
        <v>0</v>
      </c>
      <c r="AL216" s="465">
        <f t="shared" si="91"/>
        <v>0</v>
      </c>
      <c r="AM216" s="465">
        <f t="shared" si="91"/>
        <v>0</v>
      </c>
      <c r="AN216" s="465">
        <f t="shared" si="91"/>
        <v>0</v>
      </c>
      <c r="AO216" s="465">
        <f t="shared" si="91"/>
        <v>0</v>
      </c>
      <c r="AP216" s="465">
        <f t="shared" si="91"/>
        <v>0</v>
      </c>
      <c r="AQ216" s="465">
        <f t="shared" si="91"/>
        <v>0</v>
      </c>
      <c r="AR216" s="1017"/>
      <c r="AS216" s="1017"/>
      <c r="AT216" s="1011"/>
      <c r="AU216" s="1008"/>
      <c r="AW216" s="35">
        <f>+I215-AT215</f>
        <v>0</v>
      </c>
    </row>
    <row r="217" spans="4:49" ht="21.75" hidden="1" customHeight="1">
      <c r="D217" s="1052"/>
      <c r="E217" s="1049"/>
      <c r="F217" s="846"/>
      <c r="G217" s="1044"/>
      <c r="H217" s="1035"/>
      <c r="I217" s="1041"/>
      <c r="J217" s="1038"/>
      <c r="K217" s="1035"/>
      <c r="L217" s="1030"/>
      <c r="M217" s="464" t="s">
        <v>1075</v>
      </c>
      <c r="N217" s="465"/>
      <c r="O217" s="465"/>
      <c r="P217" s="465"/>
      <c r="Q217" s="465"/>
      <c r="R217" s="465"/>
      <c r="S217" s="465"/>
      <c r="T217" s="465"/>
      <c r="U217" s="465"/>
      <c r="V217" s="465"/>
      <c r="W217" s="465"/>
      <c r="X217" s="465"/>
      <c r="Y217" s="465"/>
      <c r="Z217" s="465"/>
      <c r="AA217" s="465"/>
      <c r="AB217" s="465"/>
      <c r="AC217" s="465"/>
      <c r="AD217" s="473"/>
      <c r="AE217" s="473"/>
      <c r="AF217" s="473"/>
      <c r="AG217" s="473"/>
      <c r="AH217" s="473"/>
      <c r="AI217" s="473"/>
      <c r="AJ217" s="473"/>
      <c r="AK217" s="473"/>
      <c r="AL217" s="473"/>
      <c r="AM217" s="473"/>
      <c r="AN217" s="473"/>
      <c r="AO217" s="473"/>
      <c r="AP217" s="473"/>
      <c r="AQ217" s="473"/>
      <c r="AR217" s="1017"/>
      <c r="AS217" s="1017"/>
      <c r="AT217" s="1011"/>
      <c r="AU217" s="1008"/>
      <c r="AV217" s="35"/>
    </row>
    <row r="218" spans="4:49" ht="21.75" hidden="1" customHeight="1">
      <c r="D218" s="1052"/>
      <c r="E218" s="1049"/>
      <c r="F218" s="846"/>
      <c r="G218" s="1044"/>
      <c r="H218" s="1035"/>
      <c r="I218" s="1041"/>
      <c r="J218" s="1038"/>
      <c r="K218" s="1035"/>
      <c r="L218" s="1030"/>
      <c r="M218" s="49" t="s">
        <v>1076</v>
      </c>
      <c r="N218" s="466"/>
      <c r="O218" s="467"/>
      <c r="P218" s="467"/>
      <c r="Q218" s="467"/>
      <c r="R218" s="467"/>
      <c r="S218" s="467"/>
      <c r="T218" s="467"/>
      <c r="U218" s="467"/>
      <c r="V218" s="467"/>
      <c r="W218" s="467"/>
      <c r="X218" s="467"/>
      <c r="Y218" s="467"/>
      <c r="Z218" s="467"/>
      <c r="AA218" s="467"/>
      <c r="AB218" s="467"/>
      <c r="AC218" s="467"/>
      <c r="AD218" s="467"/>
      <c r="AE218" s="467"/>
      <c r="AF218" s="467"/>
      <c r="AG218" s="467"/>
      <c r="AH218" s="467"/>
      <c r="AI218" s="467"/>
      <c r="AJ218" s="467"/>
      <c r="AK218" s="467"/>
      <c r="AL218" s="467"/>
      <c r="AM218" s="467"/>
      <c r="AN218" s="467"/>
      <c r="AO218" s="467"/>
      <c r="AP218" s="467"/>
      <c r="AQ218" s="467"/>
      <c r="AR218" s="1017"/>
      <c r="AS218" s="1017"/>
      <c r="AT218" s="1011"/>
      <c r="AU218" s="1008"/>
    </row>
    <row r="219" spans="4:49" ht="21.75" hidden="1" customHeight="1">
      <c r="D219" s="1053"/>
      <c r="E219" s="1050"/>
      <c r="F219" s="1047"/>
      <c r="G219" s="1045"/>
      <c r="H219" s="1036"/>
      <c r="I219" s="1042"/>
      <c r="J219" s="1039"/>
      <c r="K219" s="1036"/>
      <c r="L219" s="1031"/>
      <c r="M219" s="468" t="s">
        <v>306</v>
      </c>
      <c r="N219" s="469">
        <f>+H215+N217-N218</f>
        <v>0</v>
      </c>
      <c r="O219" s="470">
        <f t="shared" ref="O219:AQ219" si="92">+N219+O217-O218</f>
        <v>0</v>
      </c>
      <c r="P219" s="470">
        <f t="shared" si="92"/>
        <v>0</v>
      </c>
      <c r="Q219" s="470">
        <f t="shared" si="92"/>
        <v>0</v>
      </c>
      <c r="R219" s="470">
        <f t="shared" si="92"/>
        <v>0</v>
      </c>
      <c r="S219" s="470">
        <f t="shared" si="92"/>
        <v>0</v>
      </c>
      <c r="T219" s="470">
        <f t="shared" si="92"/>
        <v>0</v>
      </c>
      <c r="U219" s="470">
        <f t="shared" si="92"/>
        <v>0</v>
      </c>
      <c r="V219" s="470">
        <f t="shared" si="92"/>
        <v>0</v>
      </c>
      <c r="W219" s="470">
        <f t="shared" si="92"/>
        <v>0</v>
      </c>
      <c r="X219" s="470">
        <f t="shared" si="92"/>
        <v>0</v>
      </c>
      <c r="Y219" s="470">
        <f t="shared" si="92"/>
        <v>0</v>
      </c>
      <c r="Z219" s="470">
        <f t="shared" si="92"/>
        <v>0</v>
      </c>
      <c r="AA219" s="470">
        <f t="shared" si="92"/>
        <v>0</v>
      </c>
      <c r="AB219" s="470">
        <f t="shared" si="92"/>
        <v>0</v>
      </c>
      <c r="AC219" s="470">
        <f t="shared" si="92"/>
        <v>0</v>
      </c>
      <c r="AD219" s="470">
        <f t="shared" si="92"/>
        <v>0</v>
      </c>
      <c r="AE219" s="470">
        <f t="shared" si="92"/>
        <v>0</v>
      </c>
      <c r="AF219" s="470">
        <f t="shared" si="92"/>
        <v>0</v>
      </c>
      <c r="AG219" s="470">
        <f t="shared" si="92"/>
        <v>0</v>
      </c>
      <c r="AH219" s="470">
        <f t="shared" si="92"/>
        <v>0</v>
      </c>
      <c r="AI219" s="470">
        <f t="shared" si="92"/>
        <v>0</v>
      </c>
      <c r="AJ219" s="470">
        <f t="shared" si="92"/>
        <v>0</v>
      </c>
      <c r="AK219" s="470">
        <f t="shared" si="92"/>
        <v>0</v>
      </c>
      <c r="AL219" s="470">
        <f t="shared" si="92"/>
        <v>0</v>
      </c>
      <c r="AM219" s="470">
        <f t="shared" si="92"/>
        <v>0</v>
      </c>
      <c r="AN219" s="470">
        <f t="shared" si="92"/>
        <v>0</v>
      </c>
      <c r="AO219" s="470">
        <f t="shared" si="92"/>
        <v>0</v>
      </c>
      <c r="AP219" s="470">
        <f t="shared" si="92"/>
        <v>0</v>
      </c>
      <c r="AQ219" s="470">
        <f t="shared" si="92"/>
        <v>0</v>
      </c>
      <c r="AR219" s="1017"/>
      <c r="AS219" s="1017"/>
      <c r="AT219" s="1011"/>
      <c r="AU219" s="1008"/>
    </row>
    <row r="220" spans="4:49" ht="21.75" hidden="1" customHeight="1">
      <c r="D220" s="1051" t="s">
        <v>131</v>
      </c>
      <c r="E220" s="1048" t="s">
        <v>364</v>
      </c>
      <c r="F220" s="1046" t="s">
        <v>279</v>
      </c>
      <c r="G220" s="1043"/>
      <c r="H220" s="1034"/>
      <c r="I220" s="1040">
        <f>+H220+K220-L220</f>
        <v>0</v>
      </c>
      <c r="J220" s="1037">
        <f>+K220-L220</f>
        <v>0</v>
      </c>
      <c r="K220" s="1034">
        <f>+SUM(N220:AQ220)</f>
        <v>0</v>
      </c>
      <c r="L220" s="1029">
        <v>0</v>
      </c>
      <c r="M220" s="462" t="s">
        <v>386</v>
      </c>
      <c r="N220" s="463"/>
      <c r="O220" s="463"/>
      <c r="P220" s="463"/>
      <c r="Q220" s="463"/>
      <c r="R220" s="463"/>
      <c r="S220" s="463"/>
      <c r="T220" s="463"/>
      <c r="U220" s="463"/>
      <c r="V220" s="463"/>
      <c r="W220" s="463"/>
      <c r="X220" s="463"/>
      <c r="Y220" s="463"/>
      <c r="Z220" s="463"/>
      <c r="AA220" s="463"/>
      <c r="AB220" s="463"/>
      <c r="AC220" s="463"/>
      <c r="AD220" s="472"/>
      <c r="AE220" s="472"/>
      <c r="AF220" s="472"/>
      <c r="AG220" s="472"/>
      <c r="AH220" s="472"/>
      <c r="AI220" s="472"/>
      <c r="AJ220" s="472"/>
      <c r="AK220" s="472"/>
      <c r="AL220" s="472"/>
      <c r="AM220" s="472"/>
      <c r="AN220" s="472"/>
      <c r="AO220" s="472"/>
      <c r="AP220" s="472"/>
      <c r="AQ220" s="472"/>
      <c r="AR220" s="1016"/>
      <c r="AS220" s="1016"/>
      <c r="AT220" s="1010"/>
      <c r="AU220" s="1007">
        <f>+AT220-I220</f>
        <v>0</v>
      </c>
    </row>
    <row r="221" spans="4:49" ht="21.75" hidden="1" customHeight="1">
      <c r="D221" s="1052"/>
      <c r="E221" s="1049"/>
      <c r="F221" s="846"/>
      <c r="G221" s="1044"/>
      <c r="H221" s="1035"/>
      <c r="I221" s="1041"/>
      <c r="J221" s="1038"/>
      <c r="K221" s="1035"/>
      <c r="L221" s="1030"/>
      <c r="M221" s="464" t="s">
        <v>380</v>
      </c>
      <c r="N221" s="465">
        <f>+N220-N222</f>
        <v>0</v>
      </c>
      <c r="O221" s="465">
        <f t="shared" ref="O221:AQ221" si="93">+N221+O220-O222</f>
        <v>0</v>
      </c>
      <c r="P221" s="465">
        <f t="shared" si="93"/>
        <v>0</v>
      </c>
      <c r="Q221" s="465">
        <f t="shared" si="93"/>
        <v>0</v>
      </c>
      <c r="R221" s="465">
        <f t="shared" si="93"/>
        <v>0</v>
      </c>
      <c r="S221" s="465">
        <f t="shared" si="93"/>
        <v>0</v>
      </c>
      <c r="T221" s="465">
        <f t="shared" si="93"/>
        <v>0</v>
      </c>
      <c r="U221" s="465">
        <f t="shared" si="93"/>
        <v>0</v>
      </c>
      <c r="V221" s="465">
        <f t="shared" si="93"/>
        <v>0</v>
      </c>
      <c r="W221" s="465">
        <f t="shared" si="93"/>
        <v>0</v>
      </c>
      <c r="X221" s="465">
        <f t="shared" si="93"/>
        <v>0</v>
      </c>
      <c r="Y221" s="465">
        <f t="shared" si="93"/>
        <v>0</v>
      </c>
      <c r="Z221" s="465">
        <f t="shared" si="93"/>
        <v>0</v>
      </c>
      <c r="AA221" s="465">
        <f t="shared" si="93"/>
        <v>0</v>
      </c>
      <c r="AB221" s="465">
        <f t="shared" si="93"/>
        <v>0</v>
      </c>
      <c r="AC221" s="465">
        <f t="shared" si="93"/>
        <v>0</v>
      </c>
      <c r="AD221" s="465">
        <f t="shared" si="93"/>
        <v>0</v>
      </c>
      <c r="AE221" s="465">
        <f t="shared" si="93"/>
        <v>0</v>
      </c>
      <c r="AF221" s="465">
        <f t="shared" si="93"/>
        <v>0</v>
      </c>
      <c r="AG221" s="465">
        <f t="shared" si="93"/>
        <v>0</v>
      </c>
      <c r="AH221" s="465">
        <f t="shared" si="93"/>
        <v>0</v>
      </c>
      <c r="AI221" s="465">
        <f t="shared" si="93"/>
        <v>0</v>
      </c>
      <c r="AJ221" s="465">
        <f t="shared" si="93"/>
        <v>0</v>
      </c>
      <c r="AK221" s="465">
        <f t="shared" si="93"/>
        <v>0</v>
      </c>
      <c r="AL221" s="465">
        <f t="shared" si="93"/>
        <v>0</v>
      </c>
      <c r="AM221" s="465">
        <f t="shared" si="93"/>
        <v>0</v>
      </c>
      <c r="AN221" s="465">
        <f t="shared" si="93"/>
        <v>0</v>
      </c>
      <c r="AO221" s="465">
        <f t="shared" si="93"/>
        <v>0</v>
      </c>
      <c r="AP221" s="465">
        <f t="shared" si="93"/>
        <v>0</v>
      </c>
      <c r="AQ221" s="465">
        <f t="shared" si="93"/>
        <v>0</v>
      </c>
      <c r="AR221" s="1017"/>
      <c r="AS221" s="1017"/>
      <c r="AT221" s="1011"/>
      <c r="AU221" s="1008"/>
    </row>
    <row r="222" spans="4:49" ht="21.75" hidden="1" customHeight="1">
      <c r="D222" s="1052"/>
      <c r="E222" s="1049"/>
      <c r="F222" s="846"/>
      <c r="G222" s="1044"/>
      <c r="H222" s="1035"/>
      <c r="I222" s="1041"/>
      <c r="J222" s="1038"/>
      <c r="K222" s="1035"/>
      <c r="L222" s="1030"/>
      <c r="M222" s="464" t="s">
        <v>1075</v>
      </c>
      <c r="N222" s="465"/>
      <c r="O222" s="465"/>
      <c r="P222" s="465"/>
      <c r="Q222" s="465"/>
      <c r="R222" s="465"/>
      <c r="S222" s="465"/>
      <c r="T222" s="465"/>
      <c r="U222" s="465"/>
      <c r="V222" s="465"/>
      <c r="W222" s="465"/>
      <c r="X222" s="465"/>
      <c r="Y222" s="465"/>
      <c r="Z222" s="465"/>
      <c r="AA222" s="465"/>
      <c r="AB222" s="465"/>
      <c r="AC222" s="465"/>
      <c r="AD222" s="473"/>
      <c r="AE222" s="473"/>
      <c r="AF222" s="473"/>
      <c r="AG222" s="473"/>
      <c r="AH222" s="473"/>
      <c r="AI222" s="473"/>
      <c r="AJ222" s="473"/>
      <c r="AK222" s="473"/>
      <c r="AL222" s="473"/>
      <c r="AM222" s="473"/>
      <c r="AN222" s="473"/>
      <c r="AO222" s="473"/>
      <c r="AP222" s="473"/>
      <c r="AQ222" s="473"/>
      <c r="AR222" s="1017"/>
      <c r="AS222" s="1017"/>
      <c r="AT222" s="1011"/>
      <c r="AU222" s="1008"/>
      <c r="AV222" s="35"/>
      <c r="AW222" s="35"/>
    </row>
    <row r="223" spans="4:49" ht="21.75" hidden="1" customHeight="1">
      <c r="D223" s="1052"/>
      <c r="E223" s="1049"/>
      <c r="F223" s="846"/>
      <c r="G223" s="1044"/>
      <c r="H223" s="1035"/>
      <c r="I223" s="1041"/>
      <c r="J223" s="1038"/>
      <c r="K223" s="1035"/>
      <c r="L223" s="1030"/>
      <c r="M223" s="49" t="s">
        <v>1076</v>
      </c>
      <c r="N223" s="466"/>
      <c r="O223" s="467"/>
      <c r="P223" s="467"/>
      <c r="Q223" s="467"/>
      <c r="R223" s="467"/>
      <c r="S223" s="467"/>
      <c r="T223" s="467"/>
      <c r="U223" s="467"/>
      <c r="V223" s="467"/>
      <c r="W223" s="467"/>
      <c r="X223" s="467"/>
      <c r="Y223" s="467"/>
      <c r="Z223" s="467"/>
      <c r="AA223" s="467"/>
      <c r="AB223" s="467"/>
      <c r="AC223" s="467"/>
      <c r="AD223" s="467"/>
      <c r="AE223" s="467"/>
      <c r="AF223" s="467"/>
      <c r="AG223" s="467"/>
      <c r="AH223" s="467"/>
      <c r="AI223" s="467"/>
      <c r="AJ223" s="467"/>
      <c r="AK223" s="467"/>
      <c r="AL223" s="467"/>
      <c r="AM223" s="467"/>
      <c r="AN223" s="467"/>
      <c r="AO223" s="467"/>
      <c r="AP223" s="467"/>
      <c r="AQ223" s="467"/>
      <c r="AR223" s="1017"/>
      <c r="AS223" s="1017"/>
      <c r="AT223" s="1011"/>
      <c r="AU223" s="1008"/>
    </row>
    <row r="224" spans="4:49" ht="21.75" hidden="1" customHeight="1">
      <c r="D224" s="1053"/>
      <c r="E224" s="1050"/>
      <c r="F224" s="1047"/>
      <c r="G224" s="1045"/>
      <c r="H224" s="1036"/>
      <c r="I224" s="1042"/>
      <c r="J224" s="1039"/>
      <c r="K224" s="1036"/>
      <c r="L224" s="1031"/>
      <c r="M224" s="468" t="s">
        <v>306</v>
      </c>
      <c r="N224" s="469">
        <f>+H220+N222-N223</f>
        <v>0</v>
      </c>
      <c r="O224" s="470">
        <f t="shared" ref="O224:AQ224" si="94">+N224+O222-O223</f>
        <v>0</v>
      </c>
      <c r="P224" s="470">
        <f t="shared" si="94"/>
        <v>0</v>
      </c>
      <c r="Q224" s="470">
        <f t="shared" si="94"/>
        <v>0</v>
      </c>
      <c r="R224" s="470">
        <f t="shared" si="94"/>
        <v>0</v>
      </c>
      <c r="S224" s="470">
        <f t="shared" si="94"/>
        <v>0</v>
      </c>
      <c r="T224" s="470">
        <f t="shared" si="94"/>
        <v>0</v>
      </c>
      <c r="U224" s="470">
        <f t="shared" si="94"/>
        <v>0</v>
      </c>
      <c r="V224" s="470">
        <f t="shared" si="94"/>
        <v>0</v>
      </c>
      <c r="W224" s="470">
        <f t="shared" si="94"/>
        <v>0</v>
      </c>
      <c r="X224" s="470">
        <f t="shared" si="94"/>
        <v>0</v>
      </c>
      <c r="Y224" s="470">
        <f t="shared" si="94"/>
        <v>0</v>
      </c>
      <c r="Z224" s="470">
        <f t="shared" si="94"/>
        <v>0</v>
      </c>
      <c r="AA224" s="470">
        <f t="shared" si="94"/>
        <v>0</v>
      </c>
      <c r="AB224" s="470">
        <f t="shared" si="94"/>
        <v>0</v>
      </c>
      <c r="AC224" s="470">
        <f t="shared" si="94"/>
        <v>0</v>
      </c>
      <c r="AD224" s="470">
        <f t="shared" si="94"/>
        <v>0</v>
      </c>
      <c r="AE224" s="470">
        <f t="shared" si="94"/>
        <v>0</v>
      </c>
      <c r="AF224" s="470">
        <f t="shared" si="94"/>
        <v>0</v>
      </c>
      <c r="AG224" s="470">
        <f t="shared" si="94"/>
        <v>0</v>
      </c>
      <c r="AH224" s="470">
        <f t="shared" si="94"/>
        <v>0</v>
      </c>
      <c r="AI224" s="470">
        <f t="shared" si="94"/>
        <v>0</v>
      </c>
      <c r="AJ224" s="470">
        <f t="shared" si="94"/>
        <v>0</v>
      </c>
      <c r="AK224" s="470">
        <f t="shared" si="94"/>
        <v>0</v>
      </c>
      <c r="AL224" s="470">
        <f t="shared" si="94"/>
        <v>0</v>
      </c>
      <c r="AM224" s="470">
        <f t="shared" si="94"/>
        <v>0</v>
      </c>
      <c r="AN224" s="470">
        <f t="shared" si="94"/>
        <v>0</v>
      </c>
      <c r="AO224" s="470">
        <f t="shared" si="94"/>
        <v>0</v>
      </c>
      <c r="AP224" s="470">
        <f t="shared" si="94"/>
        <v>0</v>
      </c>
      <c r="AQ224" s="470">
        <f t="shared" si="94"/>
        <v>0</v>
      </c>
      <c r="AR224" s="1017"/>
      <c r="AS224" s="1017"/>
      <c r="AT224" s="1011"/>
      <c r="AU224" s="1008"/>
    </row>
    <row r="225" spans="4:49" ht="21.75" hidden="1" customHeight="1">
      <c r="D225" s="1051" t="s">
        <v>1146</v>
      </c>
      <c r="E225" s="1048" t="s">
        <v>362</v>
      </c>
      <c r="F225" s="1046" t="s">
        <v>279</v>
      </c>
      <c r="G225" s="1043"/>
      <c r="H225" s="1034"/>
      <c r="I225" s="1040">
        <f>+H225+K225-L225</f>
        <v>0</v>
      </c>
      <c r="J225" s="1037">
        <f>+K225-L225</f>
        <v>0</v>
      </c>
      <c r="K225" s="1034">
        <f>+SUM(N225:AQ225)</f>
        <v>0</v>
      </c>
      <c r="L225" s="1029">
        <v>0</v>
      </c>
      <c r="M225" s="462" t="s">
        <v>386</v>
      </c>
      <c r="N225" s="463"/>
      <c r="O225" s="463"/>
      <c r="P225" s="463"/>
      <c r="Q225" s="463"/>
      <c r="R225" s="463"/>
      <c r="S225" s="463"/>
      <c r="T225" s="463"/>
      <c r="U225" s="463"/>
      <c r="V225" s="463"/>
      <c r="W225" s="463"/>
      <c r="X225" s="463"/>
      <c r="Y225" s="463"/>
      <c r="Z225" s="463"/>
      <c r="AA225" s="463"/>
      <c r="AB225" s="463"/>
      <c r="AC225" s="463"/>
      <c r="AD225" s="472"/>
      <c r="AE225" s="472"/>
      <c r="AF225" s="472"/>
      <c r="AG225" s="472"/>
      <c r="AH225" s="472"/>
      <c r="AI225" s="472"/>
      <c r="AJ225" s="472"/>
      <c r="AK225" s="472"/>
      <c r="AL225" s="472"/>
      <c r="AM225" s="472"/>
      <c r="AN225" s="472"/>
      <c r="AO225" s="472"/>
      <c r="AP225" s="472"/>
      <c r="AQ225" s="472"/>
      <c r="AR225" s="1016"/>
      <c r="AS225" s="1016"/>
      <c r="AT225" s="1010"/>
      <c r="AU225" s="1007">
        <f>+AT225-I225</f>
        <v>0</v>
      </c>
    </row>
    <row r="226" spans="4:49" ht="21.75" hidden="1" customHeight="1">
      <c r="D226" s="1052"/>
      <c r="E226" s="1049"/>
      <c r="F226" s="846"/>
      <c r="G226" s="1044"/>
      <c r="H226" s="1035"/>
      <c r="I226" s="1041"/>
      <c r="J226" s="1038"/>
      <c r="K226" s="1035"/>
      <c r="L226" s="1030"/>
      <c r="M226" s="464" t="s">
        <v>380</v>
      </c>
      <c r="N226" s="465">
        <f>+N225-N227</f>
        <v>0</v>
      </c>
      <c r="O226" s="465">
        <f t="shared" ref="O226:AQ226" si="95">+N226+O225-O227</f>
        <v>0</v>
      </c>
      <c r="P226" s="465">
        <f t="shared" si="95"/>
        <v>0</v>
      </c>
      <c r="Q226" s="465">
        <f t="shared" si="95"/>
        <v>0</v>
      </c>
      <c r="R226" s="465">
        <f t="shared" si="95"/>
        <v>0</v>
      </c>
      <c r="S226" s="465">
        <f t="shared" si="95"/>
        <v>0</v>
      </c>
      <c r="T226" s="465">
        <f t="shared" si="95"/>
        <v>0</v>
      </c>
      <c r="U226" s="465">
        <f t="shared" si="95"/>
        <v>0</v>
      </c>
      <c r="V226" s="465">
        <f t="shared" si="95"/>
        <v>0</v>
      </c>
      <c r="W226" s="465">
        <f t="shared" si="95"/>
        <v>0</v>
      </c>
      <c r="X226" s="465">
        <f t="shared" si="95"/>
        <v>0</v>
      </c>
      <c r="Y226" s="465">
        <f t="shared" si="95"/>
        <v>0</v>
      </c>
      <c r="Z226" s="465">
        <f t="shared" si="95"/>
        <v>0</v>
      </c>
      <c r="AA226" s="465">
        <f t="shared" si="95"/>
        <v>0</v>
      </c>
      <c r="AB226" s="465">
        <f t="shared" si="95"/>
        <v>0</v>
      </c>
      <c r="AC226" s="465">
        <f t="shared" si="95"/>
        <v>0</v>
      </c>
      <c r="AD226" s="465">
        <f t="shared" si="95"/>
        <v>0</v>
      </c>
      <c r="AE226" s="465">
        <f t="shared" si="95"/>
        <v>0</v>
      </c>
      <c r="AF226" s="465">
        <f t="shared" si="95"/>
        <v>0</v>
      </c>
      <c r="AG226" s="465">
        <f t="shared" si="95"/>
        <v>0</v>
      </c>
      <c r="AH226" s="465">
        <f t="shared" si="95"/>
        <v>0</v>
      </c>
      <c r="AI226" s="465">
        <f t="shared" si="95"/>
        <v>0</v>
      </c>
      <c r="AJ226" s="465">
        <f t="shared" si="95"/>
        <v>0</v>
      </c>
      <c r="AK226" s="465">
        <f t="shared" si="95"/>
        <v>0</v>
      </c>
      <c r="AL226" s="465">
        <f t="shared" si="95"/>
        <v>0</v>
      </c>
      <c r="AM226" s="465">
        <f t="shared" si="95"/>
        <v>0</v>
      </c>
      <c r="AN226" s="465">
        <f t="shared" si="95"/>
        <v>0</v>
      </c>
      <c r="AO226" s="465">
        <f t="shared" si="95"/>
        <v>0</v>
      </c>
      <c r="AP226" s="465">
        <f t="shared" si="95"/>
        <v>0</v>
      </c>
      <c r="AQ226" s="465">
        <f t="shared" si="95"/>
        <v>0</v>
      </c>
      <c r="AR226" s="1017"/>
      <c r="AS226" s="1017"/>
      <c r="AT226" s="1011"/>
      <c r="AU226" s="1008"/>
    </row>
    <row r="227" spans="4:49" ht="21.75" hidden="1" customHeight="1">
      <c r="D227" s="1052"/>
      <c r="E227" s="1049"/>
      <c r="F227" s="846"/>
      <c r="G227" s="1044"/>
      <c r="H227" s="1035"/>
      <c r="I227" s="1041"/>
      <c r="J227" s="1038"/>
      <c r="K227" s="1035"/>
      <c r="L227" s="1030"/>
      <c r="M227" s="464" t="s">
        <v>1075</v>
      </c>
      <c r="N227" s="465"/>
      <c r="O227" s="465"/>
      <c r="P227" s="465"/>
      <c r="Q227" s="465"/>
      <c r="R227" s="465"/>
      <c r="S227" s="465"/>
      <c r="T227" s="465"/>
      <c r="U227" s="465"/>
      <c r="V227" s="465"/>
      <c r="W227" s="465"/>
      <c r="X227" s="465"/>
      <c r="Y227" s="465"/>
      <c r="Z227" s="465"/>
      <c r="AA227" s="465"/>
      <c r="AB227" s="465"/>
      <c r="AC227" s="465"/>
      <c r="AD227" s="473"/>
      <c r="AE227" s="473"/>
      <c r="AF227" s="473"/>
      <c r="AG227" s="473"/>
      <c r="AH227" s="473"/>
      <c r="AI227" s="473"/>
      <c r="AJ227" s="473"/>
      <c r="AK227" s="473"/>
      <c r="AL227" s="473"/>
      <c r="AM227" s="473"/>
      <c r="AN227" s="473"/>
      <c r="AO227" s="473"/>
      <c r="AP227" s="473"/>
      <c r="AQ227" s="473"/>
      <c r="AR227" s="1017"/>
      <c r="AS227" s="1017"/>
      <c r="AT227" s="1011"/>
      <c r="AU227" s="1008"/>
      <c r="AV227" s="35">
        <f>+AT225-I225</f>
        <v>0</v>
      </c>
    </row>
    <row r="228" spans="4:49" ht="21.75" hidden="1" customHeight="1">
      <c r="D228" s="1052"/>
      <c r="E228" s="1049"/>
      <c r="F228" s="846"/>
      <c r="G228" s="1044"/>
      <c r="H228" s="1035"/>
      <c r="I228" s="1041"/>
      <c r="J228" s="1038"/>
      <c r="K228" s="1035"/>
      <c r="L228" s="1030"/>
      <c r="M228" s="49" t="s">
        <v>1076</v>
      </c>
      <c r="N228" s="466"/>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7"/>
      <c r="AQ228" s="467"/>
      <c r="AR228" s="1017"/>
      <c r="AS228" s="1017"/>
      <c r="AT228" s="1011"/>
      <c r="AU228" s="1008"/>
    </row>
    <row r="229" spans="4:49" ht="21.75" hidden="1" customHeight="1">
      <c r="D229" s="1053"/>
      <c r="E229" s="1050"/>
      <c r="F229" s="1047"/>
      <c r="G229" s="1045"/>
      <c r="H229" s="1036"/>
      <c r="I229" s="1042"/>
      <c r="J229" s="1039"/>
      <c r="K229" s="1036"/>
      <c r="L229" s="1031"/>
      <c r="M229" s="468" t="s">
        <v>306</v>
      </c>
      <c r="N229" s="469">
        <f>+H225+N227-N228</f>
        <v>0</v>
      </c>
      <c r="O229" s="470">
        <f t="shared" ref="O229:AQ229" si="96">+N229+O227-O228</f>
        <v>0</v>
      </c>
      <c r="P229" s="470">
        <f t="shared" si="96"/>
        <v>0</v>
      </c>
      <c r="Q229" s="470">
        <f t="shared" si="96"/>
        <v>0</v>
      </c>
      <c r="R229" s="470">
        <f t="shared" si="96"/>
        <v>0</v>
      </c>
      <c r="S229" s="470">
        <f t="shared" si="96"/>
        <v>0</v>
      </c>
      <c r="T229" s="470">
        <f t="shared" si="96"/>
        <v>0</v>
      </c>
      <c r="U229" s="470">
        <f t="shared" si="96"/>
        <v>0</v>
      </c>
      <c r="V229" s="470">
        <f t="shared" si="96"/>
        <v>0</v>
      </c>
      <c r="W229" s="470">
        <f t="shared" si="96"/>
        <v>0</v>
      </c>
      <c r="X229" s="470">
        <f t="shared" si="96"/>
        <v>0</v>
      </c>
      <c r="Y229" s="470">
        <f t="shared" si="96"/>
        <v>0</v>
      </c>
      <c r="Z229" s="470">
        <f t="shared" si="96"/>
        <v>0</v>
      </c>
      <c r="AA229" s="470">
        <f t="shared" si="96"/>
        <v>0</v>
      </c>
      <c r="AB229" s="470">
        <f t="shared" si="96"/>
        <v>0</v>
      </c>
      <c r="AC229" s="470">
        <f t="shared" si="96"/>
        <v>0</v>
      </c>
      <c r="AD229" s="470">
        <f t="shared" si="96"/>
        <v>0</v>
      </c>
      <c r="AE229" s="470">
        <f t="shared" si="96"/>
        <v>0</v>
      </c>
      <c r="AF229" s="470">
        <f t="shared" si="96"/>
        <v>0</v>
      </c>
      <c r="AG229" s="470">
        <f t="shared" si="96"/>
        <v>0</v>
      </c>
      <c r="AH229" s="470">
        <f t="shared" si="96"/>
        <v>0</v>
      </c>
      <c r="AI229" s="470">
        <f t="shared" si="96"/>
        <v>0</v>
      </c>
      <c r="AJ229" s="470">
        <f t="shared" si="96"/>
        <v>0</v>
      </c>
      <c r="AK229" s="470">
        <f t="shared" si="96"/>
        <v>0</v>
      </c>
      <c r="AL229" s="470">
        <f t="shared" si="96"/>
        <v>0</v>
      </c>
      <c r="AM229" s="470">
        <f t="shared" si="96"/>
        <v>0</v>
      </c>
      <c r="AN229" s="470">
        <f t="shared" si="96"/>
        <v>0</v>
      </c>
      <c r="AO229" s="470">
        <f t="shared" si="96"/>
        <v>0</v>
      </c>
      <c r="AP229" s="470">
        <f t="shared" si="96"/>
        <v>0</v>
      </c>
      <c r="AQ229" s="470">
        <f t="shared" si="96"/>
        <v>0</v>
      </c>
      <c r="AR229" s="1017"/>
      <c r="AS229" s="1017"/>
      <c r="AT229" s="1011"/>
      <c r="AU229" s="1008"/>
      <c r="AV229" s="35">
        <f>+I230-AT230</f>
        <v>0</v>
      </c>
    </row>
    <row r="230" spans="4:49" ht="21.75" hidden="1" customHeight="1">
      <c r="D230" s="1051" t="s">
        <v>134</v>
      </c>
      <c r="E230" s="1048" t="s">
        <v>374</v>
      </c>
      <c r="F230" s="1046" t="s">
        <v>279</v>
      </c>
      <c r="G230" s="1043"/>
      <c r="H230" s="1034"/>
      <c r="I230" s="1040">
        <f>+H230+K230-L230</f>
        <v>0</v>
      </c>
      <c r="J230" s="1037">
        <f>+K230-L230</f>
        <v>0</v>
      </c>
      <c r="K230" s="1034">
        <f>+SUM(N230:AQ230)</f>
        <v>0</v>
      </c>
      <c r="L230" s="1029">
        <v>0</v>
      </c>
      <c r="M230" s="462" t="s">
        <v>386</v>
      </c>
      <c r="N230" s="463"/>
      <c r="O230" s="463"/>
      <c r="P230" s="463"/>
      <c r="Q230" s="463"/>
      <c r="R230" s="463"/>
      <c r="S230" s="463"/>
      <c r="T230" s="463"/>
      <c r="U230" s="463"/>
      <c r="V230" s="463"/>
      <c r="W230" s="463"/>
      <c r="X230" s="463"/>
      <c r="Y230" s="463"/>
      <c r="Z230" s="463"/>
      <c r="AA230" s="463"/>
      <c r="AB230" s="463"/>
      <c r="AC230" s="463"/>
      <c r="AD230" s="472"/>
      <c r="AE230" s="472"/>
      <c r="AF230" s="472"/>
      <c r="AG230" s="472"/>
      <c r="AH230" s="472"/>
      <c r="AI230" s="472"/>
      <c r="AJ230" s="472"/>
      <c r="AK230" s="472"/>
      <c r="AL230" s="472"/>
      <c r="AM230" s="472"/>
      <c r="AN230" s="472"/>
      <c r="AO230" s="472"/>
      <c r="AP230" s="472"/>
      <c r="AQ230" s="472"/>
      <c r="AR230" s="1026"/>
      <c r="AS230" s="1018"/>
      <c r="AT230" s="1014"/>
      <c r="AU230" s="1007">
        <f>+AT230-I230</f>
        <v>0</v>
      </c>
      <c r="AV230" s="35"/>
    </row>
    <row r="231" spans="4:49" ht="21.75" hidden="1" customHeight="1">
      <c r="D231" s="1052"/>
      <c r="E231" s="1049"/>
      <c r="F231" s="846"/>
      <c r="G231" s="1044"/>
      <c r="H231" s="1035"/>
      <c r="I231" s="1041"/>
      <c r="J231" s="1038"/>
      <c r="K231" s="1035"/>
      <c r="L231" s="1030"/>
      <c r="M231" s="464" t="s">
        <v>380</v>
      </c>
      <c r="N231" s="465">
        <f>+N230-N232</f>
        <v>0</v>
      </c>
      <c r="O231" s="465">
        <f t="shared" ref="O231:AQ231" si="97">+N231+O230-O232</f>
        <v>0</v>
      </c>
      <c r="P231" s="465">
        <f t="shared" si="97"/>
        <v>0</v>
      </c>
      <c r="Q231" s="465">
        <f t="shared" si="97"/>
        <v>0</v>
      </c>
      <c r="R231" s="465">
        <f t="shared" si="97"/>
        <v>0</v>
      </c>
      <c r="S231" s="465">
        <f t="shared" si="97"/>
        <v>0</v>
      </c>
      <c r="T231" s="465">
        <f t="shared" si="97"/>
        <v>0</v>
      </c>
      <c r="U231" s="465">
        <f t="shared" si="97"/>
        <v>0</v>
      </c>
      <c r="V231" s="465">
        <f t="shared" si="97"/>
        <v>0</v>
      </c>
      <c r="W231" s="465">
        <f t="shared" si="97"/>
        <v>0</v>
      </c>
      <c r="X231" s="465">
        <f t="shared" si="97"/>
        <v>0</v>
      </c>
      <c r="Y231" s="465">
        <f t="shared" si="97"/>
        <v>0</v>
      </c>
      <c r="Z231" s="465">
        <f t="shared" si="97"/>
        <v>0</v>
      </c>
      <c r="AA231" s="465">
        <f t="shared" si="97"/>
        <v>0</v>
      </c>
      <c r="AB231" s="465">
        <f t="shared" si="97"/>
        <v>0</v>
      </c>
      <c r="AC231" s="465">
        <f t="shared" si="97"/>
        <v>0</v>
      </c>
      <c r="AD231" s="465">
        <f t="shared" si="97"/>
        <v>0</v>
      </c>
      <c r="AE231" s="465">
        <f t="shared" si="97"/>
        <v>0</v>
      </c>
      <c r="AF231" s="465">
        <f t="shared" si="97"/>
        <v>0</v>
      </c>
      <c r="AG231" s="465">
        <f t="shared" si="97"/>
        <v>0</v>
      </c>
      <c r="AH231" s="465">
        <f t="shared" si="97"/>
        <v>0</v>
      </c>
      <c r="AI231" s="465">
        <f t="shared" si="97"/>
        <v>0</v>
      </c>
      <c r="AJ231" s="465">
        <f t="shared" si="97"/>
        <v>0</v>
      </c>
      <c r="AK231" s="465">
        <f t="shared" si="97"/>
        <v>0</v>
      </c>
      <c r="AL231" s="465">
        <f t="shared" si="97"/>
        <v>0</v>
      </c>
      <c r="AM231" s="465">
        <f t="shared" si="97"/>
        <v>0</v>
      </c>
      <c r="AN231" s="465">
        <f t="shared" si="97"/>
        <v>0</v>
      </c>
      <c r="AO231" s="465">
        <f t="shared" si="97"/>
        <v>0</v>
      </c>
      <c r="AP231" s="465">
        <f t="shared" si="97"/>
        <v>0</v>
      </c>
      <c r="AQ231" s="465">
        <f t="shared" si="97"/>
        <v>0</v>
      </c>
      <c r="AR231" s="1027"/>
      <c r="AS231" s="1019"/>
      <c r="AT231" s="1015"/>
      <c r="AU231" s="1008"/>
      <c r="AV231" s="35"/>
    </row>
    <row r="232" spans="4:49" ht="21.75" hidden="1" customHeight="1">
      <c r="D232" s="1052"/>
      <c r="E232" s="1049"/>
      <c r="F232" s="846"/>
      <c r="G232" s="1044"/>
      <c r="H232" s="1035"/>
      <c r="I232" s="1041"/>
      <c r="J232" s="1038"/>
      <c r="K232" s="1035"/>
      <c r="L232" s="1030"/>
      <c r="M232" s="464" t="s">
        <v>1075</v>
      </c>
      <c r="N232" s="465"/>
      <c r="O232" s="465"/>
      <c r="P232" s="465"/>
      <c r="Q232" s="465"/>
      <c r="R232" s="465"/>
      <c r="S232" s="465"/>
      <c r="T232" s="465"/>
      <c r="U232" s="465"/>
      <c r="V232" s="465"/>
      <c r="W232" s="465"/>
      <c r="X232" s="465"/>
      <c r="Y232" s="465"/>
      <c r="Z232" s="465"/>
      <c r="AA232" s="465"/>
      <c r="AB232" s="465"/>
      <c r="AC232" s="465"/>
      <c r="AD232" s="473"/>
      <c r="AE232" s="473"/>
      <c r="AF232" s="473"/>
      <c r="AG232" s="473"/>
      <c r="AH232" s="473"/>
      <c r="AI232" s="473"/>
      <c r="AJ232" s="473"/>
      <c r="AK232" s="473"/>
      <c r="AL232" s="473"/>
      <c r="AM232" s="473"/>
      <c r="AN232" s="473"/>
      <c r="AO232" s="473"/>
      <c r="AP232" s="473"/>
      <c r="AQ232" s="473"/>
      <c r="AR232" s="1027"/>
      <c r="AS232" s="1019"/>
      <c r="AT232" s="1015"/>
      <c r="AU232" s="1008"/>
      <c r="AV232" s="35">
        <f>+AT230-I230</f>
        <v>0</v>
      </c>
    </row>
    <row r="233" spans="4:49" ht="21.75" hidden="1" customHeight="1">
      <c r="D233" s="1052"/>
      <c r="E233" s="1049" t="s">
        <v>1114</v>
      </c>
      <c r="F233" s="846"/>
      <c r="G233" s="1044"/>
      <c r="H233" s="1035"/>
      <c r="I233" s="1041"/>
      <c r="J233" s="1038"/>
      <c r="K233" s="1035"/>
      <c r="L233" s="1030"/>
      <c r="M233" s="49" t="s">
        <v>1076</v>
      </c>
      <c r="N233" s="466"/>
      <c r="O233" s="467"/>
      <c r="P233" s="467"/>
      <c r="Q233" s="467"/>
      <c r="R233" s="467"/>
      <c r="S233" s="467"/>
      <c r="T233" s="467"/>
      <c r="U233" s="467"/>
      <c r="V233" s="467"/>
      <c r="W233" s="467"/>
      <c r="X233" s="467"/>
      <c r="Y233" s="467"/>
      <c r="Z233" s="467"/>
      <c r="AA233" s="467"/>
      <c r="AB233" s="467"/>
      <c r="AC233" s="467"/>
      <c r="AD233" s="467"/>
      <c r="AE233" s="467"/>
      <c r="AF233" s="467"/>
      <c r="AG233" s="467"/>
      <c r="AH233" s="467"/>
      <c r="AI233" s="467"/>
      <c r="AJ233" s="467"/>
      <c r="AK233" s="467"/>
      <c r="AL233" s="467"/>
      <c r="AM233" s="467"/>
      <c r="AN233" s="467"/>
      <c r="AO233" s="467"/>
      <c r="AP233" s="467"/>
      <c r="AQ233" s="467"/>
      <c r="AR233" s="1028"/>
      <c r="AS233" s="1017"/>
      <c r="AT233" s="1015"/>
      <c r="AU233" s="1008"/>
      <c r="AV233" s="35"/>
    </row>
    <row r="234" spans="4:49" ht="21.75" hidden="1" customHeight="1">
      <c r="D234" s="1053"/>
      <c r="E234" s="1050" t="s">
        <v>1114</v>
      </c>
      <c r="F234" s="1047"/>
      <c r="G234" s="1045"/>
      <c r="H234" s="1036"/>
      <c r="I234" s="1042"/>
      <c r="J234" s="1039"/>
      <c r="K234" s="1036"/>
      <c r="L234" s="1031"/>
      <c r="M234" s="468" t="s">
        <v>306</v>
      </c>
      <c r="N234" s="469">
        <f>+H230+N232-N233</f>
        <v>0</v>
      </c>
      <c r="O234" s="470">
        <f t="shared" ref="O234:AQ234" si="98">+N234+O232-O233</f>
        <v>0</v>
      </c>
      <c r="P234" s="470">
        <f t="shared" si="98"/>
        <v>0</v>
      </c>
      <c r="Q234" s="470">
        <f t="shared" si="98"/>
        <v>0</v>
      </c>
      <c r="R234" s="470">
        <f t="shared" si="98"/>
        <v>0</v>
      </c>
      <c r="S234" s="470">
        <f t="shared" si="98"/>
        <v>0</v>
      </c>
      <c r="T234" s="470">
        <f t="shared" si="98"/>
        <v>0</v>
      </c>
      <c r="U234" s="470">
        <f t="shared" si="98"/>
        <v>0</v>
      </c>
      <c r="V234" s="470">
        <f t="shared" si="98"/>
        <v>0</v>
      </c>
      <c r="W234" s="470">
        <f t="shared" si="98"/>
        <v>0</v>
      </c>
      <c r="X234" s="470">
        <f t="shared" si="98"/>
        <v>0</v>
      </c>
      <c r="Y234" s="470">
        <f t="shared" si="98"/>
        <v>0</v>
      </c>
      <c r="Z234" s="470">
        <f t="shared" si="98"/>
        <v>0</v>
      </c>
      <c r="AA234" s="470">
        <f t="shared" si="98"/>
        <v>0</v>
      </c>
      <c r="AB234" s="470">
        <f t="shared" si="98"/>
        <v>0</v>
      </c>
      <c r="AC234" s="470">
        <f t="shared" si="98"/>
        <v>0</v>
      </c>
      <c r="AD234" s="470">
        <f t="shared" si="98"/>
        <v>0</v>
      </c>
      <c r="AE234" s="470">
        <f t="shared" si="98"/>
        <v>0</v>
      </c>
      <c r="AF234" s="470">
        <f t="shared" si="98"/>
        <v>0</v>
      </c>
      <c r="AG234" s="470">
        <f t="shared" si="98"/>
        <v>0</v>
      </c>
      <c r="AH234" s="470">
        <f t="shared" si="98"/>
        <v>0</v>
      </c>
      <c r="AI234" s="470">
        <f t="shared" si="98"/>
        <v>0</v>
      </c>
      <c r="AJ234" s="470">
        <f t="shared" si="98"/>
        <v>0</v>
      </c>
      <c r="AK234" s="470">
        <f t="shared" si="98"/>
        <v>0</v>
      </c>
      <c r="AL234" s="470">
        <f t="shared" si="98"/>
        <v>0</v>
      </c>
      <c r="AM234" s="470">
        <f t="shared" si="98"/>
        <v>0</v>
      </c>
      <c r="AN234" s="470">
        <f t="shared" si="98"/>
        <v>0</v>
      </c>
      <c r="AO234" s="470">
        <f t="shared" si="98"/>
        <v>0</v>
      </c>
      <c r="AP234" s="470">
        <f t="shared" si="98"/>
        <v>0</v>
      </c>
      <c r="AQ234" s="470">
        <f t="shared" si="98"/>
        <v>0</v>
      </c>
      <c r="AR234" s="1028"/>
      <c r="AS234" s="1017"/>
      <c r="AT234" s="1015"/>
      <c r="AU234" s="1008"/>
      <c r="AW234" s="35">
        <f>+AT235-I235</f>
        <v>0</v>
      </c>
    </row>
    <row r="235" spans="4:49" ht="21.75" hidden="1" customHeight="1">
      <c r="D235" s="1051" t="s">
        <v>134</v>
      </c>
      <c r="E235" s="1048" t="s">
        <v>281</v>
      </c>
      <c r="F235" s="1046" t="s">
        <v>279</v>
      </c>
      <c r="G235" s="1043"/>
      <c r="H235" s="1034"/>
      <c r="I235" s="1040">
        <f>+H235+K235-L235</f>
        <v>0</v>
      </c>
      <c r="J235" s="1037">
        <f>+K235-L235</f>
        <v>0</v>
      </c>
      <c r="K235" s="1034">
        <f>+SUM(N235:AQ235)</f>
        <v>0</v>
      </c>
      <c r="L235" s="1029">
        <v>0</v>
      </c>
      <c r="M235" s="462" t="s">
        <v>386</v>
      </c>
      <c r="N235" s="463"/>
      <c r="O235" s="463"/>
      <c r="P235" s="463"/>
      <c r="Q235" s="463"/>
      <c r="R235" s="463"/>
      <c r="S235" s="463"/>
      <c r="T235" s="463"/>
      <c r="U235" s="463"/>
      <c r="V235" s="463"/>
      <c r="W235" s="463"/>
      <c r="X235" s="463"/>
      <c r="Y235" s="463"/>
      <c r="Z235" s="463"/>
      <c r="AA235" s="463"/>
      <c r="AB235" s="463"/>
      <c r="AC235" s="463"/>
      <c r="AD235" s="472"/>
      <c r="AE235" s="472"/>
      <c r="AF235" s="472"/>
      <c r="AG235" s="472"/>
      <c r="AH235" s="472"/>
      <c r="AI235" s="472"/>
      <c r="AJ235" s="472"/>
      <c r="AK235" s="472"/>
      <c r="AL235" s="472"/>
      <c r="AM235" s="472"/>
      <c r="AN235" s="472"/>
      <c r="AO235" s="472"/>
      <c r="AP235" s="472"/>
      <c r="AQ235" s="472"/>
      <c r="AR235" s="1026"/>
      <c r="AS235" s="1018"/>
      <c r="AT235" s="1014"/>
      <c r="AU235" s="1007">
        <f>+AT235-I235</f>
        <v>0</v>
      </c>
      <c r="AV235" s="35"/>
    </row>
    <row r="236" spans="4:49" ht="21.75" hidden="1" customHeight="1">
      <c r="D236" s="1052"/>
      <c r="E236" s="1049"/>
      <c r="F236" s="846"/>
      <c r="G236" s="1044"/>
      <c r="H236" s="1035"/>
      <c r="I236" s="1041"/>
      <c r="J236" s="1038"/>
      <c r="K236" s="1035"/>
      <c r="L236" s="1030"/>
      <c r="M236" s="464" t="s">
        <v>380</v>
      </c>
      <c r="N236" s="465">
        <f>+N235-N237</f>
        <v>0</v>
      </c>
      <c r="O236" s="465">
        <f t="shared" ref="O236:AQ236" si="99">+N236+O235-O237</f>
        <v>0</v>
      </c>
      <c r="P236" s="465">
        <f t="shared" si="99"/>
        <v>0</v>
      </c>
      <c r="Q236" s="465">
        <f t="shared" si="99"/>
        <v>0</v>
      </c>
      <c r="R236" s="465">
        <f t="shared" si="99"/>
        <v>0</v>
      </c>
      <c r="S236" s="465">
        <f t="shared" si="99"/>
        <v>0</v>
      </c>
      <c r="T236" s="465">
        <f t="shared" si="99"/>
        <v>0</v>
      </c>
      <c r="U236" s="465">
        <f t="shared" si="99"/>
        <v>0</v>
      </c>
      <c r="V236" s="465">
        <f t="shared" si="99"/>
        <v>0</v>
      </c>
      <c r="W236" s="465">
        <f t="shared" si="99"/>
        <v>0</v>
      </c>
      <c r="X236" s="465">
        <f t="shared" si="99"/>
        <v>0</v>
      </c>
      <c r="Y236" s="465">
        <f t="shared" si="99"/>
        <v>0</v>
      </c>
      <c r="Z236" s="465">
        <f t="shared" si="99"/>
        <v>0</v>
      </c>
      <c r="AA236" s="465">
        <f t="shared" si="99"/>
        <v>0</v>
      </c>
      <c r="AB236" s="465">
        <f t="shared" si="99"/>
        <v>0</v>
      </c>
      <c r="AC236" s="465">
        <f t="shared" si="99"/>
        <v>0</v>
      </c>
      <c r="AD236" s="465">
        <f t="shared" si="99"/>
        <v>0</v>
      </c>
      <c r="AE236" s="465">
        <f t="shared" si="99"/>
        <v>0</v>
      </c>
      <c r="AF236" s="465">
        <f t="shared" si="99"/>
        <v>0</v>
      </c>
      <c r="AG236" s="465">
        <f t="shared" si="99"/>
        <v>0</v>
      </c>
      <c r="AH236" s="465">
        <f t="shared" si="99"/>
        <v>0</v>
      </c>
      <c r="AI236" s="465">
        <f t="shared" si="99"/>
        <v>0</v>
      </c>
      <c r="AJ236" s="465">
        <f t="shared" si="99"/>
        <v>0</v>
      </c>
      <c r="AK236" s="465">
        <f t="shared" si="99"/>
        <v>0</v>
      </c>
      <c r="AL236" s="465">
        <f t="shared" si="99"/>
        <v>0</v>
      </c>
      <c r="AM236" s="465">
        <f t="shared" si="99"/>
        <v>0</v>
      </c>
      <c r="AN236" s="465">
        <f t="shared" si="99"/>
        <v>0</v>
      </c>
      <c r="AO236" s="465">
        <f t="shared" si="99"/>
        <v>0</v>
      </c>
      <c r="AP236" s="465">
        <f t="shared" si="99"/>
        <v>0</v>
      </c>
      <c r="AQ236" s="465">
        <f t="shared" si="99"/>
        <v>0</v>
      </c>
      <c r="AR236" s="1027"/>
      <c r="AS236" s="1019"/>
      <c r="AT236" s="1015"/>
      <c r="AU236" s="1008"/>
      <c r="AV236" s="35"/>
    </row>
    <row r="237" spans="4:49" ht="21.75" hidden="1" customHeight="1">
      <c r="D237" s="1052"/>
      <c r="E237" s="1049"/>
      <c r="F237" s="846"/>
      <c r="G237" s="1044"/>
      <c r="H237" s="1035"/>
      <c r="I237" s="1041"/>
      <c r="J237" s="1038"/>
      <c r="K237" s="1035"/>
      <c r="L237" s="1030"/>
      <c r="M237" s="464" t="s">
        <v>1075</v>
      </c>
      <c r="N237" s="465"/>
      <c r="O237" s="465"/>
      <c r="P237" s="465"/>
      <c r="Q237" s="465"/>
      <c r="R237" s="465"/>
      <c r="S237" s="465"/>
      <c r="T237" s="465"/>
      <c r="U237" s="465"/>
      <c r="V237" s="465"/>
      <c r="W237" s="465"/>
      <c r="X237" s="465"/>
      <c r="Y237" s="465"/>
      <c r="Z237" s="465"/>
      <c r="AA237" s="465"/>
      <c r="AB237" s="465"/>
      <c r="AC237" s="465"/>
      <c r="AD237" s="473"/>
      <c r="AE237" s="473"/>
      <c r="AF237" s="473"/>
      <c r="AG237" s="473"/>
      <c r="AH237" s="473"/>
      <c r="AI237" s="473"/>
      <c r="AJ237" s="473"/>
      <c r="AK237" s="473"/>
      <c r="AL237" s="473"/>
      <c r="AM237" s="473"/>
      <c r="AN237" s="473"/>
      <c r="AO237" s="473"/>
      <c r="AP237" s="473"/>
      <c r="AQ237" s="473"/>
      <c r="AR237" s="1027"/>
      <c r="AS237" s="1019"/>
      <c r="AT237" s="1015"/>
      <c r="AU237" s="1008"/>
      <c r="AV237" s="35">
        <f>+I235-AT235</f>
        <v>0</v>
      </c>
    </row>
    <row r="238" spans="4:49" ht="21.75" hidden="1" customHeight="1">
      <c r="D238" s="1052"/>
      <c r="E238" s="1049" t="s">
        <v>1114</v>
      </c>
      <c r="F238" s="846"/>
      <c r="G238" s="1044"/>
      <c r="H238" s="1035"/>
      <c r="I238" s="1041"/>
      <c r="J238" s="1038"/>
      <c r="K238" s="1035"/>
      <c r="L238" s="1030"/>
      <c r="M238" s="49" t="s">
        <v>1076</v>
      </c>
      <c r="N238" s="466"/>
      <c r="O238" s="467"/>
      <c r="P238" s="467"/>
      <c r="Q238" s="467"/>
      <c r="R238" s="467"/>
      <c r="S238" s="467"/>
      <c r="T238" s="467"/>
      <c r="U238" s="467"/>
      <c r="V238" s="467"/>
      <c r="W238" s="467"/>
      <c r="X238" s="467"/>
      <c r="Y238" s="467"/>
      <c r="Z238" s="467"/>
      <c r="AA238" s="467"/>
      <c r="AB238" s="467"/>
      <c r="AC238" s="467"/>
      <c r="AD238" s="467"/>
      <c r="AE238" s="467"/>
      <c r="AF238" s="467"/>
      <c r="AG238" s="467"/>
      <c r="AH238" s="467"/>
      <c r="AI238" s="467"/>
      <c r="AJ238" s="467"/>
      <c r="AK238" s="467"/>
      <c r="AL238" s="467"/>
      <c r="AM238" s="467"/>
      <c r="AN238" s="467"/>
      <c r="AO238" s="467"/>
      <c r="AP238" s="467"/>
      <c r="AQ238" s="467"/>
      <c r="AR238" s="1028"/>
      <c r="AS238" s="1017"/>
      <c r="AT238" s="1015"/>
      <c r="AU238" s="1008"/>
      <c r="AV238" s="35"/>
    </row>
    <row r="239" spans="4:49" ht="21.75" hidden="1" customHeight="1">
      <c r="D239" s="1053"/>
      <c r="E239" s="1050" t="s">
        <v>1114</v>
      </c>
      <c r="F239" s="1047"/>
      <c r="G239" s="1045"/>
      <c r="H239" s="1036"/>
      <c r="I239" s="1042"/>
      <c r="J239" s="1039"/>
      <c r="K239" s="1036"/>
      <c r="L239" s="1031"/>
      <c r="M239" s="468" t="s">
        <v>306</v>
      </c>
      <c r="N239" s="469">
        <f>+H235+N237-N238</f>
        <v>0</v>
      </c>
      <c r="O239" s="470">
        <f t="shared" ref="O239:AQ239" si="100">+N239+O237-O238</f>
        <v>0</v>
      </c>
      <c r="P239" s="470">
        <f t="shared" si="100"/>
        <v>0</v>
      </c>
      <c r="Q239" s="470">
        <f t="shared" si="100"/>
        <v>0</v>
      </c>
      <c r="R239" s="470">
        <f t="shared" si="100"/>
        <v>0</v>
      </c>
      <c r="S239" s="470">
        <f t="shared" si="100"/>
        <v>0</v>
      </c>
      <c r="T239" s="470">
        <f t="shared" si="100"/>
        <v>0</v>
      </c>
      <c r="U239" s="470">
        <f t="shared" si="100"/>
        <v>0</v>
      </c>
      <c r="V239" s="470">
        <f t="shared" si="100"/>
        <v>0</v>
      </c>
      <c r="W239" s="470">
        <f t="shared" si="100"/>
        <v>0</v>
      </c>
      <c r="X239" s="470">
        <f t="shared" si="100"/>
        <v>0</v>
      </c>
      <c r="Y239" s="470">
        <f t="shared" si="100"/>
        <v>0</v>
      </c>
      <c r="Z239" s="470">
        <f t="shared" si="100"/>
        <v>0</v>
      </c>
      <c r="AA239" s="470">
        <f t="shared" si="100"/>
        <v>0</v>
      </c>
      <c r="AB239" s="470">
        <f t="shared" si="100"/>
        <v>0</v>
      </c>
      <c r="AC239" s="470">
        <f t="shared" si="100"/>
        <v>0</v>
      </c>
      <c r="AD239" s="470">
        <f t="shared" si="100"/>
        <v>0</v>
      </c>
      <c r="AE239" s="470">
        <f t="shared" si="100"/>
        <v>0</v>
      </c>
      <c r="AF239" s="470">
        <f t="shared" si="100"/>
        <v>0</v>
      </c>
      <c r="AG239" s="470">
        <f t="shared" si="100"/>
        <v>0</v>
      </c>
      <c r="AH239" s="470">
        <f t="shared" si="100"/>
        <v>0</v>
      </c>
      <c r="AI239" s="470">
        <f t="shared" si="100"/>
        <v>0</v>
      </c>
      <c r="AJ239" s="470">
        <f t="shared" si="100"/>
        <v>0</v>
      </c>
      <c r="AK239" s="470">
        <f t="shared" si="100"/>
        <v>0</v>
      </c>
      <c r="AL239" s="470">
        <f t="shared" si="100"/>
        <v>0</v>
      </c>
      <c r="AM239" s="470">
        <f t="shared" si="100"/>
        <v>0</v>
      </c>
      <c r="AN239" s="470">
        <f t="shared" si="100"/>
        <v>0</v>
      </c>
      <c r="AO239" s="470">
        <f t="shared" si="100"/>
        <v>0</v>
      </c>
      <c r="AP239" s="470">
        <f t="shared" si="100"/>
        <v>0</v>
      </c>
      <c r="AQ239" s="470">
        <f t="shared" si="100"/>
        <v>0</v>
      </c>
      <c r="AR239" s="1028"/>
      <c r="AS239" s="1017"/>
      <c r="AT239" s="1015"/>
      <c r="AU239" s="1008"/>
    </row>
    <row r="240" spans="4:49" ht="21.75" customHeight="1">
      <c r="D240" s="1051" t="s">
        <v>133</v>
      </c>
      <c r="E240" s="1048" t="s">
        <v>1147</v>
      </c>
      <c r="F240" s="1046" t="s">
        <v>279</v>
      </c>
      <c r="G240" s="1043"/>
      <c r="H240" s="1034"/>
      <c r="I240" s="1040">
        <f>+H240+K240-L240</f>
        <v>0</v>
      </c>
      <c r="J240" s="1037">
        <f>+K240-L240</f>
        <v>0</v>
      </c>
      <c r="K240" s="1034">
        <f>+SUM(N240:AQ240)</f>
        <v>0</v>
      </c>
      <c r="L240" s="1029">
        <v>0</v>
      </c>
      <c r="M240" s="462" t="s">
        <v>386</v>
      </c>
      <c r="N240" s="463"/>
      <c r="O240" s="463"/>
      <c r="P240" s="463"/>
      <c r="Q240" s="463"/>
      <c r="R240" s="463"/>
      <c r="S240" s="463"/>
      <c r="T240" s="463"/>
      <c r="U240" s="463"/>
      <c r="V240" s="463"/>
      <c r="W240" s="463"/>
      <c r="X240" s="463"/>
      <c r="Y240" s="463"/>
      <c r="Z240" s="463"/>
      <c r="AA240" s="463"/>
      <c r="AB240" s="463"/>
      <c r="AC240" s="463"/>
      <c r="AD240" s="472"/>
      <c r="AE240" s="472"/>
      <c r="AF240" s="472"/>
      <c r="AG240" s="472"/>
      <c r="AH240" s="472"/>
      <c r="AI240" s="472"/>
      <c r="AJ240" s="472"/>
      <c r="AK240" s="472"/>
      <c r="AL240" s="472"/>
      <c r="AM240" s="472"/>
      <c r="AN240" s="472"/>
      <c r="AO240" s="472"/>
      <c r="AP240" s="472"/>
      <c r="AQ240" s="472"/>
      <c r="AR240" s="1026"/>
      <c r="AS240" s="1018"/>
      <c r="AT240" s="1014"/>
      <c r="AU240" s="1007">
        <f>+AT240-I240</f>
        <v>0</v>
      </c>
      <c r="AV240" s="35"/>
    </row>
    <row r="241" spans="4:48" ht="21.75" customHeight="1">
      <c r="D241" s="1052"/>
      <c r="E241" s="1049"/>
      <c r="F241" s="846"/>
      <c r="G241" s="1044"/>
      <c r="H241" s="1035"/>
      <c r="I241" s="1041"/>
      <c r="J241" s="1038"/>
      <c r="K241" s="1035"/>
      <c r="L241" s="1030"/>
      <c r="M241" s="464" t="s">
        <v>380</v>
      </c>
      <c r="N241" s="465">
        <f>+N240-N242</f>
        <v>0</v>
      </c>
      <c r="O241" s="465">
        <f t="shared" ref="O241:AQ241" si="101">+N241+O240-O242</f>
        <v>0</v>
      </c>
      <c r="P241" s="465">
        <f t="shared" si="101"/>
        <v>0</v>
      </c>
      <c r="Q241" s="465">
        <f t="shared" si="101"/>
        <v>0</v>
      </c>
      <c r="R241" s="465">
        <f t="shared" si="101"/>
        <v>0</v>
      </c>
      <c r="S241" s="465">
        <f t="shared" si="101"/>
        <v>0</v>
      </c>
      <c r="T241" s="465">
        <f t="shared" si="101"/>
        <v>0</v>
      </c>
      <c r="U241" s="465">
        <f t="shared" si="101"/>
        <v>0</v>
      </c>
      <c r="V241" s="465">
        <f t="shared" si="101"/>
        <v>0</v>
      </c>
      <c r="W241" s="465">
        <f t="shared" si="101"/>
        <v>0</v>
      </c>
      <c r="X241" s="465">
        <f t="shared" si="101"/>
        <v>0</v>
      </c>
      <c r="Y241" s="465">
        <f t="shared" si="101"/>
        <v>0</v>
      </c>
      <c r="Z241" s="465">
        <f t="shared" si="101"/>
        <v>0</v>
      </c>
      <c r="AA241" s="465">
        <f t="shared" si="101"/>
        <v>0</v>
      </c>
      <c r="AB241" s="465">
        <f t="shared" si="101"/>
        <v>0</v>
      </c>
      <c r="AC241" s="465">
        <f t="shared" si="101"/>
        <v>0</v>
      </c>
      <c r="AD241" s="465">
        <f t="shared" si="101"/>
        <v>0</v>
      </c>
      <c r="AE241" s="465">
        <f t="shared" si="101"/>
        <v>0</v>
      </c>
      <c r="AF241" s="465">
        <f t="shared" si="101"/>
        <v>0</v>
      </c>
      <c r="AG241" s="465">
        <f t="shared" si="101"/>
        <v>0</v>
      </c>
      <c r="AH241" s="465">
        <f t="shared" si="101"/>
        <v>0</v>
      </c>
      <c r="AI241" s="465">
        <f t="shared" si="101"/>
        <v>0</v>
      </c>
      <c r="AJ241" s="465">
        <f t="shared" si="101"/>
        <v>0</v>
      </c>
      <c r="AK241" s="465">
        <f t="shared" si="101"/>
        <v>0</v>
      </c>
      <c r="AL241" s="465">
        <f t="shared" si="101"/>
        <v>0</v>
      </c>
      <c r="AM241" s="465">
        <f t="shared" si="101"/>
        <v>0</v>
      </c>
      <c r="AN241" s="465">
        <f t="shared" si="101"/>
        <v>0</v>
      </c>
      <c r="AO241" s="465">
        <f t="shared" si="101"/>
        <v>0</v>
      </c>
      <c r="AP241" s="465">
        <f t="shared" si="101"/>
        <v>0</v>
      </c>
      <c r="AQ241" s="465">
        <f t="shared" si="101"/>
        <v>0</v>
      </c>
      <c r="AR241" s="1027"/>
      <c r="AS241" s="1019"/>
      <c r="AT241" s="1015"/>
      <c r="AU241" s="1008"/>
      <c r="AV241" s="35"/>
    </row>
    <row r="242" spans="4:48" ht="21.75" customHeight="1">
      <c r="D242" s="1052"/>
      <c r="E242" s="1049"/>
      <c r="F242" s="846"/>
      <c r="G242" s="1044"/>
      <c r="H242" s="1035"/>
      <c r="I242" s="1041"/>
      <c r="J242" s="1038"/>
      <c r="K242" s="1035"/>
      <c r="L242" s="1030"/>
      <c r="M242" s="464" t="s">
        <v>1075</v>
      </c>
      <c r="N242" s="465"/>
      <c r="O242" s="465"/>
      <c r="P242" s="465"/>
      <c r="Q242" s="465"/>
      <c r="R242" s="465"/>
      <c r="S242" s="465"/>
      <c r="T242" s="465"/>
      <c r="U242" s="465"/>
      <c r="V242" s="465"/>
      <c r="W242" s="465"/>
      <c r="X242" s="465"/>
      <c r="Y242" s="465"/>
      <c r="Z242" s="465"/>
      <c r="AA242" s="465"/>
      <c r="AB242" s="465"/>
      <c r="AC242" s="465"/>
      <c r="AD242" s="473"/>
      <c r="AE242" s="473"/>
      <c r="AF242" s="473"/>
      <c r="AG242" s="473"/>
      <c r="AH242" s="473"/>
      <c r="AI242" s="473"/>
      <c r="AJ242" s="473"/>
      <c r="AK242" s="473"/>
      <c r="AL242" s="473"/>
      <c r="AM242" s="473"/>
      <c r="AN242" s="473"/>
      <c r="AO242" s="473"/>
      <c r="AP242" s="473"/>
      <c r="AQ242" s="473"/>
      <c r="AR242" s="1027"/>
      <c r="AS242" s="1019"/>
      <c r="AT242" s="1015"/>
      <c r="AU242" s="1008"/>
      <c r="AV242" s="35">
        <f>+I240-AT240</f>
        <v>0</v>
      </c>
    </row>
    <row r="243" spans="4:48" ht="21.75" customHeight="1">
      <c r="D243" s="1052"/>
      <c r="E243" s="1049" t="s">
        <v>1114</v>
      </c>
      <c r="F243" s="846"/>
      <c r="G243" s="1044"/>
      <c r="H243" s="1035"/>
      <c r="I243" s="1041"/>
      <c r="J243" s="1038"/>
      <c r="K243" s="1035"/>
      <c r="L243" s="1030"/>
      <c r="M243" s="49" t="s">
        <v>1076</v>
      </c>
      <c r="N243" s="466"/>
      <c r="O243" s="467"/>
      <c r="P243" s="467"/>
      <c r="Q243" s="467"/>
      <c r="R243" s="467"/>
      <c r="S243" s="467"/>
      <c r="T243" s="467"/>
      <c r="U243" s="467"/>
      <c r="V243" s="467"/>
      <c r="W243" s="467"/>
      <c r="X243" s="467"/>
      <c r="Y243" s="467"/>
      <c r="Z243" s="467"/>
      <c r="AA243" s="467"/>
      <c r="AB243" s="467"/>
      <c r="AC243" s="467"/>
      <c r="AD243" s="467"/>
      <c r="AE243" s="467"/>
      <c r="AF243" s="467"/>
      <c r="AG243" s="467"/>
      <c r="AH243" s="467"/>
      <c r="AI243" s="467"/>
      <c r="AJ243" s="467"/>
      <c r="AK243" s="467"/>
      <c r="AL243" s="467"/>
      <c r="AM243" s="467"/>
      <c r="AN243" s="467"/>
      <c r="AO243" s="467"/>
      <c r="AP243" s="467"/>
      <c r="AQ243" s="467"/>
      <c r="AR243" s="1028"/>
      <c r="AS243" s="1017"/>
      <c r="AT243" s="1015"/>
      <c r="AU243" s="1008"/>
      <c r="AV243" s="35"/>
    </row>
    <row r="244" spans="4:48" ht="21.75" customHeight="1">
      <c r="D244" s="1053"/>
      <c r="E244" s="1050" t="s">
        <v>1114</v>
      </c>
      <c r="F244" s="1047"/>
      <c r="G244" s="1045"/>
      <c r="H244" s="1036"/>
      <c r="I244" s="1042"/>
      <c r="J244" s="1039"/>
      <c r="K244" s="1036"/>
      <c r="L244" s="1031"/>
      <c r="M244" s="468" t="s">
        <v>306</v>
      </c>
      <c r="N244" s="469">
        <f>+H240+N242-N243</f>
        <v>0</v>
      </c>
      <c r="O244" s="470">
        <f t="shared" ref="O244:AQ244" si="102">+N244+O242-O243</f>
        <v>0</v>
      </c>
      <c r="P244" s="470">
        <f t="shared" si="102"/>
        <v>0</v>
      </c>
      <c r="Q244" s="470">
        <f t="shared" si="102"/>
        <v>0</v>
      </c>
      <c r="R244" s="470">
        <f t="shared" si="102"/>
        <v>0</v>
      </c>
      <c r="S244" s="470">
        <f t="shared" si="102"/>
        <v>0</v>
      </c>
      <c r="T244" s="470">
        <f t="shared" si="102"/>
        <v>0</v>
      </c>
      <c r="U244" s="470">
        <f t="shared" si="102"/>
        <v>0</v>
      </c>
      <c r="V244" s="470">
        <f t="shared" si="102"/>
        <v>0</v>
      </c>
      <c r="W244" s="470">
        <f t="shared" si="102"/>
        <v>0</v>
      </c>
      <c r="X244" s="470">
        <f t="shared" si="102"/>
        <v>0</v>
      </c>
      <c r="Y244" s="470">
        <f t="shared" si="102"/>
        <v>0</v>
      </c>
      <c r="Z244" s="470">
        <f t="shared" si="102"/>
        <v>0</v>
      </c>
      <c r="AA244" s="470">
        <f t="shared" si="102"/>
        <v>0</v>
      </c>
      <c r="AB244" s="470">
        <f t="shared" si="102"/>
        <v>0</v>
      </c>
      <c r="AC244" s="470">
        <f t="shared" si="102"/>
        <v>0</v>
      </c>
      <c r="AD244" s="470">
        <f t="shared" si="102"/>
        <v>0</v>
      </c>
      <c r="AE244" s="470">
        <f t="shared" si="102"/>
        <v>0</v>
      </c>
      <c r="AF244" s="470">
        <f t="shared" si="102"/>
        <v>0</v>
      </c>
      <c r="AG244" s="470">
        <f t="shared" si="102"/>
        <v>0</v>
      </c>
      <c r="AH244" s="470">
        <f t="shared" si="102"/>
        <v>0</v>
      </c>
      <c r="AI244" s="470">
        <f t="shared" si="102"/>
        <v>0</v>
      </c>
      <c r="AJ244" s="470">
        <f t="shared" si="102"/>
        <v>0</v>
      </c>
      <c r="AK244" s="470">
        <f t="shared" si="102"/>
        <v>0</v>
      </c>
      <c r="AL244" s="470">
        <f t="shared" si="102"/>
        <v>0</v>
      </c>
      <c r="AM244" s="470">
        <f t="shared" si="102"/>
        <v>0</v>
      </c>
      <c r="AN244" s="470">
        <f t="shared" si="102"/>
        <v>0</v>
      </c>
      <c r="AO244" s="470">
        <f t="shared" si="102"/>
        <v>0</v>
      </c>
      <c r="AP244" s="470">
        <f t="shared" si="102"/>
        <v>0</v>
      </c>
      <c r="AQ244" s="470">
        <f t="shared" si="102"/>
        <v>0</v>
      </c>
      <c r="AR244" s="1028"/>
      <c r="AS244" s="1017"/>
      <c r="AT244" s="1015"/>
      <c r="AU244" s="1008"/>
    </row>
    <row r="245" spans="4:48" ht="21.75" hidden="1" customHeight="1">
      <c r="D245" s="1051" t="s">
        <v>1148</v>
      </c>
      <c r="E245" s="1048" t="s">
        <v>1149</v>
      </c>
      <c r="F245" s="1046"/>
      <c r="G245" s="1043"/>
      <c r="H245" s="1034"/>
      <c r="I245" s="1040">
        <f>+H245+K245-L245</f>
        <v>0</v>
      </c>
      <c r="J245" s="1037">
        <f>+K245-L245</f>
        <v>0</v>
      </c>
      <c r="K245" s="1034">
        <f>+SUM(N245:AQ245)</f>
        <v>0</v>
      </c>
      <c r="L245" s="1029">
        <v>0</v>
      </c>
      <c r="M245" s="462" t="s">
        <v>386</v>
      </c>
      <c r="N245" s="463"/>
      <c r="O245" s="463"/>
      <c r="P245" s="463"/>
      <c r="Q245" s="463"/>
      <c r="R245" s="463"/>
      <c r="S245" s="463"/>
      <c r="T245" s="463"/>
      <c r="U245" s="463"/>
      <c r="V245" s="463"/>
      <c r="W245" s="463"/>
      <c r="X245" s="463"/>
      <c r="Y245" s="463"/>
      <c r="Z245" s="463"/>
      <c r="AA245" s="463"/>
      <c r="AB245" s="463"/>
      <c r="AC245" s="463"/>
      <c r="AD245" s="472"/>
      <c r="AE245" s="472"/>
      <c r="AF245" s="472"/>
      <c r="AG245" s="472"/>
      <c r="AH245" s="472"/>
      <c r="AI245" s="472"/>
      <c r="AJ245" s="472"/>
      <c r="AK245" s="472"/>
      <c r="AL245" s="472"/>
      <c r="AM245" s="472"/>
      <c r="AN245" s="472"/>
      <c r="AO245" s="472"/>
      <c r="AP245" s="472"/>
      <c r="AQ245" s="472"/>
      <c r="AR245" s="1016"/>
      <c r="AS245" s="1016"/>
      <c r="AT245" s="1010"/>
      <c r="AU245" s="1007"/>
    </row>
    <row r="246" spans="4:48" ht="21.75" hidden="1" customHeight="1">
      <c r="D246" s="1052"/>
      <c r="E246" s="1049"/>
      <c r="F246" s="846"/>
      <c r="G246" s="1044"/>
      <c r="H246" s="1035"/>
      <c r="I246" s="1041"/>
      <c r="J246" s="1038"/>
      <c r="K246" s="1035"/>
      <c r="L246" s="1030"/>
      <c r="M246" s="464" t="s">
        <v>380</v>
      </c>
      <c r="N246" s="465">
        <f>+N245-N247</f>
        <v>0</v>
      </c>
      <c r="O246" s="465">
        <f t="shared" ref="O246:AQ246" si="103">+N246+O245-O247</f>
        <v>0</v>
      </c>
      <c r="P246" s="465">
        <f t="shared" si="103"/>
        <v>0</v>
      </c>
      <c r="Q246" s="465">
        <f t="shared" si="103"/>
        <v>0</v>
      </c>
      <c r="R246" s="465">
        <f t="shared" si="103"/>
        <v>0</v>
      </c>
      <c r="S246" s="465">
        <f t="shared" si="103"/>
        <v>0</v>
      </c>
      <c r="T246" s="465">
        <f t="shared" si="103"/>
        <v>0</v>
      </c>
      <c r="U246" s="465">
        <f t="shared" si="103"/>
        <v>0</v>
      </c>
      <c r="V246" s="465">
        <f t="shared" si="103"/>
        <v>0</v>
      </c>
      <c r="W246" s="465">
        <f t="shared" si="103"/>
        <v>0</v>
      </c>
      <c r="X246" s="465">
        <f t="shared" si="103"/>
        <v>0</v>
      </c>
      <c r="Y246" s="465">
        <f t="shared" si="103"/>
        <v>0</v>
      </c>
      <c r="Z246" s="465">
        <f t="shared" si="103"/>
        <v>0</v>
      </c>
      <c r="AA246" s="465">
        <f t="shared" si="103"/>
        <v>0</v>
      </c>
      <c r="AB246" s="465">
        <f t="shared" si="103"/>
        <v>0</v>
      </c>
      <c r="AC246" s="465">
        <f t="shared" si="103"/>
        <v>0</v>
      </c>
      <c r="AD246" s="465">
        <f t="shared" si="103"/>
        <v>0</v>
      </c>
      <c r="AE246" s="465">
        <f t="shared" si="103"/>
        <v>0</v>
      </c>
      <c r="AF246" s="465">
        <f t="shared" si="103"/>
        <v>0</v>
      </c>
      <c r="AG246" s="465">
        <f t="shared" si="103"/>
        <v>0</v>
      </c>
      <c r="AH246" s="465">
        <f t="shared" si="103"/>
        <v>0</v>
      </c>
      <c r="AI246" s="465">
        <f t="shared" si="103"/>
        <v>0</v>
      </c>
      <c r="AJ246" s="465">
        <f t="shared" si="103"/>
        <v>0</v>
      </c>
      <c r="AK246" s="465">
        <f t="shared" si="103"/>
        <v>0</v>
      </c>
      <c r="AL246" s="465">
        <f t="shared" si="103"/>
        <v>0</v>
      </c>
      <c r="AM246" s="465">
        <f t="shared" si="103"/>
        <v>0</v>
      </c>
      <c r="AN246" s="465">
        <f t="shared" si="103"/>
        <v>0</v>
      </c>
      <c r="AO246" s="465">
        <f t="shared" si="103"/>
        <v>0</v>
      </c>
      <c r="AP246" s="465">
        <f t="shared" si="103"/>
        <v>0</v>
      </c>
      <c r="AQ246" s="465">
        <f t="shared" si="103"/>
        <v>0</v>
      </c>
      <c r="AR246" s="1017"/>
      <c r="AS246" s="1017"/>
      <c r="AT246" s="1011"/>
      <c r="AU246" s="1008"/>
    </row>
    <row r="247" spans="4:48" ht="21.75" hidden="1" customHeight="1">
      <c r="D247" s="1052"/>
      <c r="E247" s="1049"/>
      <c r="F247" s="846"/>
      <c r="G247" s="1044"/>
      <c r="H247" s="1035"/>
      <c r="I247" s="1041"/>
      <c r="J247" s="1038"/>
      <c r="K247" s="1035"/>
      <c r="L247" s="1030"/>
      <c r="M247" s="464" t="s">
        <v>1075</v>
      </c>
      <c r="N247" s="465"/>
      <c r="O247" s="465"/>
      <c r="P247" s="465"/>
      <c r="Q247" s="465"/>
      <c r="R247" s="465"/>
      <c r="S247" s="465"/>
      <c r="T247" s="465"/>
      <c r="U247" s="465"/>
      <c r="V247" s="465"/>
      <c r="W247" s="465"/>
      <c r="X247" s="465"/>
      <c r="Y247" s="465"/>
      <c r="Z247" s="465"/>
      <c r="AA247" s="465"/>
      <c r="AB247" s="465"/>
      <c r="AC247" s="465"/>
      <c r="AD247" s="473"/>
      <c r="AE247" s="473"/>
      <c r="AF247" s="473"/>
      <c r="AG247" s="473"/>
      <c r="AH247" s="473"/>
      <c r="AI247" s="473"/>
      <c r="AJ247" s="473"/>
      <c r="AK247" s="473"/>
      <c r="AL247" s="473"/>
      <c r="AM247" s="473"/>
      <c r="AN247" s="473"/>
      <c r="AO247" s="473"/>
      <c r="AP247" s="473"/>
      <c r="AQ247" s="473"/>
      <c r="AR247" s="1017"/>
      <c r="AS247" s="1017"/>
      <c r="AT247" s="1011"/>
      <c r="AU247" s="1008"/>
    </row>
    <row r="248" spans="4:48" ht="21.75" hidden="1" customHeight="1">
      <c r="D248" s="1052"/>
      <c r="E248" s="1049"/>
      <c r="F248" s="846"/>
      <c r="G248" s="1044"/>
      <c r="H248" s="1035"/>
      <c r="I248" s="1041"/>
      <c r="J248" s="1038"/>
      <c r="K248" s="1035"/>
      <c r="L248" s="1030"/>
      <c r="M248" s="49" t="s">
        <v>1076</v>
      </c>
      <c r="N248" s="466"/>
      <c r="O248" s="467"/>
      <c r="P248" s="467"/>
      <c r="Q248" s="467"/>
      <c r="R248" s="467"/>
      <c r="S248" s="467"/>
      <c r="T248" s="467"/>
      <c r="U248" s="467"/>
      <c r="V248" s="467"/>
      <c r="W248" s="467"/>
      <c r="X248" s="467"/>
      <c r="Y248" s="467"/>
      <c r="Z248" s="467"/>
      <c r="AA248" s="467"/>
      <c r="AB248" s="467"/>
      <c r="AC248" s="467"/>
      <c r="AD248" s="467"/>
      <c r="AE248" s="467"/>
      <c r="AF248" s="467"/>
      <c r="AG248" s="467"/>
      <c r="AH248" s="467"/>
      <c r="AI248" s="467"/>
      <c r="AJ248" s="467"/>
      <c r="AK248" s="467"/>
      <c r="AL248" s="467"/>
      <c r="AM248" s="467"/>
      <c r="AN248" s="467"/>
      <c r="AO248" s="467"/>
      <c r="AP248" s="467"/>
      <c r="AQ248" s="467"/>
      <c r="AR248" s="1017"/>
      <c r="AS248" s="1017"/>
      <c r="AT248" s="1011"/>
      <c r="AU248" s="1008"/>
    </row>
    <row r="249" spans="4:48" ht="21.75" hidden="1" customHeight="1">
      <c r="D249" s="1053"/>
      <c r="E249" s="1050"/>
      <c r="F249" s="1047"/>
      <c r="G249" s="1045"/>
      <c r="H249" s="1036"/>
      <c r="I249" s="1042"/>
      <c r="J249" s="1039"/>
      <c r="K249" s="1036"/>
      <c r="L249" s="1031"/>
      <c r="M249" s="468" t="s">
        <v>306</v>
      </c>
      <c r="N249" s="469">
        <f>+H245+N247-N248</f>
        <v>0</v>
      </c>
      <c r="O249" s="470">
        <f t="shared" ref="O249:AQ249" si="104">+N249+O247-O248</f>
        <v>0</v>
      </c>
      <c r="P249" s="470">
        <f t="shared" si="104"/>
        <v>0</v>
      </c>
      <c r="Q249" s="470">
        <f t="shared" si="104"/>
        <v>0</v>
      </c>
      <c r="R249" s="470">
        <f t="shared" si="104"/>
        <v>0</v>
      </c>
      <c r="S249" s="470">
        <f t="shared" si="104"/>
        <v>0</v>
      </c>
      <c r="T249" s="470">
        <f t="shared" si="104"/>
        <v>0</v>
      </c>
      <c r="U249" s="470">
        <f t="shared" si="104"/>
        <v>0</v>
      </c>
      <c r="V249" s="470">
        <f t="shared" si="104"/>
        <v>0</v>
      </c>
      <c r="W249" s="470">
        <f t="shared" si="104"/>
        <v>0</v>
      </c>
      <c r="X249" s="470">
        <f t="shared" si="104"/>
        <v>0</v>
      </c>
      <c r="Y249" s="470">
        <f t="shared" si="104"/>
        <v>0</v>
      </c>
      <c r="Z249" s="470">
        <f t="shared" si="104"/>
        <v>0</v>
      </c>
      <c r="AA249" s="470">
        <f t="shared" si="104"/>
        <v>0</v>
      </c>
      <c r="AB249" s="470">
        <f t="shared" si="104"/>
        <v>0</v>
      </c>
      <c r="AC249" s="470">
        <f t="shared" si="104"/>
        <v>0</v>
      </c>
      <c r="AD249" s="470">
        <f t="shared" si="104"/>
        <v>0</v>
      </c>
      <c r="AE249" s="470">
        <f t="shared" si="104"/>
        <v>0</v>
      </c>
      <c r="AF249" s="470">
        <f t="shared" si="104"/>
        <v>0</v>
      </c>
      <c r="AG249" s="470">
        <f t="shared" si="104"/>
        <v>0</v>
      </c>
      <c r="AH249" s="470">
        <f t="shared" si="104"/>
        <v>0</v>
      </c>
      <c r="AI249" s="470">
        <f t="shared" si="104"/>
        <v>0</v>
      </c>
      <c r="AJ249" s="470">
        <f t="shared" si="104"/>
        <v>0</v>
      </c>
      <c r="AK249" s="470">
        <f t="shared" si="104"/>
        <v>0</v>
      </c>
      <c r="AL249" s="470">
        <f t="shared" si="104"/>
        <v>0</v>
      </c>
      <c r="AM249" s="470">
        <f t="shared" si="104"/>
        <v>0</v>
      </c>
      <c r="AN249" s="470">
        <f t="shared" si="104"/>
        <v>0</v>
      </c>
      <c r="AO249" s="470">
        <f t="shared" si="104"/>
        <v>0</v>
      </c>
      <c r="AP249" s="470">
        <f t="shared" si="104"/>
        <v>0</v>
      </c>
      <c r="AQ249" s="470">
        <f t="shared" si="104"/>
        <v>0</v>
      </c>
      <c r="AR249" s="1017"/>
      <c r="AS249" s="1017"/>
      <c r="AT249" s="1011"/>
      <c r="AU249" s="1008"/>
    </row>
    <row r="250" spans="4:48" ht="21.75" customHeight="1">
      <c r="D250" s="1051" t="s">
        <v>1150</v>
      </c>
      <c r="E250" s="1048" t="s">
        <v>353</v>
      </c>
      <c r="F250" s="1046"/>
      <c r="G250" s="1043"/>
      <c r="H250" s="1034">
        <v>300</v>
      </c>
      <c r="I250" s="1040">
        <f>+H250+K250-L250</f>
        <v>300</v>
      </c>
      <c r="J250" s="1037">
        <f>+K250-L250</f>
        <v>0</v>
      </c>
      <c r="K250" s="1034">
        <f>+SUM(N250:AQ250)</f>
        <v>0</v>
      </c>
      <c r="L250" s="1029">
        <v>0</v>
      </c>
      <c r="M250" s="462" t="s">
        <v>386</v>
      </c>
      <c r="N250" s="463"/>
      <c r="O250" s="463"/>
      <c r="P250" s="463"/>
      <c r="Q250" s="463"/>
      <c r="R250" s="463"/>
      <c r="S250" s="463"/>
      <c r="T250" s="463"/>
      <c r="U250" s="463"/>
      <c r="V250" s="463"/>
      <c r="W250" s="463"/>
      <c r="X250" s="463"/>
      <c r="Y250" s="470">
        <f>+X250+Y248-Y249</f>
        <v>0</v>
      </c>
      <c r="Z250" s="463"/>
      <c r="AA250" s="463"/>
      <c r="AB250" s="463"/>
      <c r="AC250" s="463"/>
      <c r="AD250" s="472"/>
      <c r="AE250" s="472"/>
      <c r="AF250" s="472"/>
      <c r="AG250" s="472"/>
      <c r="AH250" s="472"/>
      <c r="AI250" s="472"/>
      <c r="AJ250" s="472"/>
      <c r="AK250" s="472"/>
      <c r="AL250" s="472"/>
      <c r="AM250" s="472"/>
      <c r="AN250" s="472"/>
      <c r="AO250" s="472"/>
      <c r="AP250" s="472"/>
      <c r="AQ250" s="472"/>
      <c r="AR250" s="1016"/>
      <c r="AS250" s="1016"/>
      <c r="AT250" s="1010"/>
      <c r="AU250" s="1007">
        <f>+AT250-I250</f>
        <v>-300</v>
      </c>
      <c r="AV250" s="35"/>
    </row>
    <row r="251" spans="4:48" ht="21.75" customHeight="1">
      <c r="D251" s="1052"/>
      <c r="E251" s="1049"/>
      <c r="F251" s="846"/>
      <c r="G251" s="1044"/>
      <c r="H251" s="1035"/>
      <c r="I251" s="1041"/>
      <c r="J251" s="1038"/>
      <c r="K251" s="1035"/>
      <c r="L251" s="1030"/>
      <c r="M251" s="464" t="s">
        <v>380</v>
      </c>
      <c r="N251" s="465">
        <f>+N250-N252</f>
        <v>0</v>
      </c>
      <c r="O251" s="465">
        <f t="shared" ref="O251:AQ251" si="105">+N251+O250-O252</f>
        <v>0</v>
      </c>
      <c r="P251" s="465">
        <f t="shared" si="105"/>
        <v>0</v>
      </c>
      <c r="Q251" s="465">
        <f t="shared" si="105"/>
        <v>0</v>
      </c>
      <c r="R251" s="465">
        <f t="shared" si="105"/>
        <v>-200</v>
      </c>
      <c r="S251" s="465">
        <f t="shared" si="105"/>
        <v>-200</v>
      </c>
      <c r="T251" s="465">
        <f t="shared" si="105"/>
        <v>-200</v>
      </c>
      <c r="U251" s="465">
        <f t="shared" si="105"/>
        <v>-200</v>
      </c>
      <c r="V251" s="465">
        <f t="shared" si="105"/>
        <v>-200</v>
      </c>
      <c r="W251" s="465">
        <f t="shared" si="105"/>
        <v>-200</v>
      </c>
      <c r="X251" s="465">
        <f t="shared" si="105"/>
        <v>-200</v>
      </c>
      <c r="Y251" s="465">
        <f t="shared" si="105"/>
        <v>-200</v>
      </c>
      <c r="Z251" s="465">
        <f t="shared" si="105"/>
        <v>-200</v>
      </c>
      <c r="AA251" s="465">
        <f t="shared" si="105"/>
        <v>-200</v>
      </c>
      <c r="AB251" s="465">
        <f t="shared" si="105"/>
        <v>-200</v>
      </c>
      <c r="AC251" s="465">
        <f t="shared" si="105"/>
        <v>-200</v>
      </c>
      <c r="AD251" s="465">
        <f t="shared" si="105"/>
        <v>-200</v>
      </c>
      <c r="AE251" s="465">
        <f t="shared" si="105"/>
        <v>-200</v>
      </c>
      <c r="AF251" s="465">
        <f t="shared" si="105"/>
        <v>-200</v>
      </c>
      <c r="AG251" s="465">
        <f t="shared" si="105"/>
        <v>-200</v>
      </c>
      <c r="AH251" s="465">
        <f t="shared" si="105"/>
        <v>-200</v>
      </c>
      <c r="AI251" s="465">
        <f t="shared" si="105"/>
        <v>-200</v>
      </c>
      <c r="AJ251" s="465">
        <f t="shared" si="105"/>
        <v>-200</v>
      </c>
      <c r="AK251" s="465">
        <f t="shared" si="105"/>
        <v>-200</v>
      </c>
      <c r="AL251" s="465">
        <f t="shared" si="105"/>
        <v>-200</v>
      </c>
      <c r="AM251" s="465">
        <f t="shared" si="105"/>
        <v>-200</v>
      </c>
      <c r="AN251" s="465">
        <f t="shared" si="105"/>
        <v>-200</v>
      </c>
      <c r="AO251" s="465">
        <f t="shared" si="105"/>
        <v>-200</v>
      </c>
      <c r="AP251" s="465">
        <f t="shared" si="105"/>
        <v>-200</v>
      </c>
      <c r="AQ251" s="465">
        <f t="shared" si="105"/>
        <v>-200</v>
      </c>
      <c r="AR251" s="1017"/>
      <c r="AS251" s="1017"/>
      <c r="AT251" s="1011"/>
      <c r="AU251" s="1008"/>
    </row>
    <row r="252" spans="4:48" ht="21.75" customHeight="1">
      <c r="D252" s="1052"/>
      <c r="E252" s="1049"/>
      <c r="F252" s="846"/>
      <c r="G252" s="1044"/>
      <c r="H252" s="1035"/>
      <c r="I252" s="1041"/>
      <c r="J252" s="1038"/>
      <c r="K252" s="1035"/>
      <c r="L252" s="1030"/>
      <c r="M252" s="464" t="s">
        <v>1075</v>
      </c>
      <c r="N252" s="465"/>
      <c r="O252" s="465"/>
      <c r="P252" s="465"/>
      <c r="Q252" s="465"/>
      <c r="R252" s="465">
        <v>200</v>
      </c>
      <c r="S252" s="465"/>
      <c r="T252" s="465"/>
      <c r="U252" s="465"/>
      <c r="V252" s="465"/>
      <c r="W252" s="465"/>
      <c r="X252" s="465"/>
      <c r="Y252" s="465"/>
      <c r="Z252" s="465"/>
      <c r="AA252" s="465"/>
      <c r="AB252" s="465"/>
      <c r="AC252" s="465"/>
      <c r="AD252" s="473"/>
      <c r="AE252" s="473"/>
      <c r="AF252" s="473"/>
      <c r="AG252" s="473"/>
      <c r="AH252" s="473"/>
      <c r="AI252" s="473"/>
      <c r="AJ252" s="473"/>
      <c r="AK252" s="473"/>
      <c r="AL252" s="473"/>
      <c r="AM252" s="473"/>
      <c r="AN252" s="473"/>
      <c r="AO252" s="473"/>
      <c r="AP252" s="473"/>
      <c r="AQ252" s="473"/>
      <c r="AR252" s="1017"/>
      <c r="AS252" s="1017"/>
      <c r="AT252" s="1011"/>
      <c r="AU252" s="1008"/>
      <c r="AV252" s="35"/>
    </row>
    <row r="253" spans="4:48" ht="21.75" customHeight="1">
      <c r="D253" s="1052"/>
      <c r="E253" s="1049"/>
      <c r="F253" s="846"/>
      <c r="G253" s="1044"/>
      <c r="H253" s="1035"/>
      <c r="I253" s="1041"/>
      <c r="J253" s="1038"/>
      <c r="K253" s="1035"/>
      <c r="L253" s="1030"/>
      <c r="M253" s="49" t="s">
        <v>1076</v>
      </c>
      <c r="N253" s="466"/>
      <c r="O253" s="467"/>
      <c r="P253" s="467"/>
      <c r="Q253" s="467"/>
      <c r="R253" s="467"/>
      <c r="S253" s="467"/>
      <c r="T253" s="467">
        <v>200</v>
      </c>
      <c r="U253" s="467"/>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7"/>
      <c r="AQ253" s="467"/>
      <c r="AR253" s="1017"/>
      <c r="AS253" s="1017"/>
      <c r="AT253" s="1011"/>
      <c r="AU253" s="1008"/>
      <c r="AV253" s="35"/>
    </row>
    <row r="254" spans="4:48" ht="21.75" customHeight="1">
      <c r="D254" s="1053"/>
      <c r="E254" s="1050"/>
      <c r="F254" s="1047"/>
      <c r="G254" s="1045"/>
      <c r="H254" s="1036"/>
      <c r="I254" s="1042"/>
      <c r="J254" s="1039"/>
      <c r="K254" s="1036"/>
      <c r="L254" s="1031"/>
      <c r="M254" s="468" t="s">
        <v>306</v>
      </c>
      <c r="N254" s="469">
        <f>+H250+N252-N253</f>
        <v>300</v>
      </c>
      <c r="O254" s="470">
        <f t="shared" ref="O254:AQ254" si="106">+N254+O252-O253</f>
        <v>300</v>
      </c>
      <c r="P254" s="470">
        <f t="shared" si="106"/>
        <v>300</v>
      </c>
      <c r="Q254" s="470">
        <f t="shared" si="106"/>
        <v>300</v>
      </c>
      <c r="R254" s="470">
        <f t="shared" si="106"/>
        <v>500</v>
      </c>
      <c r="S254" s="470">
        <f t="shared" si="106"/>
        <v>500</v>
      </c>
      <c r="T254" s="470">
        <f t="shared" si="106"/>
        <v>300</v>
      </c>
      <c r="U254" s="470">
        <f t="shared" si="106"/>
        <v>300</v>
      </c>
      <c r="V254" s="470">
        <f t="shared" si="106"/>
        <v>300</v>
      </c>
      <c r="W254" s="470">
        <f t="shared" si="106"/>
        <v>300</v>
      </c>
      <c r="X254" s="470">
        <f t="shared" si="106"/>
        <v>300</v>
      </c>
      <c r="Y254" s="470">
        <f t="shared" si="106"/>
        <v>300</v>
      </c>
      <c r="Z254" s="470">
        <f t="shared" si="106"/>
        <v>300</v>
      </c>
      <c r="AA254" s="470">
        <f t="shared" si="106"/>
        <v>300</v>
      </c>
      <c r="AB254" s="470">
        <f t="shared" si="106"/>
        <v>300</v>
      </c>
      <c r="AC254" s="470">
        <f t="shared" si="106"/>
        <v>300</v>
      </c>
      <c r="AD254" s="470">
        <f t="shared" si="106"/>
        <v>300</v>
      </c>
      <c r="AE254" s="470">
        <f t="shared" si="106"/>
        <v>300</v>
      </c>
      <c r="AF254" s="470">
        <f t="shared" si="106"/>
        <v>300</v>
      </c>
      <c r="AG254" s="470">
        <f t="shared" si="106"/>
        <v>300</v>
      </c>
      <c r="AH254" s="470">
        <f t="shared" si="106"/>
        <v>300</v>
      </c>
      <c r="AI254" s="470">
        <f t="shared" si="106"/>
        <v>300</v>
      </c>
      <c r="AJ254" s="470">
        <f t="shared" si="106"/>
        <v>300</v>
      </c>
      <c r="AK254" s="470">
        <f t="shared" si="106"/>
        <v>300</v>
      </c>
      <c r="AL254" s="470">
        <f t="shared" si="106"/>
        <v>300</v>
      </c>
      <c r="AM254" s="470">
        <f t="shared" si="106"/>
        <v>300</v>
      </c>
      <c r="AN254" s="470">
        <f t="shared" si="106"/>
        <v>300</v>
      </c>
      <c r="AO254" s="470">
        <f t="shared" si="106"/>
        <v>300</v>
      </c>
      <c r="AP254" s="470">
        <f t="shared" si="106"/>
        <v>300</v>
      </c>
      <c r="AQ254" s="470">
        <f t="shared" si="106"/>
        <v>300</v>
      </c>
      <c r="AR254" s="1017"/>
      <c r="AS254" s="1017"/>
      <c r="AT254" s="1011"/>
      <c r="AU254" s="1008"/>
      <c r="AV254" s="35"/>
    </row>
    <row r="255" spans="4:48" ht="21.75" customHeight="1">
      <c r="D255" s="1051" t="s">
        <v>1150</v>
      </c>
      <c r="E255" s="1048" t="s">
        <v>356</v>
      </c>
      <c r="F255" s="1046"/>
      <c r="G255" s="1043"/>
      <c r="H255" s="1034">
        <v>100</v>
      </c>
      <c r="I255" s="1040">
        <f>+H255+K255-L255</f>
        <v>100</v>
      </c>
      <c r="J255" s="1037">
        <f>+K255-L255</f>
        <v>0</v>
      </c>
      <c r="K255" s="1034">
        <f>+SUM(N255:AQ255)</f>
        <v>0</v>
      </c>
      <c r="L255" s="1029">
        <v>0</v>
      </c>
      <c r="M255" s="462" t="s">
        <v>386</v>
      </c>
      <c r="N255" s="463"/>
      <c r="O255" s="463"/>
      <c r="P255" s="463"/>
      <c r="Q255" s="463"/>
      <c r="R255" s="463"/>
      <c r="S255" s="463"/>
      <c r="T255" s="463"/>
      <c r="U255" s="463"/>
      <c r="V255" s="463"/>
      <c r="W255" s="463"/>
      <c r="X255" s="463"/>
      <c r="Y255" s="463"/>
      <c r="Z255" s="463"/>
      <c r="AA255" s="463"/>
      <c r="AB255" s="463"/>
      <c r="AC255" s="463"/>
      <c r="AD255" s="472"/>
      <c r="AE255" s="472"/>
      <c r="AF255" s="472"/>
      <c r="AG255" s="472"/>
      <c r="AH255" s="472"/>
      <c r="AI255" s="472"/>
      <c r="AJ255" s="472"/>
      <c r="AK255" s="472"/>
      <c r="AL255" s="472"/>
      <c r="AM255" s="472"/>
      <c r="AN255" s="472"/>
      <c r="AO255" s="472"/>
      <c r="AP255" s="472"/>
      <c r="AQ255" s="472"/>
      <c r="AR255" s="1016"/>
      <c r="AS255" s="1016"/>
      <c r="AT255" s="1010"/>
      <c r="AU255" s="1007">
        <f>+AT255-I255</f>
        <v>-100</v>
      </c>
      <c r="AV255" s="35"/>
    </row>
    <row r="256" spans="4:48" ht="21.75" customHeight="1">
      <c r="D256" s="1052"/>
      <c r="E256" s="1049"/>
      <c r="F256" s="846"/>
      <c r="G256" s="1044"/>
      <c r="H256" s="1035"/>
      <c r="I256" s="1041"/>
      <c r="J256" s="1038"/>
      <c r="K256" s="1035"/>
      <c r="L256" s="1030"/>
      <c r="M256" s="464" t="s">
        <v>380</v>
      </c>
      <c r="N256" s="465">
        <f>+N255-N257</f>
        <v>0</v>
      </c>
      <c r="O256" s="465">
        <f t="shared" ref="O256:AQ256" si="107">+N256+O255-O257</f>
        <v>0</v>
      </c>
      <c r="P256" s="465">
        <f t="shared" si="107"/>
        <v>0</v>
      </c>
      <c r="Q256" s="465">
        <f t="shared" si="107"/>
        <v>-100</v>
      </c>
      <c r="R256" s="465">
        <f t="shared" si="107"/>
        <v>-300</v>
      </c>
      <c r="S256" s="465">
        <f t="shared" si="107"/>
        <v>-300</v>
      </c>
      <c r="T256" s="465">
        <f t="shared" si="107"/>
        <v>-500</v>
      </c>
      <c r="U256" s="465">
        <f t="shared" si="107"/>
        <v>-500</v>
      </c>
      <c r="V256" s="465">
        <f t="shared" si="107"/>
        <v>-500</v>
      </c>
      <c r="W256" s="465">
        <f t="shared" si="107"/>
        <v>-500</v>
      </c>
      <c r="X256" s="465">
        <f t="shared" si="107"/>
        <v>-500</v>
      </c>
      <c r="Y256" s="465">
        <f t="shared" si="107"/>
        <v>-500</v>
      </c>
      <c r="Z256" s="465">
        <f t="shared" si="107"/>
        <v>-500</v>
      </c>
      <c r="AA256" s="465">
        <f t="shared" si="107"/>
        <v>-500</v>
      </c>
      <c r="AB256" s="465">
        <f t="shared" si="107"/>
        <v>-500</v>
      </c>
      <c r="AC256" s="465">
        <f t="shared" si="107"/>
        <v>-500</v>
      </c>
      <c r="AD256" s="465">
        <f t="shared" si="107"/>
        <v>-500</v>
      </c>
      <c r="AE256" s="465">
        <f t="shared" si="107"/>
        <v>-500</v>
      </c>
      <c r="AF256" s="465">
        <f t="shared" si="107"/>
        <v>-500</v>
      </c>
      <c r="AG256" s="465">
        <f t="shared" si="107"/>
        <v>-500</v>
      </c>
      <c r="AH256" s="465">
        <f t="shared" si="107"/>
        <v>-500</v>
      </c>
      <c r="AI256" s="465">
        <f t="shared" si="107"/>
        <v>-500</v>
      </c>
      <c r="AJ256" s="465">
        <f t="shared" si="107"/>
        <v>-500</v>
      </c>
      <c r="AK256" s="465">
        <f t="shared" si="107"/>
        <v>-500</v>
      </c>
      <c r="AL256" s="465">
        <f t="shared" si="107"/>
        <v>-500</v>
      </c>
      <c r="AM256" s="465">
        <f t="shared" si="107"/>
        <v>-500</v>
      </c>
      <c r="AN256" s="465">
        <f t="shared" si="107"/>
        <v>-500</v>
      </c>
      <c r="AO256" s="465">
        <f t="shared" si="107"/>
        <v>-500</v>
      </c>
      <c r="AP256" s="465">
        <f t="shared" si="107"/>
        <v>-500</v>
      </c>
      <c r="AQ256" s="465">
        <f t="shared" si="107"/>
        <v>-500</v>
      </c>
      <c r="AR256" s="1017"/>
      <c r="AS256" s="1017"/>
      <c r="AT256" s="1011"/>
      <c r="AU256" s="1008"/>
      <c r="AV256" s="35"/>
    </row>
    <row r="257" spans="4:60" ht="21.75" customHeight="1">
      <c r="D257" s="1052"/>
      <c r="E257" s="1049"/>
      <c r="F257" s="846"/>
      <c r="G257" s="1044"/>
      <c r="H257" s="1035"/>
      <c r="I257" s="1041"/>
      <c r="J257" s="1038"/>
      <c r="K257" s="1035"/>
      <c r="L257" s="1030"/>
      <c r="M257" s="464" t="s">
        <v>1075</v>
      </c>
      <c r="N257" s="465"/>
      <c r="O257" s="465"/>
      <c r="P257" s="465"/>
      <c r="Q257" s="465">
        <v>100</v>
      </c>
      <c r="R257" s="465">
        <v>200</v>
      </c>
      <c r="S257" s="465"/>
      <c r="T257" s="465">
        <v>200</v>
      </c>
      <c r="U257" s="465"/>
      <c r="V257" s="465"/>
      <c r="W257" s="465"/>
      <c r="X257" s="465"/>
      <c r="Y257" s="465"/>
      <c r="Z257" s="465"/>
      <c r="AA257" s="465"/>
      <c r="AB257" s="465"/>
      <c r="AC257" s="465"/>
      <c r="AD257" s="473"/>
      <c r="AE257" s="473"/>
      <c r="AF257" s="473"/>
      <c r="AG257" s="473"/>
      <c r="AH257" s="473"/>
      <c r="AI257" s="473"/>
      <c r="AJ257" s="473"/>
      <c r="AK257" s="473"/>
      <c r="AL257" s="473"/>
      <c r="AM257" s="473"/>
      <c r="AN257" s="473"/>
      <c r="AO257" s="473"/>
      <c r="AP257" s="473"/>
      <c r="AQ257" s="473"/>
      <c r="AR257" s="1017"/>
      <c r="AS257" s="1017"/>
      <c r="AT257" s="1011"/>
      <c r="AU257" s="1008"/>
      <c r="AV257" s="35">
        <f>+AT255-I255</f>
        <v>-100</v>
      </c>
    </row>
    <row r="258" spans="4:60" ht="21.75" customHeight="1">
      <c r="D258" s="1052"/>
      <c r="E258" s="1049"/>
      <c r="F258" s="846"/>
      <c r="G258" s="1044"/>
      <c r="H258" s="1035"/>
      <c r="I258" s="1041"/>
      <c r="J258" s="1038"/>
      <c r="K258" s="1035"/>
      <c r="L258" s="1030"/>
      <c r="M258" s="49" t="s">
        <v>1076</v>
      </c>
      <c r="N258" s="466"/>
      <c r="O258" s="467"/>
      <c r="P258" s="467"/>
      <c r="Q258" s="467"/>
      <c r="R258" s="467"/>
      <c r="S258" s="467">
        <v>150</v>
      </c>
      <c r="T258" s="467">
        <v>250</v>
      </c>
      <c r="U258" s="467"/>
      <c r="V258" s="467"/>
      <c r="W258" s="467"/>
      <c r="X258" s="467"/>
      <c r="Y258" s="467"/>
      <c r="Z258" s="467"/>
      <c r="AA258" s="467"/>
      <c r="AB258" s="467"/>
      <c r="AC258" s="467"/>
      <c r="AD258" s="467"/>
      <c r="AE258" s="467"/>
      <c r="AF258" s="467"/>
      <c r="AG258" s="467"/>
      <c r="AH258" s="467"/>
      <c r="AI258" s="467"/>
      <c r="AJ258" s="467"/>
      <c r="AK258" s="467"/>
      <c r="AL258" s="467"/>
      <c r="AM258" s="467"/>
      <c r="AN258" s="467"/>
      <c r="AO258" s="467"/>
      <c r="AP258" s="467"/>
      <c r="AQ258" s="467"/>
      <c r="AR258" s="1017"/>
      <c r="AS258" s="1017"/>
      <c r="AT258" s="1011"/>
      <c r="AU258" s="1008"/>
      <c r="AV258" s="35"/>
    </row>
    <row r="259" spans="4:60" ht="21.75" customHeight="1">
      <c r="D259" s="1053"/>
      <c r="E259" s="1050"/>
      <c r="F259" s="1047"/>
      <c r="G259" s="1045"/>
      <c r="H259" s="1036"/>
      <c r="I259" s="1042"/>
      <c r="J259" s="1039"/>
      <c r="K259" s="1036"/>
      <c r="L259" s="1031"/>
      <c r="M259" s="468" t="s">
        <v>306</v>
      </c>
      <c r="N259" s="469">
        <f>+H255+N257-N258</f>
        <v>100</v>
      </c>
      <c r="O259" s="470">
        <f t="shared" ref="O259:AQ259" si="108">+N259+O257-O258</f>
        <v>100</v>
      </c>
      <c r="P259" s="470">
        <f t="shared" si="108"/>
        <v>100</v>
      </c>
      <c r="Q259" s="470">
        <f t="shared" si="108"/>
        <v>200</v>
      </c>
      <c r="R259" s="470">
        <f t="shared" si="108"/>
        <v>400</v>
      </c>
      <c r="S259" s="470">
        <f t="shared" si="108"/>
        <v>250</v>
      </c>
      <c r="T259" s="470">
        <f t="shared" si="108"/>
        <v>200</v>
      </c>
      <c r="U259" s="470">
        <f t="shared" si="108"/>
        <v>200</v>
      </c>
      <c r="V259" s="470">
        <f t="shared" si="108"/>
        <v>200</v>
      </c>
      <c r="W259" s="470">
        <f t="shared" si="108"/>
        <v>200</v>
      </c>
      <c r="X259" s="470">
        <f t="shared" si="108"/>
        <v>200</v>
      </c>
      <c r="Y259" s="470">
        <f t="shared" si="108"/>
        <v>200</v>
      </c>
      <c r="Z259" s="470">
        <f t="shared" si="108"/>
        <v>200</v>
      </c>
      <c r="AA259" s="470">
        <f t="shared" si="108"/>
        <v>200</v>
      </c>
      <c r="AB259" s="470">
        <f t="shared" si="108"/>
        <v>200</v>
      </c>
      <c r="AC259" s="470">
        <f t="shared" si="108"/>
        <v>200</v>
      </c>
      <c r="AD259" s="470">
        <f t="shared" si="108"/>
        <v>200</v>
      </c>
      <c r="AE259" s="470">
        <f t="shared" si="108"/>
        <v>200</v>
      </c>
      <c r="AF259" s="470">
        <f t="shared" si="108"/>
        <v>200</v>
      </c>
      <c r="AG259" s="470">
        <f t="shared" si="108"/>
        <v>200</v>
      </c>
      <c r="AH259" s="470">
        <f t="shared" si="108"/>
        <v>200</v>
      </c>
      <c r="AI259" s="470">
        <f t="shared" si="108"/>
        <v>200</v>
      </c>
      <c r="AJ259" s="470">
        <f t="shared" si="108"/>
        <v>200</v>
      </c>
      <c r="AK259" s="470">
        <f t="shared" si="108"/>
        <v>200</v>
      </c>
      <c r="AL259" s="470">
        <f t="shared" si="108"/>
        <v>200</v>
      </c>
      <c r="AM259" s="470">
        <f t="shared" si="108"/>
        <v>200</v>
      </c>
      <c r="AN259" s="470">
        <f t="shared" si="108"/>
        <v>200</v>
      </c>
      <c r="AO259" s="470">
        <f t="shared" si="108"/>
        <v>200</v>
      </c>
      <c r="AP259" s="470">
        <f t="shared" si="108"/>
        <v>200</v>
      </c>
      <c r="AQ259" s="470">
        <f t="shared" si="108"/>
        <v>200</v>
      </c>
      <c r="AR259" s="1017"/>
      <c r="AS259" s="1017"/>
      <c r="AT259" s="1011"/>
      <c r="AU259" s="1008"/>
      <c r="AV259" s="35"/>
    </row>
    <row r="260" spans="4:60" ht="21.75" hidden="1" customHeight="1">
      <c r="D260" s="1051" t="s">
        <v>270</v>
      </c>
      <c r="E260" s="1048" t="s">
        <v>269</v>
      </c>
      <c r="F260" s="1046"/>
      <c r="G260" s="1043"/>
      <c r="H260" s="1034"/>
      <c r="I260" s="1040">
        <f>+H260+K260-L260</f>
        <v>0</v>
      </c>
      <c r="J260" s="1037">
        <f>+K260-L260</f>
        <v>0</v>
      </c>
      <c r="K260" s="1034">
        <f>+SUM(N260:AQ260)</f>
        <v>0</v>
      </c>
      <c r="L260" s="1029">
        <v>0</v>
      </c>
      <c r="M260" s="462" t="s">
        <v>386</v>
      </c>
      <c r="N260" s="463"/>
      <c r="O260" s="463"/>
      <c r="P260" s="463"/>
      <c r="Q260" s="463"/>
      <c r="R260" s="463"/>
      <c r="S260" s="463"/>
      <c r="T260" s="463"/>
      <c r="U260" s="463"/>
      <c r="V260" s="463"/>
      <c r="W260" s="463"/>
      <c r="X260" s="463"/>
      <c r="Y260" s="463"/>
      <c r="Z260" s="463"/>
      <c r="AA260" s="463"/>
      <c r="AB260" s="463"/>
      <c r="AC260" s="463"/>
      <c r="AD260" s="472"/>
      <c r="AE260" s="472"/>
      <c r="AF260" s="472"/>
      <c r="AG260" s="472"/>
      <c r="AH260" s="472"/>
      <c r="AI260" s="472"/>
      <c r="AJ260" s="472"/>
      <c r="AK260" s="472"/>
      <c r="AL260" s="472"/>
      <c r="AM260" s="472"/>
      <c r="AN260" s="472"/>
      <c r="AO260" s="472"/>
      <c r="AP260" s="472"/>
      <c r="AQ260" s="472"/>
      <c r="AR260" s="1016"/>
      <c r="AS260" s="1016"/>
      <c r="AT260" s="1010"/>
      <c r="AU260" s="1007"/>
    </row>
    <row r="261" spans="4:60" ht="21.75" hidden="1" customHeight="1">
      <c r="D261" s="1052"/>
      <c r="E261" s="1049"/>
      <c r="F261" s="846"/>
      <c r="G261" s="1044"/>
      <c r="H261" s="1035"/>
      <c r="I261" s="1041"/>
      <c r="J261" s="1038"/>
      <c r="K261" s="1035"/>
      <c r="L261" s="1030"/>
      <c r="M261" s="464" t="s">
        <v>380</v>
      </c>
      <c r="N261" s="465">
        <f>+N260-N262</f>
        <v>0</v>
      </c>
      <c r="O261" s="465">
        <f t="shared" ref="O261:AQ261" si="109">+N261+O260-O262</f>
        <v>0</v>
      </c>
      <c r="P261" s="465">
        <f t="shared" si="109"/>
        <v>0</v>
      </c>
      <c r="Q261" s="465">
        <f t="shared" si="109"/>
        <v>0</v>
      </c>
      <c r="R261" s="465">
        <f t="shared" si="109"/>
        <v>0</v>
      </c>
      <c r="S261" s="465">
        <f t="shared" si="109"/>
        <v>0</v>
      </c>
      <c r="T261" s="465">
        <f t="shared" si="109"/>
        <v>0</v>
      </c>
      <c r="U261" s="465">
        <f t="shared" si="109"/>
        <v>0</v>
      </c>
      <c r="V261" s="465">
        <f t="shared" si="109"/>
        <v>0</v>
      </c>
      <c r="W261" s="465">
        <f t="shared" si="109"/>
        <v>0</v>
      </c>
      <c r="X261" s="465">
        <f t="shared" si="109"/>
        <v>0</v>
      </c>
      <c r="Y261" s="465">
        <f t="shared" si="109"/>
        <v>0</v>
      </c>
      <c r="Z261" s="465">
        <f t="shared" si="109"/>
        <v>0</v>
      </c>
      <c r="AA261" s="465">
        <f t="shared" si="109"/>
        <v>0</v>
      </c>
      <c r="AB261" s="465">
        <f t="shared" si="109"/>
        <v>-350</v>
      </c>
      <c r="AC261" s="465">
        <f t="shared" si="109"/>
        <v>-350</v>
      </c>
      <c r="AD261" s="465">
        <f t="shared" si="109"/>
        <v>-350</v>
      </c>
      <c r="AE261" s="465">
        <f t="shared" si="109"/>
        <v>-350</v>
      </c>
      <c r="AF261" s="465">
        <f t="shared" si="109"/>
        <v>-350</v>
      </c>
      <c r="AG261" s="465">
        <f t="shared" si="109"/>
        <v>-350</v>
      </c>
      <c r="AH261" s="465">
        <f t="shared" si="109"/>
        <v>-350</v>
      </c>
      <c r="AI261" s="465">
        <f t="shared" si="109"/>
        <v>-350</v>
      </c>
      <c r="AJ261" s="465">
        <f t="shared" si="109"/>
        <v>-350</v>
      </c>
      <c r="AK261" s="465">
        <f t="shared" si="109"/>
        <v>-350</v>
      </c>
      <c r="AL261" s="465">
        <f t="shared" si="109"/>
        <v>-350</v>
      </c>
      <c r="AM261" s="465">
        <f t="shared" si="109"/>
        <v>-350</v>
      </c>
      <c r="AN261" s="465">
        <f t="shared" si="109"/>
        <v>-350</v>
      </c>
      <c r="AO261" s="465">
        <f t="shared" si="109"/>
        <v>-350</v>
      </c>
      <c r="AP261" s="465">
        <f t="shared" si="109"/>
        <v>-350</v>
      </c>
      <c r="AQ261" s="465">
        <f t="shared" si="109"/>
        <v>-350</v>
      </c>
      <c r="AR261" s="1017"/>
      <c r="AS261" s="1017"/>
      <c r="AT261" s="1011"/>
      <c r="AU261" s="1008"/>
    </row>
    <row r="262" spans="4:60" ht="21.75" hidden="1" customHeight="1">
      <c r="D262" s="1052"/>
      <c r="E262" s="1049"/>
      <c r="F262" s="846"/>
      <c r="G262" s="1044"/>
      <c r="H262" s="1035"/>
      <c r="I262" s="1041"/>
      <c r="J262" s="1038"/>
      <c r="K262" s="1035"/>
      <c r="L262" s="1030"/>
      <c r="M262" s="464" t="s">
        <v>1075</v>
      </c>
      <c r="N262" s="465"/>
      <c r="O262" s="465"/>
      <c r="P262" s="465"/>
      <c r="Q262" s="465"/>
      <c r="R262" s="465"/>
      <c r="S262" s="465"/>
      <c r="T262" s="465"/>
      <c r="U262" s="465"/>
      <c r="V262" s="465"/>
      <c r="W262" s="465"/>
      <c r="X262" s="465"/>
      <c r="Y262" s="465"/>
      <c r="Z262" s="465"/>
      <c r="AA262" s="465"/>
      <c r="AB262" s="465">
        <v>350</v>
      </c>
      <c r="AC262" s="465"/>
      <c r="AD262" s="473"/>
      <c r="AE262" s="473"/>
      <c r="AF262" s="473"/>
      <c r="AG262" s="473"/>
      <c r="AH262" s="473"/>
      <c r="AI262" s="473"/>
      <c r="AJ262" s="473"/>
      <c r="AK262" s="473"/>
      <c r="AL262" s="473"/>
      <c r="AM262" s="473"/>
      <c r="AN262" s="473"/>
      <c r="AO262" s="473"/>
      <c r="AP262" s="473"/>
      <c r="AQ262" s="473"/>
      <c r="AR262" s="1017"/>
      <c r="AS262" s="1017"/>
      <c r="AT262" s="1011"/>
      <c r="AU262" s="1008"/>
    </row>
    <row r="263" spans="4:60" ht="21.75" hidden="1" customHeight="1">
      <c r="D263" s="1052"/>
      <c r="E263" s="1049" t="s">
        <v>1114</v>
      </c>
      <c r="F263" s="846"/>
      <c r="G263" s="1044"/>
      <c r="H263" s="1035"/>
      <c r="I263" s="1041"/>
      <c r="J263" s="1038"/>
      <c r="K263" s="1035"/>
      <c r="L263" s="1030"/>
      <c r="M263" s="49" t="s">
        <v>1076</v>
      </c>
      <c r="N263" s="466"/>
      <c r="O263" s="467"/>
      <c r="P263" s="467"/>
      <c r="Q263" s="467"/>
      <c r="R263" s="467"/>
      <c r="S263" s="467"/>
      <c r="T263" s="467"/>
      <c r="U263" s="467"/>
      <c r="V263" s="467"/>
      <c r="W263" s="467"/>
      <c r="X263" s="467"/>
      <c r="Y263" s="467"/>
      <c r="Z263" s="467"/>
      <c r="AA263" s="467"/>
      <c r="AB263" s="467">
        <v>100</v>
      </c>
      <c r="AC263" s="467"/>
      <c r="AD263" s="467"/>
      <c r="AE263" s="467"/>
      <c r="AF263" s="467"/>
      <c r="AG263" s="467"/>
      <c r="AH263" s="467"/>
      <c r="AI263" s="467"/>
      <c r="AJ263" s="467"/>
      <c r="AK263" s="467"/>
      <c r="AL263" s="467"/>
      <c r="AM263" s="467"/>
      <c r="AN263" s="467"/>
      <c r="AO263" s="467"/>
      <c r="AP263" s="467"/>
      <c r="AQ263" s="467"/>
      <c r="AR263" s="1017"/>
      <c r="AS263" s="1017"/>
      <c r="AT263" s="1011"/>
      <c r="AU263" s="1008"/>
    </row>
    <row r="264" spans="4:60" ht="21.75" hidden="1" customHeight="1">
      <c r="D264" s="1053"/>
      <c r="E264" s="1050" t="s">
        <v>1114</v>
      </c>
      <c r="F264" s="1047"/>
      <c r="G264" s="1045"/>
      <c r="H264" s="1036"/>
      <c r="I264" s="1042"/>
      <c r="J264" s="1039"/>
      <c r="K264" s="1036"/>
      <c r="L264" s="1031"/>
      <c r="M264" s="468" t="s">
        <v>306</v>
      </c>
      <c r="N264" s="469">
        <f>+H260+N262-N263</f>
        <v>0</v>
      </c>
      <c r="O264" s="470">
        <f t="shared" ref="O264:AQ264" si="110">+N264+O262-O263</f>
        <v>0</v>
      </c>
      <c r="P264" s="470">
        <f t="shared" si="110"/>
        <v>0</v>
      </c>
      <c r="Q264" s="470">
        <f t="shared" si="110"/>
        <v>0</v>
      </c>
      <c r="R264" s="470">
        <f t="shared" si="110"/>
        <v>0</v>
      </c>
      <c r="S264" s="470">
        <f t="shared" si="110"/>
        <v>0</v>
      </c>
      <c r="T264" s="470">
        <f t="shared" si="110"/>
        <v>0</v>
      </c>
      <c r="U264" s="470">
        <f t="shared" si="110"/>
        <v>0</v>
      </c>
      <c r="V264" s="470">
        <f t="shared" si="110"/>
        <v>0</v>
      </c>
      <c r="W264" s="470">
        <f t="shared" si="110"/>
        <v>0</v>
      </c>
      <c r="X264" s="470">
        <f t="shared" si="110"/>
        <v>0</v>
      </c>
      <c r="Y264" s="470">
        <f t="shared" si="110"/>
        <v>0</v>
      </c>
      <c r="Z264" s="470">
        <f t="shared" si="110"/>
        <v>0</v>
      </c>
      <c r="AA264" s="470">
        <f t="shared" si="110"/>
        <v>0</v>
      </c>
      <c r="AB264" s="470">
        <f t="shared" si="110"/>
        <v>250</v>
      </c>
      <c r="AC264" s="470">
        <f t="shared" si="110"/>
        <v>250</v>
      </c>
      <c r="AD264" s="470">
        <f t="shared" si="110"/>
        <v>250</v>
      </c>
      <c r="AE264" s="470">
        <f t="shared" si="110"/>
        <v>250</v>
      </c>
      <c r="AF264" s="470">
        <f t="shared" si="110"/>
        <v>250</v>
      </c>
      <c r="AG264" s="470">
        <f t="shared" si="110"/>
        <v>250</v>
      </c>
      <c r="AH264" s="470">
        <f t="shared" si="110"/>
        <v>250</v>
      </c>
      <c r="AI264" s="470">
        <f t="shared" si="110"/>
        <v>250</v>
      </c>
      <c r="AJ264" s="470">
        <f t="shared" si="110"/>
        <v>250</v>
      </c>
      <c r="AK264" s="470">
        <f t="shared" si="110"/>
        <v>250</v>
      </c>
      <c r="AL264" s="470">
        <f t="shared" si="110"/>
        <v>250</v>
      </c>
      <c r="AM264" s="470">
        <f t="shared" si="110"/>
        <v>250</v>
      </c>
      <c r="AN264" s="470">
        <f t="shared" si="110"/>
        <v>250</v>
      </c>
      <c r="AO264" s="470">
        <f t="shared" si="110"/>
        <v>250</v>
      </c>
      <c r="AP264" s="470">
        <f t="shared" si="110"/>
        <v>250</v>
      </c>
      <c r="AQ264" s="470">
        <f t="shared" si="110"/>
        <v>250</v>
      </c>
      <c r="AR264" s="1017"/>
      <c r="AS264" s="1017"/>
      <c r="AT264" s="1011"/>
      <c r="AU264" s="1008"/>
    </row>
    <row r="265" spans="4:60" ht="21.75" hidden="1" customHeight="1">
      <c r="D265" s="1051" t="s">
        <v>270</v>
      </c>
      <c r="E265" s="1048" t="s">
        <v>271</v>
      </c>
      <c r="F265" s="1046"/>
      <c r="G265" s="1043"/>
      <c r="H265" s="1034"/>
      <c r="I265" s="1040">
        <f>+H265+K265-L265</f>
        <v>0</v>
      </c>
      <c r="J265" s="1037">
        <f>+K265-L265</f>
        <v>0</v>
      </c>
      <c r="K265" s="1034">
        <f>+SUM(N265:AQ265)</f>
        <v>0</v>
      </c>
      <c r="L265" s="1029">
        <v>0</v>
      </c>
      <c r="M265" s="462" t="s">
        <v>386</v>
      </c>
      <c r="N265" s="463"/>
      <c r="O265" s="463"/>
      <c r="P265" s="463"/>
      <c r="Q265" s="463"/>
      <c r="R265" s="463"/>
      <c r="S265" s="463"/>
      <c r="T265" s="463"/>
      <c r="U265" s="463"/>
      <c r="V265" s="463"/>
      <c r="W265" s="463"/>
      <c r="X265" s="463"/>
      <c r="Y265" s="463"/>
      <c r="Z265" s="463"/>
      <c r="AA265" s="463"/>
      <c r="AB265" s="463"/>
      <c r="AC265" s="463"/>
      <c r="AD265" s="472"/>
      <c r="AE265" s="472"/>
      <c r="AF265" s="472"/>
      <c r="AG265" s="472"/>
      <c r="AH265" s="472"/>
      <c r="AI265" s="472"/>
      <c r="AJ265" s="472"/>
      <c r="AK265" s="472"/>
      <c r="AL265" s="472"/>
      <c r="AM265" s="472"/>
      <c r="AN265" s="472"/>
      <c r="AO265" s="472"/>
      <c r="AP265" s="472"/>
      <c r="AQ265" s="472"/>
      <c r="AR265" s="1016"/>
      <c r="AS265" s="1016"/>
      <c r="AT265" s="1010"/>
      <c r="AU265" s="1007"/>
      <c r="BG265" s="36"/>
      <c r="BH265" s="36"/>
    </row>
    <row r="266" spans="4:60" ht="21.75" hidden="1" customHeight="1">
      <c r="D266" s="1052"/>
      <c r="E266" s="1049"/>
      <c r="F266" s="846"/>
      <c r="G266" s="1044"/>
      <c r="H266" s="1035"/>
      <c r="I266" s="1041"/>
      <c r="J266" s="1038"/>
      <c r="K266" s="1035"/>
      <c r="L266" s="1030"/>
      <c r="M266" s="464" t="s">
        <v>380</v>
      </c>
      <c r="N266" s="465">
        <f>+N265-N267</f>
        <v>0</v>
      </c>
      <c r="O266" s="465">
        <f t="shared" ref="O266:AQ266" si="111">+N266+O265-O267</f>
        <v>0</v>
      </c>
      <c r="P266" s="465">
        <f t="shared" si="111"/>
        <v>0</v>
      </c>
      <c r="Q266" s="465">
        <f t="shared" si="111"/>
        <v>0</v>
      </c>
      <c r="R266" s="465">
        <f t="shared" si="111"/>
        <v>0</v>
      </c>
      <c r="S266" s="465">
        <f t="shared" si="111"/>
        <v>0</v>
      </c>
      <c r="T266" s="465">
        <f t="shared" si="111"/>
        <v>0</v>
      </c>
      <c r="U266" s="465">
        <f t="shared" si="111"/>
        <v>0</v>
      </c>
      <c r="V266" s="465">
        <f t="shared" si="111"/>
        <v>0</v>
      </c>
      <c r="W266" s="465">
        <f t="shared" si="111"/>
        <v>0</v>
      </c>
      <c r="X266" s="465">
        <f t="shared" si="111"/>
        <v>0</v>
      </c>
      <c r="Y266" s="465">
        <f t="shared" si="111"/>
        <v>0</v>
      </c>
      <c r="Z266" s="465">
        <f t="shared" si="111"/>
        <v>0</v>
      </c>
      <c r="AA266" s="465">
        <f t="shared" si="111"/>
        <v>0</v>
      </c>
      <c r="AB266" s="465">
        <f t="shared" si="111"/>
        <v>0</v>
      </c>
      <c r="AC266" s="465">
        <f t="shared" si="111"/>
        <v>0</v>
      </c>
      <c r="AD266" s="465">
        <f t="shared" si="111"/>
        <v>0</v>
      </c>
      <c r="AE266" s="465">
        <f t="shared" si="111"/>
        <v>0</v>
      </c>
      <c r="AF266" s="465">
        <f t="shared" si="111"/>
        <v>0</v>
      </c>
      <c r="AG266" s="465">
        <f t="shared" si="111"/>
        <v>0</v>
      </c>
      <c r="AH266" s="465">
        <f t="shared" si="111"/>
        <v>0</v>
      </c>
      <c r="AI266" s="465">
        <f t="shared" si="111"/>
        <v>0</v>
      </c>
      <c r="AJ266" s="465">
        <f t="shared" si="111"/>
        <v>0</v>
      </c>
      <c r="AK266" s="465">
        <f t="shared" si="111"/>
        <v>0</v>
      </c>
      <c r="AL266" s="465">
        <f t="shared" si="111"/>
        <v>0</v>
      </c>
      <c r="AM266" s="465">
        <f t="shared" si="111"/>
        <v>0</v>
      </c>
      <c r="AN266" s="465">
        <f t="shared" si="111"/>
        <v>0</v>
      </c>
      <c r="AO266" s="465">
        <f t="shared" si="111"/>
        <v>0</v>
      </c>
      <c r="AP266" s="465">
        <f t="shared" si="111"/>
        <v>0</v>
      </c>
      <c r="AQ266" s="465">
        <f t="shared" si="111"/>
        <v>0</v>
      </c>
      <c r="AR266" s="1017"/>
      <c r="AS266" s="1017"/>
      <c r="AT266" s="1011"/>
      <c r="AU266" s="1008"/>
      <c r="BG266" s="36"/>
      <c r="BH266" s="36"/>
    </row>
    <row r="267" spans="4:60" ht="21.75" hidden="1" customHeight="1">
      <c r="D267" s="1052"/>
      <c r="E267" s="1049"/>
      <c r="F267" s="846"/>
      <c r="G267" s="1044"/>
      <c r="H267" s="1035"/>
      <c r="I267" s="1041"/>
      <c r="J267" s="1038"/>
      <c r="K267" s="1035"/>
      <c r="L267" s="1030"/>
      <c r="M267" s="464" t="s">
        <v>1075</v>
      </c>
      <c r="N267" s="465"/>
      <c r="O267" s="465"/>
      <c r="P267" s="465"/>
      <c r="Q267" s="465"/>
      <c r="R267" s="465"/>
      <c r="S267" s="465"/>
      <c r="T267" s="465"/>
      <c r="U267" s="465"/>
      <c r="V267" s="465"/>
      <c r="W267" s="465"/>
      <c r="X267" s="465"/>
      <c r="Y267" s="465"/>
      <c r="Z267" s="465"/>
      <c r="AA267" s="465"/>
      <c r="AB267" s="465"/>
      <c r="AC267" s="465"/>
      <c r="AD267" s="473"/>
      <c r="AE267" s="473"/>
      <c r="AF267" s="473"/>
      <c r="AG267" s="473"/>
      <c r="AH267" s="473"/>
      <c r="AI267" s="473"/>
      <c r="AJ267" s="473"/>
      <c r="AK267" s="473"/>
      <c r="AL267" s="473"/>
      <c r="AM267" s="473"/>
      <c r="AN267" s="473"/>
      <c r="AO267" s="473"/>
      <c r="AP267" s="473"/>
      <c r="AQ267" s="473"/>
      <c r="AR267" s="1017"/>
      <c r="AS267" s="1017"/>
      <c r="AT267" s="1011"/>
      <c r="AU267" s="1008"/>
      <c r="BG267" s="36"/>
      <c r="BH267" s="36"/>
    </row>
    <row r="268" spans="4:60" ht="21.75" hidden="1" customHeight="1">
      <c r="D268" s="1052"/>
      <c r="E268" s="1049" t="s">
        <v>1114</v>
      </c>
      <c r="F268" s="846"/>
      <c r="G268" s="1044"/>
      <c r="H268" s="1035"/>
      <c r="I268" s="1041"/>
      <c r="J268" s="1038"/>
      <c r="K268" s="1035"/>
      <c r="L268" s="1030"/>
      <c r="M268" s="49" t="s">
        <v>1076</v>
      </c>
      <c r="N268" s="466"/>
      <c r="O268" s="467"/>
      <c r="P268" s="467"/>
      <c r="Q268" s="467"/>
      <c r="R268" s="467"/>
      <c r="S268" s="467"/>
      <c r="T268" s="467"/>
      <c r="U268" s="467"/>
      <c r="V268" s="467"/>
      <c r="W268" s="467"/>
      <c r="X268" s="467"/>
      <c r="Y268" s="467"/>
      <c r="Z268" s="467"/>
      <c r="AA268" s="467"/>
      <c r="AB268" s="467"/>
      <c r="AC268" s="467"/>
      <c r="AD268" s="467"/>
      <c r="AE268" s="467"/>
      <c r="AF268" s="467"/>
      <c r="AG268" s="467"/>
      <c r="AH268" s="467"/>
      <c r="AI268" s="467"/>
      <c r="AJ268" s="467"/>
      <c r="AK268" s="467"/>
      <c r="AL268" s="467"/>
      <c r="AM268" s="467"/>
      <c r="AN268" s="467"/>
      <c r="AO268" s="467"/>
      <c r="AP268" s="467"/>
      <c r="AQ268" s="467"/>
      <c r="AR268" s="1017"/>
      <c r="AS268" s="1017"/>
      <c r="AT268" s="1011"/>
      <c r="AU268" s="1008"/>
      <c r="AV268" s="35"/>
      <c r="BG268" s="36"/>
      <c r="BH268" s="36"/>
    </row>
    <row r="269" spans="4:60" ht="21.75" hidden="1" customHeight="1">
      <c r="D269" s="1053"/>
      <c r="E269" s="1050" t="s">
        <v>1114</v>
      </c>
      <c r="F269" s="1047"/>
      <c r="G269" s="1045"/>
      <c r="H269" s="1036"/>
      <c r="I269" s="1042"/>
      <c r="J269" s="1039"/>
      <c r="K269" s="1036"/>
      <c r="L269" s="1031"/>
      <c r="M269" s="468" t="s">
        <v>306</v>
      </c>
      <c r="N269" s="469">
        <f>+H265+N267-N268</f>
        <v>0</v>
      </c>
      <c r="O269" s="470">
        <f t="shared" ref="O269:AQ269" si="112">+N269+O267-O268</f>
        <v>0</v>
      </c>
      <c r="P269" s="470">
        <f t="shared" si="112"/>
        <v>0</v>
      </c>
      <c r="Q269" s="470">
        <f t="shared" si="112"/>
        <v>0</v>
      </c>
      <c r="R269" s="470">
        <f t="shared" si="112"/>
        <v>0</v>
      </c>
      <c r="S269" s="470">
        <f t="shared" si="112"/>
        <v>0</v>
      </c>
      <c r="T269" s="470">
        <f t="shared" si="112"/>
        <v>0</v>
      </c>
      <c r="U269" s="470">
        <f t="shared" si="112"/>
        <v>0</v>
      </c>
      <c r="V269" s="470">
        <f t="shared" si="112"/>
        <v>0</v>
      </c>
      <c r="W269" s="470">
        <f t="shared" si="112"/>
        <v>0</v>
      </c>
      <c r="X269" s="470">
        <f t="shared" si="112"/>
        <v>0</v>
      </c>
      <c r="Y269" s="470">
        <f t="shared" si="112"/>
        <v>0</v>
      </c>
      <c r="Z269" s="470">
        <f t="shared" si="112"/>
        <v>0</v>
      </c>
      <c r="AA269" s="470">
        <f t="shared" si="112"/>
        <v>0</v>
      </c>
      <c r="AB269" s="470">
        <f t="shared" si="112"/>
        <v>0</v>
      </c>
      <c r="AC269" s="470">
        <f t="shared" si="112"/>
        <v>0</v>
      </c>
      <c r="AD269" s="470">
        <f t="shared" si="112"/>
        <v>0</v>
      </c>
      <c r="AE269" s="470">
        <f t="shared" si="112"/>
        <v>0</v>
      </c>
      <c r="AF269" s="470">
        <f t="shared" si="112"/>
        <v>0</v>
      </c>
      <c r="AG269" s="470">
        <f t="shared" si="112"/>
        <v>0</v>
      </c>
      <c r="AH269" s="470">
        <f t="shared" si="112"/>
        <v>0</v>
      </c>
      <c r="AI269" s="470">
        <f t="shared" si="112"/>
        <v>0</v>
      </c>
      <c r="AJ269" s="470">
        <f t="shared" si="112"/>
        <v>0</v>
      </c>
      <c r="AK269" s="470">
        <f t="shared" si="112"/>
        <v>0</v>
      </c>
      <c r="AL269" s="470">
        <f t="shared" si="112"/>
        <v>0</v>
      </c>
      <c r="AM269" s="470">
        <f t="shared" si="112"/>
        <v>0</v>
      </c>
      <c r="AN269" s="470">
        <f t="shared" si="112"/>
        <v>0</v>
      </c>
      <c r="AO269" s="470">
        <f t="shared" si="112"/>
        <v>0</v>
      </c>
      <c r="AP269" s="470">
        <f t="shared" si="112"/>
        <v>0</v>
      </c>
      <c r="AQ269" s="470">
        <f t="shared" si="112"/>
        <v>0</v>
      </c>
      <c r="AR269" s="1017"/>
      <c r="AS269" s="1017"/>
      <c r="AT269" s="1011"/>
      <c r="AU269" s="1008"/>
      <c r="BG269" s="36"/>
      <c r="BH269" s="36"/>
    </row>
    <row r="270" spans="4:60" ht="21.75" customHeight="1">
      <c r="D270" s="1051" t="s">
        <v>37</v>
      </c>
      <c r="E270" s="1048" t="s">
        <v>1151</v>
      </c>
      <c r="F270" s="1046" t="s">
        <v>369</v>
      </c>
      <c r="G270" s="1043"/>
      <c r="H270" s="1034">
        <v>0</v>
      </c>
      <c r="I270" s="1040">
        <f>+H270+K270-L270</f>
        <v>0</v>
      </c>
      <c r="J270" s="1037">
        <f>+K270-L270</f>
        <v>0</v>
      </c>
      <c r="K270" s="1034">
        <f>+SUM(N270:AQ270)</f>
        <v>0</v>
      </c>
      <c r="L270" s="1029">
        <v>0</v>
      </c>
      <c r="M270" s="462" t="s">
        <v>386</v>
      </c>
      <c r="N270" s="463"/>
      <c r="O270" s="463"/>
      <c r="P270" s="463"/>
      <c r="Q270" s="463"/>
      <c r="R270" s="463"/>
      <c r="S270" s="463"/>
      <c r="T270" s="463"/>
      <c r="U270" s="463"/>
      <c r="V270" s="463"/>
      <c r="W270" s="463"/>
      <c r="X270" s="463"/>
      <c r="Y270" s="463"/>
      <c r="Z270" s="463"/>
      <c r="AA270" s="463"/>
      <c r="AB270" s="463"/>
      <c r="AC270" s="463"/>
      <c r="AD270" s="472"/>
      <c r="AE270" s="472"/>
      <c r="AF270" s="472"/>
      <c r="AG270" s="472"/>
      <c r="AH270" s="472"/>
      <c r="AI270" s="472"/>
      <c r="AJ270" s="472"/>
      <c r="AK270" s="472"/>
      <c r="AL270" s="472"/>
      <c r="AM270" s="472"/>
      <c r="AN270" s="472"/>
      <c r="AO270" s="472"/>
      <c r="AP270" s="472"/>
      <c r="AQ270" s="472"/>
      <c r="AR270" s="1016"/>
      <c r="AS270" s="1016"/>
      <c r="AT270" s="1010"/>
      <c r="AU270" s="1007">
        <f>+AT270-I270</f>
        <v>0</v>
      </c>
      <c r="BG270" s="36"/>
      <c r="BH270" s="36"/>
    </row>
    <row r="271" spans="4:60" ht="21.75" customHeight="1">
      <c r="D271" s="1052"/>
      <c r="E271" s="1049"/>
      <c r="F271" s="846"/>
      <c r="G271" s="1044"/>
      <c r="H271" s="1035"/>
      <c r="I271" s="1041"/>
      <c r="J271" s="1038"/>
      <c r="K271" s="1035"/>
      <c r="L271" s="1030"/>
      <c r="M271" s="464" t="s">
        <v>380</v>
      </c>
      <c r="N271" s="465">
        <f>+N270-N272</f>
        <v>0</v>
      </c>
      <c r="O271" s="465">
        <f t="shared" ref="O271:AQ271" si="113">+N271+O270-O272</f>
        <v>0</v>
      </c>
      <c r="P271" s="465">
        <f t="shared" si="113"/>
        <v>0</v>
      </c>
      <c r="Q271" s="465">
        <f t="shared" si="113"/>
        <v>-500</v>
      </c>
      <c r="R271" s="465">
        <f t="shared" si="113"/>
        <v>-1500</v>
      </c>
      <c r="S271" s="465">
        <f t="shared" si="113"/>
        <v>-2200</v>
      </c>
      <c r="T271" s="465">
        <f t="shared" si="113"/>
        <v>-2400</v>
      </c>
      <c r="U271" s="465">
        <f t="shared" si="113"/>
        <v>-2400</v>
      </c>
      <c r="V271" s="465">
        <f t="shared" si="113"/>
        <v>-2400</v>
      </c>
      <c r="W271" s="465">
        <f t="shared" si="113"/>
        <v>-2400</v>
      </c>
      <c r="X271" s="465">
        <f t="shared" si="113"/>
        <v>-2400</v>
      </c>
      <c r="Y271" s="465">
        <f t="shared" si="113"/>
        <v>-2400</v>
      </c>
      <c r="Z271" s="465">
        <f t="shared" si="113"/>
        <v>-2400</v>
      </c>
      <c r="AA271" s="465">
        <f t="shared" si="113"/>
        <v>-2400</v>
      </c>
      <c r="AB271" s="465">
        <f t="shared" si="113"/>
        <v>-2400</v>
      </c>
      <c r="AC271" s="465">
        <f t="shared" si="113"/>
        <v>-2400</v>
      </c>
      <c r="AD271" s="465">
        <f t="shared" si="113"/>
        <v>-2400</v>
      </c>
      <c r="AE271" s="465">
        <f t="shared" si="113"/>
        <v>-2400</v>
      </c>
      <c r="AF271" s="465">
        <f t="shared" si="113"/>
        <v>-2400</v>
      </c>
      <c r="AG271" s="465">
        <f t="shared" si="113"/>
        <v>-2400</v>
      </c>
      <c r="AH271" s="465">
        <f t="shared" si="113"/>
        <v>-2400</v>
      </c>
      <c r="AI271" s="465">
        <f t="shared" si="113"/>
        <v>-2400</v>
      </c>
      <c r="AJ271" s="465">
        <f t="shared" si="113"/>
        <v>-2400</v>
      </c>
      <c r="AK271" s="465">
        <f t="shared" si="113"/>
        <v>-2400</v>
      </c>
      <c r="AL271" s="465">
        <f t="shared" si="113"/>
        <v>-2400</v>
      </c>
      <c r="AM271" s="465">
        <f t="shared" si="113"/>
        <v>-2400</v>
      </c>
      <c r="AN271" s="465">
        <f t="shared" si="113"/>
        <v>-2400</v>
      </c>
      <c r="AO271" s="465">
        <f t="shared" si="113"/>
        <v>-2400</v>
      </c>
      <c r="AP271" s="465">
        <f t="shared" si="113"/>
        <v>-2400</v>
      </c>
      <c r="AQ271" s="465">
        <f t="shared" si="113"/>
        <v>-2400</v>
      </c>
      <c r="AR271" s="1017"/>
      <c r="AS271" s="1017"/>
      <c r="AT271" s="1011"/>
      <c r="AU271" s="1008"/>
      <c r="AV271" s="35"/>
      <c r="BG271" s="36"/>
      <c r="BH271" s="36"/>
    </row>
    <row r="272" spans="4:60" ht="21.75" customHeight="1">
      <c r="D272" s="1052"/>
      <c r="E272" s="1049"/>
      <c r="F272" s="846"/>
      <c r="G272" s="1044"/>
      <c r="H272" s="1035"/>
      <c r="I272" s="1041"/>
      <c r="J272" s="1038"/>
      <c r="K272" s="1035"/>
      <c r="L272" s="1030"/>
      <c r="M272" s="464" t="s">
        <v>1075</v>
      </c>
      <c r="N272" s="465"/>
      <c r="O272" s="465"/>
      <c r="P272" s="465"/>
      <c r="Q272" s="465">
        <v>500</v>
      </c>
      <c r="R272" s="465">
        <v>1000</v>
      </c>
      <c r="S272" s="465">
        <v>700</v>
      </c>
      <c r="T272" s="465">
        <v>200</v>
      </c>
      <c r="U272" s="465"/>
      <c r="V272" s="465"/>
      <c r="W272" s="465"/>
      <c r="X272" s="465"/>
      <c r="Y272" s="465"/>
      <c r="Z272" s="465"/>
      <c r="AA272" s="465"/>
      <c r="AB272" s="465"/>
      <c r="AC272" s="465"/>
      <c r="AD272" s="473"/>
      <c r="AE272" s="473"/>
      <c r="AF272" s="473"/>
      <c r="AG272" s="473"/>
      <c r="AH272" s="473"/>
      <c r="AI272" s="473"/>
      <c r="AJ272" s="473"/>
      <c r="AK272" s="473"/>
      <c r="AL272" s="473"/>
      <c r="AM272" s="473"/>
      <c r="AN272" s="473"/>
      <c r="AO272" s="473"/>
      <c r="AP272" s="473"/>
      <c r="AQ272" s="473"/>
      <c r="AR272" s="1017"/>
      <c r="AS272" s="1017"/>
      <c r="AT272" s="1011"/>
      <c r="AU272" s="1008"/>
      <c r="BG272" s="36"/>
      <c r="BH272" s="36"/>
    </row>
    <row r="273" spans="4:60" ht="21.75" customHeight="1">
      <c r="D273" s="1052"/>
      <c r="E273" s="1049"/>
      <c r="F273" s="846"/>
      <c r="G273" s="1044"/>
      <c r="H273" s="1035"/>
      <c r="I273" s="1041"/>
      <c r="J273" s="1038"/>
      <c r="K273" s="1035"/>
      <c r="L273" s="1030"/>
      <c r="M273" s="49" t="s">
        <v>1076</v>
      </c>
      <c r="N273" s="466"/>
      <c r="O273" s="467"/>
      <c r="P273" s="467"/>
      <c r="Q273" s="467">
        <v>500</v>
      </c>
      <c r="R273" s="467">
        <v>1000</v>
      </c>
      <c r="S273" s="467">
        <v>500</v>
      </c>
      <c r="T273" s="467"/>
      <c r="U273" s="467"/>
      <c r="V273" s="467"/>
      <c r="W273" s="467"/>
      <c r="X273" s="467"/>
      <c r="Y273" s="467"/>
      <c r="Z273" s="467"/>
      <c r="AA273" s="467"/>
      <c r="AB273" s="467"/>
      <c r="AC273" s="467"/>
      <c r="AD273" s="467"/>
      <c r="AE273" s="467"/>
      <c r="AF273" s="467"/>
      <c r="AG273" s="467"/>
      <c r="AH273" s="467"/>
      <c r="AI273" s="467"/>
      <c r="AJ273" s="467"/>
      <c r="AK273" s="467"/>
      <c r="AL273" s="467"/>
      <c r="AM273" s="467"/>
      <c r="AN273" s="467"/>
      <c r="AO273" s="467"/>
      <c r="AP273" s="467"/>
      <c r="AQ273" s="467"/>
      <c r="AR273" s="1017"/>
      <c r="AS273" s="1017"/>
      <c r="AT273" s="1011"/>
      <c r="AU273" s="1008"/>
      <c r="AV273" s="35"/>
      <c r="BB273" s="35"/>
      <c r="BC273" s="35"/>
      <c r="BG273" s="36"/>
      <c r="BH273" s="36"/>
    </row>
    <row r="274" spans="4:60" ht="21.75" customHeight="1">
      <c r="D274" s="1053"/>
      <c r="E274" s="1050"/>
      <c r="F274" s="1047"/>
      <c r="G274" s="1045"/>
      <c r="H274" s="1036"/>
      <c r="I274" s="1042"/>
      <c r="J274" s="1039"/>
      <c r="K274" s="1036"/>
      <c r="L274" s="1031"/>
      <c r="M274" s="468" t="s">
        <v>306</v>
      </c>
      <c r="N274" s="469">
        <f>+H270+N272-N273</f>
        <v>0</v>
      </c>
      <c r="O274" s="470">
        <f t="shared" ref="O274:AQ274" si="114">+N274+O272-O273</f>
        <v>0</v>
      </c>
      <c r="P274" s="470">
        <f t="shared" si="114"/>
        <v>0</v>
      </c>
      <c r="Q274" s="470">
        <f t="shared" si="114"/>
        <v>0</v>
      </c>
      <c r="R274" s="470">
        <f t="shared" si="114"/>
        <v>0</v>
      </c>
      <c r="S274" s="470">
        <f t="shared" si="114"/>
        <v>200</v>
      </c>
      <c r="T274" s="470">
        <f t="shared" si="114"/>
        <v>400</v>
      </c>
      <c r="U274" s="470">
        <f t="shared" si="114"/>
        <v>400</v>
      </c>
      <c r="V274" s="470">
        <f t="shared" si="114"/>
        <v>400</v>
      </c>
      <c r="W274" s="470">
        <f t="shared" si="114"/>
        <v>400</v>
      </c>
      <c r="X274" s="470">
        <f t="shared" si="114"/>
        <v>400</v>
      </c>
      <c r="Y274" s="470">
        <f t="shared" si="114"/>
        <v>400</v>
      </c>
      <c r="Z274" s="470">
        <f t="shared" si="114"/>
        <v>400</v>
      </c>
      <c r="AA274" s="470">
        <f t="shared" si="114"/>
        <v>400</v>
      </c>
      <c r="AB274" s="470">
        <f t="shared" si="114"/>
        <v>400</v>
      </c>
      <c r="AC274" s="470">
        <f t="shared" si="114"/>
        <v>400</v>
      </c>
      <c r="AD274" s="470">
        <f t="shared" si="114"/>
        <v>400</v>
      </c>
      <c r="AE274" s="470">
        <f t="shared" si="114"/>
        <v>400</v>
      </c>
      <c r="AF274" s="470">
        <f t="shared" si="114"/>
        <v>400</v>
      </c>
      <c r="AG274" s="470">
        <f t="shared" si="114"/>
        <v>400</v>
      </c>
      <c r="AH274" s="470">
        <f t="shared" si="114"/>
        <v>400</v>
      </c>
      <c r="AI274" s="470">
        <f t="shared" si="114"/>
        <v>400</v>
      </c>
      <c r="AJ274" s="470">
        <f t="shared" si="114"/>
        <v>400</v>
      </c>
      <c r="AK274" s="470">
        <f t="shared" si="114"/>
        <v>400</v>
      </c>
      <c r="AL274" s="470">
        <f t="shared" si="114"/>
        <v>400</v>
      </c>
      <c r="AM274" s="470">
        <f t="shared" si="114"/>
        <v>400</v>
      </c>
      <c r="AN274" s="470">
        <f t="shared" si="114"/>
        <v>400</v>
      </c>
      <c r="AO274" s="470">
        <f t="shared" si="114"/>
        <v>400</v>
      </c>
      <c r="AP274" s="470">
        <f t="shared" si="114"/>
        <v>400</v>
      </c>
      <c r="AQ274" s="470">
        <f t="shared" si="114"/>
        <v>400</v>
      </c>
      <c r="AR274" s="1017"/>
      <c r="AS274" s="1017"/>
      <c r="AT274" s="1011"/>
      <c r="AU274" s="1008"/>
      <c r="AW274" s="35"/>
    </row>
    <row r="275" spans="4:60" ht="21.75" customHeight="1">
      <c r="D275" s="1051" t="s">
        <v>37</v>
      </c>
      <c r="E275" s="1048" t="s">
        <v>1152</v>
      </c>
      <c r="F275" s="1046" t="s">
        <v>372</v>
      </c>
      <c r="G275" s="1043"/>
      <c r="H275" s="1034">
        <v>0</v>
      </c>
      <c r="I275" s="1040">
        <f>+H275+K275-L275</f>
        <v>0</v>
      </c>
      <c r="J275" s="1037">
        <f>+K275-L275</f>
        <v>0</v>
      </c>
      <c r="K275" s="1034">
        <f>+SUM(N275:AQ275)</f>
        <v>0</v>
      </c>
      <c r="L275" s="1029">
        <v>0</v>
      </c>
      <c r="M275" s="462" t="s">
        <v>386</v>
      </c>
      <c r="N275" s="463"/>
      <c r="O275" s="463"/>
      <c r="P275" s="463"/>
      <c r="Q275" s="463"/>
      <c r="R275" s="463"/>
      <c r="S275" s="463"/>
      <c r="T275" s="463"/>
      <c r="U275" s="463"/>
      <c r="V275" s="463"/>
      <c r="W275" s="463"/>
      <c r="X275" s="463"/>
      <c r="Y275" s="463"/>
      <c r="Z275" s="463"/>
      <c r="AA275" s="463"/>
      <c r="AB275" s="463"/>
      <c r="AC275" s="463"/>
      <c r="AD275" s="472"/>
      <c r="AE275" s="472"/>
      <c r="AF275" s="472"/>
      <c r="AG275" s="472"/>
      <c r="AH275" s="472"/>
      <c r="AI275" s="472"/>
      <c r="AJ275" s="472"/>
      <c r="AK275" s="472"/>
      <c r="AL275" s="472"/>
      <c r="AM275" s="472"/>
      <c r="AN275" s="472"/>
      <c r="AO275" s="472"/>
      <c r="AP275" s="472"/>
      <c r="AQ275" s="472"/>
      <c r="AR275" s="1016"/>
      <c r="AS275" s="1016"/>
      <c r="AT275" s="1010"/>
      <c r="AU275" s="1007">
        <f>+AT275-I275</f>
        <v>0</v>
      </c>
      <c r="BG275" s="36"/>
      <c r="BH275" s="36"/>
    </row>
    <row r="276" spans="4:60" ht="21.75" customHeight="1">
      <c r="D276" s="1052"/>
      <c r="E276" s="1049"/>
      <c r="F276" s="846"/>
      <c r="G276" s="1044"/>
      <c r="H276" s="1035"/>
      <c r="I276" s="1041"/>
      <c r="J276" s="1038"/>
      <c r="K276" s="1035"/>
      <c r="L276" s="1030"/>
      <c r="M276" s="464" t="s">
        <v>380</v>
      </c>
      <c r="N276" s="465">
        <f>+N275-N277</f>
        <v>0</v>
      </c>
      <c r="O276" s="465">
        <f t="shared" ref="O276:AQ276" si="115">+N276+O275-O277</f>
        <v>0</v>
      </c>
      <c r="P276" s="465">
        <f t="shared" si="115"/>
        <v>0</v>
      </c>
      <c r="Q276" s="465">
        <f t="shared" si="115"/>
        <v>-500</v>
      </c>
      <c r="R276" s="465">
        <f t="shared" si="115"/>
        <v>-1500</v>
      </c>
      <c r="S276" s="465">
        <f t="shared" si="115"/>
        <v>-2200</v>
      </c>
      <c r="T276" s="465">
        <f t="shared" si="115"/>
        <v>-2450</v>
      </c>
      <c r="U276" s="465">
        <f t="shared" si="115"/>
        <v>-2450</v>
      </c>
      <c r="V276" s="465">
        <f t="shared" si="115"/>
        <v>-2450</v>
      </c>
      <c r="W276" s="465">
        <f t="shared" si="115"/>
        <v>-2450</v>
      </c>
      <c r="X276" s="465">
        <f t="shared" si="115"/>
        <v>-2450</v>
      </c>
      <c r="Y276" s="465">
        <f t="shared" si="115"/>
        <v>-2450</v>
      </c>
      <c r="Z276" s="465">
        <f t="shared" si="115"/>
        <v>-2450</v>
      </c>
      <c r="AA276" s="465">
        <f t="shared" si="115"/>
        <v>-2450</v>
      </c>
      <c r="AB276" s="465">
        <f t="shared" si="115"/>
        <v>-2450</v>
      </c>
      <c r="AC276" s="465">
        <f t="shared" si="115"/>
        <v>-2450</v>
      </c>
      <c r="AD276" s="465">
        <f t="shared" si="115"/>
        <v>-2450</v>
      </c>
      <c r="AE276" s="465">
        <f t="shared" si="115"/>
        <v>-2450</v>
      </c>
      <c r="AF276" s="465">
        <f t="shared" si="115"/>
        <v>-2450</v>
      </c>
      <c r="AG276" s="465">
        <f t="shared" si="115"/>
        <v>-2450</v>
      </c>
      <c r="AH276" s="465">
        <f t="shared" si="115"/>
        <v>-2450</v>
      </c>
      <c r="AI276" s="465">
        <f t="shared" si="115"/>
        <v>-2450</v>
      </c>
      <c r="AJ276" s="465">
        <f t="shared" si="115"/>
        <v>-2450</v>
      </c>
      <c r="AK276" s="465">
        <f t="shared" si="115"/>
        <v>-2450</v>
      </c>
      <c r="AL276" s="465">
        <f t="shared" si="115"/>
        <v>-2450</v>
      </c>
      <c r="AM276" s="465">
        <f t="shared" si="115"/>
        <v>-2450</v>
      </c>
      <c r="AN276" s="465">
        <f t="shared" si="115"/>
        <v>-2450</v>
      </c>
      <c r="AO276" s="465">
        <f t="shared" si="115"/>
        <v>-2450</v>
      </c>
      <c r="AP276" s="465">
        <f t="shared" si="115"/>
        <v>-2450</v>
      </c>
      <c r="AQ276" s="465">
        <f t="shared" si="115"/>
        <v>-2450</v>
      </c>
      <c r="AR276" s="1017"/>
      <c r="AS276" s="1017"/>
      <c r="AT276" s="1011"/>
      <c r="AU276" s="1008"/>
      <c r="AV276" s="35"/>
      <c r="BG276" s="36"/>
      <c r="BH276" s="36"/>
    </row>
    <row r="277" spans="4:60" ht="21.75" customHeight="1">
      <c r="D277" s="1052"/>
      <c r="E277" s="1049"/>
      <c r="F277" s="846"/>
      <c r="G277" s="1044"/>
      <c r="H277" s="1035"/>
      <c r="I277" s="1041"/>
      <c r="J277" s="1038"/>
      <c r="K277" s="1035"/>
      <c r="L277" s="1030"/>
      <c r="M277" s="464" t="s">
        <v>1075</v>
      </c>
      <c r="N277" s="465"/>
      <c r="O277" s="465"/>
      <c r="P277" s="465"/>
      <c r="Q277" s="465">
        <v>500</v>
      </c>
      <c r="R277" s="465">
        <v>1000</v>
      </c>
      <c r="S277" s="465">
        <v>700</v>
      </c>
      <c r="T277" s="465">
        <v>250</v>
      </c>
      <c r="U277" s="465"/>
      <c r="V277" s="465"/>
      <c r="W277" s="465"/>
      <c r="X277" s="465"/>
      <c r="Y277" s="465"/>
      <c r="Z277" s="465"/>
      <c r="AA277" s="465"/>
      <c r="AB277" s="465"/>
      <c r="AC277" s="465"/>
      <c r="AD277" s="473"/>
      <c r="AE277" s="473"/>
      <c r="AF277" s="473"/>
      <c r="AG277" s="473"/>
      <c r="AH277" s="473"/>
      <c r="AI277" s="473"/>
      <c r="AJ277" s="473"/>
      <c r="AK277" s="473"/>
      <c r="AL277" s="473"/>
      <c r="AM277" s="473"/>
      <c r="AN277" s="473"/>
      <c r="AO277" s="473"/>
      <c r="AP277" s="473"/>
      <c r="AQ277" s="473"/>
      <c r="AR277" s="1017"/>
      <c r="AS277" s="1017"/>
      <c r="AT277" s="1011"/>
      <c r="AU277" s="1008"/>
      <c r="BG277" s="36"/>
      <c r="BH277" s="36"/>
    </row>
    <row r="278" spans="4:60" ht="21.75" customHeight="1">
      <c r="D278" s="1052"/>
      <c r="E278" s="1049"/>
      <c r="F278" s="846"/>
      <c r="G278" s="1044"/>
      <c r="H278" s="1035"/>
      <c r="I278" s="1041"/>
      <c r="J278" s="1038"/>
      <c r="K278" s="1035"/>
      <c r="L278" s="1030"/>
      <c r="M278" s="49" t="s">
        <v>1076</v>
      </c>
      <c r="N278" s="466"/>
      <c r="O278" s="467"/>
      <c r="P278" s="467"/>
      <c r="Q278" s="467">
        <v>500</v>
      </c>
      <c r="R278" s="467">
        <v>1000</v>
      </c>
      <c r="S278" s="467">
        <v>500</v>
      </c>
      <c r="T278" s="467"/>
      <c r="U278" s="467"/>
      <c r="V278" s="467"/>
      <c r="W278" s="467"/>
      <c r="X278" s="467"/>
      <c r="Y278" s="467"/>
      <c r="Z278" s="467"/>
      <c r="AA278" s="467"/>
      <c r="AB278" s="467"/>
      <c r="AC278" s="467"/>
      <c r="AD278" s="467"/>
      <c r="AE278" s="467"/>
      <c r="AF278" s="467"/>
      <c r="AG278" s="467"/>
      <c r="AH278" s="467"/>
      <c r="AI278" s="467"/>
      <c r="AJ278" s="467"/>
      <c r="AK278" s="467"/>
      <c r="AL278" s="467"/>
      <c r="AM278" s="467"/>
      <c r="AN278" s="467"/>
      <c r="AO278" s="467"/>
      <c r="AP278" s="467"/>
      <c r="AQ278" s="467"/>
      <c r="AR278" s="1017"/>
      <c r="AS278" s="1017"/>
      <c r="AT278" s="1011"/>
      <c r="AU278" s="1008"/>
      <c r="AV278" s="35"/>
      <c r="BB278" s="35"/>
      <c r="BC278" s="35"/>
      <c r="BG278" s="36"/>
      <c r="BH278" s="36"/>
    </row>
    <row r="279" spans="4:60" ht="21.75" customHeight="1">
      <c r="D279" s="1053"/>
      <c r="E279" s="1050"/>
      <c r="F279" s="1047"/>
      <c r="G279" s="1045"/>
      <c r="H279" s="1036"/>
      <c r="I279" s="1042"/>
      <c r="J279" s="1039"/>
      <c r="K279" s="1036"/>
      <c r="L279" s="1031"/>
      <c r="M279" s="468" t="s">
        <v>306</v>
      </c>
      <c r="N279" s="469">
        <f>+H275+N277-N278</f>
        <v>0</v>
      </c>
      <c r="O279" s="470">
        <f t="shared" ref="O279:AQ279" si="116">+N279+O277-O278</f>
        <v>0</v>
      </c>
      <c r="P279" s="470">
        <f t="shared" si="116"/>
        <v>0</v>
      </c>
      <c r="Q279" s="470">
        <f t="shared" si="116"/>
        <v>0</v>
      </c>
      <c r="R279" s="470">
        <f t="shared" si="116"/>
        <v>0</v>
      </c>
      <c r="S279" s="470">
        <f t="shared" si="116"/>
        <v>200</v>
      </c>
      <c r="T279" s="470">
        <f t="shared" si="116"/>
        <v>450</v>
      </c>
      <c r="U279" s="470">
        <f t="shared" si="116"/>
        <v>450</v>
      </c>
      <c r="V279" s="470">
        <f t="shared" si="116"/>
        <v>450</v>
      </c>
      <c r="W279" s="470">
        <f t="shared" si="116"/>
        <v>450</v>
      </c>
      <c r="X279" s="470">
        <f t="shared" si="116"/>
        <v>450</v>
      </c>
      <c r="Y279" s="470">
        <f t="shared" si="116"/>
        <v>450</v>
      </c>
      <c r="Z279" s="470">
        <f t="shared" si="116"/>
        <v>450</v>
      </c>
      <c r="AA279" s="470">
        <f t="shared" si="116"/>
        <v>450</v>
      </c>
      <c r="AB279" s="470">
        <f t="shared" si="116"/>
        <v>450</v>
      </c>
      <c r="AC279" s="470">
        <f t="shared" si="116"/>
        <v>450</v>
      </c>
      <c r="AD279" s="470">
        <f t="shared" si="116"/>
        <v>450</v>
      </c>
      <c r="AE279" s="470">
        <f t="shared" si="116"/>
        <v>450</v>
      </c>
      <c r="AF279" s="470">
        <f t="shared" si="116"/>
        <v>450</v>
      </c>
      <c r="AG279" s="470">
        <f t="shared" si="116"/>
        <v>450</v>
      </c>
      <c r="AH279" s="470">
        <f t="shared" si="116"/>
        <v>450</v>
      </c>
      <c r="AI279" s="470">
        <f t="shared" si="116"/>
        <v>450</v>
      </c>
      <c r="AJ279" s="470">
        <f t="shared" si="116"/>
        <v>450</v>
      </c>
      <c r="AK279" s="470">
        <f t="shared" si="116"/>
        <v>450</v>
      </c>
      <c r="AL279" s="470">
        <f t="shared" si="116"/>
        <v>450</v>
      </c>
      <c r="AM279" s="470">
        <f t="shared" si="116"/>
        <v>450</v>
      </c>
      <c r="AN279" s="470">
        <f t="shared" si="116"/>
        <v>450</v>
      </c>
      <c r="AO279" s="470">
        <f t="shared" si="116"/>
        <v>450</v>
      </c>
      <c r="AP279" s="470">
        <f t="shared" si="116"/>
        <v>450</v>
      </c>
      <c r="AQ279" s="470">
        <f t="shared" si="116"/>
        <v>450</v>
      </c>
      <c r="AR279" s="1017"/>
      <c r="AS279" s="1017"/>
      <c r="AT279" s="1011"/>
      <c r="AU279" s="1008"/>
      <c r="AW279" s="35"/>
    </row>
    <row r="280" spans="4:60" ht="21.75" customHeight="1">
      <c r="D280" s="1051" t="s">
        <v>1153</v>
      </c>
      <c r="E280" s="1048" t="s">
        <v>1154</v>
      </c>
      <c r="F280" s="1046" t="s">
        <v>1155</v>
      </c>
      <c r="G280" s="1043"/>
      <c r="H280" s="1034"/>
      <c r="I280" s="1040">
        <f>+H280+K280-L280</f>
        <v>0</v>
      </c>
      <c r="J280" s="1037">
        <f>+K280-L280</f>
        <v>0</v>
      </c>
      <c r="K280" s="1034">
        <f>+SUM(N280:AQ280)</f>
        <v>0</v>
      </c>
      <c r="L280" s="1029">
        <v>0</v>
      </c>
      <c r="M280" s="462" t="s">
        <v>386</v>
      </c>
      <c r="N280" s="463"/>
      <c r="O280" s="463"/>
      <c r="P280" s="463"/>
      <c r="Q280" s="463"/>
      <c r="R280" s="463"/>
      <c r="S280" s="463"/>
      <c r="T280" s="463"/>
      <c r="U280" s="463"/>
      <c r="V280" s="463"/>
      <c r="W280" s="463"/>
      <c r="X280" s="463"/>
      <c r="Y280" s="463"/>
      <c r="Z280" s="463"/>
      <c r="AA280" s="463"/>
      <c r="AB280" s="463"/>
      <c r="AC280" s="463"/>
      <c r="AD280" s="472"/>
      <c r="AE280" s="472"/>
      <c r="AF280" s="472"/>
      <c r="AG280" s="472"/>
      <c r="AH280" s="472"/>
      <c r="AI280" s="472"/>
      <c r="AJ280" s="472"/>
      <c r="AK280" s="472"/>
      <c r="AL280" s="472"/>
      <c r="AM280" s="472"/>
      <c r="AN280" s="472"/>
      <c r="AO280" s="472"/>
      <c r="AP280" s="472"/>
      <c r="AQ280" s="472"/>
      <c r="AR280" s="1016"/>
      <c r="AS280" s="1016"/>
      <c r="AT280" s="1010"/>
      <c r="AU280" s="1007">
        <f>+AT280-I280</f>
        <v>0</v>
      </c>
      <c r="BG280" s="36"/>
      <c r="BH280" s="36"/>
    </row>
    <row r="281" spans="4:60" ht="21.75" customHeight="1">
      <c r="D281" s="1052"/>
      <c r="E281" s="1049"/>
      <c r="F281" s="846"/>
      <c r="G281" s="1044"/>
      <c r="H281" s="1035"/>
      <c r="I281" s="1041"/>
      <c r="J281" s="1038"/>
      <c r="K281" s="1035"/>
      <c r="L281" s="1030"/>
      <c r="M281" s="464" t="s">
        <v>380</v>
      </c>
      <c r="N281" s="465">
        <f>+N280-N282</f>
        <v>0</v>
      </c>
      <c r="O281" s="465">
        <f t="shared" ref="O281:AQ281" si="117">+N281+O280-O282</f>
        <v>0</v>
      </c>
      <c r="P281" s="465">
        <f t="shared" si="117"/>
        <v>0</v>
      </c>
      <c r="Q281" s="465">
        <f t="shared" si="117"/>
        <v>-100</v>
      </c>
      <c r="R281" s="465">
        <f t="shared" si="117"/>
        <v>-200</v>
      </c>
      <c r="S281" s="465">
        <f t="shared" si="117"/>
        <v>-200</v>
      </c>
      <c r="T281" s="465">
        <f t="shared" si="117"/>
        <v>-200</v>
      </c>
      <c r="U281" s="465">
        <f t="shared" si="117"/>
        <v>-200</v>
      </c>
      <c r="V281" s="465">
        <f t="shared" si="117"/>
        <v>-200</v>
      </c>
      <c r="W281" s="465">
        <f t="shared" si="117"/>
        <v>-200</v>
      </c>
      <c r="X281" s="465">
        <f t="shared" si="117"/>
        <v>-200</v>
      </c>
      <c r="Y281" s="465">
        <f t="shared" si="117"/>
        <v>-200</v>
      </c>
      <c r="Z281" s="465">
        <f t="shared" si="117"/>
        <v>-200</v>
      </c>
      <c r="AA281" s="465">
        <f t="shared" si="117"/>
        <v>-200</v>
      </c>
      <c r="AB281" s="465">
        <f t="shared" si="117"/>
        <v>-200</v>
      </c>
      <c r="AC281" s="465">
        <f t="shared" si="117"/>
        <v>-200</v>
      </c>
      <c r="AD281" s="465">
        <f t="shared" si="117"/>
        <v>-200</v>
      </c>
      <c r="AE281" s="465">
        <f t="shared" si="117"/>
        <v>-200</v>
      </c>
      <c r="AF281" s="465">
        <f t="shared" si="117"/>
        <v>-200</v>
      </c>
      <c r="AG281" s="465">
        <f t="shared" si="117"/>
        <v>-200</v>
      </c>
      <c r="AH281" s="465">
        <f t="shared" si="117"/>
        <v>-200</v>
      </c>
      <c r="AI281" s="465">
        <f t="shared" si="117"/>
        <v>-200</v>
      </c>
      <c r="AJ281" s="465">
        <f t="shared" si="117"/>
        <v>-200</v>
      </c>
      <c r="AK281" s="465">
        <f t="shared" si="117"/>
        <v>-200</v>
      </c>
      <c r="AL281" s="465">
        <f t="shared" si="117"/>
        <v>-200</v>
      </c>
      <c r="AM281" s="465">
        <f t="shared" si="117"/>
        <v>-200</v>
      </c>
      <c r="AN281" s="465">
        <f t="shared" si="117"/>
        <v>-200</v>
      </c>
      <c r="AO281" s="465">
        <f t="shared" si="117"/>
        <v>-200</v>
      </c>
      <c r="AP281" s="465">
        <f t="shared" si="117"/>
        <v>-200</v>
      </c>
      <c r="AQ281" s="465">
        <f t="shared" si="117"/>
        <v>-200</v>
      </c>
      <c r="AR281" s="1017"/>
      <c r="AS281" s="1017"/>
      <c r="AT281" s="1011"/>
      <c r="AU281" s="1008"/>
      <c r="AV281" s="35"/>
      <c r="BG281" s="36"/>
      <c r="BH281" s="36"/>
    </row>
    <row r="282" spans="4:60" ht="21.75" customHeight="1">
      <c r="D282" s="1052"/>
      <c r="E282" s="1049"/>
      <c r="F282" s="846"/>
      <c r="G282" s="1044"/>
      <c r="H282" s="1035"/>
      <c r="I282" s="1041"/>
      <c r="J282" s="1038"/>
      <c r="K282" s="1035"/>
      <c r="L282" s="1030"/>
      <c r="M282" s="464" t="s">
        <v>1075</v>
      </c>
      <c r="N282" s="465"/>
      <c r="O282" s="465"/>
      <c r="P282" s="465"/>
      <c r="Q282" s="465">
        <v>100</v>
      </c>
      <c r="R282" s="465">
        <v>100</v>
      </c>
      <c r="S282" s="465"/>
      <c r="T282" s="465"/>
      <c r="U282" s="465"/>
      <c r="V282" s="465"/>
      <c r="W282" s="465"/>
      <c r="X282" s="465"/>
      <c r="Y282" s="465"/>
      <c r="Z282" s="465"/>
      <c r="AA282" s="465"/>
      <c r="AB282" s="465"/>
      <c r="AC282" s="465"/>
      <c r="AD282" s="473"/>
      <c r="AE282" s="473"/>
      <c r="AF282" s="473"/>
      <c r="AG282" s="473"/>
      <c r="AH282" s="473"/>
      <c r="AI282" s="473"/>
      <c r="AJ282" s="473"/>
      <c r="AK282" s="473"/>
      <c r="AL282" s="473"/>
      <c r="AM282" s="473"/>
      <c r="AN282" s="473"/>
      <c r="AO282" s="473"/>
      <c r="AP282" s="473"/>
      <c r="AQ282" s="473"/>
      <c r="AR282" s="1017"/>
      <c r="AS282" s="1017"/>
      <c r="AT282" s="1011"/>
      <c r="AU282" s="1008"/>
      <c r="BG282" s="36"/>
      <c r="BH282" s="36"/>
    </row>
    <row r="283" spans="4:60" ht="21.75" customHeight="1">
      <c r="D283" s="1052"/>
      <c r="E283" s="1049"/>
      <c r="F283" s="846"/>
      <c r="G283" s="1044"/>
      <c r="H283" s="1035"/>
      <c r="I283" s="1041"/>
      <c r="J283" s="1038"/>
      <c r="K283" s="1035"/>
      <c r="L283" s="1030"/>
      <c r="M283" s="49" t="s">
        <v>1076</v>
      </c>
      <c r="N283" s="466"/>
      <c r="O283" s="467"/>
      <c r="P283" s="467"/>
      <c r="Q283" s="467">
        <v>100</v>
      </c>
      <c r="R283" s="467">
        <v>100</v>
      </c>
      <c r="S283" s="467"/>
      <c r="T283" s="467"/>
      <c r="U283" s="467"/>
      <c r="V283" s="467"/>
      <c r="W283" s="467"/>
      <c r="X283" s="467"/>
      <c r="Y283" s="467"/>
      <c r="Z283" s="467"/>
      <c r="AA283" s="467"/>
      <c r="AB283" s="467"/>
      <c r="AC283" s="467"/>
      <c r="AD283" s="467"/>
      <c r="AE283" s="467"/>
      <c r="AF283" s="467"/>
      <c r="AG283" s="467"/>
      <c r="AH283" s="467"/>
      <c r="AI283" s="467"/>
      <c r="AJ283" s="467"/>
      <c r="AK283" s="467"/>
      <c r="AL283" s="467"/>
      <c r="AM283" s="467"/>
      <c r="AN283" s="467"/>
      <c r="AO283" s="467"/>
      <c r="AP283" s="467"/>
      <c r="AQ283" s="467"/>
      <c r="AR283" s="1017"/>
      <c r="AS283" s="1017"/>
      <c r="AT283" s="1011"/>
      <c r="AU283" s="1008"/>
      <c r="AV283" s="35"/>
      <c r="BB283" s="35"/>
      <c r="BC283" s="35"/>
      <c r="BG283" s="36"/>
      <c r="BH283" s="36"/>
    </row>
    <row r="284" spans="4:60" ht="21.75" customHeight="1">
      <c r="D284" s="1053"/>
      <c r="E284" s="1050"/>
      <c r="F284" s="1047"/>
      <c r="G284" s="1045"/>
      <c r="H284" s="1036"/>
      <c r="I284" s="1042"/>
      <c r="J284" s="1039"/>
      <c r="K284" s="1036"/>
      <c r="L284" s="1031"/>
      <c r="M284" s="468" t="s">
        <v>306</v>
      </c>
      <c r="N284" s="469">
        <f>+H280+N282-N283</f>
        <v>0</v>
      </c>
      <c r="O284" s="470">
        <f t="shared" ref="O284:AQ284" si="118">+N284+O282-O283</f>
        <v>0</v>
      </c>
      <c r="P284" s="470">
        <f t="shared" si="118"/>
        <v>0</v>
      </c>
      <c r="Q284" s="470">
        <f t="shared" si="118"/>
        <v>0</v>
      </c>
      <c r="R284" s="470">
        <f t="shared" si="118"/>
        <v>0</v>
      </c>
      <c r="S284" s="470">
        <f t="shared" si="118"/>
        <v>0</v>
      </c>
      <c r="T284" s="470">
        <f t="shared" si="118"/>
        <v>0</v>
      </c>
      <c r="U284" s="470">
        <f t="shared" si="118"/>
        <v>0</v>
      </c>
      <c r="V284" s="470">
        <f t="shared" si="118"/>
        <v>0</v>
      </c>
      <c r="W284" s="470">
        <f t="shared" si="118"/>
        <v>0</v>
      </c>
      <c r="X284" s="470">
        <f t="shared" si="118"/>
        <v>0</v>
      </c>
      <c r="Y284" s="470">
        <f t="shared" si="118"/>
        <v>0</v>
      </c>
      <c r="Z284" s="470">
        <f t="shared" si="118"/>
        <v>0</v>
      </c>
      <c r="AA284" s="470">
        <f t="shared" si="118"/>
        <v>0</v>
      </c>
      <c r="AB284" s="470">
        <f t="shared" si="118"/>
        <v>0</v>
      </c>
      <c r="AC284" s="470">
        <f t="shared" si="118"/>
        <v>0</v>
      </c>
      <c r="AD284" s="470">
        <f t="shared" si="118"/>
        <v>0</v>
      </c>
      <c r="AE284" s="470">
        <f t="shared" si="118"/>
        <v>0</v>
      </c>
      <c r="AF284" s="470">
        <f t="shared" si="118"/>
        <v>0</v>
      </c>
      <c r="AG284" s="470">
        <f t="shared" si="118"/>
        <v>0</v>
      </c>
      <c r="AH284" s="470">
        <f t="shared" si="118"/>
        <v>0</v>
      </c>
      <c r="AI284" s="470">
        <f t="shared" si="118"/>
        <v>0</v>
      </c>
      <c r="AJ284" s="470">
        <f t="shared" si="118"/>
        <v>0</v>
      </c>
      <c r="AK284" s="470">
        <f t="shared" si="118"/>
        <v>0</v>
      </c>
      <c r="AL284" s="470">
        <f t="shared" si="118"/>
        <v>0</v>
      </c>
      <c r="AM284" s="470">
        <f t="shared" si="118"/>
        <v>0</v>
      </c>
      <c r="AN284" s="470">
        <f t="shared" si="118"/>
        <v>0</v>
      </c>
      <c r="AO284" s="470">
        <f t="shared" si="118"/>
        <v>0</v>
      </c>
      <c r="AP284" s="470">
        <f t="shared" si="118"/>
        <v>0</v>
      </c>
      <c r="AQ284" s="470">
        <f t="shared" si="118"/>
        <v>0</v>
      </c>
      <c r="AR284" s="1017"/>
      <c r="AS284" s="1017"/>
      <c r="AT284" s="1011"/>
      <c r="AU284" s="1008"/>
      <c r="AW284" s="35"/>
    </row>
    <row r="285" spans="4:60" ht="21.75" customHeight="1">
      <c r="D285" s="1051" t="s">
        <v>40</v>
      </c>
      <c r="E285" s="1048" t="s">
        <v>285</v>
      </c>
      <c r="F285" s="1046" t="s">
        <v>1156</v>
      </c>
      <c r="G285" s="1043"/>
      <c r="H285" s="1034">
        <v>0</v>
      </c>
      <c r="I285" s="1040">
        <f>+H285+K285-L285</f>
        <v>0</v>
      </c>
      <c r="J285" s="1037">
        <f>+K285-L285</f>
        <v>0</v>
      </c>
      <c r="K285" s="1034">
        <f>+SUM(N285:AQ285)</f>
        <v>0</v>
      </c>
      <c r="L285" s="1029">
        <v>0</v>
      </c>
      <c r="M285" s="462" t="s">
        <v>386</v>
      </c>
      <c r="N285" s="463"/>
      <c r="O285" s="463"/>
      <c r="P285" s="463"/>
      <c r="Q285" s="463"/>
      <c r="R285" s="463"/>
      <c r="S285" s="463"/>
      <c r="T285" s="463"/>
      <c r="U285" s="463"/>
      <c r="V285" s="463"/>
      <c r="W285" s="463"/>
      <c r="X285" s="463"/>
      <c r="Y285" s="463"/>
      <c r="Z285" s="463"/>
      <c r="AA285" s="463"/>
      <c r="AB285" s="463"/>
      <c r="AC285" s="463"/>
      <c r="AD285" s="472"/>
      <c r="AE285" s="472"/>
      <c r="AF285" s="472"/>
      <c r="AG285" s="472"/>
      <c r="AH285" s="472"/>
      <c r="AI285" s="472"/>
      <c r="AJ285" s="472"/>
      <c r="AK285" s="472"/>
      <c r="AL285" s="472"/>
      <c r="AM285" s="472"/>
      <c r="AN285" s="472"/>
      <c r="AO285" s="472"/>
      <c r="AP285" s="472"/>
      <c r="AQ285" s="472"/>
      <c r="AR285" s="1016"/>
      <c r="AS285" s="1016"/>
      <c r="AT285" s="1010"/>
      <c r="AU285" s="1007">
        <f>+AT285-I285</f>
        <v>0</v>
      </c>
      <c r="AV285" s="35"/>
    </row>
    <row r="286" spans="4:60" ht="21.75" customHeight="1">
      <c r="D286" s="1052"/>
      <c r="E286" s="1049"/>
      <c r="F286" s="846"/>
      <c r="G286" s="1044"/>
      <c r="H286" s="1035"/>
      <c r="I286" s="1041"/>
      <c r="J286" s="1038"/>
      <c r="K286" s="1035"/>
      <c r="L286" s="1030"/>
      <c r="M286" s="464" t="s">
        <v>380</v>
      </c>
      <c r="N286" s="465">
        <f>+N285-N287</f>
        <v>0</v>
      </c>
      <c r="O286" s="465">
        <f t="shared" ref="O286:AQ286" si="119">+N286+O285-O287</f>
        <v>0</v>
      </c>
      <c r="P286" s="465">
        <f t="shared" si="119"/>
        <v>0</v>
      </c>
      <c r="Q286" s="465">
        <f t="shared" si="119"/>
        <v>-100</v>
      </c>
      <c r="R286" s="465">
        <f t="shared" si="119"/>
        <v>-150</v>
      </c>
      <c r="S286" s="465">
        <f t="shared" si="119"/>
        <v>-150</v>
      </c>
      <c r="T286" s="465">
        <f t="shared" si="119"/>
        <v>-150</v>
      </c>
      <c r="U286" s="465">
        <f t="shared" si="119"/>
        <v>-150</v>
      </c>
      <c r="V286" s="465">
        <f t="shared" si="119"/>
        <v>-150</v>
      </c>
      <c r="W286" s="465">
        <f t="shared" si="119"/>
        <v>-150</v>
      </c>
      <c r="X286" s="465">
        <f t="shared" si="119"/>
        <v>-150</v>
      </c>
      <c r="Y286" s="465">
        <f t="shared" si="119"/>
        <v>-150</v>
      </c>
      <c r="Z286" s="465">
        <f t="shared" si="119"/>
        <v>-150</v>
      </c>
      <c r="AA286" s="465">
        <f t="shared" si="119"/>
        <v>-150</v>
      </c>
      <c r="AB286" s="465">
        <f t="shared" si="119"/>
        <v>-150</v>
      </c>
      <c r="AC286" s="465">
        <f t="shared" si="119"/>
        <v>-150</v>
      </c>
      <c r="AD286" s="465">
        <f t="shared" si="119"/>
        <v>-150</v>
      </c>
      <c r="AE286" s="465">
        <f t="shared" si="119"/>
        <v>-150</v>
      </c>
      <c r="AF286" s="465">
        <f t="shared" si="119"/>
        <v>-150</v>
      </c>
      <c r="AG286" s="465">
        <f t="shared" si="119"/>
        <v>-150</v>
      </c>
      <c r="AH286" s="465">
        <f t="shared" si="119"/>
        <v>-150</v>
      </c>
      <c r="AI286" s="465">
        <f t="shared" si="119"/>
        <v>-150</v>
      </c>
      <c r="AJ286" s="465">
        <f t="shared" si="119"/>
        <v>-150</v>
      </c>
      <c r="AK286" s="465">
        <f t="shared" si="119"/>
        <v>-150</v>
      </c>
      <c r="AL286" s="465">
        <f t="shared" si="119"/>
        <v>-150</v>
      </c>
      <c r="AM286" s="465">
        <f t="shared" si="119"/>
        <v>-150</v>
      </c>
      <c r="AN286" s="465">
        <f t="shared" si="119"/>
        <v>-150</v>
      </c>
      <c r="AO286" s="465">
        <f t="shared" si="119"/>
        <v>-150</v>
      </c>
      <c r="AP286" s="465">
        <f t="shared" si="119"/>
        <v>-150</v>
      </c>
      <c r="AQ286" s="465">
        <f t="shared" si="119"/>
        <v>-150</v>
      </c>
      <c r="AR286" s="1017"/>
      <c r="AS286" s="1017"/>
      <c r="AT286" s="1011"/>
      <c r="AU286" s="1008"/>
      <c r="AV286" s="35"/>
    </row>
    <row r="287" spans="4:60" ht="21.75" customHeight="1">
      <c r="D287" s="1052"/>
      <c r="E287" s="1049"/>
      <c r="F287" s="846"/>
      <c r="G287" s="1044"/>
      <c r="H287" s="1035"/>
      <c r="I287" s="1041"/>
      <c r="J287" s="1038"/>
      <c r="K287" s="1035"/>
      <c r="L287" s="1030"/>
      <c r="M287" s="464" t="s">
        <v>1075</v>
      </c>
      <c r="N287" s="465"/>
      <c r="O287" s="465"/>
      <c r="P287" s="465"/>
      <c r="Q287" s="465">
        <v>100</v>
      </c>
      <c r="R287" s="465">
        <v>50</v>
      </c>
      <c r="S287" s="465"/>
      <c r="T287" s="465"/>
      <c r="U287" s="465"/>
      <c r="V287" s="465"/>
      <c r="W287" s="465"/>
      <c r="X287" s="465"/>
      <c r="Y287" s="465"/>
      <c r="Z287" s="465"/>
      <c r="AA287" s="465"/>
      <c r="AB287" s="465"/>
      <c r="AC287" s="465"/>
      <c r="AD287" s="473"/>
      <c r="AE287" s="473"/>
      <c r="AF287" s="473"/>
      <c r="AG287" s="473"/>
      <c r="AH287" s="473"/>
      <c r="AI287" s="473"/>
      <c r="AJ287" s="473"/>
      <c r="AK287" s="473"/>
      <c r="AL287" s="473"/>
      <c r="AM287" s="473"/>
      <c r="AN287" s="473"/>
      <c r="AO287" s="473"/>
      <c r="AP287" s="473"/>
      <c r="AQ287" s="473"/>
      <c r="AR287" s="1017"/>
      <c r="AS287" s="1017"/>
      <c r="AT287" s="1011"/>
      <c r="AU287" s="1008"/>
      <c r="AV287" s="35"/>
    </row>
    <row r="288" spans="4:60" ht="21.75" customHeight="1">
      <c r="D288" s="1052"/>
      <c r="E288" s="1049"/>
      <c r="F288" s="846"/>
      <c r="G288" s="1044"/>
      <c r="H288" s="1035"/>
      <c r="I288" s="1041"/>
      <c r="J288" s="1038"/>
      <c r="K288" s="1035"/>
      <c r="L288" s="1030"/>
      <c r="M288" s="49" t="s">
        <v>1076</v>
      </c>
      <c r="N288" s="466"/>
      <c r="O288" s="467"/>
      <c r="P288" s="467"/>
      <c r="Q288" s="467">
        <v>100</v>
      </c>
      <c r="R288" s="467">
        <v>50</v>
      </c>
      <c r="S288" s="467"/>
      <c r="T288" s="467"/>
      <c r="U288" s="467"/>
      <c r="V288" s="467"/>
      <c r="W288" s="467"/>
      <c r="X288" s="467"/>
      <c r="Y288" s="467"/>
      <c r="Z288" s="467"/>
      <c r="AA288" s="467"/>
      <c r="AB288" s="467"/>
      <c r="AC288" s="467"/>
      <c r="AD288" s="467"/>
      <c r="AE288" s="467"/>
      <c r="AF288" s="467"/>
      <c r="AG288" s="467"/>
      <c r="AH288" s="467"/>
      <c r="AI288" s="467"/>
      <c r="AJ288" s="467"/>
      <c r="AK288" s="467"/>
      <c r="AL288" s="467"/>
      <c r="AM288" s="467"/>
      <c r="AN288" s="467"/>
      <c r="AO288" s="467"/>
      <c r="AP288" s="467"/>
      <c r="AQ288" s="467"/>
      <c r="AR288" s="1017"/>
      <c r="AS288" s="1017"/>
      <c r="AT288" s="1011"/>
      <c r="AU288" s="1008"/>
      <c r="AV288" s="35"/>
    </row>
    <row r="289" spans="4:51" ht="21.75" customHeight="1">
      <c r="D289" s="1053"/>
      <c r="E289" s="1050"/>
      <c r="F289" s="1047"/>
      <c r="G289" s="1045"/>
      <c r="H289" s="1036"/>
      <c r="I289" s="1042"/>
      <c r="J289" s="1039"/>
      <c r="K289" s="1036"/>
      <c r="L289" s="1031"/>
      <c r="M289" s="468" t="s">
        <v>306</v>
      </c>
      <c r="N289" s="469">
        <f>+H285+N287-N288</f>
        <v>0</v>
      </c>
      <c r="O289" s="470">
        <f t="shared" ref="O289:AQ289" si="120">+N289+O287-O288</f>
        <v>0</v>
      </c>
      <c r="P289" s="470">
        <f t="shared" si="120"/>
        <v>0</v>
      </c>
      <c r="Q289" s="470">
        <f t="shared" si="120"/>
        <v>0</v>
      </c>
      <c r="R289" s="470">
        <f t="shared" si="120"/>
        <v>0</v>
      </c>
      <c r="S289" s="470">
        <f t="shared" si="120"/>
        <v>0</v>
      </c>
      <c r="T289" s="470">
        <f t="shared" si="120"/>
        <v>0</v>
      </c>
      <c r="U289" s="470">
        <f t="shared" si="120"/>
        <v>0</v>
      </c>
      <c r="V289" s="470">
        <f t="shared" si="120"/>
        <v>0</v>
      </c>
      <c r="W289" s="470">
        <f t="shared" si="120"/>
        <v>0</v>
      </c>
      <c r="X289" s="470">
        <f t="shared" si="120"/>
        <v>0</v>
      </c>
      <c r="Y289" s="470">
        <f t="shared" si="120"/>
        <v>0</v>
      </c>
      <c r="Z289" s="470">
        <f t="shared" si="120"/>
        <v>0</v>
      </c>
      <c r="AA289" s="470">
        <f t="shared" si="120"/>
        <v>0</v>
      </c>
      <c r="AB289" s="470">
        <f t="shared" si="120"/>
        <v>0</v>
      </c>
      <c r="AC289" s="470">
        <f t="shared" si="120"/>
        <v>0</v>
      </c>
      <c r="AD289" s="470">
        <f t="shared" si="120"/>
        <v>0</v>
      </c>
      <c r="AE289" s="470">
        <f t="shared" si="120"/>
        <v>0</v>
      </c>
      <c r="AF289" s="470">
        <f t="shared" si="120"/>
        <v>0</v>
      </c>
      <c r="AG289" s="470">
        <f t="shared" si="120"/>
        <v>0</v>
      </c>
      <c r="AH289" s="470">
        <f t="shared" si="120"/>
        <v>0</v>
      </c>
      <c r="AI289" s="470">
        <f t="shared" si="120"/>
        <v>0</v>
      </c>
      <c r="AJ289" s="470">
        <f t="shared" si="120"/>
        <v>0</v>
      </c>
      <c r="AK289" s="470">
        <f t="shared" si="120"/>
        <v>0</v>
      </c>
      <c r="AL289" s="470">
        <f t="shared" si="120"/>
        <v>0</v>
      </c>
      <c r="AM289" s="470">
        <f t="shared" si="120"/>
        <v>0</v>
      </c>
      <c r="AN289" s="470">
        <f t="shared" si="120"/>
        <v>0</v>
      </c>
      <c r="AO289" s="470">
        <f t="shared" si="120"/>
        <v>0</v>
      </c>
      <c r="AP289" s="470">
        <f t="shared" si="120"/>
        <v>0</v>
      </c>
      <c r="AQ289" s="470">
        <f t="shared" si="120"/>
        <v>0</v>
      </c>
      <c r="AR289" s="1017"/>
      <c r="AS289" s="1017"/>
      <c r="AT289" s="1011"/>
      <c r="AU289" s="1008"/>
    </row>
    <row r="290" spans="4:51" ht="21.75" customHeight="1">
      <c r="D290" s="1051" t="s">
        <v>1157</v>
      </c>
      <c r="E290" s="1048" t="s">
        <v>1158</v>
      </c>
      <c r="F290" s="1046" t="s">
        <v>1159</v>
      </c>
      <c r="G290" s="1043"/>
      <c r="H290" s="1034"/>
      <c r="I290" s="1040">
        <f>+H290+K290-L290</f>
        <v>0</v>
      </c>
      <c r="J290" s="1037">
        <f>+K290-L290</f>
        <v>0</v>
      </c>
      <c r="K290" s="1034">
        <f>+SUM(N290:AQ290)</f>
        <v>0</v>
      </c>
      <c r="L290" s="1029">
        <v>0</v>
      </c>
      <c r="M290" s="462" t="s">
        <v>386</v>
      </c>
      <c r="N290" s="463"/>
      <c r="O290" s="463"/>
      <c r="P290" s="463"/>
      <c r="Q290" s="463"/>
      <c r="R290" s="463"/>
      <c r="S290" s="463"/>
      <c r="T290" s="463"/>
      <c r="U290" s="463"/>
      <c r="V290" s="463"/>
      <c r="W290" s="463"/>
      <c r="X290" s="463"/>
      <c r="Y290" s="463"/>
      <c r="Z290" s="463"/>
      <c r="AA290" s="463"/>
      <c r="AB290" s="463"/>
      <c r="AC290" s="463"/>
      <c r="AD290" s="472"/>
      <c r="AE290" s="472"/>
      <c r="AF290" s="472"/>
      <c r="AG290" s="472"/>
      <c r="AH290" s="472"/>
      <c r="AI290" s="472"/>
      <c r="AJ290" s="472"/>
      <c r="AK290" s="472"/>
      <c r="AL290" s="472"/>
      <c r="AM290" s="472"/>
      <c r="AN290" s="472"/>
      <c r="AO290" s="472"/>
      <c r="AP290" s="472"/>
      <c r="AQ290" s="472"/>
      <c r="AR290" s="1016"/>
      <c r="AS290" s="1016"/>
      <c r="AT290" s="1010"/>
      <c r="AU290" s="1007"/>
      <c r="AV290" s="35"/>
    </row>
    <row r="291" spans="4:51" ht="21.75" customHeight="1">
      <c r="D291" s="1052"/>
      <c r="E291" s="1049"/>
      <c r="F291" s="846"/>
      <c r="G291" s="1044"/>
      <c r="H291" s="1035"/>
      <c r="I291" s="1041"/>
      <c r="J291" s="1038"/>
      <c r="K291" s="1035"/>
      <c r="L291" s="1030"/>
      <c r="M291" s="464" t="s">
        <v>380</v>
      </c>
      <c r="N291" s="465">
        <f>+N290-N292</f>
        <v>0</v>
      </c>
      <c r="O291" s="465">
        <f t="shared" ref="O291:AQ291" si="121">+N291+O290-O292</f>
        <v>0</v>
      </c>
      <c r="P291" s="465">
        <f t="shared" si="121"/>
        <v>0</v>
      </c>
      <c r="Q291" s="465">
        <f t="shared" si="121"/>
        <v>0</v>
      </c>
      <c r="R291" s="465">
        <f t="shared" si="121"/>
        <v>0</v>
      </c>
      <c r="S291" s="465">
        <f t="shared" si="121"/>
        <v>0</v>
      </c>
      <c r="T291" s="465">
        <f t="shared" si="121"/>
        <v>0</v>
      </c>
      <c r="U291" s="465">
        <f t="shared" si="121"/>
        <v>0</v>
      </c>
      <c r="V291" s="465">
        <f t="shared" si="121"/>
        <v>0</v>
      </c>
      <c r="W291" s="465">
        <f t="shared" si="121"/>
        <v>0</v>
      </c>
      <c r="X291" s="465">
        <f t="shared" si="121"/>
        <v>0</v>
      </c>
      <c r="Y291" s="465">
        <f t="shared" si="121"/>
        <v>0</v>
      </c>
      <c r="Z291" s="465">
        <f t="shared" si="121"/>
        <v>0</v>
      </c>
      <c r="AA291" s="465">
        <f t="shared" si="121"/>
        <v>0</v>
      </c>
      <c r="AB291" s="465">
        <f t="shared" si="121"/>
        <v>0</v>
      </c>
      <c r="AC291" s="465">
        <f t="shared" si="121"/>
        <v>0</v>
      </c>
      <c r="AD291" s="465">
        <f t="shared" si="121"/>
        <v>0</v>
      </c>
      <c r="AE291" s="465">
        <f t="shared" si="121"/>
        <v>0</v>
      </c>
      <c r="AF291" s="465">
        <f t="shared" si="121"/>
        <v>0</v>
      </c>
      <c r="AG291" s="465">
        <f t="shared" si="121"/>
        <v>0</v>
      </c>
      <c r="AH291" s="465">
        <f t="shared" si="121"/>
        <v>0</v>
      </c>
      <c r="AI291" s="465">
        <f t="shared" si="121"/>
        <v>0</v>
      </c>
      <c r="AJ291" s="465">
        <f t="shared" si="121"/>
        <v>0</v>
      </c>
      <c r="AK291" s="465">
        <f t="shared" si="121"/>
        <v>0</v>
      </c>
      <c r="AL291" s="465">
        <f t="shared" si="121"/>
        <v>0</v>
      </c>
      <c r="AM291" s="465">
        <f t="shared" si="121"/>
        <v>0</v>
      </c>
      <c r="AN291" s="465">
        <f t="shared" si="121"/>
        <v>0</v>
      </c>
      <c r="AO291" s="465">
        <f t="shared" si="121"/>
        <v>0</v>
      </c>
      <c r="AP291" s="465">
        <f t="shared" si="121"/>
        <v>0</v>
      </c>
      <c r="AQ291" s="465">
        <f t="shared" si="121"/>
        <v>0</v>
      </c>
      <c r="AR291" s="1017"/>
      <c r="AS291" s="1017"/>
      <c r="AT291" s="1011"/>
      <c r="AU291" s="1008"/>
    </row>
    <row r="292" spans="4:51" ht="21.75" customHeight="1">
      <c r="D292" s="1052"/>
      <c r="E292" s="1049"/>
      <c r="F292" s="846"/>
      <c r="G292" s="1044"/>
      <c r="H292" s="1035"/>
      <c r="I292" s="1041"/>
      <c r="J292" s="1038"/>
      <c r="K292" s="1035"/>
      <c r="L292" s="1030"/>
      <c r="M292" s="464" t="s">
        <v>1075</v>
      </c>
      <c r="N292" s="465"/>
      <c r="O292" s="465"/>
      <c r="P292" s="465"/>
      <c r="Q292" s="465"/>
      <c r="R292" s="465"/>
      <c r="S292" s="465"/>
      <c r="T292" s="465"/>
      <c r="U292" s="465"/>
      <c r="V292" s="465"/>
      <c r="W292" s="465"/>
      <c r="X292" s="465"/>
      <c r="Y292" s="465"/>
      <c r="Z292" s="465"/>
      <c r="AA292" s="465"/>
      <c r="AB292" s="465"/>
      <c r="AC292" s="465"/>
      <c r="AD292" s="473"/>
      <c r="AE292" s="473"/>
      <c r="AF292" s="473"/>
      <c r="AG292" s="473"/>
      <c r="AH292" s="473"/>
      <c r="AI292" s="473"/>
      <c r="AJ292" s="473"/>
      <c r="AK292" s="473"/>
      <c r="AL292" s="473"/>
      <c r="AM292" s="473"/>
      <c r="AN292" s="473"/>
      <c r="AO292" s="473"/>
      <c r="AP292" s="473"/>
      <c r="AQ292" s="473"/>
      <c r="AR292" s="1017"/>
      <c r="AS292" s="1017"/>
      <c r="AT292" s="1011"/>
      <c r="AU292" s="1008"/>
      <c r="AV292" s="35"/>
      <c r="AY292" s="35"/>
    </row>
    <row r="293" spans="4:51" ht="21.75" customHeight="1">
      <c r="D293" s="1052"/>
      <c r="E293" s="1049"/>
      <c r="F293" s="846"/>
      <c r="G293" s="1044"/>
      <c r="H293" s="1035"/>
      <c r="I293" s="1041"/>
      <c r="J293" s="1038"/>
      <c r="K293" s="1035"/>
      <c r="L293" s="1030"/>
      <c r="M293" s="49" t="s">
        <v>1076</v>
      </c>
      <c r="N293" s="466"/>
      <c r="O293" s="467"/>
      <c r="P293" s="467"/>
      <c r="Q293" s="467"/>
      <c r="R293" s="467"/>
      <c r="S293" s="467"/>
      <c r="T293" s="467"/>
      <c r="U293" s="467"/>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7"/>
      <c r="AQ293" s="467"/>
      <c r="AR293" s="1017"/>
      <c r="AS293" s="1017"/>
      <c r="AT293" s="1011"/>
      <c r="AU293" s="1008"/>
    </row>
    <row r="294" spans="4:51" ht="21.75" customHeight="1">
      <c r="D294" s="1053"/>
      <c r="E294" s="1050"/>
      <c r="F294" s="1047"/>
      <c r="G294" s="1045"/>
      <c r="H294" s="1036"/>
      <c r="I294" s="1042"/>
      <c r="J294" s="1039"/>
      <c r="K294" s="1036"/>
      <c r="L294" s="1031"/>
      <c r="M294" s="468" t="s">
        <v>306</v>
      </c>
      <c r="N294" s="469">
        <f>+H290+N292-N293</f>
        <v>0</v>
      </c>
      <c r="O294" s="470">
        <f t="shared" ref="O294:AQ294" si="122">+N294+O292-O293</f>
        <v>0</v>
      </c>
      <c r="P294" s="470">
        <f t="shared" si="122"/>
        <v>0</v>
      </c>
      <c r="Q294" s="470">
        <f t="shared" si="122"/>
        <v>0</v>
      </c>
      <c r="R294" s="470">
        <f t="shared" si="122"/>
        <v>0</v>
      </c>
      <c r="S294" s="470">
        <f t="shared" si="122"/>
        <v>0</v>
      </c>
      <c r="T294" s="470">
        <f t="shared" si="122"/>
        <v>0</v>
      </c>
      <c r="U294" s="470">
        <f t="shared" si="122"/>
        <v>0</v>
      </c>
      <c r="V294" s="470">
        <f t="shared" si="122"/>
        <v>0</v>
      </c>
      <c r="W294" s="470">
        <f t="shared" si="122"/>
        <v>0</v>
      </c>
      <c r="X294" s="470">
        <f t="shared" si="122"/>
        <v>0</v>
      </c>
      <c r="Y294" s="470">
        <f t="shared" si="122"/>
        <v>0</v>
      </c>
      <c r="Z294" s="470">
        <f t="shared" si="122"/>
        <v>0</v>
      </c>
      <c r="AA294" s="470">
        <f t="shared" si="122"/>
        <v>0</v>
      </c>
      <c r="AB294" s="470">
        <f t="shared" si="122"/>
        <v>0</v>
      </c>
      <c r="AC294" s="470">
        <f t="shared" si="122"/>
        <v>0</v>
      </c>
      <c r="AD294" s="470">
        <f t="shared" si="122"/>
        <v>0</v>
      </c>
      <c r="AE294" s="470">
        <f t="shared" si="122"/>
        <v>0</v>
      </c>
      <c r="AF294" s="470">
        <f t="shared" si="122"/>
        <v>0</v>
      </c>
      <c r="AG294" s="470">
        <f t="shared" si="122"/>
        <v>0</v>
      </c>
      <c r="AH294" s="470">
        <f t="shared" si="122"/>
        <v>0</v>
      </c>
      <c r="AI294" s="470">
        <f t="shared" si="122"/>
        <v>0</v>
      </c>
      <c r="AJ294" s="470">
        <f t="shared" si="122"/>
        <v>0</v>
      </c>
      <c r="AK294" s="470">
        <f t="shared" si="122"/>
        <v>0</v>
      </c>
      <c r="AL294" s="470">
        <f t="shared" si="122"/>
        <v>0</v>
      </c>
      <c r="AM294" s="470">
        <f t="shared" si="122"/>
        <v>0</v>
      </c>
      <c r="AN294" s="470">
        <f t="shared" si="122"/>
        <v>0</v>
      </c>
      <c r="AO294" s="470">
        <f t="shared" si="122"/>
        <v>0</v>
      </c>
      <c r="AP294" s="470">
        <f t="shared" si="122"/>
        <v>0</v>
      </c>
      <c r="AQ294" s="470">
        <f t="shared" si="122"/>
        <v>0</v>
      </c>
      <c r="AR294" s="1017"/>
      <c r="AS294" s="1017"/>
      <c r="AT294" s="1011"/>
      <c r="AU294" s="1008"/>
      <c r="AV294" s="35"/>
    </row>
    <row r="295" spans="4:51" ht="21.75" hidden="1" customHeight="1">
      <c r="D295" s="1051" t="s">
        <v>40</v>
      </c>
      <c r="E295" s="1048" t="s">
        <v>1160</v>
      </c>
      <c r="F295" s="1046" t="s">
        <v>273</v>
      </c>
      <c r="G295" s="1043"/>
      <c r="H295" s="1034"/>
      <c r="I295" s="1040">
        <f>+H295+K295-L295</f>
        <v>0</v>
      </c>
      <c r="J295" s="1037">
        <f>+K295-L295</f>
        <v>0</v>
      </c>
      <c r="K295" s="1034">
        <f>+SUM(N295:AQ295)</f>
        <v>0</v>
      </c>
      <c r="L295" s="1029">
        <v>0</v>
      </c>
      <c r="M295" s="462" t="s">
        <v>386</v>
      </c>
      <c r="N295" s="463"/>
      <c r="O295" s="463"/>
      <c r="P295" s="463"/>
      <c r="Q295" s="463"/>
      <c r="R295" s="463"/>
      <c r="S295" s="463"/>
      <c r="T295" s="463"/>
      <c r="U295" s="463"/>
      <c r="V295" s="463"/>
      <c r="W295" s="463"/>
      <c r="X295" s="463"/>
      <c r="Y295" s="463"/>
      <c r="Z295" s="463"/>
      <c r="AA295" s="463"/>
      <c r="AB295" s="463"/>
      <c r="AC295" s="463"/>
      <c r="AD295" s="472"/>
      <c r="AE295" s="472"/>
      <c r="AF295" s="472"/>
      <c r="AG295" s="472"/>
      <c r="AH295" s="472"/>
      <c r="AI295" s="472"/>
      <c r="AJ295" s="472"/>
      <c r="AK295" s="472"/>
      <c r="AL295" s="472"/>
      <c r="AM295" s="472"/>
      <c r="AN295" s="472"/>
      <c r="AO295" s="472"/>
      <c r="AP295" s="472"/>
      <c r="AQ295" s="472"/>
      <c r="AR295" s="1016"/>
      <c r="AS295" s="1016"/>
      <c r="AT295" s="1010"/>
      <c r="AU295" s="1007"/>
    </row>
    <row r="296" spans="4:51" ht="21.75" hidden="1" customHeight="1">
      <c r="D296" s="1052"/>
      <c r="E296" s="1049"/>
      <c r="F296" s="846"/>
      <c r="G296" s="1044"/>
      <c r="H296" s="1035"/>
      <c r="I296" s="1041"/>
      <c r="J296" s="1038"/>
      <c r="K296" s="1035"/>
      <c r="L296" s="1030"/>
      <c r="M296" s="464" t="s">
        <v>380</v>
      </c>
      <c r="N296" s="465">
        <f>+N295-N297</f>
        <v>0</v>
      </c>
      <c r="O296" s="465">
        <f t="shared" ref="O296:AQ296" si="123">+N296+O295-O297</f>
        <v>0</v>
      </c>
      <c r="P296" s="465">
        <f t="shared" si="123"/>
        <v>0</v>
      </c>
      <c r="Q296" s="465">
        <f t="shared" si="123"/>
        <v>0</v>
      </c>
      <c r="R296" s="465">
        <f t="shared" si="123"/>
        <v>0</v>
      </c>
      <c r="S296" s="465">
        <f t="shared" si="123"/>
        <v>0</v>
      </c>
      <c r="T296" s="465">
        <f t="shared" si="123"/>
        <v>0</v>
      </c>
      <c r="U296" s="465">
        <f t="shared" si="123"/>
        <v>0</v>
      </c>
      <c r="V296" s="465">
        <f t="shared" si="123"/>
        <v>0</v>
      </c>
      <c r="W296" s="465">
        <f t="shared" si="123"/>
        <v>0</v>
      </c>
      <c r="X296" s="465">
        <f t="shared" si="123"/>
        <v>0</v>
      </c>
      <c r="Y296" s="465">
        <f t="shared" si="123"/>
        <v>0</v>
      </c>
      <c r="Z296" s="465">
        <f t="shared" si="123"/>
        <v>0</v>
      </c>
      <c r="AA296" s="465">
        <f t="shared" si="123"/>
        <v>0</v>
      </c>
      <c r="AB296" s="465">
        <f t="shared" si="123"/>
        <v>0</v>
      </c>
      <c r="AC296" s="465">
        <f t="shared" si="123"/>
        <v>0</v>
      </c>
      <c r="AD296" s="465">
        <f t="shared" si="123"/>
        <v>0</v>
      </c>
      <c r="AE296" s="465">
        <f t="shared" si="123"/>
        <v>0</v>
      </c>
      <c r="AF296" s="465">
        <f t="shared" si="123"/>
        <v>0</v>
      </c>
      <c r="AG296" s="465">
        <f t="shared" si="123"/>
        <v>0</v>
      </c>
      <c r="AH296" s="465">
        <f t="shared" si="123"/>
        <v>0</v>
      </c>
      <c r="AI296" s="465">
        <f t="shared" si="123"/>
        <v>0</v>
      </c>
      <c r="AJ296" s="465">
        <f t="shared" si="123"/>
        <v>0</v>
      </c>
      <c r="AK296" s="465">
        <f t="shared" si="123"/>
        <v>0</v>
      </c>
      <c r="AL296" s="465">
        <f t="shared" si="123"/>
        <v>0</v>
      </c>
      <c r="AM296" s="465">
        <f t="shared" si="123"/>
        <v>0</v>
      </c>
      <c r="AN296" s="465">
        <f t="shared" si="123"/>
        <v>0</v>
      </c>
      <c r="AO296" s="465">
        <f t="shared" si="123"/>
        <v>0</v>
      </c>
      <c r="AP296" s="465">
        <f t="shared" si="123"/>
        <v>0</v>
      </c>
      <c r="AQ296" s="465">
        <f t="shared" si="123"/>
        <v>0</v>
      </c>
      <c r="AR296" s="1017"/>
      <c r="AS296" s="1017"/>
      <c r="AT296" s="1011"/>
      <c r="AU296" s="1008"/>
    </row>
    <row r="297" spans="4:51" ht="21.75" hidden="1" customHeight="1">
      <c r="D297" s="1052"/>
      <c r="E297" s="1049"/>
      <c r="F297" s="846"/>
      <c r="G297" s="1044"/>
      <c r="H297" s="1035"/>
      <c r="I297" s="1041"/>
      <c r="J297" s="1038"/>
      <c r="K297" s="1035"/>
      <c r="L297" s="1030"/>
      <c r="M297" s="464" t="s">
        <v>1075</v>
      </c>
      <c r="N297" s="465"/>
      <c r="O297" s="465"/>
      <c r="P297" s="465"/>
      <c r="Q297" s="465"/>
      <c r="R297" s="465"/>
      <c r="S297" s="465"/>
      <c r="T297" s="465"/>
      <c r="U297" s="465"/>
      <c r="V297" s="465"/>
      <c r="W297" s="465"/>
      <c r="X297" s="465"/>
      <c r="Y297" s="465"/>
      <c r="Z297" s="465"/>
      <c r="AA297" s="465"/>
      <c r="AB297" s="465"/>
      <c r="AC297" s="465"/>
      <c r="AD297" s="473"/>
      <c r="AE297" s="473"/>
      <c r="AF297" s="473"/>
      <c r="AG297" s="473"/>
      <c r="AH297" s="473"/>
      <c r="AI297" s="473"/>
      <c r="AJ297" s="473"/>
      <c r="AK297" s="473"/>
      <c r="AL297" s="473"/>
      <c r="AM297" s="473"/>
      <c r="AN297" s="473"/>
      <c r="AO297" s="473"/>
      <c r="AP297" s="473"/>
      <c r="AQ297" s="473"/>
      <c r="AR297" s="1017"/>
      <c r="AS297" s="1017"/>
      <c r="AT297" s="1011"/>
      <c r="AU297" s="1008"/>
    </row>
    <row r="298" spans="4:51" ht="21.75" hidden="1" customHeight="1">
      <c r="D298" s="1052"/>
      <c r="E298" s="1049"/>
      <c r="F298" s="846"/>
      <c r="G298" s="1044"/>
      <c r="H298" s="1035"/>
      <c r="I298" s="1041"/>
      <c r="J298" s="1038"/>
      <c r="K298" s="1035"/>
      <c r="L298" s="1030"/>
      <c r="M298" s="49" t="s">
        <v>1076</v>
      </c>
      <c r="N298" s="466"/>
      <c r="O298" s="467"/>
      <c r="P298" s="467"/>
      <c r="Q298" s="467"/>
      <c r="R298" s="467"/>
      <c r="S298" s="467"/>
      <c r="T298" s="467"/>
      <c r="U298" s="467"/>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7"/>
      <c r="AQ298" s="467"/>
      <c r="AR298" s="1017"/>
      <c r="AS298" s="1017"/>
      <c r="AT298" s="1011"/>
      <c r="AU298" s="1008"/>
      <c r="AV298" s="35"/>
    </row>
    <row r="299" spans="4:51" ht="21.75" hidden="1" customHeight="1">
      <c r="D299" s="1053"/>
      <c r="E299" s="1050"/>
      <c r="F299" s="1047"/>
      <c r="G299" s="1045"/>
      <c r="H299" s="1036"/>
      <c r="I299" s="1042"/>
      <c r="J299" s="1039"/>
      <c r="K299" s="1036"/>
      <c r="L299" s="1031"/>
      <c r="M299" s="468" t="s">
        <v>306</v>
      </c>
      <c r="N299" s="469">
        <f>+H295+N297-N298</f>
        <v>0</v>
      </c>
      <c r="O299" s="470">
        <f t="shared" ref="O299:AQ299" si="124">+N299+O297-O298</f>
        <v>0</v>
      </c>
      <c r="P299" s="470">
        <f t="shared" si="124"/>
        <v>0</v>
      </c>
      <c r="Q299" s="470">
        <f t="shared" si="124"/>
        <v>0</v>
      </c>
      <c r="R299" s="470">
        <f t="shared" si="124"/>
        <v>0</v>
      </c>
      <c r="S299" s="470">
        <f t="shared" si="124"/>
        <v>0</v>
      </c>
      <c r="T299" s="470">
        <f t="shared" si="124"/>
        <v>0</v>
      </c>
      <c r="U299" s="470">
        <f t="shared" si="124"/>
        <v>0</v>
      </c>
      <c r="V299" s="470">
        <f t="shared" si="124"/>
        <v>0</v>
      </c>
      <c r="W299" s="470">
        <f t="shared" si="124"/>
        <v>0</v>
      </c>
      <c r="X299" s="470">
        <f t="shared" si="124"/>
        <v>0</v>
      </c>
      <c r="Y299" s="470">
        <f t="shared" si="124"/>
        <v>0</v>
      </c>
      <c r="Z299" s="470">
        <f t="shared" si="124"/>
        <v>0</v>
      </c>
      <c r="AA299" s="470">
        <f t="shared" si="124"/>
        <v>0</v>
      </c>
      <c r="AB299" s="470">
        <f t="shared" si="124"/>
        <v>0</v>
      </c>
      <c r="AC299" s="470">
        <f t="shared" si="124"/>
        <v>0</v>
      </c>
      <c r="AD299" s="470">
        <f t="shared" si="124"/>
        <v>0</v>
      </c>
      <c r="AE299" s="470">
        <f t="shared" si="124"/>
        <v>0</v>
      </c>
      <c r="AF299" s="470">
        <f t="shared" si="124"/>
        <v>0</v>
      </c>
      <c r="AG299" s="470">
        <f t="shared" si="124"/>
        <v>0</v>
      </c>
      <c r="AH299" s="470">
        <f t="shared" si="124"/>
        <v>0</v>
      </c>
      <c r="AI299" s="470">
        <f t="shared" si="124"/>
        <v>0</v>
      </c>
      <c r="AJ299" s="470">
        <f t="shared" si="124"/>
        <v>0</v>
      </c>
      <c r="AK299" s="470">
        <f t="shared" si="124"/>
        <v>0</v>
      </c>
      <c r="AL299" s="470">
        <f t="shared" si="124"/>
        <v>0</v>
      </c>
      <c r="AM299" s="470">
        <f t="shared" si="124"/>
        <v>0</v>
      </c>
      <c r="AN299" s="470">
        <f t="shared" si="124"/>
        <v>0</v>
      </c>
      <c r="AO299" s="470">
        <f t="shared" si="124"/>
        <v>0</v>
      </c>
      <c r="AP299" s="470">
        <f t="shared" si="124"/>
        <v>0</v>
      </c>
      <c r="AQ299" s="470">
        <f t="shared" si="124"/>
        <v>0</v>
      </c>
      <c r="AR299" s="1017"/>
      <c r="AS299" s="1017"/>
      <c r="AT299" s="1011"/>
      <c r="AU299" s="1008"/>
    </row>
    <row r="300" spans="4:51" ht="21.75" hidden="1" customHeight="1">
      <c r="D300" s="1051" t="s">
        <v>40</v>
      </c>
      <c r="E300" s="1048" t="s">
        <v>1161</v>
      </c>
      <c r="F300" s="1046"/>
      <c r="G300" s="1043"/>
      <c r="H300" s="1034"/>
      <c r="I300" s="1040">
        <f>+H300+K300-L300</f>
        <v>0</v>
      </c>
      <c r="J300" s="1037">
        <f>+K300-L300</f>
        <v>0</v>
      </c>
      <c r="K300" s="1034">
        <f>+SUM(N300:AQ300)</f>
        <v>0</v>
      </c>
      <c r="L300" s="1029">
        <v>0</v>
      </c>
      <c r="M300" s="462" t="s">
        <v>386</v>
      </c>
      <c r="N300" s="463"/>
      <c r="O300" s="463"/>
      <c r="P300" s="463"/>
      <c r="Q300" s="463"/>
      <c r="R300" s="463"/>
      <c r="S300" s="463"/>
      <c r="T300" s="463"/>
      <c r="U300" s="463"/>
      <c r="V300" s="463"/>
      <c r="W300" s="463"/>
      <c r="X300" s="463"/>
      <c r="Y300" s="463"/>
      <c r="Z300" s="463"/>
      <c r="AA300" s="463"/>
      <c r="AB300" s="463"/>
      <c r="AC300" s="463"/>
      <c r="AD300" s="472"/>
      <c r="AE300" s="472"/>
      <c r="AF300" s="472"/>
      <c r="AG300" s="472"/>
      <c r="AH300" s="472"/>
      <c r="AI300" s="472"/>
      <c r="AJ300" s="472"/>
      <c r="AK300" s="472"/>
      <c r="AL300" s="472"/>
      <c r="AM300" s="472"/>
      <c r="AN300" s="472"/>
      <c r="AO300" s="472"/>
      <c r="AP300" s="472"/>
      <c r="AQ300" s="472"/>
      <c r="AR300" s="482"/>
      <c r="AS300" s="482"/>
      <c r="AT300" s="483"/>
      <c r="AU300" s="480"/>
    </row>
    <row r="301" spans="4:51" ht="21.75" hidden="1" customHeight="1">
      <c r="D301" s="1052"/>
      <c r="E301" s="1049"/>
      <c r="F301" s="846"/>
      <c r="G301" s="1044"/>
      <c r="H301" s="1035"/>
      <c r="I301" s="1041"/>
      <c r="J301" s="1038"/>
      <c r="K301" s="1035"/>
      <c r="L301" s="1030"/>
      <c r="M301" s="464" t="s">
        <v>380</v>
      </c>
      <c r="N301" s="465">
        <f>+N300-N302</f>
        <v>0</v>
      </c>
      <c r="O301" s="465">
        <f t="shared" ref="O301:AQ301" si="125">+N301+O300-O302</f>
        <v>0</v>
      </c>
      <c r="P301" s="465">
        <f t="shared" si="125"/>
        <v>0</v>
      </c>
      <c r="Q301" s="465">
        <f t="shared" si="125"/>
        <v>0</v>
      </c>
      <c r="R301" s="465">
        <f t="shared" si="125"/>
        <v>0</v>
      </c>
      <c r="S301" s="465">
        <f t="shared" si="125"/>
        <v>0</v>
      </c>
      <c r="T301" s="465">
        <f t="shared" si="125"/>
        <v>0</v>
      </c>
      <c r="U301" s="465">
        <f t="shared" si="125"/>
        <v>0</v>
      </c>
      <c r="V301" s="465">
        <f t="shared" si="125"/>
        <v>0</v>
      </c>
      <c r="W301" s="465">
        <f t="shared" si="125"/>
        <v>0</v>
      </c>
      <c r="X301" s="465">
        <f t="shared" si="125"/>
        <v>0</v>
      </c>
      <c r="Y301" s="465">
        <f t="shared" si="125"/>
        <v>0</v>
      </c>
      <c r="Z301" s="465">
        <f t="shared" si="125"/>
        <v>0</v>
      </c>
      <c r="AA301" s="465">
        <f t="shared" si="125"/>
        <v>0</v>
      </c>
      <c r="AB301" s="465">
        <f t="shared" si="125"/>
        <v>0</v>
      </c>
      <c r="AC301" s="465">
        <f t="shared" si="125"/>
        <v>0</v>
      </c>
      <c r="AD301" s="465">
        <f t="shared" si="125"/>
        <v>0</v>
      </c>
      <c r="AE301" s="465">
        <f t="shared" si="125"/>
        <v>0</v>
      </c>
      <c r="AF301" s="465">
        <f t="shared" si="125"/>
        <v>0</v>
      </c>
      <c r="AG301" s="465">
        <f t="shared" si="125"/>
        <v>0</v>
      </c>
      <c r="AH301" s="465">
        <f t="shared" si="125"/>
        <v>0</v>
      </c>
      <c r="AI301" s="465">
        <f t="shared" si="125"/>
        <v>0</v>
      </c>
      <c r="AJ301" s="465">
        <f t="shared" si="125"/>
        <v>0</v>
      </c>
      <c r="AK301" s="465">
        <f t="shared" si="125"/>
        <v>0</v>
      </c>
      <c r="AL301" s="465">
        <f t="shared" si="125"/>
        <v>0</v>
      </c>
      <c r="AM301" s="465">
        <f t="shared" si="125"/>
        <v>0</v>
      </c>
      <c r="AN301" s="465">
        <f t="shared" si="125"/>
        <v>0</v>
      </c>
      <c r="AO301" s="465">
        <f t="shared" si="125"/>
        <v>0</v>
      </c>
      <c r="AP301" s="465">
        <f t="shared" si="125"/>
        <v>0</v>
      </c>
      <c r="AQ301" s="465">
        <f t="shared" si="125"/>
        <v>0</v>
      </c>
      <c r="AR301" s="482"/>
      <c r="AS301" s="482"/>
      <c r="AT301" s="483"/>
      <c r="AU301" s="480"/>
    </row>
    <row r="302" spans="4:51" ht="21.75" hidden="1" customHeight="1">
      <c r="D302" s="1052"/>
      <c r="E302" s="1049"/>
      <c r="F302" s="846"/>
      <c r="G302" s="1044"/>
      <c r="H302" s="1035"/>
      <c r="I302" s="1041"/>
      <c r="J302" s="1038"/>
      <c r="K302" s="1035"/>
      <c r="L302" s="1030"/>
      <c r="M302" s="464" t="s">
        <v>1075</v>
      </c>
      <c r="N302" s="465"/>
      <c r="O302" s="465"/>
      <c r="P302" s="465"/>
      <c r="Q302" s="465"/>
      <c r="R302" s="465"/>
      <c r="S302" s="465"/>
      <c r="T302" s="465"/>
      <c r="U302" s="465"/>
      <c r="V302" s="465"/>
      <c r="W302" s="465"/>
      <c r="X302" s="465"/>
      <c r="Y302" s="465"/>
      <c r="Z302" s="465"/>
      <c r="AA302" s="465"/>
      <c r="AB302" s="465"/>
      <c r="AC302" s="465"/>
      <c r="AD302" s="473"/>
      <c r="AE302" s="473"/>
      <c r="AF302" s="473"/>
      <c r="AG302" s="473"/>
      <c r="AH302" s="473"/>
      <c r="AI302" s="473"/>
      <c r="AJ302" s="473"/>
      <c r="AK302" s="473"/>
      <c r="AL302" s="473"/>
      <c r="AM302" s="473"/>
      <c r="AN302" s="473"/>
      <c r="AO302" s="473"/>
      <c r="AP302" s="473"/>
      <c r="AQ302" s="473"/>
      <c r="AR302" s="482"/>
      <c r="AS302" s="482"/>
      <c r="AT302" s="483"/>
      <c r="AU302" s="480"/>
    </row>
    <row r="303" spans="4:51" ht="21.75" hidden="1" customHeight="1">
      <c r="D303" s="1052"/>
      <c r="E303" s="1049"/>
      <c r="F303" s="846"/>
      <c r="G303" s="1044"/>
      <c r="H303" s="1035"/>
      <c r="I303" s="1041"/>
      <c r="J303" s="1038"/>
      <c r="K303" s="1035"/>
      <c r="L303" s="1030"/>
      <c r="M303" s="49" t="s">
        <v>1076</v>
      </c>
      <c r="N303" s="466"/>
      <c r="O303" s="467"/>
      <c r="P303" s="467"/>
      <c r="Q303" s="467"/>
      <c r="R303" s="467"/>
      <c r="S303" s="467"/>
      <c r="T303" s="467"/>
      <c r="U303" s="467"/>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7"/>
      <c r="AQ303" s="467"/>
      <c r="AR303" s="482"/>
      <c r="AS303" s="482"/>
      <c r="AT303" s="483"/>
      <c r="AU303" s="480"/>
    </row>
    <row r="304" spans="4:51" ht="21.75" hidden="1" customHeight="1">
      <c r="D304" s="1053"/>
      <c r="E304" s="1050"/>
      <c r="F304" s="1047"/>
      <c r="G304" s="1045"/>
      <c r="H304" s="1036"/>
      <c r="I304" s="1042"/>
      <c r="J304" s="1039"/>
      <c r="K304" s="1036"/>
      <c r="L304" s="1031"/>
      <c r="M304" s="468" t="s">
        <v>306</v>
      </c>
      <c r="N304" s="469">
        <f>+H300+N302-N303</f>
        <v>0</v>
      </c>
      <c r="O304" s="470">
        <f t="shared" ref="O304:AQ304" si="126">+N304+O302-O303</f>
        <v>0</v>
      </c>
      <c r="P304" s="470">
        <f t="shared" si="126"/>
        <v>0</v>
      </c>
      <c r="Q304" s="470">
        <f t="shared" si="126"/>
        <v>0</v>
      </c>
      <c r="R304" s="470">
        <f t="shared" si="126"/>
        <v>0</v>
      </c>
      <c r="S304" s="470">
        <f t="shared" si="126"/>
        <v>0</v>
      </c>
      <c r="T304" s="470">
        <f t="shared" si="126"/>
        <v>0</v>
      </c>
      <c r="U304" s="470">
        <f t="shared" si="126"/>
        <v>0</v>
      </c>
      <c r="V304" s="470">
        <f t="shared" si="126"/>
        <v>0</v>
      </c>
      <c r="W304" s="470">
        <f t="shared" si="126"/>
        <v>0</v>
      </c>
      <c r="X304" s="470">
        <f t="shared" si="126"/>
        <v>0</v>
      </c>
      <c r="Y304" s="470">
        <f t="shared" si="126"/>
        <v>0</v>
      </c>
      <c r="Z304" s="470">
        <f t="shared" si="126"/>
        <v>0</v>
      </c>
      <c r="AA304" s="470">
        <f t="shared" si="126"/>
        <v>0</v>
      </c>
      <c r="AB304" s="470">
        <f t="shared" si="126"/>
        <v>0</v>
      </c>
      <c r="AC304" s="470">
        <f t="shared" si="126"/>
        <v>0</v>
      </c>
      <c r="AD304" s="470">
        <f t="shared" si="126"/>
        <v>0</v>
      </c>
      <c r="AE304" s="470">
        <f t="shared" si="126"/>
        <v>0</v>
      </c>
      <c r="AF304" s="470">
        <f t="shared" si="126"/>
        <v>0</v>
      </c>
      <c r="AG304" s="470">
        <f t="shared" si="126"/>
        <v>0</v>
      </c>
      <c r="AH304" s="470">
        <f t="shared" si="126"/>
        <v>0</v>
      </c>
      <c r="AI304" s="470">
        <f t="shared" si="126"/>
        <v>0</v>
      </c>
      <c r="AJ304" s="470">
        <f t="shared" si="126"/>
        <v>0</v>
      </c>
      <c r="AK304" s="470">
        <f t="shared" si="126"/>
        <v>0</v>
      </c>
      <c r="AL304" s="470">
        <f t="shared" si="126"/>
        <v>0</v>
      </c>
      <c r="AM304" s="470">
        <f t="shared" si="126"/>
        <v>0</v>
      </c>
      <c r="AN304" s="470">
        <f t="shared" si="126"/>
        <v>0</v>
      </c>
      <c r="AO304" s="470">
        <f t="shared" si="126"/>
        <v>0</v>
      </c>
      <c r="AP304" s="470">
        <f t="shared" si="126"/>
        <v>0</v>
      </c>
      <c r="AQ304" s="470">
        <f t="shared" si="126"/>
        <v>0</v>
      </c>
      <c r="AR304" s="482"/>
      <c r="AS304" s="482"/>
      <c r="AT304" s="483"/>
      <c r="AU304" s="480"/>
    </row>
    <row r="305" spans="4:48" ht="21.75" hidden="1" customHeight="1">
      <c r="D305" s="1051" t="s">
        <v>41</v>
      </c>
      <c r="E305" s="1048" t="s">
        <v>1162</v>
      </c>
      <c r="F305" s="1046"/>
      <c r="G305" s="1043"/>
      <c r="H305" s="1034"/>
      <c r="I305" s="1040">
        <f>+H305+K305-L305</f>
        <v>0</v>
      </c>
      <c r="J305" s="1037">
        <f>+K305-L305</f>
        <v>0</v>
      </c>
      <c r="K305" s="1034">
        <f>+SUM(N305:AQ305)</f>
        <v>0</v>
      </c>
      <c r="L305" s="1029">
        <v>0</v>
      </c>
      <c r="M305" s="462" t="s">
        <v>386</v>
      </c>
      <c r="N305" s="463"/>
      <c r="O305" s="463"/>
      <c r="P305" s="463"/>
      <c r="Q305" s="463"/>
      <c r="R305" s="463"/>
      <c r="S305" s="463"/>
      <c r="T305" s="463"/>
      <c r="U305" s="463"/>
      <c r="V305" s="463"/>
      <c r="W305" s="463"/>
      <c r="X305" s="463"/>
      <c r="Y305" s="463"/>
      <c r="Z305" s="463"/>
      <c r="AA305" s="463"/>
      <c r="AB305" s="463"/>
      <c r="AC305" s="463"/>
      <c r="AD305" s="472"/>
      <c r="AE305" s="472"/>
      <c r="AF305" s="472"/>
      <c r="AG305" s="472"/>
      <c r="AH305" s="472"/>
      <c r="AI305" s="472"/>
      <c r="AJ305" s="472"/>
      <c r="AK305" s="472"/>
      <c r="AL305" s="472"/>
      <c r="AM305" s="472"/>
      <c r="AN305" s="472"/>
      <c r="AO305" s="472"/>
      <c r="AP305" s="472"/>
      <c r="AQ305" s="472"/>
      <c r="AR305" s="482"/>
      <c r="AS305" s="482"/>
      <c r="AT305" s="483"/>
      <c r="AU305" s="480"/>
    </row>
    <row r="306" spans="4:48" ht="21.75" hidden="1" customHeight="1">
      <c r="D306" s="1052"/>
      <c r="E306" s="1049"/>
      <c r="F306" s="846"/>
      <c r="G306" s="1044"/>
      <c r="H306" s="1035"/>
      <c r="I306" s="1041"/>
      <c r="J306" s="1038"/>
      <c r="K306" s="1035"/>
      <c r="L306" s="1030"/>
      <c r="M306" s="464" t="s">
        <v>380</v>
      </c>
      <c r="N306" s="465">
        <f>+N305-N307</f>
        <v>0</v>
      </c>
      <c r="O306" s="465">
        <f t="shared" ref="O306:AQ306" si="127">+N306+O305-O307</f>
        <v>0</v>
      </c>
      <c r="P306" s="465">
        <f t="shared" si="127"/>
        <v>0</v>
      </c>
      <c r="Q306" s="465">
        <f t="shared" si="127"/>
        <v>0</v>
      </c>
      <c r="R306" s="465">
        <f t="shared" si="127"/>
        <v>0</v>
      </c>
      <c r="S306" s="465">
        <f t="shared" si="127"/>
        <v>0</v>
      </c>
      <c r="T306" s="465">
        <f t="shared" si="127"/>
        <v>0</v>
      </c>
      <c r="U306" s="465">
        <f t="shared" si="127"/>
        <v>0</v>
      </c>
      <c r="V306" s="465">
        <f t="shared" si="127"/>
        <v>0</v>
      </c>
      <c r="W306" s="465">
        <f t="shared" si="127"/>
        <v>0</v>
      </c>
      <c r="X306" s="465">
        <f t="shared" si="127"/>
        <v>0</v>
      </c>
      <c r="Y306" s="465">
        <f t="shared" si="127"/>
        <v>0</v>
      </c>
      <c r="Z306" s="465">
        <f t="shared" si="127"/>
        <v>0</v>
      </c>
      <c r="AA306" s="465">
        <f t="shared" si="127"/>
        <v>0</v>
      </c>
      <c r="AB306" s="465">
        <f t="shared" si="127"/>
        <v>0</v>
      </c>
      <c r="AC306" s="465">
        <f t="shared" si="127"/>
        <v>0</v>
      </c>
      <c r="AD306" s="465">
        <f t="shared" si="127"/>
        <v>0</v>
      </c>
      <c r="AE306" s="465">
        <f t="shared" si="127"/>
        <v>0</v>
      </c>
      <c r="AF306" s="465">
        <f t="shared" si="127"/>
        <v>0</v>
      </c>
      <c r="AG306" s="465">
        <f t="shared" si="127"/>
        <v>0</v>
      </c>
      <c r="AH306" s="465">
        <f t="shared" si="127"/>
        <v>0</v>
      </c>
      <c r="AI306" s="465">
        <f t="shared" si="127"/>
        <v>0</v>
      </c>
      <c r="AJ306" s="465">
        <f t="shared" si="127"/>
        <v>0</v>
      </c>
      <c r="AK306" s="465">
        <f t="shared" si="127"/>
        <v>0</v>
      </c>
      <c r="AL306" s="465">
        <f t="shared" si="127"/>
        <v>0</v>
      </c>
      <c r="AM306" s="465">
        <f t="shared" si="127"/>
        <v>0</v>
      </c>
      <c r="AN306" s="465">
        <f t="shared" si="127"/>
        <v>0</v>
      </c>
      <c r="AO306" s="465">
        <f t="shared" si="127"/>
        <v>0</v>
      </c>
      <c r="AP306" s="465">
        <f t="shared" si="127"/>
        <v>0</v>
      </c>
      <c r="AQ306" s="465">
        <f t="shared" si="127"/>
        <v>0</v>
      </c>
      <c r="AR306" s="482"/>
      <c r="AS306" s="482"/>
      <c r="AT306" s="483"/>
      <c r="AU306" s="480"/>
    </row>
    <row r="307" spans="4:48" ht="21.75" hidden="1" customHeight="1">
      <c r="D307" s="1052"/>
      <c r="E307" s="1049"/>
      <c r="F307" s="846"/>
      <c r="G307" s="1044"/>
      <c r="H307" s="1035"/>
      <c r="I307" s="1041"/>
      <c r="J307" s="1038"/>
      <c r="K307" s="1035"/>
      <c r="L307" s="1030"/>
      <c r="M307" s="464" t="s">
        <v>1075</v>
      </c>
      <c r="N307" s="465"/>
      <c r="O307" s="465"/>
      <c r="P307" s="465"/>
      <c r="Q307" s="465"/>
      <c r="R307" s="465"/>
      <c r="S307" s="465"/>
      <c r="T307" s="465"/>
      <c r="U307" s="465"/>
      <c r="V307" s="465"/>
      <c r="W307" s="465"/>
      <c r="X307" s="465"/>
      <c r="Y307" s="465"/>
      <c r="Z307" s="465"/>
      <c r="AA307" s="465"/>
      <c r="AB307" s="465"/>
      <c r="AC307" s="465"/>
      <c r="AD307" s="473"/>
      <c r="AE307" s="473"/>
      <c r="AF307" s="473"/>
      <c r="AG307" s="473"/>
      <c r="AH307" s="473"/>
      <c r="AI307" s="473"/>
      <c r="AJ307" s="473"/>
      <c r="AK307" s="473"/>
      <c r="AL307" s="473"/>
      <c r="AM307" s="473"/>
      <c r="AN307" s="473"/>
      <c r="AO307" s="473"/>
      <c r="AP307" s="473"/>
      <c r="AQ307" s="473"/>
      <c r="AR307" s="482"/>
      <c r="AS307" s="482"/>
      <c r="AT307" s="483"/>
      <c r="AU307" s="480"/>
    </row>
    <row r="308" spans="4:48" ht="21.75" hidden="1" customHeight="1">
      <c r="D308" s="1052"/>
      <c r="E308" s="1049"/>
      <c r="F308" s="846"/>
      <c r="G308" s="1044"/>
      <c r="H308" s="1035"/>
      <c r="I308" s="1041"/>
      <c r="J308" s="1038"/>
      <c r="K308" s="1035"/>
      <c r="L308" s="1030"/>
      <c r="M308" s="49" t="s">
        <v>1076</v>
      </c>
      <c r="N308" s="466"/>
      <c r="O308" s="467"/>
      <c r="P308" s="467"/>
      <c r="Q308" s="467"/>
      <c r="R308" s="467"/>
      <c r="S308" s="467"/>
      <c r="T308" s="467"/>
      <c r="U308" s="467"/>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7"/>
      <c r="AQ308" s="467"/>
      <c r="AR308" s="482"/>
      <c r="AS308" s="482"/>
      <c r="AT308" s="483"/>
      <c r="AU308" s="480"/>
      <c r="AV308" s="35"/>
    </row>
    <row r="309" spans="4:48" ht="21.75" hidden="1" customHeight="1">
      <c r="D309" s="1053"/>
      <c r="E309" s="1050"/>
      <c r="F309" s="1047"/>
      <c r="G309" s="1045"/>
      <c r="H309" s="1036"/>
      <c r="I309" s="1042"/>
      <c r="J309" s="1039"/>
      <c r="K309" s="1036"/>
      <c r="L309" s="1031"/>
      <c r="M309" s="468" t="s">
        <v>306</v>
      </c>
      <c r="N309" s="469">
        <f>+H305+N307-N308</f>
        <v>0</v>
      </c>
      <c r="O309" s="470">
        <f t="shared" ref="O309:AQ309" si="128">+N309+O307-O308</f>
        <v>0</v>
      </c>
      <c r="P309" s="470">
        <f t="shared" si="128"/>
        <v>0</v>
      </c>
      <c r="Q309" s="470">
        <f t="shared" si="128"/>
        <v>0</v>
      </c>
      <c r="R309" s="470">
        <f t="shared" si="128"/>
        <v>0</v>
      </c>
      <c r="S309" s="470">
        <f t="shared" si="128"/>
        <v>0</v>
      </c>
      <c r="T309" s="470">
        <f t="shared" si="128"/>
        <v>0</v>
      </c>
      <c r="U309" s="470">
        <f t="shared" si="128"/>
        <v>0</v>
      </c>
      <c r="V309" s="470">
        <f t="shared" si="128"/>
        <v>0</v>
      </c>
      <c r="W309" s="470">
        <f t="shared" si="128"/>
        <v>0</v>
      </c>
      <c r="X309" s="470">
        <f t="shared" si="128"/>
        <v>0</v>
      </c>
      <c r="Y309" s="470">
        <f t="shared" si="128"/>
        <v>0</v>
      </c>
      <c r="Z309" s="470">
        <f t="shared" si="128"/>
        <v>0</v>
      </c>
      <c r="AA309" s="470">
        <f t="shared" si="128"/>
        <v>0</v>
      </c>
      <c r="AB309" s="470">
        <f t="shared" si="128"/>
        <v>0</v>
      </c>
      <c r="AC309" s="470">
        <f t="shared" si="128"/>
        <v>0</v>
      </c>
      <c r="AD309" s="470">
        <f t="shared" si="128"/>
        <v>0</v>
      </c>
      <c r="AE309" s="470">
        <f t="shared" si="128"/>
        <v>0</v>
      </c>
      <c r="AF309" s="470">
        <f t="shared" si="128"/>
        <v>0</v>
      </c>
      <c r="AG309" s="470">
        <f t="shared" si="128"/>
        <v>0</v>
      </c>
      <c r="AH309" s="470">
        <f t="shared" si="128"/>
        <v>0</v>
      </c>
      <c r="AI309" s="470">
        <f t="shared" si="128"/>
        <v>0</v>
      </c>
      <c r="AJ309" s="470">
        <f t="shared" si="128"/>
        <v>0</v>
      </c>
      <c r="AK309" s="470">
        <f t="shared" si="128"/>
        <v>0</v>
      </c>
      <c r="AL309" s="470">
        <f t="shared" si="128"/>
        <v>0</v>
      </c>
      <c r="AM309" s="470">
        <f t="shared" si="128"/>
        <v>0</v>
      </c>
      <c r="AN309" s="470">
        <f t="shared" si="128"/>
        <v>0</v>
      </c>
      <c r="AO309" s="470">
        <f t="shared" si="128"/>
        <v>0</v>
      </c>
      <c r="AP309" s="470">
        <f t="shared" si="128"/>
        <v>0</v>
      </c>
      <c r="AQ309" s="470">
        <f t="shared" si="128"/>
        <v>0</v>
      </c>
      <c r="AR309" s="482"/>
      <c r="AS309" s="482"/>
      <c r="AT309" s="483"/>
      <c r="AU309" s="480"/>
    </row>
    <row r="310" spans="4:48" ht="21.75" hidden="1" customHeight="1">
      <c r="D310" s="1051" t="s">
        <v>41</v>
      </c>
      <c r="E310" s="1048" t="s">
        <v>1163</v>
      </c>
      <c r="F310" s="1046"/>
      <c r="G310" s="1043"/>
      <c r="H310" s="1034"/>
      <c r="I310" s="1040">
        <f>+H310+K310-L310</f>
        <v>0</v>
      </c>
      <c r="J310" s="1037">
        <f>+K310-L310</f>
        <v>0</v>
      </c>
      <c r="K310" s="1034">
        <f>+SUM(N310:AQ310)</f>
        <v>0</v>
      </c>
      <c r="L310" s="1029">
        <v>0</v>
      </c>
      <c r="M310" s="462" t="s">
        <v>386</v>
      </c>
      <c r="N310" s="463"/>
      <c r="O310" s="463"/>
      <c r="P310" s="463"/>
      <c r="Q310" s="463"/>
      <c r="R310" s="463"/>
      <c r="S310" s="463"/>
      <c r="T310" s="463"/>
      <c r="U310" s="463"/>
      <c r="V310" s="463"/>
      <c r="W310" s="463"/>
      <c r="X310" s="463"/>
      <c r="Y310" s="463"/>
      <c r="Z310" s="463"/>
      <c r="AA310" s="463"/>
      <c r="AB310" s="463"/>
      <c r="AC310" s="463"/>
      <c r="AD310" s="472"/>
      <c r="AE310" s="472"/>
      <c r="AF310" s="472"/>
      <c r="AG310" s="472"/>
      <c r="AH310" s="472"/>
      <c r="AI310" s="472"/>
      <c r="AJ310" s="472"/>
      <c r="AK310" s="472"/>
      <c r="AL310" s="472"/>
      <c r="AM310" s="472"/>
      <c r="AN310" s="472"/>
      <c r="AO310" s="472"/>
      <c r="AP310" s="472"/>
      <c r="AQ310" s="472"/>
      <c r="AR310" s="482"/>
      <c r="AS310" s="482"/>
      <c r="AT310" s="483"/>
      <c r="AU310" s="480"/>
    </row>
    <row r="311" spans="4:48" ht="21.75" hidden="1" customHeight="1">
      <c r="D311" s="1052"/>
      <c r="E311" s="1049"/>
      <c r="F311" s="846"/>
      <c r="G311" s="1044"/>
      <c r="H311" s="1035"/>
      <c r="I311" s="1041"/>
      <c r="J311" s="1038"/>
      <c r="K311" s="1035"/>
      <c r="L311" s="1030"/>
      <c r="M311" s="464" t="s">
        <v>380</v>
      </c>
      <c r="N311" s="465">
        <f>+N310-N312</f>
        <v>0</v>
      </c>
      <c r="O311" s="465">
        <f t="shared" ref="O311:AQ311" si="129">+N311+O310-O312</f>
        <v>0</v>
      </c>
      <c r="P311" s="465">
        <f t="shared" si="129"/>
        <v>0</v>
      </c>
      <c r="Q311" s="465">
        <f t="shared" si="129"/>
        <v>0</v>
      </c>
      <c r="R311" s="465">
        <f t="shared" si="129"/>
        <v>0</v>
      </c>
      <c r="S311" s="465">
        <f t="shared" si="129"/>
        <v>0</v>
      </c>
      <c r="T311" s="465">
        <f t="shared" si="129"/>
        <v>0</v>
      </c>
      <c r="U311" s="465">
        <f t="shared" si="129"/>
        <v>0</v>
      </c>
      <c r="V311" s="465">
        <f t="shared" si="129"/>
        <v>0</v>
      </c>
      <c r="W311" s="465">
        <f t="shared" si="129"/>
        <v>0</v>
      </c>
      <c r="X311" s="465">
        <f t="shared" si="129"/>
        <v>0</v>
      </c>
      <c r="Y311" s="465">
        <f t="shared" si="129"/>
        <v>0</v>
      </c>
      <c r="Z311" s="465">
        <f t="shared" si="129"/>
        <v>0</v>
      </c>
      <c r="AA311" s="465">
        <f t="shared" si="129"/>
        <v>0</v>
      </c>
      <c r="AB311" s="465">
        <f t="shared" si="129"/>
        <v>0</v>
      </c>
      <c r="AC311" s="465">
        <f t="shared" si="129"/>
        <v>0</v>
      </c>
      <c r="AD311" s="465">
        <f t="shared" si="129"/>
        <v>0</v>
      </c>
      <c r="AE311" s="465">
        <f t="shared" si="129"/>
        <v>0</v>
      </c>
      <c r="AF311" s="465">
        <f t="shared" si="129"/>
        <v>0</v>
      </c>
      <c r="AG311" s="465">
        <f t="shared" si="129"/>
        <v>0</v>
      </c>
      <c r="AH311" s="465">
        <f t="shared" si="129"/>
        <v>0</v>
      </c>
      <c r="AI311" s="465">
        <f t="shared" si="129"/>
        <v>0</v>
      </c>
      <c r="AJ311" s="465">
        <f t="shared" si="129"/>
        <v>0</v>
      </c>
      <c r="AK311" s="465">
        <f t="shared" si="129"/>
        <v>0</v>
      </c>
      <c r="AL311" s="465">
        <f t="shared" si="129"/>
        <v>0</v>
      </c>
      <c r="AM311" s="465">
        <f t="shared" si="129"/>
        <v>0</v>
      </c>
      <c r="AN311" s="465">
        <f t="shared" si="129"/>
        <v>0</v>
      </c>
      <c r="AO311" s="465">
        <f t="shared" si="129"/>
        <v>0</v>
      </c>
      <c r="AP311" s="465">
        <f t="shared" si="129"/>
        <v>0</v>
      </c>
      <c r="AQ311" s="465">
        <f t="shared" si="129"/>
        <v>0</v>
      </c>
      <c r="AR311" s="482"/>
      <c r="AS311" s="482"/>
      <c r="AT311" s="483"/>
      <c r="AU311" s="480"/>
    </row>
    <row r="312" spans="4:48" ht="21.75" hidden="1" customHeight="1">
      <c r="D312" s="1052"/>
      <c r="E312" s="1049"/>
      <c r="F312" s="846"/>
      <c r="G312" s="1044"/>
      <c r="H312" s="1035"/>
      <c r="I312" s="1041"/>
      <c r="J312" s="1038"/>
      <c r="K312" s="1035"/>
      <c r="L312" s="1030"/>
      <c r="M312" s="464" t="s">
        <v>1075</v>
      </c>
      <c r="N312" s="465"/>
      <c r="O312" s="465"/>
      <c r="P312" s="465"/>
      <c r="Q312" s="465"/>
      <c r="R312" s="465"/>
      <c r="S312" s="465"/>
      <c r="T312" s="465"/>
      <c r="U312" s="465"/>
      <c r="V312" s="465"/>
      <c r="W312" s="465"/>
      <c r="X312" s="465"/>
      <c r="Y312" s="465"/>
      <c r="Z312" s="465"/>
      <c r="AA312" s="465"/>
      <c r="AB312" s="465"/>
      <c r="AC312" s="465"/>
      <c r="AD312" s="473"/>
      <c r="AE312" s="473"/>
      <c r="AF312" s="473"/>
      <c r="AG312" s="473"/>
      <c r="AH312" s="473"/>
      <c r="AI312" s="473"/>
      <c r="AJ312" s="473"/>
      <c r="AK312" s="473"/>
      <c r="AL312" s="473"/>
      <c r="AM312" s="473"/>
      <c r="AN312" s="473"/>
      <c r="AO312" s="473"/>
      <c r="AP312" s="473"/>
      <c r="AQ312" s="473"/>
      <c r="AR312" s="482"/>
      <c r="AS312" s="482"/>
      <c r="AT312" s="483"/>
      <c r="AU312" s="480"/>
    </row>
    <row r="313" spans="4:48" ht="21.75" hidden="1" customHeight="1">
      <c r="D313" s="1052"/>
      <c r="E313" s="1049"/>
      <c r="F313" s="846"/>
      <c r="G313" s="1044"/>
      <c r="H313" s="1035"/>
      <c r="I313" s="1041"/>
      <c r="J313" s="1038"/>
      <c r="K313" s="1035"/>
      <c r="L313" s="1030"/>
      <c r="M313" s="49" t="s">
        <v>1076</v>
      </c>
      <c r="N313" s="466"/>
      <c r="O313" s="467"/>
      <c r="P313" s="467"/>
      <c r="Q313" s="467"/>
      <c r="R313" s="467"/>
      <c r="S313" s="467"/>
      <c r="T313" s="467"/>
      <c r="U313" s="467"/>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7"/>
      <c r="AQ313" s="467"/>
      <c r="AR313" s="482"/>
      <c r="AS313" s="482"/>
      <c r="AT313" s="483"/>
      <c r="AU313" s="480"/>
    </row>
    <row r="314" spans="4:48" ht="21.75" hidden="1" customHeight="1">
      <c r="D314" s="1053"/>
      <c r="E314" s="1050"/>
      <c r="F314" s="1047"/>
      <c r="G314" s="1045"/>
      <c r="H314" s="1036"/>
      <c r="I314" s="1042"/>
      <c r="J314" s="1039"/>
      <c r="K314" s="1036"/>
      <c r="L314" s="1031"/>
      <c r="M314" s="468" t="s">
        <v>306</v>
      </c>
      <c r="N314" s="469">
        <f>+H310+N312-N313</f>
        <v>0</v>
      </c>
      <c r="O314" s="470">
        <f t="shared" ref="O314:AQ314" si="130">+N314+O312-O313</f>
        <v>0</v>
      </c>
      <c r="P314" s="470">
        <f t="shared" si="130"/>
        <v>0</v>
      </c>
      <c r="Q314" s="470">
        <f t="shared" si="130"/>
        <v>0</v>
      </c>
      <c r="R314" s="470">
        <f t="shared" si="130"/>
        <v>0</v>
      </c>
      <c r="S314" s="470">
        <f t="shared" si="130"/>
        <v>0</v>
      </c>
      <c r="T314" s="470">
        <f t="shared" si="130"/>
        <v>0</v>
      </c>
      <c r="U314" s="470">
        <f t="shared" si="130"/>
        <v>0</v>
      </c>
      <c r="V314" s="470">
        <f t="shared" si="130"/>
        <v>0</v>
      </c>
      <c r="W314" s="470">
        <f t="shared" si="130"/>
        <v>0</v>
      </c>
      <c r="X314" s="470">
        <f t="shared" si="130"/>
        <v>0</v>
      </c>
      <c r="Y314" s="470">
        <f t="shared" si="130"/>
        <v>0</v>
      </c>
      <c r="Z314" s="470">
        <f t="shared" si="130"/>
        <v>0</v>
      </c>
      <c r="AA314" s="470">
        <f t="shared" si="130"/>
        <v>0</v>
      </c>
      <c r="AB314" s="470">
        <f t="shared" si="130"/>
        <v>0</v>
      </c>
      <c r="AC314" s="470">
        <f t="shared" si="130"/>
        <v>0</v>
      </c>
      <c r="AD314" s="470">
        <f t="shared" si="130"/>
        <v>0</v>
      </c>
      <c r="AE314" s="470">
        <f t="shared" si="130"/>
        <v>0</v>
      </c>
      <c r="AF314" s="470">
        <f t="shared" si="130"/>
        <v>0</v>
      </c>
      <c r="AG314" s="470">
        <f t="shared" si="130"/>
        <v>0</v>
      </c>
      <c r="AH314" s="470">
        <f t="shared" si="130"/>
        <v>0</v>
      </c>
      <c r="AI314" s="470">
        <f t="shared" si="130"/>
        <v>0</v>
      </c>
      <c r="AJ314" s="470">
        <f t="shared" si="130"/>
        <v>0</v>
      </c>
      <c r="AK314" s="470">
        <f t="shared" si="130"/>
        <v>0</v>
      </c>
      <c r="AL314" s="470">
        <f t="shared" si="130"/>
        <v>0</v>
      </c>
      <c r="AM314" s="470">
        <f t="shared" si="130"/>
        <v>0</v>
      </c>
      <c r="AN314" s="470">
        <f t="shared" si="130"/>
        <v>0</v>
      </c>
      <c r="AO314" s="470">
        <f t="shared" si="130"/>
        <v>0</v>
      </c>
      <c r="AP314" s="470">
        <f t="shared" si="130"/>
        <v>0</v>
      </c>
      <c r="AQ314" s="470">
        <f t="shared" si="130"/>
        <v>0</v>
      </c>
      <c r="AR314" s="482"/>
      <c r="AS314" s="482"/>
      <c r="AT314" s="483"/>
      <c r="AU314" s="480"/>
    </row>
    <row r="315" spans="4:48" ht="21.75" customHeight="1">
      <c r="D315" s="1051" t="s">
        <v>16</v>
      </c>
      <c r="E315" s="1048" t="s">
        <v>272</v>
      </c>
      <c r="F315" s="1046" t="s">
        <v>273</v>
      </c>
      <c r="G315" s="1043"/>
      <c r="H315" s="1034"/>
      <c r="I315" s="1040">
        <f>+H315+K315-L315</f>
        <v>0</v>
      </c>
      <c r="J315" s="1037">
        <f>+K315-L315</f>
        <v>0</v>
      </c>
      <c r="K315" s="1034">
        <f>+SUM(N315:AQ315)</f>
        <v>0</v>
      </c>
      <c r="L315" s="1029">
        <v>0</v>
      </c>
      <c r="M315" s="462" t="s">
        <v>386</v>
      </c>
      <c r="N315" s="463"/>
      <c r="O315" s="463"/>
      <c r="P315" s="463"/>
      <c r="Q315" s="463"/>
      <c r="R315" s="463"/>
      <c r="S315" s="463"/>
      <c r="T315" s="463"/>
      <c r="U315" s="463"/>
      <c r="V315" s="463"/>
      <c r="W315" s="463"/>
      <c r="X315" s="463"/>
      <c r="Y315" s="463"/>
      <c r="Z315" s="463"/>
      <c r="AA315" s="463"/>
      <c r="AB315" s="463"/>
      <c r="AC315" s="463"/>
      <c r="AD315" s="472"/>
      <c r="AE315" s="472"/>
      <c r="AF315" s="472"/>
      <c r="AG315" s="472"/>
      <c r="AH315" s="472"/>
      <c r="AI315" s="472"/>
      <c r="AJ315" s="472"/>
      <c r="AK315" s="472"/>
      <c r="AL315" s="472"/>
      <c r="AM315" s="472"/>
      <c r="AN315" s="472"/>
      <c r="AO315" s="472"/>
      <c r="AP315" s="472"/>
      <c r="AQ315" s="472"/>
      <c r="AR315" s="1016"/>
      <c r="AS315" s="1016"/>
      <c r="AT315" s="1010"/>
      <c r="AU315" s="1007">
        <f>+AT315-I315</f>
        <v>0</v>
      </c>
    </row>
    <row r="316" spans="4:48" ht="21.75" customHeight="1">
      <c r="D316" s="1052"/>
      <c r="E316" s="1049"/>
      <c r="F316" s="846"/>
      <c r="G316" s="1044"/>
      <c r="H316" s="1035"/>
      <c r="I316" s="1041"/>
      <c r="J316" s="1038"/>
      <c r="K316" s="1035"/>
      <c r="L316" s="1030"/>
      <c r="M316" s="464" t="s">
        <v>380</v>
      </c>
      <c r="N316" s="465">
        <f>+N315-N317</f>
        <v>0</v>
      </c>
      <c r="O316" s="465">
        <f t="shared" ref="O316:AQ316" si="131">+N316+O315-O317</f>
        <v>0</v>
      </c>
      <c r="P316" s="465">
        <f t="shared" si="131"/>
        <v>0</v>
      </c>
      <c r="Q316" s="465">
        <f t="shared" si="131"/>
        <v>0</v>
      </c>
      <c r="R316" s="465">
        <f t="shared" si="131"/>
        <v>0</v>
      </c>
      <c r="S316" s="465">
        <f t="shared" si="131"/>
        <v>0</v>
      </c>
      <c r="T316" s="465">
        <f t="shared" si="131"/>
        <v>0</v>
      </c>
      <c r="U316" s="465">
        <f t="shared" si="131"/>
        <v>0</v>
      </c>
      <c r="V316" s="465">
        <f t="shared" si="131"/>
        <v>0</v>
      </c>
      <c r="W316" s="465">
        <f t="shared" si="131"/>
        <v>0</v>
      </c>
      <c r="X316" s="465">
        <f t="shared" si="131"/>
        <v>0</v>
      </c>
      <c r="Y316" s="465">
        <f t="shared" si="131"/>
        <v>0</v>
      </c>
      <c r="Z316" s="465">
        <f t="shared" si="131"/>
        <v>0</v>
      </c>
      <c r="AA316" s="465">
        <f t="shared" si="131"/>
        <v>0</v>
      </c>
      <c r="AB316" s="465">
        <f t="shared" si="131"/>
        <v>0</v>
      </c>
      <c r="AC316" s="465">
        <f t="shared" si="131"/>
        <v>0</v>
      </c>
      <c r="AD316" s="465">
        <f t="shared" si="131"/>
        <v>0</v>
      </c>
      <c r="AE316" s="465">
        <f t="shared" si="131"/>
        <v>0</v>
      </c>
      <c r="AF316" s="465">
        <f t="shared" si="131"/>
        <v>0</v>
      </c>
      <c r="AG316" s="465">
        <f t="shared" si="131"/>
        <v>0</v>
      </c>
      <c r="AH316" s="465">
        <f t="shared" si="131"/>
        <v>0</v>
      </c>
      <c r="AI316" s="465">
        <f t="shared" si="131"/>
        <v>0</v>
      </c>
      <c r="AJ316" s="465">
        <f t="shared" si="131"/>
        <v>0</v>
      </c>
      <c r="AK316" s="465">
        <f t="shared" si="131"/>
        <v>0</v>
      </c>
      <c r="AL316" s="465">
        <f t="shared" si="131"/>
        <v>0</v>
      </c>
      <c r="AM316" s="465">
        <f t="shared" si="131"/>
        <v>0</v>
      </c>
      <c r="AN316" s="465">
        <f t="shared" si="131"/>
        <v>0</v>
      </c>
      <c r="AO316" s="465">
        <f t="shared" si="131"/>
        <v>0</v>
      </c>
      <c r="AP316" s="465">
        <f t="shared" si="131"/>
        <v>0</v>
      </c>
      <c r="AQ316" s="465">
        <f t="shared" si="131"/>
        <v>0</v>
      </c>
      <c r="AR316" s="1017"/>
      <c r="AS316" s="1017"/>
      <c r="AT316" s="1011"/>
      <c r="AU316" s="1008"/>
    </row>
    <row r="317" spans="4:48" ht="21.75" customHeight="1">
      <c r="D317" s="1052"/>
      <c r="E317" s="1049"/>
      <c r="F317" s="846"/>
      <c r="G317" s="1044"/>
      <c r="H317" s="1035"/>
      <c r="I317" s="1041"/>
      <c r="J317" s="1038"/>
      <c r="K317" s="1035"/>
      <c r="L317" s="1030"/>
      <c r="M317" s="464" t="s">
        <v>1075</v>
      </c>
      <c r="N317" s="465"/>
      <c r="O317" s="465"/>
      <c r="P317" s="465"/>
      <c r="Q317" s="465"/>
      <c r="R317" s="465"/>
      <c r="S317" s="465"/>
      <c r="T317" s="465"/>
      <c r="U317" s="465"/>
      <c r="V317" s="465"/>
      <c r="W317" s="465"/>
      <c r="X317" s="465"/>
      <c r="Y317" s="465"/>
      <c r="Z317" s="465"/>
      <c r="AA317" s="465"/>
      <c r="AB317" s="465"/>
      <c r="AC317" s="465"/>
      <c r="AD317" s="473"/>
      <c r="AE317" s="473"/>
      <c r="AF317" s="473"/>
      <c r="AG317" s="473"/>
      <c r="AH317" s="473"/>
      <c r="AI317" s="473"/>
      <c r="AJ317" s="473"/>
      <c r="AK317" s="473"/>
      <c r="AL317" s="473"/>
      <c r="AM317" s="473"/>
      <c r="AN317" s="473"/>
      <c r="AO317" s="473"/>
      <c r="AP317" s="473"/>
      <c r="AQ317" s="473"/>
      <c r="AR317" s="1017"/>
      <c r="AS317" s="1017"/>
      <c r="AT317" s="1011"/>
      <c r="AU317" s="1008"/>
    </row>
    <row r="318" spans="4:48" ht="21.75" customHeight="1">
      <c r="D318" s="1052"/>
      <c r="E318" s="1049" t="s">
        <v>1114</v>
      </c>
      <c r="F318" s="846"/>
      <c r="G318" s="1044"/>
      <c r="H318" s="1035"/>
      <c r="I318" s="1041"/>
      <c r="J318" s="1038"/>
      <c r="K318" s="1035"/>
      <c r="L318" s="1030"/>
      <c r="M318" s="49" t="s">
        <v>1076</v>
      </c>
      <c r="N318" s="466"/>
      <c r="O318" s="467"/>
      <c r="P318" s="467"/>
      <c r="Q318" s="467"/>
      <c r="R318" s="467"/>
      <c r="S318" s="467"/>
      <c r="T318" s="467"/>
      <c r="U318" s="467"/>
      <c r="V318" s="467"/>
      <c r="W318" s="467"/>
      <c r="X318" s="467"/>
      <c r="Y318" s="467"/>
      <c r="Z318" s="467"/>
      <c r="AA318" s="467"/>
      <c r="AB318" s="467"/>
      <c r="AC318" s="467"/>
      <c r="AD318" s="467"/>
      <c r="AE318" s="467"/>
      <c r="AF318" s="467"/>
      <c r="AG318" s="467"/>
      <c r="AH318" s="467"/>
      <c r="AI318" s="467"/>
      <c r="AJ318" s="467"/>
      <c r="AK318" s="467"/>
      <c r="AL318" s="467"/>
      <c r="AM318" s="467"/>
      <c r="AN318" s="467"/>
      <c r="AO318" s="467"/>
      <c r="AP318" s="467"/>
      <c r="AQ318" s="467"/>
      <c r="AR318" s="1017"/>
      <c r="AS318" s="1017"/>
      <c r="AT318" s="1011"/>
      <c r="AU318" s="1008"/>
    </row>
    <row r="319" spans="4:48" ht="21.75" customHeight="1">
      <c r="D319" s="1053"/>
      <c r="E319" s="1050" t="s">
        <v>1114</v>
      </c>
      <c r="F319" s="1047"/>
      <c r="G319" s="1045"/>
      <c r="H319" s="1036"/>
      <c r="I319" s="1042"/>
      <c r="J319" s="1039"/>
      <c r="K319" s="1036"/>
      <c r="L319" s="1031"/>
      <c r="M319" s="468" t="s">
        <v>322</v>
      </c>
      <c r="N319" s="469">
        <f>+H315+N317-N318</f>
        <v>0</v>
      </c>
      <c r="O319" s="470">
        <f t="shared" ref="O319:AQ319" si="132">+N319+O317-O318</f>
        <v>0</v>
      </c>
      <c r="P319" s="470">
        <f t="shared" si="132"/>
        <v>0</v>
      </c>
      <c r="Q319" s="470">
        <f t="shared" si="132"/>
        <v>0</v>
      </c>
      <c r="R319" s="470">
        <f t="shared" si="132"/>
        <v>0</v>
      </c>
      <c r="S319" s="470">
        <f t="shared" si="132"/>
        <v>0</v>
      </c>
      <c r="T319" s="470">
        <f t="shared" si="132"/>
        <v>0</v>
      </c>
      <c r="U319" s="470">
        <f t="shared" si="132"/>
        <v>0</v>
      </c>
      <c r="V319" s="470">
        <f t="shared" si="132"/>
        <v>0</v>
      </c>
      <c r="W319" s="470">
        <f t="shared" si="132"/>
        <v>0</v>
      </c>
      <c r="X319" s="470">
        <f t="shared" si="132"/>
        <v>0</v>
      </c>
      <c r="Y319" s="470">
        <f t="shared" si="132"/>
        <v>0</v>
      </c>
      <c r="Z319" s="470">
        <f t="shared" si="132"/>
        <v>0</v>
      </c>
      <c r="AA319" s="470">
        <f t="shared" si="132"/>
        <v>0</v>
      </c>
      <c r="AB319" s="470">
        <f t="shared" si="132"/>
        <v>0</v>
      </c>
      <c r="AC319" s="470">
        <f t="shared" si="132"/>
        <v>0</v>
      </c>
      <c r="AD319" s="470">
        <f t="shared" si="132"/>
        <v>0</v>
      </c>
      <c r="AE319" s="470">
        <f t="shared" si="132"/>
        <v>0</v>
      </c>
      <c r="AF319" s="470">
        <f t="shared" si="132"/>
        <v>0</v>
      </c>
      <c r="AG319" s="470">
        <f t="shared" si="132"/>
        <v>0</v>
      </c>
      <c r="AH319" s="470">
        <f t="shared" si="132"/>
        <v>0</v>
      </c>
      <c r="AI319" s="470">
        <f t="shared" si="132"/>
        <v>0</v>
      </c>
      <c r="AJ319" s="470">
        <f t="shared" si="132"/>
        <v>0</v>
      </c>
      <c r="AK319" s="470">
        <f t="shared" si="132"/>
        <v>0</v>
      </c>
      <c r="AL319" s="470">
        <f t="shared" si="132"/>
        <v>0</v>
      </c>
      <c r="AM319" s="470">
        <f t="shared" si="132"/>
        <v>0</v>
      </c>
      <c r="AN319" s="470">
        <f t="shared" si="132"/>
        <v>0</v>
      </c>
      <c r="AO319" s="470">
        <f t="shared" si="132"/>
        <v>0</v>
      </c>
      <c r="AP319" s="470">
        <f t="shared" si="132"/>
        <v>0</v>
      </c>
      <c r="AQ319" s="470">
        <f t="shared" si="132"/>
        <v>0</v>
      </c>
      <c r="AR319" s="1017"/>
      <c r="AS319" s="1017"/>
      <c r="AT319" s="1011"/>
      <c r="AU319" s="1008"/>
    </row>
    <row r="320" spans="4:48" ht="21.75" customHeight="1">
      <c r="D320" s="1051" t="s">
        <v>16</v>
      </c>
      <c r="E320" s="1048" t="s">
        <v>274</v>
      </c>
      <c r="F320" s="1046" t="s">
        <v>277</v>
      </c>
      <c r="G320" s="1043"/>
      <c r="H320" s="1034"/>
      <c r="I320" s="1040">
        <f>+H320+K320-L320</f>
        <v>0</v>
      </c>
      <c r="J320" s="1037"/>
      <c r="K320" s="1034">
        <f>+SUM(N320:AQ320)</f>
        <v>0</v>
      </c>
      <c r="L320" s="1029">
        <v>0</v>
      </c>
      <c r="M320" s="462" t="s">
        <v>386</v>
      </c>
      <c r="N320" s="463"/>
      <c r="O320" s="463"/>
      <c r="P320" s="463"/>
      <c r="Q320" s="463"/>
      <c r="R320" s="463"/>
      <c r="S320" s="463"/>
      <c r="T320" s="463"/>
      <c r="U320" s="463"/>
      <c r="V320" s="463"/>
      <c r="W320" s="463"/>
      <c r="X320" s="463"/>
      <c r="Y320" s="463"/>
      <c r="Z320" s="463"/>
      <c r="AA320" s="463"/>
      <c r="AB320" s="463"/>
      <c r="AC320" s="463"/>
      <c r="AD320" s="472"/>
      <c r="AE320" s="472"/>
      <c r="AF320" s="472"/>
      <c r="AG320" s="472"/>
      <c r="AH320" s="472"/>
      <c r="AI320" s="472"/>
      <c r="AJ320" s="472"/>
      <c r="AK320" s="472"/>
      <c r="AL320" s="472"/>
      <c r="AM320" s="472"/>
      <c r="AN320" s="472"/>
      <c r="AO320" s="472"/>
      <c r="AP320" s="472"/>
      <c r="AQ320" s="472"/>
      <c r="AR320" s="1016"/>
      <c r="AS320" s="1016"/>
      <c r="AT320" s="1010"/>
      <c r="AU320" s="1007">
        <f>+AT320-I320</f>
        <v>0</v>
      </c>
    </row>
    <row r="321" spans="4:48" ht="21.75" customHeight="1">
      <c r="D321" s="1052"/>
      <c r="E321" s="1049"/>
      <c r="F321" s="846"/>
      <c r="G321" s="1044"/>
      <c r="H321" s="1035"/>
      <c r="I321" s="1041"/>
      <c r="J321" s="1038"/>
      <c r="K321" s="1035"/>
      <c r="L321" s="1030"/>
      <c r="M321" s="464" t="s">
        <v>380</v>
      </c>
      <c r="N321" s="465">
        <f>+N320-N322</f>
        <v>0</v>
      </c>
      <c r="O321" s="465">
        <f t="shared" ref="O321:AQ321" si="133">+N321+O320-O322</f>
        <v>0</v>
      </c>
      <c r="P321" s="465">
        <f t="shared" si="133"/>
        <v>0</v>
      </c>
      <c r="Q321" s="465">
        <f t="shared" si="133"/>
        <v>0</v>
      </c>
      <c r="R321" s="465">
        <f t="shared" si="133"/>
        <v>0</v>
      </c>
      <c r="S321" s="465">
        <f t="shared" si="133"/>
        <v>0</v>
      </c>
      <c r="T321" s="465">
        <f t="shared" si="133"/>
        <v>0</v>
      </c>
      <c r="U321" s="465">
        <f t="shared" si="133"/>
        <v>0</v>
      </c>
      <c r="V321" s="465">
        <f t="shared" si="133"/>
        <v>0</v>
      </c>
      <c r="W321" s="465">
        <f t="shared" si="133"/>
        <v>0</v>
      </c>
      <c r="X321" s="465">
        <f t="shared" si="133"/>
        <v>0</v>
      </c>
      <c r="Y321" s="465">
        <f t="shared" si="133"/>
        <v>0</v>
      </c>
      <c r="Z321" s="465">
        <f t="shared" si="133"/>
        <v>0</v>
      </c>
      <c r="AA321" s="465">
        <f t="shared" si="133"/>
        <v>0</v>
      </c>
      <c r="AB321" s="465">
        <f t="shared" si="133"/>
        <v>0</v>
      </c>
      <c r="AC321" s="465">
        <f t="shared" si="133"/>
        <v>0</v>
      </c>
      <c r="AD321" s="465">
        <f t="shared" si="133"/>
        <v>0</v>
      </c>
      <c r="AE321" s="465">
        <f t="shared" si="133"/>
        <v>0</v>
      </c>
      <c r="AF321" s="465">
        <f t="shared" si="133"/>
        <v>0</v>
      </c>
      <c r="AG321" s="465">
        <f t="shared" si="133"/>
        <v>0</v>
      </c>
      <c r="AH321" s="465">
        <f t="shared" si="133"/>
        <v>0</v>
      </c>
      <c r="AI321" s="465">
        <f t="shared" si="133"/>
        <v>0</v>
      </c>
      <c r="AJ321" s="465">
        <f t="shared" si="133"/>
        <v>0</v>
      </c>
      <c r="AK321" s="465">
        <f t="shared" si="133"/>
        <v>0</v>
      </c>
      <c r="AL321" s="465">
        <f t="shared" si="133"/>
        <v>0</v>
      </c>
      <c r="AM321" s="465">
        <f t="shared" si="133"/>
        <v>0</v>
      </c>
      <c r="AN321" s="465">
        <f t="shared" si="133"/>
        <v>0</v>
      </c>
      <c r="AO321" s="465">
        <f t="shared" si="133"/>
        <v>0</v>
      </c>
      <c r="AP321" s="465">
        <f t="shared" si="133"/>
        <v>0</v>
      </c>
      <c r="AQ321" s="465">
        <f t="shared" si="133"/>
        <v>0</v>
      </c>
      <c r="AR321" s="1017"/>
      <c r="AS321" s="1017"/>
      <c r="AT321" s="1011"/>
      <c r="AU321" s="1008"/>
    </row>
    <row r="322" spans="4:48" ht="21.75" customHeight="1">
      <c r="D322" s="1052"/>
      <c r="E322" s="1049"/>
      <c r="F322" s="846"/>
      <c r="G322" s="1044"/>
      <c r="H322" s="1035"/>
      <c r="I322" s="1041"/>
      <c r="J322" s="1038"/>
      <c r="K322" s="1035"/>
      <c r="L322" s="1030"/>
      <c r="M322" s="464" t="s">
        <v>1075</v>
      </c>
      <c r="N322" s="465"/>
      <c r="O322" s="465"/>
      <c r="P322" s="465"/>
      <c r="Q322" s="465"/>
      <c r="R322" s="465"/>
      <c r="S322" s="465"/>
      <c r="T322" s="465"/>
      <c r="U322" s="465"/>
      <c r="V322" s="465"/>
      <c r="W322" s="465"/>
      <c r="X322" s="465"/>
      <c r="Y322" s="465"/>
      <c r="Z322" s="465"/>
      <c r="AA322" s="465"/>
      <c r="AB322" s="465"/>
      <c r="AC322" s="465"/>
      <c r="AD322" s="473"/>
      <c r="AE322" s="473"/>
      <c r="AF322" s="473"/>
      <c r="AG322" s="473"/>
      <c r="AH322" s="473"/>
      <c r="AI322" s="473"/>
      <c r="AJ322" s="473"/>
      <c r="AK322" s="473"/>
      <c r="AL322" s="473"/>
      <c r="AM322" s="473"/>
      <c r="AN322" s="473"/>
      <c r="AO322" s="473"/>
      <c r="AP322" s="473"/>
      <c r="AQ322" s="473"/>
      <c r="AR322" s="1017"/>
      <c r="AS322" s="1017"/>
      <c r="AT322" s="1011"/>
      <c r="AU322" s="1008"/>
    </row>
    <row r="323" spans="4:48" ht="21.75" customHeight="1">
      <c r="D323" s="1052"/>
      <c r="E323" s="1049" t="s">
        <v>1114</v>
      </c>
      <c r="F323" s="846"/>
      <c r="G323" s="1044"/>
      <c r="H323" s="1035"/>
      <c r="I323" s="1041"/>
      <c r="J323" s="1038"/>
      <c r="K323" s="1035"/>
      <c r="L323" s="1030"/>
      <c r="M323" s="49" t="s">
        <v>1076</v>
      </c>
      <c r="N323" s="466"/>
      <c r="O323" s="467"/>
      <c r="P323" s="467"/>
      <c r="Q323" s="467"/>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7"/>
      <c r="AQ323" s="467"/>
      <c r="AR323" s="1017"/>
      <c r="AS323" s="1017"/>
      <c r="AT323" s="1011"/>
      <c r="AU323" s="1008"/>
    </row>
    <row r="324" spans="4:48" ht="21.75" customHeight="1">
      <c r="D324" s="1053"/>
      <c r="E324" s="1050" t="s">
        <v>1114</v>
      </c>
      <c r="F324" s="1047"/>
      <c r="G324" s="1045"/>
      <c r="H324" s="1036"/>
      <c r="I324" s="1042"/>
      <c r="J324" s="1039"/>
      <c r="K324" s="1036"/>
      <c r="L324" s="1031"/>
      <c r="M324" s="468" t="s">
        <v>306</v>
      </c>
      <c r="N324" s="469">
        <f>+H320+N322-N323</f>
        <v>0</v>
      </c>
      <c r="O324" s="470">
        <f t="shared" ref="O324:AQ324" si="134">+N324+O322-O323</f>
        <v>0</v>
      </c>
      <c r="P324" s="470">
        <f t="shared" si="134"/>
        <v>0</v>
      </c>
      <c r="Q324" s="470">
        <f t="shared" si="134"/>
        <v>0</v>
      </c>
      <c r="R324" s="470">
        <f t="shared" si="134"/>
        <v>0</v>
      </c>
      <c r="S324" s="470">
        <f t="shared" si="134"/>
        <v>0</v>
      </c>
      <c r="T324" s="470">
        <f t="shared" si="134"/>
        <v>0</v>
      </c>
      <c r="U324" s="470">
        <f t="shared" si="134"/>
        <v>0</v>
      </c>
      <c r="V324" s="470">
        <f t="shared" si="134"/>
        <v>0</v>
      </c>
      <c r="W324" s="470">
        <f t="shared" si="134"/>
        <v>0</v>
      </c>
      <c r="X324" s="470">
        <f t="shared" si="134"/>
        <v>0</v>
      </c>
      <c r="Y324" s="470">
        <f t="shared" si="134"/>
        <v>0</v>
      </c>
      <c r="Z324" s="470">
        <f t="shared" si="134"/>
        <v>0</v>
      </c>
      <c r="AA324" s="470">
        <f t="shared" si="134"/>
        <v>0</v>
      </c>
      <c r="AB324" s="470">
        <f t="shared" si="134"/>
        <v>0</v>
      </c>
      <c r="AC324" s="470">
        <f t="shared" si="134"/>
        <v>0</v>
      </c>
      <c r="AD324" s="470">
        <f t="shared" si="134"/>
        <v>0</v>
      </c>
      <c r="AE324" s="470">
        <f t="shared" si="134"/>
        <v>0</v>
      </c>
      <c r="AF324" s="470">
        <f t="shared" si="134"/>
        <v>0</v>
      </c>
      <c r="AG324" s="470">
        <f t="shared" si="134"/>
        <v>0</v>
      </c>
      <c r="AH324" s="470">
        <f t="shared" si="134"/>
        <v>0</v>
      </c>
      <c r="AI324" s="470">
        <f t="shared" si="134"/>
        <v>0</v>
      </c>
      <c r="AJ324" s="470">
        <f t="shared" si="134"/>
        <v>0</v>
      </c>
      <c r="AK324" s="470">
        <f t="shared" si="134"/>
        <v>0</v>
      </c>
      <c r="AL324" s="470">
        <f t="shared" si="134"/>
        <v>0</v>
      </c>
      <c r="AM324" s="470">
        <f t="shared" si="134"/>
        <v>0</v>
      </c>
      <c r="AN324" s="470">
        <f t="shared" si="134"/>
        <v>0</v>
      </c>
      <c r="AO324" s="470">
        <f t="shared" si="134"/>
        <v>0</v>
      </c>
      <c r="AP324" s="470">
        <f t="shared" si="134"/>
        <v>0</v>
      </c>
      <c r="AQ324" s="470">
        <f t="shared" si="134"/>
        <v>0</v>
      </c>
      <c r="AR324" s="1017"/>
      <c r="AS324" s="1017"/>
      <c r="AT324" s="1011"/>
      <c r="AU324" s="1008"/>
      <c r="AV324" s="35"/>
    </row>
    <row r="325" spans="4:48" ht="21.75" customHeight="1">
      <c r="D325" s="1051" t="s">
        <v>1164</v>
      </c>
      <c r="E325" s="1048" t="s">
        <v>1165</v>
      </c>
      <c r="F325" s="1046" t="s">
        <v>277</v>
      </c>
      <c r="G325" s="1043"/>
      <c r="H325" s="1034"/>
      <c r="I325" s="1040">
        <f>+H325+K325-L325</f>
        <v>0</v>
      </c>
      <c r="J325" s="1037"/>
      <c r="K325" s="1034">
        <f>+SUM(N325:AQ325)</f>
        <v>0</v>
      </c>
      <c r="L325" s="1029">
        <v>0</v>
      </c>
      <c r="M325" s="462" t="s">
        <v>386</v>
      </c>
      <c r="N325" s="463"/>
      <c r="O325" s="463"/>
      <c r="P325" s="463"/>
      <c r="Q325" s="463"/>
      <c r="R325" s="463"/>
      <c r="S325" s="463"/>
      <c r="T325" s="463"/>
      <c r="U325" s="463"/>
      <c r="V325" s="463"/>
      <c r="W325" s="463"/>
      <c r="X325" s="463"/>
      <c r="Y325" s="463"/>
      <c r="Z325" s="463"/>
      <c r="AA325" s="463"/>
      <c r="AB325" s="463"/>
      <c r="AC325" s="463"/>
      <c r="AD325" s="472"/>
      <c r="AE325" s="472"/>
      <c r="AF325" s="472"/>
      <c r="AG325" s="472"/>
      <c r="AH325" s="472"/>
      <c r="AI325" s="472"/>
      <c r="AJ325" s="472"/>
      <c r="AK325" s="472"/>
      <c r="AL325" s="472"/>
      <c r="AM325" s="472"/>
      <c r="AN325" s="472"/>
      <c r="AO325" s="472"/>
      <c r="AP325" s="472"/>
      <c r="AQ325" s="472"/>
      <c r="AR325" s="1016"/>
      <c r="AS325" s="1016"/>
      <c r="AT325" s="1010"/>
      <c r="AU325" s="1007">
        <f>+AT325-I325</f>
        <v>0</v>
      </c>
    </row>
    <row r="326" spans="4:48" ht="21.75" customHeight="1">
      <c r="D326" s="1052"/>
      <c r="E326" s="1049"/>
      <c r="F326" s="846"/>
      <c r="G326" s="1044"/>
      <c r="H326" s="1035"/>
      <c r="I326" s="1041"/>
      <c r="J326" s="1038"/>
      <c r="K326" s="1035"/>
      <c r="L326" s="1030"/>
      <c r="M326" s="464" t="s">
        <v>380</v>
      </c>
      <c r="N326" s="465">
        <f>+N325-N327</f>
        <v>0</v>
      </c>
      <c r="O326" s="465">
        <f t="shared" ref="O326:AQ326" si="135">+N326+O325-O327</f>
        <v>0</v>
      </c>
      <c r="P326" s="465">
        <f t="shared" si="135"/>
        <v>0</v>
      </c>
      <c r="Q326" s="465">
        <f t="shared" si="135"/>
        <v>0</v>
      </c>
      <c r="R326" s="465">
        <f t="shared" si="135"/>
        <v>0</v>
      </c>
      <c r="S326" s="465">
        <f t="shared" si="135"/>
        <v>0</v>
      </c>
      <c r="T326" s="465">
        <f t="shared" si="135"/>
        <v>0</v>
      </c>
      <c r="U326" s="465">
        <f t="shared" si="135"/>
        <v>0</v>
      </c>
      <c r="V326" s="465">
        <f t="shared" si="135"/>
        <v>0</v>
      </c>
      <c r="W326" s="465">
        <f t="shared" si="135"/>
        <v>0</v>
      </c>
      <c r="X326" s="465">
        <f t="shared" si="135"/>
        <v>0</v>
      </c>
      <c r="Y326" s="465">
        <f t="shared" si="135"/>
        <v>0</v>
      </c>
      <c r="Z326" s="465">
        <f t="shared" si="135"/>
        <v>0</v>
      </c>
      <c r="AA326" s="465">
        <f t="shared" si="135"/>
        <v>0</v>
      </c>
      <c r="AB326" s="465">
        <f t="shared" si="135"/>
        <v>0</v>
      </c>
      <c r="AC326" s="465">
        <f t="shared" si="135"/>
        <v>0</v>
      </c>
      <c r="AD326" s="465">
        <f t="shared" si="135"/>
        <v>0</v>
      </c>
      <c r="AE326" s="465">
        <f t="shared" si="135"/>
        <v>0</v>
      </c>
      <c r="AF326" s="465">
        <f t="shared" si="135"/>
        <v>0</v>
      </c>
      <c r="AG326" s="465">
        <f t="shared" si="135"/>
        <v>0</v>
      </c>
      <c r="AH326" s="465">
        <f t="shared" si="135"/>
        <v>0</v>
      </c>
      <c r="AI326" s="465">
        <f t="shared" si="135"/>
        <v>0</v>
      </c>
      <c r="AJ326" s="465">
        <f t="shared" si="135"/>
        <v>0</v>
      </c>
      <c r="AK326" s="465">
        <f t="shared" si="135"/>
        <v>0</v>
      </c>
      <c r="AL326" s="465">
        <f t="shared" si="135"/>
        <v>0</v>
      </c>
      <c r="AM326" s="465">
        <f t="shared" si="135"/>
        <v>0</v>
      </c>
      <c r="AN326" s="465">
        <f t="shared" si="135"/>
        <v>0</v>
      </c>
      <c r="AO326" s="465">
        <f t="shared" si="135"/>
        <v>0</v>
      </c>
      <c r="AP326" s="465">
        <f t="shared" si="135"/>
        <v>0</v>
      </c>
      <c r="AQ326" s="465">
        <f t="shared" si="135"/>
        <v>0</v>
      </c>
      <c r="AR326" s="1017"/>
      <c r="AS326" s="1017"/>
      <c r="AT326" s="1011"/>
      <c r="AU326" s="1008"/>
    </row>
    <row r="327" spans="4:48" ht="21.75" customHeight="1">
      <c r="D327" s="1052"/>
      <c r="E327" s="1049"/>
      <c r="F327" s="846"/>
      <c r="G327" s="1044"/>
      <c r="H327" s="1035"/>
      <c r="I327" s="1041"/>
      <c r="J327" s="1038"/>
      <c r="K327" s="1035"/>
      <c r="L327" s="1030"/>
      <c r="M327" s="464" t="s">
        <v>1075</v>
      </c>
      <c r="N327" s="465"/>
      <c r="O327" s="465"/>
      <c r="P327" s="465"/>
      <c r="Q327" s="465"/>
      <c r="R327" s="465"/>
      <c r="S327" s="465"/>
      <c r="T327" s="465"/>
      <c r="U327" s="465"/>
      <c r="V327" s="465"/>
      <c r="W327" s="465"/>
      <c r="X327" s="465"/>
      <c r="Y327" s="465"/>
      <c r="Z327" s="465"/>
      <c r="AA327" s="465"/>
      <c r="AB327" s="465"/>
      <c r="AC327" s="465"/>
      <c r="AD327" s="473"/>
      <c r="AE327" s="473"/>
      <c r="AF327" s="473"/>
      <c r="AG327" s="473"/>
      <c r="AH327" s="473"/>
      <c r="AI327" s="473"/>
      <c r="AJ327" s="473"/>
      <c r="AK327" s="473"/>
      <c r="AL327" s="473"/>
      <c r="AM327" s="473"/>
      <c r="AN327" s="473"/>
      <c r="AO327" s="473"/>
      <c r="AP327" s="473"/>
      <c r="AQ327" s="473"/>
      <c r="AR327" s="1017"/>
      <c r="AS327" s="1017"/>
      <c r="AT327" s="1011"/>
      <c r="AU327" s="1008"/>
    </row>
    <row r="328" spans="4:48" ht="21.75" customHeight="1">
      <c r="D328" s="1052"/>
      <c r="E328" s="1049"/>
      <c r="F328" s="846"/>
      <c r="G328" s="1044"/>
      <c r="H328" s="1035"/>
      <c r="I328" s="1041"/>
      <c r="J328" s="1038"/>
      <c r="K328" s="1035"/>
      <c r="L328" s="1030"/>
      <c r="M328" s="49" t="s">
        <v>1076</v>
      </c>
      <c r="N328" s="466"/>
      <c r="O328" s="467"/>
      <c r="P328" s="467"/>
      <c r="Q328" s="467"/>
      <c r="R328" s="467"/>
      <c r="S328" s="467"/>
      <c r="T328" s="467"/>
      <c r="U328" s="467"/>
      <c r="V328" s="467"/>
      <c r="W328" s="467"/>
      <c r="X328" s="467"/>
      <c r="Y328" s="467"/>
      <c r="Z328" s="467"/>
      <c r="AA328" s="467"/>
      <c r="AB328" s="467"/>
      <c r="AC328" s="467"/>
      <c r="AD328" s="467"/>
      <c r="AE328" s="467"/>
      <c r="AF328" s="467"/>
      <c r="AG328" s="467"/>
      <c r="AH328" s="467"/>
      <c r="AI328" s="467"/>
      <c r="AJ328" s="467"/>
      <c r="AK328" s="467"/>
      <c r="AL328" s="467"/>
      <c r="AM328" s="467"/>
      <c r="AN328" s="467"/>
      <c r="AO328" s="467"/>
      <c r="AP328" s="467"/>
      <c r="AQ328" s="467"/>
      <c r="AR328" s="1017"/>
      <c r="AS328" s="1017"/>
      <c r="AT328" s="1011"/>
      <c r="AU328" s="1008"/>
    </row>
    <row r="329" spans="4:48" ht="21.75" customHeight="1">
      <c r="D329" s="1053"/>
      <c r="E329" s="1050"/>
      <c r="F329" s="1047"/>
      <c r="G329" s="1045"/>
      <c r="H329" s="1036"/>
      <c r="I329" s="1042"/>
      <c r="J329" s="1039"/>
      <c r="K329" s="1036"/>
      <c r="L329" s="1031"/>
      <c r="M329" s="468" t="s">
        <v>306</v>
      </c>
      <c r="N329" s="469">
        <f>+H325+N327-N328</f>
        <v>0</v>
      </c>
      <c r="O329" s="470">
        <f t="shared" ref="O329:AQ329" si="136">+N329+O327-O328</f>
        <v>0</v>
      </c>
      <c r="P329" s="470">
        <f t="shared" si="136"/>
        <v>0</v>
      </c>
      <c r="Q329" s="470">
        <f t="shared" si="136"/>
        <v>0</v>
      </c>
      <c r="R329" s="470">
        <f t="shared" si="136"/>
        <v>0</v>
      </c>
      <c r="S329" s="470">
        <f t="shared" si="136"/>
        <v>0</v>
      </c>
      <c r="T329" s="470">
        <f t="shared" si="136"/>
        <v>0</v>
      </c>
      <c r="U329" s="470">
        <f t="shared" si="136"/>
        <v>0</v>
      </c>
      <c r="V329" s="470">
        <f t="shared" si="136"/>
        <v>0</v>
      </c>
      <c r="W329" s="470">
        <f t="shared" si="136"/>
        <v>0</v>
      </c>
      <c r="X329" s="470">
        <f t="shared" si="136"/>
        <v>0</v>
      </c>
      <c r="Y329" s="470">
        <f t="shared" si="136"/>
        <v>0</v>
      </c>
      <c r="Z329" s="470">
        <f t="shared" si="136"/>
        <v>0</v>
      </c>
      <c r="AA329" s="470">
        <f t="shared" si="136"/>
        <v>0</v>
      </c>
      <c r="AB329" s="470">
        <f t="shared" si="136"/>
        <v>0</v>
      </c>
      <c r="AC329" s="470">
        <f t="shared" si="136"/>
        <v>0</v>
      </c>
      <c r="AD329" s="470">
        <f t="shared" si="136"/>
        <v>0</v>
      </c>
      <c r="AE329" s="470">
        <f t="shared" si="136"/>
        <v>0</v>
      </c>
      <c r="AF329" s="470">
        <f t="shared" si="136"/>
        <v>0</v>
      </c>
      <c r="AG329" s="470">
        <f t="shared" si="136"/>
        <v>0</v>
      </c>
      <c r="AH329" s="470">
        <f t="shared" si="136"/>
        <v>0</v>
      </c>
      <c r="AI329" s="470">
        <f t="shared" si="136"/>
        <v>0</v>
      </c>
      <c r="AJ329" s="470">
        <f t="shared" si="136"/>
        <v>0</v>
      </c>
      <c r="AK329" s="470">
        <f t="shared" si="136"/>
        <v>0</v>
      </c>
      <c r="AL329" s="470">
        <f t="shared" si="136"/>
        <v>0</v>
      </c>
      <c r="AM329" s="470">
        <f t="shared" si="136"/>
        <v>0</v>
      </c>
      <c r="AN329" s="470">
        <f t="shared" si="136"/>
        <v>0</v>
      </c>
      <c r="AO329" s="470">
        <f t="shared" si="136"/>
        <v>0</v>
      </c>
      <c r="AP329" s="470">
        <f t="shared" si="136"/>
        <v>0</v>
      </c>
      <c r="AQ329" s="470">
        <f t="shared" si="136"/>
        <v>0</v>
      </c>
      <c r="AR329" s="1017"/>
      <c r="AS329" s="1017"/>
      <c r="AT329" s="1011"/>
      <c r="AU329" s="1008"/>
      <c r="AV329" s="35"/>
    </row>
    <row r="330" spans="4:48" ht="21.75" customHeight="1">
      <c r="D330" s="1051" t="s">
        <v>1166</v>
      </c>
      <c r="E330" s="1048" t="s">
        <v>1167</v>
      </c>
      <c r="F330" s="1046" t="s">
        <v>277</v>
      </c>
      <c r="G330" s="1043"/>
      <c r="H330" s="1034"/>
      <c r="I330" s="1040">
        <f>+H330+K330-L330</f>
        <v>0</v>
      </c>
      <c r="J330" s="1037"/>
      <c r="K330" s="1034">
        <f>+SUM(N330:AQ330)</f>
        <v>0</v>
      </c>
      <c r="L330" s="1029">
        <v>0</v>
      </c>
      <c r="M330" s="462" t="s">
        <v>386</v>
      </c>
      <c r="N330" s="463"/>
      <c r="O330" s="463"/>
      <c r="P330" s="463"/>
      <c r="Q330" s="463"/>
      <c r="R330" s="463"/>
      <c r="S330" s="463"/>
      <c r="T330" s="463"/>
      <c r="U330" s="463"/>
      <c r="V330" s="463"/>
      <c r="W330" s="463"/>
      <c r="X330" s="463"/>
      <c r="Y330" s="463"/>
      <c r="Z330" s="463"/>
      <c r="AA330" s="463"/>
      <c r="AB330" s="463"/>
      <c r="AC330" s="463"/>
      <c r="AD330" s="472"/>
      <c r="AE330" s="472"/>
      <c r="AF330" s="472"/>
      <c r="AG330" s="472"/>
      <c r="AH330" s="472"/>
      <c r="AI330" s="472"/>
      <c r="AJ330" s="472"/>
      <c r="AK330" s="472"/>
      <c r="AL330" s="472"/>
      <c r="AM330" s="472"/>
      <c r="AN330" s="472"/>
      <c r="AO330" s="472"/>
      <c r="AP330" s="472"/>
      <c r="AQ330" s="472"/>
      <c r="AR330" s="1016"/>
      <c r="AS330" s="1016"/>
      <c r="AT330" s="1010"/>
      <c r="AU330" s="1007">
        <f>+AT330-I330</f>
        <v>0</v>
      </c>
    </row>
    <row r="331" spans="4:48" ht="21.75" customHeight="1">
      <c r="D331" s="1052"/>
      <c r="E331" s="1049"/>
      <c r="F331" s="846"/>
      <c r="G331" s="1044"/>
      <c r="H331" s="1035"/>
      <c r="I331" s="1041"/>
      <c r="J331" s="1038"/>
      <c r="K331" s="1035"/>
      <c r="L331" s="1030"/>
      <c r="M331" s="464" t="s">
        <v>380</v>
      </c>
      <c r="N331" s="465">
        <f>+N330-N332</f>
        <v>0</v>
      </c>
      <c r="O331" s="465">
        <f t="shared" ref="O331:AQ331" si="137">+N331+O330-O332</f>
        <v>0</v>
      </c>
      <c r="P331" s="465">
        <f t="shared" si="137"/>
        <v>0</v>
      </c>
      <c r="Q331" s="465">
        <f t="shared" si="137"/>
        <v>0</v>
      </c>
      <c r="R331" s="465">
        <f t="shared" si="137"/>
        <v>0</v>
      </c>
      <c r="S331" s="465">
        <f t="shared" si="137"/>
        <v>0</v>
      </c>
      <c r="T331" s="465">
        <f t="shared" si="137"/>
        <v>0</v>
      </c>
      <c r="U331" s="465">
        <f t="shared" si="137"/>
        <v>0</v>
      </c>
      <c r="V331" s="465">
        <f t="shared" si="137"/>
        <v>0</v>
      </c>
      <c r="W331" s="465">
        <f t="shared" si="137"/>
        <v>0</v>
      </c>
      <c r="X331" s="465">
        <f t="shared" si="137"/>
        <v>0</v>
      </c>
      <c r="Y331" s="465">
        <f t="shared" si="137"/>
        <v>0</v>
      </c>
      <c r="Z331" s="465">
        <f t="shared" si="137"/>
        <v>0</v>
      </c>
      <c r="AA331" s="465">
        <f t="shared" si="137"/>
        <v>0</v>
      </c>
      <c r="AB331" s="465">
        <f t="shared" si="137"/>
        <v>0</v>
      </c>
      <c r="AC331" s="465">
        <f t="shared" si="137"/>
        <v>0</v>
      </c>
      <c r="AD331" s="465">
        <f t="shared" si="137"/>
        <v>0</v>
      </c>
      <c r="AE331" s="465">
        <f t="shared" si="137"/>
        <v>0</v>
      </c>
      <c r="AF331" s="465">
        <f t="shared" si="137"/>
        <v>0</v>
      </c>
      <c r="AG331" s="465">
        <f t="shared" si="137"/>
        <v>0</v>
      </c>
      <c r="AH331" s="465">
        <f t="shared" si="137"/>
        <v>0</v>
      </c>
      <c r="AI331" s="465">
        <f t="shared" si="137"/>
        <v>0</v>
      </c>
      <c r="AJ331" s="465">
        <f t="shared" si="137"/>
        <v>0</v>
      </c>
      <c r="AK331" s="465">
        <f t="shared" si="137"/>
        <v>0</v>
      </c>
      <c r="AL331" s="465">
        <f t="shared" si="137"/>
        <v>0</v>
      </c>
      <c r="AM331" s="465">
        <f t="shared" si="137"/>
        <v>0</v>
      </c>
      <c r="AN331" s="465">
        <f t="shared" si="137"/>
        <v>0</v>
      </c>
      <c r="AO331" s="465">
        <f t="shared" si="137"/>
        <v>0</v>
      </c>
      <c r="AP331" s="465">
        <f t="shared" si="137"/>
        <v>0</v>
      </c>
      <c r="AQ331" s="465">
        <f t="shared" si="137"/>
        <v>0</v>
      </c>
      <c r="AR331" s="1017"/>
      <c r="AS331" s="1017"/>
      <c r="AT331" s="1011"/>
      <c r="AU331" s="1008"/>
    </row>
    <row r="332" spans="4:48" ht="21.75" customHeight="1">
      <c r="D332" s="1052"/>
      <c r="E332" s="1049"/>
      <c r="F332" s="846"/>
      <c r="G332" s="1044"/>
      <c r="H332" s="1035"/>
      <c r="I332" s="1041"/>
      <c r="J332" s="1038"/>
      <c r="K332" s="1035"/>
      <c r="L332" s="1030"/>
      <c r="M332" s="464" t="s">
        <v>1075</v>
      </c>
      <c r="N332" s="465"/>
      <c r="O332" s="465"/>
      <c r="P332" s="465"/>
      <c r="Q332" s="465"/>
      <c r="R332" s="465"/>
      <c r="S332" s="465"/>
      <c r="T332" s="465"/>
      <c r="U332" s="465"/>
      <c r="V332" s="465"/>
      <c r="W332" s="465"/>
      <c r="X332" s="465"/>
      <c r="Y332" s="465"/>
      <c r="Z332" s="465"/>
      <c r="AA332" s="465"/>
      <c r="AB332" s="465"/>
      <c r="AC332" s="465"/>
      <c r="AD332" s="473"/>
      <c r="AE332" s="473"/>
      <c r="AF332" s="473"/>
      <c r="AG332" s="473"/>
      <c r="AH332" s="473"/>
      <c r="AI332" s="473"/>
      <c r="AJ332" s="473"/>
      <c r="AK332" s="473"/>
      <c r="AL332" s="473"/>
      <c r="AM332" s="473"/>
      <c r="AN332" s="473"/>
      <c r="AO332" s="473"/>
      <c r="AP332" s="473"/>
      <c r="AQ332" s="473"/>
      <c r="AR332" s="1017"/>
      <c r="AS332" s="1017"/>
      <c r="AT332" s="1011"/>
      <c r="AU332" s="1008"/>
    </row>
    <row r="333" spans="4:48" ht="21.75" customHeight="1">
      <c r="D333" s="1052"/>
      <c r="E333" s="1049"/>
      <c r="F333" s="846"/>
      <c r="G333" s="1044"/>
      <c r="H333" s="1035"/>
      <c r="I333" s="1041"/>
      <c r="J333" s="1038"/>
      <c r="K333" s="1035"/>
      <c r="L333" s="1030"/>
      <c r="M333" s="49" t="s">
        <v>1076</v>
      </c>
      <c r="N333" s="466"/>
      <c r="O333" s="467"/>
      <c r="P333" s="467"/>
      <c r="Q333" s="467"/>
      <c r="R333" s="467"/>
      <c r="S333" s="467"/>
      <c r="T333" s="467"/>
      <c r="U333" s="467"/>
      <c r="V333" s="467"/>
      <c r="W333" s="467"/>
      <c r="X333" s="467"/>
      <c r="Y333" s="467"/>
      <c r="Z333" s="467"/>
      <c r="AA333" s="467"/>
      <c r="AB333" s="467"/>
      <c r="AC333" s="467"/>
      <c r="AD333" s="467"/>
      <c r="AE333" s="467"/>
      <c r="AF333" s="467"/>
      <c r="AG333" s="467"/>
      <c r="AH333" s="467"/>
      <c r="AI333" s="467"/>
      <c r="AJ333" s="467"/>
      <c r="AK333" s="467"/>
      <c r="AL333" s="467"/>
      <c r="AM333" s="467"/>
      <c r="AN333" s="467"/>
      <c r="AO333" s="467"/>
      <c r="AP333" s="467"/>
      <c r="AQ333" s="467"/>
      <c r="AR333" s="1017"/>
      <c r="AS333" s="1017"/>
      <c r="AT333" s="1011"/>
      <c r="AU333" s="1008"/>
    </row>
    <row r="334" spans="4:48" ht="21.75" customHeight="1">
      <c r="D334" s="1053"/>
      <c r="E334" s="1050"/>
      <c r="F334" s="1047"/>
      <c r="G334" s="1045"/>
      <c r="H334" s="1036"/>
      <c r="I334" s="1042"/>
      <c r="J334" s="1039"/>
      <c r="K334" s="1036"/>
      <c r="L334" s="1031"/>
      <c r="M334" s="468" t="s">
        <v>306</v>
      </c>
      <c r="N334" s="469">
        <f>+H330+N332-N333</f>
        <v>0</v>
      </c>
      <c r="O334" s="470">
        <f t="shared" ref="O334:AQ334" si="138">+N334+O332-O333</f>
        <v>0</v>
      </c>
      <c r="P334" s="470">
        <f t="shared" si="138"/>
        <v>0</v>
      </c>
      <c r="Q334" s="470">
        <f t="shared" si="138"/>
        <v>0</v>
      </c>
      <c r="R334" s="470">
        <f t="shared" si="138"/>
        <v>0</v>
      </c>
      <c r="S334" s="470">
        <f t="shared" si="138"/>
        <v>0</v>
      </c>
      <c r="T334" s="470">
        <f t="shared" si="138"/>
        <v>0</v>
      </c>
      <c r="U334" s="470">
        <f t="shared" si="138"/>
        <v>0</v>
      </c>
      <c r="V334" s="470">
        <f t="shared" si="138"/>
        <v>0</v>
      </c>
      <c r="W334" s="470">
        <f t="shared" si="138"/>
        <v>0</v>
      </c>
      <c r="X334" s="470">
        <f t="shared" si="138"/>
        <v>0</v>
      </c>
      <c r="Y334" s="470">
        <f t="shared" si="138"/>
        <v>0</v>
      </c>
      <c r="Z334" s="470">
        <f t="shared" si="138"/>
        <v>0</v>
      </c>
      <c r="AA334" s="470">
        <f t="shared" si="138"/>
        <v>0</v>
      </c>
      <c r="AB334" s="470">
        <f t="shared" si="138"/>
        <v>0</v>
      </c>
      <c r="AC334" s="470">
        <f t="shared" si="138"/>
        <v>0</v>
      </c>
      <c r="AD334" s="470">
        <f t="shared" si="138"/>
        <v>0</v>
      </c>
      <c r="AE334" s="470">
        <f t="shared" si="138"/>
        <v>0</v>
      </c>
      <c r="AF334" s="470">
        <f t="shared" si="138"/>
        <v>0</v>
      </c>
      <c r="AG334" s="470">
        <f t="shared" si="138"/>
        <v>0</v>
      </c>
      <c r="AH334" s="470">
        <f t="shared" si="138"/>
        <v>0</v>
      </c>
      <c r="AI334" s="470">
        <f t="shared" si="138"/>
        <v>0</v>
      </c>
      <c r="AJ334" s="470">
        <f t="shared" si="138"/>
        <v>0</v>
      </c>
      <c r="AK334" s="470">
        <f t="shared" si="138"/>
        <v>0</v>
      </c>
      <c r="AL334" s="470">
        <f t="shared" si="138"/>
        <v>0</v>
      </c>
      <c r="AM334" s="470">
        <f t="shared" si="138"/>
        <v>0</v>
      </c>
      <c r="AN334" s="470">
        <f t="shared" si="138"/>
        <v>0</v>
      </c>
      <c r="AO334" s="470">
        <f t="shared" si="138"/>
        <v>0</v>
      </c>
      <c r="AP334" s="470">
        <f t="shared" si="138"/>
        <v>0</v>
      </c>
      <c r="AQ334" s="470">
        <f t="shared" si="138"/>
        <v>0</v>
      </c>
      <c r="AR334" s="1017"/>
      <c r="AS334" s="1017"/>
      <c r="AT334" s="1011"/>
      <c r="AU334" s="1008"/>
      <c r="AV334" s="35"/>
    </row>
    <row r="335" spans="4:48" ht="21.75" customHeight="1">
      <c r="D335" s="1051" t="s">
        <v>1168</v>
      </c>
      <c r="E335" s="1048" t="s">
        <v>1169</v>
      </c>
      <c r="F335" s="1046" t="s">
        <v>277</v>
      </c>
      <c r="G335" s="1043"/>
      <c r="H335" s="1034">
        <v>200</v>
      </c>
      <c r="I335" s="1040">
        <f>+H335+K335-L335</f>
        <v>200</v>
      </c>
      <c r="J335" s="1037"/>
      <c r="K335" s="1034">
        <f>+SUM(N335:AQ335)</f>
        <v>0</v>
      </c>
      <c r="L335" s="1029">
        <v>0</v>
      </c>
      <c r="M335" s="462" t="s">
        <v>386</v>
      </c>
      <c r="N335" s="463"/>
      <c r="O335" s="463"/>
      <c r="P335" s="463"/>
      <c r="Q335" s="463"/>
      <c r="R335" s="463"/>
      <c r="S335" s="463"/>
      <c r="T335" s="463"/>
      <c r="U335" s="463"/>
      <c r="V335" s="463"/>
      <c r="W335" s="463"/>
      <c r="X335" s="463"/>
      <c r="Y335" s="463"/>
      <c r="Z335" s="463"/>
      <c r="AA335" s="463"/>
      <c r="AB335" s="463"/>
      <c r="AC335" s="463"/>
      <c r="AD335" s="472"/>
      <c r="AE335" s="472"/>
      <c r="AF335" s="472"/>
      <c r="AG335" s="472"/>
      <c r="AH335" s="472"/>
      <c r="AI335" s="472"/>
      <c r="AJ335" s="472"/>
      <c r="AK335" s="472"/>
      <c r="AL335" s="472"/>
      <c r="AM335" s="472"/>
      <c r="AN335" s="472"/>
      <c r="AO335" s="472"/>
      <c r="AP335" s="472"/>
      <c r="AQ335" s="472"/>
      <c r="AR335" s="1016"/>
      <c r="AS335" s="1016"/>
      <c r="AT335" s="1010"/>
      <c r="AU335" s="1007">
        <f>+AT335-I335</f>
        <v>-200</v>
      </c>
    </row>
    <row r="336" spans="4:48" ht="21.75" customHeight="1">
      <c r="D336" s="1052"/>
      <c r="E336" s="1049"/>
      <c r="F336" s="846"/>
      <c r="G336" s="1044"/>
      <c r="H336" s="1035"/>
      <c r="I336" s="1041"/>
      <c r="J336" s="1038"/>
      <c r="K336" s="1035"/>
      <c r="L336" s="1030"/>
      <c r="M336" s="464" t="s">
        <v>380</v>
      </c>
      <c r="N336" s="465">
        <f>+N335-N337</f>
        <v>0</v>
      </c>
      <c r="O336" s="465">
        <f t="shared" ref="O336:AQ336" si="139">+N336+O335-O337</f>
        <v>0</v>
      </c>
      <c r="P336" s="465">
        <f t="shared" si="139"/>
        <v>0</v>
      </c>
      <c r="Q336" s="465">
        <f t="shared" si="139"/>
        <v>0</v>
      </c>
      <c r="R336" s="465">
        <f t="shared" si="139"/>
        <v>0</v>
      </c>
      <c r="S336" s="465">
        <f t="shared" si="139"/>
        <v>0</v>
      </c>
      <c r="T336" s="465">
        <f t="shared" si="139"/>
        <v>0</v>
      </c>
      <c r="U336" s="465">
        <f t="shared" si="139"/>
        <v>0</v>
      </c>
      <c r="V336" s="465">
        <f t="shared" si="139"/>
        <v>0</v>
      </c>
      <c r="W336" s="465">
        <f t="shared" si="139"/>
        <v>0</v>
      </c>
      <c r="X336" s="465">
        <f t="shared" si="139"/>
        <v>0</v>
      </c>
      <c r="Y336" s="465">
        <f t="shared" si="139"/>
        <v>0</v>
      </c>
      <c r="Z336" s="465">
        <f t="shared" si="139"/>
        <v>0</v>
      </c>
      <c r="AA336" s="465">
        <f t="shared" si="139"/>
        <v>0</v>
      </c>
      <c r="AB336" s="465">
        <f t="shared" si="139"/>
        <v>0</v>
      </c>
      <c r="AC336" s="465">
        <f t="shared" si="139"/>
        <v>0</v>
      </c>
      <c r="AD336" s="465">
        <f t="shared" si="139"/>
        <v>0</v>
      </c>
      <c r="AE336" s="465">
        <f t="shared" si="139"/>
        <v>0</v>
      </c>
      <c r="AF336" s="465">
        <f t="shared" si="139"/>
        <v>0</v>
      </c>
      <c r="AG336" s="465">
        <f t="shared" si="139"/>
        <v>0</v>
      </c>
      <c r="AH336" s="465">
        <f t="shared" si="139"/>
        <v>0</v>
      </c>
      <c r="AI336" s="465">
        <f t="shared" si="139"/>
        <v>0</v>
      </c>
      <c r="AJ336" s="465">
        <f t="shared" si="139"/>
        <v>0</v>
      </c>
      <c r="AK336" s="465">
        <f t="shared" si="139"/>
        <v>0</v>
      </c>
      <c r="AL336" s="465">
        <f t="shared" si="139"/>
        <v>0</v>
      </c>
      <c r="AM336" s="465">
        <f t="shared" si="139"/>
        <v>0</v>
      </c>
      <c r="AN336" s="465">
        <f t="shared" si="139"/>
        <v>0</v>
      </c>
      <c r="AO336" s="465">
        <f t="shared" si="139"/>
        <v>0</v>
      </c>
      <c r="AP336" s="465">
        <f t="shared" si="139"/>
        <v>0</v>
      </c>
      <c r="AQ336" s="465">
        <f t="shared" si="139"/>
        <v>0</v>
      </c>
      <c r="AR336" s="1017"/>
      <c r="AS336" s="1017"/>
      <c r="AT336" s="1011"/>
      <c r="AU336" s="1008"/>
    </row>
    <row r="337" spans="4:48" ht="21.75" customHeight="1">
      <c r="D337" s="1052"/>
      <c r="E337" s="1049"/>
      <c r="F337" s="846"/>
      <c r="G337" s="1044"/>
      <c r="H337" s="1035"/>
      <c r="I337" s="1041"/>
      <c r="J337" s="1038"/>
      <c r="K337" s="1035"/>
      <c r="L337" s="1030"/>
      <c r="M337" s="464" t="s">
        <v>1075</v>
      </c>
      <c r="N337" s="465"/>
      <c r="O337" s="465"/>
      <c r="P337" s="465"/>
      <c r="Q337" s="465"/>
      <c r="R337" s="465"/>
      <c r="S337" s="465"/>
      <c r="T337" s="465"/>
      <c r="U337" s="465"/>
      <c r="V337" s="465"/>
      <c r="W337" s="465"/>
      <c r="X337" s="465"/>
      <c r="Y337" s="465"/>
      <c r="Z337" s="465"/>
      <c r="AA337" s="465"/>
      <c r="AB337" s="465"/>
      <c r="AC337" s="465"/>
      <c r="AD337" s="473"/>
      <c r="AE337" s="473"/>
      <c r="AF337" s="473"/>
      <c r="AG337" s="473"/>
      <c r="AH337" s="473"/>
      <c r="AI337" s="473"/>
      <c r="AJ337" s="473"/>
      <c r="AK337" s="473"/>
      <c r="AL337" s="473"/>
      <c r="AM337" s="473"/>
      <c r="AN337" s="473"/>
      <c r="AO337" s="473"/>
      <c r="AP337" s="473"/>
      <c r="AQ337" s="473"/>
      <c r="AR337" s="1017"/>
      <c r="AS337" s="1017"/>
      <c r="AT337" s="1011"/>
      <c r="AU337" s="1008"/>
    </row>
    <row r="338" spans="4:48" ht="21.75" customHeight="1">
      <c r="D338" s="1052"/>
      <c r="E338" s="1049"/>
      <c r="F338" s="846"/>
      <c r="G338" s="1044"/>
      <c r="H338" s="1035"/>
      <c r="I338" s="1041"/>
      <c r="J338" s="1038"/>
      <c r="K338" s="1035"/>
      <c r="L338" s="1030"/>
      <c r="M338" s="49" t="s">
        <v>1076</v>
      </c>
      <c r="N338" s="466"/>
      <c r="O338" s="467"/>
      <c r="P338" s="467"/>
      <c r="Q338" s="467"/>
      <c r="R338" s="467"/>
      <c r="S338" s="467"/>
      <c r="T338" s="467"/>
      <c r="U338" s="467"/>
      <c r="V338" s="467"/>
      <c r="W338" s="467"/>
      <c r="X338" s="467"/>
      <c r="Y338" s="467"/>
      <c r="Z338" s="467"/>
      <c r="AA338" s="467"/>
      <c r="AB338" s="467"/>
      <c r="AC338" s="467"/>
      <c r="AD338" s="467"/>
      <c r="AE338" s="467"/>
      <c r="AF338" s="467"/>
      <c r="AG338" s="467"/>
      <c r="AH338" s="467"/>
      <c r="AI338" s="467"/>
      <c r="AJ338" s="467"/>
      <c r="AK338" s="467"/>
      <c r="AL338" s="467"/>
      <c r="AM338" s="467"/>
      <c r="AN338" s="467"/>
      <c r="AO338" s="467"/>
      <c r="AP338" s="467"/>
      <c r="AQ338" s="467"/>
      <c r="AR338" s="1017"/>
      <c r="AS338" s="1017"/>
      <c r="AT338" s="1011"/>
      <c r="AU338" s="1008"/>
    </row>
    <row r="339" spans="4:48" ht="21.75" customHeight="1">
      <c r="D339" s="1053"/>
      <c r="E339" s="1050"/>
      <c r="F339" s="1047"/>
      <c r="G339" s="1045"/>
      <c r="H339" s="1036"/>
      <c r="I339" s="1042"/>
      <c r="J339" s="1039"/>
      <c r="K339" s="1036"/>
      <c r="L339" s="1031"/>
      <c r="M339" s="468" t="s">
        <v>306</v>
      </c>
      <c r="N339" s="469">
        <f>+H335+N337-N338</f>
        <v>200</v>
      </c>
      <c r="O339" s="470">
        <f t="shared" ref="O339:AQ339" si="140">+N339+O337-O338</f>
        <v>200</v>
      </c>
      <c r="P339" s="470">
        <f t="shared" si="140"/>
        <v>200</v>
      </c>
      <c r="Q339" s="470">
        <f t="shared" si="140"/>
        <v>200</v>
      </c>
      <c r="R339" s="470">
        <f t="shared" si="140"/>
        <v>200</v>
      </c>
      <c r="S339" s="470">
        <f t="shared" si="140"/>
        <v>200</v>
      </c>
      <c r="T339" s="470">
        <f t="shared" si="140"/>
        <v>200</v>
      </c>
      <c r="U339" s="470">
        <f t="shared" si="140"/>
        <v>200</v>
      </c>
      <c r="V339" s="470">
        <f t="shared" si="140"/>
        <v>200</v>
      </c>
      <c r="W339" s="470">
        <f t="shared" si="140"/>
        <v>200</v>
      </c>
      <c r="X339" s="470">
        <f t="shared" si="140"/>
        <v>200</v>
      </c>
      <c r="Y339" s="470">
        <f t="shared" si="140"/>
        <v>200</v>
      </c>
      <c r="Z339" s="470">
        <f t="shared" si="140"/>
        <v>200</v>
      </c>
      <c r="AA339" s="470">
        <f t="shared" si="140"/>
        <v>200</v>
      </c>
      <c r="AB339" s="470">
        <f t="shared" si="140"/>
        <v>200</v>
      </c>
      <c r="AC339" s="470">
        <f t="shared" si="140"/>
        <v>200</v>
      </c>
      <c r="AD339" s="470">
        <f t="shared" si="140"/>
        <v>200</v>
      </c>
      <c r="AE339" s="470">
        <f t="shared" si="140"/>
        <v>200</v>
      </c>
      <c r="AF339" s="470">
        <f t="shared" si="140"/>
        <v>200</v>
      </c>
      <c r="AG339" s="470">
        <f t="shared" si="140"/>
        <v>200</v>
      </c>
      <c r="AH339" s="470">
        <f t="shared" si="140"/>
        <v>200</v>
      </c>
      <c r="AI339" s="470">
        <f t="shared" si="140"/>
        <v>200</v>
      </c>
      <c r="AJ339" s="470">
        <f t="shared" si="140"/>
        <v>200</v>
      </c>
      <c r="AK339" s="470">
        <f t="shared" si="140"/>
        <v>200</v>
      </c>
      <c r="AL339" s="470">
        <f t="shared" si="140"/>
        <v>200</v>
      </c>
      <c r="AM339" s="470">
        <f t="shared" si="140"/>
        <v>200</v>
      </c>
      <c r="AN339" s="470">
        <f t="shared" si="140"/>
        <v>200</v>
      </c>
      <c r="AO339" s="470">
        <f t="shared" si="140"/>
        <v>200</v>
      </c>
      <c r="AP339" s="470">
        <f t="shared" si="140"/>
        <v>200</v>
      </c>
      <c r="AQ339" s="470">
        <f t="shared" si="140"/>
        <v>200</v>
      </c>
      <c r="AR339" s="1017"/>
      <c r="AS339" s="1017"/>
      <c r="AT339" s="1011"/>
      <c r="AU339" s="1008"/>
      <c r="AV339" s="35"/>
    </row>
    <row r="340" spans="4:48" ht="21.75" customHeight="1">
      <c r="D340" s="1051" t="s">
        <v>1170</v>
      </c>
      <c r="E340" s="1048" t="s">
        <v>1171</v>
      </c>
      <c r="F340" s="1046" t="s">
        <v>277</v>
      </c>
      <c r="G340" s="1043"/>
      <c r="H340" s="1034">
        <v>300</v>
      </c>
      <c r="I340" s="1040">
        <f>+H340+K340-L340</f>
        <v>300</v>
      </c>
      <c r="J340" s="1037"/>
      <c r="K340" s="1034">
        <f>+SUM(N340:AQ340)</f>
        <v>0</v>
      </c>
      <c r="L340" s="1029">
        <v>0</v>
      </c>
      <c r="M340" s="462" t="s">
        <v>386</v>
      </c>
      <c r="N340" s="463"/>
      <c r="O340" s="463"/>
      <c r="P340" s="463"/>
      <c r="Q340" s="463"/>
      <c r="R340" s="463"/>
      <c r="S340" s="463"/>
      <c r="T340" s="463"/>
      <c r="U340" s="463"/>
      <c r="V340" s="463"/>
      <c r="W340" s="463"/>
      <c r="X340" s="463"/>
      <c r="Y340" s="463"/>
      <c r="Z340" s="463"/>
      <c r="AA340" s="463"/>
      <c r="AB340" s="463"/>
      <c r="AC340" s="463"/>
      <c r="AD340" s="472"/>
      <c r="AE340" s="472"/>
      <c r="AF340" s="472"/>
      <c r="AG340" s="472"/>
      <c r="AH340" s="472"/>
      <c r="AI340" s="472"/>
      <c r="AJ340" s="472"/>
      <c r="AK340" s="472"/>
      <c r="AL340" s="472"/>
      <c r="AM340" s="472"/>
      <c r="AN340" s="472"/>
      <c r="AO340" s="472"/>
      <c r="AP340" s="472"/>
      <c r="AQ340" s="472"/>
      <c r="AR340" s="1016"/>
      <c r="AS340" s="1016"/>
      <c r="AT340" s="1010"/>
      <c r="AU340" s="1007">
        <f>+AT340-I340</f>
        <v>-300</v>
      </c>
    </row>
    <row r="341" spans="4:48" ht="21.75" customHeight="1">
      <c r="D341" s="1052"/>
      <c r="E341" s="1049"/>
      <c r="F341" s="846"/>
      <c r="G341" s="1044"/>
      <c r="H341" s="1035"/>
      <c r="I341" s="1041"/>
      <c r="J341" s="1038"/>
      <c r="K341" s="1035"/>
      <c r="L341" s="1030"/>
      <c r="M341" s="464" t="s">
        <v>380</v>
      </c>
      <c r="N341" s="465">
        <f>+N340-N342</f>
        <v>0</v>
      </c>
      <c r="O341" s="465">
        <f t="shared" ref="O341:AQ341" si="141">+N341+O340-O342</f>
        <v>0</v>
      </c>
      <c r="P341" s="465">
        <f t="shared" si="141"/>
        <v>0</v>
      </c>
      <c r="Q341" s="465">
        <f t="shared" si="141"/>
        <v>-500</v>
      </c>
      <c r="R341" s="465">
        <f t="shared" si="141"/>
        <v>-500</v>
      </c>
      <c r="S341" s="465">
        <f t="shared" si="141"/>
        <v>-500</v>
      </c>
      <c r="T341" s="465">
        <f t="shared" si="141"/>
        <v>-500</v>
      </c>
      <c r="U341" s="465">
        <f t="shared" si="141"/>
        <v>-500</v>
      </c>
      <c r="V341" s="465">
        <f t="shared" si="141"/>
        <v>-500</v>
      </c>
      <c r="W341" s="465">
        <f t="shared" si="141"/>
        <v>-500</v>
      </c>
      <c r="X341" s="465">
        <f t="shared" si="141"/>
        <v>-500</v>
      </c>
      <c r="Y341" s="465">
        <f t="shared" si="141"/>
        <v>-500</v>
      </c>
      <c r="Z341" s="465">
        <f t="shared" si="141"/>
        <v>-500</v>
      </c>
      <c r="AA341" s="465">
        <f t="shared" si="141"/>
        <v>-500</v>
      </c>
      <c r="AB341" s="465">
        <f t="shared" si="141"/>
        <v>-500</v>
      </c>
      <c r="AC341" s="465">
        <f t="shared" si="141"/>
        <v>-500</v>
      </c>
      <c r="AD341" s="465">
        <f t="shared" si="141"/>
        <v>-500</v>
      </c>
      <c r="AE341" s="465">
        <f t="shared" si="141"/>
        <v>-500</v>
      </c>
      <c r="AF341" s="465">
        <f t="shared" si="141"/>
        <v>-500</v>
      </c>
      <c r="AG341" s="465">
        <f t="shared" si="141"/>
        <v>-500</v>
      </c>
      <c r="AH341" s="465">
        <f t="shared" si="141"/>
        <v>-500</v>
      </c>
      <c r="AI341" s="465">
        <f t="shared" si="141"/>
        <v>-500</v>
      </c>
      <c r="AJ341" s="465">
        <f t="shared" si="141"/>
        <v>-500</v>
      </c>
      <c r="AK341" s="465">
        <f t="shared" si="141"/>
        <v>-500</v>
      </c>
      <c r="AL341" s="465">
        <f t="shared" si="141"/>
        <v>-500</v>
      </c>
      <c r="AM341" s="465">
        <f t="shared" si="141"/>
        <v>-500</v>
      </c>
      <c r="AN341" s="465">
        <f t="shared" si="141"/>
        <v>-500</v>
      </c>
      <c r="AO341" s="465">
        <f t="shared" si="141"/>
        <v>-500</v>
      </c>
      <c r="AP341" s="465">
        <f t="shared" si="141"/>
        <v>-500</v>
      </c>
      <c r="AQ341" s="465">
        <f t="shared" si="141"/>
        <v>-500</v>
      </c>
      <c r="AR341" s="1017"/>
      <c r="AS341" s="1017"/>
      <c r="AT341" s="1011"/>
      <c r="AU341" s="1008"/>
    </row>
    <row r="342" spans="4:48" ht="21.75" customHeight="1">
      <c r="D342" s="1052"/>
      <c r="E342" s="1049"/>
      <c r="F342" s="846"/>
      <c r="G342" s="1044"/>
      <c r="H342" s="1035"/>
      <c r="I342" s="1041"/>
      <c r="J342" s="1038"/>
      <c r="K342" s="1035"/>
      <c r="L342" s="1030"/>
      <c r="M342" s="464" t="s">
        <v>1075</v>
      </c>
      <c r="N342" s="465"/>
      <c r="O342" s="465"/>
      <c r="P342" s="465"/>
      <c r="Q342" s="465">
        <v>500</v>
      </c>
      <c r="R342" s="465"/>
      <c r="S342" s="465"/>
      <c r="T342" s="465"/>
      <c r="U342" s="465"/>
      <c r="V342" s="465"/>
      <c r="W342" s="465"/>
      <c r="X342" s="465"/>
      <c r="Y342" s="465"/>
      <c r="Z342" s="465"/>
      <c r="AA342" s="465"/>
      <c r="AB342" s="465"/>
      <c r="AC342" s="465"/>
      <c r="AD342" s="473"/>
      <c r="AE342" s="473"/>
      <c r="AF342" s="473"/>
      <c r="AG342" s="473"/>
      <c r="AH342" s="473"/>
      <c r="AI342" s="473"/>
      <c r="AJ342" s="473"/>
      <c r="AK342" s="473"/>
      <c r="AL342" s="473"/>
      <c r="AM342" s="473"/>
      <c r="AN342" s="473"/>
      <c r="AO342" s="473"/>
      <c r="AP342" s="473"/>
      <c r="AQ342" s="473"/>
      <c r="AR342" s="1017"/>
      <c r="AS342" s="1017"/>
      <c r="AT342" s="1011"/>
      <c r="AU342" s="1008"/>
    </row>
    <row r="343" spans="4:48" ht="21.75" customHeight="1">
      <c r="D343" s="1052"/>
      <c r="E343" s="1049"/>
      <c r="F343" s="846"/>
      <c r="G343" s="1044"/>
      <c r="H343" s="1035"/>
      <c r="I343" s="1041"/>
      <c r="J343" s="1038"/>
      <c r="K343" s="1035"/>
      <c r="L343" s="1030"/>
      <c r="M343" s="49" t="s">
        <v>1076</v>
      </c>
      <c r="N343" s="466"/>
      <c r="O343" s="467"/>
      <c r="P343" s="467"/>
      <c r="Q343" s="467">
        <v>200</v>
      </c>
      <c r="R343" s="467">
        <v>200</v>
      </c>
      <c r="S343" s="467">
        <v>0</v>
      </c>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7"/>
      <c r="AQ343" s="467"/>
      <c r="AR343" s="1017"/>
      <c r="AS343" s="1017"/>
      <c r="AT343" s="1011"/>
      <c r="AU343" s="1008"/>
    </row>
    <row r="344" spans="4:48" ht="21.75" customHeight="1">
      <c r="D344" s="1053"/>
      <c r="E344" s="1050"/>
      <c r="F344" s="1047"/>
      <c r="G344" s="1045"/>
      <c r="H344" s="1036"/>
      <c r="I344" s="1042"/>
      <c r="J344" s="1039"/>
      <c r="K344" s="1036"/>
      <c r="L344" s="1031"/>
      <c r="M344" s="468" t="s">
        <v>306</v>
      </c>
      <c r="N344" s="469">
        <f>+H340+N342-N343</f>
        <v>300</v>
      </c>
      <c r="O344" s="470">
        <f t="shared" ref="O344:AQ344" si="142">+N344+O342-O343</f>
        <v>300</v>
      </c>
      <c r="P344" s="470">
        <f t="shared" si="142"/>
        <v>300</v>
      </c>
      <c r="Q344" s="470">
        <f t="shared" si="142"/>
        <v>600</v>
      </c>
      <c r="R344" s="470">
        <f t="shared" si="142"/>
        <v>400</v>
      </c>
      <c r="S344" s="470">
        <f t="shared" si="142"/>
        <v>400</v>
      </c>
      <c r="T344" s="470">
        <f t="shared" si="142"/>
        <v>400</v>
      </c>
      <c r="U344" s="470">
        <f t="shared" si="142"/>
        <v>400</v>
      </c>
      <c r="V344" s="470">
        <f t="shared" si="142"/>
        <v>400</v>
      </c>
      <c r="W344" s="470">
        <f t="shared" si="142"/>
        <v>400</v>
      </c>
      <c r="X344" s="470">
        <f t="shared" si="142"/>
        <v>400</v>
      </c>
      <c r="Y344" s="470">
        <f t="shared" si="142"/>
        <v>400</v>
      </c>
      <c r="Z344" s="470">
        <f t="shared" si="142"/>
        <v>400</v>
      </c>
      <c r="AA344" s="470">
        <f t="shared" si="142"/>
        <v>400</v>
      </c>
      <c r="AB344" s="470">
        <f t="shared" si="142"/>
        <v>400</v>
      </c>
      <c r="AC344" s="470">
        <f t="shared" si="142"/>
        <v>400</v>
      </c>
      <c r="AD344" s="470">
        <f t="shared" si="142"/>
        <v>400</v>
      </c>
      <c r="AE344" s="470">
        <f t="shared" si="142"/>
        <v>400</v>
      </c>
      <c r="AF344" s="470">
        <f t="shared" si="142"/>
        <v>400</v>
      </c>
      <c r="AG344" s="470">
        <f t="shared" si="142"/>
        <v>400</v>
      </c>
      <c r="AH344" s="470">
        <f t="shared" si="142"/>
        <v>400</v>
      </c>
      <c r="AI344" s="470">
        <f t="shared" si="142"/>
        <v>400</v>
      </c>
      <c r="AJ344" s="470">
        <f t="shared" si="142"/>
        <v>400</v>
      </c>
      <c r="AK344" s="470">
        <f t="shared" si="142"/>
        <v>400</v>
      </c>
      <c r="AL344" s="470">
        <f t="shared" si="142"/>
        <v>400</v>
      </c>
      <c r="AM344" s="470">
        <f t="shared" si="142"/>
        <v>400</v>
      </c>
      <c r="AN344" s="470">
        <f t="shared" si="142"/>
        <v>400</v>
      </c>
      <c r="AO344" s="470">
        <f t="shared" si="142"/>
        <v>400</v>
      </c>
      <c r="AP344" s="470">
        <f t="shared" si="142"/>
        <v>400</v>
      </c>
      <c r="AQ344" s="470">
        <f t="shared" si="142"/>
        <v>400</v>
      </c>
      <c r="AR344" s="1017"/>
      <c r="AS344" s="1017"/>
      <c r="AT344" s="1011"/>
      <c r="AU344" s="1008"/>
      <c r="AV344" s="35"/>
    </row>
    <row r="345" spans="4:48" ht="21.75" customHeight="1">
      <c r="D345" s="1051" t="s">
        <v>1170</v>
      </c>
      <c r="E345" s="1048" t="s">
        <v>1172</v>
      </c>
      <c r="F345" s="1046" t="s">
        <v>277</v>
      </c>
      <c r="G345" s="1043"/>
      <c r="H345" s="1034">
        <v>250</v>
      </c>
      <c r="I345" s="1040">
        <f>+H345+K345-L345</f>
        <v>250</v>
      </c>
      <c r="J345" s="1037"/>
      <c r="K345" s="1034">
        <f>+SUM(N345:AQ345)</f>
        <v>0</v>
      </c>
      <c r="L345" s="1029">
        <v>0</v>
      </c>
      <c r="M345" s="462" t="s">
        <v>386</v>
      </c>
      <c r="N345" s="463"/>
      <c r="O345" s="463"/>
      <c r="P345" s="463"/>
      <c r="Q345" s="463"/>
      <c r="R345" s="463"/>
      <c r="S345" s="463"/>
      <c r="T345" s="463"/>
      <c r="U345" s="463"/>
      <c r="V345" s="463"/>
      <c r="W345" s="463"/>
      <c r="X345" s="463"/>
      <c r="Y345" s="463"/>
      <c r="Z345" s="463"/>
      <c r="AA345" s="463"/>
      <c r="AB345" s="463"/>
      <c r="AC345" s="463"/>
      <c r="AD345" s="472"/>
      <c r="AE345" s="472"/>
      <c r="AF345" s="472"/>
      <c r="AG345" s="472"/>
      <c r="AH345" s="472"/>
      <c r="AI345" s="472"/>
      <c r="AJ345" s="472"/>
      <c r="AK345" s="472"/>
      <c r="AL345" s="472"/>
      <c r="AM345" s="472"/>
      <c r="AN345" s="472"/>
      <c r="AO345" s="472"/>
      <c r="AP345" s="472"/>
      <c r="AQ345" s="472"/>
      <c r="AR345" s="1016"/>
      <c r="AS345" s="1016"/>
      <c r="AT345" s="1010"/>
      <c r="AU345" s="1007">
        <f>+AT345-I345</f>
        <v>-250</v>
      </c>
    </row>
    <row r="346" spans="4:48" ht="21.75" customHeight="1">
      <c r="D346" s="1052"/>
      <c r="E346" s="1049"/>
      <c r="F346" s="846"/>
      <c r="G346" s="1044"/>
      <c r="H346" s="1035"/>
      <c r="I346" s="1041"/>
      <c r="J346" s="1038"/>
      <c r="K346" s="1035"/>
      <c r="L346" s="1030"/>
      <c r="M346" s="464" t="s">
        <v>380</v>
      </c>
      <c r="N346" s="465">
        <f>+N345-N347</f>
        <v>0</v>
      </c>
      <c r="O346" s="465">
        <f t="shared" ref="O346:AQ346" si="143">+N346+O345-O347</f>
        <v>0</v>
      </c>
      <c r="P346" s="465">
        <f t="shared" si="143"/>
        <v>0</v>
      </c>
      <c r="Q346" s="465">
        <f t="shared" si="143"/>
        <v>-500</v>
      </c>
      <c r="R346" s="465">
        <f t="shared" si="143"/>
        <v>-500</v>
      </c>
      <c r="S346" s="465">
        <f t="shared" si="143"/>
        <v>-500</v>
      </c>
      <c r="T346" s="465">
        <f t="shared" si="143"/>
        <v>-500</v>
      </c>
      <c r="U346" s="465">
        <f t="shared" si="143"/>
        <v>-500</v>
      </c>
      <c r="V346" s="465">
        <f t="shared" si="143"/>
        <v>-500</v>
      </c>
      <c r="W346" s="465">
        <f t="shared" si="143"/>
        <v>-500</v>
      </c>
      <c r="X346" s="465">
        <f t="shared" si="143"/>
        <v>-500</v>
      </c>
      <c r="Y346" s="465">
        <f t="shared" si="143"/>
        <v>-500</v>
      </c>
      <c r="Z346" s="465">
        <f t="shared" si="143"/>
        <v>-500</v>
      </c>
      <c r="AA346" s="465">
        <f t="shared" si="143"/>
        <v>-500</v>
      </c>
      <c r="AB346" s="465">
        <f t="shared" si="143"/>
        <v>-500</v>
      </c>
      <c r="AC346" s="465">
        <f t="shared" si="143"/>
        <v>-500</v>
      </c>
      <c r="AD346" s="465">
        <f t="shared" si="143"/>
        <v>-500</v>
      </c>
      <c r="AE346" s="465">
        <f t="shared" si="143"/>
        <v>-500</v>
      </c>
      <c r="AF346" s="465">
        <f t="shared" si="143"/>
        <v>-500</v>
      </c>
      <c r="AG346" s="465">
        <f t="shared" si="143"/>
        <v>-500</v>
      </c>
      <c r="AH346" s="465">
        <f t="shared" si="143"/>
        <v>-500</v>
      </c>
      <c r="AI346" s="465">
        <f t="shared" si="143"/>
        <v>-500</v>
      </c>
      <c r="AJ346" s="465">
        <f t="shared" si="143"/>
        <v>-500</v>
      </c>
      <c r="AK346" s="465">
        <f t="shared" si="143"/>
        <v>-500</v>
      </c>
      <c r="AL346" s="465">
        <f t="shared" si="143"/>
        <v>-500</v>
      </c>
      <c r="AM346" s="465">
        <f t="shared" si="143"/>
        <v>-500</v>
      </c>
      <c r="AN346" s="465">
        <f t="shared" si="143"/>
        <v>-500</v>
      </c>
      <c r="AO346" s="465">
        <f t="shared" si="143"/>
        <v>-500</v>
      </c>
      <c r="AP346" s="465">
        <f t="shared" si="143"/>
        <v>-500</v>
      </c>
      <c r="AQ346" s="465">
        <f t="shared" si="143"/>
        <v>-500</v>
      </c>
      <c r="AR346" s="1017"/>
      <c r="AS346" s="1017"/>
      <c r="AT346" s="1011"/>
      <c r="AU346" s="1008"/>
    </row>
    <row r="347" spans="4:48" ht="21.75" customHeight="1">
      <c r="D347" s="1052"/>
      <c r="E347" s="1049"/>
      <c r="F347" s="846"/>
      <c r="G347" s="1044"/>
      <c r="H347" s="1035"/>
      <c r="I347" s="1041"/>
      <c r="J347" s="1038"/>
      <c r="K347" s="1035"/>
      <c r="L347" s="1030"/>
      <c r="M347" s="464" t="s">
        <v>1075</v>
      </c>
      <c r="N347" s="465"/>
      <c r="O347" s="465"/>
      <c r="P347" s="465"/>
      <c r="Q347" s="465">
        <v>500</v>
      </c>
      <c r="R347" s="465"/>
      <c r="S347" s="465"/>
      <c r="T347" s="465"/>
      <c r="U347" s="465"/>
      <c r="V347" s="465"/>
      <c r="W347" s="465"/>
      <c r="X347" s="465"/>
      <c r="Y347" s="465"/>
      <c r="Z347" s="465"/>
      <c r="AA347" s="465"/>
      <c r="AB347" s="465"/>
      <c r="AC347" s="465"/>
      <c r="AD347" s="473"/>
      <c r="AE347" s="473"/>
      <c r="AF347" s="473"/>
      <c r="AG347" s="473"/>
      <c r="AH347" s="473"/>
      <c r="AI347" s="473"/>
      <c r="AJ347" s="473"/>
      <c r="AK347" s="473"/>
      <c r="AL347" s="473"/>
      <c r="AM347" s="473"/>
      <c r="AN347" s="473"/>
      <c r="AO347" s="473"/>
      <c r="AP347" s="473"/>
      <c r="AQ347" s="473"/>
      <c r="AR347" s="1017"/>
      <c r="AS347" s="1017"/>
      <c r="AT347" s="1011"/>
      <c r="AU347" s="1008"/>
    </row>
    <row r="348" spans="4:48" ht="21.75" customHeight="1">
      <c r="D348" s="1052"/>
      <c r="E348" s="1049"/>
      <c r="F348" s="846"/>
      <c r="G348" s="1044"/>
      <c r="H348" s="1035"/>
      <c r="I348" s="1041"/>
      <c r="J348" s="1038"/>
      <c r="K348" s="1035"/>
      <c r="L348" s="1030"/>
      <c r="M348" s="49" t="s">
        <v>1076</v>
      </c>
      <c r="N348" s="466"/>
      <c r="O348" s="467"/>
      <c r="P348" s="467">
        <v>150</v>
      </c>
      <c r="Q348" s="467">
        <v>250</v>
      </c>
      <c r="R348" s="467">
        <v>50</v>
      </c>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7"/>
      <c r="AQ348" s="467"/>
      <c r="AR348" s="1017"/>
      <c r="AS348" s="1017"/>
      <c r="AT348" s="1011"/>
      <c r="AU348" s="1008"/>
    </row>
    <row r="349" spans="4:48" ht="21.75" customHeight="1">
      <c r="D349" s="1053"/>
      <c r="E349" s="1050"/>
      <c r="F349" s="1047"/>
      <c r="G349" s="1045"/>
      <c r="H349" s="1036"/>
      <c r="I349" s="1042"/>
      <c r="J349" s="1039"/>
      <c r="K349" s="1036"/>
      <c r="L349" s="1031"/>
      <c r="M349" s="468" t="s">
        <v>306</v>
      </c>
      <c r="N349" s="469">
        <f>+H345+N347-N348</f>
        <v>250</v>
      </c>
      <c r="O349" s="470">
        <f t="shared" ref="O349:AQ349" si="144">+N349+O347-O348</f>
        <v>250</v>
      </c>
      <c r="P349" s="470">
        <f t="shared" si="144"/>
        <v>100</v>
      </c>
      <c r="Q349" s="470">
        <f t="shared" si="144"/>
        <v>350</v>
      </c>
      <c r="R349" s="470">
        <f t="shared" si="144"/>
        <v>300</v>
      </c>
      <c r="S349" s="470">
        <f t="shared" si="144"/>
        <v>300</v>
      </c>
      <c r="T349" s="470">
        <f t="shared" si="144"/>
        <v>300</v>
      </c>
      <c r="U349" s="470">
        <f t="shared" si="144"/>
        <v>300</v>
      </c>
      <c r="V349" s="470">
        <f t="shared" si="144"/>
        <v>300</v>
      </c>
      <c r="W349" s="470">
        <f t="shared" si="144"/>
        <v>300</v>
      </c>
      <c r="X349" s="470">
        <f t="shared" si="144"/>
        <v>300</v>
      </c>
      <c r="Y349" s="470">
        <f t="shared" si="144"/>
        <v>300</v>
      </c>
      <c r="Z349" s="470">
        <f t="shared" si="144"/>
        <v>300</v>
      </c>
      <c r="AA349" s="470">
        <f t="shared" si="144"/>
        <v>300</v>
      </c>
      <c r="AB349" s="470">
        <f t="shared" si="144"/>
        <v>300</v>
      </c>
      <c r="AC349" s="470">
        <f t="shared" si="144"/>
        <v>300</v>
      </c>
      <c r="AD349" s="470">
        <f t="shared" si="144"/>
        <v>300</v>
      </c>
      <c r="AE349" s="470">
        <f t="shared" si="144"/>
        <v>300</v>
      </c>
      <c r="AF349" s="470">
        <f t="shared" si="144"/>
        <v>300</v>
      </c>
      <c r="AG349" s="470">
        <f t="shared" si="144"/>
        <v>300</v>
      </c>
      <c r="AH349" s="470">
        <f t="shared" si="144"/>
        <v>300</v>
      </c>
      <c r="AI349" s="470">
        <f t="shared" si="144"/>
        <v>300</v>
      </c>
      <c r="AJ349" s="470">
        <f t="shared" si="144"/>
        <v>300</v>
      </c>
      <c r="AK349" s="470">
        <f t="shared" si="144"/>
        <v>300</v>
      </c>
      <c r="AL349" s="470">
        <f t="shared" si="144"/>
        <v>300</v>
      </c>
      <c r="AM349" s="470">
        <f t="shared" si="144"/>
        <v>300</v>
      </c>
      <c r="AN349" s="470">
        <f t="shared" si="144"/>
        <v>300</v>
      </c>
      <c r="AO349" s="470">
        <f t="shared" si="144"/>
        <v>300</v>
      </c>
      <c r="AP349" s="470">
        <f t="shared" si="144"/>
        <v>300</v>
      </c>
      <c r="AQ349" s="470">
        <f t="shared" si="144"/>
        <v>300</v>
      </c>
      <c r="AR349" s="1017"/>
      <c r="AS349" s="1017"/>
      <c r="AT349" s="1011"/>
      <c r="AU349" s="1008"/>
      <c r="AV349" s="35"/>
    </row>
    <row r="350" spans="4:48" ht="21.75" customHeight="1">
      <c r="D350" s="1051"/>
      <c r="E350" s="1048" t="s">
        <v>1173</v>
      </c>
      <c r="F350" s="1046" t="s">
        <v>277</v>
      </c>
      <c r="G350" s="1043"/>
      <c r="H350" s="1034"/>
      <c r="I350" s="1040">
        <f>+H350+K350-L350</f>
        <v>0</v>
      </c>
      <c r="J350" s="1037"/>
      <c r="K350" s="1034">
        <f>+SUM(N350:AQ350)</f>
        <v>0</v>
      </c>
      <c r="L350" s="1029">
        <v>0</v>
      </c>
      <c r="M350" s="462" t="s">
        <v>386</v>
      </c>
      <c r="N350" s="463"/>
      <c r="O350" s="463"/>
      <c r="P350" s="463"/>
      <c r="Q350" s="463"/>
      <c r="R350" s="463"/>
      <c r="S350" s="463"/>
      <c r="T350" s="463"/>
      <c r="U350" s="463"/>
      <c r="V350" s="463"/>
      <c r="W350" s="463"/>
      <c r="X350" s="463"/>
      <c r="Y350" s="463"/>
      <c r="Z350" s="463"/>
      <c r="AA350" s="463"/>
      <c r="AB350" s="463"/>
      <c r="AC350" s="463"/>
      <c r="AD350" s="472"/>
      <c r="AE350" s="472"/>
      <c r="AF350" s="472"/>
      <c r="AG350" s="472"/>
      <c r="AH350" s="472"/>
      <c r="AI350" s="472"/>
      <c r="AJ350" s="472"/>
      <c r="AK350" s="472"/>
      <c r="AL350" s="472"/>
      <c r="AM350" s="472"/>
      <c r="AN350" s="472"/>
      <c r="AO350" s="472"/>
      <c r="AP350" s="472"/>
      <c r="AQ350" s="472"/>
      <c r="AR350" s="1016">
        <f>+AI354-2970</f>
        <v>-2970</v>
      </c>
      <c r="AS350" s="1016"/>
      <c r="AT350" s="1010"/>
      <c r="AU350" s="1007">
        <f>+AT350-I350</f>
        <v>0</v>
      </c>
    </row>
    <row r="351" spans="4:48" ht="21.75" customHeight="1">
      <c r="D351" s="1052"/>
      <c r="E351" s="1049"/>
      <c r="F351" s="846"/>
      <c r="G351" s="1044"/>
      <c r="H351" s="1035"/>
      <c r="I351" s="1041"/>
      <c r="J351" s="1038"/>
      <c r="K351" s="1035"/>
      <c r="L351" s="1030"/>
      <c r="M351" s="464" t="s">
        <v>380</v>
      </c>
      <c r="N351" s="465">
        <f>+N350-N352</f>
        <v>0</v>
      </c>
      <c r="O351" s="465">
        <f t="shared" ref="O351:AQ351" si="145">+N351+O350-O352</f>
        <v>0</v>
      </c>
      <c r="P351" s="465">
        <f t="shared" si="145"/>
        <v>0</v>
      </c>
      <c r="Q351" s="465">
        <f t="shared" si="145"/>
        <v>0</v>
      </c>
      <c r="R351" s="465">
        <f t="shared" si="145"/>
        <v>0</v>
      </c>
      <c r="S351" s="465">
        <f t="shared" si="145"/>
        <v>0</v>
      </c>
      <c r="T351" s="465">
        <f t="shared" si="145"/>
        <v>0</v>
      </c>
      <c r="U351" s="465">
        <f t="shared" si="145"/>
        <v>0</v>
      </c>
      <c r="V351" s="465">
        <f t="shared" si="145"/>
        <v>0</v>
      </c>
      <c r="W351" s="465">
        <f t="shared" si="145"/>
        <v>0</v>
      </c>
      <c r="X351" s="465">
        <f t="shared" si="145"/>
        <v>0</v>
      </c>
      <c r="Y351" s="465">
        <f t="shared" si="145"/>
        <v>0</v>
      </c>
      <c r="Z351" s="465">
        <f t="shared" si="145"/>
        <v>0</v>
      </c>
      <c r="AA351" s="465">
        <f t="shared" si="145"/>
        <v>0</v>
      </c>
      <c r="AB351" s="465">
        <f t="shared" si="145"/>
        <v>0</v>
      </c>
      <c r="AC351" s="465">
        <f t="shared" si="145"/>
        <v>0</v>
      </c>
      <c r="AD351" s="465">
        <f t="shared" si="145"/>
        <v>0</v>
      </c>
      <c r="AE351" s="465">
        <f t="shared" si="145"/>
        <v>0</v>
      </c>
      <c r="AF351" s="465">
        <f t="shared" si="145"/>
        <v>0</v>
      </c>
      <c r="AG351" s="465">
        <f t="shared" si="145"/>
        <v>0</v>
      </c>
      <c r="AH351" s="465">
        <f t="shared" si="145"/>
        <v>0</v>
      </c>
      <c r="AI351" s="465">
        <f t="shared" si="145"/>
        <v>0</v>
      </c>
      <c r="AJ351" s="465">
        <f t="shared" si="145"/>
        <v>0</v>
      </c>
      <c r="AK351" s="465">
        <f t="shared" si="145"/>
        <v>0</v>
      </c>
      <c r="AL351" s="465">
        <f t="shared" si="145"/>
        <v>0</v>
      </c>
      <c r="AM351" s="465">
        <f t="shared" si="145"/>
        <v>0</v>
      </c>
      <c r="AN351" s="465">
        <f t="shared" si="145"/>
        <v>0</v>
      </c>
      <c r="AO351" s="465">
        <f t="shared" si="145"/>
        <v>0</v>
      </c>
      <c r="AP351" s="465">
        <f t="shared" si="145"/>
        <v>0</v>
      </c>
      <c r="AQ351" s="465">
        <f t="shared" si="145"/>
        <v>0</v>
      </c>
      <c r="AR351" s="1017"/>
      <c r="AS351" s="1017"/>
      <c r="AT351" s="1011"/>
      <c r="AU351" s="1008"/>
    </row>
    <row r="352" spans="4:48" ht="21.75" customHeight="1">
      <c r="D352" s="1052"/>
      <c r="E352" s="1049"/>
      <c r="F352" s="846"/>
      <c r="G352" s="1044"/>
      <c r="H352" s="1035"/>
      <c r="I352" s="1041"/>
      <c r="J352" s="1038"/>
      <c r="K352" s="1035"/>
      <c r="L352" s="1030"/>
      <c r="M352" s="464" t="s">
        <v>1075</v>
      </c>
      <c r="N352" s="465"/>
      <c r="O352" s="465"/>
      <c r="P352" s="465"/>
      <c r="Q352" s="465"/>
      <c r="R352" s="465"/>
      <c r="S352" s="465"/>
      <c r="T352" s="465"/>
      <c r="U352" s="465"/>
      <c r="V352" s="465"/>
      <c r="W352" s="465"/>
      <c r="X352" s="465"/>
      <c r="Y352" s="465"/>
      <c r="Z352" s="465"/>
      <c r="AA352" s="465"/>
      <c r="AB352" s="465"/>
      <c r="AC352" s="465"/>
      <c r="AD352" s="473"/>
      <c r="AE352" s="473"/>
      <c r="AF352" s="473"/>
      <c r="AG352" s="473"/>
      <c r="AH352" s="473"/>
      <c r="AI352" s="473"/>
      <c r="AJ352" s="473"/>
      <c r="AK352" s="473"/>
      <c r="AL352" s="473"/>
      <c r="AM352" s="473"/>
      <c r="AN352" s="473"/>
      <c r="AO352" s="473"/>
      <c r="AP352" s="473"/>
      <c r="AQ352" s="473"/>
      <c r="AR352" s="1017"/>
      <c r="AS352" s="1017"/>
      <c r="AT352" s="1011"/>
      <c r="AU352" s="1008"/>
    </row>
    <row r="353" spans="2:48" ht="21.75" customHeight="1">
      <c r="D353" s="1052"/>
      <c r="E353" s="1049"/>
      <c r="F353" s="846"/>
      <c r="G353" s="1044"/>
      <c r="H353" s="1035"/>
      <c r="I353" s="1041"/>
      <c r="J353" s="1038"/>
      <c r="K353" s="1035"/>
      <c r="L353" s="1030"/>
      <c r="M353" s="49" t="s">
        <v>1076</v>
      </c>
      <c r="N353" s="466"/>
      <c r="O353" s="467"/>
      <c r="P353" s="467"/>
      <c r="Q353" s="467"/>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7"/>
      <c r="AQ353" s="467"/>
      <c r="AR353" s="1017"/>
      <c r="AS353" s="1017"/>
      <c r="AT353" s="1011"/>
      <c r="AU353" s="1008"/>
    </row>
    <row r="354" spans="2:48" ht="21.75" customHeight="1">
      <c r="D354" s="1053"/>
      <c r="E354" s="1050"/>
      <c r="F354" s="1047"/>
      <c r="G354" s="1045"/>
      <c r="H354" s="1036"/>
      <c r="I354" s="1042"/>
      <c r="J354" s="1039"/>
      <c r="K354" s="1036"/>
      <c r="L354" s="1031"/>
      <c r="M354" s="468" t="s">
        <v>306</v>
      </c>
      <c r="N354" s="469">
        <f>+H350+N352-N353</f>
        <v>0</v>
      </c>
      <c r="O354" s="470">
        <f t="shared" ref="O354:AQ354" si="146">+N354+O352-O353</f>
        <v>0</v>
      </c>
      <c r="P354" s="470">
        <f t="shared" si="146"/>
        <v>0</v>
      </c>
      <c r="Q354" s="470">
        <f t="shared" si="146"/>
        <v>0</v>
      </c>
      <c r="R354" s="470">
        <f t="shared" si="146"/>
        <v>0</v>
      </c>
      <c r="S354" s="470">
        <f t="shared" si="146"/>
        <v>0</v>
      </c>
      <c r="T354" s="470">
        <f t="shared" si="146"/>
        <v>0</v>
      </c>
      <c r="U354" s="470">
        <f t="shared" si="146"/>
        <v>0</v>
      </c>
      <c r="V354" s="470">
        <f t="shared" si="146"/>
        <v>0</v>
      </c>
      <c r="W354" s="470">
        <f t="shared" si="146"/>
        <v>0</v>
      </c>
      <c r="X354" s="470">
        <f t="shared" si="146"/>
        <v>0</v>
      </c>
      <c r="Y354" s="470">
        <f t="shared" si="146"/>
        <v>0</v>
      </c>
      <c r="Z354" s="470">
        <f t="shared" si="146"/>
        <v>0</v>
      </c>
      <c r="AA354" s="470">
        <f t="shared" si="146"/>
        <v>0</v>
      </c>
      <c r="AB354" s="470">
        <f t="shared" si="146"/>
        <v>0</v>
      </c>
      <c r="AC354" s="470">
        <f t="shared" si="146"/>
        <v>0</v>
      </c>
      <c r="AD354" s="470">
        <f t="shared" si="146"/>
        <v>0</v>
      </c>
      <c r="AE354" s="470">
        <f t="shared" si="146"/>
        <v>0</v>
      </c>
      <c r="AF354" s="470">
        <f t="shared" si="146"/>
        <v>0</v>
      </c>
      <c r="AG354" s="470">
        <f t="shared" si="146"/>
        <v>0</v>
      </c>
      <c r="AH354" s="470">
        <f t="shared" si="146"/>
        <v>0</v>
      </c>
      <c r="AI354" s="470">
        <f t="shared" si="146"/>
        <v>0</v>
      </c>
      <c r="AJ354" s="470">
        <f t="shared" si="146"/>
        <v>0</v>
      </c>
      <c r="AK354" s="470">
        <f t="shared" si="146"/>
        <v>0</v>
      </c>
      <c r="AL354" s="470">
        <f t="shared" si="146"/>
        <v>0</v>
      </c>
      <c r="AM354" s="470">
        <f t="shared" si="146"/>
        <v>0</v>
      </c>
      <c r="AN354" s="470">
        <f t="shared" si="146"/>
        <v>0</v>
      </c>
      <c r="AO354" s="470">
        <f t="shared" si="146"/>
        <v>0</v>
      </c>
      <c r="AP354" s="470">
        <f t="shared" si="146"/>
        <v>0</v>
      </c>
      <c r="AQ354" s="470">
        <f t="shared" si="146"/>
        <v>0</v>
      </c>
      <c r="AR354" s="1017"/>
      <c r="AS354" s="1017"/>
      <c r="AT354" s="1011"/>
      <c r="AU354" s="1008"/>
      <c r="AV354" s="35"/>
    </row>
    <row r="355" spans="2:48" ht="21.75" customHeight="1">
      <c r="B355" s="136" t="s">
        <v>962</v>
      </c>
      <c r="C355" s="449" t="s">
        <v>616</v>
      </c>
      <c r="D355" s="1051" t="s">
        <v>735</v>
      </c>
      <c r="E355" s="1048" t="s">
        <v>1174</v>
      </c>
      <c r="F355" s="1046"/>
      <c r="G355" s="1043"/>
      <c r="H355" s="1034"/>
      <c r="I355" s="1040">
        <f>+H355+K355-L355</f>
        <v>0</v>
      </c>
      <c r="J355" s="1037"/>
      <c r="K355" s="1034">
        <f>+SUM(N355:AQ355)</f>
        <v>0</v>
      </c>
      <c r="L355" s="1029">
        <v>0</v>
      </c>
      <c r="M355" s="462" t="s">
        <v>386</v>
      </c>
      <c r="N355" s="463"/>
      <c r="O355" s="463"/>
      <c r="P355" s="463"/>
      <c r="Q355" s="463"/>
      <c r="R355" s="463"/>
      <c r="S355" s="463"/>
      <c r="T355" s="463"/>
      <c r="U355" s="463"/>
      <c r="V355" s="463"/>
      <c r="W355" s="463"/>
      <c r="X355" s="463"/>
      <c r="Y355" s="463"/>
      <c r="Z355" s="463"/>
      <c r="AA355" s="463"/>
      <c r="AB355" s="463"/>
      <c r="AC355" s="463"/>
      <c r="AD355" s="472"/>
      <c r="AE355" s="472"/>
      <c r="AF355" s="472"/>
      <c r="AG355" s="472"/>
      <c r="AH355" s="472"/>
      <c r="AI355" s="472"/>
      <c r="AJ355" s="472"/>
      <c r="AK355" s="472"/>
      <c r="AL355" s="472"/>
      <c r="AM355" s="472"/>
      <c r="AN355" s="472"/>
      <c r="AO355" s="472"/>
      <c r="AP355" s="472"/>
      <c r="AQ355" s="472"/>
      <c r="AR355" s="481"/>
      <c r="AS355" s="481"/>
      <c r="AT355" s="481"/>
      <c r="AU355" s="479"/>
    </row>
    <row r="356" spans="2:48" ht="21.75" customHeight="1">
      <c r="B356" s="454"/>
      <c r="C356" s="455"/>
      <c r="D356" s="1052"/>
      <c r="E356" s="1049"/>
      <c r="F356" s="846"/>
      <c r="G356" s="1044"/>
      <c r="H356" s="1035"/>
      <c r="I356" s="1041"/>
      <c r="J356" s="1038"/>
      <c r="K356" s="1035"/>
      <c r="L356" s="1030"/>
      <c r="M356" s="464" t="s">
        <v>380</v>
      </c>
      <c r="N356" s="465">
        <f>+N355-N357</f>
        <v>0</v>
      </c>
      <c r="O356" s="465">
        <f t="shared" ref="O356:AQ356" si="147">+N356+O355-O357</f>
        <v>0</v>
      </c>
      <c r="P356" s="465">
        <f t="shared" si="147"/>
        <v>0</v>
      </c>
      <c r="Q356" s="465">
        <f t="shared" si="147"/>
        <v>0</v>
      </c>
      <c r="R356" s="465">
        <f t="shared" si="147"/>
        <v>0</v>
      </c>
      <c r="S356" s="465">
        <f t="shared" si="147"/>
        <v>0</v>
      </c>
      <c r="T356" s="465">
        <f t="shared" si="147"/>
        <v>0</v>
      </c>
      <c r="U356" s="465">
        <f t="shared" si="147"/>
        <v>0</v>
      </c>
      <c r="V356" s="465">
        <f t="shared" si="147"/>
        <v>0</v>
      </c>
      <c r="W356" s="465">
        <f t="shared" si="147"/>
        <v>0</v>
      </c>
      <c r="X356" s="465">
        <f t="shared" si="147"/>
        <v>0</v>
      </c>
      <c r="Y356" s="465">
        <f t="shared" si="147"/>
        <v>0</v>
      </c>
      <c r="Z356" s="465">
        <f t="shared" si="147"/>
        <v>0</v>
      </c>
      <c r="AA356" s="465">
        <f t="shared" si="147"/>
        <v>0</v>
      </c>
      <c r="AB356" s="465">
        <f t="shared" si="147"/>
        <v>0</v>
      </c>
      <c r="AC356" s="465">
        <f t="shared" si="147"/>
        <v>0</v>
      </c>
      <c r="AD356" s="465">
        <f t="shared" si="147"/>
        <v>0</v>
      </c>
      <c r="AE356" s="465">
        <f t="shared" si="147"/>
        <v>0</v>
      </c>
      <c r="AF356" s="465">
        <f t="shared" si="147"/>
        <v>0</v>
      </c>
      <c r="AG356" s="465">
        <f t="shared" si="147"/>
        <v>0</v>
      </c>
      <c r="AH356" s="465">
        <f t="shared" si="147"/>
        <v>0</v>
      </c>
      <c r="AI356" s="465">
        <f t="shared" si="147"/>
        <v>0</v>
      </c>
      <c r="AJ356" s="465">
        <f t="shared" si="147"/>
        <v>0</v>
      </c>
      <c r="AK356" s="465">
        <f t="shared" si="147"/>
        <v>0</v>
      </c>
      <c r="AL356" s="465">
        <f t="shared" si="147"/>
        <v>0</v>
      </c>
      <c r="AM356" s="465">
        <f t="shared" si="147"/>
        <v>0</v>
      </c>
      <c r="AN356" s="465">
        <f t="shared" si="147"/>
        <v>0</v>
      </c>
      <c r="AO356" s="465">
        <f t="shared" si="147"/>
        <v>0</v>
      </c>
      <c r="AP356" s="465">
        <f t="shared" si="147"/>
        <v>0</v>
      </c>
      <c r="AQ356" s="465">
        <f t="shared" si="147"/>
        <v>0</v>
      </c>
      <c r="AR356" s="482"/>
      <c r="AS356" s="482"/>
      <c r="AT356" s="482"/>
      <c r="AU356" s="480"/>
    </row>
    <row r="357" spans="2:48" ht="21.75" customHeight="1">
      <c r="B357" s="83"/>
      <c r="C357" s="456"/>
      <c r="D357" s="1052"/>
      <c r="E357" s="1049"/>
      <c r="F357" s="846"/>
      <c r="G357" s="1044"/>
      <c r="H357" s="1035"/>
      <c r="I357" s="1041"/>
      <c r="J357" s="1038"/>
      <c r="K357" s="1035"/>
      <c r="L357" s="1030"/>
      <c r="M357" s="464" t="s">
        <v>1075</v>
      </c>
      <c r="N357" s="465"/>
      <c r="O357" s="465"/>
      <c r="P357" s="465"/>
      <c r="Q357" s="465"/>
      <c r="R357" s="465"/>
      <c r="S357" s="465"/>
      <c r="T357" s="465"/>
      <c r="U357" s="465"/>
      <c r="V357" s="465"/>
      <c r="W357" s="465"/>
      <c r="X357" s="465"/>
      <c r="Y357" s="465"/>
      <c r="Z357" s="465"/>
      <c r="AA357" s="465"/>
      <c r="AB357" s="465"/>
      <c r="AC357" s="465"/>
      <c r="AD357" s="473"/>
      <c r="AE357" s="473"/>
      <c r="AF357" s="473"/>
      <c r="AG357" s="473"/>
      <c r="AH357" s="473"/>
      <c r="AI357" s="473"/>
      <c r="AJ357" s="473"/>
      <c r="AK357" s="473"/>
      <c r="AL357" s="473"/>
      <c r="AM357" s="473"/>
      <c r="AN357" s="473"/>
      <c r="AO357" s="473"/>
      <c r="AP357" s="473"/>
      <c r="AQ357" s="473"/>
      <c r="AR357" s="490"/>
      <c r="AS357" s="490"/>
      <c r="AT357" s="482"/>
      <c r="AU357" s="480"/>
    </row>
    <row r="358" spans="2:48" ht="21.75" customHeight="1">
      <c r="B358" s="136" t="s">
        <v>962</v>
      </c>
      <c r="C358" s="449" t="s">
        <v>616</v>
      </c>
      <c r="D358" s="1052"/>
      <c r="E358" s="1049"/>
      <c r="F358" s="846"/>
      <c r="G358" s="1044"/>
      <c r="H358" s="1035"/>
      <c r="I358" s="1041"/>
      <c r="J358" s="1038"/>
      <c r="K358" s="1035">
        <f>+SUM(N358:AQ358)</f>
        <v>0</v>
      </c>
      <c r="L358" s="1030"/>
      <c r="M358" s="49" t="s">
        <v>1076</v>
      </c>
      <c r="N358" s="466"/>
      <c r="O358" s="467"/>
      <c r="P358" s="467"/>
      <c r="Q358" s="467"/>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7"/>
      <c r="AQ358" s="467"/>
      <c r="AR358" s="481"/>
      <c r="AS358" s="481"/>
      <c r="AT358" s="481"/>
      <c r="AU358" s="479"/>
    </row>
    <row r="359" spans="2:48" ht="21.75" customHeight="1">
      <c r="B359" s="454"/>
      <c r="C359" s="455"/>
      <c r="D359" s="1053"/>
      <c r="E359" s="1050"/>
      <c r="F359" s="1047"/>
      <c r="G359" s="1045"/>
      <c r="H359" s="1036"/>
      <c r="I359" s="1042"/>
      <c r="J359" s="1039"/>
      <c r="K359" s="1036"/>
      <c r="L359" s="1031"/>
      <c r="M359" s="468" t="s">
        <v>306</v>
      </c>
      <c r="N359" s="469">
        <f>+H355+N357-N358</f>
        <v>0</v>
      </c>
      <c r="O359" s="470">
        <f t="shared" ref="O359:AQ359" si="148">+N359+O357-O358</f>
        <v>0</v>
      </c>
      <c r="P359" s="470">
        <f t="shared" si="148"/>
        <v>0</v>
      </c>
      <c r="Q359" s="470">
        <f t="shared" si="148"/>
        <v>0</v>
      </c>
      <c r="R359" s="470">
        <f t="shared" si="148"/>
        <v>0</v>
      </c>
      <c r="S359" s="470">
        <f t="shared" si="148"/>
        <v>0</v>
      </c>
      <c r="T359" s="470">
        <f t="shared" si="148"/>
        <v>0</v>
      </c>
      <c r="U359" s="470">
        <f t="shared" si="148"/>
        <v>0</v>
      </c>
      <c r="V359" s="470">
        <f t="shared" si="148"/>
        <v>0</v>
      </c>
      <c r="W359" s="470">
        <f t="shared" si="148"/>
        <v>0</v>
      </c>
      <c r="X359" s="470">
        <f t="shared" si="148"/>
        <v>0</v>
      </c>
      <c r="Y359" s="470">
        <f t="shared" si="148"/>
        <v>0</v>
      </c>
      <c r="Z359" s="470">
        <f t="shared" si="148"/>
        <v>0</v>
      </c>
      <c r="AA359" s="470">
        <f t="shared" si="148"/>
        <v>0</v>
      </c>
      <c r="AB359" s="470">
        <f t="shared" si="148"/>
        <v>0</v>
      </c>
      <c r="AC359" s="470">
        <f t="shared" si="148"/>
        <v>0</v>
      </c>
      <c r="AD359" s="470">
        <f t="shared" si="148"/>
        <v>0</v>
      </c>
      <c r="AE359" s="470">
        <f t="shared" si="148"/>
        <v>0</v>
      </c>
      <c r="AF359" s="470">
        <f t="shared" si="148"/>
        <v>0</v>
      </c>
      <c r="AG359" s="470">
        <f t="shared" si="148"/>
        <v>0</v>
      </c>
      <c r="AH359" s="470">
        <f t="shared" si="148"/>
        <v>0</v>
      </c>
      <c r="AI359" s="470">
        <f t="shared" si="148"/>
        <v>0</v>
      </c>
      <c r="AJ359" s="470">
        <f t="shared" si="148"/>
        <v>0</v>
      </c>
      <c r="AK359" s="470">
        <f t="shared" si="148"/>
        <v>0</v>
      </c>
      <c r="AL359" s="470">
        <f t="shared" si="148"/>
        <v>0</v>
      </c>
      <c r="AM359" s="470">
        <f t="shared" si="148"/>
        <v>0</v>
      </c>
      <c r="AN359" s="470">
        <f t="shared" si="148"/>
        <v>0</v>
      </c>
      <c r="AO359" s="470">
        <f t="shared" si="148"/>
        <v>0</v>
      </c>
      <c r="AP359" s="470">
        <f t="shared" si="148"/>
        <v>0</v>
      </c>
      <c r="AQ359" s="470">
        <f t="shared" si="148"/>
        <v>0</v>
      </c>
      <c r="AR359" s="482"/>
      <c r="AS359" s="482"/>
      <c r="AT359" s="482"/>
      <c r="AU359" s="480"/>
    </row>
    <row r="360" spans="2:48" ht="21.75" customHeight="1">
      <c r="B360" s="83"/>
      <c r="C360" s="456"/>
      <c r="D360" s="1051" t="s">
        <v>1175</v>
      </c>
      <c r="E360" s="1048" t="s">
        <v>1176</v>
      </c>
      <c r="F360" s="1046"/>
      <c r="G360" s="1043"/>
      <c r="H360" s="1034"/>
      <c r="I360" s="1040">
        <f>+H360+K360-L360</f>
        <v>0</v>
      </c>
      <c r="J360" s="1037"/>
      <c r="K360" s="1034"/>
      <c r="L360" s="1029">
        <v>0</v>
      </c>
      <c r="M360" s="462" t="s">
        <v>386</v>
      </c>
      <c r="N360" s="463"/>
      <c r="O360" s="463"/>
      <c r="P360" s="463"/>
      <c r="Q360" s="463"/>
      <c r="R360" s="463"/>
      <c r="S360" s="463"/>
      <c r="T360" s="463"/>
      <c r="U360" s="463"/>
      <c r="V360" s="463"/>
      <c r="W360" s="463"/>
      <c r="X360" s="463"/>
      <c r="Y360" s="463"/>
      <c r="Z360" s="463"/>
      <c r="AA360" s="463"/>
      <c r="AB360" s="463"/>
      <c r="AC360" s="463"/>
      <c r="AD360" s="472"/>
      <c r="AE360" s="472"/>
      <c r="AF360" s="472"/>
      <c r="AG360" s="472"/>
      <c r="AH360" s="472"/>
      <c r="AI360" s="472"/>
      <c r="AJ360" s="472"/>
      <c r="AK360" s="472"/>
      <c r="AL360" s="472"/>
      <c r="AM360" s="472"/>
      <c r="AN360" s="472"/>
      <c r="AO360" s="472"/>
      <c r="AP360" s="472"/>
      <c r="AQ360" s="472"/>
      <c r="AR360" s="490"/>
      <c r="AS360" s="490"/>
      <c r="AT360" s="482"/>
      <c r="AU360" s="480"/>
    </row>
    <row r="361" spans="2:48" ht="21.75" customHeight="1">
      <c r="B361" s="136" t="s">
        <v>962</v>
      </c>
      <c r="C361" s="449" t="s">
        <v>616</v>
      </c>
      <c r="D361" s="1052" t="s">
        <v>280</v>
      </c>
      <c r="E361" s="1049"/>
      <c r="F361" s="846"/>
      <c r="G361" s="1044"/>
      <c r="H361" s="1035"/>
      <c r="I361" s="1041"/>
      <c r="J361" s="1038"/>
      <c r="K361" s="1035">
        <f>+SUM(N361:AQ361)</f>
        <v>0</v>
      </c>
      <c r="L361" s="1030"/>
      <c r="M361" s="464" t="s">
        <v>380</v>
      </c>
      <c r="N361" s="465">
        <f>+N360-N362</f>
        <v>0</v>
      </c>
      <c r="O361" s="465">
        <f t="shared" ref="O361:AQ361" si="149">+N361+O360-O362</f>
        <v>0</v>
      </c>
      <c r="P361" s="465">
        <f t="shared" si="149"/>
        <v>0</v>
      </c>
      <c r="Q361" s="465">
        <f t="shared" si="149"/>
        <v>0</v>
      </c>
      <c r="R361" s="465">
        <f t="shared" si="149"/>
        <v>0</v>
      </c>
      <c r="S361" s="465">
        <f t="shared" si="149"/>
        <v>0</v>
      </c>
      <c r="T361" s="465">
        <f t="shared" si="149"/>
        <v>0</v>
      </c>
      <c r="U361" s="465">
        <f t="shared" si="149"/>
        <v>0</v>
      </c>
      <c r="V361" s="465">
        <f t="shared" si="149"/>
        <v>0</v>
      </c>
      <c r="W361" s="465">
        <f t="shared" si="149"/>
        <v>0</v>
      </c>
      <c r="X361" s="465">
        <f t="shared" si="149"/>
        <v>0</v>
      </c>
      <c r="Y361" s="465">
        <f t="shared" si="149"/>
        <v>0</v>
      </c>
      <c r="Z361" s="465">
        <f t="shared" si="149"/>
        <v>0</v>
      </c>
      <c r="AA361" s="465">
        <f t="shared" si="149"/>
        <v>0</v>
      </c>
      <c r="AB361" s="465">
        <f t="shared" si="149"/>
        <v>0</v>
      </c>
      <c r="AC361" s="465">
        <f t="shared" si="149"/>
        <v>0</v>
      </c>
      <c r="AD361" s="465">
        <f t="shared" si="149"/>
        <v>0</v>
      </c>
      <c r="AE361" s="465">
        <f t="shared" si="149"/>
        <v>0</v>
      </c>
      <c r="AF361" s="465">
        <f t="shared" si="149"/>
        <v>0</v>
      </c>
      <c r="AG361" s="465">
        <f t="shared" si="149"/>
        <v>0</v>
      </c>
      <c r="AH361" s="465">
        <f t="shared" si="149"/>
        <v>0</v>
      </c>
      <c r="AI361" s="465">
        <f t="shared" si="149"/>
        <v>0</v>
      </c>
      <c r="AJ361" s="465">
        <f t="shared" si="149"/>
        <v>0</v>
      </c>
      <c r="AK361" s="465">
        <f t="shared" si="149"/>
        <v>0</v>
      </c>
      <c r="AL361" s="465">
        <f t="shared" si="149"/>
        <v>0</v>
      </c>
      <c r="AM361" s="465">
        <f t="shared" si="149"/>
        <v>0</v>
      </c>
      <c r="AN361" s="465">
        <f t="shared" si="149"/>
        <v>0</v>
      </c>
      <c r="AO361" s="465">
        <f t="shared" si="149"/>
        <v>0</v>
      </c>
      <c r="AP361" s="465">
        <f t="shared" si="149"/>
        <v>0</v>
      </c>
      <c r="AQ361" s="465">
        <f t="shared" si="149"/>
        <v>0</v>
      </c>
      <c r="AR361" s="481"/>
      <c r="AS361" s="481"/>
      <c r="AT361" s="481"/>
      <c r="AU361" s="479"/>
    </row>
    <row r="362" spans="2:48" ht="21.75" customHeight="1">
      <c r="B362" s="454"/>
      <c r="C362" s="455"/>
      <c r="D362" s="1052"/>
      <c r="E362" s="1049"/>
      <c r="F362" s="846"/>
      <c r="G362" s="1044"/>
      <c r="H362" s="1035"/>
      <c r="I362" s="1041"/>
      <c r="J362" s="1038"/>
      <c r="K362" s="1035"/>
      <c r="L362" s="1030"/>
      <c r="M362" s="464" t="s">
        <v>1075</v>
      </c>
      <c r="N362" s="465"/>
      <c r="O362" s="465"/>
      <c r="P362" s="465"/>
      <c r="Q362" s="465"/>
      <c r="R362" s="465"/>
      <c r="S362" s="465"/>
      <c r="T362" s="465"/>
      <c r="U362" s="465"/>
      <c r="V362" s="465"/>
      <c r="W362" s="465"/>
      <c r="X362" s="465"/>
      <c r="Y362" s="465"/>
      <c r="Z362" s="465"/>
      <c r="AA362" s="465"/>
      <c r="AB362" s="465"/>
      <c r="AC362" s="465"/>
      <c r="AD362" s="473"/>
      <c r="AE362" s="473"/>
      <c r="AF362" s="473"/>
      <c r="AG362" s="473"/>
      <c r="AH362" s="473"/>
      <c r="AI362" s="473"/>
      <c r="AJ362" s="473"/>
      <c r="AK362" s="473"/>
      <c r="AL362" s="473"/>
      <c r="AM362" s="473"/>
      <c r="AN362" s="473"/>
      <c r="AO362" s="473"/>
      <c r="AP362" s="473"/>
      <c r="AQ362" s="473"/>
      <c r="AR362" s="482"/>
      <c r="AS362" s="482"/>
      <c r="AT362" s="482"/>
      <c r="AU362" s="480"/>
    </row>
    <row r="363" spans="2:48" ht="21.75" customHeight="1">
      <c r="B363" s="83"/>
      <c r="C363" s="456"/>
      <c r="D363" s="1052"/>
      <c r="E363" s="1049"/>
      <c r="F363" s="846"/>
      <c r="G363" s="1044"/>
      <c r="H363" s="1035"/>
      <c r="I363" s="1041"/>
      <c r="J363" s="1038"/>
      <c r="K363" s="1035"/>
      <c r="L363" s="1030"/>
      <c r="M363" s="49" t="s">
        <v>1076</v>
      </c>
      <c r="N363" s="466"/>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7"/>
      <c r="AQ363" s="467"/>
      <c r="AR363" s="490"/>
      <c r="AS363" s="490"/>
      <c r="AT363" s="482"/>
      <c r="AU363" s="480"/>
    </row>
    <row r="364" spans="2:48" ht="21.75" customHeight="1">
      <c r="B364" s="136" t="s">
        <v>962</v>
      </c>
      <c r="C364" s="449" t="s">
        <v>616</v>
      </c>
      <c r="D364" s="1053" t="s">
        <v>1177</v>
      </c>
      <c r="E364" s="1050"/>
      <c r="F364" s="1047"/>
      <c r="G364" s="1045"/>
      <c r="H364" s="1036"/>
      <c r="I364" s="1042"/>
      <c r="J364" s="1039"/>
      <c r="K364" s="1036">
        <f>+SUM(N364:AQ364)</f>
        <v>0</v>
      </c>
      <c r="L364" s="1031"/>
      <c r="M364" s="468" t="s">
        <v>306</v>
      </c>
      <c r="N364" s="469">
        <f>+H360+N362-N363</f>
        <v>0</v>
      </c>
      <c r="O364" s="470">
        <f t="shared" ref="O364:AQ364" si="150">+N364+O362-O363</f>
        <v>0</v>
      </c>
      <c r="P364" s="470">
        <f t="shared" si="150"/>
        <v>0</v>
      </c>
      <c r="Q364" s="470">
        <f t="shared" si="150"/>
        <v>0</v>
      </c>
      <c r="R364" s="470">
        <f t="shared" si="150"/>
        <v>0</v>
      </c>
      <c r="S364" s="470">
        <f t="shared" si="150"/>
        <v>0</v>
      </c>
      <c r="T364" s="470">
        <f t="shared" si="150"/>
        <v>0</v>
      </c>
      <c r="U364" s="470">
        <f t="shared" si="150"/>
        <v>0</v>
      </c>
      <c r="V364" s="470">
        <f t="shared" si="150"/>
        <v>0</v>
      </c>
      <c r="W364" s="470">
        <f t="shared" si="150"/>
        <v>0</v>
      </c>
      <c r="X364" s="470">
        <f t="shared" si="150"/>
        <v>0</v>
      </c>
      <c r="Y364" s="470">
        <f t="shared" si="150"/>
        <v>0</v>
      </c>
      <c r="Z364" s="470">
        <f t="shared" si="150"/>
        <v>0</v>
      </c>
      <c r="AA364" s="470">
        <f t="shared" si="150"/>
        <v>0</v>
      </c>
      <c r="AB364" s="470">
        <f t="shared" si="150"/>
        <v>0</v>
      </c>
      <c r="AC364" s="470">
        <f t="shared" si="150"/>
        <v>0</v>
      </c>
      <c r="AD364" s="470">
        <f t="shared" si="150"/>
        <v>0</v>
      </c>
      <c r="AE364" s="470">
        <f t="shared" si="150"/>
        <v>0</v>
      </c>
      <c r="AF364" s="470">
        <f t="shared" si="150"/>
        <v>0</v>
      </c>
      <c r="AG364" s="470">
        <f t="shared" si="150"/>
        <v>0</v>
      </c>
      <c r="AH364" s="470">
        <f t="shared" si="150"/>
        <v>0</v>
      </c>
      <c r="AI364" s="470">
        <f t="shared" si="150"/>
        <v>0</v>
      </c>
      <c r="AJ364" s="470">
        <f t="shared" si="150"/>
        <v>0</v>
      </c>
      <c r="AK364" s="470">
        <f t="shared" si="150"/>
        <v>0</v>
      </c>
      <c r="AL364" s="470">
        <f t="shared" si="150"/>
        <v>0</v>
      </c>
      <c r="AM364" s="470">
        <f t="shared" si="150"/>
        <v>0</v>
      </c>
      <c r="AN364" s="470">
        <f t="shared" si="150"/>
        <v>0</v>
      </c>
      <c r="AO364" s="470">
        <f t="shared" si="150"/>
        <v>0</v>
      </c>
      <c r="AP364" s="470">
        <f t="shared" si="150"/>
        <v>0</v>
      </c>
      <c r="AQ364" s="470">
        <f t="shared" si="150"/>
        <v>0</v>
      </c>
      <c r="AR364" s="481"/>
      <c r="AS364" s="481"/>
      <c r="AT364" s="481"/>
      <c r="AU364" s="479"/>
    </row>
    <row r="365" spans="2:48" ht="21.75" customHeight="1">
      <c r="B365" s="454"/>
      <c r="C365" s="455"/>
      <c r="D365" s="1051">
        <v>5210000253</v>
      </c>
      <c r="E365" s="1048" t="s">
        <v>1178</v>
      </c>
      <c r="F365" s="1046"/>
      <c r="G365" s="1043"/>
      <c r="H365" s="1034">
        <v>400</v>
      </c>
      <c r="I365" s="1040">
        <f>+H365+K365-L365</f>
        <v>400</v>
      </c>
      <c r="J365" s="1037"/>
      <c r="K365" s="1034"/>
      <c r="L365" s="1029">
        <v>0</v>
      </c>
      <c r="M365" s="462" t="s">
        <v>386</v>
      </c>
      <c r="N365" s="463"/>
      <c r="O365" s="463"/>
      <c r="P365" s="463"/>
      <c r="Q365" s="463"/>
      <c r="R365" s="463"/>
      <c r="S365" s="463"/>
      <c r="T365" s="463"/>
      <c r="U365" s="463"/>
      <c r="V365" s="463"/>
      <c r="W365" s="463"/>
      <c r="X365" s="463"/>
      <c r="Y365" s="463"/>
      <c r="Z365" s="463"/>
      <c r="AA365" s="463"/>
      <c r="AB365" s="463"/>
      <c r="AC365" s="463"/>
      <c r="AD365" s="472"/>
      <c r="AE365" s="472"/>
      <c r="AF365" s="472"/>
      <c r="AG365" s="472"/>
      <c r="AH365" s="472"/>
      <c r="AI365" s="472"/>
      <c r="AJ365" s="472"/>
      <c r="AK365" s="472"/>
      <c r="AL365" s="472"/>
      <c r="AM365" s="472"/>
      <c r="AN365" s="472"/>
      <c r="AO365" s="472"/>
      <c r="AP365" s="472"/>
      <c r="AQ365" s="472"/>
      <c r="AR365" s="482"/>
      <c r="AS365" s="482"/>
      <c r="AT365" s="482"/>
      <c r="AU365" s="480"/>
    </row>
    <row r="366" spans="2:48" ht="21.75" customHeight="1">
      <c r="B366" s="83"/>
      <c r="C366" s="456"/>
      <c r="D366" s="1052"/>
      <c r="E366" s="1049"/>
      <c r="F366" s="846"/>
      <c r="G366" s="1044"/>
      <c r="H366" s="1035"/>
      <c r="I366" s="1041"/>
      <c r="J366" s="1038"/>
      <c r="K366" s="1035"/>
      <c r="L366" s="1030"/>
      <c r="M366" s="464" t="s">
        <v>380</v>
      </c>
      <c r="N366" s="465">
        <f>+N365-N367</f>
        <v>0</v>
      </c>
      <c r="O366" s="465">
        <f t="shared" ref="O366:AQ366" si="151">+N366+O365-O367</f>
        <v>0</v>
      </c>
      <c r="P366" s="465">
        <f t="shared" si="151"/>
        <v>0</v>
      </c>
      <c r="Q366" s="465">
        <f t="shared" si="151"/>
        <v>0</v>
      </c>
      <c r="R366" s="465">
        <f t="shared" si="151"/>
        <v>0</v>
      </c>
      <c r="S366" s="465">
        <f t="shared" si="151"/>
        <v>0</v>
      </c>
      <c r="T366" s="465">
        <f t="shared" si="151"/>
        <v>0</v>
      </c>
      <c r="U366" s="465">
        <f t="shared" si="151"/>
        <v>0</v>
      </c>
      <c r="V366" s="465">
        <f t="shared" si="151"/>
        <v>0</v>
      </c>
      <c r="W366" s="465">
        <f t="shared" si="151"/>
        <v>0</v>
      </c>
      <c r="X366" s="465">
        <f t="shared" si="151"/>
        <v>0</v>
      </c>
      <c r="Y366" s="465">
        <f t="shared" si="151"/>
        <v>0</v>
      </c>
      <c r="Z366" s="465">
        <f t="shared" si="151"/>
        <v>0</v>
      </c>
      <c r="AA366" s="465">
        <f t="shared" si="151"/>
        <v>0</v>
      </c>
      <c r="AB366" s="465">
        <f t="shared" si="151"/>
        <v>0</v>
      </c>
      <c r="AC366" s="465">
        <f t="shared" si="151"/>
        <v>0</v>
      </c>
      <c r="AD366" s="465">
        <f t="shared" si="151"/>
        <v>0</v>
      </c>
      <c r="AE366" s="465">
        <f t="shared" si="151"/>
        <v>0</v>
      </c>
      <c r="AF366" s="465">
        <f t="shared" si="151"/>
        <v>0</v>
      </c>
      <c r="AG366" s="465">
        <f t="shared" si="151"/>
        <v>0</v>
      </c>
      <c r="AH366" s="465">
        <f t="shared" si="151"/>
        <v>0</v>
      </c>
      <c r="AI366" s="465">
        <f t="shared" si="151"/>
        <v>0</v>
      </c>
      <c r="AJ366" s="465">
        <f t="shared" si="151"/>
        <v>0</v>
      </c>
      <c r="AK366" s="465">
        <f t="shared" si="151"/>
        <v>0</v>
      </c>
      <c r="AL366" s="465">
        <f t="shared" si="151"/>
        <v>0</v>
      </c>
      <c r="AM366" s="465">
        <f t="shared" si="151"/>
        <v>0</v>
      </c>
      <c r="AN366" s="465">
        <f t="shared" si="151"/>
        <v>0</v>
      </c>
      <c r="AO366" s="465">
        <f t="shared" si="151"/>
        <v>0</v>
      </c>
      <c r="AP366" s="465">
        <f t="shared" si="151"/>
        <v>0</v>
      </c>
      <c r="AQ366" s="465">
        <f t="shared" si="151"/>
        <v>0</v>
      </c>
      <c r="AR366" s="490"/>
      <c r="AS366" s="490"/>
      <c r="AT366" s="482"/>
      <c r="AU366" s="480"/>
    </row>
    <row r="367" spans="2:48" ht="21.75" customHeight="1">
      <c r="B367" s="454"/>
      <c r="C367" s="455"/>
      <c r="D367" s="1052" t="s">
        <v>1146</v>
      </c>
      <c r="E367" s="1049" t="s">
        <v>1179</v>
      </c>
      <c r="F367" s="846" t="s">
        <v>1180</v>
      </c>
      <c r="G367" s="1044"/>
      <c r="H367" s="1035"/>
      <c r="I367" s="1041"/>
      <c r="J367" s="1038"/>
      <c r="K367" s="1035"/>
      <c r="L367" s="1030"/>
      <c r="M367" s="464" t="s">
        <v>1075</v>
      </c>
      <c r="N367" s="465"/>
      <c r="O367" s="465"/>
      <c r="P367" s="465"/>
      <c r="Q367" s="465"/>
      <c r="R367" s="465"/>
      <c r="S367" s="465"/>
      <c r="T367" s="465"/>
      <c r="U367" s="465"/>
      <c r="V367" s="465"/>
      <c r="W367" s="465"/>
      <c r="X367" s="465"/>
      <c r="Y367" s="465"/>
      <c r="Z367" s="465"/>
      <c r="AA367" s="465"/>
      <c r="AB367" s="465"/>
      <c r="AC367" s="465"/>
      <c r="AD367" s="473"/>
      <c r="AE367" s="473"/>
      <c r="AF367" s="473"/>
      <c r="AG367" s="473"/>
      <c r="AH367" s="473"/>
      <c r="AI367" s="473"/>
      <c r="AJ367" s="473"/>
      <c r="AK367" s="473"/>
      <c r="AL367" s="473"/>
      <c r="AM367" s="473"/>
      <c r="AN367" s="473"/>
      <c r="AO367" s="473"/>
      <c r="AP367" s="473"/>
      <c r="AQ367" s="473"/>
      <c r="AR367" s="482"/>
      <c r="AS367" s="482"/>
      <c r="AT367" s="482"/>
      <c r="AU367" s="480"/>
    </row>
    <row r="368" spans="2:48" ht="21.75" customHeight="1">
      <c r="B368" s="454"/>
      <c r="C368" s="455"/>
      <c r="D368" s="1052"/>
      <c r="E368" s="1049"/>
      <c r="F368" s="846"/>
      <c r="G368" s="1044"/>
      <c r="H368" s="1035"/>
      <c r="I368" s="1041"/>
      <c r="J368" s="1038"/>
      <c r="K368" s="1035"/>
      <c r="L368" s="1030"/>
      <c r="M368" s="49" t="s">
        <v>1076</v>
      </c>
      <c r="N368" s="466"/>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7"/>
      <c r="AQ368" s="467"/>
      <c r="AR368" s="482"/>
      <c r="AS368" s="482"/>
      <c r="AT368" s="482"/>
      <c r="AU368" s="480"/>
    </row>
    <row r="369" spans="2:47" ht="21.75" customHeight="1">
      <c r="B369" s="454"/>
      <c r="C369" s="455"/>
      <c r="D369" s="1053"/>
      <c r="E369" s="1050"/>
      <c r="F369" s="1047"/>
      <c r="G369" s="1045"/>
      <c r="H369" s="1036"/>
      <c r="I369" s="1042"/>
      <c r="J369" s="1039"/>
      <c r="K369" s="1036"/>
      <c r="L369" s="1031"/>
      <c r="M369" s="468" t="s">
        <v>306</v>
      </c>
      <c r="N369" s="469">
        <f>+H365+N367-N368</f>
        <v>400</v>
      </c>
      <c r="O369" s="470">
        <f t="shared" ref="O369:AQ369" si="152">+N369+O367-O368</f>
        <v>400</v>
      </c>
      <c r="P369" s="470">
        <f t="shared" si="152"/>
        <v>400</v>
      </c>
      <c r="Q369" s="470">
        <f t="shared" si="152"/>
        <v>400</v>
      </c>
      <c r="R369" s="470">
        <f t="shared" si="152"/>
        <v>400</v>
      </c>
      <c r="S369" s="470">
        <f t="shared" si="152"/>
        <v>400</v>
      </c>
      <c r="T369" s="470">
        <f t="shared" si="152"/>
        <v>400</v>
      </c>
      <c r="U369" s="470">
        <f t="shared" si="152"/>
        <v>400</v>
      </c>
      <c r="V369" s="470">
        <f t="shared" si="152"/>
        <v>400</v>
      </c>
      <c r="W369" s="470">
        <f t="shared" si="152"/>
        <v>400</v>
      </c>
      <c r="X369" s="470">
        <f t="shared" si="152"/>
        <v>400</v>
      </c>
      <c r="Y369" s="470">
        <f t="shared" si="152"/>
        <v>400</v>
      </c>
      <c r="Z369" s="470">
        <f t="shared" si="152"/>
        <v>400</v>
      </c>
      <c r="AA369" s="470">
        <f t="shared" si="152"/>
        <v>400</v>
      </c>
      <c r="AB369" s="470">
        <f t="shared" si="152"/>
        <v>400</v>
      </c>
      <c r="AC369" s="470">
        <f t="shared" si="152"/>
        <v>400</v>
      </c>
      <c r="AD369" s="470">
        <f t="shared" si="152"/>
        <v>400</v>
      </c>
      <c r="AE369" s="470">
        <f t="shared" si="152"/>
        <v>400</v>
      </c>
      <c r="AF369" s="470">
        <f t="shared" si="152"/>
        <v>400</v>
      </c>
      <c r="AG369" s="470">
        <f t="shared" si="152"/>
        <v>400</v>
      </c>
      <c r="AH369" s="470">
        <f t="shared" si="152"/>
        <v>400</v>
      </c>
      <c r="AI369" s="470">
        <f t="shared" si="152"/>
        <v>400</v>
      </c>
      <c r="AJ369" s="470">
        <f t="shared" si="152"/>
        <v>400</v>
      </c>
      <c r="AK369" s="470">
        <f t="shared" si="152"/>
        <v>400</v>
      </c>
      <c r="AL369" s="470">
        <f t="shared" si="152"/>
        <v>400</v>
      </c>
      <c r="AM369" s="470">
        <f t="shared" si="152"/>
        <v>400</v>
      </c>
      <c r="AN369" s="470">
        <f t="shared" si="152"/>
        <v>400</v>
      </c>
      <c r="AO369" s="470">
        <f t="shared" si="152"/>
        <v>400</v>
      </c>
      <c r="AP369" s="470">
        <f t="shared" si="152"/>
        <v>400</v>
      </c>
      <c r="AQ369" s="470">
        <f t="shared" si="152"/>
        <v>400</v>
      </c>
      <c r="AR369" s="482"/>
      <c r="AS369" s="482"/>
      <c r="AT369" s="482"/>
      <c r="AU369" s="480"/>
    </row>
    <row r="370" spans="2:47" ht="21.75" customHeight="1">
      <c r="B370" s="454"/>
      <c r="C370" s="455"/>
      <c r="D370" s="1051">
        <v>5210000253</v>
      </c>
      <c r="E370" s="1048" t="s">
        <v>1181</v>
      </c>
      <c r="F370" s="1046" t="s">
        <v>1180</v>
      </c>
      <c r="G370" s="1043"/>
      <c r="H370" s="1034">
        <v>200</v>
      </c>
      <c r="I370" s="1040">
        <f>+H370+K370-L370</f>
        <v>200</v>
      </c>
      <c r="J370" s="1037"/>
      <c r="K370" s="1034"/>
      <c r="L370" s="1029">
        <v>0</v>
      </c>
      <c r="M370" s="462" t="s">
        <v>386</v>
      </c>
      <c r="N370" s="463"/>
      <c r="O370" s="463"/>
      <c r="P370" s="463"/>
      <c r="Q370" s="463"/>
      <c r="R370" s="463"/>
      <c r="S370" s="463"/>
      <c r="T370" s="463"/>
      <c r="U370" s="463"/>
      <c r="V370" s="463"/>
      <c r="W370" s="463"/>
      <c r="X370" s="463"/>
      <c r="Y370" s="463"/>
      <c r="Z370" s="463"/>
      <c r="AA370" s="463"/>
      <c r="AB370" s="463"/>
      <c r="AC370" s="463"/>
      <c r="AD370" s="472"/>
      <c r="AE370" s="472"/>
      <c r="AF370" s="472"/>
      <c r="AG370" s="472"/>
      <c r="AH370" s="472"/>
      <c r="AI370" s="472"/>
      <c r="AJ370" s="472"/>
      <c r="AK370" s="472"/>
      <c r="AL370" s="472"/>
      <c r="AM370" s="472"/>
      <c r="AN370" s="472"/>
      <c r="AO370" s="472"/>
      <c r="AP370" s="472"/>
      <c r="AQ370" s="472"/>
      <c r="AR370" s="482"/>
      <c r="AS370" s="482"/>
      <c r="AT370" s="482"/>
      <c r="AU370" s="480"/>
    </row>
    <row r="371" spans="2:47" ht="21.75" customHeight="1">
      <c r="B371" s="454"/>
      <c r="C371" s="455"/>
      <c r="D371" s="1052"/>
      <c r="E371" s="1049"/>
      <c r="F371" s="846"/>
      <c r="G371" s="1044"/>
      <c r="H371" s="1035"/>
      <c r="I371" s="1041"/>
      <c r="J371" s="1038"/>
      <c r="K371" s="1035"/>
      <c r="L371" s="1030"/>
      <c r="M371" s="464" t="s">
        <v>380</v>
      </c>
      <c r="N371" s="465">
        <f>+N370-N372</f>
        <v>0</v>
      </c>
      <c r="O371" s="465">
        <f t="shared" ref="O371:AQ371" si="153">+N371+O370-O372</f>
        <v>0</v>
      </c>
      <c r="P371" s="465">
        <f t="shared" si="153"/>
        <v>0</v>
      </c>
      <c r="Q371" s="465">
        <f t="shared" si="153"/>
        <v>0</v>
      </c>
      <c r="R371" s="465">
        <f t="shared" si="153"/>
        <v>0</v>
      </c>
      <c r="S371" s="465">
        <f t="shared" si="153"/>
        <v>0</v>
      </c>
      <c r="T371" s="465">
        <f t="shared" si="153"/>
        <v>0</v>
      </c>
      <c r="U371" s="465">
        <f t="shared" si="153"/>
        <v>0</v>
      </c>
      <c r="V371" s="465">
        <f t="shared" si="153"/>
        <v>0</v>
      </c>
      <c r="W371" s="465">
        <f t="shared" si="153"/>
        <v>0</v>
      </c>
      <c r="X371" s="465">
        <f t="shared" si="153"/>
        <v>0</v>
      </c>
      <c r="Y371" s="465">
        <f t="shared" si="153"/>
        <v>0</v>
      </c>
      <c r="Z371" s="465">
        <f t="shared" si="153"/>
        <v>0</v>
      </c>
      <c r="AA371" s="465">
        <f t="shared" si="153"/>
        <v>0</v>
      </c>
      <c r="AB371" s="465">
        <f t="shared" si="153"/>
        <v>0</v>
      </c>
      <c r="AC371" s="465">
        <f t="shared" si="153"/>
        <v>0</v>
      </c>
      <c r="AD371" s="465">
        <f t="shared" si="153"/>
        <v>0</v>
      </c>
      <c r="AE371" s="465">
        <f t="shared" si="153"/>
        <v>0</v>
      </c>
      <c r="AF371" s="465">
        <f t="shared" si="153"/>
        <v>0</v>
      </c>
      <c r="AG371" s="465">
        <f t="shared" si="153"/>
        <v>0</v>
      </c>
      <c r="AH371" s="465">
        <f t="shared" si="153"/>
        <v>0</v>
      </c>
      <c r="AI371" s="465">
        <f t="shared" si="153"/>
        <v>0</v>
      </c>
      <c r="AJ371" s="465">
        <f t="shared" si="153"/>
        <v>0</v>
      </c>
      <c r="AK371" s="465">
        <f t="shared" si="153"/>
        <v>0</v>
      </c>
      <c r="AL371" s="465">
        <f t="shared" si="153"/>
        <v>0</v>
      </c>
      <c r="AM371" s="465">
        <f t="shared" si="153"/>
        <v>0</v>
      </c>
      <c r="AN371" s="465">
        <f t="shared" si="153"/>
        <v>0</v>
      </c>
      <c r="AO371" s="465">
        <f t="shared" si="153"/>
        <v>0</v>
      </c>
      <c r="AP371" s="465">
        <f t="shared" si="153"/>
        <v>0</v>
      </c>
      <c r="AQ371" s="465">
        <f t="shared" si="153"/>
        <v>0</v>
      </c>
      <c r="AR371" s="482"/>
      <c r="AS371" s="482"/>
      <c r="AT371" s="482"/>
      <c r="AU371" s="480"/>
    </row>
    <row r="372" spans="2:47" ht="21.75" customHeight="1">
      <c r="B372" s="454"/>
      <c r="C372" s="455"/>
      <c r="D372" s="1052"/>
      <c r="E372" s="1049"/>
      <c r="F372" s="846"/>
      <c r="G372" s="1044"/>
      <c r="H372" s="1035"/>
      <c r="I372" s="1041"/>
      <c r="J372" s="1038"/>
      <c r="K372" s="1035"/>
      <c r="L372" s="1030"/>
      <c r="M372" s="464" t="s">
        <v>1075</v>
      </c>
      <c r="N372" s="465"/>
      <c r="O372" s="465"/>
      <c r="P372" s="465"/>
      <c r="Q372" s="465"/>
      <c r="R372" s="465"/>
      <c r="S372" s="465"/>
      <c r="T372" s="465"/>
      <c r="U372" s="465"/>
      <c r="V372" s="465"/>
      <c r="W372" s="465"/>
      <c r="X372" s="465"/>
      <c r="Y372" s="465"/>
      <c r="Z372" s="465"/>
      <c r="AA372" s="465"/>
      <c r="AB372" s="465"/>
      <c r="AC372" s="465"/>
      <c r="AD372" s="473"/>
      <c r="AE372" s="473"/>
      <c r="AF372" s="473"/>
      <c r="AG372" s="473"/>
      <c r="AH372" s="473"/>
      <c r="AI372" s="473"/>
      <c r="AJ372" s="473"/>
      <c r="AK372" s="473"/>
      <c r="AL372" s="473"/>
      <c r="AM372" s="473"/>
      <c r="AN372" s="473"/>
      <c r="AO372" s="473"/>
      <c r="AP372" s="473"/>
      <c r="AQ372" s="473"/>
      <c r="AR372" s="482"/>
      <c r="AS372" s="482"/>
      <c r="AT372" s="482"/>
      <c r="AU372" s="480"/>
    </row>
    <row r="373" spans="2:47" ht="21.75" customHeight="1">
      <c r="B373" s="454"/>
      <c r="C373" s="455"/>
      <c r="D373" s="1052"/>
      <c r="E373" s="1049"/>
      <c r="F373" s="846" t="s">
        <v>1180</v>
      </c>
      <c r="G373" s="1044"/>
      <c r="H373" s="1035"/>
      <c r="I373" s="1041"/>
      <c r="J373" s="1038"/>
      <c r="K373" s="1035"/>
      <c r="L373" s="1030"/>
      <c r="M373" s="49" t="s">
        <v>1076</v>
      </c>
      <c r="N373" s="466"/>
      <c r="O373" s="467"/>
      <c r="P373" s="467"/>
      <c r="Q373" s="467"/>
      <c r="R373" s="467"/>
      <c r="S373" s="467"/>
      <c r="T373" s="467"/>
      <c r="U373" s="467"/>
      <c r="V373" s="467"/>
      <c r="W373" s="467"/>
      <c r="X373" s="467"/>
      <c r="Y373" s="467"/>
      <c r="Z373" s="467"/>
      <c r="AA373" s="467"/>
      <c r="AB373" s="467"/>
      <c r="AC373" s="467"/>
      <c r="AD373" s="467"/>
      <c r="AE373" s="467"/>
      <c r="AF373" s="467"/>
      <c r="AG373" s="467"/>
      <c r="AH373" s="467"/>
      <c r="AI373" s="467"/>
      <c r="AJ373" s="467"/>
      <c r="AK373" s="467"/>
      <c r="AL373" s="467"/>
      <c r="AM373" s="467"/>
      <c r="AN373" s="467"/>
      <c r="AO373" s="467"/>
      <c r="AP373" s="467"/>
      <c r="AQ373" s="467"/>
      <c r="AR373" s="482"/>
      <c r="AS373" s="482"/>
      <c r="AT373" s="482"/>
      <c r="AU373" s="480"/>
    </row>
    <row r="374" spans="2:47" ht="21.75" customHeight="1">
      <c r="B374" s="454"/>
      <c r="C374" s="455"/>
      <c r="D374" s="1053"/>
      <c r="E374" s="1050"/>
      <c r="F374" s="1047"/>
      <c r="G374" s="1045"/>
      <c r="H374" s="1036"/>
      <c r="I374" s="1042"/>
      <c r="J374" s="1039"/>
      <c r="K374" s="1036"/>
      <c r="L374" s="1031"/>
      <c r="M374" s="468" t="s">
        <v>306</v>
      </c>
      <c r="N374" s="469">
        <f>+H370+N372-N373</f>
        <v>200</v>
      </c>
      <c r="O374" s="470">
        <f t="shared" ref="O374:AQ374" si="154">+N374+O372-O373</f>
        <v>200</v>
      </c>
      <c r="P374" s="470">
        <f t="shared" si="154"/>
        <v>200</v>
      </c>
      <c r="Q374" s="470">
        <f t="shared" si="154"/>
        <v>200</v>
      </c>
      <c r="R374" s="470">
        <f t="shared" si="154"/>
        <v>200</v>
      </c>
      <c r="S374" s="470">
        <f t="shared" si="154"/>
        <v>200</v>
      </c>
      <c r="T374" s="470">
        <f t="shared" si="154"/>
        <v>200</v>
      </c>
      <c r="U374" s="470">
        <f t="shared" si="154"/>
        <v>200</v>
      </c>
      <c r="V374" s="470">
        <f t="shared" si="154"/>
        <v>200</v>
      </c>
      <c r="W374" s="470">
        <f t="shared" si="154"/>
        <v>200</v>
      </c>
      <c r="X374" s="470">
        <f t="shared" si="154"/>
        <v>200</v>
      </c>
      <c r="Y374" s="470">
        <f t="shared" si="154"/>
        <v>200</v>
      </c>
      <c r="Z374" s="470">
        <f t="shared" si="154"/>
        <v>200</v>
      </c>
      <c r="AA374" s="470">
        <f t="shared" si="154"/>
        <v>200</v>
      </c>
      <c r="AB374" s="470">
        <f t="shared" si="154"/>
        <v>200</v>
      </c>
      <c r="AC374" s="470">
        <f t="shared" si="154"/>
        <v>200</v>
      </c>
      <c r="AD374" s="470">
        <f t="shared" si="154"/>
        <v>200</v>
      </c>
      <c r="AE374" s="470">
        <f t="shared" si="154"/>
        <v>200</v>
      </c>
      <c r="AF374" s="470">
        <f t="shared" si="154"/>
        <v>200</v>
      </c>
      <c r="AG374" s="470">
        <f t="shared" si="154"/>
        <v>200</v>
      </c>
      <c r="AH374" s="470">
        <f t="shared" si="154"/>
        <v>200</v>
      </c>
      <c r="AI374" s="470">
        <f t="shared" si="154"/>
        <v>200</v>
      </c>
      <c r="AJ374" s="470">
        <f t="shared" si="154"/>
        <v>200</v>
      </c>
      <c r="AK374" s="470">
        <f t="shared" si="154"/>
        <v>200</v>
      </c>
      <c r="AL374" s="470">
        <f t="shared" si="154"/>
        <v>200</v>
      </c>
      <c r="AM374" s="470">
        <f t="shared" si="154"/>
        <v>200</v>
      </c>
      <c r="AN374" s="470">
        <f t="shared" si="154"/>
        <v>200</v>
      </c>
      <c r="AO374" s="470">
        <f t="shared" si="154"/>
        <v>200</v>
      </c>
      <c r="AP374" s="470">
        <f t="shared" si="154"/>
        <v>200</v>
      </c>
      <c r="AQ374" s="470">
        <f t="shared" si="154"/>
        <v>200</v>
      </c>
      <c r="AR374" s="482"/>
      <c r="AS374" s="482"/>
      <c r="AT374" s="482"/>
      <c r="AU374" s="480"/>
    </row>
    <row r="375" spans="2:47" ht="21.75" hidden="1" customHeight="1">
      <c r="B375" s="454"/>
      <c r="C375" s="455"/>
      <c r="D375" s="1051" t="s">
        <v>720</v>
      </c>
      <c r="E375" s="1048" t="s">
        <v>1182</v>
      </c>
      <c r="F375" s="1046"/>
      <c r="G375" s="1043"/>
      <c r="H375" s="1034"/>
      <c r="I375" s="1040">
        <f>+H375+K375-L375</f>
        <v>0</v>
      </c>
      <c r="J375" s="1037"/>
      <c r="K375" s="1034"/>
      <c r="L375" s="1029">
        <v>0</v>
      </c>
      <c r="M375" s="462" t="s">
        <v>386</v>
      </c>
      <c r="N375" s="463"/>
      <c r="O375" s="463"/>
      <c r="P375" s="463"/>
      <c r="Q375" s="463"/>
      <c r="R375" s="463"/>
      <c r="S375" s="463"/>
      <c r="T375" s="463"/>
      <c r="U375" s="463"/>
      <c r="V375" s="463"/>
      <c r="W375" s="463"/>
      <c r="X375" s="463"/>
      <c r="Y375" s="463"/>
      <c r="Z375" s="463"/>
      <c r="AA375" s="463"/>
      <c r="AB375" s="463"/>
      <c r="AC375" s="463"/>
      <c r="AD375" s="472"/>
      <c r="AE375" s="472"/>
      <c r="AF375" s="472"/>
      <c r="AG375" s="472"/>
      <c r="AH375" s="472"/>
      <c r="AI375" s="472"/>
      <c r="AJ375" s="472"/>
      <c r="AK375" s="472"/>
      <c r="AL375" s="472"/>
      <c r="AM375" s="472"/>
      <c r="AN375" s="472"/>
      <c r="AO375" s="472"/>
      <c r="AP375" s="472"/>
      <c r="AQ375" s="472"/>
      <c r="AR375" s="482"/>
      <c r="AS375" s="482"/>
      <c r="AT375" s="482"/>
      <c r="AU375" s="480"/>
    </row>
    <row r="376" spans="2:47" ht="2.25" hidden="1" customHeight="1">
      <c r="B376" s="454"/>
      <c r="C376" s="455"/>
      <c r="D376" s="1052" t="s">
        <v>131</v>
      </c>
      <c r="E376" s="1049"/>
      <c r="F376" s="846" t="s">
        <v>1180</v>
      </c>
      <c r="G376" s="1044"/>
      <c r="H376" s="1035"/>
      <c r="I376" s="1041"/>
      <c r="J376" s="1038"/>
      <c r="K376" s="1035"/>
      <c r="L376" s="1030"/>
      <c r="M376" s="464" t="s">
        <v>380</v>
      </c>
      <c r="N376" s="465">
        <f>+N375-N377</f>
        <v>0</v>
      </c>
      <c r="O376" s="465">
        <f t="shared" ref="O376:AQ376" si="155">+N376+O375-O377</f>
        <v>0</v>
      </c>
      <c r="P376" s="465">
        <f t="shared" si="155"/>
        <v>0</v>
      </c>
      <c r="Q376" s="465">
        <f t="shared" si="155"/>
        <v>0</v>
      </c>
      <c r="R376" s="465">
        <f t="shared" si="155"/>
        <v>0</v>
      </c>
      <c r="S376" s="465">
        <f t="shared" si="155"/>
        <v>0</v>
      </c>
      <c r="T376" s="465">
        <f t="shared" si="155"/>
        <v>0</v>
      </c>
      <c r="U376" s="465">
        <f t="shared" si="155"/>
        <v>0</v>
      </c>
      <c r="V376" s="465">
        <f t="shared" si="155"/>
        <v>0</v>
      </c>
      <c r="W376" s="465">
        <f t="shared" si="155"/>
        <v>0</v>
      </c>
      <c r="X376" s="465">
        <f t="shared" si="155"/>
        <v>0</v>
      </c>
      <c r="Y376" s="465">
        <f t="shared" si="155"/>
        <v>0</v>
      </c>
      <c r="Z376" s="465">
        <f t="shared" si="155"/>
        <v>0</v>
      </c>
      <c r="AA376" s="465">
        <f t="shared" si="155"/>
        <v>0</v>
      </c>
      <c r="AB376" s="465">
        <f t="shared" si="155"/>
        <v>0</v>
      </c>
      <c r="AC376" s="465">
        <f t="shared" si="155"/>
        <v>0</v>
      </c>
      <c r="AD376" s="465">
        <f t="shared" si="155"/>
        <v>0</v>
      </c>
      <c r="AE376" s="465">
        <f t="shared" si="155"/>
        <v>0</v>
      </c>
      <c r="AF376" s="465">
        <f t="shared" si="155"/>
        <v>0</v>
      </c>
      <c r="AG376" s="465">
        <f t="shared" si="155"/>
        <v>0</v>
      </c>
      <c r="AH376" s="465">
        <f t="shared" si="155"/>
        <v>0</v>
      </c>
      <c r="AI376" s="465">
        <f t="shared" si="155"/>
        <v>0</v>
      </c>
      <c r="AJ376" s="465">
        <f t="shared" si="155"/>
        <v>0</v>
      </c>
      <c r="AK376" s="465">
        <f t="shared" si="155"/>
        <v>0</v>
      </c>
      <c r="AL376" s="465">
        <f t="shared" si="155"/>
        <v>0</v>
      </c>
      <c r="AM376" s="465">
        <f t="shared" si="155"/>
        <v>0</v>
      </c>
      <c r="AN376" s="465">
        <f t="shared" si="155"/>
        <v>0</v>
      </c>
      <c r="AO376" s="465">
        <f t="shared" si="155"/>
        <v>0</v>
      </c>
      <c r="AP376" s="465">
        <f t="shared" si="155"/>
        <v>0</v>
      </c>
      <c r="AQ376" s="465">
        <f t="shared" si="155"/>
        <v>0</v>
      </c>
      <c r="AR376" s="482"/>
      <c r="AS376" s="482"/>
      <c r="AT376" s="482"/>
      <c r="AU376" s="480"/>
    </row>
    <row r="377" spans="2:47" ht="21.75" hidden="1" customHeight="1">
      <c r="B377" s="454"/>
      <c r="C377" s="455"/>
      <c r="D377" s="1052"/>
      <c r="E377" s="1049"/>
      <c r="F377" s="846"/>
      <c r="G377" s="1044"/>
      <c r="H377" s="1035"/>
      <c r="I377" s="1041"/>
      <c r="J377" s="1038"/>
      <c r="K377" s="1035"/>
      <c r="L377" s="1030"/>
      <c r="M377" s="464" t="s">
        <v>1075</v>
      </c>
      <c r="N377" s="465"/>
      <c r="O377" s="465"/>
      <c r="P377" s="465"/>
      <c r="Q377" s="465"/>
      <c r="R377" s="465"/>
      <c r="S377" s="465"/>
      <c r="T377" s="465"/>
      <c r="U377" s="465"/>
      <c r="V377" s="465"/>
      <c r="W377" s="465"/>
      <c r="X377" s="465"/>
      <c r="Y377" s="465"/>
      <c r="Z377" s="465"/>
      <c r="AA377" s="465"/>
      <c r="AB377" s="465"/>
      <c r="AC377" s="465"/>
      <c r="AD377" s="473"/>
      <c r="AE377" s="473"/>
      <c r="AF377" s="473"/>
      <c r="AG377" s="473"/>
      <c r="AH377" s="473"/>
      <c r="AI377" s="473"/>
      <c r="AJ377" s="473"/>
      <c r="AK377" s="473"/>
      <c r="AL377" s="473"/>
      <c r="AM377" s="473"/>
      <c r="AN377" s="473"/>
      <c r="AO377" s="473"/>
      <c r="AP377" s="473"/>
      <c r="AQ377" s="473"/>
      <c r="AR377" s="482"/>
      <c r="AS377" s="482"/>
      <c r="AT377" s="482"/>
      <c r="AU377" s="480"/>
    </row>
    <row r="378" spans="2:47" ht="21.75" hidden="1" customHeight="1">
      <c r="B378" s="454"/>
      <c r="C378" s="455"/>
      <c r="D378" s="1052"/>
      <c r="E378" s="1049"/>
      <c r="F378" s="846"/>
      <c r="G378" s="1044"/>
      <c r="H378" s="1035"/>
      <c r="I378" s="1041"/>
      <c r="J378" s="1038"/>
      <c r="K378" s="1035"/>
      <c r="L378" s="1030"/>
      <c r="M378" s="49" t="s">
        <v>1076</v>
      </c>
      <c r="N378" s="466"/>
      <c r="O378" s="467"/>
      <c r="P378" s="467"/>
      <c r="Q378" s="467"/>
      <c r="R378" s="467"/>
      <c r="S378" s="467"/>
      <c r="T378" s="467"/>
      <c r="U378" s="467"/>
      <c r="V378" s="467"/>
      <c r="W378" s="467"/>
      <c r="X378" s="467"/>
      <c r="Y378" s="467"/>
      <c r="Z378" s="467"/>
      <c r="AA378" s="467"/>
      <c r="AB378" s="467"/>
      <c r="AC378" s="467"/>
      <c r="AD378" s="467"/>
      <c r="AE378" s="467"/>
      <c r="AF378" s="467"/>
      <c r="AG378" s="467"/>
      <c r="AH378" s="467"/>
      <c r="AI378" s="467"/>
      <c r="AJ378" s="467"/>
      <c r="AK378" s="467"/>
      <c r="AL378" s="467"/>
      <c r="AM378" s="467"/>
      <c r="AN378" s="467"/>
      <c r="AO378" s="467"/>
      <c r="AP378" s="467"/>
      <c r="AQ378" s="467"/>
      <c r="AR378" s="482"/>
      <c r="AS378" s="482"/>
      <c r="AT378" s="482"/>
      <c r="AU378" s="480"/>
    </row>
    <row r="379" spans="2:47" ht="21.75" hidden="1" customHeight="1">
      <c r="B379" s="136" t="s">
        <v>962</v>
      </c>
      <c r="C379" s="449" t="s">
        <v>616</v>
      </c>
      <c r="D379" s="1053" t="s">
        <v>134</v>
      </c>
      <c r="E379" s="1050"/>
      <c r="F379" s="1047"/>
      <c r="G379" s="1045"/>
      <c r="H379" s="1036"/>
      <c r="I379" s="1042"/>
      <c r="J379" s="1039"/>
      <c r="K379" s="1036">
        <f>+SUM(N379:AQ379)</f>
        <v>0</v>
      </c>
      <c r="L379" s="1031"/>
      <c r="M379" s="468" t="s">
        <v>306</v>
      </c>
      <c r="N379" s="469">
        <f>+H375+N377-N378</f>
        <v>0</v>
      </c>
      <c r="O379" s="470">
        <f t="shared" ref="O379:AQ379" si="156">+N379+O377-O378</f>
        <v>0</v>
      </c>
      <c r="P379" s="470">
        <f t="shared" si="156"/>
        <v>0</v>
      </c>
      <c r="Q379" s="470">
        <f t="shared" si="156"/>
        <v>0</v>
      </c>
      <c r="R379" s="470">
        <f t="shared" si="156"/>
        <v>0</v>
      </c>
      <c r="S379" s="470">
        <f t="shared" si="156"/>
        <v>0</v>
      </c>
      <c r="T379" s="470">
        <f t="shared" si="156"/>
        <v>0</v>
      </c>
      <c r="U379" s="470">
        <f t="shared" si="156"/>
        <v>0</v>
      </c>
      <c r="V379" s="470">
        <f t="shared" si="156"/>
        <v>0</v>
      </c>
      <c r="W379" s="470">
        <f t="shared" si="156"/>
        <v>0</v>
      </c>
      <c r="X379" s="470">
        <f t="shared" si="156"/>
        <v>0</v>
      </c>
      <c r="Y379" s="470">
        <f t="shared" si="156"/>
        <v>0</v>
      </c>
      <c r="Z379" s="470">
        <f t="shared" si="156"/>
        <v>0</v>
      </c>
      <c r="AA379" s="470">
        <f t="shared" si="156"/>
        <v>0</v>
      </c>
      <c r="AB379" s="470">
        <f t="shared" si="156"/>
        <v>0</v>
      </c>
      <c r="AC379" s="470">
        <f t="shared" si="156"/>
        <v>0</v>
      </c>
      <c r="AD379" s="470">
        <f t="shared" si="156"/>
        <v>0</v>
      </c>
      <c r="AE379" s="470">
        <f t="shared" si="156"/>
        <v>0</v>
      </c>
      <c r="AF379" s="470">
        <f t="shared" si="156"/>
        <v>0</v>
      </c>
      <c r="AG379" s="470">
        <f t="shared" si="156"/>
        <v>0</v>
      </c>
      <c r="AH379" s="470">
        <f t="shared" si="156"/>
        <v>0</v>
      </c>
      <c r="AI379" s="470">
        <f t="shared" si="156"/>
        <v>0</v>
      </c>
      <c r="AJ379" s="470">
        <f t="shared" si="156"/>
        <v>0</v>
      </c>
      <c r="AK379" s="470">
        <f t="shared" si="156"/>
        <v>0</v>
      </c>
      <c r="AL379" s="470">
        <f t="shared" si="156"/>
        <v>0</v>
      </c>
      <c r="AM379" s="470">
        <f t="shared" si="156"/>
        <v>0</v>
      </c>
      <c r="AN379" s="470">
        <f t="shared" si="156"/>
        <v>0</v>
      </c>
      <c r="AO379" s="470">
        <f t="shared" si="156"/>
        <v>0</v>
      </c>
      <c r="AP379" s="470">
        <f t="shared" si="156"/>
        <v>0</v>
      </c>
      <c r="AQ379" s="470">
        <f t="shared" si="156"/>
        <v>0</v>
      </c>
      <c r="AR379" s="481"/>
      <c r="AS379" s="481"/>
      <c r="AT379" s="481"/>
      <c r="AU379" s="479"/>
    </row>
    <row r="380" spans="2:47" ht="21.75" customHeight="1">
      <c r="B380" s="454"/>
      <c r="C380" s="455"/>
      <c r="D380" s="1051" t="s">
        <v>720</v>
      </c>
      <c r="E380" s="1048" t="s">
        <v>1183</v>
      </c>
      <c r="F380" s="1046"/>
      <c r="G380" s="1043"/>
      <c r="H380" s="1034"/>
      <c r="I380" s="1040">
        <f>+H380+K380-L380</f>
        <v>0</v>
      </c>
      <c r="J380" s="1037"/>
      <c r="K380" s="1034"/>
      <c r="L380" s="1029">
        <v>0</v>
      </c>
      <c r="M380" s="462" t="s">
        <v>386</v>
      </c>
      <c r="N380" s="463"/>
      <c r="O380" s="463"/>
      <c r="P380" s="463"/>
      <c r="Q380" s="463"/>
      <c r="R380" s="463"/>
      <c r="S380" s="463"/>
      <c r="T380" s="463"/>
      <c r="U380" s="463"/>
      <c r="V380" s="463"/>
      <c r="W380" s="463"/>
      <c r="X380" s="463"/>
      <c r="Y380" s="463"/>
      <c r="Z380" s="463"/>
      <c r="AA380" s="463"/>
      <c r="AB380" s="463"/>
      <c r="AC380" s="463"/>
      <c r="AD380" s="472"/>
      <c r="AE380" s="472"/>
      <c r="AF380" s="472"/>
      <c r="AG380" s="472"/>
      <c r="AH380" s="472"/>
      <c r="AI380" s="472"/>
      <c r="AJ380" s="472"/>
      <c r="AK380" s="472"/>
      <c r="AL380" s="472"/>
      <c r="AM380" s="472"/>
      <c r="AN380" s="472"/>
      <c r="AO380" s="472"/>
      <c r="AP380" s="472"/>
      <c r="AQ380" s="472"/>
      <c r="AR380" s="482"/>
      <c r="AS380" s="482"/>
      <c r="AT380" s="482"/>
      <c r="AU380" s="480"/>
    </row>
    <row r="381" spans="2:47" ht="21.75" customHeight="1">
      <c r="B381" s="83"/>
      <c r="C381" s="456"/>
      <c r="D381" s="1052"/>
      <c r="E381" s="1049"/>
      <c r="F381" s="846"/>
      <c r="G381" s="1044"/>
      <c r="H381" s="1035"/>
      <c r="I381" s="1041"/>
      <c r="J381" s="1038"/>
      <c r="K381" s="1035"/>
      <c r="L381" s="1030"/>
      <c r="M381" s="464" t="s">
        <v>380</v>
      </c>
      <c r="N381" s="465">
        <f>+N380-N382</f>
        <v>-400</v>
      </c>
      <c r="O381" s="465">
        <f t="shared" ref="O381:AQ381" si="157">+N381+O380-O382</f>
        <v>-600</v>
      </c>
      <c r="P381" s="465">
        <f t="shared" si="157"/>
        <v>-800</v>
      </c>
      <c r="Q381" s="465">
        <f t="shared" si="157"/>
        <v>-800</v>
      </c>
      <c r="R381" s="465">
        <f t="shared" si="157"/>
        <v>-1200</v>
      </c>
      <c r="S381" s="465">
        <f t="shared" si="157"/>
        <v>-1500</v>
      </c>
      <c r="T381" s="465">
        <f t="shared" si="157"/>
        <v>-1900</v>
      </c>
      <c r="U381" s="465">
        <f t="shared" si="157"/>
        <v>-1900</v>
      </c>
      <c r="V381" s="465">
        <f t="shared" si="157"/>
        <v>-1900</v>
      </c>
      <c r="W381" s="465">
        <f t="shared" si="157"/>
        <v>-1900</v>
      </c>
      <c r="X381" s="465">
        <f t="shared" si="157"/>
        <v>-1900</v>
      </c>
      <c r="Y381" s="465">
        <f t="shared" si="157"/>
        <v>-1900</v>
      </c>
      <c r="Z381" s="465">
        <f t="shared" si="157"/>
        <v>-1900</v>
      </c>
      <c r="AA381" s="465">
        <f t="shared" si="157"/>
        <v>-1900</v>
      </c>
      <c r="AB381" s="465">
        <f t="shared" si="157"/>
        <v>-1900</v>
      </c>
      <c r="AC381" s="465">
        <f t="shared" si="157"/>
        <v>-1900</v>
      </c>
      <c r="AD381" s="465">
        <f t="shared" si="157"/>
        <v>-1900</v>
      </c>
      <c r="AE381" s="465">
        <f t="shared" si="157"/>
        <v>-1900</v>
      </c>
      <c r="AF381" s="465">
        <f t="shared" si="157"/>
        <v>-1900</v>
      </c>
      <c r="AG381" s="465">
        <f t="shared" si="157"/>
        <v>-1900</v>
      </c>
      <c r="AH381" s="465">
        <f t="shared" si="157"/>
        <v>-1900</v>
      </c>
      <c r="AI381" s="465">
        <f t="shared" si="157"/>
        <v>-1900</v>
      </c>
      <c r="AJ381" s="465">
        <f t="shared" si="157"/>
        <v>-1900</v>
      </c>
      <c r="AK381" s="465">
        <f t="shared" si="157"/>
        <v>-1900</v>
      </c>
      <c r="AL381" s="465">
        <f t="shared" si="157"/>
        <v>-1900</v>
      </c>
      <c r="AM381" s="465">
        <f t="shared" si="157"/>
        <v>-1900</v>
      </c>
      <c r="AN381" s="465">
        <f t="shared" si="157"/>
        <v>-1900</v>
      </c>
      <c r="AO381" s="465">
        <f t="shared" si="157"/>
        <v>-1900</v>
      </c>
      <c r="AP381" s="465">
        <f t="shared" si="157"/>
        <v>-1900</v>
      </c>
      <c r="AQ381" s="465">
        <f t="shared" si="157"/>
        <v>-1900</v>
      </c>
      <c r="AR381" s="490"/>
      <c r="AS381" s="490"/>
      <c r="AT381" s="482"/>
      <c r="AU381" s="480"/>
    </row>
    <row r="382" spans="2:47" ht="21.75" customHeight="1">
      <c r="B382" s="136" t="s">
        <v>962</v>
      </c>
      <c r="C382" s="449" t="s">
        <v>616</v>
      </c>
      <c r="D382" s="1052" t="s">
        <v>134</v>
      </c>
      <c r="E382" s="1049" t="s">
        <v>1184</v>
      </c>
      <c r="F382" s="846"/>
      <c r="G382" s="1044"/>
      <c r="H382" s="1035"/>
      <c r="I382" s="1041"/>
      <c r="J382" s="1038"/>
      <c r="K382" s="1035">
        <f>+SUM(N382:AQ382)</f>
        <v>1900</v>
      </c>
      <c r="L382" s="1030"/>
      <c r="M382" s="464" t="s">
        <v>1075</v>
      </c>
      <c r="N382" s="465">
        <v>400</v>
      </c>
      <c r="O382" s="465">
        <v>200</v>
      </c>
      <c r="P382" s="465">
        <v>200</v>
      </c>
      <c r="Q382" s="465"/>
      <c r="R382" s="465">
        <v>400</v>
      </c>
      <c r="S382" s="465">
        <v>300</v>
      </c>
      <c r="T382" s="465">
        <v>400</v>
      </c>
      <c r="U382" s="465"/>
      <c r="V382" s="465"/>
      <c r="W382" s="465"/>
      <c r="X382" s="465"/>
      <c r="Y382" s="465"/>
      <c r="Z382" s="465"/>
      <c r="AA382" s="465"/>
      <c r="AB382" s="465"/>
      <c r="AC382" s="465"/>
      <c r="AD382" s="473"/>
      <c r="AE382" s="473"/>
      <c r="AF382" s="473"/>
      <c r="AG382" s="473"/>
      <c r="AH382" s="473"/>
      <c r="AI382" s="473"/>
      <c r="AJ382" s="473"/>
      <c r="AK382" s="473"/>
      <c r="AL382" s="473"/>
      <c r="AM382" s="473"/>
      <c r="AN382" s="473"/>
      <c r="AO382" s="473"/>
      <c r="AP382" s="473"/>
      <c r="AQ382" s="473"/>
      <c r="AR382" s="481"/>
      <c r="AS382" s="481"/>
      <c r="AT382" s="481"/>
      <c r="AU382" s="479"/>
    </row>
    <row r="383" spans="2:47" ht="21.75" customHeight="1">
      <c r="B383" s="454"/>
      <c r="C383" s="455"/>
      <c r="D383" s="1052"/>
      <c r="E383" s="1049"/>
      <c r="F383" s="846"/>
      <c r="G383" s="1044"/>
      <c r="H383" s="1035"/>
      <c r="I383" s="1041"/>
      <c r="J383" s="1038"/>
      <c r="K383" s="1035"/>
      <c r="L383" s="1030"/>
      <c r="M383" s="49" t="s">
        <v>1076</v>
      </c>
      <c r="N383" s="466">
        <v>300</v>
      </c>
      <c r="O383" s="467"/>
      <c r="P383" s="467">
        <v>200</v>
      </c>
      <c r="Q383" s="467">
        <v>300</v>
      </c>
      <c r="R383" s="467">
        <v>200</v>
      </c>
      <c r="S383" s="467">
        <v>300</v>
      </c>
      <c r="T383" s="467">
        <v>400</v>
      </c>
      <c r="U383" s="467"/>
      <c r="V383" s="467"/>
      <c r="W383" s="467"/>
      <c r="X383" s="467"/>
      <c r="Y383" s="467"/>
      <c r="Z383" s="467"/>
      <c r="AA383" s="467"/>
      <c r="AB383" s="467"/>
      <c r="AC383" s="467"/>
      <c r="AD383" s="467"/>
      <c r="AE383" s="467"/>
      <c r="AF383" s="467"/>
      <c r="AG383" s="467"/>
      <c r="AH383" s="467"/>
      <c r="AI383" s="467"/>
      <c r="AJ383" s="467"/>
      <c r="AK383" s="467"/>
      <c r="AL383" s="467"/>
      <c r="AM383" s="467"/>
      <c r="AN383" s="467"/>
      <c r="AO383" s="467"/>
      <c r="AP383" s="467"/>
      <c r="AQ383" s="467"/>
      <c r="AR383" s="482"/>
      <c r="AS383" s="482"/>
      <c r="AT383" s="482"/>
      <c r="AU383" s="480"/>
    </row>
    <row r="384" spans="2:47" ht="21.75" customHeight="1">
      <c r="B384" s="83"/>
      <c r="C384" s="456"/>
      <c r="D384" s="1053"/>
      <c r="E384" s="1050"/>
      <c r="F384" s="1047"/>
      <c r="G384" s="1045"/>
      <c r="H384" s="1036"/>
      <c r="I384" s="1042"/>
      <c r="J384" s="1039"/>
      <c r="K384" s="1036"/>
      <c r="L384" s="1031"/>
      <c r="M384" s="468" t="s">
        <v>306</v>
      </c>
      <c r="N384" s="469">
        <f>+H380+N382-N383</f>
        <v>100</v>
      </c>
      <c r="O384" s="470">
        <f t="shared" ref="O384:AQ384" si="158">+N384+O382-O383</f>
        <v>300</v>
      </c>
      <c r="P384" s="470">
        <f t="shared" si="158"/>
        <v>300</v>
      </c>
      <c r="Q384" s="470">
        <f t="shared" si="158"/>
        <v>0</v>
      </c>
      <c r="R384" s="470">
        <f t="shared" si="158"/>
        <v>200</v>
      </c>
      <c r="S384" s="470">
        <f t="shared" si="158"/>
        <v>200</v>
      </c>
      <c r="T384" s="470">
        <f t="shared" si="158"/>
        <v>200</v>
      </c>
      <c r="U384" s="470">
        <f t="shared" si="158"/>
        <v>200</v>
      </c>
      <c r="V384" s="470">
        <f t="shared" si="158"/>
        <v>200</v>
      </c>
      <c r="W384" s="470">
        <f t="shared" si="158"/>
        <v>200</v>
      </c>
      <c r="X384" s="470">
        <f t="shared" si="158"/>
        <v>200</v>
      </c>
      <c r="Y384" s="470">
        <f t="shared" si="158"/>
        <v>200</v>
      </c>
      <c r="Z384" s="470">
        <f t="shared" si="158"/>
        <v>200</v>
      </c>
      <c r="AA384" s="470">
        <f t="shared" si="158"/>
        <v>200</v>
      </c>
      <c r="AB384" s="470">
        <f t="shared" si="158"/>
        <v>200</v>
      </c>
      <c r="AC384" s="470">
        <f t="shared" si="158"/>
        <v>200</v>
      </c>
      <c r="AD384" s="470">
        <f t="shared" si="158"/>
        <v>200</v>
      </c>
      <c r="AE384" s="470">
        <f t="shared" si="158"/>
        <v>200</v>
      </c>
      <c r="AF384" s="470">
        <f t="shared" si="158"/>
        <v>200</v>
      </c>
      <c r="AG384" s="470">
        <f t="shared" si="158"/>
        <v>200</v>
      </c>
      <c r="AH384" s="470">
        <f t="shared" si="158"/>
        <v>200</v>
      </c>
      <c r="AI384" s="470">
        <f t="shared" si="158"/>
        <v>200</v>
      </c>
      <c r="AJ384" s="470">
        <f t="shared" si="158"/>
        <v>200</v>
      </c>
      <c r="AK384" s="470">
        <f t="shared" si="158"/>
        <v>200</v>
      </c>
      <c r="AL384" s="470">
        <f t="shared" si="158"/>
        <v>200</v>
      </c>
      <c r="AM384" s="470">
        <f t="shared" si="158"/>
        <v>200</v>
      </c>
      <c r="AN384" s="470">
        <f t="shared" si="158"/>
        <v>200</v>
      </c>
      <c r="AO384" s="470">
        <f t="shared" si="158"/>
        <v>200</v>
      </c>
      <c r="AP384" s="470">
        <f t="shared" si="158"/>
        <v>200</v>
      </c>
      <c r="AQ384" s="470">
        <f t="shared" si="158"/>
        <v>200</v>
      </c>
      <c r="AR384" s="490"/>
      <c r="AS384" s="490"/>
      <c r="AT384" s="482"/>
      <c r="AU384" s="480"/>
    </row>
    <row r="385" spans="2:47" ht="21.75" hidden="1" customHeight="1">
      <c r="B385" s="136" t="s">
        <v>962</v>
      </c>
      <c r="C385" s="449" t="s">
        <v>616</v>
      </c>
      <c r="D385" s="1051" t="s">
        <v>129</v>
      </c>
      <c r="E385" s="1048" t="s">
        <v>1185</v>
      </c>
      <c r="F385" s="1046"/>
      <c r="G385" s="1043"/>
      <c r="H385" s="1034"/>
      <c r="I385" s="1040">
        <f>+H385+K385-L385</f>
        <v>0</v>
      </c>
      <c r="J385" s="1037"/>
      <c r="K385" s="1034">
        <f>+SUM(N385:AQ385)</f>
        <v>0</v>
      </c>
      <c r="L385" s="1029">
        <v>0</v>
      </c>
      <c r="M385" s="462" t="s">
        <v>386</v>
      </c>
      <c r="N385" s="463"/>
      <c r="O385" s="463"/>
      <c r="P385" s="463"/>
      <c r="Q385" s="463"/>
      <c r="R385" s="463"/>
      <c r="S385" s="463"/>
      <c r="T385" s="463"/>
      <c r="U385" s="463"/>
      <c r="V385" s="463"/>
      <c r="W385" s="463"/>
      <c r="X385" s="463"/>
      <c r="Y385" s="463"/>
      <c r="Z385" s="463"/>
      <c r="AA385" s="463"/>
      <c r="AB385" s="463"/>
      <c r="AC385" s="463"/>
      <c r="AD385" s="472"/>
      <c r="AE385" s="472"/>
      <c r="AF385" s="472"/>
      <c r="AG385" s="472"/>
      <c r="AH385" s="472"/>
      <c r="AI385" s="472"/>
      <c r="AJ385" s="472"/>
      <c r="AK385" s="472"/>
      <c r="AL385" s="472"/>
      <c r="AM385" s="472"/>
      <c r="AN385" s="472"/>
      <c r="AO385" s="472"/>
      <c r="AP385" s="472"/>
      <c r="AQ385" s="472"/>
      <c r="AR385" s="481"/>
      <c r="AS385" s="481"/>
      <c r="AT385" s="481"/>
      <c r="AU385" s="479"/>
    </row>
    <row r="386" spans="2:47" ht="21.75" hidden="1" customHeight="1">
      <c r="B386" s="454"/>
      <c r="C386" s="455"/>
      <c r="D386" s="1052"/>
      <c r="E386" s="1049"/>
      <c r="F386" s="846"/>
      <c r="G386" s="1044"/>
      <c r="H386" s="1035"/>
      <c r="I386" s="1041"/>
      <c r="J386" s="1038"/>
      <c r="K386" s="1035"/>
      <c r="L386" s="1030"/>
      <c r="M386" s="464" t="s">
        <v>380</v>
      </c>
      <c r="N386" s="465">
        <f>+N385-N387</f>
        <v>0</v>
      </c>
      <c r="O386" s="465">
        <f t="shared" ref="O386:AQ386" si="159">+N386+O385-O387</f>
        <v>0</v>
      </c>
      <c r="P386" s="465">
        <f t="shared" si="159"/>
        <v>0</v>
      </c>
      <c r="Q386" s="465">
        <f t="shared" si="159"/>
        <v>0</v>
      </c>
      <c r="R386" s="465">
        <f t="shared" si="159"/>
        <v>0</v>
      </c>
      <c r="S386" s="465">
        <f t="shared" si="159"/>
        <v>0</v>
      </c>
      <c r="T386" s="465">
        <f t="shared" si="159"/>
        <v>0</v>
      </c>
      <c r="U386" s="465">
        <f t="shared" si="159"/>
        <v>0</v>
      </c>
      <c r="V386" s="465">
        <f t="shared" si="159"/>
        <v>0</v>
      </c>
      <c r="W386" s="465">
        <f t="shared" si="159"/>
        <v>0</v>
      </c>
      <c r="X386" s="465">
        <f t="shared" si="159"/>
        <v>0</v>
      </c>
      <c r="Y386" s="465">
        <f t="shared" si="159"/>
        <v>0</v>
      </c>
      <c r="Z386" s="465">
        <f t="shared" si="159"/>
        <v>0</v>
      </c>
      <c r="AA386" s="465">
        <f t="shared" si="159"/>
        <v>0</v>
      </c>
      <c r="AB386" s="465">
        <f t="shared" si="159"/>
        <v>0</v>
      </c>
      <c r="AC386" s="465">
        <f t="shared" si="159"/>
        <v>0</v>
      </c>
      <c r="AD386" s="465">
        <f t="shared" si="159"/>
        <v>0</v>
      </c>
      <c r="AE386" s="465">
        <f t="shared" si="159"/>
        <v>0</v>
      </c>
      <c r="AF386" s="465">
        <f t="shared" si="159"/>
        <v>0</v>
      </c>
      <c r="AG386" s="465">
        <f t="shared" si="159"/>
        <v>0</v>
      </c>
      <c r="AH386" s="465">
        <f t="shared" si="159"/>
        <v>0</v>
      </c>
      <c r="AI386" s="465">
        <f t="shared" si="159"/>
        <v>0</v>
      </c>
      <c r="AJ386" s="465">
        <f t="shared" si="159"/>
        <v>0</v>
      </c>
      <c r="AK386" s="465">
        <f t="shared" si="159"/>
        <v>0</v>
      </c>
      <c r="AL386" s="465">
        <f t="shared" si="159"/>
        <v>0</v>
      </c>
      <c r="AM386" s="465">
        <f t="shared" si="159"/>
        <v>0</v>
      </c>
      <c r="AN386" s="465">
        <f t="shared" si="159"/>
        <v>0</v>
      </c>
      <c r="AO386" s="465">
        <f t="shared" si="159"/>
        <v>0</v>
      </c>
      <c r="AP386" s="465">
        <f t="shared" si="159"/>
        <v>0</v>
      </c>
      <c r="AQ386" s="465">
        <f t="shared" si="159"/>
        <v>0</v>
      </c>
      <c r="AR386" s="482"/>
      <c r="AS386" s="482"/>
      <c r="AT386" s="482"/>
      <c r="AU386" s="480"/>
    </row>
    <row r="387" spans="2:47" ht="21.75" hidden="1" customHeight="1">
      <c r="B387" s="83"/>
      <c r="C387" s="456"/>
      <c r="D387" s="1052"/>
      <c r="E387" s="1049"/>
      <c r="F387" s="846"/>
      <c r="G387" s="1044"/>
      <c r="H387" s="1035"/>
      <c r="I387" s="1041"/>
      <c r="J387" s="1038"/>
      <c r="K387" s="1035"/>
      <c r="L387" s="1030"/>
      <c r="M387" s="464" t="s">
        <v>1075</v>
      </c>
      <c r="N387" s="465"/>
      <c r="O387" s="465"/>
      <c r="P387" s="465"/>
      <c r="Q387" s="465"/>
      <c r="R387" s="465"/>
      <c r="S387" s="465"/>
      <c r="T387" s="465"/>
      <c r="U387" s="465"/>
      <c r="V387" s="465"/>
      <c r="W387" s="465"/>
      <c r="X387" s="465"/>
      <c r="Y387" s="465"/>
      <c r="Z387" s="465"/>
      <c r="AA387" s="465"/>
      <c r="AB387" s="465"/>
      <c r="AC387" s="465"/>
      <c r="AD387" s="473"/>
      <c r="AE387" s="473"/>
      <c r="AF387" s="473"/>
      <c r="AG387" s="473"/>
      <c r="AH387" s="473"/>
      <c r="AI387" s="473"/>
      <c r="AJ387" s="473"/>
      <c r="AK387" s="473"/>
      <c r="AL387" s="473"/>
      <c r="AM387" s="473"/>
      <c r="AN387" s="473"/>
      <c r="AO387" s="473"/>
      <c r="AP387" s="473"/>
      <c r="AQ387" s="473"/>
      <c r="AR387" s="490"/>
      <c r="AS387" s="490"/>
      <c r="AT387" s="482"/>
      <c r="AU387" s="480"/>
    </row>
    <row r="388" spans="2:47" ht="21.75" hidden="1" customHeight="1">
      <c r="B388" s="136" t="s">
        <v>962</v>
      </c>
      <c r="C388" s="449" t="s">
        <v>616</v>
      </c>
      <c r="D388" s="1052" t="s">
        <v>129</v>
      </c>
      <c r="E388" s="1049" t="s">
        <v>1186</v>
      </c>
      <c r="F388" s="846"/>
      <c r="G388" s="1044"/>
      <c r="H388" s="1035"/>
      <c r="I388" s="1041"/>
      <c r="J388" s="1038"/>
      <c r="K388" s="1035">
        <f>+SUM(N388:AQ388)</f>
        <v>0</v>
      </c>
      <c r="L388" s="1030"/>
      <c r="M388" s="49" t="s">
        <v>1076</v>
      </c>
      <c r="N388" s="466"/>
      <c r="O388" s="467"/>
      <c r="P388" s="467"/>
      <c r="Q388" s="467"/>
      <c r="R388" s="467"/>
      <c r="S388" s="467"/>
      <c r="T388" s="467"/>
      <c r="U388" s="467"/>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7"/>
      <c r="AQ388" s="467"/>
      <c r="AR388" s="481"/>
      <c r="AS388" s="481"/>
      <c r="AT388" s="481"/>
      <c r="AU388" s="479"/>
    </row>
    <row r="389" spans="2:47" ht="21.75" hidden="1" customHeight="1">
      <c r="B389" s="454"/>
      <c r="C389" s="455"/>
      <c r="D389" s="1053"/>
      <c r="E389" s="1050"/>
      <c r="F389" s="1047"/>
      <c r="G389" s="1045"/>
      <c r="H389" s="1036"/>
      <c r="I389" s="1042"/>
      <c r="J389" s="1039"/>
      <c r="K389" s="1036"/>
      <c r="L389" s="1031"/>
      <c r="M389" s="468" t="s">
        <v>306</v>
      </c>
      <c r="N389" s="469">
        <f>+H385+N387-N388</f>
        <v>0</v>
      </c>
      <c r="O389" s="470">
        <f t="shared" ref="O389:AQ389" si="160">+N389+O387-O388</f>
        <v>0</v>
      </c>
      <c r="P389" s="470">
        <f t="shared" si="160"/>
        <v>0</v>
      </c>
      <c r="Q389" s="470">
        <f t="shared" si="160"/>
        <v>0</v>
      </c>
      <c r="R389" s="470">
        <f t="shared" si="160"/>
        <v>0</v>
      </c>
      <c r="S389" s="470">
        <f t="shared" si="160"/>
        <v>0</v>
      </c>
      <c r="T389" s="470">
        <f t="shared" si="160"/>
        <v>0</v>
      </c>
      <c r="U389" s="470">
        <f t="shared" si="160"/>
        <v>0</v>
      </c>
      <c r="V389" s="470">
        <f t="shared" si="160"/>
        <v>0</v>
      </c>
      <c r="W389" s="470">
        <f t="shared" si="160"/>
        <v>0</v>
      </c>
      <c r="X389" s="470">
        <f t="shared" si="160"/>
        <v>0</v>
      </c>
      <c r="Y389" s="470">
        <f t="shared" si="160"/>
        <v>0</v>
      </c>
      <c r="Z389" s="470">
        <f t="shared" si="160"/>
        <v>0</v>
      </c>
      <c r="AA389" s="470">
        <f t="shared" si="160"/>
        <v>0</v>
      </c>
      <c r="AB389" s="470">
        <f t="shared" si="160"/>
        <v>0</v>
      </c>
      <c r="AC389" s="470">
        <f t="shared" si="160"/>
        <v>0</v>
      </c>
      <c r="AD389" s="470">
        <f t="shared" si="160"/>
        <v>0</v>
      </c>
      <c r="AE389" s="470">
        <f t="shared" si="160"/>
        <v>0</v>
      </c>
      <c r="AF389" s="470">
        <f t="shared" si="160"/>
        <v>0</v>
      </c>
      <c r="AG389" s="470">
        <f t="shared" si="160"/>
        <v>0</v>
      </c>
      <c r="AH389" s="470">
        <f t="shared" si="160"/>
        <v>0</v>
      </c>
      <c r="AI389" s="470">
        <f t="shared" si="160"/>
        <v>0</v>
      </c>
      <c r="AJ389" s="470">
        <f t="shared" si="160"/>
        <v>0</v>
      </c>
      <c r="AK389" s="470">
        <f t="shared" si="160"/>
        <v>0</v>
      </c>
      <c r="AL389" s="470">
        <f t="shared" si="160"/>
        <v>0</v>
      </c>
      <c r="AM389" s="470">
        <f t="shared" si="160"/>
        <v>0</v>
      </c>
      <c r="AN389" s="470">
        <f t="shared" si="160"/>
        <v>0</v>
      </c>
      <c r="AO389" s="470">
        <f t="shared" si="160"/>
        <v>0</v>
      </c>
      <c r="AP389" s="470">
        <f t="shared" si="160"/>
        <v>0</v>
      </c>
      <c r="AQ389" s="470">
        <f t="shared" si="160"/>
        <v>0</v>
      </c>
      <c r="AR389" s="482"/>
      <c r="AS389" s="482"/>
      <c r="AT389" s="482"/>
      <c r="AU389" s="480"/>
    </row>
    <row r="390" spans="2:47" ht="21.75" hidden="1" customHeight="1">
      <c r="B390" s="83"/>
      <c r="C390" s="456"/>
      <c r="D390" s="1051" t="s">
        <v>736</v>
      </c>
      <c r="E390" s="1048" t="s">
        <v>1187</v>
      </c>
      <c r="F390" s="1046"/>
      <c r="G390" s="1043"/>
      <c r="H390" s="1034"/>
      <c r="I390" s="1040">
        <f>+H390+K390-L390</f>
        <v>0</v>
      </c>
      <c r="J390" s="1037"/>
      <c r="K390" s="1034"/>
      <c r="L390" s="1029">
        <v>0</v>
      </c>
      <c r="M390" s="462" t="s">
        <v>386</v>
      </c>
      <c r="N390" s="463"/>
      <c r="O390" s="463"/>
      <c r="P390" s="463"/>
      <c r="Q390" s="463"/>
      <c r="R390" s="463"/>
      <c r="S390" s="463"/>
      <c r="T390" s="463"/>
      <c r="U390" s="463"/>
      <c r="V390" s="463"/>
      <c r="W390" s="463"/>
      <c r="X390" s="463"/>
      <c r="Y390" s="463"/>
      <c r="Z390" s="463"/>
      <c r="AA390" s="463"/>
      <c r="AB390" s="463"/>
      <c r="AC390" s="463"/>
      <c r="AD390" s="472"/>
      <c r="AE390" s="472"/>
      <c r="AF390" s="472"/>
      <c r="AG390" s="472"/>
      <c r="AH390" s="472"/>
      <c r="AI390" s="472"/>
      <c r="AJ390" s="472"/>
      <c r="AK390" s="472"/>
      <c r="AL390" s="472"/>
      <c r="AM390" s="472"/>
      <c r="AN390" s="472"/>
      <c r="AO390" s="472"/>
      <c r="AP390" s="472"/>
      <c r="AQ390" s="472"/>
      <c r="AR390" s="490"/>
      <c r="AS390" s="490"/>
      <c r="AT390" s="482"/>
      <c r="AU390" s="480"/>
    </row>
    <row r="391" spans="2:47" ht="21.75" hidden="1" customHeight="1">
      <c r="B391" s="136" t="s">
        <v>962</v>
      </c>
      <c r="C391" s="449" t="s">
        <v>616</v>
      </c>
      <c r="D391" s="1052" t="s">
        <v>133</v>
      </c>
      <c r="E391" s="1049" t="s">
        <v>1188</v>
      </c>
      <c r="F391" s="846"/>
      <c r="G391" s="1044"/>
      <c r="H391" s="1035"/>
      <c r="I391" s="1041"/>
      <c r="J391" s="1038"/>
      <c r="K391" s="1035">
        <f>+SUM(N391:AQ391)</f>
        <v>0</v>
      </c>
      <c r="L391" s="1030"/>
      <c r="M391" s="464" t="s">
        <v>380</v>
      </c>
      <c r="N391" s="465">
        <f>+N390-N392</f>
        <v>0</v>
      </c>
      <c r="O391" s="465">
        <f t="shared" ref="O391:AQ391" si="161">+N391+O390-O392</f>
        <v>0</v>
      </c>
      <c r="P391" s="465">
        <f t="shared" si="161"/>
        <v>0</v>
      </c>
      <c r="Q391" s="465">
        <f t="shared" si="161"/>
        <v>0</v>
      </c>
      <c r="R391" s="465">
        <f t="shared" si="161"/>
        <v>0</v>
      </c>
      <c r="S391" s="465">
        <f t="shared" si="161"/>
        <v>0</v>
      </c>
      <c r="T391" s="465">
        <f t="shared" si="161"/>
        <v>0</v>
      </c>
      <c r="U391" s="465">
        <f t="shared" si="161"/>
        <v>0</v>
      </c>
      <c r="V391" s="465">
        <f t="shared" si="161"/>
        <v>0</v>
      </c>
      <c r="W391" s="465">
        <f t="shared" si="161"/>
        <v>0</v>
      </c>
      <c r="X391" s="465">
        <f t="shared" si="161"/>
        <v>0</v>
      </c>
      <c r="Y391" s="465">
        <f t="shared" si="161"/>
        <v>0</v>
      </c>
      <c r="Z391" s="465">
        <f t="shared" si="161"/>
        <v>0</v>
      </c>
      <c r="AA391" s="465">
        <f t="shared" si="161"/>
        <v>0</v>
      </c>
      <c r="AB391" s="465">
        <f t="shared" si="161"/>
        <v>0</v>
      </c>
      <c r="AC391" s="465">
        <f t="shared" si="161"/>
        <v>0</v>
      </c>
      <c r="AD391" s="465">
        <f t="shared" si="161"/>
        <v>0</v>
      </c>
      <c r="AE391" s="465">
        <f t="shared" si="161"/>
        <v>0</v>
      </c>
      <c r="AF391" s="465">
        <f t="shared" si="161"/>
        <v>0</v>
      </c>
      <c r="AG391" s="465">
        <f t="shared" si="161"/>
        <v>0</v>
      </c>
      <c r="AH391" s="465">
        <f t="shared" si="161"/>
        <v>0</v>
      </c>
      <c r="AI391" s="465">
        <f t="shared" si="161"/>
        <v>0</v>
      </c>
      <c r="AJ391" s="465">
        <f t="shared" si="161"/>
        <v>0</v>
      </c>
      <c r="AK391" s="465">
        <f t="shared" si="161"/>
        <v>0</v>
      </c>
      <c r="AL391" s="465">
        <f t="shared" si="161"/>
        <v>0</v>
      </c>
      <c r="AM391" s="465">
        <f t="shared" si="161"/>
        <v>0</v>
      </c>
      <c r="AN391" s="465">
        <f t="shared" si="161"/>
        <v>0</v>
      </c>
      <c r="AO391" s="465">
        <f t="shared" si="161"/>
        <v>0</v>
      </c>
      <c r="AP391" s="465">
        <f t="shared" si="161"/>
        <v>0</v>
      </c>
      <c r="AQ391" s="465">
        <f t="shared" si="161"/>
        <v>0</v>
      </c>
      <c r="AR391" s="481"/>
      <c r="AS391" s="481"/>
      <c r="AT391" s="481"/>
      <c r="AU391" s="479"/>
    </row>
    <row r="392" spans="2:47" ht="21.75" hidden="1" customHeight="1">
      <c r="B392" s="454"/>
      <c r="C392" s="455"/>
      <c r="D392" s="1052"/>
      <c r="E392" s="1049"/>
      <c r="F392" s="846"/>
      <c r="G392" s="1044"/>
      <c r="H392" s="1035"/>
      <c r="I392" s="1041"/>
      <c r="J392" s="1038"/>
      <c r="K392" s="1035"/>
      <c r="L392" s="1030"/>
      <c r="M392" s="464" t="s">
        <v>1075</v>
      </c>
      <c r="N392" s="465"/>
      <c r="O392" s="465"/>
      <c r="P392" s="465"/>
      <c r="Q392" s="465"/>
      <c r="R392" s="465"/>
      <c r="S392" s="465"/>
      <c r="T392" s="465"/>
      <c r="U392" s="465"/>
      <c r="V392" s="465"/>
      <c r="W392" s="465"/>
      <c r="X392" s="465"/>
      <c r="Y392" s="465"/>
      <c r="Z392" s="465"/>
      <c r="AA392" s="465"/>
      <c r="AB392" s="465"/>
      <c r="AC392" s="465"/>
      <c r="AD392" s="473"/>
      <c r="AE392" s="473"/>
      <c r="AF392" s="473"/>
      <c r="AG392" s="473"/>
      <c r="AH392" s="473"/>
      <c r="AI392" s="473"/>
      <c r="AJ392" s="473"/>
      <c r="AK392" s="473"/>
      <c r="AL392" s="473"/>
      <c r="AM392" s="473"/>
      <c r="AN392" s="473"/>
      <c r="AO392" s="473"/>
      <c r="AP392" s="473"/>
      <c r="AQ392" s="473"/>
      <c r="AR392" s="482"/>
      <c r="AS392" s="482"/>
      <c r="AT392" s="482"/>
      <c r="AU392" s="480"/>
    </row>
    <row r="393" spans="2:47" ht="21.75" hidden="1" customHeight="1">
      <c r="B393" s="83"/>
      <c r="C393" s="456"/>
      <c r="D393" s="1052"/>
      <c r="E393" s="1049"/>
      <c r="F393" s="846"/>
      <c r="G393" s="1044"/>
      <c r="H393" s="1035"/>
      <c r="I393" s="1041"/>
      <c r="J393" s="1038"/>
      <c r="K393" s="1035"/>
      <c r="L393" s="1030"/>
      <c r="M393" s="49" t="s">
        <v>1076</v>
      </c>
      <c r="N393" s="466"/>
      <c r="O393" s="467"/>
      <c r="P393" s="467"/>
      <c r="Q393" s="467"/>
      <c r="R393" s="467"/>
      <c r="S393" s="467"/>
      <c r="T393" s="467"/>
      <c r="U393" s="467"/>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7"/>
      <c r="AQ393" s="467"/>
      <c r="AR393" s="490"/>
      <c r="AS393" s="490"/>
      <c r="AT393" s="482"/>
      <c r="AU393" s="480"/>
    </row>
    <row r="394" spans="2:47" ht="21.75" hidden="1" customHeight="1">
      <c r="B394" s="136" t="s">
        <v>962</v>
      </c>
      <c r="C394" s="449" t="s">
        <v>616</v>
      </c>
      <c r="D394" s="1053" t="s">
        <v>132</v>
      </c>
      <c r="E394" s="1050" t="s">
        <v>1189</v>
      </c>
      <c r="F394" s="1047"/>
      <c r="G394" s="1045"/>
      <c r="H394" s="1036"/>
      <c r="I394" s="1042"/>
      <c r="J394" s="1039"/>
      <c r="K394" s="1036">
        <f>+SUM(N394:AQ394)</f>
        <v>0</v>
      </c>
      <c r="L394" s="1031"/>
      <c r="M394" s="468" t="s">
        <v>306</v>
      </c>
      <c r="N394" s="469">
        <f>+H390+N392-N393</f>
        <v>0</v>
      </c>
      <c r="O394" s="470">
        <f t="shared" ref="O394:AQ394" si="162">+N394+O392-O393</f>
        <v>0</v>
      </c>
      <c r="P394" s="470">
        <f t="shared" si="162"/>
        <v>0</v>
      </c>
      <c r="Q394" s="470">
        <f t="shared" si="162"/>
        <v>0</v>
      </c>
      <c r="R394" s="470">
        <f t="shared" si="162"/>
        <v>0</v>
      </c>
      <c r="S394" s="470">
        <f t="shared" si="162"/>
        <v>0</v>
      </c>
      <c r="T394" s="470">
        <f t="shared" si="162"/>
        <v>0</v>
      </c>
      <c r="U394" s="470">
        <f t="shared" si="162"/>
        <v>0</v>
      </c>
      <c r="V394" s="470">
        <f t="shared" si="162"/>
        <v>0</v>
      </c>
      <c r="W394" s="470">
        <f t="shared" si="162"/>
        <v>0</v>
      </c>
      <c r="X394" s="470">
        <f t="shared" si="162"/>
        <v>0</v>
      </c>
      <c r="Y394" s="470">
        <f t="shared" si="162"/>
        <v>0</v>
      </c>
      <c r="Z394" s="470">
        <f t="shared" si="162"/>
        <v>0</v>
      </c>
      <c r="AA394" s="470">
        <f t="shared" si="162"/>
        <v>0</v>
      </c>
      <c r="AB394" s="470">
        <f t="shared" si="162"/>
        <v>0</v>
      </c>
      <c r="AC394" s="470">
        <f t="shared" si="162"/>
        <v>0</v>
      </c>
      <c r="AD394" s="470">
        <f t="shared" si="162"/>
        <v>0</v>
      </c>
      <c r="AE394" s="470">
        <f t="shared" si="162"/>
        <v>0</v>
      </c>
      <c r="AF394" s="470">
        <f t="shared" si="162"/>
        <v>0</v>
      </c>
      <c r="AG394" s="470">
        <f t="shared" si="162"/>
        <v>0</v>
      </c>
      <c r="AH394" s="470">
        <f t="shared" si="162"/>
        <v>0</v>
      </c>
      <c r="AI394" s="470">
        <f t="shared" si="162"/>
        <v>0</v>
      </c>
      <c r="AJ394" s="470">
        <f t="shared" si="162"/>
        <v>0</v>
      </c>
      <c r="AK394" s="470">
        <f t="shared" si="162"/>
        <v>0</v>
      </c>
      <c r="AL394" s="470">
        <f t="shared" si="162"/>
        <v>0</v>
      </c>
      <c r="AM394" s="470">
        <f t="shared" si="162"/>
        <v>0</v>
      </c>
      <c r="AN394" s="470">
        <f t="shared" si="162"/>
        <v>0</v>
      </c>
      <c r="AO394" s="470">
        <f t="shared" si="162"/>
        <v>0</v>
      </c>
      <c r="AP394" s="470">
        <f t="shared" si="162"/>
        <v>0</v>
      </c>
      <c r="AQ394" s="470">
        <f t="shared" si="162"/>
        <v>0</v>
      </c>
      <c r="AR394" s="481"/>
      <c r="AS394" s="481"/>
      <c r="AT394" s="481"/>
      <c r="AU394" s="479"/>
    </row>
    <row r="395" spans="2:47" ht="21.75" customHeight="1">
      <c r="B395" s="454"/>
      <c r="C395" s="455"/>
      <c r="D395" s="1051" t="s">
        <v>736</v>
      </c>
      <c r="E395" s="1048" t="s">
        <v>1190</v>
      </c>
      <c r="F395" s="1046"/>
      <c r="G395" s="1043">
        <v>100</v>
      </c>
      <c r="H395" s="1034">
        <v>600</v>
      </c>
      <c r="I395" s="1040">
        <f>+H395+K395-L395</f>
        <v>600</v>
      </c>
      <c r="J395" s="1037"/>
      <c r="K395" s="1034"/>
      <c r="L395" s="1029">
        <v>0</v>
      </c>
      <c r="M395" s="462" t="s">
        <v>386</v>
      </c>
      <c r="N395" s="463"/>
      <c r="O395" s="463"/>
      <c r="P395" s="463"/>
      <c r="Q395" s="463"/>
      <c r="R395" s="463"/>
      <c r="S395" s="463"/>
      <c r="T395" s="463"/>
      <c r="U395" s="463"/>
      <c r="V395" s="463"/>
      <c r="W395" s="463"/>
      <c r="X395" s="463"/>
      <c r="Y395" s="463"/>
      <c r="Z395" s="463"/>
      <c r="AA395" s="463"/>
      <c r="AB395" s="463"/>
      <c r="AC395" s="463"/>
      <c r="AD395" s="472"/>
      <c r="AE395" s="472"/>
      <c r="AF395" s="472"/>
      <c r="AG395" s="472"/>
      <c r="AH395" s="472"/>
      <c r="AI395" s="472"/>
      <c r="AJ395" s="472"/>
      <c r="AK395" s="472"/>
      <c r="AL395" s="472"/>
      <c r="AM395" s="472"/>
      <c r="AN395" s="472"/>
      <c r="AO395" s="472"/>
      <c r="AP395" s="472"/>
      <c r="AQ395" s="472"/>
      <c r="AR395" s="482"/>
      <c r="AS395" s="482"/>
      <c r="AT395" s="482"/>
      <c r="AU395" s="480"/>
    </row>
    <row r="396" spans="2:47" ht="21.75" customHeight="1">
      <c r="B396" s="83"/>
      <c r="C396" s="456"/>
      <c r="D396" s="1052" t="s">
        <v>133</v>
      </c>
      <c r="E396" s="1049" t="s">
        <v>1188</v>
      </c>
      <c r="F396" s="846"/>
      <c r="G396" s="1044"/>
      <c r="H396" s="1035"/>
      <c r="I396" s="1041"/>
      <c r="J396" s="1038"/>
      <c r="K396" s="1035"/>
      <c r="L396" s="1030"/>
      <c r="M396" s="464" t="s">
        <v>380</v>
      </c>
      <c r="N396" s="465">
        <f>+N395-N397</f>
        <v>0</v>
      </c>
      <c r="O396" s="465">
        <f t="shared" ref="O396:AQ396" si="163">+N396+O395-O397</f>
        <v>0</v>
      </c>
      <c r="P396" s="465">
        <f t="shared" si="163"/>
        <v>0</v>
      </c>
      <c r="Q396" s="465">
        <f t="shared" si="163"/>
        <v>0</v>
      </c>
      <c r="R396" s="465">
        <f t="shared" si="163"/>
        <v>0</v>
      </c>
      <c r="S396" s="465">
        <f t="shared" si="163"/>
        <v>0</v>
      </c>
      <c r="T396" s="465">
        <f t="shared" si="163"/>
        <v>0</v>
      </c>
      <c r="U396" s="465">
        <f t="shared" si="163"/>
        <v>0</v>
      </c>
      <c r="V396" s="465">
        <f t="shared" si="163"/>
        <v>0</v>
      </c>
      <c r="W396" s="465">
        <f t="shared" si="163"/>
        <v>0</v>
      </c>
      <c r="X396" s="465">
        <f t="shared" si="163"/>
        <v>0</v>
      </c>
      <c r="Y396" s="465">
        <f t="shared" si="163"/>
        <v>0</v>
      </c>
      <c r="Z396" s="465">
        <f t="shared" si="163"/>
        <v>0</v>
      </c>
      <c r="AA396" s="465">
        <f t="shared" si="163"/>
        <v>0</v>
      </c>
      <c r="AB396" s="465">
        <f t="shared" si="163"/>
        <v>0</v>
      </c>
      <c r="AC396" s="465">
        <f t="shared" si="163"/>
        <v>0</v>
      </c>
      <c r="AD396" s="465">
        <f t="shared" si="163"/>
        <v>0</v>
      </c>
      <c r="AE396" s="465">
        <f t="shared" si="163"/>
        <v>0</v>
      </c>
      <c r="AF396" s="465">
        <f t="shared" si="163"/>
        <v>0</v>
      </c>
      <c r="AG396" s="465">
        <f t="shared" si="163"/>
        <v>0</v>
      </c>
      <c r="AH396" s="465">
        <f t="shared" si="163"/>
        <v>0</v>
      </c>
      <c r="AI396" s="465">
        <f t="shared" si="163"/>
        <v>0</v>
      </c>
      <c r="AJ396" s="465">
        <f t="shared" si="163"/>
        <v>0</v>
      </c>
      <c r="AK396" s="465">
        <f t="shared" si="163"/>
        <v>0</v>
      </c>
      <c r="AL396" s="465">
        <f t="shared" si="163"/>
        <v>0</v>
      </c>
      <c r="AM396" s="465">
        <f t="shared" si="163"/>
        <v>0</v>
      </c>
      <c r="AN396" s="465">
        <f t="shared" si="163"/>
        <v>0</v>
      </c>
      <c r="AO396" s="465">
        <f t="shared" si="163"/>
        <v>0</v>
      </c>
      <c r="AP396" s="465">
        <f t="shared" si="163"/>
        <v>0</v>
      </c>
      <c r="AQ396" s="465">
        <f t="shared" si="163"/>
        <v>0</v>
      </c>
      <c r="AR396" s="490"/>
      <c r="AS396" s="490"/>
      <c r="AT396" s="482"/>
      <c r="AU396" s="480"/>
    </row>
    <row r="397" spans="2:47" ht="21.75" customHeight="1">
      <c r="B397" s="454"/>
      <c r="C397" s="455"/>
      <c r="D397" s="1052"/>
      <c r="E397" s="1049"/>
      <c r="F397" s="846" t="s">
        <v>1180</v>
      </c>
      <c r="G397" s="1044"/>
      <c r="H397" s="1035"/>
      <c r="I397" s="1041"/>
      <c r="J397" s="1038"/>
      <c r="K397" s="1035">
        <f>+SUM(N397:AQ397)</f>
        <v>0</v>
      </c>
      <c r="L397" s="1030"/>
      <c r="M397" s="464" t="s">
        <v>1075</v>
      </c>
      <c r="N397" s="465"/>
      <c r="O397" s="465"/>
      <c r="P397" s="465"/>
      <c r="Q397" s="465"/>
      <c r="R397" s="465"/>
      <c r="S397" s="465"/>
      <c r="T397" s="465"/>
      <c r="U397" s="465"/>
      <c r="V397" s="465"/>
      <c r="W397" s="465"/>
      <c r="X397" s="465"/>
      <c r="Y397" s="465"/>
      <c r="Z397" s="465"/>
      <c r="AA397" s="465"/>
      <c r="AB397" s="465"/>
      <c r="AC397" s="465"/>
      <c r="AD397" s="473"/>
      <c r="AE397" s="473"/>
      <c r="AF397" s="473"/>
      <c r="AG397" s="473"/>
      <c r="AH397" s="473"/>
      <c r="AI397" s="473"/>
      <c r="AJ397" s="473"/>
      <c r="AK397" s="473"/>
      <c r="AL397" s="473"/>
      <c r="AM397" s="473"/>
      <c r="AN397" s="473"/>
      <c r="AO397" s="473"/>
      <c r="AP397" s="473"/>
      <c r="AQ397" s="473"/>
      <c r="AR397" s="482"/>
      <c r="AS397" s="482"/>
      <c r="AT397" s="482"/>
      <c r="AU397" s="480"/>
    </row>
    <row r="398" spans="2:47" ht="21.75" customHeight="1">
      <c r="B398" s="454"/>
      <c r="C398" s="455"/>
      <c r="D398" s="1052"/>
      <c r="E398" s="1049"/>
      <c r="F398" s="846"/>
      <c r="G398" s="1044"/>
      <c r="H398" s="1035"/>
      <c r="I398" s="1041"/>
      <c r="J398" s="1038"/>
      <c r="K398" s="1035"/>
      <c r="L398" s="1030"/>
      <c r="M398" s="49" t="s">
        <v>1076</v>
      </c>
      <c r="N398" s="466">
        <v>200</v>
      </c>
      <c r="O398" s="467">
        <v>300</v>
      </c>
      <c r="P398" s="467"/>
      <c r="Q398" s="467"/>
      <c r="R398" s="467"/>
      <c r="S398" s="467"/>
      <c r="T398" s="467"/>
      <c r="U398" s="467"/>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7"/>
      <c r="AQ398" s="467"/>
      <c r="AR398" s="482"/>
      <c r="AS398" s="482"/>
      <c r="AT398" s="482"/>
      <c r="AU398" s="480"/>
    </row>
    <row r="399" spans="2:47" ht="21.75" customHeight="1">
      <c r="B399" s="454"/>
      <c r="C399" s="455"/>
      <c r="D399" s="1053" t="s">
        <v>132</v>
      </c>
      <c r="E399" s="1050" t="s">
        <v>1189</v>
      </c>
      <c r="F399" s="1047"/>
      <c r="G399" s="1045"/>
      <c r="H399" s="1036"/>
      <c r="I399" s="1042"/>
      <c r="J399" s="1039"/>
      <c r="K399" s="1036"/>
      <c r="L399" s="1031"/>
      <c r="M399" s="468" t="s">
        <v>306</v>
      </c>
      <c r="N399" s="469">
        <f>+H395+N397-N398</f>
        <v>400</v>
      </c>
      <c r="O399" s="470">
        <f t="shared" ref="O399:AQ399" si="164">+N399+O397-O398</f>
        <v>100</v>
      </c>
      <c r="P399" s="470">
        <f t="shared" si="164"/>
        <v>100</v>
      </c>
      <c r="Q399" s="470">
        <f t="shared" si="164"/>
        <v>100</v>
      </c>
      <c r="R399" s="470">
        <f t="shared" si="164"/>
        <v>100</v>
      </c>
      <c r="S399" s="470">
        <f t="shared" si="164"/>
        <v>100</v>
      </c>
      <c r="T399" s="470">
        <f t="shared" si="164"/>
        <v>100</v>
      </c>
      <c r="U399" s="470">
        <f t="shared" si="164"/>
        <v>100</v>
      </c>
      <c r="V399" s="470">
        <f t="shared" si="164"/>
        <v>100</v>
      </c>
      <c r="W399" s="470">
        <f t="shared" si="164"/>
        <v>100</v>
      </c>
      <c r="X399" s="470">
        <f t="shared" si="164"/>
        <v>100</v>
      </c>
      <c r="Y399" s="470">
        <f t="shared" si="164"/>
        <v>100</v>
      </c>
      <c r="Z399" s="470">
        <f t="shared" si="164"/>
        <v>100</v>
      </c>
      <c r="AA399" s="470">
        <f t="shared" si="164"/>
        <v>100</v>
      </c>
      <c r="AB399" s="470">
        <f t="shared" si="164"/>
        <v>100</v>
      </c>
      <c r="AC399" s="470">
        <f t="shared" si="164"/>
        <v>100</v>
      </c>
      <c r="AD399" s="470">
        <f t="shared" si="164"/>
        <v>100</v>
      </c>
      <c r="AE399" s="470">
        <f t="shared" si="164"/>
        <v>100</v>
      </c>
      <c r="AF399" s="470">
        <f t="shared" si="164"/>
        <v>100</v>
      </c>
      <c r="AG399" s="470">
        <f t="shared" si="164"/>
        <v>100</v>
      </c>
      <c r="AH399" s="470">
        <f t="shared" si="164"/>
        <v>100</v>
      </c>
      <c r="AI399" s="470">
        <f t="shared" si="164"/>
        <v>100</v>
      </c>
      <c r="AJ399" s="470">
        <f t="shared" si="164"/>
        <v>100</v>
      </c>
      <c r="AK399" s="470">
        <f t="shared" si="164"/>
        <v>100</v>
      </c>
      <c r="AL399" s="470">
        <f t="shared" si="164"/>
        <v>100</v>
      </c>
      <c r="AM399" s="470">
        <f t="shared" si="164"/>
        <v>100</v>
      </c>
      <c r="AN399" s="470">
        <f t="shared" si="164"/>
        <v>100</v>
      </c>
      <c r="AO399" s="470">
        <f t="shared" si="164"/>
        <v>100</v>
      </c>
      <c r="AP399" s="470">
        <f t="shared" si="164"/>
        <v>100</v>
      </c>
      <c r="AQ399" s="470">
        <f t="shared" si="164"/>
        <v>100</v>
      </c>
      <c r="AR399" s="482"/>
      <c r="AS399" s="482"/>
      <c r="AT399" s="482"/>
      <c r="AU399" s="480"/>
    </row>
    <row r="400" spans="2:47" ht="18.75" customHeight="1">
      <c r="B400" s="454"/>
      <c r="C400" s="455"/>
      <c r="D400" s="1051"/>
      <c r="E400" s="1048" t="s">
        <v>1191</v>
      </c>
      <c r="F400" s="1046" t="s">
        <v>1180</v>
      </c>
      <c r="G400" s="1043"/>
      <c r="H400" s="1034">
        <v>700</v>
      </c>
      <c r="I400" s="1040"/>
      <c r="J400" s="1037"/>
      <c r="K400" s="1034">
        <f>+SUM(N400:AQ400)</f>
        <v>0</v>
      </c>
      <c r="L400" s="1029">
        <v>0</v>
      </c>
      <c r="M400" s="462" t="s">
        <v>386</v>
      </c>
      <c r="N400" s="463"/>
      <c r="O400" s="463"/>
      <c r="P400" s="463"/>
      <c r="Q400" s="463"/>
      <c r="R400" s="463"/>
      <c r="S400" s="463"/>
      <c r="T400" s="463"/>
      <c r="U400" s="463"/>
      <c r="V400" s="463"/>
      <c r="W400" s="463"/>
      <c r="X400" s="463"/>
      <c r="Y400" s="463"/>
      <c r="Z400" s="463"/>
      <c r="AA400" s="463"/>
      <c r="AB400" s="463"/>
      <c r="AC400" s="463"/>
      <c r="AD400" s="472"/>
      <c r="AE400" s="472"/>
      <c r="AF400" s="472"/>
      <c r="AG400" s="472"/>
      <c r="AH400" s="472"/>
      <c r="AI400" s="472"/>
      <c r="AJ400" s="472"/>
      <c r="AK400" s="472"/>
      <c r="AL400" s="472"/>
      <c r="AM400" s="472"/>
      <c r="AN400" s="472"/>
      <c r="AO400" s="472"/>
      <c r="AP400" s="472"/>
      <c r="AQ400" s="472"/>
      <c r="AR400" s="482"/>
      <c r="AS400" s="482"/>
      <c r="AT400" s="482"/>
      <c r="AU400" s="480"/>
    </row>
    <row r="401" spans="2:47" ht="18.75" customHeight="1">
      <c r="B401" s="454"/>
      <c r="C401" s="455"/>
      <c r="D401" s="1052"/>
      <c r="E401" s="1049"/>
      <c r="F401" s="846"/>
      <c r="G401" s="1044"/>
      <c r="H401" s="1035"/>
      <c r="I401" s="1041"/>
      <c r="J401" s="1038"/>
      <c r="K401" s="1035"/>
      <c r="L401" s="1030"/>
      <c r="M401" s="464" t="s">
        <v>380</v>
      </c>
      <c r="N401" s="465">
        <f>+N400-N402</f>
        <v>0</v>
      </c>
      <c r="O401" s="465">
        <f t="shared" ref="O401:AQ401" si="165">+N401+O400-O402</f>
        <v>0</v>
      </c>
      <c r="P401" s="465">
        <f t="shared" si="165"/>
        <v>0</v>
      </c>
      <c r="Q401" s="465">
        <f t="shared" si="165"/>
        <v>-200</v>
      </c>
      <c r="R401" s="465">
        <f t="shared" si="165"/>
        <v>-380</v>
      </c>
      <c r="S401" s="465">
        <f t="shared" si="165"/>
        <v>-380</v>
      </c>
      <c r="T401" s="465">
        <f t="shared" si="165"/>
        <v>-380</v>
      </c>
      <c r="U401" s="465">
        <f t="shared" si="165"/>
        <v>-380</v>
      </c>
      <c r="V401" s="465">
        <f t="shared" si="165"/>
        <v>-380</v>
      </c>
      <c r="W401" s="465">
        <f t="shared" si="165"/>
        <v>-380</v>
      </c>
      <c r="X401" s="465">
        <f t="shared" si="165"/>
        <v>-380</v>
      </c>
      <c r="Y401" s="465">
        <f t="shared" si="165"/>
        <v>-380</v>
      </c>
      <c r="Z401" s="465">
        <f t="shared" si="165"/>
        <v>-380</v>
      </c>
      <c r="AA401" s="465">
        <f t="shared" si="165"/>
        <v>-380</v>
      </c>
      <c r="AB401" s="465">
        <f t="shared" si="165"/>
        <v>-380</v>
      </c>
      <c r="AC401" s="465">
        <f t="shared" si="165"/>
        <v>-380</v>
      </c>
      <c r="AD401" s="465">
        <f t="shared" si="165"/>
        <v>-380</v>
      </c>
      <c r="AE401" s="465">
        <f t="shared" si="165"/>
        <v>-380</v>
      </c>
      <c r="AF401" s="465">
        <f t="shared" si="165"/>
        <v>-380</v>
      </c>
      <c r="AG401" s="465">
        <f t="shared" si="165"/>
        <v>-380</v>
      </c>
      <c r="AH401" s="465">
        <f t="shared" si="165"/>
        <v>-380</v>
      </c>
      <c r="AI401" s="465">
        <f t="shared" si="165"/>
        <v>-380</v>
      </c>
      <c r="AJ401" s="465">
        <f t="shared" si="165"/>
        <v>-380</v>
      </c>
      <c r="AK401" s="465">
        <f t="shared" si="165"/>
        <v>-380</v>
      </c>
      <c r="AL401" s="465">
        <f t="shared" si="165"/>
        <v>-380</v>
      </c>
      <c r="AM401" s="465">
        <f t="shared" si="165"/>
        <v>-380</v>
      </c>
      <c r="AN401" s="465">
        <f t="shared" si="165"/>
        <v>-380</v>
      </c>
      <c r="AO401" s="465">
        <f t="shared" si="165"/>
        <v>-380</v>
      </c>
      <c r="AP401" s="465">
        <f t="shared" si="165"/>
        <v>-380</v>
      </c>
      <c r="AQ401" s="465">
        <f t="shared" si="165"/>
        <v>-380</v>
      </c>
      <c r="AR401" s="482"/>
      <c r="AS401" s="482"/>
      <c r="AT401" s="482"/>
      <c r="AU401" s="480"/>
    </row>
    <row r="402" spans="2:47" ht="18.75" customHeight="1">
      <c r="B402" s="454"/>
      <c r="C402" s="455"/>
      <c r="D402" s="1052"/>
      <c r="E402" s="1049"/>
      <c r="F402" s="846"/>
      <c r="G402" s="1044"/>
      <c r="H402" s="1035"/>
      <c r="I402" s="1041"/>
      <c r="J402" s="1038"/>
      <c r="K402" s="1035"/>
      <c r="L402" s="1030"/>
      <c r="M402" s="464" t="s">
        <v>1075</v>
      </c>
      <c r="N402" s="465"/>
      <c r="O402" s="465"/>
      <c r="P402" s="465"/>
      <c r="Q402" s="465">
        <v>200</v>
      </c>
      <c r="R402" s="465">
        <v>180</v>
      </c>
      <c r="S402" s="465"/>
      <c r="T402" s="465"/>
      <c r="U402" s="465"/>
      <c r="V402" s="465"/>
      <c r="W402" s="465"/>
      <c r="X402" s="465"/>
      <c r="Y402" s="465"/>
      <c r="Z402" s="465"/>
      <c r="AA402" s="465"/>
      <c r="AB402" s="465"/>
      <c r="AC402" s="465"/>
      <c r="AD402" s="473"/>
      <c r="AE402" s="473"/>
      <c r="AF402" s="473"/>
      <c r="AG402" s="473"/>
      <c r="AH402" s="473"/>
      <c r="AI402" s="473"/>
      <c r="AJ402" s="473"/>
      <c r="AK402" s="473"/>
      <c r="AL402" s="473"/>
      <c r="AM402" s="473"/>
      <c r="AN402" s="473"/>
      <c r="AO402" s="473"/>
      <c r="AP402" s="473"/>
      <c r="AQ402" s="473"/>
      <c r="AR402" s="482"/>
      <c r="AS402" s="482"/>
      <c r="AT402" s="482"/>
      <c r="AU402" s="480"/>
    </row>
    <row r="403" spans="2:47" ht="18.75" customHeight="1">
      <c r="B403" s="454"/>
      <c r="C403" s="455"/>
      <c r="D403" s="1052"/>
      <c r="E403" s="1049"/>
      <c r="F403" s="846" t="s">
        <v>1180</v>
      </c>
      <c r="G403" s="1044"/>
      <c r="H403" s="1035"/>
      <c r="I403" s="1041"/>
      <c r="J403" s="1038"/>
      <c r="K403" s="1035">
        <f>+SUM(N403:AQ403)</f>
        <v>1080</v>
      </c>
      <c r="L403" s="1030"/>
      <c r="M403" s="49" t="s">
        <v>1076</v>
      </c>
      <c r="N403" s="466">
        <v>100</v>
      </c>
      <c r="O403" s="467">
        <v>300</v>
      </c>
      <c r="P403" s="467">
        <v>100</v>
      </c>
      <c r="Q403" s="467">
        <v>200</v>
      </c>
      <c r="R403" s="467"/>
      <c r="S403" s="467">
        <v>180</v>
      </c>
      <c r="T403" s="467">
        <v>200</v>
      </c>
      <c r="U403" s="467"/>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7"/>
      <c r="AQ403" s="467"/>
      <c r="AR403" s="482"/>
      <c r="AS403" s="482"/>
      <c r="AT403" s="482"/>
      <c r="AU403" s="480"/>
    </row>
    <row r="404" spans="2:47" ht="18.75" customHeight="1">
      <c r="B404" s="454"/>
      <c r="C404" s="455"/>
      <c r="D404" s="1053"/>
      <c r="E404" s="1050"/>
      <c r="F404" s="1047"/>
      <c r="G404" s="1045"/>
      <c r="H404" s="1036"/>
      <c r="I404" s="1042"/>
      <c r="J404" s="1039"/>
      <c r="K404" s="1036"/>
      <c r="L404" s="1031"/>
      <c r="M404" s="468" t="s">
        <v>306</v>
      </c>
      <c r="N404" s="469">
        <f>+H400+N402-N403</f>
        <v>600</v>
      </c>
      <c r="O404" s="470">
        <f t="shared" ref="O404:AQ404" si="166">+N404+O402-O403</f>
        <v>300</v>
      </c>
      <c r="P404" s="470">
        <f t="shared" si="166"/>
        <v>200</v>
      </c>
      <c r="Q404" s="470">
        <f t="shared" si="166"/>
        <v>200</v>
      </c>
      <c r="R404" s="470">
        <f t="shared" si="166"/>
        <v>380</v>
      </c>
      <c r="S404" s="470">
        <f t="shared" si="166"/>
        <v>200</v>
      </c>
      <c r="T404" s="470">
        <f t="shared" si="166"/>
        <v>0</v>
      </c>
      <c r="U404" s="470">
        <f t="shared" si="166"/>
        <v>0</v>
      </c>
      <c r="V404" s="470">
        <f t="shared" si="166"/>
        <v>0</v>
      </c>
      <c r="W404" s="470">
        <f t="shared" si="166"/>
        <v>0</v>
      </c>
      <c r="X404" s="470">
        <f t="shared" si="166"/>
        <v>0</v>
      </c>
      <c r="Y404" s="470">
        <f t="shared" si="166"/>
        <v>0</v>
      </c>
      <c r="Z404" s="470">
        <f t="shared" si="166"/>
        <v>0</v>
      </c>
      <c r="AA404" s="470">
        <f t="shared" si="166"/>
        <v>0</v>
      </c>
      <c r="AB404" s="470">
        <f t="shared" si="166"/>
        <v>0</v>
      </c>
      <c r="AC404" s="470">
        <f t="shared" si="166"/>
        <v>0</v>
      </c>
      <c r="AD404" s="470">
        <f t="shared" si="166"/>
        <v>0</v>
      </c>
      <c r="AE404" s="470">
        <f t="shared" si="166"/>
        <v>0</v>
      </c>
      <c r="AF404" s="470">
        <f t="shared" si="166"/>
        <v>0</v>
      </c>
      <c r="AG404" s="470">
        <f t="shared" si="166"/>
        <v>0</v>
      </c>
      <c r="AH404" s="470">
        <f t="shared" si="166"/>
        <v>0</v>
      </c>
      <c r="AI404" s="470">
        <f t="shared" si="166"/>
        <v>0</v>
      </c>
      <c r="AJ404" s="470">
        <f t="shared" si="166"/>
        <v>0</v>
      </c>
      <c r="AK404" s="470">
        <f t="shared" si="166"/>
        <v>0</v>
      </c>
      <c r="AL404" s="470">
        <f t="shared" si="166"/>
        <v>0</v>
      </c>
      <c r="AM404" s="470">
        <f t="shared" si="166"/>
        <v>0</v>
      </c>
      <c r="AN404" s="470">
        <f t="shared" si="166"/>
        <v>0</v>
      </c>
      <c r="AO404" s="470">
        <f t="shared" si="166"/>
        <v>0</v>
      </c>
      <c r="AP404" s="470">
        <f t="shared" si="166"/>
        <v>0</v>
      </c>
      <c r="AQ404" s="470">
        <f t="shared" si="166"/>
        <v>0</v>
      </c>
      <c r="AR404" s="482"/>
      <c r="AS404" s="482"/>
      <c r="AT404" s="482"/>
      <c r="AU404" s="480"/>
    </row>
    <row r="405" spans="2:47" ht="18.75" customHeight="1">
      <c r="B405" s="454"/>
      <c r="C405" s="455"/>
      <c r="D405" s="1051"/>
      <c r="E405" s="1048" t="s">
        <v>1192</v>
      </c>
      <c r="F405" s="1046"/>
      <c r="G405" s="1043"/>
      <c r="H405" s="1034">
        <v>850</v>
      </c>
      <c r="I405" s="1040"/>
      <c r="J405" s="1037"/>
      <c r="K405" s="1034"/>
      <c r="L405" s="1029">
        <v>0</v>
      </c>
      <c r="M405" s="462" t="s">
        <v>386</v>
      </c>
      <c r="N405" s="463"/>
      <c r="O405" s="463"/>
      <c r="P405" s="463"/>
      <c r="Q405" s="463"/>
      <c r="R405" s="463"/>
      <c r="S405" s="463"/>
      <c r="T405" s="463"/>
      <c r="U405" s="463"/>
      <c r="V405" s="463"/>
      <c r="W405" s="463"/>
      <c r="X405" s="463"/>
      <c r="Y405" s="463"/>
      <c r="Z405" s="463"/>
      <c r="AA405" s="463"/>
      <c r="AB405" s="463"/>
      <c r="AC405" s="463"/>
      <c r="AD405" s="472"/>
      <c r="AE405" s="472"/>
      <c r="AF405" s="472"/>
      <c r="AG405" s="472"/>
      <c r="AH405" s="472"/>
      <c r="AI405" s="472"/>
      <c r="AJ405" s="472"/>
      <c r="AK405" s="472"/>
      <c r="AL405" s="472"/>
      <c r="AM405" s="472"/>
      <c r="AN405" s="472"/>
      <c r="AO405" s="472"/>
      <c r="AP405" s="472"/>
      <c r="AQ405" s="472"/>
      <c r="AR405" s="482"/>
      <c r="AS405" s="482"/>
      <c r="AT405" s="482"/>
      <c r="AU405" s="480"/>
    </row>
    <row r="406" spans="2:47" ht="18.75" customHeight="1">
      <c r="B406" s="454"/>
      <c r="C406" s="455"/>
      <c r="D406" s="1052" t="s">
        <v>1193</v>
      </c>
      <c r="E406" s="1049" t="s">
        <v>1194</v>
      </c>
      <c r="F406" s="846" t="s">
        <v>1180</v>
      </c>
      <c r="G406" s="1044"/>
      <c r="H406" s="1035"/>
      <c r="I406" s="1041"/>
      <c r="J406" s="1038"/>
      <c r="K406" s="1035">
        <f>+SUM(N406:AQ406)</f>
        <v>-15400</v>
      </c>
      <c r="L406" s="1030"/>
      <c r="M406" s="464" t="s">
        <v>380</v>
      </c>
      <c r="N406" s="465">
        <f>+N405-N407</f>
        <v>0</v>
      </c>
      <c r="O406" s="465">
        <f t="shared" ref="O406:AQ406" si="167">+N406+O405-O407</f>
        <v>0</v>
      </c>
      <c r="P406" s="465">
        <f t="shared" si="167"/>
        <v>0</v>
      </c>
      <c r="Q406" s="465">
        <f t="shared" si="167"/>
        <v>-200</v>
      </c>
      <c r="R406" s="465">
        <f t="shared" si="167"/>
        <v>-400</v>
      </c>
      <c r="S406" s="465">
        <f t="shared" si="167"/>
        <v>-400</v>
      </c>
      <c r="T406" s="465">
        <f t="shared" si="167"/>
        <v>-600</v>
      </c>
      <c r="U406" s="465">
        <f t="shared" si="167"/>
        <v>-600</v>
      </c>
      <c r="V406" s="465">
        <f t="shared" si="167"/>
        <v>-600</v>
      </c>
      <c r="W406" s="465">
        <f t="shared" si="167"/>
        <v>-600</v>
      </c>
      <c r="X406" s="465">
        <f t="shared" si="167"/>
        <v>-600</v>
      </c>
      <c r="Y406" s="465">
        <f t="shared" si="167"/>
        <v>-600</v>
      </c>
      <c r="Z406" s="465">
        <f t="shared" si="167"/>
        <v>-600</v>
      </c>
      <c r="AA406" s="465">
        <f t="shared" si="167"/>
        <v>-600</v>
      </c>
      <c r="AB406" s="465">
        <f t="shared" si="167"/>
        <v>-600</v>
      </c>
      <c r="AC406" s="465">
        <f t="shared" si="167"/>
        <v>-600</v>
      </c>
      <c r="AD406" s="465">
        <f t="shared" si="167"/>
        <v>-600</v>
      </c>
      <c r="AE406" s="465">
        <f t="shared" si="167"/>
        <v>-600</v>
      </c>
      <c r="AF406" s="465">
        <f t="shared" si="167"/>
        <v>-600</v>
      </c>
      <c r="AG406" s="465">
        <f t="shared" si="167"/>
        <v>-600</v>
      </c>
      <c r="AH406" s="465">
        <f t="shared" si="167"/>
        <v>-600</v>
      </c>
      <c r="AI406" s="465">
        <f t="shared" si="167"/>
        <v>-600</v>
      </c>
      <c r="AJ406" s="465">
        <f t="shared" si="167"/>
        <v>-600</v>
      </c>
      <c r="AK406" s="465">
        <f t="shared" si="167"/>
        <v>-600</v>
      </c>
      <c r="AL406" s="465">
        <f t="shared" si="167"/>
        <v>-600</v>
      </c>
      <c r="AM406" s="465">
        <f t="shared" si="167"/>
        <v>-600</v>
      </c>
      <c r="AN406" s="465">
        <f t="shared" si="167"/>
        <v>-600</v>
      </c>
      <c r="AO406" s="465">
        <f t="shared" si="167"/>
        <v>-600</v>
      </c>
      <c r="AP406" s="465">
        <f t="shared" si="167"/>
        <v>-600</v>
      </c>
      <c r="AQ406" s="465">
        <f t="shared" si="167"/>
        <v>-600</v>
      </c>
      <c r="AR406" s="482"/>
      <c r="AS406" s="482"/>
      <c r="AT406" s="482"/>
      <c r="AU406" s="480"/>
    </row>
    <row r="407" spans="2:47" ht="18.75" customHeight="1">
      <c r="B407" s="454"/>
      <c r="C407" s="455"/>
      <c r="D407" s="1052"/>
      <c r="E407" s="1049"/>
      <c r="F407" s="846"/>
      <c r="G407" s="1044"/>
      <c r="H407" s="1035"/>
      <c r="I407" s="1041"/>
      <c r="J407" s="1038"/>
      <c r="K407" s="1035"/>
      <c r="L407" s="1030"/>
      <c r="M407" s="464" t="s">
        <v>1075</v>
      </c>
      <c r="N407" s="465"/>
      <c r="O407" s="465"/>
      <c r="P407" s="465"/>
      <c r="Q407" s="465">
        <v>200</v>
      </c>
      <c r="R407" s="465">
        <v>200</v>
      </c>
      <c r="S407" s="465"/>
      <c r="T407" s="465">
        <v>200</v>
      </c>
      <c r="U407" s="465"/>
      <c r="V407" s="465"/>
      <c r="W407" s="465"/>
      <c r="X407" s="465"/>
      <c r="Y407" s="465"/>
      <c r="Z407" s="465"/>
      <c r="AA407" s="465"/>
      <c r="AB407" s="465"/>
      <c r="AC407" s="465"/>
      <c r="AD407" s="473"/>
      <c r="AE407" s="473"/>
      <c r="AF407" s="473"/>
      <c r="AG407" s="473"/>
      <c r="AH407" s="473"/>
      <c r="AI407" s="473"/>
      <c r="AJ407" s="473"/>
      <c r="AK407" s="473"/>
      <c r="AL407" s="473"/>
      <c r="AM407" s="473"/>
      <c r="AN407" s="473"/>
      <c r="AO407" s="473"/>
      <c r="AP407" s="473"/>
      <c r="AQ407" s="473"/>
      <c r="AR407" s="482"/>
      <c r="AS407" s="482"/>
      <c r="AT407" s="482"/>
      <c r="AU407" s="480"/>
    </row>
    <row r="408" spans="2:47" ht="18.75" customHeight="1">
      <c r="B408" s="454"/>
      <c r="C408" s="455"/>
      <c r="D408" s="1052"/>
      <c r="E408" s="1049"/>
      <c r="F408" s="846"/>
      <c r="G408" s="1044"/>
      <c r="H408" s="1035"/>
      <c r="I408" s="1041"/>
      <c r="J408" s="1038"/>
      <c r="K408" s="1035"/>
      <c r="L408" s="1030"/>
      <c r="M408" s="49" t="s">
        <v>1076</v>
      </c>
      <c r="N408" s="466">
        <v>300</v>
      </c>
      <c r="O408" s="467">
        <v>300</v>
      </c>
      <c r="P408" s="467">
        <v>50</v>
      </c>
      <c r="Q408" s="467">
        <v>250</v>
      </c>
      <c r="R408" s="467">
        <f>50+150</f>
        <v>200</v>
      </c>
      <c r="S408" s="467">
        <v>150</v>
      </c>
      <c r="T408" s="467"/>
      <c r="U408" s="467"/>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7"/>
      <c r="AQ408" s="467"/>
      <c r="AR408" s="482"/>
      <c r="AS408" s="482"/>
      <c r="AT408" s="482"/>
      <c r="AU408" s="480"/>
    </row>
    <row r="409" spans="2:47" ht="18.75" customHeight="1">
      <c r="B409" s="454"/>
      <c r="C409" s="455"/>
      <c r="D409" s="1053" t="s">
        <v>1195</v>
      </c>
      <c r="E409" s="1050" t="s">
        <v>1196</v>
      </c>
      <c r="F409" s="1047" t="s">
        <v>1180</v>
      </c>
      <c r="G409" s="1045"/>
      <c r="H409" s="1036"/>
      <c r="I409" s="1042"/>
      <c r="J409" s="1039"/>
      <c r="K409" s="1036">
        <f>+SUM(N409:AQ409)</f>
        <v>6100</v>
      </c>
      <c r="L409" s="1031"/>
      <c r="M409" s="468" t="s">
        <v>306</v>
      </c>
      <c r="N409" s="469">
        <f>+H405+N407-N408</f>
        <v>550</v>
      </c>
      <c r="O409" s="470">
        <f t="shared" ref="O409:AQ409" si="168">+N409+O407-O408</f>
        <v>250</v>
      </c>
      <c r="P409" s="470">
        <f t="shared" si="168"/>
        <v>200</v>
      </c>
      <c r="Q409" s="470">
        <f t="shared" si="168"/>
        <v>150</v>
      </c>
      <c r="R409" s="470">
        <f t="shared" si="168"/>
        <v>150</v>
      </c>
      <c r="S409" s="470">
        <f t="shared" si="168"/>
        <v>0</v>
      </c>
      <c r="T409" s="470">
        <f t="shared" si="168"/>
        <v>200</v>
      </c>
      <c r="U409" s="470">
        <f t="shared" si="168"/>
        <v>200</v>
      </c>
      <c r="V409" s="470">
        <f t="shared" si="168"/>
        <v>200</v>
      </c>
      <c r="W409" s="470">
        <f t="shared" si="168"/>
        <v>200</v>
      </c>
      <c r="X409" s="470">
        <f t="shared" si="168"/>
        <v>200</v>
      </c>
      <c r="Y409" s="470">
        <f t="shared" si="168"/>
        <v>200</v>
      </c>
      <c r="Z409" s="470">
        <f t="shared" si="168"/>
        <v>200</v>
      </c>
      <c r="AA409" s="470">
        <f t="shared" si="168"/>
        <v>200</v>
      </c>
      <c r="AB409" s="470">
        <f t="shared" si="168"/>
        <v>200</v>
      </c>
      <c r="AC409" s="470">
        <f t="shared" si="168"/>
        <v>200</v>
      </c>
      <c r="AD409" s="470">
        <f t="shared" si="168"/>
        <v>200</v>
      </c>
      <c r="AE409" s="470">
        <f t="shared" si="168"/>
        <v>200</v>
      </c>
      <c r="AF409" s="470">
        <f t="shared" si="168"/>
        <v>200</v>
      </c>
      <c r="AG409" s="470">
        <f t="shared" si="168"/>
        <v>200</v>
      </c>
      <c r="AH409" s="470">
        <f t="shared" si="168"/>
        <v>200</v>
      </c>
      <c r="AI409" s="470">
        <f t="shared" si="168"/>
        <v>200</v>
      </c>
      <c r="AJ409" s="470">
        <f t="shared" si="168"/>
        <v>200</v>
      </c>
      <c r="AK409" s="470">
        <f t="shared" si="168"/>
        <v>200</v>
      </c>
      <c r="AL409" s="470">
        <f t="shared" si="168"/>
        <v>200</v>
      </c>
      <c r="AM409" s="470">
        <f t="shared" si="168"/>
        <v>200</v>
      </c>
      <c r="AN409" s="470">
        <f t="shared" si="168"/>
        <v>200</v>
      </c>
      <c r="AO409" s="470">
        <f t="shared" si="168"/>
        <v>200</v>
      </c>
      <c r="AP409" s="470">
        <f t="shared" si="168"/>
        <v>200</v>
      </c>
      <c r="AQ409" s="470">
        <f t="shared" si="168"/>
        <v>200</v>
      </c>
      <c r="AR409" s="482"/>
      <c r="AS409" s="482"/>
      <c r="AT409" s="482"/>
      <c r="AU409" s="480"/>
    </row>
    <row r="410" spans="2:47" ht="18.75" hidden="1" customHeight="1">
      <c r="B410" s="454"/>
      <c r="C410" s="455"/>
      <c r="D410" s="1051"/>
      <c r="E410" s="1048"/>
      <c r="F410" s="1046"/>
      <c r="G410" s="1043"/>
      <c r="H410" s="1034"/>
      <c r="I410" s="1040"/>
      <c r="J410" s="1037"/>
      <c r="K410" s="1034"/>
      <c r="L410" s="1029"/>
      <c r="M410" s="462" t="s">
        <v>386</v>
      </c>
      <c r="N410" s="463"/>
      <c r="O410" s="463"/>
      <c r="P410" s="463"/>
      <c r="Q410" s="463"/>
      <c r="R410" s="463"/>
      <c r="S410" s="463"/>
      <c r="T410" s="463"/>
      <c r="U410" s="463"/>
      <c r="V410" s="463"/>
      <c r="W410" s="463"/>
      <c r="X410" s="463"/>
      <c r="Y410" s="463"/>
      <c r="Z410" s="463"/>
      <c r="AA410" s="463"/>
      <c r="AB410" s="463"/>
      <c r="AC410" s="463"/>
      <c r="AD410" s="472"/>
      <c r="AE410" s="472"/>
      <c r="AF410" s="472"/>
      <c r="AG410" s="472"/>
      <c r="AH410" s="472"/>
      <c r="AI410" s="472"/>
      <c r="AJ410" s="472"/>
      <c r="AK410" s="472"/>
      <c r="AL410" s="472"/>
      <c r="AM410" s="472"/>
      <c r="AN410" s="472"/>
      <c r="AO410" s="472"/>
      <c r="AP410" s="472"/>
      <c r="AQ410" s="472"/>
      <c r="AR410" s="482"/>
      <c r="AS410" s="482"/>
      <c r="AT410" s="482"/>
      <c r="AU410" s="480"/>
    </row>
    <row r="411" spans="2:47" ht="18.75" hidden="1" customHeight="1">
      <c r="B411" s="454"/>
      <c r="C411" s="455"/>
      <c r="D411" s="1052"/>
      <c r="E411" s="1049"/>
      <c r="F411" s="846"/>
      <c r="G411" s="1044"/>
      <c r="H411" s="1035"/>
      <c r="I411" s="1041"/>
      <c r="J411" s="1038"/>
      <c r="K411" s="1035"/>
      <c r="L411" s="1030"/>
      <c r="M411" s="464" t="s">
        <v>380</v>
      </c>
      <c r="N411" s="465">
        <f>+N410-N412</f>
        <v>0</v>
      </c>
      <c r="O411" s="465">
        <f t="shared" ref="O411:AQ411" si="169">+N411+O410-O412</f>
        <v>0</v>
      </c>
      <c r="P411" s="465">
        <f t="shared" si="169"/>
        <v>0</v>
      </c>
      <c r="Q411" s="465">
        <f t="shared" si="169"/>
        <v>0</v>
      </c>
      <c r="R411" s="465">
        <f t="shared" si="169"/>
        <v>0</v>
      </c>
      <c r="S411" s="465">
        <f t="shared" si="169"/>
        <v>0</v>
      </c>
      <c r="T411" s="465">
        <f t="shared" si="169"/>
        <v>0</v>
      </c>
      <c r="U411" s="465">
        <f t="shared" si="169"/>
        <v>0</v>
      </c>
      <c r="V411" s="465">
        <f t="shared" si="169"/>
        <v>0</v>
      </c>
      <c r="W411" s="465">
        <f t="shared" si="169"/>
        <v>0</v>
      </c>
      <c r="X411" s="465">
        <f t="shared" si="169"/>
        <v>0</v>
      </c>
      <c r="Y411" s="465">
        <f t="shared" si="169"/>
        <v>0</v>
      </c>
      <c r="Z411" s="465">
        <f t="shared" si="169"/>
        <v>0</v>
      </c>
      <c r="AA411" s="465">
        <f t="shared" si="169"/>
        <v>0</v>
      </c>
      <c r="AB411" s="465">
        <f t="shared" si="169"/>
        <v>0</v>
      </c>
      <c r="AC411" s="465">
        <f t="shared" si="169"/>
        <v>0</v>
      </c>
      <c r="AD411" s="465">
        <f t="shared" si="169"/>
        <v>0</v>
      </c>
      <c r="AE411" s="465">
        <f t="shared" si="169"/>
        <v>0</v>
      </c>
      <c r="AF411" s="465">
        <f t="shared" si="169"/>
        <v>0</v>
      </c>
      <c r="AG411" s="465">
        <f t="shared" si="169"/>
        <v>0</v>
      </c>
      <c r="AH411" s="465">
        <f t="shared" si="169"/>
        <v>0</v>
      </c>
      <c r="AI411" s="465">
        <f t="shared" si="169"/>
        <v>0</v>
      </c>
      <c r="AJ411" s="465">
        <f t="shared" si="169"/>
        <v>0</v>
      </c>
      <c r="AK411" s="465">
        <f t="shared" si="169"/>
        <v>0</v>
      </c>
      <c r="AL411" s="465">
        <f t="shared" si="169"/>
        <v>0</v>
      </c>
      <c r="AM411" s="465">
        <f t="shared" si="169"/>
        <v>0</v>
      </c>
      <c r="AN411" s="465">
        <f t="shared" si="169"/>
        <v>0</v>
      </c>
      <c r="AO411" s="465">
        <f t="shared" si="169"/>
        <v>0</v>
      </c>
      <c r="AP411" s="465">
        <f t="shared" si="169"/>
        <v>0</v>
      </c>
      <c r="AQ411" s="465">
        <f t="shared" si="169"/>
        <v>0</v>
      </c>
      <c r="AR411" s="482"/>
      <c r="AS411" s="482"/>
      <c r="AT411" s="482"/>
      <c r="AU411" s="480"/>
    </row>
    <row r="412" spans="2:47" ht="18.75" hidden="1" customHeight="1">
      <c r="B412" s="454"/>
      <c r="C412" s="455"/>
      <c r="D412" s="1052" t="s">
        <v>1197</v>
      </c>
      <c r="E412" s="1049" t="s">
        <v>1198</v>
      </c>
      <c r="F412" s="846" t="s">
        <v>1180</v>
      </c>
      <c r="G412" s="1044"/>
      <c r="H412" s="1035"/>
      <c r="I412" s="1041"/>
      <c r="J412" s="1038"/>
      <c r="K412" s="1035">
        <f>+SUM(N412:AQ412)</f>
        <v>0</v>
      </c>
      <c r="L412" s="1030">
        <f>+SUM(N413:AQ413)</f>
        <v>0</v>
      </c>
      <c r="M412" s="464" t="s">
        <v>1075</v>
      </c>
      <c r="N412" s="465"/>
      <c r="O412" s="465"/>
      <c r="P412" s="465"/>
      <c r="Q412" s="465"/>
      <c r="R412" s="465"/>
      <c r="S412" s="465"/>
      <c r="T412" s="465"/>
      <c r="U412" s="465"/>
      <c r="V412" s="465"/>
      <c r="W412" s="465"/>
      <c r="X412" s="465"/>
      <c r="Y412" s="465"/>
      <c r="Z412" s="465"/>
      <c r="AA412" s="465"/>
      <c r="AB412" s="465"/>
      <c r="AC412" s="465"/>
      <c r="AD412" s="473"/>
      <c r="AE412" s="473"/>
      <c r="AF412" s="473"/>
      <c r="AG412" s="473"/>
      <c r="AH412" s="473"/>
      <c r="AI412" s="473"/>
      <c r="AJ412" s="473"/>
      <c r="AK412" s="473"/>
      <c r="AL412" s="473"/>
      <c r="AM412" s="473"/>
      <c r="AN412" s="473"/>
      <c r="AO412" s="473"/>
      <c r="AP412" s="473"/>
      <c r="AQ412" s="473"/>
      <c r="AR412" s="482"/>
      <c r="AS412" s="482"/>
      <c r="AT412" s="482"/>
      <c r="AU412" s="480"/>
    </row>
    <row r="413" spans="2:47" ht="18.75" hidden="1" customHeight="1">
      <c r="B413" s="454"/>
      <c r="C413" s="455"/>
      <c r="D413" s="1052"/>
      <c r="E413" s="1049"/>
      <c r="F413" s="846"/>
      <c r="G413" s="1044"/>
      <c r="H413" s="1035"/>
      <c r="I413" s="1041"/>
      <c r="J413" s="1038"/>
      <c r="K413" s="1035"/>
      <c r="L413" s="1030"/>
      <c r="M413" s="49" t="s">
        <v>1076</v>
      </c>
      <c r="N413" s="466"/>
      <c r="O413" s="467"/>
      <c r="P413" s="467"/>
      <c r="Q413" s="467"/>
      <c r="R413" s="467"/>
      <c r="S413" s="467"/>
      <c r="T413" s="467"/>
      <c r="U413" s="467"/>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7"/>
      <c r="AQ413" s="467"/>
      <c r="AR413" s="482"/>
      <c r="AS413" s="482"/>
      <c r="AT413" s="482"/>
      <c r="AU413" s="480"/>
    </row>
    <row r="414" spans="2:47" ht="18.75" hidden="1" customHeight="1">
      <c r="B414" s="454"/>
      <c r="C414" s="455"/>
      <c r="D414" s="1053"/>
      <c r="E414" s="1050"/>
      <c r="F414" s="1047"/>
      <c r="G414" s="1045"/>
      <c r="H414" s="1036"/>
      <c r="I414" s="1042"/>
      <c r="J414" s="1039"/>
      <c r="K414" s="1036"/>
      <c r="L414" s="1031"/>
      <c r="M414" s="468" t="s">
        <v>306</v>
      </c>
      <c r="N414" s="469">
        <f>+H410+N412-N413</f>
        <v>0</v>
      </c>
      <c r="O414" s="470">
        <f t="shared" ref="O414:AQ414" si="170">+N414+O412-O413</f>
        <v>0</v>
      </c>
      <c r="P414" s="470">
        <f t="shared" si="170"/>
        <v>0</v>
      </c>
      <c r="Q414" s="470">
        <f t="shared" si="170"/>
        <v>0</v>
      </c>
      <c r="R414" s="470">
        <f t="shared" si="170"/>
        <v>0</v>
      </c>
      <c r="S414" s="470">
        <f t="shared" si="170"/>
        <v>0</v>
      </c>
      <c r="T414" s="470">
        <f t="shared" si="170"/>
        <v>0</v>
      </c>
      <c r="U414" s="470">
        <f t="shared" si="170"/>
        <v>0</v>
      </c>
      <c r="V414" s="470">
        <f t="shared" si="170"/>
        <v>0</v>
      </c>
      <c r="W414" s="470">
        <f t="shared" si="170"/>
        <v>0</v>
      </c>
      <c r="X414" s="470">
        <f t="shared" si="170"/>
        <v>0</v>
      </c>
      <c r="Y414" s="470">
        <f t="shared" si="170"/>
        <v>0</v>
      </c>
      <c r="Z414" s="470">
        <f t="shared" si="170"/>
        <v>0</v>
      </c>
      <c r="AA414" s="470">
        <f t="shared" si="170"/>
        <v>0</v>
      </c>
      <c r="AB414" s="470">
        <f t="shared" si="170"/>
        <v>0</v>
      </c>
      <c r="AC414" s="470">
        <f t="shared" si="170"/>
        <v>0</v>
      </c>
      <c r="AD414" s="470">
        <f t="shared" si="170"/>
        <v>0</v>
      </c>
      <c r="AE414" s="470">
        <f t="shared" si="170"/>
        <v>0</v>
      </c>
      <c r="AF414" s="470">
        <f t="shared" si="170"/>
        <v>0</v>
      </c>
      <c r="AG414" s="470">
        <f t="shared" si="170"/>
        <v>0</v>
      </c>
      <c r="AH414" s="470">
        <f t="shared" si="170"/>
        <v>0</v>
      </c>
      <c r="AI414" s="470">
        <f t="shared" si="170"/>
        <v>0</v>
      </c>
      <c r="AJ414" s="470">
        <f t="shared" si="170"/>
        <v>0</v>
      </c>
      <c r="AK414" s="470">
        <f t="shared" si="170"/>
        <v>0</v>
      </c>
      <c r="AL414" s="470">
        <f t="shared" si="170"/>
        <v>0</v>
      </c>
      <c r="AM414" s="470">
        <f t="shared" si="170"/>
        <v>0</v>
      </c>
      <c r="AN414" s="470">
        <f t="shared" si="170"/>
        <v>0</v>
      </c>
      <c r="AO414" s="470">
        <f t="shared" si="170"/>
        <v>0</v>
      </c>
      <c r="AP414" s="470">
        <f t="shared" si="170"/>
        <v>0</v>
      </c>
      <c r="AQ414" s="470">
        <f t="shared" si="170"/>
        <v>0</v>
      </c>
      <c r="AR414" s="482"/>
      <c r="AS414" s="482"/>
      <c r="AT414" s="482"/>
      <c r="AU414" s="480"/>
    </row>
    <row r="415" spans="2:47" ht="18.75" hidden="1" customHeight="1">
      <c r="B415" s="454"/>
      <c r="C415" s="455"/>
      <c r="D415" s="1051"/>
      <c r="E415" s="1048"/>
      <c r="F415" s="1046" t="s">
        <v>1180</v>
      </c>
      <c r="G415" s="1043"/>
      <c r="H415" s="1034"/>
      <c r="I415" s="1040"/>
      <c r="J415" s="1037"/>
      <c r="K415" s="1034">
        <f>+SUM(N415:AQ415)</f>
        <v>0</v>
      </c>
      <c r="L415" s="1029">
        <f>+SUM(N416:AQ416)</f>
        <v>0</v>
      </c>
      <c r="M415" s="462" t="s">
        <v>386</v>
      </c>
      <c r="N415" s="463"/>
      <c r="O415" s="463"/>
      <c r="P415" s="463"/>
      <c r="Q415" s="463"/>
      <c r="R415" s="463"/>
      <c r="S415" s="463"/>
      <c r="T415" s="463"/>
      <c r="U415" s="463"/>
      <c r="V415" s="463"/>
      <c r="W415" s="463"/>
      <c r="X415" s="463"/>
      <c r="Y415" s="463"/>
      <c r="Z415" s="463"/>
      <c r="AA415" s="463"/>
      <c r="AB415" s="463"/>
      <c r="AC415" s="463"/>
      <c r="AD415" s="472"/>
      <c r="AE415" s="472"/>
      <c r="AF415" s="472"/>
      <c r="AG415" s="472"/>
      <c r="AH415" s="472"/>
      <c r="AI415" s="472"/>
      <c r="AJ415" s="472"/>
      <c r="AK415" s="472"/>
      <c r="AL415" s="472"/>
      <c r="AM415" s="472"/>
      <c r="AN415" s="472"/>
      <c r="AO415" s="472"/>
      <c r="AP415" s="472"/>
      <c r="AQ415" s="472"/>
      <c r="AR415" s="482"/>
      <c r="AS415" s="482"/>
      <c r="AT415" s="482"/>
      <c r="AU415" s="480"/>
    </row>
    <row r="416" spans="2:47" ht="18.75" hidden="1" customHeight="1">
      <c r="B416" s="454"/>
      <c r="C416" s="455"/>
      <c r="D416" s="1052"/>
      <c r="E416" s="1049"/>
      <c r="F416" s="846"/>
      <c r="G416" s="1044"/>
      <c r="H416" s="1035"/>
      <c r="I416" s="1041"/>
      <c r="J416" s="1038"/>
      <c r="K416" s="1035"/>
      <c r="L416" s="1030"/>
      <c r="M416" s="464" t="s">
        <v>380</v>
      </c>
      <c r="N416" s="465">
        <f>+N415-N417</f>
        <v>0</v>
      </c>
      <c r="O416" s="465">
        <f t="shared" ref="O416:AQ416" si="171">+N416+O415-O417</f>
        <v>0</v>
      </c>
      <c r="P416" s="465">
        <f t="shared" si="171"/>
        <v>0</v>
      </c>
      <c r="Q416" s="465">
        <f t="shared" si="171"/>
        <v>0</v>
      </c>
      <c r="R416" s="465">
        <f t="shared" si="171"/>
        <v>0</v>
      </c>
      <c r="S416" s="465">
        <f t="shared" si="171"/>
        <v>0</v>
      </c>
      <c r="T416" s="465">
        <f t="shared" si="171"/>
        <v>0</v>
      </c>
      <c r="U416" s="465">
        <f t="shared" si="171"/>
        <v>0</v>
      </c>
      <c r="V416" s="465">
        <f t="shared" si="171"/>
        <v>0</v>
      </c>
      <c r="W416" s="465">
        <f t="shared" si="171"/>
        <v>0</v>
      </c>
      <c r="X416" s="465">
        <f t="shared" si="171"/>
        <v>0</v>
      </c>
      <c r="Y416" s="465">
        <f t="shared" si="171"/>
        <v>0</v>
      </c>
      <c r="Z416" s="465">
        <f t="shared" si="171"/>
        <v>0</v>
      </c>
      <c r="AA416" s="465">
        <f t="shared" si="171"/>
        <v>0</v>
      </c>
      <c r="AB416" s="465">
        <f t="shared" si="171"/>
        <v>0</v>
      </c>
      <c r="AC416" s="465">
        <f t="shared" si="171"/>
        <v>0</v>
      </c>
      <c r="AD416" s="465">
        <f t="shared" si="171"/>
        <v>0</v>
      </c>
      <c r="AE416" s="465">
        <f t="shared" si="171"/>
        <v>0</v>
      </c>
      <c r="AF416" s="465">
        <f t="shared" si="171"/>
        <v>0</v>
      </c>
      <c r="AG416" s="465">
        <f t="shared" si="171"/>
        <v>0</v>
      </c>
      <c r="AH416" s="465">
        <f t="shared" si="171"/>
        <v>0</v>
      </c>
      <c r="AI416" s="465">
        <f t="shared" si="171"/>
        <v>0</v>
      </c>
      <c r="AJ416" s="465">
        <f t="shared" si="171"/>
        <v>0</v>
      </c>
      <c r="AK416" s="465">
        <f t="shared" si="171"/>
        <v>0</v>
      </c>
      <c r="AL416" s="465">
        <f t="shared" si="171"/>
        <v>0</v>
      </c>
      <c r="AM416" s="465">
        <f t="shared" si="171"/>
        <v>0</v>
      </c>
      <c r="AN416" s="465">
        <f t="shared" si="171"/>
        <v>0</v>
      </c>
      <c r="AO416" s="465">
        <f t="shared" si="171"/>
        <v>0</v>
      </c>
      <c r="AP416" s="465">
        <f t="shared" si="171"/>
        <v>0</v>
      </c>
      <c r="AQ416" s="465">
        <f t="shared" si="171"/>
        <v>0</v>
      </c>
      <c r="AR416" s="482"/>
      <c r="AS416" s="482"/>
      <c r="AT416" s="482"/>
      <c r="AU416" s="480"/>
    </row>
    <row r="417" spans="2:48" ht="18.75" hidden="1" customHeight="1">
      <c r="B417" s="454"/>
      <c r="C417" s="455"/>
      <c r="D417" s="1052"/>
      <c r="E417" s="1049"/>
      <c r="F417" s="846"/>
      <c r="G417" s="1044"/>
      <c r="H417" s="1035"/>
      <c r="I417" s="1041"/>
      <c r="J417" s="1038"/>
      <c r="K417" s="1035"/>
      <c r="L417" s="1030"/>
      <c r="M417" s="464" t="s">
        <v>1075</v>
      </c>
      <c r="N417" s="465"/>
      <c r="O417" s="465"/>
      <c r="P417" s="465"/>
      <c r="Q417" s="465"/>
      <c r="R417" s="465"/>
      <c r="S417" s="465"/>
      <c r="T417" s="465"/>
      <c r="U417" s="465"/>
      <c r="V417" s="465"/>
      <c r="W417" s="465"/>
      <c r="X417" s="465"/>
      <c r="Y417" s="465"/>
      <c r="Z417" s="465"/>
      <c r="AA417" s="465"/>
      <c r="AB417" s="465"/>
      <c r="AC417" s="465"/>
      <c r="AD417" s="473"/>
      <c r="AE417" s="473"/>
      <c r="AF417" s="473"/>
      <c r="AG417" s="473"/>
      <c r="AH417" s="473"/>
      <c r="AI417" s="473"/>
      <c r="AJ417" s="473"/>
      <c r="AK417" s="473"/>
      <c r="AL417" s="473"/>
      <c r="AM417" s="473"/>
      <c r="AN417" s="473"/>
      <c r="AO417" s="473"/>
      <c r="AP417" s="473"/>
      <c r="AQ417" s="473"/>
      <c r="AR417" s="482"/>
      <c r="AS417" s="482"/>
      <c r="AT417" s="482"/>
      <c r="AU417" s="480"/>
    </row>
    <row r="418" spans="2:48" ht="18.75" hidden="1" customHeight="1">
      <c r="B418" s="454"/>
      <c r="C418" s="455"/>
      <c r="D418" s="1052"/>
      <c r="E418" s="1049"/>
      <c r="F418" s="846" t="s">
        <v>1180</v>
      </c>
      <c r="G418" s="1044"/>
      <c r="H418" s="1035"/>
      <c r="I418" s="1041"/>
      <c r="J418" s="1038"/>
      <c r="K418" s="1035">
        <f>+SUM(N418:AQ418)</f>
        <v>0</v>
      </c>
      <c r="L418" s="1030">
        <f>+SUM(N419:AQ419)</f>
        <v>0</v>
      </c>
      <c r="M418" s="49" t="s">
        <v>1076</v>
      </c>
      <c r="N418" s="466"/>
      <c r="O418" s="467"/>
      <c r="P418" s="467"/>
      <c r="Q418" s="467"/>
      <c r="R418" s="467"/>
      <c r="S418" s="467"/>
      <c r="T418" s="467"/>
      <c r="U418" s="467"/>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7"/>
      <c r="AQ418" s="467"/>
      <c r="AR418" s="482"/>
      <c r="AS418" s="482"/>
      <c r="AT418" s="482"/>
      <c r="AU418" s="480"/>
    </row>
    <row r="419" spans="2:48" ht="18.75" hidden="1" customHeight="1">
      <c r="B419" s="454"/>
      <c r="C419" s="455"/>
      <c r="D419" s="1053"/>
      <c r="E419" s="1050"/>
      <c r="F419" s="1047"/>
      <c r="G419" s="1045"/>
      <c r="H419" s="1036"/>
      <c r="I419" s="1042"/>
      <c r="J419" s="1039"/>
      <c r="K419" s="1036"/>
      <c r="L419" s="1031"/>
      <c r="M419" s="468" t="s">
        <v>306</v>
      </c>
      <c r="N419" s="469">
        <f>+H415+N417-N418</f>
        <v>0</v>
      </c>
      <c r="O419" s="470">
        <f t="shared" ref="O419:AQ419" si="172">+N419+O417-O418</f>
        <v>0</v>
      </c>
      <c r="P419" s="470">
        <f t="shared" si="172"/>
        <v>0</v>
      </c>
      <c r="Q419" s="470">
        <f t="shared" si="172"/>
        <v>0</v>
      </c>
      <c r="R419" s="470">
        <f t="shared" si="172"/>
        <v>0</v>
      </c>
      <c r="S419" s="470">
        <f t="shared" si="172"/>
        <v>0</v>
      </c>
      <c r="T419" s="470">
        <f t="shared" si="172"/>
        <v>0</v>
      </c>
      <c r="U419" s="470">
        <f t="shared" si="172"/>
        <v>0</v>
      </c>
      <c r="V419" s="470">
        <f t="shared" si="172"/>
        <v>0</v>
      </c>
      <c r="W419" s="470">
        <f t="shared" si="172"/>
        <v>0</v>
      </c>
      <c r="X419" s="470">
        <f t="shared" si="172"/>
        <v>0</v>
      </c>
      <c r="Y419" s="470">
        <f t="shared" si="172"/>
        <v>0</v>
      </c>
      <c r="Z419" s="470">
        <f t="shared" si="172"/>
        <v>0</v>
      </c>
      <c r="AA419" s="470">
        <f t="shared" si="172"/>
        <v>0</v>
      </c>
      <c r="AB419" s="470">
        <f t="shared" si="172"/>
        <v>0</v>
      </c>
      <c r="AC419" s="470">
        <f t="shared" si="172"/>
        <v>0</v>
      </c>
      <c r="AD419" s="470">
        <f t="shared" si="172"/>
        <v>0</v>
      </c>
      <c r="AE419" s="470">
        <f t="shared" si="172"/>
        <v>0</v>
      </c>
      <c r="AF419" s="470">
        <f t="shared" si="172"/>
        <v>0</v>
      </c>
      <c r="AG419" s="470">
        <f t="shared" si="172"/>
        <v>0</v>
      </c>
      <c r="AH419" s="470">
        <f t="shared" si="172"/>
        <v>0</v>
      </c>
      <c r="AI419" s="470">
        <f t="shared" si="172"/>
        <v>0</v>
      </c>
      <c r="AJ419" s="470">
        <f t="shared" si="172"/>
        <v>0</v>
      </c>
      <c r="AK419" s="470">
        <f t="shared" si="172"/>
        <v>0</v>
      </c>
      <c r="AL419" s="470">
        <f t="shared" si="172"/>
        <v>0</v>
      </c>
      <c r="AM419" s="470">
        <f t="shared" si="172"/>
        <v>0</v>
      </c>
      <c r="AN419" s="470">
        <f t="shared" si="172"/>
        <v>0</v>
      </c>
      <c r="AO419" s="470">
        <f t="shared" si="172"/>
        <v>0</v>
      </c>
      <c r="AP419" s="470">
        <f t="shared" si="172"/>
        <v>0</v>
      </c>
      <c r="AQ419" s="470">
        <f t="shared" si="172"/>
        <v>0</v>
      </c>
      <c r="AR419" s="482"/>
      <c r="AS419" s="482"/>
      <c r="AT419" s="482"/>
      <c r="AU419" s="480"/>
    </row>
    <row r="420" spans="2:48" ht="14.25" hidden="1" customHeight="1">
      <c r="B420" s="454"/>
      <c r="C420" s="455"/>
      <c r="D420" s="1051"/>
      <c r="E420" s="1048"/>
      <c r="F420" s="1046"/>
      <c r="G420" s="1043"/>
      <c r="H420" s="1034"/>
      <c r="I420" s="1040"/>
      <c r="J420" s="1037"/>
      <c r="K420" s="1034"/>
      <c r="L420" s="1029"/>
      <c r="M420" s="462" t="s">
        <v>306</v>
      </c>
      <c r="N420" s="463"/>
      <c r="O420" s="463">
        <f>+N420+O418-O419</f>
        <v>0</v>
      </c>
      <c r="P420" s="463">
        <f>+O420+P418-P419</f>
        <v>0</v>
      </c>
      <c r="Q420" s="463"/>
      <c r="R420" s="463"/>
      <c r="S420" s="463"/>
      <c r="T420" s="463"/>
      <c r="U420" s="463"/>
      <c r="V420" s="463"/>
      <c r="W420" s="463"/>
      <c r="X420" s="463"/>
      <c r="Y420" s="463"/>
      <c r="Z420" s="463"/>
      <c r="AA420" s="463"/>
      <c r="AB420" s="463"/>
      <c r="AC420" s="463"/>
      <c r="AD420" s="472"/>
      <c r="AE420" s="472"/>
      <c r="AF420" s="472"/>
      <c r="AG420" s="472"/>
      <c r="AH420" s="472"/>
      <c r="AI420" s="472"/>
      <c r="AJ420" s="472"/>
      <c r="AK420" s="472"/>
      <c r="AL420" s="472"/>
      <c r="AM420" s="472"/>
      <c r="AN420" s="472"/>
      <c r="AO420" s="472"/>
      <c r="AP420" s="472"/>
      <c r="AQ420" s="472"/>
      <c r="AR420" s="482"/>
      <c r="AS420" s="482"/>
      <c r="AT420" s="482"/>
      <c r="AU420" s="480"/>
    </row>
    <row r="421" spans="2:48" ht="15" hidden="1" customHeight="1">
      <c r="B421" s="1057" t="s">
        <v>962</v>
      </c>
      <c r="C421" s="1054" t="s">
        <v>616</v>
      </c>
      <c r="D421" s="1052" t="s">
        <v>752</v>
      </c>
      <c r="E421" s="1049" t="s">
        <v>1199</v>
      </c>
      <c r="F421" s="846" t="s">
        <v>351</v>
      </c>
      <c r="G421" s="1044"/>
      <c r="H421" s="1035"/>
      <c r="I421" s="1041" t="e">
        <f>+J421+#REF!-#REF!</f>
        <v>#REF!</v>
      </c>
      <c r="J421" s="1038">
        <f>+K421-L421</f>
        <v>0</v>
      </c>
      <c r="K421" s="1035">
        <f>+SUM(N421:AQ421)</f>
        <v>0</v>
      </c>
      <c r="L421" s="1030">
        <f>+SUM(N424:AQ424)</f>
        <v>0</v>
      </c>
      <c r="M421" s="464" t="s">
        <v>386</v>
      </c>
      <c r="N421" s="465"/>
      <c r="O421" s="465"/>
      <c r="P421" s="465"/>
      <c r="Q421" s="465"/>
      <c r="R421" s="465"/>
      <c r="S421" s="465"/>
      <c r="T421" s="465"/>
      <c r="U421" s="465"/>
      <c r="V421" s="465"/>
      <c r="W421" s="465"/>
      <c r="X421" s="465"/>
      <c r="Y421" s="465"/>
      <c r="Z421" s="465"/>
      <c r="AA421" s="465"/>
      <c r="AB421" s="465"/>
      <c r="AC421" s="465"/>
      <c r="AD421" s="473"/>
      <c r="AE421" s="473"/>
      <c r="AF421" s="473"/>
      <c r="AG421" s="473"/>
      <c r="AH421" s="473"/>
      <c r="AI421" s="473"/>
      <c r="AJ421" s="473"/>
      <c r="AK421" s="473"/>
      <c r="AL421" s="473"/>
      <c r="AM421" s="473"/>
      <c r="AN421" s="473"/>
      <c r="AO421" s="473"/>
      <c r="AP421" s="473"/>
      <c r="AQ421" s="473"/>
      <c r="AR421" s="1016"/>
      <c r="AS421" s="1016"/>
      <c r="AT421" s="1010"/>
      <c r="AU421" s="1007" t="e">
        <f>+AT421-I421</f>
        <v>#REF!</v>
      </c>
    </row>
    <row r="422" spans="2:48" ht="15" hidden="1">
      <c r="B422" s="1058"/>
      <c r="C422" s="1055"/>
      <c r="D422" s="1052"/>
      <c r="E422" s="1049"/>
      <c r="F422" s="846"/>
      <c r="G422" s="1044"/>
      <c r="H422" s="1035"/>
      <c r="I422" s="1041"/>
      <c r="J422" s="1038"/>
      <c r="K422" s="1035"/>
      <c r="L422" s="1030"/>
      <c r="M422" s="464" t="s">
        <v>380</v>
      </c>
      <c r="N422" s="465"/>
      <c r="O422" s="465"/>
      <c r="P422" s="465"/>
      <c r="Q422" s="465"/>
      <c r="R422" s="465"/>
      <c r="S422" s="465"/>
      <c r="T422" s="465"/>
      <c r="U422" s="465"/>
      <c r="V422" s="465"/>
      <c r="W422" s="465"/>
      <c r="X422" s="465"/>
      <c r="Y422" s="465"/>
      <c r="Z422" s="465"/>
      <c r="AA422" s="465"/>
      <c r="AB422" s="465"/>
      <c r="AC422" s="465"/>
      <c r="AD422" s="473"/>
      <c r="AE422" s="473"/>
      <c r="AF422" s="473"/>
      <c r="AG422" s="473"/>
      <c r="AH422" s="473"/>
      <c r="AI422" s="473"/>
      <c r="AJ422" s="473"/>
      <c r="AK422" s="473"/>
      <c r="AL422" s="473"/>
      <c r="AM422" s="473"/>
      <c r="AN422" s="473"/>
      <c r="AO422" s="473"/>
      <c r="AP422" s="473"/>
      <c r="AQ422" s="473"/>
      <c r="AR422" s="1017"/>
      <c r="AS422" s="1017"/>
      <c r="AT422" s="1011"/>
      <c r="AU422" s="1008"/>
      <c r="AV422" s="35" t="e">
        <f>+AT421-I421</f>
        <v>#REF!</v>
      </c>
    </row>
    <row r="423" spans="2:48" ht="15" hidden="1">
      <c r="B423" s="1058"/>
      <c r="C423" s="1055"/>
      <c r="D423" s="1052"/>
      <c r="E423" s="1049"/>
      <c r="F423" s="846"/>
      <c r="G423" s="1044"/>
      <c r="H423" s="1035"/>
      <c r="I423" s="1041"/>
      <c r="J423" s="1038"/>
      <c r="K423" s="1035"/>
      <c r="L423" s="1030"/>
      <c r="M423" s="49" t="s">
        <v>1075</v>
      </c>
      <c r="N423" s="466"/>
      <c r="O423" s="467"/>
      <c r="P423" s="467"/>
      <c r="Q423" s="467"/>
      <c r="R423" s="467"/>
      <c r="S423" s="467"/>
      <c r="T423" s="467"/>
      <c r="U423" s="467"/>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7"/>
      <c r="AQ423" s="467"/>
      <c r="AR423" s="1017"/>
      <c r="AS423" s="1017"/>
      <c r="AT423" s="1011"/>
      <c r="AU423" s="1008"/>
      <c r="AV423" s="35"/>
    </row>
    <row r="424" spans="2:48" ht="15" hidden="1">
      <c r="B424" s="1058"/>
      <c r="C424" s="1055"/>
      <c r="D424" s="1053"/>
      <c r="E424" s="1050"/>
      <c r="F424" s="1047"/>
      <c r="G424" s="1045"/>
      <c r="H424" s="1036"/>
      <c r="I424" s="1042"/>
      <c r="J424" s="1039"/>
      <c r="K424" s="1036"/>
      <c r="L424" s="1031"/>
      <c r="M424" s="468" t="s">
        <v>1076</v>
      </c>
      <c r="N424" s="469"/>
      <c r="O424" s="470"/>
      <c r="P424" s="470"/>
      <c r="Q424" s="470">
        <f t="shared" ref="Q424:AQ424" si="173">+P424+Q422-Q423</f>
        <v>0</v>
      </c>
      <c r="R424" s="470">
        <f t="shared" si="173"/>
        <v>0</v>
      </c>
      <c r="S424" s="470">
        <f t="shared" si="173"/>
        <v>0</v>
      </c>
      <c r="T424" s="470">
        <f t="shared" si="173"/>
        <v>0</v>
      </c>
      <c r="U424" s="470">
        <f t="shared" si="173"/>
        <v>0</v>
      </c>
      <c r="V424" s="470">
        <f t="shared" si="173"/>
        <v>0</v>
      </c>
      <c r="W424" s="470">
        <f t="shared" si="173"/>
        <v>0</v>
      </c>
      <c r="X424" s="470">
        <f t="shared" si="173"/>
        <v>0</v>
      </c>
      <c r="Y424" s="470">
        <f t="shared" si="173"/>
        <v>0</v>
      </c>
      <c r="Z424" s="470">
        <f t="shared" si="173"/>
        <v>0</v>
      </c>
      <c r="AA424" s="470">
        <f t="shared" si="173"/>
        <v>0</v>
      </c>
      <c r="AB424" s="470">
        <f t="shared" si="173"/>
        <v>0</v>
      </c>
      <c r="AC424" s="470">
        <f t="shared" si="173"/>
        <v>0</v>
      </c>
      <c r="AD424" s="470">
        <f t="shared" si="173"/>
        <v>0</v>
      </c>
      <c r="AE424" s="470">
        <f t="shared" si="173"/>
        <v>0</v>
      </c>
      <c r="AF424" s="470">
        <f t="shared" si="173"/>
        <v>0</v>
      </c>
      <c r="AG424" s="470">
        <f t="shared" si="173"/>
        <v>0</v>
      </c>
      <c r="AH424" s="470">
        <f t="shared" si="173"/>
        <v>0</v>
      </c>
      <c r="AI424" s="470">
        <f t="shared" si="173"/>
        <v>0</v>
      </c>
      <c r="AJ424" s="470">
        <f t="shared" si="173"/>
        <v>0</v>
      </c>
      <c r="AK424" s="470">
        <f t="shared" si="173"/>
        <v>0</v>
      </c>
      <c r="AL424" s="470">
        <f t="shared" si="173"/>
        <v>0</v>
      </c>
      <c r="AM424" s="470">
        <f t="shared" si="173"/>
        <v>0</v>
      </c>
      <c r="AN424" s="470">
        <f t="shared" si="173"/>
        <v>0</v>
      </c>
      <c r="AO424" s="470">
        <f t="shared" si="173"/>
        <v>0</v>
      </c>
      <c r="AP424" s="470">
        <f t="shared" si="173"/>
        <v>0</v>
      </c>
      <c r="AQ424" s="470">
        <f t="shared" si="173"/>
        <v>0</v>
      </c>
      <c r="AR424" s="1017"/>
      <c r="AS424" s="1017"/>
      <c r="AT424" s="1011"/>
      <c r="AU424" s="1008"/>
      <c r="AV424" s="35"/>
    </row>
    <row r="425" spans="2:48" ht="15" hidden="1">
      <c r="B425" s="1059"/>
      <c r="C425" s="1056"/>
      <c r="D425" s="1051"/>
      <c r="E425" s="1048"/>
      <c r="F425" s="1046"/>
      <c r="G425" s="1043"/>
      <c r="H425" s="1034"/>
      <c r="I425" s="1040"/>
      <c r="J425" s="1037"/>
      <c r="K425" s="1034"/>
      <c r="L425" s="1029"/>
      <c r="M425" s="462" t="s">
        <v>306</v>
      </c>
      <c r="N425" s="463">
        <f>+H421+N423-N424</f>
        <v>0</v>
      </c>
      <c r="O425" s="463">
        <f>+N425+O423-O424</f>
        <v>0</v>
      </c>
      <c r="P425" s="463">
        <f>+O425+P423-P424</f>
        <v>0</v>
      </c>
      <c r="Q425" s="463"/>
      <c r="R425" s="463"/>
      <c r="S425" s="463"/>
      <c r="T425" s="463"/>
      <c r="U425" s="463"/>
      <c r="V425" s="463"/>
      <c r="W425" s="463"/>
      <c r="X425" s="463"/>
      <c r="Y425" s="463"/>
      <c r="Z425" s="463"/>
      <c r="AA425" s="463"/>
      <c r="AB425" s="463"/>
      <c r="AC425" s="463"/>
      <c r="AD425" s="472"/>
      <c r="AE425" s="472"/>
      <c r="AF425" s="472"/>
      <c r="AG425" s="472"/>
      <c r="AH425" s="472"/>
      <c r="AI425" s="472"/>
      <c r="AJ425" s="472"/>
      <c r="AK425" s="472"/>
      <c r="AL425" s="472"/>
      <c r="AM425" s="472"/>
      <c r="AN425" s="472"/>
      <c r="AO425" s="472"/>
      <c r="AP425" s="472"/>
      <c r="AQ425" s="472"/>
      <c r="AR425" s="1017"/>
      <c r="AS425" s="1017"/>
      <c r="AT425" s="1011"/>
      <c r="AU425" s="1008"/>
      <c r="AV425" s="35"/>
    </row>
    <row r="426" spans="2:48" ht="15" hidden="1" customHeight="1">
      <c r="B426" s="1057" t="s">
        <v>962</v>
      </c>
      <c r="C426" s="1054" t="s">
        <v>616</v>
      </c>
      <c r="D426" s="1052" t="s">
        <v>752</v>
      </c>
      <c r="E426" s="1049" t="s">
        <v>1200</v>
      </c>
      <c r="F426" s="846" t="s">
        <v>351</v>
      </c>
      <c r="G426" s="1044"/>
      <c r="H426" s="1035"/>
      <c r="I426" s="1041" t="e">
        <f>+J426+#REF!-#REF!</f>
        <v>#REF!</v>
      </c>
      <c r="J426" s="1038">
        <f>+K426-L426</f>
        <v>0</v>
      </c>
      <c r="K426" s="1035">
        <f>+SUM(N426:AQ426)</f>
        <v>0</v>
      </c>
      <c r="L426" s="1030">
        <f>+SUM(N429:AQ429)</f>
        <v>0</v>
      </c>
      <c r="M426" s="464" t="s">
        <v>386</v>
      </c>
      <c r="N426" s="465"/>
      <c r="O426" s="465"/>
      <c r="P426" s="465"/>
      <c r="Q426" s="465"/>
      <c r="R426" s="465"/>
      <c r="S426" s="465"/>
      <c r="T426" s="465"/>
      <c r="U426" s="465"/>
      <c r="V426" s="465"/>
      <c r="W426" s="465"/>
      <c r="X426" s="465"/>
      <c r="Y426" s="465"/>
      <c r="Z426" s="465"/>
      <c r="AA426" s="465"/>
      <c r="AB426" s="465"/>
      <c r="AC426" s="465"/>
      <c r="AD426" s="473"/>
      <c r="AE426" s="473"/>
      <c r="AF426" s="473"/>
      <c r="AG426" s="473"/>
      <c r="AH426" s="473"/>
      <c r="AI426" s="473"/>
      <c r="AJ426" s="473"/>
      <c r="AK426" s="473"/>
      <c r="AL426" s="473"/>
      <c r="AM426" s="473"/>
      <c r="AN426" s="473"/>
      <c r="AO426" s="473"/>
      <c r="AP426" s="473"/>
      <c r="AQ426" s="473"/>
      <c r="AR426" s="1016"/>
      <c r="AS426" s="1016"/>
      <c r="AT426" s="1010"/>
      <c r="AU426" s="1007" t="e">
        <f>+AT426-I426</f>
        <v>#REF!</v>
      </c>
    </row>
    <row r="427" spans="2:48" ht="15" hidden="1">
      <c r="B427" s="1058"/>
      <c r="C427" s="1055"/>
      <c r="D427" s="1052"/>
      <c r="E427" s="1049"/>
      <c r="F427" s="846"/>
      <c r="G427" s="1044"/>
      <c r="H427" s="1035"/>
      <c r="I427" s="1041"/>
      <c r="J427" s="1038"/>
      <c r="K427" s="1035"/>
      <c r="L427" s="1030"/>
      <c r="M427" s="464" t="s">
        <v>380</v>
      </c>
      <c r="N427" s="465"/>
      <c r="O427" s="465"/>
      <c r="P427" s="465"/>
      <c r="Q427" s="465"/>
      <c r="R427" s="465"/>
      <c r="S427" s="465"/>
      <c r="T427" s="465"/>
      <c r="U427" s="465"/>
      <c r="V427" s="465"/>
      <c r="W427" s="465"/>
      <c r="X427" s="465"/>
      <c r="Y427" s="465"/>
      <c r="Z427" s="465"/>
      <c r="AA427" s="465"/>
      <c r="AB427" s="465"/>
      <c r="AC427" s="465"/>
      <c r="AD427" s="473"/>
      <c r="AE427" s="473"/>
      <c r="AF427" s="473"/>
      <c r="AG427" s="473"/>
      <c r="AH427" s="473"/>
      <c r="AI427" s="473"/>
      <c r="AJ427" s="473"/>
      <c r="AK427" s="473"/>
      <c r="AL427" s="473"/>
      <c r="AM427" s="473"/>
      <c r="AN427" s="473"/>
      <c r="AO427" s="473"/>
      <c r="AP427" s="473"/>
      <c r="AQ427" s="473"/>
      <c r="AR427" s="1017"/>
      <c r="AS427" s="1017"/>
      <c r="AT427" s="1011"/>
      <c r="AU427" s="1008"/>
      <c r="AV427" s="35" t="e">
        <f>+AT426-I426</f>
        <v>#REF!</v>
      </c>
    </row>
    <row r="428" spans="2:48" ht="15" hidden="1">
      <c r="B428" s="1058"/>
      <c r="C428" s="1055"/>
      <c r="D428" s="1052"/>
      <c r="E428" s="1049"/>
      <c r="F428" s="846"/>
      <c r="G428" s="1044"/>
      <c r="H428" s="1035"/>
      <c r="I428" s="1041"/>
      <c r="J428" s="1038"/>
      <c r="K428" s="1035"/>
      <c r="L428" s="1030"/>
      <c r="M428" s="49" t="s">
        <v>1075</v>
      </c>
      <c r="N428" s="466"/>
      <c r="O428" s="467"/>
      <c r="P428" s="467"/>
      <c r="Q428" s="467"/>
      <c r="R428" s="467"/>
      <c r="S428" s="467"/>
      <c r="T428" s="467"/>
      <c r="U428" s="467"/>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7"/>
      <c r="AQ428" s="467"/>
      <c r="AR428" s="1017"/>
      <c r="AS428" s="1017"/>
      <c r="AT428" s="1011"/>
      <c r="AU428" s="1008"/>
      <c r="AV428" s="35"/>
    </row>
    <row r="429" spans="2:48" ht="15" hidden="1">
      <c r="B429" s="1058"/>
      <c r="C429" s="1055"/>
      <c r="D429" s="1053"/>
      <c r="E429" s="1050"/>
      <c r="F429" s="1047"/>
      <c r="G429" s="1045"/>
      <c r="H429" s="1036"/>
      <c r="I429" s="1042"/>
      <c r="J429" s="1039"/>
      <c r="K429" s="1036"/>
      <c r="L429" s="1031"/>
      <c r="M429" s="468" t="s">
        <v>1076</v>
      </c>
      <c r="N429" s="469"/>
      <c r="O429" s="470"/>
      <c r="P429" s="470"/>
      <c r="Q429" s="470">
        <f t="shared" ref="Q429:AQ429" si="174">+P429+Q427-Q428</f>
        <v>0</v>
      </c>
      <c r="R429" s="470">
        <f t="shared" si="174"/>
        <v>0</v>
      </c>
      <c r="S429" s="470">
        <f t="shared" si="174"/>
        <v>0</v>
      </c>
      <c r="T429" s="470">
        <f t="shared" si="174"/>
        <v>0</v>
      </c>
      <c r="U429" s="470">
        <f t="shared" si="174"/>
        <v>0</v>
      </c>
      <c r="V429" s="470">
        <f t="shared" si="174"/>
        <v>0</v>
      </c>
      <c r="W429" s="470">
        <f t="shared" si="174"/>
        <v>0</v>
      </c>
      <c r="X429" s="470">
        <f t="shared" si="174"/>
        <v>0</v>
      </c>
      <c r="Y429" s="470">
        <f t="shared" si="174"/>
        <v>0</v>
      </c>
      <c r="Z429" s="470">
        <f t="shared" si="174"/>
        <v>0</v>
      </c>
      <c r="AA429" s="470">
        <f t="shared" si="174"/>
        <v>0</v>
      </c>
      <c r="AB429" s="470">
        <f t="shared" si="174"/>
        <v>0</v>
      </c>
      <c r="AC429" s="470">
        <f t="shared" si="174"/>
        <v>0</v>
      </c>
      <c r="AD429" s="470">
        <f t="shared" si="174"/>
        <v>0</v>
      </c>
      <c r="AE429" s="470">
        <f t="shared" si="174"/>
        <v>0</v>
      </c>
      <c r="AF429" s="470">
        <f t="shared" si="174"/>
        <v>0</v>
      </c>
      <c r="AG429" s="470">
        <f t="shared" si="174"/>
        <v>0</v>
      </c>
      <c r="AH429" s="470">
        <f t="shared" si="174"/>
        <v>0</v>
      </c>
      <c r="AI429" s="470">
        <f t="shared" si="174"/>
        <v>0</v>
      </c>
      <c r="AJ429" s="470">
        <f t="shared" si="174"/>
        <v>0</v>
      </c>
      <c r="AK429" s="470">
        <f t="shared" si="174"/>
        <v>0</v>
      </c>
      <c r="AL429" s="470">
        <f t="shared" si="174"/>
        <v>0</v>
      </c>
      <c r="AM429" s="470">
        <f t="shared" si="174"/>
        <v>0</v>
      </c>
      <c r="AN429" s="470">
        <f t="shared" si="174"/>
        <v>0</v>
      </c>
      <c r="AO429" s="470">
        <f t="shared" si="174"/>
        <v>0</v>
      </c>
      <c r="AP429" s="470">
        <f t="shared" si="174"/>
        <v>0</v>
      </c>
      <c r="AQ429" s="470">
        <f t="shared" si="174"/>
        <v>0</v>
      </c>
      <c r="AR429" s="1017"/>
      <c r="AS429" s="1017"/>
      <c r="AT429" s="1011"/>
      <c r="AU429" s="1008"/>
      <c r="AV429" s="35"/>
    </row>
    <row r="430" spans="2:48" ht="15" hidden="1">
      <c r="B430" s="1059"/>
      <c r="C430" s="1056"/>
      <c r="D430" s="1051"/>
      <c r="E430" s="1048"/>
      <c r="F430" s="1046"/>
      <c r="G430" s="1043"/>
      <c r="H430" s="1034"/>
      <c r="I430" s="1040"/>
      <c r="J430" s="1037"/>
      <c r="K430" s="1034"/>
      <c r="L430" s="1029"/>
      <c r="M430" s="462" t="s">
        <v>306</v>
      </c>
      <c r="N430" s="463">
        <f>+H426+N428-N429</f>
        <v>0</v>
      </c>
      <c r="O430" s="463">
        <f>+N430+O428-O429</f>
        <v>0</v>
      </c>
      <c r="P430" s="463">
        <f>+O430+P428-P429</f>
        <v>0</v>
      </c>
      <c r="Q430" s="463"/>
      <c r="R430" s="463"/>
      <c r="S430" s="463"/>
      <c r="T430" s="463"/>
      <c r="U430" s="463"/>
      <c r="V430" s="463"/>
      <c r="W430" s="463"/>
      <c r="X430" s="463"/>
      <c r="Y430" s="463"/>
      <c r="Z430" s="463"/>
      <c r="AA430" s="463"/>
      <c r="AB430" s="463"/>
      <c r="AC430" s="463"/>
      <c r="AD430" s="472"/>
      <c r="AE430" s="472"/>
      <c r="AF430" s="472"/>
      <c r="AG430" s="472"/>
      <c r="AH430" s="472"/>
      <c r="AI430" s="472"/>
      <c r="AJ430" s="472"/>
      <c r="AK430" s="472"/>
      <c r="AL430" s="472"/>
      <c r="AM430" s="472"/>
      <c r="AN430" s="472"/>
      <c r="AO430" s="472"/>
      <c r="AP430" s="472"/>
      <c r="AQ430" s="472"/>
      <c r="AR430" s="1017"/>
      <c r="AS430" s="1017"/>
      <c r="AT430" s="1011"/>
      <c r="AU430" s="1008"/>
      <c r="AV430" s="35"/>
    </row>
    <row r="431" spans="2:48" ht="15" hidden="1" customHeight="1">
      <c r="B431" s="1057" t="s">
        <v>962</v>
      </c>
      <c r="C431" s="1054" t="s">
        <v>616</v>
      </c>
      <c r="D431" s="1052" t="s">
        <v>752</v>
      </c>
      <c r="E431" s="1049" t="s">
        <v>1201</v>
      </c>
      <c r="F431" s="846" t="s">
        <v>351</v>
      </c>
      <c r="G431" s="1044"/>
      <c r="H431" s="1035"/>
      <c r="I431" s="1041" t="e">
        <f>+J431+#REF!-#REF!</f>
        <v>#REF!</v>
      </c>
      <c r="J431" s="1038">
        <f>+K431-L431</f>
        <v>0</v>
      </c>
      <c r="K431" s="1035">
        <f>+SUM(N431:AQ431)</f>
        <v>0</v>
      </c>
      <c r="L431" s="1030">
        <f>+SUM(N434:AQ434)</f>
        <v>0</v>
      </c>
      <c r="M431" s="464" t="s">
        <v>386</v>
      </c>
      <c r="N431" s="465"/>
      <c r="O431" s="465"/>
      <c r="P431" s="465"/>
      <c r="Q431" s="465"/>
      <c r="R431" s="465"/>
      <c r="S431" s="465"/>
      <c r="T431" s="465"/>
      <c r="U431" s="465"/>
      <c r="V431" s="465"/>
      <c r="W431" s="465"/>
      <c r="X431" s="465"/>
      <c r="Y431" s="465"/>
      <c r="Z431" s="465"/>
      <c r="AA431" s="465"/>
      <c r="AB431" s="465"/>
      <c r="AC431" s="465"/>
      <c r="AD431" s="473"/>
      <c r="AE431" s="473"/>
      <c r="AF431" s="473"/>
      <c r="AG431" s="473"/>
      <c r="AH431" s="473"/>
      <c r="AI431" s="473"/>
      <c r="AJ431" s="473"/>
      <c r="AK431" s="473"/>
      <c r="AL431" s="473"/>
      <c r="AM431" s="473"/>
      <c r="AN431" s="473"/>
      <c r="AO431" s="473"/>
      <c r="AP431" s="473"/>
      <c r="AQ431" s="473"/>
      <c r="AR431" s="1016"/>
      <c r="AS431" s="1016"/>
      <c r="AT431" s="1010"/>
      <c r="AU431" s="1007" t="e">
        <f>+AT431-I431</f>
        <v>#REF!</v>
      </c>
    </row>
    <row r="432" spans="2:48" ht="15" hidden="1">
      <c r="B432" s="1058"/>
      <c r="C432" s="1055"/>
      <c r="D432" s="1052"/>
      <c r="E432" s="1049"/>
      <c r="F432" s="846"/>
      <c r="G432" s="1044"/>
      <c r="H432" s="1035"/>
      <c r="I432" s="1041"/>
      <c r="J432" s="1038"/>
      <c r="K432" s="1035"/>
      <c r="L432" s="1030"/>
      <c r="M432" s="464" t="s">
        <v>380</v>
      </c>
      <c r="N432" s="465"/>
      <c r="O432" s="465"/>
      <c r="P432" s="465"/>
      <c r="Q432" s="465"/>
      <c r="R432" s="465"/>
      <c r="S432" s="465"/>
      <c r="T432" s="465"/>
      <c r="U432" s="465"/>
      <c r="V432" s="465"/>
      <c r="W432" s="465"/>
      <c r="X432" s="465"/>
      <c r="Y432" s="465"/>
      <c r="Z432" s="465"/>
      <c r="AA432" s="465"/>
      <c r="AB432" s="465"/>
      <c r="AC432" s="465"/>
      <c r="AD432" s="473"/>
      <c r="AE432" s="473"/>
      <c r="AF432" s="473"/>
      <c r="AG432" s="473"/>
      <c r="AH432" s="473"/>
      <c r="AI432" s="473"/>
      <c r="AJ432" s="473"/>
      <c r="AK432" s="473"/>
      <c r="AL432" s="473"/>
      <c r="AM432" s="473"/>
      <c r="AN432" s="473"/>
      <c r="AO432" s="473"/>
      <c r="AP432" s="473"/>
      <c r="AQ432" s="473"/>
      <c r="AR432" s="1017"/>
      <c r="AS432" s="1017"/>
      <c r="AT432" s="1011"/>
      <c r="AU432" s="1008"/>
      <c r="AV432" s="35" t="e">
        <f>+AT431-I431</f>
        <v>#REF!</v>
      </c>
    </row>
    <row r="433" spans="2:48" ht="15" hidden="1">
      <c r="B433" s="1058"/>
      <c r="C433" s="1055"/>
      <c r="D433" s="1052"/>
      <c r="E433" s="1049"/>
      <c r="F433" s="846"/>
      <c r="G433" s="1044"/>
      <c r="H433" s="1035"/>
      <c r="I433" s="1041"/>
      <c r="J433" s="1038"/>
      <c r="K433" s="1035"/>
      <c r="L433" s="1030"/>
      <c r="M433" s="49" t="s">
        <v>1075</v>
      </c>
      <c r="N433" s="466"/>
      <c r="O433" s="467"/>
      <c r="P433" s="467"/>
      <c r="Q433" s="467"/>
      <c r="R433" s="467"/>
      <c r="S433" s="467"/>
      <c r="T433" s="467"/>
      <c r="U433" s="467"/>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7"/>
      <c r="AQ433" s="467"/>
      <c r="AR433" s="1017"/>
      <c r="AS433" s="1017"/>
      <c r="AT433" s="1011"/>
      <c r="AU433" s="1008"/>
      <c r="AV433" s="35"/>
    </row>
    <row r="434" spans="2:48" ht="15" hidden="1">
      <c r="B434" s="1058"/>
      <c r="C434" s="1055"/>
      <c r="D434" s="1053"/>
      <c r="E434" s="1050"/>
      <c r="F434" s="1047"/>
      <c r="G434" s="1045"/>
      <c r="H434" s="1036"/>
      <c r="I434" s="1042"/>
      <c r="J434" s="1039"/>
      <c r="K434" s="1036"/>
      <c r="L434" s="1031"/>
      <c r="M434" s="468" t="s">
        <v>1076</v>
      </c>
      <c r="N434" s="469"/>
      <c r="O434" s="470"/>
      <c r="P434" s="470"/>
      <c r="Q434" s="470">
        <f t="shared" ref="Q434:AQ434" si="175">+P434+Q432-Q433</f>
        <v>0</v>
      </c>
      <c r="R434" s="470">
        <f t="shared" si="175"/>
        <v>0</v>
      </c>
      <c r="S434" s="470">
        <f t="shared" si="175"/>
        <v>0</v>
      </c>
      <c r="T434" s="470">
        <f t="shared" si="175"/>
        <v>0</v>
      </c>
      <c r="U434" s="470">
        <f t="shared" si="175"/>
        <v>0</v>
      </c>
      <c r="V434" s="470">
        <f t="shared" si="175"/>
        <v>0</v>
      </c>
      <c r="W434" s="470">
        <f t="shared" si="175"/>
        <v>0</v>
      </c>
      <c r="X434" s="470">
        <f t="shared" si="175"/>
        <v>0</v>
      </c>
      <c r="Y434" s="470">
        <f t="shared" si="175"/>
        <v>0</v>
      </c>
      <c r="Z434" s="470">
        <f t="shared" si="175"/>
        <v>0</v>
      </c>
      <c r="AA434" s="470">
        <f t="shared" si="175"/>
        <v>0</v>
      </c>
      <c r="AB434" s="470">
        <f t="shared" si="175"/>
        <v>0</v>
      </c>
      <c r="AC434" s="470">
        <f t="shared" si="175"/>
        <v>0</v>
      </c>
      <c r="AD434" s="470">
        <f t="shared" si="175"/>
        <v>0</v>
      </c>
      <c r="AE434" s="470">
        <f t="shared" si="175"/>
        <v>0</v>
      </c>
      <c r="AF434" s="470">
        <f t="shared" si="175"/>
        <v>0</v>
      </c>
      <c r="AG434" s="470">
        <f t="shared" si="175"/>
        <v>0</v>
      </c>
      <c r="AH434" s="470">
        <f t="shared" si="175"/>
        <v>0</v>
      </c>
      <c r="AI434" s="470">
        <f t="shared" si="175"/>
        <v>0</v>
      </c>
      <c r="AJ434" s="470">
        <f t="shared" si="175"/>
        <v>0</v>
      </c>
      <c r="AK434" s="470">
        <f t="shared" si="175"/>
        <v>0</v>
      </c>
      <c r="AL434" s="470">
        <f t="shared" si="175"/>
        <v>0</v>
      </c>
      <c r="AM434" s="470">
        <f t="shared" si="175"/>
        <v>0</v>
      </c>
      <c r="AN434" s="470">
        <f t="shared" si="175"/>
        <v>0</v>
      </c>
      <c r="AO434" s="470">
        <f t="shared" si="175"/>
        <v>0</v>
      </c>
      <c r="AP434" s="470">
        <f t="shared" si="175"/>
        <v>0</v>
      </c>
      <c r="AQ434" s="470">
        <f t="shared" si="175"/>
        <v>0</v>
      </c>
      <c r="AR434" s="1017"/>
      <c r="AS434" s="1017"/>
      <c r="AT434" s="1011"/>
      <c r="AU434" s="1008"/>
      <c r="AV434" s="35"/>
    </row>
    <row r="435" spans="2:48" ht="15" hidden="1">
      <c r="B435" s="1059"/>
      <c r="C435" s="1056"/>
      <c r="D435" s="1051"/>
      <c r="E435" s="1048"/>
      <c r="F435" s="1046"/>
      <c r="G435" s="1043"/>
      <c r="H435" s="1034"/>
      <c r="I435" s="1040"/>
      <c r="J435" s="1037"/>
      <c r="K435" s="1034"/>
      <c r="L435" s="1029"/>
      <c r="M435" s="462" t="s">
        <v>306</v>
      </c>
      <c r="N435" s="463">
        <f>+H431+N433-N434</f>
        <v>0</v>
      </c>
      <c r="O435" s="463">
        <f>+N435+O433-O434</f>
        <v>0</v>
      </c>
      <c r="P435" s="463">
        <f>+O435+P433-P434</f>
        <v>0</v>
      </c>
      <c r="Q435" s="463"/>
      <c r="R435" s="463"/>
      <c r="S435" s="463"/>
      <c r="T435" s="463"/>
      <c r="U435" s="463"/>
      <c r="V435" s="463"/>
      <c r="W435" s="463"/>
      <c r="X435" s="463"/>
      <c r="Y435" s="463"/>
      <c r="Z435" s="463"/>
      <c r="AA435" s="463"/>
      <c r="AB435" s="463"/>
      <c r="AC435" s="463"/>
      <c r="AD435" s="472"/>
      <c r="AE435" s="472"/>
      <c r="AF435" s="472"/>
      <c r="AG435" s="472"/>
      <c r="AH435" s="472"/>
      <c r="AI435" s="472"/>
      <c r="AJ435" s="472"/>
      <c r="AK435" s="472"/>
      <c r="AL435" s="472"/>
      <c r="AM435" s="472"/>
      <c r="AN435" s="472"/>
      <c r="AO435" s="472"/>
      <c r="AP435" s="472"/>
      <c r="AQ435" s="472"/>
      <c r="AR435" s="1017"/>
      <c r="AS435" s="1017"/>
      <c r="AT435" s="1011"/>
      <c r="AU435" s="1008"/>
      <c r="AV435" s="35"/>
    </row>
    <row r="436" spans="2:48" ht="15" hidden="1" customHeight="1">
      <c r="B436" s="1057" t="s">
        <v>962</v>
      </c>
      <c r="C436" s="1054" t="s">
        <v>616</v>
      </c>
      <c r="D436" s="1052" t="s">
        <v>752</v>
      </c>
      <c r="E436" s="1049" t="s">
        <v>1202</v>
      </c>
      <c r="F436" s="846" t="s">
        <v>351</v>
      </c>
      <c r="G436" s="1044"/>
      <c r="H436" s="1035"/>
      <c r="I436" s="1041" t="e">
        <f>+J436+#REF!-#REF!</f>
        <v>#REF!</v>
      </c>
      <c r="J436" s="1038">
        <f>+K436-L436</f>
        <v>0</v>
      </c>
      <c r="K436" s="1035">
        <f>+SUM(N436:AQ436)</f>
        <v>0</v>
      </c>
      <c r="L436" s="1030">
        <f>+SUM(N439:AQ439)</f>
        <v>0</v>
      </c>
      <c r="M436" s="464" t="s">
        <v>386</v>
      </c>
      <c r="N436" s="465"/>
      <c r="O436" s="465"/>
      <c r="P436" s="465"/>
      <c r="Q436" s="465"/>
      <c r="R436" s="465"/>
      <c r="S436" s="465"/>
      <c r="T436" s="465"/>
      <c r="U436" s="465"/>
      <c r="V436" s="465"/>
      <c r="W436" s="465"/>
      <c r="X436" s="465"/>
      <c r="Y436" s="465"/>
      <c r="Z436" s="465"/>
      <c r="AA436" s="465"/>
      <c r="AB436" s="465"/>
      <c r="AC436" s="465"/>
      <c r="AD436" s="473"/>
      <c r="AE436" s="473"/>
      <c r="AF436" s="473"/>
      <c r="AG436" s="473"/>
      <c r="AH436" s="473"/>
      <c r="AI436" s="473"/>
      <c r="AJ436" s="473"/>
      <c r="AK436" s="473"/>
      <c r="AL436" s="473"/>
      <c r="AM436" s="473"/>
      <c r="AN436" s="473"/>
      <c r="AO436" s="473"/>
      <c r="AP436" s="473"/>
      <c r="AQ436" s="473"/>
      <c r="AR436" s="1016"/>
      <c r="AS436" s="1016"/>
      <c r="AT436" s="1010"/>
      <c r="AU436" s="1007" t="e">
        <f>+AT436-I436</f>
        <v>#REF!</v>
      </c>
    </row>
    <row r="437" spans="2:48" ht="15" hidden="1">
      <c r="B437" s="1058"/>
      <c r="C437" s="1055"/>
      <c r="D437" s="1052"/>
      <c r="E437" s="1049"/>
      <c r="F437" s="846"/>
      <c r="G437" s="1044"/>
      <c r="H437" s="1035"/>
      <c r="I437" s="1041"/>
      <c r="J437" s="1038"/>
      <c r="K437" s="1035"/>
      <c r="L437" s="1030"/>
      <c r="M437" s="464" t="s">
        <v>380</v>
      </c>
      <c r="N437" s="465"/>
      <c r="O437" s="465"/>
      <c r="P437" s="465"/>
      <c r="Q437" s="465"/>
      <c r="R437" s="465"/>
      <c r="S437" s="465"/>
      <c r="T437" s="465"/>
      <c r="U437" s="465"/>
      <c r="V437" s="465"/>
      <c r="W437" s="465"/>
      <c r="X437" s="465"/>
      <c r="Y437" s="465"/>
      <c r="Z437" s="465"/>
      <c r="AA437" s="465"/>
      <c r="AB437" s="465"/>
      <c r="AC437" s="465"/>
      <c r="AD437" s="473"/>
      <c r="AE437" s="473"/>
      <c r="AF437" s="473"/>
      <c r="AG437" s="473"/>
      <c r="AH437" s="473"/>
      <c r="AI437" s="473"/>
      <c r="AJ437" s="473"/>
      <c r="AK437" s="473"/>
      <c r="AL437" s="473"/>
      <c r="AM437" s="473"/>
      <c r="AN437" s="473"/>
      <c r="AO437" s="473"/>
      <c r="AP437" s="473"/>
      <c r="AQ437" s="473"/>
      <c r="AR437" s="1017"/>
      <c r="AS437" s="1017"/>
      <c r="AT437" s="1011"/>
      <c r="AU437" s="1008"/>
      <c r="AV437" s="35" t="e">
        <f>+AT436-I436</f>
        <v>#REF!</v>
      </c>
    </row>
    <row r="438" spans="2:48" ht="15" hidden="1">
      <c r="B438" s="1058"/>
      <c r="C438" s="1055"/>
      <c r="D438" s="1052"/>
      <c r="E438" s="1049"/>
      <c r="F438" s="846"/>
      <c r="G438" s="1044"/>
      <c r="H438" s="1035"/>
      <c r="I438" s="1041"/>
      <c r="J438" s="1038"/>
      <c r="K438" s="1035"/>
      <c r="L438" s="1030"/>
      <c r="M438" s="49" t="s">
        <v>1075</v>
      </c>
      <c r="N438" s="466"/>
      <c r="O438" s="467"/>
      <c r="P438" s="467"/>
      <c r="Q438" s="467"/>
      <c r="R438" s="467"/>
      <c r="S438" s="467"/>
      <c r="T438" s="467"/>
      <c r="U438" s="467"/>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7"/>
      <c r="AQ438" s="467"/>
      <c r="AR438" s="1017"/>
      <c r="AS438" s="1017"/>
      <c r="AT438" s="1011"/>
      <c r="AU438" s="1008"/>
      <c r="AV438" s="35"/>
    </row>
    <row r="439" spans="2:48" ht="15" hidden="1">
      <c r="B439" s="1058"/>
      <c r="C439" s="1055"/>
      <c r="D439" s="1053"/>
      <c r="E439" s="1050"/>
      <c r="F439" s="1047"/>
      <c r="G439" s="1045"/>
      <c r="H439" s="1036"/>
      <c r="I439" s="1042"/>
      <c r="J439" s="1039"/>
      <c r="K439" s="1036"/>
      <c r="L439" s="1031"/>
      <c r="M439" s="468" t="s">
        <v>1076</v>
      </c>
      <c r="N439" s="469"/>
      <c r="O439" s="470"/>
      <c r="P439" s="470"/>
      <c r="Q439" s="470">
        <f>+P439+Q437-Q438</f>
        <v>0</v>
      </c>
      <c r="R439" s="470">
        <f>+Q439+R437-R438</f>
        <v>0</v>
      </c>
      <c r="S439" s="470">
        <f t="shared" ref="S439:AQ440" si="176">+R439+S437-S438</f>
        <v>0</v>
      </c>
      <c r="T439" s="470">
        <f t="shared" si="176"/>
        <v>0</v>
      </c>
      <c r="U439" s="470">
        <f t="shared" si="176"/>
        <v>0</v>
      </c>
      <c r="V439" s="470">
        <f t="shared" si="176"/>
        <v>0</v>
      </c>
      <c r="W439" s="470">
        <f t="shared" si="176"/>
        <v>0</v>
      </c>
      <c r="X439" s="470">
        <f t="shared" si="176"/>
        <v>0</v>
      </c>
      <c r="Y439" s="470">
        <f t="shared" si="176"/>
        <v>0</v>
      </c>
      <c r="Z439" s="470">
        <f t="shared" si="176"/>
        <v>0</v>
      </c>
      <c r="AA439" s="470">
        <f t="shared" si="176"/>
        <v>0</v>
      </c>
      <c r="AB439" s="470">
        <f t="shared" si="176"/>
        <v>0</v>
      </c>
      <c r="AC439" s="470">
        <f t="shared" si="176"/>
        <v>0</v>
      </c>
      <c r="AD439" s="470">
        <f t="shared" si="176"/>
        <v>0</v>
      </c>
      <c r="AE439" s="470">
        <f t="shared" si="176"/>
        <v>0</v>
      </c>
      <c r="AF439" s="470">
        <f t="shared" si="176"/>
        <v>0</v>
      </c>
      <c r="AG439" s="470">
        <f t="shared" si="176"/>
        <v>0</v>
      </c>
      <c r="AH439" s="470">
        <f t="shared" si="176"/>
        <v>0</v>
      </c>
      <c r="AI439" s="470">
        <f t="shared" si="176"/>
        <v>0</v>
      </c>
      <c r="AJ439" s="470">
        <f t="shared" si="176"/>
        <v>0</v>
      </c>
      <c r="AK439" s="470">
        <f t="shared" si="176"/>
        <v>0</v>
      </c>
      <c r="AL439" s="470">
        <f t="shared" si="176"/>
        <v>0</v>
      </c>
      <c r="AM439" s="470">
        <f t="shared" si="176"/>
        <v>0</v>
      </c>
      <c r="AN439" s="470">
        <f t="shared" si="176"/>
        <v>0</v>
      </c>
      <c r="AO439" s="470">
        <f t="shared" si="176"/>
        <v>0</v>
      </c>
      <c r="AP439" s="470">
        <f t="shared" si="176"/>
        <v>0</v>
      </c>
      <c r="AQ439" s="470">
        <f t="shared" si="176"/>
        <v>0</v>
      </c>
      <c r="AR439" s="1017"/>
      <c r="AS439" s="1017"/>
      <c r="AT439" s="1011"/>
      <c r="AU439" s="1008"/>
      <c r="AV439" s="35"/>
    </row>
    <row r="440" spans="2:48" ht="15" hidden="1">
      <c r="B440" s="1059"/>
      <c r="C440" s="1056"/>
      <c r="D440" s="450"/>
      <c r="E440" s="451"/>
      <c r="F440" s="231"/>
      <c r="G440" s="452"/>
      <c r="H440" s="453"/>
      <c r="I440" s="459"/>
      <c r="J440" s="460"/>
      <c r="K440" s="453"/>
      <c r="L440" s="461"/>
      <c r="M440" s="462" t="s">
        <v>306</v>
      </c>
      <c r="N440" s="463">
        <f>+H436+N438-N439</f>
        <v>0</v>
      </c>
      <c r="O440" s="463">
        <f>+N440+O438-O439</f>
        <v>0</v>
      </c>
      <c r="P440" s="463">
        <f>+O440+P438-P439</f>
        <v>0</v>
      </c>
      <c r="Q440" s="463">
        <f>+P440+Q438-Q439</f>
        <v>0</v>
      </c>
      <c r="R440" s="463">
        <f>+Q440+R438-R439</f>
        <v>0</v>
      </c>
      <c r="S440" s="463">
        <f>+R440+S438-S439</f>
        <v>0</v>
      </c>
      <c r="T440" s="463">
        <f t="shared" si="176"/>
        <v>0</v>
      </c>
      <c r="U440" s="463">
        <f t="shared" si="176"/>
        <v>0</v>
      </c>
      <c r="V440" s="463">
        <f t="shared" si="176"/>
        <v>0</v>
      </c>
      <c r="W440" s="463">
        <f t="shared" si="176"/>
        <v>0</v>
      </c>
      <c r="X440" s="463">
        <f t="shared" si="176"/>
        <v>0</v>
      </c>
      <c r="Y440" s="463">
        <f t="shared" si="176"/>
        <v>0</v>
      </c>
      <c r="Z440" s="463">
        <f t="shared" si="176"/>
        <v>0</v>
      </c>
      <c r="AA440" s="463">
        <f t="shared" si="176"/>
        <v>0</v>
      </c>
      <c r="AB440" s="463">
        <f t="shared" si="176"/>
        <v>0</v>
      </c>
      <c r="AC440" s="463">
        <f t="shared" si="176"/>
        <v>0</v>
      </c>
      <c r="AD440" s="472">
        <f t="shared" si="176"/>
        <v>0</v>
      </c>
      <c r="AE440" s="472">
        <f t="shared" si="176"/>
        <v>0</v>
      </c>
      <c r="AF440" s="472">
        <f t="shared" si="176"/>
        <v>0</v>
      </c>
      <c r="AG440" s="472">
        <f>+AF440+AG438-AG439</f>
        <v>0</v>
      </c>
      <c r="AH440" s="472">
        <f t="shared" si="176"/>
        <v>0</v>
      </c>
      <c r="AI440" s="472">
        <f t="shared" si="176"/>
        <v>0</v>
      </c>
      <c r="AJ440" s="472">
        <f t="shared" si="176"/>
        <v>0</v>
      </c>
      <c r="AK440" s="472">
        <f t="shared" si="176"/>
        <v>0</v>
      </c>
      <c r="AL440" s="472">
        <f t="shared" si="176"/>
        <v>0</v>
      </c>
      <c r="AM440" s="472">
        <f t="shared" si="176"/>
        <v>0</v>
      </c>
      <c r="AN440" s="472">
        <f t="shared" si="176"/>
        <v>0</v>
      </c>
      <c r="AO440" s="472">
        <f t="shared" si="176"/>
        <v>0</v>
      </c>
      <c r="AP440" s="472">
        <f t="shared" si="176"/>
        <v>0</v>
      </c>
      <c r="AQ440" s="472">
        <f t="shared" si="176"/>
        <v>0</v>
      </c>
      <c r="AR440" s="1017"/>
      <c r="AS440" s="1017"/>
      <c r="AT440" s="1011"/>
      <c r="AU440" s="1008"/>
      <c r="AV440" s="35"/>
    </row>
  </sheetData>
  <mergeCells count="1152">
    <mergeCell ref="E1:K1"/>
    <mergeCell ref="BA20:BB20"/>
    <mergeCell ref="BC20:BD20"/>
    <mergeCell ref="BE20:BF20"/>
    <mergeCell ref="BG20:BH20"/>
    <mergeCell ref="BI20:BJ20"/>
    <mergeCell ref="B3:B7"/>
    <mergeCell ref="B8:B12"/>
    <mergeCell ref="B13:B17"/>
    <mergeCell ref="B18:B22"/>
    <mergeCell ref="B23:B27"/>
    <mergeCell ref="B28:B32"/>
    <mergeCell ref="B33:B37"/>
    <mergeCell ref="B38:B42"/>
    <mergeCell ref="B43:B47"/>
    <mergeCell ref="B48:B52"/>
    <mergeCell ref="B53:B57"/>
    <mergeCell ref="H3:H7"/>
    <mergeCell ref="H8:H12"/>
    <mergeCell ref="H13:H17"/>
    <mergeCell ref="H18:H22"/>
    <mergeCell ref="H23:H27"/>
    <mergeCell ref="H28:H32"/>
    <mergeCell ref="H33:H37"/>
    <mergeCell ref="H38:H42"/>
    <mergeCell ref="H43:H47"/>
    <mergeCell ref="H48:H52"/>
    <mergeCell ref="H53:H57"/>
    <mergeCell ref="AT3:AT7"/>
    <mergeCell ref="AT8:AT12"/>
    <mergeCell ref="AT13:AT17"/>
    <mergeCell ref="AT18:AT22"/>
    <mergeCell ref="B58:B62"/>
    <mergeCell ref="B80:B84"/>
    <mergeCell ref="B85:B89"/>
    <mergeCell ref="B90:B94"/>
    <mergeCell ref="B105:B109"/>
    <mergeCell ref="B110:B114"/>
    <mergeCell ref="B115:B119"/>
    <mergeCell ref="B120:B124"/>
    <mergeCell ref="B125:B129"/>
    <mergeCell ref="B130:B134"/>
    <mergeCell ref="B135:B139"/>
    <mergeCell ref="B140:B144"/>
    <mergeCell ref="B145:B149"/>
    <mergeCell ref="B150:B154"/>
    <mergeCell ref="B155:B159"/>
    <mergeCell ref="B160:B164"/>
    <mergeCell ref="B165:B169"/>
    <mergeCell ref="B170:B174"/>
    <mergeCell ref="B175:B179"/>
    <mergeCell ref="B180:B184"/>
    <mergeCell ref="B185:B189"/>
    <mergeCell ref="B190:B194"/>
    <mergeCell ref="B195:B199"/>
    <mergeCell ref="B200:B204"/>
    <mergeCell ref="B421:B425"/>
    <mergeCell ref="B426:B430"/>
    <mergeCell ref="B431:B435"/>
    <mergeCell ref="B436:B440"/>
    <mergeCell ref="C3:C7"/>
    <mergeCell ref="C8:C12"/>
    <mergeCell ref="C13:C17"/>
    <mergeCell ref="C18:C22"/>
    <mergeCell ref="C23:C27"/>
    <mergeCell ref="C28:C32"/>
    <mergeCell ref="C33:C37"/>
    <mergeCell ref="C38:C42"/>
    <mergeCell ref="C43:C47"/>
    <mergeCell ref="C48:C52"/>
    <mergeCell ref="C53:C57"/>
    <mergeCell ref="C58:C62"/>
    <mergeCell ref="C80:C84"/>
    <mergeCell ref="C85:C89"/>
    <mergeCell ref="C90:C94"/>
    <mergeCell ref="C105:C109"/>
    <mergeCell ref="C110:C114"/>
    <mergeCell ref="C115:C119"/>
    <mergeCell ref="C120:C124"/>
    <mergeCell ref="C125:C129"/>
    <mergeCell ref="C130:C134"/>
    <mergeCell ref="C135:C139"/>
    <mergeCell ref="C140:C144"/>
    <mergeCell ref="C145:C149"/>
    <mergeCell ref="C150:C154"/>
    <mergeCell ref="C155:C159"/>
    <mergeCell ref="C160:C164"/>
    <mergeCell ref="C165:C169"/>
    <mergeCell ref="C170:C174"/>
    <mergeCell ref="C175:C179"/>
    <mergeCell ref="C180:C184"/>
    <mergeCell ref="C185:C189"/>
    <mergeCell ref="C190:C194"/>
    <mergeCell ref="C195:C199"/>
    <mergeCell ref="C200:C204"/>
    <mergeCell ref="C421:C425"/>
    <mergeCell ref="C426:C430"/>
    <mergeCell ref="C431:C435"/>
    <mergeCell ref="C436:C440"/>
    <mergeCell ref="D3:D7"/>
    <mergeCell ref="D8:D12"/>
    <mergeCell ref="D13:D17"/>
    <mergeCell ref="D18:D22"/>
    <mergeCell ref="D23:D27"/>
    <mergeCell ref="D28:D32"/>
    <mergeCell ref="D33:D37"/>
    <mergeCell ref="D38:D42"/>
    <mergeCell ref="D43:D47"/>
    <mergeCell ref="D48:D52"/>
    <mergeCell ref="D53:D57"/>
    <mergeCell ref="D58:D62"/>
    <mergeCell ref="D63:D68"/>
    <mergeCell ref="D69:D74"/>
    <mergeCell ref="D75:D79"/>
    <mergeCell ref="D80:D84"/>
    <mergeCell ref="D85:D89"/>
    <mergeCell ref="D90:D94"/>
    <mergeCell ref="D95:D99"/>
    <mergeCell ref="D100:D104"/>
    <mergeCell ref="D105:D109"/>
    <mergeCell ref="D110:D114"/>
    <mergeCell ref="D115:D119"/>
    <mergeCell ref="D120:D124"/>
    <mergeCell ref="D125:D129"/>
    <mergeCell ref="D130:D134"/>
    <mergeCell ref="D135:D139"/>
    <mergeCell ref="D140:D144"/>
    <mergeCell ref="D145:D149"/>
    <mergeCell ref="D150:D154"/>
    <mergeCell ref="D155:D159"/>
    <mergeCell ref="D160:D164"/>
    <mergeCell ref="D165:D169"/>
    <mergeCell ref="D170:D174"/>
    <mergeCell ref="D175:D179"/>
    <mergeCell ref="D180:D184"/>
    <mergeCell ref="D185:D189"/>
    <mergeCell ref="D190:D194"/>
    <mergeCell ref="D195:D199"/>
    <mergeCell ref="D200:D204"/>
    <mergeCell ref="D205:D209"/>
    <mergeCell ref="D210:D214"/>
    <mergeCell ref="D215:D219"/>
    <mergeCell ref="D220:D224"/>
    <mergeCell ref="D225:D229"/>
    <mergeCell ref="D230:D234"/>
    <mergeCell ref="D235:D239"/>
    <mergeCell ref="D240:D244"/>
    <mergeCell ref="D245:D249"/>
    <mergeCell ref="D250:D254"/>
    <mergeCell ref="D255:D259"/>
    <mergeCell ref="D260:D264"/>
    <mergeCell ref="D265:D269"/>
    <mergeCell ref="D270:D274"/>
    <mergeCell ref="D275:D279"/>
    <mergeCell ref="D280:D284"/>
    <mergeCell ref="D285:D289"/>
    <mergeCell ref="D290:D294"/>
    <mergeCell ref="D295:D299"/>
    <mergeCell ref="D300:D304"/>
    <mergeCell ref="D305:D309"/>
    <mergeCell ref="D310:D314"/>
    <mergeCell ref="D315:D319"/>
    <mergeCell ref="D320:D324"/>
    <mergeCell ref="D325:D329"/>
    <mergeCell ref="D330:D334"/>
    <mergeCell ref="D335:D339"/>
    <mergeCell ref="D340:D344"/>
    <mergeCell ref="D345:D349"/>
    <mergeCell ref="D350:D354"/>
    <mergeCell ref="D355:D359"/>
    <mergeCell ref="D360:D364"/>
    <mergeCell ref="D365:D369"/>
    <mergeCell ref="D370:D374"/>
    <mergeCell ref="D375:D379"/>
    <mergeCell ref="D380:D384"/>
    <mergeCell ref="D385:D389"/>
    <mergeCell ref="D390:D394"/>
    <mergeCell ref="D395:D399"/>
    <mergeCell ref="D400:D404"/>
    <mergeCell ref="D405:D409"/>
    <mergeCell ref="D410:D414"/>
    <mergeCell ref="D415:D419"/>
    <mergeCell ref="D420:D424"/>
    <mergeCell ref="D425:D429"/>
    <mergeCell ref="D430:D434"/>
    <mergeCell ref="D435:D439"/>
    <mergeCell ref="E3:E7"/>
    <mergeCell ref="E8:E12"/>
    <mergeCell ref="E13:E17"/>
    <mergeCell ref="E18:E22"/>
    <mergeCell ref="E23:E27"/>
    <mergeCell ref="E28:E32"/>
    <mergeCell ref="E33:E37"/>
    <mergeCell ref="E38:E42"/>
    <mergeCell ref="E43:E47"/>
    <mergeCell ref="E48:E52"/>
    <mergeCell ref="E53:E57"/>
    <mergeCell ref="E58:E62"/>
    <mergeCell ref="E63:E68"/>
    <mergeCell ref="E69:E74"/>
    <mergeCell ref="E75:E79"/>
    <mergeCell ref="E80:E84"/>
    <mergeCell ref="E85:E89"/>
    <mergeCell ref="E90:E94"/>
    <mergeCell ref="E95:E99"/>
    <mergeCell ref="E100:E104"/>
    <mergeCell ref="E105:E109"/>
    <mergeCell ref="E110:E114"/>
    <mergeCell ref="E115:E119"/>
    <mergeCell ref="E120:E124"/>
    <mergeCell ref="E125:E129"/>
    <mergeCell ref="E130:E134"/>
    <mergeCell ref="E135:E139"/>
    <mergeCell ref="E140:E144"/>
    <mergeCell ref="E145:E149"/>
    <mergeCell ref="E150:E154"/>
    <mergeCell ref="E155:E159"/>
    <mergeCell ref="E160:E164"/>
    <mergeCell ref="E165:E169"/>
    <mergeCell ref="E170:E174"/>
    <mergeCell ref="E175:E179"/>
    <mergeCell ref="E180:E184"/>
    <mergeCell ref="E185:E189"/>
    <mergeCell ref="E190:E194"/>
    <mergeCell ref="E195:E199"/>
    <mergeCell ref="E200:E204"/>
    <mergeCell ref="E205:E209"/>
    <mergeCell ref="E210:E214"/>
    <mergeCell ref="E215:E219"/>
    <mergeCell ref="E220:E224"/>
    <mergeCell ref="E225:E229"/>
    <mergeCell ref="E230:E234"/>
    <mergeCell ref="E235:E239"/>
    <mergeCell ref="E240:E244"/>
    <mergeCell ref="E245:E249"/>
    <mergeCell ref="E250:E254"/>
    <mergeCell ref="E255:E259"/>
    <mergeCell ref="E260:E264"/>
    <mergeCell ref="E265:E269"/>
    <mergeCell ref="E270:E274"/>
    <mergeCell ref="E275:E279"/>
    <mergeCell ref="E280:E284"/>
    <mergeCell ref="E285:E289"/>
    <mergeCell ref="E290:E294"/>
    <mergeCell ref="E295:E299"/>
    <mergeCell ref="E300:E304"/>
    <mergeCell ref="E305:E309"/>
    <mergeCell ref="E310:E314"/>
    <mergeCell ref="E315:E319"/>
    <mergeCell ref="E320:E324"/>
    <mergeCell ref="E325:E329"/>
    <mergeCell ref="E330:E334"/>
    <mergeCell ref="E335:E339"/>
    <mergeCell ref="E340:E344"/>
    <mergeCell ref="E345:E349"/>
    <mergeCell ref="E350:E354"/>
    <mergeCell ref="E355:E359"/>
    <mergeCell ref="E360:E364"/>
    <mergeCell ref="E365:E369"/>
    <mergeCell ref="E370:E374"/>
    <mergeCell ref="E375:E379"/>
    <mergeCell ref="E380:E384"/>
    <mergeCell ref="E385:E389"/>
    <mergeCell ref="E390:E394"/>
    <mergeCell ref="E395:E399"/>
    <mergeCell ref="E400:E404"/>
    <mergeCell ref="E405:E409"/>
    <mergeCell ref="E410:E414"/>
    <mergeCell ref="E415:E419"/>
    <mergeCell ref="E420:E424"/>
    <mergeCell ref="E425:E429"/>
    <mergeCell ref="E430:E434"/>
    <mergeCell ref="E435:E439"/>
    <mergeCell ref="F3:F7"/>
    <mergeCell ref="F8:F12"/>
    <mergeCell ref="F13:F17"/>
    <mergeCell ref="F18:F22"/>
    <mergeCell ref="F23:F27"/>
    <mergeCell ref="F28:F32"/>
    <mergeCell ref="F33:F37"/>
    <mergeCell ref="F38:F42"/>
    <mergeCell ref="F43:F47"/>
    <mergeCell ref="F48:F52"/>
    <mergeCell ref="F53:F57"/>
    <mergeCell ref="F58:F62"/>
    <mergeCell ref="F63:F68"/>
    <mergeCell ref="F69:F74"/>
    <mergeCell ref="F75:F79"/>
    <mergeCell ref="F80:F84"/>
    <mergeCell ref="F85:F89"/>
    <mergeCell ref="F90:F94"/>
    <mergeCell ref="F95:F99"/>
    <mergeCell ref="F100:F104"/>
    <mergeCell ref="F105:F109"/>
    <mergeCell ref="F110:F114"/>
    <mergeCell ref="F115:F119"/>
    <mergeCell ref="F120:F124"/>
    <mergeCell ref="F125:F129"/>
    <mergeCell ref="F130:F134"/>
    <mergeCell ref="F135:F139"/>
    <mergeCell ref="F140:F144"/>
    <mergeCell ref="F145:F149"/>
    <mergeCell ref="F150:F154"/>
    <mergeCell ref="F155:F159"/>
    <mergeCell ref="F160:F164"/>
    <mergeCell ref="F165:F169"/>
    <mergeCell ref="F170:F174"/>
    <mergeCell ref="F175:F179"/>
    <mergeCell ref="F180:F184"/>
    <mergeCell ref="F185:F189"/>
    <mergeCell ref="F190:F194"/>
    <mergeCell ref="F195:F199"/>
    <mergeCell ref="F200:F204"/>
    <mergeCell ref="F205:F209"/>
    <mergeCell ref="F210:F214"/>
    <mergeCell ref="F215:F219"/>
    <mergeCell ref="F220:F224"/>
    <mergeCell ref="F225:F229"/>
    <mergeCell ref="F230:F234"/>
    <mergeCell ref="F235:F239"/>
    <mergeCell ref="F240:F244"/>
    <mergeCell ref="F245:F249"/>
    <mergeCell ref="F250:F254"/>
    <mergeCell ref="F255:F259"/>
    <mergeCell ref="F260:F264"/>
    <mergeCell ref="F265:F269"/>
    <mergeCell ref="F270:F274"/>
    <mergeCell ref="F275:F279"/>
    <mergeCell ref="F280:F284"/>
    <mergeCell ref="F285:F289"/>
    <mergeCell ref="F290:F294"/>
    <mergeCell ref="F295:F299"/>
    <mergeCell ref="F300:F304"/>
    <mergeCell ref="F305:F309"/>
    <mergeCell ref="F310:F314"/>
    <mergeCell ref="F315:F319"/>
    <mergeCell ref="F320:F324"/>
    <mergeCell ref="F325:F329"/>
    <mergeCell ref="F330:F334"/>
    <mergeCell ref="F335:F339"/>
    <mergeCell ref="F340:F344"/>
    <mergeCell ref="F345:F349"/>
    <mergeCell ref="F350:F354"/>
    <mergeCell ref="F355:F359"/>
    <mergeCell ref="F360:F364"/>
    <mergeCell ref="F365:F369"/>
    <mergeCell ref="F370:F374"/>
    <mergeCell ref="F375:F379"/>
    <mergeCell ref="F380:F384"/>
    <mergeCell ref="F385:F389"/>
    <mergeCell ref="F390:F394"/>
    <mergeCell ref="F395:F399"/>
    <mergeCell ref="F400:F404"/>
    <mergeCell ref="F405:F409"/>
    <mergeCell ref="F410:F414"/>
    <mergeCell ref="F415:F419"/>
    <mergeCell ref="F420:F424"/>
    <mergeCell ref="F425:F429"/>
    <mergeCell ref="F430:F434"/>
    <mergeCell ref="F435:F439"/>
    <mergeCell ref="G3:G7"/>
    <mergeCell ref="G8:G12"/>
    <mergeCell ref="G13:G17"/>
    <mergeCell ref="G18:G22"/>
    <mergeCell ref="G23:G27"/>
    <mergeCell ref="G28:G32"/>
    <mergeCell ref="G33:G37"/>
    <mergeCell ref="G38:G42"/>
    <mergeCell ref="G43:G47"/>
    <mergeCell ref="G48:G52"/>
    <mergeCell ref="G53:G57"/>
    <mergeCell ref="G58:G62"/>
    <mergeCell ref="G63:G68"/>
    <mergeCell ref="G69:G74"/>
    <mergeCell ref="G75:G79"/>
    <mergeCell ref="G80:G84"/>
    <mergeCell ref="G85:G89"/>
    <mergeCell ref="G90:G94"/>
    <mergeCell ref="G95:G99"/>
    <mergeCell ref="G100:G104"/>
    <mergeCell ref="G105:G109"/>
    <mergeCell ref="G110:G114"/>
    <mergeCell ref="G115:G119"/>
    <mergeCell ref="G120:G124"/>
    <mergeCell ref="G125:G129"/>
    <mergeCell ref="G130:G134"/>
    <mergeCell ref="G135:G139"/>
    <mergeCell ref="G140:G144"/>
    <mergeCell ref="G145:G149"/>
    <mergeCell ref="G150:G154"/>
    <mergeCell ref="G155:G159"/>
    <mergeCell ref="G160:G164"/>
    <mergeCell ref="G165:G169"/>
    <mergeCell ref="G170:G174"/>
    <mergeCell ref="G175:G179"/>
    <mergeCell ref="G180:G184"/>
    <mergeCell ref="G185:G189"/>
    <mergeCell ref="G190:G194"/>
    <mergeCell ref="G195:G199"/>
    <mergeCell ref="G200:G204"/>
    <mergeCell ref="G205:G209"/>
    <mergeCell ref="G210:G214"/>
    <mergeCell ref="G215:G219"/>
    <mergeCell ref="G220:G224"/>
    <mergeCell ref="G225:G229"/>
    <mergeCell ref="G230:G234"/>
    <mergeCell ref="G235:G239"/>
    <mergeCell ref="G240:G244"/>
    <mergeCell ref="G245:G249"/>
    <mergeCell ref="G250:G254"/>
    <mergeCell ref="G255:G259"/>
    <mergeCell ref="G260:G264"/>
    <mergeCell ref="G265:G269"/>
    <mergeCell ref="G270:G274"/>
    <mergeCell ref="G275:G279"/>
    <mergeCell ref="G280:G284"/>
    <mergeCell ref="G285:G289"/>
    <mergeCell ref="G290:G294"/>
    <mergeCell ref="G295:G299"/>
    <mergeCell ref="G300:G304"/>
    <mergeCell ref="G305:G309"/>
    <mergeCell ref="G310:G314"/>
    <mergeCell ref="G315:G319"/>
    <mergeCell ref="G320:G324"/>
    <mergeCell ref="G325:G329"/>
    <mergeCell ref="G330:G334"/>
    <mergeCell ref="G335:G339"/>
    <mergeCell ref="G340:G344"/>
    <mergeCell ref="G345:G349"/>
    <mergeCell ref="G350:G354"/>
    <mergeCell ref="G355:G359"/>
    <mergeCell ref="G360:G364"/>
    <mergeCell ref="G365:G369"/>
    <mergeCell ref="G370:G374"/>
    <mergeCell ref="G375:G379"/>
    <mergeCell ref="G380:G384"/>
    <mergeCell ref="G385:G389"/>
    <mergeCell ref="G390:G394"/>
    <mergeCell ref="G395:G399"/>
    <mergeCell ref="G400:G404"/>
    <mergeCell ref="G405:G409"/>
    <mergeCell ref="G410:G414"/>
    <mergeCell ref="G415:G419"/>
    <mergeCell ref="G420:G424"/>
    <mergeCell ref="G425:G429"/>
    <mergeCell ref="G430:G434"/>
    <mergeCell ref="G435:G439"/>
    <mergeCell ref="H58:H62"/>
    <mergeCell ref="H63:H68"/>
    <mergeCell ref="H69:H74"/>
    <mergeCell ref="H75:H79"/>
    <mergeCell ref="H80:H84"/>
    <mergeCell ref="H85:H89"/>
    <mergeCell ref="H90:H94"/>
    <mergeCell ref="H95:H99"/>
    <mergeCell ref="H100:H104"/>
    <mergeCell ref="H105:H109"/>
    <mergeCell ref="H110:H114"/>
    <mergeCell ref="H115:H119"/>
    <mergeCell ref="H120:H124"/>
    <mergeCell ref="H125:H129"/>
    <mergeCell ref="H130:H134"/>
    <mergeCell ref="H135:H139"/>
    <mergeCell ref="H140:H144"/>
    <mergeCell ref="H145:H149"/>
    <mergeCell ref="H150:H154"/>
    <mergeCell ref="H155:H159"/>
    <mergeCell ref="H160:H164"/>
    <mergeCell ref="H165:H169"/>
    <mergeCell ref="H170:H174"/>
    <mergeCell ref="H175:H179"/>
    <mergeCell ref="H180:H184"/>
    <mergeCell ref="H185:H189"/>
    <mergeCell ref="H190:H194"/>
    <mergeCell ref="H195:H199"/>
    <mergeCell ref="H200:H204"/>
    <mergeCell ref="H205:H209"/>
    <mergeCell ref="H210:H214"/>
    <mergeCell ref="H215:H219"/>
    <mergeCell ref="H220:H224"/>
    <mergeCell ref="H225:H229"/>
    <mergeCell ref="H230:H234"/>
    <mergeCell ref="H235:H239"/>
    <mergeCell ref="H240:H244"/>
    <mergeCell ref="H245:H249"/>
    <mergeCell ref="H250:H254"/>
    <mergeCell ref="H255:H259"/>
    <mergeCell ref="H260:H264"/>
    <mergeCell ref="H265:H269"/>
    <mergeCell ref="H270:H274"/>
    <mergeCell ref="H275:H279"/>
    <mergeCell ref="H280:H284"/>
    <mergeCell ref="H285:H289"/>
    <mergeCell ref="H290:H294"/>
    <mergeCell ref="H295:H299"/>
    <mergeCell ref="H300:H304"/>
    <mergeCell ref="H305:H309"/>
    <mergeCell ref="H310:H314"/>
    <mergeCell ref="H315:H319"/>
    <mergeCell ref="H320:H324"/>
    <mergeCell ref="H325:H329"/>
    <mergeCell ref="H330:H334"/>
    <mergeCell ref="H335:H339"/>
    <mergeCell ref="H340:H344"/>
    <mergeCell ref="H345:H349"/>
    <mergeCell ref="H350:H354"/>
    <mergeCell ref="H355:H359"/>
    <mergeCell ref="H360:H364"/>
    <mergeCell ref="H365:H369"/>
    <mergeCell ref="H370:H374"/>
    <mergeCell ref="H375:H379"/>
    <mergeCell ref="H380:H384"/>
    <mergeCell ref="H385:H389"/>
    <mergeCell ref="H390:H394"/>
    <mergeCell ref="H395:H399"/>
    <mergeCell ref="H400:H404"/>
    <mergeCell ref="H405:H409"/>
    <mergeCell ref="H410:H414"/>
    <mergeCell ref="H415:H419"/>
    <mergeCell ref="H420:H424"/>
    <mergeCell ref="H425:H429"/>
    <mergeCell ref="H430:H434"/>
    <mergeCell ref="H435:H439"/>
    <mergeCell ref="I3:I7"/>
    <mergeCell ref="I8:I12"/>
    <mergeCell ref="I13:I17"/>
    <mergeCell ref="I18:I22"/>
    <mergeCell ref="I23:I27"/>
    <mergeCell ref="I28:I32"/>
    <mergeCell ref="I33:I37"/>
    <mergeCell ref="I38:I42"/>
    <mergeCell ref="I43:I47"/>
    <mergeCell ref="I48:I52"/>
    <mergeCell ref="I53:I57"/>
    <mergeCell ref="I58:I62"/>
    <mergeCell ref="I63:I68"/>
    <mergeCell ref="I69:I74"/>
    <mergeCell ref="I75:I79"/>
    <mergeCell ref="I80:I84"/>
    <mergeCell ref="I85:I89"/>
    <mergeCell ref="I90:I94"/>
    <mergeCell ref="I95:I99"/>
    <mergeCell ref="I100:I104"/>
    <mergeCell ref="I105:I109"/>
    <mergeCell ref="I110:I114"/>
    <mergeCell ref="I115:I119"/>
    <mergeCell ref="I120:I124"/>
    <mergeCell ref="I125:I129"/>
    <mergeCell ref="I130:I134"/>
    <mergeCell ref="I135:I139"/>
    <mergeCell ref="I140:I144"/>
    <mergeCell ref="I145:I149"/>
    <mergeCell ref="I150:I154"/>
    <mergeCell ref="I155:I159"/>
    <mergeCell ref="I160:I164"/>
    <mergeCell ref="I165:I169"/>
    <mergeCell ref="I170:I174"/>
    <mergeCell ref="I175:I179"/>
    <mergeCell ref="I180:I184"/>
    <mergeCell ref="I185:I189"/>
    <mergeCell ref="I190:I194"/>
    <mergeCell ref="I195:I199"/>
    <mergeCell ref="I200:I204"/>
    <mergeCell ref="I205:I209"/>
    <mergeCell ref="I210:I214"/>
    <mergeCell ref="I215:I219"/>
    <mergeCell ref="I220:I224"/>
    <mergeCell ref="I225:I229"/>
    <mergeCell ref="I230:I234"/>
    <mergeCell ref="I235:I239"/>
    <mergeCell ref="I240:I244"/>
    <mergeCell ref="I245:I249"/>
    <mergeCell ref="I250:I254"/>
    <mergeCell ref="I255:I259"/>
    <mergeCell ref="I260:I264"/>
    <mergeCell ref="I265:I269"/>
    <mergeCell ref="I270:I274"/>
    <mergeCell ref="I275:I279"/>
    <mergeCell ref="I280:I284"/>
    <mergeCell ref="I285:I289"/>
    <mergeCell ref="I290:I294"/>
    <mergeCell ref="I295:I299"/>
    <mergeCell ref="I300:I304"/>
    <mergeCell ref="I305:I309"/>
    <mergeCell ref="I310:I314"/>
    <mergeCell ref="I315:I319"/>
    <mergeCell ref="I320:I324"/>
    <mergeCell ref="I325:I329"/>
    <mergeCell ref="I330:I334"/>
    <mergeCell ref="I335:I339"/>
    <mergeCell ref="I340:I344"/>
    <mergeCell ref="I345:I349"/>
    <mergeCell ref="I350:I354"/>
    <mergeCell ref="I355:I359"/>
    <mergeCell ref="I360:I364"/>
    <mergeCell ref="I365:I369"/>
    <mergeCell ref="I370:I374"/>
    <mergeCell ref="I375:I379"/>
    <mergeCell ref="I380:I384"/>
    <mergeCell ref="I385:I389"/>
    <mergeCell ref="I390:I394"/>
    <mergeCell ref="I395:I399"/>
    <mergeCell ref="I400:I404"/>
    <mergeCell ref="I405:I409"/>
    <mergeCell ref="I410:I414"/>
    <mergeCell ref="I415:I419"/>
    <mergeCell ref="I420:I424"/>
    <mergeCell ref="I425:I429"/>
    <mergeCell ref="I430:I434"/>
    <mergeCell ref="I435:I439"/>
    <mergeCell ref="J3:J7"/>
    <mergeCell ref="J8:J12"/>
    <mergeCell ref="J13:J17"/>
    <mergeCell ref="J18:J22"/>
    <mergeCell ref="J23:J27"/>
    <mergeCell ref="J28:J32"/>
    <mergeCell ref="J33:J37"/>
    <mergeCell ref="J38:J42"/>
    <mergeCell ref="J43:J47"/>
    <mergeCell ref="J48:J52"/>
    <mergeCell ref="J53:J57"/>
    <mergeCell ref="J58:J62"/>
    <mergeCell ref="J63:J68"/>
    <mergeCell ref="J69:J74"/>
    <mergeCell ref="J75:J79"/>
    <mergeCell ref="J80:J84"/>
    <mergeCell ref="J85:J89"/>
    <mergeCell ref="J90:J94"/>
    <mergeCell ref="J95:J99"/>
    <mergeCell ref="J100:J104"/>
    <mergeCell ref="J105:J109"/>
    <mergeCell ref="J110:J114"/>
    <mergeCell ref="J115:J119"/>
    <mergeCell ref="J120:J124"/>
    <mergeCell ref="J125:J129"/>
    <mergeCell ref="J130:J134"/>
    <mergeCell ref="J135:J139"/>
    <mergeCell ref="J140:J144"/>
    <mergeCell ref="J145:J149"/>
    <mergeCell ref="J150:J154"/>
    <mergeCell ref="J155:J159"/>
    <mergeCell ref="J160:J164"/>
    <mergeCell ref="J165:J169"/>
    <mergeCell ref="J170:J174"/>
    <mergeCell ref="J175:J179"/>
    <mergeCell ref="J180:J184"/>
    <mergeCell ref="J185:J189"/>
    <mergeCell ref="J190:J194"/>
    <mergeCell ref="J195:J199"/>
    <mergeCell ref="J200:J204"/>
    <mergeCell ref="J205:J209"/>
    <mergeCell ref="J210:J214"/>
    <mergeCell ref="J215:J219"/>
    <mergeCell ref="J220:J224"/>
    <mergeCell ref="J225:J229"/>
    <mergeCell ref="J230:J234"/>
    <mergeCell ref="J235:J239"/>
    <mergeCell ref="J240:J244"/>
    <mergeCell ref="J245:J249"/>
    <mergeCell ref="J250:J254"/>
    <mergeCell ref="J255:J259"/>
    <mergeCell ref="J260:J264"/>
    <mergeCell ref="J265:J269"/>
    <mergeCell ref="J270:J274"/>
    <mergeCell ref="J275:J279"/>
    <mergeCell ref="J280:J284"/>
    <mergeCell ref="J285:J289"/>
    <mergeCell ref="J290:J294"/>
    <mergeCell ref="J295:J299"/>
    <mergeCell ref="J300:J304"/>
    <mergeCell ref="J305:J309"/>
    <mergeCell ref="J310:J314"/>
    <mergeCell ref="J315:J319"/>
    <mergeCell ref="J320:J324"/>
    <mergeCell ref="J325:J329"/>
    <mergeCell ref="J330:J334"/>
    <mergeCell ref="J335:J339"/>
    <mergeCell ref="J340:J344"/>
    <mergeCell ref="J345:J349"/>
    <mergeCell ref="J350:J354"/>
    <mergeCell ref="J355:J359"/>
    <mergeCell ref="J360:J364"/>
    <mergeCell ref="J365:J369"/>
    <mergeCell ref="J370:J374"/>
    <mergeCell ref="J375:J379"/>
    <mergeCell ref="J380:J384"/>
    <mergeCell ref="J385:J389"/>
    <mergeCell ref="J390:J394"/>
    <mergeCell ref="J395:J399"/>
    <mergeCell ref="J400:J404"/>
    <mergeCell ref="J405:J409"/>
    <mergeCell ref="J410:J414"/>
    <mergeCell ref="J415:J419"/>
    <mergeCell ref="J420:J424"/>
    <mergeCell ref="J425:J429"/>
    <mergeCell ref="J430:J434"/>
    <mergeCell ref="J435:J439"/>
    <mergeCell ref="K3:K7"/>
    <mergeCell ref="K8:K12"/>
    <mergeCell ref="K13:K17"/>
    <mergeCell ref="K18:K22"/>
    <mergeCell ref="K23:K27"/>
    <mergeCell ref="K28:K32"/>
    <mergeCell ref="K33:K37"/>
    <mergeCell ref="K38:K42"/>
    <mergeCell ref="K43:K47"/>
    <mergeCell ref="K48:K52"/>
    <mergeCell ref="K53:K57"/>
    <mergeCell ref="K58:K62"/>
    <mergeCell ref="K63:K68"/>
    <mergeCell ref="K69:K74"/>
    <mergeCell ref="K75:K79"/>
    <mergeCell ref="K80:K84"/>
    <mergeCell ref="K85:K89"/>
    <mergeCell ref="K90:K94"/>
    <mergeCell ref="K95:K99"/>
    <mergeCell ref="K100:K104"/>
    <mergeCell ref="K105:K109"/>
    <mergeCell ref="K110:K114"/>
    <mergeCell ref="K115:K119"/>
    <mergeCell ref="K120:K124"/>
    <mergeCell ref="K125:K129"/>
    <mergeCell ref="K130:K134"/>
    <mergeCell ref="K135:K139"/>
    <mergeCell ref="K140:K144"/>
    <mergeCell ref="K145:K149"/>
    <mergeCell ref="K150:K154"/>
    <mergeCell ref="K155:K159"/>
    <mergeCell ref="K160:K164"/>
    <mergeCell ref="K165:K169"/>
    <mergeCell ref="K170:K174"/>
    <mergeCell ref="K175:K179"/>
    <mergeCell ref="K180:K184"/>
    <mergeCell ref="K185:K189"/>
    <mergeCell ref="K190:K194"/>
    <mergeCell ref="K195:K199"/>
    <mergeCell ref="K200:K204"/>
    <mergeCell ref="K205:K209"/>
    <mergeCell ref="K210:K214"/>
    <mergeCell ref="K215:K219"/>
    <mergeCell ref="K220:K224"/>
    <mergeCell ref="K225:K229"/>
    <mergeCell ref="K230:K234"/>
    <mergeCell ref="K235:K239"/>
    <mergeCell ref="K240:K244"/>
    <mergeCell ref="K245:K249"/>
    <mergeCell ref="K250:K254"/>
    <mergeCell ref="K255:K259"/>
    <mergeCell ref="K260:K264"/>
    <mergeCell ref="K265:K269"/>
    <mergeCell ref="K270:K274"/>
    <mergeCell ref="K275:K279"/>
    <mergeCell ref="K280:K284"/>
    <mergeCell ref="K285:K289"/>
    <mergeCell ref="K290:K294"/>
    <mergeCell ref="K295:K299"/>
    <mergeCell ref="K300:K304"/>
    <mergeCell ref="K305:K309"/>
    <mergeCell ref="K310:K314"/>
    <mergeCell ref="K315:K319"/>
    <mergeCell ref="K320:K324"/>
    <mergeCell ref="K325:K329"/>
    <mergeCell ref="K330:K334"/>
    <mergeCell ref="K335:K339"/>
    <mergeCell ref="K340:K344"/>
    <mergeCell ref="K345:K349"/>
    <mergeCell ref="K350:K354"/>
    <mergeCell ref="K355:K359"/>
    <mergeCell ref="K360:K364"/>
    <mergeCell ref="K365:K369"/>
    <mergeCell ref="K370:K374"/>
    <mergeCell ref="K375:K379"/>
    <mergeCell ref="K380:K384"/>
    <mergeCell ref="K385:K389"/>
    <mergeCell ref="K390:K394"/>
    <mergeCell ref="K395:K399"/>
    <mergeCell ref="K400:K404"/>
    <mergeCell ref="K405:K409"/>
    <mergeCell ref="K410:K414"/>
    <mergeCell ref="K415:K419"/>
    <mergeCell ref="K420:K424"/>
    <mergeCell ref="K425:K429"/>
    <mergeCell ref="K430:K434"/>
    <mergeCell ref="K435:K439"/>
    <mergeCell ref="L3:L7"/>
    <mergeCell ref="L8:L12"/>
    <mergeCell ref="L13:L17"/>
    <mergeCell ref="L18:L22"/>
    <mergeCell ref="L23:L27"/>
    <mergeCell ref="L28:L32"/>
    <mergeCell ref="L33:L37"/>
    <mergeCell ref="L38:L42"/>
    <mergeCell ref="L43:L47"/>
    <mergeCell ref="L48:L52"/>
    <mergeCell ref="L53:L57"/>
    <mergeCell ref="L58:L62"/>
    <mergeCell ref="L63:L68"/>
    <mergeCell ref="L69:L74"/>
    <mergeCell ref="L75:L79"/>
    <mergeCell ref="L80:L84"/>
    <mergeCell ref="L85:L89"/>
    <mergeCell ref="L90:L94"/>
    <mergeCell ref="L95:L99"/>
    <mergeCell ref="L100:L104"/>
    <mergeCell ref="L105:L109"/>
    <mergeCell ref="L110:L114"/>
    <mergeCell ref="L115:L119"/>
    <mergeCell ref="L120:L124"/>
    <mergeCell ref="L125:L129"/>
    <mergeCell ref="L130:L134"/>
    <mergeCell ref="L135:L139"/>
    <mergeCell ref="L140:L144"/>
    <mergeCell ref="L145:L149"/>
    <mergeCell ref="L150:L154"/>
    <mergeCell ref="L155:L159"/>
    <mergeCell ref="L160:L164"/>
    <mergeCell ref="L165:L169"/>
    <mergeCell ref="L170:L174"/>
    <mergeCell ref="L175:L179"/>
    <mergeCell ref="L180:L184"/>
    <mergeCell ref="L185:L189"/>
    <mergeCell ref="L190:L194"/>
    <mergeCell ref="L195:L199"/>
    <mergeCell ref="L200:L204"/>
    <mergeCell ref="L205:L209"/>
    <mergeCell ref="L210:L214"/>
    <mergeCell ref="L215:L219"/>
    <mergeCell ref="L220:L224"/>
    <mergeCell ref="L225:L229"/>
    <mergeCell ref="L230:L234"/>
    <mergeCell ref="L235:L239"/>
    <mergeCell ref="L240:L244"/>
    <mergeCell ref="L245:L249"/>
    <mergeCell ref="L250:L254"/>
    <mergeCell ref="L255:L259"/>
    <mergeCell ref="L260:L264"/>
    <mergeCell ref="L265:L269"/>
    <mergeCell ref="L270:L274"/>
    <mergeCell ref="L275:L279"/>
    <mergeCell ref="L280:L284"/>
    <mergeCell ref="L285:L289"/>
    <mergeCell ref="L290:L294"/>
    <mergeCell ref="L295:L299"/>
    <mergeCell ref="L300:L304"/>
    <mergeCell ref="L305:L309"/>
    <mergeCell ref="L310:L314"/>
    <mergeCell ref="L315:L319"/>
    <mergeCell ref="L320:L324"/>
    <mergeCell ref="L325:L329"/>
    <mergeCell ref="L330:L334"/>
    <mergeCell ref="L335:L339"/>
    <mergeCell ref="L340:L344"/>
    <mergeCell ref="L345:L349"/>
    <mergeCell ref="L350:L354"/>
    <mergeCell ref="L355:L359"/>
    <mergeCell ref="L360:L364"/>
    <mergeCell ref="L365:L369"/>
    <mergeCell ref="L370:L374"/>
    <mergeCell ref="L375:L379"/>
    <mergeCell ref="L380:L384"/>
    <mergeCell ref="L385:L389"/>
    <mergeCell ref="L390:L394"/>
    <mergeCell ref="L395:L399"/>
    <mergeCell ref="L400:L404"/>
    <mergeCell ref="L405:L409"/>
    <mergeCell ref="L410:L414"/>
    <mergeCell ref="L415:L419"/>
    <mergeCell ref="L420:L424"/>
    <mergeCell ref="L425:L429"/>
    <mergeCell ref="L430:L434"/>
    <mergeCell ref="L435:L439"/>
    <mergeCell ref="AR3:AR7"/>
    <mergeCell ref="AR8:AR12"/>
    <mergeCell ref="AR13:AR17"/>
    <mergeCell ref="AR18:AR22"/>
    <mergeCell ref="AR23:AR27"/>
    <mergeCell ref="AR28:AR32"/>
    <mergeCell ref="AR33:AR37"/>
    <mergeCell ref="AR38:AR42"/>
    <mergeCell ref="AR43:AR47"/>
    <mergeCell ref="AR48:AR52"/>
    <mergeCell ref="AR53:AR57"/>
    <mergeCell ref="AR58:AR62"/>
    <mergeCell ref="AR63:AR68"/>
    <mergeCell ref="AR69:AR74"/>
    <mergeCell ref="AR75:AR79"/>
    <mergeCell ref="AR80:AR84"/>
    <mergeCell ref="AR85:AR89"/>
    <mergeCell ref="AR90:AR94"/>
    <mergeCell ref="AR95:AR99"/>
    <mergeCell ref="AR100:AR104"/>
    <mergeCell ref="AR105:AR109"/>
    <mergeCell ref="AR110:AR114"/>
    <mergeCell ref="AR115:AR119"/>
    <mergeCell ref="AR120:AR124"/>
    <mergeCell ref="AR125:AR129"/>
    <mergeCell ref="AR130:AR134"/>
    <mergeCell ref="AR135:AR139"/>
    <mergeCell ref="AR140:AR144"/>
    <mergeCell ref="AR145:AR149"/>
    <mergeCell ref="AR150:AR154"/>
    <mergeCell ref="AR155:AR159"/>
    <mergeCell ref="AR160:AR164"/>
    <mergeCell ref="AR165:AR169"/>
    <mergeCell ref="AR170:AR174"/>
    <mergeCell ref="AR175:AR179"/>
    <mergeCell ref="AR180:AR184"/>
    <mergeCell ref="AR185:AR189"/>
    <mergeCell ref="AR190:AR194"/>
    <mergeCell ref="AR195:AR199"/>
    <mergeCell ref="AR200:AR204"/>
    <mergeCell ref="AR205:AR209"/>
    <mergeCell ref="AR210:AR214"/>
    <mergeCell ref="AR215:AR219"/>
    <mergeCell ref="AR220:AR224"/>
    <mergeCell ref="AR225:AR229"/>
    <mergeCell ref="AR230:AR234"/>
    <mergeCell ref="AR235:AR239"/>
    <mergeCell ref="AR240:AR244"/>
    <mergeCell ref="AR245:AR249"/>
    <mergeCell ref="AR250:AR254"/>
    <mergeCell ref="AR255:AR259"/>
    <mergeCell ref="AR260:AR264"/>
    <mergeCell ref="AR265:AR269"/>
    <mergeCell ref="AR270:AR274"/>
    <mergeCell ref="AR275:AR279"/>
    <mergeCell ref="AR280:AR284"/>
    <mergeCell ref="AR285:AR289"/>
    <mergeCell ref="AR290:AR294"/>
    <mergeCell ref="AR295:AR299"/>
    <mergeCell ref="AR315:AR319"/>
    <mergeCell ref="AR320:AR324"/>
    <mergeCell ref="AR325:AR329"/>
    <mergeCell ref="AR330:AR334"/>
    <mergeCell ref="AR335:AR339"/>
    <mergeCell ref="AR340:AR344"/>
    <mergeCell ref="AR345:AR349"/>
    <mergeCell ref="AR350:AR354"/>
    <mergeCell ref="AR421:AR425"/>
    <mergeCell ref="AR426:AR430"/>
    <mergeCell ref="AR431:AR435"/>
    <mergeCell ref="AR436:AR440"/>
    <mergeCell ref="AS3:AS7"/>
    <mergeCell ref="AS8:AS12"/>
    <mergeCell ref="AS13:AS17"/>
    <mergeCell ref="AS18:AS22"/>
    <mergeCell ref="AS23:AS27"/>
    <mergeCell ref="AS28:AS32"/>
    <mergeCell ref="AS33:AS37"/>
    <mergeCell ref="AS38:AS42"/>
    <mergeCell ref="AS43:AS47"/>
    <mergeCell ref="AS48:AS52"/>
    <mergeCell ref="AS53:AS57"/>
    <mergeCell ref="AS58:AS62"/>
    <mergeCell ref="AS63:AS68"/>
    <mergeCell ref="AS69:AS74"/>
    <mergeCell ref="AS75:AS79"/>
    <mergeCell ref="AS80:AS84"/>
    <mergeCell ref="AS85:AS89"/>
    <mergeCell ref="AS90:AS94"/>
    <mergeCell ref="AS95:AS99"/>
    <mergeCell ref="AS100:AS104"/>
    <mergeCell ref="AS105:AS109"/>
    <mergeCell ref="AS110:AS114"/>
    <mergeCell ref="AS115:AS119"/>
    <mergeCell ref="AS120:AS124"/>
    <mergeCell ref="AS125:AS129"/>
    <mergeCell ref="AS130:AS134"/>
    <mergeCell ref="AS135:AS139"/>
    <mergeCell ref="AS140:AS144"/>
    <mergeCell ref="AS145:AS149"/>
    <mergeCell ref="AS150:AS154"/>
    <mergeCell ref="AS155:AS159"/>
    <mergeCell ref="AS160:AS164"/>
    <mergeCell ref="AS165:AS169"/>
    <mergeCell ref="AS170:AS174"/>
    <mergeCell ref="AS175:AS179"/>
    <mergeCell ref="AS180:AS184"/>
    <mergeCell ref="AS185:AS189"/>
    <mergeCell ref="AS190:AS194"/>
    <mergeCell ref="AS195:AS199"/>
    <mergeCell ref="AS200:AS204"/>
    <mergeCell ref="AS205:AS209"/>
    <mergeCell ref="AS210:AS214"/>
    <mergeCell ref="AS215:AS219"/>
    <mergeCell ref="AS220:AS224"/>
    <mergeCell ref="AS225:AS229"/>
    <mergeCell ref="AS230:AS234"/>
    <mergeCell ref="AS235:AS239"/>
    <mergeCell ref="AS240:AS244"/>
    <mergeCell ref="AS245:AS249"/>
    <mergeCell ref="AS250:AS254"/>
    <mergeCell ref="AS255:AS259"/>
    <mergeCell ref="AS260:AS264"/>
    <mergeCell ref="AS265:AS269"/>
    <mergeCell ref="AS270:AS274"/>
    <mergeCell ref="AS275:AS279"/>
    <mergeCell ref="AS280:AS284"/>
    <mergeCell ref="AS285:AS289"/>
    <mergeCell ref="AS290:AS294"/>
    <mergeCell ref="AS295:AS299"/>
    <mergeCell ref="AS315:AS319"/>
    <mergeCell ref="AS320:AS324"/>
    <mergeCell ref="AS325:AS329"/>
    <mergeCell ref="AS330:AS334"/>
    <mergeCell ref="AS335:AS339"/>
    <mergeCell ref="AS340:AS344"/>
    <mergeCell ref="AS345:AS349"/>
    <mergeCell ref="AS350:AS354"/>
    <mergeCell ref="AS421:AS425"/>
    <mergeCell ref="AS426:AS430"/>
    <mergeCell ref="AS431:AS435"/>
    <mergeCell ref="AS436:AS440"/>
    <mergeCell ref="AT23:AT27"/>
    <mergeCell ref="AT28:AT32"/>
    <mergeCell ref="AT33:AT37"/>
    <mergeCell ref="AT38:AT42"/>
    <mergeCell ref="AT43:AT47"/>
    <mergeCell ref="AT48:AT52"/>
    <mergeCell ref="AT53:AT57"/>
    <mergeCell ref="AT58:AT62"/>
    <mergeCell ref="AT63:AT68"/>
    <mergeCell ref="AT69:AT74"/>
    <mergeCell ref="AT75:AT79"/>
    <mergeCell ref="AT80:AT84"/>
    <mergeCell ref="AT85:AT89"/>
    <mergeCell ref="AT90:AT94"/>
    <mergeCell ref="AT95:AT99"/>
    <mergeCell ref="AT100:AT104"/>
    <mergeCell ref="AT105:AT109"/>
    <mergeCell ref="AT110:AT114"/>
    <mergeCell ref="AT115:AT119"/>
    <mergeCell ref="AT120:AT124"/>
    <mergeCell ref="AT125:AT129"/>
    <mergeCell ref="AT130:AT134"/>
    <mergeCell ref="AT135:AT139"/>
    <mergeCell ref="AT140:AT144"/>
    <mergeCell ref="AT145:AT149"/>
    <mergeCell ref="AT150:AT154"/>
    <mergeCell ref="AT155:AT159"/>
    <mergeCell ref="AT160:AT164"/>
    <mergeCell ref="AT165:AT169"/>
    <mergeCell ref="AT170:AT174"/>
    <mergeCell ref="AT175:AT179"/>
    <mergeCell ref="AT180:AT184"/>
    <mergeCell ref="AT185:AT189"/>
    <mergeCell ref="AT190:AT194"/>
    <mergeCell ref="AT195:AT199"/>
    <mergeCell ref="AT200:AT204"/>
    <mergeCell ref="AT205:AT209"/>
    <mergeCell ref="AT210:AT214"/>
    <mergeCell ref="AT215:AT219"/>
    <mergeCell ref="AT220:AT224"/>
    <mergeCell ref="AT225:AT229"/>
    <mergeCell ref="AT230:AT234"/>
    <mergeCell ref="AT235:AT239"/>
    <mergeCell ref="AT240:AT244"/>
    <mergeCell ref="AT245:AT249"/>
    <mergeCell ref="AT250:AT254"/>
    <mergeCell ref="AT255:AT259"/>
    <mergeCell ref="AT260:AT264"/>
    <mergeCell ref="AT265:AT269"/>
    <mergeCell ref="AT270:AT274"/>
    <mergeCell ref="AT275:AT279"/>
    <mergeCell ref="AT280:AT284"/>
    <mergeCell ref="AT285:AT289"/>
    <mergeCell ref="AT290:AT294"/>
    <mergeCell ref="AT295:AT299"/>
    <mergeCell ref="AT315:AT319"/>
    <mergeCell ref="AT320:AT324"/>
    <mergeCell ref="AT325:AT329"/>
    <mergeCell ref="AT330:AT334"/>
    <mergeCell ref="AT335:AT339"/>
    <mergeCell ref="AT340:AT344"/>
    <mergeCell ref="AT345:AT349"/>
    <mergeCell ref="AT350:AT354"/>
    <mergeCell ref="AT421:AT425"/>
    <mergeCell ref="AT426:AT430"/>
    <mergeCell ref="AT431:AT435"/>
    <mergeCell ref="AT436:AT440"/>
    <mergeCell ref="AU3:AU7"/>
    <mergeCell ref="AU8:AU12"/>
    <mergeCell ref="AU13:AU17"/>
    <mergeCell ref="AU18:AU22"/>
    <mergeCell ref="AU23:AU27"/>
    <mergeCell ref="AU28:AU32"/>
    <mergeCell ref="AU33:AU37"/>
    <mergeCell ref="AU38:AU42"/>
    <mergeCell ref="AU43:AU47"/>
    <mergeCell ref="AU48:AU52"/>
    <mergeCell ref="AU53:AU57"/>
    <mergeCell ref="AU58:AU62"/>
    <mergeCell ref="AU63:AU68"/>
    <mergeCell ref="AU69:AU74"/>
    <mergeCell ref="AU75:AU79"/>
    <mergeCell ref="AU80:AU84"/>
    <mergeCell ref="AU220:AU224"/>
    <mergeCell ref="AU225:AU229"/>
    <mergeCell ref="AU230:AU234"/>
    <mergeCell ref="AU235:AU239"/>
    <mergeCell ref="AU240:AU244"/>
    <mergeCell ref="AU245:AU249"/>
    <mergeCell ref="AU250:AU254"/>
    <mergeCell ref="AU85:AU89"/>
    <mergeCell ref="AU90:AU94"/>
    <mergeCell ref="AU95:AU99"/>
    <mergeCell ref="AU100:AU104"/>
    <mergeCell ref="AU105:AU109"/>
    <mergeCell ref="AU110:AU114"/>
    <mergeCell ref="AU115:AU119"/>
    <mergeCell ref="AU120:AU124"/>
    <mergeCell ref="AU125:AU129"/>
    <mergeCell ref="AU130:AU134"/>
    <mergeCell ref="AU135:AU139"/>
    <mergeCell ref="AU140:AU144"/>
    <mergeCell ref="AU145:AU149"/>
    <mergeCell ref="AU150:AU154"/>
    <mergeCell ref="AU155:AU159"/>
    <mergeCell ref="AU160:AU164"/>
    <mergeCell ref="AU165:AU169"/>
    <mergeCell ref="AU421:AU425"/>
    <mergeCell ref="AU426:AU430"/>
    <mergeCell ref="AU431:AU435"/>
    <mergeCell ref="AU436:AU440"/>
    <mergeCell ref="AZ20:AZ21"/>
    <mergeCell ref="AU255:AU259"/>
    <mergeCell ref="AU260:AU264"/>
    <mergeCell ref="AU265:AU269"/>
    <mergeCell ref="AU270:AU274"/>
    <mergeCell ref="AU275:AU279"/>
    <mergeCell ref="AU280:AU284"/>
    <mergeCell ref="AU285:AU289"/>
    <mergeCell ref="AU290:AU294"/>
    <mergeCell ref="AU295:AU299"/>
    <mergeCell ref="AU315:AU319"/>
    <mergeCell ref="AU320:AU324"/>
    <mergeCell ref="AU325:AU329"/>
    <mergeCell ref="AU330:AU334"/>
    <mergeCell ref="AU335:AU339"/>
    <mergeCell ref="AU340:AU344"/>
    <mergeCell ref="AU345:AU349"/>
    <mergeCell ref="AU350:AU354"/>
    <mergeCell ref="AU170:AU174"/>
    <mergeCell ref="AU175:AU179"/>
    <mergeCell ref="AU180:AU184"/>
    <mergeCell ref="AU185:AU189"/>
    <mergeCell ref="AU190:AU194"/>
    <mergeCell ref="AU195:AU199"/>
    <mergeCell ref="AU200:AU204"/>
    <mergeCell ref="AU205:AU209"/>
    <mergeCell ref="AU210:AU214"/>
    <mergeCell ref="AU215:AU219"/>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tabColor theme="9" tint="0.39994506668294322"/>
  </sheetPr>
  <dimension ref="A1:XES643"/>
  <sheetViews>
    <sheetView zoomScale="69" zoomScaleNormal="69" workbookViewId="0">
      <pane xSplit="6" ySplit="3" topLeftCell="G16" activePane="bottomRight" state="frozen"/>
      <selection pane="topRight"/>
      <selection pane="bottomLeft"/>
      <selection pane="bottomRight" activeCell="E571" sqref="E571:E572"/>
    </sheetView>
  </sheetViews>
  <sheetFormatPr defaultColWidth="9.140625" defaultRowHeight="15"/>
  <cols>
    <col min="1" max="1" width="20.5703125" style="2" customWidth="1"/>
    <col min="2" max="2" width="26.5703125" style="351" customWidth="1"/>
    <col min="3" max="3" width="25.5703125" style="2" customWidth="1"/>
    <col min="4" max="4" width="13.85546875" style="38" customWidth="1"/>
    <col min="5" max="5" width="12.140625" style="39" customWidth="1"/>
    <col min="6" max="6" width="10.28515625" style="39" customWidth="1"/>
    <col min="7" max="7" width="12.28515625" style="39" customWidth="1"/>
    <col min="8" max="8" width="15" style="3" customWidth="1"/>
    <col min="9" max="9" width="13.5703125" style="3" customWidth="1"/>
    <col min="10" max="10" width="16.42578125" style="3" customWidth="1"/>
    <col min="11" max="11" width="12.5703125" style="3" customWidth="1"/>
    <col min="12" max="12" width="14" style="3" customWidth="1"/>
    <col min="13" max="13" width="13.140625" style="3" customWidth="1"/>
    <col min="14" max="14" width="13.85546875" style="3" customWidth="1"/>
    <col min="15" max="15" width="14.7109375" style="3" customWidth="1"/>
    <col min="16" max="16" width="14.85546875" style="3" customWidth="1"/>
    <col min="17" max="17" width="13.85546875" style="3" hidden="1" customWidth="1"/>
    <col min="18" max="19" width="13" style="3" hidden="1" customWidth="1"/>
    <col min="20" max="20" width="13" style="3" customWidth="1"/>
    <col min="21" max="21" width="12.7109375" style="3" customWidth="1"/>
    <col min="22" max="16384" width="9.140625" style="3"/>
  </cols>
  <sheetData>
    <row r="1" spans="1:21" ht="8.25" hidden="1" customHeight="1"/>
    <row r="2" spans="1:21">
      <c r="A2" s="4"/>
      <c r="B2" s="401"/>
      <c r="C2" s="4"/>
      <c r="D2" s="4"/>
      <c r="E2" s="4"/>
      <c r="F2" s="4"/>
      <c r="G2" s="4"/>
    </row>
    <row r="3" spans="1:21" ht="42" customHeight="1">
      <c r="A3" s="402" t="s">
        <v>0</v>
      </c>
      <c r="B3" s="403" t="s">
        <v>1</v>
      </c>
      <c r="C3" s="404" t="s">
        <v>3</v>
      </c>
      <c r="D3" s="403" t="s">
        <v>4</v>
      </c>
      <c r="E3" s="405" t="s">
        <v>1203</v>
      </c>
      <c r="F3" s="405" t="s">
        <v>6</v>
      </c>
      <c r="G3" s="405" t="s">
        <v>1204</v>
      </c>
      <c r="H3" s="406">
        <v>44075</v>
      </c>
      <c r="I3" s="406">
        <v>44076</v>
      </c>
      <c r="J3" s="406">
        <v>44077</v>
      </c>
      <c r="K3" s="406">
        <v>44078</v>
      </c>
      <c r="L3" s="406">
        <v>44079</v>
      </c>
      <c r="M3" s="406">
        <v>44080</v>
      </c>
      <c r="N3" s="406" t="s">
        <v>611</v>
      </c>
      <c r="O3" s="414" t="s">
        <v>612</v>
      </c>
      <c r="P3" s="414" t="s">
        <v>613</v>
      </c>
      <c r="Q3" s="414"/>
      <c r="R3" s="414"/>
      <c r="S3" s="415"/>
      <c r="T3" s="415" t="s">
        <v>1205</v>
      </c>
      <c r="U3" s="415"/>
    </row>
    <row r="4" spans="1:21" ht="20.100000000000001" customHeight="1">
      <c r="A4" s="817" t="s">
        <v>14</v>
      </c>
      <c r="B4" s="1071" t="s">
        <v>15</v>
      </c>
      <c r="C4" s="43" t="s">
        <v>16</v>
      </c>
      <c r="D4" s="44">
        <v>100</v>
      </c>
      <c r="E4" s="786">
        <v>41250</v>
      </c>
      <c r="F4" s="786">
        <v>0</v>
      </c>
      <c r="G4" s="786">
        <f>+E4</f>
        <v>41250</v>
      </c>
      <c r="H4" s="99">
        <f>IFERROR(ROUND(INDEX(FCSTSDV!$D$2:$L$2001,MATCH('ống nhựa túi bóng'!$C4,FCSTSDV!$C$2:$C$2001,0),MATCH('ống nhựa túi bóng'!H$3,FCSTSDV!$D$1:$L$1,0)),1)/'ống nhựa túi bóng'!$D4,0)</f>
        <v>0</v>
      </c>
      <c r="I4" s="99">
        <f t="array" ref="I4">IFERROR(ROUND(INDEX(FCSTSDV!$D$2:$L$2001,MATCH('ống nhựa túi bóng'!$C4,FCSTSDV!$C$2:$C$2001,0),MATCH('ống nhựa túi bóng'!I$3,FCSTSDV!$D$1:$L$1,0)),1)/'ống nhựa túi bóng'!$D4,0)</f>
        <v>0</v>
      </c>
      <c r="J4" s="99">
        <f t="array" ref="J4">IFERROR(ROUND(INDEX(FCSTSDV!$D$2:$L$2001,MATCH('ống nhựa túi bóng'!$C4,FCSTSDV!$C$2:$C$2001,0),MATCH('ống nhựa túi bóng'!J$3,FCSTSDV!$D$1:$L$1,0)),1)/'ống nhựa túi bóng'!$D4,0)</f>
        <v>0</v>
      </c>
      <c r="K4" s="99">
        <f t="array" ref="K4">IFERROR(ROUND(INDEX(FCSTSDV!$D$2:$L$2001,MATCH('ống nhựa túi bóng'!$C4,FCSTSDV!$C$2:$C$2001,0),MATCH('ống nhựa túi bóng'!K$3,FCSTSDV!$D$1:$L$1,0)),1)/'ống nhựa túi bóng'!$D4,0)</f>
        <v>0</v>
      </c>
      <c r="L4" s="99">
        <f t="array" ref="L4">IFERROR(ROUND(INDEX(FCSTSDV!$D$2:$L$2001,MATCH('ống nhựa túi bóng'!$C4,FCSTSDV!$C$2:$C$2001,0),MATCH('ống nhựa túi bóng'!L$3,FCSTSDV!$D$1:$L$1,0)),1)/'ống nhựa túi bóng'!$D4,0)</f>
        <v>0</v>
      </c>
      <c r="M4" s="99">
        <f t="array" ref="M4">IFERROR(ROUND(INDEX(FCSTSDV!$D$2:$L$2001,MATCH('ống nhựa túi bóng'!$C4,FCSTSDV!$C$2:$C$2001,0),MATCH('ống nhựa túi bóng'!M$3,FCSTSDV!$D$1:$L$1,0)),1)/'ống nhựa túi bóng'!$D4,0)</f>
        <v>0</v>
      </c>
      <c r="N4" s="99">
        <f t="array" ref="N4">IFERROR(ROUND(INDEX(FCSTSDV!$D$2:$L$2001,MATCH('ống nhựa túi bóng'!$C4,FCSTSDV!$C$2:$C$2001,0),MATCH('ống nhựa túi bóng'!N$3,FCSTSDV!$D$1:$L$1,0)),1)/'ống nhựa túi bóng'!$D4,0)</f>
        <v>0</v>
      </c>
      <c r="O4" s="99">
        <f t="array" ref="O4">IFERROR(ROUND(INDEX(FCSTSDV!$D$2:$L$2001,MATCH('ống nhựa túi bóng'!$C4,FCSTSDV!$C$2:$C$2001,0),MATCH('ống nhựa túi bóng'!O$3,FCSTSDV!$D$1:$L$1,0)),1)/'ống nhựa túi bóng'!$D4,0)</f>
        <v>0</v>
      </c>
      <c r="P4" s="99">
        <f t="array" ref="P4">IFERROR(ROUND(INDEX(FCSTSDV!$D$2:$L$2001,MATCH('ống nhựa túi bóng'!$C4,FCSTSDV!$C$2:$C$2001,0),MATCH('ống nhựa túi bóng'!P$3,FCSTSDV!$D$1:$L$1,0)),1)/'ống nhựa túi bóng'!$D4,0)</f>
        <v>0</v>
      </c>
      <c r="Q4" s="99">
        <f>IFERROR(ROUND(INDEX(FCSTSDV!$D$2:$L$2001,MATCH('ống nhựa túi bóng'!$C4,FCSTSDV!$C$2:$C$2001,0),MATCH('ống nhựa túi bóng'!Q$3,FCSTSDV!$D$1:$L$1,0)),1)/'ống nhựa túi bóng'!$D4,0)</f>
        <v>0</v>
      </c>
      <c r="R4" s="99">
        <f>IFERROR(ROUND(INDEX(FCSTSDV!$D$2:$L$2001,MATCH('ống nhựa túi bóng'!$C4,FCSTSDV!$C$2:$C$2001,0),MATCH('ống nhựa túi bóng'!R$3,FCSTSDV!$D$1:$L$1,0)),1)/'ống nhựa túi bóng'!$D4,0)</f>
        <v>0</v>
      </c>
      <c r="S4" s="99">
        <f>IFERROR(ROUND(INDEX(FCSTSDV!$D$2:$L$2001,MATCH('ống nhựa túi bóng'!$C4,FCSTSDV!$C$2:$C$2001,0),MATCH('ống nhựa túi bóng'!S$3,FCSTSDV!$D$1:$L$1,0)),1)/'ống nhựa túi bóng'!$D4,0)</f>
        <v>0</v>
      </c>
      <c r="T4" s="92">
        <f t="shared" ref="T4:T67" si="0">+SUM(H4:S4)</f>
        <v>0</v>
      </c>
    </row>
    <row r="5" spans="1:21" ht="20.100000000000001" customHeight="1">
      <c r="A5" s="1095"/>
      <c r="B5" s="1083"/>
      <c r="C5" s="46" t="s">
        <v>700</v>
      </c>
      <c r="D5" s="47">
        <v>100</v>
      </c>
      <c r="E5" s="783"/>
      <c r="F5" s="783"/>
      <c r="G5" s="783"/>
      <c r="H5" s="92">
        <f>+IFERROR(INDEX(FCSTSDV!$D$2:$L$361,MATCH('ống nhựa túi bóng'!$C5,FCSTSDV!$C$2:$C$361,0),MATCH('ống nhựa túi bóng'!H$3,FCSTSDV!$D$1:$L$1,0))/$D5,0)</f>
        <v>0</v>
      </c>
      <c r="I5" s="92">
        <f>IFERROR(ROUND(INDEX(FCSTSDV!$D$2:$L$2001,MATCH('ống nhựa túi bóng'!$C5,FCSTSDV!$C$2:$C$2001,0),MATCH('ống nhựa túi bóng'!I$3,FCSTSDV!$D$1:$L$1,0)),1)/'ống nhựa túi bóng'!$D5,0)</f>
        <v>0</v>
      </c>
      <c r="J5" s="92">
        <f t="array" ref="J5">IFERROR(ROUND(INDEX(FCSTSDV!$D$2:$L$2001,MATCH('ống nhựa túi bóng'!$C5,FCSTSDV!$C$2:$C$2001,0),MATCH('ống nhựa túi bóng'!J$3,FCSTSDV!$D$1:$L$1,0)),1)/'ống nhựa túi bóng'!$D5,0)</f>
        <v>0</v>
      </c>
      <c r="K5" s="92">
        <f t="array" ref="K5">IFERROR(ROUND(INDEX(FCSTSDV!$D$2:$L$2001,MATCH('ống nhựa túi bóng'!$C5,FCSTSDV!$C$2:$C$2001,0),MATCH('ống nhựa túi bóng'!K$3,FCSTSDV!$D$1:$L$1,0)),1)/'ống nhựa túi bóng'!$D5,0)</f>
        <v>0</v>
      </c>
      <c r="L5" s="92">
        <f t="array" ref="L5">IFERROR(ROUND(INDEX(FCSTSDV!$D$2:$L$2001,MATCH('ống nhựa túi bóng'!$C5,FCSTSDV!$C$2:$C$2001,0),MATCH('ống nhựa túi bóng'!L$3,FCSTSDV!$D$1:$L$1,0)),1)/'ống nhựa túi bóng'!$D5,0)</f>
        <v>0</v>
      </c>
      <c r="M5" s="92">
        <f t="array" ref="M5">IFERROR(ROUND(INDEX(FCSTSDV!$D$2:$L$2001,MATCH('ống nhựa túi bóng'!$C5,FCSTSDV!$C$2:$C$2001,0),MATCH('ống nhựa túi bóng'!M$3,FCSTSDV!$D$1:$L$1,0)),1)/'ống nhựa túi bóng'!$D5,0)</f>
        <v>0</v>
      </c>
      <c r="N5" s="92">
        <f t="array" ref="N5">IFERROR(ROUND(INDEX(FCSTSDV!$D$2:$L$2001,MATCH('ống nhựa túi bóng'!$C5,FCSTSDV!$C$2:$C$2001,0),MATCH('ống nhựa túi bóng'!N$3,FCSTSDV!$D$1:$L$1,0)),1)/'ống nhựa túi bóng'!$D5,0)</f>
        <v>0</v>
      </c>
      <c r="O5" s="92">
        <f t="array" ref="O5">IFERROR(ROUND(INDEX(FCSTSDV!$D$2:$L$2001,MATCH('ống nhựa túi bóng'!$C5,FCSTSDV!$C$2:$C$2001,0),MATCH('ống nhựa túi bóng'!O$3,FCSTSDV!$D$1:$L$1,0)),1)/'ống nhựa túi bóng'!$D5,0)</f>
        <v>0</v>
      </c>
      <c r="P5" s="92">
        <f t="array" ref="P5">IFERROR(ROUND(INDEX(FCSTSDV!$D$2:$L$2001,MATCH('ống nhựa túi bóng'!$C5,FCSTSDV!$C$2:$C$2001,0),MATCH('ống nhựa túi bóng'!P$3,FCSTSDV!$D$1:$L$1,0)),1)/'ống nhựa túi bóng'!$D5,0)</f>
        <v>0</v>
      </c>
      <c r="Q5" s="92">
        <f t="array" ref="Q5">IFERROR(ROUND(INDEX(FCSTSDV!$D$2:$L$2001,MATCH('ống nhựa túi bóng'!$C5,FCSTSDV!$C$2:$C$2001,0),MATCH('ống nhựa túi bóng'!Q$3,FCSTSDV!$D$1:$L$1,0)),1)/'ống nhựa túi bóng'!$D5,0)</f>
        <v>0</v>
      </c>
      <c r="R5" s="92">
        <f t="array" ref="R5">IFERROR(ROUND(INDEX(FCSTSDV!$D$2:$L$2001,MATCH('ống nhựa túi bóng'!$C5,FCSTSDV!$C$2:$C$2001,0),MATCH('ống nhựa túi bóng'!R$3,FCSTSDV!$D$1:$L$1,0)),1)/'ống nhựa túi bóng'!$D5,0)</f>
        <v>0</v>
      </c>
      <c r="S5" s="92">
        <f t="array" ref="S5">IFERROR(ROUND(INDEX(FCSTSDV!$D$2:$L$2001,MATCH('ống nhựa túi bóng'!$C5,FCSTSDV!$C$2:$C$2001,0),MATCH('ống nhựa túi bóng'!S$3,FCSTSDV!$D$1:$L$1,0)),1)/'ống nhựa túi bóng'!$D5,0)</f>
        <v>0</v>
      </c>
      <c r="T5" s="92">
        <f t="shared" si="0"/>
        <v>0</v>
      </c>
    </row>
    <row r="6" spans="1:21" ht="20.100000000000001" customHeight="1">
      <c r="A6" s="1095"/>
      <c r="B6" s="1083"/>
      <c r="C6" s="46" t="s">
        <v>716</v>
      </c>
      <c r="D6" s="47">
        <v>1000</v>
      </c>
      <c r="E6" s="783"/>
      <c r="F6" s="783"/>
      <c r="G6" s="783"/>
      <c r="H6" s="92">
        <f>+IFERROR(INDEX(FCSTSDV!$D$2:$L$361,MATCH('ống nhựa túi bóng'!$C6,FCSTSDV!$C$2:$C$361,0),MATCH('ống nhựa túi bóng'!H$3,FCSTSDV!$D$1:$L$1,0))/$D6,0)</f>
        <v>0</v>
      </c>
      <c r="I6" s="92">
        <f>IFERROR(ROUND(INDEX(FCSTSDV!$D$2:$L$2001,MATCH('ống nhựa túi bóng'!$C6,FCSTSDV!$C$2:$C$2001,0),MATCH('ống nhựa túi bóng'!I$3,FCSTSDV!$D$1:$L$1,0)),1)/'ống nhựa túi bóng'!$D6,0)</f>
        <v>0</v>
      </c>
      <c r="J6" s="92">
        <f t="array" ref="J6">IFERROR(ROUND(INDEX(FCSTSDV!$D$2:$L$2001,MATCH('ống nhựa túi bóng'!$C6,FCSTSDV!$C$2:$C$2001,0),MATCH('ống nhựa túi bóng'!J$3,FCSTSDV!$D$1:$L$1,0)),1)/'ống nhựa túi bóng'!$D6,0)</f>
        <v>0</v>
      </c>
      <c r="K6" s="92">
        <f t="array" ref="K6">IFERROR(ROUND(INDEX(FCSTSDV!$D$2:$L$2001,MATCH('ống nhựa túi bóng'!$C6,FCSTSDV!$C$2:$C$2001,0),MATCH('ống nhựa túi bóng'!K$3,FCSTSDV!$D$1:$L$1,0)),1)/'ống nhựa túi bóng'!$D6,0)</f>
        <v>0</v>
      </c>
      <c r="L6" s="92">
        <f t="array" ref="L6">IFERROR(ROUND(INDEX(FCSTSDV!$D$2:$L$2001,MATCH('ống nhựa túi bóng'!$C6,FCSTSDV!$C$2:$C$2001,0),MATCH('ống nhựa túi bóng'!L$3,FCSTSDV!$D$1:$L$1,0)),1)/'ống nhựa túi bóng'!$D6,0)</f>
        <v>0</v>
      </c>
      <c r="M6" s="92">
        <f t="array" ref="M6">IFERROR(ROUND(INDEX(FCSTSDV!$D$2:$L$2001,MATCH('ống nhựa túi bóng'!$C6,FCSTSDV!$C$2:$C$2001,0),MATCH('ống nhựa túi bóng'!M$3,FCSTSDV!$D$1:$L$1,0)),1)/'ống nhựa túi bóng'!$D6,0)</f>
        <v>0</v>
      </c>
      <c r="N6" s="92">
        <f t="array" ref="N6">IFERROR(ROUND(INDEX(FCSTSDV!$D$2:$L$2001,MATCH('ống nhựa túi bóng'!$C6,FCSTSDV!$C$2:$C$2001,0),MATCH('ống nhựa túi bóng'!N$3,FCSTSDV!$D$1:$L$1,0)),1)/'ống nhựa túi bóng'!$D6,0)</f>
        <v>0</v>
      </c>
      <c r="O6" s="92">
        <f t="array" ref="O6">IFERROR(ROUND(INDEX(FCSTSDV!$D$2:$L$2001,MATCH('ống nhựa túi bóng'!$C6,FCSTSDV!$C$2:$C$2001,0),MATCH('ống nhựa túi bóng'!O$3,FCSTSDV!$D$1:$L$1,0)),1)/'ống nhựa túi bóng'!$D6,0)</f>
        <v>0</v>
      </c>
      <c r="P6" s="92">
        <f t="array" ref="P6">IFERROR(ROUND(INDEX(FCSTSDV!$D$2:$L$2001,MATCH('ống nhựa túi bóng'!$C6,FCSTSDV!$C$2:$C$2001,0),MATCH('ống nhựa túi bóng'!P$3,FCSTSDV!$D$1:$L$1,0)),1)/'ống nhựa túi bóng'!$D6,0)</f>
        <v>0</v>
      </c>
      <c r="Q6" s="92">
        <f t="array" ref="Q6">IFERROR(ROUND(INDEX(FCSTSDV!$D$2:$L$2001,MATCH('ống nhựa túi bóng'!$C6,FCSTSDV!$C$2:$C$2001,0),MATCH('ống nhựa túi bóng'!Q$3,FCSTSDV!$D$1:$L$1,0)),1)/'ống nhựa túi bóng'!$D6,0)</f>
        <v>0</v>
      </c>
      <c r="R6" s="92">
        <f t="array" ref="R6">IFERROR(ROUND(INDEX(FCSTSDV!$D$2:$L$2001,MATCH('ống nhựa túi bóng'!$C6,FCSTSDV!$C$2:$C$2001,0),MATCH('ống nhựa túi bóng'!R$3,FCSTSDV!$D$1:$L$1,0)),1)/'ống nhựa túi bóng'!$D6,0)</f>
        <v>0</v>
      </c>
      <c r="S6" s="92">
        <f t="array" ref="S6">IFERROR(ROUND(INDEX(FCSTSDV!$D$2:$L$2001,MATCH('ống nhựa túi bóng'!$C6,FCSTSDV!$C$2:$C$2001,0),MATCH('ống nhựa túi bóng'!S$3,FCSTSDV!$D$1:$L$1,0)),1)/'ống nhựa túi bóng'!$D6,0)</f>
        <v>0</v>
      </c>
      <c r="T6" s="92">
        <f t="shared" si="0"/>
        <v>0</v>
      </c>
    </row>
    <row r="7" spans="1:21" ht="20.100000000000001" customHeight="1">
      <c r="A7" s="1095"/>
      <c r="B7" s="1083"/>
      <c r="C7" s="46" t="s">
        <v>710</v>
      </c>
      <c r="D7" s="47">
        <v>1000</v>
      </c>
      <c r="E7" s="783"/>
      <c r="F7" s="783"/>
      <c r="G7" s="783"/>
      <c r="H7" s="92">
        <f>+IFERROR(INDEX(FCSTSDV!$D$2:$L$361,MATCH('ống nhựa túi bóng'!$C7,FCSTSDV!$C$2:$C$361,0),MATCH('ống nhựa túi bóng'!H$3,FCSTSDV!$D$1:$L$1,0))/$D7,0)</f>
        <v>0</v>
      </c>
      <c r="I7" s="92">
        <f t="array" ref="I7">IFERROR(ROUND(INDEX(FCSTSDV!$D$2:$L$2001,MATCH('ống nhựa túi bóng'!$C7,FCSTSDV!$C$2:$C$2001,0),MATCH('ống nhựa túi bóng'!I$3,FCSTSDV!$D$1:$L$1,0)),1)/'ống nhựa túi bóng'!$D7,0)</f>
        <v>0</v>
      </c>
      <c r="J7" s="92">
        <f t="array" ref="J7">IFERROR(ROUND(INDEX(FCSTSDV!$D$2:$L$2001,MATCH('ống nhựa túi bóng'!$C7,FCSTSDV!$C$2:$C$2001,0),MATCH('ống nhựa túi bóng'!J$3,FCSTSDV!$D$1:$L$1,0)),1)/'ống nhựa túi bóng'!$D7,0)</f>
        <v>0</v>
      </c>
      <c r="K7" s="92">
        <f t="array" ref="K7">IFERROR(ROUND(INDEX(FCSTSDV!$D$2:$L$2001,MATCH('ống nhựa túi bóng'!$C7,FCSTSDV!$C$2:$C$2001,0),MATCH('ống nhựa túi bóng'!K$3,FCSTSDV!$D$1:$L$1,0)),1)/'ống nhựa túi bóng'!$D7,0)</f>
        <v>0</v>
      </c>
      <c r="L7" s="92">
        <f t="array" ref="L7">IFERROR(ROUND(INDEX(FCSTSDV!$D$2:$L$2001,MATCH('ống nhựa túi bóng'!$C7,FCSTSDV!$C$2:$C$2001,0),MATCH('ống nhựa túi bóng'!L$3,FCSTSDV!$D$1:$L$1,0)),1)/'ống nhựa túi bóng'!$D7,0)</f>
        <v>0</v>
      </c>
      <c r="M7" s="92">
        <f t="array" ref="M7">IFERROR(ROUND(INDEX(FCSTSDV!$D$2:$L$2001,MATCH('ống nhựa túi bóng'!$C7,FCSTSDV!$C$2:$C$2001,0),MATCH('ống nhựa túi bóng'!M$3,FCSTSDV!$D$1:$L$1,0)),1)/'ống nhựa túi bóng'!$D7,0)</f>
        <v>0</v>
      </c>
      <c r="N7" s="92">
        <f t="array" ref="N7">IFERROR(ROUND(INDEX(FCSTSDV!$D$2:$L$2001,MATCH('ống nhựa túi bóng'!$C7,FCSTSDV!$C$2:$C$2001,0),MATCH('ống nhựa túi bóng'!N$3,FCSTSDV!$D$1:$L$1,0)),1)/'ống nhựa túi bóng'!$D7,0)</f>
        <v>0</v>
      </c>
      <c r="O7" s="92">
        <f t="array" ref="O7">IFERROR(ROUND(INDEX(FCSTSDV!$D$2:$L$2001,MATCH('ống nhựa túi bóng'!$C7,FCSTSDV!$C$2:$C$2001,0),MATCH('ống nhựa túi bóng'!O$3,FCSTSDV!$D$1:$L$1,0)),1)/'ống nhựa túi bóng'!$D7,0)</f>
        <v>0</v>
      </c>
      <c r="P7" s="92">
        <f t="array" ref="P7">IFERROR(ROUND(INDEX(FCSTSDV!$D$2:$L$2001,MATCH('ống nhựa túi bóng'!$C7,FCSTSDV!$C$2:$C$2001,0),MATCH('ống nhựa túi bóng'!P$3,FCSTSDV!$D$1:$L$1,0)),1)/'ống nhựa túi bóng'!$D7,0)</f>
        <v>0</v>
      </c>
      <c r="Q7" s="92">
        <f t="array" ref="Q7">IFERROR(ROUND(INDEX(FCSTSDV!$D$2:$L$2001,MATCH('ống nhựa túi bóng'!$C7,FCSTSDV!$C$2:$C$2001,0),MATCH('ống nhựa túi bóng'!Q$3,FCSTSDV!$D$1:$L$1,0)),1)/'ống nhựa túi bóng'!$D7,0)</f>
        <v>0</v>
      </c>
      <c r="R7" s="92">
        <f t="array" ref="R7">IFERROR(ROUND(INDEX(FCSTSDV!$D$2:$L$2001,MATCH('ống nhựa túi bóng'!$C7,FCSTSDV!$C$2:$C$2001,0),MATCH('ống nhựa túi bóng'!R$3,FCSTSDV!$D$1:$L$1,0)),1)/'ống nhựa túi bóng'!$D7,0)</f>
        <v>0</v>
      </c>
      <c r="S7" s="92">
        <f t="array" ref="S7">IFERROR(ROUND(INDEX(FCSTSDV!$D$2:$L$2001,MATCH('ống nhựa túi bóng'!$C7,FCSTSDV!$C$2:$C$2001,0),MATCH('ống nhựa túi bóng'!S$3,FCSTSDV!$D$1:$L$1,0)),1)/'ống nhựa túi bóng'!$D7,0)</f>
        <v>0</v>
      </c>
      <c r="T7" s="92">
        <f t="shared" si="0"/>
        <v>0</v>
      </c>
    </row>
    <row r="8" spans="1:21" ht="20.100000000000001" hidden="1" customHeight="1">
      <c r="A8" s="1095"/>
      <c r="B8" s="1083"/>
      <c r="C8" s="46" t="s">
        <v>747</v>
      </c>
      <c r="D8" s="47">
        <v>1000</v>
      </c>
      <c r="E8" s="783"/>
      <c r="F8" s="783"/>
      <c r="G8" s="783"/>
      <c r="H8" s="92">
        <f>+IFERROR(INDEX(FCSTSDV!$D$2:$L$361,MATCH('ống nhựa túi bóng'!$C8,FCSTSDV!$C$2:$C$361,0),MATCH('ống nhựa túi bóng'!H$3,FCSTSDV!$D$1:$L$1,0))/$D8,0)</f>
        <v>10</v>
      </c>
      <c r="I8" s="92">
        <f t="array" ref="I8">IFERROR(ROUND(INDEX(FCSTSDV!$D$2:$L$2001,MATCH('ống nhựa túi bóng'!$C8,FCSTSDV!$C$2:$C$2001,0),MATCH('ống nhựa túi bóng'!I$3,FCSTSDV!$D$1:$L$1,0)),1)/'ống nhựa túi bóng'!$D8,0)</f>
        <v>10</v>
      </c>
      <c r="J8" s="92">
        <f t="array" ref="J8">IFERROR(ROUND(INDEX(FCSTSDV!$D$2:$L$2001,MATCH('ống nhựa túi bóng'!$C8,FCSTSDV!$C$2:$C$2001,0),MATCH('ống nhựa túi bóng'!J$3,FCSTSDV!$D$1:$L$1,0)),1)/'ống nhựa túi bóng'!$D8,0)</f>
        <v>10</v>
      </c>
      <c r="K8" s="92">
        <f t="array" ref="K8">IFERROR(ROUND(INDEX(FCSTSDV!$D$2:$L$2001,MATCH('ống nhựa túi bóng'!$C8,FCSTSDV!$C$2:$C$2001,0),MATCH('ống nhựa túi bóng'!K$3,FCSTSDV!$D$1:$L$1,0)),1)/'ống nhựa túi bóng'!$D8,0)</f>
        <v>10</v>
      </c>
      <c r="L8" s="92">
        <f t="array" ref="L8">IFERROR(ROUND(INDEX(FCSTSDV!$D$2:$L$2001,MATCH('ống nhựa túi bóng'!$C8,FCSTSDV!$C$2:$C$2001,0),MATCH('ống nhựa túi bóng'!L$3,FCSTSDV!$D$1:$L$1,0)),1)/'ống nhựa túi bóng'!$D8,0)</f>
        <v>10</v>
      </c>
      <c r="M8" s="92">
        <f t="array" ref="M8">IFERROR(ROUND(INDEX(FCSTSDV!$D$2:$L$2001,MATCH('ống nhựa túi bóng'!$C8,FCSTSDV!$C$2:$C$2001,0),MATCH('ống nhựa túi bóng'!M$3,FCSTSDV!$D$1:$L$1,0)),1)/'ống nhựa túi bóng'!$D8,0)</f>
        <v>10</v>
      </c>
      <c r="N8" s="92">
        <f t="array" ref="N8">IFERROR(ROUND(INDEX(FCSTSDV!$D$2:$L$2001,MATCH('ống nhựa túi bóng'!$C8,FCSTSDV!$C$2:$C$2001,0),MATCH('ống nhựa túi bóng'!N$3,FCSTSDV!$D$1:$L$1,0)),1)/'ống nhựa túi bóng'!$D8,0)</f>
        <v>71</v>
      </c>
      <c r="O8" s="92">
        <f t="array" ref="O8">IFERROR(ROUND(INDEX(FCSTSDV!$D$2:$L$2001,MATCH('ống nhựa túi bóng'!$C8,FCSTSDV!$C$2:$C$2001,0),MATCH('ống nhựa túi bóng'!O$3,FCSTSDV!$D$1:$L$1,0)),1)/'ống nhựa túi bóng'!$D8,0)</f>
        <v>70</v>
      </c>
      <c r="P8" s="92">
        <f t="array" ref="P8">IFERROR(ROUND(INDEX(FCSTSDV!$D$2:$L$2001,MATCH('ống nhựa túi bóng'!$C8,FCSTSDV!$C$2:$C$2001,0),MATCH('ống nhựa túi bóng'!P$3,FCSTSDV!$D$1:$L$1,0)),1)/'ống nhựa túi bóng'!$D8,0)</f>
        <v>70</v>
      </c>
      <c r="Q8" s="92">
        <f t="array" ref="Q8">IFERROR(ROUND(INDEX(FCSTSDV!$D$2:$L$2001,MATCH('ống nhựa túi bóng'!$C8,FCSTSDV!$C$2:$C$2001,0),MATCH('ống nhựa túi bóng'!Q$3,FCSTSDV!$D$1:$L$1,0)),1)/'ống nhựa túi bóng'!$D8,0)</f>
        <v>0</v>
      </c>
      <c r="R8" s="92">
        <f t="array" ref="R8">IFERROR(ROUND(INDEX(FCSTSDV!$D$2:$L$2001,MATCH('ống nhựa túi bóng'!$C8,FCSTSDV!$C$2:$C$2001,0),MATCH('ống nhựa túi bóng'!R$3,FCSTSDV!$D$1:$L$1,0)),1)/'ống nhựa túi bóng'!$D8,0)</f>
        <v>0</v>
      </c>
      <c r="S8" s="92">
        <f t="array" ref="S8">IFERROR(ROUND(INDEX(FCSTSDV!$D$2:$L$2001,MATCH('ống nhựa túi bóng'!$C8,FCSTSDV!$C$2:$C$2001,0),MATCH('ống nhựa túi bóng'!S$3,FCSTSDV!$D$1:$L$1,0)),1)/'ống nhựa túi bóng'!$D8,0)</f>
        <v>0</v>
      </c>
      <c r="T8" s="92">
        <f t="shared" si="0"/>
        <v>271</v>
      </c>
    </row>
    <row r="9" spans="1:21" ht="20.100000000000001" hidden="1" customHeight="1">
      <c r="A9" s="1095"/>
      <c r="B9" s="1083"/>
      <c r="C9" s="46" t="s">
        <v>770</v>
      </c>
      <c r="D9" s="47">
        <v>2500</v>
      </c>
      <c r="E9" s="783"/>
      <c r="F9" s="783"/>
      <c r="G9" s="783"/>
      <c r="H9" s="92">
        <f>+IFERROR(INDEX(FCSTSDV!$D$2:$L$361,MATCH('ống nhựa túi bóng'!$C9,FCSTSDV!$C$2:$C$361,0),MATCH('ống nhựa túi bóng'!H$3,FCSTSDV!$D$1:$L$1,0))/$D9,0)</f>
        <v>0</v>
      </c>
      <c r="I9" s="92">
        <f t="array" ref="I9">IFERROR(ROUND(INDEX(FCSTSDV!$D$2:$L$2001,MATCH('ống nhựa túi bóng'!$C9,FCSTSDV!$C$2:$C$2001,0),MATCH('ống nhựa túi bóng'!I$3,FCSTSDV!$D$1:$L$1,0)),1)/'ống nhựa túi bóng'!$D9,0)</f>
        <v>0</v>
      </c>
      <c r="J9" s="92">
        <f t="array" ref="J9">IFERROR(ROUND(INDEX(FCSTSDV!$D$2:$L$2001,MATCH('ống nhựa túi bóng'!$C9,FCSTSDV!$C$2:$C$2001,0),MATCH('ống nhựa túi bóng'!J$3,FCSTSDV!$D$1:$L$1,0)),1)/'ống nhựa túi bóng'!$D9,0)</f>
        <v>0</v>
      </c>
      <c r="K9" s="92">
        <f t="array" ref="K9">IFERROR(ROUND(INDEX(FCSTSDV!$D$2:$L$2001,MATCH('ống nhựa túi bóng'!$C9,FCSTSDV!$C$2:$C$2001,0),MATCH('ống nhựa túi bóng'!K$3,FCSTSDV!$D$1:$L$1,0)),1)/'ống nhựa túi bóng'!$D9,0)</f>
        <v>0</v>
      </c>
      <c r="L9" s="92">
        <f t="array" ref="L9">IFERROR(ROUND(INDEX(FCSTSDV!$D$2:$L$2001,MATCH('ống nhựa túi bóng'!$C9,FCSTSDV!$C$2:$C$2001,0),MATCH('ống nhựa túi bóng'!L$3,FCSTSDV!$D$1:$L$1,0)),1)/'ống nhựa túi bóng'!$D9,0)</f>
        <v>0</v>
      </c>
      <c r="M9" s="92">
        <f t="array" ref="M9">IFERROR(ROUND(INDEX(FCSTSDV!$D$2:$L$2001,MATCH('ống nhựa túi bóng'!$C9,FCSTSDV!$C$2:$C$2001,0),MATCH('ống nhựa túi bóng'!M$3,FCSTSDV!$D$1:$L$1,0)),1)/'ống nhựa túi bóng'!$D9,0)</f>
        <v>0</v>
      </c>
      <c r="N9" s="92">
        <f t="array" ref="N9">IFERROR(ROUND(INDEX(FCSTSDV!$D$2:$L$2001,MATCH('ống nhựa túi bóng'!$C9,FCSTSDV!$C$2:$C$2001,0),MATCH('ống nhựa túi bóng'!N$3,FCSTSDV!$D$1:$L$1,0)),1)/'ống nhựa túi bóng'!$D9,0)</f>
        <v>0</v>
      </c>
      <c r="O9" s="92">
        <f t="array" ref="O9">IFERROR(ROUND(INDEX(FCSTSDV!$D$2:$L$2001,MATCH('ống nhựa túi bóng'!$C9,FCSTSDV!$C$2:$C$2001,0),MATCH('ống nhựa túi bóng'!O$3,FCSTSDV!$D$1:$L$1,0)),1)/'ống nhựa túi bóng'!$D9,0)</f>
        <v>15.6</v>
      </c>
      <c r="P9" s="92">
        <f t="array" ref="P9">IFERROR(ROUND(INDEX(FCSTSDV!$D$2:$L$2001,MATCH('ống nhựa túi bóng'!$C9,FCSTSDV!$C$2:$C$2001,0),MATCH('ống nhựa túi bóng'!P$3,FCSTSDV!$D$1:$L$1,0)),1)/'ống nhựa túi bóng'!$D9,0)</f>
        <v>22.8</v>
      </c>
      <c r="Q9" s="92">
        <f t="array" ref="Q9">IFERROR(ROUND(INDEX(FCSTSDV!$D$2:$L$2001,MATCH('ống nhựa túi bóng'!$C9,FCSTSDV!$C$2:$C$2001,0),MATCH('ống nhựa túi bóng'!Q$3,FCSTSDV!$D$1:$L$1,0)),1)/'ống nhựa túi bóng'!$D9,0)</f>
        <v>0</v>
      </c>
      <c r="R9" s="92">
        <f t="array" ref="R9">IFERROR(ROUND(INDEX(FCSTSDV!$D$2:$L$2001,MATCH('ống nhựa túi bóng'!$C9,FCSTSDV!$C$2:$C$2001,0),MATCH('ống nhựa túi bóng'!R$3,FCSTSDV!$D$1:$L$1,0)),1)/'ống nhựa túi bóng'!$D9,0)</f>
        <v>0</v>
      </c>
      <c r="S9" s="92">
        <f t="array" ref="S9">IFERROR(ROUND(INDEX(FCSTSDV!$D$2:$L$2001,MATCH('ống nhựa túi bóng'!$C9,FCSTSDV!$C$2:$C$2001,0),MATCH('ống nhựa túi bóng'!S$3,FCSTSDV!$D$1:$L$1,0)),1)/'ống nhựa túi bóng'!$D9,0)</f>
        <v>0</v>
      </c>
      <c r="T9" s="92">
        <f t="shared" si="0"/>
        <v>38.4</v>
      </c>
    </row>
    <row r="10" spans="1:21" ht="20.100000000000001" customHeight="1">
      <c r="A10" s="1095"/>
      <c r="B10" s="1083"/>
      <c r="C10" s="46" t="s">
        <v>1206</v>
      </c>
      <c r="D10" s="47">
        <v>2500</v>
      </c>
      <c r="E10" s="783"/>
      <c r="F10" s="783"/>
      <c r="G10" s="783"/>
      <c r="H10" s="92">
        <f>+IFERROR(INDEX(FCSTSDV!$D$2:$L$361,MATCH('ống nhựa túi bóng'!$C10,FCSTSDV!$C$2:$C$361,0),MATCH('ống nhựa túi bóng'!H$3,FCSTSDV!$D$1:$L$1,0))/$D10,0)</f>
        <v>0</v>
      </c>
      <c r="I10" s="92">
        <f t="array" ref="I10">IFERROR(ROUND(INDEX(FCSTSDV!$D$2:$L$2001,MATCH('ống nhựa túi bóng'!$C10,FCSTSDV!$C$2:$C$2001,0),MATCH('ống nhựa túi bóng'!I$3,FCSTSDV!$D$1:$L$1,0)),1)/'ống nhựa túi bóng'!$D10,0)</f>
        <v>0</v>
      </c>
      <c r="J10" s="92">
        <f t="array" ref="J10">IFERROR(ROUND(INDEX(FCSTSDV!$D$2:$L$2001,MATCH('ống nhựa túi bóng'!$C10,FCSTSDV!$C$2:$C$2001,0),MATCH('ống nhựa túi bóng'!J$3,FCSTSDV!$D$1:$L$1,0)),1)/'ống nhựa túi bóng'!$D10,0)</f>
        <v>0</v>
      </c>
      <c r="K10" s="92">
        <f t="array" ref="K10">IFERROR(ROUND(INDEX(FCSTSDV!$D$2:$L$2001,MATCH('ống nhựa túi bóng'!$C10,FCSTSDV!$C$2:$C$2001,0),MATCH('ống nhựa túi bóng'!K$3,FCSTSDV!$D$1:$L$1,0)),1)/'ống nhựa túi bóng'!$D10,0)</f>
        <v>0</v>
      </c>
      <c r="L10" s="92">
        <f t="array" ref="L10">IFERROR(ROUND(INDEX(FCSTSDV!$D$2:$L$2001,MATCH('ống nhựa túi bóng'!$C10,FCSTSDV!$C$2:$C$2001,0),MATCH('ống nhựa túi bóng'!L$3,FCSTSDV!$D$1:$L$1,0)),1)/'ống nhựa túi bóng'!$D10,0)</f>
        <v>0</v>
      </c>
      <c r="M10" s="92">
        <f t="array" ref="M10">IFERROR(ROUND(INDEX(FCSTSDV!$D$2:$L$2001,MATCH('ống nhựa túi bóng'!$C10,FCSTSDV!$C$2:$C$2001,0),MATCH('ống nhựa túi bóng'!M$3,FCSTSDV!$D$1:$L$1,0)),1)/'ống nhựa túi bóng'!$D10,0)</f>
        <v>0</v>
      </c>
      <c r="N10" s="92">
        <f t="array" ref="N10">IFERROR(ROUND(INDEX(FCSTSDV!$D$2:$L$2001,MATCH('ống nhựa túi bóng'!$C10,FCSTSDV!$C$2:$C$2001,0),MATCH('ống nhựa túi bóng'!N$3,FCSTSDV!$D$1:$L$1,0)),1)/'ống nhựa túi bóng'!$D10,0)</f>
        <v>0</v>
      </c>
      <c r="O10" s="92">
        <f t="array" ref="O10">IFERROR(ROUND(INDEX(FCSTSDV!$D$2:$L$2001,MATCH('ống nhựa túi bóng'!$C10,FCSTSDV!$C$2:$C$2001,0),MATCH('ống nhựa túi bóng'!O$3,FCSTSDV!$D$1:$L$1,0)),1)/'ống nhựa túi bóng'!$D10,0)</f>
        <v>0</v>
      </c>
      <c r="P10" s="92">
        <f t="array" ref="P10">IFERROR(ROUND(INDEX(FCSTSDV!$D$2:$L$2001,MATCH('ống nhựa túi bóng'!$C10,FCSTSDV!$C$2:$C$2001,0),MATCH('ống nhựa túi bóng'!P$3,FCSTSDV!$D$1:$L$1,0)),1)/'ống nhựa túi bóng'!$D10,0)</f>
        <v>0</v>
      </c>
      <c r="Q10" s="92">
        <f t="array" ref="Q10">IFERROR(ROUND(INDEX(FCSTSDV!$D$2:$L$2001,MATCH('ống nhựa túi bóng'!$C10,FCSTSDV!$C$2:$C$2001,0),MATCH('ống nhựa túi bóng'!Q$3,FCSTSDV!$D$1:$L$1,0)),1)/'ống nhựa túi bóng'!$D10,0)</f>
        <v>0</v>
      </c>
      <c r="R10" s="92">
        <f t="array" ref="R10">IFERROR(ROUND(INDEX(FCSTSDV!$D$2:$L$2001,MATCH('ống nhựa túi bóng'!$C10,FCSTSDV!$C$2:$C$2001,0),MATCH('ống nhựa túi bóng'!R$3,FCSTSDV!$D$1:$L$1,0)),1)/'ống nhựa túi bóng'!$D10,0)</f>
        <v>0</v>
      </c>
      <c r="S10" s="92">
        <f t="array" ref="S10">IFERROR(ROUND(INDEX(FCSTSDV!$D$2:$L$2001,MATCH('ống nhựa túi bóng'!$C10,FCSTSDV!$C$2:$C$2001,0),MATCH('ống nhựa túi bóng'!S$3,FCSTSDV!$D$1:$L$1,0)),1)/'ống nhựa túi bóng'!$D10,0)</f>
        <v>0</v>
      </c>
      <c r="T10" s="92">
        <f t="shared" si="0"/>
        <v>0</v>
      </c>
    </row>
    <row r="11" spans="1:21" ht="20.100000000000001" hidden="1" customHeight="1">
      <c r="A11" s="1095"/>
      <c r="B11" s="1083"/>
      <c r="C11" s="46" t="s">
        <v>774</v>
      </c>
      <c r="D11" s="47">
        <v>500</v>
      </c>
      <c r="E11" s="783"/>
      <c r="F11" s="783"/>
      <c r="G11" s="783"/>
      <c r="H11" s="92">
        <f>+IFERROR(INDEX(FCSTSDV!$D$2:$L$361,MATCH('ống nhựa túi bóng'!$C11,FCSTSDV!$C$2:$C$361,0),MATCH('ống nhựa túi bóng'!H$3,FCSTSDV!$D$1:$L$1,0))/$D11,0)</f>
        <v>0</v>
      </c>
      <c r="I11" s="92">
        <f t="array" ref="I11">IFERROR(ROUND(INDEX(FCSTSDV!$D$2:$L$2001,MATCH('ống nhựa túi bóng'!$C11,FCSTSDV!$C$2:$C$2001,0),MATCH('ống nhựa túi bóng'!I$3,FCSTSDV!$D$1:$L$1,0)),1)/'ống nhựa túi bóng'!$D11,0)</f>
        <v>0</v>
      </c>
      <c r="J11" s="92">
        <f t="array" ref="J11">IFERROR(ROUND(INDEX(FCSTSDV!$D$2:$L$2001,MATCH('ống nhựa túi bóng'!$C11,FCSTSDV!$C$2:$C$2001,0),MATCH('ống nhựa túi bóng'!J$3,FCSTSDV!$D$1:$L$1,0)),1)/'ống nhựa túi bóng'!$D11,0)</f>
        <v>0</v>
      </c>
      <c r="K11" s="92">
        <f t="array" ref="K11">IFERROR(ROUND(INDEX(FCSTSDV!$D$2:$L$2001,MATCH('ống nhựa túi bóng'!$C11,FCSTSDV!$C$2:$C$2001,0),MATCH('ống nhựa túi bóng'!K$3,FCSTSDV!$D$1:$L$1,0)),1)/'ống nhựa túi bóng'!$D11,0)</f>
        <v>0</v>
      </c>
      <c r="L11" s="92">
        <f t="array" ref="L11">IFERROR(ROUND(INDEX(FCSTSDV!$D$2:$L$2001,MATCH('ống nhựa túi bóng'!$C11,FCSTSDV!$C$2:$C$2001,0),MATCH('ống nhựa túi bóng'!L$3,FCSTSDV!$D$1:$L$1,0)),1)/'ống nhựa túi bóng'!$D11,0)</f>
        <v>0</v>
      </c>
      <c r="M11" s="92">
        <f t="array" ref="M11">IFERROR(ROUND(INDEX(FCSTSDV!$D$2:$L$2001,MATCH('ống nhựa túi bóng'!$C11,FCSTSDV!$C$2:$C$2001,0),MATCH('ống nhựa túi bóng'!M$3,FCSTSDV!$D$1:$L$1,0)),1)/'ống nhựa túi bóng'!$D11,0)</f>
        <v>0</v>
      </c>
      <c r="N11" s="92">
        <f t="array" ref="N11">IFERROR(ROUND(INDEX(FCSTSDV!$D$2:$L$2001,MATCH('ống nhựa túi bóng'!$C11,FCSTSDV!$C$2:$C$2001,0),MATCH('ống nhựa túi bóng'!N$3,FCSTSDV!$D$1:$L$1,0)),1)/'ống nhựa túi bóng'!$D11,0)</f>
        <v>0</v>
      </c>
      <c r="O11" s="92">
        <f t="array" ref="O11">IFERROR(ROUND(INDEX(FCSTSDV!$D$2:$L$2001,MATCH('ống nhựa túi bóng'!$C11,FCSTSDV!$C$2:$C$2001,0),MATCH('ống nhựa túi bóng'!O$3,FCSTSDV!$D$1:$L$1,0)),1)/'ống nhựa túi bóng'!$D11,0)</f>
        <v>0</v>
      </c>
      <c r="P11" s="92">
        <f t="array" ref="P11">IFERROR(ROUND(INDEX(FCSTSDV!$D$2:$L$2001,MATCH('ống nhựa túi bóng'!$C11,FCSTSDV!$C$2:$C$2001,0),MATCH('ống nhựa túi bóng'!P$3,FCSTSDV!$D$1:$L$1,0)),1)/'ống nhựa túi bóng'!$D11,0)</f>
        <v>39.6</v>
      </c>
      <c r="Q11" s="92">
        <f t="array" ref="Q11">IFERROR(ROUND(INDEX(FCSTSDV!$D$2:$L$2001,MATCH('ống nhựa túi bóng'!$C11,FCSTSDV!$C$2:$C$2001,0),MATCH('ống nhựa túi bóng'!Q$3,FCSTSDV!$D$1:$L$1,0)),1)/'ống nhựa túi bóng'!$D11,0)</f>
        <v>0</v>
      </c>
      <c r="R11" s="92">
        <f t="array" ref="R11">IFERROR(ROUND(INDEX(FCSTSDV!$D$2:$L$2001,MATCH('ống nhựa túi bóng'!$C11,FCSTSDV!$C$2:$C$2001,0),MATCH('ống nhựa túi bóng'!R$3,FCSTSDV!$D$1:$L$1,0)),1)/'ống nhựa túi bóng'!$D11,0)</f>
        <v>0</v>
      </c>
      <c r="S11" s="92">
        <f t="array" ref="S11">IFERROR(ROUND(INDEX(FCSTSDV!$D$2:$L$2001,MATCH('ống nhựa túi bóng'!$C11,FCSTSDV!$C$2:$C$2001,0),MATCH('ống nhựa túi bóng'!S$3,FCSTSDV!$D$1:$L$1,0)),1)/'ống nhựa túi bóng'!$D11,0)</f>
        <v>0</v>
      </c>
      <c r="T11" s="92">
        <f t="shared" si="0"/>
        <v>39.6</v>
      </c>
    </row>
    <row r="12" spans="1:21" ht="20.100000000000001" customHeight="1">
      <c r="A12" s="818"/>
      <c r="B12" s="1072"/>
      <c r="C12" s="46" t="s">
        <v>1207</v>
      </c>
      <c r="D12" s="49">
        <v>3000</v>
      </c>
      <c r="E12" s="784"/>
      <c r="F12" s="784"/>
      <c r="G12" s="784"/>
      <c r="H12" s="92">
        <f>+IFERROR(INDEX(FCSTSDV!$D$2:$L$361,MATCH('ống nhựa túi bóng'!$C12,FCSTSDV!$C$2:$C$361,0),MATCH('ống nhựa túi bóng'!H$3,FCSTSDV!$D$1:$L$1,0))/$D12,0)</f>
        <v>0</v>
      </c>
      <c r="I12" s="92">
        <f t="array" ref="I12">IFERROR(ROUND(INDEX(FCSTSDV!$D$2:$L$2001,MATCH('ống nhựa túi bóng'!$C12,FCSTSDV!$C$2:$C$2001,0),MATCH('ống nhựa túi bóng'!I$3,FCSTSDV!$D$1:$L$1,0)),1)/'ống nhựa túi bóng'!$D12,0)</f>
        <v>0</v>
      </c>
      <c r="J12" s="92">
        <f t="array" ref="J12">IFERROR(ROUND(INDEX(FCSTSDV!$D$2:$L$2001,MATCH('ống nhựa túi bóng'!$C12,FCSTSDV!$C$2:$C$2001,0),MATCH('ống nhựa túi bóng'!J$3,FCSTSDV!$D$1:$L$1,0)),1)/'ống nhựa túi bóng'!$D12,0)</f>
        <v>0</v>
      </c>
      <c r="K12" s="92">
        <f t="array" ref="K12">IFERROR(ROUND(INDEX(FCSTSDV!$D$2:$L$2001,MATCH('ống nhựa túi bóng'!$C12,FCSTSDV!$C$2:$C$2001,0),MATCH('ống nhựa túi bóng'!K$3,FCSTSDV!$D$1:$L$1,0)),1)/'ống nhựa túi bóng'!$D12,0)</f>
        <v>0</v>
      </c>
      <c r="L12" s="92">
        <f t="array" ref="L12">IFERROR(ROUND(INDEX(FCSTSDV!$D$2:$L$2001,MATCH('ống nhựa túi bóng'!$C12,FCSTSDV!$C$2:$C$2001,0),MATCH('ống nhựa túi bóng'!L$3,FCSTSDV!$D$1:$L$1,0)),1)/'ống nhựa túi bóng'!$D12,0)</f>
        <v>0</v>
      </c>
      <c r="M12" s="92">
        <f t="array" ref="M12">IFERROR(ROUND(INDEX(FCSTSDV!$D$2:$L$2001,MATCH('ống nhựa túi bóng'!$C12,FCSTSDV!$C$2:$C$2001,0),MATCH('ống nhựa túi bóng'!M$3,FCSTSDV!$D$1:$L$1,0)),1)/'ống nhựa túi bóng'!$D12,0)</f>
        <v>0</v>
      </c>
      <c r="N12" s="92">
        <f t="array" ref="N12">IFERROR(ROUND(INDEX(FCSTSDV!$D$2:$L$2001,MATCH('ống nhựa túi bóng'!$C12,FCSTSDV!$C$2:$C$2001,0),MATCH('ống nhựa túi bóng'!N$3,FCSTSDV!$D$1:$L$1,0)),1)/'ống nhựa túi bóng'!$D12,0)</f>
        <v>0</v>
      </c>
      <c r="O12" s="92">
        <f t="array" ref="O12">IFERROR(ROUND(INDEX(FCSTSDV!$D$2:$L$2001,MATCH('ống nhựa túi bóng'!$C12,FCSTSDV!$C$2:$C$2001,0),MATCH('ống nhựa túi bóng'!O$3,FCSTSDV!$D$1:$L$1,0)),1)/'ống nhựa túi bóng'!$D12,0)</f>
        <v>0</v>
      </c>
      <c r="P12" s="92">
        <f t="array" ref="P12">IFERROR(ROUND(INDEX(FCSTSDV!$D$2:$L$2001,MATCH('ống nhựa túi bóng'!$C12,FCSTSDV!$C$2:$C$2001,0),MATCH('ống nhựa túi bóng'!P$3,FCSTSDV!$D$1:$L$1,0)),1)/'ống nhựa túi bóng'!$D12,0)</f>
        <v>0</v>
      </c>
      <c r="Q12" s="92">
        <f t="array" ref="Q12">IFERROR(ROUND(INDEX(FCSTSDV!$D$2:$L$2001,MATCH('ống nhựa túi bóng'!$C12,FCSTSDV!$C$2:$C$2001,0),MATCH('ống nhựa túi bóng'!Q$3,FCSTSDV!$D$1:$L$1,0)),1)/'ống nhựa túi bóng'!$D12,0)</f>
        <v>0</v>
      </c>
      <c r="R12" s="92">
        <f t="array" ref="R12">IFERROR(ROUND(INDEX(FCSTSDV!$D$2:$L$2001,MATCH('ống nhựa túi bóng'!$C12,FCSTSDV!$C$2:$C$2001,0),MATCH('ống nhựa túi bóng'!R$3,FCSTSDV!$D$1:$L$1,0)),1)/'ống nhựa túi bóng'!$D12,0)</f>
        <v>0</v>
      </c>
      <c r="S12" s="92">
        <f t="array" ref="S12">IFERROR(ROUND(INDEX(FCSTSDV!$D$2:$L$2001,MATCH('ống nhựa túi bóng'!$C12,FCSTSDV!$C$2:$C$2001,0),MATCH('ống nhựa túi bóng'!S$3,FCSTSDV!$D$1:$L$1,0)),1)/'ống nhựa túi bóng'!$D12,0)</f>
        <v>0</v>
      </c>
      <c r="T12" s="92">
        <f t="shared" si="0"/>
        <v>0</v>
      </c>
    </row>
    <row r="13" spans="1:21" ht="20.100000000000001" customHeight="1">
      <c r="A13" s="818"/>
      <c r="B13" s="1072"/>
      <c r="C13" s="46" t="s">
        <v>17</v>
      </c>
      <c r="D13" s="49">
        <v>2500</v>
      </c>
      <c r="E13" s="784"/>
      <c r="F13" s="784"/>
      <c r="G13" s="784"/>
      <c r="H13" s="92">
        <f>+IFERROR(INDEX(FCSTSDV!$D$2:$L$361,MATCH('ống nhựa túi bóng'!$C13,FCSTSDV!$C$2:$C$361,0),MATCH('ống nhựa túi bóng'!H$3,FCSTSDV!$D$1:$L$1,0))/$D13,0)</f>
        <v>0</v>
      </c>
      <c r="I13" s="92">
        <f t="array" ref="I13">IFERROR(ROUND(INDEX(FCSTSDV!$D$2:$L$2001,MATCH('ống nhựa túi bóng'!$C13,FCSTSDV!$C$2:$C$2001,0),MATCH('ống nhựa túi bóng'!I$3,FCSTSDV!$D$1:$L$1,0)),1)/'ống nhựa túi bóng'!$D13,0)</f>
        <v>0</v>
      </c>
      <c r="J13" s="92">
        <f t="array" ref="J13">IFERROR(ROUND(INDEX(FCSTSDV!$D$2:$L$2001,MATCH('ống nhựa túi bóng'!$C13,FCSTSDV!$C$2:$C$2001,0),MATCH('ống nhựa túi bóng'!J$3,FCSTSDV!$D$1:$L$1,0)),1)/'ống nhựa túi bóng'!$D13,0)</f>
        <v>0</v>
      </c>
      <c r="K13" s="92">
        <f t="array" ref="K13">IFERROR(ROUND(INDEX(FCSTSDV!$D$2:$L$2001,MATCH('ống nhựa túi bóng'!$C13,FCSTSDV!$C$2:$C$2001,0),MATCH('ống nhựa túi bóng'!K$3,FCSTSDV!$D$1:$L$1,0)),1)/'ống nhựa túi bóng'!$D13,0)</f>
        <v>0</v>
      </c>
      <c r="L13" s="92">
        <f t="array" ref="L13">IFERROR(ROUND(INDEX(FCSTSDV!$D$2:$L$2001,MATCH('ống nhựa túi bóng'!$C13,FCSTSDV!$C$2:$C$2001,0),MATCH('ống nhựa túi bóng'!L$3,FCSTSDV!$D$1:$L$1,0)),1)/'ống nhựa túi bóng'!$D13,0)</f>
        <v>0</v>
      </c>
      <c r="M13" s="92">
        <f t="array" ref="M13">IFERROR(ROUND(INDEX(FCSTSDV!$D$2:$L$2001,MATCH('ống nhựa túi bóng'!$C13,FCSTSDV!$C$2:$C$2001,0),MATCH('ống nhựa túi bóng'!M$3,FCSTSDV!$D$1:$L$1,0)),1)/'ống nhựa túi bóng'!$D13,0)</f>
        <v>0</v>
      </c>
      <c r="N13" s="92">
        <f t="array" ref="N13">IFERROR(ROUND(INDEX(FCSTSDV!$D$2:$L$2001,MATCH('ống nhựa túi bóng'!$C13,FCSTSDV!$C$2:$C$2001,0),MATCH('ống nhựa túi bóng'!N$3,FCSTSDV!$D$1:$L$1,0)),1)/'ống nhựa túi bóng'!$D13,0)</f>
        <v>0</v>
      </c>
      <c r="O13" s="92">
        <f t="array" ref="O13">IFERROR(ROUND(INDEX(FCSTSDV!$D$2:$L$2001,MATCH('ống nhựa túi bóng'!$C13,FCSTSDV!$C$2:$C$2001,0),MATCH('ống nhựa túi bóng'!O$3,FCSTSDV!$D$1:$L$1,0)),1)/'ống nhựa túi bóng'!$D13,0)</f>
        <v>0</v>
      </c>
      <c r="P13" s="92">
        <f t="array" ref="P13">IFERROR(ROUND(INDEX(FCSTSDV!$D$2:$L$2001,MATCH('ống nhựa túi bóng'!$C13,FCSTSDV!$C$2:$C$2001,0),MATCH('ống nhựa túi bóng'!P$3,FCSTSDV!$D$1:$L$1,0)),1)/'ống nhựa túi bóng'!$D13,0)</f>
        <v>0</v>
      </c>
      <c r="Q13" s="92">
        <f t="array" ref="Q13">IFERROR(ROUND(INDEX(FCSTSDV!$D$2:$L$2001,MATCH('ống nhựa túi bóng'!$C13,FCSTSDV!$C$2:$C$2001,0),MATCH('ống nhựa túi bóng'!Q$3,FCSTSDV!$D$1:$L$1,0)),1)/'ống nhựa túi bóng'!$D13,0)</f>
        <v>0</v>
      </c>
      <c r="R13" s="92">
        <f t="array" ref="R13">IFERROR(ROUND(INDEX(FCSTSDV!$D$2:$L$2001,MATCH('ống nhựa túi bóng'!$C13,FCSTSDV!$C$2:$C$2001,0),MATCH('ống nhựa túi bóng'!R$3,FCSTSDV!$D$1:$L$1,0)),1)/'ống nhựa túi bóng'!$D13,0)</f>
        <v>0</v>
      </c>
      <c r="S13" s="92">
        <f t="array" ref="S13">IFERROR(ROUND(INDEX(FCSTSDV!$D$2:$L$2001,MATCH('ống nhựa túi bóng'!$C13,FCSTSDV!$C$2:$C$2001,0),MATCH('ống nhựa túi bóng'!S$3,FCSTSDV!$D$1:$L$1,0)),1)/'ống nhựa túi bóng'!$D13,0)</f>
        <v>0</v>
      </c>
      <c r="T13" s="92">
        <f t="shared" si="0"/>
        <v>0</v>
      </c>
    </row>
    <row r="14" spans="1:21" ht="20.100000000000001" customHeight="1">
      <c r="A14" s="818"/>
      <c r="B14" s="1072"/>
      <c r="C14" s="46" t="s">
        <v>990</v>
      </c>
      <c r="D14" s="49">
        <v>1500</v>
      </c>
      <c r="E14" s="784"/>
      <c r="F14" s="784"/>
      <c r="G14" s="784"/>
      <c r="H14" s="92">
        <f>+IFERROR(INDEX(FCSTSDV!$D$2:$L$361,MATCH('ống nhựa túi bóng'!$C14,FCSTSDV!$C$2:$C$361,0),MATCH('ống nhựa túi bóng'!H$3,FCSTSDV!$D$1:$L$1,0))/$D14,0)</f>
        <v>0</v>
      </c>
      <c r="I14" s="92">
        <f t="array" ref="I14">IFERROR(ROUND(INDEX(FCSTSDV!$D$2:$L$2001,MATCH('ống nhựa túi bóng'!$C14,FCSTSDV!$C$2:$C$2001,0),MATCH('ống nhựa túi bóng'!I$3,FCSTSDV!$D$1:$L$1,0)),1)/'ống nhựa túi bóng'!$D14,0)</f>
        <v>0</v>
      </c>
      <c r="J14" s="92">
        <f t="array" ref="J14">IFERROR(ROUND(INDEX(FCSTSDV!$D$2:$L$2001,MATCH('ống nhựa túi bóng'!$C14,FCSTSDV!$C$2:$C$2001,0),MATCH('ống nhựa túi bóng'!J$3,FCSTSDV!$D$1:$L$1,0)),1)/'ống nhựa túi bóng'!$D14,0)</f>
        <v>0</v>
      </c>
      <c r="K14" s="92">
        <f t="array" ref="K14">IFERROR(ROUND(INDEX(FCSTSDV!$D$2:$L$2001,MATCH('ống nhựa túi bóng'!$C14,FCSTSDV!$C$2:$C$2001,0),MATCH('ống nhựa túi bóng'!K$3,FCSTSDV!$D$1:$L$1,0)),1)/'ống nhựa túi bóng'!$D14,0)</f>
        <v>0</v>
      </c>
      <c r="L14" s="92">
        <f t="array" ref="L14">IFERROR(ROUND(INDEX(FCSTSDV!$D$2:$L$2001,MATCH('ống nhựa túi bóng'!$C14,FCSTSDV!$C$2:$C$2001,0),MATCH('ống nhựa túi bóng'!L$3,FCSTSDV!$D$1:$L$1,0)),1)/'ống nhựa túi bóng'!$D14,0)</f>
        <v>0</v>
      </c>
      <c r="M14" s="92">
        <f t="array" ref="M14">IFERROR(ROUND(INDEX(FCSTSDV!$D$2:$L$2001,MATCH('ống nhựa túi bóng'!$C14,FCSTSDV!$C$2:$C$2001,0),MATCH('ống nhựa túi bóng'!M$3,FCSTSDV!$D$1:$L$1,0)),1)/'ống nhựa túi bóng'!$D14,0)</f>
        <v>0</v>
      </c>
      <c r="N14" s="92">
        <f t="array" ref="N14">IFERROR(ROUND(INDEX(FCSTSDV!$D$2:$L$2001,MATCH('ống nhựa túi bóng'!$C14,FCSTSDV!$C$2:$C$2001,0),MATCH('ống nhựa túi bóng'!N$3,FCSTSDV!$D$1:$L$1,0)),1)/'ống nhựa túi bóng'!$D14,0)</f>
        <v>0</v>
      </c>
      <c r="O14" s="92">
        <f t="array" ref="O14">IFERROR(ROUND(INDEX(FCSTSDV!$D$2:$L$2001,MATCH('ống nhựa túi bóng'!$C14,FCSTSDV!$C$2:$C$2001,0),MATCH('ống nhựa túi bóng'!O$3,FCSTSDV!$D$1:$L$1,0)),1)/'ống nhựa túi bóng'!$D14,0)</f>
        <v>0</v>
      </c>
      <c r="P14" s="92">
        <f t="array" ref="P14">IFERROR(ROUND(INDEX(FCSTSDV!$D$2:$L$2001,MATCH('ống nhựa túi bóng'!$C14,FCSTSDV!$C$2:$C$2001,0),MATCH('ống nhựa túi bóng'!P$3,FCSTSDV!$D$1:$L$1,0)),1)/'ống nhựa túi bóng'!$D14,0)</f>
        <v>0</v>
      </c>
      <c r="Q14" s="92">
        <f t="array" ref="Q14">IFERROR(ROUND(INDEX(FCSTSDV!$D$2:$L$2001,MATCH('ống nhựa túi bóng'!$C14,FCSTSDV!$C$2:$C$2001,0),MATCH('ống nhựa túi bóng'!Q$3,FCSTSDV!$D$1:$L$1,0)),1)/'ống nhựa túi bóng'!$D14,0)</f>
        <v>0</v>
      </c>
      <c r="R14" s="92">
        <f t="array" ref="R14">IFERROR(ROUND(INDEX(FCSTSDV!$D$2:$L$2001,MATCH('ống nhựa túi bóng'!$C14,FCSTSDV!$C$2:$C$2001,0),MATCH('ống nhựa túi bóng'!R$3,FCSTSDV!$D$1:$L$1,0)),1)/'ống nhựa túi bóng'!$D14,0)</f>
        <v>0</v>
      </c>
      <c r="S14" s="92">
        <f t="array" ref="S14">IFERROR(ROUND(INDEX(FCSTSDV!$D$2:$L$2001,MATCH('ống nhựa túi bóng'!$C14,FCSTSDV!$C$2:$C$2001,0),MATCH('ống nhựa túi bóng'!S$3,FCSTSDV!$D$1:$L$1,0)),1)/'ống nhựa túi bóng'!$D14,0)</f>
        <v>0</v>
      </c>
      <c r="T14" s="92">
        <f t="shared" si="0"/>
        <v>0</v>
      </c>
    </row>
    <row r="15" spans="1:21" ht="19.5" customHeight="1">
      <c r="A15" s="818"/>
      <c r="B15" s="1072"/>
      <c r="C15" s="46" t="s">
        <v>1208</v>
      </c>
      <c r="D15" s="49">
        <v>100</v>
      </c>
      <c r="E15" s="784"/>
      <c r="F15" s="784"/>
      <c r="G15" s="784"/>
      <c r="H15" s="92">
        <f>+IFERROR(INDEX(FCSTSDV!$D$2:$L$361,MATCH('ống nhựa túi bóng'!$C15,FCSTSDV!$C$2:$C$361,0),MATCH('ống nhựa túi bóng'!H$3,FCSTSDV!$D$1:$L$1,0))/$D15,0)</f>
        <v>0</v>
      </c>
      <c r="I15" s="92">
        <f t="array" ref="I15">IFERROR(ROUND(INDEX(FCSTSDV!$D$2:$L$2001,MATCH('ống nhựa túi bóng'!$C15,FCSTSDV!$C$2:$C$2001,0),MATCH('ống nhựa túi bóng'!I$3,FCSTSDV!$D$1:$L$1,0)),1)/'ống nhựa túi bóng'!$D15,0)</f>
        <v>0</v>
      </c>
      <c r="J15" s="92">
        <f t="array" ref="J15">IFERROR(ROUND(INDEX(FCSTSDV!$D$2:$L$2001,MATCH('ống nhựa túi bóng'!$C15,FCSTSDV!$C$2:$C$2001,0),MATCH('ống nhựa túi bóng'!J$3,FCSTSDV!$D$1:$L$1,0)),1)/'ống nhựa túi bóng'!$D15,0)</f>
        <v>0</v>
      </c>
      <c r="K15" s="92">
        <f t="array" ref="K15">IFERROR(ROUND(INDEX(FCSTSDV!$D$2:$L$2001,MATCH('ống nhựa túi bóng'!$C15,FCSTSDV!$C$2:$C$2001,0),MATCH('ống nhựa túi bóng'!K$3,FCSTSDV!$D$1:$L$1,0)),1)/'ống nhựa túi bóng'!$D15,0)</f>
        <v>0</v>
      </c>
      <c r="L15" s="92">
        <f t="array" ref="L15">IFERROR(ROUND(INDEX(FCSTSDV!$D$2:$L$2001,MATCH('ống nhựa túi bóng'!$C15,FCSTSDV!$C$2:$C$2001,0),MATCH('ống nhựa túi bóng'!L$3,FCSTSDV!$D$1:$L$1,0)),1)/'ống nhựa túi bóng'!$D15,0)</f>
        <v>0</v>
      </c>
      <c r="M15" s="92">
        <f t="array" ref="M15">IFERROR(ROUND(INDEX(FCSTSDV!$D$2:$L$2001,MATCH('ống nhựa túi bóng'!$C15,FCSTSDV!$C$2:$C$2001,0),MATCH('ống nhựa túi bóng'!M$3,FCSTSDV!$D$1:$L$1,0)),1)/'ống nhựa túi bóng'!$D15,0)</f>
        <v>0</v>
      </c>
      <c r="N15" s="92">
        <f t="array" ref="N15">IFERROR(ROUND(INDEX(FCSTSDV!$D$2:$L$2001,MATCH('ống nhựa túi bóng'!$C15,FCSTSDV!$C$2:$C$2001,0),MATCH('ống nhựa túi bóng'!N$3,FCSTSDV!$D$1:$L$1,0)),1)/'ống nhựa túi bóng'!$D15,0)</f>
        <v>0</v>
      </c>
      <c r="O15" s="92">
        <f t="array" ref="O15">IFERROR(ROUND(INDEX(FCSTSDV!$D$2:$L$2001,MATCH('ống nhựa túi bóng'!$C15,FCSTSDV!$C$2:$C$2001,0),MATCH('ống nhựa túi bóng'!O$3,FCSTSDV!$D$1:$L$1,0)),1)/'ống nhựa túi bóng'!$D15,0)</f>
        <v>0</v>
      </c>
      <c r="P15" s="92">
        <f t="array" ref="P15">IFERROR(ROUND(INDEX(FCSTSDV!$D$2:$L$2001,MATCH('ống nhựa túi bóng'!$C15,FCSTSDV!$C$2:$C$2001,0),MATCH('ống nhựa túi bóng'!P$3,FCSTSDV!$D$1:$L$1,0)),1)/'ống nhựa túi bóng'!$D15,0)</f>
        <v>0</v>
      </c>
      <c r="Q15" s="92">
        <f t="array" ref="Q15">IFERROR(ROUND(INDEX(FCSTSDV!$D$2:$L$2001,MATCH('ống nhựa túi bóng'!$C15,FCSTSDV!$C$2:$C$2001,0),MATCH('ống nhựa túi bóng'!Q$3,FCSTSDV!$D$1:$L$1,0)),1)/'ống nhựa túi bóng'!$D15,0)</f>
        <v>0</v>
      </c>
      <c r="R15" s="92">
        <f t="array" ref="R15">IFERROR(ROUND(INDEX(FCSTSDV!$D$2:$L$2001,MATCH('ống nhựa túi bóng'!$C15,FCSTSDV!$C$2:$C$2001,0),MATCH('ống nhựa túi bóng'!R$3,FCSTSDV!$D$1:$L$1,0)),1)/'ống nhựa túi bóng'!$D15,0)</f>
        <v>0</v>
      </c>
      <c r="S15" s="92">
        <f t="array" ref="S15">IFERROR(ROUND(INDEX(FCSTSDV!$D$2:$L$2001,MATCH('ống nhựa túi bóng'!$C15,FCSTSDV!$C$2:$C$2001,0),MATCH('ống nhựa túi bóng'!S$3,FCSTSDV!$D$1:$L$1,0)),1)/'ống nhựa túi bóng'!$D15,0)</f>
        <v>0</v>
      </c>
      <c r="T15" s="92">
        <f t="shared" si="0"/>
        <v>0</v>
      </c>
    </row>
    <row r="16" spans="1:21" ht="19.5" customHeight="1">
      <c r="A16" s="818"/>
      <c r="B16" s="1072"/>
      <c r="C16" s="46" t="s">
        <v>1209</v>
      </c>
      <c r="D16" s="49">
        <v>2500</v>
      </c>
      <c r="E16" s="784"/>
      <c r="F16" s="784"/>
      <c r="G16" s="784"/>
      <c r="H16" s="92">
        <f>+IFERROR(INDEX(FCSTSDV!$D$2:$L$361,MATCH('ống nhựa túi bóng'!$C16,FCSTSDV!$C$2:$C$361,0),MATCH('ống nhựa túi bóng'!H$3,FCSTSDV!$D$1:$L$1,0))/$D16,0)</f>
        <v>0</v>
      </c>
      <c r="I16" s="92">
        <f t="array" ref="I16">IFERROR(ROUND(INDEX(FCSTSDV!$D$2:$L$2001,MATCH('ống nhựa túi bóng'!$C16,FCSTSDV!$C$2:$C$2001,0),MATCH('ống nhựa túi bóng'!I$3,FCSTSDV!$D$1:$L$1,0)),1)/'ống nhựa túi bóng'!$D16,0)</f>
        <v>0</v>
      </c>
      <c r="J16" s="92">
        <f t="array" ref="J16">IFERROR(ROUND(INDEX(FCSTSDV!$D$2:$L$2001,MATCH('ống nhựa túi bóng'!$C16,FCSTSDV!$C$2:$C$2001,0),MATCH('ống nhựa túi bóng'!J$3,FCSTSDV!$D$1:$L$1,0)),1)/'ống nhựa túi bóng'!$D16,0)</f>
        <v>0</v>
      </c>
      <c r="K16" s="92">
        <f t="array" ref="K16">IFERROR(ROUND(INDEX(FCSTSDV!$D$2:$L$2001,MATCH('ống nhựa túi bóng'!$C16,FCSTSDV!$C$2:$C$2001,0),MATCH('ống nhựa túi bóng'!K$3,FCSTSDV!$D$1:$L$1,0)),1)/'ống nhựa túi bóng'!$D16,0)</f>
        <v>0</v>
      </c>
      <c r="L16" s="92">
        <f t="array" ref="L16">IFERROR(ROUND(INDEX(FCSTSDV!$D$2:$L$2001,MATCH('ống nhựa túi bóng'!$C16,FCSTSDV!$C$2:$C$2001,0),MATCH('ống nhựa túi bóng'!L$3,FCSTSDV!$D$1:$L$1,0)),1)/'ống nhựa túi bóng'!$D16,0)</f>
        <v>0</v>
      </c>
      <c r="M16" s="92">
        <f t="array" ref="M16">IFERROR(ROUND(INDEX(FCSTSDV!$D$2:$L$2001,MATCH('ống nhựa túi bóng'!$C16,FCSTSDV!$C$2:$C$2001,0),MATCH('ống nhựa túi bóng'!M$3,FCSTSDV!$D$1:$L$1,0)),1)/'ống nhựa túi bóng'!$D16,0)</f>
        <v>0</v>
      </c>
      <c r="N16" s="92">
        <f t="array" ref="N16">IFERROR(ROUND(INDEX(FCSTSDV!$D$2:$L$2001,MATCH('ống nhựa túi bóng'!$C16,FCSTSDV!$C$2:$C$2001,0),MATCH('ống nhựa túi bóng'!N$3,FCSTSDV!$D$1:$L$1,0)),1)/'ống nhựa túi bóng'!$D16,0)</f>
        <v>0</v>
      </c>
      <c r="O16" s="92">
        <f t="array" ref="O16">IFERROR(ROUND(INDEX(FCSTSDV!$D$2:$L$2001,MATCH('ống nhựa túi bóng'!$C16,FCSTSDV!$C$2:$C$2001,0),MATCH('ống nhựa túi bóng'!O$3,FCSTSDV!$D$1:$L$1,0)),1)/'ống nhựa túi bóng'!$D16,0)</f>
        <v>0</v>
      </c>
      <c r="P16" s="92">
        <f t="array" ref="P16">IFERROR(ROUND(INDEX(FCSTSDV!$D$2:$L$2001,MATCH('ống nhựa túi bóng'!$C16,FCSTSDV!$C$2:$C$2001,0),MATCH('ống nhựa túi bóng'!P$3,FCSTSDV!$D$1:$L$1,0)),1)/'ống nhựa túi bóng'!$D16,0)</f>
        <v>0</v>
      </c>
      <c r="Q16" s="92">
        <f t="array" ref="Q16">IFERROR(ROUND(INDEX(FCSTSDV!$D$2:$L$2001,MATCH('ống nhựa túi bóng'!$C16,FCSTSDV!$C$2:$C$2001,0),MATCH('ống nhựa túi bóng'!Q$3,FCSTSDV!$D$1:$L$1,0)),1)/'ống nhựa túi bóng'!$D16,0)</f>
        <v>0</v>
      </c>
      <c r="R16" s="92">
        <f t="array" ref="R16">IFERROR(ROUND(INDEX(FCSTSDV!$D$2:$L$2001,MATCH('ống nhựa túi bóng'!$C16,FCSTSDV!$C$2:$C$2001,0),MATCH('ống nhựa túi bóng'!R$3,FCSTSDV!$D$1:$L$1,0)),1)/'ống nhựa túi bóng'!$D16,0)</f>
        <v>0</v>
      </c>
      <c r="S16" s="92">
        <f t="array" ref="S16">IFERROR(ROUND(INDEX(FCSTSDV!$D$2:$L$2001,MATCH('ống nhựa túi bóng'!$C16,FCSTSDV!$C$2:$C$2001,0),MATCH('ống nhựa túi bóng'!S$3,FCSTSDV!$D$1:$L$1,0)),1)/'ống nhựa túi bóng'!$D16,0)</f>
        <v>0</v>
      </c>
      <c r="T16" s="92">
        <f t="shared" si="0"/>
        <v>0</v>
      </c>
    </row>
    <row r="17" spans="1:20" ht="19.5" customHeight="1">
      <c r="A17" s="818"/>
      <c r="B17" s="1072"/>
      <c r="C17" s="46" t="s">
        <v>680</v>
      </c>
      <c r="D17" s="49">
        <v>100</v>
      </c>
      <c r="E17" s="784"/>
      <c r="F17" s="784"/>
      <c r="G17" s="784"/>
      <c r="H17" s="92">
        <f>+IFERROR(INDEX(FCSTSDV!$D$2:$L$361,MATCH('ống nhựa túi bóng'!$C17,FCSTSDV!$C$2:$C$361,0),MATCH('ống nhựa túi bóng'!H$3,FCSTSDV!$D$1:$L$1,0))/$D17,0)</f>
        <v>0</v>
      </c>
      <c r="I17" s="92">
        <f t="array" ref="I17">IFERROR(ROUND(INDEX(FCSTSDV!$D$2:$L$2001,MATCH('ống nhựa túi bóng'!$C17,FCSTSDV!$C$2:$C$2001,0),MATCH('ống nhựa túi bóng'!I$3,FCSTSDV!$D$1:$L$1,0)),1)/'ống nhựa túi bóng'!$D17,0)</f>
        <v>0</v>
      </c>
      <c r="J17" s="92">
        <f t="array" ref="J17">IFERROR(ROUND(INDEX(FCSTSDV!$D$2:$L$2001,MATCH('ống nhựa túi bóng'!$C17,FCSTSDV!$C$2:$C$2001,0),MATCH('ống nhựa túi bóng'!J$3,FCSTSDV!$D$1:$L$1,0)),1)/'ống nhựa túi bóng'!$D17,0)</f>
        <v>0</v>
      </c>
      <c r="K17" s="92">
        <f t="array" ref="K17">IFERROR(ROUND(INDEX(FCSTSDV!$D$2:$L$2001,MATCH('ống nhựa túi bóng'!$C17,FCSTSDV!$C$2:$C$2001,0),MATCH('ống nhựa túi bóng'!K$3,FCSTSDV!$D$1:$L$1,0)),1)/'ống nhựa túi bóng'!$D17,0)</f>
        <v>0</v>
      </c>
      <c r="L17" s="92">
        <f t="array" ref="L17">IFERROR(ROUND(INDEX(FCSTSDV!$D$2:$L$2001,MATCH('ống nhựa túi bóng'!$C17,FCSTSDV!$C$2:$C$2001,0),MATCH('ống nhựa túi bóng'!L$3,FCSTSDV!$D$1:$L$1,0)),1)/'ống nhựa túi bóng'!$D17,0)</f>
        <v>0</v>
      </c>
      <c r="M17" s="92">
        <f>IFERROR(ROUND(INDEX(FCSTSDV!$D$2:$L$2001,MATCH('ống nhựa túi bóng'!$C17,FCSTSDV!$C$2:$C$2001,0),MATCH('ống nhựa túi bóng'!M$3,FCSTSDV!$D$1:$L$1,0)),1)/'ống nhựa túi bóng'!$D17,0)</f>
        <v>0</v>
      </c>
      <c r="N17" s="92">
        <f t="array" ref="N17">IFERROR(ROUND(INDEX(FCSTSDV!$D$2:$L$2001,MATCH('ống nhựa túi bóng'!$C17,FCSTSDV!$C$2:$C$2001,0),MATCH('ống nhựa túi bóng'!N$3,FCSTSDV!$D$1:$L$1,0)),1)/'ống nhựa túi bóng'!$D17,0)</f>
        <v>0</v>
      </c>
      <c r="O17" s="92">
        <f t="array" ref="O17">IFERROR(ROUND(INDEX(FCSTSDV!$D$2:$L$2001,MATCH('ống nhựa túi bóng'!$C17,FCSTSDV!$C$2:$C$2001,0),MATCH('ống nhựa túi bóng'!O$3,FCSTSDV!$D$1:$L$1,0)),1)/'ống nhựa túi bóng'!$D17,0)</f>
        <v>0</v>
      </c>
      <c r="P17" s="92">
        <f t="array" ref="P17">IFERROR(ROUND(INDEX(FCSTSDV!$D$2:$L$2001,MATCH('ống nhựa túi bóng'!$C17,FCSTSDV!$C$2:$C$2001,0),MATCH('ống nhựa túi bóng'!P$3,FCSTSDV!$D$1:$L$1,0)),1)/'ống nhựa túi bóng'!$D17,0)</f>
        <v>0</v>
      </c>
      <c r="Q17" s="92">
        <f t="array" ref="Q17">IFERROR(ROUND(INDEX(FCSTSDV!$D$2:$L$2001,MATCH('ống nhựa túi bóng'!$C17,FCSTSDV!$C$2:$C$2001,0),MATCH('ống nhựa túi bóng'!Q$3,FCSTSDV!$D$1:$L$1,0)),1)/'ống nhựa túi bóng'!$D17,0)</f>
        <v>0</v>
      </c>
      <c r="R17" s="92">
        <f t="array" ref="R17">IFERROR(ROUND(INDEX(FCSTSDV!$D$2:$L$2001,MATCH('ống nhựa túi bóng'!$C17,FCSTSDV!$C$2:$C$2001,0),MATCH('ống nhựa túi bóng'!R$3,FCSTSDV!$D$1:$L$1,0)),1)/'ống nhựa túi bóng'!$D17,0)</f>
        <v>0</v>
      </c>
      <c r="S17" s="92">
        <f t="array" ref="S17">IFERROR(ROUND(INDEX(FCSTSDV!$D$2:$L$2001,MATCH('ống nhựa túi bóng'!$C17,FCSTSDV!$C$2:$C$2001,0),MATCH('ống nhựa túi bóng'!S$3,FCSTSDV!$D$1:$L$1,0)),1)/'ống nhựa túi bóng'!$D17,0)</f>
        <v>0</v>
      </c>
      <c r="T17" s="92">
        <f t="shared" si="0"/>
        <v>0</v>
      </c>
    </row>
    <row r="18" spans="1:20" ht="19.5" hidden="1" customHeight="1">
      <c r="A18" s="818"/>
      <c r="B18" s="1072"/>
      <c r="C18" s="46" t="s">
        <v>673</v>
      </c>
      <c r="D18" s="49">
        <v>2500</v>
      </c>
      <c r="E18" s="784"/>
      <c r="F18" s="784"/>
      <c r="G18" s="784"/>
      <c r="H18" s="92">
        <f>+IFERROR(INDEX(FCSTSDV!$D$2:$L$361,MATCH('ống nhựa túi bóng'!$C18,FCSTSDV!$C$2:$C$361,0),MATCH('ống nhựa túi bóng'!H$3,FCSTSDV!$D$1:$L$1,0))/$D18,0)</f>
        <v>6</v>
      </c>
      <c r="I18" s="92">
        <f t="array" ref="I18">IFERROR(ROUND(INDEX(FCSTSDV!$D$2:$L$2001,MATCH('ống nhựa túi bóng'!$C18,FCSTSDV!$C$2:$C$2001,0),MATCH('ống nhựa túi bóng'!I$3,FCSTSDV!$D$1:$L$1,0)),1)/'ống nhựa túi bóng'!$D18,0)</f>
        <v>8</v>
      </c>
      <c r="J18" s="92">
        <f t="array" ref="J18">IFERROR(ROUND(INDEX(FCSTSDV!$D$2:$L$2001,MATCH('ống nhựa túi bóng'!$C18,FCSTSDV!$C$2:$C$2001,0),MATCH('ống nhựa túi bóng'!J$3,FCSTSDV!$D$1:$L$1,0)),1)/'ống nhựa túi bóng'!$D18,0)</f>
        <v>8</v>
      </c>
      <c r="K18" s="92">
        <f t="array" ref="K18">IFERROR(ROUND(INDEX(FCSTSDV!$D$2:$L$2001,MATCH('ống nhựa túi bóng'!$C18,FCSTSDV!$C$2:$C$2001,0),MATCH('ống nhựa túi bóng'!K$3,FCSTSDV!$D$1:$L$1,0)),1)/'ống nhựa túi bóng'!$D18,0)</f>
        <v>8</v>
      </c>
      <c r="L18" s="92">
        <f t="array" ref="L18">IFERROR(ROUND(INDEX(FCSTSDV!$D$2:$L$2001,MATCH('ống nhựa túi bóng'!$C18,FCSTSDV!$C$2:$C$2001,0),MATCH('ống nhựa túi bóng'!L$3,FCSTSDV!$D$1:$L$1,0)),1)/'ống nhựa túi bóng'!$D18,0)</f>
        <v>8</v>
      </c>
      <c r="M18" s="92">
        <f t="array" ref="M18">IFERROR(ROUND(INDEX(FCSTSDV!$D$2:$L$2001,MATCH('ống nhựa túi bóng'!$C18,FCSTSDV!$C$2:$C$2001,0),MATCH('ống nhựa túi bóng'!M$3,FCSTSDV!$D$1:$L$1,0)),1)/'ống nhựa túi bóng'!$D18,0)</f>
        <v>8</v>
      </c>
      <c r="N18" s="92">
        <f t="array" ref="N18">IFERROR(ROUND(INDEX(FCSTSDV!$D$2:$L$2001,MATCH('ống nhựa túi bóng'!$C18,FCSTSDV!$C$2:$C$2001,0),MATCH('ống nhựa túi bóng'!N$3,FCSTSDV!$D$1:$L$1,0)),1)/'ống nhựa túi bóng'!$D18,0)</f>
        <v>46</v>
      </c>
      <c r="O18" s="92">
        <f t="array" ref="O18">IFERROR(ROUND(INDEX(FCSTSDV!$D$2:$L$2001,MATCH('ống nhựa túi bóng'!$C18,FCSTSDV!$C$2:$C$2001,0),MATCH('ống nhựa túi bóng'!O$3,FCSTSDV!$D$1:$L$1,0)),1)/'ống nhựa túi bóng'!$D18,0)</f>
        <v>56</v>
      </c>
      <c r="P18" s="92">
        <f t="array" ref="P18">IFERROR(ROUND(INDEX(FCSTSDV!$D$2:$L$2001,MATCH('ống nhựa túi bóng'!$C18,FCSTSDV!$C$2:$C$2001,0),MATCH('ống nhựa túi bóng'!P$3,FCSTSDV!$D$1:$L$1,0)),1)/'ống nhựa túi bóng'!$D18,0)</f>
        <v>48</v>
      </c>
      <c r="Q18" s="92">
        <f t="array" ref="Q18">IFERROR(ROUND(INDEX(FCSTSDV!$D$2:$L$2001,MATCH('ống nhựa túi bóng'!$C18,FCSTSDV!$C$2:$C$2001,0),MATCH('ống nhựa túi bóng'!Q$3,FCSTSDV!$D$1:$L$1,0)),1)/'ống nhựa túi bóng'!$D18,0)</f>
        <v>0</v>
      </c>
      <c r="R18" s="92">
        <f t="array" ref="R18">IFERROR(ROUND(INDEX(FCSTSDV!$D$2:$L$2001,MATCH('ống nhựa túi bóng'!$C18,FCSTSDV!$C$2:$C$2001,0),MATCH('ống nhựa túi bóng'!R$3,FCSTSDV!$D$1:$L$1,0)),1)/'ống nhựa túi bóng'!$D18,0)</f>
        <v>0</v>
      </c>
      <c r="S18" s="92">
        <f t="array" ref="S18">IFERROR(ROUND(INDEX(FCSTSDV!$D$2:$L$2001,MATCH('ống nhựa túi bóng'!$C18,FCSTSDV!$C$2:$C$2001,0),MATCH('ống nhựa túi bóng'!S$3,FCSTSDV!$D$1:$L$1,0)),1)/'ống nhựa túi bóng'!$D18,0)</f>
        <v>0</v>
      </c>
      <c r="T18" s="92">
        <f t="shared" si="0"/>
        <v>196</v>
      </c>
    </row>
    <row r="19" spans="1:20" ht="20.100000000000001" customHeight="1">
      <c r="A19" s="818"/>
      <c r="B19" s="1072"/>
      <c r="C19" s="46" t="s">
        <v>1210</v>
      </c>
      <c r="D19" s="49">
        <v>100</v>
      </c>
      <c r="E19" s="784"/>
      <c r="F19" s="784"/>
      <c r="G19" s="784"/>
      <c r="H19" s="92">
        <f>+IFERROR(INDEX(FCSTSDV!$D$2:$L$361,MATCH('ống nhựa túi bóng'!$C19,FCSTSDV!$C$2:$C$361,0),MATCH('ống nhựa túi bóng'!H$3,FCSTSDV!$D$1:$L$1,0))/$D19,0)</f>
        <v>0</v>
      </c>
      <c r="I19" s="92">
        <f t="array" ref="I19">IFERROR(ROUND(INDEX(FCSTSDV!$D$2:$L$2001,MATCH('ống nhựa túi bóng'!$C19,FCSTSDV!$C$2:$C$2001,0),MATCH('ống nhựa túi bóng'!I$3,FCSTSDV!$D$1:$L$1,0)),1)/'ống nhựa túi bóng'!$D19,0)</f>
        <v>0</v>
      </c>
      <c r="J19" s="92">
        <f t="array" ref="J19">IFERROR(ROUND(INDEX(FCSTSDV!$D$2:$L$2001,MATCH('ống nhựa túi bóng'!$C19,FCSTSDV!$C$2:$C$2001,0),MATCH('ống nhựa túi bóng'!J$3,FCSTSDV!$D$1:$L$1,0)),1)/'ống nhựa túi bóng'!$D19,0)</f>
        <v>0</v>
      </c>
      <c r="K19" s="92">
        <f t="array" ref="K19">IFERROR(ROUND(INDEX(FCSTSDV!$D$2:$L$2001,MATCH('ống nhựa túi bóng'!$C19,FCSTSDV!$C$2:$C$2001,0),MATCH('ống nhựa túi bóng'!K$3,FCSTSDV!$D$1:$L$1,0)),1)/'ống nhựa túi bóng'!$D19,0)</f>
        <v>0</v>
      </c>
      <c r="L19" s="92">
        <f t="array" ref="L19">IFERROR(ROUND(INDEX(FCSTSDV!$D$2:$L$2001,MATCH('ống nhựa túi bóng'!$C19,FCSTSDV!$C$2:$C$2001,0),MATCH('ống nhựa túi bóng'!L$3,FCSTSDV!$D$1:$L$1,0)),1)/'ống nhựa túi bóng'!$D19,0)</f>
        <v>0</v>
      </c>
      <c r="M19" s="92">
        <f t="array" ref="M19">IFERROR(ROUND(INDEX(FCSTSDV!$D$2:$L$2001,MATCH('ống nhựa túi bóng'!$C19,FCSTSDV!$C$2:$C$2001,0),MATCH('ống nhựa túi bóng'!M$3,FCSTSDV!$D$1:$L$1,0)),1)/'ống nhựa túi bóng'!$D19,0)</f>
        <v>0</v>
      </c>
      <c r="N19" s="92">
        <f t="array" ref="N19">IFERROR(ROUND(INDEX(FCSTSDV!$D$2:$L$2001,MATCH('ống nhựa túi bóng'!$C19,FCSTSDV!$C$2:$C$2001,0),MATCH('ống nhựa túi bóng'!N$3,FCSTSDV!$D$1:$L$1,0)),1)/'ống nhựa túi bóng'!$D19,0)</f>
        <v>0</v>
      </c>
      <c r="O19" s="92">
        <f t="array" ref="O19">IFERROR(ROUND(INDEX(FCSTSDV!$D$2:$L$2001,MATCH('ống nhựa túi bóng'!$C19,FCSTSDV!$C$2:$C$2001,0),MATCH('ống nhựa túi bóng'!O$3,FCSTSDV!$D$1:$L$1,0)),1)/'ống nhựa túi bóng'!$D19,0)</f>
        <v>0</v>
      </c>
      <c r="P19" s="92">
        <f t="array" ref="P19">IFERROR(ROUND(INDEX(FCSTSDV!$D$2:$L$2001,MATCH('ống nhựa túi bóng'!$C19,FCSTSDV!$C$2:$C$2001,0),MATCH('ống nhựa túi bóng'!P$3,FCSTSDV!$D$1:$L$1,0)),1)/'ống nhựa túi bóng'!$D19,0)</f>
        <v>0</v>
      </c>
      <c r="Q19" s="92">
        <f t="array" ref="Q19">IFERROR(ROUND(INDEX(FCSTSDV!$D$2:$L$2001,MATCH('ống nhựa túi bóng'!$C19,FCSTSDV!$C$2:$C$2001,0),MATCH('ống nhựa túi bóng'!Q$3,FCSTSDV!$D$1:$L$1,0)),1)/'ống nhựa túi bóng'!$D19,0)</f>
        <v>0</v>
      </c>
      <c r="R19" s="92">
        <f t="array" ref="R19">IFERROR(ROUND(INDEX(FCSTSDV!$D$2:$L$2001,MATCH('ống nhựa túi bóng'!$C19,FCSTSDV!$C$2:$C$2001,0),MATCH('ống nhựa túi bóng'!R$3,FCSTSDV!$D$1:$L$1,0)),1)/'ống nhựa túi bóng'!$D19,0)</f>
        <v>0</v>
      </c>
      <c r="S19" s="92">
        <f t="array" ref="S19">IFERROR(ROUND(INDEX(FCSTSDV!$D$2:$L$2001,MATCH('ống nhựa túi bóng'!$C19,FCSTSDV!$C$2:$C$2001,0),MATCH('ống nhựa túi bóng'!S$3,FCSTSDV!$D$1:$L$1,0)),1)/'ống nhựa túi bóng'!$D19,0)</f>
        <v>0</v>
      </c>
      <c r="T19" s="92">
        <f t="shared" si="0"/>
        <v>0</v>
      </c>
    </row>
    <row r="20" spans="1:20" ht="20.100000000000001" customHeight="1">
      <c r="A20" s="818"/>
      <c r="B20" s="1072"/>
      <c r="C20" s="46" t="s">
        <v>1211</v>
      </c>
      <c r="D20" s="49">
        <v>100</v>
      </c>
      <c r="E20" s="784"/>
      <c r="F20" s="784"/>
      <c r="G20" s="784"/>
      <c r="H20" s="92">
        <f>+IFERROR(INDEX(FCSTSDV!$D$2:$L$361,MATCH('ống nhựa túi bóng'!$C20,FCSTSDV!$C$2:$C$361,0),MATCH('ống nhựa túi bóng'!H$3,FCSTSDV!$D$1:$L$1,0))/$D20,0)</f>
        <v>0</v>
      </c>
      <c r="I20" s="92">
        <f t="array" ref="I20">IFERROR(ROUND(INDEX(FCSTSDV!$D$2:$L$2001,MATCH('ống nhựa túi bóng'!$C20,FCSTSDV!$C$2:$C$2001,0),MATCH('ống nhựa túi bóng'!I$3,FCSTSDV!$D$1:$L$1,0)),1)/'ống nhựa túi bóng'!$D20,0)</f>
        <v>0</v>
      </c>
      <c r="J20" s="92">
        <f t="array" ref="J20">IFERROR(ROUND(INDEX(FCSTSDV!$D$2:$L$2001,MATCH('ống nhựa túi bóng'!$C20,FCSTSDV!$C$2:$C$2001,0),MATCH('ống nhựa túi bóng'!J$3,FCSTSDV!$D$1:$L$1,0)),1)/'ống nhựa túi bóng'!$D20,0)</f>
        <v>0</v>
      </c>
      <c r="K20" s="92">
        <f t="array" ref="K20">IFERROR(ROUND(INDEX(FCSTSDV!$D$2:$L$2001,MATCH('ống nhựa túi bóng'!$C20,FCSTSDV!$C$2:$C$2001,0),MATCH('ống nhựa túi bóng'!K$3,FCSTSDV!$D$1:$L$1,0)),1)/'ống nhựa túi bóng'!$D20,0)</f>
        <v>0</v>
      </c>
      <c r="L20" s="92">
        <f t="array" ref="L20">IFERROR(ROUND(INDEX(FCSTSDV!$D$2:$L$2001,MATCH('ống nhựa túi bóng'!$C20,FCSTSDV!$C$2:$C$2001,0),MATCH('ống nhựa túi bóng'!L$3,FCSTSDV!$D$1:$L$1,0)),1)/'ống nhựa túi bóng'!$D20,0)</f>
        <v>0</v>
      </c>
      <c r="M20" s="92">
        <f t="array" ref="M20">IFERROR(ROUND(INDEX(FCSTSDV!$D$2:$L$2001,MATCH('ống nhựa túi bóng'!$C20,FCSTSDV!$C$2:$C$2001,0),MATCH('ống nhựa túi bóng'!M$3,FCSTSDV!$D$1:$L$1,0)),1)/'ống nhựa túi bóng'!$D20,0)</f>
        <v>0</v>
      </c>
      <c r="N20" s="92">
        <f t="array" ref="N20">IFERROR(ROUND(INDEX(FCSTSDV!$D$2:$L$2001,MATCH('ống nhựa túi bóng'!$C20,FCSTSDV!$C$2:$C$2001,0),MATCH('ống nhựa túi bóng'!N$3,FCSTSDV!$D$1:$L$1,0)),1)/'ống nhựa túi bóng'!$D20,0)</f>
        <v>0</v>
      </c>
      <c r="O20" s="92">
        <f t="array" ref="O20">IFERROR(ROUND(INDEX(FCSTSDV!$D$2:$L$2001,MATCH('ống nhựa túi bóng'!$C20,FCSTSDV!$C$2:$C$2001,0),MATCH('ống nhựa túi bóng'!O$3,FCSTSDV!$D$1:$L$1,0)),1)/'ống nhựa túi bóng'!$D20,0)</f>
        <v>0</v>
      </c>
      <c r="P20" s="92">
        <f t="array" ref="P20">IFERROR(ROUND(INDEX(FCSTSDV!$D$2:$L$2001,MATCH('ống nhựa túi bóng'!$C20,FCSTSDV!$C$2:$C$2001,0),MATCH('ống nhựa túi bóng'!P$3,FCSTSDV!$D$1:$L$1,0)),1)/'ống nhựa túi bóng'!$D20,0)</f>
        <v>0</v>
      </c>
      <c r="Q20" s="92">
        <f t="array" ref="Q20">IFERROR(ROUND(INDEX(FCSTSDV!$D$2:$L$2001,MATCH('ống nhựa túi bóng'!$C20,FCSTSDV!$C$2:$C$2001,0),MATCH('ống nhựa túi bóng'!Q$3,FCSTSDV!$D$1:$L$1,0)),1)/'ống nhựa túi bóng'!$D20,0)</f>
        <v>0</v>
      </c>
      <c r="R20" s="92">
        <f t="array" ref="R20">IFERROR(ROUND(INDEX(FCSTSDV!$D$2:$L$2001,MATCH('ống nhựa túi bóng'!$C20,FCSTSDV!$C$2:$C$2001,0),MATCH('ống nhựa túi bóng'!R$3,FCSTSDV!$D$1:$L$1,0)),1)/'ống nhựa túi bóng'!$D20,0)</f>
        <v>0</v>
      </c>
      <c r="S20" s="92">
        <f t="array" ref="S20">IFERROR(ROUND(INDEX(FCSTSDV!$D$2:$L$2001,MATCH('ống nhựa túi bóng'!$C20,FCSTSDV!$C$2:$C$2001,0),MATCH('ống nhựa túi bóng'!S$3,FCSTSDV!$D$1:$L$1,0)),1)/'ống nhựa túi bóng'!$D20,0)</f>
        <v>0</v>
      </c>
      <c r="T20" s="92">
        <f t="shared" si="0"/>
        <v>0</v>
      </c>
    </row>
    <row r="21" spans="1:20" ht="20.100000000000001" customHeight="1">
      <c r="A21" s="818"/>
      <c r="B21" s="1072"/>
      <c r="C21" s="46" t="s">
        <v>1212</v>
      </c>
      <c r="D21" s="49">
        <v>100</v>
      </c>
      <c r="E21" s="784"/>
      <c r="F21" s="784"/>
      <c r="G21" s="784"/>
      <c r="H21" s="92">
        <f>+IFERROR(INDEX(FCSTSDV!$D$2:$L$361,MATCH('ống nhựa túi bóng'!$C21,FCSTSDV!$C$2:$C$361,0),MATCH('ống nhựa túi bóng'!H$3,FCSTSDV!$D$1:$L$1,0))/$D21,0)</f>
        <v>0</v>
      </c>
      <c r="I21" s="92">
        <f t="array" ref="I21">IFERROR(ROUND(INDEX(FCSTSDV!$D$2:$L$2001,MATCH('ống nhựa túi bóng'!$C21,FCSTSDV!$C$2:$C$2001,0),MATCH('ống nhựa túi bóng'!I$3,FCSTSDV!$D$1:$L$1,0)),1)/'ống nhựa túi bóng'!$D21,0)</f>
        <v>0</v>
      </c>
      <c r="J21" s="92">
        <f t="array" ref="J21">IFERROR(ROUND(INDEX(FCSTSDV!$D$2:$L$2001,MATCH('ống nhựa túi bóng'!$C21,FCSTSDV!$C$2:$C$2001,0),MATCH('ống nhựa túi bóng'!J$3,FCSTSDV!$D$1:$L$1,0)),1)/'ống nhựa túi bóng'!$D21,0)</f>
        <v>0</v>
      </c>
      <c r="K21" s="92">
        <f t="array" ref="K21">IFERROR(ROUND(INDEX(FCSTSDV!$D$2:$L$2001,MATCH('ống nhựa túi bóng'!$C21,FCSTSDV!$C$2:$C$2001,0),MATCH('ống nhựa túi bóng'!K$3,FCSTSDV!$D$1:$L$1,0)),1)/'ống nhựa túi bóng'!$D21,0)</f>
        <v>0</v>
      </c>
      <c r="L21" s="92">
        <f t="array" ref="L21">IFERROR(ROUND(INDEX(FCSTSDV!$D$2:$L$2001,MATCH('ống nhựa túi bóng'!$C21,FCSTSDV!$C$2:$C$2001,0),MATCH('ống nhựa túi bóng'!L$3,FCSTSDV!$D$1:$L$1,0)),1)/'ống nhựa túi bóng'!$D21,0)</f>
        <v>0</v>
      </c>
      <c r="M21" s="92">
        <f t="array" ref="M21">IFERROR(ROUND(INDEX(FCSTSDV!$D$2:$L$2001,MATCH('ống nhựa túi bóng'!$C21,FCSTSDV!$C$2:$C$2001,0),MATCH('ống nhựa túi bóng'!M$3,FCSTSDV!$D$1:$L$1,0)),1)/'ống nhựa túi bóng'!$D21,0)</f>
        <v>0</v>
      </c>
      <c r="N21" s="92">
        <f t="array" ref="N21">IFERROR(ROUND(INDEX(FCSTSDV!$D$2:$L$2001,MATCH('ống nhựa túi bóng'!$C21,FCSTSDV!$C$2:$C$2001,0),MATCH('ống nhựa túi bóng'!N$3,FCSTSDV!$D$1:$L$1,0)),1)/'ống nhựa túi bóng'!$D21,0)</f>
        <v>0</v>
      </c>
      <c r="O21" s="92">
        <f t="array" ref="O21">IFERROR(ROUND(INDEX(FCSTSDV!$D$2:$L$2001,MATCH('ống nhựa túi bóng'!$C21,FCSTSDV!$C$2:$C$2001,0),MATCH('ống nhựa túi bóng'!O$3,FCSTSDV!$D$1:$L$1,0)),1)/'ống nhựa túi bóng'!$D21,0)</f>
        <v>0</v>
      </c>
      <c r="P21" s="92">
        <f t="array" ref="P21">IFERROR(ROUND(INDEX(FCSTSDV!$D$2:$L$2001,MATCH('ống nhựa túi bóng'!$C21,FCSTSDV!$C$2:$C$2001,0),MATCH('ống nhựa túi bóng'!P$3,FCSTSDV!$D$1:$L$1,0)),1)/'ống nhựa túi bóng'!$D21,0)</f>
        <v>0</v>
      </c>
      <c r="Q21" s="92">
        <f t="array" ref="Q21">IFERROR(ROUND(INDEX(FCSTSDV!$D$2:$L$2001,MATCH('ống nhựa túi bóng'!$C21,FCSTSDV!$C$2:$C$2001,0),MATCH('ống nhựa túi bóng'!Q$3,FCSTSDV!$D$1:$L$1,0)),1)/'ống nhựa túi bóng'!$D21,0)</f>
        <v>0</v>
      </c>
      <c r="R21" s="92">
        <f t="array" ref="R21">IFERROR(ROUND(INDEX(FCSTSDV!$D$2:$L$2001,MATCH('ống nhựa túi bóng'!$C21,FCSTSDV!$C$2:$C$2001,0),MATCH('ống nhựa túi bóng'!R$3,FCSTSDV!$D$1:$L$1,0)),1)/'ống nhựa túi bóng'!$D21,0)</f>
        <v>0</v>
      </c>
      <c r="S21" s="92">
        <f t="array" ref="S21">IFERROR(ROUND(INDEX(FCSTSDV!$D$2:$L$2001,MATCH('ống nhựa túi bóng'!$C21,FCSTSDV!$C$2:$C$2001,0),MATCH('ống nhựa túi bóng'!S$3,FCSTSDV!$D$1:$L$1,0)),1)/'ống nhựa túi bóng'!$D21,0)</f>
        <v>0</v>
      </c>
      <c r="T21" s="92">
        <f t="shared" si="0"/>
        <v>0</v>
      </c>
    </row>
    <row r="22" spans="1:20" ht="20.100000000000001" customHeight="1">
      <c r="A22" s="818"/>
      <c r="B22" s="1072"/>
      <c r="C22" s="46" t="s">
        <v>18</v>
      </c>
      <c r="D22" s="49">
        <v>2500</v>
      </c>
      <c r="E22" s="784"/>
      <c r="F22" s="784"/>
      <c r="G22" s="784"/>
      <c r="H22" s="92">
        <f>+IFERROR(INDEX(FCSTSDV!$D$2:$L$361,MATCH('ống nhựa túi bóng'!$C22,FCSTSDV!$C$2:$C$361,0),MATCH('ống nhựa túi bóng'!H$3,FCSTSDV!$D$1:$L$1,0))/$D22,0)</f>
        <v>0</v>
      </c>
      <c r="I22" s="92">
        <f t="array" ref="I22">IFERROR(ROUND(INDEX(FCSTSDV!$D$2:$L$2001,MATCH('ống nhựa túi bóng'!$C22,FCSTSDV!$C$2:$C$2001,0),MATCH('ống nhựa túi bóng'!I$3,FCSTSDV!$D$1:$L$1,0)),1)/'ống nhựa túi bóng'!$D22,0)</f>
        <v>0</v>
      </c>
      <c r="J22" s="92">
        <f t="array" ref="J22">IFERROR(ROUND(INDEX(FCSTSDV!$D$2:$L$2001,MATCH('ống nhựa túi bóng'!$C22,FCSTSDV!$C$2:$C$2001,0),MATCH('ống nhựa túi bóng'!J$3,FCSTSDV!$D$1:$L$1,0)),1)/'ống nhựa túi bóng'!$D22,0)</f>
        <v>0</v>
      </c>
      <c r="K22" s="92">
        <f t="array" ref="K22">IFERROR(ROUND(INDEX(FCSTSDV!$D$2:$L$2001,MATCH('ống nhựa túi bóng'!$C22,FCSTSDV!$C$2:$C$2001,0),MATCH('ống nhựa túi bóng'!K$3,FCSTSDV!$D$1:$L$1,0)),1)/'ống nhựa túi bóng'!$D22,0)</f>
        <v>0</v>
      </c>
      <c r="L22" s="92">
        <f t="array" ref="L22">IFERROR(ROUND(INDEX(FCSTSDV!$D$2:$L$2001,MATCH('ống nhựa túi bóng'!$C22,FCSTSDV!$C$2:$C$2001,0),MATCH('ống nhựa túi bóng'!L$3,FCSTSDV!$D$1:$L$1,0)),1)/'ống nhựa túi bóng'!$D22,0)</f>
        <v>0</v>
      </c>
      <c r="M22" s="92">
        <f t="array" ref="M22">IFERROR(ROUND(INDEX(FCSTSDV!$D$2:$L$2001,MATCH('ống nhựa túi bóng'!$C22,FCSTSDV!$C$2:$C$2001,0),MATCH('ống nhựa túi bóng'!M$3,FCSTSDV!$D$1:$L$1,0)),1)/'ống nhựa túi bóng'!$D22,0)</f>
        <v>0</v>
      </c>
      <c r="N22" s="92">
        <f t="array" ref="N22">IFERROR(ROUND(INDEX(FCSTSDV!$D$2:$L$2001,MATCH('ống nhựa túi bóng'!$C22,FCSTSDV!$C$2:$C$2001,0),MATCH('ống nhựa túi bóng'!N$3,FCSTSDV!$D$1:$L$1,0)),1)/'ống nhựa túi bóng'!$D22,0)</f>
        <v>0</v>
      </c>
      <c r="O22" s="92">
        <f t="array" ref="O22">IFERROR(ROUND(INDEX(FCSTSDV!$D$2:$L$2001,MATCH('ống nhựa túi bóng'!$C22,FCSTSDV!$C$2:$C$2001,0),MATCH('ống nhựa túi bóng'!O$3,FCSTSDV!$D$1:$L$1,0)),1)/'ống nhựa túi bóng'!$D22,0)</f>
        <v>0</v>
      </c>
      <c r="P22" s="92">
        <f t="array" ref="P22">IFERROR(ROUND(INDEX(FCSTSDV!$D$2:$L$2001,MATCH('ống nhựa túi bóng'!$C22,FCSTSDV!$C$2:$C$2001,0),MATCH('ống nhựa túi bóng'!P$3,FCSTSDV!$D$1:$L$1,0)),1)/'ống nhựa túi bóng'!$D22,0)</f>
        <v>0</v>
      </c>
      <c r="Q22" s="92">
        <f t="array" ref="Q22">IFERROR(ROUND(INDEX(FCSTSDV!$D$2:$L$2001,MATCH('ống nhựa túi bóng'!$C22,FCSTSDV!$C$2:$C$2001,0),MATCH('ống nhựa túi bóng'!Q$3,FCSTSDV!$D$1:$L$1,0)),1)/'ống nhựa túi bóng'!$D22,0)</f>
        <v>0</v>
      </c>
      <c r="R22" s="92">
        <f t="array" ref="R22">IFERROR(ROUND(INDEX(FCSTSDV!$D$2:$L$2001,MATCH('ống nhựa túi bóng'!$C22,FCSTSDV!$C$2:$C$2001,0),MATCH('ống nhựa túi bóng'!R$3,FCSTSDV!$D$1:$L$1,0)),1)/'ống nhựa túi bóng'!$D22,0)</f>
        <v>0</v>
      </c>
      <c r="S22" s="92">
        <f t="array" ref="S22">IFERROR(ROUND(INDEX(FCSTSDV!$D$2:$L$2001,MATCH('ống nhựa túi bóng'!$C22,FCSTSDV!$C$2:$C$2001,0),MATCH('ống nhựa túi bóng'!S$3,FCSTSDV!$D$1:$L$1,0)),1)/'ống nhựa túi bóng'!$D22,0)</f>
        <v>0</v>
      </c>
      <c r="T22" s="92">
        <f t="shared" si="0"/>
        <v>0</v>
      </c>
    </row>
    <row r="23" spans="1:20" ht="20.100000000000001" customHeight="1">
      <c r="A23" s="818"/>
      <c r="B23" s="1072"/>
      <c r="C23" s="46" t="s">
        <v>1213</v>
      </c>
      <c r="D23" s="49">
        <v>200</v>
      </c>
      <c r="E23" s="784"/>
      <c r="F23" s="784"/>
      <c r="G23" s="784"/>
      <c r="H23" s="92">
        <f>+IFERROR(INDEX(FCSTSDV!$D$2:$L$361,MATCH('ống nhựa túi bóng'!$C23,FCSTSDV!$C$2:$C$361,0),MATCH('ống nhựa túi bóng'!H$3,FCSTSDV!$D$1:$L$1,0))/$D23,0)</f>
        <v>0</v>
      </c>
      <c r="I23" s="92">
        <f t="array" ref="I23">IFERROR(ROUND(INDEX(FCSTSDV!$D$2:$L$2001,MATCH('ống nhựa túi bóng'!$C23,FCSTSDV!$C$2:$C$2001,0),MATCH('ống nhựa túi bóng'!I$3,FCSTSDV!$D$1:$L$1,0)),1)/'ống nhựa túi bóng'!$D23,0)</f>
        <v>0</v>
      </c>
      <c r="J23" s="92">
        <f t="array" ref="J23">IFERROR(ROUND(INDEX(FCSTSDV!$D$2:$L$2001,MATCH('ống nhựa túi bóng'!$C23,FCSTSDV!$C$2:$C$2001,0),MATCH('ống nhựa túi bóng'!J$3,FCSTSDV!$D$1:$L$1,0)),1)/'ống nhựa túi bóng'!$D23,0)</f>
        <v>0</v>
      </c>
      <c r="K23" s="92">
        <f t="array" ref="K23">IFERROR(ROUND(INDEX(FCSTSDV!$D$2:$L$2001,MATCH('ống nhựa túi bóng'!$C23,FCSTSDV!$C$2:$C$2001,0),MATCH('ống nhựa túi bóng'!K$3,FCSTSDV!$D$1:$L$1,0)),1)/'ống nhựa túi bóng'!$D23,0)</f>
        <v>0</v>
      </c>
      <c r="L23" s="92">
        <f t="array" ref="L23">IFERROR(ROUND(INDEX(FCSTSDV!$D$2:$L$2001,MATCH('ống nhựa túi bóng'!$C23,FCSTSDV!$C$2:$C$2001,0),MATCH('ống nhựa túi bóng'!L$3,FCSTSDV!$D$1:$L$1,0)),1)/'ống nhựa túi bóng'!$D23,0)</f>
        <v>0</v>
      </c>
      <c r="M23" s="92">
        <f t="array" ref="M23">IFERROR(ROUND(INDEX(FCSTSDV!$D$2:$L$2001,MATCH('ống nhựa túi bóng'!$C23,FCSTSDV!$C$2:$C$2001,0),MATCH('ống nhựa túi bóng'!M$3,FCSTSDV!$D$1:$L$1,0)),1)/'ống nhựa túi bóng'!$D23,0)</f>
        <v>0</v>
      </c>
      <c r="N23" s="92">
        <f t="array" ref="N23">IFERROR(ROUND(INDEX(FCSTSDV!$D$2:$L$2001,MATCH('ống nhựa túi bóng'!$C23,FCSTSDV!$C$2:$C$2001,0),MATCH('ống nhựa túi bóng'!N$3,FCSTSDV!$D$1:$L$1,0)),1)/'ống nhựa túi bóng'!$D23,0)</f>
        <v>0</v>
      </c>
      <c r="O23" s="92">
        <f t="array" ref="O23">IFERROR(ROUND(INDEX(FCSTSDV!$D$2:$L$2001,MATCH('ống nhựa túi bóng'!$C23,FCSTSDV!$C$2:$C$2001,0),MATCH('ống nhựa túi bóng'!O$3,FCSTSDV!$D$1:$L$1,0)),1)/'ống nhựa túi bóng'!$D23,0)</f>
        <v>0</v>
      </c>
      <c r="P23" s="92">
        <f t="array" ref="P23">IFERROR(ROUND(INDEX(FCSTSDV!$D$2:$L$2001,MATCH('ống nhựa túi bóng'!$C23,FCSTSDV!$C$2:$C$2001,0),MATCH('ống nhựa túi bóng'!P$3,FCSTSDV!$D$1:$L$1,0)),1)/'ống nhựa túi bóng'!$D23,0)</f>
        <v>0</v>
      </c>
      <c r="Q23" s="92">
        <f t="array" ref="Q23">IFERROR(ROUND(INDEX(FCSTSDV!$D$2:$L$2001,MATCH('ống nhựa túi bóng'!$C23,FCSTSDV!$C$2:$C$2001,0),MATCH('ống nhựa túi bóng'!Q$3,FCSTSDV!$D$1:$L$1,0)),1)/'ống nhựa túi bóng'!$D23,0)</f>
        <v>0</v>
      </c>
      <c r="R23" s="92">
        <f t="array" ref="R23">IFERROR(ROUND(INDEX(FCSTSDV!$D$2:$L$2001,MATCH('ống nhựa túi bóng'!$C23,FCSTSDV!$C$2:$C$2001,0),MATCH('ống nhựa túi bóng'!R$3,FCSTSDV!$D$1:$L$1,0)),1)/'ống nhựa túi bóng'!$D23,0)</f>
        <v>0</v>
      </c>
      <c r="S23" s="92">
        <f t="array" ref="S23">IFERROR(ROUND(INDEX(FCSTSDV!$D$2:$L$2001,MATCH('ống nhựa túi bóng'!$C23,FCSTSDV!$C$2:$C$2001,0),MATCH('ống nhựa túi bóng'!S$3,FCSTSDV!$D$1:$L$1,0)),1)/'ống nhựa túi bóng'!$D23,0)</f>
        <v>0</v>
      </c>
      <c r="T23" s="92">
        <f t="shared" si="0"/>
        <v>0</v>
      </c>
    </row>
    <row r="24" spans="1:20" ht="20.100000000000001" customHeight="1">
      <c r="A24" s="818"/>
      <c r="B24" s="1072"/>
      <c r="C24" s="46" t="s">
        <v>707</v>
      </c>
      <c r="D24" s="49">
        <v>2500</v>
      </c>
      <c r="E24" s="784"/>
      <c r="F24" s="784"/>
      <c r="G24" s="784"/>
      <c r="H24" s="92">
        <f>+IFERROR(INDEX(FCSTSDV!$D$2:$L$361,MATCH('ống nhựa túi bóng'!$C24,FCSTSDV!$C$2:$C$361,0),MATCH('ống nhựa túi bóng'!H$3,FCSTSDV!$D$1:$L$1,0))/$D24,0)</f>
        <v>0</v>
      </c>
      <c r="I24" s="92">
        <f t="array" ref="I24">IFERROR(ROUND(INDEX(FCSTSDV!$D$2:$L$2001,MATCH('ống nhựa túi bóng'!$C24,FCSTSDV!$C$2:$C$2001,0),MATCH('ống nhựa túi bóng'!I$3,FCSTSDV!$D$1:$L$1,0)),1)/'ống nhựa túi bóng'!$D24,0)</f>
        <v>0</v>
      </c>
      <c r="J24" s="92">
        <f t="array" ref="J24">IFERROR(ROUND(INDEX(FCSTSDV!$D$2:$L$2001,MATCH('ống nhựa túi bóng'!$C24,FCSTSDV!$C$2:$C$2001,0),MATCH('ống nhựa túi bóng'!J$3,FCSTSDV!$D$1:$L$1,0)),1)/'ống nhựa túi bóng'!$D24,0)</f>
        <v>0</v>
      </c>
      <c r="K24" s="92">
        <f t="array" ref="K24">IFERROR(ROUND(INDEX(FCSTSDV!$D$2:$L$2001,MATCH('ống nhựa túi bóng'!$C24,FCSTSDV!$C$2:$C$2001,0),MATCH('ống nhựa túi bóng'!K$3,FCSTSDV!$D$1:$L$1,0)),1)/'ống nhựa túi bóng'!$D24,0)</f>
        <v>0</v>
      </c>
      <c r="L24" s="92">
        <f t="array" ref="L24">IFERROR(ROUND(INDEX(FCSTSDV!$D$2:$L$2001,MATCH('ống nhựa túi bóng'!$C24,FCSTSDV!$C$2:$C$2001,0),MATCH('ống nhựa túi bóng'!L$3,FCSTSDV!$D$1:$L$1,0)),1)/'ống nhựa túi bóng'!$D24,0)</f>
        <v>0</v>
      </c>
      <c r="M24" s="92">
        <f t="array" ref="M24">IFERROR(ROUND(INDEX(FCSTSDV!$D$2:$L$2001,MATCH('ống nhựa túi bóng'!$C24,FCSTSDV!$C$2:$C$2001,0),MATCH('ống nhựa túi bóng'!M$3,FCSTSDV!$D$1:$L$1,0)),1)/'ống nhựa túi bóng'!$D24,0)</f>
        <v>0</v>
      </c>
      <c r="N24" s="92">
        <f t="array" ref="N24">IFERROR(ROUND(INDEX(FCSTSDV!$D$2:$L$2001,MATCH('ống nhựa túi bóng'!$C24,FCSTSDV!$C$2:$C$2001,0),MATCH('ống nhựa túi bóng'!N$3,FCSTSDV!$D$1:$L$1,0)),1)/'ống nhựa túi bóng'!$D24,0)</f>
        <v>0</v>
      </c>
      <c r="O24" s="92">
        <f t="array" ref="O24">IFERROR(ROUND(INDEX(FCSTSDV!$D$2:$L$2001,MATCH('ống nhựa túi bóng'!$C24,FCSTSDV!$C$2:$C$2001,0),MATCH('ống nhựa túi bóng'!O$3,FCSTSDV!$D$1:$L$1,0)),1)/'ống nhựa túi bóng'!$D24,0)</f>
        <v>0</v>
      </c>
      <c r="P24" s="92">
        <f t="array" ref="P24">IFERROR(ROUND(INDEX(FCSTSDV!$D$2:$L$2001,MATCH('ống nhựa túi bóng'!$C24,FCSTSDV!$C$2:$C$2001,0),MATCH('ống nhựa túi bóng'!P$3,FCSTSDV!$D$1:$L$1,0)),1)/'ống nhựa túi bóng'!$D24,0)</f>
        <v>0</v>
      </c>
      <c r="Q24" s="92">
        <f t="array" ref="Q24">IFERROR(ROUND(INDEX(FCSTSDV!$D$2:$L$2001,MATCH('ống nhựa túi bóng'!$C24,FCSTSDV!$C$2:$C$2001,0),MATCH('ống nhựa túi bóng'!Q$3,FCSTSDV!$D$1:$L$1,0)),1)/'ống nhựa túi bóng'!$D24,0)</f>
        <v>0</v>
      </c>
      <c r="R24" s="92">
        <f t="array" ref="R24">IFERROR(ROUND(INDEX(FCSTSDV!$D$2:$L$2001,MATCH('ống nhựa túi bóng'!$C24,FCSTSDV!$C$2:$C$2001,0),MATCH('ống nhựa túi bóng'!R$3,FCSTSDV!$D$1:$L$1,0)),1)/'ống nhựa túi bóng'!$D24,0)</f>
        <v>0</v>
      </c>
      <c r="S24" s="92">
        <f t="array" ref="S24">IFERROR(ROUND(INDEX(FCSTSDV!$D$2:$L$2001,MATCH('ống nhựa túi bóng'!$C24,FCSTSDV!$C$2:$C$2001,0),MATCH('ống nhựa túi bóng'!S$3,FCSTSDV!$D$1:$L$1,0)),1)/'ống nhựa túi bóng'!$D24,0)</f>
        <v>0</v>
      </c>
      <c r="T24" s="92">
        <f t="shared" si="0"/>
        <v>0</v>
      </c>
    </row>
    <row r="25" spans="1:20" ht="20.100000000000001" customHeight="1">
      <c r="A25" s="818"/>
      <c r="B25" s="1072"/>
      <c r="C25" s="46" t="s">
        <v>19</v>
      </c>
      <c r="D25" s="49">
        <v>100</v>
      </c>
      <c r="E25" s="784"/>
      <c r="F25" s="784"/>
      <c r="G25" s="784"/>
      <c r="H25" s="92">
        <f>+IFERROR(INDEX(FCSTSDV!$D$2:$L$361,MATCH('ống nhựa túi bóng'!$C25,FCSTSDV!$C$2:$C$361,0),MATCH('ống nhựa túi bóng'!H$3,FCSTSDV!$D$1:$L$1,0))/$D25,0)</f>
        <v>0</v>
      </c>
      <c r="I25" s="92">
        <f t="array" ref="I25">IFERROR(ROUND(INDEX(FCSTSDV!$D$2:$L$2001,MATCH('ống nhựa túi bóng'!$C25,FCSTSDV!$C$2:$C$2001,0),MATCH('ống nhựa túi bóng'!I$3,FCSTSDV!$D$1:$L$1,0)),1)/'ống nhựa túi bóng'!$D25,0)</f>
        <v>0</v>
      </c>
      <c r="J25" s="92">
        <f t="array" ref="J25">IFERROR(ROUND(INDEX(FCSTSDV!$D$2:$L$2001,MATCH('ống nhựa túi bóng'!$C25,FCSTSDV!$C$2:$C$2001,0),MATCH('ống nhựa túi bóng'!J$3,FCSTSDV!$D$1:$L$1,0)),1)/'ống nhựa túi bóng'!$D25,0)</f>
        <v>0</v>
      </c>
      <c r="K25" s="92">
        <f t="array" ref="K25">IFERROR(ROUND(INDEX(FCSTSDV!$D$2:$L$2001,MATCH('ống nhựa túi bóng'!$C25,FCSTSDV!$C$2:$C$2001,0),MATCH('ống nhựa túi bóng'!K$3,FCSTSDV!$D$1:$L$1,0)),1)/'ống nhựa túi bóng'!$D25,0)</f>
        <v>0</v>
      </c>
      <c r="L25" s="92">
        <f t="array" ref="L25">IFERROR(ROUND(INDEX(FCSTSDV!$D$2:$L$2001,MATCH('ống nhựa túi bóng'!$C25,FCSTSDV!$C$2:$C$2001,0),MATCH('ống nhựa túi bóng'!L$3,FCSTSDV!$D$1:$L$1,0)),1)/'ống nhựa túi bóng'!$D25,0)</f>
        <v>0</v>
      </c>
      <c r="M25" s="92">
        <f t="array" ref="M25">IFERROR(ROUND(INDEX(FCSTSDV!$D$2:$L$2001,MATCH('ống nhựa túi bóng'!$C25,FCSTSDV!$C$2:$C$2001,0),MATCH('ống nhựa túi bóng'!M$3,FCSTSDV!$D$1:$L$1,0)),1)/'ống nhựa túi bóng'!$D25,0)</f>
        <v>0</v>
      </c>
      <c r="N25" s="92">
        <f t="array" ref="N25">IFERROR(ROUND(INDEX(FCSTSDV!$D$2:$L$2001,MATCH('ống nhựa túi bóng'!$C25,FCSTSDV!$C$2:$C$2001,0),MATCH('ống nhựa túi bóng'!N$3,FCSTSDV!$D$1:$L$1,0)),1)/'ống nhựa túi bóng'!$D25,0)</f>
        <v>0</v>
      </c>
      <c r="O25" s="92">
        <f t="array" ref="O25">IFERROR(ROUND(INDEX(FCSTSDV!$D$2:$L$2001,MATCH('ống nhựa túi bóng'!$C25,FCSTSDV!$C$2:$C$2001,0),MATCH('ống nhựa túi bóng'!O$3,FCSTSDV!$D$1:$L$1,0)),1)/'ống nhựa túi bóng'!$D25,0)</f>
        <v>0</v>
      </c>
      <c r="P25" s="92">
        <f t="array" ref="P25">IFERROR(ROUND(INDEX(FCSTSDV!$D$2:$L$2001,MATCH('ống nhựa túi bóng'!$C25,FCSTSDV!$C$2:$C$2001,0),MATCH('ống nhựa túi bóng'!P$3,FCSTSDV!$D$1:$L$1,0)),1)/'ống nhựa túi bóng'!$D25,0)</f>
        <v>0</v>
      </c>
      <c r="Q25" s="92">
        <f t="array" ref="Q25">IFERROR(ROUND(INDEX(FCSTSDV!$D$2:$L$2001,MATCH('ống nhựa túi bóng'!$C25,FCSTSDV!$C$2:$C$2001,0),MATCH('ống nhựa túi bóng'!Q$3,FCSTSDV!$D$1:$L$1,0)),1)/'ống nhựa túi bóng'!$D25,0)</f>
        <v>0</v>
      </c>
      <c r="R25" s="92">
        <f t="array" ref="R25">IFERROR(ROUND(INDEX(FCSTSDV!$D$2:$L$2001,MATCH('ống nhựa túi bóng'!$C25,FCSTSDV!$C$2:$C$2001,0),MATCH('ống nhựa túi bóng'!R$3,FCSTSDV!$D$1:$L$1,0)),1)/'ống nhựa túi bóng'!$D25,0)</f>
        <v>0</v>
      </c>
      <c r="S25" s="92">
        <f t="array" ref="S25">IFERROR(ROUND(INDEX(FCSTSDV!$D$2:$L$2001,MATCH('ống nhựa túi bóng'!$C25,FCSTSDV!$C$2:$C$2001,0),MATCH('ống nhựa túi bóng'!S$3,FCSTSDV!$D$1:$L$1,0)),1)/'ống nhựa túi bóng'!$D25,0)</f>
        <v>0</v>
      </c>
      <c r="T25" s="92">
        <f t="shared" si="0"/>
        <v>0</v>
      </c>
    </row>
    <row r="26" spans="1:20" ht="20.100000000000001" customHeight="1">
      <c r="A26" s="818"/>
      <c r="B26" s="1072"/>
      <c r="C26" s="46" t="s">
        <v>20</v>
      </c>
      <c r="D26" s="49">
        <v>2500</v>
      </c>
      <c r="E26" s="784"/>
      <c r="F26" s="784"/>
      <c r="G26" s="784"/>
      <c r="H26" s="92">
        <f>+IFERROR(INDEX(FCSTSDV!$D$2:$L$361,MATCH('ống nhựa túi bóng'!$C26,FCSTSDV!$C$2:$C$361,0),MATCH('ống nhựa túi bóng'!H$3,FCSTSDV!$D$1:$L$1,0))/$D26,0)</f>
        <v>0</v>
      </c>
      <c r="I26" s="92">
        <f t="array" ref="I26">IFERROR(ROUND(INDEX(FCSTSDV!$D$2:$L$2001,MATCH('ống nhựa túi bóng'!$C26,FCSTSDV!$C$2:$C$2001,0),MATCH('ống nhựa túi bóng'!I$3,FCSTSDV!$D$1:$L$1,0)),1)/'ống nhựa túi bóng'!$D26,0)</f>
        <v>0</v>
      </c>
      <c r="J26" s="92">
        <f t="array" ref="J26">IFERROR(ROUND(INDEX(FCSTSDV!$D$2:$L$2001,MATCH('ống nhựa túi bóng'!$C26,FCSTSDV!$C$2:$C$2001,0),MATCH('ống nhựa túi bóng'!J$3,FCSTSDV!$D$1:$L$1,0)),1)/'ống nhựa túi bóng'!$D26,0)</f>
        <v>0</v>
      </c>
      <c r="K26" s="92">
        <f t="array" ref="K26">IFERROR(ROUND(INDEX(FCSTSDV!$D$2:$L$2001,MATCH('ống nhựa túi bóng'!$C26,FCSTSDV!$C$2:$C$2001,0),MATCH('ống nhựa túi bóng'!K$3,FCSTSDV!$D$1:$L$1,0)),1)/'ống nhựa túi bóng'!$D26,0)</f>
        <v>0</v>
      </c>
      <c r="L26" s="92">
        <f t="array" ref="L26">IFERROR(ROUND(INDEX(FCSTSDV!$D$2:$L$2001,MATCH('ống nhựa túi bóng'!$C26,FCSTSDV!$C$2:$C$2001,0),MATCH('ống nhựa túi bóng'!L$3,FCSTSDV!$D$1:$L$1,0)),1)/'ống nhựa túi bóng'!$D26,0)</f>
        <v>0</v>
      </c>
      <c r="M26" s="92">
        <f t="array" ref="M26">IFERROR(ROUND(INDEX(FCSTSDV!$D$2:$L$2001,MATCH('ống nhựa túi bóng'!$C26,FCSTSDV!$C$2:$C$2001,0),MATCH('ống nhựa túi bóng'!M$3,FCSTSDV!$D$1:$L$1,0)),1)/'ống nhựa túi bóng'!$D26,0)</f>
        <v>0</v>
      </c>
      <c r="N26" s="92">
        <f t="array" ref="N26">IFERROR(ROUND(INDEX(FCSTSDV!$D$2:$L$2001,MATCH('ống nhựa túi bóng'!$C26,FCSTSDV!$C$2:$C$2001,0),MATCH('ống nhựa túi bóng'!N$3,FCSTSDV!$D$1:$L$1,0)),1)/'ống nhựa túi bóng'!$D26,0)</f>
        <v>0</v>
      </c>
      <c r="O26" s="92">
        <f t="array" ref="O26">IFERROR(ROUND(INDEX(FCSTSDV!$D$2:$L$2001,MATCH('ống nhựa túi bóng'!$C26,FCSTSDV!$C$2:$C$2001,0),MATCH('ống nhựa túi bóng'!O$3,FCSTSDV!$D$1:$L$1,0)),1)/'ống nhựa túi bóng'!$D26,0)</f>
        <v>0</v>
      </c>
      <c r="P26" s="92">
        <f t="array" ref="P26">IFERROR(ROUND(INDEX(FCSTSDV!$D$2:$L$2001,MATCH('ống nhựa túi bóng'!$C26,FCSTSDV!$C$2:$C$2001,0),MATCH('ống nhựa túi bóng'!P$3,FCSTSDV!$D$1:$L$1,0)),1)/'ống nhựa túi bóng'!$D26,0)</f>
        <v>0</v>
      </c>
      <c r="Q26" s="92">
        <f t="array" ref="Q26">IFERROR(ROUND(INDEX(FCSTSDV!$D$2:$L$2001,MATCH('ống nhựa túi bóng'!$C26,FCSTSDV!$C$2:$C$2001,0),MATCH('ống nhựa túi bóng'!Q$3,FCSTSDV!$D$1:$L$1,0)),1)/'ống nhựa túi bóng'!$D26,0)</f>
        <v>0</v>
      </c>
      <c r="R26" s="92">
        <f t="array" ref="R26">IFERROR(ROUND(INDEX(FCSTSDV!$D$2:$L$2001,MATCH('ống nhựa túi bóng'!$C26,FCSTSDV!$C$2:$C$2001,0),MATCH('ống nhựa túi bóng'!R$3,FCSTSDV!$D$1:$L$1,0)),1)/'ống nhựa túi bóng'!$D26,0)</f>
        <v>0</v>
      </c>
      <c r="S26" s="92">
        <f t="array" ref="S26">IFERROR(ROUND(INDEX(FCSTSDV!$D$2:$L$2001,MATCH('ống nhựa túi bóng'!$C26,FCSTSDV!$C$2:$C$2001,0),MATCH('ống nhựa túi bóng'!S$3,FCSTSDV!$D$1:$L$1,0)),1)/'ống nhựa túi bóng'!$D26,0)</f>
        <v>0</v>
      </c>
      <c r="T26" s="92">
        <f t="shared" si="0"/>
        <v>0</v>
      </c>
    </row>
    <row r="27" spans="1:20" ht="20.100000000000001" hidden="1" customHeight="1">
      <c r="A27" s="818"/>
      <c r="B27" s="1072"/>
      <c r="C27" s="46" t="s">
        <v>741</v>
      </c>
      <c r="D27" s="49">
        <v>2500</v>
      </c>
      <c r="E27" s="784"/>
      <c r="F27" s="784"/>
      <c r="G27" s="784"/>
      <c r="H27" s="92">
        <f>+IFERROR(INDEX(FCSTSDV!$D$2:$L$361,MATCH('ống nhựa túi bóng'!$C27,FCSTSDV!$C$2:$C$361,0),MATCH('ống nhựa túi bóng'!H$3,FCSTSDV!$D$1:$L$1,0))/$D27,0)</f>
        <v>4</v>
      </c>
      <c r="I27" s="92">
        <f t="array" ref="I27">IFERROR(ROUND(INDEX(FCSTSDV!$D$2:$L$2001,MATCH('ống nhựa túi bóng'!$C27,FCSTSDV!$C$2:$C$2001,0),MATCH('ống nhựa túi bóng'!I$3,FCSTSDV!$D$1:$L$1,0)),1)/'ống nhựa túi bóng'!$D27,0)</f>
        <v>4</v>
      </c>
      <c r="J27" s="92">
        <f t="array" ref="J27">IFERROR(ROUND(INDEX(FCSTSDV!$D$2:$L$2001,MATCH('ống nhựa túi bóng'!$C27,FCSTSDV!$C$2:$C$2001,0),MATCH('ống nhựa túi bóng'!J$3,FCSTSDV!$D$1:$L$1,0)),1)/'ống nhựa túi bóng'!$D27,0)</f>
        <v>4</v>
      </c>
      <c r="K27" s="92">
        <f t="array" ref="K27">IFERROR(ROUND(INDEX(FCSTSDV!$D$2:$L$2001,MATCH('ống nhựa túi bóng'!$C27,FCSTSDV!$C$2:$C$2001,0),MATCH('ống nhựa túi bóng'!K$3,FCSTSDV!$D$1:$L$1,0)),1)/'ống nhựa túi bóng'!$D27,0)</f>
        <v>4</v>
      </c>
      <c r="L27" s="92">
        <f t="array" ref="L27">IFERROR(ROUND(INDEX(FCSTSDV!$D$2:$L$2001,MATCH('ống nhựa túi bóng'!$C27,FCSTSDV!$C$2:$C$2001,0),MATCH('ống nhựa túi bóng'!L$3,FCSTSDV!$D$1:$L$1,0)),1)/'ống nhựa túi bóng'!$D27,0)</f>
        <v>4</v>
      </c>
      <c r="M27" s="92">
        <f t="array" ref="M27">IFERROR(ROUND(INDEX(FCSTSDV!$D$2:$L$2001,MATCH('ống nhựa túi bóng'!$C27,FCSTSDV!$C$2:$C$2001,0),MATCH('ống nhựa túi bóng'!M$3,FCSTSDV!$D$1:$L$1,0)),1)/'ống nhựa túi bóng'!$D27,0)</f>
        <v>4</v>
      </c>
      <c r="N27" s="92">
        <f t="array" ref="N27">IFERROR(ROUND(INDEX(FCSTSDV!$D$2:$L$2001,MATCH('ống nhựa túi bóng'!$C27,FCSTSDV!$C$2:$C$2001,0),MATCH('ống nhựa túi bóng'!N$3,FCSTSDV!$D$1:$L$1,0)),1)/'ống nhựa túi bóng'!$D27,0)</f>
        <v>28</v>
      </c>
      <c r="O27" s="92">
        <f t="array" ref="O27">IFERROR(ROUND(INDEX(FCSTSDV!$D$2:$L$2001,MATCH('ống nhựa túi bóng'!$C27,FCSTSDV!$C$2:$C$2001,0),MATCH('ống nhựa túi bóng'!O$3,FCSTSDV!$D$1:$L$1,0)),1)/'ống nhựa túi bóng'!$D27,0)</f>
        <v>28</v>
      </c>
      <c r="P27" s="92">
        <f t="array" ref="P27">IFERROR(ROUND(INDEX(FCSTSDV!$D$2:$L$2001,MATCH('ống nhựa túi bóng'!$C27,FCSTSDV!$C$2:$C$2001,0),MATCH('ống nhựa túi bóng'!P$3,FCSTSDV!$D$1:$L$1,0)),1)/'ống nhựa túi bóng'!$D27,0)</f>
        <v>28</v>
      </c>
      <c r="Q27" s="92">
        <f t="array" ref="Q27">IFERROR(ROUND(INDEX(FCSTSDV!$D$2:$L$2001,MATCH('ống nhựa túi bóng'!$C27,FCSTSDV!$C$2:$C$2001,0),MATCH('ống nhựa túi bóng'!Q$3,FCSTSDV!$D$1:$L$1,0)),1)/'ống nhựa túi bóng'!$D27,0)</f>
        <v>0</v>
      </c>
      <c r="R27" s="92">
        <f t="array" ref="R27">IFERROR(ROUND(INDEX(FCSTSDV!$D$2:$L$2001,MATCH('ống nhựa túi bóng'!$C27,FCSTSDV!$C$2:$C$2001,0),MATCH('ống nhựa túi bóng'!R$3,FCSTSDV!$D$1:$L$1,0)),1)/'ống nhựa túi bóng'!$D27,0)</f>
        <v>0</v>
      </c>
      <c r="S27" s="92">
        <f t="array" ref="S27">IFERROR(ROUND(INDEX(FCSTSDV!$D$2:$L$2001,MATCH('ống nhựa túi bóng'!$C27,FCSTSDV!$C$2:$C$2001,0),MATCH('ống nhựa túi bóng'!S$3,FCSTSDV!$D$1:$L$1,0)),1)/'ống nhựa túi bóng'!$D27,0)</f>
        <v>0</v>
      </c>
      <c r="T27" s="92">
        <f t="shared" si="0"/>
        <v>108</v>
      </c>
    </row>
    <row r="28" spans="1:20" ht="20.100000000000001" customHeight="1">
      <c r="A28" s="818"/>
      <c r="B28" s="1072"/>
      <c r="C28" s="46" t="s">
        <v>21</v>
      </c>
      <c r="D28" s="49">
        <v>2500</v>
      </c>
      <c r="E28" s="784"/>
      <c r="F28" s="784"/>
      <c r="G28" s="784"/>
      <c r="H28" s="92">
        <f>+IFERROR(INDEX(FCSTSDV!$D$2:$L$361,MATCH('ống nhựa túi bóng'!$C28,FCSTSDV!$C$2:$C$361,0),MATCH('ống nhựa túi bóng'!H$3,FCSTSDV!$D$1:$L$1,0))/$D28,0)</f>
        <v>0</v>
      </c>
      <c r="I28" s="92">
        <f t="array" ref="I28">IFERROR(ROUND(INDEX(FCSTSDV!$D$2:$L$2001,MATCH('ống nhựa túi bóng'!$C28,FCSTSDV!$C$2:$C$2001,0),MATCH('ống nhựa túi bóng'!I$3,FCSTSDV!$D$1:$L$1,0)),1)/'ống nhựa túi bóng'!$D28,0)</f>
        <v>0</v>
      </c>
      <c r="J28" s="92">
        <f t="array" ref="J28">IFERROR(ROUND(INDEX(FCSTSDV!$D$2:$L$2001,MATCH('ống nhựa túi bóng'!$C28,FCSTSDV!$C$2:$C$2001,0),MATCH('ống nhựa túi bóng'!J$3,FCSTSDV!$D$1:$L$1,0)),1)/'ống nhựa túi bóng'!$D28,0)</f>
        <v>0</v>
      </c>
      <c r="K28" s="92">
        <f t="array" ref="K28">IFERROR(ROUND(INDEX(FCSTSDV!$D$2:$L$2001,MATCH('ống nhựa túi bóng'!$C28,FCSTSDV!$C$2:$C$2001,0),MATCH('ống nhựa túi bóng'!K$3,FCSTSDV!$D$1:$L$1,0)),1)/'ống nhựa túi bóng'!$D28,0)</f>
        <v>0</v>
      </c>
      <c r="L28" s="92">
        <f t="array" ref="L28">IFERROR(ROUND(INDEX(FCSTSDV!$D$2:$L$2001,MATCH('ống nhựa túi bóng'!$C28,FCSTSDV!$C$2:$C$2001,0),MATCH('ống nhựa túi bóng'!L$3,FCSTSDV!$D$1:$L$1,0)),1)/'ống nhựa túi bóng'!$D28,0)</f>
        <v>0</v>
      </c>
      <c r="M28" s="92">
        <f t="array" ref="M28">IFERROR(ROUND(INDEX(FCSTSDV!$D$2:$L$2001,MATCH('ống nhựa túi bóng'!$C28,FCSTSDV!$C$2:$C$2001,0),MATCH('ống nhựa túi bóng'!M$3,FCSTSDV!$D$1:$L$1,0)),1)/'ống nhựa túi bóng'!$D28,0)</f>
        <v>0</v>
      </c>
      <c r="N28" s="92">
        <f t="array" ref="N28">IFERROR(ROUND(INDEX(FCSTSDV!$D$2:$L$2001,MATCH('ống nhựa túi bóng'!$C28,FCSTSDV!$C$2:$C$2001,0),MATCH('ống nhựa túi bóng'!N$3,FCSTSDV!$D$1:$L$1,0)),1)/'ống nhựa túi bóng'!$D28,0)</f>
        <v>0</v>
      </c>
      <c r="O28" s="92">
        <f t="array" ref="O28">IFERROR(ROUND(INDEX(FCSTSDV!$D$2:$L$2001,MATCH('ống nhựa túi bóng'!$C28,FCSTSDV!$C$2:$C$2001,0),MATCH('ống nhựa túi bóng'!O$3,FCSTSDV!$D$1:$L$1,0)),1)/'ống nhựa túi bóng'!$D28,0)</f>
        <v>0</v>
      </c>
      <c r="P28" s="92">
        <f t="array" ref="P28">IFERROR(ROUND(INDEX(FCSTSDV!$D$2:$L$2001,MATCH('ống nhựa túi bóng'!$C28,FCSTSDV!$C$2:$C$2001,0),MATCH('ống nhựa túi bóng'!P$3,FCSTSDV!$D$1:$L$1,0)),1)/'ống nhựa túi bóng'!$D28,0)</f>
        <v>0</v>
      </c>
      <c r="Q28" s="92">
        <f t="array" ref="Q28">IFERROR(ROUND(INDEX(FCSTSDV!$D$2:$L$2001,MATCH('ống nhựa túi bóng'!$C28,FCSTSDV!$C$2:$C$2001,0),MATCH('ống nhựa túi bóng'!Q$3,FCSTSDV!$D$1:$L$1,0)),1)/'ống nhựa túi bóng'!$D28,0)</f>
        <v>0</v>
      </c>
      <c r="R28" s="92">
        <f t="array" ref="R28">IFERROR(ROUND(INDEX(FCSTSDV!$D$2:$L$2001,MATCH('ống nhựa túi bóng'!$C28,FCSTSDV!$C$2:$C$2001,0),MATCH('ống nhựa túi bóng'!R$3,FCSTSDV!$D$1:$L$1,0)),1)/'ống nhựa túi bóng'!$D28,0)</f>
        <v>0</v>
      </c>
      <c r="S28" s="92">
        <f t="array" ref="S28">IFERROR(ROUND(INDEX(FCSTSDV!$D$2:$L$2001,MATCH('ống nhựa túi bóng'!$C28,FCSTSDV!$C$2:$C$2001,0),MATCH('ống nhựa túi bóng'!S$3,FCSTSDV!$D$1:$L$1,0)),1)/'ống nhựa túi bóng'!$D28,0)</f>
        <v>0</v>
      </c>
      <c r="T28" s="92">
        <f t="shared" si="0"/>
        <v>0</v>
      </c>
    </row>
    <row r="29" spans="1:20" ht="20.100000000000001" customHeight="1">
      <c r="A29" s="818"/>
      <c r="B29" s="1072"/>
      <c r="C29" s="46" t="s">
        <v>22</v>
      </c>
      <c r="D29" s="49">
        <v>100</v>
      </c>
      <c r="E29" s="784"/>
      <c r="F29" s="784"/>
      <c r="G29" s="784"/>
      <c r="H29" s="92">
        <f>+IFERROR(INDEX(FCSTSDV!$D$2:$L$361,MATCH('ống nhựa túi bóng'!$C29,FCSTSDV!$C$2:$C$361,0),MATCH('ống nhựa túi bóng'!H$3,FCSTSDV!$D$1:$L$1,0))/$D29,0)</f>
        <v>0</v>
      </c>
      <c r="I29" s="92">
        <f t="array" ref="I29">IFERROR(ROUND(INDEX(FCSTSDV!$D$2:$L$2001,MATCH('ống nhựa túi bóng'!$C29,FCSTSDV!$C$2:$C$2001,0),MATCH('ống nhựa túi bóng'!I$3,FCSTSDV!$D$1:$L$1,0)),1)/'ống nhựa túi bóng'!$D29,0)</f>
        <v>0</v>
      </c>
      <c r="J29" s="92">
        <f t="array" ref="J29">IFERROR(ROUND(INDEX(FCSTSDV!$D$2:$L$2001,MATCH('ống nhựa túi bóng'!$C29,FCSTSDV!$C$2:$C$2001,0),MATCH('ống nhựa túi bóng'!J$3,FCSTSDV!$D$1:$L$1,0)),1)/'ống nhựa túi bóng'!$D29,0)</f>
        <v>0</v>
      </c>
      <c r="K29" s="92">
        <f t="array" ref="K29">IFERROR(ROUND(INDEX(FCSTSDV!$D$2:$L$2001,MATCH('ống nhựa túi bóng'!$C29,FCSTSDV!$C$2:$C$2001,0),MATCH('ống nhựa túi bóng'!K$3,FCSTSDV!$D$1:$L$1,0)),1)/'ống nhựa túi bóng'!$D29,0)</f>
        <v>0</v>
      </c>
      <c r="L29" s="92">
        <f t="array" ref="L29">IFERROR(ROUND(INDEX(FCSTSDV!$D$2:$L$2001,MATCH('ống nhựa túi bóng'!$C29,FCSTSDV!$C$2:$C$2001,0),MATCH('ống nhựa túi bóng'!L$3,FCSTSDV!$D$1:$L$1,0)),1)/'ống nhựa túi bóng'!$D29,0)</f>
        <v>0</v>
      </c>
      <c r="M29" s="92">
        <f t="array" ref="M29">IFERROR(ROUND(INDEX(FCSTSDV!$D$2:$L$2001,MATCH('ống nhựa túi bóng'!$C29,FCSTSDV!$C$2:$C$2001,0),MATCH('ống nhựa túi bóng'!M$3,FCSTSDV!$D$1:$L$1,0)),1)/'ống nhựa túi bóng'!$D29,0)</f>
        <v>0</v>
      </c>
      <c r="N29" s="92">
        <f t="array" ref="N29">IFERROR(ROUND(INDEX(FCSTSDV!$D$2:$L$2001,MATCH('ống nhựa túi bóng'!$C29,FCSTSDV!$C$2:$C$2001,0),MATCH('ống nhựa túi bóng'!N$3,FCSTSDV!$D$1:$L$1,0)),1)/'ống nhựa túi bóng'!$D29,0)</f>
        <v>0</v>
      </c>
      <c r="O29" s="92">
        <f t="array" ref="O29">IFERROR(ROUND(INDEX(FCSTSDV!$D$2:$L$2001,MATCH('ống nhựa túi bóng'!$C29,FCSTSDV!$C$2:$C$2001,0),MATCH('ống nhựa túi bóng'!O$3,FCSTSDV!$D$1:$L$1,0)),1)/'ống nhựa túi bóng'!$D29,0)</f>
        <v>0</v>
      </c>
      <c r="P29" s="92">
        <f t="array" ref="P29">IFERROR(ROUND(INDEX(FCSTSDV!$D$2:$L$2001,MATCH('ống nhựa túi bóng'!$C29,FCSTSDV!$C$2:$C$2001,0),MATCH('ống nhựa túi bóng'!P$3,FCSTSDV!$D$1:$L$1,0)),1)/'ống nhựa túi bóng'!$D29,0)</f>
        <v>0</v>
      </c>
      <c r="Q29" s="92">
        <f t="array" ref="Q29">IFERROR(ROUND(INDEX(FCSTSDV!$D$2:$L$2001,MATCH('ống nhựa túi bóng'!$C29,FCSTSDV!$C$2:$C$2001,0),MATCH('ống nhựa túi bóng'!Q$3,FCSTSDV!$D$1:$L$1,0)),1)/'ống nhựa túi bóng'!$D29,0)</f>
        <v>0</v>
      </c>
      <c r="R29" s="92">
        <f t="array" ref="R29">IFERROR(ROUND(INDEX(FCSTSDV!$D$2:$L$2001,MATCH('ống nhựa túi bóng'!$C29,FCSTSDV!$C$2:$C$2001,0),MATCH('ống nhựa túi bóng'!R$3,FCSTSDV!$D$1:$L$1,0)),1)/'ống nhựa túi bóng'!$D29,0)</f>
        <v>0</v>
      </c>
      <c r="S29" s="92">
        <f t="array" ref="S29">IFERROR(ROUND(INDEX(FCSTSDV!$D$2:$L$2001,MATCH('ống nhựa túi bóng'!$C29,FCSTSDV!$C$2:$C$2001,0),MATCH('ống nhựa túi bóng'!S$3,FCSTSDV!$D$1:$L$1,0)),1)/'ống nhựa túi bóng'!$D29,0)</f>
        <v>0</v>
      </c>
      <c r="T29" s="92">
        <f t="shared" si="0"/>
        <v>0</v>
      </c>
    </row>
    <row r="30" spans="1:20" ht="20.100000000000001" customHeight="1">
      <c r="A30" s="818"/>
      <c r="B30" s="1072"/>
      <c r="C30" s="46" t="s">
        <v>1214</v>
      </c>
      <c r="D30" s="49">
        <v>200</v>
      </c>
      <c r="E30" s="784"/>
      <c r="F30" s="784"/>
      <c r="G30" s="784"/>
      <c r="H30" s="92">
        <f>+IFERROR(INDEX(FCSTSDV!$D$2:$L$361,MATCH('ống nhựa túi bóng'!$C30,FCSTSDV!$C$2:$C$361,0),MATCH('ống nhựa túi bóng'!H$3,FCSTSDV!$D$1:$L$1,0))/$D30,0)</f>
        <v>0</v>
      </c>
      <c r="I30" s="92">
        <f t="array" ref="I30">IFERROR(ROUND(INDEX(FCSTSDV!$D$2:$L$2001,MATCH('ống nhựa túi bóng'!$C30,FCSTSDV!$C$2:$C$2001,0),MATCH('ống nhựa túi bóng'!I$3,FCSTSDV!$D$1:$L$1,0)),1)/'ống nhựa túi bóng'!$D30,0)</f>
        <v>0</v>
      </c>
      <c r="J30" s="92">
        <f t="array" ref="J30">IFERROR(ROUND(INDEX(FCSTSDV!$D$2:$L$2001,MATCH('ống nhựa túi bóng'!$C30,FCSTSDV!$C$2:$C$2001,0),MATCH('ống nhựa túi bóng'!J$3,FCSTSDV!$D$1:$L$1,0)),1)/'ống nhựa túi bóng'!$D30,0)</f>
        <v>0</v>
      </c>
      <c r="K30" s="92">
        <f t="array" ref="K30">IFERROR(ROUND(INDEX(FCSTSDV!$D$2:$L$2001,MATCH('ống nhựa túi bóng'!$C30,FCSTSDV!$C$2:$C$2001,0),MATCH('ống nhựa túi bóng'!K$3,FCSTSDV!$D$1:$L$1,0)),1)/'ống nhựa túi bóng'!$D30,0)</f>
        <v>0</v>
      </c>
      <c r="L30" s="92">
        <f t="array" ref="L30">IFERROR(ROUND(INDEX(FCSTSDV!$D$2:$L$2001,MATCH('ống nhựa túi bóng'!$C30,FCSTSDV!$C$2:$C$2001,0),MATCH('ống nhựa túi bóng'!L$3,FCSTSDV!$D$1:$L$1,0)),1)/'ống nhựa túi bóng'!$D30,0)</f>
        <v>0</v>
      </c>
      <c r="M30" s="92">
        <f t="array" ref="M30">IFERROR(ROUND(INDEX(FCSTSDV!$D$2:$L$2001,MATCH('ống nhựa túi bóng'!$C30,FCSTSDV!$C$2:$C$2001,0),MATCH('ống nhựa túi bóng'!M$3,FCSTSDV!$D$1:$L$1,0)),1)/'ống nhựa túi bóng'!$D30,0)</f>
        <v>0</v>
      </c>
      <c r="N30" s="92">
        <f t="array" ref="N30">IFERROR(ROUND(INDEX(FCSTSDV!$D$2:$L$2001,MATCH('ống nhựa túi bóng'!$C30,FCSTSDV!$C$2:$C$2001,0),MATCH('ống nhựa túi bóng'!N$3,FCSTSDV!$D$1:$L$1,0)),1)/'ống nhựa túi bóng'!$D30,0)</f>
        <v>0</v>
      </c>
      <c r="O30" s="92">
        <f t="array" ref="O30">IFERROR(ROUND(INDEX(FCSTSDV!$D$2:$L$2001,MATCH('ống nhựa túi bóng'!$C30,FCSTSDV!$C$2:$C$2001,0),MATCH('ống nhựa túi bóng'!O$3,FCSTSDV!$D$1:$L$1,0)),1)/'ống nhựa túi bóng'!$D30,0)</f>
        <v>0</v>
      </c>
      <c r="P30" s="92">
        <f t="array" ref="P30">IFERROR(ROUND(INDEX(FCSTSDV!$D$2:$L$2001,MATCH('ống nhựa túi bóng'!$C30,FCSTSDV!$C$2:$C$2001,0),MATCH('ống nhựa túi bóng'!P$3,FCSTSDV!$D$1:$L$1,0)),1)/'ống nhựa túi bóng'!$D30,0)</f>
        <v>0</v>
      </c>
      <c r="Q30" s="92">
        <f t="array" ref="Q30">IFERROR(ROUND(INDEX(FCSTSDV!$D$2:$L$2001,MATCH('ống nhựa túi bóng'!$C30,FCSTSDV!$C$2:$C$2001,0),MATCH('ống nhựa túi bóng'!Q$3,FCSTSDV!$D$1:$L$1,0)),1)/'ống nhựa túi bóng'!$D30,0)</f>
        <v>0</v>
      </c>
      <c r="R30" s="92">
        <f t="array" ref="R30">IFERROR(ROUND(INDEX(FCSTSDV!$D$2:$L$2001,MATCH('ống nhựa túi bóng'!$C30,FCSTSDV!$C$2:$C$2001,0),MATCH('ống nhựa túi bóng'!R$3,FCSTSDV!$D$1:$L$1,0)),1)/'ống nhựa túi bóng'!$D30,0)</f>
        <v>0</v>
      </c>
      <c r="S30" s="92">
        <f t="array" ref="S30">IFERROR(ROUND(INDEX(FCSTSDV!$D$2:$L$2001,MATCH('ống nhựa túi bóng'!$C30,FCSTSDV!$C$2:$C$2001,0),MATCH('ống nhựa túi bóng'!S$3,FCSTSDV!$D$1:$L$1,0)),1)/'ống nhựa túi bóng'!$D30,0)</f>
        <v>0</v>
      </c>
      <c r="T30" s="92">
        <f t="shared" si="0"/>
        <v>0</v>
      </c>
    </row>
    <row r="31" spans="1:20" ht="20.100000000000001" hidden="1" customHeight="1">
      <c r="A31" s="818"/>
      <c r="B31" s="1072"/>
      <c r="C31" s="46" t="s">
        <v>702</v>
      </c>
      <c r="D31" s="49">
        <v>1000</v>
      </c>
      <c r="E31" s="784"/>
      <c r="F31" s="784"/>
      <c r="G31" s="784"/>
      <c r="H31" s="92">
        <f>+IFERROR(INDEX(FCSTSDV!$D$2:$L$361,MATCH('ống nhựa túi bóng'!$C31,FCSTSDV!$C$2:$C$361,0),MATCH('ống nhựa túi bóng'!H$3,FCSTSDV!$D$1:$L$1,0))/$D31,0)</f>
        <v>24</v>
      </c>
      <c r="I31" s="92">
        <f t="array" ref="I31">IFERROR(ROUND(INDEX(FCSTSDV!$D$2:$L$2001,MATCH('ống nhựa túi bóng'!$C31,FCSTSDV!$C$2:$C$2001,0),MATCH('ống nhựa túi bóng'!I$3,FCSTSDV!$D$1:$L$1,0)),1)/'ống nhựa túi bóng'!$D31,0)</f>
        <v>33</v>
      </c>
      <c r="J31" s="92">
        <f t="array" ref="J31">IFERROR(ROUND(INDEX(FCSTSDV!$D$2:$L$2001,MATCH('ống nhựa túi bóng'!$C31,FCSTSDV!$C$2:$C$2001,0),MATCH('ống nhựa túi bóng'!J$3,FCSTSDV!$D$1:$L$1,0)),1)/'ống nhựa túi bóng'!$D31,0)</f>
        <v>33</v>
      </c>
      <c r="K31" s="92">
        <f t="array" ref="K31">IFERROR(ROUND(INDEX(FCSTSDV!$D$2:$L$2001,MATCH('ống nhựa túi bóng'!$C31,FCSTSDV!$C$2:$C$2001,0),MATCH('ống nhựa túi bóng'!K$3,FCSTSDV!$D$1:$L$1,0)),1)/'ống nhựa túi bóng'!$D31,0)</f>
        <v>33</v>
      </c>
      <c r="L31" s="92">
        <f t="array" ref="L31">IFERROR(ROUND(INDEX(FCSTSDV!$D$2:$L$2001,MATCH('ống nhựa túi bóng'!$C31,FCSTSDV!$C$2:$C$2001,0),MATCH('ống nhựa túi bóng'!L$3,FCSTSDV!$D$1:$L$1,0)),1)/'ống nhựa túi bóng'!$D31,0)</f>
        <v>33</v>
      </c>
      <c r="M31" s="92">
        <f t="array" ref="M31">IFERROR(ROUND(INDEX(FCSTSDV!$D$2:$L$2001,MATCH('ống nhựa túi bóng'!$C31,FCSTSDV!$C$2:$C$2001,0),MATCH('ống nhựa túi bóng'!M$3,FCSTSDV!$D$1:$L$1,0)),1)/'ống nhựa túi bóng'!$D31,0)</f>
        <v>33</v>
      </c>
      <c r="N31" s="92">
        <f t="array" ref="N31">IFERROR(ROUND(INDEX(FCSTSDV!$D$2:$L$2001,MATCH('ống nhựa túi bóng'!$C31,FCSTSDV!$C$2:$C$2001,0),MATCH('ống nhựa túi bóng'!N$3,FCSTSDV!$D$1:$L$1,0)),1)/'ống nhựa túi bóng'!$D31,0)</f>
        <v>198</v>
      </c>
      <c r="O31" s="92">
        <f t="array" ref="O31">IFERROR(ROUND(INDEX(FCSTSDV!$D$2:$L$2001,MATCH('ống nhựa túi bóng'!$C31,FCSTSDV!$C$2:$C$2001,0),MATCH('ống nhựa túi bóng'!O$3,FCSTSDV!$D$1:$L$1,0)),1)/'ống nhựa túi bóng'!$D31,0)</f>
        <v>294</v>
      </c>
      <c r="P31" s="92">
        <f t="array" ref="P31">IFERROR(ROUND(INDEX(FCSTSDV!$D$2:$L$2001,MATCH('ống nhựa túi bóng'!$C31,FCSTSDV!$C$2:$C$2001,0),MATCH('ống nhựa túi bóng'!P$3,FCSTSDV!$D$1:$L$1,0)),1)/'ống nhựa túi bóng'!$D31,0)</f>
        <v>294</v>
      </c>
      <c r="Q31" s="92">
        <f t="array" ref="Q31">IFERROR(ROUND(INDEX(FCSTSDV!$D$2:$L$2001,MATCH('ống nhựa túi bóng'!$C31,FCSTSDV!$C$2:$C$2001,0),MATCH('ống nhựa túi bóng'!Q$3,FCSTSDV!$D$1:$L$1,0)),1)/'ống nhựa túi bóng'!$D31,0)</f>
        <v>0</v>
      </c>
      <c r="R31" s="92">
        <f t="array" ref="R31">IFERROR(ROUND(INDEX(FCSTSDV!$D$2:$L$2001,MATCH('ống nhựa túi bóng'!$C31,FCSTSDV!$C$2:$C$2001,0),MATCH('ống nhựa túi bóng'!R$3,FCSTSDV!$D$1:$L$1,0)),1)/'ống nhựa túi bóng'!$D31,0)</f>
        <v>0</v>
      </c>
      <c r="S31" s="92">
        <f t="array" ref="S31">IFERROR(ROUND(INDEX(FCSTSDV!$D$2:$L$2001,MATCH('ống nhựa túi bóng'!$C31,FCSTSDV!$C$2:$C$2001,0),MATCH('ống nhựa túi bóng'!S$3,FCSTSDV!$D$1:$L$1,0)),1)/'ống nhựa túi bóng'!$D31,0)</f>
        <v>0</v>
      </c>
      <c r="T31" s="92">
        <f t="shared" si="0"/>
        <v>975</v>
      </c>
    </row>
    <row r="32" spans="1:20" ht="20.100000000000001" customHeight="1">
      <c r="A32" s="818"/>
      <c r="B32" s="1072"/>
      <c r="C32" s="46" t="s">
        <v>745</v>
      </c>
      <c r="D32" s="49">
        <v>1000</v>
      </c>
      <c r="E32" s="784"/>
      <c r="F32" s="784"/>
      <c r="G32" s="784"/>
      <c r="H32" s="92">
        <f>+IFERROR(INDEX(FCSTSDV!$D$2:$L$361,MATCH('ống nhựa túi bóng'!$C32,FCSTSDV!$C$2:$C$361,0),MATCH('ống nhựa túi bóng'!H$3,FCSTSDV!$D$1:$L$1,0))/$D32,0)</f>
        <v>0</v>
      </c>
      <c r="I32" s="92">
        <f t="array" ref="I32">IFERROR(ROUND(INDEX(FCSTSDV!$D$2:$L$2001,MATCH('ống nhựa túi bóng'!$C32,FCSTSDV!$C$2:$C$2001,0),MATCH('ống nhựa túi bóng'!I$3,FCSTSDV!$D$1:$L$1,0)),1)/'ống nhựa túi bóng'!$D32,0)</f>
        <v>0</v>
      </c>
      <c r="J32" s="92">
        <f t="array" ref="J32">IFERROR(ROUND(INDEX(FCSTSDV!$D$2:$L$2001,MATCH('ống nhựa túi bóng'!$C32,FCSTSDV!$C$2:$C$2001,0),MATCH('ống nhựa túi bóng'!J$3,FCSTSDV!$D$1:$L$1,0)),1)/'ống nhựa túi bóng'!$D32,0)</f>
        <v>0</v>
      </c>
      <c r="K32" s="92">
        <f t="array" ref="K32">IFERROR(ROUND(INDEX(FCSTSDV!$D$2:$L$2001,MATCH('ống nhựa túi bóng'!$C32,FCSTSDV!$C$2:$C$2001,0),MATCH('ống nhựa túi bóng'!K$3,FCSTSDV!$D$1:$L$1,0)),1)/'ống nhựa túi bóng'!$D32,0)</f>
        <v>0</v>
      </c>
      <c r="L32" s="92">
        <f t="array" ref="L32">IFERROR(ROUND(INDEX(FCSTSDV!$D$2:$L$2001,MATCH('ống nhựa túi bóng'!$C32,FCSTSDV!$C$2:$C$2001,0),MATCH('ống nhựa túi bóng'!L$3,FCSTSDV!$D$1:$L$1,0)),1)/'ống nhựa túi bóng'!$D32,0)</f>
        <v>0</v>
      </c>
      <c r="M32" s="92">
        <f t="array" ref="M32">IFERROR(ROUND(INDEX(FCSTSDV!$D$2:$L$2001,MATCH('ống nhựa túi bóng'!$C32,FCSTSDV!$C$2:$C$2001,0),MATCH('ống nhựa túi bóng'!M$3,FCSTSDV!$D$1:$L$1,0)),1)/'ống nhựa túi bóng'!$D32,0)</f>
        <v>0</v>
      </c>
      <c r="N32" s="92">
        <f t="array" ref="N32">IFERROR(ROUND(INDEX(FCSTSDV!$D$2:$L$2001,MATCH('ống nhựa túi bóng'!$C32,FCSTSDV!$C$2:$C$2001,0),MATCH('ống nhựa túi bóng'!N$3,FCSTSDV!$D$1:$L$1,0)),1)/'ống nhựa túi bóng'!$D32,0)</f>
        <v>0</v>
      </c>
      <c r="O32" s="92">
        <f t="array" ref="O32">IFERROR(ROUND(INDEX(FCSTSDV!$D$2:$L$2001,MATCH('ống nhựa túi bóng'!$C32,FCSTSDV!$C$2:$C$2001,0),MATCH('ống nhựa túi bóng'!O$3,FCSTSDV!$D$1:$L$1,0)),1)/'ống nhựa túi bóng'!$D32,0)</f>
        <v>0</v>
      </c>
      <c r="P32" s="92">
        <f t="array" ref="P32">IFERROR(ROUND(INDEX(FCSTSDV!$D$2:$L$2001,MATCH('ống nhựa túi bóng'!$C32,FCSTSDV!$C$2:$C$2001,0),MATCH('ống nhựa túi bóng'!P$3,FCSTSDV!$D$1:$L$1,0)),1)/'ống nhựa túi bóng'!$D32,0)</f>
        <v>0</v>
      </c>
      <c r="Q32" s="92">
        <f t="array" ref="Q32">IFERROR(ROUND(INDEX(FCSTSDV!$D$2:$L$2001,MATCH('ống nhựa túi bóng'!$C32,FCSTSDV!$C$2:$C$2001,0),MATCH('ống nhựa túi bóng'!Q$3,FCSTSDV!$D$1:$L$1,0)),1)/'ống nhựa túi bóng'!$D32,0)</f>
        <v>0</v>
      </c>
      <c r="R32" s="92">
        <f t="array" ref="R32">IFERROR(ROUND(INDEX(FCSTSDV!$D$2:$L$2001,MATCH('ống nhựa túi bóng'!$C32,FCSTSDV!$C$2:$C$2001,0),MATCH('ống nhựa túi bóng'!R$3,FCSTSDV!$D$1:$L$1,0)),1)/'ống nhựa túi bóng'!$D32,0)</f>
        <v>0</v>
      </c>
      <c r="S32" s="92">
        <f t="array" ref="S32">IFERROR(ROUND(INDEX(FCSTSDV!$D$2:$L$2001,MATCH('ống nhựa túi bóng'!$C32,FCSTSDV!$C$2:$C$2001,0),MATCH('ống nhựa túi bóng'!S$3,FCSTSDV!$D$1:$L$1,0)),1)/'ống nhựa túi bóng'!$D32,0)</f>
        <v>0</v>
      </c>
      <c r="T32" s="92">
        <f t="shared" si="0"/>
        <v>0</v>
      </c>
    </row>
    <row r="33" spans="1:20" ht="20.100000000000001" hidden="1" customHeight="1">
      <c r="A33" s="818"/>
      <c r="B33" s="1072"/>
      <c r="C33" s="46" t="s">
        <v>743</v>
      </c>
      <c r="D33" s="49">
        <v>1000</v>
      </c>
      <c r="E33" s="784"/>
      <c r="F33" s="784"/>
      <c r="G33" s="784"/>
      <c r="H33" s="92">
        <f t="array" ref="H33">IFERROR(ROUND(INDEX(FCSTSDV!$D$2:$L$2001,MATCH('ống nhựa túi bóng'!$C33,FCSTSDV!$C$2:$C$2001,0),MATCH('ống nhựa túi bóng'!H$3,FCSTSDV!$D$1:$L$1,0)),1)/'ống nhựa túi bóng'!$D33,0)</f>
        <v>10</v>
      </c>
      <c r="I33" s="92">
        <f t="array" ref="I33">IFERROR(ROUND(INDEX(FCSTSDV!$D$2:$L$2001,MATCH('ống nhựa túi bóng'!$C33,FCSTSDV!$C$2:$C$2001,0),MATCH('ống nhựa túi bóng'!I$3,FCSTSDV!$D$1:$L$1,0)),1)/'ống nhựa túi bóng'!$D33,0)</f>
        <v>10</v>
      </c>
      <c r="J33" s="92">
        <f t="array" ref="J33">IFERROR(ROUND(INDEX(FCSTSDV!$D$2:$L$2001,MATCH('ống nhựa túi bóng'!$C33,FCSTSDV!$C$2:$C$2001,0),MATCH('ống nhựa túi bóng'!J$3,FCSTSDV!$D$1:$L$1,0)),1)/'ống nhựa túi bóng'!$D33,0)</f>
        <v>10</v>
      </c>
      <c r="K33" s="92">
        <f t="array" ref="K33">IFERROR(ROUND(INDEX(FCSTSDV!$D$2:$L$2001,MATCH('ống nhựa túi bóng'!$C33,FCSTSDV!$C$2:$C$2001,0),MATCH('ống nhựa túi bóng'!K$3,FCSTSDV!$D$1:$L$1,0)),1)/'ống nhựa túi bóng'!$D33,0)</f>
        <v>10</v>
      </c>
      <c r="L33" s="92">
        <f t="array" ref="L33">IFERROR(ROUND(INDEX(FCSTSDV!$D$2:$L$2001,MATCH('ống nhựa túi bóng'!$C33,FCSTSDV!$C$2:$C$2001,0),MATCH('ống nhựa túi bóng'!L$3,FCSTSDV!$D$1:$L$1,0)),1)/'ống nhựa túi bóng'!$D33,0)</f>
        <v>10</v>
      </c>
      <c r="M33" s="92">
        <f t="array" ref="M33">IFERROR(ROUND(INDEX(FCSTSDV!$D$2:$L$2001,MATCH('ống nhựa túi bóng'!$C33,FCSTSDV!$C$2:$C$2001,0),MATCH('ống nhựa túi bóng'!M$3,FCSTSDV!$D$1:$L$1,0)),1)/'ống nhựa túi bóng'!$D33,0)</f>
        <v>10</v>
      </c>
      <c r="N33" s="92">
        <f t="array" ref="N33">IFERROR(ROUND(INDEX(FCSTSDV!$D$2:$L$2001,MATCH('ống nhựa túi bóng'!$C33,FCSTSDV!$C$2:$C$2001,0),MATCH('ống nhựa túi bóng'!N$3,FCSTSDV!$D$1:$L$1,0)),1)/'ống nhựa túi bóng'!$D33,0)</f>
        <v>65</v>
      </c>
      <c r="O33" s="92">
        <f t="array" ref="O33">IFERROR(ROUND(INDEX(FCSTSDV!$D$2:$L$2001,MATCH('ống nhựa túi bóng'!$C33,FCSTSDV!$C$2:$C$2001,0),MATCH('ống nhựa túi bóng'!O$3,FCSTSDV!$D$1:$L$1,0)),1)/'ống nhựa túi bóng'!$D33,0)</f>
        <v>70</v>
      </c>
      <c r="P33" s="92">
        <f t="array" ref="P33">IFERROR(ROUND(INDEX(FCSTSDV!$D$2:$L$2001,MATCH('ống nhựa túi bóng'!$C33,FCSTSDV!$C$2:$C$2001,0),MATCH('ống nhựa túi bóng'!P$3,FCSTSDV!$D$1:$L$1,0)),1)/'ống nhựa túi bóng'!$D33,0)</f>
        <v>70</v>
      </c>
      <c r="Q33" s="92">
        <f t="array" ref="Q33">IFERROR(ROUND(INDEX(FCSTSDV!$D$2:$L$2001,MATCH('ống nhựa túi bóng'!$C33,FCSTSDV!$C$2:$C$2001,0),MATCH('ống nhựa túi bóng'!Q$3,FCSTSDV!$D$1:$L$1,0)),1)/'ống nhựa túi bóng'!$D33,0)</f>
        <v>0</v>
      </c>
      <c r="R33" s="92">
        <f t="array" ref="R33">IFERROR(ROUND(INDEX(FCSTSDV!$D$2:$L$2001,MATCH('ống nhựa túi bóng'!$C33,FCSTSDV!$C$2:$C$2001,0),MATCH('ống nhựa túi bóng'!R$3,FCSTSDV!$D$1:$L$1,0)),1)/'ống nhựa túi bóng'!$D33,0)</f>
        <v>0</v>
      </c>
      <c r="S33" s="92">
        <f t="array" ref="S33">IFERROR(ROUND(INDEX(FCSTSDV!$D$2:$L$2001,MATCH('ống nhựa túi bóng'!$C33,FCSTSDV!$C$2:$C$2001,0),MATCH('ống nhựa túi bóng'!S$3,FCSTSDV!$D$1:$L$1,0)),1)/'ống nhựa túi bóng'!$D33,0)</f>
        <v>0</v>
      </c>
      <c r="T33" s="92">
        <f t="shared" si="0"/>
        <v>265</v>
      </c>
    </row>
    <row r="34" spans="1:20" ht="20.100000000000001" customHeight="1">
      <c r="A34" s="818"/>
      <c r="B34" s="1072"/>
      <c r="C34" s="46" t="s">
        <v>1215</v>
      </c>
      <c r="D34" s="49">
        <v>500</v>
      </c>
      <c r="E34" s="784"/>
      <c r="F34" s="784"/>
      <c r="G34" s="784"/>
      <c r="H34" s="92">
        <f t="array" ref="H34">IFERROR(ROUND(INDEX(FCSTSDV!$D$2:$L$2001,MATCH('ống nhựa túi bóng'!$C34,FCSTSDV!$C$2:$C$2001,0),MATCH('ống nhựa túi bóng'!H$3,FCSTSDV!$D$1:$L$1,0)),1)/'ống nhựa túi bóng'!$D34,0)</f>
        <v>0</v>
      </c>
      <c r="I34" s="92">
        <f t="array" ref="I34">IFERROR(ROUND(INDEX(FCSTSDV!$D$2:$L$2001,MATCH('ống nhựa túi bóng'!$C34,FCSTSDV!$C$2:$C$2001,0),MATCH('ống nhựa túi bóng'!I$3,FCSTSDV!$D$1:$L$1,0)),1)/'ống nhựa túi bóng'!$D34,0)</f>
        <v>0</v>
      </c>
      <c r="J34" s="92">
        <f t="array" ref="J34">IFERROR(ROUND(INDEX(FCSTSDV!$D$2:$L$2001,MATCH('ống nhựa túi bóng'!$C34,FCSTSDV!$C$2:$C$2001,0),MATCH('ống nhựa túi bóng'!J$3,FCSTSDV!$D$1:$L$1,0)),1)/'ống nhựa túi bóng'!$D34,0)</f>
        <v>0</v>
      </c>
      <c r="K34" s="92">
        <f t="array" ref="K34">IFERROR(ROUND(INDEX(FCSTSDV!$D$2:$L$2001,MATCH('ống nhựa túi bóng'!$C34,FCSTSDV!$C$2:$C$2001,0),MATCH('ống nhựa túi bóng'!K$3,FCSTSDV!$D$1:$L$1,0)),1)/'ống nhựa túi bóng'!$D34,0)</f>
        <v>0</v>
      </c>
      <c r="L34" s="92">
        <f t="array" ref="L34">IFERROR(ROUND(INDEX(FCSTSDV!$D$2:$L$2001,MATCH('ống nhựa túi bóng'!$C34,FCSTSDV!$C$2:$C$2001,0),MATCH('ống nhựa túi bóng'!L$3,FCSTSDV!$D$1:$L$1,0)),1)/'ống nhựa túi bóng'!$D34,0)</f>
        <v>0</v>
      </c>
      <c r="M34" s="92">
        <f t="array" ref="M34">IFERROR(ROUND(INDEX(FCSTSDV!$D$2:$L$2001,MATCH('ống nhựa túi bóng'!$C34,FCSTSDV!$C$2:$C$2001,0),MATCH('ống nhựa túi bóng'!M$3,FCSTSDV!$D$1:$L$1,0)),1)/'ống nhựa túi bóng'!$D34,0)</f>
        <v>0</v>
      </c>
      <c r="N34" s="92">
        <f t="array" ref="N34">IFERROR(ROUND(INDEX(FCSTSDV!$D$2:$L$2001,MATCH('ống nhựa túi bóng'!$C34,FCSTSDV!$C$2:$C$2001,0),MATCH('ống nhựa túi bóng'!N$3,FCSTSDV!$D$1:$L$1,0)),1)/'ống nhựa túi bóng'!$D34,0)</f>
        <v>0</v>
      </c>
      <c r="O34" s="92">
        <f t="array" ref="O34">IFERROR(ROUND(INDEX(FCSTSDV!$D$2:$L$2001,MATCH('ống nhựa túi bóng'!$C34,FCSTSDV!$C$2:$C$2001,0),MATCH('ống nhựa túi bóng'!O$3,FCSTSDV!$D$1:$L$1,0)),1)/'ống nhựa túi bóng'!$D34,0)</f>
        <v>0</v>
      </c>
      <c r="P34" s="92">
        <f t="array" ref="P34">IFERROR(ROUND(INDEX(FCSTSDV!$D$2:$L$2001,MATCH('ống nhựa túi bóng'!$C34,FCSTSDV!$C$2:$C$2001,0),MATCH('ống nhựa túi bóng'!P$3,FCSTSDV!$D$1:$L$1,0)),1)/'ống nhựa túi bóng'!$D34,0)</f>
        <v>0</v>
      </c>
      <c r="Q34" s="92">
        <f t="array" ref="Q34">IFERROR(ROUND(INDEX(FCSTSDV!$D$2:$L$2001,MATCH('ống nhựa túi bóng'!$C34,FCSTSDV!$C$2:$C$2001,0),MATCH('ống nhựa túi bóng'!Q$3,FCSTSDV!$D$1:$L$1,0)),1)/'ống nhựa túi bóng'!$D34,0)</f>
        <v>0</v>
      </c>
      <c r="R34" s="92">
        <f t="array" ref="R34">IFERROR(ROUND(INDEX(FCSTSDV!$D$2:$L$2001,MATCH('ống nhựa túi bóng'!$C34,FCSTSDV!$C$2:$C$2001,0),MATCH('ống nhựa túi bóng'!R$3,FCSTSDV!$D$1:$L$1,0)),1)/'ống nhựa túi bóng'!$D34,0)</f>
        <v>0</v>
      </c>
      <c r="S34" s="92">
        <f t="array" ref="S34">IFERROR(ROUND(INDEX(FCSTSDV!$D$2:$L$2001,MATCH('ống nhựa túi bóng'!$C34,FCSTSDV!$C$2:$C$2001,0),MATCH('ống nhựa túi bóng'!S$3,FCSTSDV!$D$1:$L$1,0)),1)/'ống nhựa túi bóng'!$D34,0)</f>
        <v>0</v>
      </c>
      <c r="T34" s="92">
        <f t="shared" si="0"/>
        <v>0</v>
      </c>
    </row>
    <row r="35" spans="1:20" ht="20.100000000000001" hidden="1" customHeight="1">
      <c r="A35" s="818"/>
      <c r="B35" s="1072"/>
      <c r="C35" s="46" t="s">
        <v>746</v>
      </c>
      <c r="D35" s="49">
        <v>1000</v>
      </c>
      <c r="E35" s="784"/>
      <c r="F35" s="784"/>
      <c r="G35" s="784"/>
      <c r="H35" s="92">
        <f t="array" ref="H35">IFERROR(ROUND(INDEX(FCSTSDV!$D$2:$L$2001,MATCH('ống nhựa túi bóng'!$C35,FCSTSDV!$C$2:$C$2001,0),MATCH('ống nhựa túi bóng'!H$3,FCSTSDV!$D$1:$L$1,0)),1)/'ống nhựa túi bóng'!$D35,0)</f>
        <v>10</v>
      </c>
      <c r="I35" s="92">
        <f t="array" ref="I35">IFERROR(ROUND(INDEX(FCSTSDV!$D$2:$L$2001,MATCH('ống nhựa túi bóng'!$C35,FCSTSDV!$C$2:$C$2001,0),MATCH('ống nhựa túi bóng'!I$3,FCSTSDV!$D$1:$L$1,0)),1)/'ống nhựa túi bóng'!$D35,0)</f>
        <v>10</v>
      </c>
      <c r="J35" s="92">
        <f t="array" ref="J35">IFERROR(ROUND(INDEX(FCSTSDV!$D$2:$L$2001,MATCH('ống nhựa túi bóng'!$C35,FCSTSDV!$C$2:$C$2001,0),MATCH('ống nhựa túi bóng'!J$3,FCSTSDV!$D$1:$L$1,0)),1)/'ống nhựa túi bóng'!$D35,0)</f>
        <v>10</v>
      </c>
      <c r="K35" s="92">
        <f t="array" ref="K35">IFERROR(ROUND(INDEX(FCSTSDV!$D$2:$L$2001,MATCH('ống nhựa túi bóng'!$C35,FCSTSDV!$C$2:$C$2001,0),MATCH('ống nhựa túi bóng'!K$3,FCSTSDV!$D$1:$L$1,0)),1)/'ống nhựa túi bóng'!$D35,0)</f>
        <v>10</v>
      </c>
      <c r="L35" s="92">
        <f t="array" ref="L35">IFERROR(ROUND(INDEX(FCSTSDV!$D$2:$L$2001,MATCH('ống nhựa túi bóng'!$C35,FCSTSDV!$C$2:$C$2001,0),MATCH('ống nhựa túi bóng'!L$3,FCSTSDV!$D$1:$L$1,0)),1)/'ống nhựa túi bóng'!$D35,0)</f>
        <v>10</v>
      </c>
      <c r="M35" s="92">
        <f t="array" ref="M35">IFERROR(ROUND(INDEX(FCSTSDV!$D$2:$L$2001,MATCH('ống nhựa túi bóng'!$C35,FCSTSDV!$C$2:$C$2001,0),MATCH('ống nhựa túi bóng'!M$3,FCSTSDV!$D$1:$L$1,0)),1)/'ống nhựa túi bóng'!$D35,0)</f>
        <v>10</v>
      </c>
      <c r="N35" s="92">
        <f t="array" ref="N35">IFERROR(ROUND(INDEX(FCSTSDV!$D$2:$L$2001,MATCH('ống nhựa túi bóng'!$C35,FCSTSDV!$C$2:$C$2001,0),MATCH('ống nhựa túi bóng'!N$3,FCSTSDV!$D$1:$L$1,0)),1)/'ống nhựa túi bóng'!$D35,0)</f>
        <v>67</v>
      </c>
      <c r="O35" s="92">
        <f t="array" ref="O35">IFERROR(ROUND(INDEX(FCSTSDV!$D$2:$L$2001,MATCH('ống nhựa túi bóng'!$C35,FCSTSDV!$C$2:$C$2001,0),MATCH('ống nhựa túi bóng'!O$3,FCSTSDV!$D$1:$L$1,0)),1)/'ống nhựa túi bóng'!$D35,0)</f>
        <v>70</v>
      </c>
      <c r="P35" s="92">
        <f t="array" ref="P35">IFERROR(ROUND(INDEX(FCSTSDV!$D$2:$L$2001,MATCH('ống nhựa túi bóng'!$C35,FCSTSDV!$C$2:$C$2001,0),MATCH('ống nhựa túi bóng'!P$3,FCSTSDV!$D$1:$L$1,0)),1)/'ống nhựa túi bóng'!$D35,0)</f>
        <v>70</v>
      </c>
      <c r="Q35" s="92">
        <f t="array" ref="Q35">IFERROR(ROUND(INDEX(FCSTSDV!$D$2:$L$2001,MATCH('ống nhựa túi bóng'!$C35,FCSTSDV!$C$2:$C$2001,0),MATCH('ống nhựa túi bóng'!Q$3,FCSTSDV!$D$1:$L$1,0)),1)/'ống nhựa túi bóng'!$D35,0)</f>
        <v>0</v>
      </c>
      <c r="R35" s="92">
        <f t="array" ref="R35">IFERROR(ROUND(INDEX(FCSTSDV!$D$2:$L$2001,MATCH('ống nhựa túi bóng'!$C35,FCSTSDV!$C$2:$C$2001,0),MATCH('ống nhựa túi bóng'!R$3,FCSTSDV!$D$1:$L$1,0)),1)/'ống nhựa túi bóng'!$D35,0)</f>
        <v>0</v>
      </c>
      <c r="S35" s="92">
        <f t="array" ref="S35">IFERROR(ROUND(INDEX(FCSTSDV!$D$2:$L$2001,MATCH('ống nhựa túi bóng'!$C35,FCSTSDV!$C$2:$C$2001,0),MATCH('ống nhựa túi bóng'!S$3,FCSTSDV!$D$1:$L$1,0)),1)/'ống nhựa túi bóng'!$D35,0)</f>
        <v>0</v>
      </c>
      <c r="T35" s="92">
        <f t="shared" si="0"/>
        <v>267</v>
      </c>
    </row>
    <row r="36" spans="1:20" ht="20.100000000000001" customHeight="1">
      <c r="A36" s="818"/>
      <c r="B36" s="1072"/>
      <c r="C36" s="46" t="s">
        <v>916</v>
      </c>
      <c r="D36" s="49">
        <v>200</v>
      </c>
      <c r="E36" s="784"/>
      <c r="F36" s="784"/>
      <c r="G36" s="784"/>
      <c r="H36" s="92">
        <f t="array" ref="H36">IFERROR(ROUND(INDEX(FCSTSDV!$D$2:$L$2001,MATCH('ống nhựa túi bóng'!$C36,FCSTSDV!$C$2:$C$2001,0),MATCH('ống nhựa túi bóng'!H$3,FCSTSDV!$D$1:$L$1,0)),1)/'ống nhựa túi bóng'!$D36,0)</f>
        <v>0</v>
      </c>
      <c r="I36" s="92">
        <f t="array" ref="I36">IFERROR(ROUND(INDEX(FCSTSDV!$D$2:$L$2001,MATCH('ống nhựa túi bóng'!$C36,FCSTSDV!$C$2:$C$2001,0),MATCH('ống nhựa túi bóng'!I$3,FCSTSDV!$D$1:$L$1,0)),1)/'ống nhựa túi bóng'!$D36,0)</f>
        <v>0</v>
      </c>
      <c r="J36" s="92">
        <f t="array" ref="J36">IFERROR(ROUND(INDEX(FCSTSDV!$D$2:$L$2001,MATCH('ống nhựa túi bóng'!$C36,FCSTSDV!$C$2:$C$2001,0),MATCH('ống nhựa túi bóng'!J$3,FCSTSDV!$D$1:$L$1,0)),1)/'ống nhựa túi bóng'!$D36,0)</f>
        <v>0</v>
      </c>
      <c r="K36" s="92">
        <f t="array" ref="K36">IFERROR(ROUND(INDEX(FCSTSDV!$D$2:$L$2001,MATCH('ống nhựa túi bóng'!$C36,FCSTSDV!$C$2:$C$2001,0),MATCH('ống nhựa túi bóng'!K$3,FCSTSDV!$D$1:$L$1,0)),1)/'ống nhựa túi bóng'!$D36,0)</f>
        <v>0</v>
      </c>
      <c r="L36" s="92">
        <f t="array" ref="L36">IFERROR(ROUND(INDEX(FCSTSDV!$D$2:$L$2001,MATCH('ống nhựa túi bóng'!$C36,FCSTSDV!$C$2:$C$2001,0),MATCH('ống nhựa túi bóng'!L$3,FCSTSDV!$D$1:$L$1,0)),1)/'ống nhựa túi bóng'!$D36,0)</f>
        <v>0</v>
      </c>
      <c r="M36" s="92">
        <f t="array" ref="M36">IFERROR(ROUND(INDEX(FCSTSDV!$D$2:$L$2001,MATCH('ống nhựa túi bóng'!$C36,FCSTSDV!$C$2:$C$2001,0),MATCH('ống nhựa túi bóng'!M$3,FCSTSDV!$D$1:$L$1,0)),1)/'ống nhựa túi bóng'!$D36,0)</f>
        <v>0</v>
      </c>
      <c r="N36" s="92">
        <f t="array" ref="N36">IFERROR(ROUND(INDEX(FCSTSDV!$D$2:$L$2001,MATCH('ống nhựa túi bóng'!$C36,FCSTSDV!$C$2:$C$2001,0),MATCH('ống nhựa túi bóng'!N$3,FCSTSDV!$D$1:$L$1,0)),1)/'ống nhựa túi bóng'!$D36,0)</f>
        <v>0</v>
      </c>
      <c r="O36" s="92">
        <f t="array" ref="O36">IFERROR(ROUND(INDEX(FCSTSDV!$D$2:$L$2001,MATCH('ống nhựa túi bóng'!$C36,FCSTSDV!$C$2:$C$2001,0),MATCH('ống nhựa túi bóng'!O$3,FCSTSDV!$D$1:$L$1,0)),1)/'ống nhựa túi bóng'!$D36,0)</f>
        <v>0</v>
      </c>
      <c r="P36" s="92">
        <f t="array" ref="P36">IFERROR(ROUND(INDEX(FCSTSDV!$D$2:$L$2001,MATCH('ống nhựa túi bóng'!$C36,FCSTSDV!$C$2:$C$2001,0),MATCH('ống nhựa túi bóng'!P$3,FCSTSDV!$D$1:$L$1,0)),1)/'ống nhựa túi bóng'!$D36,0)</f>
        <v>0</v>
      </c>
      <c r="Q36" s="92">
        <f t="array" ref="Q36">IFERROR(ROUND(INDEX(FCSTSDV!$D$2:$L$2001,MATCH('ống nhựa túi bóng'!$C36,FCSTSDV!$C$2:$C$2001,0),MATCH('ống nhựa túi bóng'!Q$3,FCSTSDV!$D$1:$L$1,0)),1)/'ống nhựa túi bóng'!$D36,0)</f>
        <v>0</v>
      </c>
      <c r="R36" s="92">
        <f t="array" ref="R36">IFERROR(ROUND(INDEX(FCSTSDV!$D$2:$L$2001,MATCH('ống nhựa túi bóng'!$C36,FCSTSDV!$C$2:$C$2001,0),MATCH('ống nhựa túi bóng'!R$3,FCSTSDV!$D$1:$L$1,0)),1)/'ống nhựa túi bóng'!$D36,0)</f>
        <v>0</v>
      </c>
      <c r="S36" s="92">
        <f t="array" ref="S36">IFERROR(ROUND(INDEX(FCSTSDV!$D$2:$L$2001,MATCH('ống nhựa túi bóng'!$C36,FCSTSDV!$C$2:$C$2001,0),MATCH('ống nhựa túi bóng'!S$3,FCSTSDV!$D$1:$L$1,0)),1)/'ống nhựa túi bóng'!$D36,0)</f>
        <v>0</v>
      </c>
      <c r="T36" s="92">
        <f t="shared" si="0"/>
        <v>0</v>
      </c>
    </row>
    <row r="37" spans="1:20" ht="20.100000000000001" customHeight="1">
      <c r="A37" s="818"/>
      <c r="B37" s="1072"/>
      <c r="C37" s="46" t="s">
        <v>23</v>
      </c>
      <c r="D37" s="49">
        <v>100</v>
      </c>
      <c r="E37" s="784"/>
      <c r="F37" s="784"/>
      <c r="G37" s="784"/>
      <c r="H37" s="92">
        <f t="array" ref="H37">IFERROR(ROUND(INDEX(FCSTSDV!$D$2:$L$2001,MATCH('ống nhựa túi bóng'!$C37,FCSTSDV!$C$2:$C$2001,0),MATCH('ống nhựa túi bóng'!H$3,FCSTSDV!$D$1:$L$1,0)),1)/'ống nhựa túi bóng'!$D37,0)</f>
        <v>0</v>
      </c>
      <c r="I37" s="92">
        <f t="array" ref="I37">IFERROR(ROUND(INDEX(FCSTSDV!$D$2:$L$2001,MATCH('ống nhựa túi bóng'!$C37,FCSTSDV!$C$2:$C$2001,0),MATCH('ống nhựa túi bóng'!I$3,FCSTSDV!$D$1:$L$1,0)),1)/'ống nhựa túi bóng'!$D37,0)</f>
        <v>0</v>
      </c>
      <c r="J37" s="92">
        <f t="array" ref="J37">IFERROR(ROUND(INDEX(FCSTSDV!$D$2:$L$2001,MATCH('ống nhựa túi bóng'!$C37,FCSTSDV!$C$2:$C$2001,0),MATCH('ống nhựa túi bóng'!J$3,FCSTSDV!$D$1:$L$1,0)),1)/'ống nhựa túi bóng'!$D37,0)</f>
        <v>0</v>
      </c>
      <c r="K37" s="92">
        <f t="array" ref="K37">IFERROR(ROUND(INDEX(FCSTSDV!$D$2:$L$2001,MATCH('ống nhựa túi bóng'!$C37,FCSTSDV!$C$2:$C$2001,0),MATCH('ống nhựa túi bóng'!K$3,FCSTSDV!$D$1:$L$1,0)),1)/'ống nhựa túi bóng'!$D37,0)</f>
        <v>0</v>
      </c>
      <c r="L37" s="92">
        <f t="array" ref="L37">IFERROR(ROUND(INDEX(FCSTSDV!$D$2:$L$2001,MATCH('ống nhựa túi bóng'!$C37,FCSTSDV!$C$2:$C$2001,0),MATCH('ống nhựa túi bóng'!L$3,FCSTSDV!$D$1:$L$1,0)),1)/'ống nhựa túi bóng'!$D37,0)</f>
        <v>0</v>
      </c>
      <c r="M37" s="92">
        <f t="array" ref="M37">IFERROR(ROUND(INDEX(FCSTSDV!$D$2:$L$2001,MATCH('ống nhựa túi bóng'!$C37,FCSTSDV!$C$2:$C$2001,0),MATCH('ống nhựa túi bóng'!M$3,FCSTSDV!$D$1:$L$1,0)),1)/'ống nhựa túi bóng'!$D37,0)</f>
        <v>0</v>
      </c>
      <c r="N37" s="92">
        <f t="array" ref="N37">IFERROR(ROUND(INDEX(FCSTSDV!$D$2:$L$2001,MATCH('ống nhựa túi bóng'!$C37,FCSTSDV!$C$2:$C$2001,0),MATCH('ống nhựa túi bóng'!N$3,FCSTSDV!$D$1:$L$1,0)),1)/'ống nhựa túi bóng'!$D37,0)</f>
        <v>0</v>
      </c>
      <c r="O37" s="92">
        <f t="array" ref="O37">IFERROR(ROUND(INDEX(FCSTSDV!$D$2:$L$2001,MATCH('ống nhựa túi bóng'!$C37,FCSTSDV!$C$2:$C$2001,0),MATCH('ống nhựa túi bóng'!O$3,FCSTSDV!$D$1:$L$1,0)),1)/'ống nhựa túi bóng'!$D37,0)</f>
        <v>0</v>
      </c>
      <c r="P37" s="92">
        <f t="array" ref="P37">IFERROR(ROUND(INDEX(FCSTSDV!$D$2:$L$2001,MATCH('ống nhựa túi bóng'!$C37,FCSTSDV!$C$2:$C$2001,0),MATCH('ống nhựa túi bóng'!P$3,FCSTSDV!$D$1:$L$1,0)),1)/'ống nhựa túi bóng'!$D37,0)</f>
        <v>0</v>
      </c>
      <c r="Q37" s="92">
        <f t="array" ref="Q37">IFERROR(ROUND(INDEX(FCSTSDV!$D$2:$L$2001,MATCH('ống nhựa túi bóng'!$C37,FCSTSDV!$C$2:$C$2001,0),MATCH('ống nhựa túi bóng'!Q$3,FCSTSDV!$D$1:$L$1,0)),1)/'ống nhựa túi bóng'!$D37,0)</f>
        <v>0</v>
      </c>
      <c r="R37" s="92">
        <f t="array" ref="R37">IFERROR(ROUND(INDEX(FCSTSDV!$D$2:$L$2001,MATCH('ống nhựa túi bóng'!$C37,FCSTSDV!$C$2:$C$2001,0),MATCH('ống nhựa túi bóng'!R$3,FCSTSDV!$D$1:$L$1,0)),1)/'ống nhựa túi bóng'!$D37,0)</f>
        <v>0</v>
      </c>
      <c r="S37" s="92">
        <f t="array" ref="S37">IFERROR(ROUND(INDEX(FCSTSDV!$D$2:$L$2001,MATCH('ống nhựa túi bóng'!$C37,FCSTSDV!$C$2:$C$2001,0),MATCH('ống nhựa túi bóng'!S$3,FCSTSDV!$D$1:$L$1,0)),1)/'ống nhựa túi bóng'!$D37,0)</f>
        <v>0</v>
      </c>
      <c r="T37" s="92">
        <f t="shared" si="0"/>
        <v>0</v>
      </c>
    </row>
    <row r="38" spans="1:20" ht="20.100000000000001" customHeight="1">
      <c r="A38" s="818"/>
      <c r="B38" s="1072"/>
      <c r="C38" s="46" t="s">
        <v>24</v>
      </c>
      <c r="D38" s="49">
        <v>100</v>
      </c>
      <c r="E38" s="784"/>
      <c r="F38" s="784"/>
      <c r="G38" s="784"/>
      <c r="H38" s="92">
        <f t="array" ref="H38">IFERROR(ROUND(INDEX(FCSTSDV!$D$2:$L$2001,MATCH('ống nhựa túi bóng'!$C38,FCSTSDV!$C$2:$C$2001,0),MATCH('ống nhựa túi bóng'!H$3,FCSTSDV!$D$1:$L$1,0)),1)/'ống nhựa túi bóng'!$D38,0)</f>
        <v>0</v>
      </c>
      <c r="I38" s="92">
        <f t="array" ref="I38">IFERROR(ROUND(INDEX(FCSTSDV!$D$2:$L$2001,MATCH('ống nhựa túi bóng'!$C38,FCSTSDV!$C$2:$C$2001,0),MATCH('ống nhựa túi bóng'!I$3,FCSTSDV!$D$1:$L$1,0)),1)/'ống nhựa túi bóng'!$D38,0)</f>
        <v>0</v>
      </c>
      <c r="J38" s="92">
        <f t="array" ref="J38">IFERROR(ROUND(INDEX(FCSTSDV!$D$2:$L$2001,MATCH('ống nhựa túi bóng'!$C38,FCSTSDV!$C$2:$C$2001,0),MATCH('ống nhựa túi bóng'!J$3,FCSTSDV!$D$1:$L$1,0)),1)/'ống nhựa túi bóng'!$D38,0)</f>
        <v>0</v>
      </c>
      <c r="K38" s="92">
        <f t="array" ref="K38">IFERROR(ROUND(INDEX(FCSTSDV!$D$2:$L$2001,MATCH('ống nhựa túi bóng'!$C38,FCSTSDV!$C$2:$C$2001,0),MATCH('ống nhựa túi bóng'!K$3,FCSTSDV!$D$1:$L$1,0)),1)/'ống nhựa túi bóng'!$D38,0)</f>
        <v>0</v>
      </c>
      <c r="L38" s="92">
        <f t="array" ref="L38">IFERROR(ROUND(INDEX(FCSTSDV!$D$2:$L$2001,MATCH('ống nhựa túi bóng'!$C38,FCSTSDV!$C$2:$C$2001,0),MATCH('ống nhựa túi bóng'!L$3,FCSTSDV!$D$1:$L$1,0)),1)/'ống nhựa túi bóng'!$D38,0)</f>
        <v>0</v>
      </c>
      <c r="M38" s="92">
        <f t="array" ref="M38">IFERROR(ROUND(INDEX(FCSTSDV!$D$2:$L$2001,MATCH('ống nhựa túi bóng'!$C38,FCSTSDV!$C$2:$C$2001,0),MATCH('ống nhựa túi bóng'!M$3,FCSTSDV!$D$1:$L$1,0)),1)/'ống nhựa túi bóng'!$D38,0)</f>
        <v>0</v>
      </c>
      <c r="N38" s="92">
        <f t="array" ref="N38">IFERROR(ROUND(INDEX(FCSTSDV!$D$2:$L$2001,MATCH('ống nhựa túi bóng'!$C38,FCSTSDV!$C$2:$C$2001,0),MATCH('ống nhựa túi bóng'!N$3,FCSTSDV!$D$1:$L$1,0)),1)/'ống nhựa túi bóng'!$D38,0)</f>
        <v>0</v>
      </c>
      <c r="O38" s="92">
        <f t="array" ref="O38">IFERROR(ROUND(INDEX(FCSTSDV!$D$2:$L$2001,MATCH('ống nhựa túi bóng'!$C38,FCSTSDV!$C$2:$C$2001,0),MATCH('ống nhựa túi bóng'!O$3,FCSTSDV!$D$1:$L$1,0)),1)/'ống nhựa túi bóng'!$D38,0)</f>
        <v>0</v>
      </c>
      <c r="P38" s="92">
        <f t="array" ref="P38">IFERROR(ROUND(INDEX(FCSTSDV!$D$2:$L$2001,MATCH('ống nhựa túi bóng'!$C38,FCSTSDV!$C$2:$C$2001,0),MATCH('ống nhựa túi bóng'!P$3,FCSTSDV!$D$1:$L$1,0)),1)/'ống nhựa túi bóng'!$D38,0)</f>
        <v>0</v>
      </c>
      <c r="Q38" s="92">
        <f t="array" ref="Q38">IFERROR(ROUND(INDEX(FCSTSDV!$D$2:$L$2001,MATCH('ống nhựa túi bóng'!$C38,FCSTSDV!$C$2:$C$2001,0),MATCH('ống nhựa túi bóng'!Q$3,FCSTSDV!$D$1:$L$1,0)),1)/'ống nhựa túi bóng'!$D38,0)</f>
        <v>0</v>
      </c>
      <c r="R38" s="92">
        <f t="array" ref="R38">IFERROR(ROUND(INDEX(FCSTSDV!$D$2:$L$2001,MATCH('ống nhựa túi bóng'!$C38,FCSTSDV!$C$2:$C$2001,0),MATCH('ống nhựa túi bóng'!R$3,FCSTSDV!$D$1:$L$1,0)),1)/'ống nhựa túi bóng'!$D38,0)</f>
        <v>0</v>
      </c>
      <c r="S38" s="92">
        <f t="array" ref="S38">IFERROR(ROUND(INDEX(FCSTSDV!$D$2:$L$2001,MATCH('ống nhựa túi bóng'!$C38,FCSTSDV!$C$2:$C$2001,0),MATCH('ống nhựa túi bóng'!S$3,FCSTSDV!$D$1:$L$1,0)),1)/'ống nhựa túi bóng'!$D38,0)</f>
        <v>0</v>
      </c>
      <c r="T38" s="92">
        <f t="shared" si="0"/>
        <v>0</v>
      </c>
    </row>
    <row r="39" spans="1:20" ht="20.100000000000001" customHeight="1">
      <c r="A39" s="818"/>
      <c r="B39" s="1072"/>
      <c r="C39" s="49" t="s">
        <v>25</v>
      </c>
      <c r="D39" s="49">
        <v>100</v>
      </c>
      <c r="E39" s="784"/>
      <c r="F39" s="784"/>
      <c r="G39" s="784"/>
      <c r="H39" s="92">
        <f t="array" ref="H39">IFERROR(ROUND(INDEX(FCSTSDV!$D$2:$L$2001,MATCH('ống nhựa túi bóng'!$C39,FCSTSDV!$C$2:$C$2001,0),MATCH('ống nhựa túi bóng'!H$3,FCSTSDV!$D$1:$L$1,0)),1)/'ống nhựa túi bóng'!$D39,0)</f>
        <v>0</v>
      </c>
      <c r="I39" s="92">
        <f t="array" ref="I39">IFERROR(ROUND(INDEX(FCSTSDV!$D$2:$L$2001,MATCH('ống nhựa túi bóng'!$C39,FCSTSDV!$C$2:$C$2001,0),MATCH('ống nhựa túi bóng'!I$3,FCSTSDV!$D$1:$L$1,0)),1)/'ống nhựa túi bóng'!$D39,0)</f>
        <v>0</v>
      </c>
      <c r="J39" s="92">
        <f t="array" ref="J39">IFERROR(ROUND(INDEX(FCSTSDV!$D$2:$L$2001,MATCH('ống nhựa túi bóng'!$C39,FCSTSDV!$C$2:$C$2001,0),MATCH('ống nhựa túi bóng'!J$3,FCSTSDV!$D$1:$L$1,0)),1)/'ống nhựa túi bóng'!$D39,0)</f>
        <v>0</v>
      </c>
      <c r="K39" s="92">
        <f t="array" ref="K39">IFERROR(ROUND(INDEX(FCSTSDV!$D$2:$L$2001,MATCH('ống nhựa túi bóng'!$C39,FCSTSDV!$C$2:$C$2001,0),MATCH('ống nhựa túi bóng'!K$3,FCSTSDV!$D$1:$L$1,0)),1)/'ống nhựa túi bóng'!$D39,0)</f>
        <v>0</v>
      </c>
      <c r="L39" s="92">
        <f t="array" ref="L39">IFERROR(ROUND(INDEX(FCSTSDV!$D$2:$L$2001,MATCH('ống nhựa túi bóng'!$C39,FCSTSDV!$C$2:$C$2001,0),MATCH('ống nhựa túi bóng'!L$3,FCSTSDV!$D$1:$L$1,0)),1)/'ống nhựa túi bóng'!$D39,0)</f>
        <v>0</v>
      </c>
      <c r="M39" s="92">
        <f t="array" ref="M39">IFERROR(ROUND(INDEX(FCSTSDV!$D$2:$L$2001,MATCH('ống nhựa túi bóng'!$C39,FCSTSDV!$C$2:$C$2001,0),MATCH('ống nhựa túi bóng'!M$3,FCSTSDV!$D$1:$L$1,0)),1)/'ống nhựa túi bóng'!$D39,0)</f>
        <v>0</v>
      </c>
      <c r="N39" s="92">
        <f t="array" ref="N39">IFERROR(ROUND(INDEX(FCSTSDV!$D$2:$L$2001,MATCH('ống nhựa túi bóng'!$C39,FCSTSDV!$C$2:$C$2001,0),MATCH('ống nhựa túi bóng'!N$3,FCSTSDV!$D$1:$L$1,0)),1)/'ống nhựa túi bóng'!$D39,0)</f>
        <v>0</v>
      </c>
      <c r="O39" s="92">
        <f t="array" ref="O39">IFERROR(ROUND(INDEX(FCSTSDV!$D$2:$L$2001,MATCH('ống nhựa túi bóng'!$C39,FCSTSDV!$C$2:$C$2001,0),MATCH('ống nhựa túi bóng'!O$3,FCSTSDV!$D$1:$L$1,0)),1)/'ống nhựa túi bóng'!$D39,0)</f>
        <v>0</v>
      </c>
      <c r="P39" s="92">
        <f t="array" ref="P39">IFERROR(ROUND(INDEX(FCSTSDV!$D$2:$L$2001,MATCH('ống nhựa túi bóng'!$C39,FCSTSDV!$C$2:$C$2001,0),MATCH('ống nhựa túi bóng'!P$3,FCSTSDV!$D$1:$L$1,0)),1)/'ống nhựa túi bóng'!$D39,0)</f>
        <v>0</v>
      </c>
      <c r="Q39" s="92">
        <f t="array" ref="Q39">IFERROR(ROUND(INDEX(FCSTSDV!$D$2:$L$2001,MATCH('ống nhựa túi bóng'!$C39,FCSTSDV!$C$2:$C$2001,0),MATCH('ống nhựa túi bóng'!Q$3,FCSTSDV!$D$1:$L$1,0)),1)/'ống nhựa túi bóng'!$D39,0)</f>
        <v>0</v>
      </c>
      <c r="R39" s="92">
        <f t="array" ref="R39">IFERROR(ROUND(INDEX(FCSTSDV!$D$2:$L$2001,MATCH('ống nhựa túi bóng'!$C39,FCSTSDV!$C$2:$C$2001,0),MATCH('ống nhựa túi bóng'!R$3,FCSTSDV!$D$1:$L$1,0)),1)/'ống nhựa túi bóng'!$D39,0)</f>
        <v>0</v>
      </c>
      <c r="S39" s="92">
        <f t="array" ref="S39">IFERROR(ROUND(INDEX(FCSTSDV!$D$2:$L$2001,MATCH('ống nhựa túi bóng'!$C39,FCSTSDV!$C$2:$C$2001,0),MATCH('ống nhựa túi bóng'!S$3,FCSTSDV!$D$1:$L$1,0)),1)/'ống nhựa túi bóng'!$D39,0)</f>
        <v>0</v>
      </c>
      <c r="T39" s="92">
        <f t="shared" si="0"/>
        <v>0</v>
      </c>
    </row>
    <row r="40" spans="1:20" ht="20.100000000000001" hidden="1" customHeight="1">
      <c r="A40" s="818"/>
      <c r="B40" s="1072"/>
      <c r="C40" s="49" t="s">
        <v>686</v>
      </c>
      <c r="D40" s="49">
        <v>100</v>
      </c>
      <c r="E40" s="784"/>
      <c r="F40" s="784"/>
      <c r="G40" s="784"/>
      <c r="H40" s="92">
        <f t="array" ref="H40">IFERROR(ROUND(INDEX(FCSTSDV!$D$2:$L$2001,MATCH('ống nhựa túi bóng'!$C40,FCSTSDV!$C$2:$C$2001,0),MATCH('ống nhựa túi bóng'!H$3,FCSTSDV!$D$1:$L$1,0)),1)/'ống nhựa túi bóng'!$D40,0)</f>
        <v>120</v>
      </c>
      <c r="I40" s="92">
        <f t="array" ref="I40">IFERROR(ROUND(INDEX(FCSTSDV!$D$2:$L$2001,MATCH('ống nhựa túi bóng'!$C40,FCSTSDV!$C$2:$C$2001,0),MATCH('ống nhựa túi bóng'!I$3,FCSTSDV!$D$1:$L$1,0)),1)/'ống nhựa túi bóng'!$D40,0)</f>
        <v>120</v>
      </c>
      <c r="J40" s="92">
        <f t="array" ref="J40">IFERROR(ROUND(INDEX(FCSTSDV!$D$2:$L$2001,MATCH('ống nhựa túi bóng'!$C40,FCSTSDV!$C$2:$C$2001,0),MATCH('ống nhựa túi bóng'!J$3,FCSTSDV!$D$1:$L$1,0)),1)/'ống nhựa túi bóng'!$D40,0)</f>
        <v>120</v>
      </c>
      <c r="K40" s="92">
        <f t="array" ref="K40">IFERROR(ROUND(INDEX(FCSTSDV!$D$2:$L$2001,MATCH('ống nhựa túi bóng'!$C40,FCSTSDV!$C$2:$C$2001,0),MATCH('ống nhựa túi bóng'!K$3,FCSTSDV!$D$1:$L$1,0)),1)/'ống nhựa túi bóng'!$D40,0)</f>
        <v>120</v>
      </c>
      <c r="L40" s="92">
        <f t="array" ref="L40">IFERROR(ROUND(INDEX(FCSTSDV!$D$2:$L$2001,MATCH('ống nhựa túi bóng'!$C40,FCSTSDV!$C$2:$C$2001,0),MATCH('ống nhựa túi bóng'!L$3,FCSTSDV!$D$1:$L$1,0)),1)/'ống nhựa túi bóng'!$D40,0)</f>
        <v>120</v>
      </c>
      <c r="M40" s="92">
        <f t="array" ref="M40">IFERROR(ROUND(INDEX(FCSTSDV!$D$2:$L$2001,MATCH('ống nhựa túi bóng'!$C40,FCSTSDV!$C$2:$C$2001,0),MATCH('ống nhựa túi bóng'!M$3,FCSTSDV!$D$1:$L$1,0)),1)/'ống nhựa túi bóng'!$D40,0)</f>
        <v>120</v>
      </c>
      <c r="N40" s="92">
        <f t="array" ref="N40">IFERROR(ROUND(INDEX(FCSTSDV!$D$2:$L$2001,MATCH('ống nhựa túi bóng'!$C40,FCSTSDV!$C$2:$C$2001,0),MATCH('ống nhựa túi bóng'!N$3,FCSTSDV!$D$1:$L$1,0)),1)/'ống nhựa túi bóng'!$D40,0)</f>
        <v>810</v>
      </c>
      <c r="O40" s="92">
        <f t="array" ref="O40">IFERROR(ROUND(INDEX(FCSTSDV!$D$2:$L$2001,MATCH('ống nhựa túi bóng'!$C40,FCSTSDV!$C$2:$C$2001,0),MATCH('ống nhựa túi bóng'!O$3,FCSTSDV!$D$1:$L$1,0)),1)/'ống nhựa túi bóng'!$D40,0)</f>
        <v>630</v>
      </c>
      <c r="P40" s="92">
        <f t="array" ref="P40">IFERROR(ROUND(INDEX(FCSTSDV!$D$2:$L$2001,MATCH('ống nhựa túi bóng'!$C40,FCSTSDV!$C$2:$C$2001,0),MATCH('ống nhựa túi bóng'!P$3,FCSTSDV!$D$1:$L$1,0)),1)/'ống nhựa túi bóng'!$D40,0)</f>
        <v>450</v>
      </c>
      <c r="Q40" s="92">
        <f t="array" ref="Q40">IFERROR(ROUND(INDEX(FCSTSDV!$D$2:$L$2001,MATCH('ống nhựa túi bóng'!$C40,FCSTSDV!$C$2:$C$2001,0),MATCH('ống nhựa túi bóng'!Q$3,FCSTSDV!$D$1:$L$1,0)),1)/'ống nhựa túi bóng'!$D40,0)</f>
        <v>0</v>
      </c>
      <c r="R40" s="92">
        <f t="array" ref="R40">IFERROR(ROUND(INDEX(FCSTSDV!$D$2:$L$2001,MATCH('ống nhựa túi bóng'!$C40,FCSTSDV!$C$2:$C$2001,0),MATCH('ống nhựa túi bóng'!R$3,FCSTSDV!$D$1:$L$1,0)),1)/'ống nhựa túi bóng'!$D40,0)</f>
        <v>0</v>
      </c>
      <c r="S40" s="92">
        <f t="array" ref="S40">IFERROR(ROUND(INDEX(FCSTSDV!$D$2:$L$2001,MATCH('ống nhựa túi bóng'!$C40,FCSTSDV!$C$2:$C$2001,0),MATCH('ống nhựa túi bóng'!S$3,FCSTSDV!$D$1:$L$1,0)),1)/'ống nhựa túi bóng'!$D40,0)</f>
        <v>0</v>
      </c>
      <c r="T40" s="92">
        <f t="shared" si="0"/>
        <v>2610</v>
      </c>
    </row>
    <row r="41" spans="1:20" ht="20.100000000000001" hidden="1" customHeight="1">
      <c r="A41" s="818"/>
      <c r="B41" s="1072"/>
      <c r="C41" s="46" t="s">
        <v>664</v>
      </c>
      <c r="D41" s="49">
        <v>100</v>
      </c>
      <c r="E41" s="784"/>
      <c r="F41" s="784"/>
      <c r="G41" s="784"/>
      <c r="H41" s="92">
        <f t="array" ref="H41">IFERROR(ROUND(INDEX(FCSTSDV!$D$2:$L$2001,MATCH('ống nhựa túi bóng'!$C41,FCSTSDV!$C$2:$C$2001,0),MATCH('ống nhựa túi bóng'!H$3,FCSTSDV!$D$1:$L$1,0)),1)/'ống nhựa túi bóng'!$D41,0)</f>
        <v>100</v>
      </c>
      <c r="I41" s="92">
        <f t="array" ref="I41">IFERROR(ROUND(INDEX(FCSTSDV!$D$2:$L$2001,MATCH('ống nhựa túi bóng'!$C41,FCSTSDV!$C$2:$C$2001,0),MATCH('ống nhựa túi bóng'!I$3,FCSTSDV!$D$1:$L$1,0)),1)/'ống nhựa túi bóng'!$D41,0)</f>
        <v>100</v>
      </c>
      <c r="J41" s="92">
        <f t="array" ref="J41">IFERROR(ROUND(INDEX(FCSTSDV!$D$2:$L$2001,MATCH('ống nhựa túi bóng'!$C41,FCSTSDV!$C$2:$C$2001,0),MATCH('ống nhựa túi bóng'!J$3,FCSTSDV!$D$1:$L$1,0)),1)/'ống nhựa túi bóng'!$D41,0)</f>
        <v>100</v>
      </c>
      <c r="K41" s="92">
        <f t="array" ref="K41">IFERROR(ROUND(INDEX(FCSTSDV!$D$2:$L$2001,MATCH('ống nhựa túi bóng'!$C41,FCSTSDV!$C$2:$C$2001,0),MATCH('ống nhựa túi bóng'!K$3,FCSTSDV!$D$1:$L$1,0)),1)/'ống nhựa túi bóng'!$D41,0)</f>
        <v>100</v>
      </c>
      <c r="L41" s="92">
        <f t="array" ref="L41">IFERROR(ROUND(INDEX(FCSTSDV!$D$2:$L$2001,MATCH('ống nhựa túi bóng'!$C41,FCSTSDV!$C$2:$C$2001,0),MATCH('ống nhựa túi bóng'!L$3,FCSTSDV!$D$1:$L$1,0)),1)/'ống nhựa túi bóng'!$D41,0)</f>
        <v>100</v>
      </c>
      <c r="M41" s="92">
        <f t="array" ref="M41">IFERROR(ROUND(INDEX(FCSTSDV!$D$2:$L$2001,MATCH('ống nhựa túi bóng'!$C41,FCSTSDV!$C$2:$C$2001,0),MATCH('ống nhựa túi bóng'!M$3,FCSTSDV!$D$1:$L$1,0)),1)/'ống nhựa túi bóng'!$D41,0)</f>
        <v>100</v>
      </c>
      <c r="N41" s="92">
        <f t="array" ref="N41">IFERROR(ROUND(INDEX(FCSTSDV!$D$2:$L$2001,MATCH('ống nhựa túi bóng'!$C41,FCSTSDV!$C$2:$C$2001,0),MATCH('ống nhựa túi bóng'!N$3,FCSTSDV!$D$1:$L$1,0)),1)/'ống nhựa túi bóng'!$D41,0)</f>
        <v>680</v>
      </c>
      <c r="O41" s="92">
        <f t="array" ref="O41">IFERROR(ROUND(INDEX(FCSTSDV!$D$2:$L$2001,MATCH('ống nhựa túi bóng'!$C41,FCSTSDV!$C$2:$C$2001,0),MATCH('ống nhựa túi bóng'!O$3,FCSTSDV!$D$1:$L$1,0)),1)/'ống nhựa túi bóng'!$D41,0)</f>
        <v>380</v>
      </c>
      <c r="P41" s="92">
        <f t="array" ref="P41">IFERROR(ROUND(INDEX(FCSTSDV!$D$2:$L$2001,MATCH('ống nhựa túi bóng'!$C41,FCSTSDV!$C$2:$C$2001,0),MATCH('ống nhựa túi bóng'!P$3,FCSTSDV!$D$1:$L$1,0)),1)/'ống nhựa túi bóng'!$D41,0)</f>
        <v>200</v>
      </c>
      <c r="Q41" s="92">
        <f t="array" ref="Q41">IFERROR(ROUND(INDEX(FCSTSDV!$D$2:$L$2001,MATCH('ống nhựa túi bóng'!$C41,FCSTSDV!$C$2:$C$2001,0),MATCH('ống nhựa túi bóng'!Q$3,FCSTSDV!$D$1:$L$1,0)),1)/'ống nhựa túi bóng'!$D41,0)</f>
        <v>0</v>
      </c>
      <c r="R41" s="92">
        <f t="array" ref="R41">IFERROR(ROUND(INDEX(FCSTSDV!$D$2:$L$2001,MATCH('ống nhựa túi bóng'!$C41,FCSTSDV!$C$2:$C$2001,0),MATCH('ống nhựa túi bóng'!R$3,FCSTSDV!$D$1:$L$1,0)),1)/'ống nhựa túi bóng'!$D41,0)</f>
        <v>0</v>
      </c>
      <c r="S41" s="92">
        <f t="array" ref="S41">IFERROR(ROUND(INDEX(FCSTSDV!$D$2:$L$2001,MATCH('ống nhựa túi bóng'!$C41,FCSTSDV!$C$2:$C$2001,0),MATCH('ống nhựa túi bóng'!S$3,FCSTSDV!$D$1:$L$1,0)),1)/'ống nhựa túi bóng'!$D41,0)</f>
        <v>0</v>
      </c>
      <c r="T41" s="92">
        <f t="shared" si="0"/>
        <v>1860</v>
      </c>
    </row>
    <row r="42" spans="1:20" ht="20.100000000000001" customHeight="1">
      <c r="A42" s="818"/>
      <c r="B42" s="1072"/>
      <c r="C42" s="49" t="s">
        <v>27</v>
      </c>
      <c r="D42" s="49">
        <v>2500</v>
      </c>
      <c r="E42" s="784"/>
      <c r="F42" s="784"/>
      <c r="G42" s="784"/>
      <c r="H42" s="92">
        <f t="array" ref="H42">IFERROR(ROUND(INDEX(FCSTSDV!$D$2:$L$2001,MATCH('ống nhựa túi bóng'!$C42,FCSTSDV!$C$2:$C$2001,0),MATCH('ống nhựa túi bóng'!H$3,FCSTSDV!$D$1:$L$1,0)),1)/'ống nhựa túi bóng'!$D42,0)</f>
        <v>0</v>
      </c>
      <c r="I42" s="92">
        <f t="array" ref="I42">IFERROR(ROUND(INDEX(FCSTSDV!$D$2:$L$2001,MATCH('ống nhựa túi bóng'!$C42,FCSTSDV!$C$2:$C$2001,0),MATCH('ống nhựa túi bóng'!I$3,FCSTSDV!$D$1:$L$1,0)),1)/'ống nhựa túi bóng'!$D42,0)</f>
        <v>0</v>
      </c>
      <c r="J42" s="92">
        <f t="array" ref="J42">IFERROR(ROUND(INDEX(FCSTSDV!$D$2:$L$2001,MATCH('ống nhựa túi bóng'!$C42,FCSTSDV!$C$2:$C$2001,0),MATCH('ống nhựa túi bóng'!J$3,FCSTSDV!$D$1:$L$1,0)),1)/'ống nhựa túi bóng'!$D42,0)</f>
        <v>0</v>
      </c>
      <c r="K42" s="92">
        <f t="array" ref="K42">IFERROR(ROUND(INDEX(FCSTSDV!$D$2:$L$2001,MATCH('ống nhựa túi bóng'!$C42,FCSTSDV!$C$2:$C$2001,0),MATCH('ống nhựa túi bóng'!K$3,FCSTSDV!$D$1:$L$1,0)),1)/'ống nhựa túi bóng'!$D42,0)</f>
        <v>0</v>
      </c>
      <c r="L42" s="92">
        <f t="array" ref="L42">IFERROR(ROUND(INDEX(FCSTSDV!$D$2:$L$2001,MATCH('ống nhựa túi bóng'!$C42,FCSTSDV!$C$2:$C$2001,0),MATCH('ống nhựa túi bóng'!L$3,FCSTSDV!$D$1:$L$1,0)),1)/'ống nhựa túi bóng'!$D42,0)</f>
        <v>0</v>
      </c>
      <c r="M42" s="92">
        <f t="array" ref="M42">IFERROR(ROUND(INDEX(FCSTSDV!$D$2:$L$2001,MATCH('ống nhựa túi bóng'!$C42,FCSTSDV!$C$2:$C$2001,0),MATCH('ống nhựa túi bóng'!M$3,FCSTSDV!$D$1:$L$1,0)),1)/'ống nhựa túi bóng'!$D42,0)</f>
        <v>0</v>
      </c>
      <c r="N42" s="92">
        <f t="array" ref="N42">IFERROR(ROUND(INDEX(FCSTSDV!$D$2:$L$2001,MATCH('ống nhựa túi bóng'!$C42,FCSTSDV!$C$2:$C$2001,0),MATCH('ống nhựa túi bóng'!N$3,FCSTSDV!$D$1:$L$1,0)),1)/'ống nhựa túi bóng'!$D42,0)</f>
        <v>0</v>
      </c>
      <c r="O42" s="92">
        <f t="array" ref="O42">IFERROR(ROUND(INDEX(FCSTSDV!$D$2:$L$2001,MATCH('ống nhựa túi bóng'!$C42,FCSTSDV!$C$2:$C$2001,0),MATCH('ống nhựa túi bóng'!O$3,FCSTSDV!$D$1:$L$1,0)),1)/'ống nhựa túi bóng'!$D42,0)</f>
        <v>0</v>
      </c>
      <c r="P42" s="92">
        <f t="array" ref="P42">IFERROR(ROUND(INDEX(FCSTSDV!$D$2:$L$2001,MATCH('ống nhựa túi bóng'!$C42,FCSTSDV!$C$2:$C$2001,0),MATCH('ống nhựa túi bóng'!P$3,FCSTSDV!$D$1:$L$1,0)),1)/'ống nhựa túi bóng'!$D42,0)</f>
        <v>0</v>
      </c>
      <c r="Q42" s="92">
        <f t="array" ref="Q42">IFERROR(ROUND(INDEX(FCSTSDV!$D$2:$L$2001,MATCH('ống nhựa túi bóng'!$C42,FCSTSDV!$C$2:$C$2001,0),MATCH('ống nhựa túi bóng'!Q$3,FCSTSDV!$D$1:$L$1,0)),1)/'ống nhựa túi bóng'!$D42,0)</f>
        <v>0</v>
      </c>
      <c r="R42" s="92">
        <f t="array" ref="R42">IFERROR(ROUND(INDEX(FCSTSDV!$D$2:$L$2001,MATCH('ống nhựa túi bóng'!$C42,FCSTSDV!$C$2:$C$2001,0),MATCH('ống nhựa túi bóng'!R$3,FCSTSDV!$D$1:$L$1,0)),1)/'ống nhựa túi bóng'!$D42,0)</f>
        <v>0</v>
      </c>
      <c r="S42" s="92">
        <f t="array" ref="S42">IFERROR(ROUND(INDEX(FCSTSDV!$D$2:$L$2001,MATCH('ống nhựa túi bóng'!$C42,FCSTSDV!$C$2:$C$2001,0),MATCH('ống nhựa túi bóng'!S$3,FCSTSDV!$D$1:$L$1,0)),1)/'ống nhựa túi bóng'!$D42,0)</f>
        <v>0</v>
      </c>
      <c r="T42" s="92">
        <f t="shared" si="0"/>
        <v>0</v>
      </c>
    </row>
    <row r="43" spans="1:20" ht="20.100000000000001" customHeight="1">
      <c r="A43" s="818"/>
      <c r="B43" s="1072"/>
      <c r="C43" s="49" t="s">
        <v>28</v>
      </c>
      <c r="D43" s="49">
        <v>2500</v>
      </c>
      <c r="E43" s="784"/>
      <c r="F43" s="784"/>
      <c r="G43" s="784"/>
      <c r="H43" s="92">
        <f t="array" ref="H43">IFERROR(ROUND(INDEX(FCSTSDV!$D$2:$L$2001,MATCH('ống nhựa túi bóng'!$C43,FCSTSDV!$C$2:$C$2001,0),MATCH('ống nhựa túi bóng'!H$3,FCSTSDV!$D$1:$L$1,0)),1)/'ống nhựa túi bóng'!$D43,0)</f>
        <v>0</v>
      </c>
      <c r="I43" s="92">
        <f t="array" ref="I43">IFERROR(ROUND(INDEX(FCSTSDV!$D$2:$L$2001,MATCH('ống nhựa túi bóng'!$C43,FCSTSDV!$C$2:$C$2001,0),MATCH('ống nhựa túi bóng'!I$3,FCSTSDV!$D$1:$L$1,0)),1)/'ống nhựa túi bóng'!$D43,0)</f>
        <v>0</v>
      </c>
      <c r="J43" s="92">
        <f t="array" ref="J43">IFERROR(ROUND(INDEX(FCSTSDV!$D$2:$L$2001,MATCH('ống nhựa túi bóng'!$C43,FCSTSDV!$C$2:$C$2001,0),MATCH('ống nhựa túi bóng'!J$3,FCSTSDV!$D$1:$L$1,0)),1)/'ống nhựa túi bóng'!$D43,0)</f>
        <v>0</v>
      </c>
      <c r="K43" s="92">
        <f t="array" ref="K43">IFERROR(ROUND(INDEX(FCSTSDV!$D$2:$L$2001,MATCH('ống nhựa túi bóng'!$C43,FCSTSDV!$C$2:$C$2001,0),MATCH('ống nhựa túi bóng'!K$3,FCSTSDV!$D$1:$L$1,0)),1)/'ống nhựa túi bóng'!$D43,0)</f>
        <v>0</v>
      </c>
      <c r="L43" s="92">
        <f t="array" ref="L43">IFERROR(ROUND(INDEX(FCSTSDV!$D$2:$L$2001,MATCH('ống nhựa túi bóng'!$C43,FCSTSDV!$C$2:$C$2001,0),MATCH('ống nhựa túi bóng'!L$3,FCSTSDV!$D$1:$L$1,0)),1)/'ống nhựa túi bóng'!$D43,0)</f>
        <v>0</v>
      </c>
      <c r="M43" s="92">
        <f t="array" ref="M43">IFERROR(ROUND(INDEX(FCSTSDV!$D$2:$L$2001,MATCH('ống nhựa túi bóng'!$C43,FCSTSDV!$C$2:$C$2001,0),MATCH('ống nhựa túi bóng'!M$3,FCSTSDV!$D$1:$L$1,0)),1)/'ống nhựa túi bóng'!$D43,0)</f>
        <v>0</v>
      </c>
      <c r="N43" s="92">
        <f t="array" ref="N43">IFERROR(ROUND(INDEX(FCSTSDV!$D$2:$L$2001,MATCH('ống nhựa túi bóng'!$C43,FCSTSDV!$C$2:$C$2001,0),MATCH('ống nhựa túi bóng'!N$3,FCSTSDV!$D$1:$L$1,0)),1)/'ống nhựa túi bóng'!$D43,0)</f>
        <v>0</v>
      </c>
      <c r="O43" s="92">
        <f t="array" ref="O43">IFERROR(ROUND(INDEX(FCSTSDV!$D$2:$L$2001,MATCH('ống nhựa túi bóng'!$C43,FCSTSDV!$C$2:$C$2001,0),MATCH('ống nhựa túi bóng'!O$3,FCSTSDV!$D$1:$L$1,0)),1)/'ống nhựa túi bóng'!$D43,0)</f>
        <v>0</v>
      </c>
      <c r="P43" s="92">
        <f t="array" ref="P43">IFERROR(ROUND(INDEX(FCSTSDV!$D$2:$L$2001,MATCH('ống nhựa túi bóng'!$C43,FCSTSDV!$C$2:$C$2001,0),MATCH('ống nhựa túi bóng'!P$3,FCSTSDV!$D$1:$L$1,0)),1)/'ống nhựa túi bóng'!$D43,0)</f>
        <v>0</v>
      </c>
      <c r="Q43" s="92">
        <f t="array" ref="Q43">IFERROR(ROUND(INDEX(FCSTSDV!$D$2:$L$2001,MATCH('ống nhựa túi bóng'!$C43,FCSTSDV!$C$2:$C$2001,0),MATCH('ống nhựa túi bóng'!Q$3,FCSTSDV!$D$1:$L$1,0)),1)/'ống nhựa túi bóng'!$D43,0)</f>
        <v>0</v>
      </c>
      <c r="R43" s="92">
        <f t="array" ref="R43">IFERROR(ROUND(INDEX(FCSTSDV!$D$2:$L$2001,MATCH('ống nhựa túi bóng'!$C43,FCSTSDV!$C$2:$C$2001,0),MATCH('ống nhựa túi bóng'!R$3,FCSTSDV!$D$1:$L$1,0)),1)/'ống nhựa túi bóng'!$D43,0)</f>
        <v>0</v>
      </c>
      <c r="S43" s="92">
        <f t="array" ref="S43">IFERROR(ROUND(INDEX(FCSTSDV!$D$2:$L$2001,MATCH('ống nhựa túi bóng'!$C43,FCSTSDV!$C$2:$C$2001,0),MATCH('ống nhựa túi bóng'!S$3,FCSTSDV!$D$1:$L$1,0)),1)/'ống nhựa túi bóng'!$D43,0)</f>
        <v>0</v>
      </c>
      <c r="T43" s="92">
        <f t="shared" si="0"/>
        <v>0</v>
      </c>
    </row>
    <row r="44" spans="1:20" ht="20.100000000000001" hidden="1" customHeight="1">
      <c r="A44" s="818"/>
      <c r="B44" s="1072"/>
      <c r="C44" s="49" t="s">
        <v>29</v>
      </c>
      <c r="D44" s="49">
        <v>2500</v>
      </c>
      <c r="E44" s="784"/>
      <c r="F44" s="784"/>
      <c r="G44" s="784"/>
      <c r="H44" s="92">
        <f t="array" ref="H44">IFERROR(ROUND(INDEX(FCSTSDV!$D$2:$L$2001,MATCH('ống nhựa túi bóng'!$C44,FCSTSDV!$C$2:$C$2001,0),MATCH('ống nhựa túi bóng'!H$3,FCSTSDV!$D$1:$L$1,0)),1)/'ống nhựa túi bóng'!$D44,0)</f>
        <v>0</v>
      </c>
      <c r="I44" s="92">
        <f t="array" ref="I44">IFERROR(ROUND(INDEX(FCSTSDV!$D$2:$L$2001,MATCH('ống nhựa túi bóng'!$C44,FCSTSDV!$C$2:$C$2001,0),MATCH('ống nhựa túi bóng'!I$3,FCSTSDV!$D$1:$L$1,0)),1)/'ống nhựa túi bóng'!$D44,0)</f>
        <v>6</v>
      </c>
      <c r="J44" s="92">
        <f t="array" ref="J44">IFERROR(ROUND(INDEX(FCSTSDV!$D$2:$L$2001,MATCH('ống nhựa túi bóng'!$C44,FCSTSDV!$C$2:$C$2001,0),MATCH('ống nhựa túi bóng'!J$3,FCSTSDV!$D$1:$L$1,0)),1)/'ống nhựa túi bóng'!$D44,0)</f>
        <v>6</v>
      </c>
      <c r="K44" s="92">
        <f t="array" ref="K44">IFERROR(ROUND(INDEX(FCSTSDV!$D$2:$L$2001,MATCH('ống nhựa túi bóng'!$C44,FCSTSDV!$C$2:$C$2001,0),MATCH('ống nhựa túi bóng'!K$3,FCSTSDV!$D$1:$L$1,0)),1)/'ống nhựa túi bóng'!$D44,0)</f>
        <v>6</v>
      </c>
      <c r="L44" s="92">
        <f t="array" ref="L44">IFERROR(ROUND(INDEX(FCSTSDV!$D$2:$L$2001,MATCH('ống nhựa túi bóng'!$C44,FCSTSDV!$C$2:$C$2001,0),MATCH('ống nhựa túi bóng'!L$3,FCSTSDV!$D$1:$L$1,0)),1)/'ống nhựa túi bóng'!$D44,0)</f>
        <v>0</v>
      </c>
      <c r="M44" s="92">
        <f t="array" ref="M44">IFERROR(ROUND(INDEX(FCSTSDV!$D$2:$L$2001,MATCH('ống nhựa túi bóng'!$C44,FCSTSDV!$C$2:$C$2001,0),MATCH('ống nhựa túi bóng'!M$3,FCSTSDV!$D$1:$L$1,0)),1)/'ống nhựa túi bóng'!$D44,0)</f>
        <v>0</v>
      </c>
      <c r="N44" s="92">
        <f t="array" ref="N44">IFERROR(ROUND(INDEX(FCSTSDV!$D$2:$L$2001,MATCH('ống nhựa túi bóng'!$C44,FCSTSDV!$C$2:$C$2001,0),MATCH('ống nhựa túi bóng'!N$3,FCSTSDV!$D$1:$L$1,0)),1)/'ống nhựa túi bóng'!$D44,0)</f>
        <v>18</v>
      </c>
      <c r="O44" s="92">
        <f t="array" ref="O44">IFERROR(ROUND(INDEX(FCSTSDV!$D$2:$L$2001,MATCH('ống nhựa túi bóng'!$C44,FCSTSDV!$C$2:$C$2001,0),MATCH('ống nhựa túi bóng'!O$3,FCSTSDV!$D$1:$L$1,0)),1)/'ống nhựa túi bóng'!$D44,0)</f>
        <v>32.4</v>
      </c>
      <c r="P44" s="92">
        <f t="array" ref="P44">IFERROR(ROUND(INDEX(FCSTSDV!$D$2:$L$2001,MATCH('ống nhựa túi bóng'!$C44,FCSTSDV!$C$2:$C$2001,0),MATCH('ống nhựa túi bóng'!P$3,FCSTSDV!$D$1:$L$1,0)),1)/'ống nhựa túi bóng'!$D44,0)</f>
        <v>0</v>
      </c>
      <c r="Q44" s="92">
        <f t="array" ref="Q44">IFERROR(ROUND(INDEX(FCSTSDV!$D$2:$L$2001,MATCH('ống nhựa túi bóng'!$C44,FCSTSDV!$C$2:$C$2001,0),MATCH('ống nhựa túi bóng'!Q$3,FCSTSDV!$D$1:$L$1,0)),1)/'ống nhựa túi bóng'!$D44,0)</f>
        <v>0</v>
      </c>
      <c r="R44" s="92">
        <f t="array" ref="R44">IFERROR(ROUND(INDEX(FCSTSDV!$D$2:$L$2001,MATCH('ống nhựa túi bóng'!$C44,FCSTSDV!$C$2:$C$2001,0),MATCH('ống nhựa túi bóng'!R$3,FCSTSDV!$D$1:$L$1,0)),1)/'ống nhựa túi bóng'!$D44,0)</f>
        <v>0</v>
      </c>
      <c r="S44" s="92">
        <f t="array" ref="S44">IFERROR(ROUND(INDEX(FCSTSDV!$D$2:$L$2001,MATCH('ống nhựa túi bóng'!$C44,FCSTSDV!$C$2:$C$2001,0),MATCH('ống nhựa túi bóng'!S$3,FCSTSDV!$D$1:$L$1,0)),1)/'ống nhựa túi bóng'!$D44,0)</f>
        <v>0</v>
      </c>
      <c r="T44" s="92">
        <f t="shared" si="0"/>
        <v>68.400000000000006</v>
      </c>
    </row>
    <row r="45" spans="1:20" ht="20.100000000000001" customHeight="1">
      <c r="A45" s="818"/>
      <c r="B45" s="1072"/>
      <c r="C45" s="49" t="s">
        <v>30</v>
      </c>
      <c r="D45" s="49">
        <v>1000</v>
      </c>
      <c r="E45" s="784"/>
      <c r="F45" s="784"/>
      <c r="G45" s="784"/>
      <c r="H45" s="92">
        <f t="array" ref="H45">IFERROR(ROUND(INDEX(FCSTSDV!$D$2:$L$2001,MATCH('ống nhựa túi bóng'!$C45,FCSTSDV!$C$2:$C$2001,0),MATCH('ống nhựa túi bóng'!H$3,FCSTSDV!$D$1:$L$1,0)),1)/'ống nhựa túi bóng'!$D45,0)</f>
        <v>0</v>
      </c>
      <c r="I45" s="92">
        <f t="array" ref="I45">IFERROR(ROUND(INDEX(FCSTSDV!$D$2:$L$2001,MATCH('ống nhựa túi bóng'!$C45,FCSTSDV!$C$2:$C$2001,0),MATCH('ống nhựa túi bóng'!I$3,FCSTSDV!$D$1:$L$1,0)),1)/'ống nhựa túi bóng'!$D45,0)</f>
        <v>0</v>
      </c>
      <c r="J45" s="92">
        <f t="array" ref="J45">IFERROR(ROUND(INDEX(FCSTSDV!$D$2:$L$2001,MATCH('ống nhựa túi bóng'!$C45,FCSTSDV!$C$2:$C$2001,0),MATCH('ống nhựa túi bóng'!J$3,FCSTSDV!$D$1:$L$1,0)),1)/'ống nhựa túi bóng'!$D45,0)</f>
        <v>0</v>
      </c>
      <c r="K45" s="92">
        <f t="array" ref="K45">IFERROR(ROUND(INDEX(FCSTSDV!$D$2:$L$2001,MATCH('ống nhựa túi bóng'!$C45,FCSTSDV!$C$2:$C$2001,0),MATCH('ống nhựa túi bóng'!K$3,FCSTSDV!$D$1:$L$1,0)),1)/'ống nhựa túi bóng'!$D45,0)</f>
        <v>0</v>
      </c>
      <c r="L45" s="92">
        <f t="array" ref="L45">IFERROR(ROUND(INDEX(FCSTSDV!$D$2:$L$2001,MATCH('ống nhựa túi bóng'!$C45,FCSTSDV!$C$2:$C$2001,0),MATCH('ống nhựa túi bóng'!L$3,FCSTSDV!$D$1:$L$1,0)),1)/'ống nhựa túi bóng'!$D45,0)</f>
        <v>0</v>
      </c>
      <c r="M45" s="92">
        <f t="array" ref="M45">IFERROR(ROUND(INDEX(FCSTSDV!$D$2:$L$2001,MATCH('ống nhựa túi bóng'!$C45,FCSTSDV!$C$2:$C$2001,0),MATCH('ống nhựa túi bóng'!M$3,FCSTSDV!$D$1:$L$1,0)),1)/'ống nhựa túi bóng'!$D45,0)</f>
        <v>0</v>
      </c>
      <c r="N45" s="92">
        <f t="array" ref="N45">IFERROR(ROUND(INDEX(FCSTSDV!$D$2:$L$2001,MATCH('ống nhựa túi bóng'!$C45,FCSTSDV!$C$2:$C$2001,0),MATCH('ống nhựa túi bóng'!N$3,FCSTSDV!$D$1:$L$1,0)),1)/'ống nhựa túi bóng'!$D45,0)</f>
        <v>0</v>
      </c>
      <c r="O45" s="92">
        <f t="array" ref="O45">IFERROR(ROUND(INDEX(FCSTSDV!$D$2:$L$2001,MATCH('ống nhựa túi bóng'!$C45,FCSTSDV!$C$2:$C$2001,0),MATCH('ống nhựa túi bóng'!O$3,FCSTSDV!$D$1:$L$1,0)),1)/'ống nhựa túi bóng'!$D45,0)</f>
        <v>0</v>
      </c>
      <c r="P45" s="92">
        <f t="array" ref="P45">IFERROR(ROUND(INDEX(FCSTSDV!$D$2:$L$2001,MATCH('ống nhựa túi bóng'!$C45,FCSTSDV!$C$2:$C$2001,0),MATCH('ống nhựa túi bóng'!P$3,FCSTSDV!$D$1:$L$1,0)),1)/'ống nhựa túi bóng'!$D45,0)</f>
        <v>0</v>
      </c>
      <c r="Q45" s="92">
        <f t="array" ref="Q45">IFERROR(ROUND(INDEX(FCSTSDV!$D$2:$L$2001,MATCH('ống nhựa túi bóng'!$C45,FCSTSDV!$C$2:$C$2001,0),MATCH('ống nhựa túi bóng'!Q$3,FCSTSDV!$D$1:$L$1,0)),1)/'ống nhựa túi bóng'!$D45,0)</f>
        <v>0</v>
      </c>
      <c r="R45" s="92">
        <f t="array" ref="R45">IFERROR(ROUND(INDEX(FCSTSDV!$D$2:$L$2001,MATCH('ống nhựa túi bóng'!$C45,FCSTSDV!$C$2:$C$2001,0),MATCH('ống nhựa túi bóng'!R$3,FCSTSDV!$D$1:$L$1,0)),1)/'ống nhựa túi bóng'!$D45,0)</f>
        <v>0</v>
      </c>
      <c r="S45" s="92">
        <f t="array" ref="S45">IFERROR(ROUND(INDEX(FCSTSDV!$D$2:$L$2001,MATCH('ống nhựa túi bóng'!$C45,FCSTSDV!$C$2:$C$2001,0),MATCH('ống nhựa túi bóng'!S$3,FCSTSDV!$D$1:$L$1,0)),1)/'ống nhựa túi bóng'!$D45,0)</f>
        <v>0</v>
      </c>
      <c r="T45" s="92">
        <f t="shared" si="0"/>
        <v>0</v>
      </c>
    </row>
    <row r="46" spans="1:20" ht="20.100000000000001" customHeight="1">
      <c r="A46" s="818"/>
      <c r="B46" s="1072"/>
      <c r="C46" s="49" t="s">
        <v>1216</v>
      </c>
      <c r="D46" s="49">
        <v>2000</v>
      </c>
      <c r="E46" s="784"/>
      <c r="F46" s="784"/>
      <c r="G46" s="784"/>
      <c r="H46" s="92">
        <f t="array" ref="H46">IFERROR(ROUND(INDEX(FCSTSDV!$D$2:$L$2001,MATCH('ống nhựa túi bóng'!$C46,FCSTSDV!$C$2:$C$2001,0),MATCH('ống nhựa túi bóng'!H$3,FCSTSDV!$D$1:$L$1,0)),1)/'ống nhựa túi bóng'!$D46,0)</f>
        <v>0</v>
      </c>
      <c r="I46" s="92">
        <f t="array" ref="I46">IFERROR(ROUND(INDEX(FCSTSDV!$D$2:$L$2001,MATCH('ống nhựa túi bóng'!$C46,FCSTSDV!$C$2:$C$2001,0),MATCH('ống nhựa túi bóng'!I$3,FCSTSDV!$D$1:$L$1,0)),1)/'ống nhựa túi bóng'!$D46,0)</f>
        <v>0</v>
      </c>
      <c r="J46" s="92">
        <f t="array" ref="J46">IFERROR(ROUND(INDEX(FCSTSDV!$D$2:$L$2001,MATCH('ống nhựa túi bóng'!$C46,FCSTSDV!$C$2:$C$2001,0),MATCH('ống nhựa túi bóng'!J$3,FCSTSDV!$D$1:$L$1,0)),1)/'ống nhựa túi bóng'!$D46,0)</f>
        <v>0</v>
      </c>
      <c r="K46" s="92">
        <f t="array" ref="K46">IFERROR(ROUND(INDEX(FCSTSDV!$D$2:$L$2001,MATCH('ống nhựa túi bóng'!$C46,FCSTSDV!$C$2:$C$2001,0),MATCH('ống nhựa túi bóng'!K$3,FCSTSDV!$D$1:$L$1,0)),1)/'ống nhựa túi bóng'!$D46,0)</f>
        <v>0</v>
      </c>
      <c r="L46" s="92">
        <f t="array" ref="L46">IFERROR(ROUND(INDEX(FCSTSDV!$D$2:$L$2001,MATCH('ống nhựa túi bóng'!$C46,FCSTSDV!$C$2:$C$2001,0),MATCH('ống nhựa túi bóng'!L$3,FCSTSDV!$D$1:$L$1,0)),1)/'ống nhựa túi bóng'!$D46,0)</f>
        <v>0</v>
      </c>
      <c r="M46" s="92">
        <f t="array" ref="M46">IFERROR(ROUND(INDEX(FCSTSDV!$D$2:$L$2001,MATCH('ống nhựa túi bóng'!$C46,FCSTSDV!$C$2:$C$2001,0),MATCH('ống nhựa túi bóng'!M$3,FCSTSDV!$D$1:$L$1,0)),1)/'ống nhựa túi bóng'!$D46,0)</f>
        <v>0</v>
      </c>
      <c r="N46" s="92">
        <f t="array" ref="N46">IFERROR(ROUND(INDEX(FCSTSDV!$D$2:$L$2001,MATCH('ống nhựa túi bóng'!$C46,FCSTSDV!$C$2:$C$2001,0),MATCH('ống nhựa túi bóng'!N$3,FCSTSDV!$D$1:$L$1,0)),1)/'ống nhựa túi bóng'!$D46,0)</f>
        <v>0</v>
      </c>
      <c r="O46" s="92">
        <f t="array" ref="O46">IFERROR(ROUND(INDEX(FCSTSDV!$D$2:$L$2001,MATCH('ống nhựa túi bóng'!$C46,FCSTSDV!$C$2:$C$2001,0),MATCH('ống nhựa túi bóng'!O$3,FCSTSDV!$D$1:$L$1,0)),1)/'ống nhựa túi bóng'!$D46,0)</f>
        <v>0</v>
      </c>
      <c r="P46" s="92">
        <f t="array" ref="P46">IFERROR(ROUND(INDEX(FCSTSDV!$D$2:$L$2001,MATCH('ống nhựa túi bóng'!$C46,FCSTSDV!$C$2:$C$2001,0),MATCH('ống nhựa túi bóng'!P$3,FCSTSDV!$D$1:$L$1,0)),1)/'ống nhựa túi bóng'!$D46,0)</f>
        <v>0</v>
      </c>
      <c r="Q46" s="92">
        <f t="array" ref="Q46">IFERROR(ROUND(INDEX(FCSTSDV!$D$2:$L$2001,MATCH('ống nhựa túi bóng'!$C46,FCSTSDV!$C$2:$C$2001,0),MATCH('ống nhựa túi bóng'!Q$3,FCSTSDV!$D$1:$L$1,0)),1)/'ống nhựa túi bóng'!$D46,0)</f>
        <v>0</v>
      </c>
      <c r="R46" s="92">
        <f t="array" ref="R46">IFERROR(ROUND(INDEX(FCSTSDV!$D$2:$L$2001,MATCH('ống nhựa túi bóng'!$C46,FCSTSDV!$C$2:$C$2001,0),MATCH('ống nhựa túi bóng'!R$3,FCSTSDV!$D$1:$L$1,0)),1)/'ống nhựa túi bóng'!$D46,0)</f>
        <v>0</v>
      </c>
      <c r="S46" s="92">
        <f t="array" ref="S46">IFERROR(ROUND(INDEX(FCSTSDV!$D$2:$L$2001,MATCH('ống nhựa túi bóng'!$C46,FCSTSDV!$C$2:$C$2001,0),MATCH('ống nhựa túi bóng'!S$3,FCSTSDV!$D$1:$L$1,0)),1)/'ống nhựa túi bóng'!$D46,0)</f>
        <v>0</v>
      </c>
      <c r="T46" s="92">
        <f t="shared" si="0"/>
        <v>0</v>
      </c>
    </row>
    <row r="47" spans="1:20" ht="20.100000000000001" customHeight="1">
      <c r="A47" s="818"/>
      <c r="B47" s="1072"/>
      <c r="C47" s="49" t="s">
        <v>1217</v>
      </c>
      <c r="D47" s="49">
        <v>1000</v>
      </c>
      <c r="E47" s="784"/>
      <c r="F47" s="784"/>
      <c r="G47" s="784"/>
      <c r="H47" s="92">
        <f t="array" ref="H47">IFERROR(ROUND(INDEX(FCSTSDV!$D$2:$L$2001,MATCH('ống nhựa túi bóng'!$C47,FCSTSDV!$C$2:$C$2001,0),MATCH('ống nhựa túi bóng'!H$3,FCSTSDV!$D$1:$L$1,0)),1)/'ống nhựa túi bóng'!$D47,0)</f>
        <v>0</v>
      </c>
      <c r="I47" s="92">
        <f t="array" ref="I47">IFERROR(ROUND(INDEX(FCSTSDV!$D$2:$L$2001,MATCH('ống nhựa túi bóng'!$C47,FCSTSDV!$C$2:$C$2001,0),MATCH('ống nhựa túi bóng'!I$3,FCSTSDV!$D$1:$L$1,0)),1)/'ống nhựa túi bóng'!$D47,0)</f>
        <v>0</v>
      </c>
      <c r="J47" s="92">
        <f t="array" ref="J47">IFERROR(ROUND(INDEX(FCSTSDV!$D$2:$L$2001,MATCH('ống nhựa túi bóng'!$C47,FCSTSDV!$C$2:$C$2001,0),MATCH('ống nhựa túi bóng'!J$3,FCSTSDV!$D$1:$L$1,0)),1)/'ống nhựa túi bóng'!$D47,0)</f>
        <v>0</v>
      </c>
      <c r="K47" s="92">
        <f t="array" ref="K47">IFERROR(ROUND(INDEX(FCSTSDV!$D$2:$L$2001,MATCH('ống nhựa túi bóng'!$C47,FCSTSDV!$C$2:$C$2001,0),MATCH('ống nhựa túi bóng'!K$3,FCSTSDV!$D$1:$L$1,0)),1)/'ống nhựa túi bóng'!$D47,0)</f>
        <v>0</v>
      </c>
      <c r="L47" s="92">
        <f t="array" ref="L47">IFERROR(ROUND(INDEX(FCSTSDV!$D$2:$L$2001,MATCH('ống nhựa túi bóng'!$C47,FCSTSDV!$C$2:$C$2001,0),MATCH('ống nhựa túi bóng'!L$3,FCSTSDV!$D$1:$L$1,0)),1)/'ống nhựa túi bóng'!$D47,0)</f>
        <v>0</v>
      </c>
      <c r="M47" s="92">
        <f t="array" ref="M47">IFERROR(ROUND(INDEX(FCSTSDV!$D$2:$L$2001,MATCH('ống nhựa túi bóng'!$C47,FCSTSDV!$C$2:$C$2001,0),MATCH('ống nhựa túi bóng'!M$3,FCSTSDV!$D$1:$L$1,0)),1)/'ống nhựa túi bóng'!$D47,0)</f>
        <v>0</v>
      </c>
      <c r="N47" s="92">
        <f t="array" ref="N47">IFERROR(ROUND(INDEX(FCSTSDV!$D$2:$L$2001,MATCH('ống nhựa túi bóng'!$C47,FCSTSDV!$C$2:$C$2001,0),MATCH('ống nhựa túi bóng'!N$3,FCSTSDV!$D$1:$L$1,0)),1)/'ống nhựa túi bóng'!$D47,0)</f>
        <v>0</v>
      </c>
      <c r="O47" s="92">
        <f t="array" ref="O47">IFERROR(ROUND(INDEX(FCSTSDV!$D$2:$L$2001,MATCH('ống nhựa túi bóng'!$C47,FCSTSDV!$C$2:$C$2001,0),MATCH('ống nhựa túi bóng'!O$3,FCSTSDV!$D$1:$L$1,0)),1)/'ống nhựa túi bóng'!$D47,0)</f>
        <v>0</v>
      </c>
      <c r="P47" s="92">
        <f t="array" ref="P47">IFERROR(ROUND(INDEX(FCSTSDV!$D$2:$L$2001,MATCH('ống nhựa túi bóng'!$C47,FCSTSDV!$C$2:$C$2001,0),MATCH('ống nhựa túi bóng'!P$3,FCSTSDV!$D$1:$L$1,0)),1)/'ống nhựa túi bóng'!$D47,0)</f>
        <v>0</v>
      </c>
      <c r="Q47" s="92">
        <f t="array" ref="Q47">IFERROR(ROUND(INDEX(FCSTSDV!$D$2:$L$2001,MATCH('ống nhựa túi bóng'!$C47,FCSTSDV!$C$2:$C$2001,0),MATCH('ống nhựa túi bóng'!Q$3,FCSTSDV!$D$1:$L$1,0)),1)/'ống nhựa túi bóng'!$D47,0)</f>
        <v>0</v>
      </c>
      <c r="R47" s="92">
        <f t="array" ref="R47">IFERROR(ROUND(INDEX(FCSTSDV!$D$2:$L$2001,MATCH('ống nhựa túi bóng'!$C47,FCSTSDV!$C$2:$C$2001,0),MATCH('ống nhựa túi bóng'!R$3,FCSTSDV!$D$1:$L$1,0)),1)/'ống nhựa túi bóng'!$D47,0)</f>
        <v>0</v>
      </c>
      <c r="S47" s="92">
        <f t="array" ref="S47">IFERROR(ROUND(INDEX(FCSTSDV!$D$2:$L$2001,MATCH('ống nhựa túi bóng'!$C47,FCSTSDV!$C$2:$C$2001,0),MATCH('ống nhựa túi bóng'!S$3,FCSTSDV!$D$1:$L$1,0)),1)/'ống nhựa túi bóng'!$D47,0)</f>
        <v>0</v>
      </c>
      <c r="T47" s="92">
        <f t="shared" si="0"/>
        <v>0</v>
      </c>
    </row>
    <row r="48" spans="1:20" ht="20.100000000000001" customHeight="1">
      <c r="A48" s="818"/>
      <c r="B48" s="1072"/>
      <c r="C48" s="49" t="s">
        <v>1218</v>
      </c>
      <c r="D48" s="49">
        <v>2000</v>
      </c>
      <c r="E48" s="784"/>
      <c r="F48" s="784"/>
      <c r="G48" s="784"/>
      <c r="H48" s="92">
        <f t="array" ref="H48">IFERROR(ROUND(INDEX(FCSTSDV!$D$2:$L$2001,MATCH('ống nhựa túi bóng'!$C48,FCSTSDV!$C$2:$C$2001,0),MATCH('ống nhựa túi bóng'!H$3,FCSTSDV!$D$1:$L$1,0)),1)/'ống nhựa túi bóng'!$D48,0)</f>
        <v>0</v>
      </c>
      <c r="I48" s="92">
        <f t="array" ref="I48">IFERROR(ROUND(INDEX(FCSTSDV!$D$2:$L$2001,MATCH('ống nhựa túi bóng'!$C48,FCSTSDV!$C$2:$C$2001,0),MATCH('ống nhựa túi bóng'!I$3,FCSTSDV!$D$1:$L$1,0)),1)/'ống nhựa túi bóng'!$D48,0)</f>
        <v>0</v>
      </c>
      <c r="J48" s="92">
        <f t="array" ref="J48">IFERROR(ROUND(INDEX(FCSTSDV!$D$2:$L$2001,MATCH('ống nhựa túi bóng'!$C48,FCSTSDV!$C$2:$C$2001,0),MATCH('ống nhựa túi bóng'!J$3,FCSTSDV!$D$1:$L$1,0)),1)/'ống nhựa túi bóng'!$D48,0)</f>
        <v>0</v>
      </c>
      <c r="K48" s="92">
        <f t="array" ref="K48">IFERROR(ROUND(INDEX(FCSTSDV!$D$2:$L$2001,MATCH('ống nhựa túi bóng'!$C48,FCSTSDV!$C$2:$C$2001,0),MATCH('ống nhựa túi bóng'!K$3,FCSTSDV!$D$1:$L$1,0)),1)/'ống nhựa túi bóng'!$D48,0)</f>
        <v>0</v>
      </c>
      <c r="L48" s="92">
        <f t="array" ref="L48">IFERROR(ROUND(INDEX(FCSTSDV!$D$2:$L$2001,MATCH('ống nhựa túi bóng'!$C48,FCSTSDV!$C$2:$C$2001,0),MATCH('ống nhựa túi bóng'!L$3,FCSTSDV!$D$1:$L$1,0)),1)/'ống nhựa túi bóng'!$D48,0)</f>
        <v>0</v>
      </c>
      <c r="M48" s="92">
        <f t="array" ref="M48">IFERROR(ROUND(INDEX(FCSTSDV!$D$2:$L$2001,MATCH('ống nhựa túi bóng'!$C48,FCSTSDV!$C$2:$C$2001,0),MATCH('ống nhựa túi bóng'!M$3,FCSTSDV!$D$1:$L$1,0)),1)/'ống nhựa túi bóng'!$D48,0)</f>
        <v>0</v>
      </c>
      <c r="N48" s="92">
        <f t="array" ref="N48">IFERROR(ROUND(INDEX(FCSTSDV!$D$2:$L$2001,MATCH('ống nhựa túi bóng'!$C48,FCSTSDV!$C$2:$C$2001,0),MATCH('ống nhựa túi bóng'!N$3,FCSTSDV!$D$1:$L$1,0)),1)/'ống nhựa túi bóng'!$D48,0)</f>
        <v>0</v>
      </c>
      <c r="O48" s="92">
        <f t="array" ref="O48">IFERROR(ROUND(INDEX(FCSTSDV!$D$2:$L$2001,MATCH('ống nhựa túi bóng'!$C48,FCSTSDV!$C$2:$C$2001,0),MATCH('ống nhựa túi bóng'!O$3,FCSTSDV!$D$1:$L$1,0)),1)/'ống nhựa túi bóng'!$D48,0)</f>
        <v>0</v>
      </c>
      <c r="P48" s="92">
        <f t="array" ref="P48">IFERROR(ROUND(INDEX(FCSTSDV!$D$2:$L$2001,MATCH('ống nhựa túi bóng'!$C48,FCSTSDV!$C$2:$C$2001,0),MATCH('ống nhựa túi bóng'!P$3,FCSTSDV!$D$1:$L$1,0)),1)/'ống nhựa túi bóng'!$D48,0)</f>
        <v>0</v>
      </c>
      <c r="Q48" s="92">
        <f t="array" ref="Q48">IFERROR(ROUND(INDEX(FCSTSDV!$D$2:$L$2001,MATCH('ống nhựa túi bóng'!$C48,FCSTSDV!$C$2:$C$2001,0),MATCH('ống nhựa túi bóng'!Q$3,FCSTSDV!$D$1:$L$1,0)),1)/'ống nhựa túi bóng'!$D48,0)</f>
        <v>0</v>
      </c>
      <c r="R48" s="92">
        <f t="array" ref="R48">IFERROR(ROUND(INDEX(FCSTSDV!$D$2:$L$2001,MATCH('ống nhựa túi bóng'!$C48,FCSTSDV!$C$2:$C$2001,0),MATCH('ống nhựa túi bóng'!R$3,FCSTSDV!$D$1:$L$1,0)),1)/'ống nhựa túi bóng'!$D48,0)</f>
        <v>0</v>
      </c>
      <c r="S48" s="92">
        <f t="array" ref="S48">IFERROR(ROUND(INDEX(FCSTSDV!$D$2:$L$2001,MATCH('ống nhựa túi bóng'!$C48,FCSTSDV!$C$2:$C$2001,0),MATCH('ống nhựa túi bóng'!S$3,FCSTSDV!$D$1:$L$1,0)),1)/'ống nhựa túi bóng'!$D48,0)</f>
        <v>0</v>
      </c>
      <c r="T48" s="92">
        <f t="shared" si="0"/>
        <v>0</v>
      </c>
    </row>
    <row r="49" spans="1:20" ht="20.100000000000001" customHeight="1">
      <c r="A49" s="818"/>
      <c r="B49" s="1072"/>
      <c r="C49" s="49" t="s">
        <v>31</v>
      </c>
      <c r="D49" s="49">
        <v>1000</v>
      </c>
      <c r="E49" s="784"/>
      <c r="F49" s="784"/>
      <c r="G49" s="784"/>
      <c r="H49" s="92">
        <f t="array" ref="H49">IFERROR(ROUND(INDEX(FCSTSDV!$D$2:$L$2001,MATCH('ống nhựa túi bóng'!$C49,FCSTSDV!$C$2:$C$2001,0),MATCH('ống nhựa túi bóng'!H$3,FCSTSDV!$D$1:$L$1,0)),1)/'ống nhựa túi bóng'!$D49,0)</f>
        <v>0</v>
      </c>
      <c r="I49" s="92">
        <f t="array" ref="I49">IFERROR(ROUND(INDEX(FCSTSDV!$D$2:$L$2001,MATCH('ống nhựa túi bóng'!$C49,FCSTSDV!$C$2:$C$2001,0),MATCH('ống nhựa túi bóng'!I$3,FCSTSDV!$D$1:$L$1,0)),1)/'ống nhựa túi bóng'!$D49,0)</f>
        <v>0</v>
      </c>
      <c r="J49" s="92">
        <f t="array" ref="J49">IFERROR(ROUND(INDEX(FCSTSDV!$D$2:$L$2001,MATCH('ống nhựa túi bóng'!$C49,FCSTSDV!$C$2:$C$2001,0),MATCH('ống nhựa túi bóng'!J$3,FCSTSDV!$D$1:$L$1,0)),1)/'ống nhựa túi bóng'!$D49,0)</f>
        <v>0</v>
      </c>
      <c r="K49" s="92">
        <f t="array" ref="K49">IFERROR(ROUND(INDEX(FCSTSDV!$D$2:$L$2001,MATCH('ống nhựa túi bóng'!$C49,FCSTSDV!$C$2:$C$2001,0),MATCH('ống nhựa túi bóng'!K$3,FCSTSDV!$D$1:$L$1,0)),1)/'ống nhựa túi bóng'!$D49,0)</f>
        <v>0</v>
      </c>
      <c r="L49" s="92">
        <f t="array" ref="L49">IFERROR(ROUND(INDEX(FCSTSDV!$D$2:$L$2001,MATCH('ống nhựa túi bóng'!$C49,FCSTSDV!$C$2:$C$2001,0),MATCH('ống nhựa túi bóng'!L$3,FCSTSDV!$D$1:$L$1,0)),1)/'ống nhựa túi bóng'!$D49,0)</f>
        <v>0</v>
      </c>
      <c r="M49" s="92">
        <f t="array" ref="M49">IFERROR(ROUND(INDEX(FCSTSDV!$D$2:$L$2001,MATCH('ống nhựa túi bóng'!$C49,FCSTSDV!$C$2:$C$2001,0),MATCH('ống nhựa túi bóng'!M$3,FCSTSDV!$D$1:$L$1,0)),1)/'ống nhựa túi bóng'!$D49,0)</f>
        <v>0</v>
      </c>
      <c r="N49" s="92">
        <f t="array" ref="N49">IFERROR(ROUND(INDEX(FCSTSDV!$D$2:$L$2001,MATCH('ống nhựa túi bóng'!$C49,FCSTSDV!$C$2:$C$2001,0),MATCH('ống nhựa túi bóng'!N$3,FCSTSDV!$D$1:$L$1,0)),1)/'ống nhựa túi bóng'!$D49,0)</f>
        <v>0</v>
      </c>
      <c r="O49" s="92">
        <f t="array" ref="O49">IFERROR(ROUND(INDEX(FCSTSDV!$D$2:$L$2001,MATCH('ống nhựa túi bóng'!$C49,FCSTSDV!$C$2:$C$2001,0),MATCH('ống nhựa túi bóng'!O$3,FCSTSDV!$D$1:$L$1,0)),1)/'ống nhựa túi bóng'!$D49,0)</f>
        <v>0</v>
      </c>
      <c r="P49" s="92">
        <f t="array" ref="P49">IFERROR(ROUND(INDEX(FCSTSDV!$D$2:$L$2001,MATCH('ống nhựa túi bóng'!$C49,FCSTSDV!$C$2:$C$2001,0),MATCH('ống nhựa túi bóng'!P$3,FCSTSDV!$D$1:$L$1,0)),1)/'ống nhựa túi bóng'!$D49,0)</f>
        <v>0</v>
      </c>
      <c r="Q49" s="92">
        <f t="array" ref="Q49">IFERROR(ROUND(INDEX(FCSTSDV!$D$2:$L$2001,MATCH('ống nhựa túi bóng'!$C49,FCSTSDV!$C$2:$C$2001,0),MATCH('ống nhựa túi bóng'!Q$3,FCSTSDV!$D$1:$L$1,0)),1)/'ống nhựa túi bóng'!$D49,0)</f>
        <v>0</v>
      </c>
      <c r="R49" s="92">
        <f t="array" ref="R49">IFERROR(ROUND(INDEX(FCSTSDV!$D$2:$L$2001,MATCH('ống nhựa túi bóng'!$C49,FCSTSDV!$C$2:$C$2001,0),MATCH('ống nhựa túi bóng'!R$3,FCSTSDV!$D$1:$L$1,0)),1)/'ống nhựa túi bóng'!$D49,0)</f>
        <v>0</v>
      </c>
      <c r="S49" s="92">
        <f t="array" ref="S49">IFERROR(ROUND(INDEX(FCSTSDV!$D$2:$L$2001,MATCH('ống nhựa túi bóng'!$C49,FCSTSDV!$C$2:$C$2001,0),MATCH('ống nhựa túi bóng'!S$3,FCSTSDV!$D$1:$L$1,0)),1)/'ống nhựa túi bóng'!$D49,0)</f>
        <v>0</v>
      </c>
      <c r="T49" s="92">
        <f t="shared" si="0"/>
        <v>0</v>
      </c>
    </row>
    <row r="50" spans="1:20" ht="20.100000000000001" customHeight="1">
      <c r="A50" s="818"/>
      <c r="B50" s="1072"/>
      <c r="C50" s="49" t="s">
        <v>213</v>
      </c>
      <c r="D50" s="49">
        <v>2500</v>
      </c>
      <c r="E50" s="784"/>
      <c r="F50" s="784"/>
      <c r="G50" s="784"/>
      <c r="H50" s="92">
        <f t="array" ref="H50">IFERROR(ROUND(INDEX(FCSTSDV!$D$2:$L$2001,MATCH('ống nhựa túi bóng'!$C50,FCSTSDV!$C$2:$C$2001,0),MATCH('ống nhựa túi bóng'!H$3,FCSTSDV!$D$1:$L$1,0)),1)/'ống nhựa túi bóng'!$D50,0)</f>
        <v>0</v>
      </c>
      <c r="I50" s="92">
        <f t="array" ref="I50">IFERROR(ROUND(INDEX(FCSTSDV!$D$2:$L$2001,MATCH('ống nhựa túi bóng'!$C50,FCSTSDV!$C$2:$C$2001,0),MATCH('ống nhựa túi bóng'!I$3,FCSTSDV!$D$1:$L$1,0)),1)/'ống nhựa túi bóng'!$D50,0)</f>
        <v>0</v>
      </c>
      <c r="J50" s="92">
        <f t="array" ref="J50">IFERROR(ROUND(INDEX(FCSTSDV!$D$2:$L$2001,MATCH('ống nhựa túi bóng'!$C50,FCSTSDV!$C$2:$C$2001,0),MATCH('ống nhựa túi bóng'!J$3,FCSTSDV!$D$1:$L$1,0)),1)/'ống nhựa túi bóng'!$D50,0)</f>
        <v>0</v>
      </c>
      <c r="K50" s="92">
        <f t="array" ref="K50">IFERROR(ROUND(INDEX(FCSTSDV!$D$2:$L$2001,MATCH('ống nhựa túi bóng'!$C50,FCSTSDV!$C$2:$C$2001,0),MATCH('ống nhựa túi bóng'!K$3,FCSTSDV!$D$1:$L$1,0)),1)/'ống nhựa túi bóng'!$D50,0)</f>
        <v>0</v>
      </c>
      <c r="L50" s="92">
        <f t="array" ref="L50">IFERROR(ROUND(INDEX(FCSTSDV!$D$2:$L$2001,MATCH('ống nhựa túi bóng'!$C50,FCSTSDV!$C$2:$C$2001,0),MATCH('ống nhựa túi bóng'!L$3,FCSTSDV!$D$1:$L$1,0)),1)/'ống nhựa túi bóng'!$D50,0)</f>
        <v>0</v>
      </c>
      <c r="M50" s="92">
        <f t="array" ref="M50">IFERROR(ROUND(INDEX(FCSTSDV!$D$2:$L$2001,MATCH('ống nhựa túi bóng'!$C50,FCSTSDV!$C$2:$C$2001,0),MATCH('ống nhựa túi bóng'!M$3,FCSTSDV!$D$1:$L$1,0)),1)/'ống nhựa túi bóng'!$D50,0)</f>
        <v>0</v>
      </c>
      <c r="N50" s="92">
        <f t="array" ref="N50">IFERROR(ROUND(INDEX(FCSTSDV!$D$2:$L$2001,MATCH('ống nhựa túi bóng'!$C50,FCSTSDV!$C$2:$C$2001,0),MATCH('ống nhựa túi bóng'!N$3,FCSTSDV!$D$1:$L$1,0)),1)/'ống nhựa túi bóng'!$D50,0)</f>
        <v>0</v>
      </c>
      <c r="O50" s="92">
        <f t="array" ref="O50">IFERROR(ROUND(INDEX(FCSTSDV!$D$2:$L$2001,MATCH('ống nhựa túi bóng'!$C50,FCSTSDV!$C$2:$C$2001,0),MATCH('ống nhựa túi bóng'!O$3,FCSTSDV!$D$1:$L$1,0)),1)/'ống nhựa túi bóng'!$D50,0)</f>
        <v>0</v>
      </c>
      <c r="P50" s="92">
        <f t="array" ref="P50">IFERROR(ROUND(INDEX(FCSTSDV!$D$2:$L$2001,MATCH('ống nhựa túi bóng'!$C50,FCSTSDV!$C$2:$C$2001,0),MATCH('ống nhựa túi bóng'!P$3,FCSTSDV!$D$1:$L$1,0)),1)/'ống nhựa túi bóng'!$D50,0)</f>
        <v>0</v>
      </c>
      <c r="Q50" s="92">
        <f t="array" ref="Q50">IFERROR(ROUND(INDEX(FCSTSDV!$D$2:$L$2001,MATCH('ống nhựa túi bóng'!$C50,FCSTSDV!$C$2:$C$2001,0),MATCH('ống nhựa túi bóng'!Q$3,FCSTSDV!$D$1:$L$1,0)),1)/'ống nhựa túi bóng'!$D50,0)</f>
        <v>0</v>
      </c>
      <c r="R50" s="92">
        <f t="array" ref="R50">IFERROR(ROUND(INDEX(FCSTSDV!$D$2:$L$2001,MATCH('ống nhựa túi bóng'!$C50,FCSTSDV!$C$2:$C$2001,0),MATCH('ống nhựa túi bóng'!R$3,FCSTSDV!$D$1:$L$1,0)),1)/'ống nhựa túi bóng'!$D50,0)</f>
        <v>0</v>
      </c>
      <c r="S50" s="92">
        <f t="array" ref="S50">IFERROR(ROUND(INDEX(FCSTSDV!$D$2:$L$2001,MATCH('ống nhựa túi bóng'!$C50,FCSTSDV!$C$2:$C$2001,0),MATCH('ống nhựa túi bóng'!S$3,FCSTSDV!$D$1:$L$1,0)),1)/'ống nhựa túi bóng'!$D50,0)</f>
        <v>0</v>
      </c>
      <c r="T50" s="92">
        <f t="shared" si="0"/>
        <v>0</v>
      </c>
    </row>
    <row r="51" spans="1:20" ht="20.100000000000001" customHeight="1">
      <c r="A51" s="818"/>
      <c r="B51" s="1072"/>
      <c r="C51" s="49" t="s">
        <v>205</v>
      </c>
      <c r="D51" s="49">
        <v>2500</v>
      </c>
      <c r="E51" s="784"/>
      <c r="F51" s="784"/>
      <c r="G51" s="784"/>
      <c r="H51" s="92">
        <f t="array" ref="H51">IFERROR(ROUND(INDEX(FCSTSDV!$D$2:$L$2001,MATCH('ống nhựa túi bóng'!$C51,FCSTSDV!$C$2:$C$2001,0),MATCH('ống nhựa túi bóng'!H$3,FCSTSDV!$D$1:$L$1,0)),1)/'ống nhựa túi bóng'!$D51,0)</f>
        <v>0</v>
      </c>
      <c r="I51" s="92">
        <f t="array" ref="I51">IFERROR(ROUND(INDEX(FCSTSDV!$D$2:$L$2001,MATCH('ống nhựa túi bóng'!$C51,FCSTSDV!$C$2:$C$2001,0),MATCH('ống nhựa túi bóng'!I$3,FCSTSDV!$D$1:$L$1,0)),1)/'ống nhựa túi bóng'!$D51,0)</f>
        <v>0</v>
      </c>
      <c r="J51" s="92">
        <f t="array" ref="J51">IFERROR(ROUND(INDEX(FCSTSDV!$D$2:$L$2001,MATCH('ống nhựa túi bóng'!$C51,FCSTSDV!$C$2:$C$2001,0),MATCH('ống nhựa túi bóng'!J$3,FCSTSDV!$D$1:$L$1,0)),1)/'ống nhựa túi bóng'!$D51,0)</f>
        <v>0</v>
      </c>
      <c r="K51" s="92">
        <f t="array" ref="K51">IFERROR(ROUND(INDEX(FCSTSDV!$D$2:$L$2001,MATCH('ống nhựa túi bóng'!$C51,FCSTSDV!$C$2:$C$2001,0),MATCH('ống nhựa túi bóng'!K$3,FCSTSDV!$D$1:$L$1,0)),1)/'ống nhựa túi bóng'!$D51,0)</f>
        <v>0</v>
      </c>
      <c r="L51" s="92">
        <f t="array" ref="L51">IFERROR(ROUND(INDEX(FCSTSDV!$D$2:$L$2001,MATCH('ống nhựa túi bóng'!$C51,FCSTSDV!$C$2:$C$2001,0),MATCH('ống nhựa túi bóng'!L$3,FCSTSDV!$D$1:$L$1,0)),1)/'ống nhựa túi bóng'!$D51,0)</f>
        <v>0</v>
      </c>
      <c r="M51" s="92">
        <f t="array" ref="M51">IFERROR(ROUND(INDEX(FCSTSDV!$D$2:$L$2001,MATCH('ống nhựa túi bóng'!$C51,FCSTSDV!$C$2:$C$2001,0),MATCH('ống nhựa túi bóng'!M$3,FCSTSDV!$D$1:$L$1,0)),1)/'ống nhựa túi bóng'!$D51,0)</f>
        <v>0</v>
      </c>
      <c r="N51" s="92">
        <f t="array" ref="N51">IFERROR(ROUND(INDEX(FCSTSDV!$D$2:$L$2001,MATCH('ống nhựa túi bóng'!$C51,FCSTSDV!$C$2:$C$2001,0),MATCH('ống nhựa túi bóng'!N$3,FCSTSDV!$D$1:$L$1,0)),1)/'ống nhựa túi bóng'!$D51,0)</f>
        <v>0</v>
      </c>
      <c r="O51" s="92">
        <f t="array" ref="O51">IFERROR(ROUND(INDEX(FCSTSDV!$D$2:$L$2001,MATCH('ống nhựa túi bóng'!$C51,FCSTSDV!$C$2:$C$2001,0),MATCH('ống nhựa túi bóng'!O$3,FCSTSDV!$D$1:$L$1,0)),1)/'ống nhựa túi bóng'!$D51,0)</f>
        <v>0</v>
      </c>
      <c r="P51" s="92">
        <f t="array" ref="P51">IFERROR(ROUND(INDEX(FCSTSDV!$D$2:$L$2001,MATCH('ống nhựa túi bóng'!$C51,FCSTSDV!$C$2:$C$2001,0),MATCH('ống nhựa túi bóng'!P$3,FCSTSDV!$D$1:$L$1,0)),1)/'ống nhựa túi bóng'!$D51,0)</f>
        <v>0</v>
      </c>
      <c r="Q51" s="92">
        <f t="array" ref="Q51">IFERROR(ROUND(INDEX(FCSTSDV!$D$2:$L$2001,MATCH('ống nhựa túi bóng'!$C51,FCSTSDV!$C$2:$C$2001,0),MATCH('ống nhựa túi bóng'!Q$3,FCSTSDV!$D$1:$L$1,0)),1)/'ống nhựa túi bóng'!$D51,0)</f>
        <v>0</v>
      </c>
      <c r="R51" s="92">
        <f t="array" ref="R51">IFERROR(ROUND(INDEX(FCSTSDV!$D$2:$L$2001,MATCH('ống nhựa túi bóng'!$C51,FCSTSDV!$C$2:$C$2001,0),MATCH('ống nhựa túi bóng'!R$3,FCSTSDV!$D$1:$L$1,0)),1)/'ống nhựa túi bóng'!$D51,0)</f>
        <v>0</v>
      </c>
      <c r="S51" s="92">
        <f t="array" ref="S51">IFERROR(ROUND(INDEX(FCSTSDV!$D$2:$L$2001,MATCH('ống nhựa túi bóng'!$C51,FCSTSDV!$C$2:$C$2001,0),MATCH('ống nhựa túi bóng'!S$3,FCSTSDV!$D$1:$L$1,0)),1)/'ống nhựa túi bóng'!$D51,0)</f>
        <v>0</v>
      </c>
      <c r="T51" s="92">
        <f t="shared" si="0"/>
        <v>0</v>
      </c>
    </row>
    <row r="52" spans="1:20" ht="20.100000000000001" hidden="1" customHeight="1">
      <c r="A52" s="818"/>
      <c r="B52" s="1072"/>
      <c r="C52" s="49" t="s">
        <v>206</v>
      </c>
      <c r="D52" s="49">
        <v>2500</v>
      </c>
      <c r="E52" s="784"/>
      <c r="F52" s="784"/>
      <c r="G52" s="784"/>
      <c r="H52" s="92">
        <f t="array" ref="H52">IFERROR(ROUND(INDEX(FCSTSDV!$D$2:$L$2001,MATCH('ống nhựa túi bóng'!$C52,FCSTSDV!$C$2:$C$2001,0),MATCH('ống nhựa túi bóng'!H$3,FCSTSDV!$D$1:$L$1,0)),1)/'ống nhựa túi bóng'!$D52,0)</f>
        <v>4.8</v>
      </c>
      <c r="I52" s="92">
        <f t="array" ref="I52">IFERROR(ROUND(INDEX(FCSTSDV!$D$2:$L$2001,MATCH('ống nhựa túi bóng'!$C52,FCSTSDV!$C$2:$C$2001,0),MATCH('ống nhựa túi bóng'!I$3,FCSTSDV!$D$1:$L$1,0)),1)/'ống nhựa túi bóng'!$D52,0)</f>
        <v>4.8</v>
      </c>
      <c r="J52" s="92">
        <f t="array" ref="J52">IFERROR(ROUND(INDEX(FCSTSDV!$D$2:$L$2001,MATCH('ống nhựa túi bóng'!$C52,FCSTSDV!$C$2:$C$2001,0),MATCH('ống nhựa túi bóng'!J$3,FCSTSDV!$D$1:$L$1,0)),1)/'ống nhựa túi bóng'!$D52,0)</f>
        <v>4.8</v>
      </c>
      <c r="K52" s="92">
        <f t="array" ref="K52">IFERROR(ROUND(INDEX(FCSTSDV!$D$2:$L$2001,MATCH('ống nhựa túi bóng'!$C52,FCSTSDV!$C$2:$C$2001,0),MATCH('ống nhựa túi bóng'!K$3,FCSTSDV!$D$1:$L$1,0)),1)/'ống nhựa túi bóng'!$D52,0)</f>
        <v>4.8</v>
      </c>
      <c r="L52" s="92">
        <f t="array" ref="L52">IFERROR(ROUND(INDEX(FCSTSDV!$D$2:$L$2001,MATCH('ống nhựa túi bóng'!$C52,FCSTSDV!$C$2:$C$2001,0),MATCH('ống nhựa túi bóng'!L$3,FCSTSDV!$D$1:$L$1,0)),1)/'ống nhựa túi bóng'!$D52,0)</f>
        <v>4.8</v>
      </c>
      <c r="M52" s="92">
        <f t="array" ref="M52">IFERROR(ROUND(INDEX(FCSTSDV!$D$2:$L$2001,MATCH('ống nhựa túi bóng'!$C52,FCSTSDV!$C$2:$C$2001,0),MATCH('ống nhựa túi bóng'!M$3,FCSTSDV!$D$1:$L$1,0)),1)/'ống nhựa túi bóng'!$D52,0)</f>
        <v>4.8</v>
      </c>
      <c r="N52" s="92">
        <f t="array" ref="N52">IFERROR(ROUND(INDEX(FCSTSDV!$D$2:$L$2001,MATCH('ống nhựa túi bóng'!$C52,FCSTSDV!$C$2:$C$2001,0),MATCH('ống nhựa túi bóng'!N$3,FCSTSDV!$D$1:$L$1,0)),1)/'ống nhựa túi bóng'!$D52,0)</f>
        <v>28.8</v>
      </c>
      <c r="O52" s="92">
        <f t="array" ref="O52">IFERROR(ROUND(INDEX(FCSTSDV!$D$2:$L$2001,MATCH('ống nhựa túi bóng'!$C52,FCSTSDV!$C$2:$C$2001,0),MATCH('ống nhựa túi bóng'!O$3,FCSTSDV!$D$1:$L$1,0)),1)/'ống nhựa túi bóng'!$D52,0)</f>
        <v>2.4</v>
      </c>
      <c r="P52" s="92">
        <f t="array" ref="P52">IFERROR(ROUND(INDEX(FCSTSDV!$D$2:$L$2001,MATCH('ống nhựa túi bóng'!$C52,FCSTSDV!$C$2:$C$2001,0),MATCH('ống nhựa túi bóng'!P$3,FCSTSDV!$D$1:$L$1,0)),1)/'ống nhựa túi bóng'!$D52,0)</f>
        <v>9.6</v>
      </c>
      <c r="Q52" s="92">
        <f t="array" ref="Q52">IFERROR(ROUND(INDEX(FCSTSDV!$D$2:$L$2001,MATCH('ống nhựa túi bóng'!$C52,FCSTSDV!$C$2:$C$2001,0),MATCH('ống nhựa túi bóng'!Q$3,FCSTSDV!$D$1:$L$1,0)),1)/'ống nhựa túi bóng'!$D52,0)</f>
        <v>0</v>
      </c>
      <c r="R52" s="92">
        <f t="array" ref="R52">IFERROR(ROUND(INDEX(FCSTSDV!$D$2:$L$2001,MATCH('ống nhựa túi bóng'!$C52,FCSTSDV!$C$2:$C$2001,0),MATCH('ống nhựa túi bóng'!R$3,FCSTSDV!$D$1:$L$1,0)),1)/'ống nhựa túi bóng'!$D52,0)</f>
        <v>0</v>
      </c>
      <c r="S52" s="92">
        <f t="array" ref="S52">IFERROR(ROUND(INDEX(FCSTSDV!$D$2:$L$2001,MATCH('ống nhựa túi bóng'!$C52,FCSTSDV!$C$2:$C$2001,0),MATCH('ống nhựa túi bóng'!S$3,FCSTSDV!$D$1:$L$1,0)),1)/'ống nhựa túi bóng'!$D52,0)</f>
        <v>0</v>
      </c>
      <c r="T52" s="92">
        <f t="shared" si="0"/>
        <v>69.599999999999994</v>
      </c>
    </row>
    <row r="53" spans="1:20" ht="20.100000000000001" customHeight="1">
      <c r="A53" s="818"/>
      <c r="B53" s="1072"/>
      <c r="C53" s="49" t="s">
        <v>1219</v>
      </c>
      <c r="D53" s="49">
        <v>50</v>
      </c>
      <c r="E53" s="784"/>
      <c r="F53" s="784"/>
      <c r="G53" s="784"/>
      <c r="H53" s="92">
        <f t="array" ref="H53">IFERROR(ROUND(INDEX(FCSTSDV!$D$2:$L$2001,MATCH('ống nhựa túi bóng'!$C53,FCSTSDV!$C$2:$C$2001,0),MATCH('ống nhựa túi bóng'!H$3,FCSTSDV!$D$1:$L$1,0)),1)/'ống nhựa túi bóng'!$D53,0)</f>
        <v>0</v>
      </c>
      <c r="I53" s="92">
        <f t="array" ref="I53">IFERROR(ROUND(INDEX(FCSTSDV!$D$2:$L$2001,MATCH('ống nhựa túi bóng'!$C53,FCSTSDV!$C$2:$C$2001,0),MATCH('ống nhựa túi bóng'!I$3,FCSTSDV!$D$1:$L$1,0)),1)/'ống nhựa túi bóng'!$D53,0)</f>
        <v>0</v>
      </c>
      <c r="J53" s="92">
        <f t="array" ref="J53">IFERROR(ROUND(INDEX(FCSTSDV!$D$2:$L$2001,MATCH('ống nhựa túi bóng'!$C53,FCSTSDV!$C$2:$C$2001,0),MATCH('ống nhựa túi bóng'!J$3,FCSTSDV!$D$1:$L$1,0)),1)/'ống nhựa túi bóng'!$D53,0)</f>
        <v>0</v>
      </c>
      <c r="K53" s="92">
        <f t="array" ref="K53">IFERROR(ROUND(INDEX(FCSTSDV!$D$2:$L$2001,MATCH('ống nhựa túi bóng'!$C53,FCSTSDV!$C$2:$C$2001,0),MATCH('ống nhựa túi bóng'!K$3,FCSTSDV!$D$1:$L$1,0)),1)/'ống nhựa túi bóng'!$D53,0)</f>
        <v>0</v>
      </c>
      <c r="L53" s="92">
        <f t="array" ref="L53">IFERROR(ROUND(INDEX(FCSTSDV!$D$2:$L$2001,MATCH('ống nhựa túi bóng'!$C53,FCSTSDV!$C$2:$C$2001,0),MATCH('ống nhựa túi bóng'!L$3,FCSTSDV!$D$1:$L$1,0)),1)/'ống nhựa túi bóng'!$D53,0)</f>
        <v>0</v>
      </c>
      <c r="M53" s="92">
        <f t="array" ref="M53">IFERROR(ROUND(INDEX(FCSTSDV!$D$2:$L$2001,MATCH('ống nhựa túi bóng'!$C53,FCSTSDV!$C$2:$C$2001,0),MATCH('ống nhựa túi bóng'!M$3,FCSTSDV!$D$1:$L$1,0)),1)/'ống nhựa túi bóng'!$D53,0)</f>
        <v>0</v>
      </c>
      <c r="N53" s="92">
        <f t="array" ref="N53">IFERROR(ROUND(INDEX(FCSTSDV!$D$2:$L$2001,MATCH('ống nhựa túi bóng'!$C53,FCSTSDV!$C$2:$C$2001,0),MATCH('ống nhựa túi bóng'!N$3,FCSTSDV!$D$1:$L$1,0)),1)/'ống nhựa túi bóng'!$D53,0)</f>
        <v>0</v>
      </c>
      <c r="O53" s="92">
        <f t="array" ref="O53">IFERROR(ROUND(INDEX(FCSTSDV!$D$2:$L$2001,MATCH('ống nhựa túi bóng'!$C53,FCSTSDV!$C$2:$C$2001,0),MATCH('ống nhựa túi bóng'!O$3,FCSTSDV!$D$1:$L$1,0)),1)/'ống nhựa túi bóng'!$D53,0)</f>
        <v>0</v>
      </c>
      <c r="P53" s="92">
        <f t="array" ref="P53">IFERROR(ROUND(INDEX(FCSTSDV!$D$2:$L$2001,MATCH('ống nhựa túi bóng'!$C53,FCSTSDV!$C$2:$C$2001,0),MATCH('ống nhựa túi bóng'!P$3,FCSTSDV!$D$1:$L$1,0)),1)/'ống nhựa túi bóng'!$D53,0)</f>
        <v>0</v>
      </c>
      <c r="Q53" s="92">
        <f t="array" ref="Q53">IFERROR(ROUND(INDEX(FCSTSDV!$D$2:$L$2001,MATCH('ống nhựa túi bóng'!$C53,FCSTSDV!$C$2:$C$2001,0),MATCH('ống nhựa túi bóng'!Q$3,FCSTSDV!$D$1:$L$1,0)),1)/'ống nhựa túi bóng'!$D53,0)</f>
        <v>0</v>
      </c>
      <c r="R53" s="92">
        <f t="array" ref="R53">IFERROR(ROUND(INDEX(FCSTSDV!$D$2:$L$2001,MATCH('ống nhựa túi bóng'!$C53,FCSTSDV!$C$2:$C$2001,0),MATCH('ống nhựa túi bóng'!R$3,FCSTSDV!$D$1:$L$1,0)),1)/'ống nhựa túi bóng'!$D53,0)</f>
        <v>0</v>
      </c>
      <c r="S53" s="92">
        <f t="array" ref="S53">IFERROR(ROUND(INDEX(FCSTSDV!$D$2:$L$2001,MATCH('ống nhựa túi bóng'!$C53,FCSTSDV!$C$2:$C$2001,0),MATCH('ống nhựa túi bóng'!S$3,FCSTSDV!$D$1:$L$1,0)),1)/'ống nhựa túi bóng'!$D53,0)</f>
        <v>0</v>
      </c>
      <c r="T53" s="92">
        <f t="shared" si="0"/>
        <v>0</v>
      </c>
    </row>
    <row r="54" spans="1:20" ht="20.100000000000001" customHeight="1">
      <c r="A54" s="818"/>
      <c r="B54" s="1072"/>
      <c r="C54" s="49" t="s">
        <v>35</v>
      </c>
      <c r="D54" s="49">
        <v>200</v>
      </c>
      <c r="E54" s="784"/>
      <c r="F54" s="784"/>
      <c r="G54" s="784"/>
      <c r="H54" s="92">
        <f t="array" ref="H54">IFERROR(ROUND(INDEX(FCSTSDV!$D$2:$L$2001,MATCH('ống nhựa túi bóng'!$C54,FCSTSDV!$C$2:$C$2001,0),MATCH('ống nhựa túi bóng'!H$3,FCSTSDV!$D$1:$L$1,0)),1)/'ống nhựa túi bóng'!$D54,0)</f>
        <v>0</v>
      </c>
      <c r="I54" s="92">
        <f t="array" ref="I54">IFERROR(ROUND(INDEX(FCSTSDV!$D$2:$L$2001,MATCH('ống nhựa túi bóng'!$C54,FCSTSDV!$C$2:$C$2001,0),MATCH('ống nhựa túi bóng'!I$3,FCSTSDV!$D$1:$L$1,0)),1)/'ống nhựa túi bóng'!$D54,0)</f>
        <v>0</v>
      </c>
      <c r="J54" s="92">
        <f t="array" ref="J54">IFERROR(ROUND(INDEX(FCSTSDV!$D$2:$L$2001,MATCH('ống nhựa túi bóng'!$C54,FCSTSDV!$C$2:$C$2001,0),MATCH('ống nhựa túi bóng'!J$3,FCSTSDV!$D$1:$L$1,0)),1)/'ống nhựa túi bóng'!$D54,0)</f>
        <v>0</v>
      </c>
      <c r="K54" s="92">
        <f t="array" ref="K54">IFERROR(ROUND(INDEX(FCSTSDV!$D$2:$L$2001,MATCH('ống nhựa túi bóng'!$C54,FCSTSDV!$C$2:$C$2001,0),MATCH('ống nhựa túi bóng'!K$3,FCSTSDV!$D$1:$L$1,0)),1)/'ống nhựa túi bóng'!$D54,0)</f>
        <v>0</v>
      </c>
      <c r="L54" s="92">
        <f t="array" ref="L54">IFERROR(ROUND(INDEX(FCSTSDV!$D$2:$L$2001,MATCH('ống nhựa túi bóng'!$C54,FCSTSDV!$C$2:$C$2001,0),MATCH('ống nhựa túi bóng'!L$3,FCSTSDV!$D$1:$L$1,0)),1)/'ống nhựa túi bóng'!$D54,0)</f>
        <v>0</v>
      </c>
      <c r="M54" s="92">
        <f t="array" ref="M54">IFERROR(ROUND(INDEX(FCSTSDV!$D$2:$L$2001,MATCH('ống nhựa túi bóng'!$C54,FCSTSDV!$C$2:$C$2001,0),MATCH('ống nhựa túi bóng'!M$3,FCSTSDV!$D$1:$L$1,0)),1)/'ống nhựa túi bóng'!$D54,0)</f>
        <v>0</v>
      </c>
      <c r="N54" s="92">
        <f t="array" ref="N54">IFERROR(ROUND(INDEX(FCSTSDV!$D$2:$L$2001,MATCH('ống nhựa túi bóng'!$C54,FCSTSDV!$C$2:$C$2001,0),MATCH('ống nhựa túi bóng'!N$3,FCSTSDV!$D$1:$L$1,0)),1)/'ống nhựa túi bóng'!$D54,0)</f>
        <v>0</v>
      </c>
      <c r="O54" s="92">
        <f t="array" ref="O54">IFERROR(ROUND(INDEX(FCSTSDV!$D$2:$L$2001,MATCH('ống nhựa túi bóng'!$C54,FCSTSDV!$C$2:$C$2001,0),MATCH('ống nhựa túi bóng'!O$3,FCSTSDV!$D$1:$L$1,0)),1)/'ống nhựa túi bóng'!$D54,0)</f>
        <v>0</v>
      </c>
      <c r="P54" s="92">
        <f t="array" ref="P54">IFERROR(ROUND(INDEX(FCSTSDV!$D$2:$L$2001,MATCH('ống nhựa túi bóng'!$C54,FCSTSDV!$C$2:$C$2001,0),MATCH('ống nhựa túi bóng'!P$3,FCSTSDV!$D$1:$L$1,0)),1)/'ống nhựa túi bóng'!$D54,0)</f>
        <v>0</v>
      </c>
      <c r="Q54" s="92">
        <f t="array" ref="Q54">IFERROR(ROUND(INDEX(FCSTSDV!$D$2:$L$2001,MATCH('ống nhựa túi bóng'!$C54,FCSTSDV!$C$2:$C$2001,0),MATCH('ống nhựa túi bóng'!Q$3,FCSTSDV!$D$1:$L$1,0)),1)/'ống nhựa túi bóng'!$D54,0)</f>
        <v>0</v>
      </c>
      <c r="R54" s="92">
        <f t="array" ref="R54">IFERROR(ROUND(INDEX(FCSTSDV!$D$2:$L$2001,MATCH('ống nhựa túi bóng'!$C54,FCSTSDV!$C$2:$C$2001,0),MATCH('ống nhựa túi bóng'!R$3,FCSTSDV!$D$1:$L$1,0)),1)/'ống nhựa túi bóng'!$D54,0)</f>
        <v>0</v>
      </c>
      <c r="S54" s="92">
        <f t="array" ref="S54">IFERROR(ROUND(INDEX(FCSTSDV!$D$2:$L$2001,MATCH('ống nhựa túi bóng'!$C54,FCSTSDV!$C$2:$C$2001,0),MATCH('ống nhựa túi bóng'!S$3,FCSTSDV!$D$1:$L$1,0)),1)/'ống nhựa túi bóng'!$D54,0)</f>
        <v>0</v>
      </c>
      <c r="T54" s="92">
        <f t="shared" si="0"/>
        <v>0</v>
      </c>
    </row>
    <row r="55" spans="1:20" ht="20.100000000000001" customHeight="1">
      <c r="A55" s="818"/>
      <c r="B55" s="1072"/>
      <c r="C55" s="49" t="s">
        <v>36</v>
      </c>
      <c r="D55" s="49">
        <v>200</v>
      </c>
      <c r="E55" s="784"/>
      <c r="F55" s="784"/>
      <c r="G55" s="784"/>
      <c r="H55" s="92">
        <f t="array" ref="H55">IFERROR(ROUND(INDEX(FCSTSDV!$D$2:$L$2001,MATCH('ống nhựa túi bóng'!$C55,FCSTSDV!$C$2:$C$2001,0),MATCH('ống nhựa túi bóng'!H$3,FCSTSDV!$D$1:$L$1,0)),1)/'ống nhựa túi bóng'!$D55,0)</f>
        <v>0</v>
      </c>
      <c r="I55" s="92">
        <f t="array" ref="I55">IFERROR(ROUND(INDEX(FCSTSDV!$D$2:$L$2001,MATCH('ống nhựa túi bóng'!$C55,FCSTSDV!$C$2:$C$2001,0),MATCH('ống nhựa túi bóng'!I$3,FCSTSDV!$D$1:$L$1,0)),1)/'ống nhựa túi bóng'!$D55,0)</f>
        <v>0</v>
      </c>
      <c r="J55" s="92">
        <f t="array" ref="J55">IFERROR(ROUND(INDEX(FCSTSDV!$D$2:$L$2001,MATCH('ống nhựa túi bóng'!$C55,FCSTSDV!$C$2:$C$2001,0),MATCH('ống nhựa túi bóng'!J$3,FCSTSDV!$D$1:$L$1,0)),1)/'ống nhựa túi bóng'!$D55,0)</f>
        <v>0</v>
      </c>
      <c r="K55" s="92">
        <f t="array" ref="K55">IFERROR(ROUND(INDEX(FCSTSDV!$D$2:$L$2001,MATCH('ống nhựa túi bóng'!$C55,FCSTSDV!$C$2:$C$2001,0),MATCH('ống nhựa túi bóng'!K$3,FCSTSDV!$D$1:$L$1,0)),1)/'ống nhựa túi bóng'!$D55,0)</f>
        <v>0</v>
      </c>
      <c r="L55" s="92">
        <f t="array" ref="L55">IFERROR(ROUND(INDEX(FCSTSDV!$D$2:$L$2001,MATCH('ống nhựa túi bóng'!$C55,FCSTSDV!$C$2:$C$2001,0),MATCH('ống nhựa túi bóng'!L$3,FCSTSDV!$D$1:$L$1,0)),1)/'ống nhựa túi bóng'!$D55,0)</f>
        <v>0</v>
      </c>
      <c r="M55" s="92">
        <f t="array" ref="M55">IFERROR(ROUND(INDEX(FCSTSDV!$D$2:$L$2001,MATCH('ống nhựa túi bóng'!$C55,FCSTSDV!$C$2:$C$2001,0),MATCH('ống nhựa túi bóng'!M$3,FCSTSDV!$D$1:$L$1,0)),1)/'ống nhựa túi bóng'!$D55,0)</f>
        <v>0</v>
      </c>
      <c r="N55" s="92">
        <f t="array" ref="N55">IFERROR(ROUND(INDEX(FCSTSDV!$D$2:$L$2001,MATCH('ống nhựa túi bóng'!$C55,FCSTSDV!$C$2:$C$2001,0),MATCH('ống nhựa túi bóng'!N$3,FCSTSDV!$D$1:$L$1,0)),1)/'ống nhựa túi bóng'!$D55,0)</f>
        <v>0</v>
      </c>
      <c r="O55" s="92">
        <f t="array" ref="O55">IFERROR(ROUND(INDEX(FCSTSDV!$D$2:$L$2001,MATCH('ống nhựa túi bóng'!$C55,FCSTSDV!$C$2:$C$2001,0),MATCH('ống nhựa túi bóng'!O$3,FCSTSDV!$D$1:$L$1,0)),1)/'ống nhựa túi bóng'!$D55,0)</f>
        <v>0</v>
      </c>
      <c r="P55" s="92">
        <f t="array" ref="P55">IFERROR(ROUND(INDEX(FCSTSDV!$D$2:$L$2001,MATCH('ống nhựa túi bóng'!$C55,FCSTSDV!$C$2:$C$2001,0),MATCH('ống nhựa túi bóng'!P$3,FCSTSDV!$D$1:$L$1,0)),1)/'ống nhựa túi bóng'!$D55,0)</f>
        <v>0</v>
      </c>
      <c r="Q55" s="92">
        <f t="array" ref="Q55">IFERROR(ROUND(INDEX(FCSTSDV!$D$2:$L$2001,MATCH('ống nhựa túi bóng'!$C55,FCSTSDV!$C$2:$C$2001,0),MATCH('ống nhựa túi bóng'!Q$3,FCSTSDV!$D$1:$L$1,0)),1)/'ống nhựa túi bóng'!$D55,0)</f>
        <v>0</v>
      </c>
      <c r="R55" s="92">
        <f t="array" ref="R55">IFERROR(ROUND(INDEX(FCSTSDV!$D$2:$L$2001,MATCH('ống nhựa túi bóng'!$C55,FCSTSDV!$C$2:$C$2001,0),MATCH('ống nhựa túi bóng'!R$3,FCSTSDV!$D$1:$L$1,0)),1)/'ống nhựa túi bóng'!$D55,0)</f>
        <v>0</v>
      </c>
      <c r="S55" s="92">
        <f t="array" ref="S55">IFERROR(ROUND(INDEX(FCSTSDV!$D$2:$L$2001,MATCH('ống nhựa túi bóng'!$C55,FCSTSDV!$C$2:$C$2001,0),MATCH('ống nhựa túi bóng'!S$3,FCSTSDV!$D$1:$L$1,0)),1)/'ống nhựa túi bóng'!$D55,0)</f>
        <v>0</v>
      </c>
      <c r="T55" s="92">
        <f t="shared" si="0"/>
        <v>0</v>
      </c>
    </row>
    <row r="56" spans="1:20" ht="20.100000000000001" customHeight="1">
      <c r="A56" s="818"/>
      <c r="B56" s="1072"/>
      <c r="C56" s="49"/>
      <c r="D56" s="49">
        <v>100</v>
      </c>
      <c r="E56" s="784"/>
      <c r="F56" s="784"/>
      <c r="G56" s="784"/>
      <c r="H56" s="92">
        <f t="array" ref="H56">IFERROR(ROUND(INDEX(FCSTSDV!$D$2:$L$2001,MATCH('ống nhựa túi bóng'!$C56,FCSTSDV!$C$2:$C$2001,0),MATCH('ống nhựa túi bóng'!H$3,FCSTSDV!$D$1:$L$1,0)),1)/'ống nhựa túi bóng'!$D56,0)</f>
        <v>0</v>
      </c>
      <c r="I56" s="92">
        <f t="array" ref="I56">IFERROR(ROUND(INDEX(FCSTSDV!$D$2:$L$2001,MATCH('ống nhựa túi bóng'!$C56,FCSTSDV!$C$2:$C$2001,0),MATCH('ống nhựa túi bóng'!I$3,FCSTSDV!$D$1:$L$1,0)),1)/'ống nhựa túi bóng'!$D56,0)</f>
        <v>0</v>
      </c>
      <c r="J56" s="92">
        <f t="array" ref="J56">IFERROR(ROUND(INDEX(FCSTSDV!$D$2:$L$2001,MATCH('ống nhựa túi bóng'!$C56,FCSTSDV!$C$2:$C$2001,0),MATCH('ống nhựa túi bóng'!J$3,FCSTSDV!$D$1:$L$1,0)),1)/'ống nhựa túi bóng'!$D56,0)</f>
        <v>0</v>
      </c>
      <c r="K56" s="92">
        <f t="array" ref="K56">IFERROR(ROUND(INDEX(FCSTSDV!$D$2:$L$2001,MATCH('ống nhựa túi bóng'!$C56,FCSTSDV!$C$2:$C$2001,0),MATCH('ống nhựa túi bóng'!K$3,FCSTSDV!$D$1:$L$1,0)),1)/'ống nhựa túi bóng'!$D56,0)</f>
        <v>0</v>
      </c>
      <c r="L56" s="92">
        <f t="array" ref="L56">IFERROR(ROUND(INDEX(FCSTSDV!$D$2:$L$2001,MATCH('ống nhựa túi bóng'!$C56,FCSTSDV!$C$2:$C$2001,0),MATCH('ống nhựa túi bóng'!L$3,FCSTSDV!$D$1:$L$1,0)),1)/'ống nhựa túi bóng'!$D56,0)</f>
        <v>0</v>
      </c>
      <c r="M56" s="92">
        <f t="array" ref="M56">IFERROR(ROUND(INDEX(FCSTSDV!$D$2:$L$2001,MATCH('ống nhựa túi bóng'!$C56,FCSTSDV!$C$2:$C$2001,0),MATCH('ống nhựa túi bóng'!M$3,FCSTSDV!$D$1:$L$1,0)),1)/'ống nhựa túi bóng'!$D56,0)</f>
        <v>0</v>
      </c>
      <c r="N56" s="92">
        <f t="array" ref="N56">IFERROR(ROUND(INDEX(FCSTSDV!$D$2:$L$2001,MATCH('ống nhựa túi bóng'!$C56,FCSTSDV!$C$2:$C$2001,0),MATCH('ống nhựa túi bóng'!N$3,FCSTSDV!$D$1:$L$1,0)),1)/'ống nhựa túi bóng'!$D56,0)</f>
        <v>0</v>
      </c>
      <c r="O56" s="92">
        <f t="array" ref="O56">IFERROR(ROUND(INDEX(FCSTSDV!$D$2:$L$2001,MATCH('ống nhựa túi bóng'!$C56,FCSTSDV!$C$2:$C$2001,0),MATCH('ống nhựa túi bóng'!O$3,FCSTSDV!$D$1:$L$1,0)),1)/'ống nhựa túi bóng'!$D56,0)</f>
        <v>0</v>
      </c>
      <c r="P56" s="92">
        <f t="array" ref="P56">IFERROR(ROUND(INDEX(FCSTSDV!$D$2:$L$2001,MATCH('ống nhựa túi bóng'!$C56,FCSTSDV!$C$2:$C$2001,0),MATCH('ống nhựa túi bóng'!P$3,FCSTSDV!$D$1:$L$1,0)),1)/'ống nhựa túi bóng'!$D56,0)</f>
        <v>0</v>
      </c>
      <c r="Q56" s="92">
        <f t="array" ref="Q56">IFERROR(ROUND(INDEX(FCSTSDV!$D$2:$L$2001,MATCH('ống nhựa túi bóng'!$C56,FCSTSDV!$C$2:$C$2001,0),MATCH('ống nhựa túi bóng'!Q$3,FCSTSDV!$D$1:$L$1,0)),1)/'ống nhựa túi bóng'!$D56,0)</f>
        <v>0</v>
      </c>
      <c r="R56" s="92">
        <f t="array" ref="R56">IFERROR(ROUND(INDEX(FCSTSDV!$D$2:$L$2001,MATCH('ống nhựa túi bóng'!$C56,FCSTSDV!$C$2:$C$2001,0),MATCH('ống nhựa túi bóng'!R$3,FCSTSDV!$D$1:$L$1,0)),1)/'ống nhựa túi bóng'!$D56,0)</f>
        <v>0</v>
      </c>
      <c r="S56" s="92">
        <f t="array" ref="S56">IFERROR(ROUND(INDEX(FCSTSDV!$D$2:$L$2001,MATCH('ống nhựa túi bóng'!$C56,FCSTSDV!$C$2:$C$2001,0),MATCH('ống nhựa túi bóng'!S$3,FCSTSDV!$D$1:$L$1,0)),1)/'ống nhựa túi bóng'!$D56,0)</f>
        <v>0</v>
      </c>
      <c r="T56" s="92">
        <f t="shared" si="0"/>
        <v>0</v>
      </c>
    </row>
    <row r="57" spans="1:20" ht="20.100000000000001" hidden="1" customHeight="1">
      <c r="A57" s="818"/>
      <c r="B57" s="1072"/>
      <c r="C57" s="49" t="s">
        <v>37</v>
      </c>
      <c r="D57" s="49">
        <v>100</v>
      </c>
      <c r="E57" s="784"/>
      <c r="F57" s="784"/>
      <c r="G57" s="784"/>
      <c r="H57" s="92">
        <f t="array" ref="H57">IFERROR(ROUND(INDEX(FCSTSDV!$D$2:$L$2001,MATCH('ống nhựa túi bóng'!$C57,FCSTSDV!$C$2:$C$2001,0),MATCH('ống nhựa túi bóng'!H$3,FCSTSDV!$D$1:$L$1,0)),1)/'ống nhựa túi bóng'!$D57,0)</f>
        <v>100</v>
      </c>
      <c r="I57" s="92">
        <f t="array" ref="I57">IFERROR(ROUND(INDEX(FCSTSDV!$D$2:$L$2001,MATCH('ống nhựa túi bóng'!$C57,FCSTSDV!$C$2:$C$2001,0),MATCH('ống nhựa túi bóng'!I$3,FCSTSDV!$D$1:$L$1,0)),1)/'ống nhựa túi bóng'!$D57,0)</f>
        <v>100</v>
      </c>
      <c r="J57" s="92">
        <f t="array" ref="J57">IFERROR(ROUND(INDEX(FCSTSDV!$D$2:$L$2001,MATCH('ống nhựa túi bóng'!$C57,FCSTSDV!$C$2:$C$2001,0),MATCH('ống nhựa túi bóng'!J$3,FCSTSDV!$D$1:$L$1,0)),1)/'ống nhựa túi bóng'!$D57,0)</f>
        <v>100</v>
      </c>
      <c r="K57" s="92">
        <f t="array" ref="K57">IFERROR(ROUND(INDEX(FCSTSDV!$D$2:$L$2001,MATCH('ống nhựa túi bóng'!$C57,FCSTSDV!$C$2:$C$2001,0),MATCH('ống nhựa túi bóng'!K$3,FCSTSDV!$D$1:$L$1,0)),1)/'ống nhựa túi bóng'!$D57,0)</f>
        <v>100</v>
      </c>
      <c r="L57" s="92">
        <f t="array" ref="L57">IFERROR(ROUND(INDEX(FCSTSDV!$D$2:$L$2001,MATCH('ống nhựa túi bóng'!$C57,FCSTSDV!$C$2:$C$2001,0),MATCH('ống nhựa túi bóng'!L$3,FCSTSDV!$D$1:$L$1,0)),1)/'ống nhựa túi bóng'!$D57,0)</f>
        <v>100</v>
      </c>
      <c r="M57" s="92">
        <f t="array" ref="M57">IFERROR(ROUND(INDEX(FCSTSDV!$D$2:$L$2001,MATCH('ống nhựa túi bóng'!$C57,FCSTSDV!$C$2:$C$2001,0),MATCH('ống nhựa túi bóng'!M$3,FCSTSDV!$D$1:$L$1,0)),1)/'ống nhựa túi bóng'!$D57,0)</f>
        <v>100</v>
      </c>
      <c r="N57" s="92">
        <f t="array" ref="N57">IFERROR(ROUND(INDEX(FCSTSDV!$D$2:$L$2001,MATCH('ống nhựa túi bóng'!$C57,FCSTSDV!$C$2:$C$2001,0),MATCH('ống nhựa túi bóng'!N$3,FCSTSDV!$D$1:$L$1,0)),1)/'ống nhựa túi bóng'!$D57,0)</f>
        <v>600</v>
      </c>
      <c r="O57" s="92">
        <f t="array" ref="O57">IFERROR(ROUND(INDEX(FCSTSDV!$D$2:$L$2001,MATCH('ống nhựa túi bóng'!$C57,FCSTSDV!$C$2:$C$2001,0),MATCH('ống nhựa túi bóng'!O$3,FCSTSDV!$D$1:$L$1,0)),1)/'ống nhựa túi bóng'!$D57,0)</f>
        <v>0</v>
      </c>
      <c r="P57" s="92">
        <f t="array" ref="P57">IFERROR(ROUND(INDEX(FCSTSDV!$D$2:$L$2001,MATCH('ống nhựa túi bóng'!$C57,FCSTSDV!$C$2:$C$2001,0),MATCH('ống nhựa túi bóng'!P$3,FCSTSDV!$D$1:$L$1,0)),1)/'ống nhựa túi bóng'!$D57,0)</f>
        <v>0</v>
      </c>
      <c r="Q57" s="92">
        <f t="array" ref="Q57">IFERROR(ROUND(INDEX(FCSTSDV!$D$2:$L$2001,MATCH('ống nhựa túi bóng'!$C57,FCSTSDV!$C$2:$C$2001,0),MATCH('ống nhựa túi bóng'!Q$3,FCSTSDV!$D$1:$L$1,0)),1)/'ống nhựa túi bóng'!$D57,0)</f>
        <v>0</v>
      </c>
      <c r="R57" s="92">
        <f t="array" ref="R57">IFERROR(ROUND(INDEX(FCSTSDV!$D$2:$L$2001,MATCH('ống nhựa túi bóng'!$C57,FCSTSDV!$C$2:$C$2001,0),MATCH('ống nhựa túi bóng'!R$3,FCSTSDV!$D$1:$L$1,0)),1)/'ống nhựa túi bóng'!$D57,0)</f>
        <v>0</v>
      </c>
      <c r="S57" s="92">
        <f t="array" ref="S57">IFERROR(ROUND(INDEX(FCSTSDV!$D$2:$L$2001,MATCH('ống nhựa túi bóng'!$C57,FCSTSDV!$C$2:$C$2001,0),MATCH('ống nhựa túi bóng'!S$3,FCSTSDV!$D$1:$L$1,0)),1)/'ống nhựa túi bóng'!$D57,0)</f>
        <v>0</v>
      </c>
      <c r="T57" s="92">
        <f t="shared" si="0"/>
        <v>1200</v>
      </c>
    </row>
    <row r="58" spans="1:20" ht="20.100000000000001" customHeight="1">
      <c r="A58" s="818"/>
      <c r="B58" s="1072"/>
      <c r="C58" s="49" t="s">
        <v>38</v>
      </c>
      <c r="D58" s="49">
        <v>100</v>
      </c>
      <c r="E58" s="784"/>
      <c r="F58" s="784"/>
      <c r="G58" s="784"/>
      <c r="H58" s="92">
        <f t="array" ref="H58">IFERROR(ROUND(INDEX(FCSTSDV!$D$2:$L$2001,MATCH('ống nhựa túi bóng'!$C58,FCSTSDV!$C$2:$C$2001,0),MATCH('ống nhựa túi bóng'!H$3,FCSTSDV!$D$1:$L$1,0)),1)/'ống nhựa túi bóng'!$D58,0)</f>
        <v>0</v>
      </c>
      <c r="I58" s="92">
        <f t="array" ref="I58">IFERROR(ROUND(INDEX(FCSTSDV!$D$2:$L$2001,MATCH('ống nhựa túi bóng'!$C58,FCSTSDV!$C$2:$C$2001,0),MATCH('ống nhựa túi bóng'!I$3,FCSTSDV!$D$1:$L$1,0)),1)/'ống nhựa túi bóng'!$D58,0)</f>
        <v>0</v>
      </c>
      <c r="J58" s="92">
        <f t="array" ref="J58">IFERROR(ROUND(INDEX(FCSTSDV!$D$2:$L$2001,MATCH('ống nhựa túi bóng'!$C58,FCSTSDV!$C$2:$C$2001,0),MATCH('ống nhựa túi bóng'!J$3,FCSTSDV!$D$1:$L$1,0)),1)/'ống nhựa túi bóng'!$D58,0)</f>
        <v>0</v>
      </c>
      <c r="K58" s="92">
        <f t="array" ref="K58">IFERROR(ROUND(INDEX(FCSTSDV!$D$2:$L$2001,MATCH('ống nhựa túi bóng'!$C58,FCSTSDV!$C$2:$C$2001,0),MATCH('ống nhựa túi bóng'!K$3,FCSTSDV!$D$1:$L$1,0)),1)/'ống nhựa túi bóng'!$D58,0)</f>
        <v>0</v>
      </c>
      <c r="L58" s="92">
        <f t="array" ref="L58">IFERROR(ROUND(INDEX(FCSTSDV!$D$2:$L$2001,MATCH('ống nhựa túi bóng'!$C58,FCSTSDV!$C$2:$C$2001,0),MATCH('ống nhựa túi bóng'!L$3,FCSTSDV!$D$1:$L$1,0)),1)/'ống nhựa túi bóng'!$D58,0)</f>
        <v>0</v>
      </c>
      <c r="M58" s="92">
        <f t="array" ref="M58">IFERROR(ROUND(INDEX(FCSTSDV!$D$2:$L$2001,MATCH('ống nhựa túi bóng'!$C58,FCSTSDV!$C$2:$C$2001,0),MATCH('ống nhựa túi bóng'!M$3,FCSTSDV!$D$1:$L$1,0)),1)/'ống nhựa túi bóng'!$D58,0)</f>
        <v>0</v>
      </c>
      <c r="N58" s="92">
        <f t="array" ref="N58">IFERROR(ROUND(INDEX(FCSTSDV!$D$2:$L$2001,MATCH('ống nhựa túi bóng'!$C58,FCSTSDV!$C$2:$C$2001,0),MATCH('ống nhựa túi bóng'!N$3,FCSTSDV!$D$1:$L$1,0)),1)/'ống nhựa túi bóng'!$D58,0)</f>
        <v>0</v>
      </c>
      <c r="O58" s="92">
        <f t="array" ref="O58">IFERROR(ROUND(INDEX(FCSTSDV!$D$2:$L$2001,MATCH('ống nhựa túi bóng'!$C58,FCSTSDV!$C$2:$C$2001,0),MATCH('ống nhựa túi bóng'!O$3,FCSTSDV!$D$1:$L$1,0)),1)/'ống nhựa túi bóng'!$D58,0)</f>
        <v>0</v>
      </c>
      <c r="P58" s="92">
        <f t="array" ref="P58">IFERROR(ROUND(INDEX(FCSTSDV!$D$2:$L$2001,MATCH('ống nhựa túi bóng'!$C58,FCSTSDV!$C$2:$C$2001,0),MATCH('ống nhựa túi bóng'!P$3,FCSTSDV!$D$1:$L$1,0)),1)/'ống nhựa túi bóng'!$D58,0)</f>
        <v>0</v>
      </c>
      <c r="Q58" s="92">
        <f t="array" ref="Q58">IFERROR(ROUND(INDEX(FCSTSDV!$D$2:$L$2001,MATCH('ống nhựa túi bóng'!$C58,FCSTSDV!$C$2:$C$2001,0),MATCH('ống nhựa túi bóng'!Q$3,FCSTSDV!$D$1:$L$1,0)),1)/'ống nhựa túi bóng'!$D58,0)</f>
        <v>0</v>
      </c>
      <c r="R58" s="92">
        <f t="array" ref="R58">IFERROR(ROUND(INDEX(FCSTSDV!$D$2:$L$2001,MATCH('ống nhựa túi bóng'!$C58,FCSTSDV!$C$2:$C$2001,0),MATCH('ống nhựa túi bóng'!R$3,FCSTSDV!$D$1:$L$1,0)),1)/'ống nhựa túi bóng'!$D58,0)</f>
        <v>0</v>
      </c>
      <c r="S58" s="92">
        <f t="array" ref="S58">IFERROR(ROUND(INDEX(FCSTSDV!$D$2:$L$2001,MATCH('ống nhựa túi bóng'!$C58,FCSTSDV!$C$2:$C$2001,0),MATCH('ống nhựa túi bóng'!S$3,FCSTSDV!$D$1:$L$1,0)),1)/'ống nhựa túi bóng'!$D58,0)</f>
        <v>0</v>
      </c>
      <c r="T58" s="92">
        <f t="shared" si="0"/>
        <v>0</v>
      </c>
    </row>
    <row r="59" spans="1:20" ht="20.100000000000001" customHeight="1">
      <c r="A59" s="818"/>
      <c r="B59" s="1072"/>
      <c r="C59" s="49" t="s">
        <v>39</v>
      </c>
      <c r="D59" s="49">
        <v>100</v>
      </c>
      <c r="E59" s="784"/>
      <c r="F59" s="784"/>
      <c r="G59" s="784"/>
      <c r="H59" s="92">
        <f t="array" ref="H59">IFERROR(ROUND(INDEX(FCSTSDV!$D$2:$L$2001,MATCH('ống nhựa túi bóng'!$C59,FCSTSDV!$C$2:$C$2001,0),MATCH('ống nhựa túi bóng'!H$3,FCSTSDV!$D$1:$L$1,0)),1)/'ống nhựa túi bóng'!$D59,0)</f>
        <v>0</v>
      </c>
      <c r="I59" s="92">
        <f t="array" ref="I59">IFERROR(ROUND(INDEX(FCSTSDV!$D$2:$L$2001,MATCH('ống nhựa túi bóng'!$C59,FCSTSDV!$C$2:$C$2001,0),MATCH('ống nhựa túi bóng'!I$3,FCSTSDV!$D$1:$L$1,0)),1)/'ống nhựa túi bóng'!$D59,0)</f>
        <v>0</v>
      </c>
      <c r="J59" s="92">
        <f t="array" ref="J59">IFERROR(ROUND(INDEX(FCSTSDV!$D$2:$L$2001,MATCH('ống nhựa túi bóng'!$C59,FCSTSDV!$C$2:$C$2001,0),MATCH('ống nhựa túi bóng'!J$3,FCSTSDV!$D$1:$L$1,0)),1)/'ống nhựa túi bóng'!$D59,0)</f>
        <v>0</v>
      </c>
      <c r="K59" s="92">
        <f t="array" ref="K59">IFERROR(ROUND(INDEX(FCSTSDV!$D$2:$L$2001,MATCH('ống nhựa túi bóng'!$C59,FCSTSDV!$C$2:$C$2001,0),MATCH('ống nhựa túi bóng'!K$3,FCSTSDV!$D$1:$L$1,0)),1)/'ống nhựa túi bóng'!$D59,0)</f>
        <v>0</v>
      </c>
      <c r="L59" s="92">
        <f t="array" ref="L59">IFERROR(ROUND(INDEX(FCSTSDV!$D$2:$L$2001,MATCH('ống nhựa túi bóng'!$C59,FCSTSDV!$C$2:$C$2001,0),MATCH('ống nhựa túi bóng'!L$3,FCSTSDV!$D$1:$L$1,0)),1)/'ống nhựa túi bóng'!$D59,0)</f>
        <v>0</v>
      </c>
      <c r="M59" s="92">
        <f t="array" ref="M59">IFERROR(ROUND(INDEX(FCSTSDV!$D$2:$L$2001,MATCH('ống nhựa túi bóng'!$C59,FCSTSDV!$C$2:$C$2001,0),MATCH('ống nhựa túi bóng'!M$3,FCSTSDV!$D$1:$L$1,0)),1)/'ống nhựa túi bóng'!$D59,0)</f>
        <v>0</v>
      </c>
      <c r="N59" s="92">
        <f t="array" ref="N59">IFERROR(ROUND(INDEX(FCSTSDV!$D$2:$L$2001,MATCH('ống nhựa túi bóng'!$C59,FCSTSDV!$C$2:$C$2001,0),MATCH('ống nhựa túi bóng'!N$3,FCSTSDV!$D$1:$L$1,0)),1)/'ống nhựa túi bóng'!$D59,0)</f>
        <v>0</v>
      </c>
      <c r="O59" s="92">
        <f t="array" ref="O59">IFERROR(ROUND(INDEX(FCSTSDV!$D$2:$L$2001,MATCH('ống nhựa túi bóng'!$C59,FCSTSDV!$C$2:$C$2001,0),MATCH('ống nhựa túi bóng'!O$3,FCSTSDV!$D$1:$L$1,0)),1)/'ống nhựa túi bóng'!$D59,0)</f>
        <v>0</v>
      </c>
      <c r="P59" s="92">
        <f t="array" ref="P59">IFERROR(ROUND(INDEX(FCSTSDV!$D$2:$L$2001,MATCH('ống nhựa túi bóng'!$C59,FCSTSDV!$C$2:$C$2001,0),MATCH('ống nhựa túi bóng'!P$3,FCSTSDV!$D$1:$L$1,0)),1)/'ống nhựa túi bóng'!$D59,0)</f>
        <v>0</v>
      </c>
      <c r="Q59" s="92">
        <f t="array" ref="Q59">IFERROR(ROUND(INDEX(FCSTSDV!$D$2:$L$2001,MATCH('ống nhựa túi bóng'!$C59,FCSTSDV!$C$2:$C$2001,0),MATCH('ống nhựa túi bóng'!Q$3,FCSTSDV!$D$1:$L$1,0)),1)/'ống nhựa túi bóng'!$D59,0)</f>
        <v>0</v>
      </c>
      <c r="R59" s="92">
        <f t="array" ref="R59">IFERROR(ROUND(INDEX(FCSTSDV!$D$2:$L$2001,MATCH('ống nhựa túi bóng'!$C59,FCSTSDV!$C$2:$C$2001,0),MATCH('ống nhựa túi bóng'!R$3,FCSTSDV!$D$1:$L$1,0)),1)/'ống nhựa túi bóng'!$D59,0)</f>
        <v>0</v>
      </c>
      <c r="S59" s="92">
        <f t="array" ref="S59">IFERROR(ROUND(INDEX(FCSTSDV!$D$2:$L$2001,MATCH('ống nhựa túi bóng'!$C59,FCSTSDV!$C$2:$C$2001,0),MATCH('ống nhựa túi bóng'!S$3,FCSTSDV!$D$1:$L$1,0)),1)/'ống nhựa túi bóng'!$D59,0)</f>
        <v>0</v>
      </c>
      <c r="T59" s="92">
        <f t="shared" si="0"/>
        <v>0</v>
      </c>
    </row>
    <row r="60" spans="1:20" ht="20.100000000000001" customHeight="1">
      <c r="A60" s="818"/>
      <c r="B60" s="1072"/>
      <c r="C60" s="49" t="s">
        <v>758</v>
      </c>
      <c r="D60" s="49">
        <v>1000</v>
      </c>
      <c r="E60" s="784"/>
      <c r="F60" s="784"/>
      <c r="G60" s="784"/>
      <c r="H60" s="92">
        <f t="array" ref="H60">IFERROR(ROUND(INDEX(FCSTSDV!$D$2:$L$2001,MATCH('ống nhựa túi bóng'!$C60,FCSTSDV!$C$2:$C$2001,0),MATCH('ống nhựa túi bóng'!H$3,FCSTSDV!$D$1:$L$1,0)),1)/'ống nhựa túi bóng'!$D60,0)</f>
        <v>0</v>
      </c>
      <c r="I60" s="92">
        <f t="array" ref="I60">IFERROR(ROUND(INDEX(FCSTSDV!$D$2:$L$2001,MATCH('ống nhựa túi bóng'!$C60,FCSTSDV!$C$2:$C$2001,0),MATCH('ống nhựa túi bóng'!I$3,FCSTSDV!$D$1:$L$1,0)),1)/'ống nhựa túi bóng'!$D60,0)</f>
        <v>0</v>
      </c>
      <c r="J60" s="92">
        <f t="array" ref="J60">IFERROR(ROUND(INDEX(FCSTSDV!$D$2:$L$2001,MATCH('ống nhựa túi bóng'!$C60,FCSTSDV!$C$2:$C$2001,0),MATCH('ống nhựa túi bóng'!J$3,FCSTSDV!$D$1:$L$1,0)),1)/'ống nhựa túi bóng'!$D60,0)</f>
        <v>0</v>
      </c>
      <c r="K60" s="92">
        <f t="array" ref="K60">IFERROR(ROUND(INDEX(FCSTSDV!$D$2:$L$2001,MATCH('ống nhựa túi bóng'!$C60,FCSTSDV!$C$2:$C$2001,0),MATCH('ống nhựa túi bóng'!K$3,FCSTSDV!$D$1:$L$1,0)),1)/'ống nhựa túi bóng'!$D60,0)</f>
        <v>0</v>
      </c>
      <c r="L60" s="92">
        <f t="array" ref="L60">IFERROR(ROUND(INDEX(FCSTSDV!$D$2:$L$2001,MATCH('ống nhựa túi bóng'!$C60,FCSTSDV!$C$2:$C$2001,0),MATCH('ống nhựa túi bóng'!L$3,FCSTSDV!$D$1:$L$1,0)),1)/'ống nhựa túi bóng'!$D60,0)</f>
        <v>0</v>
      </c>
      <c r="M60" s="92">
        <f t="array" ref="M60">IFERROR(ROUND(INDEX(FCSTSDV!$D$2:$L$2001,MATCH('ống nhựa túi bóng'!$C60,FCSTSDV!$C$2:$C$2001,0),MATCH('ống nhựa túi bóng'!M$3,FCSTSDV!$D$1:$L$1,0)),1)/'ống nhựa túi bóng'!$D60,0)</f>
        <v>0</v>
      </c>
      <c r="N60" s="92">
        <f t="array" ref="N60">IFERROR(ROUND(INDEX(FCSTSDV!$D$2:$L$2001,MATCH('ống nhựa túi bóng'!$C60,FCSTSDV!$C$2:$C$2001,0),MATCH('ống nhựa túi bóng'!N$3,FCSTSDV!$D$1:$L$1,0)),1)/'ống nhựa túi bóng'!$D60,0)</f>
        <v>0</v>
      </c>
      <c r="O60" s="92">
        <f t="array" ref="O60">IFERROR(ROUND(INDEX(FCSTSDV!$D$2:$L$2001,MATCH('ống nhựa túi bóng'!$C60,FCSTSDV!$C$2:$C$2001,0),MATCH('ống nhựa túi bóng'!O$3,FCSTSDV!$D$1:$L$1,0)),1)/'ống nhựa túi bóng'!$D60,0)</f>
        <v>0</v>
      </c>
      <c r="P60" s="92">
        <f t="array" ref="P60">IFERROR(ROUND(INDEX(FCSTSDV!$D$2:$L$2001,MATCH('ống nhựa túi bóng'!$C60,FCSTSDV!$C$2:$C$2001,0),MATCH('ống nhựa túi bóng'!P$3,FCSTSDV!$D$1:$L$1,0)),1)/'ống nhựa túi bóng'!$D60,0)</f>
        <v>0</v>
      </c>
      <c r="Q60" s="92">
        <f t="array" ref="Q60">IFERROR(ROUND(INDEX(FCSTSDV!$D$2:$L$2001,MATCH('ống nhựa túi bóng'!$C60,FCSTSDV!$C$2:$C$2001,0),MATCH('ống nhựa túi bóng'!Q$3,FCSTSDV!$D$1:$L$1,0)),1)/'ống nhựa túi bóng'!$D60,0)</f>
        <v>0</v>
      </c>
      <c r="R60" s="92">
        <f t="array" ref="R60">IFERROR(ROUND(INDEX(FCSTSDV!$D$2:$L$2001,MATCH('ống nhựa túi bóng'!$C60,FCSTSDV!$C$2:$C$2001,0),MATCH('ống nhựa túi bóng'!R$3,FCSTSDV!$D$1:$L$1,0)),1)/'ống nhựa túi bóng'!$D60,0)</f>
        <v>0</v>
      </c>
      <c r="S60" s="92">
        <f t="array" ref="S60">IFERROR(ROUND(INDEX(FCSTSDV!$D$2:$L$2001,MATCH('ống nhựa túi bóng'!$C60,FCSTSDV!$C$2:$C$2001,0),MATCH('ống nhựa túi bóng'!S$3,FCSTSDV!$D$1:$L$1,0)),1)/'ống nhựa túi bóng'!$D60,0)</f>
        <v>0</v>
      </c>
      <c r="T60" s="92">
        <f t="shared" si="0"/>
        <v>0</v>
      </c>
    </row>
    <row r="61" spans="1:20" ht="20.100000000000001" customHeight="1">
      <c r="A61" s="818"/>
      <c r="B61" s="1072"/>
      <c r="C61" s="49" t="s">
        <v>1024</v>
      </c>
      <c r="D61" s="49">
        <v>1500</v>
      </c>
      <c r="E61" s="784"/>
      <c r="F61" s="784"/>
      <c r="G61" s="784"/>
      <c r="H61" s="92">
        <f t="array" ref="H61">IFERROR(ROUND(INDEX(FCSTSDV!$D$2:$L$2001,MATCH('ống nhựa túi bóng'!$C61,FCSTSDV!$C$2:$C$2001,0),MATCH('ống nhựa túi bóng'!H$3,FCSTSDV!$D$1:$L$1,0)),1)/'ống nhựa túi bóng'!$D61,0)</f>
        <v>0</v>
      </c>
      <c r="I61" s="92">
        <f t="array" ref="I61">IFERROR(ROUND(INDEX(FCSTSDV!$D$2:$L$2001,MATCH('ống nhựa túi bóng'!$C61,FCSTSDV!$C$2:$C$2001,0),MATCH('ống nhựa túi bóng'!I$3,FCSTSDV!$D$1:$L$1,0)),1)/'ống nhựa túi bóng'!$D61,0)</f>
        <v>0</v>
      </c>
      <c r="J61" s="92">
        <f t="array" ref="J61">IFERROR(ROUND(INDEX(FCSTSDV!$D$2:$L$2001,MATCH('ống nhựa túi bóng'!$C61,FCSTSDV!$C$2:$C$2001,0),MATCH('ống nhựa túi bóng'!J$3,FCSTSDV!$D$1:$L$1,0)),1)/'ống nhựa túi bóng'!$D61,0)</f>
        <v>0</v>
      </c>
      <c r="K61" s="92">
        <f t="array" ref="K61">IFERROR(ROUND(INDEX(FCSTSDV!$D$2:$L$2001,MATCH('ống nhựa túi bóng'!$C61,FCSTSDV!$C$2:$C$2001,0),MATCH('ống nhựa túi bóng'!K$3,FCSTSDV!$D$1:$L$1,0)),1)/'ống nhựa túi bóng'!$D61,0)</f>
        <v>0</v>
      </c>
      <c r="L61" s="92">
        <f t="array" ref="L61">IFERROR(ROUND(INDEX(FCSTSDV!$D$2:$L$2001,MATCH('ống nhựa túi bóng'!$C61,FCSTSDV!$C$2:$C$2001,0),MATCH('ống nhựa túi bóng'!L$3,FCSTSDV!$D$1:$L$1,0)),1)/'ống nhựa túi bóng'!$D61,0)</f>
        <v>0</v>
      </c>
      <c r="M61" s="92">
        <f t="array" ref="M61">IFERROR(ROUND(INDEX(FCSTSDV!$D$2:$L$2001,MATCH('ống nhựa túi bóng'!$C61,FCSTSDV!$C$2:$C$2001,0),MATCH('ống nhựa túi bóng'!M$3,FCSTSDV!$D$1:$L$1,0)),1)/'ống nhựa túi bóng'!$D61,0)</f>
        <v>0</v>
      </c>
      <c r="N61" s="92">
        <f t="array" ref="N61">IFERROR(ROUND(INDEX(FCSTSDV!$D$2:$L$2001,MATCH('ống nhựa túi bóng'!$C61,FCSTSDV!$C$2:$C$2001,0),MATCH('ống nhựa túi bóng'!N$3,FCSTSDV!$D$1:$L$1,0)),1)/'ống nhựa túi bóng'!$D61,0)</f>
        <v>0</v>
      </c>
      <c r="O61" s="92">
        <f t="array" ref="O61">IFERROR(ROUND(INDEX(FCSTSDV!$D$2:$L$2001,MATCH('ống nhựa túi bóng'!$C61,FCSTSDV!$C$2:$C$2001,0),MATCH('ống nhựa túi bóng'!O$3,FCSTSDV!$D$1:$L$1,0)),1)/'ống nhựa túi bóng'!$D61,0)</f>
        <v>0</v>
      </c>
      <c r="P61" s="92">
        <f t="array" ref="P61">IFERROR(ROUND(INDEX(FCSTSDV!$D$2:$L$2001,MATCH('ống nhựa túi bóng'!$C61,FCSTSDV!$C$2:$C$2001,0),MATCH('ống nhựa túi bóng'!P$3,FCSTSDV!$D$1:$L$1,0)),1)/'ống nhựa túi bóng'!$D61,0)</f>
        <v>0</v>
      </c>
      <c r="Q61" s="92">
        <f t="array" ref="Q61">IFERROR(ROUND(INDEX(FCSTSDV!$D$2:$L$2001,MATCH('ống nhựa túi bóng'!$C61,FCSTSDV!$C$2:$C$2001,0),MATCH('ống nhựa túi bóng'!Q$3,FCSTSDV!$D$1:$L$1,0)),1)/'ống nhựa túi bóng'!$D61,0)</f>
        <v>0</v>
      </c>
      <c r="R61" s="92">
        <f t="array" ref="R61">IFERROR(ROUND(INDEX(FCSTSDV!$D$2:$L$2001,MATCH('ống nhựa túi bóng'!$C61,FCSTSDV!$C$2:$C$2001,0),MATCH('ống nhựa túi bóng'!R$3,FCSTSDV!$D$1:$L$1,0)),1)/'ống nhựa túi bóng'!$D61,0)</f>
        <v>0</v>
      </c>
      <c r="S61" s="92">
        <f t="array" ref="S61">IFERROR(ROUND(INDEX(FCSTSDV!$D$2:$L$2001,MATCH('ống nhựa túi bóng'!$C61,FCSTSDV!$C$2:$C$2001,0),MATCH('ống nhựa túi bóng'!S$3,FCSTSDV!$D$1:$L$1,0)),1)/'ống nhựa túi bóng'!$D61,0)</f>
        <v>0</v>
      </c>
      <c r="T61" s="92">
        <f t="shared" si="0"/>
        <v>0</v>
      </c>
    </row>
    <row r="62" spans="1:20" ht="20.100000000000001" customHeight="1">
      <c r="A62" s="818"/>
      <c r="B62" s="1072"/>
      <c r="C62" s="49" t="s">
        <v>191</v>
      </c>
      <c r="D62" s="49">
        <v>1500</v>
      </c>
      <c r="E62" s="784"/>
      <c r="F62" s="784"/>
      <c r="G62" s="784"/>
      <c r="H62" s="92">
        <f t="array" ref="H62">IFERROR(ROUND(INDEX(FCSTSDV!$D$2:$L$2001,MATCH('ống nhựa túi bóng'!$C62,FCSTSDV!$C$2:$C$2001,0),MATCH('ống nhựa túi bóng'!H$3,FCSTSDV!$D$1:$L$1,0)),1)/'ống nhựa túi bóng'!$D62,0)</f>
        <v>0</v>
      </c>
      <c r="I62" s="92">
        <f t="array" ref="I62">IFERROR(ROUND(INDEX(FCSTSDV!$D$2:$L$2001,MATCH('ống nhựa túi bóng'!$C62,FCSTSDV!$C$2:$C$2001,0),MATCH('ống nhựa túi bóng'!I$3,FCSTSDV!$D$1:$L$1,0)),1)/'ống nhựa túi bóng'!$D62,0)</f>
        <v>0</v>
      </c>
      <c r="J62" s="92">
        <f t="array" ref="J62">IFERROR(ROUND(INDEX(FCSTSDV!$D$2:$L$2001,MATCH('ống nhựa túi bóng'!$C62,FCSTSDV!$C$2:$C$2001,0),MATCH('ống nhựa túi bóng'!J$3,FCSTSDV!$D$1:$L$1,0)),1)/'ống nhựa túi bóng'!$D62,0)</f>
        <v>0</v>
      </c>
      <c r="K62" s="92">
        <f t="array" ref="K62">IFERROR(ROUND(INDEX(FCSTSDV!$D$2:$L$2001,MATCH('ống nhựa túi bóng'!$C62,FCSTSDV!$C$2:$C$2001,0),MATCH('ống nhựa túi bóng'!K$3,FCSTSDV!$D$1:$L$1,0)),1)/'ống nhựa túi bóng'!$D62,0)</f>
        <v>0</v>
      </c>
      <c r="L62" s="92">
        <f t="array" ref="L62">IFERROR(ROUND(INDEX(FCSTSDV!$D$2:$L$2001,MATCH('ống nhựa túi bóng'!$C62,FCSTSDV!$C$2:$C$2001,0),MATCH('ống nhựa túi bóng'!L$3,FCSTSDV!$D$1:$L$1,0)),1)/'ống nhựa túi bóng'!$D62,0)</f>
        <v>0</v>
      </c>
      <c r="M62" s="92">
        <f t="array" ref="M62">IFERROR(ROUND(INDEX(FCSTSDV!$D$2:$L$2001,MATCH('ống nhựa túi bóng'!$C62,FCSTSDV!$C$2:$C$2001,0),MATCH('ống nhựa túi bóng'!M$3,FCSTSDV!$D$1:$L$1,0)),1)/'ống nhựa túi bóng'!$D62,0)</f>
        <v>0</v>
      </c>
      <c r="N62" s="92">
        <f t="array" ref="N62">IFERROR(ROUND(INDEX(FCSTSDV!$D$2:$L$2001,MATCH('ống nhựa túi bóng'!$C62,FCSTSDV!$C$2:$C$2001,0),MATCH('ống nhựa túi bóng'!N$3,FCSTSDV!$D$1:$L$1,0)),1)/'ống nhựa túi bóng'!$D62,0)</f>
        <v>0</v>
      </c>
      <c r="O62" s="92">
        <f t="array" ref="O62">IFERROR(ROUND(INDEX(FCSTSDV!$D$2:$L$2001,MATCH('ống nhựa túi bóng'!$C62,FCSTSDV!$C$2:$C$2001,0),MATCH('ống nhựa túi bóng'!O$3,FCSTSDV!$D$1:$L$1,0)),1)/'ống nhựa túi bóng'!$D62,0)</f>
        <v>0</v>
      </c>
      <c r="P62" s="92">
        <f t="array" ref="P62">IFERROR(ROUND(INDEX(FCSTSDV!$D$2:$L$2001,MATCH('ống nhựa túi bóng'!$C62,FCSTSDV!$C$2:$C$2001,0),MATCH('ống nhựa túi bóng'!P$3,FCSTSDV!$D$1:$L$1,0)),1)/'ống nhựa túi bóng'!$D62,0)</f>
        <v>0</v>
      </c>
      <c r="Q62" s="92">
        <f t="array" ref="Q62">IFERROR(ROUND(INDEX(FCSTSDV!$D$2:$L$2001,MATCH('ống nhựa túi bóng'!$C62,FCSTSDV!$C$2:$C$2001,0),MATCH('ống nhựa túi bóng'!Q$3,FCSTSDV!$D$1:$L$1,0)),1)/'ống nhựa túi bóng'!$D62,0)</f>
        <v>0</v>
      </c>
      <c r="R62" s="92">
        <f t="array" ref="R62">IFERROR(ROUND(INDEX(FCSTSDV!$D$2:$L$2001,MATCH('ống nhựa túi bóng'!$C62,FCSTSDV!$C$2:$C$2001,0),MATCH('ống nhựa túi bóng'!R$3,FCSTSDV!$D$1:$L$1,0)),1)/'ống nhựa túi bóng'!$D62,0)</f>
        <v>0</v>
      </c>
      <c r="S62" s="92">
        <f t="array" ref="S62">IFERROR(ROUND(INDEX(FCSTSDV!$D$2:$L$2001,MATCH('ống nhựa túi bóng'!$C62,FCSTSDV!$C$2:$C$2001,0),MATCH('ống nhựa túi bóng'!S$3,FCSTSDV!$D$1:$L$1,0)),1)/'ống nhựa túi bóng'!$D62,0)</f>
        <v>0</v>
      </c>
      <c r="T62" s="92">
        <f t="shared" si="0"/>
        <v>0</v>
      </c>
    </row>
    <row r="63" spans="1:20" ht="20.100000000000001" hidden="1" customHeight="1">
      <c r="A63" s="818"/>
      <c r="B63" s="1072"/>
      <c r="C63" s="49" t="s">
        <v>127</v>
      </c>
      <c r="D63" s="49">
        <v>1000</v>
      </c>
      <c r="E63" s="784"/>
      <c r="F63" s="784"/>
      <c r="G63" s="784"/>
      <c r="H63" s="92">
        <f t="array" ref="H63">IFERROR(ROUND(INDEX(FCSTSDV!$D$2:$L$2001,MATCH('ống nhựa túi bóng'!$C63,FCSTSDV!$C$2:$C$2001,0),MATCH('ống nhựa túi bóng'!H$3,FCSTSDV!$D$1:$L$1,0)),1)/'ống nhựa túi bóng'!$D63,0)</f>
        <v>0</v>
      </c>
      <c r="I63" s="92">
        <f t="array" ref="I63">IFERROR(ROUND(INDEX(FCSTSDV!$D$2:$L$2001,MATCH('ống nhựa túi bóng'!$C63,FCSTSDV!$C$2:$C$2001,0),MATCH('ống nhựa túi bóng'!I$3,FCSTSDV!$D$1:$L$1,0)),1)/'ống nhựa túi bóng'!$D63,0)</f>
        <v>0</v>
      </c>
      <c r="J63" s="92">
        <f t="array" ref="J63">IFERROR(ROUND(INDEX(FCSTSDV!$D$2:$L$2001,MATCH('ống nhựa túi bóng'!$C63,FCSTSDV!$C$2:$C$2001,0),MATCH('ống nhựa túi bóng'!J$3,FCSTSDV!$D$1:$L$1,0)),1)/'ống nhựa túi bóng'!$D63,0)</f>
        <v>0</v>
      </c>
      <c r="K63" s="92">
        <f t="array" ref="K63">IFERROR(ROUND(INDEX(FCSTSDV!$D$2:$L$2001,MATCH('ống nhựa túi bóng'!$C63,FCSTSDV!$C$2:$C$2001,0),MATCH('ống nhựa túi bóng'!K$3,FCSTSDV!$D$1:$L$1,0)),1)/'ống nhựa túi bóng'!$D63,0)</f>
        <v>0</v>
      </c>
      <c r="L63" s="92">
        <f t="array" ref="L63">IFERROR(ROUND(INDEX(FCSTSDV!$D$2:$L$2001,MATCH('ống nhựa túi bóng'!$C63,FCSTSDV!$C$2:$C$2001,0),MATCH('ống nhựa túi bóng'!L$3,FCSTSDV!$D$1:$L$1,0)),1)/'ống nhựa túi bóng'!$D63,0)</f>
        <v>0</v>
      </c>
      <c r="M63" s="92">
        <f t="array" ref="M63">IFERROR(ROUND(INDEX(FCSTSDV!$D$2:$L$2001,MATCH('ống nhựa túi bóng'!$C63,FCSTSDV!$C$2:$C$2001,0),MATCH('ống nhựa túi bóng'!M$3,FCSTSDV!$D$1:$L$1,0)),1)/'ống nhựa túi bóng'!$D63,0)</f>
        <v>0</v>
      </c>
      <c r="N63" s="92">
        <f t="array" ref="N63">IFERROR(ROUND(INDEX(FCSTSDV!$D$2:$L$2001,MATCH('ống nhựa túi bóng'!$C63,FCSTSDV!$C$2:$C$2001,0),MATCH('ống nhựa túi bóng'!N$3,FCSTSDV!$D$1:$L$1,0)),1)/'ống nhựa túi bóng'!$D63,0)</f>
        <v>0</v>
      </c>
      <c r="O63" s="92">
        <f t="array" ref="O63">IFERROR(ROUND(INDEX(FCSTSDV!$D$2:$L$2001,MATCH('ống nhựa túi bóng'!$C63,FCSTSDV!$C$2:$C$2001,0),MATCH('ống nhựa túi bóng'!O$3,FCSTSDV!$D$1:$L$1,0)),1)/'ống nhựa túi bóng'!$D63,0)</f>
        <v>0</v>
      </c>
      <c r="P63" s="92">
        <f t="array" ref="P63">IFERROR(ROUND(INDEX(FCSTSDV!$D$2:$L$2001,MATCH('ống nhựa túi bóng'!$C63,FCSTSDV!$C$2:$C$2001,0),MATCH('ống nhựa túi bóng'!P$3,FCSTSDV!$D$1:$L$1,0)),1)/'ống nhựa túi bóng'!$D63,0)</f>
        <v>18.899999999999999</v>
      </c>
      <c r="Q63" s="92">
        <f t="array" ref="Q63">IFERROR(ROUND(INDEX(FCSTSDV!$D$2:$L$2001,MATCH('ống nhựa túi bóng'!$C63,FCSTSDV!$C$2:$C$2001,0),MATCH('ống nhựa túi bóng'!Q$3,FCSTSDV!$D$1:$L$1,0)),1)/'ống nhựa túi bóng'!$D63,0)</f>
        <v>0</v>
      </c>
      <c r="R63" s="92">
        <f t="array" ref="R63">IFERROR(ROUND(INDEX(FCSTSDV!$D$2:$L$2001,MATCH('ống nhựa túi bóng'!$C63,FCSTSDV!$C$2:$C$2001,0),MATCH('ống nhựa túi bóng'!R$3,FCSTSDV!$D$1:$L$1,0)),1)/'ống nhựa túi bóng'!$D63,0)</f>
        <v>0</v>
      </c>
      <c r="S63" s="92">
        <f t="array" ref="S63">IFERROR(ROUND(INDEX(FCSTSDV!$D$2:$L$2001,MATCH('ống nhựa túi bóng'!$C63,FCSTSDV!$C$2:$C$2001,0),MATCH('ống nhựa túi bóng'!S$3,FCSTSDV!$D$1:$L$1,0)),1)/'ống nhựa túi bóng'!$D63,0)</f>
        <v>0</v>
      </c>
      <c r="T63" s="92">
        <f t="shared" si="0"/>
        <v>18.899999999999999</v>
      </c>
    </row>
    <row r="64" spans="1:20" ht="20.100000000000001" hidden="1" customHeight="1">
      <c r="A64" s="818"/>
      <c r="B64" s="1072"/>
      <c r="C64" s="49" t="s">
        <v>128</v>
      </c>
      <c r="D64" s="49">
        <v>1000</v>
      </c>
      <c r="E64" s="784"/>
      <c r="F64" s="784"/>
      <c r="G64" s="784"/>
      <c r="H64" s="92">
        <f t="array" ref="H64">IFERROR(ROUND(INDEX(FCSTSDV!$D$2:$L$2001,MATCH('ống nhựa túi bóng'!$C64,FCSTSDV!$C$2:$C$2001,0),MATCH('ống nhựa túi bóng'!H$3,FCSTSDV!$D$1:$L$1,0)),1)/'ống nhựa túi bóng'!$D64,0)</f>
        <v>0</v>
      </c>
      <c r="I64" s="92">
        <f t="array" ref="I64">IFERROR(ROUND(INDEX(FCSTSDV!$D$2:$L$2001,MATCH('ống nhựa túi bóng'!$C64,FCSTSDV!$C$2:$C$2001,0),MATCH('ống nhựa túi bóng'!I$3,FCSTSDV!$D$1:$L$1,0)),1)/'ống nhựa túi bóng'!$D64,0)</f>
        <v>0</v>
      </c>
      <c r="J64" s="92">
        <f t="array" ref="J64">IFERROR(ROUND(INDEX(FCSTSDV!$D$2:$L$2001,MATCH('ống nhựa túi bóng'!$C64,FCSTSDV!$C$2:$C$2001,0),MATCH('ống nhựa túi bóng'!J$3,FCSTSDV!$D$1:$L$1,0)),1)/'ống nhựa túi bóng'!$D64,0)</f>
        <v>0</v>
      </c>
      <c r="K64" s="92">
        <f t="array" ref="K64">IFERROR(ROUND(INDEX(FCSTSDV!$D$2:$L$2001,MATCH('ống nhựa túi bóng'!$C64,FCSTSDV!$C$2:$C$2001,0),MATCH('ống nhựa túi bóng'!K$3,FCSTSDV!$D$1:$L$1,0)),1)/'ống nhựa túi bóng'!$D64,0)</f>
        <v>0</v>
      </c>
      <c r="L64" s="92">
        <f t="array" ref="L64">IFERROR(ROUND(INDEX(FCSTSDV!$D$2:$L$2001,MATCH('ống nhựa túi bóng'!$C64,FCSTSDV!$C$2:$C$2001,0),MATCH('ống nhựa túi bóng'!L$3,FCSTSDV!$D$1:$L$1,0)),1)/'ống nhựa túi bóng'!$D64,0)</f>
        <v>0</v>
      </c>
      <c r="M64" s="92">
        <f t="array" ref="M64">IFERROR(ROUND(INDEX(FCSTSDV!$D$2:$L$2001,MATCH('ống nhựa túi bóng'!$C64,FCSTSDV!$C$2:$C$2001,0),MATCH('ống nhựa túi bóng'!M$3,FCSTSDV!$D$1:$L$1,0)),1)/'ống nhựa túi bóng'!$D64,0)</f>
        <v>0</v>
      </c>
      <c r="N64" s="92">
        <f t="array" ref="N64">IFERROR(ROUND(INDEX(FCSTSDV!$D$2:$L$2001,MATCH('ống nhựa túi bóng'!$C64,FCSTSDV!$C$2:$C$2001,0),MATCH('ống nhựa túi bóng'!N$3,FCSTSDV!$D$1:$L$1,0)),1)/'ống nhựa túi bóng'!$D64,0)</f>
        <v>0</v>
      </c>
      <c r="O64" s="92">
        <f t="array" ref="O64">IFERROR(ROUND(INDEX(FCSTSDV!$D$2:$L$2001,MATCH('ống nhựa túi bóng'!$C64,FCSTSDV!$C$2:$C$2001,0),MATCH('ống nhựa túi bóng'!O$3,FCSTSDV!$D$1:$L$1,0)),1)/'ống nhựa túi bóng'!$D64,0)</f>
        <v>0</v>
      </c>
      <c r="P64" s="92">
        <f t="array" ref="P64">IFERROR(ROUND(INDEX(FCSTSDV!$D$2:$L$2001,MATCH('ống nhựa túi bóng'!$C64,FCSTSDV!$C$2:$C$2001,0),MATCH('ống nhựa túi bóng'!P$3,FCSTSDV!$D$1:$L$1,0)),1)/'ống nhựa túi bóng'!$D64,0)</f>
        <v>26.25</v>
      </c>
      <c r="Q64" s="92">
        <f t="array" ref="Q64">IFERROR(ROUND(INDEX(FCSTSDV!$D$2:$L$2001,MATCH('ống nhựa túi bóng'!$C64,FCSTSDV!$C$2:$C$2001,0),MATCH('ống nhựa túi bóng'!Q$3,FCSTSDV!$D$1:$L$1,0)),1)/'ống nhựa túi bóng'!$D64,0)</f>
        <v>0</v>
      </c>
      <c r="R64" s="92">
        <f t="array" ref="R64">IFERROR(ROUND(INDEX(FCSTSDV!$D$2:$L$2001,MATCH('ống nhựa túi bóng'!$C64,FCSTSDV!$C$2:$C$2001,0),MATCH('ống nhựa túi bóng'!R$3,FCSTSDV!$D$1:$L$1,0)),1)/'ống nhựa túi bóng'!$D64,0)</f>
        <v>0</v>
      </c>
      <c r="S64" s="92">
        <f t="array" ref="S64">IFERROR(ROUND(INDEX(FCSTSDV!$D$2:$L$2001,MATCH('ống nhựa túi bóng'!$C64,FCSTSDV!$C$2:$C$2001,0),MATCH('ống nhựa túi bóng'!S$3,FCSTSDV!$D$1:$L$1,0)),1)/'ống nhựa túi bóng'!$D64,0)</f>
        <v>0</v>
      </c>
      <c r="T64" s="92">
        <f t="shared" si="0"/>
        <v>26.25</v>
      </c>
    </row>
    <row r="65" spans="1:20" ht="20.100000000000001" customHeight="1">
      <c r="A65" s="818"/>
      <c r="B65" s="1072"/>
      <c r="C65" s="49" t="s">
        <v>1220</v>
      </c>
      <c r="D65" s="49">
        <v>500</v>
      </c>
      <c r="E65" s="784"/>
      <c r="F65" s="784"/>
      <c r="G65" s="784"/>
      <c r="H65" s="92">
        <f t="array" ref="H65">IFERROR(ROUND(INDEX(FCSTSDV!$D$2:$L$2001,MATCH('ống nhựa túi bóng'!$C65,FCSTSDV!$C$2:$C$2001,0),MATCH('ống nhựa túi bóng'!H$3,FCSTSDV!$D$1:$L$1,0)),1)/'ống nhựa túi bóng'!$D65,0)</f>
        <v>0</v>
      </c>
      <c r="I65" s="92">
        <f t="array" ref="I65">IFERROR(ROUND(INDEX(FCSTSDV!$D$2:$L$2001,MATCH('ống nhựa túi bóng'!$C65,FCSTSDV!$C$2:$C$2001,0),MATCH('ống nhựa túi bóng'!I$3,FCSTSDV!$D$1:$L$1,0)),1)/'ống nhựa túi bóng'!$D65,0)</f>
        <v>0</v>
      </c>
      <c r="J65" s="92">
        <f t="array" ref="J65">IFERROR(ROUND(INDEX(FCSTSDV!$D$2:$L$2001,MATCH('ống nhựa túi bóng'!$C65,FCSTSDV!$C$2:$C$2001,0),MATCH('ống nhựa túi bóng'!J$3,FCSTSDV!$D$1:$L$1,0)),1)/'ống nhựa túi bóng'!$D65,0)</f>
        <v>0</v>
      </c>
      <c r="K65" s="92">
        <f t="array" ref="K65">IFERROR(ROUND(INDEX(FCSTSDV!$D$2:$L$2001,MATCH('ống nhựa túi bóng'!$C65,FCSTSDV!$C$2:$C$2001,0),MATCH('ống nhựa túi bóng'!K$3,FCSTSDV!$D$1:$L$1,0)),1)/'ống nhựa túi bóng'!$D65,0)</f>
        <v>0</v>
      </c>
      <c r="L65" s="92">
        <f t="array" ref="L65">IFERROR(ROUND(INDEX(FCSTSDV!$D$2:$L$2001,MATCH('ống nhựa túi bóng'!$C65,FCSTSDV!$C$2:$C$2001,0),MATCH('ống nhựa túi bóng'!L$3,FCSTSDV!$D$1:$L$1,0)),1)/'ống nhựa túi bóng'!$D65,0)</f>
        <v>0</v>
      </c>
      <c r="M65" s="92">
        <f t="array" ref="M65">IFERROR(ROUND(INDEX(FCSTSDV!$D$2:$L$2001,MATCH('ống nhựa túi bóng'!$C65,FCSTSDV!$C$2:$C$2001,0),MATCH('ống nhựa túi bóng'!M$3,FCSTSDV!$D$1:$L$1,0)),1)/'ống nhựa túi bóng'!$D65,0)</f>
        <v>0</v>
      </c>
      <c r="N65" s="92">
        <f t="array" ref="N65">IFERROR(ROUND(INDEX(FCSTSDV!$D$2:$L$2001,MATCH('ống nhựa túi bóng'!$C65,FCSTSDV!$C$2:$C$2001,0),MATCH('ống nhựa túi bóng'!N$3,FCSTSDV!$D$1:$L$1,0)),1)/'ống nhựa túi bóng'!$D65,0)</f>
        <v>0</v>
      </c>
      <c r="O65" s="92">
        <f t="array" ref="O65">IFERROR(ROUND(INDEX(FCSTSDV!$D$2:$L$2001,MATCH('ống nhựa túi bóng'!$C65,FCSTSDV!$C$2:$C$2001,0),MATCH('ống nhựa túi bóng'!O$3,FCSTSDV!$D$1:$L$1,0)),1)/'ống nhựa túi bóng'!$D65,0)</f>
        <v>0</v>
      </c>
      <c r="P65" s="92">
        <f t="array" ref="P65">IFERROR(ROUND(INDEX(FCSTSDV!$D$2:$L$2001,MATCH('ống nhựa túi bóng'!$C65,FCSTSDV!$C$2:$C$2001,0),MATCH('ống nhựa túi bóng'!P$3,FCSTSDV!$D$1:$L$1,0)),1)/'ống nhựa túi bóng'!$D65,0)</f>
        <v>0</v>
      </c>
      <c r="Q65" s="92">
        <f t="array" ref="Q65">IFERROR(ROUND(INDEX(FCSTSDV!$D$2:$L$2001,MATCH('ống nhựa túi bóng'!$C65,FCSTSDV!$C$2:$C$2001,0),MATCH('ống nhựa túi bóng'!Q$3,FCSTSDV!$D$1:$L$1,0)),1)/'ống nhựa túi bóng'!$D65,0)</f>
        <v>0</v>
      </c>
      <c r="R65" s="92">
        <f t="array" ref="R65">IFERROR(ROUND(INDEX(FCSTSDV!$D$2:$L$2001,MATCH('ống nhựa túi bóng'!$C65,FCSTSDV!$C$2:$C$2001,0),MATCH('ống nhựa túi bóng'!R$3,FCSTSDV!$D$1:$L$1,0)),1)/'ống nhựa túi bóng'!$D65,0)</f>
        <v>0</v>
      </c>
      <c r="S65" s="92">
        <f t="array" ref="S65">IFERROR(ROUND(INDEX(FCSTSDV!$D$2:$L$2001,MATCH('ống nhựa túi bóng'!$C65,FCSTSDV!$C$2:$C$2001,0),MATCH('ống nhựa túi bóng'!S$3,FCSTSDV!$D$1:$L$1,0)),1)/'ống nhựa túi bóng'!$D65,0)</f>
        <v>0</v>
      </c>
      <c r="T65" s="92">
        <f t="shared" si="0"/>
        <v>0</v>
      </c>
    </row>
    <row r="66" spans="1:20" ht="20.100000000000001" hidden="1" customHeight="1">
      <c r="A66" s="818"/>
      <c r="B66" s="1072"/>
      <c r="C66" s="49" t="s">
        <v>129</v>
      </c>
      <c r="D66" s="49">
        <v>1000</v>
      </c>
      <c r="E66" s="784"/>
      <c r="F66" s="784"/>
      <c r="G66" s="784"/>
      <c r="H66" s="92">
        <f t="array" ref="H66">IFERROR(ROUND(INDEX(FCSTSDV!$D$2:$L$2001,MATCH('ống nhựa túi bóng'!$C66,FCSTSDV!$C$2:$C$2001,0),MATCH('ống nhựa túi bóng'!H$3,FCSTSDV!$D$1:$L$1,0)),1)/'ống nhựa túi bóng'!$D66,0)</f>
        <v>0</v>
      </c>
      <c r="I66" s="92">
        <f t="array" ref="I66">IFERROR(ROUND(INDEX(FCSTSDV!$D$2:$L$2001,MATCH('ống nhựa túi bóng'!$C66,FCSTSDV!$C$2:$C$2001,0),MATCH('ống nhựa túi bóng'!I$3,FCSTSDV!$D$1:$L$1,0)),1)/'ống nhựa túi bóng'!$D66,0)</f>
        <v>0</v>
      </c>
      <c r="J66" s="92">
        <f t="array" ref="J66">IFERROR(ROUND(INDEX(FCSTSDV!$D$2:$L$2001,MATCH('ống nhựa túi bóng'!$C66,FCSTSDV!$C$2:$C$2001,0),MATCH('ống nhựa túi bóng'!J$3,FCSTSDV!$D$1:$L$1,0)),1)/'ống nhựa túi bóng'!$D66,0)</f>
        <v>10.5</v>
      </c>
      <c r="K66" s="92">
        <f t="array" ref="K66">IFERROR(ROUND(INDEX(FCSTSDV!$D$2:$L$2001,MATCH('ống nhựa túi bóng'!$C66,FCSTSDV!$C$2:$C$2001,0),MATCH('ống nhựa túi bóng'!K$3,FCSTSDV!$D$1:$L$1,0)),1)/'ống nhựa túi bóng'!$D66,0)</f>
        <v>10.5</v>
      </c>
      <c r="L66" s="92">
        <f t="array" ref="L66">IFERROR(ROUND(INDEX(FCSTSDV!$D$2:$L$2001,MATCH('ống nhựa túi bóng'!$C66,FCSTSDV!$C$2:$C$2001,0),MATCH('ống nhựa túi bóng'!L$3,FCSTSDV!$D$1:$L$1,0)),1)/'ống nhựa túi bóng'!$D66,0)</f>
        <v>10.5</v>
      </c>
      <c r="M66" s="92">
        <f t="array" ref="M66">IFERROR(ROUND(INDEX(FCSTSDV!$D$2:$L$2001,MATCH('ống nhựa túi bóng'!$C66,FCSTSDV!$C$2:$C$2001,0),MATCH('ống nhựa túi bóng'!M$3,FCSTSDV!$D$1:$L$1,0)),1)/'ống nhựa túi bóng'!$D66,0)</f>
        <v>10.5</v>
      </c>
      <c r="N66" s="92">
        <f t="array" ref="N66">IFERROR(ROUND(INDEX(FCSTSDV!$D$2:$L$2001,MATCH('ống nhựa túi bóng'!$C66,FCSTSDV!$C$2:$C$2001,0),MATCH('ống nhựa túi bóng'!N$3,FCSTSDV!$D$1:$L$1,0)),1)/'ống nhựa túi bóng'!$D66,0)</f>
        <v>42</v>
      </c>
      <c r="O66" s="92">
        <f t="array" ref="O66">IFERROR(ROUND(INDEX(FCSTSDV!$D$2:$L$2001,MATCH('ống nhựa túi bóng'!$C66,FCSTSDV!$C$2:$C$2001,0),MATCH('ống nhựa túi bóng'!O$3,FCSTSDV!$D$1:$L$1,0)),1)/'ống nhựa túi bóng'!$D66,0)</f>
        <v>59.5</v>
      </c>
      <c r="P66" s="92">
        <f t="array" ref="P66">IFERROR(ROUND(INDEX(FCSTSDV!$D$2:$L$2001,MATCH('ống nhựa túi bóng'!$C66,FCSTSDV!$C$2:$C$2001,0),MATCH('ống nhựa túi bóng'!P$3,FCSTSDV!$D$1:$L$1,0)),1)/'ống nhựa túi bóng'!$D66,0)</f>
        <v>80.5</v>
      </c>
      <c r="Q66" s="92">
        <f t="array" ref="Q66">IFERROR(ROUND(INDEX(FCSTSDV!$D$2:$L$2001,MATCH('ống nhựa túi bóng'!$C66,FCSTSDV!$C$2:$C$2001,0),MATCH('ống nhựa túi bóng'!Q$3,FCSTSDV!$D$1:$L$1,0)),1)/'ống nhựa túi bóng'!$D66,0)</f>
        <v>0</v>
      </c>
      <c r="R66" s="92">
        <f t="array" ref="R66">IFERROR(ROUND(INDEX(FCSTSDV!$D$2:$L$2001,MATCH('ống nhựa túi bóng'!$C66,FCSTSDV!$C$2:$C$2001,0),MATCH('ống nhựa túi bóng'!R$3,FCSTSDV!$D$1:$L$1,0)),1)/'ống nhựa túi bóng'!$D66,0)</f>
        <v>0</v>
      </c>
      <c r="S66" s="92">
        <f t="array" ref="S66">IFERROR(ROUND(INDEX(FCSTSDV!$D$2:$L$2001,MATCH('ống nhựa túi bóng'!$C66,FCSTSDV!$C$2:$C$2001,0),MATCH('ống nhựa túi bóng'!S$3,FCSTSDV!$D$1:$L$1,0)),1)/'ống nhựa túi bóng'!$D66,0)</f>
        <v>0</v>
      </c>
      <c r="T66" s="92">
        <f t="shared" si="0"/>
        <v>224</v>
      </c>
    </row>
    <row r="67" spans="1:20" ht="20.100000000000001" hidden="1" customHeight="1">
      <c r="A67" s="818"/>
      <c r="B67" s="1072"/>
      <c r="C67" s="49" t="s">
        <v>130</v>
      </c>
      <c r="D67" s="49">
        <v>1000</v>
      </c>
      <c r="E67" s="784"/>
      <c r="F67" s="784"/>
      <c r="G67" s="784"/>
      <c r="H67" s="92">
        <f t="array" ref="H67">IFERROR(ROUND(INDEX(FCSTSDV!$D$2:$L$2001,MATCH('ống nhựa túi bóng'!$C67,FCSTSDV!$C$2:$C$2001,0),MATCH('ống nhựa túi bóng'!H$3,FCSTSDV!$D$1:$L$1,0)),1)/'ống nhựa túi bóng'!$D67,0)</f>
        <v>10</v>
      </c>
      <c r="I67" s="92">
        <f t="array" ref="I67">IFERROR(ROUND(INDEX(FCSTSDV!$D$2:$L$2001,MATCH('ống nhựa túi bóng'!$C67,FCSTSDV!$C$2:$C$2001,0),MATCH('ống nhựa túi bóng'!I$3,FCSTSDV!$D$1:$L$1,0)),1)/'ống nhựa túi bóng'!$D67,0)</f>
        <v>10</v>
      </c>
      <c r="J67" s="92">
        <f t="array" ref="J67">IFERROR(ROUND(INDEX(FCSTSDV!$D$2:$L$2001,MATCH('ống nhựa túi bóng'!$C67,FCSTSDV!$C$2:$C$2001,0),MATCH('ống nhựa túi bóng'!J$3,FCSTSDV!$D$1:$L$1,0)),1)/'ống nhựa túi bóng'!$D67,0)</f>
        <v>10</v>
      </c>
      <c r="K67" s="92">
        <f t="array" ref="K67">IFERROR(ROUND(INDEX(FCSTSDV!$D$2:$L$2001,MATCH('ống nhựa túi bóng'!$C67,FCSTSDV!$C$2:$C$2001,0),MATCH('ống nhựa túi bóng'!K$3,FCSTSDV!$D$1:$L$1,0)),1)/'ống nhựa túi bóng'!$D67,0)</f>
        <v>10</v>
      </c>
      <c r="L67" s="92">
        <f t="array" ref="L67">IFERROR(ROUND(INDEX(FCSTSDV!$D$2:$L$2001,MATCH('ống nhựa túi bóng'!$C67,FCSTSDV!$C$2:$C$2001,0),MATCH('ống nhựa túi bóng'!L$3,FCSTSDV!$D$1:$L$1,0)),1)/'ống nhựa túi bóng'!$D67,0)</f>
        <v>10</v>
      </c>
      <c r="M67" s="92">
        <f t="array" ref="M67">IFERROR(ROUND(INDEX(FCSTSDV!$D$2:$L$2001,MATCH('ống nhựa túi bóng'!$C67,FCSTSDV!$C$2:$C$2001,0),MATCH('ống nhựa túi bóng'!M$3,FCSTSDV!$D$1:$L$1,0)),1)/'ống nhựa túi bóng'!$D67,0)</f>
        <v>10</v>
      </c>
      <c r="N67" s="92">
        <f t="array" ref="N67">IFERROR(ROUND(INDEX(FCSTSDV!$D$2:$L$2001,MATCH('ống nhựa túi bóng'!$C67,FCSTSDV!$C$2:$C$2001,0),MATCH('ống nhựa túi bóng'!N$3,FCSTSDV!$D$1:$L$1,0)),1)/'ống nhựa túi bóng'!$D67,0)</f>
        <v>69</v>
      </c>
      <c r="O67" s="92">
        <f t="array" ref="O67">IFERROR(ROUND(INDEX(FCSTSDV!$D$2:$L$2001,MATCH('ống nhựa túi bóng'!$C67,FCSTSDV!$C$2:$C$2001,0),MATCH('ống nhựa túi bóng'!O$3,FCSTSDV!$D$1:$L$1,0)),1)/'ống nhựa túi bóng'!$D67,0)</f>
        <v>49</v>
      </c>
      <c r="P67" s="92">
        <f t="array" ref="P67">IFERROR(ROUND(INDEX(FCSTSDV!$D$2:$L$2001,MATCH('ống nhựa túi bóng'!$C67,FCSTSDV!$C$2:$C$2001,0),MATCH('ống nhựa túi bóng'!P$3,FCSTSDV!$D$1:$L$1,0)),1)/'ống nhựa túi bóng'!$D67,0)</f>
        <v>20</v>
      </c>
      <c r="Q67" s="92">
        <f t="array" ref="Q67">IFERROR(ROUND(INDEX(FCSTSDV!$D$2:$L$2001,MATCH('ống nhựa túi bóng'!$C67,FCSTSDV!$C$2:$C$2001,0),MATCH('ống nhựa túi bóng'!Q$3,FCSTSDV!$D$1:$L$1,0)),1)/'ống nhựa túi bóng'!$D67,0)</f>
        <v>0</v>
      </c>
      <c r="R67" s="92">
        <f t="array" ref="R67">IFERROR(ROUND(INDEX(FCSTSDV!$D$2:$L$2001,MATCH('ống nhựa túi bóng'!$C67,FCSTSDV!$C$2:$C$2001,0),MATCH('ống nhựa túi bóng'!R$3,FCSTSDV!$D$1:$L$1,0)),1)/'ống nhựa túi bóng'!$D67,0)</f>
        <v>0</v>
      </c>
      <c r="S67" s="92">
        <f t="array" ref="S67">IFERROR(ROUND(INDEX(FCSTSDV!$D$2:$L$2001,MATCH('ống nhựa túi bóng'!$C67,FCSTSDV!$C$2:$C$2001,0),MATCH('ống nhựa túi bóng'!S$3,FCSTSDV!$D$1:$L$1,0)),1)/'ống nhựa túi bóng'!$D67,0)</f>
        <v>0</v>
      </c>
      <c r="T67" s="92">
        <f t="shared" si="0"/>
        <v>198</v>
      </c>
    </row>
    <row r="68" spans="1:20" ht="20.100000000000001" customHeight="1">
      <c r="A68" s="818"/>
      <c r="B68" s="1072"/>
      <c r="C68" s="49" t="s">
        <v>131</v>
      </c>
      <c r="D68" s="49">
        <v>1000</v>
      </c>
      <c r="E68" s="784"/>
      <c r="F68" s="784"/>
      <c r="G68" s="784"/>
      <c r="H68" s="92">
        <f t="array" ref="H68">IFERROR(ROUND(INDEX(FCSTSDV!$D$2:$L$2001,MATCH('ống nhựa túi bóng'!$C68,FCSTSDV!$C$2:$C$2001,0),MATCH('ống nhựa túi bóng'!H$3,FCSTSDV!$D$1:$L$1,0)),1)/'ống nhựa túi bóng'!$D68,0)</f>
        <v>0</v>
      </c>
      <c r="I68" s="92">
        <f t="array" ref="I68">IFERROR(ROUND(INDEX(FCSTSDV!$D$2:$L$2001,MATCH('ống nhựa túi bóng'!$C68,FCSTSDV!$C$2:$C$2001,0),MATCH('ống nhựa túi bóng'!I$3,FCSTSDV!$D$1:$L$1,0)),1)/'ống nhựa túi bóng'!$D68,0)</f>
        <v>0</v>
      </c>
      <c r="J68" s="92">
        <f t="array" ref="J68">IFERROR(ROUND(INDEX(FCSTSDV!$D$2:$L$2001,MATCH('ống nhựa túi bóng'!$C68,FCSTSDV!$C$2:$C$2001,0),MATCH('ống nhựa túi bóng'!J$3,FCSTSDV!$D$1:$L$1,0)),1)/'ống nhựa túi bóng'!$D68,0)</f>
        <v>0</v>
      </c>
      <c r="K68" s="92">
        <f t="array" ref="K68">IFERROR(ROUND(INDEX(FCSTSDV!$D$2:$L$2001,MATCH('ống nhựa túi bóng'!$C68,FCSTSDV!$C$2:$C$2001,0),MATCH('ống nhựa túi bóng'!K$3,FCSTSDV!$D$1:$L$1,0)),1)/'ống nhựa túi bóng'!$D68,0)</f>
        <v>0</v>
      </c>
      <c r="L68" s="92">
        <f t="array" ref="L68">IFERROR(ROUND(INDEX(FCSTSDV!$D$2:$L$2001,MATCH('ống nhựa túi bóng'!$C68,FCSTSDV!$C$2:$C$2001,0),MATCH('ống nhựa túi bóng'!L$3,FCSTSDV!$D$1:$L$1,0)),1)/'ống nhựa túi bóng'!$D68,0)</f>
        <v>0</v>
      </c>
      <c r="M68" s="92">
        <f t="array" ref="M68">IFERROR(ROUND(INDEX(FCSTSDV!$D$2:$L$2001,MATCH('ống nhựa túi bóng'!$C68,FCSTSDV!$C$2:$C$2001,0),MATCH('ống nhựa túi bóng'!M$3,FCSTSDV!$D$1:$L$1,0)),1)/'ống nhựa túi bóng'!$D68,0)</f>
        <v>0</v>
      </c>
      <c r="N68" s="92">
        <f t="array" ref="N68">IFERROR(ROUND(INDEX(FCSTSDV!$D$2:$L$2001,MATCH('ống nhựa túi bóng'!$C68,FCSTSDV!$C$2:$C$2001,0),MATCH('ống nhựa túi bóng'!N$3,FCSTSDV!$D$1:$L$1,0)),1)/'ống nhựa túi bóng'!$D68,0)</f>
        <v>0</v>
      </c>
      <c r="O68" s="92">
        <f t="array" ref="O68">IFERROR(ROUND(INDEX(FCSTSDV!$D$2:$L$2001,MATCH('ống nhựa túi bóng'!$C68,FCSTSDV!$C$2:$C$2001,0),MATCH('ống nhựa túi bóng'!O$3,FCSTSDV!$D$1:$L$1,0)),1)/'ống nhựa túi bóng'!$D68,0)</f>
        <v>0</v>
      </c>
      <c r="P68" s="92">
        <f t="array" ref="P68">IFERROR(ROUND(INDEX(FCSTSDV!$D$2:$L$2001,MATCH('ống nhựa túi bóng'!$C68,FCSTSDV!$C$2:$C$2001,0),MATCH('ống nhựa túi bóng'!P$3,FCSTSDV!$D$1:$L$1,0)),1)/'ống nhựa túi bóng'!$D68,0)</f>
        <v>0</v>
      </c>
      <c r="Q68" s="92">
        <f t="array" ref="Q68">IFERROR(ROUND(INDEX(FCSTSDV!$D$2:$L$2001,MATCH('ống nhựa túi bóng'!$C68,FCSTSDV!$C$2:$C$2001,0),MATCH('ống nhựa túi bóng'!Q$3,FCSTSDV!$D$1:$L$1,0)),1)/'ống nhựa túi bóng'!$D68,0)</f>
        <v>0</v>
      </c>
      <c r="R68" s="92">
        <f t="array" ref="R68">IFERROR(ROUND(INDEX(FCSTSDV!$D$2:$L$2001,MATCH('ống nhựa túi bóng'!$C68,FCSTSDV!$C$2:$C$2001,0),MATCH('ống nhựa túi bóng'!R$3,FCSTSDV!$D$1:$L$1,0)),1)/'ống nhựa túi bóng'!$D68,0)</f>
        <v>0</v>
      </c>
      <c r="S68" s="92">
        <f t="array" ref="S68">IFERROR(ROUND(INDEX(FCSTSDV!$D$2:$L$2001,MATCH('ống nhựa túi bóng'!$C68,FCSTSDV!$C$2:$C$2001,0),MATCH('ống nhựa túi bóng'!S$3,FCSTSDV!$D$1:$L$1,0)),1)/'ống nhựa túi bóng'!$D68,0)</f>
        <v>0</v>
      </c>
      <c r="T68" s="92">
        <f t="shared" ref="T68:T131" si="1">+SUM(H68:S68)</f>
        <v>0</v>
      </c>
    </row>
    <row r="69" spans="1:20" ht="20.100000000000001" hidden="1" customHeight="1">
      <c r="A69" s="818"/>
      <c r="B69" s="1072"/>
      <c r="C69" s="49" t="s">
        <v>738</v>
      </c>
      <c r="D69" s="49">
        <v>375</v>
      </c>
      <c r="E69" s="784"/>
      <c r="F69" s="784"/>
      <c r="G69" s="784"/>
      <c r="H69" s="92">
        <f t="array" ref="H69">IFERROR(ROUND(INDEX(FCSTSDV!$D$2:$L$2001,MATCH('ống nhựa túi bóng'!$C69,FCSTSDV!$C$2:$C$2001,0),MATCH('ống nhựa túi bóng'!H$3,FCSTSDV!$D$1:$L$1,0)),1)/'ống nhựa túi bóng'!$D69,0)</f>
        <v>0</v>
      </c>
      <c r="I69" s="92">
        <f t="array" ref="I69">IFERROR(ROUND(INDEX(FCSTSDV!$D$2:$L$2001,MATCH('ống nhựa túi bóng'!$C69,FCSTSDV!$C$2:$C$2001,0),MATCH('ống nhựa túi bóng'!I$3,FCSTSDV!$D$1:$L$1,0)),1)/'ống nhựa túi bóng'!$D69,0)</f>
        <v>24</v>
      </c>
      <c r="J69" s="92">
        <f t="array" ref="J69">IFERROR(ROUND(INDEX(FCSTSDV!$D$2:$L$2001,MATCH('ống nhựa túi bóng'!$C69,FCSTSDV!$C$2:$C$2001,0),MATCH('ống nhựa túi bóng'!J$3,FCSTSDV!$D$1:$L$1,0)),1)/'ống nhựa túi bóng'!$D69,0)</f>
        <v>18.133333333333333</v>
      </c>
      <c r="K69" s="92">
        <f t="array" ref="K69">IFERROR(ROUND(INDEX(FCSTSDV!$D$2:$L$2001,MATCH('ống nhựa túi bóng'!$C69,FCSTSDV!$C$2:$C$2001,0),MATCH('ống nhựa túi bóng'!K$3,FCSTSDV!$D$1:$L$1,0)),1)/'ống nhựa túi bóng'!$D69,0)</f>
        <v>0</v>
      </c>
      <c r="L69" s="92">
        <f t="array" ref="L69">IFERROR(ROUND(INDEX(FCSTSDV!$D$2:$L$2001,MATCH('ống nhựa túi bóng'!$C69,FCSTSDV!$C$2:$C$2001,0),MATCH('ống nhựa túi bóng'!L$3,FCSTSDV!$D$1:$L$1,0)),1)/'ống nhựa túi bóng'!$D69,0)</f>
        <v>0</v>
      </c>
      <c r="M69" s="92">
        <f t="array" ref="M69">IFERROR(ROUND(INDEX(FCSTSDV!$D$2:$L$2001,MATCH('ống nhựa túi bóng'!$C69,FCSTSDV!$C$2:$C$2001,0),MATCH('ống nhựa túi bóng'!M$3,FCSTSDV!$D$1:$L$1,0)),1)/'ống nhựa túi bóng'!$D69,0)</f>
        <v>0</v>
      </c>
      <c r="N69" s="92">
        <f t="array" ref="N69">IFERROR(ROUND(INDEX(FCSTSDV!$D$2:$L$2001,MATCH('ống nhựa túi bóng'!$C69,FCSTSDV!$C$2:$C$2001,0),MATCH('ống nhựa túi bóng'!N$3,FCSTSDV!$D$1:$L$1,0)),1)/'ống nhựa túi bóng'!$D69,0)</f>
        <v>42.133333333333333</v>
      </c>
      <c r="O69" s="92">
        <f t="array" ref="O69">IFERROR(ROUND(INDEX(FCSTSDV!$D$2:$L$2001,MATCH('ống nhựa túi bóng'!$C69,FCSTSDV!$C$2:$C$2001,0),MATCH('ống nhựa túi bóng'!O$3,FCSTSDV!$D$1:$L$1,0)),1)/'ống nhựa túi bóng'!$D69,0)</f>
        <v>0</v>
      </c>
      <c r="P69" s="92">
        <f t="array" ref="P69">IFERROR(ROUND(INDEX(FCSTSDV!$D$2:$L$2001,MATCH('ống nhựa túi bóng'!$C69,FCSTSDV!$C$2:$C$2001,0),MATCH('ống nhựa túi bóng'!P$3,FCSTSDV!$D$1:$L$1,0)),1)/'ống nhựa túi bóng'!$D69,0)</f>
        <v>0</v>
      </c>
      <c r="Q69" s="92">
        <f t="array" ref="Q69">IFERROR(ROUND(INDEX(FCSTSDV!$D$2:$L$2001,MATCH('ống nhựa túi bóng'!$C69,FCSTSDV!$C$2:$C$2001,0),MATCH('ống nhựa túi bóng'!Q$3,FCSTSDV!$D$1:$L$1,0)),1)/'ống nhựa túi bóng'!$D69,0)</f>
        <v>0</v>
      </c>
      <c r="R69" s="92">
        <f t="array" ref="R69">IFERROR(ROUND(INDEX(FCSTSDV!$D$2:$L$2001,MATCH('ống nhựa túi bóng'!$C69,FCSTSDV!$C$2:$C$2001,0),MATCH('ống nhựa túi bóng'!R$3,FCSTSDV!$D$1:$L$1,0)),1)/'ống nhựa túi bóng'!$D69,0)</f>
        <v>0</v>
      </c>
      <c r="S69" s="92">
        <f t="array" ref="S69">IFERROR(ROUND(INDEX(FCSTSDV!$D$2:$L$2001,MATCH('ống nhựa túi bóng'!$C69,FCSTSDV!$C$2:$C$2001,0),MATCH('ống nhựa túi bóng'!S$3,FCSTSDV!$D$1:$L$1,0)),1)/'ống nhựa túi bóng'!$D69,0)</f>
        <v>0</v>
      </c>
      <c r="T69" s="92">
        <f t="shared" si="1"/>
        <v>84.266666666666666</v>
      </c>
    </row>
    <row r="70" spans="1:20" ht="20.100000000000001" customHeight="1">
      <c r="A70" s="818"/>
      <c r="B70" s="1072"/>
      <c r="C70" s="49" t="s">
        <v>132</v>
      </c>
      <c r="D70" s="49">
        <v>1000</v>
      </c>
      <c r="E70" s="784"/>
      <c r="F70" s="784"/>
      <c r="G70" s="784"/>
      <c r="H70" s="92">
        <f t="array" ref="H70">IFERROR(ROUND(INDEX(FCSTSDV!$D$2:$L$2001,MATCH('ống nhựa túi bóng'!$C70,FCSTSDV!$C$2:$C$2001,0),MATCH('ống nhựa túi bóng'!H$3,FCSTSDV!$D$1:$L$1,0)),1)/'ống nhựa túi bóng'!$D70,0)</f>
        <v>0</v>
      </c>
      <c r="I70" s="92">
        <f t="array" ref="I70">IFERROR(ROUND(INDEX(FCSTSDV!$D$2:$L$2001,MATCH('ống nhựa túi bóng'!$C70,FCSTSDV!$C$2:$C$2001,0),MATCH('ống nhựa túi bóng'!I$3,FCSTSDV!$D$1:$L$1,0)),1)/'ống nhựa túi bóng'!$D70,0)</f>
        <v>0</v>
      </c>
      <c r="J70" s="92">
        <f t="array" ref="J70">IFERROR(ROUND(INDEX(FCSTSDV!$D$2:$L$2001,MATCH('ống nhựa túi bóng'!$C70,FCSTSDV!$C$2:$C$2001,0),MATCH('ống nhựa túi bóng'!J$3,FCSTSDV!$D$1:$L$1,0)),1)/'ống nhựa túi bóng'!$D70,0)</f>
        <v>0</v>
      </c>
      <c r="K70" s="92">
        <f t="array" ref="K70">IFERROR(ROUND(INDEX(FCSTSDV!$D$2:$L$2001,MATCH('ống nhựa túi bóng'!$C70,FCSTSDV!$C$2:$C$2001,0),MATCH('ống nhựa túi bóng'!K$3,FCSTSDV!$D$1:$L$1,0)),1)/'ống nhựa túi bóng'!$D70,0)</f>
        <v>0</v>
      </c>
      <c r="L70" s="92">
        <f t="array" ref="L70">IFERROR(ROUND(INDEX(FCSTSDV!$D$2:$L$2001,MATCH('ống nhựa túi bóng'!$C70,FCSTSDV!$C$2:$C$2001,0),MATCH('ống nhựa túi bóng'!L$3,FCSTSDV!$D$1:$L$1,0)),1)/'ống nhựa túi bóng'!$D70,0)</f>
        <v>0</v>
      </c>
      <c r="M70" s="92">
        <f t="array" ref="M70">IFERROR(ROUND(INDEX(FCSTSDV!$D$2:$L$2001,MATCH('ống nhựa túi bóng'!$C70,FCSTSDV!$C$2:$C$2001,0),MATCH('ống nhựa túi bóng'!M$3,FCSTSDV!$D$1:$L$1,0)),1)/'ống nhựa túi bóng'!$D70,0)</f>
        <v>0</v>
      </c>
      <c r="N70" s="92">
        <f t="array" ref="N70">IFERROR(ROUND(INDEX(FCSTSDV!$D$2:$L$2001,MATCH('ống nhựa túi bóng'!$C70,FCSTSDV!$C$2:$C$2001,0),MATCH('ống nhựa túi bóng'!N$3,FCSTSDV!$D$1:$L$1,0)),1)/'ống nhựa túi bóng'!$D70,0)</f>
        <v>0</v>
      </c>
      <c r="O70" s="92">
        <f t="array" ref="O70">IFERROR(ROUND(INDEX(FCSTSDV!$D$2:$L$2001,MATCH('ống nhựa túi bóng'!$C70,FCSTSDV!$C$2:$C$2001,0),MATCH('ống nhựa túi bóng'!O$3,FCSTSDV!$D$1:$L$1,0)),1)/'ống nhựa túi bóng'!$D70,0)</f>
        <v>0</v>
      </c>
      <c r="P70" s="92">
        <f t="array" ref="P70">IFERROR(ROUND(INDEX(FCSTSDV!$D$2:$L$2001,MATCH('ống nhựa túi bóng'!$C70,FCSTSDV!$C$2:$C$2001,0),MATCH('ống nhựa túi bóng'!P$3,FCSTSDV!$D$1:$L$1,0)),1)/'ống nhựa túi bóng'!$D70,0)</f>
        <v>0</v>
      </c>
      <c r="Q70" s="92">
        <f t="array" ref="Q70">IFERROR(ROUND(INDEX(FCSTSDV!$D$2:$L$2001,MATCH('ống nhựa túi bóng'!$C70,FCSTSDV!$C$2:$C$2001,0),MATCH('ống nhựa túi bóng'!Q$3,FCSTSDV!$D$1:$L$1,0)),1)/'ống nhựa túi bóng'!$D70,0)</f>
        <v>0</v>
      </c>
      <c r="R70" s="92">
        <f t="array" ref="R70">IFERROR(ROUND(INDEX(FCSTSDV!$D$2:$L$2001,MATCH('ống nhựa túi bóng'!$C70,FCSTSDV!$C$2:$C$2001,0),MATCH('ống nhựa túi bóng'!R$3,FCSTSDV!$D$1:$L$1,0)),1)/'ống nhựa túi bóng'!$D70,0)</f>
        <v>0</v>
      </c>
      <c r="S70" s="92">
        <f t="array" ref="S70">IFERROR(ROUND(INDEX(FCSTSDV!$D$2:$L$2001,MATCH('ống nhựa túi bóng'!$C70,FCSTSDV!$C$2:$C$2001,0),MATCH('ống nhựa túi bóng'!S$3,FCSTSDV!$D$1:$L$1,0)),1)/'ống nhựa túi bóng'!$D70,0)</f>
        <v>0</v>
      </c>
      <c r="T70" s="92">
        <f t="shared" si="1"/>
        <v>0</v>
      </c>
    </row>
    <row r="71" spans="1:20" ht="20.100000000000001" customHeight="1">
      <c r="A71" s="818"/>
      <c r="B71" s="1072"/>
      <c r="C71" s="49" t="s">
        <v>1221</v>
      </c>
      <c r="D71" s="49">
        <v>200</v>
      </c>
      <c r="E71" s="784"/>
      <c r="F71" s="784"/>
      <c r="G71" s="784"/>
      <c r="H71" s="92">
        <f t="array" ref="H71">IFERROR(ROUND(INDEX(FCSTSDV!$D$2:$L$2001,MATCH('ống nhựa túi bóng'!$C71,FCSTSDV!$C$2:$C$2001,0),MATCH('ống nhựa túi bóng'!H$3,FCSTSDV!$D$1:$L$1,0)),1)/'ống nhựa túi bóng'!$D71,0)</f>
        <v>0</v>
      </c>
      <c r="I71" s="92">
        <f t="array" ref="I71">IFERROR(ROUND(INDEX(FCSTSDV!$D$2:$L$2001,MATCH('ống nhựa túi bóng'!$C71,FCSTSDV!$C$2:$C$2001,0),MATCH('ống nhựa túi bóng'!I$3,FCSTSDV!$D$1:$L$1,0)),1)/'ống nhựa túi bóng'!$D71,0)</f>
        <v>0</v>
      </c>
      <c r="J71" s="92">
        <f t="array" ref="J71">IFERROR(ROUND(INDEX(FCSTSDV!$D$2:$L$2001,MATCH('ống nhựa túi bóng'!$C71,FCSTSDV!$C$2:$C$2001,0),MATCH('ống nhựa túi bóng'!J$3,FCSTSDV!$D$1:$L$1,0)),1)/'ống nhựa túi bóng'!$D71,0)</f>
        <v>0</v>
      </c>
      <c r="K71" s="92">
        <f t="array" ref="K71">IFERROR(ROUND(INDEX(FCSTSDV!$D$2:$L$2001,MATCH('ống nhựa túi bóng'!$C71,FCSTSDV!$C$2:$C$2001,0),MATCH('ống nhựa túi bóng'!K$3,FCSTSDV!$D$1:$L$1,0)),1)/'ống nhựa túi bóng'!$D71,0)</f>
        <v>0</v>
      </c>
      <c r="L71" s="92">
        <f t="array" ref="L71">IFERROR(ROUND(INDEX(FCSTSDV!$D$2:$L$2001,MATCH('ống nhựa túi bóng'!$C71,FCSTSDV!$C$2:$C$2001,0),MATCH('ống nhựa túi bóng'!L$3,FCSTSDV!$D$1:$L$1,0)),1)/'ống nhựa túi bóng'!$D71,0)</f>
        <v>0</v>
      </c>
      <c r="M71" s="92">
        <f t="array" ref="M71">IFERROR(ROUND(INDEX(FCSTSDV!$D$2:$L$2001,MATCH('ống nhựa túi bóng'!$C71,FCSTSDV!$C$2:$C$2001,0),MATCH('ống nhựa túi bóng'!M$3,FCSTSDV!$D$1:$L$1,0)),1)/'ống nhựa túi bóng'!$D71,0)</f>
        <v>0</v>
      </c>
      <c r="N71" s="92">
        <f t="array" ref="N71">IFERROR(ROUND(INDEX(FCSTSDV!$D$2:$L$2001,MATCH('ống nhựa túi bóng'!$C71,FCSTSDV!$C$2:$C$2001,0),MATCH('ống nhựa túi bóng'!N$3,FCSTSDV!$D$1:$L$1,0)),1)/'ống nhựa túi bóng'!$D71,0)</f>
        <v>0</v>
      </c>
      <c r="O71" s="92">
        <f t="array" ref="O71">IFERROR(ROUND(INDEX(FCSTSDV!$D$2:$L$2001,MATCH('ống nhựa túi bóng'!$C71,FCSTSDV!$C$2:$C$2001,0),MATCH('ống nhựa túi bóng'!O$3,FCSTSDV!$D$1:$L$1,0)),1)/'ống nhựa túi bóng'!$D71,0)</f>
        <v>0</v>
      </c>
      <c r="P71" s="92">
        <f t="array" ref="P71">IFERROR(ROUND(INDEX(FCSTSDV!$D$2:$L$2001,MATCH('ống nhựa túi bóng'!$C71,FCSTSDV!$C$2:$C$2001,0),MATCH('ống nhựa túi bóng'!P$3,FCSTSDV!$D$1:$L$1,0)),1)/'ống nhựa túi bóng'!$D71,0)</f>
        <v>0</v>
      </c>
      <c r="Q71" s="92">
        <f t="array" ref="Q71">IFERROR(ROUND(INDEX(FCSTSDV!$D$2:$L$2001,MATCH('ống nhựa túi bóng'!$C71,FCSTSDV!$C$2:$C$2001,0),MATCH('ống nhựa túi bóng'!Q$3,FCSTSDV!$D$1:$L$1,0)),1)/'ống nhựa túi bóng'!$D71,0)</f>
        <v>0</v>
      </c>
      <c r="R71" s="92">
        <f t="array" ref="R71">IFERROR(ROUND(INDEX(FCSTSDV!$D$2:$L$2001,MATCH('ống nhựa túi bóng'!$C71,FCSTSDV!$C$2:$C$2001,0),MATCH('ống nhựa túi bóng'!R$3,FCSTSDV!$D$1:$L$1,0)),1)/'ống nhựa túi bóng'!$D71,0)</f>
        <v>0</v>
      </c>
      <c r="S71" s="92">
        <f t="array" ref="S71">IFERROR(ROUND(INDEX(FCSTSDV!$D$2:$L$2001,MATCH('ống nhựa túi bóng'!$C71,FCSTSDV!$C$2:$C$2001,0),MATCH('ống nhựa túi bóng'!S$3,FCSTSDV!$D$1:$L$1,0)),1)/'ống nhựa túi bóng'!$D71,0)</f>
        <v>0</v>
      </c>
      <c r="T71" s="92">
        <f t="shared" si="1"/>
        <v>0</v>
      </c>
    </row>
    <row r="72" spans="1:20" ht="20.100000000000001" customHeight="1">
      <c r="A72" s="818"/>
      <c r="B72" s="1072"/>
      <c r="C72" s="49" t="s">
        <v>1222</v>
      </c>
      <c r="D72" s="49">
        <v>200</v>
      </c>
      <c r="E72" s="784"/>
      <c r="F72" s="784"/>
      <c r="G72" s="784"/>
      <c r="H72" s="92">
        <f t="array" ref="H72">IFERROR(ROUND(INDEX(FCSTSDV!$D$2:$L$2001,MATCH('ống nhựa túi bóng'!$C72,FCSTSDV!$C$2:$C$2001,0),MATCH('ống nhựa túi bóng'!H$3,FCSTSDV!$D$1:$L$1,0)),1)/'ống nhựa túi bóng'!$D72,0)</f>
        <v>0</v>
      </c>
      <c r="I72" s="92">
        <f t="array" ref="I72">IFERROR(ROUND(INDEX(FCSTSDV!$D$2:$L$2001,MATCH('ống nhựa túi bóng'!$C72,FCSTSDV!$C$2:$C$2001,0),MATCH('ống nhựa túi bóng'!I$3,FCSTSDV!$D$1:$L$1,0)),1)/'ống nhựa túi bóng'!$D72,0)</f>
        <v>0</v>
      </c>
      <c r="J72" s="92">
        <f t="array" ref="J72">IFERROR(ROUND(INDEX(FCSTSDV!$D$2:$L$2001,MATCH('ống nhựa túi bóng'!$C72,FCSTSDV!$C$2:$C$2001,0),MATCH('ống nhựa túi bóng'!J$3,FCSTSDV!$D$1:$L$1,0)),1)/'ống nhựa túi bóng'!$D72,0)</f>
        <v>0</v>
      </c>
      <c r="K72" s="92">
        <f t="array" ref="K72">IFERROR(ROUND(INDEX(FCSTSDV!$D$2:$L$2001,MATCH('ống nhựa túi bóng'!$C72,FCSTSDV!$C$2:$C$2001,0),MATCH('ống nhựa túi bóng'!K$3,FCSTSDV!$D$1:$L$1,0)),1)/'ống nhựa túi bóng'!$D72,0)</f>
        <v>0</v>
      </c>
      <c r="L72" s="92">
        <f t="array" ref="L72">IFERROR(ROUND(INDEX(FCSTSDV!$D$2:$L$2001,MATCH('ống nhựa túi bóng'!$C72,FCSTSDV!$C$2:$C$2001,0),MATCH('ống nhựa túi bóng'!L$3,FCSTSDV!$D$1:$L$1,0)),1)/'ống nhựa túi bóng'!$D72,0)</f>
        <v>0</v>
      </c>
      <c r="M72" s="92">
        <f t="array" ref="M72">IFERROR(ROUND(INDEX(FCSTSDV!$D$2:$L$2001,MATCH('ống nhựa túi bóng'!$C72,FCSTSDV!$C$2:$C$2001,0),MATCH('ống nhựa túi bóng'!M$3,FCSTSDV!$D$1:$L$1,0)),1)/'ống nhựa túi bóng'!$D72,0)</f>
        <v>0</v>
      </c>
      <c r="N72" s="92">
        <f t="array" ref="N72">IFERROR(ROUND(INDEX(FCSTSDV!$D$2:$L$2001,MATCH('ống nhựa túi bóng'!$C72,FCSTSDV!$C$2:$C$2001,0),MATCH('ống nhựa túi bóng'!N$3,FCSTSDV!$D$1:$L$1,0)),1)/'ống nhựa túi bóng'!$D72,0)</f>
        <v>0</v>
      </c>
      <c r="O72" s="92">
        <f t="array" ref="O72">IFERROR(ROUND(INDEX(FCSTSDV!$D$2:$L$2001,MATCH('ống nhựa túi bóng'!$C72,FCSTSDV!$C$2:$C$2001,0),MATCH('ống nhựa túi bóng'!O$3,FCSTSDV!$D$1:$L$1,0)),1)/'ống nhựa túi bóng'!$D72,0)</f>
        <v>0</v>
      </c>
      <c r="P72" s="92">
        <f t="array" ref="P72">IFERROR(ROUND(INDEX(FCSTSDV!$D$2:$L$2001,MATCH('ống nhựa túi bóng'!$C72,FCSTSDV!$C$2:$C$2001,0),MATCH('ống nhựa túi bóng'!P$3,FCSTSDV!$D$1:$L$1,0)),1)/'ống nhựa túi bóng'!$D72,0)</f>
        <v>0</v>
      </c>
      <c r="Q72" s="92">
        <f t="array" ref="Q72">IFERROR(ROUND(INDEX(FCSTSDV!$D$2:$L$2001,MATCH('ống nhựa túi bóng'!$C72,FCSTSDV!$C$2:$C$2001,0),MATCH('ống nhựa túi bóng'!Q$3,FCSTSDV!$D$1:$L$1,0)),1)/'ống nhựa túi bóng'!$D72,0)</f>
        <v>0</v>
      </c>
      <c r="R72" s="92">
        <f t="array" ref="R72">IFERROR(ROUND(INDEX(FCSTSDV!$D$2:$L$2001,MATCH('ống nhựa túi bóng'!$C72,FCSTSDV!$C$2:$C$2001,0),MATCH('ống nhựa túi bóng'!R$3,FCSTSDV!$D$1:$L$1,0)),1)/'ống nhựa túi bóng'!$D72,0)</f>
        <v>0</v>
      </c>
      <c r="S72" s="92">
        <f t="array" ref="S72">IFERROR(ROUND(INDEX(FCSTSDV!$D$2:$L$2001,MATCH('ống nhựa túi bóng'!$C72,FCSTSDV!$C$2:$C$2001,0),MATCH('ống nhựa túi bóng'!S$3,FCSTSDV!$D$1:$L$1,0)),1)/'ống nhựa túi bóng'!$D72,0)</f>
        <v>0</v>
      </c>
      <c r="T72" s="92">
        <f t="shared" si="1"/>
        <v>0</v>
      </c>
    </row>
    <row r="73" spans="1:20" ht="20.100000000000001" customHeight="1">
      <c r="A73" s="818"/>
      <c r="B73" s="1072"/>
      <c r="C73" s="49" t="s">
        <v>685</v>
      </c>
      <c r="D73" s="49">
        <v>3000</v>
      </c>
      <c r="E73" s="784"/>
      <c r="F73" s="784"/>
      <c r="G73" s="784"/>
      <c r="H73" s="92">
        <f t="array" ref="H73">IFERROR(ROUND(INDEX(FCSTSDV!$D$2:$L$2001,MATCH('ống nhựa túi bóng'!$C73,FCSTSDV!$C$2:$C$2001,0),MATCH('ống nhựa túi bóng'!H$3,FCSTSDV!$D$1:$L$1,0)),1)/'ống nhựa túi bóng'!$D73,0)</f>
        <v>0</v>
      </c>
      <c r="I73" s="92">
        <f t="array" ref="I73">IFERROR(ROUND(INDEX(FCSTSDV!$D$2:$L$2001,MATCH('ống nhựa túi bóng'!$C73,FCSTSDV!$C$2:$C$2001,0),MATCH('ống nhựa túi bóng'!I$3,FCSTSDV!$D$1:$L$1,0)),1)/'ống nhựa túi bóng'!$D73,0)</f>
        <v>0</v>
      </c>
      <c r="J73" s="92">
        <f t="array" ref="J73">IFERROR(ROUND(INDEX(FCSTSDV!$D$2:$L$2001,MATCH('ống nhựa túi bóng'!$C73,FCSTSDV!$C$2:$C$2001,0),MATCH('ống nhựa túi bóng'!J$3,FCSTSDV!$D$1:$L$1,0)),1)/'ống nhựa túi bóng'!$D73,0)</f>
        <v>0</v>
      </c>
      <c r="K73" s="92">
        <f t="array" ref="K73">IFERROR(ROUND(INDEX(FCSTSDV!$D$2:$L$2001,MATCH('ống nhựa túi bóng'!$C73,FCSTSDV!$C$2:$C$2001,0),MATCH('ống nhựa túi bóng'!K$3,FCSTSDV!$D$1:$L$1,0)),1)/'ống nhựa túi bóng'!$D73,0)</f>
        <v>0</v>
      </c>
      <c r="L73" s="92">
        <f t="array" ref="L73">IFERROR(ROUND(INDEX(FCSTSDV!$D$2:$L$2001,MATCH('ống nhựa túi bóng'!$C73,FCSTSDV!$C$2:$C$2001,0),MATCH('ống nhựa túi bóng'!L$3,FCSTSDV!$D$1:$L$1,0)),1)/'ống nhựa túi bóng'!$D73,0)</f>
        <v>0</v>
      </c>
      <c r="M73" s="92">
        <f t="array" ref="M73">IFERROR(ROUND(INDEX(FCSTSDV!$D$2:$L$2001,MATCH('ống nhựa túi bóng'!$C73,FCSTSDV!$C$2:$C$2001,0),MATCH('ống nhựa túi bóng'!M$3,FCSTSDV!$D$1:$L$1,0)),1)/'ống nhựa túi bóng'!$D73,0)</f>
        <v>0</v>
      </c>
      <c r="N73" s="92">
        <f t="array" ref="N73">IFERROR(ROUND(INDEX(FCSTSDV!$D$2:$L$2001,MATCH('ống nhựa túi bóng'!$C73,FCSTSDV!$C$2:$C$2001,0),MATCH('ống nhựa túi bóng'!N$3,FCSTSDV!$D$1:$L$1,0)),1)/'ống nhựa túi bóng'!$D73,0)</f>
        <v>0</v>
      </c>
      <c r="O73" s="92">
        <f t="array" ref="O73">IFERROR(ROUND(INDEX(FCSTSDV!$D$2:$L$2001,MATCH('ống nhựa túi bóng'!$C73,FCSTSDV!$C$2:$C$2001,0),MATCH('ống nhựa túi bóng'!O$3,FCSTSDV!$D$1:$L$1,0)),1)/'ống nhựa túi bóng'!$D73,0)</f>
        <v>0</v>
      </c>
      <c r="P73" s="92">
        <f t="array" ref="P73">IFERROR(ROUND(INDEX(FCSTSDV!$D$2:$L$2001,MATCH('ống nhựa túi bóng'!$C73,FCSTSDV!$C$2:$C$2001,0),MATCH('ống nhựa túi bóng'!P$3,FCSTSDV!$D$1:$L$1,0)),1)/'ống nhựa túi bóng'!$D73,0)</f>
        <v>0</v>
      </c>
      <c r="Q73" s="92">
        <f t="array" ref="Q73">IFERROR(ROUND(INDEX(FCSTSDV!$D$2:$L$2001,MATCH('ống nhựa túi bóng'!$C73,FCSTSDV!$C$2:$C$2001,0),MATCH('ống nhựa túi bóng'!Q$3,FCSTSDV!$D$1:$L$1,0)),1)/'ống nhựa túi bóng'!$D73,0)</f>
        <v>0</v>
      </c>
      <c r="R73" s="92">
        <f t="array" ref="R73">IFERROR(ROUND(INDEX(FCSTSDV!$D$2:$L$2001,MATCH('ống nhựa túi bóng'!$C73,FCSTSDV!$C$2:$C$2001,0),MATCH('ống nhựa túi bóng'!R$3,FCSTSDV!$D$1:$L$1,0)),1)/'ống nhựa túi bóng'!$D73,0)</f>
        <v>0</v>
      </c>
      <c r="S73" s="92">
        <f t="array" ref="S73">IFERROR(ROUND(INDEX(FCSTSDV!$D$2:$L$2001,MATCH('ống nhựa túi bóng'!$C73,FCSTSDV!$C$2:$C$2001,0),MATCH('ống nhựa túi bóng'!S$3,FCSTSDV!$D$1:$L$1,0)),1)/'ống nhựa túi bóng'!$D73,0)</f>
        <v>0</v>
      </c>
      <c r="T73" s="92">
        <f t="shared" si="1"/>
        <v>0</v>
      </c>
    </row>
    <row r="74" spans="1:20" ht="20.100000000000001" customHeight="1">
      <c r="A74" s="818"/>
      <c r="B74" s="1072"/>
      <c r="C74" s="49" t="s">
        <v>759</v>
      </c>
      <c r="D74" s="49">
        <v>3000</v>
      </c>
      <c r="E74" s="784"/>
      <c r="F74" s="784"/>
      <c r="G74" s="784"/>
      <c r="H74" s="92">
        <f t="array" ref="H74">IFERROR(ROUND(INDEX(FCSTSDV!$D$2:$L$2001,MATCH('ống nhựa túi bóng'!$C74,FCSTSDV!$C$2:$C$2001,0),MATCH('ống nhựa túi bóng'!H$3,FCSTSDV!$D$1:$L$1,0)),1)/'ống nhựa túi bóng'!$D74,0)</f>
        <v>0</v>
      </c>
      <c r="I74" s="92">
        <f t="array" ref="I74">IFERROR(ROUND(INDEX(FCSTSDV!$D$2:$L$2001,MATCH('ống nhựa túi bóng'!$C74,FCSTSDV!$C$2:$C$2001,0),MATCH('ống nhựa túi bóng'!I$3,FCSTSDV!$D$1:$L$1,0)),1)/'ống nhựa túi bóng'!$D74,0)</f>
        <v>0</v>
      </c>
      <c r="J74" s="92">
        <f t="array" ref="J74">IFERROR(ROUND(INDEX(FCSTSDV!$D$2:$L$2001,MATCH('ống nhựa túi bóng'!$C74,FCSTSDV!$C$2:$C$2001,0),MATCH('ống nhựa túi bóng'!J$3,FCSTSDV!$D$1:$L$1,0)),1)/'ống nhựa túi bóng'!$D74,0)</f>
        <v>0</v>
      </c>
      <c r="K74" s="92">
        <f t="array" ref="K74">IFERROR(ROUND(INDEX(FCSTSDV!$D$2:$L$2001,MATCH('ống nhựa túi bóng'!$C74,FCSTSDV!$C$2:$C$2001,0),MATCH('ống nhựa túi bóng'!K$3,FCSTSDV!$D$1:$L$1,0)),1)/'ống nhựa túi bóng'!$D74,0)</f>
        <v>0</v>
      </c>
      <c r="L74" s="92">
        <f t="array" ref="L74">IFERROR(ROUND(INDEX(FCSTSDV!$D$2:$L$2001,MATCH('ống nhựa túi bóng'!$C74,FCSTSDV!$C$2:$C$2001,0),MATCH('ống nhựa túi bóng'!L$3,FCSTSDV!$D$1:$L$1,0)),1)/'ống nhựa túi bóng'!$D74,0)</f>
        <v>0</v>
      </c>
      <c r="M74" s="92">
        <f t="array" ref="M74">IFERROR(ROUND(INDEX(FCSTSDV!$D$2:$L$2001,MATCH('ống nhựa túi bóng'!$C74,FCSTSDV!$C$2:$C$2001,0),MATCH('ống nhựa túi bóng'!M$3,FCSTSDV!$D$1:$L$1,0)),1)/'ống nhựa túi bóng'!$D74,0)</f>
        <v>0</v>
      </c>
      <c r="N74" s="92">
        <f t="array" ref="N74">IFERROR(ROUND(INDEX(FCSTSDV!$D$2:$L$2001,MATCH('ống nhựa túi bóng'!$C74,FCSTSDV!$C$2:$C$2001,0),MATCH('ống nhựa túi bóng'!N$3,FCSTSDV!$D$1:$L$1,0)),1)/'ống nhựa túi bóng'!$D74,0)</f>
        <v>0</v>
      </c>
      <c r="O74" s="92">
        <f t="array" ref="O74">IFERROR(ROUND(INDEX(FCSTSDV!$D$2:$L$2001,MATCH('ống nhựa túi bóng'!$C74,FCSTSDV!$C$2:$C$2001,0),MATCH('ống nhựa túi bóng'!O$3,FCSTSDV!$D$1:$L$1,0)),1)/'ống nhựa túi bóng'!$D74,0)</f>
        <v>0</v>
      </c>
      <c r="P74" s="92">
        <f t="array" ref="P74">IFERROR(ROUND(INDEX(FCSTSDV!$D$2:$L$2001,MATCH('ống nhựa túi bóng'!$C74,FCSTSDV!$C$2:$C$2001,0),MATCH('ống nhựa túi bóng'!P$3,FCSTSDV!$D$1:$L$1,0)),1)/'ống nhựa túi bóng'!$D74,0)</f>
        <v>0</v>
      </c>
      <c r="Q74" s="92">
        <f t="array" ref="Q74">IFERROR(ROUND(INDEX(FCSTSDV!$D$2:$L$2001,MATCH('ống nhựa túi bóng'!$C74,FCSTSDV!$C$2:$C$2001,0),MATCH('ống nhựa túi bóng'!Q$3,FCSTSDV!$D$1:$L$1,0)),1)/'ống nhựa túi bóng'!$D74,0)</f>
        <v>0</v>
      </c>
      <c r="R74" s="92">
        <f t="array" ref="R74">IFERROR(ROUND(INDEX(FCSTSDV!$D$2:$L$2001,MATCH('ống nhựa túi bóng'!$C74,FCSTSDV!$C$2:$C$2001,0),MATCH('ống nhựa túi bóng'!R$3,FCSTSDV!$D$1:$L$1,0)),1)/'ống nhựa túi bóng'!$D74,0)</f>
        <v>0</v>
      </c>
      <c r="S74" s="92">
        <f t="array" ref="S74">IFERROR(ROUND(INDEX(FCSTSDV!$D$2:$L$2001,MATCH('ống nhựa túi bóng'!$C74,FCSTSDV!$C$2:$C$2001,0),MATCH('ống nhựa túi bóng'!S$3,FCSTSDV!$D$1:$L$1,0)),1)/'ống nhựa túi bóng'!$D74,0)</f>
        <v>0</v>
      </c>
      <c r="T74" s="92">
        <f t="shared" si="1"/>
        <v>0</v>
      </c>
    </row>
    <row r="75" spans="1:20" ht="20.100000000000001" customHeight="1">
      <c r="A75" s="818"/>
      <c r="B75" s="1072"/>
      <c r="C75" s="49" t="s">
        <v>1223</v>
      </c>
      <c r="D75" s="49">
        <v>2500</v>
      </c>
      <c r="E75" s="784"/>
      <c r="F75" s="784"/>
      <c r="G75" s="784"/>
      <c r="H75" s="92">
        <f t="array" ref="H75">IFERROR(ROUND(INDEX(FCSTSDV!$D$2:$L$2001,MATCH('ống nhựa túi bóng'!$C75,FCSTSDV!$C$2:$C$2001,0),MATCH('ống nhựa túi bóng'!H$3,FCSTSDV!$D$1:$L$1,0)),1)/'ống nhựa túi bóng'!$D75,0)</f>
        <v>0</v>
      </c>
      <c r="I75" s="92">
        <f t="array" ref="I75">IFERROR(ROUND(INDEX(FCSTSDV!$D$2:$L$2001,MATCH('ống nhựa túi bóng'!$C75,FCSTSDV!$C$2:$C$2001,0),MATCH('ống nhựa túi bóng'!I$3,FCSTSDV!$D$1:$L$1,0)),1)/'ống nhựa túi bóng'!$D75,0)</f>
        <v>0</v>
      </c>
      <c r="J75" s="92">
        <f t="array" ref="J75">IFERROR(ROUND(INDEX(FCSTSDV!$D$2:$L$2001,MATCH('ống nhựa túi bóng'!$C75,FCSTSDV!$C$2:$C$2001,0),MATCH('ống nhựa túi bóng'!J$3,FCSTSDV!$D$1:$L$1,0)),1)/'ống nhựa túi bóng'!$D75,0)</f>
        <v>0</v>
      </c>
      <c r="K75" s="92">
        <f t="array" ref="K75">IFERROR(ROUND(INDEX(FCSTSDV!$D$2:$L$2001,MATCH('ống nhựa túi bóng'!$C75,FCSTSDV!$C$2:$C$2001,0),MATCH('ống nhựa túi bóng'!K$3,FCSTSDV!$D$1:$L$1,0)),1)/'ống nhựa túi bóng'!$D75,0)</f>
        <v>0</v>
      </c>
      <c r="L75" s="92">
        <f t="array" ref="L75">IFERROR(ROUND(INDEX(FCSTSDV!$D$2:$L$2001,MATCH('ống nhựa túi bóng'!$C75,FCSTSDV!$C$2:$C$2001,0),MATCH('ống nhựa túi bóng'!L$3,FCSTSDV!$D$1:$L$1,0)),1)/'ống nhựa túi bóng'!$D75,0)</f>
        <v>0</v>
      </c>
      <c r="M75" s="92">
        <f t="array" ref="M75">IFERROR(ROUND(INDEX(FCSTSDV!$D$2:$L$2001,MATCH('ống nhựa túi bóng'!$C75,FCSTSDV!$C$2:$C$2001,0),MATCH('ống nhựa túi bóng'!M$3,FCSTSDV!$D$1:$L$1,0)),1)/'ống nhựa túi bóng'!$D75,0)</f>
        <v>0</v>
      </c>
      <c r="N75" s="92">
        <f t="array" ref="N75">IFERROR(ROUND(INDEX(FCSTSDV!$D$2:$L$2001,MATCH('ống nhựa túi bóng'!$C75,FCSTSDV!$C$2:$C$2001,0),MATCH('ống nhựa túi bóng'!N$3,FCSTSDV!$D$1:$L$1,0)),1)/'ống nhựa túi bóng'!$D75,0)</f>
        <v>0</v>
      </c>
      <c r="O75" s="92">
        <f t="array" ref="O75">IFERROR(ROUND(INDEX(FCSTSDV!$D$2:$L$2001,MATCH('ống nhựa túi bóng'!$C75,FCSTSDV!$C$2:$C$2001,0),MATCH('ống nhựa túi bóng'!O$3,FCSTSDV!$D$1:$L$1,0)),1)/'ống nhựa túi bóng'!$D75,0)</f>
        <v>0</v>
      </c>
      <c r="P75" s="92">
        <f t="array" ref="P75">IFERROR(ROUND(INDEX(FCSTSDV!$D$2:$L$2001,MATCH('ống nhựa túi bóng'!$C75,FCSTSDV!$C$2:$C$2001,0),MATCH('ống nhựa túi bóng'!P$3,FCSTSDV!$D$1:$L$1,0)),1)/'ống nhựa túi bóng'!$D75,0)</f>
        <v>0</v>
      </c>
      <c r="Q75" s="92">
        <f t="array" ref="Q75">IFERROR(ROUND(INDEX(FCSTSDV!$D$2:$L$2001,MATCH('ống nhựa túi bóng'!$C75,FCSTSDV!$C$2:$C$2001,0),MATCH('ống nhựa túi bóng'!Q$3,FCSTSDV!$D$1:$L$1,0)),1)/'ống nhựa túi bóng'!$D75,0)</f>
        <v>0</v>
      </c>
      <c r="R75" s="92">
        <f t="array" ref="R75">IFERROR(ROUND(INDEX(FCSTSDV!$D$2:$L$2001,MATCH('ống nhựa túi bóng'!$C75,FCSTSDV!$C$2:$C$2001,0),MATCH('ống nhựa túi bóng'!R$3,FCSTSDV!$D$1:$L$1,0)),1)/'ống nhựa túi bóng'!$D75,0)</f>
        <v>0</v>
      </c>
      <c r="S75" s="92">
        <f t="array" ref="S75">IFERROR(ROUND(INDEX(FCSTSDV!$D$2:$L$2001,MATCH('ống nhựa túi bóng'!$C75,FCSTSDV!$C$2:$C$2001,0),MATCH('ống nhựa túi bóng'!S$3,FCSTSDV!$D$1:$L$1,0)),1)/'ống nhựa túi bóng'!$D75,0)</f>
        <v>0</v>
      </c>
      <c r="T75" s="92">
        <f t="shared" si="1"/>
        <v>0</v>
      </c>
    </row>
    <row r="76" spans="1:20" ht="20.100000000000001" customHeight="1">
      <c r="A76" s="818"/>
      <c r="B76" s="1072"/>
      <c r="C76" s="49" t="s">
        <v>752</v>
      </c>
      <c r="D76" s="49">
        <v>100</v>
      </c>
      <c r="E76" s="784"/>
      <c r="F76" s="784"/>
      <c r="G76" s="784"/>
      <c r="H76" s="92">
        <f t="array" ref="H76">IFERROR(ROUND(INDEX(FCSTSDV!$D$2:$L$2001,MATCH('ống nhựa túi bóng'!$C76,FCSTSDV!$C$2:$C$2001,0),MATCH('ống nhựa túi bóng'!H$3,FCSTSDV!$D$1:$L$1,0)),1)/'ống nhựa túi bóng'!$D76,0)</f>
        <v>0</v>
      </c>
      <c r="I76" s="92">
        <f t="array" ref="I76">IFERROR(ROUND(INDEX(FCSTSDV!$D$2:$L$2001,MATCH('ống nhựa túi bóng'!$C76,FCSTSDV!$C$2:$C$2001,0),MATCH('ống nhựa túi bóng'!I$3,FCSTSDV!$D$1:$L$1,0)),1)/'ống nhựa túi bóng'!$D76,0)</f>
        <v>0</v>
      </c>
      <c r="J76" s="92">
        <f t="array" ref="J76">IFERROR(ROUND(INDEX(FCSTSDV!$D$2:$L$2001,MATCH('ống nhựa túi bóng'!$C76,FCSTSDV!$C$2:$C$2001,0),MATCH('ống nhựa túi bóng'!J$3,FCSTSDV!$D$1:$L$1,0)),1)/'ống nhựa túi bóng'!$D76,0)</f>
        <v>0</v>
      </c>
      <c r="K76" s="92">
        <f t="array" ref="K76">IFERROR(ROUND(INDEX(FCSTSDV!$D$2:$L$2001,MATCH('ống nhựa túi bóng'!$C76,FCSTSDV!$C$2:$C$2001,0),MATCH('ống nhựa túi bóng'!K$3,FCSTSDV!$D$1:$L$1,0)),1)/'ống nhựa túi bóng'!$D76,0)</f>
        <v>0</v>
      </c>
      <c r="L76" s="92">
        <f t="array" ref="L76">IFERROR(ROUND(INDEX(FCSTSDV!$D$2:$L$2001,MATCH('ống nhựa túi bóng'!$C76,FCSTSDV!$C$2:$C$2001,0),MATCH('ống nhựa túi bóng'!L$3,FCSTSDV!$D$1:$L$1,0)),1)/'ống nhựa túi bóng'!$D76,0)</f>
        <v>0</v>
      </c>
      <c r="M76" s="92">
        <f t="array" ref="M76">IFERROR(ROUND(INDEX(FCSTSDV!$D$2:$L$2001,MATCH('ống nhựa túi bóng'!$C76,FCSTSDV!$C$2:$C$2001,0),MATCH('ống nhựa túi bóng'!M$3,FCSTSDV!$D$1:$L$1,0)),1)/'ống nhựa túi bóng'!$D76,0)</f>
        <v>0</v>
      </c>
      <c r="N76" s="92">
        <f t="array" ref="N76">IFERROR(ROUND(INDEX(FCSTSDV!$D$2:$L$2001,MATCH('ống nhựa túi bóng'!$C76,FCSTSDV!$C$2:$C$2001,0),MATCH('ống nhựa túi bóng'!N$3,FCSTSDV!$D$1:$L$1,0)),1)/'ống nhựa túi bóng'!$D76,0)</f>
        <v>0</v>
      </c>
      <c r="O76" s="92">
        <f t="array" ref="O76">IFERROR(ROUND(INDEX(FCSTSDV!$D$2:$L$2001,MATCH('ống nhựa túi bóng'!$C76,FCSTSDV!$C$2:$C$2001,0),MATCH('ống nhựa túi bóng'!O$3,FCSTSDV!$D$1:$L$1,0)),1)/'ống nhựa túi bóng'!$D76,0)</f>
        <v>0</v>
      </c>
      <c r="P76" s="92">
        <f t="array" ref="P76">IFERROR(ROUND(INDEX(FCSTSDV!$D$2:$L$2001,MATCH('ống nhựa túi bóng'!$C76,FCSTSDV!$C$2:$C$2001,0),MATCH('ống nhựa túi bóng'!P$3,FCSTSDV!$D$1:$L$1,0)),1)/'ống nhựa túi bóng'!$D76,0)</f>
        <v>0</v>
      </c>
      <c r="Q76" s="92">
        <f t="array" ref="Q76">IFERROR(ROUND(INDEX(FCSTSDV!$D$2:$L$2001,MATCH('ống nhựa túi bóng'!$C76,FCSTSDV!$C$2:$C$2001,0),MATCH('ống nhựa túi bóng'!Q$3,FCSTSDV!$D$1:$L$1,0)),1)/'ống nhựa túi bóng'!$D76,0)</f>
        <v>0</v>
      </c>
      <c r="R76" s="92">
        <f t="array" ref="R76">IFERROR(ROUND(INDEX(FCSTSDV!$D$2:$L$2001,MATCH('ống nhựa túi bóng'!$C76,FCSTSDV!$C$2:$C$2001,0),MATCH('ống nhựa túi bóng'!R$3,FCSTSDV!$D$1:$L$1,0)),1)/'ống nhựa túi bóng'!$D76,0)</f>
        <v>0</v>
      </c>
      <c r="S76" s="92">
        <f t="array" ref="S76">IFERROR(ROUND(INDEX(FCSTSDV!$D$2:$L$2001,MATCH('ống nhựa túi bóng'!$C76,FCSTSDV!$C$2:$C$2001,0),MATCH('ống nhựa túi bóng'!S$3,FCSTSDV!$D$1:$L$1,0)),1)/'ống nhựa túi bóng'!$D76,0)</f>
        <v>0</v>
      </c>
      <c r="T76" s="92">
        <f t="shared" si="1"/>
        <v>0</v>
      </c>
    </row>
    <row r="77" spans="1:20" ht="20.100000000000001" hidden="1" customHeight="1">
      <c r="A77" s="818"/>
      <c r="B77" s="1072"/>
      <c r="C77" s="49" t="s">
        <v>762</v>
      </c>
      <c r="D77" s="49">
        <v>2500</v>
      </c>
      <c r="E77" s="784"/>
      <c r="F77" s="784"/>
      <c r="G77" s="784"/>
      <c r="H77" s="92">
        <f t="array" ref="H77">IFERROR(ROUND(INDEX(FCSTSDV!$D$2:$L$2001,MATCH('ống nhựa túi bóng'!$C77,FCSTSDV!$C$2:$C$2001,0),MATCH('ống nhựa túi bóng'!H$3,FCSTSDV!$D$1:$L$1,0)),1)/'ống nhựa túi bóng'!$D77,0)</f>
        <v>0</v>
      </c>
      <c r="I77" s="92">
        <f t="array" ref="I77">IFERROR(ROUND(INDEX(FCSTSDV!$D$2:$L$2001,MATCH('ống nhựa túi bóng'!$C77,FCSTSDV!$C$2:$C$2001,0),MATCH('ống nhựa túi bóng'!I$3,FCSTSDV!$D$1:$L$1,0)),1)/'ống nhựa túi bóng'!$D77,0)</f>
        <v>0</v>
      </c>
      <c r="J77" s="92">
        <f t="array" ref="J77">IFERROR(ROUND(INDEX(FCSTSDV!$D$2:$L$2001,MATCH('ống nhựa túi bóng'!$C77,FCSTSDV!$C$2:$C$2001,0),MATCH('ống nhựa túi bóng'!J$3,FCSTSDV!$D$1:$L$1,0)),1)/'ống nhựa túi bóng'!$D77,0)</f>
        <v>0</v>
      </c>
      <c r="K77" s="92">
        <f t="array" ref="K77">IFERROR(ROUND(INDEX(FCSTSDV!$D$2:$L$2001,MATCH('ống nhựa túi bóng'!$C77,FCSTSDV!$C$2:$C$2001,0),MATCH('ống nhựa túi bóng'!K$3,FCSTSDV!$D$1:$L$1,0)),1)/'ống nhựa túi bóng'!$D77,0)</f>
        <v>0</v>
      </c>
      <c r="L77" s="92">
        <f t="array" ref="L77">IFERROR(ROUND(INDEX(FCSTSDV!$D$2:$L$2001,MATCH('ống nhựa túi bóng'!$C77,FCSTSDV!$C$2:$C$2001,0),MATCH('ống nhựa túi bóng'!L$3,FCSTSDV!$D$1:$L$1,0)),1)/'ống nhựa túi bóng'!$D77,0)</f>
        <v>0</v>
      </c>
      <c r="M77" s="92">
        <f t="array" ref="M77">IFERROR(ROUND(INDEX(FCSTSDV!$D$2:$L$2001,MATCH('ống nhựa túi bóng'!$C77,FCSTSDV!$C$2:$C$2001,0),MATCH('ống nhựa túi bóng'!M$3,FCSTSDV!$D$1:$L$1,0)),1)/'ống nhựa túi bóng'!$D77,0)</f>
        <v>0</v>
      </c>
      <c r="N77" s="92">
        <f t="array" ref="N77">IFERROR(ROUND(INDEX(FCSTSDV!$D$2:$L$2001,MATCH('ống nhựa túi bóng'!$C77,FCSTSDV!$C$2:$C$2001,0),MATCH('ống nhựa túi bóng'!N$3,FCSTSDV!$D$1:$L$1,0)),1)/'ống nhựa túi bóng'!$D77,0)</f>
        <v>0</v>
      </c>
      <c r="O77" s="92">
        <f t="array" ref="O77">IFERROR(ROUND(INDEX(FCSTSDV!$D$2:$L$2001,MATCH('ống nhựa túi bóng'!$C77,FCSTSDV!$C$2:$C$2001,0),MATCH('ống nhựa túi bóng'!O$3,FCSTSDV!$D$1:$L$1,0)),1)/'ống nhựa túi bóng'!$D77,0)</f>
        <v>7.2</v>
      </c>
      <c r="P77" s="92">
        <f t="array" ref="P77">IFERROR(ROUND(INDEX(FCSTSDV!$D$2:$L$2001,MATCH('ống nhựa túi bóng'!$C77,FCSTSDV!$C$2:$C$2001,0),MATCH('ống nhựa túi bóng'!P$3,FCSTSDV!$D$1:$L$1,0)),1)/'ống nhựa túi bóng'!$D77,0)</f>
        <v>22.8</v>
      </c>
      <c r="Q77" s="92">
        <f t="array" ref="Q77">IFERROR(ROUND(INDEX(FCSTSDV!$D$2:$L$2001,MATCH('ống nhựa túi bóng'!$C77,FCSTSDV!$C$2:$C$2001,0),MATCH('ống nhựa túi bóng'!Q$3,FCSTSDV!$D$1:$L$1,0)),1)/'ống nhựa túi bóng'!$D77,0)</f>
        <v>0</v>
      </c>
      <c r="R77" s="92">
        <f t="array" ref="R77">IFERROR(ROUND(INDEX(FCSTSDV!$D$2:$L$2001,MATCH('ống nhựa túi bóng'!$C77,FCSTSDV!$C$2:$C$2001,0),MATCH('ống nhựa túi bóng'!R$3,FCSTSDV!$D$1:$L$1,0)),1)/'ống nhựa túi bóng'!$D77,0)</f>
        <v>0</v>
      </c>
      <c r="S77" s="92">
        <f t="array" ref="S77">IFERROR(ROUND(INDEX(FCSTSDV!$D$2:$L$2001,MATCH('ống nhựa túi bóng'!$C77,FCSTSDV!$C$2:$C$2001,0),MATCH('ống nhựa túi bóng'!S$3,FCSTSDV!$D$1:$L$1,0)),1)/'ống nhựa túi bóng'!$D77,0)</f>
        <v>0</v>
      </c>
      <c r="T77" s="92">
        <f t="shared" si="1"/>
        <v>30</v>
      </c>
    </row>
    <row r="78" spans="1:20" ht="20.100000000000001" hidden="1" customHeight="1">
      <c r="A78" s="818"/>
      <c r="B78" s="1072"/>
      <c r="C78" s="49" t="s">
        <v>761</v>
      </c>
      <c r="D78" s="49">
        <v>1000</v>
      </c>
      <c r="E78" s="784"/>
      <c r="F78" s="784"/>
      <c r="G78" s="784"/>
      <c r="H78" s="92">
        <f t="array" ref="H78">IFERROR(ROUND(INDEX(FCSTSDV!$D$2:$L$2001,MATCH('ống nhựa túi bóng'!$C78,FCSTSDV!$C$2:$C$2001,0),MATCH('ống nhựa túi bóng'!H$3,FCSTSDV!$D$1:$L$1,0)),1)/'ống nhựa túi bóng'!$D78,0)</f>
        <v>0</v>
      </c>
      <c r="I78" s="92">
        <f t="array" ref="I78">IFERROR(ROUND(INDEX(FCSTSDV!$D$2:$L$2001,MATCH('ống nhựa túi bóng'!$C78,FCSTSDV!$C$2:$C$2001,0),MATCH('ống nhựa túi bóng'!I$3,FCSTSDV!$D$1:$L$1,0)),1)/'ống nhựa túi bóng'!$D78,0)</f>
        <v>0</v>
      </c>
      <c r="J78" s="92">
        <f t="array" ref="J78">IFERROR(ROUND(INDEX(FCSTSDV!$D$2:$L$2001,MATCH('ống nhựa túi bóng'!$C78,FCSTSDV!$C$2:$C$2001,0),MATCH('ống nhựa túi bóng'!J$3,FCSTSDV!$D$1:$L$1,0)),1)/'ống nhựa túi bóng'!$D78,0)</f>
        <v>0</v>
      </c>
      <c r="K78" s="92">
        <f t="array" ref="K78">IFERROR(ROUND(INDEX(FCSTSDV!$D$2:$L$2001,MATCH('ống nhựa túi bóng'!$C78,FCSTSDV!$C$2:$C$2001,0),MATCH('ống nhựa túi bóng'!K$3,FCSTSDV!$D$1:$L$1,0)),1)/'ống nhựa túi bóng'!$D78,0)</f>
        <v>0</v>
      </c>
      <c r="L78" s="92">
        <f t="array" ref="L78">IFERROR(ROUND(INDEX(FCSTSDV!$D$2:$L$2001,MATCH('ống nhựa túi bóng'!$C78,FCSTSDV!$C$2:$C$2001,0),MATCH('ống nhựa túi bóng'!L$3,FCSTSDV!$D$1:$L$1,0)),1)/'ống nhựa túi bóng'!$D78,0)</f>
        <v>0</v>
      </c>
      <c r="M78" s="92">
        <f t="array" ref="M78">IFERROR(ROUND(INDEX(FCSTSDV!$D$2:$L$2001,MATCH('ống nhựa túi bóng'!$C78,FCSTSDV!$C$2:$C$2001,0),MATCH('ống nhựa túi bóng'!M$3,FCSTSDV!$D$1:$L$1,0)),1)/'ống nhựa túi bóng'!$D78,0)</f>
        <v>0</v>
      </c>
      <c r="N78" s="92">
        <f t="array" ref="N78">IFERROR(ROUND(INDEX(FCSTSDV!$D$2:$L$2001,MATCH('ống nhựa túi bóng'!$C78,FCSTSDV!$C$2:$C$2001,0),MATCH('ống nhựa túi bóng'!N$3,FCSTSDV!$D$1:$L$1,0)),1)/'ống nhựa túi bóng'!$D78,0)</f>
        <v>0</v>
      </c>
      <c r="O78" s="92">
        <f t="array" ref="O78">IFERROR(ROUND(INDEX(FCSTSDV!$D$2:$L$2001,MATCH('ống nhựa túi bóng'!$C78,FCSTSDV!$C$2:$C$2001,0),MATCH('ống nhựa túi bóng'!O$3,FCSTSDV!$D$1:$L$1,0)),1)/'ống nhựa túi bóng'!$D78,0)</f>
        <v>9</v>
      </c>
      <c r="P78" s="92">
        <f t="array" ref="P78">IFERROR(ROUND(INDEX(FCSTSDV!$D$2:$L$2001,MATCH('ống nhựa túi bóng'!$C78,FCSTSDV!$C$2:$C$2001,0),MATCH('ống nhựa túi bóng'!P$3,FCSTSDV!$D$1:$L$1,0)),1)/'ống nhựa túi bóng'!$D78,0)</f>
        <v>45</v>
      </c>
      <c r="Q78" s="92">
        <f t="array" ref="Q78">IFERROR(ROUND(INDEX(FCSTSDV!$D$2:$L$2001,MATCH('ống nhựa túi bóng'!$C78,FCSTSDV!$C$2:$C$2001,0),MATCH('ống nhựa túi bóng'!Q$3,FCSTSDV!$D$1:$L$1,0)),1)/'ống nhựa túi bóng'!$D78,0)</f>
        <v>0</v>
      </c>
      <c r="R78" s="92">
        <f t="array" ref="R78">IFERROR(ROUND(INDEX(FCSTSDV!$D$2:$L$2001,MATCH('ống nhựa túi bóng'!$C78,FCSTSDV!$C$2:$C$2001,0),MATCH('ống nhựa túi bóng'!R$3,FCSTSDV!$D$1:$L$1,0)),1)/'ống nhựa túi bóng'!$D78,0)</f>
        <v>0</v>
      </c>
      <c r="S78" s="92">
        <f t="array" ref="S78">IFERROR(ROUND(INDEX(FCSTSDV!$D$2:$L$2001,MATCH('ống nhựa túi bóng'!$C78,FCSTSDV!$C$2:$C$2001,0),MATCH('ống nhựa túi bóng'!S$3,FCSTSDV!$D$1:$L$1,0)),1)/'ống nhựa túi bóng'!$D78,0)</f>
        <v>0</v>
      </c>
      <c r="T78" s="92">
        <f t="shared" si="1"/>
        <v>54</v>
      </c>
    </row>
    <row r="79" spans="1:20" ht="20.100000000000001" hidden="1" customHeight="1">
      <c r="A79" s="818"/>
      <c r="B79" s="1072"/>
      <c r="C79" s="49" t="s">
        <v>133</v>
      </c>
      <c r="D79" s="49">
        <v>1000</v>
      </c>
      <c r="E79" s="784"/>
      <c r="F79" s="784"/>
      <c r="G79" s="784"/>
      <c r="H79" s="92">
        <f t="array" ref="H79">IFERROR(ROUND(INDEX(FCSTSDV!$D$2:$L$2001,MATCH('ống nhựa túi bóng'!$C79,FCSTSDV!$C$2:$C$2001,0),MATCH('ống nhựa túi bóng'!H$3,FCSTSDV!$D$1:$L$1,0)),1)/'ống nhựa túi bóng'!$D79,0)</f>
        <v>20</v>
      </c>
      <c r="I79" s="92">
        <f t="array" ref="I79">IFERROR(ROUND(INDEX(FCSTSDV!$D$2:$L$2001,MATCH('ống nhựa túi bóng'!$C79,FCSTSDV!$C$2:$C$2001,0),MATCH('ống nhựa túi bóng'!I$3,FCSTSDV!$D$1:$L$1,0)),1)/'ống nhựa túi bóng'!$D79,0)</f>
        <v>20</v>
      </c>
      <c r="J79" s="92">
        <f t="array" ref="J79">IFERROR(ROUND(INDEX(FCSTSDV!$D$2:$L$2001,MATCH('ống nhựa túi bóng'!$C79,FCSTSDV!$C$2:$C$2001,0),MATCH('ống nhựa túi bóng'!J$3,FCSTSDV!$D$1:$L$1,0)),1)/'ống nhựa túi bóng'!$D79,0)</f>
        <v>20</v>
      </c>
      <c r="K79" s="92">
        <f t="array" ref="K79">IFERROR(ROUND(INDEX(FCSTSDV!$D$2:$L$2001,MATCH('ống nhựa túi bóng'!$C79,FCSTSDV!$C$2:$C$2001,0),MATCH('ống nhựa túi bóng'!K$3,FCSTSDV!$D$1:$L$1,0)),1)/'ống nhựa túi bóng'!$D79,0)</f>
        <v>20</v>
      </c>
      <c r="L79" s="92">
        <f t="array" ref="L79">IFERROR(ROUND(INDEX(FCSTSDV!$D$2:$L$2001,MATCH('ống nhựa túi bóng'!$C79,FCSTSDV!$C$2:$C$2001,0),MATCH('ống nhựa túi bóng'!L$3,FCSTSDV!$D$1:$L$1,0)),1)/'ống nhựa túi bóng'!$D79,0)</f>
        <v>20</v>
      </c>
      <c r="M79" s="92">
        <f t="array" ref="M79">IFERROR(ROUND(INDEX(FCSTSDV!$D$2:$L$2001,MATCH('ống nhựa túi bóng'!$C79,FCSTSDV!$C$2:$C$2001,0),MATCH('ống nhựa túi bóng'!M$3,FCSTSDV!$D$1:$L$1,0)),1)/'ống nhựa túi bóng'!$D79,0)</f>
        <v>10</v>
      </c>
      <c r="N79" s="92">
        <f t="array" ref="N79">IFERROR(ROUND(INDEX(FCSTSDV!$D$2:$L$2001,MATCH('ống nhựa túi bóng'!$C79,FCSTSDV!$C$2:$C$2001,0),MATCH('ống nhựa túi bóng'!N$3,FCSTSDV!$D$1:$L$1,0)),1)/'ống nhựa túi bóng'!$D79,0)</f>
        <v>125</v>
      </c>
      <c r="O79" s="92">
        <f t="array" ref="O79">IFERROR(ROUND(INDEX(FCSTSDV!$D$2:$L$2001,MATCH('ống nhựa túi bóng'!$C79,FCSTSDV!$C$2:$C$2001,0),MATCH('ống nhựa túi bóng'!O$3,FCSTSDV!$D$1:$L$1,0)),1)/'ống nhựa túi bóng'!$D79,0)</f>
        <v>130</v>
      </c>
      <c r="P79" s="92">
        <f t="array" ref="P79">IFERROR(ROUND(INDEX(FCSTSDV!$D$2:$L$2001,MATCH('ống nhựa túi bóng'!$C79,FCSTSDV!$C$2:$C$2001,0),MATCH('ống nhựa túi bóng'!P$3,FCSTSDV!$D$1:$L$1,0)),1)/'ống nhựa túi bóng'!$D79,0)</f>
        <v>130</v>
      </c>
      <c r="Q79" s="92">
        <f t="array" ref="Q79">IFERROR(ROUND(INDEX(FCSTSDV!$D$2:$L$2001,MATCH('ống nhựa túi bóng'!$C79,FCSTSDV!$C$2:$C$2001,0),MATCH('ống nhựa túi bóng'!Q$3,FCSTSDV!$D$1:$L$1,0)),1)/'ống nhựa túi bóng'!$D79,0)</f>
        <v>0</v>
      </c>
      <c r="R79" s="92">
        <f t="array" ref="R79">IFERROR(ROUND(INDEX(FCSTSDV!$D$2:$L$2001,MATCH('ống nhựa túi bóng'!$C79,FCSTSDV!$C$2:$C$2001,0),MATCH('ống nhựa túi bóng'!R$3,FCSTSDV!$D$1:$L$1,0)),1)/'ống nhựa túi bóng'!$D79,0)</f>
        <v>0</v>
      </c>
      <c r="S79" s="92">
        <f t="array" ref="S79">IFERROR(ROUND(INDEX(FCSTSDV!$D$2:$L$2001,MATCH('ống nhựa túi bóng'!$C79,FCSTSDV!$C$2:$C$2001,0),MATCH('ống nhựa túi bóng'!S$3,FCSTSDV!$D$1:$L$1,0)),1)/'ống nhựa túi bóng'!$D79,0)</f>
        <v>0</v>
      </c>
      <c r="T79" s="92">
        <f t="shared" si="1"/>
        <v>495</v>
      </c>
    </row>
    <row r="80" spans="1:20" ht="20.100000000000001" customHeight="1">
      <c r="A80" s="818"/>
      <c r="B80" s="1072"/>
      <c r="C80" s="49" t="s">
        <v>134</v>
      </c>
      <c r="D80" s="49">
        <v>1000</v>
      </c>
      <c r="E80" s="784"/>
      <c r="F80" s="784"/>
      <c r="G80" s="784"/>
      <c r="H80" s="92">
        <f t="array" ref="H80">IFERROR(ROUND(INDEX(FCSTSDV!$D$2:$L$2001,MATCH('ống nhựa túi bóng'!$C80,FCSTSDV!$C$2:$C$2001,0),MATCH('ống nhựa túi bóng'!H$3,FCSTSDV!$D$1:$L$1,0)),1)/'ống nhựa túi bóng'!$D80,0)</f>
        <v>0</v>
      </c>
      <c r="I80" s="92">
        <f t="array" ref="I80">IFERROR(ROUND(INDEX(FCSTSDV!$D$2:$L$2001,MATCH('ống nhựa túi bóng'!$C80,FCSTSDV!$C$2:$C$2001,0),MATCH('ống nhựa túi bóng'!I$3,FCSTSDV!$D$1:$L$1,0)),1)/'ống nhựa túi bóng'!$D80,0)</f>
        <v>0</v>
      </c>
      <c r="J80" s="92">
        <f t="array" ref="J80">IFERROR(ROUND(INDEX(FCSTSDV!$D$2:$L$2001,MATCH('ống nhựa túi bóng'!$C80,FCSTSDV!$C$2:$C$2001,0),MATCH('ống nhựa túi bóng'!J$3,FCSTSDV!$D$1:$L$1,0)),1)/'ống nhựa túi bóng'!$D80,0)</f>
        <v>0</v>
      </c>
      <c r="K80" s="92">
        <f t="array" ref="K80">IFERROR(ROUND(INDEX(FCSTSDV!$D$2:$L$2001,MATCH('ống nhựa túi bóng'!$C80,FCSTSDV!$C$2:$C$2001,0),MATCH('ống nhựa túi bóng'!K$3,FCSTSDV!$D$1:$L$1,0)),1)/'ống nhựa túi bóng'!$D80,0)</f>
        <v>0</v>
      </c>
      <c r="L80" s="92">
        <f t="array" ref="L80">IFERROR(ROUND(INDEX(FCSTSDV!$D$2:$L$2001,MATCH('ống nhựa túi bóng'!$C80,FCSTSDV!$C$2:$C$2001,0),MATCH('ống nhựa túi bóng'!L$3,FCSTSDV!$D$1:$L$1,0)),1)/'ống nhựa túi bóng'!$D80,0)</f>
        <v>0</v>
      </c>
      <c r="M80" s="92">
        <f t="array" ref="M80">IFERROR(ROUND(INDEX(FCSTSDV!$D$2:$L$2001,MATCH('ống nhựa túi bóng'!$C80,FCSTSDV!$C$2:$C$2001,0),MATCH('ống nhựa túi bóng'!M$3,FCSTSDV!$D$1:$L$1,0)),1)/'ống nhựa túi bóng'!$D80,0)</f>
        <v>0</v>
      </c>
      <c r="N80" s="92">
        <f t="array" ref="N80">IFERROR(ROUND(INDEX(FCSTSDV!$D$2:$L$2001,MATCH('ống nhựa túi bóng'!$C80,FCSTSDV!$C$2:$C$2001,0),MATCH('ống nhựa túi bóng'!N$3,FCSTSDV!$D$1:$L$1,0)),1)/'ống nhựa túi bóng'!$D80,0)</f>
        <v>0</v>
      </c>
      <c r="O80" s="92">
        <f t="array" ref="O80">IFERROR(ROUND(INDEX(FCSTSDV!$D$2:$L$2001,MATCH('ống nhựa túi bóng'!$C80,FCSTSDV!$C$2:$C$2001,0),MATCH('ống nhựa túi bóng'!O$3,FCSTSDV!$D$1:$L$1,0)),1)/'ống nhựa túi bóng'!$D80,0)</f>
        <v>0</v>
      </c>
      <c r="P80" s="92">
        <f t="array" ref="P80">IFERROR(ROUND(INDEX(FCSTSDV!$D$2:$L$2001,MATCH('ống nhựa túi bóng'!$C80,FCSTSDV!$C$2:$C$2001,0),MATCH('ống nhựa túi bóng'!P$3,FCSTSDV!$D$1:$L$1,0)),1)/'ống nhựa túi bóng'!$D80,0)</f>
        <v>0</v>
      </c>
      <c r="Q80" s="92">
        <f t="array" ref="Q80">IFERROR(ROUND(INDEX(FCSTSDV!$D$2:$L$2001,MATCH('ống nhựa túi bóng'!$C80,FCSTSDV!$C$2:$C$2001,0),MATCH('ống nhựa túi bóng'!Q$3,FCSTSDV!$D$1:$L$1,0)),1)/'ống nhựa túi bóng'!$D80,0)</f>
        <v>0</v>
      </c>
      <c r="R80" s="92">
        <f t="array" ref="R80">IFERROR(ROUND(INDEX(FCSTSDV!$D$2:$L$2001,MATCH('ống nhựa túi bóng'!$C80,FCSTSDV!$C$2:$C$2001,0),MATCH('ống nhựa túi bóng'!R$3,FCSTSDV!$D$1:$L$1,0)),1)/'ống nhựa túi bóng'!$D80,0)</f>
        <v>0</v>
      </c>
      <c r="S80" s="92">
        <f t="array" ref="S80">IFERROR(ROUND(INDEX(FCSTSDV!$D$2:$L$2001,MATCH('ống nhựa túi bóng'!$C80,FCSTSDV!$C$2:$C$2001,0),MATCH('ống nhựa túi bóng'!S$3,FCSTSDV!$D$1:$L$1,0)),1)/'ống nhựa túi bóng'!$D80,0)</f>
        <v>0</v>
      </c>
      <c r="T80" s="92">
        <f t="shared" si="1"/>
        <v>0</v>
      </c>
    </row>
    <row r="81" spans="1:20" ht="20.100000000000001" customHeight="1">
      <c r="A81" s="818"/>
      <c r="B81" s="1072"/>
      <c r="C81" s="49" t="s">
        <v>683</v>
      </c>
      <c r="D81" s="49">
        <v>1000</v>
      </c>
      <c r="E81" s="784"/>
      <c r="F81" s="784"/>
      <c r="G81" s="784"/>
      <c r="H81" s="92">
        <f t="array" ref="H81">IFERROR(ROUND(INDEX(FCSTSDV!$D$2:$L$2001,MATCH('ống nhựa túi bóng'!$C81,FCSTSDV!$C$2:$C$2001,0),MATCH('ống nhựa túi bóng'!H$3,FCSTSDV!$D$1:$L$1,0)),1)/'ống nhựa túi bóng'!$D81,0)</f>
        <v>0</v>
      </c>
      <c r="I81" s="92">
        <f t="array" ref="I81">IFERROR(ROUND(INDEX(FCSTSDV!$D$2:$L$2001,MATCH('ống nhựa túi bóng'!$C81,FCSTSDV!$C$2:$C$2001,0),MATCH('ống nhựa túi bóng'!I$3,FCSTSDV!$D$1:$L$1,0)),1)/'ống nhựa túi bóng'!$D81,0)</f>
        <v>0</v>
      </c>
      <c r="J81" s="92">
        <f t="array" ref="J81">IFERROR(ROUND(INDEX(FCSTSDV!$D$2:$L$2001,MATCH('ống nhựa túi bóng'!$C81,FCSTSDV!$C$2:$C$2001,0),MATCH('ống nhựa túi bóng'!J$3,FCSTSDV!$D$1:$L$1,0)),1)/'ống nhựa túi bóng'!$D81,0)</f>
        <v>0</v>
      </c>
      <c r="K81" s="92">
        <f t="array" ref="K81">IFERROR(ROUND(INDEX(FCSTSDV!$D$2:$L$2001,MATCH('ống nhựa túi bóng'!$C81,FCSTSDV!$C$2:$C$2001,0),MATCH('ống nhựa túi bóng'!K$3,FCSTSDV!$D$1:$L$1,0)),1)/'ống nhựa túi bóng'!$D81,0)</f>
        <v>0</v>
      </c>
      <c r="L81" s="92">
        <f t="array" ref="L81">IFERROR(ROUND(INDEX(FCSTSDV!$D$2:$L$2001,MATCH('ống nhựa túi bóng'!$C81,FCSTSDV!$C$2:$C$2001,0),MATCH('ống nhựa túi bóng'!L$3,FCSTSDV!$D$1:$L$1,0)),1)/'ống nhựa túi bóng'!$D81,0)</f>
        <v>0</v>
      </c>
      <c r="M81" s="92">
        <f t="array" ref="M81">IFERROR(ROUND(INDEX(FCSTSDV!$D$2:$L$2001,MATCH('ống nhựa túi bóng'!$C81,FCSTSDV!$C$2:$C$2001,0),MATCH('ống nhựa túi bóng'!M$3,FCSTSDV!$D$1:$L$1,0)),1)/'ống nhựa túi bóng'!$D81,0)</f>
        <v>0</v>
      </c>
      <c r="N81" s="92">
        <f t="array" ref="N81">IFERROR(ROUND(INDEX(FCSTSDV!$D$2:$L$2001,MATCH('ống nhựa túi bóng'!$C81,FCSTSDV!$C$2:$C$2001,0),MATCH('ống nhựa túi bóng'!N$3,FCSTSDV!$D$1:$L$1,0)),1)/'ống nhựa túi bóng'!$D81,0)</f>
        <v>0</v>
      </c>
      <c r="O81" s="92">
        <f t="array" ref="O81">IFERROR(ROUND(INDEX(FCSTSDV!$D$2:$L$2001,MATCH('ống nhựa túi bóng'!$C81,FCSTSDV!$C$2:$C$2001,0),MATCH('ống nhựa túi bóng'!O$3,FCSTSDV!$D$1:$L$1,0)),1)/'ống nhựa túi bóng'!$D81,0)</f>
        <v>0</v>
      </c>
      <c r="P81" s="92">
        <f t="array" ref="P81">IFERROR(ROUND(INDEX(FCSTSDV!$D$2:$L$2001,MATCH('ống nhựa túi bóng'!$C81,FCSTSDV!$C$2:$C$2001,0),MATCH('ống nhựa túi bóng'!P$3,FCSTSDV!$D$1:$L$1,0)),1)/'ống nhựa túi bóng'!$D81,0)</f>
        <v>0</v>
      </c>
      <c r="Q81" s="92">
        <f t="array" ref="Q81">IFERROR(ROUND(INDEX(FCSTSDV!$D$2:$L$2001,MATCH('ống nhựa túi bóng'!$C81,FCSTSDV!$C$2:$C$2001,0),MATCH('ống nhựa túi bóng'!Q$3,FCSTSDV!$D$1:$L$1,0)),1)/'ống nhựa túi bóng'!$D81,0)</f>
        <v>0</v>
      </c>
      <c r="R81" s="92">
        <f t="array" ref="R81">IFERROR(ROUND(INDEX(FCSTSDV!$D$2:$L$2001,MATCH('ống nhựa túi bóng'!$C81,FCSTSDV!$C$2:$C$2001,0),MATCH('ống nhựa túi bóng'!R$3,FCSTSDV!$D$1:$L$1,0)),1)/'ống nhựa túi bóng'!$D81,0)</f>
        <v>0</v>
      </c>
      <c r="S81" s="92">
        <f t="array" ref="S81">IFERROR(ROUND(INDEX(FCSTSDV!$D$2:$L$2001,MATCH('ống nhựa túi bóng'!$C81,FCSTSDV!$C$2:$C$2001,0),MATCH('ống nhựa túi bóng'!S$3,FCSTSDV!$D$1:$L$1,0)),1)/'ống nhựa túi bóng'!$D81,0)</f>
        <v>0</v>
      </c>
      <c r="T81" s="92">
        <f t="shared" si="1"/>
        <v>0</v>
      </c>
    </row>
    <row r="82" spans="1:20" ht="20.100000000000001" customHeight="1">
      <c r="A82" s="818"/>
      <c r="B82" s="1072"/>
      <c r="C82" s="49" t="s">
        <v>682</v>
      </c>
      <c r="D82" s="49">
        <v>1000</v>
      </c>
      <c r="E82" s="784"/>
      <c r="F82" s="784"/>
      <c r="G82" s="784"/>
      <c r="H82" s="92">
        <f t="array" ref="H82">IFERROR(ROUND(INDEX(FCSTSDV!$D$2:$L$2001,MATCH('ống nhựa túi bóng'!$C82,FCSTSDV!$C$2:$C$2001,0),MATCH('ống nhựa túi bóng'!H$3,FCSTSDV!$D$1:$L$1,0)),1)/'ống nhựa túi bóng'!$D82,0)</f>
        <v>0</v>
      </c>
      <c r="I82" s="92">
        <f t="array" ref="I82">IFERROR(ROUND(INDEX(FCSTSDV!$D$2:$L$2001,MATCH('ống nhựa túi bóng'!$C82,FCSTSDV!$C$2:$C$2001,0),MATCH('ống nhựa túi bóng'!I$3,FCSTSDV!$D$1:$L$1,0)),1)/'ống nhựa túi bóng'!$D82,0)</f>
        <v>0</v>
      </c>
      <c r="J82" s="92">
        <f t="array" ref="J82">IFERROR(ROUND(INDEX(FCSTSDV!$D$2:$L$2001,MATCH('ống nhựa túi bóng'!$C82,FCSTSDV!$C$2:$C$2001,0),MATCH('ống nhựa túi bóng'!J$3,FCSTSDV!$D$1:$L$1,0)),1)/'ống nhựa túi bóng'!$D82,0)</f>
        <v>0</v>
      </c>
      <c r="K82" s="92">
        <f t="array" ref="K82">IFERROR(ROUND(INDEX(FCSTSDV!$D$2:$L$2001,MATCH('ống nhựa túi bóng'!$C82,FCSTSDV!$C$2:$C$2001,0),MATCH('ống nhựa túi bóng'!K$3,FCSTSDV!$D$1:$L$1,0)),1)/'ống nhựa túi bóng'!$D82,0)</f>
        <v>0</v>
      </c>
      <c r="L82" s="92">
        <f t="array" ref="L82">IFERROR(ROUND(INDEX(FCSTSDV!$D$2:$L$2001,MATCH('ống nhựa túi bóng'!$C82,FCSTSDV!$C$2:$C$2001,0),MATCH('ống nhựa túi bóng'!L$3,FCSTSDV!$D$1:$L$1,0)),1)/'ống nhựa túi bóng'!$D82,0)</f>
        <v>0</v>
      </c>
      <c r="M82" s="92">
        <f t="array" ref="M82">IFERROR(ROUND(INDEX(FCSTSDV!$D$2:$L$2001,MATCH('ống nhựa túi bóng'!$C82,FCSTSDV!$C$2:$C$2001,0),MATCH('ống nhựa túi bóng'!M$3,FCSTSDV!$D$1:$L$1,0)),1)/'ống nhựa túi bóng'!$D82,0)</f>
        <v>0</v>
      </c>
      <c r="N82" s="92">
        <f t="array" ref="N82">IFERROR(ROUND(INDEX(FCSTSDV!$D$2:$L$2001,MATCH('ống nhựa túi bóng'!$C82,FCSTSDV!$C$2:$C$2001,0),MATCH('ống nhựa túi bóng'!N$3,FCSTSDV!$D$1:$L$1,0)),1)/'ống nhựa túi bóng'!$D82,0)</f>
        <v>0</v>
      </c>
      <c r="O82" s="92">
        <f t="array" ref="O82">IFERROR(ROUND(INDEX(FCSTSDV!$D$2:$L$2001,MATCH('ống nhựa túi bóng'!$C82,FCSTSDV!$C$2:$C$2001,0),MATCH('ống nhựa túi bóng'!O$3,FCSTSDV!$D$1:$L$1,0)),1)/'ống nhựa túi bóng'!$D82,0)</f>
        <v>0</v>
      </c>
      <c r="P82" s="92">
        <f t="array" ref="P82">IFERROR(ROUND(INDEX(FCSTSDV!$D$2:$L$2001,MATCH('ống nhựa túi bóng'!$C82,FCSTSDV!$C$2:$C$2001,0),MATCH('ống nhựa túi bóng'!P$3,FCSTSDV!$D$1:$L$1,0)),1)/'ống nhựa túi bóng'!$D82,0)</f>
        <v>0</v>
      </c>
      <c r="Q82" s="92">
        <f t="array" ref="Q82">IFERROR(ROUND(INDEX(FCSTSDV!$D$2:$L$2001,MATCH('ống nhựa túi bóng'!$C82,FCSTSDV!$C$2:$C$2001,0),MATCH('ống nhựa túi bóng'!Q$3,FCSTSDV!$D$1:$L$1,0)),1)/'ống nhựa túi bóng'!$D82,0)</f>
        <v>0</v>
      </c>
      <c r="R82" s="92">
        <f t="array" ref="R82">IFERROR(ROUND(INDEX(FCSTSDV!$D$2:$L$2001,MATCH('ống nhựa túi bóng'!$C82,FCSTSDV!$C$2:$C$2001,0),MATCH('ống nhựa túi bóng'!R$3,FCSTSDV!$D$1:$L$1,0)),1)/'ống nhựa túi bóng'!$D82,0)</f>
        <v>0</v>
      </c>
      <c r="S82" s="92">
        <f t="array" ref="S82">IFERROR(ROUND(INDEX(FCSTSDV!$D$2:$L$2001,MATCH('ống nhựa túi bóng'!$C82,FCSTSDV!$C$2:$C$2001,0),MATCH('ống nhựa túi bóng'!S$3,FCSTSDV!$D$1:$L$1,0)),1)/'ống nhựa túi bóng'!$D82,0)</f>
        <v>0</v>
      </c>
      <c r="T82" s="92">
        <f t="shared" si="1"/>
        <v>0</v>
      </c>
    </row>
    <row r="83" spans="1:20" ht="20.100000000000001" customHeight="1">
      <c r="A83" s="818"/>
      <c r="B83" s="1072"/>
      <c r="C83" s="49" t="s">
        <v>681</v>
      </c>
      <c r="D83" s="49">
        <v>2500</v>
      </c>
      <c r="E83" s="784"/>
      <c r="F83" s="784"/>
      <c r="G83" s="784"/>
      <c r="H83" s="92">
        <f t="array" ref="H83">IFERROR(ROUND(INDEX(FCSTSDV!$D$2:$L$2001,MATCH('ống nhựa túi bóng'!$C83,FCSTSDV!$C$2:$C$2001,0),MATCH('ống nhựa túi bóng'!H$3,FCSTSDV!$D$1:$L$1,0)),1)/'ống nhựa túi bóng'!$D83,0)</f>
        <v>0</v>
      </c>
      <c r="I83" s="92">
        <f t="array" ref="I83">IFERROR(ROUND(INDEX(FCSTSDV!$D$2:$L$2001,MATCH('ống nhựa túi bóng'!$C83,FCSTSDV!$C$2:$C$2001,0),MATCH('ống nhựa túi bóng'!I$3,FCSTSDV!$D$1:$L$1,0)),1)/'ống nhựa túi bóng'!$D83,0)</f>
        <v>0</v>
      </c>
      <c r="J83" s="92">
        <f t="array" ref="J83">IFERROR(ROUND(INDEX(FCSTSDV!$D$2:$L$2001,MATCH('ống nhựa túi bóng'!$C83,FCSTSDV!$C$2:$C$2001,0),MATCH('ống nhựa túi bóng'!J$3,FCSTSDV!$D$1:$L$1,0)),1)/'ống nhựa túi bóng'!$D83,0)</f>
        <v>0</v>
      </c>
      <c r="K83" s="92">
        <f t="array" ref="K83">IFERROR(ROUND(INDEX(FCSTSDV!$D$2:$L$2001,MATCH('ống nhựa túi bóng'!$C83,FCSTSDV!$C$2:$C$2001,0),MATCH('ống nhựa túi bóng'!K$3,FCSTSDV!$D$1:$L$1,0)),1)/'ống nhựa túi bóng'!$D83,0)</f>
        <v>0</v>
      </c>
      <c r="L83" s="92">
        <f t="array" ref="L83">IFERROR(ROUND(INDEX(FCSTSDV!$D$2:$L$2001,MATCH('ống nhựa túi bóng'!$C83,FCSTSDV!$C$2:$C$2001,0),MATCH('ống nhựa túi bóng'!L$3,FCSTSDV!$D$1:$L$1,0)),1)/'ống nhựa túi bóng'!$D83,0)</f>
        <v>0</v>
      </c>
      <c r="M83" s="92">
        <f t="array" ref="M83">IFERROR(ROUND(INDEX(FCSTSDV!$D$2:$L$2001,MATCH('ống nhựa túi bóng'!$C83,FCSTSDV!$C$2:$C$2001,0),MATCH('ống nhựa túi bóng'!M$3,FCSTSDV!$D$1:$L$1,0)),1)/'ống nhựa túi bóng'!$D83,0)</f>
        <v>0</v>
      </c>
      <c r="N83" s="92">
        <f t="array" ref="N83">IFERROR(ROUND(INDEX(FCSTSDV!$D$2:$L$2001,MATCH('ống nhựa túi bóng'!$C83,FCSTSDV!$C$2:$C$2001,0),MATCH('ống nhựa túi bóng'!N$3,FCSTSDV!$D$1:$L$1,0)),1)/'ống nhựa túi bóng'!$D83,0)</f>
        <v>0</v>
      </c>
      <c r="O83" s="92">
        <f t="array" ref="O83">IFERROR(ROUND(INDEX(FCSTSDV!$D$2:$L$2001,MATCH('ống nhựa túi bóng'!$C83,FCSTSDV!$C$2:$C$2001,0),MATCH('ống nhựa túi bóng'!O$3,FCSTSDV!$D$1:$L$1,0)),1)/'ống nhựa túi bóng'!$D83,0)</f>
        <v>0</v>
      </c>
      <c r="P83" s="92">
        <f t="array" ref="P83">IFERROR(ROUND(INDEX(FCSTSDV!$D$2:$L$2001,MATCH('ống nhựa túi bóng'!$C83,FCSTSDV!$C$2:$C$2001,0),MATCH('ống nhựa túi bóng'!P$3,FCSTSDV!$D$1:$L$1,0)),1)/'ống nhựa túi bóng'!$D83,0)</f>
        <v>0</v>
      </c>
      <c r="Q83" s="92">
        <f t="array" ref="Q83">IFERROR(ROUND(INDEX(FCSTSDV!$D$2:$L$2001,MATCH('ống nhựa túi bóng'!$C83,FCSTSDV!$C$2:$C$2001,0),MATCH('ống nhựa túi bóng'!Q$3,FCSTSDV!$D$1:$L$1,0)),1)/'ống nhựa túi bóng'!$D83,0)</f>
        <v>0</v>
      </c>
      <c r="R83" s="92">
        <f t="array" ref="R83">IFERROR(ROUND(INDEX(FCSTSDV!$D$2:$L$2001,MATCH('ống nhựa túi bóng'!$C83,FCSTSDV!$C$2:$C$2001,0),MATCH('ống nhựa túi bóng'!R$3,FCSTSDV!$D$1:$L$1,0)),1)/'ống nhựa túi bóng'!$D83,0)</f>
        <v>0</v>
      </c>
      <c r="S83" s="92">
        <f t="array" ref="S83">IFERROR(ROUND(INDEX(FCSTSDV!$D$2:$L$2001,MATCH('ống nhựa túi bóng'!$C83,FCSTSDV!$C$2:$C$2001,0),MATCH('ống nhựa túi bóng'!S$3,FCSTSDV!$D$1:$L$1,0)),1)/'ống nhựa túi bóng'!$D83,0)</f>
        <v>0</v>
      </c>
      <c r="T83" s="92">
        <f t="shared" si="1"/>
        <v>0</v>
      </c>
    </row>
    <row r="84" spans="1:20" ht="20.100000000000001" customHeight="1">
      <c r="A84" s="818"/>
      <c r="B84" s="1072"/>
      <c r="C84" s="49" t="s">
        <v>1224</v>
      </c>
      <c r="D84" s="49">
        <v>3000</v>
      </c>
      <c r="E84" s="784"/>
      <c r="F84" s="784"/>
      <c r="G84" s="784"/>
      <c r="H84" s="92">
        <f t="array" ref="H84">IFERROR(ROUND(INDEX(FCSTSDV!$D$2:$L$2001,MATCH('ống nhựa túi bóng'!$C84,FCSTSDV!$C$2:$C$2001,0),MATCH('ống nhựa túi bóng'!H$3,FCSTSDV!$D$1:$L$1,0)),1)/'ống nhựa túi bóng'!$D84,0)</f>
        <v>0</v>
      </c>
      <c r="I84" s="92">
        <f t="array" ref="I84">IFERROR(ROUND(INDEX(FCSTSDV!$D$2:$L$2001,MATCH('ống nhựa túi bóng'!$C84,FCSTSDV!$C$2:$C$2001,0),MATCH('ống nhựa túi bóng'!I$3,FCSTSDV!$D$1:$L$1,0)),1)/'ống nhựa túi bóng'!$D84,0)</f>
        <v>0</v>
      </c>
      <c r="J84" s="92">
        <f t="array" ref="J84">IFERROR(ROUND(INDEX(FCSTSDV!$D$2:$L$2001,MATCH('ống nhựa túi bóng'!$C84,FCSTSDV!$C$2:$C$2001,0),MATCH('ống nhựa túi bóng'!J$3,FCSTSDV!$D$1:$L$1,0)),1)/'ống nhựa túi bóng'!$D84,0)</f>
        <v>0</v>
      </c>
      <c r="K84" s="92">
        <f t="array" ref="K84">IFERROR(ROUND(INDEX(FCSTSDV!$D$2:$L$2001,MATCH('ống nhựa túi bóng'!$C84,FCSTSDV!$C$2:$C$2001,0),MATCH('ống nhựa túi bóng'!K$3,FCSTSDV!$D$1:$L$1,0)),1)/'ống nhựa túi bóng'!$D84,0)</f>
        <v>0</v>
      </c>
      <c r="L84" s="92">
        <f t="array" ref="L84">IFERROR(ROUND(INDEX(FCSTSDV!$D$2:$L$2001,MATCH('ống nhựa túi bóng'!$C84,FCSTSDV!$C$2:$C$2001,0),MATCH('ống nhựa túi bóng'!L$3,FCSTSDV!$D$1:$L$1,0)),1)/'ống nhựa túi bóng'!$D84,0)</f>
        <v>0</v>
      </c>
      <c r="M84" s="92">
        <f t="array" ref="M84">IFERROR(ROUND(INDEX(FCSTSDV!$D$2:$L$2001,MATCH('ống nhựa túi bóng'!$C84,FCSTSDV!$C$2:$C$2001,0),MATCH('ống nhựa túi bóng'!M$3,FCSTSDV!$D$1:$L$1,0)),1)/'ống nhựa túi bóng'!$D84,0)</f>
        <v>0</v>
      </c>
      <c r="N84" s="92">
        <f t="array" ref="N84">IFERROR(ROUND(INDEX(FCSTSDV!$D$2:$L$2001,MATCH('ống nhựa túi bóng'!$C84,FCSTSDV!$C$2:$C$2001,0),MATCH('ống nhựa túi bóng'!N$3,FCSTSDV!$D$1:$L$1,0)),1)/'ống nhựa túi bóng'!$D84,0)</f>
        <v>0</v>
      </c>
      <c r="O84" s="92">
        <f t="array" ref="O84">IFERROR(ROUND(INDEX(FCSTSDV!$D$2:$L$2001,MATCH('ống nhựa túi bóng'!$C84,FCSTSDV!$C$2:$C$2001,0),MATCH('ống nhựa túi bóng'!O$3,FCSTSDV!$D$1:$L$1,0)),1)/'ống nhựa túi bóng'!$D84,0)</f>
        <v>0</v>
      </c>
      <c r="P84" s="92">
        <f t="array" ref="P84">IFERROR(ROUND(INDEX(FCSTSDV!$D$2:$L$2001,MATCH('ống nhựa túi bóng'!$C84,FCSTSDV!$C$2:$C$2001,0),MATCH('ống nhựa túi bóng'!P$3,FCSTSDV!$D$1:$L$1,0)),1)/'ống nhựa túi bóng'!$D84,0)</f>
        <v>0</v>
      </c>
      <c r="Q84" s="92">
        <f t="array" ref="Q84">IFERROR(ROUND(INDEX(FCSTSDV!$D$2:$L$2001,MATCH('ống nhựa túi bóng'!$C84,FCSTSDV!$C$2:$C$2001,0),MATCH('ống nhựa túi bóng'!Q$3,FCSTSDV!$D$1:$L$1,0)),1)/'ống nhựa túi bóng'!$D84,0)</f>
        <v>0</v>
      </c>
      <c r="R84" s="92">
        <f t="array" ref="R84">IFERROR(ROUND(INDEX(FCSTSDV!$D$2:$L$2001,MATCH('ống nhựa túi bóng'!$C84,FCSTSDV!$C$2:$C$2001,0),MATCH('ống nhựa túi bóng'!R$3,FCSTSDV!$D$1:$L$1,0)),1)/'ống nhựa túi bóng'!$D84,0)</f>
        <v>0</v>
      </c>
      <c r="S84" s="92">
        <f t="array" ref="S84">IFERROR(ROUND(INDEX(FCSTSDV!$D$2:$L$2001,MATCH('ống nhựa túi bóng'!$C84,FCSTSDV!$C$2:$C$2001,0),MATCH('ống nhựa túi bóng'!S$3,FCSTSDV!$D$1:$L$1,0)),1)/'ống nhựa túi bóng'!$D84,0)</f>
        <v>0</v>
      </c>
      <c r="T84" s="92">
        <f t="shared" si="1"/>
        <v>0</v>
      </c>
    </row>
    <row r="85" spans="1:20" ht="18.75" hidden="1" customHeight="1">
      <c r="A85" s="818"/>
      <c r="B85" s="1072"/>
      <c r="C85" s="49" t="s">
        <v>687</v>
      </c>
      <c r="D85" s="49">
        <v>2500</v>
      </c>
      <c r="E85" s="784"/>
      <c r="F85" s="784"/>
      <c r="G85" s="784"/>
      <c r="H85" s="92">
        <f t="array" ref="H85">IFERROR(ROUND(INDEX(FCSTSDV!$D$2:$L$2001,MATCH('ống nhựa túi bóng'!$C85,FCSTSDV!$C$2:$C$2001,0),MATCH('ống nhựa túi bóng'!H$3,FCSTSDV!$D$1:$L$1,0)),1)/'ống nhựa túi bóng'!$D85,0)</f>
        <v>3.6</v>
      </c>
      <c r="I85" s="92">
        <f t="array" ref="I85">IFERROR(ROUND(INDEX(FCSTSDV!$D$2:$L$2001,MATCH('ống nhựa túi bóng'!$C85,FCSTSDV!$C$2:$C$2001,0),MATCH('ống nhựa túi bóng'!I$3,FCSTSDV!$D$1:$L$1,0)),1)/'ống nhựa túi bóng'!$D85,0)</f>
        <v>6</v>
      </c>
      <c r="J85" s="92">
        <f t="array" ref="J85">IFERROR(ROUND(INDEX(FCSTSDV!$D$2:$L$2001,MATCH('ống nhựa túi bóng'!$C85,FCSTSDV!$C$2:$C$2001,0),MATCH('ống nhựa túi bóng'!J$3,FCSTSDV!$D$1:$L$1,0)),1)/'ống nhựa túi bóng'!$D85,0)</f>
        <v>6</v>
      </c>
      <c r="K85" s="92">
        <f t="array" ref="K85">IFERROR(ROUND(INDEX(FCSTSDV!$D$2:$L$2001,MATCH('ống nhựa túi bóng'!$C85,FCSTSDV!$C$2:$C$2001,0),MATCH('ống nhựa túi bóng'!K$3,FCSTSDV!$D$1:$L$1,0)),1)/'ống nhựa túi bóng'!$D85,0)</f>
        <v>6</v>
      </c>
      <c r="L85" s="92">
        <f t="array" ref="L85">IFERROR(ROUND(INDEX(FCSTSDV!$D$2:$L$2001,MATCH('ống nhựa túi bóng'!$C85,FCSTSDV!$C$2:$C$2001,0),MATCH('ống nhựa túi bóng'!L$3,FCSTSDV!$D$1:$L$1,0)),1)/'ống nhựa túi bóng'!$D85,0)</f>
        <v>6</v>
      </c>
      <c r="M85" s="92">
        <f t="array" ref="M85">IFERROR(ROUND(INDEX(FCSTSDV!$D$2:$L$2001,MATCH('ống nhựa túi bóng'!$C85,FCSTSDV!$C$2:$C$2001,0),MATCH('ống nhựa túi bóng'!M$3,FCSTSDV!$D$1:$L$1,0)),1)/'ống nhựa túi bóng'!$D85,0)</f>
        <v>6</v>
      </c>
      <c r="N85" s="92">
        <f t="array" ref="N85">IFERROR(ROUND(INDEX(FCSTSDV!$D$2:$L$2001,MATCH('ống nhựa túi bóng'!$C85,FCSTSDV!$C$2:$C$2001,0),MATCH('ống nhựa túi bóng'!N$3,FCSTSDV!$D$1:$L$1,0)),1)/'ống nhựa túi bóng'!$D85,0)</f>
        <v>38.4</v>
      </c>
      <c r="O85" s="92">
        <f t="array" ref="O85">IFERROR(ROUND(INDEX(FCSTSDV!$D$2:$L$2001,MATCH('ống nhựa túi bóng'!$C85,FCSTSDV!$C$2:$C$2001,0),MATCH('ống nhựa túi bóng'!O$3,FCSTSDV!$D$1:$L$1,0)),1)/'ống nhựa túi bóng'!$D85,0)</f>
        <v>42</v>
      </c>
      <c r="P85" s="92">
        <f t="array" ref="P85">IFERROR(ROUND(INDEX(FCSTSDV!$D$2:$L$2001,MATCH('ống nhựa túi bóng'!$C85,FCSTSDV!$C$2:$C$2001,0),MATCH('ống nhựa túi bóng'!P$3,FCSTSDV!$D$1:$L$1,0)),1)/'ống nhựa túi bóng'!$D85,0)</f>
        <v>0</v>
      </c>
      <c r="Q85" s="92">
        <f t="array" ref="Q85">IFERROR(ROUND(INDEX(FCSTSDV!$D$2:$L$2001,MATCH('ống nhựa túi bóng'!$C85,FCSTSDV!$C$2:$C$2001,0),MATCH('ống nhựa túi bóng'!Q$3,FCSTSDV!$D$1:$L$1,0)),1)/'ống nhựa túi bóng'!$D85,0)</f>
        <v>0</v>
      </c>
      <c r="R85" s="92">
        <f t="array" ref="R85">IFERROR(ROUND(INDEX(FCSTSDV!$D$2:$L$2001,MATCH('ống nhựa túi bóng'!$C85,FCSTSDV!$C$2:$C$2001,0),MATCH('ống nhựa túi bóng'!R$3,FCSTSDV!$D$1:$L$1,0)),1)/'ống nhựa túi bóng'!$D85,0)</f>
        <v>0</v>
      </c>
      <c r="S85" s="92">
        <f t="array" ref="S85">IFERROR(ROUND(INDEX(FCSTSDV!$D$2:$L$2001,MATCH('ống nhựa túi bóng'!$C85,FCSTSDV!$C$2:$C$2001,0),MATCH('ống nhựa túi bóng'!S$3,FCSTSDV!$D$1:$L$1,0)),1)/'ống nhựa túi bóng'!$D85,0)</f>
        <v>0</v>
      </c>
      <c r="T85" s="92">
        <f t="shared" si="1"/>
        <v>114</v>
      </c>
    </row>
    <row r="86" spans="1:20" ht="18.75" customHeight="1">
      <c r="A86" s="818"/>
      <c r="B86" s="1072"/>
      <c r="C86" s="49" t="s">
        <v>1225</v>
      </c>
      <c r="D86" s="49">
        <v>2500</v>
      </c>
      <c r="E86" s="784"/>
      <c r="F86" s="784"/>
      <c r="G86" s="784"/>
      <c r="H86" s="92">
        <f t="array" ref="H86">IFERROR(ROUND(INDEX(FCSTSDV!$D$2:$L$2001,MATCH('ống nhựa túi bóng'!$C86,FCSTSDV!$C$2:$C$2001,0),MATCH('ống nhựa túi bóng'!H$3,FCSTSDV!$D$1:$L$1,0)),1)/'ống nhựa túi bóng'!$D86,0)</f>
        <v>0</v>
      </c>
      <c r="I86" s="92">
        <f t="array" ref="I86">IFERROR(ROUND(INDEX(FCSTSDV!$D$2:$L$2001,MATCH('ống nhựa túi bóng'!$C86,FCSTSDV!$C$2:$C$2001,0),MATCH('ống nhựa túi bóng'!I$3,FCSTSDV!$D$1:$L$1,0)),1)/'ống nhựa túi bóng'!$D86,0)</f>
        <v>0</v>
      </c>
      <c r="J86" s="92">
        <f t="array" ref="J86">IFERROR(ROUND(INDEX(FCSTSDV!$D$2:$L$2001,MATCH('ống nhựa túi bóng'!$C86,FCSTSDV!$C$2:$C$2001,0),MATCH('ống nhựa túi bóng'!J$3,FCSTSDV!$D$1:$L$1,0)),1)/'ống nhựa túi bóng'!$D86,0)</f>
        <v>0</v>
      </c>
      <c r="K86" s="92">
        <f t="array" ref="K86">IFERROR(ROUND(INDEX(FCSTSDV!$D$2:$L$2001,MATCH('ống nhựa túi bóng'!$C86,FCSTSDV!$C$2:$C$2001,0),MATCH('ống nhựa túi bóng'!K$3,FCSTSDV!$D$1:$L$1,0)),1)/'ống nhựa túi bóng'!$D86,0)</f>
        <v>0</v>
      </c>
      <c r="L86" s="92">
        <f t="array" ref="L86">IFERROR(ROUND(INDEX(FCSTSDV!$D$2:$L$2001,MATCH('ống nhựa túi bóng'!$C86,FCSTSDV!$C$2:$C$2001,0),MATCH('ống nhựa túi bóng'!L$3,FCSTSDV!$D$1:$L$1,0)),1)/'ống nhựa túi bóng'!$D86,0)</f>
        <v>0</v>
      </c>
      <c r="M86" s="92">
        <f t="array" ref="M86">IFERROR(ROUND(INDEX(FCSTSDV!$D$2:$L$2001,MATCH('ống nhựa túi bóng'!$C86,FCSTSDV!$C$2:$C$2001,0),MATCH('ống nhựa túi bóng'!M$3,FCSTSDV!$D$1:$L$1,0)),1)/'ống nhựa túi bóng'!$D86,0)</f>
        <v>0</v>
      </c>
      <c r="N86" s="92">
        <f t="array" ref="N86">IFERROR(ROUND(INDEX(FCSTSDV!$D$2:$L$2001,MATCH('ống nhựa túi bóng'!$C86,FCSTSDV!$C$2:$C$2001,0),MATCH('ống nhựa túi bóng'!N$3,FCSTSDV!$D$1:$L$1,0)),1)/'ống nhựa túi bóng'!$D86,0)</f>
        <v>0</v>
      </c>
      <c r="O86" s="92">
        <f t="array" ref="O86">IFERROR(ROUND(INDEX(FCSTSDV!$D$2:$L$2001,MATCH('ống nhựa túi bóng'!$C86,FCSTSDV!$C$2:$C$2001,0),MATCH('ống nhựa túi bóng'!O$3,FCSTSDV!$D$1:$L$1,0)),1)/'ống nhựa túi bóng'!$D86,0)</f>
        <v>0</v>
      </c>
      <c r="P86" s="92">
        <f t="array" ref="P86">IFERROR(ROUND(INDEX(FCSTSDV!$D$2:$L$2001,MATCH('ống nhựa túi bóng'!$C86,FCSTSDV!$C$2:$C$2001,0),MATCH('ống nhựa túi bóng'!P$3,FCSTSDV!$D$1:$L$1,0)),1)/'ống nhựa túi bóng'!$D86,0)</f>
        <v>0</v>
      </c>
      <c r="Q86" s="92">
        <f t="array" ref="Q86">IFERROR(ROUND(INDEX(FCSTSDV!$D$2:$L$2001,MATCH('ống nhựa túi bóng'!$C86,FCSTSDV!$C$2:$C$2001,0),MATCH('ống nhựa túi bóng'!Q$3,FCSTSDV!$D$1:$L$1,0)),1)/'ống nhựa túi bóng'!$D86,0)</f>
        <v>0</v>
      </c>
      <c r="R86" s="92">
        <f t="array" ref="R86">IFERROR(ROUND(INDEX(FCSTSDV!$D$2:$L$2001,MATCH('ống nhựa túi bóng'!$C86,FCSTSDV!$C$2:$C$2001,0),MATCH('ống nhựa túi bóng'!R$3,FCSTSDV!$D$1:$L$1,0)),1)/'ống nhựa túi bóng'!$D86,0)</f>
        <v>0</v>
      </c>
      <c r="S86" s="92">
        <f t="array" ref="S86">IFERROR(ROUND(INDEX(FCSTSDV!$D$2:$L$2001,MATCH('ống nhựa túi bóng'!$C86,FCSTSDV!$C$2:$C$2001,0),MATCH('ống nhựa túi bóng'!S$3,FCSTSDV!$D$1:$L$1,0)),1)/'ống nhựa túi bóng'!$D86,0)</f>
        <v>0</v>
      </c>
      <c r="T86" s="92">
        <f t="shared" si="1"/>
        <v>0</v>
      </c>
    </row>
    <row r="87" spans="1:20" ht="20.100000000000001" customHeight="1">
      <c r="A87" s="818"/>
      <c r="B87" s="1072"/>
      <c r="C87" s="49" t="s">
        <v>1226</v>
      </c>
      <c r="D87" s="49">
        <v>3000</v>
      </c>
      <c r="E87" s="784"/>
      <c r="F87" s="784"/>
      <c r="G87" s="784"/>
      <c r="H87" s="92">
        <f t="array" ref="H87">IFERROR(ROUND(INDEX(FCSTSDV!$D$2:$L$2001,MATCH('ống nhựa túi bóng'!$C87,FCSTSDV!$C$2:$C$2001,0),MATCH('ống nhựa túi bóng'!H$3,FCSTSDV!$D$1:$L$1,0)),1)/'ống nhựa túi bóng'!$D87,0)</f>
        <v>0</v>
      </c>
      <c r="I87" s="92">
        <f t="array" ref="I87">IFERROR(ROUND(INDEX(FCSTSDV!$D$2:$L$2001,MATCH('ống nhựa túi bóng'!$C87,FCSTSDV!$C$2:$C$2001,0),MATCH('ống nhựa túi bóng'!I$3,FCSTSDV!$D$1:$L$1,0)),1)/'ống nhựa túi bóng'!$D87,0)</f>
        <v>0</v>
      </c>
      <c r="J87" s="92">
        <f t="array" ref="J87">IFERROR(ROUND(INDEX(FCSTSDV!$D$2:$L$2001,MATCH('ống nhựa túi bóng'!$C87,FCSTSDV!$C$2:$C$2001,0),MATCH('ống nhựa túi bóng'!J$3,FCSTSDV!$D$1:$L$1,0)),1)/'ống nhựa túi bóng'!$D87,0)</f>
        <v>0</v>
      </c>
      <c r="K87" s="92">
        <f t="array" ref="K87">IFERROR(ROUND(INDEX(FCSTSDV!$D$2:$L$2001,MATCH('ống nhựa túi bóng'!$C87,FCSTSDV!$C$2:$C$2001,0),MATCH('ống nhựa túi bóng'!K$3,FCSTSDV!$D$1:$L$1,0)),1)/'ống nhựa túi bóng'!$D87,0)</f>
        <v>0</v>
      </c>
      <c r="L87" s="92">
        <f t="array" ref="L87">IFERROR(ROUND(INDEX(FCSTSDV!$D$2:$L$2001,MATCH('ống nhựa túi bóng'!$C87,FCSTSDV!$C$2:$C$2001,0),MATCH('ống nhựa túi bóng'!L$3,FCSTSDV!$D$1:$L$1,0)),1)/'ống nhựa túi bóng'!$D87,0)</f>
        <v>0</v>
      </c>
      <c r="M87" s="92">
        <f t="array" ref="M87">IFERROR(ROUND(INDEX(FCSTSDV!$D$2:$L$2001,MATCH('ống nhựa túi bóng'!$C87,FCSTSDV!$C$2:$C$2001,0),MATCH('ống nhựa túi bóng'!M$3,FCSTSDV!$D$1:$L$1,0)),1)/'ống nhựa túi bóng'!$D87,0)</f>
        <v>0</v>
      </c>
      <c r="N87" s="92">
        <f t="array" ref="N87">IFERROR(ROUND(INDEX(FCSTSDV!$D$2:$L$2001,MATCH('ống nhựa túi bóng'!$C87,FCSTSDV!$C$2:$C$2001,0),MATCH('ống nhựa túi bóng'!N$3,FCSTSDV!$D$1:$L$1,0)),1)/'ống nhựa túi bóng'!$D87,0)</f>
        <v>0</v>
      </c>
      <c r="O87" s="92">
        <f t="array" ref="O87">IFERROR(ROUND(INDEX(FCSTSDV!$D$2:$L$2001,MATCH('ống nhựa túi bóng'!$C87,FCSTSDV!$C$2:$C$2001,0),MATCH('ống nhựa túi bóng'!O$3,FCSTSDV!$D$1:$L$1,0)),1)/'ống nhựa túi bóng'!$D87,0)</f>
        <v>0</v>
      </c>
      <c r="P87" s="92">
        <f t="array" ref="P87">IFERROR(ROUND(INDEX(FCSTSDV!$D$2:$L$2001,MATCH('ống nhựa túi bóng'!$C87,FCSTSDV!$C$2:$C$2001,0),MATCH('ống nhựa túi bóng'!P$3,FCSTSDV!$D$1:$L$1,0)),1)/'ống nhựa túi bóng'!$D87,0)</f>
        <v>0</v>
      </c>
      <c r="Q87" s="92">
        <f t="array" ref="Q87">IFERROR(ROUND(INDEX(FCSTSDV!$D$2:$L$2001,MATCH('ống nhựa túi bóng'!$C87,FCSTSDV!$C$2:$C$2001,0),MATCH('ống nhựa túi bóng'!Q$3,FCSTSDV!$D$1:$L$1,0)),1)/'ống nhựa túi bóng'!$D87,0)</f>
        <v>0</v>
      </c>
      <c r="R87" s="92">
        <f t="array" ref="R87">IFERROR(ROUND(INDEX(FCSTSDV!$D$2:$L$2001,MATCH('ống nhựa túi bóng'!$C87,FCSTSDV!$C$2:$C$2001,0),MATCH('ống nhựa túi bóng'!R$3,FCSTSDV!$D$1:$L$1,0)),1)/'ống nhựa túi bóng'!$D87,0)</f>
        <v>0</v>
      </c>
      <c r="S87" s="92">
        <f t="array" ref="S87">IFERROR(ROUND(INDEX(FCSTSDV!$D$2:$L$2001,MATCH('ống nhựa túi bóng'!$C87,FCSTSDV!$C$2:$C$2001,0),MATCH('ống nhựa túi bóng'!S$3,FCSTSDV!$D$1:$L$1,0)),1)/'ống nhựa túi bóng'!$D87,0)</f>
        <v>0</v>
      </c>
      <c r="T87" s="92">
        <f t="shared" si="1"/>
        <v>0</v>
      </c>
    </row>
    <row r="88" spans="1:20" ht="20.100000000000001" customHeight="1">
      <c r="A88" s="818"/>
      <c r="B88" s="1072"/>
      <c r="C88" s="49" t="s">
        <v>1227</v>
      </c>
      <c r="D88" s="49">
        <v>1500</v>
      </c>
      <c r="E88" s="784"/>
      <c r="F88" s="784"/>
      <c r="G88" s="784"/>
      <c r="H88" s="92">
        <f t="array" ref="H88">IFERROR(ROUND(INDEX(FCSTSDV!$D$2:$L$2001,MATCH('ống nhựa túi bóng'!$C88,FCSTSDV!$C$2:$C$2001,0),MATCH('ống nhựa túi bóng'!H$3,FCSTSDV!$D$1:$L$1,0)),1)/'ống nhựa túi bóng'!$D88,0)</f>
        <v>0</v>
      </c>
      <c r="I88" s="92">
        <f t="array" ref="I88">IFERROR(ROUND(INDEX(FCSTSDV!$D$2:$L$2001,MATCH('ống nhựa túi bóng'!$C88,FCSTSDV!$C$2:$C$2001,0),MATCH('ống nhựa túi bóng'!I$3,FCSTSDV!$D$1:$L$1,0)),1)/'ống nhựa túi bóng'!$D88,0)</f>
        <v>0</v>
      </c>
      <c r="J88" s="92">
        <f t="array" ref="J88">IFERROR(ROUND(INDEX(FCSTSDV!$D$2:$L$2001,MATCH('ống nhựa túi bóng'!$C88,FCSTSDV!$C$2:$C$2001,0),MATCH('ống nhựa túi bóng'!J$3,FCSTSDV!$D$1:$L$1,0)),1)/'ống nhựa túi bóng'!$D88,0)</f>
        <v>0</v>
      </c>
      <c r="K88" s="92">
        <f t="array" ref="K88">IFERROR(ROUND(INDEX(FCSTSDV!$D$2:$L$2001,MATCH('ống nhựa túi bóng'!$C88,FCSTSDV!$C$2:$C$2001,0),MATCH('ống nhựa túi bóng'!K$3,FCSTSDV!$D$1:$L$1,0)),1)/'ống nhựa túi bóng'!$D88,0)</f>
        <v>0</v>
      </c>
      <c r="L88" s="92">
        <f t="array" ref="L88">IFERROR(ROUND(INDEX(FCSTSDV!$D$2:$L$2001,MATCH('ống nhựa túi bóng'!$C88,FCSTSDV!$C$2:$C$2001,0),MATCH('ống nhựa túi bóng'!L$3,FCSTSDV!$D$1:$L$1,0)),1)/'ống nhựa túi bóng'!$D88,0)</f>
        <v>0</v>
      </c>
      <c r="M88" s="92">
        <f t="array" ref="M88">IFERROR(ROUND(INDEX(FCSTSDV!$D$2:$L$2001,MATCH('ống nhựa túi bóng'!$C88,FCSTSDV!$C$2:$C$2001,0),MATCH('ống nhựa túi bóng'!M$3,FCSTSDV!$D$1:$L$1,0)),1)/'ống nhựa túi bóng'!$D88,0)</f>
        <v>0</v>
      </c>
      <c r="N88" s="92">
        <f t="array" ref="N88">IFERROR(ROUND(INDEX(FCSTSDV!$D$2:$L$2001,MATCH('ống nhựa túi bóng'!$C88,FCSTSDV!$C$2:$C$2001,0),MATCH('ống nhựa túi bóng'!N$3,FCSTSDV!$D$1:$L$1,0)),1)/'ống nhựa túi bóng'!$D88,0)</f>
        <v>0</v>
      </c>
      <c r="O88" s="92">
        <f t="array" ref="O88">IFERROR(ROUND(INDEX(FCSTSDV!$D$2:$L$2001,MATCH('ống nhựa túi bóng'!$C88,FCSTSDV!$C$2:$C$2001,0),MATCH('ống nhựa túi bóng'!O$3,FCSTSDV!$D$1:$L$1,0)),1)/'ống nhựa túi bóng'!$D88,0)</f>
        <v>0</v>
      </c>
      <c r="P88" s="92">
        <f t="array" ref="P88">IFERROR(ROUND(INDEX(FCSTSDV!$D$2:$L$2001,MATCH('ống nhựa túi bóng'!$C88,FCSTSDV!$C$2:$C$2001,0),MATCH('ống nhựa túi bóng'!P$3,FCSTSDV!$D$1:$L$1,0)),1)/'ống nhựa túi bóng'!$D88,0)</f>
        <v>0</v>
      </c>
      <c r="Q88" s="92">
        <f t="array" ref="Q88">IFERROR(ROUND(INDEX(FCSTSDV!$D$2:$L$2001,MATCH('ống nhựa túi bóng'!$C88,FCSTSDV!$C$2:$C$2001,0),MATCH('ống nhựa túi bóng'!Q$3,FCSTSDV!$D$1:$L$1,0)),1)/'ống nhựa túi bóng'!$D88,0)</f>
        <v>0</v>
      </c>
      <c r="R88" s="92">
        <f t="array" ref="R88">IFERROR(ROUND(INDEX(FCSTSDV!$D$2:$L$2001,MATCH('ống nhựa túi bóng'!$C88,FCSTSDV!$C$2:$C$2001,0),MATCH('ống nhựa túi bóng'!R$3,FCSTSDV!$D$1:$L$1,0)),1)/'ống nhựa túi bóng'!$D88,0)</f>
        <v>0</v>
      </c>
      <c r="S88" s="92">
        <f t="array" ref="S88">IFERROR(ROUND(INDEX(FCSTSDV!$D$2:$L$2001,MATCH('ống nhựa túi bóng'!$C88,FCSTSDV!$C$2:$C$2001,0),MATCH('ống nhựa túi bóng'!S$3,FCSTSDV!$D$1:$L$1,0)),1)/'ống nhựa túi bóng'!$D88,0)</f>
        <v>0</v>
      </c>
      <c r="T88" s="92">
        <f t="shared" si="1"/>
        <v>0</v>
      </c>
    </row>
    <row r="89" spans="1:20" ht="20.100000000000001" customHeight="1">
      <c r="A89" s="818"/>
      <c r="B89" s="1072"/>
      <c r="C89" s="49" t="s">
        <v>1228</v>
      </c>
      <c r="D89" s="49">
        <v>100</v>
      </c>
      <c r="E89" s="784"/>
      <c r="F89" s="784"/>
      <c r="G89" s="784"/>
      <c r="H89" s="92">
        <f t="array" ref="H89">IFERROR(ROUND(INDEX(FCSTSDV!$D$2:$L$2001,MATCH('ống nhựa túi bóng'!$C89,FCSTSDV!$C$2:$C$2001,0),MATCH('ống nhựa túi bóng'!H$3,FCSTSDV!$D$1:$L$1,0)),1)/'ống nhựa túi bóng'!$D89,0)</f>
        <v>0</v>
      </c>
      <c r="I89" s="92">
        <f t="array" ref="I89">IFERROR(ROUND(INDEX(FCSTSDV!$D$2:$L$2001,MATCH('ống nhựa túi bóng'!$C89,FCSTSDV!$C$2:$C$2001,0),MATCH('ống nhựa túi bóng'!I$3,FCSTSDV!$D$1:$L$1,0)),1)/'ống nhựa túi bóng'!$D89,0)</f>
        <v>0</v>
      </c>
      <c r="J89" s="92">
        <f t="array" ref="J89">IFERROR(ROUND(INDEX(FCSTSDV!$D$2:$L$2001,MATCH('ống nhựa túi bóng'!$C89,FCSTSDV!$C$2:$C$2001,0),MATCH('ống nhựa túi bóng'!J$3,FCSTSDV!$D$1:$L$1,0)),1)/'ống nhựa túi bóng'!$D89,0)</f>
        <v>0</v>
      </c>
      <c r="K89" s="92">
        <f t="array" ref="K89">IFERROR(ROUND(INDEX(FCSTSDV!$D$2:$L$2001,MATCH('ống nhựa túi bóng'!$C89,FCSTSDV!$C$2:$C$2001,0),MATCH('ống nhựa túi bóng'!K$3,FCSTSDV!$D$1:$L$1,0)),1)/'ống nhựa túi bóng'!$D89,0)</f>
        <v>0</v>
      </c>
      <c r="L89" s="92">
        <f t="array" ref="L89">IFERROR(ROUND(INDEX(FCSTSDV!$D$2:$L$2001,MATCH('ống nhựa túi bóng'!$C89,FCSTSDV!$C$2:$C$2001,0),MATCH('ống nhựa túi bóng'!L$3,FCSTSDV!$D$1:$L$1,0)),1)/'ống nhựa túi bóng'!$D89,0)</f>
        <v>0</v>
      </c>
      <c r="M89" s="92">
        <f t="array" ref="M89">IFERROR(ROUND(INDEX(FCSTSDV!$D$2:$L$2001,MATCH('ống nhựa túi bóng'!$C89,FCSTSDV!$C$2:$C$2001,0),MATCH('ống nhựa túi bóng'!M$3,FCSTSDV!$D$1:$L$1,0)),1)/'ống nhựa túi bóng'!$D89,0)</f>
        <v>0</v>
      </c>
      <c r="N89" s="92">
        <f t="array" ref="N89">IFERROR(ROUND(INDEX(FCSTSDV!$D$2:$L$2001,MATCH('ống nhựa túi bóng'!$C89,FCSTSDV!$C$2:$C$2001,0),MATCH('ống nhựa túi bóng'!N$3,FCSTSDV!$D$1:$L$1,0)),1)/'ống nhựa túi bóng'!$D89,0)</f>
        <v>0</v>
      </c>
      <c r="O89" s="92">
        <f t="array" ref="O89">IFERROR(ROUND(INDEX(FCSTSDV!$D$2:$L$2001,MATCH('ống nhựa túi bóng'!$C89,FCSTSDV!$C$2:$C$2001,0),MATCH('ống nhựa túi bóng'!O$3,FCSTSDV!$D$1:$L$1,0)),1)/'ống nhựa túi bóng'!$D89,0)</f>
        <v>0</v>
      </c>
      <c r="P89" s="92">
        <f t="array" ref="P89">IFERROR(ROUND(INDEX(FCSTSDV!$D$2:$L$2001,MATCH('ống nhựa túi bóng'!$C89,FCSTSDV!$C$2:$C$2001,0),MATCH('ống nhựa túi bóng'!P$3,FCSTSDV!$D$1:$L$1,0)),1)/'ống nhựa túi bóng'!$D89,0)</f>
        <v>0</v>
      </c>
      <c r="Q89" s="92">
        <f t="array" ref="Q89">IFERROR(ROUND(INDEX(FCSTSDV!$D$2:$L$2001,MATCH('ống nhựa túi bóng'!$C89,FCSTSDV!$C$2:$C$2001,0),MATCH('ống nhựa túi bóng'!Q$3,FCSTSDV!$D$1:$L$1,0)),1)/'ống nhựa túi bóng'!$D89,0)</f>
        <v>0</v>
      </c>
      <c r="R89" s="92">
        <f t="array" ref="R89">IFERROR(ROUND(INDEX(FCSTSDV!$D$2:$L$2001,MATCH('ống nhựa túi bóng'!$C89,FCSTSDV!$C$2:$C$2001,0),MATCH('ống nhựa túi bóng'!R$3,FCSTSDV!$D$1:$L$1,0)),1)/'ống nhựa túi bóng'!$D89,0)</f>
        <v>0</v>
      </c>
      <c r="S89" s="92">
        <f t="array" ref="S89">IFERROR(ROUND(INDEX(FCSTSDV!$D$2:$L$2001,MATCH('ống nhựa túi bóng'!$C89,FCSTSDV!$C$2:$C$2001,0),MATCH('ống nhựa túi bóng'!S$3,FCSTSDV!$D$1:$L$1,0)),1)/'ống nhựa túi bóng'!$D89,0)</f>
        <v>0</v>
      </c>
      <c r="T89" s="92">
        <f t="shared" si="1"/>
        <v>0</v>
      </c>
    </row>
    <row r="90" spans="1:20" ht="20.100000000000001" customHeight="1">
      <c r="A90" s="818"/>
      <c r="B90" s="1072"/>
      <c r="C90" s="49" t="s">
        <v>884</v>
      </c>
      <c r="D90" s="49">
        <v>2000</v>
      </c>
      <c r="E90" s="784"/>
      <c r="F90" s="784"/>
      <c r="G90" s="784"/>
      <c r="H90" s="92">
        <f t="array" ref="H90">IFERROR(ROUND(INDEX(FCSTSDV!$D$2:$L$2001,MATCH('ống nhựa túi bóng'!$C90,FCSTSDV!$C$2:$C$2001,0),MATCH('ống nhựa túi bóng'!H$3,FCSTSDV!$D$1:$L$1,0)),1)/'ống nhựa túi bóng'!$D90,0)</f>
        <v>0</v>
      </c>
      <c r="I90" s="92">
        <f t="array" ref="I90">IFERROR(ROUND(INDEX(FCSTSDV!$D$2:$L$2001,MATCH('ống nhựa túi bóng'!$C90,FCSTSDV!$C$2:$C$2001,0),MATCH('ống nhựa túi bóng'!I$3,FCSTSDV!$D$1:$L$1,0)),1)/'ống nhựa túi bóng'!$D90,0)</f>
        <v>0</v>
      </c>
      <c r="J90" s="92">
        <f t="array" ref="J90">IFERROR(ROUND(INDEX(FCSTSDV!$D$2:$L$2001,MATCH('ống nhựa túi bóng'!$C90,FCSTSDV!$C$2:$C$2001,0),MATCH('ống nhựa túi bóng'!J$3,FCSTSDV!$D$1:$L$1,0)),1)/'ống nhựa túi bóng'!$D90,0)</f>
        <v>0</v>
      </c>
      <c r="K90" s="92">
        <f t="array" ref="K90">IFERROR(ROUND(INDEX(FCSTSDV!$D$2:$L$2001,MATCH('ống nhựa túi bóng'!$C90,FCSTSDV!$C$2:$C$2001,0),MATCH('ống nhựa túi bóng'!K$3,FCSTSDV!$D$1:$L$1,0)),1)/'ống nhựa túi bóng'!$D90,0)</f>
        <v>0</v>
      </c>
      <c r="L90" s="92">
        <f t="array" ref="L90">IFERROR(ROUND(INDEX(FCSTSDV!$D$2:$L$2001,MATCH('ống nhựa túi bóng'!$C90,FCSTSDV!$C$2:$C$2001,0),MATCH('ống nhựa túi bóng'!L$3,FCSTSDV!$D$1:$L$1,0)),1)/'ống nhựa túi bóng'!$D90,0)</f>
        <v>0</v>
      </c>
      <c r="M90" s="92">
        <f t="array" ref="M90">IFERROR(ROUND(INDEX(FCSTSDV!$D$2:$L$2001,MATCH('ống nhựa túi bóng'!$C90,FCSTSDV!$C$2:$C$2001,0),MATCH('ống nhựa túi bóng'!M$3,FCSTSDV!$D$1:$L$1,0)),1)/'ống nhựa túi bóng'!$D90,0)</f>
        <v>0</v>
      </c>
      <c r="N90" s="92">
        <f t="array" ref="N90">IFERROR(ROUND(INDEX(FCSTSDV!$D$2:$L$2001,MATCH('ống nhựa túi bóng'!$C90,FCSTSDV!$C$2:$C$2001,0),MATCH('ống nhựa túi bóng'!N$3,FCSTSDV!$D$1:$L$1,0)),1)/'ống nhựa túi bóng'!$D90,0)</f>
        <v>0</v>
      </c>
      <c r="O90" s="92">
        <f t="array" ref="O90">IFERROR(ROUND(INDEX(FCSTSDV!$D$2:$L$2001,MATCH('ống nhựa túi bóng'!$C90,FCSTSDV!$C$2:$C$2001,0),MATCH('ống nhựa túi bóng'!O$3,FCSTSDV!$D$1:$L$1,0)),1)/'ống nhựa túi bóng'!$D90,0)</f>
        <v>0</v>
      </c>
      <c r="P90" s="92">
        <f t="array" ref="P90">IFERROR(ROUND(INDEX(FCSTSDV!$D$2:$L$2001,MATCH('ống nhựa túi bóng'!$C90,FCSTSDV!$C$2:$C$2001,0),MATCH('ống nhựa túi bóng'!P$3,FCSTSDV!$D$1:$L$1,0)),1)/'ống nhựa túi bóng'!$D90,0)</f>
        <v>0</v>
      </c>
      <c r="Q90" s="92">
        <f t="array" ref="Q90">IFERROR(ROUND(INDEX(FCSTSDV!$D$2:$L$2001,MATCH('ống nhựa túi bóng'!$C90,FCSTSDV!$C$2:$C$2001,0),MATCH('ống nhựa túi bóng'!Q$3,FCSTSDV!$D$1:$L$1,0)),1)/'ống nhựa túi bóng'!$D90,0)</f>
        <v>0</v>
      </c>
      <c r="R90" s="92">
        <f t="array" ref="R90">IFERROR(ROUND(INDEX(FCSTSDV!$D$2:$L$2001,MATCH('ống nhựa túi bóng'!$C90,FCSTSDV!$C$2:$C$2001,0),MATCH('ống nhựa túi bóng'!R$3,FCSTSDV!$D$1:$L$1,0)),1)/'ống nhựa túi bóng'!$D90,0)</f>
        <v>0</v>
      </c>
      <c r="S90" s="92">
        <f t="array" ref="S90">IFERROR(ROUND(INDEX(FCSTSDV!$D$2:$L$2001,MATCH('ống nhựa túi bóng'!$C90,FCSTSDV!$C$2:$C$2001,0),MATCH('ống nhựa túi bóng'!S$3,FCSTSDV!$D$1:$L$1,0)),1)/'ống nhựa túi bóng'!$D90,0)</f>
        <v>0</v>
      </c>
      <c r="T90" s="92">
        <f t="shared" si="1"/>
        <v>0</v>
      </c>
    </row>
    <row r="91" spans="1:20" ht="20.100000000000001" customHeight="1">
      <c r="A91" s="818"/>
      <c r="B91" s="1072"/>
      <c r="C91" s="49" t="s">
        <v>1229</v>
      </c>
      <c r="D91" s="49">
        <v>2000</v>
      </c>
      <c r="E91" s="784"/>
      <c r="F91" s="784"/>
      <c r="G91" s="784"/>
      <c r="H91" s="92">
        <f t="array" ref="H91">IFERROR(ROUND(INDEX(FCSTSDV!$D$2:$L$2001,MATCH('ống nhựa túi bóng'!$C91,FCSTSDV!$C$2:$C$2001,0),MATCH('ống nhựa túi bóng'!H$3,FCSTSDV!$D$1:$L$1,0)),1)/'ống nhựa túi bóng'!$D91,0)</f>
        <v>0</v>
      </c>
      <c r="I91" s="92">
        <f t="array" ref="I91">IFERROR(ROUND(INDEX(FCSTSDV!$D$2:$L$2001,MATCH('ống nhựa túi bóng'!$C91,FCSTSDV!$C$2:$C$2001,0),MATCH('ống nhựa túi bóng'!I$3,FCSTSDV!$D$1:$L$1,0)),1)/'ống nhựa túi bóng'!$D91,0)</f>
        <v>0</v>
      </c>
      <c r="J91" s="92">
        <f t="array" ref="J91">IFERROR(ROUND(INDEX(FCSTSDV!$D$2:$L$2001,MATCH('ống nhựa túi bóng'!$C91,FCSTSDV!$C$2:$C$2001,0),MATCH('ống nhựa túi bóng'!J$3,FCSTSDV!$D$1:$L$1,0)),1)/'ống nhựa túi bóng'!$D91,0)</f>
        <v>0</v>
      </c>
      <c r="K91" s="92">
        <f t="array" ref="K91">IFERROR(ROUND(INDEX(FCSTSDV!$D$2:$L$2001,MATCH('ống nhựa túi bóng'!$C91,FCSTSDV!$C$2:$C$2001,0),MATCH('ống nhựa túi bóng'!K$3,FCSTSDV!$D$1:$L$1,0)),1)/'ống nhựa túi bóng'!$D91,0)</f>
        <v>0</v>
      </c>
      <c r="L91" s="92">
        <f t="array" ref="L91">IFERROR(ROUND(INDEX(FCSTSDV!$D$2:$L$2001,MATCH('ống nhựa túi bóng'!$C91,FCSTSDV!$C$2:$C$2001,0),MATCH('ống nhựa túi bóng'!L$3,FCSTSDV!$D$1:$L$1,0)),1)/'ống nhựa túi bóng'!$D91,0)</f>
        <v>0</v>
      </c>
      <c r="M91" s="92">
        <f t="array" ref="M91">IFERROR(ROUND(INDEX(FCSTSDV!$D$2:$L$2001,MATCH('ống nhựa túi bóng'!$C91,FCSTSDV!$C$2:$C$2001,0),MATCH('ống nhựa túi bóng'!M$3,FCSTSDV!$D$1:$L$1,0)),1)/'ống nhựa túi bóng'!$D91,0)</f>
        <v>0</v>
      </c>
      <c r="N91" s="92">
        <f t="array" ref="N91">IFERROR(ROUND(INDEX(FCSTSDV!$D$2:$L$2001,MATCH('ống nhựa túi bóng'!$C91,FCSTSDV!$C$2:$C$2001,0),MATCH('ống nhựa túi bóng'!N$3,FCSTSDV!$D$1:$L$1,0)),1)/'ống nhựa túi bóng'!$D91,0)</f>
        <v>0</v>
      </c>
      <c r="O91" s="92">
        <f t="array" ref="O91">IFERROR(ROUND(INDEX(FCSTSDV!$D$2:$L$2001,MATCH('ống nhựa túi bóng'!$C91,FCSTSDV!$C$2:$C$2001,0),MATCH('ống nhựa túi bóng'!O$3,FCSTSDV!$D$1:$L$1,0)),1)/'ống nhựa túi bóng'!$D91,0)</f>
        <v>0</v>
      </c>
      <c r="P91" s="92">
        <f t="array" ref="P91">IFERROR(ROUND(INDEX(FCSTSDV!$D$2:$L$2001,MATCH('ống nhựa túi bóng'!$C91,FCSTSDV!$C$2:$C$2001,0),MATCH('ống nhựa túi bóng'!P$3,FCSTSDV!$D$1:$L$1,0)),1)/'ống nhựa túi bóng'!$D91,0)</f>
        <v>0</v>
      </c>
      <c r="Q91" s="92">
        <f t="array" ref="Q91">IFERROR(ROUND(INDEX(FCSTSDV!$D$2:$L$2001,MATCH('ống nhựa túi bóng'!$C91,FCSTSDV!$C$2:$C$2001,0),MATCH('ống nhựa túi bóng'!Q$3,FCSTSDV!$D$1:$L$1,0)),1)/'ống nhựa túi bóng'!$D91,0)</f>
        <v>0</v>
      </c>
      <c r="R91" s="92">
        <f t="array" ref="R91">IFERROR(ROUND(INDEX(FCSTSDV!$D$2:$L$2001,MATCH('ống nhựa túi bóng'!$C91,FCSTSDV!$C$2:$C$2001,0),MATCH('ống nhựa túi bóng'!R$3,FCSTSDV!$D$1:$L$1,0)),1)/'ống nhựa túi bóng'!$D91,0)</f>
        <v>0</v>
      </c>
      <c r="S91" s="92">
        <f t="array" ref="S91">IFERROR(ROUND(INDEX(FCSTSDV!$D$2:$L$2001,MATCH('ống nhựa túi bóng'!$C91,FCSTSDV!$C$2:$C$2001,0),MATCH('ống nhựa túi bóng'!S$3,FCSTSDV!$D$1:$L$1,0)),1)/'ống nhựa túi bóng'!$D91,0)</f>
        <v>0</v>
      </c>
      <c r="T91" s="92">
        <f t="shared" si="1"/>
        <v>0</v>
      </c>
    </row>
    <row r="92" spans="1:20" ht="20.100000000000001" customHeight="1">
      <c r="A92" s="818"/>
      <c r="B92" s="1072"/>
      <c r="C92" s="49" t="s">
        <v>880</v>
      </c>
      <c r="D92" s="49">
        <v>1000</v>
      </c>
      <c r="E92" s="784"/>
      <c r="F92" s="784"/>
      <c r="G92" s="784"/>
      <c r="H92" s="92">
        <f t="array" ref="H92">IFERROR(ROUND(INDEX(FCSTSDV!$D$2:$L$2001,MATCH('ống nhựa túi bóng'!$C92,FCSTSDV!$C$2:$C$2001,0),MATCH('ống nhựa túi bóng'!H$3,FCSTSDV!$D$1:$L$1,0)),1)/'ống nhựa túi bóng'!$D92,0)</f>
        <v>0</v>
      </c>
      <c r="I92" s="92">
        <f t="array" ref="I92">IFERROR(ROUND(INDEX(FCSTSDV!$D$2:$L$2001,MATCH('ống nhựa túi bóng'!$C92,FCSTSDV!$C$2:$C$2001,0),MATCH('ống nhựa túi bóng'!I$3,FCSTSDV!$D$1:$L$1,0)),1)/'ống nhựa túi bóng'!$D92,0)</f>
        <v>0</v>
      </c>
      <c r="J92" s="92">
        <f t="array" ref="J92">IFERROR(ROUND(INDEX(FCSTSDV!$D$2:$L$2001,MATCH('ống nhựa túi bóng'!$C92,FCSTSDV!$C$2:$C$2001,0),MATCH('ống nhựa túi bóng'!J$3,FCSTSDV!$D$1:$L$1,0)),1)/'ống nhựa túi bóng'!$D92,0)</f>
        <v>0</v>
      </c>
      <c r="K92" s="92">
        <f t="array" ref="K92">IFERROR(ROUND(INDEX(FCSTSDV!$D$2:$L$2001,MATCH('ống nhựa túi bóng'!$C92,FCSTSDV!$C$2:$C$2001,0),MATCH('ống nhựa túi bóng'!K$3,FCSTSDV!$D$1:$L$1,0)),1)/'ống nhựa túi bóng'!$D92,0)</f>
        <v>0</v>
      </c>
      <c r="L92" s="92">
        <f t="array" ref="L92">IFERROR(ROUND(INDEX(FCSTSDV!$D$2:$L$2001,MATCH('ống nhựa túi bóng'!$C92,FCSTSDV!$C$2:$C$2001,0),MATCH('ống nhựa túi bóng'!L$3,FCSTSDV!$D$1:$L$1,0)),1)/'ống nhựa túi bóng'!$D92,0)</f>
        <v>0</v>
      </c>
      <c r="M92" s="92">
        <f t="array" ref="M92">IFERROR(ROUND(INDEX(FCSTSDV!$D$2:$L$2001,MATCH('ống nhựa túi bóng'!$C92,FCSTSDV!$C$2:$C$2001,0),MATCH('ống nhựa túi bóng'!M$3,FCSTSDV!$D$1:$L$1,0)),1)/'ống nhựa túi bóng'!$D92,0)</f>
        <v>0</v>
      </c>
      <c r="N92" s="92">
        <f t="array" ref="N92">IFERROR(ROUND(INDEX(FCSTSDV!$D$2:$L$2001,MATCH('ống nhựa túi bóng'!$C92,FCSTSDV!$C$2:$C$2001,0),MATCH('ống nhựa túi bóng'!N$3,FCSTSDV!$D$1:$L$1,0)),1)/'ống nhựa túi bóng'!$D92,0)</f>
        <v>0</v>
      </c>
      <c r="O92" s="92">
        <f t="array" ref="O92">IFERROR(ROUND(INDEX(FCSTSDV!$D$2:$L$2001,MATCH('ống nhựa túi bóng'!$C92,FCSTSDV!$C$2:$C$2001,0),MATCH('ống nhựa túi bóng'!O$3,FCSTSDV!$D$1:$L$1,0)),1)/'ống nhựa túi bóng'!$D92,0)</f>
        <v>0</v>
      </c>
      <c r="P92" s="92">
        <f t="array" ref="P92">IFERROR(ROUND(INDEX(FCSTSDV!$D$2:$L$2001,MATCH('ống nhựa túi bóng'!$C92,FCSTSDV!$C$2:$C$2001,0),MATCH('ống nhựa túi bóng'!P$3,FCSTSDV!$D$1:$L$1,0)),1)/'ống nhựa túi bóng'!$D92,0)</f>
        <v>0</v>
      </c>
      <c r="Q92" s="92">
        <f t="array" ref="Q92">IFERROR(ROUND(INDEX(FCSTSDV!$D$2:$L$2001,MATCH('ống nhựa túi bóng'!$C92,FCSTSDV!$C$2:$C$2001,0),MATCH('ống nhựa túi bóng'!Q$3,FCSTSDV!$D$1:$L$1,0)),1)/'ống nhựa túi bóng'!$D92,0)</f>
        <v>0</v>
      </c>
      <c r="R92" s="92">
        <f t="array" ref="R92">IFERROR(ROUND(INDEX(FCSTSDV!$D$2:$L$2001,MATCH('ống nhựa túi bóng'!$C92,FCSTSDV!$C$2:$C$2001,0),MATCH('ống nhựa túi bóng'!R$3,FCSTSDV!$D$1:$L$1,0)),1)/'ống nhựa túi bóng'!$D92,0)</f>
        <v>0</v>
      </c>
      <c r="S92" s="92">
        <f t="array" ref="S92">IFERROR(ROUND(INDEX(FCSTSDV!$D$2:$L$2001,MATCH('ống nhựa túi bóng'!$C92,FCSTSDV!$C$2:$C$2001,0),MATCH('ống nhựa túi bóng'!S$3,FCSTSDV!$D$1:$L$1,0)),1)/'ống nhựa túi bóng'!$D92,0)</f>
        <v>0</v>
      </c>
      <c r="T92" s="92">
        <f t="shared" si="1"/>
        <v>0</v>
      </c>
    </row>
    <row r="93" spans="1:20" ht="20.100000000000001" customHeight="1">
      <c r="A93" s="818"/>
      <c r="B93" s="1072"/>
      <c r="C93" s="49" t="s">
        <v>1230</v>
      </c>
      <c r="D93" s="49">
        <v>5000</v>
      </c>
      <c r="E93" s="784"/>
      <c r="F93" s="784"/>
      <c r="G93" s="784"/>
      <c r="H93" s="92">
        <f t="array" ref="H93">IFERROR(ROUND(INDEX(FCSTSDV!$D$2:$L$2001,MATCH('ống nhựa túi bóng'!$C93,FCSTSDV!$C$2:$C$2001,0),MATCH('ống nhựa túi bóng'!H$3,FCSTSDV!$D$1:$L$1,0)),1)/'ống nhựa túi bóng'!$D93,0)</f>
        <v>0</v>
      </c>
      <c r="I93" s="92">
        <f t="array" ref="I93">IFERROR(ROUND(INDEX(FCSTSDV!$D$2:$L$2001,MATCH('ống nhựa túi bóng'!$C93,FCSTSDV!$C$2:$C$2001,0),MATCH('ống nhựa túi bóng'!I$3,FCSTSDV!$D$1:$L$1,0)),1)/'ống nhựa túi bóng'!$D93,0)</f>
        <v>0</v>
      </c>
      <c r="J93" s="92">
        <f t="array" ref="J93">IFERROR(ROUND(INDEX(FCSTSDV!$D$2:$L$2001,MATCH('ống nhựa túi bóng'!$C93,FCSTSDV!$C$2:$C$2001,0),MATCH('ống nhựa túi bóng'!J$3,FCSTSDV!$D$1:$L$1,0)),1)/'ống nhựa túi bóng'!$D93,0)</f>
        <v>0</v>
      </c>
      <c r="K93" s="92">
        <f t="array" ref="K93">IFERROR(ROUND(INDEX(FCSTSDV!$D$2:$L$2001,MATCH('ống nhựa túi bóng'!$C93,FCSTSDV!$C$2:$C$2001,0),MATCH('ống nhựa túi bóng'!K$3,FCSTSDV!$D$1:$L$1,0)),1)/'ống nhựa túi bóng'!$D93,0)</f>
        <v>0</v>
      </c>
      <c r="L93" s="92">
        <f t="array" ref="L93">IFERROR(ROUND(INDEX(FCSTSDV!$D$2:$L$2001,MATCH('ống nhựa túi bóng'!$C93,FCSTSDV!$C$2:$C$2001,0),MATCH('ống nhựa túi bóng'!L$3,FCSTSDV!$D$1:$L$1,0)),1)/'ống nhựa túi bóng'!$D93,0)</f>
        <v>0</v>
      </c>
      <c r="M93" s="92">
        <f t="array" ref="M93">IFERROR(ROUND(INDEX(FCSTSDV!$D$2:$L$2001,MATCH('ống nhựa túi bóng'!$C93,FCSTSDV!$C$2:$C$2001,0),MATCH('ống nhựa túi bóng'!M$3,FCSTSDV!$D$1:$L$1,0)),1)/'ống nhựa túi bóng'!$D93,0)</f>
        <v>0</v>
      </c>
      <c r="N93" s="92">
        <f t="array" ref="N93">IFERROR(ROUND(INDEX(FCSTSDV!$D$2:$L$2001,MATCH('ống nhựa túi bóng'!$C93,FCSTSDV!$C$2:$C$2001,0),MATCH('ống nhựa túi bóng'!N$3,FCSTSDV!$D$1:$L$1,0)),1)/'ống nhựa túi bóng'!$D93,0)</f>
        <v>0</v>
      </c>
      <c r="O93" s="92">
        <f t="array" ref="O93">IFERROR(ROUND(INDEX(FCSTSDV!$D$2:$L$2001,MATCH('ống nhựa túi bóng'!$C93,FCSTSDV!$C$2:$C$2001,0),MATCH('ống nhựa túi bóng'!O$3,FCSTSDV!$D$1:$L$1,0)),1)/'ống nhựa túi bóng'!$D93,0)</f>
        <v>0</v>
      </c>
      <c r="P93" s="92">
        <f t="array" ref="P93">IFERROR(ROUND(INDEX(FCSTSDV!$D$2:$L$2001,MATCH('ống nhựa túi bóng'!$C93,FCSTSDV!$C$2:$C$2001,0),MATCH('ống nhựa túi bóng'!P$3,FCSTSDV!$D$1:$L$1,0)),1)/'ống nhựa túi bóng'!$D93,0)</f>
        <v>0</v>
      </c>
      <c r="Q93" s="92">
        <f t="array" ref="Q93">IFERROR(ROUND(INDEX(FCSTSDV!$D$2:$L$2001,MATCH('ống nhựa túi bóng'!$C93,FCSTSDV!$C$2:$C$2001,0),MATCH('ống nhựa túi bóng'!Q$3,FCSTSDV!$D$1:$L$1,0)),1)/'ống nhựa túi bóng'!$D93,0)</f>
        <v>0</v>
      </c>
      <c r="R93" s="92">
        <f t="array" ref="R93">IFERROR(ROUND(INDEX(FCSTSDV!$D$2:$L$2001,MATCH('ống nhựa túi bóng'!$C93,FCSTSDV!$C$2:$C$2001,0),MATCH('ống nhựa túi bóng'!R$3,FCSTSDV!$D$1:$L$1,0)),1)/'ống nhựa túi bóng'!$D93,0)</f>
        <v>0</v>
      </c>
      <c r="S93" s="92">
        <f t="array" ref="S93">IFERROR(ROUND(INDEX(FCSTSDV!$D$2:$L$2001,MATCH('ống nhựa túi bóng'!$C93,FCSTSDV!$C$2:$C$2001,0),MATCH('ống nhựa túi bóng'!S$3,FCSTSDV!$D$1:$L$1,0)),1)/'ống nhựa túi bóng'!$D93,0)</f>
        <v>0</v>
      </c>
      <c r="T93" s="92">
        <f t="shared" si="1"/>
        <v>0</v>
      </c>
    </row>
    <row r="94" spans="1:20" ht="20.100000000000001" customHeight="1">
      <c r="A94" s="818"/>
      <c r="B94" s="1072"/>
      <c r="C94" s="49" t="s">
        <v>882</v>
      </c>
      <c r="D94" s="49">
        <v>1000</v>
      </c>
      <c r="E94" s="784"/>
      <c r="F94" s="784"/>
      <c r="G94" s="784"/>
      <c r="H94" s="92">
        <f t="array" ref="H94">IFERROR(ROUND(INDEX(FCSTSDV!$D$2:$L$2001,MATCH('ống nhựa túi bóng'!$C94,FCSTSDV!$C$2:$C$2001,0),MATCH('ống nhựa túi bóng'!H$3,FCSTSDV!$D$1:$L$1,0)),1)/'ống nhựa túi bóng'!$D94,0)</f>
        <v>0</v>
      </c>
      <c r="I94" s="92">
        <f t="array" ref="I94">IFERROR(ROUND(INDEX(FCSTSDV!$D$2:$L$2001,MATCH('ống nhựa túi bóng'!$C94,FCSTSDV!$C$2:$C$2001,0),MATCH('ống nhựa túi bóng'!I$3,FCSTSDV!$D$1:$L$1,0)),1)/'ống nhựa túi bóng'!$D94,0)</f>
        <v>0</v>
      </c>
      <c r="J94" s="92">
        <f t="array" ref="J94">IFERROR(ROUND(INDEX(FCSTSDV!$D$2:$L$2001,MATCH('ống nhựa túi bóng'!$C94,FCSTSDV!$C$2:$C$2001,0),MATCH('ống nhựa túi bóng'!J$3,FCSTSDV!$D$1:$L$1,0)),1)/'ống nhựa túi bóng'!$D94,0)</f>
        <v>0</v>
      </c>
      <c r="K94" s="92">
        <f t="array" ref="K94">IFERROR(ROUND(INDEX(FCSTSDV!$D$2:$L$2001,MATCH('ống nhựa túi bóng'!$C94,FCSTSDV!$C$2:$C$2001,0),MATCH('ống nhựa túi bóng'!K$3,FCSTSDV!$D$1:$L$1,0)),1)/'ống nhựa túi bóng'!$D94,0)</f>
        <v>0</v>
      </c>
      <c r="L94" s="92">
        <f t="array" ref="L94">IFERROR(ROUND(INDEX(FCSTSDV!$D$2:$L$2001,MATCH('ống nhựa túi bóng'!$C94,FCSTSDV!$C$2:$C$2001,0),MATCH('ống nhựa túi bóng'!L$3,FCSTSDV!$D$1:$L$1,0)),1)/'ống nhựa túi bóng'!$D94,0)</f>
        <v>0</v>
      </c>
      <c r="M94" s="92">
        <f t="array" ref="M94">IFERROR(ROUND(INDEX(FCSTSDV!$D$2:$L$2001,MATCH('ống nhựa túi bóng'!$C94,FCSTSDV!$C$2:$C$2001,0),MATCH('ống nhựa túi bóng'!M$3,FCSTSDV!$D$1:$L$1,0)),1)/'ống nhựa túi bóng'!$D94,0)</f>
        <v>0</v>
      </c>
      <c r="N94" s="92">
        <f t="array" ref="N94">IFERROR(ROUND(INDEX(FCSTSDV!$D$2:$L$2001,MATCH('ống nhựa túi bóng'!$C94,FCSTSDV!$C$2:$C$2001,0),MATCH('ống nhựa túi bóng'!N$3,FCSTSDV!$D$1:$L$1,0)),1)/'ống nhựa túi bóng'!$D94,0)</f>
        <v>0</v>
      </c>
      <c r="O94" s="92">
        <f t="array" ref="O94">IFERROR(ROUND(INDEX(FCSTSDV!$D$2:$L$2001,MATCH('ống nhựa túi bóng'!$C94,FCSTSDV!$C$2:$C$2001,0),MATCH('ống nhựa túi bóng'!O$3,FCSTSDV!$D$1:$L$1,0)),1)/'ống nhựa túi bóng'!$D94,0)</f>
        <v>0</v>
      </c>
      <c r="P94" s="92">
        <f t="array" ref="P94">IFERROR(ROUND(INDEX(FCSTSDV!$D$2:$L$2001,MATCH('ống nhựa túi bóng'!$C94,FCSTSDV!$C$2:$C$2001,0),MATCH('ống nhựa túi bóng'!P$3,FCSTSDV!$D$1:$L$1,0)),1)/'ống nhựa túi bóng'!$D94,0)</f>
        <v>0</v>
      </c>
      <c r="Q94" s="92">
        <f t="array" ref="Q94">IFERROR(ROUND(INDEX(FCSTSDV!$D$2:$L$2001,MATCH('ống nhựa túi bóng'!$C94,FCSTSDV!$C$2:$C$2001,0),MATCH('ống nhựa túi bóng'!Q$3,FCSTSDV!$D$1:$L$1,0)),1)/'ống nhựa túi bóng'!$D94,0)</f>
        <v>0</v>
      </c>
      <c r="R94" s="92">
        <f t="array" ref="R94">IFERROR(ROUND(INDEX(FCSTSDV!$D$2:$L$2001,MATCH('ống nhựa túi bóng'!$C94,FCSTSDV!$C$2:$C$2001,0),MATCH('ống nhựa túi bóng'!R$3,FCSTSDV!$D$1:$L$1,0)),1)/'ống nhựa túi bóng'!$D94,0)</f>
        <v>0</v>
      </c>
      <c r="S94" s="92">
        <f t="array" ref="S94">IFERROR(ROUND(INDEX(FCSTSDV!$D$2:$L$2001,MATCH('ống nhựa túi bóng'!$C94,FCSTSDV!$C$2:$C$2001,0),MATCH('ống nhựa túi bóng'!S$3,FCSTSDV!$D$1:$L$1,0)),1)/'ống nhựa túi bóng'!$D94,0)</f>
        <v>0</v>
      </c>
      <c r="T94" s="92">
        <f t="shared" si="1"/>
        <v>0</v>
      </c>
    </row>
    <row r="95" spans="1:20" ht="20.100000000000001" customHeight="1">
      <c r="A95" s="818"/>
      <c r="B95" s="1072"/>
      <c r="C95" s="49" t="s">
        <v>1231</v>
      </c>
      <c r="D95" s="49">
        <v>1000</v>
      </c>
      <c r="E95" s="784"/>
      <c r="F95" s="784"/>
      <c r="G95" s="784"/>
      <c r="H95" s="92">
        <f t="array" ref="H95">IFERROR(ROUND(INDEX(FCSTSDV!$D$2:$L$2001,MATCH('ống nhựa túi bóng'!$C95,FCSTSDV!$C$2:$C$2001,0),MATCH('ống nhựa túi bóng'!H$3,FCSTSDV!$D$1:$L$1,0)),1)/'ống nhựa túi bóng'!$D95,0)</f>
        <v>0</v>
      </c>
      <c r="I95" s="92">
        <f t="array" ref="I95">IFERROR(ROUND(INDEX(FCSTSDV!$D$2:$L$2001,MATCH('ống nhựa túi bóng'!$C95,FCSTSDV!$C$2:$C$2001,0),MATCH('ống nhựa túi bóng'!I$3,FCSTSDV!$D$1:$L$1,0)),1)/'ống nhựa túi bóng'!$D95,0)</f>
        <v>0</v>
      </c>
      <c r="J95" s="92">
        <f t="array" ref="J95">IFERROR(ROUND(INDEX(FCSTSDV!$D$2:$L$2001,MATCH('ống nhựa túi bóng'!$C95,FCSTSDV!$C$2:$C$2001,0),MATCH('ống nhựa túi bóng'!J$3,FCSTSDV!$D$1:$L$1,0)),1)/'ống nhựa túi bóng'!$D95,0)</f>
        <v>0</v>
      </c>
      <c r="K95" s="92">
        <f t="array" ref="K95">IFERROR(ROUND(INDEX(FCSTSDV!$D$2:$L$2001,MATCH('ống nhựa túi bóng'!$C95,FCSTSDV!$C$2:$C$2001,0),MATCH('ống nhựa túi bóng'!K$3,FCSTSDV!$D$1:$L$1,0)),1)/'ống nhựa túi bóng'!$D95,0)</f>
        <v>0</v>
      </c>
      <c r="L95" s="92">
        <f t="array" ref="L95">IFERROR(ROUND(INDEX(FCSTSDV!$D$2:$L$2001,MATCH('ống nhựa túi bóng'!$C95,FCSTSDV!$C$2:$C$2001,0),MATCH('ống nhựa túi bóng'!L$3,FCSTSDV!$D$1:$L$1,0)),1)/'ống nhựa túi bóng'!$D95,0)</f>
        <v>0</v>
      </c>
      <c r="M95" s="92">
        <f t="array" ref="M95">IFERROR(ROUND(INDEX(FCSTSDV!$D$2:$L$2001,MATCH('ống nhựa túi bóng'!$C95,FCSTSDV!$C$2:$C$2001,0),MATCH('ống nhựa túi bóng'!M$3,FCSTSDV!$D$1:$L$1,0)),1)/'ống nhựa túi bóng'!$D95,0)</f>
        <v>0</v>
      </c>
      <c r="N95" s="92">
        <f t="array" ref="N95">IFERROR(ROUND(INDEX(FCSTSDV!$D$2:$L$2001,MATCH('ống nhựa túi bóng'!$C95,FCSTSDV!$C$2:$C$2001,0),MATCH('ống nhựa túi bóng'!N$3,FCSTSDV!$D$1:$L$1,0)),1)/'ống nhựa túi bóng'!$D95,0)</f>
        <v>0</v>
      </c>
      <c r="O95" s="92">
        <f t="array" ref="O95">IFERROR(ROUND(INDEX(FCSTSDV!$D$2:$L$2001,MATCH('ống nhựa túi bóng'!$C95,FCSTSDV!$C$2:$C$2001,0),MATCH('ống nhựa túi bóng'!O$3,FCSTSDV!$D$1:$L$1,0)),1)/'ống nhựa túi bóng'!$D95,0)</f>
        <v>0</v>
      </c>
      <c r="P95" s="92">
        <f t="array" ref="P95">IFERROR(ROUND(INDEX(FCSTSDV!$D$2:$L$2001,MATCH('ống nhựa túi bóng'!$C95,FCSTSDV!$C$2:$C$2001,0),MATCH('ống nhựa túi bóng'!P$3,FCSTSDV!$D$1:$L$1,0)),1)/'ống nhựa túi bóng'!$D95,0)</f>
        <v>0</v>
      </c>
      <c r="Q95" s="92">
        <f t="array" ref="Q95">IFERROR(ROUND(INDEX(FCSTSDV!$D$2:$L$2001,MATCH('ống nhựa túi bóng'!$C95,FCSTSDV!$C$2:$C$2001,0),MATCH('ống nhựa túi bóng'!Q$3,FCSTSDV!$D$1:$L$1,0)),1)/'ống nhựa túi bóng'!$D95,0)</f>
        <v>0</v>
      </c>
      <c r="R95" s="92">
        <f t="array" ref="R95">IFERROR(ROUND(INDEX(FCSTSDV!$D$2:$L$2001,MATCH('ống nhựa túi bóng'!$C95,FCSTSDV!$C$2:$C$2001,0),MATCH('ống nhựa túi bóng'!R$3,FCSTSDV!$D$1:$L$1,0)),1)/'ống nhựa túi bóng'!$D95,0)</f>
        <v>0</v>
      </c>
      <c r="S95" s="92">
        <f t="array" ref="S95">IFERROR(ROUND(INDEX(FCSTSDV!$D$2:$L$2001,MATCH('ống nhựa túi bóng'!$C95,FCSTSDV!$C$2:$C$2001,0),MATCH('ống nhựa túi bóng'!S$3,FCSTSDV!$D$1:$L$1,0)),1)/'ống nhựa túi bóng'!$D95,0)</f>
        <v>0</v>
      </c>
      <c r="T95" s="92">
        <f t="shared" si="1"/>
        <v>0</v>
      </c>
    </row>
    <row r="96" spans="1:20" ht="20.100000000000001" hidden="1" customHeight="1">
      <c r="A96" s="818"/>
      <c r="B96" s="1072"/>
      <c r="C96" s="46" t="s">
        <v>688</v>
      </c>
      <c r="D96" s="413">
        <v>1000</v>
      </c>
      <c r="E96" s="784"/>
      <c r="F96" s="784"/>
      <c r="G96" s="784"/>
      <c r="H96" s="92">
        <f t="array" ref="H96">IFERROR(ROUND(INDEX(FCSTSDV!$D$2:$L$2001,MATCH('ống nhựa túi bóng'!$C96,FCSTSDV!$C$2:$C$2001,0),MATCH('ống nhựa túi bóng'!H$3,FCSTSDV!$D$1:$L$1,0)),1)/'ống nhựa túi bóng'!$D96,0)</f>
        <v>27</v>
      </c>
      <c r="I96" s="92">
        <f t="array" ref="I96">IFERROR(ROUND(INDEX(FCSTSDV!$D$2:$L$2001,MATCH('ống nhựa túi bóng'!$C96,FCSTSDV!$C$2:$C$2001,0),MATCH('ống nhựa túi bóng'!I$3,FCSTSDV!$D$1:$L$1,0)),1)/'ống nhựa túi bóng'!$D96,0)</f>
        <v>33</v>
      </c>
      <c r="J96" s="92">
        <f t="array" ref="J96">IFERROR(ROUND(INDEX(FCSTSDV!$D$2:$L$2001,MATCH('ống nhựa túi bóng'!$C96,FCSTSDV!$C$2:$C$2001,0),MATCH('ống nhựa túi bóng'!J$3,FCSTSDV!$D$1:$L$1,0)),1)/'ống nhựa túi bóng'!$D96,0)</f>
        <v>33</v>
      </c>
      <c r="K96" s="92">
        <f t="array" ref="K96">IFERROR(ROUND(INDEX(FCSTSDV!$D$2:$L$2001,MATCH('ống nhựa túi bóng'!$C96,FCSTSDV!$C$2:$C$2001,0),MATCH('ống nhựa túi bóng'!K$3,FCSTSDV!$D$1:$L$1,0)),1)/'ống nhựa túi bóng'!$D96,0)</f>
        <v>33</v>
      </c>
      <c r="L96" s="92">
        <f t="array" ref="L96">IFERROR(ROUND(INDEX(FCSTSDV!$D$2:$L$2001,MATCH('ống nhựa túi bóng'!$C96,FCSTSDV!$C$2:$C$2001,0),MATCH('ống nhựa túi bóng'!L$3,FCSTSDV!$D$1:$L$1,0)),1)/'ống nhựa túi bóng'!$D96,0)</f>
        <v>33</v>
      </c>
      <c r="M96" s="92">
        <f t="array" ref="M96">IFERROR(ROUND(INDEX(FCSTSDV!$D$2:$L$2001,MATCH('ống nhựa túi bóng'!$C96,FCSTSDV!$C$2:$C$2001,0),MATCH('ống nhựa túi bóng'!M$3,FCSTSDV!$D$1:$L$1,0)),1)/'ống nhựa túi bóng'!$D96,0)</f>
        <v>33</v>
      </c>
      <c r="N96" s="92">
        <f t="array" ref="N96">IFERROR(ROUND(INDEX(FCSTSDV!$D$2:$L$2001,MATCH('ống nhựa túi bóng'!$C96,FCSTSDV!$C$2:$C$2001,0),MATCH('ống nhựa túi bóng'!N$3,FCSTSDV!$D$1:$L$1,0)),1)/'ống nhựa túi bóng'!$D96,0)</f>
        <v>213</v>
      </c>
      <c r="O96" s="92">
        <f t="array" ref="O96">IFERROR(ROUND(INDEX(FCSTSDV!$D$2:$L$2001,MATCH('ống nhựa túi bóng'!$C96,FCSTSDV!$C$2:$C$2001,0),MATCH('ống nhựa túi bóng'!O$3,FCSTSDV!$D$1:$L$1,0)),1)/'ống nhựa túi bóng'!$D96,0)</f>
        <v>210</v>
      </c>
      <c r="P96" s="92">
        <f t="array" ref="P96">IFERROR(ROUND(INDEX(FCSTSDV!$D$2:$L$2001,MATCH('ống nhựa túi bóng'!$C96,FCSTSDV!$C$2:$C$2001,0),MATCH('ống nhựa túi bóng'!P$3,FCSTSDV!$D$1:$L$1,0)),1)/'ống nhựa túi bóng'!$D96,0)</f>
        <v>120</v>
      </c>
      <c r="Q96" s="92">
        <f t="array" ref="Q96">IFERROR(ROUND(INDEX(FCSTSDV!$D$2:$L$2001,MATCH('ống nhựa túi bóng'!$C96,FCSTSDV!$C$2:$C$2001,0),MATCH('ống nhựa túi bóng'!Q$3,FCSTSDV!$D$1:$L$1,0)),1)/'ống nhựa túi bóng'!$D96,0)</f>
        <v>0</v>
      </c>
      <c r="R96" s="92">
        <f t="array" ref="R96">IFERROR(ROUND(INDEX(FCSTSDV!$D$2:$L$2001,MATCH('ống nhựa túi bóng'!$C96,FCSTSDV!$C$2:$C$2001,0),MATCH('ống nhựa túi bóng'!R$3,FCSTSDV!$D$1:$L$1,0)),1)/'ống nhựa túi bóng'!$D96,0)</f>
        <v>0</v>
      </c>
      <c r="S96" s="92">
        <f t="array" ref="S96">IFERROR(ROUND(INDEX(FCSTSDV!$D$2:$L$2001,MATCH('ống nhựa túi bóng'!$C96,FCSTSDV!$C$2:$C$2001,0),MATCH('ống nhựa túi bóng'!S$3,FCSTSDV!$D$1:$L$1,0)),1)/'ống nhựa túi bóng'!$D96,0)</f>
        <v>0</v>
      </c>
      <c r="T96" s="92">
        <f t="shared" si="1"/>
        <v>735</v>
      </c>
    </row>
    <row r="97" spans="1:20" ht="20.100000000000001" customHeight="1">
      <c r="A97" s="818"/>
      <c r="B97" s="1072"/>
      <c r="C97" s="49" t="s">
        <v>1232</v>
      </c>
      <c r="D97" s="49">
        <v>200</v>
      </c>
      <c r="E97" s="784"/>
      <c r="F97" s="784"/>
      <c r="G97" s="784"/>
      <c r="H97" s="92">
        <f t="array" ref="H97">IFERROR(ROUND(INDEX(FCSTSDV!$D$2:$L$2001,MATCH('ống nhựa túi bóng'!$C97,FCSTSDV!$C$2:$C$2001,0),MATCH('ống nhựa túi bóng'!H$3,FCSTSDV!$D$1:$L$1,0)),1)/'ống nhựa túi bóng'!$D97,0)</f>
        <v>0</v>
      </c>
      <c r="I97" s="92">
        <f t="array" ref="I97">IFERROR(ROUND(INDEX(FCSTSDV!$D$2:$L$2001,MATCH('ống nhựa túi bóng'!$C97,FCSTSDV!$C$2:$C$2001,0),MATCH('ống nhựa túi bóng'!I$3,FCSTSDV!$D$1:$L$1,0)),1)/'ống nhựa túi bóng'!$D97,0)</f>
        <v>0</v>
      </c>
      <c r="J97" s="92">
        <f t="array" ref="J97">IFERROR(ROUND(INDEX(FCSTSDV!$D$2:$L$2001,MATCH('ống nhựa túi bóng'!$C97,FCSTSDV!$C$2:$C$2001,0),MATCH('ống nhựa túi bóng'!J$3,FCSTSDV!$D$1:$L$1,0)),1)/'ống nhựa túi bóng'!$D97,0)</f>
        <v>0</v>
      </c>
      <c r="K97" s="92">
        <f t="array" ref="K97">IFERROR(ROUND(INDEX(FCSTSDV!$D$2:$L$2001,MATCH('ống nhựa túi bóng'!$C97,FCSTSDV!$C$2:$C$2001,0),MATCH('ống nhựa túi bóng'!K$3,FCSTSDV!$D$1:$L$1,0)),1)/'ống nhựa túi bóng'!$D97,0)</f>
        <v>0</v>
      </c>
      <c r="L97" s="92">
        <f t="array" ref="L97">IFERROR(ROUND(INDEX(FCSTSDV!$D$2:$L$2001,MATCH('ống nhựa túi bóng'!$C97,FCSTSDV!$C$2:$C$2001,0),MATCH('ống nhựa túi bóng'!L$3,FCSTSDV!$D$1:$L$1,0)),1)/'ống nhựa túi bóng'!$D97,0)</f>
        <v>0</v>
      </c>
      <c r="M97" s="92">
        <f t="array" ref="M97">IFERROR(ROUND(INDEX(FCSTSDV!$D$2:$L$2001,MATCH('ống nhựa túi bóng'!$C97,FCSTSDV!$C$2:$C$2001,0),MATCH('ống nhựa túi bóng'!M$3,FCSTSDV!$D$1:$L$1,0)),1)/'ống nhựa túi bóng'!$D97,0)</f>
        <v>0</v>
      </c>
      <c r="N97" s="92">
        <f t="array" ref="N97">IFERROR(ROUND(INDEX(FCSTSDV!$D$2:$L$2001,MATCH('ống nhựa túi bóng'!$C97,FCSTSDV!$C$2:$C$2001,0),MATCH('ống nhựa túi bóng'!N$3,FCSTSDV!$D$1:$L$1,0)),1)/'ống nhựa túi bóng'!$D97,0)</f>
        <v>0</v>
      </c>
      <c r="O97" s="92">
        <f t="array" ref="O97">IFERROR(ROUND(INDEX(FCSTSDV!$D$2:$L$2001,MATCH('ống nhựa túi bóng'!$C97,FCSTSDV!$C$2:$C$2001,0),MATCH('ống nhựa túi bóng'!O$3,FCSTSDV!$D$1:$L$1,0)),1)/'ống nhựa túi bóng'!$D97,0)</f>
        <v>0</v>
      </c>
      <c r="P97" s="92">
        <f t="array" ref="P97">IFERROR(ROUND(INDEX(FCSTSDV!$D$2:$L$2001,MATCH('ống nhựa túi bóng'!$C97,FCSTSDV!$C$2:$C$2001,0),MATCH('ống nhựa túi bóng'!P$3,FCSTSDV!$D$1:$L$1,0)),1)/'ống nhựa túi bóng'!$D97,0)</f>
        <v>0</v>
      </c>
      <c r="Q97" s="92">
        <f t="array" ref="Q97">IFERROR(ROUND(INDEX(FCSTSDV!$D$2:$L$2001,MATCH('ống nhựa túi bóng'!$C97,FCSTSDV!$C$2:$C$2001,0),MATCH('ống nhựa túi bóng'!Q$3,FCSTSDV!$D$1:$L$1,0)),1)/'ống nhựa túi bóng'!$D97,0)</f>
        <v>0</v>
      </c>
      <c r="R97" s="92">
        <f t="array" ref="R97">IFERROR(ROUND(INDEX(FCSTSDV!$D$2:$L$2001,MATCH('ống nhựa túi bóng'!$C97,FCSTSDV!$C$2:$C$2001,0),MATCH('ống nhựa túi bóng'!R$3,FCSTSDV!$D$1:$L$1,0)),1)/'ống nhựa túi bóng'!$D97,0)</f>
        <v>0</v>
      </c>
      <c r="S97" s="92">
        <f t="array" ref="S97">IFERROR(ROUND(INDEX(FCSTSDV!$D$2:$L$2001,MATCH('ống nhựa túi bóng'!$C97,FCSTSDV!$C$2:$C$2001,0),MATCH('ống nhựa túi bóng'!S$3,FCSTSDV!$D$1:$L$1,0)),1)/'ống nhựa túi bóng'!$D97,0)</f>
        <v>0</v>
      </c>
      <c r="T97" s="92">
        <f t="shared" si="1"/>
        <v>0</v>
      </c>
    </row>
    <row r="98" spans="1:20" ht="20.100000000000001" customHeight="1">
      <c r="A98" s="818"/>
      <c r="B98" s="1072"/>
      <c r="C98" s="69" t="s">
        <v>1233</v>
      </c>
      <c r="D98" s="49">
        <v>100</v>
      </c>
      <c r="E98" s="784"/>
      <c r="F98" s="784"/>
      <c r="G98" s="784"/>
      <c r="H98" s="92">
        <f t="array" ref="H98">IFERROR(ROUND(INDEX(FCSTSDV!$D$2:$L$2001,MATCH('ống nhựa túi bóng'!$C98,FCSTSDV!$C$2:$C$2001,0),MATCH('ống nhựa túi bóng'!H$3,FCSTSDV!$D$1:$L$1,0)),1)/'ống nhựa túi bóng'!$D98,0)</f>
        <v>0</v>
      </c>
      <c r="I98" s="92">
        <f t="array" ref="I98">IFERROR(ROUND(INDEX(FCSTSDV!$D$2:$L$2001,MATCH('ống nhựa túi bóng'!$C98,FCSTSDV!$C$2:$C$2001,0),MATCH('ống nhựa túi bóng'!I$3,FCSTSDV!$D$1:$L$1,0)),1)/'ống nhựa túi bóng'!$D98,0)</f>
        <v>0</v>
      </c>
      <c r="J98" s="92">
        <f t="array" ref="J98">IFERROR(ROUND(INDEX(FCSTSDV!$D$2:$L$2001,MATCH('ống nhựa túi bóng'!$C98,FCSTSDV!$C$2:$C$2001,0),MATCH('ống nhựa túi bóng'!J$3,FCSTSDV!$D$1:$L$1,0)),1)/'ống nhựa túi bóng'!$D98,0)</f>
        <v>0</v>
      </c>
      <c r="K98" s="92">
        <f t="array" ref="K98">IFERROR(ROUND(INDEX(FCSTSDV!$D$2:$L$2001,MATCH('ống nhựa túi bóng'!$C98,FCSTSDV!$C$2:$C$2001,0),MATCH('ống nhựa túi bóng'!K$3,FCSTSDV!$D$1:$L$1,0)),1)/'ống nhựa túi bóng'!$D98,0)</f>
        <v>0</v>
      </c>
      <c r="L98" s="92">
        <f t="array" ref="L98">IFERROR(ROUND(INDEX(FCSTSDV!$D$2:$L$2001,MATCH('ống nhựa túi bóng'!$C98,FCSTSDV!$C$2:$C$2001,0),MATCH('ống nhựa túi bóng'!L$3,FCSTSDV!$D$1:$L$1,0)),1)/'ống nhựa túi bóng'!$D98,0)</f>
        <v>0</v>
      </c>
      <c r="M98" s="92">
        <f t="array" ref="M98">IFERROR(ROUND(INDEX(FCSTSDV!$D$2:$L$2001,MATCH('ống nhựa túi bóng'!$C98,FCSTSDV!$C$2:$C$2001,0),MATCH('ống nhựa túi bóng'!M$3,FCSTSDV!$D$1:$L$1,0)),1)/'ống nhựa túi bóng'!$D98,0)</f>
        <v>0</v>
      </c>
      <c r="N98" s="92">
        <f t="array" ref="N98">IFERROR(ROUND(INDEX(FCSTSDV!$D$2:$L$2001,MATCH('ống nhựa túi bóng'!$C98,FCSTSDV!$C$2:$C$2001,0),MATCH('ống nhựa túi bóng'!N$3,FCSTSDV!$D$1:$L$1,0)),1)/'ống nhựa túi bóng'!$D98,0)</f>
        <v>0</v>
      </c>
      <c r="O98" s="92">
        <f t="array" ref="O98">IFERROR(ROUND(INDEX(FCSTSDV!$D$2:$L$2001,MATCH('ống nhựa túi bóng'!$C98,FCSTSDV!$C$2:$C$2001,0),MATCH('ống nhựa túi bóng'!O$3,FCSTSDV!$D$1:$L$1,0)),1)/'ống nhựa túi bóng'!$D98,0)</f>
        <v>0</v>
      </c>
      <c r="P98" s="92">
        <f t="array" ref="P98">IFERROR(ROUND(INDEX(FCSTSDV!$D$2:$L$2001,MATCH('ống nhựa túi bóng'!$C98,FCSTSDV!$C$2:$C$2001,0),MATCH('ống nhựa túi bóng'!P$3,FCSTSDV!$D$1:$L$1,0)),1)/'ống nhựa túi bóng'!$D98,0)</f>
        <v>0</v>
      </c>
      <c r="Q98" s="92">
        <f t="array" ref="Q98">IFERROR(ROUND(INDEX(FCSTSDV!$D$2:$L$2001,MATCH('ống nhựa túi bóng'!$C98,FCSTSDV!$C$2:$C$2001,0),MATCH('ống nhựa túi bóng'!Q$3,FCSTSDV!$D$1:$L$1,0)),1)/'ống nhựa túi bóng'!$D98,0)</f>
        <v>0</v>
      </c>
      <c r="R98" s="92">
        <f t="array" ref="R98">IFERROR(ROUND(INDEX(FCSTSDV!$D$2:$L$2001,MATCH('ống nhựa túi bóng'!$C98,FCSTSDV!$C$2:$C$2001,0),MATCH('ống nhựa túi bóng'!R$3,FCSTSDV!$D$1:$L$1,0)),1)/'ống nhựa túi bóng'!$D98,0)</f>
        <v>0</v>
      </c>
      <c r="S98" s="92">
        <f t="array" ref="S98">IFERROR(ROUND(INDEX(FCSTSDV!$D$2:$L$2001,MATCH('ống nhựa túi bóng'!$C98,FCSTSDV!$C$2:$C$2001,0),MATCH('ống nhựa túi bóng'!S$3,FCSTSDV!$D$1:$L$1,0)),1)/'ống nhựa túi bóng'!$D98,0)</f>
        <v>0</v>
      </c>
      <c r="T98" s="92">
        <f t="shared" si="1"/>
        <v>0</v>
      </c>
    </row>
    <row r="99" spans="1:20" ht="20.100000000000001" customHeight="1">
      <c r="A99" s="818"/>
      <c r="B99" s="1072"/>
      <c r="C99" s="432" t="s">
        <v>1234</v>
      </c>
      <c r="D99" s="49">
        <v>100</v>
      </c>
      <c r="E99" s="784"/>
      <c r="F99" s="784"/>
      <c r="G99" s="784"/>
      <c r="H99" s="92">
        <f t="array" ref="H99">IFERROR(ROUND(INDEX(FCSTSDV!$D$2:$L$2001,MATCH('ống nhựa túi bóng'!$C99,FCSTSDV!$C$2:$C$2001,0),MATCH('ống nhựa túi bóng'!H$3,FCSTSDV!$D$1:$L$1,0)),1)/'ống nhựa túi bóng'!$D99,0)</f>
        <v>0</v>
      </c>
      <c r="I99" s="92">
        <f t="array" ref="I99">IFERROR(ROUND(INDEX(FCSTSDV!$D$2:$L$2001,MATCH('ống nhựa túi bóng'!$C99,FCSTSDV!$C$2:$C$2001,0),MATCH('ống nhựa túi bóng'!I$3,FCSTSDV!$D$1:$L$1,0)),1)/'ống nhựa túi bóng'!$D99,0)</f>
        <v>0</v>
      </c>
      <c r="J99" s="92">
        <f t="array" ref="J99">IFERROR(ROUND(INDEX(FCSTSDV!$D$2:$L$2001,MATCH('ống nhựa túi bóng'!$C99,FCSTSDV!$C$2:$C$2001,0),MATCH('ống nhựa túi bóng'!J$3,FCSTSDV!$D$1:$L$1,0)),1)/'ống nhựa túi bóng'!$D99,0)</f>
        <v>0</v>
      </c>
      <c r="K99" s="92">
        <f t="array" ref="K99">IFERROR(ROUND(INDEX(FCSTSDV!$D$2:$L$2001,MATCH('ống nhựa túi bóng'!$C99,FCSTSDV!$C$2:$C$2001,0),MATCH('ống nhựa túi bóng'!K$3,FCSTSDV!$D$1:$L$1,0)),1)/'ống nhựa túi bóng'!$D99,0)</f>
        <v>0</v>
      </c>
      <c r="L99" s="92">
        <f t="array" ref="L99">IFERROR(ROUND(INDEX(FCSTSDV!$D$2:$L$2001,MATCH('ống nhựa túi bóng'!$C99,FCSTSDV!$C$2:$C$2001,0),MATCH('ống nhựa túi bóng'!L$3,FCSTSDV!$D$1:$L$1,0)),1)/'ống nhựa túi bóng'!$D99,0)</f>
        <v>0</v>
      </c>
      <c r="M99" s="92">
        <f t="array" ref="M99">IFERROR(ROUND(INDEX(FCSTSDV!$D$2:$L$2001,MATCH('ống nhựa túi bóng'!$C99,FCSTSDV!$C$2:$C$2001,0),MATCH('ống nhựa túi bóng'!M$3,FCSTSDV!$D$1:$L$1,0)),1)/'ống nhựa túi bóng'!$D99,0)</f>
        <v>0</v>
      </c>
      <c r="N99" s="92">
        <f t="array" ref="N99">IFERROR(ROUND(INDEX(FCSTSDV!$D$2:$L$2001,MATCH('ống nhựa túi bóng'!$C99,FCSTSDV!$C$2:$C$2001,0),MATCH('ống nhựa túi bóng'!N$3,FCSTSDV!$D$1:$L$1,0)),1)/'ống nhựa túi bóng'!$D99,0)</f>
        <v>0</v>
      </c>
      <c r="O99" s="92">
        <f t="array" ref="O99">IFERROR(ROUND(INDEX(FCSTSDV!$D$2:$L$2001,MATCH('ống nhựa túi bóng'!$C99,FCSTSDV!$C$2:$C$2001,0),MATCH('ống nhựa túi bóng'!O$3,FCSTSDV!$D$1:$L$1,0)),1)/'ống nhựa túi bóng'!$D99,0)</f>
        <v>0</v>
      </c>
      <c r="P99" s="92">
        <f t="array" ref="P99">IFERROR(ROUND(INDEX(FCSTSDV!$D$2:$L$2001,MATCH('ống nhựa túi bóng'!$C99,FCSTSDV!$C$2:$C$2001,0),MATCH('ống nhựa túi bóng'!P$3,FCSTSDV!$D$1:$L$1,0)),1)/'ống nhựa túi bóng'!$D99,0)</f>
        <v>0</v>
      </c>
      <c r="Q99" s="92">
        <f t="array" ref="Q99">IFERROR(ROUND(INDEX(FCSTSDV!$D$2:$L$2001,MATCH('ống nhựa túi bóng'!$C99,FCSTSDV!$C$2:$C$2001,0),MATCH('ống nhựa túi bóng'!Q$3,FCSTSDV!$D$1:$L$1,0)),1)/'ống nhựa túi bóng'!$D99,0)</f>
        <v>0</v>
      </c>
      <c r="R99" s="92">
        <f t="array" ref="R99">IFERROR(ROUND(INDEX(FCSTSDV!$D$2:$L$2001,MATCH('ống nhựa túi bóng'!$C99,FCSTSDV!$C$2:$C$2001,0),MATCH('ống nhựa túi bóng'!R$3,FCSTSDV!$D$1:$L$1,0)),1)/'ống nhựa túi bóng'!$D99,0)</f>
        <v>0</v>
      </c>
      <c r="S99" s="92">
        <f t="array" ref="S99">IFERROR(ROUND(INDEX(FCSTSDV!$D$2:$L$2001,MATCH('ống nhựa túi bóng'!$C99,FCSTSDV!$C$2:$C$2001,0),MATCH('ống nhựa túi bóng'!S$3,FCSTSDV!$D$1:$L$1,0)),1)/'ống nhựa túi bóng'!$D99,0)</f>
        <v>0</v>
      </c>
      <c r="T99" s="92">
        <f t="shared" si="1"/>
        <v>0</v>
      </c>
    </row>
    <row r="100" spans="1:20" ht="20.100000000000001" customHeight="1">
      <c r="A100" s="818"/>
      <c r="B100" s="1072"/>
      <c r="C100" s="432" t="s">
        <v>1235</v>
      </c>
      <c r="D100" s="49">
        <v>1000</v>
      </c>
      <c r="E100" s="784"/>
      <c r="F100" s="784"/>
      <c r="G100" s="784"/>
      <c r="H100" s="92">
        <f t="array" ref="H100">IFERROR(ROUND(INDEX(FCSTSDV!$D$2:$L$2001,MATCH('ống nhựa túi bóng'!$C100,FCSTSDV!$C$2:$C$2001,0),MATCH('ống nhựa túi bóng'!H$3,FCSTSDV!$D$1:$L$1,0)),1)/'ống nhựa túi bóng'!$D100,0)</f>
        <v>0</v>
      </c>
      <c r="I100" s="92">
        <f t="array" ref="I100">IFERROR(ROUND(INDEX(FCSTSDV!$D$2:$L$2001,MATCH('ống nhựa túi bóng'!$C100,FCSTSDV!$C$2:$C$2001,0),MATCH('ống nhựa túi bóng'!I$3,FCSTSDV!$D$1:$L$1,0)),1)/'ống nhựa túi bóng'!$D100,0)</f>
        <v>0</v>
      </c>
      <c r="J100" s="92">
        <f t="array" ref="J100">IFERROR(ROUND(INDEX(FCSTSDV!$D$2:$L$2001,MATCH('ống nhựa túi bóng'!$C100,FCSTSDV!$C$2:$C$2001,0),MATCH('ống nhựa túi bóng'!J$3,FCSTSDV!$D$1:$L$1,0)),1)/'ống nhựa túi bóng'!$D100,0)</f>
        <v>0</v>
      </c>
      <c r="K100" s="92">
        <f t="array" ref="K100">IFERROR(ROUND(INDEX(FCSTSDV!$D$2:$L$2001,MATCH('ống nhựa túi bóng'!$C100,FCSTSDV!$C$2:$C$2001,0),MATCH('ống nhựa túi bóng'!K$3,FCSTSDV!$D$1:$L$1,0)),1)/'ống nhựa túi bóng'!$D100,0)</f>
        <v>0</v>
      </c>
      <c r="L100" s="92">
        <f t="array" ref="L100">IFERROR(ROUND(INDEX(FCSTSDV!$D$2:$L$2001,MATCH('ống nhựa túi bóng'!$C100,FCSTSDV!$C$2:$C$2001,0),MATCH('ống nhựa túi bóng'!L$3,FCSTSDV!$D$1:$L$1,0)),1)/'ống nhựa túi bóng'!$D100,0)</f>
        <v>0</v>
      </c>
      <c r="M100" s="92">
        <f t="array" ref="M100">IFERROR(ROUND(INDEX(FCSTSDV!$D$2:$L$2001,MATCH('ống nhựa túi bóng'!$C100,FCSTSDV!$C$2:$C$2001,0),MATCH('ống nhựa túi bóng'!M$3,FCSTSDV!$D$1:$L$1,0)),1)/'ống nhựa túi bóng'!$D100,0)</f>
        <v>0</v>
      </c>
      <c r="N100" s="92">
        <f t="array" ref="N100">IFERROR(ROUND(INDEX(FCSTSDV!$D$2:$L$2001,MATCH('ống nhựa túi bóng'!$C100,FCSTSDV!$C$2:$C$2001,0),MATCH('ống nhựa túi bóng'!N$3,FCSTSDV!$D$1:$L$1,0)),1)/'ống nhựa túi bóng'!$D100,0)</f>
        <v>0</v>
      </c>
      <c r="O100" s="92">
        <f t="array" ref="O100">IFERROR(ROUND(INDEX(FCSTSDV!$D$2:$L$2001,MATCH('ống nhựa túi bóng'!$C100,FCSTSDV!$C$2:$C$2001,0),MATCH('ống nhựa túi bóng'!O$3,FCSTSDV!$D$1:$L$1,0)),1)/'ống nhựa túi bóng'!$D100,0)</f>
        <v>0</v>
      </c>
      <c r="P100" s="92">
        <f t="array" ref="P100">IFERROR(ROUND(INDEX(FCSTSDV!$D$2:$L$2001,MATCH('ống nhựa túi bóng'!$C100,FCSTSDV!$C$2:$C$2001,0),MATCH('ống nhựa túi bóng'!P$3,FCSTSDV!$D$1:$L$1,0)),1)/'ống nhựa túi bóng'!$D100,0)</f>
        <v>0</v>
      </c>
      <c r="Q100" s="92">
        <f t="array" ref="Q100">IFERROR(ROUND(INDEX(FCSTSDV!$D$2:$L$2001,MATCH('ống nhựa túi bóng'!$C100,FCSTSDV!$C$2:$C$2001,0),MATCH('ống nhựa túi bóng'!Q$3,FCSTSDV!$D$1:$L$1,0)),1)/'ống nhựa túi bóng'!$D100,0)</f>
        <v>0</v>
      </c>
      <c r="R100" s="92">
        <f t="array" ref="R100">IFERROR(ROUND(INDEX(FCSTSDV!$D$2:$L$2001,MATCH('ống nhựa túi bóng'!$C100,FCSTSDV!$C$2:$C$2001,0),MATCH('ống nhựa túi bóng'!R$3,FCSTSDV!$D$1:$L$1,0)),1)/'ống nhựa túi bóng'!$D100,0)</f>
        <v>0</v>
      </c>
      <c r="S100" s="92">
        <f t="array" ref="S100">IFERROR(ROUND(INDEX(FCSTSDV!$D$2:$L$2001,MATCH('ống nhựa túi bóng'!$C100,FCSTSDV!$C$2:$C$2001,0),MATCH('ống nhựa túi bóng'!S$3,FCSTSDV!$D$1:$L$1,0)),1)/'ống nhựa túi bóng'!$D100,0)</f>
        <v>0</v>
      </c>
      <c r="T100" s="92">
        <f t="shared" si="1"/>
        <v>0</v>
      </c>
    </row>
    <row r="101" spans="1:20" ht="20.100000000000001" hidden="1" customHeight="1">
      <c r="A101" s="818"/>
      <c r="B101" s="1072"/>
      <c r="C101" s="69" t="s">
        <v>692</v>
      </c>
      <c r="D101" s="49">
        <v>2500</v>
      </c>
      <c r="E101" s="784"/>
      <c r="F101" s="784"/>
      <c r="G101" s="784"/>
      <c r="H101" s="92">
        <f t="array" ref="H101">IFERROR(ROUND(INDEX(FCSTSDV!$D$2:$L$2001,MATCH('ống nhựa túi bóng'!$C101,FCSTSDV!$C$2:$C$2001,0),MATCH('ống nhựa túi bóng'!H$3,FCSTSDV!$D$1:$L$1,0)),1)/'ống nhựa túi bóng'!$D101,0)</f>
        <v>6</v>
      </c>
      <c r="I101" s="92">
        <f t="array" ref="I101">IFERROR(ROUND(INDEX(FCSTSDV!$D$2:$L$2001,MATCH('ống nhựa túi bóng'!$C101,FCSTSDV!$C$2:$C$2001,0),MATCH('ống nhựa túi bóng'!I$3,FCSTSDV!$D$1:$L$1,0)),1)/'ống nhựa túi bóng'!$D101,0)</f>
        <v>6</v>
      </c>
      <c r="J101" s="92">
        <f t="array" ref="J101">IFERROR(ROUND(INDEX(FCSTSDV!$D$2:$L$2001,MATCH('ống nhựa túi bóng'!$C101,FCSTSDV!$C$2:$C$2001,0),MATCH('ống nhựa túi bóng'!J$3,FCSTSDV!$D$1:$L$1,0)),1)/'ống nhựa túi bóng'!$D101,0)</f>
        <v>6</v>
      </c>
      <c r="K101" s="92">
        <f t="array" ref="K101">IFERROR(ROUND(INDEX(FCSTSDV!$D$2:$L$2001,MATCH('ống nhựa túi bóng'!$C101,FCSTSDV!$C$2:$C$2001,0),MATCH('ống nhựa túi bóng'!K$3,FCSTSDV!$D$1:$L$1,0)),1)/'ống nhựa túi bóng'!$D101,0)</f>
        <v>6</v>
      </c>
      <c r="L101" s="92">
        <f t="array" ref="L101">IFERROR(ROUND(INDEX(FCSTSDV!$D$2:$L$2001,MATCH('ống nhựa túi bóng'!$C101,FCSTSDV!$C$2:$C$2001,0),MATCH('ống nhựa túi bóng'!L$3,FCSTSDV!$D$1:$L$1,0)),1)/'ống nhựa túi bóng'!$D101,0)</f>
        <v>6</v>
      </c>
      <c r="M101" s="92">
        <f t="array" ref="M101">IFERROR(ROUND(INDEX(FCSTSDV!$D$2:$L$2001,MATCH('ống nhựa túi bóng'!$C101,FCSTSDV!$C$2:$C$2001,0),MATCH('ống nhựa túi bóng'!M$3,FCSTSDV!$D$1:$L$1,0)),1)/'ống nhựa túi bóng'!$D101,0)</f>
        <v>6</v>
      </c>
      <c r="N101" s="92">
        <f t="array" ref="N101">IFERROR(ROUND(INDEX(FCSTSDV!$D$2:$L$2001,MATCH('ống nhựa túi bóng'!$C101,FCSTSDV!$C$2:$C$2001,0),MATCH('ống nhựa túi bóng'!N$3,FCSTSDV!$D$1:$L$1,0)),1)/'ống nhựa túi bóng'!$D101,0)</f>
        <v>40.799999999999997</v>
      </c>
      <c r="O101" s="92">
        <f t="array" ref="O101">IFERROR(ROUND(INDEX(FCSTSDV!$D$2:$L$2001,MATCH('ống nhựa túi bóng'!$C101,FCSTSDV!$C$2:$C$2001,0),MATCH('ống nhựa túi bóng'!O$3,FCSTSDV!$D$1:$L$1,0)),1)/'ống nhựa túi bóng'!$D101,0)</f>
        <v>33.6</v>
      </c>
      <c r="P101" s="92">
        <f t="array" ref="P101">IFERROR(ROUND(INDEX(FCSTSDV!$D$2:$L$2001,MATCH('ống nhựa túi bóng'!$C101,FCSTSDV!$C$2:$C$2001,0),MATCH('ống nhựa túi bóng'!P$3,FCSTSDV!$D$1:$L$1,0)),1)/'ống nhựa túi bóng'!$D101,0)</f>
        <v>19.2</v>
      </c>
      <c r="Q101" s="92">
        <f t="array" ref="Q101">IFERROR(ROUND(INDEX(FCSTSDV!$D$2:$L$2001,MATCH('ống nhựa túi bóng'!$C101,FCSTSDV!$C$2:$C$2001,0),MATCH('ống nhựa túi bóng'!Q$3,FCSTSDV!$D$1:$L$1,0)),1)/'ống nhựa túi bóng'!$D101,0)</f>
        <v>0</v>
      </c>
      <c r="R101" s="92">
        <f t="array" ref="R101">IFERROR(ROUND(INDEX(FCSTSDV!$D$2:$L$2001,MATCH('ống nhựa túi bóng'!$C101,FCSTSDV!$C$2:$C$2001,0),MATCH('ống nhựa túi bóng'!R$3,FCSTSDV!$D$1:$L$1,0)),1)/'ống nhựa túi bóng'!$D101,0)</f>
        <v>0</v>
      </c>
      <c r="S101" s="92">
        <f t="array" ref="S101">IFERROR(ROUND(INDEX(FCSTSDV!$D$2:$L$2001,MATCH('ống nhựa túi bóng'!$C101,FCSTSDV!$C$2:$C$2001,0),MATCH('ống nhựa túi bóng'!S$3,FCSTSDV!$D$1:$L$1,0)),1)/'ống nhựa túi bóng'!$D101,0)</f>
        <v>0</v>
      </c>
      <c r="T101" s="92">
        <f t="shared" si="1"/>
        <v>129.6</v>
      </c>
    </row>
    <row r="102" spans="1:20" ht="18" customHeight="1">
      <c r="A102" s="818"/>
      <c r="B102" s="1072"/>
      <c r="C102" s="49" t="s">
        <v>1236</v>
      </c>
      <c r="D102" s="49">
        <v>1000</v>
      </c>
      <c r="E102" s="784"/>
      <c r="F102" s="784"/>
      <c r="G102" s="784"/>
      <c r="H102" s="92">
        <f t="array" ref="H102">IFERROR(ROUND(INDEX(FCSTSDV!$D$2:$L$2001,MATCH('ống nhựa túi bóng'!$C102,FCSTSDV!$C$2:$C$2001,0),MATCH('ống nhựa túi bóng'!H$3,FCSTSDV!$D$1:$L$1,0)),1)/'ống nhựa túi bóng'!$D102,0)</f>
        <v>0</v>
      </c>
      <c r="I102" s="92">
        <f t="array" ref="I102">IFERROR(ROUND(INDEX(FCSTSDV!$D$2:$L$2001,MATCH('ống nhựa túi bóng'!$C102,FCSTSDV!$C$2:$C$2001,0),MATCH('ống nhựa túi bóng'!I$3,FCSTSDV!$D$1:$L$1,0)),1)/'ống nhựa túi bóng'!$D102,0)</f>
        <v>0</v>
      </c>
      <c r="J102" s="92">
        <f t="array" ref="J102">IFERROR(ROUND(INDEX(FCSTSDV!$D$2:$L$2001,MATCH('ống nhựa túi bóng'!$C102,FCSTSDV!$C$2:$C$2001,0),MATCH('ống nhựa túi bóng'!J$3,FCSTSDV!$D$1:$L$1,0)),1)/'ống nhựa túi bóng'!$D102,0)</f>
        <v>0</v>
      </c>
      <c r="K102" s="92">
        <f t="array" ref="K102">IFERROR(ROUND(INDEX(FCSTSDV!$D$2:$L$2001,MATCH('ống nhựa túi bóng'!$C102,FCSTSDV!$C$2:$C$2001,0),MATCH('ống nhựa túi bóng'!K$3,FCSTSDV!$D$1:$L$1,0)),1)/'ống nhựa túi bóng'!$D102,0)</f>
        <v>0</v>
      </c>
      <c r="L102" s="92">
        <f t="array" ref="L102">IFERROR(ROUND(INDEX(FCSTSDV!$D$2:$L$2001,MATCH('ống nhựa túi bóng'!$C102,FCSTSDV!$C$2:$C$2001,0),MATCH('ống nhựa túi bóng'!L$3,FCSTSDV!$D$1:$L$1,0)),1)/'ống nhựa túi bóng'!$D102,0)</f>
        <v>0</v>
      </c>
      <c r="M102" s="92">
        <f t="array" ref="M102">IFERROR(ROUND(INDEX(FCSTSDV!$D$2:$L$2001,MATCH('ống nhựa túi bóng'!$C102,FCSTSDV!$C$2:$C$2001,0),MATCH('ống nhựa túi bóng'!M$3,FCSTSDV!$D$1:$L$1,0)),1)/'ống nhựa túi bóng'!$D102,0)</f>
        <v>0</v>
      </c>
      <c r="N102" s="92">
        <f t="array" ref="N102">IFERROR(ROUND(INDEX(FCSTSDV!$D$2:$L$2001,MATCH('ống nhựa túi bóng'!$C102,FCSTSDV!$C$2:$C$2001,0),MATCH('ống nhựa túi bóng'!N$3,FCSTSDV!$D$1:$L$1,0)),1)/'ống nhựa túi bóng'!$D102,0)</f>
        <v>0</v>
      </c>
      <c r="O102" s="92">
        <f t="array" ref="O102">IFERROR(ROUND(INDEX(FCSTSDV!$D$2:$L$2001,MATCH('ống nhựa túi bóng'!$C102,FCSTSDV!$C$2:$C$2001,0),MATCH('ống nhựa túi bóng'!O$3,FCSTSDV!$D$1:$L$1,0)),1)/'ống nhựa túi bóng'!$D102,0)</f>
        <v>0</v>
      </c>
      <c r="P102" s="92">
        <f t="array" ref="P102">IFERROR(ROUND(INDEX(FCSTSDV!$D$2:$L$2001,MATCH('ống nhựa túi bóng'!$C102,FCSTSDV!$C$2:$C$2001,0),MATCH('ống nhựa túi bóng'!P$3,FCSTSDV!$D$1:$L$1,0)),1)/'ống nhựa túi bóng'!$D102,0)</f>
        <v>0</v>
      </c>
      <c r="Q102" s="92">
        <f t="array" ref="Q102">IFERROR(ROUND(INDEX(FCSTSDV!$D$2:$L$2001,MATCH('ống nhựa túi bóng'!$C102,FCSTSDV!$C$2:$C$2001,0),MATCH('ống nhựa túi bóng'!Q$3,FCSTSDV!$D$1:$L$1,0)),1)/'ống nhựa túi bóng'!$D102,0)</f>
        <v>0</v>
      </c>
      <c r="R102" s="92">
        <f t="array" ref="R102">IFERROR(ROUND(INDEX(FCSTSDV!$D$2:$L$2001,MATCH('ống nhựa túi bóng'!$C102,FCSTSDV!$C$2:$C$2001,0),MATCH('ống nhựa túi bóng'!R$3,FCSTSDV!$D$1:$L$1,0)),1)/'ống nhựa túi bóng'!$D102,0)</f>
        <v>0</v>
      </c>
      <c r="S102" s="92">
        <f t="array" ref="S102">IFERROR(ROUND(INDEX(FCSTSDV!$D$2:$L$2001,MATCH('ống nhựa túi bóng'!$C102,FCSTSDV!$C$2:$C$2001,0),MATCH('ống nhựa túi bóng'!S$3,FCSTSDV!$D$1:$L$1,0)),1)/'ống nhựa túi bóng'!$D102,0)</f>
        <v>0</v>
      </c>
      <c r="T102" s="92">
        <f t="shared" si="1"/>
        <v>0</v>
      </c>
    </row>
    <row r="103" spans="1:20" ht="18.75" customHeight="1">
      <c r="A103" s="818"/>
      <c r="B103" s="1072"/>
      <c r="C103" s="49" t="s">
        <v>1237</v>
      </c>
      <c r="D103" s="49">
        <v>2000</v>
      </c>
      <c r="E103" s="784"/>
      <c r="F103" s="784"/>
      <c r="G103" s="784"/>
      <c r="H103" s="92">
        <f t="array" ref="H103">IFERROR(ROUND(INDEX(FCSTSDV!$D$2:$L$2001,MATCH('ống nhựa túi bóng'!$C103,FCSTSDV!$C$2:$C$2001,0),MATCH('ống nhựa túi bóng'!H$3,FCSTSDV!$D$1:$L$1,0)),1)/'ống nhựa túi bóng'!$D103,0)</f>
        <v>0</v>
      </c>
      <c r="I103" s="92">
        <f t="array" ref="I103">IFERROR(ROUND(INDEX(FCSTSDV!$D$2:$L$2001,MATCH('ống nhựa túi bóng'!$C103,FCSTSDV!$C$2:$C$2001,0),MATCH('ống nhựa túi bóng'!I$3,FCSTSDV!$D$1:$L$1,0)),1)/'ống nhựa túi bóng'!$D103,0)</f>
        <v>0</v>
      </c>
      <c r="J103" s="92">
        <f t="array" ref="J103">IFERROR(ROUND(INDEX(FCSTSDV!$D$2:$L$2001,MATCH('ống nhựa túi bóng'!$C103,FCSTSDV!$C$2:$C$2001,0),MATCH('ống nhựa túi bóng'!J$3,FCSTSDV!$D$1:$L$1,0)),1)/'ống nhựa túi bóng'!$D103,0)</f>
        <v>0</v>
      </c>
      <c r="K103" s="92">
        <f t="array" ref="K103">IFERROR(ROUND(INDEX(FCSTSDV!$D$2:$L$2001,MATCH('ống nhựa túi bóng'!$C103,FCSTSDV!$C$2:$C$2001,0),MATCH('ống nhựa túi bóng'!K$3,FCSTSDV!$D$1:$L$1,0)),1)/'ống nhựa túi bóng'!$D103,0)</f>
        <v>0</v>
      </c>
      <c r="L103" s="92">
        <f t="array" ref="L103">IFERROR(ROUND(INDEX(FCSTSDV!$D$2:$L$2001,MATCH('ống nhựa túi bóng'!$C103,FCSTSDV!$C$2:$C$2001,0),MATCH('ống nhựa túi bóng'!L$3,FCSTSDV!$D$1:$L$1,0)),1)/'ống nhựa túi bóng'!$D103,0)</f>
        <v>0</v>
      </c>
      <c r="M103" s="92">
        <f t="array" ref="M103">IFERROR(ROUND(INDEX(FCSTSDV!$D$2:$L$2001,MATCH('ống nhựa túi bóng'!$C103,FCSTSDV!$C$2:$C$2001,0),MATCH('ống nhựa túi bóng'!M$3,FCSTSDV!$D$1:$L$1,0)),1)/'ống nhựa túi bóng'!$D103,0)</f>
        <v>0</v>
      </c>
      <c r="N103" s="92">
        <f t="array" ref="N103">IFERROR(ROUND(INDEX(FCSTSDV!$D$2:$L$2001,MATCH('ống nhựa túi bóng'!$C103,FCSTSDV!$C$2:$C$2001,0),MATCH('ống nhựa túi bóng'!N$3,FCSTSDV!$D$1:$L$1,0)),1)/'ống nhựa túi bóng'!$D103,0)</f>
        <v>0</v>
      </c>
      <c r="O103" s="92">
        <f t="array" ref="O103">IFERROR(ROUND(INDEX(FCSTSDV!$D$2:$L$2001,MATCH('ống nhựa túi bóng'!$C103,FCSTSDV!$C$2:$C$2001,0),MATCH('ống nhựa túi bóng'!O$3,FCSTSDV!$D$1:$L$1,0)),1)/'ống nhựa túi bóng'!$D103,0)</f>
        <v>0</v>
      </c>
      <c r="P103" s="92">
        <f t="array" ref="P103">IFERROR(ROUND(INDEX(FCSTSDV!$D$2:$L$2001,MATCH('ống nhựa túi bóng'!$C103,FCSTSDV!$C$2:$C$2001,0),MATCH('ống nhựa túi bóng'!P$3,FCSTSDV!$D$1:$L$1,0)),1)/'ống nhựa túi bóng'!$D103,0)</f>
        <v>0</v>
      </c>
      <c r="Q103" s="92">
        <f t="array" ref="Q103">IFERROR(ROUND(INDEX(FCSTSDV!$D$2:$L$2001,MATCH('ống nhựa túi bóng'!$C103,FCSTSDV!$C$2:$C$2001,0),MATCH('ống nhựa túi bóng'!Q$3,FCSTSDV!$D$1:$L$1,0)),1)/'ống nhựa túi bóng'!$D103,0)</f>
        <v>0</v>
      </c>
      <c r="R103" s="92">
        <f t="array" ref="R103">IFERROR(ROUND(INDEX(FCSTSDV!$D$2:$L$2001,MATCH('ống nhựa túi bóng'!$C103,FCSTSDV!$C$2:$C$2001,0),MATCH('ống nhựa túi bóng'!R$3,FCSTSDV!$D$1:$L$1,0)),1)/'ống nhựa túi bóng'!$D103,0)</f>
        <v>0</v>
      </c>
      <c r="S103" s="92">
        <f t="array" ref="S103">IFERROR(ROUND(INDEX(FCSTSDV!$D$2:$L$2001,MATCH('ống nhựa túi bóng'!$C103,FCSTSDV!$C$2:$C$2001,0),MATCH('ống nhựa túi bóng'!S$3,FCSTSDV!$D$1:$L$1,0)),1)/'ống nhựa túi bóng'!$D103,0)</f>
        <v>0</v>
      </c>
      <c r="T103" s="92">
        <f t="shared" si="1"/>
        <v>0</v>
      </c>
    </row>
    <row r="104" spans="1:20" ht="19.5" customHeight="1">
      <c r="A104" s="818"/>
      <c r="B104" s="1072"/>
      <c r="C104" s="49" t="s">
        <v>1238</v>
      </c>
      <c r="D104" s="49">
        <v>2000</v>
      </c>
      <c r="E104" s="784"/>
      <c r="F104" s="784"/>
      <c r="G104" s="784"/>
      <c r="H104" s="92">
        <f t="array" ref="H104">IFERROR(ROUND(INDEX(FCSTSDV!$D$2:$L$2001,MATCH('ống nhựa túi bóng'!$C104,FCSTSDV!$C$2:$C$2001,0),MATCH('ống nhựa túi bóng'!H$3,FCSTSDV!$D$1:$L$1,0)),1)/'ống nhựa túi bóng'!$D104,0)</f>
        <v>0</v>
      </c>
      <c r="I104" s="92">
        <f t="array" ref="I104">IFERROR(ROUND(INDEX(FCSTSDV!$D$2:$L$2001,MATCH('ống nhựa túi bóng'!$C104,FCSTSDV!$C$2:$C$2001,0),MATCH('ống nhựa túi bóng'!I$3,FCSTSDV!$D$1:$L$1,0)),1)/'ống nhựa túi bóng'!$D104,0)</f>
        <v>0</v>
      </c>
      <c r="J104" s="92">
        <f t="array" ref="J104">IFERROR(ROUND(INDEX(FCSTSDV!$D$2:$L$2001,MATCH('ống nhựa túi bóng'!$C104,FCSTSDV!$C$2:$C$2001,0),MATCH('ống nhựa túi bóng'!J$3,FCSTSDV!$D$1:$L$1,0)),1)/'ống nhựa túi bóng'!$D104,0)</f>
        <v>0</v>
      </c>
      <c r="K104" s="92">
        <f t="array" ref="K104">IFERROR(ROUND(INDEX(FCSTSDV!$D$2:$L$2001,MATCH('ống nhựa túi bóng'!$C104,FCSTSDV!$C$2:$C$2001,0),MATCH('ống nhựa túi bóng'!K$3,FCSTSDV!$D$1:$L$1,0)),1)/'ống nhựa túi bóng'!$D104,0)</f>
        <v>0</v>
      </c>
      <c r="L104" s="92">
        <f t="array" ref="L104">IFERROR(ROUND(INDEX(FCSTSDV!$D$2:$L$2001,MATCH('ống nhựa túi bóng'!$C104,FCSTSDV!$C$2:$C$2001,0),MATCH('ống nhựa túi bóng'!L$3,FCSTSDV!$D$1:$L$1,0)),1)/'ống nhựa túi bóng'!$D104,0)</f>
        <v>0</v>
      </c>
      <c r="M104" s="92">
        <f t="array" ref="M104">IFERROR(ROUND(INDEX(FCSTSDV!$D$2:$L$2001,MATCH('ống nhựa túi bóng'!$C104,FCSTSDV!$C$2:$C$2001,0),MATCH('ống nhựa túi bóng'!M$3,FCSTSDV!$D$1:$L$1,0)),1)/'ống nhựa túi bóng'!$D104,0)</f>
        <v>0</v>
      </c>
      <c r="N104" s="92">
        <f t="array" ref="N104">IFERROR(ROUND(INDEX(FCSTSDV!$D$2:$L$2001,MATCH('ống nhựa túi bóng'!$C104,FCSTSDV!$C$2:$C$2001,0),MATCH('ống nhựa túi bóng'!N$3,FCSTSDV!$D$1:$L$1,0)),1)/'ống nhựa túi bóng'!$D104,0)</f>
        <v>0</v>
      </c>
      <c r="O104" s="92">
        <f t="array" ref="O104">IFERROR(ROUND(INDEX(FCSTSDV!$D$2:$L$2001,MATCH('ống nhựa túi bóng'!$C104,FCSTSDV!$C$2:$C$2001,0),MATCH('ống nhựa túi bóng'!O$3,FCSTSDV!$D$1:$L$1,0)),1)/'ống nhựa túi bóng'!$D104,0)</f>
        <v>0</v>
      </c>
      <c r="P104" s="92">
        <f t="array" ref="P104">IFERROR(ROUND(INDEX(FCSTSDV!$D$2:$L$2001,MATCH('ống nhựa túi bóng'!$C104,FCSTSDV!$C$2:$C$2001,0),MATCH('ống nhựa túi bóng'!P$3,FCSTSDV!$D$1:$L$1,0)),1)/'ống nhựa túi bóng'!$D104,0)</f>
        <v>0</v>
      </c>
      <c r="Q104" s="92">
        <f t="array" ref="Q104">IFERROR(ROUND(INDEX(FCSTSDV!$D$2:$L$2001,MATCH('ống nhựa túi bóng'!$C104,FCSTSDV!$C$2:$C$2001,0),MATCH('ống nhựa túi bóng'!Q$3,FCSTSDV!$D$1:$L$1,0)),1)/'ống nhựa túi bóng'!$D104,0)</f>
        <v>0</v>
      </c>
      <c r="R104" s="92">
        <f t="array" ref="R104">IFERROR(ROUND(INDEX(FCSTSDV!$D$2:$L$2001,MATCH('ống nhựa túi bóng'!$C104,FCSTSDV!$C$2:$C$2001,0),MATCH('ống nhựa túi bóng'!R$3,FCSTSDV!$D$1:$L$1,0)),1)/'ống nhựa túi bóng'!$D104,0)</f>
        <v>0</v>
      </c>
      <c r="S104" s="92">
        <f t="array" ref="S104">IFERROR(ROUND(INDEX(FCSTSDV!$D$2:$L$2001,MATCH('ống nhựa túi bóng'!$C104,FCSTSDV!$C$2:$C$2001,0),MATCH('ống nhựa túi bóng'!S$3,FCSTSDV!$D$1:$L$1,0)),1)/'ống nhựa túi bóng'!$D104,0)</f>
        <v>0</v>
      </c>
      <c r="T104" s="92">
        <f t="shared" si="1"/>
        <v>0</v>
      </c>
    </row>
    <row r="105" spans="1:20" ht="19.5" customHeight="1">
      <c r="A105" s="818"/>
      <c r="B105" s="1072"/>
      <c r="C105" s="49" t="s">
        <v>890</v>
      </c>
      <c r="D105" s="49">
        <v>500</v>
      </c>
      <c r="E105" s="784"/>
      <c r="F105" s="784"/>
      <c r="G105" s="784"/>
      <c r="H105" s="92">
        <f t="array" ref="H105">IFERROR(ROUND(INDEX(FCSTSDV!$D$2:$L$2001,MATCH('ống nhựa túi bóng'!$C105,FCSTSDV!$C$2:$C$2001,0),MATCH('ống nhựa túi bóng'!H$3,FCSTSDV!$D$1:$L$1,0)),1)/'ống nhựa túi bóng'!$D105,0)</f>
        <v>0</v>
      </c>
      <c r="I105" s="92">
        <f t="array" ref="I105">IFERROR(ROUND(INDEX(FCSTSDV!$D$2:$L$2001,MATCH('ống nhựa túi bóng'!$C105,FCSTSDV!$C$2:$C$2001,0),MATCH('ống nhựa túi bóng'!I$3,FCSTSDV!$D$1:$L$1,0)),1)/'ống nhựa túi bóng'!$D105,0)</f>
        <v>0</v>
      </c>
      <c r="J105" s="92">
        <f t="array" ref="J105">IFERROR(ROUND(INDEX(FCSTSDV!$D$2:$L$2001,MATCH('ống nhựa túi bóng'!$C105,FCSTSDV!$C$2:$C$2001,0),MATCH('ống nhựa túi bóng'!J$3,FCSTSDV!$D$1:$L$1,0)),1)/'ống nhựa túi bóng'!$D105,0)</f>
        <v>0</v>
      </c>
      <c r="K105" s="92">
        <f t="array" ref="K105">IFERROR(ROUND(INDEX(FCSTSDV!$D$2:$L$2001,MATCH('ống nhựa túi bóng'!$C105,FCSTSDV!$C$2:$C$2001,0),MATCH('ống nhựa túi bóng'!K$3,FCSTSDV!$D$1:$L$1,0)),1)/'ống nhựa túi bóng'!$D105,0)</f>
        <v>0</v>
      </c>
      <c r="L105" s="92">
        <f t="array" ref="L105">IFERROR(ROUND(INDEX(FCSTSDV!$D$2:$L$2001,MATCH('ống nhựa túi bóng'!$C105,FCSTSDV!$C$2:$C$2001,0),MATCH('ống nhựa túi bóng'!L$3,FCSTSDV!$D$1:$L$1,0)),1)/'ống nhựa túi bóng'!$D105,0)</f>
        <v>0</v>
      </c>
      <c r="M105" s="92">
        <f t="array" ref="M105">IFERROR(ROUND(INDEX(FCSTSDV!$D$2:$L$2001,MATCH('ống nhựa túi bóng'!$C105,FCSTSDV!$C$2:$C$2001,0),MATCH('ống nhựa túi bóng'!M$3,FCSTSDV!$D$1:$L$1,0)),1)/'ống nhựa túi bóng'!$D105,0)</f>
        <v>0</v>
      </c>
      <c r="N105" s="92">
        <f t="array" ref="N105">IFERROR(ROUND(INDEX(FCSTSDV!$D$2:$L$2001,MATCH('ống nhựa túi bóng'!$C105,FCSTSDV!$C$2:$C$2001,0),MATCH('ống nhựa túi bóng'!N$3,FCSTSDV!$D$1:$L$1,0)),1)/'ống nhựa túi bóng'!$D105,0)</f>
        <v>0</v>
      </c>
      <c r="O105" s="92">
        <f t="array" ref="O105">IFERROR(ROUND(INDEX(FCSTSDV!$D$2:$L$2001,MATCH('ống nhựa túi bóng'!$C105,FCSTSDV!$C$2:$C$2001,0),MATCH('ống nhựa túi bóng'!O$3,FCSTSDV!$D$1:$L$1,0)),1)/'ống nhựa túi bóng'!$D105,0)</f>
        <v>0</v>
      </c>
      <c r="P105" s="92">
        <f t="array" ref="P105">IFERROR(ROUND(INDEX(FCSTSDV!$D$2:$L$2001,MATCH('ống nhựa túi bóng'!$C105,FCSTSDV!$C$2:$C$2001,0),MATCH('ống nhựa túi bóng'!P$3,FCSTSDV!$D$1:$L$1,0)),1)/'ống nhựa túi bóng'!$D105,0)</f>
        <v>0</v>
      </c>
      <c r="Q105" s="92">
        <f t="array" ref="Q105">IFERROR(ROUND(INDEX(FCSTSDV!$D$2:$L$2001,MATCH('ống nhựa túi bóng'!$C105,FCSTSDV!$C$2:$C$2001,0),MATCH('ống nhựa túi bóng'!Q$3,FCSTSDV!$D$1:$L$1,0)),1)/'ống nhựa túi bóng'!$D105,0)</f>
        <v>0</v>
      </c>
      <c r="R105" s="92">
        <f t="array" ref="R105">IFERROR(ROUND(INDEX(FCSTSDV!$D$2:$L$2001,MATCH('ống nhựa túi bóng'!$C105,FCSTSDV!$C$2:$C$2001,0),MATCH('ống nhựa túi bóng'!R$3,FCSTSDV!$D$1:$L$1,0)),1)/'ống nhựa túi bóng'!$D105,0)</f>
        <v>0</v>
      </c>
      <c r="S105" s="92">
        <f t="array" ref="S105">IFERROR(ROUND(INDEX(FCSTSDV!$D$2:$L$2001,MATCH('ống nhựa túi bóng'!$C105,FCSTSDV!$C$2:$C$2001,0),MATCH('ống nhựa túi bóng'!S$3,FCSTSDV!$D$1:$L$1,0)),1)/'ống nhựa túi bóng'!$D105,0)</f>
        <v>0</v>
      </c>
      <c r="T105" s="92">
        <f t="shared" si="1"/>
        <v>0</v>
      </c>
    </row>
    <row r="106" spans="1:20" ht="19.5" customHeight="1">
      <c r="A106" s="818"/>
      <c r="B106" s="1072"/>
      <c r="C106" s="49" t="s">
        <v>1239</v>
      </c>
      <c r="D106" s="49">
        <v>500</v>
      </c>
      <c r="E106" s="784"/>
      <c r="F106" s="784"/>
      <c r="G106" s="784"/>
      <c r="H106" s="92">
        <f t="array" ref="H106">IFERROR(ROUND(INDEX(FCSTSDV!$D$2:$L$2001,MATCH('ống nhựa túi bóng'!$C106,FCSTSDV!$C$2:$C$2001,0),MATCH('ống nhựa túi bóng'!H$3,FCSTSDV!$D$1:$L$1,0)),1)/'ống nhựa túi bóng'!$D106,0)</f>
        <v>0</v>
      </c>
      <c r="I106" s="92">
        <f t="array" ref="I106">IFERROR(ROUND(INDEX(FCSTSDV!$D$2:$L$2001,MATCH('ống nhựa túi bóng'!$C106,FCSTSDV!$C$2:$C$2001,0),MATCH('ống nhựa túi bóng'!I$3,FCSTSDV!$D$1:$L$1,0)),1)/'ống nhựa túi bóng'!$D106,0)</f>
        <v>0</v>
      </c>
      <c r="J106" s="92">
        <f t="array" ref="J106">IFERROR(ROUND(INDEX(FCSTSDV!$D$2:$L$2001,MATCH('ống nhựa túi bóng'!$C106,FCSTSDV!$C$2:$C$2001,0),MATCH('ống nhựa túi bóng'!J$3,FCSTSDV!$D$1:$L$1,0)),1)/'ống nhựa túi bóng'!$D106,0)</f>
        <v>0</v>
      </c>
      <c r="K106" s="92">
        <f t="array" ref="K106">IFERROR(ROUND(INDEX(FCSTSDV!$D$2:$L$2001,MATCH('ống nhựa túi bóng'!$C106,FCSTSDV!$C$2:$C$2001,0),MATCH('ống nhựa túi bóng'!K$3,FCSTSDV!$D$1:$L$1,0)),1)/'ống nhựa túi bóng'!$D106,0)</f>
        <v>0</v>
      </c>
      <c r="L106" s="92">
        <f t="array" ref="L106">IFERROR(ROUND(INDEX(FCSTSDV!$D$2:$L$2001,MATCH('ống nhựa túi bóng'!$C106,FCSTSDV!$C$2:$C$2001,0),MATCH('ống nhựa túi bóng'!L$3,FCSTSDV!$D$1:$L$1,0)),1)/'ống nhựa túi bóng'!$D106,0)</f>
        <v>0</v>
      </c>
      <c r="M106" s="92">
        <f t="array" ref="M106">IFERROR(ROUND(INDEX(FCSTSDV!$D$2:$L$2001,MATCH('ống nhựa túi bóng'!$C106,FCSTSDV!$C$2:$C$2001,0),MATCH('ống nhựa túi bóng'!M$3,FCSTSDV!$D$1:$L$1,0)),1)/'ống nhựa túi bóng'!$D106,0)</f>
        <v>0</v>
      </c>
      <c r="N106" s="92">
        <f t="array" ref="N106">IFERROR(ROUND(INDEX(FCSTSDV!$D$2:$L$2001,MATCH('ống nhựa túi bóng'!$C106,FCSTSDV!$C$2:$C$2001,0),MATCH('ống nhựa túi bóng'!N$3,FCSTSDV!$D$1:$L$1,0)),1)/'ống nhựa túi bóng'!$D106,0)</f>
        <v>0</v>
      </c>
      <c r="O106" s="92">
        <f t="array" ref="O106">IFERROR(ROUND(INDEX(FCSTSDV!$D$2:$L$2001,MATCH('ống nhựa túi bóng'!$C106,FCSTSDV!$C$2:$C$2001,0),MATCH('ống nhựa túi bóng'!O$3,FCSTSDV!$D$1:$L$1,0)),1)/'ống nhựa túi bóng'!$D106,0)</f>
        <v>0</v>
      </c>
      <c r="P106" s="92">
        <f t="array" ref="P106">IFERROR(ROUND(INDEX(FCSTSDV!$D$2:$L$2001,MATCH('ống nhựa túi bóng'!$C106,FCSTSDV!$C$2:$C$2001,0),MATCH('ống nhựa túi bóng'!P$3,FCSTSDV!$D$1:$L$1,0)),1)/'ống nhựa túi bóng'!$D106,0)</f>
        <v>0</v>
      </c>
      <c r="Q106" s="92">
        <f t="array" ref="Q106">IFERROR(ROUND(INDEX(FCSTSDV!$D$2:$L$2001,MATCH('ống nhựa túi bóng'!$C106,FCSTSDV!$C$2:$C$2001,0),MATCH('ống nhựa túi bóng'!Q$3,FCSTSDV!$D$1:$L$1,0)),1)/'ống nhựa túi bóng'!$D106,0)</f>
        <v>0</v>
      </c>
      <c r="R106" s="92">
        <f t="array" ref="R106">IFERROR(ROUND(INDEX(FCSTSDV!$D$2:$L$2001,MATCH('ống nhựa túi bóng'!$C106,FCSTSDV!$C$2:$C$2001,0),MATCH('ống nhựa túi bóng'!R$3,FCSTSDV!$D$1:$L$1,0)),1)/'ống nhựa túi bóng'!$D106,0)</f>
        <v>0</v>
      </c>
      <c r="S106" s="92">
        <f t="array" ref="S106">IFERROR(ROUND(INDEX(FCSTSDV!$D$2:$L$2001,MATCH('ống nhựa túi bóng'!$C106,FCSTSDV!$C$2:$C$2001,0),MATCH('ống nhựa túi bóng'!S$3,FCSTSDV!$D$1:$L$1,0)),1)/'ống nhựa túi bóng'!$D106,0)</f>
        <v>0</v>
      </c>
      <c r="T106" s="92">
        <f t="shared" si="1"/>
        <v>0</v>
      </c>
    </row>
    <row r="107" spans="1:20" ht="19.5" customHeight="1">
      <c r="A107" s="818"/>
      <c r="B107" s="1072"/>
      <c r="C107" s="49" t="s">
        <v>1240</v>
      </c>
      <c r="D107" s="49">
        <v>500</v>
      </c>
      <c r="E107" s="784"/>
      <c r="F107" s="784"/>
      <c r="G107" s="784"/>
      <c r="H107" s="92">
        <f t="array" ref="H107">IFERROR(ROUND(INDEX(FCSTSDV!$D$2:$L$2001,MATCH('ống nhựa túi bóng'!$C107,FCSTSDV!$C$2:$C$2001,0),MATCH('ống nhựa túi bóng'!H$3,FCSTSDV!$D$1:$L$1,0)),1)/'ống nhựa túi bóng'!$D107,0)</f>
        <v>0</v>
      </c>
      <c r="I107" s="92">
        <f t="array" ref="I107">IFERROR(ROUND(INDEX(FCSTSDV!$D$2:$L$2001,MATCH('ống nhựa túi bóng'!$C107,FCSTSDV!$C$2:$C$2001,0),MATCH('ống nhựa túi bóng'!I$3,FCSTSDV!$D$1:$L$1,0)),1)/'ống nhựa túi bóng'!$D107,0)</f>
        <v>0</v>
      </c>
      <c r="J107" s="92">
        <f t="array" ref="J107">IFERROR(ROUND(INDEX(FCSTSDV!$D$2:$L$2001,MATCH('ống nhựa túi bóng'!$C107,FCSTSDV!$C$2:$C$2001,0),MATCH('ống nhựa túi bóng'!J$3,FCSTSDV!$D$1:$L$1,0)),1)/'ống nhựa túi bóng'!$D107,0)</f>
        <v>0</v>
      </c>
      <c r="K107" s="92">
        <f t="array" ref="K107">IFERROR(ROUND(INDEX(FCSTSDV!$D$2:$L$2001,MATCH('ống nhựa túi bóng'!$C107,FCSTSDV!$C$2:$C$2001,0),MATCH('ống nhựa túi bóng'!K$3,FCSTSDV!$D$1:$L$1,0)),1)/'ống nhựa túi bóng'!$D107,0)</f>
        <v>0</v>
      </c>
      <c r="L107" s="92">
        <f t="array" ref="L107">IFERROR(ROUND(INDEX(FCSTSDV!$D$2:$L$2001,MATCH('ống nhựa túi bóng'!$C107,FCSTSDV!$C$2:$C$2001,0),MATCH('ống nhựa túi bóng'!L$3,FCSTSDV!$D$1:$L$1,0)),1)/'ống nhựa túi bóng'!$D107,0)</f>
        <v>0</v>
      </c>
      <c r="M107" s="92">
        <f t="array" ref="M107">IFERROR(ROUND(INDEX(FCSTSDV!$D$2:$L$2001,MATCH('ống nhựa túi bóng'!$C107,FCSTSDV!$C$2:$C$2001,0),MATCH('ống nhựa túi bóng'!M$3,FCSTSDV!$D$1:$L$1,0)),1)/'ống nhựa túi bóng'!$D107,0)</f>
        <v>0</v>
      </c>
      <c r="N107" s="92">
        <f t="array" ref="N107">IFERROR(ROUND(INDEX(FCSTSDV!$D$2:$L$2001,MATCH('ống nhựa túi bóng'!$C107,FCSTSDV!$C$2:$C$2001,0),MATCH('ống nhựa túi bóng'!N$3,FCSTSDV!$D$1:$L$1,0)),1)/'ống nhựa túi bóng'!$D107,0)</f>
        <v>0</v>
      </c>
      <c r="O107" s="92">
        <f t="array" ref="O107">IFERROR(ROUND(INDEX(FCSTSDV!$D$2:$L$2001,MATCH('ống nhựa túi bóng'!$C107,FCSTSDV!$C$2:$C$2001,0),MATCH('ống nhựa túi bóng'!O$3,FCSTSDV!$D$1:$L$1,0)),1)/'ống nhựa túi bóng'!$D107,0)</f>
        <v>0</v>
      </c>
      <c r="P107" s="92">
        <f t="array" ref="P107">IFERROR(ROUND(INDEX(FCSTSDV!$D$2:$L$2001,MATCH('ống nhựa túi bóng'!$C107,FCSTSDV!$C$2:$C$2001,0),MATCH('ống nhựa túi bóng'!P$3,FCSTSDV!$D$1:$L$1,0)),1)/'ống nhựa túi bóng'!$D107,0)</f>
        <v>0</v>
      </c>
      <c r="Q107" s="92">
        <f t="array" ref="Q107">IFERROR(ROUND(INDEX(FCSTSDV!$D$2:$L$2001,MATCH('ống nhựa túi bóng'!$C107,FCSTSDV!$C$2:$C$2001,0),MATCH('ống nhựa túi bóng'!Q$3,FCSTSDV!$D$1:$L$1,0)),1)/'ống nhựa túi bóng'!$D107,0)</f>
        <v>0</v>
      </c>
      <c r="R107" s="92">
        <f t="array" ref="R107">IFERROR(ROUND(INDEX(FCSTSDV!$D$2:$L$2001,MATCH('ống nhựa túi bóng'!$C107,FCSTSDV!$C$2:$C$2001,0),MATCH('ống nhựa túi bóng'!R$3,FCSTSDV!$D$1:$L$1,0)),1)/'ống nhựa túi bóng'!$D107,0)</f>
        <v>0</v>
      </c>
      <c r="S107" s="92">
        <f t="array" ref="S107">IFERROR(ROUND(INDEX(FCSTSDV!$D$2:$L$2001,MATCH('ống nhựa túi bóng'!$C107,FCSTSDV!$C$2:$C$2001,0),MATCH('ống nhựa túi bóng'!S$3,FCSTSDV!$D$1:$L$1,0)),1)/'ống nhựa túi bóng'!$D107,0)</f>
        <v>0</v>
      </c>
      <c r="T107" s="92">
        <f t="shared" si="1"/>
        <v>0</v>
      </c>
    </row>
    <row r="108" spans="1:20" ht="19.5" customHeight="1">
      <c r="A108" s="818"/>
      <c r="B108" s="1072"/>
      <c r="C108" s="49" t="s">
        <v>1241</v>
      </c>
      <c r="D108" s="49">
        <v>500</v>
      </c>
      <c r="E108" s="784"/>
      <c r="F108" s="784"/>
      <c r="G108" s="784"/>
      <c r="H108" s="92">
        <f t="array" ref="H108">IFERROR(ROUND(INDEX(FCSTSDV!$D$2:$L$2001,MATCH('ống nhựa túi bóng'!$C108,FCSTSDV!$C$2:$C$2001,0),MATCH('ống nhựa túi bóng'!H$3,FCSTSDV!$D$1:$L$1,0)),1)/'ống nhựa túi bóng'!$D108,0)</f>
        <v>0</v>
      </c>
      <c r="I108" s="92">
        <f t="array" ref="I108">IFERROR(ROUND(INDEX(FCSTSDV!$D$2:$L$2001,MATCH('ống nhựa túi bóng'!$C108,FCSTSDV!$C$2:$C$2001,0),MATCH('ống nhựa túi bóng'!I$3,FCSTSDV!$D$1:$L$1,0)),1)/'ống nhựa túi bóng'!$D108,0)</f>
        <v>0</v>
      </c>
      <c r="J108" s="92">
        <f t="array" ref="J108">IFERROR(ROUND(INDEX(FCSTSDV!$D$2:$L$2001,MATCH('ống nhựa túi bóng'!$C108,FCSTSDV!$C$2:$C$2001,0),MATCH('ống nhựa túi bóng'!J$3,FCSTSDV!$D$1:$L$1,0)),1)/'ống nhựa túi bóng'!$D108,0)</f>
        <v>0</v>
      </c>
      <c r="K108" s="92">
        <f t="array" ref="K108">IFERROR(ROUND(INDEX(FCSTSDV!$D$2:$L$2001,MATCH('ống nhựa túi bóng'!$C108,FCSTSDV!$C$2:$C$2001,0),MATCH('ống nhựa túi bóng'!K$3,FCSTSDV!$D$1:$L$1,0)),1)/'ống nhựa túi bóng'!$D108,0)</f>
        <v>0</v>
      </c>
      <c r="L108" s="92">
        <f t="array" ref="L108">IFERROR(ROUND(INDEX(FCSTSDV!$D$2:$L$2001,MATCH('ống nhựa túi bóng'!$C108,FCSTSDV!$C$2:$C$2001,0),MATCH('ống nhựa túi bóng'!L$3,FCSTSDV!$D$1:$L$1,0)),1)/'ống nhựa túi bóng'!$D108,0)</f>
        <v>0</v>
      </c>
      <c r="M108" s="92">
        <f t="array" ref="M108">IFERROR(ROUND(INDEX(FCSTSDV!$D$2:$L$2001,MATCH('ống nhựa túi bóng'!$C108,FCSTSDV!$C$2:$C$2001,0),MATCH('ống nhựa túi bóng'!M$3,FCSTSDV!$D$1:$L$1,0)),1)/'ống nhựa túi bóng'!$D108,0)</f>
        <v>0</v>
      </c>
      <c r="N108" s="92">
        <f t="array" ref="N108">IFERROR(ROUND(INDEX(FCSTSDV!$D$2:$L$2001,MATCH('ống nhựa túi bóng'!$C108,FCSTSDV!$C$2:$C$2001,0),MATCH('ống nhựa túi bóng'!N$3,FCSTSDV!$D$1:$L$1,0)),1)/'ống nhựa túi bóng'!$D108,0)</f>
        <v>0</v>
      </c>
      <c r="O108" s="92">
        <f t="array" ref="O108">IFERROR(ROUND(INDEX(FCSTSDV!$D$2:$L$2001,MATCH('ống nhựa túi bóng'!$C108,FCSTSDV!$C$2:$C$2001,0),MATCH('ống nhựa túi bóng'!O$3,FCSTSDV!$D$1:$L$1,0)),1)/'ống nhựa túi bóng'!$D108,0)</f>
        <v>0</v>
      </c>
      <c r="P108" s="92">
        <f t="array" ref="P108">IFERROR(ROUND(INDEX(FCSTSDV!$D$2:$L$2001,MATCH('ống nhựa túi bóng'!$C108,FCSTSDV!$C$2:$C$2001,0),MATCH('ống nhựa túi bóng'!P$3,FCSTSDV!$D$1:$L$1,0)),1)/'ống nhựa túi bóng'!$D108,0)</f>
        <v>0</v>
      </c>
      <c r="Q108" s="92">
        <f t="array" ref="Q108">IFERROR(ROUND(INDEX(FCSTSDV!$D$2:$L$2001,MATCH('ống nhựa túi bóng'!$C108,FCSTSDV!$C$2:$C$2001,0),MATCH('ống nhựa túi bóng'!Q$3,FCSTSDV!$D$1:$L$1,0)),1)/'ống nhựa túi bóng'!$D108,0)</f>
        <v>0</v>
      </c>
      <c r="R108" s="92">
        <f t="array" ref="R108">IFERROR(ROUND(INDEX(FCSTSDV!$D$2:$L$2001,MATCH('ống nhựa túi bóng'!$C108,FCSTSDV!$C$2:$C$2001,0),MATCH('ống nhựa túi bóng'!R$3,FCSTSDV!$D$1:$L$1,0)),1)/'ống nhựa túi bóng'!$D108,0)</f>
        <v>0</v>
      </c>
      <c r="S108" s="92">
        <f t="array" ref="S108">IFERROR(ROUND(INDEX(FCSTSDV!$D$2:$L$2001,MATCH('ống nhựa túi bóng'!$C108,FCSTSDV!$C$2:$C$2001,0),MATCH('ống nhựa túi bóng'!S$3,FCSTSDV!$D$1:$L$1,0)),1)/'ống nhựa túi bóng'!$D108,0)</f>
        <v>0</v>
      </c>
      <c r="T108" s="92">
        <f t="shared" si="1"/>
        <v>0</v>
      </c>
    </row>
    <row r="109" spans="1:20" ht="19.5" customHeight="1">
      <c r="A109" s="818"/>
      <c r="B109" s="1072"/>
      <c r="C109" s="49" t="s">
        <v>1242</v>
      </c>
      <c r="D109" s="49">
        <v>500</v>
      </c>
      <c r="E109" s="784"/>
      <c r="F109" s="784"/>
      <c r="G109" s="784"/>
      <c r="H109" s="92">
        <f t="array" ref="H109">IFERROR(ROUND(INDEX(FCSTSDV!$D$2:$L$2001,MATCH('ống nhựa túi bóng'!$C109,FCSTSDV!$C$2:$C$2001,0),MATCH('ống nhựa túi bóng'!H$3,FCSTSDV!$D$1:$L$1,0)),1)/'ống nhựa túi bóng'!$D109,0)</f>
        <v>0</v>
      </c>
      <c r="I109" s="92">
        <f t="array" ref="I109">IFERROR(ROUND(INDEX(FCSTSDV!$D$2:$L$2001,MATCH('ống nhựa túi bóng'!$C109,FCSTSDV!$C$2:$C$2001,0),MATCH('ống nhựa túi bóng'!I$3,FCSTSDV!$D$1:$L$1,0)),1)/'ống nhựa túi bóng'!$D109,0)</f>
        <v>0</v>
      </c>
      <c r="J109" s="92">
        <f t="array" ref="J109">IFERROR(ROUND(INDEX(FCSTSDV!$D$2:$L$2001,MATCH('ống nhựa túi bóng'!$C109,FCSTSDV!$C$2:$C$2001,0),MATCH('ống nhựa túi bóng'!J$3,FCSTSDV!$D$1:$L$1,0)),1)/'ống nhựa túi bóng'!$D109,0)</f>
        <v>0</v>
      </c>
      <c r="K109" s="92">
        <f t="array" ref="K109">IFERROR(ROUND(INDEX(FCSTSDV!$D$2:$L$2001,MATCH('ống nhựa túi bóng'!$C109,FCSTSDV!$C$2:$C$2001,0),MATCH('ống nhựa túi bóng'!K$3,FCSTSDV!$D$1:$L$1,0)),1)/'ống nhựa túi bóng'!$D109,0)</f>
        <v>0</v>
      </c>
      <c r="L109" s="92">
        <f t="array" ref="L109">IFERROR(ROUND(INDEX(FCSTSDV!$D$2:$L$2001,MATCH('ống nhựa túi bóng'!$C109,FCSTSDV!$C$2:$C$2001,0),MATCH('ống nhựa túi bóng'!L$3,FCSTSDV!$D$1:$L$1,0)),1)/'ống nhựa túi bóng'!$D109,0)</f>
        <v>0</v>
      </c>
      <c r="M109" s="92">
        <f t="array" ref="M109">IFERROR(ROUND(INDEX(FCSTSDV!$D$2:$L$2001,MATCH('ống nhựa túi bóng'!$C109,FCSTSDV!$C$2:$C$2001,0),MATCH('ống nhựa túi bóng'!M$3,FCSTSDV!$D$1:$L$1,0)),1)/'ống nhựa túi bóng'!$D109,0)</f>
        <v>0</v>
      </c>
      <c r="N109" s="92">
        <f t="array" ref="N109">IFERROR(ROUND(INDEX(FCSTSDV!$D$2:$L$2001,MATCH('ống nhựa túi bóng'!$C109,FCSTSDV!$C$2:$C$2001,0),MATCH('ống nhựa túi bóng'!N$3,FCSTSDV!$D$1:$L$1,0)),1)/'ống nhựa túi bóng'!$D109,0)</f>
        <v>0</v>
      </c>
      <c r="O109" s="92">
        <f t="array" ref="O109">IFERROR(ROUND(INDEX(FCSTSDV!$D$2:$L$2001,MATCH('ống nhựa túi bóng'!$C109,FCSTSDV!$C$2:$C$2001,0),MATCH('ống nhựa túi bóng'!O$3,FCSTSDV!$D$1:$L$1,0)),1)/'ống nhựa túi bóng'!$D109,0)</f>
        <v>0</v>
      </c>
      <c r="P109" s="92">
        <f t="array" ref="P109">IFERROR(ROUND(INDEX(FCSTSDV!$D$2:$L$2001,MATCH('ống nhựa túi bóng'!$C109,FCSTSDV!$C$2:$C$2001,0),MATCH('ống nhựa túi bóng'!P$3,FCSTSDV!$D$1:$L$1,0)),1)/'ống nhựa túi bóng'!$D109,0)</f>
        <v>0</v>
      </c>
      <c r="Q109" s="92">
        <f t="array" ref="Q109">IFERROR(ROUND(INDEX(FCSTSDV!$D$2:$L$2001,MATCH('ống nhựa túi bóng'!$C109,FCSTSDV!$C$2:$C$2001,0),MATCH('ống nhựa túi bóng'!Q$3,FCSTSDV!$D$1:$L$1,0)),1)/'ống nhựa túi bóng'!$D109,0)</f>
        <v>0</v>
      </c>
      <c r="R109" s="92">
        <f t="array" ref="R109">IFERROR(ROUND(INDEX(FCSTSDV!$D$2:$L$2001,MATCH('ống nhựa túi bóng'!$C109,FCSTSDV!$C$2:$C$2001,0),MATCH('ống nhựa túi bóng'!R$3,FCSTSDV!$D$1:$L$1,0)),1)/'ống nhựa túi bóng'!$D109,0)</f>
        <v>0</v>
      </c>
      <c r="S109" s="92">
        <f t="array" ref="S109">IFERROR(ROUND(INDEX(FCSTSDV!$D$2:$L$2001,MATCH('ống nhựa túi bóng'!$C109,FCSTSDV!$C$2:$C$2001,0),MATCH('ống nhựa túi bóng'!S$3,FCSTSDV!$D$1:$L$1,0)),1)/'ống nhựa túi bóng'!$D109,0)</f>
        <v>0</v>
      </c>
      <c r="T109" s="92">
        <f t="shared" si="1"/>
        <v>0</v>
      </c>
    </row>
    <row r="110" spans="1:20" ht="19.5" customHeight="1">
      <c r="A110" s="818"/>
      <c r="B110" s="1072"/>
      <c r="C110" s="49" t="s">
        <v>886</v>
      </c>
      <c r="D110" s="49">
        <v>500</v>
      </c>
      <c r="E110" s="784"/>
      <c r="F110" s="784"/>
      <c r="G110" s="784"/>
      <c r="H110" s="92">
        <f t="array" ref="H110">IFERROR(ROUND(INDEX(FCSTSDV!$D$2:$L$2001,MATCH('ống nhựa túi bóng'!$C110,FCSTSDV!$C$2:$C$2001,0),MATCH('ống nhựa túi bóng'!H$3,FCSTSDV!$D$1:$L$1,0)),1)/'ống nhựa túi bóng'!$D110,0)</f>
        <v>0</v>
      </c>
      <c r="I110" s="92">
        <f t="array" ref="I110">IFERROR(ROUND(INDEX(FCSTSDV!$D$2:$L$2001,MATCH('ống nhựa túi bóng'!$C110,FCSTSDV!$C$2:$C$2001,0),MATCH('ống nhựa túi bóng'!I$3,FCSTSDV!$D$1:$L$1,0)),1)/'ống nhựa túi bóng'!$D110,0)</f>
        <v>0</v>
      </c>
      <c r="J110" s="92">
        <f t="array" ref="J110">IFERROR(ROUND(INDEX(FCSTSDV!$D$2:$L$2001,MATCH('ống nhựa túi bóng'!$C110,FCSTSDV!$C$2:$C$2001,0),MATCH('ống nhựa túi bóng'!J$3,FCSTSDV!$D$1:$L$1,0)),1)/'ống nhựa túi bóng'!$D110,0)</f>
        <v>0</v>
      </c>
      <c r="K110" s="92">
        <f t="array" ref="K110">IFERROR(ROUND(INDEX(FCSTSDV!$D$2:$L$2001,MATCH('ống nhựa túi bóng'!$C110,FCSTSDV!$C$2:$C$2001,0),MATCH('ống nhựa túi bóng'!K$3,FCSTSDV!$D$1:$L$1,0)),1)/'ống nhựa túi bóng'!$D110,0)</f>
        <v>0</v>
      </c>
      <c r="L110" s="92">
        <f t="array" ref="L110">IFERROR(ROUND(INDEX(FCSTSDV!$D$2:$L$2001,MATCH('ống nhựa túi bóng'!$C110,FCSTSDV!$C$2:$C$2001,0),MATCH('ống nhựa túi bóng'!L$3,FCSTSDV!$D$1:$L$1,0)),1)/'ống nhựa túi bóng'!$D110,0)</f>
        <v>0</v>
      </c>
      <c r="M110" s="92">
        <f t="array" ref="M110">IFERROR(ROUND(INDEX(FCSTSDV!$D$2:$L$2001,MATCH('ống nhựa túi bóng'!$C110,FCSTSDV!$C$2:$C$2001,0),MATCH('ống nhựa túi bóng'!M$3,FCSTSDV!$D$1:$L$1,0)),1)/'ống nhựa túi bóng'!$D110,0)</f>
        <v>0</v>
      </c>
      <c r="N110" s="92">
        <f t="array" ref="N110">IFERROR(ROUND(INDEX(FCSTSDV!$D$2:$L$2001,MATCH('ống nhựa túi bóng'!$C110,FCSTSDV!$C$2:$C$2001,0),MATCH('ống nhựa túi bóng'!N$3,FCSTSDV!$D$1:$L$1,0)),1)/'ống nhựa túi bóng'!$D110,0)</f>
        <v>0</v>
      </c>
      <c r="O110" s="92">
        <f t="array" ref="O110">IFERROR(ROUND(INDEX(FCSTSDV!$D$2:$L$2001,MATCH('ống nhựa túi bóng'!$C110,FCSTSDV!$C$2:$C$2001,0),MATCH('ống nhựa túi bóng'!O$3,FCSTSDV!$D$1:$L$1,0)),1)/'ống nhựa túi bóng'!$D110,0)</f>
        <v>0</v>
      </c>
      <c r="P110" s="92">
        <f t="array" ref="P110">IFERROR(ROUND(INDEX(FCSTSDV!$D$2:$L$2001,MATCH('ống nhựa túi bóng'!$C110,FCSTSDV!$C$2:$C$2001,0),MATCH('ống nhựa túi bóng'!P$3,FCSTSDV!$D$1:$L$1,0)),1)/'ống nhựa túi bóng'!$D110,0)</f>
        <v>0</v>
      </c>
      <c r="Q110" s="92">
        <f t="array" ref="Q110">IFERROR(ROUND(INDEX(FCSTSDV!$D$2:$L$2001,MATCH('ống nhựa túi bóng'!$C110,FCSTSDV!$C$2:$C$2001,0),MATCH('ống nhựa túi bóng'!Q$3,FCSTSDV!$D$1:$L$1,0)),1)/'ống nhựa túi bóng'!$D110,0)</f>
        <v>0</v>
      </c>
      <c r="R110" s="92">
        <f t="array" ref="R110">IFERROR(ROUND(INDEX(FCSTSDV!$D$2:$L$2001,MATCH('ống nhựa túi bóng'!$C110,FCSTSDV!$C$2:$C$2001,0),MATCH('ống nhựa túi bóng'!R$3,FCSTSDV!$D$1:$L$1,0)),1)/'ống nhựa túi bóng'!$D110,0)</f>
        <v>0</v>
      </c>
      <c r="S110" s="92">
        <f t="array" ref="S110">IFERROR(ROUND(INDEX(FCSTSDV!$D$2:$L$2001,MATCH('ống nhựa túi bóng'!$C110,FCSTSDV!$C$2:$C$2001,0),MATCH('ống nhựa túi bóng'!S$3,FCSTSDV!$D$1:$L$1,0)),1)/'ống nhựa túi bóng'!$D110,0)</f>
        <v>0</v>
      </c>
      <c r="T110" s="92">
        <f t="shared" si="1"/>
        <v>0</v>
      </c>
    </row>
    <row r="111" spans="1:20" ht="19.5" hidden="1" customHeight="1">
      <c r="A111" s="818"/>
      <c r="B111" s="1072"/>
      <c r="C111" s="49" t="s">
        <v>777</v>
      </c>
      <c r="D111" s="49">
        <v>180</v>
      </c>
      <c r="E111" s="784"/>
      <c r="F111" s="784"/>
      <c r="G111" s="784"/>
      <c r="H111" s="92">
        <f t="array" ref="H111">IFERROR(ROUND(INDEX(FCSTSDV!$D$2:$L$2001,MATCH('ống nhựa túi bóng'!$C111,FCSTSDV!$C$2:$C$2001,0),MATCH('ống nhựa túi bóng'!H$3,FCSTSDV!$D$1:$L$1,0)),1)/'ống nhựa túi bóng'!$D111,0)</f>
        <v>0</v>
      </c>
      <c r="I111" s="92">
        <f t="array" ref="I111">IFERROR(ROUND(INDEX(FCSTSDV!$D$2:$L$2001,MATCH('ống nhựa túi bóng'!$C111,FCSTSDV!$C$2:$C$2001,0),MATCH('ống nhựa túi bóng'!I$3,FCSTSDV!$D$1:$L$1,0)),1)/'ống nhựa túi bóng'!$D111,0)</f>
        <v>166.66666666666666</v>
      </c>
      <c r="J111" s="92">
        <f t="array" ref="J111">IFERROR(ROUND(INDEX(FCSTSDV!$D$2:$L$2001,MATCH('ống nhựa túi bóng'!$C111,FCSTSDV!$C$2:$C$2001,0),MATCH('ống nhựa túi bóng'!J$3,FCSTSDV!$D$1:$L$1,0)),1)/'ống nhựa túi bóng'!$D111,0)</f>
        <v>233.33333333333334</v>
      </c>
      <c r="K111" s="92">
        <f t="array" ref="K111">IFERROR(ROUND(INDEX(FCSTSDV!$D$2:$L$2001,MATCH('ống nhựa túi bóng'!$C111,FCSTSDV!$C$2:$C$2001,0),MATCH('ống nhựa túi bóng'!K$3,FCSTSDV!$D$1:$L$1,0)),1)/'ống nhựa túi bóng'!$D111,0)</f>
        <v>250</v>
      </c>
      <c r="L111" s="92">
        <f t="array" ref="L111">IFERROR(ROUND(INDEX(FCSTSDV!$D$2:$L$2001,MATCH('ống nhựa túi bóng'!$C111,FCSTSDV!$C$2:$C$2001,0),MATCH('ống nhựa túi bóng'!L$3,FCSTSDV!$D$1:$L$1,0)),1)/'ống nhựa túi bóng'!$D111,0)</f>
        <v>250</v>
      </c>
      <c r="M111" s="92">
        <f t="array" ref="M111">IFERROR(ROUND(INDEX(FCSTSDV!$D$2:$L$2001,MATCH('ống nhựa túi bóng'!$C111,FCSTSDV!$C$2:$C$2001,0),MATCH('ống nhựa túi bóng'!M$3,FCSTSDV!$D$1:$L$1,0)),1)/'ống nhựa túi bóng'!$D111,0)</f>
        <v>333.33333333333331</v>
      </c>
      <c r="N111" s="92">
        <f t="array" ref="N111">IFERROR(ROUND(INDEX(FCSTSDV!$D$2:$L$2001,MATCH('ống nhựa túi bóng'!$C111,FCSTSDV!$C$2:$C$2001,0),MATCH('ống nhựa túi bóng'!N$3,FCSTSDV!$D$1:$L$1,0)),1)/'ống nhựa túi bóng'!$D111,0)</f>
        <v>1566.6666666666667</v>
      </c>
      <c r="O111" s="92">
        <f t="array" ref="O111">IFERROR(ROUND(INDEX(FCSTSDV!$D$2:$L$2001,MATCH('ống nhựa túi bóng'!$C111,FCSTSDV!$C$2:$C$2001,0),MATCH('ống nhựa túi bóng'!O$3,FCSTSDV!$D$1:$L$1,0)),1)/'ống nhựa túi bóng'!$D111,0)</f>
        <v>2083.3333333333335</v>
      </c>
      <c r="P111" s="92">
        <f t="array" ref="P111">IFERROR(ROUND(INDEX(FCSTSDV!$D$2:$L$2001,MATCH('ống nhựa túi bóng'!$C111,FCSTSDV!$C$2:$C$2001,0),MATCH('ống nhựa túi bóng'!P$3,FCSTSDV!$D$1:$L$1,0)),1)/'ống nhựa túi bóng'!$D111,0)</f>
        <v>0</v>
      </c>
      <c r="Q111" s="92">
        <f t="array" ref="Q111">IFERROR(ROUND(INDEX(FCSTSDV!$D$2:$L$2001,MATCH('ống nhựa túi bóng'!$C111,FCSTSDV!$C$2:$C$2001,0),MATCH('ống nhựa túi bóng'!Q$3,FCSTSDV!$D$1:$L$1,0)),1)/'ống nhựa túi bóng'!$D111,0)</f>
        <v>0</v>
      </c>
      <c r="R111" s="92">
        <f t="array" ref="R111">IFERROR(ROUND(INDEX(FCSTSDV!$D$2:$L$2001,MATCH('ống nhựa túi bóng'!$C111,FCSTSDV!$C$2:$C$2001,0),MATCH('ống nhựa túi bóng'!R$3,FCSTSDV!$D$1:$L$1,0)),1)/'ống nhựa túi bóng'!$D111,0)</f>
        <v>0</v>
      </c>
      <c r="S111" s="92">
        <f t="array" ref="S111">IFERROR(ROUND(INDEX(FCSTSDV!$D$2:$L$2001,MATCH('ống nhựa túi bóng'!$C111,FCSTSDV!$C$2:$C$2001,0),MATCH('ống nhựa túi bóng'!S$3,FCSTSDV!$D$1:$L$1,0)),1)/'ống nhựa túi bóng'!$D111,0)</f>
        <v>0</v>
      </c>
      <c r="T111" s="92">
        <f t="shared" si="1"/>
        <v>4883.3333333333339</v>
      </c>
    </row>
    <row r="112" spans="1:20" ht="19.5" hidden="1" customHeight="1">
      <c r="A112" s="818"/>
      <c r="B112" s="1072"/>
      <c r="C112" s="49" t="s">
        <v>779</v>
      </c>
      <c r="D112" s="49">
        <v>180</v>
      </c>
      <c r="E112" s="784"/>
      <c r="F112" s="784"/>
      <c r="G112" s="784"/>
      <c r="H112" s="92">
        <f t="array" ref="H112">IFERROR(ROUND(INDEX(FCSTSDV!$D$2:$L$2001,MATCH('ống nhựa túi bóng'!$C112,FCSTSDV!$C$2:$C$2001,0),MATCH('ống nhựa túi bóng'!H$3,FCSTSDV!$D$1:$L$1,0)),1)/'ống nhựa túi bóng'!$D112,0)</f>
        <v>0</v>
      </c>
      <c r="I112" s="92">
        <f t="array" ref="I112">IFERROR(ROUND(INDEX(FCSTSDV!$D$2:$L$2001,MATCH('ống nhựa túi bóng'!$C112,FCSTSDV!$C$2:$C$2001,0),MATCH('ống nhựa túi bóng'!I$3,FCSTSDV!$D$1:$L$1,0)),1)/'ống nhựa túi bóng'!$D112,0)</f>
        <v>166.66666666666666</v>
      </c>
      <c r="J112" s="92">
        <f t="array" ref="J112">IFERROR(ROUND(INDEX(FCSTSDV!$D$2:$L$2001,MATCH('ống nhựa túi bóng'!$C112,FCSTSDV!$C$2:$C$2001,0),MATCH('ống nhựa túi bóng'!J$3,FCSTSDV!$D$1:$L$1,0)),1)/'ống nhựa túi bóng'!$D112,0)</f>
        <v>233.33333333333334</v>
      </c>
      <c r="K112" s="92">
        <f t="array" ref="K112">IFERROR(ROUND(INDEX(FCSTSDV!$D$2:$L$2001,MATCH('ống nhựa túi bóng'!$C112,FCSTSDV!$C$2:$C$2001,0),MATCH('ống nhựa túi bóng'!K$3,FCSTSDV!$D$1:$L$1,0)),1)/'ống nhựa túi bóng'!$D112,0)</f>
        <v>250</v>
      </c>
      <c r="L112" s="92">
        <f t="array" ref="L112">IFERROR(ROUND(INDEX(FCSTSDV!$D$2:$L$2001,MATCH('ống nhựa túi bóng'!$C112,FCSTSDV!$C$2:$C$2001,0),MATCH('ống nhựa túi bóng'!L$3,FCSTSDV!$D$1:$L$1,0)),1)/'ống nhựa túi bóng'!$D112,0)</f>
        <v>250</v>
      </c>
      <c r="M112" s="92">
        <f t="array" ref="M112">IFERROR(ROUND(INDEX(FCSTSDV!$D$2:$L$2001,MATCH('ống nhựa túi bóng'!$C112,FCSTSDV!$C$2:$C$2001,0),MATCH('ống nhựa túi bóng'!M$3,FCSTSDV!$D$1:$L$1,0)),1)/'ống nhựa túi bóng'!$D112,0)</f>
        <v>333.33333333333331</v>
      </c>
      <c r="N112" s="92">
        <f t="array" ref="N112">IFERROR(ROUND(INDEX(FCSTSDV!$D$2:$L$2001,MATCH('ống nhựa túi bóng'!$C112,FCSTSDV!$C$2:$C$2001,0),MATCH('ống nhựa túi bóng'!N$3,FCSTSDV!$D$1:$L$1,0)),1)/'ống nhựa túi bóng'!$D112,0)</f>
        <v>1566.6666666666667</v>
      </c>
      <c r="O112" s="92">
        <f t="array" ref="O112">IFERROR(ROUND(INDEX(FCSTSDV!$D$2:$L$2001,MATCH('ống nhựa túi bóng'!$C112,FCSTSDV!$C$2:$C$2001,0),MATCH('ống nhựa túi bóng'!O$3,FCSTSDV!$D$1:$L$1,0)),1)/'ống nhựa túi bóng'!$D112,0)</f>
        <v>2083.3333333333335</v>
      </c>
      <c r="P112" s="92">
        <f t="array" ref="P112">IFERROR(ROUND(INDEX(FCSTSDV!$D$2:$L$2001,MATCH('ống nhựa túi bóng'!$C112,FCSTSDV!$C$2:$C$2001,0),MATCH('ống nhựa túi bóng'!P$3,FCSTSDV!$D$1:$L$1,0)),1)/'ống nhựa túi bóng'!$D112,0)</f>
        <v>0</v>
      </c>
      <c r="Q112" s="92">
        <f t="array" ref="Q112">IFERROR(ROUND(INDEX(FCSTSDV!$D$2:$L$2001,MATCH('ống nhựa túi bóng'!$C112,FCSTSDV!$C$2:$C$2001,0),MATCH('ống nhựa túi bóng'!Q$3,FCSTSDV!$D$1:$L$1,0)),1)/'ống nhựa túi bóng'!$D112,0)</f>
        <v>0</v>
      </c>
      <c r="R112" s="92">
        <f t="array" ref="R112">IFERROR(ROUND(INDEX(FCSTSDV!$D$2:$L$2001,MATCH('ống nhựa túi bóng'!$C112,FCSTSDV!$C$2:$C$2001,0),MATCH('ống nhựa túi bóng'!R$3,FCSTSDV!$D$1:$L$1,0)),1)/'ống nhựa túi bóng'!$D112,0)</f>
        <v>0</v>
      </c>
      <c r="S112" s="92">
        <f t="array" ref="S112">IFERROR(ROUND(INDEX(FCSTSDV!$D$2:$L$2001,MATCH('ống nhựa túi bóng'!$C112,FCSTSDV!$C$2:$C$2001,0),MATCH('ống nhựa túi bóng'!S$3,FCSTSDV!$D$1:$L$1,0)),1)/'ống nhựa túi bóng'!$D112,0)</f>
        <v>0</v>
      </c>
      <c r="T112" s="92">
        <f t="shared" si="1"/>
        <v>4883.3333333333339</v>
      </c>
    </row>
    <row r="113" spans="1:21" ht="19.5" hidden="1" customHeight="1">
      <c r="A113" s="818"/>
      <c r="B113" s="1072"/>
      <c r="C113" s="49" t="s">
        <v>781</v>
      </c>
      <c r="D113" s="49">
        <v>180</v>
      </c>
      <c r="E113" s="784"/>
      <c r="F113" s="784"/>
      <c r="G113" s="784"/>
      <c r="H113" s="92">
        <f t="array" ref="H113">IFERROR(ROUND(INDEX(FCSTSDV!$D$2:$L$2001,MATCH('ống nhựa túi bóng'!$C113,FCSTSDV!$C$2:$C$2001,0),MATCH('ống nhựa túi bóng'!H$3,FCSTSDV!$D$1:$L$1,0)),1)/'ống nhựa túi bóng'!$D113,0)</f>
        <v>0</v>
      </c>
      <c r="I113" s="92">
        <f t="array" ref="I113">IFERROR(ROUND(INDEX(FCSTSDV!$D$2:$L$2001,MATCH('ống nhựa túi bóng'!$C113,FCSTSDV!$C$2:$C$2001,0),MATCH('ống nhựa túi bóng'!I$3,FCSTSDV!$D$1:$L$1,0)),1)/'ống nhựa túi bóng'!$D113,0)</f>
        <v>166.66666666666666</v>
      </c>
      <c r="J113" s="92">
        <f t="array" ref="J113">IFERROR(ROUND(INDEX(FCSTSDV!$D$2:$L$2001,MATCH('ống nhựa túi bóng'!$C113,FCSTSDV!$C$2:$C$2001,0),MATCH('ống nhựa túi bóng'!J$3,FCSTSDV!$D$1:$L$1,0)),1)/'ống nhựa túi bóng'!$D113,0)</f>
        <v>222.22222222222223</v>
      </c>
      <c r="K113" s="92">
        <f t="array" ref="K113">IFERROR(ROUND(INDEX(FCSTSDV!$D$2:$L$2001,MATCH('ống nhựa túi bóng'!$C113,FCSTSDV!$C$2:$C$2001,0),MATCH('ống nhựa túi bóng'!K$3,FCSTSDV!$D$1:$L$1,0)),1)/'ống nhựa túi bóng'!$D113,0)</f>
        <v>250</v>
      </c>
      <c r="L113" s="92">
        <f t="array" ref="L113">IFERROR(ROUND(INDEX(FCSTSDV!$D$2:$L$2001,MATCH('ống nhựa túi bóng'!$C113,FCSTSDV!$C$2:$C$2001,0),MATCH('ống nhựa túi bóng'!L$3,FCSTSDV!$D$1:$L$1,0)),1)/'ống nhựa túi bóng'!$D113,0)</f>
        <v>250</v>
      </c>
      <c r="M113" s="92">
        <f t="array" ref="M113">IFERROR(ROUND(INDEX(FCSTSDV!$D$2:$L$2001,MATCH('ống nhựa túi bóng'!$C113,FCSTSDV!$C$2:$C$2001,0),MATCH('ống nhựa túi bóng'!M$3,FCSTSDV!$D$1:$L$1,0)),1)/'ống nhựa túi bóng'!$D113,0)</f>
        <v>333.33333333333331</v>
      </c>
      <c r="N113" s="92">
        <f t="array" ref="N113">IFERROR(ROUND(INDEX(FCSTSDV!$D$2:$L$2001,MATCH('ống nhựa túi bóng'!$C113,FCSTSDV!$C$2:$C$2001,0),MATCH('ống nhựa túi bóng'!N$3,FCSTSDV!$D$1:$L$1,0)),1)/'ống nhựa túi bóng'!$D113,0)</f>
        <v>1555.5555555555557</v>
      </c>
      <c r="O113" s="92">
        <f t="array" ref="O113">IFERROR(ROUND(INDEX(FCSTSDV!$D$2:$L$2001,MATCH('ống nhựa túi bóng'!$C113,FCSTSDV!$C$2:$C$2001,0),MATCH('ống nhựa túi bóng'!O$3,FCSTSDV!$D$1:$L$1,0)),1)/'ống nhựa túi bóng'!$D113,0)</f>
        <v>2166.6666666666665</v>
      </c>
      <c r="P113" s="92">
        <f t="array" ref="P113">IFERROR(ROUND(INDEX(FCSTSDV!$D$2:$L$2001,MATCH('ống nhựa túi bóng'!$C113,FCSTSDV!$C$2:$C$2001,0),MATCH('ống nhựa túi bóng'!P$3,FCSTSDV!$D$1:$L$1,0)),1)/'ống nhựa túi bóng'!$D113,0)</f>
        <v>0</v>
      </c>
      <c r="Q113" s="92">
        <f t="array" ref="Q113">IFERROR(ROUND(INDEX(FCSTSDV!$D$2:$L$2001,MATCH('ống nhựa túi bóng'!$C113,FCSTSDV!$C$2:$C$2001,0),MATCH('ống nhựa túi bóng'!Q$3,FCSTSDV!$D$1:$L$1,0)),1)/'ống nhựa túi bóng'!$D113,0)</f>
        <v>0</v>
      </c>
      <c r="R113" s="92">
        <f t="array" ref="R113">IFERROR(ROUND(INDEX(FCSTSDV!$D$2:$L$2001,MATCH('ống nhựa túi bóng'!$C113,FCSTSDV!$C$2:$C$2001,0),MATCH('ống nhựa túi bóng'!R$3,FCSTSDV!$D$1:$L$1,0)),1)/'ống nhựa túi bóng'!$D113,0)</f>
        <v>0</v>
      </c>
      <c r="S113" s="92">
        <f t="array" ref="S113">IFERROR(ROUND(INDEX(FCSTSDV!$D$2:$L$2001,MATCH('ống nhựa túi bóng'!$C113,FCSTSDV!$C$2:$C$2001,0),MATCH('ống nhựa túi bóng'!S$3,FCSTSDV!$D$1:$L$1,0)),1)/'ống nhựa túi bóng'!$D113,0)</f>
        <v>0</v>
      </c>
      <c r="T113" s="92">
        <f t="shared" si="1"/>
        <v>4944.4444444444443</v>
      </c>
    </row>
    <row r="114" spans="1:21" ht="19.5" hidden="1" customHeight="1">
      <c r="A114" s="818"/>
      <c r="B114" s="1072"/>
      <c r="C114" s="49" t="s">
        <v>783</v>
      </c>
      <c r="D114" s="49">
        <v>180</v>
      </c>
      <c r="E114" s="784"/>
      <c r="F114" s="784"/>
      <c r="G114" s="784"/>
      <c r="H114" s="92">
        <f t="array" ref="H114">IFERROR(ROUND(INDEX(FCSTSDV!$D$2:$L$2001,MATCH('ống nhựa túi bóng'!$C114,FCSTSDV!$C$2:$C$2001,0),MATCH('ống nhựa túi bóng'!H$3,FCSTSDV!$D$1:$L$1,0)),1)/'ống nhựa túi bóng'!$D114,0)</f>
        <v>0</v>
      </c>
      <c r="I114" s="92">
        <f t="array" ref="I114">IFERROR(ROUND(INDEX(FCSTSDV!$D$2:$L$2001,MATCH('ống nhựa túi bóng'!$C114,FCSTSDV!$C$2:$C$2001,0),MATCH('ống nhựa túi bóng'!I$3,FCSTSDV!$D$1:$L$1,0)),1)/'ống nhựa túi bóng'!$D114,0)</f>
        <v>166.66666666666666</v>
      </c>
      <c r="J114" s="92">
        <f t="array" ref="J114">IFERROR(ROUND(INDEX(FCSTSDV!$D$2:$L$2001,MATCH('ống nhựa túi bóng'!$C114,FCSTSDV!$C$2:$C$2001,0),MATCH('ống nhựa túi bóng'!J$3,FCSTSDV!$D$1:$L$1,0)),1)/'ống nhựa túi bóng'!$D114,0)</f>
        <v>233.33333333333334</v>
      </c>
      <c r="K114" s="92">
        <f t="array" ref="K114">IFERROR(ROUND(INDEX(FCSTSDV!$D$2:$L$2001,MATCH('ống nhựa túi bóng'!$C114,FCSTSDV!$C$2:$C$2001,0),MATCH('ống nhựa túi bóng'!K$3,FCSTSDV!$D$1:$L$1,0)),1)/'ống nhựa túi bóng'!$D114,0)</f>
        <v>250</v>
      </c>
      <c r="L114" s="92">
        <f t="array" ref="L114">IFERROR(ROUND(INDEX(FCSTSDV!$D$2:$L$2001,MATCH('ống nhựa túi bóng'!$C114,FCSTSDV!$C$2:$C$2001,0),MATCH('ống nhựa túi bóng'!L$3,FCSTSDV!$D$1:$L$1,0)),1)/'ống nhựa túi bóng'!$D114,0)</f>
        <v>250</v>
      </c>
      <c r="M114" s="92">
        <f t="array" ref="M114">IFERROR(ROUND(INDEX(FCSTSDV!$D$2:$L$2001,MATCH('ống nhựa túi bóng'!$C114,FCSTSDV!$C$2:$C$2001,0),MATCH('ống nhựa túi bóng'!M$3,FCSTSDV!$D$1:$L$1,0)),1)/'ống nhựa túi bóng'!$D114,0)</f>
        <v>333.33333333333331</v>
      </c>
      <c r="N114" s="92">
        <f t="array" ref="N114">IFERROR(ROUND(INDEX(FCSTSDV!$D$2:$L$2001,MATCH('ống nhựa túi bóng'!$C114,FCSTSDV!$C$2:$C$2001,0),MATCH('ống nhựa túi bóng'!N$3,FCSTSDV!$D$1:$L$1,0)),1)/'ống nhựa túi bóng'!$D114,0)</f>
        <v>1566.6666666666667</v>
      </c>
      <c r="O114" s="92">
        <f t="array" ref="O114">IFERROR(ROUND(INDEX(FCSTSDV!$D$2:$L$2001,MATCH('ống nhựa túi bóng'!$C114,FCSTSDV!$C$2:$C$2001,0),MATCH('ống nhựa túi bóng'!O$3,FCSTSDV!$D$1:$L$1,0)),1)/'ống nhựa túi bóng'!$D114,0)</f>
        <v>2083.3333333333335</v>
      </c>
      <c r="P114" s="92">
        <f t="array" ref="P114">IFERROR(ROUND(INDEX(FCSTSDV!$D$2:$L$2001,MATCH('ống nhựa túi bóng'!$C114,FCSTSDV!$C$2:$C$2001,0),MATCH('ống nhựa túi bóng'!P$3,FCSTSDV!$D$1:$L$1,0)),1)/'ống nhựa túi bóng'!$D114,0)</f>
        <v>0</v>
      </c>
      <c r="Q114" s="92">
        <f t="array" ref="Q114">IFERROR(ROUND(INDEX(FCSTSDV!$D$2:$L$2001,MATCH('ống nhựa túi bóng'!$C114,FCSTSDV!$C$2:$C$2001,0),MATCH('ống nhựa túi bóng'!Q$3,FCSTSDV!$D$1:$L$1,0)),1)/'ống nhựa túi bóng'!$D114,0)</f>
        <v>0</v>
      </c>
      <c r="R114" s="92">
        <f t="array" ref="R114">IFERROR(ROUND(INDEX(FCSTSDV!$D$2:$L$2001,MATCH('ống nhựa túi bóng'!$C114,FCSTSDV!$C$2:$C$2001,0),MATCH('ống nhựa túi bóng'!R$3,FCSTSDV!$D$1:$L$1,0)),1)/'ống nhựa túi bóng'!$D114,0)</f>
        <v>0</v>
      </c>
      <c r="S114" s="92">
        <f t="array" ref="S114">IFERROR(ROUND(INDEX(FCSTSDV!$D$2:$L$2001,MATCH('ống nhựa túi bóng'!$C114,FCSTSDV!$C$2:$C$2001,0),MATCH('ống nhựa túi bóng'!S$3,FCSTSDV!$D$1:$L$1,0)),1)/'ống nhựa túi bóng'!$D114,0)</f>
        <v>0</v>
      </c>
      <c r="T114" s="92">
        <f t="shared" si="1"/>
        <v>4883.3333333333339</v>
      </c>
    </row>
    <row r="115" spans="1:21" ht="19.5" hidden="1" customHeight="1">
      <c r="A115" s="818"/>
      <c r="B115" s="1072"/>
      <c r="C115" s="49" t="s">
        <v>785</v>
      </c>
      <c r="D115" s="49">
        <v>180</v>
      </c>
      <c r="E115" s="784"/>
      <c r="F115" s="784"/>
      <c r="G115" s="784"/>
      <c r="H115" s="92">
        <f t="array" ref="H115">IFERROR(ROUND(INDEX(FCSTSDV!$D$2:$L$2001,MATCH('ống nhựa túi bóng'!$C115,FCSTSDV!$C$2:$C$2001,0),MATCH('ống nhựa túi bóng'!H$3,FCSTSDV!$D$1:$L$1,0)),1)/'ống nhựa túi bóng'!$D115,0)</f>
        <v>150</v>
      </c>
      <c r="I115" s="92">
        <f t="array" ref="I115">IFERROR(ROUND(INDEX(FCSTSDV!$D$2:$L$2001,MATCH('ống nhựa túi bóng'!$C115,FCSTSDV!$C$2:$C$2001,0),MATCH('ống nhựa túi bóng'!I$3,FCSTSDV!$D$1:$L$1,0)),1)/'ống nhựa túi bóng'!$D115,0)</f>
        <v>450</v>
      </c>
      <c r="J115" s="92">
        <f t="array" ref="J115">IFERROR(ROUND(INDEX(FCSTSDV!$D$2:$L$2001,MATCH('ống nhựa túi bóng'!$C115,FCSTSDV!$C$2:$C$2001,0),MATCH('ống nhựa túi bóng'!J$3,FCSTSDV!$D$1:$L$1,0)),1)/'ống nhựa túi bóng'!$D115,0)</f>
        <v>450</v>
      </c>
      <c r="K115" s="92">
        <f t="array" ref="K115">IFERROR(ROUND(INDEX(FCSTSDV!$D$2:$L$2001,MATCH('ống nhựa túi bóng'!$C115,FCSTSDV!$C$2:$C$2001,0),MATCH('ống nhựa túi bóng'!K$3,FCSTSDV!$D$1:$L$1,0)),1)/'ống nhựa túi bóng'!$D115,0)</f>
        <v>450</v>
      </c>
      <c r="L115" s="92">
        <f t="array" ref="L115">IFERROR(ROUND(INDEX(FCSTSDV!$D$2:$L$2001,MATCH('ống nhựa túi bóng'!$C115,FCSTSDV!$C$2:$C$2001,0),MATCH('ống nhựa túi bóng'!L$3,FCSTSDV!$D$1:$L$1,0)),1)/'ống nhựa túi bóng'!$D115,0)</f>
        <v>450</v>
      </c>
      <c r="M115" s="92">
        <f t="array" ref="M115">IFERROR(ROUND(INDEX(FCSTSDV!$D$2:$L$2001,MATCH('ống nhựa túi bóng'!$C115,FCSTSDV!$C$2:$C$2001,0),MATCH('ống nhựa túi bóng'!M$3,FCSTSDV!$D$1:$L$1,0)),1)/'ống nhựa túi bóng'!$D115,0)</f>
        <v>525</v>
      </c>
      <c r="N115" s="92">
        <f t="array" ref="N115">IFERROR(ROUND(INDEX(FCSTSDV!$D$2:$L$2001,MATCH('ống nhựa túi bóng'!$C115,FCSTSDV!$C$2:$C$2001,0),MATCH('ống nhựa túi bóng'!N$3,FCSTSDV!$D$1:$L$1,0)),1)/'ống nhựa túi bóng'!$D115,0)</f>
        <v>2925</v>
      </c>
      <c r="O115" s="92">
        <f t="array" ref="O115">IFERROR(ROUND(INDEX(FCSTSDV!$D$2:$L$2001,MATCH('ống nhựa túi bóng'!$C115,FCSTSDV!$C$2:$C$2001,0),MATCH('ống nhựa túi bóng'!O$3,FCSTSDV!$D$1:$L$1,0)),1)/'ống nhựa túi bóng'!$D115,0)</f>
        <v>4200</v>
      </c>
      <c r="P115" s="92">
        <f t="array" ref="P115">IFERROR(ROUND(INDEX(FCSTSDV!$D$2:$L$2001,MATCH('ống nhựa túi bóng'!$C115,FCSTSDV!$C$2:$C$2001,0),MATCH('ống nhựa túi bóng'!P$3,FCSTSDV!$D$1:$L$1,0)),1)/'ống nhựa túi bóng'!$D115,0)</f>
        <v>0</v>
      </c>
      <c r="Q115" s="92">
        <f t="array" ref="Q115">IFERROR(ROUND(INDEX(FCSTSDV!$D$2:$L$2001,MATCH('ống nhựa túi bóng'!$C115,FCSTSDV!$C$2:$C$2001,0),MATCH('ống nhựa túi bóng'!Q$3,FCSTSDV!$D$1:$L$1,0)),1)/'ống nhựa túi bóng'!$D115,0)</f>
        <v>0</v>
      </c>
      <c r="R115" s="92">
        <f t="array" ref="R115">IFERROR(ROUND(INDEX(FCSTSDV!$D$2:$L$2001,MATCH('ống nhựa túi bóng'!$C115,FCSTSDV!$C$2:$C$2001,0),MATCH('ống nhựa túi bóng'!R$3,FCSTSDV!$D$1:$L$1,0)),1)/'ống nhựa túi bóng'!$D115,0)</f>
        <v>0</v>
      </c>
      <c r="S115" s="92">
        <f t="array" ref="S115">IFERROR(ROUND(INDEX(FCSTSDV!$D$2:$L$2001,MATCH('ống nhựa túi bóng'!$C115,FCSTSDV!$C$2:$C$2001,0),MATCH('ống nhựa túi bóng'!S$3,FCSTSDV!$D$1:$L$1,0)),1)/'ống nhựa túi bóng'!$D115,0)</f>
        <v>0</v>
      </c>
      <c r="T115" s="92">
        <f t="shared" si="1"/>
        <v>9600</v>
      </c>
    </row>
    <row r="116" spans="1:21" ht="19.5" customHeight="1">
      <c r="A116" s="818"/>
      <c r="B116" s="1072"/>
      <c r="C116" s="49" t="s">
        <v>1243</v>
      </c>
      <c r="D116" s="49">
        <v>300</v>
      </c>
      <c r="E116" s="784"/>
      <c r="F116" s="784"/>
      <c r="G116" s="784"/>
      <c r="H116" s="92">
        <f t="array" ref="H116">IFERROR(ROUND(INDEX(FCSTSDV!$D$2:$L$2001,MATCH('ống nhựa túi bóng'!$C116,FCSTSDV!$C$2:$C$2001,0),MATCH('ống nhựa túi bóng'!H$3,FCSTSDV!$D$1:$L$1,0)),1)/'ống nhựa túi bóng'!$D116,0)</f>
        <v>0</v>
      </c>
      <c r="I116" s="92">
        <f t="array" ref="I116">IFERROR(ROUND(INDEX(FCSTSDV!$D$2:$L$2001,MATCH('ống nhựa túi bóng'!$C116,FCSTSDV!$C$2:$C$2001,0),MATCH('ống nhựa túi bóng'!I$3,FCSTSDV!$D$1:$L$1,0)),1)/'ống nhựa túi bóng'!$D116,0)</f>
        <v>0</v>
      </c>
      <c r="J116" s="92">
        <f t="array" ref="J116">IFERROR(ROUND(INDEX(FCSTSDV!$D$2:$L$2001,MATCH('ống nhựa túi bóng'!$C116,FCSTSDV!$C$2:$C$2001,0),MATCH('ống nhựa túi bóng'!J$3,FCSTSDV!$D$1:$L$1,0)),1)/'ống nhựa túi bóng'!$D116,0)</f>
        <v>0</v>
      </c>
      <c r="K116" s="92">
        <f t="array" ref="K116">IFERROR(ROUND(INDEX(FCSTSDV!$D$2:$L$2001,MATCH('ống nhựa túi bóng'!$C116,FCSTSDV!$C$2:$C$2001,0),MATCH('ống nhựa túi bóng'!K$3,FCSTSDV!$D$1:$L$1,0)),1)/'ống nhựa túi bóng'!$D116,0)</f>
        <v>0</v>
      </c>
      <c r="L116" s="92">
        <f t="array" ref="L116">IFERROR(ROUND(INDEX(FCSTSDV!$D$2:$L$2001,MATCH('ống nhựa túi bóng'!$C116,FCSTSDV!$C$2:$C$2001,0),MATCH('ống nhựa túi bóng'!L$3,FCSTSDV!$D$1:$L$1,0)),1)/'ống nhựa túi bóng'!$D116,0)</f>
        <v>0</v>
      </c>
      <c r="M116" s="92">
        <f t="array" ref="M116">IFERROR(ROUND(INDEX(FCSTSDV!$D$2:$L$2001,MATCH('ống nhựa túi bóng'!$C116,FCSTSDV!$C$2:$C$2001,0),MATCH('ống nhựa túi bóng'!M$3,FCSTSDV!$D$1:$L$1,0)),1)/'ống nhựa túi bóng'!$D116,0)</f>
        <v>0</v>
      </c>
      <c r="N116" s="92">
        <f t="array" ref="N116">IFERROR(ROUND(INDEX(FCSTSDV!$D$2:$L$2001,MATCH('ống nhựa túi bóng'!$C116,FCSTSDV!$C$2:$C$2001,0),MATCH('ống nhựa túi bóng'!N$3,FCSTSDV!$D$1:$L$1,0)),1)/'ống nhựa túi bóng'!$D116,0)</f>
        <v>0</v>
      </c>
      <c r="O116" s="92">
        <f t="array" ref="O116">IFERROR(ROUND(INDEX(FCSTSDV!$D$2:$L$2001,MATCH('ống nhựa túi bóng'!$C116,FCSTSDV!$C$2:$C$2001,0),MATCH('ống nhựa túi bóng'!O$3,FCSTSDV!$D$1:$L$1,0)),1)/'ống nhựa túi bóng'!$D116,0)</f>
        <v>0</v>
      </c>
      <c r="P116" s="92">
        <f t="array" ref="P116">IFERROR(ROUND(INDEX(FCSTSDV!$D$2:$L$2001,MATCH('ống nhựa túi bóng'!$C116,FCSTSDV!$C$2:$C$2001,0),MATCH('ống nhựa túi bóng'!P$3,FCSTSDV!$D$1:$L$1,0)),1)/'ống nhựa túi bóng'!$D116,0)</f>
        <v>0</v>
      </c>
      <c r="Q116" s="92">
        <f t="array" ref="Q116">IFERROR(ROUND(INDEX(FCSTSDV!$D$2:$L$2001,MATCH('ống nhựa túi bóng'!$C116,FCSTSDV!$C$2:$C$2001,0),MATCH('ống nhựa túi bóng'!Q$3,FCSTSDV!$D$1:$L$1,0)),1)/'ống nhựa túi bóng'!$D116,0)</f>
        <v>0</v>
      </c>
      <c r="R116" s="92">
        <f t="array" ref="R116">IFERROR(ROUND(INDEX(FCSTSDV!$D$2:$L$2001,MATCH('ống nhựa túi bóng'!$C116,FCSTSDV!$C$2:$C$2001,0),MATCH('ống nhựa túi bóng'!R$3,FCSTSDV!$D$1:$L$1,0)),1)/'ống nhựa túi bóng'!$D116,0)</f>
        <v>0</v>
      </c>
      <c r="S116" s="92">
        <f t="array" ref="S116">IFERROR(ROUND(INDEX(FCSTSDV!$D$2:$L$2001,MATCH('ống nhựa túi bóng'!$C116,FCSTSDV!$C$2:$C$2001,0),MATCH('ống nhựa túi bóng'!S$3,FCSTSDV!$D$1:$L$1,0)),1)/'ống nhựa túi bóng'!$D116,0)</f>
        <v>0</v>
      </c>
      <c r="T116" s="92">
        <f t="shared" si="1"/>
        <v>0</v>
      </c>
    </row>
    <row r="117" spans="1:21" ht="19.5" customHeight="1">
      <c r="A117" s="818"/>
      <c r="B117" s="1072"/>
      <c r="C117" s="49" t="s">
        <v>1244</v>
      </c>
      <c r="D117" s="49">
        <v>375</v>
      </c>
      <c r="E117" s="784"/>
      <c r="F117" s="784"/>
      <c r="G117" s="784"/>
      <c r="H117" s="92">
        <f t="array" ref="H117">IFERROR(ROUND(INDEX(FCSTSDV!$D$2:$L$2001,MATCH('ống nhựa túi bóng'!$C117,FCSTSDV!$C$2:$C$2001,0),MATCH('ống nhựa túi bóng'!H$3,FCSTSDV!$D$1:$L$1,0)),1)/'ống nhựa túi bóng'!$D117,0)</f>
        <v>0</v>
      </c>
      <c r="I117" s="92">
        <f t="array" ref="I117">IFERROR(ROUND(INDEX(FCSTSDV!$D$2:$L$2001,MATCH('ống nhựa túi bóng'!$C117,FCSTSDV!$C$2:$C$2001,0),MATCH('ống nhựa túi bóng'!I$3,FCSTSDV!$D$1:$L$1,0)),1)/'ống nhựa túi bóng'!$D117,0)</f>
        <v>0</v>
      </c>
      <c r="J117" s="92">
        <f t="array" ref="J117">IFERROR(ROUND(INDEX(FCSTSDV!$D$2:$L$2001,MATCH('ống nhựa túi bóng'!$C117,FCSTSDV!$C$2:$C$2001,0),MATCH('ống nhựa túi bóng'!J$3,FCSTSDV!$D$1:$L$1,0)),1)/'ống nhựa túi bóng'!$D117,0)</f>
        <v>0</v>
      </c>
      <c r="K117" s="92">
        <f t="array" ref="K117">IFERROR(ROUND(INDEX(FCSTSDV!$D$2:$L$2001,MATCH('ống nhựa túi bóng'!$C117,FCSTSDV!$C$2:$C$2001,0),MATCH('ống nhựa túi bóng'!K$3,FCSTSDV!$D$1:$L$1,0)),1)/'ống nhựa túi bóng'!$D117,0)</f>
        <v>0</v>
      </c>
      <c r="L117" s="92">
        <f t="array" ref="L117">IFERROR(ROUND(INDEX(FCSTSDV!$D$2:$L$2001,MATCH('ống nhựa túi bóng'!$C117,FCSTSDV!$C$2:$C$2001,0),MATCH('ống nhựa túi bóng'!L$3,FCSTSDV!$D$1:$L$1,0)),1)/'ống nhựa túi bóng'!$D117,0)</f>
        <v>0</v>
      </c>
      <c r="M117" s="92">
        <f t="array" ref="M117">IFERROR(ROUND(INDEX(FCSTSDV!$D$2:$L$2001,MATCH('ống nhựa túi bóng'!$C117,FCSTSDV!$C$2:$C$2001,0),MATCH('ống nhựa túi bóng'!M$3,FCSTSDV!$D$1:$L$1,0)),1)/'ống nhựa túi bóng'!$D117,0)</f>
        <v>0</v>
      </c>
      <c r="N117" s="92">
        <f t="array" ref="N117">IFERROR(ROUND(INDEX(FCSTSDV!$D$2:$L$2001,MATCH('ống nhựa túi bóng'!$C117,FCSTSDV!$C$2:$C$2001,0),MATCH('ống nhựa túi bóng'!N$3,FCSTSDV!$D$1:$L$1,0)),1)/'ống nhựa túi bóng'!$D117,0)</f>
        <v>0</v>
      </c>
      <c r="O117" s="92">
        <f t="array" ref="O117">IFERROR(ROUND(INDEX(FCSTSDV!$D$2:$L$2001,MATCH('ống nhựa túi bóng'!$C117,FCSTSDV!$C$2:$C$2001,0),MATCH('ống nhựa túi bóng'!O$3,FCSTSDV!$D$1:$L$1,0)),1)/'ống nhựa túi bóng'!$D117,0)</f>
        <v>0</v>
      </c>
      <c r="P117" s="92">
        <f t="array" ref="P117">IFERROR(ROUND(INDEX(FCSTSDV!$D$2:$L$2001,MATCH('ống nhựa túi bóng'!$C117,FCSTSDV!$C$2:$C$2001,0),MATCH('ống nhựa túi bóng'!P$3,FCSTSDV!$D$1:$L$1,0)),1)/'ống nhựa túi bóng'!$D117,0)</f>
        <v>0</v>
      </c>
      <c r="Q117" s="92">
        <f t="array" ref="Q117">IFERROR(ROUND(INDEX(FCSTSDV!$D$2:$L$2001,MATCH('ống nhựa túi bóng'!$C117,FCSTSDV!$C$2:$C$2001,0),MATCH('ống nhựa túi bóng'!Q$3,FCSTSDV!$D$1:$L$1,0)),1)/'ống nhựa túi bóng'!$D117,0)</f>
        <v>0</v>
      </c>
      <c r="R117" s="92">
        <f t="array" ref="R117">IFERROR(ROUND(INDEX(FCSTSDV!$D$2:$L$2001,MATCH('ống nhựa túi bóng'!$C117,FCSTSDV!$C$2:$C$2001,0),MATCH('ống nhựa túi bóng'!R$3,FCSTSDV!$D$1:$L$1,0)),1)/'ống nhựa túi bóng'!$D117,0)</f>
        <v>0</v>
      </c>
      <c r="S117" s="92">
        <f t="array" ref="S117">IFERROR(ROUND(INDEX(FCSTSDV!$D$2:$L$2001,MATCH('ống nhựa túi bóng'!$C117,FCSTSDV!$C$2:$C$2001,0),MATCH('ống nhựa túi bóng'!S$3,FCSTSDV!$D$1:$L$1,0)),1)/'ống nhựa túi bóng'!$D117,0)</f>
        <v>0</v>
      </c>
      <c r="T117" s="92">
        <f t="shared" si="1"/>
        <v>0</v>
      </c>
    </row>
    <row r="118" spans="1:21" ht="19.5" customHeight="1">
      <c r="A118" s="818"/>
      <c r="B118" s="1072"/>
      <c r="C118" s="49" t="s">
        <v>1245</v>
      </c>
      <c r="D118" s="49">
        <v>100</v>
      </c>
      <c r="E118" s="784"/>
      <c r="F118" s="784"/>
      <c r="G118" s="784"/>
      <c r="H118" s="92">
        <f t="array" ref="H118">IFERROR(ROUND(INDEX(FCSTSDV!$D$2:$L$2001,MATCH('ống nhựa túi bóng'!$C118,FCSTSDV!$C$2:$C$2001,0),MATCH('ống nhựa túi bóng'!H$3,FCSTSDV!$D$1:$L$1,0)),1)/'ống nhựa túi bóng'!$D118,0)</f>
        <v>0</v>
      </c>
      <c r="I118" s="92">
        <f t="array" ref="I118">IFERROR(ROUND(INDEX(FCSTSDV!$D$2:$L$2001,MATCH('ống nhựa túi bóng'!$C118,FCSTSDV!$C$2:$C$2001,0),MATCH('ống nhựa túi bóng'!I$3,FCSTSDV!$D$1:$L$1,0)),1)/'ống nhựa túi bóng'!$D118,0)</f>
        <v>0</v>
      </c>
      <c r="J118" s="92">
        <f t="array" ref="J118">IFERROR(ROUND(INDEX(FCSTSDV!$D$2:$L$2001,MATCH('ống nhựa túi bóng'!$C118,FCSTSDV!$C$2:$C$2001,0),MATCH('ống nhựa túi bóng'!J$3,FCSTSDV!$D$1:$L$1,0)),1)/'ống nhựa túi bóng'!$D118,0)</f>
        <v>0</v>
      </c>
      <c r="K118" s="92">
        <f t="array" ref="K118">IFERROR(ROUND(INDEX(FCSTSDV!$D$2:$L$2001,MATCH('ống nhựa túi bóng'!$C118,FCSTSDV!$C$2:$C$2001,0),MATCH('ống nhựa túi bóng'!K$3,FCSTSDV!$D$1:$L$1,0)),1)/'ống nhựa túi bóng'!$D118,0)</f>
        <v>0</v>
      </c>
      <c r="L118" s="92">
        <f t="array" ref="L118">IFERROR(ROUND(INDEX(FCSTSDV!$D$2:$L$2001,MATCH('ống nhựa túi bóng'!$C118,FCSTSDV!$C$2:$C$2001,0),MATCH('ống nhựa túi bóng'!L$3,FCSTSDV!$D$1:$L$1,0)),1)/'ống nhựa túi bóng'!$D118,0)</f>
        <v>0</v>
      </c>
      <c r="M118" s="92">
        <f t="array" ref="M118">IFERROR(ROUND(INDEX(FCSTSDV!$D$2:$L$2001,MATCH('ống nhựa túi bóng'!$C118,FCSTSDV!$C$2:$C$2001,0),MATCH('ống nhựa túi bóng'!M$3,FCSTSDV!$D$1:$L$1,0)),1)/'ống nhựa túi bóng'!$D118,0)</f>
        <v>0</v>
      </c>
      <c r="N118" s="92">
        <f t="array" ref="N118">IFERROR(ROUND(INDEX(FCSTSDV!$D$2:$L$2001,MATCH('ống nhựa túi bóng'!$C118,FCSTSDV!$C$2:$C$2001,0),MATCH('ống nhựa túi bóng'!N$3,FCSTSDV!$D$1:$L$1,0)),1)/'ống nhựa túi bóng'!$D118,0)</f>
        <v>0</v>
      </c>
      <c r="O118" s="92">
        <f t="array" ref="O118">IFERROR(ROUND(INDEX(FCSTSDV!$D$2:$L$2001,MATCH('ống nhựa túi bóng'!$C118,FCSTSDV!$C$2:$C$2001,0),MATCH('ống nhựa túi bóng'!O$3,FCSTSDV!$D$1:$L$1,0)),1)/'ống nhựa túi bóng'!$D118,0)</f>
        <v>0</v>
      </c>
      <c r="P118" s="92">
        <f t="array" ref="P118">IFERROR(ROUND(INDEX(FCSTSDV!$D$2:$L$2001,MATCH('ống nhựa túi bóng'!$C118,FCSTSDV!$C$2:$C$2001,0),MATCH('ống nhựa túi bóng'!P$3,FCSTSDV!$D$1:$L$1,0)),1)/'ống nhựa túi bóng'!$D118,0)</f>
        <v>0</v>
      </c>
      <c r="Q118" s="92">
        <f t="array" ref="Q118">IFERROR(ROUND(INDEX(FCSTSDV!$D$2:$L$2001,MATCH('ống nhựa túi bóng'!$C118,FCSTSDV!$C$2:$C$2001,0),MATCH('ống nhựa túi bóng'!Q$3,FCSTSDV!$D$1:$L$1,0)),1)/'ống nhựa túi bóng'!$D118,0)</f>
        <v>0</v>
      </c>
      <c r="R118" s="92">
        <f t="array" ref="R118">IFERROR(ROUND(INDEX(FCSTSDV!$D$2:$L$2001,MATCH('ống nhựa túi bóng'!$C118,FCSTSDV!$C$2:$C$2001,0),MATCH('ống nhựa túi bóng'!R$3,FCSTSDV!$D$1:$L$1,0)),1)/'ống nhựa túi bóng'!$D118,0)</f>
        <v>0</v>
      </c>
      <c r="S118" s="92">
        <f t="array" ref="S118">IFERROR(ROUND(INDEX(FCSTSDV!$D$2:$L$2001,MATCH('ống nhựa túi bóng'!$C118,FCSTSDV!$C$2:$C$2001,0),MATCH('ống nhựa túi bóng'!S$3,FCSTSDV!$D$1:$L$1,0)),1)/'ống nhựa túi bóng'!$D118,0)</f>
        <v>0</v>
      </c>
      <c r="T118" s="92">
        <f t="shared" si="1"/>
        <v>0</v>
      </c>
    </row>
    <row r="119" spans="1:21" ht="19.5" customHeight="1">
      <c r="A119" s="818"/>
      <c r="B119" s="1072"/>
      <c r="C119" s="49" t="s">
        <v>1246</v>
      </c>
      <c r="D119" s="49">
        <v>100</v>
      </c>
      <c r="E119" s="784"/>
      <c r="F119" s="784"/>
      <c r="G119" s="784"/>
      <c r="H119" s="92">
        <f t="array" ref="H119">IFERROR(ROUND(INDEX(FCSTSDV!$D$2:$L$2001,MATCH('ống nhựa túi bóng'!$C119,FCSTSDV!$C$2:$C$2001,0),MATCH('ống nhựa túi bóng'!H$3,FCSTSDV!$D$1:$L$1,0)),1)/'ống nhựa túi bóng'!$D119,0)</f>
        <v>0</v>
      </c>
      <c r="I119" s="92">
        <f t="array" ref="I119">IFERROR(ROUND(INDEX(FCSTSDV!$D$2:$L$2001,MATCH('ống nhựa túi bóng'!$C119,FCSTSDV!$C$2:$C$2001,0),MATCH('ống nhựa túi bóng'!I$3,FCSTSDV!$D$1:$L$1,0)),1)/'ống nhựa túi bóng'!$D119,0)</f>
        <v>0</v>
      </c>
      <c r="J119" s="92">
        <f t="array" ref="J119">IFERROR(ROUND(INDEX(FCSTSDV!$D$2:$L$2001,MATCH('ống nhựa túi bóng'!$C119,FCSTSDV!$C$2:$C$2001,0),MATCH('ống nhựa túi bóng'!J$3,FCSTSDV!$D$1:$L$1,0)),1)/'ống nhựa túi bóng'!$D119,0)</f>
        <v>0</v>
      </c>
      <c r="K119" s="92">
        <f t="array" ref="K119">IFERROR(ROUND(INDEX(FCSTSDV!$D$2:$L$2001,MATCH('ống nhựa túi bóng'!$C119,FCSTSDV!$C$2:$C$2001,0),MATCH('ống nhựa túi bóng'!K$3,FCSTSDV!$D$1:$L$1,0)),1)/'ống nhựa túi bóng'!$D119,0)</f>
        <v>0</v>
      </c>
      <c r="L119" s="92">
        <f t="array" ref="L119">IFERROR(ROUND(INDEX(FCSTSDV!$D$2:$L$2001,MATCH('ống nhựa túi bóng'!$C119,FCSTSDV!$C$2:$C$2001,0),MATCH('ống nhựa túi bóng'!L$3,FCSTSDV!$D$1:$L$1,0)),1)/'ống nhựa túi bóng'!$D119,0)</f>
        <v>0</v>
      </c>
      <c r="M119" s="92">
        <f t="array" ref="M119">IFERROR(ROUND(INDEX(FCSTSDV!$D$2:$L$2001,MATCH('ống nhựa túi bóng'!$C119,FCSTSDV!$C$2:$C$2001,0),MATCH('ống nhựa túi bóng'!M$3,FCSTSDV!$D$1:$L$1,0)),1)/'ống nhựa túi bóng'!$D119,0)</f>
        <v>0</v>
      </c>
      <c r="N119" s="92">
        <f t="array" ref="N119">IFERROR(ROUND(INDEX(FCSTSDV!$D$2:$L$2001,MATCH('ống nhựa túi bóng'!$C119,FCSTSDV!$C$2:$C$2001,0),MATCH('ống nhựa túi bóng'!N$3,FCSTSDV!$D$1:$L$1,0)),1)/'ống nhựa túi bóng'!$D119,0)</f>
        <v>0</v>
      </c>
      <c r="O119" s="92">
        <f t="array" ref="O119">IFERROR(ROUND(INDEX(FCSTSDV!$D$2:$L$2001,MATCH('ống nhựa túi bóng'!$C119,FCSTSDV!$C$2:$C$2001,0),MATCH('ống nhựa túi bóng'!O$3,FCSTSDV!$D$1:$L$1,0)),1)/'ống nhựa túi bóng'!$D119,0)</f>
        <v>0</v>
      </c>
      <c r="P119" s="92">
        <f t="array" ref="P119">IFERROR(ROUND(INDEX(FCSTSDV!$D$2:$L$2001,MATCH('ống nhựa túi bóng'!$C119,FCSTSDV!$C$2:$C$2001,0),MATCH('ống nhựa túi bóng'!P$3,FCSTSDV!$D$1:$L$1,0)),1)/'ống nhựa túi bóng'!$D119,0)</f>
        <v>0</v>
      </c>
      <c r="Q119" s="92">
        <f t="array" ref="Q119">IFERROR(ROUND(INDEX(FCSTSDV!$D$2:$L$2001,MATCH('ống nhựa túi bóng'!$C119,FCSTSDV!$C$2:$C$2001,0),MATCH('ống nhựa túi bóng'!Q$3,FCSTSDV!$D$1:$L$1,0)),1)/'ống nhựa túi bóng'!$D119,0)</f>
        <v>0</v>
      </c>
      <c r="R119" s="92">
        <f t="array" ref="R119">IFERROR(ROUND(INDEX(FCSTSDV!$D$2:$L$2001,MATCH('ống nhựa túi bóng'!$C119,FCSTSDV!$C$2:$C$2001,0),MATCH('ống nhựa túi bóng'!R$3,FCSTSDV!$D$1:$L$1,0)),1)/'ống nhựa túi bóng'!$D119,0)</f>
        <v>0</v>
      </c>
      <c r="S119" s="92">
        <f t="array" ref="S119">IFERROR(ROUND(INDEX(FCSTSDV!$D$2:$L$2001,MATCH('ống nhựa túi bóng'!$C119,FCSTSDV!$C$2:$C$2001,0),MATCH('ống nhựa túi bóng'!S$3,FCSTSDV!$D$1:$L$1,0)),1)/'ống nhựa túi bóng'!$D119,0)</f>
        <v>0</v>
      </c>
      <c r="T119" s="92">
        <f t="shared" si="1"/>
        <v>0</v>
      </c>
    </row>
    <row r="120" spans="1:21" ht="19.5" customHeight="1">
      <c r="A120" s="818"/>
      <c r="B120" s="1072"/>
      <c r="C120" s="49" t="s">
        <v>1247</v>
      </c>
      <c r="D120" s="49">
        <v>100</v>
      </c>
      <c r="E120" s="784"/>
      <c r="F120" s="784"/>
      <c r="G120" s="784"/>
      <c r="H120" s="92">
        <f t="array" ref="H120">IFERROR(ROUND(INDEX(FCSTSDV!$D$2:$L$2001,MATCH('ống nhựa túi bóng'!$C120,FCSTSDV!$C$2:$C$2001,0),MATCH('ống nhựa túi bóng'!H$3,FCSTSDV!$D$1:$L$1,0)),1)/'ống nhựa túi bóng'!$D120,0)</f>
        <v>0</v>
      </c>
      <c r="I120" s="92">
        <f t="array" ref="I120">IFERROR(ROUND(INDEX(FCSTSDV!$D$2:$L$2001,MATCH('ống nhựa túi bóng'!$C120,FCSTSDV!$C$2:$C$2001,0),MATCH('ống nhựa túi bóng'!I$3,FCSTSDV!$D$1:$L$1,0)),1)/'ống nhựa túi bóng'!$D120,0)</f>
        <v>0</v>
      </c>
      <c r="J120" s="92">
        <f t="array" ref="J120">IFERROR(ROUND(INDEX(FCSTSDV!$D$2:$L$2001,MATCH('ống nhựa túi bóng'!$C120,FCSTSDV!$C$2:$C$2001,0),MATCH('ống nhựa túi bóng'!J$3,FCSTSDV!$D$1:$L$1,0)),1)/'ống nhựa túi bóng'!$D120,0)</f>
        <v>0</v>
      </c>
      <c r="K120" s="92">
        <f t="array" ref="K120">IFERROR(ROUND(INDEX(FCSTSDV!$D$2:$L$2001,MATCH('ống nhựa túi bóng'!$C120,FCSTSDV!$C$2:$C$2001,0),MATCH('ống nhựa túi bóng'!K$3,FCSTSDV!$D$1:$L$1,0)),1)/'ống nhựa túi bóng'!$D120,0)</f>
        <v>0</v>
      </c>
      <c r="L120" s="92">
        <f t="array" ref="L120">IFERROR(ROUND(INDEX(FCSTSDV!$D$2:$L$2001,MATCH('ống nhựa túi bóng'!$C120,FCSTSDV!$C$2:$C$2001,0),MATCH('ống nhựa túi bóng'!L$3,FCSTSDV!$D$1:$L$1,0)),1)/'ống nhựa túi bóng'!$D120,0)</f>
        <v>0</v>
      </c>
      <c r="M120" s="92">
        <f t="array" ref="M120">IFERROR(ROUND(INDEX(FCSTSDV!$D$2:$L$2001,MATCH('ống nhựa túi bóng'!$C120,FCSTSDV!$C$2:$C$2001,0),MATCH('ống nhựa túi bóng'!M$3,FCSTSDV!$D$1:$L$1,0)),1)/'ống nhựa túi bóng'!$D120,0)</f>
        <v>0</v>
      </c>
      <c r="N120" s="92">
        <f t="array" ref="N120">IFERROR(ROUND(INDEX(FCSTSDV!$D$2:$L$2001,MATCH('ống nhựa túi bóng'!$C120,FCSTSDV!$C$2:$C$2001,0),MATCH('ống nhựa túi bóng'!N$3,FCSTSDV!$D$1:$L$1,0)),1)/'ống nhựa túi bóng'!$D120,0)</f>
        <v>0</v>
      </c>
      <c r="O120" s="92">
        <f t="array" ref="O120">IFERROR(ROUND(INDEX(FCSTSDV!$D$2:$L$2001,MATCH('ống nhựa túi bóng'!$C120,FCSTSDV!$C$2:$C$2001,0),MATCH('ống nhựa túi bóng'!O$3,FCSTSDV!$D$1:$L$1,0)),1)/'ống nhựa túi bóng'!$D120,0)</f>
        <v>0</v>
      </c>
      <c r="P120" s="92">
        <f t="array" ref="P120">IFERROR(ROUND(INDEX(FCSTSDV!$D$2:$L$2001,MATCH('ống nhựa túi bóng'!$C120,FCSTSDV!$C$2:$C$2001,0),MATCH('ống nhựa túi bóng'!P$3,FCSTSDV!$D$1:$L$1,0)),1)/'ống nhựa túi bóng'!$D120,0)</f>
        <v>0</v>
      </c>
      <c r="Q120" s="92">
        <f t="array" ref="Q120">IFERROR(ROUND(INDEX(FCSTSDV!$D$2:$L$2001,MATCH('ống nhựa túi bóng'!$C120,FCSTSDV!$C$2:$C$2001,0),MATCH('ống nhựa túi bóng'!Q$3,FCSTSDV!$D$1:$L$1,0)),1)/'ống nhựa túi bóng'!$D120,0)</f>
        <v>0</v>
      </c>
      <c r="R120" s="92">
        <f t="array" ref="R120">IFERROR(ROUND(INDEX(FCSTSDV!$D$2:$L$2001,MATCH('ống nhựa túi bóng'!$C120,FCSTSDV!$C$2:$C$2001,0),MATCH('ống nhựa túi bóng'!R$3,FCSTSDV!$D$1:$L$1,0)),1)/'ống nhựa túi bóng'!$D120,0)</f>
        <v>0</v>
      </c>
      <c r="S120" s="92">
        <f t="array" ref="S120">IFERROR(ROUND(INDEX(FCSTSDV!$D$2:$L$2001,MATCH('ống nhựa túi bóng'!$C120,FCSTSDV!$C$2:$C$2001,0),MATCH('ống nhựa túi bóng'!S$3,FCSTSDV!$D$1:$L$1,0)),1)/'ống nhựa túi bóng'!$D120,0)</f>
        <v>0</v>
      </c>
      <c r="T120" s="92">
        <f t="shared" si="1"/>
        <v>0</v>
      </c>
    </row>
    <row r="121" spans="1:21" ht="19.5" customHeight="1">
      <c r="A121" s="818"/>
      <c r="B121" s="1072"/>
      <c r="C121" s="49" t="s">
        <v>1248</v>
      </c>
      <c r="D121" s="49">
        <v>500</v>
      </c>
      <c r="E121" s="784"/>
      <c r="F121" s="784"/>
      <c r="G121" s="784"/>
      <c r="H121" s="92">
        <f t="array" ref="H121">IFERROR(ROUND(INDEX(FCSTSDV!$D$2:$L$2001,MATCH('ống nhựa túi bóng'!$C121,FCSTSDV!$C$2:$C$2001,0),MATCH('ống nhựa túi bóng'!H$3,FCSTSDV!$D$1:$L$1,0)),1)/'ống nhựa túi bóng'!$D121,0)</f>
        <v>0</v>
      </c>
      <c r="I121" s="92">
        <f t="array" ref="I121">IFERROR(ROUND(INDEX(FCSTSDV!$D$2:$L$2001,MATCH('ống nhựa túi bóng'!$C121,FCSTSDV!$C$2:$C$2001,0),MATCH('ống nhựa túi bóng'!I$3,FCSTSDV!$D$1:$L$1,0)),1)/'ống nhựa túi bóng'!$D121,0)</f>
        <v>0</v>
      </c>
      <c r="J121" s="92">
        <f t="array" ref="J121">IFERROR(ROUND(INDEX(FCSTSDV!$D$2:$L$2001,MATCH('ống nhựa túi bóng'!$C121,FCSTSDV!$C$2:$C$2001,0),MATCH('ống nhựa túi bóng'!J$3,FCSTSDV!$D$1:$L$1,0)),1)/'ống nhựa túi bóng'!$D121,0)</f>
        <v>0</v>
      </c>
      <c r="K121" s="92">
        <f t="array" ref="K121">IFERROR(ROUND(INDEX(FCSTSDV!$D$2:$L$2001,MATCH('ống nhựa túi bóng'!$C121,FCSTSDV!$C$2:$C$2001,0),MATCH('ống nhựa túi bóng'!K$3,FCSTSDV!$D$1:$L$1,0)),1)/'ống nhựa túi bóng'!$D121,0)</f>
        <v>0</v>
      </c>
      <c r="L121" s="92">
        <f t="array" ref="L121">IFERROR(ROUND(INDEX(FCSTSDV!$D$2:$L$2001,MATCH('ống nhựa túi bóng'!$C121,FCSTSDV!$C$2:$C$2001,0),MATCH('ống nhựa túi bóng'!L$3,FCSTSDV!$D$1:$L$1,0)),1)/'ống nhựa túi bóng'!$D121,0)</f>
        <v>0</v>
      </c>
      <c r="M121" s="92">
        <f t="array" ref="M121">IFERROR(ROUND(INDEX(FCSTSDV!$D$2:$L$2001,MATCH('ống nhựa túi bóng'!$C121,FCSTSDV!$C$2:$C$2001,0),MATCH('ống nhựa túi bóng'!M$3,FCSTSDV!$D$1:$L$1,0)),1)/'ống nhựa túi bóng'!$D121,0)</f>
        <v>0</v>
      </c>
      <c r="N121" s="92">
        <f t="array" ref="N121">IFERROR(ROUND(INDEX(FCSTSDV!$D$2:$L$2001,MATCH('ống nhựa túi bóng'!$C121,FCSTSDV!$C$2:$C$2001,0),MATCH('ống nhựa túi bóng'!N$3,FCSTSDV!$D$1:$L$1,0)),1)/'ống nhựa túi bóng'!$D121,0)</f>
        <v>0</v>
      </c>
      <c r="O121" s="92">
        <f t="array" ref="O121">IFERROR(ROUND(INDEX(FCSTSDV!$D$2:$L$2001,MATCH('ống nhựa túi bóng'!$C121,FCSTSDV!$C$2:$C$2001,0),MATCH('ống nhựa túi bóng'!O$3,FCSTSDV!$D$1:$L$1,0)),1)/'ống nhựa túi bóng'!$D121,0)</f>
        <v>0</v>
      </c>
      <c r="P121" s="92">
        <f t="array" ref="P121">IFERROR(ROUND(INDEX(FCSTSDV!$D$2:$L$2001,MATCH('ống nhựa túi bóng'!$C121,FCSTSDV!$C$2:$C$2001,0),MATCH('ống nhựa túi bóng'!P$3,FCSTSDV!$D$1:$L$1,0)),1)/'ống nhựa túi bóng'!$D121,0)</f>
        <v>0</v>
      </c>
      <c r="Q121" s="92">
        <f t="array" ref="Q121">IFERROR(ROUND(INDEX(FCSTSDV!$D$2:$L$2001,MATCH('ống nhựa túi bóng'!$C121,FCSTSDV!$C$2:$C$2001,0),MATCH('ống nhựa túi bóng'!Q$3,FCSTSDV!$D$1:$L$1,0)),1)/'ống nhựa túi bóng'!$D121,0)</f>
        <v>0</v>
      </c>
      <c r="R121" s="92">
        <f t="array" ref="R121">IFERROR(ROUND(INDEX(FCSTSDV!$D$2:$L$2001,MATCH('ống nhựa túi bóng'!$C121,FCSTSDV!$C$2:$C$2001,0),MATCH('ống nhựa túi bóng'!R$3,FCSTSDV!$D$1:$L$1,0)),1)/'ống nhựa túi bóng'!$D121,0)</f>
        <v>0</v>
      </c>
      <c r="S121" s="92">
        <f t="array" ref="S121">IFERROR(ROUND(INDEX(FCSTSDV!$D$2:$L$2001,MATCH('ống nhựa túi bóng'!$C121,FCSTSDV!$C$2:$C$2001,0),MATCH('ống nhựa túi bóng'!S$3,FCSTSDV!$D$1:$L$1,0)),1)/'ống nhựa túi bóng'!$D121,0)</f>
        <v>0</v>
      </c>
      <c r="T121" s="92">
        <f t="shared" si="1"/>
        <v>0</v>
      </c>
    </row>
    <row r="122" spans="1:21" ht="19.5" customHeight="1">
      <c r="A122" s="818"/>
      <c r="B122" s="1072"/>
      <c r="C122" s="49" t="s">
        <v>888</v>
      </c>
      <c r="D122" s="49">
        <v>2000</v>
      </c>
      <c r="E122" s="784"/>
      <c r="F122" s="784"/>
      <c r="G122" s="784"/>
      <c r="H122" s="92">
        <f t="array" ref="H122">IFERROR(ROUND(INDEX(FCSTSDV!$D$2:$L$2001,MATCH('ống nhựa túi bóng'!$C122,FCSTSDV!$C$2:$C$2001,0),MATCH('ống nhựa túi bóng'!H$3,FCSTSDV!$D$1:$L$1,0)),1)/'ống nhựa túi bóng'!$D122,0)</f>
        <v>0</v>
      </c>
      <c r="I122" s="92">
        <f t="array" ref="I122">IFERROR(ROUND(INDEX(FCSTSDV!$D$2:$L$2001,MATCH('ống nhựa túi bóng'!$C122,FCSTSDV!$C$2:$C$2001,0),MATCH('ống nhựa túi bóng'!I$3,FCSTSDV!$D$1:$L$1,0)),1)/'ống nhựa túi bóng'!$D122,0)</f>
        <v>0</v>
      </c>
      <c r="J122" s="92">
        <f t="array" ref="J122">IFERROR(ROUND(INDEX(FCSTSDV!$D$2:$L$2001,MATCH('ống nhựa túi bóng'!$C122,FCSTSDV!$C$2:$C$2001,0),MATCH('ống nhựa túi bóng'!J$3,FCSTSDV!$D$1:$L$1,0)),1)/'ống nhựa túi bóng'!$D122,0)</f>
        <v>0</v>
      </c>
      <c r="K122" s="92">
        <f t="array" ref="K122">IFERROR(ROUND(INDEX(FCSTSDV!$D$2:$L$2001,MATCH('ống nhựa túi bóng'!$C122,FCSTSDV!$C$2:$C$2001,0),MATCH('ống nhựa túi bóng'!K$3,FCSTSDV!$D$1:$L$1,0)),1)/'ống nhựa túi bóng'!$D122,0)</f>
        <v>0</v>
      </c>
      <c r="L122" s="92">
        <f t="array" ref="L122">IFERROR(ROUND(INDEX(FCSTSDV!$D$2:$L$2001,MATCH('ống nhựa túi bóng'!$C122,FCSTSDV!$C$2:$C$2001,0),MATCH('ống nhựa túi bóng'!L$3,FCSTSDV!$D$1:$L$1,0)),1)/'ống nhựa túi bóng'!$D122,0)</f>
        <v>0</v>
      </c>
      <c r="M122" s="92">
        <f t="array" ref="M122">IFERROR(ROUND(INDEX(FCSTSDV!$D$2:$L$2001,MATCH('ống nhựa túi bóng'!$C122,FCSTSDV!$C$2:$C$2001,0),MATCH('ống nhựa túi bóng'!M$3,FCSTSDV!$D$1:$L$1,0)),1)/'ống nhựa túi bóng'!$D122,0)</f>
        <v>0</v>
      </c>
      <c r="N122" s="92">
        <f t="array" ref="N122">IFERROR(ROUND(INDEX(FCSTSDV!$D$2:$L$2001,MATCH('ống nhựa túi bóng'!$C122,FCSTSDV!$C$2:$C$2001,0),MATCH('ống nhựa túi bóng'!N$3,FCSTSDV!$D$1:$L$1,0)),1)/'ống nhựa túi bóng'!$D122,0)</f>
        <v>0</v>
      </c>
      <c r="O122" s="92">
        <f t="array" ref="O122">IFERROR(ROUND(INDEX(FCSTSDV!$D$2:$L$2001,MATCH('ống nhựa túi bóng'!$C122,FCSTSDV!$C$2:$C$2001,0),MATCH('ống nhựa túi bóng'!O$3,FCSTSDV!$D$1:$L$1,0)),1)/'ống nhựa túi bóng'!$D122,0)</f>
        <v>0</v>
      </c>
      <c r="P122" s="92">
        <f t="array" ref="P122">IFERROR(ROUND(INDEX(FCSTSDV!$D$2:$L$2001,MATCH('ống nhựa túi bóng'!$C122,FCSTSDV!$C$2:$C$2001,0),MATCH('ống nhựa túi bóng'!P$3,FCSTSDV!$D$1:$L$1,0)),1)/'ống nhựa túi bóng'!$D122,0)</f>
        <v>0</v>
      </c>
      <c r="Q122" s="92">
        <f t="array" ref="Q122">IFERROR(ROUND(INDEX(FCSTSDV!$D$2:$L$2001,MATCH('ống nhựa túi bóng'!$C122,FCSTSDV!$C$2:$C$2001,0),MATCH('ống nhựa túi bóng'!Q$3,FCSTSDV!$D$1:$L$1,0)),1)/'ống nhựa túi bóng'!$D122,0)</f>
        <v>0</v>
      </c>
      <c r="R122" s="92">
        <f t="array" ref="R122">IFERROR(ROUND(INDEX(FCSTSDV!$D$2:$L$2001,MATCH('ống nhựa túi bóng'!$C122,FCSTSDV!$C$2:$C$2001,0),MATCH('ống nhựa túi bóng'!R$3,FCSTSDV!$D$1:$L$1,0)),1)/'ống nhựa túi bóng'!$D122,0)</f>
        <v>0</v>
      </c>
      <c r="S122" s="92">
        <f t="array" ref="S122">IFERROR(ROUND(INDEX(FCSTSDV!$D$2:$L$2001,MATCH('ống nhựa túi bóng'!$C122,FCSTSDV!$C$2:$C$2001,0),MATCH('ống nhựa túi bóng'!S$3,FCSTSDV!$D$1:$L$1,0)),1)/'ống nhựa túi bóng'!$D122,0)</f>
        <v>0</v>
      </c>
      <c r="T122" s="92">
        <f t="shared" si="1"/>
        <v>0</v>
      </c>
    </row>
    <row r="123" spans="1:21" ht="19.5" hidden="1" customHeight="1">
      <c r="A123" s="818"/>
      <c r="B123" s="1072"/>
      <c r="C123" s="49" t="s">
        <v>1055</v>
      </c>
      <c r="D123" s="49">
        <v>50</v>
      </c>
      <c r="E123" s="784"/>
      <c r="F123" s="784"/>
      <c r="G123" s="784"/>
      <c r="H123" s="92">
        <f t="array" ref="H123">IFERROR(ROUND(INDEX(FCSTSDV!$D$2:$L$2001,MATCH('ống nhựa túi bóng'!$C123,FCSTSDV!$C$2:$C$2001,0),MATCH('ống nhựa túi bóng'!H$3,FCSTSDV!$D$1:$L$1,0)),1)/'ống nhựa túi bóng'!$D123,0)</f>
        <v>300</v>
      </c>
      <c r="I123" s="92">
        <f t="array" ref="I123">IFERROR(ROUND(INDEX(FCSTSDV!$D$2:$L$2001,MATCH('ống nhựa túi bóng'!$C123,FCSTSDV!$C$2:$C$2001,0),MATCH('ống nhựa túi bóng'!I$3,FCSTSDV!$D$1:$L$1,0)),1)/'ống nhựa túi bóng'!$D123,0)</f>
        <v>300</v>
      </c>
      <c r="J123" s="92">
        <f t="array" ref="J123">IFERROR(ROUND(INDEX(FCSTSDV!$D$2:$L$2001,MATCH('ống nhựa túi bóng'!$C123,FCSTSDV!$C$2:$C$2001,0),MATCH('ống nhựa túi bóng'!J$3,FCSTSDV!$D$1:$L$1,0)),1)/'ống nhựa túi bóng'!$D123,0)</f>
        <v>300</v>
      </c>
      <c r="K123" s="92">
        <f t="array" ref="K123">IFERROR(ROUND(INDEX(FCSTSDV!$D$2:$L$2001,MATCH('ống nhựa túi bóng'!$C123,FCSTSDV!$C$2:$C$2001,0),MATCH('ống nhựa túi bóng'!K$3,FCSTSDV!$D$1:$L$1,0)),1)/'ống nhựa túi bóng'!$D123,0)</f>
        <v>300</v>
      </c>
      <c r="L123" s="92">
        <f t="array" ref="L123">IFERROR(ROUND(INDEX(FCSTSDV!$D$2:$L$2001,MATCH('ống nhựa túi bóng'!$C123,FCSTSDV!$C$2:$C$2001,0),MATCH('ống nhựa túi bóng'!L$3,FCSTSDV!$D$1:$L$1,0)),1)/'ống nhựa túi bóng'!$D123,0)</f>
        <v>300</v>
      </c>
      <c r="M123" s="92">
        <f t="array" ref="M123">IFERROR(ROUND(INDEX(FCSTSDV!$D$2:$L$2001,MATCH('ống nhựa túi bóng'!$C123,FCSTSDV!$C$2:$C$2001,0),MATCH('ống nhựa túi bóng'!M$3,FCSTSDV!$D$1:$L$1,0)),1)/'ống nhựa túi bóng'!$D123,0)</f>
        <v>300</v>
      </c>
      <c r="N123" s="92">
        <f t="array" ref="N123">IFERROR(ROUND(INDEX(FCSTSDV!$D$2:$L$2001,MATCH('ống nhựa túi bóng'!$C123,FCSTSDV!$C$2:$C$2001,0),MATCH('ống nhựa túi bóng'!N$3,FCSTSDV!$D$1:$L$1,0)),1)/'ống nhựa túi bóng'!$D123,0)</f>
        <v>2060</v>
      </c>
      <c r="O123" s="92">
        <f t="array" ref="O123">IFERROR(ROUND(INDEX(FCSTSDV!$D$2:$L$2001,MATCH('ống nhựa túi bóng'!$C123,FCSTSDV!$C$2:$C$2001,0),MATCH('ống nhựa túi bóng'!O$3,FCSTSDV!$D$1:$L$1,0)),1)/'ống nhựa túi bóng'!$D123,0)</f>
        <v>2000</v>
      </c>
      <c r="P123" s="92">
        <f t="array" ref="P123">IFERROR(ROUND(INDEX(FCSTSDV!$D$2:$L$2001,MATCH('ống nhựa túi bóng'!$C123,FCSTSDV!$C$2:$C$2001,0),MATCH('ống nhựa túi bóng'!P$3,FCSTSDV!$D$1:$L$1,0)),1)/'ống nhựa túi bóng'!$D123,0)</f>
        <v>2000</v>
      </c>
      <c r="Q123" s="92">
        <f t="array" ref="Q123">IFERROR(ROUND(INDEX(FCSTSDV!$D$2:$L$2001,MATCH('ống nhựa túi bóng'!$C123,FCSTSDV!$C$2:$C$2001,0),MATCH('ống nhựa túi bóng'!Q$3,FCSTSDV!$D$1:$L$1,0)),1)/'ống nhựa túi bóng'!$D123,0)</f>
        <v>0</v>
      </c>
      <c r="R123" s="92">
        <f t="array" ref="R123">IFERROR(ROUND(INDEX(FCSTSDV!$D$2:$L$2001,MATCH('ống nhựa túi bóng'!$C123,FCSTSDV!$C$2:$C$2001,0),MATCH('ống nhựa túi bóng'!R$3,FCSTSDV!$D$1:$L$1,0)),1)/'ống nhựa túi bóng'!$D123,0)</f>
        <v>0</v>
      </c>
      <c r="S123" s="92">
        <f t="array" ref="S123">IFERROR(ROUND(INDEX(FCSTSDV!$D$2:$L$2001,MATCH('ống nhựa túi bóng'!$C123,FCSTSDV!$C$2:$C$2001,0),MATCH('ống nhựa túi bóng'!S$3,FCSTSDV!$D$1:$L$1,0)),1)/'ống nhựa túi bóng'!$D123,0)</f>
        <v>0</v>
      </c>
      <c r="T123" s="92">
        <f t="shared" si="1"/>
        <v>7860</v>
      </c>
      <c r="U123" s="3">
        <f>5000000/30</f>
        <v>166666.66666666666</v>
      </c>
    </row>
    <row r="124" spans="1:21" ht="19.5" hidden="1" customHeight="1">
      <c r="A124" s="818"/>
      <c r="B124" s="1072"/>
      <c r="C124" s="49" t="s">
        <v>1056</v>
      </c>
      <c r="D124" s="49">
        <v>50</v>
      </c>
      <c r="E124" s="784"/>
      <c r="F124" s="784"/>
      <c r="G124" s="784"/>
      <c r="H124" s="92">
        <f t="array" ref="H124">IFERROR(ROUND(INDEX(FCSTSDV!$D$2:$L$2001,MATCH('ống nhựa túi bóng'!$C124,FCSTSDV!$C$2:$C$2001,0),MATCH('ống nhựa túi bóng'!H$3,FCSTSDV!$D$1:$L$1,0)),1)/'ống nhựa túi bóng'!$D124,0)</f>
        <v>300</v>
      </c>
      <c r="I124" s="92">
        <f t="array" ref="I124">IFERROR(ROUND(INDEX(FCSTSDV!$D$2:$L$2001,MATCH('ống nhựa túi bóng'!$C124,FCSTSDV!$C$2:$C$2001,0),MATCH('ống nhựa túi bóng'!I$3,FCSTSDV!$D$1:$L$1,0)),1)/'ống nhựa túi bóng'!$D124,0)</f>
        <v>300</v>
      </c>
      <c r="J124" s="92">
        <f t="array" ref="J124">IFERROR(ROUND(INDEX(FCSTSDV!$D$2:$L$2001,MATCH('ống nhựa túi bóng'!$C124,FCSTSDV!$C$2:$C$2001,0),MATCH('ống nhựa túi bóng'!J$3,FCSTSDV!$D$1:$L$1,0)),1)/'ống nhựa túi bóng'!$D124,0)</f>
        <v>300</v>
      </c>
      <c r="K124" s="92">
        <f t="array" ref="K124">IFERROR(ROUND(INDEX(FCSTSDV!$D$2:$L$2001,MATCH('ống nhựa túi bóng'!$C124,FCSTSDV!$C$2:$C$2001,0),MATCH('ống nhựa túi bóng'!K$3,FCSTSDV!$D$1:$L$1,0)),1)/'ống nhựa túi bóng'!$D124,0)</f>
        <v>300</v>
      </c>
      <c r="L124" s="92">
        <f t="array" ref="L124">IFERROR(ROUND(INDEX(FCSTSDV!$D$2:$L$2001,MATCH('ống nhựa túi bóng'!$C124,FCSTSDV!$C$2:$C$2001,0),MATCH('ống nhựa túi bóng'!L$3,FCSTSDV!$D$1:$L$1,0)),1)/'ống nhựa túi bóng'!$D124,0)</f>
        <v>300</v>
      </c>
      <c r="M124" s="92">
        <f t="array" ref="M124">IFERROR(ROUND(INDEX(FCSTSDV!$D$2:$L$2001,MATCH('ống nhựa túi bóng'!$C124,FCSTSDV!$C$2:$C$2001,0),MATCH('ống nhựa túi bóng'!M$3,FCSTSDV!$D$1:$L$1,0)),1)/'ống nhựa túi bóng'!$D124,0)</f>
        <v>300</v>
      </c>
      <c r="N124" s="92">
        <f t="array" ref="N124">IFERROR(ROUND(INDEX(FCSTSDV!$D$2:$L$2001,MATCH('ống nhựa túi bóng'!$C124,FCSTSDV!$C$2:$C$2001,0),MATCH('ống nhựa túi bóng'!N$3,FCSTSDV!$D$1:$L$1,0)),1)/'ống nhựa túi bóng'!$D124,0)</f>
        <v>2060</v>
      </c>
      <c r="O124" s="92">
        <f t="array" ref="O124">IFERROR(ROUND(INDEX(FCSTSDV!$D$2:$L$2001,MATCH('ống nhựa túi bóng'!$C124,FCSTSDV!$C$2:$C$2001,0),MATCH('ống nhựa túi bóng'!O$3,FCSTSDV!$D$1:$L$1,0)),1)/'ống nhựa túi bóng'!$D124,0)</f>
        <v>2000</v>
      </c>
      <c r="P124" s="92">
        <f t="array" ref="P124">IFERROR(ROUND(INDEX(FCSTSDV!$D$2:$L$2001,MATCH('ống nhựa túi bóng'!$C124,FCSTSDV!$C$2:$C$2001,0),MATCH('ống nhựa túi bóng'!P$3,FCSTSDV!$D$1:$L$1,0)),1)/'ống nhựa túi bóng'!$D124,0)</f>
        <v>2000</v>
      </c>
      <c r="Q124" s="92">
        <f t="array" ref="Q124">IFERROR(ROUND(INDEX(FCSTSDV!$D$2:$L$2001,MATCH('ống nhựa túi bóng'!$C124,FCSTSDV!$C$2:$C$2001,0),MATCH('ống nhựa túi bóng'!Q$3,FCSTSDV!$D$1:$L$1,0)),1)/'ống nhựa túi bóng'!$D124,0)</f>
        <v>0</v>
      </c>
      <c r="R124" s="92">
        <f t="array" ref="R124">IFERROR(ROUND(INDEX(FCSTSDV!$D$2:$L$2001,MATCH('ống nhựa túi bóng'!$C124,FCSTSDV!$C$2:$C$2001,0),MATCH('ống nhựa túi bóng'!R$3,FCSTSDV!$D$1:$L$1,0)),1)/'ống nhựa túi bóng'!$D124,0)</f>
        <v>0</v>
      </c>
      <c r="S124" s="92">
        <f t="array" ref="S124">IFERROR(ROUND(INDEX(FCSTSDV!$D$2:$L$2001,MATCH('ống nhựa túi bóng'!$C124,FCSTSDV!$C$2:$C$2001,0),MATCH('ống nhựa túi bóng'!S$3,FCSTSDV!$D$1:$L$1,0)),1)/'ống nhựa túi bóng'!$D124,0)</f>
        <v>0</v>
      </c>
      <c r="T124" s="92">
        <f t="shared" si="1"/>
        <v>7860</v>
      </c>
      <c r="U124" s="3">
        <f>+U123*23</f>
        <v>3833333.333333333</v>
      </c>
    </row>
    <row r="125" spans="1:21" ht="19.5" hidden="1" customHeight="1">
      <c r="A125" s="818"/>
      <c r="B125" s="1072"/>
      <c r="C125" s="49" t="s">
        <v>1057</v>
      </c>
      <c r="D125" s="49">
        <v>50</v>
      </c>
      <c r="E125" s="784"/>
      <c r="F125" s="784"/>
      <c r="G125" s="784"/>
      <c r="H125" s="92">
        <f t="array" ref="H125">IFERROR(ROUND(INDEX(FCSTSDV!$D$2:$L$2001,MATCH('ống nhựa túi bóng'!$C125,FCSTSDV!$C$2:$C$2001,0),MATCH('ống nhựa túi bóng'!H$3,FCSTSDV!$D$1:$L$1,0)),1)/'ống nhựa túi bóng'!$D125,0)</f>
        <v>300</v>
      </c>
      <c r="I125" s="92">
        <f t="array" ref="I125">IFERROR(ROUND(INDEX(FCSTSDV!$D$2:$L$2001,MATCH('ống nhựa túi bóng'!$C125,FCSTSDV!$C$2:$C$2001,0),MATCH('ống nhựa túi bóng'!I$3,FCSTSDV!$D$1:$L$1,0)),1)/'ống nhựa túi bóng'!$D125,0)</f>
        <v>300</v>
      </c>
      <c r="J125" s="92">
        <f t="array" ref="J125">IFERROR(ROUND(INDEX(FCSTSDV!$D$2:$L$2001,MATCH('ống nhựa túi bóng'!$C125,FCSTSDV!$C$2:$C$2001,0),MATCH('ống nhựa túi bóng'!J$3,FCSTSDV!$D$1:$L$1,0)),1)/'ống nhựa túi bóng'!$D125,0)</f>
        <v>300</v>
      </c>
      <c r="K125" s="92">
        <f t="array" ref="K125">IFERROR(ROUND(INDEX(FCSTSDV!$D$2:$L$2001,MATCH('ống nhựa túi bóng'!$C125,FCSTSDV!$C$2:$C$2001,0),MATCH('ống nhựa túi bóng'!K$3,FCSTSDV!$D$1:$L$1,0)),1)/'ống nhựa túi bóng'!$D125,0)</f>
        <v>300</v>
      </c>
      <c r="L125" s="92">
        <f t="array" ref="L125">IFERROR(ROUND(INDEX(FCSTSDV!$D$2:$L$2001,MATCH('ống nhựa túi bóng'!$C125,FCSTSDV!$C$2:$C$2001,0),MATCH('ống nhựa túi bóng'!L$3,FCSTSDV!$D$1:$L$1,0)),1)/'ống nhựa túi bóng'!$D125,0)</f>
        <v>300</v>
      </c>
      <c r="M125" s="92">
        <f t="array" ref="M125">IFERROR(ROUND(INDEX(FCSTSDV!$D$2:$L$2001,MATCH('ống nhựa túi bóng'!$C125,FCSTSDV!$C$2:$C$2001,0),MATCH('ống nhựa túi bóng'!M$3,FCSTSDV!$D$1:$L$1,0)),1)/'ống nhựa túi bóng'!$D125,0)</f>
        <v>300</v>
      </c>
      <c r="N125" s="92">
        <f t="array" ref="N125">IFERROR(ROUND(INDEX(FCSTSDV!$D$2:$L$2001,MATCH('ống nhựa túi bóng'!$C125,FCSTSDV!$C$2:$C$2001,0),MATCH('ống nhựa túi bóng'!N$3,FCSTSDV!$D$1:$L$1,0)),1)/'ống nhựa túi bóng'!$D125,0)</f>
        <v>2060</v>
      </c>
      <c r="O125" s="92">
        <f t="array" ref="O125">IFERROR(ROUND(INDEX(FCSTSDV!$D$2:$L$2001,MATCH('ống nhựa túi bóng'!$C125,FCSTSDV!$C$2:$C$2001,0),MATCH('ống nhựa túi bóng'!O$3,FCSTSDV!$D$1:$L$1,0)),1)/'ống nhựa túi bóng'!$D125,0)</f>
        <v>2000</v>
      </c>
      <c r="P125" s="92">
        <f t="array" ref="P125">IFERROR(ROUND(INDEX(FCSTSDV!$D$2:$L$2001,MATCH('ống nhựa túi bóng'!$C125,FCSTSDV!$C$2:$C$2001,0),MATCH('ống nhựa túi bóng'!P$3,FCSTSDV!$D$1:$L$1,0)),1)/'ống nhựa túi bóng'!$D125,0)</f>
        <v>2000</v>
      </c>
      <c r="Q125" s="92">
        <f t="array" ref="Q125">IFERROR(ROUND(INDEX(FCSTSDV!$D$2:$L$2001,MATCH('ống nhựa túi bóng'!$C125,FCSTSDV!$C$2:$C$2001,0),MATCH('ống nhựa túi bóng'!Q$3,FCSTSDV!$D$1:$L$1,0)),1)/'ống nhựa túi bóng'!$D125,0)</f>
        <v>0</v>
      </c>
      <c r="R125" s="92">
        <f t="array" ref="R125">IFERROR(ROUND(INDEX(FCSTSDV!$D$2:$L$2001,MATCH('ống nhựa túi bóng'!$C125,FCSTSDV!$C$2:$C$2001,0),MATCH('ống nhựa túi bóng'!R$3,FCSTSDV!$D$1:$L$1,0)),1)/'ống nhựa túi bóng'!$D125,0)</f>
        <v>0</v>
      </c>
      <c r="S125" s="92">
        <f t="array" ref="S125">IFERROR(ROUND(INDEX(FCSTSDV!$D$2:$L$2001,MATCH('ống nhựa túi bóng'!$C125,FCSTSDV!$C$2:$C$2001,0),MATCH('ống nhựa túi bóng'!S$3,FCSTSDV!$D$1:$L$1,0)),1)/'ống nhựa túi bóng'!$D125,0)</f>
        <v>0</v>
      </c>
      <c r="T125" s="92">
        <f t="shared" si="1"/>
        <v>7860</v>
      </c>
    </row>
    <row r="126" spans="1:21" ht="19.5" hidden="1" customHeight="1">
      <c r="A126" s="818"/>
      <c r="B126" s="1072"/>
      <c r="C126" s="49" t="s">
        <v>1059</v>
      </c>
      <c r="D126" s="49">
        <v>50</v>
      </c>
      <c r="E126" s="784"/>
      <c r="F126" s="784"/>
      <c r="G126" s="784"/>
      <c r="H126" s="92">
        <f t="array" ref="H126">IFERROR(ROUND(INDEX(FCSTSDV!$D$2:$L$2001,MATCH('ống nhựa túi bóng'!$C126,FCSTSDV!$C$2:$C$2001,0),MATCH('ống nhựa túi bóng'!H$3,FCSTSDV!$D$1:$L$1,0)),1)/'ống nhựa túi bóng'!$D126,0)</f>
        <v>300</v>
      </c>
      <c r="I126" s="92">
        <f t="array" ref="I126">IFERROR(ROUND(INDEX(FCSTSDV!$D$2:$L$2001,MATCH('ống nhựa túi bóng'!$C126,FCSTSDV!$C$2:$C$2001,0),MATCH('ống nhựa túi bóng'!I$3,FCSTSDV!$D$1:$L$1,0)),1)/'ống nhựa túi bóng'!$D126,0)</f>
        <v>300</v>
      </c>
      <c r="J126" s="92">
        <f t="array" ref="J126">IFERROR(ROUND(INDEX(FCSTSDV!$D$2:$L$2001,MATCH('ống nhựa túi bóng'!$C126,FCSTSDV!$C$2:$C$2001,0),MATCH('ống nhựa túi bóng'!J$3,FCSTSDV!$D$1:$L$1,0)),1)/'ống nhựa túi bóng'!$D126,0)</f>
        <v>300</v>
      </c>
      <c r="K126" s="92">
        <f t="array" ref="K126">IFERROR(ROUND(INDEX(FCSTSDV!$D$2:$L$2001,MATCH('ống nhựa túi bóng'!$C126,FCSTSDV!$C$2:$C$2001,0),MATCH('ống nhựa túi bóng'!K$3,FCSTSDV!$D$1:$L$1,0)),1)/'ống nhựa túi bóng'!$D126,0)</f>
        <v>300</v>
      </c>
      <c r="L126" s="92">
        <f t="array" ref="L126">IFERROR(ROUND(INDEX(FCSTSDV!$D$2:$L$2001,MATCH('ống nhựa túi bóng'!$C126,FCSTSDV!$C$2:$C$2001,0),MATCH('ống nhựa túi bóng'!L$3,FCSTSDV!$D$1:$L$1,0)),1)/'ống nhựa túi bóng'!$D126,0)</f>
        <v>300</v>
      </c>
      <c r="M126" s="92">
        <f t="array" ref="M126">IFERROR(ROUND(INDEX(FCSTSDV!$D$2:$L$2001,MATCH('ống nhựa túi bóng'!$C126,FCSTSDV!$C$2:$C$2001,0),MATCH('ống nhựa túi bóng'!M$3,FCSTSDV!$D$1:$L$1,0)),1)/'ống nhựa túi bóng'!$D126,0)</f>
        <v>300</v>
      </c>
      <c r="N126" s="92">
        <f t="array" ref="N126">IFERROR(ROUND(INDEX(FCSTSDV!$D$2:$L$2001,MATCH('ống nhựa túi bóng'!$C126,FCSTSDV!$C$2:$C$2001,0),MATCH('ống nhựa túi bóng'!N$3,FCSTSDV!$D$1:$L$1,0)),1)/'ống nhựa túi bóng'!$D126,0)</f>
        <v>2060</v>
      </c>
      <c r="O126" s="92">
        <f t="array" ref="O126">IFERROR(ROUND(INDEX(FCSTSDV!$D$2:$L$2001,MATCH('ống nhựa túi bóng'!$C126,FCSTSDV!$C$2:$C$2001,0),MATCH('ống nhựa túi bóng'!O$3,FCSTSDV!$D$1:$L$1,0)),1)/'ống nhựa túi bóng'!$D126,0)</f>
        <v>2000</v>
      </c>
      <c r="P126" s="92">
        <f t="array" ref="P126">IFERROR(ROUND(INDEX(FCSTSDV!$D$2:$L$2001,MATCH('ống nhựa túi bóng'!$C126,FCSTSDV!$C$2:$C$2001,0),MATCH('ống nhựa túi bóng'!P$3,FCSTSDV!$D$1:$L$1,0)),1)/'ống nhựa túi bóng'!$D126,0)</f>
        <v>2000</v>
      </c>
      <c r="Q126" s="92">
        <f t="array" ref="Q126">IFERROR(ROUND(INDEX(FCSTSDV!$D$2:$L$2001,MATCH('ống nhựa túi bóng'!$C126,FCSTSDV!$C$2:$C$2001,0),MATCH('ống nhựa túi bóng'!Q$3,FCSTSDV!$D$1:$L$1,0)),1)/'ống nhựa túi bóng'!$D126,0)</f>
        <v>0</v>
      </c>
      <c r="R126" s="92">
        <f t="array" ref="R126">IFERROR(ROUND(INDEX(FCSTSDV!$D$2:$L$2001,MATCH('ống nhựa túi bóng'!$C126,FCSTSDV!$C$2:$C$2001,0),MATCH('ống nhựa túi bóng'!R$3,FCSTSDV!$D$1:$L$1,0)),1)/'ống nhựa túi bóng'!$D126,0)</f>
        <v>0</v>
      </c>
      <c r="S126" s="92">
        <f t="array" ref="S126">IFERROR(ROUND(INDEX(FCSTSDV!$D$2:$L$2001,MATCH('ống nhựa túi bóng'!$C126,FCSTSDV!$C$2:$C$2001,0),MATCH('ống nhựa túi bóng'!S$3,FCSTSDV!$D$1:$L$1,0)),1)/'ống nhựa túi bóng'!$D126,0)</f>
        <v>0</v>
      </c>
      <c r="T126" s="92">
        <f t="shared" si="1"/>
        <v>7860</v>
      </c>
    </row>
    <row r="127" spans="1:21" ht="19.5" hidden="1" customHeight="1">
      <c r="A127" s="818"/>
      <c r="B127" s="1072"/>
      <c r="C127" s="49" t="s">
        <v>1061</v>
      </c>
      <c r="D127" s="49">
        <v>50</v>
      </c>
      <c r="E127" s="784"/>
      <c r="F127" s="784"/>
      <c r="G127" s="784"/>
      <c r="H127" s="92">
        <f t="array" ref="H127">IFERROR(ROUND(INDEX(FCSTSDV!$D$2:$L$2001,MATCH('ống nhựa túi bóng'!$C127,FCSTSDV!$C$2:$C$2001,0),MATCH('ống nhựa túi bóng'!H$3,FCSTSDV!$D$1:$L$1,0)),1)/'ống nhựa túi bóng'!$D127,0)</f>
        <v>300</v>
      </c>
      <c r="I127" s="92">
        <f t="array" ref="I127">IFERROR(ROUND(INDEX(FCSTSDV!$D$2:$L$2001,MATCH('ống nhựa túi bóng'!$C127,FCSTSDV!$C$2:$C$2001,0),MATCH('ống nhựa túi bóng'!I$3,FCSTSDV!$D$1:$L$1,0)),1)/'ống nhựa túi bóng'!$D127,0)</f>
        <v>300</v>
      </c>
      <c r="J127" s="92">
        <f t="array" ref="J127">IFERROR(ROUND(INDEX(FCSTSDV!$D$2:$L$2001,MATCH('ống nhựa túi bóng'!$C127,FCSTSDV!$C$2:$C$2001,0),MATCH('ống nhựa túi bóng'!J$3,FCSTSDV!$D$1:$L$1,0)),1)/'ống nhựa túi bóng'!$D127,0)</f>
        <v>300</v>
      </c>
      <c r="K127" s="92">
        <f t="array" ref="K127">IFERROR(ROUND(INDEX(FCSTSDV!$D$2:$L$2001,MATCH('ống nhựa túi bóng'!$C127,FCSTSDV!$C$2:$C$2001,0),MATCH('ống nhựa túi bóng'!K$3,FCSTSDV!$D$1:$L$1,0)),1)/'ống nhựa túi bóng'!$D127,0)</f>
        <v>300</v>
      </c>
      <c r="L127" s="92">
        <f t="array" ref="L127">IFERROR(ROUND(INDEX(FCSTSDV!$D$2:$L$2001,MATCH('ống nhựa túi bóng'!$C127,FCSTSDV!$C$2:$C$2001,0),MATCH('ống nhựa túi bóng'!L$3,FCSTSDV!$D$1:$L$1,0)),1)/'ống nhựa túi bóng'!$D127,0)</f>
        <v>300</v>
      </c>
      <c r="M127" s="92">
        <f t="array" ref="M127">IFERROR(ROUND(INDEX(FCSTSDV!$D$2:$L$2001,MATCH('ống nhựa túi bóng'!$C127,FCSTSDV!$C$2:$C$2001,0),MATCH('ống nhựa túi bóng'!M$3,FCSTSDV!$D$1:$L$1,0)),1)/'ống nhựa túi bóng'!$D127,0)</f>
        <v>300</v>
      </c>
      <c r="N127" s="92">
        <f t="array" ref="N127">IFERROR(ROUND(INDEX(FCSTSDV!$D$2:$L$2001,MATCH('ống nhựa túi bóng'!$C127,FCSTSDV!$C$2:$C$2001,0),MATCH('ống nhựa túi bóng'!N$3,FCSTSDV!$D$1:$L$1,0)),1)/'ống nhựa túi bóng'!$D127,0)</f>
        <v>2060</v>
      </c>
      <c r="O127" s="92">
        <f t="array" ref="O127">IFERROR(ROUND(INDEX(FCSTSDV!$D$2:$L$2001,MATCH('ống nhựa túi bóng'!$C127,FCSTSDV!$C$2:$C$2001,0),MATCH('ống nhựa túi bóng'!O$3,FCSTSDV!$D$1:$L$1,0)),1)/'ống nhựa túi bóng'!$D127,0)</f>
        <v>2000</v>
      </c>
      <c r="P127" s="92">
        <f t="array" ref="P127">IFERROR(ROUND(INDEX(FCSTSDV!$D$2:$L$2001,MATCH('ống nhựa túi bóng'!$C127,FCSTSDV!$C$2:$C$2001,0),MATCH('ống nhựa túi bóng'!P$3,FCSTSDV!$D$1:$L$1,0)),1)/'ống nhựa túi bóng'!$D127,0)</f>
        <v>2000</v>
      </c>
      <c r="Q127" s="92">
        <f t="array" ref="Q127">IFERROR(ROUND(INDEX(FCSTSDV!$D$2:$L$2001,MATCH('ống nhựa túi bóng'!$C127,FCSTSDV!$C$2:$C$2001,0),MATCH('ống nhựa túi bóng'!Q$3,FCSTSDV!$D$1:$L$1,0)),1)/'ống nhựa túi bóng'!$D127,0)</f>
        <v>0</v>
      </c>
      <c r="R127" s="92">
        <f t="array" ref="R127">IFERROR(ROUND(INDEX(FCSTSDV!$D$2:$L$2001,MATCH('ống nhựa túi bóng'!$C127,FCSTSDV!$C$2:$C$2001,0),MATCH('ống nhựa túi bóng'!R$3,FCSTSDV!$D$1:$L$1,0)),1)/'ống nhựa túi bóng'!$D127,0)</f>
        <v>0</v>
      </c>
      <c r="S127" s="92">
        <f t="array" ref="S127">IFERROR(ROUND(INDEX(FCSTSDV!$D$2:$L$2001,MATCH('ống nhựa túi bóng'!$C127,FCSTSDV!$C$2:$C$2001,0),MATCH('ống nhựa túi bóng'!S$3,FCSTSDV!$D$1:$L$1,0)),1)/'ống nhựa túi bóng'!$D127,0)</f>
        <v>0</v>
      </c>
      <c r="T127" s="92">
        <f t="shared" si="1"/>
        <v>7860</v>
      </c>
    </row>
    <row r="128" spans="1:21" ht="19.5" hidden="1" customHeight="1">
      <c r="A128" s="818"/>
      <c r="B128" s="1072"/>
      <c r="C128" s="49" t="s">
        <v>1063</v>
      </c>
      <c r="D128" s="49">
        <v>50</v>
      </c>
      <c r="E128" s="784"/>
      <c r="F128" s="784"/>
      <c r="G128" s="784"/>
      <c r="H128" s="92">
        <f t="array" ref="H128">IFERROR(ROUND(INDEX(FCSTSDV!$D$2:$L$2001,MATCH('ống nhựa túi bóng'!$C128,FCSTSDV!$C$2:$C$2001,0),MATCH('ống nhựa túi bóng'!H$3,FCSTSDV!$D$1:$L$1,0)),1)/'ống nhựa túi bóng'!$D128,0)</f>
        <v>300</v>
      </c>
      <c r="I128" s="92">
        <f t="array" ref="I128">IFERROR(ROUND(INDEX(FCSTSDV!$D$2:$L$2001,MATCH('ống nhựa túi bóng'!$C128,FCSTSDV!$C$2:$C$2001,0),MATCH('ống nhựa túi bóng'!I$3,FCSTSDV!$D$1:$L$1,0)),1)/'ống nhựa túi bóng'!$D128,0)</f>
        <v>300</v>
      </c>
      <c r="J128" s="92">
        <f t="array" ref="J128">IFERROR(ROUND(INDEX(FCSTSDV!$D$2:$L$2001,MATCH('ống nhựa túi bóng'!$C128,FCSTSDV!$C$2:$C$2001,0),MATCH('ống nhựa túi bóng'!J$3,FCSTSDV!$D$1:$L$1,0)),1)/'ống nhựa túi bóng'!$D128,0)</f>
        <v>300</v>
      </c>
      <c r="K128" s="92">
        <f t="array" ref="K128">IFERROR(ROUND(INDEX(FCSTSDV!$D$2:$L$2001,MATCH('ống nhựa túi bóng'!$C128,FCSTSDV!$C$2:$C$2001,0),MATCH('ống nhựa túi bóng'!K$3,FCSTSDV!$D$1:$L$1,0)),1)/'ống nhựa túi bóng'!$D128,0)</f>
        <v>300</v>
      </c>
      <c r="L128" s="92">
        <f t="array" ref="L128">IFERROR(ROUND(INDEX(FCSTSDV!$D$2:$L$2001,MATCH('ống nhựa túi bóng'!$C128,FCSTSDV!$C$2:$C$2001,0),MATCH('ống nhựa túi bóng'!L$3,FCSTSDV!$D$1:$L$1,0)),1)/'ống nhựa túi bóng'!$D128,0)</f>
        <v>300</v>
      </c>
      <c r="M128" s="92">
        <f t="array" ref="M128">IFERROR(ROUND(INDEX(FCSTSDV!$D$2:$L$2001,MATCH('ống nhựa túi bóng'!$C128,FCSTSDV!$C$2:$C$2001,0),MATCH('ống nhựa túi bóng'!M$3,FCSTSDV!$D$1:$L$1,0)),1)/'ống nhựa túi bóng'!$D128,0)</f>
        <v>300</v>
      </c>
      <c r="N128" s="92">
        <f t="array" ref="N128">IFERROR(ROUND(INDEX(FCSTSDV!$D$2:$L$2001,MATCH('ống nhựa túi bóng'!$C128,FCSTSDV!$C$2:$C$2001,0),MATCH('ống nhựa túi bóng'!N$3,FCSTSDV!$D$1:$L$1,0)),1)/'ống nhựa túi bóng'!$D128,0)</f>
        <v>2060</v>
      </c>
      <c r="O128" s="92">
        <f t="array" ref="O128">IFERROR(ROUND(INDEX(FCSTSDV!$D$2:$L$2001,MATCH('ống nhựa túi bóng'!$C128,FCSTSDV!$C$2:$C$2001,0),MATCH('ống nhựa túi bóng'!O$3,FCSTSDV!$D$1:$L$1,0)),1)/'ống nhựa túi bóng'!$D128,0)</f>
        <v>2000</v>
      </c>
      <c r="P128" s="92">
        <f t="array" ref="P128">IFERROR(ROUND(INDEX(FCSTSDV!$D$2:$L$2001,MATCH('ống nhựa túi bóng'!$C128,FCSTSDV!$C$2:$C$2001,0),MATCH('ống nhựa túi bóng'!P$3,FCSTSDV!$D$1:$L$1,0)),1)/'ống nhựa túi bóng'!$D128,0)</f>
        <v>2000</v>
      </c>
      <c r="Q128" s="92">
        <f t="array" ref="Q128">IFERROR(ROUND(INDEX(FCSTSDV!$D$2:$L$2001,MATCH('ống nhựa túi bóng'!$C128,FCSTSDV!$C$2:$C$2001,0),MATCH('ống nhựa túi bóng'!Q$3,FCSTSDV!$D$1:$L$1,0)),1)/'ống nhựa túi bóng'!$D128,0)</f>
        <v>0</v>
      </c>
      <c r="R128" s="92">
        <f t="array" ref="R128">IFERROR(ROUND(INDEX(FCSTSDV!$D$2:$L$2001,MATCH('ống nhựa túi bóng'!$C128,FCSTSDV!$C$2:$C$2001,0),MATCH('ống nhựa túi bóng'!R$3,FCSTSDV!$D$1:$L$1,0)),1)/'ống nhựa túi bóng'!$D128,0)</f>
        <v>0</v>
      </c>
      <c r="S128" s="92">
        <f t="array" ref="S128">IFERROR(ROUND(INDEX(FCSTSDV!$D$2:$L$2001,MATCH('ống nhựa túi bóng'!$C128,FCSTSDV!$C$2:$C$2001,0),MATCH('ống nhựa túi bóng'!S$3,FCSTSDV!$D$1:$L$1,0)),1)/'ống nhựa túi bóng'!$D128,0)</f>
        <v>0</v>
      </c>
      <c r="T128" s="92">
        <f t="shared" si="1"/>
        <v>7860</v>
      </c>
    </row>
    <row r="129" spans="1:20" ht="19.5" hidden="1" customHeight="1">
      <c r="A129" s="818"/>
      <c r="B129" s="1072"/>
      <c r="C129" s="49" t="s">
        <v>1064</v>
      </c>
      <c r="D129" s="49">
        <v>50</v>
      </c>
      <c r="E129" s="784"/>
      <c r="F129" s="784"/>
      <c r="G129" s="784"/>
      <c r="H129" s="92">
        <f t="array" ref="H129">IFERROR(ROUND(INDEX(FCSTSDV!$D$2:$L$2001,MATCH('ống nhựa túi bóng'!$C129,FCSTSDV!$C$2:$C$2001,0),MATCH('ống nhựa túi bóng'!H$3,FCSTSDV!$D$1:$L$1,0)),1)/'ống nhựa túi bóng'!$D129,0)</f>
        <v>300</v>
      </c>
      <c r="I129" s="92">
        <f t="array" ref="I129">IFERROR(ROUND(INDEX(FCSTSDV!$D$2:$L$2001,MATCH('ống nhựa túi bóng'!$C129,FCSTSDV!$C$2:$C$2001,0),MATCH('ống nhựa túi bóng'!I$3,FCSTSDV!$D$1:$L$1,0)),1)/'ống nhựa túi bóng'!$D129,0)</f>
        <v>300</v>
      </c>
      <c r="J129" s="92">
        <f t="array" ref="J129">IFERROR(ROUND(INDEX(FCSTSDV!$D$2:$L$2001,MATCH('ống nhựa túi bóng'!$C129,FCSTSDV!$C$2:$C$2001,0),MATCH('ống nhựa túi bóng'!J$3,FCSTSDV!$D$1:$L$1,0)),1)/'ống nhựa túi bóng'!$D129,0)</f>
        <v>300</v>
      </c>
      <c r="K129" s="92">
        <f t="array" ref="K129">IFERROR(ROUND(INDEX(FCSTSDV!$D$2:$L$2001,MATCH('ống nhựa túi bóng'!$C129,FCSTSDV!$C$2:$C$2001,0),MATCH('ống nhựa túi bóng'!K$3,FCSTSDV!$D$1:$L$1,0)),1)/'ống nhựa túi bóng'!$D129,0)</f>
        <v>300</v>
      </c>
      <c r="L129" s="92">
        <f t="array" ref="L129">IFERROR(ROUND(INDEX(FCSTSDV!$D$2:$L$2001,MATCH('ống nhựa túi bóng'!$C129,FCSTSDV!$C$2:$C$2001,0),MATCH('ống nhựa túi bóng'!L$3,FCSTSDV!$D$1:$L$1,0)),1)/'ống nhựa túi bóng'!$D129,0)</f>
        <v>300</v>
      </c>
      <c r="M129" s="92">
        <f t="array" ref="M129">IFERROR(ROUND(INDEX(FCSTSDV!$D$2:$L$2001,MATCH('ống nhựa túi bóng'!$C129,FCSTSDV!$C$2:$C$2001,0),MATCH('ống nhựa túi bóng'!M$3,FCSTSDV!$D$1:$L$1,0)),1)/'ống nhựa túi bóng'!$D129,0)</f>
        <v>300</v>
      </c>
      <c r="N129" s="92">
        <f t="array" ref="N129">IFERROR(ROUND(INDEX(FCSTSDV!$D$2:$L$2001,MATCH('ống nhựa túi bóng'!$C129,FCSTSDV!$C$2:$C$2001,0),MATCH('ống nhựa túi bóng'!N$3,FCSTSDV!$D$1:$L$1,0)),1)/'ống nhựa túi bóng'!$D129,0)</f>
        <v>2060</v>
      </c>
      <c r="O129" s="92">
        <f t="array" ref="O129">IFERROR(ROUND(INDEX(FCSTSDV!$D$2:$L$2001,MATCH('ống nhựa túi bóng'!$C129,FCSTSDV!$C$2:$C$2001,0),MATCH('ống nhựa túi bóng'!O$3,FCSTSDV!$D$1:$L$1,0)),1)/'ống nhựa túi bóng'!$D129,0)</f>
        <v>2000</v>
      </c>
      <c r="P129" s="92">
        <f t="array" ref="P129">IFERROR(ROUND(INDEX(FCSTSDV!$D$2:$L$2001,MATCH('ống nhựa túi bóng'!$C129,FCSTSDV!$C$2:$C$2001,0),MATCH('ống nhựa túi bóng'!P$3,FCSTSDV!$D$1:$L$1,0)),1)/'ống nhựa túi bóng'!$D129,0)</f>
        <v>2000</v>
      </c>
      <c r="Q129" s="92">
        <f t="array" ref="Q129">IFERROR(ROUND(INDEX(FCSTSDV!$D$2:$L$2001,MATCH('ống nhựa túi bóng'!$C129,FCSTSDV!$C$2:$C$2001,0),MATCH('ống nhựa túi bóng'!Q$3,FCSTSDV!$D$1:$L$1,0)),1)/'ống nhựa túi bóng'!$D129,0)</f>
        <v>0</v>
      </c>
      <c r="R129" s="92">
        <f t="array" ref="R129">IFERROR(ROUND(INDEX(FCSTSDV!$D$2:$L$2001,MATCH('ống nhựa túi bóng'!$C129,FCSTSDV!$C$2:$C$2001,0),MATCH('ống nhựa túi bóng'!R$3,FCSTSDV!$D$1:$L$1,0)),1)/'ống nhựa túi bóng'!$D129,0)</f>
        <v>0</v>
      </c>
      <c r="S129" s="92">
        <f t="array" ref="S129">IFERROR(ROUND(INDEX(FCSTSDV!$D$2:$L$2001,MATCH('ống nhựa túi bóng'!$C129,FCSTSDV!$C$2:$C$2001,0),MATCH('ống nhựa túi bóng'!S$3,FCSTSDV!$D$1:$L$1,0)),1)/'ống nhựa túi bóng'!$D129,0)</f>
        <v>0</v>
      </c>
      <c r="T129" s="92">
        <f t="shared" si="1"/>
        <v>7860</v>
      </c>
    </row>
    <row r="130" spans="1:20" ht="19.5" customHeight="1">
      <c r="A130" s="818"/>
      <c r="B130" s="1072"/>
      <c r="C130" s="49" t="s">
        <v>662</v>
      </c>
      <c r="D130" s="49">
        <v>100</v>
      </c>
      <c r="E130" s="784"/>
      <c r="F130" s="784"/>
      <c r="G130" s="784"/>
      <c r="H130" s="92">
        <f t="array" ref="H130">IFERROR(ROUND(INDEX(FCSTSDV!$D$2:$L$2001,MATCH('ống nhựa túi bóng'!$C130,FCSTSDV!$C$2:$C$2001,0),MATCH('ống nhựa túi bóng'!H$3,FCSTSDV!$D$1:$L$1,0)),1)/'ống nhựa túi bóng'!$D130,0)</f>
        <v>0</v>
      </c>
      <c r="I130" s="92">
        <f t="array" ref="I130">IFERROR(ROUND(INDEX(FCSTSDV!$D$2:$L$2001,MATCH('ống nhựa túi bóng'!$C130,FCSTSDV!$C$2:$C$2001,0),MATCH('ống nhựa túi bóng'!I$3,FCSTSDV!$D$1:$L$1,0)),1)/'ống nhựa túi bóng'!$D130,0)</f>
        <v>0</v>
      </c>
      <c r="J130" s="92">
        <f t="array" ref="J130">IFERROR(ROUND(INDEX(FCSTSDV!$D$2:$L$2001,MATCH('ống nhựa túi bóng'!$C130,FCSTSDV!$C$2:$C$2001,0),MATCH('ống nhựa túi bóng'!J$3,FCSTSDV!$D$1:$L$1,0)),1)/'ống nhựa túi bóng'!$D130,0)</f>
        <v>0</v>
      </c>
      <c r="K130" s="92">
        <f t="array" ref="K130">IFERROR(ROUND(INDEX(FCSTSDV!$D$2:$L$2001,MATCH('ống nhựa túi bóng'!$C130,FCSTSDV!$C$2:$C$2001,0),MATCH('ống nhựa túi bóng'!K$3,FCSTSDV!$D$1:$L$1,0)),1)/'ống nhựa túi bóng'!$D130,0)</f>
        <v>0</v>
      </c>
      <c r="L130" s="92">
        <f t="array" ref="L130">IFERROR(ROUND(INDEX(FCSTSDV!$D$2:$L$2001,MATCH('ống nhựa túi bóng'!$C130,FCSTSDV!$C$2:$C$2001,0),MATCH('ống nhựa túi bóng'!L$3,FCSTSDV!$D$1:$L$1,0)),1)/'ống nhựa túi bóng'!$D130,0)</f>
        <v>0</v>
      </c>
      <c r="M130" s="92">
        <f t="array" ref="M130">IFERROR(ROUND(INDEX(FCSTSDV!$D$2:$L$2001,MATCH('ống nhựa túi bóng'!$C130,FCSTSDV!$C$2:$C$2001,0),MATCH('ống nhựa túi bóng'!M$3,FCSTSDV!$D$1:$L$1,0)),1)/'ống nhựa túi bóng'!$D130,0)</f>
        <v>0</v>
      </c>
      <c r="N130" s="92">
        <f t="array" ref="N130">IFERROR(ROUND(INDEX(FCSTSDV!$D$2:$L$2001,MATCH('ống nhựa túi bóng'!$C130,FCSTSDV!$C$2:$C$2001,0),MATCH('ống nhựa túi bóng'!N$3,FCSTSDV!$D$1:$L$1,0)),1)/'ống nhựa túi bóng'!$D130,0)</f>
        <v>0</v>
      </c>
      <c r="O130" s="92">
        <f t="array" ref="O130">IFERROR(ROUND(INDEX(FCSTSDV!$D$2:$L$2001,MATCH('ống nhựa túi bóng'!$C130,FCSTSDV!$C$2:$C$2001,0),MATCH('ống nhựa túi bóng'!O$3,FCSTSDV!$D$1:$L$1,0)),1)/'ống nhựa túi bóng'!$D130,0)</f>
        <v>0</v>
      </c>
      <c r="P130" s="92">
        <f t="array" ref="P130">IFERROR(ROUND(INDEX(FCSTSDV!$D$2:$L$2001,MATCH('ống nhựa túi bóng'!$C130,FCSTSDV!$C$2:$C$2001,0),MATCH('ống nhựa túi bóng'!P$3,FCSTSDV!$D$1:$L$1,0)),1)/'ống nhựa túi bóng'!$D130,0)</f>
        <v>0</v>
      </c>
      <c r="Q130" s="92">
        <f t="array" ref="Q130">IFERROR(ROUND(INDEX(FCSTSDV!$D$2:$L$2001,MATCH('ống nhựa túi bóng'!$C130,FCSTSDV!$C$2:$C$2001,0),MATCH('ống nhựa túi bóng'!Q$3,FCSTSDV!$D$1:$L$1,0)),1)/'ống nhựa túi bóng'!$D130,0)</f>
        <v>0</v>
      </c>
      <c r="R130" s="92">
        <f t="array" ref="R130">IFERROR(ROUND(INDEX(FCSTSDV!$D$2:$L$2001,MATCH('ống nhựa túi bóng'!$C130,FCSTSDV!$C$2:$C$2001,0),MATCH('ống nhựa túi bóng'!R$3,FCSTSDV!$D$1:$L$1,0)),1)/'ống nhựa túi bóng'!$D130,0)</f>
        <v>0</v>
      </c>
      <c r="S130" s="92">
        <f t="array" ref="S130">IFERROR(ROUND(INDEX(FCSTSDV!$D$2:$L$2001,MATCH('ống nhựa túi bóng'!$C130,FCSTSDV!$C$2:$C$2001,0),MATCH('ống nhựa túi bóng'!S$3,FCSTSDV!$D$1:$L$1,0)),1)/'ống nhựa túi bóng'!$D130,0)</f>
        <v>0</v>
      </c>
      <c r="T130" s="92">
        <f t="shared" si="1"/>
        <v>0</v>
      </c>
    </row>
    <row r="131" spans="1:20" ht="19.5" customHeight="1">
      <c r="A131" s="818"/>
      <c r="B131" s="1072"/>
      <c r="C131" s="49" t="s">
        <v>1249</v>
      </c>
      <c r="D131" s="49">
        <v>100</v>
      </c>
      <c r="E131" s="784"/>
      <c r="F131" s="784"/>
      <c r="G131" s="784"/>
      <c r="H131" s="92">
        <f t="array" ref="H131">IFERROR(ROUND(INDEX(FCSTSDV!$D$2:$L$2001,MATCH('ống nhựa túi bóng'!$C131,FCSTSDV!$C$2:$C$2001,0),MATCH('ống nhựa túi bóng'!H$3,FCSTSDV!$D$1:$L$1,0)),1)/'ống nhựa túi bóng'!$D131,0)</f>
        <v>0</v>
      </c>
      <c r="I131" s="92">
        <f t="array" ref="I131">IFERROR(ROUND(INDEX(FCSTSDV!$D$2:$L$2001,MATCH('ống nhựa túi bóng'!$C131,FCSTSDV!$C$2:$C$2001,0),MATCH('ống nhựa túi bóng'!I$3,FCSTSDV!$D$1:$L$1,0)),1)/'ống nhựa túi bóng'!$D131,0)</f>
        <v>0</v>
      </c>
      <c r="J131" s="92">
        <f t="array" ref="J131">IFERROR(ROUND(INDEX(FCSTSDV!$D$2:$L$2001,MATCH('ống nhựa túi bóng'!$C131,FCSTSDV!$C$2:$C$2001,0),MATCH('ống nhựa túi bóng'!J$3,FCSTSDV!$D$1:$L$1,0)),1)/'ống nhựa túi bóng'!$D131,0)</f>
        <v>0</v>
      </c>
      <c r="K131" s="92">
        <f t="array" ref="K131">IFERROR(ROUND(INDEX(FCSTSDV!$D$2:$L$2001,MATCH('ống nhựa túi bóng'!$C131,FCSTSDV!$C$2:$C$2001,0),MATCH('ống nhựa túi bóng'!K$3,FCSTSDV!$D$1:$L$1,0)),1)/'ống nhựa túi bóng'!$D131,0)</f>
        <v>0</v>
      </c>
      <c r="L131" s="92">
        <f t="array" ref="L131">IFERROR(ROUND(INDEX(FCSTSDV!$D$2:$L$2001,MATCH('ống nhựa túi bóng'!$C131,FCSTSDV!$C$2:$C$2001,0),MATCH('ống nhựa túi bóng'!L$3,FCSTSDV!$D$1:$L$1,0)),1)/'ống nhựa túi bóng'!$D131,0)</f>
        <v>0</v>
      </c>
      <c r="M131" s="92">
        <f t="array" ref="M131">IFERROR(ROUND(INDEX(FCSTSDV!$D$2:$L$2001,MATCH('ống nhựa túi bóng'!$C131,FCSTSDV!$C$2:$C$2001,0),MATCH('ống nhựa túi bóng'!M$3,FCSTSDV!$D$1:$L$1,0)),1)/'ống nhựa túi bóng'!$D131,0)</f>
        <v>0</v>
      </c>
      <c r="N131" s="92">
        <f t="array" ref="N131">IFERROR(ROUND(INDEX(FCSTSDV!$D$2:$L$2001,MATCH('ống nhựa túi bóng'!$C131,FCSTSDV!$C$2:$C$2001,0),MATCH('ống nhựa túi bóng'!N$3,FCSTSDV!$D$1:$L$1,0)),1)/'ống nhựa túi bóng'!$D131,0)</f>
        <v>0</v>
      </c>
      <c r="O131" s="92">
        <f t="array" ref="O131">IFERROR(ROUND(INDEX(FCSTSDV!$D$2:$L$2001,MATCH('ống nhựa túi bóng'!$C131,FCSTSDV!$C$2:$C$2001,0),MATCH('ống nhựa túi bóng'!O$3,FCSTSDV!$D$1:$L$1,0)),1)/'ống nhựa túi bóng'!$D131,0)</f>
        <v>0</v>
      </c>
      <c r="P131" s="92">
        <f t="array" ref="P131">IFERROR(ROUND(INDEX(FCSTSDV!$D$2:$L$2001,MATCH('ống nhựa túi bóng'!$C131,FCSTSDV!$C$2:$C$2001,0),MATCH('ống nhựa túi bóng'!P$3,FCSTSDV!$D$1:$L$1,0)),1)/'ống nhựa túi bóng'!$D131,0)</f>
        <v>0</v>
      </c>
      <c r="Q131" s="92">
        <f t="array" ref="Q131">IFERROR(ROUND(INDEX(FCSTSDV!$D$2:$L$2001,MATCH('ống nhựa túi bóng'!$C131,FCSTSDV!$C$2:$C$2001,0),MATCH('ống nhựa túi bóng'!Q$3,FCSTSDV!$D$1:$L$1,0)),1)/'ống nhựa túi bóng'!$D131,0)</f>
        <v>0</v>
      </c>
      <c r="R131" s="92">
        <f t="array" ref="R131">IFERROR(ROUND(INDEX(FCSTSDV!$D$2:$L$2001,MATCH('ống nhựa túi bóng'!$C131,FCSTSDV!$C$2:$C$2001,0),MATCH('ống nhựa túi bóng'!R$3,FCSTSDV!$D$1:$L$1,0)),1)/'ống nhựa túi bóng'!$D131,0)</f>
        <v>0</v>
      </c>
      <c r="S131" s="92">
        <f t="array" ref="S131">IFERROR(ROUND(INDEX(FCSTSDV!$D$2:$L$2001,MATCH('ống nhựa túi bóng'!$C131,FCSTSDV!$C$2:$C$2001,0),MATCH('ống nhựa túi bóng'!S$3,FCSTSDV!$D$1:$L$1,0)),1)/'ống nhựa túi bóng'!$D131,0)</f>
        <v>0</v>
      </c>
      <c r="T131" s="92">
        <f t="shared" si="1"/>
        <v>0</v>
      </c>
    </row>
    <row r="132" spans="1:20" ht="20.100000000000001" customHeight="1">
      <c r="A132" s="818"/>
      <c r="B132" s="1072"/>
      <c r="C132" s="46" t="s">
        <v>40</v>
      </c>
      <c r="D132" s="49">
        <v>100</v>
      </c>
      <c r="E132" s="784"/>
      <c r="F132" s="784"/>
      <c r="G132" s="784"/>
      <c r="H132" s="92">
        <f t="array" ref="H132">IFERROR(ROUND(INDEX(FCSTSDV!$D$2:$L$2001,MATCH('ống nhựa túi bóng'!$C132,FCSTSDV!$C$2:$C$2001,0),MATCH('ống nhựa túi bóng'!H$3,FCSTSDV!$D$1:$L$1,0)),1)/'ống nhựa túi bóng'!$D132,0)</f>
        <v>0</v>
      </c>
      <c r="I132" s="92">
        <f t="array" ref="I132">IFERROR(ROUND(INDEX(FCSTSDV!$D$2:$L$2001,MATCH('ống nhựa túi bóng'!$C132,FCSTSDV!$C$2:$C$2001,0),MATCH('ống nhựa túi bóng'!I$3,FCSTSDV!$D$1:$L$1,0)),1)/'ống nhựa túi bóng'!$D132,0)</f>
        <v>0</v>
      </c>
      <c r="J132" s="92">
        <f t="array" ref="J132">IFERROR(ROUND(INDEX(FCSTSDV!$D$2:$L$2001,MATCH('ống nhựa túi bóng'!$C132,FCSTSDV!$C$2:$C$2001,0),MATCH('ống nhựa túi bóng'!J$3,FCSTSDV!$D$1:$L$1,0)),1)/'ống nhựa túi bóng'!$D132,0)</f>
        <v>0</v>
      </c>
      <c r="K132" s="92">
        <f t="array" ref="K132">IFERROR(ROUND(INDEX(FCSTSDV!$D$2:$L$2001,MATCH('ống nhựa túi bóng'!$C132,FCSTSDV!$C$2:$C$2001,0),MATCH('ống nhựa túi bóng'!K$3,FCSTSDV!$D$1:$L$1,0)),1)/'ống nhựa túi bóng'!$D132,0)</f>
        <v>0</v>
      </c>
      <c r="L132" s="92">
        <f t="array" ref="L132">IFERROR(ROUND(INDEX(FCSTSDV!$D$2:$L$2001,MATCH('ống nhựa túi bóng'!$C132,FCSTSDV!$C$2:$C$2001,0),MATCH('ống nhựa túi bóng'!L$3,FCSTSDV!$D$1:$L$1,0)),1)/'ống nhựa túi bóng'!$D132,0)</f>
        <v>0</v>
      </c>
      <c r="M132" s="92">
        <f t="array" ref="M132">IFERROR(ROUND(INDEX(FCSTSDV!$D$2:$L$2001,MATCH('ống nhựa túi bóng'!$C132,FCSTSDV!$C$2:$C$2001,0),MATCH('ống nhựa túi bóng'!M$3,FCSTSDV!$D$1:$L$1,0)),1)/'ống nhựa túi bóng'!$D132,0)</f>
        <v>0</v>
      </c>
      <c r="N132" s="92">
        <f t="array" ref="N132">IFERROR(ROUND(INDEX(FCSTSDV!$D$2:$L$2001,MATCH('ống nhựa túi bóng'!$C132,FCSTSDV!$C$2:$C$2001,0),MATCH('ống nhựa túi bóng'!N$3,FCSTSDV!$D$1:$L$1,0)),1)/'ống nhựa túi bóng'!$D132,0)</f>
        <v>0</v>
      </c>
      <c r="O132" s="92">
        <f t="array" ref="O132">IFERROR(ROUND(INDEX(FCSTSDV!$D$2:$L$2001,MATCH('ống nhựa túi bóng'!$C132,FCSTSDV!$C$2:$C$2001,0),MATCH('ống nhựa túi bóng'!O$3,FCSTSDV!$D$1:$L$1,0)),1)/'ống nhựa túi bóng'!$D132,0)</f>
        <v>0</v>
      </c>
      <c r="P132" s="92">
        <f t="array" ref="P132">IFERROR(ROUND(INDEX(FCSTSDV!$D$2:$L$2001,MATCH('ống nhựa túi bóng'!$C132,FCSTSDV!$C$2:$C$2001,0),MATCH('ống nhựa túi bóng'!P$3,FCSTSDV!$D$1:$L$1,0)),1)/'ống nhựa túi bóng'!$D132,0)</f>
        <v>0</v>
      </c>
      <c r="Q132" s="92">
        <f t="array" ref="Q132">IFERROR(ROUND(INDEX(FCSTSDV!$D$2:$L$2001,MATCH('ống nhựa túi bóng'!$C132,FCSTSDV!$C$2:$C$2001,0),MATCH('ống nhựa túi bóng'!Q$3,FCSTSDV!$D$1:$L$1,0)),1)/'ống nhựa túi bóng'!$D132,0)</f>
        <v>0</v>
      </c>
      <c r="R132" s="92">
        <f t="array" ref="R132">IFERROR(ROUND(INDEX(FCSTSDV!$D$2:$L$2001,MATCH('ống nhựa túi bóng'!$C132,FCSTSDV!$C$2:$C$2001,0),MATCH('ống nhựa túi bóng'!R$3,FCSTSDV!$D$1:$L$1,0)),1)/'ống nhựa túi bóng'!$D132,0)</f>
        <v>0</v>
      </c>
      <c r="S132" s="92">
        <f t="array" ref="S132">IFERROR(ROUND(INDEX(FCSTSDV!$D$2:$L$2001,MATCH('ống nhựa túi bóng'!$C132,FCSTSDV!$C$2:$C$2001,0),MATCH('ống nhựa túi bóng'!S$3,FCSTSDV!$D$1:$L$1,0)),1)/'ống nhựa túi bóng'!$D132,0)</f>
        <v>0</v>
      </c>
      <c r="T132" s="92">
        <f t="shared" ref="T132:T195" si="2">+SUM(H132:S132)</f>
        <v>0</v>
      </c>
    </row>
    <row r="133" spans="1:20" ht="20.100000000000001" customHeight="1">
      <c r="A133" s="818"/>
      <c r="B133" s="1072"/>
      <c r="C133" s="46" t="s">
        <v>41</v>
      </c>
      <c r="D133" s="49">
        <v>100</v>
      </c>
      <c r="E133" s="784"/>
      <c r="F133" s="784"/>
      <c r="G133" s="784"/>
      <c r="H133" s="92">
        <f t="array" ref="H133">IFERROR(ROUND(INDEX(FCSTSDV!$D$2:$L$2001,MATCH('ống nhựa túi bóng'!$C133,FCSTSDV!$C$2:$C$2001,0),MATCH('ống nhựa túi bóng'!H$3,FCSTSDV!$D$1:$L$1,0)),1)/'ống nhựa túi bóng'!$D133,0)</f>
        <v>0</v>
      </c>
      <c r="I133" s="92">
        <f t="array" ref="I133">IFERROR(ROUND(INDEX(FCSTSDV!$D$2:$L$2001,MATCH('ống nhựa túi bóng'!$C133,FCSTSDV!$C$2:$C$2001,0),MATCH('ống nhựa túi bóng'!I$3,FCSTSDV!$D$1:$L$1,0)),1)/'ống nhựa túi bóng'!$D133,0)</f>
        <v>0</v>
      </c>
      <c r="J133" s="92">
        <f t="array" ref="J133">IFERROR(ROUND(INDEX(FCSTSDV!$D$2:$L$2001,MATCH('ống nhựa túi bóng'!$C133,FCSTSDV!$C$2:$C$2001,0),MATCH('ống nhựa túi bóng'!J$3,FCSTSDV!$D$1:$L$1,0)),1)/'ống nhựa túi bóng'!$D133,0)</f>
        <v>0</v>
      </c>
      <c r="K133" s="92">
        <f t="array" ref="K133">IFERROR(ROUND(INDEX(FCSTSDV!$D$2:$L$2001,MATCH('ống nhựa túi bóng'!$C133,FCSTSDV!$C$2:$C$2001,0),MATCH('ống nhựa túi bóng'!K$3,FCSTSDV!$D$1:$L$1,0)),1)/'ống nhựa túi bóng'!$D133,0)</f>
        <v>0</v>
      </c>
      <c r="L133" s="92">
        <f t="array" ref="L133">IFERROR(ROUND(INDEX(FCSTSDV!$D$2:$L$2001,MATCH('ống nhựa túi bóng'!$C133,FCSTSDV!$C$2:$C$2001,0),MATCH('ống nhựa túi bóng'!L$3,FCSTSDV!$D$1:$L$1,0)),1)/'ống nhựa túi bóng'!$D133,0)</f>
        <v>0</v>
      </c>
      <c r="M133" s="92">
        <f t="array" ref="M133">IFERROR(ROUND(INDEX(FCSTSDV!$D$2:$L$2001,MATCH('ống nhựa túi bóng'!$C133,FCSTSDV!$C$2:$C$2001,0),MATCH('ống nhựa túi bóng'!M$3,FCSTSDV!$D$1:$L$1,0)),1)/'ống nhựa túi bóng'!$D133,0)</f>
        <v>0</v>
      </c>
      <c r="N133" s="92">
        <f t="array" ref="N133">IFERROR(ROUND(INDEX(FCSTSDV!$D$2:$L$2001,MATCH('ống nhựa túi bóng'!$C133,FCSTSDV!$C$2:$C$2001,0),MATCH('ống nhựa túi bóng'!N$3,FCSTSDV!$D$1:$L$1,0)),1)/'ống nhựa túi bóng'!$D133,0)</f>
        <v>0</v>
      </c>
      <c r="O133" s="92">
        <f t="array" ref="O133">IFERROR(ROUND(INDEX(FCSTSDV!$D$2:$L$2001,MATCH('ống nhựa túi bóng'!$C133,FCSTSDV!$C$2:$C$2001,0),MATCH('ống nhựa túi bóng'!O$3,FCSTSDV!$D$1:$L$1,0)),1)/'ống nhựa túi bóng'!$D133,0)</f>
        <v>0</v>
      </c>
      <c r="P133" s="92">
        <f t="array" ref="P133">IFERROR(ROUND(INDEX(FCSTSDV!$D$2:$L$2001,MATCH('ống nhựa túi bóng'!$C133,FCSTSDV!$C$2:$C$2001,0),MATCH('ống nhựa túi bóng'!P$3,FCSTSDV!$D$1:$L$1,0)),1)/'ống nhựa túi bóng'!$D133,0)</f>
        <v>0</v>
      </c>
      <c r="Q133" s="92">
        <f t="array" ref="Q133">IFERROR(ROUND(INDEX(FCSTSDV!$D$2:$L$2001,MATCH('ống nhựa túi bóng'!$C133,FCSTSDV!$C$2:$C$2001,0),MATCH('ống nhựa túi bóng'!Q$3,FCSTSDV!$D$1:$L$1,0)),1)/'ống nhựa túi bóng'!$D133,0)</f>
        <v>0</v>
      </c>
      <c r="R133" s="92">
        <f t="array" ref="R133">IFERROR(ROUND(INDEX(FCSTSDV!$D$2:$L$2001,MATCH('ống nhựa túi bóng'!$C133,FCSTSDV!$C$2:$C$2001,0),MATCH('ống nhựa túi bóng'!R$3,FCSTSDV!$D$1:$L$1,0)),1)/'ống nhựa túi bóng'!$D133,0)</f>
        <v>0</v>
      </c>
      <c r="S133" s="92">
        <f t="array" ref="S133">IFERROR(ROUND(INDEX(FCSTSDV!$D$2:$L$2001,MATCH('ống nhựa túi bóng'!$C133,FCSTSDV!$C$2:$C$2001,0),MATCH('ống nhựa túi bóng'!S$3,FCSTSDV!$D$1:$L$1,0)),1)/'ống nhựa túi bóng'!$D133,0)</f>
        <v>0</v>
      </c>
      <c r="T133" s="92">
        <f t="shared" si="2"/>
        <v>0</v>
      </c>
    </row>
    <row r="134" spans="1:20" ht="20.100000000000001" customHeight="1">
      <c r="A134" s="818"/>
      <c r="B134" s="1072"/>
      <c r="C134" s="46" t="s">
        <v>1041</v>
      </c>
      <c r="D134" s="49">
        <v>100</v>
      </c>
      <c r="E134" s="784"/>
      <c r="F134" s="784"/>
      <c r="G134" s="784"/>
      <c r="H134" s="92">
        <f t="array" ref="H134">IFERROR(ROUND(INDEX(FCSTSDV!$D$2:$L$2001,MATCH('ống nhựa túi bóng'!$C134,FCSTSDV!$C$2:$C$2001,0),MATCH('ống nhựa túi bóng'!H$3,FCSTSDV!$D$1:$L$1,0)),1)/'ống nhựa túi bóng'!$D134,0)</f>
        <v>0</v>
      </c>
      <c r="I134" s="92">
        <f t="array" ref="I134">IFERROR(ROUND(INDEX(FCSTSDV!$D$2:$L$2001,MATCH('ống nhựa túi bóng'!$C134,FCSTSDV!$C$2:$C$2001,0),MATCH('ống nhựa túi bóng'!I$3,FCSTSDV!$D$1:$L$1,0)),1)/'ống nhựa túi bóng'!$D134,0)</f>
        <v>0</v>
      </c>
      <c r="J134" s="92">
        <f t="array" ref="J134">IFERROR(ROUND(INDEX(FCSTSDV!$D$2:$L$2001,MATCH('ống nhựa túi bóng'!$C134,FCSTSDV!$C$2:$C$2001,0),MATCH('ống nhựa túi bóng'!J$3,FCSTSDV!$D$1:$L$1,0)),1)/'ống nhựa túi bóng'!$D134,0)</f>
        <v>0</v>
      </c>
      <c r="K134" s="92">
        <f t="array" ref="K134">IFERROR(ROUND(INDEX(FCSTSDV!$D$2:$L$2001,MATCH('ống nhựa túi bóng'!$C134,FCSTSDV!$C$2:$C$2001,0),MATCH('ống nhựa túi bóng'!K$3,FCSTSDV!$D$1:$L$1,0)),1)/'ống nhựa túi bóng'!$D134,0)</f>
        <v>0</v>
      </c>
      <c r="L134" s="92">
        <f t="array" ref="L134">IFERROR(ROUND(INDEX(FCSTSDV!$D$2:$L$2001,MATCH('ống nhựa túi bóng'!$C134,FCSTSDV!$C$2:$C$2001,0),MATCH('ống nhựa túi bóng'!L$3,FCSTSDV!$D$1:$L$1,0)),1)/'ống nhựa túi bóng'!$D134,0)</f>
        <v>0</v>
      </c>
      <c r="M134" s="92">
        <f t="array" ref="M134">IFERROR(ROUND(INDEX(FCSTSDV!$D$2:$L$2001,MATCH('ống nhựa túi bóng'!$C134,FCSTSDV!$C$2:$C$2001,0),MATCH('ống nhựa túi bóng'!M$3,FCSTSDV!$D$1:$L$1,0)),1)/'ống nhựa túi bóng'!$D134,0)</f>
        <v>0</v>
      </c>
      <c r="N134" s="92">
        <f t="array" ref="N134">IFERROR(ROUND(INDEX(FCSTSDV!$D$2:$L$2001,MATCH('ống nhựa túi bóng'!$C134,FCSTSDV!$C$2:$C$2001,0),MATCH('ống nhựa túi bóng'!N$3,FCSTSDV!$D$1:$L$1,0)),1)/'ống nhựa túi bóng'!$D134,0)</f>
        <v>0</v>
      </c>
      <c r="O134" s="92">
        <f t="array" ref="O134">IFERROR(ROUND(INDEX(FCSTSDV!$D$2:$L$2001,MATCH('ống nhựa túi bóng'!$C134,FCSTSDV!$C$2:$C$2001,0),MATCH('ống nhựa túi bóng'!O$3,FCSTSDV!$D$1:$L$1,0)),1)/'ống nhựa túi bóng'!$D134,0)</f>
        <v>0</v>
      </c>
      <c r="P134" s="92">
        <f t="array" ref="P134">IFERROR(ROUND(INDEX(FCSTSDV!$D$2:$L$2001,MATCH('ống nhựa túi bóng'!$C134,FCSTSDV!$C$2:$C$2001,0),MATCH('ống nhựa túi bóng'!P$3,FCSTSDV!$D$1:$L$1,0)),1)/'ống nhựa túi bóng'!$D134,0)</f>
        <v>0</v>
      </c>
      <c r="Q134" s="92">
        <f t="array" ref="Q134">IFERROR(ROUND(INDEX(FCSTSDV!$D$2:$L$2001,MATCH('ống nhựa túi bóng'!$C134,FCSTSDV!$C$2:$C$2001,0),MATCH('ống nhựa túi bóng'!Q$3,FCSTSDV!$D$1:$L$1,0)),1)/'ống nhựa túi bóng'!$D134,0)</f>
        <v>0</v>
      </c>
      <c r="R134" s="92">
        <f t="array" ref="R134">IFERROR(ROUND(INDEX(FCSTSDV!$D$2:$L$2001,MATCH('ống nhựa túi bóng'!$C134,FCSTSDV!$C$2:$C$2001,0),MATCH('ống nhựa túi bóng'!R$3,FCSTSDV!$D$1:$L$1,0)),1)/'ống nhựa túi bóng'!$D134,0)</f>
        <v>0</v>
      </c>
      <c r="S134" s="92">
        <f t="array" ref="S134">IFERROR(ROUND(INDEX(FCSTSDV!$D$2:$L$2001,MATCH('ống nhựa túi bóng'!$C134,FCSTSDV!$C$2:$C$2001,0),MATCH('ống nhựa túi bóng'!S$3,FCSTSDV!$D$1:$L$1,0)),1)/'ống nhựa túi bóng'!$D134,0)</f>
        <v>0</v>
      </c>
      <c r="T134" s="92">
        <f t="shared" si="2"/>
        <v>0</v>
      </c>
    </row>
    <row r="135" spans="1:20" ht="20.100000000000001" customHeight="1">
      <c r="A135" s="818"/>
      <c r="B135" s="1072"/>
      <c r="C135" s="432" t="s">
        <v>1045</v>
      </c>
      <c r="D135" s="49">
        <v>100</v>
      </c>
      <c r="E135" s="784"/>
      <c r="F135" s="784"/>
      <c r="G135" s="784"/>
      <c r="H135" s="92">
        <f t="array" ref="H135">IFERROR(ROUND(INDEX(FCSTSDV!$D$2:$L$2001,MATCH('ống nhựa túi bóng'!$C135,FCSTSDV!$C$2:$C$2001,0),MATCH('ống nhựa túi bóng'!H$3,FCSTSDV!$D$1:$L$1,0)),1)/'ống nhựa túi bóng'!$D135,0)</f>
        <v>0</v>
      </c>
      <c r="I135" s="92">
        <f t="array" ref="I135">IFERROR(ROUND(INDEX(FCSTSDV!$D$2:$L$2001,MATCH('ống nhựa túi bóng'!$C135,FCSTSDV!$C$2:$C$2001,0),MATCH('ống nhựa túi bóng'!I$3,FCSTSDV!$D$1:$L$1,0)),1)/'ống nhựa túi bóng'!$D135,0)</f>
        <v>0</v>
      </c>
      <c r="J135" s="92">
        <f t="array" ref="J135">IFERROR(ROUND(INDEX(FCSTSDV!$D$2:$L$2001,MATCH('ống nhựa túi bóng'!$C135,FCSTSDV!$C$2:$C$2001,0),MATCH('ống nhựa túi bóng'!J$3,FCSTSDV!$D$1:$L$1,0)),1)/'ống nhựa túi bóng'!$D135,0)</f>
        <v>0</v>
      </c>
      <c r="K135" s="92">
        <f t="array" ref="K135">IFERROR(ROUND(INDEX(FCSTSDV!$D$2:$L$2001,MATCH('ống nhựa túi bóng'!$C135,FCSTSDV!$C$2:$C$2001,0),MATCH('ống nhựa túi bóng'!K$3,FCSTSDV!$D$1:$L$1,0)),1)/'ống nhựa túi bóng'!$D135,0)</f>
        <v>0</v>
      </c>
      <c r="L135" s="92">
        <f t="array" ref="L135">IFERROR(ROUND(INDEX(FCSTSDV!$D$2:$L$2001,MATCH('ống nhựa túi bóng'!$C135,FCSTSDV!$C$2:$C$2001,0),MATCH('ống nhựa túi bóng'!L$3,FCSTSDV!$D$1:$L$1,0)),1)/'ống nhựa túi bóng'!$D135,0)</f>
        <v>0</v>
      </c>
      <c r="M135" s="92">
        <f t="array" ref="M135">IFERROR(ROUND(INDEX(FCSTSDV!$D$2:$L$2001,MATCH('ống nhựa túi bóng'!$C135,FCSTSDV!$C$2:$C$2001,0),MATCH('ống nhựa túi bóng'!M$3,FCSTSDV!$D$1:$L$1,0)),1)/'ống nhựa túi bóng'!$D135,0)</f>
        <v>0</v>
      </c>
      <c r="N135" s="92">
        <f t="array" ref="N135">IFERROR(ROUND(INDEX(FCSTSDV!$D$2:$L$2001,MATCH('ống nhựa túi bóng'!$C135,FCSTSDV!$C$2:$C$2001,0),MATCH('ống nhựa túi bóng'!N$3,FCSTSDV!$D$1:$L$1,0)),1)/'ống nhựa túi bóng'!$D135,0)</f>
        <v>0</v>
      </c>
      <c r="O135" s="92">
        <f t="array" ref="O135">IFERROR(ROUND(INDEX(FCSTSDV!$D$2:$L$2001,MATCH('ống nhựa túi bóng'!$C135,FCSTSDV!$C$2:$C$2001,0),MATCH('ống nhựa túi bóng'!O$3,FCSTSDV!$D$1:$L$1,0)),1)/'ống nhựa túi bóng'!$D135,0)</f>
        <v>0</v>
      </c>
      <c r="P135" s="92">
        <f t="array" ref="P135">IFERROR(ROUND(INDEX(FCSTSDV!$D$2:$L$2001,MATCH('ống nhựa túi bóng'!$C135,FCSTSDV!$C$2:$C$2001,0),MATCH('ống nhựa túi bóng'!P$3,FCSTSDV!$D$1:$L$1,0)),1)/'ống nhựa túi bóng'!$D135,0)</f>
        <v>0</v>
      </c>
      <c r="Q135" s="92">
        <f t="array" ref="Q135">IFERROR(ROUND(INDEX(FCSTSDV!$D$2:$L$2001,MATCH('ống nhựa túi bóng'!$C135,FCSTSDV!$C$2:$C$2001,0),MATCH('ống nhựa túi bóng'!Q$3,FCSTSDV!$D$1:$L$1,0)),1)/'ống nhựa túi bóng'!$D135,0)</f>
        <v>0</v>
      </c>
      <c r="R135" s="92">
        <f t="array" ref="R135">IFERROR(ROUND(INDEX(FCSTSDV!$D$2:$L$2001,MATCH('ống nhựa túi bóng'!$C135,FCSTSDV!$C$2:$C$2001,0),MATCH('ống nhựa túi bóng'!R$3,FCSTSDV!$D$1:$L$1,0)),1)/'ống nhựa túi bóng'!$D135,0)</f>
        <v>0</v>
      </c>
      <c r="S135" s="92">
        <f t="array" ref="S135">IFERROR(ROUND(INDEX(FCSTSDV!$D$2:$L$2001,MATCH('ống nhựa túi bóng'!$C135,FCSTSDV!$C$2:$C$2001,0),MATCH('ống nhựa túi bóng'!S$3,FCSTSDV!$D$1:$L$1,0)),1)/'ống nhựa túi bóng'!$D135,0)</f>
        <v>0</v>
      </c>
      <c r="T135" s="92">
        <f t="shared" si="2"/>
        <v>0</v>
      </c>
    </row>
    <row r="136" spans="1:20" ht="20.100000000000001" hidden="1" customHeight="1">
      <c r="A136" s="819"/>
      <c r="B136" s="1073"/>
      <c r="C136" s="52" t="s">
        <v>42</v>
      </c>
      <c r="D136" s="53" t="s">
        <v>43</v>
      </c>
      <c r="E136" s="787"/>
      <c r="F136" s="787"/>
      <c r="G136" s="787"/>
      <c r="H136" s="90">
        <f>$G$4-SUM(H4:H135)</f>
        <v>38544.6</v>
      </c>
      <c r="I136" s="90">
        <f>H136-SUM(I4:I135)</f>
        <v>34823.133333333331</v>
      </c>
      <c r="J136" s="90">
        <f t="shared" ref="J136:S136" si="3">I136-SUM(J4:J135)</f>
        <v>30841.477777777774</v>
      </c>
      <c r="K136" s="90">
        <f t="shared" si="3"/>
        <v>26800.177777777775</v>
      </c>
      <c r="L136" s="90">
        <f t="shared" si="3"/>
        <v>22764.877777777776</v>
      </c>
      <c r="M136" s="90">
        <f t="shared" si="3"/>
        <v>18331.244444444441</v>
      </c>
      <c r="N136" s="90">
        <f t="shared" si="3"/>
        <v>-8451.4444444444489</v>
      </c>
      <c r="O136" s="90">
        <f t="shared" si="3"/>
        <v>-37256.811111111121</v>
      </c>
      <c r="P136" s="90">
        <f t="shared" si="3"/>
        <v>-53041.461111111123</v>
      </c>
      <c r="Q136" s="90" t="e">
        <f>#REF!-SUM(Q4:Q135)</f>
        <v>#REF!</v>
      </c>
      <c r="R136" s="90" t="e">
        <f t="shared" si="3"/>
        <v>#REF!</v>
      </c>
      <c r="S136" s="90" t="e">
        <f t="shared" si="3"/>
        <v>#REF!</v>
      </c>
      <c r="T136" s="92" t="e">
        <f t="shared" si="2"/>
        <v>#REF!</v>
      </c>
    </row>
    <row r="137" spans="1:20" ht="20.100000000000001" customHeight="1">
      <c r="A137" s="817" t="s">
        <v>14</v>
      </c>
      <c r="B137" s="1071" t="s">
        <v>44</v>
      </c>
      <c r="C137" s="46" t="s">
        <v>45</v>
      </c>
      <c r="D137" s="44">
        <v>200</v>
      </c>
      <c r="E137" s="786">
        <v>15450</v>
      </c>
      <c r="F137" s="786">
        <v>0</v>
      </c>
      <c r="G137" s="786">
        <f>+E137+F137</f>
        <v>15450</v>
      </c>
      <c r="H137" s="99">
        <f t="array" ref="H137">IFERROR(ROUND(INDEX(FCSTSDV!$D$2:$L$2001,MATCH('ống nhựa túi bóng'!$C137,FCSTSDV!$C$2:$C$2001,0),MATCH('ống nhựa túi bóng'!H$3,FCSTSDV!$D$1:$L$1,0)),1)/'ống nhựa túi bóng'!$D137,0)</f>
        <v>0</v>
      </c>
      <c r="I137" s="99">
        <f t="array" ref="I137">IFERROR(ROUND(INDEX(FCSTSDV!$D$2:$L$2001,MATCH('ống nhựa túi bóng'!$C137,FCSTSDV!$C$2:$C$2001,0),MATCH('ống nhựa túi bóng'!I$3,FCSTSDV!$D$1:$L$1,0)),1)/'ống nhựa túi bóng'!$D137,0)</f>
        <v>0</v>
      </c>
      <c r="J137" s="99">
        <f t="array" ref="J137">IFERROR(ROUND(INDEX(FCSTSDV!$D$2:$L$2001,MATCH('ống nhựa túi bóng'!$C137,FCSTSDV!$C$2:$C$2001,0),MATCH('ống nhựa túi bóng'!J$3,FCSTSDV!$D$1:$L$1,0)),1)/'ống nhựa túi bóng'!$D137,0)</f>
        <v>0</v>
      </c>
      <c r="K137" s="99">
        <f t="array" ref="K137">IFERROR(ROUND(INDEX(FCSTSDV!$D$2:$L$2001,MATCH('ống nhựa túi bóng'!$C137,FCSTSDV!$C$2:$C$2001,0),MATCH('ống nhựa túi bóng'!K$3,FCSTSDV!$D$1:$L$1,0)),1)/'ống nhựa túi bóng'!$D137,0)</f>
        <v>0</v>
      </c>
      <c r="L137" s="99">
        <f t="array" ref="L137">IFERROR(ROUND(INDEX(FCSTSDV!$D$2:$L$2001,MATCH('ống nhựa túi bóng'!$C137,FCSTSDV!$C$2:$C$2001,0),MATCH('ống nhựa túi bóng'!L$3,FCSTSDV!$D$1:$L$1,0)),1)/'ống nhựa túi bóng'!$D137,0)</f>
        <v>0</v>
      </c>
      <c r="M137" s="99">
        <f t="array" ref="M137">IFERROR(ROUND(INDEX(FCSTSDV!$D$2:$L$2001,MATCH('ống nhựa túi bóng'!$C137,FCSTSDV!$C$2:$C$2001,0),MATCH('ống nhựa túi bóng'!M$3,FCSTSDV!$D$1:$L$1,0)),1)/'ống nhựa túi bóng'!$D137,0)</f>
        <v>0</v>
      </c>
      <c r="N137" s="99">
        <f t="array" ref="N137">IFERROR(ROUND(INDEX(FCSTSDV!$D$2:$L$2001,MATCH('ống nhựa túi bóng'!$C137,FCSTSDV!$C$2:$C$2001,0),MATCH('ống nhựa túi bóng'!N$3,FCSTSDV!$D$1:$L$1,0)),1)/'ống nhựa túi bóng'!$D137,0)</f>
        <v>0</v>
      </c>
      <c r="O137" s="99">
        <f t="array" ref="O137">IFERROR(ROUND(INDEX(FCSTSDV!$D$2:$L$2001,MATCH('ống nhựa túi bóng'!$C137,FCSTSDV!$C$2:$C$2001,0),MATCH('ống nhựa túi bóng'!O$3,FCSTSDV!$D$1:$L$1,0)),1)/'ống nhựa túi bóng'!$D137,0)</f>
        <v>0</v>
      </c>
      <c r="P137" s="99">
        <f t="array" ref="P137">IFERROR(ROUND(INDEX(FCSTSDV!$D$2:$L$2001,MATCH('ống nhựa túi bóng'!$C137,FCSTSDV!$C$2:$C$2001,0),MATCH('ống nhựa túi bóng'!P$3,FCSTSDV!$D$1:$L$1,0)),1)/'ống nhựa túi bóng'!$D137,0)</f>
        <v>0</v>
      </c>
      <c r="Q137" s="99">
        <f t="array" ref="Q137">IFERROR(ROUND(INDEX(FCSTSDV!$D$2:$L$2001,MATCH('ống nhựa túi bóng'!$C137,FCSTSDV!$C$2:$C$2001,0),MATCH('ống nhựa túi bóng'!Q$3,FCSTSDV!$D$1:$L$1,0)),1)/'ống nhựa túi bóng'!$D137,0)</f>
        <v>0</v>
      </c>
      <c r="R137" s="99">
        <f t="array" ref="R137">IFERROR(ROUND(INDEX(FCSTSDV!$D$2:$L$2001,MATCH('ống nhựa túi bóng'!$C137,FCSTSDV!$C$2:$C$2001,0),MATCH('ống nhựa túi bóng'!R$3,FCSTSDV!$D$1:$L$1,0)),1)/'ống nhựa túi bóng'!$D137,0)</f>
        <v>0</v>
      </c>
      <c r="S137" s="99">
        <f t="array" ref="S137">IFERROR(ROUND(INDEX(FCSTSDV!$D$2:$L$2001,MATCH('ống nhựa túi bóng'!$C137,FCSTSDV!$C$2:$C$2001,0),MATCH('ống nhựa túi bóng'!S$3,FCSTSDV!$D$1:$L$1,0)),1)/'ống nhựa túi bóng'!$D137,0)</f>
        <v>0</v>
      </c>
      <c r="T137" s="92">
        <f t="shared" si="2"/>
        <v>0</v>
      </c>
    </row>
    <row r="138" spans="1:20" ht="20.100000000000001" customHeight="1">
      <c r="A138" s="1095"/>
      <c r="B138" s="1083"/>
      <c r="C138" s="46"/>
      <c r="D138" s="47"/>
      <c r="E138" s="783"/>
      <c r="F138" s="783"/>
      <c r="G138" s="783"/>
      <c r="H138" s="92">
        <f t="array" ref="H138">IFERROR(ROUND(INDEX(FCSTSDV!$D$2:$L$2001,MATCH('ống nhựa túi bóng'!$C138,FCSTSDV!$C$2:$C$2001,0),MATCH('ống nhựa túi bóng'!H$3,FCSTSDV!$D$1:$L$1,0)),1)/'ống nhựa túi bóng'!$D138,0)</f>
        <v>0</v>
      </c>
      <c r="I138" s="92">
        <f t="array" ref="I138">IFERROR(ROUND(INDEX(FCSTSDV!$D$2:$L$2001,MATCH('ống nhựa túi bóng'!$C138,FCSTSDV!$C$2:$C$2001,0),MATCH('ống nhựa túi bóng'!I$3,FCSTSDV!$D$1:$L$1,0)),1)/'ống nhựa túi bóng'!$D138,0)</f>
        <v>0</v>
      </c>
      <c r="J138" s="92">
        <f t="array" ref="J138">IFERROR(ROUND(INDEX(FCSTSDV!$D$2:$L$2001,MATCH('ống nhựa túi bóng'!$C138,FCSTSDV!$C$2:$C$2001,0),MATCH('ống nhựa túi bóng'!J$3,FCSTSDV!$D$1:$L$1,0)),1)/'ống nhựa túi bóng'!$D138,0)</f>
        <v>0</v>
      </c>
      <c r="K138" s="92">
        <f t="array" ref="K138">IFERROR(ROUND(INDEX(FCSTSDV!$D$2:$L$2001,MATCH('ống nhựa túi bóng'!$C138,FCSTSDV!$C$2:$C$2001,0),MATCH('ống nhựa túi bóng'!K$3,FCSTSDV!$D$1:$L$1,0)),1)/'ống nhựa túi bóng'!$D138,0)</f>
        <v>0</v>
      </c>
      <c r="L138" s="92">
        <f t="array" ref="L138">IFERROR(ROUND(INDEX(FCSTSDV!$D$2:$L$2001,MATCH('ống nhựa túi bóng'!$C138,FCSTSDV!$C$2:$C$2001,0),MATCH('ống nhựa túi bóng'!L$3,FCSTSDV!$D$1:$L$1,0)),1)/'ống nhựa túi bóng'!$D138,0)</f>
        <v>0</v>
      </c>
      <c r="M138" s="92">
        <f t="array" ref="M138">IFERROR(ROUND(INDEX(FCSTSDV!$D$2:$L$2001,MATCH('ống nhựa túi bóng'!$C138,FCSTSDV!$C$2:$C$2001,0),MATCH('ống nhựa túi bóng'!M$3,FCSTSDV!$D$1:$L$1,0)),1)/'ống nhựa túi bóng'!$D138,0)</f>
        <v>0</v>
      </c>
      <c r="N138" s="92">
        <f t="array" ref="N138">IFERROR(ROUND(INDEX(FCSTSDV!$D$2:$L$2001,MATCH('ống nhựa túi bóng'!$C138,FCSTSDV!$C$2:$C$2001,0),MATCH('ống nhựa túi bóng'!N$3,FCSTSDV!$D$1:$L$1,0)),1)/'ống nhựa túi bóng'!$D138,0)</f>
        <v>0</v>
      </c>
      <c r="O138" s="92">
        <f t="array" ref="O138">IFERROR(ROUND(INDEX(FCSTSDV!$D$2:$L$2001,MATCH('ống nhựa túi bóng'!$C138,FCSTSDV!$C$2:$C$2001,0),MATCH('ống nhựa túi bóng'!O$3,FCSTSDV!$D$1:$L$1,0)),1)/'ống nhựa túi bóng'!$D138,0)</f>
        <v>0</v>
      </c>
      <c r="P138" s="92">
        <f t="array" ref="P138">IFERROR(ROUND(INDEX(FCSTSDV!$D$2:$L$2001,MATCH('ống nhựa túi bóng'!$C138,FCSTSDV!$C$2:$C$2001,0),MATCH('ống nhựa túi bóng'!P$3,FCSTSDV!$D$1:$L$1,0)),1)/'ống nhựa túi bóng'!$D138,0)</f>
        <v>0</v>
      </c>
      <c r="Q138" s="92">
        <f t="array" ref="Q138">IFERROR(ROUND(INDEX(FCSTSDV!$D$2:$L$2001,MATCH('ống nhựa túi bóng'!$C138,FCSTSDV!$C$2:$C$2001,0),MATCH('ống nhựa túi bóng'!Q$3,FCSTSDV!$D$1:$L$1,0)),1)/'ống nhựa túi bóng'!$D138,0)</f>
        <v>0</v>
      </c>
      <c r="R138" s="92">
        <f t="array" ref="R138">IFERROR(ROUND(INDEX(FCSTSDV!$D$2:$L$2001,MATCH('ống nhựa túi bóng'!$C138,FCSTSDV!$C$2:$C$2001,0),MATCH('ống nhựa túi bóng'!R$3,FCSTSDV!$D$1:$L$1,0)),1)/'ống nhựa túi bóng'!$D138,0)</f>
        <v>0</v>
      </c>
      <c r="S138" s="92">
        <f t="array" ref="S138">IFERROR(ROUND(INDEX(FCSTSDV!$D$2:$L$2001,MATCH('ống nhựa túi bóng'!$C138,FCSTSDV!$C$2:$C$2001,0),MATCH('ống nhựa túi bóng'!S$3,FCSTSDV!$D$1:$L$1,0)),1)/'ống nhựa túi bóng'!$D138,0)</f>
        <v>0</v>
      </c>
      <c r="T138" s="92">
        <f t="shared" si="2"/>
        <v>0</v>
      </c>
    </row>
    <row r="139" spans="1:20" ht="20.100000000000001" customHeight="1">
      <c r="A139" s="1095"/>
      <c r="B139" s="1083"/>
      <c r="C139" s="46"/>
      <c r="D139" s="47"/>
      <c r="E139" s="783"/>
      <c r="F139" s="783"/>
      <c r="G139" s="783"/>
      <c r="H139" s="92">
        <f t="array" ref="H139">IFERROR(ROUND(INDEX(FCSTSDV!$D$2:$L$2001,MATCH('ống nhựa túi bóng'!$C139,FCSTSDV!$C$2:$C$2001,0),MATCH('ống nhựa túi bóng'!H$3,FCSTSDV!$D$1:$L$1,0)),1)/'ống nhựa túi bóng'!$D139,0)</f>
        <v>0</v>
      </c>
      <c r="I139" s="92">
        <f t="array" ref="I139">IFERROR(ROUND(INDEX(FCSTSDV!$D$2:$L$2001,MATCH('ống nhựa túi bóng'!$C139,FCSTSDV!$C$2:$C$2001,0),MATCH('ống nhựa túi bóng'!I$3,FCSTSDV!$D$1:$L$1,0)),1)/'ống nhựa túi bóng'!$D139,0)</f>
        <v>0</v>
      </c>
      <c r="J139" s="92">
        <f t="array" ref="J139">IFERROR(ROUND(INDEX(FCSTSDV!$D$2:$L$2001,MATCH('ống nhựa túi bóng'!$C139,FCSTSDV!$C$2:$C$2001,0),MATCH('ống nhựa túi bóng'!J$3,FCSTSDV!$D$1:$L$1,0)),1)/'ống nhựa túi bóng'!$D139,0)</f>
        <v>0</v>
      </c>
      <c r="K139" s="92">
        <f t="array" ref="K139">IFERROR(ROUND(INDEX(FCSTSDV!$D$2:$L$2001,MATCH('ống nhựa túi bóng'!$C139,FCSTSDV!$C$2:$C$2001,0),MATCH('ống nhựa túi bóng'!K$3,FCSTSDV!$D$1:$L$1,0)),1)/'ống nhựa túi bóng'!$D139,0)</f>
        <v>0</v>
      </c>
      <c r="L139" s="92">
        <f t="array" ref="L139">IFERROR(ROUND(INDEX(FCSTSDV!$D$2:$L$2001,MATCH('ống nhựa túi bóng'!$C139,FCSTSDV!$C$2:$C$2001,0),MATCH('ống nhựa túi bóng'!L$3,FCSTSDV!$D$1:$L$1,0)),1)/'ống nhựa túi bóng'!$D139,0)</f>
        <v>0</v>
      </c>
      <c r="M139" s="92">
        <f t="array" ref="M139">IFERROR(ROUND(INDEX(FCSTSDV!$D$2:$L$2001,MATCH('ống nhựa túi bóng'!$C139,FCSTSDV!$C$2:$C$2001,0),MATCH('ống nhựa túi bóng'!M$3,FCSTSDV!$D$1:$L$1,0)),1)/'ống nhựa túi bóng'!$D139,0)</f>
        <v>0</v>
      </c>
      <c r="N139" s="92">
        <f t="array" ref="N139">IFERROR(ROUND(INDEX(FCSTSDV!$D$2:$L$2001,MATCH('ống nhựa túi bóng'!$C139,FCSTSDV!$C$2:$C$2001,0),MATCH('ống nhựa túi bóng'!N$3,FCSTSDV!$D$1:$L$1,0)),1)/'ống nhựa túi bóng'!$D139,0)</f>
        <v>0</v>
      </c>
      <c r="O139" s="92">
        <f t="array" ref="O139">IFERROR(ROUND(INDEX(FCSTSDV!$D$2:$L$2001,MATCH('ống nhựa túi bóng'!$C139,FCSTSDV!$C$2:$C$2001,0),MATCH('ống nhựa túi bóng'!O$3,FCSTSDV!$D$1:$L$1,0)),1)/'ống nhựa túi bóng'!$D139,0)</f>
        <v>0</v>
      </c>
      <c r="P139" s="92">
        <f t="array" ref="P139">IFERROR(ROUND(INDEX(FCSTSDV!$D$2:$L$2001,MATCH('ống nhựa túi bóng'!$C139,FCSTSDV!$C$2:$C$2001,0),MATCH('ống nhựa túi bóng'!P$3,FCSTSDV!$D$1:$L$1,0)),1)/'ống nhựa túi bóng'!$D139,0)</f>
        <v>0</v>
      </c>
      <c r="Q139" s="92">
        <f t="array" ref="Q139">IFERROR(ROUND(INDEX(FCSTSDV!$D$2:$L$2001,MATCH('ống nhựa túi bóng'!$C139,FCSTSDV!$C$2:$C$2001,0),MATCH('ống nhựa túi bóng'!Q$3,FCSTSDV!$D$1:$L$1,0)),1)/'ống nhựa túi bóng'!$D139,0)</f>
        <v>0</v>
      </c>
      <c r="R139" s="92">
        <f t="array" ref="R139">IFERROR(ROUND(INDEX(FCSTSDV!$D$2:$L$2001,MATCH('ống nhựa túi bóng'!$C139,FCSTSDV!$C$2:$C$2001,0),MATCH('ống nhựa túi bóng'!R$3,FCSTSDV!$D$1:$L$1,0)),1)/'ống nhựa túi bóng'!$D139,0)</f>
        <v>0</v>
      </c>
      <c r="S139" s="92">
        <f t="array" ref="S139">IFERROR(ROUND(INDEX(FCSTSDV!$D$2:$L$2001,MATCH('ống nhựa túi bóng'!$C139,FCSTSDV!$C$2:$C$2001,0),MATCH('ống nhựa túi bóng'!S$3,FCSTSDV!$D$1:$L$1,0)),1)/'ống nhựa túi bóng'!$D139,0)</f>
        <v>0</v>
      </c>
      <c r="T139" s="92">
        <f t="shared" si="2"/>
        <v>0</v>
      </c>
    </row>
    <row r="140" spans="1:20" ht="20.100000000000001" customHeight="1">
      <c r="A140" s="1095"/>
      <c r="B140" s="1083"/>
      <c r="C140" s="46"/>
      <c r="D140" s="47"/>
      <c r="E140" s="783"/>
      <c r="F140" s="783"/>
      <c r="G140" s="783"/>
      <c r="H140" s="92">
        <f t="array" ref="H140">IFERROR(ROUND(INDEX(FCSTSDV!$D$2:$L$2001,MATCH('ống nhựa túi bóng'!$C140,FCSTSDV!$C$2:$C$2001,0),MATCH('ống nhựa túi bóng'!H$3,FCSTSDV!$D$1:$L$1,0)),1)/'ống nhựa túi bóng'!$D140,0)</f>
        <v>0</v>
      </c>
      <c r="I140" s="92">
        <f t="array" ref="I140">IFERROR(ROUND(INDEX(FCSTSDV!$D$2:$L$2001,MATCH('ống nhựa túi bóng'!$C140,FCSTSDV!$C$2:$C$2001,0),MATCH('ống nhựa túi bóng'!I$3,FCSTSDV!$D$1:$L$1,0)),1)/'ống nhựa túi bóng'!$D140,0)</f>
        <v>0</v>
      </c>
      <c r="J140" s="92">
        <f t="array" ref="J140">IFERROR(ROUND(INDEX(FCSTSDV!$D$2:$L$2001,MATCH('ống nhựa túi bóng'!$C140,FCSTSDV!$C$2:$C$2001,0),MATCH('ống nhựa túi bóng'!J$3,FCSTSDV!$D$1:$L$1,0)),1)/'ống nhựa túi bóng'!$D140,0)</f>
        <v>0</v>
      </c>
      <c r="K140" s="92">
        <f t="array" ref="K140">IFERROR(ROUND(INDEX(FCSTSDV!$D$2:$L$2001,MATCH('ống nhựa túi bóng'!$C140,FCSTSDV!$C$2:$C$2001,0),MATCH('ống nhựa túi bóng'!K$3,FCSTSDV!$D$1:$L$1,0)),1)/'ống nhựa túi bóng'!$D140,0)</f>
        <v>0</v>
      </c>
      <c r="L140" s="92">
        <f t="array" ref="L140">IFERROR(ROUND(INDEX(FCSTSDV!$D$2:$L$2001,MATCH('ống nhựa túi bóng'!$C140,FCSTSDV!$C$2:$C$2001,0),MATCH('ống nhựa túi bóng'!L$3,FCSTSDV!$D$1:$L$1,0)),1)/'ống nhựa túi bóng'!$D140,0)</f>
        <v>0</v>
      </c>
      <c r="M140" s="92">
        <f t="array" ref="M140">IFERROR(ROUND(INDEX(FCSTSDV!$D$2:$L$2001,MATCH('ống nhựa túi bóng'!$C140,FCSTSDV!$C$2:$C$2001,0),MATCH('ống nhựa túi bóng'!M$3,FCSTSDV!$D$1:$L$1,0)),1)/'ống nhựa túi bóng'!$D140,0)</f>
        <v>0</v>
      </c>
      <c r="N140" s="92">
        <f t="array" ref="N140">IFERROR(ROUND(INDEX(FCSTSDV!$D$2:$L$2001,MATCH('ống nhựa túi bóng'!$C140,FCSTSDV!$C$2:$C$2001,0),MATCH('ống nhựa túi bóng'!N$3,FCSTSDV!$D$1:$L$1,0)),1)/'ống nhựa túi bóng'!$D140,0)</f>
        <v>0</v>
      </c>
      <c r="O140" s="92">
        <f t="array" ref="O140">IFERROR(ROUND(INDEX(FCSTSDV!$D$2:$L$2001,MATCH('ống nhựa túi bóng'!$C140,FCSTSDV!$C$2:$C$2001,0),MATCH('ống nhựa túi bóng'!O$3,FCSTSDV!$D$1:$L$1,0)),1)/'ống nhựa túi bóng'!$D140,0)</f>
        <v>0</v>
      </c>
      <c r="P140" s="92">
        <f t="array" ref="P140">IFERROR(ROUND(INDEX(FCSTSDV!$D$2:$L$2001,MATCH('ống nhựa túi bóng'!$C140,FCSTSDV!$C$2:$C$2001,0),MATCH('ống nhựa túi bóng'!P$3,FCSTSDV!$D$1:$L$1,0)),1)/'ống nhựa túi bóng'!$D140,0)</f>
        <v>0</v>
      </c>
      <c r="Q140" s="92">
        <f t="array" ref="Q140">IFERROR(ROUND(INDEX(FCSTSDV!$D$2:$L$2001,MATCH('ống nhựa túi bóng'!$C140,FCSTSDV!$C$2:$C$2001,0),MATCH('ống nhựa túi bóng'!Q$3,FCSTSDV!$D$1:$L$1,0)),1)/'ống nhựa túi bóng'!$D140,0)</f>
        <v>0</v>
      </c>
      <c r="R140" s="92">
        <f t="array" ref="R140">IFERROR(ROUND(INDEX(FCSTSDV!$D$2:$L$2001,MATCH('ống nhựa túi bóng'!$C140,FCSTSDV!$C$2:$C$2001,0),MATCH('ống nhựa túi bóng'!R$3,FCSTSDV!$D$1:$L$1,0)),1)/'ống nhựa túi bóng'!$D140,0)</f>
        <v>0</v>
      </c>
      <c r="S140" s="92">
        <f t="array" ref="S140">IFERROR(ROUND(INDEX(FCSTSDV!$D$2:$L$2001,MATCH('ống nhựa túi bóng'!$C140,FCSTSDV!$C$2:$C$2001,0),MATCH('ống nhựa túi bóng'!S$3,FCSTSDV!$D$1:$L$1,0)),1)/'ống nhựa túi bóng'!$D140,0)</f>
        <v>0</v>
      </c>
      <c r="T140" s="92">
        <f t="shared" si="2"/>
        <v>0</v>
      </c>
    </row>
    <row r="141" spans="1:20" ht="20.100000000000001" customHeight="1">
      <c r="A141" s="1095"/>
      <c r="B141" s="1083"/>
      <c r="C141" s="46"/>
      <c r="D141" s="47"/>
      <c r="E141" s="783"/>
      <c r="F141" s="783"/>
      <c r="G141" s="783"/>
      <c r="H141" s="92">
        <f t="array" ref="H141">IFERROR(ROUND(INDEX(FCSTSDV!$D$2:$L$2001,MATCH('ống nhựa túi bóng'!$C141,FCSTSDV!$C$2:$C$2001,0),MATCH('ống nhựa túi bóng'!H$3,FCSTSDV!$D$1:$L$1,0)),1)/'ống nhựa túi bóng'!$D141,0)</f>
        <v>0</v>
      </c>
      <c r="I141" s="92">
        <f t="array" ref="I141">IFERROR(ROUND(INDEX(FCSTSDV!$D$2:$L$2001,MATCH('ống nhựa túi bóng'!$C141,FCSTSDV!$C$2:$C$2001,0),MATCH('ống nhựa túi bóng'!I$3,FCSTSDV!$D$1:$L$1,0)),1)/'ống nhựa túi bóng'!$D141,0)</f>
        <v>0</v>
      </c>
      <c r="J141" s="92">
        <f t="array" ref="J141">IFERROR(ROUND(INDEX(FCSTSDV!$D$2:$L$2001,MATCH('ống nhựa túi bóng'!$C141,FCSTSDV!$C$2:$C$2001,0),MATCH('ống nhựa túi bóng'!J$3,FCSTSDV!$D$1:$L$1,0)),1)/'ống nhựa túi bóng'!$D141,0)</f>
        <v>0</v>
      </c>
      <c r="K141" s="92">
        <f t="array" ref="K141">IFERROR(ROUND(INDEX(FCSTSDV!$D$2:$L$2001,MATCH('ống nhựa túi bóng'!$C141,FCSTSDV!$C$2:$C$2001,0),MATCH('ống nhựa túi bóng'!K$3,FCSTSDV!$D$1:$L$1,0)),1)/'ống nhựa túi bóng'!$D141,0)</f>
        <v>0</v>
      </c>
      <c r="L141" s="92">
        <f t="array" ref="L141">IFERROR(ROUND(INDEX(FCSTSDV!$D$2:$L$2001,MATCH('ống nhựa túi bóng'!$C141,FCSTSDV!$C$2:$C$2001,0),MATCH('ống nhựa túi bóng'!L$3,FCSTSDV!$D$1:$L$1,0)),1)/'ống nhựa túi bóng'!$D141,0)</f>
        <v>0</v>
      </c>
      <c r="M141" s="92">
        <f t="array" ref="M141">IFERROR(ROUND(INDEX(FCSTSDV!$D$2:$L$2001,MATCH('ống nhựa túi bóng'!$C141,FCSTSDV!$C$2:$C$2001,0),MATCH('ống nhựa túi bóng'!M$3,FCSTSDV!$D$1:$L$1,0)),1)/'ống nhựa túi bóng'!$D141,0)</f>
        <v>0</v>
      </c>
      <c r="N141" s="92">
        <f>IFERROR(ROUND(INDEX(FCSTSDV!$D$2:$L$2001,MATCH('ống nhựa túi bóng'!$C141,FCSTSDV!$C$2:$C$2001,0),MATCH('ống nhựa túi bóng'!N$3,FCSTSDV!$D$1:$L$1,0)),1)/'ống nhựa túi bóng'!$D141,0)</f>
        <v>0</v>
      </c>
      <c r="O141" s="92">
        <f t="array" ref="O141">IFERROR(ROUND(INDEX(FCSTSDV!$D$2:$L$2001,MATCH('ống nhựa túi bóng'!$C141,FCSTSDV!$C$2:$C$2001,0),MATCH('ống nhựa túi bóng'!O$3,FCSTSDV!$D$1:$L$1,0)),1)/'ống nhựa túi bóng'!$D141,0)</f>
        <v>0</v>
      </c>
      <c r="P141" s="92">
        <f t="array" ref="P141">IFERROR(ROUND(INDEX(FCSTSDV!$D$2:$L$2001,MATCH('ống nhựa túi bóng'!$C141,FCSTSDV!$C$2:$C$2001,0),MATCH('ống nhựa túi bóng'!P$3,FCSTSDV!$D$1:$L$1,0)),1)/'ống nhựa túi bóng'!$D141,0)</f>
        <v>0</v>
      </c>
      <c r="Q141" s="92">
        <f t="array" ref="Q141">IFERROR(ROUND(INDEX(FCSTSDV!$D$2:$L$2001,MATCH('ống nhựa túi bóng'!$C141,FCSTSDV!$C$2:$C$2001,0),MATCH('ống nhựa túi bóng'!Q$3,FCSTSDV!$D$1:$L$1,0)),1)/'ống nhựa túi bóng'!$D141,0)</f>
        <v>0</v>
      </c>
      <c r="R141" s="92">
        <f t="array" ref="R141">IFERROR(ROUND(INDEX(FCSTSDV!$D$2:$L$2001,MATCH('ống nhựa túi bóng'!$C141,FCSTSDV!$C$2:$C$2001,0),MATCH('ống nhựa túi bóng'!R$3,FCSTSDV!$D$1:$L$1,0)),1)/'ống nhựa túi bóng'!$D141,0)</f>
        <v>0</v>
      </c>
      <c r="S141" s="92">
        <f t="array" ref="S141">IFERROR(ROUND(INDEX(FCSTSDV!$D$2:$L$2001,MATCH('ống nhựa túi bóng'!$C141,FCSTSDV!$C$2:$C$2001,0),MATCH('ống nhựa túi bóng'!S$3,FCSTSDV!$D$1:$L$1,0)),1)/'ống nhựa túi bóng'!$D141,0)</f>
        <v>0</v>
      </c>
      <c r="T141" s="92">
        <f t="shared" si="2"/>
        <v>0</v>
      </c>
    </row>
    <row r="142" spans="1:20" ht="20.100000000000001" customHeight="1">
      <c r="A142" s="1095"/>
      <c r="B142" s="1083"/>
      <c r="C142" s="46"/>
      <c r="D142" s="47"/>
      <c r="E142" s="783"/>
      <c r="F142" s="783"/>
      <c r="G142" s="783"/>
      <c r="H142" s="92">
        <f t="array" ref="H142">IFERROR(ROUND(INDEX(FCSTSDV!$D$2:$L$2001,MATCH('ống nhựa túi bóng'!$C142,FCSTSDV!$C$2:$C$2001,0),MATCH('ống nhựa túi bóng'!H$3,FCSTSDV!$D$1:$L$1,0)),1)/'ống nhựa túi bóng'!$D142,0)</f>
        <v>0</v>
      </c>
      <c r="I142" s="92">
        <f t="array" ref="I142">IFERROR(ROUND(INDEX(FCSTSDV!$D$2:$L$2001,MATCH('ống nhựa túi bóng'!$C142,FCSTSDV!$C$2:$C$2001,0),MATCH('ống nhựa túi bóng'!I$3,FCSTSDV!$D$1:$L$1,0)),1)/'ống nhựa túi bóng'!$D142,0)</f>
        <v>0</v>
      </c>
      <c r="J142" s="92">
        <f t="array" ref="J142">IFERROR(ROUND(INDEX(FCSTSDV!$D$2:$L$2001,MATCH('ống nhựa túi bóng'!$C142,FCSTSDV!$C$2:$C$2001,0),MATCH('ống nhựa túi bóng'!J$3,FCSTSDV!$D$1:$L$1,0)),1)/'ống nhựa túi bóng'!$D142,0)</f>
        <v>0</v>
      </c>
      <c r="K142" s="92">
        <f t="array" ref="K142">IFERROR(ROUND(INDEX(FCSTSDV!$D$2:$L$2001,MATCH('ống nhựa túi bóng'!$C142,FCSTSDV!$C$2:$C$2001,0),MATCH('ống nhựa túi bóng'!K$3,FCSTSDV!$D$1:$L$1,0)),1)/'ống nhựa túi bóng'!$D142,0)</f>
        <v>0</v>
      </c>
      <c r="L142" s="92">
        <f t="array" ref="L142">IFERROR(ROUND(INDEX(FCSTSDV!$D$2:$L$2001,MATCH('ống nhựa túi bóng'!$C142,FCSTSDV!$C$2:$C$2001,0),MATCH('ống nhựa túi bóng'!L$3,FCSTSDV!$D$1:$L$1,0)),1)/'ống nhựa túi bóng'!$D142,0)</f>
        <v>0</v>
      </c>
      <c r="M142" s="92">
        <f t="array" ref="M142">IFERROR(ROUND(INDEX(FCSTSDV!$D$2:$L$2001,MATCH('ống nhựa túi bóng'!$C142,FCSTSDV!$C$2:$C$2001,0),MATCH('ống nhựa túi bóng'!M$3,FCSTSDV!$D$1:$L$1,0)),1)/'ống nhựa túi bóng'!$D142,0)</f>
        <v>0</v>
      </c>
      <c r="N142" s="92">
        <f t="array" ref="N142">IFERROR(ROUND(INDEX(FCSTSDV!$D$2:$L$2001,MATCH('ống nhựa túi bóng'!$C142,FCSTSDV!$C$2:$C$2001,0),MATCH('ống nhựa túi bóng'!N$3,FCSTSDV!$D$1:$L$1,0)),1)/'ống nhựa túi bóng'!$D142,0)</f>
        <v>0</v>
      </c>
      <c r="O142" s="92">
        <f t="array" ref="O142">IFERROR(ROUND(INDEX(FCSTSDV!$D$2:$L$2001,MATCH('ống nhựa túi bóng'!$C142,FCSTSDV!$C$2:$C$2001,0),MATCH('ống nhựa túi bóng'!O$3,FCSTSDV!$D$1:$L$1,0)),1)/'ống nhựa túi bóng'!$D142,0)</f>
        <v>0</v>
      </c>
      <c r="P142" s="92">
        <f>IFERROR(ROUND(INDEX(FCSTSDV!$D$2:$L$2001,MATCH('ống nhựa túi bóng'!$C142,FCSTSDV!$C$2:$C$2001,0),MATCH('ống nhựa túi bóng'!P$3,FCSTSDV!$D$1:$L$1,0)),1)/'ống nhựa túi bóng'!$D142,0)</f>
        <v>0</v>
      </c>
      <c r="Q142" s="92">
        <f t="array" ref="Q142">IFERROR(ROUND(INDEX(FCSTSDV!$D$2:$L$2001,MATCH('ống nhựa túi bóng'!$C142,FCSTSDV!$C$2:$C$2001,0),MATCH('ống nhựa túi bóng'!Q$3,FCSTSDV!$D$1:$L$1,0)),1)/'ống nhựa túi bóng'!$D142,0)</f>
        <v>0</v>
      </c>
      <c r="R142" s="92">
        <f t="array" ref="R142">IFERROR(ROUND(INDEX(FCSTSDV!$D$2:$L$2001,MATCH('ống nhựa túi bóng'!$C142,FCSTSDV!$C$2:$C$2001,0),MATCH('ống nhựa túi bóng'!R$3,FCSTSDV!$D$1:$L$1,0)),1)/'ống nhựa túi bóng'!$D142,0)</f>
        <v>0</v>
      </c>
      <c r="S142" s="92">
        <f t="array" ref="S142">IFERROR(ROUND(INDEX(FCSTSDV!$D$2:$L$2001,MATCH('ống nhựa túi bóng'!$C142,FCSTSDV!$C$2:$C$2001,0),MATCH('ống nhựa túi bóng'!S$3,FCSTSDV!$D$1:$L$1,0)),1)/'ống nhựa túi bóng'!$D142,0)</f>
        <v>0</v>
      </c>
      <c r="T142" s="92">
        <f t="shared" si="2"/>
        <v>0</v>
      </c>
    </row>
    <row r="143" spans="1:20" ht="20.100000000000001" customHeight="1">
      <c r="A143" s="1095"/>
      <c r="B143" s="1083"/>
      <c r="C143" s="46"/>
      <c r="D143" s="47"/>
      <c r="E143" s="783"/>
      <c r="F143" s="783"/>
      <c r="G143" s="783"/>
      <c r="H143" s="92">
        <f t="array" ref="H143">IFERROR(ROUND(INDEX(FCSTSDV!$D$2:$L$2001,MATCH('ống nhựa túi bóng'!$C143,FCSTSDV!$C$2:$C$2001,0),MATCH('ống nhựa túi bóng'!H$3,FCSTSDV!$D$1:$L$1,0)),1)/'ống nhựa túi bóng'!$D143,0)</f>
        <v>0</v>
      </c>
      <c r="I143" s="92">
        <f t="array" ref="I143">IFERROR(ROUND(INDEX(FCSTSDV!$D$2:$L$2001,MATCH('ống nhựa túi bóng'!$C143,FCSTSDV!$C$2:$C$2001,0),MATCH('ống nhựa túi bóng'!I$3,FCSTSDV!$D$1:$L$1,0)),1)/'ống nhựa túi bóng'!$D143,0)</f>
        <v>0</v>
      </c>
      <c r="J143" s="92">
        <f t="array" ref="J143">IFERROR(ROUND(INDEX(FCSTSDV!$D$2:$L$2001,MATCH('ống nhựa túi bóng'!$C143,FCSTSDV!$C$2:$C$2001,0),MATCH('ống nhựa túi bóng'!J$3,FCSTSDV!$D$1:$L$1,0)),1)/'ống nhựa túi bóng'!$D143,0)</f>
        <v>0</v>
      </c>
      <c r="K143" s="92">
        <f t="array" ref="K143">IFERROR(ROUND(INDEX(FCSTSDV!$D$2:$L$2001,MATCH('ống nhựa túi bóng'!$C143,FCSTSDV!$C$2:$C$2001,0),MATCH('ống nhựa túi bóng'!K$3,FCSTSDV!$D$1:$L$1,0)),1)/'ống nhựa túi bóng'!$D143,0)</f>
        <v>0</v>
      </c>
      <c r="L143" s="92">
        <f t="array" ref="L143">IFERROR(ROUND(INDEX(FCSTSDV!$D$2:$L$2001,MATCH('ống nhựa túi bóng'!$C143,FCSTSDV!$C$2:$C$2001,0),MATCH('ống nhựa túi bóng'!L$3,FCSTSDV!$D$1:$L$1,0)),1)/'ống nhựa túi bóng'!$D143,0)</f>
        <v>0</v>
      </c>
      <c r="M143" s="92">
        <f t="array" ref="M143">IFERROR(ROUND(INDEX(FCSTSDV!$D$2:$L$2001,MATCH('ống nhựa túi bóng'!$C143,FCSTSDV!$C$2:$C$2001,0),MATCH('ống nhựa túi bóng'!M$3,FCSTSDV!$D$1:$L$1,0)),1)/'ống nhựa túi bóng'!$D143,0)</f>
        <v>0</v>
      </c>
      <c r="N143" s="92">
        <f t="array" ref="N143">IFERROR(ROUND(INDEX(FCSTSDV!$D$2:$L$2001,MATCH('ống nhựa túi bóng'!$C143,FCSTSDV!$C$2:$C$2001,0),MATCH('ống nhựa túi bóng'!N$3,FCSTSDV!$D$1:$L$1,0)),1)/'ống nhựa túi bóng'!$D143,0)</f>
        <v>0</v>
      </c>
      <c r="O143" s="92">
        <f t="array" ref="O143">IFERROR(ROUND(INDEX(FCSTSDV!$D$2:$L$2001,MATCH('ống nhựa túi bóng'!$C143,FCSTSDV!$C$2:$C$2001,0),MATCH('ống nhựa túi bóng'!O$3,FCSTSDV!$D$1:$L$1,0)),1)/'ống nhựa túi bóng'!$D143,0)</f>
        <v>0</v>
      </c>
      <c r="P143" s="92">
        <f t="array" ref="P143">IFERROR(ROUND(INDEX(FCSTSDV!$D$2:$L$2001,MATCH('ống nhựa túi bóng'!$C143,FCSTSDV!$C$2:$C$2001,0),MATCH('ống nhựa túi bóng'!P$3,FCSTSDV!$D$1:$L$1,0)),1)/'ống nhựa túi bóng'!$D143,0)</f>
        <v>0</v>
      </c>
      <c r="Q143" s="92">
        <f t="array" ref="Q143">IFERROR(ROUND(INDEX(FCSTSDV!$D$2:$L$2001,MATCH('ống nhựa túi bóng'!$C143,FCSTSDV!$C$2:$C$2001,0),MATCH('ống nhựa túi bóng'!Q$3,FCSTSDV!$D$1:$L$1,0)),1)/'ống nhựa túi bóng'!$D143,0)</f>
        <v>0</v>
      </c>
      <c r="R143" s="92">
        <f t="array" ref="R143">IFERROR(ROUND(INDEX(FCSTSDV!$D$2:$L$2001,MATCH('ống nhựa túi bóng'!$C143,FCSTSDV!$C$2:$C$2001,0),MATCH('ống nhựa túi bóng'!R$3,FCSTSDV!$D$1:$L$1,0)),1)/'ống nhựa túi bóng'!$D143,0)</f>
        <v>0</v>
      </c>
      <c r="S143" s="92">
        <f t="array" ref="S143">IFERROR(ROUND(INDEX(FCSTSDV!$D$2:$L$2001,MATCH('ống nhựa túi bóng'!$C143,FCSTSDV!$C$2:$C$2001,0),MATCH('ống nhựa túi bóng'!S$3,FCSTSDV!$D$1:$L$1,0)),1)/'ống nhựa túi bóng'!$D143,0)</f>
        <v>0</v>
      </c>
      <c r="T143" s="92">
        <f t="shared" si="2"/>
        <v>0</v>
      </c>
    </row>
    <row r="144" spans="1:20" ht="20.100000000000001" hidden="1" customHeight="1">
      <c r="A144" s="1095"/>
      <c r="B144" s="1083"/>
      <c r="C144" s="46" t="s">
        <v>788</v>
      </c>
      <c r="D144" s="47">
        <v>180</v>
      </c>
      <c r="E144" s="783"/>
      <c r="F144" s="783"/>
      <c r="G144" s="783"/>
      <c r="H144" s="92">
        <f t="array" ref="H144">IFERROR(ROUND(INDEX(FCSTSDV!$D$2:$L$2001,MATCH('ống nhựa túi bóng'!$C144,FCSTSDV!$C$2:$C$2001,0),MATCH('ống nhựa túi bóng'!H$3,FCSTSDV!$D$1:$L$1,0)),1)/'ống nhựa túi bóng'!$D144,0)</f>
        <v>0</v>
      </c>
      <c r="I144" s="92">
        <f t="array" ref="I144">IFERROR(ROUND(INDEX(FCSTSDV!$D$2:$L$2001,MATCH('ống nhựa túi bóng'!$C144,FCSTSDV!$C$2:$C$2001,0),MATCH('ống nhựa túi bóng'!I$3,FCSTSDV!$D$1:$L$1,0)),1)/'ống nhựa túi bóng'!$D144,0)</f>
        <v>500</v>
      </c>
      <c r="J144" s="92">
        <f t="array" ref="J144">IFERROR(ROUND(INDEX(FCSTSDV!$D$2:$L$2001,MATCH('ống nhựa túi bóng'!$C144,FCSTSDV!$C$2:$C$2001,0),MATCH('ống nhựa túi bóng'!J$3,FCSTSDV!$D$1:$L$1,0)),1)/'ống nhựa túi bóng'!$D144,0)</f>
        <v>500</v>
      </c>
      <c r="K144" s="92">
        <f t="array" ref="K144">IFERROR(ROUND(INDEX(FCSTSDV!$D$2:$L$2001,MATCH('ống nhựa túi bóng'!$C144,FCSTSDV!$C$2:$C$2001,0),MATCH('ống nhựa túi bóng'!K$3,FCSTSDV!$D$1:$L$1,0)),1)/'ống nhựa túi bóng'!$D144,0)</f>
        <v>500</v>
      </c>
      <c r="L144" s="92">
        <f t="array" ref="L144">IFERROR(ROUND(INDEX(FCSTSDV!$D$2:$L$2001,MATCH('ống nhựa túi bóng'!$C144,FCSTSDV!$C$2:$C$2001,0),MATCH('ống nhựa túi bóng'!L$3,FCSTSDV!$D$1:$L$1,0)),1)/'ống nhựa túi bóng'!$D144,0)</f>
        <v>500</v>
      </c>
      <c r="M144" s="92">
        <f t="array" ref="M144">IFERROR(ROUND(INDEX(FCSTSDV!$D$2:$L$2001,MATCH('ống nhựa túi bóng'!$C144,FCSTSDV!$C$2:$C$2001,0),MATCH('ống nhựa túi bóng'!M$3,FCSTSDV!$D$1:$L$1,0)),1)/'ống nhựa túi bóng'!$D144,0)</f>
        <v>500</v>
      </c>
      <c r="N144" s="92">
        <f t="array" ref="N144">IFERROR(ROUND(INDEX(FCSTSDV!$D$2:$L$2001,MATCH('ống nhựa túi bóng'!$C144,FCSTSDV!$C$2:$C$2001,0),MATCH('ống nhựa túi bóng'!N$3,FCSTSDV!$D$1:$L$1,0)),1)/'ống nhựa túi bóng'!$D144,0)</f>
        <v>3050</v>
      </c>
      <c r="O144" s="92">
        <f t="array" ref="O144">IFERROR(ROUND(INDEX(FCSTSDV!$D$2:$L$2001,MATCH('ống nhựa túi bóng'!$C144,FCSTSDV!$C$2:$C$2001,0),MATCH('ống nhựa túi bóng'!O$3,FCSTSDV!$D$1:$L$1,0)),1)/'ống nhựa túi bóng'!$D144,0)</f>
        <v>3916.6666666666665</v>
      </c>
      <c r="P144" s="92">
        <f t="array" ref="P144">IFERROR(ROUND(INDEX(FCSTSDV!$D$2:$L$2001,MATCH('ống nhựa túi bóng'!$C144,FCSTSDV!$C$2:$C$2001,0),MATCH('ống nhựa túi bóng'!P$3,FCSTSDV!$D$1:$L$1,0)),1)/'ống nhựa túi bóng'!$D144,0)</f>
        <v>0</v>
      </c>
      <c r="Q144" s="92">
        <f t="array" ref="Q144">IFERROR(ROUND(INDEX(FCSTSDV!$D$2:$L$2001,MATCH('ống nhựa túi bóng'!$C144,FCSTSDV!$C$2:$C$2001,0),MATCH('ống nhựa túi bóng'!Q$3,FCSTSDV!$D$1:$L$1,0)),1)/'ống nhựa túi bóng'!$D144,0)</f>
        <v>0</v>
      </c>
      <c r="R144" s="92">
        <f t="array" ref="R144">IFERROR(ROUND(INDEX(FCSTSDV!$D$2:$L$2001,MATCH('ống nhựa túi bóng'!$C144,FCSTSDV!$C$2:$C$2001,0),MATCH('ống nhựa túi bóng'!R$3,FCSTSDV!$D$1:$L$1,0)),1)/'ống nhựa túi bóng'!$D144,0)</f>
        <v>0</v>
      </c>
      <c r="S144" s="92">
        <f t="array" ref="S144">IFERROR(ROUND(INDEX(FCSTSDV!$D$2:$L$2001,MATCH('ống nhựa túi bóng'!$C144,FCSTSDV!$C$2:$C$2001,0),MATCH('ống nhựa túi bóng'!S$3,FCSTSDV!$D$1:$L$1,0)),1)/'ống nhựa túi bóng'!$D144,0)</f>
        <v>0</v>
      </c>
      <c r="T144" s="92">
        <f t="shared" si="2"/>
        <v>9466.6666666666661</v>
      </c>
    </row>
    <row r="145" spans="1:20" ht="20.100000000000001" hidden="1" customHeight="1">
      <c r="A145" s="1095"/>
      <c r="B145" s="1083"/>
      <c r="C145" s="46" t="s">
        <v>790</v>
      </c>
      <c r="D145" s="47">
        <v>180</v>
      </c>
      <c r="E145" s="783"/>
      <c r="F145" s="783"/>
      <c r="G145" s="783"/>
      <c r="H145" s="92">
        <f t="array" ref="H145">IFERROR(ROUND(INDEX(FCSTSDV!$D$2:$L$2001,MATCH('ống nhựa túi bóng'!$C145,FCSTSDV!$C$2:$C$2001,0),MATCH('ống nhựa túi bóng'!H$3,FCSTSDV!$D$1:$L$1,0)),1)/'ống nhựa túi bóng'!$D145,0)</f>
        <v>66.666666666666671</v>
      </c>
      <c r="I145" s="92">
        <f t="array" ref="I145">IFERROR(ROUND(INDEX(FCSTSDV!$D$2:$L$2001,MATCH('ống nhựa túi bóng'!$C145,FCSTSDV!$C$2:$C$2001,0),MATCH('ống nhựa túi bóng'!I$3,FCSTSDV!$D$1:$L$1,0)),1)/'ống nhựa túi bóng'!$D145,0)</f>
        <v>500</v>
      </c>
      <c r="J145" s="92">
        <f t="array" ref="J145">IFERROR(ROUND(INDEX(FCSTSDV!$D$2:$L$2001,MATCH('ống nhựa túi bóng'!$C145,FCSTSDV!$C$2:$C$2001,0),MATCH('ống nhựa túi bóng'!J$3,FCSTSDV!$D$1:$L$1,0)),1)/'ống nhựa túi bóng'!$D145,0)</f>
        <v>500</v>
      </c>
      <c r="K145" s="92">
        <f t="array" ref="K145">IFERROR(ROUND(INDEX(FCSTSDV!$D$2:$L$2001,MATCH('ống nhựa túi bóng'!$C145,FCSTSDV!$C$2:$C$2001,0),MATCH('ống nhựa túi bóng'!K$3,FCSTSDV!$D$1:$L$1,0)),1)/'ống nhựa túi bóng'!$D145,0)</f>
        <v>500</v>
      </c>
      <c r="L145" s="92">
        <f t="array" ref="L145">IFERROR(ROUND(INDEX(FCSTSDV!$D$2:$L$2001,MATCH('ống nhựa túi bóng'!$C145,FCSTSDV!$C$2:$C$2001,0),MATCH('ống nhựa túi bóng'!L$3,FCSTSDV!$D$1:$L$1,0)),1)/'ống nhựa túi bóng'!$D145,0)</f>
        <v>500</v>
      </c>
      <c r="M145" s="92">
        <f t="array" ref="M145">IFERROR(ROUND(INDEX(FCSTSDV!$D$2:$L$2001,MATCH('ống nhựa túi bóng'!$C145,FCSTSDV!$C$2:$C$2001,0),MATCH('ống nhựa túi bóng'!M$3,FCSTSDV!$D$1:$L$1,0)),1)/'ống nhựa túi bóng'!$D145,0)</f>
        <v>500</v>
      </c>
      <c r="N145" s="92">
        <f t="array" ref="N145">IFERROR(ROUND(INDEX(FCSTSDV!$D$2:$L$2001,MATCH('ống nhựa túi bóng'!$C145,FCSTSDV!$C$2:$C$2001,0),MATCH('ống nhựa túi bóng'!N$3,FCSTSDV!$D$1:$L$1,0)),1)/'ống nhựa túi bóng'!$D145,0)</f>
        <v>3050</v>
      </c>
      <c r="O145" s="92">
        <f t="array" ref="O145">IFERROR(ROUND(INDEX(FCSTSDV!$D$2:$L$2001,MATCH('ống nhựa túi bóng'!$C145,FCSTSDV!$C$2:$C$2001,0),MATCH('ống nhựa túi bóng'!O$3,FCSTSDV!$D$1:$L$1,0)),1)/'ống nhựa túi bóng'!$D145,0)</f>
        <v>3916.6666666666665</v>
      </c>
      <c r="P145" s="92">
        <f t="array" ref="P145">IFERROR(ROUND(INDEX(FCSTSDV!$D$2:$L$2001,MATCH('ống nhựa túi bóng'!$C145,FCSTSDV!$C$2:$C$2001,0),MATCH('ống nhựa túi bóng'!P$3,FCSTSDV!$D$1:$L$1,0)),1)/'ống nhựa túi bóng'!$D145,0)</f>
        <v>0</v>
      </c>
      <c r="Q145" s="92">
        <f t="array" ref="Q145">IFERROR(ROUND(INDEX(FCSTSDV!$D$2:$L$2001,MATCH('ống nhựa túi bóng'!$C145,FCSTSDV!$C$2:$C$2001,0),MATCH('ống nhựa túi bóng'!Q$3,FCSTSDV!$D$1:$L$1,0)),1)/'ống nhựa túi bóng'!$D145,0)</f>
        <v>0</v>
      </c>
      <c r="R145" s="92">
        <f t="array" ref="R145">IFERROR(ROUND(INDEX(FCSTSDV!$D$2:$L$2001,MATCH('ống nhựa túi bóng'!$C145,FCSTSDV!$C$2:$C$2001,0),MATCH('ống nhựa túi bóng'!R$3,FCSTSDV!$D$1:$L$1,0)),1)/'ống nhựa túi bóng'!$D145,0)</f>
        <v>0</v>
      </c>
      <c r="S145" s="92">
        <f t="array" ref="S145">IFERROR(ROUND(INDEX(FCSTSDV!$D$2:$L$2001,MATCH('ống nhựa túi bóng'!$C145,FCSTSDV!$C$2:$C$2001,0),MATCH('ống nhựa túi bóng'!S$3,FCSTSDV!$D$1:$L$1,0)),1)/'ống nhựa túi bóng'!$D145,0)</f>
        <v>0</v>
      </c>
      <c r="T145" s="92">
        <f t="shared" si="2"/>
        <v>9533.3333333333321</v>
      </c>
    </row>
    <row r="146" spans="1:20" ht="20.100000000000001" customHeight="1">
      <c r="A146" s="1095"/>
      <c r="B146" s="1083"/>
      <c r="C146" s="46"/>
      <c r="D146" s="47"/>
      <c r="E146" s="783"/>
      <c r="F146" s="783"/>
      <c r="G146" s="783"/>
      <c r="H146" s="92">
        <f t="array" ref="H146">IFERROR(ROUND(INDEX(FCSTSDV!$D$2:$L$2001,MATCH('ống nhựa túi bóng'!$C146,FCSTSDV!$C$2:$C$2001,0),MATCH('ống nhựa túi bóng'!H$3,FCSTSDV!$D$1:$L$1,0)),1)/'ống nhựa túi bóng'!$D146,0)</f>
        <v>0</v>
      </c>
      <c r="I146" s="92">
        <f t="array" ref="I146">IFERROR(ROUND(INDEX(FCSTSDV!$D$2:$L$2001,MATCH('ống nhựa túi bóng'!$C146,FCSTSDV!$C$2:$C$2001,0),MATCH('ống nhựa túi bóng'!I$3,FCSTSDV!$D$1:$L$1,0)),1)/'ống nhựa túi bóng'!$D146,0)</f>
        <v>0</v>
      </c>
      <c r="J146" s="92">
        <f t="array" ref="J146">IFERROR(ROUND(INDEX(FCSTSDV!$D$2:$L$2001,MATCH('ống nhựa túi bóng'!$C146,FCSTSDV!$C$2:$C$2001,0),MATCH('ống nhựa túi bóng'!J$3,FCSTSDV!$D$1:$L$1,0)),1)/'ống nhựa túi bóng'!$D146,0)</f>
        <v>0</v>
      </c>
      <c r="K146" s="92">
        <f t="array" ref="K146">IFERROR(ROUND(INDEX(FCSTSDV!$D$2:$L$2001,MATCH('ống nhựa túi bóng'!$C146,FCSTSDV!$C$2:$C$2001,0),MATCH('ống nhựa túi bóng'!K$3,FCSTSDV!$D$1:$L$1,0)),1)/'ống nhựa túi bóng'!$D146,0)</f>
        <v>0</v>
      </c>
      <c r="L146" s="92">
        <f t="array" ref="L146">IFERROR(ROUND(INDEX(FCSTSDV!$D$2:$L$2001,MATCH('ống nhựa túi bóng'!$C146,FCSTSDV!$C$2:$C$2001,0),MATCH('ống nhựa túi bóng'!L$3,FCSTSDV!$D$1:$L$1,0)),1)/'ống nhựa túi bóng'!$D146,0)</f>
        <v>0</v>
      </c>
      <c r="M146" s="92">
        <f t="array" ref="M146">IFERROR(ROUND(INDEX(FCSTSDV!$D$2:$L$2001,MATCH('ống nhựa túi bóng'!$C146,FCSTSDV!$C$2:$C$2001,0),MATCH('ống nhựa túi bóng'!M$3,FCSTSDV!$D$1:$L$1,0)),1)/'ống nhựa túi bóng'!$D146,0)</f>
        <v>0</v>
      </c>
      <c r="N146" s="92">
        <f t="array" ref="N146">IFERROR(ROUND(INDEX(FCSTSDV!$D$2:$L$2001,MATCH('ống nhựa túi bóng'!$C146,FCSTSDV!$C$2:$C$2001,0),MATCH('ống nhựa túi bóng'!N$3,FCSTSDV!$D$1:$L$1,0)),1)/'ống nhựa túi bóng'!$D146,0)</f>
        <v>0</v>
      </c>
      <c r="O146" s="92">
        <f t="array" ref="O146">IFERROR(ROUND(INDEX(FCSTSDV!$D$2:$L$2001,MATCH('ống nhựa túi bóng'!$C146,FCSTSDV!$C$2:$C$2001,0),MATCH('ống nhựa túi bóng'!O$3,FCSTSDV!$D$1:$L$1,0)),1)/'ống nhựa túi bóng'!$D146,0)</f>
        <v>0</v>
      </c>
      <c r="P146" s="92">
        <f t="array" ref="P146">IFERROR(ROUND(INDEX(FCSTSDV!$D$2:$L$2001,MATCH('ống nhựa túi bóng'!$C146,FCSTSDV!$C$2:$C$2001,0),MATCH('ống nhựa túi bóng'!P$3,FCSTSDV!$D$1:$L$1,0)),1)/'ống nhựa túi bóng'!$D146,0)</f>
        <v>0</v>
      </c>
      <c r="Q146" s="92">
        <f t="array" ref="Q146">IFERROR(ROUND(INDEX(FCSTSDV!$D$2:$L$2001,MATCH('ống nhựa túi bóng'!$C146,FCSTSDV!$C$2:$C$2001,0),MATCH('ống nhựa túi bóng'!Q$3,FCSTSDV!$D$1:$L$1,0)),1)/'ống nhựa túi bóng'!$D146,0)</f>
        <v>0</v>
      </c>
      <c r="R146" s="92">
        <f t="array" ref="R146">IFERROR(ROUND(INDEX(FCSTSDV!$D$2:$L$2001,MATCH('ống nhựa túi bóng'!$C146,FCSTSDV!$C$2:$C$2001,0),MATCH('ống nhựa túi bóng'!R$3,FCSTSDV!$D$1:$L$1,0)),1)/'ống nhựa túi bóng'!$D146,0)</f>
        <v>0</v>
      </c>
      <c r="S146" s="92">
        <f t="array" ref="S146">IFERROR(ROUND(INDEX(FCSTSDV!$D$2:$L$2001,MATCH('ống nhựa túi bóng'!$C146,FCSTSDV!$C$2:$C$2001,0),MATCH('ống nhựa túi bóng'!S$3,FCSTSDV!$D$1:$L$1,0)),1)/'ống nhựa túi bóng'!$D146,0)</f>
        <v>0</v>
      </c>
      <c r="T146" s="92">
        <f t="shared" si="2"/>
        <v>0</v>
      </c>
    </row>
    <row r="147" spans="1:20" ht="20.100000000000001" customHeight="1">
      <c r="A147" s="1095"/>
      <c r="B147" s="1083"/>
      <c r="C147" s="55"/>
      <c r="D147" s="47"/>
      <c r="E147" s="783"/>
      <c r="F147" s="783"/>
      <c r="G147" s="783"/>
      <c r="H147" s="92">
        <f t="array" ref="H147">IFERROR(ROUND(INDEX(FCSTSDV!$D$2:$L$2001,MATCH('ống nhựa túi bóng'!$C147,FCSTSDV!$C$2:$C$2001,0),MATCH('ống nhựa túi bóng'!H$3,FCSTSDV!$D$1:$L$1,0)),1)/'ống nhựa túi bóng'!$D147,0)</f>
        <v>0</v>
      </c>
      <c r="I147" s="92">
        <f t="array" ref="I147">IFERROR(ROUND(INDEX(FCSTSDV!$D$2:$L$2001,MATCH('ống nhựa túi bóng'!$C147,FCSTSDV!$C$2:$C$2001,0),MATCH('ống nhựa túi bóng'!I$3,FCSTSDV!$D$1:$L$1,0)),1)/'ống nhựa túi bóng'!$D147,0)</f>
        <v>0</v>
      </c>
      <c r="J147" s="92">
        <f t="array" ref="J147">IFERROR(ROUND(INDEX(FCSTSDV!$D$2:$L$2001,MATCH('ống nhựa túi bóng'!$C147,FCSTSDV!$C$2:$C$2001,0),MATCH('ống nhựa túi bóng'!J$3,FCSTSDV!$D$1:$L$1,0)),1)/'ống nhựa túi bóng'!$D147,0)</f>
        <v>0</v>
      </c>
      <c r="K147" s="92">
        <f t="array" ref="K147">IFERROR(ROUND(INDEX(FCSTSDV!$D$2:$L$2001,MATCH('ống nhựa túi bóng'!$C147,FCSTSDV!$C$2:$C$2001,0),MATCH('ống nhựa túi bóng'!K$3,FCSTSDV!$D$1:$L$1,0)),1)/'ống nhựa túi bóng'!$D147,0)</f>
        <v>0</v>
      </c>
      <c r="L147" s="92">
        <f t="array" ref="L147">IFERROR(ROUND(INDEX(FCSTSDV!$D$2:$L$2001,MATCH('ống nhựa túi bóng'!$C147,FCSTSDV!$C$2:$C$2001,0),MATCH('ống nhựa túi bóng'!L$3,FCSTSDV!$D$1:$L$1,0)),1)/'ống nhựa túi bóng'!$D147,0)</f>
        <v>0</v>
      </c>
      <c r="M147" s="92">
        <f t="array" ref="M147">IFERROR(ROUND(INDEX(FCSTSDV!$D$2:$L$2001,MATCH('ống nhựa túi bóng'!$C147,FCSTSDV!$C$2:$C$2001,0),MATCH('ống nhựa túi bóng'!M$3,FCSTSDV!$D$1:$L$1,0)),1)/'ống nhựa túi bóng'!$D147,0)</f>
        <v>0</v>
      </c>
      <c r="N147" s="92">
        <f t="array" ref="N147">IFERROR(ROUND(INDEX(FCSTSDV!$D$2:$L$2001,MATCH('ống nhựa túi bóng'!$C147,FCSTSDV!$C$2:$C$2001,0),MATCH('ống nhựa túi bóng'!N$3,FCSTSDV!$D$1:$L$1,0)),1)/'ống nhựa túi bóng'!$D147,0)</f>
        <v>0</v>
      </c>
      <c r="O147" s="92">
        <f t="array" ref="O147">IFERROR(ROUND(INDEX(FCSTSDV!$D$2:$L$2001,MATCH('ống nhựa túi bóng'!$C147,FCSTSDV!$C$2:$C$2001,0),MATCH('ống nhựa túi bóng'!O$3,FCSTSDV!$D$1:$L$1,0)),1)/'ống nhựa túi bóng'!$D147,0)</f>
        <v>0</v>
      </c>
      <c r="P147" s="92">
        <f t="array" ref="P147">IFERROR(ROUND(INDEX(FCSTSDV!$D$2:$L$2001,MATCH('ống nhựa túi bóng'!$C147,FCSTSDV!$C$2:$C$2001,0),MATCH('ống nhựa túi bóng'!P$3,FCSTSDV!$D$1:$L$1,0)),1)/'ống nhựa túi bóng'!$D147,0)</f>
        <v>0</v>
      </c>
      <c r="Q147" s="92">
        <f t="array" ref="Q147">IFERROR(ROUND(INDEX(FCSTSDV!$D$2:$L$2001,MATCH('ống nhựa túi bóng'!$C147,FCSTSDV!$C$2:$C$2001,0),MATCH('ống nhựa túi bóng'!Q$3,FCSTSDV!$D$1:$L$1,0)),1)/'ống nhựa túi bóng'!$D147,0)</f>
        <v>0</v>
      </c>
      <c r="R147" s="92">
        <f t="array" ref="R147">IFERROR(ROUND(INDEX(FCSTSDV!$D$2:$L$2001,MATCH('ống nhựa túi bóng'!$C147,FCSTSDV!$C$2:$C$2001,0),MATCH('ống nhựa túi bóng'!R$3,FCSTSDV!$D$1:$L$1,0)),1)/'ống nhựa túi bóng'!$D147,0)</f>
        <v>0</v>
      </c>
      <c r="S147" s="92">
        <f t="array" ref="S147">IFERROR(ROUND(INDEX(FCSTSDV!$D$2:$L$2001,MATCH('ống nhựa túi bóng'!$C147,FCSTSDV!$C$2:$C$2001,0),MATCH('ống nhựa túi bóng'!S$3,FCSTSDV!$D$1:$L$1,0)),1)/'ống nhựa túi bóng'!$D147,0)</f>
        <v>0</v>
      </c>
      <c r="T147" s="92">
        <f t="shared" si="2"/>
        <v>0</v>
      </c>
    </row>
    <row r="148" spans="1:20" ht="20.100000000000001" customHeight="1">
      <c r="A148" s="1095"/>
      <c r="B148" s="1083"/>
      <c r="C148" s="55"/>
      <c r="D148" s="47"/>
      <c r="E148" s="783"/>
      <c r="F148" s="783"/>
      <c r="G148" s="783"/>
      <c r="H148" s="92">
        <f t="array" ref="H148">IFERROR(ROUND(INDEX(FCSTSDV!$D$2:$L$2001,MATCH('ống nhựa túi bóng'!$C148,FCSTSDV!$C$2:$C$2001,0),MATCH('ống nhựa túi bóng'!H$3,FCSTSDV!$D$1:$L$1,0)),1)/'ống nhựa túi bóng'!$D148,0)</f>
        <v>0</v>
      </c>
      <c r="I148" s="92">
        <f t="array" ref="I148">IFERROR(ROUND(INDEX(FCSTSDV!$D$2:$L$2001,MATCH('ống nhựa túi bóng'!$C148,FCSTSDV!$C$2:$C$2001,0),MATCH('ống nhựa túi bóng'!I$3,FCSTSDV!$D$1:$L$1,0)),1)/'ống nhựa túi bóng'!$D148,0)</f>
        <v>0</v>
      </c>
      <c r="J148" s="92">
        <f t="array" ref="J148">IFERROR(ROUND(INDEX(FCSTSDV!$D$2:$L$2001,MATCH('ống nhựa túi bóng'!$C148,FCSTSDV!$C$2:$C$2001,0),MATCH('ống nhựa túi bóng'!J$3,FCSTSDV!$D$1:$L$1,0)),1)/'ống nhựa túi bóng'!$D148,0)</f>
        <v>0</v>
      </c>
      <c r="K148" s="92">
        <f t="array" ref="K148">IFERROR(ROUND(INDEX(FCSTSDV!$D$2:$L$2001,MATCH('ống nhựa túi bóng'!$C148,FCSTSDV!$C$2:$C$2001,0),MATCH('ống nhựa túi bóng'!K$3,FCSTSDV!$D$1:$L$1,0)),1)/'ống nhựa túi bóng'!$D148,0)</f>
        <v>0</v>
      </c>
      <c r="L148" s="92">
        <f t="array" ref="L148">IFERROR(ROUND(INDEX(FCSTSDV!$D$2:$L$2001,MATCH('ống nhựa túi bóng'!$C148,FCSTSDV!$C$2:$C$2001,0),MATCH('ống nhựa túi bóng'!L$3,FCSTSDV!$D$1:$L$1,0)),1)/'ống nhựa túi bóng'!$D148,0)</f>
        <v>0</v>
      </c>
      <c r="M148" s="92">
        <f t="array" ref="M148">IFERROR(ROUND(INDEX(FCSTSDV!$D$2:$L$2001,MATCH('ống nhựa túi bóng'!$C148,FCSTSDV!$C$2:$C$2001,0),MATCH('ống nhựa túi bóng'!M$3,FCSTSDV!$D$1:$L$1,0)),1)/'ống nhựa túi bóng'!$D148,0)</f>
        <v>0</v>
      </c>
      <c r="N148" s="92">
        <f t="array" ref="N148">IFERROR(ROUND(INDEX(FCSTSDV!$D$2:$L$2001,MATCH('ống nhựa túi bóng'!$C148,FCSTSDV!$C$2:$C$2001,0),MATCH('ống nhựa túi bóng'!N$3,FCSTSDV!$D$1:$L$1,0)),1)/'ống nhựa túi bóng'!$D148,0)</f>
        <v>0</v>
      </c>
      <c r="O148" s="92">
        <f t="array" ref="O148">IFERROR(ROUND(INDEX(FCSTSDV!$D$2:$L$2001,MATCH('ống nhựa túi bóng'!$C148,FCSTSDV!$C$2:$C$2001,0),MATCH('ống nhựa túi bóng'!O$3,FCSTSDV!$D$1:$L$1,0)),1)/'ống nhựa túi bóng'!$D148,0)</f>
        <v>0</v>
      </c>
      <c r="P148" s="92">
        <f t="array" ref="P148">IFERROR(ROUND(INDEX(FCSTSDV!$D$2:$L$2001,MATCH('ống nhựa túi bóng'!$C148,FCSTSDV!$C$2:$C$2001,0),MATCH('ống nhựa túi bóng'!P$3,FCSTSDV!$D$1:$L$1,0)),1)/'ống nhựa túi bóng'!$D148,0)</f>
        <v>0</v>
      </c>
      <c r="Q148" s="92">
        <f t="array" ref="Q148">IFERROR(ROUND(INDEX(FCSTSDV!$D$2:$L$2001,MATCH('ống nhựa túi bóng'!$C148,FCSTSDV!$C$2:$C$2001,0),MATCH('ống nhựa túi bóng'!Q$3,FCSTSDV!$D$1:$L$1,0)),1)/'ống nhựa túi bóng'!$D148,0)</f>
        <v>0</v>
      </c>
      <c r="R148" s="92">
        <f t="array" ref="R148">IFERROR(ROUND(INDEX(FCSTSDV!$D$2:$L$2001,MATCH('ống nhựa túi bóng'!$C148,FCSTSDV!$C$2:$C$2001,0),MATCH('ống nhựa túi bóng'!R$3,FCSTSDV!$D$1:$L$1,0)),1)/'ống nhựa túi bóng'!$D148,0)</f>
        <v>0</v>
      </c>
      <c r="S148" s="92">
        <f t="array" ref="S148">IFERROR(ROUND(INDEX(FCSTSDV!$D$2:$L$2001,MATCH('ống nhựa túi bóng'!$C148,FCSTSDV!$C$2:$C$2001,0),MATCH('ống nhựa túi bóng'!S$3,FCSTSDV!$D$1:$L$1,0)),1)/'ống nhựa túi bóng'!$D148,0)</f>
        <v>0</v>
      </c>
      <c r="T148" s="92">
        <f t="shared" si="2"/>
        <v>0</v>
      </c>
    </row>
    <row r="149" spans="1:20" ht="20.100000000000001" customHeight="1">
      <c r="A149" s="1095"/>
      <c r="B149" s="1083"/>
      <c r="C149" s="55"/>
      <c r="D149" s="47"/>
      <c r="E149" s="783"/>
      <c r="F149" s="783"/>
      <c r="G149" s="783"/>
      <c r="H149" s="92">
        <f t="array" ref="H149">IFERROR(ROUND(INDEX(FCSTSDV!$D$2:$L$2001,MATCH('ống nhựa túi bóng'!$C149,FCSTSDV!$C$2:$C$2001,0),MATCH('ống nhựa túi bóng'!H$3,FCSTSDV!$D$1:$L$1,0)),1)/'ống nhựa túi bóng'!$D149,0)</f>
        <v>0</v>
      </c>
      <c r="I149" s="92">
        <f t="array" ref="I149">IFERROR(ROUND(INDEX(FCSTSDV!$D$2:$L$2001,MATCH('ống nhựa túi bóng'!$C149,FCSTSDV!$C$2:$C$2001,0),MATCH('ống nhựa túi bóng'!I$3,FCSTSDV!$D$1:$L$1,0)),1)/'ống nhựa túi bóng'!$D149,0)</f>
        <v>0</v>
      </c>
      <c r="J149" s="92">
        <f t="array" ref="J149">IFERROR(ROUND(INDEX(FCSTSDV!$D$2:$L$2001,MATCH('ống nhựa túi bóng'!$C149,FCSTSDV!$C$2:$C$2001,0),MATCH('ống nhựa túi bóng'!J$3,FCSTSDV!$D$1:$L$1,0)),1)/'ống nhựa túi bóng'!$D149,0)</f>
        <v>0</v>
      </c>
      <c r="K149" s="92">
        <f t="array" ref="K149">IFERROR(ROUND(INDEX(FCSTSDV!$D$2:$L$2001,MATCH('ống nhựa túi bóng'!$C149,FCSTSDV!$C$2:$C$2001,0),MATCH('ống nhựa túi bóng'!K$3,FCSTSDV!$D$1:$L$1,0)),1)/'ống nhựa túi bóng'!$D149,0)</f>
        <v>0</v>
      </c>
      <c r="L149" s="92">
        <f t="array" ref="L149">IFERROR(ROUND(INDEX(FCSTSDV!$D$2:$L$2001,MATCH('ống nhựa túi bóng'!$C149,FCSTSDV!$C$2:$C$2001,0),MATCH('ống nhựa túi bóng'!L$3,FCSTSDV!$D$1:$L$1,0)),1)/'ống nhựa túi bóng'!$D149,0)</f>
        <v>0</v>
      </c>
      <c r="M149" s="92">
        <f t="array" ref="M149">IFERROR(ROUND(INDEX(FCSTSDV!$D$2:$L$2001,MATCH('ống nhựa túi bóng'!$C149,FCSTSDV!$C$2:$C$2001,0),MATCH('ống nhựa túi bóng'!M$3,FCSTSDV!$D$1:$L$1,0)),1)/'ống nhựa túi bóng'!$D149,0)</f>
        <v>0</v>
      </c>
      <c r="N149" s="92">
        <f t="array" ref="N149">IFERROR(ROUND(INDEX(FCSTSDV!$D$2:$L$2001,MATCH('ống nhựa túi bóng'!$C149,FCSTSDV!$C$2:$C$2001,0),MATCH('ống nhựa túi bóng'!N$3,FCSTSDV!$D$1:$L$1,0)),1)/'ống nhựa túi bóng'!$D149,0)</f>
        <v>0</v>
      </c>
      <c r="O149" s="92">
        <f t="array" ref="O149">IFERROR(ROUND(INDEX(FCSTSDV!$D$2:$L$2001,MATCH('ống nhựa túi bóng'!$C149,FCSTSDV!$C$2:$C$2001,0),MATCH('ống nhựa túi bóng'!O$3,FCSTSDV!$D$1:$L$1,0)),1)/'ống nhựa túi bóng'!$D149,0)</f>
        <v>0</v>
      </c>
      <c r="P149" s="92">
        <f t="array" ref="P149">IFERROR(ROUND(INDEX(FCSTSDV!$D$2:$L$2001,MATCH('ống nhựa túi bóng'!$C149,FCSTSDV!$C$2:$C$2001,0),MATCH('ống nhựa túi bóng'!P$3,FCSTSDV!$D$1:$L$1,0)),1)/'ống nhựa túi bóng'!$D149,0)</f>
        <v>0</v>
      </c>
      <c r="Q149" s="92">
        <f t="array" ref="Q149">IFERROR(ROUND(INDEX(FCSTSDV!$D$2:$L$2001,MATCH('ống nhựa túi bóng'!$C149,FCSTSDV!$C$2:$C$2001,0),MATCH('ống nhựa túi bóng'!Q$3,FCSTSDV!$D$1:$L$1,0)),1)/'ống nhựa túi bóng'!$D149,0)</f>
        <v>0</v>
      </c>
      <c r="R149" s="92">
        <f t="array" ref="R149">IFERROR(ROUND(INDEX(FCSTSDV!$D$2:$L$2001,MATCH('ống nhựa túi bóng'!$C149,FCSTSDV!$C$2:$C$2001,0),MATCH('ống nhựa túi bóng'!R$3,FCSTSDV!$D$1:$L$1,0)),1)/'ống nhựa túi bóng'!$D149,0)</f>
        <v>0</v>
      </c>
      <c r="S149" s="92">
        <f t="array" ref="S149">IFERROR(ROUND(INDEX(FCSTSDV!$D$2:$L$2001,MATCH('ống nhựa túi bóng'!$C149,FCSTSDV!$C$2:$C$2001,0),MATCH('ống nhựa túi bóng'!S$3,FCSTSDV!$D$1:$L$1,0)),1)/'ống nhựa túi bóng'!$D149,0)</f>
        <v>0</v>
      </c>
      <c r="T149" s="92">
        <f t="shared" si="2"/>
        <v>0</v>
      </c>
    </row>
    <row r="150" spans="1:20" ht="20.100000000000001" hidden="1" customHeight="1">
      <c r="A150" s="818"/>
      <c r="B150" s="1072"/>
      <c r="C150" s="46" t="s">
        <v>728</v>
      </c>
      <c r="D150" s="49">
        <v>3500</v>
      </c>
      <c r="E150" s="784"/>
      <c r="F150" s="784"/>
      <c r="G150" s="784"/>
      <c r="H150" s="92">
        <f t="array" ref="H150">IFERROR(ROUND(INDEX(FCSTSDV!$D$2:$L$2001,MATCH('ống nhựa túi bóng'!$C150,FCSTSDV!$C$2:$C$2001,0),MATCH('ống nhựa túi bóng'!H$3,FCSTSDV!$D$1:$L$1,0)),1)/'ống nhựa túi bóng'!$D150,0)</f>
        <v>0</v>
      </c>
      <c r="I150" s="92">
        <f t="array" ref="I150">IFERROR(ROUND(INDEX(FCSTSDV!$D$2:$L$2001,MATCH('ống nhựa túi bóng'!$C150,FCSTSDV!$C$2:$C$2001,0),MATCH('ống nhựa túi bóng'!I$3,FCSTSDV!$D$1:$L$1,0)),1)/'ống nhựa túi bóng'!$D150,0)</f>
        <v>0</v>
      </c>
      <c r="J150" s="92">
        <f t="array" ref="J150">IFERROR(ROUND(INDEX(FCSTSDV!$D$2:$L$2001,MATCH('ống nhựa túi bóng'!$C150,FCSTSDV!$C$2:$C$2001,0),MATCH('ống nhựa túi bóng'!J$3,FCSTSDV!$D$1:$L$1,0)),1)/'ống nhựa túi bóng'!$D150,0)</f>
        <v>0</v>
      </c>
      <c r="K150" s="92">
        <f t="array" ref="K150">IFERROR(ROUND(INDEX(FCSTSDV!$D$2:$L$2001,MATCH('ống nhựa túi bóng'!$C150,FCSTSDV!$C$2:$C$2001,0),MATCH('ống nhựa túi bóng'!K$3,FCSTSDV!$D$1:$L$1,0)),1)/'ống nhựa túi bóng'!$D150,0)</f>
        <v>0</v>
      </c>
      <c r="L150" s="92">
        <f t="array" ref="L150">IFERROR(ROUND(INDEX(FCSTSDV!$D$2:$L$2001,MATCH('ống nhựa túi bóng'!$C150,FCSTSDV!$C$2:$C$2001,0),MATCH('ống nhựa túi bóng'!L$3,FCSTSDV!$D$1:$L$1,0)),1)/'ống nhựa túi bóng'!$D150,0)</f>
        <v>0</v>
      </c>
      <c r="M150" s="92">
        <f t="array" ref="M150">IFERROR(ROUND(INDEX(FCSTSDV!$D$2:$L$2001,MATCH('ống nhựa túi bóng'!$C150,FCSTSDV!$C$2:$C$2001,0),MATCH('ống nhựa túi bóng'!M$3,FCSTSDV!$D$1:$L$1,0)),1)/'ống nhựa túi bóng'!$D150,0)</f>
        <v>0</v>
      </c>
      <c r="N150" s="92">
        <f t="array" ref="N150">IFERROR(ROUND(INDEX(FCSTSDV!$D$2:$L$2001,MATCH('ống nhựa túi bóng'!$C150,FCSTSDV!$C$2:$C$2001,0),MATCH('ống nhựa túi bóng'!N$3,FCSTSDV!$D$1:$L$1,0)),1)/'ống nhựa túi bóng'!$D150,0)</f>
        <v>0</v>
      </c>
      <c r="O150" s="92">
        <f t="array" ref="O150">IFERROR(ROUND(INDEX(FCSTSDV!$D$2:$L$2001,MATCH('ống nhựa túi bóng'!$C150,FCSTSDV!$C$2:$C$2001,0),MATCH('ống nhựa túi bóng'!O$3,FCSTSDV!$D$1:$L$1,0)),1)/'ống nhựa túi bóng'!$D150,0)</f>
        <v>22</v>
      </c>
      <c r="P150" s="92">
        <f t="array" ref="P150">IFERROR(ROUND(INDEX(FCSTSDV!$D$2:$L$2001,MATCH('ống nhựa túi bóng'!$C150,FCSTSDV!$C$2:$C$2001,0),MATCH('ống nhựa túi bóng'!P$3,FCSTSDV!$D$1:$L$1,0)),1)/'ống nhựa túi bóng'!$D150,0)</f>
        <v>5.1428571428571432</v>
      </c>
      <c r="Q150" s="92">
        <f t="array" ref="Q150">IFERROR(ROUND(INDEX(FCSTSDV!$D$2:$L$2001,MATCH('ống nhựa túi bóng'!$C150,FCSTSDV!$C$2:$C$2001,0),MATCH('ống nhựa túi bóng'!Q$3,FCSTSDV!$D$1:$L$1,0)),1)/'ống nhựa túi bóng'!$D150,0)</f>
        <v>0</v>
      </c>
      <c r="R150" s="92">
        <f t="array" ref="R150">IFERROR(ROUND(INDEX(FCSTSDV!$D$2:$L$2001,MATCH('ống nhựa túi bóng'!$C150,FCSTSDV!$C$2:$C$2001,0),MATCH('ống nhựa túi bóng'!R$3,FCSTSDV!$D$1:$L$1,0)),1)/'ống nhựa túi bóng'!$D150,0)</f>
        <v>0</v>
      </c>
      <c r="S150" s="92">
        <f t="array" ref="S150">IFERROR(ROUND(INDEX(FCSTSDV!$D$2:$L$2001,MATCH('ống nhựa túi bóng'!$C150,FCSTSDV!$C$2:$C$2001,0),MATCH('ống nhựa túi bóng'!S$3,FCSTSDV!$D$1:$L$1,0)),1)/'ống nhựa túi bóng'!$D150,0)</f>
        <v>0</v>
      </c>
      <c r="T150" s="92">
        <f t="shared" si="2"/>
        <v>27.142857142857142</v>
      </c>
    </row>
    <row r="151" spans="1:20" ht="20.100000000000001" customHeight="1">
      <c r="A151" s="818"/>
      <c r="B151" s="1072"/>
      <c r="C151" s="46" t="s">
        <v>46</v>
      </c>
      <c r="D151" s="49">
        <v>100</v>
      </c>
      <c r="E151" s="784"/>
      <c r="F151" s="784"/>
      <c r="G151" s="784"/>
      <c r="H151" s="92">
        <f t="array" ref="H151">IFERROR(ROUND(INDEX(FCSTSDV!$D$2:$L$2001,MATCH('ống nhựa túi bóng'!$C151,FCSTSDV!$C$2:$C$2001,0),MATCH('ống nhựa túi bóng'!H$3,FCSTSDV!$D$1:$L$1,0)),1)/'ống nhựa túi bóng'!$D151,0)</f>
        <v>0</v>
      </c>
      <c r="I151" s="92">
        <f t="array" ref="I151">IFERROR(ROUND(INDEX(FCSTSDV!$D$2:$L$2001,MATCH('ống nhựa túi bóng'!$C151,FCSTSDV!$C$2:$C$2001,0),MATCH('ống nhựa túi bóng'!I$3,FCSTSDV!$D$1:$L$1,0)),1)/'ống nhựa túi bóng'!$D151,0)</f>
        <v>0</v>
      </c>
      <c r="J151" s="92">
        <f t="array" ref="J151">IFERROR(ROUND(INDEX(FCSTSDV!$D$2:$L$2001,MATCH('ống nhựa túi bóng'!$C151,FCSTSDV!$C$2:$C$2001,0),MATCH('ống nhựa túi bóng'!J$3,FCSTSDV!$D$1:$L$1,0)),1)/'ống nhựa túi bóng'!$D151,0)</f>
        <v>0</v>
      </c>
      <c r="K151" s="92">
        <f t="array" ref="K151">IFERROR(ROUND(INDEX(FCSTSDV!$D$2:$L$2001,MATCH('ống nhựa túi bóng'!$C151,FCSTSDV!$C$2:$C$2001,0),MATCH('ống nhựa túi bóng'!K$3,FCSTSDV!$D$1:$L$1,0)),1)/'ống nhựa túi bóng'!$D151,0)</f>
        <v>0</v>
      </c>
      <c r="L151" s="92">
        <f t="array" ref="L151">IFERROR(ROUND(INDEX(FCSTSDV!$D$2:$L$2001,MATCH('ống nhựa túi bóng'!$C151,FCSTSDV!$C$2:$C$2001,0),MATCH('ống nhựa túi bóng'!L$3,FCSTSDV!$D$1:$L$1,0)),1)/'ống nhựa túi bóng'!$D151,0)</f>
        <v>0</v>
      </c>
      <c r="M151" s="92">
        <f t="array" ref="M151">IFERROR(ROUND(INDEX(FCSTSDV!$D$2:$L$2001,MATCH('ống nhựa túi bóng'!$C151,FCSTSDV!$C$2:$C$2001,0),MATCH('ống nhựa túi bóng'!M$3,FCSTSDV!$D$1:$L$1,0)),1)/'ống nhựa túi bóng'!$D151,0)</f>
        <v>0</v>
      </c>
      <c r="N151" s="92">
        <f t="array" ref="N151">IFERROR(ROUND(INDEX(FCSTSDV!$D$2:$L$2001,MATCH('ống nhựa túi bóng'!$C151,FCSTSDV!$C$2:$C$2001,0),MATCH('ống nhựa túi bóng'!N$3,FCSTSDV!$D$1:$L$1,0)),1)/'ống nhựa túi bóng'!$D151,0)</f>
        <v>0</v>
      </c>
      <c r="O151" s="92">
        <f t="array" ref="O151">IFERROR(ROUND(INDEX(FCSTSDV!$D$2:$L$2001,MATCH('ống nhựa túi bóng'!$C151,FCSTSDV!$C$2:$C$2001,0),MATCH('ống nhựa túi bóng'!O$3,FCSTSDV!$D$1:$L$1,0)),1)/'ống nhựa túi bóng'!$D151,0)</f>
        <v>0</v>
      </c>
      <c r="P151" s="92">
        <f t="array" ref="P151">IFERROR(ROUND(INDEX(FCSTSDV!$D$2:$L$2001,MATCH('ống nhựa túi bóng'!$C151,FCSTSDV!$C$2:$C$2001,0),MATCH('ống nhựa túi bóng'!P$3,FCSTSDV!$D$1:$L$1,0)),1)/'ống nhựa túi bóng'!$D151,0)</f>
        <v>0</v>
      </c>
      <c r="Q151" s="92">
        <f t="array" ref="Q151">IFERROR(ROUND(INDEX(FCSTSDV!$D$2:$L$2001,MATCH('ống nhựa túi bóng'!$C151,FCSTSDV!$C$2:$C$2001,0),MATCH('ống nhựa túi bóng'!Q$3,FCSTSDV!$D$1:$L$1,0)),1)/'ống nhựa túi bóng'!$D151,0)</f>
        <v>0</v>
      </c>
      <c r="R151" s="92">
        <f t="array" ref="R151">IFERROR(ROUND(INDEX(FCSTSDV!$D$2:$L$2001,MATCH('ống nhựa túi bóng'!$C151,FCSTSDV!$C$2:$C$2001,0),MATCH('ống nhựa túi bóng'!R$3,FCSTSDV!$D$1:$L$1,0)),1)/'ống nhựa túi bóng'!$D151,0)</f>
        <v>0</v>
      </c>
      <c r="S151" s="92">
        <f t="array" ref="S151">IFERROR(ROUND(INDEX(FCSTSDV!$D$2:$L$2001,MATCH('ống nhựa túi bóng'!$C151,FCSTSDV!$C$2:$C$2001,0),MATCH('ống nhựa túi bóng'!S$3,FCSTSDV!$D$1:$L$1,0)),1)/'ống nhựa túi bóng'!$D151,0)</f>
        <v>0</v>
      </c>
      <c r="T151" s="92">
        <f t="shared" si="2"/>
        <v>0</v>
      </c>
    </row>
    <row r="152" spans="1:20" ht="20.100000000000001" customHeight="1">
      <c r="A152" s="818"/>
      <c r="B152" s="1072"/>
      <c r="C152" s="46" t="s">
        <v>47</v>
      </c>
      <c r="D152" s="49">
        <v>100</v>
      </c>
      <c r="E152" s="784"/>
      <c r="F152" s="784"/>
      <c r="G152" s="784"/>
      <c r="H152" s="92">
        <f t="array" ref="H152">IFERROR(ROUND(INDEX(FCSTSDV!$D$2:$L$2001,MATCH('ống nhựa túi bóng'!$C152,FCSTSDV!$C$2:$C$2001,0),MATCH('ống nhựa túi bóng'!H$3,FCSTSDV!$D$1:$L$1,0)),1)/'ống nhựa túi bóng'!$D152,0)</f>
        <v>0</v>
      </c>
      <c r="I152" s="92">
        <f t="array" ref="I152">IFERROR(ROUND(INDEX(FCSTSDV!$D$2:$L$2001,MATCH('ống nhựa túi bóng'!$C152,FCSTSDV!$C$2:$C$2001,0),MATCH('ống nhựa túi bóng'!I$3,FCSTSDV!$D$1:$L$1,0)),1)/'ống nhựa túi bóng'!$D152,0)</f>
        <v>0</v>
      </c>
      <c r="J152" s="92">
        <f t="array" ref="J152">IFERROR(ROUND(INDEX(FCSTSDV!$D$2:$L$2001,MATCH('ống nhựa túi bóng'!$C152,FCSTSDV!$C$2:$C$2001,0),MATCH('ống nhựa túi bóng'!J$3,FCSTSDV!$D$1:$L$1,0)),1)/'ống nhựa túi bóng'!$D152,0)</f>
        <v>0</v>
      </c>
      <c r="K152" s="92">
        <f t="array" ref="K152">IFERROR(ROUND(INDEX(FCSTSDV!$D$2:$L$2001,MATCH('ống nhựa túi bóng'!$C152,FCSTSDV!$C$2:$C$2001,0),MATCH('ống nhựa túi bóng'!K$3,FCSTSDV!$D$1:$L$1,0)),1)/'ống nhựa túi bóng'!$D152,0)</f>
        <v>0</v>
      </c>
      <c r="L152" s="92">
        <f t="array" ref="L152">IFERROR(ROUND(INDEX(FCSTSDV!$D$2:$L$2001,MATCH('ống nhựa túi bóng'!$C152,FCSTSDV!$C$2:$C$2001,0),MATCH('ống nhựa túi bóng'!L$3,FCSTSDV!$D$1:$L$1,0)),1)/'ống nhựa túi bóng'!$D152,0)</f>
        <v>0</v>
      </c>
      <c r="M152" s="92">
        <f t="array" ref="M152">IFERROR(ROUND(INDEX(FCSTSDV!$D$2:$L$2001,MATCH('ống nhựa túi bóng'!$C152,FCSTSDV!$C$2:$C$2001,0),MATCH('ống nhựa túi bóng'!M$3,FCSTSDV!$D$1:$L$1,0)),1)/'ống nhựa túi bóng'!$D152,0)</f>
        <v>0</v>
      </c>
      <c r="N152" s="92">
        <f t="array" ref="N152">IFERROR(ROUND(INDEX(FCSTSDV!$D$2:$L$2001,MATCH('ống nhựa túi bóng'!$C152,FCSTSDV!$C$2:$C$2001,0),MATCH('ống nhựa túi bóng'!N$3,FCSTSDV!$D$1:$L$1,0)),1)/'ống nhựa túi bóng'!$D152,0)</f>
        <v>0</v>
      </c>
      <c r="O152" s="92">
        <f t="array" ref="O152">IFERROR(ROUND(INDEX(FCSTSDV!$D$2:$L$2001,MATCH('ống nhựa túi bóng'!$C152,FCSTSDV!$C$2:$C$2001,0),MATCH('ống nhựa túi bóng'!O$3,FCSTSDV!$D$1:$L$1,0)),1)/'ống nhựa túi bóng'!$D152,0)</f>
        <v>0</v>
      </c>
      <c r="P152" s="92">
        <f t="array" ref="P152">IFERROR(ROUND(INDEX(FCSTSDV!$D$2:$L$2001,MATCH('ống nhựa túi bóng'!$C152,FCSTSDV!$C$2:$C$2001,0),MATCH('ống nhựa túi bóng'!P$3,FCSTSDV!$D$1:$L$1,0)),1)/'ống nhựa túi bóng'!$D152,0)</f>
        <v>0</v>
      </c>
      <c r="Q152" s="92">
        <f t="array" ref="Q152">IFERROR(ROUND(INDEX(FCSTSDV!$D$2:$L$2001,MATCH('ống nhựa túi bóng'!$C152,FCSTSDV!$C$2:$C$2001,0),MATCH('ống nhựa túi bóng'!Q$3,FCSTSDV!$D$1:$L$1,0)),1)/'ống nhựa túi bóng'!$D152,0)</f>
        <v>0</v>
      </c>
      <c r="R152" s="92">
        <f t="array" ref="R152">IFERROR(ROUND(INDEX(FCSTSDV!$D$2:$L$2001,MATCH('ống nhựa túi bóng'!$C152,FCSTSDV!$C$2:$C$2001,0),MATCH('ống nhựa túi bóng'!R$3,FCSTSDV!$D$1:$L$1,0)),1)/'ống nhựa túi bóng'!$D152,0)</f>
        <v>0</v>
      </c>
      <c r="S152" s="92">
        <f t="array" ref="S152">IFERROR(ROUND(INDEX(FCSTSDV!$D$2:$L$2001,MATCH('ống nhựa túi bóng'!$C152,FCSTSDV!$C$2:$C$2001,0),MATCH('ống nhựa túi bóng'!S$3,FCSTSDV!$D$1:$L$1,0)),1)/'ống nhựa túi bóng'!$D152,0)</f>
        <v>0</v>
      </c>
      <c r="T152" s="92">
        <f t="shared" si="2"/>
        <v>0</v>
      </c>
    </row>
    <row r="153" spans="1:20" ht="20.100000000000001" customHeight="1">
      <c r="A153" s="818"/>
      <c r="B153" s="1072"/>
      <c r="C153" s="46" t="s">
        <v>904</v>
      </c>
      <c r="D153" s="49">
        <v>200</v>
      </c>
      <c r="E153" s="784"/>
      <c r="F153" s="784"/>
      <c r="G153" s="784"/>
      <c r="H153" s="92">
        <f t="array" ref="H153">IFERROR(ROUND(INDEX(FCSTSDV!$D$2:$L$2001,MATCH('ống nhựa túi bóng'!$C153,FCSTSDV!$C$2:$C$2001,0),MATCH('ống nhựa túi bóng'!H$3,FCSTSDV!$D$1:$L$1,0)),1)/'ống nhựa túi bóng'!$D153,0)</f>
        <v>0</v>
      </c>
      <c r="I153" s="92">
        <f t="array" ref="I153">IFERROR(ROUND(INDEX(FCSTSDV!$D$2:$L$2001,MATCH('ống nhựa túi bóng'!$C153,FCSTSDV!$C$2:$C$2001,0),MATCH('ống nhựa túi bóng'!I$3,FCSTSDV!$D$1:$L$1,0)),1)/'ống nhựa túi bóng'!$D153,0)</f>
        <v>0</v>
      </c>
      <c r="J153" s="92">
        <f t="array" ref="J153">IFERROR(ROUND(INDEX(FCSTSDV!$D$2:$L$2001,MATCH('ống nhựa túi bóng'!$C153,FCSTSDV!$C$2:$C$2001,0),MATCH('ống nhựa túi bóng'!J$3,FCSTSDV!$D$1:$L$1,0)),1)/'ống nhựa túi bóng'!$D153,0)</f>
        <v>0</v>
      </c>
      <c r="K153" s="92">
        <f t="array" ref="K153">IFERROR(ROUND(INDEX(FCSTSDV!$D$2:$L$2001,MATCH('ống nhựa túi bóng'!$C153,FCSTSDV!$C$2:$C$2001,0),MATCH('ống nhựa túi bóng'!K$3,FCSTSDV!$D$1:$L$1,0)),1)/'ống nhựa túi bóng'!$D153,0)</f>
        <v>0</v>
      </c>
      <c r="L153" s="92">
        <f t="array" ref="L153">IFERROR(ROUND(INDEX(FCSTSDV!$D$2:$L$2001,MATCH('ống nhựa túi bóng'!$C153,FCSTSDV!$C$2:$C$2001,0),MATCH('ống nhựa túi bóng'!L$3,FCSTSDV!$D$1:$L$1,0)),1)/'ống nhựa túi bóng'!$D153,0)</f>
        <v>0</v>
      </c>
      <c r="M153" s="92">
        <f t="array" ref="M153">IFERROR(ROUND(INDEX(FCSTSDV!$D$2:$L$2001,MATCH('ống nhựa túi bóng'!$C153,FCSTSDV!$C$2:$C$2001,0),MATCH('ống nhựa túi bóng'!M$3,FCSTSDV!$D$1:$L$1,0)),1)/'ống nhựa túi bóng'!$D153,0)</f>
        <v>0</v>
      </c>
      <c r="N153" s="92">
        <f t="array" ref="N153">IFERROR(ROUND(INDEX(FCSTSDV!$D$2:$L$2001,MATCH('ống nhựa túi bóng'!$C153,FCSTSDV!$C$2:$C$2001,0),MATCH('ống nhựa túi bóng'!N$3,FCSTSDV!$D$1:$L$1,0)),1)/'ống nhựa túi bóng'!$D153,0)</f>
        <v>0</v>
      </c>
      <c r="O153" s="92">
        <f t="array" ref="O153">IFERROR(ROUND(INDEX(FCSTSDV!$D$2:$L$2001,MATCH('ống nhựa túi bóng'!$C153,FCSTSDV!$C$2:$C$2001,0),MATCH('ống nhựa túi bóng'!O$3,FCSTSDV!$D$1:$L$1,0)),1)/'ống nhựa túi bóng'!$D153,0)</f>
        <v>0</v>
      </c>
      <c r="P153" s="92">
        <f t="array" ref="P153">IFERROR(ROUND(INDEX(FCSTSDV!$D$2:$L$2001,MATCH('ống nhựa túi bóng'!$C153,FCSTSDV!$C$2:$C$2001,0),MATCH('ống nhựa túi bóng'!P$3,FCSTSDV!$D$1:$L$1,0)),1)/'ống nhựa túi bóng'!$D153,0)</f>
        <v>0</v>
      </c>
      <c r="Q153" s="92">
        <f t="array" ref="Q153">IFERROR(ROUND(INDEX(FCSTSDV!$D$2:$L$2001,MATCH('ống nhựa túi bóng'!$C153,FCSTSDV!$C$2:$C$2001,0),MATCH('ống nhựa túi bóng'!Q$3,FCSTSDV!$D$1:$L$1,0)),1)/'ống nhựa túi bóng'!$D153,0)</f>
        <v>0</v>
      </c>
      <c r="R153" s="92">
        <f t="array" ref="R153">IFERROR(ROUND(INDEX(FCSTSDV!$D$2:$L$2001,MATCH('ống nhựa túi bóng'!$C153,FCSTSDV!$C$2:$C$2001,0),MATCH('ống nhựa túi bóng'!R$3,FCSTSDV!$D$1:$L$1,0)),1)/'ống nhựa túi bóng'!$D153,0)</f>
        <v>0</v>
      </c>
      <c r="S153" s="92">
        <f t="array" ref="S153">IFERROR(ROUND(INDEX(FCSTSDV!$D$2:$L$2001,MATCH('ống nhựa túi bóng'!$C153,FCSTSDV!$C$2:$C$2001,0),MATCH('ống nhựa túi bóng'!S$3,FCSTSDV!$D$1:$L$1,0)),1)/'ống nhựa túi bóng'!$D153,0)</f>
        <v>0</v>
      </c>
      <c r="T153" s="92">
        <f t="shared" si="2"/>
        <v>0</v>
      </c>
    </row>
    <row r="154" spans="1:20" ht="20.100000000000001" customHeight="1">
      <c r="A154" s="818"/>
      <c r="B154" s="1072"/>
      <c r="C154" s="46" t="s">
        <v>938</v>
      </c>
      <c r="D154" s="49">
        <v>300</v>
      </c>
      <c r="E154" s="784"/>
      <c r="F154" s="784"/>
      <c r="G154" s="784"/>
      <c r="H154" s="92">
        <f t="array" ref="H154">IFERROR(ROUND(INDEX(FCSTSDV!$D$2:$L$2001,MATCH('ống nhựa túi bóng'!$C154,FCSTSDV!$C$2:$C$2001,0),MATCH('ống nhựa túi bóng'!H$3,FCSTSDV!$D$1:$L$1,0)),1)/'ống nhựa túi bóng'!$D154,0)</f>
        <v>0</v>
      </c>
      <c r="I154" s="92">
        <f t="array" ref="I154">IFERROR(ROUND(INDEX(FCSTSDV!$D$2:$L$2001,MATCH('ống nhựa túi bóng'!$C154,FCSTSDV!$C$2:$C$2001,0),MATCH('ống nhựa túi bóng'!I$3,FCSTSDV!$D$1:$L$1,0)),1)/'ống nhựa túi bóng'!$D154,0)</f>
        <v>0</v>
      </c>
      <c r="J154" s="92">
        <f t="array" ref="J154">IFERROR(ROUND(INDEX(FCSTSDV!$D$2:$L$2001,MATCH('ống nhựa túi bóng'!$C154,FCSTSDV!$C$2:$C$2001,0),MATCH('ống nhựa túi bóng'!J$3,FCSTSDV!$D$1:$L$1,0)),1)/'ống nhựa túi bóng'!$D154,0)</f>
        <v>0</v>
      </c>
      <c r="K154" s="92">
        <f t="array" ref="K154">IFERROR(ROUND(INDEX(FCSTSDV!$D$2:$L$2001,MATCH('ống nhựa túi bóng'!$C154,FCSTSDV!$C$2:$C$2001,0),MATCH('ống nhựa túi bóng'!K$3,FCSTSDV!$D$1:$L$1,0)),1)/'ống nhựa túi bóng'!$D154,0)</f>
        <v>0</v>
      </c>
      <c r="L154" s="92">
        <f t="array" ref="L154">IFERROR(ROUND(INDEX(FCSTSDV!$D$2:$L$2001,MATCH('ống nhựa túi bóng'!$C154,FCSTSDV!$C$2:$C$2001,0),MATCH('ống nhựa túi bóng'!L$3,FCSTSDV!$D$1:$L$1,0)),1)/'ống nhựa túi bóng'!$D154,0)</f>
        <v>0</v>
      </c>
      <c r="M154" s="92">
        <f t="array" ref="M154">IFERROR(ROUND(INDEX(FCSTSDV!$D$2:$L$2001,MATCH('ống nhựa túi bóng'!$C154,FCSTSDV!$C$2:$C$2001,0),MATCH('ống nhựa túi bóng'!M$3,FCSTSDV!$D$1:$L$1,0)),1)/'ống nhựa túi bóng'!$D154,0)</f>
        <v>0</v>
      </c>
      <c r="N154" s="92">
        <f t="array" ref="N154">IFERROR(ROUND(INDEX(FCSTSDV!$D$2:$L$2001,MATCH('ống nhựa túi bóng'!$C154,FCSTSDV!$C$2:$C$2001,0),MATCH('ống nhựa túi bóng'!N$3,FCSTSDV!$D$1:$L$1,0)),1)/'ống nhựa túi bóng'!$D154,0)</f>
        <v>0</v>
      </c>
      <c r="O154" s="92">
        <f t="array" ref="O154">IFERROR(ROUND(INDEX(FCSTSDV!$D$2:$L$2001,MATCH('ống nhựa túi bóng'!$C154,FCSTSDV!$C$2:$C$2001,0),MATCH('ống nhựa túi bóng'!O$3,FCSTSDV!$D$1:$L$1,0)),1)/'ống nhựa túi bóng'!$D154,0)</f>
        <v>0</v>
      </c>
      <c r="P154" s="92">
        <f t="array" ref="P154">IFERROR(ROUND(INDEX(FCSTSDV!$D$2:$L$2001,MATCH('ống nhựa túi bóng'!$C154,FCSTSDV!$C$2:$C$2001,0),MATCH('ống nhựa túi bóng'!P$3,FCSTSDV!$D$1:$L$1,0)),1)/'ống nhựa túi bóng'!$D154,0)</f>
        <v>0</v>
      </c>
      <c r="Q154" s="92">
        <f t="array" ref="Q154">IFERROR(ROUND(INDEX(FCSTSDV!$D$2:$L$2001,MATCH('ống nhựa túi bóng'!$C154,FCSTSDV!$C$2:$C$2001,0),MATCH('ống nhựa túi bóng'!Q$3,FCSTSDV!$D$1:$L$1,0)),1)/'ống nhựa túi bóng'!$D154,0)</f>
        <v>0</v>
      </c>
      <c r="R154" s="92">
        <f t="array" ref="R154">IFERROR(ROUND(INDEX(FCSTSDV!$D$2:$L$2001,MATCH('ống nhựa túi bóng'!$C154,FCSTSDV!$C$2:$C$2001,0),MATCH('ống nhựa túi bóng'!R$3,FCSTSDV!$D$1:$L$1,0)),1)/'ống nhựa túi bóng'!$D154,0)</f>
        <v>0</v>
      </c>
      <c r="S154" s="92">
        <f t="array" ref="S154">IFERROR(ROUND(INDEX(FCSTSDV!$D$2:$L$2001,MATCH('ống nhựa túi bóng'!$C154,FCSTSDV!$C$2:$C$2001,0),MATCH('ống nhựa túi bóng'!S$3,FCSTSDV!$D$1:$L$1,0)),1)/'ống nhựa túi bóng'!$D154,0)</f>
        <v>0</v>
      </c>
      <c r="T154" s="92">
        <f t="shared" si="2"/>
        <v>0</v>
      </c>
    </row>
    <row r="155" spans="1:20" ht="20.100000000000001" customHeight="1">
      <c r="A155" s="818"/>
      <c r="B155" s="1072"/>
      <c r="C155" s="46" t="s">
        <v>1250</v>
      </c>
      <c r="D155" s="49">
        <v>100</v>
      </c>
      <c r="E155" s="784"/>
      <c r="F155" s="784"/>
      <c r="G155" s="784"/>
      <c r="H155" s="92">
        <f t="array" ref="H155">IFERROR(ROUND(INDEX(FCSTSDV!$D$2:$L$2001,MATCH('ống nhựa túi bóng'!$C155,FCSTSDV!$C$2:$C$2001,0),MATCH('ống nhựa túi bóng'!H$3,FCSTSDV!$D$1:$L$1,0)),1)/'ống nhựa túi bóng'!$D155,0)</f>
        <v>0</v>
      </c>
      <c r="I155" s="92">
        <f t="array" ref="I155">IFERROR(ROUND(INDEX(FCSTSDV!$D$2:$L$2001,MATCH('ống nhựa túi bóng'!$C155,FCSTSDV!$C$2:$C$2001,0),MATCH('ống nhựa túi bóng'!I$3,FCSTSDV!$D$1:$L$1,0)),1)/'ống nhựa túi bóng'!$D155,0)</f>
        <v>0</v>
      </c>
      <c r="J155" s="92">
        <f t="array" ref="J155">IFERROR(ROUND(INDEX(FCSTSDV!$D$2:$L$2001,MATCH('ống nhựa túi bóng'!$C155,FCSTSDV!$C$2:$C$2001,0),MATCH('ống nhựa túi bóng'!J$3,FCSTSDV!$D$1:$L$1,0)),1)/'ống nhựa túi bóng'!$D155,0)</f>
        <v>0</v>
      </c>
      <c r="K155" s="92">
        <f t="array" ref="K155">IFERROR(ROUND(INDEX(FCSTSDV!$D$2:$L$2001,MATCH('ống nhựa túi bóng'!$C155,FCSTSDV!$C$2:$C$2001,0),MATCH('ống nhựa túi bóng'!K$3,FCSTSDV!$D$1:$L$1,0)),1)/'ống nhựa túi bóng'!$D155,0)</f>
        <v>0</v>
      </c>
      <c r="L155" s="92">
        <f t="array" ref="L155">IFERROR(ROUND(INDEX(FCSTSDV!$D$2:$L$2001,MATCH('ống nhựa túi bóng'!$C155,FCSTSDV!$C$2:$C$2001,0),MATCH('ống nhựa túi bóng'!L$3,FCSTSDV!$D$1:$L$1,0)),1)/'ống nhựa túi bóng'!$D155,0)</f>
        <v>0</v>
      </c>
      <c r="M155" s="92">
        <f t="array" ref="M155">IFERROR(ROUND(INDEX(FCSTSDV!$D$2:$L$2001,MATCH('ống nhựa túi bóng'!$C155,FCSTSDV!$C$2:$C$2001,0),MATCH('ống nhựa túi bóng'!M$3,FCSTSDV!$D$1:$L$1,0)),1)/'ống nhựa túi bóng'!$D155,0)</f>
        <v>0</v>
      </c>
      <c r="N155" s="92">
        <f t="array" ref="N155">IFERROR(ROUND(INDEX(FCSTSDV!$D$2:$L$2001,MATCH('ống nhựa túi bóng'!$C155,FCSTSDV!$C$2:$C$2001,0),MATCH('ống nhựa túi bóng'!N$3,FCSTSDV!$D$1:$L$1,0)),1)/'ống nhựa túi bóng'!$D155,0)</f>
        <v>0</v>
      </c>
      <c r="O155" s="92">
        <f t="array" ref="O155">IFERROR(ROUND(INDEX(FCSTSDV!$D$2:$L$2001,MATCH('ống nhựa túi bóng'!$C155,FCSTSDV!$C$2:$C$2001,0),MATCH('ống nhựa túi bóng'!O$3,FCSTSDV!$D$1:$L$1,0)),1)/'ống nhựa túi bóng'!$D155,0)</f>
        <v>0</v>
      </c>
      <c r="P155" s="92">
        <f t="array" ref="P155">IFERROR(ROUND(INDEX(FCSTSDV!$D$2:$L$2001,MATCH('ống nhựa túi bóng'!$C155,FCSTSDV!$C$2:$C$2001,0),MATCH('ống nhựa túi bóng'!P$3,FCSTSDV!$D$1:$L$1,0)),1)/'ống nhựa túi bóng'!$D155,0)</f>
        <v>0</v>
      </c>
      <c r="Q155" s="92">
        <f t="array" ref="Q155">IFERROR(ROUND(INDEX(FCSTSDV!$D$2:$L$2001,MATCH('ống nhựa túi bóng'!$C155,FCSTSDV!$C$2:$C$2001,0),MATCH('ống nhựa túi bóng'!Q$3,FCSTSDV!$D$1:$L$1,0)),1)/'ống nhựa túi bóng'!$D155,0)</f>
        <v>0</v>
      </c>
      <c r="R155" s="92">
        <f t="array" ref="R155">IFERROR(ROUND(INDEX(FCSTSDV!$D$2:$L$2001,MATCH('ống nhựa túi bóng'!$C155,FCSTSDV!$C$2:$C$2001,0),MATCH('ống nhựa túi bóng'!R$3,FCSTSDV!$D$1:$L$1,0)),1)/'ống nhựa túi bóng'!$D155,0)</f>
        <v>0</v>
      </c>
      <c r="S155" s="92">
        <f t="array" ref="S155">IFERROR(ROUND(INDEX(FCSTSDV!$D$2:$L$2001,MATCH('ống nhựa túi bóng'!$C155,FCSTSDV!$C$2:$C$2001,0),MATCH('ống nhựa túi bóng'!S$3,FCSTSDV!$D$1:$L$1,0)),1)/'ống nhựa túi bóng'!$D155,0)</f>
        <v>0</v>
      </c>
      <c r="T155" s="92">
        <f t="shared" si="2"/>
        <v>0</v>
      </c>
    </row>
    <row r="156" spans="1:20" ht="20.100000000000001" hidden="1" customHeight="1">
      <c r="A156" s="818"/>
      <c r="B156" s="1072"/>
      <c r="C156" s="46" t="s">
        <v>48</v>
      </c>
      <c r="D156" s="49">
        <v>150</v>
      </c>
      <c r="E156" s="784"/>
      <c r="F156" s="784"/>
      <c r="G156" s="784"/>
      <c r="H156" s="92">
        <f t="array" ref="H156">IFERROR(ROUND(INDEX(FCSTSDV!$D$2:$L$2001,MATCH('ống nhựa túi bóng'!$C156,FCSTSDV!$C$2:$C$2001,0),MATCH('ống nhựa túi bóng'!H$3,FCSTSDV!$D$1:$L$1,0)),1)/'ống nhựa túi bóng'!$D156,0)</f>
        <v>0</v>
      </c>
      <c r="I156" s="92">
        <f t="array" ref="I156">IFERROR(ROUND(INDEX(FCSTSDV!$D$2:$L$2001,MATCH('ống nhựa túi bóng'!$C156,FCSTSDV!$C$2:$C$2001,0),MATCH('ống nhựa túi bóng'!I$3,FCSTSDV!$D$1:$L$1,0)),1)/'ống nhựa túi bóng'!$D156,0)</f>
        <v>0</v>
      </c>
      <c r="J156" s="92">
        <f t="array" ref="J156">IFERROR(ROUND(INDEX(FCSTSDV!$D$2:$L$2001,MATCH('ống nhựa túi bóng'!$C156,FCSTSDV!$C$2:$C$2001,0),MATCH('ống nhựa túi bóng'!J$3,FCSTSDV!$D$1:$L$1,0)),1)/'ống nhựa túi bóng'!$D156,0)</f>
        <v>260</v>
      </c>
      <c r="K156" s="92">
        <f t="array" ref="K156">IFERROR(ROUND(INDEX(FCSTSDV!$D$2:$L$2001,MATCH('ống nhựa túi bóng'!$C156,FCSTSDV!$C$2:$C$2001,0),MATCH('ống nhựa túi bóng'!K$3,FCSTSDV!$D$1:$L$1,0)),1)/'ống nhựa túi bóng'!$D156,0)</f>
        <v>0</v>
      </c>
      <c r="L156" s="92">
        <f t="array" ref="L156">IFERROR(ROUND(INDEX(FCSTSDV!$D$2:$L$2001,MATCH('ống nhựa túi bóng'!$C156,FCSTSDV!$C$2:$C$2001,0),MATCH('ống nhựa túi bóng'!L$3,FCSTSDV!$D$1:$L$1,0)),1)/'ống nhựa túi bóng'!$D156,0)</f>
        <v>0</v>
      </c>
      <c r="M156" s="92">
        <f t="array" ref="M156">IFERROR(ROUND(INDEX(FCSTSDV!$D$2:$L$2001,MATCH('ống nhựa túi bóng'!$C156,FCSTSDV!$C$2:$C$2001,0),MATCH('ống nhựa túi bóng'!M$3,FCSTSDV!$D$1:$L$1,0)),1)/'ống nhựa túi bóng'!$D156,0)</f>
        <v>0</v>
      </c>
      <c r="N156" s="92">
        <f t="array" ref="N156">IFERROR(ROUND(INDEX(FCSTSDV!$D$2:$L$2001,MATCH('ống nhựa túi bóng'!$C156,FCSTSDV!$C$2:$C$2001,0),MATCH('ống nhựa túi bóng'!N$3,FCSTSDV!$D$1:$L$1,0)),1)/'ống nhựa túi bóng'!$D156,0)</f>
        <v>260</v>
      </c>
      <c r="O156" s="92">
        <f t="array" ref="O156">IFERROR(ROUND(INDEX(FCSTSDV!$D$2:$L$2001,MATCH('ống nhựa túi bóng'!$C156,FCSTSDV!$C$2:$C$2001,0),MATCH('ống nhựa túi bóng'!O$3,FCSTSDV!$D$1:$L$1,0)),1)/'ống nhựa túi bóng'!$D156,0)</f>
        <v>280</v>
      </c>
      <c r="P156" s="92">
        <f t="array" ref="P156">IFERROR(ROUND(INDEX(FCSTSDV!$D$2:$L$2001,MATCH('ống nhựa túi bóng'!$C156,FCSTSDV!$C$2:$C$2001,0),MATCH('ống nhựa túi bóng'!P$3,FCSTSDV!$D$1:$L$1,0)),1)/'ống nhựa túi bóng'!$D156,0)</f>
        <v>346.66666666666669</v>
      </c>
      <c r="Q156" s="92">
        <f t="array" ref="Q156">IFERROR(ROUND(INDEX(FCSTSDV!$D$2:$L$2001,MATCH('ống nhựa túi bóng'!$C156,FCSTSDV!$C$2:$C$2001,0),MATCH('ống nhựa túi bóng'!Q$3,FCSTSDV!$D$1:$L$1,0)),1)/'ống nhựa túi bóng'!$D156,0)</f>
        <v>0</v>
      </c>
      <c r="R156" s="92">
        <f t="array" ref="R156">IFERROR(ROUND(INDEX(FCSTSDV!$D$2:$L$2001,MATCH('ống nhựa túi bóng'!$C156,FCSTSDV!$C$2:$C$2001,0),MATCH('ống nhựa túi bóng'!R$3,FCSTSDV!$D$1:$L$1,0)),1)/'ống nhựa túi bóng'!$D156,0)</f>
        <v>0</v>
      </c>
      <c r="S156" s="92">
        <f t="array" ref="S156">IFERROR(ROUND(INDEX(FCSTSDV!$D$2:$L$2001,MATCH('ống nhựa túi bóng'!$C156,FCSTSDV!$C$2:$C$2001,0),MATCH('ống nhựa túi bóng'!S$3,FCSTSDV!$D$1:$L$1,0)),1)/'ống nhựa túi bóng'!$D156,0)</f>
        <v>0</v>
      </c>
      <c r="T156" s="92">
        <f t="shared" si="2"/>
        <v>1146.6666666666667</v>
      </c>
    </row>
    <row r="157" spans="1:20" ht="20.100000000000001" customHeight="1">
      <c r="A157" s="818"/>
      <c r="B157" s="1072"/>
      <c r="C157" s="432" t="s">
        <v>1039</v>
      </c>
      <c r="D157" s="49">
        <v>100</v>
      </c>
      <c r="E157" s="784"/>
      <c r="F157" s="784"/>
      <c r="G157" s="784"/>
      <c r="H157" s="92">
        <f t="array" ref="H157">IFERROR(ROUND(INDEX(FCSTSDV!$D$2:$L$2001,MATCH('ống nhựa túi bóng'!$C157,FCSTSDV!$C$2:$C$2001,0),MATCH('ống nhựa túi bóng'!H$3,FCSTSDV!$D$1:$L$1,0)),1)/'ống nhựa túi bóng'!$D157,0)</f>
        <v>0</v>
      </c>
      <c r="I157" s="92">
        <f t="array" ref="I157">IFERROR(ROUND(INDEX(FCSTSDV!$D$2:$L$2001,MATCH('ống nhựa túi bóng'!$C157,FCSTSDV!$C$2:$C$2001,0),MATCH('ống nhựa túi bóng'!I$3,FCSTSDV!$D$1:$L$1,0)),1)/'ống nhựa túi bóng'!$D157,0)</f>
        <v>0</v>
      </c>
      <c r="J157" s="92">
        <f t="array" ref="J157">IFERROR(ROUND(INDEX(FCSTSDV!$D$2:$L$2001,MATCH('ống nhựa túi bóng'!$C157,FCSTSDV!$C$2:$C$2001,0),MATCH('ống nhựa túi bóng'!J$3,FCSTSDV!$D$1:$L$1,0)),1)/'ống nhựa túi bóng'!$D157,0)</f>
        <v>0</v>
      </c>
      <c r="K157" s="92">
        <f t="array" ref="K157">IFERROR(ROUND(INDEX(FCSTSDV!$D$2:$L$2001,MATCH('ống nhựa túi bóng'!$C157,FCSTSDV!$C$2:$C$2001,0),MATCH('ống nhựa túi bóng'!K$3,FCSTSDV!$D$1:$L$1,0)),1)/'ống nhựa túi bóng'!$D157,0)</f>
        <v>0</v>
      </c>
      <c r="L157" s="92">
        <f t="array" ref="L157">IFERROR(ROUND(INDEX(FCSTSDV!$D$2:$L$2001,MATCH('ống nhựa túi bóng'!$C157,FCSTSDV!$C$2:$C$2001,0),MATCH('ống nhựa túi bóng'!L$3,FCSTSDV!$D$1:$L$1,0)),1)/'ống nhựa túi bóng'!$D157,0)</f>
        <v>0</v>
      </c>
      <c r="M157" s="92">
        <f t="array" ref="M157">IFERROR(ROUND(INDEX(FCSTSDV!$D$2:$L$2001,MATCH('ống nhựa túi bóng'!$C157,FCSTSDV!$C$2:$C$2001,0),MATCH('ống nhựa túi bóng'!M$3,FCSTSDV!$D$1:$L$1,0)),1)/'ống nhựa túi bóng'!$D157,0)</f>
        <v>0</v>
      </c>
      <c r="N157" s="92">
        <f t="array" ref="N157">IFERROR(ROUND(INDEX(FCSTSDV!$D$2:$L$2001,MATCH('ống nhựa túi bóng'!$C157,FCSTSDV!$C$2:$C$2001,0),MATCH('ống nhựa túi bóng'!N$3,FCSTSDV!$D$1:$L$1,0)),1)/'ống nhựa túi bóng'!$D157,0)</f>
        <v>0</v>
      </c>
      <c r="O157" s="92">
        <f t="array" ref="O157">IFERROR(ROUND(INDEX(FCSTSDV!$D$2:$L$2001,MATCH('ống nhựa túi bóng'!$C157,FCSTSDV!$C$2:$C$2001,0),MATCH('ống nhựa túi bóng'!O$3,FCSTSDV!$D$1:$L$1,0)),1)/'ống nhựa túi bóng'!$D157,0)</f>
        <v>0</v>
      </c>
      <c r="P157" s="92">
        <f t="array" ref="P157">IFERROR(ROUND(INDEX(FCSTSDV!$D$2:$L$2001,MATCH('ống nhựa túi bóng'!$C157,FCSTSDV!$C$2:$C$2001,0),MATCH('ống nhựa túi bóng'!P$3,FCSTSDV!$D$1:$L$1,0)),1)/'ống nhựa túi bóng'!$D157,0)</f>
        <v>0</v>
      </c>
      <c r="Q157" s="92">
        <f t="array" ref="Q157">IFERROR(ROUND(INDEX(FCSTSDV!$D$2:$L$2001,MATCH('ống nhựa túi bóng'!$C157,FCSTSDV!$C$2:$C$2001,0),MATCH('ống nhựa túi bóng'!Q$3,FCSTSDV!$D$1:$L$1,0)),1)/'ống nhựa túi bóng'!$D157,0)</f>
        <v>0</v>
      </c>
      <c r="R157" s="92">
        <f t="array" ref="R157">IFERROR(ROUND(INDEX(FCSTSDV!$D$2:$L$2001,MATCH('ống nhựa túi bóng'!$C157,FCSTSDV!$C$2:$C$2001,0),MATCH('ống nhựa túi bóng'!R$3,FCSTSDV!$D$1:$L$1,0)),1)/'ống nhựa túi bóng'!$D157,0)</f>
        <v>0</v>
      </c>
      <c r="S157" s="92">
        <f t="array" ref="S157">IFERROR(ROUND(INDEX(FCSTSDV!$D$2:$L$2001,MATCH('ống nhựa túi bóng'!$C157,FCSTSDV!$C$2:$C$2001,0),MATCH('ống nhựa túi bóng'!S$3,FCSTSDV!$D$1:$L$1,0)),1)/'ống nhựa túi bóng'!$D157,0)</f>
        <v>0</v>
      </c>
      <c r="T157" s="92">
        <f t="shared" si="2"/>
        <v>0</v>
      </c>
    </row>
    <row r="158" spans="1:20" ht="20.100000000000001" customHeight="1">
      <c r="A158" s="818"/>
      <c r="B158" s="1072"/>
      <c r="C158" s="432" t="s">
        <v>1043</v>
      </c>
      <c r="D158" s="49">
        <v>100</v>
      </c>
      <c r="E158" s="784"/>
      <c r="F158" s="784"/>
      <c r="G158" s="784"/>
      <c r="H158" s="92">
        <f t="array" ref="H158">IFERROR(ROUND(INDEX(FCSTSDV!$D$2:$L$2001,MATCH('ống nhựa túi bóng'!$C158,FCSTSDV!$C$2:$C$2001,0),MATCH('ống nhựa túi bóng'!H$3,FCSTSDV!$D$1:$L$1,0)),1)/'ống nhựa túi bóng'!$D158,0)</f>
        <v>0</v>
      </c>
      <c r="I158" s="92">
        <f t="array" ref="I158">IFERROR(ROUND(INDEX(FCSTSDV!$D$2:$L$2001,MATCH('ống nhựa túi bóng'!$C158,FCSTSDV!$C$2:$C$2001,0),MATCH('ống nhựa túi bóng'!I$3,FCSTSDV!$D$1:$L$1,0)),1)/'ống nhựa túi bóng'!$D158,0)</f>
        <v>0</v>
      </c>
      <c r="J158" s="92">
        <f t="array" ref="J158">IFERROR(ROUND(INDEX(FCSTSDV!$D$2:$L$2001,MATCH('ống nhựa túi bóng'!$C158,FCSTSDV!$C$2:$C$2001,0),MATCH('ống nhựa túi bóng'!J$3,FCSTSDV!$D$1:$L$1,0)),1)/'ống nhựa túi bóng'!$D158,0)</f>
        <v>0</v>
      </c>
      <c r="K158" s="92">
        <f t="array" ref="K158">IFERROR(ROUND(INDEX(FCSTSDV!$D$2:$L$2001,MATCH('ống nhựa túi bóng'!$C158,FCSTSDV!$C$2:$C$2001,0),MATCH('ống nhựa túi bóng'!K$3,FCSTSDV!$D$1:$L$1,0)),1)/'ống nhựa túi bóng'!$D158,0)</f>
        <v>0</v>
      </c>
      <c r="L158" s="92">
        <f t="array" ref="L158">IFERROR(ROUND(INDEX(FCSTSDV!$D$2:$L$2001,MATCH('ống nhựa túi bóng'!$C158,FCSTSDV!$C$2:$C$2001,0),MATCH('ống nhựa túi bóng'!L$3,FCSTSDV!$D$1:$L$1,0)),1)/'ống nhựa túi bóng'!$D158,0)</f>
        <v>0</v>
      </c>
      <c r="M158" s="92">
        <f t="array" ref="M158">IFERROR(ROUND(INDEX(FCSTSDV!$D$2:$L$2001,MATCH('ống nhựa túi bóng'!$C158,FCSTSDV!$C$2:$C$2001,0),MATCH('ống nhựa túi bóng'!M$3,FCSTSDV!$D$1:$L$1,0)),1)/'ống nhựa túi bóng'!$D158,0)</f>
        <v>0</v>
      </c>
      <c r="N158" s="92">
        <f t="array" ref="N158">IFERROR(ROUND(INDEX(FCSTSDV!$D$2:$L$2001,MATCH('ống nhựa túi bóng'!$C158,FCSTSDV!$C$2:$C$2001,0),MATCH('ống nhựa túi bóng'!N$3,FCSTSDV!$D$1:$L$1,0)),1)/'ống nhựa túi bóng'!$D158,0)</f>
        <v>0</v>
      </c>
      <c r="O158" s="92">
        <f t="array" ref="O158">IFERROR(ROUND(INDEX(FCSTSDV!$D$2:$L$2001,MATCH('ống nhựa túi bóng'!$C158,FCSTSDV!$C$2:$C$2001,0),MATCH('ống nhựa túi bóng'!O$3,FCSTSDV!$D$1:$L$1,0)),1)/'ống nhựa túi bóng'!$D158,0)</f>
        <v>0</v>
      </c>
      <c r="P158" s="92">
        <f t="array" ref="P158">IFERROR(ROUND(INDEX(FCSTSDV!$D$2:$L$2001,MATCH('ống nhựa túi bóng'!$C158,FCSTSDV!$C$2:$C$2001,0),MATCH('ống nhựa túi bóng'!P$3,FCSTSDV!$D$1:$L$1,0)),1)/'ống nhựa túi bóng'!$D158,0)</f>
        <v>0</v>
      </c>
      <c r="Q158" s="92">
        <f t="array" ref="Q158">IFERROR(ROUND(INDEX(FCSTSDV!$D$2:$L$2001,MATCH('ống nhựa túi bóng'!$C158,FCSTSDV!$C$2:$C$2001,0),MATCH('ống nhựa túi bóng'!Q$3,FCSTSDV!$D$1:$L$1,0)),1)/'ống nhựa túi bóng'!$D158,0)</f>
        <v>0</v>
      </c>
      <c r="R158" s="92">
        <f t="array" ref="R158">IFERROR(ROUND(INDEX(FCSTSDV!$D$2:$L$2001,MATCH('ống nhựa túi bóng'!$C158,FCSTSDV!$C$2:$C$2001,0),MATCH('ống nhựa túi bóng'!R$3,FCSTSDV!$D$1:$L$1,0)),1)/'ống nhựa túi bóng'!$D158,0)</f>
        <v>0</v>
      </c>
      <c r="S158" s="92">
        <f t="array" ref="S158">IFERROR(ROUND(INDEX(FCSTSDV!$D$2:$L$2001,MATCH('ống nhựa túi bóng'!$C158,FCSTSDV!$C$2:$C$2001,0),MATCH('ống nhựa túi bóng'!S$3,FCSTSDV!$D$1:$L$1,0)),1)/'ống nhựa túi bóng'!$D158,0)</f>
        <v>0</v>
      </c>
      <c r="T158" s="92">
        <f t="shared" si="2"/>
        <v>0</v>
      </c>
    </row>
    <row r="159" spans="1:20" ht="20.100000000000001" customHeight="1">
      <c r="A159" s="818"/>
      <c r="B159" s="1072"/>
      <c r="C159" s="432" t="s">
        <v>1047</v>
      </c>
      <c r="D159" s="49">
        <v>100</v>
      </c>
      <c r="E159" s="784"/>
      <c r="F159" s="784"/>
      <c r="G159" s="784"/>
      <c r="H159" s="92">
        <f t="array" ref="H159">IFERROR(ROUND(INDEX(FCSTSDV!$D$2:$L$2001,MATCH('ống nhựa túi bóng'!$C159,FCSTSDV!$C$2:$C$2001,0),MATCH('ống nhựa túi bóng'!H$3,FCSTSDV!$D$1:$L$1,0)),1)/'ống nhựa túi bóng'!$D159,0)</f>
        <v>0</v>
      </c>
      <c r="I159" s="92">
        <f t="array" ref="I159">IFERROR(ROUND(INDEX(FCSTSDV!$D$2:$L$2001,MATCH('ống nhựa túi bóng'!$C159,FCSTSDV!$C$2:$C$2001,0),MATCH('ống nhựa túi bóng'!I$3,FCSTSDV!$D$1:$L$1,0)),1)/'ống nhựa túi bóng'!$D159,0)</f>
        <v>0</v>
      </c>
      <c r="J159" s="92">
        <f t="array" ref="J159">IFERROR(ROUND(INDEX(FCSTSDV!$D$2:$L$2001,MATCH('ống nhựa túi bóng'!$C159,FCSTSDV!$C$2:$C$2001,0),MATCH('ống nhựa túi bóng'!J$3,FCSTSDV!$D$1:$L$1,0)),1)/'ống nhựa túi bóng'!$D159,0)</f>
        <v>0</v>
      </c>
      <c r="K159" s="92">
        <f t="array" ref="K159">IFERROR(ROUND(INDEX(FCSTSDV!$D$2:$L$2001,MATCH('ống nhựa túi bóng'!$C159,FCSTSDV!$C$2:$C$2001,0),MATCH('ống nhựa túi bóng'!K$3,FCSTSDV!$D$1:$L$1,0)),1)/'ống nhựa túi bóng'!$D159,0)</f>
        <v>0</v>
      </c>
      <c r="L159" s="92">
        <f t="array" ref="L159">IFERROR(ROUND(INDEX(FCSTSDV!$D$2:$L$2001,MATCH('ống nhựa túi bóng'!$C159,FCSTSDV!$C$2:$C$2001,0),MATCH('ống nhựa túi bóng'!L$3,FCSTSDV!$D$1:$L$1,0)),1)/'ống nhựa túi bóng'!$D159,0)</f>
        <v>0</v>
      </c>
      <c r="M159" s="92">
        <f t="array" ref="M159">IFERROR(ROUND(INDEX(FCSTSDV!$D$2:$L$2001,MATCH('ống nhựa túi bóng'!$C159,FCSTSDV!$C$2:$C$2001,0),MATCH('ống nhựa túi bóng'!M$3,FCSTSDV!$D$1:$L$1,0)),1)/'ống nhựa túi bóng'!$D159,0)</f>
        <v>0</v>
      </c>
      <c r="N159" s="92">
        <f t="array" ref="N159">IFERROR(ROUND(INDEX(FCSTSDV!$D$2:$L$2001,MATCH('ống nhựa túi bóng'!$C159,FCSTSDV!$C$2:$C$2001,0),MATCH('ống nhựa túi bóng'!N$3,FCSTSDV!$D$1:$L$1,0)),1)/'ống nhựa túi bóng'!$D159,0)</f>
        <v>0</v>
      </c>
      <c r="O159" s="92">
        <f t="array" ref="O159">IFERROR(ROUND(INDEX(FCSTSDV!$D$2:$L$2001,MATCH('ống nhựa túi bóng'!$C159,FCSTSDV!$C$2:$C$2001,0),MATCH('ống nhựa túi bóng'!O$3,FCSTSDV!$D$1:$L$1,0)),1)/'ống nhựa túi bóng'!$D159,0)</f>
        <v>0</v>
      </c>
      <c r="P159" s="92">
        <f t="array" ref="P159">IFERROR(ROUND(INDEX(FCSTSDV!$D$2:$L$2001,MATCH('ống nhựa túi bóng'!$C159,FCSTSDV!$C$2:$C$2001,0),MATCH('ống nhựa túi bóng'!P$3,FCSTSDV!$D$1:$L$1,0)),1)/'ống nhựa túi bóng'!$D159,0)</f>
        <v>0</v>
      </c>
      <c r="Q159" s="92">
        <f t="array" ref="Q159">IFERROR(ROUND(INDEX(FCSTSDV!$D$2:$L$2001,MATCH('ống nhựa túi bóng'!$C159,FCSTSDV!$C$2:$C$2001,0),MATCH('ống nhựa túi bóng'!Q$3,FCSTSDV!$D$1:$L$1,0)),1)/'ống nhựa túi bóng'!$D159,0)</f>
        <v>0</v>
      </c>
      <c r="R159" s="92">
        <f t="array" ref="R159">IFERROR(ROUND(INDEX(FCSTSDV!$D$2:$L$2001,MATCH('ống nhựa túi bóng'!$C159,FCSTSDV!$C$2:$C$2001,0),MATCH('ống nhựa túi bóng'!R$3,FCSTSDV!$D$1:$L$1,0)),1)/'ống nhựa túi bóng'!$D159,0)</f>
        <v>0</v>
      </c>
      <c r="S159" s="92">
        <f t="array" ref="S159">IFERROR(ROUND(INDEX(FCSTSDV!$D$2:$L$2001,MATCH('ống nhựa túi bóng'!$C159,FCSTSDV!$C$2:$C$2001,0),MATCH('ống nhựa túi bóng'!S$3,FCSTSDV!$D$1:$L$1,0)),1)/'ống nhựa túi bóng'!$D159,0)</f>
        <v>0</v>
      </c>
      <c r="T159" s="92">
        <f t="shared" si="2"/>
        <v>0</v>
      </c>
    </row>
    <row r="160" spans="1:20" ht="20.100000000000001" customHeight="1">
      <c r="A160" s="818"/>
      <c r="B160" s="1072"/>
      <c r="C160" s="432" t="s">
        <v>1049</v>
      </c>
      <c r="D160" s="49">
        <v>100</v>
      </c>
      <c r="E160" s="784"/>
      <c r="F160" s="784"/>
      <c r="G160" s="784"/>
      <c r="H160" s="92">
        <f t="array" ref="H160">IFERROR(ROUND(INDEX(FCSTSDV!$D$2:$L$2001,MATCH('ống nhựa túi bóng'!$C160,FCSTSDV!$C$2:$C$2001,0),MATCH('ống nhựa túi bóng'!H$3,FCSTSDV!$D$1:$L$1,0)),1)/'ống nhựa túi bóng'!$D160,0)</f>
        <v>0</v>
      </c>
      <c r="I160" s="92">
        <f t="array" ref="I160">IFERROR(ROUND(INDEX(FCSTSDV!$D$2:$L$2001,MATCH('ống nhựa túi bóng'!$C160,FCSTSDV!$C$2:$C$2001,0),MATCH('ống nhựa túi bóng'!I$3,FCSTSDV!$D$1:$L$1,0)),1)/'ống nhựa túi bóng'!$D160,0)</f>
        <v>0</v>
      </c>
      <c r="J160" s="92">
        <f t="array" ref="J160">IFERROR(ROUND(INDEX(FCSTSDV!$D$2:$L$2001,MATCH('ống nhựa túi bóng'!$C160,FCSTSDV!$C$2:$C$2001,0),MATCH('ống nhựa túi bóng'!J$3,FCSTSDV!$D$1:$L$1,0)),1)/'ống nhựa túi bóng'!$D160,0)</f>
        <v>0</v>
      </c>
      <c r="K160" s="92">
        <f t="array" ref="K160">IFERROR(ROUND(INDEX(FCSTSDV!$D$2:$L$2001,MATCH('ống nhựa túi bóng'!$C160,FCSTSDV!$C$2:$C$2001,0),MATCH('ống nhựa túi bóng'!K$3,FCSTSDV!$D$1:$L$1,0)),1)/'ống nhựa túi bóng'!$D160,0)</f>
        <v>0</v>
      </c>
      <c r="L160" s="92">
        <f t="array" ref="L160">IFERROR(ROUND(INDEX(FCSTSDV!$D$2:$L$2001,MATCH('ống nhựa túi bóng'!$C160,FCSTSDV!$C$2:$C$2001,0),MATCH('ống nhựa túi bóng'!L$3,FCSTSDV!$D$1:$L$1,0)),1)/'ống nhựa túi bóng'!$D160,0)</f>
        <v>0</v>
      </c>
      <c r="M160" s="92">
        <f t="array" ref="M160">IFERROR(ROUND(INDEX(FCSTSDV!$D$2:$L$2001,MATCH('ống nhựa túi bóng'!$C160,FCSTSDV!$C$2:$C$2001,0),MATCH('ống nhựa túi bóng'!M$3,FCSTSDV!$D$1:$L$1,0)),1)/'ống nhựa túi bóng'!$D160,0)</f>
        <v>0</v>
      </c>
      <c r="N160" s="92">
        <f t="array" ref="N160">IFERROR(ROUND(INDEX(FCSTSDV!$D$2:$L$2001,MATCH('ống nhựa túi bóng'!$C160,FCSTSDV!$C$2:$C$2001,0),MATCH('ống nhựa túi bóng'!N$3,FCSTSDV!$D$1:$L$1,0)),1)/'ống nhựa túi bóng'!$D160,0)</f>
        <v>0</v>
      </c>
      <c r="O160" s="92">
        <f t="array" ref="O160">IFERROR(ROUND(INDEX(FCSTSDV!$D$2:$L$2001,MATCH('ống nhựa túi bóng'!$C160,FCSTSDV!$C$2:$C$2001,0),MATCH('ống nhựa túi bóng'!O$3,FCSTSDV!$D$1:$L$1,0)),1)/'ống nhựa túi bóng'!$D160,0)</f>
        <v>0</v>
      </c>
      <c r="P160" s="92">
        <f t="array" ref="P160">IFERROR(ROUND(INDEX(FCSTSDV!$D$2:$L$2001,MATCH('ống nhựa túi bóng'!$C160,FCSTSDV!$C$2:$C$2001,0),MATCH('ống nhựa túi bóng'!P$3,FCSTSDV!$D$1:$L$1,0)),1)/'ống nhựa túi bóng'!$D160,0)</f>
        <v>0</v>
      </c>
      <c r="Q160" s="92">
        <f t="array" ref="Q160">IFERROR(ROUND(INDEX(FCSTSDV!$D$2:$L$2001,MATCH('ống nhựa túi bóng'!$C160,FCSTSDV!$C$2:$C$2001,0),MATCH('ống nhựa túi bóng'!Q$3,FCSTSDV!$D$1:$L$1,0)),1)/'ống nhựa túi bóng'!$D160,0)</f>
        <v>0</v>
      </c>
      <c r="R160" s="92">
        <f t="array" ref="R160">IFERROR(ROUND(INDEX(FCSTSDV!$D$2:$L$2001,MATCH('ống nhựa túi bóng'!$C160,FCSTSDV!$C$2:$C$2001,0),MATCH('ống nhựa túi bóng'!R$3,FCSTSDV!$D$1:$L$1,0)),1)/'ống nhựa túi bóng'!$D160,0)</f>
        <v>0</v>
      </c>
      <c r="S160" s="92">
        <f t="array" ref="S160">IFERROR(ROUND(INDEX(FCSTSDV!$D$2:$L$2001,MATCH('ống nhựa túi bóng'!$C160,FCSTSDV!$C$2:$C$2001,0),MATCH('ống nhựa túi bóng'!S$3,FCSTSDV!$D$1:$L$1,0)),1)/'ống nhựa túi bóng'!$D160,0)</f>
        <v>0</v>
      </c>
      <c r="T160" s="92">
        <f t="shared" si="2"/>
        <v>0</v>
      </c>
    </row>
    <row r="161" spans="1:20" ht="20.100000000000001" customHeight="1">
      <c r="A161" s="818"/>
      <c r="B161" s="1072"/>
      <c r="C161" s="432" t="s">
        <v>1051</v>
      </c>
      <c r="D161" s="49">
        <v>100</v>
      </c>
      <c r="E161" s="784"/>
      <c r="F161" s="784"/>
      <c r="G161" s="784"/>
      <c r="H161" s="92">
        <f t="array" ref="H161">IFERROR(ROUND(INDEX(FCSTSDV!$D$2:$L$2001,MATCH('ống nhựa túi bóng'!$C161,FCSTSDV!$C$2:$C$2001,0),MATCH('ống nhựa túi bóng'!H$3,FCSTSDV!$D$1:$L$1,0)),1)/'ống nhựa túi bóng'!$D161,0)</f>
        <v>0</v>
      </c>
      <c r="I161" s="92">
        <f t="array" ref="I161">IFERROR(ROUND(INDEX(FCSTSDV!$D$2:$L$2001,MATCH('ống nhựa túi bóng'!$C161,FCSTSDV!$C$2:$C$2001,0),MATCH('ống nhựa túi bóng'!I$3,FCSTSDV!$D$1:$L$1,0)),1)/'ống nhựa túi bóng'!$D161,0)</f>
        <v>0</v>
      </c>
      <c r="J161" s="92">
        <f t="array" ref="J161">IFERROR(ROUND(INDEX(FCSTSDV!$D$2:$L$2001,MATCH('ống nhựa túi bóng'!$C161,FCSTSDV!$C$2:$C$2001,0),MATCH('ống nhựa túi bóng'!J$3,FCSTSDV!$D$1:$L$1,0)),1)/'ống nhựa túi bóng'!$D161,0)</f>
        <v>0</v>
      </c>
      <c r="K161" s="92">
        <f t="array" ref="K161">IFERROR(ROUND(INDEX(FCSTSDV!$D$2:$L$2001,MATCH('ống nhựa túi bóng'!$C161,FCSTSDV!$C$2:$C$2001,0),MATCH('ống nhựa túi bóng'!K$3,FCSTSDV!$D$1:$L$1,0)),1)/'ống nhựa túi bóng'!$D161,0)</f>
        <v>0</v>
      </c>
      <c r="L161" s="92">
        <f t="array" ref="L161">IFERROR(ROUND(INDEX(FCSTSDV!$D$2:$L$2001,MATCH('ống nhựa túi bóng'!$C161,FCSTSDV!$C$2:$C$2001,0),MATCH('ống nhựa túi bóng'!L$3,FCSTSDV!$D$1:$L$1,0)),1)/'ống nhựa túi bóng'!$D161,0)</f>
        <v>0</v>
      </c>
      <c r="M161" s="92">
        <f t="array" ref="M161">IFERROR(ROUND(INDEX(FCSTSDV!$D$2:$L$2001,MATCH('ống nhựa túi bóng'!$C161,FCSTSDV!$C$2:$C$2001,0),MATCH('ống nhựa túi bóng'!M$3,FCSTSDV!$D$1:$L$1,0)),1)/'ống nhựa túi bóng'!$D161,0)</f>
        <v>0</v>
      </c>
      <c r="N161" s="92">
        <f t="array" ref="N161">IFERROR(ROUND(INDEX(FCSTSDV!$D$2:$L$2001,MATCH('ống nhựa túi bóng'!$C161,FCSTSDV!$C$2:$C$2001,0),MATCH('ống nhựa túi bóng'!N$3,FCSTSDV!$D$1:$L$1,0)),1)/'ống nhựa túi bóng'!$D161,0)</f>
        <v>0</v>
      </c>
      <c r="O161" s="92">
        <f t="array" ref="O161">IFERROR(ROUND(INDEX(FCSTSDV!$D$2:$L$2001,MATCH('ống nhựa túi bóng'!$C161,FCSTSDV!$C$2:$C$2001,0),MATCH('ống nhựa túi bóng'!O$3,FCSTSDV!$D$1:$L$1,0)),1)/'ống nhựa túi bóng'!$D161,0)</f>
        <v>0</v>
      </c>
      <c r="P161" s="92">
        <f t="array" ref="P161">IFERROR(ROUND(INDEX(FCSTSDV!$D$2:$L$2001,MATCH('ống nhựa túi bóng'!$C161,FCSTSDV!$C$2:$C$2001,0),MATCH('ống nhựa túi bóng'!P$3,FCSTSDV!$D$1:$L$1,0)),1)/'ống nhựa túi bóng'!$D161,0)</f>
        <v>0</v>
      </c>
      <c r="Q161" s="92">
        <f t="array" ref="Q161">IFERROR(ROUND(INDEX(FCSTSDV!$D$2:$L$2001,MATCH('ống nhựa túi bóng'!$C161,FCSTSDV!$C$2:$C$2001,0),MATCH('ống nhựa túi bóng'!Q$3,FCSTSDV!$D$1:$L$1,0)),1)/'ống nhựa túi bóng'!$D161,0)</f>
        <v>0</v>
      </c>
      <c r="R161" s="92">
        <f t="array" ref="R161">IFERROR(ROUND(INDEX(FCSTSDV!$D$2:$L$2001,MATCH('ống nhựa túi bóng'!$C161,FCSTSDV!$C$2:$C$2001,0),MATCH('ống nhựa túi bóng'!R$3,FCSTSDV!$D$1:$L$1,0)),1)/'ống nhựa túi bóng'!$D161,0)</f>
        <v>0</v>
      </c>
      <c r="S161" s="92">
        <f t="array" ref="S161">IFERROR(ROUND(INDEX(FCSTSDV!$D$2:$L$2001,MATCH('ống nhựa túi bóng'!$C161,FCSTSDV!$C$2:$C$2001,0),MATCH('ống nhựa túi bóng'!S$3,FCSTSDV!$D$1:$L$1,0)),1)/'ống nhựa túi bóng'!$D161,0)</f>
        <v>0</v>
      </c>
      <c r="T161" s="92">
        <f t="shared" si="2"/>
        <v>0</v>
      </c>
    </row>
    <row r="162" spans="1:20" ht="20.100000000000001" customHeight="1">
      <c r="A162" s="818"/>
      <c r="B162" s="1072"/>
      <c r="C162" s="432" t="s">
        <v>1053</v>
      </c>
      <c r="D162" s="49">
        <v>100</v>
      </c>
      <c r="E162" s="784"/>
      <c r="F162" s="784"/>
      <c r="G162" s="784"/>
      <c r="H162" s="92">
        <f t="array" ref="H162">IFERROR(ROUND(INDEX(FCSTSDV!$D$2:$L$2001,MATCH('ống nhựa túi bóng'!$C162,FCSTSDV!$C$2:$C$2001,0),MATCH('ống nhựa túi bóng'!H$3,FCSTSDV!$D$1:$L$1,0)),1)/'ống nhựa túi bóng'!$D162,0)</f>
        <v>0</v>
      </c>
      <c r="I162" s="92">
        <f t="array" ref="I162">IFERROR(ROUND(INDEX(FCSTSDV!$D$2:$L$2001,MATCH('ống nhựa túi bóng'!$C162,FCSTSDV!$C$2:$C$2001,0),MATCH('ống nhựa túi bóng'!I$3,FCSTSDV!$D$1:$L$1,0)),1)/'ống nhựa túi bóng'!$D162,0)</f>
        <v>0</v>
      </c>
      <c r="J162" s="92">
        <f t="array" ref="J162">IFERROR(ROUND(INDEX(FCSTSDV!$D$2:$L$2001,MATCH('ống nhựa túi bóng'!$C162,FCSTSDV!$C$2:$C$2001,0),MATCH('ống nhựa túi bóng'!J$3,FCSTSDV!$D$1:$L$1,0)),1)/'ống nhựa túi bóng'!$D162,0)</f>
        <v>0</v>
      </c>
      <c r="K162" s="92">
        <f t="array" ref="K162">IFERROR(ROUND(INDEX(FCSTSDV!$D$2:$L$2001,MATCH('ống nhựa túi bóng'!$C162,FCSTSDV!$C$2:$C$2001,0),MATCH('ống nhựa túi bóng'!K$3,FCSTSDV!$D$1:$L$1,0)),1)/'ống nhựa túi bóng'!$D162,0)</f>
        <v>0</v>
      </c>
      <c r="L162" s="92">
        <f t="array" ref="L162">IFERROR(ROUND(INDEX(FCSTSDV!$D$2:$L$2001,MATCH('ống nhựa túi bóng'!$C162,FCSTSDV!$C$2:$C$2001,0),MATCH('ống nhựa túi bóng'!L$3,FCSTSDV!$D$1:$L$1,0)),1)/'ống nhựa túi bóng'!$D162,0)</f>
        <v>0</v>
      </c>
      <c r="M162" s="92">
        <f t="array" ref="M162">IFERROR(ROUND(INDEX(FCSTSDV!$D$2:$L$2001,MATCH('ống nhựa túi bóng'!$C162,FCSTSDV!$C$2:$C$2001,0),MATCH('ống nhựa túi bóng'!M$3,FCSTSDV!$D$1:$L$1,0)),1)/'ống nhựa túi bóng'!$D162,0)</f>
        <v>0</v>
      </c>
      <c r="N162" s="92">
        <f t="array" ref="N162">IFERROR(ROUND(INDEX(FCSTSDV!$D$2:$L$2001,MATCH('ống nhựa túi bóng'!$C162,FCSTSDV!$C$2:$C$2001,0),MATCH('ống nhựa túi bóng'!N$3,FCSTSDV!$D$1:$L$1,0)),1)/'ống nhựa túi bóng'!$D162,0)</f>
        <v>0</v>
      </c>
      <c r="O162" s="92">
        <f t="array" ref="O162">IFERROR(ROUND(INDEX(FCSTSDV!$D$2:$L$2001,MATCH('ống nhựa túi bóng'!$C162,FCSTSDV!$C$2:$C$2001,0),MATCH('ống nhựa túi bóng'!O$3,FCSTSDV!$D$1:$L$1,0)),1)/'ống nhựa túi bóng'!$D162,0)</f>
        <v>0</v>
      </c>
      <c r="P162" s="92">
        <f t="array" ref="P162">IFERROR(ROUND(INDEX(FCSTSDV!$D$2:$L$2001,MATCH('ống nhựa túi bóng'!$C162,FCSTSDV!$C$2:$C$2001,0),MATCH('ống nhựa túi bóng'!P$3,FCSTSDV!$D$1:$L$1,0)),1)/'ống nhựa túi bóng'!$D162,0)</f>
        <v>0</v>
      </c>
      <c r="Q162" s="92">
        <f t="array" ref="Q162">IFERROR(ROUND(INDEX(FCSTSDV!$D$2:$L$2001,MATCH('ống nhựa túi bóng'!$C162,FCSTSDV!$C$2:$C$2001,0),MATCH('ống nhựa túi bóng'!Q$3,FCSTSDV!$D$1:$L$1,0)),1)/'ống nhựa túi bóng'!$D162,0)</f>
        <v>0</v>
      </c>
      <c r="R162" s="92">
        <f t="array" ref="R162">IFERROR(ROUND(INDEX(FCSTSDV!$D$2:$L$2001,MATCH('ống nhựa túi bóng'!$C162,FCSTSDV!$C$2:$C$2001,0),MATCH('ống nhựa túi bóng'!R$3,FCSTSDV!$D$1:$L$1,0)),1)/'ống nhựa túi bóng'!$D162,0)</f>
        <v>0</v>
      </c>
      <c r="S162" s="92">
        <f t="array" ref="S162">IFERROR(ROUND(INDEX(FCSTSDV!$D$2:$L$2001,MATCH('ống nhựa túi bóng'!$C162,FCSTSDV!$C$2:$C$2001,0),MATCH('ống nhựa túi bóng'!S$3,FCSTSDV!$D$1:$L$1,0)),1)/'ống nhựa túi bóng'!$D162,0)</f>
        <v>0</v>
      </c>
      <c r="T162" s="92">
        <f t="shared" si="2"/>
        <v>0</v>
      </c>
    </row>
    <row r="163" spans="1:20" ht="20.100000000000001" customHeight="1">
      <c r="A163" s="818"/>
      <c r="B163" s="1072"/>
      <c r="C163" s="46" t="s">
        <v>56</v>
      </c>
      <c r="D163" s="413">
        <v>100</v>
      </c>
      <c r="E163" s="784"/>
      <c r="F163" s="784"/>
      <c r="G163" s="784"/>
      <c r="H163" s="92">
        <f t="array" ref="H163">IFERROR(ROUND(INDEX(FCSTSDV!$D$2:$L$2001,MATCH('ống nhựa túi bóng'!$C163,FCSTSDV!$C$2:$C$2001,0),MATCH('ống nhựa túi bóng'!H$3,FCSTSDV!$D$1:$L$1,0)),1)/'ống nhựa túi bóng'!$D163,0)</f>
        <v>0</v>
      </c>
      <c r="I163" s="92">
        <f t="array" ref="I163">IFERROR(ROUND(INDEX(FCSTSDV!$D$2:$L$2001,MATCH('ống nhựa túi bóng'!$C163,FCSTSDV!$C$2:$C$2001,0),MATCH('ống nhựa túi bóng'!I$3,FCSTSDV!$D$1:$L$1,0)),1)/'ống nhựa túi bóng'!$D163,0)</f>
        <v>0</v>
      </c>
      <c r="J163" s="92">
        <f t="array" ref="J163">IFERROR(ROUND(INDEX(FCSTSDV!$D$2:$L$2001,MATCH('ống nhựa túi bóng'!$C163,FCSTSDV!$C$2:$C$2001,0),MATCH('ống nhựa túi bóng'!J$3,FCSTSDV!$D$1:$L$1,0)),1)/'ống nhựa túi bóng'!$D163,0)</f>
        <v>0</v>
      </c>
      <c r="K163" s="92">
        <f t="array" ref="K163">IFERROR(ROUND(INDEX(FCSTSDV!$D$2:$L$2001,MATCH('ống nhựa túi bóng'!$C163,FCSTSDV!$C$2:$C$2001,0),MATCH('ống nhựa túi bóng'!K$3,FCSTSDV!$D$1:$L$1,0)),1)/'ống nhựa túi bóng'!$D163,0)</f>
        <v>0</v>
      </c>
      <c r="L163" s="92">
        <f t="array" ref="L163">IFERROR(ROUND(INDEX(FCSTSDV!$D$2:$L$2001,MATCH('ống nhựa túi bóng'!$C163,FCSTSDV!$C$2:$C$2001,0),MATCH('ống nhựa túi bóng'!L$3,FCSTSDV!$D$1:$L$1,0)),1)/'ống nhựa túi bóng'!$D163,0)</f>
        <v>0</v>
      </c>
      <c r="M163" s="92">
        <f t="array" ref="M163">IFERROR(ROUND(INDEX(FCSTSDV!$D$2:$L$2001,MATCH('ống nhựa túi bóng'!$C163,FCSTSDV!$C$2:$C$2001,0),MATCH('ống nhựa túi bóng'!M$3,FCSTSDV!$D$1:$L$1,0)),1)/'ống nhựa túi bóng'!$D163,0)</f>
        <v>0</v>
      </c>
      <c r="N163" s="92">
        <f t="array" ref="N163">IFERROR(ROUND(INDEX(FCSTSDV!$D$2:$L$2001,MATCH('ống nhựa túi bóng'!$C163,FCSTSDV!$C$2:$C$2001,0),MATCH('ống nhựa túi bóng'!N$3,FCSTSDV!$D$1:$L$1,0)),1)/'ống nhựa túi bóng'!$D163,0)</f>
        <v>0</v>
      </c>
      <c r="O163" s="92">
        <f t="array" ref="O163">IFERROR(ROUND(INDEX(FCSTSDV!$D$2:$L$2001,MATCH('ống nhựa túi bóng'!$C163,FCSTSDV!$C$2:$C$2001,0),MATCH('ống nhựa túi bóng'!O$3,FCSTSDV!$D$1:$L$1,0)),1)/'ống nhựa túi bóng'!$D163,0)</f>
        <v>0</v>
      </c>
      <c r="P163" s="92">
        <f t="array" ref="P163">IFERROR(ROUND(INDEX(FCSTSDV!$D$2:$L$2001,MATCH('ống nhựa túi bóng'!$C163,FCSTSDV!$C$2:$C$2001,0),MATCH('ống nhựa túi bóng'!P$3,FCSTSDV!$D$1:$L$1,0)),1)/'ống nhựa túi bóng'!$D163,0)</f>
        <v>0</v>
      </c>
      <c r="Q163" s="92">
        <f t="array" ref="Q163">IFERROR(ROUND(INDEX(FCSTSDV!$D$2:$L$2001,MATCH('ống nhựa túi bóng'!$C163,FCSTSDV!$C$2:$C$2001,0),MATCH('ống nhựa túi bóng'!Q$3,FCSTSDV!$D$1:$L$1,0)),1)/'ống nhựa túi bóng'!$D163,0)</f>
        <v>0</v>
      </c>
      <c r="R163" s="92">
        <f t="array" ref="R163">IFERROR(ROUND(INDEX(FCSTSDV!$D$2:$L$2001,MATCH('ống nhựa túi bóng'!$C163,FCSTSDV!$C$2:$C$2001,0),MATCH('ống nhựa túi bóng'!R$3,FCSTSDV!$D$1:$L$1,0)),1)/'ống nhựa túi bóng'!$D163,0)</f>
        <v>0</v>
      </c>
      <c r="S163" s="92">
        <f t="array" ref="S163">IFERROR(ROUND(INDEX(FCSTSDV!$D$2:$L$2001,MATCH('ống nhựa túi bóng'!$C163,FCSTSDV!$C$2:$C$2001,0),MATCH('ống nhựa túi bóng'!S$3,FCSTSDV!$D$1:$L$1,0)),1)/'ống nhựa túi bóng'!$D163,0)</f>
        <v>0</v>
      </c>
      <c r="T163" s="92">
        <f t="shared" si="2"/>
        <v>0</v>
      </c>
    </row>
    <row r="164" spans="1:20" ht="20.100000000000001" customHeight="1">
      <c r="A164" s="818"/>
      <c r="B164" s="1072"/>
      <c r="C164" s="46" t="s">
        <v>57</v>
      </c>
      <c r="D164" s="413">
        <v>1000</v>
      </c>
      <c r="E164" s="784"/>
      <c r="F164" s="784"/>
      <c r="G164" s="784"/>
      <c r="H164" s="92">
        <f t="array" ref="H164">IFERROR(ROUND(INDEX(FCSTSDV!$D$2:$L$2001,MATCH('ống nhựa túi bóng'!$C164,FCSTSDV!$C$2:$C$2001,0),MATCH('ống nhựa túi bóng'!H$3,FCSTSDV!$D$1:$L$1,0)),1)/'ống nhựa túi bóng'!$D164,0)</f>
        <v>0</v>
      </c>
      <c r="I164" s="92">
        <f t="array" ref="I164">IFERROR(ROUND(INDEX(FCSTSDV!$D$2:$L$2001,MATCH('ống nhựa túi bóng'!$C164,FCSTSDV!$C$2:$C$2001,0),MATCH('ống nhựa túi bóng'!I$3,FCSTSDV!$D$1:$L$1,0)),1)/'ống nhựa túi bóng'!$D164,0)</f>
        <v>0</v>
      </c>
      <c r="J164" s="92">
        <f t="array" ref="J164">IFERROR(ROUND(INDEX(FCSTSDV!$D$2:$L$2001,MATCH('ống nhựa túi bóng'!$C164,FCSTSDV!$C$2:$C$2001,0),MATCH('ống nhựa túi bóng'!J$3,FCSTSDV!$D$1:$L$1,0)),1)/'ống nhựa túi bóng'!$D164,0)</f>
        <v>0</v>
      </c>
      <c r="K164" s="92">
        <f t="array" ref="K164">IFERROR(ROUND(INDEX(FCSTSDV!$D$2:$L$2001,MATCH('ống nhựa túi bóng'!$C164,FCSTSDV!$C$2:$C$2001,0),MATCH('ống nhựa túi bóng'!K$3,FCSTSDV!$D$1:$L$1,0)),1)/'ống nhựa túi bóng'!$D164,0)</f>
        <v>0</v>
      </c>
      <c r="L164" s="92">
        <f t="array" ref="L164">IFERROR(ROUND(INDEX(FCSTSDV!$D$2:$L$2001,MATCH('ống nhựa túi bóng'!$C164,FCSTSDV!$C$2:$C$2001,0),MATCH('ống nhựa túi bóng'!L$3,FCSTSDV!$D$1:$L$1,0)),1)/'ống nhựa túi bóng'!$D164,0)</f>
        <v>0</v>
      </c>
      <c r="M164" s="92">
        <f t="array" ref="M164">IFERROR(ROUND(INDEX(FCSTSDV!$D$2:$L$2001,MATCH('ống nhựa túi bóng'!$C164,FCSTSDV!$C$2:$C$2001,0),MATCH('ống nhựa túi bóng'!M$3,FCSTSDV!$D$1:$L$1,0)),1)/'ống nhựa túi bóng'!$D164,0)</f>
        <v>0</v>
      </c>
      <c r="N164" s="92">
        <f t="array" ref="N164">IFERROR(ROUND(INDEX(FCSTSDV!$D$2:$L$2001,MATCH('ống nhựa túi bóng'!$C164,FCSTSDV!$C$2:$C$2001,0),MATCH('ống nhựa túi bóng'!N$3,FCSTSDV!$D$1:$L$1,0)),1)/'ống nhựa túi bóng'!$D164,0)</f>
        <v>0</v>
      </c>
      <c r="O164" s="92">
        <f t="array" ref="O164">IFERROR(ROUND(INDEX(FCSTSDV!$D$2:$L$2001,MATCH('ống nhựa túi bóng'!$C164,FCSTSDV!$C$2:$C$2001,0),MATCH('ống nhựa túi bóng'!O$3,FCSTSDV!$D$1:$L$1,0)),1)/'ống nhựa túi bóng'!$D164,0)</f>
        <v>0</v>
      </c>
      <c r="P164" s="92">
        <f t="array" ref="P164">IFERROR(ROUND(INDEX(FCSTSDV!$D$2:$L$2001,MATCH('ống nhựa túi bóng'!$C164,FCSTSDV!$C$2:$C$2001,0),MATCH('ống nhựa túi bóng'!P$3,FCSTSDV!$D$1:$L$1,0)),1)/'ống nhựa túi bóng'!$D164,0)</f>
        <v>0</v>
      </c>
      <c r="Q164" s="92">
        <f t="array" ref="Q164">IFERROR(ROUND(INDEX(FCSTSDV!$D$2:$L$2001,MATCH('ống nhựa túi bóng'!$C164,FCSTSDV!$C$2:$C$2001,0),MATCH('ống nhựa túi bóng'!Q$3,FCSTSDV!$D$1:$L$1,0)),1)/'ống nhựa túi bóng'!$D164,0)</f>
        <v>0</v>
      </c>
      <c r="R164" s="92">
        <f t="array" ref="R164">IFERROR(ROUND(INDEX(FCSTSDV!$D$2:$L$2001,MATCH('ống nhựa túi bóng'!$C164,FCSTSDV!$C$2:$C$2001,0),MATCH('ống nhựa túi bóng'!R$3,FCSTSDV!$D$1:$L$1,0)),1)/'ống nhựa túi bóng'!$D164,0)</f>
        <v>0</v>
      </c>
      <c r="S164" s="92">
        <f t="array" ref="S164">IFERROR(ROUND(INDEX(FCSTSDV!$D$2:$L$2001,MATCH('ống nhựa túi bóng'!$C164,FCSTSDV!$C$2:$C$2001,0),MATCH('ống nhựa túi bóng'!S$3,FCSTSDV!$D$1:$L$1,0)),1)/'ống nhựa túi bóng'!$D164,0)</f>
        <v>0</v>
      </c>
      <c r="T164" s="92">
        <f t="shared" si="2"/>
        <v>0</v>
      </c>
    </row>
    <row r="165" spans="1:20" ht="20.100000000000001" customHeight="1">
      <c r="A165" s="818"/>
      <c r="B165" s="1072"/>
      <c r="C165" s="46" t="s">
        <v>59</v>
      </c>
      <c r="D165" s="413">
        <v>100</v>
      </c>
      <c r="E165" s="784"/>
      <c r="F165" s="784"/>
      <c r="G165" s="784"/>
      <c r="H165" s="92">
        <f t="array" ref="H165">IFERROR(ROUND(INDEX(FCSTSDV!$D$2:$L$2001,MATCH('ống nhựa túi bóng'!$C165,FCSTSDV!$C$2:$C$2001,0),MATCH('ống nhựa túi bóng'!H$3,FCSTSDV!$D$1:$L$1,0)),1)/'ống nhựa túi bóng'!$D165,0)</f>
        <v>0</v>
      </c>
      <c r="I165" s="92">
        <f t="array" ref="I165">IFERROR(ROUND(INDEX(FCSTSDV!$D$2:$L$2001,MATCH('ống nhựa túi bóng'!$C165,FCSTSDV!$C$2:$C$2001,0),MATCH('ống nhựa túi bóng'!I$3,FCSTSDV!$D$1:$L$1,0)),1)/'ống nhựa túi bóng'!$D165,0)</f>
        <v>0</v>
      </c>
      <c r="J165" s="92">
        <f t="array" ref="J165">IFERROR(ROUND(INDEX(FCSTSDV!$D$2:$L$2001,MATCH('ống nhựa túi bóng'!$C165,FCSTSDV!$C$2:$C$2001,0),MATCH('ống nhựa túi bóng'!J$3,FCSTSDV!$D$1:$L$1,0)),1)/'ống nhựa túi bóng'!$D165,0)</f>
        <v>0</v>
      </c>
      <c r="K165" s="92">
        <f t="array" ref="K165">IFERROR(ROUND(INDEX(FCSTSDV!$D$2:$L$2001,MATCH('ống nhựa túi bóng'!$C165,FCSTSDV!$C$2:$C$2001,0),MATCH('ống nhựa túi bóng'!K$3,FCSTSDV!$D$1:$L$1,0)),1)/'ống nhựa túi bóng'!$D165,0)</f>
        <v>0</v>
      </c>
      <c r="L165" s="92">
        <f t="array" ref="L165">IFERROR(ROUND(INDEX(FCSTSDV!$D$2:$L$2001,MATCH('ống nhựa túi bóng'!$C165,FCSTSDV!$C$2:$C$2001,0),MATCH('ống nhựa túi bóng'!L$3,FCSTSDV!$D$1:$L$1,0)),1)/'ống nhựa túi bóng'!$D165,0)</f>
        <v>0</v>
      </c>
      <c r="M165" s="92">
        <f t="array" ref="M165">IFERROR(ROUND(INDEX(FCSTSDV!$D$2:$L$2001,MATCH('ống nhựa túi bóng'!$C165,FCSTSDV!$C$2:$C$2001,0),MATCH('ống nhựa túi bóng'!M$3,FCSTSDV!$D$1:$L$1,0)),1)/'ống nhựa túi bóng'!$D165,0)</f>
        <v>0</v>
      </c>
      <c r="N165" s="92">
        <f t="array" ref="N165">IFERROR(ROUND(INDEX(FCSTSDV!$D$2:$L$2001,MATCH('ống nhựa túi bóng'!$C165,FCSTSDV!$C$2:$C$2001,0),MATCH('ống nhựa túi bóng'!N$3,FCSTSDV!$D$1:$L$1,0)),1)/'ống nhựa túi bóng'!$D165,0)</f>
        <v>0</v>
      </c>
      <c r="O165" s="92">
        <f t="array" ref="O165">IFERROR(ROUND(INDEX(FCSTSDV!$D$2:$L$2001,MATCH('ống nhựa túi bóng'!$C165,FCSTSDV!$C$2:$C$2001,0),MATCH('ống nhựa túi bóng'!O$3,FCSTSDV!$D$1:$L$1,0)),1)/'ống nhựa túi bóng'!$D165,0)</f>
        <v>0</v>
      </c>
      <c r="P165" s="92">
        <f t="array" ref="P165">IFERROR(ROUND(INDEX(FCSTSDV!$D$2:$L$2001,MATCH('ống nhựa túi bóng'!$C165,FCSTSDV!$C$2:$C$2001,0),MATCH('ống nhựa túi bóng'!P$3,FCSTSDV!$D$1:$L$1,0)),1)/'ống nhựa túi bóng'!$D165,0)</f>
        <v>0</v>
      </c>
      <c r="Q165" s="92">
        <f t="array" ref="Q165">IFERROR(ROUND(INDEX(FCSTSDV!$D$2:$L$2001,MATCH('ống nhựa túi bóng'!$C165,FCSTSDV!$C$2:$C$2001,0),MATCH('ống nhựa túi bóng'!Q$3,FCSTSDV!$D$1:$L$1,0)),1)/'ống nhựa túi bóng'!$D165,0)</f>
        <v>0</v>
      </c>
      <c r="R165" s="92">
        <f t="array" ref="R165">IFERROR(ROUND(INDEX(FCSTSDV!$D$2:$L$2001,MATCH('ống nhựa túi bóng'!$C165,FCSTSDV!$C$2:$C$2001,0),MATCH('ống nhựa túi bóng'!R$3,FCSTSDV!$D$1:$L$1,0)),1)/'ống nhựa túi bóng'!$D165,0)</f>
        <v>0</v>
      </c>
      <c r="S165" s="92">
        <f t="array" ref="S165">IFERROR(ROUND(INDEX(FCSTSDV!$D$2:$L$2001,MATCH('ống nhựa túi bóng'!$C165,FCSTSDV!$C$2:$C$2001,0),MATCH('ống nhựa túi bóng'!S$3,FCSTSDV!$D$1:$L$1,0)),1)/'ống nhựa túi bóng'!$D165,0)</f>
        <v>0</v>
      </c>
      <c r="T165" s="92">
        <f t="shared" si="2"/>
        <v>0</v>
      </c>
    </row>
    <row r="166" spans="1:20" ht="20.100000000000001" customHeight="1">
      <c r="A166" s="818"/>
      <c r="B166" s="1072"/>
      <c r="C166" s="46" t="s">
        <v>60</v>
      </c>
      <c r="D166" s="413">
        <v>200</v>
      </c>
      <c r="E166" s="784"/>
      <c r="F166" s="784"/>
      <c r="G166" s="784"/>
      <c r="H166" s="92">
        <f t="array" ref="H166">IFERROR(ROUND(INDEX(FCSTSDV!$D$2:$L$2001,MATCH('ống nhựa túi bóng'!$C166,FCSTSDV!$C$2:$C$2001,0),MATCH('ống nhựa túi bóng'!H$3,FCSTSDV!$D$1:$L$1,0)),1)/'ống nhựa túi bóng'!$D166,0)</f>
        <v>0</v>
      </c>
      <c r="I166" s="92">
        <f t="array" ref="I166">IFERROR(ROUND(INDEX(FCSTSDV!$D$2:$L$2001,MATCH('ống nhựa túi bóng'!$C166,FCSTSDV!$C$2:$C$2001,0),MATCH('ống nhựa túi bóng'!I$3,FCSTSDV!$D$1:$L$1,0)),1)/'ống nhựa túi bóng'!$D166,0)</f>
        <v>0</v>
      </c>
      <c r="J166" s="92">
        <f t="array" ref="J166">IFERROR(ROUND(INDEX(FCSTSDV!$D$2:$L$2001,MATCH('ống nhựa túi bóng'!$C166,FCSTSDV!$C$2:$C$2001,0),MATCH('ống nhựa túi bóng'!J$3,FCSTSDV!$D$1:$L$1,0)),1)/'ống nhựa túi bóng'!$D166,0)</f>
        <v>0</v>
      </c>
      <c r="K166" s="92">
        <f t="array" ref="K166">IFERROR(ROUND(INDEX(FCSTSDV!$D$2:$L$2001,MATCH('ống nhựa túi bóng'!$C166,FCSTSDV!$C$2:$C$2001,0),MATCH('ống nhựa túi bóng'!K$3,FCSTSDV!$D$1:$L$1,0)),1)/'ống nhựa túi bóng'!$D166,0)</f>
        <v>0</v>
      </c>
      <c r="L166" s="92">
        <f t="array" ref="L166">IFERROR(ROUND(INDEX(FCSTSDV!$D$2:$L$2001,MATCH('ống nhựa túi bóng'!$C166,FCSTSDV!$C$2:$C$2001,0),MATCH('ống nhựa túi bóng'!L$3,FCSTSDV!$D$1:$L$1,0)),1)/'ống nhựa túi bóng'!$D166,0)</f>
        <v>0</v>
      </c>
      <c r="M166" s="92">
        <f t="array" ref="M166">IFERROR(ROUND(INDEX(FCSTSDV!$D$2:$L$2001,MATCH('ống nhựa túi bóng'!$C166,FCSTSDV!$C$2:$C$2001,0),MATCH('ống nhựa túi bóng'!M$3,FCSTSDV!$D$1:$L$1,0)),1)/'ống nhựa túi bóng'!$D166,0)</f>
        <v>0</v>
      </c>
      <c r="N166" s="92">
        <f t="array" ref="N166">IFERROR(ROUND(INDEX(FCSTSDV!$D$2:$L$2001,MATCH('ống nhựa túi bóng'!$C166,FCSTSDV!$C$2:$C$2001,0),MATCH('ống nhựa túi bóng'!N$3,FCSTSDV!$D$1:$L$1,0)),1)/'ống nhựa túi bóng'!$D166,0)</f>
        <v>0</v>
      </c>
      <c r="O166" s="92">
        <f t="array" ref="O166">IFERROR(ROUND(INDEX(FCSTSDV!$D$2:$L$2001,MATCH('ống nhựa túi bóng'!$C166,FCSTSDV!$C$2:$C$2001,0),MATCH('ống nhựa túi bóng'!O$3,FCSTSDV!$D$1:$L$1,0)),1)/'ống nhựa túi bóng'!$D166,0)</f>
        <v>0</v>
      </c>
      <c r="P166" s="92">
        <f t="array" ref="P166">IFERROR(ROUND(INDEX(FCSTSDV!$D$2:$L$2001,MATCH('ống nhựa túi bóng'!$C166,FCSTSDV!$C$2:$C$2001,0),MATCH('ống nhựa túi bóng'!P$3,FCSTSDV!$D$1:$L$1,0)),1)/'ống nhựa túi bóng'!$D166,0)</f>
        <v>0</v>
      </c>
      <c r="Q166" s="92">
        <f t="array" ref="Q166">IFERROR(ROUND(INDEX(FCSTSDV!$D$2:$L$2001,MATCH('ống nhựa túi bóng'!$C166,FCSTSDV!$C$2:$C$2001,0),MATCH('ống nhựa túi bóng'!Q$3,FCSTSDV!$D$1:$L$1,0)),1)/'ống nhựa túi bóng'!$D166,0)</f>
        <v>0</v>
      </c>
      <c r="R166" s="92">
        <f t="array" ref="R166">IFERROR(ROUND(INDEX(FCSTSDV!$D$2:$L$2001,MATCH('ống nhựa túi bóng'!$C166,FCSTSDV!$C$2:$C$2001,0),MATCH('ống nhựa túi bóng'!R$3,FCSTSDV!$D$1:$L$1,0)),1)/'ống nhựa túi bóng'!$D166,0)</f>
        <v>0</v>
      </c>
      <c r="S166" s="92">
        <f t="array" ref="S166">IFERROR(ROUND(INDEX(FCSTSDV!$D$2:$L$2001,MATCH('ống nhựa túi bóng'!$C166,FCSTSDV!$C$2:$C$2001,0),MATCH('ống nhựa túi bóng'!S$3,FCSTSDV!$D$1:$L$1,0)),1)/'ống nhựa túi bóng'!$D166,0)</f>
        <v>0</v>
      </c>
      <c r="T166" s="92">
        <f t="shared" si="2"/>
        <v>0</v>
      </c>
    </row>
    <row r="167" spans="1:20" ht="20.100000000000001" customHeight="1">
      <c r="A167" s="818"/>
      <c r="B167" s="1072"/>
      <c r="C167" s="46" t="s">
        <v>61</v>
      </c>
      <c r="D167" s="413">
        <v>200</v>
      </c>
      <c r="E167" s="784"/>
      <c r="F167" s="784"/>
      <c r="G167" s="784"/>
      <c r="H167" s="92">
        <f t="array" ref="H167">IFERROR(ROUND(INDEX(FCSTSDV!$D$2:$L$2001,MATCH('ống nhựa túi bóng'!$C167,FCSTSDV!$C$2:$C$2001,0),MATCH('ống nhựa túi bóng'!H$3,FCSTSDV!$D$1:$L$1,0)),1)/'ống nhựa túi bóng'!$D167,0)</f>
        <v>0</v>
      </c>
      <c r="I167" s="92">
        <f t="array" ref="I167">IFERROR(ROUND(INDEX(FCSTSDV!$D$2:$L$2001,MATCH('ống nhựa túi bóng'!$C167,FCSTSDV!$C$2:$C$2001,0),MATCH('ống nhựa túi bóng'!I$3,FCSTSDV!$D$1:$L$1,0)),1)/'ống nhựa túi bóng'!$D167,0)</f>
        <v>0</v>
      </c>
      <c r="J167" s="92">
        <f t="array" ref="J167">IFERROR(ROUND(INDEX(FCSTSDV!$D$2:$L$2001,MATCH('ống nhựa túi bóng'!$C167,FCSTSDV!$C$2:$C$2001,0),MATCH('ống nhựa túi bóng'!J$3,FCSTSDV!$D$1:$L$1,0)),1)/'ống nhựa túi bóng'!$D167,0)</f>
        <v>0</v>
      </c>
      <c r="K167" s="92">
        <f t="array" ref="K167">IFERROR(ROUND(INDEX(FCSTSDV!$D$2:$L$2001,MATCH('ống nhựa túi bóng'!$C167,FCSTSDV!$C$2:$C$2001,0),MATCH('ống nhựa túi bóng'!K$3,FCSTSDV!$D$1:$L$1,0)),1)/'ống nhựa túi bóng'!$D167,0)</f>
        <v>0</v>
      </c>
      <c r="L167" s="92">
        <f t="array" ref="L167">IFERROR(ROUND(INDEX(FCSTSDV!$D$2:$L$2001,MATCH('ống nhựa túi bóng'!$C167,FCSTSDV!$C$2:$C$2001,0),MATCH('ống nhựa túi bóng'!L$3,FCSTSDV!$D$1:$L$1,0)),1)/'ống nhựa túi bóng'!$D167,0)</f>
        <v>0</v>
      </c>
      <c r="M167" s="92">
        <f t="array" ref="M167">IFERROR(ROUND(INDEX(FCSTSDV!$D$2:$L$2001,MATCH('ống nhựa túi bóng'!$C167,FCSTSDV!$C$2:$C$2001,0),MATCH('ống nhựa túi bóng'!M$3,FCSTSDV!$D$1:$L$1,0)),1)/'ống nhựa túi bóng'!$D167,0)</f>
        <v>0</v>
      </c>
      <c r="N167" s="92">
        <f t="array" ref="N167">IFERROR(ROUND(INDEX(FCSTSDV!$D$2:$L$2001,MATCH('ống nhựa túi bóng'!$C167,FCSTSDV!$C$2:$C$2001,0),MATCH('ống nhựa túi bóng'!N$3,FCSTSDV!$D$1:$L$1,0)),1)/'ống nhựa túi bóng'!$D167,0)</f>
        <v>0</v>
      </c>
      <c r="O167" s="92">
        <f t="array" ref="O167">IFERROR(ROUND(INDEX(FCSTSDV!$D$2:$L$2001,MATCH('ống nhựa túi bóng'!$C167,FCSTSDV!$C$2:$C$2001,0),MATCH('ống nhựa túi bóng'!O$3,FCSTSDV!$D$1:$L$1,0)),1)/'ống nhựa túi bóng'!$D167,0)</f>
        <v>0</v>
      </c>
      <c r="P167" s="92">
        <f t="array" ref="P167">IFERROR(ROUND(INDEX(FCSTSDV!$D$2:$L$2001,MATCH('ống nhựa túi bóng'!$C167,FCSTSDV!$C$2:$C$2001,0),MATCH('ống nhựa túi bóng'!P$3,FCSTSDV!$D$1:$L$1,0)),1)/'ống nhựa túi bóng'!$D167,0)</f>
        <v>0</v>
      </c>
      <c r="Q167" s="92">
        <f t="array" ref="Q167">IFERROR(ROUND(INDEX(FCSTSDV!$D$2:$L$2001,MATCH('ống nhựa túi bóng'!$C167,FCSTSDV!$C$2:$C$2001,0),MATCH('ống nhựa túi bóng'!Q$3,FCSTSDV!$D$1:$L$1,0)),1)/'ống nhựa túi bóng'!$D167,0)</f>
        <v>0</v>
      </c>
      <c r="R167" s="92">
        <f t="array" ref="R167">IFERROR(ROUND(INDEX(FCSTSDV!$D$2:$L$2001,MATCH('ống nhựa túi bóng'!$C167,FCSTSDV!$C$2:$C$2001,0),MATCH('ống nhựa túi bóng'!R$3,FCSTSDV!$D$1:$L$1,0)),1)/'ống nhựa túi bóng'!$D167,0)</f>
        <v>0</v>
      </c>
      <c r="S167" s="92">
        <f t="array" ref="S167">IFERROR(ROUND(INDEX(FCSTSDV!$D$2:$L$2001,MATCH('ống nhựa túi bóng'!$C167,FCSTSDV!$C$2:$C$2001,0),MATCH('ống nhựa túi bóng'!S$3,FCSTSDV!$D$1:$L$1,0)),1)/'ống nhựa túi bóng'!$D167,0)</f>
        <v>0</v>
      </c>
      <c r="T167" s="92">
        <f t="shared" si="2"/>
        <v>0</v>
      </c>
    </row>
    <row r="168" spans="1:20" ht="20.100000000000001" customHeight="1">
      <c r="A168" s="818"/>
      <c r="B168" s="1072"/>
      <c r="C168" s="46" t="s">
        <v>62</v>
      </c>
      <c r="D168" s="413">
        <v>200</v>
      </c>
      <c r="E168" s="784"/>
      <c r="F168" s="784"/>
      <c r="G168" s="784"/>
      <c r="H168" s="92">
        <f t="array" ref="H168">IFERROR(ROUND(INDEX(FCSTSDV!$D$2:$L$2001,MATCH('ống nhựa túi bóng'!$C168,FCSTSDV!$C$2:$C$2001,0),MATCH('ống nhựa túi bóng'!H$3,FCSTSDV!$D$1:$L$1,0)),1)/'ống nhựa túi bóng'!$D168,0)</f>
        <v>0</v>
      </c>
      <c r="I168" s="92">
        <f t="array" ref="I168">IFERROR(ROUND(INDEX(FCSTSDV!$D$2:$L$2001,MATCH('ống nhựa túi bóng'!$C168,FCSTSDV!$C$2:$C$2001,0),MATCH('ống nhựa túi bóng'!I$3,FCSTSDV!$D$1:$L$1,0)),1)/'ống nhựa túi bóng'!$D168,0)</f>
        <v>0</v>
      </c>
      <c r="J168" s="92">
        <f t="array" ref="J168">IFERROR(ROUND(INDEX(FCSTSDV!$D$2:$L$2001,MATCH('ống nhựa túi bóng'!$C168,FCSTSDV!$C$2:$C$2001,0),MATCH('ống nhựa túi bóng'!J$3,FCSTSDV!$D$1:$L$1,0)),1)/'ống nhựa túi bóng'!$D168,0)</f>
        <v>0</v>
      </c>
      <c r="K168" s="92">
        <f t="array" ref="K168">IFERROR(ROUND(INDEX(FCSTSDV!$D$2:$L$2001,MATCH('ống nhựa túi bóng'!$C168,FCSTSDV!$C$2:$C$2001,0),MATCH('ống nhựa túi bóng'!K$3,FCSTSDV!$D$1:$L$1,0)),1)/'ống nhựa túi bóng'!$D168,0)</f>
        <v>0</v>
      </c>
      <c r="L168" s="92">
        <f t="array" ref="L168">IFERROR(ROUND(INDEX(FCSTSDV!$D$2:$L$2001,MATCH('ống nhựa túi bóng'!$C168,FCSTSDV!$C$2:$C$2001,0),MATCH('ống nhựa túi bóng'!L$3,FCSTSDV!$D$1:$L$1,0)),1)/'ống nhựa túi bóng'!$D168,0)</f>
        <v>0</v>
      </c>
      <c r="M168" s="92">
        <f t="array" ref="M168">IFERROR(ROUND(INDEX(FCSTSDV!$D$2:$L$2001,MATCH('ống nhựa túi bóng'!$C168,FCSTSDV!$C$2:$C$2001,0),MATCH('ống nhựa túi bóng'!M$3,FCSTSDV!$D$1:$L$1,0)),1)/'ống nhựa túi bóng'!$D168,0)</f>
        <v>0</v>
      </c>
      <c r="N168" s="92">
        <f t="array" ref="N168">IFERROR(ROUND(INDEX(FCSTSDV!$D$2:$L$2001,MATCH('ống nhựa túi bóng'!$C168,FCSTSDV!$C$2:$C$2001,0),MATCH('ống nhựa túi bóng'!N$3,FCSTSDV!$D$1:$L$1,0)),1)/'ống nhựa túi bóng'!$D168,0)</f>
        <v>0</v>
      </c>
      <c r="O168" s="92">
        <f t="array" ref="O168">IFERROR(ROUND(INDEX(FCSTSDV!$D$2:$L$2001,MATCH('ống nhựa túi bóng'!$C168,FCSTSDV!$C$2:$C$2001,0),MATCH('ống nhựa túi bóng'!O$3,FCSTSDV!$D$1:$L$1,0)),1)/'ống nhựa túi bóng'!$D168,0)</f>
        <v>0</v>
      </c>
      <c r="P168" s="92">
        <f t="array" ref="P168">IFERROR(ROUND(INDEX(FCSTSDV!$D$2:$L$2001,MATCH('ống nhựa túi bóng'!$C168,FCSTSDV!$C$2:$C$2001,0),MATCH('ống nhựa túi bóng'!P$3,FCSTSDV!$D$1:$L$1,0)),1)/'ống nhựa túi bóng'!$D168,0)</f>
        <v>0</v>
      </c>
      <c r="Q168" s="92">
        <f t="array" ref="Q168">IFERROR(ROUND(INDEX(FCSTSDV!$D$2:$L$2001,MATCH('ống nhựa túi bóng'!$C168,FCSTSDV!$C$2:$C$2001,0),MATCH('ống nhựa túi bóng'!Q$3,FCSTSDV!$D$1:$L$1,0)),1)/'ống nhựa túi bóng'!$D168,0)</f>
        <v>0</v>
      </c>
      <c r="R168" s="92">
        <f t="array" ref="R168">IFERROR(ROUND(INDEX(FCSTSDV!$D$2:$L$2001,MATCH('ống nhựa túi bóng'!$C168,FCSTSDV!$C$2:$C$2001,0),MATCH('ống nhựa túi bóng'!R$3,FCSTSDV!$D$1:$L$1,0)),1)/'ống nhựa túi bóng'!$D168,0)</f>
        <v>0</v>
      </c>
      <c r="S168" s="92">
        <f t="array" ref="S168">IFERROR(ROUND(INDEX(FCSTSDV!$D$2:$L$2001,MATCH('ống nhựa túi bóng'!$C168,FCSTSDV!$C$2:$C$2001,0),MATCH('ống nhựa túi bóng'!S$3,FCSTSDV!$D$1:$L$1,0)),1)/'ống nhựa túi bóng'!$D168,0)</f>
        <v>0</v>
      </c>
      <c r="T168" s="92">
        <f t="shared" si="2"/>
        <v>0</v>
      </c>
    </row>
    <row r="169" spans="1:20" ht="20.100000000000001" customHeight="1">
      <c r="A169" s="818"/>
      <c r="B169" s="1072"/>
      <c r="C169" s="46" t="s">
        <v>996</v>
      </c>
      <c r="D169" s="413">
        <v>200</v>
      </c>
      <c r="E169" s="784"/>
      <c r="F169" s="784"/>
      <c r="G169" s="784"/>
      <c r="H169" s="92">
        <f t="array" ref="H169">IFERROR(ROUND(INDEX(FCSTSDV!$D$2:$L$2001,MATCH('ống nhựa túi bóng'!$C169,FCSTSDV!$C$2:$C$2001,0),MATCH('ống nhựa túi bóng'!H$3,FCSTSDV!$D$1:$L$1,0)),1)/'ống nhựa túi bóng'!$D169,0)</f>
        <v>0</v>
      </c>
      <c r="I169" s="92">
        <f t="array" ref="I169">IFERROR(ROUND(INDEX(FCSTSDV!$D$2:$L$2001,MATCH('ống nhựa túi bóng'!$C169,FCSTSDV!$C$2:$C$2001,0),MATCH('ống nhựa túi bóng'!I$3,FCSTSDV!$D$1:$L$1,0)),1)/'ống nhựa túi bóng'!$D169,0)</f>
        <v>0</v>
      </c>
      <c r="J169" s="92">
        <f t="array" ref="J169">IFERROR(ROUND(INDEX(FCSTSDV!$D$2:$L$2001,MATCH('ống nhựa túi bóng'!$C169,FCSTSDV!$C$2:$C$2001,0),MATCH('ống nhựa túi bóng'!J$3,FCSTSDV!$D$1:$L$1,0)),1)/'ống nhựa túi bóng'!$D169,0)</f>
        <v>0</v>
      </c>
      <c r="K169" s="92">
        <f t="array" ref="K169">IFERROR(ROUND(INDEX(FCSTSDV!$D$2:$L$2001,MATCH('ống nhựa túi bóng'!$C169,FCSTSDV!$C$2:$C$2001,0),MATCH('ống nhựa túi bóng'!K$3,FCSTSDV!$D$1:$L$1,0)),1)/'ống nhựa túi bóng'!$D169,0)</f>
        <v>0</v>
      </c>
      <c r="L169" s="92">
        <f t="array" ref="L169">IFERROR(ROUND(INDEX(FCSTSDV!$D$2:$L$2001,MATCH('ống nhựa túi bóng'!$C169,FCSTSDV!$C$2:$C$2001,0),MATCH('ống nhựa túi bóng'!L$3,FCSTSDV!$D$1:$L$1,0)),1)/'ống nhựa túi bóng'!$D169,0)</f>
        <v>0</v>
      </c>
      <c r="M169" s="92">
        <f t="array" ref="M169">IFERROR(ROUND(INDEX(FCSTSDV!$D$2:$L$2001,MATCH('ống nhựa túi bóng'!$C169,FCSTSDV!$C$2:$C$2001,0),MATCH('ống nhựa túi bóng'!M$3,FCSTSDV!$D$1:$L$1,0)),1)/'ống nhựa túi bóng'!$D169,0)</f>
        <v>0</v>
      </c>
      <c r="N169" s="92">
        <f t="array" ref="N169">IFERROR(ROUND(INDEX(FCSTSDV!$D$2:$L$2001,MATCH('ống nhựa túi bóng'!$C169,FCSTSDV!$C$2:$C$2001,0),MATCH('ống nhựa túi bóng'!N$3,FCSTSDV!$D$1:$L$1,0)),1)/'ống nhựa túi bóng'!$D169,0)</f>
        <v>0</v>
      </c>
      <c r="O169" s="92">
        <f t="array" ref="O169">IFERROR(ROUND(INDEX(FCSTSDV!$D$2:$L$2001,MATCH('ống nhựa túi bóng'!$C169,FCSTSDV!$C$2:$C$2001,0),MATCH('ống nhựa túi bóng'!O$3,FCSTSDV!$D$1:$L$1,0)),1)/'ống nhựa túi bóng'!$D169,0)</f>
        <v>0</v>
      </c>
      <c r="P169" s="92">
        <f t="array" ref="P169">IFERROR(ROUND(INDEX(FCSTSDV!$D$2:$L$2001,MATCH('ống nhựa túi bóng'!$C169,FCSTSDV!$C$2:$C$2001,0),MATCH('ống nhựa túi bóng'!P$3,FCSTSDV!$D$1:$L$1,0)),1)/'ống nhựa túi bóng'!$D169,0)</f>
        <v>0</v>
      </c>
      <c r="Q169" s="92">
        <f t="array" ref="Q169">IFERROR(ROUND(INDEX(FCSTSDV!$D$2:$L$2001,MATCH('ống nhựa túi bóng'!$C169,FCSTSDV!$C$2:$C$2001,0),MATCH('ống nhựa túi bóng'!Q$3,FCSTSDV!$D$1:$L$1,0)),1)/'ống nhựa túi bóng'!$D169,0)</f>
        <v>0</v>
      </c>
      <c r="R169" s="92">
        <f t="array" ref="R169">IFERROR(ROUND(INDEX(FCSTSDV!$D$2:$L$2001,MATCH('ống nhựa túi bóng'!$C169,FCSTSDV!$C$2:$C$2001,0),MATCH('ống nhựa túi bóng'!R$3,FCSTSDV!$D$1:$L$1,0)),1)/'ống nhựa túi bóng'!$D169,0)</f>
        <v>0</v>
      </c>
      <c r="S169" s="92">
        <f t="array" ref="S169">IFERROR(ROUND(INDEX(FCSTSDV!$D$2:$L$2001,MATCH('ống nhựa túi bóng'!$C169,FCSTSDV!$C$2:$C$2001,0),MATCH('ống nhựa túi bóng'!S$3,FCSTSDV!$D$1:$L$1,0)),1)/'ống nhựa túi bóng'!$D169,0)</f>
        <v>0</v>
      </c>
      <c r="T169" s="92">
        <f t="shared" si="2"/>
        <v>0</v>
      </c>
    </row>
    <row r="170" spans="1:20" ht="20.100000000000001" customHeight="1">
      <c r="A170" s="818"/>
      <c r="B170" s="1072"/>
      <c r="C170" s="46" t="s">
        <v>63</v>
      </c>
      <c r="D170" s="413">
        <v>200</v>
      </c>
      <c r="E170" s="784"/>
      <c r="F170" s="784"/>
      <c r="G170" s="784"/>
      <c r="H170" s="92">
        <f t="array" ref="H170">IFERROR(ROUND(INDEX(FCSTSDV!$D$2:$L$2001,MATCH('ống nhựa túi bóng'!$C170,FCSTSDV!$C$2:$C$2001,0),MATCH('ống nhựa túi bóng'!H$3,FCSTSDV!$D$1:$L$1,0)),1)/'ống nhựa túi bóng'!$D170,0)</f>
        <v>0</v>
      </c>
      <c r="I170" s="92">
        <f t="array" ref="I170">IFERROR(ROUND(INDEX(FCSTSDV!$D$2:$L$2001,MATCH('ống nhựa túi bóng'!$C170,FCSTSDV!$C$2:$C$2001,0),MATCH('ống nhựa túi bóng'!I$3,FCSTSDV!$D$1:$L$1,0)),1)/'ống nhựa túi bóng'!$D170,0)</f>
        <v>0</v>
      </c>
      <c r="J170" s="92">
        <f t="array" ref="J170">IFERROR(ROUND(INDEX(FCSTSDV!$D$2:$L$2001,MATCH('ống nhựa túi bóng'!$C170,FCSTSDV!$C$2:$C$2001,0),MATCH('ống nhựa túi bóng'!J$3,FCSTSDV!$D$1:$L$1,0)),1)/'ống nhựa túi bóng'!$D170,0)</f>
        <v>0</v>
      </c>
      <c r="K170" s="92">
        <f t="array" ref="K170">IFERROR(ROUND(INDEX(FCSTSDV!$D$2:$L$2001,MATCH('ống nhựa túi bóng'!$C170,FCSTSDV!$C$2:$C$2001,0),MATCH('ống nhựa túi bóng'!K$3,FCSTSDV!$D$1:$L$1,0)),1)/'ống nhựa túi bóng'!$D170,0)</f>
        <v>0</v>
      </c>
      <c r="L170" s="92">
        <f t="array" ref="L170">IFERROR(ROUND(INDEX(FCSTSDV!$D$2:$L$2001,MATCH('ống nhựa túi bóng'!$C170,FCSTSDV!$C$2:$C$2001,0),MATCH('ống nhựa túi bóng'!L$3,FCSTSDV!$D$1:$L$1,0)),1)/'ống nhựa túi bóng'!$D170,0)</f>
        <v>0</v>
      </c>
      <c r="M170" s="92">
        <f t="array" ref="M170">IFERROR(ROUND(INDEX(FCSTSDV!$D$2:$L$2001,MATCH('ống nhựa túi bóng'!$C170,FCSTSDV!$C$2:$C$2001,0),MATCH('ống nhựa túi bóng'!M$3,FCSTSDV!$D$1:$L$1,0)),1)/'ống nhựa túi bóng'!$D170,0)</f>
        <v>0</v>
      </c>
      <c r="N170" s="92">
        <f t="array" ref="N170">IFERROR(ROUND(INDEX(FCSTSDV!$D$2:$L$2001,MATCH('ống nhựa túi bóng'!$C170,FCSTSDV!$C$2:$C$2001,0),MATCH('ống nhựa túi bóng'!N$3,FCSTSDV!$D$1:$L$1,0)),1)/'ống nhựa túi bóng'!$D170,0)</f>
        <v>0</v>
      </c>
      <c r="O170" s="92">
        <f t="array" ref="O170">IFERROR(ROUND(INDEX(FCSTSDV!$D$2:$L$2001,MATCH('ống nhựa túi bóng'!$C170,FCSTSDV!$C$2:$C$2001,0),MATCH('ống nhựa túi bóng'!O$3,FCSTSDV!$D$1:$L$1,0)),1)/'ống nhựa túi bóng'!$D170,0)</f>
        <v>0</v>
      </c>
      <c r="P170" s="92">
        <f t="array" ref="P170">IFERROR(ROUND(INDEX(FCSTSDV!$D$2:$L$2001,MATCH('ống nhựa túi bóng'!$C170,FCSTSDV!$C$2:$C$2001,0),MATCH('ống nhựa túi bóng'!P$3,FCSTSDV!$D$1:$L$1,0)),1)/'ống nhựa túi bóng'!$D170,0)</f>
        <v>0</v>
      </c>
      <c r="Q170" s="92">
        <f t="array" ref="Q170">IFERROR(ROUND(INDEX(FCSTSDV!$D$2:$L$2001,MATCH('ống nhựa túi bóng'!$C170,FCSTSDV!$C$2:$C$2001,0),MATCH('ống nhựa túi bóng'!Q$3,FCSTSDV!$D$1:$L$1,0)),1)/'ống nhựa túi bóng'!$D170,0)</f>
        <v>0</v>
      </c>
      <c r="R170" s="92">
        <f t="array" ref="R170">IFERROR(ROUND(INDEX(FCSTSDV!$D$2:$L$2001,MATCH('ống nhựa túi bóng'!$C170,FCSTSDV!$C$2:$C$2001,0),MATCH('ống nhựa túi bóng'!R$3,FCSTSDV!$D$1:$L$1,0)),1)/'ống nhựa túi bóng'!$D170,0)</f>
        <v>0</v>
      </c>
      <c r="S170" s="92">
        <f t="array" ref="S170">IFERROR(ROUND(INDEX(FCSTSDV!$D$2:$L$2001,MATCH('ống nhựa túi bóng'!$C170,FCSTSDV!$C$2:$C$2001,0),MATCH('ống nhựa túi bóng'!S$3,FCSTSDV!$D$1:$L$1,0)),1)/'ống nhựa túi bóng'!$D170,0)</f>
        <v>0</v>
      </c>
      <c r="T170" s="92">
        <f t="shared" si="2"/>
        <v>0</v>
      </c>
    </row>
    <row r="171" spans="1:20" ht="20.100000000000001" customHeight="1">
      <c r="A171" s="818"/>
      <c r="B171" s="1072"/>
      <c r="C171" s="46" t="s">
        <v>56</v>
      </c>
      <c r="D171" s="413">
        <v>100</v>
      </c>
      <c r="E171" s="784"/>
      <c r="F171" s="784"/>
      <c r="G171" s="784"/>
      <c r="H171" s="92">
        <f t="array" ref="H171">IFERROR(ROUND(INDEX(FCSTSDV!$D$2:$L$2001,MATCH('ống nhựa túi bóng'!$C171,FCSTSDV!$C$2:$C$2001,0),MATCH('ống nhựa túi bóng'!H$3,FCSTSDV!$D$1:$L$1,0)),1)/'ống nhựa túi bóng'!$D171,0)</f>
        <v>0</v>
      </c>
      <c r="I171" s="92">
        <f t="array" ref="I171">IFERROR(ROUND(INDEX(FCSTSDV!$D$2:$L$2001,MATCH('ống nhựa túi bóng'!$C171,FCSTSDV!$C$2:$C$2001,0),MATCH('ống nhựa túi bóng'!I$3,FCSTSDV!$D$1:$L$1,0)),1)/'ống nhựa túi bóng'!$D171,0)</f>
        <v>0</v>
      </c>
      <c r="J171" s="92">
        <f t="array" ref="J171">IFERROR(ROUND(INDEX(FCSTSDV!$D$2:$L$2001,MATCH('ống nhựa túi bóng'!$C171,FCSTSDV!$C$2:$C$2001,0),MATCH('ống nhựa túi bóng'!J$3,FCSTSDV!$D$1:$L$1,0)),1)/'ống nhựa túi bóng'!$D171,0)</f>
        <v>0</v>
      </c>
      <c r="K171" s="92">
        <f t="array" ref="K171">IFERROR(ROUND(INDEX(FCSTSDV!$D$2:$L$2001,MATCH('ống nhựa túi bóng'!$C171,FCSTSDV!$C$2:$C$2001,0),MATCH('ống nhựa túi bóng'!K$3,FCSTSDV!$D$1:$L$1,0)),1)/'ống nhựa túi bóng'!$D171,0)</f>
        <v>0</v>
      </c>
      <c r="L171" s="92">
        <f t="array" ref="L171">IFERROR(ROUND(INDEX(FCSTSDV!$D$2:$L$2001,MATCH('ống nhựa túi bóng'!$C171,FCSTSDV!$C$2:$C$2001,0),MATCH('ống nhựa túi bóng'!L$3,FCSTSDV!$D$1:$L$1,0)),1)/'ống nhựa túi bóng'!$D171,0)</f>
        <v>0</v>
      </c>
      <c r="M171" s="92">
        <f t="array" ref="M171">IFERROR(ROUND(INDEX(FCSTSDV!$D$2:$L$2001,MATCH('ống nhựa túi bóng'!$C171,FCSTSDV!$C$2:$C$2001,0),MATCH('ống nhựa túi bóng'!M$3,FCSTSDV!$D$1:$L$1,0)),1)/'ống nhựa túi bóng'!$D171,0)</f>
        <v>0</v>
      </c>
      <c r="N171" s="92">
        <f t="array" ref="N171">IFERROR(ROUND(INDEX(FCSTSDV!$D$2:$L$2001,MATCH('ống nhựa túi bóng'!$C171,FCSTSDV!$C$2:$C$2001,0),MATCH('ống nhựa túi bóng'!N$3,FCSTSDV!$D$1:$L$1,0)),1)/'ống nhựa túi bóng'!$D171,0)</f>
        <v>0</v>
      </c>
      <c r="O171" s="92">
        <f t="array" ref="O171">IFERROR(ROUND(INDEX(FCSTSDV!$D$2:$L$2001,MATCH('ống nhựa túi bóng'!$C171,FCSTSDV!$C$2:$C$2001,0),MATCH('ống nhựa túi bóng'!O$3,FCSTSDV!$D$1:$L$1,0)),1)/'ống nhựa túi bóng'!$D171,0)</f>
        <v>0</v>
      </c>
      <c r="P171" s="92">
        <f t="array" ref="P171">IFERROR(ROUND(INDEX(FCSTSDV!$D$2:$L$2001,MATCH('ống nhựa túi bóng'!$C171,FCSTSDV!$C$2:$C$2001,0),MATCH('ống nhựa túi bóng'!P$3,FCSTSDV!$D$1:$L$1,0)),1)/'ống nhựa túi bóng'!$D171,0)</f>
        <v>0</v>
      </c>
      <c r="Q171" s="92">
        <f t="array" ref="Q171">IFERROR(ROUND(INDEX(FCSTSDV!$D$2:$L$2001,MATCH('ống nhựa túi bóng'!$C171,FCSTSDV!$C$2:$C$2001,0),MATCH('ống nhựa túi bóng'!Q$3,FCSTSDV!$D$1:$L$1,0)),1)/'ống nhựa túi bóng'!$D171,0)</f>
        <v>0</v>
      </c>
      <c r="R171" s="92">
        <f t="array" ref="R171">IFERROR(ROUND(INDEX(FCSTSDV!$D$2:$L$2001,MATCH('ống nhựa túi bóng'!$C171,FCSTSDV!$C$2:$C$2001,0),MATCH('ống nhựa túi bóng'!R$3,FCSTSDV!$D$1:$L$1,0)),1)/'ống nhựa túi bóng'!$D171,0)</f>
        <v>0</v>
      </c>
      <c r="S171" s="92">
        <f t="array" ref="S171">IFERROR(ROUND(INDEX(FCSTSDV!$D$2:$L$2001,MATCH('ống nhựa túi bóng'!$C171,FCSTSDV!$C$2:$C$2001,0),MATCH('ống nhựa túi bóng'!S$3,FCSTSDV!$D$1:$L$1,0)),1)/'ống nhựa túi bóng'!$D171,0)</f>
        <v>0</v>
      </c>
      <c r="T171" s="92">
        <f t="shared" si="2"/>
        <v>0</v>
      </c>
    </row>
    <row r="172" spans="1:20" ht="20.100000000000001" customHeight="1">
      <c r="A172" s="818"/>
      <c r="B172" s="1072"/>
      <c r="C172" s="46" t="s">
        <v>64</v>
      </c>
      <c r="D172" s="413">
        <v>100</v>
      </c>
      <c r="E172" s="784"/>
      <c r="F172" s="784"/>
      <c r="G172" s="784"/>
      <c r="H172" s="92">
        <f t="array" ref="H172">IFERROR(ROUND(INDEX(FCSTSDV!$D$2:$L$2001,MATCH('ống nhựa túi bóng'!$C172,FCSTSDV!$C$2:$C$2001,0),MATCH('ống nhựa túi bóng'!H$3,FCSTSDV!$D$1:$L$1,0)),1)/'ống nhựa túi bóng'!$D172,0)</f>
        <v>0</v>
      </c>
      <c r="I172" s="92">
        <f t="array" ref="I172">IFERROR(ROUND(INDEX(FCSTSDV!$D$2:$L$2001,MATCH('ống nhựa túi bóng'!$C172,FCSTSDV!$C$2:$C$2001,0),MATCH('ống nhựa túi bóng'!I$3,FCSTSDV!$D$1:$L$1,0)),1)/'ống nhựa túi bóng'!$D172,0)</f>
        <v>0</v>
      </c>
      <c r="J172" s="92">
        <f t="array" ref="J172">IFERROR(ROUND(INDEX(FCSTSDV!$D$2:$L$2001,MATCH('ống nhựa túi bóng'!$C172,FCSTSDV!$C$2:$C$2001,0),MATCH('ống nhựa túi bóng'!J$3,FCSTSDV!$D$1:$L$1,0)),1)/'ống nhựa túi bóng'!$D172,0)</f>
        <v>0</v>
      </c>
      <c r="K172" s="92">
        <f t="array" ref="K172">IFERROR(ROUND(INDEX(FCSTSDV!$D$2:$L$2001,MATCH('ống nhựa túi bóng'!$C172,FCSTSDV!$C$2:$C$2001,0),MATCH('ống nhựa túi bóng'!K$3,FCSTSDV!$D$1:$L$1,0)),1)/'ống nhựa túi bóng'!$D172,0)</f>
        <v>0</v>
      </c>
      <c r="L172" s="92">
        <f t="array" ref="L172">IFERROR(ROUND(INDEX(FCSTSDV!$D$2:$L$2001,MATCH('ống nhựa túi bóng'!$C172,FCSTSDV!$C$2:$C$2001,0),MATCH('ống nhựa túi bóng'!L$3,FCSTSDV!$D$1:$L$1,0)),1)/'ống nhựa túi bóng'!$D172,0)</f>
        <v>0</v>
      </c>
      <c r="M172" s="92">
        <f t="array" ref="M172">IFERROR(ROUND(INDEX(FCSTSDV!$D$2:$L$2001,MATCH('ống nhựa túi bóng'!$C172,FCSTSDV!$C$2:$C$2001,0),MATCH('ống nhựa túi bóng'!M$3,FCSTSDV!$D$1:$L$1,0)),1)/'ống nhựa túi bóng'!$D172,0)</f>
        <v>0</v>
      </c>
      <c r="N172" s="92">
        <f t="array" ref="N172">IFERROR(ROUND(INDEX(FCSTSDV!$D$2:$L$2001,MATCH('ống nhựa túi bóng'!$C172,FCSTSDV!$C$2:$C$2001,0),MATCH('ống nhựa túi bóng'!N$3,FCSTSDV!$D$1:$L$1,0)),1)/'ống nhựa túi bóng'!$D172,0)</f>
        <v>0</v>
      </c>
      <c r="O172" s="92">
        <f t="array" ref="O172">IFERROR(ROUND(INDEX(FCSTSDV!$D$2:$L$2001,MATCH('ống nhựa túi bóng'!$C172,FCSTSDV!$C$2:$C$2001,0),MATCH('ống nhựa túi bóng'!O$3,FCSTSDV!$D$1:$L$1,0)),1)/'ống nhựa túi bóng'!$D172,0)</f>
        <v>0</v>
      </c>
      <c r="P172" s="92">
        <f t="array" ref="P172">IFERROR(ROUND(INDEX(FCSTSDV!$D$2:$L$2001,MATCH('ống nhựa túi bóng'!$C172,FCSTSDV!$C$2:$C$2001,0),MATCH('ống nhựa túi bóng'!P$3,FCSTSDV!$D$1:$L$1,0)),1)/'ống nhựa túi bóng'!$D172,0)</f>
        <v>0</v>
      </c>
      <c r="Q172" s="92">
        <f t="array" ref="Q172">IFERROR(ROUND(INDEX(FCSTSDV!$D$2:$L$2001,MATCH('ống nhựa túi bóng'!$C172,FCSTSDV!$C$2:$C$2001,0),MATCH('ống nhựa túi bóng'!Q$3,FCSTSDV!$D$1:$L$1,0)),1)/'ống nhựa túi bóng'!$D172,0)</f>
        <v>0</v>
      </c>
      <c r="R172" s="92">
        <f t="array" ref="R172">IFERROR(ROUND(INDEX(FCSTSDV!$D$2:$L$2001,MATCH('ống nhựa túi bóng'!$C172,FCSTSDV!$C$2:$C$2001,0),MATCH('ống nhựa túi bóng'!R$3,FCSTSDV!$D$1:$L$1,0)),1)/'ống nhựa túi bóng'!$D172,0)</f>
        <v>0</v>
      </c>
      <c r="S172" s="92">
        <f t="array" ref="S172">IFERROR(ROUND(INDEX(FCSTSDV!$D$2:$L$2001,MATCH('ống nhựa túi bóng'!$C172,FCSTSDV!$C$2:$C$2001,0),MATCH('ống nhựa túi bóng'!S$3,FCSTSDV!$D$1:$L$1,0)),1)/'ống nhựa túi bóng'!$D172,0)</f>
        <v>0</v>
      </c>
      <c r="T172" s="92">
        <f t="shared" si="2"/>
        <v>0</v>
      </c>
    </row>
    <row r="173" spans="1:20" ht="20.100000000000001" customHeight="1">
      <c r="A173" s="818"/>
      <c r="B173" s="1072"/>
      <c r="C173" s="46" t="s">
        <v>65</v>
      </c>
      <c r="D173" s="413">
        <v>80</v>
      </c>
      <c r="E173" s="784"/>
      <c r="F173" s="784"/>
      <c r="G173" s="784"/>
      <c r="H173" s="92">
        <f t="array" ref="H173">IFERROR(ROUND(INDEX(FCSTSDV!$D$2:$L$2001,MATCH('ống nhựa túi bóng'!$C173,FCSTSDV!$C$2:$C$2001,0),MATCH('ống nhựa túi bóng'!H$3,FCSTSDV!$D$1:$L$1,0)),1)/'ống nhựa túi bóng'!$D173,0)</f>
        <v>0</v>
      </c>
      <c r="I173" s="92">
        <f t="array" ref="I173">IFERROR(ROUND(INDEX(FCSTSDV!$D$2:$L$2001,MATCH('ống nhựa túi bóng'!$C173,FCSTSDV!$C$2:$C$2001,0),MATCH('ống nhựa túi bóng'!I$3,FCSTSDV!$D$1:$L$1,0)),1)/'ống nhựa túi bóng'!$D173,0)</f>
        <v>0</v>
      </c>
      <c r="J173" s="92">
        <f t="array" ref="J173">IFERROR(ROUND(INDEX(FCSTSDV!$D$2:$L$2001,MATCH('ống nhựa túi bóng'!$C173,FCSTSDV!$C$2:$C$2001,0),MATCH('ống nhựa túi bóng'!J$3,FCSTSDV!$D$1:$L$1,0)),1)/'ống nhựa túi bóng'!$D173,0)</f>
        <v>0</v>
      </c>
      <c r="K173" s="92">
        <f t="array" ref="K173">IFERROR(ROUND(INDEX(FCSTSDV!$D$2:$L$2001,MATCH('ống nhựa túi bóng'!$C173,FCSTSDV!$C$2:$C$2001,0),MATCH('ống nhựa túi bóng'!K$3,FCSTSDV!$D$1:$L$1,0)),1)/'ống nhựa túi bóng'!$D173,0)</f>
        <v>0</v>
      </c>
      <c r="L173" s="92">
        <f t="array" ref="L173">IFERROR(ROUND(INDEX(FCSTSDV!$D$2:$L$2001,MATCH('ống nhựa túi bóng'!$C173,FCSTSDV!$C$2:$C$2001,0),MATCH('ống nhựa túi bóng'!L$3,FCSTSDV!$D$1:$L$1,0)),1)/'ống nhựa túi bóng'!$D173,0)</f>
        <v>0</v>
      </c>
      <c r="M173" s="92">
        <f t="array" ref="M173">IFERROR(ROUND(INDEX(FCSTSDV!$D$2:$L$2001,MATCH('ống nhựa túi bóng'!$C173,FCSTSDV!$C$2:$C$2001,0),MATCH('ống nhựa túi bóng'!M$3,FCSTSDV!$D$1:$L$1,0)),1)/'ống nhựa túi bóng'!$D173,0)</f>
        <v>0</v>
      </c>
      <c r="N173" s="92">
        <f t="array" ref="N173">IFERROR(ROUND(INDEX(FCSTSDV!$D$2:$L$2001,MATCH('ống nhựa túi bóng'!$C173,FCSTSDV!$C$2:$C$2001,0),MATCH('ống nhựa túi bóng'!N$3,FCSTSDV!$D$1:$L$1,0)),1)/'ống nhựa túi bóng'!$D173,0)</f>
        <v>0</v>
      </c>
      <c r="O173" s="92">
        <f t="array" ref="O173">IFERROR(ROUND(INDEX(FCSTSDV!$D$2:$L$2001,MATCH('ống nhựa túi bóng'!$C173,FCSTSDV!$C$2:$C$2001,0),MATCH('ống nhựa túi bóng'!O$3,FCSTSDV!$D$1:$L$1,0)),1)/'ống nhựa túi bóng'!$D173,0)</f>
        <v>0</v>
      </c>
      <c r="P173" s="92">
        <f t="array" ref="P173">IFERROR(ROUND(INDEX(FCSTSDV!$D$2:$L$2001,MATCH('ống nhựa túi bóng'!$C173,FCSTSDV!$C$2:$C$2001,0),MATCH('ống nhựa túi bóng'!P$3,FCSTSDV!$D$1:$L$1,0)),1)/'ống nhựa túi bóng'!$D173,0)</f>
        <v>0</v>
      </c>
      <c r="Q173" s="92">
        <f t="array" ref="Q173">IFERROR(ROUND(INDEX(FCSTSDV!$D$2:$L$2001,MATCH('ống nhựa túi bóng'!$C173,FCSTSDV!$C$2:$C$2001,0),MATCH('ống nhựa túi bóng'!Q$3,FCSTSDV!$D$1:$L$1,0)),1)/'ống nhựa túi bóng'!$D173,0)</f>
        <v>0</v>
      </c>
      <c r="R173" s="92">
        <f t="array" ref="R173">IFERROR(ROUND(INDEX(FCSTSDV!$D$2:$L$2001,MATCH('ống nhựa túi bóng'!$C173,FCSTSDV!$C$2:$C$2001,0),MATCH('ống nhựa túi bóng'!R$3,FCSTSDV!$D$1:$L$1,0)),1)/'ống nhựa túi bóng'!$D173,0)</f>
        <v>0</v>
      </c>
      <c r="S173" s="92">
        <f t="array" ref="S173">IFERROR(ROUND(INDEX(FCSTSDV!$D$2:$L$2001,MATCH('ống nhựa túi bóng'!$C173,FCSTSDV!$C$2:$C$2001,0),MATCH('ống nhựa túi bóng'!S$3,FCSTSDV!$D$1:$L$1,0)),1)/'ống nhựa túi bóng'!$D173,0)</f>
        <v>0</v>
      </c>
      <c r="T173" s="92">
        <f t="shared" si="2"/>
        <v>0</v>
      </c>
    </row>
    <row r="174" spans="1:20" ht="20.100000000000001" customHeight="1">
      <c r="A174" s="818"/>
      <c r="B174" s="1072"/>
      <c r="C174" s="46" t="s">
        <v>66</v>
      </c>
      <c r="D174" s="413">
        <v>150</v>
      </c>
      <c r="E174" s="784"/>
      <c r="F174" s="784"/>
      <c r="G174" s="784"/>
      <c r="H174" s="92">
        <f t="array" ref="H174">IFERROR(ROUND(INDEX(FCSTSDV!$D$2:$L$2001,MATCH('ống nhựa túi bóng'!$C174,FCSTSDV!$C$2:$C$2001,0),MATCH('ống nhựa túi bóng'!H$3,FCSTSDV!$D$1:$L$1,0)),1)/'ống nhựa túi bóng'!$D174,0)</f>
        <v>0</v>
      </c>
      <c r="I174" s="92">
        <f t="array" ref="I174">IFERROR(ROUND(INDEX(FCSTSDV!$D$2:$L$2001,MATCH('ống nhựa túi bóng'!$C174,FCSTSDV!$C$2:$C$2001,0),MATCH('ống nhựa túi bóng'!I$3,FCSTSDV!$D$1:$L$1,0)),1)/'ống nhựa túi bóng'!$D174,0)</f>
        <v>0</v>
      </c>
      <c r="J174" s="92">
        <f t="array" ref="J174">IFERROR(ROUND(INDEX(FCSTSDV!$D$2:$L$2001,MATCH('ống nhựa túi bóng'!$C174,FCSTSDV!$C$2:$C$2001,0),MATCH('ống nhựa túi bóng'!J$3,FCSTSDV!$D$1:$L$1,0)),1)/'ống nhựa túi bóng'!$D174,0)</f>
        <v>0</v>
      </c>
      <c r="K174" s="92">
        <f t="array" ref="K174">IFERROR(ROUND(INDEX(FCSTSDV!$D$2:$L$2001,MATCH('ống nhựa túi bóng'!$C174,FCSTSDV!$C$2:$C$2001,0),MATCH('ống nhựa túi bóng'!K$3,FCSTSDV!$D$1:$L$1,0)),1)/'ống nhựa túi bóng'!$D174,0)</f>
        <v>0</v>
      </c>
      <c r="L174" s="92">
        <f t="array" ref="L174">IFERROR(ROUND(INDEX(FCSTSDV!$D$2:$L$2001,MATCH('ống nhựa túi bóng'!$C174,FCSTSDV!$C$2:$C$2001,0),MATCH('ống nhựa túi bóng'!L$3,FCSTSDV!$D$1:$L$1,0)),1)/'ống nhựa túi bóng'!$D174,0)</f>
        <v>0</v>
      </c>
      <c r="M174" s="92">
        <f t="array" ref="M174">IFERROR(ROUND(INDEX(FCSTSDV!$D$2:$L$2001,MATCH('ống nhựa túi bóng'!$C174,FCSTSDV!$C$2:$C$2001,0),MATCH('ống nhựa túi bóng'!M$3,FCSTSDV!$D$1:$L$1,0)),1)/'ống nhựa túi bóng'!$D174,0)</f>
        <v>0</v>
      </c>
      <c r="N174" s="92">
        <f t="array" ref="N174">IFERROR(ROUND(INDEX(FCSTSDV!$D$2:$L$2001,MATCH('ống nhựa túi bóng'!$C174,FCSTSDV!$C$2:$C$2001,0),MATCH('ống nhựa túi bóng'!N$3,FCSTSDV!$D$1:$L$1,0)),1)/'ống nhựa túi bóng'!$D174,0)</f>
        <v>0</v>
      </c>
      <c r="O174" s="92">
        <f t="array" ref="O174">IFERROR(ROUND(INDEX(FCSTSDV!$D$2:$L$2001,MATCH('ống nhựa túi bóng'!$C174,FCSTSDV!$C$2:$C$2001,0),MATCH('ống nhựa túi bóng'!O$3,FCSTSDV!$D$1:$L$1,0)),1)/'ống nhựa túi bóng'!$D174,0)</f>
        <v>0</v>
      </c>
      <c r="P174" s="92">
        <f t="array" ref="P174">IFERROR(ROUND(INDEX(FCSTSDV!$D$2:$L$2001,MATCH('ống nhựa túi bóng'!$C174,FCSTSDV!$C$2:$C$2001,0),MATCH('ống nhựa túi bóng'!P$3,FCSTSDV!$D$1:$L$1,0)),1)/'ống nhựa túi bóng'!$D174,0)</f>
        <v>0</v>
      </c>
      <c r="Q174" s="92">
        <f t="array" ref="Q174">IFERROR(ROUND(INDEX(FCSTSDV!$D$2:$L$2001,MATCH('ống nhựa túi bóng'!$C174,FCSTSDV!$C$2:$C$2001,0),MATCH('ống nhựa túi bóng'!Q$3,FCSTSDV!$D$1:$L$1,0)),1)/'ống nhựa túi bóng'!$D174,0)</f>
        <v>0</v>
      </c>
      <c r="R174" s="92">
        <f t="array" ref="R174">IFERROR(ROUND(INDEX(FCSTSDV!$D$2:$L$2001,MATCH('ống nhựa túi bóng'!$C174,FCSTSDV!$C$2:$C$2001,0),MATCH('ống nhựa túi bóng'!R$3,FCSTSDV!$D$1:$L$1,0)),1)/'ống nhựa túi bóng'!$D174,0)</f>
        <v>0</v>
      </c>
      <c r="S174" s="92">
        <f t="array" ref="S174">IFERROR(ROUND(INDEX(FCSTSDV!$D$2:$L$2001,MATCH('ống nhựa túi bóng'!$C174,FCSTSDV!$C$2:$C$2001,0),MATCH('ống nhựa túi bóng'!S$3,FCSTSDV!$D$1:$L$1,0)),1)/'ống nhựa túi bóng'!$D174,0)</f>
        <v>0</v>
      </c>
      <c r="T174" s="92">
        <f t="shared" si="2"/>
        <v>0</v>
      </c>
    </row>
    <row r="175" spans="1:20" ht="20.100000000000001" hidden="1" customHeight="1">
      <c r="A175" s="818"/>
      <c r="B175" s="1072"/>
      <c r="C175" s="46" t="s">
        <v>67</v>
      </c>
      <c r="D175" s="413">
        <v>1000</v>
      </c>
      <c r="E175" s="784"/>
      <c r="F175" s="784"/>
      <c r="G175" s="784"/>
      <c r="H175" s="92">
        <f t="array" ref="H175">IFERROR(ROUND(INDEX(FCSTSDV!$D$2:$L$2001,MATCH('ống nhựa túi bóng'!$C175,FCSTSDV!$C$2:$C$2001,0),MATCH('ống nhựa túi bóng'!H$3,FCSTSDV!$D$1:$L$1,0)),1)/'ống nhựa túi bóng'!$D175,0)</f>
        <v>80</v>
      </c>
      <c r="I175" s="92">
        <f t="array" ref="I175">IFERROR(ROUND(INDEX(FCSTSDV!$D$2:$L$2001,MATCH('ống nhựa túi bóng'!$C175,FCSTSDV!$C$2:$C$2001,0),MATCH('ống nhựa túi bóng'!I$3,FCSTSDV!$D$1:$L$1,0)),1)/'ống nhựa túi bóng'!$D175,0)</f>
        <v>0</v>
      </c>
      <c r="J175" s="92">
        <f t="array" ref="J175">IFERROR(ROUND(INDEX(FCSTSDV!$D$2:$L$2001,MATCH('ống nhựa túi bóng'!$C175,FCSTSDV!$C$2:$C$2001,0),MATCH('ống nhựa túi bóng'!J$3,FCSTSDV!$D$1:$L$1,0)),1)/'ống nhựa túi bóng'!$D175,0)</f>
        <v>0</v>
      </c>
      <c r="K175" s="92">
        <f t="array" ref="K175">IFERROR(ROUND(INDEX(FCSTSDV!$D$2:$L$2001,MATCH('ống nhựa túi bóng'!$C175,FCSTSDV!$C$2:$C$2001,0),MATCH('ống nhựa túi bóng'!K$3,FCSTSDV!$D$1:$L$1,0)),1)/'ống nhựa túi bóng'!$D175,0)</f>
        <v>60</v>
      </c>
      <c r="L175" s="92">
        <f t="array" ref="L175">IFERROR(ROUND(INDEX(FCSTSDV!$D$2:$L$2001,MATCH('ống nhựa túi bóng'!$C175,FCSTSDV!$C$2:$C$2001,0),MATCH('ống nhựa túi bóng'!L$3,FCSTSDV!$D$1:$L$1,0)),1)/'ống nhựa túi bóng'!$D175,0)</f>
        <v>0</v>
      </c>
      <c r="M175" s="92">
        <f t="array" ref="M175">IFERROR(ROUND(INDEX(FCSTSDV!$D$2:$L$2001,MATCH('ống nhựa túi bóng'!$C175,FCSTSDV!$C$2:$C$2001,0),MATCH('ống nhựa túi bóng'!M$3,FCSTSDV!$D$1:$L$1,0)),1)/'ống nhựa túi bóng'!$D175,0)</f>
        <v>0</v>
      </c>
      <c r="N175" s="92">
        <f t="array" ref="N175">IFERROR(ROUND(INDEX(FCSTSDV!$D$2:$L$2001,MATCH('ống nhựa túi bóng'!$C175,FCSTSDV!$C$2:$C$2001,0),MATCH('ống nhựa túi bóng'!N$3,FCSTSDV!$D$1:$L$1,0)),1)/'ống nhựa túi bóng'!$D175,0)</f>
        <v>140</v>
      </c>
      <c r="O175" s="92">
        <f t="array" ref="O175">IFERROR(ROUND(INDEX(FCSTSDV!$D$2:$L$2001,MATCH('ống nhựa túi bóng'!$C175,FCSTSDV!$C$2:$C$2001,0),MATCH('ống nhựa túi bóng'!O$3,FCSTSDV!$D$1:$L$1,0)),1)/'ống nhựa túi bóng'!$D175,0)</f>
        <v>180</v>
      </c>
      <c r="P175" s="92">
        <f t="array" ref="P175">IFERROR(ROUND(INDEX(FCSTSDV!$D$2:$L$2001,MATCH('ống nhựa túi bóng'!$C175,FCSTSDV!$C$2:$C$2001,0),MATCH('ống nhựa túi bóng'!P$3,FCSTSDV!$D$1:$L$1,0)),1)/'ống nhựa túi bóng'!$D175,0)</f>
        <v>180</v>
      </c>
      <c r="Q175" s="92">
        <f t="array" ref="Q175">IFERROR(ROUND(INDEX(FCSTSDV!$D$2:$L$2001,MATCH('ống nhựa túi bóng'!$C175,FCSTSDV!$C$2:$C$2001,0),MATCH('ống nhựa túi bóng'!Q$3,FCSTSDV!$D$1:$L$1,0)),1)/'ống nhựa túi bóng'!$D175,0)</f>
        <v>0</v>
      </c>
      <c r="R175" s="92">
        <f t="array" ref="R175">IFERROR(ROUND(INDEX(FCSTSDV!$D$2:$L$2001,MATCH('ống nhựa túi bóng'!$C175,FCSTSDV!$C$2:$C$2001,0),MATCH('ống nhựa túi bóng'!R$3,FCSTSDV!$D$1:$L$1,0)),1)/'ống nhựa túi bóng'!$D175,0)</f>
        <v>0</v>
      </c>
      <c r="S175" s="92">
        <f t="array" ref="S175">IFERROR(ROUND(INDEX(FCSTSDV!$D$2:$L$2001,MATCH('ống nhựa túi bóng'!$C175,FCSTSDV!$C$2:$C$2001,0),MATCH('ống nhựa túi bóng'!S$3,FCSTSDV!$D$1:$L$1,0)),1)/'ống nhựa túi bóng'!$D175,0)</f>
        <v>0</v>
      </c>
      <c r="T175" s="92">
        <f t="shared" si="2"/>
        <v>640</v>
      </c>
    </row>
    <row r="176" spans="1:20" ht="20.100000000000001" hidden="1" customHeight="1">
      <c r="A176" s="818"/>
      <c r="B176" s="1072"/>
      <c r="C176" s="46" t="s">
        <v>68</v>
      </c>
      <c r="D176" s="413">
        <v>1000</v>
      </c>
      <c r="E176" s="784"/>
      <c r="F176" s="784"/>
      <c r="G176" s="784"/>
      <c r="H176" s="92">
        <f t="array" ref="H176">IFERROR(ROUND(INDEX(FCSTSDV!$D$2:$L$2001,MATCH('ống nhựa túi bóng'!$C176,FCSTSDV!$C$2:$C$2001,0),MATCH('ống nhựa túi bóng'!H$3,FCSTSDV!$D$1:$L$1,0)),1)/'ống nhựa túi bóng'!$D176,0)</f>
        <v>40</v>
      </c>
      <c r="I176" s="92">
        <f t="array" ref="I176">IFERROR(ROUND(INDEX(FCSTSDV!$D$2:$L$2001,MATCH('ống nhựa túi bóng'!$C176,FCSTSDV!$C$2:$C$2001,0),MATCH('ống nhựa túi bóng'!I$3,FCSTSDV!$D$1:$L$1,0)),1)/'ống nhựa túi bóng'!$D176,0)</f>
        <v>0</v>
      </c>
      <c r="J176" s="92">
        <f t="array" ref="J176">IFERROR(ROUND(INDEX(FCSTSDV!$D$2:$L$2001,MATCH('ống nhựa túi bóng'!$C176,FCSTSDV!$C$2:$C$2001,0),MATCH('ống nhựa túi bóng'!J$3,FCSTSDV!$D$1:$L$1,0)),1)/'ống nhựa túi bóng'!$D176,0)</f>
        <v>0</v>
      </c>
      <c r="K176" s="92">
        <f t="array" ref="K176">IFERROR(ROUND(INDEX(FCSTSDV!$D$2:$L$2001,MATCH('ống nhựa túi bóng'!$C176,FCSTSDV!$C$2:$C$2001,0),MATCH('ống nhựa túi bóng'!K$3,FCSTSDV!$D$1:$L$1,0)),1)/'ống nhựa túi bóng'!$D176,0)</f>
        <v>0</v>
      </c>
      <c r="L176" s="92">
        <f t="array" ref="L176">IFERROR(ROUND(INDEX(FCSTSDV!$D$2:$L$2001,MATCH('ống nhựa túi bóng'!$C176,FCSTSDV!$C$2:$C$2001,0),MATCH('ống nhựa túi bóng'!L$3,FCSTSDV!$D$1:$L$1,0)),1)/'ống nhựa túi bóng'!$D176,0)</f>
        <v>0</v>
      </c>
      <c r="M176" s="92">
        <f t="array" ref="M176">IFERROR(ROUND(INDEX(FCSTSDV!$D$2:$L$2001,MATCH('ống nhựa túi bóng'!$C176,FCSTSDV!$C$2:$C$2001,0),MATCH('ống nhựa túi bóng'!M$3,FCSTSDV!$D$1:$L$1,0)),1)/'ống nhựa túi bóng'!$D176,0)</f>
        <v>0</v>
      </c>
      <c r="N176" s="92">
        <f t="array" ref="N176">IFERROR(ROUND(INDEX(FCSTSDV!$D$2:$L$2001,MATCH('ống nhựa túi bóng'!$C176,FCSTSDV!$C$2:$C$2001,0),MATCH('ống nhựa túi bóng'!N$3,FCSTSDV!$D$1:$L$1,0)),1)/'ống nhựa túi bóng'!$D176,0)</f>
        <v>40</v>
      </c>
      <c r="O176" s="92">
        <f t="array" ref="O176">IFERROR(ROUND(INDEX(FCSTSDV!$D$2:$L$2001,MATCH('ống nhựa túi bóng'!$C176,FCSTSDV!$C$2:$C$2001,0),MATCH('ống nhựa túi bóng'!O$3,FCSTSDV!$D$1:$L$1,0)),1)/'ống nhựa túi bóng'!$D176,0)</f>
        <v>100</v>
      </c>
      <c r="P176" s="92">
        <f t="array" ref="P176">IFERROR(ROUND(INDEX(FCSTSDV!$D$2:$L$2001,MATCH('ống nhựa túi bóng'!$C176,FCSTSDV!$C$2:$C$2001,0),MATCH('ống nhựa túi bóng'!P$3,FCSTSDV!$D$1:$L$1,0)),1)/'ống nhựa túi bóng'!$D176,0)</f>
        <v>100</v>
      </c>
      <c r="Q176" s="92">
        <f t="array" ref="Q176">IFERROR(ROUND(INDEX(FCSTSDV!$D$2:$L$2001,MATCH('ống nhựa túi bóng'!$C176,FCSTSDV!$C$2:$C$2001,0),MATCH('ống nhựa túi bóng'!Q$3,FCSTSDV!$D$1:$L$1,0)),1)/'ống nhựa túi bóng'!$D176,0)</f>
        <v>0</v>
      </c>
      <c r="R176" s="92">
        <f t="array" ref="R176">IFERROR(ROUND(INDEX(FCSTSDV!$D$2:$L$2001,MATCH('ống nhựa túi bóng'!$C176,FCSTSDV!$C$2:$C$2001,0),MATCH('ống nhựa túi bóng'!R$3,FCSTSDV!$D$1:$L$1,0)),1)/'ống nhựa túi bóng'!$D176,0)</f>
        <v>0</v>
      </c>
      <c r="S176" s="92">
        <f t="array" ref="S176">IFERROR(ROUND(INDEX(FCSTSDV!$D$2:$L$2001,MATCH('ống nhựa túi bóng'!$C176,FCSTSDV!$C$2:$C$2001,0),MATCH('ống nhựa túi bóng'!S$3,FCSTSDV!$D$1:$L$1,0)),1)/'ống nhựa túi bóng'!$D176,0)</f>
        <v>0</v>
      </c>
      <c r="T176" s="92">
        <f t="shared" si="2"/>
        <v>280</v>
      </c>
    </row>
    <row r="177" spans="1:20" ht="20.100000000000001" customHeight="1">
      <c r="A177" s="818"/>
      <c r="B177" s="1072"/>
      <c r="C177" s="46" t="s">
        <v>69</v>
      </c>
      <c r="D177" s="413">
        <v>200</v>
      </c>
      <c r="E177" s="784"/>
      <c r="F177" s="784"/>
      <c r="G177" s="784"/>
      <c r="H177" s="92">
        <f t="array" ref="H177">IFERROR(ROUND(INDEX(FCSTSDV!$D$2:$L$2001,MATCH('ống nhựa túi bóng'!$C177,FCSTSDV!$C$2:$C$2001,0),MATCH('ống nhựa túi bóng'!H$3,FCSTSDV!$D$1:$L$1,0)),1)/'ống nhựa túi bóng'!$D177,0)</f>
        <v>0</v>
      </c>
      <c r="I177" s="92">
        <f t="array" ref="I177">IFERROR(ROUND(INDEX(FCSTSDV!$D$2:$L$2001,MATCH('ống nhựa túi bóng'!$C177,FCSTSDV!$C$2:$C$2001,0),MATCH('ống nhựa túi bóng'!I$3,FCSTSDV!$D$1:$L$1,0)),1)/'ống nhựa túi bóng'!$D177,0)</f>
        <v>0</v>
      </c>
      <c r="J177" s="92">
        <f t="array" ref="J177">IFERROR(ROUND(INDEX(FCSTSDV!$D$2:$L$2001,MATCH('ống nhựa túi bóng'!$C177,FCSTSDV!$C$2:$C$2001,0),MATCH('ống nhựa túi bóng'!J$3,FCSTSDV!$D$1:$L$1,0)),1)/'ống nhựa túi bóng'!$D177,0)</f>
        <v>0</v>
      </c>
      <c r="K177" s="92">
        <f t="array" ref="K177">IFERROR(ROUND(INDEX(FCSTSDV!$D$2:$L$2001,MATCH('ống nhựa túi bóng'!$C177,FCSTSDV!$C$2:$C$2001,0),MATCH('ống nhựa túi bóng'!K$3,FCSTSDV!$D$1:$L$1,0)),1)/'ống nhựa túi bóng'!$D177,0)</f>
        <v>0</v>
      </c>
      <c r="L177" s="92">
        <f t="array" ref="L177">IFERROR(ROUND(INDEX(FCSTSDV!$D$2:$L$2001,MATCH('ống nhựa túi bóng'!$C177,FCSTSDV!$C$2:$C$2001,0),MATCH('ống nhựa túi bóng'!L$3,FCSTSDV!$D$1:$L$1,0)),1)/'ống nhựa túi bóng'!$D177,0)</f>
        <v>0</v>
      </c>
      <c r="M177" s="92">
        <f t="array" ref="M177">IFERROR(ROUND(INDEX(FCSTSDV!$D$2:$L$2001,MATCH('ống nhựa túi bóng'!$C177,FCSTSDV!$C$2:$C$2001,0),MATCH('ống nhựa túi bóng'!M$3,FCSTSDV!$D$1:$L$1,0)),1)/'ống nhựa túi bóng'!$D177,0)</f>
        <v>0</v>
      </c>
      <c r="N177" s="92">
        <f t="array" ref="N177">IFERROR(ROUND(INDEX(FCSTSDV!$D$2:$L$2001,MATCH('ống nhựa túi bóng'!$C177,FCSTSDV!$C$2:$C$2001,0),MATCH('ống nhựa túi bóng'!N$3,FCSTSDV!$D$1:$L$1,0)),1)/'ống nhựa túi bóng'!$D177,0)</f>
        <v>0</v>
      </c>
      <c r="O177" s="92">
        <f t="array" ref="O177">IFERROR(ROUND(INDEX(FCSTSDV!$D$2:$L$2001,MATCH('ống nhựa túi bóng'!$C177,FCSTSDV!$C$2:$C$2001,0),MATCH('ống nhựa túi bóng'!O$3,FCSTSDV!$D$1:$L$1,0)),1)/'ống nhựa túi bóng'!$D177,0)</f>
        <v>0</v>
      </c>
      <c r="P177" s="92">
        <f t="array" ref="P177">IFERROR(ROUND(INDEX(FCSTSDV!$D$2:$L$2001,MATCH('ống nhựa túi bóng'!$C177,FCSTSDV!$C$2:$C$2001,0),MATCH('ống nhựa túi bóng'!P$3,FCSTSDV!$D$1:$L$1,0)),1)/'ống nhựa túi bóng'!$D177,0)</f>
        <v>0</v>
      </c>
      <c r="Q177" s="92">
        <f t="array" ref="Q177">IFERROR(ROUND(INDEX(FCSTSDV!$D$2:$L$2001,MATCH('ống nhựa túi bóng'!$C177,FCSTSDV!$C$2:$C$2001,0),MATCH('ống nhựa túi bóng'!Q$3,FCSTSDV!$D$1:$L$1,0)),1)/'ống nhựa túi bóng'!$D177,0)</f>
        <v>0</v>
      </c>
      <c r="R177" s="92">
        <f t="array" ref="R177">IFERROR(ROUND(INDEX(FCSTSDV!$D$2:$L$2001,MATCH('ống nhựa túi bóng'!$C177,FCSTSDV!$C$2:$C$2001,0),MATCH('ống nhựa túi bóng'!R$3,FCSTSDV!$D$1:$L$1,0)),1)/'ống nhựa túi bóng'!$D177,0)</f>
        <v>0</v>
      </c>
      <c r="S177" s="92">
        <f t="array" ref="S177">IFERROR(ROUND(INDEX(FCSTSDV!$D$2:$L$2001,MATCH('ống nhựa túi bóng'!$C177,FCSTSDV!$C$2:$C$2001,0),MATCH('ống nhựa túi bóng'!S$3,FCSTSDV!$D$1:$L$1,0)),1)/'ống nhựa túi bóng'!$D177,0)</f>
        <v>0</v>
      </c>
      <c r="T177" s="92">
        <f t="shared" si="2"/>
        <v>0</v>
      </c>
    </row>
    <row r="178" spans="1:20" ht="20.100000000000001" customHeight="1">
      <c r="A178" s="818"/>
      <c r="B178" s="1072"/>
      <c r="C178" s="46" t="s">
        <v>70</v>
      </c>
      <c r="D178" s="413">
        <v>200</v>
      </c>
      <c r="E178" s="784"/>
      <c r="F178" s="784"/>
      <c r="G178" s="784"/>
      <c r="H178" s="92">
        <f t="array" ref="H178">IFERROR(ROUND(INDEX(FCSTSDV!$D$2:$L$2001,MATCH('ống nhựa túi bóng'!$C178,FCSTSDV!$C$2:$C$2001,0),MATCH('ống nhựa túi bóng'!H$3,FCSTSDV!$D$1:$L$1,0)),1)/'ống nhựa túi bóng'!$D178,0)</f>
        <v>0</v>
      </c>
      <c r="I178" s="92">
        <f t="array" ref="I178">IFERROR(ROUND(INDEX(FCSTSDV!$D$2:$L$2001,MATCH('ống nhựa túi bóng'!$C178,FCSTSDV!$C$2:$C$2001,0),MATCH('ống nhựa túi bóng'!I$3,FCSTSDV!$D$1:$L$1,0)),1)/'ống nhựa túi bóng'!$D178,0)</f>
        <v>0</v>
      </c>
      <c r="J178" s="92">
        <f t="array" ref="J178">IFERROR(ROUND(INDEX(FCSTSDV!$D$2:$L$2001,MATCH('ống nhựa túi bóng'!$C178,FCSTSDV!$C$2:$C$2001,0),MATCH('ống nhựa túi bóng'!J$3,FCSTSDV!$D$1:$L$1,0)),1)/'ống nhựa túi bóng'!$D178,0)</f>
        <v>0</v>
      </c>
      <c r="K178" s="92">
        <f t="array" ref="K178">IFERROR(ROUND(INDEX(FCSTSDV!$D$2:$L$2001,MATCH('ống nhựa túi bóng'!$C178,FCSTSDV!$C$2:$C$2001,0),MATCH('ống nhựa túi bóng'!K$3,FCSTSDV!$D$1:$L$1,0)),1)/'ống nhựa túi bóng'!$D178,0)</f>
        <v>0</v>
      </c>
      <c r="L178" s="92">
        <f t="array" ref="L178">IFERROR(ROUND(INDEX(FCSTSDV!$D$2:$L$2001,MATCH('ống nhựa túi bóng'!$C178,FCSTSDV!$C$2:$C$2001,0),MATCH('ống nhựa túi bóng'!L$3,FCSTSDV!$D$1:$L$1,0)),1)/'ống nhựa túi bóng'!$D178,0)</f>
        <v>0</v>
      </c>
      <c r="M178" s="92">
        <f t="array" ref="M178">IFERROR(ROUND(INDEX(FCSTSDV!$D$2:$L$2001,MATCH('ống nhựa túi bóng'!$C178,FCSTSDV!$C$2:$C$2001,0),MATCH('ống nhựa túi bóng'!M$3,FCSTSDV!$D$1:$L$1,0)),1)/'ống nhựa túi bóng'!$D178,0)</f>
        <v>0</v>
      </c>
      <c r="N178" s="92">
        <f t="array" ref="N178">IFERROR(ROUND(INDEX(FCSTSDV!$D$2:$L$2001,MATCH('ống nhựa túi bóng'!$C178,FCSTSDV!$C$2:$C$2001,0),MATCH('ống nhựa túi bóng'!N$3,FCSTSDV!$D$1:$L$1,0)),1)/'ống nhựa túi bóng'!$D178,0)</f>
        <v>0</v>
      </c>
      <c r="O178" s="92">
        <f t="array" ref="O178">IFERROR(ROUND(INDEX(FCSTSDV!$D$2:$L$2001,MATCH('ống nhựa túi bóng'!$C178,FCSTSDV!$C$2:$C$2001,0),MATCH('ống nhựa túi bóng'!O$3,FCSTSDV!$D$1:$L$1,0)),1)/'ống nhựa túi bóng'!$D178,0)</f>
        <v>0</v>
      </c>
      <c r="P178" s="92">
        <f t="array" ref="P178">IFERROR(ROUND(INDEX(FCSTSDV!$D$2:$L$2001,MATCH('ống nhựa túi bóng'!$C178,FCSTSDV!$C$2:$C$2001,0),MATCH('ống nhựa túi bóng'!P$3,FCSTSDV!$D$1:$L$1,0)),1)/'ống nhựa túi bóng'!$D178,0)</f>
        <v>0</v>
      </c>
      <c r="Q178" s="92">
        <f t="array" ref="Q178">IFERROR(ROUND(INDEX(FCSTSDV!$D$2:$L$2001,MATCH('ống nhựa túi bóng'!$C178,FCSTSDV!$C$2:$C$2001,0),MATCH('ống nhựa túi bóng'!Q$3,FCSTSDV!$D$1:$L$1,0)),1)/'ống nhựa túi bóng'!$D178,0)</f>
        <v>0</v>
      </c>
      <c r="R178" s="92">
        <f t="array" ref="R178">IFERROR(ROUND(INDEX(FCSTSDV!$D$2:$L$2001,MATCH('ống nhựa túi bóng'!$C178,FCSTSDV!$C$2:$C$2001,0),MATCH('ống nhựa túi bóng'!R$3,FCSTSDV!$D$1:$L$1,0)),1)/'ống nhựa túi bóng'!$D178,0)</f>
        <v>0</v>
      </c>
      <c r="S178" s="92">
        <f t="array" ref="S178">IFERROR(ROUND(INDEX(FCSTSDV!$D$2:$L$2001,MATCH('ống nhựa túi bóng'!$C178,FCSTSDV!$C$2:$C$2001,0),MATCH('ống nhựa túi bóng'!S$3,FCSTSDV!$D$1:$L$1,0)),1)/'ống nhựa túi bóng'!$D178,0)</f>
        <v>0</v>
      </c>
      <c r="T178" s="92">
        <f t="shared" si="2"/>
        <v>0</v>
      </c>
    </row>
    <row r="179" spans="1:20" ht="20.100000000000001" customHeight="1">
      <c r="A179" s="822"/>
      <c r="B179" s="1084"/>
      <c r="C179" s="433" t="s">
        <v>71</v>
      </c>
      <c r="D179" s="434">
        <v>500</v>
      </c>
      <c r="E179" s="801"/>
      <c r="F179" s="801"/>
      <c r="G179" s="801"/>
      <c r="H179" s="162">
        <f t="array" ref="H179">IFERROR(ROUND(INDEX(FCSTSDV!$D$2:$L$2001,MATCH('ống nhựa túi bóng'!$C179,FCSTSDV!$C$2:$C$2001,0),MATCH('ống nhựa túi bóng'!H$3,FCSTSDV!$D$1:$L$1,0)),1)/'ống nhựa túi bóng'!$D179,0)</f>
        <v>0</v>
      </c>
      <c r="I179" s="162">
        <f t="array" ref="I179">IFERROR(ROUND(INDEX(FCSTSDV!$D$2:$L$2001,MATCH('ống nhựa túi bóng'!$C179,FCSTSDV!$C$2:$C$2001,0),MATCH('ống nhựa túi bóng'!I$3,FCSTSDV!$D$1:$L$1,0)),1)/'ống nhựa túi bóng'!$D179,0)</f>
        <v>0</v>
      </c>
      <c r="J179" s="162">
        <f t="array" ref="J179">IFERROR(ROUND(INDEX(FCSTSDV!$D$2:$L$2001,MATCH('ống nhựa túi bóng'!$C179,FCSTSDV!$C$2:$C$2001,0),MATCH('ống nhựa túi bóng'!J$3,FCSTSDV!$D$1:$L$1,0)),1)/'ống nhựa túi bóng'!$D179,0)</f>
        <v>0</v>
      </c>
      <c r="K179" s="162">
        <f t="array" ref="K179">IFERROR(ROUND(INDEX(FCSTSDV!$D$2:$L$2001,MATCH('ống nhựa túi bóng'!$C179,FCSTSDV!$C$2:$C$2001,0),MATCH('ống nhựa túi bóng'!K$3,FCSTSDV!$D$1:$L$1,0)),1)/'ống nhựa túi bóng'!$D179,0)</f>
        <v>0</v>
      </c>
      <c r="L179" s="162">
        <f t="array" ref="L179">IFERROR(ROUND(INDEX(FCSTSDV!$D$2:$L$2001,MATCH('ống nhựa túi bóng'!$C179,FCSTSDV!$C$2:$C$2001,0),MATCH('ống nhựa túi bóng'!L$3,FCSTSDV!$D$1:$L$1,0)),1)/'ống nhựa túi bóng'!$D179,0)</f>
        <v>0</v>
      </c>
      <c r="M179" s="162">
        <f t="array" ref="M179">IFERROR(ROUND(INDEX(FCSTSDV!$D$2:$L$2001,MATCH('ống nhựa túi bóng'!$C179,FCSTSDV!$C$2:$C$2001,0),MATCH('ống nhựa túi bóng'!M$3,FCSTSDV!$D$1:$L$1,0)),1)/'ống nhựa túi bóng'!$D179,0)</f>
        <v>0</v>
      </c>
      <c r="N179" s="162">
        <f t="array" ref="N179">IFERROR(ROUND(INDEX(FCSTSDV!$D$2:$L$2001,MATCH('ống nhựa túi bóng'!$C179,FCSTSDV!$C$2:$C$2001,0),MATCH('ống nhựa túi bóng'!N$3,FCSTSDV!$D$1:$L$1,0)),1)/'ống nhựa túi bóng'!$D179,0)</f>
        <v>0</v>
      </c>
      <c r="O179" s="162">
        <f t="array" ref="O179">IFERROR(ROUND(INDEX(FCSTSDV!$D$2:$L$2001,MATCH('ống nhựa túi bóng'!$C179,FCSTSDV!$C$2:$C$2001,0),MATCH('ống nhựa túi bóng'!O$3,FCSTSDV!$D$1:$L$1,0)),1)/'ống nhựa túi bóng'!$D179,0)</f>
        <v>0</v>
      </c>
      <c r="P179" s="162">
        <f t="array" ref="P179">IFERROR(ROUND(INDEX(FCSTSDV!$D$2:$L$2001,MATCH('ống nhựa túi bóng'!$C179,FCSTSDV!$C$2:$C$2001,0),MATCH('ống nhựa túi bóng'!P$3,FCSTSDV!$D$1:$L$1,0)),1)/'ống nhựa túi bóng'!$D179,0)</f>
        <v>0</v>
      </c>
      <c r="Q179" s="162">
        <f t="array" ref="Q179">IFERROR(ROUND(INDEX(FCSTSDV!$D$2:$L$2001,MATCH('ống nhựa túi bóng'!$C179,FCSTSDV!$C$2:$C$2001,0),MATCH('ống nhựa túi bóng'!Q$3,FCSTSDV!$D$1:$L$1,0)),1)/'ống nhựa túi bóng'!$D179,0)</f>
        <v>0</v>
      </c>
      <c r="R179" s="162">
        <f t="array" ref="R179">IFERROR(ROUND(INDEX(FCSTSDV!$D$2:$L$2001,MATCH('ống nhựa túi bóng'!$C179,FCSTSDV!$C$2:$C$2001,0),MATCH('ống nhựa túi bóng'!R$3,FCSTSDV!$D$1:$L$1,0)),1)/'ống nhựa túi bóng'!$D179,0)</f>
        <v>0</v>
      </c>
      <c r="S179" s="162">
        <f t="array" ref="S179">IFERROR(ROUND(INDEX(FCSTSDV!$D$2:$L$2001,MATCH('ống nhựa túi bóng'!$C179,FCSTSDV!$C$2:$C$2001,0),MATCH('ống nhựa túi bóng'!S$3,FCSTSDV!$D$1:$L$1,0)),1)/'ống nhựa túi bóng'!$D179,0)</f>
        <v>0</v>
      </c>
      <c r="T179" s="92">
        <f t="shared" si="2"/>
        <v>0</v>
      </c>
    </row>
    <row r="180" spans="1:20" s="400" customFormat="1" ht="20.100000000000001" hidden="1" customHeight="1">
      <c r="A180" s="819"/>
      <c r="B180" s="1073"/>
      <c r="C180" s="411" t="s">
        <v>42</v>
      </c>
      <c r="D180" s="412" t="s">
        <v>43</v>
      </c>
      <c r="E180" s="787"/>
      <c r="F180" s="787"/>
      <c r="G180" s="787"/>
      <c r="H180" s="90">
        <f>$G$137-SUM(H137:H179)</f>
        <v>15263.333333333334</v>
      </c>
      <c r="I180" s="90">
        <f t="shared" ref="I180:P180" si="4">H180-SUM(I137:I179)</f>
        <v>14263.333333333334</v>
      </c>
      <c r="J180" s="90">
        <f t="shared" si="4"/>
        <v>13003.333333333334</v>
      </c>
      <c r="K180" s="90">
        <f t="shared" si="4"/>
        <v>11943.333333333334</v>
      </c>
      <c r="L180" s="90">
        <f t="shared" si="4"/>
        <v>10943.333333333334</v>
      </c>
      <c r="M180" s="90">
        <f t="shared" si="4"/>
        <v>9943.3333333333339</v>
      </c>
      <c r="N180" s="90">
        <f t="shared" si="4"/>
        <v>3403.3333333333339</v>
      </c>
      <c r="O180" s="90">
        <f t="shared" si="4"/>
        <v>-5011.9999999999982</v>
      </c>
      <c r="P180" s="90">
        <f t="shared" si="4"/>
        <v>-5643.809523809522</v>
      </c>
      <c r="Q180" s="90" t="e">
        <f>#REF!-SUM(Q137:Q179)</f>
        <v>#REF!</v>
      </c>
      <c r="R180" s="90" t="e">
        <f t="shared" ref="R180" si="5">Q180-SUM(R137:R179)</f>
        <v>#REF!</v>
      </c>
      <c r="S180" s="90" t="e">
        <f t="shared" ref="S180" si="6">R180-SUM(S137:S179)</f>
        <v>#REF!</v>
      </c>
      <c r="T180" s="92" t="e">
        <f t="shared" si="2"/>
        <v>#REF!</v>
      </c>
    </row>
    <row r="181" spans="1:20" ht="20.100000000000001" customHeight="1">
      <c r="A181" s="817" t="s">
        <v>14</v>
      </c>
      <c r="B181" s="1071" t="s">
        <v>72</v>
      </c>
      <c r="C181" s="43" t="s">
        <v>21</v>
      </c>
      <c r="D181" s="422">
        <v>2500</v>
      </c>
      <c r="E181" s="786">
        <v>569</v>
      </c>
      <c r="F181" s="786">
        <v>0</v>
      </c>
      <c r="G181" s="786">
        <f>E181+F181</f>
        <v>569</v>
      </c>
      <c r="H181" s="92">
        <f t="array" ref="H181">IFERROR(ROUND(INDEX(FCSTSDV!$D$2:$L$2001,MATCH('ống nhựa túi bóng'!$C181,FCSTSDV!$C$2:$C$2001,0),MATCH('ống nhựa túi bóng'!H$3,FCSTSDV!$D$1:$L$1,0)),1)/'ống nhựa túi bóng'!$D181,0)</f>
        <v>0</v>
      </c>
      <c r="I181" s="92">
        <f t="array" ref="I181">IFERROR(ROUND(INDEX(FCSTSDV!$D$2:$L$2001,MATCH('ống nhựa túi bóng'!$C181,FCSTSDV!$C$2:$C$2001,0),MATCH('ống nhựa túi bóng'!I$3,FCSTSDV!$D$1:$L$1,0)),1)/'ống nhựa túi bóng'!$D181,0)</f>
        <v>0</v>
      </c>
      <c r="J181" s="92">
        <f t="array" ref="J181">IFERROR(ROUND(INDEX(FCSTSDV!$D$2:$L$2001,MATCH('ống nhựa túi bóng'!$C181,FCSTSDV!$C$2:$C$2001,0),MATCH('ống nhựa túi bóng'!J$3,FCSTSDV!$D$1:$L$1,0)),1)/'ống nhựa túi bóng'!$D181,0)</f>
        <v>0</v>
      </c>
      <c r="K181" s="92">
        <f t="array" ref="K181">IFERROR(ROUND(INDEX(FCSTSDV!$D$2:$L$2001,MATCH('ống nhựa túi bóng'!$C181,FCSTSDV!$C$2:$C$2001,0),MATCH('ống nhựa túi bóng'!K$3,FCSTSDV!$D$1:$L$1,0)),1)/'ống nhựa túi bóng'!$D181,0)</f>
        <v>0</v>
      </c>
      <c r="L181" s="92">
        <f t="array" ref="L181">IFERROR(ROUND(INDEX(FCSTSDV!$D$2:$L$2001,MATCH('ống nhựa túi bóng'!$C181,FCSTSDV!$C$2:$C$2001,0),MATCH('ống nhựa túi bóng'!L$3,FCSTSDV!$D$1:$L$1,0)),1)/'ống nhựa túi bóng'!$D181,0)</f>
        <v>0</v>
      </c>
      <c r="M181" s="92">
        <f t="array" ref="M181">IFERROR(ROUND(INDEX(FCSTSDV!$D$2:$L$2001,MATCH('ống nhựa túi bóng'!$C181,FCSTSDV!$C$2:$C$2001,0),MATCH('ống nhựa túi bóng'!M$3,FCSTSDV!$D$1:$L$1,0)),1)/'ống nhựa túi bóng'!$D181,0)</f>
        <v>0</v>
      </c>
      <c r="N181" s="92">
        <f t="array" ref="N181">IFERROR(ROUND(INDEX(FCSTSDV!$D$2:$L$2001,MATCH('ống nhựa túi bóng'!$C181,FCSTSDV!$C$2:$C$2001,0),MATCH('ống nhựa túi bóng'!N$3,FCSTSDV!$D$1:$L$1,0)),1)/'ống nhựa túi bóng'!$D181,0)</f>
        <v>0</v>
      </c>
      <c r="O181" s="92">
        <f t="array" ref="O181">IFERROR(ROUND(INDEX(FCSTSDV!$D$2:$L$2001,MATCH('ống nhựa túi bóng'!$C181,FCSTSDV!$C$2:$C$2001,0),MATCH('ống nhựa túi bóng'!O$3,FCSTSDV!$D$1:$L$1,0)),1)/'ống nhựa túi bóng'!$D181,0)</f>
        <v>0</v>
      </c>
      <c r="P181" s="92">
        <f t="array" ref="P181">IFERROR(ROUND(INDEX(FCSTSDV!$D$2:$L$2001,MATCH('ống nhựa túi bóng'!$C181,FCSTSDV!$C$2:$C$2001,0),MATCH('ống nhựa túi bóng'!P$3,FCSTSDV!$D$1:$L$1,0)),1)/'ống nhựa túi bóng'!$D181,0)</f>
        <v>0</v>
      </c>
      <c r="Q181" s="92">
        <f t="array" ref="Q181">IFERROR(ROUND(INDEX(FCSTSDV!$D$2:$L$2001,MATCH('ống nhựa túi bóng'!$C181,FCSTSDV!$C$2:$C$2001,0),MATCH('ống nhựa túi bóng'!Q$3,FCSTSDV!$D$1:$L$1,0)),1)/'ống nhựa túi bóng'!$D181,0)</f>
        <v>0</v>
      </c>
      <c r="R181" s="92">
        <f t="array" ref="R181">IFERROR(ROUND(INDEX(FCSTSDV!$D$2:$L$2001,MATCH('ống nhựa túi bóng'!$C181,FCSTSDV!$C$2:$C$2001,0),MATCH('ống nhựa túi bóng'!R$3,FCSTSDV!$D$1:$L$1,0)),1)/'ống nhựa túi bóng'!$D181,0)</f>
        <v>0</v>
      </c>
      <c r="S181" s="92">
        <f t="array" ref="S181">IFERROR(ROUND(INDEX(FCSTSDV!$D$2:$L$2001,MATCH('ống nhựa túi bóng'!$C181,FCSTSDV!$C$2:$C$2001,0),MATCH('ống nhựa túi bóng'!S$3,FCSTSDV!$D$1:$L$1,0)),1)/'ống nhựa túi bóng'!$D181,0)</f>
        <v>0</v>
      </c>
      <c r="T181" s="92">
        <f t="shared" si="2"/>
        <v>0</v>
      </c>
    </row>
    <row r="182" spans="1:20" ht="20.100000000000001" hidden="1" customHeight="1">
      <c r="A182" s="1095"/>
      <c r="B182" s="1083"/>
      <c r="C182" s="55" t="s">
        <v>820</v>
      </c>
      <c r="D182" s="420">
        <v>100</v>
      </c>
      <c r="E182" s="783"/>
      <c r="F182" s="783"/>
      <c r="G182" s="783"/>
      <c r="H182" s="92">
        <f t="array" ref="H182">IFERROR(ROUND(INDEX(FCSTSDV!$D$2:$L$2001,MATCH('ống nhựa túi bóng'!$C182,FCSTSDV!$C$2:$C$2001,0),MATCH('ống nhựa túi bóng'!H$3,FCSTSDV!$D$1:$L$1,0)),1)/'ống nhựa túi bóng'!$D182,0)</f>
        <v>0</v>
      </c>
      <c r="I182" s="92">
        <f t="array" ref="I182">IFERROR(ROUND(INDEX(FCSTSDV!$D$2:$L$2001,MATCH('ống nhựa túi bóng'!$C182,FCSTSDV!$C$2:$C$2001,0),MATCH('ống nhựa túi bóng'!I$3,FCSTSDV!$D$1:$L$1,0)),1)/'ống nhựa túi bóng'!$D182,0)</f>
        <v>0</v>
      </c>
      <c r="J182" s="92">
        <f t="array" ref="J182">IFERROR(ROUND(INDEX(FCSTSDV!$D$2:$L$2001,MATCH('ống nhựa túi bóng'!$C182,FCSTSDV!$C$2:$C$2001,0),MATCH('ống nhựa túi bóng'!J$3,FCSTSDV!$D$1:$L$1,0)),1)/'ống nhựa túi bóng'!$D182,0)</f>
        <v>60</v>
      </c>
      <c r="K182" s="92">
        <f t="array" ref="K182">IFERROR(ROUND(INDEX(FCSTSDV!$D$2:$L$2001,MATCH('ống nhựa túi bóng'!$C182,FCSTSDV!$C$2:$C$2001,0),MATCH('ống nhựa túi bóng'!K$3,FCSTSDV!$D$1:$L$1,0)),1)/'ống nhựa túi bóng'!$D182,0)</f>
        <v>60</v>
      </c>
      <c r="L182" s="92">
        <f t="array" ref="L182">IFERROR(ROUND(INDEX(FCSTSDV!$D$2:$L$2001,MATCH('ống nhựa túi bóng'!$C182,FCSTSDV!$C$2:$C$2001,0),MATCH('ống nhựa túi bóng'!L$3,FCSTSDV!$D$1:$L$1,0)),1)/'ống nhựa túi bóng'!$D182,0)</f>
        <v>60</v>
      </c>
      <c r="M182" s="92">
        <f t="array" ref="M182">IFERROR(ROUND(INDEX(FCSTSDV!$D$2:$L$2001,MATCH('ống nhựa túi bóng'!$C182,FCSTSDV!$C$2:$C$2001,0),MATCH('ống nhựa túi bóng'!M$3,FCSTSDV!$D$1:$L$1,0)),1)/'ống nhựa túi bóng'!$D182,0)</f>
        <v>60</v>
      </c>
      <c r="N182" s="92">
        <f t="array" ref="N182">IFERROR(ROUND(INDEX(FCSTSDV!$D$2:$L$2001,MATCH('ống nhựa túi bóng'!$C182,FCSTSDV!$C$2:$C$2001,0),MATCH('ống nhựa túi bóng'!N$3,FCSTSDV!$D$1:$L$1,0)),1)/'ống nhựa túi bóng'!$D182,0)</f>
        <v>240</v>
      </c>
      <c r="O182" s="92">
        <f t="array" ref="O182">IFERROR(ROUND(INDEX(FCSTSDV!$D$2:$L$2001,MATCH('ống nhựa túi bóng'!$C182,FCSTSDV!$C$2:$C$2001,0),MATCH('ống nhựa túi bóng'!O$3,FCSTSDV!$D$1:$L$1,0)),1)/'ống nhựa túi bóng'!$D182,0)</f>
        <v>300</v>
      </c>
      <c r="P182" s="92">
        <f t="array" ref="P182">IFERROR(ROUND(INDEX(FCSTSDV!$D$2:$L$2001,MATCH('ống nhựa túi bóng'!$C182,FCSTSDV!$C$2:$C$2001,0),MATCH('ống nhựa túi bóng'!P$3,FCSTSDV!$D$1:$L$1,0)),1)/'ống nhựa túi bóng'!$D182,0)</f>
        <v>0</v>
      </c>
      <c r="Q182" s="92">
        <f t="array" ref="Q182">IFERROR(ROUND(INDEX(FCSTSDV!$D$2:$L$2001,MATCH('ống nhựa túi bóng'!$C182,FCSTSDV!$C$2:$C$2001,0),MATCH('ống nhựa túi bóng'!Q$3,FCSTSDV!$D$1:$L$1,0)),1)/'ống nhựa túi bóng'!$D182,0)</f>
        <v>0</v>
      </c>
      <c r="R182" s="92">
        <f t="array" ref="R182">IFERROR(ROUND(INDEX(FCSTSDV!$D$2:$L$2001,MATCH('ống nhựa túi bóng'!$C182,FCSTSDV!$C$2:$C$2001,0),MATCH('ống nhựa túi bóng'!R$3,FCSTSDV!$D$1:$L$1,0)),1)/'ống nhựa túi bóng'!$D182,0)</f>
        <v>0</v>
      </c>
      <c r="S182" s="92">
        <f t="array" ref="S182">IFERROR(ROUND(INDEX(FCSTSDV!$D$2:$L$2001,MATCH('ống nhựa túi bóng'!$C182,FCSTSDV!$C$2:$C$2001,0),MATCH('ống nhựa túi bóng'!S$3,FCSTSDV!$D$1:$L$1,0)),1)/'ống nhựa túi bóng'!$D182,0)</f>
        <v>0</v>
      </c>
      <c r="T182" s="92">
        <f t="shared" si="2"/>
        <v>780</v>
      </c>
    </row>
    <row r="183" spans="1:20" ht="20.100000000000001" hidden="1" customHeight="1">
      <c r="A183" s="1095"/>
      <c r="B183" s="1083"/>
      <c r="C183" s="55" t="s">
        <v>714</v>
      </c>
      <c r="D183" s="420">
        <v>3000</v>
      </c>
      <c r="E183" s="783"/>
      <c r="F183" s="783"/>
      <c r="G183" s="783"/>
      <c r="H183" s="92">
        <f t="array" ref="H183">IFERROR(ROUND(INDEX(FCSTSDV!$D$2:$L$2001,MATCH('ống nhựa túi bóng'!$C183,FCSTSDV!$C$2:$C$2001,0),MATCH('ống nhựa túi bóng'!H$3,FCSTSDV!$D$1:$L$1,0)),1)/'ống nhựa túi bóng'!$D183,0)</f>
        <v>3.3333333333333335</v>
      </c>
      <c r="I183" s="92">
        <f t="array" ref="I183">IFERROR(ROUND(INDEX(FCSTSDV!$D$2:$L$2001,MATCH('ống nhựa túi bóng'!$C183,FCSTSDV!$C$2:$C$2001,0),MATCH('ống nhựa túi bóng'!I$3,FCSTSDV!$D$1:$L$1,0)),1)/'ống nhựa túi bóng'!$D183,0)</f>
        <v>3.3333333333333335</v>
      </c>
      <c r="J183" s="92">
        <f t="array" ref="J183">IFERROR(ROUND(INDEX(FCSTSDV!$D$2:$L$2001,MATCH('ống nhựa túi bóng'!$C183,FCSTSDV!$C$2:$C$2001,0),MATCH('ống nhựa túi bóng'!J$3,FCSTSDV!$D$1:$L$1,0)),1)/'ống nhựa túi bóng'!$D183,0)</f>
        <v>3.3333333333333335</v>
      </c>
      <c r="K183" s="92">
        <f t="array" ref="K183">IFERROR(ROUND(INDEX(FCSTSDV!$D$2:$L$2001,MATCH('ống nhựa túi bóng'!$C183,FCSTSDV!$C$2:$C$2001,0),MATCH('ống nhựa túi bóng'!K$3,FCSTSDV!$D$1:$L$1,0)),1)/'ống nhựa túi bóng'!$D183,0)</f>
        <v>3.3333333333333335</v>
      </c>
      <c r="L183" s="92">
        <f t="array" ref="L183">IFERROR(ROUND(INDEX(FCSTSDV!$D$2:$L$2001,MATCH('ống nhựa túi bóng'!$C183,FCSTSDV!$C$2:$C$2001,0),MATCH('ống nhựa túi bóng'!L$3,FCSTSDV!$D$1:$L$1,0)),1)/'ống nhựa túi bóng'!$D183,0)</f>
        <v>3.3333333333333335</v>
      </c>
      <c r="M183" s="92">
        <f t="array" ref="M183">IFERROR(ROUND(INDEX(FCSTSDV!$D$2:$L$2001,MATCH('ống nhựa túi bóng'!$C183,FCSTSDV!$C$2:$C$2001,0),MATCH('ống nhựa túi bóng'!M$3,FCSTSDV!$D$1:$L$1,0)),1)/'ống nhựa túi bóng'!$D183,0)</f>
        <v>3.3333333333333335</v>
      </c>
      <c r="N183" s="92">
        <f t="array" ref="N183">IFERROR(ROUND(INDEX(FCSTSDV!$D$2:$L$2001,MATCH('ống nhựa túi bóng'!$C183,FCSTSDV!$C$2:$C$2001,0),MATCH('ống nhựa túi bóng'!N$3,FCSTSDV!$D$1:$L$1,0)),1)/'ống nhựa túi bóng'!$D183,0)</f>
        <v>26.666666666666668</v>
      </c>
      <c r="O183" s="92">
        <f t="array" ref="O183">IFERROR(ROUND(INDEX(FCSTSDV!$D$2:$L$2001,MATCH('ống nhựa túi bóng'!$C183,FCSTSDV!$C$2:$C$2001,0),MATCH('ống nhựa túi bóng'!O$3,FCSTSDV!$D$1:$L$1,0)),1)/'ống nhựa túi bóng'!$D183,0)</f>
        <v>23.333333333333332</v>
      </c>
      <c r="P183" s="92">
        <f t="array" ref="P183">IFERROR(ROUND(INDEX(FCSTSDV!$D$2:$L$2001,MATCH('ống nhựa túi bóng'!$C183,FCSTSDV!$C$2:$C$2001,0),MATCH('ống nhựa túi bóng'!P$3,FCSTSDV!$D$1:$L$1,0)),1)/'ống nhựa túi bóng'!$D183,0)</f>
        <v>23.333333333333332</v>
      </c>
      <c r="Q183" s="92">
        <f t="array" ref="Q183">IFERROR(ROUND(INDEX(FCSTSDV!$D$2:$L$2001,MATCH('ống nhựa túi bóng'!$C183,FCSTSDV!$C$2:$C$2001,0),MATCH('ống nhựa túi bóng'!Q$3,FCSTSDV!$D$1:$L$1,0)),1)/'ống nhựa túi bóng'!$D183,0)</f>
        <v>0</v>
      </c>
      <c r="R183" s="92">
        <f t="array" ref="R183">IFERROR(ROUND(INDEX(FCSTSDV!$D$2:$L$2001,MATCH('ống nhựa túi bóng'!$C183,FCSTSDV!$C$2:$C$2001,0),MATCH('ống nhựa túi bóng'!R$3,FCSTSDV!$D$1:$L$1,0)),1)/'ống nhựa túi bóng'!$D183,0)</f>
        <v>0</v>
      </c>
      <c r="S183" s="92">
        <f t="array" ref="S183">IFERROR(ROUND(INDEX(FCSTSDV!$D$2:$L$2001,MATCH('ống nhựa túi bóng'!$C183,FCSTSDV!$C$2:$C$2001,0),MATCH('ống nhựa túi bóng'!S$3,FCSTSDV!$D$1:$L$1,0)),1)/'ống nhựa túi bóng'!$D183,0)</f>
        <v>0</v>
      </c>
      <c r="T183" s="92">
        <f t="shared" si="2"/>
        <v>93.333333333333329</v>
      </c>
    </row>
    <row r="184" spans="1:20" ht="20.100000000000001" customHeight="1">
      <c r="A184" s="818"/>
      <c r="B184" s="1072"/>
      <c r="C184" s="46" t="s">
        <v>73</v>
      </c>
      <c r="D184" s="413">
        <v>1500</v>
      </c>
      <c r="E184" s="784"/>
      <c r="F184" s="784"/>
      <c r="G184" s="784"/>
      <c r="H184" s="92">
        <f t="array" ref="H184">IFERROR(ROUND(INDEX(FCSTSDV!$D$2:$L$2001,MATCH('ống nhựa túi bóng'!$C184,FCSTSDV!$C$2:$C$2001,0),MATCH('ống nhựa túi bóng'!H$3,FCSTSDV!$D$1:$L$1,0)),1)/'ống nhựa túi bóng'!$D184,0)</f>
        <v>0</v>
      </c>
      <c r="I184" s="92">
        <f t="array" ref="I184">IFERROR(ROUND(INDEX(FCSTSDV!$D$2:$L$2001,MATCH('ống nhựa túi bóng'!$C184,FCSTSDV!$C$2:$C$2001,0),MATCH('ống nhựa túi bóng'!I$3,FCSTSDV!$D$1:$L$1,0)),1)/'ống nhựa túi bóng'!$D184,0)</f>
        <v>0</v>
      </c>
      <c r="J184" s="92">
        <f t="array" ref="J184">IFERROR(ROUND(INDEX(FCSTSDV!$D$2:$L$2001,MATCH('ống nhựa túi bóng'!$C184,FCSTSDV!$C$2:$C$2001,0),MATCH('ống nhựa túi bóng'!J$3,FCSTSDV!$D$1:$L$1,0)),1)/'ống nhựa túi bóng'!$D184,0)</f>
        <v>0</v>
      </c>
      <c r="K184" s="92">
        <f t="array" ref="K184">IFERROR(ROUND(INDEX(FCSTSDV!$D$2:$L$2001,MATCH('ống nhựa túi bóng'!$C184,FCSTSDV!$C$2:$C$2001,0),MATCH('ống nhựa túi bóng'!K$3,FCSTSDV!$D$1:$L$1,0)),1)/'ống nhựa túi bóng'!$D184,0)</f>
        <v>0</v>
      </c>
      <c r="L184" s="92">
        <f t="array" ref="L184">IFERROR(ROUND(INDEX(FCSTSDV!$D$2:$L$2001,MATCH('ống nhựa túi bóng'!$C184,FCSTSDV!$C$2:$C$2001,0),MATCH('ống nhựa túi bóng'!L$3,FCSTSDV!$D$1:$L$1,0)),1)/'ống nhựa túi bóng'!$D184,0)</f>
        <v>0</v>
      </c>
      <c r="M184" s="92">
        <f t="array" ref="M184">IFERROR(ROUND(INDEX(FCSTSDV!$D$2:$L$2001,MATCH('ống nhựa túi bóng'!$C184,FCSTSDV!$C$2:$C$2001,0),MATCH('ống nhựa túi bóng'!M$3,FCSTSDV!$D$1:$L$1,0)),1)/'ống nhựa túi bóng'!$D184,0)</f>
        <v>0</v>
      </c>
      <c r="N184" s="92">
        <f t="array" ref="N184">IFERROR(ROUND(INDEX(FCSTSDV!$D$2:$L$2001,MATCH('ống nhựa túi bóng'!$C184,FCSTSDV!$C$2:$C$2001,0),MATCH('ống nhựa túi bóng'!N$3,FCSTSDV!$D$1:$L$1,0)),1)/'ống nhựa túi bóng'!$D184,0)</f>
        <v>0</v>
      </c>
      <c r="O184" s="92">
        <f t="array" ref="O184">IFERROR(ROUND(INDEX(FCSTSDV!$D$2:$L$2001,MATCH('ống nhựa túi bóng'!$C184,FCSTSDV!$C$2:$C$2001,0),MATCH('ống nhựa túi bóng'!O$3,FCSTSDV!$D$1:$L$1,0)),1)/'ống nhựa túi bóng'!$D184,0)</f>
        <v>0</v>
      </c>
      <c r="P184" s="92">
        <f t="array" ref="P184">IFERROR(ROUND(INDEX(FCSTSDV!$D$2:$L$2001,MATCH('ống nhựa túi bóng'!$C184,FCSTSDV!$C$2:$C$2001,0),MATCH('ống nhựa túi bóng'!P$3,FCSTSDV!$D$1:$L$1,0)),1)/'ống nhựa túi bóng'!$D184,0)</f>
        <v>0</v>
      </c>
      <c r="Q184" s="92">
        <f t="array" ref="Q184">IFERROR(ROUND(INDEX(FCSTSDV!$D$2:$L$2001,MATCH('ống nhựa túi bóng'!$C184,FCSTSDV!$C$2:$C$2001,0),MATCH('ống nhựa túi bóng'!Q$3,FCSTSDV!$D$1:$L$1,0)),1)/'ống nhựa túi bóng'!$D184,0)</f>
        <v>0</v>
      </c>
      <c r="R184" s="92">
        <f t="array" ref="R184">IFERROR(ROUND(INDEX(FCSTSDV!$D$2:$L$2001,MATCH('ống nhựa túi bóng'!$C184,FCSTSDV!$C$2:$C$2001,0),MATCH('ống nhựa túi bóng'!R$3,FCSTSDV!$D$1:$L$1,0)),1)/'ống nhựa túi bóng'!$D184,0)</f>
        <v>0</v>
      </c>
      <c r="S184" s="92">
        <f t="array" ref="S184">IFERROR(ROUND(INDEX(FCSTSDV!$D$2:$L$2001,MATCH('ống nhựa túi bóng'!$C184,FCSTSDV!$C$2:$C$2001,0),MATCH('ống nhựa túi bóng'!S$3,FCSTSDV!$D$1:$L$1,0)),1)/'ống nhựa túi bóng'!$D184,0)</f>
        <v>0</v>
      </c>
      <c r="T184" s="92">
        <f t="shared" si="2"/>
        <v>0</v>
      </c>
    </row>
    <row r="185" spans="1:20" ht="20.100000000000001" hidden="1" customHeight="1">
      <c r="A185" s="818"/>
      <c r="B185" s="1072"/>
      <c r="C185" s="46" t="s">
        <v>808</v>
      </c>
      <c r="D185" s="413">
        <v>200</v>
      </c>
      <c r="E185" s="784"/>
      <c r="F185" s="784"/>
      <c r="G185" s="784"/>
      <c r="H185" s="92">
        <f t="array" ref="H185">IFERROR(ROUND(INDEX(FCSTSDV!$D$2:$L$2001,MATCH('ống nhựa túi bóng'!$C185,FCSTSDV!$C$2:$C$2001,0),MATCH('ống nhựa túi bóng'!H$3,FCSTSDV!$D$1:$L$1,0)),1)/'ống nhựa túi bóng'!$D185,0)</f>
        <v>200</v>
      </c>
      <c r="I185" s="92">
        <f t="array" ref="I185">IFERROR(ROUND(INDEX(FCSTSDV!$D$2:$L$2001,MATCH('ống nhựa túi bóng'!$C185,FCSTSDV!$C$2:$C$2001,0),MATCH('ống nhựa túi bóng'!I$3,FCSTSDV!$D$1:$L$1,0)),1)/'ống nhựa túi bóng'!$D185,0)</f>
        <v>0</v>
      </c>
      <c r="J185" s="92">
        <f t="array" ref="J185">IFERROR(ROUND(INDEX(FCSTSDV!$D$2:$L$2001,MATCH('ống nhựa túi bóng'!$C185,FCSTSDV!$C$2:$C$2001,0),MATCH('ống nhựa túi bóng'!J$3,FCSTSDV!$D$1:$L$1,0)),1)/'ống nhựa túi bóng'!$D185,0)</f>
        <v>0</v>
      </c>
      <c r="K185" s="92">
        <f t="array" ref="K185">IFERROR(ROUND(INDEX(FCSTSDV!$D$2:$L$2001,MATCH('ống nhựa túi bóng'!$C185,FCSTSDV!$C$2:$C$2001,0),MATCH('ống nhựa túi bóng'!K$3,FCSTSDV!$D$1:$L$1,0)),1)/'ống nhựa túi bóng'!$D185,0)</f>
        <v>0</v>
      </c>
      <c r="L185" s="92">
        <f t="array" ref="L185">IFERROR(ROUND(INDEX(FCSTSDV!$D$2:$L$2001,MATCH('ống nhựa túi bóng'!$C185,FCSTSDV!$C$2:$C$2001,0),MATCH('ống nhựa túi bóng'!L$3,FCSTSDV!$D$1:$L$1,0)),1)/'ống nhựa túi bóng'!$D185,0)</f>
        <v>0</v>
      </c>
      <c r="M185" s="92">
        <f t="array" ref="M185">IFERROR(ROUND(INDEX(FCSTSDV!$D$2:$L$2001,MATCH('ống nhựa túi bóng'!$C185,FCSTSDV!$C$2:$C$2001,0),MATCH('ống nhựa túi bóng'!M$3,FCSTSDV!$D$1:$L$1,0)),1)/'ống nhựa túi bóng'!$D185,0)</f>
        <v>0</v>
      </c>
      <c r="N185" s="92">
        <f t="array" ref="N185">IFERROR(ROUND(INDEX(FCSTSDV!$D$2:$L$2001,MATCH('ống nhựa túi bóng'!$C185,FCSTSDV!$C$2:$C$2001,0),MATCH('ống nhựa túi bóng'!N$3,FCSTSDV!$D$1:$L$1,0)),1)/'ống nhựa túi bóng'!$D185,0)</f>
        <v>0</v>
      </c>
      <c r="O185" s="92">
        <f t="array" ref="O185">IFERROR(ROUND(INDEX(FCSTSDV!$D$2:$L$2001,MATCH('ống nhựa túi bóng'!$C185,FCSTSDV!$C$2:$C$2001,0),MATCH('ống nhựa túi bóng'!O$3,FCSTSDV!$D$1:$L$1,0)),1)/'ống nhựa túi bóng'!$D185,0)</f>
        <v>0</v>
      </c>
      <c r="P185" s="92">
        <f t="array" ref="P185">IFERROR(ROUND(INDEX(FCSTSDV!$D$2:$L$2001,MATCH('ống nhựa túi bóng'!$C185,FCSTSDV!$C$2:$C$2001,0),MATCH('ống nhựa túi bóng'!P$3,FCSTSDV!$D$1:$L$1,0)),1)/'ống nhựa túi bóng'!$D185,0)</f>
        <v>0</v>
      </c>
      <c r="Q185" s="92">
        <f t="array" ref="Q185">IFERROR(ROUND(INDEX(FCSTSDV!$D$2:$L$2001,MATCH('ống nhựa túi bóng'!$C185,FCSTSDV!$C$2:$C$2001,0),MATCH('ống nhựa túi bóng'!Q$3,FCSTSDV!$D$1:$L$1,0)),1)/'ống nhựa túi bóng'!$D185,0)</f>
        <v>0</v>
      </c>
      <c r="R185" s="92">
        <f t="array" ref="R185">IFERROR(ROUND(INDEX(FCSTSDV!$D$2:$L$2001,MATCH('ống nhựa túi bóng'!$C185,FCSTSDV!$C$2:$C$2001,0),MATCH('ống nhựa túi bóng'!R$3,FCSTSDV!$D$1:$L$1,0)),1)/'ống nhựa túi bóng'!$D185,0)</f>
        <v>0</v>
      </c>
      <c r="S185" s="92">
        <f t="array" ref="S185">IFERROR(ROUND(INDEX(FCSTSDV!$D$2:$L$2001,MATCH('ống nhựa túi bóng'!$C185,FCSTSDV!$C$2:$C$2001,0),MATCH('ống nhựa túi bóng'!S$3,FCSTSDV!$D$1:$L$1,0)),1)/'ống nhựa túi bóng'!$D185,0)</f>
        <v>0</v>
      </c>
      <c r="T185" s="92">
        <f t="shared" si="2"/>
        <v>200</v>
      </c>
    </row>
    <row r="186" spans="1:20" ht="20.100000000000001" hidden="1" customHeight="1">
      <c r="A186" s="818"/>
      <c r="B186" s="1072"/>
      <c r="C186" s="46" t="s">
        <v>808</v>
      </c>
      <c r="D186" s="413">
        <v>200</v>
      </c>
      <c r="E186" s="784"/>
      <c r="F186" s="784"/>
      <c r="G186" s="784"/>
      <c r="H186" s="92">
        <f t="array" ref="H186">IFERROR(ROUND(INDEX(FCSTSDV!$D$2:$L$2001,MATCH('ống nhựa túi bóng'!$C186,FCSTSDV!$C$2:$C$2001,0),MATCH('ống nhựa túi bóng'!H$3,FCSTSDV!$D$1:$L$1,0)),1)/'ống nhựa túi bóng'!$D186,0)</f>
        <v>200</v>
      </c>
      <c r="I186" s="92">
        <f t="array" ref="I186">IFERROR(ROUND(INDEX(FCSTSDV!$D$2:$L$2001,MATCH('ống nhựa túi bóng'!$C186,FCSTSDV!$C$2:$C$2001,0),MATCH('ống nhựa túi bóng'!I$3,FCSTSDV!$D$1:$L$1,0)),1)/'ống nhựa túi bóng'!$D186,0)</f>
        <v>0</v>
      </c>
      <c r="J186" s="92">
        <f t="array" ref="J186">IFERROR(ROUND(INDEX(FCSTSDV!$D$2:$L$2001,MATCH('ống nhựa túi bóng'!$C186,FCSTSDV!$C$2:$C$2001,0),MATCH('ống nhựa túi bóng'!J$3,FCSTSDV!$D$1:$L$1,0)),1)/'ống nhựa túi bóng'!$D186,0)</f>
        <v>0</v>
      </c>
      <c r="K186" s="92">
        <f t="array" ref="K186">IFERROR(ROUND(INDEX(FCSTSDV!$D$2:$L$2001,MATCH('ống nhựa túi bóng'!$C186,FCSTSDV!$C$2:$C$2001,0),MATCH('ống nhựa túi bóng'!K$3,FCSTSDV!$D$1:$L$1,0)),1)/'ống nhựa túi bóng'!$D186,0)</f>
        <v>0</v>
      </c>
      <c r="L186" s="92">
        <f t="array" ref="L186">IFERROR(ROUND(INDEX(FCSTSDV!$D$2:$L$2001,MATCH('ống nhựa túi bóng'!$C186,FCSTSDV!$C$2:$C$2001,0),MATCH('ống nhựa túi bóng'!L$3,FCSTSDV!$D$1:$L$1,0)),1)/'ống nhựa túi bóng'!$D186,0)</f>
        <v>0</v>
      </c>
      <c r="M186" s="92">
        <f t="array" ref="M186">IFERROR(ROUND(INDEX(FCSTSDV!$D$2:$L$2001,MATCH('ống nhựa túi bóng'!$C186,FCSTSDV!$C$2:$C$2001,0),MATCH('ống nhựa túi bóng'!M$3,FCSTSDV!$D$1:$L$1,0)),1)/'ống nhựa túi bóng'!$D186,0)</f>
        <v>0</v>
      </c>
      <c r="N186" s="92">
        <f t="array" ref="N186">IFERROR(ROUND(INDEX(FCSTSDV!$D$2:$L$2001,MATCH('ống nhựa túi bóng'!$C186,FCSTSDV!$C$2:$C$2001,0),MATCH('ống nhựa túi bóng'!N$3,FCSTSDV!$D$1:$L$1,0)),1)/'ống nhựa túi bóng'!$D186,0)</f>
        <v>0</v>
      </c>
      <c r="O186" s="92">
        <f t="array" ref="O186">IFERROR(ROUND(INDEX(FCSTSDV!$D$2:$L$2001,MATCH('ống nhựa túi bóng'!$C186,FCSTSDV!$C$2:$C$2001,0),MATCH('ống nhựa túi bóng'!O$3,FCSTSDV!$D$1:$L$1,0)),1)/'ống nhựa túi bóng'!$D186,0)</f>
        <v>0</v>
      </c>
      <c r="P186" s="92">
        <f t="array" ref="P186">IFERROR(ROUND(INDEX(FCSTSDV!$D$2:$L$2001,MATCH('ống nhựa túi bóng'!$C186,FCSTSDV!$C$2:$C$2001,0),MATCH('ống nhựa túi bóng'!P$3,FCSTSDV!$D$1:$L$1,0)),1)/'ống nhựa túi bóng'!$D186,0)</f>
        <v>0</v>
      </c>
      <c r="Q186" s="92">
        <f t="array" ref="Q186">IFERROR(ROUND(INDEX(FCSTSDV!$D$2:$L$2001,MATCH('ống nhựa túi bóng'!$C186,FCSTSDV!$C$2:$C$2001,0),MATCH('ống nhựa túi bóng'!Q$3,FCSTSDV!$D$1:$L$1,0)),1)/'ống nhựa túi bóng'!$D186,0)</f>
        <v>0</v>
      </c>
      <c r="R186" s="92">
        <f t="array" ref="R186">IFERROR(ROUND(INDEX(FCSTSDV!$D$2:$L$2001,MATCH('ống nhựa túi bóng'!$C186,FCSTSDV!$C$2:$C$2001,0),MATCH('ống nhựa túi bóng'!R$3,FCSTSDV!$D$1:$L$1,0)),1)/'ống nhựa túi bóng'!$D186,0)</f>
        <v>0</v>
      </c>
      <c r="S186" s="92">
        <f t="array" ref="S186">IFERROR(ROUND(INDEX(FCSTSDV!$D$2:$L$2001,MATCH('ống nhựa túi bóng'!$C186,FCSTSDV!$C$2:$C$2001,0),MATCH('ống nhựa túi bóng'!S$3,FCSTSDV!$D$1:$L$1,0)),1)/'ống nhựa túi bóng'!$D186,0)</f>
        <v>0</v>
      </c>
      <c r="T186" s="92">
        <f t="shared" si="2"/>
        <v>200</v>
      </c>
    </row>
    <row r="187" spans="1:20" ht="20.100000000000001" customHeight="1">
      <c r="A187" s="818"/>
      <c r="B187" s="1072"/>
      <c r="C187" s="46" t="s">
        <v>74</v>
      </c>
      <c r="D187" s="413">
        <v>2500</v>
      </c>
      <c r="E187" s="784"/>
      <c r="F187" s="784"/>
      <c r="G187" s="784"/>
      <c r="H187" s="92">
        <f t="array" ref="H187">IFERROR(ROUND(INDEX(FCSTSDV!$D$2:$L$2001,MATCH('ống nhựa túi bóng'!$C187,FCSTSDV!$C$2:$C$2001,0),MATCH('ống nhựa túi bóng'!H$3,FCSTSDV!$D$1:$L$1,0)),1)/'ống nhựa túi bóng'!$D187,0)</f>
        <v>0</v>
      </c>
      <c r="I187" s="92">
        <f t="array" ref="I187">IFERROR(ROUND(INDEX(FCSTSDV!$D$2:$L$2001,MATCH('ống nhựa túi bóng'!$C187,FCSTSDV!$C$2:$C$2001,0),MATCH('ống nhựa túi bóng'!I$3,FCSTSDV!$D$1:$L$1,0)),1)/'ống nhựa túi bóng'!$D187,0)</f>
        <v>0</v>
      </c>
      <c r="J187" s="92">
        <f t="array" ref="J187">IFERROR(ROUND(INDEX(FCSTSDV!$D$2:$L$2001,MATCH('ống nhựa túi bóng'!$C187,FCSTSDV!$C$2:$C$2001,0),MATCH('ống nhựa túi bóng'!J$3,FCSTSDV!$D$1:$L$1,0)),1)/'ống nhựa túi bóng'!$D187,0)</f>
        <v>0</v>
      </c>
      <c r="K187" s="92">
        <f t="array" ref="K187">IFERROR(ROUND(INDEX(FCSTSDV!$D$2:$L$2001,MATCH('ống nhựa túi bóng'!$C187,FCSTSDV!$C$2:$C$2001,0),MATCH('ống nhựa túi bóng'!K$3,FCSTSDV!$D$1:$L$1,0)),1)/'ống nhựa túi bóng'!$D187,0)</f>
        <v>0</v>
      </c>
      <c r="L187" s="92">
        <f t="array" ref="L187">IFERROR(ROUND(INDEX(FCSTSDV!$D$2:$L$2001,MATCH('ống nhựa túi bóng'!$C187,FCSTSDV!$C$2:$C$2001,0),MATCH('ống nhựa túi bóng'!L$3,FCSTSDV!$D$1:$L$1,0)),1)/'ống nhựa túi bóng'!$D187,0)</f>
        <v>0</v>
      </c>
      <c r="M187" s="92">
        <f t="array" ref="M187">IFERROR(ROUND(INDEX(FCSTSDV!$D$2:$L$2001,MATCH('ống nhựa túi bóng'!$C187,FCSTSDV!$C$2:$C$2001,0),MATCH('ống nhựa túi bóng'!M$3,FCSTSDV!$D$1:$L$1,0)),1)/'ống nhựa túi bóng'!$D187,0)</f>
        <v>0</v>
      </c>
      <c r="N187" s="92">
        <f t="array" ref="N187">IFERROR(ROUND(INDEX(FCSTSDV!$D$2:$L$2001,MATCH('ống nhựa túi bóng'!$C187,FCSTSDV!$C$2:$C$2001,0),MATCH('ống nhựa túi bóng'!N$3,FCSTSDV!$D$1:$L$1,0)),1)/'ống nhựa túi bóng'!$D187,0)</f>
        <v>0</v>
      </c>
      <c r="O187" s="92">
        <f t="array" ref="O187">IFERROR(ROUND(INDEX(FCSTSDV!$D$2:$L$2001,MATCH('ống nhựa túi bóng'!$C187,FCSTSDV!$C$2:$C$2001,0),MATCH('ống nhựa túi bóng'!O$3,FCSTSDV!$D$1:$L$1,0)),1)/'ống nhựa túi bóng'!$D187,0)</f>
        <v>0</v>
      </c>
      <c r="P187" s="92">
        <f t="array" ref="P187">IFERROR(ROUND(INDEX(FCSTSDV!$D$2:$L$2001,MATCH('ống nhựa túi bóng'!$C187,FCSTSDV!$C$2:$C$2001,0),MATCH('ống nhựa túi bóng'!P$3,FCSTSDV!$D$1:$L$1,0)),1)/'ống nhựa túi bóng'!$D187,0)</f>
        <v>0</v>
      </c>
      <c r="Q187" s="92">
        <f t="array" ref="Q187">IFERROR(ROUND(INDEX(FCSTSDV!$D$2:$L$2001,MATCH('ống nhựa túi bóng'!$C187,FCSTSDV!$C$2:$C$2001,0),MATCH('ống nhựa túi bóng'!Q$3,FCSTSDV!$D$1:$L$1,0)),1)/'ống nhựa túi bóng'!$D187,0)</f>
        <v>0</v>
      </c>
      <c r="R187" s="92">
        <f t="array" ref="R187">IFERROR(ROUND(INDEX(FCSTSDV!$D$2:$L$2001,MATCH('ống nhựa túi bóng'!$C187,FCSTSDV!$C$2:$C$2001,0),MATCH('ống nhựa túi bóng'!R$3,FCSTSDV!$D$1:$L$1,0)),1)/'ống nhựa túi bóng'!$D187,0)</f>
        <v>0</v>
      </c>
      <c r="S187" s="92">
        <f t="array" ref="S187">IFERROR(ROUND(INDEX(FCSTSDV!$D$2:$L$2001,MATCH('ống nhựa túi bóng'!$C187,FCSTSDV!$C$2:$C$2001,0),MATCH('ống nhựa túi bóng'!S$3,FCSTSDV!$D$1:$L$1,0)),1)/'ống nhựa túi bóng'!$D187,0)</f>
        <v>0</v>
      </c>
      <c r="T187" s="92">
        <f t="shared" si="2"/>
        <v>0</v>
      </c>
    </row>
    <row r="188" spans="1:20" ht="20.100000000000001" customHeight="1">
      <c r="A188" s="818"/>
      <c r="B188" s="1072"/>
      <c r="C188" s="46" t="s">
        <v>55</v>
      </c>
      <c r="D188" s="413">
        <v>200</v>
      </c>
      <c r="E188" s="784"/>
      <c r="F188" s="784"/>
      <c r="G188" s="784"/>
      <c r="H188" s="92">
        <f t="array" ref="H188">IFERROR(ROUND(INDEX(FCSTSDV!$D$2:$L$2001,MATCH('ống nhựa túi bóng'!$C188,FCSTSDV!$C$2:$C$2001,0),MATCH('ống nhựa túi bóng'!H$3,FCSTSDV!$D$1:$L$1,0)),1)/'ống nhựa túi bóng'!$D188,0)</f>
        <v>0</v>
      </c>
      <c r="I188" s="92">
        <f t="array" ref="I188">IFERROR(ROUND(INDEX(FCSTSDV!$D$2:$L$2001,MATCH('ống nhựa túi bóng'!$C188,FCSTSDV!$C$2:$C$2001,0),MATCH('ống nhựa túi bóng'!I$3,FCSTSDV!$D$1:$L$1,0)),1)/'ống nhựa túi bóng'!$D188,0)</f>
        <v>0</v>
      </c>
      <c r="J188" s="92">
        <f t="array" ref="J188">IFERROR(ROUND(INDEX(FCSTSDV!$D$2:$L$2001,MATCH('ống nhựa túi bóng'!$C188,FCSTSDV!$C$2:$C$2001,0),MATCH('ống nhựa túi bóng'!J$3,FCSTSDV!$D$1:$L$1,0)),1)/'ống nhựa túi bóng'!$D188,0)</f>
        <v>0</v>
      </c>
      <c r="K188" s="92">
        <f t="array" ref="K188">IFERROR(ROUND(INDEX(FCSTSDV!$D$2:$L$2001,MATCH('ống nhựa túi bóng'!$C188,FCSTSDV!$C$2:$C$2001,0),MATCH('ống nhựa túi bóng'!K$3,FCSTSDV!$D$1:$L$1,0)),1)/'ống nhựa túi bóng'!$D188,0)</f>
        <v>0</v>
      </c>
      <c r="L188" s="92">
        <f t="array" ref="L188">IFERROR(ROUND(INDEX(FCSTSDV!$D$2:$L$2001,MATCH('ống nhựa túi bóng'!$C188,FCSTSDV!$C$2:$C$2001,0),MATCH('ống nhựa túi bóng'!L$3,FCSTSDV!$D$1:$L$1,0)),1)/'ống nhựa túi bóng'!$D188,0)</f>
        <v>0</v>
      </c>
      <c r="M188" s="92">
        <f t="array" ref="M188">IFERROR(ROUND(INDEX(FCSTSDV!$D$2:$L$2001,MATCH('ống nhựa túi bóng'!$C188,FCSTSDV!$C$2:$C$2001,0),MATCH('ống nhựa túi bóng'!M$3,FCSTSDV!$D$1:$L$1,0)),1)/'ống nhựa túi bóng'!$D188,0)</f>
        <v>0</v>
      </c>
      <c r="N188" s="92">
        <f t="array" ref="N188">IFERROR(ROUND(INDEX(FCSTSDV!$D$2:$L$2001,MATCH('ống nhựa túi bóng'!$C188,FCSTSDV!$C$2:$C$2001,0),MATCH('ống nhựa túi bóng'!N$3,FCSTSDV!$D$1:$L$1,0)),1)/'ống nhựa túi bóng'!$D188,0)</f>
        <v>0</v>
      </c>
      <c r="O188" s="92">
        <f t="array" ref="O188">IFERROR(ROUND(INDEX(FCSTSDV!$D$2:$L$2001,MATCH('ống nhựa túi bóng'!$C188,FCSTSDV!$C$2:$C$2001,0),MATCH('ống nhựa túi bóng'!O$3,FCSTSDV!$D$1:$L$1,0)),1)/'ống nhựa túi bóng'!$D188,0)</f>
        <v>0</v>
      </c>
      <c r="P188" s="92">
        <f t="array" ref="P188">IFERROR(ROUND(INDEX(FCSTSDV!$D$2:$L$2001,MATCH('ống nhựa túi bóng'!$C188,FCSTSDV!$C$2:$C$2001,0),MATCH('ống nhựa túi bóng'!P$3,FCSTSDV!$D$1:$L$1,0)),1)/'ống nhựa túi bóng'!$D188,0)</f>
        <v>0</v>
      </c>
      <c r="Q188" s="92">
        <f t="array" ref="Q188">IFERROR(ROUND(INDEX(FCSTSDV!$D$2:$L$2001,MATCH('ống nhựa túi bóng'!$C188,FCSTSDV!$C$2:$C$2001,0),MATCH('ống nhựa túi bóng'!Q$3,FCSTSDV!$D$1:$L$1,0)),1)/'ống nhựa túi bóng'!$D188,0)</f>
        <v>0</v>
      </c>
      <c r="R188" s="92">
        <f t="array" ref="R188">IFERROR(ROUND(INDEX(FCSTSDV!$D$2:$L$2001,MATCH('ống nhựa túi bóng'!$C188,FCSTSDV!$C$2:$C$2001,0),MATCH('ống nhựa túi bóng'!R$3,FCSTSDV!$D$1:$L$1,0)),1)/'ống nhựa túi bóng'!$D188,0)</f>
        <v>0</v>
      </c>
      <c r="S188" s="92">
        <f t="array" ref="S188">IFERROR(ROUND(INDEX(FCSTSDV!$D$2:$L$2001,MATCH('ống nhựa túi bóng'!$C188,FCSTSDV!$C$2:$C$2001,0),MATCH('ống nhựa túi bóng'!S$3,FCSTSDV!$D$1:$L$1,0)),1)/'ống nhựa túi bóng'!$D188,0)</f>
        <v>0</v>
      </c>
      <c r="T188" s="92">
        <f t="shared" si="2"/>
        <v>0</v>
      </c>
    </row>
    <row r="189" spans="1:20" ht="20.100000000000001" customHeight="1">
      <c r="A189" s="818"/>
      <c r="B189" s="1072"/>
      <c r="C189" s="46" t="s">
        <v>75</v>
      </c>
      <c r="D189" s="413">
        <v>2500</v>
      </c>
      <c r="E189" s="784"/>
      <c r="F189" s="784"/>
      <c r="G189" s="784"/>
      <c r="H189" s="92">
        <f t="array" ref="H189">IFERROR(ROUND(INDEX(FCSTSDV!$D$2:$L$2001,MATCH('ống nhựa túi bóng'!$C189,FCSTSDV!$C$2:$C$2001,0),MATCH('ống nhựa túi bóng'!H$3,FCSTSDV!$D$1:$L$1,0)),1)/'ống nhựa túi bóng'!$D189,0)</f>
        <v>0</v>
      </c>
      <c r="I189" s="92">
        <f t="array" ref="I189">IFERROR(ROUND(INDEX(FCSTSDV!$D$2:$L$2001,MATCH('ống nhựa túi bóng'!$C189,FCSTSDV!$C$2:$C$2001,0),MATCH('ống nhựa túi bóng'!I$3,FCSTSDV!$D$1:$L$1,0)),1)/'ống nhựa túi bóng'!$D189,0)</f>
        <v>0</v>
      </c>
      <c r="J189" s="92">
        <f t="array" ref="J189">IFERROR(ROUND(INDEX(FCSTSDV!$D$2:$L$2001,MATCH('ống nhựa túi bóng'!$C189,FCSTSDV!$C$2:$C$2001,0),MATCH('ống nhựa túi bóng'!J$3,FCSTSDV!$D$1:$L$1,0)),1)/'ống nhựa túi bóng'!$D189,0)</f>
        <v>0</v>
      </c>
      <c r="K189" s="92">
        <f t="array" ref="K189">IFERROR(ROUND(INDEX(FCSTSDV!$D$2:$L$2001,MATCH('ống nhựa túi bóng'!$C189,FCSTSDV!$C$2:$C$2001,0),MATCH('ống nhựa túi bóng'!K$3,FCSTSDV!$D$1:$L$1,0)),1)/'ống nhựa túi bóng'!$D189,0)</f>
        <v>0</v>
      </c>
      <c r="L189" s="92">
        <f t="array" ref="L189">IFERROR(ROUND(INDEX(FCSTSDV!$D$2:$L$2001,MATCH('ống nhựa túi bóng'!$C189,FCSTSDV!$C$2:$C$2001,0),MATCH('ống nhựa túi bóng'!L$3,FCSTSDV!$D$1:$L$1,0)),1)/'ống nhựa túi bóng'!$D189,0)</f>
        <v>0</v>
      </c>
      <c r="M189" s="92">
        <f t="array" ref="M189">IFERROR(ROUND(INDEX(FCSTSDV!$D$2:$L$2001,MATCH('ống nhựa túi bóng'!$C189,FCSTSDV!$C$2:$C$2001,0),MATCH('ống nhựa túi bóng'!M$3,FCSTSDV!$D$1:$L$1,0)),1)/'ống nhựa túi bóng'!$D189,0)</f>
        <v>0</v>
      </c>
      <c r="N189" s="92">
        <f t="array" ref="N189">IFERROR(ROUND(INDEX(FCSTSDV!$D$2:$L$2001,MATCH('ống nhựa túi bóng'!$C189,FCSTSDV!$C$2:$C$2001,0),MATCH('ống nhựa túi bóng'!N$3,FCSTSDV!$D$1:$L$1,0)),1)/'ống nhựa túi bóng'!$D189,0)</f>
        <v>0</v>
      </c>
      <c r="O189" s="92">
        <f t="array" ref="O189">IFERROR(ROUND(INDEX(FCSTSDV!$D$2:$L$2001,MATCH('ống nhựa túi bóng'!$C189,FCSTSDV!$C$2:$C$2001,0),MATCH('ống nhựa túi bóng'!O$3,FCSTSDV!$D$1:$L$1,0)),1)/'ống nhựa túi bóng'!$D189,0)</f>
        <v>0</v>
      </c>
      <c r="P189" s="92">
        <f t="array" ref="P189">IFERROR(ROUND(INDEX(FCSTSDV!$D$2:$L$2001,MATCH('ống nhựa túi bóng'!$C189,FCSTSDV!$C$2:$C$2001,0),MATCH('ống nhựa túi bóng'!P$3,FCSTSDV!$D$1:$L$1,0)),1)/'ống nhựa túi bóng'!$D189,0)</f>
        <v>0</v>
      </c>
      <c r="Q189" s="92">
        <f t="array" ref="Q189">IFERROR(ROUND(INDEX(FCSTSDV!$D$2:$L$2001,MATCH('ống nhựa túi bóng'!$C189,FCSTSDV!$C$2:$C$2001,0),MATCH('ống nhựa túi bóng'!Q$3,FCSTSDV!$D$1:$L$1,0)),1)/'ống nhựa túi bóng'!$D189,0)</f>
        <v>0</v>
      </c>
      <c r="R189" s="92">
        <f t="array" ref="R189">IFERROR(ROUND(INDEX(FCSTSDV!$D$2:$L$2001,MATCH('ống nhựa túi bóng'!$C189,FCSTSDV!$C$2:$C$2001,0),MATCH('ống nhựa túi bóng'!R$3,FCSTSDV!$D$1:$L$1,0)),1)/'ống nhựa túi bóng'!$D189,0)</f>
        <v>0</v>
      </c>
      <c r="S189" s="92">
        <f t="array" ref="S189">IFERROR(ROUND(INDEX(FCSTSDV!$D$2:$L$2001,MATCH('ống nhựa túi bóng'!$C189,FCSTSDV!$C$2:$C$2001,0),MATCH('ống nhựa túi bóng'!S$3,FCSTSDV!$D$1:$L$1,0)),1)/'ống nhựa túi bóng'!$D189,0)</f>
        <v>0</v>
      </c>
      <c r="T189" s="92">
        <f t="shared" si="2"/>
        <v>0</v>
      </c>
    </row>
    <row r="190" spans="1:20" ht="20.100000000000001" customHeight="1">
      <c r="A190" s="818"/>
      <c r="B190" s="1072"/>
      <c r="C190" s="46" t="s">
        <v>76</v>
      </c>
      <c r="D190" s="413">
        <v>2500</v>
      </c>
      <c r="E190" s="784"/>
      <c r="F190" s="784"/>
      <c r="G190" s="784"/>
      <c r="H190" s="92">
        <f t="array" ref="H190">IFERROR(ROUND(INDEX(FCSTSDV!$D$2:$L$2001,MATCH('ống nhựa túi bóng'!$C190,FCSTSDV!$C$2:$C$2001,0),MATCH('ống nhựa túi bóng'!H$3,FCSTSDV!$D$1:$L$1,0)),1)/'ống nhựa túi bóng'!$D190,0)</f>
        <v>0</v>
      </c>
      <c r="I190" s="92">
        <f t="array" ref="I190">IFERROR(ROUND(INDEX(FCSTSDV!$D$2:$L$2001,MATCH('ống nhựa túi bóng'!$C190,FCSTSDV!$C$2:$C$2001,0),MATCH('ống nhựa túi bóng'!I$3,FCSTSDV!$D$1:$L$1,0)),1)/'ống nhựa túi bóng'!$D190,0)</f>
        <v>0</v>
      </c>
      <c r="J190" s="92">
        <f t="array" ref="J190">IFERROR(ROUND(INDEX(FCSTSDV!$D$2:$L$2001,MATCH('ống nhựa túi bóng'!$C190,FCSTSDV!$C$2:$C$2001,0),MATCH('ống nhựa túi bóng'!J$3,FCSTSDV!$D$1:$L$1,0)),1)/'ống nhựa túi bóng'!$D190,0)</f>
        <v>0</v>
      </c>
      <c r="K190" s="92">
        <f t="array" ref="K190">IFERROR(ROUND(INDEX(FCSTSDV!$D$2:$L$2001,MATCH('ống nhựa túi bóng'!$C190,FCSTSDV!$C$2:$C$2001,0),MATCH('ống nhựa túi bóng'!K$3,FCSTSDV!$D$1:$L$1,0)),1)/'ống nhựa túi bóng'!$D190,0)</f>
        <v>0</v>
      </c>
      <c r="L190" s="92">
        <f t="array" ref="L190">IFERROR(ROUND(INDEX(FCSTSDV!$D$2:$L$2001,MATCH('ống nhựa túi bóng'!$C190,FCSTSDV!$C$2:$C$2001,0),MATCH('ống nhựa túi bóng'!L$3,FCSTSDV!$D$1:$L$1,0)),1)/'ống nhựa túi bóng'!$D190,0)</f>
        <v>0</v>
      </c>
      <c r="M190" s="92">
        <f t="array" ref="M190">IFERROR(ROUND(INDEX(FCSTSDV!$D$2:$L$2001,MATCH('ống nhựa túi bóng'!$C190,FCSTSDV!$C$2:$C$2001,0),MATCH('ống nhựa túi bóng'!M$3,FCSTSDV!$D$1:$L$1,0)),1)/'ống nhựa túi bóng'!$D190,0)</f>
        <v>0</v>
      </c>
      <c r="N190" s="92">
        <f t="array" ref="N190">IFERROR(ROUND(INDEX(FCSTSDV!$D$2:$L$2001,MATCH('ống nhựa túi bóng'!$C190,FCSTSDV!$C$2:$C$2001,0),MATCH('ống nhựa túi bóng'!N$3,FCSTSDV!$D$1:$L$1,0)),1)/'ống nhựa túi bóng'!$D190,0)</f>
        <v>0</v>
      </c>
      <c r="O190" s="92">
        <f t="array" ref="O190">IFERROR(ROUND(INDEX(FCSTSDV!$D$2:$L$2001,MATCH('ống nhựa túi bóng'!$C190,FCSTSDV!$C$2:$C$2001,0),MATCH('ống nhựa túi bóng'!O$3,FCSTSDV!$D$1:$L$1,0)),1)/'ống nhựa túi bóng'!$D190,0)</f>
        <v>0</v>
      </c>
      <c r="P190" s="92">
        <f t="array" ref="P190">IFERROR(ROUND(INDEX(FCSTSDV!$D$2:$L$2001,MATCH('ống nhựa túi bóng'!$C190,FCSTSDV!$C$2:$C$2001,0),MATCH('ống nhựa túi bóng'!P$3,FCSTSDV!$D$1:$L$1,0)),1)/'ống nhựa túi bóng'!$D190,0)</f>
        <v>0</v>
      </c>
      <c r="Q190" s="92">
        <f t="array" ref="Q190">IFERROR(ROUND(INDEX(FCSTSDV!$D$2:$L$2001,MATCH('ống nhựa túi bóng'!$C190,FCSTSDV!$C$2:$C$2001,0),MATCH('ống nhựa túi bóng'!Q$3,FCSTSDV!$D$1:$L$1,0)),1)/'ống nhựa túi bóng'!$D190,0)</f>
        <v>0</v>
      </c>
      <c r="R190" s="92">
        <f t="array" ref="R190">IFERROR(ROUND(INDEX(FCSTSDV!$D$2:$L$2001,MATCH('ống nhựa túi bóng'!$C190,FCSTSDV!$C$2:$C$2001,0),MATCH('ống nhựa túi bóng'!R$3,FCSTSDV!$D$1:$L$1,0)),1)/'ống nhựa túi bóng'!$D190,0)</f>
        <v>0</v>
      </c>
      <c r="S190" s="92">
        <f t="array" ref="S190">IFERROR(ROUND(INDEX(FCSTSDV!$D$2:$L$2001,MATCH('ống nhựa túi bóng'!$C190,FCSTSDV!$C$2:$C$2001,0),MATCH('ống nhựa túi bóng'!S$3,FCSTSDV!$D$1:$L$1,0)),1)/'ống nhựa túi bóng'!$D190,0)</f>
        <v>0</v>
      </c>
      <c r="T190" s="92">
        <f t="shared" si="2"/>
        <v>0</v>
      </c>
    </row>
    <row r="191" spans="1:20" ht="20.100000000000001" hidden="1" customHeight="1">
      <c r="A191" s="818"/>
      <c r="B191" s="1072"/>
      <c r="C191" s="46" t="s">
        <v>730</v>
      </c>
      <c r="D191" s="413">
        <v>2500</v>
      </c>
      <c r="E191" s="784"/>
      <c r="F191" s="784"/>
      <c r="G191" s="784"/>
      <c r="H191" s="92">
        <f t="array" ref="H191">IFERROR(ROUND(INDEX(FCSTSDV!$D$2:$L$2001,MATCH('ống nhựa túi bóng'!$C191,FCSTSDV!$C$2:$C$2001,0),MATCH('ống nhựa túi bóng'!H$3,FCSTSDV!$D$1:$L$1,0)),1)/'ống nhựa túi bóng'!$D191,0)</f>
        <v>4.8</v>
      </c>
      <c r="I191" s="92">
        <f t="array" ref="I191">IFERROR(ROUND(INDEX(FCSTSDV!$D$2:$L$2001,MATCH('ống nhựa túi bóng'!$C191,FCSTSDV!$C$2:$C$2001,0),MATCH('ống nhựa túi bóng'!I$3,FCSTSDV!$D$1:$L$1,0)),1)/'ống nhựa túi bóng'!$D191,0)</f>
        <v>1.2</v>
      </c>
      <c r="J191" s="92">
        <f t="array" ref="J191">IFERROR(ROUND(INDEX(FCSTSDV!$D$2:$L$2001,MATCH('ống nhựa túi bóng'!$C191,FCSTSDV!$C$2:$C$2001,0),MATCH('ống nhựa túi bóng'!J$3,FCSTSDV!$D$1:$L$1,0)),1)/'ống nhựa túi bóng'!$D191,0)</f>
        <v>0</v>
      </c>
      <c r="K191" s="92">
        <f t="array" ref="K191">IFERROR(ROUND(INDEX(FCSTSDV!$D$2:$L$2001,MATCH('ống nhựa túi bóng'!$C191,FCSTSDV!$C$2:$C$2001,0),MATCH('ống nhựa túi bóng'!K$3,FCSTSDV!$D$1:$L$1,0)),1)/'ống nhựa túi bóng'!$D191,0)</f>
        <v>0</v>
      </c>
      <c r="L191" s="92">
        <f t="array" ref="L191">IFERROR(ROUND(INDEX(FCSTSDV!$D$2:$L$2001,MATCH('ống nhựa túi bóng'!$C191,FCSTSDV!$C$2:$C$2001,0),MATCH('ống nhựa túi bóng'!L$3,FCSTSDV!$D$1:$L$1,0)),1)/'ống nhựa túi bóng'!$D191,0)</f>
        <v>0</v>
      </c>
      <c r="M191" s="92">
        <f t="array" ref="M191">IFERROR(ROUND(INDEX(FCSTSDV!$D$2:$L$2001,MATCH('ống nhựa túi bóng'!$C191,FCSTSDV!$C$2:$C$2001,0),MATCH('ống nhựa túi bóng'!M$3,FCSTSDV!$D$1:$L$1,0)),1)/'ống nhựa túi bóng'!$D191,0)</f>
        <v>0</v>
      </c>
      <c r="N191" s="92">
        <f t="array" ref="N191">IFERROR(ROUND(INDEX(FCSTSDV!$D$2:$L$2001,MATCH('ống nhựa túi bóng'!$C191,FCSTSDV!$C$2:$C$2001,0),MATCH('ống nhựa túi bóng'!N$3,FCSTSDV!$D$1:$L$1,0)),1)/'ống nhựa túi bóng'!$D191,0)</f>
        <v>6</v>
      </c>
      <c r="O191" s="92">
        <f t="array" ref="O191">IFERROR(ROUND(INDEX(FCSTSDV!$D$2:$L$2001,MATCH('ống nhựa túi bóng'!$C191,FCSTSDV!$C$2:$C$2001,0),MATCH('ống nhựa túi bóng'!O$3,FCSTSDV!$D$1:$L$1,0)),1)/'ống nhựa túi bóng'!$D191,0)</f>
        <v>0</v>
      </c>
      <c r="P191" s="92">
        <f t="array" ref="P191">IFERROR(ROUND(INDEX(FCSTSDV!$D$2:$L$2001,MATCH('ống nhựa túi bóng'!$C191,FCSTSDV!$C$2:$C$2001,0),MATCH('ống nhựa túi bóng'!P$3,FCSTSDV!$D$1:$L$1,0)),1)/'ống nhựa túi bóng'!$D191,0)</f>
        <v>0</v>
      </c>
      <c r="Q191" s="92">
        <f t="array" ref="Q191">IFERROR(ROUND(INDEX(FCSTSDV!$D$2:$L$2001,MATCH('ống nhựa túi bóng'!$C191,FCSTSDV!$C$2:$C$2001,0),MATCH('ống nhựa túi bóng'!Q$3,FCSTSDV!$D$1:$L$1,0)),1)/'ống nhựa túi bóng'!$D191,0)</f>
        <v>0</v>
      </c>
      <c r="R191" s="92">
        <f t="array" ref="R191">IFERROR(ROUND(INDEX(FCSTSDV!$D$2:$L$2001,MATCH('ống nhựa túi bóng'!$C191,FCSTSDV!$C$2:$C$2001,0),MATCH('ống nhựa túi bóng'!R$3,FCSTSDV!$D$1:$L$1,0)),1)/'ống nhựa túi bóng'!$D191,0)</f>
        <v>0</v>
      </c>
      <c r="S191" s="92">
        <f t="array" ref="S191">IFERROR(ROUND(INDEX(FCSTSDV!$D$2:$L$2001,MATCH('ống nhựa túi bóng'!$C191,FCSTSDV!$C$2:$C$2001,0),MATCH('ống nhựa túi bóng'!S$3,FCSTSDV!$D$1:$L$1,0)),1)/'ống nhựa túi bóng'!$D191,0)</f>
        <v>0</v>
      </c>
      <c r="T191" s="92">
        <f t="shared" si="2"/>
        <v>12</v>
      </c>
    </row>
    <row r="192" spans="1:20" ht="20.100000000000001" customHeight="1">
      <c r="A192" s="818"/>
      <c r="B192" s="1072"/>
      <c r="C192" s="46" t="s">
        <v>77</v>
      </c>
      <c r="D192" s="413">
        <v>2500</v>
      </c>
      <c r="E192" s="784"/>
      <c r="F192" s="784"/>
      <c r="G192" s="784"/>
      <c r="H192" s="92">
        <f t="array" ref="H192">IFERROR(ROUND(INDEX(FCSTSDV!$D$2:$L$2001,MATCH('ống nhựa túi bóng'!$C192,FCSTSDV!$C$2:$C$2001,0),MATCH('ống nhựa túi bóng'!H$3,FCSTSDV!$D$1:$L$1,0)),1)/'ống nhựa túi bóng'!$D192,0)</f>
        <v>0</v>
      </c>
      <c r="I192" s="92">
        <f t="array" ref="I192">IFERROR(ROUND(INDEX(FCSTSDV!$D$2:$L$2001,MATCH('ống nhựa túi bóng'!$C192,FCSTSDV!$C$2:$C$2001,0),MATCH('ống nhựa túi bóng'!I$3,FCSTSDV!$D$1:$L$1,0)),1)/'ống nhựa túi bóng'!$D192,0)</f>
        <v>0</v>
      </c>
      <c r="J192" s="92">
        <f t="array" ref="J192">IFERROR(ROUND(INDEX(FCSTSDV!$D$2:$L$2001,MATCH('ống nhựa túi bóng'!$C192,FCSTSDV!$C$2:$C$2001,0),MATCH('ống nhựa túi bóng'!J$3,FCSTSDV!$D$1:$L$1,0)),1)/'ống nhựa túi bóng'!$D192,0)</f>
        <v>0</v>
      </c>
      <c r="K192" s="92">
        <f t="array" ref="K192">IFERROR(ROUND(INDEX(FCSTSDV!$D$2:$L$2001,MATCH('ống nhựa túi bóng'!$C192,FCSTSDV!$C$2:$C$2001,0),MATCH('ống nhựa túi bóng'!K$3,FCSTSDV!$D$1:$L$1,0)),1)/'ống nhựa túi bóng'!$D192,0)</f>
        <v>0</v>
      </c>
      <c r="L192" s="92">
        <f t="array" ref="L192">IFERROR(ROUND(INDEX(FCSTSDV!$D$2:$L$2001,MATCH('ống nhựa túi bóng'!$C192,FCSTSDV!$C$2:$C$2001,0),MATCH('ống nhựa túi bóng'!L$3,FCSTSDV!$D$1:$L$1,0)),1)/'ống nhựa túi bóng'!$D192,0)</f>
        <v>0</v>
      </c>
      <c r="M192" s="92">
        <f t="array" ref="M192">IFERROR(ROUND(INDEX(FCSTSDV!$D$2:$L$2001,MATCH('ống nhựa túi bóng'!$C192,FCSTSDV!$C$2:$C$2001,0),MATCH('ống nhựa túi bóng'!M$3,FCSTSDV!$D$1:$L$1,0)),1)/'ống nhựa túi bóng'!$D192,0)</f>
        <v>0</v>
      </c>
      <c r="N192" s="92">
        <f t="array" ref="N192">IFERROR(ROUND(INDEX(FCSTSDV!$D$2:$L$2001,MATCH('ống nhựa túi bóng'!$C192,FCSTSDV!$C$2:$C$2001,0),MATCH('ống nhựa túi bóng'!N$3,FCSTSDV!$D$1:$L$1,0)),1)/'ống nhựa túi bóng'!$D192,0)</f>
        <v>0</v>
      </c>
      <c r="O192" s="92">
        <f t="array" ref="O192">IFERROR(ROUND(INDEX(FCSTSDV!$D$2:$L$2001,MATCH('ống nhựa túi bóng'!$C192,FCSTSDV!$C$2:$C$2001,0),MATCH('ống nhựa túi bóng'!O$3,FCSTSDV!$D$1:$L$1,0)),1)/'ống nhựa túi bóng'!$D192,0)</f>
        <v>0</v>
      </c>
      <c r="P192" s="92">
        <f t="array" ref="P192">IFERROR(ROUND(INDEX(FCSTSDV!$D$2:$L$2001,MATCH('ống nhựa túi bóng'!$C192,FCSTSDV!$C$2:$C$2001,0),MATCH('ống nhựa túi bóng'!P$3,FCSTSDV!$D$1:$L$1,0)),1)/'ống nhựa túi bóng'!$D192,0)</f>
        <v>0</v>
      </c>
      <c r="Q192" s="92">
        <f t="array" ref="Q192">IFERROR(ROUND(INDEX(FCSTSDV!$D$2:$L$2001,MATCH('ống nhựa túi bóng'!$C192,FCSTSDV!$C$2:$C$2001,0),MATCH('ống nhựa túi bóng'!Q$3,FCSTSDV!$D$1:$L$1,0)),1)/'ống nhựa túi bóng'!$D192,0)</f>
        <v>0</v>
      </c>
      <c r="R192" s="92">
        <f t="array" ref="R192">IFERROR(ROUND(INDEX(FCSTSDV!$D$2:$L$2001,MATCH('ống nhựa túi bóng'!$C192,FCSTSDV!$C$2:$C$2001,0),MATCH('ống nhựa túi bóng'!R$3,FCSTSDV!$D$1:$L$1,0)),1)/'ống nhựa túi bóng'!$D192,0)</f>
        <v>0</v>
      </c>
      <c r="S192" s="92">
        <f t="array" ref="S192">IFERROR(ROUND(INDEX(FCSTSDV!$D$2:$L$2001,MATCH('ống nhựa túi bóng'!$C192,FCSTSDV!$C$2:$C$2001,0),MATCH('ống nhựa túi bóng'!S$3,FCSTSDV!$D$1:$L$1,0)),1)/'ống nhựa túi bóng'!$D192,0)</f>
        <v>0</v>
      </c>
      <c r="T192" s="92">
        <f t="shared" si="2"/>
        <v>0</v>
      </c>
    </row>
    <row r="193" spans="1:20" ht="20.100000000000001" hidden="1" customHeight="1">
      <c r="A193" s="818"/>
      <c r="B193" s="1072"/>
      <c r="C193" s="46" t="s">
        <v>78</v>
      </c>
      <c r="D193" s="413">
        <v>2500</v>
      </c>
      <c r="E193" s="784"/>
      <c r="F193" s="784"/>
      <c r="G193" s="784"/>
      <c r="H193" s="92">
        <f t="array" ref="H193">IFERROR(ROUND(INDEX(FCSTSDV!$D$2:$L$2001,MATCH('ống nhựa túi bóng'!$C193,FCSTSDV!$C$2:$C$2001,0),MATCH('ống nhựa túi bóng'!H$3,FCSTSDV!$D$1:$L$1,0)),1)/'ống nhựa túi bóng'!$D193,0)</f>
        <v>2.4</v>
      </c>
      <c r="I193" s="92">
        <f t="array" ref="I193">IFERROR(ROUND(INDEX(FCSTSDV!$D$2:$L$2001,MATCH('ống nhựa túi bóng'!$C193,FCSTSDV!$C$2:$C$2001,0),MATCH('ống nhựa túi bóng'!I$3,FCSTSDV!$D$1:$L$1,0)),1)/'ống nhựa túi bóng'!$D193,0)</f>
        <v>0</v>
      </c>
      <c r="J193" s="92">
        <f t="array" ref="J193">IFERROR(ROUND(INDEX(FCSTSDV!$D$2:$L$2001,MATCH('ống nhựa túi bóng'!$C193,FCSTSDV!$C$2:$C$2001,0),MATCH('ống nhựa túi bóng'!J$3,FCSTSDV!$D$1:$L$1,0)),1)/'ống nhựa túi bóng'!$D193,0)</f>
        <v>13.2</v>
      </c>
      <c r="K193" s="92">
        <f t="array" ref="K193">IFERROR(ROUND(INDEX(FCSTSDV!$D$2:$L$2001,MATCH('ống nhựa túi bóng'!$C193,FCSTSDV!$C$2:$C$2001,0),MATCH('ống nhựa túi bóng'!K$3,FCSTSDV!$D$1:$L$1,0)),1)/'ống nhựa túi bóng'!$D193,0)</f>
        <v>0</v>
      </c>
      <c r="L193" s="92">
        <f t="array" ref="L193">IFERROR(ROUND(INDEX(FCSTSDV!$D$2:$L$2001,MATCH('ống nhựa túi bóng'!$C193,FCSTSDV!$C$2:$C$2001,0),MATCH('ống nhựa túi bóng'!L$3,FCSTSDV!$D$1:$L$1,0)),1)/'ống nhựa túi bóng'!$D193,0)</f>
        <v>0</v>
      </c>
      <c r="M193" s="92">
        <f t="array" ref="M193">IFERROR(ROUND(INDEX(FCSTSDV!$D$2:$L$2001,MATCH('ống nhựa túi bóng'!$C193,FCSTSDV!$C$2:$C$2001,0),MATCH('ống nhựa túi bóng'!M$3,FCSTSDV!$D$1:$L$1,0)),1)/'ống nhựa túi bóng'!$D193,0)</f>
        <v>0</v>
      </c>
      <c r="N193" s="92">
        <f t="array" ref="N193">IFERROR(ROUND(INDEX(FCSTSDV!$D$2:$L$2001,MATCH('ống nhựa túi bóng'!$C193,FCSTSDV!$C$2:$C$2001,0),MATCH('ống nhựa túi bóng'!N$3,FCSTSDV!$D$1:$L$1,0)),1)/'ống nhựa túi bóng'!$D193,0)</f>
        <v>15.6</v>
      </c>
      <c r="O193" s="92">
        <f t="array" ref="O193">IFERROR(ROUND(INDEX(FCSTSDV!$D$2:$L$2001,MATCH('ống nhựa túi bóng'!$C193,FCSTSDV!$C$2:$C$2001,0),MATCH('ống nhựa túi bóng'!O$3,FCSTSDV!$D$1:$L$1,0)),1)/'ống nhựa túi bóng'!$D193,0)</f>
        <v>16.8</v>
      </c>
      <c r="P193" s="92">
        <f t="array" ref="P193">IFERROR(ROUND(INDEX(FCSTSDV!$D$2:$L$2001,MATCH('ống nhựa túi bóng'!$C193,FCSTSDV!$C$2:$C$2001,0),MATCH('ống nhựa túi bóng'!P$3,FCSTSDV!$D$1:$L$1,0)),1)/'ống nhựa túi bóng'!$D193,0)</f>
        <v>20.8</v>
      </c>
      <c r="Q193" s="92">
        <f t="array" ref="Q193">IFERROR(ROUND(INDEX(FCSTSDV!$D$2:$L$2001,MATCH('ống nhựa túi bóng'!$C193,FCSTSDV!$C$2:$C$2001,0),MATCH('ống nhựa túi bóng'!Q$3,FCSTSDV!$D$1:$L$1,0)),1)/'ống nhựa túi bóng'!$D193,0)</f>
        <v>0</v>
      </c>
      <c r="R193" s="92">
        <f t="array" ref="R193">IFERROR(ROUND(INDEX(FCSTSDV!$D$2:$L$2001,MATCH('ống nhựa túi bóng'!$C193,FCSTSDV!$C$2:$C$2001,0),MATCH('ống nhựa túi bóng'!R$3,FCSTSDV!$D$1:$L$1,0)),1)/'ống nhựa túi bóng'!$D193,0)</f>
        <v>0</v>
      </c>
      <c r="S193" s="92">
        <f t="array" ref="S193">IFERROR(ROUND(INDEX(FCSTSDV!$D$2:$L$2001,MATCH('ống nhựa túi bóng'!$C193,FCSTSDV!$C$2:$C$2001,0),MATCH('ống nhựa túi bóng'!S$3,FCSTSDV!$D$1:$L$1,0)),1)/'ống nhựa túi bóng'!$D193,0)</f>
        <v>0</v>
      </c>
      <c r="T193" s="92">
        <f t="shared" si="2"/>
        <v>68.8</v>
      </c>
    </row>
    <row r="194" spans="1:20" ht="20.100000000000001" hidden="1" customHeight="1">
      <c r="A194" s="818"/>
      <c r="B194" s="1072"/>
      <c r="C194" s="46" t="s">
        <v>79</v>
      </c>
      <c r="D194" s="413">
        <v>2500</v>
      </c>
      <c r="E194" s="784"/>
      <c r="F194" s="784"/>
      <c r="G194" s="784"/>
      <c r="H194" s="92">
        <f t="array" ref="H194">IFERROR(ROUND(INDEX(FCSTSDV!$D$2:$L$2001,MATCH('ống nhựa túi bóng'!$C194,FCSTSDV!$C$2:$C$2001,0),MATCH('ống nhựa túi bóng'!H$3,FCSTSDV!$D$1:$L$1,0)),1)/'ống nhựa túi bóng'!$D194,0)</f>
        <v>0</v>
      </c>
      <c r="I194" s="92">
        <f t="array" ref="I194">IFERROR(ROUND(INDEX(FCSTSDV!$D$2:$L$2001,MATCH('ống nhựa túi bóng'!$C194,FCSTSDV!$C$2:$C$2001,0),MATCH('ống nhựa túi bóng'!I$3,FCSTSDV!$D$1:$L$1,0)),1)/'ống nhựa túi bóng'!$D194,0)</f>
        <v>0</v>
      </c>
      <c r="J194" s="92">
        <f t="array" ref="J194">IFERROR(ROUND(INDEX(FCSTSDV!$D$2:$L$2001,MATCH('ống nhựa túi bóng'!$C194,FCSTSDV!$C$2:$C$2001,0),MATCH('ống nhựa túi bóng'!J$3,FCSTSDV!$D$1:$L$1,0)),1)/'ống nhựa túi bóng'!$D194,0)</f>
        <v>0</v>
      </c>
      <c r="K194" s="92">
        <f t="array" ref="K194">IFERROR(ROUND(INDEX(FCSTSDV!$D$2:$L$2001,MATCH('ống nhựa túi bóng'!$C194,FCSTSDV!$C$2:$C$2001,0),MATCH('ống nhựa túi bóng'!K$3,FCSTSDV!$D$1:$L$1,0)),1)/'ống nhựa túi bóng'!$D194,0)</f>
        <v>0</v>
      </c>
      <c r="L194" s="92">
        <f t="array" ref="L194">IFERROR(ROUND(INDEX(FCSTSDV!$D$2:$L$2001,MATCH('ống nhựa túi bóng'!$C194,FCSTSDV!$C$2:$C$2001,0),MATCH('ống nhựa túi bóng'!L$3,FCSTSDV!$D$1:$L$1,0)),1)/'ống nhựa túi bóng'!$D194,0)</f>
        <v>0</v>
      </c>
      <c r="M194" s="92">
        <f t="array" ref="M194">IFERROR(ROUND(INDEX(FCSTSDV!$D$2:$L$2001,MATCH('ống nhựa túi bóng'!$C194,FCSTSDV!$C$2:$C$2001,0),MATCH('ống nhựa túi bóng'!M$3,FCSTSDV!$D$1:$L$1,0)),1)/'ống nhựa túi bóng'!$D194,0)</f>
        <v>0</v>
      </c>
      <c r="N194" s="92">
        <f t="array" ref="N194">IFERROR(ROUND(INDEX(FCSTSDV!$D$2:$L$2001,MATCH('ống nhựa túi bóng'!$C194,FCSTSDV!$C$2:$C$2001,0),MATCH('ống nhựa túi bóng'!N$3,FCSTSDV!$D$1:$L$1,0)),1)/'ống nhựa túi bóng'!$D194,0)</f>
        <v>0</v>
      </c>
      <c r="O194" s="92">
        <f t="array" ref="O194">IFERROR(ROUND(INDEX(FCSTSDV!$D$2:$L$2001,MATCH('ống nhựa túi bóng'!$C194,FCSTSDV!$C$2:$C$2001,0),MATCH('ống nhựa túi bóng'!O$3,FCSTSDV!$D$1:$L$1,0)),1)/'ống nhựa túi bóng'!$D194,0)</f>
        <v>0</v>
      </c>
      <c r="P194" s="92">
        <f t="array" ref="P194">IFERROR(ROUND(INDEX(FCSTSDV!$D$2:$L$2001,MATCH('ống nhựa túi bóng'!$C194,FCSTSDV!$C$2:$C$2001,0),MATCH('ống nhựa túi bóng'!P$3,FCSTSDV!$D$1:$L$1,0)),1)/'ống nhựa túi bóng'!$D194,0)</f>
        <v>8.4</v>
      </c>
      <c r="Q194" s="92">
        <f t="array" ref="Q194">IFERROR(ROUND(INDEX(FCSTSDV!$D$2:$L$2001,MATCH('ống nhựa túi bóng'!$C194,FCSTSDV!$C$2:$C$2001,0),MATCH('ống nhựa túi bóng'!Q$3,FCSTSDV!$D$1:$L$1,0)),1)/'ống nhựa túi bóng'!$D194,0)</f>
        <v>0</v>
      </c>
      <c r="R194" s="92">
        <f t="array" ref="R194">IFERROR(ROUND(INDEX(FCSTSDV!$D$2:$L$2001,MATCH('ống nhựa túi bóng'!$C194,FCSTSDV!$C$2:$C$2001,0),MATCH('ống nhựa túi bóng'!R$3,FCSTSDV!$D$1:$L$1,0)),1)/'ống nhựa túi bóng'!$D194,0)</f>
        <v>0</v>
      </c>
      <c r="S194" s="92">
        <f t="array" ref="S194">IFERROR(ROUND(INDEX(FCSTSDV!$D$2:$L$2001,MATCH('ống nhựa túi bóng'!$C194,FCSTSDV!$C$2:$C$2001,0),MATCH('ống nhựa túi bóng'!S$3,FCSTSDV!$D$1:$L$1,0)),1)/'ống nhựa túi bóng'!$D194,0)</f>
        <v>0</v>
      </c>
      <c r="T194" s="92">
        <f t="shared" si="2"/>
        <v>8.4</v>
      </c>
    </row>
    <row r="195" spans="1:20" ht="20.100000000000001" hidden="1" customHeight="1">
      <c r="A195" s="818"/>
      <c r="B195" s="1072"/>
      <c r="C195" s="46" t="s">
        <v>80</v>
      </c>
      <c r="D195" s="413">
        <v>2500</v>
      </c>
      <c r="E195" s="784"/>
      <c r="F195" s="784"/>
      <c r="G195" s="784"/>
      <c r="H195" s="92">
        <f t="array" ref="H195">IFERROR(ROUND(INDEX(FCSTSDV!$D$2:$L$2001,MATCH('ống nhựa túi bóng'!$C195,FCSTSDV!$C$2:$C$2001,0),MATCH('ống nhựa túi bóng'!H$3,FCSTSDV!$D$1:$L$1,0)),1)/'ống nhựa túi bóng'!$D195,0)</f>
        <v>0</v>
      </c>
      <c r="I195" s="92">
        <f t="array" ref="I195">IFERROR(ROUND(INDEX(FCSTSDV!$D$2:$L$2001,MATCH('ống nhựa túi bóng'!$C195,FCSTSDV!$C$2:$C$2001,0),MATCH('ống nhựa túi bóng'!I$3,FCSTSDV!$D$1:$L$1,0)),1)/'ống nhựa túi bóng'!$D195,0)</f>
        <v>0</v>
      </c>
      <c r="J195" s="92">
        <f t="array" ref="J195">IFERROR(ROUND(INDEX(FCSTSDV!$D$2:$L$2001,MATCH('ống nhựa túi bóng'!$C195,FCSTSDV!$C$2:$C$2001,0),MATCH('ống nhựa túi bóng'!J$3,FCSTSDV!$D$1:$L$1,0)),1)/'ống nhựa túi bóng'!$D195,0)</f>
        <v>0</v>
      </c>
      <c r="K195" s="92">
        <f t="array" ref="K195">IFERROR(ROUND(INDEX(FCSTSDV!$D$2:$L$2001,MATCH('ống nhựa túi bóng'!$C195,FCSTSDV!$C$2:$C$2001,0),MATCH('ống nhựa túi bóng'!K$3,FCSTSDV!$D$1:$L$1,0)),1)/'ống nhựa túi bóng'!$D195,0)</f>
        <v>0</v>
      </c>
      <c r="L195" s="92">
        <f t="array" ref="L195">IFERROR(ROUND(INDEX(FCSTSDV!$D$2:$L$2001,MATCH('ống nhựa túi bóng'!$C195,FCSTSDV!$C$2:$C$2001,0),MATCH('ống nhựa túi bóng'!L$3,FCSTSDV!$D$1:$L$1,0)),1)/'ống nhựa túi bóng'!$D195,0)</f>
        <v>0</v>
      </c>
      <c r="M195" s="92">
        <f t="array" ref="M195">IFERROR(ROUND(INDEX(FCSTSDV!$D$2:$L$2001,MATCH('ống nhựa túi bóng'!$C195,FCSTSDV!$C$2:$C$2001,0),MATCH('ống nhựa túi bóng'!M$3,FCSTSDV!$D$1:$L$1,0)),1)/'ống nhựa túi bóng'!$D195,0)</f>
        <v>0</v>
      </c>
      <c r="N195" s="92">
        <f t="array" ref="N195">IFERROR(ROUND(INDEX(FCSTSDV!$D$2:$L$2001,MATCH('ống nhựa túi bóng'!$C195,FCSTSDV!$C$2:$C$2001,0),MATCH('ống nhựa túi bóng'!N$3,FCSTSDV!$D$1:$L$1,0)),1)/'ống nhựa túi bóng'!$D195,0)</f>
        <v>0</v>
      </c>
      <c r="O195" s="92">
        <f t="array" ref="O195">IFERROR(ROUND(INDEX(FCSTSDV!$D$2:$L$2001,MATCH('ống nhựa túi bóng'!$C195,FCSTSDV!$C$2:$C$2001,0),MATCH('ống nhựa túi bóng'!O$3,FCSTSDV!$D$1:$L$1,0)),1)/'ống nhựa túi bóng'!$D195,0)</f>
        <v>0</v>
      </c>
      <c r="P195" s="92">
        <f t="array" ref="P195">IFERROR(ROUND(INDEX(FCSTSDV!$D$2:$L$2001,MATCH('ống nhựa túi bóng'!$C195,FCSTSDV!$C$2:$C$2001,0),MATCH('ống nhựa túi bóng'!P$3,FCSTSDV!$D$1:$L$1,0)),1)/'ống nhựa túi bóng'!$D195,0)</f>
        <v>10.8</v>
      </c>
      <c r="Q195" s="92">
        <f t="array" ref="Q195">IFERROR(ROUND(INDEX(FCSTSDV!$D$2:$L$2001,MATCH('ống nhựa túi bóng'!$C195,FCSTSDV!$C$2:$C$2001,0),MATCH('ống nhựa túi bóng'!Q$3,FCSTSDV!$D$1:$L$1,0)),1)/'ống nhựa túi bóng'!$D195,0)</f>
        <v>0</v>
      </c>
      <c r="R195" s="92">
        <f t="array" ref="R195">IFERROR(ROUND(INDEX(FCSTSDV!$D$2:$L$2001,MATCH('ống nhựa túi bóng'!$C195,FCSTSDV!$C$2:$C$2001,0),MATCH('ống nhựa túi bóng'!R$3,FCSTSDV!$D$1:$L$1,0)),1)/'ống nhựa túi bóng'!$D195,0)</f>
        <v>0</v>
      </c>
      <c r="S195" s="92">
        <f t="array" ref="S195">IFERROR(ROUND(INDEX(FCSTSDV!$D$2:$L$2001,MATCH('ống nhựa túi bóng'!$C195,FCSTSDV!$C$2:$C$2001,0),MATCH('ống nhựa túi bóng'!S$3,FCSTSDV!$D$1:$L$1,0)),1)/'ống nhựa túi bóng'!$D195,0)</f>
        <v>0</v>
      </c>
      <c r="T195" s="92">
        <f t="shared" si="2"/>
        <v>10.8</v>
      </c>
    </row>
    <row r="196" spans="1:20" ht="20.100000000000001" customHeight="1">
      <c r="A196" s="818"/>
      <c r="B196" s="1072"/>
      <c r="C196" s="46" t="s">
        <v>81</v>
      </c>
      <c r="D196" s="413">
        <v>2500</v>
      </c>
      <c r="E196" s="784"/>
      <c r="F196" s="784"/>
      <c r="G196" s="784"/>
      <c r="H196" s="92">
        <f t="array" ref="H196">IFERROR(ROUND(INDEX(FCSTSDV!$D$2:$L$2001,MATCH('ống nhựa túi bóng'!$C196,FCSTSDV!$C$2:$C$2001,0),MATCH('ống nhựa túi bóng'!H$3,FCSTSDV!$D$1:$L$1,0)),1)/'ống nhựa túi bóng'!$D196,0)</f>
        <v>0</v>
      </c>
      <c r="I196" s="92">
        <f t="array" ref="I196">IFERROR(ROUND(INDEX(FCSTSDV!$D$2:$L$2001,MATCH('ống nhựa túi bóng'!$C196,FCSTSDV!$C$2:$C$2001,0),MATCH('ống nhựa túi bóng'!I$3,FCSTSDV!$D$1:$L$1,0)),1)/'ống nhựa túi bóng'!$D196,0)</f>
        <v>0</v>
      </c>
      <c r="J196" s="92">
        <f t="array" ref="J196">IFERROR(ROUND(INDEX(FCSTSDV!$D$2:$L$2001,MATCH('ống nhựa túi bóng'!$C196,FCSTSDV!$C$2:$C$2001,0),MATCH('ống nhựa túi bóng'!J$3,FCSTSDV!$D$1:$L$1,0)),1)/'ống nhựa túi bóng'!$D196,0)</f>
        <v>0</v>
      </c>
      <c r="K196" s="92">
        <f t="array" ref="K196">IFERROR(ROUND(INDEX(FCSTSDV!$D$2:$L$2001,MATCH('ống nhựa túi bóng'!$C196,FCSTSDV!$C$2:$C$2001,0),MATCH('ống nhựa túi bóng'!K$3,FCSTSDV!$D$1:$L$1,0)),1)/'ống nhựa túi bóng'!$D196,0)</f>
        <v>0</v>
      </c>
      <c r="L196" s="92">
        <f t="array" ref="L196">IFERROR(ROUND(INDEX(FCSTSDV!$D$2:$L$2001,MATCH('ống nhựa túi bóng'!$C196,FCSTSDV!$C$2:$C$2001,0),MATCH('ống nhựa túi bóng'!L$3,FCSTSDV!$D$1:$L$1,0)),1)/'ống nhựa túi bóng'!$D196,0)</f>
        <v>0</v>
      </c>
      <c r="M196" s="92">
        <f t="array" ref="M196">IFERROR(ROUND(INDEX(FCSTSDV!$D$2:$L$2001,MATCH('ống nhựa túi bóng'!$C196,FCSTSDV!$C$2:$C$2001,0),MATCH('ống nhựa túi bóng'!M$3,FCSTSDV!$D$1:$L$1,0)),1)/'ống nhựa túi bóng'!$D196,0)</f>
        <v>0</v>
      </c>
      <c r="N196" s="92">
        <f t="array" ref="N196">IFERROR(ROUND(INDEX(FCSTSDV!$D$2:$L$2001,MATCH('ống nhựa túi bóng'!$C196,FCSTSDV!$C$2:$C$2001,0),MATCH('ống nhựa túi bóng'!N$3,FCSTSDV!$D$1:$L$1,0)),1)/'ống nhựa túi bóng'!$D196,0)</f>
        <v>0</v>
      </c>
      <c r="O196" s="92">
        <f t="array" ref="O196">IFERROR(ROUND(INDEX(FCSTSDV!$D$2:$L$2001,MATCH('ống nhựa túi bóng'!$C196,FCSTSDV!$C$2:$C$2001,0),MATCH('ống nhựa túi bóng'!O$3,FCSTSDV!$D$1:$L$1,0)),1)/'ống nhựa túi bóng'!$D196,0)</f>
        <v>0</v>
      </c>
      <c r="P196" s="92">
        <f t="array" ref="P196">IFERROR(ROUND(INDEX(FCSTSDV!$D$2:$L$2001,MATCH('ống nhựa túi bóng'!$C196,FCSTSDV!$C$2:$C$2001,0),MATCH('ống nhựa túi bóng'!P$3,FCSTSDV!$D$1:$L$1,0)),1)/'ống nhựa túi bóng'!$D196,0)</f>
        <v>0</v>
      </c>
      <c r="Q196" s="92">
        <f t="array" ref="Q196">IFERROR(ROUND(INDEX(FCSTSDV!$D$2:$L$2001,MATCH('ống nhựa túi bóng'!$C196,FCSTSDV!$C$2:$C$2001,0),MATCH('ống nhựa túi bóng'!Q$3,FCSTSDV!$D$1:$L$1,0)),1)/'ống nhựa túi bóng'!$D196,0)</f>
        <v>0</v>
      </c>
      <c r="R196" s="92">
        <f t="array" ref="R196">IFERROR(ROUND(INDEX(FCSTSDV!$D$2:$L$2001,MATCH('ống nhựa túi bóng'!$C196,FCSTSDV!$C$2:$C$2001,0),MATCH('ống nhựa túi bóng'!R$3,FCSTSDV!$D$1:$L$1,0)),1)/'ống nhựa túi bóng'!$D196,0)</f>
        <v>0</v>
      </c>
      <c r="S196" s="92">
        <f t="array" ref="S196">IFERROR(ROUND(INDEX(FCSTSDV!$D$2:$L$2001,MATCH('ống nhựa túi bóng'!$C196,FCSTSDV!$C$2:$C$2001,0),MATCH('ống nhựa túi bóng'!S$3,FCSTSDV!$D$1:$L$1,0)),1)/'ống nhựa túi bóng'!$D196,0)</f>
        <v>0</v>
      </c>
      <c r="T196" s="92">
        <f t="shared" ref="T196:T223" si="7">+SUM(H196:S196)</f>
        <v>0</v>
      </c>
    </row>
    <row r="197" spans="1:20" ht="20.100000000000001" hidden="1" customHeight="1">
      <c r="A197" s="818"/>
      <c r="B197" s="1072"/>
      <c r="C197" s="46" t="s">
        <v>82</v>
      </c>
      <c r="D197" s="413">
        <v>2500</v>
      </c>
      <c r="E197" s="784"/>
      <c r="F197" s="784"/>
      <c r="G197" s="784"/>
      <c r="H197" s="92">
        <f t="array" ref="H197">IFERROR(ROUND(INDEX(FCSTSDV!$D$2:$L$2001,MATCH('ống nhựa túi bóng'!$C197,FCSTSDV!$C$2:$C$2001,0),MATCH('ống nhựa túi bóng'!H$3,FCSTSDV!$D$1:$L$1,0)),1)/'ống nhựa túi bóng'!$D197,0)</f>
        <v>10.8</v>
      </c>
      <c r="I197" s="92">
        <f t="array" ref="I197">IFERROR(ROUND(INDEX(FCSTSDV!$D$2:$L$2001,MATCH('ống nhựa túi bóng'!$C197,FCSTSDV!$C$2:$C$2001,0),MATCH('ống nhựa túi bóng'!I$3,FCSTSDV!$D$1:$L$1,0)),1)/'ống nhựa túi bóng'!$D197,0)</f>
        <v>10</v>
      </c>
      <c r="J197" s="92">
        <f t="array" ref="J197">IFERROR(ROUND(INDEX(FCSTSDV!$D$2:$L$2001,MATCH('ống nhựa túi bóng'!$C197,FCSTSDV!$C$2:$C$2001,0),MATCH('ống nhựa túi bóng'!J$3,FCSTSDV!$D$1:$L$1,0)),1)/'ống nhựa túi bóng'!$D197,0)</f>
        <v>14.8</v>
      </c>
      <c r="K197" s="92">
        <f t="array" ref="K197">IFERROR(ROUND(INDEX(FCSTSDV!$D$2:$L$2001,MATCH('ống nhựa túi bóng'!$C197,FCSTSDV!$C$2:$C$2001,0),MATCH('ống nhựa túi bóng'!K$3,FCSTSDV!$D$1:$L$1,0)),1)/'ống nhựa túi bóng'!$D197,0)</f>
        <v>14.8</v>
      </c>
      <c r="L197" s="92">
        <f t="array" ref="L197">IFERROR(ROUND(INDEX(FCSTSDV!$D$2:$L$2001,MATCH('ống nhựa túi bóng'!$C197,FCSTSDV!$C$2:$C$2001,0),MATCH('ống nhựa túi bóng'!L$3,FCSTSDV!$D$1:$L$1,0)),1)/'ống nhựa túi bóng'!$D197,0)</f>
        <v>14.8</v>
      </c>
      <c r="M197" s="92">
        <f t="array" ref="M197">IFERROR(ROUND(INDEX(FCSTSDV!$D$2:$L$2001,MATCH('ống nhựa túi bóng'!$C197,FCSTSDV!$C$2:$C$2001,0),MATCH('ống nhựa túi bóng'!M$3,FCSTSDV!$D$1:$L$1,0)),1)/'ống nhựa túi bóng'!$D197,0)</f>
        <v>14.8</v>
      </c>
      <c r="N197" s="92">
        <f t="array" ref="N197">IFERROR(ROUND(INDEX(FCSTSDV!$D$2:$L$2001,MATCH('ống nhựa túi bóng'!$C197,FCSTSDV!$C$2:$C$2001,0),MATCH('ống nhựa túi bóng'!N$3,FCSTSDV!$D$1:$L$1,0)),1)/'ống nhựa túi bóng'!$D197,0)</f>
        <v>80</v>
      </c>
      <c r="O197" s="92">
        <f t="array" ref="O197">IFERROR(ROUND(INDEX(FCSTSDV!$D$2:$L$2001,MATCH('ống nhựa túi bóng'!$C197,FCSTSDV!$C$2:$C$2001,0),MATCH('ống nhựa túi bóng'!O$3,FCSTSDV!$D$1:$L$1,0)),1)/'ống nhựa túi bóng'!$D197,0)</f>
        <v>72.8</v>
      </c>
      <c r="P197" s="92">
        <f t="array" ref="P197">IFERROR(ROUND(INDEX(FCSTSDV!$D$2:$L$2001,MATCH('ống nhựa túi bóng'!$C197,FCSTSDV!$C$2:$C$2001,0),MATCH('ống nhựa túi bóng'!P$3,FCSTSDV!$D$1:$L$1,0)),1)/'ống nhựa túi bóng'!$D197,0)</f>
        <v>60.8</v>
      </c>
      <c r="Q197" s="92">
        <f t="array" ref="Q197">IFERROR(ROUND(INDEX(FCSTSDV!$D$2:$L$2001,MATCH('ống nhựa túi bóng'!$C197,FCSTSDV!$C$2:$C$2001,0),MATCH('ống nhựa túi bóng'!Q$3,FCSTSDV!$D$1:$L$1,0)),1)/'ống nhựa túi bóng'!$D197,0)</f>
        <v>0</v>
      </c>
      <c r="R197" s="92">
        <f t="array" ref="R197">IFERROR(ROUND(INDEX(FCSTSDV!$D$2:$L$2001,MATCH('ống nhựa túi bóng'!$C197,FCSTSDV!$C$2:$C$2001,0),MATCH('ống nhựa túi bóng'!R$3,FCSTSDV!$D$1:$L$1,0)),1)/'ống nhựa túi bóng'!$D197,0)</f>
        <v>0</v>
      </c>
      <c r="S197" s="92">
        <f t="array" ref="S197">IFERROR(ROUND(INDEX(FCSTSDV!$D$2:$L$2001,MATCH('ống nhựa túi bóng'!$C197,FCSTSDV!$C$2:$C$2001,0),MATCH('ống nhựa túi bóng'!S$3,FCSTSDV!$D$1:$L$1,0)),1)/'ống nhựa túi bóng'!$D197,0)</f>
        <v>0</v>
      </c>
      <c r="T197" s="92">
        <f t="shared" si="7"/>
        <v>293.60000000000002</v>
      </c>
    </row>
    <row r="198" spans="1:20" ht="20.100000000000001" hidden="1" customHeight="1">
      <c r="A198" s="818"/>
      <c r="B198" s="1072"/>
      <c r="C198" s="46" t="s">
        <v>83</v>
      </c>
      <c r="D198" s="413">
        <v>2500</v>
      </c>
      <c r="E198" s="784"/>
      <c r="F198" s="784"/>
      <c r="G198" s="784"/>
      <c r="H198" s="92">
        <f t="array" ref="H198">IFERROR(ROUND(INDEX(FCSTSDV!$D$2:$L$2001,MATCH('ống nhựa túi bóng'!$C198,FCSTSDV!$C$2:$C$2001,0),MATCH('ống nhựa túi bóng'!H$3,FCSTSDV!$D$1:$L$1,0)),1)/'ống nhựa túi bóng'!$D198,0)</f>
        <v>6</v>
      </c>
      <c r="I198" s="92">
        <f t="array" ref="I198">IFERROR(ROUND(INDEX(FCSTSDV!$D$2:$L$2001,MATCH('ống nhựa túi bóng'!$C198,FCSTSDV!$C$2:$C$2001,0),MATCH('ống nhựa túi bóng'!I$3,FCSTSDV!$D$1:$L$1,0)),1)/'ống nhựa túi bóng'!$D198,0)</f>
        <v>4.8</v>
      </c>
      <c r="J198" s="92">
        <f t="array" ref="J198">IFERROR(ROUND(INDEX(FCSTSDV!$D$2:$L$2001,MATCH('ống nhựa túi bóng'!$C198,FCSTSDV!$C$2:$C$2001,0),MATCH('ống nhựa túi bóng'!J$3,FCSTSDV!$D$1:$L$1,0)),1)/'ống nhựa túi bóng'!$D198,0)</f>
        <v>4.8</v>
      </c>
      <c r="K198" s="92">
        <f t="array" ref="K198">IFERROR(ROUND(INDEX(FCSTSDV!$D$2:$L$2001,MATCH('ống nhựa túi bóng'!$C198,FCSTSDV!$C$2:$C$2001,0),MATCH('ống nhựa túi bóng'!K$3,FCSTSDV!$D$1:$L$1,0)),1)/'ống nhựa túi bóng'!$D198,0)</f>
        <v>4.8</v>
      </c>
      <c r="L198" s="92">
        <f t="array" ref="L198">IFERROR(ROUND(INDEX(FCSTSDV!$D$2:$L$2001,MATCH('ống nhựa túi bóng'!$C198,FCSTSDV!$C$2:$C$2001,0),MATCH('ống nhựa túi bóng'!L$3,FCSTSDV!$D$1:$L$1,0)),1)/'ống nhựa túi bóng'!$D198,0)</f>
        <v>3.6</v>
      </c>
      <c r="M198" s="92">
        <f t="array" ref="M198">IFERROR(ROUND(INDEX(FCSTSDV!$D$2:$L$2001,MATCH('ống nhựa túi bóng'!$C198,FCSTSDV!$C$2:$C$2001,0),MATCH('ống nhựa túi bóng'!M$3,FCSTSDV!$D$1:$L$1,0)),1)/'ống nhựa túi bóng'!$D198,0)</f>
        <v>3.6</v>
      </c>
      <c r="N198" s="92">
        <f t="array" ref="N198">IFERROR(ROUND(INDEX(FCSTSDV!$D$2:$L$2001,MATCH('ống nhựa túi bóng'!$C198,FCSTSDV!$C$2:$C$2001,0),MATCH('ống nhựa túi bóng'!N$3,FCSTSDV!$D$1:$L$1,0)),1)/'ống nhựa túi bóng'!$D198,0)</f>
        <v>36</v>
      </c>
      <c r="O198" s="92">
        <f t="array" ref="O198">IFERROR(ROUND(INDEX(FCSTSDV!$D$2:$L$2001,MATCH('ống nhựa túi bóng'!$C198,FCSTSDV!$C$2:$C$2001,0),MATCH('ống nhựa túi bóng'!O$3,FCSTSDV!$D$1:$L$1,0)),1)/'ống nhựa túi bóng'!$D198,0)</f>
        <v>14.4</v>
      </c>
      <c r="P198" s="92">
        <f t="array" ref="P198">IFERROR(ROUND(INDEX(FCSTSDV!$D$2:$L$2001,MATCH('ống nhựa túi bóng'!$C198,FCSTSDV!$C$2:$C$2001,0),MATCH('ống nhựa túi bóng'!P$3,FCSTSDV!$D$1:$L$1,0)),1)/'ống nhựa túi bóng'!$D198,0)</f>
        <v>8</v>
      </c>
      <c r="Q198" s="92">
        <f t="array" ref="Q198">IFERROR(ROUND(INDEX(FCSTSDV!$D$2:$L$2001,MATCH('ống nhựa túi bóng'!$C198,FCSTSDV!$C$2:$C$2001,0),MATCH('ống nhựa túi bóng'!Q$3,FCSTSDV!$D$1:$L$1,0)),1)/'ống nhựa túi bóng'!$D198,0)</f>
        <v>0</v>
      </c>
      <c r="R198" s="92">
        <f t="array" ref="R198">IFERROR(ROUND(INDEX(FCSTSDV!$D$2:$L$2001,MATCH('ống nhựa túi bóng'!$C198,FCSTSDV!$C$2:$C$2001,0),MATCH('ống nhựa túi bóng'!R$3,FCSTSDV!$D$1:$L$1,0)),1)/'ống nhựa túi bóng'!$D198,0)</f>
        <v>0</v>
      </c>
      <c r="S198" s="92">
        <f t="array" ref="S198">IFERROR(ROUND(INDEX(FCSTSDV!$D$2:$L$2001,MATCH('ống nhựa túi bóng'!$C198,FCSTSDV!$C$2:$C$2001,0),MATCH('ống nhựa túi bóng'!S$3,FCSTSDV!$D$1:$L$1,0)),1)/'ống nhựa túi bóng'!$D198,0)</f>
        <v>0</v>
      </c>
      <c r="T198" s="92">
        <f t="shared" si="7"/>
        <v>86.000000000000014</v>
      </c>
    </row>
    <row r="199" spans="1:20" ht="20.100000000000001" customHeight="1">
      <c r="A199" s="818"/>
      <c r="B199" s="1072"/>
      <c r="C199" s="46" t="s">
        <v>84</v>
      </c>
      <c r="D199" s="413">
        <v>2500</v>
      </c>
      <c r="E199" s="784"/>
      <c r="F199" s="784"/>
      <c r="G199" s="784"/>
      <c r="H199" s="92">
        <f t="array" ref="H199">IFERROR(ROUND(INDEX(FCSTSDV!$D$2:$L$2001,MATCH('ống nhựa túi bóng'!$C199,FCSTSDV!$C$2:$C$2001,0),MATCH('ống nhựa túi bóng'!H$3,FCSTSDV!$D$1:$L$1,0)),1)/'ống nhựa túi bóng'!$D199,0)</f>
        <v>0</v>
      </c>
      <c r="I199" s="92">
        <f t="array" ref="I199">IFERROR(ROUND(INDEX(FCSTSDV!$D$2:$L$2001,MATCH('ống nhựa túi bóng'!$C199,FCSTSDV!$C$2:$C$2001,0),MATCH('ống nhựa túi bóng'!I$3,FCSTSDV!$D$1:$L$1,0)),1)/'ống nhựa túi bóng'!$D199,0)</f>
        <v>0</v>
      </c>
      <c r="J199" s="92">
        <f t="array" ref="J199">IFERROR(ROUND(INDEX(FCSTSDV!$D$2:$L$2001,MATCH('ống nhựa túi bóng'!$C199,FCSTSDV!$C$2:$C$2001,0),MATCH('ống nhựa túi bóng'!J$3,FCSTSDV!$D$1:$L$1,0)),1)/'ống nhựa túi bóng'!$D199,0)</f>
        <v>0</v>
      </c>
      <c r="K199" s="92">
        <f t="array" ref="K199">IFERROR(ROUND(INDEX(FCSTSDV!$D$2:$L$2001,MATCH('ống nhựa túi bóng'!$C199,FCSTSDV!$C$2:$C$2001,0),MATCH('ống nhựa túi bóng'!K$3,FCSTSDV!$D$1:$L$1,0)),1)/'ống nhựa túi bóng'!$D199,0)</f>
        <v>0</v>
      </c>
      <c r="L199" s="92">
        <f t="array" ref="L199">IFERROR(ROUND(INDEX(FCSTSDV!$D$2:$L$2001,MATCH('ống nhựa túi bóng'!$C199,FCSTSDV!$C$2:$C$2001,0),MATCH('ống nhựa túi bóng'!L$3,FCSTSDV!$D$1:$L$1,0)),1)/'ống nhựa túi bóng'!$D199,0)</f>
        <v>0</v>
      </c>
      <c r="M199" s="92">
        <f t="array" ref="M199">IFERROR(ROUND(INDEX(FCSTSDV!$D$2:$L$2001,MATCH('ống nhựa túi bóng'!$C199,FCSTSDV!$C$2:$C$2001,0),MATCH('ống nhựa túi bóng'!M$3,FCSTSDV!$D$1:$L$1,0)),1)/'ống nhựa túi bóng'!$D199,0)</f>
        <v>0</v>
      </c>
      <c r="N199" s="92">
        <f t="array" ref="N199">IFERROR(ROUND(INDEX(FCSTSDV!$D$2:$L$2001,MATCH('ống nhựa túi bóng'!$C199,FCSTSDV!$C$2:$C$2001,0),MATCH('ống nhựa túi bóng'!N$3,FCSTSDV!$D$1:$L$1,0)),1)/'ống nhựa túi bóng'!$D199,0)</f>
        <v>0</v>
      </c>
      <c r="O199" s="92">
        <f t="array" ref="O199">IFERROR(ROUND(INDEX(FCSTSDV!$D$2:$L$2001,MATCH('ống nhựa túi bóng'!$C199,FCSTSDV!$C$2:$C$2001,0),MATCH('ống nhựa túi bóng'!O$3,FCSTSDV!$D$1:$L$1,0)),1)/'ống nhựa túi bóng'!$D199,0)</f>
        <v>0</v>
      </c>
      <c r="P199" s="92">
        <f t="array" ref="P199">IFERROR(ROUND(INDEX(FCSTSDV!$D$2:$L$2001,MATCH('ống nhựa túi bóng'!$C199,FCSTSDV!$C$2:$C$2001,0),MATCH('ống nhựa túi bóng'!P$3,FCSTSDV!$D$1:$L$1,0)),1)/'ống nhựa túi bóng'!$D199,0)</f>
        <v>0</v>
      </c>
      <c r="Q199" s="92">
        <f t="array" ref="Q199">IFERROR(ROUND(INDEX(FCSTSDV!$D$2:$L$2001,MATCH('ống nhựa túi bóng'!$C199,FCSTSDV!$C$2:$C$2001,0),MATCH('ống nhựa túi bóng'!Q$3,FCSTSDV!$D$1:$L$1,0)),1)/'ống nhựa túi bóng'!$D199,0)</f>
        <v>0</v>
      </c>
      <c r="R199" s="92">
        <f t="array" ref="R199">IFERROR(ROUND(INDEX(FCSTSDV!$D$2:$L$2001,MATCH('ống nhựa túi bóng'!$C199,FCSTSDV!$C$2:$C$2001,0),MATCH('ống nhựa túi bóng'!R$3,FCSTSDV!$D$1:$L$1,0)),1)/'ống nhựa túi bóng'!$D199,0)</f>
        <v>0</v>
      </c>
      <c r="S199" s="92">
        <f t="array" ref="S199">IFERROR(ROUND(INDEX(FCSTSDV!$D$2:$L$2001,MATCH('ống nhựa túi bóng'!$C199,FCSTSDV!$C$2:$C$2001,0),MATCH('ống nhựa túi bóng'!S$3,FCSTSDV!$D$1:$L$1,0)),1)/'ống nhựa túi bóng'!$D199,0)</f>
        <v>0</v>
      </c>
      <c r="T199" s="92">
        <f t="shared" si="7"/>
        <v>0</v>
      </c>
    </row>
    <row r="200" spans="1:20" ht="20.100000000000001" customHeight="1">
      <c r="A200" s="818"/>
      <c r="B200" s="1072"/>
      <c r="C200" s="46" t="s">
        <v>85</v>
      </c>
      <c r="D200" s="413">
        <v>2500</v>
      </c>
      <c r="E200" s="784"/>
      <c r="F200" s="784"/>
      <c r="G200" s="784"/>
      <c r="H200" s="92">
        <f t="array" ref="H200">IFERROR(ROUND(INDEX(FCSTSDV!$D$2:$L$2001,MATCH('ống nhựa túi bóng'!$C200,FCSTSDV!$C$2:$C$2001,0),MATCH('ống nhựa túi bóng'!H$3,FCSTSDV!$D$1:$L$1,0)),1)/'ống nhựa túi bóng'!$D200,0)</f>
        <v>0</v>
      </c>
      <c r="I200" s="92">
        <f t="array" ref="I200">IFERROR(ROUND(INDEX(FCSTSDV!$D$2:$L$2001,MATCH('ống nhựa túi bóng'!$C200,FCSTSDV!$C$2:$C$2001,0),MATCH('ống nhựa túi bóng'!I$3,FCSTSDV!$D$1:$L$1,0)),1)/'ống nhựa túi bóng'!$D200,0)</f>
        <v>0</v>
      </c>
      <c r="J200" s="92">
        <f t="array" ref="J200">IFERROR(ROUND(INDEX(FCSTSDV!$D$2:$L$2001,MATCH('ống nhựa túi bóng'!$C200,FCSTSDV!$C$2:$C$2001,0),MATCH('ống nhựa túi bóng'!J$3,FCSTSDV!$D$1:$L$1,0)),1)/'ống nhựa túi bóng'!$D200,0)</f>
        <v>0</v>
      </c>
      <c r="K200" s="92">
        <f t="array" ref="K200">IFERROR(ROUND(INDEX(FCSTSDV!$D$2:$L$2001,MATCH('ống nhựa túi bóng'!$C200,FCSTSDV!$C$2:$C$2001,0),MATCH('ống nhựa túi bóng'!K$3,FCSTSDV!$D$1:$L$1,0)),1)/'ống nhựa túi bóng'!$D200,0)</f>
        <v>0</v>
      </c>
      <c r="L200" s="92">
        <f t="array" ref="L200">IFERROR(ROUND(INDEX(FCSTSDV!$D$2:$L$2001,MATCH('ống nhựa túi bóng'!$C200,FCSTSDV!$C$2:$C$2001,0),MATCH('ống nhựa túi bóng'!L$3,FCSTSDV!$D$1:$L$1,0)),1)/'ống nhựa túi bóng'!$D200,0)</f>
        <v>0</v>
      </c>
      <c r="M200" s="92">
        <f t="array" ref="M200">IFERROR(ROUND(INDEX(FCSTSDV!$D$2:$L$2001,MATCH('ống nhựa túi bóng'!$C200,FCSTSDV!$C$2:$C$2001,0),MATCH('ống nhựa túi bóng'!M$3,FCSTSDV!$D$1:$L$1,0)),1)/'ống nhựa túi bóng'!$D200,0)</f>
        <v>0</v>
      </c>
      <c r="N200" s="92">
        <f t="array" ref="N200">IFERROR(ROUND(INDEX(FCSTSDV!$D$2:$L$2001,MATCH('ống nhựa túi bóng'!$C200,FCSTSDV!$C$2:$C$2001,0),MATCH('ống nhựa túi bóng'!N$3,FCSTSDV!$D$1:$L$1,0)),1)/'ống nhựa túi bóng'!$D200,0)</f>
        <v>0</v>
      </c>
      <c r="O200" s="92">
        <f t="array" ref="O200">IFERROR(ROUND(INDEX(FCSTSDV!$D$2:$L$2001,MATCH('ống nhựa túi bóng'!$C200,FCSTSDV!$C$2:$C$2001,0),MATCH('ống nhựa túi bóng'!O$3,FCSTSDV!$D$1:$L$1,0)),1)/'ống nhựa túi bóng'!$D200,0)</f>
        <v>0</v>
      </c>
      <c r="P200" s="92">
        <f t="array" ref="P200">IFERROR(ROUND(INDEX(FCSTSDV!$D$2:$L$2001,MATCH('ống nhựa túi bóng'!$C200,FCSTSDV!$C$2:$C$2001,0),MATCH('ống nhựa túi bóng'!P$3,FCSTSDV!$D$1:$L$1,0)),1)/'ống nhựa túi bóng'!$D200,0)</f>
        <v>0</v>
      </c>
      <c r="Q200" s="92">
        <f t="array" ref="Q200">IFERROR(ROUND(INDEX(FCSTSDV!$D$2:$L$2001,MATCH('ống nhựa túi bóng'!$C200,FCSTSDV!$C$2:$C$2001,0),MATCH('ống nhựa túi bóng'!Q$3,FCSTSDV!$D$1:$L$1,0)),1)/'ống nhựa túi bóng'!$D200,0)</f>
        <v>0</v>
      </c>
      <c r="R200" s="92">
        <f t="array" ref="R200">IFERROR(ROUND(INDEX(FCSTSDV!$D$2:$L$2001,MATCH('ống nhựa túi bóng'!$C200,FCSTSDV!$C$2:$C$2001,0),MATCH('ống nhựa túi bóng'!R$3,FCSTSDV!$D$1:$L$1,0)),1)/'ống nhựa túi bóng'!$D200,0)</f>
        <v>0</v>
      </c>
      <c r="S200" s="92">
        <f t="array" ref="S200">IFERROR(ROUND(INDEX(FCSTSDV!$D$2:$L$2001,MATCH('ống nhựa túi bóng'!$C200,FCSTSDV!$C$2:$C$2001,0),MATCH('ống nhựa túi bóng'!S$3,FCSTSDV!$D$1:$L$1,0)),1)/'ống nhựa túi bóng'!$D200,0)</f>
        <v>0</v>
      </c>
      <c r="T200" s="92">
        <f t="shared" si="7"/>
        <v>0</v>
      </c>
    </row>
    <row r="201" spans="1:20" ht="20.100000000000001" customHeight="1">
      <c r="A201" s="818"/>
      <c r="B201" s="1072"/>
      <c r="C201" s="46" t="s">
        <v>86</v>
      </c>
      <c r="D201" s="413">
        <v>200</v>
      </c>
      <c r="E201" s="784"/>
      <c r="F201" s="784"/>
      <c r="G201" s="784"/>
      <c r="H201" s="92">
        <f t="array" ref="H201">IFERROR(ROUND(INDEX(FCSTSDV!$D$2:$L$2001,MATCH('ống nhựa túi bóng'!$C201,FCSTSDV!$C$2:$C$2001,0),MATCH('ống nhựa túi bóng'!H$3,FCSTSDV!$D$1:$L$1,0)),1)/'ống nhựa túi bóng'!$D201,0)</f>
        <v>0</v>
      </c>
      <c r="I201" s="92">
        <f t="array" ref="I201">IFERROR(ROUND(INDEX(FCSTSDV!$D$2:$L$2001,MATCH('ống nhựa túi bóng'!$C201,FCSTSDV!$C$2:$C$2001,0),MATCH('ống nhựa túi bóng'!I$3,FCSTSDV!$D$1:$L$1,0)),1)/'ống nhựa túi bóng'!$D201,0)</f>
        <v>0</v>
      </c>
      <c r="J201" s="92">
        <f t="array" ref="J201">IFERROR(ROUND(INDEX(FCSTSDV!$D$2:$L$2001,MATCH('ống nhựa túi bóng'!$C201,FCSTSDV!$C$2:$C$2001,0),MATCH('ống nhựa túi bóng'!J$3,FCSTSDV!$D$1:$L$1,0)),1)/'ống nhựa túi bóng'!$D201,0)</f>
        <v>0</v>
      </c>
      <c r="K201" s="92">
        <f t="array" ref="K201">IFERROR(ROUND(INDEX(FCSTSDV!$D$2:$L$2001,MATCH('ống nhựa túi bóng'!$C201,FCSTSDV!$C$2:$C$2001,0),MATCH('ống nhựa túi bóng'!K$3,FCSTSDV!$D$1:$L$1,0)),1)/'ống nhựa túi bóng'!$D201,0)</f>
        <v>0</v>
      </c>
      <c r="L201" s="92">
        <f t="array" ref="L201">IFERROR(ROUND(INDEX(FCSTSDV!$D$2:$L$2001,MATCH('ống nhựa túi bóng'!$C201,FCSTSDV!$C$2:$C$2001,0),MATCH('ống nhựa túi bóng'!L$3,FCSTSDV!$D$1:$L$1,0)),1)/'ống nhựa túi bóng'!$D201,0)</f>
        <v>0</v>
      </c>
      <c r="M201" s="92">
        <f t="array" ref="M201">IFERROR(ROUND(INDEX(FCSTSDV!$D$2:$L$2001,MATCH('ống nhựa túi bóng'!$C201,FCSTSDV!$C$2:$C$2001,0),MATCH('ống nhựa túi bóng'!M$3,FCSTSDV!$D$1:$L$1,0)),1)/'ống nhựa túi bóng'!$D201,0)</f>
        <v>0</v>
      </c>
      <c r="N201" s="92">
        <f t="array" ref="N201">IFERROR(ROUND(INDEX(FCSTSDV!$D$2:$L$2001,MATCH('ống nhựa túi bóng'!$C201,FCSTSDV!$C$2:$C$2001,0),MATCH('ống nhựa túi bóng'!N$3,FCSTSDV!$D$1:$L$1,0)),1)/'ống nhựa túi bóng'!$D201,0)</f>
        <v>0</v>
      </c>
      <c r="O201" s="92">
        <f t="array" ref="O201">IFERROR(ROUND(INDEX(FCSTSDV!$D$2:$L$2001,MATCH('ống nhựa túi bóng'!$C201,FCSTSDV!$C$2:$C$2001,0),MATCH('ống nhựa túi bóng'!O$3,FCSTSDV!$D$1:$L$1,0)),1)/'ống nhựa túi bóng'!$D201,0)</f>
        <v>0</v>
      </c>
      <c r="P201" s="92">
        <f t="array" ref="P201">IFERROR(ROUND(INDEX(FCSTSDV!$D$2:$L$2001,MATCH('ống nhựa túi bóng'!$C201,FCSTSDV!$C$2:$C$2001,0),MATCH('ống nhựa túi bóng'!P$3,FCSTSDV!$D$1:$L$1,0)),1)/'ống nhựa túi bóng'!$D201,0)</f>
        <v>0</v>
      </c>
      <c r="Q201" s="92">
        <f t="array" ref="Q201">IFERROR(ROUND(INDEX(FCSTSDV!$D$2:$L$2001,MATCH('ống nhựa túi bóng'!$C201,FCSTSDV!$C$2:$C$2001,0),MATCH('ống nhựa túi bóng'!Q$3,FCSTSDV!$D$1:$L$1,0)),1)/'ống nhựa túi bóng'!$D201,0)</f>
        <v>0</v>
      </c>
      <c r="R201" s="92">
        <f t="array" ref="R201">IFERROR(ROUND(INDEX(FCSTSDV!$D$2:$L$2001,MATCH('ống nhựa túi bóng'!$C201,FCSTSDV!$C$2:$C$2001,0),MATCH('ống nhựa túi bóng'!R$3,FCSTSDV!$D$1:$L$1,0)),1)/'ống nhựa túi bóng'!$D201,0)</f>
        <v>0</v>
      </c>
      <c r="S201" s="92">
        <f t="array" ref="S201">IFERROR(ROUND(INDEX(FCSTSDV!$D$2:$L$2001,MATCH('ống nhựa túi bóng'!$C201,FCSTSDV!$C$2:$C$2001,0),MATCH('ống nhựa túi bóng'!S$3,FCSTSDV!$D$1:$L$1,0)),1)/'ống nhựa túi bóng'!$D201,0)</f>
        <v>0</v>
      </c>
      <c r="T201" s="92">
        <f t="shared" si="7"/>
        <v>0</v>
      </c>
    </row>
    <row r="202" spans="1:20" ht="20.100000000000001" customHeight="1">
      <c r="A202" s="818"/>
      <c r="B202" s="1072"/>
      <c r="C202" s="46" t="s">
        <v>87</v>
      </c>
      <c r="D202" s="413">
        <v>2500</v>
      </c>
      <c r="E202" s="784"/>
      <c r="F202" s="784"/>
      <c r="G202" s="784"/>
      <c r="H202" s="92">
        <f t="array" ref="H202">IFERROR(ROUND(INDEX(FCSTSDV!$D$2:$L$2001,MATCH('ống nhựa túi bóng'!$C202,FCSTSDV!$C$2:$C$2001,0),MATCH('ống nhựa túi bóng'!H$3,FCSTSDV!$D$1:$L$1,0)),1)/'ống nhựa túi bóng'!$D202,0)</f>
        <v>0</v>
      </c>
      <c r="I202" s="92">
        <f t="array" ref="I202">IFERROR(ROUND(INDEX(FCSTSDV!$D$2:$L$2001,MATCH('ống nhựa túi bóng'!$C202,FCSTSDV!$C$2:$C$2001,0),MATCH('ống nhựa túi bóng'!I$3,FCSTSDV!$D$1:$L$1,0)),1)/'ống nhựa túi bóng'!$D202,0)</f>
        <v>0</v>
      </c>
      <c r="J202" s="92">
        <f t="array" ref="J202">IFERROR(ROUND(INDEX(FCSTSDV!$D$2:$L$2001,MATCH('ống nhựa túi bóng'!$C202,FCSTSDV!$C$2:$C$2001,0),MATCH('ống nhựa túi bóng'!J$3,FCSTSDV!$D$1:$L$1,0)),1)/'ống nhựa túi bóng'!$D202,0)</f>
        <v>0</v>
      </c>
      <c r="K202" s="92">
        <f t="array" ref="K202">IFERROR(ROUND(INDEX(FCSTSDV!$D$2:$L$2001,MATCH('ống nhựa túi bóng'!$C202,FCSTSDV!$C$2:$C$2001,0),MATCH('ống nhựa túi bóng'!K$3,FCSTSDV!$D$1:$L$1,0)),1)/'ống nhựa túi bóng'!$D202,0)</f>
        <v>0</v>
      </c>
      <c r="L202" s="92">
        <f t="array" ref="L202">IFERROR(ROUND(INDEX(FCSTSDV!$D$2:$L$2001,MATCH('ống nhựa túi bóng'!$C202,FCSTSDV!$C$2:$C$2001,0),MATCH('ống nhựa túi bóng'!L$3,FCSTSDV!$D$1:$L$1,0)),1)/'ống nhựa túi bóng'!$D202,0)</f>
        <v>0</v>
      </c>
      <c r="M202" s="92">
        <f t="array" ref="M202">IFERROR(ROUND(INDEX(FCSTSDV!$D$2:$L$2001,MATCH('ống nhựa túi bóng'!$C202,FCSTSDV!$C$2:$C$2001,0),MATCH('ống nhựa túi bóng'!M$3,FCSTSDV!$D$1:$L$1,0)),1)/'ống nhựa túi bóng'!$D202,0)</f>
        <v>0</v>
      </c>
      <c r="N202" s="92">
        <f t="array" ref="N202">IFERROR(ROUND(INDEX(FCSTSDV!$D$2:$L$2001,MATCH('ống nhựa túi bóng'!$C202,FCSTSDV!$C$2:$C$2001,0),MATCH('ống nhựa túi bóng'!N$3,FCSTSDV!$D$1:$L$1,0)),1)/'ống nhựa túi bóng'!$D202,0)</f>
        <v>0</v>
      </c>
      <c r="O202" s="92">
        <f t="array" ref="O202">IFERROR(ROUND(INDEX(FCSTSDV!$D$2:$L$2001,MATCH('ống nhựa túi bóng'!$C202,FCSTSDV!$C$2:$C$2001,0),MATCH('ống nhựa túi bóng'!O$3,FCSTSDV!$D$1:$L$1,0)),1)/'ống nhựa túi bóng'!$D202,0)</f>
        <v>0</v>
      </c>
      <c r="P202" s="92">
        <f t="array" ref="P202">IFERROR(ROUND(INDEX(FCSTSDV!$D$2:$L$2001,MATCH('ống nhựa túi bóng'!$C202,FCSTSDV!$C$2:$C$2001,0),MATCH('ống nhựa túi bóng'!P$3,FCSTSDV!$D$1:$L$1,0)),1)/'ống nhựa túi bóng'!$D202,0)</f>
        <v>0</v>
      </c>
      <c r="Q202" s="92">
        <f t="array" ref="Q202">IFERROR(ROUND(INDEX(FCSTSDV!$D$2:$L$2001,MATCH('ống nhựa túi bóng'!$C202,FCSTSDV!$C$2:$C$2001,0),MATCH('ống nhựa túi bóng'!Q$3,FCSTSDV!$D$1:$L$1,0)),1)/'ống nhựa túi bóng'!$D202,0)</f>
        <v>0</v>
      </c>
      <c r="R202" s="92">
        <f t="array" ref="R202">IFERROR(ROUND(INDEX(FCSTSDV!$D$2:$L$2001,MATCH('ống nhựa túi bóng'!$C202,FCSTSDV!$C$2:$C$2001,0),MATCH('ống nhựa túi bóng'!R$3,FCSTSDV!$D$1:$L$1,0)),1)/'ống nhựa túi bóng'!$D202,0)</f>
        <v>0</v>
      </c>
      <c r="S202" s="92">
        <f t="array" ref="S202">IFERROR(ROUND(INDEX(FCSTSDV!$D$2:$L$2001,MATCH('ống nhựa túi bóng'!$C202,FCSTSDV!$C$2:$C$2001,0),MATCH('ống nhựa túi bóng'!S$3,FCSTSDV!$D$1:$L$1,0)),1)/'ống nhựa túi bóng'!$D202,0)</f>
        <v>0</v>
      </c>
      <c r="T202" s="92">
        <f t="shared" si="7"/>
        <v>0</v>
      </c>
    </row>
    <row r="203" spans="1:20" ht="20.100000000000001" customHeight="1">
      <c r="A203" s="818"/>
      <c r="B203" s="1072"/>
      <c r="C203" s="46" t="s">
        <v>1024</v>
      </c>
      <c r="D203" s="413">
        <v>2500</v>
      </c>
      <c r="E203" s="784"/>
      <c r="F203" s="784"/>
      <c r="G203" s="784"/>
      <c r="H203" s="92">
        <f t="array" ref="H203">IFERROR(ROUND(INDEX(FCSTSDV!$D$2:$L$2001,MATCH('ống nhựa túi bóng'!$C203,FCSTSDV!$C$2:$C$2001,0),MATCH('ống nhựa túi bóng'!H$3,FCSTSDV!$D$1:$L$1,0)),1)/'ống nhựa túi bóng'!$D203,0)</f>
        <v>0</v>
      </c>
      <c r="I203" s="92">
        <f t="array" ref="I203">IFERROR(ROUND(INDEX(FCSTSDV!$D$2:$L$2001,MATCH('ống nhựa túi bóng'!$C203,FCSTSDV!$C$2:$C$2001,0),MATCH('ống nhựa túi bóng'!I$3,FCSTSDV!$D$1:$L$1,0)),1)/'ống nhựa túi bóng'!$D203,0)</f>
        <v>0</v>
      </c>
      <c r="J203" s="92">
        <f t="array" ref="J203">IFERROR(ROUND(INDEX(FCSTSDV!$D$2:$L$2001,MATCH('ống nhựa túi bóng'!$C203,FCSTSDV!$C$2:$C$2001,0),MATCH('ống nhựa túi bóng'!J$3,FCSTSDV!$D$1:$L$1,0)),1)/'ống nhựa túi bóng'!$D203,0)</f>
        <v>0</v>
      </c>
      <c r="K203" s="92">
        <f t="array" ref="K203">IFERROR(ROUND(INDEX(FCSTSDV!$D$2:$L$2001,MATCH('ống nhựa túi bóng'!$C203,FCSTSDV!$C$2:$C$2001,0),MATCH('ống nhựa túi bóng'!K$3,FCSTSDV!$D$1:$L$1,0)),1)/'ống nhựa túi bóng'!$D203,0)</f>
        <v>0</v>
      </c>
      <c r="L203" s="92">
        <f t="array" ref="L203">IFERROR(ROUND(INDEX(FCSTSDV!$D$2:$L$2001,MATCH('ống nhựa túi bóng'!$C203,FCSTSDV!$C$2:$C$2001,0),MATCH('ống nhựa túi bóng'!L$3,FCSTSDV!$D$1:$L$1,0)),1)/'ống nhựa túi bóng'!$D203,0)</f>
        <v>0</v>
      </c>
      <c r="M203" s="92">
        <f t="array" ref="M203">IFERROR(ROUND(INDEX(FCSTSDV!$D$2:$L$2001,MATCH('ống nhựa túi bóng'!$C203,FCSTSDV!$C$2:$C$2001,0),MATCH('ống nhựa túi bóng'!M$3,FCSTSDV!$D$1:$L$1,0)),1)/'ống nhựa túi bóng'!$D203,0)</f>
        <v>0</v>
      </c>
      <c r="N203" s="92">
        <f t="array" ref="N203">IFERROR(ROUND(INDEX(FCSTSDV!$D$2:$L$2001,MATCH('ống nhựa túi bóng'!$C203,FCSTSDV!$C$2:$C$2001,0),MATCH('ống nhựa túi bóng'!N$3,FCSTSDV!$D$1:$L$1,0)),1)/'ống nhựa túi bóng'!$D203,0)</f>
        <v>0</v>
      </c>
      <c r="O203" s="92">
        <f t="array" ref="O203">IFERROR(ROUND(INDEX(FCSTSDV!$D$2:$L$2001,MATCH('ống nhựa túi bóng'!$C203,FCSTSDV!$C$2:$C$2001,0),MATCH('ống nhựa túi bóng'!O$3,FCSTSDV!$D$1:$L$1,0)),1)/'ống nhựa túi bóng'!$D203,0)</f>
        <v>0</v>
      </c>
      <c r="P203" s="92">
        <f t="array" ref="P203">IFERROR(ROUND(INDEX(FCSTSDV!$D$2:$L$2001,MATCH('ống nhựa túi bóng'!$C203,FCSTSDV!$C$2:$C$2001,0),MATCH('ống nhựa túi bóng'!P$3,FCSTSDV!$D$1:$L$1,0)),1)/'ống nhựa túi bóng'!$D203,0)</f>
        <v>0</v>
      </c>
      <c r="Q203" s="92">
        <f t="array" ref="Q203">IFERROR(ROUND(INDEX(FCSTSDV!$D$2:$L$2001,MATCH('ống nhựa túi bóng'!$C203,FCSTSDV!$C$2:$C$2001,0),MATCH('ống nhựa túi bóng'!Q$3,FCSTSDV!$D$1:$L$1,0)),1)/'ống nhựa túi bóng'!$D203,0)</f>
        <v>0</v>
      </c>
      <c r="R203" s="92">
        <f t="array" ref="R203">IFERROR(ROUND(INDEX(FCSTSDV!$D$2:$L$2001,MATCH('ống nhựa túi bóng'!$C203,FCSTSDV!$C$2:$C$2001,0),MATCH('ống nhựa túi bóng'!R$3,FCSTSDV!$D$1:$L$1,0)),1)/'ống nhựa túi bóng'!$D203,0)</f>
        <v>0</v>
      </c>
      <c r="S203" s="92">
        <f t="array" ref="S203">IFERROR(ROUND(INDEX(FCSTSDV!$D$2:$L$2001,MATCH('ống nhựa túi bóng'!$C203,FCSTSDV!$C$2:$C$2001,0),MATCH('ống nhựa túi bóng'!S$3,FCSTSDV!$D$1:$L$1,0)),1)/'ống nhựa túi bóng'!$D203,0)</f>
        <v>0</v>
      </c>
      <c r="T203" s="92">
        <f t="shared" si="7"/>
        <v>0</v>
      </c>
    </row>
    <row r="204" spans="1:20" ht="20.100000000000001" customHeight="1">
      <c r="A204" s="818"/>
      <c r="B204" s="1072"/>
      <c r="C204" s="46" t="s">
        <v>88</v>
      </c>
      <c r="D204" s="413">
        <v>2500</v>
      </c>
      <c r="E204" s="784"/>
      <c r="F204" s="784"/>
      <c r="G204" s="784"/>
      <c r="H204" s="92">
        <f t="array" ref="H204">IFERROR(ROUND(INDEX(FCSTSDV!$D$2:$L$2001,MATCH('ống nhựa túi bóng'!$C204,FCSTSDV!$C$2:$C$2001,0),MATCH('ống nhựa túi bóng'!H$3,FCSTSDV!$D$1:$L$1,0)),1)/'ống nhựa túi bóng'!$D204,0)</f>
        <v>0</v>
      </c>
      <c r="I204" s="92">
        <f t="array" ref="I204">IFERROR(ROUND(INDEX(FCSTSDV!$D$2:$L$2001,MATCH('ống nhựa túi bóng'!$C204,FCSTSDV!$C$2:$C$2001,0),MATCH('ống nhựa túi bóng'!I$3,FCSTSDV!$D$1:$L$1,0)),1)/'ống nhựa túi bóng'!$D204,0)</f>
        <v>0</v>
      </c>
      <c r="J204" s="92">
        <f t="array" ref="J204">IFERROR(ROUND(INDEX(FCSTSDV!$D$2:$L$2001,MATCH('ống nhựa túi bóng'!$C204,FCSTSDV!$C$2:$C$2001,0),MATCH('ống nhựa túi bóng'!J$3,FCSTSDV!$D$1:$L$1,0)),1)/'ống nhựa túi bóng'!$D204,0)</f>
        <v>0</v>
      </c>
      <c r="K204" s="92">
        <f t="array" ref="K204">IFERROR(ROUND(INDEX(FCSTSDV!$D$2:$L$2001,MATCH('ống nhựa túi bóng'!$C204,FCSTSDV!$C$2:$C$2001,0),MATCH('ống nhựa túi bóng'!K$3,FCSTSDV!$D$1:$L$1,0)),1)/'ống nhựa túi bóng'!$D204,0)</f>
        <v>0</v>
      </c>
      <c r="L204" s="92">
        <f t="array" ref="L204">IFERROR(ROUND(INDEX(FCSTSDV!$D$2:$L$2001,MATCH('ống nhựa túi bóng'!$C204,FCSTSDV!$C$2:$C$2001,0),MATCH('ống nhựa túi bóng'!L$3,FCSTSDV!$D$1:$L$1,0)),1)/'ống nhựa túi bóng'!$D204,0)</f>
        <v>0</v>
      </c>
      <c r="M204" s="92">
        <f t="array" ref="M204">IFERROR(ROUND(INDEX(FCSTSDV!$D$2:$L$2001,MATCH('ống nhựa túi bóng'!$C204,FCSTSDV!$C$2:$C$2001,0),MATCH('ống nhựa túi bóng'!M$3,FCSTSDV!$D$1:$L$1,0)),1)/'ống nhựa túi bóng'!$D204,0)</f>
        <v>0</v>
      </c>
      <c r="N204" s="92">
        <f t="array" ref="N204">IFERROR(ROUND(INDEX(FCSTSDV!$D$2:$L$2001,MATCH('ống nhựa túi bóng'!$C204,FCSTSDV!$C$2:$C$2001,0),MATCH('ống nhựa túi bóng'!N$3,FCSTSDV!$D$1:$L$1,0)),1)/'ống nhựa túi bóng'!$D204,0)</f>
        <v>0</v>
      </c>
      <c r="O204" s="92">
        <f t="array" ref="O204">IFERROR(ROUND(INDEX(FCSTSDV!$D$2:$L$2001,MATCH('ống nhựa túi bóng'!$C204,FCSTSDV!$C$2:$C$2001,0),MATCH('ống nhựa túi bóng'!O$3,FCSTSDV!$D$1:$L$1,0)),1)/'ống nhựa túi bóng'!$D204,0)</f>
        <v>0</v>
      </c>
      <c r="P204" s="92">
        <f t="array" ref="P204">IFERROR(ROUND(INDEX(FCSTSDV!$D$2:$L$2001,MATCH('ống nhựa túi bóng'!$C204,FCSTSDV!$C$2:$C$2001,0),MATCH('ống nhựa túi bóng'!P$3,FCSTSDV!$D$1:$L$1,0)),1)/'ống nhựa túi bóng'!$D204,0)</f>
        <v>0</v>
      </c>
      <c r="Q204" s="92">
        <f t="array" ref="Q204">IFERROR(ROUND(INDEX(FCSTSDV!$D$2:$L$2001,MATCH('ống nhựa túi bóng'!$C204,FCSTSDV!$C$2:$C$2001,0),MATCH('ống nhựa túi bóng'!Q$3,FCSTSDV!$D$1:$L$1,0)),1)/'ống nhựa túi bóng'!$D204,0)</f>
        <v>0</v>
      </c>
      <c r="R204" s="92">
        <f t="array" ref="R204">IFERROR(ROUND(INDEX(FCSTSDV!$D$2:$L$2001,MATCH('ống nhựa túi bóng'!$C204,FCSTSDV!$C$2:$C$2001,0),MATCH('ống nhựa túi bóng'!R$3,FCSTSDV!$D$1:$L$1,0)),1)/'ống nhựa túi bóng'!$D204,0)</f>
        <v>0</v>
      </c>
      <c r="S204" s="92">
        <f t="array" ref="S204">IFERROR(ROUND(INDEX(FCSTSDV!$D$2:$L$2001,MATCH('ống nhựa túi bóng'!$C204,FCSTSDV!$C$2:$C$2001,0),MATCH('ống nhựa túi bóng'!S$3,FCSTSDV!$D$1:$L$1,0)),1)/'ống nhựa túi bóng'!$D204,0)</f>
        <v>0</v>
      </c>
      <c r="T204" s="92">
        <f t="shared" si="7"/>
        <v>0</v>
      </c>
    </row>
    <row r="205" spans="1:20" ht="20.100000000000001" customHeight="1">
      <c r="A205" s="818"/>
      <c r="B205" s="1072"/>
      <c r="C205" s="46" t="s">
        <v>89</v>
      </c>
      <c r="D205" s="413">
        <v>2500</v>
      </c>
      <c r="E205" s="784"/>
      <c r="F205" s="784"/>
      <c r="G205" s="784"/>
      <c r="H205" s="92">
        <f t="array" ref="H205">IFERROR(ROUND(INDEX(FCSTSDV!$D$2:$L$2001,MATCH('ống nhựa túi bóng'!$C205,FCSTSDV!$C$2:$C$2001,0),MATCH('ống nhựa túi bóng'!H$3,FCSTSDV!$D$1:$L$1,0)),1)/'ống nhựa túi bóng'!$D205,0)</f>
        <v>0</v>
      </c>
      <c r="I205" s="92">
        <f t="array" ref="I205">IFERROR(ROUND(INDEX(FCSTSDV!$D$2:$L$2001,MATCH('ống nhựa túi bóng'!$C205,FCSTSDV!$C$2:$C$2001,0),MATCH('ống nhựa túi bóng'!I$3,FCSTSDV!$D$1:$L$1,0)),1)/'ống nhựa túi bóng'!$D205,0)</f>
        <v>0</v>
      </c>
      <c r="J205" s="92">
        <f t="array" ref="J205">IFERROR(ROUND(INDEX(FCSTSDV!$D$2:$L$2001,MATCH('ống nhựa túi bóng'!$C205,FCSTSDV!$C$2:$C$2001,0),MATCH('ống nhựa túi bóng'!J$3,FCSTSDV!$D$1:$L$1,0)),1)/'ống nhựa túi bóng'!$D205,0)</f>
        <v>0</v>
      </c>
      <c r="K205" s="92">
        <f t="array" ref="K205">IFERROR(ROUND(INDEX(FCSTSDV!$D$2:$L$2001,MATCH('ống nhựa túi bóng'!$C205,FCSTSDV!$C$2:$C$2001,0),MATCH('ống nhựa túi bóng'!K$3,FCSTSDV!$D$1:$L$1,0)),1)/'ống nhựa túi bóng'!$D205,0)</f>
        <v>0</v>
      </c>
      <c r="L205" s="92">
        <f t="array" ref="L205">IFERROR(ROUND(INDEX(FCSTSDV!$D$2:$L$2001,MATCH('ống nhựa túi bóng'!$C205,FCSTSDV!$C$2:$C$2001,0),MATCH('ống nhựa túi bóng'!L$3,FCSTSDV!$D$1:$L$1,0)),1)/'ống nhựa túi bóng'!$D205,0)</f>
        <v>0</v>
      </c>
      <c r="M205" s="92">
        <f t="array" ref="M205">IFERROR(ROUND(INDEX(FCSTSDV!$D$2:$L$2001,MATCH('ống nhựa túi bóng'!$C205,FCSTSDV!$C$2:$C$2001,0),MATCH('ống nhựa túi bóng'!M$3,FCSTSDV!$D$1:$L$1,0)),1)/'ống nhựa túi bóng'!$D205,0)</f>
        <v>0</v>
      </c>
      <c r="N205" s="92">
        <f t="array" ref="N205">IFERROR(ROUND(INDEX(FCSTSDV!$D$2:$L$2001,MATCH('ống nhựa túi bóng'!$C205,FCSTSDV!$C$2:$C$2001,0),MATCH('ống nhựa túi bóng'!N$3,FCSTSDV!$D$1:$L$1,0)),1)/'ống nhựa túi bóng'!$D205,0)</f>
        <v>0</v>
      </c>
      <c r="O205" s="92">
        <f t="array" ref="O205">IFERROR(ROUND(INDEX(FCSTSDV!$D$2:$L$2001,MATCH('ống nhựa túi bóng'!$C205,FCSTSDV!$C$2:$C$2001,0),MATCH('ống nhựa túi bóng'!O$3,FCSTSDV!$D$1:$L$1,0)),1)/'ống nhựa túi bóng'!$D205,0)</f>
        <v>0</v>
      </c>
      <c r="P205" s="92">
        <f t="array" ref="P205">IFERROR(ROUND(INDEX(FCSTSDV!$D$2:$L$2001,MATCH('ống nhựa túi bóng'!$C205,FCSTSDV!$C$2:$C$2001,0),MATCH('ống nhựa túi bóng'!P$3,FCSTSDV!$D$1:$L$1,0)),1)/'ống nhựa túi bóng'!$D205,0)</f>
        <v>0</v>
      </c>
      <c r="Q205" s="92">
        <f t="array" ref="Q205">IFERROR(ROUND(INDEX(FCSTSDV!$D$2:$L$2001,MATCH('ống nhựa túi bóng'!$C205,FCSTSDV!$C$2:$C$2001,0),MATCH('ống nhựa túi bóng'!Q$3,FCSTSDV!$D$1:$L$1,0)),1)/'ống nhựa túi bóng'!$D205,0)</f>
        <v>0</v>
      </c>
      <c r="R205" s="92">
        <f t="array" ref="R205">IFERROR(ROUND(INDEX(FCSTSDV!$D$2:$L$2001,MATCH('ống nhựa túi bóng'!$C205,FCSTSDV!$C$2:$C$2001,0),MATCH('ống nhựa túi bóng'!R$3,FCSTSDV!$D$1:$L$1,0)),1)/'ống nhựa túi bóng'!$D205,0)</f>
        <v>0</v>
      </c>
      <c r="S205" s="92">
        <f t="array" ref="S205">IFERROR(ROUND(INDEX(FCSTSDV!$D$2:$L$2001,MATCH('ống nhựa túi bóng'!$C205,FCSTSDV!$C$2:$C$2001,0),MATCH('ống nhựa túi bóng'!S$3,FCSTSDV!$D$1:$L$1,0)),1)/'ống nhựa túi bóng'!$D205,0)</f>
        <v>0</v>
      </c>
      <c r="T205" s="92">
        <f t="shared" si="7"/>
        <v>0</v>
      </c>
    </row>
    <row r="206" spans="1:20" ht="20.100000000000001" hidden="1" customHeight="1">
      <c r="A206" s="819"/>
      <c r="B206" s="1073"/>
      <c r="C206" s="411" t="s">
        <v>42</v>
      </c>
      <c r="D206" s="412" t="s">
        <v>43</v>
      </c>
      <c r="E206" s="787"/>
      <c r="F206" s="787"/>
      <c r="G206" s="787"/>
      <c r="H206" s="90">
        <f>$G$181-SUM(H181:H205)</f>
        <v>141.66666666666663</v>
      </c>
      <c r="I206" s="90">
        <f t="shared" ref="I206:P206" si="8">H206-SUM(I181:I205)</f>
        <v>122.3333333333333</v>
      </c>
      <c r="J206" s="90">
        <f t="shared" si="8"/>
        <v>26.199999999999974</v>
      </c>
      <c r="K206" s="90">
        <f t="shared" si="8"/>
        <v>-56.733333333333363</v>
      </c>
      <c r="L206" s="90">
        <f t="shared" si="8"/>
        <v>-138.4666666666667</v>
      </c>
      <c r="M206" s="90">
        <f t="shared" si="8"/>
        <v>-220.20000000000005</v>
      </c>
      <c r="N206" s="90">
        <f t="shared" si="8"/>
        <v>-624.4666666666667</v>
      </c>
      <c r="O206" s="90">
        <f t="shared" si="8"/>
        <v>-1051.8</v>
      </c>
      <c r="P206" s="90">
        <f t="shared" si="8"/>
        <v>-1183.9333333333334</v>
      </c>
      <c r="Q206" s="90" t="e">
        <f>#REF!-SUM(Q181:Q205)</f>
        <v>#REF!</v>
      </c>
      <c r="R206" s="90" t="e">
        <f t="shared" ref="R206" si="9">Q206-SUM(R181:R205)</f>
        <v>#REF!</v>
      </c>
      <c r="S206" s="90" t="e">
        <f t="shared" ref="S206" si="10">R206-SUM(S181:S205)</f>
        <v>#REF!</v>
      </c>
      <c r="T206" s="92" t="e">
        <f t="shared" si="7"/>
        <v>#REF!</v>
      </c>
    </row>
    <row r="207" spans="1:20" ht="20.100000000000001" hidden="1" customHeight="1">
      <c r="A207" s="817" t="s">
        <v>14</v>
      </c>
      <c r="B207" s="1071" t="s">
        <v>412</v>
      </c>
      <c r="C207" s="409" t="s">
        <v>674</v>
      </c>
      <c r="D207" s="429">
        <v>1000</v>
      </c>
      <c r="E207" s="786">
        <v>14692</v>
      </c>
      <c r="F207" s="786">
        <v>0</v>
      </c>
      <c r="G207" s="786">
        <f>+E207+F207</f>
        <v>14692</v>
      </c>
      <c r="H207" s="165">
        <f t="array" ref="H207">IFERROR(ROUND(INDEX(FCSTSDV!$D$2:$L$2001,MATCH('ống nhựa túi bóng'!$C207,FCSTSDV!$C$2:$C$2001,0),MATCH('ống nhựa túi bóng'!H$3,FCSTSDV!$D$1:$L$1,0)),1)/'ống nhựa túi bóng'!$D207,0)</f>
        <v>0</v>
      </c>
      <c r="I207" s="165">
        <f t="array" ref="I207">IFERROR(ROUND(INDEX(FCSTSDV!$D$2:$L$2001,MATCH('ống nhựa túi bóng'!$C207,FCSTSDV!$C$2:$C$2001,0),MATCH('ống nhựa túi bóng'!I$3,FCSTSDV!$D$1:$L$1,0)),1)/'ống nhựa túi bóng'!$D207,0)</f>
        <v>0</v>
      </c>
      <c r="J207" s="165">
        <f t="array" ref="J207">IFERROR(ROUND(INDEX(FCSTSDV!$D$2:$L$2001,MATCH('ống nhựa túi bóng'!$C207,FCSTSDV!$C$2:$C$2001,0),MATCH('ống nhựa túi bóng'!J$3,FCSTSDV!$D$1:$L$1,0)),1)/'ống nhựa túi bóng'!$D207,0)</f>
        <v>10</v>
      </c>
      <c r="K207" s="165">
        <f t="array" ref="K207">IFERROR(ROUND(INDEX(FCSTSDV!$D$2:$L$2001,MATCH('ống nhựa túi bóng'!$C207,FCSTSDV!$C$2:$C$2001,0),MATCH('ống nhựa túi bóng'!K$3,FCSTSDV!$D$1:$L$1,0)),1)/'ống nhựa túi bóng'!$D207,0)</f>
        <v>10</v>
      </c>
      <c r="L207" s="165">
        <f t="array" ref="L207">IFERROR(ROUND(INDEX(FCSTSDV!$D$2:$L$2001,MATCH('ống nhựa túi bóng'!$C207,FCSTSDV!$C$2:$C$2001,0),MATCH('ống nhựa túi bóng'!L$3,FCSTSDV!$D$1:$L$1,0)),1)/'ống nhựa túi bóng'!$D207,0)</f>
        <v>10</v>
      </c>
      <c r="M207" s="165">
        <f t="array" ref="M207">IFERROR(ROUND(INDEX(FCSTSDV!$D$2:$L$2001,MATCH('ống nhựa túi bóng'!$C207,FCSTSDV!$C$2:$C$2001,0),MATCH('ống nhựa túi bóng'!M$3,FCSTSDV!$D$1:$L$1,0)),1)/'ống nhựa túi bóng'!$D207,0)</f>
        <v>10</v>
      </c>
      <c r="N207" s="165">
        <f t="array" ref="N207">IFERROR(ROUND(INDEX(FCSTSDV!$D$2:$L$2001,MATCH('ống nhựa túi bóng'!$C207,FCSTSDV!$C$2:$C$2001,0),MATCH('ống nhựa túi bóng'!N$3,FCSTSDV!$D$1:$L$1,0)),1)/'ống nhựa túi bóng'!$D207,0)</f>
        <v>40</v>
      </c>
      <c r="O207" s="165">
        <f t="array" ref="O207">IFERROR(ROUND(INDEX(FCSTSDV!$D$2:$L$2001,MATCH('ống nhựa túi bóng'!$C207,FCSTSDV!$C$2:$C$2001,0),MATCH('ống nhựa túi bóng'!O$3,FCSTSDV!$D$1:$L$1,0)),1)/'ống nhựa túi bóng'!$D207,0)</f>
        <v>70</v>
      </c>
      <c r="P207" s="165">
        <f t="array" ref="P207">IFERROR(ROUND(INDEX(FCSTSDV!$D$2:$L$2001,MATCH('ống nhựa túi bóng'!$C207,FCSTSDV!$C$2:$C$2001,0),MATCH('ống nhựa túi bóng'!P$3,FCSTSDV!$D$1:$L$1,0)),1)/'ống nhựa túi bóng'!$D207,0)</f>
        <v>70</v>
      </c>
      <c r="Q207" s="165">
        <f t="array" ref="Q207">IFERROR(ROUND(INDEX(FCSTSDV!$D$2:$L$2001,MATCH('ống nhựa túi bóng'!$C207,FCSTSDV!$C$2:$C$2001,0),MATCH('ống nhựa túi bóng'!Q$3,FCSTSDV!$D$1:$L$1,0)),1)/'ống nhựa túi bóng'!$D207,0)</f>
        <v>0</v>
      </c>
      <c r="R207" s="165">
        <f t="array" ref="R207">IFERROR(ROUND(INDEX(FCSTSDV!$D$2:$L$2001,MATCH('ống nhựa túi bóng'!$C207,FCSTSDV!$C$2:$C$2001,0),MATCH('ống nhựa túi bóng'!R$3,FCSTSDV!$D$1:$L$1,0)),1)/'ống nhựa túi bóng'!$D207,0)</f>
        <v>0</v>
      </c>
      <c r="S207" s="165">
        <f t="array" ref="S207">IFERROR(ROUND(INDEX(FCSTSDV!$D$2:$L$2001,MATCH('ống nhựa túi bóng'!$C207,FCSTSDV!$C$2:$C$2001,0),MATCH('ống nhựa túi bóng'!S$3,FCSTSDV!$D$1:$L$1,0)),1)/'ống nhựa túi bóng'!$D207,0)</f>
        <v>0</v>
      </c>
      <c r="T207" s="92">
        <f t="shared" si="7"/>
        <v>220</v>
      </c>
    </row>
    <row r="208" spans="1:20" ht="20.100000000000001" customHeight="1">
      <c r="A208" s="813"/>
      <c r="B208" s="808"/>
      <c r="C208" s="409" t="s">
        <v>1251</v>
      </c>
      <c r="D208" s="423">
        <v>100</v>
      </c>
      <c r="E208" s="785"/>
      <c r="F208" s="785"/>
      <c r="G208" s="785"/>
      <c r="H208" s="92">
        <f>IFERROR(ROUND(INDEX(FCSTSDV!$D$2:$L$2001,MATCH('ống nhựa túi bóng'!$C208,FCSTSDV!$C$2:$C$2001,0),MATCH('ống nhựa túi bóng'!H$3,FCSTSDV!$D$1:$L$1,0)),1)/'ống nhựa túi bóng'!$D208,0)</f>
        <v>0</v>
      </c>
      <c r="I208" s="92">
        <f t="array" ref="I208">IFERROR(ROUND(INDEX(FCSTSDV!$D$2:$L$2001,MATCH('ống nhựa túi bóng'!$C208,FCSTSDV!$C$2:$C$2001,0),MATCH('ống nhựa túi bóng'!I$3,FCSTSDV!$D$1:$L$1,0)),1)/'ống nhựa túi bóng'!$D208,0)</f>
        <v>0</v>
      </c>
      <c r="J208" s="92">
        <f t="array" ref="J208">IFERROR(ROUND(INDEX(FCSTSDV!$D$2:$L$2001,MATCH('ống nhựa túi bóng'!$C208,FCSTSDV!$C$2:$C$2001,0),MATCH('ống nhựa túi bóng'!J$3,FCSTSDV!$D$1:$L$1,0)),1)/'ống nhựa túi bóng'!$D208,0)</f>
        <v>0</v>
      </c>
      <c r="K208" s="92">
        <f t="array" ref="K208">IFERROR(ROUND(INDEX(FCSTSDV!$D$2:$L$2001,MATCH('ống nhựa túi bóng'!$C208,FCSTSDV!$C$2:$C$2001,0),MATCH('ống nhựa túi bóng'!K$3,FCSTSDV!$D$1:$L$1,0)),1)/'ống nhựa túi bóng'!$D208,0)</f>
        <v>0</v>
      </c>
      <c r="L208" s="92">
        <f t="array" ref="L208">IFERROR(ROUND(INDEX(FCSTSDV!$D$2:$L$2001,MATCH('ống nhựa túi bóng'!$C208,FCSTSDV!$C$2:$C$2001,0),MATCH('ống nhựa túi bóng'!L$3,FCSTSDV!$D$1:$L$1,0)),1)/'ống nhựa túi bóng'!$D208,0)</f>
        <v>0</v>
      </c>
      <c r="M208" s="92">
        <f t="array" ref="M208">IFERROR(ROUND(INDEX(FCSTSDV!$D$2:$L$2001,MATCH('ống nhựa túi bóng'!$C208,FCSTSDV!$C$2:$C$2001,0),MATCH('ống nhựa túi bóng'!M$3,FCSTSDV!$D$1:$L$1,0)),1)/'ống nhựa túi bóng'!$D208,0)</f>
        <v>0</v>
      </c>
      <c r="N208" s="92">
        <f t="array" ref="N208">IFERROR(ROUND(INDEX(FCSTSDV!$D$2:$L$2001,MATCH('ống nhựa túi bóng'!$C208,FCSTSDV!$C$2:$C$2001,0),MATCH('ống nhựa túi bóng'!N$3,FCSTSDV!$D$1:$L$1,0)),1)/'ống nhựa túi bóng'!$D208,0)</f>
        <v>0</v>
      </c>
      <c r="O208" s="92">
        <f t="array" ref="O208">IFERROR(ROUND(INDEX(FCSTSDV!$D$2:$L$2001,MATCH('ống nhựa túi bóng'!$C208,FCSTSDV!$C$2:$C$2001,0),MATCH('ống nhựa túi bóng'!O$3,FCSTSDV!$D$1:$L$1,0)),1)/'ống nhựa túi bóng'!$D208,0)</f>
        <v>0</v>
      </c>
      <c r="P208" s="92">
        <f t="array" ref="P208">IFERROR(ROUND(INDEX(FCSTSDV!$D$2:$L$2001,MATCH('ống nhựa túi bóng'!$C208,FCSTSDV!$C$2:$C$2001,0),MATCH('ống nhựa túi bóng'!P$3,FCSTSDV!$D$1:$L$1,0)),1)/'ống nhựa túi bóng'!$D208,0)</f>
        <v>0</v>
      </c>
      <c r="Q208" s="92">
        <f t="array" ref="Q208">IFERROR(ROUND(INDEX(FCSTSDV!$D$2:$L$2001,MATCH('ống nhựa túi bóng'!$C208,FCSTSDV!$C$2:$C$2001,0),MATCH('ống nhựa túi bóng'!Q$3,FCSTSDV!$D$1:$L$1,0)),1)/'ống nhựa túi bóng'!$D208,0)</f>
        <v>0</v>
      </c>
      <c r="R208" s="92">
        <f t="array" ref="R208">IFERROR(ROUND(INDEX(FCSTSDV!$D$2:$L$2001,MATCH('ống nhựa túi bóng'!$C208,FCSTSDV!$C$2:$C$2001,0),MATCH('ống nhựa túi bóng'!R$3,FCSTSDV!$D$1:$L$1,0)),1)/'ống nhựa túi bóng'!$D208,0)</f>
        <v>0</v>
      </c>
      <c r="S208" s="92">
        <f t="array" ref="S208">IFERROR(ROUND(INDEX(FCSTSDV!$D$2:$L$2001,MATCH('ống nhựa túi bóng'!$C208,FCSTSDV!$C$2:$C$2001,0),MATCH('ống nhựa túi bóng'!S$3,FCSTSDV!$D$1:$L$1,0)),1)/'ống nhựa túi bóng'!$D208,0)</f>
        <v>0</v>
      </c>
      <c r="T208" s="92">
        <f t="shared" si="7"/>
        <v>0</v>
      </c>
    </row>
    <row r="209" spans="1:20" ht="20.100000000000001" hidden="1" customHeight="1">
      <c r="A209" s="813"/>
      <c r="B209" s="808"/>
      <c r="C209" s="409" t="s">
        <v>950</v>
      </c>
      <c r="D209" s="423">
        <v>100</v>
      </c>
      <c r="E209" s="785"/>
      <c r="F209" s="785"/>
      <c r="G209" s="785"/>
      <c r="H209" s="92">
        <f>IFERROR(ROUND(INDEX(FCSTSDV!$D$2:$L$2001,MATCH('ống nhựa túi bóng'!$C209,FCSTSDV!$C$2:$C$2001,0),MATCH('ống nhựa túi bóng'!H$3,FCSTSDV!$D$1:$L$1,0)),1)/'ống nhựa túi bóng'!$D209,0)</f>
        <v>0</v>
      </c>
      <c r="I209" s="92">
        <f t="array" ref="I209">IFERROR(ROUND(INDEX(FCSTSDV!$D$2:$L$2001,MATCH('ống nhựa túi bóng'!$C209,FCSTSDV!$C$2:$C$2001,0),MATCH('ống nhựa túi bóng'!I$3,FCSTSDV!$D$1:$L$1,0)),1)/'ống nhựa túi bóng'!$D209,0)</f>
        <v>0</v>
      </c>
      <c r="J209" s="92">
        <f t="array" ref="J209">IFERROR(ROUND(INDEX(FCSTSDV!$D$2:$L$2001,MATCH('ống nhựa túi bóng'!$C209,FCSTSDV!$C$2:$C$2001,0),MATCH('ống nhựa túi bóng'!J$3,FCSTSDV!$D$1:$L$1,0)),1)/'ống nhựa túi bóng'!$D209,0)</f>
        <v>500</v>
      </c>
      <c r="K209" s="92">
        <f t="array" ref="K209">IFERROR(ROUND(INDEX(FCSTSDV!$D$2:$L$2001,MATCH('ống nhựa túi bóng'!$C209,FCSTSDV!$C$2:$C$2001,0),MATCH('ống nhựa túi bóng'!K$3,FCSTSDV!$D$1:$L$1,0)),1)/'ống nhựa túi bóng'!$D209,0)</f>
        <v>800</v>
      </c>
      <c r="L209" s="92">
        <f t="array" ref="L209">IFERROR(ROUND(INDEX(FCSTSDV!$D$2:$L$2001,MATCH('ống nhựa túi bóng'!$C209,FCSTSDV!$C$2:$C$2001,0),MATCH('ống nhựa túi bóng'!L$3,FCSTSDV!$D$1:$L$1,0)),1)/'ống nhựa túi bóng'!$D209,0)</f>
        <v>785.23</v>
      </c>
      <c r="M209" s="92">
        <f t="array" ref="M209">IFERROR(ROUND(INDEX(FCSTSDV!$D$2:$L$2001,MATCH('ống nhựa túi bóng'!$C209,FCSTSDV!$C$2:$C$2001,0),MATCH('ống nhựa túi bóng'!M$3,FCSTSDV!$D$1:$L$1,0)),1)/'ống nhựa túi bóng'!$D209,0)</f>
        <v>500</v>
      </c>
      <c r="N209" s="92">
        <f t="array" ref="N209">IFERROR(ROUND(INDEX(FCSTSDV!$D$2:$L$2001,MATCH('ống nhựa túi bóng'!$C209,FCSTSDV!$C$2:$C$2001,0),MATCH('ống nhựa túi bóng'!N$3,FCSTSDV!$D$1:$L$1,0)),1)/'ống nhựa túi bóng'!$D209,0)</f>
        <v>2585.23</v>
      </c>
      <c r="O209" s="92">
        <f t="array" ref="O209">IFERROR(ROUND(INDEX(FCSTSDV!$D$2:$L$2001,MATCH('ống nhựa túi bóng'!$C209,FCSTSDV!$C$2:$C$2001,0),MATCH('ống nhựa túi bóng'!O$3,FCSTSDV!$D$1:$L$1,0)),1)/'ống nhựa túi bóng'!$D209,0)</f>
        <v>500</v>
      </c>
      <c r="P209" s="92">
        <f t="array" ref="P209">IFERROR(ROUND(INDEX(FCSTSDV!$D$2:$L$2001,MATCH('ống nhựa túi bóng'!$C209,FCSTSDV!$C$2:$C$2001,0),MATCH('ống nhựa túi bóng'!P$3,FCSTSDV!$D$1:$L$1,0)),1)/'ống nhựa túi bóng'!$D209,0)</f>
        <v>0</v>
      </c>
      <c r="Q209" s="92">
        <f t="array" ref="Q209">IFERROR(ROUND(INDEX(FCSTSDV!$D$2:$L$2001,MATCH('ống nhựa túi bóng'!$C209,FCSTSDV!$C$2:$C$2001,0),MATCH('ống nhựa túi bóng'!Q$3,FCSTSDV!$D$1:$L$1,0)),1)/'ống nhựa túi bóng'!$D209,0)</f>
        <v>0</v>
      </c>
      <c r="R209" s="92">
        <f t="array" ref="R209">IFERROR(ROUND(INDEX(FCSTSDV!$D$2:$L$2001,MATCH('ống nhựa túi bóng'!$C209,FCSTSDV!$C$2:$C$2001,0),MATCH('ống nhựa túi bóng'!R$3,FCSTSDV!$D$1:$L$1,0)),1)/'ống nhựa túi bóng'!$D209,0)</f>
        <v>0</v>
      </c>
      <c r="S209" s="92">
        <f t="array" ref="S209">IFERROR(ROUND(INDEX(FCSTSDV!$D$2:$L$2001,MATCH('ống nhựa túi bóng'!$C209,FCSTSDV!$C$2:$C$2001,0),MATCH('ống nhựa túi bóng'!S$3,FCSTSDV!$D$1:$L$1,0)),1)/'ống nhựa túi bóng'!$D209,0)</f>
        <v>0</v>
      </c>
      <c r="T209" s="92">
        <f t="shared" si="7"/>
        <v>5670.46</v>
      </c>
    </row>
    <row r="210" spans="1:20" ht="20.100000000000001" hidden="1" customHeight="1">
      <c r="A210" s="813"/>
      <c r="B210" s="808"/>
      <c r="C210" s="409" t="s">
        <v>787</v>
      </c>
      <c r="D210" s="413">
        <v>180</v>
      </c>
      <c r="E210" s="785"/>
      <c r="F210" s="785"/>
      <c r="G210" s="785"/>
      <c r="H210" s="92">
        <f>IFERROR(ROUND(INDEX(FCSTSDV!$D$2:$L$2001,MATCH('ống nhựa túi bóng'!$C210,FCSTSDV!$C$2:$C$2001,0),MATCH('ống nhựa túi bóng'!H$3,FCSTSDV!$D$1:$L$1,0)),1)/'ống nhựa túi bóng'!$D210,0)</f>
        <v>0</v>
      </c>
      <c r="I210" s="92">
        <f t="array" ref="I210">IFERROR(ROUND(INDEX(FCSTSDV!$D$2:$L$2001,MATCH('ống nhựa túi bóng'!$C210,FCSTSDV!$C$2:$C$2001,0),MATCH('ống nhựa túi bóng'!I$3,FCSTSDV!$D$1:$L$1,0)),1)/'ống nhựa túi bóng'!$D210,0)</f>
        <v>500</v>
      </c>
      <c r="J210" s="92">
        <f t="array" ref="J210">IFERROR(ROUND(INDEX(FCSTSDV!$D$2:$L$2001,MATCH('ống nhựa túi bóng'!$C210,FCSTSDV!$C$2:$C$2001,0),MATCH('ống nhựa túi bóng'!J$3,FCSTSDV!$D$1:$L$1,0)),1)/'ống nhựa túi bóng'!$D210,0)</f>
        <v>500</v>
      </c>
      <c r="K210" s="92">
        <f t="array" ref="K210">IFERROR(ROUND(INDEX(FCSTSDV!$D$2:$L$2001,MATCH('ống nhựa túi bóng'!$C210,FCSTSDV!$C$2:$C$2001,0),MATCH('ống nhựa túi bóng'!K$3,FCSTSDV!$D$1:$L$1,0)),1)/'ống nhựa túi bóng'!$D210,0)</f>
        <v>500</v>
      </c>
      <c r="L210" s="92">
        <f t="array" ref="L210">IFERROR(ROUND(INDEX(FCSTSDV!$D$2:$L$2001,MATCH('ống nhựa túi bóng'!$C210,FCSTSDV!$C$2:$C$2001,0),MATCH('ống nhựa túi bóng'!L$3,FCSTSDV!$D$1:$L$1,0)),1)/'ống nhựa túi bóng'!$D210,0)</f>
        <v>500</v>
      </c>
      <c r="M210" s="92">
        <f t="array" ref="M210">IFERROR(ROUND(INDEX(FCSTSDV!$D$2:$L$2001,MATCH('ống nhựa túi bóng'!$C210,FCSTSDV!$C$2:$C$2001,0),MATCH('ống nhựa túi bóng'!M$3,FCSTSDV!$D$1:$L$1,0)),1)/'ống nhựa túi bóng'!$D210,0)</f>
        <v>500</v>
      </c>
      <c r="N210" s="92">
        <f t="array" ref="N210">IFERROR(ROUND(INDEX(FCSTSDV!$D$2:$L$2001,MATCH('ống nhựa túi bóng'!$C210,FCSTSDV!$C$2:$C$2001,0),MATCH('ống nhựa túi bóng'!N$3,FCSTSDV!$D$1:$L$1,0)),1)/'ống nhựa túi bóng'!$D210,0)</f>
        <v>3166.6666666666665</v>
      </c>
      <c r="O210" s="92">
        <f t="array" ref="O210">IFERROR(ROUND(INDEX(FCSTSDV!$D$2:$L$2001,MATCH('ống nhựa túi bóng'!$C210,FCSTSDV!$C$2:$C$2001,0),MATCH('ống nhựa túi bóng'!O$3,FCSTSDV!$D$1:$L$1,0)),1)/'ống nhựa túi bóng'!$D210,0)</f>
        <v>3916.6666666666665</v>
      </c>
      <c r="P210" s="92">
        <f t="array" ref="P210">IFERROR(ROUND(INDEX(FCSTSDV!$D$2:$L$2001,MATCH('ống nhựa túi bóng'!$C210,FCSTSDV!$C$2:$C$2001,0),MATCH('ống nhựa túi bóng'!P$3,FCSTSDV!$D$1:$L$1,0)),1)/'ống nhựa túi bóng'!$D210,0)</f>
        <v>0</v>
      </c>
      <c r="Q210" s="92">
        <f t="array" ref="Q210">IFERROR(ROUND(INDEX(FCSTSDV!$D$2:$L$2001,MATCH('ống nhựa túi bóng'!$C210,FCSTSDV!$C$2:$C$2001,0),MATCH('ống nhựa túi bóng'!Q$3,FCSTSDV!$D$1:$L$1,0)),1)/'ống nhựa túi bóng'!$D210,0)</f>
        <v>0</v>
      </c>
      <c r="R210" s="92">
        <f t="array" ref="R210">IFERROR(ROUND(INDEX(FCSTSDV!$D$2:$L$2001,MATCH('ống nhựa túi bóng'!$C210,FCSTSDV!$C$2:$C$2001,0),MATCH('ống nhựa túi bóng'!R$3,FCSTSDV!$D$1:$L$1,0)),1)/'ống nhựa túi bóng'!$D210,0)</f>
        <v>0</v>
      </c>
      <c r="S210" s="92">
        <f t="array" ref="S210">IFERROR(ROUND(INDEX(FCSTSDV!$D$2:$L$2001,MATCH('ống nhựa túi bóng'!$C210,FCSTSDV!$C$2:$C$2001,0),MATCH('ống nhựa túi bóng'!S$3,FCSTSDV!$D$1:$L$1,0)),1)/'ống nhựa túi bóng'!$D210,0)</f>
        <v>0</v>
      </c>
      <c r="T210" s="92">
        <f t="shared" si="7"/>
        <v>9583.3333333333321</v>
      </c>
    </row>
    <row r="211" spans="1:20" ht="20.100000000000001" customHeight="1">
      <c r="A211" s="813"/>
      <c r="B211" s="808"/>
      <c r="C211" s="409" t="s">
        <v>1252</v>
      </c>
      <c r="D211" s="413">
        <v>100</v>
      </c>
      <c r="E211" s="785"/>
      <c r="F211" s="785"/>
      <c r="G211" s="785"/>
      <c r="H211" s="92">
        <f>IFERROR(ROUND(INDEX(FCSTSDV!$D$2:$L$2001,MATCH('ống nhựa túi bóng'!$C211,FCSTSDV!$C$2:$C$2001,0),MATCH('ống nhựa túi bóng'!H$3,FCSTSDV!$D$1:$L$1,0)),1)/'ống nhựa túi bóng'!$D211,0)</f>
        <v>0</v>
      </c>
      <c r="I211" s="92">
        <f t="array" ref="I211">IFERROR(ROUND(INDEX(FCSTSDV!$D$2:$L$2001,MATCH('ống nhựa túi bóng'!$C211,FCSTSDV!$C$2:$C$2001,0),MATCH('ống nhựa túi bóng'!I$3,FCSTSDV!$D$1:$L$1,0)),1)/'ống nhựa túi bóng'!$D211,0)</f>
        <v>0</v>
      </c>
      <c r="J211" s="92">
        <f t="array" ref="J211">IFERROR(ROUND(INDEX(FCSTSDV!$D$2:$L$2001,MATCH('ống nhựa túi bóng'!$C211,FCSTSDV!$C$2:$C$2001,0),MATCH('ống nhựa túi bóng'!J$3,FCSTSDV!$D$1:$L$1,0)),1)/'ống nhựa túi bóng'!$D211,0)</f>
        <v>0</v>
      </c>
      <c r="K211" s="92">
        <f t="array" ref="K211">IFERROR(ROUND(INDEX(FCSTSDV!$D$2:$L$2001,MATCH('ống nhựa túi bóng'!$C211,FCSTSDV!$C$2:$C$2001,0),MATCH('ống nhựa túi bóng'!K$3,FCSTSDV!$D$1:$L$1,0)),1)/'ống nhựa túi bóng'!$D211,0)</f>
        <v>0</v>
      </c>
      <c r="L211" s="92">
        <f t="array" ref="L211">IFERROR(ROUND(INDEX(FCSTSDV!$D$2:$L$2001,MATCH('ống nhựa túi bóng'!$C211,FCSTSDV!$C$2:$C$2001,0),MATCH('ống nhựa túi bóng'!L$3,FCSTSDV!$D$1:$L$1,0)),1)/'ống nhựa túi bóng'!$D211,0)</f>
        <v>0</v>
      </c>
      <c r="M211" s="92">
        <f t="array" ref="M211">IFERROR(ROUND(INDEX(FCSTSDV!$D$2:$L$2001,MATCH('ống nhựa túi bóng'!$C211,FCSTSDV!$C$2:$C$2001,0),MATCH('ống nhựa túi bóng'!M$3,FCSTSDV!$D$1:$L$1,0)),1)/'ống nhựa túi bóng'!$D211,0)</f>
        <v>0</v>
      </c>
      <c r="N211" s="92">
        <f t="array" ref="N211">IFERROR(ROUND(INDEX(FCSTSDV!$D$2:$L$2001,MATCH('ống nhựa túi bóng'!$C211,FCSTSDV!$C$2:$C$2001,0),MATCH('ống nhựa túi bóng'!N$3,FCSTSDV!$D$1:$L$1,0)),1)/'ống nhựa túi bóng'!$D211,0)</f>
        <v>0</v>
      </c>
      <c r="O211" s="92">
        <f t="array" ref="O211">IFERROR(ROUND(INDEX(FCSTSDV!$D$2:$L$2001,MATCH('ống nhựa túi bóng'!$C211,FCSTSDV!$C$2:$C$2001,0),MATCH('ống nhựa túi bóng'!O$3,FCSTSDV!$D$1:$L$1,0)),1)/'ống nhựa túi bóng'!$D211,0)</f>
        <v>0</v>
      </c>
      <c r="P211" s="92">
        <f t="array" ref="P211">IFERROR(ROUND(INDEX(FCSTSDV!$D$2:$L$2001,MATCH('ống nhựa túi bóng'!$C211,FCSTSDV!$C$2:$C$2001,0),MATCH('ống nhựa túi bóng'!P$3,FCSTSDV!$D$1:$L$1,0)),1)/'ống nhựa túi bóng'!$D211,0)</f>
        <v>0</v>
      </c>
      <c r="Q211" s="92">
        <f t="array" ref="Q211">IFERROR(ROUND(INDEX(FCSTSDV!$D$2:$L$2001,MATCH('ống nhựa túi bóng'!$C211,FCSTSDV!$C$2:$C$2001,0),MATCH('ống nhựa túi bóng'!Q$3,FCSTSDV!$D$1:$L$1,0)),1)/'ống nhựa túi bóng'!$D211,0)</f>
        <v>0</v>
      </c>
      <c r="R211" s="92">
        <f t="array" ref="R211">IFERROR(ROUND(INDEX(FCSTSDV!$D$2:$L$2001,MATCH('ống nhựa túi bóng'!$C211,FCSTSDV!$C$2:$C$2001,0),MATCH('ống nhựa túi bóng'!R$3,FCSTSDV!$D$1:$L$1,0)),1)/'ống nhựa túi bóng'!$D211,0)</f>
        <v>0</v>
      </c>
      <c r="S211" s="92">
        <f t="array" ref="S211">IFERROR(ROUND(INDEX(FCSTSDV!$D$2:$L$2001,MATCH('ống nhựa túi bóng'!$C211,FCSTSDV!$C$2:$C$2001,0),MATCH('ống nhựa túi bóng'!S$3,FCSTSDV!$D$1:$L$1,0)),1)/'ống nhựa túi bóng'!$D211,0)</f>
        <v>0</v>
      </c>
      <c r="T211" s="92">
        <f t="shared" si="7"/>
        <v>0</v>
      </c>
    </row>
    <row r="212" spans="1:20" ht="20.100000000000001" hidden="1" customHeight="1">
      <c r="A212" s="813"/>
      <c r="B212" s="808"/>
      <c r="C212" s="409" t="s">
        <v>670</v>
      </c>
      <c r="D212" s="420">
        <v>1000</v>
      </c>
      <c r="E212" s="785"/>
      <c r="F212" s="785"/>
      <c r="G212" s="785"/>
      <c r="H212" s="92">
        <f>IFERROR(ROUND(INDEX(FCSTSDV!$D$2:$L$2001,MATCH('ống nhựa túi bóng'!$C212,FCSTSDV!$C$2:$C$2001,0),MATCH('ống nhựa túi bóng'!H$3,FCSTSDV!$D$1:$L$1,0)),1)/'ống nhựa túi bóng'!$D212,0)</f>
        <v>10</v>
      </c>
      <c r="I212" s="92">
        <f t="array" ref="I212">IFERROR(ROUND(INDEX(FCSTSDV!$D$2:$L$2001,MATCH('ống nhựa túi bóng'!$C212,FCSTSDV!$C$2:$C$2001,0),MATCH('ống nhựa túi bóng'!I$3,FCSTSDV!$D$1:$L$1,0)),1)/'ống nhựa túi bóng'!$D212,0)</f>
        <v>10</v>
      </c>
      <c r="J212" s="92">
        <f t="array" ref="J212">IFERROR(ROUND(INDEX(FCSTSDV!$D$2:$L$2001,MATCH('ống nhựa túi bóng'!$C212,FCSTSDV!$C$2:$C$2001,0),MATCH('ống nhựa túi bóng'!J$3,FCSTSDV!$D$1:$L$1,0)),1)/'ống nhựa túi bóng'!$D212,0)</f>
        <v>10</v>
      </c>
      <c r="K212" s="92">
        <f t="array" ref="K212">IFERROR(ROUND(INDEX(FCSTSDV!$D$2:$L$2001,MATCH('ống nhựa túi bóng'!$C212,FCSTSDV!$C$2:$C$2001,0),MATCH('ống nhựa túi bóng'!K$3,FCSTSDV!$D$1:$L$1,0)),1)/'ống nhựa túi bóng'!$D212,0)</f>
        <v>10</v>
      </c>
      <c r="L212" s="92">
        <f t="array" ref="L212">IFERROR(ROUND(INDEX(FCSTSDV!$D$2:$L$2001,MATCH('ống nhựa túi bóng'!$C212,FCSTSDV!$C$2:$C$2001,0),MATCH('ống nhựa túi bóng'!L$3,FCSTSDV!$D$1:$L$1,0)),1)/'ống nhựa túi bóng'!$D212,0)</f>
        <v>10</v>
      </c>
      <c r="M212" s="92">
        <f t="array" ref="M212">IFERROR(ROUND(INDEX(FCSTSDV!$D$2:$L$2001,MATCH('ống nhựa túi bóng'!$C212,FCSTSDV!$C$2:$C$2001,0),MATCH('ống nhựa túi bóng'!M$3,FCSTSDV!$D$1:$L$1,0)),1)/'ống nhựa túi bóng'!$D212,0)</f>
        <v>10</v>
      </c>
      <c r="N212" s="92">
        <f t="array" ref="N212">IFERROR(ROUND(INDEX(FCSTSDV!$D$2:$L$2001,MATCH('ống nhựa túi bóng'!$C212,FCSTSDV!$C$2:$C$2001,0),MATCH('ống nhựa túi bóng'!N$3,FCSTSDV!$D$1:$L$1,0)),1)/'ống nhựa túi bóng'!$D212,0)</f>
        <v>64</v>
      </c>
      <c r="O212" s="92">
        <f t="array" ref="O212">IFERROR(ROUND(INDEX(FCSTSDV!$D$2:$L$2001,MATCH('ống nhựa túi bóng'!$C212,FCSTSDV!$C$2:$C$2001,0),MATCH('ống nhựa túi bóng'!O$3,FCSTSDV!$D$1:$L$1,0)),1)/'ống nhựa túi bóng'!$D212,0)</f>
        <v>70</v>
      </c>
      <c r="P212" s="92">
        <f t="array" ref="P212">IFERROR(ROUND(INDEX(FCSTSDV!$D$2:$L$2001,MATCH('ống nhựa túi bóng'!$C212,FCSTSDV!$C$2:$C$2001,0),MATCH('ống nhựa túi bóng'!P$3,FCSTSDV!$D$1:$L$1,0)),1)/'ống nhựa túi bóng'!$D212,0)</f>
        <v>70</v>
      </c>
      <c r="Q212" s="92">
        <f t="array" ref="Q212">IFERROR(ROUND(INDEX(FCSTSDV!$D$2:$L$2001,MATCH('ống nhựa túi bóng'!$C212,FCSTSDV!$C$2:$C$2001,0),MATCH('ống nhựa túi bóng'!Q$3,FCSTSDV!$D$1:$L$1,0)),1)/'ống nhựa túi bóng'!$D212,0)</f>
        <v>0</v>
      </c>
      <c r="R212" s="92">
        <f t="array" ref="R212">IFERROR(ROUND(INDEX(FCSTSDV!$D$2:$L$2001,MATCH('ống nhựa túi bóng'!$C212,FCSTSDV!$C$2:$C$2001,0),MATCH('ống nhựa túi bóng'!R$3,FCSTSDV!$D$1:$L$1,0)),1)/'ống nhựa túi bóng'!$D212,0)</f>
        <v>0</v>
      </c>
      <c r="S212" s="92">
        <f t="array" ref="S212">IFERROR(ROUND(INDEX(FCSTSDV!$D$2:$L$2001,MATCH('ống nhựa túi bóng'!$C212,FCSTSDV!$C$2:$C$2001,0),MATCH('ống nhựa túi bóng'!S$3,FCSTSDV!$D$1:$L$1,0)),1)/'ống nhựa túi bóng'!$D212,0)</f>
        <v>0</v>
      </c>
      <c r="T212" s="92">
        <f t="shared" si="7"/>
        <v>264</v>
      </c>
    </row>
    <row r="213" spans="1:20" ht="18.75" customHeight="1">
      <c r="A213" s="813"/>
      <c r="B213" s="808"/>
      <c r="C213" s="435">
        <v>5210000263</v>
      </c>
      <c r="D213" s="423">
        <v>100</v>
      </c>
      <c r="E213" s="785"/>
      <c r="F213" s="785"/>
      <c r="G213" s="785"/>
      <c r="H213" s="92">
        <f>IFERROR(ROUND(INDEX(FCSTSDV!$D$2:$L$2001,MATCH('ống nhựa túi bóng'!$C213,FCSTSDV!$C$2:$C$2001,0),MATCH('ống nhựa túi bóng'!H$3,FCSTSDV!$D$1:$L$1,0)),1)/'ống nhựa túi bóng'!$D213,0)</f>
        <v>0</v>
      </c>
      <c r="I213" s="92">
        <f t="array" ref="I213">IFERROR(ROUND(INDEX(FCSTSDV!$D$2:$L$2001,MATCH('ống nhựa túi bóng'!$C213,FCSTSDV!$C$2:$C$2001,0),MATCH('ống nhựa túi bóng'!I$3,FCSTSDV!$D$1:$L$1,0)),1)/'ống nhựa túi bóng'!$D213,0)</f>
        <v>0</v>
      </c>
      <c r="J213" s="92">
        <f t="array" ref="J213">IFERROR(ROUND(INDEX(FCSTSDV!$D$2:$L$2001,MATCH('ống nhựa túi bóng'!$C213,FCSTSDV!$C$2:$C$2001,0),MATCH('ống nhựa túi bóng'!J$3,FCSTSDV!$D$1:$L$1,0)),1)/'ống nhựa túi bóng'!$D213,0)</f>
        <v>0</v>
      </c>
      <c r="K213" s="92">
        <f t="array" ref="K213">IFERROR(ROUND(INDEX(FCSTSDV!$D$2:$L$2001,MATCH('ống nhựa túi bóng'!$C213,FCSTSDV!$C$2:$C$2001,0),MATCH('ống nhựa túi bóng'!K$3,FCSTSDV!$D$1:$L$1,0)),1)/'ống nhựa túi bóng'!$D213,0)</f>
        <v>0</v>
      </c>
      <c r="L213" s="92">
        <f t="array" ref="L213">IFERROR(ROUND(INDEX(FCSTSDV!$D$2:$L$2001,MATCH('ống nhựa túi bóng'!$C213,FCSTSDV!$C$2:$C$2001,0),MATCH('ống nhựa túi bóng'!L$3,FCSTSDV!$D$1:$L$1,0)),1)/'ống nhựa túi bóng'!$D213,0)</f>
        <v>0</v>
      </c>
      <c r="M213" s="92">
        <f t="array" ref="M213">IFERROR(ROUND(INDEX(FCSTSDV!$D$2:$L$2001,MATCH('ống nhựa túi bóng'!$C213,FCSTSDV!$C$2:$C$2001,0),MATCH('ống nhựa túi bóng'!M$3,FCSTSDV!$D$1:$L$1,0)),1)/'ống nhựa túi bóng'!$D213,0)</f>
        <v>0</v>
      </c>
      <c r="N213" s="92">
        <f t="array" ref="N213">IFERROR(ROUND(INDEX(FCSTSDV!$D$2:$L$2001,MATCH('ống nhựa túi bóng'!$C213,FCSTSDV!$C$2:$C$2001,0),MATCH('ống nhựa túi bóng'!N$3,FCSTSDV!$D$1:$L$1,0)),1)/'ống nhựa túi bóng'!$D213,0)</f>
        <v>0</v>
      </c>
      <c r="O213" s="92">
        <f t="array" ref="O213">IFERROR(ROUND(INDEX(FCSTSDV!$D$2:$L$2001,MATCH('ống nhựa túi bóng'!$C213,FCSTSDV!$C$2:$C$2001,0),MATCH('ống nhựa túi bóng'!O$3,FCSTSDV!$D$1:$L$1,0)),1)/'ống nhựa túi bóng'!$D213,0)</f>
        <v>0</v>
      </c>
      <c r="P213" s="92">
        <f t="array" ref="P213">IFERROR(ROUND(INDEX(FCSTSDV!$D$2:$L$2001,MATCH('ống nhựa túi bóng'!$C213,FCSTSDV!$C$2:$C$2001,0),MATCH('ống nhựa túi bóng'!P$3,FCSTSDV!$D$1:$L$1,0)),1)/'ống nhựa túi bóng'!$D213,0)</f>
        <v>0</v>
      </c>
      <c r="Q213" s="92">
        <f t="array" ref="Q213">IFERROR(ROUND(INDEX(FCSTSDV!$D$2:$L$2001,MATCH('ống nhựa túi bóng'!$C213,FCSTSDV!$C$2:$C$2001,0),MATCH('ống nhựa túi bóng'!Q$3,FCSTSDV!$D$1:$L$1,0)),1)/'ống nhựa túi bóng'!$D213,0)</f>
        <v>0</v>
      </c>
      <c r="R213" s="92">
        <f t="array" ref="R213">IFERROR(ROUND(INDEX(FCSTSDV!$D$2:$L$2001,MATCH('ống nhựa túi bóng'!$C213,FCSTSDV!$C$2:$C$2001,0),MATCH('ống nhựa túi bóng'!R$3,FCSTSDV!$D$1:$L$1,0)),1)/'ống nhựa túi bóng'!$D213,0)</f>
        <v>0</v>
      </c>
      <c r="S213" s="92">
        <f t="array" ref="S213">IFERROR(ROUND(INDEX(FCSTSDV!$D$2:$L$2001,MATCH('ống nhựa túi bóng'!$C213,FCSTSDV!$C$2:$C$2001,0),MATCH('ống nhựa túi bóng'!S$3,FCSTSDV!$D$1:$L$1,0)),1)/'ống nhựa túi bóng'!$D213,0)</f>
        <v>0</v>
      </c>
      <c r="T213" s="92">
        <f t="shared" si="7"/>
        <v>0</v>
      </c>
    </row>
    <row r="214" spans="1:20" ht="20.100000000000001" hidden="1" customHeight="1">
      <c r="A214" s="819"/>
      <c r="B214" s="1073"/>
      <c r="C214" s="411" t="s">
        <v>42</v>
      </c>
      <c r="D214" s="412" t="s">
        <v>43</v>
      </c>
      <c r="E214" s="787"/>
      <c r="F214" s="787"/>
      <c r="G214" s="787"/>
      <c r="H214" s="90">
        <f>$G207-SUM(H207:H213)</f>
        <v>14682</v>
      </c>
      <c r="I214" s="90">
        <f>H214-SUM(I207:I213)</f>
        <v>14172</v>
      </c>
      <c r="J214" s="90">
        <f>I214-SUM(J207:J213)</f>
        <v>13152</v>
      </c>
      <c r="K214" s="90">
        <f>J214-SUM(K207:K213)</f>
        <v>11832</v>
      </c>
      <c r="L214" s="90">
        <f>K214-SUM(L207:L213)</f>
        <v>10526.77</v>
      </c>
      <c r="M214" s="90">
        <f>L214-SUM(M207:M213)</f>
        <v>9506.77</v>
      </c>
      <c r="N214" s="90">
        <f t="shared" ref="N214:S214" si="11">M214-SUM(N207:N213)</f>
        <v>3650.8733333333339</v>
      </c>
      <c r="O214" s="90">
        <f t="shared" si="11"/>
        <v>-905.79333333333216</v>
      </c>
      <c r="P214" s="90">
        <f t="shared" si="11"/>
        <v>-1045.7933333333322</v>
      </c>
      <c r="Q214" s="90" t="e">
        <f>#REF!-SUM(Q207:Q213)</f>
        <v>#REF!</v>
      </c>
      <c r="R214" s="90" t="e">
        <f t="shared" si="11"/>
        <v>#REF!</v>
      </c>
      <c r="S214" s="90" t="e">
        <f t="shared" si="11"/>
        <v>#REF!</v>
      </c>
      <c r="T214" s="92" t="e">
        <f t="shared" si="7"/>
        <v>#REF!</v>
      </c>
    </row>
    <row r="215" spans="1:20" ht="19.5" customHeight="1">
      <c r="A215" s="1087" t="s">
        <v>14</v>
      </c>
      <c r="B215" s="1071" t="s">
        <v>394</v>
      </c>
      <c r="C215" s="43" t="s">
        <v>26</v>
      </c>
      <c r="D215" s="422">
        <v>50</v>
      </c>
      <c r="E215" s="1066">
        <v>25650</v>
      </c>
      <c r="F215" s="1066">
        <v>0</v>
      </c>
      <c r="G215" s="1066">
        <f>E215+F215</f>
        <v>25650</v>
      </c>
      <c r="H215" s="92">
        <f>IFERROR(ROUND(INDEX(FCSTSDV!$D$2:$L$2001,MATCH('ống nhựa túi bóng'!$C215,FCSTSDV!$C$2:$C$2001,0),MATCH('ống nhựa túi bóng'!H$3,FCSTSDV!$D$1:$L$1,0)),1)/'ống nhựa túi bóng'!$D215,0)</f>
        <v>0</v>
      </c>
      <c r="I215" s="92">
        <f t="array" ref="I215">IFERROR(ROUND(INDEX(FCSTSDV!$D$2:$L$2001,MATCH('ống nhựa túi bóng'!$C215,FCSTSDV!$C$2:$C$2001,0),MATCH('ống nhựa túi bóng'!I$3,FCSTSDV!$D$1:$L$1,0)),1)/'ống nhựa túi bóng'!$D215,0)</f>
        <v>0</v>
      </c>
      <c r="J215" s="92">
        <f t="array" ref="J215">IFERROR(ROUND(INDEX(FCSTSDV!$D$2:$L$2001,MATCH('ống nhựa túi bóng'!$C215,FCSTSDV!$C$2:$C$2001,0),MATCH('ống nhựa túi bóng'!J$3,FCSTSDV!$D$1:$L$1,0)),1)/'ống nhựa túi bóng'!$D215,0)</f>
        <v>0</v>
      </c>
      <c r="K215" s="92">
        <f t="array" ref="K215">IFERROR(ROUND(INDEX(FCSTSDV!$D$2:$L$2001,MATCH('ống nhựa túi bóng'!$C215,FCSTSDV!$C$2:$C$2001,0),MATCH('ống nhựa túi bóng'!K$3,FCSTSDV!$D$1:$L$1,0)),1)/'ống nhựa túi bóng'!$D215,0)</f>
        <v>0</v>
      </c>
      <c r="L215" s="92">
        <f t="array" ref="L215">IFERROR(ROUND(INDEX(FCSTSDV!$D$2:$L$2001,MATCH('ống nhựa túi bóng'!$C215,FCSTSDV!$C$2:$C$2001,0),MATCH('ống nhựa túi bóng'!L$3,FCSTSDV!$D$1:$L$1,0)),1)/'ống nhựa túi bóng'!$D215,0)</f>
        <v>0</v>
      </c>
      <c r="M215" s="92">
        <f t="array" ref="M215">IFERROR(ROUND(INDEX(FCSTSDV!$D$2:$L$2001,MATCH('ống nhựa túi bóng'!$C215,FCSTSDV!$C$2:$C$2001,0),MATCH('ống nhựa túi bóng'!M$3,FCSTSDV!$D$1:$L$1,0)),1)/'ống nhựa túi bóng'!$D215,0)</f>
        <v>0</v>
      </c>
      <c r="N215" s="92">
        <f t="array" ref="N215">IFERROR(ROUND(INDEX(FCSTSDV!$D$2:$L$2001,MATCH('ống nhựa túi bóng'!$C215,FCSTSDV!$C$2:$C$2001,0),MATCH('ống nhựa túi bóng'!N$3,FCSTSDV!$D$1:$L$1,0)),1)/'ống nhựa túi bóng'!$D215,0)</f>
        <v>0</v>
      </c>
      <c r="O215" s="92">
        <f t="array" ref="O215">IFERROR(ROUND(INDEX(FCSTSDV!$D$2:$L$2001,MATCH('ống nhựa túi bóng'!$C215,FCSTSDV!$C$2:$C$2001,0),MATCH('ống nhựa túi bóng'!O$3,FCSTSDV!$D$1:$L$1,0)),1)/'ống nhựa túi bóng'!$D215,0)</f>
        <v>0</v>
      </c>
      <c r="P215" s="92">
        <f t="array" ref="P215">IFERROR(ROUND(INDEX(FCSTSDV!$D$2:$L$2001,MATCH('ống nhựa túi bóng'!$C215,FCSTSDV!$C$2:$C$2001,0),MATCH('ống nhựa túi bóng'!P$3,FCSTSDV!$D$1:$L$1,0)),1)/'ống nhựa túi bóng'!$D215,0)</f>
        <v>0</v>
      </c>
      <c r="Q215" s="92">
        <f t="array" ref="Q215">IFERROR(ROUND(INDEX(FCSTSDV!$D$2:$L$2001,MATCH('ống nhựa túi bóng'!$C215,FCSTSDV!$C$2:$C$2001,0),MATCH('ống nhựa túi bóng'!Q$3,FCSTSDV!$D$1:$L$1,0)),1)/'ống nhựa túi bóng'!$D215,0)</f>
        <v>0</v>
      </c>
      <c r="R215" s="92">
        <f t="array" ref="R215">IFERROR(ROUND(INDEX(FCSTSDV!$D$2:$L$2001,MATCH('ống nhựa túi bóng'!$C215,FCSTSDV!$C$2:$C$2001,0),MATCH('ống nhựa túi bóng'!R$3,FCSTSDV!$D$1:$L$1,0)),1)/'ống nhựa túi bóng'!$D215,0)</f>
        <v>0</v>
      </c>
      <c r="S215" s="92">
        <f t="array" ref="S215">IFERROR(ROUND(INDEX(FCSTSDV!$D$2:$L$2001,MATCH('ống nhựa túi bóng'!$C215,FCSTSDV!$C$2:$C$2001,0),MATCH('ống nhựa túi bóng'!S$3,FCSTSDV!$D$1:$L$1,0)),1)/'ống nhựa túi bóng'!$D215,0)</f>
        <v>0</v>
      </c>
      <c r="T215" s="92">
        <f t="shared" si="7"/>
        <v>0</v>
      </c>
    </row>
    <row r="216" spans="1:20" ht="20.100000000000001" customHeight="1">
      <c r="A216" s="1091"/>
      <c r="B216" s="1072"/>
      <c r="C216" s="435">
        <v>5210000263</v>
      </c>
      <c r="D216" s="49">
        <v>50</v>
      </c>
      <c r="E216" s="1067"/>
      <c r="F216" s="1067"/>
      <c r="G216" s="1067"/>
      <c r="H216" s="92">
        <f>IFERROR(ROUND(INDEX(FCSTSDV!$D$2:$L$2001,MATCH('ống nhựa túi bóng'!$C216,FCSTSDV!$C$2:$C$2001,0),MATCH('ống nhựa túi bóng'!H$3,FCSTSDV!$D$1:$L$1,0)),1)/'ống nhựa túi bóng'!$D216,0)</f>
        <v>0</v>
      </c>
      <c r="I216" s="92">
        <f t="array" ref="I216">IFERROR(ROUND(INDEX(FCSTSDV!$D$2:$L$2001,MATCH('ống nhựa túi bóng'!$C216,FCSTSDV!$C$2:$C$2001,0),MATCH('ống nhựa túi bóng'!I$3,FCSTSDV!$D$1:$L$1,0)),1)/'ống nhựa túi bóng'!$D216,0)</f>
        <v>0</v>
      </c>
      <c r="J216" s="92">
        <f t="array" ref="J216">IFERROR(ROUND(INDEX(FCSTSDV!$D$2:$L$2001,MATCH('ống nhựa túi bóng'!$C216,FCSTSDV!$C$2:$C$2001,0),MATCH('ống nhựa túi bóng'!J$3,FCSTSDV!$D$1:$L$1,0)),1)/'ống nhựa túi bóng'!$D216,0)</f>
        <v>0</v>
      </c>
      <c r="K216" s="92">
        <f t="array" ref="K216">IFERROR(ROUND(INDEX(FCSTSDV!$D$2:$L$2001,MATCH('ống nhựa túi bóng'!$C216,FCSTSDV!$C$2:$C$2001,0),MATCH('ống nhựa túi bóng'!K$3,FCSTSDV!$D$1:$L$1,0)),1)/'ống nhựa túi bóng'!$D216,0)</f>
        <v>0</v>
      </c>
      <c r="L216" s="92">
        <f t="array" ref="L216">IFERROR(ROUND(INDEX(FCSTSDV!$D$2:$L$2001,MATCH('ống nhựa túi bóng'!$C216,FCSTSDV!$C$2:$C$2001,0),MATCH('ống nhựa túi bóng'!L$3,FCSTSDV!$D$1:$L$1,0)),1)/'ống nhựa túi bóng'!$D216,0)</f>
        <v>0</v>
      </c>
      <c r="M216" s="92">
        <f t="array" ref="M216">IFERROR(ROUND(INDEX(FCSTSDV!$D$2:$L$2001,MATCH('ống nhựa túi bóng'!$C216,FCSTSDV!$C$2:$C$2001,0),MATCH('ống nhựa túi bóng'!M$3,FCSTSDV!$D$1:$L$1,0)),1)/'ống nhựa túi bóng'!$D216,0)</f>
        <v>0</v>
      </c>
      <c r="N216" s="92">
        <f t="array" ref="N216">IFERROR(ROUND(INDEX(FCSTSDV!$D$2:$L$2001,MATCH('ống nhựa túi bóng'!$C216,FCSTSDV!$C$2:$C$2001,0),MATCH('ống nhựa túi bóng'!N$3,FCSTSDV!$D$1:$L$1,0)),1)/'ống nhựa túi bóng'!$D216,0)</f>
        <v>0</v>
      </c>
      <c r="O216" s="92">
        <f t="array" ref="O216">IFERROR(ROUND(INDEX(FCSTSDV!$D$2:$L$2001,MATCH('ống nhựa túi bóng'!$C216,FCSTSDV!$C$2:$C$2001,0),MATCH('ống nhựa túi bóng'!O$3,FCSTSDV!$D$1:$L$1,0)),1)/'ống nhựa túi bóng'!$D216,0)</f>
        <v>0</v>
      </c>
      <c r="P216" s="92">
        <f t="array" ref="P216">IFERROR(ROUND(INDEX(FCSTSDV!$D$2:$L$2001,MATCH('ống nhựa túi bóng'!$C216,FCSTSDV!$C$2:$C$2001,0),MATCH('ống nhựa túi bóng'!P$3,FCSTSDV!$D$1:$L$1,0)),1)/'ống nhựa túi bóng'!$D216,0)</f>
        <v>0</v>
      </c>
      <c r="Q216" s="92">
        <f t="array" ref="Q216">IFERROR(ROUND(INDEX(FCSTSDV!$D$2:$L$2001,MATCH('ống nhựa túi bóng'!$C216,FCSTSDV!$C$2:$C$2001,0),MATCH('ống nhựa túi bóng'!Q$3,FCSTSDV!$D$1:$L$1,0)),1)/'ống nhựa túi bóng'!$D216,0)</f>
        <v>0</v>
      </c>
      <c r="R216" s="92">
        <f t="array" ref="R216">IFERROR(ROUND(INDEX(FCSTSDV!$D$2:$L$2001,MATCH('ống nhựa túi bóng'!$C216,FCSTSDV!$C$2:$C$2001,0),MATCH('ống nhựa túi bóng'!R$3,FCSTSDV!$D$1:$L$1,0)),1)/'ống nhựa túi bóng'!$D216,0)</f>
        <v>0</v>
      </c>
      <c r="S216" s="92">
        <f t="array" ref="S216">IFERROR(ROUND(INDEX(FCSTSDV!$D$2:$L$2001,MATCH('ống nhựa túi bóng'!$C216,FCSTSDV!$C$2:$C$2001,0),MATCH('ống nhựa túi bóng'!S$3,FCSTSDV!$D$1:$L$1,0)),1)/'ống nhựa túi bóng'!$D216,0)</f>
        <v>0</v>
      </c>
      <c r="T216" s="92">
        <f t="shared" si="7"/>
        <v>0</v>
      </c>
    </row>
    <row r="217" spans="1:20" ht="19.5" hidden="1" customHeight="1">
      <c r="A217" s="1091"/>
      <c r="B217" s="1072"/>
      <c r="C217" s="46" t="s">
        <v>37</v>
      </c>
      <c r="D217" s="413">
        <v>50</v>
      </c>
      <c r="E217" s="1067"/>
      <c r="F217" s="1067"/>
      <c r="G217" s="1067"/>
      <c r="H217" s="92">
        <f>IFERROR(ROUND(INDEX(FCSTSDV!$D$2:$L$2001,MATCH('ống nhựa túi bóng'!$C217,FCSTSDV!$C$2:$C$2001,0),MATCH('ống nhựa túi bóng'!H$3,FCSTSDV!$D$1:$L$1,0)),1)/'ống nhựa túi bóng'!$D217,0)</f>
        <v>200</v>
      </c>
      <c r="I217" s="92">
        <f t="array" ref="I217">IFERROR(ROUND(INDEX(FCSTSDV!$D$2:$L$2001,MATCH('ống nhựa túi bóng'!$C217,FCSTSDV!$C$2:$C$2001,0),MATCH('ống nhựa túi bóng'!I$3,FCSTSDV!$D$1:$L$1,0)),1)/'ống nhựa túi bóng'!$D217,0)</f>
        <v>200</v>
      </c>
      <c r="J217" s="92">
        <f t="array" ref="J217">IFERROR(ROUND(INDEX(FCSTSDV!$D$2:$L$2001,MATCH('ống nhựa túi bóng'!$C217,FCSTSDV!$C$2:$C$2001,0),MATCH('ống nhựa túi bóng'!J$3,FCSTSDV!$D$1:$L$1,0)),1)/'ống nhựa túi bóng'!$D217,0)</f>
        <v>200</v>
      </c>
      <c r="K217" s="92">
        <f t="array" ref="K217">IFERROR(ROUND(INDEX(FCSTSDV!$D$2:$L$2001,MATCH('ống nhựa túi bóng'!$C217,FCSTSDV!$C$2:$C$2001,0),MATCH('ống nhựa túi bóng'!K$3,FCSTSDV!$D$1:$L$1,0)),1)/'ống nhựa túi bóng'!$D217,0)</f>
        <v>200</v>
      </c>
      <c r="L217" s="92">
        <f t="array" ref="L217">IFERROR(ROUND(INDEX(FCSTSDV!$D$2:$L$2001,MATCH('ống nhựa túi bóng'!$C217,FCSTSDV!$C$2:$C$2001,0),MATCH('ống nhựa túi bóng'!L$3,FCSTSDV!$D$1:$L$1,0)),1)/'ống nhựa túi bóng'!$D217,0)</f>
        <v>200</v>
      </c>
      <c r="M217" s="92">
        <f t="array" ref="M217">IFERROR(ROUND(INDEX(FCSTSDV!$D$2:$L$2001,MATCH('ống nhựa túi bóng'!$C217,FCSTSDV!$C$2:$C$2001,0),MATCH('ống nhựa túi bóng'!M$3,FCSTSDV!$D$1:$L$1,0)),1)/'ống nhựa túi bóng'!$D217,0)</f>
        <v>200</v>
      </c>
      <c r="N217" s="92">
        <f t="array" ref="N217">IFERROR(ROUND(INDEX(FCSTSDV!$D$2:$L$2001,MATCH('ống nhựa túi bóng'!$C217,FCSTSDV!$C$2:$C$2001,0),MATCH('ống nhựa túi bóng'!N$3,FCSTSDV!$D$1:$L$1,0)),1)/'ống nhựa túi bóng'!$D217,0)</f>
        <v>1200</v>
      </c>
      <c r="O217" s="92">
        <f t="array" ref="O217">IFERROR(ROUND(INDEX(FCSTSDV!$D$2:$L$2001,MATCH('ống nhựa túi bóng'!$C217,FCSTSDV!$C$2:$C$2001,0),MATCH('ống nhựa túi bóng'!O$3,FCSTSDV!$D$1:$L$1,0)),1)/'ống nhựa túi bóng'!$D217,0)</f>
        <v>0</v>
      </c>
      <c r="P217" s="92">
        <f t="array" ref="P217">IFERROR(ROUND(INDEX(FCSTSDV!$D$2:$L$2001,MATCH('ống nhựa túi bóng'!$C217,FCSTSDV!$C$2:$C$2001,0),MATCH('ống nhựa túi bóng'!P$3,FCSTSDV!$D$1:$L$1,0)),1)/'ống nhựa túi bóng'!$D217,0)</f>
        <v>0</v>
      </c>
      <c r="Q217" s="92">
        <f t="array" ref="Q217">IFERROR(ROUND(INDEX(FCSTSDV!$D$2:$L$2001,MATCH('ống nhựa túi bóng'!$C217,FCSTSDV!$C$2:$C$2001,0),MATCH('ống nhựa túi bóng'!Q$3,FCSTSDV!$D$1:$L$1,0)),1)/'ống nhựa túi bóng'!$D217,0)</f>
        <v>0</v>
      </c>
      <c r="R217" s="92">
        <f t="array" ref="R217">IFERROR(ROUND(INDEX(FCSTSDV!$D$2:$L$2001,MATCH('ống nhựa túi bóng'!$C217,FCSTSDV!$C$2:$C$2001,0),MATCH('ống nhựa túi bóng'!R$3,FCSTSDV!$D$1:$L$1,0)),1)/'ống nhựa túi bóng'!$D217,0)</f>
        <v>0</v>
      </c>
      <c r="S217" s="92">
        <f t="array" ref="S217">IFERROR(ROUND(INDEX(FCSTSDV!$D$2:$L$2001,MATCH('ống nhựa túi bóng'!$C217,FCSTSDV!$C$2:$C$2001,0),MATCH('ống nhựa túi bóng'!S$3,FCSTSDV!$D$1:$L$1,0)),1)/'ống nhựa túi bóng'!$D217,0)</f>
        <v>0</v>
      </c>
      <c r="T217" s="92">
        <f t="shared" si="7"/>
        <v>2400</v>
      </c>
    </row>
    <row r="218" spans="1:20" ht="19.5" hidden="1" customHeight="1">
      <c r="A218" s="1091"/>
      <c r="B218" s="1072"/>
      <c r="C218" s="46" t="s">
        <v>736</v>
      </c>
      <c r="D218" s="413">
        <v>50</v>
      </c>
      <c r="E218" s="1067"/>
      <c r="F218" s="1067"/>
      <c r="G218" s="1067"/>
      <c r="H218" s="92">
        <f>IFERROR(ROUND(INDEX(FCSTSDV!$D$2:$L$2001,MATCH('ống nhựa túi bóng'!$C218,FCSTSDV!$C$2:$C$2001,0),MATCH('ống nhựa túi bóng'!H$3,FCSTSDV!$D$1:$L$1,0)),1)/'ống nhựa túi bóng'!$D218,0)</f>
        <v>0</v>
      </c>
      <c r="I218" s="92">
        <f t="array" ref="I218">IFERROR(ROUND(INDEX(FCSTSDV!$D$2:$L$2001,MATCH('ống nhựa túi bóng'!$C218,FCSTSDV!$C$2:$C$2001,0),MATCH('ống nhựa túi bóng'!I$3,FCSTSDV!$D$1:$L$1,0)),1)/'ống nhựa túi bóng'!$D218,0)</f>
        <v>180</v>
      </c>
      <c r="J218" s="92">
        <f t="array" ref="J218">IFERROR(ROUND(INDEX(FCSTSDV!$D$2:$L$2001,MATCH('ống nhựa túi bóng'!$C218,FCSTSDV!$C$2:$C$2001,0),MATCH('ống nhựa túi bóng'!J$3,FCSTSDV!$D$1:$L$1,0)),1)/'ống nhựa túi bóng'!$D218,0)</f>
        <v>136</v>
      </c>
      <c r="K218" s="92">
        <f t="array" ref="K218">IFERROR(ROUND(INDEX(FCSTSDV!$D$2:$L$2001,MATCH('ống nhựa túi bóng'!$C218,FCSTSDV!$C$2:$C$2001,0),MATCH('ống nhựa túi bóng'!K$3,FCSTSDV!$D$1:$L$1,0)),1)/'ống nhựa túi bóng'!$D218,0)</f>
        <v>0</v>
      </c>
      <c r="L218" s="92">
        <f t="array" ref="L218">IFERROR(ROUND(INDEX(FCSTSDV!$D$2:$L$2001,MATCH('ống nhựa túi bóng'!$C218,FCSTSDV!$C$2:$C$2001,0),MATCH('ống nhựa túi bóng'!L$3,FCSTSDV!$D$1:$L$1,0)),1)/'ống nhựa túi bóng'!$D218,0)</f>
        <v>0</v>
      </c>
      <c r="M218" s="92">
        <f t="array" ref="M218">IFERROR(ROUND(INDEX(FCSTSDV!$D$2:$L$2001,MATCH('ống nhựa túi bóng'!$C218,FCSTSDV!$C$2:$C$2001,0),MATCH('ống nhựa túi bóng'!M$3,FCSTSDV!$D$1:$L$1,0)),1)/'ống nhựa túi bóng'!$D218,0)</f>
        <v>0</v>
      </c>
      <c r="N218" s="92">
        <f t="array" ref="N218">IFERROR(ROUND(INDEX(FCSTSDV!$D$2:$L$2001,MATCH('ống nhựa túi bóng'!$C218,FCSTSDV!$C$2:$C$2001,0),MATCH('ống nhựa túi bóng'!N$3,FCSTSDV!$D$1:$L$1,0)),1)/'ống nhựa túi bóng'!$D218,0)</f>
        <v>316</v>
      </c>
      <c r="O218" s="92">
        <f t="array" ref="O218">IFERROR(ROUND(INDEX(FCSTSDV!$D$2:$L$2001,MATCH('ống nhựa túi bóng'!$C218,FCSTSDV!$C$2:$C$2001,0),MATCH('ống nhựa túi bóng'!O$3,FCSTSDV!$D$1:$L$1,0)),1)/'ống nhựa túi bóng'!$D218,0)</f>
        <v>0</v>
      </c>
      <c r="P218" s="92">
        <f t="array" ref="P218">IFERROR(ROUND(INDEX(FCSTSDV!$D$2:$L$2001,MATCH('ống nhựa túi bóng'!$C218,FCSTSDV!$C$2:$C$2001,0),MATCH('ống nhựa túi bóng'!P$3,FCSTSDV!$D$1:$L$1,0)),1)/'ống nhựa túi bóng'!$D218,0)</f>
        <v>0</v>
      </c>
      <c r="Q218" s="92">
        <f t="array" ref="Q218">IFERROR(ROUND(INDEX(FCSTSDV!$D$2:$L$2001,MATCH('ống nhựa túi bóng'!$C218,FCSTSDV!$C$2:$C$2001,0),MATCH('ống nhựa túi bóng'!Q$3,FCSTSDV!$D$1:$L$1,0)),1)/'ống nhựa túi bóng'!$D218,0)</f>
        <v>0</v>
      </c>
      <c r="R218" s="92">
        <f t="array" ref="R218">IFERROR(ROUND(INDEX(FCSTSDV!$D$2:$L$2001,MATCH('ống nhựa túi bóng'!$C218,FCSTSDV!$C$2:$C$2001,0),MATCH('ống nhựa túi bóng'!R$3,FCSTSDV!$D$1:$L$1,0)),1)/'ống nhựa túi bóng'!$D218,0)</f>
        <v>0</v>
      </c>
      <c r="S218" s="92">
        <f t="array" ref="S218">IFERROR(ROUND(INDEX(FCSTSDV!$D$2:$L$2001,MATCH('ống nhựa túi bóng'!$C218,FCSTSDV!$C$2:$C$2001,0),MATCH('ống nhựa túi bóng'!S$3,FCSTSDV!$D$1:$L$1,0)),1)/'ống nhựa túi bóng'!$D218,0)</f>
        <v>0</v>
      </c>
      <c r="T218" s="92">
        <f t="shared" si="7"/>
        <v>632</v>
      </c>
    </row>
    <row r="219" spans="1:20" ht="19.5" customHeight="1">
      <c r="A219" s="1091"/>
      <c r="B219" s="1072"/>
      <c r="C219" s="46" t="s">
        <v>662</v>
      </c>
      <c r="D219" s="413">
        <v>50</v>
      </c>
      <c r="E219" s="1067"/>
      <c r="F219" s="1067"/>
      <c r="G219" s="1067"/>
      <c r="H219" s="92">
        <f>IFERROR(ROUND(INDEX(FCSTSDV!$D$2:$L$2001,MATCH('ống nhựa túi bóng'!$C219,FCSTSDV!$C$2:$C$2001,0),MATCH('ống nhựa túi bóng'!H$3,FCSTSDV!$D$1:$L$1,0)),1)/'ống nhựa túi bóng'!$D219,0)</f>
        <v>0</v>
      </c>
      <c r="I219" s="92">
        <f t="array" ref="I219">IFERROR(ROUND(INDEX(FCSTSDV!$D$2:$L$2001,MATCH('ống nhựa túi bóng'!$C219,FCSTSDV!$C$2:$C$2001,0),MATCH('ống nhựa túi bóng'!I$3,FCSTSDV!$D$1:$L$1,0)),1)/'ống nhựa túi bóng'!$D219,0)</f>
        <v>0</v>
      </c>
      <c r="J219" s="92">
        <f t="array" ref="J219">IFERROR(ROUND(INDEX(FCSTSDV!$D$2:$L$2001,MATCH('ống nhựa túi bóng'!$C219,FCSTSDV!$C$2:$C$2001,0),MATCH('ống nhựa túi bóng'!J$3,FCSTSDV!$D$1:$L$1,0)),1)/'ống nhựa túi bóng'!$D219,0)</f>
        <v>0</v>
      </c>
      <c r="K219" s="92">
        <f t="array" ref="K219">IFERROR(ROUND(INDEX(FCSTSDV!$D$2:$L$2001,MATCH('ống nhựa túi bóng'!$C219,FCSTSDV!$C$2:$C$2001,0),MATCH('ống nhựa túi bóng'!K$3,FCSTSDV!$D$1:$L$1,0)),1)/'ống nhựa túi bóng'!$D219,0)</f>
        <v>0</v>
      </c>
      <c r="L219" s="92">
        <f t="array" ref="L219">IFERROR(ROUND(INDEX(FCSTSDV!$D$2:$L$2001,MATCH('ống nhựa túi bóng'!$C219,FCSTSDV!$C$2:$C$2001,0),MATCH('ống nhựa túi bóng'!L$3,FCSTSDV!$D$1:$L$1,0)),1)/'ống nhựa túi bóng'!$D219,0)</f>
        <v>0</v>
      </c>
      <c r="M219" s="92">
        <f t="array" ref="M219">IFERROR(ROUND(INDEX(FCSTSDV!$D$2:$L$2001,MATCH('ống nhựa túi bóng'!$C219,FCSTSDV!$C$2:$C$2001,0),MATCH('ống nhựa túi bóng'!M$3,FCSTSDV!$D$1:$L$1,0)),1)/'ống nhựa túi bóng'!$D219,0)</f>
        <v>0</v>
      </c>
      <c r="N219" s="92">
        <f t="array" ref="N219">IFERROR(ROUND(INDEX(FCSTSDV!$D$2:$L$2001,MATCH('ống nhựa túi bóng'!$C219,FCSTSDV!$C$2:$C$2001,0),MATCH('ống nhựa túi bóng'!N$3,FCSTSDV!$D$1:$L$1,0)),1)/'ống nhựa túi bóng'!$D219,0)</f>
        <v>0</v>
      </c>
      <c r="O219" s="92">
        <f t="array" ref="O219">IFERROR(ROUND(INDEX(FCSTSDV!$D$2:$L$2001,MATCH('ống nhựa túi bóng'!$C219,FCSTSDV!$C$2:$C$2001,0),MATCH('ống nhựa túi bóng'!O$3,FCSTSDV!$D$1:$L$1,0)),1)/'ống nhựa túi bóng'!$D219,0)</f>
        <v>0</v>
      </c>
      <c r="P219" s="92">
        <f t="array" ref="P219">IFERROR(ROUND(INDEX(FCSTSDV!$D$2:$L$2001,MATCH('ống nhựa túi bóng'!$C219,FCSTSDV!$C$2:$C$2001,0),MATCH('ống nhựa túi bóng'!P$3,FCSTSDV!$D$1:$L$1,0)),1)/'ống nhựa túi bóng'!$D219,0)</f>
        <v>0</v>
      </c>
      <c r="Q219" s="92">
        <f t="array" ref="Q219">IFERROR(ROUND(INDEX(FCSTSDV!$D$2:$L$2001,MATCH('ống nhựa túi bóng'!$C219,FCSTSDV!$C$2:$C$2001,0),MATCH('ống nhựa túi bóng'!Q$3,FCSTSDV!$D$1:$L$1,0)),1)/'ống nhựa túi bóng'!$D219,0)</f>
        <v>0</v>
      </c>
      <c r="R219" s="92">
        <f t="array" ref="R219">IFERROR(ROUND(INDEX(FCSTSDV!$D$2:$L$2001,MATCH('ống nhựa túi bóng'!$C219,FCSTSDV!$C$2:$C$2001,0),MATCH('ống nhựa túi bóng'!R$3,FCSTSDV!$D$1:$L$1,0)),1)/'ống nhựa túi bóng'!$D219,0)</f>
        <v>0</v>
      </c>
      <c r="S219" s="92">
        <f t="array" ref="S219">IFERROR(ROUND(INDEX(FCSTSDV!$D$2:$L$2001,MATCH('ống nhựa túi bóng'!$C219,FCSTSDV!$C$2:$C$2001,0),MATCH('ống nhựa túi bóng'!S$3,FCSTSDV!$D$1:$L$1,0)),1)/'ống nhựa túi bóng'!$D219,0)</f>
        <v>0</v>
      </c>
      <c r="T219" s="92">
        <f t="shared" si="7"/>
        <v>0</v>
      </c>
    </row>
    <row r="220" spans="1:20" ht="22.5" hidden="1" customHeight="1">
      <c r="A220" s="1092"/>
      <c r="B220" s="1073"/>
      <c r="C220" s="411" t="s">
        <v>42</v>
      </c>
      <c r="D220" s="412" t="s">
        <v>43</v>
      </c>
      <c r="E220" s="1068"/>
      <c r="F220" s="1068"/>
      <c r="G220" s="1068"/>
      <c r="H220" s="90">
        <f>$G$215-SUM(H215:H219)</f>
        <v>25450</v>
      </c>
      <c r="I220" s="90">
        <f>H220-SUM(I215:I219)</f>
        <v>25070</v>
      </c>
      <c r="J220" s="90">
        <f t="shared" ref="J220:S220" si="12">I220-SUM(J215:J219)</f>
        <v>24734</v>
      </c>
      <c r="K220" s="90">
        <f t="shared" si="12"/>
        <v>24534</v>
      </c>
      <c r="L220" s="90">
        <f t="shared" si="12"/>
        <v>24334</v>
      </c>
      <c r="M220" s="90">
        <f t="shared" si="12"/>
        <v>24134</v>
      </c>
      <c r="N220" s="90">
        <f t="shared" si="12"/>
        <v>22618</v>
      </c>
      <c r="O220" s="90">
        <f t="shared" si="12"/>
        <v>22618</v>
      </c>
      <c r="P220" s="90">
        <f t="shared" si="12"/>
        <v>22618</v>
      </c>
      <c r="Q220" s="90" t="e">
        <f>#REF!-SUM(Q215:Q219)</f>
        <v>#REF!</v>
      </c>
      <c r="R220" s="90" t="e">
        <f t="shared" si="12"/>
        <v>#REF!</v>
      </c>
      <c r="S220" s="90" t="e">
        <f t="shared" si="12"/>
        <v>#REF!</v>
      </c>
      <c r="T220" s="92" t="e">
        <f t="shared" si="7"/>
        <v>#REF!</v>
      </c>
    </row>
    <row r="221" spans="1:20" ht="21" customHeight="1">
      <c r="A221" s="813" t="s">
        <v>14</v>
      </c>
      <c r="B221" s="1088" t="s">
        <v>396</v>
      </c>
      <c r="C221" s="43" t="s">
        <v>1253</v>
      </c>
      <c r="D221" s="422">
        <v>100</v>
      </c>
      <c r="E221" s="1066">
        <v>0</v>
      </c>
      <c r="F221" s="1066">
        <v>0</v>
      </c>
      <c r="G221" s="1066">
        <f>E221+F221</f>
        <v>0</v>
      </c>
      <c r="H221" s="92">
        <f>IFERROR(ROUND(INDEX(FCSTSDV!$D$2:$L$2001,MATCH('ống nhựa túi bóng'!$C221,FCSTSDV!$C$2:$C$2001,0),MATCH('ống nhựa túi bóng'!H$3,FCSTSDV!$D$1:$L$1,0)),1)/'ống nhựa túi bóng'!$D221,0)</f>
        <v>0</v>
      </c>
      <c r="I221" s="92">
        <f t="array" ref="I221">IFERROR(ROUND(INDEX(FCSTSDV!$D$2:$L$2001,MATCH('ống nhựa túi bóng'!$C221,FCSTSDV!$C$2:$C$2001,0),MATCH('ống nhựa túi bóng'!I$3,FCSTSDV!$D$1:$L$1,0)),1)/'ống nhựa túi bóng'!$D221,0)</f>
        <v>0</v>
      </c>
      <c r="J221" s="92">
        <f t="array" ref="J221">IFERROR(ROUND(INDEX(FCSTSDV!$D$2:$L$2001,MATCH('ống nhựa túi bóng'!$C221,FCSTSDV!$C$2:$C$2001,0),MATCH('ống nhựa túi bóng'!J$3,FCSTSDV!$D$1:$L$1,0)),1)/'ống nhựa túi bóng'!$D221,0)</f>
        <v>0</v>
      </c>
      <c r="K221" s="92">
        <f t="array" ref="K221">IFERROR(ROUND(INDEX(FCSTSDV!$D$2:$L$2001,MATCH('ống nhựa túi bóng'!$C221,FCSTSDV!$C$2:$C$2001,0),MATCH('ống nhựa túi bóng'!K$3,FCSTSDV!$D$1:$L$1,0)),1)/'ống nhựa túi bóng'!$D221,0)</f>
        <v>0</v>
      </c>
      <c r="L221" s="92">
        <f t="array" ref="L221">IFERROR(ROUND(INDEX(FCSTSDV!$D$2:$L$2001,MATCH('ống nhựa túi bóng'!$C221,FCSTSDV!$C$2:$C$2001,0),MATCH('ống nhựa túi bóng'!L$3,FCSTSDV!$D$1:$L$1,0)),1)/'ống nhựa túi bóng'!$D221,0)</f>
        <v>0</v>
      </c>
      <c r="M221" s="92">
        <f t="array" ref="M221">IFERROR(ROUND(INDEX(FCSTSDV!$D$2:$L$2001,MATCH('ống nhựa túi bóng'!$C221,FCSTSDV!$C$2:$C$2001,0),MATCH('ống nhựa túi bóng'!M$3,FCSTSDV!$D$1:$L$1,0)),1)/'ống nhựa túi bóng'!$D221,0)</f>
        <v>0</v>
      </c>
      <c r="N221" s="92">
        <f t="array" ref="N221">IFERROR(ROUND(INDEX(FCSTSDV!$D$2:$L$2001,MATCH('ống nhựa túi bóng'!$C221,FCSTSDV!$C$2:$C$2001,0),MATCH('ống nhựa túi bóng'!N$3,FCSTSDV!$D$1:$L$1,0)),1)/'ống nhựa túi bóng'!$D221,0)</f>
        <v>0</v>
      </c>
      <c r="O221" s="92">
        <f t="array" ref="O221">IFERROR(ROUND(INDEX(FCSTSDV!$D$2:$L$2001,MATCH('ống nhựa túi bóng'!$C221,FCSTSDV!$C$2:$C$2001,0),MATCH('ống nhựa túi bóng'!O$3,FCSTSDV!$D$1:$L$1,0)),1)/'ống nhựa túi bóng'!$D221,0)</f>
        <v>0</v>
      </c>
      <c r="P221" s="92">
        <f t="array" ref="P221">IFERROR(ROUND(INDEX(FCSTSDV!$D$2:$L$2001,MATCH('ống nhựa túi bóng'!$C221,FCSTSDV!$C$2:$C$2001,0),MATCH('ống nhựa túi bóng'!P$3,FCSTSDV!$D$1:$L$1,0)),1)/'ống nhựa túi bóng'!$D221,0)</f>
        <v>0</v>
      </c>
      <c r="Q221" s="92">
        <f t="array" ref="Q221">IFERROR(ROUND(INDEX(FCSTSDV!$D$2:$L$2001,MATCH('ống nhựa túi bóng'!$C221,FCSTSDV!$C$2:$C$2001,0),MATCH('ống nhựa túi bóng'!Q$3,FCSTSDV!$D$1:$L$1,0)),1)/'ống nhựa túi bóng'!$D221,0)</f>
        <v>0</v>
      </c>
      <c r="R221" s="92">
        <f t="array" ref="R221">IFERROR(ROUND(INDEX(FCSTSDV!$D$2:$L$2001,MATCH('ống nhựa túi bóng'!$C221,FCSTSDV!$C$2:$C$2001,0),MATCH('ống nhựa túi bóng'!R$3,FCSTSDV!$D$1:$L$1,0)),1)/'ống nhựa túi bóng'!$D221,0)</f>
        <v>0</v>
      </c>
      <c r="S221" s="92">
        <f t="array" ref="S221">IFERROR(ROUND(INDEX(FCSTSDV!$D$2:$L$2001,MATCH('ống nhựa túi bóng'!$C221,FCSTSDV!$C$2:$C$2001,0),MATCH('ống nhựa túi bóng'!S$3,FCSTSDV!$D$1:$L$1,0)),1)/'ống nhựa túi bóng'!$D221,0)</f>
        <v>0</v>
      </c>
      <c r="T221" s="92">
        <f t="shared" si="7"/>
        <v>0</v>
      </c>
    </row>
    <row r="222" spans="1:20" ht="20.100000000000001" customHeight="1">
      <c r="A222" s="813"/>
      <c r="B222" s="1089"/>
      <c r="C222" s="435">
        <v>5210000263</v>
      </c>
      <c r="D222" s="413">
        <v>100</v>
      </c>
      <c r="E222" s="1067"/>
      <c r="F222" s="1067"/>
      <c r="G222" s="1067"/>
      <c r="H222" s="92">
        <f>IFERROR(ROUND(INDEX(FCSTSDV!$D$2:$L$2001,MATCH('ống nhựa túi bóng'!$C222,FCSTSDV!$C$2:$C$2001,0),MATCH('ống nhựa túi bóng'!H$3,FCSTSDV!$D$1:$L$1,0)),1)/'ống nhựa túi bóng'!$D222,0)</f>
        <v>0</v>
      </c>
      <c r="I222" s="92">
        <f t="array" ref="I222">IFERROR(ROUND(INDEX(FCSTSDV!$D$2:$L$2001,MATCH('ống nhựa túi bóng'!$C222,FCSTSDV!$C$2:$C$2001,0),MATCH('ống nhựa túi bóng'!I$3,FCSTSDV!$D$1:$L$1,0)),1)/'ống nhựa túi bóng'!$D222,0)</f>
        <v>0</v>
      </c>
      <c r="J222" s="92">
        <f t="array" ref="J222">IFERROR(ROUND(INDEX(FCSTSDV!$D$2:$L$2001,MATCH('ống nhựa túi bóng'!$C222,FCSTSDV!$C$2:$C$2001,0),MATCH('ống nhựa túi bóng'!J$3,FCSTSDV!$D$1:$L$1,0)),1)/'ống nhựa túi bóng'!$D222,0)</f>
        <v>0</v>
      </c>
      <c r="K222" s="92">
        <f t="array" ref="K222">IFERROR(ROUND(INDEX(FCSTSDV!$D$2:$L$2001,MATCH('ống nhựa túi bóng'!$C222,FCSTSDV!$C$2:$C$2001,0),MATCH('ống nhựa túi bóng'!K$3,FCSTSDV!$D$1:$L$1,0)),1)/'ống nhựa túi bóng'!$D222,0)</f>
        <v>0</v>
      </c>
      <c r="L222" s="92">
        <f t="array" ref="L222">IFERROR(ROUND(INDEX(FCSTSDV!$D$2:$L$2001,MATCH('ống nhựa túi bóng'!$C222,FCSTSDV!$C$2:$C$2001,0),MATCH('ống nhựa túi bóng'!L$3,FCSTSDV!$D$1:$L$1,0)),1)/'ống nhựa túi bóng'!$D222,0)</f>
        <v>0</v>
      </c>
      <c r="M222" s="92">
        <f t="array" ref="M222">IFERROR(ROUND(INDEX(FCSTSDV!$D$2:$L$2001,MATCH('ống nhựa túi bóng'!$C222,FCSTSDV!$C$2:$C$2001,0),MATCH('ống nhựa túi bóng'!M$3,FCSTSDV!$D$1:$L$1,0)),1)/'ống nhựa túi bóng'!$D222,0)</f>
        <v>0</v>
      </c>
      <c r="N222" s="92">
        <f t="array" ref="N222">IFERROR(ROUND(INDEX(FCSTSDV!$D$2:$L$2001,MATCH('ống nhựa túi bóng'!$C222,FCSTSDV!$C$2:$C$2001,0),MATCH('ống nhựa túi bóng'!N$3,FCSTSDV!$D$1:$L$1,0)),1)/'ống nhựa túi bóng'!$D222,0)</f>
        <v>0</v>
      </c>
      <c r="O222" s="92">
        <f t="array" ref="O222">IFERROR(ROUND(INDEX(FCSTSDV!$D$2:$L$2001,MATCH('ống nhựa túi bóng'!$C222,FCSTSDV!$C$2:$C$2001,0),MATCH('ống nhựa túi bóng'!O$3,FCSTSDV!$D$1:$L$1,0)),1)/'ống nhựa túi bóng'!$D222,0)</f>
        <v>0</v>
      </c>
      <c r="P222" s="92">
        <f t="array" ref="P222">IFERROR(ROUND(INDEX(FCSTSDV!$D$2:$L$2001,MATCH('ống nhựa túi bóng'!$C222,FCSTSDV!$C$2:$C$2001,0),MATCH('ống nhựa túi bóng'!P$3,FCSTSDV!$D$1:$L$1,0)),1)/'ống nhựa túi bóng'!$D222,0)</f>
        <v>0</v>
      </c>
      <c r="Q222" s="92">
        <f t="array" ref="Q222">IFERROR(ROUND(INDEX(FCSTSDV!$D$2:$L$2001,MATCH('ống nhựa túi bóng'!$C222,FCSTSDV!$C$2:$C$2001,0),MATCH('ống nhựa túi bóng'!Q$3,FCSTSDV!$D$1:$L$1,0)),1)/'ống nhựa túi bóng'!$D222,0)</f>
        <v>0</v>
      </c>
      <c r="R222" s="92">
        <f t="array" ref="R222">IFERROR(ROUND(INDEX(FCSTSDV!$D$2:$L$2001,MATCH('ống nhựa túi bóng'!$C222,FCSTSDV!$C$2:$C$2001,0),MATCH('ống nhựa túi bóng'!R$3,FCSTSDV!$D$1:$L$1,0)),1)/'ống nhựa túi bóng'!$D222,0)</f>
        <v>0</v>
      </c>
      <c r="S222" s="92">
        <f t="array" ref="S222">IFERROR(ROUND(INDEX(FCSTSDV!$D$2:$L$2001,MATCH('ống nhựa túi bóng'!$C222,FCSTSDV!$C$2:$C$2001,0),MATCH('ống nhựa túi bóng'!S$3,FCSTSDV!$D$1:$L$1,0)),1)/'ống nhựa túi bóng'!$D222,0)</f>
        <v>0</v>
      </c>
      <c r="T222" s="92">
        <f t="shared" si="7"/>
        <v>0</v>
      </c>
    </row>
    <row r="223" spans="1:20" ht="20.100000000000001" hidden="1" customHeight="1">
      <c r="A223" s="813"/>
      <c r="B223" s="1089"/>
      <c r="C223" s="46" t="s">
        <v>736</v>
      </c>
      <c r="D223" s="413">
        <v>100</v>
      </c>
      <c r="E223" s="1067"/>
      <c r="F223" s="1067"/>
      <c r="G223" s="1067"/>
      <c r="H223" s="92">
        <f>IFERROR(ROUND(INDEX(FCSTSDV!$D$2:$L$2001,MATCH('ống nhựa túi bóng'!$C223,FCSTSDV!$C$2:$C$2001,0),MATCH('ống nhựa túi bóng'!H$3,FCSTSDV!$D$1:$L$1,0)),1)/'ống nhựa túi bóng'!$D223,0)</f>
        <v>0</v>
      </c>
      <c r="I223" s="92">
        <f t="array" ref="I223">IFERROR(ROUND(INDEX(FCSTSDV!$D$2:$L$2001,MATCH('ống nhựa túi bóng'!$C223,FCSTSDV!$C$2:$C$2001,0),MATCH('ống nhựa túi bóng'!I$3,FCSTSDV!$D$1:$L$1,0)),1)/'ống nhựa túi bóng'!$D223,0)</f>
        <v>90</v>
      </c>
      <c r="J223" s="92">
        <f t="array" ref="J223">IFERROR(ROUND(INDEX(FCSTSDV!$D$2:$L$2001,MATCH('ống nhựa túi bóng'!$C223,FCSTSDV!$C$2:$C$2001,0),MATCH('ống nhựa túi bóng'!J$3,FCSTSDV!$D$1:$L$1,0)),1)/'ống nhựa túi bóng'!$D223,0)</f>
        <v>68</v>
      </c>
      <c r="K223" s="92">
        <f t="array" ref="K223">IFERROR(ROUND(INDEX(FCSTSDV!$D$2:$L$2001,MATCH('ống nhựa túi bóng'!$C223,FCSTSDV!$C$2:$C$2001,0),MATCH('ống nhựa túi bóng'!K$3,FCSTSDV!$D$1:$L$1,0)),1)/'ống nhựa túi bóng'!$D223,0)</f>
        <v>0</v>
      </c>
      <c r="L223" s="92">
        <f t="array" ref="L223">IFERROR(ROUND(INDEX(FCSTSDV!$D$2:$L$2001,MATCH('ống nhựa túi bóng'!$C223,FCSTSDV!$C$2:$C$2001,0),MATCH('ống nhựa túi bóng'!L$3,FCSTSDV!$D$1:$L$1,0)),1)/'ống nhựa túi bóng'!$D223,0)</f>
        <v>0</v>
      </c>
      <c r="M223" s="92">
        <f t="array" ref="M223">IFERROR(ROUND(INDEX(FCSTSDV!$D$2:$L$2001,MATCH('ống nhựa túi bóng'!$C223,FCSTSDV!$C$2:$C$2001,0),MATCH('ống nhựa túi bóng'!M$3,FCSTSDV!$D$1:$L$1,0)),1)/'ống nhựa túi bóng'!$D223,0)</f>
        <v>0</v>
      </c>
      <c r="N223" s="92">
        <f t="array" ref="N223">IFERROR(ROUND(INDEX(FCSTSDV!$D$2:$L$2001,MATCH('ống nhựa túi bóng'!$C223,FCSTSDV!$C$2:$C$2001,0),MATCH('ống nhựa túi bóng'!N$3,FCSTSDV!$D$1:$L$1,0)),1)/'ống nhựa túi bóng'!$D223,0)</f>
        <v>158</v>
      </c>
      <c r="O223" s="92">
        <f t="array" ref="O223">IFERROR(ROUND(INDEX(FCSTSDV!$D$2:$L$2001,MATCH('ống nhựa túi bóng'!$C223,FCSTSDV!$C$2:$C$2001,0),MATCH('ống nhựa túi bóng'!O$3,FCSTSDV!$D$1:$L$1,0)),1)/'ống nhựa túi bóng'!$D223,0)</f>
        <v>0</v>
      </c>
      <c r="P223" s="92">
        <f t="array" ref="P223">IFERROR(ROUND(INDEX(FCSTSDV!$D$2:$L$2001,MATCH('ống nhựa túi bóng'!$C223,FCSTSDV!$C$2:$C$2001,0),MATCH('ống nhựa túi bóng'!P$3,FCSTSDV!$D$1:$L$1,0)),1)/'ống nhựa túi bóng'!$D223,0)</f>
        <v>0</v>
      </c>
      <c r="Q223" s="92">
        <f t="array" ref="Q223">IFERROR(ROUND(INDEX(FCSTSDV!$D$2:$L$2001,MATCH('ống nhựa túi bóng'!$C223,FCSTSDV!$C$2:$C$2001,0),MATCH('ống nhựa túi bóng'!Q$3,FCSTSDV!$D$1:$L$1,0)),1)/'ống nhựa túi bóng'!$D223,0)</f>
        <v>0</v>
      </c>
      <c r="R223" s="92">
        <f t="array" ref="R223">IFERROR(ROUND(INDEX(FCSTSDV!$D$2:$L$2001,MATCH('ống nhựa túi bóng'!$C223,FCSTSDV!$C$2:$C$2001,0),MATCH('ống nhựa túi bóng'!R$3,FCSTSDV!$D$1:$L$1,0)),1)/'ống nhựa túi bóng'!$D223,0)</f>
        <v>0</v>
      </c>
      <c r="S223" s="92">
        <f t="array" ref="S223">IFERROR(ROUND(INDEX(FCSTSDV!$D$2:$L$2001,MATCH('ống nhựa túi bóng'!$C223,FCSTSDV!$C$2:$C$2001,0),MATCH('ống nhựa túi bóng'!S$3,FCSTSDV!$D$1:$L$1,0)),1)/'ống nhựa túi bóng'!$D223,0)</f>
        <v>0</v>
      </c>
      <c r="T223" s="92">
        <f t="shared" si="7"/>
        <v>316</v>
      </c>
    </row>
    <row r="224" spans="1:20" ht="34.5" hidden="1" customHeight="1">
      <c r="A224" s="807"/>
      <c r="B224" s="1090"/>
      <c r="C224" s="411" t="s">
        <v>42</v>
      </c>
      <c r="D224" s="412" t="s">
        <v>43</v>
      </c>
      <c r="E224" s="1068"/>
      <c r="F224" s="1068"/>
      <c r="G224" s="1068"/>
      <c r="H224" s="90">
        <f>+G221-SUM(H221:H223)</f>
        <v>0</v>
      </c>
      <c r="I224" s="90">
        <f t="shared" ref="I224:S224" si="13">H224-SUM(I221:I223)</f>
        <v>-90</v>
      </c>
      <c r="J224" s="90">
        <f t="shared" si="13"/>
        <v>-158</v>
      </c>
      <c r="K224" s="90">
        <f t="shared" si="13"/>
        <v>-158</v>
      </c>
      <c r="L224" s="90">
        <f t="shared" si="13"/>
        <v>-158</v>
      </c>
      <c r="M224" s="90">
        <f t="shared" si="13"/>
        <v>-158</v>
      </c>
      <c r="N224" s="90">
        <f t="shared" si="13"/>
        <v>-316</v>
      </c>
      <c r="O224" s="90">
        <f t="shared" si="13"/>
        <v>-316</v>
      </c>
      <c r="P224" s="90">
        <f t="shared" si="13"/>
        <v>-316</v>
      </c>
      <c r="Q224" s="90" t="e">
        <f>#REF!-SUM(Q221:Q223)</f>
        <v>#REF!</v>
      </c>
      <c r="R224" s="90" t="e">
        <f t="shared" si="13"/>
        <v>#REF!</v>
      </c>
      <c r="S224" s="90" t="e">
        <f t="shared" si="13"/>
        <v>#REF!</v>
      </c>
      <c r="T224" s="92" t="e">
        <f>+SUM(H224:R224)</f>
        <v>#REF!</v>
      </c>
    </row>
    <row r="225" spans="1:20" ht="20.100000000000001" customHeight="1">
      <c r="A225" s="817" t="s">
        <v>14</v>
      </c>
      <c r="B225" s="1071" t="s">
        <v>406</v>
      </c>
      <c r="C225" s="43" t="s">
        <v>1254</v>
      </c>
      <c r="D225" s="422">
        <v>60</v>
      </c>
      <c r="E225" s="786" t="e">
        <f>+VLOOKUP(B225,Sheet2!$B$3:$E$2963,4,0)</f>
        <v>#REF!</v>
      </c>
      <c r="F225" s="786" t="e">
        <f>+VLOOKUP(B225,Sheet2!$B$3:$D$2963,3,0)</f>
        <v>#REF!</v>
      </c>
      <c r="G225" s="786" t="e">
        <f>+E225+F225</f>
        <v>#REF!</v>
      </c>
      <c r="H225" s="99">
        <f>IFERROR(ROUND(INDEX(FCSTSDV!$D$2:$L$2001,MATCH('ống nhựa túi bóng'!$C225,FCSTSDV!$C$2:$C$2001,0),MATCH('ống nhựa túi bóng'!H$3,FCSTSDV!$D$1:$L$1,0)),1)/'ống nhựa túi bóng'!$D225,0)</f>
        <v>0</v>
      </c>
      <c r="I225" s="99">
        <f t="array" ref="I225">IFERROR(ROUND(INDEX(FCSTSDV!$D$2:$L$2001,MATCH('ống nhựa túi bóng'!$C225,FCSTSDV!$C$2:$C$2001,0),MATCH('ống nhựa túi bóng'!I$3,FCSTSDV!$D$1:$L$1,0)),1)/'ống nhựa túi bóng'!$D225,0)</f>
        <v>0</v>
      </c>
      <c r="J225" s="99">
        <f t="array" ref="J225">IFERROR(ROUND(INDEX(FCSTSDV!$D$2:$L$2001,MATCH('ống nhựa túi bóng'!$C225,FCSTSDV!$C$2:$C$2001,0),MATCH('ống nhựa túi bóng'!J$3,FCSTSDV!$D$1:$L$1,0)),1)/'ống nhựa túi bóng'!$D225,0)</f>
        <v>0</v>
      </c>
      <c r="K225" s="99">
        <f t="array" ref="K225">IFERROR(ROUND(INDEX(FCSTSDV!$D$2:$L$2001,MATCH('ống nhựa túi bóng'!$C225,FCSTSDV!$C$2:$C$2001,0),MATCH('ống nhựa túi bóng'!K$3,FCSTSDV!$D$1:$L$1,0)),1)/'ống nhựa túi bóng'!$D225,0)</f>
        <v>0</v>
      </c>
      <c r="L225" s="99">
        <f t="array" ref="L225">IFERROR(ROUND(INDEX(FCSTSDV!$D$2:$L$2001,MATCH('ống nhựa túi bóng'!$C225,FCSTSDV!$C$2:$C$2001,0),MATCH('ống nhựa túi bóng'!L$3,FCSTSDV!$D$1:$L$1,0)),1)/'ống nhựa túi bóng'!$D225,0)</f>
        <v>0</v>
      </c>
      <c r="M225" s="99">
        <f t="array" ref="M225">IFERROR(ROUND(INDEX(FCSTSDV!$D$2:$L$2001,MATCH('ống nhựa túi bóng'!$C225,FCSTSDV!$C$2:$C$2001,0),MATCH('ống nhựa túi bóng'!M$3,FCSTSDV!$D$1:$L$1,0)),1)/'ống nhựa túi bóng'!$D225,0)</f>
        <v>0</v>
      </c>
      <c r="N225" s="99">
        <f t="array" ref="N225">IFERROR(ROUND(INDEX(FCSTSDV!$D$2:$L$2001,MATCH('ống nhựa túi bóng'!$C225,FCSTSDV!$C$2:$C$2001,0),MATCH('ống nhựa túi bóng'!N$3,FCSTSDV!$D$1:$L$1,0)),1)/'ống nhựa túi bóng'!$D225,0)</f>
        <v>0</v>
      </c>
      <c r="O225" s="99">
        <f t="array" ref="O225">IFERROR(ROUND(INDEX(FCSTSDV!$D$2:$L$2001,MATCH('ống nhựa túi bóng'!$C225,FCSTSDV!$C$2:$C$2001,0),MATCH('ống nhựa túi bóng'!O$3,FCSTSDV!$D$1:$L$1,0)),1)/'ống nhựa túi bóng'!$D225,0)</f>
        <v>0</v>
      </c>
      <c r="P225" s="99">
        <f t="array" ref="P225">IFERROR(ROUND(INDEX(FCSTSDV!$D$2:$L$2001,MATCH('ống nhựa túi bóng'!$C225,FCSTSDV!$C$2:$C$2001,0),MATCH('ống nhựa túi bóng'!P$3,FCSTSDV!$D$1:$L$1,0)),1)/'ống nhựa túi bóng'!$D225,0)</f>
        <v>0</v>
      </c>
      <c r="Q225" s="99">
        <f t="array" ref="Q225">IFERROR(ROUND(INDEX(FCSTSDV!$D$2:$L$2001,MATCH('ống nhựa túi bóng'!$C225,FCSTSDV!$C$2:$C$2001,0),MATCH('ống nhựa túi bóng'!Q$3,FCSTSDV!$D$1:$L$1,0)),1)/'ống nhựa túi bóng'!$D225,0)</f>
        <v>0</v>
      </c>
      <c r="R225" s="99">
        <f t="array" ref="R225">IFERROR(ROUND(INDEX(FCSTSDV!$D$2:$L$2001,MATCH('ống nhựa túi bóng'!$C225,FCSTSDV!$C$2:$C$2001,0),MATCH('ống nhựa túi bóng'!R$3,FCSTSDV!$D$1:$L$1,0)),1)/'ống nhựa túi bóng'!$D225,0)</f>
        <v>0</v>
      </c>
      <c r="S225" s="99">
        <f t="array" ref="S225">IFERROR(ROUND(INDEX(FCSTSDV!$D$2:$L$2001,MATCH('ống nhựa túi bóng'!$C225,FCSTSDV!$C$2:$C$2001,0),MATCH('ống nhựa túi bóng'!S$3,FCSTSDV!$D$1:$L$1,0)),1)/'ống nhựa túi bóng'!$D225,0)</f>
        <v>0</v>
      </c>
      <c r="T225" s="92">
        <f t="shared" ref="T225:T256" si="14">+SUM(H225:S225)</f>
        <v>0</v>
      </c>
    </row>
    <row r="226" spans="1:20" ht="31.5" hidden="1" customHeight="1">
      <c r="A226" s="819"/>
      <c r="B226" s="1073"/>
      <c r="C226" s="411" t="s">
        <v>42</v>
      </c>
      <c r="D226" s="412" t="s">
        <v>43</v>
      </c>
      <c r="E226" s="787"/>
      <c r="F226" s="787"/>
      <c r="G226" s="787"/>
      <c r="H226" s="90" t="e">
        <f>$G$225-SUM(H225)</f>
        <v>#REF!</v>
      </c>
      <c r="I226" s="90" t="e">
        <f t="shared" ref="I226:P226" si="15">H226-I225</f>
        <v>#REF!</v>
      </c>
      <c r="J226" s="90" t="e">
        <f t="shared" si="15"/>
        <v>#REF!</v>
      </c>
      <c r="K226" s="90" t="e">
        <f t="shared" si="15"/>
        <v>#REF!</v>
      </c>
      <c r="L226" s="90" t="e">
        <f t="shared" si="15"/>
        <v>#REF!</v>
      </c>
      <c r="M226" s="90" t="e">
        <f t="shared" si="15"/>
        <v>#REF!</v>
      </c>
      <c r="N226" s="90" t="e">
        <f t="shared" si="15"/>
        <v>#REF!</v>
      </c>
      <c r="O226" s="90" t="e">
        <f t="shared" si="15"/>
        <v>#REF!</v>
      </c>
      <c r="P226" s="90" t="e">
        <f t="shared" si="15"/>
        <v>#REF!</v>
      </c>
      <c r="Q226" s="90" t="e">
        <f>#REF!-Q225</f>
        <v>#REF!</v>
      </c>
      <c r="R226" s="90" t="e">
        <f t="shared" ref="R226" si="16">Q226-R225</f>
        <v>#REF!</v>
      </c>
      <c r="S226" s="90" t="e">
        <f t="shared" ref="S226" si="17">R226-S225</f>
        <v>#REF!</v>
      </c>
      <c r="T226" s="92" t="e">
        <f t="shared" si="14"/>
        <v>#REF!</v>
      </c>
    </row>
    <row r="227" spans="1:20" ht="19.5" customHeight="1">
      <c r="A227" s="817" t="s">
        <v>14</v>
      </c>
      <c r="B227" s="1071" t="s">
        <v>90</v>
      </c>
      <c r="C227" s="43" t="s">
        <v>92</v>
      </c>
      <c r="D227" s="422">
        <v>1000</v>
      </c>
      <c r="E227" s="786">
        <v>2558</v>
      </c>
      <c r="F227" s="786">
        <v>0</v>
      </c>
      <c r="G227" s="786">
        <f>E227+F227</f>
        <v>2558</v>
      </c>
      <c r="H227" s="99">
        <f t="array" ref="H227">IFERROR(ROUND(INDEX(FCSTSDV!$D$2:$L$2001,MATCH('ống nhựa túi bóng'!$C227,FCSTSDV!$C$2:$C$2001,0),MATCH('ống nhựa túi bóng'!H$3,FCSTSDV!$D$1:$L$1,0)),1)/'ống nhựa túi bóng'!$D227,0)</f>
        <v>0</v>
      </c>
      <c r="I227" s="99">
        <f t="array" ref="I227">IFERROR(ROUND(INDEX(FCSTSDV!$D$2:$L$2001,MATCH('ống nhựa túi bóng'!$C227,FCSTSDV!$C$2:$C$2001,0),MATCH('ống nhựa túi bóng'!I$3,FCSTSDV!$D$1:$L$1,0)),1)/'ống nhựa túi bóng'!$D227,0)</f>
        <v>0</v>
      </c>
      <c r="J227" s="99">
        <f t="array" ref="J227">IFERROR(ROUND(INDEX(FCSTSDV!$D$2:$L$2001,MATCH('ống nhựa túi bóng'!$C227,FCSTSDV!$C$2:$C$2001,0),MATCH('ống nhựa túi bóng'!J$3,FCSTSDV!$D$1:$L$1,0)),1)/'ống nhựa túi bóng'!$D227,0)</f>
        <v>0</v>
      </c>
      <c r="K227" s="99">
        <f t="array" ref="K227">IFERROR(ROUND(INDEX(FCSTSDV!$D$2:$L$2001,MATCH('ống nhựa túi bóng'!$C227,FCSTSDV!$C$2:$C$2001,0),MATCH('ống nhựa túi bóng'!K$3,FCSTSDV!$D$1:$L$1,0)),1)/'ống nhựa túi bóng'!$D227,0)</f>
        <v>0</v>
      </c>
      <c r="L227" s="99">
        <f t="array" ref="L227">IFERROR(ROUND(INDEX(FCSTSDV!$D$2:$L$2001,MATCH('ống nhựa túi bóng'!$C227,FCSTSDV!$C$2:$C$2001,0),MATCH('ống nhựa túi bóng'!L$3,FCSTSDV!$D$1:$L$1,0)),1)/'ống nhựa túi bóng'!$D227,0)</f>
        <v>0</v>
      </c>
      <c r="M227" s="99">
        <f t="array" ref="M227">IFERROR(ROUND(INDEX(FCSTSDV!$D$2:$L$2001,MATCH('ống nhựa túi bóng'!$C227,FCSTSDV!$C$2:$C$2001,0),MATCH('ống nhựa túi bóng'!M$3,FCSTSDV!$D$1:$L$1,0)),1)/'ống nhựa túi bóng'!$D227,0)</f>
        <v>0</v>
      </c>
      <c r="N227" s="99">
        <f t="array" ref="N227">IFERROR(ROUND(INDEX(FCSTSDV!$D$2:$L$2001,MATCH('ống nhựa túi bóng'!$C227,FCSTSDV!$C$2:$C$2001,0),MATCH('ống nhựa túi bóng'!N$3,FCSTSDV!$D$1:$L$1,0)),1)/'ống nhựa túi bóng'!$D227,0)</f>
        <v>0</v>
      </c>
      <c r="O227" s="99">
        <f t="array" ref="O227">IFERROR(ROUND(INDEX(FCSTSDV!$D$2:$L$2001,MATCH('ống nhựa túi bóng'!$C227,FCSTSDV!$C$2:$C$2001,0),MATCH('ống nhựa túi bóng'!O$3,FCSTSDV!$D$1:$L$1,0)),1)/'ống nhựa túi bóng'!$D227,0)</f>
        <v>0</v>
      </c>
      <c r="P227" s="99">
        <f t="array" ref="P227">IFERROR(ROUND(INDEX(FCSTSDV!$D$2:$L$2001,MATCH('ống nhựa túi bóng'!$C227,FCSTSDV!$C$2:$C$2001,0),MATCH('ống nhựa túi bóng'!P$3,FCSTSDV!$D$1:$L$1,0)),1)/'ống nhựa túi bóng'!$D227,0)</f>
        <v>0</v>
      </c>
      <c r="Q227" s="99">
        <f t="array" ref="Q227">IFERROR(ROUND(INDEX(FCSTSDV!$D$2:$L$2001,MATCH('ống nhựa túi bóng'!$C227,FCSTSDV!$C$2:$C$2001,0),MATCH('ống nhựa túi bóng'!Q$3,FCSTSDV!$D$1:$L$1,0)),1)/'ống nhựa túi bóng'!$D227,0)</f>
        <v>0</v>
      </c>
      <c r="R227" s="99">
        <f t="array" ref="R227">IFERROR(ROUND(INDEX(FCSTSDV!$D$2:$L$2001,MATCH('ống nhựa túi bóng'!$C227,FCSTSDV!$C$2:$C$2001,0),MATCH('ống nhựa túi bóng'!R$3,FCSTSDV!$D$1:$L$1,0)),1)/'ống nhựa túi bóng'!$D227,0)</f>
        <v>0</v>
      </c>
      <c r="S227" s="99">
        <f t="array" ref="S227">IFERROR(ROUND(INDEX(FCSTSDV!$D$2:$L$2001,MATCH('ống nhựa túi bóng'!$C227,FCSTSDV!$C$2:$C$2001,0),MATCH('ống nhựa túi bóng'!S$3,FCSTSDV!$D$1:$L$1,0)),1)/'ống nhựa túi bóng'!$D227,0)</f>
        <v>0</v>
      </c>
      <c r="T227" s="92">
        <f t="shared" si="14"/>
        <v>0</v>
      </c>
    </row>
    <row r="228" spans="1:20" ht="19.5" customHeight="1">
      <c r="A228" s="1095"/>
      <c r="B228" s="1083"/>
      <c r="C228" s="55" t="s">
        <v>806</v>
      </c>
      <c r="D228" s="420">
        <v>3000</v>
      </c>
      <c r="E228" s="783"/>
      <c r="F228" s="783"/>
      <c r="G228" s="783"/>
      <c r="H228" s="92">
        <f t="array" ref="H228">IFERROR(ROUND(INDEX(FCSTSDV!$D$2:$L$2001,MATCH('ống nhựa túi bóng'!$C228,FCSTSDV!$C$2:$C$2001,0),MATCH('ống nhựa túi bóng'!H$3,FCSTSDV!$D$1:$L$1,0)),1)/'ống nhựa túi bóng'!$D228,0)</f>
        <v>0</v>
      </c>
      <c r="I228" s="92">
        <f t="array" ref="I228">IFERROR(ROUND(INDEX(FCSTSDV!$D$2:$L$2001,MATCH('ống nhựa túi bóng'!$C228,FCSTSDV!$C$2:$C$2001,0),MATCH('ống nhựa túi bóng'!I$3,FCSTSDV!$D$1:$L$1,0)),1)/'ống nhựa túi bóng'!$D228,0)</f>
        <v>0</v>
      </c>
      <c r="J228" s="92">
        <f t="array" ref="J228">IFERROR(ROUND(INDEX(FCSTSDV!$D$2:$L$2001,MATCH('ống nhựa túi bóng'!$C228,FCSTSDV!$C$2:$C$2001,0),MATCH('ống nhựa túi bóng'!J$3,FCSTSDV!$D$1:$L$1,0)),1)/'ống nhựa túi bóng'!$D228,0)</f>
        <v>0</v>
      </c>
      <c r="K228" s="92">
        <f t="array" ref="K228">IFERROR(ROUND(INDEX(FCSTSDV!$D$2:$L$2001,MATCH('ống nhựa túi bóng'!$C228,FCSTSDV!$C$2:$C$2001,0),MATCH('ống nhựa túi bóng'!K$3,FCSTSDV!$D$1:$L$1,0)),1)/'ống nhựa túi bóng'!$D228,0)</f>
        <v>0</v>
      </c>
      <c r="L228" s="92">
        <f t="array" ref="L228">IFERROR(ROUND(INDEX(FCSTSDV!$D$2:$L$2001,MATCH('ống nhựa túi bóng'!$C228,FCSTSDV!$C$2:$C$2001,0),MATCH('ống nhựa túi bóng'!L$3,FCSTSDV!$D$1:$L$1,0)),1)/'ống nhựa túi bóng'!$D228,0)</f>
        <v>0</v>
      </c>
      <c r="M228" s="92">
        <f t="array" ref="M228">IFERROR(ROUND(INDEX(FCSTSDV!$D$2:$L$2001,MATCH('ống nhựa túi bóng'!$C228,FCSTSDV!$C$2:$C$2001,0),MATCH('ống nhựa túi bóng'!M$3,FCSTSDV!$D$1:$L$1,0)),1)/'ống nhựa túi bóng'!$D228,0)</f>
        <v>0</v>
      </c>
      <c r="N228" s="92">
        <f t="array" ref="N228">IFERROR(ROUND(INDEX(FCSTSDV!$D$2:$L$2001,MATCH('ống nhựa túi bóng'!$C228,FCSTSDV!$C$2:$C$2001,0),MATCH('ống nhựa túi bóng'!N$3,FCSTSDV!$D$1:$L$1,0)),1)/'ống nhựa túi bóng'!$D228,0)</f>
        <v>0</v>
      </c>
      <c r="O228" s="92">
        <f t="array" ref="O228">IFERROR(ROUND(INDEX(FCSTSDV!$D$2:$L$2001,MATCH('ống nhựa túi bóng'!$C228,FCSTSDV!$C$2:$C$2001,0),MATCH('ống nhựa túi bóng'!O$3,FCSTSDV!$D$1:$L$1,0)),1)/'ống nhựa túi bóng'!$D228,0)</f>
        <v>0</v>
      </c>
      <c r="P228" s="92">
        <f t="array" ref="P228">IFERROR(ROUND(INDEX(FCSTSDV!$D$2:$L$2001,MATCH('ống nhựa túi bóng'!$C228,FCSTSDV!$C$2:$C$2001,0),MATCH('ống nhựa túi bóng'!P$3,FCSTSDV!$D$1:$L$1,0)),1)/'ống nhựa túi bóng'!$D228,0)</f>
        <v>0</v>
      </c>
      <c r="Q228" s="92">
        <f t="array" ref="Q228">IFERROR(ROUND(INDEX(FCSTSDV!$D$2:$L$2001,MATCH('ống nhựa túi bóng'!$C228,FCSTSDV!$C$2:$C$2001,0),MATCH('ống nhựa túi bóng'!Q$3,FCSTSDV!$D$1:$L$1,0)),1)/'ống nhựa túi bóng'!$D228,0)</f>
        <v>0</v>
      </c>
      <c r="R228" s="92">
        <f t="array" ref="R228">IFERROR(ROUND(INDEX(FCSTSDV!$D$2:$L$2001,MATCH('ống nhựa túi bóng'!$C228,FCSTSDV!$C$2:$C$2001,0),MATCH('ống nhựa túi bóng'!R$3,FCSTSDV!$D$1:$L$1,0)),1)/'ống nhựa túi bóng'!$D228,0)</f>
        <v>0</v>
      </c>
      <c r="S228" s="92">
        <f t="array" ref="S228">IFERROR(ROUND(INDEX(FCSTSDV!$D$2:$L$2001,MATCH('ống nhựa túi bóng'!$C228,FCSTSDV!$C$2:$C$2001,0),MATCH('ống nhựa túi bóng'!S$3,FCSTSDV!$D$1:$L$1,0)),1)/'ống nhựa túi bóng'!$D228,0)</f>
        <v>0</v>
      </c>
      <c r="T228" s="92">
        <f t="shared" si="14"/>
        <v>0</v>
      </c>
    </row>
    <row r="229" spans="1:20" ht="19.5" hidden="1" customHeight="1">
      <c r="A229" s="1095"/>
      <c r="B229" s="1083"/>
      <c r="C229" s="55" t="s">
        <v>772</v>
      </c>
      <c r="D229" s="420">
        <v>1000</v>
      </c>
      <c r="E229" s="783"/>
      <c r="F229" s="783"/>
      <c r="G229" s="783"/>
      <c r="H229" s="92">
        <f t="array" ref="H229">IFERROR(ROUND(INDEX(FCSTSDV!$D$2:$L$2001,MATCH('ống nhựa túi bóng'!$C229,FCSTSDV!$C$2:$C$2001,0),MATCH('ống nhựa túi bóng'!H$3,FCSTSDV!$D$1:$L$1,0)),1)/'ống nhựa túi bóng'!$D229,0)</f>
        <v>0</v>
      </c>
      <c r="I229" s="92">
        <f t="array" ref="I229">IFERROR(ROUND(INDEX(FCSTSDV!$D$2:$L$2001,MATCH('ống nhựa túi bóng'!$C229,FCSTSDV!$C$2:$C$2001,0),MATCH('ống nhựa túi bóng'!I$3,FCSTSDV!$D$1:$L$1,0)),1)/'ống nhựa túi bóng'!$D229,0)</f>
        <v>0</v>
      </c>
      <c r="J229" s="92">
        <f t="array" ref="J229">IFERROR(ROUND(INDEX(FCSTSDV!$D$2:$L$2001,MATCH('ống nhựa túi bóng'!$C229,FCSTSDV!$C$2:$C$2001,0),MATCH('ống nhựa túi bóng'!J$3,FCSTSDV!$D$1:$L$1,0)),1)/'ống nhựa túi bóng'!$D229,0)</f>
        <v>0</v>
      </c>
      <c r="K229" s="92">
        <f t="array" ref="K229">IFERROR(ROUND(INDEX(FCSTSDV!$D$2:$L$2001,MATCH('ống nhựa túi bóng'!$C229,FCSTSDV!$C$2:$C$2001,0),MATCH('ống nhựa túi bóng'!K$3,FCSTSDV!$D$1:$L$1,0)),1)/'ống nhựa túi bóng'!$D229,0)</f>
        <v>0</v>
      </c>
      <c r="L229" s="92">
        <f t="array" ref="L229">IFERROR(ROUND(INDEX(FCSTSDV!$D$2:$L$2001,MATCH('ống nhựa túi bóng'!$C229,FCSTSDV!$C$2:$C$2001,0),MATCH('ống nhựa túi bóng'!L$3,FCSTSDV!$D$1:$L$1,0)),1)/'ống nhựa túi bóng'!$D229,0)</f>
        <v>0</v>
      </c>
      <c r="M229" s="92">
        <f t="array" ref="M229">IFERROR(ROUND(INDEX(FCSTSDV!$D$2:$L$2001,MATCH('ống nhựa túi bóng'!$C229,FCSTSDV!$C$2:$C$2001,0),MATCH('ống nhựa túi bóng'!M$3,FCSTSDV!$D$1:$L$1,0)),1)/'ống nhựa túi bóng'!$D229,0)</f>
        <v>0</v>
      </c>
      <c r="N229" s="92">
        <f t="array" ref="N229">IFERROR(ROUND(INDEX(FCSTSDV!$D$2:$L$2001,MATCH('ống nhựa túi bóng'!$C229,FCSTSDV!$C$2:$C$2001,0),MATCH('ống nhựa túi bóng'!N$3,FCSTSDV!$D$1:$L$1,0)),1)/'ống nhựa túi bóng'!$D229,0)</f>
        <v>0</v>
      </c>
      <c r="O229" s="92">
        <f t="array" ref="O229">IFERROR(ROUND(INDEX(FCSTSDV!$D$2:$L$2001,MATCH('ống nhựa túi bóng'!$C229,FCSTSDV!$C$2:$C$2001,0),MATCH('ống nhựa túi bóng'!O$3,FCSTSDV!$D$1:$L$1,0)),1)/'ống nhựa túi bóng'!$D229,0)</f>
        <v>0</v>
      </c>
      <c r="P229" s="92">
        <f t="array" ref="P229">IFERROR(ROUND(INDEX(FCSTSDV!$D$2:$L$2001,MATCH('ống nhựa túi bóng'!$C229,FCSTSDV!$C$2:$C$2001,0),MATCH('ống nhựa túi bóng'!P$3,FCSTSDV!$D$1:$L$1,0)),1)/'ống nhựa túi bóng'!$D229,0)</f>
        <v>21</v>
      </c>
      <c r="Q229" s="92">
        <f t="array" ref="Q229">IFERROR(ROUND(INDEX(FCSTSDV!$D$2:$L$2001,MATCH('ống nhựa túi bóng'!$C229,FCSTSDV!$C$2:$C$2001,0),MATCH('ống nhựa túi bóng'!Q$3,FCSTSDV!$D$1:$L$1,0)),1)/'ống nhựa túi bóng'!$D229,0)</f>
        <v>0</v>
      </c>
      <c r="R229" s="92">
        <f t="array" ref="R229">IFERROR(ROUND(INDEX(FCSTSDV!$D$2:$L$2001,MATCH('ống nhựa túi bóng'!$C229,FCSTSDV!$C$2:$C$2001,0),MATCH('ống nhựa túi bóng'!R$3,FCSTSDV!$D$1:$L$1,0)),1)/'ống nhựa túi bóng'!$D229,0)</f>
        <v>0</v>
      </c>
      <c r="S229" s="92">
        <f t="array" ref="S229">IFERROR(ROUND(INDEX(FCSTSDV!$D$2:$L$2001,MATCH('ống nhựa túi bóng'!$C229,FCSTSDV!$C$2:$C$2001,0),MATCH('ống nhựa túi bóng'!S$3,FCSTSDV!$D$1:$L$1,0)),1)/'ống nhựa túi bóng'!$D229,0)</f>
        <v>0</v>
      </c>
      <c r="T229" s="92">
        <f t="shared" si="14"/>
        <v>21</v>
      </c>
    </row>
    <row r="230" spans="1:20" ht="19.5" hidden="1" customHeight="1">
      <c r="A230" s="1095"/>
      <c r="B230" s="1083"/>
      <c r="C230" s="55" t="s">
        <v>740</v>
      </c>
      <c r="D230" s="420">
        <v>1000</v>
      </c>
      <c r="E230" s="783"/>
      <c r="F230" s="783"/>
      <c r="G230" s="783"/>
      <c r="H230" s="92">
        <f t="array" ref="H230">IFERROR(ROUND(INDEX(FCSTSDV!$D$2:$L$2001,MATCH('ống nhựa túi bóng'!$C230,FCSTSDV!$C$2:$C$2001,0),MATCH('ống nhựa túi bóng'!H$3,FCSTSDV!$D$1:$L$1,0)),1)/'ống nhựa túi bóng'!$D230,0)</f>
        <v>10</v>
      </c>
      <c r="I230" s="92">
        <f t="array" ref="I230">IFERROR(ROUND(INDEX(FCSTSDV!$D$2:$L$2001,MATCH('ống nhựa túi bóng'!$C230,FCSTSDV!$C$2:$C$2001,0),MATCH('ống nhựa túi bóng'!I$3,FCSTSDV!$D$1:$L$1,0)),1)/'ống nhựa túi bóng'!$D230,0)</f>
        <v>10</v>
      </c>
      <c r="J230" s="92">
        <f t="array" ref="J230">IFERROR(ROUND(INDEX(FCSTSDV!$D$2:$L$2001,MATCH('ống nhựa túi bóng'!$C230,FCSTSDV!$C$2:$C$2001,0),MATCH('ống nhựa túi bóng'!J$3,FCSTSDV!$D$1:$L$1,0)),1)/'ống nhựa túi bóng'!$D230,0)</f>
        <v>10</v>
      </c>
      <c r="K230" s="92">
        <f t="array" ref="K230">IFERROR(ROUND(INDEX(FCSTSDV!$D$2:$L$2001,MATCH('ống nhựa túi bóng'!$C230,FCSTSDV!$C$2:$C$2001,0),MATCH('ống nhựa túi bóng'!K$3,FCSTSDV!$D$1:$L$1,0)),1)/'ống nhựa túi bóng'!$D230,0)</f>
        <v>10</v>
      </c>
      <c r="L230" s="92">
        <f t="array" ref="L230">IFERROR(ROUND(INDEX(FCSTSDV!$D$2:$L$2001,MATCH('ống nhựa túi bóng'!$C230,FCSTSDV!$C$2:$C$2001,0),MATCH('ống nhựa túi bóng'!L$3,FCSTSDV!$D$1:$L$1,0)),1)/'ống nhựa túi bóng'!$D230,0)</f>
        <v>10</v>
      </c>
      <c r="M230" s="92">
        <f t="array" ref="M230">IFERROR(ROUND(INDEX(FCSTSDV!$D$2:$L$2001,MATCH('ống nhựa túi bóng'!$C230,FCSTSDV!$C$2:$C$2001,0),MATCH('ống nhựa túi bóng'!M$3,FCSTSDV!$D$1:$L$1,0)),1)/'ống nhựa túi bóng'!$D230,0)</f>
        <v>10</v>
      </c>
      <c r="N230" s="92">
        <f t="array" ref="N230">IFERROR(ROUND(INDEX(FCSTSDV!$D$2:$L$2001,MATCH('ống nhựa túi bóng'!$C230,FCSTSDV!$C$2:$C$2001,0),MATCH('ống nhựa túi bóng'!N$3,FCSTSDV!$D$1:$L$1,0)),1)/'ống nhựa túi bóng'!$D230,0)</f>
        <v>60</v>
      </c>
      <c r="O230" s="92">
        <f t="array" ref="O230">IFERROR(ROUND(INDEX(FCSTSDV!$D$2:$L$2001,MATCH('ống nhựa túi bóng'!$C230,FCSTSDV!$C$2:$C$2001,0),MATCH('ống nhựa túi bóng'!O$3,FCSTSDV!$D$1:$L$1,0)),1)/'ống nhựa túi bóng'!$D230,0)</f>
        <v>70</v>
      </c>
      <c r="P230" s="92">
        <f t="array" ref="P230">IFERROR(ROUND(INDEX(FCSTSDV!$D$2:$L$2001,MATCH('ống nhựa túi bóng'!$C230,FCSTSDV!$C$2:$C$2001,0),MATCH('ống nhựa túi bóng'!P$3,FCSTSDV!$D$1:$L$1,0)),1)/'ống nhựa túi bóng'!$D230,0)</f>
        <v>70</v>
      </c>
      <c r="Q230" s="92">
        <f t="array" ref="Q230">IFERROR(ROUND(INDEX(FCSTSDV!$D$2:$L$2001,MATCH('ống nhựa túi bóng'!$C230,FCSTSDV!$C$2:$C$2001,0),MATCH('ống nhựa túi bóng'!Q$3,FCSTSDV!$D$1:$L$1,0)),1)/'ống nhựa túi bóng'!$D230,0)</f>
        <v>0</v>
      </c>
      <c r="R230" s="92">
        <f t="array" ref="R230">IFERROR(ROUND(INDEX(FCSTSDV!$D$2:$L$2001,MATCH('ống nhựa túi bóng'!$C230,FCSTSDV!$C$2:$C$2001,0),MATCH('ống nhựa túi bóng'!R$3,FCSTSDV!$D$1:$L$1,0)),1)/'ống nhựa túi bóng'!$D230,0)</f>
        <v>0</v>
      </c>
      <c r="S230" s="92">
        <f t="array" ref="S230">IFERROR(ROUND(INDEX(FCSTSDV!$D$2:$L$2001,MATCH('ống nhựa túi bóng'!$C230,FCSTSDV!$C$2:$C$2001,0),MATCH('ống nhựa túi bóng'!S$3,FCSTSDV!$D$1:$L$1,0)),1)/'ống nhựa túi bóng'!$D230,0)</f>
        <v>0</v>
      </c>
      <c r="T230" s="92">
        <f t="shared" si="14"/>
        <v>260</v>
      </c>
    </row>
    <row r="231" spans="1:20" ht="19.5" hidden="1" customHeight="1">
      <c r="A231" s="1095"/>
      <c r="B231" s="1083"/>
      <c r="C231" s="55" t="s">
        <v>768</v>
      </c>
      <c r="D231" s="420">
        <v>1000</v>
      </c>
      <c r="E231" s="783"/>
      <c r="F231" s="783"/>
      <c r="G231" s="783"/>
      <c r="H231" s="92">
        <f t="array" ref="H231">IFERROR(ROUND(INDEX(FCSTSDV!$D$2:$L$2001,MATCH('ống nhựa túi bóng'!$C231,FCSTSDV!$C$2:$C$2001,0),MATCH('ống nhựa túi bóng'!H$3,FCSTSDV!$D$1:$L$1,0)),1)/'ống nhựa túi bóng'!$D231,0)</f>
        <v>0</v>
      </c>
      <c r="I231" s="92">
        <f t="array" ref="I231">IFERROR(ROUND(INDEX(FCSTSDV!$D$2:$L$2001,MATCH('ống nhựa túi bóng'!$C231,FCSTSDV!$C$2:$C$2001,0),MATCH('ống nhựa túi bóng'!I$3,FCSTSDV!$D$1:$L$1,0)),1)/'ống nhựa túi bóng'!$D231,0)</f>
        <v>0</v>
      </c>
      <c r="J231" s="92">
        <f t="array" ref="J231">IFERROR(ROUND(INDEX(FCSTSDV!$D$2:$L$2001,MATCH('ống nhựa túi bóng'!$C231,FCSTSDV!$C$2:$C$2001,0),MATCH('ống nhựa túi bóng'!J$3,FCSTSDV!$D$1:$L$1,0)),1)/'ống nhựa túi bóng'!$D231,0)</f>
        <v>0</v>
      </c>
      <c r="K231" s="92">
        <f t="array" ref="K231">IFERROR(ROUND(INDEX(FCSTSDV!$D$2:$L$2001,MATCH('ống nhựa túi bóng'!$C231,FCSTSDV!$C$2:$C$2001,0),MATCH('ống nhựa túi bóng'!K$3,FCSTSDV!$D$1:$L$1,0)),1)/'ống nhựa túi bóng'!$D231,0)</f>
        <v>0</v>
      </c>
      <c r="L231" s="92">
        <f t="array" ref="L231">IFERROR(ROUND(INDEX(FCSTSDV!$D$2:$L$2001,MATCH('ống nhựa túi bóng'!$C231,FCSTSDV!$C$2:$C$2001,0),MATCH('ống nhựa túi bóng'!L$3,FCSTSDV!$D$1:$L$1,0)),1)/'ống nhựa túi bóng'!$D231,0)</f>
        <v>0</v>
      </c>
      <c r="M231" s="92">
        <f t="array" ref="M231">IFERROR(ROUND(INDEX(FCSTSDV!$D$2:$L$2001,MATCH('ống nhựa túi bóng'!$C231,FCSTSDV!$C$2:$C$2001,0),MATCH('ống nhựa túi bóng'!M$3,FCSTSDV!$D$1:$L$1,0)),1)/'ống nhựa túi bóng'!$D231,0)</f>
        <v>0</v>
      </c>
      <c r="N231" s="92">
        <f t="array" ref="N231">IFERROR(ROUND(INDEX(FCSTSDV!$D$2:$L$2001,MATCH('ống nhựa túi bóng'!$C231,FCSTSDV!$C$2:$C$2001,0),MATCH('ống nhựa túi bóng'!N$3,FCSTSDV!$D$1:$L$1,0)),1)/'ống nhựa túi bóng'!$D231,0)</f>
        <v>0</v>
      </c>
      <c r="O231" s="92">
        <f t="array" ref="O231">IFERROR(ROUND(INDEX(FCSTSDV!$D$2:$L$2001,MATCH('ống nhựa túi bóng'!$C231,FCSTSDV!$C$2:$C$2001,0),MATCH('ống nhựa túi bóng'!O$3,FCSTSDV!$D$1:$L$1,0)),1)/'ống nhựa túi bóng'!$D231,0)</f>
        <v>32.5</v>
      </c>
      <c r="P231" s="92">
        <f t="array" ref="P231">IFERROR(ROUND(INDEX(FCSTSDV!$D$2:$L$2001,MATCH('ống nhựa túi bóng'!$C231,FCSTSDV!$C$2:$C$2001,0),MATCH('ống nhựa túi bóng'!P$3,FCSTSDV!$D$1:$L$1,0)),1)/'ống nhựa túi bóng'!$D231,0)</f>
        <v>18</v>
      </c>
      <c r="Q231" s="92">
        <f t="array" ref="Q231">IFERROR(ROUND(INDEX(FCSTSDV!$D$2:$L$2001,MATCH('ống nhựa túi bóng'!$C231,FCSTSDV!$C$2:$C$2001,0),MATCH('ống nhựa túi bóng'!Q$3,FCSTSDV!$D$1:$L$1,0)),1)/'ống nhựa túi bóng'!$D231,0)</f>
        <v>0</v>
      </c>
      <c r="R231" s="92">
        <f t="array" ref="R231">IFERROR(ROUND(INDEX(FCSTSDV!$D$2:$L$2001,MATCH('ống nhựa túi bóng'!$C231,FCSTSDV!$C$2:$C$2001,0),MATCH('ống nhựa túi bóng'!R$3,FCSTSDV!$D$1:$L$1,0)),1)/'ống nhựa túi bóng'!$D231,0)</f>
        <v>0</v>
      </c>
      <c r="S231" s="92">
        <f t="array" ref="S231">IFERROR(ROUND(INDEX(FCSTSDV!$D$2:$L$2001,MATCH('ống nhựa túi bóng'!$C231,FCSTSDV!$C$2:$C$2001,0),MATCH('ống nhựa túi bóng'!S$3,FCSTSDV!$D$1:$L$1,0)),1)/'ống nhựa túi bóng'!$D231,0)</f>
        <v>0</v>
      </c>
      <c r="T231" s="92">
        <f t="shared" si="14"/>
        <v>50.5</v>
      </c>
    </row>
    <row r="232" spans="1:20" ht="19.5" customHeight="1">
      <c r="A232" s="1095"/>
      <c r="B232" s="1083"/>
      <c r="C232" s="55" t="s">
        <v>753</v>
      </c>
      <c r="D232" s="420">
        <v>1000</v>
      </c>
      <c r="E232" s="783"/>
      <c r="F232" s="783"/>
      <c r="G232" s="783"/>
      <c r="H232" s="92">
        <f t="array" ref="H232">IFERROR(ROUND(INDEX(FCSTSDV!$D$2:$L$2001,MATCH('ống nhựa túi bóng'!$C232,FCSTSDV!$C$2:$C$2001,0),MATCH('ống nhựa túi bóng'!H$3,FCSTSDV!$D$1:$L$1,0)),1)/'ống nhựa túi bóng'!$D232,0)</f>
        <v>0</v>
      </c>
      <c r="I232" s="92">
        <f t="array" ref="I232">IFERROR(ROUND(INDEX(FCSTSDV!$D$2:$L$2001,MATCH('ống nhựa túi bóng'!$C232,FCSTSDV!$C$2:$C$2001,0),MATCH('ống nhựa túi bóng'!I$3,FCSTSDV!$D$1:$L$1,0)),1)/'ống nhựa túi bóng'!$D232,0)</f>
        <v>0</v>
      </c>
      <c r="J232" s="92">
        <f t="array" ref="J232">IFERROR(ROUND(INDEX(FCSTSDV!$D$2:$L$2001,MATCH('ống nhựa túi bóng'!$C232,FCSTSDV!$C$2:$C$2001,0),MATCH('ống nhựa túi bóng'!J$3,FCSTSDV!$D$1:$L$1,0)),1)/'ống nhựa túi bóng'!$D232,0)</f>
        <v>0</v>
      </c>
      <c r="K232" s="92">
        <f t="array" ref="K232">IFERROR(ROUND(INDEX(FCSTSDV!$D$2:$L$2001,MATCH('ống nhựa túi bóng'!$C232,FCSTSDV!$C$2:$C$2001,0),MATCH('ống nhựa túi bóng'!K$3,FCSTSDV!$D$1:$L$1,0)),1)/'ống nhựa túi bóng'!$D232,0)</f>
        <v>0</v>
      </c>
      <c r="L232" s="92">
        <f t="array" ref="L232">IFERROR(ROUND(INDEX(FCSTSDV!$D$2:$L$2001,MATCH('ống nhựa túi bóng'!$C232,FCSTSDV!$C$2:$C$2001,0),MATCH('ống nhựa túi bóng'!L$3,FCSTSDV!$D$1:$L$1,0)),1)/'ống nhựa túi bóng'!$D232,0)</f>
        <v>0</v>
      </c>
      <c r="M232" s="92">
        <f t="array" ref="M232">IFERROR(ROUND(INDEX(FCSTSDV!$D$2:$L$2001,MATCH('ống nhựa túi bóng'!$C232,FCSTSDV!$C$2:$C$2001,0),MATCH('ống nhựa túi bóng'!M$3,FCSTSDV!$D$1:$L$1,0)),1)/'ống nhựa túi bóng'!$D232,0)</f>
        <v>0</v>
      </c>
      <c r="N232" s="92">
        <f t="array" ref="N232">IFERROR(ROUND(INDEX(FCSTSDV!$D$2:$L$2001,MATCH('ống nhựa túi bóng'!$C232,FCSTSDV!$C$2:$C$2001,0),MATCH('ống nhựa túi bóng'!N$3,FCSTSDV!$D$1:$L$1,0)),1)/'ống nhựa túi bóng'!$D232,0)</f>
        <v>0</v>
      </c>
      <c r="O232" s="92">
        <f t="array" ref="O232">IFERROR(ROUND(INDEX(FCSTSDV!$D$2:$L$2001,MATCH('ống nhựa túi bóng'!$C232,FCSTSDV!$C$2:$C$2001,0),MATCH('ống nhựa túi bóng'!O$3,FCSTSDV!$D$1:$L$1,0)),1)/'ống nhựa túi bóng'!$D232,0)</f>
        <v>0</v>
      </c>
      <c r="P232" s="92">
        <f t="array" ref="P232">IFERROR(ROUND(INDEX(FCSTSDV!$D$2:$L$2001,MATCH('ống nhựa túi bóng'!$C232,FCSTSDV!$C$2:$C$2001,0),MATCH('ống nhựa túi bóng'!P$3,FCSTSDV!$D$1:$L$1,0)),1)/'ống nhựa túi bóng'!$D232,0)</f>
        <v>0</v>
      </c>
      <c r="Q232" s="92">
        <f t="array" ref="Q232">IFERROR(ROUND(INDEX(FCSTSDV!$D$2:$L$2001,MATCH('ống nhựa túi bóng'!$C232,FCSTSDV!$C$2:$C$2001,0),MATCH('ống nhựa túi bóng'!Q$3,FCSTSDV!$D$1:$L$1,0)),1)/'ống nhựa túi bóng'!$D232,0)</f>
        <v>0</v>
      </c>
      <c r="R232" s="92">
        <f t="array" ref="R232">IFERROR(ROUND(INDEX(FCSTSDV!$D$2:$L$2001,MATCH('ống nhựa túi bóng'!$C232,FCSTSDV!$C$2:$C$2001,0),MATCH('ống nhựa túi bóng'!R$3,FCSTSDV!$D$1:$L$1,0)),1)/'ống nhựa túi bóng'!$D232,0)</f>
        <v>0</v>
      </c>
      <c r="S232" s="92">
        <f t="array" ref="S232">IFERROR(ROUND(INDEX(FCSTSDV!$D$2:$L$2001,MATCH('ống nhựa túi bóng'!$C232,FCSTSDV!$C$2:$C$2001,0),MATCH('ống nhựa túi bóng'!S$3,FCSTSDV!$D$1:$L$1,0)),1)/'ống nhựa túi bóng'!$D232,0)</f>
        <v>0</v>
      </c>
      <c r="T232" s="92">
        <f t="shared" si="14"/>
        <v>0</v>
      </c>
    </row>
    <row r="233" spans="1:20" ht="19.5" hidden="1" customHeight="1">
      <c r="A233" s="818"/>
      <c r="B233" s="1072"/>
      <c r="C233" s="421" t="s">
        <v>724</v>
      </c>
      <c r="D233" s="413">
        <v>1000</v>
      </c>
      <c r="E233" s="784"/>
      <c r="F233" s="784"/>
      <c r="G233" s="784"/>
      <c r="H233" s="92">
        <f t="array" ref="H233">IFERROR(ROUND(INDEX(FCSTSDV!$D$2:$L$2001,MATCH('ống nhựa túi bóng'!$C233,FCSTSDV!$C$2:$C$2001,0),MATCH('ống nhựa túi bóng'!H$3,FCSTSDV!$D$1:$L$1,0)),1)/'ống nhựa túi bóng'!$D233,0)</f>
        <v>0</v>
      </c>
      <c r="I233" s="92">
        <f t="array" ref="I233">IFERROR(ROUND(INDEX(FCSTSDV!$D$2:$L$2001,MATCH('ống nhựa túi bóng'!$C233,FCSTSDV!$C$2:$C$2001,0),MATCH('ống nhựa túi bóng'!I$3,FCSTSDV!$D$1:$L$1,0)),1)/'ống nhựa túi bóng'!$D233,0)</f>
        <v>0</v>
      </c>
      <c r="J233" s="92">
        <f t="array" ref="J233">IFERROR(ROUND(INDEX(FCSTSDV!$D$2:$L$2001,MATCH('ống nhựa túi bóng'!$C233,FCSTSDV!$C$2:$C$2001,0),MATCH('ống nhựa túi bóng'!J$3,FCSTSDV!$D$1:$L$1,0)),1)/'ống nhựa túi bóng'!$D233,0)</f>
        <v>0</v>
      </c>
      <c r="K233" s="92">
        <f t="array" ref="K233">IFERROR(ROUND(INDEX(FCSTSDV!$D$2:$L$2001,MATCH('ống nhựa túi bóng'!$C233,FCSTSDV!$C$2:$C$2001,0),MATCH('ống nhựa túi bóng'!K$3,FCSTSDV!$D$1:$L$1,0)),1)/'ống nhựa túi bóng'!$D233,0)</f>
        <v>0</v>
      </c>
      <c r="L233" s="92">
        <f t="array" ref="L233">IFERROR(ROUND(INDEX(FCSTSDV!$D$2:$L$2001,MATCH('ống nhựa túi bóng'!$C233,FCSTSDV!$C$2:$C$2001,0),MATCH('ống nhựa túi bóng'!L$3,FCSTSDV!$D$1:$L$1,0)),1)/'ống nhựa túi bóng'!$D233,0)</f>
        <v>0</v>
      </c>
      <c r="M233" s="92">
        <f t="array" ref="M233">IFERROR(ROUND(INDEX(FCSTSDV!$D$2:$L$2001,MATCH('ống nhựa túi bóng'!$C233,FCSTSDV!$C$2:$C$2001,0),MATCH('ống nhựa túi bóng'!M$3,FCSTSDV!$D$1:$L$1,0)),1)/'ống nhựa túi bóng'!$D233,0)</f>
        <v>9</v>
      </c>
      <c r="N233" s="92">
        <f t="array" ref="N233">IFERROR(ROUND(INDEX(FCSTSDV!$D$2:$L$2001,MATCH('ống nhựa túi bóng'!$C233,FCSTSDV!$C$2:$C$2001,0),MATCH('ống nhựa túi bóng'!N$3,FCSTSDV!$D$1:$L$1,0)),1)/'ống nhựa túi bóng'!$D233,0)</f>
        <v>9</v>
      </c>
      <c r="O233" s="92">
        <f t="array" ref="O233">IFERROR(ROUND(INDEX(FCSTSDV!$D$2:$L$2001,MATCH('ống nhựa túi bóng'!$C233,FCSTSDV!$C$2:$C$2001,0),MATCH('ống nhựa túi bóng'!O$3,FCSTSDV!$D$1:$L$1,0)),1)/'ống nhựa túi bóng'!$D233,0)</f>
        <v>0</v>
      </c>
      <c r="P233" s="92">
        <f t="array" ref="P233">IFERROR(ROUND(INDEX(FCSTSDV!$D$2:$L$2001,MATCH('ống nhựa túi bóng'!$C233,FCSTSDV!$C$2:$C$2001,0),MATCH('ống nhựa túi bóng'!P$3,FCSTSDV!$D$1:$L$1,0)),1)/'ống nhựa túi bóng'!$D233,0)</f>
        <v>0</v>
      </c>
      <c r="Q233" s="92">
        <f t="array" ref="Q233">IFERROR(ROUND(INDEX(FCSTSDV!$D$2:$L$2001,MATCH('ống nhựa túi bóng'!$C233,FCSTSDV!$C$2:$C$2001,0),MATCH('ống nhựa túi bóng'!Q$3,FCSTSDV!$D$1:$L$1,0)),1)/'ống nhựa túi bóng'!$D233,0)</f>
        <v>0</v>
      </c>
      <c r="R233" s="92">
        <f t="array" ref="R233">IFERROR(ROUND(INDEX(FCSTSDV!$D$2:$L$2001,MATCH('ống nhựa túi bóng'!$C233,FCSTSDV!$C$2:$C$2001,0),MATCH('ống nhựa túi bóng'!R$3,FCSTSDV!$D$1:$L$1,0)),1)/'ống nhựa túi bóng'!$D233,0)</f>
        <v>0</v>
      </c>
      <c r="S233" s="92">
        <f t="array" ref="S233">IFERROR(ROUND(INDEX(FCSTSDV!$D$2:$L$2001,MATCH('ống nhựa túi bóng'!$C233,FCSTSDV!$C$2:$C$2001,0),MATCH('ống nhựa túi bóng'!S$3,FCSTSDV!$D$1:$L$1,0)),1)/'ống nhựa túi bóng'!$D233,0)</f>
        <v>0</v>
      </c>
      <c r="T233" s="92">
        <f t="shared" si="14"/>
        <v>18</v>
      </c>
    </row>
    <row r="234" spans="1:20" ht="19.5" customHeight="1">
      <c r="A234" s="818"/>
      <c r="B234" s="1072"/>
      <c r="C234" s="421" t="s">
        <v>709</v>
      </c>
      <c r="D234" s="413">
        <v>1000</v>
      </c>
      <c r="E234" s="784"/>
      <c r="F234" s="784"/>
      <c r="G234" s="784"/>
      <c r="H234" s="92">
        <f t="array" ref="H234">IFERROR(ROUND(INDEX(FCSTSDV!$D$2:$L$2001,MATCH('ống nhựa túi bóng'!$C234,FCSTSDV!$C$2:$C$2001,0),MATCH('ống nhựa túi bóng'!H$3,FCSTSDV!$D$1:$L$1,0)),1)/'ống nhựa túi bóng'!$D234,0)</f>
        <v>0</v>
      </c>
      <c r="I234" s="92">
        <f t="array" ref="I234">IFERROR(ROUND(INDEX(FCSTSDV!$D$2:$L$2001,MATCH('ống nhựa túi bóng'!$C234,FCSTSDV!$C$2:$C$2001,0),MATCH('ống nhựa túi bóng'!I$3,FCSTSDV!$D$1:$L$1,0)),1)/'ống nhựa túi bóng'!$D234,0)</f>
        <v>0</v>
      </c>
      <c r="J234" s="92">
        <f t="array" ref="J234">IFERROR(ROUND(INDEX(FCSTSDV!$D$2:$L$2001,MATCH('ống nhựa túi bóng'!$C234,FCSTSDV!$C$2:$C$2001,0),MATCH('ống nhựa túi bóng'!J$3,FCSTSDV!$D$1:$L$1,0)),1)/'ống nhựa túi bóng'!$D234,0)</f>
        <v>0</v>
      </c>
      <c r="K234" s="92">
        <f t="array" ref="K234">IFERROR(ROUND(INDEX(FCSTSDV!$D$2:$L$2001,MATCH('ống nhựa túi bóng'!$C234,FCSTSDV!$C$2:$C$2001,0),MATCH('ống nhựa túi bóng'!K$3,FCSTSDV!$D$1:$L$1,0)),1)/'ống nhựa túi bóng'!$D234,0)</f>
        <v>0</v>
      </c>
      <c r="L234" s="92">
        <f t="array" ref="L234">IFERROR(ROUND(INDEX(FCSTSDV!$D$2:$L$2001,MATCH('ống nhựa túi bóng'!$C234,FCSTSDV!$C$2:$C$2001,0),MATCH('ống nhựa túi bóng'!L$3,FCSTSDV!$D$1:$L$1,0)),1)/'ống nhựa túi bóng'!$D234,0)</f>
        <v>0</v>
      </c>
      <c r="M234" s="92">
        <f t="array" ref="M234">IFERROR(ROUND(INDEX(FCSTSDV!$D$2:$L$2001,MATCH('ống nhựa túi bóng'!$C234,FCSTSDV!$C$2:$C$2001,0),MATCH('ống nhựa túi bóng'!M$3,FCSTSDV!$D$1:$L$1,0)),1)/'ống nhựa túi bóng'!$D234,0)</f>
        <v>0</v>
      </c>
      <c r="N234" s="92">
        <f t="array" ref="N234">IFERROR(ROUND(INDEX(FCSTSDV!$D$2:$L$2001,MATCH('ống nhựa túi bóng'!$C234,FCSTSDV!$C$2:$C$2001,0),MATCH('ống nhựa túi bóng'!N$3,FCSTSDV!$D$1:$L$1,0)),1)/'ống nhựa túi bóng'!$D234,0)</f>
        <v>0</v>
      </c>
      <c r="O234" s="92">
        <f t="array" ref="O234">IFERROR(ROUND(INDEX(FCSTSDV!$D$2:$L$2001,MATCH('ống nhựa túi bóng'!$C234,FCSTSDV!$C$2:$C$2001,0),MATCH('ống nhựa túi bóng'!O$3,FCSTSDV!$D$1:$L$1,0)),1)/'ống nhựa túi bóng'!$D234,0)</f>
        <v>0</v>
      </c>
      <c r="P234" s="92">
        <f t="array" ref="P234">IFERROR(ROUND(INDEX(FCSTSDV!$D$2:$L$2001,MATCH('ống nhựa túi bóng'!$C234,FCSTSDV!$C$2:$C$2001,0),MATCH('ống nhựa túi bóng'!P$3,FCSTSDV!$D$1:$L$1,0)),1)/'ống nhựa túi bóng'!$D234,0)</f>
        <v>0</v>
      </c>
      <c r="Q234" s="92">
        <f t="array" ref="Q234">IFERROR(ROUND(INDEX(FCSTSDV!$D$2:$L$2001,MATCH('ống nhựa túi bóng'!$C234,FCSTSDV!$C$2:$C$2001,0),MATCH('ống nhựa túi bóng'!Q$3,FCSTSDV!$D$1:$L$1,0)),1)/'ống nhựa túi bóng'!$D234,0)</f>
        <v>0</v>
      </c>
      <c r="R234" s="92">
        <f t="array" ref="R234">IFERROR(ROUND(INDEX(FCSTSDV!$D$2:$L$2001,MATCH('ống nhựa túi bóng'!$C234,FCSTSDV!$C$2:$C$2001,0),MATCH('ống nhựa túi bóng'!R$3,FCSTSDV!$D$1:$L$1,0)),1)/'ống nhựa túi bóng'!$D234,0)</f>
        <v>0</v>
      </c>
      <c r="S234" s="92">
        <f t="array" ref="S234">IFERROR(ROUND(INDEX(FCSTSDV!$D$2:$L$2001,MATCH('ống nhựa túi bóng'!$C234,FCSTSDV!$C$2:$C$2001,0),MATCH('ống nhựa túi bóng'!S$3,FCSTSDV!$D$1:$L$1,0)),1)/'ống nhựa túi bóng'!$D234,0)</f>
        <v>0</v>
      </c>
      <c r="T234" s="92">
        <f t="shared" si="14"/>
        <v>0</v>
      </c>
    </row>
    <row r="235" spans="1:20" ht="20.100000000000001" customHeight="1">
      <c r="A235" s="818"/>
      <c r="B235" s="1072"/>
      <c r="C235" s="46" t="s">
        <v>1132</v>
      </c>
      <c r="D235" s="413">
        <v>1000</v>
      </c>
      <c r="E235" s="784"/>
      <c r="F235" s="784"/>
      <c r="G235" s="784"/>
      <c r="H235" s="92">
        <f t="array" ref="H235">IFERROR(ROUND(INDEX(FCSTSDV!$D$2:$L$2001,MATCH('ống nhựa túi bóng'!$C235,FCSTSDV!$C$2:$C$2001,0),MATCH('ống nhựa túi bóng'!H$3,FCSTSDV!$D$1:$L$1,0)),1)/'ống nhựa túi bóng'!$D235,0)</f>
        <v>0</v>
      </c>
      <c r="I235" s="92">
        <f t="array" ref="I235">IFERROR(ROUND(INDEX(FCSTSDV!$D$2:$L$2001,MATCH('ống nhựa túi bóng'!$C235,FCSTSDV!$C$2:$C$2001,0),MATCH('ống nhựa túi bóng'!I$3,FCSTSDV!$D$1:$L$1,0)),1)/'ống nhựa túi bóng'!$D235,0)</f>
        <v>0</v>
      </c>
      <c r="J235" s="92">
        <f t="array" ref="J235">IFERROR(ROUND(INDEX(FCSTSDV!$D$2:$L$2001,MATCH('ống nhựa túi bóng'!$C235,FCSTSDV!$C$2:$C$2001,0),MATCH('ống nhựa túi bóng'!J$3,FCSTSDV!$D$1:$L$1,0)),1)/'ống nhựa túi bóng'!$D235,0)</f>
        <v>0</v>
      </c>
      <c r="K235" s="92">
        <f t="array" ref="K235">IFERROR(ROUND(INDEX(FCSTSDV!$D$2:$L$2001,MATCH('ống nhựa túi bóng'!$C235,FCSTSDV!$C$2:$C$2001,0),MATCH('ống nhựa túi bóng'!K$3,FCSTSDV!$D$1:$L$1,0)),1)/'ống nhựa túi bóng'!$D235,0)</f>
        <v>0</v>
      </c>
      <c r="L235" s="92">
        <f t="array" ref="L235">IFERROR(ROUND(INDEX(FCSTSDV!$D$2:$L$2001,MATCH('ống nhựa túi bóng'!$C235,FCSTSDV!$C$2:$C$2001,0),MATCH('ống nhựa túi bóng'!L$3,FCSTSDV!$D$1:$L$1,0)),1)/'ống nhựa túi bóng'!$D235,0)</f>
        <v>0</v>
      </c>
      <c r="M235" s="92">
        <f t="array" ref="M235">IFERROR(ROUND(INDEX(FCSTSDV!$D$2:$L$2001,MATCH('ống nhựa túi bóng'!$C235,FCSTSDV!$C$2:$C$2001,0),MATCH('ống nhựa túi bóng'!M$3,FCSTSDV!$D$1:$L$1,0)),1)/'ống nhựa túi bóng'!$D235,0)</f>
        <v>0</v>
      </c>
      <c r="N235" s="92">
        <f t="array" ref="N235">IFERROR(ROUND(INDEX(FCSTSDV!$D$2:$L$2001,MATCH('ống nhựa túi bóng'!$C235,FCSTSDV!$C$2:$C$2001,0),MATCH('ống nhựa túi bóng'!N$3,FCSTSDV!$D$1:$L$1,0)),1)/'ống nhựa túi bóng'!$D235,0)</f>
        <v>0</v>
      </c>
      <c r="O235" s="92">
        <f t="array" ref="O235">IFERROR(ROUND(INDEX(FCSTSDV!$D$2:$L$2001,MATCH('ống nhựa túi bóng'!$C235,FCSTSDV!$C$2:$C$2001,0),MATCH('ống nhựa túi bóng'!O$3,FCSTSDV!$D$1:$L$1,0)),1)/'ống nhựa túi bóng'!$D235,0)</f>
        <v>0</v>
      </c>
      <c r="P235" s="92">
        <f t="array" ref="P235">IFERROR(ROUND(INDEX(FCSTSDV!$D$2:$L$2001,MATCH('ống nhựa túi bóng'!$C235,FCSTSDV!$C$2:$C$2001,0),MATCH('ống nhựa túi bóng'!P$3,FCSTSDV!$D$1:$L$1,0)),1)/'ống nhựa túi bóng'!$D235,0)</f>
        <v>0</v>
      </c>
      <c r="Q235" s="92">
        <f t="array" ref="Q235">IFERROR(ROUND(INDEX(FCSTSDV!$D$2:$L$2001,MATCH('ống nhựa túi bóng'!$C235,FCSTSDV!$C$2:$C$2001,0),MATCH('ống nhựa túi bóng'!Q$3,FCSTSDV!$D$1:$L$1,0)),1)/'ống nhựa túi bóng'!$D235,0)</f>
        <v>0</v>
      </c>
      <c r="R235" s="92">
        <f t="array" ref="R235">IFERROR(ROUND(INDEX(FCSTSDV!$D$2:$L$2001,MATCH('ống nhựa túi bóng'!$C235,FCSTSDV!$C$2:$C$2001,0),MATCH('ống nhựa túi bóng'!R$3,FCSTSDV!$D$1:$L$1,0)),1)/'ống nhựa túi bóng'!$D235,0)</f>
        <v>0</v>
      </c>
      <c r="S235" s="92">
        <f t="array" ref="S235">IFERROR(ROUND(INDEX(FCSTSDV!$D$2:$L$2001,MATCH('ống nhựa túi bóng'!$C235,FCSTSDV!$C$2:$C$2001,0),MATCH('ống nhựa túi bóng'!S$3,FCSTSDV!$D$1:$L$1,0)),1)/'ống nhựa túi bóng'!$D235,0)</f>
        <v>0</v>
      </c>
      <c r="T235" s="92">
        <f t="shared" si="14"/>
        <v>0</v>
      </c>
    </row>
    <row r="236" spans="1:20" ht="20.100000000000001" customHeight="1">
      <c r="A236" s="818"/>
      <c r="B236" s="1072"/>
      <c r="C236" s="46" t="s">
        <v>677</v>
      </c>
      <c r="D236" s="413">
        <v>3000</v>
      </c>
      <c r="E236" s="784"/>
      <c r="F236" s="784"/>
      <c r="G236" s="784"/>
      <c r="H236" s="92">
        <f t="array" ref="H236">IFERROR(ROUND(INDEX(FCSTSDV!$D$2:$L$2001,MATCH('ống nhựa túi bóng'!$C236,FCSTSDV!$C$2:$C$2001,0),MATCH('ống nhựa túi bóng'!H$3,FCSTSDV!$D$1:$L$1,0)),1)/'ống nhựa túi bóng'!$D236,0)</f>
        <v>0</v>
      </c>
      <c r="I236" s="92">
        <f t="array" ref="I236">IFERROR(ROUND(INDEX(FCSTSDV!$D$2:$L$2001,MATCH('ống nhựa túi bóng'!$C236,FCSTSDV!$C$2:$C$2001,0),MATCH('ống nhựa túi bóng'!I$3,FCSTSDV!$D$1:$L$1,0)),1)/'ống nhựa túi bóng'!$D236,0)</f>
        <v>0</v>
      </c>
      <c r="J236" s="92">
        <f t="array" ref="J236">IFERROR(ROUND(INDEX(FCSTSDV!$D$2:$L$2001,MATCH('ống nhựa túi bóng'!$C236,FCSTSDV!$C$2:$C$2001,0),MATCH('ống nhựa túi bóng'!J$3,FCSTSDV!$D$1:$L$1,0)),1)/'ống nhựa túi bóng'!$D236,0)</f>
        <v>0</v>
      </c>
      <c r="K236" s="92">
        <f t="array" ref="K236">IFERROR(ROUND(INDEX(FCSTSDV!$D$2:$L$2001,MATCH('ống nhựa túi bóng'!$C236,FCSTSDV!$C$2:$C$2001,0),MATCH('ống nhựa túi bóng'!K$3,FCSTSDV!$D$1:$L$1,0)),1)/'ống nhựa túi bóng'!$D236,0)</f>
        <v>0</v>
      </c>
      <c r="L236" s="92">
        <f t="array" ref="L236">IFERROR(ROUND(INDEX(FCSTSDV!$D$2:$L$2001,MATCH('ống nhựa túi bóng'!$C236,FCSTSDV!$C$2:$C$2001,0),MATCH('ống nhựa túi bóng'!L$3,FCSTSDV!$D$1:$L$1,0)),1)/'ống nhựa túi bóng'!$D236,0)</f>
        <v>0</v>
      </c>
      <c r="M236" s="92">
        <f t="array" ref="M236">IFERROR(ROUND(INDEX(FCSTSDV!$D$2:$L$2001,MATCH('ống nhựa túi bóng'!$C236,FCSTSDV!$C$2:$C$2001,0),MATCH('ống nhựa túi bóng'!M$3,FCSTSDV!$D$1:$L$1,0)),1)/'ống nhựa túi bóng'!$D236,0)</f>
        <v>0</v>
      </c>
      <c r="N236" s="92">
        <f t="array" ref="N236">IFERROR(ROUND(INDEX(FCSTSDV!$D$2:$L$2001,MATCH('ống nhựa túi bóng'!$C236,FCSTSDV!$C$2:$C$2001,0),MATCH('ống nhựa túi bóng'!N$3,FCSTSDV!$D$1:$L$1,0)),1)/'ống nhựa túi bóng'!$D236,0)</f>
        <v>0</v>
      </c>
      <c r="O236" s="92">
        <f t="array" ref="O236">IFERROR(ROUND(INDEX(FCSTSDV!$D$2:$L$2001,MATCH('ống nhựa túi bóng'!$C236,FCSTSDV!$C$2:$C$2001,0),MATCH('ống nhựa túi bóng'!O$3,FCSTSDV!$D$1:$L$1,0)),1)/'ống nhựa túi bóng'!$D236,0)</f>
        <v>0</v>
      </c>
      <c r="P236" s="92">
        <f t="array" ref="P236">IFERROR(ROUND(INDEX(FCSTSDV!$D$2:$L$2001,MATCH('ống nhựa túi bóng'!$C236,FCSTSDV!$C$2:$C$2001,0),MATCH('ống nhựa túi bóng'!P$3,FCSTSDV!$D$1:$L$1,0)),1)/'ống nhựa túi bóng'!$D236,0)</f>
        <v>0</v>
      </c>
      <c r="Q236" s="92">
        <f t="array" ref="Q236">IFERROR(ROUND(INDEX(FCSTSDV!$D$2:$L$2001,MATCH('ống nhựa túi bóng'!$C236,FCSTSDV!$C$2:$C$2001,0),MATCH('ống nhựa túi bóng'!Q$3,FCSTSDV!$D$1:$L$1,0)),1)/'ống nhựa túi bóng'!$D236,0)</f>
        <v>0</v>
      </c>
      <c r="R236" s="92">
        <f t="array" ref="R236">IFERROR(ROUND(INDEX(FCSTSDV!$D$2:$L$2001,MATCH('ống nhựa túi bóng'!$C236,FCSTSDV!$C$2:$C$2001,0),MATCH('ống nhựa túi bóng'!R$3,FCSTSDV!$D$1:$L$1,0)),1)/'ống nhựa túi bóng'!$D236,0)</f>
        <v>0</v>
      </c>
      <c r="S236" s="92">
        <f t="array" ref="S236">IFERROR(ROUND(INDEX(FCSTSDV!$D$2:$L$2001,MATCH('ống nhựa túi bóng'!$C236,FCSTSDV!$C$2:$C$2001,0),MATCH('ống nhựa túi bóng'!S$3,FCSTSDV!$D$1:$L$1,0)),1)/'ống nhựa túi bóng'!$D236,0)</f>
        <v>0</v>
      </c>
      <c r="T236" s="92">
        <f t="shared" si="14"/>
        <v>0</v>
      </c>
    </row>
    <row r="237" spans="1:20" ht="20.100000000000001" customHeight="1">
      <c r="A237" s="818"/>
      <c r="B237" s="1072"/>
      <c r="C237" s="46" t="s">
        <v>94</v>
      </c>
      <c r="D237" s="413">
        <v>1000</v>
      </c>
      <c r="E237" s="784"/>
      <c r="F237" s="784"/>
      <c r="G237" s="784"/>
      <c r="H237" s="92">
        <f t="array" ref="H237">IFERROR(ROUND(INDEX(FCSTSDV!$D$2:$L$2001,MATCH('ống nhựa túi bóng'!$C237,FCSTSDV!$C$2:$C$2001,0),MATCH('ống nhựa túi bóng'!H$3,FCSTSDV!$D$1:$L$1,0)),1)/'ống nhựa túi bóng'!$D237,0)</f>
        <v>0</v>
      </c>
      <c r="I237" s="92">
        <f t="array" ref="I237">IFERROR(ROUND(INDEX(FCSTSDV!$D$2:$L$2001,MATCH('ống nhựa túi bóng'!$C237,FCSTSDV!$C$2:$C$2001,0),MATCH('ống nhựa túi bóng'!I$3,FCSTSDV!$D$1:$L$1,0)),1)/'ống nhựa túi bóng'!$D237,0)</f>
        <v>0</v>
      </c>
      <c r="J237" s="92">
        <f t="array" ref="J237">IFERROR(ROUND(INDEX(FCSTSDV!$D$2:$L$2001,MATCH('ống nhựa túi bóng'!$C237,FCSTSDV!$C$2:$C$2001,0),MATCH('ống nhựa túi bóng'!J$3,FCSTSDV!$D$1:$L$1,0)),1)/'ống nhựa túi bóng'!$D237,0)</f>
        <v>0</v>
      </c>
      <c r="K237" s="92">
        <f t="array" ref="K237">IFERROR(ROUND(INDEX(FCSTSDV!$D$2:$L$2001,MATCH('ống nhựa túi bóng'!$C237,FCSTSDV!$C$2:$C$2001,0),MATCH('ống nhựa túi bóng'!K$3,FCSTSDV!$D$1:$L$1,0)),1)/'ống nhựa túi bóng'!$D237,0)</f>
        <v>0</v>
      </c>
      <c r="L237" s="92">
        <f t="array" ref="L237">IFERROR(ROUND(INDEX(FCSTSDV!$D$2:$L$2001,MATCH('ống nhựa túi bóng'!$C237,FCSTSDV!$C$2:$C$2001,0),MATCH('ống nhựa túi bóng'!L$3,FCSTSDV!$D$1:$L$1,0)),1)/'ống nhựa túi bóng'!$D237,0)</f>
        <v>0</v>
      </c>
      <c r="M237" s="92">
        <f t="array" ref="M237">IFERROR(ROUND(INDEX(FCSTSDV!$D$2:$L$2001,MATCH('ống nhựa túi bóng'!$C237,FCSTSDV!$C$2:$C$2001,0),MATCH('ống nhựa túi bóng'!M$3,FCSTSDV!$D$1:$L$1,0)),1)/'ống nhựa túi bóng'!$D237,0)</f>
        <v>0</v>
      </c>
      <c r="N237" s="92">
        <f t="array" ref="N237">IFERROR(ROUND(INDEX(FCSTSDV!$D$2:$L$2001,MATCH('ống nhựa túi bóng'!$C237,FCSTSDV!$C$2:$C$2001,0),MATCH('ống nhựa túi bóng'!N$3,FCSTSDV!$D$1:$L$1,0)),1)/'ống nhựa túi bóng'!$D237,0)</f>
        <v>0</v>
      </c>
      <c r="O237" s="92">
        <f t="array" ref="O237">IFERROR(ROUND(INDEX(FCSTSDV!$D$2:$L$2001,MATCH('ống nhựa túi bóng'!$C237,FCSTSDV!$C$2:$C$2001,0),MATCH('ống nhựa túi bóng'!O$3,FCSTSDV!$D$1:$L$1,0)),1)/'ống nhựa túi bóng'!$D237,0)</f>
        <v>0</v>
      </c>
      <c r="P237" s="92">
        <f t="array" ref="P237">IFERROR(ROUND(INDEX(FCSTSDV!$D$2:$L$2001,MATCH('ống nhựa túi bóng'!$C237,FCSTSDV!$C$2:$C$2001,0),MATCH('ống nhựa túi bóng'!P$3,FCSTSDV!$D$1:$L$1,0)),1)/'ống nhựa túi bóng'!$D237,0)</f>
        <v>0</v>
      </c>
      <c r="Q237" s="92">
        <f t="array" ref="Q237">IFERROR(ROUND(INDEX(FCSTSDV!$D$2:$L$2001,MATCH('ống nhựa túi bóng'!$C237,FCSTSDV!$C$2:$C$2001,0),MATCH('ống nhựa túi bóng'!Q$3,FCSTSDV!$D$1:$L$1,0)),1)/'ống nhựa túi bóng'!$D237,0)</f>
        <v>0</v>
      </c>
      <c r="R237" s="92">
        <f t="array" ref="R237">IFERROR(ROUND(INDEX(FCSTSDV!$D$2:$L$2001,MATCH('ống nhựa túi bóng'!$C237,FCSTSDV!$C$2:$C$2001,0),MATCH('ống nhựa túi bóng'!R$3,FCSTSDV!$D$1:$L$1,0)),1)/'ống nhựa túi bóng'!$D237,0)</f>
        <v>0</v>
      </c>
      <c r="S237" s="92">
        <f t="array" ref="S237">IFERROR(ROUND(INDEX(FCSTSDV!$D$2:$L$2001,MATCH('ống nhựa túi bóng'!$C237,FCSTSDV!$C$2:$C$2001,0),MATCH('ống nhựa túi bóng'!S$3,FCSTSDV!$D$1:$L$1,0)),1)/'ống nhựa túi bóng'!$D237,0)</f>
        <v>0</v>
      </c>
      <c r="T237" s="92">
        <f t="shared" si="14"/>
        <v>0</v>
      </c>
    </row>
    <row r="238" spans="1:20" ht="20.100000000000001" customHeight="1">
      <c r="A238" s="818"/>
      <c r="B238" s="1072"/>
      <c r="C238" s="46" t="s">
        <v>95</v>
      </c>
      <c r="D238" s="413">
        <v>3000</v>
      </c>
      <c r="E238" s="784"/>
      <c r="F238" s="784"/>
      <c r="G238" s="784"/>
      <c r="H238" s="92">
        <f t="array" ref="H238">IFERROR(ROUND(INDEX(FCSTSDV!$D$2:$L$2001,MATCH('ống nhựa túi bóng'!$C238,FCSTSDV!$C$2:$C$2001,0),MATCH('ống nhựa túi bóng'!H$3,FCSTSDV!$D$1:$L$1,0)),1)/'ống nhựa túi bóng'!$D238,0)</f>
        <v>0</v>
      </c>
      <c r="I238" s="92">
        <f t="array" ref="I238">IFERROR(ROUND(INDEX(FCSTSDV!$D$2:$L$2001,MATCH('ống nhựa túi bóng'!$C238,FCSTSDV!$C$2:$C$2001,0),MATCH('ống nhựa túi bóng'!I$3,FCSTSDV!$D$1:$L$1,0)),1)/'ống nhựa túi bóng'!$D238,0)</f>
        <v>0</v>
      </c>
      <c r="J238" s="92">
        <f t="array" ref="J238">IFERROR(ROUND(INDEX(FCSTSDV!$D$2:$L$2001,MATCH('ống nhựa túi bóng'!$C238,FCSTSDV!$C$2:$C$2001,0),MATCH('ống nhựa túi bóng'!J$3,FCSTSDV!$D$1:$L$1,0)),1)/'ống nhựa túi bóng'!$D238,0)</f>
        <v>0</v>
      </c>
      <c r="K238" s="92">
        <f t="array" ref="K238">IFERROR(ROUND(INDEX(FCSTSDV!$D$2:$L$2001,MATCH('ống nhựa túi bóng'!$C238,FCSTSDV!$C$2:$C$2001,0),MATCH('ống nhựa túi bóng'!K$3,FCSTSDV!$D$1:$L$1,0)),1)/'ống nhựa túi bóng'!$D238,0)</f>
        <v>0</v>
      </c>
      <c r="L238" s="92">
        <f t="array" ref="L238">IFERROR(ROUND(INDEX(FCSTSDV!$D$2:$L$2001,MATCH('ống nhựa túi bóng'!$C238,FCSTSDV!$C$2:$C$2001,0),MATCH('ống nhựa túi bóng'!L$3,FCSTSDV!$D$1:$L$1,0)),1)/'ống nhựa túi bóng'!$D238,0)</f>
        <v>0</v>
      </c>
      <c r="M238" s="92">
        <f t="array" ref="M238">IFERROR(ROUND(INDEX(FCSTSDV!$D$2:$L$2001,MATCH('ống nhựa túi bóng'!$C238,FCSTSDV!$C$2:$C$2001,0),MATCH('ống nhựa túi bóng'!M$3,FCSTSDV!$D$1:$L$1,0)),1)/'ống nhựa túi bóng'!$D238,0)</f>
        <v>0</v>
      </c>
      <c r="N238" s="92">
        <f t="array" ref="N238">IFERROR(ROUND(INDEX(FCSTSDV!$D$2:$L$2001,MATCH('ống nhựa túi bóng'!$C238,FCSTSDV!$C$2:$C$2001,0),MATCH('ống nhựa túi bóng'!N$3,FCSTSDV!$D$1:$L$1,0)),1)/'ống nhựa túi bóng'!$D238,0)</f>
        <v>0</v>
      </c>
      <c r="O238" s="92">
        <f t="array" ref="O238">IFERROR(ROUND(INDEX(FCSTSDV!$D$2:$L$2001,MATCH('ống nhựa túi bóng'!$C238,FCSTSDV!$C$2:$C$2001,0),MATCH('ống nhựa túi bóng'!O$3,FCSTSDV!$D$1:$L$1,0)),1)/'ống nhựa túi bóng'!$D238,0)</f>
        <v>0</v>
      </c>
      <c r="P238" s="92">
        <f t="array" ref="P238">IFERROR(ROUND(INDEX(FCSTSDV!$D$2:$L$2001,MATCH('ống nhựa túi bóng'!$C238,FCSTSDV!$C$2:$C$2001,0),MATCH('ống nhựa túi bóng'!P$3,FCSTSDV!$D$1:$L$1,0)),1)/'ống nhựa túi bóng'!$D238,0)</f>
        <v>0</v>
      </c>
      <c r="Q238" s="92">
        <f t="array" ref="Q238">IFERROR(ROUND(INDEX(FCSTSDV!$D$2:$L$2001,MATCH('ống nhựa túi bóng'!$C238,FCSTSDV!$C$2:$C$2001,0),MATCH('ống nhựa túi bóng'!Q$3,FCSTSDV!$D$1:$L$1,0)),1)/'ống nhựa túi bóng'!$D238,0)</f>
        <v>0</v>
      </c>
      <c r="R238" s="92">
        <f t="array" ref="R238">IFERROR(ROUND(INDEX(FCSTSDV!$D$2:$L$2001,MATCH('ống nhựa túi bóng'!$C238,FCSTSDV!$C$2:$C$2001,0),MATCH('ống nhựa túi bóng'!R$3,FCSTSDV!$D$1:$L$1,0)),1)/'ống nhựa túi bóng'!$D238,0)</f>
        <v>0</v>
      </c>
      <c r="S238" s="92">
        <f t="array" ref="S238">IFERROR(ROUND(INDEX(FCSTSDV!$D$2:$L$2001,MATCH('ống nhựa túi bóng'!$C238,FCSTSDV!$C$2:$C$2001,0),MATCH('ống nhựa túi bóng'!S$3,FCSTSDV!$D$1:$L$1,0)),1)/'ống nhựa túi bóng'!$D238,0)</f>
        <v>0</v>
      </c>
      <c r="T238" s="92">
        <f t="shared" si="14"/>
        <v>0</v>
      </c>
    </row>
    <row r="239" spans="1:20" ht="20.100000000000001" hidden="1" customHeight="1">
      <c r="A239" s="818"/>
      <c r="B239" s="1072"/>
      <c r="C239" s="46" t="s">
        <v>672</v>
      </c>
      <c r="D239" s="413">
        <v>1000</v>
      </c>
      <c r="E239" s="784"/>
      <c r="F239" s="784"/>
      <c r="G239" s="784"/>
      <c r="H239" s="92">
        <f t="array" ref="H239">IFERROR(ROUND(INDEX(FCSTSDV!$D$2:$L$2001,MATCH('ống nhựa túi bóng'!$C239,FCSTSDV!$C$2:$C$2001,0),MATCH('ống nhựa túi bóng'!H$3,FCSTSDV!$D$1:$L$1,0)),1)/'ống nhựa túi bóng'!$D239,0)</f>
        <v>0</v>
      </c>
      <c r="I239" s="92">
        <f t="array" ref="I239">IFERROR(ROUND(INDEX(FCSTSDV!$D$2:$L$2001,MATCH('ống nhựa túi bóng'!$C239,FCSTSDV!$C$2:$C$2001,0),MATCH('ống nhựa túi bóng'!I$3,FCSTSDV!$D$1:$L$1,0)),1)/'ống nhựa túi bóng'!$D239,0)</f>
        <v>10</v>
      </c>
      <c r="J239" s="92">
        <f t="array" ref="J239">IFERROR(ROUND(INDEX(FCSTSDV!$D$2:$L$2001,MATCH('ống nhựa túi bóng'!$C239,FCSTSDV!$C$2:$C$2001,0),MATCH('ống nhựa túi bóng'!J$3,FCSTSDV!$D$1:$L$1,0)),1)/'ống nhựa túi bóng'!$D239,0)</f>
        <v>10</v>
      </c>
      <c r="K239" s="92">
        <f t="array" ref="K239">IFERROR(ROUND(INDEX(FCSTSDV!$D$2:$L$2001,MATCH('ống nhựa túi bóng'!$C239,FCSTSDV!$C$2:$C$2001,0),MATCH('ống nhựa túi bóng'!K$3,FCSTSDV!$D$1:$L$1,0)),1)/'ống nhựa túi bóng'!$D239,0)</f>
        <v>10</v>
      </c>
      <c r="L239" s="92">
        <f t="array" ref="L239">IFERROR(ROUND(INDEX(FCSTSDV!$D$2:$L$2001,MATCH('ống nhựa túi bóng'!$C239,FCSTSDV!$C$2:$C$2001,0),MATCH('ống nhựa túi bóng'!L$3,FCSTSDV!$D$1:$L$1,0)),1)/'ống nhựa túi bóng'!$D239,0)</f>
        <v>10</v>
      </c>
      <c r="M239" s="92">
        <f t="array" ref="M239">IFERROR(ROUND(INDEX(FCSTSDV!$D$2:$L$2001,MATCH('ống nhựa túi bóng'!$C239,FCSTSDV!$C$2:$C$2001,0),MATCH('ống nhựa túi bóng'!M$3,FCSTSDV!$D$1:$L$1,0)),1)/'ống nhựa túi bóng'!$D239,0)</f>
        <v>10</v>
      </c>
      <c r="N239" s="92">
        <f t="array" ref="N239">IFERROR(ROUND(INDEX(FCSTSDV!$D$2:$L$2001,MATCH('ống nhựa túi bóng'!$C239,FCSTSDV!$C$2:$C$2001,0),MATCH('ống nhựa túi bóng'!N$3,FCSTSDV!$D$1:$L$1,0)),1)/'ống nhựa túi bóng'!$D239,0)</f>
        <v>50</v>
      </c>
      <c r="O239" s="92">
        <f t="array" ref="O239">IFERROR(ROUND(INDEX(FCSTSDV!$D$2:$L$2001,MATCH('ống nhựa túi bóng'!$C239,FCSTSDV!$C$2:$C$2001,0),MATCH('ống nhựa túi bóng'!O$3,FCSTSDV!$D$1:$L$1,0)),1)/'ống nhựa túi bóng'!$D239,0)</f>
        <v>70</v>
      </c>
      <c r="P239" s="92">
        <f t="array" ref="P239">IFERROR(ROUND(INDEX(FCSTSDV!$D$2:$L$2001,MATCH('ống nhựa túi bóng'!$C239,FCSTSDV!$C$2:$C$2001,0),MATCH('ống nhựa túi bóng'!P$3,FCSTSDV!$D$1:$L$1,0)),1)/'ống nhựa túi bóng'!$D239,0)</f>
        <v>70</v>
      </c>
      <c r="Q239" s="92">
        <f t="array" ref="Q239">IFERROR(ROUND(INDEX(FCSTSDV!$D$2:$L$2001,MATCH('ống nhựa túi bóng'!$C239,FCSTSDV!$C$2:$C$2001,0),MATCH('ống nhựa túi bóng'!Q$3,FCSTSDV!$D$1:$L$1,0)),1)/'ống nhựa túi bóng'!$D239,0)</f>
        <v>0</v>
      </c>
      <c r="R239" s="92">
        <f t="array" ref="R239">IFERROR(ROUND(INDEX(FCSTSDV!$D$2:$L$2001,MATCH('ống nhựa túi bóng'!$C239,FCSTSDV!$C$2:$C$2001,0),MATCH('ống nhựa túi bóng'!R$3,FCSTSDV!$D$1:$L$1,0)),1)/'ống nhựa túi bóng'!$D239,0)</f>
        <v>0</v>
      </c>
      <c r="S239" s="92">
        <f t="array" ref="S239">IFERROR(ROUND(INDEX(FCSTSDV!$D$2:$L$2001,MATCH('ống nhựa túi bóng'!$C239,FCSTSDV!$C$2:$C$2001,0),MATCH('ống nhựa túi bóng'!S$3,FCSTSDV!$D$1:$L$1,0)),1)/'ống nhựa túi bóng'!$D239,0)</f>
        <v>0</v>
      </c>
      <c r="T239" s="92">
        <f t="shared" si="14"/>
        <v>240</v>
      </c>
    </row>
    <row r="240" spans="1:20" ht="20.100000000000001" hidden="1" customHeight="1">
      <c r="A240" s="818"/>
      <c r="B240" s="1072"/>
      <c r="C240" s="46" t="s">
        <v>97</v>
      </c>
      <c r="D240" s="413">
        <v>11000</v>
      </c>
      <c r="E240" s="784"/>
      <c r="F240" s="784"/>
      <c r="G240" s="784"/>
      <c r="H240" s="92">
        <f t="array" ref="H240">IFERROR(ROUND(INDEX(FCSTSDV!$D$2:$L$2001,MATCH('ống nhựa túi bóng'!$C240,FCSTSDV!$C$2:$C$2001,0),MATCH('ống nhựa túi bóng'!H$3,FCSTSDV!$D$1:$L$1,0)),1)/'ống nhựa túi bóng'!$D240,0)</f>
        <v>0</v>
      </c>
      <c r="I240" s="92">
        <f t="array" ref="I240">IFERROR(ROUND(INDEX(FCSTSDV!$D$2:$L$2001,MATCH('ống nhựa túi bóng'!$C240,FCSTSDV!$C$2:$C$2001,0),MATCH('ống nhựa túi bóng'!I$3,FCSTSDV!$D$1:$L$1,0)),1)/'ống nhựa túi bóng'!$D240,0)</f>
        <v>0</v>
      </c>
      <c r="J240" s="92">
        <f t="array" ref="J240">IFERROR(ROUND(INDEX(FCSTSDV!$D$2:$L$2001,MATCH('ống nhựa túi bóng'!$C240,FCSTSDV!$C$2:$C$2001,0),MATCH('ống nhựa túi bóng'!J$3,FCSTSDV!$D$1:$L$1,0)),1)/'ống nhựa túi bóng'!$D240,0)</f>
        <v>0</v>
      </c>
      <c r="K240" s="92">
        <f t="array" ref="K240">IFERROR(ROUND(INDEX(FCSTSDV!$D$2:$L$2001,MATCH('ống nhựa túi bóng'!$C240,FCSTSDV!$C$2:$C$2001,0),MATCH('ống nhựa túi bóng'!K$3,FCSTSDV!$D$1:$L$1,0)),1)/'ống nhựa túi bóng'!$D240,0)</f>
        <v>0</v>
      </c>
      <c r="L240" s="92">
        <f t="array" ref="L240">IFERROR(ROUND(INDEX(FCSTSDV!$D$2:$L$2001,MATCH('ống nhựa túi bóng'!$C240,FCSTSDV!$C$2:$C$2001,0),MATCH('ống nhựa túi bóng'!L$3,FCSTSDV!$D$1:$L$1,0)),1)/'ống nhựa túi bóng'!$D240,0)</f>
        <v>0</v>
      </c>
      <c r="M240" s="92">
        <f t="array" ref="M240">IFERROR(ROUND(INDEX(FCSTSDV!$D$2:$L$2001,MATCH('ống nhựa túi bóng'!$C240,FCSTSDV!$C$2:$C$2001,0),MATCH('ống nhựa túi bóng'!M$3,FCSTSDV!$D$1:$L$1,0)),1)/'ống nhựa túi bóng'!$D240,0)</f>
        <v>0</v>
      </c>
      <c r="N240" s="92">
        <f t="array" ref="N240">IFERROR(ROUND(INDEX(FCSTSDV!$D$2:$L$2001,MATCH('ống nhựa túi bóng'!$C240,FCSTSDV!$C$2:$C$2001,0),MATCH('ống nhựa túi bóng'!N$3,FCSTSDV!$D$1:$L$1,0)),1)/'ống nhựa túi bóng'!$D240,0)</f>
        <v>1.0454545454545454</v>
      </c>
      <c r="O240" s="92">
        <f t="array" ref="O240">IFERROR(ROUND(INDEX(FCSTSDV!$D$2:$L$2001,MATCH('ống nhựa túi bóng'!$C240,FCSTSDV!$C$2:$C$2001,0),MATCH('ống nhựa túi bóng'!O$3,FCSTSDV!$D$1:$L$1,0)),1)/'ống nhựa túi bóng'!$D240,0)</f>
        <v>0</v>
      </c>
      <c r="P240" s="92">
        <f t="array" ref="P240">IFERROR(ROUND(INDEX(FCSTSDV!$D$2:$L$2001,MATCH('ống nhựa túi bóng'!$C240,FCSTSDV!$C$2:$C$2001,0),MATCH('ống nhựa túi bóng'!P$3,FCSTSDV!$D$1:$L$1,0)),1)/'ống nhựa túi bóng'!$D240,0)</f>
        <v>0</v>
      </c>
      <c r="Q240" s="92">
        <f t="array" ref="Q240">IFERROR(ROUND(INDEX(FCSTSDV!$D$2:$L$2001,MATCH('ống nhựa túi bóng'!$C240,FCSTSDV!$C$2:$C$2001,0),MATCH('ống nhựa túi bóng'!Q$3,FCSTSDV!$D$1:$L$1,0)),1)/'ống nhựa túi bóng'!$D240,0)</f>
        <v>0</v>
      </c>
      <c r="R240" s="92">
        <f t="array" ref="R240">IFERROR(ROUND(INDEX(FCSTSDV!$D$2:$L$2001,MATCH('ống nhựa túi bóng'!$C240,FCSTSDV!$C$2:$C$2001,0),MATCH('ống nhựa túi bóng'!R$3,FCSTSDV!$D$1:$L$1,0)),1)/'ống nhựa túi bóng'!$D240,0)</f>
        <v>0</v>
      </c>
      <c r="S240" s="92">
        <f t="array" ref="S240">IFERROR(ROUND(INDEX(FCSTSDV!$D$2:$L$2001,MATCH('ống nhựa túi bóng'!$C240,FCSTSDV!$C$2:$C$2001,0),MATCH('ống nhựa túi bóng'!S$3,FCSTSDV!$D$1:$L$1,0)),1)/'ống nhựa túi bóng'!$D240,0)</f>
        <v>0</v>
      </c>
      <c r="T240" s="92">
        <f t="shared" si="14"/>
        <v>1.0454545454545454</v>
      </c>
    </row>
    <row r="241" spans="1:20" ht="20.100000000000001" customHeight="1">
      <c r="A241" s="818"/>
      <c r="B241" s="1072"/>
      <c r="C241" s="46" t="s">
        <v>99</v>
      </c>
      <c r="D241" s="413">
        <v>3000</v>
      </c>
      <c r="E241" s="784"/>
      <c r="F241" s="784"/>
      <c r="G241" s="784"/>
      <c r="H241" s="92">
        <f t="array" ref="H241">IFERROR(ROUND(INDEX(FCSTSDV!$D$2:$L$2001,MATCH('ống nhựa túi bóng'!$C241,FCSTSDV!$C$2:$C$2001,0),MATCH('ống nhựa túi bóng'!H$3,FCSTSDV!$D$1:$L$1,0)),1)/'ống nhựa túi bóng'!$D241,0)</f>
        <v>0</v>
      </c>
      <c r="I241" s="92">
        <f t="array" ref="I241">IFERROR(ROUND(INDEX(FCSTSDV!$D$2:$L$2001,MATCH('ống nhựa túi bóng'!$C241,FCSTSDV!$C$2:$C$2001,0),MATCH('ống nhựa túi bóng'!I$3,FCSTSDV!$D$1:$L$1,0)),1)/'ống nhựa túi bóng'!$D241,0)</f>
        <v>0</v>
      </c>
      <c r="J241" s="92">
        <f t="array" ref="J241">IFERROR(ROUND(INDEX(FCSTSDV!$D$2:$L$2001,MATCH('ống nhựa túi bóng'!$C241,FCSTSDV!$C$2:$C$2001,0),MATCH('ống nhựa túi bóng'!J$3,FCSTSDV!$D$1:$L$1,0)),1)/'ống nhựa túi bóng'!$D241,0)</f>
        <v>0</v>
      </c>
      <c r="K241" s="92">
        <f t="array" ref="K241">IFERROR(ROUND(INDEX(FCSTSDV!$D$2:$L$2001,MATCH('ống nhựa túi bóng'!$C241,FCSTSDV!$C$2:$C$2001,0),MATCH('ống nhựa túi bóng'!K$3,FCSTSDV!$D$1:$L$1,0)),1)/'ống nhựa túi bóng'!$D241,0)</f>
        <v>0</v>
      </c>
      <c r="L241" s="92">
        <f t="array" ref="L241">IFERROR(ROUND(INDEX(FCSTSDV!$D$2:$L$2001,MATCH('ống nhựa túi bóng'!$C241,FCSTSDV!$C$2:$C$2001,0),MATCH('ống nhựa túi bóng'!L$3,FCSTSDV!$D$1:$L$1,0)),1)/'ống nhựa túi bóng'!$D241,0)</f>
        <v>0</v>
      </c>
      <c r="M241" s="92">
        <f t="array" ref="M241">IFERROR(ROUND(INDEX(FCSTSDV!$D$2:$L$2001,MATCH('ống nhựa túi bóng'!$C241,FCSTSDV!$C$2:$C$2001,0),MATCH('ống nhựa túi bóng'!M$3,FCSTSDV!$D$1:$L$1,0)),1)/'ống nhựa túi bóng'!$D241,0)</f>
        <v>0</v>
      </c>
      <c r="N241" s="92">
        <f t="array" ref="N241">IFERROR(ROUND(INDEX(FCSTSDV!$D$2:$L$2001,MATCH('ống nhựa túi bóng'!$C241,FCSTSDV!$C$2:$C$2001,0),MATCH('ống nhựa túi bóng'!N$3,FCSTSDV!$D$1:$L$1,0)),1)/'ống nhựa túi bóng'!$D241,0)</f>
        <v>0</v>
      </c>
      <c r="O241" s="92">
        <f t="array" ref="O241">IFERROR(ROUND(INDEX(FCSTSDV!$D$2:$L$2001,MATCH('ống nhựa túi bóng'!$C241,FCSTSDV!$C$2:$C$2001,0),MATCH('ống nhựa túi bóng'!O$3,FCSTSDV!$D$1:$L$1,0)),1)/'ống nhựa túi bóng'!$D241,0)</f>
        <v>0</v>
      </c>
      <c r="P241" s="92">
        <f t="array" ref="P241">IFERROR(ROUND(INDEX(FCSTSDV!$D$2:$L$2001,MATCH('ống nhựa túi bóng'!$C241,FCSTSDV!$C$2:$C$2001,0),MATCH('ống nhựa túi bóng'!P$3,FCSTSDV!$D$1:$L$1,0)),1)/'ống nhựa túi bóng'!$D241,0)</f>
        <v>0</v>
      </c>
      <c r="Q241" s="92">
        <f t="array" ref="Q241">IFERROR(ROUND(INDEX(FCSTSDV!$D$2:$L$2001,MATCH('ống nhựa túi bóng'!$C241,FCSTSDV!$C$2:$C$2001,0),MATCH('ống nhựa túi bóng'!Q$3,FCSTSDV!$D$1:$L$1,0)),1)/'ống nhựa túi bóng'!$D241,0)</f>
        <v>0</v>
      </c>
      <c r="R241" s="92">
        <f t="array" ref="R241">IFERROR(ROUND(INDEX(FCSTSDV!$D$2:$L$2001,MATCH('ống nhựa túi bóng'!$C241,FCSTSDV!$C$2:$C$2001,0),MATCH('ống nhựa túi bóng'!R$3,FCSTSDV!$D$1:$L$1,0)),1)/'ống nhựa túi bóng'!$D241,0)</f>
        <v>0</v>
      </c>
      <c r="S241" s="92">
        <f t="array" ref="S241">IFERROR(ROUND(INDEX(FCSTSDV!$D$2:$L$2001,MATCH('ống nhựa túi bóng'!$C241,FCSTSDV!$C$2:$C$2001,0),MATCH('ống nhựa túi bóng'!S$3,FCSTSDV!$D$1:$L$1,0)),1)/'ống nhựa túi bóng'!$D241,0)</f>
        <v>0</v>
      </c>
      <c r="T241" s="92">
        <f t="shared" si="14"/>
        <v>0</v>
      </c>
    </row>
    <row r="242" spans="1:20" ht="20.100000000000001" customHeight="1">
      <c r="A242" s="818"/>
      <c r="B242" s="1072"/>
      <c r="C242" s="46" t="s">
        <v>100</v>
      </c>
      <c r="D242" s="413">
        <v>1000</v>
      </c>
      <c r="E242" s="784"/>
      <c r="F242" s="784"/>
      <c r="G242" s="784"/>
      <c r="H242" s="92">
        <f t="array" ref="H242">IFERROR(ROUND(INDEX(FCSTSDV!$D$2:$L$2001,MATCH('ống nhựa túi bóng'!$C242,FCSTSDV!$C$2:$C$2001,0),MATCH('ống nhựa túi bóng'!H$3,FCSTSDV!$D$1:$L$1,0)),1)/'ống nhựa túi bóng'!$D242,0)</f>
        <v>0</v>
      </c>
      <c r="I242" s="92">
        <f t="array" ref="I242">IFERROR(ROUND(INDEX(FCSTSDV!$D$2:$L$2001,MATCH('ống nhựa túi bóng'!$C242,FCSTSDV!$C$2:$C$2001,0),MATCH('ống nhựa túi bóng'!I$3,FCSTSDV!$D$1:$L$1,0)),1)/'ống nhựa túi bóng'!$D242,0)</f>
        <v>0</v>
      </c>
      <c r="J242" s="92">
        <f t="array" ref="J242">IFERROR(ROUND(INDEX(FCSTSDV!$D$2:$L$2001,MATCH('ống nhựa túi bóng'!$C242,FCSTSDV!$C$2:$C$2001,0),MATCH('ống nhựa túi bóng'!J$3,FCSTSDV!$D$1:$L$1,0)),1)/'ống nhựa túi bóng'!$D242,0)</f>
        <v>0</v>
      </c>
      <c r="K242" s="92">
        <f t="array" ref="K242">IFERROR(ROUND(INDEX(FCSTSDV!$D$2:$L$2001,MATCH('ống nhựa túi bóng'!$C242,FCSTSDV!$C$2:$C$2001,0),MATCH('ống nhựa túi bóng'!K$3,FCSTSDV!$D$1:$L$1,0)),1)/'ống nhựa túi bóng'!$D242,0)</f>
        <v>0</v>
      </c>
      <c r="L242" s="92">
        <f t="array" ref="L242">IFERROR(ROUND(INDEX(FCSTSDV!$D$2:$L$2001,MATCH('ống nhựa túi bóng'!$C242,FCSTSDV!$C$2:$C$2001,0),MATCH('ống nhựa túi bóng'!L$3,FCSTSDV!$D$1:$L$1,0)),1)/'ống nhựa túi bóng'!$D242,0)</f>
        <v>0</v>
      </c>
      <c r="M242" s="92">
        <f t="array" ref="M242">IFERROR(ROUND(INDEX(FCSTSDV!$D$2:$L$2001,MATCH('ống nhựa túi bóng'!$C242,FCSTSDV!$C$2:$C$2001,0),MATCH('ống nhựa túi bóng'!M$3,FCSTSDV!$D$1:$L$1,0)),1)/'ống nhựa túi bóng'!$D242,0)</f>
        <v>0</v>
      </c>
      <c r="N242" s="92">
        <f t="array" ref="N242">IFERROR(ROUND(INDEX(FCSTSDV!$D$2:$L$2001,MATCH('ống nhựa túi bóng'!$C242,FCSTSDV!$C$2:$C$2001,0),MATCH('ống nhựa túi bóng'!N$3,FCSTSDV!$D$1:$L$1,0)),1)/'ống nhựa túi bóng'!$D242,0)</f>
        <v>0</v>
      </c>
      <c r="O242" s="92">
        <f t="array" ref="O242">IFERROR(ROUND(INDEX(FCSTSDV!$D$2:$L$2001,MATCH('ống nhựa túi bóng'!$C242,FCSTSDV!$C$2:$C$2001,0),MATCH('ống nhựa túi bóng'!O$3,FCSTSDV!$D$1:$L$1,0)),1)/'ống nhựa túi bóng'!$D242,0)</f>
        <v>0</v>
      </c>
      <c r="P242" s="92">
        <f t="array" ref="P242">IFERROR(ROUND(INDEX(FCSTSDV!$D$2:$L$2001,MATCH('ống nhựa túi bóng'!$C242,FCSTSDV!$C$2:$C$2001,0),MATCH('ống nhựa túi bóng'!P$3,FCSTSDV!$D$1:$L$1,0)),1)/'ống nhựa túi bóng'!$D242,0)</f>
        <v>0</v>
      </c>
      <c r="Q242" s="92">
        <f t="array" ref="Q242">IFERROR(ROUND(INDEX(FCSTSDV!$D$2:$L$2001,MATCH('ống nhựa túi bóng'!$C242,FCSTSDV!$C$2:$C$2001,0),MATCH('ống nhựa túi bóng'!Q$3,FCSTSDV!$D$1:$L$1,0)),1)/'ống nhựa túi bóng'!$D242,0)</f>
        <v>0</v>
      </c>
      <c r="R242" s="92">
        <f t="array" ref="R242">IFERROR(ROUND(INDEX(FCSTSDV!$D$2:$L$2001,MATCH('ống nhựa túi bóng'!$C242,FCSTSDV!$C$2:$C$2001,0),MATCH('ống nhựa túi bóng'!R$3,FCSTSDV!$D$1:$L$1,0)),1)/'ống nhựa túi bóng'!$D242,0)</f>
        <v>0</v>
      </c>
      <c r="S242" s="92">
        <f t="array" ref="S242">IFERROR(ROUND(INDEX(FCSTSDV!$D$2:$L$2001,MATCH('ống nhựa túi bóng'!$C242,FCSTSDV!$C$2:$C$2001,0),MATCH('ống nhựa túi bóng'!S$3,FCSTSDV!$D$1:$L$1,0)),1)/'ống nhựa túi bóng'!$D242,0)</f>
        <v>0</v>
      </c>
      <c r="T242" s="92">
        <f t="shared" si="14"/>
        <v>0</v>
      </c>
    </row>
    <row r="243" spans="1:20" ht="20.100000000000001" customHeight="1">
      <c r="A243" s="818"/>
      <c r="B243" s="1072"/>
      <c r="C243" s="46" t="s">
        <v>101</v>
      </c>
      <c r="D243" s="413">
        <v>1000</v>
      </c>
      <c r="E243" s="784"/>
      <c r="F243" s="784"/>
      <c r="G243" s="784"/>
      <c r="H243" s="92">
        <f t="array" ref="H243">IFERROR(ROUND(INDEX(FCSTSDV!$D$2:$L$2001,MATCH('ống nhựa túi bóng'!$C243,FCSTSDV!$C$2:$C$2001,0),MATCH('ống nhựa túi bóng'!H$3,FCSTSDV!$D$1:$L$1,0)),1)/'ống nhựa túi bóng'!$D243,0)</f>
        <v>0</v>
      </c>
      <c r="I243" s="92">
        <f t="array" ref="I243">IFERROR(ROUND(INDEX(FCSTSDV!$D$2:$L$2001,MATCH('ống nhựa túi bóng'!$C243,FCSTSDV!$C$2:$C$2001,0),MATCH('ống nhựa túi bóng'!I$3,FCSTSDV!$D$1:$L$1,0)),1)/'ống nhựa túi bóng'!$D243,0)</f>
        <v>0</v>
      </c>
      <c r="J243" s="92">
        <f t="array" ref="J243">IFERROR(ROUND(INDEX(FCSTSDV!$D$2:$L$2001,MATCH('ống nhựa túi bóng'!$C243,FCSTSDV!$C$2:$C$2001,0),MATCH('ống nhựa túi bóng'!J$3,FCSTSDV!$D$1:$L$1,0)),1)/'ống nhựa túi bóng'!$D243,0)</f>
        <v>0</v>
      </c>
      <c r="K243" s="92">
        <f t="array" ref="K243">IFERROR(ROUND(INDEX(FCSTSDV!$D$2:$L$2001,MATCH('ống nhựa túi bóng'!$C243,FCSTSDV!$C$2:$C$2001,0),MATCH('ống nhựa túi bóng'!K$3,FCSTSDV!$D$1:$L$1,0)),1)/'ống nhựa túi bóng'!$D243,0)</f>
        <v>0</v>
      </c>
      <c r="L243" s="92">
        <f t="array" ref="L243">IFERROR(ROUND(INDEX(FCSTSDV!$D$2:$L$2001,MATCH('ống nhựa túi bóng'!$C243,FCSTSDV!$C$2:$C$2001,0),MATCH('ống nhựa túi bóng'!L$3,FCSTSDV!$D$1:$L$1,0)),1)/'ống nhựa túi bóng'!$D243,0)</f>
        <v>0</v>
      </c>
      <c r="M243" s="92">
        <f t="array" ref="M243">IFERROR(ROUND(INDEX(FCSTSDV!$D$2:$L$2001,MATCH('ống nhựa túi bóng'!$C243,FCSTSDV!$C$2:$C$2001,0),MATCH('ống nhựa túi bóng'!M$3,FCSTSDV!$D$1:$L$1,0)),1)/'ống nhựa túi bóng'!$D243,0)</f>
        <v>0</v>
      </c>
      <c r="N243" s="92">
        <f t="array" ref="N243">IFERROR(ROUND(INDEX(FCSTSDV!$D$2:$L$2001,MATCH('ống nhựa túi bóng'!$C243,FCSTSDV!$C$2:$C$2001,0),MATCH('ống nhựa túi bóng'!N$3,FCSTSDV!$D$1:$L$1,0)),1)/'ống nhựa túi bóng'!$D243,0)</f>
        <v>0</v>
      </c>
      <c r="O243" s="92">
        <f t="array" ref="O243">IFERROR(ROUND(INDEX(FCSTSDV!$D$2:$L$2001,MATCH('ống nhựa túi bóng'!$C243,FCSTSDV!$C$2:$C$2001,0),MATCH('ống nhựa túi bóng'!O$3,FCSTSDV!$D$1:$L$1,0)),1)/'ống nhựa túi bóng'!$D243,0)</f>
        <v>0</v>
      </c>
      <c r="P243" s="92">
        <f t="array" ref="P243">IFERROR(ROUND(INDEX(FCSTSDV!$D$2:$L$2001,MATCH('ống nhựa túi bóng'!$C243,FCSTSDV!$C$2:$C$2001,0),MATCH('ống nhựa túi bóng'!P$3,FCSTSDV!$D$1:$L$1,0)),1)/'ống nhựa túi bóng'!$D243,0)</f>
        <v>0</v>
      </c>
      <c r="Q243" s="92">
        <f t="array" ref="Q243">IFERROR(ROUND(INDEX(FCSTSDV!$D$2:$L$2001,MATCH('ống nhựa túi bóng'!$C243,FCSTSDV!$C$2:$C$2001,0),MATCH('ống nhựa túi bóng'!Q$3,FCSTSDV!$D$1:$L$1,0)),1)/'ống nhựa túi bóng'!$D243,0)</f>
        <v>0</v>
      </c>
      <c r="R243" s="92">
        <f t="array" ref="R243">IFERROR(ROUND(INDEX(FCSTSDV!$D$2:$L$2001,MATCH('ống nhựa túi bóng'!$C243,FCSTSDV!$C$2:$C$2001,0),MATCH('ống nhựa túi bóng'!R$3,FCSTSDV!$D$1:$L$1,0)),1)/'ống nhựa túi bóng'!$D243,0)</f>
        <v>0</v>
      </c>
      <c r="S243" s="92">
        <f t="array" ref="S243">IFERROR(ROUND(INDEX(FCSTSDV!$D$2:$L$2001,MATCH('ống nhựa túi bóng'!$C243,FCSTSDV!$C$2:$C$2001,0),MATCH('ống nhựa túi bóng'!S$3,FCSTSDV!$D$1:$L$1,0)),1)/'ống nhựa túi bóng'!$D243,0)</f>
        <v>0</v>
      </c>
      <c r="T243" s="92">
        <f t="shared" si="14"/>
        <v>0</v>
      </c>
    </row>
    <row r="244" spans="1:20" ht="20.100000000000001" customHeight="1">
      <c r="A244" s="818"/>
      <c r="B244" s="1072"/>
      <c r="C244" s="46" t="s">
        <v>102</v>
      </c>
      <c r="D244" s="413">
        <v>1000</v>
      </c>
      <c r="E244" s="784"/>
      <c r="F244" s="784"/>
      <c r="G244" s="784"/>
      <c r="H244" s="92">
        <f t="array" ref="H244">IFERROR(ROUND(INDEX(FCSTSDV!$D$2:$L$2001,MATCH('ống nhựa túi bóng'!$C244,FCSTSDV!$C$2:$C$2001,0),MATCH('ống nhựa túi bóng'!H$3,FCSTSDV!$D$1:$L$1,0)),1)/'ống nhựa túi bóng'!$D244,0)</f>
        <v>0</v>
      </c>
      <c r="I244" s="92">
        <f t="array" ref="I244">IFERROR(ROUND(INDEX(FCSTSDV!$D$2:$L$2001,MATCH('ống nhựa túi bóng'!$C244,FCSTSDV!$C$2:$C$2001,0),MATCH('ống nhựa túi bóng'!I$3,FCSTSDV!$D$1:$L$1,0)),1)/'ống nhựa túi bóng'!$D244,0)</f>
        <v>0</v>
      </c>
      <c r="J244" s="92">
        <f t="array" ref="J244">IFERROR(ROUND(INDEX(FCSTSDV!$D$2:$L$2001,MATCH('ống nhựa túi bóng'!$C244,FCSTSDV!$C$2:$C$2001,0),MATCH('ống nhựa túi bóng'!J$3,FCSTSDV!$D$1:$L$1,0)),1)/'ống nhựa túi bóng'!$D244,0)</f>
        <v>0</v>
      </c>
      <c r="K244" s="92">
        <f t="array" ref="K244">IFERROR(ROUND(INDEX(FCSTSDV!$D$2:$L$2001,MATCH('ống nhựa túi bóng'!$C244,FCSTSDV!$C$2:$C$2001,0),MATCH('ống nhựa túi bóng'!K$3,FCSTSDV!$D$1:$L$1,0)),1)/'ống nhựa túi bóng'!$D244,0)</f>
        <v>0</v>
      </c>
      <c r="L244" s="92">
        <f t="array" ref="L244">IFERROR(ROUND(INDEX(FCSTSDV!$D$2:$L$2001,MATCH('ống nhựa túi bóng'!$C244,FCSTSDV!$C$2:$C$2001,0),MATCH('ống nhựa túi bóng'!L$3,FCSTSDV!$D$1:$L$1,0)),1)/'ống nhựa túi bóng'!$D244,0)</f>
        <v>0</v>
      </c>
      <c r="M244" s="92">
        <f t="array" ref="M244">IFERROR(ROUND(INDEX(FCSTSDV!$D$2:$L$2001,MATCH('ống nhựa túi bóng'!$C244,FCSTSDV!$C$2:$C$2001,0),MATCH('ống nhựa túi bóng'!M$3,FCSTSDV!$D$1:$L$1,0)),1)/'ống nhựa túi bóng'!$D244,0)</f>
        <v>0</v>
      </c>
      <c r="N244" s="92">
        <f t="array" ref="N244">IFERROR(ROUND(INDEX(FCSTSDV!$D$2:$L$2001,MATCH('ống nhựa túi bóng'!$C244,FCSTSDV!$C$2:$C$2001,0),MATCH('ống nhựa túi bóng'!N$3,FCSTSDV!$D$1:$L$1,0)),1)/'ống nhựa túi bóng'!$D244,0)</f>
        <v>0</v>
      </c>
      <c r="O244" s="92">
        <f t="array" ref="O244">IFERROR(ROUND(INDEX(FCSTSDV!$D$2:$L$2001,MATCH('ống nhựa túi bóng'!$C244,FCSTSDV!$C$2:$C$2001,0),MATCH('ống nhựa túi bóng'!O$3,FCSTSDV!$D$1:$L$1,0)),1)/'ống nhựa túi bóng'!$D244,0)</f>
        <v>0</v>
      </c>
      <c r="P244" s="92">
        <f t="array" ref="P244">IFERROR(ROUND(INDEX(FCSTSDV!$D$2:$L$2001,MATCH('ống nhựa túi bóng'!$C244,FCSTSDV!$C$2:$C$2001,0),MATCH('ống nhựa túi bóng'!P$3,FCSTSDV!$D$1:$L$1,0)),1)/'ống nhựa túi bóng'!$D244,0)</f>
        <v>0</v>
      </c>
      <c r="Q244" s="92">
        <f t="array" ref="Q244">IFERROR(ROUND(INDEX(FCSTSDV!$D$2:$L$2001,MATCH('ống nhựa túi bóng'!$C244,FCSTSDV!$C$2:$C$2001,0),MATCH('ống nhựa túi bóng'!Q$3,FCSTSDV!$D$1:$L$1,0)),1)/'ống nhựa túi bóng'!$D244,0)</f>
        <v>0</v>
      </c>
      <c r="R244" s="92">
        <f t="array" ref="R244">IFERROR(ROUND(INDEX(FCSTSDV!$D$2:$L$2001,MATCH('ống nhựa túi bóng'!$C244,FCSTSDV!$C$2:$C$2001,0),MATCH('ống nhựa túi bóng'!R$3,FCSTSDV!$D$1:$L$1,0)),1)/'ống nhựa túi bóng'!$D244,0)</f>
        <v>0</v>
      </c>
      <c r="S244" s="92">
        <f t="array" ref="S244">IFERROR(ROUND(INDEX(FCSTSDV!$D$2:$L$2001,MATCH('ống nhựa túi bóng'!$C244,FCSTSDV!$C$2:$C$2001,0),MATCH('ống nhựa túi bóng'!S$3,FCSTSDV!$D$1:$L$1,0)),1)/'ống nhựa túi bóng'!$D244,0)</f>
        <v>0</v>
      </c>
      <c r="T244" s="92">
        <f t="shared" si="14"/>
        <v>0</v>
      </c>
    </row>
    <row r="245" spans="1:20" ht="20.100000000000001" hidden="1" customHeight="1">
      <c r="A245" s="818"/>
      <c r="B245" s="1072"/>
      <c r="C245" s="46" t="s">
        <v>104</v>
      </c>
      <c r="D245" s="413">
        <v>19000</v>
      </c>
      <c r="E245" s="784"/>
      <c r="F245" s="784"/>
      <c r="G245" s="784"/>
      <c r="H245" s="92">
        <f t="array" ref="H245">IFERROR(ROUND(INDEX(FCSTSDV!$D$2:$L$2001,MATCH('ống nhựa túi bóng'!$C245,FCSTSDV!$C$2:$C$2001,0),MATCH('ống nhựa túi bóng'!H$3,FCSTSDV!$D$1:$L$1,0)),1)/'ống nhựa túi bóng'!$D245,0)</f>
        <v>0</v>
      </c>
      <c r="I245" s="92">
        <f t="array" ref="I245">IFERROR(ROUND(INDEX(FCSTSDV!$D$2:$L$2001,MATCH('ống nhựa túi bóng'!$C245,FCSTSDV!$C$2:$C$2001,0),MATCH('ống nhựa túi bóng'!I$3,FCSTSDV!$D$1:$L$1,0)),1)/'ống nhựa túi bóng'!$D245,0)</f>
        <v>0</v>
      </c>
      <c r="J245" s="92">
        <f t="array" ref="J245">IFERROR(ROUND(INDEX(FCSTSDV!$D$2:$L$2001,MATCH('ống nhựa túi bóng'!$C245,FCSTSDV!$C$2:$C$2001,0),MATCH('ống nhựa túi bóng'!J$3,FCSTSDV!$D$1:$L$1,0)),1)/'ống nhựa túi bóng'!$D245,0)</f>
        <v>0</v>
      </c>
      <c r="K245" s="92">
        <f t="array" ref="K245">IFERROR(ROUND(INDEX(FCSTSDV!$D$2:$L$2001,MATCH('ống nhựa túi bóng'!$C245,FCSTSDV!$C$2:$C$2001,0),MATCH('ống nhựa túi bóng'!K$3,FCSTSDV!$D$1:$L$1,0)),1)/'ống nhựa túi bóng'!$D245,0)</f>
        <v>0</v>
      </c>
      <c r="L245" s="92">
        <f t="array" ref="L245">IFERROR(ROUND(INDEX(FCSTSDV!$D$2:$L$2001,MATCH('ống nhựa túi bóng'!$C245,FCSTSDV!$C$2:$C$2001,0),MATCH('ống nhựa túi bóng'!L$3,FCSTSDV!$D$1:$L$1,0)),1)/'ống nhựa túi bóng'!$D245,0)</f>
        <v>0</v>
      </c>
      <c r="M245" s="92">
        <f t="array" ref="M245">IFERROR(ROUND(INDEX(FCSTSDV!$D$2:$L$2001,MATCH('ống nhựa túi bóng'!$C245,FCSTSDV!$C$2:$C$2001,0),MATCH('ống nhựa túi bóng'!M$3,FCSTSDV!$D$1:$L$1,0)),1)/'ống nhựa túi bóng'!$D245,0)</f>
        <v>0</v>
      </c>
      <c r="N245" s="92">
        <f t="array" ref="N245">IFERROR(ROUND(INDEX(FCSTSDV!$D$2:$L$2001,MATCH('ống nhựa túi bóng'!$C245,FCSTSDV!$C$2:$C$2001,0),MATCH('ống nhựa túi bóng'!N$3,FCSTSDV!$D$1:$L$1,0)),1)/'ống nhựa túi bóng'!$D245,0)</f>
        <v>0</v>
      </c>
      <c r="O245" s="92">
        <f t="array" ref="O245">IFERROR(ROUND(INDEX(FCSTSDV!$D$2:$L$2001,MATCH('ống nhựa túi bóng'!$C245,FCSTSDV!$C$2:$C$2001,0),MATCH('ống nhựa túi bóng'!O$3,FCSTSDV!$D$1:$L$1,0)),1)/'ống nhựa túi bóng'!$D245,0)</f>
        <v>1</v>
      </c>
      <c r="P245" s="92">
        <f t="array" ref="P245">IFERROR(ROUND(INDEX(FCSTSDV!$D$2:$L$2001,MATCH('ống nhựa túi bóng'!$C245,FCSTSDV!$C$2:$C$2001,0),MATCH('ống nhựa túi bóng'!P$3,FCSTSDV!$D$1:$L$1,0)),1)/'ống nhựa túi bóng'!$D245,0)</f>
        <v>0</v>
      </c>
      <c r="Q245" s="92">
        <f t="array" ref="Q245">IFERROR(ROUND(INDEX(FCSTSDV!$D$2:$L$2001,MATCH('ống nhựa túi bóng'!$C245,FCSTSDV!$C$2:$C$2001,0),MATCH('ống nhựa túi bóng'!Q$3,FCSTSDV!$D$1:$L$1,0)),1)/'ống nhựa túi bóng'!$D245,0)</f>
        <v>0</v>
      </c>
      <c r="R245" s="92">
        <f t="array" ref="R245">IFERROR(ROUND(INDEX(FCSTSDV!$D$2:$L$2001,MATCH('ống nhựa túi bóng'!$C245,FCSTSDV!$C$2:$C$2001,0),MATCH('ống nhựa túi bóng'!R$3,FCSTSDV!$D$1:$L$1,0)),1)/'ống nhựa túi bóng'!$D245,0)</f>
        <v>0</v>
      </c>
      <c r="S245" s="92">
        <f t="array" ref="S245">IFERROR(ROUND(INDEX(FCSTSDV!$D$2:$L$2001,MATCH('ống nhựa túi bóng'!$C245,FCSTSDV!$C$2:$C$2001,0),MATCH('ống nhựa túi bóng'!S$3,FCSTSDV!$D$1:$L$1,0)),1)/'ống nhựa túi bóng'!$D245,0)</f>
        <v>0</v>
      </c>
      <c r="T245" s="92">
        <f t="shared" si="14"/>
        <v>1</v>
      </c>
    </row>
    <row r="246" spans="1:20" ht="20.100000000000001" hidden="1" customHeight="1">
      <c r="A246" s="818"/>
      <c r="B246" s="1072"/>
      <c r="C246" s="46" t="s">
        <v>104</v>
      </c>
      <c r="D246" s="413">
        <v>19000</v>
      </c>
      <c r="E246" s="784"/>
      <c r="F246" s="784"/>
      <c r="G246" s="784"/>
      <c r="H246" s="92">
        <f t="array" ref="H246">IFERROR(ROUND(INDEX(FCSTSDV!$D$2:$L$2001,MATCH('ống nhựa túi bóng'!$C246,FCSTSDV!$C$2:$C$2001,0),MATCH('ống nhựa túi bóng'!H$3,FCSTSDV!$D$1:$L$1,0)),1)/'ống nhựa túi bóng'!$D246,0)</f>
        <v>0</v>
      </c>
      <c r="I246" s="92">
        <f t="array" ref="I246">IFERROR(ROUND(INDEX(FCSTSDV!$D$2:$L$2001,MATCH('ống nhựa túi bóng'!$C246,FCSTSDV!$C$2:$C$2001,0),MATCH('ống nhựa túi bóng'!I$3,FCSTSDV!$D$1:$L$1,0)),1)/'ống nhựa túi bóng'!$D246,0)</f>
        <v>0</v>
      </c>
      <c r="J246" s="92">
        <f t="array" ref="J246">IFERROR(ROUND(INDEX(FCSTSDV!$D$2:$L$2001,MATCH('ống nhựa túi bóng'!$C246,FCSTSDV!$C$2:$C$2001,0),MATCH('ống nhựa túi bóng'!J$3,FCSTSDV!$D$1:$L$1,0)),1)/'ống nhựa túi bóng'!$D246,0)</f>
        <v>0</v>
      </c>
      <c r="K246" s="92">
        <f t="array" ref="K246">IFERROR(ROUND(INDEX(FCSTSDV!$D$2:$L$2001,MATCH('ống nhựa túi bóng'!$C246,FCSTSDV!$C$2:$C$2001,0),MATCH('ống nhựa túi bóng'!K$3,FCSTSDV!$D$1:$L$1,0)),1)/'ống nhựa túi bóng'!$D246,0)</f>
        <v>0</v>
      </c>
      <c r="L246" s="92">
        <f t="array" ref="L246">IFERROR(ROUND(INDEX(FCSTSDV!$D$2:$L$2001,MATCH('ống nhựa túi bóng'!$C246,FCSTSDV!$C$2:$C$2001,0),MATCH('ống nhựa túi bóng'!L$3,FCSTSDV!$D$1:$L$1,0)),1)/'ống nhựa túi bóng'!$D246,0)</f>
        <v>0</v>
      </c>
      <c r="M246" s="92">
        <f t="array" ref="M246">IFERROR(ROUND(INDEX(FCSTSDV!$D$2:$L$2001,MATCH('ống nhựa túi bóng'!$C246,FCSTSDV!$C$2:$C$2001,0),MATCH('ống nhựa túi bóng'!M$3,FCSTSDV!$D$1:$L$1,0)),1)/'ống nhựa túi bóng'!$D246,0)</f>
        <v>0</v>
      </c>
      <c r="N246" s="92">
        <f t="array" ref="N246">IFERROR(ROUND(INDEX(FCSTSDV!$D$2:$L$2001,MATCH('ống nhựa túi bóng'!$C246,FCSTSDV!$C$2:$C$2001,0),MATCH('ống nhựa túi bóng'!N$3,FCSTSDV!$D$1:$L$1,0)),1)/'ống nhựa túi bóng'!$D246,0)</f>
        <v>0</v>
      </c>
      <c r="O246" s="92">
        <f t="array" ref="O246">IFERROR(ROUND(INDEX(FCSTSDV!$D$2:$L$2001,MATCH('ống nhựa túi bóng'!$C246,FCSTSDV!$C$2:$C$2001,0),MATCH('ống nhựa túi bóng'!O$3,FCSTSDV!$D$1:$L$1,0)),1)/'ống nhựa túi bóng'!$D246,0)</f>
        <v>1</v>
      </c>
      <c r="P246" s="92">
        <f t="array" ref="P246">IFERROR(ROUND(INDEX(FCSTSDV!$D$2:$L$2001,MATCH('ống nhựa túi bóng'!$C246,FCSTSDV!$C$2:$C$2001,0),MATCH('ống nhựa túi bóng'!P$3,FCSTSDV!$D$1:$L$1,0)),1)/'ống nhựa túi bóng'!$D246,0)</f>
        <v>0</v>
      </c>
      <c r="Q246" s="92">
        <f t="array" ref="Q246">IFERROR(ROUND(INDEX(FCSTSDV!$D$2:$L$2001,MATCH('ống nhựa túi bóng'!$C246,FCSTSDV!$C$2:$C$2001,0),MATCH('ống nhựa túi bóng'!Q$3,FCSTSDV!$D$1:$L$1,0)),1)/'ống nhựa túi bóng'!$D246,0)</f>
        <v>0</v>
      </c>
      <c r="R246" s="92">
        <f t="array" ref="R246">IFERROR(ROUND(INDEX(FCSTSDV!$D$2:$L$2001,MATCH('ống nhựa túi bóng'!$C246,FCSTSDV!$C$2:$C$2001,0),MATCH('ống nhựa túi bóng'!R$3,FCSTSDV!$D$1:$L$1,0)),1)/'ống nhựa túi bóng'!$D246,0)</f>
        <v>0</v>
      </c>
      <c r="S246" s="92">
        <f t="array" ref="S246">IFERROR(ROUND(INDEX(FCSTSDV!$D$2:$L$2001,MATCH('ống nhựa túi bóng'!$C246,FCSTSDV!$C$2:$C$2001,0),MATCH('ống nhựa túi bóng'!S$3,FCSTSDV!$D$1:$L$1,0)),1)/'ống nhựa túi bóng'!$D246,0)</f>
        <v>0</v>
      </c>
      <c r="T246" s="92">
        <f t="shared" si="14"/>
        <v>1</v>
      </c>
    </row>
    <row r="247" spans="1:20" ht="20.100000000000001" customHeight="1">
      <c r="A247" s="818"/>
      <c r="B247" s="1072"/>
      <c r="C247" s="46" t="s">
        <v>105</v>
      </c>
      <c r="D247" s="413">
        <v>1000</v>
      </c>
      <c r="E247" s="784"/>
      <c r="F247" s="784"/>
      <c r="G247" s="784"/>
      <c r="H247" s="92">
        <f t="array" ref="H247">IFERROR(ROUND(INDEX(FCSTSDV!$D$2:$L$2001,MATCH('ống nhựa túi bóng'!$C247,FCSTSDV!$C$2:$C$2001,0),MATCH('ống nhựa túi bóng'!H$3,FCSTSDV!$D$1:$L$1,0)),1)/'ống nhựa túi bóng'!$D247,0)</f>
        <v>0</v>
      </c>
      <c r="I247" s="92">
        <f t="array" ref="I247">IFERROR(ROUND(INDEX(FCSTSDV!$D$2:$L$2001,MATCH('ống nhựa túi bóng'!$C247,FCSTSDV!$C$2:$C$2001,0),MATCH('ống nhựa túi bóng'!I$3,FCSTSDV!$D$1:$L$1,0)),1)/'ống nhựa túi bóng'!$D247,0)</f>
        <v>0</v>
      </c>
      <c r="J247" s="92">
        <f t="array" ref="J247">IFERROR(ROUND(INDEX(FCSTSDV!$D$2:$L$2001,MATCH('ống nhựa túi bóng'!$C247,FCSTSDV!$C$2:$C$2001,0),MATCH('ống nhựa túi bóng'!J$3,FCSTSDV!$D$1:$L$1,0)),1)/'ống nhựa túi bóng'!$D247,0)</f>
        <v>0</v>
      </c>
      <c r="K247" s="92">
        <f t="array" ref="K247">IFERROR(ROUND(INDEX(FCSTSDV!$D$2:$L$2001,MATCH('ống nhựa túi bóng'!$C247,FCSTSDV!$C$2:$C$2001,0),MATCH('ống nhựa túi bóng'!K$3,FCSTSDV!$D$1:$L$1,0)),1)/'ống nhựa túi bóng'!$D247,0)</f>
        <v>0</v>
      </c>
      <c r="L247" s="92">
        <f t="array" ref="L247">IFERROR(ROUND(INDEX(FCSTSDV!$D$2:$L$2001,MATCH('ống nhựa túi bóng'!$C247,FCSTSDV!$C$2:$C$2001,0),MATCH('ống nhựa túi bóng'!L$3,FCSTSDV!$D$1:$L$1,0)),1)/'ống nhựa túi bóng'!$D247,0)</f>
        <v>0</v>
      </c>
      <c r="M247" s="92">
        <f t="array" ref="M247">IFERROR(ROUND(INDEX(FCSTSDV!$D$2:$L$2001,MATCH('ống nhựa túi bóng'!$C247,FCSTSDV!$C$2:$C$2001,0),MATCH('ống nhựa túi bóng'!M$3,FCSTSDV!$D$1:$L$1,0)),1)/'ống nhựa túi bóng'!$D247,0)</f>
        <v>0</v>
      </c>
      <c r="N247" s="92">
        <f t="array" ref="N247">IFERROR(ROUND(INDEX(FCSTSDV!$D$2:$L$2001,MATCH('ống nhựa túi bóng'!$C247,FCSTSDV!$C$2:$C$2001,0),MATCH('ống nhựa túi bóng'!N$3,FCSTSDV!$D$1:$L$1,0)),1)/'ống nhựa túi bóng'!$D247,0)</f>
        <v>0</v>
      </c>
      <c r="O247" s="92">
        <f t="array" ref="O247">IFERROR(ROUND(INDEX(FCSTSDV!$D$2:$L$2001,MATCH('ống nhựa túi bóng'!$C247,FCSTSDV!$C$2:$C$2001,0),MATCH('ống nhựa túi bóng'!O$3,FCSTSDV!$D$1:$L$1,0)),1)/'ống nhựa túi bóng'!$D247,0)</f>
        <v>0</v>
      </c>
      <c r="P247" s="92">
        <f t="array" ref="P247">IFERROR(ROUND(INDEX(FCSTSDV!$D$2:$L$2001,MATCH('ống nhựa túi bóng'!$C247,FCSTSDV!$C$2:$C$2001,0),MATCH('ống nhựa túi bóng'!P$3,FCSTSDV!$D$1:$L$1,0)),1)/'ống nhựa túi bóng'!$D247,0)</f>
        <v>0</v>
      </c>
      <c r="Q247" s="92">
        <f t="array" ref="Q247">IFERROR(ROUND(INDEX(FCSTSDV!$D$2:$L$2001,MATCH('ống nhựa túi bóng'!$C247,FCSTSDV!$C$2:$C$2001,0),MATCH('ống nhựa túi bóng'!Q$3,FCSTSDV!$D$1:$L$1,0)),1)/'ống nhựa túi bóng'!$D247,0)</f>
        <v>0</v>
      </c>
      <c r="R247" s="92">
        <f t="array" ref="R247">IFERROR(ROUND(INDEX(FCSTSDV!$D$2:$L$2001,MATCH('ống nhựa túi bóng'!$C247,FCSTSDV!$C$2:$C$2001,0),MATCH('ống nhựa túi bóng'!R$3,FCSTSDV!$D$1:$L$1,0)),1)/'ống nhựa túi bóng'!$D247,0)</f>
        <v>0</v>
      </c>
      <c r="S247" s="92">
        <f t="array" ref="S247">IFERROR(ROUND(INDEX(FCSTSDV!$D$2:$L$2001,MATCH('ống nhựa túi bóng'!$C247,FCSTSDV!$C$2:$C$2001,0),MATCH('ống nhựa túi bóng'!S$3,FCSTSDV!$D$1:$L$1,0)),1)/'ống nhựa túi bóng'!$D247,0)</f>
        <v>0</v>
      </c>
      <c r="T247" s="92">
        <f t="shared" si="14"/>
        <v>0</v>
      </c>
    </row>
    <row r="248" spans="1:20" ht="20.100000000000001" hidden="1" customHeight="1">
      <c r="A248" s="818"/>
      <c r="B248" s="1072"/>
      <c r="C248" s="46" t="s">
        <v>698</v>
      </c>
      <c r="D248" s="413">
        <v>1000</v>
      </c>
      <c r="E248" s="784"/>
      <c r="F248" s="784"/>
      <c r="G248" s="784"/>
      <c r="H248" s="92">
        <f t="array" ref="H248">IFERROR(ROUND(INDEX(FCSTSDV!$D$2:$L$2001,MATCH('ống nhựa túi bóng'!$C248,FCSTSDV!$C$2:$C$2001,0),MATCH('ống nhựa túi bóng'!H$3,FCSTSDV!$D$1:$L$1,0)),1)/'ống nhựa túi bóng'!$D248,0)</f>
        <v>9</v>
      </c>
      <c r="I248" s="92">
        <f t="array" ref="I248">IFERROR(ROUND(INDEX(FCSTSDV!$D$2:$L$2001,MATCH('ống nhựa túi bóng'!$C248,FCSTSDV!$C$2:$C$2001,0),MATCH('ống nhựa túi bóng'!I$3,FCSTSDV!$D$1:$L$1,0)),1)/'ống nhựa túi bóng'!$D248,0)</f>
        <v>9</v>
      </c>
      <c r="J248" s="92">
        <f t="array" ref="J248">IFERROR(ROUND(INDEX(FCSTSDV!$D$2:$L$2001,MATCH('ống nhựa túi bóng'!$C248,FCSTSDV!$C$2:$C$2001,0),MATCH('ống nhựa túi bóng'!J$3,FCSTSDV!$D$1:$L$1,0)),1)/'ống nhựa túi bóng'!$D248,0)</f>
        <v>9</v>
      </c>
      <c r="K248" s="92">
        <f t="array" ref="K248">IFERROR(ROUND(INDEX(FCSTSDV!$D$2:$L$2001,MATCH('ống nhựa túi bóng'!$C248,FCSTSDV!$C$2:$C$2001,0),MATCH('ống nhựa túi bóng'!K$3,FCSTSDV!$D$1:$L$1,0)),1)/'ống nhựa túi bóng'!$D248,0)</f>
        <v>9</v>
      </c>
      <c r="L248" s="92">
        <f t="array" ref="L248">IFERROR(ROUND(INDEX(FCSTSDV!$D$2:$L$2001,MATCH('ống nhựa túi bóng'!$C248,FCSTSDV!$C$2:$C$2001,0),MATCH('ống nhựa túi bóng'!L$3,FCSTSDV!$D$1:$L$1,0)),1)/'ống nhựa túi bóng'!$D248,0)</f>
        <v>9</v>
      </c>
      <c r="M248" s="92">
        <f t="array" ref="M248">IFERROR(ROUND(INDEX(FCSTSDV!$D$2:$L$2001,MATCH('ống nhựa túi bóng'!$C248,FCSTSDV!$C$2:$C$2001,0),MATCH('ống nhựa túi bóng'!M$3,FCSTSDV!$D$1:$L$1,0)),1)/'ống nhựa túi bóng'!$D248,0)</f>
        <v>9</v>
      </c>
      <c r="N248" s="92">
        <f t="array" ref="N248">IFERROR(ROUND(INDEX(FCSTSDV!$D$2:$L$2001,MATCH('ống nhựa túi bóng'!$C248,FCSTSDV!$C$2:$C$2001,0),MATCH('ống nhựa túi bóng'!N$3,FCSTSDV!$D$1:$L$1,0)),1)/'ống nhựa túi bóng'!$D248,0)</f>
        <v>63</v>
      </c>
      <c r="O248" s="92">
        <f t="array" ref="O248">IFERROR(ROUND(INDEX(FCSTSDV!$D$2:$L$2001,MATCH('ống nhựa túi bóng'!$C248,FCSTSDV!$C$2:$C$2001,0),MATCH('ống nhựa túi bóng'!O$3,FCSTSDV!$D$1:$L$1,0)),1)/'ống nhựa túi bóng'!$D248,0)</f>
        <v>126</v>
      </c>
      <c r="P248" s="92">
        <f t="array" ref="P248">IFERROR(ROUND(INDEX(FCSTSDV!$D$2:$L$2001,MATCH('ống nhựa túi bóng'!$C248,FCSTSDV!$C$2:$C$2001,0),MATCH('ống nhựa túi bóng'!P$3,FCSTSDV!$D$1:$L$1,0)),1)/'ống nhựa túi bóng'!$D248,0)</f>
        <v>126</v>
      </c>
      <c r="Q248" s="92">
        <f t="array" ref="Q248">IFERROR(ROUND(INDEX(FCSTSDV!$D$2:$L$2001,MATCH('ống nhựa túi bóng'!$C248,FCSTSDV!$C$2:$C$2001,0),MATCH('ống nhựa túi bóng'!Q$3,FCSTSDV!$D$1:$L$1,0)),1)/'ống nhựa túi bóng'!$D248,0)</f>
        <v>0</v>
      </c>
      <c r="R248" s="92">
        <f t="array" ref="R248">IFERROR(ROUND(INDEX(FCSTSDV!$D$2:$L$2001,MATCH('ống nhựa túi bóng'!$C248,FCSTSDV!$C$2:$C$2001,0),MATCH('ống nhựa túi bóng'!R$3,FCSTSDV!$D$1:$L$1,0)),1)/'ống nhựa túi bóng'!$D248,0)</f>
        <v>0</v>
      </c>
      <c r="S248" s="92">
        <f t="array" ref="S248">IFERROR(ROUND(INDEX(FCSTSDV!$D$2:$L$2001,MATCH('ống nhựa túi bóng'!$C248,FCSTSDV!$C$2:$C$2001,0),MATCH('ống nhựa túi bóng'!S$3,FCSTSDV!$D$1:$L$1,0)),1)/'ống nhựa túi bóng'!$D248,0)</f>
        <v>0</v>
      </c>
      <c r="T248" s="92">
        <f t="shared" si="14"/>
        <v>369</v>
      </c>
    </row>
    <row r="249" spans="1:20" ht="20.100000000000001" customHeight="1">
      <c r="A249" s="818"/>
      <c r="B249" s="1072"/>
      <c r="C249" s="46" t="s">
        <v>1255</v>
      </c>
      <c r="D249" s="413">
        <v>1000</v>
      </c>
      <c r="E249" s="784"/>
      <c r="F249" s="784"/>
      <c r="G249" s="784"/>
      <c r="H249" s="92">
        <f t="array" ref="H249">IFERROR(ROUND(INDEX(FCSTSDV!$D$2:$L$2001,MATCH('ống nhựa túi bóng'!$C249,FCSTSDV!$C$2:$C$2001,0),MATCH('ống nhựa túi bóng'!H$3,FCSTSDV!$D$1:$L$1,0)),1)/'ống nhựa túi bóng'!$D249,0)</f>
        <v>0</v>
      </c>
      <c r="I249" s="92">
        <f t="array" ref="I249">IFERROR(ROUND(INDEX(FCSTSDV!$D$2:$L$2001,MATCH('ống nhựa túi bóng'!$C249,FCSTSDV!$C$2:$C$2001,0),MATCH('ống nhựa túi bóng'!I$3,FCSTSDV!$D$1:$L$1,0)),1)/'ống nhựa túi bóng'!$D249,0)</f>
        <v>0</v>
      </c>
      <c r="J249" s="92">
        <f t="array" ref="J249">IFERROR(ROUND(INDEX(FCSTSDV!$D$2:$L$2001,MATCH('ống nhựa túi bóng'!$C249,FCSTSDV!$C$2:$C$2001,0),MATCH('ống nhựa túi bóng'!J$3,FCSTSDV!$D$1:$L$1,0)),1)/'ống nhựa túi bóng'!$D249,0)</f>
        <v>0</v>
      </c>
      <c r="K249" s="92">
        <f t="array" ref="K249">IFERROR(ROUND(INDEX(FCSTSDV!$D$2:$L$2001,MATCH('ống nhựa túi bóng'!$C249,FCSTSDV!$C$2:$C$2001,0),MATCH('ống nhựa túi bóng'!K$3,FCSTSDV!$D$1:$L$1,0)),1)/'ống nhựa túi bóng'!$D249,0)</f>
        <v>0</v>
      </c>
      <c r="L249" s="92">
        <f t="array" ref="L249">IFERROR(ROUND(INDEX(FCSTSDV!$D$2:$L$2001,MATCH('ống nhựa túi bóng'!$C249,FCSTSDV!$C$2:$C$2001,0),MATCH('ống nhựa túi bóng'!L$3,FCSTSDV!$D$1:$L$1,0)),1)/'ống nhựa túi bóng'!$D249,0)</f>
        <v>0</v>
      </c>
      <c r="M249" s="92">
        <f t="array" ref="M249">IFERROR(ROUND(INDEX(FCSTSDV!$D$2:$L$2001,MATCH('ống nhựa túi bóng'!$C249,FCSTSDV!$C$2:$C$2001,0),MATCH('ống nhựa túi bóng'!M$3,FCSTSDV!$D$1:$L$1,0)),1)/'ống nhựa túi bóng'!$D249,0)</f>
        <v>0</v>
      </c>
      <c r="N249" s="92">
        <f t="array" ref="N249">IFERROR(ROUND(INDEX(FCSTSDV!$D$2:$L$2001,MATCH('ống nhựa túi bóng'!$C249,FCSTSDV!$C$2:$C$2001,0),MATCH('ống nhựa túi bóng'!N$3,FCSTSDV!$D$1:$L$1,0)),1)/'ống nhựa túi bóng'!$D249,0)</f>
        <v>0</v>
      </c>
      <c r="O249" s="92">
        <f t="array" ref="O249">IFERROR(ROUND(INDEX(FCSTSDV!$D$2:$L$2001,MATCH('ống nhựa túi bóng'!$C249,FCSTSDV!$C$2:$C$2001,0),MATCH('ống nhựa túi bóng'!O$3,FCSTSDV!$D$1:$L$1,0)),1)/'ống nhựa túi bóng'!$D249,0)</f>
        <v>0</v>
      </c>
      <c r="P249" s="92">
        <f t="array" ref="P249">IFERROR(ROUND(INDEX(FCSTSDV!$D$2:$L$2001,MATCH('ống nhựa túi bóng'!$C249,FCSTSDV!$C$2:$C$2001,0),MATCH('ống nhựa túi bóng'!P$3,FCSTSDV!$D$1:$L$1,0)),1)/'ống nhựa túi bóng'!$D249,0)</f>
        <v>0</v>
      </c>
      <c r="Q249" s="92">
        <f t="array" ref="Q249">IFERROR(ROUND(INDEX(FCSTSDV!$D$2:$L$2001,MATCH('ống nhựa túi bóng'!$C249,FCSTSDV!$C$2:$C$2001,0),MATCH('ống nhựa túi bóng'!Q$3,FCSTSDV!$D$1:$L$1,0)),1)/'ống nhựa túi bóng'!$D249,0)</f>
        <v>0</v>
      </c>
      <c r="R249" s="92">
        <f t="array" ref="R249">IFERROR(ROUND(INDEX(FCSTSDV!$D$2:$L$2001,MATCH('ống nhựa túi bóng'!$C249,FCSTSDV!$C$2:$C$2001,0),MATCH('ống nhựa túi bóng'!R$3,FCSTSDV!$D$1:$L$1,0)),1)/'ống nhựa túi bóng'!$D249,0)</f>
        <v>0</v>
      </c>
      <c r="S249" s="92">
        <f t="array" ref="S249">IFERROR(ROUND(INDEX(FCSTSDV!$D$2:$L$2001,MATCH('ống nhựa túi bóng'!$C249,FCSTSDV!$C$2:$C$2001,0),MATCH('ống nhựa túi bóng'!S$3,FCSTSDV!$D$1:$L$1,0)),1)/'ống nhựa túi bóng'!$D249,0)</f>
        <v>0</v>
      </c>
      <c r="T249" s="92">
        <f t="shared" si="14"/>
        <v>0</v>
      </c>
    </row>
    <row r="250" spans="1:20" ht="20.100000000000001" customHeight="1">
      <c r="A250" s="818"/>
      <c r="B250" s="1072"/>
      <c r="C250" s="46" t="s">
        <v>106</v>
      </c>
      <c r="D250" s="413">
        <v>11000</v>
      </c>
      <c r="E250" s="784"/>
      <c r="F250" s="784"/>
      <c r="G250" s="784"/>
      <c r="H250" s="92">
        <f t="array" ref="H250">IFERROR(ROUND(INDEX(FCSTSDV!$D$2:$L$2001,MATCH('ống nhựa túi bóng'!$C250,FCSTSDV!$C$2:$C$2001,0),MATCH('ống nhựa túi bóng'!H$3,FCSTSDV!$D$1:$L$1,0)),1)/'ống nhựa túi bóng'!$D250,0)</f>
        <v>0</v>
      </c>
      <c r="I250" s="92">
        <f t="array" ref="I250">IFERROR(ROUND(INDEX(FCSTSDV!$D$2:$L$2001,MATCH('ống nhựa túi bóng'!$C250,FCSTSDV!$C$2:$C$2001,0),MATCH('ống nhựa túi bóng'!I$3,FCSTSDV!$D$1:$L$1,0)),1)/'ống nhựa túi bóng'!$D250,0)</f>
        <v>0</v>
      </c>
      <c r="J250" s="92">
        <f t="array" ref="J250">IFERROR(ROUND(INDEX(FCSTSDV!$D$2:$L$2001,MATCH('ống nhựa túi bóng'!$C250,FCSTSDV!$C$2:$C$2001,0),MATCH('ống nhựa túi bóng'!J$3,FCSTSDV!$D$1:$L$1,0)),1)/'ống nhựa túi bóng'!$D250,0)</f>
        <v>0</v>
      </c>
      <c r="K250" s="92">
        <f t="array" ref="K250">IFERROR(ROUND(INDEX(FCSTSDV!$D$2:$L$2001,MATCH('ống nhựa túi bóng'!$C250,FCSTSDV!$C$2:$C$2001,0),MATCH('ống nhựa túi bóng'!K$3,FCSTSDV!$D$1:$L$1,0)),1)/'ống nhựa túi bóng'!$D250,0)</f>
        <v>0</v>
      </c>
      <c r="L250" s="92">
        <f t="array" ref="L250">IFERROR(ROUND(INDEX(FCSTSDV!$D$2:$L$2001,MATCH('ống nhựa túi bóng'!$C250,FCSTSDV!$C$2:$C$2001,0),MATCH('ống nhựa túi bóng'!L$3,FCSTSDV!$D$1:$L$1,0)),1)/'ống nhựa túi bóng'!$D250,0)</f>
        <v>0</v>
      </c>
      <c r="M250" s="92">
        <f t="array" ref="M250">IFERROR(ROUND(INDEX(FCSTSDV!$D$2:$L$2001,MATCH('ống nhựa túi bóng'!$C250,FCSTSDV!$C$2:$C$2001,0),MATCH('ống nhựa túi bóng'!M$3,FCSTSDV!$D$1:$L$1,0)),1)/'ống nhựa túi bóng'!$D250,0)</f>
        <v>0</v>
      </c>
      <c r="N250" s="92">
        <f t="array" ref="N250">IFERROR(ROUND(INDEX(FCSTSDV!$D$2:$L$2001,MATCH('ống nhựa túi bóng'!$C250,FCSTSDV!$C$2:$C$2001,0),MATCH('ống nhựa túi bóng'!N$3,FCSTSDV!$D$1:$L$1,0)),1)/'ống nhựa túi bóng'!$D250,0)</f>
        <v>0</v>
      </c>
      <c r="O250" s="92">
        <f t="array" ref="O250">IFERROR(ROUND(INDEX(FCSTSDV!$D$2:$L$2001,MATCH('ống nhựa túi bóng'!$C250,FCSTSDV!$C$2:$C$2001,0),MATCH('ống nhựa túi bóng'!O$3,FCSTSDV!$D$1:$L$1,0)),1)/'ống nhựa túi bóng'!$D250,0)</f>
        <v>0</v>
      </c>
      <c r="P250" s="92">
        <f t="array" ref="P250">IFERROR(ROUND(INDEX(FCSTSDV!$D$2:$L$2001,MATCH('ống nhựa túi bóng'!$C250,FCSTSDV!$C$2:$C$2001,0),MATCH('ống nhựa túi bóng'!P$3,FCSTSDV!$D$1:$L$1,0)),1)/'ống nhựa túi bóng'!$D250,0)</f>
        <v>0</v>
      </c>
      <c r="Q250" s="92">
        <f t="array" ref="Q250">IFERROR(ROUND(INDEX(FCSTSDV!$D$2:$L$2001,MATCH('ống nhựa túi bóng'!$C250,FCSTSDV!$C$2:$C$2001,0),MATCH('ống nhựa túi bóng'!Q$3,FCSTSDV!$D$1:$L$1,0)),1)/'ống nhựa túi bóng'!$D250,0)</f>
        <v>0</v>
      </c>
      <c r="R250" s="92">
        <f t="array" ref="R250">IFERROR(ROUND(INDEX(FCSTSDV!$D$2:$L$2001,MATCH('ống nhựa túi bóng'!$C250,FCSTSDV!$C$2:$C$2001,0),MATCH('ống nhựa túi bóng'!R$3,FCSTSDV!$D$1:$L$1,0)),1)/'ống nhựa túi bóng'!$D250,0)</f>
        <v>0</v>
      </c>
      <c r="S250" s="92">
        <f t="array" ref="S250">IFERROR(ROUND(INDEX(FCSTSDV!$D$2:$L$2001,MATCH('ống nhựa túi bóng'!$C250,FCSTSDV!$C$2:$C$2001,0),MATCH('ống nhựa túi bóng'!S$3,FCSTSDV!$D$1:$L$1,0)),1)/'ống nhựa túi bóng'!$D250,0)</f>
        <v>0</v>
      </c>
      <c r="T250" s="92">
        <f t="shared" si="14"/>
        <v>0</v>
      </c>
    </row>
    <row r="251" spans="1:20" ht="20.100000000000001" customHeight="1">
      <c r="A251" s="818"/>
      <c r="B251" s="1072"/>
      <c r="C251" s="46" t="s">
        <v>108</v>
      </c>
      <c r="D251" s="413">
        <v>3000</v>
      </c>
      <c r="E251" s="784"/>
      <c r="F251" s="784"/>
      <c r="G251" s="784"/>
      <c r="H251" s="92">
        <f t="array" ref="H251">IFERROR(ROUND(INDEX(FCSTSDV!$D$2:$L$2001,MATCH('ống nhựa túi bóng'!$C251,FCSTSDV!$C$2:$C$2001,0),MATCH('ống nhựa túi bóng'!H$3,FCSTSDV!$D$1:$L$1,0)),1)/'ống nhựa túi bóng'!$D251,0)</f>
        <v>0</v>
      </c>
      <c r="I251" s="92">
        <f t="array" ref="I251">IFERROR(ROUND(INDEX(FCSTSDV!$D$2:$L$2001,MATCH('ống nhựa túi bóng'!$C251,FCSTSDV!$C$2:$C$2001,0),MATCH('ống nhựa túi bóng'!I$3,FCSTSDV!$D$1:$L$1,0)),1)/'ống nhựa túi bóng'!$D251,0)</f>
        <v>0</v>
      </c>
      <c r="J251" s="92">
        <f t="array" ref="J251">IFERROR(ROUND(INDEX(FCSTSDV!$D$2:$L$2001,MATCH('ống nhựa túi bóng'!$C251,FCSTSDV!$C$2:$C$2001,0),MATCH('ống nhựa túi bóng'!J$3,FCSTSDV!$D$1:$L$1,0)),1)/'ống nhựa túi bóng'!$D251,0)</f>
        <v>0</v>
      </c>
      <c r="K251" s="92">
        <f t="array" ref="K251">IFERROR(ROUND(INDEX(FCSTSDV!$D$2:$L$2001,MATCH('ống nhựa túi bóng'!$C251,FCSTSDV!$C$2:$C$2001,0),MATCH('ống nhựa túi bóng'!K$3,FCSTSDV!$D$1:$L$1,0)),1)/'ống nhựa túi bóng'!$D251,0)</f>
        <v>0</v>
      </c>
      <c r="L251" s="92">
        <f t="array" ref="L251">IFERROR(ROUND(INDEX(FCSTSDV!$D$2:$L$2001,MATCH('ống nhựa túi bóng'!$C251,FCSTSDV!$C$2:$C$2001,0),MATCH('ống nhựa túi bóng'!L$3,FCSTSDV!$D$1:$L$1,0)),1)/'ống nhựa túi bóng'!$D251,0)</f>
        <v>0</v>
      </c>
      <c r="M251" s="92">
        <f t="array" ref="M251">IFERROR(ROUND(INDEX(FCSTSDV!$D$2:$L$2001,MATCH('ống nhựa túi bóng'!$C251,FCSTSDV!$C$2:$C$2001,0),MATCH('ống nhựa túi bóng'!M$3,FCSTSDV!$D$1:$L$1,0)),1)/'ống nhựa túi bóng'!$D251,0)</f>
        <v>0</v>
      </c>
      <c r="N251" s="92">
        <f t="array" ref="N251">IFERROR(ROUND(INDEX(FCSTSDV!$D$2:$L$2001,MATCH('ống nhựa túi bóng'!$C251,FCSTSDV!$C$2:$C$2001,0),MATCH('ống nhựa túi bóng'!N$3,FCSTSDV!$D$1:$L$1,0)),1)/'ống nhựa túi bóng'!$D251,0)</f>
        <v>0</v>
      </c>
      <c r="O251" s="92">
        <f t="array" ref="O251">IFERROR(ROUND(INDEX(FCSTSDV!$D$2:$L$2001,MATCH('ống nhựa túi bóng'!$C251,FCSTSDV!$C$2:$C$2001,0),MATCH('ống nhựa túi bóng'!O$3,FCSTSDV!$D$1:$L$1,0)),1)/'ống nhựa túi bóng'!$D251,0)</f>
        <v>0</v>
      </c>
      <c r="P251" s="92">
        <f t="array" ref="P251">IFERROR(ROUND(INDEX(FCSTSDV!$D$2:$L$2001,MATCH('ống nhựa túi bóng'!$C251,FCSTSDV!$C$2:$C$2001,0),MATCH('ống nhựa túi bóng'!P$3,FCSTSDV!$D$1:$L$1,0)),1)/'ống nhựa túi bóng'!$D251,0)</f>
        <v>0</v>
      </c>
      <c r="Q251" s="92">
        <f t="array" ref="Q251">IFERROR(ROUND(INDEX(FCSTSDV!$D$2:$L$2001,MATCH('ống nhựa túi bóng'!$C251,FCSTSDV!$C$2:$C$2001,0),MATCH('ống nhựa túi bóng'!Q$3,FCSTSDV!$D$1:$L$1,0)),1)/'ống nhựa túi bóng'!$D251,0)</f>
        <v>0</v>
      </c>
      <c r="R251" s="92">
        <f t="array" ref="R251">IFERROR(ROUND(INDEX(FCSTSDV!$D$2:$L$2001,MATCH('ống nhựa túi bóng'!$C251,FCSTSDV!$C$2:$C$2001,0),MATCH('ống nhựa túi bóng'!R$3,FCSTSDV!$D$1:$L$1,0)),1)/'ống nhựa túi bóng'!$D251,0)</f>
        <v>0</v>
      </c>
      <c r="S251" s="92">
        <f t="array" ref="S251">IFERROR(ROUND(INDEX(FCSTSDV!$D$2:$L$2001,MATCH('ống nhựa túi bóng'!$C251,FCSTSDV!$C$2:$C$2001,0),MATCH('ống nhựa túi bóng'!S$3,FCSTSDV!$D$1:$L$1,0)),1)/'ống nhựa túi bóng'!$D251,0)</f>
        <v>0</v>
      </c>
      <c r="T251" s="92">
        <f t="shared" si="14"/>
        <v>0</v>
      </c>
    </row>
    <row r="252" spans="1:20" ht="21" customHeight="1">
      <c r="A252" s="818"/>
      <c r="B252" s="1072"/>
      <c r="C252" s="46" t="s">
        <v>109</v>
      </c>
      <c r="D252" s="413">
        <v>15000</v>
      </c>
      <c r="E252" s="784"/>
      <c r="F252" s="784"/>
      <c r="G252" s="784"/>
      <c r="H252" s="92">
        <f t="array" ref="H252">IFERROR(ROUND(INDEX(FCSTSDV!$D$2:$L$2001,MATCH('ống nhựa túi bóng'!$C252,FCSTSDV!$C$2:$C$2001,0),MATCH('ống nhựa túi bóng'!H$3,FCSTSDV!$D$1:$L$1,0)),1)/'ống nhựa túi bóng'!$D252,0)</f>
        <v>0</v>
      </c>
      <c r="I252" s="92">
        <f t="array" ref="I252">IFERROR(ROUND(INDEX(FCSTSDV!$D$2:$L$2001,MATCH('ống nhựa túi bóng'!$C252,FCSTSDV!$C$2:$C$2001,0),MATCH('ống nhựa túi bóng'!I$3,FCSTSDV!$D$1:$L$1,0)),1)/'ống nhựa túi bóng'!$D252,0)</f>
        <v>0</v>
      </c>
      <c r="J252" s="92">
        <f t="array" ref="J252">IFERROR(ROUND(INDEX(FCSTSDV!$D$2:$L$2001,MATCH('ống nhựa túi bóng'!$C252,FCSTSDV!$C$2:$C$2001,0),MATCH('ống nhựa túi bóng'!J$3,FCSTSDV!$D$1:$L$1,0)),1)/'ống nhựa túi bóng'!$D252,0)</f>
        <v>0</v>
      </c>
      <c r="K252" s="92">
        <f t="array" ref="K252">IFERROR(ROUND(INDEX(FCSTSDV!$D$2:$L$2001,MATCH('ống nhựa túi bóng'!$C252,FCSTSDV!$C$2:$C$2001,0),MATCH('ống nhựa túi bóng'!K$3,FCSTSDV!$D$1:$L$1,0)),1)/'ống nhựa túi bóng'!$D252,0)</f>
        <v>0</v>
      </c>
      <c r="L252" s="92">
        <f t="array" ref="L252">IFERROR(ROUND(INDEX(FCSTSDV!$D$2:$L$2001,MATCH('ống nhựa túi bóng'!$C252,FCSTSDV!$C$2:$C$2001,0),MATCH('ống nhựa túi bóng'!L$3,FCSTSDV!$D$1:$L$1,0)),1)/'ống nhựa túi bóng'!$D252,0)</f>
        <v>0</v>
      </c>
      <c r="M252" s="92">
        <f t="array" ref="M252">IFERROR(ROUND(INDEX(FCSTSDV!$D$2:$L$2001,MATCH('ống nhựa túi bóng'!$C252,FCSTSDV!$C$2:$C$2001,0),MATCH('ống nhựa túi bóng'!M$3,FCSTSDV!$D$1:$L$1,0)),1)/'ống nhựa túi bóng'!$D252,0)</f>
        <v>0</v>
      </c>
      <c r="N252" s="92">
        <f t="array" ref="N252">IFERROR(ROUND(INDEX(FCSTSDV!$D$2:$L$2001,MATCH('ống nhựa túi bóng'!$C252,FCSTSDV!$C$2:$C$2001,0),MATCH('ống nhựa túi bóng'!N$3,FCSTSDV!$D$1:$L$1,0)),1)/'ống nhựa túi bóng'!$D252,0)</f>
        <v>0</v>
      </c>
      <c r="O252" s="92">
        <f t="array" ref="O252">IFERROR(ROUND(INDEX(FCSTSDV!$D$2:$L$2001,MATCH('ống nhựa túi bóng'!$C252,FCSTSDV!$C$2:$C$2001,0),MATCH('ống nhựa túi bóng'!O$3,FCSTSDV!$D$1:$L$1,0)),1)/'ống nhựa túi bóng'!$D252,0)</f>
        <v>0</v>
      </c>
      <c r="P252" s="92">
        <f t="array" ref="P252">IFERROR(ROUND(INDEX(FCSTSDV!$D$2:$L$2001,MATCH('ống nhựa túi bóng'!$C252,FCSTSDV!$C$2:$C$2001,0),MATCH('ống nhựa túi bóng'!P$3,FCSTSDV!$D$1:$L$1,0)),1)/'ống nhựa túi bóng'!$D252,0)</f>
        <v>0</v>
      </c>
      <c r="Q252" s="92">
        <f t="array" ref="Q252">IFERROR(ROUND(INDEX(FCSTSDV!$D$2:$L$2001,MATCH('ống nhựa túi bóng'!$C252,FCSTSDV!$C$2:$C$2001,0),MATCH('ống nhựa túi bóng'!Q$3,FCSTSDV!$D$1:$L$1,0)),1)/'ống nhựa túi bóng'!$D252,0)</f>
        <v>0</v>
      </c>
      <c r="R252" s="92">
        <f t="array" ref="R252">IFERROR(ROUND(INDEX(FCSTSDV!$D$2:$L$2001,MATCH('ống nhựa túi bóng'!$C252,FCSTSDV!$C$2:$C$2001,0),MATCH('ống nhựa túi bóng'!R$3,FCSTSDV!$D$1:$L$1,0)),1)/'ống nhựa túi bóng'!$D252,0)</f>
        <v>0</v>
      </c>
      <c r="S252" s="92">
        <f t="array" ref="S252">IFERROR(ROUND(INDEX(FCSTSDV!$D$2:$L$2001,MATCH('ống nhựa túi bóng'!$C252,FCSTSDV!$C$2:$C$2001,0),MATCH('ống nhựa túi bóng'!S$3,FCSTSDV!$D$1:$L$1,0)),1)/'ống nhựa túi bóng'!$D252,0)</f>
        <v>0</v>
      </c>
      <c r="T252" s="92">
        <f t="shared" si="14"/>
        <v>0</v>
      </c>
    </row>
    <row r="253" spans="1:20" ht="21" customHeight="1">
      <c r="A253" s="818"/>
      <c r="B253" s="1072"/>
      <c r="C253" s="46" t="s">
        <v>1256</v>
      </c>
      <c r="D253" s="413">
        <v>1000</v>
      </c>
      <c r="E253" s="784"/>
      <c r="F253" s="784"/>
      <c r="G253" s="784"/>
      <c r="H253" s="92">
        <f t="array" ref="H253">IFERROR(ROUND(INDEX(FCSTSDV!$D$2:$L$2001,MATCH('ống nhựa túi bóng'!$C253,FCSTSDV!$C$2:$C$2001,0),MATCH('ống nhựa túi bóng'!H$3,FCSTSDV!$D$1:$L$1,0)),1)/'ống nhựa túi bóng'!$D253,0)</f>
        <v>0</v>
      </c>
      <c r="I253" s="92">
        <f t="array" ref="I253">IFERROR(ROUND(INDEX(FCSTSDV!$D$2:$L$2001,MATCH('ống nhựa túi bóng'!$C253,FCSTSDV!$C$2:$C$2001,0),MATCH('ống nhựa túi bóng'!I$3,FCSTSDV!$D$1:$L$1,0)),1)/'ống nhựa túi bóng'!$D253,0)</f>
        <v>0</v>
      </c>
      <c r="J253" s="92">
        <f t="array" ref="J253">IFERROR(ROUND(INDEX(FCSTSDV!$D$2:$L$2001,MATCH('ống nhựa túi bóng'!$C253,FCSTSDV!$C$2:$C$2001,0),MATCH('ống nhựa túi bóng'!J$3,FCSTSDV!$D$1:$L$1,0)),1)/'ống nhựa túi bóng'!$D253,0)</f>
        <v>0</v>
      </c>
      <c r="K253" s="92">
        <f t="array" ref="K253">IFERROR(ROUND(INDEX(FCSTSDV!$D$2:$L$2001,MATCH('ống nhựa túi bóng'!$C253,FCSTSDV!$C$2:$C$2001,0),MATCH('ống nhựa túi bóng'!K$3,FCSTSDV!$D$1:$L$1,0)),1)/'ống nhựa túi bóng'!$D253,0)</f>
        <v>0</v>
      </c>
      <c r="L253" s="92">
        <f t="array" ref="L253">IFERROR(ROUND(INDEX(FCSTSDV!$D$2:$L$2001,MATCH('ống nhựa túi bóng'!$C253,FCSTSDV!$C$2:$C$2001,0),MATCH('ống nhựa túi bóng'!L$3,FCSTSDV!$D$1:$L$1,0)),1)/'ống nhựa túi bóng'!$D253,0)</f>
        <v>0</v>
      </c>
      <c r="M253" s="92">
        <f t="array" ref="M253">IFERROR(ROUND(INDEX(FCSTSDV!$D$2:$L$2001,MATCH('ống nhựa túi bóng'!$C253,FCSTSDV!$C$2:$C$2001,0),MATCH('ống nhựa túi bóng'!M$3,FCSTSDV!$D$1:$L$1,0)),1)/'ống nhựa túi bóng'!$D253,0)</f>
        <v>0</v>
      </c>
      <c r="N253" s="92">
        <f t="array" ref="N253">IFERROR(ROUND(INDEX(FCSTSDV!$D$2:$L$2001,MATCH('ống nhựa túi bóng'!$C253,FCSTSDV!$C$2:$C$2001,0),MATCH('ống nhựa túi bóng'!N$3,FCSTSDV!$D$1:$L$1,0)),1)/'ống nhựa túi bóng'!$D253,0)</f>
        <v>0</v>
      </c>
      <c r="O253" s="92">
        <f t="array" ref="O253">IFERROR(ROUND(INDEX(FCSTSDV!$D$2:$L$2001,MATCH('ống nhựa túi bóng'!$C253,FCSTSDV!$C$2:$C$2001,0),MATCH('ống nhựa túi bóng'!O$3,FCSTSDV!$D$1:$L$1,0)),1)/'ống nhựa túi bóng'!$D253,0)</f>
        <v>0</v>
      </c>
      <c r="P253" s="92">
        <f t="array" ref="P253">IFERROR(ROUND(INDEX(FCSTSDV!$D$2:$L$2001,MATCH('ống nhựa túi bóng'!$C253,FCSTSDV!$C$2:$C$2001,0),MATCH('ống nhựa túi bóng'!P$3,FCSTSDV!$D$1:$L$1,0)),1)/'ống nhựa túi bóng'!$D253,0)</f>
        <v>0</v>
      </c>
      <c r="Q253" s="92">
        <f t="array" ref="Q253">IFERROR(ROUND(INDEX(FCSTSDV!$D$2:$L$2001,MATCH('ống nhựa túi bóng'!$C253,FCSTSDV!$C$2:$C$2001,0),MATCH('ống nhựa túi bóng'!Q$3,FCSTSDV!$D$1:$L$1,0)),1)/'ống nhựa túi bóng'!$D253,0)</f>
        <v>0</v>
      </c>
      <c r="R253" s="92">
        <f t="array" ref="R253">IFERROR(ROUND(INDEX(FCSTSDV!$D$2:$L$2001,MATCH('ống nhựa túi bóng'!$C253,FCSTSDV!$C$2:$C$2001,0),MATCH('ống nhựa túi bóng'!R$3,FCSTSDV!$D$1:$L$1,0)),1)/'ống nhựa túi bóng'!$D253,0)</f>
        <v>0</v>
      </c>
      <c r="S253" s="92">
        <f t="array" ref="S253">IFERROR(ROUND(INDEX(FCSTSDV!$D$2:$L$2001,MATCH('ống nhựa túi bóng'!$C253,FCSTSDV!$C$2:$C$2001,0),MATCH('ống nhựa túi bóng'!S$3,FCSTSDV!$D$1:$L$1,0)),1)/'ống nhựa túi bóng'!$D253,0)</f>
        <v>0</v>
      </c>
      <c r="T253" s="92">
        <f t="shared" si="14"/>
        <v>0</v>
      </c>
    </row>
    <row r="254" spans="1:20" ht="21" customHeight="1">
      <c r="A254" s="818"/>
      <c r="B254" s="1072"/>
      <c r="C254" s="46" t="s">
        <v>735</v>
      </c>
      <c r="D254" s="413">
        <v>1000</v>
      </c>
      <c r="E254" s="784"/>
      <c r="F254" s="784"/>
      <c r="G254" s="784"/>
      <c r="H254" s="92">
        <f t="array" ref="H254">IFERROR(ROUND(INDEX(FCSTSDV!$D$2:$L$2001,MATCH('ống nhựa túi bóng'!$C254,FCSTSDV!$C$2:$C$2001,0),MATCH('ống nhựa túi bóng'!H$3,FCSTSDV!$D$1:$L$1,0)),1)/'ống nhựa túi bóng'!$D254,0)</f>
        <v>0</v>
      </c>
      <c r="I254" s="92">
        <f t="array" ref="I254">IFERROR(ROUND(INDEX(FCSTSDV!$D$2:$L$2001,MATCH('ống nhựa túi bóng'!$C254,FCSTSDV!$C$2:$C$2001,0),MATCH('ống nhựa túi bóng'!I$3,FCSTSDV!$D$1:$L$1,0)),1)/'ống nhựa túi bóng'!$D254,0)</f>
        <v>0</v>
      </c>
      <c r="J254" s="92">
        <f t="array" ref="J254">IFERROR(ROUND(INDEX(FCSTSDV!$D$2:$L$2001,MATCH('ống nhựa túi bóng'!$C254,FCSTSDV!$C$2:$C$2001,0),MATCH('ống nhựa túi bóng'!J$3,FCSTSDV!$D$1:$L$1,0)),1)/'ống nhựa túi bóng'!$D254,0)</f>
        <v>0</v>
      </c>
      <c r="K254" s="92">
        <f t="array" ref="K254">IFERROR(ROUND(INDEX(FCSTSDV!$D$2:$L$2001,MATCH('ống nhựa túi bóng'!$C254,FCSTSDV!$C$2:$C$2001,0),MATCH('ống nhựa túi bóng'!K$3,FCSTSDV!$D$1:$L$1,0)),1)/'ống nhựa túi bóng'!$D254,0)</f>
        <v>0</v>
      </c>
      <c r="L254" s="92">
        <f t="array" ref="L254">IFERROR(ROUND(INDEX(FCSTSDV!$D$2:$L$2001,MATCH('ống nhựa túi bóng'!$C254,FCSTSDV!$C$2:$C$2001,0),MATCH('ống nhựa túi bóng'!L$3,FCSTSDV!$D$1:$L$1,0)),1)/'ống nhựa túi bóng'!$D254,0)</f>
        <v>0</v>
      </c>
      <c r="M254" s="92">
        <f t="array" ref="M254">IFERROR(ROUND(INDEX(FCSTSDV!$D$2:$L$2001,MATCH('ống nhựa túi bóng'!$C254,FCSTSDV!$C$2:$C$2001,0),MATCH('ống nhựa túi bóng'!M$3,FCSTSDV!$D$1:$L$1,0)),1)/'ống nhựa túi bóng'!$D254,0)</f>
        <v>0</v>
      </c>
      <c r="N254" s="92">
        <f t="array" ref="N254">IFERROR(ROUND(INDEX(FCSTSDV!$D$2:$L$2001,MATCH('ống nhựa túi bóng'!$C254,FCSTSDV!$C$2:$C$2001,0),MATCH('ống nhựa túi bóng'!N$3,FCSTSDV!$D$1:$L$1,0)),1)/'ống nhựa túi bóng'!$D254,0)</f>
        <v>0</v>
      </c>
      <c r="O254" s="92">
        <f t="array" ref="O254">IFERROR(ROUND(INDEX(FCSTSDV!$D$2:$L$2001,MATCH('ống nhựa túi bóng'!$C254,FCSTSDV!$C$2:$C$2001,0),MATCH('ống nhựa túi bóng'!O$3,FCSTSDV!$D$1:$L$1,0)),1)/'ống nhựa túi bóng'!$D254,0)</f>
        <v>0</v>
      </c>
      <c r="P254" s="92">
        <f t="array" ref="P254">IFERROR(ROUND(INDEX(FCSTSDV!$D$2:$L$2001,MATCH('ống nhựa túi bóng'!$C254,FCSTSDV!$C$2:$C$2001,0),MATCH('ống nhựa túi bóng'!P$3,FCSTSDV!$D$1:$L$1,0)),1)/'ống nhựa túi bóng'!$D254,0)</f>
        <v>0</v>
      </c>
      <c r="Q254" s="92">
        <f t="array" ref="Q254">IFERROR(ROUND(INDEX(FCSTSDV!$D$2:$L$2001,MATCH('ống nhựa túi bóng'!$C254,FCSTSDV!$C$2:$C$2001,0),MATCH('ống nhựa túi bóng'!Q$3,FCSTSDV!$D$1:$L$1,0)),1)/'ống nhựa túi bóng'!$D254,0)</f>
        <v>0</v>
      </c>
      <c r="R254" s="92">
        <f t="array" ref="R254">IFERROR(ROUND(INDEX(FCSTSDV!$D$2:$L$2001,MATCH('ống nhựa túi bóng'!$C254,FCSTSDV!$C$2:$C$2001,0),MATCH('ống nhựa túi bóng'!R$3,FCSTSDV!$D$1:$L$1,0)),1)/'ống nhựa túi bóng'!$D254,0)</f>
        <v>0</v>
      </c>
      <c r="S254" s="92">
        <f t="array" ref="S254">IFERROR(ROUND(INDEX(FCSTSDV!$D$2:$L$2001,MATCH('ống nhựa túi bóng'!$C254,FCSTSDV!$C$2:$C$2001,0),MATCH('ống nhựa túi bóng'!S$3,FCSTSDV!$D$1:$L$1,0)),1)/'ống nhựa túi bóng'!$D254,0)</f>
        <v>0</v>
      </c>
      <c r="T254" s="92">
        <f t="shared" si="14"/>
        <v>0</v>
      </c>
    </row>
    <row r="255" spans="1:20" ht="21" hidden="1" customHeight="1">
      <c r="A255" s="818"/>
      <c r="B255" s="1072"/>
      <c r="C255" s="46" t="s">
        <v>817</v>
      </c>
      <c r="D255" s="413">
        <v>2000</v>
      </c>
      <c r="E255" s="784"/>
      <c r="F255" s="784"/>
      <c r="G255" s="784"/>
      <c r="H255" s="92">
        <f t="array" ref="H255">IFERROR(ROUND(INDEX(FCSTSDV!$D$2:$L$2001,MATCH('ống nhựa túi bóng'!$C255,FCSTSDV!$C$2:$C$2001,0),MATCH('ống nhựa túi bóng'!H$3,FCSTSDV!$D$1:$L$1,0)),1)/'ống nhựa túi bóng'!$D255,0)</f>
        <v>10</v>
      </c>
      <c r="I255" s="92">
        <f t="array" ref="I255">IFERROR(ROUND(INDEX(FCSTSDV!$D$2:$L$2001,MATCH('ống nhựa túi bóng'!$C255,FCSTSDV!$C$2:$C$2001,0),MATCH('ống nhựa túi bóng'!I$3,FCSTSDV!$D$1:$L$1,0)),1)/'ống nhựa túi bóng'!$D255,0)</f>
        <v>0</v>
      </c>
      <c r="J255" s="92">
        <f t="array" ref="J255">IFERROR(ROUND(INDEX(FCSTSDV!$D$2:$L$2001,MATCH('ống nhựa túi bóng'!$C255,FCSTSDV!$C$2:$C$2001,0),MATCH('ống nhựa túi bóng'!J$3,FCSTSDV!$D$1:$L$1,0)),1)/'ống nhựa túi bóng'!$D255,0)</f>
        <v>6</v>
      </c>
      <c r="K255" s="92">
        <f t="array" ref="K255">IFERROR(ROUND(INDEX(FCSTSDV!$D$2:$L$2001,MATCH('ống nhựa túi bóng'!$C255,FCSTSDV!$C$2:$C$2001,0),MATCH('ống nhựa túi bóng'!K$3,FCSTSDV!$D$1:$L$1,0)),1)/'ống nhựa túi bóng'!$D255,0)</f>
        <v>6</v>
      </c>
      <c r="L255" s="92">
        <f t="array" ref="L255">IFERROR(ROUND(INDEX(FCSTSDV!$D$2:$L$2001,MATCH('ống nhựa túi bóng'!$C255,FCSTSDV!$C$2:$C$2001,0),MATCH('ống nhựa túi bóng'!L$3,FCSTSDV!$D$1:$L$1,0)),1)/'ống nhựa túi bóng'!$D255,0)</f>
        <v>6</v>
      </c>
      <c r="M255" s="92">
        <f t="array" ref="M255">IFERROR(ROUND(INDEX(FCSTSDV!$D$2:$L$2001,MATCH('ống nhựa túi bóng'!$C255,FCSTSDV!$C$2:$C$2001,0),MATCH('ống nhựa túi bóng'!M$3,FCSTSDV!$D$1:$L$1,0)),1)/'ống nhựa túi bóng'!$D255,0)</f>
        <v>6</v>
      </c>
      <c r="N255" s="92">
        <f t="array" ref="N255">IFERROR(ROUND(INDEX(FCSTSDV!$D$2:$L$2001,MATCH('ống nhựa túi bóng'!$C255,FCSTSDV!$C$2:$C$2001,0),MATCH('ống nhựa túi bóng'!N$3,FCSTSDV!$D$1:$L$1,0)),1)/'ống nhựa túi bóng'!$D255,0)</f>
        <v>34</v>
      </c>
      <c r="O255" s="92">
        <f t="array" ref="O255">IFERROR(ROUND(INDEX(FCSTSDV!$D$2:$L$2001,MATCH('ống nhựa túi bóng'!$C255,FCSTSDV!$C$2:$C$2001,0),MATCH('ống nhựa túi bóng'!O$3,FCSTSDV!$D$1:$L$1,0)),1)/'ống nhựa túi bóng'!$D255,0)</f>
        <v>30</v>
      </c>
      <c r="P255" s="92">
        <f t="array" ref="P255">IFERROR(ROUND(INDEX(FCSTSDV!$D$2:$L$2001,MATCH('ống nhựa túi bóng'!$C255,FCSTSDV!$C$2:$C$2001,0),MATCH('ống nhựa túi bóng'!P$3,FCSTSDV!$D$1:$L$1,0)),1)/'ống nhựa túi bóng'!$D255,0)</f>
        <v>30</v>
      </c>
      <c r="Q255" s="92">
        <f t="array" ref="Q255">IFERROR(ROUND(INDEX(FCSTSDV!$D$2:$L$2001,MATCH('ống nhựa túi bóng'!$C255,FCSTSDV!$C$2:$C$2001,0),MATCH('ống nhựa túi bóng'!Q$3,FCSTSDV!$D$1:$L$1,0)),1)/'ống nhựa túi bóng'!$D255,0)</f>
        <v>0</v>
      </c>
      <c r="R255" s="92">
        <f t="array" ref="R255">IFERROR(ROUND(INDEX(FCSTSDV!$D$2:$L$2001,MATCH('ống nhựa túi bóng'!$C255,FCSTSDV!$C$2:$C$2001,0),MATCH('ống nhựa túi bóng'!R$3,FCSTSDV!$D$1:$L$1,0)),1)/'ống nhựa túi bóng'!$D255,0)</f>
        <v>0</v>
      </c>
      <c r="S255" s="92">
        <f t="array" ref="S255">IFERROR(ROUND(INDEX(FCSTSDV!$D$2:$L$2001,MATCH('ống nhựa túi bóng'!$C255,FCSTSDV!$C$2:$C$2001,0),MATCH('ống nhựa túi bóng'!S$3,FCSTSDV!$D$1:$L$1,0)),1)/'ống nhựa túi bóng'!$D255,0)</f>
        <v>0</v>
      </c>
      <c r="T255" s="92">
        <f t="shared" si="14"/>
        <v>128</v>
      </c>
    </row>
    <row r="256" spans="1:20" ht="21" hidden="1" customHeight="1">
      <c r="A256" s="818"/>
      <c r="B256" s="1072"/>
      <c r="C256" s="46" t="s">
        <v>765</v>
      </c>
      <c r="D256" s="413">
        <v>1000</v>
      </c>
      <c r="E256" s="784"/>
      <c r="F256" s="784"/>
      <c r="G256" s="784"/>
      <c r="H256" s="92">
        <f t="array" ref="H256">IFERROR(ROUND(INDEX(FCSTSDV!$D$2:$L$2001,MATCH('ống nhựa túi bóng'!$C256,FCSTSDV!$C$2:$C$2001,0),MATCH('ống nhựa túi bóng'!H$3,FCSTSDV!$D$1:$L$1,0)),1)/'ống nhựa túi bóng'!$D256,0)</f>
        <v>0</v>
      </c>
      <c r="I256" s="92">
        <f t="array" ref="I256">IFERROR(ROUND(INDEX(FCSTSDV!$D$2:$L$2001,MATCH('ống nhựa túi bóng'!$C256,FCSTSDV!$C$2:$C$2001,0),MATCH('ống nhựa túi bóng'!I$3,FCSTSDV!$D$1:$L$1,0)),1)/'ống nhựa túi bóng'!$D256,0)</f>
        <v>0</v>
      </c>
      <c r="J256" s="92">
        <f t="array" ref="J256">IFERROR(ROUND(INDEX(FCSTSDV!$D$2:$L$2001,MATCH('ống nhựa túi bóng'!$C256,FCSTSDV!$C$2:$C$2001,0),MATCH('ống nhựa túi bóng'!J$3,FCSTSDV!$D$1:$L$1,0)),1)/'ống nhựa túi bóng'!$D256,0)</f>
        <v>0</v>
      </c>
      <c r="K256" s="92">
        <f t="array" ref="K256">IFERROR(ROUND(INDEX(FCSTSDV!$D$2:$L$2001,MATCH('ống nhựa túi bóng'!$C256,FCSTSDV!$C$2:$C$2001,0),MATCH('ống nhựa túi bóng'!K$3,FCSTSDV!$D$1:$L$1,0)),1)/'ống nhựa túi bóng'!$D256,0)</f>
        <v>0</v>
      </c>
      <c r="L256" s="92">
        <f t="array" ref="L256">IFERROR(ROUND(INDEX(FCSTSDV!$D$2:$L$2001,MATCH('ống nhựa túi bóng'!$C256,FCSTSDV!$C$2:$C$2001,0),MATCH('ống nhựa túi bóng'!L$3,FCSTSDV!$D$1:$L$1,0)),1)/'ống nhựa túi bóng'!$D256,0)</f>
        <v>0</v>
      </c>
      <c r="M256" s="92">
        <f t="array" ref="M256">IFERROR(ROUND(INDEX(FCSTSDV!$D$2:$L$2001,MATCH('ống nhựa túi bóng'!$C256,FCSTSDV!$C$2:$C$2001,0),MATCH('ống nhựa túi bóng'!M$3,FCSTSDV!$D$1:$L$1,0)),1)/'ống nhựa túi bóng'!$D256,0)</f>
        <v>0</v>
      </c>
      <c r="N256" s="92">
        <f t="array" ref="N256">IFERROR(ROUND(INDEX(FCSTSDV!$D$2:$L$2001,MATCH('ống nhựa túi bóng'!$C256,FCSTSDV!$C$2:$C$2001,0),MATCH('ống nhựa túi bóng'!N$3,FCSTSDV!$D$1:$L$1,0)),1)/'ống nhựa túi bóng'!$D256,0)</f>
        <v>0</v>
      </c>
      <c r="O256" s="92">
        <f t="array" ref="O256">IFERROR(ROUND(INDEX(FCSTSDV!$D$2:$L$2001,MATCH('ống nhựa túi bóng'!$C256,FCSTSDV!$C$2:$C$2001,0),MATCH('ống nhựa túi bóng'!O$3,FCSTSDV!$D$1:$L$1,0)),1)/'ống nhựa túi bóng'!$D256,0)</f>
        <v>11</v>
      </c>
      <c r="P256" s="92">
        <f t="array" ref="P256">IFERROR(ROUND(INDEX(FCSTSDV!$D$2:$L$2001,MATCH('ống nhựa túi bóng'!$C256,FCSTSDV!$C$2:$C$2001,0),MATCH('ống nhựa túi bóng'!P$3,FCSTSDV!$D$1:$L$1,0)),1)/'ống nhựa túi bóng'!$D256,0)</f>
        <v>45</v>
      </c>
      <c r="Q256" s="92">
        <f t="array" ref="Q256">IFERROR(ROUND(INDEX(FCSTSDV!$D$2:$L$2001,MATCH('ống nhựa túi bóng'!$C256,FCSTSDV!$C$2:$C$2001,0),MATCH('ống nhựa túi bóng'!Q$3,FCSTSDV!$D$1:$L$1,0)),1)/'ống nhựa túi bóng'!$D256,0)</f>
        <v>0</v>
      </c>
      <c r="R256" s="92">
        <f t="array" ref="R256">IFERROR(ROUND(INDEX(FCSTSDV!$D$2:$L$2001,MATCH('ống nhựa túi bóng'!$C256,FCSTSDV!$C$2:$C$2001,0),MATCH('ống nhựa túi bóng'!R$3,FCSTSDV!$D$1:$L$1,0)),1)/'ống nhựa túi bóng'!$D256,0)</f>
        <v>0</v>
      </c>
      <c r="S256" s="92">
        <f t="array" ref="S256">IFERROR(ROUND(INDEX(FCSTSDV!$D$2:$L$2001,MATCH('ống nhựa túi bóng'!$C256,FCSTSDV!$C$2:$C$2001,0),MATCH('ống nhựa túi bóng'!S$3,FCSTSDV!$D$1:$L$1,0)),1)/'ống nhựa túi bóng'!$D256,0)</f>
        <v>0</v>
      </c>
      <c r="T256" s="92">
        <f t="shared" si="14"/>
        <v>56</v>
      </c>
    </row>
    <row r="257" spans="1:20" ht="21" customHeight="1">
      <c r="A257" s="818"/>
      <c r="B257" s="1072"/>
      <c r="C257" s="713" t="s">
        <v>750</v>
      </c>
      <c r="D257" s="413">
        <v>1000</v>
      </c>
      <c r="E257" s="784"/>
      <c r="F257" s="784"/>
      <c r="G257" s="784"/>
      <c r="H257" s="92">
        <f t="array" ref="H257">IFERROR(ROUND(INDEX(FCSTSDV!$D$2:$L$2001,MATCH('ống nhựa túi bóng'!$C257,FCSTSDV!$C$2:$C$2001,0),MATCH('ống nhựa túi bóng'!H$3,FCSTSDV!$D$1:$L$1,0)),1)/'ống nhựa túi bóng'!$D257,0)</f>
        <v>0</v>
      </c>
      <c r="I257" s="92">
        <f t="array" ref="I257">IFERROR(ROUND(INDEX(FCSTSDV!$D$2:$L$2001,MATCH('ống nhựa túi bóng'!$C257,FCSTSDV!$C$2:$C$2001,0),MATCH('ống nhựa túi bóng'!I$3,FCSTSDV!$D$1:$L$1,0)),1)/'ống nhựa túi bóng'!$D257,0)</f>
        <v>0</v>
      </c>
      <c r="J257" s="92">
        <f t="array" ref="J257">IFERROR(ROUND(INDEX(FCSTSDV!$D$2:$L$2001,MATCH('ống nhựa túi bóng'!$C257,FCSTSDV!$C$2:$C$2001,0),MATCH('ống nhựa túi bóng'!J$3,FCSTSDV!$D$1:$L$1,0)),1)/'ống nhựa túi bóng'!$D257,0)</f>
        <v>0</v>
      </c>
      <c r="K257" s="92">
        <f t="array" ref="K257">IFERROR(ROUND(INDEX(FCSTSDV!$D$2:$L$2001,MATCH('ống nhựa túi bóng'!$C257,FCSTSDV!$C$2:$C$2001,0),MATCH('ống nhựa túi bóng'!K$3,FCSTSDV!$D$1:$L$1,0)),1)/'ống nhựa túi bóng'!$D257,0)</f>
        <v>0</v>
      </c>
      <c r="L257" s="92">
        <f t="array" ref="L257">IFERROR(ROUND(INDEX(FCSTSDV!$D$2:$L$2001,MATCH('ống nhựa túi bóng'!$C257,FCSTSDV!$C$2:$C$2001,0),MATCH('ống nhựa túi bóng'!L$3,FCSTSDV!$D$1:$L$1,0)),1)/'ống nhựa túi bóng'!$D257,0)</f>
        <v>0</v>
      </c>
      <c r="M257" s="92">
        <f t="array" ref="M257">IFERROR(ROUND(INDEX(FCSTSDV!$D$2:$L$2001,MATCH('ống nhựa túi bóng'!$C257,FCSTSDV!$C$2:$C$2001,0),MATCH('ống nhựa túi bóng'!M$3,FCSTSDV!$D$1:$L$1,0)),1)/'ống nhựa túi bóng'!$D257,0)</f>
        <v>0</v>
      </c>
      <c r="N257" s="92">
        <f t="array" ref="N257">IFERROR(ROUND(INDEX(FCSTSDV!$D$2:$L$2001,MATCH('ống nhựa túi bóng'!$C257,FCSTSDV!$C$2:$C$2001,0),MATCH('ống nhựa túi bóng'!N$3,FCSTSDV!$D$1:$L$1,0)),1)/'ống nhựa túi bóng'!$D257,0)</f>
        <v>0</v>
      </c>
      <c r="O257" s="92">
        <f t="array" ref="O257">IFERROR(ROUND(INDEX(FCSTSDV!$D$2:$L$2001,MATCH('ống nhựa túi bóng'!$C257,FCSTSDV!$C$2:$C$2001,0),MATCH('ống nhựa túi bóng'!O$3,FCSTSDV!$D$1:$L$1,0)),1)/'ống nhựa túi bóng'!$D257,0)</f>
        <v>0</v>
      </c>
      <c r="P257" s="92">
        <f t="array" ref="P257">IFERROR(ROUND(INDEX(FCSTSDV!$D$2:$L$2001,MATCH('ống nhựa túi bóng'!$C257,FCSTSDV!$C$2:$C$2001,0),MATCH('ống nhựa túi bóng'!P$3,FCSTSDV!$D$1:$L$1,0)),1)/'ống nhựa túi bóng'!$D257,0)</f>
        <v>0</v>
      </c>
      <c r="Q257" s="92">
        <f t="array" ref="Q257">IFERROR(ROUND(INDEX(FCSTSDV!$D$2:$L$2001,MATCH('ống nhựa túi bóng'!$C257,FCSTSDV!$C$2:$C$2001,0),MATCH('ống nhựa túi bóng'!Q$3,FCSTSDV!$D$1:$L$1,0)),1)/'ống nhựa túi bóng'!$D257,0)</f>
        <v>0</v>
      </c>
      <c r="R257" s="92">
        <f t="array" ref="R257">IFERROR(ROUND(INDEX(FCSTSDV!$D$2:$L$2001,MATCH('ống nhựa túi bóng'!$C257,FCSTSDV!$C$2:$C$2001,0),MATCH('ống nhựa túi bóng'!R$3,FCSTSDV!$D$1:$L$1,0)),1)/'ống nhựa túi bóng'!$D257,0)</f>
        <v>0</v>
      </c>
      <c r="S257" s="92">
        <f t="array" ref="S257">IFERROR(ROUND(INDEX(FCSTSDV!$D$2:$L$2001,MATCH('ống nhựa túi bóng'!$C257,FCSTSDV!$C$2:$C$2001,0),MATCH('ống nhựa túi bóng'!S$3,FCSTSDV!$D$1:$L$1,0)),1)/'ống nhựa túi bóng'!$D257,0)</f>
        <v>0</v>
      </c>
      <c r="T257" s="92">
        <f t="shared" ref="T257:T288" si="18">+SUM(H257:S257)</f>
        <v>0</v>
      </c>
    </row>
    <row r="258" spans="1:20" ht="21" customHeight="1">
      <c r="A258" s="818"/>
      <c r="B258" s="1072"/>
      <c r="C258" s="46" t="s">
        <v>110</v>
      </c>
      <c r="D258" s="413">
        <v>3000</v>
      </c>
      <c r="E258" s="784"/>
      <c r="F258" s="784"/>
      <c r="G258" s="784"/>
      <c r="H258" s="92">
        <f t="array" ref="H258">IFERROR(ROUND(INDEX(FCSTSDV!$D$2:$L$2001,MATCH('ống nhựa túi bóng'!$C258,FCSTSDV!$C$2:$C$2001,0),MATCH('ống nhựa túi bóng'!H$3,FCSTSDV!$D$1:$L$1,0)),1)/'ống nhựa túi bóng'!$D258,0)</f>
        <v>0</v>
      </c>
      <c r="I258" s="92">
        <f t="array" ref="I258">IFERROR(ROUND(INDEX(FCSTSDV!$D$2:$L$2001,MATCH('ống nhựa túi bóng'!$C258,FCSTSDV!$C$2:$C$2001,0),MATCH('ống nhựa túi bóng'!I$3,FCSTSDV!$D$1:$L$1,0)),1)/'ống nhựa túi bóng'!$D258,0)</f>
        <v>0</v>
      </c>
      <c r="J258" s="92">
        <f t="array" ref="J258">IFERROR(ROUND(INDEX(FCSTSDV!$D$2:$L$2001,MATCH('ống nhựa túi bóng'!$C258,FCSTSDV!$C$2:$C$2001,0),MATCH('ống nhựa túi bóng'!J$3,FCSTSDV!$D$1:$L$1,0)),1)/'ống nhựa túi bóng'!$D258,0)</f>
        <v>0</v>
      </c>
      <c r="K258" s="92">
        <f t="array" ref="K258">IFERROR(ROUND(INDEX(FCSTSDV!$D$2:$L$2001,MATCH('ống nhựa túi bóng'!$C258,FCSTSDV!$C$2:$C$2001,0),MATCH('ống nhựa túi bóng'!K$3,FCSTSDV!$D$1:$L$1,0)),1)/'ống nhựa túi bóng'!$D258,0)</f>
        <v>0</v>
      </c>
      <c r="L258" s="92">
        <f t="array" ref="L258">IFERROR(ROUND(INDEX(FCSTSDV!$D$2:$L$2001,MATCH('ống nhựa túi bóng'!$C258,FCSTSDV!$C$2:$C$2001,0),MATCH('ống nhựa túi bóng'!L$3,FCSTSDV!$D$1:$L$1,0)),1)/'ống nhựa túi bóng'!$D258,0)</f>
        <v>0</v>
      </c>
      <c r="M258" s="92">
        <f t="array" ref="M258">IFERROR(ROUND(INDEX(FCSTSDV!$D$2:$L$2001,MATCH('ống nhựa túi bóng'!$C258,FCSTSDV!$C$2:$C$2001,0),MATCH('ống nhựa túi bóng'!M$3,FCSTSDV!$D$1:$L$1,0)),1)/'ống nhựa túi bóng'!$D258,0)</f>
        <v>0</v>
      </c>
      <c r="N258" s="92">
        <f t="array" ref="N258">IFERROR(ROUND(INDEX(FCSTSDV!$D$2:$L$2001,MATCH('ống nhựa túi bóng'!$C258,FCSTSDV!$C$2:$C$2001,0),MATCH('ống nhựa túi bóng'!N$3,FCSTSDV!$D$1:$L$1,0)),1)/'ống nhựa túi bóng'!$D258,0)</f>
        <v>0</v>
      </c>
      <c r="O258" s="92">
        <f t="array" ref="O258">IFERROR(ROUND(INDEX(FCSTSDV!$D$2:$L$2001,MATCH('ống nhựa túi bóng'!$C258,FCSTSDV!$C$2:$C$2001,0),MATCH('ống nhựa túi bóng'!O$3,FCSTSDV!$D$1:$L$1,0)),1)/'ống nhựa túi bóng'!$D258,0)</f>
        <v>0</v>
      </c>
      <c r="P258" s="92">
        <f t="array" ref="P258">IFERROR(ROUND(INDEX(FCSTSDV!$D$2:$L$2001,MATCH('ống nhựa túi bóng'!$C258,FCSTSDV!$C$2:$C$2001,0),MATCH('ống nhựa túi bóng'!P$3,FCSTSDV!$D$1:$L$1,0)),1)/'ống nhựa túi bóng'!$D258,0)</f>
        <v>0</v>
      </c>
      <c r="Q258" s="92">
        <f t="array" ref="Q258">IFERROR(ROUND(INDEX(FCSTSDV!$D$2:$L$2001,MATCH('ống nhựa túi bóng'!$C258,FCSTSDV!$C$2:$C$2001,0),MATCH('ống nhựa túi bóng'!Q$3,FCSTSDV!$D$1:$L$1,0)),1)/'ống nhựa túi bóng'!$D258,0)</f>
        <v>0</v>
      </c>
      <c r="R258" s="92">
        <f t="array" ref="R258">IFERROR(ROUND(INDEX(FCSTSDV!$D$2:$L$2001,MATCH('ống nhựa túi bóng'!$C258,FCSTSDV!$C$2:$C$2001,0),MATCH('ống nhựa túi bóng'!R$3,FCSTSDV!$D$1:$L$1,0)),1)/'ống nhựa túi bóng'!$D258,0)</f>
        <v>0</v>
      </c>
      <c r="S258" s="92">
        <f t="array" ref="S258">IFERROR(ROUND(INDEX(FCSTSDV!$D$2:$L$2001,MATCH('ống nhựa túi bóng'!$C258,FCSTSDV!$C$2:$C$2001,0),MATCH('ống nhựa túi bóng'!S$3,FCSTSDV!$D$1:$L$1,0)),1)/'ống nhựa túi bóng'!$D258,0)</f>
        <v>0</v>
      </c>
      <c r="T258" s="92">
        <f t="shared" si="18"/>
        <v>0</v>
      </c>
    </row>
    <row r="259" spans="1:20" ht="21" customHeight="1">
      <c r="A259" s="818"/>
      <c r="B259" s="1072"/>
      <c r="C259" s="46" t="s">
        <v>111</v>
      </c>
      <c r="D259" s="413">
        <v>1000</v>
      </c>
      <c r="E259" s="784"/>
      <c r="F259" s="784"/>
      <c r="G259" s="784"/>
      <c r="H259" s="92">
        <f t="array" ref="H259">IFERROR(ROUND(INDEX(FCSTSDV!$D$2:$L$2001,MATCH('ống nhựa túi bóng'!$C259,FCSTSDV!$C$2:$C$2001,0),MATCH('ống nhựa túi bóng'!H$3,FCSTSDV!$D$1:$L$1,0)),1)/'ống nhựa túi bóng'!$D259,0)</f>
        <v>0</v>
      </c>
      <c r="I259" s="92">
        <f t="array" ref="I259">IFERROR(ROUND(INDEX(FCSTSDV!$D$2:$L$2001,MATCH('ống nhựa túi bóng'!$C259,FCSTSDV!$C$2:$C$2001,0),MATCH('ống nhựa túi bóng'!I$3,FCSTSDV!$D$1:$L$1,0)),1)/'ống nhựa túi bóng'!$D259,0)</f>
        <v>0</v>
      </c>
      <c r="J259" s="92">
        <f t="array" ref="J259">IFERROR(ROUND(INDEX(FCSTSDV!$D$2:$L$2001,MATCH('ống nhựa túi bóng'!$C259,FCSTSDV!$C$2:$C$2001,0),MATCH('ống nhựa túi bóng'!J$3,FCSTSDV!$D$1:$L$1,0)),1)/'ống nhựa túi bóng'!$D259,0)</f>
        <v>0</v>
      </c>
      <c r="K259" s="92">
        <f t="array" ref="K259">IFERROR(ROUND(INDEX(FCSTSDV!$D$2:$L$2001,MATCH('ống nhựa túi bóng'!$C259,FCSTSDV!$C$2:$C$2001,0),MATCH('ống nhựa túi bóng'!K$3,FCSTSDV!$D$1:$L$1,0)),1)/'ống nhựa túi bóng'!$D259,0)</f>
        <v>0</v>
      </c>
      <c r="L259" s="92">
        <f t="array" ref="L259">IFERROR(ROUND(INDEX(FCSTSDV!$D$2:$L$2001,MATCH('ống nhựa túi bóng'!$C259,FCSTSDV!$C$2:$C$2001,0),MATCH('ống nhựa túi bóng'!L$3,FCSTSDV!$D$1:$L$1,0)),1)/'ống nhựa túi bóng'!$D259,0)</f>
        <v>0</v>
      </c>
      <c r="M259" s="92">
        <f t="array" ref="M259">IFERROR(ROUND(INDEX(FCSTSDV!$D$2:$L$2001,MATCH('ống nhựa túi bóng'!$C259,FCSTSDV!$C$2:$C$2001,0),MATCH('ống nhựa túi bóng'!M$3,FCSTSDV!$D$1:$L$1,0)),1)/'ống nhựa túi bóng'!$D259,0)</f>
        <v>0</v>
      </c>
      <c r="N259" s="92">
        <f t="array" ref="N259">IFERROR(ROUND(INDEX(FCSTSDV!$D$2:$L$2001,MATCH('ống nhựa túi bóng'!$C259,FCSTSDV!$C$2:$C$2001,0),MATCH('ống nhựa túi bóng'!N$3,FCSTSDV!$D$1:$L$1,0)),1)/'ống nhựa túi bóng'!$D259,0)</f>
        <v>0</v>
      </c>
      <c r="O259" s="92">
        <f t="array" ref="O259">IFERROR(ROUND(INDEX(FCSTSDV!$D$2:$L$2001,MATCH('ống nhựa túi bóng'!$C259,FCSTSDV!$C$2:$C$2001,0),MATCH('ống nhựa túi bóng'!O$3,FCSTSDV!$D$1:$L$1,0)),1)/'ống nhựa túi bóng'!$D259,0)</f>
        <v>0</v>
      </c>
      <c r="P259" s="92">
        <f t="array" ref="P259">IFERROR(ROUND(INDEX(FCSTSDV!$D$2:$L$2001,MATCH('ống nhựa túi bóng'!$C259,FCSTSDV!$C$2:$C$2001,0),MATCH('ống nhựa túi bóng'!P$3,FCSTSDV!$D$1:$L$1,0)),1)/'ống nhựa túi bóng'!$D259,0)</f>
        <v>0</v>
      </c>
      <c r="Q259" s="92">
        <f t="array" ref="Q259">IFERROR(ROUND(INDEX(FCSTSDV!$D$2:$L$2001,MATCH('ống nhựa túi bóng'!$C259,FCSTSDV!$C$2:$C$2001,0),MATCH('ống nhựa túi bóng'!Q$3,FCSTSDV!$D$1:$L$1,0)),1)/'ống nhựa túi bóng'!$D259,0)</f>
        <v>0</v>
      </c>
      <c r="R259" s="92">
        <f t="array" ref="R259">IFERROR(ROUND(INDEX(FCSTSDV!$D$2:$L$2001,MATCH('ống nhựa túi bóng'!$C259,FCSTSDV!$C$2:$C$2001,0),MATCH('ống nhựa túi bóng'!R$3,FCSTSDV!$D$1:$L$1,0)),1)/'ống nhựa túi bóng'!$D259,0)</f>
        <v>0</v>
      </c>
      <c r="S259" s="92">
        <f t="array" ref="S259">IFERROR(ROUND(INDEX(FCSTSDV!$D$2:$L$2001,MATCH('ống nhựa túi bóng'!$C259,FCSTSDV!$C$2:$C$2001,0),MATCH('ống nhựa túi bóng'!S$3,FCSTSDV!$D$1:$L$1,0)),1)/'ống nhựa túi bóng'!$D259,0)</f>
        <v>0</v>
      </c>
      <c r="T259" s="92">
        <f t="shared" si="18"/>
        <v>0</v>
      </c>
    </row>
    <row r="260" spans="1:20" ht="20.100000000000001" hidden="1" customHeight="1">
      <c r="A260" s="818"/>
      <c r="B260" s="1072"/>
      <c r="C260" s="46" t="s">
        <v>800</v>
      </c>
      <c r="D260" s="413">
        <v>3000</v>
      </c>
      <c r="E260" s="784"/>
      <c r="F260" s="784"/>
      <c r="G260" s="784"/>
      <c r="H260" s="92">
        <f t="array" ref="H260">IFERROR(ROUND(INDEX(FCSTSDV!$D$2:$L$2001,MATCH('ống nhựa túi bóng'!$C260,FCSTSDV!$C$2:$C$2001,0),MATCH('ống nhựa túi bóng'!H$3,FCSTSDV!$D$1:$L$1,0)),1)/'ống nhựa túi bóng'!$D260,0)</f>
        <v>3.2</v>
      </c>
      <c r="I260" s="92">
        <f t="array" ref="I260">IFERROR(ROUND(INDEX(FCSTSDV!$D$2:$L$2001,MATCH('ống nhựa túi bóng'!$C260,FCSTSDV!$C$2:$C$2001,0),MATCH('ống nhựa túi bóng'!I$3,FCSTSDV!$D$1:$L$1,0)),1)/'ống nhựa túi bóng'!$D260,0)</f>
        <v>5.333333333333333</v>
      </c>
      <c r="J260" s="92">
        <f t="array" ref="J260">IFERROR(ROUND(INDEX(FCSTSDV!$D$2:$L$2001,MATCH('ống nhựa túi bóng'!$C260,FCSTSDV!$C$2:$C$2001,0),MATCH('ống nhựa túi bóng'!J$3,FCSTSDV!$D$1:$L$1,0)),1)/'ống nhựa túi bóng'!$D260,0)</f>
        <v>5.333333333333333</v>
      </c>
      <c r="K260" s="92">
        <f t="array" ref="K260">IFERROR(ROUND(INDEX(FCSTSDV!$D$2:$L$2001,MATCH('ống nhựa túi bóng'!$C260,FCSTSDV!$C$2:$C$2001,0),MATCH('ống nhựa túi bóng'!K$3,FCSTSDV!$D$1:$L$1,0)),1)/'ống nhựa túi bóng'!$D260,0)</f>
        <v>5.333333333333333</v>
      </c>
      <c r="L260" s="92">
        <f t="array" ref="L260">IFERROR(ROUND(INDEX(FCSTSDV!$D$2:$L$2001,MATCH('ống nhựa túi bóng'!$C260,FCSTSDV!$C$2:$C$2001,0),MATCH('ống nhựa túi bóng'!L$3,FCSTSDV!$D$1:$L$1,0)),1)/'ống nhựa túi bóng'!$D260,0)</f>
        <v>3.2</v>
      </c>
      <c r="M260" s="92">
        <f t="array" ref="M260">IFERROR(ROUND(INDEX(FCSTSDV!$D$2:$L$2001,MATCH('ống nhựa túi bóng'!$C260,FCSTSDV!$C$2:$C$2001,0),MATCH('ống nhựa túi bóng'!M$3,FCSTSDV!$D$1:$L$1,0)),1)/'ống nhựa túi bóng'!$D260,0)</f>
        <v>1.0666666666666667</v>
      </c>
      <c r="N260" s="92">
        <f t="array" ref="N260">IFERROR(ROUND(INDEX(FCSTSDV!$D$2:$L$2001,MATCH('ống nhựa túi bóng'!$C260,FCSTSDV!$C$2:$C$2001,0),MATCH('ống nhựa túi bóng'!N$3,FCSTSDV!$D$1:$L$1,0)),1)/'ống nhựa túi bóng'!$D260,0)</f>
        <v>30.933333333333334</v>
      </c>
      <c r="O260" s="92">
        <f t="array" ref="O260">IFERROR(ROUND(INDEX(FCSTSDV!$D$2:$L$2001,MATCH('ống nhựa túi bóng'!$C260,FCSTSDV!$C$2:$C$2001,0),MATCH('ống nhựa túi bóng'!O$3,FCSTSDV!$D$1:$L$1,0)),1)/'ống nhựa túi bóng'!$D260,0)</f>
        <v>21.333333333333332</v>
      </c>
      <c r="P260" s="92">
        <f t="array" ref="P260">IFERROR(ROUND(INDEX(FCSTSDV!$D$2:$L$2001,MATCH('ống nhựa túi bóng'!$C260,FCSTSDV!$C$2:$C$2001,0),MATCH('ống nhựa túi bóng'!P$3,FCSTSDV!$D$1:$L$1,0)),1)/'ống nhựa túi bóng'!$D260,0)</f>
        <v>0</v>
      </c>
      <c r="Q260" s="92">
        <f t="array" ref="Q260">IFERROR(ROUND(INDEX(FCSTSDV!$D$2:$L$2001,MATCH('ống nhựa túi bóng'!$C260,FCSTSDV!$C$2:$C$2001,0),MATCH('ống nhựa túi bóng'!Q$3,FCSTSDV!$D$1:$L$1,0)),1)/'ống nhựa túi bóng'!$D260,0)</f>
        <v>0</v>
      </c>
      <c r="R260" s="92">
        <f t="array" ref="R260">IFERROR(ROUND(INDEX(FCSTSDV!$D$2:$L$2001,MATCH('ống nhựa túi bóng'!$C260,FCSTSDV!$C$2:$C$2001,0),MATCH('ống nhựa túi bóng'!R$3,FCSTSDV!$D$1:$L$1,0)),1)/'ống nhựa túi bóng'!$D260,0)</f>
        <v>0</v>
      </c>
      <c r="S260" s="92">
        <f t="array" ref="S260">IFERROR(ROUND(INDEX(FCSTSDV!$D$2:$L$2001,MATCH('ống nhựa túi bóng'!$C260,FCSTSDV!$C$2:$C$2001,0),MATCH('ống nhựa túi bóng'!S$3,FCSTSDV!$D$1:$L$1,0)),1)/'ống nhựa túi bóng'!$D260,0)</f>
        <v>0</v>
      </c>
      <c r="T260" s="92">
        <f t="shared" si="18"/>
        <v>75.733333333333334</v>
      </c>
    </row>
    <row r="261" spans="1:20" ht="20.100000000000001" hidden="1" customHeight="1">
      <c r="A261" s="818"/>
      <c r="B261" s="1072"/>
      <c r="C261" s="46" t="s">
        <v>797</v>
      </c>
      <c r="D261" s="413">
        <v>30000</v>
      </c>
      <c r="E261" s="784"/>
      <c r="F261" s="784"/>
      <c r="G261" s="784"/>
      <c r="H261" s="92">
        <f t="array" ref="H261">IFERROR(ROUND(INDEX(FCSTSDV!$D$2:$L$2001,MATCH('ống nhựa túi bóng'!$C261,FCSTSDV!$C$2:$C$2001,0),MATCH('ống nhựa túi bóng'!H$3,FCSTSDV!$D$1:$L$1,0)),1)/'ống nhựa túi bóng'!$D261,0)</f>
        <v>0.11666666666666667</v>
      </c>
      <c r="I261" s="92">
        <f t="array" ref="I261">IFERROR(ROUND(INDEX(FCSTSDV!$D$2:$L$2001,MATCH('ống nhựa túi bóng'!$C261,FCSTSDV!$C$2:$C$2001,0),MATCH('ống nhựa túi bóng'!I$3,FCSTSDV!$D$1:$L$1,0)),1)/'ống nhựa túi bóng'!$D261,0)</f>
        <v>0</v>
      </c>
      <c r="J261" s="92">
        <f t="array" ref="J261">IFERROR(ROUND(INDEX(FCSTSDV!$D$2:$L$2001,MATCH('ống nhựa túi bóng'!$C261,FCSTSDV!$C$2:$C$2001,0),MATCH('ống nhựa túi bóng'!J$3,FCSTSDV!$D$1:$L$1,0)),1)/'ống nhựa túi bóng'!$D261,0)</f>
        <v>0.11666666666666667</v>
      </c>
      <c r="K261" s="92">
        <f t="array" ref="K261">IFERROR(ROUND(INDEX(FCSTSDV!$D$2:$L$2001,MATCH('ống nhựa túi bóng'!$C261,FCSTSDV!$C$2:$C$2001,0),MATCH('ống nhựa túi bóng'!K$3,FCSTSDV!$D$1:$L$1,0)),1)/'ống nhựa túi bóng'!$D261,0)</f>
        <v>0</v>
      </c>
      <c r="L261" s="92">
        <f t="array" ref="L261">IFERROR(ROUND(INDEX(FCSTSDV!$D$2:$L$2001,MATCH('ống nhựa túi bóng'!$C261,FCSTSDV!$C$2:$C$2001,0),MATCH('ống nhựa túi bóng'!L$3,FCSTSDV!$D$1:$L$1,0)),1)/'ống nhựa túi bóng'!$D261,0)</f>
        <v>0</v>
      </c>
      <c r="M261" s="92">
        <f t="array" ref="M261">IFERROR(ROUND(INDEX(FCSTSDV!$D$2:$L$2001,MATCH('ống nhựa túi bóng'!$C261,FCSTSDV!$C$2:$C$2001,0),MATCH('ống nhựa túi bóng'!M$3,FCSTSDV!$D$1:$L$1,0)),1)/'ống nhựa túi bóng'!$D261,0)</f>
        <v>0</v>
      </c>
      <c r="N261" s="92">
        <f t="array" ref="N261">IFERROR(ROUND(INDEX(FCSTSDV!$D$2:$L$2001,MATCH('ống nhựa túi bóng'!$C261,FCSTSDV!$C$2:$C$2001,0),MATCH('ống nhựa túi bóng'!N$3,FCSTSDV!$D$1:$L$1,0)),1)/'ống nhựa túi bóng'!$D261,0)</f>
        <v>0.23333333333333334</v>
      </c>
      <c r="O261" s="92">
        <f t="array" ref="O261">IFERROR(ROUND(INDEX(FCSTSDV!$D$2:$L$2001,MATCH('ống nhựa túi bóng'!$C261,FCSTSDV!$C$2:$C$2001,0),MATCH('ống nhựa túi bóng'!O$3,FCSTSDV!$D$1:$L$1,0)),1)/'ống nhựa túi bóng'!$D261,0)</f>
        <v>0.35</v>
      </c>
      <c r="P261" s="92">
        <f t="array" ref="P261">IFERROR(ROUND(INDEX(FCSTSDV!$D$2:$L$2001,MATCH('ống nhựa túi bóng'!$C261,FCSTSDV!$C$2:$C$2001,0),MATCH('ống nhựa túi bóng'!P$3,FCSTSDV!$D$1:$L$1,0)),1)/'ống nhựa túi bóng'!$D261,0)</f>
        <v>0</v>
      </c>
      <c r="Q261" s="92">
        <f t="array" ref="Q261">IFERROR(ROUND(INDEX(FCSTSDV!$D$2:$L$2001,MATCH('ống nhựa túi bóng'!$C261,FCSTSDV!$C$2:$C$2001,0),MATCH('ống nhựa túi bóng'!Q$3,FCSTSDV!$D$1:$L$1,0)),1)/'ống nhựa túi bóng'!$D261,0)</f>
        <v>0</v>
      </c>
      <c r="R261" s="92">
        <f t="array" ref="R261">IFERROR(ROUND(INDEX(FCSTSDV!$D$2:$L$2001,MATCH('ống nhựa túi bóng'!$C261,FCSTSDV!$C$2:$C$2001,0),MATCH('ống nhựa túi bóng'!R$3,FCSTSDV!$D$1:$L$1,0)),1)/'ống nhựa túi bóng'!$D261,0)</f>
        <v>0</v>
      </c>
      <c r="S261" s="92">
        <f t="array" ref="S261">IFERROR(ROUND(INDEX(FCSTSDV!$D$2:$L$2001,MATCH('ống nhựa túi bóng'!$C261,FCSTSDV!$C$2:$C$2001,0),MATCH('ống nhựa túi bóng'!S$3,FCSTSDV!$D$1:$L$1,0)),1)/'ống nhựa túi bóng'!$D261,0)</f>
        <v>0</v>
      </c>
      <c r="T261" s="92">
        <f t="shared" si="18"/>
        <v>0.81666666666666665</v>
      </c>
    </row>
    <row r="262" spans="1:20" ht="20.100000000000001" customHeight="1">
      <c r="A262" s="818"/>
      <c r="B262" s="1072"/>
      <c r="C262" s="46" t="s">
        <v>803</v>
      </c>
      <c r="D262" s="413">
        <v>3000</v>
      </c>
      <c r="E262" s="784"/>
      <c r="F262" s="784"/>
      <c r="G262" s="784"/>
      <c r="H262" s="92">
        <f t="array" ref="H262">IFERROR(ROUND(INDEX(FCSTSDV!$D$2:$L$2001,MATCH('ống nhựa túi bóng'!$C262,FCSTSDV!$C$2:$C$2001,0),MATCH('ống nhựa túi bóng'!H$3,FCSTSDV!$D$1:$L$1,0)),1)/'ống nhựa túi bóng'!$D262,0)</f>
        <v>0</v>
      </c>
      <c r="I262" s="92">
        <f t="array" ref="I262">IFERROR(ROUND(INDEX(FCSTSDV!$D$2:$L$2001,MATCH('ống nhựa túi bóng'!$C262,FCSTSDV!$C$2:$C$2001,0),MATCH('ống nhựa túi bóng'!I$3,FCSTSDV!$D$1:$L$1,0)),1)/'ống nhựa túi bóng'!$D262,0)</f>
        <v>0</v>
      </c>
      <c r="J262" s="92">
        <f t="array" ref="J262">IFERROR(ROUND(INDEX(FCSTSDV!$D$2:$L$2001,MATCH('ống nhựa túi bóng'!$C262,FCSTSDV!$C$2:$C$2001,0),MATCH('ống nhựa túi bóng'!J$3,FCSTSDV!$D$1:$L$1,0)),1)/'ống nhựa túi bóng'!$D262,0)</f>
        <v>0</v>
      </c>
      <c r="K262" s="92">
        <f t="array" ref="K262">IFERROR(ROUND(INDEX(FCSTSDV!$D$2:$L$2001,MATCH('ống nhựa túi bóng'!$C262,FCSTSDV!$C$2:$C$2001,0),MATCH('ống nhựa túi bóng'!K$3,FCSTSDV!$D$1:$L$1,0)),1)/'ống nhựa túi bóng'!$D262,0)</f>
        <v>0</v>
      </c>
      <c r="L262" s="92">
        <f t="array" ref="L262">IFERROR(ROUND(INDEX(FCSTSDV!$D$2:$L$2001,MATCH('ống nhựa túi bóng'!$C262,FCSTSDV!$C$2:$C$2001,0),MATCH('ống nhựa túi bóng'!L$3,FCSTSDV!$D$1:$L$1,0)),1)/'ống nhựa túi bóng'!$D262,0)</f>
        <v>0</v>
      </c>
      <c r="M262" s="92">
        <f t="array" ref="M262">IFERROR(ROUND(INDEX(FCSTSDV!$D$2:$L$2001,MATCH('ống nhựa túi bóng'!$C262,FCSTSDV!$C$2:$C$2001,0),MATCH('ống nhựa túi bóng'!M$3,FCSTSDV!$D$1:$L$1,0)),1)/'ống nhựa túi bóng'!$D262,0)</f>
        <v>0</v>
      </c>
      <c r="N262" s="92">
        <f t="array" ref="N262">IFERROR(ROUND(INDEX(FCSTSDV!$D$2:$L$2001,MATCH('ống nhựa túi bóng'!$C262,FCSTSDV!$C$2:$C$2001,0),MATCH('ống nhựa túi bóng'!N$3,FCSTSDV!$D$1:$L$1,0)),1)/'ống nhựa túi bóng'!$D262,0)</f>
        <v>0</v>
      </c>
      <c r="O262" s="92">
        <f t="array" ref="O262">IFERROR(ROUND(INDEX(FCSTSDV!$D$2:$L$2001,MATCH('ống nhựa túi bóng'!$C262,FCSTSDV!$C$2:$C$2001,0),MATCH('ống nhựa túi bóng'!O$3,FCSTSDV!$D$1:$L$1,0)),1)/'ống nhựa túi bóng'!$D262,0)</f>
        <v>0</v>
      </c>
      <c r="P262" s="92">
        <f t="array" ref="P262">IFERROR(ROUND(INDEX(FCSTSDV!$D$2:$L$2001,MATCH('ống nhựa túi bóng'!$C262,FCSTSDV!$C$2:$C$2001,0),MATCH('ống nhựa túi bóng'!P$3,FCSTSDV!$D$1:$L$1,0)),1)/'ống nhựa túi bóng'!$D262,0)</f>
        <v>0</v>
      </c>
      <c r="Q262" s="92">
        <f t="array" ref="Q262">IFERROR(ROUND(INDEX(FCSTSDV!$D$2:$L$2001,MATCH('ống nhựa túi bóng'!$C262,FCSTSDV!$C$2:$C$2001,0),MATCH('ống nhựa túi bóng'!Q$3,FCSTSDV!$D$1:$L$1,0)),1)/'ống nhựa túi bóng'!$D262,0)</f>
        <v>0</v>
      </c>
      <c r="R262" s="92">
        <f t="array" ref="R262">IFERROR(ROUND(INDEX(FCSTSDV!$D$2:$L$2001,MATCH('ống nhựa túi bóng'!$C262,FCSTSDV!$C$2:$C$2001,0),MATCH('ống nhựa túi bóng'!R$3,FCSTSDV!$D$1:$L$1,0)),1)/'ống nhựa túi bóng'!$D262,0)</f>
        <v>0</v>
      </c>
      <c r="S262" s="92">
        <f t="array" ref="S262">IFERROR(ROUND(INDEX(FCSTSDV!$D$2:$L$2001,MATCH('ống nhựa túi bóng'!$C262,FCSTSDV!$C$2:$C$2001,0),MATCH('ống nhựa túi bóng'!S$3,FCSTSDV!$D$1:$L$1,0)),1)/'ống nhựa túi bóng'!$D262,0)</f>
        <v>0</v>
      </c>
      <c r="T262" s="92">
        <f t="shared" si="18"/>
        <v>0</v>
      </c>
    </row>
    <row r="263" spans="1:20" ht="21" customHeight="1">
      <c r="A263" s="818"/>
      <c r="B263" s="1072"/>
      <c r="C263" s="46" t="s">
        <v>665</v>
      </c>
      <c r="D263" s="413">
        <v>1000</v>
      </c>
      <c r="E263" s="784"/>
      <c r="F263" s="784"/>
      <c r="G263" s="784"/>
      <c r="H263" s="92">
        <f t="array" ref="H263">IFERROR(ROUND(INDEX(FCSTSDV!$D$2:$L$2001,MATCH('ống nhựa túi bóng'!$C263,FCSTSDV!$C$2:$C$2001,0),MATCH('ống nhựa túi bóng'!H$3,FCSTSDV!$D$1:$L$1,0)),1)/'ống nhựa túi bóng'!$D263,0)</f>
        <v>0</v>
      </c>
      <c r="I263" s="92">
        <f t="array" ref="I263">IFERROR(ROUND(INDEX(FCSTSDV!$D$2:$L$2001,MATCH('ống nhựa túi bóng'!$C263,FCSTSDV!$C$2:$C$2001,0),MATCH('ống nhựa túi bóng'!I$3,FCSTSDV!$D$1:$L$1,0)),1)/'ống nhựa túi bóng'!$D263,0)</f>
        <v>0</v>
      </c>
      <c r="J263" s="92">
        <f t="array" ref="J263">IFERROR(ROUND(INDEX(FCSTSDV!$D$2:$L$2001,MATCH('ống nhựa túi bóng'!$C263,FCSTSDV!$C$2:$C$2001,0),MATCH('ống nhựa túi bóng'!J$3,FCSTSDV!$D$1:$L$1,0)),1)/'ống nhựa túi bóng'!$D263,0)</f>
        <v>0</v>
      </c>
      <c r="K263" s="92">
        <f t="array" ref="K263">IFERROR(ROUND(INDEX(FCSTSDV!$D$2:$L$2001,MATCH('ống nhựa túi bóng'!$C263,FCSTSDV!$C$2:$C$2001,0),MATCH('ống nhựa túi bóng'!K$3,FCSTSDV!$D$1:$L$1,0)),1)/'ống nhựa túi bóng'!$D263,0)</f>
        <v>0</v>
      </c>
      <c r="L263" s="92">
        <f t="array" ref="L263">IFERROR(ROUND(INDEX(FCSTSDV!$D$2:$L$2001,MATCH('ống nhựa túi bóng'!$C263,FCSTSDV!$C$2:$C$2001,0),MATCH('ống nhựa túi bóng'!L$3,FCSTSDV!$D$1:$L$1,0)),1)/'ống nhựa túi bóng'!$D263,0)</f>
        <v>0</v>
      </c>
      <c r="M263" s="92">
        <f t="array" ref="M263">IFERROR(ROUND(INDEX(FCSTSDV!$D$2:$L$2001,MATCH('ống nhựa túi bóng'!$C263,FCSTSDV!$C$2:$C$2001,0),MATCH('ống nhựa túi bóng'!M$3,FCSTSDV!$D$1:$L$1,0)),1)/'ống nhựa túi bóng'!$D263,0)</f>
        <v>0</v>
      </c>
      <c r="N263" s="92">
        <f t="array" ref="N263">IFERROR(ROUND(INDEX(FCSTSDV!$D$2:$L$2001,MATCH('ống nhựa túi bóng'!$C263,FCSTSDV!$C$2:$C$2001,0),MATCH('ống nhựa túi bóng'!N$3,FCSTSDV!$D$1:$L$1,0)),1)/'ống nhựa túi bóng'!$D263,0)</f>
        <v>0</v>
      </c>
      <c r="O263" s="92">
        <f t="array" ref="O263">IFERROR(ROUND(INDEX(FCSTSDV!$D$2:$L$2001,MATCH('ống nhựa túi bóng'!$C263,FCSTSDV!$C$2:$C$2001,0),MATCH('ống nhựa túi bóng'!O$3,FCSTSDV!$D$1:$L$1,0)),1)/'ống nhựa túi bóng'!$D263,0)</f>
        <v>0</v>
      </c>
      <c r="P263" s="92">
        <f t="array" ref="P263">IFERROR(ROUND(INDEX(FCSTSDV!$D$2:$L$2001,MATCH('ống nhựa túi bóng'!$C263,FCSTSDV!$C$2:$C$2001,0),MATCH('ống nhựa túi bóng'!P$3,FCSTSDV!$D$1:$L$1,0)),1)/'ống nhựa túi bóng'!$D263,0)</f>
        <v>0</v>
      </c>
      <c r="Q263" s="92">
        <f t="array" ref="Q263">IFERROR(ROUND(INDEX(FCSTSDV!$D$2:$L$2001,MATCH('ống nhựa túi bóng'!$C263,FCSTSDV!$C$2:$C$2001,0),MATCH('ống nhựa túi bóng'!Q$3,FCSTSDV!$D$1:$L$1,0)),1)/'ống nhựa túi bóng'!$D263,0)</f>
        <v>0</v>
      </c>
      <c r="R263" s="92">
        <f t="array" ref="R263">IFERROR(ROUND(INDEX(FCSTSDV!$D$2:$L$2001,MATCH('ống nhựa túi bóng'!$C263,FCSTSDV!$C$2:$C$2001,0),MATCH('ống nhựa túi bóng'!R$3,FCSTSDV!$D$1:$L$1,0)),1)/'ống nhựa túi bóng'!$D263,0)</f>
        <v>0</v>
      </c>
      <c r="S263" s="92">
        <f t="array" ref="S263">IFERROR(ROUND(INDEX(FCSTSDV!$D$2:$L$2001,MATCH('ống nhựa túi bóng'!$C263,FCSTSDV!$C$2:$C$2001,0),MATCH('ống nhựa túi bóng'!S$3,FCSTSDV!$D$1:$L$1,0)),1)/'ống nhựa túi bóng'!$D263,0)</f>
        <v>0</v>
      </c>
      <c r="T263" s="92">
        <f t="shared" si="18"/>
        <v>0</v>
      </c>
    </row>
    <row r="264" spans="1:20" ht="21" hidden="1" customHeight="1">
      <c r="A264" s="818"/>
      <c r="B264" s="1072"/>
      <c r="C264" s="46" t="s">
        <v>1010</v>
      </c>
      <c r="D264" s="413">
        <v>3000</v>
      </c>
      <c r="E264" s="784"/>
      <c r="F264" s="784"/>
      <c r="G264" s="784"/>
      <c r="H264" s="92">
        <f t="array" ref="H264">IFERROR(ROUND(INDEX(FCSTSDV!$D$2:$L$2001,MATCH('ống nhựa túi bóng'!$C264,FCSTSDV!$C$2:$C$2001,0),MATCH('ống nhựa túi bóng'!H$3,FCSTSDV!$D$1:$L$1,0)),1)/'ống nhựa túi bóng'!$D264,0)</f>
        <v>6.666666666666667</v>
      </c>
      <c r="I264" s="92">
        <f t="array" ref="I264">IFERROR(ROUND(INDEX(FCSTSDV!$D$2:$L$2001,MATCH('ống nhựa túi bóng'!$C264,FCSTSDV!$C$2:$C$2001,0),MATCH('ống nhựa túi bóng'!I$3,FCSTSDV!$D$1:$L$1,0)),1)/'ống nhựa túi bóng'!$D264,0)</f>
        <v>0</v>
      </c>
      <c r="J264" s="92">
        <f t="array" ref="J264">IFERROR(ROUND(INDEX(FCSTSDV!$D$2:$L$2001,MATCH('ống nhựa túi bóng'!$C264,FCSTSDV!$C$2:$C$2001,0),MATCH('ống nhựa túi bóng'!J$3,FCSTSDV!$D$1:$L$1,0)),1)/'ống nhựa túi bóng'!$D264,0)</f>
        <v>0</v>
      </c>
      <c r="K264" s="92">
        <f t="array" ref="K264">IFERROR(ROUND(INDEX(FCSTSDV!$D$2:$L$2001,MATCH('ống nhựa túi bóng'!$C264,FCSTSDV!$C$2:$C$2001,0),MATCH('ống nhựa túi bóng'!K$3,FCSTSDV!$D$1:$L$1,0)),1)/'ống nhựa túi bóng'!$D264,0)</f>
        <v>6.666666666666667</v>
      </c>
      <c r="L264" s="92">
        <f t="array" ref="L264">IFERROR(ROUND(INDEX(FCSTSDV!$D$2:$L$2001,MATCH('ống nhựa túi bóng'!$C264,FCSTSDV!$C$2:$C$2001,0),MATCH('ống nhựa túi bóng'!L$3,FCSTSDV!$D$1:$L$1,0)),1)/'ống nhựa túi bóng'!$D264,0)</f>
        <v>0</v>
      </c>
      <c r="M264" s="92">
        <f t="array" ref="M264">IFERROR(ROUND(INDEX(FCSTSDV!$D$2:$L$2001,MATCH('ống nhựa túi bóng'!$C264,FCSTSDV!$C$2:$C$2001,0),MATCH('ống nhựa túi bóng'!M$3,FCSTSDV!$D$1:$L$1,0)),1)/'ống nhựa túi bóng'!$D264,0)</f>
        <v>0</v>
      </c>
      <c r="N264" s="92">
        <f t="array" ref="N264">IFERROR(ROUND(INDEX(FCSTSDV!$D$2:$L$2001,MATCH('ống nhựa túi bóng'!$C264,FCSTSDV!$C$2:$C$2001,0),MATCH('ống nhựa túi bóng'!N$3,FCSTSDV!$D$1:$L$1,0)),1)/'ống nhựa túi bóng'!$D264,0)</f>
        <v>26.666666666666668</v>
      </c>
      <c r="O264" s="92">
        <f t="array" ref="O264">IFERROR(ROUND(INDEX(FCSTSDV!$D$2:$L$2001,MATCH('ống nhựa túi bóng'!$C264,FCSTSDV!$C$2:$C$2001,0),MATCH('ống nhựa túi bóng'!O$3,FCSTSDV!$D$1:$L$1,0)),1)/'ống nhựa túi bóng'!$D264,0)</f>
        <v>16.666666666666668</v>
      </c>
      <c r="P264" s="92">
        <f t="array" ref="P264">IFERROR(ROUND(INDEX(FCSTSDV!$D$2:$L$2001,MATCH('ống nhựa túi bóng'!$C264,FCSTSDV!$C$2:$C$2001,0),MATCH('ống nhựa túi bóng'!P$3,FCSTSDV!$D$1:$L$1,0)),1)/'ống nhựa túi bóng'!$D264,0)</f>
        <v>20.6</v>
      </c>
      <c r="Q264" s="92">
        <f t="array" ref="Q264">IFERROR(ROUND(INDEX(FCSTSDV!$D$2:$L$2001,MATCH('ống nhựa túi bóng'!$C264,FCSTSDV!$C$2:$C$2001,0),MATCH('ống nhựa túi bóng'!Q$3,FCSTSDV!$D$1:$L$1,0)),1)/'ống nhựa túi bóng'!$D264,0)</f>
        <v>0</v>
      </c>
      <c r="R264" s="92">
        <f t="array" ref="R264">IFERROR(ROUND(INDEX(FCSTSDV!$D$2:$L$2001,MATCH('ống nhựa túi bóng'!$C264,FCSTSDV!$C$2:$C$2001,0),MATCH('ống nhựa túi bóng'!R$3,FCSTSDV!$D$1:$L$1,0)),1)/'ống nhựa túi bóng'!$D264,0)</f>
        <v>0</v>
      </c>
      <c r="S264" s="92">
        <f t="array" ref="S264">IFERROR(ROUND(INDEX(FCSTSDV!$D$2:$L$2001,MATCH('ống nhựa túi bóng'!$C264,FCSTSDV!$C$2:$C$2001,0),MATCH('ống nhựa túi bóng'!S$3,FCSTSDV!$D$1:$L$1,0)),1)/'ống nhựa túi bóng'!$D264,0)</f>
        <v>0</v>
      </c>
      <c r="T264" s="92">
        <f t="shared" si="18"/>
        <v>77.26666666666668</v>
      </c>
    </row>
    <row r="265" spans="1:20" ht="21" customHeight="1">
      <c r="A265" s="818"/>
      <c r="B265" s="1072"/>
      <c r="C265" s="46" t="s">
        <v>1257</v>
      </c>
      <c r="D265" s="413">
        <v>2000</v>
      </c>
      <c r="E265" s="784"/>
      <c r="F265" s="784"/>
      <c r="G265" s="784"/>
      <c r="H265" s="92">
        <f t="array" ref="H265">IFERROR(ROUND(INDEX(FCSTSDV!$D$2:$L$2001,MATCH('ống nhựa túi bóng'!$C265,FCSTSDV!$C$2:$C$2001,0),MATCH('ống nhựa túi bóng'!H$3,FCSTSDV!$D$1:$L$1,0)),1)/'ống nhựa túi bóng'!$D265,0)</f>
        <v>0</v>
      </c>
      <c r="I265" s="92">
        <f t="array" ref="I265">IFERROR(ROUND(INDEX(FCSTSDV!$D$2:$L$2001,MATCH('ống nhựa túi bóng'!$C265,FCSTSDV!$C$2:$C$2001,0),MATCH('ống nhựa túi bóng'!I$3,FCSTSDV!$D$1:$L$1,0)),1)/'ống nhựa túi bóng'!$D265,0)</f>
        <v>0</v>
      </c>
      <c r="J265" s="92">
        <f t="array" ref="J265">IFERROR(ROUND(INDEX(FCSTSDV!$D$2:$L$2001,MATCH('ống nhựa túi bóng'!$C265,FCSTSDV!$C$2:$C$2001,0),MATCH('ống nhựa túi bóng'!J$3,FCSTSDV!$D$1:$L$1,0)),1)/'ống nhựa túi bóng'!$D265,0)</f>
        <v>0</v>
      </c>
      <c r="K265" s="92">
        <f t="array" ref="K265">IFERROR(ROUND(INDEX(FCSTSDV!$D$2:$L$2001,MATCH('ống nhựa túi bóng'!$C265,FCSTSDV!$C$2:$C$2001,0),MATCH('ống nhựa túi bóng'!K$3,FCSTSDV!$D$1:$L$1,0)),1)/'ống nhựa túi bóng'!$D265,0)</f>
        <v>0</v>
      </c>
      <c r="L265" s="92">
        <f t="array" ref="L265">IFERROR(ROUND(INDEX(FCSTSDV!$D$2:$L$2001,MATCH('ống nhựa túi bóng'!$C265,FCSTSDV!$C$2:$C$2001,0),MATCH('ống nhựa túi bóng'!L$3,FCSTSDV!$D$1:$L$1,0)),1)/'ống nhựa túi bóng'!$D265,0)</f>
        <v>0</v>
      </c>
      <c r="M265" s="92">
        <f t="array" ref="M265">IFERROR(ROUND(INDEX(FCSTSDV!$D$2:$L$2001,MATCH('ống nhựa túi bóng'!$C265,FCSTSDV!$C$2:$C$2001,0),MATCH('ống nhựa túi bóng'!M$3,FCSTSDV!$D$1:$L$1,0)),1)/'ống nhựa túi bóng'!$D265,0)</f>
        <v>0</v>
      </c>
      <c r="N265" s="92">
        <f t="array" ref="N265">IFERROR(ROUND(INDEX(FCSTSDV!$D$2:$L$2001,MATCH('ống nhựa túi bóng'!$C265,FCSTSDV!$C$2:$C$2001,0),MATCH('ống nhựa túi bóng'!N$3,FCSTSDV!$D$1:$L$1,0)),1)/'ống nhựa túi bóng'!$D265,0)</f>
        <v>0</v>
      </c>
      <c r="O265" s="92">
        <f t="array" ref="O265">IFERROR(ROUND(INDEX(FCSTSDV!$D$2:$L$2001,MATCH('ống nhựa túi bóng'!$C265,FCSTSDV!$C$2:$C$2001,0),MATCH('ống nhựa túi bóng'!O$3,FCSTSDV!$D$1:$L$1,0)),1)/'ống nhựa túi bóng'!$D265,0)</f>
        <v>0</v>
      </c>
      <c r="P265" s="92">
        <f t="array" ref="P265">IFERROR(ROUND(INDEX(FCSTSDV!$D$2:$L$2001,MATCH('ống nhựa túi bóng'!$C265,FCSTSDV!$C$2:$C$2001,0),MATCH('ống nhựa túi bóng'!P$3,FCSTSDV!$D$1:$L$1,0)),1)/'ống nhựa túi bóng'!$D265,0)</f>
        <v>0</v>
      </c>
      <c r="Q265" s="92">
        <f t="array" ref="Q265">IFERROR(ROUND(INDEX(FCSTSDV!$D$2:$L$2001,MATCH('ống nhựa túi bóng'!$C265,FCSTSDV!$C$2:$C$2001,0),MATCH('ống nhựa túi bóng'!Q$3,FCSTSDV!$D$1:$L$1,0)),1)/'ống nhựa túi bóng'!$D265,0)</f>
        <v>0</v>
      </c>
      <c r="R265" s="92">
        <f t="array" ref="R265">IFERROR(ROUND(INDEX(FCSTSDV!$D$2:$L$2001,MATCH('ống nhựa túi bóng'!$C265,FCSTSDV!$C$2:$C$2001,0),MATCH('ống nhựa túi bóng'!R$3,FCSTSDV!$D$1:$L$1,0)),1)/'ống nhựa túi bóng'!$D265,0)</f>
        <v>0</v>
      </c>
      <c r="S265" s="92">
        <f t="array" ref="S265">IFERROR(ROUND(INDEX(FCSTSDV!$D$2:$L$2001,MATCH('ống nhựa túi bóng'!$C265,FCSTSDV!$C$2:$C$2001,0),MATCH('ống nhựa túi bóng'!S$3,FCSTSDV!$D$1:$L$1,0)),1)/'ống nhựa túi bóng'!$D265,0)</f>
        <v>0</v>
      </c>
      <c r="T265" s="92">
        <f t="shared" si="18"/>
        <v>0</v>
      </c>
    </row>
    <row r="266" spans="1:20" ht="21" hidden="1" customHeight="1">
      <c r="A266" s="818"/>
      <c r="B266" s="1072"/>
      <c r="C266" s="46" t="s">
        <v>157</v>
      </c>
      <c r="D266" s="413">
        <v>11000</v>
      </c>
      <c r="E266" s="784"/>
      <c r="F266" s="784"/>
      <c r="G266" s="784"/>
      <c r="H266" s="92">
        <f t="array" ref="H266">IFERROR(ROUND(INDEX(FCSTSDV!$D$2:$L$2001,MATCH('ống nhựa túi bóng'!$C266,FCSTSDV!$C$2:$C$2001,0),MATCH('ống nhựa túi bóng'!H$3,FCSTSDV!$D$1:$L$1,0)),1)/'ống nhựa túi bóng'!$D266,0)</f>
        <v>0</v>
      </c>
      <c r="I266" s="92">
        <f t="array" ref="I266">IFERROR(ROUND(INDEX(FCSTSDV!$D$2:$L$2001,MATCH('ống nhựa túi bóng'!$C266,FCSTSDV!$C$2:$C$2001,0),MATCH('ống nhựa túi bóng'!I$3,FCSTSDV!$D$1:$L$1,0)),1)/'ống nhựa túi bóng'!$D266,0)</f>
        <v>0</v>
      </c>
      <c r="J266" s="92">
        <f t="array" ref="J266">IFERROR(ROUND(INDEX(FCSTSDV!$D$2:$L$2001,MATCH('ống nhựa túi bóng'!$C266,FCSTSDV!$C$2:$C$2001,0),MATCH('ống nhựa túi bóng'!J$3,FCSTSDV!$D$1:$L$1,0)),1)/'ống nhựa túi bóng'!$D266,0)</f>
        <v>0</v>
      </c>
      <c r="K266" s="92">
        <f t="array" ref="K266">IFERROR(ROUND(INDEX(FCSTSDV!$D$2:$L$2001,MATCH('ống nhựa túi bóng'!$C266,FCSTSDV!$C$2:$C$2001,0),MATCH('ống nhựa túi bóng'!K$3,FCSTSDV!$D$1:$L$1,0)),1)/'ống nhựa túi bóng'!$D266,0)</f>
        <v>0</v>
      </c>
      <c r="L266" s="92">
        <f t="array" ref="L266">IFERROR(ROUND(INDEX(FCSTSDV!$D$2:$L$2001,MATCH('ống nhựa túi bóng'!$C266,FCSTSDV!$C$2:$C$2001,0),MATCH('ống nhựa túi bóng'!L$3,FCSTSDV!$D$1:$L$1,0)),1)/'ống nhựa túi bóng'!$D266,0)</f>
        <v>0</v>
      </c>
      <c r="M266" s="92">
        <f t="array" ref="M266">IFERROR(ROUND(INDEX(FCSTSDV!$D$2:$L$2001,MATCH('ống nhựa túi bóng'!$C266,FCSTSDV!$C$2:$C$2001,0),MATCH('ống nhựa túi bóng'!M$3,FCSTSDV!$D$1:$L$1,0)),1)/'ống nhựa túi bóng'!$D266,0)</f>
        <v>0</v>
      </c>
      <c r="N266" s="92">
        <f t="array" ref="N266">IFERROR(ROUND(INDEX(FCSTSDV!$D$2:$L$2001,MATCH('ống nhựa túi bóng'!$C266,FCSTSDV!$C$2:$C$2001,0),MATCH('ống nhựa túi bóng'!N$3,FCSTSDV!$D$1:$L$1,0)),1)/'ống nhựa túi bóng'!$D266,0)</f>
        <v>0</v>
      </c>
      <c r="O266" s="92">
        <f t="array" ref="O266">IFERROR(ROUND(INDEX(FCSTSDV!$D$2:$L$2001,MATCH('ống nhựa túi bóng'!$C266,FCSTSDV!$C$2:$C$2001,0),MATCH('ống nhựa túi bóng'!O$3,FCSTSDV!$D$1:$L$1,0)),1)/'ống nhựa túi bóng'!$D266,0)</f>
        <v>1.0454545454545454</v>
      </c>
      <c r="P266" s="92">
        <f t="array" ref="P266">IFERROR(ROUND(INDEX(FCSTSDV!$D$2:$L$2001,MATCH('ống nhựa túi bóng'!$C266,FCSTSDV!$C$2:$C$2001,0),MATCH('ống nhựa túi bóng'!P$3,FCSTSDV!$D$1:$L$1,0)),1)/'ống nhựa túi bóng'!$D266,0)</f>
        <v>0</v>
      </c>
      <c r="Q266" s="92">
        <f t="array" ref="Q266">IFERROR(ROUND(INDEX(FCSTSDV!$D$2:$L$2001,MATCH('ống nhựa túi bóng'!$C266,FCSTSDV!$C$2:$C$2001,0),MATCH('ống nhựa túi bóng'!Q$3,FCSTSDV!$D$1:$L$1,0)),1)/'ống nhựa túi bóng'!$D266,0)</f>
        <v>0</v>
      </c>
      <c r="R266" s="92">
        <f t="array" ref="R266">IFERROR(ROUND(INDEX(FCSTSDV!$D$2:$L$2001,MATCH('ống nhựa túi bóng'!$C266,FCSTSDV!$C$2:$C$2001,0),MATCH('ống nhựa túi bóng'!R$3,FCSTSDV!$D$1:$L$1,0)),1)/'ống nhựa túi bóng'!$D266,0)</f>
        <v>0</v>
      </c>
      <c r="S266" s="92">
        <f t="array" ref="S266">IFERROR(ROUND(INDEX(FCSTSDV!$D$2:$L$2001,MATCH('ống nhựa túi bóng'!$C266,FCSTSDV!$C$2:$C$2001,0),MATCH('ống nhựa túi bóng'!S$3,FCSTSDV!$D$1:$L$1,0)),1)/'ống nhựa túi bóng'!$D266,0)</f>
        <v>0</v>
      </c>
      <c r="T266" s="92">
        <f t="shared" si="18"/>
        <v>1.0454545454545454</v>
      </c>
    </row>
    <row r="267" spans="1:20" ht="21" customHeight="1">
      <c r="A267" s="818"/>
      <c r="B267" s="1072"/>
      <c r="C267" s="46" t="s">
        <v>112</v>
      </c>
      <c r="D267" s="413">
        <v>11000</v>
      </c>
      <c r="E267" s="784"/>
      <c r="F267" s="784"/>
      <c r="G267" s="784"/>
      <c r="H267" s="92">
        <f t="array" ref="H267">IFERROR(ROUND(INDEX(FCSTSDV!$D$2:$L$2001,MATCH('ống nhựa túi bóng'!$C267,FCSTSDV!$C$2:$C$2001,0),MATCH('ống nhựa túi bóng'!H$3,FCSTSDV!$D$1:$L$1,0)),1)/'ống nhựa túi bóng'!$D267,0)</f>
        <v>0</v>
      </c>
      <c r="I267" s="92">
        <f t="array" ref="I267">IFERROR(ROUND(INDEX(FCSTSDV!$D$2:$L$2001,MATCH('ống nhựa túi bóng'!$C267,FCSTSDV!$C$2:$C$2001,0),MATCH('ống nhựa túi bóng'!I$3,FCSTSDV!$D$1:$L$1,0)),1)/'ống nhựa túi bóng'!$D267,0)</f>
        <v>0</v>
      </c>
      <c r="J267" s="92">
        <f t="array" ref="J267">IFERROR(ROUND(INDEX(FCSTSDV!$D$2:$L$2001,MATCH('ống nhựa túi bóng'!$C267,FCSTSDV!$C$2:$C$2001,0),MATCH('ống nhựa túi bóng'!J$3,FCSTSDV!$D$1:$L$1,0)),1)/'ống nhựa túi bóng'!$D267,0)</f>
        <v>0</v>
      </c>
      <c r="K267" s="92">
        <f t="array" ref="K267">IFERROR(ROUND(INDEX(FCSTSDV!$D$2:$L$2001,MATCH('ống nhựa túi bóng'!$C267,FCSTSDV!$C$2:$C$2001,0),MATCH('ống nhựa túi bóng'!K$3,FCSTSDV!$D$1:$L$1,0)),1)/'ống nhựa túi bóng'!$D267,0)</f>
        <v>0</v>
      </c>
      <c r="L267" s="92">
        <f t="array" ref="L267">IFERROR(ROUND(INDEX(FCSTSDV!$D$2:$L$2001,MATCH('ống nhựa túi bóng'!$C267,FCSTSDV!$C$2:$C$2001,0),MATCH('ống nhựa túi bóng'!L$3,FCSTSDV!$D$1:$L$1,0)),1)/'ống nhựa túi bóng'!$D267,0)</f>
        <v>0</v>
      </c>
      <c r="M267" s="92">
        <f t="array" ref="M267">IFERROR(ROUND(INDEX(FCSTSDV!$D$2:$L$2001,MATCH('ống nhựa túi bóng'!$C267,FCSTSDV!$C$2:$C$2001,0),MATCH('ống nhựa túi bóng'!M$3,FCSTSDV!$D$1:$L$1,0)),1)/'ống nhựa túi bóng'!$D267,0)</f>
        <v>0</v>
      </c>
      <c r="N267" s="92">
        <f t="array" ref="N267">IFERROR(ROUND(INDEX(FCSTSDV!$D$2:$L$2001,MATCH('ống nhựa túi bóng'!$C267,FCSTSDV!$C$2:$C$2001,0),MATCH('ống nhựa túi bóng'!N$3,FCSTSDV!$D$1:$L$1,0)),1)/'ống nhựa túi bóng'!$D267,0)</f>
        <v>0</v>
      </c>
      <c r="O267" s="92">
        <f t="array" ref="O267">IFERROR(ROUND(INDEX(FCSTSDV!$D$2:$L$2001,MATCH('ống nhựa túi bóng'!$C267,FCSTSDV!$C$2:$C$2001,0),MATCH('ống nhựa túi bóng'!O$3,FCSTSDV!$D$1:$L$1,0)),1)/'ống nhựa túi bóng'!$D267,0)</f>
        <v>0</v>
      </c>
      <c r="P267" s="92">
        <f t="array" ref="P267">IFERROR(ROUND(INDEX(FCSTSDV!$D$2:$L$2001,MATCH('ống nhựa túi bóng'!$C267,FCSTSDV!$C$2:$C$2001,0),MATCH('ống nhựa túi bóng'!P$3,FCSTSDV!$D$1:$L$1,0)),1)/'ống nhựa túi bóng'!$D267,0)</f>
        <v>0</v>
      </c>
      <c r="Q267" s="92">
        <f t="array" ref="Q267">IFERROR(ROUND(INDEX(FCSTSDV!$D$2:$L$2001,MATCH('ống nhựa túi bóng'!$C267,FCSTSDV!$C$2:$C$2001,0),MATCH('ống nhựa túi bóng'!Q$3,FCSTSDV!$D$1:$L$1,0)),1)/'ống nhựa túi bóng'!$D267,0)</f>
        <v>0</v>
      </c>
      <c r="R267" s="92">
        <f t="array" ref="R267">IFERROR(ROUND(INDEX(FCSTSDV!$D$2:$L$2001,MATCH('ống nhựa túi bóng'!$C267,FCSTSDV!$C$2:$C$2001,0),MATCH('ống nhựa túi bóng'!R$3,FCSTSDV!$D$1:$L$1,0)),1)/'ống nhựa túi bóng'!$D267,0)</f>
        <v>0</v>
      </c>
      <c r="S267" s="92">
        <f t="array" ref="S267">IFERROR(ROUND(INDEX(FCSTSDV!$D$2:$L$2001,MATCH('ống nhựa túi bóng'!$C267,FCSTSDV!$C$2:$C$2001,0),MATCH('ống nhựa túi bóng'!S$3,FCSTSDV!$D$1:$L$1,0)),1)/'ống nhựa túi bóng'!$D267,0)</f>
        <v>0</v>
      </c>
      <c r="T267" s="92">
        <f t="shared" si="18"/>
        <v>0</v>
      </c>
    </row>
    <row r="268" spans="1:20" ht="21" hidden="1" customHeight="1">
      <c r="A268" s="818"/>
      <c r="B268" s="1072"/>
      <c r="C268" s="46" t="s">
        <v>669</v>
      </c>
      <c r="D268" s="413">
        <v>1000</v>
      </c>
      <c r="E268" s="784"/>
      <c r="F268" s="784"/>
      <c r="G268" s="784"/>
      <c r="H268" s="92">
        <f t="array" ref="H268">IFERROR(ROUND(INDEX(FCSTSDV!$D$2:$L$2001,MATCH('ống nhựa túi bóng'!$C268,FCSTSDV!$C$2:$C$2001,0),MATCH('ống nhựa túi bóng'!H$3,FCSTSDV!$D$1:$L$1,0)),1)/'ống nhựa túi bóng'!$D268,0)</f>
        <v>10</v>
      </c>
      <c r="I268" s="92">
        <f t="array" ref="I268">IFERROR(ROUND(INDEX(FCSTSDV!$D$2:$L$2001,MATCH('ống nhựa túi bóng'!$C268,FCSTSDV!$C$2:$C$2001,0),MATCH('ống nhựa túi bóng'!I$3,FCSTSDV!$D$1:$L$1,0)),1)/'ống nhựa túi bóng'!$D268,0)</f>
        <v>10</v>
      </c>
      <c r="J268" s="92">
        <f t="array" ref="J268">IFERROR(ROUND(INDEX(FCSTSDV!$D$2:$L$2001,MATCH('ống nhựa túi bóng'!$C268,FCSTSDV!$C$2:$C$2001,0),MATCH('ống nhựa túi bóng'!J$3,FCSTSDV!$D$1:$L$1,0)),1)/'ống nhựa túi bóng'!$D268,0)</f>
        <v>10</v>
      </c>
      <c r="K268" s="92">
        <f t="array" ref="K268">IFERROR(ROUND(INDEX(FCSTSDV!$D$2:$L$2001,MATCH('ống nhựa túi bóng'!$C268,FCSTSDV!$C$2:$C$2001,0),MATCH('ống nhựa túi bóng'!K$3,FCSTSDV!$D$1:$L$1,0)),1)/'ống nhựa túi bóng'!$D268,0)</f>
        <v>10</v>
      </c>
      <c r="L268" s="92">
        <f t="array" ref="L268">IFERROR(ROUND(INDEX(FCSTSDV!$D$2:$L$2001,MATCH('ống nhựa túi bóng'!$C268,FCSTSDV!$C$2:$C$2001,0),MATCH('ống nhựa túi bóng'!L$3,FCSTSDV!$D$1:$L$1,0)),1)/'ống nhựa túi bóng'!$D268,0)</f>
        <v>10</v>
      </c>
      <c r="M268" s="92">
        <f t="array" ref="M268">IFERROR(ROUND(INDEX(FCSTSDV!$D$2:$L$2001,MATCH('ống nhựa túi bóng'!$C268,FCSTSDV!$C$2:$C$2001,0),MATCH('ống nhựa túi bóng'!M$3,FCSTSDV!$D$1:$L$1,0)),1)/'ống nhựa túi bóng'!$D268,0)</f>
        <v>10</v>
      </c>
      <c r="N268" s="92">
        <f t="array" ref="N268">IFERROR(ROUND(INDEX(FCSTSDV!$D$2:$L$2001,MATCH('ống nhựa túi bóng'!$C268,FCSTSDV!$C$2:$C$2001,0),MATCH('ống nhựa túi bóng'!N$3,FCSTSDV!$D$1:$L$1,0)),1)/'ống nhựa túi bóng'!$D268,0)</f>
        <v>63</v>
      </c>
      <c r="O268" s="92">
        <f t="array" ref="O268">IFERROR(ROUND(INDEX(FCSTSDV!$D$2:$L$2001,MATCH('ống nhựa túi bóng'!$C268,FCSTSDV!$C$2:$C$2001,0),MATCH('ống nhựa túi bóng'!O$3,FCSTSDV!$D$1:$L$1,0)),1)/'ống nhựa túi bóng'!$D268,0)</f>
        <v>70</v>
      </c>
      <c r="P268" s="92">
        <f t="array" ref="P268">IFERROR(ROUND(INDEX(FCSTSDV!$D$2:$L$2001,MATCH('ống nhựa túi bóng'!$C268,FCSTSDV!$C$2:$C$2001,0),MATCH('ống nhựa túi bóng'!P$3,FCSTSDV!$D$1:$L$1,0)),1)/'ống nhựa túi bóng'!$D268,0)</f>
        <v>70</v>
      </c>
      <c r="Q268" s="92">
        <f t="array" ref="Q268">IFERROR(ROUND(INDEX(FCSTSDV!$D$2:$L$2001,MATCH('ống nhựa túi bóng'!$C268,FCSTSDV!$C$2:$C$2001,0),MATCH('ống nhựa túi bóng'!Q$3,FCSTSDV!$D$1:$L$1,0)),1)/'ống nhựa túi bóng'!$D268,0)</f>
        <v>0</v>
      </c>
      <c r="R268" s="92">
        <f t="array" ref="R268">IFERROR(ROUND(INDEX(FCSTSDV!$D$2:$L$2001,MATCH('ống nhựa túi bóng'!$C268,FCSTSDV!$C$2:$C$2001,0),MATCH('ống nhựa túi bóng'!R$3,FCSTSDV!$D$1:$L$1,0)),1)/'ống nhựa túi bóng'!$D268,0)</f>
        <v>0</v>
      </c>
      <c r="S268" s="92">
        <f t="array" ref="S268">IFERROR(ROUND(INDEX(FCSTSDV!$D$2:$L$2001,MATCH('ống nhựa túi bóng'!$C268,FCSTSDV!$C$2:$C$2001,0),MATCH('ống nhựa túi bóng'!S$3,FCSTSDV!$D$1:$L$1,0)),1)/'ống nhựa túi bóng'!$D268,0)</f>
        <v>0</v>
      </c>
      <c r="T268" s="92">
        <f t="shared" si="18"/>
        <v>263</v>
      </c>
    </row>
    <row r="269" spans="1:20" ht="21" customHeight="1">
      <c r="A269" s="818"/>
      <c r="B269" s="1072"/>
      <c r="C269" s="46" t="s">
        <v>113</v>
      </c>
      <c r="D269" s="413">
        <v>3100</v>
      </c>
      <c r="E269" s="784"/>
      <c r="F269" s="784"/>
      <c r="G269" s="784"/>
      <c r="H269" s="92">
        <f t="array" ref="H269">IFERROR(ROUND(INDEX(FCSTSDV!$D$2:$L$2001,MATCH('ống nhựa túi bóng'!$C269,FCSTSDV!$C$2:$C$2001,0),MATCH('ống nhựa túi bóng'!H$3,FCSTSDV!$D$1:$L$1,0)),1)/'ống nhựa túi bóng'!$D269,0)</f>
        <v>0</v>
      </c>
      <c r="I269" s="92">
        <f t="array" ref="I269">IFERROR(ROUND(INDEX(FCSTSDV!$D$2:$L$2001,MATCH('ống nhựa túi bóng'!$C269,FCSTSDV!$C$2:$C$2001,0),MATCH('ống nhựa túi bóng'!I$3,FCSTSDV!$D$1:$L$1,0)),1)/'ống nhựa túi bóng'!$D269,0)</f>
        <v>0</v>
      </c>
      <c r="J269" s="92">
        <f t="array" ref="J269">IFERROR(ROUND(INDEX(FCSTSDV!$D$2:$L$2001,MATCH('ống nhựa túi bóng'!$C269,FCSTSDV!$C$2:$C$2001,0),MATCH('ống nhựa túi bóng'!J$3,FCSTSDV!$D$1:$L$1,0)),1)/'ống nhựa túi bóng'!$D269,0)</f>
        <v>0</v>
      </c>
      <c r="K269" s="92">
        <f t="array" ref="K269">IFERROR(ROUND(INDEX(FCSTSDV!$D$2:$L$2001,MATCH('ống nhựa túi bóng'!$C269,FCSTSDV!$C$2:$C$2001,0),MATCH('ống nhựa túi bóng'!K$3,FCSTSDV!$D$1:$L$1,0)),1)/'ống nhựa túi bóng'!$D269,0)</f>
        <v>0</v>
      </c>
      <c r="L269" s="92">
        <f t="array" ref="L269">IFERROR(ROUND(INDEX(FCSTSDV!$D$2:$L$2001,MATCH('ống nhựa túi bóng'!$C269,FCSTSDV!$C$2:$C$2001,0),MATCH('ống nhựa túi bóng'!L$3,FCSTSDV!$D$1:$L$1,0)),1)/'ống nhựa túi bóng'!$D269,0)</f>
        <v>0</v>
      </c>
      <c r="M269" s="92">
        <f t="array" ref="M269">IFERROR(ROUND(INDEX(FCSTSDV!$D$2:$L$2001,MATCH('ống nhựa túi bóng'!$C269,FCSTSDV!$C$2:$C$2001,0),MATCH('ống nhựa túi bóng'!M$3,FCSTSDV!$D$1:$L$1,0)),1)/'ống nhựa túi bóng'!$D269,0)</f>
        <v>0</v>
      </c>
      <c r="N269" s="92">
        <f t="array" ref="N269">IFERROR(ROUND(INDEX(FCSTSDV!$D$2:$L$2001,MATCH('ống nhựa túi bóng'!$C269,FCSTSDV!$C$2:$C$2001,0),MATCH('ống nhựa túi bóng'!N$3,FCSTSDV!$D$1:$L$1,0)),1)/'ống nhựa túi bóng'!$D269,0)</f>
        <v>0</v>
      </c>
      <c r="O269" s="92">
        <f t="array" ref="O269">IFERROR(ROUND(INDEX(FCSTSDV!$D$2:$L$2001,MATCH('ống nhựa túi bóng'!$C269,FCSTSDV!$C$2:$C$2001,0),MATCH('ống nhựa túi bóng'!O$3,FCSTSDV!$D$1:$L$1,0)),1)/'ống nhựa túi bóng'!$D269,0)</f>
        <v>0</v>
      </c>
      <c r="P269" s="92">
        <f t="array" ref="P269">IFERROR(ROUND(INDEX(FCSTSDV!$D$2:$L$2001,MATCH('ống nhựa túi bóng'!$C269,FCSTSDV!$C$2:$C$2001,0),MATCH('ống nhựa túi bóng'!P$3,FCSTSDV!$D$1:$L$1,0)),1)/'ống nhựa túi bóng'!$D269,0)</f>
        <v>0</v>
      </c>
      <c r="Q269" s="92">
        <f t="array" ref="Q269">IFERROR(ROUND(INDEX(FCSTSDV!$D$2:$L$2001,MATCH('ống nhựa túi bóng'!$C269,FCSTSDV!$C$2:$C$2001,0),MATCH('ống nhựa túi bóng'!Q$3,FCSTSDV!$D$1:$L$1,0)),1)/'ống nhựa túi bóng'!$D269,0)</f>
        <v>0</v>
      </c>
      <c r="R269" s="92">
        <f t="array" ref="R269">IFERROR(ROUND(INDEX(FCSTSDV!$D$2:$L$2001,MATCH('ống nhựa túi bóng'!$C269,FCSTSDV!$C$2:$C$2001,0),MATCH('ống nhựa túi bóng'!R$3,FCSTSDV!$D$1:$L$1,0)),1)/'ống nhựa túi bóng'!$D269,0)</f>
        <v>0</v>
      </c>
      <c r="S269" s="92">
        <f t="array" ref="S269">IFERROR(ROUND(INDEX(FCSTSDV!$D$2:$L$2001,MATCH('ống nhựa túi bóng'!$C269,FCSTSDV!$C$2:$C$2001,0),MATCH('ống nhựa túi bóng'!S$3,FCSTSDV!$D$1:$L$1,0)),1)/'ống nhựa túi bóng'!$D269,0)</f>
        <v>0</v>
      </c>
      <c r="T269" s="92">
        <f t="shared" si="18"/>
        <v>0</v>
      </c>
    </row>
    <row r="270" spans="1:20" ht="21" hidden="1" customHeight="1">
      <c r="A270" s="818"/>
      <c r="B270" s="1072"/>
      <c r="C270" s="46" t="s">
        <v>114</v>
      </c>
      <c r="D270" s="413">
        <v>15000</v>
      </c>
      <c r="E270" s="784"/>
      <c r="F270" s="784"/>
      <c r="G270" s="784"/>
      <c r="H270" s="92">
        <f t="array" ref="H270">IFERROR(ROUND(INDEX(FCSTSDV!$D$2:$L$2001,MATCH('ống nhựa túi bóng'!$C270,FCSTSDV!$C$2:$C$2001,0),MATCH('ống nhựa túi bóng'!H$3,FCSTSDV!$D$1:$L$1,0)),1)/'ống nhựa túi bóng'!$D270,0)</f>
        <v>0</v>
      </c>
      <c r="I270" s="92">
        <f t="array" ref="I270">IFERROR(ROUND(INDEX(FCSTSDV!$D$2:$L$2001,MATCH('ống nhựa túi bóng'!$C270,FCSTSDV!$C$2:$C$2001,0),MATCH('ống nhựa túi bóng'!I$3,FCSTSDV!$D$1:$L$1,0)),1)/'ống nhựa túi bóng'!$D270,0)</f>
        <v>1</v>
      </c>
      <c r="J270" s="92">
        <f t="array" ref="J270">IFERROR(ROUND(INDEX(FCSTSDV!$D$2:$L$2001,MATCH('ống nhựa túi bóng'!$C270,FCSTSDV!$C$2:$C$2001,0),MATCH('ống nhựa túi bóng'!J$3,FCSTSDV!$D$1:$L$1,0)),1)/'ống nhựa túi bóng'!$D270,0)</f>
        <v>0</v>
      </c>
      <c r="K270" s="92">
        <f t="array" ref="K270">IFERROR(ROUND(INDEX(FCSTSDV!$D$2:$L$2001,MATCH('ống nhựa túi bóng'!$C270,FCSTSDV!$C$2:$C$2001,0),MATCH('ống nhựa túi bóng'!K$3,FCSTSDV!$D$1:$L$1,0)),1)/'ống nhựa túi bóng'!$D270,0)</f>
        <v>0</v>
      </c>
      <c r="L270" s="92">
        <f t="array" ref="L270">IFERROR(ROUND(INDEX(FCSTSDV!$D$2:$L$2001,MATCH('ống nhựa túi bóng'!$C270,FCSTSDV!$C$2:$C$2001,0),MATCH('ống nhựa túi bóng'!L$3,FCSTSDV!$D$1:$L$1,0)),1)/'ống nhựa túi bóng'!$D270,0)</f>
        <v>0</v>
      </c>
      <c r="M270" s="92">
        <f t="array" ref="M270">IFERROR(ROUND(INDEX(FCSTSDV!$D$2:$L$2001,MATCH('ống nhựa túi bóng'!$C270,FCSTSDV!$C$2:$C$2001,0),MATCH('ống nhựa túi bóng'!M$3,FCSTSDV!$D$1:$L$1,0)),1)/'ống nhựa túi bóng'!$D270,0)</f>
        <v>0</v>
      </c>
      <c r="N270" s="92">
        <f t="array" ref="N270">IFERROR(ROUND(INDEX(FCSTSDV!$D$2:$L$2001,MATCH('ống nhựa túi bóng'!$C270,FCSTSDV!$C$2:$C$2001,0),MATCH('ống nhựa túi bóng'!N$3,FCSTSDV!$D$1:$L$1,0)),1)/'ống nhựa túi bóng'!$D270,0)</f>
        <v>1</v>
      </c>
      <c r="O270" s="92">
        <f t="array" ref="O270">IFERROR(ROUND(INDEX(FCSTSDV!$D$2:$L$2001,MATCH('ống nhựa túi bóng'!$C270,FCSTSDV!$C$2:$C$2001,0),MATCH('ống nhựa túi bóng'!O$3,FCSTSDV!$D$1:$L$1,0)),1)/'ống nhựa túi bóng'!$D270,0)</f>
        <v>1</v>
      </c>
      <c r="P270" s="92">
        <f t="array" ref="P270">IFERROR(ROUND(INDEX(FCSTSDV!$D$2:$L$2001,MATCH('ống nhựa túi bóng'!$C270,FCSTSDV!$C$2:$C$2001,0),MATCH('ống nhựa túi bóng'!P$3,FCSTSDV!$D$1:$L$1,0)),1)/'ống nhựa túi bóng'!$D270,0)</f>
        <v>0</v>
      </c>
      <c r="Q270" s="92">
        <f t="array" ref="Q270">IFERROR(ROUND(INDEX(FCSTSDV!$D$2:$L$2001,MATCH('ống nhựa túi bóng'!$C270,FCSTSDV!$C$2:$C$2001,0),MATCH('ống nhựa túi bóng'!Q$3,FCSTSDV!$D$1:$L$1,0)),1)/'ống nhựa túi bóng'!$D270,0)</f>
        <v>0</v>
      </c>
      <c r="R270" s="92">
        <f t="array" ref="R270">IFERROR(ROUND(INDEX(FCSTSDV!$D$2:$L$2001,MATCH('ống nhựa túi bóng'!$C270,FCSTSDV!$C$2:$C$2001,0),MATCH('ống nhựa túi bóng'!R$3,FCSTSDV!$D$1:$L$1,0)),1)/'ống nhựa túi bóng'!$D270,0)</f>
        <v>0</v>
      </c>
      <c r="S270" s="92">
        <f t="array" ref="S270">IFERROR(ROUND(INDEX(FCSTSDV!$D$2:$L$2001,MATCH('ống nhựa túi bóng'!$C270,FCSTSDV!$C$2:$C$2001,0),MATCH('ống nhựa túi bóng'!S$3,FCSTSDV!$D$1:$L$1,0)),1)/'ống nhựa túi bóng'!$D270,0)</f>
        <v>0</v>
      </c>
      <c r="T270" s="92">
        <f t="shared" si="18"/>
        <v>3</v>
      </c>
    </row>
    <row r="271" spans="1:20" ht="21" hidden="1" customHeight="1">
      <c r="A271" s="818"/>
      <c r="B271" s="1072"/>
      <c r="C271" s="46" t="s">
        <v>115</v>
      </c>
      <c r="D271" s="413">
        <v>11000</v>
      </c>
      <c r="E271" s="784"/>
      <c r="F271" s="784"/>
      <c r="G271" s="784"/>
      <c r="H271" s="92">
        <f t="array" ref="H271">IFERROR(ROUND(INDEX(FCSTSDV!$D$2:$L$2001,MATCH('ống nhựa túi bóng'!$C271,FCSTSDV!$C$2:$C$2001,0),MATCH('ống nhựa túi bóng'!H$3,FCSTSDV!$D$1:$L$1,0)),1)/'ống nhựa túi bóng'!$D271,0)</f>
        <v>0</v>
      </c>
      <c r="I271" s="92">
        <f t="array" ref="I271">IFERROR(ROUND(INDEX(FCSTSDV!$D$2:$L$2001,MATCH('ống nhựa túi bóng'!$C271,FCSTSDV!$C$2:$C$2001,0),MATCH('ống nhựa túi bóng'!I$3,FCSTSDV!$D$1:$L$1,0)),1)/'ống nhựa túi bóng'!$D271,0)</f>
        <v>1.0454545454545454</v>
      </c>
      <c r="J271" s="92">
        <f t="array" ref="J271">IFERROR(ROUND(INDEX(FCSTSDV!$D$2:$L$2001,MATCH('ống nhựa túi bóng'!$C271,FCSTSDV!$C$2:$C$2001,0),MATCH('ống nhựa túi bóng'!J$3,FCSTSDV!$D$1:$L$1,0)),1)/'ống nhựa túi bóng'!$D271,0)</f>
        <v>1.0454545454545454</v>
      </c>
      <c r="K271" s="92">
        <f t="array" ref="K271">IFERROR(ROUND(INDEX(FCSTSDV!$D$2:$L$2001,MATCH('ống nhựa túi bóng'!$C271,FCSTSDV!$C$2:$C$2001,0),MATCH('ống nhựa túi bóng'!K$3,FCSTSDV!$D$1:$L$1,0)),1)/'ống nhựa túi bóng'!$D271,0)</f>
        <v>1.0454545454545454</v>
      </c>
      <c r="L271" s="92">
        <f t="array" ref="L271">IFERROR(ROUND(INDEX(FCSTSDV!$D$2:$L$2001,MATCH('ống nhựa túi bóng'!$C271,FCSTSDV!$C$2:$C$2001,0),MATCH('ống nhựa túi bóng'!L$3,FCSTSDV!$D$1:$L$1,0)),1)/'ống nhựa túi bóng'!$D271,0)</f>
        <v>2.0909090909090908</v>
      </c>
      <c r="M271" s="92">
        <f t="array" ref="M271">IFERROR(ROUND(INDEX(FCSTSDV!$D$2:$L$2001,MATCH('ống nhựa túi bóng'!$C271,FCSTSDV!$C$2:$C$2001,0),MATCH('ống nhựa túi bóng'!M$3,FCSTSDV!$D$1:$L$1,0)),1)/'ống nhựa túi bóng'!$D271,0)</f>
        <v>1.0454545454545454</v>
      </c>
      <c r="N271" s="92">
        <f t="array" ref="N271">IFERROR(ROUND(INDEX(FCSTSDV!$D$2:$L$2001,MATCH('ống nhựa túi bóng'!$C271,FCSTSDV!$C$2:$C$2001,0),MATCH('ống nhựa túi bóng'!N$3,FCSTSDV!$D$1:$L$1,0)),1)/'ống nhựa túi bóng'!$D271,0)</f>
        <v>8.3636363636363633</v>
      </c>
      <c r="O271" s="92">
        <f t="array" ref="O271">IFERROR(ROUND(INDEX(FCSTSDV!$D$2:$L$2001,MATCH('ống nhựa túi bóng'!$C271,FCSTSDV!$C$2:$C$2001,0),MATCH('ống nhựa túi bóng'!O$3,FCSTSDV!$D$1:$L$1,0)),1)/'ống nhựa túi bóng'!$D271,0)</f>
        <v>5.2272727272727275</v>
      </c>
      <c r="P271" s="92">
        <f t="array" ref="P271">IFERROR(ROUND(INDEX(FCSTSDV!$D$2:$L$2001,MATCH('ống nhựa túi bóng'!$C271,FCSTSDV!$C$2:$C$2001,0),MATCH('ống nhựa túi bóng'!P$3,FCSTSDV!$D$1:$L$1,0)),1)/'ống nhựa túi bóng'!$D271,0)</f>
        <v>0</v>
      </c>
      <c r="Q271" s="92">
        <f t="array" ref="Q271">IFERROR(ROUND(INDEX(FCSTSDV!$D$2:$L$2001,MATCH('ống nhựa túi bóng'!$C271,FCSTSDV!$C$2:$C$2001,0),MATCH('ống nhựa túi bóng'!Q$3,FCSTSDV!$D$1:$L$1,0)),1)/'ống nhựa túi bóng'!$D271,0)</f>
        <v>0</v>
      </c>
      <c r="R271" s="92">
        <f t="array" ref="R271">IFERROR(ROUND(INDEX(FCSTSDV!$D$2:$L$2001,MATCH('ống nhựa túi bóng'!$C271,FCSTSDV!$C$2:$C$2001,0),MATCH('ống nhựa túi bóng'!R$3,FCSTSDV!$D$1:$L$1,0)),1)/'ống nhựa túi bóng'!$D271,0)</f>
        <v>0</v>
      </c>
      <c r="S271" s="92">
        <f t="array" ref="S271">IFERROR(ROUND(INDEX(FCSTSDV!$D$2:$L$2001,MATCH('ống nhựa túi bóng'!$C271,FCSTSDV!$C$2:$C$2001,0),MATCH('ống nhựa túi bóng'!S$3,FCSTSDV!$D$1:$L$1,0)),1)/'ống nhựa túi bóng'!$D271,0)</f>
        <v>0</v>
      </c>
      <c r="T271" s="92">
        <f t="shared" si="18"/>
        <v>19.863636363636363</v>
      </c>
    </row>
    <row r="272" spans="1:20" ht="21" hidden="1" customHeight="1">
      <c r="A272" s="818"/>
      <c r="B272" s="1072"/>
      <c r="C272" s="46" t="s">
        <v>792</v>
      </c>
      <c r="D272" s="413">
        <v>3000</v>
      </c>
      <c r="E272" s="784"/>
      <c r="F272" s="784"/>
      <c r="G272" s="784"/>
      <c r="H272" s="92">
        <f t="array" ref="H272">IFERROR(ROUND(INDEX(FCSTSDV!$D$2:$L$2001,MATCH('ống nhựa túi bóng'!$C272,FCSTSDV!$C$2:$C$2001,0),MATCH('ống nhựa túi bóng'!H$3,FCSTSDV!$D$1:$L$1,0)),1)/'ống nhựa túi bóng'!$D272,0)</f>
        <v>42.666666666666664</v>
      </c>
      <c r="I272" s="92">
        <f t="array" ref="I272">IFERROR(ROUND(INDEX(FCSTSDV!$D$2:$L$2001,MATCH('ống nhựa túi bóng'!$C272,FCSTSDV!$C$2:$C$2001,0),MATCH('ống nhựa túi bóng'!I$3,FCSTSDV!$D$1:$L$1,0)),1)/'ống nhựa túi bóng'!$D272,0)</f>
        <v>32</v>
      </c>
      <c r="J272" s="92">
        <f t="array" ref="J272">IFERROR(ROUND(INDEX(FCSTSDV!$D$2:$L$2001,MATCH('ống nhựa túi bóng'!$C272,FCSTSDV!$C$2:$C$2001,0),MATCH('ống nhựa túi bóng'!J$3,FCSTSDV!$D$1:$L$1,0)),1)/'ống nhựa túi bóng'!$D272,0)</f>
        <v>42.666666666666664</v>
      </c>
      <c r="K272" s="92">
        <f t="array" ref="K272">IFERROR(ROUND(INDEX(FCSTSDV!$D$2:$L$2001,MATCH('ống nhựa túi bóng'!$C272,FCSTSDV!$C$2:$C$2001,0),MATCH('ống nhựa túi bóng'!K$3,FCSTSDV!$D$1:$L$1,0)),1)/'ống nhựa túi bóng'!$D272,0)</f>
        <v>42.666666666666664</v>
      </c>
      <c r="L272" s="92">
        <f t="array" ref="L272">IFERROR(ROUND(INDEX(FCSTSDV!$D$2:$L$2001,MATCH('ống nhựa túi bóng'!$C272,FCSTSDV!$C$2:$C$2001,0),MATCH('ống nhựa túi bóng'!L$3,FCSTSDV!$D$1:$L$1,0)),1)/'ống nhựa túi bóng'!$D272,0)</f>
        <v>32</v>
      </c>
      <c r="M272" s="92">
        <f t="array" ref="M272">IFERROR(ROUND(INDEX(FCSTSDV!$D$2:$L$2001,MATCH('ống nhựa túi bóng'!$C272,FCSTSDV!$C$2:$C$2001,0),MATCH('ống nhựa túi bóng'!M$3,FCSTSDV!$D$1:$L$1,0)),1)/'ống nhựa túi bóng'!$D272,0)</f>
        <v>42.666666666666664</v>
      </c>
      <c r="N272" s="92">
        <f t="array" ref="N272">IFERROR(ROUND(INDEX(FCSTSDV!$D$2:$L$2001,MATCH('ống nhựa túi bóng'!$C272,FCSTSDV!$C$2:$C$2001,0),MATCH('ống nhựa túi bóng'!N$3,FCSTSDV!$D$1:$L$1,0)),1)/'ống nhựa túi bóng'!$D272,0)</f>
        <v>256</v>
      </c>
      <c r="O272" s="92">
        <f t="array" ref="O272">IFERROR(ROUND(INDEX(FCSTSDV!$D$2:$L$2001,MATCH('ống nhựa túi bóng'!$C272,FCSTSDV!$C$2:$C$2001,0),MATCH('ống nhựa túi bóng'!O$3,FCSTSDV!$D$1:$L$1,0)),1)/'ống nhựa túi bóng'!$D272,0)</f>
        <v>256</v>
      </c>
      <c r="P272" s="92">
        <f t="array" ref="P272">IFERROR(ROUND(INDEX(FCSTSDV!$D$2:$L$2001,MATCH('ống nhựa túi bóng'!$C272,FCSTSDV!$C$2:$C$2001,0),MATCH('ống nhựa túi bóng'!P$3,FCSTSDV!$D$1:$L$1,0)),1)/'ống nhựa túi bóng'!$D272,0)</f>
        <v>0</v>
      </c>
      <c r="Q272" s="92">
        <f t="array" ref="Q272">IFERROR(ROUND(INDEX(FCSTSDV!$D$2:$L$2001,MATCH('ống nhựa túi bóng'!$C272,FCSTSDV!$C$2:$C$2001,0),MATCH('ống nhựa túi bóng'!Q$3,FCSTSDV!$D$1:$L$1,0)),1)/'ống nhựa túi bóng'!$D272,0)</f>
        <v>0</v>
      </c>
      <c r="R272" s="92">
        <f t="array" ref="R272">IFERROR(ROUND(INDEX(FCSTSDV!$D$2:$L$2001,MATCH('ống nhựa túi bóng'!$C272,FCSTSDV!$C$2:$C$2001,0),MATCH('ống nhựa túi bóng'!R$3,FCSTSDV!$D$1:$L$1,0)),1)/'ống nhựa túi bóng'!$D272,0)</f>
        <v>0</v>
      </c>
      <c r="S272" s="92">
        <f t="array" ref="S272">IFERROR(ROUND(INDEX(FCSTSDV!$D$2:$L$2001,MATCH('ống nhựa túi bóng'!$C272,FCSTSDV!$C$2:$C$2001,0),MATCH('ống nhựa túi bóng'!S$3,FCSTSDV!$D$1:$L$1,0)),1)/'ống nhựa túi bóng'!$D272,0)</f>
        <v>0</v>
      </c>
      <c r="T272" s="92">
        <f t="shared" si="18"/>
        <v>746.66666666666663</v>
      </c>
    </row>
    <row r="273" spans="1:20" ht="21" hidden="1" customHeight="1">
      <c r="A273" s="818"/>
      <c r="B273" s="1072"/>
      <c r="C273" s="46" t="s">
        <v>795</v>
      </c>
      <c r="D273" s="413">
        <v>11500</v>
      </c>
      <c r="E273" s="784"/>
      <c r="F273" s="784"/>
      <c r="G273" s="784"/>
      <c r="H273" s="92">
        <f t="array" ref="H273">IFERROR(ROUND(INDEX(FCSTSDV!$D$2:$L$2001,MATCH('ống nhựa túi bóng'!$C273,FCSTSDV!$C$2:$C$2001,0),MATCH('ống nhựa túi bóng'!H$3,FCSTSDV!$D$1:$L$1,0)),1)/'ống nhựa túi bóng'!$D273,0)</f>
        <v>8.695652173913043</v>
      </c>
      <c r="I273" s="92">
        <f t="array" ref="I273">IFERROR(ROUND(INDEX(FCSTSDV!$D$2:$L$2001,MATCH('ống nhựa túi bóng'!$C273,FCSTSDV!$C$2:$C$2001,0),MATCH('ống nhựa túi bóng'!I$3,FCSTSDV!$D$1:$L$1,0)),1)/'ống nhựa túi bóng'!$D273,0)</f>
        <v>8.695652173913043</v>
      </c>
      <c r="J273" s="92">
        <f t="array" ref="J273">IFERROR(ROUND(INDEX(FCSTSDV!$D$2:$L$2001,MATCH('ống nhựa túi bóng'!$C273,FCSTSDV!$C$2:$C$2001,0),MATCH('ống nhựa túi bóng'!J$3,FCSTSDV!$D$1:$L$1,0)),1)/'ống nhựa túi bóng'!$D273,0)</f>
        <v>8.695652173913043</v>
      </c>
      <c r="K273" s="92">
        <f t="array" ref="K273">IFERROR(ROUND(INDEX(FCSTSDV!$D$2:$L$2001,MATCH('ống nhựa túi bóng'!$C273,FCSTSDV!$C$2:$C$2001,0),MATCH('ống nhựa túi bóng'!K$3,FCSTSDV!$D$1:$L$1,0)),1)/'ống nhựa túi bóng'!$D273,0)</f>
        <v>8.695652173913043</v>
      </c>
      <c r="L273" s="92">
        <f t="array" ref="L273">IFERROR(ROUND(INDEX(FCSTSDV!$D$2:$L$2001,MATCH('ống nhựa túi bóng'!$C273,FCSTSDV!$C$2:$C$2001,0),MATCH('ống nhựa túi bóng'!L$3,FCSTSDV!$D$1:$L$1,0)),1)/'ống nhựa túi bóng'!$D273,0)</f>
        <v>8.695652173913043</v>
      </c>
      <c r="M273" s="92">
        <f t="array" ref="M273">IFERROR(ROUND(INDEX(FCSTSDV!$D$2:$L$2001,MATCH('ống nhựa túi bóng'!$C273,FCSTSDV!$C$2:$C$2001,0),MATCH('ống nhựa túi bóng'!M$3,FCSTSDV!$D$1:$L$1,0)),1)/'ống nhựa túi bóng'!$D273,0)</f>
        <v>10.434782608695652</v>
      </c>
      <c r="N273" s="92">
        <f t="array" ref="N273">IFERROR(ROUND(INDEX(FCSTSDV!$D$2:$L$2001,MATCH('ống nhựa túi bóng'!$C273,FCSTSDV!$C$2:$C$2001,0),MATCH('ống nhựa túi bóng'!N$3,FCSTSDV!$D$1:$L$1,0)),1)/'ống nhựa túi bóng'!$D273,0)</f>
        <v>62.608695652173914</v>
      </c>
      <c r="O273" s="92">
        <f t="array" ref="O273">IFERROR(ROUND(INDEX(FCSTSDV!$D$2:$L$2001,MATCH('ống nhựa túi bóng'!$C273,FCSTSDV!$C$2:$C$2001,0),MATCH('ống nhựa túi bóng'!O$3,FCSTSDV!$D$1:$L$1,0)),1)/'ống nhựa túi bóng'!$D273,0)</f>
        <v>66.086956521739125</v>
      </c>
      <c r="P273" s="92">
        <f t="array" ref="P273">IFERROR(ROUND(INDEX(FCSTSDV!$D$2:$L$2001,MATCH('ống nhựa túi bóng'!$C273,FCSTSDV!$C$2:$C$2001,0),MATCH('ống nhựa túi bóng'!P$3,FCSTSDV!$D$1:$L$1,0)),1)/'ống nhựa túi bóng'!$D273,0)</f>
        <v>0</v>
      </c>
      <c r="Q273" s="92">
        <f t="array" ref="Q273">IFERROR(ROUND(INDEX(FCSTSDV!$D$2:$L$2001,MATCH('ống nhựa túi bóng'!$C273,FCSTSDV!$C$2:$C$2001,0),MATCH('ống nhựa túi bóng'!Q$3,FCSTSDV!$D$1:$L$1,0)),1)/'ống nhựa túi bóng'!$D273,0)</f>
        <v>0</v>
      </c>
      <c r="R273" s="92">
        <f t="array" ref="R273">IFERROR(ROUND(INDEX(FCSTSDV!$D$2:$L$2001,MATCH('ống nhựa túi bóng'!$C273,FCSTSDV!$C$2:$C$2001,0),MATCH('ống nhựa túi bóng'!R$3,FCSTSDV!$D$1:$L$1,0)),1)/'ống nhựa túi bóng'!$D273,0)</f>
        <v>0</v>
      </c>
      <c r="S273" s="92">
        <f t="array" ref="S273">IFERROR(ROUND(INDEX(FCSTSDV!$D$2:$L$2001,MATCH('ống nhựa túi bóng'!$C273,FCSTSDV!$C$2:$C$2001,0),MATCH('ống nhựa túi bóng'!S$3,FCSTSDV!$D$1:$L$1,0)),1)/'ống nhựa túi bóng'!$D273,0)</f>
        <v>0</v>
      </c>
      <c r="T273" s="92">
        <f t="shared" si="18"/>
        <v>182.60869565217391</v>
      </c>
    </row>
    <row r="274" spans="1:20" ht="21" hidden="1" customHeight="1">
      <c r="A274" s="818"/>
      <c r="B274" s="1072"/>
      <c r="C274" s="46" t="s">
        <v>794</v>
      </c>
      <c r="D274" s="413">
        <v>19000</v>
      </c>
      <c r="E274" s="784"/>
      <c r="F274" s="784"/>
      <c r="G274" s="784"/>
      <c r="H274" s="92">
        <f t="array" ref="H274">IFERROR(ROUND(INDEX(FCSTSDV!$D$2:$L$2001,MATCH('ống nhựa túi bóng'!$C274,FCSTSDV!$C$2:$C$2001,0),MATCH('ống nhựa túi bóng'!H$3,FCSTSDV!$D$1:$L$1,0)),1)/'ống nhựa túi bóng'!$D274,0)</f>
        <v>6.3157894736842106</v>
      </c>
      <c r="I274" s="92">
        <f t="array" ref="I274">IFERROR(ROUND(INDEX(FCSTSDV!$D$2:$L$2001,MATCH('ống nhựa túi bóng'!$C274,FCSTSDV!$C$2:$C$2001,0),MATCH('ống nhựa túi bóng'!I$3,FCSTSDV!$D$1:$L$1,0)),1)/'ống nhựa túi bóng'!$D274,0)</f>
        <v>4.7368421052631575</v>
      </c>
      <c r="J274" s="92">
        <f t="array" ref="J274">IFERROR(ROUND(INDEX(FCSTSDV!$D$2:$L$2001,MATCH('ống nhựa túi bóng'!$C274,FCSTSDV!$C$2:$C$2001,0),MATCH('ống nhựa túi bóng'!J$3,FCSTSDV!$D$1:$L$1,0)),1)/'ống nhựa túi bóng'!$D274,0)</f>
        <v>6.3157894736842106</v>
      </c>
      <c r="K274" s="92">
        <f t="array" ref="K274">IFERROR(ROUND(INDEX(FCSTSDV!$D$2:$L$2001,MATCH('ống nhựa túi bóng'!$C274,FCSTSDV!$C$2:$C$2001,0),MATCH('ống nhựa túi bóng'!K$3,FCSTSDV!$D$1:$L$1,0)),1)/'ống nhựa túi bóng'!$D274,0)</f>
        <v>6.3157894736842106</v>
      </c>
      <c r="L274" s="92">
        <f t="array" ref="L274">IFERROR(ROUND(INDEX(FCSTSDV!$D$2:$L$2001,MATCH('ống nhựa túi bóng'!$C274,FCSTSDV!$C$2:$C$2001,0),MATCH('ống nhựa túi bóng'!L$3,FCSTSDV!$D$1:$L$1,0)),1)/'ống nhựa túi bóng'!$D274,0)</f>
        <v>6.3157894736842106</v>
      </c>
      <c r="M274" s="92">
        <f t="array" ref="M274">IFERROR(ROUND(INDEX(FCSTSDV!$D$2:$L$2001,MATCH('ống nhựa túi bóng'!$C274,FCSTSDV!$C$2:$C$2001,0),MATCH('ống nhựa túi bóng'!M$3,FCSTSDV!$D$1:$L$1,0)),1)/'ống nhựa túi bóng'!$D274,0)</f>
        <v>6.3157894736842106</v>
      </c>
      <c r="N274" s="92">
        <f t="array" ref="N274">IFERROR(ROUND(INDEX(FCSTSDV!$D$2:$L$2001,MATCH('ống nhựa túi bóng'!$C274,FCSTSDV!$C$2:$C$2001,0),MATCH('ống nhựa túi bóng'!N$3,FCSTSDV!$D$1:$L$1,0)),1)/'ống nhựa túi bóng'!$D274,0)</f>
        <v>39.473684210526315</v>
      </c>
      <c r="O274" s="92">
        <f t="array" ref="O274">IFERROR(ROUND(INDEX(FCSTSDV!$D$2:$L$2001,MATCH('ống nhựa túi bóng'!$C274,FCSTSDV!$C$2:$C$2001,0),MATCH('ống nhựa túi bóng'!O$3,FCSTSDV!$D$1:$L$1,0)),1)/'ống nhựa túi bóng'!$D274,0)</f>
        <v>41.05263157894737</v>
      </c>
      <c r="P274" s="92">
        <f t="array" ref="P274">IFERROR(ROUND(INDEX(FCSTSDV!$D$2:$L$2001,MATCH('ống nhựa túi bóng'!$C274,FCSTSDV!$C$2:$C$2001,0),MATCH('ống nhựa túi bóng'!P$3,FCSTSDV!$D$1:$L$1,0)),1)/'ống nhựa túi bóng'!$D274,0)</f>
        <v>0</v>
      </c>
      <c r="Q274" s="92">
        <f t="array" ref="Q274">IFERROR(ROUND(INDEX(FCSTSDV!$D$2:$L$2001,MATCH('ống nhựa túi bóng'!$C274,FCSTSDV!$C$2:$C$2001,0),MATCH('ống nhựa túi bóng'!Q$3,FCSTSDV!$D$1:$L$1,0)),1)/'ống nhựa túi bóng'!$D274,0)</f>
        <v>0</v>
      </c>
      <c r="R274" s="92">
        <f t="array" ref="R274">IFERROR(ROUND(INDEX(FCSTSDV!$D$2:$L$2001,MATCH('ống nhựa túi bóng'!$C274,FCSTSDV!$C$2:$C$2001,0),MATCH('ống nhựa túi bóng'!R$3,FCSTSDV!$D$1:$L$1,0)),1)/'ống nhựa túi bóng'!$D274,0)</f>
        <v>0</v>
      </c>
      <c r="S274" s="92">
        <f t="array" ref="S274">IFERROR(ROUND(INDEX(FCSTSDV!$D$2:$L$2001,MATCH('ống nhựa túi bóng'!$C274,FCSTSDV!$C$2:$C$2001,0),MATCH('ống nhựa túi bóng'!S$3,FCSTSDV!$D$1:$L$1,0)),1)/'ống nhựa túi bóng'!$D274,0)</f>
        <v>0</v>
      </c>
      <c r="T274" s="92">
        <f t="shared" si="18"/>
        <v>116.84210526315789</v>
      </c>
    </row>
    <row r="275" spans="1:20" ht="21" hidden="1" customHeight="1">
      <c r="A275" s="818"/>
      <c r="B275" s="1072"/>
      <c r="C275" s="46" t="s">
        <v>777</v>
      </c>
      <c r="D275" s="413">
        <v>3000</v>
      </c>
      <c r="E275" s="784"/>
      <c r="F275" s="784"/>
      <c r="G275" s="784"/>
      <c r="H275" s="92">
        <f t="array" ref="H275">IFERROR(ROUND(INDEX(FCSTSDV!$D$2:$L$2001,MATCH('ống nhựa túi bóng'!$C275,FCSTSDV!$C$2:$C$2001,0),MATCH('ống nhựa túi bóng'!H$3,FCSTSDV!$D$1:$L$1,0)),1)/'ống nhựa túi bóng'!$D275,0)</f>
        <v>0</v>
      </c>
      <c r="I275" s="92">
        <f t="array" ref="I275">IFERROR(ROUND(INDEX(FCSTSDV!$D$2:$L$2001,MATCH('ống nhựa túi bóng'!$C275,FCSTSDV!$C$2:$C$2001,0),MATCH('ống nhựa túi bóng'!I$3,FCSTSDV!$D$1:$L$1,0)),1)/'ống nhựa túi bóng'!$D275,0)</f>
        <v>10</v>
      </c>
      <c r="J275" s="92">
        <f t="array" ref="J275">IFERROR(ROUND(INDEX(FCSTSDV!$D$2:$L$2001,MATCH('ống nhựa túi bóng'!$C275,FCSTSDV!$C$2:$C$2001,0),MATCH('ống nhựa túi bóng'!J$3,FCSTSDV!$D$1:$L$1,0)),1)/'ống nhựa túi bóng'!$D275,0)</f>
        <v>14</v>
      </c>
      <c r="K275" s="92">
        <f t="array" ref="K275">IFERROR(ROUND(INDEX(FCSTSDV!$D$2:$L$2001,MATCH('ống nhựa túi bóng'!$C275,FCSTSDV!$C$2:$C$2001,0),MATCH('ống nhựa túi bóng'!K$3,FCSTSDV!$D$1:$L$1,0)),1)/'ống nhựa túi bóng'!$D275,0)</f>
        <v>15</v>
      </c>
      <c r="L275" s="92">
        <f t="array" ref="L275">IFERROR(ROUND(INDEX(FCSTSDV!$D$2:$L$2001,MATCH('ống nhựa túi bóng'!$C275,FCSTSDV!$C$2:$C$2001,0),MATCH('ống nhựa túi bóng'!L$3,FCSTSDV!$D$1:$L$1,0)),1)/'ống nhựa túi bóng'!$D275,0)</f>
        <v>15</v>
      </c>
      <c r="M275" s="92">
        <f t="array" ref="M275">IFERROR(ROUND(INDEX(FCSTSDV!$D$2:$L$2001,MATCH('ống nhựa túi bóng'!$C275,FCSTSDV!$C$2:$C$2001,0),MATCH('ống nhựa túi bóng'!M$3,FCSTSDV!$D$1:$L$1,0)),1)/'ống nhựa túi bóng'!$D275,0)</f>
        <v>20</v>
      </c>
      <c r="N275" s="92">
        <f t="array" ref="N275">IFERROR(ROUND(INDEX(FCSTSDV!$D$2:$L$2001,MATCH('ống nhựa túi bóng'!$C275,FCSTSDV!$C$2:$C$2001,0),MATCH('ống nhựa túi bóng'!N$3,FCSTSDV!$D$1:$L$1,0)),1)/'ống nhựa túi bóng'!$D275,0)</f>
        <v>94</v>
      </c>
      <c r="O275" s="92">
        <f t="array" ref="O275">IFERROR(ROUND(INDEX(FCSTSDV!$D$2:$L$2001,MATCH('ống nhựa túi bóng'!$C275,FCSTSDV!$C$2:$C$2001,0),MATCH('ống nhựa túi bóng'!O$3,FCSTSDV!$D$1:$L$1,0)),1)/'ống nhựa túi bóng'!$D275,0)</f>
        <v>125</v>
      </c>
      <c r="P275" s="92">
        <f t="array" ref="P275">IFERROR(ROUND(INDEX(FCSTSDV!$D$2:$L$2001,MATCH('ống nhựa túi bóng'!$C275,FCSTSDV!$C$2:$C$2001,0),MATCH('ống nhựa túi bóng'!P$3,FCSTSDV!$D$1:$L$1,0)),1)/'ống nhựa túi bóng'!$D275,0)</f>
        <v>0</v>
      </c>
      <c r="Q275" s="92">
        <f t="array" ref="Q275">IFERROR(ROUND(INDEX(FCSTSDV!$D$2:$L$2001,MATCH('ống nhựa túi bóng'!$C275,FCSTSDV!$C$2:$C$2001,0),MATCH('ống nhựa túi bóng'!Q$3,FCSTSDV!$D$1:$L$1,0)),1)/'ống nhựa túi bóng'!$D275,0)</f>
        <v>0</v>
      </c>
      <c r="R275" s="92">
        <f t="array" ref="R275">IFERROR(ROUND(INDEX(FCSTSDV!$D$2:$L$2001,MATCH('ống nhựa túi bóng'!$C275,FCSTSDV!$C$2:$C$2001,0),MATCH('ống nhựa túi bóng'!R$3,FCSTSDV!$D$1:$L$1,0)),1)/'ống nhựa túi bóng'!$D275,0)</f>
        <v>0</v>
      </c>
      <c r="S275" s="92">
        <f t="array" ref="S275">IFERROR(ROUND(INDEX(FCSTSDV!$D$2:$L$2001,MATCH('ống nhựa túi bóng'!$C275,FCSTSDV!$C$2:$C$2001,0),MATCH('ống nhựa túi bóng'!S$3,FCSTSDV!$D$1:$L$1,0)),1)/'ống nhựa túi bóng'!$D275,0)</f>
        <v>0</v>
      </c>
      <c r="T275" s="92">
        <f t="shared" si="18"/>
        <v>293</v>
      </c>
    </row>
    <row r="276" spans="1:20" ht="21" hidden="1" customHeight="1">
      <c r="A276" s="818"/>
      <c r="B276" s="1072"/>
      <c r="C276" s="46" t="s">
        <v>779</v>
      </c>
      <c r="D276" s="413">
        <v>3000</v>
      </c>
      <c r="E276" s="784"/>
      <c r="F276" s="784"/>
      <c r="G276" s="784"/>
      <c r="H276" s="92">
        <f t="array" ref="H276">IFERROR(ROUND(INDEX(FCSTSDV!$D$2:$L$2001,MATCH('ống nhựa túi bóng'!$C276,FCSTSDV!$C$2:$C$2001,0),MATCH('ống nhựa túi bóng'!H$3,FCSTSDV!$D$1:$L$1,0)),1)/'ống nhựa túi bóng'!$D276,0)</f>
        <v>0</v>
      </c>
      <c r="I276" s="92">
        <f t="array" ref="I276">IFERROR(ROUND(INDEX(FCSTSDV!$D$2:$L$2001,MATCH('ống nhựa túi bóng'!$C276,FCSTSDV!$C$2:$C$2001,0),MATCH('ống nhựa túi bóng'!I$3,FCSTSDV!$D$1:$L$1,0)),1)/'ống nhựa túi bóng'!$D276,0)</f>
        <v>10</v>
      </c>
      <c r="J276" s="92">
        <f t="array" ref="J276">IFERROR(ROUND(INDEX(FCSTSDV!$D$2:$L$2001,MATCH('ống nhựa túi bóng'!$C276,FCSTSDV!$C$2:$C$2001,0),MATCH('ống nhựa túi bóng'!J$3,FCSTSDV!$D$1:$L$1,0)),1)/'ống nhựa túi bóng'!$D276,0)</f>
        <v>14</v>
      </c>
      <c r="K276" s="92">
        <f t="array" ref="K276">IFERROR(ROUND(INDEX(FCSTSDV!$D$2:$L$2001,MATCH('ống nhựa túi bóng'!$C276,FCSTSDV!$C$2:$C$2001,0),MATCH('ống nhựa túi bóng'!K$3,FCSTSDV!$D$1:$L$1,0)),1)/'ống nhựa túi bóng'!$D276,0)</f>
        <v>15</v>
      </c>
      <c r="L276" s="92">
        <f t="array" ref="L276">IFERROR(ROUND(INDEX(FCSTSDV!$D$2:$L$2001,MATCH('ống nhựa túi bóng'!$C276,FCSTSDV!$C$2:$C$2001,0),MATCH('ống nhựa túi bóng'!L$3,FCSTSDV!$D$1:$L$1,0)),1)/'ống nhựa túi bóng'!$D276,0)</f>
        <v>15</v>
      </c>
      <c r="M276" s="92">
        <f t="array" ref="M276">IFERROR(ROUND(INDEX(FCSTSDV!$D$2:$L$2001,MATCH('ống nhựa túi bóng'!$C276,FCSTSDV!$C$2:$C$2001,0),MATCH('ống nhựa túi bóng'!M$3,FCSTSDV!$D$1:$L$1,0)),1)/'ống nhựa túi bóng'!$D276,0)</f>
        <v>20</v>
      </c>
      <c r="N276" s="92">
        <f t="array" ref="N276">IFERROR(ROUND(INDEX(FCSTSDV!$D$2:$L$2001,MATCH('ống nhựa túi bóng'!$C276,FCSTSDV!$C$2:$C$2001,0),MATCH('ống nhựa túi bóng'!N$3,FCSTSDV!$D$1:$L$1,0)),1)/'ống nhựa túi bóng'!$D276,0)</f>
        <v>94</v>
      </c>
      <c r="O276" s="92">
        <f t="array" ref="O276">IFERROR(ROUND(INDEX(FCSTSDV!$D$2:$L$2001,MATCH('ống nhựa túi bóng'!$C276,FCSTSDV!$C$2:$C$2001,0),MATCH('ống nhựa túi bóng'!O$3,FCSTSDV!$D$1:$L$1,0)),1)/'ống nhựa túi bóng'!$D276,0)</f>
        <v>125</v>
      </c>
      <c r="P276" s="92">
        <f t="array" ref="P276">IFERROR(ROUND(INDEX(FCSTSDV!$D$2:$L$2001,MATCH('ống nhựa túi bóng'!$C276,FCSTSDV!$C$2:$C$2001,0),MATCH('ống nhựa túi bóng'!P$3,FCSTSDV!$D$1:$L$1,0)),1)/'ống nhựa túi bóng'!$D276,0)</f>
        <v>0</v>
      </c>
      <c r="Q276" s="92">
        <f t="array" ref="Q276">IFERROR(ROUND(INDEX(FCSTSDV!$D$2:$L$2001,MATCH('ống nhựa túi bóng'!$C276,FCSTSDV!$C$2:$C$2001,0),MATCH('ống nhựa túi bóng'!Q$3,FCSTSDV!$D$1:$L$1,0)),1)/'ống nhựa túi bóng'!$D276,0)</f>
        <v>0</v>
      </c>
      <c r="R276" s="92">
        <f t="array" ref="R276">IFERROR(ROUND(INDEX(FCSTSDV!$D$2:$L$2001,MATCH('ống nhựa túi bóng'!$C276,FCSTSDV!$C$2:$C$2001,0),MATCH('ống nhựa túi bóng'!R$3,FCSTSDV!$D$1:$L$1,0)),1)/'ống nhựa túi bóng'!$D276,0)</f>
        <v>0</v>
      </c>
      <c r="S276" s="92">
        <f t="array" ref="S276">IFERROR(ROUND(INDEX(FCSTSDV!$D$2:$L$2001,MATCH('ống nhựa túi bóng'!$C276,FCSTSDV!$C$2:$C$2001,0),MATCH('ống nhựa túi bóng'!S$3,FCSTSDV!$D$1:$L$1,0)),1)/'ống nhựa túi bóng'!$D276,0)</f>
        <v>0</v>
      </c>
      <c r="T276" s="92">
        <f t="shared" si="18"/>
        <v>293</v>
      </c>
    </row>
    <row r="277" spans="1:20" ht="21" hidden="1" customHeight="1">
      <c r="A277" s="818"/>
      <c r="B277" s="1072"/>
      <c r="C277" s="46" t="s">
        <v>781</v>
      </c>
      <c r="D277" s="413">
        <v>5000</v>
      </c>
      <c r="E277" s="784"/>
      <c r="F277" s="784"/>
      <c r="G277" s="784"/>
      <c r="H277" s="92">
        <f t="array" ref="H277">IFERROR(ROUND(INDEX(FCSTSDV!$D$2:$L$2001,MATCH('ống nhựa túi bóng'!$C277,FCSTSDV!$C$2:$C$2001,0),MATCH('ống nhựa túi bóng'!H$3,FCSTSDV!$D$1:$L$1,0)),1)/'ống nhựa túi bóng'!$D277,0)</f>
        <v>0</v>
      </c>
      <c r="I277" s="92">
        <f t="array" ref="I277">IFERROR(ROUND(INDEX(FCSTSDV!$D$2:$L$2001,MATCH('ống nhựa túi bóng'!$C277,FCSTSDV!$C$2:$C$2001,0),MATCH('ống nhựa túi bóng'!I$3,FCSTSDV!$D$1:$L$1,0)),1)/'ống nhựa túi bóng'!$D277,0)</f>
        <v>6</v>
      </c>
      <c r="J277" s="92">
        <f t="array" ref="J277">IFERROR(ROUND(INDEX(FCSTSDV!$D$2:$L$2001,MATCH('ống nhựa túi bóng'!$C277,FCSTSDV!$C$2:$C$2001,0),MATCH('ống nhựa túi bóng'!J$3,FCSTSDV!$D$1:$L$1,0)),1)/'ống nhựa túi bóng'!$D277,0)</f>
        <v>8</v>
      </c>
      <c r="K277" s="92">
        <f t="array" ref="K277">IFERROR(ROUND(INDEX(FCSTSDV!$D$2:$L$2001,MATCH('ống nhựa túi bóng'!$C277,FCSTSDV!$C$2:$C$2001,0),MATCH('ống nhựa túi bóng'!K$3,FCSTSDV!$D$1:$L$1,0)),1)/'ống nhựa túi bóng'!$D277,0)</f>
        <v>9</v>
      </c>
      <c r="L277" s="92">
        <f t="array" ref="L277">IFERROR(ROUND(INDEX(FCSTSDV!$D$2:$L$2001,MATCH('ống nhựa túi bóng'!$C277,FCSTSDV!$C$2:$C$2001,0),MATCH('ống nhựa túi bóng'!L$3,FCSTSDV!$D$1:$L$1,0)),1)/'ống nhựa túi bóng'!$D277,0)</f>
        <v>9</v>
      </c>
      <c r="M277" s="92">
        <f t="array" ref="M277">IFERROR(ROUND(INDEX(FCSTSDV!$D$2:$L$2001,MATCH('ống nhựa túi bóng'!$C277,FCSTSDV!$C$2:$C$2001,0),MATCH('ống nhựa túi bóng'!M$3,FCSTSDV!$D$1:$L$1,0)),1)/'ống nhựa túi bóng'!$D277,0)</f>
        <v>12</v>
      </c>
      <c r="N277" s="92">
        <f t="array" ref="N277">IFERROR(ROUND(INDEX(FCSTSDV!$D$2:$L$2001,MATCH('ống nhựa túi bóng'!$C277,FCSTSDV!$C$2:$C$2001,0),MATCH('ống nhựa túi bóng'!N$3,FCSTSDV!$D$1:$L$1,0)),1)/'ống nhựa túi bóng'!$D277,0)</f>
        <v>56</v>
      </c>
      <c r="O277" s="92">
        <f t="array" ref="O277">IFERROR(ROUND(INDEX(FCSTSDV!$D$2:$L$2001,MATCH('ống nhựa túi bóng'!$C277,FCSTSDV!$C$2:$C$2001,0),MATCH('ống nhựa túi bóng'!O$3,FCSTSDV!$D$1:$L$1,0)),1)/'ống nhựa túi bóng'!$D277,0)</f>
        <v>78</v>
      </c>
      <c r="P277" s="92">
        <f t="array" ref="P277">IFERROR(ROUND(INDEX(FCSTSDV!$D$2:$L$2001,MATCH('ống nhựa túi bóng'!$C277,FCSTSDV!$C$2:$C$2001,0),MATCH('ống nhựa túi bóng'!P$3,FCSTSDV!$D$1:$L$1,0)),1)/'ống nhựa túi bóng'!$D277,0)</f>
        <v>0</v>
      </c>
      <c r="Q277" s="92">
        <f t="array" ref="Q277">IFERROR(ROUND(INDEX(FCSTSDV!$D$2:$L$2001,MATCH('ống nhựa túi bóng'!$C277,FCSTSDV!$C$2:$C$2001,0),MATCH('ống nhựa túi bóng'!Q$3,FCSTSDV!$D$1:$L$1,0)),1)/'ống nhựa túi bóng'!$D277,0)</f>
        <v>0</v>
      </c>
      <c r="R277" s="92">
        <f t="array" ref="R277">IFERROR(ROUND(INDEX(FCSTSDV!$D$2:$L$2001,MATCH('ống nhựa túi bóng'!$C277,FCSTSDV!$C$2:$C$2001,0),MATCH('ống nhựa túi bóng'!R$3,FCSTSDV!$D$1:$L$1,0)),1)/'ống nhựa túi bóng'!$D277,0)</f>
        <v>0</v>
      </c>
      <c r="S277" s="92">
        <f t="array" ref="S277">IFERROR(ROUND(INDEX(FCSTSDV!$D$2:$L$2001,MATCH('ống nhựa túi bóng'!$C277,FCSTSDV!$C$2:$C$2001,0),MATCH('ống nhựa túi bóng'!S$3,FCSTSDV!$D$1:$L$1,0)),1)/'ống nhựa túi bóng'!$D277,0)</f>
        <v>0</v>
      </c>
      <c r="T277" s="92">
        <f t="shared" si="18"/>
        <v>178</v>
      </c>
    </row>
    <row r="278" spans="1:20" ht="21" hidden="1" customHeight="1">
      <c r="A278" s="818"/>
      <c r="B278" s="1072"/>
      <c r="C278" s="46" t="s">
        <v>785</v>
      </c>
      <c r="D278" s="413">
        <v>2700</v>
      </c>
      <c r="E278" s="784"/>
      <c r="F278" s="784"/>
      <c r="G278" s="784"/>
      <c r="H278" s="92">
        <f t="array" ref="H278">IFERROR(ROUND(INDEX(FCSTSDV!$D$2:$L$2001,MATCH('ống nhựa túi bóng'!$C278,FCSTSDV!$C$2:$C$2001,0),MATCH('ống nhựa túi bóng'!H$3,FCSTSDV!$D$1:$L$1,0)),1)/'ống nhựa túi bóng'!$D278,0)</f>
        <v>10</v>
      </c>
      <c r="I278" s="92">
        <f t="array" ref="I278">IFERROR(ROUND(INDEX(FCSTSDV!$D$2:$L$2001,MATCH('ống nhựa túi bóng'!$C278,FCSTSDV!$C$2:$C$2001,0),MATCH('ống nhựa túi bóng'!I$3,FCSTSDV!$D$1:$L$1,0)),1)/'ống nhựa túi bóng'!$D278,0)</f>
        <v>30</v>
      </c>
      <c r="J278" s="92">
        <f t="array" ref="J278">IFERROR(ROUND(INDEX(FCSTSDV!$D$2:$L$2001,MATCH('ống nhựa túi bóng'!$C278,FCSTSDV!$C$2:$C$2001,0),MATCH('ống nhựa túi bóng'!J$3,FCSTSDV!$D$1:$L$1,0)),1)/'ống nhựa túi bóng'!$D278,0)</f>
        <v>30</v>
      </c>
      <c r="K278" s="92">
        <f t="array" ref="K278">IFERROR(ROUND(INDEX(FCSTSDV!$D$2:$L$2001,MATCH('ống nhựa túi bóng'!$C278,FCSTSDV!$C$2:$C$2001,0),MATCH('ống nhựa túi bóng'!K$3,FCSTSDV!$D$1:$L$1,0)),1)/'ống nhựa túi bóng'!$D278,0)</f>
        <v>30</v>
      </c>
      <c r="L278" s="92">
        <f t="array" ref="L278">IFERROR(ROUND(INDEX(FCSTSDV!$D$2:$L$2001,MATCH('ống nhựa túi bóng'!$C278,FCSTSDV!$C$2:$C$2001,0),MATCH('ống nhựa túi bóng'!L$3,FCSTSDV!$D$1:$L$1,0)),1)/'ống nhựa túi bóng'!$D278,0)</f>
        <v>30</v>
      </c>
      <c r="M278" s="92">
        <f t="array" ref="M278">IFERROR(ROUND(INDEX(FCSTSDV!$D$2:$L$2001,MATCH('ống nhựa túi bóng'!$C278,FCSTSDV!$C$2:$C$2001,0),MATCH('ống nhựa túi bóng'!M$3,FCSTSDV!$D$1:$L$1,0)),1)/'ống nhựa túi bóng'!$D278,0)</f>
        <v>35</v>
      </c>
      <c r="N278" s="92">
        <f t="array" ref="N278">IFERROR(ROUND(INDEX(FCSTSDV!$D$2:$L$2001,MATCH('ống nhựa túi bóng'!$C278,FCSTSDV!$C$2:$C$2001,0),MATCH('ống nhựa túi bóng'!N$3,FCSTSDV!$D$1:$L$1,0)),1)/'ống nhựa túi bóng'!$D278,0)</f>
        <v>195</v>
      </c>
      <c r="O278" s="92">
        <f t="array" ref="O278">IFERROR(ROUND(INDEX(FCSTSDV!$D$2:$L$2001,MATCH('ống nhựa túi bóng'!$C278,FCSTSDV!$C$2:$C$2001,0),MATCH('ống nhựa túi bóng'!O$3,FCSTSDV!$D$1:$L$1,0)),1)/'ống nhựa túi bóng'!$D278,0)</f>
        <v>280</v>
      </c>
      <c r="P278" s="92">
        <f t="array" ref="P278">IFERROR(ROUND(INDEX(FCSTSDV!$D$2:$L$2001,MATCH('ống nhựa túi bóng'!$C278,FCSTSDV!$C$2:$C$2001,0),MATCH('ống nhựa túi bóng'!P$3,FCSTSDV!$D$1:$L$1,0)),1)/'ống nhựa túi bóng'!$D278,0)</f>
        <v>0</v>
      </c>
      <c r="Q278" s="92">
        <f t="array" ref="Q278">IFERROR(ROUND(INDEX(FCSTSDV!$D$2:$L$2001,MATCH('ống nhựa túi bóng'!$C278,FCSTSDV!$C$2:$C$2001,0),MATCH('ống nhựa túi bóng'!Q$3,FCSTSDV!$D$1:$L$1,0)),1)/'ống nhựa túi bóng'!$D278,0)</f>
        <v>0</v>
      </c>
      <c r="R278" s="92">
        <f t="array" ref="R278">IFERROR(ROUND(INDEX(FCSTSDV!$D$2:$L$2001,MATCH('ống nhựa túi bóng'!$C278,FCSTSDV!$C$2:$C$2001,0),MATCH('ống nhựa túi bóng'!R$3,FCSTSDV!$D$1:$L$1,0)),1)/'ống nhựa túi bóng'!$D278,0)</f>
        <v>0</v>
      </c>
      <c r="S278" s="92">
        <f t="array" ref="S278">IFERROR(ROUND(INDEX(FCSTSDV!$D$2:$L$2001,MATCH('ống nhựa túi bóng'!$C278,FCSTSDV!$C$2:$C$2001,0),MATCH('ống nhựa túi bóng'!S$3,FCSTSDV!$D$1:$L$1,0)),1)/'ống nhựa túi bóng'!$D278,0)</f>
        <v>0</v>
      </c>
      <c r="T278" s="92">
        <f t="shared" si="18"/>
        <v>640</v>
      </c>
    </row>
    <row r="279" spans="1:20" ht="21" hidden="1" customHeight="1">
      <c r="A279" s="818"/>
      <c r="B279" s="1072"/>
      <c r="C279" s="46" t="s">
        <v>790</v>
      </c>
      <c r="D279" s="413">
        <v>3000</v>
      </c>
      <c r="E279" s="784"/>
      <c r="F279" s="784"/>
      <c r="G279" s="784"/>
      <c r="H279" s="92">
        <f t="array" ref="H279">IFERROR(ROUND(INDEX(FCSTSDV!$D$2:$L$2001,MATCH('ống nhựa túi bóng'!$C279,FCSTSDV!$C$2:$C$2001,0),MATCH('ống nhựa túi bóng'!H$3,FCSTSDV!$D$1:$L$1,0)),1)/'ống nhựa túi bóng'!$D279,0)</f>
        <v>4</v>
      </c>
      <c r="I279" s="92">
        <f t="array" ref="I279">IFERROR(ROUND(INDEX(FCSTSDV!$D$2:$L$2001,MATCH('ống nhựa túi bóng'!$C279,FCSTSDV!$C$2:$C$2001,0),MATCH('ống nhựa túi bóng'!I$3,FCSTSDV!$D$1:$L$1,0)),1)/'ống nhựa túi bóng'!$D279,0)</f>
        <v>30</v>
      </c>
      <c r="J279" s="92">
        <f t="array" ref="J279">IFERROR(ROUND(INDEX(FCSTSDV!$D$2:$L$2001,MATCH('ống nhựa túi bóng'!$C279,FCSTSDV!$C$2:$C$2001,0),MATCH('ống nhựa túi bóng'!J$3,FCSTSDV!$D$1:$L$1,0)),1)/'ống nhựa túi bóng'!$D279,0)</f>
        <v>30</v>
      </c>
      <c r="K279" s="92">
        <f t="array" ref="K279">IFERROR(ROUND(INDEX(FCSTSDV!$D$2:$L$2001,MATCH('ống nhựa túi bóng'!$C279,FCSTSDV!$C$2:$C$2001,0),MATCH('ống nhựa túi bóng'!K$3,FCSTSDV!$D$1:$L$1,0)),1)/'ống nhựa túi bóng'!$D279,0)</f>
        <v>30</v>
      </c>
      <c r="L279" s="92">
        <f t="array" ref="L279">IFERROR(ROUND(INDEX(FCSTSDV!$D$2:$L$2001,MATCH('ống nhựa túi bóng'!$C279,FCSTSDV!$C$2:$C$2001,0),MATCH('ống nhựa túi bóng'!L$3,FCSTSDV!$D$1:$L$1,0)),1)/'ống nhựa túi bóng'!$D279,0)</f>
        <v>30</v>
      </c>
      <c r="M279" s="92">
        <f t="array" ref="M279">IFERROR(ROUND(INDEX(FCSTSDV!$D$2:$L$2001,MATCH('ống nhựa túi bóng'!$C279,FCSTSDV!$C$2:$C$2001,0),MATCH('ống nhựa túi bóng'!M$3,FCSTSDV!$D$1:$L$1,0)),1)/'ống nhựa túi bóng'!$D279,0)</f>
        <v>30</v>
      </c>
      <c r="N279" s="92">
        <f t="array" ref="N279">IFERROR(ROUND(INDEX(FCSTSDV!$D$2:$L$2001,MATCH('ống nhựa túi bóng'!$C279,FCSTSDV!$C$2:$C$2001,0),MATCH('ống nhựa túi bóng'!N$3,FCSTSDV!$D$1:$L$1,0)),1)/'ống nhựa túi bóng'!$D279,0)</f>
        <v>183</v>
      </c>
      <c r="O279" s="92">
        <f t="array" ref="O279">IFERROR(ROUND(INDEX(FCSTSDV!$D$2:$L$2001,MATCH('ống nhựa túi bóng'!$C279,FCSTSDV!$C$2:$C$2001,0),MATCH('ống nhựa túi bóng'!O$3,FCSTSDV!$D$1:$L$1,0)),1)/'ống nhựa túi bóng'!$D279,0)</f>
        <v>235</v>
      </c>
      <c r="P279" s="92">
        <f t="array" ref="P279">IFERROR(ROUND(INDEX(FCSTSDV!$D$2:$L$2001,MATCH('ống nhựa túi bóng'!$C279,FCSTSDV!$C$2:$C$2001,0),MATCH('ống nhựa túi bóng'!P$3,FCSTSDV!$D$1:$L$1,0)),1)/'ống nhựa túi bóng'!$D279,0)</f>
        <v>0</v>
      </c>
      <c r="Q279" s="92">
        <f t="array" ref="Q279">IFERROR(ROUND(INDEX(FCSTSDV!$D$2:$L$2001,MATCH('ống nhựa túi bóng'!$C279,FCSTSDV!$C$2:$C$2001,0),MATCH('ống nhựa túi bóng'!Q$3,FCSTSDV!$D$1:$L$1,0)),1)/'ống nhựa túi bóng'!$D279,0)</f>
        <v>0</v>
      </c>
      <c r="R279" s="92">
        <f t="array" ref="R279">IFERROR(ROUND(INDEX(FCSTSDV!$D$2:$L$2001,MATCH('ống nhựa túi bóng'!$C279,FCSTSDV!$C$2:$C$2001,0),MATCH('ống nhựa túi bóng'!R$3,FCSTSDV!$D$1:$L$1,0)),1)/'ống nhựa túi bóng'!$D279,0)</f>
        <v>0</v>
      </c>
      <c r="S279" s="92">
        <f t="array" ref="S279">IFERROR(ROUND(INDEX(FCSTSDV!$D$2:$L$2001,MATCH('ống nhựa túi bóng'!$C279,FCSTSDV!$C$2:$C$2001,0),MATCH('ống nhựa túi bóng'!S$3,FCSTSDV!$D$1:$L$1,0)),1)/'ống nhựa túi bóng'!$D279,0)</f>
        <v>0</v>
      </c>
      <c r="T279" s="92">
        <f t="shared" si="18"/>
        <v>572</v>
      </c>
    </row>
    <row r="280" spans="1:20" ht="21" hidden="1" customHeight="1">
      <c r="A280" s="818"/>
      <c r="B280" s="1072"/>
      <c r="C280" s="46" t="s">
        <v>787</v>
      </c>
      <c r="D280" s="413">
        <v>5000</v>
      </c>
      <c r="E280" s="784"/>
      <c r="F280" s="784"/>
      <c r="G280" s="784"/>
      <c r="H280" s="92">
        <f t="array" ref="H280">IFERROR(ROUND(INDEX(FCSTSDV!$D$2:$L$2001,MATCH('ống nhựa túi bóng'!$C280,FCSTSDV!$C$2:$C$2001,0),MATCH('ống nhựa túi bóng'!H$3,FCSTSDV!$D$1:$L$1,0)),1)/'ống nhựa túi bóng'!$D280,0)</f>
        <v>0</v>
      </c>
      <c r="I280" s="92">
        <f t="array" ref="I280">IFERROR(ROUND(INDEX(FCSTSDV!$D$2:$L$2001,MATCH('ống nhựa túi bóng'!$C280,FCSTSDV!$C$2:$C$2001,0),MATCH('ống nhựa túi bóng'!I$3,FCSTSDV!$D$1:$L$1,0)),1)/'ống nhựa túi bóng'!$D280,0)</f>
        <v>18</v>
      </c>
      <c r="J280" s="92">
        <f t="array" ref="J280">IFERROR(ROUND(INDEX(FCSTSDV!$D$2:$L$2001,MATCH('ống nhựa túi bóng'!$C280,FCSTSDV!$C$2:$C$2001,0),MATCH('ống nhựa túi bóng'!J$3,FCSTSDV!$D$1:$L$1,0)),1)/'ống nhựa túi bóng'!$D280,0)</f>
        <v>18</v>
      </c>
      <c r="K280" s="92">
        <f t="array" ref="K280">IFERROR(ROUND(INDEX(FCSTSDV!$D$2:$L$2001,MATCH('ống nhựa túi bóng'!$C280,FCSTSDV!$C$2:$C$2001,0),MATCH('ống nhựa túi bóng'!K$3,FCSTSDV!$D$1:$L$1,0)),1)/'ống nhựa túi bóng'!$D280,0)</f>
        <v>18</v>
      </c>
      <c r="L280" s="92">
        <f t="array" ref="L280">IFERROR(ROUND(INDEX(FCSTSDV!$D$2:$L$2001,MATCH('ống nhựa túi bóng'!$C280,FCSTSDV!$C$2:$C$2001,0),MATCH('ống nhựa túi bóng'!L$3,FCSTSDV!$D$1:$L$1,0)),1)/'ống nhựa túi bóng'!$D280,0)</f>
        <v>18</v>
      </c>
      <c r="M280" s="92">
        <f t="array" ref="M280">IFERROR(ROUND(INDEX(FCSTSDV!$D$2:$L$2001,MATCH('ống nhựa túi bóng'!$C280,FCSTSDV!$C$2:$C$2001,0),MATCH('ống nhựa túi bóng'!M$3,FCSTSDV!$D$1:$L$1,0)),1)/'ống nhựa túi bóng'!$D280,0)</f>
        <v>18</v>
      </c>
      <c r="N280" s="92">
        <f t="array" ref="N280">IFERROR(ROUND(INDEX(FCSTSDV!$D$2:$L$2001,MATCH('ống nhựa túi bóng'!$C280,FCSTSDV!$C$2:$C$2001,0),MATCH('ống nhựa túi bóng'!N$3,FCSTSDV!$D$1:$L$1,0)),1)/'ống nhựa túi bóng'!$D280,0)</f>
        <v>114</v>
      </c>
      <c r="O280" s="92">
        <f t="array" ref="O280">IFERROR(ROUND(INDEX(FCSTSDV!$D$2:$L$2001,MATCH('ống nhựa túi bóng'!$C280,FCSTSDV!$C$2:$C$2001,0),MATCH('ống nhựa túi bóng'!O$3,FCSTSDV!$D$1:$L$1,0)),1)/'ống nhựa túi bóng'!$D280,0)</f>
        <v>141</v>
      </c>
      <c r="P280" s="92">
        <f t="array" ref="P280">IFERROR(ROUND(INDEX(FCSTSDV!$D$2:$L$2001,MATCH('ống nhựa túi bóng'!$C280,FCSTSDV!$C$2:$C$2001,0),MATCH('ống nhựa túi bóng'!P$3,FCSTSDV!$D$1:$L$1,0)),1)/'ống nhựa túi bóng'!$D280,0)</f>
        <v>0</v>
      </c>
      <c r="Q280" s="92">
        <f t="array" ref="Q280">IFERROR(ROUND(INDEX(FCSTSDV!$D$2:$L$2001,MATCH('ống nhựa túi bóng'!$C280,FCSTSDV!$C$2:$C$2001,0),MATCH('ống nhựa túi bóng'!Q$3,FCSTSDV!$D$1:$L$1,0)),1)/'ống nhựa túi bóng'!$D280,0)</f>
        <v>0</v>
      </c>
      <c r="R280" s="92">
        <f t="array" ref="R280">IFERROR(ROUND(INDEX(FCSTSDV!$D$2:$L$2001,MATCH('ống nhựa túi bóng'!$C280,FCSTSDV!$C$2:$C$2001,0),MATCH('ống nhựa túi bóng'!R$3,FCSTSDV!$D$1:$L$1,0)),1)/'ống nhựa túi bóng'!$D280,0)</f>
        <v>0</v>
      </c>
      <c r="S280" s="92">
        <f t="array" ref="S280">IFERROR(ROUND(INDEX(FCSTSDV!$D$2:$L$2001,MATCH('ống nhựa túi bóng'!$C280,FCSTSDV!$C$2:$C$2001,0),MATCH('ống nhựa túi bóng'!S$3,FCSTSDV!$D$1:$L$1,0)),1)/'ống nhựa túi bóng'!$D280,0)</f>
        <v>0</v>
      </c>
      <c r="T280" s="92">
        <f t="shared" si="18"/>
        <v>345</v>
      </c>
    </row>
    <row r="281" spans="1:20" ht="21" customHeight="1">
      <c r="A281" s="818"/>
      <c r="B281" s="1072"/>
      <c r="C281" s="46" t="s">
        <v>1258</v>
      </c>
      <c r="D281" s="413">
        <v>3200</v>
      </c>
      <c r="E281" s="784"/>
      <c r="F281" s="784"/>
      <c r="G281" s="784"/>
      <c r="H281" s="92">
        <f t="array" ref="H281">IFERROR(ROUND(INDEX(FCSTSDV!$D$2:$L$2001,MATCH('ống nhựa túi bóng'!$C281,FCSTSDV!$C$2:$C$2001,0),MATCH('ống nhựa túi bóng'!H$3,FCSTSDV!$D$1:$L$1,0)),1)/'ống nhựa túi bóng'!$D281,0)</f>
        <v>0</v>
      </c>
      <c r="I281" s="92">
        <f t="array" ref="I281">IFERROR(ROUND(INDEX(FCSTSDV!$D$2:$L$2001,MATCH('ống nhựa túi bóng'!$C281,FCSTSDV!$C$2:$C$2001,0),MATCH('ống nhựa túi bóng'!I$3,FCSTSDV!$D$1:$L$1,0)),1)/'ống nhựa túi bóng'!$D281,0)</f>
        <v>0</v>
      </c>
      <c r="J281" s="92">
        <f t="array" ref="J281">IFERROR(ROUND(INDEX(FCSTSDV!$D$2:$L$2001,MATCH('ống nhựa túi bóng'!$C281,FCSTSDV!$C$2:$C$2001,0),MATCH('ống nhựa túi bóng'!J$3,FCSTSDV!$D$1:$L$1,0)),1)/'ống nhựa túi bóng'!$D281,0)</f>
        <v>0</v>
      </c>
      <c r="K281" s="92">
        <f t="array" ref="K281">IFERROR(ROUND(INDEX(FCSTSDV!$D$2:$L$2001,MATCH('ống nhựa túi bóng'!$C281,FCSTSDV!$C$2:$C$2001,0),MATCH('ống nhựa túi bóng'!K$3,FCSTSDV!$D$1:$L$1,0)),1)/'ống nhựa túi bóng'!$D281,0)</f>
        <v>0</v>
      </c>
      <c r="L281" s="92">
        <f t="array" ref="L281">IFERROR(ROUND(INDEX(FCSTSDV!$D$2:$L$2001,MATCH('ống nhựa túi bóng'!$C281,FCSTSDV!$C$2:$C$2001,0),MATCH('ống nhựa túi bóng'!L$3,FCSTSDV!$D$1:$L$1,0)),1)/'ống nhựa túi bóng'!$D281,0)</f>
        <v>0</v>
      </c>
      <c r="M281" s="92">
        <f t="array" ref="M281">IFERROR(ROUND(INDEX(FCSTSDV!$D$2:$L$2001,MATCH('ống nhựa túi bóng'!$C281,FCSTSDV!$C$2:$C$2001,0),MATCH('ống nhựa túi bóng'!M$3,FCSTSDV!$D$1:$L$1,0)),1)/'ống nhựa túi bóng'!$D281,0)</f>
        <v>0</v>
      </c>
      <c r="N281" s="92">
        <f t="array" ref="N281">IFERROR(ROUND(INDEX(FCSTSDV!$D$2:$L$2001,MATCH('ống nhựa túi bóng'!$C281,FCSTSDV!$C$2:$C$2001,0),MATCH('ống nhựa túi bóng'!N$3,FCSTSDV!$D$1:$L$1,0)),1)/'ống nhựa túi bóng'!$D281,0)</f>
        <v>0</v>
      </c>
      <c r="O281" s="92">
        <f t="array" ref="O281">IFERROR(ROUND(INDEX(FCSTSDV!$D$2:$L$2001,MATCH('ống nhựa túi bóng'!$C281,FCSTSDV!$C$2:$C$2001,0),MATCH('ống nhựa túi bóng'!O$3,FCSTSDV!$D$1:$L$1,0)),1)/'ống nhựa túi bóng'!$D281,0)</f>
        <v>0</v>
      </c>
      <c r="P281" s="92">
        <f t="array" ref="P281">IFERROR(ROUND(INDEX(FCSTSDV!$D$2:$L$2001,MATCH('ống nhựa túi bóng'!$C281,FCSTSDV!$C$2:$C$2001,0),MATCH('ống nhựa túi bóng'!P$3,FCSTSDV!$D$1:$L$1,0)),1)/'ống nhựa túi bóng'!$D281,0)</f>
        <v>0</v>
      </c>
      <c r="Q281" s="92">
        <f t="array" ref="Q281">IFERROR(ROUND(INDEX(FCSTSDV!$D$2:$L$2001,MATCH('ống nhựa túi bóng'!$C281,FCSTSDV!$C$2:$C$2001,0),MATCH('ống nhựa túi bóng'!Q$3,FCSTSDV!$D$1:$L$1,0)),1)/'ống nhựa túi bóng'!$D281,0)</f>
        <v>0</v>
      </c>
      <c r="R281" s="92">
        <f t="array" ref="R281">IFERROR(ROUND(INDEX(FCSTSDV!$D$2:$L$2001,MATCH('ống nhựa túi bóng'!$C281,FCSTSDV!$C$2:$C$2001,0),MATCH('ống nhựa túi bóng'!R$3,FCSTSDV!$D$1:$L$1,0)),1)/'ống nhựa túi bóng'!$D281,0)</f>
        <v>0</v>
      </c>
      <c r="S281" s="92">
        <f t="array" ref="S281">IFERROR(ROUND(INDEX(FCSTSDV!$D$2:$L$2001,MATCH('ống nhựa túi bóng'!$C281,FCSTSDV!$C$2:$C$2001,0),MATCH('ống nhựa túi bóng'!S$3,FCSTSDV!$D$1:$L$1,0)),1)/'ống nhựa túi bóng'!$D281,0)</f>
        <v>0</v>
      </c>
      <c r="T281" s="92">
        <f t="shared" si="18"/>
        <v>0</v>
      </c>
    </row>
    <row r="282" spans="1:20" ht="21" customHeight="1">
      <c r="A282" s="818"/>
      <c r="B282" s="1072"/>
      <c r="C282" s="46" t="s">
        <v>1259</v>
      </c>
      <c r="D282" s="413">
        <v>15000</v>
      </c>
      <c r="E282" s="784"/>
      <c r="F282" s="784"/>
      <c r="G282" s="784"/>
      <c r="H282" s="92">
        <f t="array" ref="H282">IFERROR(ROUND(INDEX(FCSTSDV!$D$2:$L$2001,MATCH('ống nhựa túi bóng'!$C282,FCSTSDV!$C$2:$C$2001,0),MATCH('ống nhựa túi bóng'!H$3,FCSTSDV!$D$1:$L$1,0)),1)/'ống nhựa túi bóng'!$D282,0)</f>
        <v>0</v>
      </c>
      <c r="I282" s="92">
        <f t="array" ref="I282">IFERROR(ROUND(INDEX(FCSTSDV!$D$2:$L$2001,MATCH('ống nhựa túi bóng'!$C282,FCSTSDV!$C$2:$C$2001,0),MATCH('ống nhựa túi bóng'!I$3,FCSTSDV!$D$1:$L$1,0)),1)/'ống nhựa túi bóng'!$D282,0)</f>
        <v>0</v>
      </c>
      <c r="J282" s="92">
        <f t="array" ref="J282">IFERROR(ROUND(INDEX(FCSTSDV!$D$2:$L$2001,MATCH('ống nhựa túi bóng'!$C282,FCSTSDV!$C$2:$C$2001,0),MATCH('ống nhựa túi bóng'!J$3,FCSTSDV!$D$1:$L$1,0)),1)/'ống nhựa túi bóng'!$D282,0)</f>
        <v>0</v>
      </c>
      <c r="K282" s="92">
        <f t="array" ref="K282">IFERROR(ROUND(INDEX(FCSTSDV!$D$2:$L$2001,MATCH('ống nhựa túi bóng'!$C282,FCSTSDV!$C$2:$C$2001,0),MATCH('ống nhựa túi bóng'!K$3,FCSTSDV!$D$1:$L$1,0)),1)/'ống nhựa túi bóng'!$D282,0)</f>
        <v>0</v>
      </c>
      <c r="L282" s="92">
        <f t="array" ref="L282">IFERROR(ROUND(INDEX(FCSTSDV!$D$2:$L$2001,MATCH('ống nhựa túi bóng'!$C282,FCSTSDV!$C$2:$C$2001,0),MATCH('ống nhựa túi bóng'!L$3,FCSTSDV!$D$1:$L$1,0)),1)/'ống nhựa túi bóng'!$D282,0)</f>
        <v>0</v>
      </c>
      <c r="M282" s="92">
        <f t="array" ref="M282">IFERROR(ROUND(INDEX(FCSTSDV!$D$2:$L$2001,MATCH('ống nhựa túi bóng'!$C282,FCSTSDV!$C$2:$C$2001,0),MATCH('ống nhựa túi bóng'!M$3,FCSTSDV!$D$1:$L$1,0)),1)/'ống nhựa túi bóng'!$D282,0)</f>
        <v>0</v>
      </c>
      <c r="N282" s="92">
        <f t="array" ref="N282">IFERROR(ROUND(INDEX(FCSTSDV!$D$2:$L$2001,MATCH('ống nhựa túi bóng'!$C282,FCSTSDV!$C$2:$C$2001,0),MATCH('ống nhựa túi bóng'!N$3,FCSTSDV!$D$1:$L$1,0)),1)/'ống nhựa túi bóng'!$D282,0)</f>
        <v>0</v>
      </c>
      <c r="O282" s="92">
        <f t="array" ref="O282">IFERROR(ROUND(INDEX(FCSTSDV!$D$2:$L$2001,MATCH('ống nhựa túi bóng'!$C282,FCSTSDV!$C$2:$C$2001,0),MATCH('ống nhựa túi bóng'!O$3,FCSTSDV!$D$1:$L$1,0)),1)/'ống nhựa túi bóng'!$D282,0)</f>
        <v>0</v>
      </c>
      <c r="P282" s="92">
        <f t="array" ref="P282">IFERROR(ROUND(INDEX(FCSTSDV!$D$2:$L$2001,MATCH('ống nhựa túi bóng'!$C282,FCSTSDV!$C$2:$C$2001,0),MATCH('ống nhựa túi bóng'!P$3,FCSTSDV!$D$1:$L$1,0)),1)/'ống nhựa túi bóng'!$D282,0)</f>
        <v>0</v>
      </c>
      <c r="Q282" s="92">
        <f t="array" ref="Q282">IFERROR(ROUND(INDEX(FCSTSDV!$D$2:$L$2001,MATCH('ống nhựa túi bóng'!$C282,FCSTSDV!$C$2:$C$2001,0),MATCH('ống nhựa túi bóng'!Q$3,FCSTSDV!$D$1:$L$1,0)),1)/'ống nhựa túi bóng'!$D282,0)</f>
        <v>0</v>
      </c>
      <c r="R282" s="92">
        <f t="array" ref="R282">IFERROR(ROUND(INDEX(FCSTSDV!$D$2:$L$2001,MATCH('ống nhựa túi bóng'!$C282,FCSTSDV!$C$2:$C$2001,0),MATCH('ống nhựa túi bóng'!R$3,FCSTSDV!$D$1:$L$1,0)),1)/'ống nhựa túi bóng'!$D282,0)</f>
        <v>0</v>
      </c>
      <c r="S282" s="92">
        <f t="array" ref="S282">IFERROR(ROUND(INDEX(FCSTSDV!$D$2:$L$2001,MATCH('ống nhựa túi bóng'!$C282,FCSTSDV!$C$2:$C$2001,0),MATCH('ống nhựa túi bóng'!S$3,FCSTSDV!$D$1:$L$1,0)),1)/'ống nhựa túi bóng'!$D282,0)</f>
        <v>0</v>
      </c>
      <c r="T282" s="92">
        <f t="shared" si="18"/>
        <v>0</v>
      </c>
    </row>
    <row r="283" spans="1:20" ht="21" customHeight="1">
      <c r="A283" s="818"/>
      <c r="B283" s="1072"/>
      <c r="C283" s="46" t="s">
        <v>1260</v>
      </c>
      <c r="D283" s="413">
        <v>10000</v>
      </c>
      <c r="E283" s="784"/>
      <c r="F283" s="784"/>
      <c r="G283" s="784"/>
      <c r="H283" s="92">
        <f t="array" ref="H283">IFERROR(ROUND(INDEX(FCSTSDV!$D$2:$L$2001,MATCH('ống nhựa túi bóng'!$C283,FCSTSDV!$C$2:$C$2001,0),MATCH('ống nhựa túi bóng'!H$3,FCSTSDV!$D$1:$L$1,0)),1)/'ống nhựa túi bóng'!$D283,0)</f>
        <v>0</v>
      </c>
      <c r="I283" s="92">
        <f t="array" ref="I283">IFERROR(ROUND(INDEX(FCSTSDV!$D$2:$L$2001,MATCH('ống nhựa túi bóng'!$C283,FCSTSDV!$C$2:$C$2001,0),MATCH('ống nhựa túi bóng'!I$3,FCSTSDV!$D$1:$L$1,0)),1)/'ống nhựa túi bóng'!$D283,0)</f>
        <v>0</v>
      </c>
      <c r="J283" s="92">
        <f t="array" ref="J283">IFERROR(ROUND(INDEX(FCSTSDV!$D$2:$L$2001,MATCH('ống nhựa túi bóng'!$C283,FCSTSDV!$C$2:$C$2001,0),MATCH('ống nhựa túi bóng'!J$3,FCSTSDV!$D$1:$L$1,0)),1)/'ống nhựa túi bóng'!$D283,0)</f>
        <v>0</v>
      </c>
      <c r="K283" s="92">
        <f t="array" ref="K283">IFERROR(ROUND(INDEX(FCSTSDV!$D$2:$L$2001,MATCH('ống nhựa túi bóng'!$C283,FCSTSDV!$C$2:$C$2001,0),MATCH('ống nhựa túi bóng'!K$3,FCSTSDV!$D$1:$L$1,0)),1)/'ống nhựa túi bóng'!$D283,0)</f>
        <v>0</v>
      </c>
      <c r="L283" s="92">
        <f t="array" ref="L283">IFERROR(ROUND(INDEX(FCSTSDV!$D$2:$L$2001,MATCH('ống nhựa túi bóng'!$C283,FCSTSDV!$C$2:$C$2001,0),MATCH('ống nhựa túi bóng'!L$3,FCSTSDV!$D$1:$L$1,0)),1)/'ống nhựa túi bóng'!$D283,0)</f>
        <v>0</v>
      </c>
      <c r="M283" s="92">
        <f t="array" ref="M283">IFERROR(ROUND(INDEX(FCSTSDV!$D$2:$L$2001,MATCH('ống nhựa túi bóng'!$C283,FCSTSDV!$C$2:$C$2001,0),MATCH('ống nhựa túi bóng'!M$3,FCSTSDV!$D$1:$L$1,0)),1)/'ống nhựa túi bóng'!$D283,0)</f>
        <v>0</v>
      </c>
      <c r="N283" s="92">
        <f t="array" ref="N283">IFERROR(ROUND(INDEX(FCSTSDV!$D$2:$L$2001,MATCH('ống nhựa túi bóng'!$C283,FCSTSDV!$C$2:$C$2001,0),MATCH('ống nhựa túi bóng'!N$3,FCSTSDV!$D$1:$L$1,0)),1)/'ống nhựa túi bóng'!$D283,0)</f>
        <v>0</v>
      </c>
      <c r="O283" s="92">
        <f t="array" ref="O283">IFERROR(ROUND(INDEX(FCSTSDV!$D$2:$L$2001,MATCH('ống nhựa túi bóng'!$C283,FCSTSDV!$C$2:$C$2001,0),MATCH('ống nhựa túi bóng'!O$3,FCSTSDV!$D$1:$L$1,0)),1)/'ống nhựa túi bóng'!$D283,0)</f>
        <v>0</v>
      </c>
      <c r="P283" s="92">
        <f t="array" ref="P283">IFERROR(ROUND(INDEX(FCSTSDV!$D$2:$L$2001,MATCH('ống nhựa túi bóng'!$C283,FCSTSDV!$C$2:$C$2001,0),MATCH('ống nhựa túi bóng'!P$3,FCSTSDV!$D$1:$L$1,0)),1)/'ống nhựa túi bóng'!$D283,0)</f>
        <v>0</v>
      </c>
      <c r="Q283" s="92">
        <f t="array" ref="Q283">IFERROR(ROUND(INDEX(FCSTSDV!$D$2:$L$2001,MATCH('ống nhựa túi bóng'!$C283,FCSTSDV!$C$2:$C$2001,0),MATCH('ống nhựa túi bóng'!Q$3,FCSTSDV!$D$1:$L$1,0)),1)/'ống nhựa túi bóng'!$D283,0)</f>
        <v>0</v>
      </c>
      <c r="R283" s="92">
        <f t="array" ref="R283">IFERROR(ROUND(INDEX(FCSTSDV!$D$2:$L$2001,MATCH('ống nhựa túi bóng'!$C283,FCSTSDV!$C$2:$C$2001,0),MATCH('ống nhựa túi bóng'!R$3,FCSTSDV!$D$1:$L$1,0)),1)/'ống nhựa túi bóng'!$D283,0)</f>
        <v>0</v>
      </c>
      <c r="S283" s="92">
        <f t="array" ref="S283">IFERROR(ROUND(INDEX(FCSTSDV!$D$2:$L$2001,MATCH('ống nhựa túi bóng'!$C283,FCSTSDV!$C$2:$C$2001,0),MATCH('ống nhựa túi bóng'!S$3,FCSTSDV!$D$1:$L$1,0)),1)/'ống nhựa túi bóng'!$D283,0)</f>
        <v>0</v>
      </c>
      <c r="T283" s="92">
        <f t="shared" si="18"/>
        <v>0</v>
      </c>
    </row>
    <row r="284" spans="1:20" ht="21" customHeight="1">
      <c r="A284" s="818"/>
      <c r="B284" s="1072"/>
      <c r="C284" s="46" t="s">
        <v>1261</v>
      </c>
      <c r="D284" s="413">
        <v>3000</v>
      </c>
      <c r="E284" s="784"/>
      <c r="F284" s="784"/>
      <c r="G284" s="784"/>
      <c r="H284" s="92">
        <f t="array" ref="H284">IFERROR(ROUND(INDEX(FCSTSDV!$D$2:$L$2001,MATCH('ống nhựa túi bóng'!$C284,FCSTSDV!$C$2:$C$2001,0),MATCH('ống nhựa túi bóng'!H$3,FCSTSDV!$D$1:$L$1,0)),1)/'ống nhựa túi bóng'!$D284,0)</f>
        <v>0</v>
      </c>
      <c r="I284" s="92">
        <f t="array" ref="I284">IFERROR(ROUND(INDEX(FCSTSDV!$D$2:$L$2001,MATCH('ống nhựa túi bóng'!$C284,FCSTSDV!$C$2:$C$2001,0),MATCH('ống nhựa túi bóng'!I$3,FCSTSDV!$D$1:$L$1,0)),1)/'ống nhựa túi bóng'!$D284,0)</f>
        <v>0</v>
      </c>
      <c r="J284" s="92">
        <f t="array" ref="J284">IFERROR(ROUND(INDEX(FCSTSDV!$D$2:$L$2001,MATCH('ống nhựa túi bóng'!$C284,FCSTSDV!$C$2:$C$2001,0),MATCH('ống nhựa túi bóng'!J$3,FCSTSDV!$D$1:$L$1,0)),1)/'ống nhựa túi bóng'!$D284,0)</f>
        <v>0</v>
      </c>
      <c r="K284" s="92">
        <f t="array" ref="K284">IFERROR(ROUND(INDEX(FCSTSDV!$D$2:$L$2001,MATCH('ống nhựa túi bóng'!$C284,FCSTSDV!$C$2:$C$2001,0),MATCH('ống nhựa túi bóng'!K$3,FCSTSDV!$D$1:$L$1,0)),1)/'ống nhựa túi bóng'!$D284,0)</f>
        <v>0</v>
      </c>
      <c r="L284" s="92">
        <f t="array" ref="L284">IFERROR(ROUND(INDEX(FCSTSDV!$D$2:$L$2001,MATCH('ống nhựa túi bóng'!$C284,FCSTSDV!$C$2:$C$2001,0),MATCH('ống nhựa túi bóng'!L$3,FCSTSDV!$D$1:$L$1,0)),1)/'ống nhựa túi bóng'!$D284,0)</f>
        <v>0</v>
      </c>
      <c r="M284" s="92">
        <f t="array" ref="M284">IFERROR(ROUND(INDEX(FCSTSDV!$D$2:$L$2001,MATCH('ống nhựa túi bóng'!$C284,FCSTSDV!$C$2:$C$2001,0),MATCH('ống nhựa túi bóng'!M$3,FCSTSDV!$D$1:$L$1,0)),1)/'ống nhựa túi bóng'!$D284,0)</f>
        <v>0</v>
      </c>
      <c r="N284" s="92">
        <f t="array" ref="N284">IFERROR(ROUND(INDEX(FCSTSDV!$D$2:$L$2001,MATCH('ống nhựa túi bóng'!$C284,FCSTSDV!$C$2:$C$2001,0),MATCH('ống nhựa túi bóng'!N$3,FCSTSDV!$D$1:$L$1,0)),1)/'ống nhựa túi bóng'!$D284,0)</f>
        <v>0</v>
      </c>
      <c r="O284" s="92">
        <f t="array" ref="O284">IFERROR(ROUND(INDEX(FCSTSDV!$D$2:$L$2001,MATCH('ống nhựa túi bóng'!$C284,FCSTSDV!$C$2:$C$2001,0),MATCH('ống nhựa túi bóng'!O$3,FCSTSDV!$D$1:$L$1,0)),1)/'ống nhựa túi bóng'!$D284,0)</f>
        <v>0</v>
      </c>
      <c r="P284" s="92">
        <f t="array" ref="P284">IFERROR(ROUND(INDEX(FCSTSDV!$D$2:$L$2001,MATCH('ống nhựa túi bóng'!$C284,FCSTSDV!$C$2:$C$2001,0),MATCH('ống nhựa túi bóng'!P$3,FCSTSDV!$D$1:$L$1,0)),1)/'ống nhựa túi bóng'!$D284,0)</f>
        <v>0</v>
      </c>
      <c r="Q284" s="92">
        <f t="array" ref="Q284">IFERROR(ROUND(INDEX(FCSTSDV!$D$2:$L$2001,MATCH('ống nhựa túi bóng'!$C284,FCSTSDV!$C$2:$C$2001,0),MATCH('ống nhựa túi bóng'!Q$3,FCSTSDV!$D$1:$L$1,0)),1)/'ống nhựa túi bóng'!$D284,0)</f>
        <v>0</v>
      </c>
      <c r="R284" s="92">
        <f t="array" ref="R284">IFERROR(ROUND(INDEX(FCSTSDV!$D$2:$L$2001,MATCH('ống nhựa túi bóng'!$C284,FCSTSDV!$C$2:$C$2001,0),MATCH('ống nhựa túi bóng'!R$3,FCSTSDV!$D$1:$L$1,0)),1)/'ống nhựa túi bóng'!$D284,0)</f>
        <v>0</v>
      </c>
      <c r="S284" s="92">
        <f t="array" ref="S284">IFERROR(ROUND(INDEX(FCSTSDV!$D$2:$L$2001,MATCH('ống nhựa túi bóng'!$C284,FCSTSDV!$C$2:$C$2001,0),MATCH('ống nhựa túi bóng'!S$3,FCSTSDV!$D$1:$L$1,0)),1)/'ống nhựa túi bóng'!$D284,0)</f>
        <v>0</v>
      </c>
      <c r="T284" s="92">
        <f t="shared" si="18"/>
        <v>0</v>
      </c>
    </row>
    <row r="285" spans="1:20" ht="21" customHeight="1">
      <c r="A285" s="818"/>
      <c r="B285" s="1072"/>
      <c r="C285" s="46" t="s">
        <v>1262</v>
      </c>
      <c r="D285" s="413">
        <v>5000</v>
      </c>
      <c r="E285" s="784"/>
      <c r="F285" s="784"/>
      <c r="G285" s="784"/>
      <c r="H285" s="92">
        <f t="array" ref="H285">IFERROR(ROUND(INDEX(FCSTSDV!$D$2:$L$2001,MATCH('ống nhựa túi bóng'!$C285,FCSTSDV!$C$2:$C$2001,0),MATCH('ống nhựa túi bóng'!H$3,FCSTSDV!$D$1:$L$1,0)),1)/'ống nhựa túi bóng'!$D285,0)</f>
        <v>0</v>
      </c>
      <c r="I285" s="92">
        <f t="array" ref="I285">IFERROR(ROUND(INDEX(FCSTSDV!$D$2:$L$2001,MATCH('ống nhựa túi bóng'!$C285,FCSTSDV!$C$2:$C$2001,0),MATCH('ống nhựa túi bóng'!I$3,FCSTSDV!$D$1:$L$1,0)),1)/'ống nhựa túi bóng'!$D285,0)</f>
        <v>0</v>
      </c>
      <c r="J285" s="92">
        <f t="array" ref="J285">IFERROR(ROUND(INDEX(FCSTSDV!$D$2:$L$2001,MATCH('ống nhựa túi bóng'!$C285,FCSTSDV!$C$2:$C$2001,0),MATCH('ống nhựa túi bóng'!J$3,FCSTSDV!$D$1:$L$1,0)),1)/'ống nhựa túi bóng'!$D285,0)</f>
        <v>0</v>
      </c>
      <c r="K285" s="92">
        <f t="array" ref="K285">IFERROR(ROUND(INDEX(FCSTSDV!$D$2:$L$2001,MATCH('ống nhựa túi bóng'!$C285,FCSTSDV!$C$2:$C$2001,0),MATCH('ống nhựa túi bóng'!K$3,FCSTSDV!$D$1:$L$1,0)),1)/'ống nhựa túi bóng'!$D285,0)</f>
        <v>0</v>
      </c>
      <c r="L285" s="92">
        <f t="array" ref="L285">IFERROR(ROUND(INDEX(FCSTSDV!$D$2:$L$2001,MATCH('ống nhựa túi bóng'!$C285,FCSTSDV!$C$2:$C$2001,0),MATCH('ống nhựa túi bóng'!L$3,FCSTSDV!$D$1:$L$1,0)),1)/'ống nhựa túi bóng'!$D285,0)</f>
        <v>0</v>
      </c>
      <c r="M285" s="92">
        <f t="array" ref="M285">IFERROR(ROUND(INDEX(FCSTSDV!$D$2:$L$2001,MATCH('ống nhựa túi bóng'!$C285,FCSTSDV!$C$2:$C$2001,0),MATCH('ống nhựa túi bóng'!M$3,FCSTSDV!$D$1:$L$1,0)),1)/'ống nhựa túi bóng'!$D285,0)</f>
        <v>0</v>
      </c>
      <c r="N285" s="92">
        <f t="array" ref="N285">IFERROR(ROUND(INDEX(FCSTSDV!$D$2:$L$2001,MATCH('ống nhựa túi bóng'!$C285,FCSTSDV!$C$2:$C$2001,0),MATCH('ống nhựa túi bóng'!N$3,FCSTSDV!$D$1:$L$1,0)),1)/'ống nhựa túi bóng'!$D285,0)</f>
        <v>0</v>
      </c>
      <c r="O285" s="92">
        <f t="array" ref="O285">IFERROR(ROUND(INDEX(FCSTSDV!$D$2:$L$2001,MATCH('ống nhựa túi bóng'!$C285,FCSTSDV!$C$2:$C$2001,0),MATCH('ống nhựa túi bóng'!O$3,FCSTSDV!$D$1:$L$1,0)),1)/'ống nhựa túi bóng'!$D285,0)</f>
        <v>0</v>
      </c>
      <c r="P285" s="92">
        <f t="array" ref="P285">IFERROR(ROUND(INDEX(FCSTSDV!$D$2:$L$2001,MATCH('ống nhựa túi bóng'!$C285,FCSTSDV!$C$2:$C$2001,0),MATCH('ống nhựa túi bóng'!P$3,FCSTSDV!$D$1:$L$1,0)),1)/'ống nhựa túi bóng'!$D285,0)</f>
        <v>0</v>
      </c>
      <c r="Q285" s="92">
        <f t="array" ref="Q285">IFERROR(ROUND(INDEX(FCSTSDV!$D$2:$L$2001,MATCH('ống nhựa túi bóng'!$C285,FCSTSDV!$C$2:$C$2001,0),MATCH('ống nhựa túi bóng'!Q$3,FCSTSDV!$D$1:$L$1,0)),1)/'ống nhựa túi bóng'!$D285,0)</f>
        <v>0</v>
      </c>
      <c r="R285" s="92">
        <f t="array" ref="R285">IFERROR(ROUND(INDEX(FCSTSDV!$D$2:$L$2001,MATCH('ống nhựa túi bóng'!$C285,FCSTSDV!$C$2:$C$2001,0),MATCH('ống nhựa túi bóng'!R$3,FCSTSDV!$D$1:$L$1,0)),1)/'ống nhựa túi bóng'!$D285,0)</f>
        <v>0</v>
      </c>
      <c r="S285" s="92">
        <f t="array" ref="S285">IFERROR(ROUND(INDEX(FCSTSDV!$D$2:$L$2001,MATCH('ống nhựa túi bóng'!$C285,FCSTSDV!$C$2:$C$2001,0),MATCH('ống nhựa túi bóng'!S$3,FCSTSDV!$D$1:$L$1,0)),1)/'ống nhựa túi bóng'!$D285,0)</f>
        <v>0</v>
      </c>
      <c r="T285" s="92">
        <f t="shared" si="18"/>
        <v>0</v>
      </c>
    </row>
    <row r="286" spans="1:20" ht="21" customHeight="1">
      <c r="A286" s="818"/>
      <c r="B286" s="1072"/>
      <c r="C286" s="46" t="s">
        <v>1263</v>
      </c>
      <c r="D286" s="413">
        <v>3000</v>
      </c>
      <c r="E286" s="784"/>
      <c r="F286" s="784"/>
      <c r="G286" s="784"/>
      <c r="H286" s="92">
        <f t="array" ref="H286">IFERROR(ROUND(INDEX(FCSTSDV!$D$2:$L$2001,MATCH('ống nhựa túi bóng'!$C286,FCSTSDV!$C$2:$C$2001,0),MATCH('ống nhựa túi bóng'!H$3,FCSTSDV!$D$1:$L$1,0)),1)/'ống nhựa túi bóng'!$D286,0)</f>
        <v>0</v>
      </c>
      <c r="I286" s="92">
        <f t="array" ref="I286">IFERROR(ROUND(INDEX(FCSTSDV!$D$2:$L$2001,MATCH('ống nhựa túi bóng'!$C286,FCSTSDV!$C$2:$C$2001,0),MATCH('ống nhựa túi bóng'!I$3,FCSTSDV!$D$1:$L$1,0)),1)/'ống nhựa túi bóng'!$D286,0)</f>
        <v>0</v>
      </c>
      <c r="J286" s="92">
        <f t="array" ref="J286">IFERROR(ROUND(INDEX(FCSTSDV!$D$2:$L$2001,MATCH('ống nhựa túi bóng'!$C286,FCSTSDV!$C$2:$C$2001,0),MATCH('ống nhựa túi bóng'!J$3,FCSTSDV!$D$1:$L$1,0)),1)/'ống nhựa túi bóng'!$D286,0)</f>
        <v>0</v>
      </c>
      <c r="K286" s="92">
        <f t="array" ref="K286">IFERROR(ROUND(INDEX(FCSTSDV!$D$2:$L$2001,MATCH('ống nhựa túi bóng'!$C286,FCSTSDV!$C$2:$C$2001,0),MATCH('ống nhựa túi bóng'!K$3,FCSTSDV!$D$1:$L$1,0)),1)/'ống nhựa túi bóng'!$D286,0)</f>
        <v>0</v>
      </c>
      <c r="L286" s="92">
        <f t="array" ref="L286">IFERROR(ROUND(INDEX(FCSTSDV!$D$2:$L$2001,MATCH('ống nhựa túi bóng'!$C286,FCSTSDV!$C$2:$C$2001,0),MATCH('ống nhựa túi bóng'!L$3,FCSTSDV!$D$1:$L$1,0)),1)/'ống nhựa túi bóng'!$D286,0)</f>
        <v>0</v>
      </c>
      <c r="M286" s="92">
        <f t="array" ref="M286">IFERROR(ROUND(INDEX(FCSTSDV!$D$2:$L$2001,MATCH('ống nhựa túi bóng'!$C286,FCSTSDV!$C$2:$C$2001,0),MATCH('ống nhựa túi bóng'!M$3,FCSTSDV!$D$1:$L$1,0)),1)/'ống nhựa túi bóng'!$D286,0)</f>
        <v>0</v>
      </c>
      <c r="N286" s="92">
        <f t="array" ref="N286">IFERROR(ROUND(INDEX(FCSTSDV!$D$2:$L$2001,MATCH('ống nhựa túi bóng'!$C286,FCSTSDV!$C$2:$C$2001,0),MATCH('ống nhựa túi bóng'!N$3,FCSTSDV!$D$1:$L$1,0)),1)/'ống nhựa túi bóng'!$D286,0)</f>
        <v>0</v>
      </c>
      <c r="O286" s="92">
        <f t="array" ref="O286">IFERROR(ROUND(INDEX(FCSTSDV!$D$2:$L$2001,MATCH('ống nhựa túi bóng'!$C286,FCSTSDV!$C$2:$C$2001,0),MATCH('ống nhựa túi bóng'!O$3,FCSTSDV!$D$1:$L$1,0)),1)/'ống nhựa túi bóng'!$D286,0)</f>
        <v>0</v>
      </c>
      <c r="P286" s="92">
        <f t="array" ref="P286">IFERROR(ROUND(INDEX(FCSTSDV!$D$2:$L$2001,MATCH('ống nhựa túi bóng'!$C286,FCSTSDV!$C$2:$C$2001,0),MATCH('ống nhựa túi bóng'!P$3,FCSTSDV!$D$1:$L$1,0)),1)/'ống nhựa túi bóng'!$D286,0)</f>
        <v>0</v>
      </c>
      <c r="Q286" s="92">
        <f t="array" ref="Q286">IFERROR(ROUND(INDEX(FCSTSDV!$D$2:$L$2001,MATCH('ống nhựa túi bóng'!$C286,FCSTSDV!$C$2:$C$2001,0),MATCH('ống nhựa túi bóng'!Q$3,FCSTSDV!$D$1:$L$1,0)),1)/'ống nhựa túi bóng'!$D286,0)</f>
        <v>0</v>
      </c>
      <c r="R286" s="92">
        <f t="array" ref="R286">IFERROR(ROUND(INDEX(FCSTSDV!$D$2:$L$2001,MATCH('ống nhựa túi bóng'!$C286,FCSTSDV!$C$2:$C$2001,0),MATCH('ống nhựa túi bóng'!R$3,FCSTSDV!$D$1:$L$1,0)),1)/'ống nhựa túi bóng'!$D286,0)</f>
        <v>0</v>
      </c>
      <c r="S286" s="92">
        <f t="array" ref="S286">IFERROR(ROUND(INDEX(FCSTSDV!$D$2:$L$2001,MATCH('ống nhựa túi bóng'!$C286,FCSTSDV!$C$2:$C$2001,0),MATCH('ống nhựa túi bóng'!S$3,FCSTSDV!$D$1:$L$1,0)),1)/'ống nhựa túi bóng'!$D286,0)</f>
        <v>0</v>
      </c>
      <c r="T286" s="92">
        <f t="shared" si="18"/>
        <v>0</v>
      </c>
    </row>
    <row r="287" spans="1:20" ht="21" customHeight="1">
      <c r="A287" s="818"/>
      <c r="B287" s="1072"/>
      <c r="C287" s="46" t="s">
        <v>1264</v>
      </c>
      <c r="D287" s="413">
        <v>2700</v>
      </c>
      <c r="E287" s="784"/>
      <c r="F287" s="784"/>
      <c r="G287" s="784"/>
      <c r="H287" s="92">
        <f t="array" ref="H287">IFERROR(ROUND(INDEX(FCSTSDV!$D$2:$L$2001,MATCH('ống nhựa túi bóng'!$C287,FCSTSDV!$C$2:$C$2001,0),MATCH('ống nhựa túi bóng'!H$3,FCSTSDV!$D$1:$L$1,0)),1)/'ống nhựa túi bóng'!$D287,0)</f>
        <v>0</v>
      </c>
      <c r="I287" s="92">
        <f t="array" ref="I287">IFERROR(ROUND(INDEX(FCSTSDV!$D$2:$L$2001,MATCH('ống nhựa túi bóng'!$C287,FCSTSDV!$C$2:$C$2001,0),MATCH('ống nhựa túi bóng'!I$3,FCSTSDV!$D$1:$L$1,0)),1)/'ống nhựa túi bóng'!$D287,0)</f>
        <v>0</v>
      </c>
      <c r="J287" s="92">
        <f t="array" ref="J287">IFERROR(ROUND(INDEX(FCSTSDV!$D$2:$L$2001,MATCH('ống nhựa túi bóng'!$C287,FCSTSDV!$C$2:$C$2001,0),MATCH('ống nhựa túi bóng'!J$3,FCSTSDV!$D$1:$L$1,0)),1)/'ống nhựa túi bóng'!$D287,0)</f>
        <v>0</v>
      </c>
      <c r="K287" s="92">
        <f t="array" ref="K287">IFERROR(ROUND(INDEX(FCSTSDV!$D$2:$L$2001,MATCH('ống nhựa túi bóng'!$C287,FCSTSDV!$C$2:$C$2001,0),MATCH('ống nhựa túi bóng'!K$3,FCSTSDV!$D$1:$L$1,0)),1)/'ống nhựa túi bóng'!$D287,0)</f>
        <v>0</v>
      </c>
      <c r="L287" s="92">
        <f t="array" ref="L287">IFERROR(ROUND(INDEX(FCSTSDV!$D$2:$L$2001,MATCH('ống nhựa túi bóng'!$C287,FCSTSDV!$C$2:$C$2001,0),MATCH('ống nhựa túi bóng'!L$3,FCSTSDV!$D$1:$L$1,0)),1)/'ống nhựa túi bóng'!$D287,0)</f>
        <v>0</v>
      </c>
      <c r="M287" s="92">
        <f t="array" ref="M287">IFERROR(ROUND(INDEX(FCSTSDV!$D$2:$L$2001,MATCH('ống nhựa túi bóng'!$C287,FCSTSDV!$C$2:$C$2001,0),MATCH('ống nhựa túi bóng'!M$3,FCSTSDV!$D$1:$L$1,0)),1)/'ống nhựa túi bóng'!$D287,0)</f>
        <v>0</v>
      </c>
      <c r="N287" s="92">
        <f t="array" ref="N287">IFERROR(ROUND(INDEX(FCSTSDV!$D$2:$L$2001,MATCH('ống nhựa túi bóng'!$C287,FCSTSDV!$C$2:$C$2001,0),MATCH('ống nhựa túi bóng'!N$3,FCSTSDV!$D$1:$L$1,0)),1)/'ống nhựa túi bóng'!$D287,0)</f>
        <v>0</v>
      </c>
      <c r="O287" s="92">
        <f t="array" ref="O287">IFERROR(ROUND(INDEX(FCSTSDV!$D$2:$L$2001,MATCH('ống nhựa túi bóng'!$C287,FCSTSDV!$C$2:$C$2001,0),MATCH('ống nhựa túi bóng'!O$3,FCSTSDV!$D$1:$L$1,0)),1)/'ống nhựa túi bóng'!$D287,0)</f>
        <v>0</v>
      </c>
      <c r="P287" s="92">
        <f t="array" ref="P287">IFERROR(ROUND(INDEX(FCSTSDV!$D$2:$L$2001,MATCH('ống nhựa túi bóng'!$C287,FCSTSDV!$C$2:$C$2001,0),MATCH('ống nhựa túi bóng'!P$3,FCSTSDV!$D$1:$L$1,0)),1)/'ống nhựa túi bóng'!$D287,0)</f>
        <v>0</v>
      </c>
      <c r="Q287" s="92">
        <f t="array" ref="Q287">IFERROR(ROUND(INDEX(FCSTSDV!$D$2:$L$2001,MATCH('ống nhựa túi bóng'!$C287,FCSTSDV!$C$2:$C$2001,0),MATCH('ống nhựa túi bóng'!Q$3,FCSTSDV!$D$1:$L$1,0)),1)/'ống nhựa túi bóng'!$D287,0)</f>
        <v>0</v>
      </c>
      <c r="R287" s="92">
        <f t="array" ref="R287">IFERROR(ROUND(INDEX(FCSTSDV!$D$2:$L$2001,MATCH('ống nhựa túi bóng'!$C287,FCSTSDV!$C$2:$C$2001,0),MATCH('ống nhựa túi bóng'!R$3,FCSTSDV!$D$1:$L$1,0)),1)/'ống nhựa túi bóng'!$D287,0)</f>
        <v>0</v>
      </c>
      <c r="S287" s="92">
        <f t="array" ref="S287">IFERROR(ROUND(INDEX(FCSTSDV!$D$2:$L$2001,MATCH('ống nhựa túi bóng'!$C287,FCSTSDV!$C$2:$C$2001,0),MATCH('ống nhựa túi bóng'!S$3,FCSTSDV!$D$1:$L$1,0)),1)/'ống nhựa túi bóng'!$D287,0)</f>
        <v>0</v>
      </c>
      <c r="T287" s="92">
        <f t="shared" si="18"/>
        <v>0</v>
      </c>
    </row>
    <row r="288" spans="1:20" ht="21" customHeight="1">
      <c r="A288" s="818"/>
      <c r="B288" s="1072"/>
      <c r="C288" s="46" t="s">
        <v>1265</v>
      </c>
      <c r="D288" s="413">
        <v>300</v>
      </c>
      <c r="E288" s="784"/>
      <c r="F288" s="784"/>
      <c r="G288" s="784"/>
      <c r="H288" s="92">
        <f t="array" ref="H288">IFERROR(ROUND(INDEX(FCSTSDV!$D$2:$L$2001,MATCH('ống nhựa túi bóng'!$C288,FCSTSDV!$C$2:$C$2001,0),MATCH('ống nhựa túi bóng'!H$3,FCSTSDV!$D$1:$L$1,0)),1)/'ống nhựa túi bóng'!$D288,0)</f>
        <v>0</v>
      </c>
      <c r="I288" s="92">
        <f t="array" ref="I288">IFERROR(ROUND(INDEX(FCSTSDV!$D$2:$L$2001,MATCH('ống nhựa túi bóng'!$C288,FCSTSDV!$C$2:$C$2001,0),MATCH('ống nhựa túi bóng'!I$3,FCSTSDV!$D$1:$L$1,0)),1)/'ống nhựa túi bóng'!$D288,0)</f>
        <v>0</v>
      </c>
      <c r="J288" s="92">
        <f t="array" ref="J288">IFERROR(ROUND(INDEX(FCSTSDV!$D$2:$L$2001,MATCH('ống nhựa túi bóng'!$C288,FCSTSDV!$C$2:$C$2001,0),MATCH('ống nhựa túi bóng'!J$3,FCSTSDV!$D$1:$L$1,0)),1)/'ống nhựa túi bóng'!$D288,0)</f>
        <v>0</v>
      </c>
      <c r="K288" s="92">
        <f t="array" ref="K288">IFERROR(ROUND(INDEX(FCSTSDV!$D$2:$L$2001,MATCH('ống nhựa túi bóng'!$C288,FCSTSDV!$C$2:$C$2001,0),MATCH('ống nhựa túi bóng'!K$3,FCSTSDV!$D$1:$L$1,0)),1)/'ống nhựa túi bóng'!$D288,0)</f>
        <v>0</v>
      </c>
      <c r="L288" s="92">
        <f t="array" ref="L288">IFERROR(ROUND(INDEX(FCSTSDV!$D$2:$L$2001,MATCH('ống nhựa túi bóng'!$C288,FCSTSDV!$C$2:$C$2001,0),MATCH('ống nhựa túi bóng'!L$3,FCSTSDV!$D$1:$L$1,0)),1)/'ống nhựa túi bóng'!$D288,0)</f>
        <v>0</v>
      </c>
      <c r="M288" s="92">
        <f t="array" ref="M288">IFERROR(ROUND(INDEX(FCSTSDV!$D$2:$L$2001,MATCH('ống nhựa túi bóng'!$C288,FCSTSDV!$C$2:$C$2001,0),MATCH('ống nhựa túi bóng'!M$3,FCSTSDV!$D$1:$L$1,0)),1)/'ống nhựa túi bóng'!$D288,0)</f>
        <v>0</v>
      </c>
      <c r="N288" s="92">
        <f t="array" ref="N288">IFERROR(ROUND(INDEX(FCSTSDV!$D$2:$L$2001,MATCH('ống nhựa túi bóng'!$C288,FCSTSDV!$C$2:$C$2001,0),MATCH('ống nhựa túi bóng'!N$3,FCSTSDV!$D$1:$L$1,0)),1)/'ống nhựa túi bóng'!$D288,0)</f>
        <v>0</v>
      </c>
      <c r="O288" s="92">
        <f t="array" ref="O288">IFERROR(ROUND(INDEX(FCSTSDV!$D$2:$L$2001,MATCH('ống nhựa túi bóng'!$C288,FCSTSDV!$C$2:$C$2001,0),MATCH('ống nhựa túi bóng'!O$3,FCSTSDV!$D$1:$L$1,0)),1)/'ống nhựa túi bóng'!$D288,0)</f>
        <v>0</v>
      </c>
      <c r="P288" s="92">
        <f t="array" ref="P288">IFERROR(ROUND(INDEX(FCSTSDV!$D$2:$L$2001,MATCH('ống nhựa túi bóng'!$C288,FCSTSDV!$C$2:$C$2001,0),MATCH('ống nhựa túi bóng'!P$3,FCSTSDV!$D$1:$L$1,0)),1)/'ống nhựa túi bóng'!$D288,0)</f>
        <v>0</v>
      </c>
      <c r="Q288" s="92">
        <f t="array" ref="Q288">IFERROR(ROUND(INDEX(FCSTSDV!$D$2:$L$2001,MATCH('ống nhựa túi bóng'!$C288,FCSTSDV!$C$2:$C$2001,0),MATCH('ống nhựa túi bóng'!Q$3,FCSTSDV!$D$1:$L$1,0)),1)/'ống nhựa túi bóng'!$D288,0)</f>
        <v>0</v>
      </c>
      <c r="R288" s="92">
        <f t="array" ref="R288">IFERROR(ROUND(INDEX(FCSTSDV!$D$2:$L$2001,MATCH('ống nhựa túi bóng'!$C288,FCSTSDV!$C$2:$C$2001,0),MATCH('ống nhựa túi bóng'!R$3,FCSTSDV!$D$1:$L$1,0)),1)/'ống nhựa túi bóng'!$D288,0)</f>
        <v>0</v>
      </c>
      <c r="S288" s="92">
        <f t="array" ref="S288">IFERROR(ROUND(INDEX(FCSTSDV!$D$2:$L$2001,MATCH('ống nhựa túi bóng'!$C288,FCSTSDV!$C$2:$C$2001,0),MATCH('ống nhựa túi bóng'!S$3,FCSTSDV!$D$1:$L$1,0)),1)/'ống nhựa túi bóng'!$D288,0)</f>
        <v>0</v>
      </c>
      <c r="T288" s="92">
        <f t="shared" si="18"/>
        <v>0</v>
      </c>
    </row>
    <row r="289" spans="1:20" ht="21" customHeight="1">
      <c r="A289" s="818"/>
      <c r="B289" s="1072"/>
      <c r="C289" s="46" t="s">
        <v>1266</v>
      </c>
      <c r="D289" s="413">
        <v>5000</v>
      </c>
      <c r="E289" s="784"/>
      <c r="F289" s="784"/>
      <c r="G289" s="784"/>
      <c r="H289" s="92">
        <f t="array" ref="H289">IFERROR(ROUND(INDEX(FCSTSDV!$D$2:$L$2001,MATCH('ống nhựa túi bóng'!$C289,FCSTSDV!$C$2:$C$2001,0),MATCH('ống nhựa túi bóng'!H$3,FCSTSDV!$D$1:$L$1,0)),1)/'ống nhựa túi bóng'!$D289,0)</f>
        <v>0</v>
      </c>
      <c r="I289" s="92">
        <f t="array" ref="I289">IFERROR(ROUND(INDEX(FCSTSDV!$D$2:$L$2001,MATCH('ống nhựa túi bóng'!$C289,FCSTSDV!$C$2:$C$2001,0),MATCH('ống nhựa túi bóng'!I$3,FCSTSDV!$D$1:$L$1,0)),1)/'ống nhựa túi bóng'!$D289,0)</f>
        <v>0</v>
      </c>
      <c r="J289" s="92">
        <f t="array" ref="J289">IFERROR(ROUND(INDEX(FCSTSDV!$D$2:$L$2001,MATCH('ống nhựa túi bóng'!$C289,FCSTSDV!$C$2:$C$2001,0),MATCH('ống nhựa túi bóng'!J$3,FCSTSDV!$D$1:$L$1,0)),1)/'ống nhựa túi bóng'!$D289,0)</f>
        <v>0</v>
      </c>
      <c r="K289" s="92">
        <f t="array" ref="K289">IFERROR(ROUND(INDEX(FCSTSDV!$D$2:$L$2001,MATCH('ống nhựa túi bóng'!$C289,FCSTSDV!$C$2:$C$2001,0),MATCH('ống nhựa túi bóng'!K$3,FCSTSDV!$D$1:$L$1,0)),1)/'ống nhựa túi bóng'!$D289,0)</f>
        <v>0</v>
      </c>
      <c r="L289" s="92">
        <f t="array" ref="L289">IFERROR(ROUND(INDEX(FCSTSDV!$D$2:$L$2001,MATCH('ống nhựa túi bóng'!$C289,FCSTSDV!$C$2:$C$2001,0),MATCH('ống nhựa túi bóng'!L$3,FCSTSDV!$D$1:$L$1,0)),1)/'ống nhựa túi bóng'!$D289,0)</f>
        <v>0</v>
      </c>
      <c r="M289" s="92">
        <f t="array" ref="M289">IFERROR(ROUND(INDEX(FCSTSDV!$D$2:$L$2001,MATCH('ống nhựa túi bóng'!$C289,FCSTSDV!$C$2:$C$2001,0),MATCH('ống nhựa túi bóng'!M$3,FCSTSDV!$D$1:$L$1,0)),1)/'ống nhựa túi bóng'!$D289,0)</f>
        <v>0</v>
      </c>
      <c r="N289" s="92">
        <f t="array" ref="N289">IFERROR(ROUND(INDEX(FCSTSDV!$D$2:$L$2001,MATCH('ống nhựa túi bóng'!$C289,FCSTSDV!$C$2:$C$2001,0),MATCH('ống nhựa túi bóng'!N$3,FCSTSDV!$D$1:$L$1,0)),1)/'ống nhựa túi bóng'!$D289,0)</f>
        <v>0</v>
      </c>
      <c r="O289" s="92">
        <f t="array" ref="O289">IFERROR(ROUND(INDEX(FCSTSDV!$D$2:$L$2001,MATCH('ống nhựa túi bóng'!$C289,FCSTSDV!$C$2:$C$2001,0),MATCH('ống nhựa túi bóng'!O$3,FCSTSDV!$D$1:$L$1,0)),1)/'ống nhựa túi bóng'!$D289,0)</f>
        <v>0</v>
      </c>
      <c r="P289" s="92">
        <f t="array" ref="P289">IFERROR(ROUND(INDEX(FCSTSDV!$D$2:$L$2001,MATCH('ống nhựa túi bóng'!$C289,FCSTSDV!$C$2:$C$2001,0),MATCH('ống nhựa túi bóng'!P$3,FCSTSDV!$D$1:$L$1,0)),1)/'ống nhựa túi bóng'!$D289,0)</f>
        <v>0</v>
      </c>
      <c r="Q289" s="92">
        <f t="array" ref="Q289">IFERROR(ROUND(INDEX(FCSTSDV!$D$2:$L$2001,MATCH('ống nhựa túi bóng'!$C289,FCSTSDV!$C$2:$C$2001,0),MATCH('ống nhựa túi bóng'!Q$3,FCSTSDV!$D$1:$L$1,0)),1)/'ống nhựa túi bóng'!$D289,0)</f>
        <v>0</v>
      </c>
      <c r="R289" s="92">
        <f t="array" ref="R289">IFERROR(ROUND(INDEX(FCSTSDV!$D$2:$L$2001,MATCH('ống nhựa túi bóng'!$C289,FCSTSDV!$C$2:$C$2001,0),MATCH('ống nhựa túi bóng'!R$3,FCSTSDV!$D$1:$L$1,0)),1)/'ống nhựa túi bóng'!$D289,0)</f>
        <v>0</v>
      </c>
      <c r="S289" s="92">
        <f t="array" ref="S289">IFERROR(ROUND(INDEX(FCSTSDV!$D$2:$L$2001,MATCH('ống nhựa túi bóng'!$C289,FCSTSDV!$C$2:$C$2001,0),MATCH('ống nhựa túi bóng'!S$3,FCSTSDV!$D$1:$L$1,0)),1)/'ống nhựa túi bóng'!$D289,0)</f>
        <v>0</v>
      </c>
      <c r="T289" s="92">
        <f t="shared" ref="T289:T310" si="19">+SUM(H289:S289)</f>
        <v>0</v>
      </c>
    </row>
    <row r="290" spans="1:20" ht="21" customHeight="1">
      <c r="A290" s="818"/>
      <c r="B290" s="1072"/>
      <c r="C290" s="46" t="s">
        <v>1267</v>
      </c>
      <c r="D290" s="413">
        <v>3000</v>
      </c>
      <c r="E290" s="784"/>
      <c r="F290" s="784"/>
      <c r="G290" s="784"/>
      <c r="H290" s="92">
        <f t="array" ref="H290">IFERROR(ROUND(INDEX(FCSTSDV!$D$2:$L$2001,MATCH('ống nhựa túi bóng'!$C290,FCSTSDV!$C$2:$C$2001,0),MATCH('ống nhựa túi bóng'!H$3,FCSTSDV!$D$1:$L$1,0)),1)/'ống nhựa túi bóng'!$D290,0)</f>
        <v>0</v>
      </c>
      <c r="I290" s="92">
        <f t="array" ref="I290">IFERROR(ROUND(INDEX(FCSTSDV!$D$2:$L$2001,MATCH('ống nhựa túi bóng'!$C290,FCSTSDV!$C$2:$C$2001,0),MATCH('ống nhựa túi bóng'!I$3,FCSTSDV!$D$1:$L$1,0)),1)/'ống nhựa túi bóng'!$D290,0)</f>
        <v>0</v>
      </c>
      <c r="J290" s="92">
        <f t="array" ref="J290">IFERROR(ROUND(INDEX(FCSTSDV!$D$2:$L$2001,MATCH('ống nhựa túi bóng'!$C290,FCSTSDV!$C$2:$C$2001,0),MATCH('ống nhựa túi bóng'!J$3,FCSTSDV!$D$1:$L$1,0)),1)/'ống nhựa túi bóng'!$D290,0)</f>
        <v>0</v>
      </c>
      <c r="K290" s="92">
        <f t="array" ref="K290">IFERROR(ROUND(INDEX(FCSTSDV!$D$2:$L$2001,MATCH('ống nhựa túi bóng'!$C290,FCSTSDV!$C$2:$C$2001,0),MATCH('ống nhựa túi bóng'!K$3,FCSTSDV!$D$1:$L$1,0)),1)/'ống nhựa túi bóng'!$D290,0)</f>
        <v>0</v>
      </c>
      <c r="L290" s="92">
        <f t="array" ref="L290">IFERROR(ROUND(INDEX(FCSTSDV!$D$2:$L$2001,MATCH('ống nhựa túi bóng'!$C290,FCSTSDV!$C$2:$C$2001,0),MATCH('ống nhựa túi bóng'!L$3,FCSTSDV!$D$1:$L$1,0)),1)/'ống nhựa túi bóng'!$D290,0)</f>
        <v>0</v>
      </c>
      <c r="M290" s="92">
        <f t="array" ref="M290">IFERROR(ROUND(INDEX(FCSTSDV!$D$2:$L$2001,MATCH('ống nhựa túi bóng'!$C290,FCSTSDV!$C$2:$C$2001,0),MATCH('ống nhựa túi bóng'!M$3,FCSTSDV!$D$1:$L$1,0)),1)/'ống nhựa túi bóng'!$D290,0)</f>
        <v>0</v>
      </c>
      <c r="N290" s="92">
        <f t="array" ref="N290">IFERROR(ROUND(INDEX(FCSTSDV!$D$2:$L$2001,MATCH('ống nhựa túi bóng'!$C290,FCSTSDV!$C$2:$C$2001,0),MATCH('ống nhựa túi bóng'!N$3,FCSTSDV!$D$1:$L$1,0)),1)/'ống nhựa túi bóng'!$D290,0)</f>
        <v>0</v>
      </c>
      <c r="O290" s="92">
        <f t="array" ref="O290">IFERROR(ROUND(INDEX(FCSTSDV!$D$2:$L$2001,MATCH('ống nhựa túi bóng'!$C290,FCSTSDV!$C$2:$C$2001,0),MATCH('ống nhựa túi bóng'!O$3,FCSTSDV!$D$1:$L$1,0)),1)/'ống nhựa túi bóng'!$D290,0)</f>
        <v>0</v>
      </c>
      <c r="P290" s="92">
        <f t="array" ref="P290">IFERROR(ROUND(INDEX(FCSTSDV!$D$2:$L$2001,MATCH('ống nhựa túi bóng'!$C290,FCSTSDV!$C$2:$C$2001,0),MATCH('ống nhựa túi bóng'!P$3,FCSTSDV!$D$1:$L$1,0)),1)/'ống nhựa túi bóng'!$D290,0)</f>
        <v>0</v>
      </c>
      <c r="Q290" s="92">
        <f t="array" ref="Q290">IFERROR(ROUND(INDEX(FCSTSDV!$D$2:$L$2001,MATCH('ống nhựa túi bóng'!$C290,FCSTSDV!$C$2:$C$2001,0),MATCH('ống nhựa túi bóng'!Q$3,FCSTSDV!$D$1:$L$1,0)),1)/'ống nhựa túi bóng'!$D290,0)</f>
        <v>0</v>
      </c>
      <c r="R290" s="92">
        <f t="array" ref="R290">IFERROR(ROUND(INDEX(FCSTSDV!$D$2:$L$2001,MATCH('ống nhựa túi bóng'!$C290,FCSTSDV!$C$2:$C$2001,0),MATCH('ống nhựa túi bóng'!R$3,FCSTSDV!$D$1:$L$1,0)),1)/'ống nhựa túi bóng'!$D290,0)</f>
        <v>0</v>
      </c>
      <c r="S290" s="92">
        <f t="array" ref="S290">IFERROR(ROUND(INDEX(FCSTSDV!$D$2:$L$2001,MATCH('ống nhựa túi bóng'!$C290,FCSTSDV!$C$2:$C$2001,0),MATCH('ống nhựa túi bóng'!S$3,FCSTSDV!$D$1:$L$1,0)),1)/'ống nhựa túi bóng'!$D290,0)</f>
        <v>0</v>
      </c>
      <c r="T290" s="92">
        <f t="shared" si="19"/>
        <v>0</v>
      </c>
    </row>
    <row r="291" spans="1:20" ht="21" hidden="1" customHeight="1">
      <c r="A291" s="818"/>
      <c r="B291" s="1072"/>
      <c r="C291" s="46" t="s">
        <v>788</v>
      </c>
      <c r="D291" s="413">
        <v>3000</v>
      </c>
      <c r="E291" s="784"/>
      <c r="F291" s="784"/>
      <c r="G291" s="784"/>
      <c r="H291" s="92">
        <f t="array" ref="H291">IFERROR(ROUND(INDEX(FCSTSDV!$D$2:$L$2001,MATCH('ống nhựa túi bóng'!$C291,FCSTSDV!$C$2:$C$2001,0),MATCH('ống nhựa túi bóng'!H$3,FCSTSDV!$D$1:$L$1,0)),1)/'ống nhựa túi bóng'!$D291,0)</f>
        <v>0</v>
      </c>
      <c r="I291" s="92">
        <f t="array" ref="I291">IFERROR(ROUND(INDEX(FCSTSDV!$D$2:$L$2001,MATCH('ống nhựa túi bóng'!$C291,FCSTSDV!$C$2:$C$2001,0),MATCH('ống nhựa túi bóng'!I$3,FCSTSDV!$D$1:$L$1,0)),1)/'ống nhựa túi bóng'!$D291,0)</f>
        <v>30</v>
      </c>
      <c r="J291" s="92">
        <f t="array" ref="J291">IFERROR(ROUND(INDEX(FCSTSDV!$D$2:$L$2001,MATCH('ống nhựa túi bóng'!$C291,FCSTSDV!$C$2:$C$2001,0),MATCH('ống nhựa túi bóng'!J$3,FCSTSDV!$D$1:$L$1,0)),1)/'ống nhựa túi bóng'!$D291,0)</f>
        <v>30</v>
      </c>
      <c r="K291" s="92">
        <f t="array" ref="K291">IFERROR(ROUND(INDEX(FCSTSDV!$D$2:$L$2001,MATCH('ống nhựa túi bóng'!$C291,FCSTSDV!$C$2:$C$2001,0),MATCH('ống nhựa túi bóng'!K$3,FCSTSDV!$D$1:$L$1,0)),1)/'ống nhựa túi bóng'!$D291,0)</f>
        <v>30</v>
      </c>
      <c r="L291" s="92">
        <f t="array" ref="L291">IFERROR(ROUND(INDEX(FCSTSDV!$D$2:$L$2001,MATCH('ống nhựa túi bóng'!$C291,FCSTSDV!$C$2:$C$2001,0),MATCH('ống nhựa túi bóng'!L$3,FCSTSDV!$D$1:$L$1,0)),1)/'ống nhựa túi bóng'!$D291,0)</f>
        <v>30</v>
      </c>
      <c r="M291" s="92">
        <f t="array" ref="M291">IFERROR(ROUND(INDEX(FCSTSDV!$D$2:$L$2001,MATCH('ống nhựa túi bóng'!$C291,FCSTSDV!$C$2:$C$2001,0),MATCH('ống nhựa túi bóng'!M$3,FCSTSDV!$D$1:$L$1,0)),1)/'ống nhựa túi bóng'!$D291,0)</f>
        <v>30</v>
      </c>
      <c r="N291" s="92">
        <f t="array" ref="N291">IFERROR(ROUND(INDEX(FCSTSDV!$D$2:$L$2001,MATCH('ống nhựa túi bóng'!$C291,FCSTSDV!$C$2:$C$2001,0),MATCH('ống nhựa túi bóng'!N$3,FCSTSDV!$D$1:$L$1,0)),1)/'ống nhựa túi bóng'!$D291,0)</f>
        <v>183</v>
      </c>
      <c r="O291" s="92">
        <f t="array" ref="O291">IFERROR(ROUND(INDEX(FCSTSDV!$D$2:$L$2001,MATCH('ống nhựa túi bóng'!$C291,FCSTSDV!$C$2:$C$2001,0),MATCH('ống nhựa túi bóng'!O$3,FCSTSDV!$D$1:$L$1,0)),1)/'ống nhựa túi bóng'!$D291,0)</f>
        <v>235</v>
      </c>
      <c r="P291" s="92">
        <f t="array" ref="P291">IFERROR(ROUND(INDEX(FCSTSDV!$D$2:$L$2001,MATCH('ống nhựa túi bóng'!$C291,FCSTSDV!$C$2:$C$2001,0),MATCH('ống nhựa túi bóng'!P$3,FCSTSDV!$D$1:$L$1,0)),1)/'ống nhựa túi bóng'!$D291,0)</f>
        <v>0</v>
      </c>
      <c r="Q291" s="92">
        <f t="array" ref="Q291">IFERROR(ROUND(INDEX(FCSTSDV!$D$2:$L$2001,MATCH('ống nhựa túi bóng'!$C291,FCSTSDV!$C$2:$C$2001,0),MATCH('ống nhựa túi bóng'!Q$3,FCSTSDV!$D$1:$L$1,0)),1)/'ống nhựa túi bóng'!$D291,0)</f>
        <v>0</v>
      </c>
      <c r="R291" s="92">
        <f t="array" ref="R291">IFERROR(ROUND(INDEX(FCSTSDV!$D$2:$L$2001,MATCH('ống nhựa túi bóng'!$C291,FCSTSDV!$C$2:$C$2001,0),MATCH('ống nhựa túi bóng'!R$3,FCSTSDV!$D$1:$L$1,0)),1)/'ống nhựa túi bóng'!$D291,0)</f>
        <v>0</v>
      </c>
      <c r="S291" s="92">
        <f t="array" ref="S291">IFERROR(ROUND(INDEX(FCSTSDV!$D$2:$L$2001,MATCH('ống nhựa túi bóng'!$C291,FCSTSDV!$C$2:$C$2001,0),MATCH('ống nhựa túi bóng'!S$3,FCSTSDV!$D$1:$L$1,0)),1)/'ống nhựa túi bóng'!$D291,0)</f>
        <v>0</v>
      </c>
      <c r="T291" s="92">
        <f t="shared" si="19"/>
        <v>568</v>
      </c>
    </row>
    <row r="292" spans="1:20" ht="21" customHeight="1">
      <c r="A292" s="818"/>
      <c r="B292" s="1072"/>
      <c r="C292" s="46" t="s">
        <v>116</v>
      </c>
      <c r="D292" s="413">
        <v>3000</v>
      </c>
      <c r="E292" s="784"/>
      <c r="F292" s="784"/>
      <c r="G292" s="784"/>
      <c r="H292" s="92">
        <f>IFERROR(ROUND(INDEX(FCSTSDV!$D$2:$L$2001,MATCH('ống nhựa túi bóng'!$C292,FCSTSDV!$C$2:$C$2001,0),MATCH('ống nhựa túi bóng'!H$3,FCSTSDV!$D$1:$L$1,0)),1)/'ống nhựa túi bóng'!$D292,0)</f>
        <v>0</v>
      </c>
      <c r="I292" s="92">
        <f t="array" ref="I292">IFERROR(ROUND(INDEX(FCSTSDV!$D$2:$L$2001,MATCH('ống nhựa túi bóng'!$C292,FCSTSDV!$C$2:$C$2001,0),MATCH('ống nhựa túi bóng'!I$3,FCSTSDV!$D$1:$L$1,0)),1)/'ống nhựa túi bóng'!$D292,0)</f>
        <v>0</v>
      </c>
      <c r="J292" s="92">
        <f t="array" ref="J292">IFERROR(ROUND(INDEX(FCSTSDV!$D$2:$L$2001,MATCH('ống nhựa túi bóng'!$C292,FCSTSDV!$C$2:$C$2001,0),MATCH('ống nhựa túi bóng'!J$3,FCSTSDV!$D$1:$L$1,0)),1)/'ống nhựa túi bóng'!$D292,0)</f>
        <v>0</v>
      </c>
      <c r="K292" s="92">
        <f t="array" ref="K292">IFERROR(ROUND(INDEX(FCSTSDV!$D$2:$L$2001,MATCH('ống nhựa túi bóng'!$C292,FCSTSDV!$C$2:$C$2001,0),MATCH('ống nhựa túi bóng'!K$3,FCSTSDV!$D$1:$L$1,0)),1)/'ống nhựa túi bóng'!$D292,0)</f>
        <v>0</v>
      </c>
      <c r="L292" s="92">
        <f t="array" ref="L292">IFERROR(ROUND(INDEX(FCSTSDV!$D$2:$L$2001,MATCH('ống nhựa túi bóng'!$C292,FCSTSDV!$C$2:$C$2001,0),MATCH('ống nhựa túi bóng'!L$3,FCSTSDV!$D$1:$L$1,0)),1)/'ống nhựa túi bóng'!$D292,0)</f>
        <v>0</v>
      </c>
      <c r="M292" s="92">
        <f t="array" ref="M292">IFERROR(ROUND(INDEX(FCSTSDV!$D$2:$L$2001,MATCH('ống nhựa túi bóng'!$C292,FCSTSDV!$C$2:$C$2001,0),MATCH('ống nhựa túi bóng'!M$3,FCSTSDV!$D$1:$L$1,0)),1)/'ống nhựa túi bóng'!$D292,0)</f>
        <v>0</v>
      </c>
      <c r="N292" s="92">
        <f t="array" ref="N292">IFERROR(ROUND(INDEX(FCSTSDV!$D$2:$L$2001,MATCH('ống nhựa túi bóng'!$C292,FCSTSDV!$C$2:$C$2001,0),MATCH('ống nhựa túi bóng'!N$3,FCSTSDV!$D$1:$L$1,0)),1)/'ống nhựa túi bóng'!$D292,0)</f>
        <v>0</v>
      </c>
      <c r="O292" s="92">
        <f t="array" ref="O292">IFERROR(ROUND(INDEX(FCSTSDV!$D$2:$L$2001,MATCH('ống nhựa túi bóng'!$C292,FCSTSDV!$C$2:$C$2001,0),MATCH('ống nhựa túi bóng'!O$3,FCSTSDV!$D$1:$L$1,0)),1)/'ống nhựa túi bóng'!$D292,0)</f>
        <v>0</v>
      </c>
      <c r="P292" s="92">
        <f t="array" ref="P292">IFERROR(ROUND(INDEX(FCSTSDV!$D$2:$L$2001,MATCH('ống nhựa túi bóng'!$C292,FCSTSDV!$C$2:$C$2001,0),MATCH('ống nhựa túi bóng'!P$3,FCSTSDV!$D$1:$L$1,0)),1)/'ống nhựa túi bóng'!$D292,0)</f>
        <v>0</v>
      </c>
      <c r="Q292" s="92">
        <f t="array" ref="Q292">IFERROR(ROUND(INDEX(FCSTSDV!$D$2:$L$2001,MATCH('ống nhựa túi bóng'!$C292,FCSTSDV!$C$2:$C$2001,0),MATCH('ống nhựa túi bóng'!Q$3,FCSTSDV!$D$1:$L$1,0)),1)/'ống nhựa túi bóng'!$D292,0)</f>
        <v>0</v>
      </c>
      <c r="R292" s="92">
        <f t="array" ref="R292">IFERROR(ROUND(INDEX(FCSTSDV!$D$2:$L$2001,MATCH('ống nhựa túi bóng'!$C292,FCSTSDV!$C$2:$C$2001,0),MATCH('ống nhựa túi bóng'!R$3,FCSTSDV!$D$1:$L$1,0)),1)/'ống nhựa túi bóng'!$D292,0)</f>
        <v>0</v>
      </c>
      <c r="S292" s="92">
        <f t="array" ref="S292">IFERROR(ROUND(INDEX(FCSTSDV!$D$2:$L$2001,MATCH('ống nhựa túi bóng'!$C292,FCSTSDV!$C$2:$C$2001,0),MATCH('ống nhựa túi bóng'!S$3,FCSTSDV!$D$1:$L$1,0)),1)/'ống nhựa túi bóng'!$D292,0)</f>
        <v>0</v>
      </c>
      <c r="T292" s="92">
        <f t="shared" si="19"/>
        <v>0</v>
      </c>
    </row>
    <row r="293" spans="1:20" ht="21" hidden="1" customHeight="1">
      <c r="A293" s="818"/>
      <c r="B293" s="1072"/>
      <c r="C293" s="46" t="s">
        <v>117</v>
      </c>
      <c r="D293" s="413">
        <v>15000</v>
      </c>
      <c r="E293" s="784"/>
      <c r="F293" s="784"/>
      <c r="G293" s="784"/>
      <c r="H293" s="92">
        <f t="array" ref="H293">IFERROR(ROUND(INDEX(FCSTSDV!$D$2:$L$2001,MATCH('ống nhựa túi bóng'!$C293,FCSTSDV!$C$2:$C$2001,0),MATCH('ống nhựa túi bóng'!H$3,FCSTSDV!$D$1:$L$1,0)),1)/'ống nhựa túi bóng'!$D293,0)</f>
        <v>1</v>
      </c>
      <c r="I293" s="92">
        <f t="array" ref="I293">IFERROR(ROUND(INDEX(FCSTSDV!$D$2:$L$2001,MATCH('ống nhựa túi bóng'!$C293,FCSTSDV!$C$2:$C$2001,0),MATCH('ống nhựa túi bóng'!I$3,FCSTSDV!$D$1:$L$1,0)),1)/'ống nhựa túi bóng'!$D293,0)</f>
        <v>0</v>
      </c>
      <c r="J293" s="92">
        <f t="array" ref="J293">IFERROR(ROUND(INDEX(FCSTSDV!$D$2:$L$2001,MATCH('ống nhựa túi bóng'!$C293,FCSTSDV!$C$2:$C$2001,0),MATCH('ống nhựa túi bóng'!J$3,FCSTSDV!$D$1:$L$1,0)),1)/'ống nhựa túi bóng'!$D293,0)</f>
        <v>1</v>
      </c>
      <c r="K293" s="92">
        <f t="array" ref="K293">IFERROR(ROUND(INDEX(FCSTSDV!$D$2:$L$2001,MATCH('ống nhựa túi bóng'!$C293,FCSTSDV!$C$2:$C$2001,0),MATCH('ống nhựa túi bóng'!K$3,FCSTSDV!$D$1:$L$1,0)),1)/'ống nhựa túi bóng'!$D293,0)</f>
        <v>1</v>
      </c>
      <c r="L293" s="92">
        <f t="array" ref="L293">IFERROR(ROUND(INDEX(FCSTSDV!$D$2:$L$2001,MATCH('ống nhựa túi bóng'!$C293,FCSTSDV!$C$2:$C$2001,0),MATCH('ống nhựa túi bóng'!L$3,FCSTSDV!$D$1:$L$1,0)),1)/'ống nhựa túi bóng'!$D293,0)</f>
        <v>1</v>
      </c>
      <c r="M293" s="92">
        <f t="array" ref="M293">IFERROR(ROUND(INDEX(FCSTSDV!$D$2:$L$2001,MATCH('ống nhựa túi bóng'!$C293,FCSTSDV!$C$2:$C$2001,0),MATCH('ống nhựa túi bóng'!M$3,FCSTSDV!$D$1:$L$1,0)),1)/'ống nhựa túi bóng'!$D293,0)</f>
        <v>1</v>
      </c>
      <c r="N293" s="92">
        <f t="array" ref="N293">IFERROR(ROUND(INDEX(FCSTSDV!$D$2:$L$2001,MATCH('ống nhựa túi bóng'!$C293,FCSTSDV!$C$2:$C$2001,0),MATCH('ống nhựa túi bóng'!N$3,FCSTSDV!$D$1:$L$1,0)),1)/'ống nhựa túi bóng'!$D293,0)</f>
        <v>5</v>
      </c>
      <c r="O293" s="92">
        <f t="array" ref="O293">IFERROR(ROUND(INDEX(FCSTSDV!$D$2:$L$2001,MATCH('ống nhựa túi bóng'!$C293,FCSTSDV!$C$2:$C$2001,0),MATCH('ống nhựa túi bóng'!O$3,FCSTSDV!$D$1:$L$1,0)),1)/'ống nhựa túi bóng'!$D293,0)</f>
        <v>3</v>
      </c>
      <c r="P293" s="92">
        <f t="array" ref="P293">IFERROR(ROUND(INDEX(FCSTSDV!$D$2:$L$2001,MATCH('ống nhựa túi bóng'!$C293,FCSTSDV!$C$2:$C$2001,0),MATCH('ống nhựa túi bóng'!P$3,FCSTSDV!$D$1:$L$1,0)),1)/'ống nhựa túi bóng'!$D293,0)</f>
        <v>0</v>
      </c>
      <c r="Q293" s="92">
        <f t="array" ref="Q293">IFERROR(ROUND(INDEX(FCSTSDV!$D$2:$L$2001,MATCH('ống nhựa túi bóng'!$C293,FCSTSDV!$C$2:$C$2001,0),MATCH('ống nhựa túi bóng'!Q$3,FCSTSDV!$D$1:$L$1,0)),1)/'ống nhựa túi bóng'!$D293,0)</f>
        <v>0</v>
      </c>
      <c r="R293" s="92">
        <f t="array" ref="R293">IFERROR(ROUND(INDEX(FCSTSDV!$D$2:$L$2001,MATCH('ống nhựa túi bóng'!$C293,FCSTSDV!$C$2:$C$2001,0),MATCH('ống nhựa túi bóng'!R$3,FCSTSDV!$D$1:$L$1,0)),1)/'ống nhựa túi bóng'!$D293,0)</f>
        <v>0</v>
      </c>
      <c r="S293" s="92">
        <f t="array" ref="S293">IFERROR(ROUND(INDEX(FCSTSDV!$D$2:$L$2001,MATCH('ống nhựa túi bóng'!$C293,FCSTSDV!$C$2:$C$2001,0),MATCH('ống nhựa túi bóng'!S$3,FCSTSDV!$D$1:$L$1,0)),1)/'ống nhựa túi bóng'!$D293,0)</f>
        <v>0</v>
      </c>
      <c r="T293" s="92">
        <f t="shared" si="19"/>
        <v>13</v>
      </c>
    </row>
    <row r="294" spans="1:20" ht="21" customHeight="1">
      <c r="A294" s="818"/>
      <c r="B294" s="1072"/>
      <c r="C294" s="46" t="s">
        <v>118</v>
      </c>
      <c r="D294" s="413">
        <v>1000</v>
      </c>
      <c r="E294" s="784"/>
      <c r="F294" s="784"/>
      <c r="G294" s="784"/>
      <c r="H294" s="92">
        <f t="array" ref="H294">IFERROR(ROUND(INDEX(FCSTSDV!$D$2:$L$2001,MATCH('ống nhựa túi bóng'!$C294,FCSTSDV!$C$2:$C$2001,0),MATCH('ống nhựa túi bóng'!H$3,FCSTSDV!$D$1:$L$1,0)),1)/'ống nhựa túi bóng'!$D294,0)</f>
        <v>0</v>
      </c>
      <c r="I294" s="92">
        <f t="array" ref="I294">IFERROR(ROUND(INDEX(FCSTSDV!$D$2:$L$2001,MATCH('ống nhựa túi bóng'!$C294,FCSTSDV!$C$2:$C$2001,0),MATCH('ống nhựa túi bóng'!I$3,FCSTSDV!$D$1:$L$1,0)),1)/'ống nhựa túi bóng'!$D294,0)</f>
        <v>0</v>
      </c>
      <c r="J294" s="92">
        <f t="array" ref="J294">IFERROR(ROUND(INDEX(FCSTSDV!$D$2:$L$2001,MATCH('ống nhựa túi bóng'!$C294,FCSTSDV!$C$2:$C$2001,0),MATCH('ống nhựa túi bóng'!J$3,FCSTSDV!$D$1:$L$1,0)),1)/'ống nhựa túi bóng'!$D294,0)</f>
        <v>0</v>
      </c>
      <c r="K294" s="92">
        <f t="array" ref="K294">IFERROR(ROUND(INDEX(FCSTSDV!$D$2:$L$2001,MATCH('ống nhựa túi bóng'!$C294,FCSTSDV!$C$2:$C$2001,0),MATCH('ống nhựa túi bóng'!K$3,FCSTSDV!$D$1:$L$1,0)),1)/'ống nhựa túi bóng'!$D294,0)</f>
        <v>0</v>
      </c>
      <c r="L294" s="92">
        <f t="array" ref="L294">IFERROR(ROUND(INDEX(FCSTSDV!$D$2:$L$2001,MATCH('ống nhựa túi bóng'!$C294,FCSTSDV!$C$2:$C$2001,0),MATCH('ống nhựa túi bóng'!L$3,FCSTSDV!$D$1:$L$1,0)),1)/'ống nhựa túi bóng'!$D294,0)</f>
        <v>0</v>
      </c>
      <c r="M294" s="92">
        <f t="array" ref="M294">IFERROR(ROUND(INDEX(FCSTSDV!$D$2:$L$2001,MATCH('ống nhựa túi bóng'!$C294,FCSTSDV!$C$2:$C$2001,0),MATCH('ống nhựa túi bóng'!M$3,FCSTSDV!$D$1:$L$1,0)),1)/'ống nhựa túi bóng'!$D294,0)</f>
        <v>0</v>
      </c>
      <c r="N294" s="92">
        <f t="array" ref="N294">IFERROR(ROUND(INDEX(FCSTSDV!$D$2:$L$2001,MATCH('ống nhựa túi bóng'!$C294,FCSTSDV!$C$2:$C$2001,0),MATCH('ống nhựa túi bóng'!N$3,FCSTSDV!$D$1:$L$1,0)),1)/'ống nhựa túi bóng'!$D294,0)</f>
        <v>0</v>
      </c>
      <c r="O294" s="92">
        <f t="array" ref="O294">IFERROR(ROUND(INDEX(FCSTSDV!$D$2:$L$2001,MATCH('ống nhựa túi bóng'!$C294,FCSTSDV!$C$2:$C$2001,0),MATCH('ống nhựa túi bóng'!O$3,FCSTSDV!$D$1:$L$1,0)),1)/'ống nhựa túi bóng'!$D294,0)</f>
        <v>0</v>
      </c>
      <c r="P294" s="92">
        <f t="array" ref="P294">IFERROR(ROUND(INDEX(FCSTSDV!$D$2:$L$2001,MATCH('ống nhựa túi bóng'!$C294,FCSTSDV!$C$2:$C$2001,0),MATCH('ống nhựa túi bóng'!P$3,FCSTSDV!$D$1:$L$1,0)),1)/'ống nhựa túi bóng'!$D294,0)</f>
        <v>0</v>
      </c>
      <c r="Q294" s="92">
        <f t="array" ref="Q294">IFERROR(ROUND(INDEX(FCSTSDV!$D$2:$L$2001,MATCH('ống nhựa túi bóng'!$C294,FCSTSDV!$C$2:$C$2001,0),MATCH('ống nhựa túi bóng'!Q$3,FCSTSDV!$D$1:$L$1,0)),1)/'ống nhựa túi bóng'!$D294,0)</f>
        <v>0</v>
      </c>
      <c r="R294" s="92">
        <f t="array" ref="R294">IFERROR(ROUND(INDEX(FCSTSDV!$D$2:$L$2001,MATCH('ống nhựa túi bóng'!$C294,FCSTSDV!$C$2:$C$2001,0),MATCH('ống nhựa túi bóng'!R$3,FCSTSDV!$D$1:$L$1,0)),1)/'ống nhựa túi bóng'!$D294,0)</f>
        <v>0</v>
      </c>
      <c r="S294" s="92">
        <f t="array" ref="S294">IFERROR(ROUND(INDEX(FCSTSDV!$D$2:$L$2001,MATCH('ống nhựa túi bóng'!$C294,FCSTSDV!$C$2:$C$2001,0),MATCH('ống nhựa túi bóng'!S$3,FCSTSDV!$D$1:$L$1,0)),1)/'ống nhựa túi bóng'!$D294,0)</f>
        <v>0</v>
      </c>
      <c r="T294" s="92">
        <f t="shared" si="19"/>
        <v>0</v>
      </c>
    </row>
    <row r="295" spans="1:20" ht="21" customHeight="1">
      <c r="A295" s="818"/>
      <c r="B295" s="1072"/>
      <c r="C295" s="46" t="s">
        <v>685</v>
      </c>
      <c r="D295" s="413">
        <v>1000</v>
      </c>
      <c r="E295" s="784"/>
      <c r="F295" s="784"/>
      <c r="G295" s="784"/>
      <c r="H295" s="92">
        <f t="array" ref="H295">IFERROR(ROUND(INDEX(FCSTSDV!$D$2:$L$2001,MATCH('ống nhựa túi bóng'!$C295,FCSTSDV!$C$2:$C$2001,0),MATCH('ống nhựa túi bóng'!H$3,FCSTSDV!$D$1:$L$1,0)),1)/'ống nhựa túi bóng'!$D295,0)</f>
        <v>0</v>
      </c>
      <c r="I295" s="92">
        <f t="array" ref="I295">IFERROR(ROUND(INDEX(FCSTSDV!$D$2:$L$2001,MATCH('ống nhựa túi bóng'!$C295,FCSTSDV!$C$2:$C$2001,0),MATCH('ống nhựa túi bóng'!I$3,FCSTSDV!$D$1:$L$1,0)),1)/'ống nhựa túi bóng'!$D295,0)</f>
        <v>0</v>
      </c>
      <c r="J295" s="92">
        <f t="array" ref="J295">IFERROR(ROUND(INDEX(FCSTSDV!$D$2:$L$2001,MATCH('ống nhựa túi bóng'!$C295,FCSTSDV!$C$2:$C$2001,0),MATCH('ống nhựa túi bóng'!J$3,FCSTSDV!$D$1:$L$1,0)),1)/'ống nhựa túi bóng'!$D295,0)</f>
        <v>0</v>
      </c>
      <c r="K295" s="92">
        <f t="array" ref="K295">IFERROR(ROUND(INDEX(FCSTSDV!$D$2:$L$2001,MATCH('ống nhựa túi bóng'!$C295,FCSTSDV!$C$2:$C$2001,0),MATCH('ống nhựa túi bóng'!K$3,FCSTSDV!$D$1:$L$1,0)),1)/'ống nhựa túi bóng'!$D295,0)</f>
        <v>0</v>
      </c>
      <c r="L295" s="92">
        <f t="array" ref="L295">IFERROR(ROUND(INDEX(FCSTSDV!$D$2:$L$2001,MATCH('ống nhựa túi bóng'!$C295,FCSTSDV!$C$2:$C$2001,0),MATCH('ống nhựa túi bóng'!L$3,FCSTSDV!$D$1:$L$1,0)),1)/'ống nhựa túi bóng'!$D295,0)</f>
        <v>0</v>
      </c>
      <c r="M295" s="92">
        <f t="array" ref="M295">IFERROR(ROUND(INDEX(FCSTSDV!$D$2:$L$2001,MATCH('ống nhựa túi bóng'!$C295,FCSTSDV!$C$2:$C$2001,0),MATCH('ống nhựa túi bóng'!M$3,FCSTSDV!$D$1:$L$1,0)),1)/'ống nhựa túi bóng'!$D295,0)</f>
        <v>0</v>
      </c>
      <c r="N295" s="92">
        <f t="array" ref="N295">IFERROR(ROUND(INDEX(FCSTSDV!$D$2:$L$2001,MATCH('ống nhựa túi bóng'!$C295,FCSTSDV!$C$2:$C$2001,0),MATCH('ống nhựa túi bóng'!N$3,FCSTSDV!$D$1:$L$1,0)),1)/'ống nhựa túi bóng'!$D295,0)</f>
        <v>0</v>
      </c>
      <c r="O295" s="92">
        <f t="array" ref="O295">IFERROR(ROUND(INDEX(FCSTSDV!$D$2:$L$2001,MATCH('ống nhựa túi bóng'!$C295,FCSTSDV!$C$2:$C$2001,0),MATCH('ống nhựa túi bóng'!O$3,FCSTSDV!$D$1:$L$1,0)),1)/'ống nhựa túi bóng'!$D295,0)</f>
        <v>0</v>
      </c>
      <c r="P295" s="92">
        <f t="array" ref="P295">IFERROR(ROUND(INDEX(FCSTSDV!$D$2:$L$2001,MATCH('ống nhựa túi bóng'!$C295,FCSTSDV!$C$2:$C$2001,0),MATCH('ống nhựa túi bóng'!P$3,FCSTSDV!$D$1:$L$1,0)),1)/'ống nhựa túi bóng'!$D295,0)</f>
        <v>0</v>
      </c>
      <c r="Q295" s="92">
        <f t="array" ref="Q295">IFERROR(ROUND(INDEX(FCSTSDV!$D$2:$L$2001,MATCH('ống nhựa túi bóng'!$C295,FCSTSDV!$C$2:$C$2001,0),MATCH('ống nhựa túi bóng'!Q$3,FCSTSDV!$D$1:$L$1,0)),1)/'ống nhựa túi bóng'!$D295,0)</f>
        <v>0</v>
      </c>
      <c r="R295" s="92">
        <f t="array" ref="R295">IFERROR(ROUND(INDEX(FCSTSDV!$D$2:$L$2001,MATCH('ống nhựa túi bóng'!$C295,FCSTSDV!$C$2:$C$2001,0),MATCH('ống nhựa túi bóng'!R$3,FCSTSDV!$D$1:$L$1,0)),1)/'ống nhựa túi bóng'!$D295,0)</f>
        <v>0</v>
      </c>
      <c r="S295" s="92">
        <f t="array" ref="S295">IFERROR(ROUND(INDEX(FCSTSDV!$D$2:$L$2001,MATCH('ống nhựa túi bóng'!$C295,FCSTSDV!$C$2:$C$2001,0),MATCH('ống nhựa túi bóng'!S$3,FCSTSDV!$D$1:$L$1,0)),1)/'ống nhựa túi bóng'!$D295,0)</f>
        <v>0</v>
      </c>
      <c r="T295" s="92">
        <f t="shared" si="19"/>
        <v>0</v>
      </c>
    </row>
    <row r="296" spans="1:20" ht="21" hidden="1" customHeight="1">
      <c r="A296" s="818"/>
      <c r="B296" s="1072"/>
      <c r="C296" s="46" t="s">
        <v>772</v>
      </c>
      <c r="D296" s="413">
        <v>1000</v>
      </c>
      <c r="E296" s="784"/>
      <c r="F296" s="784"/>
      <c r="G296" s="784"/>
      <c r="H296" s="92">
        <f t="array" ref="H296">IFERROR(ROUND(INDEX(FCSTSDV!$D$2:$L$2001,MATCH('ống nhựa túi bóng'!$C296,FCSTSDV!$C$2:$C$2001,0),MATCH('ống nhựa túi bóng'!H$3,FCSTSDV!$D$1:$L$1,0)),1)/'ống nhựa túi bóng'!$D296,0)</f>
        <v>0</v>
      </c>
      <c r="I296" s="92">
        <f t="array" ref="I296">IFERROR(ROUND(INDEX(FCSTSDV!$D$2:$L$2001,MATCH('ống nhựa túi bóng'!$C296,FCSTSDV!$C$2:$C$2001,0),MATCH('ống nhựa túi bóng'!I$3,FCSTSDV!$D$1:$L$1,0)),1)/'ống nhựa túi bóng'!$D296,0)</f>
        <v>0</v>
      </c>
      <c r="J296" s="92">
        <f t="array" ref="J296">IFERROR(ROUND(INDEX(FCSTSDV!$D$2:$L$2001,MATCH('ống nhựa túi bóng'!$C296,FCSTSDV!$C$2:$C$2001,0),MATCH('ống nhựa túi bóng'!J$3,FCSTSDV!$D$1:$L$1,0)),1)/'ống nhựa túi bóng'!$D296,0)</f>
        <v>0</v>
      </c>
      <c r="K296" s="92">
        <f t="array" ref="K296">IFERROR(ROUND(INDEX(FCSTSDV!$D$2:$L$2001,MATCH('ống nhựa túi bóng'!$C296,FCSTSDV!$C$2:$C$2001,0),MATCH('ống nhựa túi bóng'!K$3,FCSTSDV!$D$1:$L$1,0)),1)/'ống nhựa túi bóng'!$D296,0)</f>
        <v>0</v>
      </c>
      <c r="L296" s="92">
        <f t="array" ref="L296">IFERROR(ROUND(INDEX(FCSTSDV!$D$2:$L$2001,MATCH('ống nhựa túi bóng'!$C296,FCSTSDV!$C$2:$C$2001,0),MATCH('ống nhựa túi bóng'!L$3,FCSTSDV!$D$1:$L$1,0)),1)/'ống nhựa túi bóng'!$D296,0)</f>
        <v>0</v>
      </c>
      <c r="M296" s="92">
        <f t="array" ref="M296">IFERROR(ROUND(INDEX(FCSTSDV!$D$2:$L$2001,MATCH('ống nhựa túi bóng'!$C296,FCSTSDV!$C$2:$C$2001,0),MATCH('ống nhựa túi bóng'!M$3,FCSTSDV!$D$1:$L$1,0)),1)/'ống nhựa túi bóng'!$D296,0)</f>
        <v>0</v>
      </c>
      <c r="N296" s="92">
        <f t="array" ref="N296">IFERROR(ROUND(INDEX(FCSTSDV!$D$2:$L$2001,MATCH('ống nhựa túi bóng'!$C296,FCSTSDV!$C$2:$C$2001,0),MATCH('ống nhựa túi bóng'!N$3,FCSTSDV!$D$1:$L$1,0)),1)/'ống nhựa túi bóng'!$D296,0)</f>
        <v>0</v>
      </c>
      <c r="O296" s="92">
        <f t="array" ref="O296">IFERROR(ROUND(INDEX(FCSTSDV!$D$2:$L$2001,MATCH('ống nhựa túi bóng'!$C296,FCSTSDV!$C$2:$C$2001,0),MATCH('ống nhựa túi bóng'!O$3,FCSTSDV!$D$1:$L$1,0)),1)/'ống nhựa túi bóng'!$D296,0)</f>
        <v>0</v>
      </c>
      <c r="P296" s="92">
        <f t="array" ref="P296">IFERROR(ROUND(INDEX(FCSTSDV!$D$2:$L$2001,MATCH('ống nhựa túi bóng'!$C296,FCSTSDV!$C$2:$C$2001,0),MATCH('ống nhựa túi bóng'!P$3,FCSTSDV!$D$1:$L$1,0)),1)/'ống nhựa túi bóng'!$D296,0)</f>
        <v>21</v>
      </c>
      <c r="Q296" s="92">
        <f t="array" ref="Q296">IFERROR(ROUND(INDEX(FCSTSDV!$D$2:$L$2001,MATCH('ống nhựa túi bóng'!$C296,FCSTSDV!$C$2:$C$2001,0),MATCH('ống nhựa túi bóng'!Q$3,FCSTSDV!$D$1:$L$1,0)),1)/'ống nhựa túi bóng'!$D296,0)</f>
        <v>0</v>
      </c>
      <c r="R296" s="92">
        <f t="array" ref="R296">IFERROR(ROUND(INDEX(FCSTSDV!$D$2:$L$2001,MATCH('ống nhựa túi bóng'!$C296,FCSTSDV!$C$2:$C$2001,0),MATCH('ống nhựa túi bóng'!R$3,FCSTSDV!$D$1:$L$1,0)),1)/'ống nhựa túi bóng'!$D296,0)</f>
        <v>0</v>
      </c>
      <c r="S296" s="92">
        <f t="array" ref="S296">IFERROR(ROUND(INDEX(FCSTSDV!$D$2:$L$2001,MATCH('ống nhựa túi bóng'!$C296,FCSTSDV!$C$2:$C$2001,0),MATCH('ống nhựa túi bóng'!S$3,FCSTSDV!$D$1:$L$1,0)),1)/'ống nhựa túi bóng'!$D296,0)</f>
        <v>0</v>
      </c>
      <c r="T296" s="92">
        <f t="shared" si="19"/>
        <v>21</v>
      </c>
    </row>
    <row r="297" spans="1:20" ht="20.100000000000001" customHeight="1">
      <c r="A297" s="818"/>
      <c r="B297" s="1072"/>
      <c r="C297" s="46" t="s">
        <v>119</v>
      </c>
      <c r="D297" s="413">
        <v>2800</v>
      </c>
      <c r="E297" s="784"/>
      <c r="F297" s="784"/>
      <c r="G297" s="784"/>
      <c r="H297" s="92">
        <f t="array" ref="H297">IFERROR(ROUND(INDEX(FCSTSDV!$D$2:$L$2001,MATCH('ống nhựa túi bóng'!$C297,FCSTSDV!$C$2:$C$2001,0),MATCH('ống nhựa túi bóng'!H$3,FCSTSDV!$D$1:$L$1,0)),1)/'ống nhựa túi bóng'!$D297,0)</f>
        <v>0</v>
      </c>
      <c r="I297" s="92">
        <f t="array" ref="I297">IFERROR(ROUND(INDEX(FCSTSDV!$D$2:$L$2001,MATCH('ống nhựa túi bóng'!$C297,FCSTSDV!$C$2:$C$2001,0),MATCH('ống nhựa túi bóng'!I$3,FCSTSDV!$D$1:$L$1,0)),1)/'ống nhựa túi bóng'!$D297,0)</f>
        <v>0</v>
      </c>
      <c r="J297" s="92">
        <f t="array" ref="J297">IFERROR(ROUND(INDEX(FCSTSDV!$D$2:$L$2001,MATCH('ống nhựa túi bóng'!$C297,FCSTSDV!$C$2:$C$2001,0),MATCH('ống nhựa túi bóng'!J$3,FCSTSDV!$D$1:$L$1,0)),1)/'ống nhựa túi bóng'!$D297,0)</f>
        <v>0</v>
      </c>
      <c r="K297" s="92">
        <f t="array" ref="K297">IFERROR(ROUND(INDEX(FCSTSDV!$D$2:$L$2001,MATCH('ống nhựa túi bóng'!$C297,FCSTSDV!$C$2:$C$2001,0),MATCH('ống nhựa túi bóng'!K$3,FCSTSDV!$D$1:$L$1,0)),1)/'ống nhựa túi bóng'!$D297,0)</f>
        <v>0</v>
      </c>
      <c r="L297" s="92">
        <f t="array" ref="L297">IFERROR(ROUND(INDEX(FCSTSDV!$D$2:$L$2001,MATCH('ống nhựa túi bóng'!$C297,FCSTSDV!$C$2:$C$2001,0),MATCH('ống nhựa túi bóng'!L$3,FCSTSDV!$D$1:$L$1,0)),1)/'ống nhựa túi bóng'!$D297,0)</f>
        <v>0</v>
      </c>
      <c r="M297" s="92">
        <f t="array" ref="M297">IFERROR(ROUND(INDEX(FCSTSDV!$D$2:$L$2001,MATCH('ống nhựa túi bóng'!$C297,FCSTSDV!$C$2:$C$2001,0),MATCH('ống nhựa túi bóng'!M$3,FCSTSDV!$D$1:$L$1,0)),1)/'ống nhựa túi bóng'!$D297,0)</f>
        <v>0</v>
      </c>
      <c r="N297" s="92">
        <f t="array" ref="N297">IFERROR(ROUND(INDEX(FCSTSDV!$D$2:$L$2001,MATCH('ống nhựa túi bóng'!$C297,FCSTSDV!$C$2:$C$2001,0),MATCH('ống nhựa túi bóng'!N$3,FCSTSDV!$D$1:$L$1,0)),1)/'ống nhựa túi bóng'!$D297,0)</f>
        <v>0</v>
      </c>
      <c r="O297" s="92">
        <f t="array" ref="O297">IFERROR(ROUND(INDEX(FCSTSDV!$D$2:$L$2001,MATCH('ống nhựa túi bóng'!$C297,FCSTSDV!$C$2:$C$2001,0),MATCH('ống nhựa túi bóng'!O$3,FCSTSDV!$D$1:$L$1,0)),1)/'ống nhựa túi bóng'!$D297,0)</f>
        <v>0</v>
      </c>
      <c r="P297" s="92">
        <f t="array" ref="P297">IFERROR(ROUND(INDEX(FCSTSDV!$D$2:$L$2001,MATCH('ống nhựa túi bóng'!$C297,FCSTSDV!$C$2:$C$2001,0),MATCH('ống nhựa túi bóng'!P$3,FCSTSDV!$D$1:$L$1,0)),1)/'ống nhựa túi bóng'!$D297,0)</f>
        <v>0</v>
      </c>
      <c r="Q297" s="92">
        <f t="array" ref="Q297">IFERROR(ROUND(INDEX(FCSTSDV!$D$2:$L$2001,MATCH('ống nhựa túi bóng'!$C297,FCSTSDV!$C$2:$C$2001,0),MATCH('ống nhựa túi bóng'!Q$3,FCSTSDV!$D$1:$L$1,0)),1)/'ống nhựa túi bóng'!$D297,0)</f>
        <v>0</v>
      </c>
      <c r="R297" s="92">
        <f t="array" ref="R297">IFERROR(ROUND(INDEX(FCSTSDV!$D$2:$L$2001,MATCH('ống nhựa túi bóng'!$C297,FCSTSDV!$C$2:$C$2001,0),MATCH('ống nhựa túi bóng'!R$3,FCSTSDV!$D$1:$L$1,0)),1)/'ống nhựa túi bóng'!$D297,0)</f>
        <v>0</v>
      </c>
      <c r="S297" s="92">
        <f t="array" ref="S297">IFERROR(ROUND(INDEX(FCSTSDV!$D$2:$L$2001,MATCH('ống nhựa túi bóng'!$C297,FCSTSDV!$C$2:$C$2001,0),MATCH('ống nhựa túi bóng'!S$3,FCSTSDV!$D$1:$L$1,0)),1)/'ống nhựa túi bóng'!$D297,0)</f>
        <v>0</v>
      </c>
      <c r="T297" s="92">
        <f t="shared" si="19"/>
        <v>0</v>
      </c>
    </row>
    <row r="298" spans="1:20" ht="20.100000000000001" hidden="1" customHeight="1">
      <c r="A298" s="819"/>
      <c r="B298" s="1073"/>
      <c r="C298" s="411" t="s">
        <v>42</v>
      </c>
      <c r="D298" s="412" t="s">
        <v>43</v>
      </c>
      <c r="E298" s="787"/>
      <c r="F298" s="787"/>
      <c r="G298" s="787"/>
      <c r="H298" s="90">
        <f>$G$227-SUM(H227:H297)</f>
        <v>2436.3385583524027</v>
      </c>
      <c r="I298" s="90">
        <f t="shared" ref="I298:P298" si="20">H298-SUM(I227:I297)</f>
        <v>2210.5272761944389</v>
      </c>
      <c r="J298" s="90">
        <f t="shared" si="20"/>
        <v>1956.3537133347204</v>
      </c>
      <c r="K298" s="90">
        <f t="shared" si="20"/>
        <v>1692.630150475002</v>
      </c>
      <c r="L298" s="90">
        <f t="shared" si="20"/>
        <v>1447.3277997364958</v>
      </c>
      <c r="M298" s="90">
        <f t="shared" si="20"/>
        <v>1165.798439775328</v>
      </c>
      <c r="N298" s="90">
        <f t="shared" si="20"/>
        <v>-463.52636432979648</v>
      </c>
      <c r="O298" s="90">
        <f t="shared" si="20"/>
        <v>-2505.7886797032106</v>
      </c>
      <c r="P298" s="90">
        <f t="shared" si="20"/>
        <v>-2997.3886797032105</v>
      </c>
      <c r="Q298" s="90" t="e">
        <f>#REF!-SUM(Q227:Q297)</f>
        <v>#REF!</v>
      </c>
      <c r="R298" s="90" t="e">
        <f t="shared" ref="R298" si="21">Q298-SUM(R227:R297)</f>
        <v>#REF!</v>
      </c>
      <c r="S298" s="90" t="e">
        <f t="shared" ref="S298" si="22">R298-SUM(S227:S297)</f>
        <v>#REF!</v>
      </c>
      <c r="T298" s="92" t="e">
        <f t="shared" si="19"/>
        <v>#REF!</v>
      </c>
    </row>
    <row r="299" spans="1:20" ht="19.5" customHeight="1">
      <c r="A299" s="1087" t="s">
        <v>14</v>
      </c>
      <c r="B299" s="1071" t="s">
        <v>120</v>
      </c>
      <c r="C299" s="43" t="s">
        <v>26</v>
      </c>
      <c r="D299" s="422">
        <v>50</v>
      </c>
      <c r="E299" s="1066">
        <v>5160</v>
      </c>
      <c r="F299" s="1066">
        <v>0</v>
      </c>
      <c r="G299" s="1066">
        <f>E299+F299</f>
        <v>5160</v>
      </c>
      <c r="H299" s="99">
        <f t="array" ref="H299">IFERROR(ROUND(INDEX(FCSTSDV!$D$2:$L$2001,MATCH('ống nhựa túi bóng'!$C299,FCSTSDV!$C$2:$C$2001,0),MATCH('ống nhựa túi bóng'!H$3,FCSTSDV!$D$1:$L$1,0)),1)/'ống nhựa túi bóng'!$D299,0)</f>
        <v>0</v>
      </c>
      <c r="I299" s="99">
        <f t="array" ref="I299">IFERROR(ROUND(INDEX(FCSTSDV!$D$2:$L$2001,MATCH('ống nhựa túi bóng'!$C299,FCSTSDV!$C$2:$C$2001,0),MATCH('ống nhựa túi bóng'!I$3,FCSTSDV!$D$1:$L$1,0)),1)/'ống nhựa túi bóng'!$D299,0)</f>
        <v>0</v>
      </c>
      <c r="J299" s="99">
        <f t="array" ref="J299">IFERROR(ROUND(INDEX(FCSTSDV!$D$2:$L$2001,MATCH('ống nhựa túi bóng'!$C299,FCSTSDV!$C$2:$C$2001,0),MATCH('ống nhựa túi bóng'!J$3,FCSTSDV!$D$1:$L$1,0)),1)/'ống nhựa túi bóng'!$D299,0)</f>
        <v>0</v>
      </c>
      <c r="K299" s="99">
        <f t="array" ref="K299">IFERROR(ROUND(INDEX(FCSTSDV!$D$2:$L$2001,MATCH('ống nhựa túi bóng'!$C299,FCSTSDV!$C$2:$C$2001,0),MATCH('ống nhựa túi bóng'!K$3,FCSTSDV!$D$1:$L$1,0)),1)/'ống nhựa túi bóng'!$D299,0)</f>
        <v>0</v>
      </c>
      <c r="L299" s="99">
        <f t="array" ref="L299">IFERROR(ROUND(INDEX(FCSTSDV!$D$2:$L$2001,MATCH('ống nhựa túi bóng'!$C299,FCSTSDV!$C$2:$C$2001,0),MATCH('ống nhựa túi bóng'!L$3,FCSTSDV!$D$1:$L$1,0)),1)/'ống nhựa túi bóng'!$D299,0)</f>
        <v>0</v>
      </c>
      <c r="M299" s="99">
        <f t="array" ref="M299">IFERROR(ROUND(INDEX(FCSTSDV!$D$2:$L$2001,MATCH('ống nhựa túi bóng'!$C299,FCSTSDV!$C$2:$C$2001,0),MATCH('ống nhựa túi bóng'!M$3,FCSTSDV!$D$1:$L$1,0)),1)/'ống nhựa túi bóng'!$D299,0)</f>
        <v>0</v>
      </c>
      <c r="N299" s="99">
        <f t="array" ref="N299">IFERROR(ROUND(INDEX(FCSTSDV!$D$2:$L$2001,MATCH('ống nhựa túi bóng'!$C299,FCSTSDV!$C$2:$C$2001,0),MATCH('ống nhựa túi bóng'!N$3,FCSTSDV!$D$1:$L$1,0)),1)/'ống nhựa túi bóng'!$D299,0)</f>
        <v>0</v>
      </c>
      <c r="O299" s="99">
        <f t="array" ref="O299">IFERROR(ROUND(INDEX(FCSTSDV!$D$2:$L$2001,MATCH('ống nhựa túi bóng'!$C299,FCSTSDV!$C$2:$C$2001,0),MATCH('ống nhựa túi bóng'!O$3,FCSTSDV!$D$1:$L$1,0)),1)/'ống nhựa túi bóng'!$D299,0)</f>
        <v>0</v>
      </c>
      <c r="P299" s="99">
        <f t="array" ref="P299">IFERROR(ROUND(INDEX(FCSTSDV!$D$2:$L$2001,MATCH('ống nhựa túi bóng'!$C299,FCSTSDV!$C$2:$C$2001,0),MATCH('ống nhựa túi bóng'!P$3,FCSTSDV!$D$1:$L$1,0)),1)/'ống nhựa túi bóng'!$D299,0)</f>
        <v>0</v>
      </c>
      <c r="Q299" s="99">
        <f t="array" ref="Q299">IFERROR(ROUND(INDEX(FCSTSDV!$D$2:$L$2001,MATCH('ống nhựa túi bóng'!$C299,FCSTSDV!$C$2:$C$2001,0),MATCH('ống nhựa túi bóng'!Q$3,FCSTSDV!$D$1:$L$1,0)),1)/'ống nhựa túi bóng'!$D299,0)</f>
        <v>0</v>
      </c>
      <c r="R299" s="99">
        <f t="array" ref="R299">IFERROR(ROUND(INDEX(FCSTSDV!$D$2:$L$2001,MATCH('ống nhựa túi bóng'!$C299,FCSTSDV!$C$2:$C$2001,0),MATCH('ống nhựa túi bóng'!R$3,FCSTSDV!$D$1:$L$1,0)),1)/'ống nhựa túi bóng'!$D299,0)</f>
        <v>0</v>
      </c>
      <c r="S299" s="99">
        <f t="array" ref="S299">IFERROR(ROUND(INDEX(FCSTSDV!$D$2:$L$2001,MATCH('ống nhựa túi bóng'!$C299,FCSTSDV!$C$2:$C$2001,0),MATCH('ống nhựa túi bóng'!S$3,FCSTSDV!$D$1:$L$1,0)),1)/'ống nhựa túi bóng'!$D299,0)</f>
        <v>0</v>
      </c>
      <c r="T299" s="92">
        <f t="shared" si="19"/>
        <v>0</v>
      </c>
    </row>
    <row r="300" spans="1:20" ht="20.100000000000001" customHeight="1">
      <c r="A300" s="1091"/>
      <c r="B300" s="1072"/>
      <c r="C300" s="436" t="s">
        <v>396</v>
      </c>
      <c r="D300" s="49">
        <v>50</v>
      </c>
      <c r="E300" s="1067"/>
      <c r="F300" s="1067"/>
      <c r="G300" s="1067"/>
      <c r="H300" s="92">
        <f t="array" ref="H300">IFERROR(ROUND(INDEX(FCSTSDV!$D$2:$L$2001,MATCH('ống nhựa túi bóng'!$C300,FCSTSDV!$C$2:$C$2001,0),MATCH('ống nhựa túi bóng'!H$3,FCSTSDV!$D$1:$L$1,0)),1)/'ống nhựa túi bóng'!$D300,0)</f>
        <v>0</v>
      </c>
      <c r="I300" s="92">
        <f t="array" ref="I300">IFERROR(ROUND(INDEX(FCSTSDV!$D$2:$L$2001,MATCH('ống nhựa túi bóng'!$C300,FCSTSDV!$C$2:$C$2001,0),MATCH('ống nhựa túi bóng'!I$3,FCSTSDV!$D$1:$L$1,0)),1)/'ống nhựa túi bóng'!$D300,0)</f>
        <v>0</v>
      </c>
      <c r="J300" s="92">
        <f t="array" ref="J300">IFERROR(ROUND(INDEX(FCSTSDV!$D$2:$L$2001,MATCH('ống nhựa túi bóng'!$C300,FCSTSDV!$C$2:$C$2001,0),MATCH('ống nhựa túi bóng'!J$3,FCSTSDV!$D$1:$L$1,0)),1)/'ống nhựa túi bóng'!$D300,0)</f>
        <v>0</v>
      </c>
      <c r="K300" s="92">
        <f t="array" ref="K300">IFERROR(ROUND(INDEX(FCSTSDV!$D$2:$L$2001,MATCH('ống nhựa túi bóng'!$C300,FCSTSDV!$C$2:$C$2001,0),MATCH('ống nhựa túi bóng'!K$3,FCSTSDV!$D$1:$L$1,0)),1)/'ống nhựa túi bóng'!$D300,0)</f>
        <v>0</v>
      </c>
      <c r="L300" s="92">
        <f t="array" ref="L300">IFERROR(ROUND(INDEX(FCSTSDV!$D$2:$L$2001,MATCH('ống nhựa túi bóng'!$C300,FCSTSDV!$C$2:$C$2001,0),MATCH('ống nhựa túi bóng'!L$3,FCSTSDV!$D$1:$L$1,0)),1)/'ống nhựa túi bóng'!$D300,0)</f>
        <v>0</v>
      </c>
      <c r="M300" s="92">
        <f t="array" ref="M300">IFERROR(ROUND(INDEX(FCSTSDV!$D$2:$L$2001,MATCH('ống nhựa túi bóng'!$C300,FCSTSDV!$C$2:$C$2001,0),MATCH('ống nhựa túi bóng'!M$3,FCSTSDV!$D$1:$L$1,0)),1)/'ống nhựa túi bóng'!$D300,0)</f>
        <v>0</v>
      </c>
      <c r="N300" s="92">
        <f t="array" ref="N300">IFERROR(ROUND(INDEX(FCSTSDV!$D$2:$L$2001,MATCH('ống nhựa túi bóng'!$C300,FCSTSDV!$C$2:$C$2001,0),MATCH('ống nhựa túi bóng'!N$3,FCSTSDV!$D$1:$L$1,0)),1)/'ống nhựa túi bóng'!$D300,0)</f>
        <v>0</v>
      </c>
      <c r="O300" s="92">
        <f t="array" ref="O300">IFERROR(ROUND(INDEX(FCSTSDV!$D$2:$L$2001,MATCH('ống nhựa túi bóng'!$C300,FCSTSDV!$C$2:$C$2001,0),MATCH('ống nhựa túi bóng'!O$3,FCSTSDV!$D$1:$L$1,0)),1)/'ống nhựa túi bóng'!$D300,0)</f>
        <v>0</v>
      </c>
      <c r="P300" s="92">
        <f t="array" ref="P300">IFERROR(ROUND(INDEX(FCSTSDV!$D$2:$L$2001,MATCH('ống nhựa túi bóng'!$C300,FCSTSDV!$C$2:$C$2001,0),MATCH('ống nhựa túi bóng'!P$3,FCSTSDV!$D$1:$L$1,0)),1)/'ống nhựa túi bóng'!$D300,0)</f>
        <v>0</v>
      </c>
      <c r="Q300" s="92">
        <f t="array" ref="Q300">IFERROR(ROUND(INDEX(FCSTSDV!$D$2:$L$2001,MATCH('ống nhựa túi bóng'!$C300,FCSTSDV!$C$2:$C$2001,0),MATCH('ống nhựa túi bóng'!Q$3,FCSTSDV!$D$1:$L$1,0)),1)/'ống nhựa túi bóng'!$D300,0)</f>
        <v>0</v>
      </c>
      <c r="R300" s="92">
        <f t="array" ref="R300">IFERROR(ROUND(INDEX(FCSTSDV!$D$2:$L$2001,MATCH('ống nhựa túi bóng'!$C300,FCSTSDV!$C$2:$C$2001,0),MATCH('ống nhựa túi bóng'!R$3,FCSTSDV!$D$1:$L$1,0)),1)/'ống nhựa túi bóng'!$D300,0)</f>
        <v>0</v>
      </c>
      <c r="S300" s="92">
        <f t="array" ref="S300">IFERROR(ROUND(INDEX(FCSTSDV!$D$2:$L$2001,MATCH('ống nhựa túi bóng'!$C300,FCSTSDV!$C$2:$C$2001,0),MATCH('ống nhựa túi bóng'!S$3,FCSTSDV!$D$1:$L$1,0)),1)/'ống nhựa túi bóng'!$D300,0)</f>
        <v>0</v>
      </c>
      <c r="T300" s="92">
        <f t="shared" si="19"/>
        <v>0</v>
      </c>
    </row>
    <row r="301" spans="1:20" ht="19.5" hidden="1" customHeight="1">
      <c r="A301" s="1091"/>
      <c r="B301" s="1072"/>
      <c r="C301" s="46" t="s">
        <v>37</v>
      </c>
      <c r="D301" s="413">
        <v>50</v>
      </c>
      <c r="E301" s="1067"/>
      <c r="F301" s="1067"/>
      <c r="G301" s="1067"/>
      <c r="H301" s="92">
        <f t="array" ref="H301">IFERROR(ROUND(INDEX(FCSTSDV!$D$2:$L$2001,MATCH('ống nhựa túi bóng'!$C301,FCSTSDV!$C$2:$C$2001,0),MATCH('ống nhựa túi bóng'!H$3,FCSTSDV!$D$1:$L$1,0)),1)/'ống nhựa túi bóng'!$D301,0)</f>
        <v>200</v>
      </c>
      <c r="I301" s="92">
        <f>IFERROR(ROUND(INDEX(FCSTSDV!$D$2:$L$2001,MATCH('ống nhựa túi bóng'!$C301,FCSTSDV!$C$2:$C$2001,0),MATCH('ống nhựa túi bóng'!I$3,FCSTSDV!$D$1:$L$1,0)),1)/'ống nhựa túi bóng'!$D301,0)</f>
        <v>200</v>
      </c>
      <c r="J301" s="92">
        <f t="array" ref="J301">IFERROR(ROUND(INDEX(FCSTSDV!$D$2:$L$2001,MATCH('ống nhựa túi bóng'!$C301,FCSTSDV!$C$2:$C$2001,0),MATCH('ống nhựa túi bóng'!J$3,FCSTSDV!$D$1:$L$1,0)),1)/'ống nhựa túi bóng'!$D301,0)</f>
        <v>200</v>
      </c>
      <c r="K301" s="92">
        <f t="array" ref="K301">IFERROR(ROUND(INDEX(FCSTSDV!$D$2:$L$2001,MATCH('ống nhựa túi bóng'!$C301,FCSTSDV!$C$2:$C$2001,0),MATCH('ống nhựa túi bóng'!K$3,FCSTSDV!$D$1:$L$1,0)),1)/'ống nhựa túi bóng'!$D301,0)</f>
        <v>200</v>
      </c>
      <c r="L301" s="92">
        <f t="array" ref="L301">IFERROR(ROUND(INDEX(FCSTSDV!$D$2:$L$2001,MATCH('ống nhựa túi bóng'!$C301,FCSTSDV!$C$2:$C$2001,0),MATCH('ống nhựa túi bóng'!L$3,FCSTSDV!$D$1:$L$1,0)),1)/'ống nhựa túi bóng'!$D301,0)</f>
        <v>200</v>
      </c>
      <c r="M301" s="92">
        <f t="array" ref="M301">IFERROR(ROUND(INDEX(FCSTSDV!$D$2:$L$2001,MATCH('ống nhựa túi bóng'!$C301,FCSTSDV!$C$2:$C$2001,0),MATCH('ống nhựa túi bóng'!M$3,FCSTSDV!$D$1:$L$1,0)),1)/'ống nhựa túi bóng'!$D301,0)</f>
        <v>200</v>
      </c>
      <c r="N301" s="92">
        <f t="array" ref="N301">IFERROR(ROUND(INDEX(FCSTSDV!$D$2:$L$2001,MATCH('ống nhựa túi bóng'!$C301,FCSTSDV!$C$2:$C$2001,0),MATCH('ống nhựa túi bóng'!N$3,FCSTSDV!$D$1:$L$1,0)),1)/'ống nhựa túi bóng'!$D301,0)</f>
        <v>1200</v>
      </c>
      <c r="O301" s="92">
        <f t="array" ref="O301">IFERROR(ROUND(INDEX(FCSTSDV!$D$2:$L$2001,MATCH('ống nhựa túi bóng'!$C301,FCSTSDV!$C$2:$C$2001,0),MATCH('ống nhựa túi bóng'!O$3,FCSTSDV!$D$1:$L$1,0)),1)/'ống nhựa túi bóng'!$D301,0)</f>
        <v>0</v>
      </c>
      <c r="P301" s="92">
        <f t="array" ref="P301">IFERROR(ROUND(INDEX(FCSTSDV!$D$2:$L$2001,MATCH('ống nhựa túi bóng'!$C301,FCSTSDV!$C$2:$C$2001,0),MATCH('ống nhựa túi bóng'!P$3,FCSTSDV!$D$1:$L$1,0)),1)/'ống nhựa túi bóng'!$D301,0)</f>
        <v>0</v>
      </c>
      <c r="Q301" s="92">
        <f t="array" ref="Q301">IFERROR(ROUND(INDEX(FCSTSDV!$D$2:$L$2001,MATCH('ống nhựa túi bóng'!$C301,FCSTSDV!$C$2:$C$2001,0),MATCH('ống nhựa túi bóng'!Q$3,FCSTSDV!$D$1:$L$1,0)),1)/'ống nhựa túi bóng'!$D301,0)</f>
        <v>0</v>
      </c>
      <c r="R301" s="92">
        <f t="array" ref="R301">IFERROR(ROUND(INDEX(FCSTSDV!$D$2:$L$2001,MATCH('ống nhựa túi bóng'!$C301,FCSTSDV!$C$2:$C$2001,0),MATCH('ống nhựa túi bóng'!R$3,FCSTSDV!$D$1:$L$1,0)),1)/'ống nhựa túi bóng'!$D301,0)</f>
        <v>0</v>
      </c>
      <c r="S301" s="92">
        <f t="array" ref="S301">IFERROR(ROUND(INDEX(FCSTSDV!$D$2:$L$2001,MATCH('ống nhựa túi bóng'!$C301,FCSTSDV!$C$2:$C$2001,0),MATCH('ống nhựa túi bóng'!S$3,FCSTSDV!$D$1:$L$1,0)),1)/'ống nhựa túi bóng'!$D301,0)</f>
        <v>0</v>
      </c>
      <c r="T301" s="92">
        <f t="shared" si="19"/>
        <v>2400</v>
      </c>
    </row>
    <row r="302" spans="1:20" ht="19.5" hidden="1" customHeight="1">
      <c r="A302" s="1091"/>
      <c r="B302" s="1072"/>
      <c r="C302" s="46" t="s">
        <v>664</v>
      </c>
      <c r="D302" s="413">
        <v>50</v>
      </c>
      <c r="E302" s="1067"/>
      <c r="F302" s="1067"/>
      <c r="G302" s="1067"/>
      <c r="H302" s="92">
        <f t="array" ref="H302">IFERROR(ROUND(INDEX(FCSTSDV!$D$2:$L$2001,MATCH('ống nhựa túi bóng'!$C302,FCSTSDV!$C$2:$C$2001,0),MATCH('ống nhựa túi bóng'!H$3,FCSTSDV!$D$1:$L$1,0)),1)/'ống nhựa túi bóng'!$D302,0)</f>
        <v>200</v>
      </c>
      <c r="I302" s="92">
        <f t="array" ref="I302">IFERROR(ROUND(INDEX(FCSTSDV!$D$2:$L$2001,MATCH('ống nhựa túi bóng'!$C302,FCSTSDV!$C$2:$C$2001,0),MATCH('ống nhựa túi bóng'!I$3,FCSTSDV!$D$1:$L$1,0)),1)/'ống nhựa túi bóng'!$D302,0)</f>
        <v>200</v>
      </c>
      <c r="J302" s="92">
        <f t="array" ref="J302">IFERROR(ROUND(INDEX(FCSTSDV!$D$2:$L$2001,MATCH('ống nhựa túi bóng'!$C302,FCSTSDV!$C$2:$C$2001,0),MATCH('ống nhựa túi bóng'!J$3,FCSTSDV!$D$1:$L$1,0)),1)/'ống nhựa túi bóng'!$D302,0)</f>
        <v>200</v>
      </c>
      <c r="K302" s="92">
        <f t="array" ref="K302">IFERROR(ROUND(INDEX(FCSTSDV!$D$2:$L$2001,MATCH('ống nhựa túi bóng'!$C302,FCSTSDV!$C$2:$C$2001,0),MATCH('ống nhựa túi bóng'!K$3,FCSTSDV!$D$1:$L$1,0)),1)/'ống nhựa túi bóng'!$D302,0)</f>
        <v>200</v>
      </c>
      <c r="L302" s="92">
        <f t="array" ref="L302">IFERROR(ROUND(INDEX(FCSTSDV!$D$2:$L$2001,MATCH('ống nhựa túi bóng'!$C302,FCSTSDV!$C$2:$C$2001,0),MATCH('ống nhựa túi bóng'!L$3,FCSTSDV!$D$1:$L$1,0)),1)/'ống nhựa túi bóng'!$D302,0)</f>
        <v>200</v>
      </c>
      <c r="M302" s="92">
        <f t="array" ref="M302">IFERROR(ROUND(INDEX(FCSTSDV!$D$2:$L$2001,MATCH('ống nhựa túi bóng'!$C302,FCSTSDV!$C$2:$C$2001,0),MATCH('ống nhựa túi bóng'!M$3,FCSTSDV!$D$1:$L$1,0)),1)/'ống nhựa túi bóng'!$D302,0)</f>
        <v>200</v>
      </c>
      <c r="N302" s="92">
        <f t="array" ref="N302">IFERROR(ROUND(INDEX(FCSTSDV!$D$2:$L$2001,MATCH('ống nhựa túi bóng'!$C302,FCSTSDV!$C$2:$C$2001,0),MATCH('ống nhựa túi bóng'!N$3,FCSTSDV!$D$1:$L$1,0)),1)/'ống nhựa túi bóng'!$D302,0)</f>
        <v>1360</v>
      </c>
      <c r="O302" s="92">
        <f t="array" ref="O302">IFERROR(ROUND(INDEX(FCSTSDV!$D$2:$L$2001,MATCH('ống nhựa túi bóng'!$C302,FCSTSDV!$C$2:$C$2001,0),MATCH('ống nhựa túi bóng'!O$3,FCSTSDV!$D$1:$L$1,0)),1)/'ống nhựa túi bóng'!$D302,0)</f>
        <v>760</v>
      </c>
      <c r="P302" s="92">
        <f t="array" ref="P302">IFERROR(ROUND(INDEX(FCSTSDV!$D$2:$L$2001,MATCH('ống nhựa túi bóng'!$C302,FCSTSDV!$C$2:$C$2001,0),MATCH('ống nhựa túi bóng'!P$3,FCSTSDV!$D$1:$L$1,0)),1)/'ống nhựa túi bóng'!$D302,0)</f>
        <v>400</v>
      </c>
      <c r="Q302" s="92">
        <f t="array" ref="Q302">IFERROR(ROUND(INDEX(FCSTSDV!$D$2:$L$2001,MATCH('ống nhựa túi bóng'!$C302,FCSTSDV!$C$2:$C$2001,0),MATCH('ống nhựa túi bóng'!Q$3,FCSTSDV!$D$1:$L$1,0)),1)/'ống nhựa túi bóng'!$D302,0)</f>
        <v>0</v>
      </c>
      <c r="R302" s="92">
        <f t="array" ref="R302">IFERROR(ROUND(INDEX(FCSTSDV!$D$2:$L$2001,MATCH('ống nhựa túi bóng'!$C302,FCSTSDV!$C$2:$C$2001,0),MATCH('ống nhựa túi bóng'!R$3,FCSTSDV!$D$1:$L$1,0)),1)/'ống nhựa túi bóng'!$D302,0)</f>
        <v>0</v>
      </c>
      <c r="S302" s="92">
        <f t="array" ref="S302">IFERROR(ROUND(INDEX(FCSTSDV!$D$2:$L$2001,MATCH('ống nhựa túi bóng'!$C302,FCSTSDV!$C$2:$C$2001,0),MATCH('ống nhựa túi bóng'!S$3,FCSTSDV!$D$1:$L$1,0)),1)/'ống nhựa túi bóng'!$D302,0)</f>
        <v>0</v>
      </c>
      <c r="T302" s="92">
        <f t="shared" si="19"/>
        <v>3720</v>
      </c>
    </row>
    <row r="303" spans="1:20" ht="19.5" customHeight="1">
      <c r="A303" s="1091"/>
      <c r="B303" s="1072"/>
      <c r="C303" s="46" t="s">
        <v>662</v>
      </c>
      <c r="D303" s="413">
        <v>50</v>
      </c>
      <c r="E303" s="1067"/>
      <c r="F303" s="1067"/>
      <c r="G303" s="1067"/>
      <c r="H303" s="92">
        <f t="array" ref="H303">IFERROR(ROUND(INDEX(FCSTSDV!$D$2:$L$2001,MATCH('ống nhựa túi bóng'!$C303,FCSTSDV!$C$2:$C$2001,0),MATCH('ống nhựa túi bóng'!H$3,FCSTSDV!$D$1:$L$1,0)),1)/'ống nhựa túi bóng'!$D303,0)</f>
        <v>0</v>
      </c>
      <c r="I303" s="92">
        <f t="array" ref="I303">IFERROR(ROUND(INDEX(FCSTSDV!$D$2:$L$2001,MATCH('ống nhựa túi bóng'!$C303,FCSTSDV!$C$2:$C$2001,0),MATCH('ống nhựa túi bóng'!I$3,FCSTSDV!$D$1:$L$1,0)),1)/'ống nhựa túi bóng'!$D303,0)</f>
        <v>0</v>
      </c>
      <c r="J303" s="92">
        <f t="array" ref="J303">IFERROR(ROUND(INDEX(FCSTSDV!$D$2:$L$2001,MATCH('ống nhựa túi bóng'!$C303,FCSTSDV!$C$2:$C$2001,0),MATCH('ống nhựa túi bóng'!J$3,FCSTSDV!$D$1:$L$1,0)),1)/'ống nhựa túi bóng'!$D303,0)</f>
        <v>0</v>
      </c>
      <c r="K303" s="92">
        <f t="array" ref="K303">IFERROR(ROUND(INDEX(FCSTSDV!$D$2:$L$2001,MATCH('ống nhựa túi bóng'!$C303,FCSTSDV!$C$2:$C$2001,0),MATCH('ống nhựa túi bóng'!K$3,FCSTSDV!$D$1:$L$1,0)),1)/'ống nhựa túi bóng'!$D303,0)</f>
        <v>0</v>
      </c>
      <c r="L303" s="92">
        <f t="array" ref="L303">IFERROR(ROUND(INDEX(FCSTSDV!$D$2:$L$2001,MATCH('ống nhựa túi bóng'!$C303,FCSTSDV!$C$2:$C$2001,0),MATCH('ống nhựa túi bóng'!L$3,FCSTSDV!$D$1:$L$1,0)),1)/'ống nhựa túi bóng'!$D303,0)</f>
        <v>0</v>
      </c>
      <c r="M303" s="92">
        <f t="array" ref="M303">IFERROR(ROUND(INDEX(FCSTSDV!$D$2:$L$2001,MATCH('ống nhựa túi bóng'!$C303,FCSTSDV!$C$2:$C$2001,0),MATCH('ống nhựa túi bóng'!M$3,FCSTSDV!$D$1:$L$1,0)),1)/'ống nhựa túi bóng'!$D303,0)</f>
        <v>0</v>
      </c>
      <c r="N303" s="92">
        <f t="array" ref="N303">IFERROR(ROUND(INDEX(FCSTSDV!$D$2:$L$2001,MATCH('ống nhựa túi bóng'!$C303,FCSTSDV!$C$2:$C$2001,0),MATCH('ống nhựa túi bóng'!N$3,FCSTSDV!$D$1:$L$1,0)),1)/'ống nhựa túi bóng'!$D303,0)</f>
        <v>0</v>
      </c>
      <c r="O303" s="92">
        <f t="array" ref="O303">IFERROR(ROUND(INDEX(FCSTSDV!$D$2:$L$2001,MATCH('ống nhựa túi bóng'!$C303,FCSTSDV!$C$2:$C$2001,0),MATCH('ống nhựa túi bóng'!O$3,FCSTSDV!$D$1:$L$1,0)),1)/'ống nhựa túi bóng'!$D303,0)</f>
        <v>0</v>
      </c>
      <c r="P303" s="92">
        <f t="array" ref="P303">IFERROR(ROUND(INDEX(FCSTSDV!$D$2:$L$2001,MATCH('ống nhựa túi bóng'!$C303,FCSTSDV!$C$2:$C$2001,0),MATCH('ống nhựa túi bóng'!P$3,FCSTSDV!$D$1:$L$1,0)),1)/'ống nhựa túi bóng'!$D303,0)</f>
        <v>0</v>
      </c>
      <c r="Q303" s="92">
        <f t="array" ref="Q303">IFERROR(ROUND(INDEX(FCSTSDV!$D$2:$L$2001,MATCH('ống nhựa túi bóng'!$C303,FCSTSDV!$C$2:$C$2001,0),MATCH('ống nhựa túi bóng'!Q$3,FCSTSDV!$D$1:$L$1,0)),1)/'ống nhựa túi bóng'!$D303,0)</f>
        <v>0</v>
      </c>
      <c r="R303" s="92">
        <f t="array" ref="R303">IFERROR(ROUND(INDEX(FCSTSDV!$D$2:$L$2001,MATCH('ống nhựa túi bóng'!$C303,FCSTSDV!$C$2:$C$2001,0),MATCH('ống nhựa túi bóng'!R$3,FCSTSDV!$D$1:$L$1,0)),1)/'ống nhựa túi bóng'!$D303,0)</f>
        <v>0</v>
      </c>
      <c r="S303" s="92">
        <f t="array" ref="S303">IFERROR(ROUND(INDEX(FCSTSDV!$D$2:$L$2001,MATCH('ống nhựa túi bóng'!$C303,FCSTSDV!$C$2:$C$2001,0),MATCH('ống nhựa túi bóng'!S$3,FCSTSDV!$D$1:$L$1,0)),1)/'ống nhựa túi bóng'!$D303,0)</f>
        <v>0</v>
      </c>
      <c r="T303" s="92">
        <f t="shared" si="19"/>
        <v>0</v>
      </c>
    </row>
    <row r="304" spans="1:20" ht="19.5" customHeight="1">
      <c r="A304" s="1091"/>
      <c r="B304" s="1072"/>
      <c r="C304" s="46" t="s">
        <v>41</v>
      </c>
      <c r="D304" s="413">
        <v>50</v>
      </c>
      <c r="E304" s="1067"/>
      <c r="F304" s="1067"/>
      <c r="G304" s="1067"/>
      <c r="H304" s="92">
        <f t="array" ref="H304">IFERROR(ROUND(INDEX(FCSTSDV!$D$2:$L$2001,MATCH('ống nhựa túi bóng'!$C304,FCSTSDV!$C$2:$C$2001,0),MATCH('ống nhựa túi bóng'!H$3,FCSTSDV!$D$1:$L$1,0)),1)/'ống nhựa túi bóng'!$D304,0)</f>
        <v>0</v>
      </c>
      <c r="I304" s="92">
        <f t="array" ref="I304">IFERROR(ROUND(INDEX(FCSTSDV!$D$2:$L$2001,MATCH('ống nhựa túi bóng'!$C304,FCSTSDV!$C$2:$C$2001,0),MATCH('ống nhựa túi bóng'!I$3,FCSTSDV!$D$1:$L$1,0)),1)/'ống nhựa túi bóng'!$D304,0)</f>
        <v>0</v>
      </c>
      <c r="J304" s="92">
        <f t="array" ref="J304">IFERROR(ROUND(INDEX(FCSTSDV!$D$2:$L$2001,MATCH('ống nhựa túi bóng'!$C304,FCSTSDV!$C$2:$C$2001,0),MATCH('ống nhựa túi bóng'!J$3,FCSTSDV!$D$1:$L$1,0)),1)/'ống nhựa túi bóng'!$D304,0)</f>
        <v>0</v>
      </c>
      <c r="K304" s="92">
        <f t="array" ref="K304">IFERROR(ROUND(INDEX(FCSTSDV!$D$2:$L$2001,MATCH('ống nhựa túi bóng'!$C304,FCSTSDV!$C$2:$C$2001,0),MATCH('ống nhựa túi bóng'!K$3,FCSTSDV!$D$1:$L$1,0)),1)/'ống nhựa túi bóng'!$D304,0)</f>
        <v>0</v>
      </c>
      <c r="L304" s="92">
        <f t="array" ref="L304">IFERROR(ROUND(INDEX(FCSTSDV!$D$2:$L$2001,MATCH('ống nhựa túi bóng'!$C304,FCSTSDV!$C$2:$C$2001,0),MATCH('ống nhựa túi bóng'!L$3,FCSTSDV!$D$1:$L$1,0)),1)/'ống nhựa túi bóng'!$D304,0)</f>
        <v>0</v>
      </c>
      <c r="M304" s="92">
        <f t="array" ref="M304">IFERROR(ROUND(INDEX(FCSTSDV!$D$2:$L$2001,MATCH('ống nhựa túi bóng'!$C304,FCSTSDV!$C$2:$C$2001,0),MATCH('ống nhựa túi bóng'!M$3,FCSTSDV!$D$1:$L$1,0)),1)/'ống nhựa túi bóng'!$D304,0)</f>
        <v>0</v>
      </c>
      <c r="N304" s="92">
        <f t="array" ref="N304">IFERROR(ROUND(INDEX(FCSTSDV!$D$2:$L$2001,MATCH('ống nhựa túi bóng'!$C304,FCSTSDV!$C$2:$C$2001,0),MATCH('ống nhựa túi bóng'!N$3,FCSTSDV!$D$1:$L$1,0)),1)/'ống nhựa túi bóng'!$D304,0)</f>
        <v>0</v>
      </c>
      <c r="O304" s="92">
        <f t="array" ref="O304">IFERROR(ROUND(INDEX(FCSTSDV!$D$2:$L$2001,MATCH('ống nhựa túi bóng'!$C304,FCSTSDV!$C$2:$C$2001,0),MATCH('ống nhựa túi bóng'!O$3,FCSTSDV!$D$1:$L$1,0)),1)/'ống nhựa túi bóng'!$D304,0)</f>
        <v>0</v>
      </c>
      <c r="P304" s="92">
        <f t="array" ref="P304">IFERROR(ROUND(INDEX(FCSTSDV!$D$2:$L$2001,MATCH('ống nhựa túi bóng'!$C304,FCSTSDV!$C$2:$C$2001,0),MATCH('ống nhựa túi bóng'!P$3,FCSTSDV!$D$1:$L$1,0)),1)/'ống nhựa túi bóng'!$D304,0)</f>
        <v>0</v>
      </c>
      <c r="Q304" s="92">
        <f t="array" ref="Q304">IFERROR(ROUND(INDEX(FCSTSDV!$D$2:$L$2001,MATCH('ống nhựa túi bóng'!$C304,FCSTSDV!$C$2:$C$2001,0),MATCH('ống nhựa túi bóng'!Q$3,FCSTSDV!$D$1:$L$1,0)),1)/'ống nhựa túi bóng'!$D304,0)</f>
        <v>0</v>
      </c>
      <c r="R304" s="92">
        <f t="array" ref="R304">IFERROR(ROUND(INDEX(FCSTSDV!$D$2:$L$2001,MATCH('ống nhựa túi bóng'!$C304,FCSTSDV!$C$2:$C$2001,0),MATCH('ống nhựa túi bóng'!R$3,FCSTSDV!$D$1:$L$1,0)),1)/'ống nhựa túi bóng'!$D304,0)</f>
        <v>0</v>
      </c>
      <c r="S304" s="92">
        <f t="array" ref="S304">IFERROR(ROUND(INDEX(FCSTSDV!$D$2:$L$2001,MATCH('ống nhựa túi bóng'!$C304,FCSTSDV!$C$2:$C$2001,0),MATCH('ống nhựa túi bóng'!S$3,FCSTSDV!$D$1:$L$1,0)),1)/'ống nhựa túi bóng'!$D304,0)</f>
        <v>0</v>
      </c>
      <c r="T304" s="92">
        <f t="shared" si="19"/>
        <v>0</v>
      </c>
    </row>
    <row r="305" spans="1:20" ht="20.100000000000001" customHeight="1">
      <c r="A305" s="1091"/>
      <c r="B305" s="1072"/>
      <c r="C305" s="46" t="s">
        <v>40</v>
      </c>
      <c r="D305" s="413">
        <v>50</v>
      </c>
      <c r="E305" s="1067"/>
      <c r="F305" s="1067"/>
      <c r="G305" s="1067"/>
      <c r="H305" s="92">
        <f t="array" ref="H305">IFERROR(ROUND(INDEX(FCSTSDV!$D$2:$L$2001,MATCH('ống nhựa túi bóng'!$C305,FCSTSDV!$C$2:$C$2001,0),MATCH('ống nhựa túi bóng'!H$3,FCSTSDV!$D$1:$L$1,0)),1)/'ống nhựa túi bóng'!$D305,0)</f>
        <v>0</v>
      </c>
      <c r="I305" s="92">
        <f t="array" ref="I305">IFERROR(ROUND(INDEX(FCSTSDV!$D$2:$L$2001,MATCH('ống nhựa túi bóng'!$C305,FCSTSDV!$C$2:$C$2001,0),MATCH('ống nhựa túi bóng'!I$3,FCSTSDV!$D$1:$L$1,0)),1)/'ống nhựa túi bóng'!$D305,0)</f>
        <v>0</v>
      </c>
      <c r="J305" s="92">
        <f t="array" ref="J305">IFERROR(ROUND(INDEX(FCSTSDV!$D$2:$L$2001,MATCH('ống nhựa túi bóng'!$C305,FCSTSDV!$C$2:$C$2001,0),MATCH('ống nhựa túi bóng'!J$3,FCSTSDV!$D$1:$L$1,0)),1)/'ống nhựa túi bóng'!$D305,0)</f>
        <v>0</v>
      </c>
      <c r="K305" s="92">
        <f t="array" ref="K305">IFERROR(ROUND(INDEX(FCSTSDV!$D$2:$L$2001,MATCH('ống nhựa túi bóng'!$C305,FCSTSDV!$C$2:$C$2001,0),MATCH('ống nhựa túi bóng'!K$3,FCSTSDV!$D$1:$L$1,0)),1)/'ống nhựa túi bóng'!$D305,0)</f>
        <v>0</v>
      </c>
      <c r="L305" s="92">
        <f t="array" ref="L305">IFERROR(ROUND(INDEX(FCSTSDV!$D$2:$L$2001,MATCH('ống nhựa túi bóng'!$C305,FCSTSDV!$C$2:$C$2001,0),MATCH('ống nhựa túi bóng'!L$3,FCSTSDV!$D$1:$L$1,0)),1)/'ống nhựa túi bóng'!$D305,0)</f>
        <v>0</v>
      </c>
      <c r="M305" s="92">
        <f t="array" ref="M305">IFERROR(ROUND(INDEX(FCSTSDV!$D$2:$L$2001,MATCH('ống nhựa túi bóng'!$C305,FCSTSDV!$C$2:$C$2001,0),MATCH('ống nhựa túi bóng'!M$3,FCSTSDV!$D$1:$L$1,0)),1)/'ống nhựa túi bóng'!$D305,0)</f>
        <v>0</v>
      </c>
      <c r="N305" s="92">
        <f t="array" ref="N305">IFERROR(ROUND(INDEX(FCSTSDV!$D$2:$L$2001,MATCH('ống nhựa túi bóng'!$C305,FCSTSDV!$C$2:$C$2001,0),MATCH('ống nhựa túi bóng'!N$3,FCSTSDV!$D$1:$L$1,0)),1)/'ống nhựa túi bóng'!$D305,0)</f>
        <v>0</v>
      </c>
      <c r="O305" s="92">
        <f t="array" ref="O305">IFERROR(ROUND(INDEX(FCSTSDV!$D$2:$L$2001,MATCH('ống nhựa túi bóng'!$C305,FCSTSDV!$C$2:$C$2001,0),MATCH('ống nhựa túi bóng'!O$3,FCSTSDV!$D$1:$L$1,0)),1)/'ống nhựa túi bóng'!$D305,0)</f>
        <v>0</v>
      </c>
      <c r="P305" s="92">
        <f t="array" ref="P305">IFERROR(ROUND(INDEX(FCSTSDV!$D$2:$L$2001,MATCH('ống nhựa túi bóng'!$C305,FCSTSDV!$C$2:$C$2001,0),MATCH('ống nhựa túi bóng'!P$3,FCSTSDV!$D$1:$L$1,0)),1)/'ống nhựa túi bóng'!$D305,0)</f>
        <v>0</v>
      </c>
      <c r="Q305" s="92">
        <f t="array" ref="Q305">IFERROR(ROUND(INDEX(FCSTSDV!$D$2:$L$2001,MATCH('ống nhựa túi bóng'!$C305,FCSTSDV!$C$2:$C$2001,0),MATCH('ống nhựa túi bóng'!Q$3,FCSTSDV!$D$1:$L$1,0)),1)/'ống nhựa túi bóng'!$D305,0)</f>
        <v>0</v>
      </c>
      <c r="R305" s="92">
        <f t="array" ref="R305">IFERROR(ROUND(INDEX(FCSTSDV!$D$2:$L$2001,MATCH('ống nhựa túi bóng'!$C305,FCSTSDV!$C$2:$C$2001,0),MATCH('ống nhựa túi bóng'!R$3,FCSTSDV!$D$1:$L$1,0)),1)/'ống nhựa túi bóng'!$D305,0)</f>
        <v>0</v>
      </c>
      <c r="S305" s="92">
        <f t="array" ref="S305">IFERROR(ROUND(INDEX(FCSTSDV!$D$2:$L$2001,MATCH('ống nhựa túi bóng'!$C305,FCSTSDV!$C$2:$C$2001,0),MATCH('ống nhựa túi bóng'!S$3,FCSTSDV!$D$1:$L$1,0)),1)/'ống nhựa túi bóng'!$D305,0)</f>
        <v>0</v>
      </c>
      <c r="T305" s="92">
        <f t="shared" si="19"/>
        <v>0</v>
      </c>
    </row>
    <row r="306" spans="1:20" ht="22.5" hidden="1" customHeight="1">
      <c r="A306" s="1092"/>
      <c r="B306" s="1073"/>
      <c r="C306" s="411" t="s">
        <v>42</v>
      </c>
      <c r="D306" s="412" t="s">
        <v>43</v>
      </c>
      <c r="E306" s="1068"/>
      <c r="F306" s="1068"/>
      <c r="G306" s="1068"/>
      <c r="H306" s="90">
        <f>$G$299+-SUM(H299:H305)</f>
        <v>4760</v>
      </c>
      <c r="I306" s="90">
        <f>H306-SUM(I299:I305)</f>
        <v>4360</v>
      </c>
      <c r="J306" s="90">
        <f>I306-SUM(J299:J305)</f>
        <v>3960</v>
      </c>
      <c r="K306" s="90">
        <f>J306-SUM(K299:K305)</f>
        <v>3560</v>
      </c>
      <c r="L306" s="90">
        <f t="shared" ref="L306:P306" si="23">K306-SUM(L299:L305)</f>
        <v>3160</v>
      </c>
      <c r="M306" s="90">
        <f t="shared" si="23"/>
        <v>2760</v>
      </c>
      <c r="N306" s="90">
        <f t="shared" si="23"/>
        <v>200</v>
      </c>
      <c r="O306" s="90">
        <f t="shared" si="23"/>
        <v>-560</v>
      </c>
      <c r="P306" s="90">
        <f t="shared" si="23"/>
        <v>-960</v>
      </c>
      <c r="Q306" s="90" t="e">
        <f>#REF!-SUM(Q299:Q305)</f>
        <v>#REF!</v>
      </c>
      <c r="R306" s="90" t="e">
        <f t="shared" ref="R306" si="24">Q306-SUM(R299:R305)</f>
        <v>#REF!</v>
      </c>
      <c r="S306" s="90" t="e">
        <f t="shared" ref="S306" si="25">R306-SUM(S299:S305)</f>
        <v>#REF!</v>
      </c>
      <c r="T306" s="92" t="e">
        <f t="shared" si="19"/>
        <v>#REF!</v>
      </c>
    </row>
    <row r="307" spans="1:20" ht="20.100000000000001" hidden="1" customHeight="1">
      <c r="A307" s="817" t="s">
        <v>14</v>
      </c>
      <c r="B307" s="1071" t="s">
        <v>1268</v>
      </c>
      <c r="C307" s="43" t="s">
        <v>736</v>
      </c>
      <c r="D307" s="422">
        <v>100</v>
      </c>
      <c r="E307" s="786">
        <v>2000</v>
      </c>
      <c r="F307" s="786">
        <v>0</v>
      </c>
      <c r="G307" s="786">
        <f>+E307+F307</f>
        <v>2000</v>
      </c>
      <c r="H307" s="92">
        <f>IFERROR(ROUND(INDEX(FCSTSDV!$D$2:$L$2001,MATCH('ống nhựa túi bóng'!$C307,FCSTSDV!$C$2:$C$2001,0),MATCH('ống nhựa túi bóng'!H$3,FCSTSDV!$D$1:$L$1,0)),1)/'ống nhựa túi bóng'!$D307,0)</f>
        <v>0</v>
      </c>
      <c r="I307" s="92">
        <f>IFERROR(ROUND(INDEX(FCSTSDV!$D$2:$L$2001,MATCH('ống nhựa túi bóng'!$C307,FCSTSDV!$C$2:$C$2001,0),MATCH('ống nhựa túi bóng'!I$3,FCSTSDV!$D$1:$L$1,0)),1)/'ống nhựa túi bóng'!$D307,0)</f>
        <v>90</v>
      </c>
      <c r="J307" s="92">
        <f>IFERROR(ROUND(INDEX(FCSTSDV!$D$2:$L$2001,MATCH('ống nhựa túi bóng'!$C307,FCSTSDV!$C$2:$C$2001,0),MATCH('ống nhựa túi bóng'!J$3,FCSTSDV!$D$1:$L$1,0)),1)/'ống nhựa túi bóng'!$D307,0)</f>
        <v>68</v>
      </c>
      <c r="K307" s="92">
        <f>IFERROR(ROUND(INDEX(FCSTSDV!$D$2:$L$2001,MATCH('ống nhựa túi bóng'!$C307,FCSTSDV!$C$2:$C$2001,0),MATCH('ống nhựa túi bóng'!K$3,FCSTSDV!$D$1:$L$1,0)),1)/'ống nhựa túi bóng'!$D307,0)</f>
        <v>0</v>
      </c>
      <c r="L307" s="92">
        <f>IFERROR(ROUND(INDEX(FCSTSDV!$D$2:$L$2001,MATCH('ống nhựa túi bóng'!$C307,FCSTSDV!$C$2:$C$2001,0),MATCH('ống nhựa túi bóng'!L$3,FCSTSDV!$D$1:$L$1,0)),1)/'ống nhựa túi bóng'!$D307,0)</f>
        <v>0</v>
      </c>
      <c r="M307" s="92">
        <f>IFERROR(ROUND(INDEX(FCSTSDV!$D$2:$L$2001,MATCH('ống nhựa túi bóng'!$C307,FCSTSDV!$C$2:$C$2001,0),MATCH('ống nhựa túi bóng'!M$3,FCSTSDV!$D$1:$L$1,0)),1)/'ống nhựa túi bóng'!$D307,0)</f>
        <v>0</v>
      </c>
      <c r="N307" s="92">
        <f>IFERROR(ROUND(INDEX(FCSTSDV!$D$2:$L$2001,MATCH('ống nhựa túi bóng'!$C307,FCSTSDV!$C$2:$C$2001,0),MATCH('ống nhựa túi bóng'!N$3,FCSTSDV!$D$1:$L$1,0)),1)/'ống nhựa túi bóng'!$D307,0)</f>
        <v>158</v>
      </c>
      <c r="O307" s="92">
        <f>IFERROR(ROUND(INDEX(FCSTSDV!$D$2:$L$2001,MATCH('ống nhựa túi bóng'!$C307,FCSTSDV!$C$2:$C$2001,0),MATCH('ống nhựa túi bóng'!O$3,FCSTSDV!$D$1:$L$1,0)),1)/'ống nhựa túi bóng'!$D307,0)</f>
        <v>0</v>
      </c>
      <c r="P307" s="92">
        <f>IFERROR(ROUND(INDEX(FCSTSDV!$D$2:$L$2001,MATCH('ống nhựa túi bóng'!$C307,FCSTSDV!$C$2:$C$2001,0),MATCH('ống nhựa túi bóng'!P$3,FCSTSDV!$D$1:$L$1,0)),1)/'ống nhựa túi bóng'!$D307,0)</f>
        <v>0</v>
      </c>
      <c r="Q307" s="92">
        <f>IFERROR(ROUND(INDEX(FCSTSDV!$D$2:$L$2001,MATCH('ống nhựa túi bóng'!$C307,FCSTSDV!$C$2:$C$2001,0),MATCH('ống nhựa túi bóng'!Q$3,FCSTSDV!$D$1:$L$1,0)),1)/'ống nhựa túi bóng'!$D307,0)</f>
        <v>0</v>
      </c>
      <c r="R307" s="92">
        <f>IFERROR(ROUND(INDEX(FCSTSDV!$D$2:$L$2001,MATCH('ống nhựa túi bóng'!$C307,FCSTSDV!$C$2:$C$2001,0),MATCH('ống nhựa túi bóng'!R$3,FCSTSDV!$D$1:$L$1,0)),1)/'ống nhựa túi bóng'!$D307,0)</f>
        <v>0</v>
      </c>
      <c r="S307" s="92">
        <f>IFERROR(ROUND(INDEX(FCSTSDV!$D$2:$L$2001,MATCH('ống nhựa túi bóng'!$C307,FCSTSDV!$C$2:$C$2001,0),MATCH('ống nhựa túi bóng'!S$3,FCSTSDV!$D$1:$L$1,0)),1)/'ống nhựa túi bóng'!$D307,0)</f>
        <v>0</v>
      </c>
      <c r="T307" s="92">
        <f t="shared" si="19"/>
        <v>316</v>
      </c>
    </row>
    <row r="308" spans="1:20" ht="20.100000000000001" customHeight="1">
      <c r="A308" s="813"/>
      <c r="B308" s="808"/>
      <c r="C308" s="46" t="s">
        <v>1269</v>
      </c>
      <c r="D308" s="423">
        <v>100</v>
      </c>
      <c r="E308" s="785"/>
      <c r="F308" s="785"/>
      <c r="G308" s="785"/>
      <c r="H308" s="92">
        <f>IFERROR(ROUND(INDEX(FCSTSDV!$D$2:$L$2001,MATCH('ống nhựa túi bóng'!$C308,FCSTSDV!$C$2:$C$2001,0),MATCH('ống nhựa túi bóng'!H$3,FCSTSDV!$D$1:$L$1,0)),1)/'ống nhựa túi bóng'!$D308,0)</f>
        <v>0</v>
      </c>
      <c r="I308" s="92">
        <f>IFERROR(ROUND(INDEX(FCSTSDV!$D$2:$L$2001,MATCH('ống nhựa túi bóng'!$C308,FCSTSDV!$C$2:$C$2001,0),MATCH('ống nhựa túi bóng'!I$3,FCSTSDV!$D$1:$L$1,0)),1)/'ống nhựa túi bóng'!$D308,0)</f>
        <v>0</v>
      </c>
      <c r="J308" s="92">
        <f>IFERROR(ROUND(INDEX(FCSTSDV!$D$2:$L$2001,MATCH('ống nhựa túi bóng'!$C308,FCSTSDV!$C$2:$C$2001,0),MATCH('ống nhựa túi bóng'!J$3,FCSTSDV!$D$1:$L$1,0)),1)/'ống nhựa túi bóng'!$D308,0)</f>
        <v>0</v>
      </c>
      <c r="K308" s="92">
        <f>IFERROR(ROUND(INDEX(FCSTSDV!$D$2:$L$2001,MATCH('ống nhựa túi bóng'!$C308,FCSTSDV!$C$2:$C$2001,0),MATCH('ống nhựa túi bóng'!K$3,FCSTSDV!$D$1:$L$1,0)),1)/'ống nhựa túi bóng'!$D308,0)</f>
        <v>0</v>
      </c>
      <c r="L308" s="92">
        <f>IFERROR(ROUND(INDEX(FCSTSDV!$D$2:$L$2001,MATCH('ống nhựa túi bóng'!$C308,FCSTSDV!$C$2:$C$2001,0),MATCH('ống nhựa túi bóng'!L$3,FCSTSDV!$D$1:$L$1,0)),1)/'ống nhựa túi bóng'!$D308,0)</f>
        <v>0</v>
      </c>
      <c r="M308" s="92">
        <f>IFERROR(ROUND(INDEX(FCSTSDV!$D$2:$L$2001,MATCH('ống nhựa túi bóng'!$C308,FCSTSDV!$C$2:$C$2001,0),MATCH('ống nhựa túi bóng'!M$3,FCSTSDV!$D$1:$L$1,0)),1)/'ống nhựa túi bóng'!$D308,0)</f>
        <v>0</v>
      </c>
      <c r="N308" s="92">
        <f>IFERROR(ROUND(INDEX(FCSTSDV!$D$2:$L$2001,MATCH('ống nhựa túi bóng'!$C308,FCSTSDV!$C$2:$C$2001,0),MATCH('ống nhựa túi bóng'!N$3,FCSTSDV!$D$1:$L$1,0)),1)/'ống nhựa túi bóng'!$D308,0)</f>
        <v>0</v>
      </c>
      <c r="O308" s="92">
        <f>IFERROR(ROUND(INDEX(FCSTSDV!$D$2:$L$2001,MATCH('ống nhựa túi bóng'!$C308,FCSTSDV!$C$2:$C$2001,0),MATCH('ống nhựa túi bóng'!O$3,FCSTSDV!$D$1:$L$1,0)),1)/'ống nhựa túi bóng'!$D308,0)</f>
        <v>0</v>
      </c>
      <c r="P308" s="92">
        <f>IFERROR(ROUND(INDEX(FCSTSDV!$D$2:$L$2001,MATCH('ống nhựa túi bóng'!$C308,FCSTSDV!$C$2:$C$2001,0),MATCH('ống nhựa túi bóng'!P$3,FCSTSDV!$D$1:$L$1,0)),1)/'ống nhựa túi bóng'!$D308,0)</f>
        <v>0</v>
      </c>
      <c r="Q308" s="92">
        <f>IFERROR(ROUND(INDEX(FCSTSDV!$D$2:$L$2001,MATCH('ống nhựa túi bóng'!$C308,FCSTSDV!$C$2:$C$2001,0),MATCH('ống nhựa túi bóng'!Q$3,FCSTSDV!$D$1:$L$1,0)),1)/'ống nhựa túi bóng'!$D308,0)</f>
        <v>0</v>
      </c>
      <c r="R308" s="92">
        <f>IFERROR(ROUND(INDEX(FCSTSDV!$D$2:$L$2001,MATCH('ống nhựa túi bóng'!$C308,FCSTSDV!$C$2:$C$2001,0),MATCH('ống nhựa túi bóng'!R$3,FCSTSDV!$D$1:$L$1,0)),1)/'ống nhựa túi bóng'!$D308,0)</f>
        <v>0</v>
      </c>
      <c r="S308" s="92">
        <f>IFERROR(ROUND(INDEX(FCSTSDV!$D$2:$L$2001,MATCH('ống nhựa túi bóng'!$C308,FCSTSDV!$C$2:$C$2001,0),MATCH('ống nhựa túi bóng'!S$3,FCSTSDV!$D$1:$L$1,0)),1)/'ống nhựa túi bóng'!$D308,0)</f>
        <v>0</v>
      </c>
      <c r="T308" s="92">
        <f t="shared" si="19"/>
        <v>0</v>
      </c>
    </row>
    <row r="309" spans="1:20" ht="20.100000000000001" customHeight="1">
      <c r="A309" s="813"/>
      <c r="B309" s="808"/>
      <c r="C309" s="46" t="s">
        <v>1270</v>
      </c>
      <c r="D309" s="423">
        <v>100</v>
      </c>
      <c r="E309" s="785"/>
      <c r="F309" s="785"/>
      <c r="G309" s="785"/>
      <c r="H309" s="92">
        <f>IFERROR(ROUND(INDEX(FCSTSDV!$D$2:$L$2001,MATCH('ống nhựa túi bóng'!$C309,FCSTSDV!$C$2:$C$2001,0),MATCH('ống nhựa túi bóng'!H$3,FCSTSDV!$D$1:$L$1,0)),1)/'ống nhựa túi bóng'!$D309,0)</f>
        <v>0</v>
      </c>
      <c r="I309" s="92">
        <f>IFERROR(ROUND(INDEX(FCSTSDV!$D$2:$L$2001,MATCH('ống nhựa túi bóng'!$C309,FCSTSDV!$C$2:$C$2001,0),MATCH('ống nhựa túi bóng'!I$3,FCSTSDV!$D$1:$L$1,0)),1)/'ống nhựa túi bóng'!$D309,0)</f>
        <v>0</v>
      </c>
      <c r="J309" s="92">
        <f>IFERROR(ROUND(INDEX(FCSTSDV!$D$2:$L$2001,MATCH('ống nhựa túi bóng'!$C309,FCSTSDV!$C$2:$C$2001,0),MATCH('ống nhựa túi bóng'!J$3,FCSTSDV!$D$1:$L$1,0)),1)/'ống nhựa túi bóng'!$D309,0)</f>
        <v>0</v>
      </c>
      <c r="K309" s="92">
        <f>IFERROR(ROUND(INDEX(FCSTSDV!$D$2:$L$2001,MATCH('ống nhựa túi bóng'!$C309,FCSTSDV!$C$2:$C$2001,0),MATCH('ống nhựa túi bóng'!K$3,FCSTSDV!$D$1:$L$1,0)),1)/'ống nhựa túi bóng'!$D309,0)</f>
        <v>0</v>
      </c>
      <c r="L309" s="92">
        <f>IFERROR(ROUND(INDEX(FCSTSDV!$D$2:$L$2001,MATCH('ống nhựa túi bóng'!$C309,FCSTSDV!$C$2:$C$2001,0),MATCH('ống nhựa túi bóng'!L$3,FCSTSDV!$D$1:$L$1,0)),1)/'ống nhựa túi bóng'!$D309,0)</f>
        <v>0</v>
      </c>
      <c r="M309" s="92">
        <f>IFERROR(ROUND(INDEX(FCSTSDV!$D$2:$L$2001,MATCH('ống nhựa túi bóng'!$C309,FCSTSDV!$C$2:$C$2001,0),MATCH('ống nhựa túi bóng'!M$3,FCSTSDV!$D$1:$L$1,0)),1)/'ống nhựa túi bóng'!$D309,0)</f>
        <v>0</v>
      </c>
      <c r="N309" s="92">
        <f>IFERROR(ROUND(INDEX(FCSTSDV!$D$2:$L$2001,MATCH('ống nhựa túi bóng'!$C309,FCSTSDV!$C$2:$C$2001,0),MATCH('ống nhựa túi bóng'!N$3,FCSTSDV!$D$1:$L$1,0)),1)/'ống nhựa túi bóng'!$D309,0)</f>
        <v>0</v>
      </c>
      <c r="O309" s="92">
        <f>IFERROR(ROUND(INDEX(FCSTSDV!$D$2:$L$2001,MATCH('ống nhựa túi bóng'!$C309,FCSTSDV!$C$2:$C$2001,0),MATCH('ống nhựa túi bóng'!O$3,FCSTSDV!$D$1:$L$1,0)),1)/'ống nhựa túi bóng'!$D309,0)</f>
        <v>0</v>
      </c>
      <c r="P309" s="92">
        <f>IFERROR(ROUND(INDEX(FCSTSDV!$D$2:$L$2001,MATCH('ống nhựa túi bóng'!$C309,FCSTSDV!$C$2:$C$2001,0),MATCH('ống nhựa túi bóng'!P$3,FCSTSDV!$D$1:$L$1,0)),1)/'ống nhựa túi bóng'!$D309,0)</f>
        <v>0</v>
      </c>
      <c r="Q309" s="92">
        <f>IFERROR(ROUND(INDEX(FCSTSDV!$D$2:$L$2001,MATCH('ống nhựa túi bóng'!$C309,FCSTSDV!$C$2:$C$2001,0),MATCH('ống nhựa túi bóng'!Q$3,FCSTSDV!$D$1:$L$1,0)),1)/'ống nhựa túi bóng'!$D309,0)</f>
        <v>0</v>
      </c>
      <c r="R309" s="92">
        <f>IFERROR(ROUND(INDEX(FCSTSDV!$D$2:$L$2001,MATCH('ống nhựa túi bóng'!$C309,FCSTSDV!$C$2:$C$2001,0),MATCH('ống nhựa túi bóng'!R$3,FCSTSDV!$D$1:$L$1,0)),1)/'ống nhựa túi bóng'!$D309,0)</f>
        <v>0</v>
      </c>
      <c r="S309" s="92">
        <f>IFERROR(ROUND(INDEX(FCSTSDV!$D$2:$L$2001,MATCH('ống nhựa túi bóng'!$C309,FCSTSDV!$C$2:$C$2001,0),MATCH('ống nhựa túi bóng'!S$3,FCSTSDV!$D$1:$L$1,0)),1)/'ống nhựa túi bóng'!$D309,0)</f>
        <v>0</v>
      </c>
      <c r="T309" s="92">
        <f t="shared" si="19"/>
        <v>0</v>
      </c>
    </row>
    <row r="310" spans="1:20" ht="20.100000000000001" hidden="1" customHeight="1">
      <c r="A310" s="813"/>
      <c r="B310" s="808"/>
      <c r="C310" s="46" t="s">
        <v>824</v>
      </c>
      <c r="D310" s="423">
        <v>1500</v>
      </c>
      <c r="E310" s="785"/>
      <c r="F310" s="785"/>
      <c r="G310" s="785"/>
      <c r="H310" s="92">
        <f>IFERROR(ROUND(INDEX(FCSTSDV!$D$2:$L$2001,MATCH('ống nhựa túi bóng'!$C310,FCSTSDV!$C$2:$C$2001,0),MATCH('ống nhựa túi bóng'!H$3,FCSTSDV!$D$1:$L$1,0)),1)/'ống nhựa túi bóng'!$D310,0)</f>
        <v>14</v>
      </c>
      <c r="I310" s="92">
        <f>IFERROR(ROUND(INDEX(FCSTSDV!$D$2:$L$2001,MATCH('ống nhựa túi bóng'!$C310,FCSTSDV!$C$2:$C$2001,0),MATCH('ống nhựa túi bóng'!I$3,FCSTSDV!$D$1:$L$1,0)),1)/'ống nhựa túi bóng'!$D310,0)</f>
        <v>0</v>
      </c>
      <c r="J310" s="92">
        <f>IFERROR(ROUND(INDEX(FCSTSDV!$D$2:$L$2001,MATCH('ống nhựa túi bóng'!$C310,FCSTSDV!$C$2:$C$2001,0),MATCH('ống nhựa túi bóng'!J$3,FCSTSDV!$D$1:$L$1,0)),1)/'ống nhựa túi bóng'!$D310,0)</f>
        <v>8</v>
      </c>
      <c r="K310" s="92">
        <f>IFERROR(ROUND(INDEX(FCSTSDV!$D$2:$L$2001,MATCH('ống nhựa túi bóng'!$C310,FCSTSDV!$C$2:$C$2001,0),MATCH('ống nhựa túi bóng'!K$3,FCSTSDV!$D$1:$L$1,0)),1)/'ống nhựa túi bóng'!$D310,0)</f>
        <v>8</v>
      </c>
      <c r="L310" s="92">
        <f>IFERROR(ROUND(INDEX(FCSTSDV!$D$2:$L$2001,MATCH('ống nhựa túi bóng'!$C310,FCSTSDV!$C$2:$C$2001,0),MATCH('ống nhựa túi bóng'!L$3,FCSTSDV!$D$1:$L$1,0)),1)/'ống nhựa túi bóng'!$D310,0)</f>
        <v>8</v>
      </c>
      <c r="M310" s="92">
        <f>IFERROR(ROUND(INDEX(FCSTSDV!$D$2:$L$2001,MATCH('ống nhựa túi bóng'!$C310,FCSTSDV!$C$2:$C$2001,0),MATCH('ống nhựa túi bóng'!M$3,FCSTSDV!$D$1:$L$1,0)),1)/'ống nhựa túi bóng'!$D310,0)</f>
        <v>8</v>
      </c>
      <c r="N310" s="92">
        <f>IFERROR(ROUND(INDEX(FCSTSDV!$D$2:$L$2001,MATCH('ống nhựa túi bóng'!$C310,FCSTSDV!$C$2:$C$2001,0),MATCH('ống nhựa túi bóng'!N$3,FCSTSDV!$D$1:$L$1,0)),1)/'ống nhựa túi bóng'!$D310,0)</f>
        <v>46</v>
      </c>
      <c r="O310" s="92">
        <f>IFERROR(ROUND(INDEX(FCSTSDV!$D$2:$L$2001,MATCH('ống nhựa túi bóng'!$C310,FCSTSDV!$C$2:$C$2001,0),MATCH('ống nhựa túi bóng'!O$3,FCSTSDV!$D$1:$L$1,0)),1)/'ống nhựa túi bóng'!$D310,0)</f>
        <v>48</v>
      </c>
      <c r="P310" s="92">
        <f>IFERROR(ROUND(INDEX(FCSTSDV!$D$2:$L$2001,MATCH('ống nhựa túi bóng'!$C310,FCSTSDV!$C$2:$C$2001,0),MATCH('ống nhựa túi bóng'!P$3,FCSTSDV!$D$1:$L$1,0)),1)/'ống nhựa túi bóng'!$D310,0)</f>
        <v>48</v>
      </c>
      <c r="Q310" s="92">
        <f>IFERROR(ROUND(INDEX(FCSTSDV!$D$2:$L$2001,MATCH('ống nhựa túi bóng'!$C310,FCSTSDV!$C$2:$C$2001,0),MATCH('ống nhựa túi bóng'!Q$3,FCSTSDV!$D$1:$L$1,0)),1)/'ống nhựa túi bóng'!$D310,0)</f>
        <v>0</v>
      </c>
      <c r="R310" s="92">
        <f>IFERROR(ROUND(INDEX(FCSTSDV!$D$2:$L$2001,MATCH('ống nhựa túi bóng'!$C310,FCSTSDV!$C$2:$C$2001,0),MATCH('ống nhựa túi bóng'!R$3,FCSTSDV!$D$1:$L$1,0)),1)/'ống nhựa túi bóng'!$D310,0)</f>
        <v>0</v>
      </c>
      <c r="S310" s="92">
        <f>IFERROR(ROUND(INDEX(FCSTSDV!$D$2:$L$2001,MATCH('ống nhựa túi bóng'!$C310,FCSTSDV!$C$2:$C$2001,0),MATCH('ống nhựa túi bóng'!S$3,FCSTSDV!$D$1:$L$1,0)),1)/'ống nhựa túi bóng'!$D310,0)</f>
        <v>0</v>
      </c>
      <c r="T310" s="92">
        <f t="shared" si="19"/>
        <v>188</v>
      </c>
    </row>
    <row r="311" spans="1:20" ht="20.100000000000001" customHeight="1">
      <c r="A311" s="813"/>
      <c r="B311" s="808"/>
      <c r="C311" s="46" t="s">
        <v>754</v>
      </c>
      <c r="D311" s="423">
        <v>100</v>
      </c>
      <c r="E311" s="785"/>
      <c r="F311" s="785"/>
      <c r="G311" s="785"/>
      <c r="H311" s="92">
        <f t="array" ref="H311">IFERROR(ROUND(INDEX([8]FCSTSDV!$D$2:$V$2002,MATCH('[8]stockok (2)'!$C233,[8]FCSTSDV!$C$2:$C$2002,0),MATCH('[8]stockok (2)'!I$3,[8]FCSTSDV!$D$1:$V$1,0)),1)/'[8]stockok (2)'!$D233,0)</f>
        <v>0</v>
      </c>
      <c r="I311" s="92">
        <f t="array" ref="I311">IFERROR(ROUND(INDEX([8]FCSTSDV!$D$2:$V$2002,MATCH('[8]stockok (2)'!$C233,[8]FCSTSDV!$C$2:$C$2002,0),MATCH('[8]stockok (2)'!J$3,[8]FCSTSDV!$D$1:$V$1,0)),1)/'[8]stockok (2)'!$D233,0)</f>
        <v>0</v>
      </c>
      <c r="J311" s="92">
        <f t="array" ref="J311">IFERROR(ROUND(INDEX([8]FCSTSDV!$D$2:$V$2002,MATCH('[8]stockok (2)'!$C233,[8]FCSTSDV!$C$2:$C$2002,0),MATCH('[8]stockok (2)'!K$3,[8]FCSTSDV!$D$1:$V$1,0)),1)/'[8]stockok (2)'!$D233,0)</f>
        <v>0</v>
      </c>
      <c r="K311" s="92">
        <f t="array" ref="K311">IFERROR(ROUND(INDEX([8]FCSTSDV!$D$2:$V$2002,MATCH('[8]stockok (2)'!$C233,[8]FCSTSDV!$C$2:$C$2002,0),MATCH('[8]stockok (2)'!L$3,[8]FCSTSDV!$D$1:$V$1,0)),1)/'[8]stockok (2)'!$D233,0)</f>
        <v>0</v>
      </c>
      <c r="L311" s="92">
        <f t="array" ref="L311">IFERROR(ROUND(INDEX([8]FCSTSDV!$D$2:$V$2002,MATCH('[8]stockok (2)'!$C233,[8]FCSTSDV!$C$2:$C$2002,0),MATCH('[8]stockok (2)'!M$3,[8]FCSTSDV!$D$1:$V$1,0)),1)/'[8]stockok (2)'!$D233,0)</f>
        <v>0</v>
      </c>
      <c r="M311" s="92">
        <f t="array" ref="M311">IFERROR(ROUND(INDEX([8]FCSTSDV!$D$2:$V$2002,MATCH('[8]stockok (2)'!$C233,[8]FCSTSDV!$C$2:$C$2002,0),MATCH('[8]stockok (2)'!N$3,[8]FCSTSDV!$D$1:$V$1,0)),1)/'[8]stockok (2)'!$D233,0)</f>
        <v>0</v>
      </c>
      <c r="N311" s="92">
        <f t="array" ref="N311">IFERROR(ROUND(INDEX([8]FCSTSDV!$D$2:$V$2002,MATCH('[8]stockok (2)'!$C233,[8]FCSTSDV!$C$2:$C$2002,0),MATCH('[8]stockok (2)'!O$3,[8]FCSTSDV!$D$1:$V$1,0)),1)/'[8]stockok (2)'!$D233,0)</f>
        <v>0</v>
      </c>
      <c r="O311" s="92">
        <f t="array" ref="O311">IFERROR(ROUND(INDEX([8]FCSTSDV!$D$2:$V$2002,MATCH('[8]stockok (2)'!$C233,[8]FCSTSDV!$C$2:$C$2002,0),MATCH('[8]stockok (2)'!P$3,[8]FCSTSDV!$D$1:$V$1,0)),1)/'[8]stockok (2)'!$D233,0)</f>
        <v>0</v>
      </c>
      <c r="P311" s="92">
        <f t="array" ref="P311">IFERROR(ROUND(INDEX([8]FCSTSDV!$D$2:$V$2002,MATCH('[8]stockok (2)'!$C233,[8]FCSTSDV!$C$2:$C$2002,0),MATCH('[8]stockok (2)'!Q$3,[8]FCSTSDV!$D$1:$V$1,0)),1)/'[8]stockok (2)'!$D233,0)</f>
        <v>0</v>
      </c>
      <c r="Q311" s="92">
        <f t="array" ref="Q311">IFERROR(ROUND(INDEX([8]FCSTSDV!$D$2:$V$2002,MATCH('[8]stockok (2)'!$C233,[8]FCSTSDV!$C$2:$C$2002,0),MATCH('[8]stockok (2)'!T$3,[8]FCSTSDV!$D$1:$V$1,0)),1)/'[8]stockok (2)'!$D233,0)</f>
        <v>0</v>
      </c>
      <c r="R311" s="92">
        <f t="array" ref="R311">IFERROR(ROUND(INDEX([8]FCSTSDV!$D$2:$V$2002,MATCH('[8]stockok (2)'!$C233,[8]FCSTSDV!$C$2:$C$2002,0),MATCH('[8]stockok (2)'!U$3,[8]FCSTSDV!$D$1:$V$1,0)),1)/'[8]stockok (2)'!$D233,0)</f>
        <v>0</v>
      </c>
      <c r="S311" s="92">
        <f t="array" ref="S311">IFERROR(ROUND(INDEX([8]FCSTSDV!$D$2:$V$2002,MATCH('[8]stockok (2)'!$C233,[8]FCSTSDV!$C$2:$C$2002,0),MATCH('[8]stockok (2)'!V$3,[8]FCSTSDV!$D$1:$V$1,0)),1)/'[8]stockok (2)'!$D233,0)</f>
        <v>0</v>
      </c>
      <c r="T311" s="92">
        <f>+SUM(H311:R311)</f>
        <v>0</v>
      </c>
    </row>
    <row r="312" spans="1:20" ht="20.100000000000001" hidden="1" customHeight="1">
      <c r="A312" s="819"/>
      <c r="B312" s="1073"/>
      <c r="C312" s="411" t="s">
        <v>42</v>
      </c>
      <c r="D312" s="412" t="s">
        <v>43</v>
      </c>
      <c r="E312" s="787"/>
      <c r="F312" s="787"/>
      <c r="G312" s="787"/>
      <c r="H312" s="90">
        <f>G307-SUM(H307:H311)</f>
        <v>1986</v>
      </c>
      <c r="I312" s="90">
        <f>H312-SUM(I307:I311)</f>
        <v>1896</v>
      </c>
      <c r="J312" s="90">
        <f t="shared" ref="J312:M312" si="26">I312-SUM(J307:J311)</f>
        <v>1820</v>
      </c>
      <c r="K312" s="90">
        <f t="shared" si="26"/>
        <v>1812</v>
      </c>
      <c r="L312" s="90">
        <f t="shared" si="26"/>
        <v>1804</v>
      </c>
      <c r="M312" s="90">
        <f t="shared" si="26"/>
        <v>1796</v>
      </c>
      <c r="N312" s="90">
        <f t="shared" ref="N312:P312" si="27">M312-SUM(N307:N311)</f>
        <v>1592</v>
      </c>
      <c r="O312" s="90">
        <f t="shared" si="27"/>
        <v>1544</v>
      </c>
      <c r="P312" s="90">
        <f t="shared" si="27"/>
        <v>1496</v>
      </c>
      <c r="Q312" s="90" t="e">
        <f>#REF!-SUM(Q307:Q311)</f>
        <v>#REF!</v>
      </c>
      <c r="R312" s="90" t="e">
        <f t="shared" ref="R312" si="28">Q312-SUM(R307:R311)</f>
        <v>#REF!</v>
      </c>
      <c r="S312" s="90" t="e">
        <f t="shared" ref="S312" si="29">R312-SUM(S307:S311)</f>
        <v>#REF!</v>
      </c>
      <c r="T312" s="92" t="e">
        <f>+SUM(H312:R312)</f>
        <v>#REF!</v>
      </c>
    </row>
    <row r="313" spans="1:20" ht="20.100000000000001" customHeight="1">
      <c r="A313" s="1087" t="s">
        <v>14</v>
      </c>
      <c r="B313" s="1071" t="s">
        <v>121</v>
      </c>
      <c r="C313" s="43" t="s">
        <v>122</v>
      </c>
      <c r="D313" s="422">
        <v>500</v>
      </c>
      <c r="E313" s="1066" t="e">
        <f>+VLOOKUP(B313,Sheet2!$B$3:$E$2963,4,0)</f>
        <v>#REF!</v>
      </c>
      <c r="F313" s="1066" t="e">
        <f>+VLOOKUP(B313,Sheet2!$B$3:$D$2963,3,0)</f>
        <v>#REF!</v>
      </c>
      <c r="G313" s="1066" t="e">
        <f>E313+F313</f>
        <v>#REF!</v>
      </c>
      <c r="H313" s="99">
        <f t="array" ref="H313">IFERROR(ROUND(INDEX(FCSTSDV!$D$2:$L$2001,MATCH('ống nhựa túi bóng'!$C313,FCSTSDV!$C$2:$C$2001,0),MATCH('ống nhựa túi bóng'!H$3,FCSTSDV!$D$1:$L$1,0)),1)/'ống nhựa túi bóng'!$D313,0)</f>
        <v>0</v>
      </c>
      <c r="I313" s="99">
        <f t="array" ref="I313">IFERROR(ROUND(INDEX(FCSTSDV!$D$2:$L$2001,MATCH('ống nhựa túi bóng'!$C313,FCSTSDV!$C$2:$C$2001,0),MATCH('ống nhựa túi bóng'!I$3,FCSTSDV!$D$1:$L$1,0)),1)/'ống nhựa túi bóng'!$D313,0)</f>
        <v>0</v>
      </c>
      <c r="J313" s="99">
        <f t="array" ref="J313">IFERROR(ROUND(INDEX(FCSTSDV!$D$2:$L$2001,MATCH('ống nhựa túi bóng'!$C313,FCSTSDV!$C$2:$C$2001,0),MATCH('ống nhựa túi bóng'!J$3,FCSTSDV!$D$1:$L$1,0)),1)/'ống nhựa túi bóng'!$D313,0)</f>
        <v>0</v>
      </c>
      <c r="K313" s="99">
        <f t="array" ref="K313">IFERROR(ROUND(INDEX(FCSTSDV!$D$2:$L$2001,MATCH('ống nhựa túi bóng'!$C313,FCSTSDV!$C$2:$C$2001,0),MATCH('ống nhựa túi bóng'!K$3,FCSTSDV!$D$1:$L$1,0)),1)/'ống nhựa túi bóng'!$D313,0)</f>
        <v>0</v>
      </c>
      <c r="L313" s="99">
        <f t="array" ref="L313">IFERROR(ROUND(INDEX(FCSTSDV!$D$2:$L$2001,MATCH('ống nhựa túi bóng'!$C313,FCSTSDV!$C$2:$C$2001,0),MATCH('ống nhựa túi bóng'!L$3,FCSTSDV!$D$1:$L$1,0)),1)/'ống nhựa túi bóng'!$D313,0)</f>
        <v>0</v>
      </c>
      <c r="M313" s="99">
        <f t="array" ref="M313">IFERROR(ROUND(INDEX(FCSTSDV!$D$2:$L$2001,MATCH('ống nhựa túi bóng'!$C313,FCSTSDV!$C$2:$C$2001,0),MATCH('ống nhựa túi bóng'!M$3,FCSTSDV!$D$1:$L$1,0)),1)/'ống nhựa túi bóng'!$D313,0)</f>
        <v>0</v>
      </c>
      <c r="N313" s="99">
        <f t="array" ref="N313">IFERROR(ROUND(INDEX(FCSTSDV!$D$2:$L$2001,MATCH('ống nhựa túi bóng'!$C313,FCSTSDV!$C$2:$C$2001,0),MATCH('ống nhựa túi bóng'!N$3,FCSTSDV!$D$1:$L$1,0)),1)/'ống nhựa túi bóng'!$D313,0)</f>
        <v>0</v>
      </c>
      <c r="O313" s="99">
        <f t="array" ref="O313">IFERROR(ROUND(INDEX(FCSTSDV!$D$2:$L$2001,MATCH('ống nhựa túi bóng'!$C313,FCSTSDV!$C$2:$C$2001,0),MATCH('ống nhựa túi bóng'!O$3,FCSTSDV!$D$1:$L$1,0)),1)/'ống nhựa túi bóng'!$D313,0)</f>
        <v>0</v>
      </c>
      <c r="P313" s="99">
        <f t="array" ref="P313">IFERROR(ROUND(INDEX(FCSTSDV!$D$2:$L$2001,MATCH('ống nhựa túi bóng'!$C313,FCSTSDV!$C$2:$C$2001,0),MATCH('ống nhựa túi bóng'!P$3,FCSTSDV!$D$1:$L$1,0)),1)/'ống nhựa túi bóng'!$D313,0)</f>
        <v>0</v>
      </c>
      <c r="Q313" s="99">
        <f t="array" ref="Q313">IFERROR(ROUND(INDEX(FCSTSDV!$D$2:$L$2001,MATCH('ống nhựa túi bóng'!$C313,FCSTSDV!$C$2:$C$2001,0),MATCH('ống nhựa túi bóng'!Q$3,FCSTSDV!$D$1:$L$1,0)),1)/'ống nhựa túi bóng'!$D313,0)</f>
        <v>0</v>
      </c>
      <c r="R313" s="99">
        <f t="array" ref="R313">IFERROR(ROUND(INDEX(FCSTSDV!$D$2:$L$2001,MATCH('ống nhựa túi bóng'!$C313,FCSTSDV!$C$2:$C$2001,0),MATCH('ống nhựa túi bóng'!R$3,FCSTSDV!$D$1:$L$1,0)),1)/'ống nhựa túi bóng'!$D313,0)</f>
        <v>0</v>
      </c>
      <c r="S313" s="99">
        <f t="array" ref="S313">IFERROR(ROUND(INDEX(FCSTSDV!$D$2:$L$2001,MATCH('ống nhựa túi bóng'!$C313,FCSTSDV!$C$2:$C$2001,0),MATCH('ống nhựa túi bóng'!S$3,FCSTSDV!$D$1:$L$1,0)),1)/'ống nhựa túi bóng'!$D313,0)</f>
        <v>0</v>
      </c>
      <c r="T313" s="92">
        <f>+SUM(H313:R313)</f>
        <v>0</v>
      </c>
    </row>
    <row r="314" spans="1:20" ht="20.100000000000001" customHeight="1">
      <c r="A314" s="1091"/>
      <c r="B314" s="1072"/>
      <c r="C314" s="46" t="s">
        <v>65</v>
      </c>
      <c r="D314" s="413">
        <v>480</v>
      </c>
      <c r="E314" s="1067"/>
      <c r="F314" s="1067"/>
      <c r="G314" s="1067"/>
      <c r="H314" s="92">
        <f t="array" ref="H314">IFERROR(ROUND(INDEX(FCSTSDV!$D$2:$L$2001,MATCH('ống nhựa túi bóng'!$C314,FCSTSDV!$C$2:$C$2001,0),MATCH('ống nhựa túi bóng'!H$3,FCSTSDV!$D$1:$L$1,0)),1)/'ống nhựa túi bóng'!$D314,0)</f>
        <v>0</v>
      </c>
      <c r="I314" s="92">
        <f t="array" ref="I314">IFERROR(ROUND(INDEX(FCSTSDV!$D$2:$L$2001,MATCH('ống nhựa túi bóng'!$C314,FCSTSDV!$C$2:$C$2001,0),MATCH('ống nhựa túi bóng'!I$3,FCSTSDV!$D$1:$L$1,0)),1)/'ống nhựa túi bóng'!$D314,0)</f>
        <v>0</v>
      </c>
      <c r="J314" s="92">
        <f t="array" ref="J314">IFERROR(ROUND(INDEX(FCSTSDV!$D$2:$L$2001,MATCH('ống nhựa túi bóng'!$C314,FCSTSDV!$C$2:$C$2001,0),MATCH('ống nhựa túi bóng'!J$3,FCSTSDV!$D$1:$L$1,0)),1)/'ống nhựa túi bóng'!$D314,0)</f>
        <v>0</v>
      </c>
      <c r="K314" s="92">
        <f t="array" ref="K314">IFERROR(ROUND(INDEX(FCSTSDV!$D$2:$L$2001,MATCH('ống nhựa túi bóng'!$C314,FCSTSDV!$C$2:$C$2001,0),MATCH('ống nhựa túi bóng'!K$3,FCSTSDV!$D$1:$L$1,0)),1)/'ống nhựa túi bóng'!$D314,0)</f>
        <v>0</v>
      </c>
      <c r="L314" s="92">
        <f t="array" ref="L314">IFERROR(ROUND(INDEX(FCSTSDV!$D$2:$L$2001,MATCH('ống nhựa túi bóng'!$C314,FCSTSDV!$C$2:$C$2001,0),MATCH('ống nhựa túi bóng'!L$3,FCSTSDV!$D$1:$L$1,0)),1)/'ống nhựa túi bóng'!$D314,0)</f>
        <v>0</v>
      </c>
      <c r="M314" s="92">
        <f t="array" ref="M314">IFERROR(ROUND(INDEX(FCSTSDV!$D$2:$L$2001,MATCH('ống nhựa túi bóng'!$C314,FCSTSDV!$C$2:$C$2001,0),MATCH('ống nhựa túi bóng'!M$3,FCSTSDV!$D$1:$L$1,0)),1)/'ống nhựa túi bóng'!$D314,0)</f>
        <v>0</v>
      </c>
      <c r="N314" s="92">
        <f t="array" ref="N314">IFERROR(ROUND(INDEX(FCSTSDV!$D$2:$L$2001,MATCH('ống nhựa túi bóng'!$C314,FCSTSDV!$C$2:$C$2001,0),MATCH('ống nhựa túi bóng'!N$3,FCSTSDV!$D$1:$L$1,0)),1)/'ống nhựa túi bóng'!$D314,0)</f>
        <v>0</v>
      </c>
      <c r="O314" s="92">
        <f t="array" ref="O314">IFERROR(ROUND(INDEX(FCSTSDV!$D$2:$L$2001,MATCH('ống nhựa túi bóng'!$C314,FCSTSDV!$C$2:$C$2001,0),MATCH('ống nhựa túi bóng'!O$3,FCSTSDV!$D$1:$L$1,0)),1)/'ống nhựa túi bóng'!$D314,0)</f>
        <v>0</v>
      </c>
      <c r="P314" s="92">
        <f t="array" ref="P314">IFERROR(ROUND(INDEX(FCSTSDV!$D$2:$L$2001,MATCH('ống nhựa túi bóng'!$C314,FCSTSDV!$C$2:$C$2001,0),MATCH('ống nhựa túi bóng'!P$3,FCSTSDV!$D$1:$L$1,0)),1)/'ống nhựa túi bóng'!$D314,0)</f>
        <v>0</v>
      </c>
      <c r="Q314" s="92">
        <f t="array" ref="Q314">IFERROR(ROUND(INDEX(FCSTSDV!$D$2:$L$2001,MATCH('ống nhựa túi bóng'!$C314,FCSTSDV!$C$2:$C$2001,0),MATCH('ống nhựa túi bóng'!Q$3,FCSTSDV!$D$1:$L$1,0)),1)/'ống nhựa túi bóng'!$D314,0)</f>
        <v>0</v>
      </c>
      <c r="R314" s="92">
        <f t="array" ref="R314">IFERROR(ROUND(INDEX(FCSTSDV!$D$2:$L$2001,MATCH('ống nhựa túi bóng'!$C314,FCSTSDV!$C$2:$C$2001,0),MATCH('ống nhựa túi bóng'!R$3,FCSTSDV!$D$1:$L$1,0)),1)/'ống nhựa túi bóng'!$D314,0)</f>
        <v>0</v>
      </c>
      <c r="S314" s="92">
        <f t="array" ref="S314">IFERROR(ROUND(INDEX(FCSTSDV!$D$2:$L$2001,MATCH('ống nhựa túi bóng'!$C314,FCSTSDV!$C$2:$C$2001,0),MATCH('ống nhựa túi bóng'!S$3,FCSTSDV!$D$1:$L$1,0)),1)/'ống nhựa túi bóng'!$D314,0)</f>
        <v>0</v>
      </c>
      <c r="T314" s="92">
        <f>+SUM(H314:R314)</f>
        <v>0</v>
      </c>
    </row>
    <row r="315" spans="1:20" ht="36.75" hidden="1" customHeight="1">
      <c r="A315" s="1092"/>
      <c r="B315" s="1073"/>
      <c r="C315" s="411" t="s">
        <v>42</v>
      </c>
      <c r="D315" s="412" t="s">
        <v>43</v>
      </c>
      <c r="E315" s="1068"/>
      <c r="F315" s="1068"/>
      <c r="G315" s="1068"/>
      <c r="H315" s="90" t="e">
        <f>$G$313-SUM(H313:H314)</f>
        <v>#REF!</v>
      </c>
      <c r="I315" s="90" t="e">
        <f t="shared" ref="I315:N315" si="30">H315-SUM(I313:I314)</f>
        <v>#REF!</v>
      </c>
      <c r="J315" s="90" t="e">
        <f t="shared" si="30"/>
        <v>#REF!</v>
      </c>
      <c r="K315" s="90" t="e">
        <f t="shared" si="30"/>
        <v>#REF!</v>
      </c>
      <c r="L315" s="90" t="e">
        <f t="shared" si="30"/>
        <v>#REF!</v>
      </c>
      <c r="M315" s="90" t="e">
        <f t="shared" si="30"/>
        <v>#REF!</v>
      </c>
      <c r="N315" s="90" t="e">
        <f t="shared" si="30"/>
        <v>#REF!</v>
      </c>
      <c r="O315" s="90" t="e">
        <f t="shared" ref="O315" si="31">N315-SUM(O313:O314)</f>
        <v>#REF!</v>
      </c>
      <c r="P315" s="90" t="e">
        <f t="shared" ref="P315" si="32">O315-SUM(P313:P314)</f>
        <v>#REF!</v>
      </c>
      <c r="Q315" s="90" t="e">
        <f>#REF!-SUM(Q313:Q314)</f>
        <v>#REF!</v>
      </c>
      <c r="R315" s="90" t="e">
        <f t="shared" ref="R315" si="33">Q315-SUM(R313:R314)</f>
        <v>#REF!</v>
      </c>
      <c r="S315" s="90" t="e">
        <f t="shared" ref="S315" si="34">R315-SUM(S313:S314)</f>
        <v>#REF!</v>
      </c>
      <c r="T315" s="90" t="e">
        <f t="shared" ref="T315" si="35">S315-SUM(T313:T314)</f>
        <v>#REF!</v>
      </c>
    </row>
    <row r="316" spans="1:20" ht="20.100000000000001" customHeight="1">
      <c r="A316" s="817" t="s">
        <v>14</v>
      </c>
      <c r="B316" s="1071" t="s">
        <v>123</v>
      </c>
      <c r="C316" s="43" t="s">
        <v>24</v>
      </c>
      <c r="D316" s="422">
        <v>100</v>
      </c>
      <c r="E316" s="786">
        <v>50500</v>
      </c>
      <c r="F316" s="786">
        <v>0</v>
      </c>
      <c r="G316" s="786">
        <f>E316+F316</f>
        <v>50500</v>
      </c>
      <c r="H316" s="99">
        <f t="array" ref="H316">IFERROR(ROUND(INDEX(FCSTSDV!$D$2:$L$2001,MATCH('ống nhựa túi bóng'!$C316,FCSTSDV!$C$2:$C$2001,0),MATCH('ống nhựa túi bóng'!H$3,FCSTSDV!$D$1:$L$1,0)),1)/'ống nhựa túi bóng'!$D316,0)</f>
        <v>0</v>
      </c>
      <c r="I316" s="99">
        <f t="array" ref="I316">IFERROR(ROUND(INDEX(FCSTSDV!$D$2:$L$2001,MATCH('ống nhựa túi bóng'!$C316,FCSTSDV!$C$2:$C$2001,0),MATCH('ống nhựa túi bóng'!I$3,FCSTSDV!$D$1:$L$1,0)),1)/'ống nhựa túi bóng'!$D316,0)</f>
        <v>0</v>
      </c>
      <c r="J316" s="99">
        <f t="array" ref="J316">IFERROR(ROUND(INDEX(FCSTSDV!$D$2:$L$2001,MATCH('ống nhựa túi bóng'!$C316,FCSTSDV!$C$2:$C$2001,0),MATCH('ống nhựa túi bóng'!J$3,FCSTSDV!$D$1:$L$1,0)),1)/'ống nhựa túi bóng'!$D316,0)</f>
        <v>0</v>
      </c>
      <c r="K316" s="99">
        <f t="array" ref="K316">IFERROR(ROUND(INDEX(FCSTSDV!$D$2:$L$2001,MATCH('ống nhựa túi bóng'!$C316,FCSTSDV!$C$2:$C$2001,0),MATCH('ống nhựa túi bóng'!K$3,FCSTSDV!$D$1:$L$1,0)),1)/'ống nhựa túi bóng'!$D316,0)</f>
        <v>0</v>
      </c>
      <c r="L316" s="99">
        <f t="array" ref="L316">IFERROR(ROUND(INDEX(FCSTSDV!$D$2:$L$2001,MATCH('ống nhựa túi bóng'!$C316,FCSTSDV!$C$2:$C$2001,0),MATCH('ống nhựa túi bóng'!L$3,FCSTSDV!$D$1:$L$1,0)),1)/'ống nhựa túi bóng'!$D316,0)</f>
        <v>0</v>
      </c>
      <c r="M316" s="99">
        <f t="array" ref="M316">IFERROR(ROUND(INDEX(FCSTSDV!$D$2:$L$2001,MATCH('ống nhựa túi bóng'!$C316,FCSTSDV!$C$2:$C$2001,0),MATCH('ống nhựa túi bóng'!M$3,FCSTSDV!$D$1:$L$1,0)),1)/'ống nhựa túi bóng'!$D316,0)</f>
        <v>0</v>
      </c>
      <c r="N316" s="99">
        <f t="array" ref="N316">IFERROR(ROUND(INDEX(FCSTSDV!$D$2:$L$2001,MATCH('ống nhựa túi bóng'!$C316,FCSTSDV!$C$2:$C$2001,0),MATCH('ống nhựa túi bóng'!N$3,FCSTSDV!$D$1:$L$1,0)),1)/'ống nhựa túi bóng'!$D316,0)</f>
        <v>0</v>
      </c>
      <c r="O316" s="99">
        <f t="array" ref="O316">IFERROR(ROUND(INDEX(FCSTSDV!$D$2:$L$2001,MATCH('ống nhựa túi bóng'!$C316,FCSTSDV!$C$2:$C$2001,0),MATCH('ống nhựa túi bóng'!O$3,FCSTSDV!$D$1:$L$1,0)),1)/'ống nhựa túi bóng'!$D316,0)</f>
        <v>0</v>
      </c>
      <c r="P316" s="99">
        <f t="array" ref="P316">IFERROR(ROUND(INDEX(FCSTSDV!$D$2:$L$2001,MATCH('ống nhựa túi bóng'!$C316,FCSTSDV!$C$2:$C$2001,0),MATCH('ống nhựa túi bóng'!P$3,FCSTSDV!$D$1:$L$1,0)),1)/'ống nhựa túi bóng'!$D316,0)</f>
        <v>0</v>
      </c>
      <c r="Q316" s="99">
        <f t="array" ref="Q316">IFERROR(ROUND(INDEX(FCSTSDV!$D$2:$L$2001,MATCH('ống nhựa túi bóng'!$C316,FCSTSDV!$C$2:$C$2001,0),MATCH('ống nhựa túi bóng'!Q$3,FCSTSDV!$D$1:$L$1,0)),1)/'ống nhựa túi bóng'!$D316,0)</f>
        <v>0</v>
      </c>
      <c r="R316" s="99">
        <f t="array" ref="R316">IFERROR(ROUND(INDEX(FCSTSDV!$D$2:$L$2001,MATCH('ống nhựa túi bóng'!$C316,FCSTSDV!$C$2:$C$2001,0),MATCH('ống nhựa túi bóng'!R$3,FCSTSDV!$D$1:$L$1,0)),1)/'ống nhựa túi bóng'!$D316,0)</f>
        <v>0</v>
      </c>
      <c r="S316" s="99">
        <f t="array" ref="S316">IFERROR(ROUND(INDEX(FCSTSDV!$D$2:$L$2001,MATCH('ống nhựa túi bóng'!$C316,FCSTSDV!$C$2:$C$2001,0),MATCH('ống nhựa túi bóng'!S$3,FCSTSDV!$D$1:$L$1,0)),1)/'ống nhựa túi bóng'!$D316,0)</f>
        <v>0</v>
      </c>
      <c r="T316" s="92">
        <f t="shared" ref="T316:T347" si="36">+SUM(H316:R316)</f>
        <v>0</v>
      </c>
    </row>
    <row r="317" spans="1:20" ht="20.100000000000001" customHeight="1">
      <c r="A317" s="818"/>
      <c r="B317" s="1072"/>
      <c r="C317" s="436" t="s">
        <v>1271</v>
      </c>
      <c r="D317" s="49">
        <v>100</v>
      </c>
      <c r="E317" s="784"/>
      <c r="F317" s="784"/>
      <c r="G317" s="784"/>
      <c r="H317" s="92">
        <f t="array" ref="H317">IFERROR(ROUND(INDEX(FCSTSDV!$D$2:$L$2001,MATCH('ống nhựa túi bóng'!$C317,FCSTSDV!$C$2:$C$2001,0),MATCH('ống nhựa túi bóng'!H$3,FCSTSDV!$D$1:$L$1,0)),1)/'ống nhựa túi bóng'!$D317,0)</f>
        <v>0</v>
      </c>
      <c r="I317" s="92">
        <f t="array" ref="I317">IFERROR(ROUND(INDEX(FCSTSDV!$D$2:$L$2001,MATCH('ống nhựa túi bóng'!$C317,FCSTSDV!$C$2:$C$2001,0),MATCH('ống nhựa túi bóng'!I$3,FCSTSDV!$D$1:$L$1,0)),1)/'ống nhựa túi bóng'!$D317,0)</f>
        <v>0</v>
      </c>
      <c r="J317" s="92">
        <f t="array" ref="J317">IFERROR(ROUND(INDEX(FCSTSDV!$D$2:$L$2001,MATCH('ống nhựa túi bóng'!$C317,FCSTSDV!$C$2:$C$2001,0),MATCH('ống nhựa túi bóng'!J$3,FCSTSDV!$D$1:$L$1,0)),1)/'ống nhựa túi bóng'!$D317,0)</f>
        <v>0</v>
      </c>
      <c r="K317" s="92">
        <f t="array" ref="K317">IFERROR(ROUND(INDEX(FCSTSDV!$D$2:$L$2001,MATCH('ống nhựa túi bóng'!$C317,FCSTSDV!$C$2:$C$2001,0),MATCH('ống nhựa túi bóng'!K$3,FCSTSDV!$D$1:$L$1,0)),1)/'ống nhựa túi bóng'!$D317,0)</f>
        <v>0</v>
      </c>
      <c r="L317" s="92">
        <f t="array" ref="L317">IFERROR(ROUND(INDEX(FCSTSDV!$D$2:$L$2001,MATCH('ống nhựa túi bóng'!$C317,FCSTSDV!$C$2:$C$2001,0),MATCH('ống nhựa túi bóng'!L$3,FCSTSDV!$D$1:$L$1,0)),1)/'ống nhựa túi bóng'!$D317,0)</f>
        <v>0</v>
      </c>
      <c r="M317" s="92">
        <f t="array" ref="M317">IFERROR(ROUND(INDEX(FCSTSDV!$D$2:$L$2001,MATCH('ống nhựa túi bóng'!$C317,FCSTSDV!$C$2:$C$2001,0),MATCH('ống nhựa túi bóng'!M$3,FCSTSDV!$D$1:$L$1,0)),1)/'ống nhựa túi bóng'!$D317,0)</f>
        <v>0</v>
      </c>
      <c r="N317" s="92">
        <f t="array" ref="N317">IFERROR(ROUND(INDEX(FCSTSDV!$D$2:$L$2001,MATCH('ống nhựa túi bóng'!$C317,FCSTSDV!$C$2:$C$2001,0),MATCH('ống nhựa túi bóng'!N$3,FCSTSDV!$D$1:$L$1,0)),1)/'ống nhựa túi bóng'!$D317,0)</f>
        <v>0</v>
      </c>
      <c r="O317" s="92">
        <f t="array" ref="O317">IFERROR(ROUND(INDEX(FCSTSDV!$D$2:$L$2001,MATCH('ống nhựa túi bóng'!$C317,FCSTSDV!$C$2:$C$2001,0),MATCH('ống nhựa túi bóng'!O$3,FCSTSDV!$D$1:$L$1,0)),1)/'ống nhựa túi bóng'!$D317,0)</f>
        <v>0</v>
      </c>
      <c r="P317" s="92">
        <f t="array" ref="P317">IFERROR(ROUND(INDEX(FCSTSDV!$D$2:$L$2001,MATCH('ống nhựa túi bóng'!$C317,FCSTSDV!$C$2:$C$2001,0),MATCH('ống nhựa túi bóng'!P$3,FCSTSDV!$D$1:$L$1,0)),1)/'ống nhựa túi bóng'!$D317,0)</f>
        <v>0</v>
      </c>
      <c r="Q317" s="92">
        <f t="array" ref="Q317">IFERROR(ROUND(INDEX(FCSTSDV!$D$2:$L$2001,MATCH('ống nhựa túi bóng'!$C317,FCSTSDV!$C$2:$C$2001,0),MATCH('ống nhựa túi bóng'!Q$3,FCSTSDV!$D$1:$L$1,0)),1)/'ống nhựa túi bóng'!$D317,0)</f>
        <v>0</v>
      </c>
      <c r="R317" s="92">
        <f t="array" ref="R317">IFERROR(ROUND(INDEX(FCSTSDV!$D$2:$L$2001,MATCH('ống nhựa túi bóng'!$C317,FCSTSDV!$C$2:$C$2001,0),MATCH('ống nhựa túi bóng'!R$3,FCSTSDV!$D$1:$L$1,0)),1)/'ống nhựa túi bóng'!$D317,0)</f>
        <v>0</v>
      </c>
      <c r="S317" s="92">
        <f t="array" ref="S317">IFERROR(ROUND(INDEX(FCSTSDV!$D$2:$L$2001,MATCH('ống nhựa túi bóng'!$C317,FCSTSDV!$C$2:$C$2001,0),MATCH('ống nhựa túi bóng'!S$3,FCSTSDV!$D$1:$L$1,0)),1)/'ống nhựa túi bóng'!$D317,0)</f>
        <v>0</v>
      </c>
      <c r="T317" s="92">
        <f t="shared" si="36"/>
        <v>0</v>
      </c>
    </row>
    <row r="318" spans="1:20" ht="20.100000000000001" customHeight="1">
      <c r="A318" s="818"/>
      <c r="B318" s="1072"/>
      <c r="C318" s="46" t="s">
        <v>23</v>
      </c>
      <c r="D318" s="413">
        <v>100</v>
      </c>
      <c r="E318" s="784"/>
      <c r="F318" s="784"/>
      <c r="G318" s="784"/>
      <c r="H318" s="92">
        <f t="array" ref="H318">IFERROR(ROUND(INDEX(FCSTSDV!$D$2:$L$2001,MATCH('ống nhựa túi bóng'!$C318,FCSTSDV!$C$2:$C$2001,0),MATCH('ống nhựa túi bóng'!H$3,FCSTSDV!$D$1:$L$1,0)),1)/'ống nhựa túi bóng'!$D318,0)</f>
        <v>0</v>
      </c>
      <c r="I318" s="92">
        <f t="array" ref="I318">IFERROR(ROUND(INDEX(FCSTSDV!$D$2:$L$2001,MATCH('ống nhựa túi bóng'!$C318,FCSTSDV!$C$2:$C$2001,0),MATCH('ống nhựa túi bóng'!I$3,FCSTSDV!$D$1:$L$1,0)),1)/'ống nhựa túi bóng'!$D318,0)</f>
        <v>0</v>
      </c>
      <c r="J318" s="92">
        <f t="array" ref="J318">IFERROR(ROUND(INDEX(FCSTSDV!$D$2:$L$2001,MATCH('ống nhựa túi bóng'!$C318,FCSTSDV!$C$2:$C$2001,0),MATCH('ống nhựa túi bóng'!J$3,FCSTSDV!$D$1:$L$1,0)),1)/'ống nhựa túi bóng'!$D318,0)</f>
        <v>0</v>
      </c>
      <c r="K318" s="92">
        <f t="array" ref="K318">IFERROR(ROUND(INDEX(FCSTSDV!$D$2:$L$2001,MATCH('ống nhựa túi bóng'!$C318,FCSTSDV!$C$2:$C$2001,0),MATCH('ống nhựa túi bóng'!K$3,FCSTSDV!$D$1:$L$1,0)),1)/'ống nhựa túi bóng'!$D318,0)</f>
        <v>0</v>
      </c>
      <c r="L318" s="92">
        <f t="array" ref="L318">IFERROR(ROUND(INDEX(FCSTSDV!$D$2:$L$2001,MATCH('ống nhựa túi bóng'!$C318,FCSTSDV!$C$2:$C$2001,0),MATCH('ống nhựa túi bóng'!L$3,FCSTSDV!$D$1:$L$1,0)),1)/'ống nhựa túi bóng'!$D318,0)</f>
        <v>0</v>
      </c>
      <c r="M318" s="92">
        <f t="array" ref="M318">IFERROR(ROUND(INDEX(FCSTSDV!$D$2:$L$2001,MATCH('ống nhựa túi bóng'!$C318,FCSTSDV!$C$2:$C$2001,0),MATCH('ống nhựa túi bóng'!M$3,FCSTSDV!$D$1:$L$1,0)),1)/'ống nhựa túi bóng'!$D318,0)</f>
        <v>0</v>
      </c>
      <c r="N318" s="92">
        <f t="array" ref="N318">IFERROR(ROUND(INDEX(FCSTSDV!$D$2:$L$2001,MATCH('ống nhựa túi bóng'!$C318,FCSTSDV!$C$2:$C$2001,0),MATCH('ống nhựa túi bóng'!N$3,FCSTSDV!$D$1:$L$1,0)),1)/'ống nhựa túi bóng'!$D318,0)</f>
        <v>0</v>
      </c>
      <c r="O318" s="92">
        <f t="array" ref="O318">IFERROR(ROUND(INDEX(FCSTSDV!$D$2:$L$2001,MATCH('ống nhựa túi bóng'!$C318,FCSTSDV!$C$2:$C$2001,0),MATCH('ống nhựa túi bóng'!O$3,FCSTSDV!$D$1:$L$1,0)),1)/'ống nhựa túi bóng'!$D318,0)</f>
        <v>0</v>
      </c>
      <c r="P318" s="92">
        <f t="array" ref="P318">IFERROR(ROUND(INDEX(FCSTSDV!$D$2:$L$2001,MATCH('ống nhựa túi bóng'!$C318,FCSTSDV!$C$2:$C$2001,0),MATCH('ống nhựa túi bóng'!P$3,FCSTSDV!$D$1:$L$1,0)),1)/'ống nhựa túi bóng'!$D318,0)</f>
        <v>0</v>
      </c>
      <c r="Q318" s="92">
        <f t="array" ref="Q318">IFERROR(ROUND(INDEX(FCSTSDV!$D$2:$L$2001,MATCH('ống nhựa túi bóng'!$C318,FCSTSDV!$C$2:$C$2001,0),MATCH('ống nhựa túi bóng'!Q$3,FCSTSDV!$D$1:$L$1,0)),1)/'ống nhựa túi bóng'!$D318,0)</f>
        <v>0</v>
      </c>
      <c r="R318" s="92">
        <f t="array" ref="R318">IFERROR(ROUND(INDEX(FCSTSDV!$D$2:$L$2001,MATCH('ống nhựa túi bóng'!$C318,FCSTSDV!$C$2:$C$2001,0),MATCH('ống nhựa túi bóng'!R$3,FCSTSDV!$D$1:$L$1,0)),1)/'ống nhựa túi bóng'!$D318,0)</f>
        <v>0</v>
      </c>
      <c r="S318" s="92">
        <f t="array" ref="S318">IFERROR(ROUND(INDEX(FCSTSDV!$D$2:$L$2001,MATCH('ống nhựa túi bóng'!$C318,FCSTSDV!$C$2:$C$2001,0),MATCH('ống nhựa túi bóng'!S$3,FCSTSDV!$D$1:$L$1,0)),1)/'ống nhựa túi bóng'!$D318,0)</f>
        <v>0</v>
      </c>
      <c r="T318" s="92">
        <f t="shared" si="36"/>
        <v>0</v>
      </c>
    </row>
    <row r="319" spans="1:20" ht="54" hidden="1" customHeight="1">
      <c r="A319" s="818"/>
      <c r="B319" s="1072"/>
      <c r="C319" s="46" t="s">
        <v>37</v>
      </c>
      <c r="D319" s="413">
        <v>100</v>
      </c>
      <c r="E319" s="784"/>
      <c r="F319" s="784"/>
      <c r="G319" s="784"/>
      <c r="H319" s="92">
        <f t="array" ref="H319">IFERROR(ROUND(INDEX(FCSTSDV!$D$2:$L$2001,MATCH('ống nhựa túi bóng'!$C319,FCSTSDV!$C$2:$C$2001,0),MATCH('ống nhựa túi bóng'!H$3,FCSTSDV!$D$1:$L$1,0)),1)/'ống nhựa túi bóng'!$D319,0)</f>
        <v>100</v>
      </c>
      <c r="I319" s="92">
        <f t="array" ref="I319">IFERROR(ROUND(INDEX(FCSTSDV!$D$2:$L$2001,MATCH('ống nhựa túi bóng'!$C319,FCSTSDV!$C$2:$C$2001,0),MATCH('ống nhựa túi bóng'!I$3,FCSTSDV!$D$1:$L$1,0)),1)/'ống nhựa túi bóng'!$D319,0)</f>
        <v>100</v>
      </c>
      <c r="J319" s="92">
        <f t="array" ref="J319">IFERROR(ROUND(INDEX(FCSTSDV!$D$2:$L$2001,MATCH('ống nhựa túi bóng'!$C319,FCSTSDV!$C$2:$C$2001,0),MATCH('ống nhựa túi bóng'!J$3,FCSTSDV!$D$1:$L$1,0)),1)/'ống nhựa túi bóng'!$D319,0)</f>
        <v>100</v>
      </c>
      <c r="K319" s="92">
        <f t="array" ref="K319">IFERROR(ROUND(INDEX(FCSTSDV!$D$2:$L$2001,MATCH('ống nhựa túi bóng'!$C319,FCSTSDV!$C$2:$C$2001,0),MATCH('ống nhựa túi bóng'!K$3,FCSTSDV!$D$1:$L$1,0)),1)/'ống nhựa túi bóng'!$D319,0)</f>
        <v>100</v>
      </c>
      <c r="L319" s="92">
        <f t="array" ref="L319">IFERROR(ROUND(INDEX(FCSTSDV!$D$2:$L$2001,MATCH('ống nhựa túi bóng'!$C319,FCSTSDV!$C$2:$C$2001,0),MATCH('ống nhựa túi bóng'!L$3,FCSTSDV!$D$1:$L$1,0)),1)/'ống nhựa túi bóng'!$D319,0)</f>
        <v>100</v>
      </c>
      <c r="M319" s="92">
        <f t="array" ref="M319">IFERROR(ROUND(INDEX(FCSTSDV!$D$2:$L$2001,MATCH('ống nhựa túi bóng'!$C319,FCSTSDV!$C$2:$C$2001,0),MATCH('ống nhựa túi bóng'!M$3,FCSTSDV!$D$1:$L$1,0)),1)/'ống nhựa túi bóng'!$D319,0)</f>
        <v>100</v>
      </c>
      <c r="N319" s="92">
        <f t="array" ref="N319">IFERROR(ROUND(INDEX(FCSTSDV!$D$2:$L$2001,MATCH('ống nhựa túi bóng'!$C319,FCSTSDV!$C$2:$C$2001,0),MATCH('ống nhựa túi bóng'!N$3,FCSTSDV!$D$1:$L$1,0)),1)/'ống nhựa túi bóng'!$D319,0)</f>
        <v>600</v>
      </c>
      <c r="O319" s="92">
        <f t="array" ref="O319">IFERROR(ROUND(INDEX(FCSTSDV!$D$2:$L$2001,MATCH('ống nhựa túi bóng'!$C319,FCSTSDV!$C$2:$C$2001,0),MATCH('ống nhựa túi bóng'!O$3,FCSTSDV!$D$1:$L$1,0)),1)/'ống nhựa túi bóng'!$D319,0)</f>
        <v>0</v>
      </c>
      <c r="P319" s="92">
        <f t="array" ref="P319">IFERROR(ROUND(INDEX(FCSTSDV!$D$2:$L$2001,MATCH('ống nhựa túi bóng'!$C319,FCSTSDV!$C$2:$C$2001,0),MATCH('ống nhựa túi bóng'!P$3,FCSTSDV!$D$1:$L$1,0)),1)/'ống nhựa túi bóng'!$D319,0)</f>
        <v>0</v>
      </c>
      <c r="Q319" s="92">
        <f t="array" ref="Q319">IFERROR(ROUND(INDEX(FCSTSDV!$D$2:$L$2001,MATCH('ống nhựa túi bóng'!$C319,FCSTSDV!$C$2:$C$2001,0),MATCH('ống nhựa túi bóng'!Q$3,FCSTSDV!$D$1:$L$1,0)),1)/'ống nhựa túi bóng'!$D319,0)</f>
        <v>0</v>
      </c>
      <c r="R319" s="92">
        <f t="array" ref="R319">IFERROR(ROUND(INDEX(FCSTSDV!$D$2:$L$2001,MATCH('ống nhựa túi bóng'!$C319,FCSTSDV!$C$2:$C$2001,0),MATCH('ống nhựa túi bóng'!R$3,FCSTSDV!$D$1:$L$1,0)),1)/'ống nhựa túi bóng'!$D319,0)</f>
        <v>0</v>
      </c>
      <c r="S319" s="92">
        <f t="array" ref="S319">IFERROR(ROUND(INDEX(FCSTSDV!$D$2:$L$2001,MATCH('ống nhựa túi bóng'!$C319,FCSTSDV!$C$2:$C$2001,0),MATCH('ống nhựa túi bóng'!S$3,FCSTSDV!$D$1:$L$1,0)),1)/'ống nhựa túi bóng'!$D319,0)</f>
        <v>0</v>
      </c>
      <c r="T319" s="92">
        <f t="shared" si="36"/>
        <v>1200</v>
      </c>
    </row>
    <row r="320" spans="1:20" ht="20.100000000000001" hidden="1" customHeight="1">
      <c r="A320" s="818"/>
      <c r="B320" s="1072"/>
      <c r="C320" s="49" t="s">
        <v>740</v>
      </c>
      <c r="D320" s="49">
        <v>100</v>
      </c>
      <c r="E320" s="784"/>
      <c r="F320" s="784"/>
      <c r="G320" s="784"/>
      <c r="H320" s="92">
        <f t="array" ref="H320">IFERROR(ROUND(INDEX(FCSTSDV!$D$2:$L$2001,MATCH('ống nhựa túi bóng'!$C320,FCSTSDV!$C$2:$C$2001,0),MATCH('ống nhựa túi bóng'!H$3,FCSTSDV!$D$1:$L$1,0)),1)/'ống nhựa túi bóng'!$D320,0)</f>
        <v>100</v>
      </c>
      <c r="I320" s="92">
        <f t="array" ref="I320">IFERROR(ROUND(INDEX(FCSTSDV!$D$2:$L$2001,MATCH('ống nhựa túi bóng'!$C320,FCSTSDV!$C$2:$C$2001,0),MATCH('ống nhựa túi bóng'!I$3,FCSTSDV!$D$1:$L$1,0)),1)/'ống nhựa túi bóng'!$D320,0)</f>
        <v>100</v>
      </c>
      <c r="J320" s="92">
        <f t="array" ref="J320">IFERROR(ROUND(INDEX(FCSTSDV!$D$2:$L$2001,MATCH('ống nhựa túi bóng'!$C320,FCSTSDV!$C$2:$C$2001,0),MATCH('ống nhựa túi bóng'!J$3,FCSTSDV!$D$1:$L$1,0)),1)/'ống nhựa túi bóng'!$D320,0)</f>
        <v>100</v>
      </c>
      <c r="K320" s="92">
        <f t="array" ref="K320">IFERROR(ROUND(INDEX(FCSTSDV!$D$2:$L$2001,MATCH('ống nhựa túi bóng'!$C320,FCSTSDV!$C$2:$C$2001,0),MATCH('ống nhựa túi bóng'!K$3,FCSTSDV!$D$1:$L$1,0)),1)/'ống nhựa túi bóng'!$D320,0)</f>
        <v>100</v>
      </c>
      <c r="L320" s="92">
        <f t="array" ref="L320">IFERROR(ROUND(INDEX(FCSTSDV!$D$2:$L$2001,MATCH('ống nhựa túi bóng'!$C320,FCSTSDV!$C$2:$C$2001,0),MATCH('ống nhựa túi bóng'!L$3,FCSTSDV!$D$1:$L$1,0)),1)/'ống nhựa túi bóng'!$D320,0)</f>
        <v>100</v>
      </c>
      <c r="M320" s="92">
        <f t="array" ref="M320">IFERROR(ROUND(INDEX(FCSTSDV!$D$2:$L$2001,MATCH('ống nhựa túi bóng'!$C320,FCSTSDV!$C$2:$C$2001,0),MATCH('ống nhựa túi bóng'!M$3,FCSTSDV!$D$1:$L$1,0)),1)/'ống nhựa túi bóng'!$D320,0)</f>
        <v>100</v>
      </c>
      <c r="N320" s="92">
        <f t="array" ref="N320">IFERROR(ROUND(INDEX(FCSTSDV!$D$2:$L$2001,MATCH('ống nhựa túi bóng'!$C320,FCSTSDV!$C$2:$C$2001,0),MATCH('ống nhựa túi bóng'!N$3,FCSTSDV!$D$1:$L$1,0)),1)/'ống nhựa túi bóng'!$D320,0)</f>
        <v>600</v>
      </c>
      <c r="O320" s="92">
        <f t="array" ref="O320">IFERROR(ROUND(INDEX(FCSTSDV!$D$2:$L$2001,MATCH('ống nhựa túi bóng'!$C320,FCSTSDV!$C$2:$C$2001,0),MATCH('ống nhựa túi bóng'!O$3,FCSTSDV!$D$1:$L$1,0)),1)/'ống nhựa túi bóng'!$D320,0)</f>
        <v>700</v>
      </c>
      <c r="P320" s="92">
        <f t="array" ref="P320">IFERROR(ROUND(INDEX(FCSTSDV!$D$2:$L$2001,MATCH('ống nhựa túi bóng'!$C320,FCSTSDV!$C$2:$C$2001,0),MATCH('ống nhựa túi bóng'!P$3,FCSTSDV!$D$1:$L$1,0)),1)/'ống nhựa túi bóng'!$D320,0)</f>
        <v>700</v>
      </c>
      <c r="Q320" s="92">
        <f t="array" ref="Q320">IFERROR(ROUND(INDEX(FCSTSDV!$D$2:$L$2001,MATCH('ống nhựa túi bóng'!$C320,FCSTSDV!$C$2:$C$2001,0),MATCH('ống nhựa túi bóng'!Q$3,FCSTSDV!$D$1:$L$1,0)),1)/'ống nhựa túi bóng'!$D320,0)</f>
        <v>0</v>
      </c>
      <c r="R320" s="92">
        <f t="array" ref="R320">IFERROR(ROUND(INDEX(FCSTSDV!$D$2:$L$2001,MATCH('ống nhựa túi bóng'!$C320,FCSTSDV!$C$2:$C$2001,0),MATCH('ống nhựa túi bóng'!R$3,FCSTSDV!$D$1:$L$1,0)),1)/'ống nhựa túi bóng'!$D320,0)</f>
        <v>0</v>
      </c>
      <c r="S320" s="92">
        <f t="array" ref="S320">IFERROR(ROUND(INDEX(FCSTSDV!$D$2:$L$2001,MATCH('ống nhựa túi bóng'!$C320,FCSTSDV!$C$2:$C$2001,0),MATCH('ống nhựa túi bóng'!S$3,FCSTSDV!$D$1:$L$1,0)),1)/'ống nhựa túi bóng'!$D320,0)</f>
        <v>0</v>
      </c>
      <c r="T320" s="92">
        <f t="shared" si="36"/>
        <v>2600</v>
      </c>
    </row>
    <row r="321" spans="1:20" ht="20.100000000000001" customHeight="1">
      <c r="A321" s="818"/>
      <c r="B321" s="1072"/>
      <c r="C321" s="46" t="s">
        <v>1272</v>
      </c>
      <c r="D321" s="413">
        <v>100</v>
      </c>
      <c r="E321" s="784"/>
      <c r="F321" s="784"/>
      <c r="G321" s="784"/>
      <c r="H321" s="92">
        <f t="array" ref="H321">IFERROR(ROUND(INDEX(FCSTSDV!$D$2:$L$2001,MATCH('ống nhựa túi bóng'!$C321,FCSTSDV!$C$2:$C$2001,0),MATCH('ống nhựa túi bóng'!H$3,FCSTSDV!$D$1:$L$1,0)),1)/'ống nhựa túi bóng'!$D321,0)</f>
        <v>0</v>
      </c>
      <c r="I321" s="92">
        <f t="array" ref="I321">IFERROR(ROUND(INDEX(FCSTSDV!$D$2:$L$2001,MATCH('ống nhựa túi bóng'!$C321,FCSTSDV!$C$2:$C$2001,0),MATCH('ống nhựa túi bóng'!I$3,FCSTSDV!$D$1:$L$1,0)),1)/'ống nhựa túi bóng'!$D321,0)</f>
        <v>0</v>
      </c>
      <c r="J321" s="92">
        <f t="array" ref="J321">IFERROR(ROUND(INDEX(FCSTSDV!$D$2:$L$2001,MATCH('ống nhựa túi bóng'!$C321,FCSTSDV!$C$2:$C$2001,0),MATCH('ống nhựa túi bóng'!J$3,FCSTSDV!$D$1:$L$1,0)),1)/'ống nhựa túi bóng'!$D321,0)</f>
        <v>0</v>
      </c>
      <c r="K321" s="92">
        <f t="array" ref="K321">IFERROR(ROUND(INDEX(FCSTSDV!$D$2:$L$2001,MATCH('ống nhựa túi bóng'!$C321,FCSTSDV!$C$2:$C$2001,0),MATCH('ống nhựa túi bóng'!K$3,FCSTSDV!$D$1:$L$1,0)),1)/'ống nhựa túi bóng'!$D321,0)</f>
        <v>0</v>
      </c>
      <c r="L321" s="92">
        <f t="array" ref="L321">IFERROR(ROUND(INDEX(FCSTSDV!$D$2:$L$2001,MATCH('ống nhựa túi bóng'!$C321,FCSTSDV!$C$2:$C$2001,0),MATCH('ống nhựa túi bóng'!L$3,FCSTSDV!$D$1:$L$1,0)),1)/'ống nhựa túi bóng'!$D321,0)</f>
        <v>0</v>
      </c>
      <c r="M321" s="92">
        <f t="array" ref="M321">IFERROR(ROUND(INDEX(FCSTSDV!$D$2:$L$2001,MATCH('ống nhựa túi bóng'!$C321,FCSTSDV!$C$2:$C$2001,0),MATCH('ống nhựa túi bóng'!M$3,FCSTSDV!$D$1:$L$1,0)),1)/'ống nhựa túi bóng'!$D321,0)</f>
        <v>0</v>
      </c>
      <c r="N321" s="92">
        <f t="array" ref="N321">IFERROR(ROUND(INDEX(FCSTSDV!$D$2:$L$2001,MATCH('ống nhựa túi bóng'!$C321,FCSTSDV!$C$2:$C$2001,0),MATCH('ống nhựa túi bóng'!N$3,FCSTSDV!$D$1:$L$1,0)),1)/'ống nhựa túi bóng'!$D321,0)</f>
        <v>0</v>
      </c>
      <c r="O321" s="92">
        <f t="array" ref="O321">IFERROR(ROUND(INDEX(FCSTSDV!$D$2:$L$2001,MATCH('ống nhựa túi bóng'!$C321,FCSTSDV!$C$2:$C$2001,0),MATCH('ống nhựa túi bóng'!O$3,FCSTSDV!$D$1:$L$1,0)),1)/'ống nhựa túi bóng'!$D321,0)</f>
        <v>0</v>
      </c>
      <c r="P321" s="92">
        <f t="array" ref="P321">IFERROR(ROUND(INDEX(FCSTSDV!$D$2:$L$2001,MATCH('ống nhựa túi bóng'!$C321,FCSTSDV!$C$2:$C$2001,0),MATCH('ống nhựa túi bóng'!P$3,FCSTSDV!$D$1:$L$1,0)),1)/'ống nhựa túi bóng'!$D321,0)</f>
        <v>0</v>
      </c>
      <c r="Q321" s="92">
        <f t="array" ref="Q321">IFERROR(ROUND(INDEX(FCSTSDV!$D$2:$L$2001,MATCH('ống nhựa túi bóng'!$C321,FCSTSDV!$C$2:$C$2001,0),MATCH('ống nhựa túi bóng'!Q$3,FCSTSDV!$D$1:$L$1,0)),1)/'ống nhựa túi bóng'!$D321,0)</f>
        <v>0</v>
      </c>
      <c r="R321" s="92">
        <f t="array" ref="R321">IFERROR(ROUND(INDEX(FCSTSDV!$D$2:$L$2001,MATCH('ống nhựa túi bóng'!$C321,FCSTSDV!$C$2:$C$2001,0),MATCH('ống nhựa túi bóng'!R$3,FCSTSDV!$D$1:$L$1,0)),1)/'ống nhựa túi bóng'!$D321,0)</f>
        <v>0</v>
      </c>
      <c r="S321" s="92">
        <f t="array" ref="S321">IFERROR(ROUND(INDEX(FCSTSDV!$D$2:$L$2001,MATCH('ống nhựa túi bóng'!$C321,FCSTSDV!$C$2:$C$2001,0),MATCH('ống nhựa túi bóng'!S$3,FCSTSDV!$D$1:$L$1,0)),1)/'ống nhựa túi bóng'!$D321,0)</f>
        <v>0</v>
      </c>
      <c r="T321" s="92">
        <f t="shared" si="36"/>
        <v>0</v>
      </c>
    </row>
    <row r="322" spans="1:20" ht="20.100000000000001" customHeight="1">
      <c r="A322" s="818"/>
      <c r="B322" s="1072"/>
      <c r="C322" s="46" t="s">
        <v>41</v>
      </c>
      <c r="D322" s="413">
        <v>100</v>
      </c>
      <c r="E322" s="784"/>
      <c r="F322" s="784"/>
      <c r="G322" s="784"/>
      <c r="H322" s="92">
        <f t="array" ref="H322">IFERROR(ROUND(INDEX(FCSTSDV!$D$2:$L$2001,MATCH('ống nhựa túi bóng'!$C322,FCSTSDV!$C$2:$C$2001,0),MATCH('ống nhựa túi bóng'!H$3,FCSTSDV!$D$1:$L$1,0)),1)/'ống nhựa túi bóng'!$D322,0)</f>
        <v>0</v>
      </c>
      <c r="I322" s="92">
        <f t="array" ref="I322">IFERROR(ROUND(INDEX(FCSTSDV!$D$2:$L$2001,MATCH('ống nhựa túi bóng'!$C322,FCSTSDV!$C$2:$C$2001,0),MATCH('ống nhựa túi bóng'!I$3,FCSTSDV!$D$1:$L$1,0)),1)/'ống nhựa túi bóng'!$D322,0)</f>
        <v>0</v>
      </c>
      <c r="J322" s="92">
        <f t="array" ref="J322">IFERROR(ROUND(INDEX(FCSTSDV!$D$2:$L$2001,MATCH('ống nhựa túi bóng'!$C322,FCSTSDV!$C$2:$C$2001,0),MATCH('ống nhựa túi bóng'!J$3,FCSTSDV!$D$1:$L$1,0)),1)/'ống nhựa túi bóng'!$D322,0)</f>
        <v>0</v>
      </c>
      <c r="K322" s="92">
        <f t="array" ref="K322">IFERROR(ROUND(INDEX(FCSTSDV!$D$2:$L$2001,MATCH('ống nhựa túi bóng'!$C322,FCSTSDV!$C$2:$C$2001,0),MATCH('ống nhựa túi bóng'!K$3,FCSTSDV!$D$1:$L$1,0)),1)/'ống nhựa túi bóng'!$D322,0)</f>
        <v>0</v>
      </c>
      <c r="L322" s="92">
        <f t="array" ref="L322">IFERROR(ROUND(INDEX(FCSTSDV!$D$2:$L$2001,MATCH('ống nhựa túi bóng'!$C322,FCSTSDV!$C$2:$C$2001,0),MATCH('ống nhựa túi bóng'!L$3,FCSTSDV!$D$1:$L$1,0)),1)/'ống nhựa túi bóng'!$D322,0)</f>
        <v>0</v>
      </c>
      <c r="M322" s="92">
        <f t="array" ref="M322">IFERROR(ROUND(INDEX(FCSTSDV!$D$2:$L$2001,MATCH('ống nhựa túi bóng'!$C322,FCSTSDV!$C$2:$C$2001,0),MATCH('ống nhựa túi bóng'!M$3,FCSTSDV!$D$1:$L$1,0)),1)/'ống nhựa túi bóng'!$D322,0)</f>
        <v>0</v>
      </c>
      <c r="N322" s="92">
        <f t="array" ref="N322">IFERROR(ROUND(INDEX(FCSTSDV!$D$2:$L$2001,MATCH('ống nhựa túi bóng'!$C322,FCSTSDV!$C$2:$C$2001,0),MATCH('ống nhựa túi bóng'!N$3,FCSTSDV!$D$1:$L$1,0)),1)/'ống nhựa túi bóng'!$D322,0)</f>
        <v>0</v>
      </c>
      <c r="O322" s="92">
        <f t="array" ref="O322">IFERROR(ROUND(INDEX(FCSTSDV!$D$2:$L$2001,MATCH('ống nhựa túi bóng'!$C322,FCSTSDV!$C$2:$C$2001,0),MATCH('ống nhựa túi bóng'!O$3,FCSTSDV!$D$1:$L$1,0)),1)/'ống nhựa túi bóng'!$D322,0)</f>
        <v>0</v>
      </c>
      <c r="P322" s="92">
        <f t="array" ref="P322">IFERROR(ROUND(INDEX(FCSTSDV!$D$2:$L$2001,MATCH('ống nhựa túi bóng'!$C322,FCSTSDV!$C$2:$C$2001,0),MATCH('ống nhựa túi bóng'!P$3,FCSTSDV!$D$1:$L$1,0)),1)/'ống nhựa túi bóng'!$D322,0)</f>
        <v>0</v>
      </c>
      <c r="Q322" s="92">
        <f t="array" ref="Q322">IFERROR(ROUND(INDEX(FCSTSDV!$D$2:$L$2001,MATCH('ống nhựa túi bóng'!$C322,FCSTSDV!$C$2:$C$2001,0),MATCH('ống nhựa túi bóng'!Q$3,FCSTSDV!$D$1:$L$1,0)),1)/'ống nhựa túi bóng'!$D322,0)</f>
        <v>0</v>
      </c>
      <c r="R322" s="92">
        <f t="array" ref="R322">IFERROR(ROUND(INDEX(FCSTSDV!$D$2:$L$2001,MATCH('ống nhựa túi bóng'!$C322,FCSTSDV!$C$2:$C$2001,0),MATCH('ống nhựa túi bóng'!R$3,FCSTSDV!$D$1:$L$1,0)),1)/'ống nhựa túi bóng'!$D322,0)</f>
        <v>0</v>
      </c>
      <c r="S322" s="92">
        <f t="array" ref="S322">IFERROR(ROUND(INDEX(FCSTSDV!$D$2:$L$2001,MATCH('ống nhựa túi bóng'!$C322,FCSTSDV!$C$2:$C$2001,0),MATCH('ống nhựa túi bóng'!S$3,FCSTSDV!$D$1:$L$1,0)),1)/'ống nhựa túi bóng'!$D322,0)</f>
        <v>0</v>
      </c>
      <c r="T322" s="92">
        <f t="shared" si="36"/>
        <v>0</v>
      </c>
    </row>
    <row r="323" spans="1:20" ht="20.100000000000001" customHeight="1">
      <c r="A323" s="818"/>
      <c r="B323" s="1072"/>
      <c r="C323" s="46" t="s">
        <v>40</v>
      </c>
      <c r="D323" s="413">
        <v>100</v>
      </c>
      <c r="E323" s="784"/>
      <c r="F323" s="784"/>
      <c r="G323" s="784"/>
      <c r="H323" s="92">
        <f t="array" ref="H323">IFERROR(ROUND(INDEX(FCSTSDV!$D$2:$L$2001,MATCH('ống nhựa túi bóng'!$C323,FCSTSDV!$C$2:$C$2001,0),MATCH('ống nhựa túi bóng'!H$3,FCSTSDV!$D$1:$L$1,0)),1)/'ống nhựa túi bóng'!$D323,0)</f>
        <v>0</v>
      </c>
      <c r="I323" s="92">
        <f t="array" ref="I323">IFERROR(ROUND(INDEX(FCSTSDV!$D$2:$L$2001,MATCH('ống nhựa túi bóng'!$C323,FCSTSDV!$C$2:$C$2001,0),MATCH('ống nhựa túi bóng'!I$3,FCSTSDV!$D$1:$L$1,0)),1)/'ống nhựa túi bóng'!$D323,0)</f>
        <v>0</v>
      </c>
      <c r="J323" s="92">
        <f t="array" ref="J323">IFERROR(ROUND(INDEX(FCSTSDV!$D$2:$L$2001,MATCH('ống nhựa túi bóng'!$C323,FCSTSDV!$C$2:$C$2001,0),MATCH('ống nhựa túi bóng'!J$3,FCSTSDV!$D$1:$L$1,0)),1)/'ống nhựa túi bóng'!$D323,0)</f>
        <v>0</v>
      </c>
      <c r="K323" s="92">
        <f t="array" ref="K323">IFERROR(ROUND(INDEX(FCSTSDV!$D$2:$L$2001,MATCH('ống nhựa túi bóng'!$C323,FCSTSDV!$C$2:$C$2001,0),MATCH('ống nhựa túi bóng'!K$3,FCSTSDV!$D$1:$L$1,0)),1)/'ống nhựa túi bóng'!$D323,0)</f>
        <v>0</v>
      </c>
      <c r="L323" s="92">
        <f t="array" ref="L323">IFERROR(ROUND(INDEX(FCSTSDV!$D$2:$L$2001,MATCH('ống nhựa túi bóng'!$C323,FCSTSDV!$C$2:$C$2001,0),MATCH('ống nhựa túi bóng'!L$3,FCSTSDV!$D$1:$L$1,0)),1)/'ống nhựa túi bóng'!$D323,0)</f>
        <v>0</v>
      </c>
      <c r="M323" s="92">
        <f t="array" ref="M323">IFERROR(ROUND(INDEX(FCSTSDV!$D$2:$L$2001,MATCH('ống nhựa túi bóng'!$C323,FCSTSDV!$C$2:$C$2001,0),MATCH('ống nhựa túi bóng'!M$3,FCSTSDV!$D$1:$L$1,0)),1)/'ống nhựa túi bóng'!$D323,0)</f>
        <v>0</v>
      </c>
      <c r="N323" s="92">
        <f t="array" ref="N323">IFERROR(ROUND(INDEX(FCSTSDV!$D$2:$L$2001,MATCH('ống nhựa túi bóng'!$C323,FCSTSDV!$C$2:$C$2001,0),MATCH('ống nhựa túi bóng'!N$3,FCSTSDV!$D$1:$L$1,0)),1)/'ống nhựa túi bóng'!$D323,0)</f>
        <v>0</v>
      </c>
      <c r="O323" s="92">
        <f t="array" ref="O323">IFERROR(ROUND(INDEX(FCSTSDV!$D$2:$L$2001,MATCH('ống nhựa túi bóng'!$C323,FCSTSDV!$C$2:$C$2001,0),MATCH('ống nhựa túi bóng'!O$3,FCSTSDV!$D$1:$L$1,0)),1)/'ống nhựa túi bóng'!$D323,0)</f>
        <v>0</v>
      </c>
      <c r="P323" s="92">
        <f t="array" ref="P323">IFERROR(ROUND(INDEX(FCSTSDV!$D$2:$L$2001,MATCH('ống nhựa túi bóng'!$C323,FCSTSDV!$C$2:$C$2001,0),MATCH('ống nhựa túi bóng'!P$3,FCSTSDV!$D$1:$L$1,0)),1)/'ống nhựa túi bóng'!$D323,0)</f>
        <v>0</v>
      </c>
      <c r="Q323" s="92">
        <f t="array" ref="Q323">IFERROR(ROUND(INDEX(FCSTSDV!$D$2:$L$2001,MATCH('ống nhựa túi bóng'!$C323,FCSTSDV!$C$2:$C$2001,0),MATCH('ống nhựa túi bóng'!Q$3,FCSTSDV!$D$1:$L$1,0)),1)/'ống nhựa túi bóng'!$D323,0)</f>
        <v>0</v>
      </c>
      <c r="R323" s="92">
        <f t="array" ref="R323">IFERROR(ROUND(INDEX(FCSTSDV!$D$2:$L$2001,MATCH('ống nhựa túi bóng'!$C323,FCSTSDV!$C$2:$C$2001,0),MATCH('ống nhựa túi bóng'!R$3,FCSTSDV!$D$1:$L$1,0)),1)/'ống nhựa túi bóng'!$D323,0)</f>
        <v>0</v>
      </c>
      <c r="S323" s="92">
        <f t="array" ref="S323">IFERROR(ROUND(INDEX(FCSTSDV!$D$2:$L$2001,MATCH('ống nhựa túi bóng'!$C323,FCSTSDV!$C$2:$C$2001,0),MATCH('ống nhựa túi bóng'!S$3,FCSTSDV!$D$1:$L$1,0)),1)/'ống nhựa túi bóng'!$D323,0)</f>
        <v>0</v>
      </c>
      <c r="T323" s="92">
        <f t="shared" si="36"/>
        <v>0</v>
      </c>
    </row>
    <row r="324" spans="1:20" ht="20.100000000000001" customHeight="1">
      <c r="A324" s="818"/>
      <c r="B324" s="1072"/>
      <c r="C324" s="49" t="s">
        <v>38</v>
      </c>
      <c r="D324" s="413">
        <v>100</v>
      </c>
      <c r="E324" s="784"/>
      <c r="F324" s="784"/>
      <c r="G324" s="784"/>
      <c r="H324" s="92">
        <f t="array" ref="H324">IFERROR(ROUND(INDEX(FCSTSDV!$D$2:$L$2001,MATCH('ống nhựa túi bóng'!$C324,FCSTSDV!$C$2:$C$2001,0),MATCH('ống nhựa túi bóng'!H$3,FCSTSDV!$D$1:$L$1,0)),1)/'ống nhựa túi bóng'!$D324,0)</f>
        <v>0</v>
      </c>
      <c r="I324" s="92">
        <f t="array" ref="I324">IFERROR(ROUND(INDEX(FCSTSDV!$D$2:$L$2001,MATCH('ống nhựa túi bóng'!$C324,FCSTSDV!$C$2:$C$2001,0),MATCH('ống nhựa túi bóng'!I$3,FCSTSDV!$D$1:$L$1,0)),1)/'ống nhựa túi bóng'!$D324,0)</f>
        <v>0</v>
      </c>
      <c r="J324" s="92">
        <f t="array" ref="J324">IFERROR(ROUND(INDEX(FCSTSDV!$D$2:$L$2001,MATCH('ống nhựa túi bóng'!$C324,FCSTSDV!$C$2:$C$2001,0),MATCH('ống nhựa túi bóng'!J$3,FCSTSDV!$D$1:$L$1,0)),1)/'ống nhựa túi bóng'!$D324,0)</f>
        <v>0</v>
      </c>
      <c r="K324" s="92">
        <f t="array" ref="K324">IFERROR(ROUND(INDEX(FCSTSDV!$D$2:$L$2001,MATCH('ống nhựa túi bóng'!$C324,FCSTSDV!$C$2:$C$2001,0),MATCH('ống nhựa túi bóng'!K$3,FCSTSDV!$D$1:$L$1,0)),1)/'ống nhựa túi bóng'!$D324,0)</f>
        <v>0</v>
      </c>
      <c r="L324" s="92">
        <f t="array" ref="L324">IFERROR(ROUND(INDEX(FCSTSDV!$D$2:$L$2001,MATCH('ống nhựa túi bóng'!$C324,FCSTSDV!$C$2:$C$2001,0),MATCH('ống nhựa túi bóng'!L$3,FCSTSDV!$D$1:$L$1,0)),1)/'ống nhựa túi bóng'!$D324,0)</f>
        <v>0</v>
      </c>
      <c r="M324" s="92">
        <f t="array" ref="M324">IFERROR(ROUND(INDEX(FCSTSDV!$D$2:$L$2001,MATCH('ống nhựa túi bóng'!$C324,FCSTSDV!$C$2:$C$2001,0),MATCH('ống nhựa túi bóng'!M$3,FCSTSDV!$D$1:$L$1,0)),1)/'ống nhựa túi bóng'!$D324,0)</f>
        <v>0</v>
      </c>
      <c r="N324" s="92">
        <f t="array" ref="N324">IFERROR(ROUND(INDEX(FCSTSDV!$D$2:$L$2001,MATCH('ống nhựa túi bóng'!$C324,FCSTSDV!$C$2:$C$2001,0),MATCH('ống nhựa túi bóng'!N$3,FCSTSDV!$D$1:$L$1,0)),1)/'ống nhựa túi bóng'!$D324,0)</f>
        <v>0</v>
      </c>
      <c r="O324" s="92">
        <f t="array" ref="O324">IFERROR(ROUND(INDEX(FCSTSDV!$D$2:$L$2001,MATCH('ống nhựa túi bóng'!$C324,FCSTSDV!$C$2:$C$2001,0),MATCH('ống nhựa túi bóng'!O$3,FCSTSDV!$D$1:$L$1,0)),1)/'ống nhựa túi bóng'!$D324,0)</f>
        <v>0</v>
      </c>
      <c r="P324" s="92">
        <f t="array" ref="P324">IFERROR(ROUND(INDEX(FCSTSDV!$D$2:$L$2001,MATCH('ống nhựa túi bóng'!$C324,FCSTSDV!$C$2:$C$2001,0),MATCH('ống nhựa túi bóng'!P$3,FCSTSDV!$D$1:$L$1,0)),1)/'ống nhựa túi bóng'!$D324,0)</f>
        <v>0</v>
      </c>
      <c r="Q324" s="92">
        <f t="array" ref="Q324">IFERROR(ROUND(INDEX(FCSTSDV!$D$2:$L$2001,MATCH('ống nhựa túi bóng'!$C324,FCSTSDV!$C$2:$C$2001,0),MATCH('ống nhựa túi bóng'!Q$3,FCSTSDV!$D$1:$L$1,0)),1)/'ống nhựa túi bóng'!$D324,0)</f>
        <v>0</v>
      </c>
      <c r="R324" s="92">
        <f t="array" ref="R324">IFERROR(ROUND(INDEX(FCSTSDV!$D$2:$L$2001,MATCH('ống nhựa túi bóng'!$C324,FCSTSDV!$C$2:$C$2001,0),MATCH('ống nhựa túi bóng'!R$3,FCSTSDV!$D$1:$L$1,0)),1)/'ống nhựa túi bóng'!$D324,0)</f>
        <v>0</v>
      </c>
      <c r="S324" s="92">
        <f t="array" ref="S324">IFERROR(ROUND(INDEX(FCSTSDV!$D$2:$L$2001,MATCH('ống nhựa túi bóng'!$C324,FCSTSDV!$C$2:$C$2001,0),MATCH('ống nhựa túi bóng'!S$3,FCSTSDV!$D$1:$L$1,0)),1)/'ống nhựa túi bóng'!$D324,0)</f>
        <v>0</v>
      </c>
      <c r="T324" s="92">
        <f t="shared" si="36"/>
        <v>0</v>
      </c>
    </row>
    <row r="325" spans="1:20" ht="20.100000000000001" customHeight="1">
      <c r="A325" s="818"/>
      <c r="B325" s="1072"/>
      <c r="C325" s="49" t="s">
        <v>39</v>
      </c>
      <c r="D325" s="413">
        <v>100</v>
      </c>
      <c r="E325" s="784"/>
      <c r="F325" s="784"/>
      <c r="G325" s="784"/>
      <c r="H325" s="92">
        <f t="array" ref="H325">IFERROR(ROUND(INDEX(FCSTSDV!$D$2:$L$2001,MATCH('ống nhựa túi bóng'!$C325,FCSTSDV!$C$2:$C$2001,0),MATCH('ống nhựa túi bóng'!H$3,FCSTSDV!$D$1:$L$1,0)),1)/'ống nhựa túi bóng'!$D325,0)</f>
        <v>0</v>
      </c>
      <c r="I325" s="92">
        <f t="array" ref="I325">IFERROR(ROUND(INDEX(FCSTSDV!$D$2:$L$2001,MATCH('ống nhựa túi bóng'!$C325,FCSTSDV!$C$2:$C$2001,0),MATCH('ống nhựa túi bóng'!I$3,FCSTSDV!$D$1:$L$1,0)),1)/'ống nhựa túi bóng'!$D325,0)</f>
        <v>0</v>
      </c>
      <c r="J325" s="92">
        <f t="array" ref="J325">IFERROR(ROUND(INDEX(FCSTSDV!$D$2:$L$2001,MATCH('ống nhựa túi bóng'!$C325,FCSTSDV!$C$2:$C$2001,0),MATCH('ống nhựa túi bóng'!J$3,FCSTSDV!$D$1:$L$1,0)),1)/'ống nhựa túi bóng'!$D325,0)</f>
        <v>0</v>
      </c>
      <c r="K325" s="92">
        <f t="array" ref="K325">IFERROR(ROUND(INDEX(FCSTSDV!$D$2:$L$2001,MATCH('ống nhựa túi bóng'!$C325,FCSTSDV!$C$2:$C$2001,0),MATCH('ống nhựa túi bóng'!K$3,FCSTSDV!$D$1:$L$1,0)),1)/'ống nhựa túi bóng'!$D325,0)</f>
        <v>0</v>
      </c>
      <c r="L325" s="92">
        <f t="array" ref="L325">IFERROR(ROUND(INDEX(FCSTSDV!$D$2:$L$2001,MATCH('ống nhựa túi bóng'!$C325,FCSTSDV!$C$2:$C$2001,0),MATCH('ống nhựa túi bóng'!L$3,FCSTSDV!$D$1:$L$1,0)),1)/'ống nhựa túi bóng'!$D325,0)</f>
        <v>0</v>
      </c>
      <c r="M325" s="92">
        <f t="array" ref="M325">IFERROR(ROUND(INDEX(FCSTSDV!$D$2:$L$2001,MATCH('ống nhựa túi bóng'!$C325,FCSTSDV!$C$2:$C$2001,0),MATCH('ống nhựa túi bóng'!M$3,FCSTSDV!$D$1:$L$1,0)),1)/'ống nhựa túi bóng'!$D325,0)</f>
        <v>0</v>
      </c>
      <c r="N325" s="92">
        <f t="array" ref="N325">IFERROR(ROUND(INDEX(FCSTSDV!$D$2:$L$2001,MATCH('ống nhựa túi bóng'!$C325,FCSTSDV!$C$2:$C$2001,0),MATCH('ống nhựa túi bóng'!N$3,FCSTSDV!$D$1:$L$1,0)),1)/'ống nhựa túi bóng'!$D325,0)</f>
        <v>0</v>
      </c>
      <c r="O325" s="92">
        <f t="array" ref="O325">IFERROR(ROUND(INDEX(FCSTSDV!$D$2:$L$2001,MATCH('ống nhựa túi bóng'!$C325,FCSTSDV!$C$2:$C$2001,0),MATCH('ống nhựa túi bóng'!O$3,FCSTSDV!$D$1:$L$1,0)),1)/'ống nhựa túi bóng'!$D325,0)</f>
        <v>0</v>
      </c>
      <c r="P325" s="92">
        <f t="array" ref="P325">IFERROR(ROUND(INDEX(FCSTSDV!$D$2:$L$2001,MATCH('ống nhựa túi bóng'!$C325,FCSTSDV!$C$2:$C$2001,0),MATCH('ống nhựa túi bóng'!P$3,FCSTSDV!$D$1:$L$1,0)),1)/'ống nhựa túi bóng'!$D325,0)</f>
        <v>0</v>
      </c>
      <c r="Q325" s="92">
        <f t="array" ref="Q325">IFERROR(ROUND(INDEX(FCSTSDV!$D$2:$L$2001,MATCH('ống nhựa túi bóng'!$C325,FCSTSDV!$C$2:$C$2001,0),MATCH('ống nhựa túi bóng'!Q$3,FCSTSDV!$D$1:$L$1,0)),1)/'ống nhựa túi bóng'!$D325,0)</f>
        <v>0</v>
      </c>
      <c r="R325" s="92">
        <f t="array" ref="R325">IFERROR(ROUND(INDEX(FCSTSDV!$D$2:$L$2001,MATCH('ống nhựa túi bóng'!$C325,FCSTSDV!$C$2:$C$2001,0),MATCH('ống nhựa túi bóng'!R$3,FCSTSDV!$D$1:$L$1,0)),1)/'ống nhựa túi bóng'!$D325,0)</f>
        <v>0</v>
      </c>
      <c r="S325" s="92">
        <f t="array" ref="S325">IFERROR(ROUND(INDEX(FCSTSDV!$D$2:$L$2001,MATCH('ống nhựa túi bóng'!$C325,FCSTSDV!$C$2:$C$2001,0),MATCH('ống nhựa túi bóng'!S$3,FCSTSDV!$D$1:$L$1,0)),1)/'ống nhựa túi bóng'!$D325,0)</f>
        <v>0</v>
      </c>
      <c r="T325" s="92">
        <f t="shared" si="36"/>
        <v>0</v>
      </c>
    </row>
    <row r="326" spans="1:20" ht="20.100000000000001" hidden="1" customHeight="1">
      <c r="A326" s="818"/>
      <c r="B326" s="1072"/>
      <c r="C326" s="49" t="s">
        <v>686</v>
      </c>
      <c r="D326" s="413">
        <v>100</v>
      </c>
      <c r="E326" s="784"/>
      <c r="F326" s="784"/>
      <c r="G326" s="784"/>
      <c r="H326" s="92">
        <f t="array" ref="H326">IFERROR(ROUND(INDEX(FCSTSDV!$D$2:$L$2001,MATCH('ống nhựa túi bóng'!$C326,FCSTSDV!$C$2:$C$2001,0),MATCH('ống nhựa túi bóng'!H$3,FCSTSDV!$D$1:$L$1,0)),1)/'ống nhựa túi bóng'!$D326,0)</f>
        <v>120</v>
      </c>
      <c r="I326" s="92">
        <f t="array" ref="I326">IFERROR(ROUND(INDEX(FCSTSDV!$D$2:$L$2001,MATCH('ống nhựa túi bóng'!$C326,FCSTSDV!$C$2:$C$2001,0),MATCH('ống nhựa túi bóng'!I$3,FCSTSDV!$D$1:$L$1,0)),1)/'ống nhựa túi bóng'!$D326,0)</f>
        <v>120</v>
      </c>
      <c r="J326" s="92">
        <f t="array" ref="J326">IFERROR(ROUND(INDEX(FCSTSDV!$D$2:$L$2001,MATCH('ống nhựa túi bóng'!$C326,FCSTSDV!$C$2:$C$2001,0),MATCH('ống nhựa túi bóng'!J$3,FCSTSDV!$D$1:$L$1,0)),1)/'ống nhựa túi bóng'!$D326,0)</f>
        <v>120</v>
      </c>
      <c r="K326" s="92">
        <f t="array" ref="K326">IFERROR(ROUND(INDEX(FCSTSDV!$D$2:$L$2001,MATCH('ống nhựa túi bóng'!$C326,FCSTSDV!$C$2:$C$2001,0),MATCH('ống nhựa túi bóng'!K$3,FCSTSDV!$D$1:$L$1,0)),1)/'ống nhựa túi bóng'!$D326,0)</f>
        <v>120</v>
      </c>
      <c r="L326" s="92">
        <f t="array" ref="L326">IFERROR(ROUND(INDEX(FCSTSDV!$D$2:$L$2001,MATCH('ống nhựa túi bóng'!$C326,FCSTSDV!$C$2:$C$2001,0),MATCH('ống nhựa túi bóng'!L$3,FCSTSDV!$D$1:$L$1,0)),1)/'ống nhựa túi bóng'!$D326,0)</f>
        <v>120</v>
      </c>
      <c r="M326" s="92">
        <f t="array" ref="M326">IFERROR(ROUND(INDEX(FCSTSDV!$D$2:$L$2001,MATCH('ống nhựa túi bóng'!$C326,FCSTSDV!$C$2:$C$2001,0),MATCH('ống nhựa túi bóng'!M$3,FCSTSDV!$D$1:$L$1,0)),1)/'ống nhựa túi bóng'!$D326,0)</f>
        <v>120</v>
      </c>
      <c r="N326" s="92">
        <f t="array" ref="N326">IFERROR(ROUND(INDEX(FCSTSDV!$D$2:$L$2001,MATCH('ống nhựa túi bóng'!$C326,FCSTSDV!$C$2:$C$2001,0),MATCH('ống nhựa túi bóng'!N$3,FCSTSDV!$D$1:$L$1,0)),1)/'ống nhựa túi bóng'!$D326,0)</f>
        <v>810</v>
      </c>
      <c r="O326" s="92">
        <f t="array" ref="O326">IFERROR(ROUND(INDEX(FCSTSDV!$D$2:$L$2001,MATCH('ống nhựa túi bóng'!$C326,FCSTSDV!$C$2:$C$2001,0),MATCH('ống nhựa túi bóng'!O$3,FCSTSDV!$D$1:$L$1,0)),1)/'ống nhựa túi bóng'!$D326,0)</f>
        <v>630</v>
      </c>
      <c r="P326" s="92">
        <f t="array" ref="P326">IFERROR(ROUND(INDEX(FCSTSDV!$D$2:$L$2001,MATCH('ống nhựa túi bóng'!$C326,FCSTSDV!$C$2:$C$2001,0),MATCH('ống nhựa túi bóng'!P$3,FCSTSDV!$D$1:$L$1,0)),1)/'ống nhựa túi bóng'!$D326,0)</f>
        <v>450</v>
      </c>
      <c r="Q326" s="92">
        <f t="array" ref="Q326">IFERROR(ROUND(INDEX(FCSTSDV!$D$2:$L$2001,MATCH('ống nhựa túi bóng'!$C326,FCSTSDV!$C$2:$C$2001,0),MATCH('ống nhựa túi bóng'!Q$3,FCSTSDV!$D$1:$L$1,0)),1)/'ống nhựa túi bóng'!$D326,0)</f>
        <v>0</v>
      </c>
      <c r="R326" s="92">
        <f t="array" ref="R326">IFERROR(ROUND(INDEX(FCSTSDV!$D$2:$L$2001,MATCH('ống nhựa túi bóng'!$C326,FCSTSDV!$C$2:$C$2001,0),MATCH('ống nhựa túi bóng'!R$3,FCSTSDV!$D$1:$L$1,0)),1)/'ống nhựa túi bóng'!$D326,0)</f>
        <v>0</v>
      </c>
      <c r="S326" s="92">
        <f t="array" ref="S326">IFERROR(ROUND(INDEX(FCSTSDV!$D$2:$L$2001,MATCH('ống nhựa túi bóng'!$C326,FCSTSDV!$C$2:$C$2001,0),MATCH('ống nhựa túi bóng'!S$3,FCSTSDV!$D$1:$L$1,0)),1)/'ống nhựa túi bóng'!$D326,0)</f>
        <v>0</v>
      </c>
      <c r="T326" s="92">
        <f t="shared" si="36"/>
        <v>2610</v>
      </c>
    </row>
    <row r="327" spans="1:20" ht="20.100000000000001" customHeight="1">
      <c r="A327" s="818"/>
      <c r="B327" s="1072"/>
      <c r="C327" s="46" t="s">
        <v>662</v>
      </c>
      <c r="D327" s="413">
        <v>100</v>
      </c>
      <c r="E327" s="784"/>
      <c r="F327" s="784"/>
      <c r="G327" s="784"/>
      <c r="H327" s="92">
        <f t="array" ref="H327">IFERROR(ROUND(INDEX(FCSTSDV!$D$2:$L$2001,MATCH('ống nhựa túi bóng'!$C327,FCSTSDV!$C$2:$C$2001,0),MATCH('ống nhựa túi bóng'!H$3,FCSTSDV!$D$1:$L$1,0)),1)/'ống nhựa túi bóng'!$D327,0)</f>
        <v>0</v>
      </c>
      <c r="I327" s="92">
        <f t="array" ref="I327">IFERROR(ROUND(INDEX(FCSTSDV!$D$2:$L$2001,MATCH('ống nhựa túi bóng'!$C327,FCSTSDV!$C$2:$C$2001,0),MATCH('ống nhựa túi bóng'!I$3,FCSTSDV!$D$1:$L$1,0)),1)/'ống nhựa túi bóng'!$D327,0)</f>
        <v>0</v>
      </c>
      <c r="J327" s="92">
        <f t="array" ref="J327">IFERROR(ROUND(INDEX(FCSTSDV!$D$2:$L$2001,MATCH('ống nhựa túi bóng'!$C327,FCSTSDV!$C$2:$C$2001,0),MATCH('ống nhựa túi bóng'!J$3,FCSTSDV!$D$1:$L$1,0)),1)/'ống nhựa túi bóng'!$D327,0)</f>
        <v>0</v>
      </c>
      <c r="K327" s="92">
        <f t="array" ref="K327">IFERROR(ROUND(INDEX(FCSTSDV!$D$2:$L$2001,MATCH('ống nhựa túi bóng'!$C327,FCSTSDV!$C$2:$C$2001,0),MATCH('ống nhựa túi bóng'!K$3,FCSTSDV!$D$1:$L$1,0)),1)/'ống nhựa túi bóng'!$D327,0)</f>
        <v>0</v>
      </c>
      <c r="L327" s="92">
        <f t="array" ref="L327">IFERROR(ROUND(INDEX(FCSTSDV!$D$2:$L$2001,MATCH('ống nhựa túi bóng'!$C327,FCSTSDV!$C$2:$C$2001,0),MATCH('ống nhựa túi bóng'!L$3,FCSTSDV!$D$1:$L$1,0)),1)/'ống nhựa túi bóng'!$D327,0)</f>
        <v>0</v>
      </c>
      <c r="M327" s="92">
        <f t="array" ref="M327">IFERROR(ROUND(INDEX(FCSTSDV!$D$2:$L$2001,MATCH('ống nhựa túi bóng'!$C327,FCSTSDV!$C$2:$C$2001,0),MATCH('ống nhựa túi bóng'!M$3,FCSTSDV!$D$1:$L$1,0)),1)/'ống nhựa túi bóng'!$D327,0)</f>
        <v>0</v>
      </c>
      <c r="N327" s="92">
        <f t="array" ref="N327">IFERROR(ROUND(INDEX(FCSTSDV!$D$2:$L$2001,MATCH('ống nhựa túi bóng'!$C327,FCSTSDV!$C$2:$C$2001,0),MATCH('ống nhựa túi bóng'!N$3,FCSTSDV!$D$1:$L$1,0)),1)/'ống nhựa túi bóng'!$D327,0)</f>
        <v>0</v>
      </c>
      <c r="O327" s="92">
        <f t="array" ref="O327">IFERROR(ROUND(INDEX(FCSTSDV!$D$2:$L$2001,MATCH('ống nhựa túi bóng'!$C327,FCSTSDV!$C$2:$C$2001,0),MATCH('ống nhựa túi bóng'!O$3,FCSTSDV!$D$1:$L$1,0)),1)/'ống nhựa túi bóng'!$D327,0)</f>
        <v>0</v>
      </c>
      <c r="P327" s="92">
        <f t="array" ref="P327">IFERROR(ROUND(INDEX(FCSTSDV!$D$2:$L$2001,MATCH('ống nhựa túi bóng'!$C327,FCSTSDV!$C$2:$C$2001,0),MATCH('ống nhựa túi bóng'!P$3,FCSTSDV!$D$1:$L$1,0)),1)/'ống nhựa túi bóng'!$D327,0)</f>
        <v>0</v>
      </c>
      <c r="Q327" s="92">
        <f t="array" ref="Q327">IFERROR(ROUND(INDEX(FCSTSDV!$D$2:$L$2001,MATCH('ống nhựa túi bóng'!$C327,FCSTSDV!$C$2:$C$2001,0),MATCH('ống nhựa túi bóng'!Q$3,FCSTSDV!$D$1:$L$1,0)),1)/'ống nhựa túi bóng'!$D327,0)</f>
        <v>0</v>
      </c>
      <c r="R327" s="92">
        <f t="array" ref="R327">IFERROR(ROUND(INDEX(FCSTSDV!$D$2:$L$2001,MATCH('ống nhựa túi bóng'!$C327,FCSTSDV!$C$2:$C$2001,0),MATCH('ống nhựa túi bóng'!R$3,FCSTSDV!$D$1:$L$1,0)),1)/'ống nhựa túi bóng'!$D327,0)</f>
        <v>0</v>
      </c>
      <c r="S327" s="92">
        <f t="array" ref="S327">IFERROR(ROUND(INDEX(FCSTSDV!$D$2:$L$2001,MATCH('ống nhựa túi bóng'!$C327,FCSTSDV!$C$2:$C$2001,0),MATCH('ống nhựa túi bóng'!S$3,FCSTSDV!$D$1:$L$1,0)),1)/'ống nhựa túi bóng'!$D327,0)</f>
        <v>0</v>
      </c>
      <c r="T327" s="92">
        <f t="shared" si="36"/>
        <v>0</v>
      </c>
    </row>
    <row r="328" spans="1:20" ht="20.100000000000001" hidden="1" customHeight="1">
      <c r="A328" s="818"/>
      <c r="B328" s="1072"/>
      <c r="C328" s="46" t="s">
        <v>664</v>
      </c>
      <c r="D328" s="413">
        <v>100</v>
      </c>
      <c r="E328" s="784"/>
      <c r="F328" s="784"/>
      <c r="G328" s="784"/>
      <c r="H328" s="92">
        <f t="array" ref="H328">IFERROR(ROUND(INDEX(FCSTSDV!$D$2:$L$2001,MATCH('ống nhựa túi bóng'!$C328,FCSTSDV!$C$2:$C$2001,0),MATCH('ống nhựa túi bóng'!H$3,FCSTSDV!$D$1:$L$1,0)),1)/'ống nhựa túi bóng'!$D328,0)</f>
        <v>100</v>
      </c>
      <c r="I328" s="92">
        <f t="array" ref="I328">IFERROR(ROUND(INDEX(FCSTSDV!$D$2:$L$2001,MATCH('ống nhựa túi bóng'!$C328,FCSTSDV!$C$2:$C$2001,0),MATCH('ống nhựa túi bóng'!I$3,FCSTSDV!$D$1:$L$1,0)),1)/'ống nhựa túi bóng'!$D328,0)</f>
        <v>100</v>
      </c>
      <c r="J328" s="92">
        <f t="array" ref="J328">IFERROR(ROUND(INDEX(FCSTSDV!$D$2:$L$2001,MATCH('ống nhựa túi bóng'!$C328,FCSTSDV!$C$2:$C$2001,0),MATCH('ống nhựa túi bóng'!J$3,FCSTSDV!$D$1:$L$1,0)),1)/'ống nhựa túi bóng'!$D328,0)</f>
        <v>100</v>
      </c>
      <c r="K328" s="92">
        <f t="array" ref="K328">IFERROR(ROUND(INDEX(FCSTSDV!$D$2:$L$2001,MATCH('ống nhựa túi bóng'!$C328,FCSTSDV!$C$2:$C$2001,0),MATCH('ống nhựa túi bóng'!K$3,FCSTSDV!$D$1:$L$1,0)),1)/'ống nhựa túi bóng'!$D328,0)</f>
        <v>100</v>
      </c>
      <c r="L328" s="92">
        <f t="array" ref="L328">IFERROR(ROUND(INDEX(FCSTSDV!$D$2:$L$2001,MATCH('ống nhựa túi bóng'!$C328,FCSTSDV!$C$2:$C$2001,0),MATCH('ống nhựa túi bóng'!L$3,FCSTSDV!$D$1:$L$1,0)),1)/'ống nhựa túi bóng'!$D328,0)</f>
        <v>100</v>
      </c>
      <c r="M328" s="92">
        <f t="array" ref="M328">IFERROR(ROUND(INDEX(FCSTSDV!$D$2:$L$2001,MATCH('ống nhựa túi bóng'!$C328,FCSTSDV!$C$2:$C$2001,0),MATCH('ống nhựa túi bóng'!M$3,FCSTSDV!$D$1:$L$1,0)),1)/'ống nhựa túi bóng'!$D328,0)</f>
        <v>100</v>
      </c>
      <c r="N328" s="92">
        <f t="array" ref="N328">IFERROR(ROUND(INDEX(FCSTSDV!$D$2:$L$2001,MATCH('ống nhựa túi bóng'!$C328,FCSTSDV!$C$2:$C$2001,0),MATCH('ống nhựa túi bóng'!N$3,FCSTSDV!$D$1:$L$1,0)),1)/'ống nhựa túi bóng'!$D328,0)</f>
        <v>680</v>
      </c>
      <c r="O328" s="92">
        <f t="array" ref="O328">IFERROR(ROUND(INDEX(FCSTSDV!$D$2:$L$2001,MATCH('ống nhựa túi bóng'!$C328,FCSTSDV!$C$2:$C$2001,0),MATCH('ống nhựa túi bóng'!O$3,FCSTSDV!$D$1:$L$1,0)),1)/'ống nhựa túi bóng'!$D328,0)</f>
        <v>380</v>
      </c>
      <c r="P328" s="92">
        <f t="array" ref="P328">IFERROR(ROUND(INDEX(FCSTSDV!$D$2:$L$2001,MATCH('ống nhựa túi bóng'!$C328,FCSTSDV!$C$2:$C$2001,0),MATCH('ống nhựa túi bóng'!P$3,FCSTSDV!$D$1:$L$1,0)),1)/'ống nhựa túi bóng'!$D328,0)</f>
        <v>200</v>
      </c>
      <c r="Q328" s="92">
        <f t="array" ref="Q328">IFERROR(ROUND(INDEX(FCSTSDV!$D$2:$L$2001,MATCH('ống nhựa túi bóng'!$C328,FCSTSDV!$C$2:$C$2001,0),MATCH('ống nhựa túi bóng'!Q$3,FCSTSDV!$D$1:$L$1,0)),1)/'ống nhựa túi bóng'!$D328,0)</f>
        <v>0</v>
      </c>
      <c r="R328" s="92">
        <f t="array" ref="R328">IFERROR(ROUND(INDEX(FCSTSDV!$D$2:$L$2001,MATCH('ống nhựa túi bóng'!$C328,FCSTSDV!$C$2:$C$2001,0),MATCH('ống nhựa túi bóng'!R$3,FCSTSDV!$D$1:$L$1,0)),1)/'ống nhựa túi bóng'!$D328,0)</f>
        <v>0</v>
      </c>
      <c r="S328" s="92">
        <f t="array" ref="S328">IFERROR(ROUND(INDEX(FCSTSDV!$D$2:$L$2001,MATCH('ống nhựa túi bóng'!$C328,FCSTSDV!$C$2:$C$2001,0),MATCH('ống nhựa túi bóng'!S$3,FCSTSDV!$D$1:$L$1,0)),1)/'ống nhựa túi bóng'!$D328,0)</f>
        <v>0</v>
      </c>
      <c r="T328" s="92">
        <f t="shared" si="36"/>
        <v>1860</v>
      </c>
    </row>
    <row r="329" spans="1:20" ht="20.100000000000001" customHeight="1">
      <c r="A329" s="818"/>
      <c r="B329" s="1072"/>
      <c r="C329" s="49" t="s">
        <v>1228</v>
      </c>
      <c r="D329" s="413">
        <v>100</v>
      </c>
      <c r="E329" s="784"/>
      <c r="F329" s="784"/>
      <c r="G329" s="784"/>
      <c r="H329" s="92">
        <f t="array" ref="H329">IFERROR(ROUND(INDEX(FCSTSDV!$D$2:$L$2001,MATCH('ống nhựa túi bóng'!$C329,FCSTSDV!$C$2:$C$2001,0),MATCH('ống nhựa túi bóng'!H$3,FCSTSDV!$D$1:$L$1,0)),1)/'ống nhựa túi bóng'!$D329,0)</f>
        <v>0</v>
      </c>
      <c r="I329" s="92">
        <f t="array" ref="I329">IFERROR(ROUND(INDEX(FCSTSDV!$D$2:$L$2001,MATCH('ống nhựa túi bóng'!$C329,FCSTSDV!$C$2:$C$2001,0),MATCH('ống nhựa túi bóng'!I$3,FCSTSDV!$D$1:$L$1,0)),1)/'ống nhựa túi bóng'!$D329,0)</f>
        <v>0</v>
      </c>
      <c r="J329" s="92">
        <f t="array" ref="J329">IFERROR(ROUND(INDEX(FCSTSDV!$D$2:$L$2001,MATCH('ống nhựa túi bóng'!$C329,FCSTSDV!$C$2:$C$2001,0),MATCH('ống nhựa túi bóng'!J$3,FCSTSDV!$D$1:$L$1,0)),1)/'ống nhựa túi bóng'!$D329,0)</f>
        <v>0</v>
      </c>
      <c r="K329" s="92">
        <f t="array" ref="K329">IFERROR(ROUND(INDEX(FCSTSDV!$D$2:$L$2001,MATCH('ống nhựa túi bóng'!$C329,FCSTSDV!$C$2:$C$2001,0),MATCH('ống nhựa túi bóng'!K$3,FCSTSDV!$D$1:$L$1,0)),1)/'ống nhựa túi bóng'!$D329,0)</f>
        <v>0</v>
      </c>
      <c r="L329" s="92">
        <f t="array" ref="L329">IFERROR(ROUND(INDEX(FCSTSDV!$D$2:$L$2001,MATCH('ống nhựa túi bóng'!$C329,FCSTSDV!$C$2:$C$2001,0),MATCH('ống nhựa túi bóng'!L$3,FCSTSDV!$D$1:$L$1,0)),1)/'ống nhựa túi bóng'!$D329,0)</f>
        <v>0</v>
      </c>
      <c r="M329" s="92">
        <f t="array" ref="M329">IFERROR(ROUND(INDEX(FCSTSDV!$D$2:$L$2001,MATCH('ống nhựa túi bóng'!$C329,FCSTSDV!$C$2:$C$2001,0),MATCH('ống nhựa túi bóng'!M$3,FCSTSDV!$D$1:$L$1,0)),1)/'ống nhựa túi bóng'!$D329,0)</f>
        <v>0</v>
      </c>
      <c r="N329" s="92">
        <f t="array" ref="N329">IFERROR(ROUND(INDEX(FCSTSDV!$D$2:$L$2001,MATCH('ống nhựa túi bóng'!$C329,FCSTSDV!$C$2:$C$2001,0),MATCH('ống nhựa túi bóng'!N$3,FCSTSDV!$D$1:$L$1,0)),1)/'ống nhựa túi bóng'!$D329,0)</f>
        <v>0</v>
      </c>
      <c r="O329" s="92">
        <f t="array" ref="O329">IFERROR(ROUND(INDEX(FCSTSDV!$D$2:$L$2001,MATCH('ống nhựa túi bóng'!$C329,FCSTSDV!$C$2:$C$2001,0),MATCH('ống nhựa túi bóng'!O$3,FCSTSDV!$D$1:$L$1,0)),1)/'ống nhựa túi bóng'!$D329,0)</f>
        <v>0</v>
      </c>
      <c r="P329" s="92">
        <f t="array" ref="P329">IFERROR(ROUND(INDEX(FCSTSDV!$D$2:$L$2001,MATCH('ống nhựa túi bóng'!$C329,FCSTSDV!$C$2:$C$2001,0),MATCH('ống nhựa túi bóng'!P$3,FCSTSDV!$D$1:$L$1,0)),1)/'ống nhựa túi bóng'!$D329,0)</f>
        <v>0</v>
      </c>
      <c r="Q329" s="92">
        <f t="array" ref="Q329">IFERROR(ROUND(INDEX(FCSTSDV!$D$2:$L$2001,MATCH('ống nhựa túi bóng'!$C329,FCSTSDV!$C$2:$C$2001,0),MATCH('ống nhựa túi bóng'!Q$3,FCSTSDV!$D$1:$L$1,0)),1)/'ống nhựa túi bóng'!$D329,0)</f>
        <v>0</v>
      </c>
      <c r="R329" s="92">
        <f t="array" ref="R329">IFERROR(ROUND(INDEX(FCSTSDV!$D$2:$L$2001,MATCH('ống nhựa túi bóng'!$C329,FCSTSDV!$C$2:$C$2001,0),MATCH('ống nhựa túi bóng'!R$3,FCSTSDV!$D$1:$L$1,0)),1)/'ống nhựa túi bóng'!$D329,0)</f>
        <v>0</v>
      </c>
      <c r="S329" s="92">
        <f t="array" ref="S329">IFERROR(ROUND(INDEX(FCSTSDV!$D$2:$L$2001,MATCH('ống nhựa túi bóng'!$C329,FCSTSDV!$C$2:$C$2001,0),MATCH('ống nhựa túi bóng'!S$3,FCSTSDV!$D$1:$L$1,0)),1)/'ống nhựa túi bóng'!$D329,0)</f>
        <v>0</v>
      </c>
      <c r="T329" s="92">
        <f t="shared" si="36"/>
        <v>0</v>
      </c>
    </row>
    <row r="330" spans="1:20" ht="20.100000000000001" customHeight="1">
      <c r="A330" s="818"/>
      <c r="B330" s="1072"/>
      <c r="C330" s="46" t="s">
        <v>40</v>
      </c>
      <c r="D330" s="413">
        <v>100</v>
      </c>
      <c r="E330" s="784"/>
      <c r="F330" s="784"/>
      <c r="G330" s="784"/>
      <c r="H330" s="92">
        <f t="array" ref="H330">IFERROR(ROUND(INDEX(FCSTSDV!$D$2:$L$2001,MATCH('ống nhựa túi bóng'!$C330,FCSTSDV!$C$2:$C$2001,0),MATCH('ống nhựa túi bóng'!H$3,FCSTSDV!$D$1:$L$1,0)),1)/'ống nhựa túi bóng'!$D330,0)</f>
        <v>0</v>
      </c>
      <c r="I330" s="92">
        <f t="array" ref="I330">IFERROR(ROUND(INDEX(FCSTSDV!$D$2:$L$2001,MATCH('ống nhựa túi bóng'!$C330,FCSTSDV!$C$2:$C$2001,0),MATCH('ống nhựa túi bóng'!I$3,FCSTSDV!$D$1:$L$1,0)),1)/'ống nhựa túi bóng'!$D330,0)</f>
        <v>0</v>
      </c>
      <c r="J330" s="92">
        <f t="array" ref="J330">IFERROR(ROUND(INDEX(FCSTSDV!$D$2:$L$2001,MATCH('ống nhựa túi bóng'!$C330,FCSTSDV!$C$2:$C$2001,0),MATCH('ống nhựa túi bóng'!J$3,FCSTSDV!$D$1:$L$1,0)),1)/'ống nhựa túi bóng'!$D330,0)</f>
        <v>0</v>
      </c>
      <c r="K330" s="92">
        <f t="array" ref="K330">IFERROR(ROUND(INDEX(FCSTSDV!$D$2:$L$2001,MATCH('ống nhựa túi bóng'!$C330,FCSTSDV!$C$2:$C$2001,0),MATCH('ống nhựa túi bóng'!K$3,FCSTSDV!$D$1:$L$1,0)),1)/'ống nhựa túi bóng'!$D330,0)</f>
        <v>0</v>
      </c>
      <c r="L330" s="92">
        <f t="array" ref="L330">IFERROR(ROUND(INDEX(FCSTSDV!$D$2:$L$2001,MATCH('ống nhựa túi bóng'!$C330,FCSTSDV!$C$2:$C$2001,0),MATCH('ống nhựa túi bóng'!L$3,FCSTSDV!$D$1:$L$1,0)),1)/'ống nhựa túi bóng'!$D330,0)</f>
        <v>0</v>
      </c>
      <c r="M330" s="92">
        <f t="array" ref="M330">IFERROR(ROUND(INDEX(FCSTSDV!$D$2:$L$2001,MATCH('ống nhựa túi bóng'!$C330,FCSTSDV!$C$2:$C$2001,0),MATCH('ống nhựa túi bóng'!M$3,FCSTSDV!$D$1:$L$1,0)),1)/'ống nhựa túi bóng'!$D330,0)</f>
        <v>0</v>
      </c>
      <c r="N330" s="92">
        <f t="array" ref="N330">IFERROR(ROUND(INDEX(FCSTSDV!$D$2:$L$2001,MATCH('ống nhựa túi bóng'!$C330,FCSTSDV!$C$2:$C$2001,0),MATCH('ống nhựa túi bóng'!N$3,FCSTSDV!$D$1:$L$1,0)),1)/'ống nhựa túi bóng'!$D330,0)</f>
        <v>0</v>
      </c>
      <c r="O330" s="92">
        <f t="array" ref="O330">IFERROR(ROUND(INDEX(FCSTSDV!$D$2:$L$2001,MATCH('ống nhựa túi bóng'!$C330,FCSTSDV!$C$2:$C$2001,0),MATCH('ống nhựa túi bóng'!O$3,FCSTSDV!$D$1:$L$1,0)),1)/'ống nhựa túi bóng'!$D330,0)</f>
        <v>0</v>
      </c>
      <c r="P330" s="92">
        <f t="array" ref="P330">IFERROR(ROUND(INDEX(FCSTSDV!$D$2:$L$2001,MATCH('ống nhựa túi bóng'!$C330,FCSTSDV!$C$2:$C$2001,0),MATCH('ống nhựa túi bóng'!P$3,FCSTSDV!$D$1:$L$1,0)),1)/'ống nhựa túi bóng'!$D330,0)</f>
        <v>0</v>
      </c>
      <c r="Q330" s="92">
        <f t="array" ref="Q330">IFERROR(ROUND(INDEX(FCSTSDV!$D$2:$L$2001,MATCH('ống nhựa túi bóng'!$C330,FCSTSDV!$C$2:$C$2001,0),MATCH('ống nhựa túi bóng'!Q$3,FCSTSDV!$D$1:$L$1,0)),1)/'ống nhựa túi bóng'!$D330,0)</f>
        <v>0</v>
      </c>
      <c r="R330" s="92">
        <f t="array" ref="R330">IFERROR(ROUND(INDEX(FCSTSDV!$D$2:$L$2001,MATCH('ống nhựa túi bóng'!$C330,FCSTSDV!$C$2:$C$2001,0),MATCH('ống nhựa túi bóng'!R$3,FCSTSDV!$D$1:$L$1,0)),1)/'ống nhựa túi bóng'!$D330,0)</f>
        <v>0</v>
      </c>
      <c r="S330" s="92">
        <f t="array" ref="S330">IFERROR(ROUND(INDEX(FCSTSDV!$D$2:$L$2001,MATCH('ống nhựa túi bóng'!$C330,FCSTSDV!$C$2:$C$2001,0),MATCH('ống nhựa túi bóng'!S$3,FCSTSDV!$D$1:$L$1,0)),1)/'ống nhựa túi bóng'!$D330,0)</f>
        <v>0</v>
      </c>
      <c r="T330" s="92">
        <f t="shared" si="36"/>
        <v>0</v>
      </c>
    </row>
    <row r="331" spans="1:20" ht="20.100000000000001" customHeight="1">
      <c r="A331" s="822"/>
      <c r="B331" s="1084"/>
      <c r="C331" s="433" t="s">
        <v>41</v>
      </c>
      <c r="D331" s="434">
        <v>100</v>
      </c>
      <c r="E331" s="801"/>
      <c r="F331" s="801"/>
      <c r="G331" s="801"/>
      <c r="H331" s="162">
        <f t="array" ref="H331">IFERROR(ROUND(INDEX(FCSTSDV!$D$2:$L$2001,MATCH('ống nhựa túi bóng'!$C331,FCSTSDV!$C$2:$C$2001,0),MATCH('ống nhựa túi bóng'!H$3,FCSTSDV!$D$1:$L$1,0)),1)/'ống nhựa túi bóng'!$D331,0)</f>
        <v>0</v>
      </c>
      <c r="I331" s="162">
        <f t="array" ref="I331">IFERROR(ROUND(INDEX(FCSTSDV!$D$2:$L$2001,MATCH('ống nhựa túi bóng'!$C331,FCSTSDV!$C$2:$C$2001,0),MATCH('ống nhựa túi bóng'!I$3,FCSTSDV!$D$1:$L$1,0)),1)/'ống nhựa túi bóng'!$D331,0)</f>
        <v>0</v>
      </c>
      <c r="J331" s="162">
        <f t="array" ref="J331">IFERROR(ROUND(INDEX(FCSTSDV!$D$2:$L$2001,MATCH('ống nhựa túi bóng'!$C331,FCSTSDV!$C$2:$C$2001,0),MATCH('ống nhựa túi bóng'!J$3,FCSTSDV!$D$1:$L$1,0)),1)/'ống nhựa túi bóng'!$D331,0)</f>
        <v>0</v>
      </c>
      <c r="K331" s="162">
        <f t="array" ref="K331">IFERROR(ROUND(INDEX(FCSTSDV!$D$2:$L$2001,MATCH('ống nhựa túi bóng'!$C331,FCSTSDV!$C$2:$C$2001,0),MATCH('ống nhựa túi bóng'!K$3,FCSTSDV!$D$1:$L$1,0)),1)/'ống nhựa túi bóng'!$D331,0)</f>
        <v>0</v>
      </c>
      <c r="L331" s="162">
        <f t="array" ref="L331">IFERROR(ROUND(INDEX(FCSTSDV!$D$2:$L$2001,MATCH('ống nhựa túi bóng'!$C331,FCSTSDV!$C$2:$C$2001,0),MATCH('ống nhựa túi bóng'!L$3,FCSTSDV!$D$1:$L$1,0)),1)/'ống nhựa túi bóng'!$D331,0)</f>
        <v>0</v>
      </c>
      <c r="M331" s="162">
        <f t="array" ref="M331">IFERROR(ROUND(INDEX(FCSTSDV!$D$2:$L$2001,MATCH('ống nhựa túi bóng'!$C331,FCSTSDV!$C$2:$C$2001,0),MATCH('ống nhựa túi bóng'!M$3,FCSTSDV!$D$1:$L$1,0)),1)/'ống nhựa túi bóng'!$D331,0)</f>
        <v>0</v>
      </c>
      <c r="N331" s="162">
        <f t="array" ref="N331">IFERROR(ROUND(INDEX(FCSTSDV!$D$2:$L$2001,MATCH('ống nhựa túi bóng'!$C331,FCSTSDV!$C$2:$C$2001,0),MATCH('ống nhựa túi bóng'!N$3,FCSTSDV!$D$1:$L$1,0)),1)/'ống nhựa túi bóng'!$D331,0)</f>
        <v>0</v>
      </c>
      <c r="O331" s="162">
        <f t="array" ref="O331">IFERROR(ROUND(INDEX(FCSTSDV!$D$2:$L$2001,MATCH('ống nhựa túi bóng'!$C331,FCSTSDV!$C$2:$C$2001,0),MATCH('ống nhựa túi bóng'!O$3,FCSTSDV!$D$1:$L$1,0)),1)/'ống nhựa túi bóng'!$D331,0)</f>
        <v>0</v>
      </c>
      <c r="P331" s="162">
        <f t="array" ref="P331">IFERROR(ROUND(INDEX(FCSTSDV!$D$2:$L$2001,MATCH('ống nhựa túi bóng'!$C331,FCSTSDV!$C$2:$C$2001,0),MATCH('ống nhựa túi bóng'!P$3,FCSTSDV!$D$1:$L$1,0)),1)/'ống nhựa túi bóng'!$D331,0)</f>
        <v>0</v>
      </c>
      <c r="Q331" s="162">
        <f t="array" ref="Q331">IFERROR(ROUND(INDEX(FCSTSDV!$D$2:$L$2001,MATCH('ống nhựa túi bóng'!$C331,FCSTSDV!$C$2:$C$2001,0),MATCH('ống nhựa túi bóng'!Q$3,FCSTSDV!$D$1:$L$1,0)),1)/'ống nhựa túi bóng'!$D331,0)</f>
        <v>0</v>
      </c>
      <c r="R331" s="162">
        <f t="array" ref="R331">IFERROR(ROUND(INDEX(FCSTSDV!$D$2:$L$2001,MATCH('ống nhựa túi bóng'!$C331,FCSTSDV!$C$2:$C$2001,0),MATCH('ống nhựa túi bóng'!R$3,FCSTSDV!$D$1:$L$1,0)),1)/'ống nhựa túi bóng'!$D331,0)</f>
        <v>0</v>
      </c>
      <c r="S331" s="162">
        <f t="array" ref="S331">IFERROR(ROUND(INDEX(FCSTSDV!$D$2:$L$2001,MATCH('ống nhựa túi bóng'!$C331,FCSTSDV!$C$2:$C$2001,0),MATCH('ống nhựa túi bóng'!S$3,FCSTSDV!$D$1:$L$1,0)),1)/'ống nhựa túi bóng'!$D331,0)</f>
        <v>0</v>
      </c>
      <c r="T331" s="92">
        <f t="shared" si="36"/>
        <v>0</v>
      </c>
    </row>
    <row r="332" spans="1:20" s="400" customFormat="1" ht="20.100000000000001" hidden="1" customHeight="1">
      <c r="A332" s="819"/>
      <c r="B332" s="1073"/>
      <c r="C332" s="411" t="s">
        <v>42</v>
      </c>
      <c r="D332" s="412" t="s">
        <v>43</v>
      </c>
      <c r="E332" s="787"/>
      <c r="F332" s="787"/>
      <c r="G332" s="787"/>
      <c r="H332" s="90">
        <f>$G$316-SUM(H316:H331)</f>
        <v>50080</v>
      </c>
      <c r="I332" s="90">
        <f t="shared" ref="I332:P332" si="37">H332-SUM(I316:I331)</f>
        <v>49660</v>
      </c>
      <c r="J332" s="90">
        <f t="shared" si="37"/>
        <v>49240</v>
      </c>
      <c r="K332" s="90">
        <f t="shared" si="37"/>
        <v>48820</v>
      </c>
      <c r="L332" s="90">
        <f t="shared" si="37"/>
        <v>48400</v>
      </c>
      <c r="M332" s="90">
        <f t="shared" si="37"/>
        <v>47980</v>
      </c>
      <c r="N332" s="90">
        <f t="shared" si="37"/>
        <v>45290</v>
      </c>
      <c r="O332" s="90">
        <f t="shared" si="37"/>
        <v>43580</v>
      </c>
      <c r="P332" s="90">
        <f t="shared" si="37"/>
        <v>42230</v>
      </c>
      <c r="Q332" s="90" t="e">
        <f>#REF!-SUM(Q316:Q331)</f>
        <v>#REF!</v>
      </c>
      <c r="R332" s="90" t="e">
        <f t="shared" ref="R332" si="38">Q332-SUM(R316:R331)</f>
        <v>#REF!</v>
      </c>
      <c r="S332" s="90" t="e">
        <f t="shared" ref="S332" si="39">R332-SUM(S316:S331)</f>
        <v>#REF!</v>
      </c>
      <c r="T332" s="92" t="e">
        <f t="shared" si="36"/>
        <v>#REF!</v>
      </c>
    </row>
    <row r="333" spans="1:20" ht="20.100000000000001" hidden="1" customHeight="1">
      <c r="A333" s="817" t="s">
        <v>14</v>
      </c>
      <c r="B333" s="1071" t="s">
        <v>126</v>
      </c>
      <c r="C333" s="43" t="s">
        <v>127</v>
      </c>
      <c r="D333" s="422">
        <v>1000</v>
      </c>
      <c r="E333" s="786">
        <v>4540</v>
      </c>
      <c r="F333" s="786">
        <v>0</v>
      </c>
      <c r="G333" s="786">
        <f>E333+F333</f>
        <v>4540</v>
      </c>
      <c r="H333" s="99">
        <f t="array" ref="H333">IFERROR(ROUND(INDEX(FCSTSDV!$D$2:$L$2001,MATCH('ống nhựa túi bóng'!$C333,FCSTSDV!$C$2:$C$2001,0),MATCH('ống nhựa túi bóng'!H$3,FCSTSDV!$D$1:$L$1,0)),1)/'ống nhựa túi bóng'!$D333,0)</f>
        <v>0</v>
      </c>
      <c r="I333" s="99">
        <f t="array" ref="I333">IFERROR(ROUND(INDEX(FCSTSDV!$D$2:$L$2001,MATCH('ống nhựa túi bóng'!$C333,FCSTSDV!$C$2:$C$2001,0),MATCH('ống nhựa túi bóng'!I$3,FCSTSDV!$D$1:$L$1,0)),1)/'ống nhựa túi bóng'!$D333,0)</f>
        <v>0</v>
      </c>
      <c r="J333" s="99">
        <f t="array" ref="J333">IFERROR(ROUND(INDEX(FCSTSDV!$D$2:$L$2001,MATCH('ống nhựa túi bóng'!$C333,FCSTSDV!$C$2:$C$2001,0),MATCH('ống nhựa túi bóng'!J$3,FCSTSDV!$D$1:$L$1,0)),1)/'ống nhựa túi bóng'!$D333,0)</f>
        <v>0</v>
      </c>
      <c r="K333" s="99">
        <f t="array" ref="K333">IFERROR(ROUND(INDEX(FCSTSDV!$D$2:$L$2001,MATCH('ống nhựa túi bóng'!$C333,FCSTSDV!$C$2:$C$2001,0),MATCH('ống nhựa túi bóng'!K$3,FCSTSDV!$D$1:$L$1,0)),1)/'ống nhựa túi bóng'!$D333,0)</f>
        <v>0</v>
      </c>
      <c r="L333" s="99">
        <f t="array" ref="L333">IFERROR(ROUND(INDEX(FCSTSDV!$D$2:$L$2001,MATCH('ống nhựa túi bóng'!$C333,FCSTSDV!$C$2:$C$2001,0),MATCH('ống nhựa túi bóng'!L$3,FCSTSDV!$D$1:$L$1,0)),1)/'ống nhựa túi bóng'!$D333,0)</f>
        <v>0</v>
      </c>
      <c r="M333" s="99">
        <f t="array" ref="M333">IFERROR(ROUND(INDEX(FCSTSDV!$D$2:$L$2001,MATCH('ống nhựa túi bóng'!$C333,FCSTSDV!$C$2:$C$2001,0),MATCH('ống nhựa túi bóng'!M$3,FCSTSDV!$D$1:$L$1,0)),1)/'ống nhựa túi bóng'!$D333,0)</f>
        <v>0</v>
      </c>
      <c r="N333" s="99">
        <f t="array" ref="N333">IFERROR(ROUND(INDEX(FCSTSDV!$D$2:$L$2001,MATCH('ống nhựa túi bóng'!$C333,FCSTSDV!$C$2:$C$2001,0),MATCH('ống nhựa túi bóng'!N$3,FCSTSDV!$D$1:$L$1,0)),1)/'ống nhựa túi bóng'!$D333,0)</f>
        <v>0</v>
      </c>
      <c r="O333" s="99">
        <f t="array" ref="O333">IFERROR(ROUND(INDEX(FCSTSDV!$D$2:$L$2001,MATCH('ống nhựa túi bóng'!$C333,FCSTSDV!$C$2:$C$2001,0),MATCH('ống nhựa túi bóng'!O$3,FCSTSDV!$D$1:$L$1,0)),1)/'ống nhựa túi bóng'!$D333,0)</f>
        <v>0</v>
      </c>
      <c r="P333" s="99">
        <f t="array" ref="P333">IFERROR(ROUND(INDEX(FCSTSDV!$D$2:$L$2001,MATCH('ống nhựa túi bóng'!$C333,FCSTSDV!$C$2:$C$2001,0),MATCH('ống nhựa túi bóng'!P$3,FCSTSDV!$D$1:$L$1,0)),1)/'ống nhựa túi bóng'!$D333,0)</f>
        <v>18.899999999999999</v>
      </c>
      <c r="Q333" s="99">
        <f t="array" ref="Q333">IFERROR(ROUND(INDEX(FCSTSDV!$D$2:$L$2001,MATCH('ống nhựa túi bóng'!$C333,FCSTSDV!$C$2:$C$2001,0),MATCH('ống nhựa túi bóng'!Q$3,FCSTSDV!$D$1:$L$1,0)),1)/'ống nhựa túi bóng'!$D333,0)</f>
        <v>0</v>
      </c>
      <c r="R333" s="99">
        <f t="array" ref="R333">IFERROR(ROUND(INDEX(FCSTSDV!$D$2:$L$2001,MATCH('ống nhựa túi bóng'!$C333,FCSTSDV!$C$2:$C$2001,0),MATCH('ống nhựa túi bóng'!R$3,FCSTSDV!$D$1:$L$1,0)),1)/'ống nhựa túi bóng'!$D333,0)</f>
        <v>0</v>
      </c>
      <c r="S333" s="99">
        <f t="array" ref="S333">IFERROR(ROUND(INDEX(FCSTSDV!$D$2:$L$2001,MATCH('ống nhựa túi bóng'!$C333,FCSTSDV!$C$2:$C$2001,0),MATCH('ống nhựa túi bóng'!S$3,FCSTSDV!$D$1:$L$1,0)),1)/'ống nhựa túi bóng'!$D333,0)</f>
        <v>0</v>
      </c>
      <c r="T333" s="92">
        <f t="shared" si="36"/>
        <v>18.899999999999999</v>
      </c>
    </row>
    <row r="334" spans="1:20" ht="20.100000000000001" hidden="1" customHeight="1">
      <c r="A334" s="818"/>
      <c r="B334" s="1072"/>
      <c r="C334" s="46" t="s">
        <v>733</v>
      </c>
      <c r="D334" s="413">
        <v>375</v>
      </c>
      <c r="E334" s="784"/>
      <c r="F334" s="784"/>
      <c r="G334" s="784"/>
      <c r="H334" s="92">
        <f t="array" ref="H334">IFERROR(ROUND(INDEX(FCSTSDV!$D$2:$L$2001,MATCH('ống nhựa túi bóng'!$C334,FCSTSDV!$C$2:$C$2001,0),MATCH('ống nhựa túi bóng'!H$3,FCSTSDV!$D$1:$L$1,0)),1)/'ống nhựa túi bóng'!$D334,0)</f>
        <v>0</v>
      </c>
      <c r="I334" s="92">
        <f t="array" ref="I334">IFERROR(ROUND(INDEX(FCSTSDV!$D$2:$L$2001,MATCH('ống nhựa túi bóng'!$C334,FCSTSDV!$C$2:$C$2001,0),MATCH('ống nhựa túi bóng'!I$3,FCSTSDV!$D$1:$L$1,0)),1)/'ống nhựa túi bóng'!$D334,0)</f>
        <v>0</v>
      </c>
      <c r="J334" s="92">
        <f t="array" ref="J334">IFERROR(ROUND(INDEX(FCSTSDV!$D$2:$L$2001,MATCH('ống nhựa túi bóng'!$C334,FCSTSDV!$C$2:$C$2001,0),MATCH('ống nhựa túi bóng'!J$3,FCSTSDV!$D$1:$L$1,0)),1)/'ống nhựa túi bóng'!$D334,0)</f>
        <v>0</v>
      </c>
      <c r="K334" s="92">
        <f t="array" ref="K334">IFERROR(ROUND(INDEX(FCSTSDV!$D$2:$L$2001,MATCH('ống nhựa túi bóng'!$C334,FCSTSDV!$C$2:$C$2001,0),MATCH('ống nhựa túi bóng'!K$3,FCSTSDV!$D$1:$L$1,0)),1)/'ống nhựa túi bóng'!$D334,0)</f>
        <v>0</v>
      </c>
      <c r="L334" s="92">
        <f t="array" ref="L334">IFERROR(ROUND(INDEX(FCSTSDV!$D$2:$L$2001,MATCH('ống nhựa túi bóng'!$C334,FCSTSDV!$C$2:$C$2001,0),MATCH('ống nhựa túi bóng'!L$3,FCSTSDV!$D$1:$L$1,0)),1)/'ống nhựa túi bóng'!$D334,0)</f>
        <v>0</v>
      </c>
      <c r="M334" s="92">
        <f t="array" ref="M334">IFERROR(ROUND(INDEX(FCSTSDV!$D$2:$L$2001,MATCH('ống nhựa túi bóng'!$C334,FCSTSDV!$C$2:$C$2001,0),MATCH('ống nhựa túi bóng'!M$3,FCSTSDV!$D$1:$L$1,0)),1)/'ống nhựa túi bóng'!$D334,0)</f>
        <v>20.8</v>
      </c>
      <c r="N334" s="92">
        <f t="array" ref="N334">IFERROR(ROUND(INDEX(FCSTSDV!$D$2:$L$2001,MATCH('ống nhựa túi bóng'!$C334,FCSTSDV!$C$2:$C$2001,0),MATCH('ống nhựa túi bóng'!N$3,FCSTSDV!$D$1:$L$1,0)),1)/'ống nhựa túi bóng'!$D334,0)</f>
        <v>20.8</v>
      </c>
      <c r="O334" s="92">
        <f t="array" ref="O334">IFERROR(ROUND(INDEX(FCSTSDV!$D$2:$L$2001,MATCH('ống nhựa túi bóng'!$C334,FCSTSDV!$C$2:$C$2001,0),MATCH('ống nhựa túi bóng'!O$3,FCSTSDV!$D$1:$L$1,0)),1)/'ống nhựa túi bóng'!$D334,0)</f>
        <v>96</v>
      </c>
      <c r="P334" s="92">
        <f t="array" ref="P334">IFERROR(ROUND(INDEX(FCSTSDV!$D$2:$L$2001,MATCH('ống nhựa túi bóng'!$C334,FCSTSDV!$C$2:$C$2001,0),MATCH('ống nhựa túi bóng'!P$3,FCSTSDV!$D$1:$L$1,0)),1)/'ống nhựa túi bóng'!$D334,0)</f>
        <v>48</v>
      </c>
      <c r="Q334" s="92">
        <f t="array" ref="Q334">IFERROR(ROUND(INDEX(FCSTSDV!$D$2:$L$2001,MATCH('ống nhựa túi bóng'!$C334,FCSTSDV!$C$2:$C$2001,0),MATCH('ống nhựa túi bóng'!Q$3,FCSTSDV!$D$1:$L$1,0)),1)/'ống nhựa túi bóng'!$D334,0)</f>
        <v>0</v>
      </c>
      <c r="R334" s="92">
        <f t="array" ref="R334">IFERROR(ROUND(INDEX(FCSTSDV!$D$2:$L$2001,MATCH('ống nhựa túi bóng'!$C334,FCSTSDV!$C$2:$C$2001,0),MATCH('ống nhựa túi bóng'!R$3,FCSTSDV!$D$1:$L$1,0)),1)/'ống nhựa túi bóng'!$D334,0)</f>
        <v>0</v>
      </c>
      <c r="S334" s="92">
        <f t="array" ref="S334">IFERROR(ROUND(INDEX(FCSTSDV!$D$2:$L$2001,MATCH('ống nhựa túi bóng'!$C334,FCSTSDV!$C$2:$C$2001,0),MATCH('ống nhựa túi bóng'!S$3,FCSTSDV!$D$1:$L$1,0)),1)/'ống nhựa túi bóng'!$D334,0)</f>
        <v>0</v>
      </c>
      <c r="T334" s="92">
        <f t="shared" si="36"/>
        <v>185.6</v>
      </c>
    </row>
    <row r="335" spans="1:20" ht="20.100000000000001" customHeight="1">
      <c r="A335" s="818"/>
      <c r="B335" s="1072"/>
      <c r="C335" s="46" t="s">
        <v>1273</v>
      </c>
      <c r="D335" s="413">
        <v>1000</v>
      </c>
      <c r="E335" s="784"/>
      <c r="F335" s="784"/>
      <c r="G335" s="784"/>
      <c r="H335" s="92">
        <f t="array" ref="H335">IFERROR(ROUND(INDEX(FCSTSDV!$D$2:$L$2001,MATCH('ống nhựa túi bóng'!$C335,FCSTSDV!$C$2:$C$2001,0),MATCH('ống nhựa túi bóng'!H$3,FCSTSDV!$D$1:$L$1,0)),1)/'ống nhựa túi bóng'!$D335,0)</f>
        <v>0</v>
      </c>
      <c r="I335" s="92">
        <f t="array" ref="I335">IFERROR(ROUND(INDEX(FCSTSDV!$D$2:$L$2001,MATCH('ống nhựa túi bóng'!$C335,FCSTSDV!$C$2:$C$2001,0),MATCH('ống nhựa túi bóng'!I$3,FCSTSDV!$D$1:$L$1,0)),1)/'ống nhựa túi bóng'!$D335,0)</f>
        <v>0</v>
      </c>
      <c r="J335" s="92">
        <f t="array" ref="J335">IFERROR(ROUND(INDEX(FCSTSDV!$D$2:$L$2001,MATCH('ống nhựa túi bóng'!$C335,FCSTSDV!$C$2:$C$2001,0),MATCH('ống nhựa túi bóng'!J$3,FCSTSDV!$D$1:$L$1,0)),1)/'ống nhựa túi bóng'!$D335,0)</f>
        <v>0</v>
      </c>
      <c r="K335" s="92">
        <f t="array" ref="K335">IFERROR(ROUND(INDEX(FCSTSDV!$D$2:$L$2001,MATCH('ống nhựa túi bóng'!$C335,FCSTSDV!$C$2:$C$2001,0),MATCH('ống nhựa túi bóng'!K$3,FCSTSDV!$D$1:$L$1,0)),1)/'ống nhựa túi bóng'!$D335,0)</f>
        <v>0</v>
      </c>
      <c r="L335" s="92">
        <f t="array" ref="L335">IFERROR(ROUND(INDEX(FCSTSDV!$D$2:$L$2001,MATCH('ống nhựa túi bóng'!$C335,FCSTSDV!$C$2:$C$2001,0),MATCH('ống nhựa túi bóng'!L$3,FCSTSDV!$D$1:$L$1,0)),1)/'ống nhựa túi bóng'!$D335,0)</f>
        <v>0</v>
      </c>
      <c r="M335" s="92">
        <f t="array" ref="M335">IFERROR(ROUND(INDEX(FCSTSDV!$D$2:$L$2001,MATCH('ống nhựa túi bóng'!$C335,FCSTSDV!$C$2:$C$2001,0),MATCH('ống nhựa túi bóng'!M$3,FCSTSDV!$D$1:$L$1,0)),1)/'ống nhựa túi bóng'!$D335,0)</f>
        <v>0</v>
      </c>
      <c r="N335" s="92">
        <f t="array" ref="N335">IFERROR(ROUND(INDEX(FCSTSDV!$D$2:$L$2001,MATCH('ống nhựa túi bóng'!$C335,FCSTSDV!$C$2:$C$2001,0),MATCH('ống nhựa túi bóng'!N$3,FCSTSDV!$D$1:$L$1,0)),1)/'ống nhựa túi bóng'!$D335,0)</f>
        <v>0</v>
      </c>
      <c r="O335" s="92">
        <f t="array" ref="O335">IFERROR(ROUND(INDEX(FCSTSDV!$D$2:$L$2001,MATCH('ống nhựa túi bóng'!$C335,FCSTSDV!$C$2:$C$2001,0),MATCH('ống nhựa túi bóng'!O$3,FCSTSDV!$D$1:$L$1,0)),1)/'ống nhựa túi bóng'!$D335,0)</f>
        <v>0</v>
      </c>
      <c r="P335" s="92">
        <f t="array" ref="P335">IFERROR(ROUND(INDEX(FCSTSDV!$D$2:$L$2001,MATCH('ống nhựa túi bóng'!$C335,FCSTSDV!$C$2:$C$2001,0),MATCH('ống nhựa túi bóng'!P$3,FCSTSDV!$D$1:$L$1,0)),1)/'ống nhựa túi bóng'!$D335,0)</f>
        <v>0</v>
      </c>
      <c r="Q335" s="92">
        <f t="array" ref="Q335">IFERROR(ROUND(INDEX(FCSTSDV!$D$2:$L$2001,MATCH('ống nhựa túi bóng'!$C335,FCSTSDV!$C$2:$C$2001,0),MATCH('ống nhựa túi bóng'!Q$3,FCSTSDV!$D$1:$L$1,0)),1)/'ống nhựa túi bóng'!$D335,0)</f>
        <v>0</v>
      </c>
      <c r="R335" s="92">
        <f t="array" ref="R335">IFERROR(ROUND(INDEX(FCSTSDV!$D$2:$L$2001,MATCH('ống nhựa túi bóng'!$C335,FCSTSDV!$C$2:$C$2001,0),MATCH('ống nhựa túi bóng'!R$3,FCSTSDV!$D$1:$L$1,0)),1)/'ống nhựa túi bóng'!$D335,0)</f>
        <v>0</v>
      </c>
      <c r="S335" s="92">
        <f t="array" ref="S335">IFERROR(ROUND(INDEX(FCSTSDV!$D$2:$L$2001,MATCH('ống nhựa túi bóng'!$C335,FCSTSDV!$C$2:$C$2001,0),MATCH('ống nhựa túi bóng'!S$3,FCSTSDV!$D$1:$L$1,0)),1)/'ống nhựa túi bóng'!$D335,0)</f>
        <v>0</v>
      </c>
      <c r="T335" s="92">
        <f t="shared" si="36"/>
        <v>0</v>
      </c>
    </row>
    <row r="336" spans="1:20" ht="20.100000000000001" hidden="1" customHeight="1">
      <c r="A336" s="818"/>
      <c r="B336" s="1072"/>
      <c r="C336" s="46" t="s">
        <v>128</v>
      </c>
      <c r="D336" s="413">
        <v>525</v>
      </c>
      <c r="E336" s="784"/>
      <c r="F336" s="784"/>
      <c r="G336" s="784"/>
      <c r="H336" s="92">
        <f t="array" ref="H336">IFERROR(ROUND(INDEX(FCSTSDV!$D$2:$L$2001,MATCH('ống nhựa túi bóng'!$C336,FCSTSDV!$C$2:$C$2001,0),MATCH('ống nhựa túi bóng'!H$3,FCSTSDV!$D$1:$L$1,0)),1)/'ống nhựa túi bóng'!$D336,0)</f>
        <v>0</v>
      </c>
      <c r="I336" s="92">
        <f t="array" ref="I336">IFERROR(ROUND(INDEX(FCSTSDV!$D$2:$L$2001,MATCH('ống nhựa túi bóng'!$C336,FCSTSDV!$C$2:$C$2001,0),MATCH('ống nhựa túi bóng'!I$3,FCSTSDV!$D$1:$L$1,0)),1)/'ống nhựa túi bóng'!$D336,0)</f>
        <v>0</v>
      </c>
      <c r="J336" s="92">
        <f t="array" ref="J336">IFERROR(ROUND(INDEX(FCSTSDV!$D$2:$L$2001,MATCH('ống nhựa túi bóng'!$C336,FCSTSDV!$C$2:$C$2001,0),MATCH('ống nhựa túi bóng'!J$3,FCSTSDV!$D$1:$L$1,0)),1)/'ống nhựa túi bóng'!$D336,0)</f>
        <v>0</v>
      </c>
      <c r="K336" s="92">
        <f t="array" ref="K336">IFERROR(ROUND(INDEX(FCSTSDV!$D$2:$L$2001,MATCH('ống nhựa túi bóng'!$C336,FCSTSDV!$C$2:$C$2001,0),MATCH('ống nhựa túi bóng'!K$3,FCSTSDV!$D$1:$L$1,0)),1)/'ống nhựa túi bóng'!$D336,0)</f>
        <v>0</v>
      </c>
      <c r="L336" s="92">
        <f t="array" ref="L336">IFERROR(ROUND(INDEX(FCSTSDV!$D$2:$L$2001,MATCH('ống nhựa túi bóng'!$C336,FCSTSDV!$C$2:$C$2001,0),MATCH('ống nhựa túi bóng'!L$3,FCSTSDV!$D$1:$L$1,0)),1)/'ống nhựa túi bóng'!$D336,0)</f>
        <v>0</v>
      </c>
      <c r="M336" s="92">
        <f t="array" ref="M336">IFERROR(ROUND(INDEX(FCSTSDV!$D$2:$L$2001,MATCH('ống nhựa túi bóng'!$C336,FCSTSDV!$C$2:$C$2001,0),MATCH('ống nhựa túi bóng'!M$3,FCSTSDV!$D$1:$L$1,0)),1)/'ống nhựa túi bóng'!$D336,0)</f>
        <v>0</v>
      </c>
      <c r="N336" s="92">
        <f t="array" ref="N336">IFERROR(ROUND(INDEX(FCSTSDV!$D$2:$L$2001,MATCH('ống nhựa túi bóng'!$C336,FCSTSDV!$C$2:$C$2001,0),MATCH('ống nhựa túi bóng'!N$3,FCSTSDV!$D$1:$L$1,0)),1)/'ống nhựa túi bóng'!$D336,0)</f>
        <v>0</v>
      </c>
      <c r="O336" s="92">
        <f t="array" ref="O336">IFERROR(ROUND(INDEX(FCSTSDV!$D$2:$L$2001,MATCH('ống nhựa túi bóng'!$C336,FCSTSDV!$C$2:$C$2001,0),MATCH('ống nhựa túi bóng'!O$3,FCSTSDV!$D$1:$L$1,0)),1)/'ống nhựa túi bóng'!$D336,0)</f>
        <v>0</v>
      </c>
      <c r="P336" s="92">
        <f t="array" ref="P336">IFERROR(ROUND(INDEX(FCSTSDV!$D$2:$L$2001,MATCH('ống nhựa túi bóng'!$C336,FCSTSDV!$C$2:$C$2001,0),MATCH('ống nhựa túi bóng'!P$3,FCSTSDV!$D$1:$L$1,0)),1)/'ống nhựa túi bóng'!$D336,0)</f>
        <v>50</v>
      </c>
      <c r="Q336" s="92">
        <f t="array" ref="Q336">IFERROR(ROUND(INDEX(FCSTSDV!$D$2:$L$2001,MATCH('ống nhựa túi bóng'!$C336,FCSTSDV!$C$2:$C$2001,0),MATCH('ống nhựa túi bóng'!Q$3,FCSTSDV!$D$1:$L$1,0)),1)/'ống nhựa túi bóng'!$D336,0)</f>
        <v>0</v>
      </c>
      <c r="R336" s="92">
        <f t="array" ref="R336">IFERROR(ROUND(INDEX(FCSTSDV!$D$2:$L$2001,MATCH('ống nhựa túi bóng'!$C336,FCSTSDV!$C$2:$C$2001,0),MATCH('ống nhựa túi bóng'!R$3,FCSTSDV!$D$1:$L$1,0)),1)/'ống nhựa túi bóng'!$D336,0)</f>
        <v>0</v>
      </c>
      <c r="S336" s="92">
        <f t="array" ref="S336">IFERROR(ROUND(INDEX(FCSTSDV!$D$2:$L$2001,MATCH('ống nhựa túi bóng'!$C336,FCSTSDV!$C$2:$C$2001,0),MATCH('ống nhựa túi bóng'!S$3,FCSTSDV!$D$1:$L$1,0)),1)/'ống nhựa túi bóng'!$D336,0)</f>
        <v>0</v>
      </c>
      <c r="T336" s="92">
        <f t="shared" si="36"/>
        <v>50</v>
      </c>
    </row>
    <row r="337" spans="1:20" ht="20.100000000000001" customHeight="1">
      <c r="A337" s="818"/>
      <c r="B337" s="1072"/>
      <c r="C337" s="46" t="s">
        <v>1235</v>
      </c>
      <c r="D337" s="413">
        <v>375</v>
      </c>
      <c r="E337" s="784"/>
      <c r="F337" s="784"/>
      <c r="G337" s="784"/>
      <c r="H337" s="92">
        <f t="array" ref="H337">IFERROR(ROUND(INDEX(FCSTSDV!$D$2:$L$2001,MATCH('ống nhựa túi bóng'!$C337,FCSTSDV!$C$2:$C$2001,0),MATCH('ống nhựa túi bóng'!H$3,FCSTSDV!$D$1:$L$1,0)),1)/'ống nhựa túi bóng'!$D337,0)</f>
        <v>0</v>
      </c>
      <c r="I337" s="92">
        <f t="array" ref="I337">IFERROR(ROUND(INDEX(FCSTSDV!$D$2:$L$2001,MATCH('ống nhựa túi bóng'!$C337,FCSTSDV!$C$2:$C$2001,0),MATCH('ống nhựa túi bóng'!I$3,FCSTSDV!$D$1:$L$1,0)),1)/'ống nhựa túi bóng'!$D337,0)</f>
        <v>0</v>
      </c>
      <c r="J337" s="92">
        <f t="array" ref="J337">IFERROR(ROUND(INDEX(FCSTSDV!$D$2:$L$2001,MATCH('ống nhựa túi bóng'!$C337,FCSTSDV!$C$2:$C$2001,0),MATCH('ống nhựa túi bóng'!J$3,FCSTSDV!$D$1:$L$1,0)),1)/'ống nhựa túi bóng'!$D337,0)</f>
        <v>0</v>
      </c>
      <c r="K337" s="92">
        <f t="array" ref="K337">IFERROR(ROUND(INDEX(FCSTSDV!$D$2:$L$2001,MATCH('ống nhựa túi bóng'!$C337,FCSTSDV!$C$2:$C$2001,0),MATCH('ống nhựa túi bóng'!K$3,FCSTSDV!$D$1:$L$1,0)),1)/'ống nhựa túi bóng'!$D337,0)</f>
        <v>0</v>
      </c>
      <c r="L337" s="92">
        <f t="array" ref="L337">IFERROR(ROUND(INDEX(FCSTSDV!$D$2:$L$2001,MATCH('ống nhựa túi bóng'!$C337,FCSTSDV!$C$2:$C$2001,0),MATCH('ống nhựa túi bóng'!L$3,FCSTSDV!$D$1:$L$1,0)),1)/'ống nhựa túi bóng'!$D337,0)</f>
        <v>0</v>
      </c>
      <c r="M337" s="92">
        <f t="array" ref="M337">IFERROR(ROUND(INDEX(FCSTSDV!$D$2:$L$2001,MATCH('ống nhựa túi bóng'!$C337,FCSTSDV!$C$2:$C$2001,0),MATCH('ống nhựa túi bóng'!M$3,FCSTSDV!$D$1:$L$1,0)),1)/'ống nhựa túi bóng'!$D337,0)</f>
        <v>0</v>
      </c>
      <c r="N337" s="92">
        <f t="array" ref="N337">IFERROR(ROUND(INDEX(FCSTSDV!$D$2:$L$2001,MATCH('ống nhựa túi bóng'!$C337,FCSTSDV!$C$2:$C$2001,0),MATCH('ống nhựa túi bóng'!N$3,FCSTSDV!$D$1:$L$1,0)),1)/'ống nhựa túi bóng'!$D337,0)</f>
        <v>0</v>
      </c>
      <c r="O337" s="92">
        <f t="array" ref="O337">IFERROR(ROUND(INDEX(FCSTSDV!$D$2:$L$2001,MATCH('ống nhựa túi bóng'!$C337,FCSTSDV!$C$2:$C$2001,0),MATCH('ống nhựa túi bóng'!O$3,FCSTSDV!$D$1:$L$1,0)),1)/'ống nhựa túi bóng'!$D337,0)</f>
        <v>0</v>
      </c>
      <c r="P337" s="92">
        <f t="array" ref="P337">IFERROR(ROUND(INDEX(FCSTSDV!$D$2:$L$2001,MATCH('ống nhựa túi bóng'!$C337,FCSTSDV!$C$2:$C$2001,0),MATCH('ống nhựa túi bóng'!P$3,FCSTSDV!$D$1:$L$1,0)),1)/'ống nhựa túi bóng'!$D337,0)</f>
        <v>0</v>
      </c>
      <c r="Q337" s="92">
        <f t="array" ref="Q337">IFERROR(ROUND(INDEX(FCSTSDV!$D$2:$L$2001,MATCH('ống nhựa túi bóng'!$C337,FCSTSDV!$C$2:$C$2001,0),MATCH('ống nhựa túi bóng'!Q$3,FCSTSDV!$D$1:$L$1,0)),1)/'ống nhựa túi bóng'!$D337,0)</f>
        <v>0</v>
      </c>
      <c r="R337" s="92">
        <f t="array" ref="R337">IFERROR(ROUND(INDEX(FCSTSDV!$D$2:$L$2001,MATCH('ống nhựa túi bóng'!$C337,FCSTSDV!$C$2:$C$2001,0),MATCH('ống nhựa túi bóng'!R$3,FCSTSDV!$D$1:$L$1,0)),1)/'ống nhựa túi bóng'!$D337,0)</f>
        <v>0</v>
      </c>
      <c r="S337" s="92">
        <f t="array" ref="S337">IFERROR(ROUND(INDEX(FCSTSDV!$D$2:$L$2001,MATCH('ống nhựa túi bóng'!$C337,FCSTSDV!$C$2:$C$2001,0),MATCH('ống nhựa túi bóng'!S$3,FCSTSDV!$D$1:$L$1,0)),1)/'ống nhựa túi bóng'!$D337,0)</f>
        <v>0</v>
      </c>
      <c r="T337" s="92">
        <f t="shared" si="36"/>
        <v>0</v>
      </c>
    </row>
    <row r="338" spans="1:20" ht="20.100000000000001" hidden="1" customHeight="1">
      <c r="A338" s="818"/>
      <c r="B338" s="1072"/>
      <c r="C338" s="46" t="s">
        <v>761</v>
      </c>
      <c r="D338" s="413">
        <v>375</v>
      </c>
      <c r="E338" s="784"/>
      <c r="F338" s="784"/>
      <c r="G338" s="784"/>
      <c r="H338" s="92">
        <f t="array" ref="H338">IFERROR(ROUND(INDEX(FCSTSDV!$D$2:$L$2001,MATCH('ống nhựa túi bóng'!$C338,FCSTSDV!$C$2:$C$2001,0),MATCH('ống nhựa túi bóng'!H$3,FCSTSDV!$D$1:$L$1,0)),1)/'ống nhựa túi bóng'!$D338,0)</f>
        <v>0</v>
      </c>
      <c r="I338" s="92">
        <f t="array" ref="I338">IFERROR(ROUND(INDEX(FCSTSDV!$D$2:$L$2001,MATCH('ống nhựa túi bóng'!$C338,FCSTSDV!$C$2:$C$2001,0),MATCH('ống nhựa túi bóng'!I$3,FCSTSDV!$D$1:$L$1,0)),1)/'ống nhựa túi bóng'!$D338,0)</f>
        <v>0</v>
      </c>
      <c r="J338" s="92">
        <f t="array" ref="J338">IFERROR(ROUND(INDEX(FCSTSDV!$D$2:$L$2001,MATCH('ống nhựa túi bóng'!$C338,FCSTSDV!$C$2:$C$2001,0),MATCH('ống nhựa túi bóng'!J$3,FCSTSDV!$D$1:$L$1,0)),1)/'ống nhựa túi bóng'!$D338,0)</f>
        <v>0</v>
      </c>
      <c r="K338" s="92">
        <f t="array" ref="K338">IFERROR(ROUND(INDEX(FCSTSDV!$D$2:$L$2001,MATCH('ống nhựa túi bóng'!$C338,FCSTSDV!$C$2:$C$2001,0),MATCH('ống nhựa túi bóng'!K$3,FCSTSDV!$D$1:$L$1,0)),1)/'ống nhựa túi bóng'!$D338,0)</f>
        <v>0</v>
      </c>
      <c r="L338" s="92">
        <f t="array" ref="L338">IFERROR(ROUND(INDEX(FCSTSDV!$D$2:$L$2001,MATCH('ống nhựa túi bóng'!$C338,FCSTSDV!$C$2:$C$2001,0),MATCH('ống nhựa túi bóng'!L$3,FCSTSDV!$D$1:$L$1,0)),1)/'ống nhựa túi bóng'!$D338,0)</f>
        <v>0</v>
      </c>
      <c r="M338" s="92">
        <f t="array" ref="M338">IFERROR(ROUND(INDEX(FCSTSDV!$D$2:$L$2001,MATCH('ống nhựa túi bóng'!$C338,FCSTSDV!$C$2:$C$2001,0),MATCH('ống nhựa túi bóng'!M$3,FCSTSDV!$D$1:$L$1,0)),1)/'ống nhựa túi bóng'!$D338,0)</f>
        <v>0</v>
      </c>
      <c r="N338" s="92">
        <f t="array" ref="N338">IFERROR(ROUND(INDEX(FCSTSDV!$D$2:$L$2001,MATCH('ống nhựa túi bóng'!$C338,FCSTSDV!$C$2:$C$2001,0),MATCH('ống nhựa túi bóng'!N$3,FCSTSDV!$D$1:$L$1,0)),1)/'ống nhựa túi bóng'!$D338,0)</f>
        <v>0</v>
      </c>
      <c r="O338" s="92">
        <f t="array" ref="O338">IFERROR(ROUND(INDEX(FCSTSDV!$D$2:$L$2001,MATCH('ống nhựa túi bóng'!$C338,FCSTSDV!$C$2:$C$2001,0),MATCH('ống nhựa túi bóng'!O$3,FCSTSDV!$D$1:$L$1,0)),1)/'ống nhựa túi bóng'!$D338,0)</f>
        <v>24</v>
      </c>
      <c r="P338" s="92">
        <f t="array" ref="P338">IFERROR(ROUND(INDEX(FCSTSDV!$D$2:$L$2001,MATCH('ống nhựa túi bóng'!$C338,FCSTSDV!$C$2:$C$2001,0),MATCH('ống nhựa túi bóng'!P$3,FCSTSDV!$D$1:$L$1,0)),1)/'ống nhựa túi bóng'!$D338,0)</f>
        <v>120</v>
      </c>
      <c r="Q338" s="92">
        <f t="array" ref="Q338">IFERROR(ROUND(INDEX(FCSTSDV!$D$2:$L$2001,MATCH('ống nhựa túi bóng'!$C338,FCSTSDV!$C$2:$C$2001,0),MATCH('ống nhựa túi bóng'!Q$3,FCSTSDV!$D$1:$L$1,0)),1)/'ống nhựa túi bóng'!$D338,0)</f>
        <v>0</v>
      </c>
      <c r="R338" s="92">
        <f t="array" ref="R338">IFERROR(ROUND(INDEX(FCSTSDV!$D$2:$L$2001,MATCH('ống nhựa túi bóng'!$C338,FCSTSDV!$C$2:$C$2001,0),MATCH('ống nhựa túi bóng'!R$3,FCSTSDV!$D$1:$L$1,0)),1)/'ống nhựa túi bóng'!$D338,0)</f>
        <v>0</v>
      </c>
      <c r="S338" s="92">
        <f t="array" ref="S338">IFERROR(ROUND(INDEX(FCSTSDV!$D$2:$L$2001,MATCH('ống nhựa túi bóng'!$C338,FCSTSDV!$C$2:$C$2001,0),MATCH('ống nhựa túi bóng'!S$3,FCSTSDV!$D$1:$L$1,0)),1)/'ống nhựa túi bóng'!$D338,0)</f>
        <v>0</v>
      </c>
      <c r="T338" s="92">
        <f t="shared" si="36"/>
        <v>144</v>
      </c>
    </row>
    <row r="339" spans="1:20" ht="20.100000000000001" hidden="1" customHeight="1">
      <c r="A339" s="818"/>
      <c r="B339" s="1072"/>
      <c r="C339" s="46" t="s">
        <v>702</v>
      </c>
      <c r="D339" s="413">
        <v>375</v>
      </c>
      <c r="E339" s="784"/>
      <c r="F339" s="784"/>
      <c r="G339" s="784"/>
      <c r="H339" s="92">
        <f t="array" ref="H339">IFERROR(ROUND(INDEX(FCSTSDV!$D$2:$L$2001,MATCH('ống nhựa túi bóng'!$C339,FCSTSDV!$C$2:$C$2001,0),MATCH('ống nhựa túi bóng'!H$3,FCSTSDV!$D$1:$L$1,0)),1)/'ống nhựa túi bóng'!$D339,0)</f>
        <v>64</v>
      </c>
      <c r="I339" s="92">
        <f t="array" ref="I339">IFERROR(ROUND(INDEX(FCSTSDV!$D$2:$L$2001,MATCH('ống nhựa túi bóng'!$C339,FCSTSDV!$C$2:$C$2001,0),MATCH('ống nhựa túi bóng'!I$3,FCSTSDV!$D$1:$L$1,0)),1)/'ống nhựa túi bóng'!$D339,0)</f>
        <v>88</v>
      </c>
      <c r="J339" s="92">
        <f t="array" ref="J339">IFERROR(ROUND(INDEX(FCSTSDV!$D$2:$L$2001,MATCH('ống nhựa túi bóng'!$C339,FCSTSDV!$C$2:$C$2001,0),MATCH('ống nhựa túi bóng'!J$3,FCSTSDV!$D$1:$L$1,0)),1)/'ống nhựa túi bóng'!$D339,0)</f>
        <v>88</v>
      </c>
      <c r="K339" s="92">
        <f t="array" ref="K339">IFERROR(ROUND(INDEX(FCSTSDV!$D$2:$L$2001,MATCH('ống nhựa túi bóng'!$C339,FCSTSDV!$C$2:$C$2001,0),MATCH('ống nhựa túi bóng'!K$3,FCSTSDV!$D$1:$L$1,0)),1)/'ống nhựa túi bóng'!$D339,0)</f>
        <v>88</v>
      </c>
      <c r="L339" s="92">
        <f t="array" ref="L339">IFERROR(ROUND(INDEX(FCSTSDV!$D$2:$L$2001,MATCH('ống nhựa túi bóng'!$C339,FCSTSDV!$C$2:$C$2001,0),MATCH('ống nhựa túi bóng'!L$3,FCSTSDV!$D$1:$L$1,0)),1)/'ống nhựa túi bóng'!$D339,0)</f>
        <v>88</v>
      </c>
      <c r="M339" s="92">
        <f t="array" ref="M339">IFERROR(ROUND(INDEX(FCSTSDV!$D$2:$L$2001,MATCH('ống nhựa túi bóng'!$C339,FCSTSDV!$C$2:$C$2001,0),MATCH('ống nhựa túi bóng'!M$3,FCSTSDV!$D$1:$L$1,0)),1)/'ống nhựa túi bóng'!$D339,0)</f>
        <v>88</v>
      </c>
      <c r="N339" s="92">
        <f t="array" ref="N339">IFERROR(ROUND(INDEX(FCSTSDV!$D$2:$L$2001,MATCH('ống nhựa túi bóng'!$C339,FCSTSDV!$C$2:$C$2001,0),MATCH('ống nhựa túi bóng'!N$3,FCSTSDV!$D$1:$L$1,0)),1)/'ống nhựa túi bóng'!$D339,0)</f>
        <v>528</v>
      </c>
      <c r="O339" s="92">
        <f t="array" ref="O339">IFERROR(ROUND(INDEX(FCSTSDV!$D$2:$L$2001,MATCH('ống nhựa túi bóng'!$C339,FCSTSDV!$C$2:$C$2001,0),MATCH('ống nhựa túi bóng'!O$3,FCSTSDV!$D$1:$L$1,0)),1)/'ống nhựa túi bóng'!$D339,0)</f>
        <v>784</v>
      </c>
      <c r="P339" s="92">
        <f t="array" ref="P339">IFERROR(ROUND(INDEX(FCSTSDV!$D$2:$L$2001,MATCH('ống nhựa túi bóng'!$C339,FCSTSDV!$C$2:$C$2001,0),MATCH('ống nhựa túi bóng'!P$3,FCSTSDV!$D$1:$L$1,0)),1)/'ống nhựa túi bóng'!$D339,0)</f>
        <v>784</v>
      </c>
      <c r="Q339" s="92">
        <f t="array" ref="Q339">IFERROR(ROUND(INDEX(FCSTSDV!$D$2:$L$2001,MATCH('ống nhựa túi bóng'!$C339,FCSTSDV!$C$2:$C$2001,0),MATCH('ống nhựa túi bóng'!Q$3,FCSTSDV!$D$1:$L$1,0)),1)/'ống nhựa túi bóng'!$D339,0)</f>
        <v>0</v>
      </c>
      <c r="R339" s="92">
        <f t="array" ref="R339">IFERROR(ROUND(INDEX(FCSTSDV!$D$2:$L$2001,MATCH('ống nhựa túi bóng'!$C339,FCSTSDV!$C$2:$C$2001,0),MATCH('ống nhựa túi bóng'!R$3,FCSTSDV!$D$1:$L$1,0)),1)/'ống nhựa túi bóng'!$D339,0)</f>
        <v>0</v>
      </c>
      <c r="S339" s="92">
        <f t="array" ref="S339">IFERROR(ROUND(INDEX(FCSTSDV!$D$2:$L$2001,MATCH('ống nhựa túi bóng'!$C339,FCSTSDV!$C$2:$C$2001,0),MATCH('ống nhựa túi bóng'!S$3,FCSTSDV!$D$1:$L$1,0)),1)/'ống nhựa túi bóng'!$D339,0)</f>
        <v>0</v>
      </c>
      <c r="T339" s="92">
        <f t="shared" si="36"/>
        <v>2600</v>
      </c>
    </row>
    <row r="340" spans="1:20" ht="20.100000000000001" customHeight="1">
      <c r="A340" s="818"/>
      <c r="B340" s="1072"/>
      <c r="C340" s="46" t="s">
        <v>758</v>
      </c>
      <c r="D340" s="413">
        <v>375</v>
      </c>
      <c r="E340" s="784"/>
      <c r="F340" s="784"/>
      <c r="G340" s="784"/>
      <c r="H340" s="92">
        <f t="array" ref="H340">IFERROR(ROUND(INDEX(FCSTSDV!$D$2:$L$2001,MATCH('ống nhựa túi bóng'!$C340,FCSTSDV!$C$2:$C$2001,0),MATCH('ống nhựa túi bóng'!H$3,FCSTSDV!$D$1:$L$1,0)),1)/'ống nhựa túi bóng'!$D340,0)</f>
        <v>0</v>
      </c>
      <c r="I340" s="92">
        <f t="array" ref="I340">IFERROR(ROUND(INDEX(FCSTSDV!$D$2:$L$2001,MATCH('ống nhựa túi bóng'!$C340,FCSTSDV!$C$2:$C$2001,0),MATCH('ống nhựa túi bóng'!I$3,FCSTSDV!$D$1:$L$1,0)),1)/'ống nhựa túi bóng'!$D340,0)</f>
        <v>0</v>
      </c>
      <c r="J340" s="92">
        <f t="array" ref="J340">IFERROR(ROUND(INDEX(FCSTSDV!$D$2:$L$2001,MATCH('ống nhựa túi bóng'!$C340,FCSTSDV!$C$2:$C$2001,0),MATCH('ống nhựa túi bóng'!J$3,FCSTSDV!$D$1:$L$1,0)),1)/'ống nhựa túi bóng'!$D340,0)</f>
        <v>0</v>
      </c>
      <c r="K340" s="92">
        <f t="array" ref="K340">IFERROR(ROUND(INDEX(FCSTSDV!$D$2:$L$2001,MATCH('ống nhựa túi bóng'!$C340,FCSTSDV!$C$2:$C$2001,0),MATCH('ống nhựa túi bóng'!K$3,FCSTSDV!$D$1:$L$1,0)),1)/'ống nhựa túi bóng'!$D340,0)</f>
        <v>0</v>
      </c>
      <c r="L340" s="92">
        <f t="array" ref="L340">IFERROR(ROUND(INDEX(FCSTSDV!$D$2:$L$2001,MATCH('ống nhựa túi bóng'!$C340,FCSTSDV!$C$2:$C$2001,0),MATCH('ống nhựa túi bóng'!L$3,FCSTSDV!$D$1:$L$1,0)),1)/'ống nhựa túi bóng'!$D340,0)</f>
        <v>0</v>
      </c>
      <c r="M340" s="92">
        <f t="array" ref="M340">IFERROR(ROUND(INDEX(FCSTSDV!$D$2:$L$2001,MATCH('ống nhựa túi bóng'!$C340,FCSTSDV!$C$2:$C$2001,0),MATCH('ống nhựa túi bóng'!M$3,FCSTSDV!$D$1:$L$1,0)),1)/'ống nhựa túi bóng'!$D340,0)</f>
        <v>0</v>
      </c>
      <c r="N340" s="92">
        <f t="array" ref="N340">IFERROR(ROUND(INDEX(FCSTSDV!$D$2:$L$2001,MATCH('ống nhựa túi bóng'!$C340,FCSTSDV!$C$2:$C$2001,0),MATCH('ống nhựa túi bóng'!N$3,FCSTSDV!$D$1:$L$1,0)),1)/'ống nhựa túi bóng'!$D340,0)</f>
        <v>0</v>
      </c>
      <c r="O340" s="92">
        <f t="array" ref="O340">IFERROR(ROUND(INDEX(FCSTSDV!$D$2:$L$2001,MATCH('ống nhựa túi bóng'!$C340,FCSTSDV!$C$2:$C$2001,0),MATCH('ống nhựa túi bóng'!O$3,FCSTSDV!$D$1:$L$1,0)),1)/'ống nhựa túi bóng'!$D340,0)</f>
        <v>0</v>
      </c>
      <c r="P340" s="92">
        <f t="array" ref="P340">IFERROR(ROUND(INDEX(FCSTSDV!$D$2:$L$2001,MATCH('ống nhựa túi bóng'!$C340,FCSTSDV!$C$2:$C$2001,0),MATCH('ống nhựa túi bóng'!P$3,FCSTSDV!$D$1:$L$1,0)),1)/'ống nhựa túi bóng'!$D340,0)</f>
        <v>0</v>
      </c>
      <c r="Q340" s="92">
        <f t="array" ref="Q340">IFERROR(ROUND(INDEX(FCSTSDV!$D$2:$L$2001,MATCH('ống nhựa túi bóng'!$C340,FCSTSDV!$C$2:$C$2001,0),MATCH('ống nhựa túi bóng'!Q$3,FCSTSDV!$D$1:$L$1,0)),1)/'ống nhựa túi bóng'!$D340,0)</f>
        <v>0</v>
      </c>
      <c r="R340" s="92">
        <f t="array" ref="R340">IFERROR(ROUND(INDEX(FCSTSDV!$D$2:$L$2001,MATCH('ống nhựa túi bóng'!$C340,FCSTSDV!$C$2:$C$2001,0),MATCH('ống nhựa túi bóng'!R$3,FCSTSDV!$D$1:$L$1,0)),1)/'ống nhựa túi bóng'!$D340,0)</f>
        <v>0</v>
      </c>
      <c r="S340" s="92">
        <f t="array" ref="S340">IFERROR(ROUND(INDEX(FCSTSDV!$D$2:$L$2001,MATCH('ống nhựa túi bóng'!$C340,FCSTSDV!$C$2:$C$2001,0),MATCH('ống nhựa túi bóng'!S$3,FCSTSDV!$D$1:$L$1,0)),1)/'ống nhựa túi bóng'!$D340,0)</f>
        <v>0</v>
      </c>
      <c r="T340" s="92">
        <f t="shared" si="36"/>
        <v>0</v>
      </c>
    </row>
    <row r="341" spans="1:20" ht="20.100000000000001" hidden="1" customHeight="1">
      <c r="A341" s="818"/>
      <c r="B341" s="1072"/>
      <c r="C341" s="46" t="s">
        <v>738</v>
      </c>
      <c r="D341" s="413">
        <v>375</v>
      </c>
      <c r="E341" s="784"/>
      <c r="F341" s="784"/>
      <c r="G341" s="784"/>
      <c r="H341" s="92">
        <f t="array" ref="H341">IFERROR(ROUND(INDEX(FCSTSDV!$D$2:$L$2001,MATCH('ống nhựa túi bóng'!$C341,FCSTSDV!$C$2:$C$2001,0),MATCH('ống nhựa túi bóng'!H$3,FCSTSDV!$D$1:$L$1,0)),1)/'ống nhựa túi bóng'!$D341,0)</f>
        <v>0</v>
      </c>
      <c r="I341" s="92">
        <f t="array" ref="I341">IFERROR(ROUND(INDEX(FCSTSDV!$D$2:$L$2001,MATCH('ống nhựa túi bóng'!$C341,FCSTSDV!$C$2:$C$2001,0),MATCH('ống nhựa túi bóng'!I$3,FCSTSDV!$D$1:$L$1,0)),1)/'ống nhựa túi bóng'!$D341,0)</f>
        <v>24</v>
      </c>
      <c r="J341" s="92">
        <f t="array" ref="J341">IFERROR(ROUND(INDEX(FCSTSDV!$D$2:$L$2001,MATCH('ống nhựa túi bóng'!$C341,FCSTSDV!$C$2:$C$2001,0),MATCH('ống nhựa túi bóng'!J$3,FCSTSDV!$D$1:$L$1,0)),1)/'ống nhựa túi bóng'!$D341,0)</f>
        <v>18.133333333333333</v>
      </c>
      <c r="K341" s="92">
        <f t="array" ref="K341">IFERROR(ROUND(INDEX(FCSTSDV!$D$2:$L$2001,MATCH('ống nhựa túi bóng'!$C341,FCSTSDV!$C$2:$C$2001,0),MATCH('ống nhựa túi bóng'!K$3,FCSTSDV!$D$1:$L$1,0)),1)/'ống nhựa túi bóng'!$D341,0)</f>
        <v>0</v>
      </c>
      <c r="L341" s="92">
        <f t="array" ref="L341">IFERROR(ROUND(INDEX(FCSTSDV!$D$2:$L$2001,MATCH('ống nhựa túi bóng'!$C341,FCSTSDV!$C$2:$C$2001,0),MATCH('ống nhựa túi bóng'!L$3,FCSTSDV!$D$1:$L$1,0)),1)/'ống nhựa túi bóng'!$D341,0)</f>
        <v>0</v>
      </c>
      <c r="M341" s="92">
        <f t="array" ref="M341">IFERROR(ROUND(INDEX(FCSTSDV!$D$2:$L$2001,MATCH('ống nhựa túi bóng'!$C341,FCSTSDV!$C$2:$C$2001,0),MATCH('ống nhựa túi bóng'!M$3,FCSTSDV!$D$1:$L$1,0)),1)/'ống nhựa túi bóng'!$D341,0)</f>
        <v>0</v>
      </c>
      <c r="N341" s="92">
        <f t="array" ref="N341">IFERROR(ROUND(INDEX(FCSTSDV!$D$2:$L$2001,MATCH('ống nhựa túi bóng'!$C341,FCSTSDV!$C$2:$C$2001,0),MATCH('ống nhựa túi bóng'!N$3,FCSTSDV!$D$1:$L$1,0)),1)/'ống nhựa túi bóng'!$D341,0)</f>
        <v>42.133333333333333</v>
      </c>
      <c r="O341" s="92">
        <f t="array" ref="O341">IFERROR(ROUND(INDEX(FCSTSDV!$D$2:$L$2001,MATCH('ống nhựa túi bóng'!$C341,FCSTSDV!$C$2:$C$2001,0),MATCH('ống nhựa túi bóng'!O$3,FCSTSDV!$D$1:$L$1,0)),1)/'ống nhựa túi bóng'!$D341,0)</f>
        <v>0</v>
      </c>
      <c r="P341" s="92">
        <f t="array" ref="P341">IFERROR(ROUND(INDEX(FCSTSDV!$D$2:$L$2001,MATCH('ống nhựa túi bóng'!$C341,FCSTSDV!$C$2:$C$2001,0),MATCH('ống nhựa túi bóng'!P$3,FCSTSDV!$D$1:$L$1,0)),1)/'ống nhựa túi bóng'!$D341,0)</f>
        <v>0</v>
      </c>
      <c r="Q341" s="92">
        <f t="array" ref="Q341">IFERROR(ROUND(INDEX(FCSTSDV!$D$2:$L$2001,MATCH('ống nhựa túi bóng'!$C341,FCSTSDV!$C$2:$C$2001,0),MATCH('ống nhựa túi bóng'!Q$3,FCSTSDV!$D$1:$L$1,0)),1)/'ống nhựa túi bóng'!$D341,0)</f>
        <v>0</v>
      </c>
      <c r="R341" s="92">
        <f t="array" ref="R341">IFERROR(ROUND(INDEX(FCSTSDV!$D$2:$L$2001,MATCH('ống nhựa túi bóng'!$C341,FCSTSDV!$C$2:$C$2001,0),MATCH('ống nhựa túi bóng'!R$3,FCSTSDV!$D$1:$L$1,0)),1)/'ống nhựa túi bóng'!$D341,0)</f>
        <v>0</v>
      </c>
      <c r="S341" s="92">
        <f t="array" ref="S341">IFERROR(ROUND(INDEX(FCSTSDV!$D$2:$L$2001,MATCH('ống nhựa túi bóng'!$C341,FCSTSDV!$C$2:$C$2001,0),MATCH('ống nhựa túi bóng'!S$3,FCSTSDV!$D$1:$L$1,0)),1)/'ống nhựa túi bóng'!$D341,0)</f>
        <v>0</v>
      </c>
      <c r="T341" s="92">
        <f t="shared" si="36"/>
        <v>84.266666666666666</v>
      </c>
    </row>
    <row r="342" spans="1:20" ht="20.100000000000001" customHeight="1">
      <c r="A342" s="818"/>
      <c r="B342" s="1072"/>
      <c r="C342" s="46" t="s">
        <v>683</v>
      </c>
      <c r="D342" s="413">
        <v>375</v>
      </c>
      <c r="E342" s="784"/>
      <c r="F342" s="784"/>
      <c r="G342" s="784"/>
      <c r="H342" s="92">
        <f t="array" ref="H342">IFERROR(ROUND(INDEX(FCSTSDV!$D$2:$L$2001,MATCH('ống nhựa túi bóng'!$C342,FCSTSDV!$C$2:$C$2001,0),MATCH('ống nhựa túi bóng'!H$3,FCSTSDV!$D$1:$L$1,0)),1)/'ống nhựa túi bóng'!$D342,0)</f>
        <v>0</v>
      </c>
      <c r="I342" s="92">
        <f t="array" ref="I342">IFERROR(ROUND(INDEX(FCSTSDV!$D$2:$L$2001,MATCH('ống nhựa túi bóng'!$C342,FCSTSDV!$C$2:$C$2001,0),MATCH('ống nhựa túi bóng'!I$3,FCSTSDV!$D$1:$L$1,0)),1)/'ống nhựa túi bóng'!$D342,0)</f>
        <v>0</v>
      </c>
      <c r="J342" s="92">
        <f t="array" ref="J342">IFERROR(ROUND(INDEX(FCSTSDV!$D$2:$L$2001,MATCH('ống nhựa túi bóng'!$C342,FCSTSDV!$C$2:$C$2001,0),MATCH('ống nhựa túi bóng'!J$3,FCSTSDV!$D$1:$L$1,0)),1)/'ống nhựa túi bóng'!$D342,0)</f>
        <v>0</v>
      </c>
      <c r="K342" s="92">
        <f t="array" ref="K342">IFERROR(ROUND(INDEX(FCSTSDV!$D$2:$L$2001,MATCH('ống nhựa túi bóng'!$C342,FCSTSDV!$C$2:$C$2001,0),MATCH('ống nhựa túi bóng'!K$3,FCSTSDV!$D$1:$L$1,0)),1)/'ống nhựa túi bóng'!$D342,0)</f>
        <v>0</v>
      </c>
      <c r="L342" s="92">
        <f t="array" ref="L342">IFERROR(ROUND(INDEX(FCSTSDV!$D$2:$L$2001,MATCH('ống nhựa túi bóng'!$C342,FCSTSDV!$C$2:$C$2001,0),MATCH('ống nhựa túi bóng'!L$3,FCSTSDV!$D$1:$L$1,0)),1)/'ống nhựa túi bóng'!$D342,0)</f>
        <v>0</v>
      </c>
      <c r="M342" s="92">
        <f t="array" ref="M342">IFERROR(ROUND(INDEX(FCSTSDV!$D$2:$L$2001,MATCH('ống nhựa túi bóng'!$C342,FCSTSDV!$C$2:$C$2001,0),MATCH('ống nhựa túi bóng'!M$3,FCSTSDV!$D$1:$L$1,0)),1)/'ống nhựa túi bóng'!$D342,0)</f>
        <v>0</v>
      </c>
      <c r="N342" s="92">
        <f t="array" ref="N342">IFERROR(ROUND(INDEX(FCSTSDV!$D$2:$L$2001,MATCH('ống nhựa túi bóng'!$C342,FCSTSDV!$C$2:$C$2001,0),MATCH('ống nhựa túi bóng'!N$3,FCSTSDV!$D$1:$L$1,0)),1)/'ống nhựa túi bóng'!$D342,0)</f>
        <v>0</v>
      </c>
      <c r="O342" s="92">
        <f t="array" ref="O342">IFERROR(ROUND(INDEX(FCSTSDV!$D$2:$L$2001,MATCH('ống nhựa túi bóng'!$C342,FCSTSDV!$C$2:$C$2001,0),MATCH('ống nhựa túi bóng'!O$3,FCSTSDV!$D$1:$L$1,0)),1)/'ống nhựa túi bóng'!$D342,0)</f>
        <v>0</v>
      </c>
      <c r="P342" s="92">
        <f t="array" ref="P342">IFERROR(ROUND(INDEX(FCSTSDV!$D$2:$L$2001,MATCH('ống nhựa túi bóng'!$C342,FCSTSDV!$C$2:$C$2001,0),MATCH('ống nhựa túi bóng'!P$3,FCSTSDV!$D$1:$L$1,0)),1)/'ống nhựa túi bóng'!$D342,0)</f>
        <v>0</v>
      </c>
      <c r="Q342" s="92">
        <f t="array" ref="Q342">IFERROR(ROUND(INDEX(FCSTSDV!$D$2:$L$2001,MATCH('ống nhựa túi bóng'!$C342,FCSTSDV!$C$2:$C$2001,0),MATCH('ống nhựa túi bóng'!Q$3,FCSTSDV!$D$1:$L$1,0)),1)/'ống nhựa túi bóng'!$D342,0)</f>
        <v>0</v>
      </c>
      <c r="R342" s="92">
        <f t="array" ref="R342">IFERROR(ROUND(INDEX(FCSTSDV!$D$2:$L$2001,MATCH('ống nhựa túi bóng'!$C342,FCSTSDV!$C$2:$C$2001,0),MATCH('ống nhựa túi bóng'!R$3,FCSTSDV!$D$1:$L$1,0)),1)/'ống nhựa túi bóng'!$D342,0)</f>
        <v>0</v>
      </c>
      <c r="S342" s="92">
        <f t="array" ref="S342">IFERROR(ROUND(INDEX(FCSTSDV!$D$2:$L$2001,MATCH('ống nhựa túi bóng'!$C342,FCSTSDV!$C$2:$C$2001,0),MATCH('ống nhựa túi bóng'!S$3,FCSTSDV!$D$1:$L$1,0)),1)/'ống nhựa túi bóng'!$D342,0)</f>
        <v>0</v>
      </c>
      <c r="T342" s="92">
        <f t="shared" si="36"/>
        <v>0</v>
      </c>
    </row>
    <row r="343" spans="1:20" ht="20.100000000000001" hidden="1" customHeight="1">
      <c r="A343" s="818"/>
      <c r="B343" s="1072"/>
      <c r="C343" s="46" t="s">
        <v>688</v>
      </c>
      <c r="D343" s="413">
        <v>375</v>
      </c>
      <c r="E343" s="784"/>
      <c r="F343" s="784"/>
      <c r="G343" s="784"/>
      <c r="H343" s="92">
        <f t="array" ref="H343">IFERROR(ROUND(INDEX(FCSTSDV!$D$2:$L$2001,MATCH('ống nhựa túi bóng'!$C343,FCSTSDV!$C$2:$C$2001,0),MATCH('ống nhựa túi bóng'!H$3,FCSTSDV!$D$1:$L$1,0)),1)/'ống nhựa túi bóng'!$D343,0)</f>
        <v>72</v>
      </c>
      <c r="I343" s="92">
        <f t="array" ref="I343">IFERROR(ROUND(INDEX(FCSTSDV!$D$2:$L$2001,MATCH('ống nhựa túi bóng'!$C343,FCSTSDV!$C$2:$C$2001,0),MATCH('ống nhựa túi bóng'!I$3,FCSTSDV!$D$1:$L$1,0)),1)/'ống nhựa túi bóng'!$D343,0)</f>
        <v>88</v>
      </c>
      <c r="J343" s="92">
        <f t="array" ref="J343">IFERROR(ROUND(INDEX(FCSTSDV!$D$2:$L$2001,MATCH('ống nhựa túi bóng'!$C343,FCSTSDV!$C$2:$C$2001,0),MATCH('ống nhựa túi bóng'!J$3,FCSTSDV!$D$1:$L$1,0)),1)/'ống nhựa túi bóng'!$D343,0)</f>
        <v>88</v>
      </c>
      <c r="K343" s="92">
        <f t="array" ref="K343">IFERROR(ROUND(INDEX(FCSTSDV!$D$2:$L$2001,MATCH('ống nhựa túi bóng'!$C343,FCSTSDV!$C$2:$C$2001,0),MATCH('ống nhựa túi bóng'!K$3,FCSTSDV!$D$1:$L$1,0)),1)/'ống nhựa túi bóng'!$D343,0)</f>
        <v>88</v>
      </c>
      <c r="L343" s="92">
        <f t="array" ref="L343">IFERROR(ROUND(INDEX(FCSTSDV!$D$2:$L$2001,MATCH('ống nhựa túi bóng'!$C343,FCSTSDV!$C$2:$C$2001,0),MATCH('ống nhựa túi bóng'!L$3,FCSTSDV!$D$1:$L$1,0)),1)/'ống nhựa túi bóng'!$D343,0)</f>
        <v>88</v>
      </c>
      <c r="M343" s="92">
        <f t="array" ref="M343">IFERROR(ROUND(INDEX(FCSTSDV!$D$2:$L$2001,MATCH('ống nhựa túi bóng'!$C343,FCSTSDV!$C$2:$C$2001,0),MATCH('ống nhựa túi bóng'!M$3,FCSTSDV!$D$1:$L$1,0)),1)/'ống nhựa túi bóng'!$D343,0)</f>
        <v>88</v>
      </c>
      <c r="N343" s="92">
        <f t="array" ref="N343">IFERROR(ROUND(INDEX(FCSTSDV!$D$2:$L$2001,MATCH('ống nhựa túi bóng'!$C343,FCSTSDV!$C$2:$C$2001,0),MATCH('ống nhựa túi bóng'!N$3,FCSTSDV!$D$1:$L$1,0)),1)/'ống nhựa túi bóng'!$D343,0)</f>
        <v>568</v>
      </c>
      <c r="O343" s="92">
        <f t="array" ref="O343">IFERROR(ROUND(INDEX(FCSTSDV!$D$2:$L$2001,MATCH('ống nhựa túi bóng'!$C343,FCSTSDV!$C$2:$C$2001,0),MATCH('ống nhựa túi bóng'!O$3,FCSTSDV!$D$1:$L$1,0)),1)/'ống nhựa túi bóng'!$D343,0)</f>
        <v>560</v>
      </c>
      <c r="P343" s="92">
        <f t="array" ref="P343">IFERROR(ROUND(INDEX(FCSTSDV!$D$2:$L$2001,MATCH('ống nhựa túi bóng'!$C343,FCSTSDV!$C$2:$C$2001,0),MATCH('ống nhựa túi bóng'!P$3,FCSTSDV!$D$1:$L$1,0)),1)/'ống nhựa túi bóng'!$D343,0)</f>
        <v>320</v>
      </c>
      <c r="Q343" s="92">
        <f t="array" ref="Q343">IFERROR(ROUND(INDEX(FCSTSDV!$D$2:$L$2001,MATCH('ống nhựa túi bóng'!$C343,FCSTSDV!$C$2:$C$2001,0),MATCH('ống nhựa túi bóng'!Q$3,FCSTSDV!$D$1:$L$1,0)),1)/'ống nhựa túi bóng'!$D343,0)</f>
        <v>0</v>
      </c>
      <c r="R343" s="92">
        <f t="array" ref="R343">IFERROR(ROUND(INDEX(FCSTSDV!$D$2:$L$2001,MATCH('ống nhựa túi bóng'!$C343,FCSTSDV!$C$2:$C$2001,0),MATCH('ống nhựa túi bóng'!R$3,FCSTSDV!$D$1:$L$1,0)),1)/'ống nhựa túi bóng'!$D343,0)</f>
        <v>0</v>
      </c>
      <c r="S343" s="92">
        <f t="array" ref="S343">IFERROR(ROUND(INDEX(FCSTSDV!$D$2:$L$2001,MATCH('ống nhựa túi bóng'!$C343,FCSTSDV!$C$2:$C$2001,0),MATCH('ống nhựa túi bóng'!S$3,FCSTSDV!$D$1:$L$1,0)),1)/'ống nhựa túi bóng'!$D343,0)</f>
        <v>0</v>
      </c>
      <c r="T343" s="92">
        <f t="shared" si="36"/>
        <v>1960</v>
      </c>
    </row>
    <row r="344" spans="1:20" ht="18.75" hidden="1" customHeight="1">
      <c r="A344" s="818"/>
      <c r="B344" s="1072"/>
      <c r="C344" s="46" t="s">
        <v>129</v>
      </c>
      <c r="D344" s="413">
        <v>375</v>
      </c>
      <c r="E344" s="784"/>
      <c r="F344" s="784"/>
      <c r="G344" s="784"/>
      <c r="H344" s="92">
        <f t="array" ref="H344">IFERROR(ROUND(INDEX(FCSTSDV!$D$2:$L$2001,MATCH('ống nhựa túi bóng'!$C344,FCSTSDV!$C$2:$C$2001,0),MATCH('ống nhựa túi bóng'!H$3,FCSTSDV!$D$1:$L$1,0)),1)/'ống nhựa túi bóng'!$D344,0)</f>
        <v>0</v>
      </c>
      <c r="I344" s="92">
        <f t="array" ref="I344">IFERROR(ROUND(INDEX(FCSTSDV!$D$2:$L$2001,MATCH('ống nhựa túi bóng'!$C344,FCSTSDV!$C$2:$C$2001,0),MATCH('ống nhựa túi bóng'!I$3,FCSTSDV!$D$1:$L$1,0)),1)/'ống nhựa túi bóng'!$D344,0)</f>
        <v>0</v>
      </c>
      <c r="J344" s="92">
        <f t="array" ref="J344">IFERROR(ROUND(INDEX(FCSTSDV!$D$2:$L$2001,MATCH('ống nhựa túi bóng'!$C344,FCSTSDV!$C$2:$C$2001,0),MATCH('ống nhựa túi bóng'!J$3,FCSTSDV!$D$1:$L$1,0)),1)/'ống nhựa túi bóng'!$D344,0)</f>
        <v>28</v>
      </c>
      <c r="K344" s="92">
        <f t="array" ref="K344">IFERROR(ROUND(INDEX(FCSTSDV!$D$2:$L$2001,MATCH('ống nhựa túi bóng'!$C344,FCSTSDV!$C$2:$C$2001,0),MATCH('ống nhựa túi bóng'!K$3,FCSTSDV!$D$1:$L$1,0)),1)/'ống nhựa túi bóng'!$D344,0)</f>
        <v>28</v>
      </c>
      <c r="L344" s="92">
        <f t="array" ref="L344">IFERROR(ROUND(INDEX(FCSTSDV!$D$2:$L$2001,MATCH('ống nhựa túi bóng'!$C344,FCSTSDV!$C$2:$C$2001,0),MATCH('ống nhựa túi bóng'!L$3,FCSTSDV!$D$1:$L$1,0)),1)/'ống nhựa túi bóng'!$D344,0)</f>
        <v>28</v>
      </c>
      <c r="M344" s="92">
        <f t="array" ref="M344">IFERROR(ROUND(INDEX(FCSTSDV!$D$2:$L$2001,MATCH('ống nhựa túi bóng'!$C344,FCSTSDV!$C$2:$C$2001,0),MATCH('ống nhựa túi bóng'!M$3,FCSTSDV!$D$1:$L$1,0)),1)/'ống nhựa túi bóng'!$D344,0)</f>
        <v>28</v>
      </c>
      <c r="N344" s="92">
        <f t="array" ref="N344">IFERROR(ROUND(INDEX(FCSTSDV!$D$2:$L$2001,MATCH('ống nhựa túi bóng'!$C344,FCSTSDV!$C$2:$C$2001,0),MATCH('ống nhựa túi bóng'!N$3,FCSTSDV!$D$1:$L$1,0)),1)/'ống nhựa túi bóng'!$D344,0)</f>
        <v>112</v>
      </c>
      <c r="O344" s="92">
        <f t="array" ref="O344">IFERROR(ROUND(INDEX(FCSTSDV!$D$2:$L$2001,MATCH('ống nhựa túi bóng'!$C344,FCSTSDV!$C$2:$C$2001,0),MATCH('ống nhựa túi bóng'!O$3,FCSTSDV!$D$1:$L$1,0)),1)/'ống nhựa túi bóng'!$D344,0)</f>
        <v>158.66666666666666</v>
      </c>
      <c r="P344" s="92">
        <f t="array" ref="P344">IFERROR(ROUND(INDEX(FCSTSDV!$D$2:$L$2001,MATCH('ống nhựa túi bóng'!$C344,FCSTSDV!$C$2:$C$2001,0),MATCH('ống nhựa túi bóng'!P$3,FCSTSDV!$D$1:$L$1,0)),1)/'ống nhựa túi bóng'!$D344,0)</f>
        <v>214.66666666666666</v>
      </c>
      <c r="Q344" s="92">
        <f t="array" ref="Q344">IFERROR(ROUND(INDEX(FCSTSDV!$D$2:$L$2001,MATCH('ống nhựa túi bóng'!$C344,FCSTSDV!$C$2:$C$2001,0),MATCH('ống nhựa túi bóng'!Q$3,FCSTSDV!$D$1:$L$1,0)),1)/'ống nhựa túi bóng'!$D344,0)</f>
        <v>0</v>
      </c>
      <c r="R344" s="92">
        <f t="array" ref="R344">IFERROR(ROUND(INDEX(FCSTSDV!$D$2:$L$2001,MATCH('ống nhựa túi bóng'!$C344,FCSTSDV!$C$2:$C$2001,0),MATCH('ống nhựa túi bóng'!R$3,FCSTSDV!$D$1:$L$1,0)),1)/'ống nhựa túi bóng'!$D344,0)</f>
        <v>0</v>
      </c>
      <c r="S344" s="92">
        <f t="array" ref="S344">IFERROR(ROUND(INDEX(FCSTSDV!$D$2:$L$2001,MATCH('ống nhựa túi bóng'!$C344,FCSTSDV!$C$2:$C$2001,0),MATCH('ống nhựa túi bóng'!S$3,FCSTSDV!$D$1:$L$1,0)),1)/'ống nhựa túi bóng'!$D344,0)</f>
        <v>0</v>
      </c>
      <c r="T344" s="92">
        <f t="shared" si="36"/>
        <v>597.33333333333326</v>
      </c>
    </row>
    <row r="345" spans="1:20" ht="20.100000000000001" hidden="1" customHeight="1">
      <c r="A345" s="818"/>
      <c r="B345" s="1072"/>
      <c r="C345" s="46" t="s">
        <v>130</v>
      </c>
      <c r="D345" s="413">
        <v>375</v>
      </c>
      <c r="E345" s="784"/>
      <c r="F345" s="784"/>
      <c r="G345" s="784"/>
      <c r="H345" s="92">
        <f t="array" ref="H345">IFERROR(ROUND(INDEX(FCSTSDV!$D$2:$L$2001,MATCH('ống nhựa túi bóng'!$C345,FCSTSDV!$C$2:$C$2001,0),MATCH('ống nhựa túi bóng'!H$3,FCSTSDV!$D$1:$L$1,0)),1)/'ống nhựa túi bóng'!$D345,0)</f>
        <v>26.666666666666668</v>
      </c>
      <c r="I345" s="92">
        <f t="array" ref="I345">IFERROR(ROUND(INDEX(FCSTSDV!$D$2:$L$2001,MATCH('ống nhựa túi bóng'!$C345,FCSTSDV!$C$2:$C$2001,0),MATCH('ống nhựa túi bóng'!I$3,FCSTSDV!$D$1:$L$1,0)),1)/'ống nhựa túi bóng'!$D345,0)</f>
        <v>26.666666666666668</v>
      </c>
      <c r="J345" s="92">
        <f t="array" ref="J345">IFERROR(ROUND(INDEX(FCSTSDV!$D$2:$L$2001,MATCH('ống nhựa túi bóng'!$C345,FCSTSDV!$C$2:$C$2001,0),MATCH('ống nhựa túi bóng'!J$3,FCSTSDV!$D$1:$L$1,0)),1)/'ống nhựa túi bóng'!$D345,0)</f>
        <v>26.666666666666668</v>
      </c>
      <c r="K345" s="92">
        <f t="array" ref="K345">IFERROR(ROUND(INDEX(FCSTSDV!$D$2:$L$2001,MATCH('ống nhựa túi bóng'!$C345,FCSTSDV!$C$2:$C$2001,0),MATCH('ống nhựa túi bóng'!K$3,FCSTSDV!$D$1:$L$1,0)),1)/'ống nhựa túi bóng'!$D345,0)</f>
        <v>26.666666666666668</v>
      </c>
      <c r="L345" s="92">
        <f t="array" ref="L345">IFERROR(ROUND(INDEX(FCSTSDV!$D$2:$L$2001,MATCH('ống nhựa túi bóng'!$C345,FCSTSDV!$C$2:$C$2001,0),MATCH('ống nhựa túi bóng'!L$3,FCSTSDV!$D$1:$L$1,0)),1)/'ống nhựa túi bóng'!$D345,0)</f>
        <v>26.666666666666668</v>
      </c>
      <c r="M345" s="92">
        <f t="array" ref="M345">IFERROR(ROUND(INDEX(FCSTSDV!$D$2:$L$2001,MATCH('ống nhựa túi bóng'!$C345,FCSTSDV!$C$2:$C$2001,0),MATCH('ống nhựa túi bóng'!M$3,FCSTSDV!$D$1:$L$1,0)),1)/'ống nhựa túi bóng'!$D345,0)</f>
        <v>26.666666666666668</v>
      </c>
      <c r="N345" s="92">
        <f t="array" ref="N345">IFERROR(ROUND(INDEX(FCSTSDV!$D$2:$L$2001,MATCH('ống nhựa túi bóng'!$C345,FCSTSDV!$C$2:$C$2001,0),MATCH('ống nhựa túi bóng'!N$3,FCSTSDV!$D$1:$L$1,0)),1)/'ống nhựa túi bóng'!$D345,0)</f>
        <v>184</v>
      </c>
      <c r="O345" s="92">
        <f t="array" ref="O345">IFERROR(ROUND(INDEX(FCSTSDV!$D$2:$L$2001,MATCH('ống nhựa túi bóng'!$C345,FCSTSDV!$C$2:$C$2001,0),MATCH('ống nhựa túi bóng'!O$3,FCSTSDV!$D$1:$L$1,0)),1)/'ống nhựa túi bóng'!$D345,0)</f>
        <v>130.66666666666666</v>
      </c>
      <c r="P345" s="92">
        <f t="array" ref="P345">IFERROR(ROUND(INDEX(FCSTSDV!$D$2:$L$2001,MATCH('ống nhựa túi bóng'!$C345,FCSTSDV!$C$2:$C$2001,0),MATCH('ống nhựa túi bóng'!P$3,FCSTSDV!$D$1:$L$1,0)),1)/'ống nhựa túi bóng'!$D345,0)</f>
        <v>53.333333333333336</v>
      </c>
      <c r="Q345" s="92">
        <f t="array" ref="Q345">IFERROR(ROUND(INDEX(FCSTSDV!$D$2:$L$2001,MATCH('ống nhựa túi bóng'!$C345,FCSTSDV!$C$2:$C$2001,0),MATCH('ống nhựa túi bóng'!Q$3,FCSTSDV!$D$1:$L$1,0)),1)/'ống nhựa túi bóng'!$D345,0)</f>
        <v>0</v>
      </c>
      <c r="R345" s="92">
        <f t="array" ref="R345">IFERROR(ROUND(INDEX(FCSTSDV!$D$2:$L$2001,MATCH('ống nhựa túi bóng'!$C345,FCSTSDV!$C$2:$C$2001,0),MATCH('ống nhựa túi bóng'!R$3,FCSTSDV!$D$1:$L$1,0)),1)/'ống nhựa túi bóng'!$D345,0)</f>
        <v>0</v>
      </c>
      <c r="S345" s="92">
        <f t="array" ref="S345">IFERROR(ROUND(INDEX(FCSTSDV!$D$2:$L$2001,MATCH('ống nhựa túi bóng'!$C345,FCSTSDV!$C$2:$C$2001,0),MATCH('ống nhựa túi bóng'!S$3,FCSTSDV!$D$1:$L$1,0)),1)/'ống nhựa túi bóng'!$D345,0)</f>
        <v>0</v>
      </c>
      <c r="T345" s="92">
        <f t="shared" si="36"/>
        <v>528</v>
      </c>
    </row>
    <row r="346" spans="1:20" ht="20.100000000000001" customHeight="1">
      <c r="A346" s="818"/>
      <c r="B346" s="1072"/>
      <c r="C346" s="46" t="s">
        <v>131</v>
      </c>
      <c r="D346" s="413">
        <v>450</v>
      </c>
      <c r="E346" s="784"/>
      <c r="F346" s="784"/>
      <c r="G346" s="784"/>
      <c r="H346" s="92">
        <f t="array" ref="H346">IFERROR(ROUND(INDEX(FCSTSDV!$D$2:$L$2001,MATCH('ống nhựa túi bóng'!$C346,FCSTSDV!$C$2:$C$2001,0),MATCH('ống nhựa túi bóng'!H$3,FCSTSDV!$D$1:$L$1,0)),1)/'ống nhựa túi bóng'!$D346,0)</f>
        <v>0</v>
      </c>
      <c r="I346" s="92">
        <f t="array" ref="I346">IFERROR(ROUND(INDEX(FCSTSDV!$D$2:$L$2001,MATCH('ống nhựa túi bóng'!$C346,FCSTSDV!$C$2:$C$2001,0),MATCH('ống nhựa túi bóng'!I$3,FCSTSDV!$D$1:$L$1,0)),1)/'ống nhựa túi bóng'!$D346,0)</f>
        <v>0</v>
      </c>
      <c r="J346" s="92">
        <f t="array" ref="J346">IFERROR(ROUND(INDEX(FCSTSDV!$D$2:$L$2001,MATCH('ống nhựa túi bóng'!$C346,FCSTSDV!$C$2:$C$2001,0),MATCH('ống nhựa túi bóng'!J$3,FCSTSDV!$D$1:$L$1,0)),1)/'ống nhựa túi bóng'!$D346,0)</f>
        <v>0</v>
      </c>
      <c r="K346" s="92">
        <f t="array" ref="K346">IFERROR(ROUND(INDEX(FCSTSDV!$D$2:$L$2001,MATCH('ống nhựa túi bóng'!$C346,FCSTSDV!$C$2:$C$2001,0),MATCH('ống nhựa túi bóng'!K$3,FCSTSDV!$D$1:$L$1,0)),1)/'ống nhựa túi bóng'!$D346,0)</f>
        <v>0</v>
      </c>
      <c r="L346" s="92">
        <f t="array" ref="L346">IFERROR(ROUND(INDEX(FCSTSDV!$D$2:$L$2001,MATCH('ống nhựa túi bóng'!$C346,FCSTSDV!$C$2:$C$2001,0),MATCH('ống nhựa túi bóng'!L$3,FCSTSDV!$D$1:$L$1,0)),1)/'ống nhựa túi bóng'!$D346,0)</f>
        <v>0</v>
      </c>
      <c r="M346" s="92">
        <f t="array" ref="M346">IFERROR(ROUND(INDEX(FCSTSDV!$D$2:$L$2001,MATCH('ống nhựa túi bóng'!$C346,FCSTSDV!$C$2:$C$2001,0),MATCH('ống nhựa túi bóng'!M$3,FCSTSDV!$D$1:$L$1,0)),1)/'ống nhựa túi bóng'!$D346,0)</f>
        <v>0</v>
      </c>
      <c r="N346" s="92">
        <f t="array" ref="N346">IFERROR(ROUND(INDEX(FCSTSDV!$D$2:$L$2001,MATCH('ống nhựa túi bóng'!$C346,FCSTSDV!$C$2:$C$2001,0),MATCH('ống nhựa túi bóng'!N$3,FCSTSDV!$D$1:$L$1,0)),1)/'ống nhựa túi bóng'!$D346,0)</f>
        <v>0</v>
      </c>
      <c r="O346" s="92">
        <f t="array" ref="O346">IFERROR(ROUND(INDEX(FCSTSDV!$D$2:$L$2001,MATCH('ống nhựa túi bóng'!$C346,FCSTSDV!$C$2:$C$2001,0),MATCH('ống nhựa túi bóng'!O$3,FCSTSDV!$D$1:$L$1,0)),1)/'ống nhựa túi bóng'!$D346,0)</f>
        <v>0</v>
      </c>
      <c r="P346" s="92">
        <f t="array" ref="P346">IFERROR(ROUND(INDEX(FCSTSDV!$D$2:$L$2001,MATCH('ống nhựa túi bóng'!$C346,FCSTSDV!$C$2:$C$2001,0),MATCH('ống nhựa túi bóng'!P$3,FCSTSDV!$D$1:$L$1,0)),1)/'ống nhựa túi bóng'!$D346,0)</f>
        <v>0</v>
      </c>
      <c r="Q346" s="92">
        <f t="array" ref="Q346">IFERROR(ROUND(INDEX(FCSTSDV!$D$2:$L$2001,MATCH('ống nhựa túi bóng'!$C346,FCSTSDV!$C$2:$C$2001,0),MATCH('ống nhựa túi bóng'!Q$3,FCSTSDV!$D$1:$L$1,0)),1)/'ống nhựa túi bóng'!$D346,0)</f>
        <v>0</v>
      </c>
      <c r="R346" s="92">
        <f t="array" ref="R346">IFERROR(ROUND(INDEX(FCSTSDV!$D$2:$L$2001,MATCH('ống nhựa túi bóng'!$C346,FCSTSDV!$C$2:$C$2001,0),MATCH('ống nhựa túi bóng'!R$3,FCSTSDV!$D$1:$L$1,0)),1)/'ống nhựa túi bóng'!$D346,0)</f>
        <v>0</v>
      </c>
      <c r="S346" s="92">
        <f t="array" ref="S346">IFERROR(ROUND(INDEX(FCSTSDV!$D$2:$L$2001,MATCH('ống nhựa túi bóng'!$C346,FCSTSDV!$C$2:$C$2001,0),MATCH('ống nhựa túi bóng'!S$3,FCSTSDV!$D$1:$L$1,0)),1)/'ống nhựa túi bóng'!$D346,0)</f>
        <v>0</v>
      </c>
      <c r="T346" s="92">
        <f t="shared" si="36"/>
        <v>0</v>
      </c>
    </row>
    <row r="347" spans="1:20" ht="20.100000000000001" customHeight="1">
      <c r="A347" s="818"/>
      <c r="B347" s="1072"/>
      <c r="C347" s="46" t="s">
        <v>132</v>
      </c>
      <c r="D347" s="413">
        <v>450</v>
      </c>
      <c r="E347" s="784"/>
      <c r="F347" s="784"/>
      <c r="G347" s="784"/>
      <c r="H347" s="92">
        <f t="array" ref="H347">IFERROR(ROUND(INDEX(FCSTSDV!$D$2:$L$2001,MATCH('ống nhựa túi bóng'!$C347,FCSTSDV!$C$2:$C$2001,0),MATCH('ống nhựa túi bóng'!H$3,FCSTSDV!$D$1:$L$1,0)),1)/'ống nhựa túi bóng'!$D347,0)</f>
        <v>0</v>
      </c>
      <c r="I347" s="92">
        <f t="array" ref="I347">IFERROR(ROUND(INDEX(FCSTSDV!$D$2:$L$2001,MATCH('ống nhựa túi bóng'!$C347,FCSTSDV!$C$2:$C$2001,0),MATCH('ống nhựa túi bóng'!I$3,FCSTSDV!$D$1:$L$1,0)),1)/'ống nhựa túi bóng'!$D347,0)</f>
        <v>0</v>
      </c>
      <c r="J347" s="92">
        <f t="array" ref="J347">IFERROR(ROUND(INDEX(FCSTSDV!$D$2:$L$2001,MATCH('ống nhựa túi bóng'!$C347,FCSTSDV!$C$2:$C$2001,0),MATCH('ống nhựa túi bóng'!J$3,FCSTSDV!$D$1:$L$1,0)),1)/'ống nhựa túi bóng'!$D347,0)</f>
        <v>0</v>
      </c>
      <c r="K347" s="92">
        <f t="array" ref="K347">IFERROR(ROUND(INDEX(FCSTSDV!$D$2:$L$2001,MATCH('ống nhựa túi bóng'!$C347,FCSTSDV!$C$2:$C$2001,0),MATCH('ống nhựa túi bóng'!K$3,FCSTSDV!$D$1:$L$1,0)),1)/'ống nhựa túi bóng'!$D347,0)</f>
        <v>0</v>
      </c>
      <c r="L347" s="92">
        <f t="array" ref="L347">IFERROR(ROUND(INDEX(FCSTSDV!$D$2:$L$2001,MATCH('ống nhựa túi bóng'!$C347,FCSTSDV!$C$2:$C$2001,0),MATCH('ống nhựa túi bóng'!L$3,FCSTSDV!$D$1:$L$1,0)),1)/'ống nhựa túi bóng'!$D347,0)</f>
        <v>0</v>
      </c>
      <c r="M347" s="92">
        <f t="array" ref="M347">IFERROR(ROUND(INDEX(FCSTSDV!$D$2:$L$2001,MATCH('ống nhựa túi bóng'!$C347,FCSTSDV!$C$2:$C$2001,0),MATCH('ống nhựa túi bóng'!M$3,FCSTSDV!$D$1:$L$1,0)),1)/'ống nhựa túi bóng'!$D347,0)</f>
        <v>0</v>
      </c>
      <c r="N347" s="92">
        <f t="array" ref="N347">IFERROR(ROUND(INDEX(FCSTSDV!$D$2:$L$2001,MATCH('ống nhựa túi bóng'!$C347,FCSTSDV!$C$2:$C$2001,0),MATCH('ống nhựa túi bóng'!N$3,FCSTSDV!$D$1:$L$1,0)),1)/'ống nhựa túi bóng'!$D347,0)</f>
        <v>0</v>
      </c>
      <c r="O347" s="92">
        <f t="array" ref="O347">IFERROR(ROUND(INDEX(FCSTSDV!$D$2:$L$2001,MATCH('ống nhựa túi bóng'!$C347,FCSTSDV!$C$2:$C$2001,0),MATCH('ống nhựa túi bóng'!O$3,FCSTSDV!$D$1:$L$1,0)),1)/'ống nhựa túi bóng'!$D347,0)</f>
        <v>0</v>
      </c>
      <c r="P347" s="92">
        <f t="array" ref="P347">IFERROR(ROUND(INDEX(FCSTSDV!$D$2:$L$2001,MATCH('ống nhựa túi bóng'!$C347,FCSTSDV!$C$2:$C$2001,0),MATCH('ống nhựa túi bóng'!P$3,FCSTSDV!$D$1:$L$1,0)),1)/'ống nhựa túi bóng'!$D347,0)</f>
        <v>0</v>
      </c>
      <c r="Q347" s="92">
        <f t="array" ref="Q347">IFERROR(ROUND(INDEX(FCSTSDV!$D$2:$L$2001,MATCH('ống nhựa túi bóng'!$C347,FCSTSDV!$C$2:$C$2001,0),MATCH('ống nhựa túi bóng'!Q$3,FCSTSDV!$D$1:$L$1,0)),1)/'ống nhựa túi bóng'!$D347,0)</f>
        <v>0</v>
      </c>
      <c r="R347" s="92">
        <f t="array" ref="R347">IFERROR(ROUND(INDEX(FCSTSDV!$D$2:$L$2001,MATCH('ống nhựa túi bóng'!$C347,FCSTSDV!$C$2:$C$2001,0),MATCH('ống nhựa túi bóng'!R$3,FCSTSDV!$D$1:$L$1,0)),1)/'ống nhựa túi bóng'!$D347,0)</f>
        <v>0</v>
      </c>
      <c r="S347" s="92">
        <f t="array" ref="S347">IFERROR(ROUND(INDEX(FCSTSDV!$D$2:$L$2001,MATCH('ống nhựa túi bóng'!$C347,FCSTSDV!$C$2:$C$2001,0),MATCH('ống nhựa túi bóng'!S$3,FCSTSDV!$D$1:$L$1,0)),1)/'ống nhựa túi bóng'!$D347,0)</f>
        <v>0</v>
      </c>
      <c r="T347" s="92">
        <f t="shared" si="36"/>
        <v>0</v>
      </c>
    </row>
    <row r="348" spans="1:20" ht="20.100000000000001" hidden="1" customHeight="1">
      <c r="A348" s="818"/>
      <c r="B348" s="1072"/>
      <c r="C348" s="46" t="s">
        <v>133</v>
      </c>
      <c r="D348" s="413">
        <v>1000</v>
      </c>
      <c r="E348" s="784"/>
      <c r="F348" s="784"/>
      <c r="G348" s="784"/>
      <c r="H348" s="92">
        <f t="array" ref="H348">IFERROR(ROUND(INDEX(FCSTSDV!$D$2:$L$2001,MATCH('ống nhựa túi bóng'!$C348,FCSTSDV!$C$2:$C$2001,0),MATCH('ống nhựa túi bóng'!H$3,FCSTSDV!$D$1:$L$1,0)),1)/'ống nhựa túi bóng'!$D348,0)</f>
        <v>20</v>
      </c>
      <c r="I348" s="92">
        <f t="array" ref="I348">IFERROR(ROUND(INDEX(FCSTSDV!$D$2:$L$2001,MATCH('ống nhựa túi bóng'!$C348,FCSTSDV!$C$2:$C$2001,0),MATCH('ống nhựa túi bóng'!I$3,FCSTSDV!$D$1:$L$1,0)),1)/'ống nhựa túi bóng'!$D348,0)</f>
        <v>20</v>
      </c>
      <c r="J348" s="92">
        <f t="array" ref="J348">IFERROR(ROUND(INDEX(FCSTSDV!$D$2:$L$2001,MATCH('ống nhựa túi bóng'!$C348,FCSTSDV!$C$2:$C$2001,0),MATCH('ống nhựa túi bóng'!J$3,FCSTSDV!$D$1:$L$1,0)),1)/'ống nhựa túi bóng'!$D348,0)</f>
        <v>20</v>
      </c>
      <c r="K348" s="92">
        <f t="array" ref="K348">IFERROR(ROUND(INDEX(FCSTSDV!$D$2:$L$2001,MATCH('ống nhựa túi bóng'!$C348,FCSTSDV!$C$2:$C$2001,0),MATCH('ống nhựa túi bóng'!K$3,FCSTSDV!$D$1:$L$1,0)),1)/'ống nhựa túi bóng'!$D348,0)</f>
        <v>20</v>
      </c>
      <c r="L348" s="92">
        <f t="array" ref="L348">IFERROR(ROUND(INDEX(FCSTSDV!$D$2:$L$2001,MATCH('ống nhựa túi bóng'!$C348,FCSTSDV!$C$2:$C$2001,0),MATCH('ống nhựa túi bóng'!L$3,FCSTSDV!$D$1:$L$1,0)),1)/'ống nhựa túi bóng'!$D348,0)</f>
        <v>20</v>
      </c>
      <c r="M348" s="92">
        <f t="array" ref="M348">IFERROR(ROUND(INDEX(FCSTSDV!$D$2:$L$2001,MATCH('ống nhựa túi bóng'!$C348,FCSTSDV!$C$2:$C$2001,0),MATCH('ống nhựa túi bóng'!M$3,FCSTSDV!$D$1:$L$1,0)),1)/'ống nhựa túi bóng'!$D348,0)</f>
        <v>10</v>
      </c>
      <c r="N348" s="92">
        <f t="array" ref="N348">IFERROR(ROUND(INDEX(FCSTSDV!$D$2:$L$2001,MATCH('ống nhựa túi bóng'!$C348,FCSTSDV!$C$2:$C$2001,0),MATCH('ống nhựa túi bóng'!N$3,FCSTSDV!$D$1:$L$1,0)),1)/'ống nhựa túi bóng'!$D348,0)</f>
        <v>125</v>
      </c>
      <c r="O348" s="92">
        <f t="array" ref="O348">IFERROR(ROUND(INDEX(FCSTSDV!$D$2:$L$2001,MATCH('ống nhựa túi bóng'!$C348,FCSTSDV!$C$2:$C$2001,0),MATCH('ống nhựa túi bóng'!O$3,FCSTSDV!$D$1:$L$1,0)),1)/'ống nhựa túi bóng'!$D348,0)</f>
        <v>130</v>
      </c>
      <c r="P348" s="92">
        <f t="array" ref="P348">IFERROR(ROUND(INDEX(FCSTSDV!$D$2:$L$2001,MATCH('ống nhựa túi bóng'!$C348,FCSTSDV!$C$2:$C$2001,0),MATCH('ống nhựa túi bóng'!P$3,FCSTSDV!$D$1:$L$1,0)),1)/'ống nhựa túi bóng'!$D348,0)</f>
        <v>130</v>
      </c>
      <c r="Q348" s="92">
        <f t="array" ref="Q348">IFERROR(ROUND(INDEX(FCSTSDV!$D$2:$L$2001,MATCH('ống nhựa túi bóng'!$C348,FCSTSDV!$C$2:$C$2001,0),MATCH('ống nhựa túi bóng'!Q$3,FCSTSDV!$D$1:$L$1,0)),1)/'ống nhựa túi bóng'!$D348,0)</f>
        <v>0</v>
      </c>
      <c r="R348" s="92">
        <f t="array" ref="R348">IFERROR(ROUND(INDEX(FCSTSDV!$D$2:$L$2001,MATCH('ống nhựa túi bóng'!$C348,FCSTSDV!$C$2:$C$2001,0),MATCH('ống nhựa túi bóng'!R$3,FCSTSDV!$D$1:$L$1,0)),1)/'ống nhựa túi bóng'!$D348,0)</f>
        <v>0</v>
      </c>
      <c r="S348" s="92">
        <f t="array" ref="S348">IFERROR(ROUND(INDEX(FCSTSDV!$D$2:$L$2001,MATCH('ống nhựa túi bóng'!$C348,FCSTSDV!$C$2:$C$2001,0),MATCH('ống nhựa túi bóng'!S$3,FCSTSDV!$D$1:$L$1,0)),1)/'ống nhựa túi bóng'!$D348,0)</f>
        <v>0</v>
      </c>
      <c r="T348" s="92">
        <f t="shared" ref="T348:T379" si="40">+SUM(H348:R348)</f>
        <v>495</v>
      </c>
    </row>
    <row r="349" spans="1:20" ht="20.100000000000001" customHeight="1">
      <c r="A349" s="818"/>
      <c r="B349" s="1072"/>
      <c r="C349" s="46" t="s">
        <v>65</v>
      </c>
      <c r="D349" s="413">
        <v>480</v>
      </c>
      <c r="E349" s="784"/>
      <c r="F349" s="784"/>
      <c r="G349" s="784"/>
      <c r="H349" s="92">
        <f t="array" ref="H349">IFERROR(ROUND(INDEX(FCSTSDV!$D$2:$L$2001,MATCH('ống nhựa túi bóng'!$C349,FCSTSDV!$C$2:$C$2001,0),MATCH('ống nhựa túi bóng'!H$3,FCSTSDV!$D$1:$L$1,0)),1)/'ống nhựa túi bóng'!$D349,0)</f>
        <v>0</v>
      </c>
      <c r="I349" s="92">
        <f t="array" ref="I349">IFERROR(ROUND(INDEX(FCSTSDV!$D$2:$L$2001,MATCH('ống nhựa túi bóng'!$C349,FCSTSDV!$C$2:$C$2001,0),MATCH('ống nhựa túi bóng'!I$3,FCSTSDV!$D$1:$L$1,0)),1)/'ống nhựa túi bóng'!$D349,0)</f>
        <v>0</v>
      </c>
      <c r="J349" s="92">
        <f t="array" ref="J349">IFERROR(ROUND(INDEX(FCSTSDV!$D$2:$L$2001,MATCH('ống nhựa túi bóng'!$C349,FCSTSDV!$C$2:$C$2001,0),MATCH('ống nhựa túi bóng'!J$3,FCSTSDV!$D$1:$L$1,0)),1)/'ống nhựa túi bóng'!$D349,0)</f>
        <v>0</v>
      </c>
      <c r="K349" s="92">
        <f t="array" ref="K349">IFERROR(ROUND(INDEX(FCSTSDV!$D$2:$L$2001,MATCH('ống nhựa túi bóng'!$C349,FCSTSDV!$C$2:$C$2001,0),MATCH('ống nhựa túi bóng'!K$3,FCSTSDV!$D$1:$L$1,0)),1)/'ống nhựa túi bóng'!$D349,0)</f>
        <v>0</v>
      </c>
      <c r="L349" s="92">
        <f t="array" ref="L349">IFERROR(ROUND(INDEX(FCSTSDV!$D$2:$L$2001,MATCH('ống nhựa túi bóng'!$C349,FCSTSDV!$C$2:$C$2001,0),MATCH('ống nhựa túi bóng'!L$3,FCSTSDV!$D$1:$L$1,0)),1)/'ống nhựa túi bóng'!$D349,0)</f>
        <v>0</v>
      </c>
      <c r="M349" s="92">
        <f t="array" ref="M349">IFERROR(ROUND(INDEX(FCSTSDV!$D$2:$L$2001,MATCH('ống nhựa túi bóng'!$C349,FCSTSDV!$C$2:$C$2001,0),MATCH('ống nhựa túi bóng'!M$3,FCSTSDV!$D$1:$L$1,0)),1)/'ống nhựa túi bóng'!$D349,0)</f>
        <v>0</v>
      </c>
      <c r="N349" s="92">
        <f t="array" ref="N349">IFERROR(ROUND(INDEX(FCSTSDV!$D$2:$L$2001,MATCH('ống nhựa túi bóng'!$C349,FCSTSDV!$C$2:$C$2001,0),MATCH('ống nhựa túi bóng'!N$3,FCSTSDV!$D$1:$L$1,0)),1)/'ống nhựa túi bóng'!$D349,0)</f>
        <v>0</v>
      </c>
      <c r="O349" s="92">
        <f t="array" ref="O349">IFERROR(ROUND(INDEX(FCSTSDV!$D$2:$L$2001,MATCH('ống nhựa túi bóng'!$C349,FCSTSDV!$C$2:$C$2001,0),MATCH('ống nhựa túi bóng'!O$3,FCSTSDV!$D$1:$L$1,0)),1)/'ống nhựa túi bóng'!$D349,0)</f>
        <v>0</v>
      </c>
      <c r="P349" s="92">
        <f t="array" ref="P349">IFERROR(ROUND(INDEX(FCSTSDV!$D$2:$L$2001,MATCH('ống nhựa túi bóng'!$C349,FCSTSDV!$C$2:$C$2001,0),MATCH('ống nhựa túi bóng'!P$3,FCSTSDV!$D$1:$L$1,0)),1)/'ống nhựa túi bóng'!$D349,0)</f>
        <v>0</v>
      </c>
      <c r="Q349" s="92">
        <f t="array" ref="Q349">IFERROR(ROUND(INDEX(FCSTSDV!$D$2:$L$2001,MATCH('ống nhựa túi bóng'!$C349,FCSTSDV!$C$2:$C$2001,0),MATCH('ống nhựa túi bóng'!Q$3,FCSTSDV!$D$1:$L$1,0)),1)/'ống nhựa túi bóng'!$D349,0)</f>
        <v>0</v>
      </c>
      <c r="R349" s="92">
        <f t="array" ref="R349">IFERROR(ROUND(INDEX(FCSTSDV!$D$2:$L$2001,MATCH('ống nhựa túi bóng'!$C349,FCSTSDV!$C$2:$C$2001,0),MATCH('ống nhựa túi bóng'!R$3,FCSTSDV!$D$1:$L$1,0)),1)/'ống nhựa túi bóng'!$D349,0)</f>
        <v>0</v>
      </c>
      <c r="S349" s="92">
        <f t="array" ref="S349">IFERROR(ROUND(INDEX(FCSTSDV!$D$2:$L$2001,MATCH('ống nhựa túi bóng'!$C349,FCSTSDV!$C$2:$C$2001,0),MATCH('ống nhựa túi bóng'!S$3,FCSTSDV!$D$1:$L$1,0)),1)/'ống nhựa túi bóng'!$D349,0)</f>
        <v>0</v>
      </c>
      <c r="T349" s="92">
        <f t="shared" si="40"/>
        <v>0</v>
      </c>
    </row>
    <row r="350" spans="1:20" ht="20.100000000000001" customHeight="1">
      <c r="A350" s="818"/>
      <c r="B350" s="1072"/>
      <c r="C350" s="46" t="s">
        <v>134</v>
      </c>
      <c r="D350" s="413">
        <v>600</v>
      </c>
      <c r="E350" s="784"/>
      <c r="F350" s="784"/>
      <c r="G350" s="784"/>
      <c r="H350" s="92">
        <f t="array" ref="H350">IFERROR(ROUND(INDEX(FCSTSDV!$D$2:$L$2001,MATCH('ống nhựa túi bóng'!$C350,FCSTSDV!$C$2:$C$2001,0),MATCH('ống nhựa túi bóng'!H$3,FCSTSDV!$D$1:$L$1,0)),1)/'ống nhựa túi bóng'!$D350,0)</f>
        <v>0</v>
      </c>
      <c r="I350" s="92">
        <f t="array" ref="I350">IFERROR(ROUND(INDEX(FCSTSDV!$D$2:$L$2001,MATCH('ống nhựa túi bóng'!$C350,FCSTSDV!$C$2:$C$2001,0),MATCH('ống nhựa túi bóng'!I$3,FCSTSDV!$D$1:$L$1,0)),1)/'ống nhựa túi bóng'!$D350,0)</f>
        <v>0</v>
      </c>
      <c r="J350" s="92">
        <f t="array" ref="J350">IFERROR(ROUND(INDEX(FCSTSDV!$D$2:$L$2001,MATCH('ống nhựa túi bóng'!$C350,FCSTSDV!$C$2:$C$2001,0),MATCH('ống nhựa túi bóng'!J$3,FCSTSDV!$D$1:$L$1,0)),1)/'ống nhựa túi bóng'!$D350,0)</f>
        <v>0</v>
      </c>
      <c r="K350" s="92">
        <f t="array" ref="K350">IFERROR(ROUND(INDEX(FCSTSDV!$D$2:$L$2001,MATCH('ống nhựa túi bóng'!$C350,FCSTSDV!$C$2:$C$2001,0),MATCH('ống nhựa túi bóng'!K$3,FCSTSDV!$D$1:$L$1,0)),1)/'ống nhựa túi bóng'!$D350,0)</f>
        <v>0</v>
      </c>
      <c r="L350" s="92">
        <f t="array" ref="L350">IFERROR(ROUND(INDEX(FCSTSDV!$D$2:$L$2001,MATCH('ống nhựa túi bóng'!$C350,FCSTSDV!$C$2:$C$2001,0),MATCH('ống nhựa túi bóng'!L$3,FCSTSDV!$D$1:$L$1,0)),1)/'ống nhựa túi bóng'!$D350,0)</f>
        <v>0</v>
      </c>
      <c r="M350" s="92">
        <f t="array" ref="M350">IFERROR(ROUND(INDEX(FCSTSDV!$D$2:$L$2001,MATCH('ống nhựa túi bóng'!$C350,FCSTSDV!$C$2:$C$2001,0),MATCH('ống nhựa túi bóng'!M$3,FCSTSDV!$D$1:$L$1,0)),1)/'ống nhựa túi bóng'!$D350,0)</f>
        <v>0</v>
      </c>
      <c r="N350" s="92">
        <f t="array" ref="N350">IFERROR(ROUND(INDEX(FCSTSDV!$D$2:$L$2001,MATCH('ống nhựa túi bóng'!$C350,FCSTSDV!$C$2:$C$2001,0),MATCH('ống nhựa túi bóng'!N$3,FCSTSDV!$D$1:$L$1,0)),1)/'ống nhựa túi bóng'!$D350,0)</f>
        <v>0</v>
      </c>
      <c r="O350" s="92">
        <f t="array" ref="O350">IFERROR(ROUND(INDEX(FCSTSDV!$D$2:$L$2001,MATCH('ống nhựa túi bóng'!$C350,FCSTSDV!$C$2:$C$2001,0),MATCH('ống nhựa túi bóng'!O$3,FCSTSDV!$D$1:$L$1,0)),1)/'ống nhựa túi bóng'!$D350,0)</f>
        <v>0</v>
      </c>
      <c r="P350" s="92">
        <f t="array" ref="P350">IFERROR(ROUND(INDEX(FCSTSDV!$D$2:$L$2001,MATCH('ống nhựa túi bóng'!$C350,FCSTSDV!$C$2:$C$2001,0),MATCH('ống nhựa túi bóng'!P$3,FCSTSDV!$D$1:$L$1,0)),1)/'ống nhựa túi bóng'!$D350,0)</f>
        <v>0</v>
      </c>
      <c r="Q350" s="92">
        <f t="array" ref="Q350">IFERROR(ROUND(INDEX(FCSTSDV!$D$2:$L$2001,MATCH('ống nhựa túi bóng'!$C350,FCSTSDV!$C$2:$C$2001,0),MATCH('ống nhựa túi bóng'!Q$3,FCSTSDV!$D$1:$L$1,0)),1)/'ống nhựa túi bóng'!$D350,0)</f>
        <v>0</v>
      </c>
      <c r="R350" s="92">
        <f t="array" ref="R350">IFERROR(ROUND(INDEX(FCSTSDV!$D$2:$L$2001,MATCH('ống nhựa túi bóng'!$C350,FCSTSDV!$C$2:$C$2001,0),MATCH('ống nhựa túi bóng'!R$3,FCSTSDV!$D$1:$L$1,0)),1)/'ống nhựa túi bóng'!$D350,0)</f>
        <v>0</v>
      </c>
      <c r="S350" s="92">
        <f t="array" ref="S350">IFERROR(ROUND(INDEX(FCSTSDV!$D$2:$L$2001,MATCH('ống nhựa túi bóng'!$C350,FCSTSDV!$C$2:$C$2001,0),MATCH('ống nhựa túi bóng'!S$3,FCSTSDV!$D$1:$L$1,0)),1)/'ống nhựa túi bóng'!$D350,0)</f>
        <v>0</v>
      </c>
      <c r="T350" s="92">
        <f t="shared" si="40"/>
        <v>0</v>
      </c>
    </row>
    <row r="351" spans="1:20" ht="20.100000000000001" hidden="1" customHeight="1">
      <c r="A351" s="819"/>
      <c r="B351" s="1073"/>
      <c r="C351" s="411" t="s">
        <v>42</v>
      </c>
      <c r="D351" s="412" t="s">
        <v>43</v>
      </c>
      <c r="E351" s="787"/>
      <c r="F351" s="787"/>
      <c r="G351" s="787"/>
      <c r="H351" s="90">
        <f>$G$333-SUM(H333:H350)</f>
        <v>4357.333333333333</v>
      </c>
      <c r="I351" s="90">
        <f>H351-SUM(I333:I350)</f>
        <v>4110.6666666666661</v>
      </c>
      <c r="J351" s="90">
        <f t="shared" ref="J351:P351" si="41">I351-SUM(J333:J350)</f>
        <v>3841.8666666666659</v>
      </c>
      <c r="K351" s="90">
        <f t="shared" si="41"/>
        <v>3591.1999999999994</v>
      </c>
      <c r="L351" s="90">
        <f t="shared" si="41"/>
        <v>3340.5333333333328</v>
      </c>
      <c r="M351" s="90">
        <f t="shared" si="41"/>
        <v>3079.0666666666662</v>
      </c>
      <c r="N351" s="90">
        <f t="shared" si="41"/>
        <v>1499.1333333333328</v>
      </c>
      <c r="O351" s="90">
        <f t="shared" si="41"/>
        <v>-384.20000000000073</v>
      </c>
      <c r="P351" s="90">
        <f t="shared" si="41"/>
        <v>-2123.1000000000008</v>
      </c>
      <c r="Q351" s="90" t="e">
        <f>#REF!-SUM(Q333:Q350)</f>
        <v>#REF!</v>
      </c>
      <c r="R351" s="90" t="e">
        <f t="shared" ref="R351" si="42">Q351-SUM(R333:R350)</f>
        <v>#REF!</v>
      </c>
      <c r="S351" s="90" t="e">
        <f t="shared" ref="S351" si="43">R351-SUM(S333:S350)</f>
        <v>#REF!</v>
      </c>
      <c r="T351" s="92" t="e">
        <f t="shared" si="40"/>
        <v>#REF!</v>
      </c>
    </row>
    <row r="352" spans="1:20" ht="20.100000000000001" customHeight="1">
      <c r="A352" s="806" t="s">
        <v>14</v>
      </c>
      <c r="B352" s="809" t="s">
        <v>135</v>
      </c>
      <c r="C352" s="437" t="s">
        <v>1111</v>
      </c>
      <c r="D352" s="422">
        <v>6000</v>
      </c>
      <c r="E352" s="781">
        <v>850</v>
      </c>
      <c r="F352" s="781">
        <v>0</v>
      </c>
      <c r="G352" s="781">
        <f>E352+F352</f>
        <v>850</v>
      </c>
      <c r="H352" s="99">
        <f t="array" ref="H352">IFERROR(ROUND(INDEX(FCSTSDV!$D$2:$L$2001,MATCH('ống nhựa túi bóng'!$C352,FCSTSDV!$C$2:$C$2001,0),MATCH('ống nhựa túi bóng'!H$3,FCSTSDV!$D$1:$L$1,0)),1)/'ống nhựa túi bóng'!$D352,0)</f>
        <v>0</v>
      </c>
      <c r="I352" s="99">
        <f t="array" ref="I352">IFERROR(ROUND(INDEX(FCSTSDV!$D$2:$L$2001,MATCH('ống nhựa túi bóng'!$C352,FCSTSDV!$C$2:$C$2001,0),MATCH('ống nhựa túi bóng'!I$3,FCSTSDV!$D$1:$L$1,0)),1)/'ống nhựa túi bóng'!$D352,0)</f>
        <v>0</v>
      </c>
      <c r="J352" s="99">
        <f t="array" ref="J352">IFERROR(ROUND(INDEX(FCSTSDV!$D$2:$L$2001,MATCH('ống nhựa túi bóng'!$C352,FCSTSDV!$C$2:$C$2001,0),MATCH('ống nhựa túi bóng'!J$3,FCSTSDV!$D$1:$L$1,0)),1)/'ống nhựa túi bóng'!$D352,0)</f>
        <v>0</v>
      </c>
      <c r="K352" s="99">
        <f t="array" ref="K352">IFERROR(ROUND(INDEX(FCSTSDV!$D$2:$L$2001,MATCH('ống nhựa túi bóng'!$C352,FCSTSDV!$C$2:$C$2001,0),MATCH('ống nhựa túi bóng'!K$3,FCSTSDV!$D$1:$L$1,0)),1)/'ống nhựa túi bóng'!$D352,0)</f>
        <v>0</v>
      </c>
      <c r="L352" s="99">
        <f t="array" ref="L352">IFERROR(ROUND(INDEX(FCSTSDV!$D$2:$L$2001,MATCH('ống nhựa túi bóng'!$C352,FCSTSDV!$C$2:$C$2001,0),MATCH('ống nhựa túi bóng'!L$3,FCSTSDV!$D$1:$L$1,0)),1)/'ống nhựa túi bóng'!$D352,0)</f>
        <v>0</v>
      </c>
      <c r="M352" s="99">
        <f t="array" ref="M352">IFERROR(ROUND(INDEX(FCSTSDV!$D$2:$L$2001,MATCH('ống nhựa túi bóng'!$C352,FCSTSDV!$C$2:$C$2001,0),MATCH('ống nhựa túi bóng'!M$3,FCSTSDV!$D$1:$L$1,0)),1)/'ống nhựa túi bóng'!$D352,0)</f>
        <v>0</v>
      </c>
      <c r="N352" s="99">
        <f t="array" ref="N352">IFERROR(ROUND(INDEX(FCSTSDV!$D$2:$L$2001,MATCH('ống nhựa túi bóng'!$C352,FCSTSDV!$C$2:$C$2001,0),MATCH('ống nhựa túi bóng'!N$3,FCSTSDV!$D$1:$L$1,0)),1)/'ống nhựa túi bóng'!$D352,0)</f>
        <v>0</v>
      </c>
      <c r="O352" s="99">
        <f t="array" ref="O352">IFERROR(ROUND(INDEX(FCSTSDV!$D$2:$L$2001,MATCH('ống nhựa túi bóng'!$C352,FCSTSDV!$C$2:$C$2001,0),MATCH('ống nhựa túi bóng'!O$3,FCSTSDV!$D$1:$L$1,0)),1)/'ống nhựa túi bóng'!$D352,0)</f>
        <v>0</v>
      </c>
      <c r="P352" s="99">
        <f t="array" ref="P352">IFERROR(ROUND(INDEX(FCSTSDV!$D$2:$L$2001,MATCH('ống nhựa túi bóng'!$C352,FCSTSDV!$C$2:$C$2001,0),MATCH('ống nhựa túi bóng'!P$3,FCSTSDV!$D$1:$L$1,0)),1)/'ống nhựa túi bóng'!$D352,0)</f>
        <v>0</v>
      </c>
      <c r="Q352" s="99">
        <f t="array" ref="Q352">IFERROR(ROUND(INDEX(FCSTSDV!$D$2:$L$2001,MATCH('ống nhựa túi bóng'!$C352,FCSTSDV!$C$2:$C$2001,0),MATCH('ống nhựa túi bóng'!Q$3,FCSTSDV!$D$1:$L$1,0)),1)/'ống nhựa túi bóng'!$D352,0)</f>
        <v>0</v>
      </c>
      <c r="R352" s="99">
        <f t="array" ref="R352">IFERROR(ROUND(INDEX(FCSTSDV!$D$2:$L$2001,MATCH('ống nhựa túi bóng'!$C352,FCSTSDV!$C$2:$C$2001,0),MATCH('ống nhựa túi bóng'!R$3,FCSTSDV!$D$1:$L$1,0)),1)/'ống nhựa túi bóng'!$D352,0)</f>
        <v>0</v>
      </c>
      <c r="S352" s="99">
        <f t="array" ref="S352">IFERROR(ROUND(INDEX(FCSTSDV!$D$2:$L$2001,MATCH('ống nhựa túi bóng'!$C352,FCSTSDV!$C$2:$C$2001,0),MATCH('ống nhựa túi bóng'!S$3,FCSTSDV!$D$1:$L$1,0)),1)/'ống nhựa túi bóng'!$D352,0)</f>
        <v>0</v>
      </c>
      <c r="T352" s="92">
        <f t="shared" si="40"/>
        <v>0</v>
      </c>
    </row>
    <row r="353" spans="1:20" ht="20.100000000000001" hidden="1" customHeight="1">
      <c r="A353" s="813"/>
      <c r="B353" s="808"/>
      <c r="C353" s="425" t="s">
        <v>769</v>
      </c>
      <c r="D353" s="420">
        <v>3000</v>
      </c>
      <c r="E353" s="785"/>
      <c r="F353" s="785"/>
      <c r="G353" s="785"/>
      <c r="H353" s="92">
        <f t="array" ref="H353">IFERROR(ROUND(INDEX(FCSTSDV!$D$2:$L$2001,MATCH('ống nhựa túi bóng'!$C353,FCSTSDV!$C$2:$C$2001,0),MATCH('ống nhựa túi bóng'!H$3,FCSTSDV!$D$1:$L$1,0)),1)/'ống nhựa túi bóng'!$D353,0)</f>
        <v>0</v>
      </c>
      <c r="I353" s="92">
        <f t="array" ref="I353">IFERROR(ROUND(INDEX(FCSTSDV!$D$2:$L$2001,MATCH('ống nhựa túi bóng'!$C353,FCSTSDV!$C$2:$C$2001,0),MATCH('ống nhựa túi bóng'!I$3,FCSTSDV!$D$1:$L$1,0)),1)/'ống nhựa túi bóng'!$D353,0)</f>
        <v>0</v>
      </c>
      <c r="J353" s="92">
        <f t="array" ref="J353">IFERROR(ROUND(INDEX(FCSTSDV!$D$2:$L$2001,MATCH('ống nhựa túi bóng'!$C353,FCSTSDV!$C$2:$C$2001,0),MATCH('ống nhựa túi bóng'!J$3,FCSTSDV!$D$1:$L$1,0)),1)/'ống nhựa túi bóng'!$D353,0)</f>
        <v>0</v>
      </c>
      <c r="K353" s="92">
        <f t="array" ref="K353">IFERROR(ROUND(INDEX(FCSTSDV!$D$2:$L$2001,MATCH('ống nhựa túi bóng'!$C353,FCSTSDV!$C$2:$C$2001,0),MATCH('ống nhựa túi bóng'!K$3,FCSTSDV!$D$1:$L$1,0)),1)/'ống nhựa túi bóng'!$D353,0)</f>
        <v>0</v>
      </c>
      <c r="L353" s="92">
        <f t="array" ref="L353">IFERROR(ROUND(INDEX(FCSTSDV!$D$2:$L$2001,MATCH('ống nhựa túi bóng'!$C353,FCSTSDV!$C$2:$C$2001,0),MATCH('ống nhựa túi bóng'!L$3,FCSTSDV!$D$1:$L$1,0)),1)/'ống nhựa túi bóng'!$D353,0)</f>
        <v>0</v>
      </c>
      <c r="M353" s="92">
        <f t="array" ref="M353">IFERROR(ROUND(INDEX(FCSTSDV!$D$2:$L$2001,MATCH('ống nhựa túi bóng'!$C353,FCSTSDV!$C$2:$C$2001,0),MATCH('ống nhựa túi bóng'!M$3,FCSTSDV!$D$1:$L$1,0)),1)/'ống nhựa túi bóng'!$D353,0)</f>
        <v>0</v>
      </c>
      <c r="N353" s="92">
        <f t="array" ref="N353">IFERROR(ROUND(INDEX(FCSTSDV!$D$2:$L$2001,MATCH('ống nhựa túi bóng'!$C353,FCSTSDV!$C$2:$C$2001,0),MATCH('ống nhựa túi bóng'!N$3,FCSTSDV!$D$1:$L$1,0)),1)/'ống nhựa túi bóng'!$D353,0)</f>
        <v>0</v>
      </c>
      <c r="O353" s="92">
        <f t="array" ref="O353">IFERROR(ROUND(INDEX(FCSTSDV!$D$2:$L$2001,MATCH('ống nhựa túi bóng'!$C353,FCSTSDV!$C$2:$C$2001,0),MATCH('ống nhựa túi bóng'!O$3,FCSTSDV!$D$1:$L$1,0)),1)/'ống nhựa túi bóng'!$D353,0)</f>
        <v>12</v>
      </c>
      <c r="P353" s="92">
        <f t="array" ref="P353">IFERROR(ROUND(INDEX(FCSTSDV!$D$2:$L$2001,MATCH('ống nhựa túi bóng'!$C353,FCSTSDV!$C$2:$C$2001,0),MATCH('ống nhựa túi bóng'!P$3,FCSTSDV!$D$1:$L$1,0)),1)/'ống nhựa túi bóng'!$D353,0)</f>
        <v>6</v>
      </c>
      <c r="Q353" s="92">
        <f t="array" ref="Q353">IFERROR(ROUND(INDEX(FCSTSDV!$D$2:$L$2001,MATCH('ống nhựa túi bóng'!$C353,FCSTSDV!$C$2:$C$2001,0),MATCH('ống nhựa túi bóng'!Q$3,FCSTSDV!$D$1:$L$1,0)),1)/'ống nhựa túi bóng'!$D353,0)</f>
        <v>0</v>
      </c>
      <c r="R353" s="92">
        <f t="array" ref="R353">IFERROR(ROUND(INDEX(FCSTSDV!$D$2:$L$2001,MATCH('ống nhựa túi bóng'!$C353,FCSTSDV!$C$2:$C$2001,0),MATCH('ống nhựa túi bóng'!R$3,FCSTSDV!$D$1:$L$1,0)),1)/'ống nhựa túi bóng'!$D353,0)</f>
        <v>0</v>
      </c>
      <c r="S353" s="92">
        <f t="array" ref="S353">IFERROR(ROUND(INDEX(FCSTSDV!$D$2:$L$2001,MATCH('ống nhựa túi bóng'!$C353,FCSTSDV!$C$2:$C$2001,0),MATCH('ống nhựa túi bóng'!S$3,FCSTSDV!$D$1:$L$1,0)),1)/'ống nhựa túi bóng'!$D353,0)</f>
        <v>0</v>
      </c>
      <c r="T353" s="92">
        <f t="shared" si="40"/>
        <v>18</v>
      </c>
    </row>
    <row r="354" spans="1:20" ht="20.100000000000001" customHeight="1">
      <c r="A354" s="813"/>
      <c r="B354" s="808"/>
      <c r="C354" s="438" t="s">
        <v>1035</v>
      </c>
      <c r="D354" s="420">
        <v>2000</v>
      </c>
      <c r="E354" s="785"/>
      <c r="F354" s="785"/>
      <c r="G354" s="785"/>
      <c r="H354" s="92">
        <f t="array" ref="H354">IFERROR(ROUND(INDEX(FCSTSDV!$D$2:$L$2001,MATCH('ống nhựa túi bóng'!$C354,FCSTSDV!$C$2:$C$2001,0),MATCH('ống nhựa túi bóng'!H$3,FCSTSDV!$D$1:$L$1,0)),1)/'ống nhựa túi bóng'!$D354,0)</f>
        <v>0</v>
      </c>
      <c r="I354" s="92">
        <f t="array" ref="I354">IFERROR(ROUND(INDEX(FCSTSDV!$D$2:$L$2001,MATCH('ống nhựa túi bóng'!$C354,FCSTSDV!$C$2:$C$2001,0),MATCH('ống nhựa túi bóng'!I$3,FCSTSDV!$D$1:$L$1,0)),1)/'ống nhựa túi bóng'!$D354,0)</f>
        <v>0</v>
      </c>
      <c r="J354" s="92">
        <f t="array" ref="J354">IFERROR(ROUND(INDEX(FCSTSDV!$D$2:$L$2001,MATCH('ống nhựa túi bóng'!$C354,FCSTSDV!$C$2:$C$2001,0),MATCH('ống nhựa túi bóng'!J$3,FCSTSDV!$D$1:$L$1,0)),1)/'ống nhựa túi bóng'!$D354,0)</f>
        <v>0</v>
      </c>
      <c r="K354" s="92">
        <f t="array" ref="K354">IFERROR(ROUND(INDEX(FCSTSDV!$D$2:$L$2001,MATCH('ống nhựa túi bóng'!$C354,FCSTSDV!$C$2:$C$2001,0),MATCH('ống nhựa túi bóng'!K$3,FCSTSDV!$D$1:$L$1,0)),1)/'ống nhựa túi bóng'!$D354,0)</f>
        <v>0</v>
      </c>
      <c r="L354" s="92">
        <f t="array" ref="L354">IFERROR(ROUND(INDEX(FCSTSDV!$D$2:$L$2001,MATCH('ống nhựa túi bóng'!$C354,FCSTSDV!$C$2:$C$2001,0),MATCH('ống nhựa túi bóng'!L$3,FCSTSDV!$D$1:$L$1,0)),1)/'ống nhựa túi bóng'!$D354,0)</f>
        <v>0</v>
      </c>
      <c r="M354" s="92">
        <f t="array" ref="M354">IFERROR(ROUND(INDEX(FCSTSDV!$D$2:$L$2001,MATCH('ống nhựa túi bóng'!$C354,FCSTSDV!$C$2:$C$2001,0),MATCH('ống nhựa túi bóng'!M$3,FCSTSDV!$D$1:$L$1,0)),1)/'ống nhựa túi bóng'!$D354,0)</f>
        <v>0</v>
      </c>
      <c r="N354" s="92">
        <f t="array" ref="N354">IFERROR(ROUND(INDEX(FCSTSDV!$D$2:$L$2001,MATCH('ống nhựa túi bóng'!$C354,FCSTSDV!$C$2:$C$2001,0),MATCH('ống nhựa túi bóng'!N$3,FCSTSDV!$D$1:$L$1,0)),1)/'ống nhựa túi bóng'!$D354,0)</f>
        <v>0</v>
      </c>
      <c r="O354" s="92">
        <f t="array" ref="O354">IFERROR(ROUND(INDEX(FCSTSDV!$D$2:$L$2001,MATCH('ống nhựa túi bóng'!$C354,FCSTSDV!$C$2:$C$2001,0),MATCH('ống nhựa túi bóng'!O$3,FCSTSDV!$D$1:$L$1,0)),1)/'ống nhựa túi bóng'!$D354,0)</f>
        <v>0</v>
      </c>
      <c r="P354" s="92">
        <f t="array" ref="P354">IFERROR(ROUND(INDEX(FCSTSDV!$D$2:$L$2001,MATCH('ống nhựa túi bóng'!$C354,FCSTSDV!$C$2:$C$2001,0),MATCH('ống nhựa túi bóng'!P$3,FCSTSDV!$D$1:$L$1,0)),1)/'ống nhựa túi bóng'!$D354,0)</f>
        <v>0</v>
      </c>
      <c r="Q354" s="92"/>
      <c r="R354" s="92"/>
      <c r="S354" s="92"/>
      <c r="T354" s="92">
        <f t="shared" si="40"/>
        <v>0</v>
      </c>
    </row>
    <row r="355" spans="1:20" ht="20.100000000000001" customHeight="1">
      <c r="A355" s="813"/>
      <c r="B355" s="808"/>
      <c r="C355" s="438" t="s">
        <v>1037</v>
      </c>
      <c r="D355" s="420">
        <v>2000</v>
      </c>
      <c r="E355" s="785"/>
      <c r="F355" s="785"/>
      <c r="G355" s="785"/>
      <c r="H355" s="92">
        <f t="array" ref="H355">IFERROR(ROUND(INDEX(FCSTSDV!$D$2:$L$2001,MATCH('ống nhựa túi bóng'!$C355,FCSTSDV!$C$2:$C$2001,0),MATCH('ống nhựa túi bóng'!H$3,FCSTSDV!$D$1:$L$1,0)),1)/'ống nhựa túi bóng'!$D355,0)</f>
        <v>0</v>
      </c>
      <c r="I355" s="92">
        <f t="array" ref="I355">IFERROR(ROUND(INDEX(FCSTSDV!$D$2:$L$2001,MATCH('ống nhựa túi bóng'!$C355,FCSTSDV!$C$2:$C$2001,0),MATCH('ống nhựa túi bóng'!I$3,FCSTSDV!$D$1:$L$1,0)),1)/'ống nhựa túi bóng'!$D355,0)</f>
        <v>0</v>
      </c>
      <c r="J355" s="92">
        <f t="array" ref="J355">IFERROR(ROUND(INDEX(FCSTSDV!$D$2:$L$2001,MATCH('ống nhựa túi bóng'!$C355,FCSTSDV!$C$2:$C$2001,0),MATCH('ống nhựa túi bóng'!J$3,FCSTSDV!$D$1:$L$1,0)),1)/'ống nhựa túi bóng'!$D355,0)</f>
        <v>0</v>
      </c>
      <c r="K355" s="92">
        <f t="array" ref="K355">IFERROR(ROUND(INDEX(FCSTSDV!$D$2:$L$2001,MATCH('ống nhựa túi bóng'!$C355,FCSTSDV!$C$2:$C$2001,0),MATCH('ống nhựa túi bóng'!K$3,FCSTSDV!$D$1:$L$1,0)),1)/'ống nhựa túi bóng'!$D355,0)</f>
        <v>0</v>
      </c>
      <c r="L355" s="92">
        <f t="array" ref="L355">IFERROR(ROUND(INDEX(FCSTSDV!$D$2:$L$2001,MATCH('ống nhựa túi bóng'!$C355,FCSTSDV!$C$2:$C$2001,0),MATCH('ống nhựa túi bóng'!L$3,FCSTSDV!$D$1:$L$1,0)),1)/'ống nhựa túi bóng'!$D355,0)</f>
        <v>0</v>
      </c>
      <c r="M355" s="92">
        <f t="array" ref="M355">IFERROR(ROUND(INDEX(FCSTSDV!$D$2:$L$2001,MATCH('ống nhựa túi bóng'!$C355,FCSTSDV!$C$2:$C$2001,0),MATCH('ống nhựa túi bóng'!M$3,FCSTSDV!$D$1:$L$1,0)),1)/'ống nhựa túi bóng'!$D355,0)</f>
        <v>0</v>
      </c>
      <c r="N355" s="92">
        <f t="array" ref="N355">IFERROR(ROUND(INDEX(FCSTSDV!$D$2:$L$2001,MATCH('ống nhựa túi bóng'!$C355,FCSTSDV!$C$2:$C$2001,0),MATCH('ống nhựa túi bóng'!N$3,FCSTSDV!$D$1:$L$1,0)),1)/'ống nhựa túi bóng'!$D355,0)</f>
        <v>0</v>
      </c>
      <c r="O355" s="92">
        <f t="array" ref="O355">IFERROR(ROUND(INDEX(FCSTSDV!$D$2:$L$2001,MATCH('ống nhựa túi bóng'!$C355,FCSTSDV!$C$2:$C$2001,0),MATCH('ống nhựa túi bóng'!O$3,FCSTSDV!$D$1:$L$1,0)),1)/'ống nhựa túi bóng'!$D355,0)</f>
        <v>0</v>
      </c>
      <c r="P355" s="92">
        <f t="array" ref="P355">IFERROR(ROUND(INDEX(FCSTSDV!$D$2:$L$2001,MATCH('ống nhựa túi bóng'!$C355,FCSTSDV!$C$2:$C$2001,0),MATCH('ống nhựa túi bóng'!P$3,FCSTSDV!$D$1:$L$1,0)),1)/'ống nhựa túi bóng'!$D355,0)</f>
        <v>0</v>
      </c>
      <c r="Q355" s="92"/>
      <c r="R355" s="92"/>
      <c r="S355" s="92"/>
      <c r="T355" s="92">
        <f t="shared" si="40"/>
        <v>0</v>
      </c>
    </row>
    <row r="356" spans="1:20" ht="20.100000000000001" hidden="1" customHeight="1">
      <c r="A356" s="813"/>
      <c r="B356" s="808"/>
      <c r="C356" s="425" t="s">
        <v>773</v>
      </c>
      <c r="D356" s="420">
        <v>3000</v>
      </c>
      <c r="E356" s="785"/>
      <c r="F356" s="785"/>
      <c r="G356" s="785"/>
      <c r="H356" s="92">
        <f t="array" ref="H356">IFERROR(ROUND(INDEX(FCSTSDV!$D$2:$L$2001,MATCH('ống nhựa túi bóng'!$C356,FCSTSDV!$C$2:$C$2001,0),MATCH('ống nhựa túi bóng'!H$3,FCSTSDV!$D$1:$L$1,0)),1)/'ống nhựa túi bóng'!$D356,0)</f>
        <v>0</v>
      </c>
      <c r="I356" s="92">
        <f t="array" ref="I356">IFERROR(ROUND(INDEX(FCSTSDV!$D$2:$L$2001,MATCH('ống nhựa túi bóng'!$C356,FCSTSDV!$C$2:$C$2001,0),MATCH('ống nhựa túi bóng'!I$3,FCSTSDV!$D$1:$L$1,0)),1)/'ống nhựa túi bóng'!$D356,0)</f>
        <v>0</v>
      </c>
      <c r="J356" s="92">
        <f t="array" ref="J356">IFERROR(ROUND(INDEX(FCSTSDV!$D$2:$L$2001,MATCH('ống nhựa túi bóng'!$C356,FCSTSDV!$C$2:$C$2001,0),MATCH('ống nhựa túi bóng'!J$3,FCSTSDV!$D$1:$L$1,0)),1)/'ống nhựa túi bóng'!$D356,0)</f>
        <v>0</v>
      </c>
      <c r="K356" s="92">
        <f t="array" ref="K356">IFERROR(ROUND(INDEX(FCSTSDV!$D$2:$L$2001,MATCH('ống nhựa túi bóng'!$C356,FCSTSDV!$C$2:$C$2001,0),MATCH('ống nhựa túi bóng'!K$3,FCSTSDV!$D$1:$L$1,0)),1)/'ống nhựa túi bóng'!$D356,0)</f>
        <v>0</v>
      </c>
      <c r="L356" s="92">
        <f t="array" ref="L356">IFERROR(ROUND(INDEX(FCSTSDV!$D$2:$L$2001,MATCH('ống nhựa túi bóng'!$C356,FCSTSDV!$C$2:$C$2001,0),MATCH('ống nhựa túi bóng'!L$3,FCSTSDV!$D$1:$L$1,0)),1)/'ống nhựa túi bóng'!$D356,0)</f>
        <v>0</v>
      </c>
      <c r="M356" s="92">
        <f t="array" ref="M356">IFERROR(ROUND(INDEX(FCSTSDV!$D$2:$L$2001,MATCH('ống nhựa túi bóng'!$C356,FCSTSDV!$C$2:$C$2001,0),MATCH('ống nhựa túi bóng'!M$3,FCSTSDV!$D$1:$L$1,0)),1)/'ống nhựa túi bóng'!$D356,0)</f>
        <v>0</v>
      </c>
      <c r="N356" s="92">
        <f t="array" ref="N356">IFERROR(ROUND(INDEX(FCSTSDV!$D$2:$L$2001,MATCH('ống nhựa túi bóng'!$C356,FCSTSDV!$C$2:$C$2001,0),MATCH('ống nhựa túi bóng'!N$3,FCSTSDV!$D$1:$L$1,0)),1)/'ống nhựa túi bóng'!$D356,0)</f>
        <v>0</v>
      </c>
      <c r="O356" s="92">
        <f t="array" ref="O356">IFERROR(ROUND(INDEX(FCSTSDV!$D$2:$L$2001,MATCH('ống nhựa túi bóng'!$C356,FCSTSDV!$C$2:$C$2001,0),MATCH('ống nhựa túi bóng'!O$3,FCSTSDV!$D$1:$L$1,0)),1)/'ống nhựa túi bóng'!$D356,0)</f>
        <v>0</v>
      </c>
      <c r="P356" s="92">
        <f t="array" ref="P356">IFERROR(ROUND(INDEX(FCSTSDV!$D$2:$L$2001,MATCH('ống nhựa túi bóng'!$C356,FCSTSDV!$C$2:$C$2001,0),MATCH('ống nhựa túi bóng'!P$3,FCSTSDV!$D$1:$L$1,0)),1)/'ống nhựa túi bóng'!$D356,0)</f>
        <v>9</v>
      </c>
      <c r="Q356" s="92"/>
      <c r="R356" s="92"/>
      <c r="S356" s="92"/>
      <c r="T356" s="92">
        <f t="shared" si="40"/>
        <v>9</v>
      </c>
    </row>
    <row r="357" spans="1:20" ht="20.100000000000001" customHeight="1">
      <c r="A357" s="813"/>
      <c r="B357" s="808"/>
      <c r="C357" s="425" t="s">
        <v>1274</v>
      </c>
      <c r="D357" s="420">
        <v>3000</v>
      </c>
      <c r="E357" s="785"/>
      <c r="F357" s="785"/>
      <c r="G357" s="785"/>
      <c r="H357" s="92">
        <f t="array" ref="H357">IFERROR(ROUND(INDEX(FCSTSDV!$D$2:$L$2001,MATCH('ống nhựa túi bóng'!$C357,FCSTSDV!$C$2:$C$2001,0),MATCH('ống nhựa túi bóng'!H$3,FCSTSDV!$D$1:$L$1,0)),1)/'ống nhựa túi bóng'!$D357,0)</f>
        <v>0</v>
      </c>
      <c r="I357" s="92">
        <f t="array" ref="I357">IFERROR(ROUND(INDEX(FCSTSDV!$D$2:$L$2001,MATCH('ống nhựa túi bóng'!$C357,FCSTSDV!$C$2:$C$2001,0),MATCH('ống nhựa túi bóng'!I$3,FCSTSDV!$D$1:$L$1,0)),1)/'ống nhựa túi bóng'!$D357,0)</f>
        <v>0</v>
      </c>
      <c r="J357" s="92">
        <f t="array" ref="J357">IFERROR(ROUND(INDEX(FCSTSDV!$D$2:$L$2001,MATCH('ống nhựa túi bóng'!$C357,FCSTSDV!$C$2:$C$2001,0),MATCH('ống nhựa túi bóng'!J$3,FCSTSDV!$D$1:$L$1,0)),1)/'ống nhựa túi bóng'!$D357,0)</f>
        <v>0</v>
      </c>
      <c r="K357" s="92">
        <f t="array" ref="K357">IFERROR(ROUND(INDEX(FCSTSDV!$D$2:$L$2001,MATCH('ống nhựa túi bóng'!$C357,FCSTSDV!$C$2:$C$2001,0),MATCH('ống nhựa túi bóng'!K$3,FCSTSDV!$D$1:$L$1,0)),1)/'ống nhựa túi bóng'!$D357,0)</f>
        <v>0</v>
      </c>
      <c r="L357" s="92">
        <f t="array" ref="L357">IFERROR(ROUND(INDEX(FCSTSDV!$D$2:$L$2001,MATCH('ống nhựa túi bóng'!$C357,FCSTSDV!$C$2:$C$2001,0),MATCH('ống nhựa túi bóng'!L$3,FCSTSDV!$D$1:$L$1,0)),1)/'ống nhựa túi bóng'!$D357,0)</f>
        <v>0</v>
      </c>
      <c r="M357" s="92">
        <f t="array" ref="M357">IFERROR(ROUND(INDEX(FCSTSDV!$D$2:$L$2001,MATCH('ống nhựa túi bóng'!$C357,FCSTSDV!$C$2:$C$2001,0),MATCH('ống nhựa túi bóng'!M$3,FCSTSDV!$D$1:$L$1,0)),1)/'ống nhựa túi bóng'!$D357,0)</f>
        <v>0</v>
      </c>
      <c r="N357" s="92">
        <f t="array" ref="N357">IFERROR(ROUND(INDEX(FCSTSDV!$D$2:$L$2001,MATCH('ống nhựa túi bóng'!$C357,FCSTSDV!$C$2:$C$2001,0),MATCH('ống nhựa túi bóng'!N$3,FCSTSDV!$D$1:$L$1,0)),1)/'ống nhựa túi bóng'!$D357,0)</f>
        <v>0</v>
      </c>
      <c r="O357" s="92">
        <f t="array" ref="O357">IFERROR(ROUND(INDEX(FCSTSDV!$D$2:$L$2001,MATCH('ống nhựa túi bóng'!$C357,FCSTSDV!$C$2:$C$2001,0),MATCH('ống nhựa túi bóng'!O$3,FCSTSDV!$D$1:$L$1,0)),1)/'ống nhựa túi bóng'!$D357,0)</f>
        <v>0</v>
      </c>
      <c r="P357" s="92">
        <f t="array" ref="P357">IFERROR(ROUND(INDEX(FCSTSDV!$D$2:$L$2001,MATCH('ống nhựa túi bóng'!$C357,FCSTSDV!$C$2:$C$2001,0),MATCH('ống nhựa túi bóng'!P$3,FCSTSDV!$D$1:$L$1,0)),1)/'ống nhựa túi bóng'!$D357,0)</f>
        <v>0</v>
      </c>
      <c r="Q357" s="92">
        <f t="array" ref="Q357">IFERROR(ROUND(INDEX(FCSTSDV!$D$2:$L$2001,MATCH('ống nhựa túi bóng'!$C357,FCSTSDV!$C$2:$C$2001,0),MATCH('ống nhựa túi bóng'!Q$3,FCSTSDV!$D$1:$L$1,0)),1)/'ống nhựa túi bóng'!$D357,0)</f>
        <v>0</v>
      </c>
      <c r="R357" s="92">
        <f t="array" ref="R357">IFERROR(ROUND(INDEX(FCSTSDV!$D$2:$L$2001,MATCH('ống nhựa túi bóng'!$C357,FCSTSDV!$C$2:$C$2001,0),MATCH('ống nhựa túi bóng'!R$3,FCSTSDV!$D$1:$L$1,0)),1)/'ống nhựa túi bóng'!$D357,0)</f>
        <v>0</v>
      </c>
      <c r="S357" s="92">
        <f t="array" ref="S357">IFERROR(ROUND(INDEX(FCSTSDV!$D$2:$L$2001,MATCH('ống nhựa túi bóng'!$C357,FCSTSDV!$C$2:$C$2001,0),MATCH('ống nhựa túi bóng'!S$3,FCSTSDV!$D$1:$L$1,0)),1)/'ống nhựa túi bóng'!$D357,0)</f>
        <v>0</v>
      </c>
      <c r="T357" s="92">
        <f t="shared" si="40"/>
        <v>0</v>
      </c>
    </row>
    <row r="358" spans="1:20" ht="20.100000000000001" customHeight="1">
      <c r="A358" s="813"/>
      <c r="B358" s="808"/>
      <c r="C358" s="425" t="s">
        <v>716</v>
      </c>
      <c r="D358" s="420">
        <v>3000</v>
      </c>
      <c r="E358" s="785"/>
      <c r="F358" s="785"/>
      <c r="G358" s="785"/>
      <c r="H358" s="92">
        <f t="array" ref="H358">IFERROR(ROUND(INDEX(FCSTSDV!$D$2:$L$2001,MATCH('ống nhựa túi bóng'!$C358,FCSTSDV!$C$2:$C$2001,0),MATCH('ống nhựa túi bóng'!H$3,FCSTSDV!$D$1:$L$1,0)),1)/'ống nhựa túi bóng'!$D358,0)</f>
        <v>0</v>
      </c>
      <c r="I358" s="92">
        <f t="array" ref="I358">IFERROR(ROUND(INDEX(FCSTSDV!$D$2:$L$2001,MATCH('ống nhựa túi bóng'!$C358,FCSTSDV!$C$2:$C$2001,0),MATCH('ống nhựa túi bóng'!I$3,FCSTSDV!$D$1:$L$1,0)),1)/'ống nhựa túi bóng'!$D358,0)</f>
        <v>0</v>
      </c>
      <c r="J358" s="92">
        <f t="array" ref="J358">IFERROR(ROUND(INDEX(FCSTSDV!$D$2:$L$2001,MATCH('ống nhựa túi bóng'!$C358,FCSTSDV!$C$2:$C$2001,0),MATCH('ống nhựa túi bóng'!J$3,FCSTSDV!$D$1:$L$1,0)),1)/'ống nhựa túi bóng'!$D358,0)</f>
        <v>0</v>
      </c>
      <c r="K358" s="92">
        <f t="array" ref="K358">IFERROR(ROUND(INDEX(FCSTSDV!$D$2:$L$2001,MATCH('ống nhựa túi bóng'!$C358,FCSTSDV!$C$2:$C$2001,0),MATCH('ống nhựa túi bóng'!K$3,FCSTSDV!$D$1:$L$1,0)),1)/'ống nhựa túi bóng'!$D358,0)</f>
        <v>0</v>
      </c>
      <c r="L358" s="92">
        <f t="array" ref="L358">IFERROR(ROUND(INDEX(FCSTSDV!$D$2:$L$2001,MATCH('ống nhựa túi bóng'!$C358,FCSTSDV!$C$2:$C$2001,0),MATCH('ống nhựa túi bóng'!L$3,FCSTSDV!$D$1:$L$1,0)),1)/'ống nhựa túi bóng'!$D358,0)</f>
        <v>0</v>
      </c>
      <c r="M358" s="92">
        <f t="array" ref="M358">IFERROR(ROUND(INDEX(FCSTSDV!$D$2:$L$2001,MATCH('ống nhựa túi bóng'!$C358,FCSTSDV!$C$2:$C$2001,0),MATCH('ống nhựa túi bóng'!M$3,FCSTSDV!$D$1:$L$1,0)),1)/'ống nhựa túi bóng'!$D358,0)</f>
        <v>0</v>
      </c>
      <c r="N358" s="92">
        <f t="array" ref="N358">IFERROR(ROUND(INDEX(FCSTSDV!$D$2:$L$2001,MATCH('ống nhựa túi bóng'!$C358,FCSTSDV!$C$2:$C$2001,0),MATCH('ống nhựa túi bóng'!N$3,FCSTSDV!$D$1:$L$1,0)),1)/'ống nhựa túi bóng'!$D358,0)</f>
        <v>0</v>
      </c>
      <c r="O358" s="92">
        <f t="array" ref="O358">IFERROR(ROUND(INDEX(FCSTSDV!$D$2:$L$2001,MATCH('ống nhựa túi bóng'!$C358,FCSTSDV!$C$2:$C$2001,0),MATCH('ống nhựa túi bóng'!O$3,FCSTSDV!$D$1:$L$1,0)),1)/'ống nhựa túi bóng'!$D358,0)</f>
        <v>0</v>
      </c>
      <c r="P358" s="92">
        <f t="array" ref="P358">IFERROR(ROUND(INDEX(FCSTSDV!$D$2:$L$2001,MATCH('ống nhựa túi bóng'!$C358,FCSTSDV!$C$2:$C$2001,0),MATCH('ống nhựa túi bóng'!P$3,FCSTSDV!$D$1:$L$1,0)),1)/'ống nhựa túi bóng'!$D358,0)</f>
        <v>0</v>
      </c>
      <c r="Q358" s="92">
        <f t="array" ref="Q358">IFERROR(ROUND(INDEX(FCSTSDV!$D$2:$L$2001,MATCH('ống nhựa túi bóng'!$C358,FCSTSDV!$C$2:$C$2001,0),MATCH('ống nhựa túi bóng'!Q$3,FCSTSDV!$D$1:$L$1,0)),1)/'ống nhựa túi bóng'!$D358,0)</f>
        <v>0</v>
      </c>
      <c r="R358" s="92">
        <f t="array" ref="R358">IFERROR(ROUND(INDEX(FCSTSDV!$D$2:$L$2001,MATCH('ống nhựa túi bóng'!$C358,FCSTSDV!$C$2:$C$2001,0),MATCH('ống nhựa túi bóng'!R$3,FCSTSDV!$D$1:$L$1,0)),1)/'ống nhựa túi bóng'!$D358,0)</f>
        <v>0</v>
      </c>
      <c r="S358" s="92">
        <f t="array" ref="S358">IFERROR(ROUND(INDEX(FCSTSDV!$D$2:$L$2001,MATCH('ống nhựa túi bóng'!$C358,FCSTSDV!$C$2:$C$2001,0),MATCH('ống nhựa túi bóng'!S$3,FCSTSDV!$D$1:$L$1,0)),1)/'ống nhựa túi bóng'!$D358,0)</f>
        <v>0</v>
      </c>
      <c r="T358" s="92">
        <f t="shared" si="40"/>
        <v>0</v>
      </c>
    </row>
    <row r="359" spans="1:20" ht="20.100000000000001" hidden="1" customHeight="1">
      <c r="A359" s="813"/>
      <c r="B359" s="808"/>
      <c r="C359" s="421" t="s">
        <v>726</v>
      </c>
      <c r="D359" s="413">
        <v>3000</v>
      </c>
      <c r="E359" s="785"/>
      <c r="F359" s="785"/>
      <c r="G359" s="785"/>
      <c r="H359" s="92">
        <f t="array" ref="H359">IFERROR(ROUND(INDEX(FCSTSDV!$D$2:$L$2001,MATCH('ống nhựa túi bóng'!$C359,FCSTSDV!$C$2:$C$2001,0),MATCH('ống nhựa túi bóng'!H$3,FCSTSDV!$D$1:$L$1,0)),1)/'ống nhựa túi bóng'!$D359,0)</f>
        <v>0</v>
      </c>
      <c r="I359" s="92">
        <f t="array" ref="I359">IFERROR(ROUND(INDEX(FCSTSDV!$D$2:$L$2001,MATCH('ống nhựa túi bóng'!$C359,FCSTSDV!$C$2:$C$2001,0),MATCH('ống nhựa túi bóng'!I$3,FCSTSDV!$D$1:$L$1,0)),1)/'ống nhựa túi bóng'!$D359,0)</f>
        <v>0</v>
      </c>
      <c r="J359" s="92">
        <f t="array" ref="J359">IFERROR(ROUND(INDEX(FCSTSDV!$D$2:$L$2001,MATCH('ống nhựa túi bóng'!$C359,FCSTSDV!$C$2:$C$2001,0),MATCH('ống nhựa túi bóng'!J$3,FCSTSDV!$D$1:$L$1,0)),1)/'ống nhựa túi bóng'!$D359,0)</f>
        <v>0</v>
      </c>
      <c r="K359" s="92">
        <f t="array" ref="K359">IFERROR(ROUND(INDEX(FCSTSDV!$D$2:$L$2001,MATCH('ống nhựa túi bóng'!$C359,FCSTSDV!$C$2:$C$2001,0),MATCH('ống nhựa túi bóng'!K$3,FCSTSDV!$D$1:$L$1,0)),1)/'ống nhựa túi bóng'!$D359,0)</f>
        <v>0</v>
      </c>
      <c r="L359" s="92">
        <f t="array" ref="L359">IFERROR(ROUND(INDEX(FCSTSDV!$D$2:$L$2001,MATCH('ống nhựa túi bóng'!$C359,FCSTSDV!$C$2:$C$2001,0),MATCH('ống nhựa túi bóng'!L$3,FCSTSDV!$D$1:$L$1,0)),1)/'ống nhựa túi bóng'!$D359,0)</f>
        <v>0</v>
      </c>
      <c r="M359" s="92">
        <f t="array" ref="M359">IFERROR(ROUND(INDEX(FCSTSDV!$D$2:$L$2001,MATCH('ống nhựa túi bóng'!$C359,FCSTSDV!$C$2:$C$2001,0),MATCH('ống nhựa túi bóng'!M$3,FCSTSDV!$D$1:$L$1,0)),1)/'ống nhựa túi bóng'!$D359,0)</f>
        <v>3</v>
      </c>
      <c r="N359" s="92">
        <f t="array" ref="N359">IFERROR(ROUND(INDEX(FCSTSDV!$D$2:$L$2001,MATCH('ống nhựa túi bóng'!$C359,FCSTSDV!$C$2:$C$2001,0),MATCH('ống nhựa túi bóng'!N$3,FCSTSDV!$D$1:$L$1,0)),1)/'ống nhựa túi bóng'!$D359,0)</f>
        <v>3</v>
      </c>
      <c r="O359" s="92">
        <f t="array" ref="O359">IFERROR(ROUND(INDEX(FCSTSDV!$D$2:$L$2001,MATCH('ống nhựa túi bóng'!$C359,FCSTSDV!$C$2:$C$2001,0),MATCH('ống nhựa túi bóng'!O$3,FCSTSDV!$D$1:$L$1,0)),1)/'ống nhựa túi bóng'!$D359,0)</f>
        <v>0</v>
      </c>
      <c r="P359" s="92">
        <f t="array" ref="P359">IFERROR(ROUND(INDEX(FCSTSDV!$D$2:$L$2001,MATCH('ống nhựa túi bóng'!$C359,FCSTSDV!$C$2:$C$2001,0),MATCH('ống nhựa túi bóng'!P$3,FCSTSDV!$D$1:$L$1,0)),1)/'ống nhựa túi bóng'!$D359,0)</f>
        <v>0</v>
      </c>
      <c r="Q359" s="92">
        <f t="array" ref="Q359">IFERROR(ROUND(INDEX(FCSTSDV!$D$2:$L$2001,MATCH('ống nhựa túi bóng'!$C359,FCSTSDV!$C$2:$C$2001,0),MATCH('ống nhựa túi bóng'!Q$3,FCSTSDV!$D$1:$L$1,0)),1)/'ống nhựa túi bóng'!$D359,0)</f>
        <v>0</v>
      </c>
      <c r="R359" s="92">
        <f t="array" ref="R359">IFERROR(ROUND(INDEX(FCSTSDV!$D$2:$L$2001,MATCH('ống nhựa túi bóng'!$C359,FCSTSDV!$C$2:$C$2001,0),MATCH('ống nhựa túi bóng'!R$3,FCSTSDV!$D$1:$L$1,0)),1)/'ống nhựa túi bóng'!$D359,0)</f>
        <v>0</v>
      </c>
      <c r="S359" s="92">
        <f t="array" ref="S359">IFERROR(ROUND(INDEX(FCSTSDV!$D$2:$L$2001,MATCH('ống nhựa túi bóng'!$C359,FCSTSDV!$C$2:$C$2001,0),MATCH('ống nhựa túi bóng'!S$3,FCSTSDV!$D$1:$L$1,0)),1)/'ống nhựa túi bóng'!$D359,0)</f>
        <v>0</v>
      </c>
      <c r="T359" s="92">
        <f t="shared" si="40"/>
        <v>6</v>
      </c>
    </row>
    <row r="360" spans="1:20" ht="20.100000000000001" hidden="1" customHeight="1">
      <c r="A360" s="813"/>
      <c r="B360" s="808"/>
      <c r="C360" s="421" t="s">
        <v>773</v>
      </c>
      <c r="D360" s="413">
        <v>3000</v>
      </c>
      <c r="E360" s="785"/>
      <c r="F360" s="785"/>
      <c r="G360" s="785"/>
      <c r="H360" s="92">
        <f t="array" ref="H360">IFERROR(ROUND(INDEX(FCSTSDV!$D$2:$L$2001,MATCH('ống nhựa túi bóng'!$C360,FCSTSDV!$C$2:$C$2001,0),MATCH('ống nhựa túi bóng'!H$3,FCSTSDV!$D$1:$L$1,0)),1)/'ống nhựa túi bóng'!$D360,0)</f>
        <v>0</v>
      </c>
      <c r="I360" s="92">
        <f t="array" ref="I360">IFERROR(ROUND(INDEX(FCSTSDV!$D$2:$L$2001,MATCH('ống nhựa túi bóng'!$C360,FCSTSDV!$C$2:$C$2001,0),MATCH('ống nhựa túi bóng'!I$3,FCSTSDV!$D$1:$L$1,0)),1)/'ống nhựa túi bóng'!$D360,0)</f>
        <v>0</v>
      </c>
      <c r="J360" s="92">
        <f t="array" ref="J360">IFERROR(ROUND(INDEX(FCSTSDV!$D$2:$L$2001,MATCH('ống nhựa túi bóng'!$C360,FCSTSDV!$C$2:$C$2001,0),MATCH('ống nhựa túi bóng'!J$3,FCSTSDV!$D$1:$L$1,0)),1)/'ống nhựa túi bóng'!$D360,0)</f>
        <v>0</v>
      </c>
      <c r="K360" s="92">
        <f t="array" ref="K360">IFERROR(ROUND(INDEX(FCSTSDV!$D$2:$L$2001,MATCH('ống nhựa túi bóng'!$C360,FCSTSDV!$C$2:$C$2001,0),MATCH('ống nhựa túi bóng'!K$3,FCSTSDV!$D$1:$L$1,0)),1)/'ống nhựa túi bóng'!$D360,0)</f>
        <v>0</v>
      </c>
      <c r="L360" s="92">
        <f t="array" ref="L360">IFERROR(ROUND(INDEX(FCSTSDV!$D$2:$L$2001,MATCH('ống nhựa túi bóng'!$C360,FCSTSDV!$C$2:$C$2001,0),MATCH('ống nhựa túi bóng'!L$3,FCSTSDV!$D$1:$L$1,0)),1)/'ống nhựa túi bóng'!$D360,0)</f>
        <v>0</v>
      </c>
      <c r="M360" s="92">
        <f t="array" ref="M360">IFERROR(ROUND(INDEX(FCSTSDV!$D$2:$L$2001,MATCH('ống nhựa túi bóng'!$C360,FCSTSDV!$C$2:$C$2001,0),MATCH('ống nhựa túi bóng'!M$3,FCSTSDV!$D$1:$L$1,0)),1)/'ống nhựa túi bóng'!$D360,0)</f>
        <v>0</v>
      </c>
      <c r="N360" s="92">
        <f t="array" ref="N360">IFERROR(ROUND(INDEX(FCSTSDV!$D$2:$L$2001,MATCH('ống nhựa túi bóng'!$C360,FCSTSDV!$C$2:$C$2001,0),MATCH('ống nhựa túi bóng'!N$3,FCSTSDV!$D$1:$L$1,0)),1)/'ống nhựa túi bóng'!$D360,0)</f>
        <v>0</v>
      </c>
      <c r="O360" s="92">
        <f t="array" ref="O360">IFERROR(ROUND(INDEX(FCSTSDV!$D$2:$L$2001,MATCH('ống nhựa túi bóng'!$C360,FCSTSDV!$C$2:$C$2001,0),MATCH('ống nhựa túi bóng'!O$3,FCSTSDV!$D$1:$L$1,0)),1)/'ống nhựa túi bóng'!$D360,0)</f>
        <v>0</v>
      </c>
      <c r="P360" s="92">
        <f t="array" ref="P360">IFERROR(ROUND(INDEX(FCSTSDV!$D$2:$L$2001,MATCH('ống nhựa túi bóng'!$C360,FCSTSDV!$C$2:$C$2001,0),MATCH('ống nhựa túi bóng'!P$3,FCSTSDV!$D$1:$L$1,0)),1)/'ống nhựa túi bóng'!$D360,0)</f>
        <v>9</v>
      </c>
      <c r="Q360" s="92">
        <f t="array" ref="Q360">IFERROR(ROUND(INDEX(FCSTSDV!$D$2:$L$2001,MATCH('ống nhựa túi bóng'!$C360,FCSTSDV!$C$2:$C$2001,0),MATCH('ống nhựa túi bóng'!Q$3,FCSTSDV!$D$1:$L$1,0)),1)/'ống nhựa túi bóng'!$D360,0)</f>
        <v>0</v>
      </c>
      <c r="R360" s="92">
        <f t="array" ref="R360">IFERROR(ROUND(INDEX(FCSTSDV!$D$2:$L$2001,MATCH('ống nhựa túi bóng'!$C360,FCSTSDV!$C$2:$C$2001,0),MATCH('ống nhựa túi bóng'!R$3,FCSTSDV!$D$1:$L$1,0)),1)/'ống nhựa túi bóng'!$D360,0)</f>
        <v>0</v>
      </c>
      <c r="S360" s="92">
        <f t="array" ref="S360">IFERROR(ROUND(INDEX(FCSTSDV!$D$2:$L$2001,MATCH('ống nhựa túi bóng'!$C360,FCSTSDV!$C$2:$C$2001,0),MATCH('ống nhựa túi bóng'!S$3,FCSTSDV!$D$1:$L$1,0)),1)/'ống nhựa túi bóng'!$D360,0)</f>
        <v>0</v>
      </c>
      <c r="T360" s="92">
        <f t="shared" si="40"/>
        <v>9</v>
      </c>
    </row>
    <row r="361" spans="1:20" ht="20.100000000000001" customHeight="1">
      <c r="A361" s="813"/>
      <c r="B361" s="808"/>
      <c r="C361" s="46" t="s">
        <v>136</v>
      </c>
      <c r="D361" s="413">
        <v>3000</v>
      </c>
      <c r="E361" s="785"/>
      <c r="F361" s="785"/>
      <c r="G361" s="785"/>
      <c r="H361" s="92">
        <f t="array" ref="H361">IFERROR(ROUND(INDEX(FCSTSDV!$D$2:$L$2001,MATCH('ống nhựa túi bóng'!$C361,FCSTSDV!$C$2:$C$2001,0),MATCH('ống nhựa túi bóng'!H$3,FCSTSDV!$D$1:$L$1,0)),1)/'ống nhựa túi bóng'!$D361,0)</f>
        <v>0</v>
      </c>
      <c r="I361" s="92">
        <f t="array" ref="I361">IFERROR(ROUND(INDEX(FCSTSDV!$D$2:$L$2001,MATCH('ống nhựa túi bóng'!$C361,FCSTSDV!$C$2:$C$2001,0),MATCH('ống nhựa túi bóng'!I$3,FCSTSDV!$D$1:$L$1,0)),1)/'ống nhựa túi bóng'!$D361,0)</f>
        <v>0</v>
      </c>
      <c r="J361" s="92">
        <f t="array" ref="J361">IFERROR(ROUND(INDEX(FCSTSDV!$D$2:$L$2001,MATCH('ống nhựa túi bóng'!$C361,FCSTSDV!$C$2:$C$2001,0),MATCH('ống nhựa túi bóng'!J$3,FCSTSDV!$D$1:$L$1,0)),1)/'ống nhựa túi bóng'!$D361,0)</f>
        <v>0</v>
      </c>
      <c r="K361" s="92">
        <f t="array" ref="K361">IFERROR(ROUND(INDEX(FCSTSDV!$D$2:$L$2001,MATCH('ống nhựa túi bóng'!$C361,FCSTSDV!$C$2:$C$2001,0),MATCH('ống nhựa túi bóng'!K$3,FCSTSDV!$D$1:$L$1,0)),1)/'ống nhựa túi bóng'!$D361,0)</f>
        <v>0</v>
      </c>
      <c r="L361" s="92">
        <f t="array" ref="L361">IFERROR(ROUND(INDEX(FCSTSDV!$D$2:$L$2001,MATCH('ống nhựa túi bóng'!$C361,FCSTSDV!$C$2:$C$2001,0),MATCH('ống nhựa túi bóng'!L$3,FCSTSDV!$D$1:$L$1,0)),1)/'ống nhựa túi bóng'!$D361,0)</f>
        <v>0</v>
      </c>
      <c r="M361" s="92">
        <f t="array" ref="M361">IFERROR(ROUND(INDEX(FCSTSDV!$D$2:$L$2001,MATCH('ống nhựa túi bóng'!$C361,FCSTSDV!$C$2:$C$2001,0),MATCH('ống nhựa túi bóng'!M$3,FCSTSDV!$D$1:$L$1,0)),1)/'ống nhựa túi bóng'!$D361,0)</f>
        <v>0</v>
      </c>
      <c r="N361" s="92">
        <f t="array" ref="N361">IFERROR(ROUND(INDEX(FCSTSDV!$D$2:$L$2001,MATCH('ống nhựa túi bóng'!$C361,FCSTSDV!$C$2:$C$2001,0),MATCH('ống nhựa túi bóng'!N$3,FCSTSDV!$D$1:$L$1,0)),1)/'ống nhựa túi bóng'!$D361,0)</f>
        <v>0</v>
      </c>
      <c r="O361" s="92">
        <f t="array" ref="O361">IFERROR(ROUND(INDEX(FCSTSDV!$D$2:$L$2001,MATCH('ống nhựa túi bóng'!$C361,FCSTSDV!$C$2:$C$2001,0),MATCH('ống nhựa túi bóng'!O$3,FCSTSDV!$D$1:$L$1,0)),1)/'ống nhựa túi bóng'!$D361,0)</f>
        <v>0</v>
      </c>
      <c r="P361" s="92">
        <f t="array" ref="P361">IFERROR(ROUND(INDEX(FCSTSDV!$D$2:$L$2001,MATCH('ống nhựa túi bóng'!$C361,FCSTSDV!$C$2:$C$2001,0),MATCH('ống nhựa túi bóng'!P$3,FCSTSDV!$D$1:$L$1,0)),1)/'ống nhựa túi bóng'!$D361,0)</f>
        <v>0</v>
      </c>
      <c r="Q361" s="92">
        <f t="array" ref="Q361">IFERROR(ROUND(INDEX(FCSTSDV!$D$2:$L$2001,MATCH('ống nhựa túi bóng'!$C361,FCSTSDV!$C$2:$C$2001,0),MATCH('ống nhựa túi bóng'!Q$3,FCSTSDV!$D$1:$L$1,0)),1)/'ống nhựa túi bóng'!$D361,0)</f>
        <v>0</v>
      </c>
      <c r="R361" s="92">
        <f t="array" ref="R361">IFERROR(ROUND(INDEX(FCSTSDV!$D$2:$L$2001,MATCH('ống nhựa túi bóng'!$C361,FCSTSDV!$C$2:$C$2001,0),MATCH('ống nhựa túi bóng'!R$3,FCSTSDV!$D$1:$L$1,0)),1)/'ống nhựa túi bóng'!$D361,0)</f>
        <v>0</v>
      </c>
      <c r="S361" s="92">
        <f t="array" ref="S361">IFERROR(ROUND(INDEX(FCSTSDV!$D$2:$L$2001,MATCH('ống nhựa túi bóng'!$C361,FCSTSDV!$C$2:$C$2001,0),MATCH('ống nhựa túi bóng'!S$3,FCSTSDV!$D$1:$L$1,0)),1)/'ống nhựa túi bóng'!$D361,0)</f>
        <v>0</v>
      </c>
      <c r="T361" s="92">
        <f t="shared" si="40"/>
        <v>0</v>
      </c>
    </row>
    <row r="362" spans="1:20" ht="20.100000000000001" customHeight="1">
      <c r="A362" s="813"/>
      <c r="B362" s="808"/>
      <c r="C362" s="46" t="s">
        <v>1275</v>
      </c>
      <c r="D362" s="413">
        <v>3000</v>
      </c>
      <c r="E362" s="785"/>
      <c r="F362" s="785"/>
      <c r="G362" s="785"/>
      <c r="H362" s="92">
        <f t="array" ref="H362">IFERROR(ROUND(INDEX(FCSTSDV!$D$2:$L$2001,MATCH('ống nhựa túi bóng'!$C362,FCSTSDV!$C$2:$C$2001,0),MATCH('ống nhựa túi bóng'!H$3,FCSTSDV!$D$1:$L$1,0)),1)/'ống nhựa túi bóng'!$D362,0)</f>
        <v>0</v>
      </c>
      <c r="I362" s="92">
        <f t="array" ref="I362">IFERROR(ROUND(INDEX(FCSTSDV!$D$2:$L$2001,MATCH('ống nhựa túi bóng'!$C362,FCSTSDV!$C$2:$C$2001,0),MATCH('ống nhựa túi bóng'!I$3,FCSTSDV!$D$1:$L$1,0)),1)/'ống nhựa túi bóng'!$D362,0)</f>
        <v>0</v>
      </c>
      <c r="J362" s="92">
        <f t="array" ref="J362">IFERROR(ROUND(INDEX(FCSTSDV!$D$2:$L$2001,MATCH('ống nhựa túi bóng'!$C362,FCSTSDV!$C$2:$C$2001,0),MATCH('ống nhựa túi bóng'!J$3,FCSTSDV!$D$1:$L$1,0)),1)/'ống nhựa túi bóng'!$D362,0)</f>
        <v>0</v>
      </c>
      <c r="K362" s="92">
        <f t="array" ref="K362">IFERROR(ROUND(INDEX(FCSTSDV!$D$2:$L$2001,MATCH('ống nhựa túi bóng'!$C362,FCSTSDV!$C$2:$C$2001,0),MATCH('ống nhựa túi bóng'!K$3,FCSTSDV!$D$1:$L$1,0)),1)/'ống nhựa túi bóng'!$D362,0)</f>
        <v>0</v>
      </c>
      <c r="L362" s="92">
        <f t="array" ref="L362">IFERROR(ROUND(INDEX(FCSTSDV!$D$2:$L$2001,MATCH('ống nhựa túi bóng'!$C362,FCSTSDV!$C$2:$C$2001,0),MATCH('ống nhựa túi bóng'!L$3,FCSTSDV!$D$1:$L$1,0)),1)/'ống nhựa túi bóng'!$D362,0)</f>
        <v>0</v>
      </c>
      <c r="M362" s="92">
        <f t="array" ref="M362">IFERROR(ROUND(INDEX(FCSTSDV!$D$2:$L$2001,MATCH('ống nhựa túi bóng'!$C362,FCSTSDV!$C$2:$C$2001,0),MATCH('ống nhựa túi bóng'!M$3,FCSTSDV!$D$1:$L$1,0)),1)/'ống nhựa túi bóng'!$D362,0)</f>
        <v>0</v>
      </c>
      <c r="N362" s="92">
        <f t="array" ref="N362">IFERROR(ROUND(INDEX(FCSTSDV!$D$2:$L$2001,MATCH('ống nhựa túi bóng'!$C362,FCSTSDV!$C$2:$C$2001,0),MATCH('ống nhựa túi bóng'!N$3,FCSTSDV!$D$1:$L$1,0)),1)/'ống nhựa túi bóng'!$D362,0)</f>
        <v>0</v>
      </c>
      <c r="O362" s="92">
        <f t="array" ref="O362">IFERROR(ROUND(INDEX(FCSTSDV!$D$2:$L$2001,MATCH('ống nhựa túi bóng'!$C362,FCSTSDV!$C$2:$C$2001,0),MATCH('ống nhựa túi bóng'!O$3,FCSTSDV!$D$1:$L$1,0)),1)/'ống nhựa túi bóng'!$D362,0)</f>
        <v>0</v>
      </c>
      <c r="P362" s="92">
        <f t="array" ref="P362">IFERROR(ROUND(INDEX(FCSTSDV!$D$2:$L$2001,MATCH('ống nhựa túi bóng'!$C362,FCSTSDV!$C$2:$C$2001,0),MATCH('ống nhựa túi bóng'!P$3,FCSTSDV!$D$1:$L$1,0)),1)/'ống nhựa túi bóng'!$D362,0)</f>
        <v>0</v>
      </c>
      <c r="Q362" s="92">
        <f t="array" ref="Q362">IFERROR(ROUND(INDEX(FCSTSDV!$D$2:$L$2001,MATCH('ống nhựa túi bóng'!$C362,FCSTSDV!$C$2:$C$2001,0),MATCH('ống nhựa túi bóng'!Q$3,FCSTSDV!$D$1:$L$1,0)),1)/'ống nhựa túi bóng'!$D362,0)</f>
        <v>0</v>
      </c>
      <c r="R362" s="92">
        <f t="array" ref="R362">IFERROR(ROUND(INDEX(FCSTSDV!$D$2:$L$2001,MATCH('ống nhựa túi bóng'!$C362,FCSTSDV!$C$2:$C$2001,0),MATCH('ống nhựa túi bóng'!R$3,FCSTSDV!$D$1:$L$1,0)),1)/'ống nhựa túi bóng'!$D362,0)</f>
        <v>0</v>
      </c>
      <c r="S362" s="92">
        <f t="array" ref="S362">IFERROR(ROUND(INDEX(FCSTSDV!$D$2:$L$2001,MATCH('ống nhựa túi bóng'!$C362,FCSTSDV!$C$2:$C$2001,0),MATCH('ống nhựa túi bóng'!S$3,FCSTSDV!$D$1:$L$1,0)),1)/'ống nhựa túi bóng'!$D362,0)</f>
        <v>0</v>
      </c>
      <c r="T362" s="92">
        <f t="shared" si="40"/>
        <v>0</v>
      </c>
    </row>
    <row r="363" spans="1:20" ht="20.100000000000001" customHeight="1">
      <c r="A363" s="813"/>
      <c r="B363" s="808"/>
      <c r="C363" s="46" t="s">
        <v>1275</v>
      </c>
      <c r="D363" s="413">
        <v>3000</v>
      </c>
      <c r="E363" s="785"/>
      <c r="F363" s="785"/>
      <c r="G363" s="785"/>
      <c r="H363" s="92">
        <f t="array" ref="H363">IFERROR(ROUND(INDEX(FCSTSDV!$D$2:$L$2001,MATCH('ống nhựa túi bóng'!$C363,FCSTSDV!$C$2:$C$2001,0),MATCH('ống nhựa túi bóng'!H$3,FCSTSDV!$D$1:$L$1,0)),1)/'ống nhựa túi bóng'!$D363,0)</f>
        <v>0</v>
      </c>
      <c r="I363" s="92">
        <f t="array" ref="I363">IFERROR(ROUND(INDEX(FCSTSDV!$D$2:$L$2001,MATCH('ống nhựa túi bóng'!$C363,FCSTSDV!$C$2:$C$2001,0),MATCH('ống nhựa túi bóng'!I$3,FCSTSDV!$D$1:$L$1,0)),1)/'ống nhựa túi bóng'!$D363,0)</f>
        <v>0</v>
      </c>
      <c r="J363" s="92">
        <f t="array" ref="J363">IFERROR(ROUND(INDEX(FCSTSDV!$D$2:$L$2001,MATCH('ống nhựa túi bóng'!$C363,FCSTSDV!$C$2:$C$2001,0),MATCH('ống nhựa túi bóng'!J$3,FCSTSDV!$D$1:$L$1,0)),1)/'ống nhựa túi bóng'!$D363,0)</f>
        <v>0</v>
      </c>
      <c r="K363" s="92">
        <f t="array" ref="K363">IFERROR(ROUND(INDEX(FCSTSDV!$D$2:$L$2001,MATCH('ống nhựa túi bóng'!$C363,FCSTSDV!$C$2:$C$2001,0),MATCH('ống nhựa túi bóng'!K$3,FCSTSDV!$D$1:$L$1,0)),1)/'ống nhựa túi bóng'!$D363,0)</f>
        <v>0</v>
      </c>
      <c r="L363" s="92">
        <f t="array" ref="L363">IFERROR(ROUND(INDEX(FCSTSDV!$D$2:$L$2001,MATCH('ống nhựa túi bóng'!$C363,FCSTSDV!$C$2:$C$2001,0),MATCH('ống nhựa túi bóng'!L$3,FCSTSDV!$D$1:$L$1,0)),1)/'ống nhựa túi bóng'!$D363,0)</f>
        <v>0</v>
      </c>
      <c r="M363" s="92">
        <f t="array" ref="M363">IFERROR(ROUND(INDEX(FCSTSDV!$D$2:$L$2001,MATCH('ống nhựa túi bóng'!$C363,FCSTSDV!$C$2:$C$2001,0),MATCH('ống nhựa túi bóng'!M$3,FCSTSDV!$D$1:$L$1,0)),1)/'ống nhựa túi bóng'!$D363,0)</f>
        <v>0</v>
      </c>
      <c r="N363" s="92">
        <f t="array" ref="N363">IFERROR(ROUND(INDEX(FCSTSDV!$D$2:$L$2001,MATCH('ống nhựa túi bóng'!$C363,FCSTSDV!$C$2:$C$2001,0),MATCH('ống nhựa túi bóng'!N$3,FCSTSDV!$D$1:$L$1,0)),1)/'ống nhựa túi bóng'!$D363,0)</f>
        <v>0</v>
      </c>
      <c r="O363" s="92">
        <f t="array" ref="O363">IFERROR(ROUND(INDEX(FCSTSDV!$D$2:$L$2001,MATCH('ống nhựa túi bóng'!$C363,FCSTSDV!$C$2:$C$2001,0),MATCH('ống nhựa túi bóng'!O$3,FCSTSDV!$D$1:$L$1,0)),1)/'ống nhựa túi bóng'!$D363,0)</f>
        <v>0</v>
      </c>
      <c r="P363" s="92">
        <f t="array" ref="P363">IFERROR(ROUND(INDEX(FCSTSDV!$D$2:$L$2001,MATCH('ống nhựa túi bóng'!$C363,FCSTSDV!$C$2:$C$2001,0),MATCH('ống nhựa túi bóng'!P$3,FCSTSDV!$D$1:$L$1,0)),1)/'ống nhựa túi bóng'!$D363,0)</f>
        <v>0</v>
      </c>
      <c r="Q363" s="92">
        <f t="array" ref="Q363">IFERROR(ROUND(INDEX(FCSTSDV!$D$2:$L$2001,MATCH('ống nhựa túi bóng'!$C363,FCSTSDV!$C$2:$C$2001,0),MATCH('ống nhựa túi bóng'!Q$3,FCSTSDV!$D$1:$L$1,0)),1)/'ống nhựa túi bóng'!$D363,0)</f>
        <v>0</v>
      </c>
      <c r="R363" s="92">
        <f t="array" ref="R363">IFERROR(ROUND(INDEX(FCSTSDV!$D$2:$L$2001,MATCH('ống nhựa túi bóng'!$C363,FCSTSDV!$C$2:$C$2001,0),MATCH('ống nhựa túi bóng'!R$3,FCSTSDV!$D$1:$L$1,0)),1)/'ống nhựa túi bóng'!$D363,0)</f>
        <v>0</v>
      </c>
      <c r="S363" s="92">
        <f t="array" ref="S363">IFERROR(ROUND(INDEX(FCSTSDV!$D$2:$L$2001,MATCH('ống nhựa túi bóng'!$C363,FCSTSDV!$C$2:$C$2001,0),MATCH('ống nhựa túi bóng'!S$3,FCSTSDV!$D$1:$L$1,0)),1)/'ống nhựa túi bóng'!$D363,0)</f>
        <v>0</v>
      </c>
      <c r="T363" s="92">
        <f t="shared" si="40"/>
        <v>0</v>
      </c>
    </row>
    <row r="364" spans="1:20" ht="20.100000000000001" hidden="1" customHeight="1">
      <c r="A364" s="813"/>
      <c r="B364" s="808"/>
      <c r="C364" s="46" t="s">
        <v>737</v>
      </c>
      <c r="D364" s="413">
        <v>3000</v>
      </c>
      <c r="E364" s="785"/>
      <c r="F364" s="785"/>
      <c r="G364" s="785"/>
      <c r="H364" s="92">
        <f t="array" ref="H364">IFERROR(ROUND(INDEX(FCSTSDV!$D$2:$L$2001,MATCH('ống nhựa túi bóng'!$C364,FCSTSDV!$C$2:$C$2001,0),MATCH('ống nhựa túi bóng'!H$3,FCSTSDV!$D$1:$L$1,0)),1)/'ống nhựa túi bóng'!$D364,0)</f>
        <v>0</v>
      </c>
      <c r="I364" s="92">
        <f t="array" ref="I364">IFERROR(ROUND(INDEX(FCSTSDV!$D$2:$L$2001,MATCH('ống nhựa túi bóng'!$C364,FCSTSDV!$C$2:$C$2001,0),MATCH('ống nhựa túi bóng'!I$3,FCSTSDV!$D$1:$L$1,0)),1)/'ống nhựa túi bóng'!$D364,0)</f>
        <v>3</v>
      </c>
      <c r="J364" s="92">
        <f t="array" ref="J364">IFERROR(ROUND(INDEX(FCSTSDV!$D$2:$L$2001,MATCH('ống nhựa túi bóng'!$C364,FCSTSDV!$C$2:$C$2001,0),MATCH('ống nhựa túi bóng'!J$3,FCSTSDV!$D$1:$L$1,0)),1)/'ống nhựa túi bóng'!$D364,0)</f>
        <v>3</v>
      </c>
      <c r="K364" s="92">
        <f t="array" ref="K364">IFERROR(ROUND(INDEX(FCSTSDV!$D$2:$L$2001,MATCH('ống nhựa túi bóng'!$C364,FCSTSDV!$C$2:$C$2001,0),MATCH('ống nhựa túi bóng'!K$3,FCSTSDV!$D$1:$L$1,0)),1)/'ống nhựa túi bóng'!$D364,0)</f>
        <v>0</v>
      </c>
      <c r="L364" s="92">
        <f t="array" ref="L364">IFERROR(ROUND(INDEX(FCSTSDV!$D$2:$L$2001,MATCH('ống nhựa túi bóng'!$C364,FCSTSDV!$C$2:$C$2001,0),MATCH('ống nhựa túi bóng'!L$3,FCSTSDV!$D$1:$L$1,0)),1)/'ống nhựa túi bóng'!$D364,0)</f>
        <v>0</v>
      </c>
      <c r="M364" s="92">
        <f t="array" ref="M364">IFERROR(ROUND(INDEX(FCSTSDV!$D$2:$L$2001,MATCH('ống nhựa túi bóng'!$C364,FCSTSDV!$C$2:$C$2001,0),MATCH('ống nhựa túi bóng'!M$3,FCSTSDV!$D$1:$L$1,0)),1)/'ống nhựa túi bóng'!$D364,0)</f>
        <v>0</v>
      </c>
      <c r="N364" s="92">
        <f t="array" ref="N364">IFERROR(ROUND(INDEX(FCSTSDV!$D$2:$L$2001,MATCH('ống nhựa túi bóng'!$C364,FCSTSDV!$C$2:$C$2001,0),MATCH('ống nhựa túi bóng'!N$3,FCSTSDV!$D$1:$L$1,0)),1)/'ống nhựa túi bóng'!$D364,0)</f>
        <v>6</v>
      </c>
      <c r="O364" s="92">
        <f t="array" ref="O364">IFERROR(ROUND(INDEX(FCSTSDV!$D$2:$L$2001,MATCH('ống nhựa túi bóng'!$C364,FCSTSDV!$C$2:$C$2001,0),MATCH('ống nhựa túi bóng'!O$3,FCSTSDV!$D$1:$L$1,0)),1)/'ống nhựa túi bóng'!$D364,0)</f>
        <v>0</v>
      </c>
      <c r="P364" s="92">
        <f t="array" ref="P364">IFERROR(ROUND(INDEX(FCSTSDV!$D$2:$L$2001,MATCH('ống nhựa túi bóng'!$C364,FCSTSDV!$C$2:$C$2001,0),MATCH('ống nhựa túi bóng'!P$3,FCSTSDV!$D$1:$L$1,0)),1)/'ống nhựa túi bóng'!$D364,0)</f>
        <v>0</v>
      </c>
      <c r="Q364" s="92">
        <f t="array" ref="Q364">IFERROR(ROUND(INDEX(FCSTSDV!$D$2:$L$2001,MATCH('ống nhựa túi bóng'!$C364,FCSTSDV!$C$2:$C$2001,0),MATCH('ống nhựa túi bóng'!Q$3,FCSTSDV!$D$1:$L$1,0)),1)/'ống nhựa túi bóng'!$D364,0)</f>
        <v>0</v>
      </c>
      <c r="R364" s="92">
        <f t="array" ref="R364">IFERROR(ROUND(INDEX(FCSTSDV!$D$2:$L$2001,MATCH('ống nhựa túi bóng'!$C364,FCSTSDV!$C$2:$C$2001,0),MATCH('ống nhựa túi bóng'!R$3,FCSTSDV!$D$1:$L$1,0)),1)/'ống nhựa túi bóng'!$D364,0)</f>
        <v>0</v>
      </c>
      <c r="S364" s="92">
        <f t="array" ref="S364">IFERROR(ROUND(INDEX(FCSTSDV!$D$2:$L$2001,MATCH('ống nhựa túi bóng'!$C364,FCSTSDV!$C$2:$C$2001,0),MATCH('ống nhựa túi bóng'!S$3,FCSTSDV!$D$1:$L$1,0)),1)/'ống nhựa túi bóng'!$D364,0)</f>
        <v>0</v>
      </c>
      <c r="T364" s="92">
        <f t="shared" si="40"/>
        <v>12</v>
      </c>
    </row>
    <row r="365" spans="1:20" ht="19.5" customHeight="1">
      <c r="A365" s="813"/>
      <c r="B365" s="808"/>
      <c r="C365" s="439" t="s">
        <v>1030</v>
      </c>
      <c r="D365" s="413">
        <v>2000</v>
      </c>
      <c r="E365" s="785"/>
      <c r="F365" s="785"/>
      <c r="G365" s="785"/>
      <c r="H365" s="92">
        <f t="array" ref="H365">IFERROR(ROUND(INDEX(FCSTSDV!$D$2:$L$2001,MATCH('ống nhựa túi bóng'!$C365,FCSTSDV!$C$2:$C$2001,0),MATCH('ống nhựa túi bóng'!H$3,FCSTSDV!$D$1:$L$1,0)),1)/'ống nhựa túi bóng'!$D365,0)</f>
        <v>0</v>
      </c>
      <c r="I365" s="92">
        <f t="array" ref="I365">IFERROR(ROUND(INDEX(FCSTSDV!$D$2:$L$2001,MATCH('ống nhựa túi bóng'!$C365,FCSTSDV!$C$2:$C$2001,0),MATCH('ống nhựa túi bóng'!I$3,FCSTSDV!$D$1:$L$1,0)),1)/'ống nhựa túi bóng'!$D365,0)</f>
        <v>0</v>
      </c>
      <c r="J365" s="92">
        <f t="array" ref="J365">IFERROR(ROUND(INDEX(FCSTSDV!$D$2:$L$2001,MATCH('ống nhựa túi bóng'!$C365,FCSTSDV!$C$2:$C$2001,0),MATCH('ống nhựa túi bóng'!J$3,FCSTSDV!$D$1:$L$1,0)),1)/'ống nhựa túi bóng'!$D365,0)</f>
        <v>0</v>
      </c>
      <c r="K365" s="92">
        <f t="array" ref="K365">IFERROR(ROUND(INDEX(FCSTSDV!$D$2:$L$2001,MATCH('ống nhựa túi bóng'!$C365,FCSTSDV!$C$2:$C$2001,0),MATCH('ống nhựa túi bóng'!K$3,FCSTSDV!$D$1:$L$1,0)),1)/'ống nhựa túi bóng'!$D365,0)</f>
        <v>0</v>
      </c>
      <c r="L365" s="92">
        <f t="array" ref="L365">IFERROR(ROUND(INDEX(FCSTSDV!$D$2:$L$2001,MATCH('ống nhựa túi bóng'!$C365,FCSTSDV!$C$2:$C$2001,0),MATCH('ống nhựa túi bóng'!L$3,FCSTSDV!$D$1:$L$1,0)),1)/'ống nhựa túi bóng'!$D365,0)</f>
        <v>0</v>
      </c>
      <c r="M365" s="92">
        <f t="array" ref="M365">IFERROR(ROUND(INDEX(FCSTSDV!$D$2:$L$2001,MATCH('ống nhựa túi bóng'!$C365,FCSTSDV!$C$2:$C$2001,0),MATCH('ống nhựa túi bóng'!M$3,FCSTSDV!$D$1:$L$1,0)),1)/'ống nhựa túi bóng'!$D365,0)</f>
        <v>0</v>
      </c>
      <c r="N365" s="92">
        <f t="array" ref="N365">IFERROR(ROUND(INDEX(FCSTSDV!$D$2:$L$2001,MATCH('ống nhựa túi bóng'!$C365,FCSTSDV!$C$2:$C$2001,0),MATCH('ống nhựa túi bóng'!N$3,FCSTSDV!$D$1:$L$1,0)),1)/'ống nhựa túi bóng'!$D365,0)</f>
        <v>0</v>
      </c>
      <c r="O365" s="92">
        <f t="array" ref="O365">IFERROR(ROUND(INDEX(FCSTSDV!$D$2:$L$2001,MATCH('ống nhựa túi bóng'!$C365,FCSTSDV!$C$2:$C$2001,0),MATCH('ống nhựa túi bóng'!O$3,FCSTSDV!$D$1:$L$1,0)),1)/'ống nhựa túi bóng'!$D365,0)</f>
        <v>0</v>
      </c>
      <c r="P365" s="92">
        <f t="array" ref="P365">IFERROR(ROUND(INDEX(FCSTSDV!$D$2:$L$2001,MATCH('ống nhựa túi bóng'!$C365,FCSTSDV!$C$2:$C$2001,0),MATCH('ống nhựa túi bóng'!P$3,FCSTSDV!$D$1:$L$1,0)),1)/'ống nhựa túi bóng'!$D365,0)</f>
        <v>0</v>
      </c>
      <c r="Q365" s="92">
        <f t="array" ref="Q365">IFERROR(ROUND(INDEX(FCSTSDV!$D$2:$L$2001,MATCH('ống nhựa túi bóng'!$C365,FCSTSDV!$C$2:$C$2001,0),MATCH('ống nhựa túi bóng'!Q$3,FCSTSDV!$D$1:$L$1,0)),1)/'ống nhựa túi bóng'!$D365,0)</f>
        <v>0</v>
      </c>
      <c r="R365" s="92">
        <f t="array" ref="R365">IFERROR(ROUND(INDEX(FCSTSDV!$D$2:$L$2001,MATCH('ống nhựa túi bóng'!$C365,FCSTSDV!$C$2:$C$2001,0),MATCH('ống nhựa túi bóng'!R$3,FCSTSDV!$D$1:$L$1,0)),1)/'ống nhựa túi bóng'!$D365,0)</f>
        <v>0</v>
      </c>
      <c r="S365" s="92">
        <f t="array" ref="S365">IFERROR(ROUND(INDEX(FCSTSDV!$D$2:$L$2001,MATCH('ống nhựa túi bóng'!$C365,FCSTSDV!$C$2:$C$2001,0),MATCH('ống nhựa túi bóng'!S$3,FCSTSDV!$D$1:$L$1,0)),1)/'ống nhựa túi bóng'!$D365,0)</f>
        <v>0</v>
      </c>
      <c r="T365" s="92">
        <f t="shared" si="40"/>
        <v>0</v>
      </c>
    </row>
    <row r="366" spans="1:20" ht="20.100000000000001" customHeight="1">
      <c r="A366" s="813"/>
      <c r="B366" s="808"/>
      <c r="C366" s="439" t="s">
        <v>1032</v>
      </c>
      <c r="D366" s="413">
        <v>2000</v>
      </c>
      <c r="E366" s="785"/>
      <c r="F366" s="785"/>
      <c r="G366" s="785"/>
      <c r="H366" s="92">
        <f t="array" ref="H366">IFERROR(ROUND(INDEX(FCSTSDV!$D$2:$L$2001,MATCH('ống nhựa túi bóng'!$C366,FCSTSDV!$C$2:$C$2001,0),MATCH('ống nhựa túi bóng'!H$3,FCSTSDV!$D$1:$L$1,0)),1)/'ống nhựa túi bóng'!$D366,0)</f>
        <v>0</v>
      </c>
      <c r="I366" s="92">
        <f t="array" ref="I366">IFERROR(ROUND(INDEX(FCSTSDV!$D$2:$L$2001,MATCH('ống nhựa túi bóng'!$C366,FCSTSDV!$C$2:$C$2001,0),MATCH('ống nhựa túi bóng'!I$3,FCSTSDV!$D$1:$L$1,0)),1)/'ống nhựa túi bóng'!$D366,0)</f>
        <v>0</v>
      </c>
      <c r="J366" s="92">
        <f t="array" ref="J366">IFERROR(ROUND(INDEX(FCSTSDV!$D$2:$L$2001,MATCH('ống nhựa túi bóng'!$C366,FCSTSDV!$C$2:$C$2001,0),MATCH('ống nhựa túi bóng'!J$3,FCSTSDV!$D$1:$L$1,0)),1)/'ống nhựa túi bóng'!$D366,0)</f>
        <v>0</v>
      </c>
      <c r="K366" s="92">
        <f t="array" ref="K366">IFERROR(ROUND(INDEX(FCSTSDV!$D$2:$L$2001,MATCH('ống nhựa túi bóng'!$C366,FCSTSDV!$C$2:$C$2001,0),MATCH('ống nhựa túi bóng'!K$3,FCSTSDV!$D$1:$L$1,0)),1)/'ống nhựa túi bóng'!$D366,0)</f>
        <v>0</v>
      </c>
      <c r="L366" s="92">
        <f t="array" ref="L366">IFERROR(ROUND(INDEX(FCSTSDV!$D$2:$L$2001,MATCH('ống nhựa túi bóng'!$C366,FCSTSDV!$C$2:$C$2001,0),MATCH('ống nhựa túi bóng'!L$3,FCSTSDV!$D$1:$L$1,0)),1)/'ống nhựa túi bóng'!$D366,0)</f>
        <v>0</v>
      </c>
      <c r="M366" s="92">
        <f t="array" ref="M366">IFERROR(ROUND(INDEX(FCSTSDV!$D$2:$L$2001,MATCH('ống nhựa túi bóng'!$C366,FCSTSDV!$C$2:$C$2001,0),MATCH('ống nhựa túi bóng'!M$3,FCSTSDV!$D$1:$L$1,0)),1)/'ống nhựa túi bóng'!$D366,0)</f>
        <v>0</v>
      </c>
      <c r="N366" s="92">
        <f t="array" ref="N366">IFERROR(ROUND(INDEX(FCSTSDV!$D$2:$L$2001,MATCH('ống nhựa túi bóng'!$C366,FCSTSDV!$C$2:$C$2001,0),MATCH('ống nhựa túi bóng'!N$3,FCSTSDV!$D$1:$L$1,0)),1)/'ống nhựa túi bóng'!$D366,0)</f>
        <v>0</v>
      </c>
      <c r="O366" s="92">
        <f t="array" ref="O366">IFERROR(ROUND(INDEX(FCSTSDV!$D$2:$L$2001,MATCH('ống nhựa túi bóng'!$C366,FCSTSDV!$C$2:$C$2001,0),MATCH('ống nhựa túi bóng'!O$3,FCSTSDV!$D$1:$L$1,0)),1)/'ống nhựa túi bóng'!$D366,0)</f>
        <v>0</v>
      </c>
      <c r="P366" s="92">
        <f t="array" ref="P366">IFERROR(ROUND(INDEX(FCSTSDV!$D$2:$L$2001,MATCH('ống nhựa túi bóng'!$C366,FCSTSDV!$C$2:$C$2001,0),MATCH('ống nhựa túi bóng'!P$3,FCSTSDV!$D$1:$L$1,0)),1)/'ống nhựa túi bóng'!$D366,0)</f>
        <v>0</v>
      </c>
      <c r="Q366" s="92">
        <f t="array" ref="Q366">IFERROR(ROUND(INDEX(FCSTSDV!$D$2:$L$2001,MATCH('ống nhựa túi bóng'!$C366,FCSTSDV!$C$2:$C$2001,0),MATCH('ống nhựa túi bóng'!Q$3,FCSTSDV!$D$1:$L$1,0)),1)/'ống nhựa túi bóng'!$D366,0)</f>
        <v>0</v>
      </c>
      <c r="R366" s="92">
        <f t="array" ref="R366">IFERROR(ROUND(INDEX(FCSTSDV!$D$2:$L$2001,MATCH('ống nhựa túi bóng'!$C366,FCSTSDV!$C$2:$C$2001,0),MATCH('ống nhựa túi bóng'!R$3,FCSTSDV!$D$1:$L$1,0)),1)/'ống nhựa túi bóng'!$D366,0)</f>
        <v>0</v>
      </c>
      <c r="S366" s="92">
        <f t="array" ref="S366">IFERROR(ROUND(INDEX(FCSTSDV!$D$2:$L$2001,MATCH('ống nhựa túi bóng'!$C366,FCSTSDV!$C$2:$C$2001,0),MATCH('ống nhựa túi bóng'!S$3,FCSTSDV!$D$1:$L$1,0)),1)/'ống nhựa túi bóng'!$D366,0)</f>
        <v>0</v>
      </c>
      <c r="T366" s="92">
        <f t="shared" si="40"/>
        <v>0</v>
      </c>
    </row>
    <row r="367" spans="1:20" ht="20.100000000000001" customHeight="1">
      <c r="A367" s="813"/>
      <c r="B367" s="808"/>
      <c r="C367" s="46" t="s">
        <v>137</v>
      </c>
      <c r="D367" s="413">
        <v>1500</v>
      </c>
      <c r="E367" s="785"/>
      <c r="F367" s="785"/>
      <c r="G367" s="785"/>
      <c r="H367" s="92">
        <f t="array" ref="H367">IFERROR(ROUND(INDEX(FCSTSDV!$D$2:$L$2001,MATCH('ống nhựa túi bóng'!$C367,FCSTSDV!$C$2:$C$2001,0),MATCH('ống nhựa túi bóng'!H$3,FCSTSDV!$D$1:$L$1,0)),1)/'ống nhựa túi bóng'!$D367,0)</f>
        <v>0</v>
      </c>
      <c r="I367" s="92">
        <f t="array" ref="I367">IFERROR(ROUND(INDEX(FCSTSDV!$D$2:$L$2001,MATCH('ống nhựa túi bóng'!$C367,FCSTSDV!$C$2:$C$2001,0),MATCH('ống nhựa túi bóng'!I$3,FCSTSDV!$D$1:$L$1,0)),1)/'ống nhựa túi bóng'!$D367,0)</f>
        <v>0</v>
      </c>
      <c r="J367" s="92">
        <f t="array" ref="J367">IFERROR(ROUND(INDEX(FCSTSDV!$D$2:$L$2001,MATCH('ống nhựa túi bóng'!$C367,FCSTSDV!$C$2:$C$2001,0),MATCH('ống nhựa túi bóng'!J$3,FCSTSDV!$D$1:$L$1,0)),1)/'ống nhựa túi bóng'!$D367,0)</f>
        <v>0</v>
      </c>
      <c r="K367" s="92">
        <f t="array" ref="K367">IFERROR(ROUND(INDEX(FCSTSDV!$D$2:$L$2001,MATCH('ống nhựa túi bóng'!$C367,FCSTSDV!$C$2:$C$2001,0),MATCH('ống nhựa túi bóng'!K$3,FCSTSDV!$D$1:$L$1,0)),1)/'ống nhựa túi bóng'!$D367,0)</f>
        <v>0</v>
      </c>
      <c r="L367" s="92">
        <f t="array" ref="L367">IFERROR(ROUND(INDEX(FCSTSDV!$D$2:$L$2001,MATCH('ống nhựa túi bóng'!$C367,FCSTSDV!$C$2:$C$2001,0),MATCH('ống nhựa túi bóng'!L$3,FCSTSDV!$D$1:$L$1,0)),1)/'ống nhựa túi bóng'!$D367,0)</f>
        <v>0</v>
      </c>
      <c r="M367" s="92">
        <f t="array" ref="M367">IFERROR(ROUND(INDEX(FCSTSDV!$D$2:$L$2001,MATCH('ống nhựa túi bóng'!$C367,FCSTSDV!$C$2:$C$2001,0),MATCH('ống nhựa túi bóng'!M$3,FCSTSDV!$D$1:$L$1,0)),1)/'ống nhựa túi bóng'!$D367,0)</f>
        <v>0</v>
      </c>
      <c r="N367" s="92">
        <f t="array" ref="N367">IFERROR(ROUND(INDEX(FCSTSDV!$D$2:$L$2001,MATCH('ống nhựa túi bóng'!$C367,FCSTSDV!$C$2:$C$2001,0),MATCH('ống nhựa túi bóng'!N$3,FCSTSDV!$D$1:$L$1,0)),1)/'ống nhựa túi bóng'!$D367,0)</f>
        <v>0</v>
      </c>
      <c r="O367" s="92">
        <f t="array" ref="O367">IFERROR(ROUND(INDEX(FCSTSDV!$D$2:$L$2001,MATCH('ống nhựa túi bóng'!$C367,FCSTSDV!$C$2:$C$2001,0),MATCH('ống nhựa túi bóng'!O$3,FCSTSDV!$D$1:$L$1,0)),1)/'ống nhựa túi bóng'!$D367,0)</f>
        <v>0</v>
      </c>
      <c r="P367" s="92">
        <f t="array" ref="P367">IFERROR(ROUND(INDEX(FCSTSDV!$D$2:$L$2001,MATCH('ống nhựa túi bóng'!$C367,FCSTSDV!$C$2:$C$2001,0),MATCH('ống nhựa túi bóng'!P$3,FCSTSDV!$D$1:$L$1,0)),1)/'ống nhựa túi bóng'!$D367,0)</f>
        <v>0</v>
      </c>
      <c r="Q367" s="92">
        <f t="array" ref="Q367">IFERROR(ROUND(INDEX(FCSTSDV!$D$2:$L$2001,MATCH('ống nhựa túi bóng'!$C367,FCSTSDV!$C$2:$C$2001,0),MATCH('ống nhựa túi bóng'!Q$3,FCSTSDV!$D$1:$L$1,0)),1)/'ống nhựa túi bóng'!$D367,0)</f>
        <v>0</v>
      </c>
      <c r="R367" s="92">
        <f t="array" ref="R367">IFERROR(ROUND(INDEX(FCSTSDV!$D$2:$L$2001,MATCH('ống nhựa túi bóng'!$C367,FCSTSDV!$C$2:$C$2001,0),MATCH('ống nhựa túi bóng'!R$3,FCSTSDV!$D$1:$L$1,0)),1)/'ống nhựa túi bóng'!$D367,0)</f>
        <v>0</v>
      </c>
      <c r="S367" s="92">
        <f t="array" ref="S367">IFERROR(ROUND(INDEX(FCSTSDV!$D$2:$L$2001,MATCH('ống nhựa túi bóng'!$C367,FCSTSDV!$C$2:$C$2001,0),MATCH('ống nhựa túi bóng'!S$3,FCSTSDV!$D$1:$L$1,0)),1)/'ống nhựa túi bóng'!$D367,0)</f>
        <v>0</v>
      </c>
      <c r="T367" s="92">
        <f t="shared" si="40"/>
        <v>0</v>
      </c>
    </row>
    <row r="368" spans="1:20" ht="20.100000000000001" customHeight="1">
      <c r="A368" s="813"/>
      <c r="B368" s="808"/>
      <c r="C368" s="46" t="s">
        <v>138</v>
      </c>
      <c r="D368" s="413">
        <v>1500</v>
      </c>
      <c r="E368" s="785"/>
      <c r="F368" s="785"/>
      <c r="G368" s="785"/>
      <c r="H368" s="92">
        <f t="array" ref="H368">IFERROR(ROUND(INDEX(FCSTSDV!$D$2:$L$2001,MATCH('ống nhựa túi bóng'!$C368,FCSTSDV!$C$2:$C$2001,0),MATCH('ống nhựa túi bóng'!H$3,FCSTSDV!$D$1:$L$1,0)),1)/'ống nhựa túi bóng'!$D368,0)</f>
        <v>0</v>
      </c>
      <c r="I368" s="92">
        <f t="array" ref="I368">IFERROR(ROUND(INDEX(FCSTSDV!$D$2:$L$2001,MATCH('ống nhựa túi bóng'!$C368,FCSTSDV!$C$2:$C$2001,0),MATCH('ống nhựa túi bóng'!I$3,FCSTSDV!$D$1:$L$1,0)),1)/'ống nhựa túi bóng'!$D368,0)</f>
        <v>0</v>
      </c>
      <c r="J368" s="92">
        <f t="array" ref="J368">IFERROR(ROUND(INDEX(FCSTSDV!$D$2:$L$2001,MATCH('ống nhựa túi bóng'!$C368,FCSTSDV!$C$2:$C$2001,0),MATCH('ống nhựa túi bóng'!J$3,FCSTSDV!$D$1:$L$1,0)),1)/'ống nhựa túi bóng'!$D368,0)</f>
        <v>0</v>
      </c>
      <c r="K368" s="92">
        <f t="array" ref="K368">IFERROR(ROUND(INDEX(FCSTSDV!$D$2:$L$2001,MATCH('ống nhựa túi bóng'!$C368,FCSTSDV!$C$2:$C$2001,0),MATCH('ống nhựa túi bóng'!K$3,FCSTSDV!$D$1:$L$1,0)),1)/'ống nhựa túi bóng'!$D368,0)</f>
        <v>0</v>
      </c>
      <c r="L368" s="92">
        <f t="array" ref="L368">IFERROR(ROUND(INDEX(FCSTSDV!$D$2:$L$2001,MATCH('ống nhựa túi bóng'!$C368,FCSTSDV!$C$2:$C$2001,0),MATCH('ống nhựa túi bóng'!L$3,FCSTSDV!$D$1:$L$1,0)),1)/'ống nhựa túi bóng'!$D368,0)</f>
        <v>0</v>
      </c>
      <c r="M368" s="92">
        <f t="array" ref="M368">IFERROR(ROUND(INDEX(FCSTSDV!$D$2:$L$2001,MATCH('ống nhựa túi bóng'!$C368,FCSTSDV!$C$2:$C$2001,0),MATCH('ống nhựa túi bóng'!M$3,FCSTSDV!$D$1:$L$1,0)),1)/'ống nhựa túi bóng'!$D368,0)</f>
        <v>0</v>
      </c>
      <c r="N368" s="92">
        <f t="array" ref="N368">IFERROR(ROUND(INDEX(FCSTSDV!$D$2:$L$2001,MATCH('ống nhựa túi bóng'!$C368,FCSTSDV!$C$2:$C$2001,0),MATCH('ống nhựa túi bóng'!N$3,FCSTSDV!$D$1:$L$1,0)),1)/'ống nhựa túi bóng'!$D368,0)</f>
        <v>0</v>
      </c>
      <c r="O368" s="92">
        <f t="array" ref="O368">IFERROR(ROUND(INDEX(FCSTSDV!$D$2:$L$2001,MATCH('ống nhựa túi bóng'!$C368,FCSTSDV!$C$2:$C$2001,0),MATCH('ống nhựa túi bóng'!O$3,FCSTSDV!$D$1:$L$1,0)),1)/'ống nhựa túi bóng'!$D368,0)</f>
        <v>0</v>
      </c>
      <c r="P368" s="92">
        <f t="array" ref="P368">IFERROR(ROUND(INDEX(FCSTSDV!$D$2:$L$2001,MATCH('ống nhựa túi bóng'!$C368,FCSTSDV!$C$2:$C$2001,0),MATCH('ống nhựa túi bóng'!P$3,FCSTSDV!$D$1:$L$1,0)),1)/'ống nhựa túi bóng'!$D368,0)</f>
        <v>0</v>
      </c>
      <c r="Q368" s="92">
        <f t="array" ref="Q368">IFERROR(ROUND(INDEX(FCSTSDV!$D$2:$L$2001,MATCH('ống nhựa túi bóng'!$C368,FCSTSDV!$C$2:$C$2001,0),MATCH('ống nhựa túi bóng'!Q$3,FCSTSDV!$D$1:$L$1,0)),1)/'ống nhựa túi bóng'!$D368,0)</f>
        <v>0</v>
      </c>
      <c r="R368" s="92">
        <f t="array" ref="R368">IFERROR(ROUND(INDEX(FCSTSDV!$D$2:$L$2001,MATCH('ống nhựa túi bóng'!$C368,FCSTSDV!$C$2:$C$2001,0),MATCH('ống nhựa túi bóng'!R$3,FCSTSDV!$D$1:$L$1,0)),1)/'ống nhựa túi bóng'!$D368,0)</f>
        <v>0</v>
      </c>
      <c r="S368" s="92">
        <f t="array" ref="S368">IFERROR(ROUND(INDEX(FCSTSDV!$D$2:$L$2001,MATCH('ống nhựa túi bóng'!$C368,FCSTSDV!$C$2:$C$2001,0),MATCH('ống nhựa túi bóng'!S$3,FCSTSDV!$D$1:$L$1,0)),1)/'ống nhựa túi bóng'!$D368,0)</f>
        <v>0</v>
      </c>
      <c r="T368" s="92">
        <f t="shared" si="40"/>
        <v>0</v>
      </c>
    </row>
    <row r="369" spans="1:20" ht="20.100000000000001" hidden="1" customHeight="1">
      <c r="A369" s="813"/>
      <c r="B369" s="808"/>
      <c r="C369" s="46" t="s">
        <v>763</v>
      </c>
      <c r="D369" s="413">
        <v>3000</v>
      </c>
      <c r="E369" s="785"/>
      <c r="F369" s="785"/>
      <c r="G369" s="785"/>
      <c r="H369" s="92">
        <f t="array" ref="H369">IFERROR(ROUND(INDEX(FCSTSDV!$D$2:$L$2001,MATCH('ống nhựa túi bóng'!$C369,FCSTSDV!$C$2:$C$2001,0),MATCH('ống nhựa túi bóng'!H$3,FCSTSDV!$D$1:$L$1,0)),1)/'ống nhựa túi bóng'!$D369,0)</f>
        <v>0</v>
      </c>
      <c r="I369" s="92">
        <f t="array" ref="I369">IFERROR(ROUND(INDEX(FCSTSDV!$D$2:$L$2001,MATCH('ống nhựa túi bóng'!$C369,FCSTSDV!$C$2:$C$2001,0),MATCH('ống nhựa túi bóng'!I$3,FCSTSDV!$D$1:$L$1,0)),1)/'ống nhựa túi bóng'!$D369,0)</f>
        <v>0</v>
      </c>
      <c r="J369" s="92">
        <f t="array" ref="J369">IFERROR(ROUND(INDEX(FCSTSDV!$D$2:$L$2001,MATCH('ống nhựa túi bóng'!$C369,FCSTSDV!$C$2:$C$2001,0),MATCH('ống nhựa túi bóng'!J$3,FCSTSDV!$D$1:$L$1,0)),1)/'ống nhựa túi bóng'!$D369,0)</f>
        <v>0</v>
      </c>
      <c r="K369" s="92">
        <f t="array" ref="K369">IFERROR(ROUND(INDEX(FCSTSDV!$D$2:$L$2001,MATCH('ống nhựa túi bóng'!$C369,FCSTSDV!$C$2:$C$2001,0),MATCH('ống nhựa túi bóng'!K$3,FCSTSDV!$D$1:$L$1,0)),1)/'ống nhựa túi bóng'!$D369,0)</f>
        <v>0</v>
      </c>
      <c r="L369" s="92">
        <f t="array" ref="L369">IFERROR(ROUND(INDEX(FCSTSDV!$D$2:$L$2001,MATCH('ống nhựa túi bóng'!$C369,FCSTSDV!$C$2:$C$2001,0),MATCH('ống nhựa túi bóng'!L$3,FCSTSDV!$D$1:$L$1,0)),1)/'ống nhựa túi bóng'!$D369,0)</f>
        <v>0</v>
      </c>
      <c r="M369" s="92">
        <f t="array" ref="M369">IFERROR(ROUND(INDEX(FCSTSDV!$D$2:$L$2001,MATCH('ống nhựa túi bóng'!$C369,FCSTSDV!$C$2:$C$2001,0),MATCH('ống nhựa túi bóng'!M$3,FCSTSDV!$D$1:$L$1,0)),1)/'ống nhựa túi bóng'!$D369,0)</f>
        <v>0</v>
      </c>
      <c r="N369" s="92">
        <f t="array" ref="N369">IFERROR(ROUND(INDEX(FCSTSDV!$D$2:$L$2001,MATCH('ống nhựa túi bóng'!$C369,FCSTSDV!$C$2:$C$2001,0),MATCH('ống nhựa túi bóng'!N$3,FCSTSDV!$D$1:$L$1,0)),1)/'ống nhựa túi bóng'!$D369,0)</f>
        <v>0</v>
      </c>
      <c r="O369" s="92">
        <f t="array" ref="O369">IFERROR(ROUND(INDEX(FCSTSDV!$D$2:$L$2001,MATCH('ống nhựa túi bóng'!$C369,FCSTSDV!$C$2:$C$2001,0),MATCH('ống nhựa túi bóng'!O$3,FCSTSDV!$D$1:$L$1,0)),1)/'ống nhựa túi bóng'!$D369,0)</f>
        <v>6</v>
      </c>
      <c r="P369" s="92">
        <f t="array" ref="P369">IFERROR(ROUND(INDEX(FCSTSDV!$D$2:$L$2001,MATCH('ống nhựa túi bóng'!$C369,FCSTSDV!$C$2:$C$2001,0),MATCH('ống nhựa túi bóng'!P$3,FCSTSDV!$D$1:$L$1,0)),1)/'ống nhựa túi bóng'!$D369,0)</f>
        <v>15</v>
      </c>
      <c r="Q369" s="92">
        <f t="array" ref="Q369">IFERROR(ROUND(INDEX(FCSTSDV!$D$2:$L$2001,MATCH('ống nhựa túi bóng'!$C369,FCSTSDV!$C$2:$C$2001,0),MATCH('ống nhựa túi bóng'!Q$3,FCSTSDV!$D$1:$L$1,0)),1)/'ống nhựa túi bóng'!$D369,0)</f>
        <v>0</v>
      </c>
      <c r="R369" s="92">
        <f t="array" ref="R369">IFERROR(ROUND(INDEX(FCSTSDV!$D$2:$L$2001,MATCH('ống nhựa túi bóng'!$C369,FCSTSDV!$C$2:$C$2001,0),MATCH('ống nhựa túi bóng'!R$3,FCSTSDV!$D$1:$L$1,0)),1)/'ống nhựa túi bóng'!$D369,0)</f>
        <v>0</v>
      </c>
      <c r="S369" s="92">
        <f t="array" ref="S369">IFERROR(ROUND(INDEX(FCSTSDV!$D$2:$L$2001,MATCH('ống nhựa túi bóng'!$C369,FCSTSDV!$C$2:$C$2001,0),MATCH('ống nhựa túi bóng'!S$3,FCSTSDV!$D$1:$L$1,0)),1)/'ống nhựa túi bóng'!$D369,0)</f>
        <v>0</v>
      </c>
      <c r="T369" s="92">
        <f t="shared" si="40"/>
        <v>21</v>
      </c>
    </row>
    <row r="370" spans="1:20" ht="20.100000000000001" hidden="1" customHeight="1">
      <c r="A370" s="813"/>
      <c r="B370" s="808"/>
      <c r="C370" s="46" t="s">
        <v>139</v>
      </c>
      <c r="D370" s="413">
        <v>3000</v>
      </c>
      <c r="E370" s="785"/>
      <c r="F370" s="785"/>
      <c r="G370" s="785"/>
      <c r="H370" s="92">
        <f t="array" ref="H370">IFERROR(ROUND(INDEX(FCSTSDV!$D$2:$L$2001,MATCH('ống nhựa túi bóng'!$C370,FCSTSDV!$C$2:$C$2001,0),MATCH('ống nhựa túi bóng'!H$3,FCSTSDV!$D$1:$L$1,0)),1)/'ống nhựa túi bóng'!$D370,0)</f>
        <v>0</v>
      </c>
      <c r="I370" s="92">
        <f t="array" ref="I370">IFERROR(ROUND(INDEX(FCSTSDV!$D$2:$L$2001,MATCH('ống nhựa túi bóng'!$C370,FCSTSDV!$C$2:$C$2001,0),MATCH('ống nhựa túi bóng'!I$3,FCSTSDV!$D$1:$L$1,0)),1)/'ống nhựa túi bóng'!$D370,0)</f>
        <v>0</v>
      </c>
      <c r="J370" s="92">
        <f t="array" ref="J370">IFERROR(ROUND(INDEX(FCSTSDV!$D$2:$L$2001,MATCH('ống nhựa túi bóng'!$C370,FCSTSDV!$C$2:$C$2001,0),MATCH('ống nhựa túi bóng'!J$3,FCSTSDV!$D$1:$L$1,0)),1)/'ống nhựa túi bóng'!$D370,0)</f>
        <v>4</v>
      </c>
      <c r="K370" s="92">
        <f t="array" ref="K370">IFERROR(ROUND(INDEX(FCSTSDV!$D$2:$L$2001,MATCH('ống nhựa túi bóng'!$C370,FCSTSDV!$C$2:$C$2001,0),MATCH('ống nhựa túi bóng'!K$3,FCSTSDV!$D$1:$L$1,0)),1)/'ống nhựa túi bóng'!$D370,0)</f>
        <v>4</v>
      </c>
      <c r="L370" s="92">
        <f t="array" ref="L370">IFERROR(ROUND(INDEX(FCSTSDV!$D$2:$L$2001,MATCH('ống nhựa túi bóng'!$C370,FCSTSDV!$C$2:$C$2001,0),MATCH('ống nhựa túi bóng'!L$3,FCSTSDV!$D$1:$L$1,0)),1)/'ống nhựa túi bóng'!$D370,0)</f>
        <v>4</v>
      </c>
      <c r="M370" s="92">
        <f t="array" ref="M370">IFERROR(ROUND(INDEX(FCSTSDV!$D$2:$L$2001,MATCH('ống nhựa túi bóng'!$C370,FCSTSDV!$C$2:$C$2001,0),MATCH('ống nhựa túi bóng'!M$3,FCSTSDV!$D$1:$L$1,0)),1)/'ống nhựa túi bóng'!$D370,0)</f>
        <v>4</v>
      </c>
      <c r="N370" s="92">
        <f t="array" ref="N370">IFERROR(ROUND(INDEX(FCSTSDV!$D$2:$L$2001,MATCH('ống nhựa túi bóng'!$C370,FCSTSDV!$C$2:$C$2001,0),MATCH('ống nhựa túi bóng'!N$3,FCSTSDV!$D$1:$L$1,0)),1)/'ống nhựa túi bóng'!$D370,0)</f>
        <v>16</v>
      </c>
      <c r="O370" s="92">
        <f t="array" ref="O370">IFERROR(ROUND(INDEX(FCSTSDV!$D$2:$L$2001,MATCH('ống nhựa túi bóng'!$C370,FCSTSDV!$C$2:$C$2001,0),MATCH('ống nhựa túi bóng'!O$3,FCSTSDV!$D$1:$L$1,0)),1)/'ống nhựa túi bóng'!$D370,0)</f>
        <v>20</v>
      </c>
      <c r="P370" s="92">
        <f t="array" ref="P370">IFERROR(ROUND(INDEX(FCSTSDV!$D$2:$L$2001,MATCH('ống nhựa túi bóng'!$C370,FCSTSDV!$C$2:$C$2001,0),MATCH('ống nhựa túi bóng'!P$3,FCSTSDV!$D$1:$L$1,0)),1)/'ống nhựa túi bóng'!$D370,0)</f>
        <v>28</v>
      </c>
      <c r="Q370" s="92">
        <f t="array" ref="Q370">IFERROR(ROUND(INDEX(FCSTSDV!$D$2:$L$2001,MATCH('ống nhựa túi bóng'!$C370,FCSTSDV!$C$2:$C$2001,0),MATCH('ống nhựa túi bóng'!Q$3,FCSTSDV!$D$1:$L$1,0)),1)/'ống nhựa túi bóng'!$D370,0)</f>
        <v>0</v>
      </c>
      <c r="R370" s="92">
        <f t="array" ref="R370">IFERROR(ROUND(INDEX(FCSTSDV!$D$2:$L$2001,MATCH('ống nhựa túi bóng'!$C370,FCSTSDV!$C$2:$C$2001,0),MATCH('ống nhựa túi bóng'!R$3,FCSTSDV!$D$1:$L$1,0)),1)/'ống nhựa túi bóng'!$D370,0)</f>
        <v>0</v>
      </c>
      <c r="S370" s="92">
        <f t="array" ref="S370">IFERROR(ROUND(INDEX(FCSTSDV!$D$2:$L$2001,MATCH('ống nhựa túi bóng'!$C370,FCSTSDV!$C$2:$C$2001,0),MATCH('ống nhựa túi bóng'!S$3,FCSTSDV!$D$1:$L$1,0)),1)/'ống nhựa túi bóng'!$D370,0)</f>
        <v>0</v>
      </c>
      <c r="T370" s="92">
        <f t="shared" si="40"/>
        <v>80</v>
      </c>
    </row>
    <row r="371" spans="1:20" ht="20.100000000000001" customHeight="1">
      <c r="A371" s="813"/>
      <c r="B371" s="808"/>
      <c r="C371" s="46" t="s">
        <v>140</v>
      </c>
      <c r="D371" s="413">
        <v>3000</v>
      </c>
      <c r="E371" s="785"/>
      <c r="F371" s="785"/>
      <c r="G371" s="785"/>
      <c r="H371" s="92">
        <f t="array" ref="H371">IFERROR(ROUND(INDEX(FCSTSDV!$D$2:$L$2001,MATCH('ống nhựa túi bóng'!$C371,FCSTSDV!$C$2:$C$2001,0),MATCH('ống nhựa túi bóng'!H$3,FCSTSDV!$D$1:$L$1,0)),1)/'ống nhựa túi bóng'!$D371,0)</f>
        <v>0</v>
      </c>
      <c r="I371" s="92">
        <f t="array" ref="I371">IFERROR(ROUND(INDEX(FCSTSDV!$D$2:$L$2001,MATCH('ống nhựa túi bóng'!$C371,FCSTSDV!$C$2:$C$2001,0),MATCH('ống nhựa túi bóng'!I$3,FCSTSDV!$D$1:$L$1,0)),1)/'ống nhựa túi bóng'!$D371,0)</f>
        <v>0</v>
      </c>
      <c r="J371" s="92">
        <f t="array" ref="J371">IFERROR(ROUND(INDEX(FCSTSDV!$D$2:$L$2001,MATCH('ống nhựa túi bóng'!$C371,FCSTSDV!$C$2:$C$2001,0),MATCH('ống nhựa túi bóng'!J$3,FCSTSDV!$D$1:$L$1,0)),1)/'ống nhựa túi bóng'!$D371,0)</f>
        <v>0</v>
      </c>
      <c r="K371" s="92">
        <f t="array" ref="K371">IFERROR(ROUND(INDEX(FCSTSDV!$D$2:$L$2001,MATCH('ống nhựa túi bóng'!$C371,FCSTSDV!$C$2:$C$2001,0),MATCH('ống nhựa túi bóng'!K$3,FCSTSDV!$D$1:$L$1,0)),1)/'ống nhựa túi bóng'!$D371,0)</f>
        <v>0</v>
      </c>
      <c r="L371" s="92">
        <f t="array" ref="L371">IFERROR(ROUND(INDEX(FCSTSDV!$D$2:$L$2001,MATCH('ống nhựa túi bóng'!$C371,FCSTSDV!$C$2:$C$2001,0),MATCH('ống nhựa túi bóng'!L$3,FCSTSDV!$D$1:$L$1,0)),1)/'ống nhựa túi bóng'!$D371,0)</f>
        <v>0</v>
      </c>
      <c r="M371" s="92">
        <f t="array" ref="M371">IFERROR(ROUND(INDEX(FCSTSDV!$D$2:$L$2001,MATCH('ống nhựa túi bóng'!$C371,FCSTSDV!$C$2:$C$2001,0),MATCH('ống nhựa túi bóng'!M$3,FCSTSDV!$D$1:$L$1,0)),1)/'ống nhựa túi bóng'!$D371,0)</f>
        <v>0</v>
      </c>
      <c r="N371" s="92">
        <f t="array" ref="N371">IFERROR(ROUND(INDEX(FCSTSDV!$D$2:$L$2001,MATCH('ống nhựa túi bóng'!$C371,FCSTSDV!$C$2:$C$2001,0),MATCH('ống nhựa túi bóng'!N$3,FCSTSDV!$D$1:$L$1,0)),1)/'ống nhựa túi bóng'!$D371,0)</f>
        <v>0</v>
      </c>
      <c r="O371" s="92">
        <f t="array" ref="O371">IFERROR(ROUND(INDEX(FCSTSDV!$D$2:$L$2001,MATCH('ống nhựa túi bóng'!$C371,FCSTSDV!$C$2:$C$2001,0),MATCH('ống nhựa túi bóng'!O$3,FCSTSDV!$D$1:$L$1,0)),1)/'ống nhựa túi bóng'!$D371,0)</f>
        <v>0</v>
      </c>
      <c r="P371" s="92">
        <f t="array" ref="P371">IFERROR(ROUND(INDEX(FCSTSDV!$D$2:$L$2001,MATCH('ống nhựa túi bóng'!$C371,FCSTSDV!$C$2:$C$2001,0),MATCH('ống nhựa túi bóng'!P$3,FCSTSDV!$D$1:$L$1,0)),1)/'ống nhựa túi bóng'!$D371,0)</f>
        <v>0</v>
      </c>
      <c r="Q371" s="92">
        <f t="array" ref="Q371">IFERROR(ROUND(INDEX(FCSTSDV!$D$2:$L$2001,MATCH('ống nhựa túi bóng'!$C371,FCSTSDV!$C$2:$C$2001,0),MATCH('ống nhựa túi bóng'!Q$3,FCSTSDV!$D$1:$L$1,0)),1)/'ống nhựa túi bóng'!$D371,0)</f>
        <v>0</v>
      </c>
      <c r="R371" s="92">
        <f t="array" ref="R371">IFERROR(ROUND(INDEX(FCSTSDV!$D$2:$L$2001,MATCH('ống nhựa túi bóng'!$C371,FCSTSDV!$C$2:$C$2001,0),MATCH('ống nhựa túi bóng'!R$3,FCSTSDV!$D$1:$L$1,0)),1)/'ống nhựa túi bóng'!$D371,0)</f>
        <v>0</v>
      </c>
      <c r="S371" s="92">
        <f t="array" ref="S371">IFERROR(ROUND(INDEX(FCSTSDV!$D$2:$L$2001,MATCH('ống nhựa túi bóng'!$C371,FCSTSDV!$C$2:$C$2001,0),MATCH('ống nhựa túi bóng'!S$3,FCSTSDV!$D$1:$L$1,0)),1)/'ống nhựa túi bóng'!$D371,0)</f>
        <v>0</v>
      </c>
      <c r="T371" s="92">
        <f t="shared" si="40"/>
        <v>0</v>
      </c>
    </row>
    <row r="372" spans="1:20" ht="20.100000000000001" customHeight="1">
      <c r="A372" s="813"/>
      <c r="B372" s="808"/>
      <c r="C372" s="46" t="s">
        <v>755</v>
      </c>
      <c r="D372" s="413">
        <v>3000</v>
      </c>
      <c r="E372" s="785"/>
      <c r="F372" s="785"/>
      <c r="G372" s="785"/>
      <c r="H372" s="92">
        <f t="array" ref="H372">IFERROR(ROUND(INDEX(FCSTSDV!$D$2:$L$2001,MATCH('ống nhựa túi bóng'!$C372,FCSTSDV!$C$2:$C$2001,0),MATCH('ống nhựa túi bóng'!H$3,FCSTSDV!$D$1:$L$1,0)),1)/'ống nhựa túi bóng'!$D372,0)</f>
        <v>0</v>
      </c>
      <c r="I372" s="92">
        <f t="array" ref="I372">IFERROR(ROUND(INDEX(FCSTSDV!$D$2:$L$2001,MATCH('ống nhựa túi bóng'!$C372,FCSTSDV!$C$2:$C$2001,0),MATCH('ống nhựa túi bóng'!I$3,FCSTSDV!$D$1:$L$1,0)),1)/'ống nhựa túi bóng'!$D372,0)</f>
        <v>0</v>
      </c>
      <c r="J372" s="92">
        <f t="array" ref="J372">IFERROR(ROUND(INDEX(FCSTSDV!$D$2:$L$2001,MATCH('ống nhựa túi bóng'!$C372,FCSTSDV!$C$2:$C$2001,0),MATCH('ống nhựa túi bóng'!J$3,FCSTSDV!$D$1:$L$1,0)),1)/'ống nhựa túi bóng'!$D372,0)</f>
        <v>0</v>
      </c>
      <c r="K372" s="92">
        <f t="array" ref="K372">IFERROR(ROUND(INDEX(FCSTSDV!$D$2:$L$2001,MATCH('ống nhựa túi bóng'!$C372,FCSTSDV!$C$2:$C$2001,0),MATCH('ống nhựa túi bóng'!K$3,FCSTSDV!$D$1:$L$1,0)),1)/'ống nhựa túi bóng'!$D372,0)</f>
        <v>0</v>
      </c>
      <c r="L372" s="92">
        <f t="array" ref="L372">IFERROR(ROUND(INDEX(FCSTSDV!$D$2:$L$2001,MATCH('ống nhựa túi bóng'!$C372,FCSTSDV!$C$2:$C$2001,0),MATCH('ống nhựa túi bóng'!L$3,FCSTSDV!$D$1:$L$1,0)),1)/'ống nhựa túi bóng'!$D372,0)</f>
        <v>0</v>
      </c>
      <c r="M372" s="92">
        <f t="array" ref="M372">IFERROR(ROUND(INDEX(FCSTSDV!$D$2:$L$2001,MATCH('ống nhựa túi bóng'!$C372,FCSTSDV!$C$2:$C$2001,0),MATCH('ống nhựa túi bóng'!M$3,FCSTSDV!$D$1:$L$1,0)),1)/'ống nhựa túi bóng'!$D372,0)</f>
        <v>0</v>
      </c>
      <c r="N372" s="92">
        <f t="array" ref="N372">IFERROR(ROUND(INDEX(FCSTSDV!$D$2:$L$2001,MATCH('ống nhựa túi bóng'!$C372,FCSTSDV!$C$2:$C$2001,0),MATCH('ống nhựa túi bóng'!N$3,FCSTSDV!$D$1:$L$1,0)),1)/'ống nhựa túi bóng'!$D372,0)</f>
        <v>0</v>
      </c>
      <c r="O372" s="92">
        <f t="array" ref="O372">IFERROR(ROUND(INDEX(FCSTSDV!$D$2:$L$2001,MATCH('ống nhựa túi bóng'!$C372,FCSTSDV!$C$2:$C$2001,0),MATCH('ống nhựa túi bóng'!O$3,FCSTSDV!$D$1:$L$1,0)),1)/'ống nhựa túi bóng'!$D372,0)</f>
        <v>0</v>
      </c>
      <c r="P372" s="92">
        <f t="array" ref="P372">IFERROR(ROUND(INDEX(FCSTSDV!$D$2:$L$2001,MATCH('ống nhựa túi bóng'!$C372,FCSTSDV!$C$2:$C$2001,0),MATCH('ống nhựa túi bóng'!P$3,FCSTSDV!$D$1:$L$1,0)),1)/'ống nhựa túi bóng'!$D372,0)</f>
        <v>0</v>
      </c>
      <c r="Q372" s="92">
        <f t="array" ref="Q372">IFERROR(ROUND(INDEX(FCSTSDV!$D$2:$L$2001,MATCH('ống nhựa túi bóng'!$C372,FCSTSDV!$C$2:$C$2001,0),MATCH('ống nhựa túi bóng'!Q$3,FCSTSDV!$D$1:$L$1,0)),1)/'ống nhựa túi bóng'!$D372,0)</f>
        <v>0</v>
      </c>
      <c r="R372" s="92">
        <f t="array" ref="R372">IFERROR(ROUND(INDEX(FCSTSDV!$D$2:$L$2001,MATCH('ống nhựa túi bóng'!$C372,FCSTSDV!$C$2:$C$2001,0),MATCH('ống nhựa túi bóng'!R$3,FCSTSDV!$D$1:$L$1,0)),1)/'ống nhựa túi bóng'!$D372,0)</f>
        <v>0</v>
      </c>
      <c r="S372" s="92">
        <f t="array" ref="S372">IFERROR(ROUND(INDEX(FCSTSDV!$D$2:$L$2001,MATCH('ống nhựa túi bóng'!$C372,FCSTSDV!$C$2:$C$2001,0),MATCH('ống nhựa túi bóng'!S$3,FCSTSDV!$D$1:$L$1,0)),1)/'ống nhựa túi bóng'!$D372,0)</f>
        <v>0</v>
      </c>
      <c r="T372" s="92">
        <f t="shared" si="40"/>
        <v>0</v>
      </c>
    </row>
    <row r="373" spans="1:20" ht="20.100000000000001" customHeight="1">
      <c r="A373" s="813"/>
      <c r="B373" s="808"/>
      <c r="C373" s="46" t="s">
        <v>141</v>
      </c>
      <c r="D373" s="413">
        <v>3000</v>
      </c>
      <c r="E373" s="785"/>
      <c r="F373" s="785"/>
      <c r="G373" s="785"/>
      <c r="H373" s="92">
        <f t="array" ref="H373">IFERROR(ROUND(INDEX(FCSTSDV!$D$2:$L$2001,MATCH('ống nhựa túi bóng'!$C373,FCSTSDV!$C$2:$C$2001,0),MATCH('ống nhựa túi bóng'!H$3,FCSTSDV!$D$1:$L$1,0)),1)/'ống nhựa túi bóng'!$D373,0)</f>
        <v>0</v>
      </c>
      <c r="I373" s="92">
        <f t="array" ref="I373">IFERROR(ROUND(INDEX(FCSTSDV!$D$2:$L$2001,MATCH('ống nhựa túi bóng'!$C373,FCSTSDV!$C$2:$C$2001,0),MATCH('ống nhựa túi bóng'!I$3,FCSTSDV!$D$1:$L$1,0)),1)/'ống nhựa túi bóng'!$D373,0)</f>
        <v>0</v>
      </c>
      <c r="J373" s="92">
        <f t="array" ref="J373">IFERROR(ROUND(INDEX(FCSTSDV!$D$2:$L$2001,MATCH('ống nhựa túi bóng'!$C373,FCSTSDV!$C$2:$C$2001,0),MATCH('ống nhựa túi bóng'!J$3,FCSTSDV!$D$1:$L$1,0)),1)/'ống nhựa túi bóng'!$D373,0)</f>
        <v>0</v>
      </c>
      <c r="K373" s="92">
        <f t="array" ref="K373">IFERROR(ROUND(INDEX(FCSTSDV!$D$2:$L$2001,MATCH('ống nhựa túi bóng'!$C373,FCSTSDV!$C$2:$C$2001,0),MATCH('ống nhựa túi bóng'!K$3,FCSTSDV!$D$1:$L$1,0)),1)/'ống nhựa túi bóng'!$D373,0)</f>
        <v>0</v>
      </c>
      <c r="L373" s="92">
        <f t="array" ref="L373">IFERROR(ROUND(INDEX(FCSTSDV!$D$2:$L$2001,MATCH('ống nhựa túi bóng'!$C373,FCSTSDV!$C$2:$C$2001,0),MATCH('ống nhựa túi bóng'!L$3,FCSTSDV!$D$1:$L$1,0)),1)/'ống nhựa túi bóng'!$D373,0)</f>
        <v>0</v>
      </c>
      <c r="M373" s="92">
        <f t="array" ref="M373">IFERROR(ROUND(INDEX(FCSTSDV!$D$2:$L$2001,MATCH('ống nhựa túi bóng'!$C373,FCSTSDV!$C$2:$C$2001,0),MATCH('ống nhựa túi bóng'!M$3,FCSTSDV!$D$1:$L$1,0)),1)/'ống nhựa túi bóng'!$D373,0)</f>
        <v>0</v>
      </c>
      <c r="N373" s="92">
        <f t="array" ref="N373">IFERROR(ROUND(INDEX(FCSTSDV!$D$2:$L$2001,MATCH('ống nhựa túi bóng'!$C373,FCSTSDV!$C$2:$C$2001,0),MATCH('ống nhựa túi bóng'!N$3,FCSTSDV!$D$1:$L$1,0)),1)/'ống nhựa túi bóng'!$D373,0)</f>
        <v>0</v>
      </c>
      <c r="O373" s="92">
        <f t="array" ref="O373">IFERROR(ROUND(INDEX(FCSTSDV!$D$2:$L$2001,MATCH('ống nhựa túi bóng'!$C373,FCSTSDV!$C$2:$C$2001,0),MATCH('ống nhựa túi bóng'!O$3,FCSTSDV!$D$1:$L$1,0)),1)/'ống nhựa túi bóng'!$D373,0)</f>
        <v>0</v>
      </c>
      <c r="P373" s="92">
        <f t="array" ref="P373">IFERROR(ROUND(INDEX(FCSTSDV!$D$2:$L$2001,MATCH('ống nhựa túi bóng'!$C373,FCSTSDV!$C$2:$C$2001,0),MATCH('ống nhựa túi bóng'!P$3,FCSTSDV!$D$1:$L$1,0)),1)/'ống nhựa túi bóng'!$D373,0)</f>
        <v>0</v>
      </c>
      <c r="Q373" s="92">
        <f t="array" ref="Q373">IFERROR(ROUND(INDEX(FCSTSDV!$D$2:$L$2001,MATCH('ống nhựa túi bóng'!$C373,FCSTSDV!$C$2:$C$2001,0),MATCH('ống nhựa túi bóng'!Q$3,FCSTSDV!$D$1:$L$1,0)),1)/'ống nhựa túi bóng'!$D373,0)</f>
        <v>0</v>
      </c>
      <c r="R373" s="92">
        <f t="array" ref="R373">IFERROR(ROUND(INDEX(FCSTSDV!$D$2:$L$2001,MATCH('ống nhựa túi bóng'!$C373,FCSTSDV!$C$2:$C$2001,0),MATCH('ống nhựa túi bóng'!R$3,FCSTSDV!$D$1:$L$1,0)),1)/'ống nhựa túi bóng'!$D373,0)</f>
        <v>0</v>
      </c>
      <c r="S373" s="92">
        <f t="array" ref="S373">IFERROR(ROUND(INDEX(FCSTSDV!$D$2:$L$2001,MATCH('ống nhựa túi bóng'!$C373,FCSTSDV!$C$2:$C$2001,0),MATCH('ống nhựa túi bóng'!S$3,FCSTSDV!$D$1:$L$1,0)),1)/'ống nhựa túi bóng'!$D373,0)</f>
        <v>0</v>
      </c>
      <c r="T373" s="92">
        <f t="shared" si="40"/>
        <v>0</v>
      </c>
    </row>
    <row r="374" spans="1:20" ht="20.100000000000001" hidden="1" customHeight="1">
      <c r="A374" s="813"/>
      <c r="B374" s="808"/>
      <c r="C374" s="46" t="s">
        <v>704</v>
      </c>
      <c r="D374" s="413">
        <v>3000</v>
      </c>
      <c r="E374" s="785"/>
      <c r="F374" s="785"/>
      <c r="G374" s="785"/>
      <c r="H374" s="92">
        <f t="array" ref="H374">IFERROR(ROUND(INDEX(FCSTSDV!$D$2:$L$2001,MATCH('ống nhựa túi bóng'!$C374,FCSTSDV!$C$2:$C$2001,0),MATCH('ống nhựa túi bóng'!H$3,FCSTSDV!$D$1:$L$1,0)),1)/'ống nhựa túi bóng'!$D374,0)</f>
        <v>4</v>
      </c>
      <c r="I374" s="92">
        <f t="array" ref="I374">IFERROR(ROUND(INDEX(FCSTSDV!$D$2:$L$2001,MATCH('ống nhựa túi bóng'!$C374,FCSTSDV!$C$2:$C$2001,0),MATCH('ống nhựa túi bóng'!I$3,FCSTSDV!$D$1:$L$1,0)),1)/'ống nhựa túi bóng'!$D374,0)</f>
        <v>3</v>
      </c>
      <c r="J374" s="92">
        <f t="array" ref="J374">IFERROR(ROUND(INDEX(FCSTSDV!$D$2:$L$2001,MATCH('ống nhựa túi bóng'!$C374,FCSTSDV!$C$2:$C$2001,0),MATCH('ống nhựa túi bóng'!J$3,FCSTSDV!$D$1:$L$1,0)),1)/'ống nhựa túi bóng'!$D374,0)</f>
        <v>4</v>
      </c>
      <c r="K374" s="92">
        <f t="array" ref="K374">IFERROR(ROUND(INDEX(FCSTSDV!$D$2:$L$2001,MATCH('ống nhựa túi bóng'!$C374,FCSTSDV!$C$2:$C$2001,0),MATCH('ống nhựa túi bóng'!K$3,FCSTSDV!$D$1:$L$1,0)),1)/'ống nhựa túi bóng'!$D374,0)</f>
        <v>3</v>
      </c>
      <c r="L374" s="92">
        <f t="array" ref="L374">IFERROR(ROUND(INDEX(FCSTSDV!$D$2:$L$2001,MATCH('ống nhựa túi bóng'!$C374,FCSTSDV!$C$2:$C$2001,0),MATCH('ống nhựa túi bóng'!L$3,FCSTSDV!$D$1:$L$1,0)),1)/'ống nhựa túi bóng'!$D374,0)</f>
        <v>4</v>
      </c>
      <c r="M374" s="92">
        <f t="array" ref="M374">IFERROR(ROUND(INDEX(FCSTSDV!$D$2:$L$2001,MATCH('ống nhựa túi bóng'!$C374,FCSTSDV!$C$2:$C$2001,0),MATCH('ống nhựa túi bóng'!M$3,FCSTSDV!$D$1:$L$1,0)),1)/'ống nhựa túi bóng'!$D374,0)</f>
        <v>4</v>
      </c>
      <c r="N374" s="92">
        <f t="array" ref="N374">IFERROR(ROUND(INDEX(FCSTSDV!$D$2:$L$2001,MATCH('ống nhựa túi bóng'!$C374,FCSTSDV!$C$2:$C$2001,0),MATCH('ống nhựa túi bóng'!N$3,FCSTSDV!$D$1:$L$1,0)),1)/'ống nhựa túi bóng'!$D374,0)</f>
        <v>25</v>
      </c>
      <c r="O374" s="92">
        <f t="array" ref="O374">IFERROR(ROUND(INDEX(FCSTSDV!$D$2:$L$2001,MATCH('ống nhựa túi bóng'!$C374,FCSTSDV!$C$2:$C$2001,0),MATCH('ống nhựa túi bóng'!O$3,FCSTSDV!$D$1:$L$1,0)),1)/'ống nhựa túi bóng'!$D374,0)</f>
        <v>42</v>
      </c>
      <c r="P374" s="92">
        <f t="array" ref="P374">IFERROR(ROUND(INDEX(FCSTSDV!$D$2:$L$2001,MATCH('ống nhựa túi bóng'!$C374,FCSTSDV!$C$2:$C$2001,0),MATCH('ống nhựa túi bóng'!P$3,FCSTSDV!$D$1:$L$1,0)),1)/'ống nhựa túi bóng'!$D374,0)</f>
        <v>42</v>
      </c>
      <c r="Q374" s="92">
        <f t="array" ref="Q374">IFERROR(ROUND(INDEX(FCSTSDV!$D$2:$L$2001,MATCH('ống nhựa túi bóng'!$C374,FCSTSDV!$C$2:$C$2001,0),MATCH('ống nhựa túi bóng'!Q$3,FCSTSDV!$D$1:$L$1,0)),1)/'ống nhựa túi bóng'!$D374,0)</f>
        <v>0</v>
      </c>
      <c r="R374" s="92">
        <f t="array" ref="R374">IFERROR(ROUND(INDEX(FCSTSDV!$D$2:$L$2001,MATCH('ống nhựa túi bóng'!$C374,FCSTSDV!$C$2:$C$2001,0),MATCH('ống nhựa túi bóng'!R$3,FCSTSDV!$D$1:$L$1,0)),1)/'ống nhựa túi bóng'!$D374,0)</f>
        <v>0</v>
      </c>
      <c r="S374" s="92">
        <f t="array" ref="S374">IFERROR(ROUND(INDEX(FCSTSDV!$D$2:$L$2001,MATCH('ống nhựa túi bóng'!$C374,FCSTSDV!$C$2:$C$2001,0),MATCH('ống nhựa túi bóng'!S$3,FCSTSDV!$D$1:$L$1,0)),1)/'ống nhựa túi bóng'!$D374,0)</f>
        <v>0</v>
      </c>
      <c r="T374" s="92">
        <f t="shared" si="40"/>
        <v>131</v>
      </c>
    </row>
    <row r="375" spans="1:20" ht="20.100000000000001" customHeight="1">
      <c r="A375" s="813"/>
      <c r="B375" s="808"/>
      <c r="C375" s="46" t="s">
        <v>142</v>
      </c>
      <c r="D375" s="413">
        <v>3000</v>
      </c>
      <c r="E375" s="785"/>
      <c r="F375" s="785"/>
      <c r="G375" s="785"/>
      <c r="H375" s="92">
        <f t="array" ref="H375">IFERROR(ROUND(INDEX(FCSTSDV!$D$2:$L$2001,MATCH('ống nhựa túi bóng'!$C375,FCSTSDV!$C$2:$C$2001,0),MATCH('ống nhựa túi bóng'!H$3,FCSTSDV!$D$1:$L$1,0)),1)/'ống nhựa túi bóng'!$D375,0)</f>
        <v>0</v>
      </c>
      <c r="I375" s="92">
        <f t="array" ref="I375">IFERROR(ROUND(INDEX(FCSTSDV!$D$2:$L$2001,MATCH('ống nhựa túi bóng'!$C375,FCSTSDV!$C$2:$C$2001,0),MATCH('ống nhựa túi bóng'!I$3,FCSTSDV!$D$1:$L$1,0)),1)/'ống nhựa túi bóng'!$D375,0)</f>
        <v>0</v>
      </c>
      <c r="J375" s="92">
        <f t="array" ref="J375">IFERROR(ROUND(INDEX(FCSTSDV!$D$2:$L$2001,MATCH('ống nhựa túi bóng'!$C375,FCSTSDV!$C$2:$C$2001,0),MATCH('ống nhựa túi bóng'!J$3,FCSTSDV!$D$1:$L$1,0)),1)/'ống nhựa túi bóng'!$D375,0)</f>
        <v>0</v>
      </c>
      <c r="K375" s="92">
        <f t="array" ref="K375">IFERROR(ROUND(INDEX(FCSTSDV!$D$2:$L$2001,MATCH('ống nhựa túi bóng'!$C375,FCSTSDV!$C$2:$C$2001,0),MATCH('ống nhựa túi bóng'!K$3,FCSTSDV!$D$1:$L$1,0)),1)/'ống nhựa túi bóng'!$D375,0)</f>
        <v>0</v>
      </c>
      <c r="L375" s="92">
        <f t="array" ref="L375">IFERROR(ROUND(INDEX(FCSTSDV!$D$2:$L$2001,MATCH('ống nhựa túi bóng'!$C375,FCSTSDV!$C$2:$C$2001,0),MATCH('ống nhựa túi bóng'!L$3,FCSTSDV!$D$1:$L$1,0)),1)/'ống nhựa túi bóng'!$D375,0)</f>
        <v>0</v>
      </c>
      <c r="M375" s="92">
        <f t="array" ref="M375">IFERROR(ROUND(INDEX(FCSTSDV!$D$2:$L$2001,MATCH('ống nhựa túi bóng'!$C375,FCSTSDV!$C$2:$C$2001,0),MATCH('ống nhựa túi bóng'!M$3,FCSTSDV!$D$1:$L$1,0)),1)/'ống nhựa túi bóng'!$D375,0)</f>
        <v>0</v>
      </c>
      <c r="N375" s="92">
        <f t="array" ref="N375">IFERROR(ROUND(INDEX(FCSTSDV!$D$2:$L$2001,MATCH('ống nhựa túi bóng'!$C375,FCSTSDV!$C$2:$C$2001,0),MATCH('ống nhựa túi bóng'!N$3,FCSTSDV!$D$1:$L$1,0)),1)/'ống nhựa túi bóng'!$D375,0)</f>
        <v>0</v>
      </c>
      <c r="O375" s="92">
        <f t="array" ref="O375">IFERROR(ROUND(INDEX(FCSTSDV!$D$2:$L$2001,MATCH('ống nhựa túi bóng'!$C375,FCSTSDV!$C$2:$C$2001,0),MATCH('ống nhựa túi bóng'!O$3,FCSTSDV!$D$1:$L$1,0)),1)/'ống nhựa túi bóng'!$D375,0)</f>
        <v>0</v>
      </c>
      <c r="P375" s="92">
        <f t="array" ref="P375">IFERROR(ROUND(INDEX(FCSTSDV!$D$2:$L$2001,MATCH('ống nhựa túi bóng'!$C375,FCSTSDV!$C$2:$C$2001,0),MATCH('ống nhựa túi bóng'!P$3,FCSTSDV!$D$1:$L$1,0)),1)/'ống nhựa túi bóng'!$D375,0)</f>
        <v>0</v>
      </c>
      <c r="Q375" s="92">
        <f t="array" ref="Q375">IFERROR(ROUND(INDEX(FCSTSDV!$D$2:$L$2001,MATCH('ống nhựa túi bóng'!$C375,FCSTSDV!$C$2:$C$2001,0),MATCH('ống nhựa túi bóng'!Q$3,FCSTSDV!$D$1:$L$1,0)),1)/'ống nhựa túi bóng'!$D375,0)</f>
        <v>0</v>
      </c>
      <c r="R375" s="92">
        <f t="array" ref="R375">IFERROR(ROUND(INDEX(FCSTSDV!$D$2:$L$2001,MATCH('ống nhựa túi bóng'!$C375,FCSTSDV!$C$2:$C$2001,0),MATCH('ống nhựa túi bóng'!R$3,FCSTSDV!$D$1:$L$1,0)),1)/'ống nhựa túi bóng'!$D375,0)</f>
        <v>0</v>
      </c>
      <c r="S375" s="92">
        <f t="array" ref="S375">IFERROR(ROUND(INDEX(FCSTSDV!$D$2:$L$2001,MATCH('ống nhựa túi bóng'!$C375,FCSTSDV!$C$2:$C$2001,0),MATCH('ống nhựa túi bóng'!S$3,FCSTSDV!$D$1:$L$1,0)),1)/'ống nhựa túi bóng'!$D375,0)</f>
        <v>0</v>
      </c>
      <c r="T375" s="92">
        <f t="shared" si="40"/>
        <v>0</v>
      </c>
    </row>
    <row r="376" spans="1:20" ht="20.100000000000001" customHeight="1">
      <c r="A376" s="813"/>
      <c r="B376" s="808"/>
      <c r="C376" s="46" t="s">
        <v>143</v>
      </c>
      <c r="D376" s="413">
        <v>3000</v>
      </c>
      <c r="E376" s="785"/>
      <c r="F376" s="785"/>
      <c r="G376" s="785"/>
      <c r="H376" s="92">
        <f t="array" ref="H376">IFERROR(ROUND(INDEX(FCSTSDV!$D$2:$L$2001,MATCH('ống nhựa túi bóng'!$C376,FCSTSDV!$C$2:$C$2001,0),MATCH('ống nhựa túi bóng'!H$3,FCSTSDV!$D$1:$L$1,0)),1)/'ống nhựa túi bóng'!$D376,0)</f>
        <v>0</v>
      </c>
      <c r="I376" s="92">
        <f t="array" ref="I376">IFERROR(ROUND(INDEX(FCSTSDV!$D$2:$L$2001,MATCH('ống nhựa túi bóng'!$C376,FCSTSDV!$C$2:$C$2001,0),MATCH('ống nhựa túi bóng'!I$3,FCSTSDV!$D$1:$L$1,0)),1)/'ống nhựa túi bóng'!$D376,0)</f>
        <v>0</v>
      </c>
      <c r="J376" s="92">
        <f t="array" ref="J376">IFERROR(ROUND(INDEX(FCSTSDV!$D$2:$L$2001,MATCH('ống nhựa túi bóng'!$C376,FCSTSDV!$C$2:$C$2001,0),MATCH('ống nhựa túi bóng'!J$3,FCSTSDV!$D$1:$L$1,0)),1)/'ống nhựa túi bóng'!$D376,0)</f>
        <v>0</v>
      </c>
      <c r="K376" s="92">
        <f t="array" ref="K376">IFERROR(ROUND(INDEX(FCSTSDV!$D$2:$L$2001,MATCH('ống nhựa túi bóng'!$C376,FCSTSDV!$C$2:$C$2001,0),MATCH('ống nhựa túi bóng'!K$3,FCSTSDV!$D$1:$L$1,0)),1)/'ống nhựa túi bóng'!$D376,0)</f>
        <v>0</v>
      </c>
      <c r="L376" s="92">
        <f t="array" ref="L376">IFERROR(ROUND(INDEX(FCSTSDV!$D$2:$L$2001,MATCH('ống nhựa túi bóng'!$C376,FCSTSDV!$C$2:$C$2001,0),MATCH('ống nhựa túi bóng'!L$3,FCSTSDV!$D$1:$L$1,0)),1)/'ống nhựa túi bóng'!$D376,0)</f>
        <v>0</v>
      </c>
      <c r="M376" s="92">
        <f t="array" ref="M376">IFERROR(ROUND(INDEX(FCSTSDV!$D$2:$L$2001,MATCH('ống nhựa túi bóng'!$C376,FCSTSDV!$C$2:$C$2001,0),MATCH('ống nhựa túi bóng'!M$3,FCSTSDV!$D$1:$L$1,0)),1)/'ống nhựa túi bóng'!$D376,0)</f>
        <v>0</v>
      </c>
      <c r="N376" s="92">
        <f t="array" ref="N376">IFERROR(ROUND(INDEX(FCSTSDV!$D$2:$L$2001,MATCH('ống nhựa túi bóng'!$C376,FCSTSDV!$C$2:$C$2001,0),MATCH('ống nhựa túi bóng'!N$3,FCSTSDV!$D$1:$L$1,0)),1)/'ống nhựa túi bóng'!$D376,0)</f>
        <v>0</v>
      </c>
      <c r="O376" s="92">
        <f t="array" ref="O376">IFERROR(ROUND(INDEX(FCSTSDV!$D$2:$L$2001,MATCH('ống nhựa túi bóng'!$C376,FCSTSDV!$C$2:$C$2001,0),MATCH('ống nhựa túi bóng'!O$3,FCSTSDV!$D$1:$L$1,0)),1)/'ống nhựa túi bóng'!$D376,0)</f>
        <v>0</v>
      </c>
      <c r="P376" s="92">
        <f t="array" ref="P376">IFERROR(ROUND(INDEX(FCSTSDV!$D$2:$L$2001,MATCH('ống nhựa túi bóng'!$C376,FCSTSDV!$C$2:$C$2001,0),MATCH('ống nhựa túi bóng'!P$3,FCSTSDV!$D$1:$L$1,0)),1)/'ống nhựa túi bóng'!$D376,0)</f>
        <v>0</v>
      </c>
      <c r="Q376" s="92">
        <f t="array" ref="Q376">IFERROR(ROUND(INDEX(FCSTSDV!$D$2:$L$2001,MATCH('ống nhựa túi bóng'!$C376,FCSTSDV!$C$2:$C$2001,0),MATCH('ống nhựa túi bóng'!Q$3,FCSTSDV!$D$1:$L$1,0)),1)/'ống nhựa túi bóng'!$D376,0)</f>
        <v>0</v>
      </c>
      <c r="R376" s="92">
        <f t="array" ref="R376">IFERROR(ROUND(INDEX(FCSTSDV!$D$2:$L$2001,MATCH('ống nhựa túi bóng'!$C376,FCSTSDV!$C$2:$C$2001,0),MATCH('ống nhựa túi bóng'!R$3,FCSTSDV!$D$1:$L$1,0)),1)/'ống nhựa túi bóng'!$D376,0)</f>
        <v>0</v>
      </c>
      <c r="S376" s="92">
        <f t="array" ref="S376">IFERROR(ROUND(INDEX(FCSTSDV!$D$2:$L$2001,MATCH('ống nhựa túi bóng'!$C376,FCSTSDV!$C$2:$C$2001,0),MATCH('ống nhựa túi bóng'!S$3,FCSTSDV!$D$1:$L$1,0)),1)/'ống nhựa túi bóng'!$D376,0)</f>
        <v>0</v>
      </c>
      <c r="T376" s="92">
        <f t="shared" si="40"/>
        <v>0</v>
      </c>
    </row>
    <row r="377" spans="1:20" ht="20.100000000000001" customHeight="1">
      <c r="A377" s="813"/>
      <c r="B377" s="808"/>
      <c r="C377" s="46" t="s">
        <v>144</v>
      </c>
      <c r="D377" s="413">
        <v>1500</v>
      </c>
      <c r="E377" s="785"/>
      <c r="F377" s="785"/>
      <c r="G377" s="785"/>
      <c r="H377" s="92">
        <f t="array" ref="H377">IFERROR(ROUND(INDEX(FCSTSDV!$D$2:$L$2001,MATCH('ống nhựa túi bóng'!$C377,FCSTSDV!$C$2:$C$2001,0),MATCH('ống nhựa túi bóng'!H$3,FCSTSDV!$D$1:$L$1,0)),1)/'ống nhựa túi bóng'!$D377,0)</f>
        <v>0</v>
      </c>
      <c r="I377" s="92">
        <f t="array" ref="I377">IFERROR(ROUND(INDEX(FCSTSDV!$D$2:$L$2001,MATCH('ống nhựa túi bóng'!$C377,FCSTSDV!$C$2:$C$2001,0),MATCH('ống nhựa túi bóng'!I$3,FCSTSDV!$D$1:$L$1,0)),1)/'ống nhựa túi bóng'!$D377,0)</f>
        <v>0</v>
      </c>
      <c r="J377" s="92">
        <f t="array" ref="J377">IFERROR(ROUND(INDEX(FCSTSDV!$D$2:$L$2001,MATCH('ống nhựa túi bóng'!$C377,FCSTSDV!$C$2:$C$2001,0),MATCH('ống nhựa túi bóng'!J$3,FCSTSDV!$D$1:$L$1,0)),1)/'ống nhựa túi bóng'!$D377,0)</f>
        <v>0</v>
      </c>
      <c r="K377" s="92">
        <f t="array" ref="K377">IFERROR(ROUND(INDEX(FCSTSDV!$D$2:$L$2001,MATCH('ống nhựa túi bóng'!$C377,FCSTSDV!$C$2:$C$2001,0),MATCH('ống nhựa túi bóng'!K$3,FCSTSDV!$D$1:$L$1,0)),1)/'ống nhựa túi bóng'!$D377,0)</f>
        <v>0</v>
      </c>
      <c r="L377" s="92">
        <f t="array" ref="L377">IFERROR(ROUND(INDEX(FCSTSDV!$D$2:$L$2001,MATCH('ống nhựa túi bóng'!$C377,FCSTSDV!$C$2:$C$2001,0),MATCH('ống nhựa túi bóng'!L$3,FCSTSDV!$D$1:$L$1,0)),1)/'ống nhựa túi bóng'!$D377,0)</f>
        <v>0</v>
      </c>
      <c r="M377" s="92">
        <f t="array" ref="M377">IFERROR(ROUND(INDEX(FCSTSDV!$D$2:$L$2001,MATCH('ống nhựa túi bóng'!$C377,FCSTSDV!$C$2:$C$2001,0),MATCH('ống nhựa túi bóng'!M$3,FCSTSDV!$D$1:$L$1,0)),1)/'ống nhựa túi bóng'!$D377,0)</f>
        <v>0</v>
      </c>
      <c r="N377" s="92">
        <f t="array" ref="N377">IFERROR(ROUND(INDEX(FCSTSDV!$D$2:$L$2001,MATCH('ống nhựa túi bóng'!$C377,FCSTSDV!$C$2:$C$2001,0),MATCH('ống nhựa túi bóng'!N$3,FCSTSDV!$D$1:$L$1,0)),1)/'ống nhựa túi bóng'!$D377,0)</f>
        <v>0</v>
      </c>
      <c r="O377" s="92">
        <f t="array" ref="O377">IFERROR(ROUND(INDEX(FCSTSDV!$D$2:$L$2001,MATCH('ống nhựa túi bóng'!$C377,FCSTSDV!$C$2:$C$2001,0),MATCH('ống nhựa túi bóng'!O$3,FCSTSDV!$D$1:$L$1,0)),1)/'ống nhựa túi bóng'!$D377,0)</f>
        <v>0</v>
      </c>
      <c r="P377" s="92">
        <f t="array" ref="P377">IFERROR(ROUND(INDEX(FCSTSDV!$D$2:$L$2001,MATCH('ống nhựa túi bóng'!$C377,FCSTSDV!$C$2:$C$2001,0),MATCH('ống nhựa túi bóng'!P$3,FCSTSDV!$D$1:$L$1,0)),1)/'ống nhựa túi bóng'!$D377,0)</f>
        <v>0</v>
      </c>
      <c r="Q377" s="92">
        <f t="array" ref="Q377">IFERROR(ROUND(INDEX(FCSTSDV!$D$2:$L$2001,MATCH('ống nhựa túi bóng'!$C377,FCSTSDV!$C$2:$C$2001,0),MATCH('ống nhựa túi bóng'!Q$3,FCSTSDV!$D$1:$L$1,0)),1)/'ống nhựa túi bóng'!$D377,0)</f>
        <v>0</v>
      </c>
      <c r="R377" s="92">
        <f t="array" ref="R377">IFERROR(ROUND(INDEX(FCSTSDV!$D$2:$L$2001,MATCH('ống nhựa túi bóng'!$C377,FCSTSDV!$C$2:$C$2001,0),MATCH('ống nhựa túi bóng'!R$3,FCSTSDV!$D$1:$L$1,0)),1)/'ống nhựa túi bóng'!$D377,0)</f>
        <v>0</v>
      </c>
      <c r="S377" s="92">
        <f t="array" ref="S377">IFERROR(ROUND(INDEX(FCSTSDV!$D$2:$L$2001,MATCH('ống nhựa túi bóng'!$C377,FCSTSDV!$C$2:$C$2001,0),MATCH('ống nhựa túi bóng'!S$3,FCSTSDV!$D$1:$L$1,0)),1)/'ống nhựa túi bóng'!$D377,0)</f>
        <v>0</v>
      </c>
      <c r="T377" s="92">
        <f t="shared" si="40"/>
        <v>0</v>
      </c>
    </row>
    <row r="378" spans="1:20" ht="20.100000000000001" customHeight="1">
      <c r="A378" s="813"/>
      <c r="B378" s="808"/>
      <c r="C378" s="46" t="s">
        <v>145</v>
      </c>
      <c r="D378" s="413">
        <v>1500</v>
      </c>
      <c r="E378" s="785"/>
      <c r="F378" s="785"/>
      <c r="G378" s="785"/>
      <c r="H378" s="92">
        <f t="array" ref="H378">IFERROR(ROUND(INDEX(FCSTSDV!$D$2:$L$2001,MATCH('ống nhựa túi bóng'!$C378,FCSTSDV!$C$2:$C$2001,0),MATCH('ống nhựa túi bóng'!H$3,FCSTSDV!$D$1:$L$1,0)),1)/'ống nhựa túi bóng'!$D378,0)</f>
        <v>0</v>
      </c>
      <c r="I378" s="92">
        <f t="array" ref="I378">IFERROR(ROUND(INDEX(FCSTSDV!$D$2:$L$2001,MATCH('ống nhựa túi bóng'!$C378,FCSTSDV!$C$2:$C$2001,0),MATCH('ống nhựa túi bóng'!I$3,FCSTSDV!$D$1:$L$1,0)),1)/'ống nhựa túi bóng'!$D378,0)</f>
        <v>0</v>
      </c>
      <c r="J378" s="92">
        <f t="array" ref="J378">IFERROR(ROUND(INDEX(FCSTSDV!$D$2:$L$2001,MATCH('ống nhựa túi bóng'!$C378,FCSTSDV!$C$2:$C$2001,0),MATCH('ống nhựa túi bóng'!J$3,FCSTSDV!$D$1:$L$1,0)),1)/'ống nhựa túi bóng'!$D378,0)</f>
        <v>0</v>
      </c>
      <c r="K378" s="92">
        <f t="array" ref="K378">IFERROR(ROUND(INDEX(FCSTSDV!$D$2:$L$2001,MATCH('ống nhựa túi bóng'!$C378,FCSTSDV!$C$2:$C$2001,0),MATCH('ống nhựa túi bóng'!K$3,FCSTSDV!$D$1:$L$1,0)),1)/'ống nhựa túi bóng'!$D378,0)</f>
        <v>0</v>
      </c>
      <c r="L378" s="92">
        <f t="array" ref="L378">IFERROR(ROUND(INDEX(FCSTSDV!$D$2:$L$2001,MATCH('ống nhựa túi bóng'!$C378,FCSTSDV!$C$2:$C$2001,0),MATCH('ống nhựa túi bóng'!L$3,FCSTSDV!$D$1:$L$1,0)),1)/'ống nhựa túi bóng'!$D378,0)</f>
        <v>0</v>
      </c>
      <c r="M378" s="92">
        <f t="array" ref="M378">IFERROR(ROUND(INDEX(FCSTSDV!$D$2:$L$2001,MATCH('ống nhựa túi bóng'!$C378,FCSTSDV!$C$2:$C$2001,0),MATCH('ống nhựa túi bóng'!M$3,FCSTSDV!$D$1:$L$1,0)),1)/'ống nhựa túi bóng'!$D378,0)</f>
        <v>0</v>
      </c>
      <c r="N378" s="92">
        <f t="array" ref="N378">IFERROR(ROUND(INDEX(FCSTSDV!$D$2:$L$2001,MATCH('ống nhựa túi bóng'!$C378,FCSTSDV!$C$2:$C$2001,0),MATCH('ống nhựa túi bóng'!N$3,FCSTSDV!$D$1:$L$1,0)),1)/'ống nhựa túi bóng'!$D378,0)</f>
        <v>0</v>
      </c>
      <c r="O378" s="92">
        <f t="array" ref="O378">IFERROR(ROUND(INDEX(FCSTSDV!$D$2:$L$2001,MATCH('ống nhựa túi bóng'!$C378,FCSTSDV!$C$2:$C$2001,0),MATCH('ống nhựa túi bóng'!O$3,FCSTSDV!$D$1:$L$1,0)),1)/'ống nhựa túi bóng'!$D378,0)</f>
        <v>0</v>
      </c>
      <c r="P378" s="92">
        <f t="array" ref="P378">IFERROR(ROUND(INDEX(FCSTSDV!$D$2:$L$2001,MATCH('ống nhựa túi bóng'!$C378,FCSTSDV!$C$2:$C$2001,0),MATCH('ống nhựa túi bóng'!P$3,FCSTSDV!$D$1:$L$1,0)),1)/'ống nhựa túi bóng'!$D378,0)</f>
        <v>0</v>
      </c>
      <c r="Q378" s="92">
        <f t="array" ref="Q378">IFERROR(ROUND(INDEX(FCSTSDV!$D$2:$L$2001,MATCH('ống nhựa túi bóng'!$C378,FCSTSDV!$C$2:$C$2001,0),MATCH('ống nhựa túi bóng'!Q$3,FCSTSDV!$D$1:$L$1,0)),1)/'ống nhựa túi bóng'!$D378,0)</f>
        <v>0</v>
      </c>
      <c r="R378" s="92">
        <f t="array" ref="R378">IFERROR(ROUND(INDEX(FCSTSDV!$D$2:$L$2001,MATCH('ống nhựa túi bóng'!$C378,FCSTSDV!$C$2:$C$2001,0),MATCH('ống nhựa túi bóng'!R$3,FCSTSDV!$D$1:$L$1,0)),1)/'ống nhựa túi bóng'!$D378,0)</f>
        <v>0</v>
      </c>
      <c r="S378" s="92">
        <f t="array" ref="S378">IFERROR(ROUND(INDEX(FCSTSDV!$D$2:$L$2001,MATCH('ống nhựa túi bóng'!$C378,FCSTSDV!$C$2:$C$2001,0),MATCH('ống nhựa túi bóng'!S$3,FCSTSDV!$D$1:$L$1,0)),1)/'ống nhựa túi bóng'!$D378,0)</f>
        <v>0</v>
      </c>
      <c r="T378" s="92">
        <f t="shared" si="40"/>
        <v>0</v>
      </c>
    </row>
    <row r="379" spans="1:20" ht="20.100000000000001" hidden="1" customHeight="1">
      <c r="A379" s="813"/>
      <c r="B379" s="808"/>
      <c r="C379" s="46" t="s">
        <v>146</v>
      </c>
      <c r="D379" s="413">
        <v>1500</v>
      </c>
      <c r="E379" s="785"/>
      <c r="F379" s="785"/>
      <c r="G379" s="785"/>
      <c r="H379" s="92">
        <f t="array" ref="H379">IFERROR(ROUND(INDEX(FCSTSDV!$D$2:$L$2001,MATCH('ống nhựa túi bóng'!$C379,FCSTSDV!$C$2:$C$2001,0),MATCH('ống nhựa túi bóng'!H$3,FCSTSDV!$D$1:$L$1,0)),1)/'ống nhựa túi bóng'!$D379,0)</f>
        <v>10</v>
      </c>
      <c r="I379" s="92">
        <f t="array" ref="I379">IFERROR(ROUND(INDEX(FCSTSDV!$D$2:$L$2001,MATCH('ống nhựa túi bóng'!$C379,FCSTSDV!$C$2:$C$2001,0),MATCH('ống nhựa túi bóng'!I$3,FCSTSDV!$D$1:$L$1,0)),1)/'ống nhựa túi bóng'!$D379,0)</f>
        <v>8</v>
      </c>
      <c r="J379" s="92">
        <f t="array" ref="J379">IFERROR(ROUND(INDEX(FCSTSDV!$D$2:$L$2001,MATCH('ống nhựa túi bóng'!$C379,FCSTSDV!$C$2:$C$2001,0),MATCH('ống nhựa túi bóng'!J$3,FCSTSDV!$D$1:$L$1,0)),1)/'ống nhựa túi bóng'!$D379,0)</f>
        <v>10</v>
      </c>
      <c r="K379" s="92">
        <f t="array" ref="K379">IFERROR(ROUND(INDEX(FCSTSDV!$D$2:$L$2001,MATCH('ống nhựa túi bóng'!$C379,FCSTSDV!$C$2:$C$2001,0),MATCH('ống nhựa túi bóng'!K$3,FCSTSDV!$D$1:$L$1,0)),1)/'ống nhựa túi bóng'!$D379,0)</f>
        <v>8</v>
      </c>
      <c r="L379" s="92">
        <f t="array" ref="L379">IFERROR(ROUND(INDEX(FCSTSDV!$D$2:$L$2001,MATCH('ống nhựa túi bóng'!$C379,FCSTSDV!$C$2:$C$2001,0),MATCH('ống nhựa túi bóng'!L$3,FCSTSDV!$D$1:$L$1,0)),1)/'ống nhựa túi bóng'!$D379,0)</f>
        <v>8</v>
      </c>
      <c r="M379" s="92">
        <f t="array" ref="M379">IFERROR(ROUND(INDEX(FCSTSDV!$D$2:$L$2001,MATCH('ống nhựa túi bóng'!$C379,FCSTSDV!$C$2:$C$2001,0),MATCH('ống nhựa túi bóng'!M$3,FCSTSDV!$D$1:$L$1,0)),1)/'ống nhựa túi bóng'!$D379,0)</f>
        <v>4</v>
      </c>
      <c r="N379" s="92">
        <f t="array" ref="N379">IFERROR(ROUND(INDEX(FCSTSDV!$D$2:$L$2001,MATCH('ống nhựa túi bóng'!$C379,FCSTSDV!$C$2:$C$2001,0),MATCH('ống nhựa túi bóng'!N$3,FCSTSDV!$D$1:$L$1,0)),1)/'ống nhựa túi bóng'!$D379,0)</f>
        <v>58</v>
      </c>
      <c r="O379" s="92">
        <f t="array" ref="O379">IFERROR(ROUND(INDEX(FCSTSDV!$D$2:$L$2001,MATCH('ống nhựa túi bóng'!$C379,FCSTSDV!$C$2:$C$2001,0),MATCH('ống nhựa túi bóng'!O$3,FCSTSDV!$D$1:$L$1,0)),1)/'ống nhựa túi bóng'!$D379,0)</f>
        <v>0</v>
      </c>
      <c r="P379" s="92">
        <f t="array" ref="P379">IFERROR(ROUND(INDEX(FCSTSDV!$D$2:$L$2001,MATCH('ống nhựa túi bóng'!$C379,FCSTSDV!$C$2:$C$2001,0),MATCH('ống nhựa túi bóng'!P$3,FCSTSDV!$D$1:$L$1,0)),1)/'ống nhựa túi bóng'!$D379,0)</f>
        <v>0</v>
      </c>
      <c r="Q379" s="92">
        <f t="array" ref="Q379">IFERROR(ROUND(INDEX(FCSTSDV!$D$2:$L$2001,MATCH('ống nhựa túi bóng'!$C379,FCSTSDV!$C$2:$C$2001,0),MATCH('ống nhựa túi bóng'!Q$3,FCSTSDV!$D$1:$L$1,0)),1)/'ống nhựa túi bóng'!$D379,0)</f>
        <v>0</v>
      </c>
      <c r="R379" s="92">
        <f t="array" ref="R379">IFERROR(ROUND(INDEX(FCSTSDV!$D$2:$L$2001,MATCH('ống nhựa túi bóng'!$C379,FCSTSDV!$C$2:$C$2001,0),MATCH('ống nhựa túi bóng'!R$3,FCSTSDV!$D$1:$L$1,0)),1)/'ống nhựa túi bóng'!$D379,0)</f>
        <v>0</v>
      </c>
      <c r="S379" s="92">
        <f t="array" ref="S379">IFERROR(ROUND(INDEX(FCSTSDV!$D$2:$L$2001,MATCH('ống nhựa túi bóng'!$C379,FCSTSDV!$C$2:$C$2001,0),MATCH('ống nhựa túi bóng'!S$3,FCSTSDV!$D$1:$L$1,0)),1)/'ống nhựa túi bóng'!$D379,0)</f>
        <v>0</v>
      </c>
      <c r="T379" s="92">
        <f t="shared" si="40"/>
        <v>106</v>
      </c>
    </row>
    <row r="380" spans="1:20" ht="20.100000000000001" hidden="1" customHeight="1">
      <c r="A380" s="813"/>
      <c r="B380" s="808"/>
      <c r="C380" s="46" t="s">
        <v>689</v>
      </c>
      <c r="D380" s="413">
        <v>3000</v>
      </c>
      <c r="E380" s="785"/>
      <c r="F380" s="785"/>
      <c r="G380" s="785"/>
      <c r="H380" s="92">
        <f t="array" ref="H380">IFERROR(ROUND(INDEX(FCSTSDV!$D$2:$L$2001,MATCH('ống nhựa túi bóng'!$C380,FCSTSDV!$C$2:$C$2001,0),MATCH('ống nhựa túi bóng'!H$3,FCSTSDV!$D$1:$L$1,0)),1)/'ống nhựa túi bóng'!$D380,0)</f>
        <v>4</v>
      </c>
      <c r="I380" s="92">
        <f t="array" ref="I380">IFERROR(ROUND(INDEX(FCSTSDV!$D$2:$L$2001,MATCH('ống nhựa túi bóng'!$C380,FCSTSDV!$C$2:$C$2001,0),MATCH('ống nhựa túi bóng'!I$3,FCSTSDV!$D$1:$L$1,0)),1)/'ống nhựa túi bóng'!$D380,0)</f>
        <v>4</v>
      </c>
      <c r="J380" s="92">
        <f t="array" ref="J380">IFERROR(ROUND(INDEX(FCSTSDV!$D$2:$L$2001,MATCH('ống nhựa túi bóng'!$C380,FCSTSDV!$C$2:$C$2001,0),MATCH('ống nhựa túi bóng'!J$3,FCSTSDV!$D$1:$L$1,0)),1)/'ống nhựa túi bóng'!$D380,0)</f>
        <v>4</v>
      </c>
      <c r="K380" s="92">
        <f t="array" ref="K380">IFERROR(ROUND(INDEX(FCSTSDV!$D$2:$L$2001,MATCH('ống nhựa túi bóng'!$C380,FCSTSDV!$C$2:$C$2001,0),MATCH('ống nhựa túi bóng'!K$3,FCSTSDV!$D$1:$L$1,0)),1)/'ống nhựa túi bóng'!$D380,0)</f>
        <v>4</v>
      </c>
      <c r="L380" s="92">
        <f t="array" ref="L380">IFERROR(ROUND(INDEX(FCSTSDV!$D$2:$L$2001,MATCH('ống nhựa túi bóng'!$C380,FCSTSDV!$C$2:$C$2001,0),MATCH('ống nhựa túi bóng'!L$3,FCSTSDV!$D$1:$L$1,0)),1)/'ống nhựa túi bóng'!$D380,0)</f>
        <v>4</v>
      </c>
      <c r="M380" s="92">
        <f t="array" ref="M380">IFERROR(ROUND(INDEX(FCSTSDV!$D$2:$L$2001,MATCH('ống nhựa túi bóng'!$C380,FCSTSDV!$C$2:$C$2001,0),MATCH('ống nhựa túi bóng'!M$3,FCSTSDV!$D$1:$L$1,0)),1)/'ống nhựa túi bóng'!$D380,0)</f>
        <v>4</v>
      </c>
      <c r="N380" s="92">
        <f t="array" ref="N380">IFERROR(ROUND(INDEX(FCSTSDV!$D$2:$L$2001,MATCH('ống nhựa túi bóng'!$C380,FCSTSDV!$C$2:$C$2001,0),MATCH('ống nhựa túi bóng'!N$3,FCSTSDV!$D$1:$L$1,0)),1)/'ống nhựa túi bóng'!$D380,0)</f>
        <v>29</v>
      </c>
      <c r="O380" s="92">
        <f t="array" ref="O380">IFERROR(ROUND(INDEX(FCSTSDV!$D$2:$L$2001,MATCH('ống nhựa túi bóng'!$C380,FCSTSDV!$C$2:$C$2001,0),MATCH('ống nhựa túi bóng'!O$3,FCSTSDV!$D$1:$L$1,0)),1)/'ống nhựa túi bóng'!$D380,0)</f>
        <v>28</v>
      </c>
      <c r="P380" s="92">
        <f t="array" ref="P380">IFERROR(ROUND(INDEX(FCSTSDV!$D$2:$L$2001,MATCH('ống nhựa túi bóng'!$C380,FCSTSDV!$C$2:$C$2001,0),MATCH('ống nhựa túi bóng'!P$3,FCSTSDV!$D$1:$L$1,0)),1)/'ống nhựa túi bóng'!$D380,0)</f>
        <v>16</v>
      </c>
      <c r="Q380" s="92">
        <f t="array" ref="Q380">IFERROR(ROUND(INDEX(FCSTSDV!$D$2:$L$2001,MATCH('ống nhựa túi bóng'!$C380,FCSTSDV!$C$2:$C$2001,0),MATCH('ống nhựa túi bóng'!Q$3,FCSTSDV!$D$1:$L$1,0)),1)/'ống nhựa túi bóng'!$D380,0)</f>
        <v>0</v>
      </c>
      <c r="R380" s="92">
        <f t="array" ref="R380">IFERROR(ROUND(INDEX(FCSTSDV!$D$2:$L$2001,MATCH('ống nhựa túi bóng'!$C380,FCSTSDV!$C$2:$C$2001,0),MATCH('ống nhựa túi bóng'!R$3,FCSTSDV!$D$1:$L$1,0)),1)/'ống nhựa túi bóng'!$D380,0)</f>
        <v>0</v>
      </c>
      <c r="S380" s="92">
        <f t="array" ref="S380">IFERROR(ROUND(INDEX(FCSTSDV!$D$2:$L$2001,MATCH('ống nhựa túi bóng'!$C380,FCSTSDV!$C$2:$C$2001,0),MATCH('ống nhựa túi bóng'!S$3,FCSTSDV!$D$1:$L$1,0)),1)/'ống nhựa túi bóng'!$D380,0)</f>
        <v>0</v>
      </c>
      <c r="T380" s="92">
        <f t="shared" ref="T380:T411" si="44">+SUM(H380:R380)</f>
        <v>97</v>
      </c>
    </row>
    <row r="381" spans="1:20" ht="20.100000000000001" customHeight="1">
      <c r="A381" s="813"/>
      <c r="B381" s="808"/>
      <c r="C381" s="46" t="s">
        <v>1276</v>
      </c>
      <c r="D381" s="413">
        <v>6000</v>
      </c>
      <c r="E381" s="785"/>
      <c r="F381" s="785"/>
      <c r="G381" s="785"/>
      <c r="H381" s="92">
        <f t="array" ref="H381">IFERROR(ROUND(INDEX(FCSTSDV!$D$2:$L$2001,MATCH('ống nhựa túi bóng'!$C381,FCSTSDV!$C$2:$C$2001,0),MATCH('ống nhựa túi bóng'!H$3,FCSTSDV!$D$1:$L$1,0)),1)/'ống nhựa túi bóng'!$D381,0)</f>
        <v>0</v>
      </c>
      <c r="I381" s="92">
        <f t="array" ref="I381">IFERROR(ROUND(INDEX(FCSTSDV!$D$2:$L$2001,MATCH('ống nhựa túi bóng'!$C381,FCSTSDV!$C$2:$C$2001,0),MATCH('ống nhựa túi bóng'!I$3,FCSTSDV!$D$1:$L$1,0)),1)/'ống nhựa túi bóng'!$D381,0)</f>
        <v>0</v>
      </c>
      <c r="J381" s="92">
        <f t="array" ref="J381">IFERROR(ROUND(INDEX(FCSTSDV!$D$2:$L$2001,MATCH('ống nhựa túi bóng'!$C381,FCSTSDV!$C$2:$C$2001,0),MATCH('ống nhựa túi bóng'!J$3,FCSTSDV!$D$1:$L$1,0)),1)/'ống nhựa túi bóng'!$D381,0)</f>
        <v>0</v>
      </c>
      <c r="K381" s="92">
        <f t="array" ref="K381">IFERROR(ROUND(INDEX(FCSTSDV!$D$2:$L$2001,MATCH('ống nhựa túi bóng'!$C381,FCSTSDV!$C$2:$C$2001,0),MATCH('ống nhựa túi bóng'!K$3,FCSTSDV!$D$1:$L$1,0)),1)/'ống nhựa túi bóng'!$D381,0)</f>
        <v>0</v>
      </c>
      <c r="L381" s="92">
        <f t="array" ref="L381">IFERROR(ROUND(INDEX(FCSTSDV!$D$2:$L$2001,MATCH('ống nhựa túi bóng'!$C381,FCSTSDV!$C$2:$C$2001,0),MATCH('ống nhựa túi bóng'!L$3,FCSTSDV!$D$1:$L$1,0)),1)/'ống nhựa túi bóng'!$D381,0)</f>
        <v>0</v>
      </c>
      <c r="M381" s="92">
        <f t="array" ref="M381">IFERROR(ROUND(INDEX(FCSTSDV!$D$2:$L$2001,MATCH('ống nhựa túi bóng'!$C381,FCSTSDV!$C$2:$C$2001,0),MATCH('ống nhựa túi bóng'!M$3,FCSTSDV!$D$1:$L$1,0)),1)/'ống nhựa túi bóng'!$D381,0)</f>
        <v>0</v>
      </c>
      <c r="N381" s="92">
        <f t="array" ref="N381">IFERROR(ROUND(INDEX(FCSTSDV!$D$2:$L$2001,MATCH('ống nhựa túi bóng'!$C381,FCSTSDV!$C$2:$C$2001,0),MATCH('ống nhựa túi bóng'!N$3,FCSTSDV!$D$1:$L$1,0)),1)/'ống nhựa túi bóng'!$D381,0)</f>
        <v>0</v>
      </c>
      <c r="O381" s="92">
        <f t="array" ref="O381">IFERROR(ROUND(INDEX(FCSTSDV!$D$2:$L$2001,MATCH('ống nhựa túi bóng'!$C381,FCSTSDV!$C$2:$C$2001,0),MATCH('ống nhựa túi bóng'!O$3,FCSTSDV!$D$1:$L$1,0)),1)/'ống nhựa túi bóng'!$D381,0)</f>
        <v>0</v>
      </c>
      <c r="P381" s="92">
        <f t="array" ref="P381">IFERROR(ROUND(INDEX(FCSTSDV!$D$2:$L$2001,MATCH('ống nhựa túi bóng'!$C381,FCSTSDV!$C$2:$C$2001,0),MATCH('ống nhựa túi bóng'!P$3,FCSTSDV!$D$1:$L$1,0)),1)/'ống nhựa túi bóng'!$D381,0)</f>
        <v>0</v>
      </c>
      <c r="Q381" s="92">
        <f t="array" ref="Q381">IFERROR(ROUND(INDEX(FCSTSDV!$D$2:$L$2001,MATCH('ống nhựa túi bóng'!$C381,FCSTSDV!$C$2:$C$2001,0),MATCH('ống nhựa túi bóng'!Q$3,FCSTSDV!$D$1:$L$1,0)),1)/'ống nhựa túi bóng'!$D381,0)</f>
        <v>0</v>
      </c>
      <c r="R381" s="92">
        <f t="array" ref="R381">IFERROR(ROUND(INDEX(FCSTSDV!$D$2:$L$2001,MATCH('ống nhựa túi bóng'!$C381,FCSTSDV!$C$2:$C$2001,0),MATCH('ống nhựa túi bóng'!R$3,FCSTSDV!$D$1:$L$1,0)),1)/'ống nhựa túi bóng'!$D381,0)</f>
        <v>0</v>
      </c>
      <c r="S381" s="92">
        <f t="array" ref="S381">IFERROR(ROUND(INDEX(FCSTSDV!$D$2:$L$2001,MATCH('ống nhựa túi bóng'!$C381,FCSTSDV!$C$2:$C$2001,0),MATCH('ống nhựa túi bóng'!S$3,FCSTSDV!$D$1:$L$1,0)),1)/'ống nhựa túi bóng'!$D381,0)</f>
        <v>0</v>
      </c>
      <c r="T381" s="92">
        <f t="shared" si="44"/>
        <v>0</v>
      </c>
    </row>
    <row r="382" spans="1:20" ht="20.100000000000001" customHeight="1">
      <c r="A382" s="813"/>
      <c r="B382" s="808"/>
      <c r="C382" s="46" t="s">
        <v>1277</v>
      </c>
      <c r="D382" s="413">
        <v>3000</v>
      </c>
      <c r="E382" s="785"/>
      <c r="F382" s="785"/>
      <c r="G382" s="785"/>
      <c r="H382" s="92">
        <f t="array" ref="H382">IFERROR(ROUND(INDEX(FCSTSDV!$D$2:$L$2001,MATCH('ống nhựa túi bóng'!$C382,FCSTSDV!$C$2:$C$2001,0),MATCH('ống nhựa túi bóng'!H$3,FCSTSDV!$D$1:$L$1,0)),1)/'ống nhựa túi bóng'!$D382,0)</f>
        <v>0</v>
      </c>
      <c r="I382" s="92">
        <f t="array" ref="I382">IFERROR(ROUND(INDEX(FCSTSDV!$D$2:$L$2001,MATCH('ống nhựa túi bóng'!$C382,FCSTSDV!$C$2:$C$2001,0),MATCH('ống nhựa túi bóng'!I$3,FCSTSDV!$D$1:$L$1,0)),1)/'ống nhựa túi bóng'!$D382,0)</f>
        <v>0</v>
      </c>
      <c r="J382" s="92">
        <f t="array" ref="J382">IFERROR(ROUND(INDEX(FCSTSDV!$D$2:$L$2001,MATCH('ống nhựa túi bóng'!$C382,FCSTSDV!$C$2:$C$2001,0),MATCH('ống nhựa túi bóng'!J$3,FCSTSDV!$D$1:$L$1,0)),1)/'ống nhựa túi bóng'!$D382,0)</f>
        <v>0</v>
      </c>
      <c r="K382" s="92">
        <f t="array" ref="K382">IFERROR(ROUND(INDEX(FCSTSDV!$D$2:$L$2001,MATCH('ống nhựa túi bóng'!$C382,FCSTSDV!$C$2:$C$2001,0),MATCH('ống nhựa túi bóng'!K$3,FCSTSDV!$D$1:$L$1,0)),1)/'ống nhựa túi bóng'!$D382,0)</f>
        <v>0</v>
      </c>
      <c r="L382" s="92">
        <f t="array" ref="L382">IFERROR(ROUND(INDEX(FCSTSDV!$D$2:$L$2001,MATCH('ống nhựa túi bóng'!$C382,FCSTSDV!$C$2:$C$2001,0),MATCH('ống nhựa túi bóng'!L$3,FCSTSDV!$D$1:$L$1,0)),1)/'ống nhựa túi bóng'!$D382,0)</f>
        <v>0</v>
      </c>
      <c r="M382" s="92">
        <f t="array" ref="M382">IFERROR(ROUND(INDEX(FCSTSDV!$D$2:$L$2001,MATCH('ống nhựa túi bóng'!$C382,FCSTSDV!$C$2:$C$2001,0),MATCH('ống nhựa túi bóng'!M$3,FCSTSDV!$D$1:$L$1,0)),1)/'ống nhựa túi bóng'!$D382,0)</f>
        <v>0</v>
      </c>
      <c r="N382" s="92">
        <f t="array" ref="N382">IFERROR(ROUND(INDEX(FCSTSDV!$D$2:$L$2001,MATCH('ống nhựa túi bóng'!$C382,FCSTSDV!$C$2:$C$2001,0),MATCH('ống nhựa túi bóng'!N$3,FCSTSDV!$D$1:$L$1,0)),1)/'ống nhựa túi bóng'!$D382,0)</f>
        <v>0</v>
      </c>
      <c r="O382" s="92">
        <f t="array" ref="O382">IFERROR(ROUND(INDEX(FCSTSDV!$D$2:$L$2001,MATCH('ống nhựa túi bóng'!$C382,FCSTSDV!$C$2:$C$2001,0),MATCH('ống nhựa túi bóng'!O$3,FCSTSDV!$D$1:$L$1,0)),1)/'ống nhựa túi bóng'!$D382,0)</f>
        <v>0</v>
      </c>
      <c r="P382" s="92">
        <f t="array" ref="P382">IFERROR(ROUND(INDEX(FCSTSDV!$D$2:$L$2001,MATCH('ống nhựa túi bóng'!$C382,FCSTSDV!$C$2:$C$2001,0),MATCH('ống nhựa túi bóng'!P$3,FCSTSDV!$D$1:$L$1,0)),1)/'ống nhựa túi bóng'!$D382,0)</f>
        <v>0</v>
      </c>
      <c r="Q382" s="92">
        <f t="array" ref="Q382">IFERROR(ROUND(INDEX(FCSTSDV!$D$2:$L$2001,MATCH('ống nhựa túi bóng'!$C382,FCSTSDV!$C$2:$C$2001,0),MATCH('ống nhựa túi bóng'!Q$3,FCSTSDV!$D$1:$L$1,0)),1)/'ống nhựa túi bóng'!$D382,0)</f>
        <v>0</v>
      </c>
      <c r="R382" s="92">
        <f t="array" ref="R382">IFERROR(ROUND(INDEX(FCSTSDV!$D$2:$L$2001,MATCH('ống nhựa túi bóng'!$C382,FCSTSDV!$C$2:$C$2001,0),MATCH('ống nhựa túi bóng'!R$3,FCSTSDV!$D$1:$L$1,0)),1)/'ống nhựa túi bóng'!$D382,0)</f>
        <v>0</v>
      </c>
      <c r="S382" s="92">
        <f t="array" ref="S382">IFERROR(ROUND(INDEX(FCSTSDV!$D$2:$L$2001,MATCH('ống nhựa túi bóng'!$C382,FCSTSDV!$C$2:$C$2001,0),MATCH('ống nhựa túi bóng'!S$3,FCSTSDV!$D$1:$L$1,0)),1)/'ống nhựa túi bóng'!$D382,0)</f>
        <v>0</v>
      </c>
      <c r="T382" s="92">
        <f t="shared" si="44"/>
        <v>0</v>
      </c>
    </row>
    <row r="383" spans="1:20" ht="20.100000000000001" customHeight="1">
      <c r="A383" s="813"/>
      <c r="B383" s="808"/>
      <c r="C383" s="46" t="s">
        <v>147</v>
      </c>
      <c r="D383" s="413">
        <v>3000</v>
      </c>
      <c r="E383" s="785"/>
      <c r="F383" s="785"/>
      <c r="G383" s="785"/>
      <c r="H383" s="92">
        <f t="array" ref="H383">IFERROR(ROUND(INDEX(FCSTSDV!$D$2:$L$2001,MATCH('ống nhựa túi bóng'!$C383,FCSTSDV!$C$2:$C$2001,0),MATCH('ống nhựa túi bóng'!H$3,FCSTSDV!$D$1:$L$1,0)),1)/'ống nhựa túi bóng'!$D383,0)</f>
        <v>0</v>
      </c>
      <c r="I383" s="92">
        <f t="array" ref="I383">IFERROR(ROUND(INDEX(FCSTSDV!$D$2:$L$2001,MATCH('ống nhựa túi bóng'!$C383,FCSTSDV!$C$2:$C$2001,0),MATCH('ống nhựa túi bóng'!I$3,FCSTSDV!$D$1:$L$1,0)),1)/'ống nhựa túi bóng'!$D383,0)</f>
        <v>0</v>
      </c>
      <c r="J383" s="92">
        <f t="array" ref="J383">IFERROR(ROUND(INDEX(FCSTSDV!$D$2:$L$2001,MATCH('ống nhựa túi bóng'!$C383,FCSTSDV!$C$2:$C$2001,0),MATCH('ống nhựa túi bóng'!J$3,FCSTSDV!$D$1:$L$1,0)),1)/'ống nhựa túi bóng'!$D383,0)</f>
        <v>0</v>
      </c>
      <c r="K383" s="92">
        <f t="array" ref="K383">IFERROR(ROUND(INDEX(FCSTSDV!$D$2:$L$2001,MATCH('ống nhựa túi bóng'!$C383,FCSTSDV!$C$2:$C$2001,0),MATCH('ống nhựa túi bóng'!K$3,FCSTSDV!$D$1:$L$1,0)),1)/'ống nhựa túi bóng'!$D383,0)</f>
        <v>0</v>
      </c>
      <c r="L383" s="92">
        <f t="array" ref="L383">IFERROR(ROUND(INDEX(FCSTSDV!$D$2:$L$2001,MATCH('ống nhựa túi bóng'!$C383,FCSTSDV!$C$2:$C$2001,0),MATCH('ống nhựa túi bóng'!L$3,FCSTSDV!$D$1:$L$1,0)),1)/'ống nhựa túi bóng'!$D383,0)</f>
        <v>0</v>
      </c>
      <c r="M383" s="92">
        <f t="array" ref="M383">IFERROR(ROUND(INDEX(FCSTSDV!$D$2:$L$2001,MATCH('ống nhựa túi bóng'!$C383,FCSTSDV!$C$2:$C$2001,0),MATCH('ống nhựa túi bóng'!M$3,FCSTSDV!$D$1:$L$1,0)),1)/'ống nhựa túi bóng'!$D383,0)</f>
        <v>0</v>
      </c>
      <c r="N383" s="92">
        <f t="array" ref="N383">IFERROR(ROUND(INDEX(FCSTSDV!$D$2:$L$2001,MATCH('ống nhựa túi bóng'!$C383,FCSTSDV!$C$2:$C$2001,0),MATCH('ống nhựa túi bóng'!N$3,FCSTSDV!$D$1:$L$1,0)),1)/'ống nhựa túi bóng'!$D383,0)</f>
        <v>0</v>
      </c>
      <c r="O383" s="92">
        <f t="array" ref="O383">IFERROR(ROUND(INDEX(FCSTSDV!$D$2:$L$2001,MATCH('ống nhựa túi bóng'!$C383,FCSTSDV!$C$2:$C$2001,0),MATCH('ống nhựa túi bóng'!O$3,FCSTSDV!$D$1:$L$1,0)),1)/'ống nhựa túi bóng'!$D383,0)</f>
        <v>0</v>
      </c>
      <c r="P383" s="92">
        <f t="array" ref="P383">IFERROR(ROUND(INDEX(FCSTSDV!$D$2:$L$2001,MATCH('ống nhựa túi bóng'!$C383,FCSTSDV!$C$2:$C$2001,0),MATCH('ống nhựa túi bóng'!P$3,FCSTSDV!$D$1:$L$1,0)),1)/'ống nhựa túi bóng'!$D383,0)</f>
        <v>0</v>
      </c>
      <c r="Q383" s="92">
        <f t="array" ref="Q383">IFERROR(ROUND(INDEX(FCSTSDV!$D$2:$L$2001,MATCH('ống nhựa túi bóng'!$C383,FCSTSDV!$C$2:$C$2001,0),MATCH('ống nhựa túi bóng'!Q$3,FCSTSDV!$D$1:$L$1,0)),1)/'ống nhựa túi bóng'!$D383,0)</f>
        <v>0</v>
      </c>
      <c r="R383" s="92">
        <f t="array" ref="R383">IFERROR(ROUND(INDEX(FCSTSDV!$D$2:$L$2001,MATCH('ống nhựa túi bóng'!$C383,FCSTSDV!$C$2:$C$2001,0),MATCH('ống nhựa túi bóng'!R$3,FCSTSDV!$D$1:$L$1,0)),1)/'ống nhựa túi bóng'!$D383,0)</f>
        <v>0</v>
      </c>
      <c r="S383" s="92">
        <f t="array" ref="S383">IFERROR(ROUND(INDEX(FCSTSDV!$D$2:$L$2001,MATCH('ống nhựa túi bóng'!$C383,FCSTSDV!$C$2:$C$2001,0),MATCH('ống nhựa túi bóng'!S$3,FCSTSDV!$D$1:$L$1,0)),1)/'ống nhựa túi bóng'!$D383,0)</f>
        <v>0</v>
      </c>
      <c r="T383" s="92">
        <f t="shared" si="44"/>
        <v>0</v>
      </c>
    </row>
    <row r="384" spans="1:20" ht="20.100000000000001" hidden="1" customHeight="1">
      <c r="A384" s="807"/>
      <c r="B384" s="810"/>
      <c r="C384" s="411" t="s">
        <v>42</v>
      </c>
      <c r="D384" s="412" t="s">
        <v>43</v>
      </c>
      <c r="E384" s="782"/>
      <c r="F384" s="782"/>
      <c r="G384" s="782"/>
      <c r="H384" s="90">
        <f>$G$352-SUM(H352:H383)</f>
        <v>832</v>
      </c>
      <c r="I384" s="90">
        <f t="shared" ref="I384:P384" si="45">H384-SUM(I352:I383)</f>
        <v>814</v>
      </c>
      <c r="J384" s="90">
        <f t="shared" si="45"/>
        <v>789</v>
      </c>
      <c r="K384" s="90">
        <f t="shared" si="45"/>
        <v>770</v>
      </c>
      <c r="L384" s="90">
        <f t="shared" si="45"/>
        <v>750</v>
      </c>
      <c r="M384" s="90">
        <f t="shared" si="45"/>
        <v>731</v>
      </c>
      <c r="N384" s="90">
        <f t="shared" si="45"/>
        <v>594</v>
      </c>
      <c r="O384" s="90">
        <f t="shared" si="45"/>
        <v>486</v>
      </c>
      <c r="P384" s="90">
        <f t="shared" si="45"/>
        <v>361</v>
      </c>
      <c r="Q384" s="90" t="e">
        <f>#REF!-SUM(Q352:Q383)</f>
        <v>#REF!</v>
      </c>
      <c r="R384" s="90" t="e">
        <f t="shared" ref="R384" si="46">Q384-SUM(R352:R383)</f>
        <v>#REF!</v>
      </c>
      <c r="S384" s="90" t="e">
        <f t="shared" ref="S384" si="47">R384-SUM(S352:S383)</f>
        <v>#REF!</v>
      </c>
      <c r="T384" s="92" t="e">
        <f t="shared" si="44"/>
        <v>#REF!</v>
      </c>
    </row>
    <row r="385" spans="1:20" ht="21" hidden="1" customHeight="1">
      <c r="A385" s="1087" t="s">
        <v>400</v>
      </c>
      <c r="B385" s="1087" t="s">
        <v>400</v>
      </c>
      <c r="C385" s="43" t="s">
        <v>815</v>
      </c>
      <c r="D385" s="422">
        <v>100</v>
      </c>
      <c r="E385" s="1066">
        <v>10250</v>
      </c>
      <c r="F385" s="1066">
        <v>0</v>
      </c>
      <c r="G385" s="1066">
        <f>E385+F385</f>
        <v>10250</v>
      </c>
      <c r="H385" s="99">
        <f t="array" ref="H385">IFERROR(ROUND(INDEX(FCSTSDV!$D$2:$L$2001,MATCH('ống nhựa túi bóng'!$C385,FCSTSDV!$C$2:$C$2001,0),MATCH('ống nhựa túi bóng'!H$3,FCSTSDV!$D$1:$L$1,0)),1)/'ống nhựa túi bóng'!$D385,0)</f>
        <v>100</v>
      </c>
      <c r="I385" s="99">
        <f t="array" ref="I385">IFERROR(ROUND(INDEX(FCSTSDV!$D$2:$L$2001,MATCH('ống nhựa túi bóng'!$C385,FCSTSDV!$C$2:$C$2001,0),MATCH('ống nhựa túi bóng'!I$3,FCSTSDV!$D$1:$L$1,0)),1)/'ống nhựa túi bóng'!$D385,0)</f>
        <v>100</v>
      </c>
      <c r="J385" s="99">
        <f t="array" ref="J385">IFERROR(ROUND(INDEX(FCSTSDV!$D$2:$L$2001,MATCH('ống nhựa túi bóng'!$C385,FCSTSDV!$C$2:$C$2001,0),MATCH('ống nhựa túi bóng'!J$3,FCSTSDV!$D$1:$L$1,0)),1)/'ống nhựa túi bóng'!$D385,0)</f>
        <v>100</v>
      </c>
      <c r="K385" s="99">
        <f t="array" ref="K385">IFERROR(ROUND(INDEX(FCSTSDV!$D$2:$L$2001,MATCH('ống nhựa túi bóng'!$C385,FCSTSDV!$C$2:$C$2001,0),MATCH('ống nhựa túi bóng'!K$3,FCSTSDV!$D$1:$L$1,0)),1)/'ống nhựa túi bóng'!$D385,0)</f>
        <v>100</v>
      </c>
      <c r="L385" s="99">
        <f t="array" ref="L385">IFERROR(ROUND(INDEX(FCSTSDV!$D$2:$L$2001,MATCH('ống nhựa túi bóng'!$C385,FCSTSDV!$C$2:$C$2001,0),MATCH('ống nhựa túi bóng'!L$3,FCSTSDV!$D$1:$L$1,0)),1)/'ống nhựa túi bóng'!$D385,0)</f>
        <v>100</v>
      </c>
      <c r="M385" s="99">
        <f t="array" ref="M385">IFERROR(ROUND(INDEX(FCSTSDV!$D$2:$L$2001,MATCH('ống nhựa túi bóng'!$C385,FCSTSDV!$C$2:$C$2001,0),MATCH('ống nhựa túi bóng'!M$3,FCSTSDV!$D$1:$L$1,0)),1)/'ống nhựa túi bóng'!$D385,0)</f>
        <v>100</v>
      </c>
      <c r="N385" s="99">
        <f t="array" ref="N385">IFERROR(ROUND(INDEX(FCSTSDV!$D$2:$L$2001,MATCH('ống nhựa túi bóng'!$C385,FCSTSDV!$C$2:$C$2001,0),MATCH('ống nhựa túi bóng'!N$3,FCSTSDV!$D$1:$L$1,0)),1)/'ống nhựa túi bóng'!$D385,0)</f>
        <v>600</v>
      </c>
      <c r="O385" s="99">
        <f t="array" ref="O385">IFERROR(ROUND(INDEX(FCSTSDV!$D$2:$L$2001,MATCH('ống nhựa túi bóng'!$C385,FCSTSDV!$C$2:$C$2001,0),MATCH('ống nhựa túi bóng'!O$3,FCSTSDV!$D$1:$L$1,0)),1)/'ống nhựa túi bóng'!$D385,0)</f>
        <v>600</v>
      </c>
      <c r="P385" s="99">
        <f t="array" ref="P385">IFERROR(ROUND(INDEX(FCSTSDV!$D$2:$L$2001,MATCH('ống nhựa túi bóng'!$C385,FCSTSDV!$C$2:$C$2001,0),MATCH('ống nhựa túi bóng'!P$3,FCSTSDV!$D$1:$L$1,0)),1)/'ống nhựa túi bóng'!$D385,0)</f>
        <v>600</v>
      </c>
      <c r="Q385" s="99">
        <f t="array" ref="Q385">IFERROR(ROUND(INDEX(FCSTSDV!$D$2:$L$2001,MATCH('ống nhựa túi bóng'!$C385,FCSTSDV!$C$2:$C$2001,0),MATCH('ống nhựa túi bóng'!Q$3,FCSTSDV!$D$1:$L$1,0)),1)/'ống nhựa túi bóng'!$D385,0)</f>
        <v>0</v>
      </c>
      <c r="R385" s="99">
        <f t="array" ref="R385">IFERROR(ROUND(INDEX(FCSTSDV!$D$2:$L$2001,MATCH('ống nhựa túi bóng'!$C385,FCSTSDV!$C$2:$C$2001,0),MATCH('ống nhựa túi bóng'!R$3,FCSTSDV!$D$1:$L$1,0)),1)/'ống nhựa túi bóng'!$D385,0)</f>
        <v>0</v>
      </c>
      <c r="S385" s="99">
        <f t="array" ref="S385">IFERROR(ROUND(INDEX(FCSTSDV!$D$2:$L$2001,MATCH('ống nhựa túi bóng'!$C385,FCSTSDV!$C$2:$C$2001,0),MATCH('ống nhựa túi bóng'!S$3,FCSTSDV!$D$1:$L$1,0)),1)/'ống nhựa túi bóng'!$D385,0)</f>
        <v>0</v>
      </c>
      <c r="T385" s="92">
        <f t="shared" si="44"/>
        <v>2400</v>
      </c>
    </row>
    <row r="386" spans="1:20" ht="20.100000000000001" hidden="1" customHeight="1">
      <c r="A386" s="1091"/>
      <c r="B386" s="1091"/>
      <c r="C386" s="46" t="s">
        <v>823</v>
      </c>
      <c r="D386" s="413">
        <v>100</v>
      </c>
      <c r="E386" s="1067"/>
      <c r="F386" s="1067"/>
      <c r="G386" s="1067"/>
      <c r="H386" s="92">
        <f t="array" ref="H386">IFERROR(ROUND(INDEX(FCSTSDV!$D$2:$L$2001,MATCH('ống nhựa túi bóng'!$C386,FCSTSDV!$C$2:$C$2001,0),MATCH('ống nhựa túi bóng'!H$3,FCSTSDV!$D$1:$L$1,0)),1)/'ống nhựa túi bóng'!$D386,0)</f>
        <v>0</v>
      </c>
      <c r="I386" s="92">
        <f t="array" ref="I386">IFERROR(ROUND(INDEX(FCSTSDV!$D$2:$L$2001,MATCH('ống nhựa túi bóng'!$C386,FCSTSDV!$C$2:$C$2001,0),MATCH('ống nhựa túi bóng'!I$3,FCSTSDV!$D$1:$L$1,0)),1)/'ống nhựa túi bóng'!$D386,0)</f>
        <v>0</v>
      </c>
      <c r="J386" s="92">
        <f t="array" ref="J386">IFERROR(ROUND(INDEX(FCSTSDV!$D$2:$L$2001,MATCH('ống nhựa túi bóng'!$C386,FCSTSDV!$C$2:$C$2001,0),MATCH('ống nhựa túi bóng'!J$3,FCSTSDV!$D$1:$L$1,0)),1)/'ống nhựa túi bóng'!$D386,0)</f>
        <v>100</v>
      </c>
      <c r="K386" s="92">
        <f t="array" ref="K386">IFERROR(ROUND(INDEX(FCSTSDV!$D$2:$L$2001,MATCH('ống nhựa túi bóng'!$C386,FCSTSDV!$C$2:$C$2001,0),MATCH('ống nhựa túi bóng'!K$3,FCSTSDV!$D$1:$L$1,0)),1)/'ống nhựa túi bóng'!$D386,0)</f>
        <v>100</v>
      </c>
      <c r="L386" s="92">
        <f t="array" ref="L386">IFERROR(ROUND(INDEX(FCSTSDV!$D$2:$L$2001,MATCH('ống nhựa túi bóng'!$C386,FCSTSDV!$C$2:$C$2001,0),MATCH('ống nhựa túi bóng'!L$3,FCSTSDV!$D$1:$L$1,0)),1)/'ống nhựa túi bóng'!$D386,0)</f>
        <v>100</v>
      </c>
      <c r="M386" s="92">
        <f t="array" ref="M386">IFERROR(ROUND(INDEX(FCSTSDV!$D$2:$L$2001,MATCH('ống nhựa túi bóng'!$C386,FCSTSDV!$C$2:$C$2001,0),MATCH('ống nhựa túi bóng'!M$3,FCSTSDV!$D$1:$L$1,0)),1)/'ống nhựa túi bóng'!$D386,0)</f>
        <v>100</v>
      </c>
      <c r="N386" s="92">
        <f t="array" ref="N386">IFERROR(ROUND(INDEX(FCSTSDV!$D$2:$L$2001,MATCH('ống nhựa túi bóng'!$C386,FCSTSDV!$C$2:$C$2001,0),MATCH('ống nhựa túi bóng'!N$3,FCSTSDV!$D$1:$L$1,0)),1)/'ống nhựa túi bóng'!$D386,0)</f>
        <v>400</v>
      </c>
      <c r="O386" s="92">
        <f t="array" ref="O386">IFERROR(ROUND(INDEX(FCSTSDV!$D$2:$L$2001,MATCH('ống nhựa túi bóng'!$C386,FCSTSDV!$C$2:$C$2001,0),MATCH('ống nhựa túi bóng'!O$3,FCSTSDV!$D$1:$L$1,0)),1)/'ống nhựa túi bóng'!$D386,0)</f>
        <v>700</v>
      </c>
      <c r="P386" s="92">
        <f t="array" ref="P386">IFERROR(ROUND(INDEX(FCSTSDV!$D$2:$L$2001,MATCH('ống nhựa túi bóng'!$C386,FCSTSDV!$C$2:$C$2001,0),MATCH('ống nhựa túi bóng'!P$3,FCSTSDV!$D$1:$L$1,0)),1)/'ống nhựa túi bóng'!$D386,0)</f>
        <v>700</v>
      </c>
      <c r="Q386" s="92">
        <f t="array" ref="Q386">IFERROR(ROUND(INDEX(FCSTSDV!$D$2:$L$2001,MATCH('ống nhựa túi bóng'!$C386,FCSTSDV!$C$2:$C$2001,0),MATCH('ống nhựa túi bóng'!Q$3,FCSTSDV!$D$1:$L$1,0)),1)/'ống nhựa túi bóng'!$D386,0)</f>
        <v>0</v>
      </c>
      <c r="R386" s="92">
        <f t="array" ref="R386">IFERROR(ROUND(INDEX(FCSTSDV!$D$2:$L$2001,MATCH('ống nhựa túi bóng'!$C386,FCSTSDV!$C$2:$C$2001,0),MATCH('ống nhựa túi bóng'!R$3,FCSTSDV!$D$1:$L$1,0)),1)/'ống nhựa túi bóng'!$D386,0)</f>
        <v>0</v>
      </c>
      <c r="S386" s="92">
        <f t="array" ref="S386">IFERROR(ROUND(INDEX(FCSTSDV!$D$2:$L$2001,MATCH('ống nhựa túi bóng'!$C386,FCSTSDV!$C$2:$C$2001,0),MATCH('ống nhựa túi bóng'!S$3,FCSTSDV!$D$1:$L$1,0)),1)/'ống nhựa túi bóng'!$D386,0)</f>
        <v>0</v>
      </c>
      <c r="T386" s="92">
        <f t="shared" si="44"/>
        <v>2200</v>
      </c>
    </row>
    <row r="387" spans="1:20" ht="26.25" customHeight="1">
      <c r="A387" s="1091"/>
      <c r="B387" s="1091"/>
      <c r="C387" s="46" t="s">
        <v>1278</v>
      </c>
      <c r="D387" s="413">
        <v>100</v>
      </c>
      <c r="E387" s="1067"/>
      <c r="F387" s="1067"/>
      <c r="G387" s="1067"/>
      <c r="H387" s="92">
        <f t="array" ref="H387">IFERROR(ROUND(INDEX(FCSTSDV!$D$2:$L$2001,MATCH('ống nhựa túi bóng'!$C387,FCSTSDV!$C$2:$C$2001,0),MATCH('ống nhựa túi bóng'!H$3,FCSTSDV!$D$1:$L$1,0)),1)/'ống nhựa túi bóng'!$D387,0)</f>
        <v>0</v>
      </c>
      <c r="I387" s="92">
        <f t="array" ref="I387">IFERROR(ROUND(INDEX(FCSTSDV!$D$2:$L$2001,MATCH('ống nhựa túi bóng'!$C387,FCSTSDV!$C$2:$C$2001,0),MATCH('ống nhựa túi bóng'!I$3,FCSTSDV!$D$1:$L$1,0)),1)/'ống nhựa túi bóng'!$D387,0)</f>
        <v>0</v>
      </c>
      <c r="J387" s="92">
        <f t="array" ref="J387">IFERROR(ROUND(INDEX(FCSTSDV!$D$2:$L$2001,MATCH('ống nhựa túi bóng'!$C387,FCSTSDV!$C$2:$C$2001,0),MATCH('ống nhựa túi bóng'!J$3,FCSTSDV!$D$1:$L$1,0)),1)/'ống nhựa túi bóng'!$D387,0)</f>
        <v>0</v>
      </c>
      <c r="K387" s="92">
        <f t="array" ref="K387">IFERROR(ROUND(INDEX(FCSTSDV!$D$2:$L$2001,MATCH('ống nhựa túi bóng'!$C387,FCSTSDV!$C$2:$C$2001,0),MATCH('ống nhựa túi bóng'!K$3,FCSTSDV!$D$1:$L$1,0)),1)/'ống nhựa túi bóng'!$D387,0)</f>
        <v>0</v>
      </c>
      <c r="L387" s="92">
        <f t="array" ref="L387">IFERROR(ROUND(INDEX(FCSTSDV!$D$2:$L$2001,MATCH('ống nhựa túi bóng'!$C387,FCSTSDV!$C$2:$C$2001,0),MATCH('ống nhựa túi bóng'!L$3,FCSTSDV!$D$1:$L$1,0)),1)/'ống nhựa túi bóng'!$D387,0)</f>
        <v>0</v>
      </c>
      <c r="M387" s="92">
        <f t="array" ref="M387">IFERROR(ROUND(INDEX(FCSTSDV!$D$2:$L$2001,MATCH('ống nhựa túi bóng'!$C387,FCSTSDV!$C$2:$C$2001,0),MATCH('ống nhựa túi bóng'!M$3,FCSTSDV!$D$1:$L$1,0)),1)/'ống nhựa túi bóng'!$D387,0)</f>
        <v>0</v>
      </c>
      <c r="N387" s="92">
        <f t="array" ref="N387">IFERROR(ROUND(INDEX(FCSTSDV!$D$2:$L$2001,MATCH('ống nhựa túi bóng'!$C387,FCSTSDV!$C$2:$C$2001,0),MATCH('ống nhựa túi bóng'!N$3,FCSTSDV!$D$1:$L$1,0)),1)/'ống nhựa túi bóng'!$D387,0)</f>
        <v>0</v>
      </c>
      <c r="O387" s="92">
        <f t="array" ref="O387">IFERROR(ROUND(INDEX(FCSTSDV!$D$2:$L$2001,MATCH('ống nhựa túi bóng'!$C387,FCSTSDV!$C$2:$C$2001,0),MATCH('ống nhựa túi bóng'!O$3,FCSTSDV!$D$1:$L$1,0)),1)/'ống nhựa túi bóng'!$D387,0)</f>
        <v>0</v>
      </c>
      <c r="P387" s="92">
        <f t="array" ref="P387">IFERROR(ROUND(INDEX(FCSTSDV!$D$2:$L$2001,MATCH('ống nhựa túi bóng'!$C387,FCSTSDV!$C$2:$C$2001,0),MATCH('ống nhựa túi bóng'!P$3,FCSTSDV!$D$1:$L$1,0)),1)/'ống nhựa túi bóng'!$D387,0)</f>
        <v>0</v>
      </c>
      <c r="Q387" s="92">
        <f t="array" ref="Q387">IFERROR(ROUND(INDEX(FCSTSDV!$D$2:$L$2001,MATCH('ống nhựa túi bóng'!$C387,FCSTSDV!$C$2:$C$2001,0),MATCH('ống nhựa túi bóng'!Q$3,FCSTSDV!$D$1:$L$1,0)),1)/'ống nhựa túi bóng'!$D387,0)</f>
        <v>0</v>
      </c>
      <c r="R387" s="92">
        <f t="array" ref="R387">IFERROR(ROUND(INDEX(FCSTSDV!$D$2:$L$2001,MATCH('ống nhựa túi bóng'!$C387,FCSTSDV!$C$2:$C$2001,0),MATCH('ống nhựa túi bóng'!R$3,FCSTSDV!$D$1:$L$1,0)),1)/'ống nhựa túi bóng'!$D387,0)</f>
        <v>0</v>
      </c>
      <c r="S387" s="92">
        <f t="array" ref="S387">IFERROR(ROUND(INDEX(FCSTSDV!$D$2:$L$2001,MATCH('ống nhựa túi bóng'!$C387,FCSTSDV!$C$2:$C$2001,0),MATCH('ống nhựa túi bóng'!S$3,FCSTSDV!$D$1:$L$1,0)),1)/'ống nhựa túi bóng'!$D387,0)</f>
        <v>0</v>
      </c>
      <c r="T387" s="92">
        <f t="shared" si="44"/>
        <v>0</v>
      </c>
    </row>
    <row r="388" spans="1:20" ht="27.75" customHeight="1">
      <c r="A388" s="1091"/>
      <c r="B388" s="1091"/>
      <c r="C388" s="426" t="s">
        <v>1279</v>
      </c>
      <c r="D388" s="413">
        <v>100</v>
      </c>
      <c r="E388" s="1067"/>
      <c r="F388" s="1067"/>
      <c r="G388" s="1067"/>
      <c r="H388" s="92">
        <f t="array" ref="H388">IFERROR(ROUND(INDEX(FCSTSDV!$D$2:$L$2001,MATCH('ống nhựa túi bóng'!$C388,FCSTSDV!$C$2:$C$2001,0),MATCH('ống nhựa túi bóng'!H$3,FCSTSDV!$D$1:$L$1,0)),1)/'ống nhựa túi bóng'!$D388,0)</f>
        <v>0</v>
      </c>
      <c r="I388" s="92">
        <f t="array" ref="I388">IFERROR(ROUND(INDEX(FCSTSDV!$D$2:$L$2001,MATCH('ống nhựa túi bóng'!$C388,FCSTSDV!$C$2:$C$2001,0),MATCH('ống nhựa túi bóng'!I$3,FCSTSDV!$D$1:$L$1,0)),1)/'ống nhựa túi bóng'!$D388,0)</f>
        <v>0</v>
      </c>
      <c r="J388" s="92">
        <f t="array" ref="J388">IFERROR(ROUND(INDEX(FCSTSDV!$D$2:$L$2001,MATCH('ống nhựa túi bóng'!$C388,FCSTSDV!$C$2:$C$2001,0),MATCH('ống nhựa túi bóng'!J$3,FCSTSDV!$D$1:$L$1,0)),1)/'ống nhựa túi bóng'!$D388,0)</f>
        <v>0</v>
      </c>
      <c r="K388" s="92">
        <f t="array" ref="K388">IFERROR(ROUND(INDEX(FCSTSDV!$D$2:$L$2001,MATCH('ống nhựa túi bóng'!$C388,FCSTSDV!$C$2:$C$2001,0),MATCH('ống nhựa túi bóng'!K$3,FCSTSDV!$D$1:$L$1,0)),1)/'ống nhựa túi bóng'!$D388,0)</f>
        <v>0</v>
      </c>
      <c r="L388" s="92">
        <f t="array" ref="L388">IFERROR(ROUND(INDEX(FCSTSDV!$D$2:$L$2001,MATCH('ống nhựa túi bóng'!$C388,FCSTSDV!$C$2:$C$2001,0),MATCH('ống nhựa túi bóng'!L$3,FCSTSDV!$D$1:$L$1,0)),1)/'ống nhựa túi bóng'!$D388,0)</f>
        <v>0</v>
      </c>
      <c r="M388" s="92">
        <f t="array" ref="M388">IFERROR(ROUND(INDEX(FCSTSDV!$D$2:$L$2001,MATCH('ống nhựa túi bóng'!$C388,FCSTSDV!$C$2:$C$2001,0),MATCH('ống nhựa túi bóng'!M$3,FCSTSDV!$D$1:$L$1,0)),1)/'ống nhựa túi bóng'!$D388,0)</f>
        <v>0</v>
      </c>
      <c r="N388" s="92">
        <f t="array" ref="N388">IFERROR(ROUND(INDEX(FCSTSDV!$D$2:$L$2001,MATCH('ống nhựa túi bóng'!$C388,FCSTSDV!$C$2:$C$2001,0),MATCH('ống nhựa túi bóng'!N$3,FCSTSDV!$D$1:$L$1,0)),1)/'ống nhựa túi bóng'!$D388,0)</f>
        <v>0</v>
      </c>
      <c r="O388" s="92">
        <f t="array" ref="O388">IFERROR(ROUND(INDEX(FCSTSDV!$D$2:$L$2001,MATCH('ống nhựa túi bóng'!$C388,FCSTSDV!$C$2:$C$2001,0),MATCH('ống nhựa túi bóng'!O$3,FCSTSDV!$D$1:$L$1,0)),1)/'ống nhựa túi bóng'!$D388,0)</f>
        <v>0</v>
      </c>
      <c r="P388" s="92">
        <f t="array" ref="P388">IFERROR(ROUND(INDEX(FCSTSDV!$D$2:$L$2001,MATCH('ống nhựa túi bóng'!$C388,FCSTSDV!$C$2:$C$2001,0),MATCH('ống nhựa túi bóng'!P$3,FCSTSDV!$D$1:$L$1,0)),1)/'ống nhựa túi bóng'!$D388,0)</f>
        <v>0</v>
      </c>
      <c r="Q388" s="92">
        <f t="array" ref="Q388">IFERROR(ROUND(INDEX(FCSTSDV!$D$2:$L$2001,MATCH('ống nhựa túi bóng'!$C388,FCSTSDV!$C$2:$C$2001,0),MATCH('ống nhựa túi bóng'!Q$3,FCSTSDV!$D$1:$L$1,0)),1)/'ống nhựa túi bóng'!$D388,0)</f>
        <v>0</v>
      </c>
      <c r="R388" s="92">
        <f t="array" ref="R388">IFERROR(ROUND(INDEX(FCSTSDV!$D$2:$L$2001,MATCH('ống nhựa túi bóng'!$C388,FCSTSDV!$C$2:$C$2001,0),MATCH('ống nhựa túi bóng'!R$3,FCSTSDV!$D$1:$L$1,0)),1)/'ống nhựa túi bóng'!$D388,0)</f>
        <v>0</v>
      </c>
      <c r="S388" s="92">
        <f t="array" ref="S388">IFERROR(ROUND(INDEX(FCSTSDV!$D$2:$L$2001,MATCH('ống nhựa túi bóng'!$C388,FCSTSDV!$C$2:$C$2001,0),MATCH('ống nhựa túi bóng'!S$3,FCSTSDV!$D$1:$L$1,0)),1)/'ống nhựa túi bóng'!$D388,0)</f>
        <v>0</v>
      </c>
      <c r="T388" s="92">
        <f t="shared" si="44"/>
        <v>0</v>
      </c>
    </row>
    <row r="389" spans="1:20" ht="20.100000000000001" hidden="1" customHeight="1">
      <c r="A389" s="1092"/>
      <c r="B389" s="1092"/>
      <c r="C389" s="411" t="s">
        <v>42</v>
      </c>
      <c r="D389" s="412" t="s">
        <v>43</v>
      </c>
      <c r="E389" s="1068"/>
      <c r="F389" s="1068"/>
      <c r="G389" s="1068"/>
      <c r="H389" s="90">
        <f>$G$385-SUM(H385:H388)</f>
        <v>10150</v>
      </c>
      <c r="I389" s="90">
        <f t="shared" ref="I389:P389" si="48">H389-SUM(I385:I388)</f>
        <v>10050</v>
      </c>
      <c r="J389" s="90">
        <f t="shared" si="48"/>
        <v>9850</v>
      </c>
      <c r="K389" s="90">
        <f t="shared" si="48"/>
        <v>9650</v>
      </c>
      <c r="L389" s="90">
        <f t="shared" si="48"/>
        <v>9450</v>
      </c>
      <c r="M389" s="90">
        <f t="shared" si="48"/>
        <v>9250</v>
      </c>
      <c r="N389" s="90">
        <f t="shared" si="48"/>
        <v>8250</v>
      </c>
      <c r="O389" s="90">
        <f t="shared" si="48"/>
        <v>6950</v>
      </c>
      <c r="P389" s="90">
        <f t="shared" si="48"/>
        <v>5650</v>
      </c>
      <c r="Q389" s="90" t="e">
        <f>#REF!-SUM(Q385:Q388)</f>
        <v>#REF!</v>
      </c>
      <c r="R389" s="90" t="e">
        <f t="shared" ref="R389" si="49">Q389-SUM(R385:R388)</f>
        <v>#REF!</v>
      </c>
      <c r="S389" s="90" t="e">
        <f t="shared" ref="S389" si="50">R389-SUM(S385:S388)</f>
        <v>#REF!</v>
      </c>
      <c r="T389" s="92" t="e">
        <f t="shared" si="44"/>
        <v>#REF!</v>
      </c>
    </row>
    <row r="390" spans="1:20" ht="20.100000000000001" hidden="1" customHeight="1">
      <c r="A390" s="817" t="s">
        <v>148</v>
      </c>
      <c r="B390" s="1071" t="s">
        <v>149</v>
      </c>
      <c r="C390" s="43" t="s">
        <v>150</v>
      </c>
      <c r="D390" s="422">
        <v>3000</v>
      </c>
      <c r="E390" s="786">
        <v>25</v>
      </c>
      <c r="F390" s="786">
        <v>950</v>
      </c>
      <c r="G390" s="786">
        <f>+E390+F390</f>
        <v>975</v>
      </c>
      <c r="H390" s="99">
        <f t="array" ref="H390">IFERROR(ROUND(INDEX(FCSTSDV!$D$2:$L$2001,MATCH('ống nhựa túi bóng'!$C390,FCSTSDV!$C$2:$C$2001,0),MATCH('ống nhựa túi bóng'!H$3,FCSTSDV!$D$1:$L$1,0)),1)/'ống nhựa túi bóng'!$D390,0)</f>
        <v>0</v>
      </c>
      <c r="I390" s="99">
        <f t="array" ref="I390">IFERROR(ROUND(INDEX(FCSTSDV!$D$2:$L$2001,MATCH('ống nhựa túi bóng'!$C390,FCSTSDV!$C$2:$C$2001,0),MATCH('ống nhựa túi bóng'!I$3,FCSTSDV!$D$1:$L$1,0)),1)/'ống nhựa túi bóng'!$D390,0)</f>
        <v>1.0333333333333334</v>
      </c>
      <c r="J390" s="99">
        <f t="array" ref="J390">IFERROR(ROUND(INDEX(FCSTSDV!$D$2:$L$2001,MATCH('ống nhựa túi bóng'!$C390,FCSTSDV!$C$2:$C$2001,0),MATCH('ống nhựa túi bóng'!J$3,FCSTSDV!$D$1:$L$1,0)),1)/'ống nhựa túi bóng'!$D390,0)</f>
        <v>1.0333333333333334</v>
      </c>
      <c r="K390" s="99">
        <f t="array" ref="K390">IFERROR(ROUND(INDEX(FCSTSDV!$D$2:$L$2001,MATCH('ống nhựa túi bóng'!$C390,FCSTSDV!$C$2:$C$2001,0),MATCH('ống nhựa túi bóng'!K$3,FCSTSDV!$D$1:$L$1,0)),1)/'ống nhựa túi bóng'!$D390,0)</f>
        <v>1.0333333333333334</v>
      </c>
      <c r="L390" s="99">
        <f t="array" ref="L390">IFERROR(ROUND(INDEX(FCSTSDV!$D$2:$L$2001,MATCH('ống nhựa túi bóng'!$C390,FCSTSDV!$C$2:$C$2001,0),MATCH('ống nhựa túi bóng'!L$3,FCSTSDV!$D$1:$L$1,0)),1)/'ống nhựa túi bóng'!$D390,0)</f>
        <v>1.0333333333333334</v>
      </c>
      <c r="M390" s="99">
        <f t="array" ref="M390">IFERROR(ROUND(INDEX(FCSTSDV!$D$2:$L$2001,MATCH('ống nhựa túi bóng'!$C390,FCSTSDV!$C$2:$C$2001,0),MATCH('ống nhựa túi bóng'!M$3,FCSTSDV!$D$1:$L$1,0)),1)/'ống nhựa túi bóng'!$D390,0)</f>
        <v>1.0333333333333334</v>
      </c>
      <c r="N390" s="99">
        <f t="array" ref="N390">IFERROR(ROUND(INDEX(FCSTSDV!$D$2:$L$2001,MATCH('ống nhựa túi bóng'!$C390,FCSTSDV!$C$2:$C$2001,0),MATCH('ống nhựa túi bóng'!N$3,FCSTSDV!$D$1:$L$1,0)),1)/'ống nhựa túi bóng'!$D390,0)</f>
        <v>5.166666666666667</v>
      </c>
      <c r="O390" s="99">
        <f t="array" ref="O390">IFERROR(ROUND(INDEX(FCSTSDV!$D$2:$L$2001,MATCH('ống nhựa túi bóng'!$C390,FCSTSDV!$C$2:$C$2001,0),MATCH('ống nhựa túi bóng'!O$3,FCSTSDV!$D$1:$L$1,0)),1)/'ống nhựa túi bóng'!$D390,0)</f>
        <v>1.0333333333333334</v>
      </c>
      <c r="P390" s="99">
        <f t="array" ref="P390">IFERROR(ROUND(INDEX(FCSTSDV!$D$2:$L$2001,MATCH('ống nhựa túi bóng'!$C390,FCSTSDV!$C$2:$C$2001,0),MATCH('ống nhựa túi bóng'!P$3,FCSTSDV!$D$1:$L$1,0)),1)/'ống nhựa túi bóng'!$D390,0)</f>
        <v>0</v>
      </c>
      <c r="Q390" s="99">
        <f t="array" ref="Q390">IFERROR(ROUND(INDEX(FCSTSDV!$D$2:$L$2001,MATCH('ống nhựa túi bóng'!$C390,FCSTSDV!$C$2:$C$2001,0),MATCH('ống nhựa túi bóng'!Q$3,FCSTSDV!$D$1:$L$1,0)),1)/'ống nhựa túi bóng'!$D390,0)</f>
        <v>0</v>
      </c>
      <c r="R390" s="99">
        <f t="array" ref="R390">IFERROR(ROUND(INDEX(FCSTSDV!$D$2:$L$2001,MATCH('ống nhựa túi bóng'!$C390,FCSTSDV!$C$2:$C$2001,0),MATCH('ống nhựa túi bóng'!R$3,FCSTSDV!$D$1:$L$1,0)),1)/'ống nhựa túi bóng'!$D390,0)</f>
        <v>0</v>
      </c>
      <c r="S390" s="99">
        <f t="array" ref="S390">IFERROR(ROUND(INDEX(FCSTSDV!$D$2:$L$2001,MATCH('ống nhựa túi bóng'!$C390,FCSTSDV!$C$2:$C$2001,0),MATCH('ống nhựa túi bóng'!S$3,FCSTSDV!$D$1:$L$1,0)),1)/'ống nhựa túi bóng'!$D390,0)</f>
        <v>0</v>
      </c>
      <c r="T390" s="92">
        <f t="shared" si="44"/>
        <v>11.366666666666667</v>
      </c>
    </row>
    <row r="391" spans="1:20" ht="20.100000000000001" hidden="1" customHeight="1">
      <c r="A391" s="1095"/>
      <c r="B391" s="1083"/>
      <c r="C391" s="55" t="s">
        <v>785</v>
      </c>
      <c r="D391" s="420">
        <v>2700</v>
      </c>
      <c r="E391" s="783"/>
      <c r="F391" s="783"/>
      <c r="G391" s="783"/>
      <c r="H391" s="92">
        <f t="array" ref="H391">IFERROR(ROUND(INDEX(FCSTSDV!$D$2:$L$2001,MATCH('ống nhựa túi bóng'!$C391,FCSTSDV!$C$2:$C$2001,0),MATCH('ống nhựa túi bóng'!H$3,FCSTSDV!$D$1:$L$1,0)),1)/'ống nhựa túi bóng'!$D391,0)</f>
        <v>10</v>
      </c>
      <c r="I391" s="92">
        <f t="array" ref="I391">IFERROR(ROUND(INDEX(FCSTSDV!$D$2:$L$2001,MATCH('ống nhựa túi bóng'!$C391,FCSTSDV!$C$2:$C$2001,0),MATCH('ống nhựa túi bóng'!I$3,FCSTSDV!$D$1:$L$1,0)),1)/'ống nhựa túi bóng'!$D391,0)</f>
        <v>30</v>
      </c>
      <c r="J391" s="92">
        <f t="array" ref="J391">IFERROR(ROUND(INDEX(FCSTSDV!$D$2:$L$2001,MATCH('ống nhựa túi bóng'!$C391,FCSTSDV!$C$2:$C$2001,0),MATCH('ống nhựa túi bóng'!J$3,FCSTSDV!$D$1:$L$1,0)),1)/'ống nhựa túi bóng'!$D391,0)</f>
        <v>30</v>
      </c>
      <c r="K391" s="92">
        <f t="array" ref="K391">IFERROR(ROUND(INDEX(FCSTSDV!$D$2:$L$2001,MATCH('ống nhựa túi bóng'!$C391,FCSTSDV!$C$2:$C$2001,0),MATCH('ống nhựa túi bóng'!K$3,FCSTSDV!$D$1:$L$1,0)),1)/'ống nhựa túi bóng'!$D391,0)</f>
        <v>30</v>
      </c>
      <c r="L391" s="92">
        <f t="array" ref="L391">IFERROR(ROUND(INDEX(FCSTSDV!$D$2:$L$2001,MATCH('ống nhựa túi bóng'!$C391,FCSTSDV!$C$2:$C$2001,0),MATCH('ống nhựa túi bóng'!L$3,FCSTSDV!$D$1:$L$1,0)),1)/'ống nhựa túi bóng'!$D391,0)</f>
        <v>30</v>
      </c>
      <c r="M391" s="92">
        <f t="array" ref="M391">IFERROR(ROUND(INDEX(FCSTSDV!$D$2:$L$2001,MATCH('ống nhựa túi bóng'!$C391,FCSTSDV!$C$2:$C$2001,0),MATCH('ống nhựa túi bóng'!M$3,FCSTSDV!$D$1:$L$1,0)),1)/'ống nhựa túi bóng'!$D391,0)</f>
        <v>35</v>
      </c>
      <c r="N391" s="92">
        <f t="array" ref="N391">IFERROR(ROUND(INDEX(FCSTSDV!$D$2:$L$2001,MATCH('ống nhựa túi bóng'!$C391,FCSTSDV!$C$2:$C$2001,0),MATCH('ống nhựa túi bóng'!N$3,FCSTSDV!$D$1:$L$1,0)),1)/'ống nhựa túi bóng'!$D391,0)</f>
        <v>195</v>
      </c>
      <c r="O391" s="92">
        <f t="array" ref="O391">IFERROR(ROUND(INDEX(FCSTSDV!$D$2:$L$2001,MATCH('ống nhựa túi bóng'!$C391,FCSTSDV!$C$2:$C$2001,0),MATCH('ống nhựa túi bóng'!O$3,FCSTSDV!$D$1:$L$1,0)),1)/'ống nhựa túi bóng'!$D391,0)</f>
        <v>280</v>
      </c>
      <c r="P391" s="92">
        <f t="array" ref="P391">IFERROR(ROUND(INDEX(FCSTSDV!$D$2:$L$2001,MATCH('ống nhựa túi bóng'!$C391,FCSTSDV!$C$2:$C$2001,0),MATCH('ống nhựa túi bóng'!P$3,FCSTSDV!$D$1:$L$1,0)),1)/'ống nhựa túi bóng'!$D391,0)</f>
        <v>0</v>
      </c>
      <c r="Q391" s="92">
        <f t="array" ref="Q391">IFERROR(ROUND(INDEX(FCSTSDV!$D$2:$L$2001,MATCH('ống nhựa túi bóng'!$C391,FCSTSDV!$C$2:$C$2001,0),MATCH('ống nhựa túi bóng'!Q$3,FCSTSDV!$D$1:$L$1,0)),1)/'ống nhựa túi bóng'!$D391,0)</f>
        <v>0</v>
      </c>
      <c r="R391" s="92">
        <f t="array" ref="R391">IFERROR(ROUND(INDEX(FCSTSDV!$D$2:$L$2001,MATCH('ống nhựa túi bóng'!$C391,FCSTSDV!$C$2:$C$2001,0),MATCH('ống nhựa túi bóng'!R$3,FCSTSDV!$D$1:$L$1,0)),1)/'ống nhựa túi bóng'!$D391,0)</f>
        <v>0</v>
      </c>
      <c r="S391" s="92">
        <f t="array" ref="S391">IFERROR(ROUND(INDEX(FCSTSDV!$D$2:$L$2001,MATCH('ống nhựa túi bóng'!$C391,FCSTSDV!$C$2:$C$2001,0),MATCH('ống nhựa túi bóng'!S$3,FCSTSDV!$D$1:$L$1,0)),1)/'ống nhựa túi bóng'!$D391,0)</f>
        <v>0</v>
      </c>
      <c r="T391" s="92">
        <f t="shared" si="44"/>
        <v>640</v>
      </c>
    </row>
    <row r="392" spans="1:20" ht="20.100000000000001" hidden="1" customHeight="1">
      <c r="A392" s="1095"/>
      <c r="B392" s="1083"/>
      <c r="C392" s="55" t="s">
        <v>777</v>
      </c>
      <c r="D392" s="420">
        <v>3000</v>
      </c>
      <c r="E392" s="783"/>
      <c r="F392" s="783"/>
      <c r="G392" s="783"/>
      <c r="H392" s="92">
        <f t="array" ref="H392">IFERROR(ROUND(INDEX(FCSTSDV!$D$2:$L$2001,MATCH('ống nhựa túi bóng'!$C392,FCSTSDV!$C$2:$C$2001,0),MATCH('ống nhựa túi bóng'!H$3,FCSTSDV!$D$1:$L$1,0)),1)/'ống nhựa túi bóng'!$D392,0)</f>
        <v>0</v>
      </c>
      <c r="I392" s="92">
        <f t="array" ref="I392">IFERROR(ROUND(INDEX(FCSTSDV!$D$2:$L$2001,MATCH('ống nhựa túi bóng'!$C392,FCSTSDV!$C$2:$C$2001,0),MATCH('ống nhựa túi bóng'!I$3,FCSTSDV!$D$1:$L$1,0)),1)/'ống nhựa túi bóng'!$D392,0)</f>
        <v>10</v>
      </c>
      <c r="J392" s="92">
        <f t="array" ref="J392">IFERROR(ROUND(INDEX(FCSTSDV!$D$2:$L$2001,MATCH('ống nhựa túi bóng'!$C392,FCSTSDV!$C$2:$C$2001,0),MATCH('ống nhựa túi bóng'!J$3,FCSTSDV!$D$1:$L$1,0)),1)/'ống nhựa túi bóng'!$D392,0)</f>
        <v>14</v>
      </c>
      <c r="K392" s="92">
        <f t="array" ref="K392">IFERROR(ROUND(INDEX(FCSTSDV!$D$2:$L$2001,MATCH('ống nhựa túi bóng'!$C392,FCSTSDV!$C$2:$C$2001,0),MATCH('ống nhựa túi bóng'!K$3,FCSTSDV!$D$1:$L$1,0)),1)/'ống nhựa túi bóng'!$D392,0)</f>
        <v>15</v>
      </c>
      <c r="L392" s="92">
        <f t="array" ref="L392">IFERROR(ROUND(INDEX(FCSTSDV!$D$2:$L$2001,MATCH('ống nhựa túi bóng'!$C392,FCSTSDV!$C$2:$C$2001,0),MATCH('ống nhựa túi bóng'!L$3,FCSTSDV!$D$1:$L$1,0)),1)/'ống nhựa túi bóng'!$D392,0)</f>
        <v>15</v>
      </c>
      <c r="M392" s="92">
        <f t="array" ref="M392">IFERROR(ROUND(INDEX(FCSTSDV!$D$2:$L$2001,MATCH('ống nhựa túi bóng'!$C392,FCSTSDV!$C$2:$C$2001,0),MATCH('ống nhựa túi bóng'!M$3,FCSTSDV!$D$1:$L$1,0)),1)/'ống nhựa túi bóng'!$D392,0)</f>
        <v>20</v>
      </c>
      <c r="N392" s="92">
        <f t="array" ref="N392">IFERROR(ROUND(INDEX(FCSTSDV!$D$2:$L$2001,MATCH('ống nhựa túi bóng'!$C392,FCSTSDV!$C$2:$C$2001,0),MATCH('ống nhựa túi bóng'!N$3,FCSTSDV!$D$1:$L$1,0)),1)/'ống nhựa túi bóng'!$D392,0)</f>
        <v>94</v>
      </c>
      <c r="O392" s="92">
        <f t="array" ref="O392">IFERROR(ROUND(INDEX(FCSTSDV!$D$2:$L$2001,MATCH('ống nhựa túi bóng'!$C392,FCSTSDV!$C$2:$C$2001,0),MATCH('ống nhựa túi bóng'!O$3,FCSTSDV!$D$1:$L$1,0)),1)/'ống nhựa túi bóng'!$D392,0)</f>
        <v>125</v>
      </c>
      <c r="P392" s="92">
        <f t="array" ref="P392">IFERROR(ROUND(INDEX(FCSTSDV!$D$2:$L$2001,MATCH('ống nhựa túi bóng'!$C392,FCSTSDV!$C$2:$C$2001,0),MATCH('ống nhựa túi bóng'!P$3,FCSTSDV!$D$1:$L$1,0)),1)/'ống nhựa túi bóng'!$D392,0)</f>
        <v>0</v>
      </c>
      <c r="Q392" s="92">
        <f t="array" ref="Q392">IFERROR(ROUND(INDEX(FCSTSDV!$D$2:$L$2001,MATCH('ống nhựa túi bóng'!$C392,FCSTSDV!$C$2:$C$2001,0),MATCH('ống nhựa túi bóng'!Q$3,FCSTSDV!$D$1:$L$1,0)),1)/'ống nhựa túi bóng'!$D392,0)</f>
        <v>0</v>
      </c>
      <c r="R392" s="92">
        <f t="array" ref="R392">IFERROR(ROUND(INDEX(FCSTSDV!$D$2:$L$2001,MATCH('ống nhựa túi bóng'!$C392,FCSTSDV!$C$2:$C$2001,0),MATCH('ống nhựa túi bóng'!R$3,FCSTSDV!$D$1:$L$1,0)),1)/'ống nhựa túi bóng'!$D392,0)</f>
        <v>0</v>
      </c>
      <c r="S392" s="92">
        <f t="array" ref="S392">IFERROR(ROUND(INDEX(FCSTSDV!$D$2:$L$2001,MATCH('ống nhựa túi bóng'!$C392,FCSTSDV!$C$2:$C$2001,0),MATCH('ống nhựa túi bóng'!S$3,FCSTSDV!$D$1:$L$1,0)),1)/'ống nhựa túi bóng'!$D392,0)</f>
        <v>0</v>
      </c>
      <c r="T392" s="92">
        <f t="shared" si="44"/>
        <v>293</v>
      </c>
    </row>
    <row r="393" spans="1:20" ht="20.100000000000001" hidden="1" customHeight="1">
      <c r="A393" s="1095"/>
      <c r="B393" s="1083"/>
      <c r="C393" s="55" t="s">
        <v>792</v>
      </c>
      <c r="D393" s="420">
        <v>3000</v>
      </c>
      <c r="E393" s="783"/>
      <c r="F393" s="783"/>
      <c r="G393" s="783"/>
      <c r="H393" s="92">
        <f t="array" ref="H393">IFERROR(ROUND(INDEX(FCSTSDV!$D$2:$L$2001,MATCH('ống nhựa túi bóng'!$C393,FCSTSDV!$C$2:$C$2001,0),MATCH('ống nhựa túi bóng'!H$3,FCSTSDV!$D$1:$L$1,0)),1)/'ống nhựa túi bóng'!$D393,0)</f>
        <v>42.666666666666664</v>
      </c>
      <c r="I393" s="92">
        <f t="array" ref="I393">IFERROR(ROUND(INDEX(FCSTSDV!$D$2:$L$2001,MATCH('ống nhựa túi bóng'!$C393,FCSTSDV!$C$2:$C$2001,0),MATCH('ống nhựa túi bóng'!I$3,FCSTSDV!$D$1:$L$1,0)),1)/'ống nhựa túi bóng'!$D393,0)</f>
        <v>32</v>
      </c>
      <c r="J393" s="92">
        <f t="array" ref="J393">IFERROR(ROUND(INDEX(FCSTSDV!$D$2:$L$2001,MATCH('ống nhựa túi bóng'!$C393,FCSTSDV!$C$2:$C$2001,0),MATCH('ống nhựa túi bóng'!J$3,FCSTSDV!$D$1:$L$1,0)),1)/'ống nhựa túi bóng'!$D393,0)</f>
        <v>42.666666666666664</v>
      </c>
      <c r="K393" s="92">
        <f t="array" ref="K393">IFERROR(ROUND(INDEX(FCSTSDV!$D$2:$L$2001,MATCH('ống nhựa túi bóng'!$C393,FCSTSDV!$C$2:$C$2001,0),MATCH('ống nhựa túi bóng'!K$3,FCSTSDV!$D$1:$L$1,0)),1)/'ống nhựa túi bóng'!$D393,0)</f>
        <v>42.666666666666664</v>
      </c>
      <c r="L393" s="92">
        <f t="array" ref="L393">IFERROR(ROUND(INDEX(FCSTSDV!$D$2:$L$2001,MATCH('ống nhựa túi bóng'!$C393,FCSTSDV!$C$2:$C$2001,0),MATCH('ống nhựa túi bóng'!L$3,FCSTSDV!$D$1:$L$1,0)),1)/'ống nhựa túi bóng'!$D393,0)</f>
        <v>32</v>
      </c>
      <c r="M393" s="92">
        <f t="array" ref="M393">IFERROR(ROUND(INDEX(FCSTSDV!$D$2:$L$2001,MATCH('ống nhựa túi bóng'!$C393,FCSTSDV!$C$2:$C$2001,0),MATCH('ống nhựa túi bóng'!M$3,FCSTSDV!$D$1:$L$1,0)),1)/'ống nhựa túi bóng'!$D393,0)</f>
        <v>42.666666666666664</v>
      </c>
      <c r="N393" s="92">
        <f t="array" ref="N393">IFERROR(ROUND(INDEX(FCSTSDV!$D$2:$L$2001,MATCH('ống nhựa túi bóng'!$C393,FCSTSDV!$C$2:$C$2001,0),MATCH('ống nhựa túi bóng'!N$3,FCSTSDV!$D$1:$L$1,0)),1)/'ống nhựa túi bóng'!$D393,0)</f>
        <v>256</v>
      </c>
      <c r="O393" s="92">
        <f t="array" ref="O393">IFERROR(ROUND(INDEX(FCSTSDV!$D$2:$L$2001,MATCH('ống nhựa túi bóng'!$C393,FCSTSDV!$C$2:$C$2001,0),MATCH('ống nhựa túi bóng'!O$3,FCSTSDV!$D$1:$L$1,0)),1)/'ống nhựa túi bóng'!$D393,0)</f>
        <v>256</v>
      </c>
      <c r="P393" s="92">
        <f t="array" ref="P393">IFERROR(ROUND(INDEX(FCSTSDV!$D$2:$L$2001,MATCH('ống nhựa túi bóng'!$C393,FCSTSDV!$C$2:$C$2001,0),MATCH('ống nhựa túi bóng'!P$3,FCSTSDV!$D$1:$L$1,0)),1)/'ống nhựa túi bóng'!$D393,0)</f>
        <v>0</v>
      </c>
      <c r="Q393" s="92">
        <f t="array" ref="Q393">IFERROR(ROUND(INDEX(FCSTSDV!$D$2:$L$2001,MATCH('ống nhựa túi bóng'!$C393,FCSTSDV!$C$2:$C$2001,0),MATCH('ống nhựa túi bóng'!Q$3,FCSTSDV!$D$1:$L$1,0)),1)/'ống nhựa túi bóng'!$D393,0)</f>
        <v>0</v>
      </c>
      <c r="R393" s="92">
        <f t="array" ref="R393">IFERROR(ROUND(INDEX(FCSTSDV!$D$2:$L$2001,MATCH('ống nhựa túi bóng'!$C393,FCSTSDV!$C$2:$C$2001,0),MATCH('ống nhựa túi bóng'!R$3,FCSTSDV!$D$1:$L$1,0)),1)/'ống nhựa túi bóng'!$D393,0)</f>
        <v>0</v>
      </c>
      <c r="S393" s="92">
        <f t="array" ref="S393">IFERROR(ROUND(INDEX(FCSTSDV!$D$2:$L$2001,MATCH('ống nhựa túi bóng'!$C393,FCSTSDV!$C$2:$C$2001,0),MATCH('ống nhựa túi bóng'!S$3,FCSTSDV!$D$1:$L$1,0)),1)/'ống nhựa túi bóng'!$D393,0)</f>
        <v>0</v>
      </c>
      <c r="T393" s="92">
        <f t="shared" si="44"/>
        <v>746.66666666666663</v>
      </c>
    </row>
    <row r="394" spans="1:20" ht="20.100000000000001" customHeight="1">
      <c r="A394" s="818"/>
      <c r="B394" s="1072"/>
      <c r="C394" s="46" t="s">
        <v>108</v>
      </c>
      <c r="D394" s="413">
        <v>3000</v>
      </c>
      <c r="E394" s="784"/>
      <c r="F394" s="784"/>
      <c r="G394" s="784"/>
      <c r="H394" s="92">
        <f t="array" ref="H394">IFERROR(ROUND(INDEX(FCSTSDV!$D$2:$L$2001,MATCH('ống nhựa túi bóng'!$C394,FCSTSDV!$C$2:$C$2001,0),MATCH('ống nhựa túi bóng'!H$3,FCSTSDV!$D$1:$L$1,0)),1)/'ống nhựa túi bóng'!$D394,0)</f>
        <v>0</v>
      </c>
      <c r="I394" s="92">
        <f t="array" ref="I394">IFERROR(ROUND(INDEX(FCSTSDV!$D$2:$L$2001,MATCH('ống nhựa túi bóng'!$C394,FCSTSDV!$C$2:$C$2001,0),MATCH('ống nhựa túi bóng'!I$3,FCSTSDV!$D$1:$L$1,0)),1)/'ống nhựa túi bóng'!$D394,0)</f>
        <v>0</v>
      </c>
      <c r="J394" s="92">
        <f t="array" ref="J394">IFERROR(ROUND(INDEX(FCSTSDV!$D$2:$L$2001,MATCH('ống nhựa túi bóng'!$C394,FCSTSDV!$C$2:$C$2001,0),MATCH('ống nhựa túi bóng'!J$3,FCSTSDV!$D$1:$L$1,0)),1)/'ống nhựa túi bóng'!$D394,0)</f>
        <v>0</v>
      </c>
      <c r="K394" s="92">
        <f t="array" ref="K394">IFERROR(ROUND(INDEX(FCSTSDV!$D$2:$L$2001,MATCH('ống nhựa túi bóng'!$C394,FCSTSDV!$C$2:$C$2001,0),MATCH('ống nhựa túi bóng'!K$3,FCSTSDV!$D$1:$L$1,0)),1)/'ống nhựa túi bóng'!$D394,0)</f>
        <v>0</v>
      </c>
      <c r="L394" s="92">
        <f t="array" ref="L394">IFERROR(ROUND(INDEX(FCSTSDV!$D$2:$L$2001,MATCH('ống nhựa túi bóng'!$C394,FCSTSDV!$C$2:$C$2001,0),MATCH('ống nhựa túi bóng'!L$3,FCSTSDV!$D$1:$L$1,0)),1)/'ống nhựa túi bóng'!$D394,0)</f>
        <v>0</v>
      </c>
      <c r="M394" s="92">
        <f t="array" ref="M394">IFERROR(ROUND(INDEX(FCSTSDV!$D$2:$L$2001,MATCH('ống nhựa túi bóng'!$C394,FCSTSDV!$C$2:$C$2001,0),MATCH('ống nhựa túi bóng'!M$3,FCSTSDV!$D$1:$L$1,0)),1)/'ống nhựa túi bóng'!$D394,0)</f>
        <v>0</v>
      </c>
      <c r="N394" s="92">
        <f t="array" ref="N394">IFERROR(ROUND(INDEX(FCSTSDV!$D$2:$L$2001,MATCH('ống nhựa túi bóng'!$C394,FCSTSDV!$C$2:$C$2001,0),MATCH('ống nhựa túi bóng'!N$3,FCSTSDV!$D$1:$L$1,0)),1)/'ống nhựa túi bóng'!$D394,0)</f>
        <v>0</v>
      </c>
      <c r="O394" s="92">
        <f t="array" ref="O394">IFERROR(ROUND(INDEX(FCSTSDV!$D$2:$L$2001,MATCH('ống nhựa túi bóng'!$C394,FCSTSDV!$C$2:$C$2001,0),MATCH('ống nhựa túi bóng'!O$3,FCSTSDV!$D$1:$L$1,0)),1)/'ống nhựa túi bóng'!$D394,0)</f>
        <v>0</v>
      </c>
      <c r="P394" s="92">
        <f t="array" ref="P394">IFERROR(ROUND(INDEX(FCSTSDV!$D$2:$L$2001,MATCH('ống nhựa túi bóng'!$C394,FCSTSDV!$C$2:$C$2001,0),MATCH('ống nhựa túi bóng'!P$3,FCSTSDV!$D$1:$L$1,0)),1)/'ống nhựa túi bóng'!$D394,0)</f>
        <v>0</v>
      </c>
      <c r="Q394" s="92">
        <f t="array" ref="Q394">IFERROR(ROUND(INDEX(FCSTSDV!$D$2:$L$2001,MATCH('ống nhựa túi bóng'!$C394,FCSTSDV!$C$2:$C$2001,0),MATCH('ống nhựa túi bóng'!Q$3,FCSTSDV!$D$1:$L$1,0)),1)/'ống nhựa túi bóng'!$D394,0)</f>
        <v>0</v>
      </c>
      <c r="R394" s="92">
        <f t="array" ref="R394">IFERROR(ROUND(INDEX(FCSTSDV!$D$2:$L$2001,MATCH('ống nhựa túi bóng'!$C394,FCSTSDV!$C$2:$C$2001,0),MATCH('ống nhựa túi bóng'!R$3,FCSTSDV!$D$1:$L$1,0)),1)/'ống nhựa túi bóng'!$D394,0)</f>
        <v>0</v>
      </c>
      <c r="S394" s="92">
        <f t="array" ref="S394">IFERROR(ROUND(INDEX(FCSTSDV!$D$2:$L$2001,MATCH('ống nhựa túi bóng'!$C394,FCSTSDV!$C$2:$C$2001,0),MATCH('ống nhựa túi bóng'!S$3,FCSTSDV!$D$1:$L$1,0)),1)/'ống nhựa túi bóng'!$D394,0)</f>
        <v>0</v>
      </c>
      <c r="T394" s="92">
        <f t="shared" si="44"/>
        <v>0</v>
      </c>
    </row>
    <row r="395" spans="1:20" ht="20.100000000000001" customHeight="1">
      <c r="A395" s="818"/>
      <c r="B395" s="1072"/>
      <c r="C395" s="46" t="s">
        <v>95</v>
      </c>
      <c r="D395" s="413">
        <v>2800</v>
      </c>
      <c r="E395" s="784"/>
      <c r="F395" s="784"/>
      <c r="G395" s="784"/>
      <c r="H395" s="92">
        <f t="array" ref="H395">IFERROR(ROUND(INDEX(FCSTSDV!$D$2:$L$2001,MATCH('ống nhựa túi bóng'!$C395,FCSTSDV!$C$2:$C$2001,0),MATCH('ống nhựa túi bóng'!H$3,FCSTSDV!$D$1:$L$1,0)),1)/'ống nhựa túi bóng'!$D395,0)</f>
        <v>0</v>
      </c>
      <c r="I395" s="92">
        <f t="array" ref="I395">IFERROR(ROUND(INDEX(FCSTSDV!$D$2:$L$2001,MATCH('ống nhựa túi bóng'!$C395,FCSTSDV!$C$2:$C$2001,0),MATCH('ống nhựa túi bóng'!I$3,FCSTSDV!$D$1:$L$1,0)),1)/'ống nhựa túi bóng'!$D395,0)</f>
        <v>0</v>
      </c>
      <c r="J395" s="92">
        <f t="array" ref="J395">IFERROR(ROUND(INDEX(FCSTSDV!$D$2:$L$2001,MATCH('ống nhựa túi bóng'!$C395,FCSTSDV!$C$2:$C$2001,0),MATCH('ống nhựa túi bóng'!J$3,FCSTSDV!$D$1:$L$1,0)),1)/'ống nhựa túi bóng'!$D395,0)</f>
        <v>0</v>
      </c>
      <c r="K395" s="92">
        <f t="array" ref="K395">IFERROR(ROUND(INDEX(FCSTSDV!$D$2:$L$2001,MATCH('ống nhựa túi bóng'!$C395,FCSTSDV!$C$2:$C$2001,0),MATCH('ống nhựa túi bóng'!K$3,FCSTSDV!$D$1:$L$1,0)),1)/'ống nhựa túi bóng'!$D395,0)</f>
        <v>0</v>
      </c>
      <c r="L395" s="92">
        <f t="array" ref="L395">IFERROR(ROUND(INDEX(FCSTSDV!$D$2:$L$2001,MATCH('ống nhựa túi bóng'!$C395,FCSTSDV!$C$2:$C$2001,0),MATCH('ống nhựa túi bóng'!L$3,FCSTSDV!$D$1:$L$1,0)),1)/'ống nhựa túi bóng'!$D395,0)</f>
        <v>0</v>
      </c>
      <c r="M395" s="92">
        <f t="array" ref="M395">IFERROR(ROUND(INDEX(FCSTSDV!$D$2:$L$2001,MATCH('ống nhựa túi bóng'!$C395,FCSTSDV!$C$2:$C$2001,0),MATCH('ống nhựa túi bóng'!M$3,FCSTSDV!$D$1:$L$1,0)),1)/'ống nhựa túi bóng'!$D395,0)</f>
        <v>0</v>
      </c>
      <c r="N395" s="92">
        <f t="array" ref="N395">IFERROR(ROUND(INDEX(FCSTSDV!$D$2:$L$2001,MATCH('ống nhựa túi bóng'!$C395,FCSTSDV!$C$2:$C$2001,0),MATCH('ống nhựa túi bóng'!N$3,FCSTSDV!$D$1:$L$1,0)),1)/'ống nhựa túi bóng'!$D395,0)</f>
        <v>0</v>
      </c>
      <c r="O395" s="92">
        <f t="array" ref="O395">IFERROR(ROUND(INDEX(FCSTSDV!$D$2:$L$2001,MATCH('ống nhựa túi bóng'!$C395,FCSTSDV!$C$2:$C$2001,0),MATCH('ống nhựa túi bóng'!O$3,FCSTSDV!$D$1:$L$1,0)),1)/'ống nhựa túi bóng'!$D395,0)</f>
        <v>0</v>
      </c>
      <c r="P395" s="92">
        <f t="array" ref="P395">IFERROR(ROUND(INDEX(FCSTSDV!$D$2:$L$2001,MATCH('ống nhựa túi bóng'!$C395,FCSTSDV!$C$2:$C$2001,0),MATCH('ống nhựa túi bóng'!P$3,FCSTSDV!$D$1:$L$1,0)),1)/'ống nhựa túi bóng'!$D395,0)</f>
        <v>0</v>
      </c>
      <c r="Q395" s="92">
        <f t="array" ref="Q395">IFERROR(ROUND(INDEX(FCSTSDV!$D$2:$L$2001,MATCH('ống nhựa túi bóng'!$C395,FCSTSDV!$C$2:$C$2001,0),MATCH('ống nhựa túi bóng'!Q$3,FCSTSDV!$D$1:$L$1,0)),1)/'ống nhựa túi bóng'!$D395,0)</f>
        <v>0</v>
      </c>
      <c r="R395" s="92">
        <f t="array" ref="R395">IFERROR(ROUND(INDEX(FCSTSDV!$D$2:$L$2001,MATCH('ống nhựa túi bóng'!$C395,FCSTSDV!$C$2:$C$2001,0),MATCH('ống nhựa túi bóng'!R$3,FCSTSDV!$D$1:$L$1,0)),1)/'ống nhựa túi bóng'!$D395,0)</f>
        <v>0</v>
      </c>
      <c r="S395" s="92">
        <f t="array" ref="S395">IFERROR(ROUND(INDEX(FCSTSDV!$D$2:$L$2001,MATCH('ống nhựa túi bóng'!$C395,FCSTSDV!$C$2:$C$2001,0),MATCH('ống nhựa túi bóng'!S$3,FCSTSDV!$D$1:$L$1,0)),1)/'ống nhựa túi bóng'!$D395,0)</f>
        <v>0</v>
      </c>
      <c r="T395" s="92">
        <f t="shared" si="44"/>
        <v>0</v>
      </c>
    </row>
    <row r="396" spans="1:20" ht="20.100000000000001" customHeight="1">
      <c r="A396" s="818"/>
      <c r="B396" s="1072"/>
      <c r="C396" s="46" t="s">
        <v>99</v>
      </c>
      <c r="D396" s="413">
        <v>3000</v>
      </c>
      <c r="E396" s="784"/>
      <c r="F396" s="784"/>
      <c r="G396" s="784"/>
      <c r="H396" s="92">
        <f t="array" ref="H396">IFERROR(ROUND(INDEX(FCSTSDV!$D$2:$L$2001,MATCH('ống nhựa túi bóng'!$C396,FCSTSDV!$C$2:$C$2001,0),MATCH('ống nhựa túi bóng'!H$3,FCSTSDV!$D$1:$L$1,0)),1)/'ống nhựa túi bóng'!$D396,0)</f>
        <v>0</v>
      </c>
      <c r="I396" s="92">
        <f t="array" ref="I396">IFERROR(ROUND(INDEX(FCSTSDV!$D$2:$L$2001,MATCH('ống nhựa túi bóng'!$C396,FCSTSDV!$C$2:$C$2001,0),MATCH('ống nhựa túi bóng'!I$3,FCSTSDV!$D$1:$L$1,0)),1)/'ống nhựa túi bóng'!$D396,0)</f>
        <v>0</v>
      </c>
      <c r="J396" s="92">
        <f t="array" ref="J396">IFERROR(ROUND(INDEX(FCSTSDV!$D$2:$L$2001,MATCH('ống nhựa túi bóng'!$C396,FCSTSDV!$C$2:$C$2001,0),MATCH('ống nhựa túi bóng'!J$3,FCSTSDV!$D$1:$L$1,0)),1)/'ống nhựa túi bóng'!$D396,0)</f>
        <v>0</v>
      </c>
      <c r="K396" s="92">
        <f t="array" ref="K396">IFERROR(ROUND(INDEX(FCSTSDV!$D$2:$L$2001,MATCH('ống nhựa túi bóng'!$C396,FCSTSDV!$C$2:$C$2001,0),MATCH('ống nhựa túi bóng'!K$3,FCSTSDV!$D$1:$L$1,0)),1)/'ống nhựa túi bóng'!$D396,0)</f>
        <v>0</v>
      </c>
      <c r="L396" s="92">
        <f t="array" ref="L396">IFERROR(ROUND(INDEX(FCSTSDV!$D$2:$L$2001,MATCH('ống nhựa túi bóng'!$C396,FCSTSDV!$C$2:$C$2001,0),MATCH('ống nhựa túi bóng'!L$3,FCSTSDV!$D$1:$L$1,0)),1)/'ống nhựa túi bóng'!$D396,0)</f>
        <v>0</v>
      </c>
      <c r="M396" s="92">
        <f t="array" ref="M396">IFERROR(ROUND(INDEX(FCSTSDV!$D$2:$L$2001,MATCH('ống nhựa túi bóng'!$C396,FCSTSDV!$C$2:$C$2001,0),MATCH('ống nhựa túi bóng'!M$3,FCSTSDV!$D$1:$L$1,0)),1)/'ống nhựa túi bóng'!$D396,0)</f>
        <v>0</v>
      </c>
      <c r="N396" s="92">
        <f t="array" ref="N396">IFERROR(ROUND(INDEX(FCSTSDV!$D$2:$L$2001,MATCH('ống nhựa túi bóng'!$C396,FCSTSDV!$C$2:$C$2001,0),MATCH('ống nhựa túi bóng'!N$3,FCSTSDV!$D$1:$L$1,0)),1)/'ống nhựa túi bóng'!$D396,0)</f>
        <v>0</v>
      </c>
      <c r="O396" s="92">
        <f t="array" ref="O396">IFERROR(ROUND(INDEX(FCSTSDV!$D$2:$L$2001,MATCH('ống nhựa túi bóng'!$C396,FCSTSDV!$C$2:$C$2001,0),MATCH('ống nhựa túi bóng'!O$3,FCSTSDV!$D$1:$L$1,0)),1)/'ống nhựa túi bóng'!$D396,0)</f>
        <v>0</v>
      </c>
      <c r="P396" s="92">
        <f t="array" ref="P396">IFERROR(ROUND(INDEX(FCSTSDV!$D$2:$L$2001,MATCH('ống nhựa túi bóng'!$C396,FCSTSDV!$C$2:$C$2001,0),MATCH('ống nhựa túi bóng'!P$3,FCSTSDV!$D$1:$L$1,0)),1)/'ống nhựa túi bóng'!$D396,0)</f>
        <v>0</v>
      </c>
      <c r="Q396" s="92">
        <f t="array" ref="Q396">IFERROR(ROUND(INDEX(FCSTSDV!$D$2:$L$2001,MATCH('ống nhựa túi bóng'!$C396,FCSTSDV!$C$2:$C$2001,0),MATCH('ống nhựa túi bóng'!Q$3,FCSTSDV!$D$1:$L$1,0)),1)/'ống nhựa túi bóng'!$D396,0)</f>
        <v>0</v>
      </c>
      <c r="R396" s="92">
        <f t="array" ref="R396">IFERROR(ROUND(INDEX(FCSTSDV!$D$2:$L$2001,MATCH('ống nhựa túi bóng'!$C396,FCSTSDV!$C$2:$C$2001,0),MATCH('ống nhựa túi bóng'!R$3,FCSTSDV!$D$1:$L$1,0)),1)/'ống nhựa túi bóng'!$D396,0)</f>
        <v>0</v>
      </c>
      <c r="S396" s="92">
        <f t="array" ref="S396">IFERROR(ROUND(INDEX(FCSTSDV!$D$2:$L$2001,MATCH('ống nhựa túi bóng'!$C396,FCSTSDV!$C$2:$C$2001,0),MATCH('ống nhựa túi bóng'!S$3,FCSTSDV!$D$1:$L$1,0)),1)/'ống nhựa túi bóng'!$D396,0)</f>
        <v>0</v>
      </c>
      <c r="T396" s="92">
        <f t="shared" si="44"/>
        <v>0</v>
      </c>
    </row>
    <row r="397" spans="1:20" ht="20.100000000000001" hidden="1" customHeight="1">
      <c r="A397" s="818"/>
      <c r="B397" s="1072"/>
      <c r="C397" s="46" t="s">
        <v>817</v>
      </c>
      <c r="D397" s="413">
        <v>2000</v>
      </c>
      <c r="E397" s="784"/>
      <c r="F397" s="784"/>
      <c r="G397" s="784"/>
      <c r="H397" s="92">
        <f t="array" ref="H397">IFERROR(ROUND(INDEX(FCSTSDV!$D$2:$L$2001,MATCH('ống nhựa túi bóng'!$C397,FCSTSDV!$C$2:$C$2001,0),MATCH('ống nhựa túi bóng'!H$3,FCSTSDV!$D$1:$L$1,0)),1)/'ống nhựa túi bóng'!$D397,0)</f>
        <v>10</v>
      </c>
      <c r="I397" s="92">
        <f t="array" ref="I397">IFERROR(ROUND(INDEX(FCSTSDV!$D$2:$L$2001,MATCH('ống nhựa túi bóng'!$C397,FCSTSDV!$C$2:$C$2001,0),MATCH('ống nhựa túi bóng'!I$3,FCSTSDV!$D$1:$L$1,0)),1)/'ống nhựa túi bóng'!$D397,0)</f>
        <v>0</v>
      </c>
      <c r="J397" s="92">
        <f t="array" ref="J397">IFERROR(ROUND(INDEX(FCSTSDV!$D$2:$L$2001,MATCH('ống nhựa túi bóng'!$C397,FCSTSDV!$C$2:$C$2001,0),MATCH('ống nhựa túi bóng'!J$3,FCSTSDV!$D$1:$L$1,0)),1)/'ống nhựa túi bóng'!$D397,0)</f>
        <v>6</v>
      </c>
      <c r="K397" s="92">
        <f t="array" ref="K397">IFERROR(ROUND(INDEX(FCSTSDV!$D$2:$L$2001,MATCH('ống nhựa túi bóng'!$C397,FCSTSDV!$C$2:$C$2001,0),MATCH('ống nhựa túi bóng'!K$3,FCSTSDV!$D$1:$L$1,0)),1)/'ống nhựa túi bóng'!$D397,0)</f>
        <v>6</v>
      </c>
      <c r="L397" s="92">
        <f t="array" ref="L397">IFERROR(ROUND(INDEX(FCSTSDV!$D$2:$L$2001,MATCH('ống nhựa túi bóng'!$C397,FCSTSDV!$C$2:$C$2001,0),MATCH('ống nhựa túi bóng'!L$3,FCSTSDV!$D$1:$L$1,0)),1)/'ống nhựa túi bóng'!$D397,0)</f>
        <v>6</v>
      </c>
      <c r="M397" s="92">
        <f t="array" ref="M397">IFERROR(ROUND(INDEX(FCSTSDV!$D$2:$L$2001,MATCH('ống nhựa túi bóng'!$C397,FCSTSDV!$C$2:$C$2001,0),MATCH('ống nhựa túi bóng'!M$3,FCSTSDV!$D$1:$L$1,0)),1)/'ống nhựa túi bóng'!$D397,0)</f>
        <v>6</v>
      </c>
      <c r="N397" s="92">
        <f t="array" ref="N397">IFERROR(ROUND(INDEX(FCSTSDV!$D$2:$L$2001,MATCH('ống nhựa túi bóng'!$C397,FCSTSDV!$C$2:$C$2001,0),MATCH('ống nhựa túi bóng'!N$3,FCSTSDV!$D$1:$L$1,0)),1)/'ống nhựa túi bóng'!$D397,0)</f>
        <v>34</v>
      </c>
      <c r="O397" s="92">
        <f t="array" ref="O397">IFERROR(ROUND(INDEX(FCSTSDV!$D$2:$L$2001,MATCH('ống nhựa túi bóng'!$C397,FCSTSDV!$C$2:$C$2001,0),MATCH('ống nhựa túi bóng'!O$3,FCSTSDV!$D$1:$L$1,0)),1)/'ống nhựa túi bóng'!$D397,0)</f>
        <v>30</v>
      </c>
      <c r="P397" s="92">
        <f t="array" ref="P397">IFERROR(ROUND(INDEX(FCSTSDV!$D$2:$L$2001,MATCH('ống nhựa túi bóng'!$C397,FCSTSDV!$C$2:$C$2001,0),MATCH('ống nhựa túi bóng'!P$3,FCSTSDV!$D$1:$L$1,0)),1)/'ống nhựa túi bóng'!$D397,0)</f>
        <v>30</v>
      </c>
      <c r="Q397" s="92">
        <f t="array" ref="Q397">IFERROR(ROUND(INDEX(FCSTSDV!$D$2:$L$2001,MATCH('ống nhựa túi bóng'!$C397,FCSTSDV!$C$2:$C$2001,0),MATCH('ống nhựa túi bóng'!Q$3,FCSTSDV!$D$1:$L$1,0)),1)/'ống nhựa túi bóng'!$D397,0)</f>
        <v>0</v>
      </c>
      <c r="R397" s="92">
        <f t="array" ref="R397">IFERROR(ROUND(INDEX(FCSTSDV!$D$2:$L$2001,MATCH('ống nhựa túi bóng'!$C397,FCSTSDV!$C$2:$C$2001,0),MATCH('ống nhựa túi bóng'!R$3,FCSTSDV!$D$1:$L$1,0)),1)/'ống nhựa túi bóng'!$D397,0)</f>
        <v>0</v>
      </c>
      <c r="S397" s="92">
        <f t="array" ref="S397">IFERROR(ROUND(INDEX(FCSTSDV!$D$2:$L$2001,MATCH('ống nhựa túi bóng'!$C397,FCSTSDV!$C$2:$C$2001,0),MATCH('ống nhựa túi bóng'!S$3,FCSTSDV!$D$1:$L$1,0)),1)/'ống nhựa túi bóng'!$D397,0)</f>
        <v>0</v>
      </c>
      <c r="T397" s="92">
        <f t="shared" si="44"/>
        <v>128</v>
      </c>
    </row>
    <row r="398" spans="1:20" ht="20.100000000000001" customHeight="1">
      <c r="A398" s="818"/>
      <c r="B398" s="1072"/>
      <c r="C398" s="46" t="s">
        <v>110</v>
      </c>
      <c r="D398" s="413">
        <v>3000</v>
      </c>
      <c r="E398" s="784"/>
      <c r="F398" s="784"/>
      <c r="G398" s="784"/>
      <c r="H398" s="92">
        <f t="array" ref="H398">IFERROR(ROUND(INDEX(FCSTSDV!$D$2:$L$2001,MATCH('ống nhựa túi bóng'!$C398,FCSTSDV!$C$2:$C$2001,0),MATCH('ống nhựa túi bóng'!H$3,FCSTSDV!$D$1:$L$1,0)),1)/'ống nhựa túi bóng'!$D398,0)</f>
        <v>0</v>
      </c>
      <c r="I398" s="92">
        <f t="array" ref="I398">IFERROR(ROUND(INDEX(FCSTSDV!$D$2:$L$2001,MATCH('ống nhựa túi bóng'!$C398,FCSTSDV!$C$2:$C$2001,0),MATCH('ống nhựa túi bóng'!I$3,FCSTSDV!$D$1:$L$1,0)),1)/'ống nhựa túi bóng'!$D398,0)</f>
        <v>0</v>
      </c>
      <c r="J398" s="92">
        <f t="array" ref="J398">IFERROR(ROUND(INDEX(FCSTSDV!$D$2:$L$2001,MATCH('ống nhựa túi bóng'!$C398,FCSTSDV!$C$2:$C$2001,0),MATCH('ống nhựa túi bóng'!J$3,FCSTSDV!$D$1:$L$1,0)),1)/'ống nhựa túi bóng'!$D398,0)</f>
        <v>0</v>
      </c>
      <c r="K398" s="92">
        <f t="array" ref="K398">IFERROR(ROUND(INDEX(FCSTSDV!$D$2:$L$2001,MATCH('ống nhựa túi bóng'!$C398,FCSTSDV!$C$2:$C$2001,0),MATCH('ống nhựa túi bóng'!K$3,FCSTSDV!$D$1:$L$1,0)),1)/'ống nhựa túi bóng'!$D398,0)</f>
        <v>0</v>
      </c>
      <c r="L398" s="92">
        <f t="array" ref="L398">IFERROR(ROUND(INDEX(FCSTSDV!$D$2:$L$2001,MATCH('ống nhựa túi bóng'!$C398,FCSTSDV!$C$2:$C$2001,0),MATCH('ống nhựa túi bóng'!L$3,FCSTSDV!$D$1:$L$1,0)),1)/'ống nhựa túi bóng'!$D398,0)</f>
        <v>0</v>
      </c>
      <c r="M398" s="92">
        <f t="array" ref="M398">IFERROR(ROUND(INDEX(FCSTSDV!$D$2:$L$2001,MATCH('ống nhựa túi bóng'!$C398,FCSTSDV!$C$2:$C$2001,0),MATCH('ống nhựa túi bóng'!M$3,FCSTSDV!$D$1:$L$1,0)),1)/'ống nhựa túi bóng'!$D398,0)</f>
        <v>0</v>
      </c>
      <c r="N398" s="92">
        <f t="array" ref="N398">IFERROR(ROUND(INDEX(FCSTSDV!$D$2:$L$2001,MATCH('ống nhựa túi bóng'!$C398,FCSTSDV!$C$2:$C$2001,0),MATCH('ống nhựa túi bóng'!N$3,FCSTSDV!$D$1:$L$1,0)),1)/'ống nhựa túi bóng'!$D398,0)</f>
        <v>0</v>
      </c>
      <c r="O398" s="92">
        <f t="array" ref="O398">IFERROR(ROUND(INDEX(FCSTSDV!$D$2:$L$2001,MATCH('ống nhựa túi bóng'!$C398,FCSTSDV!$C$2:$C$2001,0),MATCH('ống nhựa túi bóng'!O$3,FCSTSDV!$D$1:$L$1,0)),1)/'ống nhựa túi bóng'!$D398,0)</f>
        <v>0</v>
      </c>
      <c r="P398" s="92">
        <f t="array" ref="P398">IFERROR(ROUND(INDEX(FCSTSDV!$D$2:$L$2001,MATCH('ống nhựa túi bóng'!$C398,FCSTSDV!$C$2:$C$2001,0),MATCH('ống nhựa túi bóng'!P$3,FCSTSDV!$D$1:$L$1,0)),1)/'ống nhựa túi bóng'!$D398,0)</f>
        <v>0</v>
      </c>
      <c r="Q398" s="92">
        <f t="array" ref="Q398">IFERROR(ROUND(INDEX(FCSTSDV!$D$2:$L$2001,MATCH('ống nhựa túi bóng'!$C398,FCSTSDV!$C$2:$C$2001,0),MATCH('ống nhựa túi bóng'!Q$3,FCSTSDV!$D$1:$L$1,0)),1)/'ống nhựa túi bóng'!$D398,0)</f>
        <v>0</v>
      </c>
      <c r="R398" s="92">
        <f t="array" ref="R398">IFERROR(ROUND(INDEX(FCSTSDV!$D$2:$L$2001,MATCH('ống nhựa túi bóng'!$C398,FCSTSDV!$C$2:$C$2001,0),MATCH('ống nhựa túi bóng'!R$3,FCSTSDV!$D$1:$L$1,0)),1)/'ống nhựa túi bóng'!$D398,0)</f>
        <v>0</v>
      </c>
      <c r="S398" s="92">
        <f t="array" ref="S398">IFERROR(ROUND(INDEX(FCSTSDV!$D$2:$L$2001,MATCH('ống nhựa túi bóng'!$C398,FCSTSDV!$C$2:$C$2001,0),MATCH('ống nhựa túi bóng'!S$3,FCSTSDV!$D$1:$L$1,0)),1)/'ống nhựa túi bóng'!$D398,0)</f>
        <v>0</v>
      </c>
      <c r="T398" s="92">
        <f t="shared" si="44"/>
        <v>0</v>
      </c>
    </row>
    <row r="399" spans="1:20" ht="20.100000000000001" customHeight="1">
      <c r="A399" s="818"/>
      <c r="B399" s="1072"/>
      <c r="C399" s="46" t="s">
        <v>152</v>
      </c>
      <c r="D399" s="413">
        <v>3000</v>
      </c>
      <c r="E399" s="784"/>
      <c r="F399" s="784"/>
      <c r="G399" s="784"/>
      <c r="H399" s="92">
        <f t="array" ref="H399">IFERROR(ROUND(INDEX(FCSTSDV!$D$2:$L$2001,MATCH('ống nhựa túi bóng'!$C399,FCSTSDV!$C$2:$C$2001,0),MATCH('ống nhựa túi bóng'!H$3,FCSTSDV!$D$1:$L$1,0)),1)/'ống nhựa túi bóng'!$D399,0)</f>
        <v>0</v>
      </c>
      <c r="I399" s="92">
        <f t="array" ref="I399">IFERROR(ROUND(INDEX(FCSTSDV!$D$2:$L$2001,MATCH('ống nhựa túi bóng'!$C399,FCSTSDV!$C$2:$C$2001,0),MATCH('ống nhựa túi bóng'!I$3,FCSTSDV!$D$1:$L$1,0)),1)/'ống nhựa túi bóng'!$D399,0)</f>
        <v>0</v>
      </c>
      <c r="J399" s="92">
        <f t="array" ref="J399">IFERROR(ROUND(INDEX(FCSTSDV!$D$2:$L$2001,MATCH('ống nhựa túi bóng'!$C399,FCSTSDV!$C$2:$C$2001,0),MATCH('ống nhựa túi bóng'!J$3,FCSTSDV!$D$1:$L$1,0)),1)/'ống nhựa túi bóng'!$D399,0)</f>
        <v>0</v>
      </c>
      <c r="K399" s="92">
        <f t="array" ref="K399">IFERROR(ROUND(INDEX(FCSTSDV!$D$2:$L$2001,MATCH('ống nhựa túi bóng'!$C399,FCSTSDV!$C$2:$C$2001,0),MATCH('ống nhựa túi bóng'!K$3,FCSTSDV!$D$1:$L$1,0)),1)/'ống nhựa túi bóng'!$D399,0)</f>
        <v>0</v>
      </c>
      <c r="L399" s="92">
        <f t="array" ref="L399">IFERROR(ROUND(INDEX(FCSTSDV!$D$2:$L$2001,MATCH('ống nhựa túi bóng'!$C399,FCSTSDV!$C$2:$C$2001,0),MATCH('ống nhựa túi bóng'!L$3,FCSTSDV!$D$1:$L$1,0)),1)/'ống nhựa túi bóng'!$D399,0)</f>
        <v>0</v>
      </c>
      <c r="M399" s="92">
        <f t="array" ref="M399">IFERROR(ROUND(INDEX(FCSTSDV!$D$2:$L$2001,MATCH('ống nhựa túi bóng'!$C399,FCSTSDV!$C$2:$C$2001,0),MATCH('ống nhựa túi bóng'!M$3,FCSTSDV!$D$1:$L$1,0)),1)/'ống nhựa túi bóng'!$D399,0)</f>
        <v>0</v>
      </c>
      <c r="N399" s="92">
        <f t="array" ref="N399">IFERROR(ROUND(INDEX(FCSTSDV!$D$2:$L$2001,MATCH('ống nhựa túi bóng'!$C399,FCSTSDV!$C$2:$C$2001,0),MATCH('ống nhựa túi bóng'!N$3,FCSTSDV!$D$1:$L$1,0)),1)/'ống nhựa túi bóng'!$D399,0)</f>
        <v>0</v>
      </c>
      <c r="O399" s="92">
        <f t="array" ref="O399">IFERROR(ROUND(INDEX(FCSTSDV!$D$2:$L$2001,MATCH('ống nhựa túi bóng'!$C399,FCSTSDV!$C$2:$C$2001,0),MATCH('ống nhựa túi bóng'!O$3,FCSTSDV!$D$1:$L$1,0)),1)/'ống nhựa túi bóng'!$D399,0)</f>
        <v>0</v>
      </c>
      <c r="P399" s="92">
        <f t="array" ref="P399">IFERROR(ROUND(INDEX(FCSTSDV!$D$2:$L$2001,MATCH('ống nhựa túi bóng'!$C399,FCSTSDV!$C$2:$C$2001,0),MATCH('ống nhựa túi bóng'!P$3,FCSTSDV!$D$1:$L$1,0)),1)/'ống nhựa túi bóng'!$D399,0)</f>
        <v>0</v>
      </c>
      <c r="Q399" s="92">
        <f t="array" ref="Q399">IFERROR(ROUND(INDEX(FCSTSDV!$D$2:$L$2001,MATCH('ống nhựa túi bóng'!$C399,FCSTSDV!$C$2:$C$2001,0),MATCH('ống nhựa túi bóng'!Q$3,FCSTSDV!$D$1:$L$1,0)),1)/'ống nhựa túi bóng'!$D399,0)</f>
        <v>0</v>
      </c>
      <c r="R399" s="92">
        <f t="array" ref="R399">IFERROR(ROUND(INDEX(FCSTSDV!$D$2:$L$2001,MATCH('ống nhựa túi bóng'!$C399,FCSTSDV!$C$2:$C$2001,0),MATCH('ống nhựa túi bóng'!R$3,FCSTSDV!$D$1:$L$1,0)),1)/'ống nhựa túi bóng'!$D399,0)</f>
        <v>0</v>
      </c>
      <c r="S399" s="92">
        <f t="array" ref="S399">IFERROR(ROUND(INDEX(FCSTSDV!$D$2:$L$2001,MATCH('ống nhựa túi bóng'!$C399,FCSTSDV!$C$2:$C$2001,0),MATCH('ống nhựa túi bóng'!S$3,FCSTSDV!$D$1:$L$1,0)),1)/'ống nhựa túi bóng'!$D399,0)</f>
        <v>0</v>
      </c>
      <c r="T399" s="92">
        <f t="shared" si="44"/>
        <v>0</v>
      </c>
    </row>
    <row r="400" spans="1:20" ht="20.100000000000001" customHeight="1">
      <c r="A400" s="818"/>
      <c r="B400" s="1072"/>
      <c r="C400" s="46" t="s">
        <v>116</v>
      </c>
      <c r="D400" s="413">
        <v>3000</v>
      </c>
      <c r="E400" s="784"/>
      <c r="F400" s="784"/>
      <c r="G400" s="784"/>
      <c r="H400" s="92">
        <f t="array" ref="H400">IFERROR(ROUND(INDEX(FCSTSDV!$D$2:$L$2001,MATCH('ống nhựa túi bóng'!$C400,FCSTSDV!$C$2:$C$2001,0),MATCH('ống nhựa túi bóng'!H$3,FCSTSDV!$D$1:$L$1,0)),1)/'ống nhựa túi bóng'!$D400,0)</f>
        <v>0</v>
      </c>
      <c r="I400" s="92">
        <f t="array" ref="I400">IFERROR(ROUND(INDEX(FCSTSDV!$D$2:$L$2001,MATCH('ống nhựa túi bóng'!$C400,FCSTSDV!$C$2:$C$2001,0),MATCH('ống nhựa túi bóng'!I$3,FCSTSDV!$D$1:$L$1,0)),1)/'ống nhựa túi bóng'!$D400,0)</f>
        <v>0</v>
      </c>
      <c r="J400" s="92">
        <f t="array" ref="J400">IFERROR(ROUND(INDEX(FCSTSDV!$D$2:$L$2001,MATCH('ống nhựa túi bóng'!$C400,FCSTSDV!$C$2:$C$2001,0),MATCH('ống nhựa túi bóng'!J$3,FCSTSDV!$D$1:$L$1,0)),1)/'ống nhựa túi bóng'!$D400,0)</f>
        <v>0</v>
      </c>
      <c r="K400" s="92">
        <f t="array" ref="K400">IFERROR(ROUND(INDEX(FCSTSDV!$D$2:$L$2001,MATCH('ống nhựa túi bóng'!$C400,FCSTSDV!$C$2:$C$2001,0),MATCH('ống nhựa túi bóng'!K$3,FCSTSDV!$D$1:$L$1,0)),1)/'ống nhựa túi bóng'!$D400,0)</f>
        <v>0</v>
      </c>
      <c r="L400" s="92">
        <f t="array" ref="L400">IFERROR(ROUND(INDEX(FCSTSDV!$D$2:$L$2001,MATCH('ống nhựa túi bóng'!$C400,FCSTSDV!$C$2:$C$2001,0),MATCH('ống nhựa túi bóng'!L$3,FCSTSDV!$D$1:$L$1,0)),1)/'ống nhựa túi bóng'!$D400,0)</f>
        <v>0</v>
      </c>
      <c r="M400" s="92">
        <f t="array" ref="M400">IFERROR(ROUND(INDEX(FCSTSDV!$D$2:$L$2001,MATCH('ống nhựa túi bóng'!$C400,FCSTSDV!$C$2:$C$2001,0),MATCH('ống nhựa túi bóng'!M$3,FCSTSDV!$D$1:$L$1,0)),1)/'ống nhựa túi bóng'!$D400,0)</f>
        <v>0</v>
      </c>
      <c r="N400" s="92">
        <f t="array" ref="N400">IFERROR(ROUND(INDEX(FCSTSDV!$D$2:$L$2001,MATCH('ống nhựa túi bóng'!$C400,FCSTSDV!$C$2:$C$2001,0),MATCH('ống nhựa túi bóng'!N$3,FCSTSDV!$D$1:$L$1,0)),1)/'ống nhựa túi bóng'!$D400,0)</f>
        <v>0</v>
      </c>
      <c r="O400" s="92">
        <f t="array" ref="O400">IFERROR(ROUND(INDEX(FCSTSDV!$D$2:$L$2001,MATCH('ống nhựa túi bóng'!$C400,FCSTSDV!$C$2:$C$2001,0),MATCH('ống nhựa túi bóng'!O$3,FCSTSDV!$D$1:$L$1,0)),1)/'ống nhựa túi bóng'!$D400,0)</f>
        <v>0</v>
      </c>
      <c r="P400" s="92">
        <f t="array" ref="P400">IFERROR(ROUND(INDEX(FCSTSDV!$D$2:$L$2001,MATCH('ống nhựa túi bóng'!$C400,FCSTSDV!$C$2:$C$2001,0),MATCH('ống nhựa túi bóng'!P$3,FCSTSDV!$D$1:$L$1,0)),1)/'ống nhựa túi bóng'!$D400,0)</f>
        <v>0</v>
      </c>
      <c r="Q400" s="92">
        <f t="array" ref="Q400">IFERROR(ROUND(INDEX(FCSTSDV!$D$2:$L$2001,MATCH('ống nhựa túi bóng'!$C400,FCSTSDV!$C$2:$C$2001,0),MATCH('ống nhựa túi bóng'!Q$3,FCSTSDV!$D$1:$L$1,0)),1)/'ống nhựa túi bóng'!$D400,0)</f>
        <v>0</v>
      </c>
      <c r="R400" s="92">
        <f t="array" ref="R400">IFERROR(ROUND(INDEX(FCSTSDV!$D$2:$L$2001,MATCH('ống nhựa túi bóng'!$C400,FCSTSDV!$C$2:$C$2001,0),MATCH('ống nhựa túi bóng'!R$3,FCSTSDV!$D$1:$L$1,0)),1)/'ống nhựa túi bóng'!$D400,0)</f>
        <v>0</v>
      </c>
      <c r="S400" s="92">
        <f t="array" ref="S400">IFERROR(ROUND(INDEX(FCSTSDV!$D$2:$L$2001,MATCH('ống nhựa túi bóng'!$C400,FCSTSDV!$C$2:$C$2001,0),MATCH('ống nhựa túi bóng'!S$3,FCSTSDV!$D$1:$L$1,0)),1)/'ống nhựa túi bóng'!$D400,0)</f>
        <v>0</v>
      </c>
      <c r="T400" s="92">
        <f t="shared" si="44"/>
        <v>0</v>
      </c>
    </row>
    <row r="401" spans="1:16373" ht="20.100000000000001" hidden="1" customHeight="1">
      <c r="A401" s="818"/>
      <c r="B401" s="1072"/>
      <c r="C401" s="46" t="s">
        <v>817</v>
      </c>
      <c r="D401" s="413">
        <v>2000</v>
      </c>
      <c r="E401" s="784"/>
      <c r="F401" s="784"/>
      <c r="G401" s="784"/>
      <c r="H401" s="92">
        <f t="array" ref="H401">IFERROR(ROUND(INDEX(FCSTSDV!$D$2:$L$2001,MATCH('ống nhựa túi bóng'!$C401,FCSTSDV!$C$2:$C$2001,0),MATCH('ống nhựa túi bóng'!H$3,FCSTSDV!$D$1:$L$1,0)),1)/'ống nhựa túi bóng'!$D401,0)</f>
        <v>10</v>
      </c>
      <c r="I401" s="92">
        <f t="array" ref="I401">IFERROR(ROUND(INDEX(FCSTSDV!$D$2:$L$2001,MATCH('ống nhựa túi bóng'!$C401,FCSTSDV!$C$2:$C$2001,0),MATCH('ống nhựa túi bóng'!I$3,FCSTSDV!$D$1:$L$1,0)),1)/'ống nhựa túi bóng'!$D401,0)</f>
        <v>0</v>
      </c>
      <c r="J401" s="92">
        <f t="array" ref="J401">IFERROR(ROUND(INDEX(FCSTSDV!$D$2:$L$2001,MATCH('ống nhựa túi bóng'!$C401,FCSTSDV!$C$2:$C$2001,0),MATCH('ống nhựa túi bóng'!J$3,FCSTSDV!$D$1:$L$1,0)),1)/'ống nhựa túi bóng'!$D401,0)</f>
        <v>6</v>
      </c>
      <c r="K401" s="92">
        <f t="array" ref="K401">IFERROR(ROUND(INDEX(FCSTSDV!$D$2:$L$2001,MATCH('ống nhựa túi bóng'!$C401,FCSTSDV!$C$2:$C$2001,0),MATCH('ống nhựa túi bóng'!K$3,FCSTSDV!$D$1:$L$1,0)),1)/'ống nhựa túi bóng'!$D401,0)</f>
        <v>6</v>
      </c>
      <c r="L401" s="92">
        <f t="array" ref="L401">IFERROR(ROUND(INDEX(FCSTSDV!$D$2:$L$2001,MATCH('ống nhựa túi bóng'!$C401,FCSTSDV!$C$2:$C$2001,0),MATCH('ống nhựa túi bóng'!L$3,FCSTSDV!$D$1:$L$1,0)),1)/'ống nhựa túi bóng'!$D401,0)</f>
        <v>6</v>
      </c>
      <c r="M401" s="92">
        <f t="array" ref="M401">IFERROR(ROUND(INDEX(FCSTSDV!$D$2:$L$2001,MATCH('ống nhựa túi bóng'!$C401,FCSTSDV!$C$2:$C$2001,0),MATCH('ống nhựa túi bóng'!M$3,FCSTSDV!$D$1:$L$1,0)),1)/'ống nhựa túi bóng'!$D401,0)</f>
        <v>6</v>
      </c>
      <c r="N401" s="92">
        <f t="array" ref="N401">IFERROR(ROUND(INDEX(FCSTSDV!$D$2:$L$2001,MATCH('ống nhựa túi bóng'!$C401,FCSTSDV!$C$2:$C$2001,0),MATCH('ống nhựa túi bóng'!N$3,FCSTSDV!$D$1:$L$1,0)),1)/'ống nhựa túi bóng'!$D401,0)</f>
        <v>34</v>
      </c>
      <c r="O401" s="92">
        <f t="array" ref="O401">IFERROR(ROUND(INDEX(FCSTSDV!$D$2:$L$2001,MATCH('ống nhựa túi bóng'!$C401,FCSTSDV!$C$2:$C$2001,0),MATCH('ống nhựa túi bóng'!O$3,FCSTSDV!$D$1:$L$1,0)),1)/'ống nhựa túi bóng'!$D401,0)</f>
        <v>30</v>
      </c>
      <c r="P401" s="92">
        <f t="array" ref="P401">IFERROR(ROUND(INDEX(FCSTSDV!$D$2:$L$2001,MATCH('ống nhựa túi bóng'!$C401,FCSTSDV!$C$2:$C$2001,0),MATCH('ống nhựa túi bóng'!P$3,FCSTSDV!$D$1:$L$1,0)),1)/'ống nhựa túi bóng'!$D401,0)</f>
        <v>30</v>
      </c>
      <c r="Q401" s="92">
        <f t="array" ref="Q401">IFERROR(ROUND(INDEX(FCSTSDV!$D$2:$L$2001,MATCH('ống nhựa túi bóng'!$C401,FCSTSDV!$C$2:$C$2001,0),MATCH('ống nhựa túi bóng'!Q$3,FCSTSDV!$D$1:$L$1,0)),1)/'ống nhựa túi bóng'!$D401,0)</f>
        <v>0</v>
      </c>
      <c r="R401" s="92">
        <f t="array" ref="R401">IFERROR(ROUND(INDEX(FCSTSDV!$D$2:$L$2001,MATCH('ống nhựa túi bóng'!$C401,FCSTSDV!$C$2:$C$2001,0),MATCH('ống nhựa túi bóng'!R$3,FCSTSDV!$D$1:$L$1,0)),1)/'ống nhựa túi bóng'!$D401,0)</f>
        <v>0</v>
      </c>
      <c r="S401" s="92">
        <f t="array" ref="S401">IFERROR(ROUND(INDEX(FCSTSDV!$D$2:$L$2001,MATCH('ống nhựa túi bóng'!$C401,FCSTSDV!$C$2:$C$2001,0),MATCH('ống nhựa túi bóng'!S$3,FCSTSDV!$D$1:$L$1,0)),1)/'ống nhựa túi bóng'!$D401,0)</f>
        <v>0</v>
      </c>
      <c r="T401" s="92">
        <f t="shared" si="44"/>
        <v>128</v>
      </c>
      <c r="U401" s="430"/>
      <c r="V401" s="430"/>
      <c r="W401" s="430"/>
      <c r="X401" s="430"/>
      <c r="Y401" s="430"/>
      <c r="Z401" s="430"/>
      <c r="AA401" s="430"/>
      <c r="AB401" s="430"/>
      <c r="AC401" s="430"/>
      <c r="AD401" s="430"/>
      <c r="AE401" s="430"/>
      <c r="AF401" s="430"/>
      <c r="AG401" s="430"/>
      <c r="AH401" s="430"/>
      <c r="AI401" s="430"/>
      <c r="AJ401" s="430"/>
      <c r="AK401" s="430"/>
      <c r="AL401" s="430"/>
      <c r="AM401" s="430"/>
      <c r="AN401" s="430"/>
      <c r="AO401" s="430"/>
      <c r="AP401" s="430"/>
      <c r="AQ401" s="430"/>
      <c r="AR401" s="430"/>
      <c r="AS401" s="430"/>
      <c r="AT401" s="430"/>
      <c r="AU401" s="430"/>
      <c r="AV401" s="430"/>
      <c r="AW401" s="430"/>
      <c r="AX401" s="430"/>
      <c r="AY401" s="430"/>
      <c r="AZ401" s="430"/>
      <c r="BA401" s="430"/>
      <c r="BB401" s="430"/>
      <c r="BC401" s="430"/>
      <c r="BD401" s="430"/>
      <c r="BE401" s="430"/>
      <c r="BF401" s="430"/>
      <c r="BG401" s="430"/>
      <c r="BH401" s="430"/>
      <c r="BI401" s="430"/>
      <c r="BJ401" s="430"/>
      <c r="BK401" s="430"/>
      <c r="BL401" s="430"/>
      <c r="BM401" s="430"/>
      <c r="BN401" s="430"/>
      <c r="BO401" s="430"/>
      <c r="BP401" s="430"/>
      <c r="BQ401" s="430"/>
      <c r="BR401" s="430"/>
      <c r="BS401" s="430"/>
      <c r="BT401" s="430"/>
      <c r="BU401" s="430"/>
      <c r="BV401" s="430"/>
      <c r="BW401" s="430"/>
      <c r="BX401" s="430"/>
      <c r="BY401" s="430"/>
      <c r="BZ401" s="430"/>
      <c r="CA401" s="430"/>
      <c r="CB401" s="430"/>
      <c r="CC401" s="430"/>
      <c r="CD401" s="430"/>
      <c r="CE401" s="430"/>
      <c r="CF401" s="430"/>
      <c r="CG401" s="430"/>
      <c r="CH401" s="430"/>
      <c r="CI401" s="430"/>
      <c r="CJ401" s="430"/>
      <c r="CK401" s="430"/>
      <c r="CL401" s="430"/>
      <c r="CM401" s="430"/>
      <c r="CN401" s="430"/>
      <c r="CO401" s="430"/>
      <c r="CP401" s="430"/>
      <c r="CQ401" s="430"/>
      <c r="CR401" s="430"/>
      <c r="CS401" s="430"/>
      <c r="CT401" s="430"/>
      <c r="CU401" s="430"/>
      <c r="CV401" s="430"/>
      <c r="CW401" s="430"/>
      <c r="CX401" s="430"/>
      <c r="CY401" s="430"/>
      <c r="CZ401" s="430"/>
      <c r="DA401" s="430"/>
      <c r="DB401" s="430"/>
      <c r="DC401" s="430"/>
      <c r="DD401" s="430"/>
      <c r="DE401" s="430"/>
      <c r="DF401" s="430"/>
      <c r="DG401" s="430"/>
      <c r="DH401" s="430"/>
      <c r="DI401" s="430"/>
      <c r="DJ401" s="430"/>
      <c r="DK401" s="430"/>
      <c r="DL401" s="430"/>
      <c r="DM401" s="430"/>
      <c r="DN401" s="430"/>
      <c r="DO401" s="430"/>
      <c r="DP401" s="430"/>
      <c r="DQ401" s="430"/>
      <c r="DR401" s="430"/>
      <c r="DS401" s="430" t="s">
        <v>817</v>
      </c>
      <c r="DT401" s="430" t="s">
        <v>817</v>
      </c>
      <c r="DU401" s="430" t="s">
        <v>817</v>
      </c>
      <c r="DV401" s="430" t="s">
        <v>817</v>
      </c>
      <c r="DW401" s="430" t="s">
        <v>817</v>
      </c>
      <c r="DX401" s="430" t="s">
        <v>817</v>
      </c>
      <c r="DY401" s="430" t="s">
        <v>817</v>
      </c>
      <c r="DZ401" s="430" t="s">
        <v>817</v>
      </c>
      <c r="EA401" s="430" t="s">
        <v>817</v>
      </c>
      <c r="EB401" s="430" t="s">
        <v>817</v>
      </c>
      <c r="EC401" s="430" t="s">
        <v>817</v>
      </c>
      <c r="ED401" s="430" t="s">
        <v>817</v>
      </c>
      <c r="EE401" s="430" t="s">
        <v>817</v>
      </c>
      <c r="EF401" s="430" t="s">
        <v>817</v>
      </c>
      <c r="EG401" s="430" t="s">
        <v>817</v>
      </c>
      <c r="EH401" s="430" t="s">
        <v>817</v>
      </c>
      <c r="EI401" s="430" t="s">
        <v>817</v>
      </c>
      <c r="EJ401" s="430" t="s">
        <v>817</v>
      </c>
      <c r="EK401" s="430" t="s">
        <v>817</v>
      </c>
      <c r="EL401" s="430" t="s">
        <v>817</v>
      </c>
      <c r="EM401" s="430" t="s">
        <v>817</v>
      </c>
      <c r="EN401" s="430" t="s">
        <v>817</v>
      </c>
      <c r="EO401" s="430" t="s">
        <v>817</v>
      </c>
      <c r="EP401" s="430" t="s">
        <v>817</v>
      </c>
      <c r="EQ401" s="430" t="s">
        <v>817</v>
      </c>
      <c r="ER401" s="430" t="s">
        <v>817</v>
      </c>
      <c r="ES401" s="430" t="s">
        <v>817</v>
      </c>
      <c r="ET401" s="430" t="s">
        <v>817</v>
      </c>
      <c r="EU401" s="430" t="s">
        <v>817</v>
      </c>
      <c r="EV401" s="430" t="s">
        <v>817</v>
      </c>
      <c r="EW401" s="430" t="s">
        <v>817</v>
      </c>
      <c r="EX401" s="430" t="s">
        <v>817</v>
      </c>
      <c r="EY401" s="430" t="s">
        <v>817</v>
      </c>
      <c r="EZ401" s="430" t="s">
        <v>817</v>
      </c>
      <c r="FA401" s="430" t="s">
        <v>817</v>
      </c>
      <c r="FB401" s="430" t="s">
        <v>817</v>
      </c>
      <c r="FC401" s="430" t="s">
        <v>817</v>
      </c>
      <c r="FD401" s="430" t="s">
        <v>817</v>
      </c>
      <c r="FE401" s="430" t="s">
        <v>817</v>
      </c>
      <c r="FF401" s="430" t="s">
        <v>817</v>
      </c>
      <c r="FG401" s="430" t="s">
        <v>817</v>
      </c>
      <c r="FH401" s="430" t="s">
        <v>817</v>
      </c>
      <c r="FI401" s="430" t="s">
        <v>817</v>
      </c>
      <c r="FJ401" s="430" t="s">
        <v>817</v>
      </c>
      <c r="FK401" s="430" t="s">
        <v>817</v>
      </c>
      <c r="FL401" s="430" t="s">
        <v>817</v>
      </c>
      <c r="FM401" s="430" t="s">
        <v>817</v>
      </c>
      <c r="FN401" s="430" t="s">
        <v>817</v>
      </c>
      <c r="FO401" s="430" t="s">
        <v>817</v>
      </c>
      <c r="FP401" s="430" t="s">
        <v>817</v>
      </c>
      <c r="FQ401" s="430" t="s">
        <v>817</v>
      </c>
      <c r="FR401" s="430" t="s">
        <v>817</v>
      </c>
      <c r="FS401" s="430" t="s">
        <v>817</v>
      </c>
      <c r="FT401" s="430" t="s">
        <v>817</v>
      </c>
      <c r="FU401" s="430" t="s">
        <v>817</v>
      </c>
      <c r="FV401" s="430" t="s">
        <v>817</v>
      </c>
      <c r="FW401" s="430" t="s">
        <v>817</v>
      </c>
      <c r="FX401" s="430" t="s">
        <v>817</v>
      </c>
      <c r="FY401" s="430" t="s">
        <v>817</v>
      </c>
      <c r="FZ401" s="430" t="s">
        <v>817</v>
      </c>
      <c r="GA401" s="430" t="s">
        <v>817</v>
      </c>
      <c r="GB401" s="430" t="s">
        <v>817</v>
      </c>
      <c r="GC401" s="430" t="s">
        <v>817</v>
      </c>
      <c r="GD401" s="430" t="s">
        <v>817</v>
      </c>
      <c r="GE401" s="430" t="s">
        <v>817</v>
      </c>
      <c r="GF401" s="430" t="s">
        <v>817</v>
      </c>
      <c r="GG401" s="430" t="s">
        <v>817</v>
      </c>
      <c r="GH401" s="430" t="s">
        <v>817</v>
      </c>
      <c r="GI401" s="430" t="s">
        <v>817</v>
      </c>
      <c r="GJ401" s="430" t="s">
        <v>817</v>
      </c>
      <c r="GK401" s="430" t="s">
        <v>817</v>
      </c>
      <c r="GL401" s="430" t="s">
        <v>817</v>
      </c>
      <c r="GM401" s="430" t="s">
        <v>817</v>
      </c>
      <c r="GN401" s="430" t="s">
        <v>817</v>
      </c>
      <c r="GO401" s="430" t="s">
        <v>817</v>
      </c>
      <c r="GP401" s="430" t="s">
        <v>817</v>
      </c>
      <c r="GQ401" s="430" t="s">
        <v>817</v>
      </c>
      <c r="GR401" s="430" t="s">
        <v>817</v>
      </c>
      <c r="GS401" s="430" t="s">
        <v>817</v>
      </c>
      <c r="GT401" s="430" t="s">
        <v>817</v>
      </c>
      <c r="GU401" s="430" t="s">
        <v>817</v>
      </c>
      <c r="GV401" s="430" t="s">
        <v>817</v>
      </c>
      <c r="GW401" s="430" t="s">
        <v>817</v>
      </c>
      <c r="GX401" s="430" t="s">
        <v>817</v>
      </c>
      <c r="GY401" s="430" t="s">
        <v>817</v>
      </c>
      <c r="GZ401" s="430" t="s">
        <v>817</v>
      </c>
      <c r="HA401" s="430" t="s">
        <v>817</v>
      </c>
      <c r="HB401" s="430" t="s">
        <v>817</v>
      </c>
      <c r="HC401" s="430" t="s">
        <v>817</v>
      </c>
      <c r="HD401" s="430" t="s">
        <v>817</v>
      </c>
      <c r="HE401" s="430" t="s">
        <v>817</v>
      </c>
      <c r="HF401" s="430" t="s">
        <v>817</v>
      </c>
      <c r="HG401" s="430" t="s">
        <v>817</v>
      </c>
      <c r="HH401" s="430" t="s">
        <v>817</v>
      </c>
      <c r="HI401" s="430" t="s">
        <v>817</v>
      </c>
      <c r="HJ401" s="430" t="s">
        <v>817</v>
      </c>
      <c r="HK401" s="430" t="s">
        <v>817</v>
      </c>
      <c r="HL401" s="430" t="s">
        <v>817</v>
      </c>
      <c r="HM401" s="430" t="s">
        <v>817</v>
      </c>
      <c r="HN401" s="430" t="s">
        <v>817</v>
      </c>
      <c r="HO401" s="430" t="s">
        <v>817</v>
      </c>
      <c r="HP401" s="430" t="s">
        <v>817</v>
      </c>
      <c r="HQ401" s="430" t="s">
        <v>817</v>
      </c>
      <c r="HR401" s="430" t="s">
        <v>817</v>
      </c>
      <c r="HS401" s="430" t="s">
        <v>817</v>
      </c>
      <c r="HT401" s="430" t="s">
        <v>817</v>
      </c>
      <c r="HU401" s="430" t="s">
        <v>817</v>
      </c>
      <c r="HV401" s="430" t="s">
        <v>817</v>
      </c>
      <c r="HW401" s="430" t="s">
        <v>817</v>
      </c>
      <c r="HX401" s="430" t="s">
        <v>817</v>
      </c>
      <c r="HY401" s="430" t="s">
        <v>817</v>
      </c>
      <c r="HZ401" s="430" t="s">
        <v>817</v>
      </c>
      <c r="IA401" s="430" t="s">
        <v>817</v>
      </c>
      <c r="IB401" s="430" t="s">
        <v>817</v>
      </c>
      <c r="IC401" s="430" t="s">
        <v>817</v>
      </c>
      <c r="ID401" s="430" t="s">
        <v>817</v>
      </c>
      <c r="IE401" s="430" t="s">
        <v>817</v>
      </c>
      <c r="IF401" s="430" t="s">
        <v>817</v>
      </c>
      <c r="IG401" s="430" t="s">
        <v>817</v>
      </c>
      <c r="IH401" s="430" t="s">
        <v>817</v>
      </c>
      <c r="II401" s="430" t="s">
        <v>817</v>
      </c>
      <c r="IJ401" s="430" t="s">
        <v>817</v>
      </c>
      <c r="IK401" s="430" t="s">
        <v>817</v>
      </c>
      <c r="IL401" s="430" t="s">
        <v>817</v>
      </c>
      <c r="IM401" s="430" t="s">
        <v>817</v>
      </c>
      <c r="IN401" s="430" t="s">
        <v>817</v>
      </c>
      <c r="IO401" s="430" t="s">
        <v>817</v>
      </c>
      <c r="IP401" s="430" t="s">
        <v>817</v>
      </c>
      <c r="IQ401" s="430" t="s">
        <v>817</v>
      </c>
      <c r="IR401" s="430" t="s">
        <v>817</v>
      </c>
      <c r="IS401" s="430" t="s">
        <v>817</v>
      </c>
      <c r="IT401" s="430" t="s">
        <v>817</v>
      </c>
      <c r="IU401" s="430" t="s">
        <v>817</v>
      </c>
      <c r="IV401" s="430" t="s">
        <v>817</v>
      </c>
      <c r="IW401" s="430" t="s">
        <v>817</v>
      </c>
      <c r="IX401" s="430" t="s">
        <v>817</v>
      </c>
      <c r="IY401" s="430" t="s">
        <v>817</v>
      </c>
      <c r="IZ401" s="430" t="s">
        <v>817</v>
      </c>
      <c r="JA401" s="430" t="s">
        <v>817</v>
      </c>
      <c r="JB401" s="430" t="s">
        <v>817</v>
      </c>
      <c r="JC401" s="430" t="s">
        <v>817</v>
      </c>
      <c r="JD401" s="430" t="s">
        <v>817</v>
      </c>
      <c r="JE401" s="430" t="s">
        <v>817</v>
      </c>
      <c r="JF401" s="430" t="s">
        <v>817</v>
      </c>
      <c r="JG401" s="430" t="s">
        <v>817</v>
      </c>
      <c r="JH401" s="430" t="s">
        <v>817</v>
      </c>
      <c r="JI401" s="430" t="s">
        <v>817</v>
      </c>
      <c r="JJ401" s="430" t="s">
        <v>817</v>
      </c>
      <c r="JK401" s="430" t="s">
        <v>817</v>
      </c>
      <c r="JL401" s="430" t="s">
        <v>817</v>
      </c>
      <c r="JM401" s="430" t="s">
        <v>817</v>
      </c>
      <c r="JN401" s="430" t="s">
        <v>817</v>
      </c>
      <c r="JO401" s="430" t="s">
        <v>817</v>
      </c>
      <c r="JP401" s="430" t="s">
        <v>817</v>
      </c>
      <c r="JQ401" s="430" t="s">
        <v>817</v>
      </c>
      <c r="JR401" s="430" t="s">
        <v>817</v>
      </c>
      <c r="JS401" s="430" t="s">
        <v>817</v>
      </c>
      <c r="JT401" s="430" t="s">
        <v>817</v>
      </c>
      <c r="JU401" s="430" t="s">
        <v>817</v>
      </c>
      <c r="JV401" s="430" t="s">
        <v>817</v>
      </c>
      <c r="JW401" s="430" t="s">
        <v>817</v>
      </c>
      <c r="JX401" s="430" t="s">
        <v>817</v>
      </c>
      <c r="JY401" s="430" t="s">
        <v>817</v>
      </c>
      <c r="JZ401" s="430" t="s">
        <v>817</v>
      </c>
      <c r="KA401" s="430" t="s">
        <v>817</v>
      </c>
      <c r="KB401" s="430" t="s">
        <v>817</v>
      </c>
      <c r="KC401" s="430" t="s">
        <v>817</v>
      </c>
      <c r="KD401" s="430" t="s">
        <v>817</v>
      </c>
      <c r="KE401" s="430" t="s">
        <v>817</v>
      </c>
      <c r="KF401" s="430" t="s">
        <v>817</v>
      </c>
      <c r="KG401" s="430" t="s">
        <v>817</v>
      </c>
      <c r="KH401" s="430" t="s">
        <v>817</v>
      </c>
      <c r="KI401" s="430" t="s">
        <v>817</v>
      </c>
      <c r="KJ401" s="430" t="s">
        <v>817</v>
      </c>
      <c r="KK401" s="430" t="s">
        <v>817</v>
      </c>
      <c r="KL401" s="430" t="s">
        <v>817</v>
      </c>
      <c r="KM401" s="430" t="s">
        <v>817</v>
      </c>
      <c r="KN401" s="430" t="s">
        <v>817</v>
      </c>
      <c r="KO401" s="430" t="s">
        <v>817</v>
      </c>
      <c r="KP401" s="430" t="s">
        <v>817</v>
      </c>
      <c r="KQ401" s="430" t="s">
        <v>817</v>
      </c>
      <c r="KR401" s="430" t="s">
        <v>817</v>
      </c>
      <c r="KS401" s="430" t="s">
        <v>817</v>
      </c>
      <c r="KT401" s="430" t="s">
        <v>817</v>
      </c>
      <c r="KU401" s="430" t="s">
        <v>817</v>
      </c>
      <c r="KV401" s="430" t="s">
        <v>817</v>
      </c>
      <c r="KW401" s="430" t="s">
        <v>817</v>
      </c>
      <c r="KX401" s="430" t="s">
        <v>817</v>
      </c>
      <c r="KY401" s="430" t="s">
        <v>817</v>
      </c>
      <c r="KZ401" s="430" t="s">
        <v>817</v>
      </c>
      <c r="LA401" s="430" t="s">
        <v>817</v>
      </c>
      <c r="LB401" s="430" t="s">
        <v>817</v>
      </c>
      <c r="LC401" s="430" t="s">
        <v>817</v>
      </c>
      <c r="LD401" s="430" t="s">
        <v>817</v>
      </c>
      <c r="LE401" s="430" t="s">
        <v>817</v>
      </c>
      <c r="LF401" s="430" t="s">
        <v>817</v>
      </c>
      <c r="LG401" s="430" t="s">
        <v>817</v>
      </c>
      <c r="LH401" s="430" t="s">
        <v>817</v>
      </c>
      <c r="LI401" s="430" t="s">
        <v>817</v>
      </c>
      <c r="LJ401" s="430" t="s">
        <v>817</v>
      </c>
      <c r="LK401" s="430" t="s">
        <v>817</v>
      </c>
      <c r="LL401" s="430" t="s">
        <v>817</v>
      </c>
      <c r="LM401" s="430" t="s">
        <v>817</v>
      </c>
      <c r="LN401" s="430" t="s">
        <v>817</v>
      </c>
      <c r="LO401" s="430" t="s">
        <v>817</v>
      </c>
      <c r="LP401" s="430" t="s">
        <v>817</v>
      </c>
      <c r="LQ401" s="430" t="s">
        <v>817</v>
      </c>
      <c r="LR401" s="430" t="s">
        <v>817</v>
      </c>
      <c r="LS401" s="430" t="s">
        <v>817</v>
      </c>
      <c r="LT401" s="430" t="s">
        <v>817</v>
      </c>
      <c r="LU401" s="430" t="s">
        <v>817</v>
      </c>
      <c r="LV401" s="430" t="s">
        <v>817</v>
      </c>
      <c r="LW401" s="430" t="s">
        <v>817</v>
      </c>
      <c r="LX401" s="430" t="s">
        <v>817</v>
      </c>
      <c r="LY401" s="430" t="s">
        <v>817</v>
      </c>
      <c r="LZ401" s="430" t="s">
        <v>817</v>
      </c>
      <c r="MA401" s="430" t="s">
        <v>817</v>
      </c>
      <c r="MB401" s="430" t="s">
        <v>817</v>
      </c>
      <c r="MC401" s="430" t="s">
        <v>817</v>
      </c>
      <c r="MD401" s="430" t="s">
        <v>817</v>
      </c>
      <c r="ME401" s="430" t="s">
        <v>817</v>
      </c>
      <c r="MF401" s="430" t="s">
        <v>817</v>
      </c>
      <c r="MG401" s="430" t="s">
        <v>817</v>
      </c>
      <c r="MH401" s="430" t="s">
        <v>817</v>
      </c>
      <c r="MI401" s="430" t="s">
        <v>817</v>
      </c>
      <c r="MJ401" s="430" t="s">
        <v>817</v>
      </c>
      <c r="MK401" s="430" t="s">
        <v>817</v>
      </c>
      <c r="ML401" s="430" t="s">
        <v>817</v>
      </c>
      <c r="MM401" s="430" t="s">
        <v>817</v>
      </c>
      <c r="MN401" s="430" t="s">
        <v>817</v>
      </c>
      <c r="MO401" s="430" t="s">
        <v>817</v>
      </c>
      <c r="MP401" s="430" t="s">
        <v>817</v>
      </c>
      <c r="MQ401" s="430" t="s">
        <v>817</v>
      </c>
      <c r="MR401" s="430" t="s">
        <v>817</v>
      </c>
      <c r="MS401" s="430" t="s">
        <v>817</v>
      </c>
      <c r="MT401" s="430" t="s">
        <v>817</v>
      </c>
      <c r="MU401" s="430" t="s">
        <v>817</v>
      </c>
      <c r="MV401" s="430" t="s">
        <v>817</v>
      </c>
      <c r="MW401" s="430" t="s">
        <v>817</v>
      </c>
      <c r="MX401" s="430" t="s">
        <v>817</v>
      </c>
      <c r="MY401" s="430" t="s">
        <v>817</v>
      </c>
      <c r="MZ401" s="430" t="s">
        <v>817</v>
      </c>
      <c r="NA401" s="430" t="s">
        <v>817</v>
      </c>
      <c r="NB401" s="430" t="s">
        <v>817</v>
      </c>
      <c r="NC401" s="430" t="s">
        <v>817</v>
      </c>
      <c r="ND401" s="430" t="s">
        <v>817</v>
      </c>
      <c r="NE401" s="430" t="s">
        <v>817</v>
      </c>
      <c r="NF401" s="430" t="s">
        <v>817</v>
      </c>
      <c r="NG401" s="430" t="s">
        <v>817</v>
      </c>
      <c r="NH401" s="430" t="s">
        <v>817</v>
      </c>
      <c r="NI401" s="430" t="s">
        <v>817</v>
      </c>
      <c r="NJ401" s="430" t="s">
        <v>817</v>
      </c>
      <c r="NK401" s="430" t="s">
        <v>817</v>
      </c>
      <c r="NL401" s="430" t="s">
        <v>817</v>
      </c>
      <c r="NM401" s="430" t="s">
        <v>817</v>
      </c>
      <c r="NN401" s="430" t="s">
        <v>817</v>
      </c>
      <c r="NO401" s="430" t="s">
        <v>817</v>
      </c>
      <c r="NP401" s="430" t="s">
        <v>817</v>
      </c>
      <c r="NQ401" s="430" t="s">
        <v>817</v>
      </c>
      <c r="NR401" s="430" t="s">
        <v>817</v>
      </c>
      <c r="NS401" s="430" t="s">
        <v>817</v>
      </c>
      <c r="NT401" s="430" t="s">
        <v>817</v>
      </c>
      <c r="NU401" s="430" t="s">
        <v>817</v>
      </c>
      <c r="NV401" s="430" t="s">
        <v>817</v>
      </c>
      <c r="NW401" s="430" t="s">
        <v>817</v>
      </c>
      <c r="NX401" s="430" t="s">
        <v>817</v>
      </c>
      <c r="NY401" s="430" t="s">
        <v>817</v>
      </c>
      <c r="NZ401" s="430" t="s">
        <v>817</v>
      </c>
      <c r="OA401" s="430" t="s">
        <v>817</v>
      </c>
      <c r="OB401" s="430" t="s">
        <v>817</v>
      </c>
      <c r="OC401" s="430" t="s">
        <v>817</v>
      </c>
      <c r="OD401" s="430" t="s">
        <v>817</v>
      </c>
      <c r="OE401" s="430" t="s">
        <v>817</v>
      </c>
      <c r="OF401" s="430" t="s">
        <v>817</v>
      </c>
      <c r="OG401" s="430" t="s">
        <v>817</v>
      </c>
      <c r="OH401" s="430" t="s">
        <v>817</v>
      </c>
      <c r="OI401" s="430" t="s">
        <v>817</v>
      </c>
      <c r="OJ401" s="430" t="s">
        <v>817</v>
      </c>
      <c r="OK401" s="430" t="s">
        <v>817</v>
      </c>
      <c r="OL401" s="430" t="s">
        <v>817</v>
      </c>
      <c r="OM401" s="430" t="s">
        <v>817</v>
      </c>
      <c r="ON401" s="430" t="s">
        <v>817</v>
      </c>
      <c r="OO401" s="430" t="s">
        <v>817</v>
      </c>
      <c r="OP401" s="430" t="s">
        <v>817</v>
      </c>
      <c r="OQ401" s="430" t="s">
        <v>817</v>
      </c>
      <c r="OR401" s="430" t="s">
        <v>817</v>
      </c>
      <c r="OS401" s="430" t="s">
        <v>817</v>
      </c>
      <c r="OT401" s="430" t="s">
        <v>817</v>
      </c>
      <c r="OU401" s="430" t="s">
        <v>817</v>
      </c>
      <c r="OV401" s="430" t="s">
        <v>817</v>
      </c>
      <c r="OW401" s="430" t="s">
        <v>817</v>
      </c>
      <c r="OX401" s="430" t="s">
        <v>817</v>
      </c>
      <c r="OY401" s="430" t="s">
        <v>817</v>
      </c>
      <c r="OZ401" s="430" t="s">
        <v>817</v>
      </c>
      <c r="PA401" s="430" t="s">
        <v>817</v>
      </c>
      <c r="PB401" s="430" t="s">
        <v>817</v>
      </c>
      <c r="PC401" s="430" t="s">
        <v>817</v>
      </c>
      <c r="PD401" s="430" t="s">
        <v>817</v>
      </c>
      <c r="PE401" s="430" t="s">
        <v>817</v>
      </c>
      <c r="PF401" s="430" t="s">
        <v>817</v>
      </c>
      <c r="PG401" s="430" t="s">
        <v>817</v>
      </c>
      <c r="PH401" s="430" t="s">
        <v>817</v>
      </c>
      <c r="PI401" s="430" t="s">
        <v>817</v>
      </c>
      <c r="PJ401" s="430" t="s">
        <v>817</v>
      </c>
      <c r="PK401" s="430" t="s">
        <v>817</v>
      </c>
      <c r="PL401" s="430" t="s">
        <v>817</v>
      </c>
      <c r="PM401" s="430" t="s">
        <v>817</v>
      </c>
      <c r="PN401" s="430" t="s">
        <v>817</v>
      </c>
      <c r="PO401" s="430" t="s">
        <v>817</v>
      </c>
      <c r="PP401" s="430" t="s">
        <v>817</v>
      </c>
      <c r="PQ401" s="430" t="s">
        <v>817</v>
      </c>
      <c r="PR401" s="430" t="s">
        <v>817</v>
      </c>
      <c r="PS401" s="430" t="s">
        <v>817</v>
      </c>
      <c r="PT401" s="430" t="s">
        <v>817</v>
      </c>
      <c r="PU401" s="430" t="s">
        <v>817</v>
      </c>
      <c r="PV401" s="430" t="s">
        <v>817</v>
      </c>
      <c r="PW401" s="430" t="s">
        <v>817</v>
      </c>
      <c r="PX401" s="430" t="s">
        <v>817</v>
      </c>
      <c r="PY401" s="430" t="s">
        <v>817</v>
      </c>
      <c r="PZ401" s="430" t="s">
        <v>817</v>
      </c>
      <c r="QA401" s="430" t="s">
        <v>817</v>
      </c>
      <c r="QB401" s="430" t="s">
        <v>817</v>
      </c>
      <c r="QC401" s="430" t="s">
        <v>817</v>
      </c>
      <c r="QD401" s="430" t="s">
        <v>817</v>
      </c>
      <c r="QE401" s="430" t="s">
        <v>817</v>
      </c>
      <c r="QF401" s="430" t="s">
        <v>817</v>
      </c>
      <c r="QG401" s="430" t="s">
        <v>817</v>
      </c>
      <c r="QH401" s="430" t="s">
        <v>817</v>
      </c>
      <c r="QI401" s="430" t="s">
        <v>817</v>
      </c>
      <c r="QJ401" s="430" t="s">
        <v>817</v>
      </c>
      <c r="QK401" s="430" t="s">
        <v>817</v>
      </c>
      <c r="QL401" s="430" t="s">
        <v>817</v>
      </c>
      <c r="QM401" s="430" t="s">
        <v>817</v>
      </c>
      <c r="QN401" s="430" t="s">
        <v>817</v>
      </c>
      <c r="QO401" s="430" t="s">
        <v>817</v>
      </c>
      <c r="QP401" s="430" t="s">
        <v>817</v>
      </c>
      <c r="QQ401" s="430" t="s">
        <v>817</v>
      </c>
      <c r="QR401" s="430" t="s">
        <v>817</v>
      </c>
      <c r="QS401" s="430" t="s">
        <v>817</v>
      </c>
      <c r="QT401" s="430" t="s">
        <v>817</v>
      </c>
      <c r="QU401" s="430" t="s">
        <v>817</v>
      </c>
      <c r="QV401" s="430" t="s">
        <v>817</v>
      </c>
      <c r="QW401" s="430" t="s">
        <v>817</v>
      </c>
      <c r="QX401" s="430" t="s">
        <v>817</v>
      </c>
      <c r="QY401" s="430" t="s">
        <v>817</v>
      </c>
      <c r="QZ401" s="430" t="s">
        <v>817</v>
      </c>
      <c r="RA401" s="430" t="s">
        <v>817</v>
      </c>
      <c r="RB401" s="430" t="s">
        <v>817</v>
      </c>
      <c r="RC401" s="430" t="s">
        <v>817</v>
      </c>
      <c r="RD401" s="430" t="s">
        <v>817</v>
      </c>
      <c r="RE401" s="430" t="s">
        <v>817</v>
      </c>
      <c r="RF401" s="430" t="s">
        <v>817</v>
      </c>
      <c r="RG401" s="430" t="s">
        <v>817</v>
      </c>
      <c r="RH401" s="430" t="s">
        <v>817</v>
      </c>
      <c r="RI401" s="430" t="s">
        <v>817</v>
      </c>
      <c r="RJ401" s="430" t="s">
        <v>817</v>
      </c>
      <c r="RK401" s="430" t="s">
        <v>817</v>
      </c>
      <c r="RL401" s="430" t="s">
        <v>817</v>
      </c>
      <c r="RM401" s="430" t="s">
        <v>817</v>
      </c>
      <c r="RN401" s="430" t="s">
        <v>817</v>
      </c>
      <c r="RO401" s="430" t="s">
        <v>817</v>
      </c>
      <c r="RP401" s="430" t="s">
        <v>817</v>
      </c>
      <c r="RQ401" s="430" t="s">
        <v>817</v>
      </c>
      <c r="RR401" s="430" t="s">
        <v>817</v>
      </c>
      <c r="RS401" s="430" t="s">
        <v>817</v>
      </c>
      <c r="RT401" s="430" t="s">
        <v>817</v>
      </c>
      <c r="RU401" s="430" t="s">
        <v>817</v>
      </c>
      <c r="RV401" s="430" t="s">
        <v>817</v>
      </c>
      <c r="RW401" s="430" t="s">
        <v>817</v>
      </c>
      <c r="RX401" s="430" t="s">
        <v>817</v>
      </c>
      <c r="RY401" s="430" t="s">
        <v>817</v>
      </c>
      <c r="RZ401" s="430" t="s">
        <v>817</v>
      </c>
      <c r="SA401" s="430" t="s">
        <v>817</v>
      </c>
      <c r="SB401" s="430" t="s">
        <v>817</v>
      </c>
      <c r="SC401" s="430" t="s">
        <v>817</v>
      </c>
      <c r="SD401" s="430" t="s">
        <v>817</v>
      </c>
      <c r="SE401" s="430" t="s">
        <v>817</v>
      </c>
      <c r="SF401" s="430" t="s">
        <v>817</v>
      </c>
      <c r="SG401" s="430" t="s">
        <v>817</v>
      </c>
      <c r="SH401" s="430" t="s">
        <v>817</v>
      </c>
      <c r="SI401" s="430" t="s">
        <v>817</v>
      </c>
      <c r="SJ401" s="430" t="s">
        <v>817</v>
      </c>
      <c r="SK401" s="430" t="s">
        <v>817</v>
      </c>
      <c r="SL401" s="430" t="s">
        <v>817</v>
      </c>
      <c r="SM401" s="430" t="s">
        <v>817</v>
      </c>
      <c r="SN401" s="430" t="s">
        <v>817</v>
      </c>
      <c r="SO401" s="430" t="s">
        <v>817</v>
      </c>
      <c r="SP401" s="430" t="s">
        <v>817</v>
      </c>
      <c r="SQ401" s="430" t="s">
        <v>817</v>
      </c>
      <c r="SR401" s="430" t="s">
        <v>817</v>
      </c>
      <c r="SS401" s="430" t="s">
        <v>817</v>
      </c>
      <c r="ST401" s="430" t="s">
        <v>817</v>
      </c>
      <c r="SU401" s="430" t="s">
        <v>817</v>
      </c>
      <c r="SV401" s="430" t="s">
        <v>817</v>
      </c>
      <c r="SW401" s="430" t="s">
        <v>817</v>
      </c>
      <c r="SX401" s="430" t="s">
        <v>817</v>
      </c>
      <c r="SY401" s="430" t="s">
        <v>817</v>
      </c>
      <c r="SZ401" s="430" t="s">
        <v>817</v>
      </c>
      <c r="TA401" s="430" t="s">
        <v>817</v>
      </c>
      <c r="TB401" s="430" t="s">
        <v>817</v>
      </c>
      <c r="TC401" s="430" t="s">
        <v>817</v>
      </c>
      <c r="TD401" s="430" t="s">
        <v>817</v>
      </c>
      <c r="TE401" s="430" t="s">
        <v>817</v>
      </c>
      <c r="TF401" s="430" t="s">
        <v>817</v>
      </c>
      <c r="TG401" s="430" t="s">
        <v>817</v>
      </c>
      <c r="TH401" s="430" t="s">
        <v>817</v>
      </c>
      <c r="TI401" s="430" t="s">
        <v>817</v>
      </c>
      <c r="TJ401" s="430" t="s">
        <v>817</v>
      </c>
      <c r="TK401" s="430" t="s">
        <v>817</v>
      </c>
      <c r="TL401" s="430" t="s">
        <v>817</v>
      </c>
      <c r="TM401" s="430" t="s">
        <v>817</v>
      </c>
      <c r="TN401" s="430" t="s">
        <v>817</v>
      </c>
      <c r="TO401" s="430" t="s">
        <v>817</v>
      </c>
      <c r="TP401" s="430" t="s">
        <v>817</v>
      </c>
      <c r="TQ401" s="430" t="s">
        <v>817</v>
      </c>
      <c r="TR401" s="430" t="s">
        <v>817</v>
      </c>
      <c r="TS401" s="430" t="s">
        <v>817</v>
      </c>
      <c r="TT401" s="430" t="s">
        <v>817</v>
      </c>
      <c r="TU401" s="430" t="s">
        <v>817</v>
      </c>
      <c r="TV401" s="430" t="s">
        <v>817</v>
      </c>
      <c r="TW401" s="430" t="s">
        <v>817</v>
      </c>
      <c r="TX401" s="430" t="s">
        <v>817</v>
      </c>
      <c r="TY401" s="430" t="s">
        <v>817</v>
      </c>
      <c r="TZ401" s="430" t="s">
        <v>817</v>
      </c>
      <c r="UA401" s="430" t="s">
        <v>817</v>
      </c>
      <c r="UB401" s="430" t="s">
        <v>817</v>
      </c>
      <c r="UC401" s="430" t="s">
        <v>817</v>
      </c>
      <c r="UD401" s="430" t="s">
        <v>817</v>
      </c>
      <c r="UE401" s="430" t="s">
        <v>817</v>
      </c>
      <c r="UF401" s="430" t="s">
        <v>817</v>
      </c>
      <c r="UG401" s="430" t="s">
        <v>817</v>
      </c>
      <c r="UH401" s="430" t="s">
        <v>817</v>
      </c>
      <c r="UI401" s="430" t="s">
        <v>817</v>
      </c>
      <c r="UJ401" s="430" t="s">
        <v>817</v>
      </c>
      <c r="UK401" s="430" t="s">
        <v>817</v>
      </c>
      <c r="UL401" s="430" t="s">
        <v>817</v>
      </c>
      <c r="UM401" s="430" t="s">
        <v>817</v>
      </c>
      <c r="UN401" s="430" t="s">
        <v>817</v>
      </c>
      <c r="UO401" s="430" t="s">
        <v>817</v>
      </c>
      <c r="UP401" s="430" t="s">
        <v>817</v>
      </c>
      <c r="UQ401" s="430" t="s">
        <v>817</v>
      </c>
      <c r="UR401" s="430" t="s">
        <v>817</v>
      </c>
      <c r="US401" s="430" t="s">
        <v>817</v>
      </c>
      <c r="UT401" s="430" t="s">
        <v>817</v>
      </c>
      <c r="UU401" s="430" t="s">
        <v>817</v>
      </c>
      <c r="UV401" s="430" t="s">
        <v>817</v>
      </c>
      <c r="UW401" s="430" t="s">
        <v>817</v>
      </c>
      <c r="UX401" s="430" t="s">
        <v>817</v>
      </c>
      <c r="UY401" s="430" t="s">
        <v>817</v>
      </c>
      <c r="UZ401" s="430" t="s">
        <v>817</v>
      </c>
      <c r="VA401" s="430" t="s">
        <v>817</v>
      </c>
      <c r="VB401" s="430" t="s">
        <v>817</v>
      </c>
      <c r="VC401" s="430" t="s">
        <v>817</v>
      </c>
      <c r="VD401" s="430" t="s">
        <v>817</v>
      </c>
      <c r="VE401" s="430" t="s">
        <v>817</v>
      </c>
      <c r="VF401" s="430" t="s">
        <v>817</v>
      </c>
      <c r="VG401" s="430" t="s">
        <v>817</v>
      </c>
      <c r="VH401" s="430" t="s">
        <v>817</v>
      </c>
      <c r="VI401" s="430" t="s">
        <v>817</v>
      </c>
      <c r="VJ401" s="430" t="s">
        <v>817</v>
      </c>
      <c r="VK401" s="430" t="s">
        <v>817</v>
      </c>
      <c r="VL401" s="430" t="s">
        <v>817</v>
      </c>
      <c r="VM401" s="430" t="s">
        <v>817</v>
      </c>
      <c r="VN401" s="430" t="s">
        <v>817</v>
      </c>
      <c r="VO401" s="430" t="s">
        <v>817</v>
      </c>
      <c r="VP401" s="430" t="s">
        <v>817</v>
      </c>
      <c r="VQ401" s="430" t="s">
        <v>817</v>
      </c>
      <c r="VR401" s="430" t="s">
        <v>817</v>
      </c>
      <c r="VS401" s="430" t="s">
        <v>817</v>
      </c>
      <c r="VT401" s="430" t="s">
        <v>817</v>
      </c>
      <c r="VU401" s="430" t="s">
        <v>817</v>
      </c>
      <c r="VV401" s="430" t="s">
        <v>817</v>
      </c>
      <c r="VW401" s="430" t="s">
        <v>817</v>
      </c>
      <c r="VX401" s="430" t="s">
        <v>817</v>
      </c>
      <c r="VY401" s="430" t="s">
        <v>817</v>
      </c>
      <c r="VZ401" s="430" t="s">
        <v>817</v>
      </c>
      <c r="WA401" s="430" t="s">
        <v>817</v>
      </c>
      <c r="WB401" s="430" t="s">
        <v>817</v>
      </c>
      <c r="WC401" s="430" t="s">
        <v>817</v>
      </c>
      <c r="WD401" s="430" t="s">
        <v>817</v>
      </c>
      <c r="WE401" s="430" t="s">
        <v>817</v>
      </c>
      <c r="WF401" s="430" t="s">
        <v>817</v>
      </c>
      <c r="WG401" s="430" t="s">
        <v>817</v>
      </c>
      <c r="WH401" s="430" t="s">
        <v>817</v>
      </c>
      <c r="WI401" s="430" t="s">
        <v>817</v>
      </c>
      <c r="WJ401" s="430" t="s">
        <v>817</v>
      </c>
      <c r="WK401" s="430" t="s">
        <v>817</v>
      </c>
      <c r="WL401" s="430" t="s">
        <v>817</v>
      </c>
      <c r="WM401" s="430" t="s">
        <v>817</v>
      </c>
      <c r="WN401" s="430" t="s">
        <v>817</v>
      </c>
      <c r="WO401" s="430" t="s">
        <v>817</v>
      </c>
      <c r="WP401" s="430" t="s">
        <v>817</v>
      </c>
      <c r="WQ401" s="430" t="s">
        <v>817</v>
      </c>
      <c r="WR401" s="430" t="s">
        <v>817</v>
      </c>
      <c r="WS401" s="430" t="s">
        <v>817</v>
      </c>
      <c r="WT401" s="430" t="s">
        <v>817</v>
      </c>
      <c r="WU401" s="430" t="s">
        <v>817</v>
      </c>
      <c r="WV401" s="430" t="s">
        <v>817</v>
      </c>
      <c r="WW401" s="430" t="s">
        <v>817</v>
      </c>
      <c r="WX401" s="430" t="s">
        <v>817</v>
      </c>
      <c r="WY401" s="430" t="s">
        <v>817</v>
      </c>
      <c r="WZ401" s="430" t="s">
        <v>817</v>
      </c>
      <c r="XA401" s="430" t="s">
        <v>817</v>
      </c>
      <c r="XB401" s="430" t="s">
        <v>817</v>
      </c>
      <c r="XC401" s="430" t="s">
        <v>817</v>
      </c>
      <c r="XD401" s="430" t="s">
        <v>817</v>
      </c>
      <c r="XE401" s="430" t="s">
        <v>817</v>
      </c>
      <c r="XF401" s="430" t="s">
        <v>817</v>
      </c>
      <c r="XG401" s="430" t="s">
        <v>817</v>
      </c>
      <c r="XH401" s="430" t="s">
        <v>817</v>
      </c>
      <c r="XI401" s="430" t="s">
        <v>817</v>
      </c>
      <c r="XJ401" s="430" t="s">
        <v>817</v>
      </c>
      <c r="XK401" s="430" t="s">
        <v>817</v>
      </c>
      <c r="XL401" s="430" t="s">
        <v>817</v>
      </c>
      <c r="XM401" s="430" t="s">
        <v>817</v>
      </c>
      <c r="XN401" s="430" t="s">
        <v>817</v>
      </c>
      <c r="XO401" s="430" t="s">
        <v>817</v>
      </c>
      <c r="XP401" s="430" t="s">
        <v>817</v>
      </c>
      <c r="XQ401" s="430" t="s">
        <v>817</v>
      </c>
      <c r="XR401" s="430" t="s">
        <v>817</v>
      </c>
      <c r="XS401" s="430" t="s">
        <v>817</v>
      </c>
      <c r="XT401" s="430" t="s">
        <v>817</v>
      </c>
      <c r="XU401" s="430" t="s">
        <v>817</v>
      </c>
      <c r="XV401" s="430" t="s">
        <v>817</v>
      </c>
      <c r="XW401" s="430" t="s">
        <v>817</v>
      </c>
      <c r="XX401" s="430" t="s">
        <v>817</v>
      </c>
      <c r="XY401" s="430" t="s">
        <v>817</v>
      </c>
      <c r="XZ401" s="430" t="s">
        <v>817</v>
      </c>
      <c r="YA401" s="430" t="s">
        <v>817</v>
      </c>
      <c r="YB401" s="430" t="s">
        <v>817</v>
      </c>
      <c r="YC401" s="430" t="s">
        <v>817</v>
      </c>
      <c r="YD401" s="430" t="s">
        <v>817</v>
      </c>
      <c r="YE401" s="430" t="s">
        <v>817</v>
      </c>
      <c r="YF401" s="430" t="s">
        <v>817</v>
      </c>
      <c r="YG401" s="430" t="s">
        <v>817</v>
      </c>
      <c r="YH401" s="430" t="s">
        <v>817</v>
      </c>
      <c r="YI401" s="430" t="s">
        <v>817</v>
      </c>
      <c r="YJ401" s="430" t="s">
        <v>817</v>
      </c>
      <c r="YK401" s="430" t="s">
        <v>817</v>
      </c>
      <c r="YL401" s="430" t="s">
        <v>817</v>
      </c>
      <c r="YM401" s="430" t="s">
        <v>817</v>
      </c>
      <c r="YN401" s="430" t="s">
        <v>817</v>
      </c>
      <c r="YO401" s="430" t="s">
        <v>817</v>
      </c>
      <c r="YP401" s="430" t="s">
        <v>817</v>
      </c>
      <c r="YQ401" s="430" t="s">
        <v>817</v>
      </c>
      <c r="YR401" s="430" t="s">
        <v>817</v>
      </c>
      <c r="YS401" s="430" t="s">
        <v>817</v>
      </c>
      <c r="YT401" s="430" t="s">
        <v>817</v>
      </c>
      <c r="YU401" s="430" t="s">
        <v>817</v>
      </c>
      <c r="YV401" s="430" t="s">
        <v>817</v>
      </c>
      <c r="YW401" s="430" t="s">
        <v>817</v>
      </c>
      <c r="YX401" s="430" t="s">
        <v>817</v>
      </c>
      <c r="YY401" s="430" t="s">
        <v>817</v>
      </c>
      <c r="YZ401" s="430" t="s">
        <v>817</v>
      </c>
      <c r="ZA401" s="430" t="s">
        <v>817</v>
      </c>
      <c r="ZB401" s="430" t="s">
        <v>817</v>
      </c>
      <c r="ZC401" s="430" t="s">
        <v>817</v>
      </c>
      <c r="ZD401" s="430" t="s">
        <v>817</v>
      </c>
      <c r="ZE401" s="430" t="s">
        <v>817</v>
      </c>
      <c r="ZF401" s="430" t="s">
        <v>817</v>
      </c>
      <c r="ZG401" s="430" t="s">
        <v>817</v>
      </c>
      <c r="ZH401" s="430" t="s">
        <v>817</v>
      </c>
      <c r="ZI401" s="430" t="s">
        <v>817</v>
      </c>
      <c r="ZJ401" s="430" t="s">
        <v>817</v>
      </c>
      <c r="ZK401" s="430" t="s">
        <v>817</v>
      </c>
      <c r="ZL401" s="430" t="s">
        <v>817</v>
      </c>
      <c r="ZM401" s="430" t="s">
        <v>817</v>
      </c>
      <c r="ZN401" s="430" t="s">
        <v>817</v>
      </c>
      <c r="ZO401" s="430" t="s">
        <v>817</v>
      </c>
      <c r="ZP401" s="430" t="s">
        <v>817</v>
      </c>
      <c r="ZQ401" s="430" t="s">
        <v>817</v>
      </c>
      <c r="ZR401" s="430" t="s">
        <v>817</v>
      </c>
      <c r="ZS401" s="430" t="s">
        <v>817</v>
      </c>
      <c r="ZT401" s="430" t="s">
        <v>817</v>
      </c>
      <c r="ZU401" s="430" t="s">
        <v>817</v>
      </c>
      <c r="ZV401" s="430" t="s">
        <v>817</v>
      </c>
      <c r="ZW401" s="430" t="s">
        <v>817</v>
      </c>
      <c r="ZX401" s="430" t="s">
        <v>817</v>
      </c>
      <c r="ZY401" s="430" t="s">
        <v>817</v>
      </c>
      <c r="ZZ401" s="430" t="s">
        <v>817</v>
      </c>
      <c r="AAA401" s="430" t="s">
        <v>817</v>
      </c>
      <c r="AAB401" s="430" t="s">
        <v>817</v>
      </c>
      <c r="AAC401" s="430" t="s">
        <v>817</v>
      </c>
      <c r="AAD401" s="430" t="s">
        <v>817</v>
      </c>
      <c r="AAE401" s="430" t="s">
        <v>817</v>
      </c>
      <c r="AAF401" s="430" t="s">
        <v>817</v>
      </c>
      <c r="AAG401" s="430" t="s">
        <v>817</v>
      </c>
      <c r="AAH401" s="430" t="s">
        <v>817</v>
      </c>
      <c r="AAI401" s="430" t="s">
        <v>817</v>
      </c>
      <c r="AAJ401" s="430" t="s">
        <v>817</v>
      </c>
      <c r="AAK401" s="430" t="s">
        <v>817</v>
      </c>
      <c r="AAL401" s="430" t="s">
        <v>817</v>
      </c>
      <c r="AAM401" s="430" t="s">
        <v>817</v>
      </c>
      <c r="AAN401" s="430" t="s">
        <v>817</v>
      </c>
      <c r="AAO401" s="430" t="s">
        <v>817</v>
      </c>
      <c r="AAP401" s="430" t="s">
        <v>817</v>
      </c>
      <c r="AAQ401" s="430" t="s">
        <v>817</v>
      </c>
      <c r="AAR401" s="430" t="s">
        <v>817</v>
      </c>
      <c r="AAS401" s="430" t="s">
        <v>817</v>
      </c>
      <c r="AAT401" s="430" t="s">
        <v>817</v>
      </c>
      <c r="AAU401" s="430" t="s">
        <v>817</v>
      </c>
      <c r="AAV401" s="430" t="s">
        <v>817</v>
      </c>
      <c r="AAW401" s="430" t="s">
        <v>817</v>
      </c>
      <c r="AAX401" s="430" t="s">
        <v>817</v>
      </c>
      <c r="AAY401" s="430" t="s">
        <v>817</v>
      </c>
      <c r="AAZ401" s="430" t="s">
        <v>817</v>
      </c>
      <c r="ABA401" s="430" t="s">
        <v>817</v>
      </c>
      <c r="ABB401" s="430" t="s">
        <v>817</v>
      </c>
      <c r="ABC401" s="430" t="s">
        <v>817</v>
      </c>
      <c r="ABD401" s="430" t="s">
        <v>817</v>
      </c>
      <c r="ABE401" s="430" t="s">
        <v>817</v>
      </c>
      <c r="ABF401" s="430" t="s">
        <v>817</v>
      </c>
      <c r="ABG401" s="430" t="s">
        <v>817</v>
      </c>
      <c r="ABH401" s="430" t="s">
        <v>817</v>
      </c>
      <c r="ABI401" s="430" t="s">
        <v>817</v>
      </c>
      <c r="ABJ401" s="430" t="s">
        <v>817</v>
      </c>
      <c r="ABK401" s="430" t="s">
        <v>817</v>
      </c>
      <c r="ABL401" s="430" t="s">
        <v>817</v>
      </c>
      <c r="ABM401" s="430" t="s">
        <v>817</v>
      </c>
      <c r="ABN401" s="430" t="s">
        <v>817</v>
      </c>
      <c r="ABO401" s="430" t="s">
        <v>817</v>
      </c>
      <c r="ABP401" s="430" t="s">
        <v>817</v>
      </c>
      <c r="ABQ401" s="430" t="s">
        <v>817</v>
      </c>
      <c r="ABR401" s="430" t="s">
        <v>817</v>
      </c>
      <c r="ABS401" s="430" t="s">
        <v>817</v>
      </c>
      <c r="ABT401" s="430" t="s">
        <v>817</v>
      </c>
      <c r="ABU401" s="430" t="s">
        <v>817</v>
      </c>
      <c r="ABV401" s="430" t="s">
        <v>817</v>
      </c>
      <c r="ABW401" s="430" t="s">
        <v>817</v>
      </c>
      <c r="ABX401" s="430" t="s">
        <v>817</v>
      </c>
      <c r="ABY401" s="430" t="s">
        <v>817</v>
      </c>
      <c r="ABZ401" s="430" t="s">
        <v>817</v>
      </c>
      <c r="ACA401" s="430" t="s">
        <v>817</v>
      </c>
      <c r="ACB401" s="430" t="s">
        <v>817</v>
      </c>
      <c r="ACC401" s="430" t="s">
        <v>817</v>
      </c>
      <c r="ACD401" s="430" t="s">
        <v>817</v>
      </c>
      <c r="ACE401" s="430" t="s">
        <v>817</v>
      </c>
      <c r="ACF401" s="430" t="s">
        <v>817</v>
      </c>
      <c r="ACG401" s="430" t="s">
        <v>817</v>
      </c>
      <c r="ACH401" s="430" t="s">
        <v>817</v>
      </c>
      <c r="ACI401" s="430" t="s">
        <v>817</v>
      </c>
      <c r="ACJ401" s="430" t="s">
        <v>817</v>
      </c>
      <c r="ACK401" s="430" t="s">
        <v>817</v>
      </c>
      <c r="ACL401" s="430" t="s">
        <v>817</v>
      </c>
      <c r="ACM401" s="430" t="s">
        <v>817</v>
      </c>
      <c r="ACN401" s="430" t="s">
        <v>817</v>
      </c>
      <c r="ACO401" s="430" t="s">
        <v>817</v>
      </c>
      <c r="ACP401" s="430" t="s">
        <v>817</v>
      </c>
      <c r="ACQ401" s="430" t="s">
        <v>817</v>
      </c>
      <c r="ACR401" s="430" t="s">
        <v>817</v>
      </c>
      <c r="ACS401" s="430" t="s">
        <v>817</v>
      </c>
      <c r="ACT401" s="430" t="s">
        <v>817</v>
      </c>
      <c r="ACU401" s="430" t="s">
        <v>817</v>
      </c>
      <c r="ACV401" s="430" t="s">
        <v>817</v>
      </c>
      <c r="ACW401" s="430" t="s">
        <v>817</v>
      </c>
      <c r="ACX401" s="430" t="s">
        <v>817</v>
      </c>
      <c r="ACY401" s="430" t="s">
        <v>817</v>
      </c>
      <c r="ACZ401" s="430" t="s">
        <v>817</v>
      </c>
      <c r="ADA401" s="430" t="s">
        <v>817</v>
      </c>
      <c r="ADB401" s="430" t="s">
        <v>817</v>
      </c>
      <c r="ADC401" s="430" t="s">
        <v>817</v>
      </c>
      <c r="ADD401" s="430" t="s">
        <v>817</v>
      </c>
      <c r="ADE401" s="430" t="s">
        <v>817</v>
      </c>
      <c r="ADF401" s="430" t="s">
        <v>817</v>
      </c>
      <c r="ADG401" s="430" t="s">
        <v>817</v>
      </c>
      <c r="ADH401" s="430" t="s">
        <v>817</v>
      </c>
      <c r="ADI401" s="430" t="s">
        <v>817</v>
      </c>
      <c r="ADJ401" s="430" t="s">
        <v>817</v>
      </c>
      <c r="ADK401" s="430" t="s">
        <v>817</v>
      </c>
      <c r="ADL401" s="430" t="s">
        <v>817</v>
      </c>
      <c r="ADM401" s="430" t="s">
        <v>817</v>
      </c>
      <c r="ADN401" s="430" t="s">
        <v>817</v>
      </c>
      <c r="ADO401" s="430" t="s">
        <v>817</v>
      </c>
      <c r="ADP401" s="430" t="s">
        <v>817</v>
      </c>
      <c r="ADQ401" s="430" t="s">
        <v>817</v>
      </c>
      <c r="ADR401" s="430" t="s">
        <v>817</v>
      </c>
      <c r="ADS401" s="430" t="s">
        <v>817</v>
      </c>
      <c r="ADT401" s="430" t="s">
        <v>817</v>
      </c>
      <c r="ADU401" s="430" t="s">
        <v>817</v>
      </c>
      <c r="ADV401" s="430" t="s">
        <v>817</v>
      </c>
      <c r="ADW401" s="430" t="s">
        <v>817</v>
      </c>
      <c r="ADX401" s="430" t="s">
        <v>817</v>
      </c>
      <c r="ADY401" s="430" t="s">
        <v>817</v>
      </c>
      <c r="ADZ401" s="430" t="s">
        <v>817</v>
      </c>
      <c r="AEA401" s="430" t="s">
        <v>817</v>
      </c>
      <c r="AEB401" s="430" t="s">
        <v>817</v>
      </c>
      <c r="AEC401" s="430" t="s">
        <v>817</v>
      </c>
      <c r="AED401" s="430" t="s">
        <v>817</v>
      </c>
      <c r="AEE401" s="430" t="s">
        <v>817</v>
      </c>
      <c r="AEF401" s="430" t="s">
        <v>817</v>
      </c>
      <c r="AEG401" s="430" t="s">
        <v>817</v>
      </c>
      <c r="AEH401" s="430" t="s">
        <v>817</v>
      </c>
      <c r="AEI401" s="430" t="s">
        <v>817</v>
      </c>
      <c r="AEJ401" s="430" t="s">
        <v>817</v>
      </c>
      <c r="AEK401" s="430" t="s">
        <v>817</v>
      </c>
      <c r="AEL401" s="430" t="s">
        <v>817</v>
      </c>
      <c r="AEM401" s="430" t="s">
        <v>817</v>
      </c>
      <c r="AEN401" s="430" t="s">
        <v>817</v>
      </c>
      <c r="AEO401" s="430" t="s">
        <v>817</v>
      </c>
      <c r="AEP401" s="430" t="s">
        <v>817</v>
      </c>
      <c r="AEQ401" s="430" t="s">
        <v>817</v>
      </c>
      <c r="AER401" s="430" t="s">
        <v>817</v>
      </c>
      <c r="AES401" s="430" t="s">
        <v>817</v>
      </c>
      <c r="AET401" s="430" t="s">
        <v>817</v>
      </c>
      <c r="AEU401" s="430" t="s">
        <v>817</v>
      </c>
      <c r="AEV401" s="430" t="s">
        <v>817</v>
      </c>
      <c r="AEW401" s="430" t="s">
        <v>817</v>
      </c>
      <c r="AEX401" s="430" t="s">
        <v>817</v>
      </c>
      <c r="AEY401" s="430" t="s">
        <v>817</v>
      </c>
      <c r="AEZ401" s="430" t="s">
        <v>817</v>
      </c>
      <c r="AFA401" s="430" t="s">
        <v>817</v>
      </c>
      <c r="AFB401" s="430" t="s">
        <v>817</v>
      </c>
      <c r="AFC401" s="430" t="s">
        <v>817</v>
      </c>
      <c r="AFD401" s="430" t="s">
        <v>817</v>
      </c>
      <c r="AFE401" s="430" t="s">
        <v>817</v>
      </c>
      <c r="AFF401" s="430" t="s">
        <v>817</v>
      </c>
      <c r="AFG401" s="430" t="s">
        <v>817</v>
      </c>
      <c r="AFH401" s="430" t="s">
        <v>817</v>
      </c>
      <c r="AFI401" s="430" t="s">
        <v>817</v>
      </c>
      <c r="AFJ401" s="430" t="s">
        <v>817</v>
      </c>
      <c r="AFK401" s="430" t="s">
        <v>817</v>
      </c>
      <c r="AFL401" s="430" t="s">
        <v>817</v>
      </c>
      <c r="AFM401" s="430" t="s">
        <v>817</v>
      </c>
      <c r="AFN401" s="430" t="s">
        <v>817</v>
      </c>
      <c r="AFO401" s="430" t="s">
        <v>817</v>
      </c>
      <c r="AFP401" s="430" t="s">
        <v>817</v>
      </c>
      <c r="AFQ401" s="430" t="s">
        <v>817</v>
      </c>
      <c r="AFR401" s="430" t="s">
        <v>817</v>
      </c>
      <c r="AFS401" s="430" t="s">
        <v>817</v>
      </c>
      <c r="AFT401" s="430" t="s">
        <v>817</v>
      </c>
      <c r="AFU401" s="430" t="s">
        <v>817</v>
      </c>
      <c r="AFV401" s="430" t="s">
        <v>817</v>
      </c>
      <c r="AFW401" s="430" t="s">
        <v>817</v>
      </c>
      <c r="AFX401" s="430" t="s">
        <v>817</v>
      </c>
      <c r="AFY401" s="430" t="s">
        <v>817</v>
      </c>
      <c r="AFZ401" s="430" t="s">
        <v>817</v>
      </c>
      <c r="AGA401" s="430" t="s">
        <v>817</v>
      </c>
      <c r="AGB401" s="430" t="s">
        <v>817</v>
      </c>
      <c r="AGC401" s="430" t="s">
        <v>817</v>
      </c>
      <c r="AGD401" s="430" t="s">
        <v>817</v>
      </c>
      <c r="AGE401" s="430" t="s">
        <v>817</v>
      </c>
      <c r="AGF401" s="430" t="s">
        <v>817</v>
      </c>
      <c r="AGG401" s="430" t="s">
        <v>817</v>
      </c>
      <c r="AGH401" s="430" t="s">
        <v>817</v>
      </c>
      <c r="AGI401" s="430" t="s">
        <v>817</v>
      </c>
      <c r="AGJ401" s="430" t="s">
        <v>817</v>
      </c>
      <c r="AGK401" s="430" t="s">
        <v>817</v>
      </c>
      <c r="AGL401" s="430" t="s">
        <v>817</v>
      </c>
      <c r="AGM401" s="430" t="s">
        <v>817</v>
      </c>
      <c r="AGN401" s="430" t="s">
        <v>817</v>
      </c>
      <c r="AGO401" s="430" t="s">
        <v>817</v>
      </c>
      <c r="AGP401" s="430" t="s">
        <v>817</v>
      </c>
      <c r="AGQ401" s="430" t="s">
        <v>817</v>
      </c>
      <c r="AGR401" s="430" t="s">
        <v>817</v>
      </c>
      <c r="AGS401" s="430" t="s">
        <v>817</v>
      </c>
      <c r="AGT401" s="430" t="s">
        <v>817</v>
      </c>
      <c r="AGU401" s="430" t="s">
        <v>817</v>
      </c>
      <c r="AGV401" s="430" t="s">
        <v>817</v>
      </c>
      <c r="AGW401" s="430" t="s">
        <v>817</v>
      </c>
      <c r="AGX401" s="430" t="s">
        <v>817</v>
      </c>
      <c r="AGY401" s="430" t="s">
        <v>817</v>
      </c>
      <c r="AGZ401" s="430" t="s">
        <v>817</v>
      </c>
      <c r="AHA401" s="430" t="s">
        <v>817</v>
      </c>
      <c r="AHB401" s="430" t="s">
        <v>817</v>
      </c>
      <c r="AHC401" s="430" t="s">
        <v>817</v>
      </c>
      <c r="AHD401" s="430" t="s">
        <v>817</v>
      </c>
      <c r="AHE401" s="430" t="s">
        <v>817</v>
      </c>
      <c r="AHF401" s="430" t="s">
        <v>817</v>
      </c>
      <c r="AHG401" s="430" t="s">
        <v>817</v>
      </c>
      <c r="AHH401" s="430" t="s">
        <v>817</v>
      </c>
      <c r="AHI401" s="430" t="s">
        <v>817</v>
      </c>
      <c r="AHJ401" s="430" t="s">
        <v>817</v>
      </c>
      <c r="AHK401" s="430" t="s">
        <v>817</v>
      </c>
      <c r="AHL401" s="430" t="s">
        <v>817</v>
      </c>
      <c r="AHM401" s="430" t="s">
        <v>817</v>
      </c>
      <c r="AHN401" s="430" t="s">
        <v>817</v>
      </c>
      <c r="AHO401" s="430" t="s">
        <v>817</v>
      </c>
      <c r="AHP401" s="430" t="s">
        <v>817</v>
      </c>
      <c r="AHQ401" s="430" t="s">
        <v>817</v>
      </c>
      <c r="AHR401" s="430" t="s">
        <v>817</v>
      </c>
      <c r="AHS401" s="430" t="s">
        <v>817</v>
      </c>
      <c r="AHT401" s="430" t="s">
        <v>817</v>
      </c>
      <c r="AHU401" s="430" t="s">
        <v>817</v>
      </c>
      <c r="AHV401" s="430" t="s">
        <v>817</v>
      </c>
      <c r="AHW401" s="430" t="s">
        <v>817</v>
      </c>
      <c r="AHX401" s="430" t="s">
        <v>817</v>
      </c>
      <c r="AHY401" s="430" t="s">
        <v>817</v>
      </c>
      <c r="AHZ401" s="430" t="s">
        <v>817</v>
      </c>
      <c r="AIA401" s="430" t="s">
        <v>817</v>
      </c>
      <c r="AIB401" s="430" t="s">
        <v>817</v>
      </c>
      <c r="AIC401" s="430" t="s">
        <v>817</v>
      </c>
      <c r="AID401" s="430" t="s">
        <v>817</v>
      </c>
      <c r="AIE401" s="430" t="s">
        <v>817</v>
      </c>
      <c r="AIF401" s="430" t="s">
        <v>817</v>
      </c>
      <c r="AIG401" s="430" t="s">
        <v>817</v>
      </c>
      <c r="AIH401" s="430" t="s">
        <v>817</v>
      </c>
      <c r="AII401" s="430" t="s">
        <v>817</v>
      </c>
      <c r="AIJ401" s="430" t="s">
        <v>817</v>
      </c>
      <c r="AIK401" s="430" t="s">
        <v>817</v>
      </c>
      <c r="AIL401" s="430" t="s">
        <v>817</v>
      </c>
      <c r="AIM401" s="430" t="s">
        <v>817</v>
      </c>
      <c r="AIN401" s="430" t="s">
        <v>817</v>
      </c>
      <c r="AIO401" s="430" t="s">
        <v>817</v>
      </c>
      <c r="AIP401" s="430" t="s">
        <v>817</v>
      </c>
      <c r="AIQ401" s="430" t="s">
        <v>817</v>
      </c>
      <c r="AIR401" s="430" t="s">
        <v>817</v>
      </c>
      <c r="AIS401" s="430" t="s">
        <v>817</v>
      </c>
      <c r="AIT401" s="430" t="s">
        <v>817</v>
      </c>
      <c r="AIU401" s="430" t="s">
        <v>817</v>
      </c>
      <c r="AIV401" s="430" t="s">
        <v>817</v>
      </c>
      <c r="AIW401" s="430" t="s">
        <v>817</v>
      </c>
      <c r="AIX401" s="430" t="s">
        <v>817</v>
      </c>
      <c r="AIY401" s="430" t="s">
        <v>817</v>
      </c>
      <c r="AIZ401" s="430" t="s">
        <v>817</v>
      </c>
      <c r="AJA401" s="430" t="s">
        <v>817</v>
      </c>
      <c r="AJB401" s="430" t="s">
        <v>817</v>
      </c>
      <c r="AJC401" s="430" t="s">
        <v>817</v>
      </c>
      <c r="AJD401" s="430" t="s">
        <v>817</v>
      </c>
      <c r="AJE401" s="430" t="s">
        <v>817</v>
      </c>
      <c r="AJF401" s="430" t="s">
        <v>817</v>
      </c>
      <c r="AJG401" s="430" t="s">
        <v>817</v>
      </c>
      <c r="AJH401" s="430" t="s">
        <v>817</v>
      </c>
      <c r="AJI401" s="430" t="s">
        <v>817</v>
      </c>
      <c r="AJJ401" s="430" t="s">
        <v>817</v>
      </c>
      <c r="AJK401" s="430" t="s">
        <v>817</v>
      </c>
      <c r="AJL401" s="430" t="s">
        <v>817</v>
      </c>
      <c r="AJM401" s="430" t="s">
        <v>817</v>
      </c>
      <c r="AJN401" s="430" t="s">
        <v>817</v>
      </c>
      <c r="AJO401" s="430" t="s">
        <v>817</v>
      </c>
      <c r="AJP401" s="430" t="s">
        <v>817</v>
      </c>
      <c r="AJQ401" s="430" t="s">
        <v>817</v>
      </c>
      <c r="AJR401" s="430" t="s">
        <v>817</v>
      </c>
      <c r="AJS401" s="430" t="s">
        <v>817</v>
      </c>
      <c r="AJT401" s="430" t="s">
        <v>817</v>
      </c>
      <c r="AJU401" s="430" t="s">
        <v>817</v>
      </c>
      <c r="AJV401" s="430" t="s">
        <v>817</v>
      </c>
      <c r="AJW401" s="430" t="s">
        <v>817</v>
      </c>
      <c r="AJX401" s="430" t="s">
        <v>817</v>
      </c>
      <c r="AJY401" s="430" t="s">
        <v>817</v>
      </c>
      <c r="AJZ401" s="430" t="s">
        <v>817</v>
      </c>
      <c r="AKA401" s="430" t="s">
        <v>817</v>
      </c>
      <c r="AKB401" s="430" t="s">
        <v>817</v>
      </c>
      <c r="AKC401" s="430" t="s">
        <v>817</v>
      </c>
      <c r="AKD401" s="430" t="s">
        <v>817</v>
      </c>
      <c r="AKE401" s="430" t="s">
        <v>817</v>
      </c>
      <c r="AKF401" s="430" t="s">
        <v>817</v>
      </c>
      <c r="AKG401" s="430" t="s">
        <v>817</v>
      </c>
      <c r="AKH401" s="430" t="s">
        <v>817</v>
      </c>
      <c r="AKI401" s="430" t="s">
        <v>817</v>
      </c>
      <c r="AKJ401" s="430" t="s">
        <v>817</v>
      </c>
      <c r="AKK401" s="430" t="s">
        <v>817</v>
      </c>
      <c r="AKL401" s="430" t="s">
        <v>817</v>
      </c>
      <c r="AKM401" s="430" t="s">
        <v>817</v>
      </c>
      <c r="AKN401" s="430" t="s">
        <v>817</v>
      </c>
      <c r="AKO401" s="430" t="s">
        <v>817</v>
      </c>
      <c r="AKP401" s="430" t="s">
        <v>817</v>
      </c>
      <c r="AKQ401" s="430" t="s">
        <v>817</v>
      </c>
      <c r="AKR401" s="430" t="s">
        <v>817</v>
      </c>
      <c r="AKS401" s="430" t="s">
        <v>817</v>
      </c>
      <c r="AKT401" s="430" t="s">
        <v>817</v>
      </c>
      <c r="AKU401" s="430" t="s">
        <v>817</v>
      </c>
      <c r="AKV401" s="430" t="s">
        <v>817</v>
      </c>
      <c r="AKW401" s="430" t="s">
        <v>817</v>
      </c>
      <c r="AKX401" s="430" t="s">
        <v>817</v>
      </c>
      <c r="AKY401" s="430" t="s">
        <v>817</v>
      </c>
      <c r="AKZ401" s="430" t="s">
        <v>817</v>
      </c>
      <c r="ALA401" s="430" t="s">
        <v>817</v>
      </c>
      <c r="ALB401" s="430" t="s">
        <v>817</v>
      </c>
      <c r="ALC401" s="430" t="s">
        <v>817</v>
      </c>
      <c r="ALD401" s="430" t="s">
        <v>817</v>
      </c>
      <c r="ALE401" s="430" t="s">
        <v>817</v>
      </c>
      <c r="ALF401" s="430" t="s">
        <v>817</v>
      </c>
      <c r="ALG401" s="430" t="s">
        <v>817</v>
      </c>
      <c r="ALH401" s="430" t="s">
        <v>817</v>
      </c>
      <c r="ALI401" s="430" t="s">
        <v>817</v>
      </c>
      <c r="ALJ401" s="430" t="s">
        <v>817</v>
      </c>
      <c r="ALK401" s="430" t="s">
        <v>817</v>
      </c>
      <c r="ALL401" s="430" t="s">
        <v>817</v>
      </c>
      <c r="ALM401" s="430" t="s">
        <v>817</v>
      </c>
      <c r="ALN401" s="430" t="s">
        <v>817</v>
      </c>
      <c r="ALO401" s="430" t="s">
        <v>817</v>
      </c>
      <c r="ALP401" s="430" t="s">
        <v>817</v>
      </c>
      <c r="ALQ401" s="430" t="s">
        <v>817</v>
      </c>
      <c r="ALR401" s="430" t="s">
        <v>817</v>
      </c>
      <c r="ALS401" s="430" t="s">
        <v>817</v>
      </c>
      <c r="ALT401" s="430" t="s">
        <v>817</v>
      </c>
      <c r="ALU401" s="430" t="s">
        <v>817</v>
      </c>
      <c r="ALV401" s="430" t="s">
        <v>817</v>
      </c>
      <c r="ALW401" s="430" t="s">
        <v>817</v>
      </c>
      <c r="ALX401" s="430" t="s">
        <v>817</v>
      </c>
      <c r="ALY401" s="430" t="s">
        <v>817</v>
      </c>
      <c r="ALZ401" s="430" t="s">
        <v>817</v>
      </c>
      <c r="AMA401" s="430" t="s">
        <v>817</v>
      </c>
      <c r="AMB401" s="430" t="s">
        <v>817</v>
      </c>
      <c r="AMC401" s="430" t="s">
        <v>817</v>
      </c>
      <c r="AMD401" s="430" t="s">
        <v>817</v>
      </c>
      <c r="AME401" s="430" t="s">
        <v>817</v>
      </c>
      <c r="AMF401" s="430" t="s">
        <v>817</v>
      </c>
      <c r="AMG401" s="430" t="s">
        <v>817</v>
      </c>
      <c r="AMH401" s="430" t="s">
        <v>817</v>
      </c>
      <c r="AMI401" s="430" t="s">
        <v>817</v>
      </c>
      <c r="AMJ401" s="430" t="s">
        <v>817</v>
      </c>
      <c r="AMK401" s="430" t="s">
        <v>817</v>
      </c>
      <c r="AML401" s="430" t="s">
        <v>817</v>
      </c>
      <c r="AMM401" s="430" t="s">
        <v>817</v>
      </c>
      <c r="AMN401" s="430" t="s">
        <v>817</v>
      </c>
      <c r="AMO401" s="430" t="s">
        <v>817</v>
      </c>
      <c r="AMP401" s="430" t="s">
        <v>817</v>
      </c>
      <c r="AMQ401" s="430" t="s">
        <v>817</v>
      </c>
      <c r="AMR401" s="430" t="s">
        <v>817</v>
      </c>
      <c r="AMS401" s="430" t="s">
        <v>817</v>
      </c>
      <c r="AMT401" s="430" t="s">
        <v>817</v>
      </c>
      <c r="AMU401" s="430" t="s">
        <v>817</v>
      </c>
      <c r="AMV401" s="430" t="s">
        <v>817</v>
      </c>
      <c r="AMW401" s="430" t="s">
        <v>817</v>
      </c>
      <c r="AMX401" s="430" t="s">
        <v>817</v>
      </c>
      <c r="AMY401" s="430" t="s">
        <v>817</v>
      </c>
      <c r="AMZ401" s="430" t="s">
        <v>817</v>
      </c>
      <c r="ANA401" s="430" t="s">
        <v>817</v>
      </c>
      <c r="ANB401" s="430" t="s">
        <v>817</v>
      </c>
      <c r="ANC401" s="430" t="s">
        <v>817</v>
      </c>
      <c r="AND401" s="430" t="s">
        <v>817</v>
      </c>
      <c r="ANE401" s="430" t="s">
        <v>817</v>
      </c>
      <c r="ANF401" s="430" t="s">
        <v>817</v>
      </c>
      <c r="ANG401" s="430" t="s">
        <v>817</v>
      </c>
      <c r="ANH401" s="430" t="s">
        <v>817</v>
      </c>
      <c r="ANI401" s="430" t="s">
        <v>817</v>
      </c>
      <c r="ANJ401" s="430" t="s">
        <v>817</v>
      </c>
      <c r="ANK401" s="430" t="s">
        <v>817</v>
      </c>
      <c r="ANL401" s="430" t="s">
        <v>817</v>
      </c>
      <c r="ANM401" s="430" t="s">
        <v>817</v>
      </c>
      <c r="ANN401" s="430" t="s">
        <v>817</v>
      </c>
      <c r="ANO401" s="430" t="s">
        <v>817</v>
      </c>
      <c r="ANP401" s="430" t="s">
        <v>817</v>
      </c>
      <c r="ANQ401" s="430" t="s">
        <v>817</v>
      </c>
      <c r="ANR401" s="430" t="s">
        <v>817</v>
      </c>
      <c r="ANS401" s="430" t="s">
        <v>817</v>
      </c>
      <c r="ANT401" s="430" t="s">
        <v>817</v>
      </c>
      <c r="ANU401" s="430" t="s">
        <v>817</v>
      </c>
      <c r="ANV401" s="430" t="s">
        <v>817</v>
      </c>
      <c r="ANW401" s="430" t="s">
        <v>817</v>
      </c>
      <c r="ANX401" s="430" t="s">
        <v>817</v>
      </c>
      <c r="ANY401" s="430" t="s">
        <v>817</v>
      </c>
      <c r="ANZ401" s="430" t="s">
        <v>817</v>
      </c>
      <c r="AOA401" s="430" t="s">
        <v>817</v>
      </c>
      <c r="AOB401" s="430" t="s">
        <v>817</v>
      </c>
      <c r="AOC401" s="430" t="s">
        <v>817</v>
      </c>
      <c r="AOD401" s="430" t="s">
        <v>817</v>
      </c>
      <c r="AOE401" s="430" t="s">
        <v>817</v>
      </c>
      <c r="AOF401" s="430" t="s">
        <v>817</v>
      </c>
      <c r="AOG401" s="430" t="s">
        <v>817</v>
      </c>
      <c r="AOH401" s="430" t="s">
        <v>817</v>
      </c>
      <c r="AOI401" s="430" t="s">
        <v>817</v>
      </c>
      <c r="AOJ401" s="430" t="s">
        <v>817</v>
      </c>
      <c r="AOK401" s="430" t="s">
        <v>817</v>
      </c>
      <c r="AOL401" s="430" t="s">
        <v>817</v>
      </c>
      <c r="AOM401" s="430" t="s">
        <v>817</v>
      </c>
      <c r="AON401" s="430" t="s">
        <v>817</v>
      </c>
      <c r="AOO401" s="430" t="s">
        <v>817</v>
      </c>
      <c r="AOP401" s="430" t="s">
        <v>817</v>
      </c>
      <c r="AOQ401" s="430" t="s">
        <v>817</v>
      </c>
      <c r="AOR401" s="430" t="s">
        <v>817</v>
      </c>
      <c r="AOS401" s="430" t="s">
        <v>817</v>
      </c>
      <c r="AOT401" s="430" t="s">
        <v>817</v>
      </c>
      <c r="AOU401" s="430" t="s">
        <v>817</v>
      </c>
      <c r="AOV401" s="430" t="s">
        <v>817</v>
      </c>
      <c r="AOW401" s="430" t="s">
        <v>817</v>
      </c>
      <c r="AOX401" s="430" t="s">
        <v>817</v>
      </c>
      <c r="AOY401" s="430" t="s">
        <v>817</v>
      </c>
      <c r="AOZ401" s="430" t="s">
        <v>817</v>
      </c>
      <c r="APA401" s="430" t="s">
        <v>817</v>
      </c>
      <c r="APB401" s="430" t="s">
        <v>817</v>
      </c>
      <c r="APC401" s="430" t="s">
        <v>817</v>
      </c>
      <c r="APD401" s="430" t="s">
        <v>817</v>
      </c>
      <c r="APE401" s="430" t="s">
        <v>817</v>
      </c>
      <c r="APF401" s="430" t="s">
        <v>817</v>
      </c>
      <c r="APG401" s="430" t="s">
        <v>817</v>
      </c>
      <c r="APH401" s="430" t="s">
        <v>817</v>
      </c>
      <c r="API401" s="430" t="s">
        <v>817</v>
      </c>
      <c r="APJ401" s="430" t="s">
        <v>817</v>
      </c>
      <c r="APK401" s="430" t="s">
        <v>817</v>
      </c>
      <c r="APL401" s="430" t="s">
        <v>817</v>
      </c>
      <c r="APM401" s="430" t="s">
        <v>817</v>
      </c>
      <c r="APN401" s="430" t="s">
        <v>817</v>
      </c>
      <c r="APO401" s="430" t="s">
        <v>817</v>
      </c>
      <c r="APP401" s="430" t="s">
        <v>817</v>
      </c>
      <c r="APQ401" s="430" t="s">
        <v>817</v>
      </c>
      <c r="APR401" s="430" t="s">
        <v>817</v>
      </c>
      <c r="APS401" s="430" t="s">
        <v>817</v>
      </c>
      <c r="APT401" s="430" t="s">
        <v>817</v>
      </c>
      <c r="APU401" s="430" t="s">
        <v>817</v>
      </c>
      <c r="APV401" s="430" t="s">
        <v>817</v>
      </c>
      <c r="APW401" s="430" t="s">
        <v>817</v>
      </c>
      <c r="APX401" s="430" t="s">
        <v>817</v>
      </c>
      <c r="APY401" s="430" t="s">
        <v>817</v>
      </c>
      <c r="APZ401" s="430" t="s">
        <v>817</v>
      </c>
      <c r="AQA401" s="430" t="s">
        <v>817</v>
      </c>
      <c r="AQB401" s="430" t="s">
        <v>817</v>
      </c>
      <c r="AQC401" s="430" t="s">
        <v>817</v>
      </c>
      <c r="AQD401" s="430" t="s">
        <v>817</v>
      </c>
      <c r="AQE401" s="430" t="s">
        <v>817</v>
      </c>
      <c r="AQF401" s="430" t="s">
        <v>817</v>
      </c>
      <c r="AQG401" s="430" t="s">
        <v>817</v>
      </c>
      <c r="AQH401" s="430" t="s">
        <v>817</v>
      </c>
      <c r="AQI401" s="430" t="s">
        <v>817</v>
      </c>
      <c r="AQJ401" s="430" t="s">
        <v>817</v>
      </c>
      <c r="AQK401" s="430" t="s">
        <v>817</v>
      </c>
      <c r="AQL401" s="430" t="s">
        <v>817</v>
      </c>
      <c r="AQM401" s="430" t="s">
        <v>817</v>
      </c>
      <c r="AQN401" s="430" t="s">
        <v>817</v>
      </c>
      <c r="AQO401" s="430" t="s">
        <v>817</v>
      </c>
      <c r="AQP401" s="430" t="s">
        <v>817</v>
      </c>
      <c r="AQQ401" s="430" t="s">
        <v>817</v>
      </c>
      <c r="AQR401" s="430" t="s">
        <v>817</v>
      </c>
      <c r="AQS401" s="430" t="s">
        <v>817</v>
      </c>
      <c r="AQT401" s="430" t="s">
        <v>817</v>
      </c>
      <c r="AQU401" s="430" t="s">
        <v>817</v>
      </c>
      <c r="AQV401" s="430" t="s">
        <v>817</v>
      </c>
      <c r="AQW401" s="430" t="s">
        <v>817</v>
      </c>
      <c r="AQX401" s="430" t="s">
        <v>817</v>
      </c>
      <c r="AQY401" s="430" t="s">
        <v>817</v>
      </c>
      <c r="AQZ401" s="430" t="s">
        <v>817</v>
      </c>
      <c r="ARA401" s="430" t="s">
        <v>817</v>
      </c>
      <c r="ARB401" s="430" t="s">
        <v>817</v>
      </c>
      <c r="ARC401" s="430" t="s">
        <v>817</v>
      </c>
      <c r="ARD401" s="430" t="s">
        <v>817</v>
      </c>
      <c r="ARE401" s="430" t="s">
        <v>817</v>
      </c>
      <c r="ARF401" s="430" t="s">
        <v>817</v>
      </c>
      <c r="ARG401" s="430" t="s">
        <v>817</v>
      </c>
      <c r="ARH401" s="430" t="s">
        <v>817</v>
      </c>
      <c r="ARI401" s="430" t="s">
        <v>817</v>
      </c>
      <c r="ARJ401" s="430" t="s">
        <v>817</v>
      </c>
      <c r="ARK401" s="430" t="s">
        <v>817</v>
      </c>
      <c r="ARL401" s="430" t="s">
        <v>817</v>
      </c>
      <c r="ARM401" s="430" t="s">
        <v>817</v>
      </c>
      <c r="ARN401" s="430" t="s">
        <v>817</v>
      </c>
      <c r="ARO401" s="430" t="s">
        <v>817</v>
      </c>
      <c r="ARP401" s="430" t="s">
        <v>817</v>
      </c>
      <c r="ARQ401" s="430" t="s">
        <v>817</v>
      </c>
      <c r="ARR401" s="430" t="s">
        <v>817</v>
      </c>
      <c r="ARS401" s="430" t="s">
        <v>817</v>
      </c>
      <c r="ART401" s="430" t="s">
        <v>817</v>
      </c>
      <c r="ARU401" s="430" t="s">
        <v>817</v>
      </c>
      <c r="ARV401" s="430" t="s">
        <v>817</v>
      </c>
      <c r="ARW401" s="430" t="s">
        <v>817</v>
      </c>
      <c r="ARX401" s="430" t="s">
        <v>817</v>
      </c>
      <c r="ARY401" s="430" t="s">
        <v>817</v>
      </c>
      <c r="ARZ401" s="430" t="s">
        <v>817</v>
      </c>
      <c r="ASA401" s="430" t="s">
        <v>817</v>
      </c>
      <c r="ASB401" s="430" t="s">
        <v>817</v>
      </c>
      <c r="ASC401" s="430" t="s">
        <v>817</v>
      </c>
      <c r="ASD401" s="430" t="s">
        <v>817</v>
      </c>
      <c r="ASE401" s="430" t="s">
        <v>817</v>
      </c>
      <c r="ASF401" s="430" t="s">
        <v>817</v>
      </c>
      <c r="ASG401" s="430" t="s">
        <v>817</v>
      </c>
      <c r="ASH401" s="430" t="s">
        <v>817</v>
      </c>
      <c r="ASI401" s="430" t="s">
        <v>817</v>
      </c>
      <c r="ASJ401" s="430" t="s">
        <v>817</v>
      </c>
      <c r="ASK401" s="430" t="s">
        <v>817</v>
      </c>
      <c r="ASL401" s="430" t="s">
        <v>817</v>
      </c>
      <c r="ASM401" s="430" t="s">
        <v>817</v>
      </c>
      <c r="ASN401" s="430" t="s">
        <v>817</v>
      </c>
      <c r="ASO401" s="430" t="s">
        <v>817</v>
      </c>
      <c r="ASP401" s="430" t="s">
        <v>817</v>
      </c>
      <c r="ASQ401" s="430" t="s">
        <v>817</v>
      </c>
      <c r="ASR401" s="430" t="s">
        <v>817</v>
      </c>
      <c r="ASS401" s="430" t="s">
        <v>817</v>
      </c>
      <c r="AST401" s="430" t="s">
        <v>817</v>
      </c>
      <c r="ASU401" s="430" t="s">
        <v>817</v>
      </c>
      <c r="ASV401" s="430" t="s">
        <v>817</v>
      </c>
      <c r="ASW401" s="430" t="s">
        <v>817</v>
      </c>
      <c r="ASX401" s="430" t="s">
        <v>817</v>
      </c>
      <c r="ASY401" s="430" t="s">
        <v>817</v>
      </c>
      <c r="ASZ401" s="430" t="s">
        <v>817</v>
      </c>
      <c r="ATA401" s="430" t="s">
        <v>817</v>
      </c>
      <c r="ATB401" s="430" t="s">
        <v>817</v>
      </c>
      <c r="ATC401" s="430" t="s">
        <v>817</v>
      </c>
      <c r="ATD401" s="430" t="s">
        <v>817</v>
      </c>
      <c r="ATE401" s="430" t="s">
        <v>817</v>
      </c>
      <c r="ATF401" s="430" t="s">
        <v>817</v>
      </c>
      <c r="ATG401" s="430" t="s">
        <v>817</v>
      </c>
      <c r="ATH401" s="430" t="s">
        <v>817</v>
      </c>
      <c r="ATI401" s="430" t="s">
        <v>817</v>
      </c>
      <c r="ATJ401" s="430" t="s">
        <v>817</v>
      </c>
      <c r="ATK401" s="430" t="s">
        <v>817</v>
      </c>
      <c r="ATL401" s="430" t="s">
        <v>817</v>
      </c>
      <c r="ATM401" s="430" t="s">
        <v>817</v>
      </c>
      <c r="ATN401" s="430" t="s">
        <v>817</v>
      </c>
      <c r="ATO401" s="430" t="s">
        <v>817</v>
      </c>
      <c r="ATP401" s="430" t="s">
        <v>817</v>
      </c>
      <c r="ATQ401" s="430" t="s">
        <v>817</v>
      </c>
      <c r="ATR401" s="430" t="s">
        <v>817</v>
      </c>
      <c r="ATS401" s="430" t="s">
        <v>817</v>
      </c>
      <c r="ATT401" s="430" t="s">
        <v>817</v>
      </c>
      <c r="ATU401" s="430" t="s">
        <v>817</v>
      </c>
      <c r="ATV401" s="430" t="s">
        <v>817</v>
      </c>
      <c r="ATW401" s="430" t="s">
        <v>817</v>
      </c>
      <c r="ATX401" s="430" t="s">
        <v>817</v>
      </c>
      <c r="ATY401" s="430" t="s">
        <v>817</v>
      </c>
      <c r="ATZ401" s="430" t="s">
        <v>817</v>
      </c>
      <c r="AUA401" s="430" t="s">
        <v>817</v>
      </c>
      <c r="AUB401" s="430" t="s">
        <v>817</v>
      </c>
      <c r="AUC401" s="430" t="s">
        <v>817</v>
      </c>
      <c r="AUD401" s="430" t="s">
        <v>817</v>
      </c>
      <c r="AUE401" s="430" t="s">
        <v>817</v>
      </c>
      <c r="AUF401" s="430" t="s">
        <v>817</v>
      </c>
      <c r="AUG401" s="430" t="s">
        <v>817</v>
      </c>
      <c r="AUH401" s="430" t="s">
        <v>817</v>
      </c>
      <c r="AUI401" s="430" t="s">
        <v>817</v>
      </c>
      <c r="AUJ401" s="430" t="s">
        <v>817</v>
      </c>
      <c r="AUK401" s="430" t="s">
        <v>817</v>
      </c>
      <c r="AUL401" s="430" t="s">
        <v>817</v>
      </c>
      <c r="AUM401" s="430" t="s">
        <v>817</v>
      </c>
      <c r="AUN401" s="430" t="s">
        <v>817</v>
      </c>
      <c r="AUO401" s="430" t="s">
        <v>817</v>
      </c>
      <c r="AUP401" s="430" t="s">
        <v>817</v>
      </c>
      <c r="AUQ401" s="430" t="s">
        <v>817</v>
      </c>
      <c r="AUR401" s="430" t="s">
        <v>817</v>
      </c>
      <c r="AUS401" s="430" t="s">
        <v>817</v>
      </c>
      <c r="AUT401" s="430" t="s">
        <v>817</v>
      </c>
      <c r="AUU401" s="430" t="s">
        <v>817</v>
      </c>
      <c r="AUV401" s="430" t="s">
        <v>817</v>
      </c>
      <c r="AUW401" s="430" t="s">
        <v>817</v>
      </c>
      <c r="AUX401" s="430" t="s">
        <v>817</v>
      </c>
      <c r="AUY401" s="430" t="s">
        <v>817</v>
      </c>
      <c r="AUZ401" s="430" t="s">
        <v>817</v>
      </c>
      <c r="AVA401" s="430" t="s">
        <v>817</v>
      </c>
      <c r="AVB401" s="430" t="s">
        <v>817</v>
      </c>
      <c r="AVC401" s="430" t="s">
        <v>817</v>
      </c>
      <c r="AVD401" s="430" t="s">
        <v>817</v>
      </c>
      <c r="AVE401" s="430" t="s">
        <v>817</v>
      </c>
      <c r="AVF401" s="430" t="s">
        <v>817</v>
      </c>
      <c r="AVG401" s="430" t="s">
        <v>817</v>
      </c>
      <c r="AVH401" s="430" t="s">
        <v>817</v>
      </c>
      <c r="AVI401" s="430" t="s">
        <v>817</v>
      </c>
      <c r="AVJ401" s="430" t="s">
        <v>817</v>
      </c>
      <c r="AVK401" s="430" t="s">
        <v>817</v>
      </c>
      <c r="AVL401" s="430" t="s">
        <v>817</v>
      </c>
      <c r="AVM401" s="430" t="s">
        <v>817</v>
      </c>
      <c r="AVN401" s="430" t="s">
        <v>817</v>
      </c>
      <c r="AVO401" s="430" t="s">
        <v>817</v>
      </c>
      <c r="AVP401" s="430" t="s">
        <v>817</v>
      </c>
      <c r="AVQ401" s="430" t="s">
        <v>817</v>
      </c>
      <c r="AVR401" s="430" t="s">
        <v>817</v>
      </c>
      <c r="AVS401" s="430" t="s">
        <v>817</v>
      </c>
      <c r="AVT401" s="430" t="s">
        <v>817</v>
      </c>
      <c r="AVU401" s="430" t="s">
        <v>817</v>
      </c>
      <c r="AVV401" s="430" t="s">
        <v>817</v>
      </c>
      <c r="AVW401" s="430" t="s">
        <v>817</v>
      </c>
      <c r="AVX401" s="430" t="s">
        <v>817</v>
      </c>
      <c r="AVY401" s="430" t="s">
        <v>817</v>
      </c>
      <c r="AVZ401" s="430" t="s">
        <v>817</v>
      </c>
      <c r="AWA401" s="430" t="s">
        <v>817</v>
      </c>
      <c r="AWB401" s="430" t="s">
        <v>817</v>
      </c>
      <c r="AWC401" s="430" t="s">
        <v>817</v>
      </c>
      <c r="AWD401" s="430" t="s">
        <v>817</v>
      </c>
      <c r="AWE401" s="430" t="s">
        <v>817</v>
      </c>
      <c r="AWF401" s="430" t="s">
        <v>817</v>
      </c>
      <c r="AWG401" s="430" t="s">
        <v>817</v>
      </c>
      <c r="AWH401" s="430" t="s">
        <v>817</v>
      </c>
      <c r="AWI401" s="430" t="s">
        <v>817</v>
      </c>
      <c r="AWJ401" s="430" t="s">
        <v>817</v>
      </c>
      <c r="AWK401" s="430" t="s">
        <v>817</v>
      </c>
      <c r="AWL401" s="430" t="s">
        <v>817</v>
      </c>
      <c r="AWM401" s="430" t="s">
        <v>817</v>
      </c>
      <c r="AWN401" s="430" t="s">
        <v>817</v>
      </c>
      <c r="AWO401" s="430" t="s">
        <v>817</v>
      </c>
      <c r="AWP401" s="430" t="s">
        <v>817</v>
      </c>
      <c r="AWQ401" s="430" t="s">
        <v>817</v>
      </c>
      <c r="AWR401" s="430" t="s">
        <v>817</v>
      </c>
      <c r="AWS401" s="430" t="s">
        <v>817</v>
      </c>
      <c r="AWT401" s="430" t="s">
        <v>817</v>
      </c>
      <c r="AWU401" s="430" t="s">
        <v>817</v>
      </c>
      <c r="AWV401" s="430" t="s">
        <v>817</v>
      </c>
      <c r="AWW401" s="430" t="s">
        <v>817</v>
      </c>
      <c r="AWX401" s="430" t="s">
        <v>817</v>
      </c>
      <c r="AWY401" s="430" t="s">
        <v>817</v>
      </c>
      <c r="AWZ401" s="430" t="s">
        <v>817</v>
      </c>
      <c r="AXA401" s="430" t="s">
        <v>817</v>
      </c>
      <c r="AXB401" s="430" t="s">
        <v>817</v>
      </c>
      <c r="AXC401" s="430" t="s">
        <v>817</v>
      </c>
      <c r="AXD401" s="430" t="s">
        <v>817</v>
      </c>
      <c r="AXE401" s="430" t="s">
        <v>817</v>
      </c>
      <c r="AXF401" s="430" t="s">
        <v>817</v>
      </c>
      <c r="AXG401" s="430" t="s">
        <v>817</v>
      </c>
      <c r="AXH401" s="430" t="s">
        <v>817</v>
      </c>
      <c r="AXI401" s="430" t="s">
        <v>817</v>
      </c>
      <c r="AXJ401" s="430" t="s">
        <v>817</v>
      </c>
      <c r="AXK401" s="430" t="s">
        <v>817</v>
      </c>
      <c r="AXL401" s="430" t="s">
        <v>817</v>
      </c>
      <c r="AXM401" s="430" t="s">
        <v>817</v>
      </c>
      <c r="AXN401" s="430" t="s">
        <v>817</v>
      </c>
      <c r="AXO401" s="430" t="s">
        <v>817</v>
      </c>
      <c r="AXP401" s="430" t="s">
        <v>817</v>
      </c>
      <c r="AXQ401" s="430" t="s">
        <v>817</v>
      </c>
      <c r="AXR401" s="430" t="s">
        <v>817</v>
      </c>
      <c r="AXS401" s="430" t="s">
        <v>817</v>
      </c>
      <c r="AXT401" s="430" t="s">
        <v>817</v>
      </c>
      <c r="AXU401" s="430" t="s">
        <v>817</v>
      </c>
      <c r="AXV401" s="430" t="s">
        <v>817</v>
      </c>
      <c r="AXW401" s="430" t="s">
        <v>817</v>
      </c>
      <c r="AXX401" s="430" t="s">
        <v>817</v>
      </c>
      <c r="AXY401" s="430" t="s">
        <v>817</v>
      </c>
      <c r="AXZ401" s="430" t="s">
        <v>817</v>
      </c>
      <c r="AYA401" s="430" t="s">
        <v>817</v>
      </c>
      <c r="AYB401" s="430" t="s">
        <v>817</v>
      </c>
      <c r="AYC401" s="430" t="s">
        <v>817</v>
      </c>
      <c r="AYD401" s="430" t="s">
        <v>817</v>
      </c>
      <c r="AYE401" s="430" t="s">
        <v>817</v>
      </c>
      <c r="AYF401" s="430" t="s">
        <v>817</v>
      </c>
      <c r="AYG401" s="430" t="s">
        <v>817</v>
      </c>
      <c r="AYH401" s="430" t="s">
        <v>817</v>
      </c>
      <c r="AYI401" s="430" t="s">
        <v>817</v>
      </c>
      <c r="AYJ401" s="430" t="s">
        <v>817</v>
      </c>
      <c r="AYK401" s="430" t="s">
        <v>817</v>
      </c>
      <c r="AYL401" s="430" t="s">
        <v>817</v>
      </c>
      <c r="AYM401" s="430" t="s">
        <v>817</v>
      </c>
      <c r="AYN401" s="430" t="s">
        <v>817</v>
      </c>
      <c r="AYO401" s="430" t="s">
        <v>817</v>
      </c>
      <c r="AYP401" s="430" t="s">
        <v>817</v>
      </c>
      <c r="AYQ401" s="430" t="s">
        <v>817</v>
      </c>
      <c r="AYR401" s="430" t="s">
        <v>817</v>
      </c>
      <c r="AYS401" s="430" t="s">
        <v>817</v>
      </c>
      <c r="AYT401" s="430" t="s">
        <v>817</v>
      </c>
      <c r="AYU401" s="430" t="s">
        <v>817</v>
      </c>
      <c r="AYV401" s="430" t="s">
        <v>817</v>
      </c>
      <c r="AYW401" s="430" t="s">
        <v>817</v>
      </c>
      <c r="AYX401" s="430" t="s">
        <v>817</v>
      </c>
      <c r="AYY401" s="430" t="s">
        <v>817</v>
      </c>
      <c r="AYZ401" s="430" t="s">
        <v>817</v>
      </c>
      <c r="AZA401" s="430" t="s">
        <v>817</v>
      </c>
      <c r="AZB401" s="430" t="s">
        <v>817</v>
      </c>
      <c r="AZC401" s="430" t="s">
        <v>817</v>
      </c>
      <c r="AZD401" s="430" t="s">
        <v>817</v>
      </c>
      <c r="AZE401" s="430" t="s">
        <v>817</v>
      </c>
      <c r="AZF401" s="430" t="s">
        <v>817</v>
      </c>
      <c r="AZG401" s="430" t="s">
        <v>817</v>
      </c>
      <c r="AZH401" s="430" t="s">
        <v>817</v>
      </c>
      <c r="AZI401" s="430" t="s">
        <v>817</v>
      </c>
      <c r="AZJ401" s="430" t="s">
        <v>817</v>
      </c>
      <c r="AZK401" s="430" t="s">
        <v>817</v>
      </c>
      <c r="AZL401" s="430" t="s">
        <v>817</v>
      </c>
      <c r="AZM401" s="430" t="s">
        <v>817</v>
      </c>
      <c r="AZN401" s="430" t="s">
        <v>817</v>
      </c>
      <c r="AZO401" s="430" t="s">
        <v>817</v>
      </c>
      <c r="AZP401" s="430" t="s">
        <v>817</v>
      </c>
      <c r="AZQ401" s="430" t="s">
        <v>817</v>
      </c>
      <c r="AZR401" s="430" t="s">
        <v>817</v>
      </c>
      <c r="AZS401" s="430" t="s">
        <v>817</v>
      </c>
      <c r="AZT401" s="430" t="s">
        <v>817</v>
      </c>
      <c r="AZU401" s="430" t="s">
        <v>817</v>
      </c>
      <c r="AZV401" s="430" t="s">
        <v>817</v>
      </c>
      <c r="AZW401" s="430" t="s">
        <v>817</v>
      </c>
      <c r="AZX401" s="430" t="s">
        <v>817</v>
      </c>
      <c r="AZY401" s="430" t="s">
        <v>817</v>
      </c>
      <c r="AZZ401" s="430" t="s">
        <v>817</v>
      </c>
      <c r="BAA401" s="430" t="s">
        <v>817</v>
      </c>
      <c r="BAB401" s="430" t="s">
        <v>817</v>
      </c>
      <c r="BAC401" s="430" t="s">
        <v>817</v>
      </c>
      <c r="BAD401" s="430" t="s">
        <v>817</v>
      </c>
      <c r="BAE401" s="430" t="s">
        <v>817</v>
      </c>
      <c r="BAF401" s="430" t="s">
        <v>817</v>
      </c>
      <c r="BAG401" s="430" t="s">
        <v>817</v>
      </c>
      <c r="BAH401" s="430" t="s">
        <v>817</v>
      </c>
      <c r="BAI401" s="430" t="s">
        <v>817</v>
      </c>
      <c r="BAJ401" s="430" t="s">
        <v>817</v>
      </c>
      <c r="BAK401" s="430" t="s">
        <v>817</v>
      </c>
      <c r="BAL401" s="430" t="s">
        <v>817</v>
      </c>
      <c r="BAM401" s="430" t="s">
        <v>817</v>
      </c>
      <c r="BAN401" s="430" t="s">
        <v>817</v>
      </c>
      <c r="BAO401" s="430" t="s">
        <v>817</v>
      </c>
      <c r="BAP401" s="430" t="s">
        <v>817</v>
      </c>
      <c r="BAQ401" s="430" t="s">
        <v>817</v>
      </c>
      <c r="BAR401" s="430" t="s">
        <v>817</v>
      </c>
      <c r="BAS401" s="430" t="s">
        <v>817</v>
      </c>
      <c r="BAT401" s="430" t="s">
        <v>817</v>
      </c>
      <c r="BAU401" s="430" t="s">
        <v>817</v>
      </c>
      <c r="BAV401" s="430" t="s">
        <v>817</v>
      </c>
      <c r="BAW401" s="430" t="s">
        <v>817</v>
      </c>
      <c r="BAX401" s="430" t="s">
        <v>817</v>
      </c>
      <c r="BAY401" s="430" t="s">
        <v>817</v>
      </c>
      <c r="BAZ401" s="430" t="s">
        <v>817</v>
      </c>
      <c r="BBA401" s="430" t="s">
        <v>817</v>
      </c>
      <c r="BBB401" s="430" t="s">
        <v>817</v>
      </c>
      <c r="BBC401" s="430" t="s">
        <v>817</v>
      </c>
      <c r="BBD401" s="430" t="s">
        <v>817</v>
      </c>
      <c r="BBE401" s="430" t="s">
        <v>817</v>
      </c>
      <c r="BBF401" s="430" t="s">
        <v>817</v>
      </c>
      <c r="BBG401" s="430" t="s">
        <v>817</v>
      </c>
      <c r="BBH401" s="430" t="s">
        <v>817</v>
      </c>
      <c r="BBI401" s="430" t="s">
        <v>817</v>
      </c>
      <c r="BBJ401" s="430" t="s">
        <v>817</v>
      </c>
      <c r="BBK401" s="430" t="s">
        <v>817</v>
      </c>
      <c r="BBL401" s="430" t="s">
        <v>817</v>
      </c>
      <c r="BBM401" s="430" t="s">
        <v>817</v>
      </c>
      <c r="BBN401" s="430" t="s">
        <v>817</v>
      </c>
      <c r="BBO401" s="430" t="s">
        <v>817</v>
      </c>
      <c r="BBP401" s="430" t="s">
        <v>817</v>
      </c>
      <c r="BBQ401" s="430" t="s">
        <v>817</v>
      </c>
      <c r="BBR401" s="430" t="s">
        <v>817</v>
      </c>
      <c r="BBS401" s="430" t="s">
        <v>817</v>
      </c>
      <c r="BBT401" s="430" t="s">
        <v>817</v>
      </c>
      <c r="BBU401" s="430" t="s">
        <v>817</v>
      </c>
      <c r="BBV401" s="430" t="s">
        <v>817</v>
      </c>
      <c r="BBW401" s="430" t="s">
        <v>817</v>
      </c>
      <c r="BBX401" s="430" t="s">
        <v>817</v>
      </c>
      <c r="BBY401" s="430" t="s">
        <v>817</v>
      </c>
      <c r="BBZ401" s="430" t="s">
        <v>817</v>
      </c>
      <c r="BCA401" s="430" t="s">
        <v>817</v>
      </c>
      <c r="BCB401" s="430" t="s">
        <v>817</v>
      </c>
      <c r="BCC401" s="430" t="s">
        <v>817</v>
      </c>
      <c r="BCD401" s="430" t="s">
        <v>817</v>
      </c>
      <c r="BCE401" s="430" t="s">
        <v>817</v>
      </c>
      <c r="BCF401" s="430" t="s">
        <v>817</v>
      </c>
      <c r="BCG401" s="430" t="s">
        <v>817</v>
      </c>
      <c r="BCH401" s="430" t="s">
        <v>817</v>
      </c>
      <c r="BCI401" s="430" t="s">
        <v>817</v>
      </c>
      <c r="BCJ401" s="430" t="s">
        <v>817</v>
      </c>
      <c r="BCK401" s="430" t="s">
        <v>817</v>
      </c>
      <c r="BCL401" s="430" t="s">
        <v>817</v>
      </c>
      <c r="BCM401" s="430" t="s">
        <v>817</v>
      </c>
      <c r="BCN401" s="430" t="s">
        <v>817</v>
      </c>
      <c r="BCO401" s="430" t="s">
        <v>817</v>
      </c>
      <c r="BCP401" s="430" t="s">
        <v>817</v>
      </c>
      <c r="BCQ401" s="430" t="s">
        <v>817</v>
      </c>
      <c r="BCR401" s="430" t="s">
        <v>817</v>
      </c>
      <c r="BCS401" s="430" t="s">
        <v>817</v>
      </c>
      <c r="BCT401" s="430" t="s">
        <v>817</v>
      </c>
      <c r="BCU401" s="430" t="s">
        <v>817</v>
      </c>
      <c r="BCV401" s="430" t="s">
        <v>817</v>
      </c>
      <c r="BCW401" s="430" t="s">
        <v>817</v>
      </c>
      <c r="BCX401" s="430" t="s">
        <v>817</v>
      </c>
      <c r="BCY401" s="430" t="s">
        <v>817</v>
      </c>
      <c r="BCZ401" s="430" t="s">
        <v>817</v>
      </c>
      <c r="BDA401" s="430" t="s">
        <v>817</v>
      </c>
      <c r="BDB401" s="430" t="s">
        <v>817</v>
      </c>
      <c r="BDC401" s="430" t="s">
        <v>817</v>
      </c>
      <c r="BDD401" s="430" t="s">
        <v>817</v>
      </c>
      <c r="BDE401" s="430" t="s">
        <v>817</v>
      </c>
      <c r="BDF401" s="430" t="s">
        <v>817</v>
      </c>
      <c r="BDG401" s="430" t="s">
        <v>817</v>
      </c>
      <c r="BDH401" s="430" t="s">
        <v>817</v>
      </c>
      <c r="BDI401" s="430" t="s">
        <v>817</v>
      </c>
      <c r="BDJ401" s="430" t="s">
        <v>817</v>
      </c>
      <c r="BDK401" s="430" t="s">
        <v>817</v>
      </c>
      <c r="BDL401" s="430" t="s">
        <v>817</v>
      </c>
      <c r="BDM401" s="430" t="s">
        <v>817</v>
      </c>
      <c r="BDN401" s="430" t="s">
        <v>817</v>
      </c>
      <c r="BDO401" s="430" t="s">
        <v>817</v>
      </c>
      <c r="BDP401" s="430" t="s">
        <v>817</v>
      </c>
      <c r="BDQ401" s="430" t="s">
        <v>817</v>
      </c>
      <c r="BDR401" s="430" t="s">
        <v>817</v>
      </c>
      <c r="BDS401" s="430" t="s">
        <v>817</v>
      </c>
      <c r="BDT401" s="430" t="s">
        <v>817</v>
      </c>
      <c r="BDU401" s="430" t="s">
        <v>817</v>
      </c>
      <c r="BDV401" s="430" t="s">
        <v>817</v>
      </c>
      <c r="BDW401" s="430" t="s">
        <v>817</v>
      </c>
      <c r="BDX401" s="430" t="s">
        <v>817</v>
      </c>
      <c r="BDY401" s="430" t="s">
        <v>817</v>
      </c>
      <c r="BDZ401" s="430" t="s">
        <v>817</v>
      </c>
      <c r="BEA401" s="430" t="s">
        <v>817</v>
      </c>
      <c r="BEB401" s="430" t="s">
        <v>817</v>
      </c>
      <c r="BEC401" s="430" t="s">
        <v>817</v>
      </c>
      <c r="BED401" s="430" t="s">
        <v>817</v>
      </c>
      <c r="BEE401" s="430" t="s">
        <v>817</v>
      </c>
      <c r="BEF401" s="430" t="s">
        <v>817</v>
      </c>
      <c r="BEG401" s="430" t="s">
        <v>817</v>
      </c>
      <c r="BEH401" s="430" t="s">
        <v>817</v>
      </c>
      <c r="BEI401" s="430" t="s">
        <v>817</v>
      </c>
      <c r="BEJ401" s="430" t="s">
        <v>817</v>
      </c>
      <c r="BEK401" s="430" t="s">
        <v>817</v>
      </c>
      <c r="BEL401" s="430" t="s">
        <v>817</v>
      </c>
      <c r="BEM401" s="430" t="s">
        <v>817</v>
      </c>
      <c r="BEN401" s="430" t="s">
        <v>817</v>
      </c>
      <c r="BEO401" s="430" t="s">
        <v>817</v>
      </c>
      <c r="BEP401" s="430" t="s">
        <v>817</v>
      </c>
      <c r="BEQ401" s="430" t="s">
        <v>817</v>
      </c>
      <c r="BER401" s="430" t="s">
        <v>817</v>
      </c>
      <c r="BES401" s="430" t="s">
        <v>817</v>
      </c>
      <c r="BET401" s="430" t="s">
        <v>817</v>
      </c>
      <c r="BEU401" s="430" t="s">
        <v>817</v>
      </c>
      <c r="BEV401" s="430" t="s">
        <v>817</v>
      </c>
      <c r="BEW401" s="430" t="s">
        <v>817</v>
      </c>
      <c r="BEX401" s="430" t="s">
        <v>817</v>
      </c>
      <c r="BEY401" s="430" t="s">
        <v>817</v>
      </c>
      <c r="BEZ401" s="430" t="s">
        <v>817</v>
      </c>
      <c r="BFA401" s="430" t="s">
        <v>817</v>
      </c>
      <c r="BFB401" s="430" t="s">
        <v>817</v>
      </c>
      <c r="BFC401" s="430" t="s">
        <v>817</v>
      </c>
      <c r="BFD401" s="430" t="s">
        <v>817</v>
      </c>
      <c r="BFE401" s="430" t="s">
        <v>817</v>
      </c>
      <c r="BFF401" s="430" t="s">
        <v>817</v>
      </c>
      <c r="BFG401" s="430" t="s">
        <v>817</v>
      </c>
      <c r="BFH401" s="430" t="s">
        <v>817</v>
      </c>
      <c r="BFI401" s="430" t="s">
        <v>817</v>
      </c>
      <c r="BFJ401" s="430" t="s">
        <v>817</v>
      </c>
      <c r="BFK401" s="430" t="s">
        <v>817</v>
      </c>
      <c r="BFL401" s="430" t="s">
        <v>817</v>
      </c>
      <c r="BFM401" s="430" t="s">
        <v>817</v>
      </c>
      <c r="BFN401" s="430" t="s">
        <v>817</v>
      </c>
      <c r="BFO401" s="430" t="s">
        <v>817</v>
      </c>
      <c r="BFP401" s="430" t="s">
        <v>817</v>
      </c>
      <c r="BFQ401" s="430" t="s">
        <v>817</v>
      </c>
      <c r="BFR401" s="430" t="s">
        <v>817</v>
      </c>
      <c r="BFS401" s="430" t="s">
        <v>817</v>
      </c>
      <c r="BFT401" s="430" t="s">
        <v>817</v>
      </c>
      <c r="BFU401" s="430" t="s">
        <v>817</v>
      </c>
      <c r="BFV401" s="430" t="s">
        <v>817</v>
      </c>
      <c r="BFW401" s="430" t="s">
        <v>817</v>
      </c>
      <c r="BFX401" s="430" t="s">
        <v>817</v>
      </c>
      <c r="BFY401" s="430" t="s">
        <v>817</v>
      </c>
      <c r="BFZ401" s="430" t="s">
        <v>817</v>
      </c>
      <c r="BGA401" s="430" t="s">
        <v>817</v>
      </c>
      <c r="BGB401" s="430" t="s">
        <v>817</v>
      </c>
      <c r="BGC401" s="430" t="s">
        <v>817</v>
      </c>
      <c r="BGD401" s="430" t="s">
        <v>817</v>
      </c>
      <c r="BGE401" s="430" t="s">
        <v>817</v>
      </c>
      <c r="BGF401" s="430" t="s">
        <v>817</v>
      </c>
      <c r="BGG401" s="430" t="s">
        <v>817</v>
      </c>
      <c r="BGH401" s="430" t="s">
        <v>817</v>
      </c>
      <c r="BGI401" s="430" t="s">
        <v>817</v>
      </c>
      <c r="BGJ401" s="430" t="s">
        <v>817</v>
      </c>
      <c r="BGK401" s="430" t="s">
        <v>817</v>
      </c>
      <c r="BGL401" s="430" t="s">
        <v>817</v>
      </c>
      <c r="BGM401" s="430" t="s">
        <v>817</v>
      </c>
      <c r="BGN401" s="430" t="s">
        <v>817</v>
      </c>
      <c r="BGO401" s="430" t="s">
        <v>817</v>
      </c>
      <c r="BGP401" s="430" t="s">
        <v>817</v>
      </c>
      <c r="BGQ401" s="430" t="s">
        <v>817</v>
      </c>
      <c r="BGR401" s="430" t="s">
        <v>817</v>
      </c>
      <c r="BGS401" s="430" t="s">
        <v>817</v>
      </c>
      <c r="BGT401" s="430" t="s">
        <v>817</v>
      </c>
      <c r="BGU401" s="430" t="s">
        <v>817</v>
      </c>
      <c r="BGV401" s="430" t="s">
        <v>817</v>
      </c>
      <c r="BGW401" s="430" t="s">
        <v>817</v>
      </c>
      <c r="BGX401" s="430" t="s">
        <v>817</v>
      </c>
      <c r="BGY401" s="430" t="s">
        <v>817</v>
      </c>
      <c r="BGZ401" s="430" t="s">
        <v>817</v>
      </c>
      <c r="BHA401" s="430" t="s">
        <v>817</v>
      </c>
      <c r="BHB401" s="430" t="s">
        <v>817</v>
      </c>
      <c r="BHC401" s="430" t="s">
        <v>817</v>
      </c>
      <c r="BHD401" s="430" t="s">
        <v>817</v>
      </c>
      <c r="BHE401" s="430" t="s">
        <v>817</v>
      </c>
      <c r="BHF401" s="430" t="s">
        <v>817</v>
      </c>
      <c r="BHG401" s="430" t="s">
        <v>817</v>
      </c>
      <c r="BHH401" s="430" t="s">
        <v>817</v>
      </c>
      <c r="BHI401" s="430" t="s">
        <v>817</v>
      </c>
      <c r="BHJ401" s="430" t="s">
        <v>817</v>
      </c>
      <c r="BHK401" s="430" t="s">
        <v>817</v>
      </c>
      <c r="BHL401" s="430" t="s">
        <v>817</v>
      </c>
      <c r="BHM401" s="430" t="s">
        <v>817</v>
      </c>
      <c r="BHN401" s="430" t="s">
        <v>817</v>
      </c>
      <c r="BHO401" s="430" t="s">
        <v>817</v>
      </c>
      <c r="BHP401" s="430" t="s">
        <v>817</v>
      </c>
      <c r="BHQ401" s="430" t="s">
        <v>817</v>
      </c>
      <c r="BHR401" s="430" t="s">
        <v>817</v>
      </c>
      <c r="BHS401" s="430" t="s">
        <v>817</v>
      </c>
      <c r="BHT401" s="430" t="s">
        <v>817</v>
      </c>
      <c r="BHU401" s="430" t="s">
        <v>817</v>
      </c>
      <c r="BHV401" s="430" t="s">
        <v>817</v>
      </c>
      <c r="BHW401" s="430" t="s">
        <v>817</v>
      </c>
      <c r="BHX401" s="430" t="s">
        <v>817</v>
      </c>
      <c r="BHY401" s="430" t="s">
        <v>817</v>
      </c>
      <c r="BHZ401" s="430" t="s">
        <v>817</v>
      </c>
      <c r="BIA401" s="430" t="s">
        <v>817</v>
      </c>
      <c r="BIB401" s="430" t="s">
        <v>817</v>
      </c>
      <c r="BIC401" s="430" t="s">
        <v>817</v>
      </c>
      <c r="BID401" s="430" t="s">
        <v>817</v>
      </c>
      <c r="BIE401" s="430" t="s">
        <v>817</v>
      </c>
      <c r="BIF401" s="430" t="s">
        <v>817</v>
      </c>
      <c r="BIG401" s="430" t="s">
        <v>817</v>
      </c>
      <c r="BIH401" s="430" t="s">
        <v>817</v>
      </c>
      <c r="BII401" s="430" t="s">
        <v>817</v>
      </c>
      <c r="BIJ401" s="430" t="s">
        <v>817</v>
      </c>
      <c r="BIK401" s="430" t="s">
        <v>817</v>
      </c>
      <c r="BIL401" s="430" t="s">
        <v>817</v>
      </c>
      <c r="BIM401" s="430" t="s">
        <v>817</v>
      </c>
      <c r="BIN401" s="430" t="s">
        <v>817</v>
      </c>
      <c r="BIO401" s="430" t="s">
        <v>817</v>
      </c>
      <c r="BIP401" s="430" t="s">
        <v>817</v>
      </c>
      <c r="BIQ401" s="430" t="s">
        <v>817</v>
      </c>
      <c r="BIR401" s="430" t="s">
        <v>817</v>
      </c>
      <c r="BIS401" s="430" t="s">
        <v>817</v>
      </c>
      <c r="BIT401" s="430" t="s">
        <v>817</v>
      </c>
      <c r="BIU401" s="430" t="s">
        <v>817</v>
      </c>
      <c r="BIV401" s="430" t="s">
        <v>817</v>
      </c>
      <c r="BIW401" s="430" t="s">
        <v>817</v>
      </c>
      <c r="BIX401" s="430" t="s">
        <v>817</v>
      </c>
      <c r="BIY401" s="430" t="s">
        <v>817</v>
      </c>
      <c r="BIZ401" s="430" t="s">
        <v>817</v>
      </c>
      <c r="BJA401" s="430" t="s">
        <v>817</v>
      </c>
      <c r="BJB401" s="430" t="s">
        <v>817</v>
      </c>
      <c r="BJC401" s="430" t="s">
        <v>817</v>
      </c>
      <c r="BJD401" s="430" t="s">
        <v>817</v>
      </c>
      <c r="BJE401" s="430" t="s">
        <v>817</v>
      </c>
      <c r="BJF401" s="430" t="s">
        <v>817</v>
      </c>
      <c r="BJG401" s="430" t="s">
        <v>817</v>
      </c>
      <c r="BJH401" s="430" t="s">
        <v>817</v>
      </c>
      <c r="BJI401" s="430" t="s">
        <v>817</v>
      </c>
      <c r="BJJ401" s="430" t="s">
        <v>817</v>
      </c>
      <c r="BJK401" s="430" t="s">
        <v>817</v>
      </c>
      <c r="BJL401" s="430" t="s">
        <v>817</v>
      </c>
      <c r="BJM401" s="430" t="s">
        <v>817</v>
      </c>
      <c r="BJN401" s="430" t="s">
        <v>817</v>
      </c>
      <c r="BJO401" s="430" t="s">
        <v>817</v>
      </c>
      <c r="BJP401" s="430" t="s">
        <v>817</v>
      </c>
      <c r="BJQ401" s="430" t="s">
        <v>817</v>
      </c>
      <c r="BJR401" s="430" t="s">
        <v>817</v>
      </c>
      <c r="BJS401" s="430" t="s">
        <v>817</v>
      </c>
      <c r="BJT401" s="430" t="s">
        <v>817</v>
      </c>
      <c r="BJU401" s="430" t="s">
        <v>817</v>
      </c>
      <c r="BJV401" s="430" t="s">
        <v>817</v>
      </c>
      <c r="BJW401" s="430" t="s">
        <v>817</v>
      </c>
      <c r="BJX401" s="430" t="s">
        <v>817</v>
      </c>
      <c r="BJY401" s="430" t="s">
        <v>817</v>
      </c>
      <c r="BJZ401" s="430" t="s">
        <v>817</v>
      </c>
      <c r="BKA401" s="430" t="s">
        <v>817</v>
      </c>
      <c r="BKB401" s="430" t="s">
        <v>817</v>
      </c>
      <c r="BKC401" s="430" t="s">
        <v>817</v>
      </c>
      <c r="BKD401" s="430" t="s">
        <v>817</v>
      </c>
      <c r="BKE401" s="430" t="s">
        <v>817</v>
      </c>
      <c r="BKF401" s="430" t="s">
        <v>817</v>
      </c>
      <c r="BKG401" s="430" t="s">
        <v>817</v>
      </c>
      <c r="BKH401" s="430" t="s">
        <v>817</v>
      </c>
      <c r="BKI401" s="430" t="s">
        <v>817</v>
      </c>
      <c r="BKJ401" s="430" t="s">
        <v>817</v>
      </c>
      <c r="BKK401" s="430" t="s">
        <v>817</v>
      </c>
      <c r="BKL401" s="430" t="s">
        <v>817</v>
      </c>
      <c r="BKM401" s="430" t="s">
        <v>817</v>
      </c>
      <c r="BKN401" s="430" t="s">
        <v>817</v>
      </c>
      <c r="BKO401" s="430" t="s">
        <v>817</v>
      </c>
      <c r="BKP401" s="430" t="s">
        <v>817</v>
      </c>
      <c r="BKQ401" s="430" t="s">
        <v>817</v>
      </c>
      <c r="BKR401" s="430" t="s">
        <v>817</v>
      </c>
      <c r="BKS401" s="430" t="s">
        <v>817</v>
      </c>
      <c r="BKT401" s="430" t="s">
        <v>817</v>
      </c>
      <c r="BKU401" s="430" t="s">
        <v>817</v>
      </c>
      <c r="BKV401" s="430" t="s">
        <v>817</v>
      </c>
      <c r="BKW401" s="430" t="s">
        <v>817</v>
      </c>
      <c r="BKX401" s="430" t="s">
        <v>817</v>
      </c>
      <c r="BKY401" s="430" t="s">
        <v>817</v>
      </c>
      <c r="BKZ401" s="430" t="s">
        <v>817</v>
      </c>
      <c r="BLA401" s="430" t="s">
        <v>817</v>
      </c>
      <c r="BLB401" s="430" t="s">
        <v>817</v>
      </c>
      <c r="BLC401" s="430" t="s">
        <v>817</v>
      </c>
      <c r="BLD401" s="430" t="s">
        <v>817</v>
      </c>
      <c r="BLE401" s="430" t="s">
        <v>817</v>
      </c>
      <c r="BLF401" s="430" t="s">
        <v>817</v>
      </c>
      <c r="BLG401" s="430" t="s">
        <v>817</v>
      </c>
      <c r="BLH401" s="430" t="s">
        <v>817</v>
      </c>
      <c r="BLI401" s="430" t="s">
        <v>817</v>
      </c>
      <c r="BLJ401" s="430" t="s">
        <v>817</v>
      </c>
      <c r="BLK401" s="430" t="s">
        <v>817</v>
      </c>
      <c r="BLL401" s="430" t="s">
        <v>817</v>
      </c>
      <c r="BLM401" s="430" t="s">
        <v>817</v>
      </c>
      <c r="BLN401" s="430" t="s">
        <v>817</v>
      </c>
      <c r="BLO401" s="430" t="s">
        <v>817</v>
      </c>
      <c r="BLP401" s="430" t="s">
        <v>817</v>
      </c>
      <c r="BLQ401" s="430" t="s">
        <v>817</v>
      </c>
      <c r="BLR401" s="430" t="s">
        <v>817</v>
      </c>
      <c r="BLS401" s="430" t="s">
        <v>817</v>
      </c>
      <c r="BLT401" s="430" t="s">
        <v>817</v>
      </c>
      <c r="BLU401" s="430" t="s">
        <v>817</v>
      </c>
      <c r="BLV401" s="430" t="s">
        <v>817</v>
      </c>
      <c r="BLW401" s="430" t="s">
        <v>817</v>
      </c>
      <c r="BLX401" s="430" t="s">
        <v>817</v>
      </c>
      <c r="BLY401" s="430" t="s">
        <v>817</v>
      </c>
      <c r="BLZ401" s="430" t="s">
        <v>817</v>
      </c>
      <c r="BMA401" s="430" t="s">
        <v>817</v>
      </c>
      <c r="BMB401" s="430" t="s">
        <v>817</v>
      </c>
      <c r="BMC401" s="430" t="s">
        <v>817</v>
      </c>
      <c r="BMD401" s="430" t="s">
        <v>817</v>
      </c>
      <c r="BME401" s="430" t="s">
        <v>817</v>
      </c>
      <c r="BMF401" s="430" t="s">
        <v>817</v>
      </c>
      <c r="BMG401" s="430" t="s">
        <v>817</v>
      </c>
      <c r="BMH401" s="430" t="s">
        <v>817</v>
      </c>
      <c r="BMI401" s="430" t="s">
        <v>817</v>
      </c>
      <c r="BMJ401" s="430" t="s">
        <v>817</v>
      </c>
      <c r="BMK401" s="430" t="s">
        <v>817</v>
      </c>
      <c r="BML401" s="430" t="s">
        <v>817</v>
      </c>
      <c r="BMM401" s="430" t="s">
        <v>817</v>
      </c>
      <c r="BMN401" s="430" t="s">
        <v>817</v>
      </c>
      <c r="BMO401" s="430" t="s">
        <v>817</v>
      </c>
      <c r="BMP401" s="430" t="s">
        <v>817</v>
      </c>
      <c r="BMQ401" s="430" t="s">
        <v>817</v>
      </c>
      <c r="BMR401" s="430" t="s">
        <v>817</v>
      </c>
      <c r="BMS401" s="430" t="s">
        <v>817</v>
      </c>
      <c r="BMT401" s="430" t="s">
        <v>817</v>
      </c>
      <c r="BMU401" s="430" t="s">
        <v>817</v>
      </c>
      <c r="BMV401" s="430" t="s">
        <v>817</v>
      </c>
      <c r="BMW401" s="430" t="s">
        <v>817</v>
      </c>
      <c r="BMX401" s="430" t="s">
        <v>817</v>
      </c>
      <c r="BMY401" s="430" t="s">
        <v>817</v>
      </c>
      <c r="BMZ401" s="430" t="s">
        <v>817</v>
      </c>
      <c r="BNA401" s="430" t="s">
        <v>817</v>
      </c>
      <c r="BNB401" s="430" t="s">
        <v>817</v>
      </c>
      <c r="BNC401" s="430" t="s">
        <v>817</v>
      </c>
      <c r="BND401" s="430" t="s">
        <v>817</v>
      </c>
      <c r="BNE401" s="430" t="s">
        <v>817</v>
      </c>
      <c r="BNF401" s="430" t="s">
        <v>817</v>
      </c>
      <c r="BNG401" s="430" t="s">
        <v>817</v>
      </c>
      <c r="BNH401" s="430" t="s">
        <v>817</v>
      </c>
      <c r="BNI401" s="430" t="s">
        <v>817</v>
      </c>
      <c r="BNJ401" s="430" t="s">
        <v>817</v>
      </c>
      <c r="BNK401" s="430" t="s">
        <v>817</v>
      </c>
      <c r="BNL401" s="430" t="s">
        <v>817</v>
      </c>
      <c r="BNM401" s="430" t="s">
        <v>817</v>
      </c>
      <c r="BNN401" s="430" t="s">
        <v>817</v>
      </c>
      <c r="BNO401" s="430" t="s">
        <v>817</v>
      </c>
      <c r="BNP401" s="430" t="s">
        <v>817</v>
      </c>
      <c r="BNQ401" s="430" t="s">
        <v>817</v>
      </c>
      <c r="BNR401" s="430" t="s">
        <v>817</v>
      </c>
      <c r="BNS401" s="430" t="s">
        <v>817</v>
      </c>
      <c r="BNT401" s="430" t="s">
        <v>817</v>
      </c>
      <c r="BNU401" s="430" t="s">
        <v>817</v>
      </c>
      <c r="BNV401" s="430" t="s">
        <v>817</v>
      </c>
      <c r="BNW401" s="430" t="s">
        <v>817</v>
      </c>
      <c r="BNX401" s="430" t="s">
        <v>817</v>
      </c>
      <c r="BNY401" s="430" t="s">
        <v>817</v>
      </c>
      <c r="BNZ401" s="430" t="s">
        <v>817</v>
      </c>
      <c r="BOA401" s="430" t="s">
        <v>817</v>
      </c>
      <c r="BOB401" s="430" t="s">
        <v>817</v>
      </c>
      <c r="BOC401" s="430" t="s">
        <v>817</v>
      </c>
      <c r="BOD401" s="430" t="s">
        <v>817</v>
      </c>
      <c r="BOE401" s="430" t="s">
        <v>817</v>
      </c>
      <c r="BOF401" s="430" t="s">
        <v>817</v>
      </c>
      <c r="BOG401" s="430" t="s">
        <v>817</v>
      </c>
      <c r="BOH401" s="430" t="s">
        <v>817</v>
      </c>
      <c r="BOI401" s="430" t="s">
        <v>817</v>
      </c>
      <c r="BOJ401" s="430" t="s">
        <v>817</v>
      </c>
      <c r="BOK401" s="430" t="s">
        <v>817</v>
      </c>
      <c r="BOL401" s="430" t="s">
        <v>817</v>
      </c>
      <c r="BOM401" s="430" t="s">
        <v>817</v>
      </c>
      <c r="BON401" s="430" t="s">
        <v>817</v>
      </c>
      <c r="BOO401" s="430" t="s">
        <v>817</v>
      </c>
      <c r="BOP401" s="430" t="s">
        <v>817</v>
      </c>
      <c r="BOQ401" s="430" t="s">
        <v>817</v>
      </c>
      <c r="BOR401" s="430" t="s">
        <v>817</v>
      </c>
      <c r="BOS401" s="430" t="s">
        <v>817</v>
      </c>
      <c r="BOT401" s="430" t="s">
        <v>817</v>
      </c>
      <c r="BOU401" s="430" t="s">
        <v>817</v>
      </c>
      <c r="BOV401" s="430" t="s">
        <v>817</v>
      </c>
      <c r="BOW401" s="430" t="s">
        <v>817</v>
      </c>
      <c r="BOX401" s="430" t="s">
        <v>817</v>
      </c>
      <c r="BOY401" s="430" t="s">
        <v>817</v>
      </c>
      <c r="BOZ401" s="430" t="s">
        <v>817</v>
      </c>
      <c r="BPA401" s="430" t="s">
        <v>817</v>
      </c>
      <c r="BPB401" s="430" t="s">
        <v>817</v>
      </c>
      <c r="BPC401" s="430" t="s">
        <v>817</v>
      </c>
      <c r="BPD401" s="430" t="s">
        <v>817</v>
      </c>
      <c r="BPE401" s="430" t="s">
        <v>817</v>
      </c>
      <c r="BPF401" s="430" t="s">
        <v>817</v>
      </c>
      <c r="BPG401" s="430" t="s">
        <v>817</v>
      </c>
      <c r="BPH401" s="430" t="s">
        <v>817</v>
      </c>
      <c r="BPI401" s="430" t="s">
        <v>817</v>
      </c>
      <c r="BPJ401" s="430" t="s">
        <v>817</v>
      </c>
      <c r="BPK401" s="430" t="s">
        <v>817</v>
      </c>
      <c r="BPL401" s="430" t="s">
        <v>817</v>
      </c>
      <c r="BPM401" s="430" t="s">
        <v>817</v>
      </c>
      <c r="BPN401" s="430" t="s">
        <v>817</v>
      </c>
      <c r="BPO401" s="430" t="s">
        <v>817</v>
      </c>
      <c r="BPP401" s="430" t="s">
        <v>817</v>
      </c>
      <c r="BPQ401" s="430" t="s">
        <v>817</v>
      </c>
      <c r="BPR401" s="430" t="s">
        <v>817</v>
      </c>
      <c r="BPS401" s="430" t="s">
        <v>817</v>
      </c>
      <c r="BPT401" s="430" t="s">
        <v>817</v>
      </c>
      <c r="BPU401" s="430" t="s">
        <v>817</v>
      </c>
      <c r="BPV401" s="430" t="s">
        <v>817</v>
      </c>
      <c r="BPW401" s="430" t="s">
        <v>817</v>
      </c>
      <c r="BPX401" s="430" t="s">
        <v>817</v>
      </c>
      <c r="BPY401" s="430" t="s">
        <v>817</v>
      </c>
      <c r="BPZ401" s="430" t="s">
        <v>817</v>
      </c>
      <c r="BQA401" s="430" t="s">
        <v>817</v>
      </c>
      <c r="BQB401" s="430" t="s">
        <v>817</v>
      </c>
      <c r="BQC401" s="430" t="s">
        <v>817</v>
      </c>
      <c r="BQD401" s="430" t="s">
        <v>817</v>
      </c>
      <c r="BQE401" s="430" t="s">
        <v>817</v>
      </c>
      <c r="BQF401" s="430" t="s">
        <v>817</v>
      </c>
      <c r="BQG401" s="430" t="s">
        <v>817</v>
      </c>
      <c r="BQH401" s="430" t="s">
        <v>817</v>
      </c>
      <c r="BQI401" s="430" t="s">
        <v>817</v>
      </c>
      <c r="BQJ401" s="430" t="s">
        <v>817</v>
      </c>
      <c r="BQK401" s="430" t="s">
        <v>817</v>
      </c>
      <c r="BQL401" s="430" t="s">
        <v>817</v>
      </c>
      <c r="BQM401" s="430" t="s">
        <v>817</v>
      </c>
      <c r="BQN401" s="430" t="s">
        <v>817</v>
      </c>
      <c r="BQO401" s="430" t="s">
        <v>817</v>
      </c>
      <c r="BQP401" s="430" t="s">
        <v>817</v>
      </c>
      <c r="BQQ401" s="430" t="s">
        <v>817</v>
      </c>
      <c r="BQR401" s="430" t="s">
        <v>817</v>
      </c>
      <c r="BQS401" s="430" t="s">
        <v>817</v>
      </c>
      <c r="BQT401" s="430" t="s">
        <v>817</v>
      </c>
      <c r="BQU401" s="430" t="s">
        <v>817</v>
      </c>
      <c r="BQV401" s="430" t="s">
        <v>817</v>
      </c>
      <c r="BQW401" s="430" t="s">
        <v>817</v>
      </c>
      <c r="BQX401" s="430" t="s">
        <v>817</v>
      </c>
      <c r="BQY401" s="430" t="s">
        <v>817</v>
      </c>
      <c r="BQZ401" s="430" t="s">
        <v>817</v>
      </c>
      <c r="BRA401" s="430" t="s">
        <v>817</v>
      </c>
      <c r="BRB401" s="430" t="s">
        <v>817</v>
      </c>
      <c r="BRC401" s="430" t="s">
        <v>817</v>
      </c>
      <c r="BRD401" s="430" t="s">
        <v>817</v>
      </c>
      <c r="BRE401" s="430" t="s">
        <v>817</v>
      </c>
      <c r="BRF401" s="430" t="s">
        <v>817</v>
      </c>
      <c r="BRG401" s="430" t="s">
        <v>817</v>
      </c>
      <c r="BRH401" s="430" t="s">
        <v>817</v>
      </c>
      <c r="BRI401" s="430" t="s">
        <v>817</v>
      </c>
      <c r="BRJ401" s="430" t="s">
        <v>817</v>
      </c>
      <c r="BRK401" s="430" t="s">
        <v>817</v>
      </c>
      <c r="BRL401" s="430" t="s">
        <v>817</v>
      </c>
      <c r="BRM401" s="430" t="s">
        <v>817</v>
      </c>
      <c r="BRN401" s="430" t="s">
        <v>817</v>
      </c>
      <c r="BRO401" s="430" t="s">
        <v>817</v>
      </c>
      <c r="BRP401" s="430" t="s">
        <v>817</v>
      </c>
      <c r="BRQ401" s="430" t="s">
        <v>817</v>
      </c>
      <c r="BRR401" s="430" t="s">
        <v>817</v>
      </c>
      <c r="BRS401" s="430" t="s">
        <v>817</v>
      </c>
      <c r="BRT401" s="430" t="s">
        <v>817</v>
      </c>
      <c r="BRU401" s="430" t="s">
        <v>817</v>
      </c>
      <c r="BRV401" s="430" t="s">
        <v>817</v>
      </c>
      <c r="BRW401" s="430" t="s">
        <v>817</v>
      </c>
      <c r="BRX401" s="430" t="s">
        <v>817</v>
      </c>
      <c r="BRY401" s="430" t="s">
        <v>817</v>
      </c>
      <c r="BRZ401" s="430" t="s">
        <v>817</v>
      </c>
      <c r="BSA401" s="430" t="s">
        <v>817</v>
      </c>
      <c r="BSB401" s="430" t="s">
        <v>817</v>
      </c>
      <c r="BSC401" s="430" t="s">
        <v>817</v>
      </c>
      <c r="BSD401" s="430" t="s">
        <v>817</v>
      </c>
      <c r="BSE401" s="430" t="s">
        <v>817</v>
      </c>
      <c r="BSF401" s="430" t="s">
        <v>817</v>
      </c>
      <c r="BSG401" s="430" t="s">
        <v>817</v>
      </c>
      <c r="BSH401" s="430" t="s">
        <v>817</v>
      </c>
      <c r="BSI401" s="430" t="s">
        <v>817</v>
      </c>
      <c r="BSJ401" s="430" t="s">
        <v>817</v>
      </c>
      <c r="BSK401" s="430" t="s">
        <v>817</v>
      </c>
      <c r="BSL401" s="430" t="s">
        <v>817</v>
      </c>
      <c r="BSM401" s="430" t="s">
        <v>817</v>
      </c>
      <c r="BSN401" s="430" t="s">
        <v>817</v>
      </c>
      <c r="BSO401" s="430" t="s">
        <v>817</v>
      </c>
      <c r="BSP401" s="430" t="s">
        <v>817</v>
      </c>
      <c r="BSQ401" s="430" t="s">
        <v>817</v>
      </c>
      <c r="BSR401" s="430" t="s">
        <v>817</v>
      </c>
      <c r="BSS401" s="430" t="s">
        <v>817</v>
      </c>
      <c r="BST401" s="430" t="s">
        <v>817</v>
      </c>
      <c r="BSU401" s="430" t="s">
        <v>817</v>
      </c>
      <c r="BSV401" s="430" t="s">
        <v>817</v>
      </c>
      <c r="BSW401" s="430" t="s">
        <v>817</v>
      </c>
      <c r="BSX401" s="430" t="s">
        <v>817</v>
      </c>
      <c r="BSY401" s="430" t="s">
        <v>817</v>
      </c>
      <c r="BSZ401" s="430" t="s">
        <v>817</v>
      </c>
      <c r="BTA401" s="430" t="s">
        <v>817</v>
      </c>
      <c r="BTB401" s="430" t="s">
        <v>817</v>
      </c>
      <c r="BTC401" s="430" t="s">
        <v>817</v>
      </c>
      <c r="BTD401" s="430" t="s">
        <v>817</v>
      </c>
      <c r="BTE401" s="430" t="s">
        <v>817</v>
      </c>
      <c r="BTF401" s="430" t="s">
        <v>817</v>
      </c>
      <c r="BTG401" s="430" t="s">
        <v>817</v>
      </c>
      <c r="BTH401" s="430" t="s">
        <v>817</v>
      </c>
      <c r="BTI401" s="430" t="s">
        <v>817</v>
      </c>
      <c r="BTJ401" s="430" t="s">
        <v>817</v>
      </c>
      <c r="BTK401" s="430" t="s">
        <v>817</v>
      </c>
      <c r="BTL401" s="430" t="s">
        <v>817</v>
      </c>
      <c r="BTM401" s="430" t="s">
        <v>817</v>
      </c>
      <c r="BTN401" s="430" t="s">
        <v>817</v>
      </c>
      <c r="BTO401" s="430" t="s">
        <v>817</v>
      </c>
      <c r="BTP401" s="430" t="s">
        <v>817</v>
      </c>
      <c r="BTQ401" s="430" t="s">
        <v>817</v>
      </c>
      <c r="BTR401" s="430" t="s">
        <v>817</v>
      </c>
      <c r="BTS401" s="430" t="s">
        <v>817</v>
      </c>
      <c r="BTT401" s="430" t="s">
        <v>817</v>
      </c>
      <c r="BTU401" s="430" t="s">
        <v>817</v>
      </c>
      <c r="BTV401" s="430" t="s">
        <v>817</v>
      </c>
      <c r="BTW401" s="430" t="s">
        <v>817</v>
      </c>
      <c r="BTX401" s="430" t="s">
        <v>817</v>
      </c>
      <c r="BTY401" s="430" t="s">
        <v>817</v>
      </c>
      <c r="BTZ401" s="430" t="s">
        <v>817</v>
      </c>
      <c r="BUA401" s="430" t="s">
        <v>817</v>
      </c>
      <c r="BUB401" s="430" t="s">
        <v>817</v>
      </c>
      <c r="BUC401" s="430" t="s">
        <v>817</v>
      </c>
      <c r="BUD401" s="430" t="s">
        <v>817</v>
      </c>
      <c r="BUE401" s="430" t="s">
        <v>817</v>
      </c>
      <c r="BUF401" s="430" t="s">
        <v>817</v>
      </c>
      <c r="BUG401" s="430" t="s">
        <v>817</v>
      </c>
      <c r="BUH401" s="430" t="s">
        <v>817</v>
      </c>
      <c r="BUI401" s="430" t="s">
        <v>817</v>
      </c>
      <c r="BUJ401" s="430" t="s">
        <v>817</v>
      </c>
      <c r="BUK401" s="430" t="s">
        <v>817</v>
      </c>
      <c r="BUL401" s="430" t="s">
        <v>817</v>
      </c>
      <c r="BUM401" s="430" t="s">
        <v>817</v>
      </c>
      <c r="BUN401" s="430" t="s">
        <v>817</v>
      </c>
      <c r="BUO401" s="430" t="s">
        <v>817</v>
      </c>
      <c r="BUP401" s="430" t="s">
        <v>817</v>
      </c>
      <c r="BUQ401" s="430" t="s">
        <v>817</v>
      </c>
      <c r="BUR401" s="430" t="s">
        <v>817</v>
      </c>
      <c r="BUS401" s="430" t="s">
        <v>817</v>
      </c>
      <c r="BUT401" s="430" t="s">
        <v>817</v>
      </c>
      <c r="BUU401" s="430" t="s">
        <v>817</v>
      </c>
      <c r="BUV401" s="430" t="s">
        <v>817</v>
      </c>
      <c r="BUW401" s="430" t="s">
        <v>817</v>
      </c>
      <c r="BUX401" s="430" t="s">
        <v>817</v>
      </c>
      <c r="BUY401" s="430" t="s">
        <v>817</v>
      </c>
      <c r="BUZ401" s="430" t="s">
        <v>817</v>
      </c>
      <c r="BVA401" s="430" t="s">
        <v>817</v>
      </c>
      <c r="BVB401" s="430" t="s">
        <v>817</v>
      </c>
      <c r="BVC401" s="430" t="s">
        <v>817</v>
      </c>
      <c r="BVD401" s="430" t="s">
        <v>817</v>
      </c>
      <c r="BVE401" s="430" t="s">
        <v>817</v>
      </c>
      <c r="BVF401" s="430" t="s">
        <v>817</v>
      </c>
      <c r="BVG401" s="430" t="s">
        <v>817</v>
      </c>
      <c r="BVH401" s="430" t="s">
        <v>817</v>
      </c>
      <c r="BVI401" s="430" t="s">
        <v>817</v>
      </c>
      <c r="BVJ401" s="430" t="s">
        <v>817</v>
      </c>
      <c r="BVK401" s="430" t="s">
        <v>817</v>
      </c>
      <c r="BVL401" s="430" t="s">
        <v>817</v>
      </c>
      <c r="BVM401" s="430" t="s">
        <v>817</v>
      </c>
      <c r="BVN401" s="430" t="s">
        <v>817</v>
      </c>
      <c r="BVO401" s="430" t="s">
        <v>817</v>
      </c>
      <c r="BVP401" s="430" t="s">
        <v>817</v>
      </c>
      <c r="BVQ401" s="430" t="s">
        <v>817</v>
      </c>
      <c r="BVR401" s="430" t="s">
        <v>817</v>
      </c>
      <c r="BVS401" s="430" t="s">
        <v>817</v>
      </c>
      <c r="BVT401" s="430" t="s">
        <v>817</v>
      </c>
      <c r="BVU401" s="430" t="s">
        <v>817</v>
      </c>
      <c r="BVV401" s="430" t="s">
        <v>817</v>
      </c>
      <c r="BVW401" s="430" t="s">
        <v>817</v>
      </c>
      <c r="BVX401" s="430" t="s">
        <v>817</v>
      </c>
      <c r="BVY401" s="430" t="s">
        <v>817</v>
      </c>
      <c r="BVZ401" s="430" t="s">
        <v>817</v>
      </c>
      <c r="BWA401" s="430" t="s">
        <v>817</v>
      </c>
      <c r="BWB401" s="430" t="s">
        <v>817</v>
      </c>
      <c r="BWC401" s="430" t="s">
        <v>817</v>
      </c>
      <c r="BWD401" s="430" t="s">
        <v>817</v>
      </c>
      <c r="BWE401" s="430" t="s">
        <v>817</v>
      </c>
      <c r="BWF401" s="430" t="s">
        <v>817</v>
      </c>
      <c r="BWG401" s="430" t="s">
        <v>817</v>
      </c>
      <c r="BWH401" s="430" t="s">
        <v>817</v>
      </c>
      <c r="BWI401" s="430" t="s">
        <v>817</v>
      </c>
      <c r="BWJ401" s="430" t="s">
        <v>817</v>
      </c>
      <c r="BWK401" s="430" t="s">
        <v>817</v>
      </c>
      <c r="BWL401" s="430" t="s">
        <v>817</v>
      </c>
      <c r="BWM401" s="430" t="s">
        <v>817</v>
      </c>
      <c r="BWN401" s="430" t="s">
        <v>817</v>
      </c>
      <c r="BWO401" s="430" t="s">
        <v>817</v>
      </c>
      <c r="BWP401" s="430" t="s">
        <v>817</v>
      </c>
      <c r="BWQ401" s="430" t="s">
        <v>817</v>
      </c>
      <c r="BWR401" s="430" t="s">
        <v>817</v>
      </c>
      <c r="BWS401" s="430" t="s">
        <v>817</v>
      </c>
      <c r="BWT401" s="430" t="s">
        <v>817</v>
      </c>
      <c r="BWU401" s="430" t="s">
        <v>817</v>
      </c>
      <c r="BWV401" s="430" t="s">
        <v>817</v>
      </c>
      <c r="BWW401" s="430" t="s">
        <v>817</v>
      </c>
      <c r="BWX401" s="430" t="s">
        <v>817</v>
      </c>
      <c r="BWY401" s="430" t="s">
        <v>817</v>
      </c>
      <c r="BWZ401" s="430" t="s">
        <v>817</v>
      </c>
      <c r="BXA401" s="430" t="s">
        <v>817</v>
      </c>
      <c r="BXB401" s="430" t="s">
        <v>817</v>
      </c>
      <c r="BXC401" s="430" t="s">
        <v>817</v>
      </c>
      <c r="BXD401" s="430" t="s">
        <v>817</v>
      </c>
      <c r="BXE401" s="430" t="s">
        <v>817</v>
      </c>
      <c r="BXF401" s="430" t="s">
        <v>817</v>
      </c>
      <c r="BXG401" s="430" t="s">
        <v>817</v>
      </c>
      <c r="BXH401" s="430" t="s">
        <v>817</v>
      </c>
      <c r="BXI401" s="430" t="s">
        <v>817</v>
      </c>
      <c r="BXJ401" s="430" t="s">
        <v>817</v>
      </c>
      <c r="BXK401" s="430" t="s">
        <v>817</v>
      </c>
      <c r="BXL401" s="430" t="s">
        <v>817</v>
      </c>
      <c r="BXM401" s="430" t="s">
        <v>817</v>
      </c>
      <c r="BXN401" s="430" t="s">
        <v>817</v>
      </c>
      <c r="BXO401" s="430" t="s">
        <v>817</v>
      </c>
      <c r="BXP401" s="430" t="s">
        <v>817</v>
      </c>
      <c r="BXQ401" s="430" t="s">
        <v>817</v>
      </c>
      <c r="BXR401" s="430" t="s">
        <v>817</v>
      </c>
      <c r="BXS401" s="430" t="s">
        <v>817</v>
      </c>
      <c r="BXT401" s="430" t="s">
        <v>817</v>
      </c>
      <c r="BXU401" s="430" t="s">
        <v>817</v>
      </c>
      <c r="BXV401" s="430" t="s">
        <v>817</v>
      </c>
      <c r="BXW401" s="430" t="s">
        <v>817</v>
      </c>
      <c r="BXX401" s="430" t="s">
        <v>817</v>
      </c>
      <c r="BXY401" s="430" t="s">
        <v>817</v>
      </c>
      <c r="BXZ401" s="430" t="s">
        <v>817</v>
      </c>
      <c r="BYA401" s="430" t="s">
        <v>817</v>
      </c>
      <c r="BYB401" s="430" t="s">
        <v>817</v>
      </c>
      <c r="BYC401" s="430" t="s">
        <v>817</v>
      </c>
      <c r="BYD401" s="430" t="s">
        <v>817</v>
      </c>
      <c r="BYE401" s="430" t="s">
        <v>817</v>
      </c>
      <c r="BYF401" s="430" t="s">
        <v>817</v>
      </c>
      <c r="BYG401" s="430" t="s">
        <v>817</v>
      </c>
      <c r="BYH401" s="430" t="s">
        <v>817</v>
      </c>
      <c r="BYI401" s="430" t="s">
        <v>817</v>
      </c>
      <c r="BYJ401" s="430" t="s">
        <v>817</v>
      </c>
      <c r="BYK401" s="430" t="s">
        <v>817</v>
      </c>
      <c r="BYL401" s="430" t="s">
        <v>817</v>
      </c>
      <c r="BYM401" s="430" t="s">
        <v>817</v>
      </c>
      <c r="BYN401" s="430" t="s">
        <v>817</v>
      </c>
      <c r="BYO401" s="430" t="s">
        <v>817</v>
      </c>
      <c r="BYP401" s="430" t="s">
        <v>817</v>
      </c>
      <c r="BYQ401" s="430" t="s">
        <v>817</v>
      </c>
      <c r="BYR401" s="430" t="s">
        <v>817</v>
      </c>
      <c r="BYS401" s="430" t="s">
        <v>817</v>
      </c>
      <c r="BYT401" s="430" t="s">
        <v>817</v>
      </c>
      <c r="BYU401" s="430" t="s">
        <v>817</v>
      </c>
      <c r="BYV401" s="430" t="s">
        <v>817</v>
      </c>
      <c r="BYW401" s="430" t="s">
        <v>817</v>
      </c>
      <c r="BYX401" s="430" t="s">
        <v>817</v>
      </c>
      <c r="BYY401" s="430" t="s">
        <v>817</v>
      </c>
      <c r="BYZ401" s="430" t="s">
        <v>817</v>
      </c>
      <c r="BZA401" s="430" t="s">
        <v>817</v>
      </c>
      <c r="BZB401" s="430" t="s">
        <v>817</v>
      </c>
      <c r="BZC401" s="430" t="s">
        <v>817</v>
      </c>
      <c r="BZD401" s="430" t="s">
        <v>817</v>
      </c>
      <c r="BZE401" s="430" t="s">
        <v>817</v>
      </c>
      <c r="BZF401" s="430" t="s">
        <v>817</v>
      </c>
      <c r="BZG401" s="430" t="s">
        <v>817</v>
      </c>
      <c r="BZH401" s="430" t="s">
        <v>817</v>
      </c>
      <c r="BZI401" s="430" t="s">
        <v>817</v>
      </c>
      <c r="BZJ401" s="430" t="s">
        <v>817</v>
      </c>
      <c r="BZK401" s="430" t="s">
        <v>817</v>
      </c>
      <c r="BZL401" s="430" t="s">
        <v>817</v>
      </c>
      <c r="BZM401" s="430" t="s">
        <v>817</v>
      </c>
      <c r="BZN401" s="430" t="s">
        <v>817</v>
      </c>
      <c r="BZO401" s="430" t="s">
        <v>817</v>
      </c>
      <c r="BZP401" s="430" t="s">
        <v>817</v>
      </c>
      <c r="BZQ401" s="430" t="s">
        <v>817</v>
      </c>
      <c r="BZR401" s="430" t="s">
        <v>817</v>
      </c>
      <c r="BZS401" s="430" t="s">
        <v>817</v>
      </c>
      <c r="BZT401" s="430" t="s">
        <v>817</v>
      </c>
      <c r="BZU401" s="430" t="s">
        <v>817</v>
      </c>
      <c r="BZV401" s="430" t="s">
        <v>817</v>
      </c>
      <c r="BZW401" s="430" t="s">
        <v>817</v>
      </c>
      <c r="BZX401" s="430" t="s">
        <v>817</v>
      </c>
      <c r="BZY401" s="430" t="s">
        <v>817</v>
      </c>
      <c r="BZZ401" s="430" t="s">
        <v>817</v>
      </c>
      <c r="CAA401" s="430" t="s">
        <v>817</v>
      </c>
      <c r="CAB401" s="430" t="s">
        <v>817</v>
      </c>
      <c r="CAC401" s="430" t="s">
        <v>817</v>
      </c>
      <c r="CAD401" s="430" t="s">
        <v>817</v>
      </c>
      <c r="CAE401" s="430" t="s">
        <v>817</v>
      </c>
      <c r="CAF401" s="430" t="s">
        <v>817</v>
      </c>
      <c r="CAG401" s="430" t="s">
        <v>817</v>
      </c>
      <c r="CAH401" s="430" t="s">
        <v>817</v>
      </c>
      <c r="CAI401" s="430" t="s">
        <v>817</v>
      </c>
      <c r="CAJ401" s="430" t="s">
        <v>817</v>
      </c>
      <c r="CAK401" s="430" t="s">
        <v>817</v>
      </c>
      <c r="CAL401" s="430" t="s">
        <v>817</v>
      </c>
      <c r="CAM401" s="430" t="s">
        <v>817</v>
      </c>
      <c r="CAN401" s="430" t="s">
        <v>817</v>
      </c>
      <c r="CAO401" s="430" t="s">
        <v>817</v>
      </c>
      <c r="CAP401" s="430" t="s">
        <v>817</v>
      </c>
      <c r="CAQ401" s="430" t="s">
        <v>817</v>
      </c>
      <c r="CAR401" s="430" t="s">
        <v>817</v>
      </c>
      <c r="CAS401" s="430" t="s">
        <v>817</v>
      </c>
      <c r="CAT401" s="430" t="s">
        <v>817</v>
      </c>
      <c r="CAU401" s="430" t="s">
        <v>817</v>
      </c>
      <c r="CAV401" s="430" t="s">
        <v>817</v>
      </c>
      <c r="CAW401" s="430" t="s">
        <v>817</v>
      </c>
      <c r="CAX401" s="430" t="s">
        <v>817</v>
      </c>
      <c r="CAY401" s="430" t="s">
        <v>817</v>
      </c>
      <c r="CAZ401" s="430" t="s">
        <v>817</v>
      </c>
      <c r="CBA401" s="430" t="s">
        <v>817</v>
      </c>
      <c r="CBB401" s="430" t="s">
        <v>817</v>
      </c>
      <c r="CBC401" s="430" t="s">
        <v>817</v>
      </c>
      <c r="CBD401" s="430" t="s">
        <v>817</v>
      </c>
      <c r="CBE401" s="430" t="s">
        <v>817</v>
      </c>
      <c r="CBF401" s="430" t="s">
        <v>817</v>
      </c>
      <c r="CBG401" s="430" t="s">
        <v>817</v>
      </c>
      <c r="CBH401" s="430" t="s">
        <v>817</v>
      </c>
      <c r="CBI401" s="430" t="s">
        <v>817</v>
      </c>
      <c r="CBJ401" s="430" t="s">
        <v>817</v>
      </c>
      <c r="CBK401" s="430" t="s">
        <v>817</v>
      </c>
      <c r="CBL401" s="430" t="s">
        <v>817</v>
      </c>
      <c r="CBM401" s="430" t="s">
        <v>817</v>
      </c>
      <c r="CBN401" s="430" t="s">
        <v>817</v>
      </c>
      <c r="CBO401" s="430" t="s">
        <v>817</v>
      </c>
      <c r="CBP401" s="430" t="s">
        <v>817</v>
      </c>
      <c r="CBQ401" s="430" t="s">
        <v>817</v>
      </c>
      <c r="CBR401" s="430" t="s">
        <v>817</v>
      </c>
      <c r="CBS401" s="430" t="s">
        <v>817</v>
      </c>
      <c r="CBT401" s="430" t="s">
        <v>817</v>
      </c>
      <c r="CBU401" s="430" t="s">
        <v>817</v>
      </c>
      <c r="CBV401" s="430" t="s">
        <v>817</v>
      </c>
      <c r="CBW401" s="430" t="s">
        <v>817</v>
      </c>
      <c r="CBX401" s="430" t="s">
        <v>817</v>
      </c>
      <c r="CBY401" s="430" t="s">
        <v>817</v>
      </c>
      <c r="CBZ401" s="430" t="s">
        <v>817</v>
      </c>
      <c r="CCA401" s="430" t="s">
        <v>817</v>
      </c>
      <c r="CCB401" s="430" t="s">
        <v>817</v>
      </c>
      <c r="CCC401" s="430" t="s">
        <v>817</v>
      </c>
      <c r="CCD401" s="430" t="s">
        <v>817</v>
      </c>
      <c r="CCE401" s="430" t="s">
        <v>817</v>
      </c>
      <c r="CCF401" s="430" t="s">
        <v>817</v>
      </c>
      <c r="CCG401" s="430" t="s">
        <v>817</v>
      </c>
      <c r="CCH401" s="430" t="s">
        <v>817</v>
      </c>
      <c r="CCI401" s="430" t="s">
        <v>817</v>
      </c>
      <c r="CCJ401" s="430" t="s">
        <v>817</v>
      </c>
      <c r="CCK401" s="430" t="s">
        <v>817</v>
      </c>
      <c r="CCL401" s="430" t="s">
        <v>817</v>
      </c>
      <c r="CCM401" s="430" t="s">
        <v>817</v>
      </c>
      <c r="CCN401" s="430" t="s">
        <v>817</v>
      </c>
      <c r="CCO401" s="430" t="s">
        <v>817</v>
      </c>
      <c r="CCP401" s="430" t="s">
        <v>817</v>
      </c>
      <c r="CCQ401" s="430" t="s">
        <v>817</v>
      </c>
      <c r="CCR401" s="430" t="s">
        <v>817</v>
      </c>
      <c r="CCS401" s="430" t="s">
        <v>817</v>
      </c>
      <c r="CCT401" s="430" t="s">
        <v>817</v>
      </c>
      <c r="CCU401" s="430" t="s">
        <v>817</v>
      </c>
      <c r="CCV401" s="430" t="s">
        <v>817</v>
      </c>
      <c r="CCW401" s="430" t="s">
        <v>817</v>
      </c>
      <c r="CCX401" s="430" t="s">
        <v>817</v>
      </c>
      <c r="CCY401" s="430" t="s">
        <v>817</v>
      </c>
      <c r="CCZ401" s="430" t="s">
        <v>817</v>
      </c>
      <c r="CDA401" s="430" t="s">
        <v>817</v>
      </c>
      <c r="CDB401" s="430" t="s">
        <v>817</v>
      </c>
      <c r="CDC401" s="430" t="s">
        <v>817</v>
      </c>
      <c r="CDD401" s="430" t="s">
        <v>817</v>
      </c>
      <c r="CDE401" s="430" t="s">
        <v>817</v>
      </c>
      <c r="CDF401" s="430" t="s">
        <v>817</v>
      </c>
      <c r="CDG401" s="430" t="s">
        <v>817</v>
      </c>
      <c r="CDH401" s="430" t="s">
        <v>817</v>
      </c>
      <c r="CDI401" s="430" t="s">
        <v>817</v>
      </c>
      <c r="CDJ401" s="430" t="s">
        <v>817</v>
      </c>
      <c r="CDK401" s="430" t="s">
        <v>817</v>
      </c>
      <c r="CDL401" s="430" t="s">
        <v>817</v>
      </c>
      <c r="CDM401" s="430" t="s">
        <v>817</v>
      </c>
      <c r="CDN401" s="430" t="s">
        <v>817</v>
      </c>
      <c r="CDO401" s="430" t="s">
        <v>817</v>
      </c>
      <c r="CDP401" s="430" t="s">
        <v>817</v>
      </c>
      <c r="CDQ401" s="430" t="s">
        <v>817</v>
      </c>
      <c r="CDR401" s="430" t="s">
        <v>817</v>
      </c>
      <c r="CDS401" s="430" t="s">
        <v>817</v>
      </c>
      <c r="CDT401" s="430" t="s">
        <v>817</v>
      </c>
      <c r="CDU401" s="430" t="s">
        <v>817</v>
      </c>
      <c r="CDV401" s="430" t="s">
        <v>817</v>
      </c>
      <c r="CDW401" s="430" t="s">
        <v>817</v>
      </c>
      <c r="CDX401" s="430" t="s">
        <v>817</v>
      </c>
      <c r="CDY401" s="430" t="s">
        <v>817</v>
      </c>
      <c r="CDZ401" s="430" t="s">
        <v>817</v>
      </c>
      <c r="CEA401" s="430" t="s">
        <v>817</v>
      </c>
      <c r="CEB401" s="430" t="s">
        <v>817</v>
      </c>
      <c r="CEC401" s="430" t="s">
        <v>817</v>
      </c>
      <c r="CED401" s="430" t="s">
        <v>817</v>
      </c>
      <c r="CEE401" s="430" t="s">
        <v>817</v>
      </c>
      <c r="CEF401" s="430" t="s">
        <v>817</v>
      </c>
      <c r="CEG401" s="430" t="s">
        <v>817</v>
      </c>
      <c r="CEH401" s="430" t="s">
        <v>817</v>
      </c>
      <c r="CEI401" s="430" t="s">
        <v>817</v>
      </c>
      <c r="CEJ401" s="430" t="s">
        <v>817</v>
      </c>
      <c r="CEK401" s="430" t="s">
        <v>817</v>
      </c>
      <c r="CEL401" s="430" t="s">
        <v>817</v>
      </c>
      <c r="CEM401" s="430" t="s">
        <v>817</v>
      </c>
      <c r="CEN401" s="430" t="s">
        <v>817</v>
      </c>
      <c r="CEO401" s="430" t="s">
        <v>817</v>
      </c>
      <c r="CEP401" s="430" t="s">
        <v>817</v>
      </c>
      <c r="CEQ401" s="430" t="s">
        <v>817</v>
      </c>
      <c r="CER401" s="430" t="s">
        <v>817</v>
      </c>
      <c r="CES401" s="430" t="s">
        <v>817</v>
      </c>
      <c r="CET401" s="430" t="s">
        <v>817</v>
      </c>
      <c r="CEU401" s="430" t="s">
        <v>817</v>
      </c>
      <c r="CEV401" s="430" t="s">
        <v>817</v>
      </c>
      <c r="CEW401" s="430" t="s">
        <v>817</v>
      </c>
      <c r="CEX401" s="430" t="s">
        <v>817</v>
      </c>
      <c r="CEY401" s="430" t="s">
        <v>817</v>
      </c>
      <c r="CEZ401" s="430" t="s">
        <v>817</v>
      </c>
      <c r="CFA401" s="430" t="s">
        <v>817</v>
      </c>
      <c r="CFB401" s="430" t="s">
        <v>817</v>
      </c>
      <c r="CFC401" s="430" t="s">
        <v>817</v>
      </c>
      <c r="CFD401" s="430" t="s">
        <v>817</v>
      </c>
      <c r="CFE401" s="430" t="s">
        <v>817</v>
      </c>
      <c r="CFF401" s="430" t="s">
        <v>817</v>
      </c>
      <c r="CFG401" s="430" t="s">
        <v>817</v>
      </c>
      <c r="CFH401" s="430" t="s">
        <v>817</v>
      </c>
      <c r="CFI401" s="430" t="s">
        <v>817</v>
      </c>
      <c r="CFJ401" s="430" t="s">
        <v>817</v>
      </c>
      <c r="CFK401" s="430" t="s">
        <v>817</v>
      </c>
      <c r="CFL401" s="430" t="s">
        <v>817</v>
      </c>
      <c r="CFM401" s="430" t="s">
        <v>817</v>
      </c>
      <c r="CFN401" s="430" t="s">
        <v>817</v>
      </c>
      <c r="CFO401" s="430" t="s">
        <v>817</v>
      </c>
      <c r="CFP401" s="430" t="s">
        <v>817</v>
      </c>
      <c r="CFQ401" s="430" t="s">
        <v>817</v>
      </c>
      <c r="CFR401" s="430" t="s">
        <v>817</v>
      </c>
      <c r="CFS401" s="430" t="s">
        <v>817</v>
      </c>
      <c r="CFT401" s="430" t="s">
        <v>817</v>
      </c>
      <c r="CFU401" s="430" t="s">
        <v>817</v>
      </c>
      <c r="CFV401" s="430" t="s">
        <v>817</v>
      </c>
      <c r="CFW401" s="430" t="s">
        <v>817</v>
      </c>
      <c r="CFX401" s="430" t="s">
        <v>817</v>
      </c>
      <c r="CFY401" s="430" t="s">
        <v>817</v>
      </c>
      <c r="CFZ401" s="430" t="s">
        <v>817</v>
      </c>
      <c r="CGA401" s="430" t="s">
        <v>817</v>
      </c>
      <c r="CGB401" s="430" t="s">
        <v>817</v>
      </c>
      <c r="CGC401" s="430" t="s">
        <v>817</v>
      </c>
      <c r="CGD401" s="430" t="s">
        <v>817</v>
      </c>
      <c r="CGE401" s="430" t="s">
        <v>817</v>
      </c>
      <c r="CGF401" s="430" t="s">
        <v>817</v>
      </c>
      <c r="CGG401" s="430" t="s">
        <v>817</v>
      </c>
      <c r="CGH401" s="430" t="s">
        <v>817</v>
      </c>
      <c r="CGI401" s="430" t="s">
        <v>817</v>
      </c>
      <c r="CGJ401" s="430" t="s">
        <v>817</v>
      </c>
      <c r="CGK401" s="430" t="s">
        <v>817</v>
      </c>
      <c r="CGL401" s="430" t="s">
        <v>817</v>
      </c>
      <c r="CGM401" s="430" t="s">
        <v>817</v>
      </c>
      <c r="CGN401" s="430" t="s">
        <v>817</v>
      </c>
      <c r="CGO401" s="430" t="s">
        <v>817</v>
      </c>
      <c r="CGP401" s="430" t="s">
        <v>817</v>
      </c>
      <c r="CGQ401" s="430" t="s">
        <v>817</v>
      </c>
      <c r="CGR401" s="430" t="s">
        <v>817</v>
      </c>
      <c r="CGS401" s="430" t="s">
        <v>817</v>
      </c>
      <c r="CGT401" s="430" t="s">
        <v>817</v>
      </c>
      <c r="CGU401" s="430" t="s">
        <v>817</v>
      </c>
      <c r="CGV401" s="430" t="s">
        <v>817</v>
      </c>
      <c r="CGW401" s="430" t="s">
        <v>817</v>
      </c>
      <c r="CGX401" s="430" t="s">
        <v>817</v>
      </c>
      <c r="CGY401" s="430" t="s">
        <v>817</v>
      </c>
      <c r="CGZ401" s="430" t="s">
        <v>817</v>
      </c>
      <c r="CHA401" s="430" t="s">
        <v>817</v>
      </c>
      <c r="CHB401" s="430" t="s">
        <v>817</v>
      </c>
      <c r="CHC401" s="430" t="s">
        <v>817</v>
      </c>
      <c r="CHD401" s="430" t="s">
        <v>817</v>
      </c>
      <c r="CHE401" s="430" t="s">
        <v>817</v>
      </c>
      <c r="CHF401" s="430" t="s">
        <v>817</v>
      </c>
      <c r="CHG401" s="430" t="s">
        <v>817</v>
      </c>
      <c r="CHH401" s="430" t="s">
        <v>817</v>
      </c>
      <c r="CHI401" s="430" t="s">
        <v>817</v>
      </c>
      <c r="CHJ401" s="430" t="s">
        <v>817</v>
      </c>
      <c r="CHK401" s="430" t="s">
        <v>817</v>
      </c>
      <c r="CHL401" s="430" t="s">
        <v>817</v>
      </c>
      <c r="CHM401" s="430" t="s">
        <v>817</v>
      </c>
      <c r="CHN401" s="430" t="s">
        <v>817</v>
      </c>
      <c r="CHO401" s="430" t="s">
        <v>817</v>
      </c>
      <c r="CHP401" s="430" t="s">
        <v>817</v>
      </c>
      <c r="CHQ401" s="430" t="s">
        <v>817</v>
      </c>
      <c r="CHR401" s="430" t="s">
        <v>817</v>
      </c>
      <c r="CHS401" s="430" t="s">
        <v>817</v>
      </c>
      <c r="CHT401" s="430" t="s">
        <v>817</v>
      </c>
      <c r="CHU401" s="430" t="s">
        <v>817</v>
      </c>
      <c r="CHV401" s="430" t="s">
        <v>817</v>
      </c>
      <c r="CHW401" s="430" t="s">
        <v>817</v>
      </c>
      <c r="CHX401" s="430" t="s">
        <v>817</v>
      </c>
      <c r="CHY401" s="430" t="s">
        <v>817</v>
      </c>
      <c r="CHZ401" s="430" t="s">
        <v>817</v>
      </c>
      <c r="CIA401" s="430" t="s">
        <v>817</v>
      </c>
      <c r="CIB401" s="430" t="s">
        <v>817</v>
      </c>
      <c r="CIC401" s="430" t="s">
        <v>817</v>
      </c>
      <c r="CID401" s="430" t="s">
        <v>817</v>
      </c>
      <c r="CIE401" s="430" t="s">
        <v>817</v>
      </c>
      <c r="CIF401" s="430" t="s">
        <v>817</v>
      </c>
      <c r="CIG401" s="430" t="s">
        <v>817</v>
      </c>
      <c r="CIH401" s="430" t="s">
        <v>817</v>
      </c>
      <c r="CII401" s="430" t="s">
        <v>817</v>
      </c>
      <c r="CIJ401" s="430" t="s">
        <v>817</v>
      </c>
      <c r="CIK401" s="430" t="s">
        <v>817</v>
      </c>
      <c r="CIL401" s="430" t="s">
        <v>817</v>
      </c>
      <c r="CIM401" s="430" t="s">
        <v>817</v>
      </c>
      <c r="CIN401" s="430" t="s">
        <v>817</v>
      </c>
      <c r="CIO401" s="430" t="s">
        <v>817</v>
      </c>
      <c r="CIP401" s="430" t="s">
        <v>817</v>
      </c>
      <c r="CIQ401" s="430" t="s">
        <v>817</v>
      </c>
      <c r="CIR401" s="430" t="s">
        <v>817</v>
      </c>
      <c r="CIS401" s="430" t="s">
        <v>817</v>
      </c>
      <c r="CIT401" s="430" t="s">
        <v>817</v>
      </c>
      <c r="CIU401" s="430" t="s">
        <v>817</v>
      </c>
      <c r="CIV401" s="430" t="s">
        <v>817</v>
      </c>
      <c r="CIW401" s="430" t="s">
        <v>817</v>
      </c>
      <c r="CIX401" s="430" t="s">
        <v>817</v>
      </c>
      <c r="CIY401" s="430" t="s">
        <v>817</v>
      </c>
      <c r="CIZ401" s="430" t="s">
        <v>817</v>
      </c>
      <c r="CJA401" s="430" t="s">
        <v>817</v>
      </c>
      <c r="CJB401" s="430" t="s">
        <v>817</v>
      </c>
      <c r="CJC401" s="430" t="s">
        <v>817</v>
      </c>
      <c r="CJD401" s="430" t="s">
        <v>817</v>
      </c>
      <c r="CJE401" s="430" t="s">
        <v>817</v>
      </c>
      <c r="CJF401" s="430" t="s">
        <v>817</v>
      </c>
      <c r="CJG401" s="430" t="s">
        <v>817</v>
      </c>
      <c r="CJH401" s="430" t="s">
        <v>817</v>
      </c>
      <c r="CJI401" s="430" t="s">
        <v>817</v>
      </c>
      <c r="CJJ401" s="430" t="s">
        <v>817</v>
      </c>
      <c r="CJK401" s="430" t="s">
        <v>817</v>
      </c>
      <c r="CJL401" s="430" t="s">
        <v>817</v>
      </c>
      <c r="CJM401" s="430" t="s">
        <v>817</v>
      </c>
      <c r="CJN401" s="430" t="s">
        <v>817</v>
      </c>
      <c r="CJO401" s="430" t="s">
        <v>817</v>
      </c>
      <c r="CJP401" s="430" t="s">
        <v>817</v>
      </c>
      <c r="CJQ401" s="430" t="s">
        <v>817</v>
      </c>
      <c r="CJR401" s="430" t="s">
        <v>817</v>
      </c>
      <c r="CJS401" s="430" t="s">
        <v>817</v>
      </c>
      <c r="CJT401" s="430" t="s">
        <v>817</v>
      </c>
      <c r="CJU401" s="430" t="s">
        <v>817</v>
      </c>
      <c r="CJV401" s="430" t="s">
        <v>817</v>
      </c>
      <c r="CJW401" s="430" t="s">
        <v>817</v>
      </c>
      <c r="CJX401" s="430" t="s">
        <v>817</v>
      </c>
      <c r="CJY401" s="430" t="s">
        <v>817</v>
      </c>
      <c r="CJZ401" s="430" t="s">
        <v>817</v>
      </c>
      <c r="CKA401" s="430" t="s">
        <v>817</v>
      </c>
      <c r="CKB401" s="430" t="s">
        <v>817</v>
      </c>
      <c r="CKC401" s="430" t="s">
        <v>817</v>
      </c>
      <c r="CKD401" s="430" t="s">
        <v>817</v>
      </c>
      <c r="CKE401" s="430" t="s">
        <v>817</v>
      </c>
      <c r="CKF401" s="430" t="s">
        <v>817</v>
      </c>
      <c r="CKG401" s="430" t="s">
        <v>817</v>
      </c>
      <c r="CKH401" s="430" t="s">
        <v>817</v>
      </c>
      <c r="CKI401" s="430" t="s">
        <v>817</v>
      </c>
      <c r="CKJ401" s="430" t="s">
        <v>817</v>
      </c>
      <c r="CKK401" s="430" t="s">
        <v>817</v>
      </c>
      <c r="CKL401" s="430" t="s">
        <v>817</v>
      </c>
      <c r="CKM401" s="430" t="s">
        <v>817</v>
      </c>
      <c r="CKN401" s="430" t="s">
        <v>817</v>
      </c>
      <c r="CKO401" s="430" t="s">
        <v>817</v>
      </c>
      <c r="CKP401" s="430" t="s">
        <v>817</v>
      </c>
      <c r="CKQ401" s="430" t="s">
        <v>817</v>
      </c>
      <c r="CKR401" s="430" t="s">
        <v>817</v>
      </c>
      <c r="CKS401" s="430" t="s">
        <v>817</v>
      </c>
      <c r="CKT401" s="430" t="s">
        <v>817</v>
      </c>
      <c r="CKU401" s="430" t="s">
        <v>817</v>
      </c>
      <c r="CKV401" s="430" t="s">
        <v>817</v>
      </c>
      <c r="CKW401" s="430" t="s">
        <v>817</v>
      </c>
      <c r="CKX401" s="430" t="s">
        <v>817</v>
      </c>
      <c r="CKY401" s="430" t="s">
        <v>817</v>
      </c>
      <c r="CKZ401" s="430" t="s">
        <v>817</v>
      </c>
      <c r="CLA401" s="430" t="s">
        <v>817</v>
      </c>
      <c r="CLB401" s="430" t="s">
        <v>817</v>
      </c>
      <c r="CLC401" s="430" t="s">
        <v>817</v>
      </c>
      <c r="CLD401" s="430" t="s">
        <v>817</v>
      </c>
      <c r="CLE401" s="430" t="s">
        <v>817</v>
      </c>
      <c r="CLF401" s="430" t="s">
        <v>817</v>
      </c>
      <c r="CLG401" s="430" t="s">
        <v>817</v>
      </c>
      <c r="CLH401" s="430" t="s">
        <v>817</v>
      </c>
      <c r="CLI401" s="430" t="s">
        <v>817</v>
      </c>
      <c r="CLJ401" s="430" t="s">
        <v>817</v>
      </c>
      <c r="CLK401" s="430" t="s">
        <v>817</v>
      </c>
      <c r="CLL401" s="430" t="s">
        <v>817</v>
      </c>
      <c r="CLM401" s="430" t="s">
        <v>817</v>
      </c>
      <c r="CLN401" s="430" t="s">
        <v>817</v>
      </c>
      <c r="CLO401" s="430" t="s">
        <v>817</v>
      </c>
      <c r="CLP401" s="430" t="s">
        <v>817</v>
      </c>
      <c r="CLQ401" s="430" t="s">
        <v>817</v>
      </c>
      <c r="CLR401" s="430" t="s">
        <v>817</v>
      </c>
      <c r="CLS401" s="430" t="s">
        <v>817</v>
      </c>
      <c r="CLT401" s="430" t="s">
        <v>817</v>
      </c>
      <c r="CLU401" s="430" t="s">
        <v>817</v>
      </c>
      <c r="CLV401" s="430" t="s">
        <v>817</v>
      </c>
      <c r="CLW401" s="430" t="s">
        <v>817</v>
      </c>
      <c r="CLX401" s="430" t="s">
        <v>817</v>
      </c>
      <c r="CLY401" s="430" t="s">
        <v>817</v>
      </c>
      <c r="CLZ401" s="430" t="s">
        <v>817</v>
      </c>
      <c r="CMA401" s="430" t="s">
        <v>817</v>
      </c>
      <c r="CMB401" s="430" t="s">
        <v>817</v>
      </c>
      <c r="CMC401" s="430" t="s">
        <v>817</v>
      </c>
      <c r="CMD401" s="430" t="s">
        <v>817</v>
      </c>
      <c r="CME401" s="430" t="s">
        <v>817</v>
      </c>
      <c r="CMF401" s="430" t="s">
        <v>817</v>
      </c>
      <c r="CMG401" s="430" t="s">
        <v>817</v>
      </c>
      <c r="CMH401" s="430" t="s">
        <v>817</v>
      </c>
      <c r="CMI401" s="430" t="s">
        <v>817</v>
      </c>
      <c r="CMJ401" s="430" t="s">
        <v>817</v>
      </c>
      <c r="CMK401" s="430" t="s">
        <v>817</v>
      </c>
      <c r="CML401" s="430" t="s">
        <v>817</v>
      </c>
      <c r="CMM401" s="430" t="s">
        <v>817</v>
      </c>
      <c r="CMN401" s="430" t="s">
        <v>817</v>
      </c>
      <c r="CMO401" s="430" t="s">
        <v>817</v>
      </c>
      <c r="CMP401" s="430" t="s">
        <v>817</v>
      </c>
      <c r="CMQ401" s="430" t="s">
        <v>817</v>
      </c>
      <c r="CMR401" s="430" t="s">
        <v>817</v>
      </c>
      <c r="CMS401" s="430" t="s">
        <v>817</v>
      </c>
      <c r="CMT401" s="430" t="s">
        <v>817</v>
      </c>
      <c r="CMU401" s="430" t="s">
        <v>817</v>
      </c>
      <c r="CMV401" s="430" t="s">
        <v>817</v>
      </c>
      <c r="CMW401" s="430" t="s">
        <v>817</v>
      </c>
      <c r="CMX401" s="430" t="s">
        <v>817</v>
      </c>
      <c r="CMY401" s="430" t="s">
        <v>817</v>
      </c>
      <c r="CMZ401" s="430" t="s">
        <v>817</v>
      </c>
      <c r="CNA401" s="430" t="s">
        <v>817</v>
      </c>
      <c r="CNB401" s="430" t="s">
        <v>817</v>
      </c>
      <c r="CNC401" s="430" t="s">
        <v>817</v>
      </c>
      <c r="CND401" s="430" t="s">
        <v>817</v>
      </c>
      <c r="CNE401" s="430" t="s">
        <v>817</v>
      </c>
      <c r="CNF401" s="430" t="s">
        <v>817</v>
      </c>
      <c r="CNG401" s="430" t="s">
        <v>817</v>
      </c>
      <c r="CNH401" s="430" t="s">
        <v>817</v>
      </c>
      <c r="CNI401" s="430" t="s">
        <v>817</v>
      </c>
      <c r="CNJ401" s="430" t="s">
        <v>817</v>
      </c>
      <c r="CNK401" s="430" t="s">
        <v>817</v>
      </c>
      <c r="CNL401" s="430" t="s">
        <v>817</v>
      </c>
      <c r="CNM401" s="430" t="s">
        <v>817</v>
      </c>
      <c r="CNN401" s="430" t="s">
        <v>817</v>
      </c>
      <c r="CNO401" s="430" t="s">
        <v>817</v>
      </c>
      <c r="CNP401" s="430" t="s">
        <v>817</v>
      </c>
      <c r="CNQ401" s="430" t="s">
        <v>817</v>
      </c>
      <c r="CNR401" s="430" t="s">
        <v>817</v>
      </c>
      <c r="CNS401" s="430" t="s">
        <v>817</v>
      </c>
      <c r="CNT401" s="430" t="s">
        <v>817</v>
      </c>
      <c r="CNU401" s="430" t="s">
        <v>817</v>
      </c>
      <c r="CNV401" s="430" t="s">
        <v>817</v>
      </c>
      <c r="CNW401" s="430" t="s">
        <v>817</v>
      </c>
      <c r="CNX401" s="430" t="s">
        <v>817</v>
      </c>
      <c r="CNY401" s="430" t="s">
        <v>817</v>
      </c>
      <c r="CNZ401" s="430" t="s">
        <v>817</v>
      </c>
      <c r="COA401" s="430" t="s">
        <v>817</v>
      </c>
      <c r="COB401" s="430" t="s">
        <v>817</v>
      </c>
      <c r="COC401" s="430" t="s">
        <v>817</v>
      </c>
      <c r="COD401" s="430" t="s">
        <v>817</v>
      </c>
      <c r="COE401" s="430" t="s">
        <v>817</v>
      </c>
      <c r="COF401" s="430" t="s">
        <v>817</v>
      </c>
      <c r="COG401" s="430" t="s">
        <v>817</v>
      </c>
      <c r="COH401" s="430" t="s">
        <v>817</v>
      </c>
      <c r="COI401" s="430" t="s">
        <v>817</v>
      </c>
      <c r="COJ401" s="430" t="s">
        <v>817</v>
      </c>
      <c r="COK401" s="430" t="s">
        <v>817</v>
      </c>
      <c r="COL401" s="430" t="s">
        <v>817</v>
      </c>
      <c r="COM401" s="430" t="s">
        <v>817</v>
      </c>
      <c r="CON401" s="430" t="s">
        <v>817</v>
      </c>
      <c r="COO401" s="430" t="s">
        <v>817</v>
      </c>
      <c r="COP401" s="430" t="s">
        <v>817</v>
      </c>
      <c r="COQ401" s="430" t="s">
        <v>817</v>
      </c>
      <c r="COR401" s="430" t="s">
        <v>817</v>
      </c>
      <c r="COS401" s="430" t="s">
        <v>817</v>
      </c>
      <c r="COT401" s="430" t="s">
        <v>817</v>
      </c>
      <c r="COU401" s="430" t="s">
        <v>817</v>
      </c>
      <c r="COV401" s="430" t="s">
        <v>817</v>
      </c>
      <c r="COW401" s="430" t="s">
        <v>817</v>
      </c>
      <c r="COX401" s="430" t="s">
        <v>817</v>
      </c>
      <c r="COY401" s="430" t="s">
        <v>817</v>
      </c>
      <c r="COZ401" s="430" t="s">
        <v>817</v>
      </c>
      <c r="CPA401" s="430" t="s">
        <v>817</v>
      </c>
      <c r="CPB401" s="430" t="s">
        <v>817</v>
      </c>
      <c r="CPC401" s="430" t="s">
        <v>817</v>
      </c>
      <c r="CPD401" s="430" t="s">
        <v>817</v>
      </c>
      <c r="CPE401" s="430" t="s">
        <v>817</v>
      </c>
      <c r="CPF401" s="430" t="s">
        <v>817</v>
      </c>
      <c r="CPG401" s="430" t="s">
        <v>817</v>
      </c>
      <c r="CPH401" s="430" t="s">
        <v>817</v>
      </c>
      <c r="CPI401" s="430" t="s">
        <v>817</v>
      </c>
      <c r="CPJ401" s="430" t="s">
        <v>817</v>
      </c>
      <c r="CPK401" s="430" t="s">
        <v>817</v>
      </c>
      <c r="CPL401" s="430" t="s">
        <v>817</v>
      </c>
      <c r="CPM401" s="430" t="s">
        <v>817</v>
      </c>
      <c r="CPN401" s="430" t="s">
        <v>817</v>
      </c>
      <c r="CPO401" s="430" t="s">
        <v>817</v>
      </c>
      <c r="CPP401" s="430" t="s">
        <v>817</v>
      </c>
      <c r="CPQ401" s="430" t="s">
        <v>817</v>
      </c>
      <c r="CPR401" s="430" t="s">
        <v>817</v>
      </c>
      <c r="CPS401" s="430" t="s">
        <v>817</v>
      </c>
      <c r="CPT401" s="430" t="s">
        <v>817</v>
      </c>
      <c r="CPU401" s="430" t="s">
        <v>817</v>
      </c>
      <c r="CPV401" s="430" t="s">
        <v>817</v>
      </c>
      <c r="CPW401" s="430" t="s">
        <v>817</v>
      </c>
      <c r="CPX401" s="430" t="s">
        <v>817</v>
      </c>
      <c r="CPY401" s="430" t="s">
        <v>817</v>
      </c>
      <c r="CPZ401" s="430" t="s">
        <v>817</v>
      </c>
      <c r="CQA401" s="430" t="s">
        <v>817</v>
      </c>
      <c r="CQB401" s="430" t="s">
        <v>817</v>
      </c>
      <c r="CQC401" s="430" t="s">
        <v>817</v>
      </c>
      <c r="CQD401" s="430" t="s">
        <v>817</v>
      </c>
      <c r="CQE401" s="430" t="s">
        <v>817</v>
      </c>
      <c r="CQF401" s="430" t="s">
        <v>817</v>
      </c>
      <c r="CQG401" s="430" t="s">
        <v>817</v>
      </c>
      <c r="CQH401" s="430" t="s">
        <v>817</v>
      </c>
      <c r="CQI401" s="430" t="s">
        <v>817</v>
      </c>
      <c r="CQJ401" s="430" t="s">
        <v>817</v>
      </c>
      <c r="CQK401" s="430" t="s">
        <v>817</v>
      </c>
      <c r="CQL401" s="430" t="s">
        <v>817</v>
      </c>
      <c r="CQM401" s="430" t="s">
        <v>817</v>
      </c>
      <c r="CQN401" s="430" t="s">
        <v>817</v>
      </c>
      <c r="CQO401" s="430" t="s">
        <v>817</v>
      </c>
      <c r="CQP401" s="430" t="s">
        <v>817</v>
      </c>
      <c r="CQQ401" s="430" t="s">
        <v>817</v>
      </c>
      <c r="CQR401" s="430" t="s">
        <v>817</v>
      </c>
      <c r="CQS401" s="430" t="s">
        <v>817</v>
      </c>
      <c r="CQT401" s="430" t="s">
        <v>817</v>
      </c>
      <c r="CQU401" s="430" t="s">
        <v>817</v>
      </c>
      <c r="CQV401" s="430" t="s">
        <v>817</v>
      </c>
      <c r="CQW401" s="430" t="s">
        <v>817</v>
      </c>
      <c r="CQX401" s="430" t="s">
        <v>817</v>
      </c>
      <c r="CQY401" s="430" t="s">
        <v>817</v>
      </c>
      <c r="CQZ401" s="430" t="s">
        <v>817</v>
      </c>
      <c r="CRA401" s="430" t="s">
        <v>817</v>
      </c>
      <c r="CRB401" s="430" t="s">
        <v>817</v>
      </c>
      <c r="CRC401" s="430" t="s">
        <v>817</v>
      </c>
      <c r="CRD401" s="430" t="s">
        <v>817</v>
      </c>
      <c r="CRE401" s="430" t="s">
        <v>817</v>
      </c>
      <c r="CRF401" s="430" t="s">
        <v>817</v>
      </c>
      <c r="CRG401" s="430" t="s">
        <v>817</v>
      </c>
      <c r="CRH401" s="430" t="s">
        <v>817</v>
      </c>
      <c r="CRI401" s="430" t="s">
        <v>817</v>
      </c>
      <c r="CRJ401" s="430" t="s">
        <v>817</v>
      </c>
      <c r="CRK401" s="430" t="s">
        <v>817</v>
      </c>
      <c r="CRL401" s="430" t="s">
        <v>817</v>
      </c>
      <c r="CRM401" s="430" t="s">
        <v>817</v>
      </c>
      <c r="CRN401" s="430" t="s">
        <v>817</v>
      </c>
      <c r="CRO401" s="430" t="s">
        <v>817</v>
      </c>
      <c r="CRP401" s="430" t="s">
        <v>817</v>
      </c>
      <c r="CRQ401" s="430" t="s">
        <v>817</v>
      </c>
      <c r="CRR401" s="430" t="s">
        <v>817</v>
      </c>
      <c r="CRS401" s="430" t="s">
        <v>817</v>
      </c>
      <c r="CRT401" s="430" t="s">
        <v>817</v>
      </c>
      <c r="CRU401" s="430" t="s">
        <v>817</v>
      </c>
      <c r="CRV401" s="430" t="s">
        <v>817</v>
      </c>
      <c r="CRW401" s="430" t="s">
        <v>817</v>
      </c>
      <c r="CRX401" s="430" t="s">
        <v>817</v>
      </c>
      <c r="CRY401" s="430" t="s">
        <v>817</v>
      </c>
      <c r="CRZ401" s="430" t="s">
        <v>817</v>
      </c>
      <c r="CSA401" s="430" t="s">
        <v>817</v>
      </c>
      <c r="CSB401" s="430" t="s">
        <v>817</v>
      </c>
      <c r="CSC401" s="430" t="s">
        <v>817</v>
      </c>
      <c r="CSD401" s="430" t="s">
        <v>817</v>
      </c>
      <c r="CSE401" s="430" t="s">
        <v>817</v>
      </c>
      <c r="CSF401" s="430" t="s">
        <v>817</v>
      </c>
      <c r="CSG401" s="430" t="s">
        <v>817</v>
      </c>
      <c r="CSH401" s="430" t="s">
        <v>817</v>
      </c>
      <c r="CSI401" s="430" t="s">
        <v>817</v>
      </c>
      <c r="CSJ401" s="430" t="s">
        <v>817</v>
      </c>
      <c r="CSK401" s="430" t="s">
        <v>817</v>
      </c>
      <c r="CSL401" s="430" t="s">
        <v>817</v>
      </c>
      <c r="CSM401" s="430" t="s">
        <v>817</v>
      </c>
      <c r="CSN401" s="430" t="s">
        <v>817</v>
      </c>
      <c r="CSO401" s="430" t="s">
        <v>817</v>
      </c>
      <c r="CSP401" s="430" t="s">
        <v>817</v>
      </c>
      <c r="CSQ401" s="430" t="s">
        <v>817</v>
      </c>
      <c r="CSR401" s="430" t="s">
        <v>817</v>
      </c>
      <c r="CSS401" s="430" t="s">
        <v>817</v>
      </c>
      <c r="CST401" s="430" t="s">
        <v>817</v>
      </c>
      <c r="CSU401" s="430" t="s">
        <v>817</v>
      </c>
      <c r="CSV401" s="430" t="s">
        <v>817</v>
      </c>
      <c r="CSW401" s="430" t="s">
        <v>817</v>
      </c>
      <c r="CSX401" s="430" t="s">
        <v>817</v>
      </c>
      <c r="CSY401" s="430" t="s">
        <v>817</v>
      </c>
      <c r="CSZ401" s="430" t="s">
        <v>817</v>
      </c>
      <c r="CTA401" s="430" t="s">
        <v>817</v>
      </c>
      <c r="CTB401" s="430" t="s">
        <v>817</v>
      </c>
      <c r="CTC401" s="430" t="s">
        <v>817</v>
      </c>
      <c r="CTD401" s="430" t="s">
        <v>817</v>
      </c>
      <c r="CTE401" s="430" t="s">
        <v>817</v>
      </c>
      <c r="CTF401" s="430" t="s">
        <v>817</v>
      </c>
      <c r="CTG401" s="430" t="s">
        <v>817</v>
      </c>
      <c r="CTH401" s="430" t="s">
        <v>817</v>
      </c>
      <c r="CTI401" s="430" t="s">
        <v>817</v>
      </c>
      <c r="CTJ401" s="430" t="s">
        <v>817</v>
      </c>
      <c r="CTK401" s="430" t="s">
        <v>817</v>
      </c>
      <c r="CTL401" s="430" t="s">
        <v>817</v>
      </c>
      <c r="CTM401" s="430" t="s">
        <v>817</v>
      </c>
      <c r="CTN401" s="430" t="s">
        <v>817</v>
      </c>
      <c r="CTO401" s="430" t="s">
        <v>817</v>
      </c>
      <c r="CTP401" s="430" t="s">
        <v>817</v>
      </c>
      <c r="CTQ401" s="430" t="s">
        <v>817</v>
      </c>
      <c r="CTR401" s="430" t="s">
        <v>817</v>
      </c>
      <c r="CTS401" s="430" t="s">
        <v>817</v>
      </c>
      <c r="CTT401" s="430" t="s">
        <v>817</v>
      </c>
      <c r="CTU401" s="430" t="s">
        <v>817</v>
      </c>
      <c r="CTV401" s="430" t="s">
        <v>817</v>
      </c>
      <c r="CTW401" s="430" t="s">
        <v>817</v>
      </c>
      <c r="CTX401" s="430" t="s">
        <v>817</v>
      </c>
      <c r="CTY401" s="430" t="s">
        <v>817</v>
      </c>
      <c r="CTZ401" s="430" t="s">
        <v>817</v>
      </c>
      <c r="CUA401" s="430" t="s">
        <v>817</v>
      </c>
      <c r="CUB401" s="430" t="s">
        <v>817</v>
      </c>
      <c r="CUC401" s="430" t="s">
        <v>817</v>
      </c>
      <c r="CUD401" s="430" t="s">
        <v>817</v>
      </c>
      <c r="CUE401" s="430" t="s">
        <v>817</v>
      </c>
      <c r="CUF401" s="430" t="s">
        <v>817</v>
      </c>
      <c r="CUG401" s="430" t="s">
        <v>817</v>
      </c>
      <c r="CUH401" s="430" t="s">
        <v>817</v>
      </c>
      <c r="CUI401" s="430" t="s">
        <v>817</v>
      </c>
      <c r="CUJ401" s="430" t="s">
        <v>817</v>
      </c>
      <c r="CUK401" s="430" t="s">
        <v>817</v>
      </c>
      <c r="CUL401" s="430" t="s">
        <v>817</v>
      </c>
      <c r="CUM401" s="430" t="s">
        <v>817</v>
      </c>
      <c r="CUN401" s="430" t="s">
        <v>817</v>
      </c>
      <c r="CUO401" s="430" t="s">
        <v>817</v>
      </c>
      <c r="CUP401" s="430" t="s">
        <v>817</v>
      </c>
      <c r="CUQ401" s="430" t="s">
        <v>817</v>
      </c>
      <c r="CUR401" s="430" t="s">
        <v>817</v>
      </c>
      <c r="CUS401" s="430" t="s">
        <v>817</v>
      </c>
      <c r="CUT401" s="430" t="s">
        <v>817</v>
      </c>
      <c r="CUU401" s="430" t="s">
        <v>817</v>
      </c>
      <c r="CUV401" s="430" t="s">
        <v>817</v>
      </c>
      <c r="CUW401" s="430" t="s">
        <v>817</v>
      </c>
      <c r="CUX401" s="430" t="s">
        <v>817</v>
      </c>
      <c r="CUY401" s="430" t="s">
        <v>817</v>
      </c>
      <c r="CUZ401" s="430" t="s">
        <v>817</v>
      </c>
      <c r="CVA401" s="430" t="s">
        <v>817</v>
      </c>
      <c r="CVB401" s="430" t="s">
        <v>817</v>
      </c>
      <c r="CVC401" s="430" t="s">
        <v>817</v>
      </c>
      <c r="CVD401" s="430" t="s">
        <v>817</v>
      </c>
      <c r="CVE401" s="430" t="s">
        <v>817</v>
      </c>
      <c r="CVF401" s="430" t="s">
        <v>817</v>
      </c>
      <c r="CVG401" s="430" t="s">
        <v>817</v>
      </c>
      <c r="CVH401" s="430" t="s">
        <v>817</v>
      </c>
      <c r="CVI401" s="430" t="s">
        <v>817</v>
      </c>
      <c r="CVJ401" s="430" t="s">
        <v>817</v>
      </c>
      <c r="CVK401" s="430" t="s">
        <v>817</v>
      </c>
      <c r="CVL401" s="430" t="s">
        <v>817</v>
      </c>
      <c r="CVM401" s="430" t="s">
        <v>817</v>
      </c>
      <c r="CVN401" s="430" t="s">
        <v>817</v>
      </c>
      <c r="CVO401" s="430" t="s">
        <v>817</v>
      </c>
      <c r="CVP401" s="430" t="s">
        <v>817</v>
      </c>
      <c r="CVQ401" s="430" t="s">
        <v>817</v>
      </c>
      <c r="CVR401" s="430" t="s">
        <v>817</v>
      </c>
      <c r="CVS401" s="430" t="s">
        <v>817</v>
      </c>
      <c r="CVT401" s="430" t="s">
        <v>817</v>
      </c>
      <c r="CVU401" s="430" t="s">
        <v>817</v>
      </c>
      <c r="CVV401" s="430" t="s">
        <v>817</v>
      </c>
      <c r="CVW401" s="430" t="s">
        <v>817</v>
      </c>
      <c r="CVX401" s="430" t="s">
        <v>817</v>
      </c>
      <c r="CVY401" s="430" t="s">
        <v>817</v>
      </c>
      <c r="CVZ401" s="430" t="s">
        <v>817</v>
      </c>
      <c r="CWA401" s="430" t="s">
        <v>817</v>
      </c>
      <c r="CWB401" s="430" t="s">
        <v>817</v>
      </c>
      <c r="CWC401" s="430" t="s">
        <v>817</v>
      </c>
      <c r="CWD401" s="430" t="s">
        <v>817</v>
      </c>
      <c r="CWE401" s="430" t="s">
        <v>817</v>
      </c>
      <c r="CWF401" s="430" t="s">
        <v>817</v>
      </c>
      <c r="CWG401" s="430" t="s">
        <v>817</v>
      </c>
      <c r="CWH401" s="430" t="s">
        <v>817</v>
      </c>
      <c r="CWI401" s="430" t="s">
        <v>817</v>
      </c>
      <c r="CWJ401" s="430" t="s">
        <v>817</v>
      </c>
      <c r="CWK401" s="430" t="s">
        <v>817</v>
      </c>
      <c r="CWL401" s="430" t="s">
        <v>817</v>
      </c>
      <c r="CWM401" s="430" t="s">
        <v>817</v>
      </c>
      <c r="CWN401" s="430" t="s">
        <v>817</v>
      </c>
      <c r="CWO401" s="430" t="s">
        <v>817</v>
      </c>
      <c r="CWP401" s="430" t="s">
        <v>817</v>
      </c>
      <c r="CWQ401" s="430" t="s">
        <v>817</v>
      </c>
      <c r="CWR401" s="430" t="s">
        <v>817</v>
      </c>
      <c r="CWS401" s="430" t="s">
        <v>817</v>
      </c>
      <c r="CWT401" s="430" t="s">
        <v>817</v>
      </c>
      <c r="CWU401" s="430" t="s">
        <v>817</v>
      </c>
      <c r="CWV401" s="430" t="s">
        <v>817</v>
      </c>
      <c r="CWW401" s="430" t="s">
        <v>817</v>
      </c>
      <c r="CWX401" s="430" t="s">
        <v>817</v>
      </c>
      <c r="CWY401" s="430" t="s">
        <v>817</v>
      </c>
      <c r="CWZ401" s="430" t="s">
        <v>817</v>
      </c>
      <c r="CXA401" s="430" t="s">
        <v>817</v>
      </c>
      <c r="CXB401" s="430" t="s">
        <v>817</v>
      </c>
      <c r="CXC401" s="430" t="s">
        <v>817</v>
      </c>
      <c r="CXD401" s="430" t="s">
        <v>817</v>
      </c>
      <c r="CXE401" s="430" t="s">
        <v>817</v>
      </c>
      <c r="CXF401" s="430" t="s">
        <v>817</v>
      </c>
      <c r="CXG401" s="430" t="s">
        <v>817</v>
      </c>
      <c r="CXH401" s="430" t="s">
        <v>817</v>
      </c>
      <c r="CXI401" s="430" t="s">
        <v>817</v>
      </c>
      <c r="CXJ401" s="430" t="s">
        <v>817</v>
      </c>
      <c r="CXK401" s="430" t="s">
        <v>817</v>
      </c>
      <c r="CXL401" s="430" t="s">
        <v>817</v>
      </c>
      <c r="CXM401" s="430" t="s">
        <v>817</v>
      </c>
      <c r="CXN401" s="430" t="s">
        <v>817</v>
      </c>
      <c r="CXO401" s="430" t="s">
        <v>817</v>
      </c>
      <c r="CXP401" s="430" t="s">
        <v>817</v>
      </c>
      <c r="CXQ401" s="430" t="s">
        <v>817</v>
      </c>
      <c r="CXR401" s="430" t="s">
        <v>817</v>
      </c>
      <c r="CXS401" s="430" t="s">
        <v>817</v>
      </c>
      <c r="CXT401" s="430" t="s">
        <v>817</v>
      </c>
      <c r="CXU401" s="430" t="s">
        <v>817</v>
      </c>
      <c r="CXV401" s="430" t="s">
        <v>817</v>
      </c>
      <c r="CXW401" s="430" t="s">
        <v>817</v>
      </c>
      <c r="CXX401" s="430" t="s">
        <v>817</v>
      </c>
      <c r="CXY401" s="430" t="s">
        <v>817</v>
      </c>
      <c r="CXZ401" s="430" t="s">
        <v>817</v>
      </c>
      <c r="CYA401" s="430" t="s">
        <v>817</v>
      </c>
      <c r="CYB401" s="430" t="s">
        <v>817</v>
      </c>
      <c r="CYC401" s="430" t="s">
        <v>817</v>
      </c>
      <c r="CYD401" s="430" t="s">
        <v>817</v>
      </c>
      <c r="CYE401" s="430" t="s">
        <v>817</v>
      </c>
      <c r="CYF401" s="430" t="s">
        <v>817</v>
      </c>
      <c r="CYG401" s="430" t="s">
        <v>817</v>
      </c>
      <c r="CYH401" s="430" t="s">
        <v>817</v>
      </c>
      <c r="CYI401" s="430" t="s">
        <v>817</v>
      </c>
      <c r="CYJ401" s="430" t="s">
        <v>817</v>
      </c>
      <c r="CYK401" s="430" t="s">
        <v>817</v>
      </c>
      <c r="CYL401" s="430" t="s">
        <v>817</v>
      </c>
      <c r="CYM401" s="430" t="s">
        <v>817</v>
      </c>
      <c r="CYN401" s="430" t="s">
        <v>817</v>
      </c>
      <c r="CYO401" s="430" t="s">
        <v>817</v>
      </c>
      <c r="CYP401" s="430" t="s">
        <v>817</v>
      </c>
      <c r="CYQ401" s="430" t="s">
        <v>817</v>
      </c>
      <c r="CYR401" s="430" t="s">
        <v>817</v>
      </c>
      <c r="CYS401" s="430" t="s">
        <v>817</v>
      </c>
      <c r="CYT401" s="430" t="s">
        <v>817</v>
      </c>
      <c r="CYU401" s="430" t="s">
        <v>817</v>
      </c>
      <c r="CYV401" s="430" t="s">
        <v>817</v>
      </c>
      <c r="CYW401" s="430" t="s">
        <v>817</v>
      </c>
      <c r="CYX401" s="430" t="s">
        <v>817</v>
      </c>
      <c r="CYY401" s="430" t="s">
        <v>817</v>
      </c>
      <c r="CYZ401" s="430" t="s">
        <v>817</v>
      </c>
      <c r="CZA401" s="430" t="s">
        <v>817</v>
      </c>
      <c r="CZB401" s="430" t="s">
        <v>817</v>
      </c>
      <c r="CZC401" s="430" t="s">
        <v>817</v>
      </c>
      <c r="CZD401" s="430" t="s">
        <v>817</v>
      </c>
      <c r="CZE401" s="430" t="s">
        <v>817</v>
      </c>
      <c r="CZF401" s="430" t="s">
        <v>817</v>
      </c>
      <c r="CZG401" s="430" t="s">
        <v>817</v>
      </c>
      <c r="CZH401" s="430" t="s">
        <v>817</v>
      </c>
      <c r="CZI401" s="430" t="s">
        <v>817</v>
      </c>
      <c r="CZJ401" s="430" t="s">
        <v>817</v>
      </c>
      <c r="CZK401" s="430" t="s">
        <v>817</v>
      </c>
      <c r="CZL401" s="430" t="s">
        <v>817</v>
      </c>
      <c r="CZM401" s="430" t="s">
        <v>817</v>
      </c>
      <c r="CZN401" s="430" t="s">
        <v>817</v>
      </c>
      <c r="CZO401" s="430" t="s">
        <v>817</v>
      </c>
      <c r="CZP401" s="430" t="s">
        <v>817</v>
      </c>
      <c r="CZQ401" s="430" t="s">
        <v>817</v>
      </c>
      <c r="CZR401" s="430" t="s">
        <v>817</v>
      </c>
      <c r="CZS401" s="430" t="s">
        <v>817</v>
      </c>
      <c r="CZT401" s="430" t="s">
        <v>817</v>
      </c>
      <c r="CZU401" s="430" t="s">
        <v>817</v>
      </c>
      <c r="CZV401" s="430" t="s">
        <v>817</v>
      </c>
      <c r="CZW401" s="430" t="s">
        <v>817</v>
      </c>
      <c r="CZX401" s="430" t="s">
        <v>817</v>
      </c>
      <c r="CZY401" s="430" t="s">
        <v>817</v>
      </c>
      <c r="CZZ401" s="430" t="s">
        <v>817</v>
      </c>
      <c r="DAA401" s="430" t="s">
        <v>817</v>
      </c>
      <c r="DAB401" s="430" t="s">
        <v>817</v>
      </c>
      <c r="DAC401" s="430" t="s">
        <v>817</v>
      </c>
      <c r="DAD401" s="430" t="s">
        <v>817</v>
      </c>
      <c r="DAE401" s="430" t="s">
        <v>817</v>
      </c>
      <c r="DAF401" s="430" t="s">
        <v>817</v>
      </c>
      <c r="DAG401" s="430" t="s">
        <v>817</v>
      </c>
      <c r="DAH401" s="430" t="s">
        <v>817</v>
      </c>
      <c r="DAI401" s="430" t="s">
        <v>817</v>
      </c>
      <c r="DAJ401" s="430" t="s">
        <v>817</v>
      </c>
      <c r="DAK401" s="430" t="s">
        <v>817</v>
      </c>
      <c r="DAL401" s="430" t="s">
        <v>817</v>
      </c>
      <c r="DAM401" s="430" t="s">
        <v>817</v>
      </c>
      <c r="DAN401" s="430" t="s">
        <v>817</v>
      </c>
      <c r="DAO401" s="430" t="s">
        <v>817</v>
      </c>
      <c r="DAP401" s="430" t="s">
        <v>817</v>
      </c>
      <c r="DAQ401" s="430" t="s">
        <v>817</v>
      </c>
      <c r="DAR401" s="430" t="s">
        <v>817</v>
      </c>
      <c r="DAS401" s="430" t="s">
        <v>817</v>
      </c>
      <c r="DAT401" s="430" t="s">
        <v>817</v>
      </c>
      <c r="DAU401" s="430" t="s">
        <v>817</v>
      </c>
      <c r="DAV401" s="430" t="s">
        <v>817</v>
      </c>
      <c r="DAW401" s="430" t="s">
        <v>817</v>
      </c>
      <c r="DAX401" s="430" t="s">
        <v>817</v>
      </c>
      <c r="DAY401" s="430" t="s">
        <v>817</v>
      </c>
      <c r="DAZ401" s="430" t="s">
        <v>817</v>
      </c>
      <c r="DBA401" s="430" t="s">
        <v>817</v>
      </c>
      <c r="DBB401" s="430" t="s">
        <v>817</v>
      </c>
      <c r="DBC401" s="430" t="s">
        <v>817</v>
      </c>
      <c r="DBD401" s="430" t="s">
        <v>817</v>
      </c>
      <c r="DBE401" s="430" t="s">
        <v>817</v>
      </c>
      <c r="DBF401" s="430" t="s">
        <v>817</v>
      </c>
      <c r="DBG401" s="430" t="s">
        <v>817</v>
      </c>
      <c r="DBH401" s="430" t="s">
        <v>817</v>
      </c>
      <c r="DBI401" s="430" t="s">
        <v>817</v>
      </c>
      <c r="DBJ401" s="430" t="s">
        <v>817</v>
      </c>
      <c r="DBK401" s="430" t="s">
        <v>817</v>
      </c>
      <c r="DBL401" s="430" t="s">
        <v>817</v>
      </c>
      <c r="DBM401" s="430" t="s">
        <v>817</v>
      </c>
      <c r="DBN401" s="430" t="s">
        <v>817</v>
      </c>
      <c r="DBO401" s="430" t="s">
        <v>817</v>
      </c>
      <c r="DBP401" s="430" t="s">
        <v>817</v>
      </c>
      <c r="DBQ401" s="430" t="s">
        <v>817</v>
      </c>
      <c r="DBR401" s="430" t="s">
        <v>817</v>
      </c>
      <c r="DBS401" s="430" t="s">
        <v>817</v>
      </c>
      <c r="DBT401" s="430" t="s">
        <v>817</v>
      </c>
      <c r="DBU401" s="430" t="s">
        <v>817</v>
      </c>
      <c r="DBV401" s="430" t="s">
        <v>817</v>
      </c>
      <c r="DBW401" s="430" t="s">
        <v>817</v>
      </c>
      <c r="DBX401" s="430" t="s">
        <v>817</v>
      </c>
      <c r="DBY401" s="430" t="s">
        <v>817</v>
      </c>
      <c r="DBZ401" s="430" t="s">
        <v>817</v>
      </c>
      <c r="DCA401" s="430" t="s">
        <v>817</v>
      </c>
      <c r="DCB401" s="430" t="s">
        <v>817</v>
      </c>
      <c r="DCC401" s="430" t="s">
        <v>817</v>
      </c>
      <c r="DCD401" s="430" t="s">
        <v>817</v>
      </c>
      <c r="DCE401" s="430" t="s">
        <v>817</v>
      </c>
      <c r="DCF401" s="430" t="s">
        <v>817</v>
      </c>
      <c r="DCG401" s="430" t="s">
        <v>817</v>
      </c>
      <c r="DCH401" s="430" t="s">
        <v>817</v>
      </c>
      <c r="DCI401" s="430" t="s">
        <v>817</v>
      </c>
      <c r="DCJ401" s="430" t="s">
        <v>817</v>
      </c>
      <c r="DCK401" s="430" t="s">
        <v>817</v>
      </c>
      <c r="DCL401" s="430" t="s">
        <v>817</v>
      </c>
      <c r="DCM401" s="430" t="s">
        <v>817</v>
      </c>
      <c r="DCN401" s="430" t="s">
        <v>817</v>
      </c>
      <c r="DCO401" s="430" t="s">
        <v>817</v>
      </c>
      <c r="DCP401" s="430" t="s">
        <v>817</v>
      </c>
      <c r="DCQ401" s="430" t="s">
        <v>817</v>
      </c>
      <c r="DCR401" s="430" t="s">
        <v>817</v>
      </c>
      <c r="DCS401" s="430" t="s">
        <v>817</v>
      </c>
      <c r="DCT401" s="430" t="s">
        <v>817</v>
      </c>
      <c r="DCU401" s="430" t="s">
        <v>817</v>
      </c>
      <c r="DCV401" s="430" t="s">
        <v>817</v>
      </c>
      <c r="DCW401" s="430" t="s">
        <v>817</v>
      </c>
      <c r="DCX401" s="430" t="s">
        <v>817</v>
      </c>
      <c r="DCY401" s="430" t="s">
        <v>817</v>
      </c>
      <c r="DCZ401" s="430" t="s">
        <v>817</v>
      </c>
      <c r="DDA401" s="430" t="s">
        <v>817</v>
      </c>
      <c r="DDB401" s="430" t="s">
        <v>817</v>
      </c>
      <c r="DDC401" s="430" t="s">
        <v>817</v>
      </c>
      <c r="DDD401" s="430" t="s">
        <v>817</v>
      </c>
      <c r="DDE401" s="430" t="s">
        <v>817</v>
      </c>
      <c r="DDF401" s="430" t="s">
        <v>817</v>
      </c>
      <c r="DDG401" s="430" t="s">
        <v>817</v>
      </c>
      <c r="DDH401" s="430" t="s">
        <v>817</v>
      </c>
      <c r="DDI401" s="430" t="s">
        <v>817</v>
      </c>
      <c r="DDJ401" s="430" t="s">
        <v>817</v>
      </c>
      <c r="DDK401" s="430" t="s">
        <v>817</v>
      </c>
      <c r="DDL401" s="430" t="s">
        <v>817</v>
      </c>
      <c r="DDM401" s="430" t="s">
        <v>817</v>
      </c>
      <c r="DDN401" s="430" t="s">
        <v>817</v>
      </c>
      <c r="DDO401" s="430" t="s">
        <v>817</v>
      </c>
      <c r="DDP401" s="430" t="s">
        <v>817</v>
      </c>
      <c r="DDQ401" s="430" t="s">
        <v>817</v>
      </c>
      <c r="DDR401" s="430" t="s">
        <v>817</v>
      </c>
      <c r="DDS401" s="430" t="s">
        <v>817</v>
      </c>
      <c r="DDT401" s="430" t="s">
        <v>817</v>
      </c>
      <c r="DDU401" s="430" t="s">
        <v>817</v>
      </c>
      <c r="DDV401" s="430" t="s">
        <v>817</v>
      </c>
      <c r="DDW401" s="430" t="s">
        <v>817</v>
      </c>
      <c r="DDX401" s="430" t="s">
        <v>817</v>
      </c>
      <c r="DDY401" s="430" t="s">
        <v>817</v>
      </c>
      <c r="DDZ401" s="430" t="s">
        <v>817</v>
      </c>
      <c r="DEA401" s="430" t="s">
        <v>817</v>
      </c>
      <c r="DEB401" s="430" t="s">
        <v>817</v>
      </c>
      <c r="DEC401" s="430" t="s">
        <v>817</v>
      </c>
      <c r="DED401" s="430" t="s">
        <v>817</v>
      </c>
      <c r="DEE401" s="430" t="s">
        <v>817</v>
      </c>
      <c r="DEF401" s="430" t="s">
        <v>817</v>
      </c>
      <c r="DEG401" s="430" t="s">
        <v>817</v>
      </c>
      <c r="DEH401" s="430" t="s">
        <v>817</v>
      </c>
      <c r="DEI401" s="430" t="s">
        <v>817</v>
      </c>
      <c r="DEJ401" s="430" t="s">
        <v>817</v>
      </c>
      <c r="DEK401" s="430" t="s">
        <v>817</v>
      </c>
      <c r="DEL401" s="430" t="s">
        <v>817</v>
      </c>
      <c r="DEM401" s="430" t="s">
        <v>817</v>
      </c>
      <c r="DEN401" s="430" t="s">
        <v>817</v>
      </c>
      <c r="DEO401" s="430" t="s">
        <v>817</v>
      </c>
      <c r="DEP401" s="430" t="s">
        <v>817</v>
      </c>
      <c r="DEQ401" s="430" t="s">
        <v>817</v>
      </c>
      <c r="DER401" s="430" t="s">
        <v>817</v>
      </c>
      <c r="DES401" s="430" t="s">
        <v>817</v>
      </c>
      <c r="DET401" s="430" t="s">
        <v>817</v>
      </c>
      <c r="DEU401" s="430" t="s">
        <v>817</v>
      </c>
      <c r="DEV401" s="430" t="s">
        <v>817</v>
      </c>
      <c r="DEW401" s="430" t="s">
        <v>817</v>
      </c>
      <c r="DEX401" s="430" t="s">
        <v>817</v>
      </c>
      <c r="DEY401" s="430" t="s">
        <v>817</v>
      </c>
      <c r="DEZ401" s="430" t="s">
        <v>817</v>
      </c>
      <c r="DFA401" s="430" t="s">
        <v>817</v>
      </c>
      <c r="DFB401" s="430" t="s">
        <v>817</v>
      </c>
      <c r="DFC401" s="430" t="s">
        <v>817</v>
      </c>
      <c r="DFD401" s="430" t="s">
        <v>817</v>
      </c>
      <c r="DFE401" s="430" t="s">
        <v>817</v>
      </c>
      <c r="DFF401" s="430" t="s">
        <v>817</v>
      </c>
      <c r="DFG401" s="430" t="s">
        <v>817</v>
      </c>
      <c r="DFH401" s="430" t="s">
        <v>817</v>
      </c>
      <c r="DFI401" s="430" t="s">
        <v>817</v>
      </c>
      <c r="DFJ401" s="430" t="s">
        <v>817</v>
      </c>
      <c r="DFK401" s="430" t="s">
        <v>817</v>
      </c>
      <c r="DFL401" s="430" t="s">
        <v>817</v>
      </c>
      <c r="DFM401" s="430" t="s">
        <v>817</v>
      </c>
      <c r="DFN401" s="430" t="s">
        <v>817</v>
      </c>
      <c r="DFO401" s="430" t="s">
        <v>817</v>
      </c>
      <c r="DFP401" s="430" t="s">
        <v>817</v>
      </c>
      <c r="DFQ401" s="430" t="s">
        <v>817</v>
      </c>
      <c r="DFR401" s="430" t="s">
        <v>817</v>
      </c>
      <c r="DFS401" s="430" t="s">
        <v>817</v>
      </c>
      <c r="DFT401" s="430" t="s">
        <v>817</v>
      </c>
      <c r="DFU401" s="430" t="s">
        <v>817</v>
      </c>
      <c r="DFV401" s="430" t="s">
        <v>817</v>
      </c>
      <c r="DFW401" s="430" t="s">
        <v>817</v>
      </c>
      <c r="DFX401" s="430" t="s">
        <v>817</v>
      </c>
      <c r="DFY401" s="430" t="s">
        <v>817</v>
      </c>
      <c r="DFZ401" s="430" t="s">
        <v>817</v>
      </c>
      <c r="DGA401" s="430" t="s">
        <v>817</v>
      </c>
      <c r="DGB401" s="430" t="s">
        <v>817</v>
      </c>
      <c r="DGC401" s="430" t="s">
        <v>817</v>
      </c>
      <c r="DGD401" s="430" t="s">
        <v>817</v>
      </c>
      <c r="DGE401" s="430" t="s">
        <v>817</v>
      </c>
      <c r="DGF401" s="430" t="s">
        <v>817</v>
      </c>
      <c r="DGG401" s="430" t="s">
        <v>817</v>
      </c>
      <c r="DGH401" s="430" t="s">
        <v>817</v>
      </c>
      <c r="DGI401" s="430" t="s">
        <v>817</v>
      </c>
      <c r="DGJ401" s="430" t="s">
        <v>817</v>
      </c>
      <c r="DGK401" s="430" t="s">
        <v>817</v>
      </c>
      <c r="DGL401" s="430" t="s">
        <v>817</v>
      </c>
      <c r="DGM401" s="430" t="s">
        <v>817</v>
      </c>
      <c r="DGN401" s="430" t="s">
        <v>817</v>
      </c>
      <c r="DGO401" s="430" t="s">
        <v>817</v>
      </c>
      <c r="DGP401" s="430" t="s">
        <v>817</v>
      </c>
      <c r="DGQ401" s="430" t="s">
        <v>817</v>
      </c>
      <c r="DGR401" s="430" t="s">
        <v>817</v>
      </c>
      <c r="DGS401" s="430" t="s">
        <v>817</v>
      </c>
      <c r="DGT401" s="430" t="s">
        <v>817</v>
      </c>
      <c r="DGU401" s="430" t="s">
        <v>817</v>
      </c>
      <c r="DGV401" s="430" t="s">
        <v>817</v>
      </c>
      <c r="DGW401" s="430" t="s">
        <v>817</v>
      </c>
      <c r="DGX401" s="430" t="s">
        <v>817</v>
      </c>
      <c r="DGY401" s="430" t="s">
        <v>817</v>
      </c>
      <c r="DGZ401" s="430" t="s">
        <v>817</v>
      </c>
      <c r="DHA401" s="430" t="s">
        <v>817</v>
      </c>
      <c r="DHB401" s="430" t="s">
        <v>817</v>
      </c>
      <c r="DHC401" s="430" t="s">
        <v>817</v>
      </c>
      <c r="DHD401" s="430" t="s">
        <v>817</v>
      </c>
      <c r="DHE401" s="430" t="s">
        <v>817</v>
      </c>
      <c r="DHF401" s="430" t="s">
        <v>817</v>
      </c>
      <c r="DHG401" s="430" t="s">
        <v>817</v>
      </c>
      <c r="DHH401" s="430" t="s">
        <v>817</v>
      </c>
      <c r="DHI401" s="430" t="s">
        <v>817</v>
      </c>
      <c r="DHJ401" s="430" t="s">
        <v>817</v>
      </c>
      <c r="DHK401" s="430" t="s">
        <v>817</v>
      </c>
      <c r="DHL401" s="430" t="s">
        <v>817</v>
      </c>
      <c r="DHM401" s="430" t="s">
        <v>817</v>
      </c>
      <c r="DHN401" s="430" t="s">
        <v>817</v>
      </c>
      <c r="DHO401" s="430" t="s">
        <v>817</v>
      </c>
      <c r="DHP401" s="430" t="s">
        <v>817</v>
      </c>
      <c r="DHQ401" s="430" t="s">
        <v>817</v>
      </c>
      <c r="DHR401" s="430" t="s">
        <v>817</v>
      </c>
      <c r="DHS401" s="430" t="s">
        <v>817</v>
      </c>
      <c r="DHT401" s="430" t="s">
        <v>817</v>
      </c>
      <c r="DHU401" s="430" t="s">
        <v>817</v>
      </c>
      <c r="DHV401" s="430" t="s">
        <v>817</v>
      </c>
      <c r="DHW401" s="430" t="s">
        <v>817</v>
      </c>
      <c r="DHX401" s="430" t="s">
        <v>817</v>
      </c>
      <c r="DHY401" s="430" t="s">
        <v>817</v>
      </c>
      <c r="DHZ401" s="430" t="s">
        <v>817</v>
      </c>
      <c r="DIA401" s="430" t="s">
        <v>817</v>
      </c>
      <c r="DIB401" s="430" t="s">
        <v>817</v>
      </c>
      <c r="DIC401" s="430" t="s">
        <v>817</v>
      </c>
      <c r="DID401" s="430" t="s">
        <v>817</v>
      </c>
      <c r="DIE401" s="430" t="s">
        <v>817</v>
      </c>
      <c r="DIF401" s="430" t="s">
        <v>817</v>
      </c>
      <c r="DIG401" s="430" t="s">
        <v>817</v>
      </c>
      <c r="DIH401" s="430" t="s">
        <v>817</v>
      </c>
      <c r="DII401" s="430" t="s">
        <v>817</v>
      </c>
      <c r="DIJ401" s="430" t="s">
        <v>817</v>
      </c>
      <c r="DIK401" s="430" t="s">
        <v>817</v>
      </c>
      <c r="DIL401" s="430" t="s">
        <v>817</v>
      </c>
      <c r="DIM401" s="430" t="s">
        <v>817</v>
      </c>
      <c r="DIN401" s="430" t="s">
        <v>817</v>
      </c>
      <c r="DIO401" s="430" t="s">
        <v>817</v>
      </c>
      <c r="DIP401" s="430" t="s">
        <v>817</v>
      </c>
      <c r="DIQ401" s="430" t="s">
        <v>817</v>
      </c>
      <c r="DIR401" s="430" t="s">
        <v>817</v>
      </c>
      <c r="DIS401" s="430" t="s">
        <v>817</v>
      </c>
      <c r="DIT401" s="430" t="s">
        <v>817</v>
      </c>
      <c r="DIU401" s="430" t="s">
        <v>817</v>
      </c>
      <c r="DIV401" s="430" t="s">
        <v>817</v>
      </c>
      <c r="DIW401" s="430" t="s">
        <v>817</v>
      </c>
      <c r="DIX401" s="430" t="s">
        <v>817</v>
      </c>
      <c r="DIY401" s="430" t="s">
        <v>817</v>
      </c>
      <c r="DIZ401" s="430" t="s">
        <v>817</v>
      </c>
      <c r="DJA401" s="430" t="s">
        <v>817</v>
      </c>
      <c r="DJB401" s="430" t="s">
        <v>817</v>
      </c>
      <c r="DJC401" s="430" t="s">
        <v>817</v>
      </c>
      <c r="DJD401" s="430" t="s">
        <v>817</v>
      </c>
      <c r="DJE401" s="430" t="s">
        <v>817</v>
      </c>
      <c r="DJF401" s="430" t="s">
        <v>817</v>
      </c>
      <c r="DJG401" s="430" t="s">
        <v>817</v>
      </c>
      <c r="DJH401" s="430" t="s">
        <v>817</v>
      </c>
      <c r="DJI401" s="430" t="s">
        <v>817</v>
      </c>
      <c r="DJJ401" s="430" t="s">
        <v>817</v>
      </c>
      <c r="DJK401" s="430" t="s">
        <v>817</v>
      </c>
      <c r="DJL401" s="430" t="s">
        <v>817</v>
      </c>
      <c r="DJM401" s="430" t="s">
        <v>817</v>
      </c>
      <c r="DJN401" s="430" t="s">
        <v>817</v>
      </c>
      <c r="DJO401" s="430" t="s">
        <v>817</v>
      </c>
      <c r="DJP401" s="430" t="s">
        <v>817</v>
      </c>
      <c r="DJQ401" s="430" t="s">
        <v>817</v>
      </c>
      <c r="DJR401" s="430" t="s">
        <v>817</v>
      </c>
      <c r="DJS401" s="430" t="s">
        <v>817</v>
      </c>
      <c r="DJT401" s="430" t="s">
        <v>817</v>
      </c>
      <c r="DJU401" s="430" t="s">
        <v>817</v>
      </c>
      <c r="DJV401" s="430" t="s">
        <v>817</v>
      </c>
      <c r="DJW401" s="430" t="s">
        <v>817</v>
      </c>
      <c r="DJX401" s="430" t="s">
        <v>817</v>
      </c>
      <c r="DJY401" s="430" t="s">
        <v>817</v>
      </c>
      <c r="DJZ401" s="430" t="s">
        <v>817</v>
      </c>
      <c r="DKA401" s="430" t="s">
        <v>817</v>
      </c>
      <c r="DKB401" s="430" t="s">
        <v>817</v>
      </c>
      <c r="DKC401" s="430" t="s">
        <v>817</v>
      </c>
      <c r="DKD401" s="430" t="s">
        <v>817</v>
      </c>
      <c r="DKE401" s="430" t="s">
        <v>817</v>
      </c>
      <c r="DKF401" s="430" t="s">
        <v>817</v>
      </c>
      <c r="DKG401" s="430" t="s">
        <v>817</v>
      </c>
      <c r="DKH401" s="430" t="s">
        <v>817</v>
      </c>
      <c r="DKI401" s="430" t="s">
        <v>817</v>
      </c>
      <c r="DKJ401" s="430" t="s">
        <v>817</v>
      </c>
      <c r="DKK401" s="430" t="s">
        <v>817</v>
      </c>
      <c r="DKL401" s="430" t="s">
        <v>817</v>
      </c>
      <c r="DKM401" s="430" t="s">
        <v>817</v>
      </c>
      <c r="DKN401" s="430" t="s">
        <v>817</v>
      </c>
      <c r="DKO401" s="430" t="s">
        <v>817</v>
      </c>
      <c r="DKP401" s="430" t="s">
        <v>817</v>
      </c>
      <c r="DKQ401" s="430" t="s">
        <v>817</v>
      </c>
      <c r="DKR401" s="430" t="s">
        <v>817</v>
      </c>
      <c r="DKS401" s="430" t="s">
        <v>817</v>
      </c>
      <c r="DKT401" s="430" t="s">
        <v>817</v>
      </c>
      <c r="DKU401" s="430" t="s">
        <v>817</v>
      </c>
      <c r="DKV401" s="430" t="s">
        <v>817</v>
      </c>
      <c r="DKW401" s="430" t="s">
        <v>817</v>
      </c>
      <c r="DKX401" s="430" t="s">
        <v>817</v>
      </c>
      <c r="DKY401" s="430" t="s">
        <v>817</v>
      </c>
      <c r="DKZ401" s="430" t="s">
        <v>817</v>
      </c>
      <c r="DLA401" s="430" t="s">
        <v>817</v>
      </c>
      <c r="DLB401" s="430" t="s">
        <v>817</v>
      </c>
      <c r="DLC401" s="430" t="s">
        <v>817</v>
      </c>
      <c r="DLD401" s="430" t="s">
        <v>817</v>
      </c>
      <c r="DLE401" s="430" t="s">
        <v>817</v>
      </c>
      <c r="DLF401" s="430" t="s">
        <v>817</v>
      </c>
      <c r="DLG401" s="430" t="s">
        <v>817</v>
      </c>
      <c r="DLH401" s="430" t="s">
        <v>817</v>
      </c>
      <c r="DLI401" s="430" t="s">
        <v>817</v>
      </c>
      <c r="DLJ401" s="430" t="s">
        <v>817</v>
      </c>
      <c r="DLK401" s="430" t="s">
        <v>817</v>
      </c>
      <c r="DLL401" s="430" t="s">
        <v>817</v>
      </c>
      <c r="DLM401" s="430" t="s">
        <v>817</v>
      </c>
      <c r="DLN401" s="430" t="s">
        <v>817</v>
      </c>
      <c r="DLO401" s="430" t="s">
        <v>817</v>
      </c>
      <c r="DLP401" s="430" t="s">
        <v>817</v>
      </c>
      <c r="DLQ401" s="430" t="s">
        <v>817</v>
      </c>
      <c r="DLR401" s="430" t="s">
        <v>817</v>
      </c>
      <c r="DLS401" s="430" t="s">
        <v>817</v>
      </c>
      <c r="DLT401" s="430" t="s">
        <v>817</v>
      </c>
      <c r="DLU401" s="430" t="s">
        <v>817</v>
      </c>
      <c r="DLV401" s="430" t="s">
        <v>817</v>
      </c>
      <c r="DLW401" s="430" t="s">
        <v>817</v>
      </c>
      <c r="DLX401" s="430" t="s">
        <v>817</v>
      </c>
      <c r="DLY401" s="430" t="s">
        <v>817</v>
      </c>
      <c r="DLZ401" s="430" t="s">
        <v>817</v>
      </c>
      <c r="DMA401" s="430" t="s">
        <v>817</v>
      </c>
      <c r="DMB401" s="430" t="s">
        <v>817</v>
      </c>
      <c r="DMC401" s="430" t="s">
        <v>817</v>
      </c>
      <c r="DMD401" s="430" t="s">
        <v>817</v>
      </c>
      <c r="DME401" s="430" t="s">
        <v>817</v>
      </c>
      <c r="DMF401" s="430" t="s">
        <v>817</v>
      </c>
      <c r="DMG401" s="430" t="s">
        <v>817</v>
      </c>
      <c r="DMH401" s="430" t="s">
        <v>817</v>
      </c>
      <c r="DMI401" s="430" t="s">
        <v>817</v>
      </c>
      <c r="DMJ401" s="430" t="s">
        <v>817</v>
      </c>
      <c r="DMK401" s="430" t="s">
        <v>817</v>
      </c>
      <c r="DML401" s="430" t="s">
        <v>817</v>
      </c>
      <c r="DMM401" s="430" t="s">
        <v>817</v>
      </c>
      <c r="DMN401" s="430" t="s">
        <v>817</v>
      </c>
      <c r="DMO401" s="430" t="s">
        <v>817</v>
      </c>
      <c r="DMP401" s="430" t="s">
        <v>817</v>
      </c>
      <c r="DMQ401" s="430" t="s">
        <v>817</v>
      </c>
      <c r="DMR401" s="430" t="s">
        <v>817</v>
      </c>
      <c r="DMS401" s="430" t="s">
        <v>817</v>
      </c>
      <c r="DMT401" s="430" t="s">
        <v>817</v>
      </c>
      <c r="DMU401" s="430" t="s">
        <v>817</v>
      </c>
      <c r="DMV401" s="430" t="s">
        <v>817</v>
      </c>
      <c r="DMW401" s="430" t="s">
        <v>817</v>
      </c>
      <c r="DMX401" s="430" t="s">
        <v>817</v>
      </c>
      <c r="DMY401" s="430" t="s">
        <v>817</v>
      </c>
      <c r="DMZ401" s="430" t="s">
        <v>817</v>
      </c>
      <c r="DNA401" s="430" t="s">
        <v>817</v>
      </c>
      <c r="DNB401" s="430" t="s">
        <v>817</v>
      </c>
      <c r="DNC401" s="430" t="s">
        <v>817</v>
      </c>
      <c r="DND401" s="430" t="s">
        <v>817</v>
      </c>
      <c r="DNE401" s="430" t="s">
        <v>817</v>
      </c>
      <c r="DNF401" s="430" t="s">
        <v>817</v>
      </c>
      <c r="DNG401" s="430" t="s">
        <v>817</v>
      </c>
      <c r="DNH401" s="430" t="s">
        <v>817</v>
      </c>
      <c r="DNI401" s="430" t="s">
        <v>817</v>
      </c>
      <c r="DNJ401" s="430" t="s">
        <v>817</v>
      </c>
      <c r="DNK401" s="430" t="s">
        <v>817</v>
      </c>
      <c r="DNL401" s="430" t="s">
        <v>817</v>
      </c>
      <c r="DNM401" s="430" t="s">
        <v>817</v>
      </c>
      <c r="DNN401" s="430" t="s">
        <v>817</v>
      </c>
      <c r="DNO401" s="430" t="s">
        <v>817</v>
      </c>
      <c r="DNP401" s="430" t="s">
        <v>817</v>
      </c>
      <c r="DNQ401" s="430" t="s">
        <v>817</v>
      </c>
      <c r="DNR401" s="430" t="s">
        <v>817</v>
      </c>
      <c r="DNS401" s="430" t="s">
        <v>817</v>
      </c>
      <c r="DNT401" s="430" t="s">
        <v>817</v>
      </c>
      <c r="DNU401" s="430" t="s">
        <v>817</v>
      </c>
      <c r="DNV401" s="430" t="s">
        <v>817</v>
      </c>
      <c r="DNW401" s="430" t="s">
        <v>817</v>
      </c>
      <c r="DNX401" s="430" t="s">
        <v>817</v>
      </c>
      <c r="DNY401" s="430" t="s">
        <v>817</v>
      </c>
      <c r="DNZ401" s="430" t="s">
        <v>817</v>
      </c>
      <c r="DOA401" s="430" t="s">
        <v>817</v>
      </c>
      <c r="DOB401" s="430" t="s">
        <v>817</v>
      </c>
      <c r="DOC401" s="430" t="s">
        <v>817</v>
      </c>
      <c r="DOD401" s="430" t="s">
        <v>817</v>
      </c>
      <c r="DOE401" s="430" t="s">
        <v>817</v>
      </c>
      <c r="DOF401" s="430" t="s">
        <v>817</v>
      </c>
      <c r="DOG401" s="430" t="s">
        <v>817</v>
      </c>
      <c r="DOH401" s="430" t="s">
        <v>817</v>
      </c>
      <c r="DOI401" s="430" t="s">
        <v>817</v>
      </c>
      <c r="DOJ401" s="430" t="s">
        <v>817</v>
      </c>
      <c r="DOK401" s="430" t="s">
        <v>817</v>
      </c>
      <c r="DOL401" s="430" t="s">
        <v>817</v>
      </c>
      <c r="DOM401" s="430" t="s">
        <v>817</v>
      </c>
      <c r="DON401" s="430" t="s">
        <v>817</v>
      </c>
      <c r="DOO401" s="430" t="s">
        <v>817</v>
      </c>
      <c r="DOP401" s="430" t="s">
        <v>817</v>
      </c>
      <c r="DOQ401" s="430" t="s">
        <v>817</v>
      </c>
      <c r="DOR401" s="430" t="s">
        <v>817</v>
      </c>
      <c r="DOS401" s="430" t="s">
        <v>817</v>
      </c>
      <c r="DOT401" s="430" t="s">
        <v>817</v>
      </c>
      <c r="DOU401" s="430" t="s">
        <v>817</v>
      </c>
      <c r="DOV401" s="430" t="s">
        <v>817</v>
      </c>
      <c r="DOW401" s="430" t="s">
        <v>817</v>
      </c>
      <c r="DOX401" s="430" t="s">
        <v>817</v>
      </c>
      <c r="DOY401" s="430" t="s">
        <v>817</v>
      </c>
      <c r="DOZ401" s="430" t="s">
        <v>817</v>
      </c>
      <c r="DPA401" s="430" t="s">
        <v>817</v>
      </c>
      <c r="DPB401" s="430" t="s">
        <v>817</v>
      </c>
      <c r="DPC401" s="430" t="s">
        <v>817</v>
      </c>
      <c r="DPD401" s="430" t="s">
        <v>817</v>
      </c>
      <c r="DPE401" s="430" t="s">
        <v>817</v>
      </c>
      <c r="DPF401" s="430" t="s">
        <v>817</v>
      </c>
      <c r="DPG401" s="430" t="s">
        <v>817</v>
      </c>
      <c r="DPH401" s="430" t="s">
        <v>817</v>
      </c>
      <c r="DPI401" s="430" t="s">
        <v>817</v>
      </c>
      <c r="DPJ401" s="430" t="s">
        <v>817</v>
      </c>
      <c r="DPK401" s="430" t="s">
        <v>817</v>
      </c>
      <c r="DPL401" s="430" t="s">
        <v>817</v>
      </c>
      <c r="DPM401" s="430" t="s">
        <v>817</v>
      </c>
      <c r="DPN401" s="430" t="s">
        <v>817</v>
      </c>
      <c r="DPO401" s="430" t="s">
        <v>817</v>
      </c>
      <c r="DPP401" s="430" t="s">
        <v>817</v>
      </c>
      <c r="DPQ401" s="430" t="s">
        <v>817</v>
      </c>
      <c r="DPR401" s="430" t="s">
        <v>817</v>
      </c>
      <c r="DPS401" s="430" t="s">
        <v>817</v>
      </c>
      <c r="DPT401" s="430" t="s">
        <v>817</v>
      </c>
      <c r="DPU401" s="430" t="s">
        <v>817</v>
      </c>
      <c r="DPV401" s="430" t="s">
        <v>817</v>
      </c>
      <c r="DPW401" s="430" t="s">
        <v>817</v>
      </c>
      <c r="DPX401" s="430" t="s">
        <v>817</v>
      </c>
      <c r="DPY401" s="430" t="s">
        <v>817</v>
      </c>
      <c r="DPZ401" s="430" t="s">
        <v>817</v>
      </c>
      <c r="DQA401" s="430" t="s">
        <v>817</v>
      </c>
      <c r="DQB401" s="430" t="s">
        <v>817</v>
      </c>
      <c r="DQC401" s="430" t="s">
        <v>817</v>
      </c>
      <c r="DQD401" s="430" t="s">
        <v>817</v>
      </c>
      <c r="DQE401" s="430" t="s">
        <v>817</v>
      </c>
      <c r="DQF401" s="430" t="s">
        <v>817</v>
      </c>
      <c r="DQG401" s="430" t="s">
        <v>817</v>
      </c>
      <c r="DQH401" s="430" t="s">
        <v>817</v>
      </c>
      <c r="DQI401" s="430" t="s">
        <v>817</v>
      </c>
      <c r="DQJ401" s="430" t="s">
        <v>817</v>
      </c>
      <c r="DQK401" s="430" t="s">
        <v>817</v>
      </c>
      <c r="DQL401" s="430" t="s">
        <v>817</v>
      </c>
      <c r="DQM401" s="430" t="s">
        <v>817</v>
      </c>
      <c r="DQN401" s="430" t="s">
        <v>817</v>
      </c>
      <c r="DQO401" s="430" t="s">
        <v>817</v>
      </c>
      <c r="DQP401" s="430" t="s">
        <v>817</v>
      </c>
      <c r="DQQ401" s="430" t="s">
        <v>817</v>
      </c>
      <c r="DQR401" s="430" t="s">
        <v>817</v>
      </c>
      <c r="DQS401" s="430" t="s">
        <v>817</v>
      </c>
      <c r="DQT401" s="430" t="s">
        <v>817</v>
      </c>
      <c r="DQU401" s="430" t="s">
        <v>817</v>
      </c>
      <c r="DQV401" s="430" t="s">
        <v>817</v>
      </c>
      <c r="DQW401" s="430" t="s">
        <v>817</v>
      </c>
      <c r="DQX401" s="430" t="s">
        <v>817</v>
      </c>
      <c r="DQY401" s="430" t="s">
        <v>817</v>
      </c>
      <c r="DQZ401" s="430" t="s">
        <v>817</v>
      </c>
      <c r="DRA401" s="430" t="s">
        <v>817</v>
      </c>
      <c r="DRB401" s="430" t="s">
        <v>817</v>
      </c>
      <c r="DRC401" s="430" t="s">
        <v>817</v>
      </c>
      <c r="DRD401" s="430" t="s">
        <v>817</v>
      </c>
      <c r="DRE401" s="430" t="s">
        <v>817</v>
      </c>
      <c r="DRF401" s="430" t="s">
        <v>817</v>
      </c>
      <c r="DRG401" s="430" t="s">
        <v>817</v>
      </c>
      <c r="DRH401" s="430" t="s">
        <v>817</v>
      </c>
      <c r="DRI401" s="430" t="s">
        <v>817</v>
      </c>
      <c r="DRJ401" s="430" t="s">
        <v>817</v>
      </c>
      <c r="DRK401" s="430" t="s">
        <v>817</v>
      </c>
      <c r="DRL401" s="430" t="s">
        <v>817</v>
      </c>
      <c r="DRM401" s="430" t="s">
        <v>817</v>
      </c>
      <c r="DRN401" s="430" t="s">
        <v>817</v>
      </c>
      <c r="DRO401" s="430" t="s">
        <v>817</v>
      </c>
      <c r="DRP401" s="430" t="s">
        <v>817</v>
      </c>
      <c r="DRQ401" s="430" t="s">
        <v>817</v>
      </c>
      <c r="DRR401" s="430" t="s">
        <v>817</v>
      </c>
      <c r="DRS401" s="430" t="s">
        <v>817</v>
      </c>
      <c r="DRT401" s="430" t="s">
        <v>817</v>
      </c>
      <c r="DRU401" s="430" t="s">
        <v>817</v>
      </c>
      <c r="DRV401" s="430" t="s">
        <v>817</v>
      </c>
      <c r="DRW401" s="430" t="s">
        <v>817</v>
      </c>
      <c r="DRX401" s="430" t="s">
        <v>817</v>
      </c>
      <c r="DRY401" s="430" t="s">
        <v>817</v>
      </c>
      <c r="DRZ401" s="430" t="s">
        <v>817</v>
      </c>
      <c r="DSA401" s="430" t="s">
        <v>817</v>
      </c>
      <c r="DSB401" s="430" t="s">
        <v>817</v>
      </c>
      <c r="DSC401" s="430" t="s">
        <v>817</v>
      </c>
      <c r="DSD401" s="430" t="s">
        <v>817</v>
      </c>
      <c r="DSE401" s="430" t="s">
        <v>817</v>
      </c>
      <c r="DSF401" s="430" t="s">
        <v>817</v>
      </c>
      <c r="DSG401" s="430" t="s">
        <v>817</v>
      </c>
      <c r="DSH401" s="430" t="s">
        <v>817</v>
      </c>
      <c r="DSI401" s="430" t="s">
        <v>817</v>
      </c>
      <c r="DSJ401" s="430" t="s">
        <v>817</v>
      </c>
      <c r="DSK401" s="430" t="s">
        <v>817</v>
      </c>
      <c r="DSL401" s="430" t="s">
        <v>817</v>
      </c>
      <c r="DSM401" s="430" t="s">
        <v>817</v>
      </c>
      <c r="DSN401" s="430" t="s">
        <v>817</v>
      </c>
      <c r="DSO401" s="430" t="s">
        <v>817</v>
      </c>
      <c r="DSP401" s="430" t="s">
        <v>817</v>
      </c>
      <c r="DSQ401" s="430" t="s">
        <v>817</v>
      </c>
      <c r="DSR401" s="430" t="s">
        <v>817</v>
      </c>
      <c r="DSS401" s="430" t="s">
        <v>817</v>
      </c>
      <c r="DST401" s="430" t="s">
        <v>817</v>
      </c>
      <c r="DSU401" s="430" t="s">
        <v>817</v>
      </c>
      <c r="DSV401" s="430" t="s">
        <v>817</v>
      </c>
      <c r="DSW401" s="430" t="s">
        <v>817</v>
      </c>
      <c r="DSX401" s="430" t="s">
        <v>817</v>
      </c>
      <c r="DSY401" s="430" t="s">
        <v>817</v>
      </c>
      <c r="DSZ401" s="430" t="s">
        <v>817</v>
      </c>
      <c r="DTA401" s="430" t="s">
        <v>817</v>
      </c>
      <c r="DTB401" s="430" t="s">
        <v>817</v>
      </c>
      <c r="DTC401" s="430" t="s">
        <v>817</v>
      </c>
      <c r="DTD401" s="430" t="s">
        <v>817</v>
      </c>
      <c r="DTE401" s="430" t="s">
        <v>817</v>
      </c>
      <c r="DTF401" s="430" t="s">
        <v>817</v>
      </c>
      <c r="DTG401" s="430" t="s">
        <v>817</v>
      </c>
      <c r="DTH401" s="430" t="s">
        <v>817</v>
      </c>
      <c r="DTI401" s="430" t="s">
        <v>817</v>
      </c>
      <c r="DTJ401" s="430" t="s">
        <v>817</v>
      </c>
      <c r="DTK401" s="430" t="s">
        <v>817</v>
      </c>
      <c r="DTL401" s="430" t="s">
        <v>817</v>
      </c>
      <c r="DTM401" s="430" t="s">
        <v>817</v>
      </c>
      <c r="DTN401" s="430" t="s">
        <v>817</v>
      </c>
      <c r="DTO401" s="430" t="s">
        <v>817</v>
      </c>
      <c r="DTP401" s="430" t="s">
        <v>817</v>
      </c>
      <c r="DTQ401" s="430" t="s">
        <v>817</v>
      </c>
      <c r="DTR401" s="430" t="s">
        <v>817</v>
      </c>
      <c r="DTS401" s="430" t="s">
        <v>817</v>
      </c>
      <c r="DTT401" s="430" t="s">
        <v>817</v>
      </c>
      <c r="DTU401" s="430" t="s">
        <v>817</v>
      </c>
      <c r="DTV401" s="430" t="s">
        <v>817</v>
      </c>
      <c r="DTW401" s="430" t="s">
        <v>817</v>
      </c>
      <c r="DTX401" s="430" t="s">
        <v>817</v>
      </c>
      <c r="DTY401" s="430" t="s">
        <v>817</v>
      </c>
      <c r="DTZ401" s="430" t="s">
        <v>817</v>
      </c>
      <c r="DUA401" s="430" t="s">
        <v>817</v>
      </c>
      <c r="DUB401" s="430" t="s">
        <v>817</v>
      </c>
      <c r="DUC401" s="430" t="s">
        <v>817</v>
      </c>
      <c r="DUD401" s="430" t="s">
        <v>817</v>
      </c>
      <c r="DUE401" s="430" t="s">
        <v>817</v>
      </c>
      <c r="DUF401" s="430" t="s">
        <v>817</v>
      </c>
      <c r="DUG401" s="430" t="s">
        <v>817</v>
      </c>
      <c r="DUH401" s="430" t="s">
        <v>817</v>
      </c>
      <c r="DUI401" s="430" t="s">
        <v>817</v>
      </c>
      <c r="DUJ401" s="430" t="s">
        <v>817</v>
      </c>
      <c r="DUK401" s="430" t="s">
        <v>817</v>
      </c>
      <c r="DUL401" s="430" t="s">
        <v>817</v>
      </c>
      <c r="DUM401" s="430" t="s">
        <v>817</v>
      </c>
      <c r="DUN401" s="430" t="s">
        <v>817</v>
      </c>
      <c r="DUO401" s="430" t="s">
        <v>817</v>
      </c>
      <c r="DUP401" s="430" t="s">
        <v>817</v>
      </c>
      <c r="DUQ401" s="430" t="s">
        <v>817</v>
      </c>
      <c r="DUR401" s="430" t="s">
        <v>817</v>
      </c>
      <c r="DUS401" s="430" t="s">
        <v>817</v>
      </c>
      <c r="DUT401" s="430" t="s">
        <v>817</v>
      </c>
      <c r="DUU401" s="430" t="s">
        <v>817</v>
      </c>
      <c r="DUV401" s="430" t="s">
        <v>817</v>
      </c>
      <c r="DUW401" s="430" t="s">
        <v>817</v>
      </c>
      <c r="DUX401" s="430" t="s">
        <v>817</v>
      </c>
      <c r="DUY401" s="430" t="s">
        <v>817</v>
      </c>
      <c r="DUZ401" s="430" t="s">
        <v>817</v>
      </c>
      <c r="DVA401" s="430" t="s">
        <v>817</v>
      </c>
      <c r="DVB401" s="430" t="s">
        <v>817</v>
      </c>
      <c r="DVC401" s="430" t="s">
        <v>817</v>
      </c>
      <c r="DVD401" s="430" t="s">
        <v>817</v>
      </c>
      <c r="DVE401" s="430" t="s">
        <v>817</v>
      </c>
      <c r="DVF401" s="430" t="s">
        <v>817</v>
      </c>
      <c r="DVG401" s="430" t="s">
        <v>817</v>
      </c>
      <c r="DVH401" s="430" t="s">
        <v>817</v>
      </c>
      <c r="DVI401" s="430" t="s">
        <v>817</v>
      </c>
      <c r="DVJ401" s="430" t="s">
        <v>817</v>
      </c>
      <c r="DVK401" s="430" t="s">
        <v>817</v>
      </c>
      <c r="DVL401" s="430" t="s">
        <v>817</v>
      </c>
      <c r="DVM401" s="430" t="s">
        <v>817</v>
      </c>
      <c r="DVN401" s="430" t="s">
        <v>817</v>
      </c>
      <c r="DVO401" s="430" t="s">
        <v>817</v>
      </c>
      <c r="DVP401" s="430" t="s">
        <v>817</v>
      </c>
      <c r="DVQ401" s="430" t="s">
        <v>817</v>
      </c>
      <c r="DVR401" s="430" t="s">
        <v>817</v>
      </c>
      <c r="DVS401" s="430" t="s">
        <v>817</v>
      </c>
      <c r="DVT401" s="430" t="s">
        <v>817</v>
      </c>
      <c r="DVU401" s="430" t="s">
        <v>817</v>
      </c>
      <c r="DVV401" s="430" t="s">
        <v>817</v>
      </c>
      <c r="DVW401" s="430" t="s">
        <v>817</v>
      </c>
      <c r="DVX401" s="430" t="s">
        <v>817</v>
      </c>
      <c r="DVY401" s="430" t="s">
        <v>817</v>
      </c>
      <c r="DVZ401" s="430" t="s">
        <v>817</v>
      </c>
      <c r="DWA401" s="430" t="s">
        <v>817</v>
      </c>
      <c r="DWB401" s="430" t="s">
        <v>817</v>
      </c>
      <c r="DWC401" s="430" t="s">
        <v>817</v>
      </c>
      <c r="DWD401" s="430" t="s">
        <v>817</v>
      </c>
      <c r="DWE401" s="430" t="s">
        <v>817</v>
      </c>
      <c r="DWF401" s="430" t="s">
        <v>817</v>
      </c>
      <c r="DWG401" s="430" t="s">
        <v>817</v>
      </c>
      <c r="DWH401" s="430" t="s">
        <v>817</v>
      </c>
      <c r="DWI401" s="430" t="s">
        <v>817</v>
      </c>
      <c r="DWJ401" s="430" t="s">
        <v>817</v>
      </c>
      <c r="DWK401" s="430" t="s">
        <v>817</v>
      </c>
      <c r="DWL401" s="430" t="s">
        <v>817</v>
      </c>
      <c r="DWM401" s="430" t="s">
        <v>817</v>
      </c>
      <c r="DWN401" s="430" t="s">
        <v>817</v>
      </c>
      <c r="DWO401" s="430" t="s">
        <v>817</v>
      </c>
      <c r="DWP401" s="430" t="s">
        <v>817</v>
      </c>
      <c r="DWQ401" s="430" t="s">
        <v>817</v>
      </c>
      <c r="DWR401" s="430" t="s">
        <v>817</v>
      </c>
      <c r="DWS401" s="430" t="s">
        <v>817</v>
      </c>
      <c r="DWT401" s="430" t="s">
        <v>817</v>
      </c>
      <c r="DWU401" s="430" t="s">
        <v>817</v>
      </c>
      <c r="DWV401" s="430" t="s">
        <v>817</v>
      </c>
      <c r="DWW401" s="430" t="s">
        <v>817</v>
      </c>
      <c r="DWX401" s="430" t="s">
        <v>817</v>
      </c>
      <c r="DWY401" s="430" t="s">
        <v>817</v>
      </c>
      <c r="DWZ401" s="430" t="s">
        <v>817</v>
      </c>
      <c r="DXA401" s="430" t="s">
        <v>817</v>
      </c>
      <c r="DXB401" s="430" t="s">
        <v>817</v>
      </c>
      <c r="DXC401" s="430" t="s">
        <v>817</v>
      </c>
      <c r="DXD401" s="430" t="s">
        <v>817</v>
      </c>
      <c r="DXE401" s="430" t="s">
        <v>817</v>
      </c>
      <c r="DXF401" s="430" t="s">
        <v>817</v>
      </c>
      <c r="DXG401" s="430" t="s">
        <v>817</v>
      </c>
      <c r="DXH401" s="430" t="s">
        <v>817</v>
      </c>
      <c r="DXI401" s="430" t="s">
        <v>817</v>
      </c>
      <c r="DXJ401" s="430" t="s">
        <v>817</v>
      </c>
      <c r="DXK401" s="430" t="s">
        <v>817</v>
      </c>
      <c r="DXL401" s="430" t="s">
        <v>817</v>
      </c>
      <c r="DXM401" s="430" t="s">
        <v>817</v>
      </c>
      <c r="DXN401" s="430" t="s">
        <v>817</v>
      </c>
      <c r="DXO401" s="430" t="s">
        <v>817</v>
      </c>
      <c r="DXP401" s="430" t="s">
        <v>817</v>
      </c>
      <c r="DXQ401" s="430" t="s">
        <v>817</v>
      </c>
      <c r="DXR401" s="430" t="s">
        <v>817</v>
      </c>
      <c r="DXS401" s="430" t="s">
        <v>817</v>
      </c>
      <c r="DXT401" s="430" t="s">
        <v>817</v>
      </c>
      <c r="DXU401" s="430" t="s">
        <v>817</v>
      </c>
      <c r="DXV401" s="430" t="s">
        <v>817</v>
      </c>
      <c r="DXW401" s="430" t="s">
        <v>817</v>
      </c>
      <c r="DXX401" s="430" t="s">
        <v>817</v>
      </c>
      <c r="DXY401" s="430" t="s">
        <v>817</v>
      </c>
      <c r="DXZ401" s="430" t="s">
        <v>817</v>
      </c>
      <c r="DYA401" s="430" t="s">
        <v>817</v>
      </c>
      <c r="DYB401" s="430" t="s">
        <v>817</v>
      </c>
      <c r="DYC401" s="430" t="s">
        <v>817</v>
      </c>
      <c r="DYD401" s="430" t="s">
        <v>817</v>
      </c>
      <c r="DYE401" s="430" t="s">
        <v>817</v>
      </c>
      <c r="DYF401" s="430" t="s">
        <v>817</v>
      </c>
      <c r="DYG401" s="430" t="s">
        <v>817</v>
      </c>
      <c r="DYH401" s="430" t="s">
        <v>817</v>
      </c>
      <c r="DYI401" s="430" t="s">
        <v>817</v>
      </c>
      <c r="DYJ401" s="430" t="s">
        <v>817</v>
      </c>
      <c r="DYK401" s="430" t="s">
        <v>817</v>
      </c>
      <c r="DYL401" s="430" t="s">
        <v>817</v>
      </c>
      <c r="DYM401" s="430" t="s">
        <v>817</v>
      </c>
      <c r="DYN401" s="430" t="s">
        <v>817</v>
      </c>
      <c r="DYO401" s="430" t="s">
        <v>817</v>
      </c>
      <c r="DYP401" s="430" t="s">
        <v>817</v>
      </c>
      <c r="DYQ401" s="430" t="s">
        <v>817</v>
      </c>
      <c r="DYR401" s="430" t="s">
        <v>817</v>
      </c>
      <c r="DYS401" s="430" t="s">
        <v>817</v>
      </c>
      <c r="DYT401" s="430" t="s">
        <v>817</v>
      </c>
      <c r="DYU401" s="430" t="s">
        <v>817</v>
      </c>
      <c r="DYV401" s="430" t="s">
        <v>817</v>
      </c>
      <c r="DYW401" s="430" t="s">
        <v>817</v>
      </c>
      <c r="DYX401" s="430" t="s">
        <v>817</v>
      </c>
      <c r="DYY401" s="430" t="s">
        <v>817</v>
      </c>
      <c r="DYZ401" s="430" t="s">
        <v>817</v>
      </c>
      <c r="DZA401" s="430" t="s">
        <v>817</v>
      </c>
      <c r="DZB401" s="430" t="s">
        <v>817</v>
      </c>
      <c r="DZC401" s="430" t="s">
        <v>817</v>
      </c>
      <c r="DZD401" s="430" t="s">
        <v>817</v>
      </c>
      <c r="DZE401" s="430" t="s">
        <v>817</v>
      </c>
      <c r="DZF401" s="430" t="s">
        <v>817</v>
      </c>
      <c r="DZG401" s="430" t="s">
        <v>817</v>
      </c>
      <c r="DZH401" s="430" t="s">
        <v>817</v>
      </c>
      <c r="DZI401" s="430" t="s">
        <v>817</v>
      </c>
      <c r="DZJ401" s="430" t="s">
        <v>817</v>
      </c>
      <c r="DZK401" s="430" t="s">
        <v>817</v>
      </c>
      <c r="DZL401" s="430" t="s">
        <v>817</v>
      </c>
      <c r="DZM401" s="430" t="s">
        <v>817</v>
      </c>
      <c r="DZN401" s="430" t="s">
        <v>817</v>
      </c>
      <c r="DZO401" s="430" t="s">
        <v>817</v>
      </c>
      <c r="DZP401" s="430" t="s">
        <v>817</v>
      </c>
      <c r="DZQ401" s="430" t="s">
        <v>817</v>
      </c>
      <c r="DZR401" s="430" t="s">
        <v>817</v>
      </c>
      <c r="DZS401" s="430" t="s">
        <v>817</v>
      </c>
      <c r="DZT401" s="430" t="s">
        <v>817</v>
      </c>
      <c r="DZU401" s="430" t="s">
        <v>817</v>
      </c>
      <c r="DZV401" s="430" t="s">
        <v>817</v>
      </c>
      <c r="DZW401" s="430" t="s">
        <v>817</v>
      </c>
      <c r="DZX401" s="430" t="s">
        <v>817</v>
      </c>
      <c r="DZY401" s="430" t="s">
        <v>817</v>
      </c>
      <c r="DZZ401" s="430" t="s">
        <v>817</v>
      </c>
      <c r="EAA401" s="430" t="s">
        <v>817</v>
      </c>
      <c r="EAB401" s="430" t="s">
        <v>817</v>
      </c>
      <c r="EAC401" s="430" t="s">
        <v>817</v>
      </c>
      <c r="EAD401" s="430" t="s">
        <v>817</v>
      </c>
      <c r="EAE401" s="430" t="s">
        <v>817</v>
      </c>
      <c r="EAF401" s="430" t="s">
        <v>817</v>
      </c>
      <c r="EAG401" s="430" t="s">
        <v>817</v>
      </c>
      <c r="EAH401" s="430" t="s">
        <v>817</v>
      </c>
      <c r="EAI401" s="430" t="s">
        <v>817</v>
      </c>
      <c r="EAJ401" s="430" t="s">
        <v>817</v>
      </c>
      <c r="EAK401" s="430" t="s">
        <v>817</v>
      </c>
      <c r="EAL401" s="430" t="s">
        <v>817</v>
      </c>
      <c r="EAM401" s="430" t="s">
        <v>817</v>
      </c>
      <c r="EAN401" s="430" t="s">
        <v>817</v>
      </c>
      <c r="EAO401" s="430" t="s">
        <v>817</v>
      </c>
      <c r="EAP401" s="430" t="s">
        <v>817</v>
      </c>
      <c r="EAQ401" s="430" t="s">
        <v>817</v>
      </c>
      <c r="EAR401" s="430" t="s">
        <v>817</v>
      </c>
      <c r="EAS401" s="430" t="s">
        <v>817</v>
      </c>
      <c r="EAT401" s="430" t="s">
        <v>817</v>
      </c>
      <c r="EAU401" s="430" t="s">
        <v>817</v>
      </c>
      <c r="EAV401" s="430" t="s">
        <v>817</v>
      </c>
      <c r="EAW401" s="430" t="s">
        <v>817</v>
      </c>
      <c r="EAX401" s="430" t="s">
        <v>817</v>
      </c>
      <c r="EAY401" s="430" t="s">
        <v>817</v>
      </c>
      <c r="EAZ401" s="430" t="s">
        <v>817</v>
      </c>
      <c r="EBA401" s="430" t="s">
        <v>817</v>
      </c>
      <c r="EBB401" s="430" t="s">
        <v>817</v>
      </c>
      <c r="EBC401" s="430" t="s">
        <v>817</v>
      </c>
      <c r="EBD401" s="430" t="s">
        <v>817</v>
      </c>
      <c r="EBE401" s="430" t="s">
        <v>817</v>
      </c>
      <c r="EBF401" s="430" t="s">
        <v>817</v>
      </c>
      <c r="EBG401" s="430" t="s">
        <v>817</v>
      </c>
      <c r="EBH401" s="430" t="s">
        <v>817</v>
      </c>
      <c r="EBI401" s="430" t="s">
        <v>817</v>
      </c>
      <c r="EBJ401" s="430" t="s">
        <v>817</v>
      </c>
      <c r="EBK401" s="430" t="s">
        <v>817</v>
      </c>
      <c r="EBL401" s="430" t="s">
        <v>817</v>
      </c>
      <c r="EBM401" s="430" t="s">
        <v>817</v>
      </c>
      <c r="EBN401" s="430" t="s">
        <v>817</v>
      </c>
      <c r="EBO401" s="430" t="s">
        <v>817</v>
      </c>
      <c r="EBP401" s="430" t="s">
        <v>817</v>
      </c>
      <c r="EBQ401" s="430" t="s">
        <v>817</v>
      </c>
      <c r="EBR401" s="430" t="s">
        <v>817</v>
      </c>
      <c r="EBS401" s="430" t="s">
        <v>817</v>
      </c>
      <c r="EBT401" s="430" t="s">
        <v>817</v>
      </c>
      <c r="EBU401" s="430" t="s">
        <v>817</v>
      </c>
      <c r="EBV401" s="430" t="s">
        <v>817</v>
      </c>
      <c r="EBW401" s="430" t="s">
        <v>817</v>
      </c>
      <c r="EBX401" s="430" t="s">
        <v>817</v>
      </c>
      <c r="EBY401" s="430" t="s">
        <v>817</v>
      </c>
      <c r="EBZ401" s="430" t="s">
        <v>817</v>
      </c>
      <c r="ECA401" s="430" t="s">
        <v>817</v>
      </c>
      <c r="ECB401" s="430" t="s">
        <v>817</v>
      </c>
      <c r="ECC401" s="430" t="s">
        <v>817</v>
      </c>
      <c r="ECD401" s="430" t="s">
        <v>817</v>
      </c>
      <c r="ECE401" s="430" t="s">
        <v>817</v>
      </c>
      <c r="ECF401" s="430" t="s">
        <v>817</v>
      </c>
      <c r="ECG401" s="430" t="s">
        <v>817</v>
      </c>
      <c r="ECH401" s="430" t="s">
        <v>817</v>
      </c>
      <c r="ECI401" s="430" t="s">
        <v>817</v>
      </c>
      <c r="ECJ401" s="430" t="s">
        <v>817</v>
      </c>
      <c r="ECK401" s="430" t="s">
        <v>817</v>
      </c>
      <c r="ECL401" s="430" t="s">
        <v>817</v>
      </c>
      <c r="ECM401" s="430" t="s">
        <v>817</v>
      </c>
      <c r="ECN401" s="430" t="s">
        <v>817</v>
      </c>
      <c r="ECO401" s="430" t="s">
        <v>817</v>
      </c>
      <c r="ECP401" s="430" t="s">
        <v>817</v>
      </c>
      <c r="ECQ401" s="430" t="s">
        <v>817</v>
      </c>
      <c r="ECR401" s="430" t="s">
        <v>817</v>
      </c>
      <c r="ECS401" s="430" t="s">
        <v>817</v>
      </c>
      <c r="ECT401" s="430" t="s">
        <v>817</v>
      </c>
      <c r="ECU401" s="430" t="s">
        <v>817</v>
      </c>
      <c r="ECV401" s="430" t="s">
        <v>817</v>
      </c>
      <c r="ECW401" s="430" t="s">
        <v>817</v>
      </c>
      <c r="ECX401" s="430" t="s">
        <v>817</v>
      </c>
      <c r="ECY401" s="430" t="s">
        <v>817</v>
      </c>
      <c r="ECZ401" s="430" t="s">
        <v>817</v>
      </c>
      <c r="EDA401" s="430" t="s">
        <v>817</v>
      </c>
      <c r="EDB401" s="430" t="s">
        <v>817</v>
      </c>
      <c r="EDC401" s="430" t="s">
        <v>817</v>
      </c>
      <c r="EDD401" s="430" t="s">
        <v>817</v>
      </c>
      <c r="EDE401" s="430" t="s">
        <v>817</v>
      </c>
      <c r="EDF401" s="430" t="s">
        <v>817</v>
      </c>
      <c r="EDG401" s="430" t="s">
        <v>817</v>
      </c>
      <c r="EDH401" s="430" t="s">
        <v>817</v>
      </c>
      <c r="EDI401" s="430" t="s">
        <v>817</v>
      </c>
      <c r="EDJ401" s="430" t="s">
        <v>817</v>
      </c>
      <c r="EDK401" s="430" t="s">
        <v>817</v>
      </c>
      <c r="EDL401" s="430" t="s">
        <v>817</v>
      </c>
      <c r="EDM401" s="430" t="s">
        <v>817</v>
      </c>
      <c r="EDN401" s="430" t="s">
        <v>817</v>
      </c>
      <c r="EDO401" s="430" t="s">
        <v>817</v>
      </c>
      <c r="EDP401" s="430" t="s">
        <v>817</v>
      </c>
      <c r="EDQ401" s="430" t="s">
        <v>817</v>
      </c>
      <c r="EDR401" s="430" t="s">
        <v>817</v>
      </c>
      <c r="EDS401" s="430" t="s">
        <v>817</v>
      </c>
      <c r="EDT401" s="430" t="s">
        <v>817</v>
      </c>
      <c r="EDU401" s="430" t="s">
        <v>817</v>
      </c>
      <c r="EDV401" s="430" t="s">
        <v>817</v>
      </c>
      <c r="EDW401" s="430" t="s">
        <v>817</v>
      </c>
      <c r="EDX401" s="430" t="s">
        <v>817</v>
      </c>
      <c r="EDY401" s="430" t="s">
        <v>817</v>
      </c>
      <c r="EDZ401" s="430" t="s">
        <v>817</v>
      </c>
      <c r="EEA401" s="430" t="s">
        <v>817</v>
      </c>
      <c r="EEB401" s="430" t="s">
        <v>817</v>
      </c>
      <c r="EEC401" s="430" t="s">
        <v>817</v>
      </c>
      <c r="EED401" s="430" t="s">
        <v>817</v>
      </c>
      <c r="EEE401" s="430" t="s">
        <v>817</v>
      </c>
      <c r="EEF401" s="430" t="s">
        <v>817</v>
      </c>
      <c r="EEG401" s="430" t="s">
        <v>817</v>
      </c>
      <c r="EEH401" s="430" t="s">
        <v>817</v>
      </c>
      <c r="EEI401" s="430" t="s">
        <v>817</v>
      </c>
      <c r="EEJ401" s="430" t="s">
        <v>817</v>
      </c>
      <c r="EEK401" s="430" t="s">
        <v>817</v>
      </c>
      <c r="EEL401" s="430" t="s">
        <v>817</v>
      </c>
      <c r="EEM401" s="430" t="s">
        <v>817</v>
      </c>
      <c r="EEN401" s="430" t="s">
        <v>817</v>
      </c>
      <c r="EEO401" s="430" t="s">
        <v>817</v>
      </c>
      <c r="EEP401" s="430" t="s">
        <v>817</v>
      </c>
      <c r="EEQ401" s="430" t="s">
        <v>817</v>
      </c>
      <c r="EER401" s="430" t="s">
        <v>817</v>
      </c>
      <c r="EES401" s="430" t="s">
        <v>817</v>
      </c>
      <c r="EET401" s="430" t="s">
        <v>817</v>
      </c>
      <c r="EEU401" s="430" t="s">
        <v>817</v>
      </c>
      <c r="EEV401" s="430" t="s">
        <v>817</v>
      </c>
      <c r="EEW401" s="430" t="s">
        <v>817</v>
      </c>
      <c r="EEX401" s="430" t="s">
        <v>817</v>
      </c>
      <c r="EEY401" s="430" t="s">
        <v>817</v>
      </c>
      <c r="EEZ401" s="430" t="s">
        <v>817</v>
      </c>
      <c r="EFA401" s="430" t="s">
        <v>817</v>
      </c>
      <c r="EFB401" s="430" t="s">
        <v>817</v>
      </c>
      <c r="EFC401" s="430" t="s">
        <v>817</v>
      </c>
      <c r="EFD401" s="430" t="s">
        <v>817</v>
      </c>
      <c r="EFE401" s="430" t="s">
        <v>817</v>
      </c>
      <c r="EFF401" s="430" t="s">
        <v>817</v>
      </c>
      <c r="EFG401" s="430" t="s">
        <v>817</v>
      </c>
      <c r="EFH401" s="430" t="s">
        <v>817</v>
      </c>
      <c r="EFI401" s="430" t="s">
        <v>817</v>
      </c>
      <c r="EFJ401" s="430" t="s">
        <v>817</v>
      </c>
      <c r="EFK401" s="430" t="s">
        <v>817</v>
      </c>
      <c r="EFL401" s="430" t="s">
        <v>817</v>
      </c>
      <c r="EFM401" s="430" t="s">
        <v>817</v>
      </c>
      <c r="EFN401" s="430" t="s">
        <v>817</v>
      </c>
      <c r="EFO401" s="430" t="s">
        <v>817</v>
      </c>
      <c r="EFP401" s="430" t="s">
        <v>817</v>
      </c>
      <c r="EFQ401" s="430" t="s">
        <v>817</v>
      </c>
      <c r="EFR401" s="430" t="s">
        <v>817</v>
      </c>
      <c r="EFS401" s="430" t="s">
        <v>817</v>
      </c>
      <c r="EFT401" s="430" t="s">
        <v>817</v>
      </c>
      <c r="EFU401" s="430" t="s">
        <v>817</v>
      </c>
      <c r="EFV401" s="430" t="s">
        <v>817</v>
      </c>
      <c r="EFW401" s="430" t="s">
        <v>817</v>
      </c>
      <c r="EFX401" s="430" t="s">
        <v>817</v>
      </c>
      <c r="EFY401" s="430" t="s">
        <v>817</v>
      </c>
      <c r="EFZ401" s="430" t="s">
        <v>817</v>
      </c>
      <c r="EGA401" s="430" t="s">
        <v>817</v>
      </c>
      <c r="EGB401" s="430" t="s">
        <v>817</v>
      </c>
      <c r="EGC401" s="430" t="s">
        <v>817</v>
      </c>
      <c r="EGD401" s="430" t="s">
        <v>817</v>
      </c>
      <c r="EGE401" s="430" t="s">
        <v>817</v>
      </c>
      <c r="EGF401" s="430" t="s">
        <v>817</v>
      </c>
      <c r="EGG401" s="430" t="s">
        <v>817</v>
      </c>
      <c r="EGH401" s="430" t="s">
        <v>817</v>
      </c>
      <c r="EGI401" s="430" t="s">
        <v>817</v>
      </c>
      <c r="EGJ401" s="430" t="s">
        <v>817</v>
      </c>
      <c r="EGK401" s="430" t="s">
        <v>817</v>
      </c>
      <c r="EGL401" s="430" t="s">
        <v>817</v>
      </c>
      <c r="EGM401" s="430" t="s">
        <v>817</v>
      </c>
      <c r="EGN401" s="430" t="s">
        <v>817</v>
      </c>
      <c r="EGO401" s="430" t="s">
        <v>817</v>
      </c>
      <c r="EGP401" s="430" t="s">
        <v>817</v>
      </c>
      <c r="EGQ401" s="430" t="s">
        <v>817</v>
      </c>
      <c r="EGR401" s="430" t="s">
        <v>817</v>
      </c>
      <c r="EGS401" s="430" t="s">
        <v>817</v>
      </c>
      <c r="EGT401" s="430" t="s">
        <v>817</v>
      </c>
      <c r="EGU401" s="430" t="s">
        <v>817</v>
      </c>
      <c r="EGV401" s="430" t="s">
        <v>817</v>
      </c>
      <c r="EGW401" s="430" t="s">
        <v>817</v>
      </c>
      <c r="EGX401" s="430" t="s">
        <v>817</v>
      </c>
      <c r="EGY401" s="430" t="s">
        <v>817</v>
      </c>
      <c r="EGZ401" s="430" t="s">
        <v>817</v>
      </c>
      <c r="EHA401" s="430" t="s">
        <v>817</v>
      </c>
      <c r="EHB401" s="430" t="s">
        <v>817</v>
      </c>
      <c r="EHC401" s="430" t="s">
        <v>817</v>
      </c>
      <c r="EHD401" s="430" t="s">
        <v>817</v>
      </c>
      <c r="EHE401" s="430" t="s">
        <v>817</v>
      </c>
      <c r="EHF401" s="430" t="s">
        <v>817</v>
      </c>
      <c r="EHG401" s="430" t="s">
        <v>817</v>
      </c>
      <c r="EHH401" s="430" t="s">
        <v>817</v>
      </c>
      <c r="EHI401" s="430" t="s">
        <v>817</v>
      </c>
      <c r="EHJ401" s="430" t="s">
        <v>817</v>
      </c>
      <c r="EHK401" s="430" t="s">
        <v>817</v>
      </c>
      <c r="EHL401" s="430" t="s">
        <v>817</v>
      </c>
      <c r="EHM401" s="430" t="s">
        <v>817</v>
      </c>
      <c r="EHN401" s="430" t="s">
        <v>817</v>
      </c>
      <c r="EHO401" s="430" t="s">
        <v>817</v>
      </c>
      <c r="EHP401" s="430" t="s">
        <v>817</v>
      </c>
      <c r="EHQ401" s="430" t="s">
        <v>817</v>
      </c>
      <c r="EHR401" s="430" t="s">
        <v>817</v>
      </c>
      <c r="EHS401" s="430" t="s">
        <v>817</v>
      </c>
      <c r="EHT401" s="430" t="s">
        <v>817</v>
      </c>
      <c r="EHU401" s="430" t="s">
        <v>817</v>
      </c>
      <c r="EHV401" s="430" t="s">
        <v>817</v>
      </c>
      <c r="EHW401" s="430" t="s">
        <v>817</v>
      </c>
      <c r="EHX401" s="430" t="s">
        <v>817</v>
      </c>
      <c r="EHY401" s="430" t="s">
        <v>817</v>
      </c>
      <c r="EHZ401" s="430" t="s">
        <v>817</v>
      </c>
      <c r="EIA401" s="430" t="s">
        <v>817</v>
      </c>
      <c r="EIB401" s="430" t="s">
        <v>817</v>
      </c>
      <c r="EIC401" s="430" t="s">
        <v>817</v>
      </c>
      <c r="EID401" s="430" t="s">
        <v>817</v>
      </c>
      <c r="EIE401" s="430" t="s">
        <v>817</v>
      </c>
      <c r="EIF401" s="430" t="s">
        <v>817</v>
      </c>
      <c r="EIG401" s="430" t="s">
        <v>817</v>
      </c>
      <c r="EIH401" s="430" t="s">
        <v>817</v>
      </c>
      <c r="EII401" s="430" t="s">
        <v>817</v>
      </c>
      <c r="EIJ401" s="430" t="s">
        <v>817</v>
      </c>
      <c r="EIK401" s="430" t="s">
        <v>817</v>
      </c>
      <c r="EIL401" s="430" t="s">
        <v>817</v>
      </c>
      <c r="EIM401" s="430" t="s">
        <v>817</v>
      </c>
      <c r="EIN401" s="430" t="s">
        <v>817</v>
      </c>
      <c r="EIO401" s="430" t="s">
        <v>817</v>
      </c>
      <c r="EIP401" s="430" t="s">
        <v>817</v>
      </c>
      <c r="EIQ401" s="430" t="s">
        <v>817</v>
      </c>
      <c r="EIR401" s="430" t="s">
        <v>817</v>
      </c>
      <c r="EIS401" s="430" t="s">
        <v>817</v>
      </c>
      <c r="EIT401" s="430" t="s">
        <v>817</v>
      </c>
      <c r="EIU401" s="430" t="s">
        <v>817</v>
      </c>
      <c r="EIV401" s="430" t="s">
        <v>817</v>
      </c>
      <c r="EIW401" s="430" t="s">
        <v>817</v>
      </c>
      <c r="EIX401" s="430" t="s">
        <v>817</v>
      </c>
      <c r="EIY401" s="430" t="s">
        <v>817</v>
      </c>
      <c r="EIZ401" s="430" t="s">
        <v>817</v>
      </c>
      <c r="EJA401" s="430" t="s">
        <v>817</v>
      </c>
      <c r="EJB401" s="430" t="s">
        <v>817</v>
      </c>
      <c r="EJC401" s="430" t="s">
        <v>817</v>
      </c>
      <c r="EJD401" s="430" t="s">
        <v>817</v>
      </c>
      <c r="EJE401" s="430" t="s">
        <v>817</v>
      </c>
      <c r="EJF401" s="430" t="s">
        <v>817</v>
      </c>
      <c r="EJG401" s="430" t="s">
        <v>817</v>
      </c>
      <c r="EJH401" s="430" t="s">
        <v>817</v>
      </c>
      <c r="EJI401" s="430" t="s">
        <v>817</v>
      </c>
      <c r="EJJ401" s="430" t="s">
        <v>817</v>
      </c>
      <c r="EJK401" s="430" t="s">
        <v>817</v>
      </c>
      <c r="EJL401" s="430" t="s">
        <v>817</v>
      </c>
      <c r="EJM401" s="430" t="s">
        <v>817</v>
      </c>
      <c r="EJN401" s="430" t="s">
        <v>817</v>
      </c>
      <c r="EJO401" s="430" t="s">
        <v>817</v>
      </c>
      <c r="EJP401" s="430" t="s">
        <v>817</v>
      </c>
      <c r="EJQ401" s="430" t="s">
        <v>817</v>
      </c>
      <c r="EJR401" s="430" t="s">
        <v>817</v>
      </c>
      <c r="EJS401" s="430" t="s">
        <v>817</v>
      </c>
      <c r="EJT401" s="430" t="s">
        <v>817</v>
      </c>
      <c r="EJU401" s="430" t="s">
        <v>817</v>
      </c>
      <c r="EJV401" s="430" t="s">
        <v>817</v>
      </c>
      <c r="EJW401" s="430" t="s">
        <v>817</v>
      </c>
      <c r="EJX401" s="430" t="s">
        <v>817</v>
      </c>
      <c r="EJY401" s="430" t="s">
        <v>817</v>
      </c>
      <c r="EJZ401" s="430" t="s">
        <v>817</v>
      </c>
      <c r="EKA401" s="430" t="s">
        <v>817</v>
      </c>
      <c r="EKB401" s="430" t="s">
        <v>817</v>
      </c>
      <c r="EKC401" s="430" t="s">
        <v>817</v>
      </c>
      <c r="EKD401" s="430" t="s">
        <v>817</v>
      </c>
      <c r="EKE401" s="430" t="s">
        <v>817</v>
      </c>
      <c r="EKF401" s="430" t="s">
        <v>817</v>
      </c>
      <c r="EKG401" s="430" t="s">
        <v>817</v>
      </c>
      <c r="EKH401" s="430" t="s">
        <v>817</v>
      </c>
      <c r="EKI401" s="430" t="s">
        <v>817</v>
      </c>
      <c r="EKJ401" s="430" t="s">
        <v>817</v>
      </c>
      <c r="EKK401" s="430" t="s">
        <v>817</v>
      </c>
      <c r="EKL401" s="430" t="s">
        <v>817</v>
      </c>
      <c r="EKM401" s="430" t="s">
        <v>817</v>
      </c>
      <c r="EKN401" s="430" t="s">
        <v>817</v>
      </c>
      <c r="EKO401" s="430" t="s">
        <v>817</v>
      </c>
      <c r="EKP401" s="430" t="s">
        <v>817</v>
      </c>
      <c r="EKQ401" s="430" t="s">
        <v>817</v>
      </c>
      <c r="EKR401" s="430" t="s">
        <v>817</v>
      </c>
      <c r="EKS401" s="430" t="s">
        <v>817</v>
      </c>
      <c r="EKT401" s="430" t="s">
        <v>817</v>
      </c>
      <c r="EKU401" s="430" t="s">
        <v>817</v>
      </c>
      <c r="EKV401" s="430" t="s">
        <v>817</v>
      </c>
      <c r="EKW401" s="430" t="s">
        <v>817</v>
      </c>
      <c r="EKX401" s="430" t="s">
        <v>817</v>
      </c>
      <c r="EKY401" s="430" t="s">
        <v>817</v>
      </c>
      <c r="EKZ401" s="430" t="s">
        <v>817</v>
      </c>
      <c r="ELA401" s="430" t="s">
        <v>817</v>
      </c>
      <c r="ELB401" s="430" t="s">
        <v>817</v>
      </c>
      <c r="ELC401" s="430" t="s">
        <v>817</v>
      </c>
      <c r="ELD401" s="430" t="s">
        <v>817</v>
      </c>
      <c r="ELE401" s="430" t="s">
        <v>817</v>
      </c>
      <c r="ELF401" s="430" t="s">
        <v>817</v>
      </c>
      <c r="ELG401" s="430" t="s">
        <v>817</v>
      </c>
      <c r="ELH401" s="430" t="s">
        <v>817</v>
      </c>
      <c r="ELI401" s="430" t="s">
        <v>817</v>
      </c>
      <c r="ELJ401" s="430" t="s">
        <v>817</v>
      </c>
      <c r="ELK401" s="430" t="s">
        <v>817</v>
      </c>
      <c r="ELL401" s="430" t="s">
        <v>817</v>
      </c>
      <c r="ELM401" s="430" t="s">
        <v>817</v>
      </c>
      <c r="ELN401" s="430" t="s">
        <v>817</v>
      </c>
      <c r="ELO401" s="430" t="s">
        <v>817</v>
      </c>
      <c r="ELP401" s="430" t="s">
        <v>817</v>
      </c>
      <c r="ELQ401" s="430" t="s">
        <v>817</v>
      </c>
      <c r="ELR401" s="430" t="s">
        <v>817</v>
      </c>
      <c r="ELS401" s="430" t="s">
        <v>817</v>
      </c>
      <c r="ELT401" s="430" t="s">
        <v>817</v>
      </c>
      <c r="ELU401" s="430" t="s">
        <v>817</v>
      </c>
      <c r="ELV401" s="430" t="s">
        <v>817</v>
      </c>
      <c r="ELW401" s="430" t="s">
        <v>817</v>
      </c>
      <c r="ELX401" s="430" t="s">
        <v>817</v>
      </c>
      <c r="ELY401" s="430" t="s">
        <v>817</v>
      </c>
      <c r="ELZ401" s="430" t="s">
        <v>817</v>
      </c>
      <c r="EMA401" s="430" t="s">
        <v>817</v>
      </c>
      <c r="EMB401" s="430" t="s">
        <v>817</v>
      </c>
      <c r="EMC401" s="430" t="s">
        <v>817</v>
      </c>
      <c r="EMD401" s="430" t="s">
        <v>817</v>
      </c>
      <c r="EME401" s="430" t="s">
        <v>817</v>
      </c>
      <c r="EMF401" s="430" t="s">
        <v>817</v>
      </c>
      <c r="EMG401" s="430" t="s">
        <v>817</v>
      </c>
      <c r="EMH401" s="430" t="s">
        <v>817</v>
      </c>
      <c r="EMI401" s="430" t="s">
        <v>817</v>
      </c>
      <c r="EMJ401" s="430" t="s">
        <v>817</v>
      </c>
      <c r="EMK401" s="430" t="s">
        <v>817</v>
      </c>
      <c r="EML401" s="430" t="s">
        <v>817</v>
      </c>
      <c r="EMM401" s="430" t="s">
        <v>817</v>
      </c>
      <c r="EMN401" s="430" t="s">
        <v>817</v>
      </c>
      <c r="EMO401" s="430" t="s">
        <v>817</v>
      </c>
      <c r="EMP401" s="430" t="s">
        <v>817</v>
      </c>
      <c r="EMQ401" s="430" t="s">
        <v>817</v>
      </c>
      <c r="EMR401" s="430" t="s">
        <v>817</v>
      </c>
      <c r="EMS401" s="430" t="s">
        <v>817</v>
      </c>
      <c r="EMT401" s="430" t="s">
        <v>817</v>
      </c>
      <c r="EMU401" s="430" t="s">
        <v>817</v>
      </c>
      <c r="EMV401" s="430" t="s">
        <v>817</v>
      </c>
      <c r="EMW401" s="430" t="s">
        <v>817</v>
      </c>
      <c r="EMX401" s="430" t="s">
        <v>817</v>
      </c>
      <c r="EMY401" s="430" t="s">
        <v>817</v>
      </c>
      <c r="EMZ401" s="430" t="s">
        <v>817</v>
      </c>
      <c r="ENA401" s="430" t="s">
        <v>817</v>
      </c>
      <c r="ENB401" s="430" t="s">
        <v>817</v>
      </c>
      <c r="ENC401" s="430" t="s">
        <v>817</v>
      </c>
      <c r="END401" s="430" t="s">
        <v>817</v>
      </c>
      <c r="ENE401" s="430" t="s">
        <v>817</v>
      </c>
      <c r="ENF401" s="430" t="s">
        <v>817</v>
      </c>
      <c r="ENG401" s="430" t="s">
        <v>817</v>
      </c>
      <c r="ENH401" s="430" t="s">
        <v>817</v>
      </c>
      <c r="ENI401" s="430" t="s">
        <v>817</v>
      </c>
      <c r="ENJ401" s="430" t="s">
        <v>817</v>
      </c>
      <c r="ENK401" s="430" t="s">
        <v>817</v>
      </c>
      <c r="ENL401" s="430" t="s">
        <v>817</v>
      </c>
      <c r="ENM401" s="430" t="s">
        <v>817</v>
      </c>
      <c r="ENN401" s="430" t="s">
        <v>817</v>
      </c>
      <c r="ENO401" s="430" t="s">
        <v>817</v>
      </c>
      <c r="ENP401" s="430" t="s">
        <v>817</v>
      </c>
      <c r="ENQ401" s="430" t="s">
        <v>817</v>
      </c>
      <c r="ENR401" s="430" t="s">
        <v>817</v>
      </c>
      <c r="ENS401" s="430" t="s">
        <v>817</v>
      </c>
      <c r="ENT401" s="430" t="s">
        <v>817</v>
      </c>
      <c r="ENU401" s="430" t="s">
        <v>817</v>
      </c>
      <c r="ENV401" s="430" t="s">
        <v>817</v>
      </c>
      <c r="ENW401" s="430" t="s">
        <v>817</v>
      </c>
      <c r="ENX401" s="430" t="s">
        <v>817</v>
      </c>
      <c r="ENY401" s="430" t="s">
        <v>817</v>
      </c>
      <c r="ENZ401" s="430" t="s">
        <v>817</v>
      </c>
      <c r="EOA401" s="430" t="s">
        <v>817</v>
      </c>
      <c r="EOB401" s="430" t="s">
        <v>817</v>
      </c>
      <c r="EOC401" s="430" t="s">
        <v>817</v>
      </c>
      <c r="EOD401" s="430" t="s">
        <v>817</v>
      </c>
      <c r="EOE401" s="430" t="s">
        <v>817</v>
      </c>
      <c r="EOF401" s="430" t="s">
        <v>817</v>
      </c>
      <c r="EOG401" s="430" t="s">
        <v>817</v>
      </c>
      <c r="EOH401" s="430" t="s">
        <v>817</v>
      </c>
      <c r="EOI401" s="430" t="s">
        <v>817</v>
      </c>
      <c r="EOJ401" s="430" t="s">
        <v>817</v>
      </c>
      <c r="EOK401" s="430" t="s">
        <v>817</v>
      </c>
      <c r="EOL401" s="430" t="s">
        <v>817</v>
      </c>
      <c r="EOM401" s="430" t="s">
        <v>817</v>
      </c>
      <c r="EON401" s="430" t="s">
        <v>817</v>
      </c>
      <c r="EOO401" s="430" t="s">
        <v>817</v>
      </c>
      <c r="EOP401" s="430" t="s">
        <v>817</v>
      </c>
      <c r="EOQ401" s="430" t="s">
        <v>817</v>
      </c>
      <c r="EOR401" s="430" t="s">
        <v>817</v>
      </c>
      <c r="EOS401" s="430" t="s">
        <v>817</v>
      </c>
      <c r="EOT401" s="430" t="s">
        <v>817</v>
      </c>
      <c r="EOU401" s="430" t="s">
        <v>817</v>
      </c>
      <c r="EOV401" s="430" t="s">
        <v>817</v>
      </c>
      <c r="EOW401" s="430" t="s">
        <v>817</v>
      </c>
      <c r="EOX401" s="430" t="s">
        <v>817</v>
      </c>
      <c r="EOY401" s="430" t="s">
        <v>817</v>
      </c>
      <c r="EOZ401" s="430" t="s">
        <v>817</v>
      </c>
      <c r="EPA401" s="430" t="s">
        <v>817</v>
      </c>
      <c r="EPB401" s="430" t="s">
        <v>817</v>
      </c>
      <c r="EPC401" s="430" t="s">
        <v>817</v>
      </c>
      <c r="EPD401" s="430" t="s">
        <v>817</v>
      </c>
      <c r="EPE401" s="430" t="s">
        <v>817</v>
      </c>
      <c r="EPF401" s="430" t="s">
        <v>817</v>
      </c>
      <c r="EPG401" s="430" t="s">
        <v>817</v>
      </c>
      <c r="EPH401" s="430" t="s">
        <v>817</v>
      </c>
      <c r="EPI401" s="430" t="s">
        <v>817</v>
      </c>
      <c r="EPJ401" s="430" t="s">
        <v>817</v>
      </c>
      <c r="EPK401" s="430" t="s">
        <v>817</v>
      </c>
      <c r="EPL401" s="430" t="s">
        <v>817</v>
      </c>
      <c r="EPM401" s="430" t="s">
        <v>817</v>
      </c>
      <c r="EPN401" s="430" t="s">
        <v>817</v>
      </c>
      <c r="EPO401" s="430" t="s">
        <v>817</v>
      </c>
      <c r="EPP401" s="430" t="s">
        <v>817</v>
      </c>
      <c r="EPQ401" s="430" t="s">
        <v>817</v>
      </c>
      <c r="EPR401" s="430" t="s">
        <v>817</v>
      </c>
      <c r="EPS401" s="430" t="s">
        <v>817</v>
      </c>
      <c r="EPT401" s="430" t="s">
        <v>817</v>
      </c>
      <c r="EPU401" s="430" t="s">
        <v>817</v>
      </c>
      <c r="EPV401" s="430" t="s">
        <v>817</v>
      </c>
      <c r="EPW401" s="430" t="s">
        <v>817</v>
      </c>
      <c r="EPX401" s="430" t="s">
        <v>817</v>
      </c>
      <c r="EPY401" s="430" t="s">
        <v>817</v>
      </c>
      <c r="EPZ401" s="430" t="s">
        <v>817</v>
      </c>
      <c r="EQA401" s="430" t="s">
        <v>817</v>
      </c>
      <c r="EQB401" s="430" t="s">
        <v>817</v>
      </c>
      <c r="EQC401" s="430" t="s">
        <v>817</v>
      </c>
      <c r="EQD401" s="430" t="s">
        <v>817</v>
      </c>
      <c r="EQE401" s="430" t="s">
        <v>817</v>
      </c>
      <c r="EQF401" s="430" t="s">
        <v>817</v>
      </c>
      <c r="EQG401" s="430" t="s">
        <v>817</v>
      </c>
      <c r="EQH401" s="430" t="s">
        <v>817</v>
      </c>
      <c r="EQI401" s="430" t="s">
        <v>817</v>
      </c>
      <c r="EQJ401" s="430" t="s">
        <v>817</v>
      </c>
      <c r="EQK401" s="430" t="s">
        <v>817</v>
      </c>
      <c r="EQL401" s="430" t="s">
        <v>817</v>
      </c>
      <c r="EQM401" s="430" t="s">
        <v>817</v>
      </c>
      <c r="EQN401" s="430" t="s">
        <v>817</v>
      </c>
      <c r="EQO401" s="430" t="s">
        <v>817</v>
      </c>
      <c r="EQP401" s="430" t="s">
        <v>817</v>
      </c>
      <c r="EQQ401" s="430" t="s">
        <v>817</v>
      </c>
      <c r="EQR401" s="430" t="s">
        <v>817</v>
      </c>
      <c r="EQS401" s="430" t="s">
        <v>817</v>
      </c>
      <c r="EQT401" s="430" t="s">
        <v>817</v>
      </c>
      <c r="EQU401" s="430" t="s">
        <v>817</v>
      </c>
      <c r="EQV401" s="430" t="s">
        <v>817</v>
      </c>
      <c r="EQW401" s="430" t="s">
        <v>817</v>
      </c>
      <c r="EQX401" s="430" t="s">
        <v>817</v>
      </c>
      <c r="EQY401" s="430" t="s">
        <v>817</v>
      </c>
      <c r="EQZ401" s="430" t="s">
        <v>817</v>
      </c>
      <c r="ERA401" s="430" t="s">
        <v>817</v>
      </c>
      <c r="ERB401" s="430" t="s">
        <v>817</v>
      </c>
      <c r="ERC401" s="430" t="s">
        <v>817</v>
      </c>
      <c r="ERD401" s="430" t="s">
        <v>817</v>
      </c>
      <c r="ERE401" s="430" t="s">
        <v>817</v>
      </c>
      <c r="ERF401" s="430" t="s">
        <v>817</v>
      </c>
      <c r="ERG401" s="430" t="s">
        <v>817</v>
      </c>
      <c r="ERH401" s="430" t="s">
        <v>817</v>
      </c>
      <c r="ERI401" s="430" t="s">
        <v>817</v>
      </c>
      <c r="ERJ401" s="430" t="s">
        <v>817</v>
      </c>
      <c r="ERK401" s="430" t="s">
        <v>817</v>
      </c>
      <c r="ERL401" s="430" t="s">
        <v>817</v>
      </c>
      <c r="ERM401" s="430" t="s">
        <v>817</v>
      </c>
      <c r="ERN401" s="430" t="s">
        <v>817</v>
      </c>
      <c r="ERO401" s="430" t="s">
        <v>817</v>
      </c>
      <c r="ERP401" s="430" t="s">
        <v>817</v>
      </c>
      <c r="ERQ401" s="430" t="s">
        <v>817</v>
      </c>
      <c r="ERR401" s="430" t="s">
        <v>817</v>
      </c>
      <c r="ERS401" s="430" t="s">
        <v>817</v>
      </c>
      <c r="ERT401" s="430" t="s">
        <v>817</v>
      </c>
      <c r="ERU401" s="430" t="s">
        <v>817</v>
      </c>
      <c r="ERV401" s="430" t="s">
        <v>817</v>
      </c>
      <c r="ERW401" s="430" t="s">
        <v>817</v>
      </c>
      <c r="ERX401" s="430" t="s">
        <v>817</v>
      </c>
      <c r="ERY401" s="430" t="s">
        <v>817</v>
      </c>
      <c r="ERZ401" s="430" t="s">
        <v>817</v>
      </c>
      <c r="ESA401" s="430" t="s">
        <v>817</v>
      </c>
      <c r="ESB401" s="430" t="s">
        <v>817</v>
      </c>
      <c r="ESC401" s="430" t="s">
        <v>817</v>
      </c>
      <c r="ESD401" s="430" t="s">
        <v>817</v>
      </c>
      <c r="ESE401" s="430" t="s">
        <v>817</v>
      </c>
      <c r="ESF401" s="430" t="s">
        <v>817</v>
      </c>
      <c r="ESG401" s="430" t="s">
        <v>817</v>
      </c>
      <c r="ESH401" s="430" t="s">
        <v>817</v>
      </c>
      <c r="ESI401" s="430" t="s">
        <v>817</v>
      </c>
      <c r="ESJ401" s="430" t="s">
        <v>817</v>
      </c>
      <c r="ESK401" s="430" t="s">
        <v>817</v>
      </c>
      <c r="ESL401" s="430" t="s">
        <v>817</v>
      </c>
      <c r="ESM401" s="430" t="s">
        <v>817</v>
      </c>
      <c r="ESN401" s="430" t="s">
        <v>817</v>
      </c>
      <c r="ESO401" s="430" t="s">
        <v>817</v>
      </c>
      <c r="ESP401" s="430" t="s">
        <v>817</v>
      </c>
      <c r="ESQ401" s="430" t="s">
        <v>817</v>
      </c>
      <c r="ESR401" s="430" t="s">
        <v>817</v>
      </c>
      <c r="ESS401" s="430" t="s">
        <v>817</v>
      </c>
      <c r="EST401" s="430" t="s">
        <v>817</v>
      </c>
      <c r="ESU401" s="430" t="s">
        <v>817</v>
      </c>
      <c r="ESV401" s="430" t="s">
        <v>817</v>
      </c>
      <c r="ESW401" s="430" t="s">
        <v>817</v>
      </c>
      <c r="ESX401" s="430" t="s">
        <v>817</v>
      </c>
      <c r="ESY401" s="430" t="s">
        <v>817</v>
      </c>
      <c r="ESZ401" s="430" t="s">
        <v>817</v>
      </c>
      <c r="ETA401" s="430" t="s">
        <v>817</v>
      </c>
      <c r="ETB401" s="430" t="s">
        <v>817</v>
      </c>
      <c r="ETC401" s="430" t="s">
        <v>817</v>
      </c>
      <c r="ETD401" s="430" t="s">
        <v>817</v>
      </c>
      <c r="ETE401" s="430" t="s">
        <v>817</v>
      </c>
      <c r="ETF401" s="430" t="s">
        <v>817</v>
      </c>
      <c r="ETG401" s="430" t="s">
        <v>817</v>
      </c>
      <c r="ETH401" s="430" t="s">
        <v>817</v>
      </c>
      <c r="ETI401" s="430" t="s">
        <v>817</v>
      </c>
      <c r="ETJ401" s="430" t="s">
        <v>817</v>
      </c>
      <c r="ETK401" s="430" t="s">
        <v>817</v>
      </c>
      <c r="ETL401" s="430" t="s">
        <v>817</v>
      </c>
      <c r="ETM401" s="430" t="s">
        <v>817</v>
      </c>
      <c r="ETN401" s="430" t="s">
        <v>817</v>
      </c>
      <c r="ETO401" s="430" t="s">
        <v>817</v>
      </c>
      <c r="ETP401" s="430" t="s">
        <v>817</v>
      </c>
      <c r="ETQ401" s="430" t="s">
        <v>817</v>
      </c>
      <c r="ETR401" s="430" t="s">
        <v>817</v>
      </c>
      <c r="ETS401" s="430" t="s">
        <v>817</v>
      </c>
      <c r="ETT401" s="430" t="s">
        <v>817</v>
      </c>
      <c r="ETU401" s="430" t="s">
        <v>817</v>
      </c>
      <c r="ETV401" s="430" t="s">
        <v>817</v>
      </c>
      <c r="ETW401" s="430" t="s">
        <v>817</v>
      </c>
      <c r="ETX401" s="430" t="s">
        <v>817</v>
      </c>
      <c r="ETY401" s="430" t="s">
        <v>817</v>
      </c>
      <c r="ETZ401" s="430" t="s">
        <v>817</v>
      </c>
      <c r="EUA401" s="430" t="s">
        <v>817</v>
      </c>
      <c r="EUB401" s="430" t="s">
        <v>817</v>
      </c>
      <c r="EUC401" s="430" t="s">
        <v>817</v>
      </c>
      <c r="EUD401" s="430" t="s">
        <v>817</v>
      </c>
      <c r="EUE401" s="430" t="s">
        <v>817</v>
      </c>
      <c r="EUF401" s="430" t="s">
        <v>817</v>
      </c>
      <c r="EUG401" s="430" t="s">
        <v>817</v>
      </c>
      <c r="EUH401" s="430" t="s">
        <v>817</v>
      </c>
      <c r="EUI401" s="430" t="s">
        <v>817</v>
      </c>
      <c r="EUJ401" s="430" t="s">
        <v>817</v>
      </c>
      <c r="EUK401" s="430" t="s">
        <v>817</v>
      </c>
      <c r="EUL401" s="430" t="s">
        <v>817</v>
      </c>
      <c r="EUM401" s="430" t="s">
        <v>817</v>
      </c>
      <c r="EUN401" s="430" t="s">
        <v>817</v>
      </c>
      <c r="EUO401" s="430" t="s">
        <v>817</v>
      </c>
      <c r="EUP401" s="430" t="s">
        <v>817</v>
      </c>
      <c r="EUQ401" s="430" t="s">
        <v>817</v>
      </c>
      <c r="EUR401" s="430" t="s">
        <v>817</v>
      </c>
      <c r="EUS401" s="430" t="s">
        <v>817</v>
      </c>
      <c r="EUT401" s="430" t="s">
        <v>817</v>
      </c>
      <c r="EUU401" s="430" t="s">
        <v>817</v>
      </c>
      <c r="EUV401" s="430" t="s">
        <v>817</v>
      </c>
      <c r="EUW401" s="430" t="s">
        <v>817</v>
      </c>
      <c r="EUX401" s="430" t="s">
        <v>817</v>
      </c>
      <c r="EUY401" s="430" t="s">
        <v>817</v>
      </c>
      <c r="EUZ401" s="430" t="s">
        <v>817</v>
      </c>
      <c r="EVA401" s="430" t="s">
        <v>817</v>
      </c>
      <c r="EVB401" s="430" t="s">
        <v>817</v>
      </c>
      <c r="EVC401" s="430" t="s">
        <v>817</v>
      </c>
      <c r="EVD401" s="430" t="s">
        <v>817</v>
      </c>
      <c r="EVE401" s="430" t="s">
        <v>817</v>
      </c>
      <c r="EVF401" s="430" t="s">
        <v>817</v>
      </c>
      <c r="EVG401" s="430" t="s">
        <v>817</v>
      </c>
      <c r="EVH401" s="430" t="s">
        <v>817</v>
      </c>
      <c r="EVI401" s="430" t="s">
        <v>817</v>
      </c>
      <c r="EVJ401" s="430" t="s">
        <v>817</v>
      </c>
      <c r="EVK401" s="430" t="s">
        <v>817</v>
      </c>
      <c r="EVL401" s="430" t="s">
        <v>817</v>
      </c>
      <c r="EVM401" s="430" t="s">
        <v>817</v>
      </c>
      <c r="EVN401" s="430" t="s">
        <v>817</v>
      </c>
      <c r="EVO401" s="430" t="s">
        <v>817</v>
      </c>
      <c r="EVP401" s="430" t="s">
        <v>817</v>
      </c>
      <c r="EVQ401" s="430" t="s">
        <v>817</v>
      </c>
      <c r="EVR401" s="430" t="s">
        <v>817</v>
      </c>
      <c r="EVS401" s="430" t="s">
        <v>817</v>
      </c>
      <c r="EVT401" s="430" t="s">
        <v>817</v>
      </c>
      <c r="EVU401" s="430" t="s">
        <v>817</v>
      </c>
      <c r="EVV401" s="430" t="s">
        <v>817</v>
      </c>
      <c r="EVW401" s="430" t="s">
        <v>817</v>
      </c>
      <c r="EVX401" s="430" t="s">
        <v>817</v>
      </c>
      <c r="EVY401" s="430" t="s">
        <v>817</v>
      </c>
      <c r="EVZ401" s="430" t="s">
        <v>817</v>
      </c>
      <c r="EWA401" s="430" t="s">
        <v>817</v>
      </c>
      <c r="EWB401" s="430" t="s">
        <v>817</v>
      </c>
      <c r="EWC401" s="430" t="s">
        <v>817</v>
      </c>
      <c r="EWD401" s="430" t="s">
        <v>817</v>
      </c>
      <c r="EWE401" s="430" t="s">
        <v>817</v>
      </c>
      <c r="EWF401" s="430" t="s">
        <v>817</v>
      </c>
      <c r="EWG401" s="430" t="s">
        <v>817</v>
      </c>
      <c r="EWH401" s="430" t="s">
        <v>817</v>
      </c>
      <c r="EWI401" s="430" t="s">
        <v>817</v>
      </c>
      <c r="EWJ401" s="430" t="s">
        <v>817</v>
      </c>
      <c r="EWK401" s="430" t="s">
        <v>817</v>
      </c>
      <c r="EWL401" s="430" t="s">
        <v>817</v>
      </c>
      <c r="EWM401" s="430" t="s">
        <v>817</v>
      </c>
      <c r="EWN401" s="430" t="s">
        <v>817</v>
      </c>
      <c r="EWO401" s="430" t="s">
        <v>817</v>
      </c>
      <c r="EWP401" s="430" t="s">
        <v>817</v>
      </c>
      <c r="EWQ401" s="430" t="s">
        <v>817</v>
      </c>
      <c r="EWR401" s="430" t="s">
        <v>817</v>
      </c>
      <c r="EWS401" s="430" t="s">
        <v>817</v>
      </c>
      <c r="EWT401" s="430" t="s">
        <v>817</v>
      </c>
      <c r="EWU401" s="430" t="s">
        <v>817</v>
      </c>
      <c r="EWV401" s="430" t="s">
        <v>817</v>
      </c>
      <c r="EWW401" s="430" t="s">
        <v>817</v>
      </c>
      <c r="EWX401" s="430" t="s">
        <v>817</v>
      </c>
      <c r="EWY401" s="430" t="s">
        <v>817</v>
      </c>
      <c r="EWZ401" s="430" t="s">
        <v>817</v>
      </c>
      <c r="EXA401" s="430" t="s">
        <v>817</v>
      </c>
      <c r="EXB401" s="430" t="s">
        <v>817</v>
      </c>
      <c r="EXC401" s="430" t="s">
        <v>817</v>
      </c>
      <c r="EXD401" s="430" t="s">
        <v>817</v>
      </c>
      <c r="EXE401" s="430" t="s">
        <v>817</v>
      </c>
      <c r="EXF401" s="430" t="s">
        <v>817</v>
      </c>
      <c r="EXG401" s="430" t="s">
        <v>817</v>
      </c>
      <c r="EXH401" s="430" t="s">
        <v>817</v>
      </c>
      <c r="EXI401" s="430" t="s">
        <v>817</v>
      </c>
      <c r="EXJ401" s="430" t="s">
        <v>817</v>
      </c>
      <c r="EXK401" s="430" t="s">
        <v>817</v>
      </c>
      <c r="EXL401" s="430" t="s">
        <v>817</v>
      </c>
      <c r="EXM401" s="430" t="s">
        <v>817</v>
      </c>
      <c r="EXN401" s="430" t="s">
        <v>817</v>
      </c>
      <c r="EXO401" s="430" t="s">
        <v>817</v>
      </c>
      <c r="EXP401" s="430" t="s">
        <v>817</v>
      </c>
      <c r="EXQ401" s="430" t="s">
        <v>817</v>
      </c>
      <c r="EXR401" s="430" t="s">
        <v>817</v>
      </c>
      <c r="EXS401" s="430" t="s">
        <v>817</v>
      </c>
      <c r="EXT401" s="430" t="s">
        <v>817</v>
      </c>
      <c r="EXU401" s="430" t="s">
        <v>817</v>
      </c>
      <c r="EXV401" s="430" t="s">
        <v>817</v>
      </c>
      <c r="EXW401" s="430" t="s">
        <v>817</v>
      </c>
      <c r="EXX401" s="430" t="s">
        <v>817</v>
      </c>
      <c r="EXY401" s="430" t="s">
        <v>817</v>
      </c>
      <c r="EXZ401" s="430" t="s">
        <v>817</v>
      </c>
      <c r="EYA401" s="430" t="s">
        <v>817</v>
      </c>
      <c r="EYB401" s="430" t="s">
        <v>817</v>
      </c>
      <c r="EYC401" s="430" t="s">
        <v>817</v>
      </c>
      <c r="EYD401" s="430" t="s">
        <v>817</v>
      </c>
      <c r="EYE401" s="430" t="s">
        <v>817</v>
      </c>
      <c r="EYF401" s="430" t="s">
        <v>817</v>
      </c>
      <c r="EYG401" s="430" t="s">
        <v>817</v>
      </c>
      <c r="EYH401" s="430" t="s">
        <v>817</v>
      </c>
      <c r="EYI401" s="430" t="s">
        <v>817</v>
      </c>
      <c r="EYJ401" s="430" t="s">
        <v>817</v>
      </c>
      <c r="EYK401" s="430" t="s">
        <v>817</v>
      </c>
      <c r="EYL401" s="430" t="s">
        <v>817</v>
      </c>
      <c r="EYM401" s="430" t="s">
        <v>817</v>
      </c>
      <c r="EYN401" s="430" t="s">
        <v>817</v>
      </c>
      <c r="EYO401" s="430" t="s">
        <v>817</v>
      </c>
      <c r="EYP401" s="430" t="s">
        <v>817</v>
      </c>
      <c r="EYQ401" s="430" t="s">
        <v>817</v>
      </c>
      <c r="EYR401" s="430" t="s">
        <v>817</v>
      </c>
      <c r="EYS401" s="430" t="s">
        <v>817</v>
      </c>
      <c r="EYT401" s="430" t="s">
        <v>817</v>
      </c>
      <c r="EYU401" s="430" t="s">
        <v>817</v>
      </c>
      <c r="EYV401" s="430" t="s">
        <v>817</v>
      </c>
      <c r="EYW401" s="430" t="s">
        <v>817</v>
      </c>
      <c r="EYX401" s="430" t="s">
        <v>817</v>
      </c>
      <c r="EYY401" s="430" t="s">
        <v>817</v>
      </c>
      <c r="EYZ401" s="430" t="s">
        <v>817</v>
      </c>
      <c r="EZA401" s="430" t="s">
        <v>817</v>
      </c>
      <c r="EZB401" s="430" t="s">
        <v>817</v>
      </c>
      <c r="EZC401" s="430" t="s">
        <v>817</v>
      </c>
      <c r="EZD401" s="430" t="s">
        <v>817</v>
      </c>
      <c r="EZE401" s="430" t="s">
        <v>817</v>
      </c>
      <c r="EZF401" s="430" t="s">
        <v>817</v>
      </c>
      <c r="EZG401" s="430" t="s">
        <v>817</v>
      </c>
      <c r="EZH401" s="430" t="s">
        <v>817</v>
      </c>
      <c r="EZI401" s="430" t="s">
        <v>817</v>
      </c>
      <c r="EZJ401" s="430" t="s">
        <v>817</v>
      </c>
      <c r="EZK401" s="430" t="s">
        <v>817</v>
      </c>
      <c r="EZL401" s="430" t="s">
        <v>817</v>
      </c>
      <c r="EZM401" s="430" t="s">
        <v>817</v>
      </c>
      <c r="EZN401" s="430" t="s">
        <v>817</v>
      </c>
      <c r="EZO401" s="430" t="s">
        <v>817</v>
      </c>
      <c r="EZP401" s="430" t="s">
        <v>817</v>
      </c>
      <c r="EZQ401" s="430" t="s">
        <v>817</v>
      </c>
      <c r="EZR401" s="430" t="s">
        <v>817</v>
      </c>
      <c r="EZS401" s="430" t="s">
        <v>817</v>
      </c>
      <c r="EZT401" s="430" t="s">
        <v>817</v>
      </c>
      <c r="EZU401" s="430" t="s">
        <v>817</v>
      </c>
      <c r="EZV401" s="430" t="s">
        <v>817</v>
      </c>
      <c r="EZW401" s="430" t="s">
        <v>817</v>
      </c>
      <c r="EZX401" s="430" t="s">
        <v>817</v>
      </c>
      <c r="EZY401" s="430" t="s">
        <v>817</v>
      </c>
      <c r="EZZ401" s="430" t="s">
        <v>817</v>
      </c>
      <c r="FAA401" s="430" t="s">
        <v>817</v>
      </c>
      <c r="FAB401" s="430" t="s">
        <v>817</v>
      </c>
      <c r="FAC401" s="430" t="s">
        <v>817</v>
      </c>
      <c r="FAD401" s="430" t="s">
        <v>817</v>
      </c>
      <c r="FAE401" s="430" t="s">
        <v>817</v>
      </c>
      <c r="FAF401" s="430" t="s">
        <v>817</v>
      </c>
      <c r="FAG401" s="430" t="s">
        <v>817</v>
      </c>
      <c r="FAH401" s="430" t="s">
        <v>817</v>
      </c>
      <c r="FAI401" s="430" t="s">
        <v>817</v>
      </c>
      <c r="FAJ401" s="430" t="s">
        <v>817</v>
      </c>
      <c r="FAK401" s="430" t="s">
        <v>817</v>
      </c>
      <c r="FAL401" s="430" t="s">
        <v>817</v>
      </c>
      <c r="FAM401" s="430" t="s">
        <v>817</v>
      </c>
      <c r="FAN401" s="430" t="s">
        <v>817</v>
      </c>
      <c r="FAO401" s="430" t="s">
        <v>817</v>
      </c>
      <c r="FAP401" s="430" t="s">
        <v>817</v>
      </c>
      <c r="FAQ401" s="430" t="s">
        <v>817</v>
      </c>
      <c r="FAR401" s="430" t="s">
        <v>817</v>
      </c>
      <c r="FAS401" s="430" t="s">
        <v>817</v>
      </c>
      <c r="FAT401" s="430" t="s">
        <v>817</v>
      </c>
      <c r="FAU401" s="430" t="s">
        <v>817</v>
      </c>
      <c r="FAV401" s="430" t="s">
        <v>817</v>
      </c>
      <c r="FAW401" s="430" t="s">
        <v>817</v>
      </c>
      <c r="FAX401" s="430" t="s">
        <v>817</v>
      </c>
      <c r="FAY401" s="430" t="s">
        <v>817</v>
      </c>
      <c r="FAZ401" s="430" t="s">
        <v>817</v>
      </c>
      <c r="FBA401" s="430" t="s">
        <v>817</v>
      </c>
      <c r="FBB401" s="430" t="s">
        <v>817</v>
      </c>
      <c r="FBC401" s="430" t="s">
        <v>817</v>
      </c>
      <c r="FBD401" s="430" t="s">
        <v>817</v>
      </c>
      <c r="FBE401" s="430" t="s">
        <v>817</v>
      </c>
      <c r="FBF401" s="430" t="s">
        <v>817</v>
      </c>
      <c r="FBG401" s="430" t="s">
        <v>817</v>
      </c>
      <c r="FBH401" s="430" t="s">
        <v>817</v>
      </c>
      <c r="FBI401" s="430" t="s">
        <v>817</v>
      </c>
      <c r="FBJ401" s="430" t="s">
        <v>817</v>
      </c>
      <c r="FBK401" s="430" t="s">
        <v>817</v>
      </c>
      <c r="FBL401" s="430" t="s">
        <v>817</v>
      </c>
      <c r="FBM401" s="430" t="s">
        <v>817</v>
      </c>
      <c r="FBN401" s="430" t="s">
        <v>817</v>
      </c>
      <c r="FBO401" s="430" t="s">
        <v>817</v>
      </c>
      <c r="FBP401" s="430" t="s">
        <v>817</v>
      </c>
      <c r="FBQ401" s="430" t="s">
        <v>817</v>
      </c>
      <c r="FBR401" s="430" t="s">
        <v>817</v>
      </c>
      <c r="FBS401" s="430" t="s">
        <v>817</v>
      </c>
      <c r="FBT401" s="430" t="s">
        <v>817</v>
      </c>
      <c r="FBU401" s="430" t="s">
        <v>817</v>
      </c>
      <c r="FBV401" s="430" t="s">
        <v>817</v>
      </c>
      <c r="FBW401" s="430" t="s">
        <v>817</v>
      </c>
      <c r="FBX401" s="430" t="s">
        <v>817</v>
      </c>
      <c r="FBY401" s="430" t="s">
        <v>817</v>
      </c>
      <c r="FBZ401" s="430" t="s">
        <v>817</v>
      </c>
      <c r="FCA401" s="430" t="s">
        <v>817</v>
      </c>
      <c r="FCB401" s="430" t="s">
        <v>817</v>
      </c>
      <c r="FCC401" s="430" t="s">
        <v>817</v>
      </c>
      <c r="FCD401" s="430" t="s">
        <v>817</v>
      </c>
      <c r="FCE401" s="430" t="s">
        <v>817</v>
      </c>
      <c r="FCF401" s="430" t="s">
        <v>817</v>
      </c>
      <c r="FCG401" s="430" t="s">
        <v>817</v>
      </c>
      <c r="FCH401" s="430" t="s">
        <v>817</v>
      </c>
      <c r="FCI401" s="430" t="s">
        <v>817</v>
      </c>
      <c r="FCJ401" s="430" t="s">
        <v>817</v>
      </c>
      <c r="FCK401" s="430" t="s">
        <v>817</v>
      </c>
      <c r="FCL401" s="430" t="s">
        <v>817</v>
      </c>
      <c r="FCM401" s="430" t="s">
        <v>817</v>
      </c>
      <c r="FCN401" s="430" t="s">
        <v>817</v>
      </c>
      <c r="FCO401" s="430" t="s">
        <v>817</v>
      </c>
      <c r="FCP401" s="430" t="s">
        <v>817</v>
      </c>
      <c r="FCQ401" s="430" t="s">
        <v>817</v>
      </c>
      <c r="FCR401" s="430" t="s">
        <v>817</v>
      </c>
      <c r="FCS401" s="430" t="s">
        <v>817</v>
      </c>
      <c r="FCT401" s="430" t="s">
        <v>817</v>
      </c>
      <c r="FCU401" s="430" t="s">
        <v>817</v>
      </c>
      <c r="FCV401" s="430" t="s">
        <v>817</v>
      </c>
      <c r="FCW401" s="430" t="s">
        <v>817</v>
      </c>
      <c r="FCX401" s="430" t="s">
        <v>817</v>
      </c>
      <c r="FCY401" s="430" t="s">
        <v>817</v>
      </c>
      <c r="FCZ401" s="430" t="s">
        <v>817</v>
      </c>
      <c r="FDA401" s="430" t="s">
        <v>817</v>
      </c>
      <c r="FDB401" s="430" t="s">
        <v>817</v>
      </c>
      <c r="FDC401" s="430" t="s">
        <v>817</v>
      </c>
      <c r="FDD401" s="430" t="s">
        <v>817</v>
      </c>
      <c r="FDE401" s="430" t="s">
        <v>817</v>
      </c>
      <c r="FDF401" s="430" t="s">
        <v>817</v>
      </c>
      <c r="FDG401" s="430" t="s">
        <v>817</v>
      </c>
      <c r="FDH401" s="430" t="s">
        <v>817</v>
      </c>
      <c r="FDI401" s="430" t="s">
        <v>817</v>
      </c>
      <c r="FDJ401" s="430" t="s">
        <v>817</v>
      </c>
      <c r="FDK401" s="430" t="s">
        <v>817</v>
      </c>
      <c r="FDL401" s="430" t="s">
        <v>817</v>
      </c>
      <c r="FDM401" s="430" t="s">
        <v>817</v>
      </c>
      <c r="FDN401" s="430" t="s">
        <v>817</v>
      </c>
      <c r="FDO401" s="430" t="s">
        <v>817</v>
      </c>
      <c r="FDP401" s="430" t="s">
        <v>817</v>
      </c>
      <c r="FDQ401" s="430" t="s">
        <v>817</v>
      </c>
      <c r="FDR401" s="430" t="s">
        <v>817</v>
      </c>
      <c r="FDS401" s="430" t="s">
        <v>817</v>
      </c>
      <c r="FDT401" s="430" t="s">
        <v>817</v>
      </c>
      <c r="FDU401" s="430" t="s">
        <v>817</v>
      </c>
      <c r="FDV401" s="430" t="s">
        <v>817</v>
      </c>
      <c r="FDW401" s="430" t="s">
        <v>817</v>
      </c>
      <c r="FDX401" s="430" t="s">
        <v>817</v>
      </c>
      <c r="FDY401" s="430" t="s">
        <v>817</v>
      </c>
      <c r="FDZ401" s="430" t="s">
        <v>817</v>
      </c>
      <c r="FEA401" s="430" t="s">
        <v>817</v>
      </c>
      <c r="FEB401" s="430" t="s">
        <v>817</v>
      </c>
      <c r="FEC401" s="430" t="s">
        <v>817</v>
      </c>
      <c r="FED401" s="430" t="s">
        <v>817</v>
      </c>
      <c r="FEE401" s="430" t="s">
        <v>817</v>
      </c>
      <c r="FEF401" s="430" t="s">
        <v>817</v>
      </c>
      <c r="FEG401" s="430" t="s">
        <v>817</v>
      </c>
      <c r="FEH401" s="430" t="s">
        <v>817</v>
      </c>
      <c r="FEI401" s="430" t="s">
        <v>817</v>
      </c>
      <c r="FEJ401" s="430" t="s">
        <v>817</v>
      </c>
      <c r="FEK401" s="430" t="s">
        <v>817</v>
      </c>
      <c r="FEL401" s="430" t="s">
        <v>817</v>
      </c>
      <c r="FEM401" s="430" t="s">
        <v>817</v>
      </c>
      <c r="FEN401" s="430" t="s">
        <v>817</v>
      </c>
      <c r="FEO401" s="430" t="s">
        <v>817</v>
      </c>
      <c r="FEP401" s="430" t="s">
        <v>817</v>
      </c>
      <c r="FEQ401" s="430" t="s">
        <v>817</v>
      </c>
      <c r="FER401" s="430" t="s">
        <v>817</v>
      </c>
      <c r="FES401" s="430" t="s">
        <v>817</v>
      </c>
      <c r="FET401" s="430" t="s">
        <v>817</v>
      </c>
      <c r="FEU401" s="430" t="s">
        <v>817</v>
      </c>
      <c r="FEV401" s="430" t="s">
        <v>817</v>
      </c>
      <c r="FEW401" s="430" t="s">
        <v>817</v>
      </c>
      <c r="FEX401" s="430" t="s">
        <v>817</v>
      </c>
      <c r="FEY401" s="430" t="s">
        <v>817</v>
      </c>
      <c r="FEZ401" s="430" t="s">
        <v>817</v>
      </c>
      <c r="FFA401" s="430" t="s">
        <v>817</v>
      </c>
      <c r="FFB401" s="430" t="s">
        <v>817</v>
      </c>
      <c r="FFC401" s="430" t="s">
        <v>817</v>
      </c>
      <c r="FFD401" s="430" t="s">
        <v>817</v>
      </c>
      <c r="FFE401" s="430" t="s">
        <v>817</v>
      </c>
      <c r="FFF401" s="430" t="s">
        <v>817</v>
      </c>
      <c r="FFG401" s="430" t="s">
        <v>817</v>
      </c>
      <c r="FFH401" s="430" t="s">
        <v>817</v>
      </c>
      <c r="FFI401" s="430" t="s">
        <v>817</v>
      </c>
      <c r="FFJ401" s="430" t="s">
        <v>817</v>
      </c>
      <c r="FFK401" s="430" t="s">
        <v>817</v>
      </c>
      <c r="FFL401" s="430" t="s">
        <v>817</v>
      </c>
      <c r="FFM401" s="430" t="s">
        <v>817</v>
      </c>
      <c r="FFN401" s="430" t="s">
        <v>817</v>
      </c>
      <c r="FFO401" s="430" t="s">
        <v>817</v>
      </c>
      <c r="FFP401" s="430" t="s">
        <v>817</v>
      </c>
      <c r="FFQ401" s="430" t="s">
        <v>817</v>
      </c>
      <c r="FFR401" s="430" t="s">
        <v>817</v>
      </c>
      <c r="FFS401" s="430" t="s">
        <v>817</v>
      </c>
      <c r="FFT401" s="430" t="s">
        <v>817</v>
      </c>
      <c r="FFU401" s="430" t="s">
        <v>817</v>
      </c>
      <c r="FFV401" s="430" t="s">
        <v>817</v>
      </c>
      <c r="FFW401" s="430" t="s">
        <v>817</v>
      </c>
      <c r="FFX401" s="430" t="s">
        <v>817</v>
      </c>
      <c r="FFY401" s="430" t="s">
        <v>817</v>
      </c>
      <c r="FFZ401" s="430" t="s">
        <v>817</v>
      </c>
      <c r="FGA401" s="430" t="s">
        <v>817</v>
      </c>
      <c r="FGB401" s="430" t="s">
        <v>817</v>
      </c>
      <c r="FGC401" s="430" t="s">
        <v>817</v>
      </c>
      <c r="FGD401" s="430" t="s">
        <v>817</v>
      </c>
      <c r="FGE401" s="430" t="s">
        <v>817</v>
      </c>
      <c r="FGF401" s="430" t="s">
        <v>817</v>
      </c>
      <c r="FGG401" s="430" t="s">
        <v>817</v>
      </c>
      <c r="FGH401" s="430" t="s">
        <v>817</v>
      </c>
      <c r="FGI401" s="430" t="s">
        <v>817</v>
      </c>
      <c r="FGJ401" s="430" t="s">
        <v>817</v>
      </c>
      <c r="FGK401" s="430" t="s">
        <v>817</v>
      </c>
      <c r="FGL401" s="430" t="s">
        <v>817</v>
      </c>
      <c r="FGM401" s="430" t="s">
        <v>817</v>
      </c>
      <c r="FGN401" s="430" t="s">
        <v>817</v>
      </c>
      <c r="FGO401" s="430" t="s">
        <v>817</v>
      </c>
      <c r="FGP401" s="430" t="s">
        <v>817</v>
      </c>
      <c r="FGQ401" s="430" t="s">
        <v>817</v>
      </c>
      <c r="FGR401" s="430" t="s">
        <v>817</v>
      </c>
      <c r="FGS401" s="430" t="s">
        <v>817</v>
      </c>
      <c r="FGT401" s="430" t="s">
        <v>817</v>
      </c>
      <c r="FGU401" s="430" t="s">
        <v>817</v>
      </c>
      <c r="FGV401" s="430" t="s">
        <v>817</v>
      </c>
      <c r="FGW401" s="430" t="s">
        <v>817</v>
      </c>
      <c r="FGX401" s="430" t="s">
        <v>817</v>
      </c>
      <c r="FGY401" s="430" t="s">
        <v>817</v>
      </c>
      <c r="FGZ401" s="430" t="s">
        <v>817</v>
      </c>
      <c r="FHA401" s="430" t="s">
        <v>817</v>
      </c>
      <c r="FHB401" s="430" t="s">
        <v>817</v>
      </c>
      <c r="FHC401" s="430" t="s">
        <v>817</v>
      </c>
      <c r="FHD401" s="430" t="s">
        <v>817</v>
      </c>
      <c r="FHE401" s="430" t="s">
        <v>817</v>
      </c>
      <c r="FHF401" s="430" t="s">
        <v>817</v>
      </c>
      <c r="FHG401" s="430" t="s">
        <v>817</v>
      </c>
      <c r="FHH401" s="430" t="s">
        <v>817</v>
      </c>
      <c r="FHI401" s="430" t="s">
        <v>817</v>
      </c>
      <c r="FHJ401" s="430" t="s">
        <v>817</v>
      </c>
      <c r="FHK401" s="430" t="s">
        <v>817</v>
      </c>
      <c r="FHL401" s="430" t="s">
        <v>817</v>
      </c>
      <c r="FHM401" s="430" t="s">
        <v>817</v>
      </c>
      <c r="FHN401" s="430" t="s">
        <v>817</v>
      </c>
      <c r="FHO401" s="430" t="s">
        <v>817</v>
      </c>
      <c r="FHP401" s="430" t="s">
        <v>817</v>
      </c>
      <c r="FHQ401" s="430" t="s">
        <v>817</v>
      </c>
      <c r="FHR401" s="430" t="s">
        <v>817</v>
      </c>
      <c r="FHS401" s="430" t="s">
        <v>817</v>
      </c>
      <c r="FHT401" s="430" t="s">
        <v>817</v>
      </c>
      <c r="FHU401" s="430" t="s">
        <v>817</v>
      </c>
      <c r="FHV401" s="430" t="s">
        <v>817</v>
      </c>
      <c r="FHW401" s="430" t="s">
        <v>817</v>
      </c>
      <c r="FHX401" s="430" t="s">
        <v>817</v>
      </c>
      <c r="FHY401" s="430" t="s">
        <v>817</v>
      </c>
      <c r="FHZ401" s="430" t="s">
        <v>817</v>
      </c>
      <c r="FIA401" s="430" t="s">
        <v>817</v>
      </c>
      <c r="FIB401" s="430" t="s">
        <v>817</v>
      </c>
      <c r="FIC401" s="430" t="s">
        <v>817</v>
      </c>
      <c r="FID401" s="430" t="s">
        <v>817</v>
      </c>
      <c r="FIE401" s="430" t="s">
        <v>817</v>
      </c>
      <c r="FIF401" s="430" t="s">
        <v>817</v>
      </c>
      <c r="FIG401" s="430" t="s">
        <v>817</v>
      </c>
      <c r="FIH401" s="430" t="s">
        <v>817</v>
      </c>
      <c r="FII401" s="430" t="s">
        <v>817</v>
      </c>
      <c r="FIJ401" s="430" t="s">
        <v>817</v>
      </c>
      <c r="FIK401" s="430" t="s">
        <v>817</v>
      </c>
      <c r="FIL401" s="430" t="s">
        <v>817</v>
      </c>
      <c r="FIM401" s="430" t="s">
        <v>817</v>
      </c>
      <c r="FIN401" s="430" t="s">
        <v>817</v>
      </c>
      <c r="FIO401" s="430" t="s">
        <v>817</v>
      </c>
      <c r="FIP401" s="430" t="s">
        <v>817</v>
      </c>
      <c r="FIQ401" s="430" t="s">
        <v>817</v>
      </c>
      <c r="FIR401" s="430" t="s">
        <v>817</v>
      </c>
      <c r="FIS401" s="430" t="s">
        <v>817</v>
      </c>
      <c r="FIT401" s="430" t="s">
        <v>817</v>
      </c>
      <c r="FIU401" s="430" t="s">
        <v>817</v>
      </c>
      <c r="FIV401" s="430" t="s">
        <v>817</v>
      </c>
      <c r="FIW401" s="430" t="s">
        <v>817</v>
      </c>
      <c r="FIX401" s="430" t="s">
        <v>817</v>
      </c>
      <c r="FIY401" s="430" t="s">
        <v>817</v>
      </c>
      <c r="FIZ401" s="430" t="s">
        <v>817</v>
      </c>
      <c r="FJA401" s="430" t="s">
        <v>817</v>
      </c>
      <c r="FJB401" s="430" t="s">
        <v>817</v>
      </c>
      <c r="FJC401" s="430" t="s">
        <v>817</v>
      </c>
      <c r="FJD401" s="430" t="s">
        <v>817</v>
      </c>
      <c r="FJE401" s="430" t="s">
        <v>817</v>
      </c>
      <c r="FJF401" s="430" t="s">
        <v>817</v>
      </c>
      <c r="FJG401" s="430" t="s">
        <v>817</v>
      </c>
      <c r="FJH401" s="430" t="s">
        <v>817</v>
      </c>
      <c r="FJI401" s="430" t="s">
        <v>817</v>
      </c>
      <c r="FJJ401" s="430" t="s">
        <v>817</v>
      </c>
      <c r="FJK401" s="430" t="s">
        <v>817</v>
      </c>
      <c r="FJL401" s="430" t="s">
        <v>817</v>
      </c>
      <c r="FJM401" s="430" t="s">
        <v>817</v>
      </c>
      <c r="FJN401" s="430" t="s">
        <v>817</v>
      </c>
      <c r="FJO401" s="430" t="s">
        <v>817</v>
      </c>
      <c r="FJP401" s="430" t="s">
        <v>817</v>
      </c>
      <c r="FJQ401" s="430" t="s">
        <v>817</v>
      </c>
      <c r="FJR401" s="430" t="s">
        <v>817</v>
      </c>
      <c r="FJS401" s="430" t="s">
        <v>817</v>
      </c>
      <c r="FJT401" s="430" t="s">
        <v>817</v>
      </c>
      <c r="FJU401" s="430" t="s">
        <v>817</v>
      </c>
      <c r="FJV401" s="430" t="s">
        <v>817</v>
      </c>
      <c r="FJW401" s="430" t="s">
        <v>817</v>
      </c>
      <c r="FJX401" s="430" t="s">
        <v>817</v>
      </c>
      <c r="FJY401" s="430" t="s">
        <v>817</v>
      </c>
      <c r="FJZ401" s="430" t="s">
        <v>817</v>
      </c>
      <c r="FKA401" s="430" t="s">
        <v>817</v>
      </c>
      <c r="FKB401" s="430" t="s">
        <v>817</v>
      </c>
      <c r="FKC401" s="430" t="s">
        <v>817</v>
      </c>
      <c r="FKD401" s="430" t="s">
        <v>817</v>
      </c>
      <c r="FKE401" s="430" t="s">
        <v>817</v>
      </c>
      <c r="FKF401" s="430" t="s">
        <v>817</v>
      </c>
      <c r="FKG401" s="430" t="s">
        <v>817</v>
      </c>
      <c r="FKH401" s="430" t="s">
        <v>817</v>
      </c>
      <c r="FKI401" s="430" t="s">
        <v>817</v>
      </c>
      <c r="FKJ401" s="430" t="s">
        <v>817</v>
      </c>
      <c r="FKK401" s="430" t="s">
        <v>817</v>
      </c>
      <c r="FKL401" s="430" t="s">
        <v>817</v>
      </c>
      <c r="FKM401" s="430" t="s">
        <v>817</v>
      </c>
      <c r="FKN401" s="430" t="s">
        <v>817</v>
      </c>
      <c r="FKO401" s="430" t="s">
        <v>817</v>
      </c>
      <c r="FKP401" s="430" t="s">
        <v>817</v>
      </c>
      <c r="FKQ401" s="430" t="s">
        <v>817</v>
      </c>
      <c r="FKR401" s="430" t="s">
        <v>817</v>
      </c>
      <c r="FKS401" s="430" t="s">
        <v>817</v>
      </c>
      <c r="FKT401" s="430" t="s">
        <v>817</v>
      </c>
      <c r="FKU401" s="430" t="s">
        <v>817</v>
      </c>
      <c r="FKV401" s="430" t="s">
        <v>817</v>
      </c>
      <c r="FKW401" s="430" t="s">
        <v>817</v>
      </c>
      <c r="FKX401" s="430" t="s">
        <v>817</v>
      </c>
      <c r="FKY401" s="430" t="s">
        <v>817</v>
      </c>
      <c r="FKZ401" s="430" t="s">
        <v>817</v>
      </c>
      <c r="FLA401" s="430" t="s">
        <v>817</v>
      </c>
      <c r="FLB401" s="430" t="s">
        <v>817</v>
      </c>
      <c r="FLC401" s="430" t="s">
        <v>817</v>
      </c>
      <c r="FLD401" s="430" t="s">
        <v>817</v>
      </c>
      <c r="FLE401" s="430" t="s">
        <v>817</v>
      </c>
      <c r="FLF401" s="430" t="s">
        <v>817</v>
      </c>
      <c r="FLG401" s="430" t="s">
        <v>817</v>
      </c>
      <c r="FLH401" s="430" t="s">
        <v>817</v>
      </c>
      <c r="FLI401" s="430" t="s">
        <v>817</v>
      </c>
      <c r="FLJ401" s="430" t="s">
        <v>817</v>
      </c>
      <c r="FLK401" s="430" t="s">
        <v>817</v>
      </c>
      <c r="FLL401" s="430" t="s">
        <v>817</v>
      </c>
      <c r="FLM401" s="430" t="s">
        <v>817</v>
      </c>
      <c r="FLN401" s="430" t="s">
        <v>817</v>
      </c>
      <c r="FLO401" s="430" t="s">
        <v>817</v>
      </c>
      <c r="FLP401" s="430" t="s">
        <v>817</v>
      </c>
      <c r="FLQ401" s="430" t="s">
        <v>817</v>
      </c>
      <c r="FLR401" s="430" t="s">
        <v>817</v>
      </c>
      <c r="FLS401" s="430" t="s">
        <v>817</v>
      </c>
      <c r="FLT401" s="430" t="s">
        <v>817</v>
      </c>
      <c r="FLU401" s="430" t="s">
        <v>817</v>
      </c>
      <c r="FLV401" s="430" t="s">
        <v>817</v>
      </c>
      <c r="FLW401" s="430" t="s">
        <v>817</v>
      </c>
      <c r="FLX401" s="430" t="s">
        <v>817</v>
      </c>
      <c r="FLY401" s="430" t="s">
        <v>817</v>
      </c>
      <c r="FLZ401" s="430" t="s">
        <v>817</v>
      </c>
      <c r="FMA401" s="430" t="s">
        <v>817</v>
      </c>
      <c r="FMB401" s="430" t="s">
        <v>817</v>
      </c>
      <c r="FMC401" s="430" t="s">
        <v>817</v>
      </c>
      <c r="FMD401" s="430" t="s">
        <v>817</v>
      </c>
      <c r="FME401" s="430" t="s">
        <v>817</v>
      </c>
      <c r="FMF401" s="430" t="s">
        <v>817</v>
      </c>
      <c r="FMG401" s="430" t="s">
        <v>817</v>
      </c>
      <c r="FMH401" s="430" t="s">
        <v>817</v>
      </c>
      <c r="FMI401" s="430" t="s">
        <v>817</v>
      </c>
      <c r="FMJ401" s="430" t="s">
        <v>817</v>
      </c>
      <c r="FMK401" s="430" t="s">
        <v>817</v>
      </c>
      <c r="FML401" s="430" t="s">
        <v>817</v>
      </c>
      <c r="FMM401" s="430" t="s">
        <v>817</v>
      </c>
      <c r="FMN401" s="430" t="s">
        <v>817</v>
      </c>
      <c r="FMO401" s="430" t="s">
        <v>817</v>
      </c>
      <c r="FMP401" s="430" t="s">
        <v>817</v>
      </c>
      <c r="FMQ401" s="430" t="s">
        <v>817</v>
      </c>
      <c r="FMR401" s="430" t="s">
        <v>817</v>
      </c>
      <c r="FMS401" s="430" t="s">
        <v>817</v>
      </c>
      <c r="FMT401" s="430" t="s">
        <v>817</v>
      </c>
      <c r="FMU401" s="430" t="s">
        <v>817</v>
      </c>
      <c r="FMV401" s="430" t="s">
        <v>817</v>
      </c>
      <c r="FMW401" s="430" t="s">
        <v>817</v>
      </c>
      <c r="FMX401" s="430" t="s">
        <v>817</v>
      </c>
      <c r="FMY401" s="430" t="s">
        <v>817</v>
      </c>
      <c r="FMZ401" s="430" t="s">
        <v>817</v>
      </c>
      <c r="FNA401" s="430" t="s">
        <v>817</v>
      </c>
      <c r="FNB401" s="430" t="s">
        <v>817</v>
      </c>
      <c r="FNC401" s="430" t="s">
        <v>817</v>
      </c>
      <c r="FND401" s="430" t="s">
        <v>817</v>
      </c>
      <c r="FNE401" s="430" t="s">
        <v>817</v>
      </c>
      <c r="FNF401" s="430" t="s">
        <v>817</v>
      </c>
      <c r="FNG401" s="430" t="s">
        <v>817</v>
      </c>
      <c r="FNH401" s="430" t="s">
        <v>817</v>
      </c>
      <c r="FNI401" s="430" t="s">
        <v>817</v>
      </c>
      <c r="FNJ401" s="430" t="s">
        <v>817</v>
      </c>
      <c r="FNK401" s="430" t="s">
        <v>817</v>
      </c>
      <c r="FNL401" s="430" t="s">
        <v>817</v>
      </c>
      <c r="FNM401" s="430" t="s">
        <v>817</v>
      </c>
      <c r="FNN401" s="430" t="s">
        <v>817</v>
      </c>
      <c r="FNO401" s="430" t="s">
        <v>817</v>
      </c>
      <c r="FNP401" s="430" t="s">
        <v>817</v>
      </c>
      <c r="FNQ401" s="430" t="s">
        <v>817</v>
      </c>
      <c r="FNR401" s="430" t="s">
        <v>817</v>
      </c>
      <c r="FNS401" s="430" t="s">
        <v>817</v>
      </c>
      <c r="FNT401" s="430" t="s">
        <v>817</v>
      </c>
      <c r="FNU401" s="430" t="s">
        <v>817</v>
      </c>
      <c r="FNV401" s="430" t="s">
        <v>817</v>
      </c>
      <c r="FNW401" s="430" t="s">
        <v>817</v>
      </c>
      <c r="FNX401" s="430" t="s">
        <v>817</v>
      </c>
      <c r="FNY401" s="430" t="s">
        <v>817</v>
      </c>
      <c r="FNZ401" s="430" t="s">
        <v>817</v>
      </c>
      <c r="FOA401" s="430" t="s">
        <v>817</v>
      </c>
      <c r="FOB401" s="430" t="s">
        <v>817</v>
      </c>
      <c r="FOC401" s="430" t="s">
        <v>817</v>
      </c>
      <c r="FOD401" s="430" t="s">
        <v>817</v>
      </c>
      <c r="FOE401" s="430" t="s">
        <v>817</v>
      </c>
      <c r="FOF401" s="430" t="s">
        <v>817</v>
      </c>
      <c r="FOG401" s="430" t="s">
        <v>817</v>
      </c>
      <c r="FOH401" s="430" t="s">
        <v>817</v>
      </c>
      <c r="FOI401" s="430" t="s">
        <v>817</v>
      </c>
      <c r="FOJ401" s="430" t="s">
        <v>817</v>
      </c>
      <c r="FOK401" s="430" t="s">
        <v>817</v>
      </c>
      <c r="FOL401" s="430" t="s">
        <v>817</v>
      </c>
      <c r="FOM401" s="430" t="s">
        <v>817</v>
      </c>
      <c r="FON401" s="430" t="s">
        <v>817</v>
      </c>
      <c r="FOO401" s="430" t="s">
        <v>817</v>
      </c>
      <c r="FOP401" s="430" t="s">
        <v>817</v>
      </c>
      <c r="FOQ401" s="430" t="s">
        <v>817</v>
      </c>
      <c r="FOR401" s="430" t="s">
        <v>817</v>
      </c>
      <c r="FOS401" s="430" t="s">
        <v>817</v>
      </c>
      <c r="FOT401" s="430" t="s">
        <v>817</v>
      </c>
      <c r="FOU401" s="430" t="s">
        <v>817</v>
      </c>
      <c r="FOV401" s="430" t="s">
        <v>817</v>
      </c>
      <c r="FOW401" s="430" t="s">
        <v>817</v>
      </c>
      <c r="FOX401" s="430" t="s">
        <v>817</v>
      </c>
      <c r="FOY401" s="430" t="s">
        <v>817</v>
      </c>
      <c r="FOZ401" s="430" t="s">
        <v>817</v>
      </c>
      <c r="FPA401" s="430" t="s">
        <v>817</v>
      </c>
      <c r="FPB401" s="430" t="s">
        <v>817</v>
      </c>
      <c r="FPC401" s="430" t="s">
        <v>817</v>
      </c>
      <c r="FPD401" s="430" t="s">
        <v>817</v>
      </c>
      <c r="FPE401" s="430" t="s">
        <v>817</v>
      </c>
      <c r="FPF401" s="430" t="s">
        <v>817</v>
      </c>
      <c r="FPG401" s="430" t="s">
        <v>817</v>
      </c>
      <c r="FPH401" s="430" t="s">
        <v>817</v>
      </c>
      <c r="FPI401" s="430" t="s">
        <v>817</v>
      </c>
      <c r="FPJ401" s="430" t="s">
        <v>817</v>
      </c>
      <c r="FPK401" s="430" t="s">
        <v>817</v>
      </c>
      <c r="FPL401" s="430" t="s">
        <v>817</v>
      </c>
      <c r="FPM401" s="430" t="s">
        <v>817</v>
      </c>
      <c r="FPN401" s="430" t="s">
        <v>817</v>
      </c>
      <c r="FPO401" s="430" t="s">
        <v>817</v>
      </c>
      <c r="FPP401" s="430" t="s">
        <v>817</v>
      </c>
      <c r="FPQ401" s="430" t="s">
        <v>817</v>
      </c>
      <c r="FPR401" s="430" t="s">
        <v>817</v>
      </c>
      <c r="FPS401" s="430" t="s">
        <v>817</v>
      </c>
      <c r="FPT401" s="430" t="s">
        <v>817</v>
      </c>
      <c r="FPU401" s="430" t="s">
        <v>817</v>
      </c>
      <c r="FPV401" s="430" t="s">
        <v>817</v>
      </c>
      <c r="FPW401" s="430" t="s">
        <v>817</v>
      </c>
      <c r="FPX401" s="430" t="s">
        <v>817</v>
      </c>
      <c r="FPY401" s="430" t="s">
        <v>817</v>
      </c>
      <c r="FPZ401" s="430" t="s">
        <v>817</v>
      </c>
      <c r="FQA401" s="430" t="s">
        <v>817</v>
      </c>
      <c r="FQB401" s="430" t="s">
        <v>817</v>
      </c>
      <c r="FQC401" s="430" t="s">
        <v>817</v>
      </c>
      <c r="FQD401" s="430" t="s">
        <v>817</v>
      </c>
      <c r="FQE401" s="430" t="s">
        <v>817</v>
      </c>
      <c r="FQF401" s="430" t="s">
        <v>817</v>
      </c>
      <c r="FQG401" s="430" t="s">
        <v>817</v>
      </c>
      <c r="FQH401" s="430" t="s">
        <v>817</v>
      </c>
      <c r="FQI401" s="430" t="s">
        <v>817</v>
      </c>
      <c r="FQJ401" s="430" t="s">
        <v>817</v>
      </c>
      <c r="FQK401" s="430" t="s">
        <v>817</v>
      </c>
      <c r="FQL401" s="430" t="s">
        <v>817</v>
      </c>
      <c r="FQM401" s="430" t="s">
        <v>817</v>
      </c>
      <c r="FQN401" s="430" t="s">
        <v>817</v>
      </c>
      <c r="FQO401" s="430" t="s">
        <v>817</v>
      </c>
      <c r="FQP401" s="430" t="s">
        <v>817</v>
      </c>
      <c r="FQQ401" s="430" t="s">
        <v>817</v>
      </c>
      <c r="FQR401" s="430" t="s">
        <v>817</v>
      </c>
      <c r="FQS401" s="430" t="s">
        <v>817</v>
      </c>
      <c r="FQT401" s="430" t="s">
        <v>817</v>
      </c>
      <c r="FQU401" s="430" t="s">
        <v>817</v>
      </c>
      <c r="FQV401" s="430" t="s">
        <v>817</v>
      </c>
      <c r="FQW401" s="430" t="s">
        <v>817</v>
      </c>
      <c r="FQX401" s="430" t="s">
        <v>817</v>
      </c>
      <c r="FQY401" s="430" t="s">
        <v>817</v>
      </c>
      <c r="FQZ401" s="430" t="s">
        <v>817</v>
      </c>
      <c r="FRA401" s="430" t="s">
        <v>817</v>
      </c>
      <c r="FRB401" s="430" t="s">
        <v>817</v>
      </c>
      <c r="FRC401" s="430" t="s">
        <v>817</v>
      </c>
      <c r="FRD401" s="430" t="s">
        <v>817</v>
      </c>
      <c r="FRE401" s="430" t="s">
        <v>817</v>
      </c>
      <c r="FRF401" s="430" t="s">
        <v>817</v>
      </c>
      <c r="FRG401" s="430" t="s">
        <v>817</v>
      </c>
      <c r="FRH401" s="430" t="s">
        <v>817</v>
      </c>
      <c r="FRI401" s="430" t="s">
        <v>817</v>
      </c>
      <c r="FRJ401" s="430" t="s">
        <v>817</v>
      </c>
      <c r="FRK401" s="430" t="s">
        <v>817</v>
      </c>
      <c r="FRL401" s="430" t="s">
        <v>817</v>
      </c>
      <c r="FRM401" s="430" t="s">
        <v>817</v>
      </c>
      <c r="FRN401" s="430" t="s">
        <v>817</v>
      </c>
      <c r="FRO401" s="430" t="s">
        <v>817</v>
      </c>
      <c r="FRP401" s="430" t="s">
        <v>817</v>
      </c>
      <c r="FRQ401" s="430" t="s">
        <v>817</v>
      </c>
      <c r="FRR401" s="430" t="s">
        <v>817</v>
      </c>
      <c r="FRS401" s="430" t="s">
        <v>817</v>
      </c>
      <c r="FRT401" s="430" t="s">
        <v>817</v>
      </c>
      <c r="FRU401" s="430" t="s">
        <v>817</v>
      </c>
      <c r="FRV401" s="430" t="s">
        <v>817</v>
      </c>
      <c r="FRW401" s="430" t="s">
        <v>817</v>
      </c>
      <c r="FRX401" s="430" t="s">
        <v>817</v>
      </c>
      <c r="FRY401" s="430" t="s">
        <v>817</v>
      </c>
      <c r="FRZ401" s="430" t="s">
        <v>817</v>
      </c>
      <c r="FSA401" s="430" t="s">
        <v>817</v>
      </c>
      <c r="FSB401" s="430" t="s">
        <v>817</v>
      </c>
      <c r="FSC401" s="430" t="s">
        <v>817</v>
      </c>
      <c r="FSD401" s="430" t="s">
        <v>817</v>
      </c>
      <c r="FSE401" s="430" t="s">
        <v>817</v>
      </c>
      <c r="FSF401" s="430" t="s">
        <v>817</v>
      </c>
      <c r="FSG401" s="430" t="s">
        <v>817</v>
      </c>
      <c r="FSH401" s="430" t="s">
        <v>817</v>
      </c>
      <c r="FSI401" s="430" t="s">
        <v>817</v>
      </c>
      <c r="FSJ401" s="430" t="s">
        <v>817</v>
      </c>
      <c r="FSK401" s="430" t="s">
        <v>817</v>
      </c>
      <c r="FSL401" s="430" t="s">
        <v>817</v>
      </c>
      <c r="FSM401" s="430" t="s">
        <v>817</v>
      </c>
      <c r="FSN401" s="430" t="s">
        <v>817</v>
      </c>
      <c r="FSO401" s="430" t="s">
        <v>817</v>
      </c>
      <c r="FSP401" s="430" t="s">
        <v>817</v>
      </c>
      <c r="FSQ401" s="430" t="s">
        <v>817</v>
      </c>
      <c r="FSR401" s="430" t="s">
        <v>817</v>
      </c>
      <c r="FSS401" s="430" t="s">
        <v>817</v>
      </c>
      <c r="FST401" s="430" t="s">
        <v>817</v>
      </c>
      <c r="FSU401" s="430" t="s">
        <v>817</v>
      </c>
      <c r="FSV401" s="430" t="s">
        <v>817</v>
      </c>
      <c r="FSW401" s="430" t="s">
        <v>817</v>
      </c>
      <c r="FSX401" s="430" t="s">
        <v>817</v>
      </c>
      <c r="FSY401" s="430" t="s">
        <v>817</v>
      </c>
      <c r="FSZ401" s="430" t="s">
        <v>817</v>
      </c>
      <c r="FTA401" s="430" t="s">
        <v>817</v>
      </c>
      <c r="FTB401" s="430" t="s">
        <v>817</v>
      </c>
      <c r="FTC401" s="430" t="s">
        <v>817</v>
      </c>
      <c r="FTD401" s="430" t="s">
        <v>817</v>
      </c>
      <c r="FTE401" s="430" t="s">
        <v>817</v>
      </c>
      <c r="FTF401" s="430" t="s">
        <v>817</v>
      </c>
      <c r="FTG401" s="430" t="s">
        <v>817</v>
      </c>
      <c r="FTH401" s="430" t="s">
        <v>817</v>
      </c>
      <c r="FTI401" s="430" t="s">
        <v>817</v>
      </c>
      <c r="FTJ401" s="430" t="s">
        <v>817</v>
      </c>
      <c r="FTK401" s="430" t="s">
        <v>817</v>
      </c>
      <c r="FTL401" s="430" t="s">
        <v>817</v>
      </c>
      <c r="FTM401" s="430" t="s">
        <v>817</v>
      </c>
      <c r="FTN401" s="430" t="s">
        <v>817</v>
      </c>
      <c r="FTO401" s="430" t="s">
        <v>817</v>
      </c>
      <c r="FTP401" s="430" t="s">
        <v>817</v>
      </c>
      <c r="FTQ401" s="430" t="s">
        <v>817</v>
      </c>
      <c r="FTR401" s="430" t="s">
        <v>817</v>
      </c>
      <c r="FTS401" s="430" t="s">
        <v>817</v>
      </c>
      <c r="FTT401" s="430" t="s">
        <v>817</v>
      </c>
      <c r="FTU401" s="430" t="s">
        <v>817</v>
      </c>
      <c r="FTV401" s="430" t="s">
        <v>817</v>
      </c>
      <c r="FTW401" s="430" t="s">
        <v>817</v>
      </c>
      <c r="FTX401" s="430" t="s">
        <v>817</v>
      </c>
      <c r="FTY401" s="430" t="s">
        <v>817</v>
      </c>
      <c r="FTZ401" s="430" t="s">
        <v>817</v>
      </c>
      <c r="FUA401" s="430" t="s">
        <v>817</v>
      </c>
      <c r="FUB401" s="430" t="s">
        <v>817</v>
      </c>
      <c r="FUC401" s="430" t="s">
        <v>817</v>
      </c>
      <c r="FUD401" s="430" t="s">
        <v>817</v>
      </c>
      <c r="FUE401" s="430" t="s">
        <v>817</v>
      </c>
      <c r="FUF401" s="430" t="s">
        <v>817</v>
      </c>
      <c r="FUG401" s="430" t="s">
        <v>817</v>
      </c>
      <c r="FUH401" s="430" t="s">
        <v>817</v>
      </c>
      <c r="FUI401" s="430" t="s">
        <v>817</v>
      </c>
      <c r="FUJ401" s="430" t="s">
        <v>817</v>
      </c>
      <c r="FUK401" s="430" t="s">
        <v>817</v>
      </c>
      <c r="FUL401" s="430" t="s">
        <v>817</v>
      </c>
      <c r="FUM401" s="430" t="s">
        <v>817</v>
      </c>
      <c r="FUN401" s="430" t="s">
        <v>817</v>
      </c>
      <c r="FUO401" s="430" t="s">
        <v>817</v>
      </c>
      <c r="FUP401" s="430" t="s">
        <v>817</v>
      </c>
      <c r="FUQ401" s="430" t="s">
        <v>817</v>
      </c>
      <c r="FUR401" s="430" t="s">
        <v>817</v>
      </c>
      <c r="FUS401" s="430" t="s">
        <v>817</v>
      </c>
      <c r="FUT401" s="430" t="s">
        <v>817</v>
      </c>
      <c r="FUU401" s="430" t="s">
        <v>817</v>
      </c>
      <c r="FUV401" s="430" t="s">
        <v>817</v>
      </c>
      <c r="FUW401" s="430" t="s">
        <v>817</v>
      </c>
      <c r="FUX401" s="430" t="s">
        <v>817</v>
      </c>
      <c r="FUY401" s="430" t="s">
        <v>817</v>
      </c>
      <c r="FUZ401" s="430" t="s">
        <v>817</v>
      </c>
      <c r="FVA401" s="430" t="s">
        <v>817</v>
      </c>
      <c r="FVB401" s="430" t="s">
        <v>817</v>
      </c>
      <c r="FVC401" s="430" t="s">
        <v>817</v>
      </c>
      <c r="FVD401" s="430" t="s">
        <v>817</v>
      </c>
      <c r="FVE401" s="430" t="s">
        <v>817</v>
      </c>
      <c r="FVF401" s="430" t="s">
        <v>817</v>
      </c>
      <c r="FVG401" s="430" t="s">
        <v>817</v>
      </c>
      <c r="FVH401" s="430" t="s">
        <v>817</v>
      </c>
      <c r="FVI401" s="430" t="s">
        <v>817</v>
      </c>
      <c r="FVJ401" s="430" t="s">
        <v>817</v>
      </c>
      <c r="FVK401" s="430" t="s">
        <v>817</v>
      </c>
      <c r="FVL401" s="430" t="s">
        <v>817</v>
      </c>
      <c r="FVM401" s="430" t="s">
        <v>817</v>
      </c>
      <c r="FVN401" s="430" t="s">
        <v>817</v>
      </c>
      <c r="FVO401" s="430" t="s">
        <v>817</v>
      </c>
      <c r="FVP401" s="430" t="s">
        <v>817</v>
      </c>
      <c r="FVQ401" s="430" t="s">
        <v>817</v>
      </c>
      <c r="FVR401" s="430" t="s">
        <v>817</v>
      </c>
      <c r="FVS401" s="430" t="s">
        <v>817</v>
      </c>
      <c r="FVT401" s="430" t="s">
        <v>817</v>
      </c>
      <c r="FVU401" s="430" t="s">
        <v>817</v>
      </c>
      <c r="FVV401" s="430" t="s">
        <v>817</v>
      </c>
      <c r="FVW401" s="430" t="s">
        <v>817</v>
      </c>
      <c r="FVX401" s="430" t="s">
        <v>817</v>
      </c>
      <c r="FVY401" s="430" t="s">
        <v>817</v>
      </c>
      <c r="FVZ401" s="430" t="s">
        <v>817</v>
      </c>
      <c r="FWA401" s="430" t="s">
        <v>817</v>
      </c>
      <c r="FWB401" s="430" t="s">
        <v>817</v>
      </c>
      <c r="FWC401" s="430" t="s">
        <v>817</v>
      </c>
      <c r="FWD401" s="430" t="s">
        <v>817</v>
      </c>
      <c r="FWE401" s="430" t="s">
        <v>817</v>
      </c>
      <c r="FWF401" s="430" t="s">
        <v>817</v>
      </c>
      <c r="FWG401" s="430" t="s">
        <v>817</v>
      </c>
      <c r="FWH401" s="430" t="s">
        <v>817</v>
      </c>
      <c r="FWI401" s="430" t="s">
        <v>817</v>
      </c>
      <c r="FWJ401" s="430" t="s">
        <v>817</v>
      </c>
      <c r="FWK401" s="430" t="s">
        <v>817</v>
      </c>
      <c r="FWL401" s="430" t="s">
        <v>817</v>
      </c>
      <c r="FWM401" s="430" t="s">
        <v>817</v>
      </c>
      <c r="FWN401" s="430" t="s">
        <v>817</v>
      </c>
      <c r="FWO401" s="430" t="s">
        <v>817</v>
      </c>
      <c r="FWP401" s="430" t="s">
        <v>817</v>
      </c>
      <c r="FWQ401" s="430" t="s">
        <v>817</v>
      </c>
      <c r="FWR401" s="430" t="s">
        <v>817</v>
      </c>
      <c r="FWS401" s="430" t="s">
        <v>817</v>
      </c>
      <c r="FWT401" s="430" t="s">
        <v>817</v>
      </c>
      <c r="FWU401" s="430" t="s">
        <v>817</v>
      </c>
      <c r="FWV401" s="430" t="s">
        <v>817</v>
      </c>
      <c r="FWW401" s="430" t="s">
        <v>817</v>
      </c>
      <c r="FWX401" s="430" t="s">
        <v>817</v>
      </c>
      <c r="FWY401" s="430" t="s">
        <v>817</v>
      </c>
      <c r="FWZ401" s="430" t="s">
        <v>817</v>
      </c>
      <c r="FXA401" s="430" t="s">
        <v>817</v>
      </c>
      <c r="FXB401" s="430" t="s">
        <v>817</v>
      </c>
      <c r="FXC401" s="430" t="s">
        <v>817</v>
      </c>
      <c r="FXD401" s="430" t="s">
        <v>817</v>
      </c>
      <c r="FXE401" s="430" t="s">
        <v>817</v>
      </c>
      <c r="FXF401" s="430" t="s">
        <v>817</v>
      </c>
      <c r="FXG401" s="430" t="s">
        <v>817</v>
      </c>
      <c r="FXH401" s="430" t="s">
        <v>817</v>
      </c>
      <c r="FXI401" s="430" t="s">
        <v>817</v>
      </c>
      <c r="FXJ401" s="430" t="s">
        <v>817</v>
      </c>
      <c r="FXK401" s="430" t="s">
        <v>817</v>
      </c>
      <c r="FXL401" s="430" t="s">
        <v>817</v>
      </c>
      <c r="FXM401" s="430" t="s">
        <v>817</v>
      </c>
      <c r="FXN401" s="430" t="s">
        <v>817</v>
      </c>
      <c r="FXO401" s="430" t="s">
        <v>817</v>
      </c>
      <c r="FXP401" s="430" t="s">
        <v>817</v>
      </c>
      <c r="FXQ401" s="430" t="s">
        <v>817</v>
      </c>
      <c r="FXR401" s="430" t="s">
        <v>817</v>
      </c>
      <c r="FXS401" s="430" t="s">
        <v>817</v>
      </c>
      <c r="FXT401" s="430" t="s">
        <v>817</v>
      </c>
      <c r="FXU401" s="430" t="s">
        <v>817</v>
      </c>
      <c r="FXV401" s="430" t="s">
        <v>817</v>
      </c>
      <c r="FXW401" s="430" t="s">
        <v>817</v>
      </c>
      <c r="FXX401" s="430" t="s">
        <v>817</v>
      </c>
      <c r="FXY401" s="430" t="s">
        <v>817</v>
      </c>
      <c r="FXZ401" s="430" t="s">
        <v>817</v>
      </c>
      <c r="FYA401" s="430" t="s">
        <v>817</v>
      </c>
      <c r="FYB401" s="430" t="s">
        <v>817</v>
      </c>
      <c r="FYC401" s="430" t="s">
        <v>817</v>
      </c>
      <c r="FYD401" s="430" t="s">
        <v>817</v>
      </c>
      <c r="FYE401" s="430" t="s">
        <v>817</v>
      </c>
      <c r="FYF401" s="430" t="s">
        <v>817</v>
      </c>
      <c r="FYG401" s="430" t="s">
        <v>817</v>
      </c>
      <c r="FYH401" s="430" t="s">
        <v>817</v>
      </c>
      <c r="FYI401" s="430" t="s">
        <v>817</v>
      </c>
      <c r="FYJ401" s="430" t="s">
        <v>817</v>
      </c>
      <c r="FYK401" s="430" t="s">
        <v>817</v>
      </c>
      <c r="FYL401" s="430" t="s">
        <v>817</v>
      </c>
      <c r="FYM401" s="430" t="s">
        <v>817</v>
      </c>
      <c r="FYN401" s="430" t="s">
        <v>817</v>
      </c>
      <c r="FYO401" s="430" t="s">
        <v>817</v>
      </c>
      <c r="FYP401" s="430" t="s">
        <v>817</v>
      </c>
      <c r="FYQ401" s="430" t="s">
        <v>817</v>
      </c>
      <c r="FYR401" s="430" t="s">
        <v>817</v>
      </c>
      <c r="FYS401" s="430" t="s">
        <v>817</v>
      </c>
      <c r="FYT401" s="430" t="s">
        <v>817</v>
      </c>
      <c r="FYU401" s="430" t="s">
        <v>817</v>
      </c>
      <c r="FYV401" s="430" t="s">
        <v>817</v>
      </c>
      <c r="FYW401" s="430" t="s">
        <v>817</v>
      </c>
      <c r="FYX401" s="430" t="s">
        <v>817</v>
      </c>
      <c r="FYY401" s="430" t="s">
        <v>817</v>
      </c>
      <c r="FYZ401" s="430" t="s">
        <v>817</v>
      </c>
      <c r="FZA401" s="430" t="s">
        <v>817</v>
      </c>
      <c r="FZB401" s="430" t="s">
        <v>817</v>
      </c>
      <c r="FZC401" s="430" t="s">
        <v>817</v>
      </c>
      <c r="FZD401" s="430" t="s">
        <v>817</v>
      </c>
      <c r="FZE401" s="430" t="s">
        <v>817</v>
      </c>
      <c r="FZF401" s="430" t="s">
        <v>817</v>
      </c>
      <c r="FZG401" s="430" t="s">
        <v>817</v>
      </c>
      <c r="FZH401" s="430" t="s">
        <v>817</v>
      </c>
      <c r="FZI401" s="430" t="s">
        <v>817</v>
      </c>
      <c r="FZJ401" s="430" t="s">
        <v>817</v>
      </c>
      <c r="FZK401" s="430" t="s">
        <v>817</v>
      </c>
      <c r="FZL401" s="430" t="s">
        <v>817</v>
      </c>
      <c r="FZM401" s="430" t="s">
        <v>817</v>
      </c>
      <c r="FZN401" s="430" t="s">
        <v>817</v>
      </c>
      <c r="FZO401" s="430" t="s">
        <v>817</v>
      </c>
      <c r="FZP401" s="430" t="s">
        <v>817</v>
      </c>
      <c r="FZQ401" s="430" t="s">
        <v>817</v>
      </c>
      <c r="FZR401" s="430" t="s">
        <v>817</v>
      </c>
      <c r="FZS401" s="430" t="s">
        <v>817</v>
      </c>
      <c r="FZT401" s="430" t="s">
        <v>817</v>
      </c>
      <c r="FZU401" s="430" t="s">
        <v>817</v>
      </c>
      <c r="FZV401" s="430" t="s">
        <v>817</v>
      </c>
      <c r="FZW401" s="430" t="s">
        <v>817</v>
      </c>
      <c r="FZX401" s="430" t="s">
        <v>817</v>
      </c>
      <c r="FZY401" s="430" t="s">
        <v>817</v>
      </c>
      <c r="FZZ401" s="430" t="s">
        <v>817</v>
      </c>
      <c r="GAA401" s="430" t="s">
        <v>817</v>
      </c>
      <c r="GAB401" s="430" t="s">
        <v>817</v>
      </c>
      <c r="GAC401" s="430" t="s">
        <v>817</v>
      </c>
      <c r="GAD401" s="430" t="s">
        <v>817</v>
      </c>
      <c r="GAE401" s="430" t="s">
        <v>817</v>
      </c>
      <c r="GAF401" s="430" t="s">
        <v>817</v>
      </c>
      <c r="GAG401" s="430" t="s">
        <v>817</v>
      </c>
      <c r="GAH401" s="430" t="s">
        <v>817</v>
      </c>
      <c r="GAI401" s="430" t="s">
        <v>817</v>
      </c>
      <c r="GAJ401" s="430" t="s">
        <v>817</v>
      </c>
      <c r="GAK401" s="430" t="s">
        <v>817</v>
      </c>
      <c r="GAL401" s="430" t="s">
        <v>817</v>
      </c>
      <c r="GAM401" s="430" t="s">
        <v>817</v>
      </c>
      <c r="GAN401" s="430" t="s">
        <v>817</v>
      </c>
      <c r="GAO401" s="430" t="s">
        <v>817</v>
      </c>
      <c r="GAP401" s="430" t="s">
        <v>817</v>
      </c>
      <c r="GAQ401" s="430" t="s">
        <v>817</v>
      </c>
      <c r="GAR401" s="430" t="s">
        <v>817</v>
      </c>
      <c r="GAS401" s="430" t="s">
        <v>817</v>
      </c>
      <c r="GAT401" s="430" t="s">
        <v>817</v>
      </c>
      <c r="GAU401" s="430" t="s">
        <v>817</v>
      </c>
      <c r="GAV401" s="430" t="s">
        <v>817</v>
      </c>
      <c r="GAW401" s="430" t="s">
        <v>817</v>
      </c>
      <c r="GAX401" s="430" t="s">
        <v>817</v>
      </c>
      <c r="GAY401" s="430" t="s">
        <v>817</v>
      </c>
      <c r="GAZ401" s="430" t="s">
        <v>817</v>
      </c>
      <c r="GBA401" s="430" t="s">
        <v>817</v>
      </c>
      <c r="GBB401" s="430" t="s">
        <v>817</v>
      </c>
      <c r="GBC401" s="430" t="s">
        <v>817</v>
      </c>
      <c r="GBD401" s="430" t="s">
        <v>817</v>
      </c>
      <c r="GBE401" s="430" t="s">
        <v>817</v>
      </c>
      <c r="GBF401" s="430" t="s">
        <v>817</v>
      </c>
      <c r="GBG401" s="430" t="s">
        <v>817</v>
      </c>
      <c r="GBH401" s="430" t="s">
        <v>817</v>
      </c>
      <c r="GBI401" s="430" t="s">
        <v>817</v>
      </c>
      <c r="GBJ401" s="430" t="s">
        <v>817</v>
      </c>
      <c r="GBK401" s="430" t="s">
        <v>817</v>
      </c>
      <c r="GBL401" s="430" t="s">
        <v>817</v>
      </c>
      <c r="GBM401" s="430" t="s">
        <v>817</v>
      </c>
      <c r="GBN401" s="430" t="s">
        <v>817</v>
      </c>
      <c r="GBO401" s="430" t="s">
        <v>817</v>
      </c>
      <c r="GBP401" s="430" t="s">
        <v>817</v>
      </c>
      <c r="GBQ401" s="430" t="s">
        <v>817</v>
      </c>
      <c r="GBR401" s="430" t="s">
        <v>817</v>
      </c>
      <c r="GBS401" s="430" t="s">
        <v>817</v>
      </c>
      <c r="GBT401" s="430" t="s">
        <v>817</v>
      </c>
      <c r="GBU401" s="430" t="s">
        <v>817</v>
      </c>
      <c r="GBV401" s="430" t="s">
        <v>817</v>
      </c>
      <c r="GBW401" s="430" t="s">
        <v>817</v>
      </c>
      <c r="GBX401" s="430" t="s">
        <v>817</v>
      </c>
      <c r="GBY401" s="430" t="s">
        <v>817</v>
      </c>
      <c r="GBZ401" s="430" t="s">
        <v>817</v>
      </c>
      <c r="GCA401" s="430" t="s">
        <v>817</v>
      </c>
      <c r="GCB401" s="430" t="s">
        <v>817</v>
      </c>
      <c r="GCC401" s="430" t="s">
        <v>817</v>
      </c>
      <c r="GCD401" s="430" t="s">
        <v>817</v>
      </c>
      <c r="GCE401" s="430" t="s">
        <v>817</v>
      </c>
      <c r="GCF401" s="430" t="s">
        <v>817</v>
      </c>
      <c r="GCG401" s="430" t="s">
        <v>817</v>
      </c>
      <c r="GCH401" s="430" t="s">
        <v>817</v>
      </c>
      <c r="GCI401" s="430" t="s">
        <v>817</v>
      </c>
      <c r="GCJ401" s="430" t="s">
        <v>817</v>
      </c>
      <c r="GCK401" s="430" t="s">
        <v>817</v>
      </c>
      <c r="GCL401" s="430" t="s">
        <v>817</v>
      </c>
      <c r="GCM401" s="430" t="s">
        <v>817</v>
      </c>
      <c r="GCN401" s="430" t="s">
        <v>817</v>
      </c>
      <c r="GCO401" s="430" t="s">
        <v>817</v>
      </c>
      <c r="GCP401" s="430" t="s">
        <v>817</v>
      </c>
      <c r="GCQ401" s="430" t="s">
        <v>817</v>
      </c>
      <c r="GCR401" s="430" t="s">
        <v>817</v>
      </c>
      <c r="GCS401" s="430" t="s">
        <v>817</v>
      </c>
      <c r="GCT401" s="430" t="s">
        <v>817</v>
      </c>
      <c r="GCU401" s="430" t="s">
        <v>817</v>
      </c>
      <c r="GCV401" s="430" t="s">
        <v>817</v>
      </c>
      <c r="GCW401" s="430" t="s">
        <v>817</v>
      </c>
      <c r="GCX401" s="430" t="s">
        <v>817</v>
      </c>
      <c r="GCY401" s="430" t="s">
        <v>817</v>
      </c>
      <c r="GCZ401" s="430" t="s">
        <v>817</v>
      </c>
      <c r="GDA401" s="430" t="s">
        <v>817</v>
      </c>
      <c r="GDB401" s="430" t="s">
        <v>817</v>
      </c>
      <c r="GDC401" s="430" t="s">
        <v>817</v>
      </c>
      <c r="GDD401" s="430" t="s">
        <v>817</v>
      </c>
      <c r="GDE401" s="430" t="s">
        <v>817</v>
      </c>
      <c r="GDF401" s="430" t="s">
        <v>817</v>
      </c>
      <c r="GDG401" s="430" t="s">
        <v>817</v>
      </c>
      <c r="GDH401" s="430" t="s">
        <v>817</v>
      </c>
      <c r="GDI401" s="430" t="s">
        <v>817</v>
      </c>
      <c r="GDJ401" s="430" t="s">
        <v>817</v>
      </c>
      <c r="GDK401" s="430" t="s">
        <v>817</v>
      </c>
      <c r="GDL401" s="430" t="s">
        <v>817</v>
      </c>
      <c r="GDM401" s="430" t="s">
        <v>817</v>
      </c>
      <c r="GDN401" s="430" t="s">
        <v>817</v>
      </c>
      <c r="GDO401" s="430" t="s">
        <v>817</v>
      </c>
      <c r="GDP401" s="430" t="s">
        <v>817</v>
      </c>
      <c r="GDQ401" s="430" t="s">
        <v>817</v>
      </c>
      <c r="GDR401" s="430" t="s">
        <v>817</v>
      </c>
      <c r="GDS401" s="430" t="s">
        <v>817</v>
      </c>
      <c r="GDT401" s="430" t="s">
        <v>817</v>
      </c>
      <c r="GDU401" s="430" t="s">
        <v>817</v>
      </c>
      <c r="GDV401" s="430" t="s">
        <v>817</v>
      </c>
      <c r="GDW401" s="430" t="s">
        <v>817</v>
      </c>
      <c r="GDX401" s="430" t="s">
        <v>817</v>
      </c>
      <c r="GDY401" s="430" t="s">
        <v>817</v>
      </c>
      <c r="GDZ401" s="430" t="s">
        <v>817</v>
      </c>
      <c r="GEA401" s="430" t="s">
        <v>817</v>
      </c>
      <c r="GEB401" s="430" t="s">
        <v>817</v>
      </c>
      <c r="GEC401" s="430" t="s">
        <v>817</v>
      </c>
      <c r="GED401" s="430" t="s">
        <v>817</v>
      </c>
      <c r="GEE401" s="430" t="s">
        <v>817</v>
      </c>
      <c r="GEF401" s="430" t="s">
        <v>817</v>
      </c>
      <c r="GEG401" s="430" t="s">
        <v>817</v>
      </c>
      <c r="GEH401" s="430" t="s">
        <v>817</v>
      </c>
      <c r="GEI401" s="430" t="s">
        <v>817</v>
      </c>
      <c r="GEJ401" s="430" t="s">
        <v>817</v>
      </c>
      <c r="GEK401" s="430" t="s">
        <v>817</v>
      </c>
      <c r="GEL401" s="430" t="s">
        <v>817</v>
      </c>
      <c r="GEM401" s="430" t="s">
        <v>817</v>
      </c>
      <c r="GEN401" s="430" t="s">
        <v>817</v>
      </c>
      <c r="GEO401" s="430" t="s">
        <v>817</v>
      </c>
      <c r="GEP401" s="430" t="s">
        <v>817</v>
      </c>
      <c r="GEQ401" s="430" t="s">
        <v>817</v>
      </c>
      <c r="GER401" s="430" t="s">
        <v>817</v>
      </c>
      <c r="GES401" s="430" t="s">
        <v>817</v>
      </c>
      <c r="GET401" s="430" t="s">
        <v>817</v>
      </c>
      <c r="GEU401" s="430" t="s">
        <v>817</v>
      </c>
      <c r="GEV401" s="430" t="s">
        <v>817</v>
      </c>
      <c r="GEW401" s="430" t="s">
        <v>817</v>
      </c>
      <c r="GEX401" s="430" t="s">
        <v>817</v>
      </c>
      <c r="GEY401" s="430" t="s">
        <v>817</v>
      </c>
      <c r="GEZ401" s="430" t="s">
        <v>817</v>
      </c>
      <c r="GFA401" s="430" t="s">
        <v>817</v>
      </c>
      <c r="GFB401" s="430" t="s">
        <v>817</v>
      </c>
      <c r="GFC401" s="430" t="s">
        <v>817</v>
      </c>
      <c r="GFD401" s="430" t="s">
        <v>817</v>
      </c>
      <c r="GFE401" s="430" t="s">
        <v>817</v>
      </c>
      <c r="GFF401" s="430" t="s">
        <v>817</v>
      </c>
      <c r="GFG401" s="430" t="s">
        <v>817</v>
      </c>
      <c r="GFH401" s="430" t="s">
        <v>817</v>
      </c>
      <c r="GFI401" s="430" t="s">
        <v>817</v>
      </c>
      <c r="GFJ401" s="430" t="s">
        <v>817</v>
      </c>
      <c r="GFK401" s="430" t="s">
        <v>817</v>
      </c>
      <c r="GFL401" s="430" t="s">
        <v>817</v>
      </c>
      <c r="GFM401" s="430" t="s">
        <v>817</v>
      </c>
      <c r="GFN401" s="430" t="s">
        <v>817</v>
      </c>
      <c r="GFO401" s="430" t="s">
        <v>817</v>
      </c>
      <c r="GFP401" s="430" t="s">
        <v>817</v>
      </c>
      <c r="GFQ401" s="430" t="s">
        <v>817</v>
      </c>
      <c r="GFR401" s="430" t="s">
        <v>817</v>
      </c>
      <c r="GFS401" s="430" t="s">
        <v>817</v>
      </c>
      <c r="GFT401" s="430" t="s">
        <v>817</v>
      </c>
      <c r="GFU401" s="430" t="s">
        <v>817</v>
      </c>
      <c r="GFV401" s="430" t="s">
        <v>817</v>
      </c>
      <c r="GFW401" s="430" t="s">
        <v>817</v>
      </c>
      <c r="GFX401" s="430" t="s">
        <v>817</v>
      </c>
      <c r="GFY401" s="430" t="s">
        <v>817</v>
      </c>
      <c r="GFZ401" s="430" t="s">
        <v>817</v>
      </c>
      <c r="GGA401" s="430" t="s">
        <v>817</v>
      </c>
      <c r="GGB401" s="430" t="s">
        <v>817</v>
      </c>
      <c r="GGC401" s="430" t="s">
        <v>817</v>
      </c>
      <c r="GGD401" s="430" t="s">
        <v>817</v>
      </c>
      <c r="GGE401" s="430" t="s">
        <v>817</v>
      </c>
      <c r="GGF401" s="430" t="s">
        <v>817</v>
      </c>
      <c r="GGG401" s="430" t="s">
        <v>817</v>
      </c>
      <c r="GGH401" s="430" t="s">
        <v>817</v>
      </c>
      <c r="GGI401" s="430" t="s">
        <v>817</v>
      </c>
      <c r="GGJ401" s="430" t="s">
        <v>817</v>
      </c>
      <c r="GGK401" s="430" t="s">
        <v>817</v>
      </c>
      <c r="GGL401" s="430" t="s">
        <v>817</v>
      </c>
      <c r="GGM401" s="430" t="s">
        <v>817</v>
      </c>
      <c r="GGN401" s="430" t="s">
        <v>817</v>
      </c>
      <c r="GGO401" s="430" t="s">
        <v>817</v>
      </c>
      <c r="GGP401" s="430" t="s">
        <v>817</v>
      </c>
      <c r="GGQ401" s="430" t="s">
        <v>817</v>
      </c>
      <c r="GGR401" s="430" t="s">
        <v>817</v>
      </c>
      <c r="GGS401" s="430" t="s">
        <v>817</v>
      </c>
      <c r="GGT401" s="430" t="s">
        <v>817</v>
      </c>
      <c r="GGU401" s="430" t="s">
        <v>817</v>
      </c>
      <c r="GGV401" s="430" t="s">
        <v>817</v>
      </c>
      <c r="GGW401" s="430" t="s">
        <v>817</v>
      </c>
      <c r="GGX401" s="430" t="s">
        <v>817</v>
      </c>
      <c r="GGY401" s="430" t="s">
        <v>817</v>
      </c>
      <c r="GGZ401" s="430" t="s">
        <v>817</v>
      </c>
      <c r="GHA401" s="430" t="s">
        <v>817</v>
      </c>
      <c r="GHB401" s="430" t="s">
        <v>817</v>
      </c>
      <c r="GHC401" s="430" t="s">
        <v>817</v>
      </c>
      <c r="GHD401" s="430" t="s">
        <v>817</v>
      </c>
      <c r="GHE401" s="430" t="s">
        <v>817</v>
      </c>
      <c r="GHF401" s="430" t="s">
        <v>817</v>
      </c>
      <c r="GHG401" s="430" t="s">
        <v>817</v>
      </c>
      <c r="GHH401" s="430" t="s">
        <v>817</v>
      </c>
      <c r="GHI401" s="430" t="s">
        <v>817</v>
      </c>
      <c r="GHJ401" s="430" t="s">
        <v>817</v>
      </c>
      <c r="GHK401" s="430" t="s">
        <v>817</v>
      </c>
      <c r="GHL401" s="430" t="s">
        <v>817</v>
      </c>
      <c r="GHM401" s="430" t="s">
        <v>817</v>
      </c>
      <c r="GHN401" s="430" t="s">
        <v>817</v>
      </c>
      <c r="GHO401" s="430" t="s">
        <v>817</v>
      </c>
      <c r="GHP401" s="430" t="s">
        <v>817</v>
      </c>
      <c r="GHQ401" s="430" t="s">
        <v>817</v>
      </c>
      <c r="GHR401" s="430" t="s">
        <v>817</v>
      </c>
      <c r="GHS401" s="430" t="s">
        <v>817</v>
      </c>
      <c r="GHT401" s="430" t="s">
        <v>817</v>
      </c>
      <c r="GHU401" s="430" t="s">
        <v>817</v>
      </c>
      <c r="GHV401" s="430" t="s">
        <v>817</v>
      </c>
      <c r="GHW401" s="430" t="s">
        <v>817</v>
      </c>
      <c r="GHX401" s="430" t="s">
        <v>817</v>
      </c>
      <c r="GHY401" s="430" t="s">
        <v>817</v>
      </c>
      <c r="GHZ401" s="430" t="s">
        <v>817</v>
      </c>
      <c r="GIA401" s="430" t="s">
        <v>817</v>
      </c>
      <c r="GIB401" s="430" t="s">
        <v>817</v>
      </c>
      <c r="GIC401" s="430" t="s">
        <v>817</v>
      </c>
      <c r="GID401" s="430" t="s">
        <v>817</v>
      </c>
      <c r="GIE401" s="430" t="s">
        <v>817</v>
      </c>
      <c r="GIF401" s="430" t="s">
        <v>817</v>
      </c>
      <c r="GIG401" s="430" t="s">
        <v>817</v>
      </c>
      <c r="GIH401" s="430" t="s">
        <v>817</v>
      </c>
      <c r="GII401" s="430" t="s">
        <v>817</v>
      </c>
      <c r="GIJ401" s="430" t="s">
        <v>817</v>
      </c>
      <c r="GIK401" s="430" t="s">
        <v>817</v>
      </c>
      <c r="GIL401" s="430" t="s">
        <v>817</v>
      </c>
      <c r="GIM401" s="430" t="s">
        <v>817</v>
      </c>
      <c r="GIN401" s="430" t="s">
        <v>817</v>
      </c>
      <c r="GIO401" s="430" t="s">
        <v>817</v>
      </c>
      <c r="GIP401" s="430" t="s">
        <v>817</v>
      </c>
      <c r="GIQ401" s="430" t="s">
        <v>817</v>
      </c>
      <c r="GIR401" s="430" t="s">
        <v>817</v>
      </c>
      <c r="GIS401" s="430" t="s">
        <v>817</v>
      </c>
      <c r="GIT401" s="430" t="s">
        <v>817</v>
      </c>
      <c r="GIU401" s="430" t="s">
        <v>817</v>
      </c>
      <c r="GIV401" s="430" t="s">
        <v>817</v>
      </c>
      <c r="GIW401" s="430" t="s">
        <v>817</v>
      </c>
      <c r="GIX401" s="430" t="s">
        <v>817</v>
      </c>
      <c r="GIY401" s="430" t="s">
        <v>817</v>
      </c>
      <c r="GIZ401" s="430" t="s">
        <v>817</v>
      </c>
      <c r="GJA401" s="430" t="s">
        <v>817</v>
      </c>
      <c r="GJB401" s="430" t="s">
        <v>817</v>
      </c>
      <c r="GJC401" s="430" t="s">
        <v>817</v>
      </c>
      <c r="GJD401" s="430" t="s">
        <v>817</v>
      </c>
      <c r="GJE401" s="430" t="s">
        <v>817</v>
      </c>
      <c r="GJF401" s="430" t="s">
        <v>817</v>
      </c>
      <c r="GJG401" s="430" t="s">
        <v>817</v>
      </c>
      <c r="GJH401" s="430" t="s">
        <v>817</v>
      </c>
      <c r="GJI401" s="430" t="s">
        <v>817</v>
      </c>
      <c r="GJJ401" s="430" t="s">
        <v>817</v>
      </c>
      <c r="GJK401" s="430" t="s">
        <v>817</v>
      </c>
      <c r="GJL401" s="430" t="s">
        <v>817</v>
      </c>
      <c r="GJM401" s="430" t="s">
        <v>817</v>
      </c>
      <c r="GJN401" s="430" t="s">
        <v>817</v>
      </c>
      <c r="GJO401" s="430" t="s">
        <v>817</v>
      </c>
      <c r="GJP401" s="430" t="s">
        <v>817</v>
      </c>
      <c r="GJQ401" s="430" t="s">
        <v>817</v>
      </c>
      <c r="GJR401" s="430" t="s">
        <v>817</v>
      </c>
      <c r="GJS401" s="430" t="s">
        <v>817</v>
      </c>
      <c r="GJT401" s="430" t="s">
        <v>817</v>
      </c>
      <c r="GJU401" s="430" t="s">
        <v>817</v>
      </c>
      <c r="GJV401" s="430" t="s">
        <v>817</v>
      </c>
      <c r="GJW401" s="430" t="s">
        <v>817</v>
      </c>
      <c r="GJX401" s="430" t="s">
        <v>817</v>
      </c>
      <c r="GJY401" s="430" t="s">
        <v>817</v>
      </c>
      <c r="GJZ401" s="430" t="s">
        <v>817</v>
      </c>
      <c r="GKA401" s="430" t="s">
        <v>817</v>
      </c>
      <c r="GKB401" s="430" t="s">
        <v>817</v>
      </c>
      <c r="GKC401" s="430" t="s">
        <v>817</v>
      </c>
      <c r="GKD401" s="430" t="s">
        <v>817</v>
      </c>
      <c r="GKE401" s="430" t="s">
        <v>817</v>
      </c>
      <c r="GKF401" s="430" t="s">
        <v>817</v>
      </c>
      <c r="GKG401" s="430" t="s">
        <v>817</v>
      </c>
      <c r="GKH401" s="430" t="s">
        <v>817</v>
      </c>
      <c r="GKI401" s="430" t="s">
        <v>817</v>
      </c>
      <c r="GKJ401" s="430" t="s">
        <v>817</v>
      </c>
      <c r="GKK401" s="430" t="s">
        <v>817</v>
      </c>
      <c r="GKL401" s="430" t="s">
        <v>817</v>
      </c>
      <c r="GKM401" s="430" t="s">
        <v>817</v>
      </c>
      <c r="GKN401" s="430" t="s">
        <v>817</v>
      </c>
      <c r="GKO401" s="430" t="s">
        <v>817</v>
      </c>
      <c r="GKP401" s="430" t="s">
        <v>817</v>
      </c>
      <c r="GKQ401" s="430" t="s">
        <v>817</v>
      </c>
      <c r="GKR401" s="430" t="s">
        <v>817</v>
      </c>
      <c r="GKS401" s="430" t="s">
        <v>817</v>
      </c>
      <c r="GKT401" s="430" t="s">
        <v>817</v>
      </c>
      <c r="GKU401" s="430" t="s">
        <v>817</v>
      </c>
      <c r="GKV401" s="430" t="s">
        <v>817</v>
      </c>
      <c r="GKW401" s="430" t="s">
        <v>817</v>
      </c>
      <c r="GKX401" s="430" t="s">
        <v>817</v>
      </c>
      <c r="GKY401" s="430" t="s">
        <v>817</v>
      </c>
      <c r="GKZ401" s="430" t="s">
        <v>817</v>
      </c>
      <c r="GLA401" s="430" t="s">
        <v>817</v>
      </c>
      <c r="GLB401" s="430" t="s">
        <v>817</v>
      </c>
      <c r="GLC401" s="430" t="s">
        <v>817</v>
      </c>
      <c r="GLD401" s="430" t="s">
        <v>817</v>
      </c>
      <c r="GLE401" s="430" t="s">
        <v>817</v>
      </c>
      <c r="GLF401" s="430" t="s">
        <v>817</v>
      </c>
      <c r="GLG401" s="430" t="s">
        <v>817</v>
      </c>
      <c r="GLH401" s="430" t="s">
        <v>817</v>
      </c>
      <c r="GLI401" s="430" t="s">
        <v>817</v>
      </c>
      <c r="GLJ401" s="430" t="s">
        <v>817</v>
      </c>
      <c r="GLK401" s="430" t="s">
        <v>817</v>
      </c>
      <c r="GLL401" s="430" t="s">
        <v>817</v>
      </c>
      <c r="GLM401" s="430" t="s">
        <v>817</v>
      </c>
      <c r="GLN401" s="430" t="s">
        <v>817</v>
      </c>
      <c r="GLO401" s="430" t="s">
        <v>817</v>
      </c>
      <c r="GLP401" s="430" t="s">
        <v>817</v>
      </c>
      <c r="GLQ401" s="430" t="s">
        <v>817</v>
      </c>
      <c r="GLR401" s="430" t="s">
        <v>817</v>
      </c>
      <c r="GLS401" s="430" t="s">
        <v>817</v>
      </c>
      <c r="GLT401" s="430" t="s">
        <v>817</v>
      </c>
      <c r="GLU401" s="430" t="s">
        <v>817</v>
      </c>
      <c r="GLV401" s="430" t="s">
        <v>817</v>
      </c>
      <c r="GLW401" s="430" t="s">
        <v>817</v>
      </c>
      <c r="GLX401" s="430" t="s">
        <v>817</v>
      </c>
      <c r="GLY401" s="430" t="s">
        <v>817</v>
      </c>
      <c r="GLZ401" s="430" t="s">
        <v>817</v>
      </c>
      <c r="GMA401" s="430" t="s">
        <v>817</v>
      </c>
      <c r="GMB401" s="430" t="s">
        <v>817</v>
      </c>
      <c r="GMC401" s="430" t="s">
        <v>817</v>
      </c>
      <c r="GMD401" s="430" t="s">
        <v>817</v>
      </c>
      <c r="GME401" s="430" t="s">
        <v>817</v>
      </c>
      <c r="GMF401" s="430" t="s">
        <v>817</v>
      </c>
      <c r="GMG401" s="430" t="s">
        <v>817</v>
      </c>
      <c r="GMH401" s="430" t="s">
        <v>817</v>
      </c>
      <c r="GMI401" s="430" t="s">
        <v>817</v>
      </c>
      <c r="GMJ401" s="430" t="s">
        <v>817</v>
      </c>
      <c r="GMK401" s="430" t="s">
        <v>817</v>
      </c>
      <c r="GML401" s="430" t="s">
        <v>817</v>
      </c>
      <c r="GMM401" s="430" t="s">
        <v>817</v>
      </c>
      <c r="GMN401" s="430" t="s">
        <v>817</v>
      </c>
      <c r="GMO401" s="430" t="s">
        <v>817</v>
      </c>
      <c r="GMP401" s="430" t="s">
        <v>817</v>
      </c>
      <c r="GMQ401" s="430" t="s">
        <v>817</v>
      </c>
      <c r="GMR401" s="430" t="s">
        <v>817</v>
      </c>
      <c r="GMS401" s="430" t="s">
        <v>817</v>
      </c>
      <c r="GMT401" s="430" t="s">
        <v>817</v>
      </c>
      <c r="GMU401" s="430" t="s">
        <v>817</v>
      </c>
      <c r="GMV401" s="430" t="s">
        <v>817</v>
      </c>
      <c r="GMW401" s="430" t="s">
        <v>817</v>
      </c>
      <c r="GMX401" s="430" t="s">
        <v>817</v>
      </c>
      <c r="GMY401" s="430" t="s">
        <v>817</v>
      </c>
      <c r="GMZ401" s="430" t="s">
        <v>817</v>
      </c>
      <c r="GNA401" s="430" t="s">
        <v>817</v>
      </c>
      <c r="GNB401" s="430" t="s">
        <v>817</v>
      </c>
      <c r="GNC401" s="430" t="s">
        <v>817</v>
      </c>
      <c r="GND401" s="430" t="s">
        <v>817</v>
      </c>
      <c r="GNE401" s="430" t="s">
        <v>817</v>
      </c>
      <c r="GNF401" s="430" t="s">
        <v>817</v>
      </c>
      <c r="GNG401" s="430" t="s">
        <v>817</v>
      </c>
      <c r="GNH401" s="430" t="s">
        <v>817</v>
      </c>
      <c r="GNI401" s="430" t="s">
        <v>817</v>
      </c>
      <c r="GNJ401" s="430" t="s">
        <v>817</v>
      </c>
      <c r="GNK401" s="430" t="s">
        <v>817</v>
      </c>
      <c r="GNL401" s="430" t="s">
        <v>817</v>
      </c>
      <c r="GNM401" s="430" t="s">
        <v>817</v>
      </c>
      <c r="GNN401" s="430" t="s">
        <v>817</v>
      </c>
      <c r="GNO401" s="430" t="s">
        <v>817</v>
      </c>
      <c r="GNP401" s="430" t="s">
        <v>817</v>
      </c>
      <c r="GNQ401" s="430" t="s">
        <v>817</v>
      </c>
      <c r="GNR401" s="430" t="s">
        <v>817</v>
      </c>
      <c r="GNS401" s="430" t="s">
        <v>817</v>
      </c>
      <c r="GNT401" s="430" t="s">
        <v>817</v>
      </c>
      <c r="GNU401" s="430" t="s">
        <v>817</v>
      </c>
      <c r="GNV401" s="430" t="s">
        <v>817</v>
      </c>
      <c r="GNW401" s="430" t="s">
        <v>817</v>
      </c>
      <c r="GNX401" s="430" t="s">
        <v>817</v>
      </c>
      <c r="GNY401" s="430" t="s">
        <v>817</v>
      </c>
      <c r="GNZ401" s="430" t="s">
        <v>817</v>
      </c>
      <c r="GOA401" s="430" t="s">
        <v>817</v>
      </c>
      <c r="GOB401" s="430" t="s">
        <v>817</v>
      </c>
      <c r="GOC401" s="430" t="s">
        <v>817</v>
      </c>
      <c r="GOD401" s="430" t="s">
        <v>817</v>
      </c>
      <c r="GOE401" s="430" t="s">
        <v>817</v>
      </c>
      <c r="GOF401" s="430" t="s">
        <v>817</v>
      </c>
      <c r="GOG401" s="430" t="s">
        <v>817</v>
      </c>
      <c r="GOH401" s="430" t="s">
        <v>817</v>
      </c>
      <c r="GOI401" s="430" t="s">
        <v>817</v>
      </c>
      <c r="GOJ401" s="430" t="s">
        <v>817</v>
      </c>
      <c r="GOK401" s="430" t="s">
        <v>817</v>
      </c>
      <c r="GOL401" s="430" t="s">
        <v>817</v>
      </c>
      <c r="GOM401" s="430" t="s">
        <v>817</v>
      </c>
      <c r="GON401" s="430" t="s">
        <v>817</v>
      </c>
      <c r="GOO401" s="430" t="s">
        <v>817</v>
      </c>
      <c r="GOP401" s="430" t="s">
        <v>817</v>
      </c>
      <c r="GOQ401" s="430" t="s">
        <v>817</v>
      </c>
      <c r="GOR401" s="430" t="s">
        <v>817</v>
      </c>
      <c r="GOS401" s="430" t="s">
        <v>817</v>
      </c>
      <c r="GOT401" s="430" t="s">
        <v>817</v>
      </c>
      <c r="GOU401" s="430" t="s">
        <v>817</v>
      </c>
      <c r="GOV401" s="430" t="s">
        <v>817</v>
      </c>
      <c r="GOW401" s="430" t="s">
        <v>817</v>
      </c>
      <c r="GOX401" s="430" t="s">
        <v>817</v>
      </c>
      <c r="GOY401" s="430" t="s">
        <v>817</v>
      </c>
      <c r="GOZ401" s="430" t="s">
        <v>817</v>
      </c>
      <c r="GPA401" s="430" t="s">
        <v>817</v>
      </c>
      <c r="GPB401" s="430" t="s">
        <v>817</v>
      </c>
      <c r="GPC401" s="430" t="s">
        <v>817</v>
      </c>
      <c r="GPD401" s="430" t="s">
        <v>817</v>
      </c>
      <c r="GPE401" s="430" t="s">
        <v>817</v>
      </c>
      <c r="GPF401" s="430" t="s">
        <v>817</v>
      </c>
      <c r="GPG401" s="430" t="s">
        <v>817</v>
      </c>
      <c r="GPH401" s="430" t="s">
        <v>817</v>
      </c>
      <c r="GPI401" s="430" t="s">
        <v>817</v>
      </c>
      <c r="GPJ401" s="430" t="s">
        <v>817</v>
      </c>
      <c r="GPK401" s="430" t="s">
        <v>817</v>
      </c>
      <c r="GPL401" s="430" t="s">
        <v>817</v>
      </c>
      <c r="GPM401" s="430" t="s">
        <v>817</v>
      </c>
      <c r="GPN401" s="430" t="s">
        <v>817</v>
      </c>
      <c r="GPO401" s="430" t="s">
        <v>817</v>
      </c>
      <c r="GPP401" s="430" t="s">
        <v>817</v>
      </c>
      <c r="GPQ401" s="430" t="s">
        <v>817</v>
      </c>
      <c r="GPR401" s="430" t="s">
        <v>817</v>
      </c>
      <c r="GPS401" s="430" t="s">
        <v>817</v>
      </c>
      <c r="GPT401" s="430" t="s">
        <v>817</v>
      </c>
      <c r="GPU401" s="430" t="s">
        <v>817</v>
      </c>
      <c r="GPV401" s="430" t="s">
        <v>817</v>
      </c>
      <c r="GPW401" s="430" t="s">
        <v>817</v>
      </c>
      <c r="GPX401" s="430" t="s">
        <v>817</v>
      </c>
      <c r="GPY401" s="430" t="s">
        <v>817</v>
      </c>
      <c r="GPZ401" s="430" t="s">
        <v>817</v>
      </c>
      <c r="GQA401" s="430" t="s">
        <v>817</v>
      </c>
      <c r="GQB401" s="430" t="s">
        <v>817</v>
      </c>
      <c r="GQC401" s="430" t="s">
        <v>817</v>
      </c>
      <c r="GQD401" s="430" t="s">
        <v>817</v>
      </c>
      <c r="GQE401" s="430" t="s">
        <v>817</v>
      </c>
      <c r="GQF401" s="430" t="s">
        <v>817</v>
      </c>
      <c r="GQG401" s="430" t="s">
        <v>817</v>
      </c>
      <c r="GQH401" s="430" t="s">
        <v>817</v>
      </c>
      <c r="GQI401" s="430" t="s">
        <v>817</v>
      </c>
      <c r="GQJ401" s="430" t="s">
        <v>817</v>
      </c>
      <c r="GQK401" s="430" t="s">
        <v>817</v>
      </c>
      <c r="GQL401" s="430" t="s">
        <v>817</v>
      </c>
      <c r="GQM401" s="430" t="s">
        <v>817</v>
      </c>
      <c r="GQN401" s="430" t="s">
        <v>817</v>
      </c>
      <c r="GQO401" s="430" t="s">
        <v>817</v>
      </c>
      <c r="GQP401" s="430" t="s">
        <v>817</v>
      </c>
      <c r="GQQ401" s="430" t="s">
        <v>817</v>
      </c>
      <c r="GQR401" s="430" t="s">
        <v>817</v>
      </c>
      <c r="GQS401" s="430" t="s">
        <v>817</v>
      </c>
      <c r="GQT401" s="430" t="s">
        <v>817</v>
      </c>
      <c r="GQU401" s="430" t="s">
        <v>817</v>
      </c>
      <c r="GQV401" s="430" t="s">
        <v>817</v>
      </c>
      <c r="GQW401" s="430" t="s">
        <v>817</v>
      </c>
      <c r="GQX401" s="430" t="s">
        <v>817</v>
      </c>
      <c r="GQY401" s="430" t="s">
        <v>817</v>
      </c>
      <c r="GQZ401" s="430" t="s">
        <v>817</v>
      </c>
      <c r="GRA401" s="430" t="s">
        <v>817</v>
      </c>
      <c r="GRB401" s="430" t="s">
        <v>817</v>
      </c>
      <c r="GRC401" s="430" t="s">
        <v>817</v>
      </c>
      <c r="GRD401" s="430" t="s">
        <v>817</v>
      </c>
      <c r="GRE401" s="430" t="s">
        <v>817</v>
      </c>
      <c r="GRF401" s="430" t="s">
        <v>817</v>
      </c>
      <c r="GRG401" s="430" t="s">
        <v>817</v>
      </c>
      <c r="GRH401" s="430" t="s">
        <v>817</v>
      </c>
      <c r="GRI401" s="430" t="s">
        <v>817</v>
      </c>
      <c r="GRJ401" s="430" t="s">
        <v>817</v>
      </c>
      <c r="GRK401" s="430" t="s">
        <v>817</v>
      </c>
      <c r="GRL401" s="430" t="s">
        <v>817</v>
      </c>
      <c r="GRM401" s="430" t="s">
        <v>817</v>
      </c>
      <c r="GRN401" s="430" t="s">
        <v>817</v>
      </c>
      <c r="GRO401" s="430" t="s">
        <v>817</v>
      </c>
      <c r="GRP401" s="430" t="s">
        <v>817</v>
      </c>
      <c r="GRQ401" s="430" t="s">
        <v>817</v>
      </c>
      <c r="GRR401" s="430" t="s">
        <v>817</v>
      </c>
      <c r="GRS401" s="430" t="s">
        <v>817</v>
      </c>
      <c r="GRT401" s="430" t="s">
        <v>817</v>
      </c>
      <c r="GRU401" s="430" t="s">
        <v>817</v>
      </c>
      <c r="GRV401" s="430" t="s">
        <v>817</v>
      </c>
      <c r="GRW401" s="430" t="s">
        <v>817</v>
      </c>
      <c r="GRX401" s="430" t="s">
        <v>817</v>
      </c>
      <c r="GRY401" s="430" t="s">
        <v>817</v>
      </c>
      <c r="GRZ401" s="430" t="s">
        <v>817</v>
      </c>
      <c r="GSA401" s="430" t="s">
        <v>817</v>
      </c>
      <c r="GSB401" s="430" t="s">
        <v>817</v>
      </c>
      <c r="GSC401" s="430" t="s">
        <v>817</v>
      </c>
      <c r="GSD401" s="430" t="s">
        <v>817</v>
      </c>
      <c r="GSE401" s="430" t="s">
        <v>817</v>
      </c>
      <c r="GSF401" s="430" t="s">
        <v>817</v>
      </c>
      <c r="GSG401" s="430" t="s">
        <v>817</v>
      </c>
      <c r="GSH401" s="430" t="s">
        <v>817</v>
      </c>
      <c r="GSI401" s="430" t="s">
        <v>817</v>
      </c>
      <c r="GSJ401" s="430" t="s">
        <v>817</v>
      </c>
      <c r="GSK401" s="430" t="s">
        <v>817</v>
      </c>
      <c r="GSL401" s="430" t="s">
        <v>817</v>
      </c>
      <c r="GSM401" s="430" t="s">
        <v>817</v>
      </c>
      <c r="GSN401" s="430" t="s">
        <v>817</v>
      </c>
      <c r="GSO401" s="430" t="s">
        <v>817</v>
      </c>
      <c r="GSP401" s="430" t="s">
        <v>817</v>
      </c>
      <c r="GSQ401" s="430" t="s">
        <v>817</v>
      </c>
      <c r="GSR401" s="430" t="s">
        <v>817</v>
      </c>
      <c r="GSS401" s="430" t="s">
        <v>817</v>
      </c>
      <c r="GST401" s="430" t="s">
        <v>817</v>
      </c>
      <c r="GSU401" s="430" t="s">
        <v>817</v>
      </c>
      <c r="GSV401" s="430" t="s">
        <v>817</v>
      </c>
      <c r="GSW401" s="430" t="s">
        <v>817</v>
      </c>
      <c r="GSX401" s="430" t="s">
        <v>817</v>
      </c>
      <c r="GSY401" s="430" t="s">
        <v>817</v>
      </c>
      <c r="GSZ401" s="430" t="s">
        <v>817</v>
      </c>
      <c r="GTA401" s="430" t="s">
        <v>817</v>
      </c>
      <c r="GTB401" s="430" t="s">
        <v>817</v>
      </c>
      <c r="GTC401" s="430" t="s">
        <v>817</v>
      </c>
      <c r="GTD401" s="430" t="s">
        <v>817</v>
      </c>
      <c r="GTE401" s="430" t="s">
        <v>817</v>
      </c>
      <c r="GTF401" s="430" t="s">
        <v>817</v>
      </c>
      <c r="GTG401" s="430" t="s">
        <v>817</v>
      </c>
      <c r="GTH401" s="430" t="s">
        <v>817</v>
      </c>
      <c r="GTI401" s="430" t="s">
        <v>817</v>
      </c>
      <c r="GTJ401" s="430" t="s">
        <v>817</v>
      </c>
      <c r="GTK401" s="430" t="s">
        <v>817</v>
      </c>
      <c r="GTL401" s="430" t="s">
        <v>817</v>
      </c>
      <c r="GTM401" s="430" t="s">
        <v>817</v>
      </c>
      <c r="GTN401" s="430" t="s">
        <v>817</v>
      </c>
      <c r="GTO401" s="430" t="s">
        <v>817</v>
      </c>
      <c r="GTP401" s="430" t="s">
        <v>817</v>
      </c>
      <c r="GTQ401" s="430" t="s">
        <v>817</v>
      </c>
      <c r="GTR401" s="430" t="s">
        <v>817</v>
      </c>
      <c r="GTS401" s="430" t="s">
        <v>817</v>
      </c>
      <c r="GTT401" s="430" t="s">
        <v>817</v>
      </c>
      <c r="GTU401" s="430" t="s">
        <v>817</v>
      </c>
      <c r="GTV401" s="430" t="s">
        <v>817</v>
      </c>
      <c r="GTW401" s="430" t="s">
        <v>817</v>
      </c>
      <c r="GTX401" s="430" t="s">
        <v>817</v>
      </c>
      <c r="GTY401" s="430" t="s">
        <v>817</v>
      </c>
      <c r="GTZ401" s="430" t="s">
        <v>817</v>
      </c>
      <c r="GUA401" s="430" t="s">
        <v>817</v>
      </c>
      <c r="GUB401" s="430" t="s">
        <v>817</v>
      </c>
      <c r="GUC401" s="430" t="s">
        <v>817</v>
      </c>
      <c r="GUD401" s="430" t="s">
        <v>817</v>
      </c>
      <c r="GUE401" s="430" t="s">
        <v>817</v>
      </c>
      <c r="GUF401" s="430" t="s">
        <v>817</v>
      </c>
      <c r="GUG401" s="430" t="s">
        <v>817</v>
      </c>
      <c r="GUH401" s="430" t="s">
        <v>817</v>
      </c>
      <c r="GUI401" s="430" t="s">
        <v>817</v>
      </c>
      <c r="GUJ401" s="430" t="s">
        <v>817</v>
      </c>
      <c r="GUK401" s="430" t="s">
        <v>817</v>
      </c>
      <c r="GUL401" s="430" t="s">
        <v>817</v>
      </c>
      <c r="GUM401" s="430" t="s">
        <v>817</v>
      </c>
      <c r="GUN401" s="430" t="s">
        <v>817</v>
      </c>
      <c r="GUO401" s="430" t="s">
        <v>817</v>
      </c>
      <c r="GUP401" s="430" t="s">
        <v>817</v>
      </c>
      <c r="GUQ401" s="430" t="s">
        <v>817</v>
      </c>
      <c r="GUR401" s="430" t="s">
        <v>817</v>
      </c>
      <c r="GUS401" s="430" t="s">
        <v>817</v>
      </c>
      <c r="GUT401" s="430" t="s">
        <v>817</v>
      </c>
      <c r="GUU401" s="430" t="s">
        <v>817</v>
      </c>
      <c r="GUV401" s="430" t="s">
        <v>817</v>
      </c>
      <c r="GUW401" s="430" t="s">
        <v>817</v>
      </c>
      <c r="GUX401" s="430" t="s">
        <v>817</v>
      </c>
      <c r="GUY401" s="430" t="s">
        <v>817</v>
      </c>
      <c r="GUZ401" s="430" t="s">
        <v>817</v>
      </c>
      <c r="GVA401" s="430" t="s">
        <v>817</v>
      </c>
      <c r="GVB401" s="430" t="s">
        <v>817</v>
      </c>
      <c r="GVC401" s="430" t="s">
        <v>817</v>
      </c>
      <c r="GVD401" s="430" t="s">
        <v>817</v>
      </c>
      <c r="GVE401" s="430" t="s">
        <v>817</v>
      </c>
      <c r="GVF401" s="430" t="s">
        <v>817</v>
      </c>
      <c r="GVG401" s="430" t="s">
        <v>817</v>
      </c>
      <c r="GVH401" s="430" t="s">
        <v>817</v>
      </c>
      <c r="GVI401" s="430" t="s">
        <v>817</v>
      </c>
      <c r="GVJ401" s="430" t="s">
        <v>817</v>
      </c>
      <c r="GVK401" s="430" t="s">
        <v>817</v>
      </c>
      <c r="GVL401" s="430" t="s">
        <v>817</v>
      </c>
      <c r="GVM401" s="430" t="s">
        <v>817</v>
      </c>
      <c r="GVN401" s="430" t="s">
        <v>817</v>
      </c>
      <c r="GVO401" s="430" t="s">
        <v>817</v>
      </c>
      <c r="GVP401" s="430" t="s">
        <v>817</v>
      </c>
      <c r="GVQ401" s="430" t="s">
        <v>817</v>
      </c>
      <c r="GVR401" s="430" t="s">
        <v>817</v>
      </c>
      <c r="GVS401" s="430" t="s">
        <v>817</v>
      </c>
      <c r="GVT401" s="430" t="s">
        <v>817</v>
      </c>
      <c r="GVU401" s="430" t="s">
        <v>817</v>
      </c>
      <c r="GVV401" s="430" t="s">
        <v>817</v>
      </c>
      <c r="GVW401" s="430" t="s">
        <v>817</v>
      </c>
      <c r="GVX401" s="430" t="s">
        <v>817</v>
      </c>
      <c r="GVY401" s="430" t="s">
        <v>817</v>
      </c>
      <c r="GVZ401" s="430" t="s">
        <v>817</v>
      </c>
      <c r="GWA401" s="430" t="s">
        <v>817</v>
      </c>
      <c r="GWB401" s="430" t="s">
        <v>817</v>
      </c>
      <c r="GWC401" s="430" t="s">
        <v>817</v>
      </c>
      <c r="GWD401" s="430" t="s">
        <v>817</v>
      </c>
      <c r="GWE401" s="430" t="s">
        <v>817</v>
      </c>
      <c r="GWF401" s="430" t="s">
        <v>817</v>
      </c>
      <c r="GWG401" s="430" t="s">
        <v>817</v>
      </c>
      <c r="GWH401" s="430" t="s">
        <v>817</v>
      </c>
      <c r="GWI401" s="430" t="s">
        <v>817</v>
      </c>
      <c r="GWJ401" s="430" t="s">
        <v>817</v>
      </c>
      <c r="GWK401" s="430" t="s">
        <v>817</v>
      </c>
      <c r="GWL401" s="430" t="s">
        <v>817</v>
      </c>
      <c r="GWM401" s="430" t="s">
        <v>817</v>
      </c>
      <c r="GWN401" s="430" t="s">
        <v>817</v>
      </c>
      <c r="GWO401" s="430" t="s">
        <v>817</v>
      </c>
      <c r="GWP401" s="430" t="s">
        <v>817</v>
      </c>
      <c r="GWQ401" s="430" t="s">
        <v>817</v>
      </c>
      <c r="GWR401" s="430" t="s">
        <v>817</v>
      </c>
      <c r="GWS401" s="430" t="s">
        <v>817</v>
      </c>
      <c r="GWT401" s="430" t="s">
        <v>817</v>
      </c>
      <c r="GWU401" s="430" t="s">
        <v>817</v>
      </c>
      <c r="GWV401" s="430" t="s">
        <v>817</v>
      </c>
      <c r="GWW401" s="430" t="s">
        <v>817</v>
      </c>
      <c r="GWX401" s="430" t="s">
        <v>817</v>
      </c>
      <c r="GWY401" s="430" t="s">
        <v>817</v>
      </c>
      <c r="GWZ401" s="430" t="s">
        <v>817</v>
      </c>
      <c r="GXA401" s="430" t="s">
        <v>817</v>
      </c>
      <c r="GXB401" s="430" t="s">
        <v>817</v>
      </c>
      <c r="GXC401" s="430" t="s">
        <v>817</v>
      </c>
      <c r="GXD401" s="430" t="s">
        <v>817</v>
      </c>
      <c r="GXE401" s="430" t="s">
        <v>817</v>
      </c>
      <c r="GXF401" s="430" t="s">
        <v>817</v>
      </c>
      <c r="GXG401" s="430" t="s">
        <v>817</v>
      </c>
      <c r="GXH401" s="430" t="s">
        <v>817</v>
      </c>
      <c r="GXI401" s="430" t="s">
        <v>817</v>
      </c>
      <c r="GXJ401" s="430" t="s">
        <v>817</v>
      </c>
      <c r="GXK401" s="430" t="s">
        <v>817</v>
      </c>
      <c r="GXL401" s="430" t="s">
        <v>817</v>
      </c>
      <c r="GXM401" s="430" t="s">
        <v>817</v>
      </c>
      <c r="GXN401" s="430" t="s">
        <v>817</v>
      </c>
      <c r="GXO401" s="430" t="s">
        <v>817</v>
      </c>
      <c r="GXP401" s="430" t="s">
        <v>817</v>
      </c>
      <c r="GXQ401" s="430" t="s">
        <v>817</v>
      </c>
      <c r="GXR401" s="430" t="s">
        <v>817</v>
      </c>
      <c r="GXS401" s="430" t="s">
        <v>817</v>
      </c>
      <c r="GXT401" s="430" t="s">
        <v>817</v>
      </c>
      <c r="GXU401" s="430" t="s">
        <v>817</v>
      </c>
      <c r="GXV401" s="430" t="s">
        <v>817</v>
      </c>
      <c r="GXW401" s="430" t="s">
        <v>817</v>
      </c>
      <c r="GXX401" s="430" t="s">
        <v>817</v>
      </c>
      <c r="GXY401" s="430" t="s">
        <v>817</v>
      </c>
      <c r="GXZ401" s="430" t="s">
        <v>817</v>
      </c>
      <c r="GYA401" s="430" t="s">
        <v>817</v>
      </c>
      <c r="GYB401" s="430" t="s">
        <v>817</v>
      </c>
      <c r="GYC401" s="430" t="s">
        <v>817</v>
      </c>
      <c r="GYD401" s="430" t="s">
        <v>817</v>
      </c>
      <c r="GYE401" s="430" t="s">
        <v>817</v>
      </c>
      <c r="GYF401" s="430" t="s">
        <v>817</v>
      </c>
      <c r="GYG401" s="430" t="s">
        <v>817</v>
      </c>
      <c r="GYH401" s="430" t="s">
        <v>817</v>
      </c>
      <c r="GYI401" s="430" t="s">
        <v>817</v>
      </c>
      <c r="GYJ401" s="430" t="s">
        <v>817</v>
      </c>
      <c r="GYK401" s="430" t="s">
        <v>817</v>
      </c>
      <c r="GYL401" s="430" t="s">
        <v>817</v>
      </c>
      <c r="GYM401" s="430" t="s">
        <v>817</v>
      </c>
      <c r="GYN401" s="430" t="s">
        <v>817</v>
      </c>
      <c r="GYO401" s="430" t="s">
        <v>817</v>
      </c>
      <c r="GYP401" s="430" t="s">
        <v>817</v>
      </c>
      <c r="GYQ401" s="430" t="s">
        <v>817</v>
      </c>
      <c r="GYR401" s="430" t="s">
        <v>817</v>
      </c>
      <c r="GYS401" s="430" t="s">
        <v>817</v>
      </c>
      <c r="GYT401" s="430" t="s">
        <v>817</v>
      </c>
      <c r="GYU401" s="430" t="s">
        <v>817</v>
      </c>
      <c r="GYV401" s="430" t="s">
        <v>817</v>
      </c>
      <c r="GYW401" s="430" t="s">
        <v>817</v>
      </c>
      <c r="GYX401" s="430" t="s">
        <v>817</v>
      </c>
      <c r="GYY401" s="430" t="s">
        <v>817</v>
      </c>
      <c r="GYZ401" s="430" t="s">
        <v>817</v>
      </c>
      <c r="GZA401" s="430" t="s">
        <v>817</v>
      </c>
      <c r="GZB401" s="430" t="s">
        <v>817</v>
      </c>
      <c r="GZC401" s="430" t="s">
        <v>817</v>
      </c>
      <c r="GZD401" s="430" t="s">
        <v>817</v>
      </c>
      <c r="GZE401" s="430" t="s">
        <v>817</v>
      </c>
      <c r="GZF401" s="430" t="s">
        <v>817</v>
      </c>
      <c r="GZG401" s="430" t="s">
        <v>817</v>
      </c>
      <c r="GZH401" s="430" t="s">
        <v>817</v>
      </c>
      <c r="GZI401" s="430" t="s">
        <v>817</v>
      </c>
      <c r="GZJ401" s="430" t="s">
        <v>817</v>
      </c>
      <c r="GZK401" s="430" t="s">
        <v>817</v>
      </c>
      <c r="GZL401" s="430" t="s">
        <v>817</v>
      </c>
      <c r="GZM401" s="430" t="s">
        <v>817</v>
      </c>
      <c r="GZN401" s="430" t="s">
        <v>817</v>
      </c>
      <c r="GZO401" s="430" t="s">
        <v>817</v>
      </c>
      <c r="GZP401" s="430" t="s">
        <v>817</v>
      </c>
      <c r="GZQ401" s="430" t="s">
        <v>817</v>
      </c>
      <c r="GZR401" s="430" t="s">
        <v>817</v>
      </c>
      <c r="GZS401" s="430" t="s">
        <v>817</v>
      </c>
      <c r="GZT401" s="430" t="s">
        <v>817</v>
      </c>
      <c r="GZU401" s="430" t="s">
        <v>817</v>
      </c>
      <c r="GZV401" s="430" t="s">
        <v>817</v>
      </c>
      <c r="GZW401" s="430" t="s">
        <v>817</v>
      </c>
      <c r="GZX401" s="430" t="s">
        <v>817</v>
      </c>
      <c r="GZY401" s="430" t="s">
        <v>817</v>
      </c>
      <c r="GZZ401" s="430" t="s">
        <v>817</v>
      </c>
      <c r="HAA401" s="430" t="s">
        <v>817</v>
      </c>
      <c r="HAB401" s="430" t="s">
        <v>817</v>
      </c>
      <c r="HAC401" s="430" t="s">
        <v>817</v>
      </c>
      <c r="HAD401" s="430" t="s">
        <v>817</v>
      </c>
      <c r="HAE401" s="430" t="s">
        <v>817</v>
      </c>
      <c r="HAF401" s="430" t="s">
        <v>817</v>
      </c>
      <c r="HAG401" s="430" t="s">
        <v>817</v>
      </c>
      <c r="HAH401" s="430" t="s">
        <v>817</v>
      </c>
      <c r="HAI401" s="430" t="s">
        <v>817</v>
      </c>
      <c r="HAJ401" s="430" t="s">
        <v>817</v>
      </c>
      <c r="HAK401" s="430" t="s">
        <v>817</v>
      </c>
      <c r="HAL401" s="430" t="s">
        <v>817</v>
      </c>
      <c r="HAM401" s="430" t="s">
        <v>817</v>
      </c>
      <c r="HAN401" s="430" t="s">
        <v>817</v>
      </c>
      <c r="HAO401" s="430" t="s">
        <v>817</v>
      </c>
      <c r="HAP401" s="430" t="s">
        <v>817</v>
      </c>
      <c r="HAQ401" s="430" t="s">
        <v>817</v>
      </c>
      <c r="HAR401" s="430" t="s">
        <v>817</v>
      </c>
      <c r="HAS401" s="430" t="s">
        <v>817</v>
      </c>
      <c r="HAT401" s="430" t="s">
        <v>817</v>
      </c>
      <c r="HAU401" s="430" t="s">
        <v>817</v>
      </c>
      <c r="HAV401" s="430" t="s">
        <v>817</v>
      </c>
      <c r="HAW401" s="430" t="s">
        <v>817</v>
      </c>
      <c r="HAX401" s="430" t="s">
        <v>817</v>
      </c>
      <c r="HAY401" s="430" t="s">
        <v>817</v>
      </c>
      <c r="HAZ401" s="430" t="s">
        <v>817</v>
      </c>
      <c r="HBA401" s="430" t="s">
        <v>817</v>
      </c>
      <c r="HBB401" s="430" t="s">
        <v>817</v>
      </c>
      <c r="HBC401" s="430" t="s">
        <v>817</v>
      </c>
      <c r="HBD401" s="430" t="s">
        <v>817</v>
      </c>
      <c r="HBE401" s="430" t="s">
        <v>817</v>
      </c>
      <c r="HBF401" s="430" t="s">
        <v>817</v>
      </c>
      <c r="HBG401" s="430" t="s">
        <v>817</v>
      </c>
      <c r="HBH401" s="430" t="s">
        <v>817</v>
      </c>
      <c r="HBI401" s="430" t="s">
        <v>817</v>
      </c>
      <c r="HBJ401" s="430" t="s">
        <v>817</v>
      </c>
      <c r="HBK401" s="430" t="s">
        <v>817</v>
      </c>
      <c r="HBL401" s="430" t="s">
        <v>817</v>
      </c>
      <c r="HBM401" s="430" t="s">
        <v>817</v>
      </c>
      <c r="HBN401" s="430" t="s">
        <v>817</v>
      </c>
      <c r="HBO401" s="430" t="s">
        <v>817</v>
      </c>
      <c r="HBP401" s="430" t="s">
        <v>817</v>
      </c>
      <c r="HBQ401" s="430" t="s">
        <v>817</v>
      </c>
      <c r="HBR401" s="430" t="s">
        <v>817</v>
      </c>
      <c r="HBS401" s="430" t="s">
        <v>817</v>
      </c>
      <c r="HBT401" s="430" t="s">
        <v>817</v>
      </c>
      <c r="HBU401" s="430" t="s">
        <v>817</v>
      </c>
      <c r="HBV401" s="430" t="s">
        <v>817</v>
      </c>
      <c r="HBW401" s="430" t="s">
        <v>817</v>
      </c>
      <c r="HBX401" s="430" t="s">
        <v>817</v>
      </c>
      <c r="HBY401" s="430" t="s">
        <v>817</v>
      </c>
      <c r="HBZ401" s="430" t="s">
        <v>817</v>
      </c>
      <c r="HCA401" s="430" t="s">
        <v>817</v>
      </c>
      <c r="HCB401" s="430" t="s">
        <v>817</v>
      </c>
      <c r="HCC401" s="430" t="s">
        <v>817</v>
      </c>
      <c r="HCD401" s="430" t="s">
        <v>817</v>
      </c>
      <c r="HCE401" s="430" t="s">
        <v>817</v>
      </c>
      <c r="HCF401" s="430" t="s">
        <v>817</v>
      </c>
      <c r="HCG401" s="430" t="s">
        <v>817</v>
      </c>
      <c r="HCH401" s="430" t="s">
        <v>817</v>
      </c>
      <c r="HCI401" s="430" t="s">
        <v>817</v>
      </c>
      <c r="HCJ401" s="430" t="s">
        <v>817</v>
      </c>
      <c r="HCK401" s="430" t="s">
        <v>817</v>
      </c>
      <c r="HCL401" s="430" t="s">
        <v>817</v>
      </c>
      <c r="HCM401" s="430" t="s">
        <v>817</v>
      </c>
      <c r="HCN401" s="430" t="s">
        <v>817</v>
      </c>
      <c r="HCO401" s="430" t="s">
        <v>817</v>
      </c>
      <c r="HCP401" s="430" t="s">
        <v>817</v>
      </c>
      <c r="HCQ401" s="430" t="s">
        <v>817</v>
      </c>
      <c r="HCR401" s="430" t="s">
        <v>817</v>
      </c>
      <c r="HCS401" s="430" t="s">
        <v>817</v>
      </c>
      <c r="HCT401" s="430" t="s">
        <v>817</v>
      </c>
      <c r="HCU401" s="430" t="s">
        <v>817</v>
      </c>
      <c r="HCV401" s="430" t="s">
        <v>817</v>
      </c>
      <c r="HCW401" s="430" t="s">
        <v>817</v>
      </c>
      <c r="HCX401" s="430" t="s">
        <v>817</v>
      </c>
      <c r="HCY401" s="430" t="s">
        <v>817</v>
      </c>
      <c r="HCZ401" s="430" t="s">
        <v>817</v>
      </c>
      <c r="HDA401" s="430" t="s">
        <v>817</v>
      </c>
      <c r="HDB401" s="430" t="s">
        <v>817</v>
      </c>
      <c r="HDC401" s="430" t="s">
        <v>817</v>
      </c>
      <c r="HDD401" s="430" t="s">
        <v>817</v>
      </c>
      <c r="HDE401" s="430" t="s">
        <v>817</v>
      </c>
      <c r="HDF401" s="430" t="s">
        <v>817</v>
      </c>
      <c r="HDG401" s="430" t="s">
        <v>817</v>
      </c>
      <c r="HDH401" s="430" t="s">
        <v>817</v>
      </c>
      <c r="HDI401" s="430" t="s">
        <v>817</v>
      </c>
      <c r="HDJ401" s="430" t="s">
        <v>817</v>
      </c>
      <c r="HDK401" s="430" t="s">
        <v>817</v>
      </c>
      <c r="HDL401" s="430" t="s">
        <v>817</v>
      </c>
      <c r="HDM401" s="430" t="s">
        <v>817</v>
      </c>
      <c r="HDN401" s="430" t="s">
        <v>817</v>
      </c>
      <c r="HDO401" s="430" t="s">
        <v>817</v>
      </c>
      <c r="HDP401" s="430" t="s">
        <v>817</v>
      </c>
      <c r="HDQ401" s="430" t="s">
        <v>817</v>
      </c>
      <c r="HDR401" s="430" t="s">
        <v>817</v>
      </c>
      <c r="HDS401" s="430" t="s">
        <v>817</v>
      </c>
      <c r="HDT401" s="430" t="s">
        <v>817</v>
      </c>
      <c r="HDU401" s="430" t="s">
        <v>817</v>
      </c>
      <c r="HDV401" s="430" t="s">
        <v>817</v>
      </c>
      <c r="HDW401" s="430" t="s">
        <v>817</v>
      </c>
      <c r="HDX401" s="430" t="s">
        <v>817</v>
      </c>
      <c r="HDY401" s="430" t="s">
        <v>817</v>
      </c>
      <c r="HDZ401" s="430" t="s">
        <v>817</v>
      </c>
      <c r="HEA401" s="430" t="s">
        <v>817</v>
      </c>
      <c r="HEB401" s="430" t="s">
        <v>817</v>
      </c>
      <c r="HEC401" s="430" t="s">
        <v>817</v>
      </c>
      <c r="HED401" s="430" t="s">
        <v>817</v>
      </c>
      <c r="HEE401" s="430" t="s">
        <v>817</v>
      </c>
      <c r="HEF401" s="430" t="s">
        <v>817</v>
      </c>
      <c r="HEG401" s="430" t="s">
        <v>817</v>
      </c>
      <c r="HEH401" s="430" t="s">
        <v>817</v>
      </c>
      <c r="HEI401" s="430" t="s">
        <v>817</v>
      </c>
      <c r="HEJ401" s="430" t="s">
        <v>817</v>
      </c>
      <c r="HEK401" s="430" t="s">
        <v>817</v>
      </c>
      <c r="HEL401" s="430" t="s">
        <v>817</v>
      </c>
      <c r="HEM401" s="430" t="s">
        <v>817</v>
      </c>
      <c r="HEN401" s="430" t="s">
        <v>817</v>
      </c>
      <c r="HEO401" s="430" t="s">
        <v>817</v>
      </c>
      <c r="HEP401" s="430" t="s">
        <v>817</v>
      </c>
      <c r="HEQ401" s="430" t="s">
        <v>817</v>
      </c>
      <c r="HER401" s="430" t="s">
        <v>817</v>
      </c>
      <c r="HES401" s="430" t="s">
        <v>817</v>
      </c>
      <c r="HET401" s="430" t="s">
        <v>817</v>
      </c>
      <c r="HEU401" s="430" t="s">
        <v>817</v>
      </c>
      <c r="HEV401" s="430" t="s">
        <v>817</v>
      </c>
      <c r="HEW401" s="430" t="s">
        <v>817</v>
      </c>
      <c r="HEX401" s="430" t="s">
        <v>817</v>
      </c>
      <c r="HEY401" s="430" t="s">
        <v>817</v>
      </c>
      <c r="HEZ401" s="430" t="s">
        <v>817</v>
      </c>
      <c r="HFA401" s="430" t="s">
        <v>817</v>
      </c>
      <c r="HFB401" s="430" t="s">
        <v>817</v>
      </c>
      <c r="HFC401" s="430" t="s">
        <v>817</v>
      </c>
      <c r="HFD401" s="430" t="s">
        <v>817</v>
      </c>
      <c r="HFE401" s="430" t="s">
        <v>817</v>
      </c>
      <c r="HFF401" s="430" t="s">
        <v>817</v>
      </c>
      <c r="HFG401" s="430" t="s">
        <v>817</v>
      </c>
      <c r="HFH401" s="430" t="s">
        <v>817</v>
      </c>
      <c r="HFI401" s="430" t="s">
        <v>817</v>
      </c>
      <c r="HFJ401" s="430" t="s">
        <v>817</v>
      </c>
      <c r="HFK401" s="430" t="s">
        <v>817</v>
      </c>
      <c r="HFL401" s="430" t="s">
        <v>817</v>
      </c>
      <c r="HFM401" s="430" t="s">
        <v>817</v>
      </c>
      <c r="HFN401" s="430" t="s">
        <v>817</v>
      </c>
      <c r="HFO401" s="430" t="s">
        <v>817</v>
      </c>
      <c r="HFP401" s="430" t="s">
        <v>817</v>
      </c>
      <c r="HFQ401" s="430" t="s">
        <v>817</v>
      </c>
      <c r="HFR401" s="430" t="s">
        <v>817</v>
      </c>
      <c r="HFS401" s="430" t="s">
        <v>817</v>
      </c>
      <c r="HFT401" s="430" t="s">
        <v>817</v>
      </c>
      <c r="HFU401" s="430" t="s">
        <v>817</v>
      </c>
      <c r="HFV401" s="430" t="s">
        <v>817</v>
      </c>
      <c r="HFW401" s="430" t="s">
        <v>817</v>
      </c>
      <c r="HFX401" s="430" t="s">
        <v>817</v>
      </c>
      <c r="HFY401" s="430" t="s">
        <v>817</v>
      </c>
      <c r="HFZ401" s="430" t="s">
        <v>817</v>
      </c>
      <c r="HGA401" s="430" t="s">
        <v>817</v>
      </c>
      <c r="HGB401" s="430" t="s">
        <v>817</v>
      </c>
      <c r="HGC401" s="430" t="s">
        <v>817</v>
      </c>
      <c r="HGD401" s="430" t="s">
        <v>817</v>
      </c>
      <c r="HGE401" s="430" t="s">
        <v>817</v>
      </c>
      <c r="HGF401" s="430" t="s">
        <v>817</v>
      </c>
      <c r="HGG401" s="430" t="s">
        <v>817</v>
      </c>
      <c r="HGH401" s="430" t="s">
        <v>817</v>
      </c>
      <c r="HGI401" s="430" t="s">
        <v>817</v>
      </c>
      <c r="HGJ401" s="430" t="s">
        <v>817</v>
      </c>
      <c r="HGK401" s="430" t="s">
        <v>817</v>
      </c>
      <c r="HGL401" s="430" t="s">
        <v>817</v>
      </c>
      <c r="HGM401" s="430" t="s">
        <v>817</v>
      </c>
      <c r="HGN401" s="430" t="s">
        <v>817</v>
      </c>
      <c r="HGO401" s="430" t="s">
        <v>817</v>
      </c>
      <c r="HGP401" s="430" t="s">
        <v>817</v>
      </c>
      <c r="HGQ401" s="430" t="s">
        <v>817</v>
      </c>
      <c r="HGR401" s="430" t="s">
        <v>817</v>
      </c>
      <c r="HGS401" s="430" t="s">
        <v>817</v>
      </c>
      <c r="HGT401" s="430" t="s">
        <v>817</v>
      </c>
      <c r="HGU401" s="430" t="s">
        <v>817</v>
      </c>
      <c r="HGV401" s="430" t="s">
        <v>817</v>
      </c>
      <c r="HGW401" s="430" t="s">
        <v>817</v>
      </c>
      <c r="HGX401" s="430" t="s">
        <v>817</v>
      </c>
      <c r="HGY401" s="430" t="s">
        <v>817</v>
      </c>
      <c r="HGZ401" s="430" t="s">
        <v>817</v>
      </c>
      <c r="HHA401" s="430" t="s">
        <v>817</v>
      </c>
      <c r="HHB401" s="430" t="s">
        <v>817</v>
      </c>
      <c r="HHC401" s="430" t="s">
        <v>817</v>
      </c>
      <c r="HHD401" s="430" t="s">
        <v>817</v>
      </c>
      <c r="HHE401" s="430" t="s">
        <v>817</v>
      </c>
      <c r="HHF401" s="430" t="s">
        <v>817</v>
      </c>
      <c r="HHG401" s="430" t="s">
        <v>817</v>
      </c>
      <c r="HHH401" s="430" t="s">
        <v>817</v>
      </c>
      <c r="HHI401" s="430" t="s">
        <v>817</v>
      </c>
      <c r="HHJ401" s="430" t="s">
        <v>817</v>
      </c>
      <c r="HHK401" s="430" t="s">
        <v>817</v>
      </c>
      <c r="HHL401" s="430" t="s">
        <v>817</v>
      </c>
      <c r="HHM401" s="430" t="s">
        <v>817</v>
      </c>
      <c r="HHN401" s="430" t="s">
        <v>817</v>
      </c>
      <c r="HHO401" s="430" t="s">
        <v>817</v>
      </c>
      <c r="HHP401" s="430" t="s">
        <v>817</v>
      </c>
      <c r="HHQ401" s="430" t="s">
        <v>817</v>
      </c>
      <c r="HHR401" s="430" t="s">
        <v>817</v>
      </c>
      <c r="HHS401" s="430" t="s">
        <v>817</v>
      </c>
      <c r="HHT401" s="430" t="s">
        <v>817</v>
      </c>
      <c r="HHU401" s="430" t="s">
        <v>817</v>
      </c>
      <c r="HHV401" s="430" t="s">
        <v>817</v>
      </c>
      <c r="HHW401" s="430" t="s">
        <v>817</v>
      </c>
      <c r="HHX401" s="430" t="s">
        <v>817</v>
      </c>
      <c r="HHY401" s="430" t="s">
        <v>817</v>
      </c>
      <c r="HHZ401" s="430" t="s">
        <v>817</v>
      </c>
      <c r="HIA401" s="430" t="s">
        <v>817</v>
      </c>
      <c r="HIB401" s="430" t="s">
        <v>817</v>
      </c>
      <c r="HIC401" s="430" t="s">
        <v>817</v>
      </c>
      <c r="HID401" s="430" t="s">
        <v>817</v>
      </c>
      <c r="HIE401" s="430" t="s">
        <v>817</v>
      </c>
      <c r="HIF401" s="430" t="s">
        <v>817</v>
      </c>
      <c r="HIG401" s="430" t="s">
        <v>817</v>
      </c>
      <c r="HIH401" s="430" t="s">
        <v>817</v>
      </c>
      <c r="HII401" s="430" t="s">
        <v>817</v>
      </c>
      <c r="HIJ401" s="430" t="s">
        <v>817</v>
      </c>
      <c r="HIK401" s="430" t="s">
        <v>817</v>
      </c>
      <c r="HIL401" s="430" t="s">
        <v>817</v>
      </c>
      <c r="HIM401" s="430" t="s">
        <v>817</v>
      </c>
      <c r="HIN401" s="430" t="s">
        <v>817</v>
      </c>
      <c r="HIO401" s="430" t="s">
        <v>817</v>
      </c>
      <c r="HIP401" s="430" t="s">
        <v>817</v>
      </c>
      <c r="HIQ401" s="430" t="s">
        <v>817</v>
      </c>
      <c r="HIR401" s="430" t="s">
        <v>817</v>
      </c>
      <c r="HIS401" s="430" t="s">
        <v>817</v>
      </c>
      <c r="HIT401" s="430" t="s">
        <v>817</v>
      </c>
      <c r="HIU401" s="430" t="s">
        <v>817</v>
      </c>
      <c r="HIV401" s="430" t="s">
        <v>817</v>
      </c>
      <c r="HIW401" s="430" t="s">
        <v>817</v>
      </c>
      <c r="HIX401" s="430" t="s">
        <v>817</v>
      </c>
      <c r="HIY401" s="430" t="s">
        <v>817</v>
      </c>
      <c r="HIZ401" s="430" t="s">
        <v>817</v>
      </c>
      <c r="HJA401" s="430" t="s">
        <v>817</v>
      </c>
      <c r="HJB401" s="430" t="s">
        <v>817</v>
      </c>
      <c r="HJC401" s="430" t="s">
        <v>817</v>
      </c>
      <c r="HJD401" s="430" t="s">
        <v>817</v>
      </c>
      <c r="HJE401" s="430" t="s">
        <v>817</v>
      </c>
      <c r="HJF401" s="430" t="s">
        <v>817</v>
      </c>
      <c r="HJG401" s="430" t="s">
        <v>817</v>
      </c>
      <c r="HJH401" s="430" t="s">
        <v>817</v>
      </c>
      <c r="HJI401" s="430" t="s">
        <v>817</v>
      </c>
      <c r="HJJ401" s="430" t="s">
        <v>817</v>
      </c>
      <c r="HJK401" s="430" t="s">
        <v>817</v>
      </c>
      <c r="HJL401" s="430" t="s">
        <v>817</v>
      </c>
      <c r="HJM401" s="430" t="s">
        <v>817</v>
      </c>
      <c r="HJN401" s="430" t="s">
        <v>817</v>
      </c>
      <c r="HJO401" s="430" t="s">
        <v>817</v>
      </c>
      <c r="HJP401" s="430" t="s">
        <v>817</v>
      </c>
      <c r="HJQ401" s="430" t="s">
        <v>817</v>
      </c>
      <c r="HJR401" s="430" t="s">
        <v>817</v>
      </c>
      <c r="HJS401" s="430" t="s">
        <v>817</v>
      </c>
      <c r="HJT401" s="430" t="s">
        <v>817</v>
      </c>
      <c r="HJU401" s="430" t="s">
        <v>817</v>
      </c>
      <c r="HJV401" s="430" t="s">
        <v>817</v>
      </c>
      <c r="HJW401" s="430" t="s">
        <v>817</v>
      </c>
      <c r="HJX401" s="430" t="s">
        <v>817</v>
      </c>
      <c r="HJY401" s="430" t="s">
        <v>817</v>
      </c>
      <c r="HJZ401" s="430" t="s">
        <v>817</v>
      </c>
      <c r="HKA401" s="430" t="s">
        <v>817</v>
      </c>
      <c r="HKB401" s="430" t="s">
        <v>817</v>
      </c>
      <c r="HKC401" s="430" t="s">
        <v>817</v>
      </c>
      <c r="HKD401" s="430" t="s">
        <v>817</v>
      </c>
      <c r="HKE401" s="430" t="s">
        <v>817</v>
      </c>
      <c r="HKF401" s="430" t="s">
        <v>817</v>
      </c>
      <c r="HKG401" s="430" t="s">
        <v>817</v>
      </c>
      <c r="HKH401" s="430" t="s">
        <v>817</v>
      </c>
      <c r="HKI401" s="430" t="s">
        <v>817</v>
      </c>
      <c r="HKJ401" s="430" t="s">
        <v>817</v>
      </c>
      <c r="HKK401" s="430" t="s">
        <v>817</v>
      </c>
      <c r="HKL401" s="430" t="s">
        <v>817</v>
      </c>
      <c r="HKM401" s="430" t="s">
        <v>817</v>
      </c>
      <c r="HKN401" s="430" t="s">
        <v>817</v>
      </c>
      <c r="HKO401" s="430" t="s">
        <v>817</v>
      </c>
      <c r="HKP401" s="430" t="s">
        <v>817</v>
      </c>
      <c r="HKQ401" s="430" t="s">
        <v>817</v>
      </c>
      <c r="HKR401" s="430" t="s">
        <v>817</v>
      </c>
      <c r="HKS401" s="430" t="s">
        <v>817</v>
      </c>
      <c r="HKT401" s="430" t="s">
        <v>817</v>
      </c>
      <c r="HKU401" s="430" t="s">
        <v>817</v>
      </c>
      <c r="HKV401" s="430" t="s">
        <v>817</v>
      </c>
      <c r="HKW401" s="430" t="s">
        <v>817</v>
      </c>
      <c r="HKX401" s="430" t="s">
        <v>817</v>
      </c>
      <c r="HKY401" s="430" t="s">
        <v>817</v>
      </c>
      <c r="HKZ401" s="430" t="s">
        <v>817</v>
      </c>
      <c r="HLA401" s="430" t="s">
        <v>817</v>
      </c>
      <c r="HLB401" s="430" t="s">
        <v>817</v>
      </c>
      <c r="HLC401" s="430" t="s">
        <v>817</v>
      </c>
      <c r="HLD401" s="430" t="s">
        <v>817</v>
      </c>
      <c r="HLE401" s="430" t="s">
        <v>817</v>
      </c>
      <c r="HLF401" s="430" t="s">
        <v>817</v>
      </c>
      <c r="HLG401" s="430" t="s">
        <v>817</v>
      </c>
      <c r="HLH401" s="430" t="s">
        <v>817</v>
      </c>
      <c r="HLI401" s="430" t="s">
        <v>817</v>
      </c>
      <c r="HLJ401" s="430" t="s">
        <v>817</v>
      </c>
      <c r="HLK401" s="430" t="s">
        <v>817</v>
      </c>
      <c r="HLL401" s="430" t="s">
        <v>817</v>
      </c>
      <c r="HLM401" s="430" t="s">
        <v>817</v>
      </c>
      <c r="HLN401" s="430" t="s">
        <v>817</v>
      </c>
      <c r="HLO401" s="430" t="s">
        <v>817</v>
      </c>
      <c r="HLP401" s="430" t="s">
        <v>817</v>
      </c>
      <c r="HLQ401" s="430" t="s">
        <v>817</v>
      </c>
      <c r="HLR401" s="430" t="s">
        <v>817</v>
      </c>
      <c r="HLS401" s="430" t="s">
        <v>817</v>
      </c>
      <c r="HLT401" s="430" t="s">
        <v>817</v>
      </c>
      <c r="HLU401" s="430" t="s">
        <v>817</v>
      </c>
      <c r="HLV401" s="430" t="s">
        <v>817</v>
      </c>
      <c r="HLW401" s="430" t="s">
        <v>817</v>
      </c>
      <c r="HLX401" s="430" t="s">
        <v>817</v>
      </c>
      <c r="HLY401" s="430" t="s">
        <v>817</v>
      </c>
      <c r="HLZ401" s="430" t="s">
        <v>817</v>
      </c>
      <c r="HMA401" s="430" t="s">
        <v>817</v>
      </c>
      <c r="HMB401" s="430" t="s">
        <v>817</v>
      </c>
      <c r="HMC401" s="430" t="s">
        <v>817</v>
      </c>
      <c r="HMD401" s="430" t="s">
        <v>817</v>
      </c>
      <c r="HME401" s="430" t="s">
        <v>817</v>
      </c>
      <c r="HMF401" s="430" t="s">
        <v>817</v>
      </c>
      <c r="HMG401" s="430" t="s">
        <v>817</v>
      </c>
      <c r="HMH401" s="430" t="s">
        <v>817</v>
      </c>
      <c r="HMI401" s="430" t="s">
        <v>817</v>
      </c>
      <c r="HMJ401" s="430" t="s">
        <v>817</v>
      </c>
      <c r="HMK401" s="430" t="s">
        <v>817</v>
      </c>
      <c r="HML401" s="430" t="s">
        <v>817</v>
      </c>
      <c r="HMM401" s="430" t="s">
        <v>817</v>
      </c>
      <c r="HMN401" s="430" t="s">
        <v>817</v>
      </c>
      <c r="HMO401" s="430" t="s">
        <v>817</v>
      </c>
      <c r="HMP401" s="430" t="s">
        <v>817</v>
      </c>
      <c r="HMQ401" s="430" t="s">
        <v>817</v>
      </c>
      <c r="HMR401" s="430" t="s">
        <v>817</v>
      </c>
      <c r="HMS401" s="430" t="s">
        <v>817</v>
      </c>
      <c r="HMT401" s="430" t="s">
        <v>817</v>
      </c>
      <c r="HMU401" s="430" t="s">
        <v>817</v>
      </c>
      <c r="HMV401" s="430" t="s">
        <v>817</v>
      </c>
      <c r="HMW401" s="430" t="s">
        <v>817</v>
      </c>
      <c r="HMX401" s="430" t="s">
        <v>817</v>
      </c>
      <c r="HMY401" s="430" t="s">
        <v>817</v>
      </c>
      <c r="HMZ401" s="430" t="s">
        <v>817</v>
      </c>
      <c r="HNA401" s="430" t="s">
        <v>817</v>
      </c>
      <c r="HNB401" s="430" t="s">
        <v>817</v>
      </c>
      <c r="HNC401" s="430" t="s">
        <v>817</v>
      </c>
      <c r="HND401" s="430" t="s">
        <v>817</v>
      </c>
      <c r="HNE401" s="430" t="s">
        <v>817</v>
      </c>
      <c r="HNF401" s="430" t="s">
        <v>817</v>
      </c>
      <c r="HNG401" s="430" t="s">
        <v>817</v>
      </c>
      <c r="HNH401" s="430" t="s">
        <v>817</v>
      </c>
      <c r="HNI401" s="430" t="s">
        <v>817</v>
      </c>
      <c r="HNJ401" s="430" t="s">
        <v>817</v>
      </c>
      <c r="HNK401" s="430" t="s">
        <v>817</v>
      </c>
      <c r="HNL401" s="430" t="s">
        <v>817</v>
      </c>
      <c r="HNM401" s="430" t="s">
        <v>817</v>
      </c>
      <c r="HNN401" s="430" t="s">
        <v>817</v>
      </c>
      <c r="HNO401" s="430" t="s">
        <v>817</v>
      </c>
      <c r="HNP401" s="430" t="s">
        <v>817</v>
      </c>
      <c r="HNQ401" s="430" t="s">
        <v>817</v>
      </c>
      <c r="HNR401" s="430" t="s">
        <v>817</v>
      </c>
      <c r="HNS401" s="430" t="s">
        <v>817</v>
      </c>
      <c r="HNT401" s="430" t="s">
        <v>817</v>
      </c>
      <c r="HNU401" s="430" t="s">
        <v>817</v>
      </c>
      <c r="HNV401" s="430" t="s">
        <v>817</v>
      </c>
      <c r="HNW401" s="430" t="s">
        <v>817</v>
      </c>
      <c r="HNX401" s="430" t="s">
        <v>817</v>
      </c>
      <c r="HNY401" s="430" t="s">
        <v>817</v>
      </c>
      <c r="HNZ401" s="430" t="s">
        <v>817</v>
      </c>
      <c r="HOA401" s="430" t="s">
        <v>817</v>
      </c>
      <c r="HOB401" s="430" t="s">
        <v>817</v>
      </c>
      <c r="HOC401" s="430" t="s">
        <v>817</v>
      </c>
      <c r="HOD401" s="430" t="s">
        <v>817</v>
      </c>
      <c r="HOE401" s="430" t="s">
        <v>817</v>
      </c>
      <c r="HOF401" s="430" t="s">
        <v>817</v>
      </c>
      <c r="HOG401" s="430" t="s">
        <v>817</v>
      </c>
      <c r="HOH401" s="430" t="s">
        <v>817</v>
      </c>
      <c r="HOI401" s="430" t="s">
        <v>817</v>
      </c>
      <c r="HOJ401" s="430" t="s">
        <v>817</v>
      </c>
      <c r="HOK401" s="430" t="s">
        <v>817</v>
      </c>
      <c r="HOL401" s="430" t="s">
        <v>817</v>
      </c>
      <c r="HOM401" s="430" t="s">
        <v>817</v>
      </c>
      <c r="HON401" s="430" t="s">
        <v>817</v>
      </c>
      <c r="HOO401" s="430" t="s">
        <v>817</v>
      </c>
      <c r="HOP401" s="430" t="s">
        <v>817</v>
      </c>
      <c r="HOQ401" s="430" t="s">
        <v>817</v>
      </c>
      <c r="HOR401" s="430" t="s">
        <v>817</v>
      </c>
      <c r="HOS401" s="430" t="s">
        <v>817</v>
      </c>
      <c r="HOT401" s="430" t="s">
        <v>817</v>
      </c>
      <c r="HOU401" s="430" t="s">
        <v>817</v>
      </c>
      <c r="HOV401" s="430" t="s">
        <v>817</v>
      </c>
      <c r="HOW401" s="430" t="s">
        <v>817</v>
      </c>
      <c r="HOX401" s="430" t="s">
        <v>817</v>
      </c>
      <c r="HOY401" s="430" t="s">
        <v>817</v>
      </c>
      <c r="HOZ401" s="430" t="s">
        <v>817</v>
      </c>
      <c r="HPA401" s="430" t="s">
        <v>817</v>
      </c>
      <c r="HPB401" s="430" t="s">
        <v>817</v>
      </c>
      <c r="HPC401" s="430" t="s">
        <v>817</v>
      </c>
      <c r="HPD401" s="430" t="s">
        <v>817</v>
      </c>
      <c r="HPE401" s="430" t="s">
        <v>817</v>
      </c>
      <c r="HPF401" s="430" t="s">
        <v>817</v>
      </c>
      <c r="HPG401" s="430" t="s">
        <v>817</v>
      </c>
      <c r="HPH401" s="430" t="s">
        <v>817</v>
      </c>
      <c r="HPI401" s="430" t="s">
        <v>817</v>
      </c>
      <c r="HPJ401" s="430" t="s">
        <v>817</v>
      </c>
      <c r="HPK401" s="430" t="s">
        <v>817</v>
      </c>
      <c r="HPL401" s="430" t="s">
        <v>817</v>
      </c>
      <c r="HPM401" s="430" t="s">
        <v>817</v>
      </c>
      <c r="HPN401" s="430" t="s">
        <v>817</v>
      </c>
      <c r="HPO401" s="430" t="s">
        <v>817</v>
      </c>
      <c r="HPP401" s="430" t="s">
        <v>817</v>
      </c>
      <c r="HPQ401" s="430" t="s">
        <v>817</v>
      </c>
      <c r="HPR401" s="430" t="s">
        <v>817</v>
      </c>
      <c r="HPS401" s="430" t="s">
        <v>817</v>
      </c>
      <c r="HPT401" s="430" t="s">
        <v>817</v>
      </c>
      <c r="HPU401" s="430" t="s">
        <v>817</v>
      </c>
      <c r="HPV401" s="430" t="s">
        <v>817</v>
      </c>
      <c r="HPW401" s="430" t="s">
        <v>817</v>
      </c>
      <c r="HPX401" s="430" t="s">
        <v>817</v>
      </c>
      <c r="HPY401" s="430" t="s">
        <v>817</v>
      </c>
      <c r="HPZ401" s="430" t="s">
        <v>817</v>
      </c>
      <c r="HQA401" s="430" t="s">
        <v>817</v>
      </c>
      <c r="HQB401" s="430" t="s">
        <v>817</v>
      </c>
      <c r="HQC401" s="430" t="s">
        <v>817</v>
      </c>
      <c r="HQD401" s="430" t="s">
        <v>817</v>
      </c>
      <c r="HQE401" s="430" t="s">
        <v>817</v>
      </c>
      <c r="HQF401" s="430" t="s">
        <v>817</v>
      </c>
      <c r="HQG401" s="430" t="s">
        <v>817</v>
      </c>
      <c r="HQH401" s="430" t="s">
        <v>817</v>
      </c>
      <c r="HQI401" s="430" t="s">
        <v>817</v>
      </c>
      <c r="HQJ401" s="430" t="s">
        <v>817</v>
      </c>
      <c r="HQK401" s="430" t="s">
        <v>817</v>
      </c>
      <c r="HQL401" s="430" t="s">
        <v>817</v>
      </c>
      <c r="HQM401" s="430" t="s">
        <v>817</v>
      </c>
      <c r="HQN401" s="430" t="s">
        <v>817</v>
      </c>
      <c r="HQO401" s="430" t="s">
        <v>817</v>
      </c>
      <c r="HQP401" s="430" t="s">
        <v>817</v>
      </c>
      <c r="HQQ401" s="430" t="s">
        <v>817</v>
      </c>
      <c r="HQR401" s="430" t="s">
        <v>817</v>
      </c>
      <c r="HQS401" s="430" t="s">
        <v>817</v>
      </c>
      <c r="HQT401" s="430" t="s">
        <v>817</v>
      </c>
      <c r="HQU401" s="430" t="s">
        <v>817</v>
      </c>
      <c r="HQV401" s="430" t="s">
        <v>817</v>
      </c>
      <c r="HQW401" s="430" t="s">
        <v>817</v>
      </c>
      <c r="HQX401" s="430" t="s">
        <v>817</v>
      </c>
      <c r="HQY401" s="430" t="s">
        <v>817</v>
      </c>
      <c r="HQZ401" s="430" t="s">
        <v>817</v>
      </c>
      <c r="HRA401" s="430" t="s">
        <v>817</v>
      </c>
      <c r="HRB401" s="430" t="s">
        <v>817</v>
      </c>
      <c r="HRC401" s="430" t="s">
        <v>817</v>
      </c>
      <c r="HRD401" s="430" t="s">
        <v>817</v>
      </c>
      <c r="HRE401" s="430" t="s">
        <v>817</v>
      </c>
      <c r="HRF401" s="430" t="s">
        <v>817</v>
      </c>
      <c r="HRG401" s="430" t="s">
        <v>817</v>
      </c>
      <c r="HRH401" s="430" t="s">
        <v>817</v>
      </c>
      <c r="HRI401" s="430" t="s">
        <v>817</v>
      </c>
      <c r="HRJ401" s="430" t="s">
        <v>817</v>
      </c>
      <c r="HRK401" s="430" t="s">
        <v>817</v>
      </c>
      <c r="HRL401" s="430" t="s">
        <v>817</v>
      </c>
      <c r="HRM401" s="430" t="s">
        <v>817</v>
      </c>
      <c r="HRN401" s="430" t="s">
        <v>817</v>
      </c>
      <c r="HRO401" s="430" t="s">
        <v>817</v>
      </c>
      <c r="HRP401" s="430" t="s">
        <v>817</v>
      </c>
      <c r="HRQ401" s="430" t="s">
        <v>817</v>
      </c>
      <c r="HRR401" s="430" t="s">
        <v>817</v>
      </c>
      <c r="HRS401" s="430" t="s">
        <v>817</v>
      </c>
      <c r="HRT401" s="430" t="s">
        <v>817</v>
      </c>
      <c r="HRU401" s="430" t="s">
        <v>817</v>
      </c>
      <c r="HRV401" s="430" t="s">
        <v>817</v>
      </c>
      <c r="HRW401" s="430" t="s">
        <v>817</v>
      </c>
      <c r="HRX401" s="430" t="s">
        <v>817</v>
      </c>
      <c r="HRY401" s="430" t="s">
        <v>817</v>
      </c>
      <c r="HRZ401" s="430" t="s">
        <v>817</v>
      </c>
      <c r="HSA401" s="430" t="s">
        <v>817</v>
      </c>
      <c r="HSB401" s="430" t="s">
        <v>817</v>
      </c>
      <c r="HSC401" s="430" t="s">
        <v>817</v>
      </c>
      <c r="HSD401" s="430" t="s">
        <v>817</v>
      </c>
      <c r="HSE401" s="430" t="s">
        <v>817</v>
      </c>
      <c r="HSF401" s="430" t="s">
        <v>817</v>
      </c>
      <c r="HSG401" s="430" t="s">
        <v>817</v>
      </c>
      <c r="HSH401" s="430" t="s">
        <v>817</v>
      </c>
      <c r="HSI401" s="430" t="s">
        <v>817</v>
      </c>
      <c r="HSJ401" s="430" t="s">
        <v>817</v>
      </c>
      <c r="HSK401" s="430" t="s">
        <v>817</v>
      </c>
      <c r="HSL401" s="430" t="s">
        <v>817</v>
      </c>
      <c r="HSM401" s="430" t="s">
        <v>817</v>
      </c>
      <c r="HSN401" s="430" t="s">
        <v>817</v>
      </c>
      <c r="HSO401" s="430" t="s">
        <v>817</v>
      </c>
      <c r="HSP401" s="430" t="s">
        <v>817</v>
      </c>
      <c r="HSQ401" s="430" t="s">
        <v>817</v>
      </c>
      <c r="HSR401" s="430" t="s">
        <v>817</v>
      </c>
      <c r="HSS401" s="430" t="s">
        <v>817</v>
      </c>
      <c r="HST401" s="430" t="s">
        <v>817</v>
      </c>
      <c r="HSU401" s="430" t="s">
        <v>817</v>
      </c>
      <c r="HSV401" s="430" t="s">
        <v>817</v>
      </c>
      <c r="HSW401" s="430" t="s">
        <v>817</v>
      </c>
      <c r="HSX401" s="430" t="s">
        <v>817</v>
      </c>
      <c r="HSY401" s="430" t="s">
        <v>817</v>
      </c>
      <c r="HSZ401" s="430" t="s">
        <v>817</v>
      </c>
      <c r="HTA401" s="430" t="s">
        <v>817</v>
      </c>
      <c r="HTB401" s="430" t="s">
        <v>817</v>
      </c>
      <c r="HTC401" s="430" t="s">
        <v>817</v>
      </c>
      <c r="HTD401" s="430" t="s">
        <v>817</v>
      </c>
      <c r="HTE401" s="430" t="s">
        <v>817</v>
      </c>
      <c r="HTF401" s="430" t="s">
        <v>817</v>
      </c>
      <c r="HTG401" s="430" t="s">
        <v>817</v>
      </c>
      <c r="HTH401" s="430" t="s">
        <v>817</v>
      </c>
      <c r="HTI401" s="430" t="s">
        <v>817</v>
      </c>
      <c r="HTJ401" s="430" t="s">
        <v>817</v>
      </c>
      <c r="HTK401" s="430" t="s">
        <v>817</v>
      </c>
      <c r="HTL401" s="430" t="s">
        <v>817</v>
      </c>
      <c r="HTM401" s="430" t="s">
        <v>817</v>
      </c>
      <c r="HTN401" s="430" t="s">
        <v>817</v>
      </c>
      <c r="HTO401" s="430" t="s">
        <v>817</v>
      </c>
      <c r="HTP401" s="430" t="s">
        <v>817</v>
      </c>
      <c r="HTQ401" s="430" t="s">
        <v>817</v>
      </c>
      <c r="HTR401" s="430" t="s">
        <v>817</v>
      </c>
      <c r="HTS401" s="430" t="s">
        <v>817</v>
      </c>
      <c r="HTT401" s="430" t="s">
        <v>817</v>
      </c>
      <c r="HTU401" s="430" t="s">
        <v>817</v>
      </c>
      <c r="HTV401" s="430" t="s">
        <v>817</v>
      </c>
      <c r="HTW401" s="430" t="s">
        <v>817</v>
      </c>
      <c r="HTX401" s="430" t="s">
        <v>817</v>
      </c>
      <c r="HTY401" s="430" t="s">
        <v>817</v>
      </c>
      <c r="HTZ401" s="430" t="s">
        <v>817</v>
      </c>
      <c r="HUA401" s="430" t="s">
        <v>817</v>
      </c>
      <c r="HUB401" s="430" t="s">
        <v>817</v>
      </c>
      <c r="HUC401" s="430" t="s">
        <v>817</v>
      </c>
      <c r="HUD401" s="430" t="s">
        <v>817</v>
      </c>
      <c r="HUE401" s="430" t="s">
        <v>817</v>
      </c>
      <c r="HUF401" s="430" t="s">
        <v>817</v>
      </c>
      <c r="HUG401" s="430" t="s">
        <v>817</v>
      </c>
      <c r="HUH401" s="430" t="s">
        <v>817</v>
      </c>
      <c r="HUI401" s="430" t="s">
        <v>817</v>
      </c>
      <c r="HUJ401" s="430" t="s">
        <v>817</v>
      </c>
      <c r="HUK401" s="430" t="s">
        <v>817</v>
      </c>
      <c r="HUL401" s="430" t="s">
        <v>817</v>
      </c>
      <c r="HUM401" s="430" t="s">
        <v>817</v>
      </c>
      <c r="HUN401" s="430" t="s">
        <v>817</v>
      </c>
      <c r="HUO401" s="430" t="s">
        <v>817</v>
      </c>
      <c r="HUP401" s="430" t="s">
        <v>817</v>
      </c>
      <c r="HUQ401" s="430" t="s">
        <v>817</v>
      </c>
      <c r="HUR401" s="430" t="s">
        <v>817</v>
      </c>
      <c r="HUS401" s="430" t="s">
        <v>817</v>
      </c>
      <c r="HUT401" s="430" t="s">
        <v>817</v>
      </c>
      <c r="HUU401" s="430" t="s">
        <v>817</v>
      </c>
      <c r="HUV401" s="430" t="s">
        <v>817</v>
      </c>
      <c r="HUW401" s="430" t="s">
        <v>817</v>
      </c>
      <c r="HUX401" s="430" t="s">
        <v>817</v>
      </c>
      <c r="HUY401" s="430" t="s">
        <v>817</v>
      </c>
      <c r="HUZ401" s="430" t="s">
        <v>817</v>
      </c>
      <c r="HVA401" s="430" t="s">
        <v>817</v>
      </c>
      <c r="HVB401" s="430" t="s">
        <v>817</v>
      </c>
      <c r="HVC401" s="430" t="s">
        <v>817</v>
      </c>
      <c r="HVD401" s="430" t="s">
        <v>817</v>
      </c>
      <c r="HVE401" s="430" t="s">
        <v>817</v>
      </c>
      <c r="HVF401" s="430" t="s">
        <v>817</v>
      </c>
      <c r="HVG401" s="430" t="s">
        <v>817</v>
      </c>
      <c r="HVH401" s="430" t="s">
        <v>817</v>
      </c>
      <c r="HVI401" s="430" t="s">
        <v>817</v>
      </c>
      <c r="HVJ401" s="430" t="s">
        <v>817</v>
      </c>
      <c r="HVK401" s="430" t="s">
        <v>817</v>
      </c>
      <c r="HVL401" s="430" t="s">
        <v>817</v>
      </c>
      <c r="HVM401" s="430" t="s">
        <v>817</v>
      </c>
      <c r="HVN401" s="430" t="s">
        <v>817</v>
      </c>
      <c r="HVO401" s="430" t="s">
        <v>817</v>
      </c>
      <c r="HVP401" s="430" t="s">
        <v>817</v>
      </c>
      <c r="HVQ401" s="430" t="s">
        <v>817</v>
      </c>
      <c r="HVR401" s="430" t="s">
        <v>817</v>
      </c>
      <c r="HVS401" s="430" t="s">
        <v>817</v>
      </c>
      <c r="HVT401" s="430" t="s">
        <v>817</v>
      </c>
      <c r="HVU401" s="430" t="s">
        <v>817</v>
      </c>
      <c r="HVV401" s="430" t="s">
        <v>817</v>
      </c>
      <c r="HVW401" s="430" t="s">
        <v>817</v>
      </c>
      <c r="HVX401" s="430" t="s">
        <v>817</v>
      </c>
      <c r="HVY401" s="430" t="s">
        <v>817</v>
      </c>
      <c r="HVZ401" s="430" t="s">
        <v>817</v>
      </c>
      <c r="HWA401" s="430" t="s">
        <v>817</v>
      </c>
      <c r="HWB401" s="430" t="s">
        <v>817</v>
      </c>
      <c r="HWC401" s="430" t="s">
        <v>817</v>
      </c>
      <c r="HWD401" s="430" t="s">
        <v>817</v>
      </c>
      <c r="HWE401" s="430" t="s">
        <v>817</v>
      </c>
      <c r="HWF401" s="430" t="s">
        <v>817</v>
      </c>
      <c r="HWG401" s="430" t="s">
        <v>817</v>
      </c>
      <c r="HWH401" s="430" t="s">
        <v>817</v>
      </c>
      <c r="HWI401" s="430" t="s">
        <v>817</v>
      </c>
      <c r="HWJ401" s="430" t="s">
        <v>817</v>
      </c>
      <c r="HWK401" s="430" t="s">
        <v>817</v>
      </c>
      <c r="HWL401" s="430" t="s">
        <v>817</v>
      </c>
      <c r="HWM401" s="430" t="s">
        <v>817</v>
      </c>
      <c r="HWN401" s="430" t="s">
        <v>817</v>
      </c>
      <c r="HWO401" s="430" t="s">
        <v>817</v>
      </c>
      <c r="HWP401" s="430" t="s">
        <v>817</v>
      </c>
      <c r="HWQ401" s="430" t="s">
        <v>817</v>
      </c>
      <c r="HWR401" s="430" t="s">
        <v>817</v>
      </c>
      <c r="HWS401" s="430" t="s">
        <v>817</v>
      </c>
      <c r="HWT401" s="430" t="s">
        <v>817</v>
      </c>
      <c r="HWU401" s="430" t="s">
        <v>817</v>
      </c>
      <c r="HWV401" s="430" t="s">
        <v>817</v>
      </c>
      <c r="HWW401" s="430" t="s">
        <v>817</v>
      </c>
      <c r="HWX401" s="430" t="s">
        <v>817</v>
      </c>
      <c r="HWY401" s="430" t="s">
        <v>817</v>
      </c>
      <c r="HWZ401" s="430" t="s">
        <v>817</v>
      </c>
      <c r="HXA401" s="430" t="s">
        <v>817</v>
      </c>
      <c r="HXB401" s="430" t="s">
        <v>817</v>
      </c>
      <c r="HXC401" s="430" t="s">
        <v>817</v>
      </c>
      <c r="HXD401" s="430" t="s">
        <v>817</v>
      </c>
      <c r="HXE401" s="430" t="s">
        <v>817</v>
      </c>
      <c r="HXF401" s="430" t="s">
        <v>817</v>
      </c>
      <c r="HXG401" s="430" t="s">
        <v>817</v>
      </c>
      <c r="HXH401" s="430" t="s">
        <v>817</v>
      </c>
      <c r="HXI401" s="430" t="s">
        <v>817</v>
      </c>
      <c r="HXJ401" s="430" t="s">
        <v>817</v>
      </c>
      <c r="HXK401" s="430" t="s">
        <v>817</v>
      </c>
      <c r="HXL401" s="430" t="s">
        <v>817</v>
      </c>
      <c r="HXM401" s="430" t="s">
        <v>817</v>
      </c>
      <c r="HXN401" s="430" t="s">
        <v>817</v>
      </c>
      <c r="HXO401" s="430" t="s">
        <v>817</v>
      </c>
      <c r="HXP401" s="430" t="s">
        <v>817</v>
      </c>
      <c r="HXQ401" s="430" t="s">
        <v>817</v>
      </c>
      <c r="HXR401" s="430" t="s">
        <v>817</v>
      </c>
      <c r="HXS401" s="430" t="s">
        <v>817</v>
      </c>
      <c r="HXT401" s="430" t="s">
        <v>817</v>
      </c>
      <c r="HXU401" s="430" t="s">
        <v>817</v>
      </c>
      <c r="HXV401" s="430" t="s">
        <v>817</v>
      </c>
      <c r="HXW401" s="430" t="s">
        <v>817</v>
      </c>
      <c r="HXX401" s="430" t="s">
        <v>817</v>
      </c>
      <c r="HXY401" s="430" t="s">
        <v>817</v>
      </c>
      <c r="HXZ401" s="430" t="s">
        <v>817</v>
      </c>
      <c r="HYA401" s="430" t="s">
        <v>817</v>
      </c>
      <c r="HYB401" s="430" t="s">
        <v>817</v>
      </c>
      <c r="HYC401" s="430" t="s">
        <v>817</v>
      </c>
      <c r="HYD401" s="430" t="s">
        <v>817</v>
      </c>
      <c r="HYE401" s="430" t="s">
        <v>817</v>
      </c>
      <c r="HYF401" s="430" t="s">
        <v>817</v>
      </c>
      <c r="HYG401" s="430" t="s">
        <v>817</v>
      </c>
      <c r="HYH401" s="430" t="s">
        <v>817</v>
      </c>
      <c r="HYI401" s="430" t="s">
        <v>817</v>
      </c>
      <c r="HYJ401" s="430" t="s">
        <v>817</v>
      </c>
      <c r="HYK401" s="430" t="s">
        <v>817</v>
      </c>
      <c r="HYL401" s="430" t="s">
        <v>817</v>
      </c>
      <c r="HYM401" s="430" t="s">
        <v>817</v>
      </c>
      <c r="HYN401" s="430" t="s">
        <v>817</v>
      </c>
      <c r="HYO401" s="430" t="s">
        <v>817</v>
      </c>
      <c r="HYP401" s="430" t="s">
        <v>817</v>
      </c>
      <c r="HYQ401" s="430" t="s">
        <v>817</v>
      </c>
      <c r="HYR401" s="430" t="s">
        <v>817</v>
      </c>
      <c r="HYS401" s="430" t="s">
        <v>817</v>
      </c>
      <c r="HYT401" s="430" t="s">
        <v>817</v>
      </c>
      <c r="HYU401" s="430" t="s">
        <v>817</v>
      </c>
      <c r="HYV401" s="430" t="s">
        <v>817</v>
      </c>
      <c r="HYW401" s="430" t="s">
        <v>817</v>
      </c>
      <c r="HYX401" s="430" t="s">
        <v>817</v>
      </c>
      <c r="HYY401" s="430" t="s">
        <v>817</v>
      </c>
      <c r="HYZ401" s="430" t="s">
        <v>817</v>
      </c>
      <c r="HZA401" s="430" t="s">
        <v>817</v>
      </c>
      <c r="HZB401" s="430" t="s">
        <v>817</v>
      </c>
      <c r="HZC401" s="430" t="s">
        <v>817</v>
      </c>
      <c r="HZD401" s="430" t="s">
        <v>817</v>
      </c>
      <c r="HZE401" s="430" t="s">
        <v>817</v>
      </c>
      <c r="HZF401" s="430" t="s">
        <v>817</v>
      </c>
      <c r="HZG401" s="430" t="s">
        <v>817</v>
      </c>
      <c r="HZH401" s="430" t="s">
        <v>817</v>
      </c>
      <c r="HZI401" s="430" t="s">
        <v>817</v>
      </c>
      <c r="HZJ401" s="430" t="s">
        <v>817</v>
      </c>
      <c r="HZK401" s="430" t="s">
        <v>817</v>
      </c>
      <c r="HZL401" s="430" t="s">
        <v>817</v>
      </c>
      <c r="HZM401" s="430" t="s">
        <v>817</v>
      </c>
      <c r="HZN401" s="430" t="s">
        <v>817</v>
      </c>
      <c r="HZO401" s="430" t="s">
        <v>817</v>
      </c>
      <c r="HZP401" s="430" t="s">
        <v>817</v>
      </c>
      <c r="HZQ401" s="430" t="s">
        <v>817</v>
      </c>
      <c r="HZR401" s="430" t="s">
        <v>817</v>
      </c>
      <c r="HZS401" s="430" t="s">
        <v>817</v>
      </c>
      <c r="HZT401" s="430" t="s">
        <v>817</v>
      </c>
      <c r="HZU401" s="430" t="s">
        <v>817</v>
      </c>
      <c r="HZV401" s="430" t="s">
        <v>817</v>
      </c>
      <c r="HZW401" s="430" t="s">
        <v>817</v>
      </c>
      <c r="HZX401" s="430" t="s">
        <v>817</v>
      </c>
      <c r="HZY401" s="430" t="s">
        <v>817</v>
      </c>
      <c r="HZZ401" s="430" t="s">
        <v>817</v>
      </c>
      <c r="IAA401" s="430" t="s">
        <v>817</v>
      </c>
      <c r="IAB401" s="430" t="s">
        <v>817</v>
      </c>
      <c r="IAC401" s="430" t="s">
        <v>817</v>
      </c>
      <c r="IAD401" s="430" t="s">
        <v>817</v>
      </c>
      <c r="IAE401" s="430" t="s">
        <v>817</v>
      </c>
      <c r="IAF401" s="430" t="s">
        <v>817</v>
      </c>
      <c r="IAG401" s="430" t="s">
        <v>817</v>
      </c>
      <c r="IAH401" s="430" t="s">
        <v>817</v>
      </c>
      <c r="IAI401" s="430" t="s">
        <v>817</v>
      </c>
      <c r="IAJ401" s="430" t="s">
        <v>817</v>
      </c>
      <c r="IAK401" s="430" t="s">
        <v>817</v>
      </c>
      <c r="IAL401" s="430" t="s">
        <v>817</v>
      </c>
      <c r="IAM401" s="430" t="s">
        <v>817</v>
      </c>
      <c r="IAN401" s="430" t="s">
        <v>817</v>
      </c>
      <c r="IAO401" s="430" t="s">
        <v>817</v>
      </c>
      <c r="IAP401" s="430" t="s">
        <v>817</v>
      </c>
      <c r="IAQ401" s="430" t="s">
        <v>817</v>
      </c>
      <c r="IAR401" s="430" t="s">
        <v>817</v>
      </c>
      <c r="IAS401" s="430" t="s">
        <v>817</v>
      </c>
      <c r="IAT401" s="430" t="s">
        <v>817</v>
      </c>
      <c r="IAU401" s="430" t="s">
        <v>817</v>
      </c>
      <c r="IAV401" s="430" t="s">
        <v>817</v>
      </c>
      <c r="IAW401" s="430" t="s">
        <v>817</v>
      </c>
      <c r="IAX401" s="430" t="s">
        <v>817</v>
      </c>
      <c r="IAY401" s="430" t="s">
        <v>817</v>
      </c>
      <c r="IAZ401" s="430" t="s">
        <v>817</v>
      </c>
      <c r="IBA401" s="430" t="s">
        <v>817</v>
      </c>
      <c r="IBB401" s="430" t="s">
        <v>817</v>
      </c>
      <c r="IBC401" s="430" t="s">
        <v>817</v>
      </c>
      <c r="IBD401" s="430" t="s">
        <v>817</v>
      </c>
      <c r="IBE401" s="430" t="s">
        <v>817</v>
      </c>
      <c r="IBF401" s="430" t="s">
        <v>817</v>
      </c>
      <c r="IBG401" s="430" t="s">
        <v>817</v>
      </c>
      <c r="IBH401" s="430" t="s">
        <v>817</v>
      </c>
      <c r="IBI401" s="430" t="s">
        <v>817</v>
      </c>
      <c r="IBJ401" s="430" t="s">
        <v>817</v>
      </c>
      <c r="IBK401" s="430" t="s">
        <v>817</v>
      </c>
      <c r="IBL401" s="430" t="s">
        <v>817</v>
      </c>
      <c r="IBM401" s="430" t="s">
        <v>817</v>
      </c>
      <c r="IBN401" s="430" t="s">
        <v>817</v>
      </c>
      <c r="IBO401" s="430" t="s">
        <v>817</v>
      </c>
      <c r="IBP401" s="430" t="s">
        <v>817</v>
      </c>
      <c r="IBQ401" s="430" t="s">
        <v>817</v>
      </c>
      <c r="IBR401" s="430" t="s">
        <v>817</v>
      </c>
      <c r="IBS401" s="430" t="s">
        <v>817</v>
      </c>
      <c r="IBT401" s="430" t="s">
        <v>817</v>
      </c>
      <c r="IBU401" s="430" t="s">
        <v>817</v>
      </c>
      <c r="IBV401" s="430" t="s">
        <v>817</v>
      </c>
      <c r="IBW401" s="430" t="s">
        <v>817</v>
      </c>
      <c r="IBX401" s="430" t="s">
        <v>817</v>
      </c>
      <c r="IBY401" s="430" t="s">
        <v>817</v>
      </c>
      <c r="IBZ401" s="430" t="s">
        <v>817</v>
      </c>
      <c r="ICA401" s="430" t="s">
        <v>817</v>
      </c>
      <c r="ICB401" s="430" t="s">
        <v>817</v>
      </c>
      <c r="ICC401" s="430" t="s">
        <v>817</v>
      </c>
      <c r="ICD401" s="430" t="s">
        <v>817</v>
      </c>
      <c r="ICE401" s="430" t="s">
        <v>817</v>
      </c>
      <c r="ICF401" s="430" t="s">
        <v>817</v>
      </c>
      <c r="ICG401" s="430" t="s">
        <v>817</v>
      </c>
      <c r="ICH401" s="430" t="s">
        <v>817</v>
      </c>
      <c r="ICI401" s="430" t="s">
        <v>817</v>
      </c>
      <c r="ICJ401" s="430" t="s">
        <v>817</v>
      </c>
      <c r="ICK401" s="430" t="s">
        <v>817</v>
      </c>
      <c r="ICL401" s="430" t="s">
        <v>817</v>
      </c>
      <c r="ICM401" s="430" t="s">
        <v>817</v>
      </c>
      <c r="ICN401" s="430" t="s">
        <v>817</v>
      </c>
      <c r="ICO401" s="430" t="s">
        <v>817</v>
      </c>
      <c r="ICP401" s="430" t="s">
        <v>817</v>
      </c>
      <c r="ICQ401" s="430" t="s">
        <v>817</v>
      </c>
      <c r="ICR401" s="430" t="s">
        <v>817</v>
      </c>
      <c r="ICS401" s="430" t="s">
        <v>817</v>
      </c>
      <c r="ICT401" s="430" t="s">
        <v>817</v>
      </c>
      <c r="ICU401" s="430" t="s">
        <v>817</v>
      </c>
      <c r="ICV401" s="430" t="s">
        <v>817</v>
      </c>
      <c r="ICW401" s="430" t="s">
        <v>817</v>
      </c>
      <c r="ICX401" s="430" t="s">
        <v>817</v>
      </c>
      <c r="ICY401" s="430" t="s">
        <v>817</v>
      </c>
      <c r="ICZ401" s="430" t="s">
        <v>817</v>
      </c>
      <c r="IDA401" s="430" t="s">
        <v>817</v>
      </c>
      <c r="IDB401" s="430" t="s">
        <v>817</v>
      </c>
      <c r="IDC401" s="430" t="s">
        <v>817</v>
      </c>
      <c r="IDD401" s="430" t="s">
        <v>817</v>
      </c>
      <c r="IDE401" s="430" t="s">
        <v>817</v>
      </c>
      <c r="IDF401" s="430" t="s">
        <v>817</v>
      </c>
      <c r="IDG401" s="430" t="s">
        <v>817</v>
      </c>
      <c r="IDH401" s="430" t="s">
        <v>817</v>
      </c>
      <c r="IDI401" s="430" t="s">
        <v>817</v>
      </c>
      <c r="IDJ401" s="430" t="s">
        <v>817</v>
      </c>
      <c r="IDK401" s="430" t="s">
        <v>817</v>
      </c>
      <c r="IDL401" s="430" t="s">
        <v>817</v>
      </c>
      <c r="IDM401" s="430" t="s">
        <v>817</v>
      </c>
      <c r="IDN401" s="430" t="s">
        <v>817</v>
      </c>
      <c r="IDO401" s="430" t="s">
        <v>817</v>
      </c>
      <c r="IDP401" s="430" t="s">
        <v>817</v>
      </c>
      <c r="IDQ401" s="430" t="s">
        <v>817</v>
      </c>
      <c r="IDR401" s="430" t="s">
        <v>817</v>
      </c>
      <c r="IDS401" s="430" t="s">
        <v>817</v>
      </c>
      <c r="IDT401" s="430" t="s">
        <v>817</v>
      </c>
      <c r="IDU401" s="430" t="s">
        <v>817</v>
      </c>
      <c r="IDV401" s="430" t="s">
        <v>817</v>
      </c>
      <c r="IDW401" s="430" t="s">
        <v>817</v>
      </c>
      <c r="IDX401" s="430" t="s">
        <v>817</v>
      </c>
      <c r="IDY401" s="430" t="s">
        <v>817</v>
      </c>
      <c r="IDZ401" s="430" t="s">
        <v>817</v>
      </c>
      <c r="IEA401" s="430" t="s">
        <v>817</v>
      </c>
      <c r="IEB401" s="430" t="s">
        <v>817</v>
      </c>
      <c r="IEC401" s="430" t="s">
        <v>817</v>
      </c>
      <c r="IED401" s="430" t="s">
        <v>817</v>
      </c>
      <c r="IEE401" s="430" t="s">
        <v>817</v>
      </c>
      <c r="IEF401" s="430" t="s">
        <v>817</v>
      </c>
      <c r="IEG401" s="430" t="s">
        <v>817</v>
      </c>
      <c r="IEH401" s="430" t="s">
        <v>817</v>
      </c>
      <c r="IEI401" s="430" t="s">
        <v>817</v>
      </c>
      <c r="IEJ401" s="430" t="s">
        <v>817</v>
      </c>
      <c r="IEK401" s="430" t="s">
        <v>817</v>
      </c>
      <c r="IEL401" s="430" t="s">
        <v>817</v>
      </c>
      <c r="IEM401" s="430" t="s">
        <v>817</v>
      </c>
      <c r="IEN401" s="430" t="s">
        <v>817</v>
      </c>
      <c r="IEO401" s="430" t="s">
        <v>817</v>
      </c>
      <c r="IEP401" s="430" t="s">
        <v>817</v>
      </c>
      <c r="IEQ401" s="430" t="s">
        <v>817</v>
      </c>
      <c r="IER401" s="430" t="s">
        <v>817</v>
      </c>
      <c r="IES401" s="430" t="s">
        <v>817</v>
      </c>
      <c r="IET401" s="430" t="s">
        <v>817</v>
      </c>
      <c r="IEU401" s="430" t="s">
        <v>817</v>
      </c>
      <c r="IEV401" s="430" t="s">
        <v>817</v>
      </c>
      <c r="IEW401" s="430" t="s">
        <v>817</v>
      </c>
      <c r="IEX401" s="430" t="s">
        <v>817</v>
      </c>
      <c r="IEY401" s="430" t="s">
        <v>817</v>
      </c>
      <c r="IEZ401" s="430" t="s">
        <v>817</v>
      </c>
      <c r="IFA401" s="430" t="s">
        <v>817</v>
      </c>
      <c r="IFB401" s="430" t="s">
        <v>817</v>
      </c>
      <c r="IFC401" s="430" t="s">
        <v>817</v>
      </c>
      <c r="IFD401" s="430" t="s">
        <v>817</v>
      </c>
      <c r="IFE401" s="430" t="s">
        <v>817</v>
      </c>
      <c r="IFF401" s="430" t="s">
        <v>817</v>
      </c>
      <c r="IFG401" s="430" t="s">
        <v>817</v>
      </c>
      <c r="IFH401" s="430" t="s">
        <v>817</v>
      </c>
      <c r="IFI401" s="430" t="s">
        <v>817</v>
      </c>
      <c r="IFJ401" s="430" t="s">
        <v>817</v>
      </c>
      <c r="IFK401" s="430" t="s">
        <v>817</v>
      </c>
      <c r="IFL401" s="430" t="s">
        <v>817</v>
      </c>
      <c r="IFM401" s="430" t="s">
        <v>817</v>
      </c>
      <c r="IFN401" s="430" t="s">
        <v>817</v>
      </c>
      <c r="IFO401" s="430" t="s">
        <v>817</v>
      </c>
      <c r="IFP401" s="430" t="s">
        <v>817</v>
      </c>
      <c r="IFQ401" s="430" t="s">
        <v>817</v>
      </c>
      <c r="IFR401" s="430" t="s">
        <v>817</v>
      </c>
      <c r="IFS401" s="430" t="s">
        <v>817</v>
      </c>
      <c r="IFT401" s="430" t="s">
        <v>817</v>
      </c>
      <c r="IFU401" s="430" t="s">
        <v>817</v>
      </c>
      <c r="IFV401" s="430" t="s">
        <v>817</v>
      </c>
      <c r="IFW401" s="430" t="s">
        <v>817</v>
      </c>
      <c r="IFX401" s="430" t="s">
        <v>817</v>
      </c>
      <c r="IFY401" s="430" t="s">
        <v>817</v>
      </c>
      <c r="IFZ401" s="430" t="s">
        <v>817</v>
      </c>
      <c r="IGA401" s="430" t="s">
        <v>817</v>
      </c>
      <c r="IGB401" s="430" t="s">
        <v>817</v>
      </c>
      <c r="IGC401" s="430" t="s">
        <v>817</v>
      </c>
      <c r="IGD401" s="430" t="s">
        <v>817</v>
      </c>
      <c r="IGE401" s="430" t="s">
        <v>817</v>
      </c>
      <c r="IGF401" s="430" t="s">
        <v>817</v>
      </c>
      <c r="IGG401" s="430" t="s">
        <v>817</v>
      </c>
      <c r="IGH401" s="430" t="s">
        <v>817</v>
      </c>
      <c r="IGI401" s="430" t="s">
        <v>817</v>
      </c>
      <c r="IGJ401" s="430" t="s">
        <v>817</v>
      </c>
      <c r="IGK401" s="430" t="s">
        <v>817</v>
      </c>
      <c r="IGL401" s="430" t="s">
        <v>817</v>
      </c>
      <c r="IGM401" s="430" t="s">
        <v>817</v>
      </c>
      <c r="IGN401" s="430" t="s">
        <v>817</v>
      </c>
      <c r="IGO401" s="430" t="s">
        <v>817</v>
      </c>
      <c r="IGP401" s="430" t="s">
        <v>817</v>
      </c>
      <c r="IGQ401" s="430" t="s">
        <v>817</v>
      </c>
      <c r="IGR401" s="430" t="s">
        <v>817</v>
      </c>
      <c r="IGS401" s="430" t="s">
        <v>817</v>
      </c>
      <c r="IGT401" s="430" t="s">
        <v>817</v>
      </c>
      <c r="IGU401" s="430" t="s">
        <v>817</v>
      </c>
      <c r="IGV401" s="430" t="s">
        <v>817</v>
      </c>
      <c r="IGW401" s="430" t="s">
        <v>817</v>
      </c>
      <c r="IGX401" s="430" t="s">
        <v>817</v>
      </c>
      <c r="IGY401" s="430" t="s">
        <v>817</v>
      </c>
      <c r="IGZ401" s="430" t="s">
        <v>817</v>
      </c>
      <c r="IHA401" s="430" t="s">
        <v>817</v>
      </c>
      <c r="IHB401" s="430" t="s">
        <v>817</v>
      </c>
      <c r="IHC401" s="430" t="s">
        <v>817</v>
      </c>
      <c r="IHD401" s="430" t="s">
        <v>817</v>
      </c>
      <c r="IHE401" s="430" t="s">
        <v>817</v>
      </c>
      <c r="IHF401" s="430" t="s">
        <v>817</v>
      </c>
      <c r="IHG401" s="430" t="s">
        <v>817</v>
      </c>
      <c r="IHH401" s="430" t="s">
        <v>817</v>
      </c>
      <c r="IHI401" s="430" t="s">
        <v>817</v>
      </c>
      <c r="IHJ401" s="430" t="s">
        <v>817</v>
      </c>
      <c r="IHK401" s="430" t="s">
        <v>817</v>
      </c>
      <c r="IHL401" s="430" t="s">
        <v>817</v>
      </c>
      <c r="IHM401" s="430" t="s">
        <v>817</v>
      </c>
      <c r="IHN401" s="430" t="s">
        <v>817</v>
      </c>
      <c r="IHO401" s="430" t="s">
        <v>817</v>
      </c>
      <c r="IHP401" s="430" t="s">
        <v>817</v>
      </c>
      <c r="IHQ401" s="430" t="s">
        <v>817</v>
      </c>
      <c r="IHR401" s="430" t="s">
        <v>817</v>
      </c>
      <c r="IHS401" s="430" t="s">
        <v>817</v>
      </c>
      <c r="IHT401" s="430" t="s">
        <v>817</v>
      </c>
      <c r="IHU401" s="430" t="s">
        <v>817</v>
      </c>
      <c r="IHV401" s="430" t="s">
        <v>817</v>
      </c>
      <c r="IHW401" s="430" t="s">
        <v>817</v>
      </c>
      <c r="IHX401" s="430" t="s">
        <v>817</v>
      </c>
      <c r="IHY401" s="430" t="s">
        <v>817</v>
      </c>
      <c r="IHZ401" s="430" t="s">
        <v>817</v>
      </c>
      <c r="IIA401" s="430" t="s">
        <v>817</v>
      </c>
      <c r="IIB401" s="430" t="s">
        <v>817</v>
      </c>
      <c r="IIC401" s="430" t="s">
        <v>817</v>
      </c>
      <c r="IID401" s="430" t="s">
        <v>817</v>
      </c>
      <c r="IIE401" s="430" t="s">
        <v>817</v>
      </c>
      <c r="IIF401" s="430" t="s">
        <v>817</v>
      </c>
      <c r="IIG401" s="430" t="s">
        <v>817</v>
      </c>
      <c r="IIH401" s="430" t="s">
        <v>817</v>
      </c>
      <c r="III401" s="430" t="s">
        <v>817</v>
      </c>
      <c r="IIJ401" s="430" t="s">
        <v>817</v>
      </c>
      <c r="IIK401" s="430" t="s">
        <v>817</v>
      </c>
      <c r="IIL401" s="430" t="s">
        <v>817</v>
      </c>
      <c r="IIM401" s="430" t="s">
        <v>817</v>
      </c>
      <c r="IIN401" s="430" t="s">
        <v>817</v>
      </c>
      <c r="IIO401" s="430" t="s">
        <v>817</v>
      </c>
      <c r="IIP401" s="430" t="s">
        <v>817</v>
      </c>
      <c r="IIQ401" s="430" t="s">
        <v>817</v>
      </c>
      <c r="IIR401" s="430" t="s">
        <v>817</v>
      </c>
      <c r="IIS401" s="430" t="s">
        <v>817</v>
      </c>
      <c r="IIT401" s="430" t="s">
        <v>817</v>
      </c>
      <c r="IIU401" s="430" t="s">
        <v>817</v>
      </c>
      <c r="IIV401" s="430" t="s">
        <v>817</v>
      </c>
      <c r="IIW401" s="430" t="s">
        <v>817</v>
      </c>
      <c r="IIX401" s="430" t="s">
        <v>817</v>
      </c>
      <c r="IIY401" s="430" t="s">
        <v>817</v>
      </c>
      <c r="IIZ401" s="430" t="s">
        <v>817</v>
      </c>
      <c r="IJA401" s="430" t="s">
        <v>817</v>
      </c>
      <c r="IJB401" s="430" t="s">
        <v>817</v>
      </c>
      <c r="IJC401" s="430" t="s">
        <v>817</v>
      </c>
      <c r="IJD401" s="430" t="s">
        <v>817</v>
      </c>
      <c r="IJE401" s="430" t="s">
        <v>817</v>
      </c>
      <c r="IJF401" s="430" t="s">
        <v>817</v>
      </c>
      <c r="IJG401" s="430" t="s">
        <v>817</v>
      </c>
      <c r="IJH401" s="430" t="s">
        <v>817</v>
      </c>
      <c r="IJI401" s="430" t="s">
        <v>817</v>
      </c>
      <c r="IJJ401" s="430" t="s">
        <v>817</v>
      </c>
      <c r="IJK401" s="430" t="s">
        <v>817</v>
      </c>
      <c r="IJL401" s="430" t="s">
        <v>817</v>
      </c>
      <c r="IJM401" s="430" t="s">
        <v>817</v>
      </c>
      <c r="IJN401" s="430" t="s">
        <v>817</v>
      </c>
      <c r="IJO401" s="430" t="s">
        <v>817</v>
      </c>
      <c r="IJP401" s="430" t="s">
        <v>817</v>
      </c>
      <c r="IJQ401" s="430" t="s">
        <v>817</v>
      </c>
      <c r="IJR401" s="430" t="s">
        <v>817</v>
      </c>
      <c r="IJS401" s="430" t="s">
        <v>817</v>
      </c>
      <c r="IJT401" s="430" t="s">
        <v>817</v>
      </c>
      <c r="IJU401" s="430" t="s">
        <v>817</v>
      </c>
      <c r="IJV401" s="430" t="s">
        <v>817</v>
      </c>
      <c r="IJW401" s="430" t="s">
        <v>817</v>
      </c>
      <c r="IJX401" s="430" t="s">
        <v>817</v>
      </c>
      <c r="IJY401" s="430" t="s">
        <v>817</v>
      </c>
      <c r="IJZ401" s="430" t="s">
        <v>817</v>
      </c>
      <c r="IKA401" s="430" t="s">
        <v>817</v>
      </c>
      <c r="IKB401" s="430" t="s">
        <v>817</v>
      </c>
      <c r="IKC401" s="430" t="s">
        <v>817</v>
      </c>
      <c r="IKD401" s="430" t="s">
        <v>817</v>
      </c>
      <c r="IKE401" s="430" t="s">
        <v>817</v>
      </c>
      <c r="IKF401" s="430" t="s">
        <v>817</v>
      </c>
      <c r="IKG401" s="430" t="s">
        <v>817</v>
      </c>
      <c r="IKH401" s="430" t="s">
        <v>817</v>
      </c>
      <c r="IKI401" s="430" t="s">
        <v>817</v>
      </c>
      <c r="IKJ401" s="430" t="s">
        <v>817</v>
      </c>
      <c r="IKK401" s="430" t="s">
        <v>817</v>
      </c>
      <c r="IKL401" s="430" t="s">
        <v>817</v>
      </c>
      <c r="IKM401" s="430" t="s">
        <v>817</v>
      </c>
      <c r="IKN401" s="430" t="s">
        <v>817</v>
      </c>
      <c r="IKO401" s="430" t="s">
        <v>817</v>
      </c>
      <c r="IKP401" s="430" t="s">
        <v>817</v>
      </c>
      <c r="IKQ401" s="430" t="s">
        <v>817</v>
      </c>
      <c r="IKR401" s="430" t="s">
        <v>817</v>
      </c>
      <c r="IKS401" s="430" t="s">
        <v>817</v>
      </c>
      <c r="IKT401" s="430" t="s">
        <v>817</v>
      </c>
      <c r="IKU401" s="430" t="s">
        <v>817</v>
      </c>
      <c r="IKV401" s="430" t="s">
        <v>817</v>
      </c>
      <c r="IKW401" s="430" t="s">
        <v>817</v>
      </c>
      <c r="IKX401" s="430" t="s">
        <v>817</v>
      </c>
      <c r="IKY401" s="430" t="s">
        <v>817</v>
      </c>
      <c r="IKZ401" s="430" t="s">
        <v>817</v>
      </c>
      <c r="ILA401" s="430" t="s">
        <v>817</v>
      </c>
      <c r="ILB401" s="430" t="s">
        <v>817</v>
      </c>
      <c r="ILC401" s="430" t="s">
        <v>817</v>
      </c>
      <c r="ILD401" s="430" t="s">
        <v>817</v>
      </c>
      <c r="ILE401" s="430" t="s">
        <v>817</v>
      </c>
      <c r="ILF401" s="430" t="s">
        <v>817</v>
      </c>
      <c r="ILG401" s="430" t="s">
        <v>817</v>
      </c>
      <c r="ILH401" s="430" t="s">
        <v>817</v>
      </c>
      <c r="ILI401" s="430" t="s">
        <v>817</v>
      </c>
      <c r="ILJ401" s="430" t="s">
        <v>817</v>
      </c>
      <c r="ILK401" s="430" t="s">
        <v>817</v>
      </c>
      <c r="ILL401" s="430" t="s">
        <v>817</v>
      </c>
      <c r="ILM401" s="430" t="s">
        <v>817</v>
      </c>
      <c r="ILN401" s="430" t="s">
        <v>817</v>
      </c>
      <c r="ILO401" s="430" t="s">
        <v>817</v>
      </c>
      <c r="ILP401" s="430" t="s">
        <v>817</v>
      </c>
      <c r="ILQ401" s="430" t="s">
        <v>817</v>
      </c>
      <c r="ILR401" s="430" t="s">
        <v>817</v>
      </c>
      <c r="ILS401" s="430" t="s">
        <v>817</v>
      </c>
      <c r="ILT401" s="430" t="s">
        <v>817</v>
      </c>
      <c r="ILU401" s="430" t="s">
        <v>817</v>
      </c>
      <c r="ILV401" s="430" t="s">
        <v>817</v>
      </c>
      <c r="ILW401" s="430" t="s">
        <v>817</v>
      </c>
      <c r="ILX401" s="430" t="s">
        <v>817</v>
      </c>
      <c r="ILY401" s="430" t="s">
        <v>817</v>
      </c>
      <c r="ILZ401" s="430" t="s">
        <v>817</v>
      </c>
      <c r="IMA401" s="430" t="s">
        <v>817</v>
      </c>
      <c r="IMB401" s="430" t="s">
        <v>817</v>
      </c>
      <c r="IMC401" s="430" t="s">
        <v>817</v>
      </c>
      <c r="IMD401" s="430" t="s">
        <v>817</v>
      </c>
      <c r="IME401" s="430" t="s">
        <v>817</v>
      </c>
      <c r="IMF401" s="430" t="s">
        <v>817</v>
      </c>
      <c r="IMG401" s="430" t="s">
        <v>817</v>
      </c>
      <c r="IMH401" s="430" t="s">
        <v>817</v>
      </c>
      <c r="IMI401" s="430" t="s">
        <v>817</v>
      </c>
      <c r="IMJ401" s="430" t="s">
        <v>817</v>
      </c>
      <c r="IMK401" s="430" t="s">
        <v>817</v>
      </c>
      <c r="IML401" s="430" t="s">
        <v>817</v>
      </c>
      <c r="IMM401" s="430" t="s">
        <v>817</v>
      </c>
      <c r="IMN401" s="430" t="s">
        <v>817</v>
      </c>
      <c r="IMO401" s="430" t="s">
        <v>817</v>
      </c>
      <c r="IMP401" s="430" t="s">
        <v>817</v>
      </c>
      <c r="IMQ401" s="430" t="s">
        <v>817</v>
      </c>
      <c r="IMR401" s="430" t="s">
        <v>817</v>
      </c>
      <c r="IMS401" s="430" t="s">
        <v>817</v>
      </c>
      <c r="IMT401" s="430" t="s">
        <v>817</v>
      </c>
      <c r="IMU401" s="430" t="s">
        <v>817</v>
      </c>
      <c r="IMV401" s="430" t="s">
        <v>817</v>
      </c>
      <c r="IMW401" s="430" t="s">
        <v>817</v>
      </c>
      <c r="IMX401" s="430" t="s">
        <v>817</v>
      </c>
      <c r="IMY401" s="430" t="s">
        <v>817</v>
      </c>
      <c r="IMZ401" s="430" t="s">
        <v>817</v>
      </c>
      <c r="INA401" s="430" t="s">
        <v>817</v>
      </c>
      <c r="INB401" s="430" t="s">
        <v>817</v>
      </c>
      <c r="INC401" s="430" t="s">
        <v>817</v>
      </c>
      <c r="IND401" s="430" t="s">
        <v>817</v>
      </c>
      <c r="INE401" s="430" t="s">
        <v>817</v>
      </c>
      <c r="INF401" s="430" t="s">
        <v>817</v>
      </c>
      <c r="ING401" s="430" t="s">
        <v>817</v>
      </c>
      <c r="INH401" s="430" t="s">
        <v>817</v>
      </c>
      <c r="INI401" s="430" t="s">
        <v>817</v>
      </c>
      <c r="INJ401" s="430" t="s">
        <v>817</v>
      </c>
      <c r="INK401" s="430" t="s">
        <v>817</v>
      </c>
      <c r="INL401" s="430" t="s">
        <v>817</v>
      </c>
      <c r="INM401" s="430" t="s">
        <v>817</v>
      </c>
      <c r="INN401" s="430" t="s">
        <v>817</v>
      </c>
      <c r="INO401" s="430" t="s">
        <v>817</v>
      </c>
      <c r="INP401" s="430" t="s">
        <v>817</v>
      </c>
      <c r="INQ401" s="430" t="s">
        <v>817</v>
      </c>
      <c r="INR401" s="430" t="s">
        <v>817</v>
      </c>
      <c r="INS401" s="430" t="s">
        <v>817</v>
      </c>
      <c r="INT401" s="430" t="s">
        <v>817</v>
      </c>
      <c r="INU401" s="430" t="s">
        <v>817</v>
      </c>
      <c r="INV401" s="430" t="s">
        <v>817</v>
      </c>
      <c r="INW401" s="430" t="s">
        <v>817</v>
      </c>
      <c r="INX401" s="430" t="s">
        <v>817</v>
      </c>
      <c r="INY401" s="430" t="s">
        <v>817</v>
      </c>
      <c r="INZ401" s="430" t="s">
        <v>817</v>
      </c>
      <c r="IOA401" s="430" t="s">
        <v>817</v>
      </c>
      <c r="IOB401" s="430" t="s">
        <v>817</v>
      </c>
      <c r="IOC401" s="430" t="s">
        <v>817</v>
      </c>
      <c r="IOD401" s="430" t="s">
        <v>817</v>
      </c>
      <c r="IOE401" s="430" t="s">
        <v>817</v>
      </c>
      <c r="IOF401" s="430" t="s">
        <v>817</v>
      </c>
      <c r="IOG401" s="430" t="s">
        <v>817</v>
      </c>
      <c r="IOH401" s="430" t="s">
        <v>817</v>
      </c>
      <c r="IOI401" s="430" t="s">
        <v>817</v>
      </c>
      <c r="IOJ401" s="430" t="s">
        <v>817</v>
      </c>
      <c r="IOK401" s="430" t="s">
        <v>817</v>
      </c>
      <c r="IOL401" s="430" t="s">
        <v>817</v>
      </c>
      <c r="IOM401" s="430" t="s">
        <v>817</v>
      </c>
      <c r="ION401" s="430" t="s">
        <v>817</v>
      </c>
      <c r="IOO401" s="430" t="s">
        <v>817</v>
      </c>
      <c r="IOP401" s="430" t="s">
        <v>817</v>
      </c>
      <c r="IOQ401" s="430" t="s">
        <v>817</v>
      </c>
      <c r="IOR401" s="430" t="s">
        <v>817</v>
      </c>
      <c r="IOS401" s="430" t="s">
        <v>817</v>
      </c>
      <c r="IOT401" s="430" t="s">
        <v>817</v>
      </c>
      <c r="IOU401" s="430" t="s">
        <v>817</v>
      </c>
      <c r="IOV401" s="430" t="s">
        <v>817</v>
      </c>
      <c r="IOW401" s="430" t="s">
        <v>817</v>
      </c>
      <c r="IOX401" s="430" t="s">
        <v>817</v>
      </c>
      <c r="IOY401" s="430" t="s">
        <v>817</v>
      </c>
      <c r="IOZ401" s="430" t="s">
        <v>817</v>
      </c>
      <c r="IPA401" s="430" t="s">
        <v>817</v>
      </c>
      <c r="IPB401" s="430" t="s">
        <v>817</v>
      </c>
      <c r="IPC401" s="430" t="s">
        <v>817</v>
      </c>
      <c r="IPD401" s="430" t="s">
        <v>817</v>
      </c>
      <c r="IPE401" s="430" t="s">
        <v>817</v>
      </c>
      <c r="IPF401" s="430" t="s">
        <v>817</v>
      </c>
      <c r="IPG401" s="430" t="s">
        <v>817</v>
      </c>
      <c r="IPH401" s="430" t="s">
        <v>817</v>
      </c>
      <c r="IPI401" s="430" t="s">
        <v>817</v>
      </c>
      <c r="IPJ401" s="430" t="s">
        <v>817</v>
      </c>
      <c r="IPK401" s="430" t="s">
        <v>817</v>
      </c>
      <c r="IPL401" s="430" t="s">
        <v>817</v>
      </c>
      <c r="IPM401" s="430" t="s">
        <v>817</v>
      </c>
      <c r="IPN401" s="430" t="s">
        <v>817</v>
      </c>
      <c r="IPO401" s="430" t="s">
        <v>817</v>
      </c>
      <c r="IPP401" s="430" t="s">
        <v>817</v>
      </c>
      <c r="IPQ401" s="430" t="s">
        <v>817</v>
      </c>
      <c r="IPR401" s="430" t="s">
        <v>817</v>
      </c>
      <c r="IPS401" s="430" t="s">
        <v>817</v>
      </c>
      <c r="IPT401" s="430" t="s">
        <v>817</v>
      </c>
      <c r="IPU401" s="430" t="s">
        <v>817</v>
      </c>
      <c r="IPV401" s="430" t="s">
        <v>817</v>
      </c>
      <c r="IPW401" s="430" t="s">
        <v>817</v>
      </c>
      <c r="IPX401" s="430" t="s">
        <v>817</v>
      </c>
      <c r="IPY401" s="430" t="s">
        <v>817</v>
      </c>
      <c r="IPZ401" s="430" t="s">
        <v>817</v>
      </c>
      <c r="IQA401" s="430" t="s">
        <v>817</v>
      </c>
      <c r="IQB401" s="430" t="s">
        <v>817</v>
      </c>
      <c r="IQC401" s="430" t="s">
        <v>817</v>
      </c>
      <c r="IQD401" s="430" t="s">
        <v>817</v>
      </c>
      <c r="IQE401" s="430" t="s">
        <v>817</v>
      </c>
      <c r="IQF401" s="430" t="s">
        <v>817</v>
      </c>
      <c r="IQG401" s="430" t="s">
        <v>817</v>
      </c>
      <c r="IQH401" s="430" t="s">
        <v>817</v>
      </c>
      <c r="IQI401" s="430" t="s">
        <v>817</v>
      </c>
      <c r="IQJ401" s="430" t="s">
        <v>817</v>
      </c>
      <c r="IQK401" s="430" t="s">
        <v>817</v>
      </c>
      <c r="IQL401" s="430" t="s">
        <v>817</v>
      </c>
      <c r="IQM401" s="430" t="s">
        <v>817</v>
      </c>
      <c r="IQN401" s="430" t="s">
        <v>817</v>
      </c>
      <c r="IQO401" s="430" t="s">
        <v>817</v>
      </c>
      <c r="IQP401" s="430" t="s">
        <v>817</v>
      </c>
      <c r="IQQ401" s="430" t="s">
        <v>817</v>
      </c>
      <c r="IQR401" s="430" t="s">
        <v>817</v>
      </c>
      <c r="IQS401" s="430" t="s">
        <v>817</v>
      </c>
      <c r="IQT401" s="430" t="s">
        <v>817</v>
      </c>
      <c r="IQU401" s="430" t="s">
        <v>817</v>
      </c>
      <c r="IQV401" s="430" t="s">
        <v>817</v>
      </c>
      <c r="IQW401" s="430" t="s">
        <v>817</v>
      </c>
      <c r="IQX401" s="430" t="s">
        <v>817</v>
      </c>
      <c r="IQY401" s="430" t="s">
        <v>817</v>
      </c>
      <c r="IQZ401" s="430" t="s">
        <v>817</v>
      </c>
      <c r="IRA401" s="430" t="s">
        <v>817</v>
      </c>
      <c r="IRB401" s="430" t="s">
        <v>817</v>
      </c>
      <c r="IRC401" s="430" t="s">
        <v>817</v>
      </c>
      <c r="IRD401" s="430" t="s">
        <v>817</v>
      </c>
      <c r="IRE401" s="430" t="s">
        <v>817</v>
      </c>
      <c r="IRF401" s="430" t="s">
        <v>817</v>
      </c>
      <c r="IRG401" s="430" t="s">
        <v>817</v>
      </c>
      <c r="IRH401" s="430" t="s">
        <v>817</v>
      </c>
      <c r="IRI401" s="430" t="s">
        <v>817</v>
      </c>
      <c r="IRJ401" s="430" t="s">
        <v>817</v>
      </c>
      <c r="IRK401" s="430" t="s">
        <v>817</v>
      </c>
      <c r="IRL401" s="430" t="s">
        <v>817</v>
      </c>
      <c r="IRM401" s="430" t="s">
        <v>817</v>
      </c>
      <c r="IRN401" s="430" t="s">
        <v>817</v>
      </c>
      <c r="IRO401" s="430" t="s">
        <v>817</v>
      </c>
      <c r="IRP401" s="430" t="s">
        <v>817</v>
      </c>
      <c r="IRQ401" s="430" t="s">
        <v>817</v>
      </c>
      <c r="IRR401" s="430" t="s">
        <v>817</v>
      </c>
      <c r="IRS401" s="430" t="s">
        <v>817</v>
      </c>
      <c r="IRT401" s="430" t="s">
        <v>817</v>
      </c>
      <c r="IRU401" s="430" t="s">
        <v>817</v>
      </c>
      <c r="IRV401" s="430" t="s">
        <v>817</v>
      </c>
      <c r="IRW401" s="430" t="s">
        <v>817</v>
      </c>
      <c r="IRX401" s="430" t="s">
        <v>817</v>
      </c>
      <c r="IRY401" s="430" t="s">
        <v>817</v>
      </c>
      <c r="IRZ401" s="430" t="s">
        <v>817</v>
      </c>
      <c r="ISA401" s="430" t="s">
        <v>817</v>
      </c>
      <c r="ISB401" s="430" t="s">
        <v>817</v>
      </c>
      <c r="ISC401" s="430" t="s">
        <v>817</v>
      </c>
      <c r="ISD401" s="430" t="s">
        <v>817</v>
      </c>
      <c r="ISE401" s="430" t="s">
        <v>817</v>
      </c>
      <c r="ISF401" s="430" t="s">
        <v>817</v>
      </c>
      <c r="ISG401" s="430" t="s">
        <v>817</v>
      </c>
      <c r="ISH401" s="430" t="s">
        <v>817</v>
      </c>
      <c r="ISI401" s="430" t="s">
        <v>817</v>
      </c>
      <c r="ISJ401" s="430" t="s">
        <v>817</v>
      </c>
      <c r="ISK401" s="430" t="s">
        <v>817</v>
      </c>
      <c r="ISL401" s="430" t="s">
        <v>817</v>
      </c>
      <c r="ISM401" s="430" t="s">
        <v>817</v>
      </c>
      <c r="ISN401" s="430" t="s">
        <v>817</v>
      </c>
      <c r="ISO401" s="430" t="s">
        <v>817</v>
      </c>
      <c r="ISP401" s="430" t="s">
        <v>817</v>
      </c>
      <c r="ISQ401" s="430" t="s">
        <v>817</v>
      </c>
      <c r="ISR401" s="430" t="s">
        <v>817</v>
      </c>
      <c r="ISS401" s="430" t="s">
        <v>817</v>
      </c>
      <c r="IST401" s="430" t="s">
        <v>817</v>
      </c>
      <c r="ISU401" s="430" t="s">
        <v>817</v>
      </c>
      <c r="ISV401" s="430" t="s">
        <v>817</v>
      </c>
      <c r="ISW401" s="430" t="s">
        <v>817</v>
      </c>
      <c r="ISX401" s="430" t="s">
        <v>817</v>
      </c>
      <c r="ISY401" s="430" t="s">
        <v>817</v>
      </c>
      <c r="ISZ401" s="430" t="s">
        <v>817</v>
      </c>
      <c r="ITA401" s="430" t="s">
        <v>817</v>
      </c>
      <c r="ITB401" s="430" t="s">
        <v>817</v>
      </c>
      <c r="ITC401" s="430" t="s">
        <v>817</v>
      </c>
      <c r="ITD401" s="430" t="s">
        <v>817</v>
      </c>
      <c r="ITE401" s="430" t="s">
        <v>817</v>
      </c>
      <c r="ITF401" s="430" t="s">
        <v>817</v>
      </c>
      <c r="ITG401" s="430" t="s">
        <v>817</v>
      </c>
      <c r="ITH401" s="430" t="s">
        <v>817</v>
      </c>
      <c r="ITI401" s="430" t="s">
        <v>817</v>
      </c>
      <c r="ITJ401" s="430" t="s">
        <v>817</v>
      </c>
      <c r="ITK401" s="430" t="s">
        <v>817</v>
      </c>
      <c r="ITL401" s="430" t="s">
        <v>817</v>
      </c>
      <c r="ITM401" s="430" t="s">
        <v>817</v>
      </c>
      <c r="ITN401" s="430" t="s">
        <v>817</v>
      </c>
      <c r="ITO401" s="430" t="s">
        <v>817</v>
      </c>
      <c r="ITP401" s="430" t="s">
        <v>817</v>
      </c>
      <c r="ITQ401" s="430" t="s">
        <v>817</v>
      </c>
      <c r="ITR401" s="430" t="s">
        <v>817</v>
      </c>
      <c r="ITS401" s="430" t="s">
        <v>817</v>
      </c>
      <c r="ITT401" s="430" t="s">
        <v>817</v>
      </c>
      <c r="ITU401" s="430" t="s">
        <v>817</v>
      </c>
      <c r="ITV401" s="430" t="s">
        <v>817</v>
      </c>
      <c r="ITW401" s="430" t="s">
        <v>817</v>
      </c>
      <c r="ITX401" s="430" t="s">
        <v>817</v>
      </c>
      <c r="ITY401" s="430" t="s">
        <v>817</v>
      </c>
      <c r="ITZ401" s="430" t="s">
        <v>817</v>
      </c>
      <c r="IUA401" s="430" t="s">
        <v>817</v>
      </c>
      <c r="IUB401" s="430" t="s">
        <v>817</v>
      </c>
      <c r="IUC401" s="430" t="s">
        <v>817</v>
      </c>
      <c r="IUD401" s="430" t="s">
        <v>817</v>
      </c>
      <c r="IUE401" s="430" t="s">
        <v>817</v>
      </c>
      <c r="IUF401" s="430" t="s">
        <v>817</v>
      </c>
      <c r="IUG401" s="430" t="s">
        <v>817</v>
      </c>
      <c r="IUH401" s="430" t="s">
        <v>817</v>
      </c>
      <c r="IUI401" s="430" t="s">
        <v>817</v>
      </c>
      <c r="IUJ401" s="430" t="s">
        <v>817</v>
      </c>
      <c r="IUK401" s="430" t="s">
        <v>817</v>
      </c>
      <c r="IUL401" s="430" t="s">
        <v>817</v>
      </c>
      <c r="IUM401" s="430" t="s">
        <v>817</v>
      </c>
      <c r="IUN401" s="430" t="s">
        <v>817</v>
      </c>
      <c r="IUO401" s="430" t="s">
        <v>817</v>
      </c>
      <c r="IUP401" s="430" t="s">
        <v>817</v>
      </c>
      <c r="IUQ401" s="430" t="s">
        <v>817</v>
      </c>
      <c r="IUR401" s="430" t="s">
        <v>817</v>
      </c>
      <c r="IUS401" s="430" t="s">
        <v>817</v>
      </c>
      <c r="IUT401" s="430" t="s">
        <v>817</v>
      </c>
      <c r="IUU401" s="430" t="s">
        <v>817</v>
      </c>
      <c r="IUV401" s="430" t="s">
        <v>817</v>
      </c>
      <c r="IUW401" s="430" t="s">
        <v>817</v>
      </c>
      <c r="IUX401" s="430" t="s">
        <v>817</v>
      </c>
      <c r="IUY401" s="430" t="s">
        <v>817</v>
      </c>
      <c r="IUZ401" s="430" t="s">
        <v>817</v>
      </c>
      <c r="IVA401" s="430" t="s">
        <v>817</v>
      </c>
      <c r="IVB401" s="430" t="s">
        <v>817</v>
      </c>
      <c r="IVC401" s="430" t="s">
        <v>817</v>
      </c>
      <c r="IVD401" s="430" t="s">
        <v>817</v>
      </c>
      <c r="IVE401" s="430" t="s">
        <v>817</v>
      </c>
      <c r="IVF401" s="430" t="s">
        <v>817</v>
      </c>
      <c r="IVG401" s="430" t="s">
        <v>817</v>
      </c>
      <c r="IVH401" s="430" t="s">
        <v>817</v>
      </c>
      <c r="IVI401" s="430" t="s">
        <v>817</v>
      </c>
      <c r="IVJ401" s="430" t="s">
        <v>817</v>
      </c>
      <c r="IVK401" s="430" t="s">
        <v>817</v>
      </c>
      <c r="IVL401" s="430" t="s">
        <v>817</v>
      </c>
      <c r="IVM401" s="430" t="s">
        <v>817</v>
      </c>
      <c r="IVN401" s="430" t="s">
        <v>817</v>
      </c>
      <c r="IVO401" s="430" t="s">
        <v>817</v>
      </c>
      <c r="IVP401" s="430" t="s">
        <v>817</v>
      </c>
      <c r="IVQ401" s="430" t="s">
        <v>817</v>
      </c>
      <c r="IVR401" s="430" t="s">
        <v>817</v>
      </c>
      <c r="IVS401" s="430" t="s">
        <v>817</v>
      </c>
      <c r="IVT401" s="430" t="s">
        <v>817</v>
      </c>
      <c r="IVU401" s="430" t="s">
        <v>817</v>
      </c>
      <c r="IVV401" s="430" t="s">
        <v>817</v>
      </c>
      <c r="IVW401" s="430" t="s">
        <v>817</v>
      </c>
      <c r="IVX401" s="430" t="s">
        <v>817</v>
      </c>
      <c r="IVY401" s="430" t="s">
        <v>817</v>
      </c>
      <c r="IVZ401" s="430" t="s">
        <v>817</v>
      </c>
      <c r="IWA401" s="430" t="s">
        <v>817</v>
      </c>
      <c r="IWB401" s="430" t="s">
        <v>817</v>
      </c>
      <c r="IWC401" s="430" t="s">
        <v>817</v>
      </c>
      <c r="IWD401" s="430" t="s">
        <v>817</v>
      </c>
      <c r="IWE401" s="430" t="s">
        <v>817</v>
      </c>
      <c r="IWF401" s="430" t="s">
        <v>817</v>
      </c>
      <c r="IWG401" s="430" t="s">
        <v>817</v>
      </c>
      <c r="IWH401" s="430" t="s">
        <v>817</v>
      </c>
      <c r="IWI401" s="430" t="s">
        <v>817</v>
      </c>
      <c r="IWJ401" s="430" t="s">
        <v>817</v>
      </c>
      <c r="IWK401" s="430" t="s">
        <v>817</v>
      </c>
      <c r="IWL401" s="430" t="s">
        <v>817</v>
      </c>
      <c r="IWM401" s="430" t="s">
        <v>817</v>
      </c>
      <c r="IWN401" s="430" t="s">
        <v>817</v>
      </c>
      <c r="IWO401" s="430" t="s">
        <v>817</v>
      </c>
      <c r="IWP401" s="430" t="s">
        <v>817</v>
      </c>
      <c r="IWQ401" s="430" t="s">
        <v>817</v>
      </c>
      <c r="IWR401" s="430" t="s">
        <v>817</v>
      </c>
      <c r="IWS401" s="430" t="s">
        <v>817</v>
      </c>
      <c r="IWT401" s="430" t="s">
        <v>817</v>
      </c>
      <c r="IWU401" s="430" t="s">
        <v>817</v>
      </c>
      <c r="IWV401" s="430" t="s">
        <v>817</v>
      </c>
      <c r="IWW401" s="430" t="s">
        <v>817</v>
      </c>
      <c r="IWX401" s="430" t="s">
        <v>817</v>
      </c>
      <c r="IWY401" s="430" t="s">
        <v>817</v>
      </c>
      <c r="IWZ401" s="430" t="s">
        <v>817</v>
      </c>
      <c r="IXA401" s="430" t="s">
        <v>817</v>
      </c>
      <c r="IXB401" s="430" t="s">
        <v>817</v>
      </c>
      <c r="IXC401" s="430" t="s">
        <v>817</v>
      </c>
      <c r="IXD401" s="430" t="s">
        <v>817</v>
      </c>
      <c r="IXE401" s="430" t="s">
        <v>817</v>
      </c>
      <c r="IXF401" s="430" t="s">
        <v>817</v>
      </c>
      <c r="IXG401" s="430" t="s">
        <v>817</v>
      </c>
      <c r="IXH401" s="430" t="s">
        <v>817</v>
      </c>
      <c r="IXI401" s="430" t="s">
        <v>817</v>
      </c>
      <c r="IXJ401" s="430" t="s">
        <v>817</v>
      </c>
      <c r="IXK401" s="430" t="s">
        <v>817</v>
      </c>
      <c r="IXL401" s="430" t="s">
        <v>817</v>
      </c>
      <c r="IXM401" s="430" t="s">
        <v>817</v>
      </c>
      <c r="IXN401" s="430" t="s">
        <v>817</v>
      </c>
      <c r="IXO401" s="430" t="s">
        <v>817</v>
      </c>
      <c r="IXP401" s="430" t="s">
        <v>817</v>
      </c>
      <c r="IXQ401" s="430" t="s">
        <v>817</v>
      </c>
      <c r="IXR401" s="430" t="s">
        <v>817</v>
      </c>
      <c r="IXS401" s="430" t="s">
        <v>817</v>
      </c>
      <c r="IXT401" s="430" t="s">
        <v>817</v>
      </c>
      <c r="IXU401" s="430" t="s">
        <v>817</v>
      </c>
      <c r="IXV401" s="430" t="s">
        <v>817</v>
      </c>
      <c r="IXW401" s="430" t="s">
        <v>817</v>
      </c>
      <c r="IXX401" s="430" t="s">
        <v>817</v>
      </c>
      <c r="IXY401" s="430" t="s">
        <v>817</v>
      </c>
      <c r="IXZ401" s="430" t="s">
        <v>817</v>
      </c>
      <c r="IYA401" s="430" t="s">
        <v>817</v>
      </c>
      <c r="IYB401" s="430" t="s">
        <v>817</v>
      </c>
      <c r="IYC401" s="430" t="s">
        <v>817</v>
      </c>
      <c r="IYD401" s="430" t="s">
        <v>817</v>
      </c>
      <c r="IYE401" s="430" t="s">
        <v>817</v>
      </c>
      <c r="IYF401" s="430" t="s">
        <v>817</v>
      </c>
      <c r="IYG401" s="430" t="s">
        <v>817</v>
      </c>
      <c r="IYH401" s="430" t="s">
        <v>817</v>
      </c>
      <c r="IYI401" s="430" t="s">
        <v>817</v>
      </c>
      <c r="IYJ401" s="430" t="s">
        <v>817</v>
      </c>
      <c r="IYK401" s="430" t="s">
        <v>817</v>
      </c>
      <c r="IYL401" s="430" t="s">
        <v>817</v>
      </c>
      <c r="IYM401" s="430" t="s">
        <v>817</v>
      </c>
      <c r="IYN401" s="430" t="s">
        <v>817</v>
      </c>
      <c r="IYO401" s="430" t="s">
        <v>817</v>
      </c>
      <c r="IYP401" s="430" t="s">
        <v>817</v>
      </c>
      <c r="IYQ401" s="430" t="s">
        <v>817</v>
      </c>
      <c r="IYR401" s="430" t="s">
        <v>817</v>
      </c>
      <c r="IYS401" s="430" t="s">
        <v>817</v>
      </c>
      <c r="IYT401" s="430" t="s">
        <v>817</v>
      </c>
      <c r="IYU401" s="430" t="s">
        <v>817</v>
      </c>
      <c r="IYV401" s="430" t="s">
        <v>817</v>
      </c>
      <c r="IYW401" s="430" t="s">
        <v>817</v>
      </c>
      <c r="IYX401" s="430" t="s">
        <v>817</v>
      </c>
      <c r="IYY401" s="430" t="s">
        <v>817</v>
      </c>
      <c r="IYZ401" s="430" t="s">
        <v>817</v>
      </c>
      <c r="IZA401" s="430" t="s">
        <v>817</v>
      </c>
      <c r="IZB401" s="430" t="s">
        <v>817</v>
      </c>
      <c r="IZC401" s="430" t="s">
        <v>817</v>
      </c>
      <c r="IZD401" s="430" t="s">
        <v>817</v>
      </c>
      <c r="IZE401" s="430" t="s">
        <v>817</v>
      </c>
      <c r="IZF401" s="430" t="s">
        <v>817</v>
      </c>
      <c r="IZG401" s="430" t="s">
        <v>817</v>
      </c>
      <c r="IZH401" s="430" t="s">
        <v>817</v>
      </c>
      <c r="IZI401" s="430" t="s">
        <v>817</v>
      </c>
      <c r="IZJ401" s="430" t="s">
        <v>817</v>
      </c>
      <c r="IZK401" s="430" t="s">
        <v>817</v>
      </c>
      <c r="IZL401" s="430" t="s">
        <v>817</v>
      </c>
      <c r="IZM401" s="430" t="s">
        <v>817</v>
      </c>
      <c r="IZN401" s="430" t="s">
        <v>817</v>
      </c>
      <c r="IZO401" s="430" t="s">
        <v>817</v>
      </c>
      <c r="IZP401" s="430" t="s">
        <v>817</v>
      </c>
      <c r="IZQ401" s="430" t="s">
        <v>817</v>
      </c>
      <c r="IZR401" s="430" t="s">
        <v>817</v>
      </c>
      <c r="IZS401" s="430" t="s">
        <v>817</v>
      </c>
      <c r="IZT401" s="430" t="s">
        <v>817</v>
      </c>
      <c r="IZU401" s="430" t="s">
        <v>817</v>
      </c>
      <c r="IZV401" s="430" t="s">
        <v>817</v>
      </c>
      <c r="IZW401" s="430" t="s">
        <v>817</v>
      </c>
      <c r="IZX401" s="430" t="s">
        <v>817</v>
      </c>
      <c r="IZY401" s="430" t="s">
        <v>817</v>
      </c>
      <c r="IZZ401" s="430" t="s">
        <v>817</v>
      </c>
      <c r="JAA401" s="430" t="s">
        <v>817</v>
      </c>
      <c r="JAB401" s="430" t="s">
        <v>817</v>
      </c>
      <c r="JAC401" s="430" t="s">
        <v>817</v>
      </c>
      <c r="JAD401" s="430" t="s">
        <v>817</v>
      </c>
      <c r="JAE401" s="430" t="s">
        <v>817</v>
      </c>
      <c r="JAF401" s="430" t="s">
        <v>817</v>
      </c>
      <c r="JAG401" s="430" t="s">
        <v>817</v>
      </c>
      <c r="JAH401" s="430" t="s">
        <v>817</v>
      </c>
      <c r="JAI401" s="430" t="s">
        <v>817</v>
      </c>
      <c r="JAJ401" s="430" t="s">
        <v>817</v>
      </c>
      <c r="JAK401" s="430" t="s">
        <v>817</v>
      </c>
      <c r="JAL401" s="430" t="s">
        <v>817</v>
      </c>
      <c r="JAM401" s="430" t="s">
        <v>817</v>
      </c>
      <c r="JAN401" s="430" t="s">
        <v>817</v>
      </c>
      <c r="JAO401" s="430" t="s">
        <v>817</v>
      </c>
      <c r="JAP401" s="430" t="s">
        <v>817</v>
      </c>
      <c r="JAQ401" s="430" t="s">
        <v>817</v>
      </c>
      <c r="JAR401" s="430" t="s">
        <v>817</v>
      </c>
      <c r="JAS401" s="430" t="s">
        <v>817</v>
      </c>
      <c r="JAT401" s="430" t="s">
        <v>817</v>
      </c>
      <c r="JAU401" s="430" t="s">
        <v>817</v>
      </c>
      <c r="JAV401" s="430" t="s">
        <v>817</v>
      </c>
      <c r="JAW401" s="430" t="s">
        <v>817</v>
      </c>
      <c r="JAX401" s="430" t="s">
        <v>817</v>
      </c>
      <c r="JAY401" s="430" t="s">
        <v>817</v>
      </c>
      <c r="JAZ401" s="430" t="s">
        <v>817</v>
      </c>
      <c r="JBA401" s="430" t="s">
        <v>817</v>
      </c>
      <c r="JBB401" s="430" t="s">
        <v>817</v>
      </c>
      <c r="JBC401" s="430" t="s">
        <v>817</v>
      </c>
      <c r="JBD401" s="430" t="s">
        <v>817</v>
      </c>
      <c r="JBE401" s="430" t="s">
        <v>817</v>
      </c>
      <c r="JBF401" s="430" t="s">
        <v>817</v>
      </c>
      <c r="JBG401" s="430" t="s">
        <v>817</v>
      </c>
      <c r="JBH401" s="430" t="s">
        <v>817</v>
      </c>
      <c r="JBI401" s="430" t="s">
        <v>817</v>
      </c>
      <c r="JBJ401" s="430" t="s">
        <v>817</v>
      </c>
      <c r="JBK401" s="430" t="s">
        <v>817</v>
      </c>
      <c r="JBL401" s="430" t="s">
        <v>817</v>
      </c>
      <c r="JBM401" s="430" t="s">
        <v>817</v>
      </c>
      <c r="JBN401" s="430" t="s">
        <v>817</v>
      </c>
      <c r="JBO401" s="430" t="s">
        <v>817</v>
      </c>
      <c r="JBP401" s="430" t="s">
        <v>817</v>
      </c>
      <c r="JBQ401" s="430" t="s">
        <v>817</v>
      </c>
      <c r="JBR401" s="430" t="s">
        <v>817</v>
      </c>
      <c r="JBS401" s="430" t="s">
        <v>817</v>
      </c>
      <c r="JBT401" s="430" t="s">
        <v>817</v>
      </c>
      <c r="JBU401" s="430" t="s">
        <v>817</v>
      </c>
      <c r="JBV401" s="430" t="s">
        <v>817</v>
      </c>
      <c r="JBW401" s="430" t="s">
        <v>817</v>
      </c>
      <c r="JBX401" s="430" t="s">
        <v>817</v>
      </c>
      <c r="JBY401" s="430" t="s">
        <v>817</v>
      </c>
      <c r="JBZ401" s="430" t="s">
        <v>817</v>
      </c>
      <c r="JCA401" s="430" t="s">
        <v>817</v>
      </c>
      <c r="JCB401" s="430" t="s">
        <v>817</v>
      </c>
      <c r="JCC401" s="430" t="s">
        <v>817</v>
      </c>
      <c r="JCD401" s="430" t="s">
        <v>817</v>
      </c>
      <c r="JCE401" s="430" t="s">
        <v>817</v>
      </c>
      <c r="JCF401" s="430" t="s">
        <v>817</v>
      </c>
      <c r="JCG401" s="430" t="s">
        <v>817</v>
      </c>
      <c r="JCH401" s="430" t="s">
        <v>817</v>
      </c>
      <c r="JCI401" s="430" t="s">
        <v>817</v>
      </c>
      <c r="JCJ401" s="430" t="s">
        <v>817</v>
      </c>
      <c r="JCK401" s="430" t="s">
        <v>817</v>
      </c>
      <c r="JCL401" s="430" t="s">
        <v>817</v>
      </c>
      <c r="JCM401" s="430" t="s">
        <v>817</v>
      </c>
      <c r="JCN401" s="430" t="s">
        <v>817</v>
      </c>
      <c r="JCO401" s="430" t="s">
        <v>817</v>
      </c>
      <c r="JCP401" s="430" t="s">
        <v>817</v>
      </c>
      <c r="JCQ401" s="430" t="s">
        <v>817</v>
      </c>
      <c r="JCR401" s="430" t="s">
        <v>817</v>
      </c>
      <c r="JCS401" s="430" t="s">
        <v>817</v>
      </c>
      <c r="JCT401" s="430" t="s">
        <v>817</v>
      </c>
      <c r="JCU401" s="430" t="s">
        <v>817</v>
      </c>
      <c r="JCV401" s="430" t="s">
        <v>817</v>
      </c>
      <c r="JCW401" s="430" t="s">
        <v>817</v>
      </c>
      <c r="JCX401" s="430" t="s">
        <v>817</v>
      </c>
      <c r="JCY401" s="430" t="s">
        <v>817</v>
      </c>
      <c r="JCZ401" s="430" t="s">
        <v>817</v>
      </c>
      <c r="JDA401" s="430" t="s">
        <v>817</v>
      </c>
      <c r="JDB401" s="430" t="s">
        <v>817</v>
      </c>
      <c r="JDC401" s="430" t="s">
        <v>817</v>
      </c>
      <c r="JDD401" s="430" t="s">
        <v>817</v>
      </c>
      <c r="JDE401" s="430" t="s">
        <v>817</v>
      </c>
      <c r="JDF401" s="430" t="s">
        <v>817</v>
      </c>
      <c r="JDG401" s="430" t="s">
        <v>817</v>
      </c>
      <c r="JDH401" s="430" t="s">
        <v>817</v>
      </c>
      <c r="JDI401" s="430" t="s">
        <v>817</v>
      </c>
      <c r="JDJ401" s="430" t="s">
        <v>817</v>
      </c>
      <c r="JDK401" s="430" t="s">
        <v>817</v>
      </c>
      <c r="JDL401" s="430" t="s">
        <v>817</v>
      </c>
      <c r="JDM401" s="430" t="s">
        <v>817</v>
      </c>
      <c r="JDN401" s="430" t="s">
        <v>817</v>
      </c>
      <c r="JDO401" s="430" t="s">
        <v>817</v>
      </c>
      <c r="JDP401" s="430" t="s">
        <v>817</v>
      </c>
      <c r="JDQ401" s="430" t="s">
        <v>817</v>
      </c>
      <c r="JDR401" s="430" t="s">
        <v>817</v>
      </c>
      <c r="JDS401" s="430" t="s">
        <v>817</v>
      </c>
      <c r="JDT401" s="430" t="s">
        <v>817</v>
      </c>
      <c r="JDU401" s="430" t="s">
        <v>817</v>
      </c>
      <c r="JDV401" s="430" t="s">
        <v>817</v>
      </c>
      <c r="JDW401" s="430" t="s">
        <v>817</v>
      </c>
      <c r="JDX401" s="430" t="s">
        <v>817</v>
      </c>
      <c r="JDY401" s="430" t="s">
        <v>817</v>
      </c>
      <c r="JDZ401" s="430" t="s">
        <v>817</v>
      </c>
      <c r="JEA401" s="430" t="s">
        <v>817</v>
      </c>
      <c r="JEB401" s="430" t="s">
        <v>817</v>
      </c>
      <c r="JEC401" s="430" t="s">
        <v>817</v>
      </c>
      <c r="JED401" s="430" t="s">
        <v>817</v>
      </c>
      <c r="JEE401" s="430" t="s">
        <v>817</v>
      </c>
      <c r="JEF401" s="430" t="s">
        <v>817</v>
      </c>
      <c r="JEG401" s="430" t="s">
        <v>817</v>
      </c>
      <c r="JEH401" s="430" t="s">
        <v>817</v>
      </c>
      <c r="JEI401" s="430" t="s">
        <v>817</v>
      </c>
      <c r="JEJ401" s="430" t="s">
        <v>817</v>
      </c>
      <c r="JEK401" s="430" t="s">
        <v>817</v>
      </c>
      <c r="JEL401" s="430" t="s">
        <v>817</v>
      </c>
      <c r="JEM401" s="430" t="s">
        <v>817</v>
      </c>
      <c r="JEN401" s="430" t="s">
        <v>817</v>
      </c>
      <c r="JEO401" s="430" t="s">
        <v>817</v>
      </c>
      <c r="JEP401" s="430" t="s">
        <v>817</v>
      </c>
      <c r="JEQ401" s="430" t="s">
        <v>817</v>
      </c>
      <c r="JER401" s="430" t="s">
        <v>817</v>
      </c>
      <c r="JES401" s="430" t="s">
        <v>817</v>
      </c>
      <c r="JET401" s="430" t="s">
        <v>817</v>
      </c>
      <c r="JEU401" s="430" t="s">
        <v>817</v>
      </c>
      <c r="JEV401" s="430" t="s">
        <v>817</v>
      </c>
      <c r="JEW401" s="430" t="s">
        <v>817</v>
      </c>
      <c r="JEX401" s="430" t="s">
        <v>817</v>
      </c>
      <c r="JEY401" s="430" t="s">
        <v>817</v>
      </c>
      <c r="JEZ401" s="430" t="s">
        <v>817</v>
      </c>
      <c r="JFA401" s="430" t="s">
        <v>817</v>
      </c>
      <c r="JFB401" s="430" t="s">
        <v>817</v>
      </c>
      <c r="JFC401" s="430" t="s">
        <v>817</v>
      </c>
      <c r="JFD401" s="430" t="s">
        <v>817</v>
      </c>
      <c r="JFE401" s="430" t="s">
        <v>817</v>
      </c>
      <c r="JFF401" s="430" t="s">
        <v>817</v>
      </c>
      <c r="JFG401" s="430" t="s">
        <v>817</v>
      </c>
      <c r="JFH401" s="430" t="s">
        <v>817</v>
      </c>
      <c r="JFI401" s="430" t="s">
        <v>817</v>
      </c>
      <c r="JFJ401" s="430" t="s">
        <v>817</v>
      </c>
      <c r="JFK401" s="430" t="s">
        <v>817</v>
      </c>
      <c r="JFL401" s="430" t="s">
        <v>817</v>
      </c>
      <c r="JFM401" s="430" t="s">
        <v>817</v>
      </c>
      <c r="JFN401" s="430" t="s">
        <v>817</v>
      </c>
      <c r="JFO401" s="430" t="s">
        <v>817</v>
      </c>
      <c r="JFP401" s="430" t="s">
        <v>817</v>
      </c>
      <c r="JFQ401" s="430" t="s">
        <v>817</v>
      </c>
      <c r="JFR401" s="430" t="s">
        <v>817</v>
      </c>
      <c r="JFS401" s="430" t="s">
        <v>817</v>
      </c>
      <c r="JFT401" s="430" t="s">
        <v>817</v>
      </c>
      <c r="JFU401" s="430" t="s">
        <v>817</v>
      </c>
      <c r="JFV401" s="430" t="s">
        <v>817</v>
      </c>
      <c r="JFW401" s="430" t="s">
        <v>817</v>
      </c>
      <c r="JFX401" s="430" t="s">
        <v>817</v>
      </c>
      <c r="JFY401" s="430" t="s">
        <v>817</v>
      </c>
      <c r="JFZ401" s="430" t="s">
        <v>817</v>
      </c>
      <c r="JGA401" s="430" t="s">
        <v>817</v>
      </c>
      <c r="JGB401" s="430" t="s">
        <v>817</v>
      </c>
      <c r="JGC401" s="430" t="s">
        <v>817</v>
      </c>
      <c r="JGD401" s="430" t="s">
        <v>817</v>
      </c>
      <c r="JGE401" s="430" t="s">
        <v>817</v>
      </c>
      <c r="JGF401" s="430" t="s">
        <v>817</v>
      </c>
      <c r="JGG401" s="430" t="s">
        <v>817</v>
      </c>
      <c r="JGH401" s="430" t="s">
        <v>817</v>
      </c>
      <c r="JGI401" s="430" t="s">
        <v>817</v>
      </c>
      <c r="JGJ401" s="430" t="s">
        <v>817</v>
      </c>
      <c r="JGK401" s="430" t="s">
        <v>817</v>
      </c>
      <c r="JGL401" s="430" t="s">
        <v>817</v>
      </c>
      <c r="JGM401" s="430" t="s">
        <v>817</v>
      </c>
      <c r="JGN401" s="430" t="s">
        <v>817</v>
      </c>
      <c r="JGO401" s="430" t="s">
        <v>817</v>
      </c>
      <c r="JGP401" s="430" t="s">
        <v>817</v>
      </c>
      <c r="JGQ401" s="430" t="s">
        <v>817</v>
      </c>
      <c r="JGR401" s="430" t="s">
        <v>817</v>
      </c>
      <c r="JGS401" s="430" t="s">
        <v>817</v>
      </c>
      <c r="JGT401" s="430" t="s">
        <v>817</v>
      </c>
      <c r="JGU401" s="430" t="s">
        <v>817</v>
      </c>
      <c r="JGV401" s="430" t="s">
        <v>817</v>
      </c>
      <c r="JGW401" s="430" t="s">
        <v>817</v>
      </c>
      <c r="JGX401" s="430" t="s">
        <v>817</v>
      </c>
      <c r="JGY401" s="430" t="s">
        <v>817</v>
      </c>
      <c r="JGZ401" s="430" t="s">
        <v>817</v>
      </c>
      <c r="JHA401" s="430" t="s">
        <v>817</v>
      </c>
      <c r="JHB401" s="430" t="s">
        <v>817</v>
      </c>
      <c r="JHC401" s="430" t="s">
        <v>817</v>
      </c>
      <c r="JHD401" s="430" t="s">
        <v>817</v>
      </c>
      <c r="JHE401" s="430" t="s">
        <v>817</v>
      </c>
      <c r="JHF401" s="430" t="s">
        <v>817</v>
      </c>
      <c r="JHG401" s="430" t="s">
        <v>817</v>
      </c>
      <c r="JHH401" s="430" t="s">
        <v>817</v>
      </c>
      <c r="JHI401" s="430" t="s">
        <v>817</v>
      </c>
      <c r="JHJ401" s="430" t="s">
        <v>817</v>
      </c>
      <c r="JHK401" s="430" t="s">
        <v>817</v>
      </c>
      <c r="JHL401" s="430" t="s">
        <v>817</v>
      </c>
      <c r="JHM401" s="430" t="s">
        <v>817</v>
      </c>
      <c r="JHN401" s="430" t="s">
        <v>817</v>
      </c>
      <c r="JHO401" s="430" t="s">
        <v>817</v>
      </c>
      <c r="JHP401" s="430" t="s">
        <v>817</v>
      </c>
      <c r="JHQ401" s="430" t="s">
        <v>817</v>
      </c>
      <c r="JHR401" s="430" t="s">
        <v>817</v>
      </c>
      <c r="JHS401" s="430" t="s">
        <v>817</v>
      </c>
      <c r="JHT401" s="430" t="s">
        <v>817</v>
      </c>
      <c r="JHU401" s="430" t="s">
        <v>817</v>
      </c>
      <c r="JHV401" s="430" t="s">
        <v>817</v>
      </c>
      <c r="JHW401" s="430" t="s">
        <v>817</v>
      </c>
      <c r="JHX401" s="430" t="s">
        <v>817</v>
      </c>
      <c r="JHY401" s="430" t="s">
        <v>817</v>
      </c>
      <c r="JHZ401" s="430" t="s">
        <v>817</v>
      </c>
      <c r="JIA401" s="430" t="s">
        <v>817</v>
      </c>
      <c r="JIB401" s="430" t="s">
        <v>817</v>
      </c>
      <c r="JIC401" s="430" t="s">
        <v>817</v>
      </c>
      <c r="JID401" s="430" t="s">
        <v>817</v>
      </c>
      <c r="JIE401" s="430" t="s">
        <v>817</v>
      </c>
      <c r="JIF401" s="430" t="s">
        <v>817</v>
      </c>
      <c r="JIG401" s="430" t="s">
        <v>817</v>
      </c>
      <c r="JIH401" s="430" t="s">
        <v>817</v>
      </c>
      <c r="JII401" s="430" t="s">
        <v>817</v>
      </c>
      <c r="JIJ401" s="430" t="s">
        <v>817</v>
      </c>
      <c r="JIK401" s="430" t="s">
        <v>817</v>
      </c>
      <c r="JIL401" s="430" t="s">
        <v>817</v>
      </c>
      <c r="JIM401" s="430" t="s">
        <v>817</v>
      </c>
      <c r="JIN401" s="430" t="s">
        <v>817</v>
      </c>
      <c r="JIO401" s="430" t="s">
        <v>817</v>
      </c>
      <c r="JIP401" s="430" t="s">
        <v>817</v>
      </c>
      <c r="JIQ401" s="430" t="s">
        <v>817</v>
      </c>
      <c r="JIR401" s="430" t="s">
        <v>817</v>
      </c>
      <c r="JIS401" s="430" t="s">
        <v>817</v>
      </c>
      <c r="JIT401" s="430" t="s">
        <v>817</v>
      </c>
      <c r="JIU401" s="430" t="s">
        <v>817</v>
      </c>
      <c r="JIV401" s="430" t="s">
        <v>817</v>
      </c>
      <c r="JIW401" s="430" t="s">
        <v>817</v>
      </c>
      <c r="JIX401" s="430" t="s">
        <v>817</v>
      </c>
      <c r="JIY401" s="430" t="s">
        <v>817</v>
      </c>
      <c r="JIZ401" s="430" t="s">
        <v>817</v>
      </c>
      <c r="JJA401" s="430" t="s">
        <v>817</v>
      </c>
      <c r="JJB401" s="430" t="s">
        <v>817</v>
      </c>
      <c r="JJC401" s="430" t="s">
        <v>817</v>
      </c>
      <c r="JJD401" s="430" t="s">
        <v>817</v>
      </c>
      <c r="JJE401" s="430" t="s">
        <v>817</v>
      </c>
      <c r="JJF401" s="430" t="s">
        <v>817</v>
      </c>
      <c r="JJG401" s="430" t="s">
        <v>817</v>
      </c>
      <c r="JJH401" s="430" t="s">
        <v>817</v>
      </c>
      <c r="JJI401" s="430" t="s">
        <v>817</v>
      </c>
      <c r="JJJ401" s="430" t="s">
        <v>817</v>
      </c>
      <c r="JJK401" s="430" t="s">
        <v>817</v>
      </c>
      <c r="JJL401" s="430" t="s">
        <v>817</v>
      </c>
      <c r="JJM401" s="430" t="s">
        <v>817</v>
      </c>
      <c r="JJN401" s="430" t="s">
        <v>817</v>
      </c>
      <c r="JJO401" s="430" t="s">
        <v>817</v>
      </c>
      <c r="JJP401" s="430" t="s">
        <v>817</v>
      </c>
      <c r="JJQ401" s="430" t="s">
        <v>817</v>
      </c>
      <c r="JJR401" s="430" t="s">
        <v>817</v>
      </c>
      <c r="JJS401" s="430" t="s">
        <v>817</v>
      </c>
      <c r="JJT401" s="430" t="s">
        <v>817</v>
      </c>
      <c r="JJU401" s="430" t="s">
        <v>817</v>
      </c>
      <c r="JJV401" s="430" t="s">
        <v>817</v>
      </c>
      <c r="JJW401" s="430" t="s">
        <v>817</v>
      </c>
      <c r="JJX401" s="430" t="s">
        <v>817</v>
      </c>
      <c r="JJY401" s="430" t="s">
        <v>817</v>
      </c>
      <c r="JJZ401" s="430" t="s">
        <v>817</v>
      </c>
      <c r="JKA401" s="430" t="s">
        <v>817</v>
      </c>
      <c r="JKB401" s="430" t="s">
        <v>817</v>
      </c>
      <c r="JKC401" s="430" t="s">
        <v>817</v>
      </c>
      <c r="JKD401" s="430" t="s">
        <v>817</v>
      </c>
      <c r="JKE401" s="430" t="s">
        <v>817</v>
      </c>
      <c r="JKF401" s="430" t="s">
        <v>817</v>
      </c>
      <c r="JKG401" s="430" t="s">
        <v>817</v>
      </c>
      <c r="JKH401" s="430" t="s">
        <v>817</v>
      </c>
      <c r="JKI401" s="430" t="s">
        <v>817</v>
      </c>
      <c r="JKJ401" s="430" t="s">
        <v>817</v>
      </c>
      <c r="JKK401" s="430" t="s">
        <v>817</v>
      </c>
      <c r="JKL401" s="430" t="s">
        <v>817</v>
      </c>
      <c r="JKM401" s="430" t="s">
        <v>817</v>
      </c>
      <c r="JKN401" s="430" t="s">
        <v>817</v>
      </c>
      <c r="JKO401" s="430" t="s">
        <v>817</v>
      </c>
      <c r="JKP401" s="430" t="s">
        <v>817</v>
      </c>
      <c r="JKQ401" s="430" t="s">
        <v>817</v>
      </c>
      <c r="JKR401" s="430" t="s">
        <v>817</v>
      </c>
      <c r="JKS401" s="430" t="s">
        <v>817</v>
      </c>
      <c r="JKT401" s="430" t="s">
        <v>817</v>
      </c>
      <c r="JKU401" s="430" t="s">
        <v>817</v>
      </c>
      <c r="JKV401" s="430" t="s">
        <v>817</v>
      </c>
      <c r="JKW401" s="430" t="s">
        <v>817</v>
      </c>
      <c r="JKX401" s="430" t="s">
        <v>817</v>
      </c>
      <c r="JKY401" s="430" t="s">
        <v>817</v>
      </c>
      <c r="JKZ401" s="430" t="s">
        <v>817</v>
      </c>
      <c r="JLA401" s="430" t="s">
        <v>817</v>
      </c>
      <c r="JLB401" s="430" t="s">
        <v>817</v>
      </c>
      <c r="JLC401" s="430" t="s">
        <v>817</v>
      </c>
      <c r="JLD401" s="430" t="s">
        <v>817</v>
      </c>
      <c r="JLE401" s="430" t="s">
        <v>817</v>
      </c>
      <c r="JLF401" s="430" t="s">
        <v>817</v>
      </c>
      <c r="JLG401" s="430" t="s">
        <v>817</v>
      </c>
      <c r="JLH401" s="430" t="s">
        <v>817</v>
      </c>
      <c r="JLI401" s="430" t="s">
        <v>817</v>
      </c>
      <c r="JLJ401" s="430" t="s">
        <v>817</v>
      </c>
      <c r="JLK401" s="430" t="s">
        <v>817</v>
      </c>
      <c r="JLL401" s="430" t="s">
        <v>817</v>
      </c>
      <c r="JLM401" s="430" t="s">
        <v>817</v>
      </c>
      <c r="JLN401" s="430" t="s">
        <v>817</v>
      </c>
      <c r="JLO401" s="430" t="s">
        <v>817</v>
      </c>
      <c r="JLP401" s="430" t="s">
        <v>817</v>
      </c>
      <c r="JLQ401" s="430" t="s">
        <v>817</v>
      </c>
      <c r="JLR401" s="430" t="s">
        <v>817</v>
      </c>
      <c r="JLS401" s="430" t="s">
        <v>817</v>
      </c>
      <c r="JLT401" s="430" t="s">
        <v>817</v>
      </c>
      <c r="JLU401" s="430" t="s">
        <v>817</v>
      </c>
      <c r="JLV401" s="430" t="s">
        <v>817</v>
      </c>
      <c r="JLW401" s="430" t="s">
        <v>817</v>
      </c>
      <c r="JLX401" s="430" t="s">
        <v>817</v>
      </c>
      <c r="JLY401" s="430" t="s">
        <v>817</v>
      </c>
      <c r="JLZ401" s="430" t="s">
        <v>817</v>
      </c>
      <c r="JMA401" s="430" t="s">
        <v>817</v>
      </c>
      <c r="JMB401" s="430" t="s">
        <v>817</v>
      </c>
      <c r="JMC401" s="430" t="s">
        <v>817</v>
      </c>
      <c r="JMD401" s="430" t="s">
        <v>817</v>
      </c>
      <c r="JME401" s="430" t="s">
        <v>817</v>
      </c>
      <c r="JMF401" s="430" t="s">
        <v>817</v>
      </c>
      <c r="JMG401" s="430" t="s">
        <v>817</v>
      </c>
      <c r="JMH401" s="430" t="s">
        <v>817</v>
      </c>
      <c r="JMI401" s="430" t="s">
        <v>817</v>
      </c>
      <c r="JMJ401" s="430" t="s">
        <v>817</v>
      </c>
      <c r="JMK401" s="430" t="s">
        <v>817</v>
      </c>
      <c r="JML401" s="430" t="s">
        <v>817</v>
      </c>
      <c r="JMM401" s="430" t="s">
        <v>817</v>
      </c>
      <c r="JMN401" s="430" t="s">
        <v>817</v>
      </c>
      <c r="JMO401" s="430" t="s">
        <v>817</v>
      </c>
      <c r="JMP401" s="430" t="s">
        <v>817</v>
      </c>
      <c r="JMQ401" s="430" t="s">
        <v>817</v>
      </c>
      <c r="JMR401" s="430" t="s">
        <v>817</v>
      </c>
      <c r="JMS401" s="430" t="s">
        <v>817</v>
      </c>
      <c r="JMT401" s="430" t="s">
        <v>817</v>
      </c>
      <c r="JMU401" s="430" t="s">
        <v>817</v>
      </c>
      <c r="JMV401" s="430" t="s">
        <v>817</v>
      </c>
      <c r="JMW401" s="430" t="s">
        <v>817</v>
      </c>
      <c r="JMX401" s="430" t="s">
        <v>817</v>
      </c>
      <c r="JMY401" s="430" t="s">
        <v>817</v>
      </c>
      <c r="JMZ401" s="430" t="s">
        <v>817</v>
      </c>
      <c r="JNA401" s="430" t="s">
        <v>817</v>
      </c>
      <c r="JNB401" s="430" t="s">
        <v>817</v>
      </c>
      <c r="JNC401" s="430" t="s">
        <v>817</v>
      </c>
      <c r="JND401" s="430" t="s">
        <v>817</v>
      </c>
      <c r="JNE401" s="430" t="s">
        <v>817</v>
      </c>
      <c r="JNF401" s="430" t="s">
        <v>817</v>
      </c>
      <c r="JNG401" s="430" t="s">
        <v>817</v>
      </c>
      <c r="JNH401" s="430" t="s">
        <v>817</v>
      </c>
      <c r="JNI401" s="430" t="s">
        <v>817</v>
      </c>
      <c r="JNJ401" s="430" t="s">
        <v>817</v>
      </c>
      <c r="JNK401" s="430" t="s">
        <v>817</v>
      </c>
      <c r="JNL401" s="430" t="s">
        <v>817</v>
      </c>
      <c r="JNM401" s="430" t="s">
        <v>817</v>
      </c>
      <c r="JNN401" s="430" t="s">
        <v>817</v>
      </c>
      <c r="JNO401" s="430" t="s">
        <v>817</v>
      </c>
      <c r="JNP401" s="430" t="s">
        <v>817</v>
      </c>
      <c r="JNQ401" s="430" t="s">
        <v>817</v>
      </c>
      <c r="JNR401" s="430" t="s">
        <v>817</v>
      </c>
      <c r="JNS401" s="430" t="s">
        <v>817</v>
      </c>
      <c r="JNT401" s="430" t="s">
        <v>817</v>
      </c>
      <c r="JNU401" s="430" t="s">
        <v>817</v>
      </c>
      <c r="JNV401" s="430" t="s">
        <v>817</v>
      </c>
      <c r="JNW401" s="430" t="s">
        <v>817</v>
      </c>
      <c r="JNX401" s="430" t="s">
        <v>817</v>
      </c>
      <c r="JNY401" s="430" t="s">
        <v>817</v>
      </c>
      <c r="JNZ401" s="430" t="s">
        <v>817</v>
      </c>
      <c r="JOA401" s="430" t="s">
        <v>817</v>
      </c>
      <c r="JOB401" s="430" t="s">
        <v>817</v>
      </c>
      <c r="JOC401" s="430" t="s">
        <v>817</v>
      </c>
      <c r="JOD401" s="430" t="s">
        <v>817</v>
      </c>
      <c r="JOE401" s="430" t="s">
        <v>817</v>
      </c>
      <c r="JOF401" s="430" t="s">
        <v>817</v>
      </c>
      <c r="JOG401" s="430" t="s">
        <v>817</v>
      </c>
      <c r="JOH401" s="430" t="s">
        <v>817</v>
      </c>
      <c r="JOI401" s="430" t="s">
        <v>817</v>
      </c>
      <c r="JOJ401" s="430" t="s">
        <v>817</v>
      </c>
      <c r="JOK401" s="430" t="s">
        <v>817</v>
      </c>
      <c r="JOL401" s="430" t="s">
        <v>817</v>
      </c>
      <c r="JOM401" s="430" t="s">
        <v>817</v>
      </c>
      <c r="JON401" s="430" t="s">
        <v>817</v>
      </c>
      <c r="JOO401" s="430" t="s">
        <v>817</v>
      </c>
      <c r="JOP401" s="430" t="s">
        <v>817</v>
      </c>
      <c r="JOQ401" s="430" t="s">
        <v>817</v>
      </c>
      <c r="JOR401" s="430" t="s">
        <v>817</v>
      </c>
      <c r="JOS401" s="430" t="s">
        <v>817</v>
      </c>
      <c r="JOT401" s="430" t="s">
        <v>817</v>
      </c>
      <c r="JOU401" s="430" t="s">
        <v>817</v>
      </c>
      <c r="JOV401" s="430" t="s">
        <v>817</v>
      </c>
      <c r="JOW401" s="430" t="s">
        <v>817</v>
      </c>
      <c r="JOX401" s="430" t="s">
        <v>817</v>
      </c>
      <c r="JOY401" s="430" t="s">
        <v>817</v>
      </c>
      <c r="JOZ401" s="430" t="s">
        <v>817</v>
      </c>
      <c r="JPA401" s="430" t="s">
        <v>817</v>
      </c>
      <c r="JPB401" s="430" t="s">
        <v>817</v>
      </c>
      <c r="JPC401" s="430" t="s">
        <v>817</v>
      </c>
      <c r="JPD401" s="430" t="s">
        <v>817</v>
      </c>
      <c r="JPE401" s="430" t="s">
        <v>817</v>
      </c>
      <c r="JPF401" s="430" t="s">
        <v>817</v>
      </c>
      <c r="JPG401" s="430" t="s">
        <v>817</v>
      </c>
      <c r="JPH401" s="430" t="s">
        <v>817</v>
      </c>
      <c r="JPI401" s="430" t="s">
        <v>817</v>
      </c>
      <c r="JPJ401" s="430" t="s">
        <v>817</v>
      </c>
      <c r="JPK401" s="430" t="s">
        <v>817</v>
      </c>
      <c r="JPL401" s="430" t="s">
        <v>817</v>
      </c>
      <c r="JPM401" s="430" t="s">
        <v>817</v>
      </c>
      <c r="JPN401" s="430" t="s">
        <v>817</v>
      </c>
      <c r="JPO401" s="430" t="s">
        <v>817</v>
      </c>
      <c r="JPP401" s="430" t="s">
        <v>817</v>
      </c>
      <c r="JPQ401" s="430" t="s">
        <v>817</v>
      </c>
      <c r="JPR401" s="430" t="s">
        <v>817</v>
      </c>
      <c r="JPS401" s="430" t="s">
        <v>817</v>
      </c>
      <c r="JPT401" s="430" t="s">
        <v>817</v>
      </c>
      <c r="JPU401" s="430" t="s">
        <v>817</v>
      </c>
      <c r="JPV401" s="430" t="s">
        <v>817</v>
      </c>
      <c r="JPW401" s="430" t="s">
        <v>817</v>
      </c>
      <c r="JPX401" s="430" t="s">
        <v>817</v>
      </c>
      <c r="JPY401" s="430" t="s">
        <v>817</v>
      </c>
      <c r="JPZ401" s="430" t="s">
        <v>817</v>
      </c>
      <c r="JQA401" s="430" t="s">
        <v>817</v>
      </c>
      <c r="JQB401" s="430" t="s">
        <v>817</v>
      </c>
      <c r="JQC401" s="430" t="s">
        <v>817</v>
      </c>
      <c r="JQD401" s="430" t="s">
        <v>817</v>
      </c>
      <c r="JQE401" s="430" t="s">
        <v>817</v>
      </c>
      <c r="JQF401" s="430" t="s">
        <v>817</v>
      </c>
      <c r="JQG401" s="430" t="s">
        <v>817</v>
      </c>
      <c r="JQH401" s="430" t="s">
        <v>817</v>
      </c>
      <c r="JQI401" s="430" t="s">
        <v>817</v>
      </c>
      <c r="JQJ401" s="430" t="s">
        <v>817</v>
      </c>
      <c r="JQK401" s="430" t="s">
        <v>817</v>
      </c>
      <c r="JQL401" s="430" t="s">
        <v>817</v>
      </c>
      <c r="JQM401" s="430" t="s">
        <v>817</v>
      </c>
      <c r="JQN401" s="430" t="s">
        <v>817</v>
      </c>
      <c r="JQO401" s="430" t="s">
        <v>817</v>
      </c>
      <c r="JQP401" s="430" t="s">
        <v>817</v>
      </c>
      <c r="JQQ401" s="430" t="s">
        <v>817</v>
      </c>
      <c r="JQR401" s="430" t="s">
        <v>817</v>
      </c>
      <c r="JQS401" s="430" t="s">
        <v>817</v>
      </c>
      <c r="JQT401" s="430" t="s">
        <v>817</v>
      </c>
      <c r="JQU401" s="430" t="s">
        <v>817</v>
      </c>
      <c r="JQV401" s="430" t="s">
        <v>817</v>
      </c>
      <c r="JQW401" s="430" t="s">
        <v>817</v>
      </c>
      <c r="JQX401" s="430" t="s">
        <v>817</v>
      </c>
      <c r="JQY401" s="430" t="s">
        <v>817</v>
      </c>
      <c r="JQZ401" s="430" t="s">
        <v>817</v>
      </c>
      <c r="JRA401" s="430" t="s">
        <v>817</v>
      </c>
      <c r="JRB401" s="430" t="s">
        <v>817</v>
      </c>
      <c r="JRC401" s="430" t="s">
        <v>817</v>
      </c>
      <c r="JRD401" s="430" t="s">
        <v>817</v>
      </c>
      <c r="JRE401" s="430" t="s">
        <v>817</v>
      </c>
      <c r="JRF401" s="430" t="s">
        <v>817</v>
      </c>
      <c r="JRG401" s="430" t="s">
        <v>817</v>
      </c>
      <c r="JRH401" s="430" t="s">
        <v>817</v>
      </c>
      <c r="JRI401" s="430" t="s">
        <v>817</v>
      </c>
      <c r="JRJ401" s="430" t="s">
        <v>817</v>
      </c>
      <c r="JRK401" s="430" t="s">
        <v>817</v>
      </c>
      <c r="JRL401" s="430" t="s">
        <v>817</v>
      </c>
      <c r="JRM401" s="430" t="s">
        <v>817</v>
      </c>
      <c r="JRN401" s="430" t="s">
        <v>817</v>
      </c>
      <c r="JRO401" s="430" t="s">
        <v>817</v>
      </c>
      <c r="JRP401" s="430" t="s">
        <v>817</v>
      </c>
      <c r="JRQ401" s="430" t="s">
        <v>817</v>
      </c>
      <c r="JRR401" s="430" t="s">
        <v>817</v>
      </c>
      <c r="JRS401" s="430" t="s">
        <v>817</v>
      </c>
      <c r="JRT401" s="430" t="s">
        <v>817</v>
      </c>
      <c r="JRU401" s="430" t="s">
        <v>817</v>
      </c>
      <c r="JRV401" s="430" t="s">
        <v>817</v>
      </c>
      <c r="JRW401" s="430" t="s">
        <v>817</v>
      </c>
      <c r="JRX401" s="430" t="s">
        <v>817</v>
      </c>
      <c r="JRY401" s="430" t="s">
        <v>817</v>
      </c>
      <c r="JRZ401" s="430" t="s">
        <v>817</v>
      </c>
      <c r="JSA401" s="430" t="s">
        <v>817</v>
      </c>
      <c r="JSB401" s="430" t="s">
        <v>817</v>
      </c>
      <c r="JSC401" s="430" t="s">
        <v>817</v>
      </c>
      <c r="JSD401" s="430" t="s">
        <v>817</v>
      </c>
      <c r="JSE401" s="430" t="s">
        <v>817</v>
      </c>
      <c r="JSF401" s="430" t="s">
        <v>817</v>
      </c>
      <c r="JSG401" s="430" t="s">
        <v>817</v>
      </c>
      <c r="JSH401" s="430" t="s">
        <v>817</v>
      </c>
      <c r="JSI401" s="430" t="s">
        <v>817</v>
      </c>
      <c r="JSJ401" s="430" t="s">
        <v>817</v>
      </c>
      <c r="JSK401" s="430" t="s">
        <v>817</v>
      </c>
      <c r="JSL401" s="430" t="s">
        <v>817</v>
      </c>
      <c r="JSM401" s="430" t="s">
        <v>817</v>
      </c>
      <c r="JSN401" s="430" t="s">
        <v>817</v>
      </c>
      <c r="JSO401" s="430" t="s">
        <v>817</v>
      </c>
      <c r="JSP401" s="430" t="s">
        <v>817</v>
      </c>
      <c r="JSQ401" s="430" t="s">
        <v>817</v>
      </c>
      <c r="JSR401" s="430" t="s">
        <v>817</v>
      </c>
      <c r="JSS401" s="430" t="s">
        <v>817</v>
      </c>
      <c r="JST401" s="430" t="s">
        <v>817</v>
      </c>
      <c r="JSU401" s="430" t="s">
        <v>817</v>
      </c>
      <c r="JSV401" s="430" t="s">
        <v>817</v>
      </c>
      <c r="JSW401" s="430" t="s">
        <v>817</v>
      </c>
      <c r="JSX401" s="430" t="s">
        <v>817</v>
      </c>
      <c r="JSY401" s="430" t="s">
        <v>817</v>
      </c>
      <c r="JSZ401" s="430" t="s">
        <v>817</v>
      </c>
      <c r="JTA401" s="430" t="s">
        <v>817</v>
      </c>
      <c r="JTB401" s="430" t="s">
        <v>817</v>
      </c>
      <c r="JTC401" s="430" t="s">
        <v>817</v>
      </c>
      <c r="JTD401" s="430" t="s">
        <v>817</v>
      </c>
      <c r="JTE401" s="430" t="s">
        <v>817</v>
      </c>
      <c r="JTF401" s="430" t="s">
        <v>817</v>
      </c>
      <c r="JTG401" s="430" t="s">
        <v>817</v>
      </c>
      <c r="JTH401" s="430" t="s">
        <v>817</v>
      </c>
      <c r="JTI401" s="430" t="s">
        <v>817</v>
      </c>
      <c r="JTJ401" s="430" t="s">
        <v>817</v>
      </c>
      <c r="JTK401" s="430" t="s">
        <v>817</v>
      </c>
      <c r="JTL401" s="430" t="s">
        <v>817</v>
      </c>
      <c r="JTM401" s="430" t="s">
        <v>817</v>
      </c>
      <c r="JTN401" s="430" t="s">
        <v>817</v>
      </c>
      <c r="JTO401" s="430" t="s">
        <v>817</v>
      </c>
      <c r="JTP401" s="430" t="s">
        <v>817</v>
      </c>
      <c r="JTQ401" s="430" t="s">
        <v>817</v>
      </c>
      <c r="JTR401" s="430" t="s">
        <v>817</v>
      </c>
      <c r="JTS401" s="430" t="s">
        <v>817</v>
      </c>
      <c r="JTT401" s="430" t="s">
        <v>817</v>
      </c>
      <c r="JTU401" s="430" t="s">
        <v>817</v>
      </c>
      <c r="JTV401" s="430" t="s">
        <v>817</v>
      </c>
      <c r="JTW401" s="430" t="s">
        <v>817</v>
      </c>
      <c r="JTX401" s="430" t="s">
        <v>817</v>
      </c>
      <c r="JTY401" s="430" t="s">
        <v>817</v>
      </c>
      <c r="JTZ401" s="430" t="s">
        <v>817</v>
      </c>
      <c r="JUA401" s="430" t="s">
        <v>817</v>
      </c>
      <c r="JUB401" s="430" t="s">
        <v>817</v>
      </c>
      <c r="JUC401" s="430" t="s">
        <v>817</v>
      </c>
      <c r="JUD401" s="430" t="s">
        <v>817</v>
      </c>
      <c r="JUE401" s="430" t="s">
        <v>817</v>
      </c>
      <c r="JUF401" s="430" t="s">
        <v>817</v>
      </c>
      <c r="JUG401" s="430" t="s">
        <v>817</v>
      </c>
      <c r="JUH401" s="430" t="s">
        <v>817</v>
      </c>
      <c r="JUI401" s="430" t="s">
        <v>817</v>
      </c>
      <c r="JUJ401" s="430" t="s">
        <v>817</v>
      </c>
      <c r="JUK401" s="430" t="s">
        <v>817</v>
      </c>
      <c r="JUL401" s="430" t="s">
        <v>817</v>
      </c>
      <c r="JUM401" s="430" t="s">
        <v>817</v>
      </c>
      <c r="JUN401" s="430" t="s">
        <v>817</v>
      </c>
      <c r="JUO401" s="430" t="s">
        <v>817</v>
      </c>
      <c r="JUP401" s="430" t="s">
        <v>817</v>
      </c>
      <c r="JUQ401" s="430" t="s">
        <v>817</v>
      </c>
      <c r="JUR401" s="430" t="s">
        <v>817</v>
      </c>
      <c r="JUS401" s="430" t="s">
        <v>817</v>
      </c>
      <c r="JUT401" s="430" t="s">
        <v>817</v>
      </c>
      <c r="JUU401" s="430" t="s">
        <v>817</v>
      </c>
      <c r="JUV401" s="430" t="s">
        <v>817</v>
      </c>
      <c r="JUW401" s="430" t="s">
        <v>817</v>
      </c>
      <c r="JUX401" s="430" t="s">
        <v>817</v>
      </c>
      <c r="JUY401" s="430" t="s">
        <v>817</v>
      </c>
      <c r="JUZ401" s="430" t="s">
        <v>817</v>
      </c>
      <c r="JVA401" s="430" t="s">
        <v>817</v>
      </c>
      <c r="JVB401" s="430" t="s">
        <v>817</v>
      </c>
      <c r="JVC401" s="430" t="s">
        <v>817</v>
      </c>
      <c r="JVD401" s="430" t="s">
        <v>817</v>
      </c>
      <c r="JVE401" s="430" t="s">
        <v>817</v>
      </c>
      <c r="JVF401" s="430" t="s">
        <v>817</v>
      </c>
      <c r="JVG401" s="430" t="s">
        <v>817</v>
      </c>
      <c r="JVH401" s="430" t="s">
        <v>817</v>
      </c>
      <c r="JVI401" s="430" t="s">
        <v>817</v>
      </c>
      <c r="JVJ401" s="430" t="s">
        <v>817</v>
      </c>
      <c r="JVK401" s="430" t="s">
        <v>817</v>
      </c>
      <c r="JVL401" s="430" t="s">
        <v>817</v>
      </c>
      <c r="JVM401" s="430" t="s">
        <v>817</v>
      </c>
      <c r="JVN401" s="430" t="s">
        <v>817</v>
      </c>
      <c r="JVO401" s="430" t="s">
        <v>817</v>
      </c>
      <c r="JVP401" s="430" t="s">
        <v>817</v>
      </c>
      <c r="JVQ401" s="430" t="s">
        <v>817</v>
      </c>
      <c r="JVR401" s="430" t="s">
        <v>817</v>
      </c>
      <c r="JVS401" s="430" t="s">
        <v>817</v>
      </c>
      <c r="JVT401" s="430" t="s">
        <v>817</v>
      </c>
      <c r="JVU401" s="430" t="s">
        <v>817</v>
      </c>
      <c r="JVV401" s="430" t="s">
        <v>817</v>
      </c>
      <c r="JVW401" s="430" t="s">
        <v>817</v>
      </c>
      <c r="JVX401" s="430" t="s">
        <v>817</v>
      </c>
      <c r="JVY401" s="430" t="s">
        <v>817</v>
      </c>
      <c r="JVZ401" s="430" t="s">
        <v>817</v>
      </c>
      <c r="JWA401" s="430" t="s">
        <v>817</v>
      </c>
      <c r="JWB401" s="430" t="s">
        <v>817</v>
      </c>
      <c r="JWC401" s="430" t="s">
        <v>817</v>
      </c>
      <c r="JWD401" s="430" t="s">
        <v>817</v>
      </c>
      <c r="JWE401" s="430" t="s">
        <v>817</v>
      </c>
      <c r="JWF401" s="430" t="s">
        <v>817</v>
      </c>
      <c r="JWG401" s="430" t="s">
        <v>817</v>
      </c>
      <c r="JWH401" s="430" t="s">
        <v>817</v>
      </c>
      <c r="JWI401" s="430" t="s">
        <v>817</v>
      </c>
      <c r="JWJ401" s="430" t="s">
        <v>817</v>
      </c>
      <c r="JWK401" s="430" t="s">
        <v>817</v>
      </c>
      <c r="JWL401" s="430" t="s">
        <v>817</v>
      </c>
      <c r="JWM401" s="430" t="s">
        <v>817</v>
      </c>
      <c r="JWN401" s="430" t="s">
        <v>817</v>
      </c>
      <c r="JWO401" s="430" t="s">
        <v>817</v>
      </c>
      <c r="JWP401" s="430" t="s">
        <v>817</v>
      </c>
      <c r="JWQ401" s="430" t="s">
        <v>817</v>
      </c>
      <c r="JWR401" s="430" t="s">
        <v>817</v>
      </c>
      <c r="JWS401" s="430" t="s">
        <v>817</v>
      </c>
      <c r="JWT401" s="430" t="s">
        <v>817</v>
      </c>
      <c r="JWU401" s="430" t="s">
        <v>817</v>
      </c>
      <c r="JWV401" s="430" t="s">
        <v>817</v>
      </c>
      <c r="JWW401" s="430" t="s">
        <v>817</v>
      </c>
      <c r="JWX401" s="430" t="s">
        <v>817</v>
      </c>
      <c r="JWY401" s="430" t="s">
        <v>817</v>
      </c>
      <c r="JWZ401" s="430" t="s">
        <v>817</v>
      </c>
      <c r="JXA401" s="430" t="s">
        <v>817</v>
      </c>
      <c r="JXB401" s="430" t="s">
        <v>817</v>
      </c>
      <c r="JXC401" s="430" t="s">
        <v>817</v>
      </c>
      <c r="JXD401" s="430" t="s">
        <v>817</v>
      </c>
      <c r="JXE401" s="430" t="s">
        <v>817</v>
      </c>
      <c r="JXF401" s="430" t="s">
        <v>817</v>
      </c>
      <c r="JXG401" s="430" t="s">
        <v>817</v>
      </c>
      <c r="JXH401" s="430" t="s">
        <v>817</v>
      </c>
      <c r="JXI401" s="430" t="s">
        <v>817</v>
      </c>
      <c r="JXJ401" s="430" t="s">
        <v>817</v>
      </c>
      <c r="JXK401" s="430" t="s">
        <v>817</v>
      </c>
      <c r="JXL401" s="430" t="s">
        <v>817</v>
      </c>
      <c r="JXM401" s="430" t="s">
        <v>817</v>
      </c>
      <c r="JXN401" s="430" t="s">
        <v>817</v>
      </c>
      <c r="JXO401" s="430" t="s">
        <v>817</v>
      </c>
      <c r="JXP401" s="430" t="s">
        <v>817</v>
      </c>
      <c r="JXQ401" s="430" t="s">
        <v>817</v>
      </c>
      <c r="JXR401" s="430" t="s">
        <v>817</v>
      </c>
      <c r="JXS401" s="430" t="s">
        <v>817</v>
      </c>
      <c r="JXT401" s="430" t="s">
        <v>817</v>
      </c>
      <c r="JXU401" s="430" t="s">
        <v>817</v>
      </c>
      <c r="JXV401" s="430" t="s">
        <v>817</v>
      </c>
      <c r="JXW401" s="430" t="s">
        <v>817</v>
      </c>
      <c r="JXX401" s="430" t="s">
        <v>817</v>
      </c>
      <c r="JXY401" s="430" t="s">
        <v>817</v>
      </c>
      <c r="JXZ401" s="430" t="s">
        <v>817</v>
      </c>
      <c r="JYA401" s="430" t="s">
        <v>817</v>
      </c>
      <c r="JYB401" s="430" t="s">
        <v>817</v>
      </c>
      <c r="JYC401" s="430" t="s">
        <v>817</v>
      </c>
      <c r="JYD401" s="430" t="s">
        <v>817</v>
      </c>
      <c r="JYE401" s="430" t="s">
        <v>817</v>
      </c>
      <c r="JYF401" s="430" t="s">
        <v>817</v>
      </c>
      <c r="JYG401" s="430" t="s">
        <v>817</v>
      </c>
      <c r="JYH401" s="430" t="s">
        <v>817</v>
      </c>
      <c r="JYI401" s="430" t="s">
        <v>817</v>
      </c>
      <c r="JYJ401" s="430" t="s">
        <v>817</v>
      </c>
      <c r="JYK401" s="430" t="s">
        <v>817</v>
      </c>
      <c r="JYL401" s="430" t="s">
        <v>817</v>
      </c>
      <c r="JYM401" s="430" t="s">
        <v>817</v>
      </c>
      <c r="JYN401" s="430" t="s">
        <v>817</v>
      </c>
      <c r="JYO401" s="430" t="s">
        <v>817</v>
      </c>
      <c r="JYP401" s="430" t="s">
        <v>817</v>
      </c>
      <c r="JYQ401" s="430" t="s">
        <v>817</v>
      </c>
      <c r="JYR401" s="430" t="s">
        <v>817</v>
      </c>
      <c r="JYS401" s="430" t="s">
        <v>817</v>
      </c>
      <c r="JYT401" s="430" t="s">
        <v>817</v>
      </c>
      <c r="JYU401" s="430" t="s">
        <v>817</v>
      </c>
      <c r="JYV401" s="430" t="s">
        <v>817</v>
      </c>
      <c r="JYW401" s="430" t="s">
        <v>817</v>
      </c>
      <c r="JYX401" s="430" t="s">
        <v>817</v>
      </c>
      <c r="JYY401" s="430" t="s">
        <v>817</v>
      </c>
      <c r="JYZ401" s="430" t="s">
        <v>817</v>
      </c>
      <c r="JZA401" s="430" t="s">
        <v>817</v>
      </c>
      <c r="JZB401" s="430" t="s">
        <v>817</v>
      </c>
      <c r="JZC401" s="430" t="s">
        <v>817</v>
      </c>
      <c r="JZD401" s="430" t="s">
        <v>817</v>
      </c>
      <c r="JZE401" s="430" t="s">
        <v>817</v>
      </c>
      <c r="JZF401" s="430" t="s">
        <v>817</v>
      </c>
      <c r="JZG401" s="430" t="s">
        <v>817</v>
      </c>
      <c r="JZH401" s="430" t="s">
        <v>817</v>
      </c>
      <c r="JZI401" s="430" t="s">
        <v>817</v>
      </c>
      <c r="JZJ401" s="430" t="s">
        <v>817</v>
      </c>
      <c r="JZK401" s="430" t="s">
        <v>817</v>
      </c>
      <c r="JZL401" s="430" t="s">
        <v>817</v>
      </c>
      <c r="JZM401" s="430" t="s">
        <v>817</v>
      </c>
      <c r="JZN401" s="430" t="s">
        <v>817</v>
      </c>
      <c r="JZO401" s="430" t="s">
        <v>817</v>
      </c>
      <c r="JZP401" s="430" t="s">
        <v>817</v>
      </c>
      <c r="JZQ401" s="430" t="s">
        <v>817</v>
      </c>
      <c r="JZR401" s="430" t="s">
        <v>817</v>
      </c>
      <c r="JZS401" s="430" t="s">
        <v>817</v>
      </c>
      <c r="JZT401" s="430" t="s">
        <v>817</v>
      </c>
      <c r="JZU401" s="430" t="s">
        <v>817</v>
      </c>
      <c r="JZV401" s="430" t="s">
        <v>817</v>
      </c>
      <c r="JZW401" s="430" t="s">
        <v>817</v>
      </c>
      <c r="JZX401" s="430" t="s">
        <v>817</v>
      </c>
      <c r="JZY401" s="430" t="s">
        <v>817</v>
      </c>
      <c r="JZZ401" s="430" t="s">
        <v>817</v>
      </c>
      <c r="KAA401" s="430" t="s">
        <v>817</v>
      </c>
      <c r="KAB401" s="430" t="s">
        <v>817</v>
      </c>
      <c r="KAC401" s="430" t="s">
        <v>817</v>
      </c>
      <c r="KAD401" s="430" t="s">
        <v>817</v>
      </c>
      <c r="KAE401" s="430" t="s">
        <v>817</v>
      </c>
      <c r="KAF401" s="430" t="s">
        <v>817</v>
      </c>
      <c r="KAG401" s="430" t="s">
        <v>817</v>
      </c>
      <c r="KAH401" s="430" t="s">
        <v>817</v>
      </c>
      <c r="KAI401" s="430" t="s">
        <v>817</v>
      </c>
      <c r="KAJ401" s="430" t="s">
        <v>817</v>
      </c>
      <c r="KAK401" s="430" t="s">
        <v>817</v>
      </c>
      <c r="KAL401" s="430" t="s">
        <v>817</v>
      </c>
      <c r="KAM401" s="430" t="s">
        <v>817</v>
      </c>
      <c r="KAN401" s="430" t="s">
        <v>817</v>
      </c>
      <c r="KAO401" s="430" t="s">
        <v>817</v>
      </c>
      <c r="KAP401" s="430" t="s">
        <v>817</v>
      </c>
      <c r="KAQ401" s="430" t="s">
        <v>817</v>
      </c>
      <c r="KAR401" s="430" t="s">
        <v>817</v>
      </c>
      <c r="KAS401" s="430" t="s">
        <v>817</v>
      </c>
      <c r="KAT401" s="430" t="s">
        <v>817</v>
      </c>
      <c r="KAU401" s="430" t="s">
        <v>817</v>
      </c>
      <c r="KAV401" s="430" t="s">
        <v>817</v>
      </c>
      <c r="KAW401" s="430" t="s">
        <v>817</v>
      </c>
      <c r="KAX401" s="430" t="s">
        <v>817</v>
      </c>
      <c r="KAY401" s="430" t="s">
        <v>817</v>
      </c>
      <c r="KAZ401" s="430" t="s">
        <v>817</v>
      </c>
      <c r="KBA401" s="430" t="s">
        <v>817</v>
      </c>
      <c r="KBB401" s="430" t="s">
        <v>817</v>
      </c>
      <c r="KBC401" s="430" t="s">
        <v>817</v>
      </c>
      <c r="KBD401" s="430" t="s">
        <v>817</v>
      </c>
      <c r="KBE401" s="430" t="s">
        <v>817</v>
      </c>
      <c r="KBF401" s="430" t="s">
        <v>817</v>
      </c>
      <c r="KBG401" s="430" t="s">
        <v>817</v>
      </c>
      <c r="KBH401" s="430" t="s">
        <v>817</v>
      </c>
      <c r="KBI401" s="430" t="s">
        <v>817</v>
      </c>
      <c r="KBJ401" s="430" t="s">
        <v>817</v>
      </c>
      <c r="KBK401" s="430" t="s">
        <v>817</v>
      </c>
      <c r="KBL401" s="430" t="s">
        <v>817</v>
      </c>
      <c r="KBM401" s="430" t="s">
        <v>817</v>
      </c>
      <c r="KBN401" s="430" t="s">
        <v>817</v>
      </c>
      <c r="KBO401" s="430" t="s">
        <v>817</v>
      </c>
      <c r="KBP401" s="430" t="s">
        <v>817</v>
      </c>
      <c r="KBQ401" s="430" t="s">
        <v>817</v>
      </c>
      <c r="KBR401" s="430" t="s">
        <v>817</v>
      </c>
      <c r="KBS401" s="430" t="s">
        <v>817</v>
      </c>
      <c r="KBT401" s="430" t="s">
        <v>817</v>
      </c>
      <c r="KBU401" s="430" t="s">
        <v>817</v>
      </c>
      <c r="KBV401" s="430" t="s">
        <v>817</v>
      </c>
      <c r="KBW401" s="430" t="s">
        <v>817</v>
      </c>
      <c r="KBX401" s="430" t="s">
        <v>817</v>
      </c>
      <c r="KBY401" s="430" t="s">
        <v>817</v>
      </c>
      <c r="KBZ401" s="430" t="s">
        <v>817</v>
      </c>
      <c r="KCA401" s="430" t="s">
        <v>817</v>
      </c>
      <c r="KCB401" s="430" t="s">
        <v>817</v>
      </c>
      <c r="KCC401" s="430" t="s">
        <v>817</v>
      </c>
      <c r="KCD401" s="430" t="s">
        <v>817</v>
      </c>
      <c r="KCE401" s="430" t="s">
        <v>817</v>
      </c>
      <c r="KCF401" s="430" t="s">
        <v>817</v>
      </c>
      <c r="KCG401" s="430" t="s">
        <v>817</v>
      </c>
      <c r="KCH401" s="430" t="s">
        <v>817</v>
      </c>
      <c r="KCI401" s="430" t="s">
        <v>817</v>
      </c>
      <c r="KCJ401" s="430" t="s">
        <v>817</v>
      </c>
      <c r="KCK401" s="430" t="s">
        <v>817</v>
      </c>
      <c r="KCL401" s="430" t="s">
        <v>817</v>
      </c>
      <c r="KCM401" s="430" t="s">
        <v>817</v>
      </c>
      <c r="KCN401" s="430" t="s">
        <v>817</v>
      </c>
      <c r="KCO401" s="430" t="s">
        <v>817</v>
      </c>
      <c r="KCP401" s="430" t="s">
        <v>817</v>
      </c>
      <c r="KCQ401" s="430" t="s">
        <v>817</v>
      </c>
      <c r="KCR401" s="430" t="s">
        <v>817</v>
      </c>
      <c r="KCS401" s="430" t="s">
        <v>817</v>
      </c>
      <c r="KCT401" s="430" t="s">
        <v>817</v>
      </c>
      <c r="KCU401" s="430" t="s">
        <v>817</v>
      </c>
      <c r="KCV401" s="430" t="s">
        <v>817</v>
      </c>
      <c r="KCW401" s="430" t="s">
        <v>817</v>
      </c>
      <c r="KCX401" s="430" t="s">
        <v>817</v>
      </c>
      <c r="KCY401" s="430" t="s">
        <v>817</v>
      </c>
      <c r="KCZ401" s="430" t="s">
        <v>817</v>
      </c>
      <c r="KDA401" s="430" t="s">
        <v>817</v>
      </c>
      <c r="KDB401" s="430" t="s">
        <v>817</v>
      </c>
      <c r="KDC401" s="430" t="s">
        <v>817</v>
      </c>
      <c r="KDD401" s="430" t="s">
        <v>817</v>
      </c>
      <c r="KDE401" s="430" t="s">
        <v>817</v>
      </c>
      <c r="KDF401" s="430" t="s">
        <v>817</v>
      </c>
      <c r="KDG401" s="430" t="s">
        <v>817</v>
      </c>
      <c r="KDH401" s="430" t="s">
        <v>817</v>
      </c>
      <c r="KDI401" s="430" t="s">
        <v>817</v>
      </c>
      <c r="KDJ401" s="430" t="s">
        <v>817</v>
      </c>
      <c r="KDK401" s="430" t="s">
        <v>817</v>
      </c>
      <c r="KDL401" s="430" t="s">
        <v>817</v>
      </c>
      <c r="KDM401" s="430" t="s">
        <v>817</v>
      </c>
      <c r="KDN401" s="430" t="s">
        <v>817</v>
      </c>
      <c r="KDO401" s="430" t="s">
        <v>817</v>
      </c>
      <c r="KDP401" s="430" t="s">
        <v>817</v>
      </c>
      <c r="KDQ401" s="430" t="s">
        <v>817</v>
      </c>
      <c r="KDR401" s="430" t="s">
        <v>817</v>
      </c>
      <c r="KDS401" s="430" t="s">
        <v>817</v>
      </c>
      <c r="KDT401" s="430" t="s">
        <v>817</v>
      </c>
      <c r="KDU401" s="430" t="s">
        <v>817</v>
      </c>
      <c r="KDV401" s="430" t="s">
        <v>817</v>
      </c>
      <c r="KDW401" s="430" t="s">
        <v>817</v>
      </c>
      <c r="KDX401" s="430" t="s">
        <v>817</v>
      </c>
      <c r="KDY401" s="430" t="s">
        <v>817</v>
      </c>
      <c r="KDZ401" s="430" t="s">
        <v>817</v>
      </c>
      <c r="KEA401" s="430" t="s">
        <v>817</v>
      </c>
      <c r="KEB401" s="430" t="s">
        <v>817</v>
      </c>
      <c r="KEC401" s="430" t="s">
        <v>817</v>
      </c>
      <c r="KED401" s="430" t="s">
        <v>817</v>
      </c>
      <c r="KEE401" s="430" t="s">
        <v>817</v>
      </c>
      <c r="KEF401" s="430" t="s">
        <v>817</v>
      </c>
      <c r="KEG401" s="430" t="s">
        <v>817</v>
      </c>
      <c r="KEH401" s="430" t="s">
        <v>817</v>
      </c>
      <c r="KEI401" s="430" t="s">
        <v>817</v>
      </c>
      <c r="KEJ401" s="430" t="s">
        <v>817</v>
      </c>
      <c r="KEK401" s="430" t="s">
        <v>817</v>
      </c>
      <c r="KEL401" s="430" t="s">
        <v>817</v>
      </c>
      <c r="KEM401" s="430" t="s">
        <v>817</v>
      </c>
      <c r="KEN401" s="430" t="s">
        <v>817</v>
      </c>
      <c r="KEO401" s="430" t="s">
        <v>817</v>
      </c>
      <c r="KEP401" s="430" t="s">
        <v>817</v>
      </c>
      <c r="KEQ401" s="430" t="s">
        <v>817</v>
      </c>
      <c r="KER401" s="430" t="s">
        <v>817</v>
      </c>
      <c r="KES401" s="430" t="s">
        <v>817</v>
      </c>
      <c r="KET401" s="430" t="s">
        <v>817</v>
      </c>
      <c r="KEU401" s="430" t="s">
        <v>817</v>
      </c>
      <c r="KEV401" s="430" t="s">
        <v>817</v>
      </c>
      <c r="KEW401" s="430" t="s">
        <v>817</v>
      </c>
      <c r="KEX401" s="430" t="s">
        <v>817</v>
      </c>
      <c r="KEY401" s="430" t="s">
        <v>817</v>
      </c>
      <c r="KEZ401" s="430" t="s">
        <v>817</v>
      </c>
      <c r="KFA401" s="430" t="s">
        <v>817</v>
      </c>
      <c r="KFB401" s="430" t="s">
        <v>817</v>
      </c>
      <c r="KFC401" s="430" t="s">
        <v>817</v>
      </c>
      <c r="KFD401" s="430" t="s">
        <v>817</v>
      </c>
      <c r="KFE401" s="430" t="s">
        <v>817</v>
      </c>
      <c r="KFF401" s="430" t="s">
        <v>817</v>
      </c>
      <c r="KFG401" s="430" t="s">
        <v>817</v>
      </c>
      <c r="KFH401" s="430" t="s">
        <v>817</v>
      </c>
      <c r="KFI401" s="430" t="s">
        <v>817</v>
      </c>
      <c r="KFJ401" s="430" t="s">
        <v>817</v>
      </c>
      <c r="KFK401" s="430" t="s">
        <v>817</v>
      </c>
      <c r="KFL401" s="430" t="s">
        <v>817</v>
      </c>
      <c r="KFM401" s="430" t="s">
        <v>817</v>
      </c>
      <c r="KFN401" s="430" t="s">
        <v>817</v>
      </c>
      <c r="KFO401" s="430" t="s">
        <v>817</v>
      </c>
      <c r="KFP401" s="430" t="s">
        <v>817</v>
      </c>
      <c r="KFQ401" s="430" t="s">
        <v>817</v>
      </c>
      <c r="KFR401" s="430" t="s">
        <v>817</v>
      </c>
      <c r="KFS401" s="430" t="s">
        <v>817</v>
      </c>
      <c r="KFT401" s="430" t="s">
        <v>817</v>
      </c>
      <c r="KFU401" s="430" t="s">
        <v>817</v>
      </c>
      <c r="KFV401" s="430" t="s">
        <v>817</v>
      </c>
      <c r="KFW401" s="430" t="s">
        <v>817</v>
      </c>
      <c r="KFX401" s="430" t="s">
        <v>817</v>
      </c>
      <c r="KFY401" s="430" t="s">
        <v>817</v>
      </c>
      <c r="KFZ401" s="430" t="s">
        <v>817</v>
      </c>
      <c r="KGA401" s="430" t="s">
        <v>817</v>
      </c>
      <c r="KGB401" s="430" t="s">
        <v>817</v>
      </c>
      <c r="KGC401" s="430" t="s">
        <v>817</v>
      </c>
      <c r="KGD401" s="430" t="s">
        <v>817</v>
      </c>
      <c r="KGE401" s="430" t="s">
        <v>817</v>
      </c>
      <c r="KGF401" s="430" t="s">
        <v>817</v>
      </c>
      <c r="KGG401" s="430" t="s">
        <v>817</v>
      </c>
      <c r="KGH401" s="430" t="s">
        <v>817</v>
      </c>
      <c r="KGI401" s="430" t="s">
        <v>817</v>
      </c>
      <c r="KGJ401" s="430" t="s">
        <v>817</v>
      </c>
      <c r="KGK401" s="430" t="s">
        <v>817</v>
      </c>
      <c r="KGL401" s="430" t="s">
        <v>817</v>
      </c>
      <c r="KGM401" s="430" t="s">
        <v>817</v>
      </c>
      <c r="KGN401" s="430" t="s">
        <v>817</v>
      </c>
      <c r="KGO401" s="430" t="s">
        <v>817</v>
      </c>
      <c r="KGP401" s="430" t="s">
        <v>817</v>
      </c>
      <c r="KGQ401" s="430" t="s">
        <v>817</v>
      </c>
      <c r="KGR401" s="430" t="s">
        <v>817</v>
      </c>
      <c r="KGS401" s="430" t="s">
        <v>817</v>
      </c>
      <c r="KGT401" s="430" t="s">
        <v>817</v>
      </c>
      <c r="KGU401" s="430" t="s">
        <v>817</v>
      </c>
      <c r="KGV401" s="430" t="s">
        <v>817</v>
      </c>
      <c r="KGW401" s="430" t="s">
        <v>817</v>
      </c>
      <c r="KGX401" s="430" t="s">
        <v>817</v>
      </c>
      <c r="KGY401" s="430" t="s">
        <v>817</v>
      </c>
      <c r="KGZ401" s="430" t="s">
        <v>817</v>
      </c>
      <c r="KHA401" s="430" t="s">
        <v>817</v>
      </c>
      <c r="KHB401" s="430" t="s">
        <v>817</v>
      </c>
      <c r="KHC401" s="430" t="s">
        <v>817</v>
      </c>
      <c r="KHD401" s="430" t="s">
        <v>817</v>
      </c>
      <c r="KHE401" s="430" t="s">
        <v>817</v>
      </c>
      <c r="KHF401" s="430" t="s">
        <v>817</v>
      </c>
      <c r="KHG401" s="430" t="s">
        <v>817</v>
      </c>
      <c r="KHH401" s="430" t="s">
        <v>817</v>
      </c>
      <c r="KHI401" s="430" t="s">
        <v>817</v>
      </c>
      <c r="KHJ401" s="430" t="s">
        <v>817</v>
      </c>
      <c r="KHK401" s="430" t="s">
        <v>817</v>
      </c>
      <c r="KHL401" s="430" t="s">
        <v>817</v>
      </c>
      <c r="KHM401" s="430" t="s">
        <v>817</v>
      </c>
      <c r="KHN401" s="430" t="s">
        <v>817</v>
      </c>
      <c r="KHO401" s="430" t="s">
        <v>817</v>
      </c>
      <c r="KHP401" s="430" t="s">
        <v>817</v>
      </c>
      <c r="KHQ401" s="430" t="s">
        <v>817</v>
      </c>
      <c r="KHR401" s="430" t="s">
        <v>817</v>
      </c>
      <c r="KHS401" s="430" t="s">
        <v>817</v>
      </c>
      <c r="KHT401" s="430" t="s">
        <v>817</v>
      </c>
      <c r="KHU401" s="430" t="s">
        <v>817</v>
      </c>
      <c r="KHV401" s="430" t="s">
        <v>817</v>
      </c>
      <c r="KHW401" s="430" t="s">
        <v>817</v>
      </c>
      <c r="KHX401" s="430" t="s">
        <v>817</v>
      </c>
      <c r="KHY401" s="430" t="s">
        <v>817</v>
      </c>
      <c r="KHZ401" s="430" t="s">
        <v>817</v>
      </c>
      <c r="KIA401" s="430" t="s">
        <v>817</v>
      </c>
      <c r="KIB401" s="430" t="s">
        <v>817</v>
      </c>
      <c r="KIC401" s="430" t="s">
        <v>817</v>
      </c>
      <c r="KID401" s="430" t="s">
        <v>817</v>
      </c>
      <c r="KIE401" s="430" t="s">
        <v>817</v>
      </c>
      <c r="KIF401" s="430" t="s">
        <v>817</v>
      </c>
      <c r="KIG401" s="430" t="s">
        <v>817</v>
      </c>
      <c r="KIH401" s="430" t="s">
        <v>817</v>
      </c>
      <c r="KII401" s="430" t="s">
        <v>817</v>
      </c>
      <c r="KIJ401" s="430" t="s">
        <v>817</v>
      </c>
      <c r="KIK401" s="430" t="s">
        <v>817</v>
      </c>
      <c r="KIL401" s="430" t="s">
        <v>817</v>
      </c>
      <c r="KIM401" s="430" t="s">
        <v>817</v>
      </c>
      <c r="KIN401" s="430" t="s">
        <v>817</v>
      </c>
      <c r="KIO401" s="430" t="s">
        <v>817</v>
      </c>
      <c r="KIP401" s="430" t="s">
        <v>817</v>
      </c>
      <c r="KIQ401" s="430" t="s">
        <v>817</v>
      </c>
      <c r="KIR401" s="430" t="s">
        <v>817</v>
      </c>
      <c r="KIS401" s="430" t="s">
        <v>817</v>
      </c>
      <c r="KIT401" s="430" t="s">
        <v>817</v>
      </c>
      <c r="KIU401" s="430" t="s">
        <v>817</v>
      </c>
      <c r="KIV401" s="430" t="s">
        <v>817</v>
      </c>
      <c r="KIW401" s="430" t="s">
        <v>817</v>
      </c>
      <c r="KIX401" s="430" t="s">
        <v>817</v>
      </c>
      <c r="KIY401" s="430" t="s">
        <v>817</v>
      </c>
      <c r="KIZ401" s="430" t="s">
        <v>817</v>
      </c>
      <c r="KJA401" s="430" t="s">
        <v>817</v>
      </c>
      <c r="KJB401" s="430" t="s">
        <v>817</v>
      </c>
      <c r="KJC401" s="430" t="s">
        <v>817</v>
      </c>
      <c r="KJD401" s="430" t="s">
        <v>817</v>
      </c>
      <c r="KJE401" s="430" t="s">
        <v>817</v>
      </c>
      <c r="KJF401" s="430" t="s">
        <v>817</v>
      </c>
      <c r="KJG401" s="430" t="s">
        <v>817</v>
      </c>
      <c r="KJH401" s="430" t="s">
        <v>817</v>
      </c>
      <c r="KJI401" s="430" t="s">
        <v>817</v>
      </c>
      <c r="KJJ401" s="430" t="s">
        <v>817</v>
      </c>
      <c r="KJK401" s="430" t="s">
        <v>817</v>
      </c>
      <c r="KJL401" s="430" t="s">
        <v>817</v>
      </c>
      <c r="KJM401" s="430" t="s">
        <v>817</v>
      </c>
      <c r="KJN401" s="430" t="s">
        <v>817</v>
      </c>
      <c r="KJO401" s="430" t="s">
        <v>817</v>
      </c>
      <c r="KJP401" s="430" t="s">
        <v>817</v>
      </c>
      <c r="KJQ401" s="430" t="s">
        <v>817</v>
      </c>
      <c r="KJR401" s="430" t="s">
        <v>817</v>
      </c>
      <c r="KJS401" s="430" t="s">
        <v>817</v>
      </c>
      <c r="KJT401" s="430" t="s">
        <v>817</v>
      </c>
      <c r="KJU401" s="430" t="s">
        <v>817</v>
      </c>
      <c r="KJV401" s="430" t="s">
        <v>817</v>
      </c>
      <c r="KJW401" s="430" t="s">
        <v>817</v>
      </c>
      <c r="KJX401" s="430" t="s">
        <v>817</v>
      </c>
      <c r="KJY401" s="430" t="s">
        <v>817</v>
      </c>
      <c r="KJZ401" s="430" t="s">
        <v>817</v>
      </c>
      <c r="KKA401" s="430" t="s">
        <v>817</v>
      </c>
      <c r="KKB401" s="430" t="s">
        <v>817</v>
      </c>
      <c r="KKC401" s="430" t="s">
        <v>817</v>
      </c>
      <c r="KKD401" s="430" t="s">
        <v>817</v>
      </c>
      <c r="KKE401" s="430" t="s">
        <v>817</v>
      </c>
      <c r="KKF401" s="430" t="s">
        <v>817</v>
      </c>
      <c r="KKG401" s="430" t="s">
        <v>817</v>
      </c>
      <c r="KKH401" s="430" t="s">
        <v>817</v>
      </c>
      <c r="KKI401" s="430" t="s">
        <v>817</v>
      </c>
      <c r="KKJ401" s="430" t="s">
        <v>817</v>
      </c>
      <c r="KKK401" s="430" t="s">
        <v>817</v>
      </c>
      <c r="KKL401" s="430" t="s">
        <v>817</v>
      </c>
      <c r="KKM401" s="430" t="s">
        <v>817</v>
      </c>
      <c r="KKN401" s="430" t="s">
        <v>817</v>
      </c>
      <c r="KKO401" s="430" t="s">
        <v>817</v>
      </c>
      <c r="KKP401" s="430" t="s">
        <v>817</v>
      </c>
      <c r="KKQ401" s="430" t="s">
        <v>817</v>
      </c>
      <c r="KKR401" s="430" t="s">
        <v>817</v>
      </c>
      <c r="KKS401" s="430" t="s">
        <v>817</v>
      </c>
      <c r="KKT401" s="430" t="s">
        <v>817</v>
      </c>
      <c r="KKU401" s="430" t="s">
        <v>817</v>
      </c>
      <c r="KKV401" s="430" t="s">
        <v>817</v>
      </c>
      <c r="KKW401" s="430" t="s">
        <v>817</v>
      </c>
      <c r="KKX401" s="430" t="s">
        <v>817</v>
      </c>
      <c r="KKY401" s="430" t="s">
        <v>817</v>
      </c>
      <c r="KKZ401" s="430" t="s">
        <v>817</v>
      </c>
      <c r="KLA401" s="430" t="s">
        <v>817</v>
      </c>
      <c r="KLB401" s="430" t="s">
        <v>817</v>
      </c>
      <c r="KLC401" s="430" t="s">
        <v>817</v>
      </c>
      <c r="KLD401" s="430" t="s">
        <v>817</v>
      </c>
      <c r="KLE401" s="430" t="s">
        <v>817</v>
      </c>
      <c r="KLF401" s="430" t="s">
        <v>817</v>
      </c>
      <c r="KLG401" s="430" t="s">
        <v>817</v>
      </c>
      <c r="KLH401" s="430" t="s">
        <v>817</v>
      </c>
      <c r="KLI401" s="430" t="s">
        <v>817</v>
      </c>
      <c r="KLJ401" s="430" t="s">
        <v>817</v>
      </c>
      <c r="KLK401" s="430" t="s">
        <v>817</v>
      </c>
      <c r="KLL401" s="430" t="s">
        <v>817</v>
      </c>
      <c r="KLM401" s="430" t="s">
        <v>817</v>
      </c>
      <c r="KLN401" s="430" t="s">
        <v>817</v>
      </c>
      <c r="KLO401" s="430" t="s">
        <v>817</v>
      </c>
      <c r="KLP401" s="430" t="s">
        <v>817</v>
      </c>
      <c r="KLQ401" s="430" t="s">
        <v>817</v>
      </c>
      <c r="KLR401" s="430" t="s">
        <v>817</v>
      </c>
      <c r="KLS401" s="430" t="s">
        <v>817</v>
      </c>
      <c r="KLT401" s="430" t="s">
        <v>817</v>
      </c>
      <c r="KLU401" s="430" t="s">
        <v>817</v>
      </c>
      <c r="KLV401" s="430" t="s">
        <v>817</v>
      </c>
      <c r="KLW401" s="430" t="s">
        <v>817</v>
      </c>
      <c r="KLX401" s="430" t="s">
        <v>817</v>
      </c>
      <c r="KLY401" s="430" t="s">
        <v>817</v>
      </c>
      <c r="KLZ401" s="430" t="s">
        <v>817</v>
      </c>
      <c r="KMA401" s="430" t="s">
        <v>817</v>
      </c>
      <c r="KMB401" s="430" t="s">
        <v>817</v>
      </c>
      <c r="KMC401" s="430" t="s">
        <v>817</v>
      </c>
      <c r="KMD401" s="430" t="s">
        <v>817</v>
      </c>
      <c r="KME401" s="430" t="s">
        <v>817</v>
      </c>
      <c r="KMF401" s="430" t="s">
        <v>817</v>
      </c>
      <c r="KMG401" s="430" t="s">
        <v>817</v>
      </c>
      <c r="KMH401" s="430" t="s">
        <v>817</v>
      </c>
      <c r="KMI401" s="430" t="s">
        <v>817</v>
      </c>
      <c r="KMJ401" s="430" t="s">
        <v>817</v>
      </c>
      <c r="KMK401" s="430" t="s">
        <v>817</v>
      </c>
      <c r="KML401" s="430" t="s">
        <v>817</v>
      </c>
      <c r="KMM401" s="430" t="s">
        <v>817</v>
      </c>
      <c r="KMN401" s="430" t="s">
        <v>817</v>
      </c>
      <c r="KMO401" s="430" t="s">
        <v>817</v>
      </c>
      <c r="KMP401" s="430" t="s">
        <v>817</v>
      </c>
      <c r="KMQ401" s="430" t="s">
        <v>817</v>
      </c>
      <c r="KMR401" s="430" t="s">
        <v>817</v>
      </c>
      <c r="KMS401" s="430" t="s">
        <v>817</v>
      </c>
      <c r="KMT401" s="430" t="s">
        <v>817</v>
      </c>
      <c r="KMU401" s="430" t="s">
        <v>817</v>
      </c>
      <c r="KMV401" s="430" t="s">
        <v>817</v>
      </c>
      <c r="KMW401" s="430" t="s">
        <v>817</v>
      </c>
      <c r="KMX401" s="430" t="s">
        <v>817</v>
      </c>
      <c r="KMY401" s="430" t="s">
        <v>817</v>
      </c>
      <c r="KMZ401" s="430" t="s">
        <v>817</v>
      </c>
      <c r="KNA401" s="430" t="s">
        <v>817</v>
      </c>
      <c r="KNB401" s="430" t="s">
        <v>817</v>
      </c>
      <c r="KNC401" s="430" t="s">
        <v>817</v>
      </c>
      <c r="KND401" s="430" t="s">
        <v>817</v>
      </c>
      <c r="KNE401" s="430" t="s">
        <v>817</v>
      </c>
      <c r="KNF401" s="430" t="s">
        <v>817</v>
      </c>
      <c r="KNG401" s="430" t="s">
        <v>817</v>
      </c>
      <c r="KNH401" s="430" t="s">
        <v>817</v>
      </c>
      <c r="KNI401" s="430" t="s">
        <v>817</v>
      </c>
      <c r="KNJ401" s="430" t="s">
        <v>817</v>
      </c>
      <c r="KNK401" s="430" t="s">
        <v>817</v>
      </c>
      <c r="KNL401" s="430" t="s">
        <v>817</v>
      </c>
      <c r="KNM401" s="430" t="s">
        <v>817</v>
      </c>
      <c r="KNN401" s="430" t="s">
        <v>817</v>
      </c>
      <c r="KNO401" s="430" t="s">
        <v>817</v>
      </c>
      <c r="KNP401" s="430" t="s">
        <v>817</v>
      </c>
      <c r="KNQ401" s="430" t="s">
        <v>817</v>
      </c>
      <c r="KNR401" s="430" t="s">
        <v>817</v>
      </c>
      <c r="KNS401" s="430" t="s">
        <v>817</v>
      </c>
      <c r="KNT401" s="430" t="s">
        <v>817</v>
      </c>
      <c r="KNU401" s="430" t="s">
        <v>817</v>
      </c>
      <c r="KNV401" s="430" t="s">
        <v>817</v>
      </c>
      <c r="KNW401" s="430" t="s">
        <v>817</v>
      </c>
      <c r="KNX401" s="430" t="s">
        <v>817</v>
      </c>
      <c r="KNY401" s="430" t="s">
        <v>817</v>
      </c>
      <c r="KNZ401" s="430" t="s">
        <v>817</v>
      </c>
      <c r="KOA401" s="430" t="s">
        <v>817</v>
      </c>
      <c r="KOB401" s="430" t="s">
        <v>817</v>
      </c>
      <c r="KOC401" s="430" t="s">
        <v>817</v>
      </c>
      <c r="KOD401" s="430" t="s">
        <v>817</v>
      </c>
      <c r="KOE401" s="430" t="s">
        <v>817</v>
      </c>
      <c r="KOF401" s="430" t="s">
        <v>817</v>
      </c>
      <c r="KOG401" s="430" t="s">
        <v>817</v>
      </c>
      <c r="KOH401" s="430" t="s">
        <v>817</v>
      </c>
      <c r="KOI401" s="430" t="s">
        <v>817</v>
      </c>
      <c r="KOJ401" s="430" t="s">
        <v>817</v>
      </c>
      <c r="KOK401" s="430" t="s">
        <v>817</v>
      </c>
      <c r="KOL401" s="430" t="s">
        <v>817</v>
      </c>
      <c r="KOM401" s="430" t="s">
        <v>817</v>
      </c>
      <c r="KON401" s="430" t="s">
        <v>817</v>
      </c>
      <c r="KOO401" s="430" t="s">
        <v>817</v>
      </c>
      <c r="KOP401" s="430" t="s">
        <v>817</v>
      </c>
      <c r="KOQ401" s="430" t="s">
        <v>817</v>
      </c>
      <c r="KOR401" s="430" t="s">
        <v>817</v>
      </c>
      <c r="KOS401" s="430" t="s">
        <v>817</v>
      </c>
      <c r="KOT401" s="430" t="s">
        <v>817</v>
      </c>
      <c r="KOU401" s="430" t="s">
        <v>817</v>
      </c>
      <c r="KOV401" s="430" t="s">
        <v>817</v>
      </c>
      <c r="KOW401" s="430" t="s">
        <v>817</v>
      </c>
      <c r="KOX401" s="430" t="s">
        <v>817</v>
      </c>
      <c r="KOY401" s="430" t="s">
        <v>817</v>
      </c>
      <c r="KOZ401" s="430" t="s">
        <v>817</v>
      </c>
      <c r="KPA401" s="430" t="s">
        <v>817</v>
      </c>
      <c r="KPB401" s="430" t="s">
        <v>817</v>
      </c>
      <c r="KPC401" s="430" t="s">
        <v>817</v>
      </c>
      <c r="KPD401" s="430" t="s">
        <v>817</v>
      </c>
      <c r="KPE401" s="430" t="s">
        <v>817</v>
      </c>
      <c r="KPF401" s="430" t="s">
        <v>817</v>
      </c>
      <c r="KPG401" s="430" t="s">
        <v>817</v>
      </c>
      <c r="KPH401" s="430" t="s">
        <v>817</v>
      </c>
      <c r="KPI401" s="430" t="s">
        <v>817</v>
      </c>
      <c r="KPJ401" s="430" t="s">
        <v>817</v>
      </c>
      <c r="KPK401" s="430" t="s">
        <v>817</v>
      </c>
      <c r="KPL401" s="430" t="s">
        <v>817</v>
      </c>
      <c r="KPM401" s="430" t="s">
        <v>817</v>
      </c>
      <c r="KPN401" s="430" t="s">
        <v>817</v>
      </c>
      <c r="KPO401" s="430" t="s">
        <v>817</v>
      </c>
      <c r="KPP401" s="430" t="s">
        <v>817</v>
      </c>
      <c r="KPQ401" s="430" t="s">
        <v>817</v>
      </c>
      <c r="KPR401" s="430" t="s">
        <v>817</v>
      </c>
      <c r="KPS401" s="430" t="s">
        <v>817</v>
      </c>
      <c r="KPT401" s="430" t="s">
        <v>817</v>
      </c>
      <c r="KPU401" s="430" t="s">
        <v>817</v>
      </c>
      <c r="KPV401" s="430" t="s">
        <v>817</v>
      </c>
      <c r="KPW401" s="430" t="s">
        <v>817</v>
      </c>
      <c r="KPX401" s="430" t="s">
        <v>817</v>
      </c>
      <c r="KPY401" s="430" t="s">
        <v>817</v>
      </c>
      <c r="KPZ401" s="430" t="s">
        <v>817</v>
      </c>
      <c r="KQA401" s="430" t="s">
        <v>817</v>
      </c>
      <c r="KQB401" s="430" t="s">
        <v>817</v>
      </c>
      <c r="KQC401" s="430" t="s">
        <v>817</v>
      </c>
      <c r="KQD401" s="430" t="s">
        <v>817</v>
      </c>
      <c r="KQE401" s="430" t="s">
        <v>817</v>
      </c>
      <c r="KQF401" s="430" t="s">
        <v>817</v>
      </c>
      <c r="KQG401" s="430" t="s">
        <v>817</v>
      </c>
      <c r="KQH401" s="430" t="s">
        <v>817</v>
      </c>
      <c r="KQI401" s="430" t="s">
        <v>817</v>
      </c>
      <c r="KQJ401" s="430" t="s">
        <v>817</v>
      </c>
      <c r="KQK401" s="430" t="s">
        <v>817</v>
      </c>
      <c r="KQL401" s="430" t="s">
        <v>817</v>
      </c>
      <c r="KQM401" s="430" t="s">
        <v>817</v>
      </c>
      <c r="KQN401" s="430" t="s">
        <v>817</v>
      </c>
      <c r="KQO401" s="430" t="s">
        <v>817</v>
      </c>
      <c r="KQP401" s="430" t="s">
        <v>817</v>
      </c>
      <c r="KQQ401" s="430" t="s">
        <v>817</v>
      </c>
      <c r="KQR401" s="430" t="s">
        <v>817</v>
      </c>
      <c r="KQS401" s="430" t="s">
        <v>817</v>
      </c>
      <c r="KQT401" s="430" t="s">
        <v>817</v>
      </c>
      <c r="KQU401" s="430" t="s">
        <v>817</v>
      </c>
      <c r="KQV401" s="430" t="s">
        <v>817</v>
      </c>
      <c r="KQW401" s="430" t="s">
        <v>817</v>
      </c>
      <c r="KQX401" s="430" t="s">
        <v>817</v>
      </c>
      <c r="KQY401" s="430" t="s">
        <v>817</v>
      </c>
      <c r="KQZ401" s="430" t="s">
        <v>817</v>
      </c>
      <c r="KRA401" s="430" t="s">
        <v>817</v>
      </c>
      <c r="KRB401" s="430" t="s">
        <v>817</v>
      </c>
      <c r="KRC401" s="430" t="s">
        <v>817</v>
      </c>
      <c r="KRD401" s="430" t="s">
        <v>817</v>
      </c>
      <c r="KRE401" s="430" t="s">
        <v>817</v>
      </c>
      <c r="KRF401" s="430" t="s">
        <v>817</v>
      </c>
      <c r="KRG401" s="430" t="s">
        <v>817</v>
      </c>
      <c r="KRH401" s="430" t="s">
        <v>817</v>
      </c>
      <c r="KRI401" s="430" t="s">
        <v>817</v>
      </c>
      <c r="KRJ401" s="430" t="s">
        <v>817</v>
      </c>
      <c r="KRK401" s="430" t="s">
        <v>817</v>
      </c>
      <c r="KRL401" s="430" t="s">
        <v>817</v>
      </c>
      <c r="KRM401" s="430" t="s">
        <v>817</v>
      </c>
      <c r="KRN401" s="430" t="s">
        <v>817</v>
      </c>
      <c r="KRO401" s="430" t="s">
        <v>817</v>
      </c>
      <c r="KRP401" s="430" t="s">
        <v>817</v>
      </c>
      <c r="KRQ401" s="430" t="s">
        <v>817</v>
      </c>
      <c r="KRR401" s="430" t="s">
        <v>817</v>
      </c>
      <c r="KRS401" s="430" t="s">
        <v>817</v>
      </c>
      <c r="KRT401" s="430" t="s">
        <v>817</v>
      </c>
      <c r="KRU401" s="430" t="s">
        <v>817</v>
      </c>
      <c r="KRV401" s="430" t="s">
        <v>817</v>
      </c>
      <c r="KRW401" s="430" t="s">
        <v>817</v>
      </c>
      <c r="KRX401" s="430" t="s">
        <v>817</v>
      </c>
      <c r="KRY401" s="430" t="s">
        <v>817</v>
      </c>
      <c r="KRZ401" s="430" t="s">
        <v>817</v>
      </c>
      <c r="KSA401" s="430" t="s">
        <v>817</v>
      </c>
      <c r="KSB401" s="430" t="s">
        <v>817</v>
      </c>
      <c r="KSC401" s="430" t="s">
        <v>817</v>
      </c>
      <c r="KSD401" s="430" t="s">
        <v>817</v>
      </c>
      <c r="KSE401" s="430" t="s">
        <v>817</v>
      </c>
      <c r="KSF401" s="430" t="s">
        <v>817</v>
      </c>
      <c r="KSG401" s="430" t="s">
        <v>817</v>
      </c>
      <c r="KSH401" s="430" t="s">
        <v>817</v>
      </c>
      <c r="KSI401" s="430" t="s">
        <v>817</v>
      </c>
      <c r="KSJ401" s="430" t="s">
        <v>817</v>
      </c>
      <c r="KSK401" s="430" t="s">
        <v>817</v>
      </c>
      <c r="KSL401" s="430" t="s">
        <v>817</v>
      </c>
      <c r="KSM401" s="430" t="s">
        <v>817</v>
      </c>
      <c r="KSN401" s="430" t="s">
        <v>817</v>
      </c>
      <c r="KSO401" s="430" t="s">
        <v>817</v>
      </c>
      <c r="KSP401" s="430" t="s">
        <v>817</v>
      </c>
      <c r="KSQ401" s="430" t="s">
        <v>817</v>
      </c>
      <c r="KSR401" s="430" t="s">
        <v>817</v>
      </c>
      <c r="KSS401" s="430" t="s">
        <v>817</v>
      </c>
      <c r="KST401" s="430" t="s">
        <v>817</v>
      </c>
      <c r="KSU401" s="430" t="s">
        <v>817</v>
      </c>
      <c r="KSV401" s="430" t="s">
        <v>817</v>
      </c>
      <c r="KSW401" s="430" t="s">
        <v>817</v>
      </c>
      <c r="KSX401" s="430" t="s">
        <v>817</v>
      </c>
      <c r="KSY401" s="430" t="s">
        <v>817</v>
      </c>
      <c r="KSZ401" s="430" t="s">
        <v>817</v>
      </c>
      <c r="KTA401" s="430" t="s">
        <v>817</v>
      </c>
      <c r="KTB401" s="430" t="s">
        <v>817</v>
      </c>
      <c r="KTC401" s="430" t="s">
        <v>817</v>
      </c>
      <c r="KTD401" s="430" t="s">
        <v>817</v>
      </c>
      <c r="KTE401" s="430" t="s">
        <v>817</v>
      </c>
      <c r="KTF401" s="430" t="s">
        <v>817</v>
      </c>
      <c r="KTG401" s="430" t="s">
        <v>817</v>
      </c>
      <c r="KTH401" s="430" t="s">
        <v>817</v>
      </c>
      <c r="KTI401" s="430" t="s">
        <v>817</v>
      </c>
      <c r="KTJ401" s="430" t="s">
        <v>817</v>
      </c>
      <c r="KTK401" s="430" t="s">
        <v>817</v>
      </c>
      <c r="KTL401" s="430" t="s">
        <v>817</v>
      </c>
      <c r="KTM401" s="430" t="s">
        <v>817</v>
      </c>
      <c r="KTN401" s="430" t="s">
        <v>817</v>
      </c>
      <c r="KTO401" s="430" t="s">
        <v>817</v>
      </c>
      <c r="KTP401" s="430" t="s">
        <v>817</v>
      </c>
      <c r="KTQ401" s="430" t="s">
        <v>817</v>
      </c>
      <c r="KTR401" s="430" t="s">
        <v>817</v>
      </c>
      <c r="KTS401" s="430" t="s">
        <v>817</v>
      </c>
      <c r="KTT401" s="430" t="s">
        <v>817</v>
      </c>
      <c r="KTU401" s="430" t="s">
        <v>817</v>
      </c>
      <c r="KTV401" s="430" t="s">
        <v>817</v>
      </c>
      <c r="KTW401" s="430" t="s">
        <v>817</v>
      </c>
      <c r="KTX401" s="430" t="s">
        <v>817</v>
      </c>
      <c r="KTY401" s="430" t="s">
        <v>817</v>
      </c>
      <c r="KTZ401" s="430" t="s">
        <v>817</v>
      </c>
      <c r="KUA401" s="430" t="s">
        <v>817</v>
      </c>
      <c r="KUB401" s="430" t="s">
        <v>817</v>
      </c>
      <c r="KUC401" s="430" t="s">
        <v>817</v>
      </c>
      <c r="KUD401" s="430" t="s">
        <v>817</v>
      </c>
      <c r="KUE401" s="430" t="s">
        <v>817</v>
      </c>
      <c r="KUF401" s="430" t="s">
        <v>817</v>
      </c>
      <c r="KUG401" s="430" t="s">
        <v>817</v>
      </c>
      <c r="KUH401" s="430" t="s">
        <v>817</v>
      </c>
      <c r="KUI401" s="430" t="s">
        <v>817</v>
      </c>
      <c r="KUJ401" s="430" t="s">
        <v>817</v>
      </c>
      <c r="KUK401" s="430" t="s">
        <v>817</v>
      </c>
      <c r="KUL401" s="430" t="s">
        <v>817</v>
      </c>
      <c r="KUM401" s="430" t="s">
        <v>817</v>
      </c>
      <c r="KUN401" s="430" t="s">
        <v>817</v>
      </c>
      <c r="KUO401" s="430" t="s">
        <v>817</v>
      </c>
      <c r="KUP401" s="430" t="s">
        <v>817</v>
      </c>
      <c r="KUQ401" s="430" t="s">
        <v>817</v>
      </c>
      <c r="KUR401" s="430" t="s">
        <v>817</v>
      </c>
      <c r="KUS401" s="430" t="s">
        <v>817</v>
      </c>
      <c r="KUT401" s="430" t="s">
        <v>817</v>
      </c>
      <c r="KUU401" s="430" t="s">
        <v>817</v>
      </c>
      <c r="KUV401" s="430" t="s">
        <v>817</v>
      </c>
      <c r="KUW401" s="430" t="s">
        <v>817</v>
      </c>
      <c r="KUX401" s="430" t="s">
        <v>817</v>
      </c>
      <c r="KUY401" s="430" t="s">
        <v>817</v>
      </c>
      <c r="KUZ401" s="430" t="s">
        <v>817</v>
      </c>
      <c r="KVA401" s="430" t="s">
        <v>817</v>
      </c>
      <c r="KVB401" s="430" t="s">
        <v>817</v>
      </c>
      <c r="KVC401" s="430" t="s">
        <v>817</v>
      </c>
      <c r="KVD401" s="430" t="s">
        <v>817</v>
      </c>
      <c r="KVE401" s="430" t="s">
        <v>817</v>
      </c>
      <c r="KVF401" s="430" t="s">
        <v>817</v>
      </c>
      <c r="KVG401" s="430" t="s">
        <v>817</v>
      </c>
      <c r="KVH401" s="430" t="s">
        <v>817</v>
      </c>
      <c r="KVI401" s="430" t="s">
        <v>817</v>
      </c>
      <c r="KVJ401" s="430" t="s">
        <v>817</v>
      </c>
      <c r="KVK401" s="430" t="s">
        <v>817</v>
      </c>
      <c r="KVL401" s="430" t="s">
        <v>817</v>
      </c>
      <c r="KVM401" s="430" t="s">
        <v>817</v>
      </c>
      <c r="KVN401" s="430" t="s">
        <v>817</v>
      </c>
      <c r="KVO401" s="430" t="s">
        <v>817</v>
      </c>
      <c r="KVP401" s="430" t="s">
        <v>817</v>
      </c>
      <c r="KVQ401" s="430" t="s">
        <v>817</v>
      </c>
      <c r="KVR401" s="430" t="s">
        <v>817</v>
      </c>
      <c r="KVS401" s="430" t="s">
        <v>817</v>
      </c>
      <c r="KVT401" s="430" t="s">
        <v>817</v>
      </c>
      <c r="KVU401" s="430" t="s">
        <v>817</v>
      </c>
      <c r="KVV401" s="430" t="s">
        <v>817</v>
      </c>
      <c r="KVW401" s="430" t="s">
        <v>817</v>
      </c>
      <c r="KVX401" s="430" t="s">
        <v>817</v>
      </c>
      <c r="KVY401" s="430" t="s">
        <v>817</v>
      </c>
      <c r="KVZ401" s="430" t="s">
        <v>817</v>
      </c>
      <c r="KWA401" s="430" t="s">
        <v>817</v>
      </c>
      <c r="KWB401" s="430" t="s">
        <v>817</v>
      </c>
      <c r="KWC401" s="430" t="s">
        <v>817</v>
      </c>
      <c r="KWD401" s="430" t="s">
        <v>817</v>
      </c>
      <c r="KWE401" s="430" t="s">
        <v>817</v>
      </c>
      <c r="KWF401" s="430" t="s">
        <v>817</v>
      </c>
      <c r="KWG401" s="430" t="s">
        <v>817</v>
      </c>
      <c r="KWH401" s="430" t="s">
        <v>817</v>
      </c>
      <c r="KWI401" s="430" t="s">
        <v>817</v>
      </c>
      <c r="KWJ401" s="430" t="s">
        <v>817</v>
      </c>
      <c r="KWK401" s="430" t="s">
        <v>817</v>
      </c>
      <c r="KWL401" s="430" t="s">
        <v>817</v>
      </c>
      <c r="KWM401" s="430" t="s">
        <v>817</v>
      </c>
      <c r="KWN401" s="430" t="s">
        <v>817</v>
      </c>
      <c r="KWO401" s="430" t="s">
        <v>817</v>
      </c>
      <c r="KWP401" s="430" t="s">
        <v>817</v>
      </c>
      <c r="KWQ401" s="430" t="s">
        <v>817</v>
      </c>
      <c r="KWR401" s="430" t="s">
        <v>817</v>
      </c>
      <c r="KWS401" s="430" t="s">
        <v>817</v>
      </c>
      <c r="KWT401" s="430" t="s">
        <v>817</v>
      </c>
      <c r="KWU401" s="430" t="s">
        <v>817</v>
      </c>
      <c r="KWV401" s="430" t="s">
        <v>817</v>
      </c>
      <c r="KWW401" s="430" t="s">
        <v>817</v>
      </c>
      <c r="KWX401" s="430" t="s">
        <v>817</v>
      </c>
      <c r="KWY401" s="430" t="s">
        <v>817</v>
      </c>
      <c r="KWZ401" s="430" t="s">
        <v>817</v>
      </c>
      <c r="KXA401" s="430" t="s">
        <v>817</v>
      </c>
      <c r="KXB401" s="430" t="s">
        <v>817</v>
      </c>
      <c r="KXC401" s="430" t="s">
        <v>817</v>
      </c>
      <c r="KXD401" s="430" t="s">
        <v>817</v>
      </c>
      <c r="KXE401" s="430" t="s">
        <v>817</v>
      </c>
      <c r="KXF401" s="430" t="s">
        <v>817</v>
      </c>
      <c r="KXG401" s="430" t="s">
        <v>817</v>
      </c>
      <c r="KXH401" s="430" t="s">
        <v>817</v>
      </c>
      <c r="KXI401" s="430" t="s">
        <v>817</v>
      </c>
      <c r="KXJ401" s="430" t="s">
        <v>817</v>
      </c>
      <c r="KXK401" s="430" t="s">
        <v>817</v>
      </c>
      <c r="KXL401" s="430" t="s">
        <v>817</v>
      </c>
      <c r="KXM401" s="430" t="s">
        <v>817</v>
      </c>
      <c r="KXN401" s="430" t="s">
        <v>817</v>
      </c>
      <c r="KXO401" s="430" t="s">
        <v>817</v>
      </c>
      <c r="KXP401" s="430" t="s">
        <v>817</v>
      </c>
      <c r="KXQ401" s="430" t="s">
        <v>817</v>
      </c>
      <c r="KXR401" s="430" t="s">
        <v>817</v>
      </c>
      <c r="KXS401" s="430" t="s">
        <v>817</v>
      </c>
      <c r="KXT401" s="430" t="s">
        <v>817</v>
      </c>
      <c r="KXU401" s="430" t="s">
        <v>817</v>
      </c>
      <c r="KXV401" s="430" t="s">
        <v>817</v>
      </c>
      <c r="KXW401" s="430" t="s">
        <v>817</v>
      </c>
      <c r="KXX401" s="430" t="s">
        <v>817</v>
      </c>
      <c r="KXY401" s="430" t="s">
        <v>817</v>
      </c>
      <c r="KXZ401" s="430" t="s">
        <v>817</v>
      </c>
      <c r="KYA401" s="430" t="s">
        <v>817</v>
      </c>
      <c r="KYB401" s="430" t="s">
        <v>817</v>
      </c>
      <c r="KYC401" s="430" t="s">
        <v>817</v>
      </c>
      <c r="KYD401" s="430" t="s">
        <v>817</v>
      </c>
      <c r="KYE401" s="430" t="s">
        <v>817</v>
      </c>
      <c r="KYF401" s="430" t="s">
        <v>817</v>
      </c>
      <c r="KYG401" s="430" t="s">
        <v>817</v>
      </c>
      <c r="KYH401" s="430" t="s">
        <v>817</v>
      </c>
      <c r="KYI401" s="430" t="s">
        <v>817</v>
      </c>
      <c r="KYJ401" s="430" t="s">
        <v>817</v>
      </c>
      <c r="KYK401" s="430" t="s">
        <v>817</v>
      </c>
      <c r="KYL401" s="430" t="s">
        <v>817</v>
      </c>
      <c r="KYM401" s="430" t="s">
        <v>817</v>
      </c>
      <c r="KYN401" s="430" t="s">
        <v>817</v>
      </c>
      <c r="KYO401" s="430" t="s">
        <v>817</v>
      </c>
      <c r="KYP401" s="430" t="s">
        <v>817</v>
      </c>
      <c r="KYQ401" s="430" t="s">
        <v>817</v>
      </c>
      <c r="KYR401" s="430" t="s">
        <v>817</v>
      </c>
      <c r="KYS401" s="430" t="s">
        <v>817</v>
      </c>
      <c r="KYT401" s="430" t="s">
        <v>817</v>
      </c>
      <c r="KYU401" s="430" t="s">
        <v>817</v>
      </c>
      <c r="KYV401" s="430" t="s">
        <v>817</v>
      </c>
      <c r="KYW401" s="430" t="s">
        <v>817</v>
      </c>
      <c r="KYX401" s="430" t="s">
        <v>817</v>
      </c>
      <c r="KYY401" s="430" t="s">
        <v>817</v>
      </c>
      <c r="KYZ401" s="430" t="s">
        <v>817</v>
      </c>
      <c r="KZA401" s="430" t="s">
        <v>817</v>
      </c>
      <c r="KZB401" s="430" t="s">
        <v>817</v>
      </c>
      <c r="KZC401" s="430" t="s">
        <v>817</v>
      </c>
      <c r="KZD401" s="430" t="s">
        <v>817</v>
      </c>
      <c r="KZE401" s="430" t="s">
        <v>817</v>
      </c>
      <c r="KZF401" s="430" t="s">
        <v>817</v>
      </c>
      <c r="KZG401" s="430" t="s">
        <v>817</v>
      </c>
      <c r="KZH401" s="430" t="s">
        <v>817</v>
      </c>
      <c r="KZI401" s="430" t="s">
        <v>817</v>
      </c>
      <c r="KZJ401" s="430" t="s">
        <v>817</v>
      </c>
      <c r="KZK401" s="430" t="s">
        <v>817</v>
      </c>
      <c r="KZL401" s="430" t="s">
        <v>817</v>
      </c>
      <c r="KZM401" s="430" t="s">
        <v>817</v>
      </c>
      <c r="KZN401" s="430" t="s">
        <v>817</v>
      </c>
      <c r="KZO401" s="430" t="s">
        <v>817</v>
      </c>
      <c r="KZP401" s="430" t="s">
        <v>817</v>
      </c>
      <c r="KZQ401" s="430" t="s">
        <v>817</v>
      </c>
      <c r="KZR401" s="430" t="s">
        <v>817</v>
      </c>
      <c r="KZS401" s="430" t="s">
        <v>817</v>
      </c>
      <c r="KZT401" s="430" t="s">
        <v>817</v>
      </c>
      <c r="KZU401" s="430" t="s">
        <v>817</v>
      </c>
      <c r="KZV401" s="430" t="s">
        <v>817</v>
      </c>
      <c r="KZW401" s="430" t="s">
        <v>817</v>
      </c>
      <c r="KZX401" s="430" t="s">
        <v>817</v>
      </c>
      <c r="KZY401" s="430" t="s">
        <v>817</v>
      </c>
      <c r="KZZ401" s="430" t="s">
        <v>817</v>
      </c>
      <c r="LAA401" s="430" t="s">
        <v>817</v>
      </c>
      <c r="LAB401" s="430" t="s">
        <v>817</v>
      </c>
      <c r="LAC401" s="430" t="s">
        <v>817</v>
      </c>
      <c r="LAD401" s="430" t="s">
        <v>817</v>
      </c>
      <c r="LAE401" s="430" t="s">
        <v>817</v>
      </c>
      <c r="LAF401" s="430" t="s">
        <v>817</v>
      </c>
      <c r="LAG401" s="430" t="s">
        <v>817</v>
      </c>
      <c r="LAH401" s="430" t="s">
        <v>817</v>
      </c>
      <c r="LAI401" s="430" t="s">
        <v>817</v>
      </c>
      <c r="LAJ401" s="430" t="s">
        <v>817</v>
      </c>
      <c r="LAK401" s="430" t="s">
        <v>817</v>
      </c>
      <c r="LAL401" s="430" t="s">
        <v>817</v>
      </c>
      <c r="LAM401" s="430" t="s">
        <v>817</v>
      </c>
      <c r="LAN401" s="430" t="s">
        <v>817</v>
      </c>
      <c r="LAO401" s="430" t="s">
        <v>817</v>
      </c>
      <c r="LAP401" s="430" t="s">
        <v>817</v>
      </c>
      <c r="LAQ401" s="430" t="s">
        <v>817</v>
      </c>
      <c r="LAR401" s="430" t="s">
        <v>817</v>
      </c>
      <c r="LAS401" s="430" t="s">
        <v>817</v>
      </c>
      <c r="LAT401" s="430" t="s">
        <v>817</v>
      </c>
      <c r="LAU401" s="430" t="s">
        <v>817</v>
      </c>
      <c r="LAV401" s="430" t="s">
        <v>817</v>
      </c>
      <c r="LAW401" s="430" t="s">
        <v>817</v>
      </c>
      <c r="LAX401" s="430" t="s">
        <v>817</v>
      </c>
      <c r="LAY401" s="430" t="s">
        <v>817</v>
      </c>
      <c r="LAZ401" s="430" t="s">
        <v>817</v>
      </c>
      <c r="LBA401" s="430" t="s">
        <v>817</v>
      </c>
      <c r="LBB401" s="430" t="s">
        <v>817</v>
      </c>
      <c r="LBC401" s="430" t="s">
        <v>817</v>
      </c>
      <c r="LBD401" s="430" t="s">
        <v>817</v>
      </c>
      <c r="LBE401" s="430" t="s">
        <v>817</v>
      </c>
      <c r="LBF401" s="430" t="s">
        <v>817</v>
      </c>
      <c r="LBG401" s="430" t="s">
        <v>817</v>
      </c>
      <c r="LBH401" s="430" t="s">
        <v>817</v>
      </c>
      <c r="LBI401" s="430" t="s">
        <v>817</v>
      </c>
      <c r="LBJ401" s="430" t="s">
        <v>817</v>
      </c>
      <c r="LBK401" s="430" t="s">
        <v>817</v>
      </c>
      <c r="LBL401" s="430" t="s">
        <v>817</v>
      </c>
      <c r="LBM401" s="430" t="s">
        <v>817</v>
      </c>
      <c r="LBN401" s="430" t="s">
        <v>817</v>
      </c>
      <c r="LBO401" s="430" t="s">
        <v>817</v>
      </c>
      <c r="LBP401" s="430" t="s">
        <v>817</v>
      </c>
      <c r="LBQ401" s="430" t="s">
        <v>817</v>
      </c>
      <c r="LBR401" s="430" t="s">
        <v>817</v>
      </c>
      <c r="LBS401" s="430" t="s">
        <v>817</v>
      </c>
      <c r="LBT401" s="430" t="s">
        <v>817</v>
      </c>
      <c r="LBU401" s="430" t="s">
        <v>817</v>
      </c>
      <c r="LBV401" s="430" t="s">
        <v>817</v>
      </c>
      <c r="LBW401" s="430" t="s">
        <v>817</v>
      </c>
      <c r="LBX401" s="430" t="s">
        <v>817</v>
      </c>
      <c r="LBY401" s="430" t="s">
        <v>817</v>
      </c>
      <c r="LBZ401" s="430" t="s">
        <v>817</v>
      </c>
      <c r="LCA401" s="430" t="s">
        <v>817</v>
      </c>
      <c r="LCB401" s="430" t="s">
        <v>817</v>
      </c>
      <c r="LCC401" s="430" t="s">
        <v>817</v>
      </c>
      <c r="LCD401" s="430" t="s">
        <v>817</v>
      </c>
      <c r="LCE401" s="430" t="s">
        <v>817</v>
      </c>
      <c r="LCF401" s="430" t="s">
        <v>817</v>
      </c>
      <c r="LCG401" s="430" t="s">
        <v>817</v>
      </c>
      <c r="LCH401" s="430" t="s">
        <v>817</v>
      </c>
      <c r="LCI401" s="430" t="s">
        <v>817</v>
      </c>
      <c r="LCJ401" s="430" t="s">
        <v>817</v>
      </c>
      <c r="LCK401" s="430" t="s">
        <v>817</v>
      </c>
      <c r="LCL401" s="430" t="s">
        <v>817</v>
      </c>
      <c r="LCM401" s="430" t="s">
        <v>817</v>
      </c>
      <c r="LCN401" s="430" t="s">
        <v>817</v>
      </c>
      <c r="LCO401" s="430" t="s">
        <v>817</v>
      </c>
      <c r="LCP401" s="430" t="s">
        <v>817</v>
      </c>
      <c r="LCQ401" s="430" t="s">
        <v>817</v>
      </c>
      <c r="LCR401" s="430" t="s">
        <v>817</v>
      </c>
      <c r="LCS401" s="430" t="s">
        <v>817</v>
      </c>
      <c r="LCT401" s="430" t="s">
        <v>817</v>
      </c>
      <c r="LCU401" s="430" t="s">
        <v>817</v>
      </c>
      <c r="LCV401" s="430" t="s">
        <v>817</v>
      </c>
      <c r="LCW401" s="430" t="s">
        <v>817</v>
      </c>
      <c r="LCX401" s="430" t="s">
        <v>817</v>
      </c>
      <c r="LCY401" s="430" t="s">
        <v>817</v>
      </c>
      <c r="LCZ401" s="430" t="s">
        <v>817</v>
      </c>
      <c r="LDA401" s="430" t="s">
        <v>817</v>
      </c>
      <c r="LDB401" s="430" t="s">
        <v>817</v>
      </c>
      <c r="LDC401" s="430" t="s">
        <v>817</v>
      </c>
      <c r="LDD401" s="430" t="s">
        <v>817</v>
      </c>
      <c r="LDE401" s="430" t="s">
        <v>817</v>
      </c>
      <c r="LDF401" s="430" t="s">
        <v>817</v>
      </c>
      <c r="LDG401" s="430" t="s">
        <v>817</v>
      </c>
      <c r="LDH401" s="430" t="s">
        <v>817</v>
      </c>
      <c r="LDI401" s="430" t="s">
        <v>817</v>
      </c>
      <c r="LDJ401" s="430" t="s">
        <v>817</v>
      </c>
      <c r="LDK401" s="430" t="s">
        <v>817</v>
      </c>
      <c r="LDL401" s="430" t="s">
        <v>817</v>
      </c>
      <c r="LDM401" s="430" t="s">
        <v>817</v>
      </c>
      <c r="LDN401" s="430" t="s">
        <v>817</v>
      </c>
      <c r="LDO401" s="430" t="s">
        <v>817</v>
      </c>
      <c r="LDP401" s="430" t="s">
        <v>817</v>
      </c>
      <c r="LDQ401" s="430" t="s">
        <v>817</v>
      </c>
      <c r="LDR401" s="430" t="s">
        <v>817</v>
      </c>
      <c r="LDS401" s="430" t="s">
        <v>817</v>
      </c>
      <c r="LDT401" s="430" t="s">
        <v>817</v>
      </c>
      <c r="LDU401" s="430" t="s">
        <v>817</v>
      </c>
      <c r="LDV401" s="430" t="s">
        <v>817</v>
      </c>
      <c r="LDW401" s="430" t="s">
        <v>817</v>
      </c>
      <c r="LDX401" s="430" t="s">
        <v>817</v>
      </c>
      <c r="LDY401" s="430" t="s">
        <v>817</v>
      </c>
      <c r="LDZ401" s="430" t="s">
        <v>817</v>
      </c>
      <c r="LEA401" s="430" t="s">
        <v>817</v>
      </c>
      <c r="LEB401" s="430" t="s">
        <v>817</v>
      </c>
      <c r="LEC401" s="430" t="s">
        <v>817</v>
      </c>
      <c r="LED401" s="430" t="s">
        <v>817</v>
      </c>
      <c r="LEE401" s="430" t="s">
        <v>817</v>
      </c>
      <c r="LEF401" s="430" t="s">
        <v>817</v>
      </c>
      <c r="LEG401" s="430" t="s">
        <v>817</v>
      </c>
      <c r="LEH401" s="430" t="s">
        <v>817</v>
      </c>
      <c r="LEI401" s="430" t="s">
        <v>817</v>
      </c>
      <c r="LEJ401" s="430" t="s">
        <v>817</v>
      </c>
      <c r="LEK401" s="430" t="s">
        <v>817</v>
      </c>
      <c r="LEL401" s="430" t="s">
        <v>817</v>
      </c>
      <c r="LEM401" s="430" t="s">
        <v>817</v>
      </c>
      <c r="LEN401" s="430" t="s">
        <v>817</v>
      </c>
      <c r="LEO401" s="430" t="s">
        <v>817</v>
      </c>
      <c r="LEP401" s="430" t="s">
        <v>817</v>
      </c>
      <c r="LEQ401" s="430" t="s">
        <v>817</v>
      </c>
      <c r="LER401" s="430" t="s">
        <v>817</v>
      </c>
      <c r="LES401" s="430" t="s">
        <v>817</v>
      </c>
      <c r="LET401" s="430" t="s">
        <v>817</v>
      </c>
      <c r="LEU401" s="430" t="s">
        <v>817</v>
      </c>
      <c r="LEV401" s="430" t="s">
        <v>817</v>
      </c>
      <c r="LEW401" s="430" t="s">
        <v>817</v>
      </c>
      <c r="LEX401" s="430" t="s">
        <v>817</v>
      </c>
      <c r="LEY401" s="430" t="s">
        <v>817</v>
      </c>
      <c r="LEZ401" s="430" t="s">
        <v>817</v>
      </c>
      <c r="LFA401" s="430" t="s">
        <v>817</v>
      </c>
      <c r="LFB401" s="430" t="s">
        <v>817</v>
      </c>
      <c r="LFC401" s="430" t="s">
        <v>817</v>
      </c>
      <c r="LFD401" s="430" t="s">
        <v>817</v>
      </c>
      <c r="LFE401" s="430" t="s">
        <v>817</v>
      </c>
      <c r="LFF401" s="430" t="s">
        <v>817</v>
      </c>
      <c r="LFG401" s="430" t="s">
        <v>817</v>
      </c>
      <c r="LFH401" s="430" t="s">
        <v>817</v>
      </c>
      <c r="LFI401" s="430" t="s">
        <v>817</v>
      </c>
      <c r="LFJ401" s="430" t="s">
        <v>817</v>
      </c>
      <c r="LFK401" s="430" t="s">
        <v>817</v>
      </c>
      <c r="LFL401" s="430" t="s">
        <v>817</v>
      </c>
      <c r="LFM401" s="430" t="s">
        <v>817</v>
      </c>
      <c r="LFN401" s="430" t="s">
        <v>817</v>
      </c>
      <c r="LFO401" s="430" t="s">
        <v>817</v>
      </c>
      <c r="LFP401" s="430" t="s">
        <v>817</v>
      </c>
      <c r="LFQ401" s="430" t="s">
        <v>817</v>
      </c>
      <c r="LFR401" s="430" t="s">
        <v>817</v>
      </c>
      <c r="LFS401" s="430" t="s">
        <v>817</v>
      </c>
      <c r="LFT401" s="430" t="s">
        <v>817</v>
      </c>
      <c r="LFU401" s="430" t="s">
        <v>817</v>
      </c>
      <c r="LFV401" s="430" t="s">
        <v>817</v>
      </c>
      <c r="LFW401" s="430" t="s">
        <v>817</v>
      </c>
      <c r="LFX401" s="430" t="s">
        <v>817</v>
      </c>
      <c r="LFY401" s="430" t="s">
        <v>817</v>
      </c>
      <c r="LFZ401" s="430" t="s">
        <v>817</v>
      </c>
      <c r="LGA401" s="430" t="s">
        <v>817</v>
      </c>
      <c r="LGB401" s="430" t="s">
        <v>817</v>
      </c>
      <c r="LGC401" s="430" t="s">
        <v>817</v>
      </c>
      <c r="LGD401" s="430" t="s">
        <v>817</v>
      </c>
      <c r="LGE401" s="430" t="s">
        <v>817</v>
      </c>
      <c r="LGF401" s="430" t="s">
        <v>817</v>
      </c>
      <c r="LGG401" s="430" t="s">
        <v>817</v>
      </c>
      <c r="LGH401" s="430" t="s">
        <v>817</v>
      </c>
      <c r="LGI401" s="430" t="s">
        <v>817</v>
      </c>
      <c r="LGJ401" s="430" t="s">
        <v>817</v>
      </c>
      <c r="LGK401" s="430" t="s">
        <v>817</v>
      </c>
      <c r="LGL401" s="430" t="s">
        <v>817</v>
      </c>
      <c r="LGM401" s="430" t="s">
        <v>817</v>
      </c>
      <c r="LGN401" s="430" t="s">
        <v>817</v>
      </c>
      <c r="LGO401" s="430" t="s">
        <v>817</v>
      </c>
      <c r="LGP401" s="430" t="s">
        <v>817</v>
      </c>
      <c r="LGQ401" s="430" t="s">
        <v>817</v>
      </c>
      <c r="LGR401" s="430" t="s">
        <v>817</v>
      </c>
      <c r="LGS401" s="430" t="s">
        <v>817</v>
      </c>
      <c r="LGT401" s="430" t="s">
        <v>817</v>
      </c>
      <c r="LGU401" s="430" t="s">
        <v>817</v>
      </c>
      <c r="LGV401" s="430" t="s">
        <v>817</v>
      </c>
      <c r="LGW401" s="430" t="s">
        <v>817</v>
      </c>
      <c r="LGX401" s="430" t="s">
        <v>817</v>
      </c>
      <c r="LGY401" s="430" t="s">
        <v>817</v>
      </c>
      <c r="LGZ401" s="430" t="s">
        <v>817</v>
      </c>
      <c r="LHA401" s="430" t="s">
        <v>817</v>
      </c>
      <c r="LHB401" s="430" t="s">
        <v>817</v>
      </c>
      <c r="LHC401" s="430" t="s">
        <v>817</v>
      </c>
      <c r="LHD401" s="430" t="s">
        <v>817</v>
      </c>
      <c r="LHE401" s="430" t="s">
        <v>817</v>
      </c>
      <c r="LHF401" s="430" t="s">
        <v>817</v>
      </c>
      <c r="LHG401" s="430" t="s">
        <v>817</v>
      </c>
      <c r="LHH401" s="430" t="s">
        <v>817</v>
      </c>
      <c r="LHI401" s="430" t="s">
        <v>817</v>
      </c>
      <c r="LHJ401" s="430" t="s">
        <v>817</v>
      </c>
      <c r="LHK401" s="430" t="s">
        <v>817</v>
      </c>
      <c r="LHL401" s="430" t="s">
        <v>817</v>
      </c>
      <c r="LHM401" s="430" t="s">
        <v>817</v>
      </c>
      <c r="LHN401" s="430" t="s">
        <v>817</v>
      </c>
      <c r="LHO401" s="430" t="s">
        <v>817</v>
      </c>
      <c r="LHP401" s="430" t="s">
        <v>817</v>
      </c>
      <c r="LHQ401" s="430" t="s">
        <v>817</v>
      </c>
      <c r="LHR401" s="430" t="s">
        <v>817</v>
      </c>
      <c r="LHS401" s="430" t="s">
        <v>817</v>
      </c>
      <c r="LHT401" s="430" t="s">
        <v>817</v>
      </c>
      <c r="LHU401" s="430" t="s">
        <v>817</v>
      </c>
      <c r="LHV401" s="430" t="s">
        <v>817</v>
      </c>
      <c r="LHW401" s="430" t="s">
        <v>817</v>
      </c>
      <c r="LHX401" s="430" t="s">
        <v>817</v>
      </c>
      <c r="LHY401" s="430" t="s">
        <v>817</v>
      </c>
      <c r="LHZ401" s="430" t="s">
        <v>817</v>
      </c>
      <c r="LIA401" s="430" t="s">
        <v>817</v>
      </c>
      <c r="LIB401" s="430" t="s">
        <v>817</v>
      </c>
      <c r="LIC401" s="430" t="s">
        <v>817</v>
      </c>
      <c r="LID401" s="430" t="s">
        <v>817</v>
      </c>
      <c r="LIE401" s="430" t="s">
        <v>817</v>
      </c>
      <c r="LIF401" s="430" t="s">
        <v>817</v>
      </c>
      <c r="LIG401" s="430" t="s">
        <v>817</v>
      </c>
      <c r="LIH401" s="430" t="s">
        <v>817</v>
      </c>
      <c r="LII401" s="430" t="s">
        <v>817</v>
      </c>
      <c r="LIJ401" s="430" t="s">
        <v>817</v>
      </c>
      <c r="LIK401" s="430" t="s">
        <v>817</v>
      </c>
      <c r="LIL401" s="430" t="s">
        <v>817</v>
      </c>
      <c r="LIM401" s="430" t="s">
        <v>817</v>
      </c>
      <c r="LIN401" s="430" t="s">
        <v>817</v>
      </c>
      <c r="LIO401" s="430" t="s">
        <v>817</v>
      </c>
      <c r="LIP401" s="430" t="s">
        <v>817</v>
      </c>
      <c r="LIQ401" s="430" t="s">
        <v>817</v>
      </c>
      <c r="LIR401" s="430" t="s">
        <v>817</v>
      </c>
      <c r="LIS401" s="430" t="s">
        <v>817</v>
      </c>
      <c r="LIT401" s="430" t="s">
        <v>817</v>
      </c>
      <c r="LIU401" s="430" t="s">
        <v>817</v>
      </c>
      <c r="LIV401" s="430" t="s">
        <v>817</v>
      </c>
      <c r="LIW401" s="430" t="s">
        <v>817</v>
      </c>
      <c r="LIX401" s="430" t="s">
        <v>817</v>
      </c>
      <c r="LIY401" s="430" t="s">
        <v>817</v>
      </c>
      <c r="LIZ401" s="430" t="s">
        <v>817</v>
      </c>
      <c r="LJA401" s="430" t="s">
        <v>817</v>
      </c>
      <c r="LJB401" s="430" t="s">
        <v>817</v>
      </c>
      <c r="LJC401" s="430" t="s">
        <v>817</v>
      </c>
      <c r="LJD401" s="430" t="s">
        <v>817</v>
      </c>
      <c r="LJE401" s="430" t="s">
        <v>817</v>
      </c>
      <c r="LJF401" s="430" t="s">
        <v>817</v>
      </c>
      <c r="LJG401" s="430" t="s">
        <v>817</v>
      </c>
      <c r="LJH401" s="430" t="s">
        <v>817</v>
      </c>
      <c r="LJI401" s="430" t="s">
        <v>817</v>
      </c>
      <c r="LJJ401" s="430" t="s">
        <v>817</v>
      </c>
      <c r="LJK401" s="430" t="s">
        <v>817</v>
      </c>
      <c r="LJL401" s="430" t="s">
        <v>817</v>
      </c>
      <c r="LJM401" s="430" t="s">
        <v>817</v>
      </c>
      <c r="LJN401" s="430" t="s">
        <v>817</v>
      </c>
      <c r="LJO401" s="430" t="s">
        <v>817</v>
      </c>
      <c r="LJP401" s="430" t="s">
        <v>817</v>
      </c>
      <c r="LJQ401" s="430" t="s">
        <v>817</v>
      </c>
      <c r="LJR401" s="430" t="s">
        <v>817</v>
      </c>
      <c r="LJS401" s="430" t="s">
        <v>817</v>
      </c>
      <c r="LJT401" s="430" t="s">
        <v>817</v>
      </c>
      <c r="LJU401" s="430" t="s">
        <v>817</v>
      </c>
      <c r="LJV401" s="430" t="s">
        <v>817</v>
      </c>
      <c r="LJW401" s="430" t="s">
        <v>817</v>
      </c>
      <c r="LJX401" s="430" t="s">
        <v>817</v>
      </c>
      <c r="LJY401" s="430" t="s">
        <v>817</v>
      </c>
      <c r="LJZ401" s="430" t="s">
        <v>817</v>
      </c>
      <c r="LKA401" s="430" t="s">
        <v>817</v>
      </c>
      <c r="LKB401" s="430" t="s">
        <v>817</v>
      </c>
      <c r="LKC401" s="430" t="s">
        <v>817</v>
      </c>
      <c r="LKD401" s="430" t="s">
        <v>817</v>
      </c>
      <c r="LKE401" s="430" t="s">
        <v>817</v>
      </c>
      <c r="LKF401" s="430" t="s">
        <v>817</v>
      </c>
      <c r="LKG401" s="430" t="s">
        <v>817</v>
      </c>
      <c r="LKH401" s="430" t="s">
        <v>817</v>
      </c>
      <c r="LKI401" s="430" t="s">
        <v>817</v>
      </c>
      <c r="LKJ401" s="430" t="s">
        <v>817</v>
      </c>
      <c r="LKK401" s="430" t="s">
        <v>817</v>
      </c>
      <c r="LKL401" s="430" t="s">
        <v>817</v>
      </c>
      <c r="LKM401" s="430" t="s">
        <v>817</v>
      </c>
      <c r="LKN401" s="430" t="s">
        <v>817</v>
      </c>
      <c r="LKO401" s="430" t="s">
        <v>817</v>
      </c>
      <c r="LKP401" s="430" t="s">
        <v>817</v>
      </c>
      <c r="LKQ401" s="430" t="s">
        <v>817</v>
      </c>
      <c r="LKR401" s="430" t="s">
        <v>817</v>
      </c>
      <c r="LKS401" s="430" t="s">
        <v>817</v>
      </c>
      <c r="LKT401" s="430" t="s">
        <v>817</v>
      </c>
      <c r="LKU401" s="430" t="s">
        <v>817</v>
      </c>
      <c r="LKV401" s="430" t="s">
        <v>817</v>
      </c>
      <c r="LKW401" s="430" t="s">
        <v>817</v>
      </c>
      <c r="LKX401" s="430" t="s">
        <v>817</v>
      </c>
      <c r="LKY401" s="430" t="s">
        <v>817</v>
      </c>
      <c r="LKZ401" s="430" t="s">
        <v>817</v>
      </c>
      <c r="LLA401" s="430" t="s">
        <v>817</v>
      </c>
      <c r="LLB401" s="430" t="s">
        <v>817</v>
      </c>
      <c r="LLC401" s="430" t="s">
        <v>817</v>
      </c>
      <c r="LLD401" s="430" t="s">
        <v>817</v>
      </c>
      <c r="LLE401" s="430" t="s">
        <v>817</v>
      </c>
      <c r="LLF401" s="430" t="s">
        <v>817</v>
      </c>
      <c r="LLG401" s="430" t="s">
        <v>817</v>
      </c>
      <c r="LLH401" s="430" t="s">
        <v>817</v>
      </c>
      <c r="LLI401" s="430" t="s">
        <v>817</v>
      </c>
      <c r="LLJ401" s="430" t="s">
        <v>817</v>
      </c>
      <c r="LLK401" s="430" t="s">
        <v>817</v>
      </c>
      <c r="LLL401" s="430" t="s">
        <v>817</v>
      </c>
      <c r="LLM401" s="430" t="s">
        <v>817</v>
      </c>
      <c r="LLN401" s="430" t="s">
        <v>817</v>
      </c>
      <c r="LLO401" s="430" t="s">
        <v>817</v>
      </c>
      <c r="LLP401" s="430" t="s">
        <v>817</v>
      </c>
      <c r="LLQ401" s="430" t="s">
        <v>817</v>
      </c>
      <c r="LLR401" s="430" t="s">
        <v>817</v>
      </c>
      <c r="LLS401" s="430" t="s">
        <v>817</v>
      </c>
      <c r="LLT401" s="430" t="s">
        <v>817</v>
      </c>
      <c r="LLU401" s="430" t="s">
        <v>817</v>
      </c>
      <c r="LLV401" s="430" t="s">
        <v>817</v>
      </c>
      <c r="LLW401" s="430" t="s">
        <v>817</v>
      </c>
      <c r="LLX401" s="430" t="s">
        <v>817</v>
      </c>
      <c r="LLY401" s="430" t="s">
        <v>817</v>
      </c>
      <c r="LLZ401" s="430" t="s">
        <v>817</v>
      </c>
      <c r="LMA401" s="430" t="s">
        <v>817</v>
      </c>
      <c r="LMB401" s="430" t="s">
        <v>817</v>
      </c>
      <c r="LMC401" s="430" t="s">
        <v>817</v>
      </c>
      <c r="LMD401" s="430" t="s">
        <v>817</v>
      </c>
      <c r="LME401" s="430" t="s">
        <v>817</v>
      </c>
      <c r="LMF401" s="430" t="s">
        <v>817</v>
      </c>
      <c r="LMG401" s="430" t="s">
        <v>817</v>
      </c>
      <c r="LMH401" s="430" t="s">
        <v>817</v>
      </c>
      <c r="LMI401" s="430" t="s">
        <v>817</v>
      </c>
      <c r="LMJ401" s="430" t="s">
        <v>817</v>
      </c>
      <c r="LMK401" s="430" t="s">
        <v>817</v>
      </c>
      <c r="LML401" s="430" t="s">
        <v>817</v>
      </c>
      <c r="LMM401" s="430" t="s">
        <v>817</v>
      </c>
      <c r="LMN401" s="430" t="s">
        <v>817</v>
      </c>
      <c r="LMO401" s="430" t="s">
        <v>817</v>
      </c>
      <c r="LMP401" s="430" t="s">
        <v>817</v>
      </c>
      <c r="LMQ401" s="430" t="s">
        <v>817</v>
      </c>
      <c r="LMR401" s="430" t="s">
        <v>817</v>
      </c>
      <c r="LMS401" s="430" t="s">
        <v>817</v>
      </c>
      <c r="LMT401" s="430" t="s">
        <v>817</v>
      </c>
      <c r="LMU401" s="430" t="s">
        <v>817</v>
      </c>
      <c r="LMV401" s="430" t="s">
        <v>817</v>
      </c>
      <c r="LMW401" s="430" t="s">
        <v>817</v>
      </c>
      <c r="LMX401" s="430" t="s">
        <v>817</v>
      </c>
      <c r="LMY401" s="430" t="s">
        <v>817</v>
      </c>
      <c r="LMZ401" s="430" t="s">
        <v>817</v>
      </c>
      <c r="LNA401" s="430" t="s">
        <v>817</v>
      </c>
      <c r="LNB401" s="430" t="s">
        <v>817</v>
      </c>
      <c r="LNC401" s="430" t="s">
        <v>817</v>
      </c>
      <c r="LND401" s="430" t="s">
        <v>817</v>
      </c>
      <c r="LNE401" s="430" t="s">
        <v>817</v>
      </c>
      <c r="LNF401" s="430" t="s">
        <v>817</v>
      </c>
      <c r="LNG401" s="430" t="s">
        <v>817</v>
      </c>
      <c r="LNH401" s="430" t="s">
        <v>817</v>
      </c>
      <c r="LNI401" s="430" t="s">
        <v>817</v>
      </c>
      <c r="LNJ401" s="430" t="s">
        <v>817</v>
      </c>
      <c r="LNK401" s="430" t="s">
        <v>817</v>
      </c>
      <c r="LNL401" s="430" t="s">
        <v>817</v>
      </c>
      <c r="LNM401" s="430" t="s">
        <v>817</v>
      </c>
      <c r="LNN401" s="430" t="s">
        <v>817</v>
      </c>
      <c r="LNO401" s="430" t="s">
        <v>817</v>
      </c>
      <c r="LNP401" s="430" t="s">
        <v>817</v>
      </c>
      <c r="LNQ401" s="430" t="s">
        <v>817</v>
      </c>
      <c r="LNR401" s="430" t="s">
        <v>817</v>
      </c>
      <c r="LNS401" s="430" t="s">
        <v>817</v>
      </c>
      <c r="LNT401" s="430" t="s">
        <v>817</v>
      </c>
      <c r="LNU401" s="430" t="s">
        <v>817</v>
      </c>
      <c r="LNV401" s="430" t="s">
        <v>817</v>
      </c>
      <c r="LNW401" s="430" t="s">
        <v>817</v>
      </c>
      <c r="LNX401" s="430" t="s">
        <v>817</v>
      </c>
      <c r="LNY401" s="430" t="s">
        <v>817</v>
      </c>
      <c r="LNZ401" s="430" t="s">
        <v>817</v>
      </c>
      <c r="LOA401" s="430" t="s">
        <v>817</v>
      </c>
      <c r="LOB401" s="430" t="s">
        <v>817</v>
      </c>
      <c r="LOC401" s="430" t="s">
        <v>817</v>
      </c>
      <c r="LOD401" s="430" t="s">
        <v>817</v>
      </c>
      <c r="LOE401" s="430" t="s">
        <v>817</v>
      </c>
      <c r="LOF401" s="430" t="s">
        <v>817</v>
      </c>
      <c r="LOG401" s="430" t="s">
        <v>817</v>
      </c>
      <c r="LOH401" s="430" t="s">
        <v>817</v>
      </c>
      <c r="LOI401" s="430" t="s">
        <v>817</v>
      </c>
      <c r="LOJ401" s="430" t="s">
        <v>817</v>
      </c>
      <c r="LOK401" s="430" t="s">
        <v>817</v>
      </c>
      <c r="LOL401" s="430" t="s">
        <v>817</v>
      </c>
      <c r="LOM401" s="430" t="s">
        <v>817</v>
      </c>
      <c r="LON401" s="430" t="s">
        <v>817</v>
      </c>
      <c r="LOO401" s="430" t="s">
        <v>817</v>
      </c>
      <c r="LOP401" s="430" t="s">
        <v>817</v>
      </c>
      <c r="LOQ401" s="430" t="s">
        <v>817</v>
      </c>
      <c r="LOR401" s="430" t="s">
        <v>817</v>
      </c>
      <c r="LOS401" s="430" t="s">
        <v>817</v>
      </c>
      <c r="LOT401" s="430" t="s">
        <v>817</v>
      </c>
      <c r="LOU401" s="430" t="s">
        <v>817</v>
      </c>
      <c r="LOV401" s="430" t="s">
        <v>817</v>
      </c>
      <c r="LOW401" s="430" t="s">
        <v>817</v>
      </c>
      <c r="LOX401" s="430" t="s">
        <v>817</v>
      </c>
      <c r="LOY401" s="430" t="s">
        <v>817</v>
      </c>
      <c r="LOZ401" s="430" t="s">
        <v>817</v>
      </c>
      <c r="LPA401" s="430" t="s">
        <v>817</v>
      </c>
      <c r="LPB401" s="430" t="s">
        <v>817</v>
      </c>
      <c r="LPC401" s="430" t="s">
        <v>817</v>
      </c>
      <c r="LPD401" s="430" t="s">
        <v>817</v>
      </c>
      <c r="LPE401" s="430" t="s">
        <v>817</v>
      </c>
      <c r="LPF401" s="430" t="s">
        <v>817</v>
      </c>
      <c r="LPG401" s="430" t="s">
        <v>817</v>
      </c>
      <c r="LPH401" s="430" t="s">
        <v>817</v>
      </c>
      <c r="LPI401" s="430" t="s">
        <v>817</v>
      </c>
      <c r="LPJ401" s="430" t="s">
        <v>817</v>
      </c>
      <c r="LPK401" s="430" t="s">
        <v>817</v>
      </c>
      <c r="LPL401" s="430" t="s">
        <v>817</v>
      </c>
      <c r="LPM401" s="430" t="s">
        <v>817</v>
      </c>
      <c r="LPN401" s="430" t="s">
        <v>817</v>
      </c>
      <c r="LPO401" s="430" t="s">
        <v>817</v>
      </c>
      <c r="LPP401" s="430" t="s">
        <v>817</v>
      </c>
      <c r="LPQ401" s="430" t="s">
        <v>817</v>
      </c>
      <c r="LPR401" s="430" t="s">
        <v>817</v>
      </c>
      <c r="LPS401" s="430" t="s">
        <v>817</v>
      </c>
      <c r="LPT401" s="430" t="s">
        <v>817</v>
      </c>
      <c r="LPU401" s="430" t="s">
        <v>817</v>
      </c>
      <c r="LPV401" s="430" t="s">
        <v>817</v>
      </c>
      <c r="LPW401" s="430" t="s">
        <v>817</v>
      </c>
      <c r="LPX401" s="430" t="s">
        <v>817</v>
      </c>
      <c r="LPY401" s="430" t="s">
        <v>817</v>
      </c>
      <c r="LPZ401" s="430" t="s">
        <v>817</v>
      </c>
      <c r="LQA401" s="430" t="s">
        <v>817</v>
      </c>
      <c r="LQB401" s="430" t="s">
        <v>817</v>
      </c>
      <c r="LQC401" s="430" t="s">
        <v>817</v>
      </c>
      <c r="LQD401" s="430" t="s">
        <v>817</v>
      </c>
      <c r="LQE401" s="430" t="s">
        <v>817</v>
      </c>
      <c r="LQF401" s="430" t="s">
        <v>817</v>
      </c>
      <c r="LQG401" s="430" t="s">
        <v>817</v>
      </c>
      <c r="LQH401" s="430" t="s">
        <v>817</v>
      </c>
      <c r="LQI401" s="430" t="s">
        <v>817</v>
      </c>
      <c r="LQJ401" s="430" t="s">
        <v>817</v>
      </c>
      <c r="LQK401" s="430" t="s">
        <v>817</v>
      </c>
      <c r="LQL401" s="430" t="s">
        <v>817</v>
      </c>
      <c r="LQM401" s="430" t="s">
        <v>817</v>
      </c>
      <c r="LQN401" s="430" t="s">
        <v>817</v>
      </c>
      <c r="LQO401" s="430" t="s">
        <v>817</v>
      </c>
      <c r="LQP401" s="430" t="s">
        <v>817</v>
      </c>
      <c r="LQQ401" s="430" t="s">
        <v>817</v>
      </c>
      <c r="LQR401" s="430" t="s">
        <v>817</v>
      </c>
      <c r="LQS401" s="430" t="s">
        <v>817</v>
      </c>
      <c r="LQT401" s="430" t="s">
        <v>817</v>
      </c>
      <c r="LQU401" s="430" t="s">
        <v>817</v>
      </c>
      <c r="LQV401" s="430" t="s">
        <v>817</v>
      </c>
      <c r="LQW401" s="430" t="s">
        <v>817</v>
      </c>
      <c r="LQX401" s="430" t="s">
        <v>817</v>
      </c>
      <c r="LQY401" s="430" t="s">
        <v>817</v>
      </c>
      <c r="LQZ401" s="430" t="s">
        <v>817</v>
      </c>
      <c r="LRA401" s="430" t="s">
        <v>817</v>
      </c>
      <c r="LRB401" s="430" t="s">
        <v>817</v>
      </c>
      <c r="LRC401" s="430" t="s">
        <v>817</v>
      </c>
      <c r="LRD401" s="430" t="s">
        <v>817</v>
      </c>
      <c r="LRE401" s="430" t="s">
        <v>817</v>
      </c>
      <c r="LRF401" s="430" t="s">
        <v>817</v>
      </c>
      <c r="LRG401" s="430" t="s">
        <v>817</v>
      </c>
      <c r="LRH401" s="430" t="s">
        <v>817</v>
      </c>
      <c r="LRI401" s="430" t="s">
        <v>817</v>
      </c>
      <c r="LRJ401" s="430" t="s">
        <v>817</v>
      </c>
      <c r="LRK401" s="430" t="s">
        <v>817</v>
      </c>
      <c r="LRL401" s="430" t="s">
        <v>817</v>
      </c>
      <c r="LRM401" s="430" t="s">
        <v>817</v>
      </c>
      <c r="LRN401" s="430" t="s">
        <v>817</v>
      </c>
      <c r="LRO401" s="430" t="s">
        <v>817</v>
      </c>
      <c r="LRP401" s="430" t="s">
        <v>817</v>
      </c>
      <c r="LRQ401" s="430" t="s">
        <v>817</v>
      </c>
      <c r="LRR401" s="430" t="s">
        <v>817</v>
      </c>
      <c r="LRS401" s="430" t="s">
        <v>817</v>
      </c>
      <c r="LRT401" s="430" t="s">
        <v>817</v>
      </c>
      <c r="LRU401" s="430" t="s">
        <v>817</v>
      </c>
      <c r="LRV401" s="430" t="s">
        <v>817</v>
      </c>
      <c r="LRW401" s="430" t="s">
        <v>817</v>
      </c>
      <c r="LRX401" s="430" t="s">
        <v>817</v>
      </c>
      <c r="LRY401" s="430" t="s">
        <v>817</v>
      </c>
      <c r="LRZ401" s="430" t="s">
        <v>817</v>
      </c>
      <c r="LSA401" s="430" t="s">
        <v>817</v>
      </c>
      <c r="LSB401" s="430" t="s">
        <v>817</v>
      </c>
      <c r="LSC401" s="430" t="s">
        <v>817</v>
      </c>
      <c r="LSD401" s="430" t="s">
        <v>817</v>
      </c>
      <c r="LSE401" s="430" t="s">
        <v>817</v>
      </c>
      <c r="LSF401" s="430" t="s">
        <v>817</v>
      </c>
      <c r="LSG401" s="430" t="s">
        <v>817</v>
      </c>
      <c r="LSH401" s="430" t="s">
        <v>817</v>
      </c>
      <c r="LSI401" s="430" t="s">
        <v>817</v>
      </c>
      <c r="LSJ401" s="430" t="s">
        <v>817</v>
      </c>
      <c r="LSK401" s="430" t="s">
        <v>817</v>
      </c>
      <c r="LSL401" s="430" t="s">
        <v>817</v>
      </c>
      <c r="LSM401" s="430" t="s">
        <v>817</v>
      </c>
      <c r="LSN401" s="430" t="s">
        <v>817</v>
      </c>
      <c r="LSO401" s="430" t="s">
        <v>817</v>
      </c>
      <c r="LSP401" s="430" t="s">
        <v>817</v>
      </c>
      <c r="LSQ401" s="430" t="s">
        <v>817</v>
      </c>
      <c r="LSR401" s="430" t="s">
        <v>817</v>
      </c>
      <c r="LSS401" s="430" t="s">
        <v>817</v>
      </c>
      <c r="LST401" s="430" t="s">
        <v>817</v>
      </c>
      <c r="LSU401" s="430" t="s">
        <v>817</v>
      </c>
      <c r="LSV401" s="430" t="s">
        <v>817</v>
      </c>
      <c r="LSW401" s="430" t="s">
        <v>817</v>
      </c>
      <c r="LSX401" s="430" t="s">
        <v>817</v>
      </c>
      <c r="LSY401" s="430" t="s">
        <v>817</v>
      </c>
      <c r="LSZ401" s="430" t="s">
        <v>817</v>
      </c>
      <c r="LTA401" s="430" t="s">
        <v>817</v>
      </c>
      <c r="LTB401" s="430" t="s">
        <v>817</v>
      </c>
      <c r="LTC401" s="430" t="s">
        <v>817</v>
      </c>
      <c r="LTD401" s="430" t="s">
        <v>817</v>
      </c>
      <c r="LTE401" s="430" t="s">
        <v>817</v>
      </c>
      <c r="LTF401" s="430" t="s">
        <v>817</v>
      </c>
      <c r="LTG401" s="430" t="s">
        <v>817</v>
      </c>
      <c r="LTH401" s="430" t="s">
        <v>817</v>
      </c>
      <c r="LTI401" s="430" t="s">
        <v>817</v>
      </c>
      <c r="LTJ401" s="430" t="s">
        <v>817</v>
      </c>
      <c r="LTK401" s="430" t="s">
        <v>817</v>
      </c>
      <c r="LTL401" s="430" t="s">
        <v>817</v>
      </c>
      <c r="LTM401" s="430" t="s">
        <v>817</v>
      </c>
      <c r="LTN401" s="430" t="s">
        <v>817</v>
      </c>
      <c r="LTO401" s="430" t="s">
        <v>817</v>
      </c>
      <c r="LTP401" s="430" t="s">
        <v>817</v>
      </c>
      <c r="LTQ401" s="430" t="s">
        <v>817</v>
      </c>
      <c r="LTR401" s="430" t="s">
        <v>817</v>
      </c>
      <c r="LTS401" s="430" t="s">
        <v>817</v>
      </c>
      <c r="LTT401" s="430" t="s">
        <v>817</v>
      </c>
      <c r="LTU401" s="430" t="s">
        <v>817</v>
      </c>
      <c r="LTV401" s="430" t="s">
        <v>817</v>
      </c>
      <c r="LTW401" s="430" t="s">
        <v>817</v>
      </c>
      <c r="LTX401" s="430" t="s">
        <v>817</v>
      </c>
      <c r="LTY401" s="430" t="s">
        <v>817</v>
      </c>
      <c r="LTZ401" s="430" t="s">
        <v>817</v>
      </c>
      <c r="LUA401" s="430" t="s">
        <v>817</v>
      </c>
      <c r="LUB401" s="430" t="s">
        <v>817</v>
      </c>
      <c r="LUC401" s="430" t="s">
        <v>817</v>
      </c>
      <c r="LUD401" s="430" t="s">
        <v>817</v>
      </c>
      <c r="LUE401" s="430" t="s">
        <v>817</v>
      </c>
      <c r="LUF401" s="430" t="s">
        <v>817</v>
      </c>
      <c r="LUG401" s="430" t="s">
        <v>817</v>
      </c>
      <c r="LUH401" s="430" t="s">
        <v>817</v>
      </c>
      <c r="LUI401" s="430" t="s">
        <v>817</v>
      </c>
      <c r="LUJ401" s="430" t="s">
        <v>817</v>
      </c>
      <c r="LUK401" s="430" t="s">
        <v>817</v>
      </c>
      <c r="LUL401" s="430" t="s">
        <v>817</v>
      </c>
      <c r="LUM401" s="430" t="s">
        <v>817</v>
      </c>
      <c r="LUN401" s="430" t="s">
        <v>817</v>
      </c>
      <c r="LUO401" s="430" t="s">
        <v>817</v>
      </c>
      <c r="LUP401" s="430" t="s">
        <v>817</v>
      </c>
      <c r="LUQ401" s="430" t="s">
        <v>817</v>
      </c>
      <c r="LUR401" s="430" t="s">
        <v>817</v>
      </c>
      <c r="LUS401" s="430" t="s">
        <v>817</v>
      </c>
      <c r="LUT401" s="430" t="s">
        <v>817</v>
      </c>
      <c r="LUU401" s="430" t="s">
        <v>817</v>
      </c>
      <c r="LUV401" s="430" t="s">
        <v>817</v>
      </c>
      <c r="LUW401" s="430" t="s">
        <v>817</v>
      </c>
      <c r="LUX401" s="430" t="s">
        <v>817</v>
      </c>
      <c r="LUY401" s="430" t="s">
        <v>817</v>
      </c>
      <c r="LUZ401" s="430" t="s">
        <v>817</v>
      </c>
      <c r="LVA401" s="430" t="s">
        <v>817</v>
      </c>
      <c r="LVB401" s="430" t="s">
        <v>817</v>
      </c>
      <c r="LVC401" s="430" t="s">
        <v>817</v>
      </c>
      <c r="LVD401" s="430" t="s">
        <v>817</v>
      </c>
      <c r="LVE401" s="430" t="s">
        <v>817</v>
      </c>
      <c r="LVF401" s="430" t="s">
        <v>817</v>
      </c>
      <c r="LVG401" s="430" t="s">
        <v>817</v>
      </c>
      <c r="LVH401" s="430" t="s">
        <v>817</v>
      </c>
      <c r="LVI401" s="430" t="s">
        <v>817</v>
      </c>
      <c r="LVJ401" s="430" t="s">
        <v>817</v>
      </c>
      <c r="LVK401" s="430" t="s">
        <v>817</v>
      </c>
      <c r="LVL401" s="430" t="s">
        <v>817</v>
      </c>
      <c r="LVM401" s="430" t="s">
        <v>817</v>
      </c>
      <c r="LVN401" s="430" t="s">
        <v>817</v>
      </c>
      <c r="LVO401" s="430" t="s">
        <v>817</v>
      </c>
      <c r="LVP401" s="430" t="s">
        <v>817</v>
      </c>
      <c r="LVQ401" s="430" t="s">
        <v>817</v>
      </c>
      <c r="LVR401" s="430" t="s">
        <v>817</v>
      </c>
      <c r="LVS401" s="430" t="s">
        <v>817</v>
      </c>
      <c r="LVT401" s="430" t="s">
        <v>817</v>
      </c>
      <c r="LVU401" s="430" t="s">
        <v>817</v>
      </c>
      <c r="LVV401" s="430" t="s">
        <v>817</v>
      </c>
      <c r="LVW401" s="430" t="s">
        <v>817</v>
      </c>
      <c r="LVX401" s="430" t="s">
        <v>817</v>
      </c>
      <c r="LVY401" s="430" t="s">
        <v>817</v>
      </c>
      <c r="LVZ401" s="430" t="s">
        <v>817</v>
      </c>
      <c r="LWA401" s="430" t="s">
        <v>817</v>
      </c>
      <c r="LWB401" s="430" t="s">
        <v>817</v>
      </c>
      <c r="LWC401" s="430" t="s">
        <v>817</v>
      </c>
      <c r="LWD401" s="430" t="s">
        <v>817</v>
      </c>
      <c r="LWE401" s="430" t="s">
        <v>817</v>
      </c>
      <c r="LWF401" s="430" t="s">
        <v>817</v>
      </c>
      <c r="LWG401" s="430" t="s">
        <v>817</v>
      </c>
      <c r="LWH401" s="430" t="s">
        <v>817</v>
      </c>
      <c r="LWI401" s="430" t="s">
        <v>817</v>
      </c>
      <c r="LWJ401" s="430" t="s">
        <v>817</v>
      </c>
      <c r="LWK401" s="430" t="s">
        <v>817</v>
      </c>
      <c r="LWL401" s="430" t="s">
        <v>817</v>
      </c>
      <c r="LWM401" s="430" t="s">
        <v>817</v>
      </c>
      <c r="LWN401" s="430" t="s">
        <v>817</v>
      </c>
      <c r="LWO401" s="430" t="s">
        <v>817</v>
      </c>
      <c r="LWP401" s="430" t="s">
        <v>817</v>
      </c>
      <c r="LWQ401" s="430" t="s">
        <v>817</v>
      </c>
      <c r="LWR401" s="430" t="s">
        <v>817</v>
      </c>
      <c r="LWS401" s="430" t="s">
        <v>817</v>
      </c>
      <c r="LWT401" s="430" t="s">
        <v>817</v>
      </c>
      <c r="LWU401" s="430" t="s">
        <v>817</v>
      </c>
      <c r="LWV401" s="430" t="s">
        <v>817</v>
      </c>
      <c r="LWW401" s="430" t="s">
        <v>817</v>
      </c>
      <c r="LWX401" s="430" t="s">
        <v>817</v>
      </c>
      <c r="LWY401" s="430" t="s">
        <v>817</v>
      </c>
      <c r="LWZ401" s="430" t="s">
        <v>817</v>
      </c>
      <c r="LXA401" s="430" t="s">
        <v>817</v>
      </c>
      <c r="LXB401" s="430" t="s">
        <v>817</v>
      </c>
      <c r="LXC401" s="430" t="s">
        <v>817</v>
      </c>
      <c r="LXD401" s="430" t="s">
        <v>817</v>
      </c>
      <c r="LXE401" s="430" t="s">
        <v>817</v>
      </c>
      <c r="LXF401" s="430" t="s">
        <v>817</v>
      </c>
      <c r="LXG401" s="430" t="s">
        <v>817</v>
      </c>
      <c r="LXH401" s="430" t="s">
        <v>817</v>
      </c>
      <c r="LXI401" s="430" t="s">
        <v>817</v>
      </c>
      <c r="LXJ401" s="430" t="s">
        <v>817</v>
      </c>
      <c r="LXK401" s="430" t="s">
        <v>817</v>
      </c>
      <c r="LXL401" s="430" t="s">
        <v>817</v>
      </c>
      <c r="LXM401" s="430" t="s">
        <v>817</v>
      </c>
      <c r="LXN401" s="430" t="s">
        <v>817</v>
      </c>
      <c r="LXO401" s="430" t="s">
        <v>817</v>
      </c>
      <c r="LXP401" s="430" t="s">
        <v>817</v>
      </c>
      <c r="LXQ401" s="430" t="s">
        <v>817</v>
      </c>
      <c r="LXR401" s="430" t="s">
        <v>817</v>
      </c>
      <c r="LXS401" s="430" t="s">
        <v>817</v>
      </c>
      <c r="LXT401" s="430" t="s">
        <v>817</v>
      </c>
      <c r="LXU401" s="430" t="s">
        <v>817</v>
      </c>
      <c r="LXV401" s="430" t="s">
        <v>817</v>
      </c>
      <c r="LXW401" s="430" t="s">
        <v>817</v>
      </c>
      <c r="LXX401" s="430" t="s">
        <v>817</v>
      </c>
      <c r="LXY401" s="430" t="s">
        <v>817</v>
      </c>
      <c r="LXZ401" s="430" t="s">
        <v>817</v>
      </c>
      <c r="LYA401" s="430" t="s">
        <v>817</v>
      </c>
      <c r="LYB401" s="430" t="s">
        <v>817</v>
      </c>
      <c r="LYC401" s="430" t="s">
        <v>817</v>
      </c>
      <c r="LYD401" s="430" t="s">
        <v>817</v>
      </c>
      <c r="LYE401" s="430" t="s">
        <v>817</v>
      </c>
      <c r="LYF401" s="430" t="s">
        <v>817</v>
      </c>
      <c r="LYG401" s="430" t="s">
        <v>817</v>
      </c>
      <c r="LYH401" s="430" t="s">
        <v>817</v>
      </c>
      <c r="LYI401" s="430" t="s">
        <v>817</v>
      </c>
      <c r="LYJ401" s="430" t="s">
        <v>817</v>
      </c>
      <c r="LYK401" s="430" t="s">
        <v>817</v>
      </c>
      <c r="LYL401" s="430" t="s">
        <v>817</v>
      </c>
      <c r="LYM401" s="430" t="s">
        <v>817</v>
      </c>
      <c r="LYN401" s="430" t="s">
        <v>817</v>
      </c>
      <c r="LYO401" s="430" t="s">
        <v>817</v>
      </c>
      <c r="LYP401" s="430" t="s">
        <v>817</v>
      </c>
      <c r="LYQ401" s="430" t="s">
        <v>817</v>
      </c>
      <c r="LYR401" s="430" t="s">
        <v>817</v>
      </c>
      <c r="LYS401" s="430" t="s">
        <v>817</v>
      </c>
      <c r="LYT401" s="430" t="s">
        <v>817</v>
      </c>
      <c r="LYU401" s="430" t="s">
        <v>817</v>
      </c>
      <c r="LYV401" s="430" t="s">
        <v>817</v>
      </c>
      <c r="LYW401" s="430" t="s">
        <v>817</v>
      </c>
      <c r="LYX401" s="430" t="s">
        <v>817</v>
      </c>
      <c r="LYY401" s="430" t="s">
        <v>817</v>
      </c>
      <c r="LYZ401" s="430" t="s">
        <v>817</v>
      </c>
      <c r="LZA401" s="430" t="s">
        <v>817</v>
      </c>
      <c r="LZB401" s="430" t="s">
        <v>817</v>
      </c>
      <c r="LZC401" s="430" t="s">
        <v>817</v>
      </c>
      <c r="LZD401" s="430" t="s">
        <v>817</v>
      </c>
      <c r="LZE401" s="430" t="s">
        <v>817</v>
      </c>
      <c r="LZF401" s="430" t="s">
        <v>817</v>
      </c>
      <c r="LZG401" s="430" t="s">
        <v>817</v>
      </c>
      <c r="LZH401" s="430" t="s">
        <v>817</v>
      </c>
      <c r="LZI401" s="430" t="s">
        <v>817</v>
      </c>
      <c r="LZJ401" s="430" t="s">
        <v>817</v>
      </c>
      <c r="LZK401" s="430" t="s">
        <v>817</v>
      </c>
      <c r="LZL401" s="430" t="s">
        <v>817</v>
      </c>
      <c r="LZM401" s="430" t="s">
        <v>817</v>
      </c>
      <c r="LZN401" s="430" t="s">
        <v>817</v>
      </c>
      <c r="LZO401" s="430" t="s">
        <v>817</v>
      </c>
      <c r="LZP401" s="430" t="s">
        <v>817</v>
      </c>
      <c r="LZQ401" s="430" t="s">
        <v>817</v>
      </c>
      <c r="LZR401" s="430" t="s">
        <v>817</v>
      </c>
      <c r="LZS401" s="430" t="s">
        <v>817</v>
      </c>
      <c r="LZT401" s="430" t="s">
        <v>817</v>
      </c>
      <c r="LZU401" s="430" t="s">
        <v>817</v>
      </c>
      <c r="LZV401" s="430" t="s">
        <v>817</v>
      </c>
      <c r="LZW401" s="430" t="s">
        <v>817</v>
      </c>
      <c r="LZX401" s="430" t="s">
        <v>817</v>
      </c>
      <c r="LZY401" s="430" t="s">
        <v>817</v>
      </c>
      <c r="LZZ401" s="430" t="s">
        <v>817</v>
      </c>
      <c r="MAA401" s="430" t="s">
        <v>817</v>
      </c>
      <c r="MAB401" s="430" t="s">
        <v>817</v>
      </c>
      <c r="MAC401" s="430" t="s">
        <v>817</v>
      </c>
      <c r="MAD401" s="430" t="s">
        <v>817</v>
      </c>
      <c r="MAE401" s="430" t="s">
        <v>817</v>
      </c>
      <c r="MAF401" s="430" t="s">
        <v>817</v>
      </c>
      <c r="MAG401" s="430" t="s">
        <v>817</v>
      </c>
      <c r="MAH401" s="430" t="s">
        <v>817</v>
      </c>
      <c r="MAI401" s="430" t="s">
        <v>817</v>
      </c>
      <c r="MAJ401" s="430" t="s">
        <v>817</v>
      </c>
      <c r="MAK401" s="430" t="s">
        <v>817</v>
      </c>
      <c r="MAL401" s="430" t="s">
        <v>817</v>
      </c>
      <c r="MAM401" s="430" t="s">
        <v>817</v>
      </c>
      <c r="MAN401" s="430" t="s">
        <v>817</v>
      </c>
      <c r="MAO401" s="430" t="s">
        <v>817</v>
      </c>
      <c r="MAP401" s="430" t="s">
        <v>817</v>
      </c>
      <c r="MAQ401" s="430" t="s">
        <v>817</v>
      </c>
      <c r="MAR401" s="430" t="s">
        <v>817</v>
      </c>
      <c r="MAS401" s="430" t="s">
        <v>817</v>
      </c>
      <c r="MAT401" s="430" t="s">
        <v>817</v>
      </c>
      <c r="MAU401" s="430" t="s">
        <v>817</v>
      </c>
      <c r="MAV401" s="430" t="s">
        <v>817</v>
      </c>
      <c r="MAW401" s="430" t="s">
        <v>817</v>
      </c>
      <c r="MAX401" s="430" t="s">
        <v>817</v>
      </c>
      <c r="MAY401" s="430" t="s">
        <v>817</v>
      </c>
      <c r="MAZ401" s="430" t="s">
        <v>817</v>
      </c>
      <c r="MBA401" s="430" t="s">
        <v>817</v>
      </c>
      <c r="MBB401" s="430" t="s">
        <v>817</v>
      </c>
      <c r="MBC401" s="430" t="s">
        <v>817</v>
      </c>
      <c r="MBD401" s="430" t="s">
        <v>817</v>
      </c>
      <c r="MBE401" s="430" t="s">
        <v>817</v>
      </c>
      <c r="MBF401" s="430" t="s">
        <v>817</v>
      </c>
      <c r="MBG401" s="430" t="s">
        <v>817</v>
      </c>
      <c r="MBH401" s="430" t="s">
        <v>817</v>
      </c>
      <c r="MBI401" s="430" t="s">
        <v>817</v>
      </c>
      <c r="MBJ401" s="430" t="s">
        <v>817</v>
      </c>
      <c r="MBK401" s="430" t="s">
        <v>817</v>
      </c>
      <c r="MBL401" s="430" t="s">
        <v>817</v>
      </c>
      <c r="MBM401" s="430" t="s">
        <v>817</v>
      </c>
      <c r="MBN401" s="430" t="s">
        <v>817</v>
      </c>
      <c r="MBO401" s="430" t="s">
        <v>817</v>
      </c>
      <c r="MBP401" s="430" t="s">
        <v>817</v>
      </c>
      <c r="MBQ401" s="430" t="s">
        <v>817</v>
      </c>
      <c r="MBR401" s="430" t="s">
        <v>817</v>
      </c>
      <c r="MBS401" s="430" t="s">
        <v>817</v>
      </c>
      <c r="MBT401" s="430" t="s">
        <v>817</v>
      </c>
      <c r="MBU401" s="430" t="s">
        <v>817</v>
      </c>
      <c r="MBV401" s="430" t="s">
        <v>817</v>
      </c>
      <c r="MBW401" s="430" t="s">
        <v>817</v>
      </c>
      <c r="MBX401" s="430" t="s">
        <v>817</v>
      </c>
      <c r="MBY401" s="430" t="s">
        <v>817</v>
      </c>
      <c r="MBZ401" s="430" t="s">
        <v>817</v>
      </c>
      <c r="MCA401" s="430" t="s">
        <v>817</v>
      </c>
      <c r="MCB401" s="430" t="s">
        <v>817</v>
      </c>
      <c r="MCC401" s="430" t="s">
        <v>817</v>
      </c>
      <c r="MCD401" s="430" t="s">
        <v>817</v>
      </c>
      <c r="MCE401" s="430" t="s">
        <v>817</v>
      </c>
      <c r="MCF401" s="430" t="s">
        <v>817</v>
      </c>
      <c r="MCG401" s="430" t="s">
        <v>817</v>
      </c>
      <c r="MCH401" s="430" t="s">
        <v>817</v>
      </c>
      <c r="MCI401" s="430" t="s">
        <v>817</v>
      </c>
      <c r="MCJ401" s="430" t="s">
        <v>817</v>
      </c>
      <c r="MCK401" s="430" t="s">
        <v>817</v>
      </c>
      <c r="MCL401" s="430" t="s">
        <v>817</v>
      </c>
      <c r="MCM401" s="430" t="s">
        <v>817</v>
      </c>
      <c r="MCN401" s="430" t="s">
        <v>817</v>
      </c>
      <c r="MCO401" s="430" t="s">
        <v>817</v>
      </c>
      <c r="MCP401" s="430" t="s">
        <v>817</v>
      </c>
      <c r="MCQ401" s="430" t="s">
        <v>817</v>
      </c>
      <c r="MCR401" s="430" t="s">
        <v>817</v>
      </c>
      <c r="MCS401" s="430" t="s">
        <v>817</v>
      </c>
      <c r="MCT401" s="430" t="s">
        <v>817</v>
      </c>
      <c r="MCU401" s="430" t="s">
        <v>817</v>
      </c>
      <c r="MCV401" s="430" t="s">
        <v>817</v>
      </c>
      <c r="MCW401" s="430" t="s">
        <v>817</v>
      </c>
      <c r="MCX401" s="430" t="s">
        <v>817</v>
      </c>
      <c r="MCY401" s="430" t="s">
        <v>817</v>
      </c>
      <c r="MCZ401" s="430" t="s">
        <v>817</v>
      </c>
      <c r="MDA401" s="430" t="s">
        <v>817</v>
      </c>
      <c r="MDB401" s="430" t="s">
        <v>817</v>
      </c>
      <c r="MDC401" s="430" t="s">
        <v>817</v>
      </c>
      <c r="MDD401" s="430" t="s">
        <v>817</v>
      </c>
      <c r="MDE401" s="430" t="s">
        <v>817</v>
      </c>
      <c r="MDF401" s="430" t="s">
        <v>817</v>
      </c>
      <c r="MDG401" s="430" t="s">
        <v>817</v>
      </c>
      <c r="MDH401" s="430" t="s">
        <v>817</v>
      </c>
      <c r="MDI401" s="430" t="s">
        <v>817</v>
      </c>
      <c r="MDJ401" s="430" t="s">
        <v>817</v>
      </c>
      <c r="MDK401" s="430" t="s">
        <v>817</v>
      </c>
      <c r="MDL401" s="430" t="s">
        <v>817</v>
      </c>
      <c r="MDM401" s="430" t="s">
        <v>817</v>
      </c>
      <c r="MDN401" s="430" t="s">
        <v>817</v>
      </c>
      <c r="MDO401" s="430" t="s">
        <v>817</v>
      </c>
      <c r="MDP401" s="430" t="s">
        <v>817</v>
      </c>
      <c r="MDQ401" s="430" t="s">
        <v>817</v>
      </c>
      <c r="MDR401" s="430" t="s">
        <v>817</v>
      </c>
      <c r="MDS401" s="430" t="s">
        <v>817</v>
      </c>
      <c r="MDT401" s="430" t="s">
        <v>817</v>
      </c>
      <c r="MDU401" s="430" t="s">
        <v>817</v>
      </c>
      <c r="MDV401" s="430" t="s">
        <v>817</v>
      </c>
      <c r="MDW401" s="430" t="s">
        <v>817</v>
      </c>
      <c r="MDX401" s="430" t="s">
        <v>817</v>
      </c>
      <c r="MDY401" s="430" t="s">
        <v>817</v>
      </c>
      <c r="MDZ401" s="430" t="s">
        <v>817</v>
      </c>
      <c r="MEA401" s="430" t="s">
        <v>817</v>
      </c>
      <c r="MEB401" s="430" t="s">
        <v>817</v>
      </c>
      <c r="MEC401" s="430" t="s">
        <v>817</v>
      </c>
      <c r="MED401" s="430" t="s">
        <v>817</v>
      </c>
      <c r="MEE401" s="430" t="s">
        <v>817</v>
      </c>
      <c r="MEF401" s="430" t="s">
        <v>817</v>
      </c>
      <c r="MEG401" s="430" t="s">
        <v>817</v>
      </c>
      <c r="MEH401" s="430" t="s">
        <v>817</v>
      </c>
      <c r="MEI401" s="430" t="s">
        <v>817</v>
      </c>
      <c r="MEJ401" s="430" t="s">
        <v>817</v>
      </c>
      <c r="MEK401" s="430" t="s">
        <v>817</v>
      </c>
      <c r="MEL401" s="430" t="s">
        <v>817</v>
      </c>
      <c r="MEM401" s="430" t="s">
        <v>817</v>
      </c>
      <c r="MEN401" s="430" t="s">
        <v>817</v>
      </c>
      <c r="MEO401" s="430" t="s">
        <v>817</v>
      </c>
      <c r="MEP401" s="430" t="s">
        <v>817</v>
      </c>
      <c r="MEQ401" s="430" t="s">
        <v>817</v>
      </c>
      <c r="MER401" s="430" t="s">
        <v>817</v>
      </c>
      <c r="MES401" s="430" t="s">
        <v>817</v>
      </c>
      <c r="MET401" s="430" t="s">
        <v>817</v>
      </c>
      <c r="MEU401" s="430" t="s">
        <v>817</v>
      </c>
      <c r="MEV401" s="430" t="s">
        <v>817</v>
      </c>
      <c r="MEW401" s="430" t="s">
        <v>817</v>
      </c>
      <c r="MEX401" s="430" t="s">
        <v>817</v>
      </c>
      <c r="MEY401" s="430" t="s">
        <v>817</v>
      </c>
      <c r="MEZ401" s="430" t="s">
        <v>817</v>
      </c>
      <c r="MFA401" s="430" t="s">
        <v>817</v>
      </c>
      <c r="MFB401" s="430" t="s">
        <v>817</v>
      </c>
      <c r="MFC401" s="430" t="s">
        <v>817</v>
      </c>
      <c r="MFD401" s="430" t="s">
        <v>817</v>
      </c>
      <c r="MFE401" s="430" t="s">
        <v>817</v>
      </c>
      <c r="MFF401" s="430" t="s">
        <v>817</v>
      </c>
      <c r="MFG401" s="430" t="s">
        <v>817</v>
      </c>
      <c r="MFH401" s="430" t="s">
        <v>817</v>
      </c>
      <c r="MFI401" s="430" t="s">
        <v>817</v>
      </c>
      <c r="MFJ401" s="430" t="s">
        <v>817</v>
      </c>
      <c r="MFK401" s="430" t="s">
        <v>817</v>
      </c>
      <c r="MFL401" s="430" t="s">
        <v>817</v>
      </c>
      <c r="MFM401" s="430" t="s">
        <v>817</v>
      </c>
      <c r="MFN401" s="430" t="s">
        <v>817</v>
      </c>
      <c r="MFO401" s="430" t="s">
        <v>817</v>
      </c>
      <c r="MFP401" s="430" t="s">
        <v>817</v>
      </c>
      <c r="MFQ401" s="430" t="s">
        <v>817</v>
      </c>
      <c r="MFR401" s="430" t="s">
        <v>817</v>
      </c>
      <c r="MFS401" s="430" t="s">
        <v>817</v>
      </c>
      <c r="MFT401" s="430" t="s">
        <v>817</v>
      </c>
      <c r="MFU401" s="430" t="s">
        <v>817</v>
      </c>
      <c r="MFV401" s="430" t="s">
        <v>817</v>
      </c>
      <c r="MFW401" s="430" t="s">
        <v>817</v>
      </c>
      <c r="MFX401" s="430" t="s">
        <v>817</v>
      </c>
      <c r="MFY401" s="430" t="s">
        <v>817</v>
      </c>
      <c r="MFZ401" s="430" t="s">
        <v>817</v>
      </c>
      <c r="MGA401" s="430" t="s">
        <v>817</v>
      </c>
      <c r="MGB401" s="430" t="s">
        <v>817</v>
      </c>
      <c r="MGC401" s="430" t="s">
        <v>817</v>
      </c>
      <c r="MGD401" s="430" t="s">
        <v>817</v>
      </c>
      <c r="MGE401" s="430" t="s">
        <v>817</v>
      </c>
      <c r="MGF401" s="430" t="s">
        <v>817</v>
      </c>
      <c r="MGG401" s="430" t="s">
        <v>817</v>
      </c>
      <c r="MGH401" s="430" t="s">
        <v>817</v>
      </c>
      <c r="MGI401" s="430" t="s">
        <v>817</v>
      </c>
      <c r="MGJ401" s="430" t="s">
        <v>817</v>
      </c>
      <c r="MGK401" s="430" t="s">
        <v>817</v>
      </c>
      <c r="MGL401" s="430" t="s">
        <v>817</v>
      </c>
      <c r="MGM401" s="430" t="s">
        <v>817</v>
      </c>
      <c r="MGN401" s="430" t="s">
        <v>817</v>
      </c>
      <c r="MGO401" s="430" t="s">
        <v>817</v>
      </c>
      <c r="MGP401" s="430" t="s">
        <v>817</v>
      </c>
      <c r="MGQ401" s="430" t="s">
        <v>817</v>
      </c>
      <c r="MGR401" s="430" t="s">
        <v>817</v>
      </c>
      <c r="MGS401" s="430" t="s">
        <v>817</v>
      </c>
      <c r="MGT401" s="430" t="s">
        <v>817</v>
      </c>
      <c r="MGU401" s="430" t="s">
        <v>817</v>
      </c>
      <c r="MGV401" s="430" t="s">
        <v>817</v>
      </c>
      <c r="MGW401" s="430" t="s">
        <v>817</v>
      </c>
      <c r="MGX401" s="430" t="s">
        <v>817</v>
      </c>
      <c r="MGY401" s="430" t="s">
        <v>817</v>
      </c>
      <c r="MGZ401" s="430" t="s">
        <v>817</v>
      </c>
      <c r="MHA401" s="430" t="s">
        <v>817</v>
      </c>
      <c r="MHB401" s="430" t="s">
        <v>817</v>
      </c>
      <c r="MHC401" s="430" t="s">
        <v>817</v>
      </c>
      <c r="MHD401" s="430" t="s">
        <v>817</v>
      </c>
      <c r="MHE401" s="430" t="s">
        <v>817</v>
      </c>
      <c r="MHF401" s="430" t="s">
        <v>817</v>
      </c>
      <c r="MHG401" s="430" t="s">
        <v>817</v>
      </c>
      <c r="MHH401" s="430" t="s">
        <v>817</v>
      </c>
      <c r="MHI401" s="430" t="s">
        <v>817</v>
      </c>
      <c r="MHJ401" s="430" t="s">
        <v>817</v>
      </c>
      <c r="MHK401" s="430" t="s">
        <v>817</v>
      </c>
      <c r="MHL401" s="430" t="s">
        <v>817</v>
      </c>
      <c r="MHM401" s="430" t="s">
        <v>817</v>
      </c>
      <c r="MHN401" s="430" t="s">
        <v>817</v>
      </c>
      <c r="MHO401" s="430" t="s">
        <v>817</v>
      </c>
      <c r="MHP401" s="430" t="s">
        <v>817</v>
      </c>
      <c r="MHQ401" s="430" t="s">
        <v>817</v>
      </c>
      <c r="MHR401" s="430" t="s">
        <v>817</v>
      </c>
      <c r="MHS401" s="430" t="s">
        <v>817</v>
      </c>
      <c r="MHT401" s="430" t="s">
        <v>817</v>
      </c>
      <c r="MHU401" s="430" t="s">
        <v>817</v>
      </c>
      <c r="MHV401" s="430" t="s">
        <v>817</v>
      </c>
      <c r="MHW401" s="430" t="s">
        <v>817</v>
      </c>
      <c r="MHX401" s="430" t="s">
        <v>817</v>
      </c>
      <c r="MHY401" s="430" t="s">
        <v>817</v>
      </c>
      <c r="MHZ401" s="430" t="s">
        <v>817</v>
      </c>
      <c r="MIA401" s="430" t="s">
        <v>817</v>
      </c>
      <c r="MIB401" s="430" t="s">
        <v>817</v>
      </c>
      <c r="MIC401" s="430" t="s">
        <v>817</v>
      </c>
      <c r="MID401" s="430" t="s">
        <v>817</v>
      </c>
      <c r="MIE401" s="430" t="s">
        <v>817</v>
      </c>
      <c r="MIF401" s="430" t="s">
        <v>817</v>
      </c>
      <c r="MIG401" s="430" t="s">
        <v>817</v>
      </c>
      <c r="MIH401" s="430" t="s">
        <v>817</v>
      </c>
      <c r="MII401" s="430" t="s">
        <v>817</v>
      </c>
      <c r="MIJ401" s="430" t="s">
        <v>817</v>
      </c>
      <c r="MIK401" s="430" t="s">
        <v>817</v>
      </c>
      <c r="MIL401" s="430" t="s">
        <v>817</v>
      </c>
      <c r="MIM401" s="430" t="s">
        <v>817</v>
      </c>
      <c r="MIN401" s="430" t="s">
        <v>817</v>
      </c>
      <c r="MIO401" s="430" t="s">
        <v>817</v>
      </c>
      <c r="MIP401" s="430" t="s">
        <v>817</v>
      </c>
      <c r="MIQ401" s="430" t="s">
        <v>817</v>
      </c>
      <c r="MIR401" s="430" t="s">
        <v>817</v>
      </c>
      <c r="MIS401" s="430" t="s">
        <v>817</v>
      </c>
      <c r="MIT401" s="430" t="s">
        <v>817</v>
      </c>
      <c r="MIU401" s="430" t="s">
        <v>817</v>
      </c>
      <c r="MIV401" s="430" t="s">
        <v>817</v>
      </c>
      <c r="MIW401" s="430" t="s">
        <v>817</v>
      </c>
      <c r="MIX401" s="430" t="s">
        <v>817</v>
      </c>
      <c r="MIY401" s="430" t="s">
        <v>817</v>
      </c>
      <c r="MIZ401" s="430" t="s">
        <v>817</v>
      </c>
      <c r="MJA401" s="430" t="s">
        <v>817</v>
      </c>
      <c r="MJB401" s="430" t="s">
        <v>817</v>
      </c>
      <c r="MJC401" s="430" t="s">
        <v>817</v>
      </c>
      <c r="MJD401" s="430" t="s">
        <v>817</v>
      </c>
      <c r="MJE401" s="430" t="s">
        <v>817</v>
      </c>
      <c r="MJF401" s="430" t="s">
        <v>817</v>
      </c>
      <c r="MJG401" s="430" t="s">
        <v>817</v>
      </c>
      <c r="MJH401" s="430" t="s">
        <v>817</v>
      </c>
      <c r="MJI401" s="430" t="s">
        <v>817</v>
      </c>
      <c r="MJJ401" s="430" t="s">
        <v>817</v>
      </c>
      <c r="MJK401" s="430" t="s">
        <v>817</v>
      </c>
      <c r="MJL401" s="430" t="s">
        <v>817</v>
      </c>
      <c r="MJM401" s="430" t="s">
        <v>817</v>
      </c>
      <c r="MJN401" s="430" t="s">
        <v>817</v>
      </c>
      <c r="MJO401" s="430" t="s">
        <v>817</v>
      </c>
      <c r="MJP401" s="430" t="s">
        <v>817</v>
      </c>
      <c r="MJQ401" s="430" t="s">
        <v>817</v>
      </c>
      <c r="MJR401" s="430" t="s">
        <v>817</v>
      </c>
      <c r="MJS401" s="430" t="s">
        <v>817</v>
      </c>
      <c r="MJT401" s="430" t="s">
        <v>817</v>
      </c>
      <c r="MJU401" s="430" t="s">
        <v>817</v>
      </c>
      <c r="MJV401" s="430" t="s">
        <v>817</v>
      </c>
      <c r="MJW401" s="430" t="s">
        <v>817</v>
      </c>
      <c r="MJX401" s="430" t="s">
        <v>817</v>
      </c>
      <c r="MJY401" s="430" t="s">
        <v>817</v>
      </c>
      <c r="MJZ401" s="430" t="s">
        <v>817</v>
      </c>
      <c r="MKA401" s="430" t="s">
        <v>817</v>
      </c>
      <c r="MKB401" s="430" t="s">
        <v>817</v>
      </c>
      <c r="MKC401" s="430" t="s">
        <v>817</v>
      </c>
      <c r="MKD401" s="430" t="s">
        <v>817</v>
      </c>
      <c r="MKE401" s="430" t="s">
        <v>817</v>
      </c>
      <c r="MKF401" s="430" t="s">
        <v>817</v>
      </c>
      <c r="MKG401" s="430" t="s">
        <v>817</v>
      </c>
      <c r="MKH401" s="430" t="s">
        <v>817</v>
      </c>
      <c r="MKI401" s="430" t="s">
        <v>817</v>
      </c>
      <c r="MKJ401" s="430" t="s">
        <v>817</v>
      </c>
      <c r="MKK401" s="430" t="s">
        <v>817</v>
      </c>
      <c r="MKL401" s="430" t="s">
        <v>817</v>
      </c>
      <c r="MKM401" s="430" t="s">
        <v>817</v>
      </c>
      <c r="MKN401" s="430" t="s">
        <v>817</v>
      </c>
      <c r="MKO401" s="430" t="s">
        <v>817</v>
      </c>
      <c r="MKP401" s="430" t="s">
        <v>817</v>
      </c>
      <c r="MKQ401" s="430" t="s">
        <v>817</v>
      </c>
      <c r="MKR401" s="430" t="s">
        <v>817</v>
      </c>
      <c r="MKS401" s="430" t="s">
        <v>817</v>
      </c>
      <c r="MKT401" s="430" t="s">
        <v>817</v>
      </c>
      <c r="MKU401" s="430" t="s">
        <v>817</v>
      </c>
      <c r="MKV401" s="430" t="s">
        <v>817</v>
      </c>
      <c r="MKW401" s="430" t="s">
        <v>817</v>
      </c>
      <c r="MKX401" s="430" t="s">
        <v>817</v>
      </c>
      <c r="MKY401" s="430" t="s">
        <v>817</v>
      </c>
      <c r="MKZ401" s="430" t="s">
        <v>817</v>
      </c>
      <c r="MLA401" s="430" t="s">
        <v>817</v>
      </c>
      <c r="MLB401" s="430" t="s">
        <v>817</v>
      </c>
      <c r="MLC401" s="430" t="s">
        <v>817</v>
      </c>
      <c r="MLD401" s="430" t="s">
        <v>817</v>
      </c>
      <c r="MLE401" s="430" t="s">
        <v>817</v>
      </c>
      <c r="MLF401" s="430" t="s">
        <v>817</v>
      </c>
      <c r="MLG401" s="430" t="s">
        <v>817</v>
      </c>
      <c r="MLH401" s="430" t="s">
        <v>817</v>
      </c>
      <c r="MLI401" s="430" t="s">
        <v>817</v>
      </c>
      <c r="MLJ401" s="430" t="s">
        <v>817</v>
      </c>
      <c r="MLK401" s="430" t="s">
        <v>817</v>
      </c>
      <c r="MLL401" s="430" t="s">
        <v>817</v>
      </c>
      <c r="MLM401" s="430" t="s">
        <v>817</v>
      </c>
      <c r="MLN401" s="430" t="s">
        <v>817</v>
      </c>
      <c r="MLO401" s="430" t="s">
        <v>817</v>
      </c>
      <c r="MLP401" s="430" t="s">
        <v>817</v>
      </c>
      <c r="MLQ401" s="430" t="s">
        <v>817</v>
      </c>
      <c r="MLR401" s="430" t="s">
        <v>817</v>
      </c>
      <c r="MLS401" s="430" t="s">
        <v>817</v>
      </c>
      <c r="MLT401" s="430" t="s">
        <v>817</v>
      </c>
      <c r="MLU401" s="430" t="s">
        <v>817</v>
      </c>
      <c r="MLV401" s="430" t="s">
        <v>817</v>
      </c>
      <c r="MLW401" s="430" t="s">
        <v>817</v>
      </c>
      <c r="MLX401" s="430" t="s">
        <v>817</v>
      </c>
      <c r="MLY401" s="430" t="s">
        <v>817</v>
      </c>
      <c r="MLZ401" s="430" t="s">
        <v>817</v>
      </c>
      <c r="MMA401" s="430" t="s">
        <v>817</v>
      </c>
      <c r="MMB401" s="430" t="s">
        <v>817</v>
      </c>
      <c r="MMC401" s="430" t="s">
        <v>817</v>
      </c>
      <c r="MMD401" s="430" t="s">
        <v>817</v>
      </c>
      <c r="MME401" s="430" t="s">
        <v>817</v>
      </c>
      <c r="MMF401" s="430" t="s">
        <v>817</v>
      </c>
      <c r="MMG401" s="430" t="s">
        <v>817</v>
      </c>
      <c r="MMH401" s="430" t="s">
        <v>817</v>
      </c>
      <c r="MMI401" s="430" t="s">
        <v>817</v>
      </c>
      <c r="MMJ401" s="430" t="s">
        <v>817</v>
      </c>
      <c r="MMK401" s="430" t="s">
        <v>817</v>
      </c>
      <c r="MML401" s="430" t="s">
        <v>817</v>
      </c>
      <c r="MMM401" s="430" t="s">
        <v>817</v>
      </c>
      <c r="MMN401" s="430" t="s">
        <v>817</v>
      </c>
      <c r="MMO401" s="430" t="s">
        <v>817</v>
      </c>
      <c r="MMP401" s="430" t="s">
        <v>817</v>
      </c>
      <c r="MMQ401" s="430" t="s">
        <v>817</v>
      </c>
      <c r="MMR401" s="430" t="s">
        <v>817</v>
      </c>
      <c r="MMS401" s="430" t="s">
        <v>817</v>
      </c>
      <c r="MMT401" s="430" t="s">
        <v>817</v>
      </c>
      <c r="MMU401" s="430" t="s">
        <v>817</v>
      </c>
      <c r="MMV401" s="430" t="s">
        <v>817</v>
      </c>
      <c r="MMW401" s="430" t="s">
        <v>817</v>
      </c>
      <c r="MMX401" s="430" t="s">
        <v>817</v>
      </c>
      <c r="MMY401" s="430" t="s">
        <v>817</v>
      </c>
      <c r="MMZ401" s="430" t="s">
        <v>817</v>
      </c>
      <c r="MNA401" s="430" t="s">
        <v>817</v>
      </c>
      <c r="MNB401" s="430" t="s">
        <v>817</v>
      </c>
      <c r="MNC401" s="430" t="s">
        <v>817</v>
      </c>
      <c r="MND401" s="430" t="s">
        <v>817</v>
      </c>
      <c r="MNE401" s="430" t="s">
        <v>817</v>
      </c>
      <c r="MNF401" s="430" t="s">
        <v>817</v>
      </c>
      <c r="MNG401" s="430" t="s">
        <v>817</v>
      </c>
      <c r="MNH401" s="430" t="s">
        <v>817</v>
      </c>
      <c r="MNI401" s="430" t="s">
        <v>817</v>
      </c>
      <c r="MNJ401" s="430" t="s">
        <v>817</v>
      </c>
      <c r="MNK401" s="430" t="s">
        <v>817</v>
      </c>
      <c r="MNL401" s="430" t="s">
        <v>817</v>
      </c>
      <c r="MNM401" s="430" t="s">
        <v>817</v>
      </c>
      <c r="MNN401" s="430" t="s">
        <v>817</v>
      </c>
      <c r="MNO401" s="430" t="s">
        <v>817</v>
      </c>
      <c r="MNP401" s="430" t="s">
        <v>817</v>
      </c>
      <c r="MNQ401" s="430" t="s">
        <v>817</v>
      </c>
      <c r="MNR401" s="430" t="s">
        <v>817</v>
      </c>
      <c r="MNS401" s="430" t="s">
        <v>817</v>
      </c>
      <c r="MNT401" s="430" t="s">
        <v>817</v>
      </c>
      <c r="MNU401" s="430" t="s">
        <v>817</v>
      </c>
      <c r="MNV401" s="430" t="s">
        <v>817</v>
      </c>
      <c r="MNW401" s="430" t="s">
        <v>817</v>
      </c>
      <c r="MNX401" s="430" t="s">
        <v>817</v>
      </c>
      <c r="MNY401" s="430" t="s">
        <v>817</v>
      </c>
      <c r="MNZ401" s="430" t="s">
        <v>817</v>
      </c>
      <c r="MOA401" s="430" t="s">
        <v>817</v>
      </c>
      <c r="MOB401" s="430" t="s">
        <v>817</v>
      </c>
      <c r="MOC401" s="430" t="s">
        <v>817</v>
      </c>
      <c r="MOD401" s="430" t="s">
        <v>817</v>
      </c>
      <c r="MOE401" s="430" t="s">
        <v>817</v>
      </c>
      <c r="MOF401" s="430" t="s">
        <v>817</v>
      </c>
      <c r="MOG401" s="430" t="s">
        <v>817</v>
      </c>
      <c r="MOH401" s="430" t="s">
        <v>817</v>
      </c>
      <c r="MOI401" s="430" t="s">
        <v>817</v>
      </c>
      <c r="MOJ401" s="430" t="s">
        <v>817</v>
      </c>
      <c r="MOK401" s="430" t="s">
        <v>817</v>
      </c>
      <c r="MOL401" s="430" t="s">
        <v>817</v>
      </c>
      <c r="MOM401" s="430" t="s">
        <v>817</v>
      </c>
      <c r="MON401" s="430" t="s">
        <v>817</v>
      </c>
      <c r="MOO401" s="430" t="s">
        <v>817</v>
      </c>
      <c r="MOP401" s="430" t="s">
        <v>817</v>
      </c>
      <c r="MOQ401" s="430" t="s">
        <v>817</v>
      </c>
      <c r="MOR401" s="430" t="s">
        <v>817</v>
      </c>
      <c r="MOS401" s="430" t="s">
        <v>817</v>
      </c>
      <c r="MOT401" s="430" t="s">
        <v>817</v>
      </c>
      <c r="MOU401" s="430" t="s">
        <v>817</v>
      </c>
      <c r="MOV401" s="430" t="s">
        <v>817</v>
      </c>
      <c r="MOW401" s="430" t="s">
        <v>817</v>
      </c>
      <c r="MOX401" s="430" t="s">
        <v>817</v>
      </c>
      <c r="MOY401" s="430" t="s">
        <v>817</v>
      </c>
      <c r="MOZ401" s="430" t="s">
        <v>817</v>
      </c>
      <c r="MPA401" s="430" t="s">
        <v>817</v>
      </c>
      <c r="MPB401" s="430" t="s">
        <v>817</v>
      </c>
      <c r="MPC401" s="430" t="s">
        <v>817</v>
      </c>
      <c r="MPD401" s="430" t="s">
        <v>817</v>
      </c>
      <c r="MPE401" s="430" t="s">
        <v>817</v>
      </c>
      <c r="MPF401" s="430" t="s">
        <v>817</v>
      </c>
      <c r="MPG401" s="430" t="s">
        <v>817</v>
      </c>
      <c r="MPH401" s="430" t="s">
        <v>817</v>
      </c>
      <c r="MPI401" s="430" t="s">
        <v>817</v>
      </c>
      <c r="MPJ401" s="430" t="s">
        <v>817</v>
      </c>
      <c r="MPK401" s="430" t="s">
        <v>817</v>
      </c>
      <c r="MPL401" s="430" t="s">
        <v>817</v>
      </c>
      <c r="MPM401" s="430" t="s">
        <v>817</v>
      </c>
      <c r="MPN401" s="430" t="s">
        <v>817</v>
      </c>
      <c r="MPO401" s="430" t="s">
        <v>817</v>
      </c>
      <c r="MPP401" s="430" t="s">
        <v>817</v>
      </c>
      <c r="MPQ401" s="430" t="s">
        <v>817</v>
      </c>
      <c r="MPR401" s="430" t="s">
        <v>817</v>
      </c>
      <c r="MPS401" s="430" t="s">
        <v>817</v>
      </c>
      <c r="MPT401" s="430" t="s">
        <v>817</v>
      </c>
      <c r="MPU401" s="430" t="s">
        <v>817</v>
      </c>
      <c r="MPV401" s="430" t="s">
        <v>817</v>
      </c>
      <c r="MPW401" s="430" t="s">
        <v>817</v>
      </c>
      <c r="MPX401" s="430" t="s">
        <v>817</v>
      </c>
      <c r="MPY401" s="430" t="s">
        <v>817</v>
      </c>
      <c r="MPZ401" s="430" t="s">
        <v>817</v>
      </c>
      <c r="MQA401" s="430" t="s">
        <v>817</v>
      </c>
      <c r="MQB401" s="430" t="s">
        <v>817</v>
      </c>
      <c r="MQC401" s="430" t="s">
        <v>817</v>
      </c>
      <c r="MQD401" s="430" t="s">
        <v>817</v>
      </c>
      <c r="MQE401" s="430" t="s">
        <v>817</v>
      </c>
      <c r="MQF401" s="430" t="s">
        <v>817</v>
      </c>
      <c r="MQG401" s="430" t="s">
        <v>817</v>
      </c>
      <c r="MQH401" s="430" t="s">
        <v>817</v>
      </c>
      <c r="MQI401" s="430" t="s">
        <v>817</v>
      </c>
      <c r="MQJ401" s="430" t="s">
        <v>817</v>
      </c>
      <c r="MQK401" s="430" t="s">
        <v>817</v>
      </c>
      <c r="MQL401" s="430" t="s">
        <v>817</v>
      </c>
      <c r="MQM401" s="430" t="s">
        <v>817</v>
      </c>
      <c r="MQN401" s="430" t="s">
        <v>817</v>
      </c>
      <c r="MQO401" s="430" t="s">
        <v>817</v>
      </c>
      <c r="MQP401" s="430" t="s">
        <v>817</v>
      </c>
      <c r="MQQ401" s="430" t="s">
        <v>817</v>
      </c>
      <c r="MQR401" s="430" t="s">
        <v>817</v>
      </c>
      <c r="MQS401" s="430" t="s">
        <v>817</v>
      </c>
      <c r="MQT401" s="430" t="s">
        <v>817</v>
      </c>
      <c r="MQU401" s="430" t="s">
        <v>817</v>
      </c>
      <c r="MQV401" s="430" t="s">
        <v>817</v>
      </c>
      <c r="MQW401" s="430" t="s">
        <v>817</v>
      </c>
      <c r="MQX401" s="430" t="s">
        <v>817</v>
      </c>
      <c r="MQY401" s="430" t="s">
        <v>817</v>
      </c>
      <c r="MQZ401" s="430" t="s">
        <v>817</v>
      </c>
      <c r="MRA401" s="430" t="s">
        <v>817</v>
      </c>
      <c r="MRB401" s="430" t="s">
        <v>817</v>
      </c>
      <c r="MRC401" s="430" t="s">
        <v>817</v>
      </c>
      <c r="MRD401" s="430" t="s">
        <v>817</v>
      </c>
      <c r="MRE401" s="430" t="s">
        <v>817</v>
      </c>
      <c r="MRF401" s="430" t="s">
        <v>817</v>
      </c>
      <c r="MRG401" s="430" t="s">
        <v>817</v>
      </c>
      <c r="MRH401" s="430" t="s">
        <v>817</v>
      </c>
      <c r="MRI401" s="430" t="s">
        <v>817</v>
      </c>
      <c r="MRJ401" s="430" t="s">
        <v>817</v>
      </c>
      <c r="MRK401" s="430" t="s">
        <v>817</v>
      </c>
      <c r="MRL401" s="430" t="s">
        <v>817</v>
      </c>
      <c r="MRM401" s="430" t="s">
        <v>817</v>
      </c>
      <c r="MRN401" s="430" t="s">
        <v>817</v>
      </c>
      <c r="MRO401" s="430" t="s">
        <v>817</v>
      </c>
      <c r="MRP401" s="430" t="s">
        <v>817</v>
      </c>
      <c r="MRQ401" s="430" t="s">
        <v>817</v>
      </c>
      <c r="MRR401" s="430" t="s">
        <v>817</v>
      </c>
      <c r="MRS401" s="430" t="s">
        <v>817</v>
      </c>
      <c r="MRT401" s="430" t="s">
        <v>817</v>
      </c>
      <c r="MRU401" s="430" t="s">
        <v>817</v>
      </c>
      <c r="MRV401" s="430" t="s">
        <v>817</v>
      </c>
      <c r="MRW401" s="430" t="s">
        <v>817</v>
      </c>
      <c r="MRX401" s="430" t="s">
        <v>817</v>
      </c>
      <c r="MRY401" s="430" t="s">
        <v>817</v>
      </c>
      <c r="MRZ401" s="430" t="s">
        <v>817</v>
      </c>
      <c r="MSA401" s="430" t="s">
        <v>817</v>
      </c>
      <c r="MSB401" s="430" t="s">
        <v>817</v>
      </c>
      <c r="MSC401" s="430" t="s">
        <v>817</v>
      </c>
      <c r="MSD401" s="430" t="s">
        <v>817</v>
      </c>
      <c r="MSE401" s="430" t="s">
        <v>817</v>
      </c>
      <c r="MSF401" s="430" t="s">
        <v>817</v>
      </c>
      <c r="MSG401" s="430" t="s">
        <v>817</v>
      </c>
      <c r="MSH401" s="430" t="s">
        <v>817</v>
      </c>
      <c r="MSI401" s="430" t="s">
        <v>817</v>
      </c>
      <c r="MSJ401" s="430" t="s">
        <v>817</v>
      </c>
      <c r="MSK401" s="430" t="s">
        <v>817</v>
      </c>
      <c r="MSL401" s="430" t="s">
        <v>817</v>
      </c>
      <c r="MSM401" s="430" t="s">
        <v>817</v>
      </c>
      <c r="MSN401" s="430" t="s">
        <v>817</v>
      </c>
      <c r="MSO401" s="430" t="s">
        <v>817</v>
      </c>
      <c r="MSP401" s="430" t="s">
        <v>817</v>
      </c>
      <c r="MSQ401" s="430" t="s">
        <v>817</v>
      </c>
      <c r="MSR401" s="430" t="s">
        <v>817</v>
      </c>
      <c r="MSS401" s="430" t="s">
        <v>817</v>
      </c>
      <c r="MST401" s="430" t="s">
        <v>817</v>
      </c>
      <c r="MSU401" s="430" t="s">
        <v>817</v>
      </c>
      <c r="MSV401" s="430" t="s">
        <v>817</v>
      </c>
      <c r="MSW401" s="430" t="s">
        <v>817</v>
      </c>
      <c r="MSX401" s="430" t="s">
        <v>817</v>
      </c>
      <c r="MSY401" s="430" t="s">
        <v>817</v>
      </c>
      <c r="MSZ401" s="430" t="s">
        <v>817</v>
      </c>
      <c r="MTA401" s="430" t="s">
        <v>817</v>
      </c>
      <c r="MTB401" s="430" t="s">
        <v>817</v>
      </c>
      <c r="MTC401" s="430" t="s">
        <v>817</v>
      </c>
      <c r="MTD401" s="430" t="s">
        <v>817</v>
      </c>
      <c r="MTE401" s="430" t="s">
        <v>817</v>
      </c>
      <c r="MTF401" s="430" t="s">
        <v>817</v>
      </c>
      <c r="MTG401" s="430" t="s">
        <v>817</v>
      </c>
      <c r="MTH401" s="430" t="s">
        <v>817</v>
      </c>
      <c r="MTI401" s="430" t="s">
        <v>817</v>
      </c>
      <c r="MTJ401" s="430" t="s">
        <v>817</v>
      </c>
      <c r="MTK401" s="430" t="s">
        <v>817</v>
      </c>
      <c r="MTL401" s="430" t="s">
        <v>817</v>
      </c>
      <c r="MTM401" s="430" t="s">
        <v>817</v>
      </c>
      <c r="MTN401" s="430" t="s">
        <v>817</v>
      </c>
      <c r="MTO401" s="430" t="s">
        <v>817</v>
      </c>
      <c r="MTP401" s="430" t="s">
        <v>817</v>
      </c>
      <c r="MTQ401" s="430" t="s">
        <v>817</v>
      </c>
      <c r="MTR401" s="430" t="s">
        <v>817</v>
      </c>
      <c r="MTS401" s="430" t="s">
        <v>817</v>
      </c>
      <c r="MTT401" s="430" t="s">
        <v>817</v>
      </c>
      <c r="MTU401" s="430" t="s">
        <v>817</v>
      </c>
      <c r="MTV401" s="430" t="s">
        <v>817</v>
      </c>
      <c r="MTW401" s="430" t="s">
        <v>817</v>
      </c>
      <c r="MTX401" s="430" t="s">
        <v>817</v>
      </c>
      <c r="MTY401" s="430" t="s">
        <v>817</v>
      </c>
      <c r="MTZ401" s="430" t="s">
        <v>817</v>
      </c>
      <c r="MUA401" s="430" t="s">
        <v>817</v>
      </c>
      <c r="MUB401" s="430" t="s">
        <v>817</v>
      </c>
      <c r="MUC401" s="430" t="s">
        <v>817</v>
      </c>
      <c r="MUD401" s="430" t="s">
        <v>817</v>
      </c>
      <c r="MUE401" s="430" t="s">
        <v>817</v>
      </c>
      <c r="MUF401" s="430" t="s">
        <v>817</v>
      </c>
      <c r="MUG401" s="430" t="s">
        <v>817</v>
      </c>
      <c r="MUH401" s="430" t="s">
        <v>817</v>
      </c>
      <c r="MUI401" s="430" t="s">
        <v>817</v>
      </c>
      <c r="MUJ401" s="430" t="s">
        <v>817</v>
      </c>
      <c r="MUK401" s="430" t="s">
        <v>817</v>
      </c>
      <c r="MUL401" s="430" t="s">
        <v>817</v>
      </c>
      <c r="MUM401" s="430" t="s">
        <v>817</v>
      </c>
      <c r="MUN401" s="430" t="s">
        <v>817</v>
      </c>
      <c r="MUO401" s="430" t="s">
        <v>817</v>
      </c>
      <c r="MUP401" s="430" t="s">
        <v>817</v>
      </c>
      <c r="MUQ401" s="430" t="s">
        <v>817</v>
      </c>
      <c r="MUR401" s="430" t="s">
        <v>817</v>
      </c>
      <c r="MUS401" s="430" t="s">
        <v>817</v>
      </c>
      <c r="MUT401" s="430" t="s">
        <v>817</v>
      </c>
      <c r="MUU401" s="430" t="s">
        <v>817</v>
      </c>
      <c r="MUV401" s="430" t="s">
        <v>817</v>
      </c>
      <c r="MUW401" s="430" t="s">
        <v>817</v>
      </c>
      <c r="MUX401" s="430" t="s">
        <v>817</v>
      </c>
      <c r="MUY401" s="430" t="s">
        <v>817</v>
      </c>
      <c r="MUZ401" s="430" t="s">
        <v>817</v>
      </c>
      <c r="MVA401" s="430" t="s">
        <v>817</v>
      </c>
      <c r="MVB401" s="430" t="s">
        <v>817</v>
      </c>
      <c r="MVC401" s="430" t="s">
        <v>817</v>
      </c>
      <c r="MVD401" s="430" t="s">
        <v>817</v>
      </c>
      <c r="MVE401" s="430" t="s">
        <v>817</v>
      </c>
      <c r="MVF401" s="430" t="s">
        <v>817</v>
      </c>
      <c r="MVG401" s="430" t="s">
        <v>817</v>
      </c>
      <c r="MVH401" s="430" t="s">
        <v>817</v>
      </c>
      <c r="MVI401" s="430" t="s">
        <v>817</v>
      </c>
      <c r="MVJ401" s="430" t="s">
        <v>817</v>
      </c>
      <c r="MVK401" s="430" t="s">
        <v>817</v>
      </c>
      <c r="MVL401" s="430" t="s">
        <v>817</v>
      </c>
      <c r="MVM401" s="430" t="s">
        <v>817</v>
      </c>
      <c r="MVN401" s="430" t="s">
        <v>817</v>
      </c>
      <c r="MVO401" s="430" t="s">
        <v>817</v>
      </c>
      <c r="MVP401" s="430" t="s">
        <v>817</v>
      </c>
      <c r="MVQ401" s="430" t="s">
        <v>817</v>
      </c>
      <c r="MVR401" s="430" t="s">
        <v>817</v>
      </c>
      <c r="MVS401" s="430" t="s">
        <v>817</v>
      </c>
      <c r="MVT401" s="430" t="s">
        <v>817</v>
      </c>
      <c r="MVU401" s="430" t="s">
        <v>817</v>
      </c>
      <c r="MVV401" s="430" t="s">
        <v>817</v>
      </c>
      <c r="MVW401" s="430" t="s">
        <v>817</v>
      </c>
      <c r="MVX401" s="430" t="s">
        <v>817</v>
      </c>
      <c r="MVY401" s="430" t="s">
        <v>817</v>
      </c>
      <c r="MVZ401" s="430" t="s">
        <v>817</v>
      </c>
      <c r="MWA401" s="430" t="s">
        <v>817</v>
      </c>
      <c r="MWB401" s="430" t="s">
        <v>817</v>
      </c>
      <c r="MWC401" s="430" t="s">
        <v>817</v>
      </c>
      <c r="MWD401" s="430" t="s">
        <v>817</v>
      </c>
      <c r="MWE401" s="430" t="s">
        <v>817</v>
      </c>
      <c r="MWF401" s="430" t="s">
        <v>817</v>
      </c>
      <c r="MWG401" s="430" t="s">
        <v>817</v>
      </c>
      <c r="MWH401" s="430" t="s">
        <v>817</v>
      </c>
      <c r="MWI401" s="430" t="s">
        <v>817</v>
      </c>
      <c r="MWJ401" s="430" t="s">
        <v>817</v>
      </c>
      <c r="MWK401" s="430" t="s">
        <v>817</v>
      </c>
      <c r="MWL401" s="430" t="s">
        <v>817</v>
      </c>
      <c r="MWM401" s="430" t="s">
        <v>817</v>
      </c>
      <c r="MWN401" s="430" t="s">
        <v>817</v>
      </c>
      <c r="MWO401" s="430" t="s">
        <v>817</v>
      </c>
      <c r="MWP401" s="430" t="s">
        <v>817</v>
      </c>
      <c r="MWQ401" s="430" t="s">
        <v>817</v>
      </c>
      <c r="MWR401" s="430" t="s">
        <v>817</v>
      </c>
      <c r="MWS401" s="430" t="s">
        <v>817</v>
      </c>
      <c r="MWT401" s="430" t="s">
        <v>817</v>
      </c>
      <c r="MWU401" s="430" t="s">
        <v>817</v>
      </c>
      <c r="MWV401" s="430" t="s">
        <v>817</v>
      </c>
      <c r="MWW401" s="430" t="s">
        <v>817</v>
      </c>
      <c r="MWX401" s="430" t="s">
        <v>817</v>
      </c>
      <c r="MWY401" s="430" t="s">
        <v>817</v>
      </c>
      <c r="MWZ401" s="430" t="s">
        <v>817</v>
      </c>
      <c r="MXA401" s="430" t="s">
        <v>817</v>
      </c>
      <c r="MXB401" s="430" t="s">
        <v>817</v>
      </c>
      <c r="MXC401" s="430" t="s">
        <v>817</v>
      </c>
      <c r="MXD401" s="430" t="s">
        <v>817</v>
      </c>
      <c r="MXE401" s="430" t="s">
        <v>817</v>
      </c>
      <c r="MXF401" s="430" t="s">
        <v>817</v>
      </c>
      <c r="MXG401" s="430" t="s">
        <v>817</v>
      </c>
      <c r="MXH401" s="430" t="s">
        <v>817</v>
      </c>
      <c r="MXI401" s="430" t="s">
        <v>817</v>
      </c>
      <c r="MXJ401" s="430" t="s">
        <v>817</v>
      </c>
      <c r="MXK401" s="430" t="s">
        <v>817</v>
      </c>
      <c r="MXL401" s="430" t="s">
        <v>817</v>
      </c>
      <c r="MXM401" s="430" t="s">
        <v>817</v>
      </c>
      <c r="MXN401" s="430" t="s">
        <v>817</v>
      </c>
      <c r="MXO401" s="430" t="s">
        <v>817</v>
      </c>
      <c r="MXP401" s="430" t="s">
        <v>817</v>
      </c>
      <c r="MXQ401" s="430" t="s">
        <v>817</v>
      </c>
      <c r="MXR401" s="430" t="s">
        <v>817</v>
      </c>
      <c r="MXS401" s="430" t="s">
        <v>817</v>
      </c>
      <c r="MXT401" s="430" t="s">
        <v>817</v>
      </c>
      <c r="MXU401" s="430" t="s">
        <v>817</v>
      </c>
      <c r="MXV401" s="430" t="s">
        <v>817</v>
      </c>
      <c r="MXW401" s="430" t="s">
        <v>817</v>
      </c>
      <c r="MXX401" s="430" t="s">
        <v>817</v>
      </c>
      <c r="MXY401" s="430" t="s">
        <v>817</v>
      </c>
      <c r="MXZ401" s="430" t="s">
        <v>817</v>
      </c>
      <c r="MYA401" s="430" t="s">
        <v>817</v>
      </c>
      <c r="MYB401" s="430" t="s">
        <v>817</v>
      </c>
      <c r="MYC401" s="430" t="s">
        <v>817</v>
      </c>
      <c r="MYD401" s="430" t="s">
        <v>817</v>
      </c>
      <c r="MYE401" s="430" t="s">
        <v>817</v>
      </c>
      <c r="MYF401" s="430" t="s">
        <v>817</v>
      </c>
      <c r="MYG401" s="430" t="s">
        <v>817</v>
      </c>
      <c r="MYH401" s="430" t="s">
        <v>817</v>
      </c>
      <c r="MYI401" s="430" t="s">
        <v>817</v>
      </c>
      <c r="MYJ401" s="430" t="s">
        <v>817</v>
      </c>
      <c r="MYK401" s="430" t="s">
        <v>817</v>
      </c>
      <c r="MYL401" s="430" t="s">
        <v>817</v>
      </c>
      <c r="MYM401" s="430" t="s">
        <v>817</v>
      </c>
      <c r="MYN401" s="430" t="s">
        <v>817</v>
      </c>
      <c r="MYO401" s="430" t="s">
        <v>817</v>
      </c>
      <c r="MYP401" s="430" t="s">
        <v>817</v>
      </c>
      <c r="MYQ401" s="430" t="s">
        <v>817</v>
      </c>
      <c r="MYR401" s="430" t="s">
        <v>817</v>
      </c>
      <c r="MYS401" s="430" t="s">
        <v>817</v>
      </c>
      <c r="MYT401" s="430" t="s">
        <v>817</v>
      </c>
      <c r="MYU401" s="430" t="s">
        <v>817</v>
      </c>
      <c r="MYV401" s="430" t="s">
        <v>817</v>
      </c>
      <c r="MYW401" s="430" t="s">
        <v>817</v>
      </c>
      <c r="MYX401" s="430" t="s">
        <v>817</v>
      </c>
      <c r="MYY401" s="430" t="s">
        <v>817</v>
      </c>
      <c r="MYZ401" s="430" t="s">
        <v>817</v>
      </c>
      <c r="MZA401" s="430" t="s">
        <v>817</v>
      </c>
      <c r="MZB401" s="430" t="s">
        <v>817</v>
      </c>
      <c r="MZC401" s="430" t="s">
        <v>817</v>
      </c>
      <c r="MZD401" s="430" t="s">
        <v>817</v>
      </c>
      <c r="MZE401" s="430" t="s">
        <v>817</v>
      </c>
      <c r="MZF401" s="430" t="s">
        <v>817</v>
      </c>
      <c r="MZG401" s="430" t="s">
        <v>817</v>
      </c>
      <c r="MZH401" s="430" t="s">
        <v>817</v>
      </c>
      <c r="MZI401" s="430" t="s">
        <v>817</v>
      </c>
      <c r="MZJ401" s="430" t="s">
        <v>817</v>
      </c>
      <c r="MZK401" s="430" t="s">
        <v>817</v>
      </c>
      <c r="MZL401" s="430" t="s">
        <v>817</v>
      </c>
      <c r="MZM401" s="430" t="s">
        <v>817</v>
      </c>
      <c r="MZN401" s="430" t="s">
        <v>817</v>
      </c>
      <c r="MZO401" s="430" t="s">
        <v>817</v>
      </c>
      <c r="MZP401" s="430" t="s">
        <v>817</v>
      </c>
      <c r="MZQ401" s="430" t="s">
        <v>817</v>
      </c>
      <c r="MZR401" s="430" t="s">
        <v>817</v>
      </c>
      <c r="MZS401" s="430" t="s">
        <v>817</v>
      </c>
      <c r="MZT401" s="430" t="s">
        <v>817</v>
      </c>
      <c r="MZU401" s="430" t="s">
        <v>817</v>
      </c>
      <c r="MZV401" s="430" t="s">
        <v>817</v>
      </c>
      <c r="MZW401" s="430" t="s">
        <v>817</v>
      </c>
      <c r="MZX401" s="430" t="s">
        <v>817</v>
      </c>
      <c r="MZY401" s="430" t="s">
        <v>817</v>
      </c>
      <c r="MZZ401" s="430" t="s">
        <v>817</v>
      </c>
      <c r="NAA401" s="430" t="s">
        <v>817</v>
      </c>
      <c r="NAB401" s="430" t="s">
        <v>817</v>
      </c>
      <c r="NAC401" s="430" t="s">
        <v>817</v>
      </c>
      <c r="NAD401" s="430" t="s">
        <v>817</v>
      </c>
      <c r="NAE401" s="430" t="s">
        <v>817</v>
      </c>
      <c r="NAF401" s="430" t="s">
        <v>817</v>
      </c>
      <c r="NAG401" s="430" t="s">
        <v>817</v>
      </c>
      <c r="NAH401" s="430" t="s">
        <v>817</v>
      </c>
      <c r="NAI401" s="430" t="s">
        <v>817</v>
      </c>
      <c r="NAJ401" s="430" t="s">
        <v>817</v>
      </c>
      <c r="NAK401" s="430" t="s">
        <v>817</v>
      </c>
      <c r="NAL401" s="430" t="s">
        <v>817</v>
      </c>
      <c r="NAM401" s="430" t="s">
        <v>817</v>
      </c>
      <c r="NAN401" s="430" t="s">
        <v>817</v>
      </c>
      <c r="NAO401" s="430" t="s">
        <v>817</v>
      </c>
      <c r="NAP401" s="430" t="s">
        <v>817</v>
      </c>
      <c r="NAQ401" s="430" t="s">
        <v>817</v>
      </c>
      <c r="NAR401" s="430" t="s">
        <v>817</v>
      </c>
      <c r="NAS401" s="430" t="s">
        <v>817</v>
      </c>
      <c r="NAT401" s="430" t="s">
        <v>817</v>
      </c>
      <c r="NAU401" s="430" t="s">
        <v>817</v>
      </c>
      <c r="NAV401" s="430" t="s">
        <v>817</v>
      </c>
      <c r="NAW401" s="430" t="s">
        <v>817</v>
      </c>
      <c r="NAX401" s="430" t="s">
        <v>817</v>
      </c>
      <c r="NAY401" s="430" t="s">
        <v>817</v>
      </c>
      <c r="NAZ401" s="430" t="s">
        <v>817</v>
      </c>
      <c r="NBA401" s="430" t="s">
        <v>817</v>
      </c>
      <c r="NBB401" s="430" t="s">
        <v>817</v>
      </c>
      <c r="NBC401" s="430" t="s">
        <v>817</v>
      </c>
      <c r="NBD401" s="430" t="s">
        <v>817</v>
      </c>
      <c r="NBE401" s="430" t="s">
        <v>817</v>
      </c>
      <c r="NBF401" s="430" t="s">
        <v>817</v>
      </c>
      <c r="NBG401" s="430" t="s">
        <v>817</v>
      </c>
      <c r="NBH401" s="430" t="s">
        <v>817</v>
      </c>
      <c r="NBI401" s="430" t="s">
        <v>817</v>
      </c>
      <c r="NBJ401" s="430" t="s">
        <v>817</v>
      </c>
      <c r="NBK401" s="430" t="s">
        <v>817</v>
      </c>
      <c r="NBL401" s="430" t="s">
        <v>817</v>
      </c>
      <c r="NBM401" s="430" t="s">
        <v>817</v>
      </c>
      <c r="NBN401" s="430" t="s">
        <v>817</v>
      </c>
      <c r="NBO401" s="430" t="s">
        <v>817</v>
      </c>
      <c r="NBP401" s="430" t="s">
        <v>817</v>
      </c>
      <c r="NBQ401" s="430" t="s">
        <v>817</v>
      </c>
      <c r="NBR401" s="430" t="s">
        <v>817</v>
      </c>
      <c r="NBS401" s="430" t="s">
        <v>817</v>
      </c>
      <c r="NBT401" s="430" t="s">
        <v>817</v>
      </c>
      <c r="NBU401" s="430" t="s">
        <v>817</v>
      </c>
      <c r="NBV401" s="430" t="s">
        <v>817</v>
      </c>
      <c r="NBW401" s="430" t="s">
        <v>817</v>
      </c>
      <c r="NBX401" s="430" t="s">
        <v>817</v>
      </c>
      <c r="NBY401" s="430" t="s">
        <v>817</v>
      </c>
      <c r="NBZ401" s="430" t="s">
        <v>817</v>
      </c>
      <c r="NCA401" s="430" t="s">
        <v>817</v>
      </c>
      <c r="NCB401" s="430" t="s">
        <v>817</v>
      </c>
      <c r="NCC401" s="430" t="s">
        <v>817</v>
      </c>
      <c r="NCD401" s="430" t="s">
        <v>817</v>
      </c>
      <c r="NCE401" s="430" t="s">
        <v>817</v>
      </c>
      <c r="NCF401" s="430" t="s">
        <v>817</v>
      </c>
      <c r="NCG401" s="430" t="s">
        <v>817</v>
      </c>
      <c r="NCH401" s="430" t="s">
        <v>817</v>
      </c>
      <c r="NCI401" s="430" t="s">
        <v>817</v>
      </c>
      <c r="NCJ401" s="430" t="s">
        <v>817</v>
      </c>
      <c r="NCK401" s="430" t="s">
        <v>817</v>
      </c>
      <c r="NCL401" s="430" t="s">
        <v>817</v>
      </c>
      <c r="NCM401" s="430" t="s">
        <v>817</v>
      </c>
      <c r="NCN401" s="430" t="s">
        <v>817</v>
      </c>
      <c r="NCO401" s="430" t="s">
        <v>817</v>
      </c>
      <c r="NCP401" s="430" t="s">
        <v>817</v>
      </c>
      <c r="NCQ401" s="430" t="s">
        <v>817</v>
      </c>
      <c r="NCR401" s="430" t="s">
        <v>817</v>
      </c>
      <c r="NCS401" s="430" t="s">
        <v>817</v>
      </c>
      <c r="NCT401" s="430" t="s">
        <v>817</v>
      </c>
      <c r="NCU401" s="430" t="s">
        <v>817</v>
      </c>
      <c r="NCV401" s="430" t="s">
        <v>817</v>
      </c>
      <c r="NCW401" s="430" t="s">
        <v>817</v>
      </c>
      <c r="NCX401" s="430" t="s">
        <v>817</v>
      </c>
      <c r="NCY401" s="430" t="s">
        <v>817</v>
      </c>
      <c r="NCZ401" s="430" t="s">
        <v>817</v>
      </c>
      <c r="NDA401" s="430" t="s">
        <v>817</v>
      </c>
      <c r="NDB401" s="430" t="s">
        <v>817</v>
      </c>
      <c r="NDC401" s="430" t="s">
        <v>817</v>
      </c>
      <c r="NDD401" s="430" t="s">
        <v>817</v>
      </c>
      <c r="NDE401" s="430" t="s">
        <v>817</v>
      </c>
      <c r="NDF401" s="430" t="s">
        <v>817</v>
      </c>
      <c r="NDG401" s="430" t="s">
        <v>817</v>
      </c>
      <c r="NDH401" s="430" t="s">
        <v>817</v>
      </c>
      <c r="NDI401" s="430" t="s">
        <v>817</v>
      </c>
      <c r="NDJ401" s="430" t="s">
        <v>817</v>
      </c>
      <c r="NDK401" s="430" t="s">
        <v>817</v>
      </c>
      <c r="NDL401" s="430" t="s">
        <v>817</v>
      </c>
      <c r="NDM401" s="430" t="s">
        <v>817</v>
      </c>
      <c r="NDN401" s="430" t="s">
        <v>817</v>
      </c>
      <c r="NDO401" s="430" t="s">
        <v>817</v>
      </c>
      <c r="NDP401" s="430" t="s">
        <v>817</v>
      </c>
      <c r="NDQ401" s="430" t="s">
        <v>817</v>
      </c>
      <c r="NDR401" s="430" t="s">
        <v>817</v>
      </c>
      <c r="NDS401" s="430" t="s">
        <v>817</v>
      </c>
      <c r="NDT401" s="430" t="s">
        <v>817</v>
      </c>
      <c r="NDU401" s="430" t="s">
        <v>817</v>
      </c>
      <c r="NDV401" s="430" t="s">
        <v>817</v>
      </c>
      <c r="NDW401" s="430" t="s">
        <v>817</v>
      </c>
      <c r="NDX401" s="430" t="s">
        <v>817</v>
      </c>
      <c r="NDY401" s="430" t="s">
        <v>817</v>
      </c>
      <c r="NDZ401" s="430" t="s">
        <v>817</v>
      </c>
      <c r="NEA401" s="430" t="s">
        <v>817</v>
      </c>
      <c r="NEB401" s="430" t="s">
        <v>817</v>
      </c>
      <c r="NEC401" s="430" t="s">
        <v>817</v>
      </c>
      <c r="NED401" s="430" t="s">
        <v>817</v>
      </c>
      <c r="NEE401" s="430" t="s">
        <v>817</v>
      </c>
      <c r="NEF401" s="430" t="s">
        <v>817</v>
      </c>
      <c r="NEG401" s="430" t="s">
        <v>817</v>
      </c>
      <c r="NEH401" s="430" t="s">
        <v>817</v>
      </c>
      <c r="NEI401" s="430" t="s">
        <v>817</v>
      </c>
      <c r="NEJ401" s="430" t="s">
        <v>817</v>
      </c>
      <c r="NEK401" s="430" t="s">
        <v>817</v>
      </c>
      <c r="NEL401" s="430" t="s">
        <v>817</v>
      </c>
      <c r="NEM401" s="430" t="s">
        <v>817</v>
      </c>
      <c r="NEN401" s="430" t="s">
        <v>817</v>
      </c>
      <c r="NEO401" s="430" t="s">
        <v>817</v>
      </c>
      <c r="NEP401" s="430" t="s">
        <v>817</v>
      </c>
      <c r="NEQ401" s="430" t="s">
        <v>817</v>
      </c>
      <c r="NER401" s="430" t="s">
        <v>817</v>
      </c>
      <c r="NES401" s="430" t="s">
        <v>817</v>
      </c>
      <c r="NET401" s="430" t="s">
        <v>817</v>
      </c>
      <c r="NEU401" s="430" t="s">
        <v>817</v>
      </c>
      <c r="NEV401" s="430" t="s">
        <v>817</v>
      </c>
      <c r="NEW401" s="430" t="s">
        <v>817</v>
      </c>
      <c r="NEX401" s="430" t="s">
        <v>817</v>
      </c>
      <c r="NEY401" s="430" t="s">
        <v>817</v>
      </c>
      <c r="NEZ401" s="430" t="s">
        <v>817</v>
      </c>
      <c r="NFA401" s="430" t="s">
        <v>817</v>
      </c>
      <c r="NFB401" s="430" t="s">
        <v>817</v>
      </c>
      <c r="NFC401" s="430" t="s">
        <v>817</v>
      </c>
      <c r="NFD401" s="430" t="s">
        <v>817</v>
      </c>
      <c r="NFE401" s="430" t="s">
        <v>817</v>
      </c>
      <c r="NFF401" s="430" t="s">
        <v>817</v>
      </c>
      <c r="NFG401" s="430" t="s">
        <v>817</v>
      </c>
      <c r="NFH401" s="430" t="s">
        <v>817</v>
      </c>
      <c r="NFI401" s="430" t="s">
        <v>817</v>
      </c>
      <c r="NFJ401" s="430" t="s">
        <v>817</v>
      </c>
      <c r="NFK401" s="430" t="s">
        <v>817</v>
      </c>
      <c r="NFL401" s="430" t="s">
        <v>817</v>
      </c>
      <c r="NFM401" s="430" t="s">
        <v>817</v>
      </c>
      <c r="NFN401" s="430" t="s">
        <v>817</v>
      </c>
      <c r="NFO401" s="430" t="s">
        <v>817</v>
      </c>
      <c r="NFP401" s="430" t="s">
        <v>817</v>
      </c>
      <c r="NFQ401" s="430" t="s">
        <v>817</v>
      </c>
      <c r="NFR401" s="430" t="s">
        <v>817</v>
      </c>
      <c r="NFS401" s="430" t="s">
        <v>817</v>
      </c>
      <c r="NFT401" s="430" t="s">
        <v>817</v>
      </c>
      <c r="NFU401" s="430" t="s">
        <v>817</v>
      </c>
      <c r="NFV401" s="430" t="s">
        <v>817</v>
      </c>
      <c r="NFW401" s="430" t="s">
        <v>817</v>
      </c>
      <c r="NFX401" s="430" t="s">
        <v>817</v>
      </c>
      <c r="NFY401" s="430" t="s">
        <v>817</v>
      </c>
      <c r="NFZ401" s="430" t="s">
        <v>817</v>
      </c>
      <c r="NGA401" s="430" t="s">
        <v>817</v>
      </c>
      <c r="NGB401" s="430" t="s">
        <v>817</v>
      </c>
      <c r="NGC401" s="430" t="s">
        <v>817</v>
      </c>
      <c r="NGD401" s="430" t="s">
        <v>817</v>
      </c>
      <c r="NGE401" s="430" t="s">
        <v>817</v>
      </c>
      <c r="NGF401" s="430" t="s">
        <v>817</v>
      </c>
      <c r="NGG401" s="430" t="s">
        <v>817</v>
      </c>
      <c r="NGH401" s="430" t="s">
        <v>817</v>
      </c>
      <c r="NGI401" s="430" t="s">
        <v>817</v>
      </c>
      <c r="NGJ401" s="430" t="s">
        <v>817</v>
      </c>
      <c r="NGK401" s="430" t="s">
        <v>817</v>
      </c>
      <c r="NGL401" s="430" t="s">
        <v>817</v>
      </c>
      <c r="NGM401" s="430" t="s">
        <v>817</v>
      </c>
      <c r="NGN401" s="430" t="s">
        <v>817</v>
      </c>
      <c r="NGO401" s="430" t="s">
        <v>817</v>
      </c>
      <c r="NGP401" s="430" t="s">
        <v>817</v>
      </c>
      <c r="NGQ401" s="430" t="s">
        <v>817</v>
      </c>
      <c r="NGR401" s="430" t="s">
        <v>817</v>
      </c>
      <c r="NGS401" s="430" t="s">
        <v>817</v>
      </c>
      <c r="NGT401" s="430" t="s">
        <v>817</v>
      </c>
      <c r="NGU401" s="430" t="s">
        <v>817</v>
      </c>
      <c r="NGV401" s="430" t="s">
        <v>817</v>
      </c>
      <c r="NGW401" s="430" t="s">
        <v>817</v>
      </c>
      <c r="NGX401" s="430" t="s">
        <v>817</v>
      </c>
      <c r="NGY401" s="430" t="s">
        <v>817</v>
      </c>
      <c r="NGZ401" s="430" t="s">
        <v>817</v>
      </c>
      <c r="NHA401" s="430" t="s">
        <v>817</v>
      </c>
      <c r="NHB401" s="430" t="s">
        <v>817</v>
      </c>
      <c r="NHC401" s="430" t="s">
        <v>817</v>
      </c>
      <c r="NHD401" s="430" t="s">
        <v>817</v>
      </c>
      <c r="NHE401" s="430" t="s">
        <v>817</v>
      </c>
      <c r="NHF401" s="430" t="s">
        <v>817</v>
      </c>
      <c r="NHG401" s="430" t="s">
        <v>817</v>
      </c>
      <c r="NHH401" s="430" t="s">
        <v>817</v>
      </c>
      <c r="NHI401" s="430" t="s">
        <v>817</v>
      </c>
      <c r="NHJ401" s="430" t="s">
        <v>817</v>
      </c>
      <c r="NHK401" s="430" t="s">
        <v>817</v>
      </c>
      <c r="NHL401" s="430" t="s">
        <v>817</v>
      </c>
      <c r="NHM401" s="430" t="s">
        <v>817</v>
      </c>
      <c r="NHN401" s="430" t="s">
        <v>817</v>
      </c>
      <c r="NHO401" s="430" t="s">
        <v>817</v>
      </c>
      <c r="NHP401" s="430" t="s">
        <v>817</v>
      </c>
      <c r="NHQ401" s="430" t="s">
        <v>817</v>
      </c>
      <c r="NHR401" s="430" t="s">
        <v>817</v>
      </c>
      <c r="NHS401" s="430" t="s">
        <v>817</v>
      </c>
      <c r="NHT401" s="430" t="s">
        <v>817</v>
      </c>
      <c r="NHU401" s="430" t="s">
        <v>817</v>
      </c>
      <c r="NHV401" s="430" t="s">
        <v>817</v>
      </c>
      <c r="NHW401" s="430" t="s">
        <v>817</v>
      </c>
      <c r="NHX401" s="430" t="s">
        <v>817</v>
      </c>
      <c r="NHY401" s="430" t="s">
        <v>817</v>
      </c>
      <c r="NHZ401" s="430" t="s">
        <v>817</v>
      </c>
      <c r="NIA401" s="430" t="s">
        <v>817</v>
      </c>
      <c r="NIB401" s="430" t="s">
        <v>817</v>
      </c>
      <c r="NIC401" s="430" t="s">
        <v>817</v>
      </c>
      <c r="NID401" s="430" t="s">
        <v>817</v>
      </c>
      <c r="NIE401" s="430" t="s">
        <v>817</v>
      </c>
      <c r="NIF401" s="430" t="s">
        <v>817</v>
      </c>
      <c r="NIG401" s="430" t="s">
        <v>817</v>
      </c>
      <c r="NIH401" s="430" t="s">
        <v>817</v>
      </c>
      <c r="NII401" s="430" t="s">
        <v>817</v>
      </c>
      <c r="NIJ401" s="430" t="s">
        <v>817</v>
      </c>
      <c r="NIK401" s="430" t="s">
        <v>817</v>
      </c>
      <c r="NIL401" s="430" t="s">
        <v>817</v>
      </c>
      <c r="NIM401" s="430" t="s">
        <v>817</v>
      </c>
      <c r="NIN401" s="430" t="s">
        <v>817</v>
      </c>
      <c r="NIO401" s="430" t="s">
        <v>817</v>
      </c>
      <c r="NIP401" s="430" t="s">
        <v>817</v>
      </c>
      <c r="NIQ401" s="430" t="s">
        <v>817</v>
      </c>
      <c r="NIR401" s="430" t="s">
        <v>817</v>
      </c>
      <c r="NIS401" s="430" t="s">
        <v>817</v>
      </c>
      <c r="NIT401" s="430" t="s">
        <v>817</v>
      </c>
      <c r="NIU401" s="430" t="s">
        <v>817</v>
      </c>
      <c r="NIV401" s="430" t="s">
        <v>817</v>
      </c>
      <c r="NIW401" s="430" t="s">
        <v>817</v>
      </c>
      <c r="NIX401" s="430" t="s">
        <v>817</v>
      </c>
      <c r="NIY401" s="430" t="s">
        <v>817</v>
      </c>
      <c r="NIZ401" s="430" t="s">
        <v>817</v>
      </c>
      <c r="NJA401" s="430" t="s">
        <v>817</v>
      </c>
      <c r="NJB401" s="430" t="s">
        <v>817</v>
      </c>
      <c r="NJC401" s="430" t="s">
        <v>817</v>
      </c>
      <c r="NJD401" s="430" t="s">
        <v>817</v>
      </c>
      <c r="NJE401" s="430" t="s">
        <v>817</v>
      </c>
      <c r="NJF401" s="430" t="s">
        <v>817</v>
      </c>
      <c r="NJG401" s="430" t="s">
        <v>817</v>
      </c>
      <c r="NJH401" s="430" t="s">
        <v>817</v>
      </c>
      <c r="NJI401" s="430" t="s">
        <v>817</v>
      </c>
      <c r="NJJ401" s="430" t="s">
        <v>817</v>
      </c>
      <c r="NJK401" s="430" t="s">
        <v>817</v>
      </c>
      <c r="NJL401" s="430" t="s">
        <v>817</v>
      </c>
      <c r="NJM401" s="430" t="s">
        <v>817</v>
      </c>
      <c r="NJN401" s="430" t="s">
        <v>817</v>
      </c>
      <c r="NJO401" s="430" t="s">
        <v>817</v>
      </c>
      <c r="NJP401" s="430" t="s">
        <v>817</v>
      </c>
      <c r="NJQ401" s="430" t="s">
        <v>817</v>
      </c>
      <c r="NJR401" s="430" t="s">
        <v>817</v>
      </c>
      <c r="NJS401" s="430" t="s">
        <v>817</v>
      </c>
      <c r="NJT401" s="430" t="s">
        <v>817</v>
      </c>
      <c r="NJU401" s="430" t="s">
        <v>817</v>
      </c>
      <c r="NJV401" s="430" t="s">
        <v>817</v>
      </c>
      <c r="NJW401" s="430" t="s">
        <v>817</v>
      </c>
      <c r="NJX401" s="430" t="s">
        <v>817</v>
      </c>
      <c r="NJY401" s="430" t="s">
        <v>817</v>
      </c>
      <c r="NJZ401" s="430" t="s">
        <v>817</v>
      </c>
      <c r="NKA401" s="430" t="s">
        <v>817</v>
      </c>
      <c r="NKB401" s="430" t="s">
        <v>817</v>
      </c>
      <c r="NKC401" s="430" t="s">
        <v>817</v>
      </c>
      <c r="NKD401" s="430" t="s">
        <v>817</v>
      </c>
      <c r="NKE401" s="430" t="s">
        <v>817</v>
      </c>
      <c r="NKF401" s="430" t="s">
        <v>817</v>
      </c>
      <c r="NKG401" s="430" t="s">
        <v>817</v>
      </c>
      <c r="NKH401" s="430" t="s">
        <v>817</v>
      </c>
      <c r="NKI401" s="430" t="s">
        <v>817</v>
      </c>
      <c r="NKJ401" s="430" t="s">
        <v>817</v>
      </c>
      <c r="NKK401" s="430" t="s">
        <v>817</v>
      </c>
      <c r="NKL401" s="430" t="s">
        <v>817</v>
      </c>
      <c r="NKM401" s="430" t="s">
        <v>817</v>
      </c>
      <c r="NKN401" s="430" t="s">
        <v>817</v>
      </c>
      <c r="NKO401" s="430" t="s">
        <v>817</v>
      </c>
      <c r="NKP401" s="430" t="s">
        <v>817</v>
      </c>
      <c r="NKQ401" s="430" t="s">
        <v>817</v>
      </c>
      <c r="NKR401" s="430" t="s">
        <v>817</v>
      </c>
      <c r="NKS401" s="430" t="s">
        <v>817</v>
      </c>
      <c r="NKT401" s="430" t="s">
        <v>817</v>
      </c>
      <c r="NKU401" s="430" t="s">
        <v>817</v>
      </c>
      <c r="NKV401" s="430" t="s">
        <v>817</v>
      </c>
      <c r="NKW401" s="430" t="s">
        <v>817</v>
      </c>
      <c r="NKX401" s="430" t="s">
        <v>817</v>
      </c>
      <c r="NKY401" s="430" t="s">
        <v>817</v>
      </c>
      <c r="NKZ401" s="430" t="s">
        <v>817</v>
      </c>
      <c r="NLA401" s="430" t="s">
        <v>817</v>
      </c>
      <c r="NLB401" s="430" t="s">
        <v>817</v>
      </c>
      <c r="NLC401" s="430" t="s">
        <v>817</v>
      </c>
      <c r="NLD401" s="430" t="s">
        <v>817</v>
      </c>
      <c r="NLE401" s="430" t="s">
        <v>817</v>
      </c>
      <c r="NLF401" s="430" t="s">
        <v>817</v>
      </c>
      <c r="NLG401" s="430" t="s">
        <v>817</v>
      </c>
      <c r="NLH401" s="430" t="s">
        <v>817</v>
      </c>
      <c r="NLI401" s="430" t="s">
        <v>817</v>
      </c>
      <c r="NLJ401" s="430" t="s">
        <v>817</v>
      </c>
      <c r="NLK401" s="430" t="s">
        <v>817</v>
      </c>
      <c r="NLL401" s="430" t="s">
        <v>817</v>
      </c>
      <c r="NLM401" s="430" t="s">
        <v>817</v>
      </c>
      <c r="NLN401" s="430" t="s">
        <v>817</v>
      </c>
      <c r="NLO401" s="430" t="s">
        <v>817</v>
      </c>
      <c r="NLP401" s="430" t="s">
        <v>817</v>
      </c>
      <c r="NLQ401" s="430" t="s">
        <v>817</v>
      </c>
      <c r="NLR401" s="430" t="s">
        <v>817</v>
      </c>
      <c r="NLS401" s="430" t="s">
        <v>817</v>
      </c>
      <c r="NLT401" s="430" t="s">
        <v>817</v>
      </c>
      <c r="NLU401" s="430" t="s">
        <v>817</v>
      </c>
      <c r="NLV401" s="430" t="s">
        <v>817</v>
      </c>
      <c r="NLW401" s="430" t="s">
        <v>817</v>
      </c>
      <c r="NLX401" s="430" t="s">
        <v>817</v>
      </c>
      <c r="NLY401" s="430" t="s">
        <v>817</v>
      </c>
      <c r="NLZ401" s="430" t="s">
        <v>817</v>
      </c>
      <c r="NMA401" s="430" t="s">
        <v>817</v>
      </c>
      <c r="NMB401" s="430" t="s">
        <v>817</v>
      </c>
      <c r="NMC401" s="430" t="s">
        <v>817</v>
      </c>
      <c r="NMD401" s="430" t="s">
        <v>817</v>
      </c>
      <c r="NME401" s="430" t="s">
        <v>817</v>
      </c>
      <c r="NMF401" s="430" t="s">
        <v>817</v>
      </c>
      <c r="NMG401" s="430" t="s">
        <v>817</v>
      </c>
      <c r="NMH401" s="430" t="s">
        <v>817</v>
      </c>
      <c r="NMI401" s="430" t="s">
        <v>817</v>
      </c>
      <c r="NMJ401" s="430" t="s">
        <v>817</v>
      </c>
      <c r="NMK401" s="430" t="s">
        <v>817</v>
      </c>
      <c r="NML401" s="430" t="s">
        <v>817</v>
      </c>
      <c r="NMM401" s="430" t="s">
        <v>817</v>
      </c>
      <c r="NMN401" s="430" t="s">
        <v>817</v>
      </c>
      <c r="NMO401" s="430" t="s">
        <v>817</v>
      </c>
      <c r="NMP401" s="430" t="s">
        <v>817</v>
      </c>
      <c r="NMQ401" s="430" t="s">
        <v>817</v>
      </c>
      <c r="NMR401" s="430" t="s">
        <v>817</v>
      </c>
      <c r="NMS401" s="430" t="s">
        <v>817</v>
      </c>
      <c r="NMT401" s="430" t="s">
        <v>817</v>
      </c>
      <c r="NMU401" s="430" t="s">
        <v>817</v>
      </c>
      <c r="NMV401" s="430" t="s">
        <v>817</v>
      </c>
      <c r="NMW401" s="430" t="s">
        <v>817</v>
      </c>
      <c r="NMX401" s="430" t="s">
        <v>817</v>
      </c>
      <c r="NMY401" s="430" t="s">
        <v>817</v>
      </c>
      <c r="NMZ401" s="430" t="s">
        <v>817</v>
      </c>
      <c r="NNA401" s="430" t="s">
        <v>817</v>
      </c>
      <c r="NNB401" s="430" t="s">
        <v>817</v>
      </c>
      <c r="NNC401" s="430" t="s">
        <v>817</v>
      </c>
      <c r="NND401" s="430" t="s">
        <v>817</v>
      </c>
      <c r="NNE401" s="430" t="s">
        <v>817</v>
      </c>
      <c r="NNF401" s="430" t="s">
        <v>817</v>
      </c>
      <c r="NNG401" s="430" t="s">
        <v>817</v>
      </c>
      <c r="NNH401" s="430" t="s">
        <v>817</v>
      </c>
      <c r="NNI401" s="430" t="s">
        <v>817</v>
      </c>
      <c r="NNJ401" s="430" t="s">
        <v>817</v>
      </c>
      <c r="NNK401" s="430" t="s">
        <v>817</v>
      </c>
      <c r="NNL401" s="430" t="s">
        <v>817</v>
      </c>
      <c r="NNM401" s="430" t="s">
        <v>817</v>
      </c>
      <c r="NNN401" s="430" t="s">
        <v>817</v>
      </c>
      <c r="NNO401" s="430" t="s">
        <v>817</v>
      </c>
      <c r="NNP401" s="430" t="s">
        <v>817</v>
      </c>
      <c r="NNQ401" s="430" t="s">
        <v>817</v>
      </c>
      <c r="NNR401" s="430" t="s">
        <v>817</v>
      </c>
      <c r="NNS401" s="430" t="s">
        <v>817</v>
      </c>
      <c r="NNT401" s="430" t="s">
        <v>817</v>
      </c>
      <c r="NNU401" s="430" t="s">
        <v>817</v>
      </c>
      <c r="NNV401" s="430" t="s">
        <v>817</v>
      </c>
      <c r="NNW401" s="430" t="s">
        <v>817</v>
      </c>
      <c r="NNX401" s="430" t="s">
        <v>817</v>
      </c>
      <c r="NNY401" s="430" t="s">
        <v>817</v>
      </c>
      <c r="NNZ401" s="430" t="s">
        <v>817</v>
      </c>
      <c r="NOA401" s="430" t="s">
        <v>817</v>
      </c>
      <c r="NOB401" s="430" t="s">
        <v>817</v>
      </c>
      <c r="NOC401" s="430" t="s">
        <v>817</v>
      </c>
      <c r="NOD401" s="430" t="s">
        <v>817</v>
      </c>
      <c r="NOE401" s="430" t="s">
        <v>817</v>
      </c>
      <c r="NOF401" s="430" t="s">
        <v>817</v>
      </c>
      <c r="NOG401" s="430" t="s">
        <v>817</v>
      </c>
      <c r="NOH401" s="430" t="s">
        <v>817</v>
      </c>
      <c r="NOI401" s="430" t="s">
        <v>817</v>
      </c>
      <c r="NOJ401" s="430" t="s">
        <v>817</v>
      </c>
      <c r="NOK401" s="430" t="s">
        <v>817</v>
      </c>
      <c r="NOL401" s="430" t="s">
        <v>817</v>
      </c>
      <c r="NOM401" s="430" t="s">
        <v>817</v>
      </c>
      <c r="NON401" s="430" t="s">
        <v>817</v>
      </c>
      <c r="NOO401" s="430" t="s">
        <v>817</v>
      </c>
      <c r="NOP401" s="430" t="s">
        <v>817</v>
      </c>
      <c r="NOQ401" s="430" t="s">
        <v>817</v>
      </c>
      <c r="NOR401" s="430" t="s">
        <v>817</v>
      </c>
      <c r="NOS401" s="430" t="s">
        <v>817</v>
      </c>
      <c r="NOT401" s="430" t="s">
        <v>817</v>
      </c>
      <c r="NOU401" s="430" t="s">
        <v>817</v>
      </c>
      <c r="NOV401" s="430" t="s">
        <v>817</v>
      </c>
      <c r="NOW401" s="430" t="s">
        <v>817</v>
      </c>
      <c r="NOX401" s="430" t="s">
        <v>817</v>
      </c>
      <c r="NOY401" s="430" t="s">
        <v>817</v>
      </c>
      <c r="NOZ401" s="430" t="s">
        <v>817</v>
      </c>
      <c r="NPA401" s="430" t="s">
        <v>817</v>
      </c>
      <c r="NPB401" s="430" t="s">
        <v>817</v>
      </c>
      <c r="NPC401" s="430" t="s">
        <v>817</v>
      </c>
      <c r="NPD401" s="430" t="s">
        <v>817</v>
      </c>
      <c r="NPE401" s="430" t="s">
        <v>817</v>
      </c>
      <c r="NPF401" s="430" t="s">
        <v>817</v>
      </c>
      <c r="NPG401" s="430" t="s">
        <v>817</v>
      </c>
      <c r="NPH401" s="430" t="s">
        <v>817</v>
      </c>
      <c r="NPI401" s="430" t="s">
        <v>817</v>
      </c>
      <c r="NPJ401" s="430" t="s">
        <v>817</v>
      </c>
      <c r="NPK401" s="430" t="s">
        <v>817</v>
      </c>
      <c r="NPL401" s="430" t="s">
        <v>817</v>
      </c>
      <c r="NPM401" s="430" t="s">
        <v>817</v>
      </c>
      <c r="NPN401" s="430" t="s">
        <v>817</v>
      </c>
      <c r="NPO401" s="430" t="s">
        <v>817</v>
      </c>
      <c r="NPP401" s="430" t="s">
        <v>817</v>
      </c>
      <c r="NPQ401" s="430" t="s">
        <v>817</v>
      </c>
      <c r="NPR401" s="430" t="s">
        <v>817</v>
      </c>
      <c r="NPS401" s="430" t="s">
        <v>817</v>
      </c>
      <c r="NPT401" s="430" t="s">
        <v>817</v>
      </c>
      <c r="NPU401" s="430" t="s">
        <v>817</v>
      </c>
      <c r="NPV401" s="430" t="s">
        <v>817</v>
      </c>
      <c r="NPW401" s="430" t="s">
        <v>817</v>
      </c>
      <c r="NPX401" s="430" t="s">
        <v>817</v>
      </c>
      <c r="NPY401" s="430" t="s">
        <v>817</v>
      </c>
      <c r="NPZ401" s="430" t="s">
        <v>817</v>
      </c>
      <c r="NQA401" s="430" t="s">
        <v>817</v>
      </c>
      <c r="NQB401" s="430" t="s">
        <v>817</v>
      </c>
      <c r="NQC401" s="430" t="s">
        <v>817</v>
      </c>
      <c r="NQD401" s="430" t="s">
        <v>817</v>
      </c>
      <c r="NQE401" s="430" t="s">
        <v>817</v>
      </c>
      <c r="NQF401" s="430" t="s">
        <v>817</v>
      </c>
      <c r="NQG401" s="430" t="s">
        <v>817</v>
      </c>
      <c r="NQH401" s="430" t="s">
        <v>817</v>
      </c>
      <c r="NQI401" s="430" t="s">
        <v>817</v>
      </c>
      <c r="NQJ401" s="430" t="s">
        <v>817</v>
      </c>
      <c r="NQK401" s="430" t="s">
        <v>817</v>
      </c>
      <c r="NQL401" s="430" t="s">
        <v>817</v>
      </c>
      <c r="NQM401" s="430" t="s">
        <v>817</v>
      </c>
      <c r="NQN401" s="430" t="s">
        <v>817</v>
      </c>
      <c r="NQO401" s="430" t="s">
        <v>817</v>
      </c>
      <c r="NQP401" s="430" t="s">
        <v>817</v>
      </c>
      <c r="NQQ401" s="430" t="s">
        <v>817</v>
      </c>
      <c r="NQR401" s="430" t="s">
        <v>817</v>
      </c>
      <c r="NQS401" s="430" t="s">
        <v>817</v>
      </c>
      <c r="NQT401" s="430" t="s">
        <v>817</v>
      </c>
      <c r="NQU401" s="430" t="s">
        <v>817</v>
      </c>
      <c r="NQV401" s="430" t="s">
        <v>817</v>
      </c>
      <c r="NQW401" s="430" t="s">
        <v>817</v>
      </c>
      <c r="NQX401" s="430" t="s">
        <v>817</v>
      </c>
      <c r="NQY401" s="430" t="s">
        <v>817</v>
      </c>
      <c r="NQZ401" s="430" t="s">
        <v>817</v>
      </c>
      <c r="NRA401" s="430" t="s">
        <v>817</v>
      </c>
      <c r="NRB401" s="430" t="s">
        <v>817</v>
      </c>
      <c r="NRC401" s="430" t="s">
        <v>817</v>
      </c>
      <c r="NRD401" s="430" t="s">
        <v>817</v>
      </c>
      <c r="NRE401" s="430" t="s">
        <v>817</v>
      </c>
      <c r="NRF401" s="430" t="s">
        <v>817</v>
      </c>
      <c r="NRG401" s="430" t="s">
        <v>817</v>
      </c>
      <c r="NRH401" s="430" t="s">
        <v>817</v>
      </c>
      <c r="NRI401" s="430" t="s">
        <v>817</v>
      </c>
      <c r="NRJ401" s="430" t="s">
        <v>817</v>
      </c>
      <c r="NRK401" s="430" t="s">
        <v>817</v>
      </c>
      <c r="NRL401" s="430" t="s">
        <v>817</v>
      </c>
      <c r="NRM401" s="430" t="s">
        <v>817</v>
      </c>
      <c r="NRN401" s="430" t="s">
        <v>817</v>
      </c>
      <c r="NRO401" s="430" t="s">
        <v>817</v>
      </c>
      <c r="NRP401" s="430" t="s">
        <v>817</v>
      </c>
      <c r="NRQ401" s="430" t="s">
        <v>817</v>
      </c>
      <c r="NRR401" s="430" t="s">
        <v>817</v>
      </c>
      <c r="NRS401" s="430" t="s">
        <v>817</v>
      </c>
      <c r="NRT401" s="430" t="s">
        <v>817</v>
      </c>
      <c r="NRU401" s="430" t="s">
        <v>817</v>
      </c>
      <c r="NRV401" s="430" t="s">
        <v>817</v>
      </c>
      <c r="NRW401" s="430" t="s">
        <v>817</v>
      </c>
      <c r="NRX401" s="430" t="s">
        <v>817</v>
      </c>
      <c r="NRY401" s="430" t="s">
        <v>817</v>
      </c>
      <c r="NRZ401" s="430" t="s">
        <v>817</v>
      </c>
      <c r="NSA401" s="430" t="s">
        <v>817</v>
      </c>
      <c r="NSB401" s="430" t="s">
        <v>817</v>
      </c>
      <c r="NSC401" s="430" t="s">
        <v>817</v>
      </c>
      <c r="NSD401" s="430" t="s">
        <v>817</v>
      </c>
      <c r="NSE401" s="430" t="s">
        <v>817</v>
      </c>
      <c r="NSF401" s="430" t="s">
        <v>817</v>
      </c>
      <c r="NSG401" s="430" t="s">
        <v>817</v>
      </c>
      <c r="NSH401" s="430" t="s">
        <v>817</v>
      </c>
      <c r="NSI401" s="430" t="s">
        <v>817</v>
      </c>
      <c r="NSJ401" s="430" t="s">
        <v>817</v>
      </c>
      <c r="NSK401" s="430" t="s">
        <v>817</v>
      </c>
      <c r="NSL401" s="430" t="s">
        <v>817</v>
      </c>
      <c r="NSM401" s="430" t="s">
        <v>817</v>
      </c>
      <c r="NSN401" s="430" t="s">
        <v>817</v>
      </c>
      <c r="NSO401" s="430" t="s">
        <v>817</v>
      </c>
      <c r="NSP401" s="430" t="s">
        <v>817</v>
      </c>
      <c r="NSQ401" s="430" t="s">
        <v>817</v>
      </c>
      <c r="NSR401" s="430" t="s">
        <v>817</v>
      </c>
      <c r="NSS401" s="430" t="s">
        <v>817</v>
      </c>
      <c r="NST401" s="430" t="s">
        <v>817</v>
      </c>
      <c r="NSU401" s="430" t="s">
        <v>817</v>
      </c>
      <c r="NSV401" s="430" t="s">
        <v>817</v>
      </c>
      <c r="NSW401" s="430" t="s">
        <v>817</v>
      </c>
      <c r="NSX401" s="430" t="s">
        <v>817</v>
      </c>
      <c r="NSY401" s="430" t="s">
        <v>817</v>
      </c>
      <c r="NSZ401" s="430" t="s">
        <v>817</v>
      </c>
      <c r="NTA401" s="430" t="s">
        <v>817</v>
      </c>
      <c r="NTB401" s="430" t="s">
        <v>817</v>
      </c>
      <c r="NTC401" s="430" t="s">
        <v>817</v>
      </c>
      <c r="NTD401" s="430" t="s">
        <v>817</v>
      </c>
      <c r="NTE401" s="430" t="s">
        <v>817</v>
      </c>
      <c r="NTF401" s="430" t="s">
        <v>817</v>
      </c>
      <c r="NTG401" s="430" t="s">
        <v>817</v>
      </c>
      <c r="NTH401" s="430" t="s">
        <v>817</v>
      </c>
      <c r="NTI401" s="430" t="s">
        <v>817</v>
      </c>
      <c r="NTJ401" s="430" t="s">
        <v>817</v>
      </c>
      <c r="NTK401" s="430" t="s">
        <v>817</v>
      </c>
      <c r="NTL401" s="430" t="s">
        <v>817</v>
      </c>
      <c r="NTM401" s="430" t="s">
        <v>817</v>
      </c>
      <c r="NTN401" s="430" t="s">
        <v>817</v>
      </c>
      <c r="NTO401" s="430" t="s">
        <v>817</v>
      </c>
      <c r="NTP401" s="430" t="s">
        <v>817</v>
      </c>
      <c r="NTQ401" s="430" t="s">
        <v>817</v>
      </c>
      <c r="NTR401" s="430" t="s">
        <v>817</v>
      </c>
      <c r="NTS401" s="430" t="s">
        <v>817</v>
      </c>
      <c r="NTT401" s="430" t="s">
        <v>817</v>
      </c>
      <c r="NTU401" s="430" t="s">
        <v>817</v>
      </c>
      <c r="NTV401" s="430" t="s">
        <v>817</v>
      </c>
      <c r="NTW401" s="430" t="s">
        <v>817</v>
      </c>
      <c r="NTX401" s="430" t="s">
        <v>817</v>
      </c>
      <c r="NTY401" s="430" t="s">
        <v>817</v>
      </c>
      <c r="NTZ401" s="430" t="s">
        <v>817</v>
      </c>
      <c r="NUA401" s="430" t="s">
        <v>817</v>
      </c>
      <c r="NUB401" s="430" t="s">
        <v>817</v>
      </c>
      <c r="NUC401" s="430" t="s">
        <v>817</v>
      </c>
      <c r="NUD401" s="430" t="s">
        <v>817</v>
      </c>
      <c r="NUE401" s="430" t="s">
        <v>817</v>
      </c>
      <c r="NUF401" s="430" t="s">
        <v>817</v>
      </c>
      <c r="NUG401" s="430" t="s">
        <v>817</v>
      </c>
      <c r="NUH401" s="430" t="s">
        <v>817</v>
      </c>
      <c r="NUI401" s="430" t="s">
        <v>817</v>
      </c>
      <c r="NUJ401" s="430" t="s">
        <v>817</v>
      </c>
      <c r="NUK401" s="430" t="s">
        <v>817</v>
      </c>
      <c r="NUL401" s="430" t="s">
        <v>817</v>
      </c>
      <c r="NUM401" s="430" t="s">
        <v>817</v>
      </c>
      <c r="NUN401" s="430" t="s">
        <v>817</v>
      </c>
      <c r="NUO401" s="430" t="s">
        <v>817</v>
      </c>
      <c r="NUP401" s="430" t="s">
        <v>817</v>
      </c>
      <c r="NUQ401" s="430" t="s">
        <v>817</v>
      </c>
      <c r="NUR401" s="430" t="s">
        <v>817</v>
      </c>
      <c r="NUS401" s="430" t="s">
        <v>817</v>
      </c>
      <c r="NUT401" s="430" t="s">
        <v>817</v>
      </c>
      <c r="NUU401" s="430" t="s">
        <v>817</v>
      </c>
      <c r="NUV401" s="430" t="s">
        <v>817</v>
      </c>
      <c r="NUW401" s="430" t="s">
        <v>817</v>
      </c>
      <c r="NUX401" s="430" t="s">
        <v>817</v>
      </c>
      <c r="NUY401" s="430" t="s">
        <v>817</v>
      </c>
      <c r="NUZ401" s="430" t="s">
        <v>817</v>
      </c>
      <c r="NVA401" s="430" t="s">
        <v>817</v>
      </c>
      <c r="NVB401" s="430" t="s">
        <v>817</v>
      </c>
      <c r="NVC401" s="430" t="s">
        <v>817</v>
      </c>
      <c r="NVD401" s="430" t="s">
        <v>817</v>
      </c>
      <c r="NVE401" s="430" t="s">
        <v>817</v>
      </c>
      <c r="NVF401" s="430" t="s">
        <v>817</v>
      </c>
      <c r="NVG401" s="430" t="s">
        <v>817</v>
      </c>
      <c r="NVH401" s="430" t="s">
        <v>817</v>
      </c>
      <c r="NVI401" s="430" t="s">
        <v>817</v>
      </c>
      <c r="NVJ401" s="430" t="s">
        <v>817</v>
      </c>
      <c r="NVK401" s="430" t="s">
        <v>817</v>
      </c>
      <c r="NVL401" s="430" t="s">
        <v>817</v>
      </c>
      <c r="NVM401" s="430" t="s">
        <v>817</v>
      </c>
      <c r="NVN401" s="430" t="s">
        <v>817</v>
      </c>
      <c r="NVO401" s="430" t="s">
        <v>817</v>
      </c>
      <c r="NVP401" s="430" t="s">
        <v>817</v>
      </c>
      <c r="NVQ401" s="430" t="s">
        <v>817</v>
      </c>
      <c r="NVR401" s="430" t="s">
        <v>817</v>
      </c>
      <c r="NVS401" s="430" t="s">
        <v>817</v>
      </c>
      <c r="NVT401" s="430" t="s">
        <v>817</v>
      </c>
      <c r="NVU401" s="430" t="s">
        <v>817</v>
      </c>
      <c r="NVV401" s="430" t="s">
        <v>817</v>
      </c>
      <c r="NVW401" s="430" t="s">
        <v>817</v>
      </c>
      <c r="NVX401" s="430" t="s">
        <v>817</v>
      </c>
      <c r="NVY401" s="430" t="s">
        <v>817</v>
      </c>
      <c r="NVZ401" s="430" t="s">
        <v>817</v>
      </c>
      <c r="NWA401" s="430" t="s">
        <v>817</v>
      </c>
      <c r="NWB401" s="430" t="s">
        <v>817</v>
      </c>
      <c r="NWC401" s="430" t="s">
        <v>817</v>
      </c>
      <c r="NWD401" s="430" t="s">
        <v>817</v>
      </c>
      <c r="NWE401" s="430" t="s">
        <v>817</v>
      </c>
      <c r="NWF401" s="430" t="s">
        <v>817</v>
      </c>
      <c r="NWG401" s="430" t="s">
        <v>817</v>
      </c>
      <c r="NWH401" s="430" t="s">
        <v>817</v>
      </c>
      <c r="NWI401" s="430" t="s">
        <v>817</v>
      </c>
      <c r="NWJ401" s="430" t="s">
        <v>817</v>
      </c>
      <c r="NWK401" s="430" t="s">
        <v>817</v>
      </c>
      <c r="NWL401" s="430" t="s">
        <v>817</v>
      </c>
      <c r="NWM401" s="430" t="s">
        <v>817</v>
      </c>
      <c r="NWN401" s="430" t="s">
        <v>817</v>
      </c>
      <c r="NWO401" s="430" t="s">
        <v>817</v>
      </c>
      <c r="NWP401" s="430" t="s">
        <v>817</v>
      </c>
      <c r="NWQ401" s="430" t="s">
        <v>817</v>
      </c>
      <c r="NWR401" s="430" t="s">
        <v>817</v>
      </c>
      <c r="NWS401" s="430" t="s">
        <v>817</v>
      </c>
      <c r="NWT401" s="430" t="s">
        <v>817</v>
      </c>
      <c r="NWU401" s="430" t="s">
        <v>817</v>
      </c>
      <c r="NWV401" s="430" t="s">
        <v>817</v>
      </c>
      <c r="NWW401" s="430" t="s">
        <v>817</v>
      </c>
      <c r="NWX401" s="430" t="s">
        <v>817</v>
      </c>
      <c r="NWY401" s="430" t="s">
        <v>817</v>
      </c>
      <c r="NWZ401" s="430" t="s">
        <v>817</v>
      </c>
      <c r="NXA401" s="430" t="s">
        <v>817</v>
      </c>
      <c r="NXB401" s="430" t="s">
        <v>817</v>
      </c>
      <c r="NXC401" s="430" t="s">
        <v>817</v>
      </c>
      <c r="NXD401" s="430" t="s">
        <v>817</v>
      </c>
      <c r="NXE401" s="430" t="s">
        <v>817</v>
      </c>
      <c r="NXF401" s="430" t="s">
        <v>817</v>
      </c>
      <c r="NXG401" s="430" t="s">
        <v>817</v>
      </c>
      <c r="NXH401" s="430" t="s">
        <v>817</v>
      </c>
      <c r="NXI401" s="430" t="s">
        <v>817</v>
      </c>
      <c r="NXJ401" s="430" t="s">
        <v>817</v>
      </c>
      <c r="NXK401" s="430" t="s">
        <v>817</v>
      </c>
      <c r="NXL401" s="430" t="s">
        <v>817</v>
      </c>
      <c r="NXM401" s="430" t="s">
        <v>817</v>
      </c>
      <c r="NXN401" s="430" t="s">
        <v>817</v>
      </c>
      <c r="NXO401" s="430" t="s">
        <v>817</v>
      </c>
      <c r="NXP401" s="430" t="s">
        <v>817</v>
      </c>
      <c r="NXQ401" s="430" t="s">
        <v>817</v>
      </c>
      <c r="NXR401" s="430" t="s">
        <v>817</v>
      </c>
      <c r="NXS401" s="430" t="s">
        <v>817</v>
      </c>
      <c r="NXT401" s="430" t="s">
        <v>817</v>
      </c>
      <c r="NXU401" s="430" t="s">
        <v>817</v>
      </c>
      <c r="NXV401" s="430" t="s">
        <v>817</v>
      </c>
      <c r="NXW401" s="430" t="s">
        <v>817</v>
      </c>
      <c r="NXX401" s="430" t="s">
        <v>817</v>
      </c>
      <c r="NXY401" s="430" t="s">
        <v>817</v>
      </c>
      <c r="NXZ401" s="430" t="s">
        <v>817</v>
      </c>
      <c r="NYA401" s="430" t="s">
        <v>817</v>
      </c>
      <c r="NYB401" s="430" t="s">
        <v>817</v>
      </c>
      <c r="NYC401" s="430" t="s">
        <v>817</v>
      </c>
      <c r="NYD401" s="430" t="s">
        <v>817</v>
      </c>
      <c r="NYE401" s="430" t="s">
        <v>817</v>
      </c>
      <c r="NYF401" s="430" t="s">
        <v>817</v>
      </c>
      <c r="NYG401" s="430" t="s">
        <v>817</v>
      </c>
      <c r="NYH401" s="430" t="s">
        <v>817</v>
      </c>
      <c r="NYI401" s="430" t="s">
        <v>817</v>
      </c>
      <c r="NYJ401" s="430" t="s">
        <v>817</v>
      </c>
      <c r="NYK401" s="430" t="s">
        <v>817</v>
      </c>
      <c r="NYL401" s="430" t="s">
        <v>817</v>
      </c>
      <c r="NYM401" s="430" t="s">
        <v>817</v>
      </c>
      <c r="NYN401" s="430" t="s">
        <v>817</v>
      </c>
      <c r="NYO401" s="430" t="s">
        <v>817</v>
      </c>
      <c r="NYP401" s="430" t="s">
        <v>817</v>
      </c>
      <c r="NYQ401" s="430" t="s">
        <v>817</v>
      </c>
      <c r="NYR401" s="430" t="s">
        <v>817</v>
      </c>
      <c r="NYS401" s="430" t="s">
        <v>817</v>
      </c>
      <c r="NYT401" s="430" t="s">
        <v>817</v>
      </c>
      <c r="NYU401" s="430" t="s">
        <v>817</v>
      </c>
      <c r="NYV401" s="430" t="s">
        <v>817</v>
      </c>
      <c r="NYW401" s="430" t="s">
        <v>817</v>
      </c>
      <c r="NYX401" s="430" t="s">
        <v>817</v>
      </c>
      <c r="NYY401" s="430" t="s">
        <v>817</v>
      </c>
      <c r="NYZ401" s="430" t="s">
        <v>817</v>
      </c>
      <c r="NZA401" s="430" t="s">
        <v>817</v>
      </c>
      <c r="NZB401" s="430" t="s">
        <v>817</v>
      </c>
      <c r="NZC401" s="430" t="s">
        <v>817</v>
      </c>
      <c r="NZD401" s="430" t="s">
        <v>817</v>
      </c>
      <c r="NZE401" s="430" t="s">
        <v>817</v>
      </c>
      <c r="NZF401" s="430" t="s">
        <v>817</v>
      </c>
      <c r="NZG401" s="430" t="s">
        <v>817</v>
      </c>
      <c r="NZH401" s="430" t="s">
        <v>817</v>
      </c>
      <c r="NZI401" s="430" t="s">
        <v>817</v>
      </c>
      <c r="NZJ401" s="430" t="s">
        <v>817</v>
      </c>
      <c r="NZK401" s="430" t="s">
        <v>817</v>
      </c>
      <c r="NZL401" s="430" t="s">
        <v>817</v>
      </c>
      <c r="NZM401" s="430" t="s">
        <v>817</v>
      </c>
      <c r="NZN401" s="430" t="s">
        <v>817</v>
      </c>
      <c r="NZO401" s="430" t="s">
        <v>817</v>
      </c>
      <c r="NZP401" s="430" t="s">
        <v>817</v>
      </c>
      <c r="NZQ401" s="430" t="s">
        <v>817</v>
      </c>
      <c r="NZR401" s="430" t="s">
        <v>817</v>
      </c>
      <c r="NZS401" s="430" t="s">
        <v>817</v>
      </c>
      <c r="NZT401" s="430" t="s">
        <v>817</v>
      </c>
      <c r="NZU401" s="430" t="s">
        <v>817</v>
      </c>
      <c r="NZV401" s="430" t="s">
        <v>817</v>
      </c>
      <c r="NZW401" s="430" t="s">
        <v>817</v>
      </c>
      <c r="NZX401" s="430" t="s">
        <v>817</v>
      </c>
      <c r="NZY401" s="430" t="s">
        <v>817</v>
      </c>
      <c r="NZZ401" s="430" t="s">
        <v>817</v>
      </c>
      <c r="OAA401" s="430" t="s">
        <v>817</v>
      </c>
      <c r="OAB401" s="430" t="s">
        <v>817</v>
      </c>
      <c r="OAC401" s="430" t="s">
        <v>817</v>
      </c>
      <c r="OAD401" s="430" t="s">
        <v>817</v>
      </c>
      <c r="OAE401" s="430" t="s">
        <v>817</v>
      </c>
      <c r="OAF401" s="430" t="s">
        <v>817</v>
      </c>
      <c r="OAG401" s="430" t="s">
        <v>817</v>
      </c>
      <c r="OAH401" s="430" t="s">
        <v>817</v>
      </c>
      <c r="OAI401" s="430" t="s">
        <v>817</v>
      </c>
      <c r="OAJ401" s="430" t="s">
        <v>817</v>
      </c>
      <c r="OAK401" s="430" t="s">
        <v>817</v>
      </c>
      <c r="OAL401" s="430" t="s">
        <v>817</v>
      </c>
      <c r="OAM401" s="430" t="s">
        <v>817</v>
      </c>
      <c r="OAN401" s="430" t="s">
        <v>817</v>
      </c>
      <c r="OAO401" s="430" t="s">
        <v>817</v>
      </c>
      <c r="OAP401" s="430" t="s">
        <v>817</v>
      </c>
      <c r="OAQ401" s="430" t="s">
        <v>817</v>
      </c>
      <c r="OAR401" s="430" t="s">
        <v>817</v>
      </c>
      <c r="OAS401" s="430" t="s">
        <v>817</v>
      </c>
      <c r="OAT401" s="430" t="s">
        <v>817</v>
      </c>
      <c r="OAU401" s="430" t="s">
        <v>817</v>
      </c>
      <c r="OAV401" s="430" t="s">
        <v>817</v>
      </c>
      <c r="OAW401" s="430" t="s">
        <v>817</v>
      </c>
      <c r="OAX401" s="430" t="s">
        <v>817</v>
      </c>
      <c r="OAY401" s="430" t="s">
        <v>817</v>
      </c>
      <c r="OAZ401" s="430" t="s">
        <v>817</v>
      </c>
      <c r="OBA401" s="430" t="s">
        <v>817</v>
      </c>
      <c r="OBB401" s="430" t="s">
        <v>817</v>
      </c>
      <c r="OBC401" s="430" t="s">
        <v>817</v>
      </c>
      <c r="OBD401" s="430" t="s">
        <v>817</v>
      </c>
      <c r="OBE401" s="430" t="s">
        <v>817</v>
      </c>
      <c r="OBF401" s="430" t="s">
        <v>817</v>
      </c>
      <c r="OBG401" s="430" t="s">
        <v>817</v>
      </c>
      <c r="OBH401" s="430" t="s">
        <v>817</v>
      </c>
      <c r="OBI401" s="430" t="s">
        <v>817</v>
      </c>
      <c r="OBJ401" s="430" t="s">
        <v>817</v>
      </c>
      <c r="OBK401" s="430" t="s">
        <v>817</v>
      </c>
      <c r="OBL401" s="430" t="s">
        <v>817</v>
      </c>
      <c r="OBM401" s="430" t="s">
        <v>817</v>
      </c>
      <c r="OBN401" s="430" t="s">
        <v>817</v>
      </c>
      <c r="OBO401" s="430" t="s">
        <v>817</v>
      </c>
      <c r="OBP401" s="430" t="s">
        <v>817</v>
      </c>
      <c r="OBQ401" s="430" t="s">
        <v>817</v>
      </c>
      <c r="OBR401" s="430" t="s">
        <v>817</v>
      </c>
      <c r="OBS401" s="430" t="s">
        <v>817</v>
      </c>
      <c r="OBT401" s="430" t="s">
        <v>817</v>
      </c>
      <c r="OBU401" s="430" t="s">
        <v>817</v>
      </c>
      <c r="OBV401" s="430" t="s">
        <v>817</v>
      </c>
      <c r="OBW401" s="430" t="s">
        <v>817</v>
      </c>
      <c r="OBX401" s="430" t="s">
        <v>817</v>
      </c>
      <c r="OBY401" s="430" t="s">
        <v>817</v>
      </c>
      <c r="OBZ401" s="430" t="s">
        <v>817</v>
      </c>
      <c r="OCA401" s="430" t="s">
        <v>817</v>
      </c>
      <c r="OCB401" s="430" t="s">
        <v>817</v>
      </c>
      <c r="OCC401" s="430" t="s">
        <v>817</v>
      </c>
      <c r="OCD401" s="430" t="s">
        <v>817</v>
      </c>
      <c r="OCE401" s="430" t="s">
        <v>817</v>
      </c>
      <c r="OCF401" s="430" t="s">
        <v>817</v>
      </c>
      <c r="OCG401" s="430" t="s">
        <v>817</v>
      </c>
      <c r="OCH401" s="430" t="s">
        <v>817</v>
      </c>
      <c r="OCI401" s="430" t="s">
        <v>817</v>
      </c>
      <c r="OCJ401" s="430" t="s">
        <v>817</v>
      </c>
      <c r="OCK401" s="430" t="s">
        <v>817</v>
      </c>
      <c r="OCL401" s="430" t="s">
        <v>817</v>
      </c>
      <c r="OCM401" s="430" t="s">
        <v>817</v>
      </c>
      <c r="OCN401" s="430" t="s">
        <v>817</v>
      </c>
      <c r="OCO401" s="430" t="s">
        <v>817</v>
      </c>
      <c r="OCP401" s="430" t="s">
        <v>817</v>
      </c>
      <c r="OCQ401" s="430" t="s">
        <v>817</v>
      </c>
      <c r="OCR401" s="430" t="s">
        <v>817</v>
      </c>
      <c r="OCS401" s="430" t="s">
        <v>817</v>
      </c>
      <c r="OCT401" s="430" t="s">
        <v>817</v>
      </c>
      <c r="OCU401" s="430" t="s">
        <v>817</v>
      </c>
      <c r="OCV401" s="430" t="s">
        <v>817</v>
      </c>
      <c r="OCW401" s="430" t="s">
        <v>817</v>
      </c>
      <c r="OCX401" s="430" t="s">
        <v>817</v>
      </c>
      <c r="OCY401" s="430" t="s">
        <v>817</v>
      </c>
      <c r="OCZ401" s="430" t="s">
        <v>817</v>
      </c>
      <c r="ODA401" s="430" t="s">
        <v>817</v>
      </c>
      <c r="ODB401" s="430" t="s">
        <v>817</v>
      </c>
      <c r="ODC401" s="430" t="s">
        <v>817</v>
      </c>
      <c r="ODD401" s="430" t="s">
        <v>817</v>
      </c>
      <c r="ODE401" s="430" t="s">
        <v>817</v>
      </c>
      <c r="ODF401" s="430" t="s">
        <v>817</v>
      </c>
      <c r="ODG401" s="430" t="s">
        <v>817</v>
      </c>
      <c r="ODH401" s="430" t="s">
        <v>817</v>
      </c>
      <c r="ODI401" s="430" t="s">
        <v>817</v>
      </c>
      <c r="ODJ401" s="430" t="s">
        <v>817</v>
      </c>
      <c r="ODK401" s="430" t="s">
        <v>817</v>
      </c>
      <c r="ODL401" s="430" t="s">
        <v>817</v>
      </c>
      <c r="ODM401" s="430" t="s">
        <v>817</v>
      </c>
      <c r="ODN401" s="430" t="s">
        <v>817</v>
      </c>
      <c r="ODO401" s="430" t="s">
        <v>817</v>
      </c>
      <c r="ODP401" s="430" t="s">
        <v>817</v>
      </c>
      <c r="ODQ401" s="430" t="s">
        <v>817</v>
      </c>
      <c r="ODR401" s="430" t="s">
        <v>817</v>
      </c>
      <c r="ODS401" s="430" t="s">
        <v>817</v>
      </c>
      <c r="ODT401" s="430" t="s">
        <v>817</v>
      </c>
      <c r="ODU401" s="430" t="s">
        <v>817</v>
      </c>
      <c r="ODV401" s="430" t="s">
        <v>817</v>
      </c>
      <c r="ODW401" s="430" t="s">
        <v>817</v>
      </c>
      <c r="ODX401" s="430" t="s">
        <v>817</v>
      </c>
      <c r="ODY401" s="430" t="s">
        <v>817</v>
      </c>
      <c r="ODZ401" s="430" t="s">
        <v>817</v>
      </c>
      <c r="OEA401" s="430" t="s">
        <v>817</v>
      </c>
      <c r="OEB401" s="430" t="s">
        <v>817</v>
      </c>
      <c r="OEC401" s="430" t="s">
        <v>817</v>
      </c>
      <c r="OED401" s="430" t="s">
        <v>817</v>
      </c>
      <c r="OEE401" s="430" t="s">
        <v>817</v>
      </c>
      <c r="OEF401" s="430" t="s">
        <v>817</v>
      </c>
      <c r="OEG401" s="430" t="s">
        <v>817</v>
      </c>
      <c r="OEH401" s="430" t="s">
        <v>817</v>
      </c>
      <c r="OEI401" s="430" t="s">
        <v>817</v>
      </c>
      <c r="OEJ401" s="430" t="s">
        <v>817</v>
      </c>
      <c r="OEK401" s="430" t="s">
        <v>817</v>
      </c>
      <c r="OEL401" s="430" t="s">
        <v>817</v>
      </c>
      <c r="OEM401" s="430" t="s">
        <v>817</v>
      </c>
      <c r="OEN401" s="430" t="s">
        <v>817</v>
      </c>
      <c r="OEO401" s="430" t="s">
        <v>817</v>
      </c>
      <c r="OEP401" s="430" t="s">
        <v>817</v>
      </c>
      <c r="OEQ401" s="430" t="s">
        <v>817</v>
      </c>
      <c r="OER401" s="430" t="s">
        <v>817</v>
      </c>
      <c r="OES401" s="430" t="s">
        <v>817</v>
      </c>
      <c r="OET401" s="430" t="s">
        <v>817</v>
      </c>
      <c r="OEU401" s="430" t="s">
        <v>817</v>
      </c>
      <c r="OEV401" s="430" t="s">
        <v>817</v>
      </c>
      <c r="OEW401" s="430" t="s">
        <v>817</v>
      </c>
      <c r="OEX401" s="430" t="s">
        <v>817</v>
      </c>
      <c r="OEY401" s="430" t="s">
        <v>817</v>
      </c>
      <c r="OEZ401" s="430" t="s">
        <v>817</v>
      </c>
      <c r="OFA401" s="430" t="s">
        <v>817</v>
      </c>
      <c r="OFB401" s="430" t="s">
        <v>817</v>
      </c>
      <c r="OFC401" s="430" t="s">
        <v>817</v>
      </c>
      <c r="OFD401" s="430" t="s">
        <v>817</v>
      </c>
      <c r="OFE401" s="430" t="s">
        <v>817</v>
      </c>
      <c r="OFF401" s="430" t="s">
        <v>817</v>
      </c>
      <c r="OFG401" s="430" t="s">
        <v>817</v>
      </c>
      <c r="OFH401" s="430" t="s">
        <v>817</v>
      </c>
      <c r="OFI401" s="430" t="s">
        <v>817</v>
      </c>
      <c r="OFJ401" s="430" t="s">
        <v>817</v>
      </c>
      <c r="OFK401" s="430" t="s">
        <v>817</v>
      </c>
      <c r="OFL401" s="430" t="s">
        <v>817</v>
      </c>
      <c r="OFM401" s="430" t="s">
        <v>817</v>
      </c>
      <c r="OFN401" s="430" t="s">
        <v>817</v>
      </c>
      <c r="OFO401" s="430" t="s">
        <v>817</v>
      </c>
      <c r="OFP401" s="430" t="s">
        <v>817</v>
      </c>
      <c r="OFQ401" s="430" t="s">
        <v>817</v>
      </c>
      <c r="OFR401" s="430" t="s">
        <v>817</v>
      </c>
      <c r="OFS401" s="430" t="s">
        <v>817</v>
      </c>
      <c r="OFT401" s="430" t="s">
        <v>817</v>
      </c>
      <c r="OFU401" s="430" t="s">
        <v>817</v>
      </c>
      <c r="OFV401" s="430" t="s">
        <v>817</v>
      </c>
      <c r="OFW401" s="430" t="s">
        <v>817</v>
      </c>
      <c r="OFX401" s="430" t="s">
        <v>817</v>
      </c>
      <c r="OFY401" s="430" t="s">
        <v>817</v>
      </c>
      <c r="OFZ401" s="430" t="s">
        <v>817</v>
      </c>
      <c r="OGA401" s="430" t="s">
        <v>817</v>
      </c>
      <c r="OGB401" s="430" t="s">
        <v>817</v>
      </c>
      <c r="OGC401" s="430" t="s">
        <v>817</v>
      </c>
      <c r="OGD401" s="430" t="s">
        <v>817</v>
      </c>
      <c r="OGE401" s="430" t="s">
        <v>817</v>
      </c>
      <c r="OGF401" s="430" t="s">
        <v>817</v>
      </c>
      <c r="OGG401" s="430" t="s">
        <v>817</v>
      </c>
      <c r="OGH401" s="430" t="s">
        <v>817</v>
      </c>
      <c r="OGI401" s="430" t="s">
        <v>817</v>
      </c>
      <c r="OGJ401" s="430" t="s">
        <v>817</v>
      </c>
      <c r="OGK401" s="430" t="s">
        <v>817</v>
      </c>
      <c r="OGL401" s="430" t="s">
        <v>817</v>
      </c>
      <c r="OGM401" s="430" t="s">
        <v>817</v>
      </c>
      <c r="OGN401" s="430" t="s">
        <v>817</v>
      </c>
      <c r="OGO401" s="430" t="s">
        <v>817</v>
      </c>
      <c r="OGP401" s="430" t="s">
        <v>817</v>
      </c>
      <c r="OGQ401" s="430" t="s">
        <v>817</v>
      </c>
      <c r="OGR401" s="430" t="s">
        <v>817</v>
      </c>
      <c r="OGS401" s="430" t="s">
        <v>817</v>
      </c>
      <c r="OGT401" s="430" t="s">
        <v>817</v>
      </c>
      <c r="OGU401" s="430" t="s">
        <v>817</v>
      </c>
      <c r="OGV401" s="430" t="s">
        <v>817</v>
      </c>
      <c r="OGW401" s="430" t="s">
        <v>817</v>
      </c>
      <c r="OGX401" s="430" t="s">
        <v>817</v>
      </c>
      <c r="OGY401" s="430" t="s">
        <v>817</v>
      </c>
      <c r="OGZ401" s="430" t="s">
        <v>817</v>
      </c>
      <c r="OHA401" s="430" t="s">
        <v>817</v>
      </c>
      <c r="OHB401" s="430" t="s">
        <v>817</v>
      </c>
      <c r="OHC401" s="430" t="s">
        <v>817</v>
      </c>
      <c r="OHD401" s="430" t="s">
        <v>817</v>
      </c>
      <c r="OHE401" s="430" t="s">
        <v>817</v>
      </c>
      <c r="OHF401" s="430" t="s">
        <v>817</v>
      </c>
      <c r="OHG401" s="430" t="s">
        <v>817</v>
      </c>
      <c r="OHH401" s="430" t="s">
        <v>817</v>
      </c>
      <c r="OHI401" s="430" t="s">
        <v>817</v>
      </c>
      <c r="OHJ401" s="430" t="s">
        <v>817</v>
      </c>
      <c r="OHK401" s="430" t="s">
        <v>817</v>
      </c>
      <c r="OHL401" s="430" t="s">
        <v>817</v>
      </c>
      <c r="OHM401" s="430" t="s">
        <v>817</v>
      </c>
      <c r="OHN401" s="430" t="s">
        <v>817</v>
      </c>
      <c r="OHO401" s="430" t="s">
        <v>817</v>
      </c>
      <c r="OHP401" s="430" t="s">
        <v>817</v>
      </c>
      <c r="OHQ401" s="430" t="s">
        <v>817</v>
      </c>
      <c r="OHR401" s="430" t="s">
        <v>817</v>
      </c>
      <c r="OHS401" s="430" t="s">
        <v>817</v>
      </c>
      <c r="OHT401" s="430" t="s">
        <v>817</v>
      </c>
      <c r="OHU401" s="430" t="s">
        <v>817</v>
      </c>
      <c r="OHV401" s="430" t="s">
        <v>817</v>
      </c>
      <c r="OHW401" s="430" t="s">
        <v>817</v>
      </c>
      <c r="OHX401" s="430" t="s">
        <v>817</v>
      </c>
      <c r="OHY401" s="430" t="s">
        <v>817</v>
      </c>
      <c r="OHZ401" s="430" t="s">
        <v>817</v>
      </c>
      <c r="OIA401" s="430" t="s">
        <v>817</v>
      </c>
      <c r="OIB401" s="430" t="s">
        <v>817</v>
      </c>
      <c r="OIC401" s="430" t="s">
        <v>817</v>
      </c>
      <c r="OID401" s="430" t="s">
        <v>817</v>
      </c>
      <c r="OIE401" s="430" t="s">
        <v>817</v>
      </c>
      <c r="OIF401" s="430" t="s">
        <v>817</v>
      </c>
      <c r="OIG401" s="430" t="s">
        <v>817</v>
      </c>
      <c r="OIH401" s="430" t="s">
        <v>817</v>
      </c>
      <c r="OII401" s="430" t="s">
        <v>817</v>
      </c>
      <c r="OIJ401" s="430" t="s">
        <v>817</v>
      </c>
      <c r="OIK401" s="430" t="s">
        <v>817</v>
      </c>
      <c r="OIL401" s="430" t="s">
        <v>817</v>
      </c>
      <c r="OIM401" s="430" t="s">
        <v>817</v>
      </c>
      <c r="OIN401" s="430" t="s">
        <v>817</v>
      </c>
      <c r="OIO401" s="430" t="s">
        <v>817</v>
      </c>
      <c r="OIP401" s="430" t="s">
        <v>817</v>
      </c>
      <c r="OIQ401" s="430" t="s">
        <v>817</v>
      </c>
      <c r="OIR401" s="430" t="s">
        <v>817</v>
      </c>
      <c r="OIS401" s="430" t="s">
        <v>817</v>
      </c>
      <c r="OIT401" s="430" t="s">
        <v>817</v>
      </c>
      <c r="OIU401" s="430" t="s">
        <v>817</v>
      </c>
      <c r="OIV401" s="430" t="s">
        <v>817</v>
      </c>
      <c r="OIW401" s="430" t="s">
        <v>817</v>
      </c>
      <c r="OIX401" s="430" t="s">
        <v>817</v>
      </c>
      <c r="OIY401" s="430" t="s">
        <v>817</v>
      </c>
      <c r="OIZ401" s="430" t="s">
        <v>817</v>
      </c>
      <c r="OJA401" s="430" t="s">
        <v>817</v>
      </c>
      <c r="OJB401" s="430" t="s">
        <v>817</v>
      </c>
      <c r="OJC401" s="430" t="s">
        <v>817</v>
      </c>
      <c r="OJD401" s="430" t="s">
        <v>817</v>
      </c>
      <c r="OJE401" s="430" t="s">
        <v>817</v>
      </c>
      <c r="OJF401" s="430" t="s">
        <v>817</v>
      </c>
      <c r="OJG401" s="430" t="s">
        <v>817</v>
      </c>
      <c r="OJH401" s="430" t="s">
        <v>817</v>
      </c>
      <c r="OJI401" s="430" t="s">
        <v>817</v>
      </c>
      <c r="OJJ401" s="430" t="s">
        <v>817</v>
      </c>
      <c r="OJK401" s="430" t="s">
        <v>817</v>
      </c>
      <c r="OJL401" s="430" t="s">
        <v>817</v>
      </c>
      <c r="OJM401" s="430" t="s">
        <v>817</v>
      </c>
      <c r="OJN401" s="430" t="s">
        <v>817</v>
      </c>
      <c r="OJO401" s="430" t="s">
        <v>817</v>
      </c>
      <c r="OJP401" s="430" t="s">
        <v>817</v>
      </c>
      <c r="OJQ401" s="430" t="s">
        <v>817</v>
      </c>
      <c r="OJR401" s="430" t="s">
        <v>817</v>
      </c>
      <c r="OJS401" s="430" t="s">
        <v>817</v>
      </c>
      <c r="OJT401" s="430" t="s">
        <v>817</v>
      </c>
      <c r="OJU401" s="430" t="s">
        <v>817</v>
      </c>
      <c r="OJV401" s="430" t="s">
        <v>817</v>
      </c>
      <c r="OJW401" s="430" t="s">
        <v>817</v>
      </c>
      <c r="OJX401" s="430" t="s">
        <v>817</v>
      </c>
      <c r="OJY401" s="430" t="s">
        <v>817</v>
      </c>
      <c r="OJZ401" s="430" t="s">
        <v>817</v>
      </c>
      <c r="OKA401" s="430" t="s">
        <v>817</v>
      </c>
      <c r="OKB401" s="430" t="s">
        <v>817</v>
      </c>
      <c r="OKC401" s="430" t="s">
        <v>817</v>
      </c>
      <c r="OKD401" s="430" t="s">
        <v>817</v>
      </c>
      <c r="OKE401" s="430" t="s">
        <v>817</v>
      </c>
      <c r="OKF401" s="430" t="s">
        <v>817</v>
      </c>
      <c r="OKG401" s="430" t="s">
        <v>817</v>
      </c>
      <c r="OKH401" s="430" t="s">
        <v>817</v>
      </c>
      <c r="OKI401" s="430" t="s">
        <v>817</v>
      </c>
      <c r="OKJ401" s="430" t="s">
        <v>817</v>
      </c>
      <c r="OKK401" s="430" t="s">
        <v>817</v>
      </c>
      <c r="OKL401" s="430" t="s">
        <v>817</v>
      </c>
      <c r="OKM401" s="430" t="s">
        <v>817</v>
      </c>
      <c r="OKN401" s="430" t="s">
        <v>817</v>
      </c>
      <c r="OKO401" s="430" t="s">
        <v>817</v>
      </c>
      <c r="OKP401" s="430" t="s">
        <v>817</v>
      </c>
      <c r="OKQ401" s="430" t="s">
        <v>817</v>
      </c>
      <c r="OKR401" s="430" t="s">
        <v>817</v>
      </c>
      <c r="OKS401" s="430" t="s">
        <v>817</v>
      </c>
      <c r="OKT401" s="430" t="s">
        <v>817</v>
      </c>
      <c r="OKU401" s="430" t="s">
        <v>817</v>
      </c>
      <c r="OKV401" s="430" t="s">
        <v>817</v>
      </c>
      <c r="OKW401" s="430" t="s">
        <v>817</v>
      </c>
      <c r="OKX401" s="430" t="s">
        <v>817</v>
      </c>
      <c r="OKY401" s="430" t="s">
        <v>817</v>
      </c>
      <c r="OKZ401" s="430" t="s">
        <v>817</v>
      </c>
      <c r="OLA401" s="430" t="s">
        <v>817</v>
      </c>
      <c r="OLB401" s="430" t="s">
        <v>817</v>
      </c>
      <c r="OLC401" s="430" t="s">
        <v>817</v>
      </c>
      <c r="OLD401" s="430" t="s">
        <v>817</v>
      </c>
      <c r="OLE401" s="430" t="s">
        <v>817</v>
      </c>
      <c r="OLF401" s="430" t="s">
        <v>817</v>
      </c>
      <c r="OLG401" s="430" t="s">
        <v>817</v>
      </c>
      <c r="OLH401" s="430" t="s">
        <v>817</v>
      </c>
      <c r="OLI401" s="430" t="s">
        <v>817</v>
      </c>
      <c r="OLJ401" s="430" t="s">
        <v>817</v>
      </c>
      <c r="OLK401" s="430" t="s">
        <v>817</v>
      </c>
      <c r="OLL401" s="430" t="s">
        <v>817</v>
      </c>
      <c r="OLM401" s="430" t="s">
        <v>817</v>
      </c>
      <c r="OLN401" s="430" t="s">
        <v>817</v>
      </c>
      <c r="OLO401" s="430" t="s">
        <v>817</v>
      </c>
      <c r="OLP401" s="430" t="s">
        <v>817</v>
      </c>
      <c r="OLQ401" s="430" t="s">
        <v>817</v>
      </c>
      <c r="OLR401" s="430" t="s">
        <v>817</v>
      </c>
      <c r="OLS401" s="430" t="s">
        <v>817</v>
      </c>
      <c r="OLT401" s="430" t="s">
        <v>817</v>
      </c>
      <c r="OLU401" s="430" t="s">
        <v>817</v>
      </c>
      <c r="OLV401" s="430" t="s">
        <v>817</v>
      </c>
      <c r="OLW401" s="430" t="s">
        <v>817</v>
      </c>
      <c r="OLX401" s="430" t="s">
        <v>817</v>
      </c>
      <c r="OLY401" s="430" t="s">
        <v>817</v>
      </c>
      <c r="OLZ401" s="430" t="s">
        <v>817</v>
      </c>
      <c r="OMA401" s="430" t="s">
        <v>817</v>
      </c>
      <c r="OMB401" s="430" t="s">
        <v>817</v>
      </c>
      <c r="OMC401" s="430" t="s">
        <v>817</v>
      </c>
      <c r="OMD401" s="430" t="s">
        <v>817</v>
      </c>
      <c r="OME401" s="430" t="s">
        <v>817</v>
      </c>
      <c r="OMF401" s="430" t="s">
        <v>817</v>
      </c>
      <c r="OMG401" s="430" t="s">
        <v>817</v>
      </c>
      <c r="OMH401" s="430" t="s">
        <v>817</v>
      </c>
      <c r="OMI401" s="430" t="s">
        <v>817</v>
      </c>
      <c r="OMJ401" s="430" t="s">
        <v>817</v>
      </c>
      <c r="OMK401" s="430" t="s">
        <v>817</v>
      </c>
      <c r="OML401" s="430" t="s">
        <v>817</v>
      </c>
      <c r="OMM401" s="430" t="s">
        <v>817</v>
      </c>
      <c r="OMN401" s="430" t="s">
        <v>817</v>
      </c>
      <c r="OMO401" s="430" t="s">
        <v>817</v>
      </c>
      <c r="OMP401" s="430" t="s">
        <v>817</v>
      </c>
      <c r="OMQ401" s="430" t="s">
        <v>817</v>
      </c>
      <c r="OMR401" s="430" t="s">
        <v>817</v>
      </c>
      <c r="OMS401" s="430" t="s">
        <v>817</v>
      </c>
      <c r="OMT401" s="430" t="s">
        <v>817</v>
      </c>
      <c r="OMU401" s="430" t="s">
        <v>817</v>
      </c>
      <c r="OMV401" s="430" t="s">
        <v>817</v>
      </c>
      <c r="OMW401" s="430" t="s">
        <v>817</v>
      </c>
      <c r="OMX401" s="430" t="s">
        <v>817</v>
      </c>
      <c r="OMY401" s="430" t="s">
        <v>817</v>
      </c>
      <c r="OMZ401" s="430" t="s">
        <v>817</v>
      </c>
      <c r="ONA401" s="430" t="s">
        <v>817</v>
      </c>
      <c r="ONB401" s="430" t="s">
        <v>817</v>
      </c>
      <c r="ONC401" s="430" t="s">
        <v>817</v>
      </c>
      <c r="OND401" s="430" t="s">
        <v>817</v>
      </c>
      <c r="ONE401" s="430" t="s">
        <v>817</v>
      </c>
      <c r="ONF401" s="430" t="s">
        <v>817</v>
      </c>
      <c r="ONG401" s="430" t="s">
        <v>817</v>
      </c>
      <c r="ONH401" s="430" t="s">
        <v>817</v>
      </c>
      <c r="ONI401" s="430" t="s">
        <v>817</v>
      </c>
      <c r="ONJ401" s="430" t="s">
        <v>817</v>
      </c>
      <c r="ONK401" s="430" t="s">
        <v>817</v>
      </c>
      <c r="ONL401" s="430" t="s">
        <v>817</v>
      </c>
      <c r="ONM401" s="430" t="s">
        <v>817</v>
      </c>
      <c r="ONN401" s="430" t="s">
        <v>817</v>
      </c>
      <c r="ONO401" s="430" t="s">
        <v>817</v>
      </c>
      <c r="ONP401" s="430" t="s">
        <v>817</v>
      </c>
      <c r="ONQ401" s="430" t="s">
        <v>817</v>
      </c>
      <c r="ONR401" s="430" t="s">
        <v>817</v>
      </c>
      <c r="ONS401" s="430" t="s">
        <v>817</v>
      </c>
      <c r="ONT401" s="430" t="s">
        <v>817</v>
      </c>
      <c r="ONU401" s="430" t="s">
        <v>817</v>
      </c>
      <c r="ONV401" s="430" t="s">
        <v>817</v>
      </c>
      <c r="ONW401" s="430" t="s">
        <v>817</v>
      </c>
      <c r="ONX401" s="430" t="s">
        <v>817</v>
      </c>
      <c r="ONY401" s="430" t="s">
        <v>817</v>
      </c>
      <c r="ONZ401" s="430" t="s">
        <v>817</v>
      </c>
      <c r="OOA401" s="430" t="s">
        <v>817</v>
      </c>
      <c r="OOB401" s="430" t="s">
        <v>817</v>
      </c>
      <c r="OOC401" s="430" t="s">
        <v>817</v>
      </c>
      <c r="OOD401" s="430" t="s">
        <v>817</v>
      </c>
      <c r="OOE401" s="430" t="s">
        <v>817</v>
      </c>
      <c r="OOF401" s="430" t="s">
        <v>817</v>
      </c>
      <c r="OOG401" s="430" t="s">
        <v>817</v>
      </c>
      <c r="OOH401" s="430" t="s">
        <v>817</v>
      </c>
      <c r="OOI401" s="430" t="s">
        <v>817</v>
      </c>
      <c r="OOJ401" s="430" t="s">
        <v>817</v>
      </c>
      <c r="OOK401" s="430" t="s">
        <v>817</v>
      </c>
      <c r="OOL401" s="430" t="s">
        <v>817</v>
      </c>
      <c r="OOM401" s="430" t="s">
        <v>817</v>
      </c>
      <c r="OON401" s="430" t="s">
        <v>817</v>
      </c>
      <c r="OOO401" s="430" t="s">
        <v>817</v>
      </c>
      <c r="OOP401" s="430" t="s">
        <v>817</v>
      </c>
      <c r="OOQ401" s="430" t="s">
        <v>817</v>
      </c>
      <c r="OOR401" s="430" t="s">
        <v>817</v>
      </c>
      <c r="OOS401" s="430" t="s">
        <v>817</v>
      </c>
      <c r="OOT401" s="430" t="s">
        <v>817</v>
      </c>
      <c r="OOU401" s="430" t="s">
        <v>817</v>
      </c>
      <c r="OOV401" s="430" t="s">
        <v>817</v>
      </c>
      <c r="OOW401" s="430" t="s">
        <v>817</v>
      </c>
      <c r="OOX401" s="430" t="s">
        <v>817</v>
      </c>
      <c r="OOY401" s="430" t="s">
        <v>817</v>
      </c>
      <c r="OOZ401" s="430" t="s">
        <v>817</v>
      </c>
      <c r="OPA401" s="430" t="s">
        <v>817</v>
      </c>
      <c r="OPB401" s="430" t="s">
        <v>817</v>
      </c>
      <c r="OPC401" s="430" t="s">
        <v>817</v>
      </c>
      <c r="OPD401" s="430" t="s">
        <v>817</v>
      </c>
      <c r="OPE401" s="430" t="s">
        <v>817</v>
      </c>
      <c r="OPF401" s="430" t="s">
        <v>817</v>
      </c>
      <c r="OPG401" s="430" t="s">
        <v>817</v>
      </c>
      <c r="OPH401" s="430" t="s">
        <v>817</v>
      </c>
      <c r="OPI401" s="430" t="s">
        <v>817</v>
      </c>
      <c r="OPJ401" s="430" t="s">
        <v>817</v>
      </c>
      <c r="OPK401" s="430" t="s">
        <v>817</v>
      </c>
      <c r="OPL401" s="430" t="s">
        <v>817</v>
      </c>
      <c r="OPM401" s="430" t="s">
        <v>817</v>
      </c>
      <c r="OPN401" s="430" t="s">
        <v>817</v>
      </c>
      <c r="OPO401" s="430" t="s">
        <v>817</v>
      </c>
      <c r="OPP401" s="430" t="s">
        <v>817</v>
      </c>
      <c r="OPQ401" s="430" t="s">
        <v>817</v>
      </c>
      <c r="OPR401" s="430" t="s">
        <v>817</v>
      </c>
      <c r="OPS401" s="430" t="s">
        <v>817</v>
      </c>
      <c r="OPT401" s="430" t="s">
        <v>817</v>
      </c>
      <c r="OPU401" s="430" t="s">
        <v>817</v>
      </c>
      <c r="OPV401" s="430" t="s">
        <v>817</v>
      </c>
      <c r="OPW401" s="430" t="s">
        <v>817</v>
      </c>
      <c r="OPX401" s="430" t="s">
        <v>817</v>
      </c>
      <c r="OPY401" s="430" t="s">
        <v>817</v>
      </c>
      <c r="OPZ401" s="430" t="s">
        <v>817</v>
      </c>
      <c r="OQA401" s="430" t="s">
        <v>817</v>
      </c>
      <c r="OQB401" s="430" t="s">
        <v>817</v>
      </c>
      <c r="OQC401" s="430" t="s">
        <v>817</v>
      </c>
      <c r="OQD401" s="430" t="s">
        <v>817</v>
      </c>
      <c r="OQE401" s="430" t="s">
        <v>817</v>
      </c>
      <c r="OQF401" s="430" t="s">
        <v>817</v>
      </c>
      <c r="OQG401" s="430" t="s">
        <v>817</v>
      </c>
      <c r="OQH401" s="430" t="s">
        <v>817</v>
      </c>
      <c r="OQI401" s="430" t="s">
        <v>817</v>
      </c>
      <c r="OQJ401" s="430" t="s">
        <v>817</v>
      </c>
      <c r="OQK401" s="430" t="s">
        <v>817</v>
      </c>
      <c r="OQL401" s="430" t="s">
        <v>817</v>
      </c>
      <c r="OQM401" s="430" t="s">
        <v>817</v>
      </c>
      <c r="OQN401" s="430" t="s">
        <v>817</v>
      </c>
      <c r="OQO401" s="430" t="s">
        <v>817</v>
      </c>
      <c r="OQP401" s="430" t="s">
        <v>817</v>
      </c>
      <c r="OQQ401" s="430" t="s">
        <v>817</v>
      </c>
      <c r="OQR401" s="430" t="s">
        <v>817</v>
      </c>
      <c r="OQS401" s="430" t="s">
        <v>817</v>
      </c>
      <c r="OQT401" s="430" t="s">
        <v>817</v>
      </c>
      <c r="OQU401" s="430" t="s">
        <v>817</v>
      </c>
      <c r="OQV401" s="430" t="s">
        <v>817</v>
      </c>
      <c r="OQW401" s="430" t="s">
        <v>817</v>
      </c>
      <c r="OQX401" s="430" t="s">
        <v>817</v>
      </c>
      <c r="OQY401" s="430" t="s">
        <v>817</v>
      </c>
      <c r="OQZ401" s="430" t="s">
        <v>817</v>
      </c>
      <c r="ORA401" s="430" t="s">
        <v>817</v>
      </c>
      <c r="ORB401" s="430" t="s">
        <v>817</v>
      </c>
      <c r="ORC401" s="430" t="s">
        <v>817</v>
      </c>
      <c r="ORD401" s="430" t="s">
        <v>817</v>
      </c>
      <c r="ORE401" s="430" t="s">
        <v>817</v>
      </c>
      <c r="ORF401" s="430" t="s">
        <v>817</v>
      </c>
      <c r="ORG401" s="430" t="s">
        <v>817</v>
      </c>
      <c r="ORH401" s="430" t="s">
        <v>817</v>
      </c>
      <c r="ORI401" s="430" t="s">
        <v>817</v>
      </c>
      <c r="ORJ401" s="430" t="s">
        <v>817</v>
      </c>
      <c r="ORK401" s="430" t="s">
        <v>817</v>
      </c>
      <c r="ORL401" s="430" t="s">
        <v>817</v>
      </c>
      <c r="ORM401" s="430" t="s">
        <v>817</v>
      </c>
      <c r="ORN401" s="430" t="s">
        <v>817</v>
      </c>
      <c r="ORO401" s="430" t="s">
        <v>817</v>
      </c>
      <c r="ORP401" s="430" t="s">
        <v>817</v>
      </c>
      <c r="ORQ401" s="430" t="s">
        <v>817</v>
      </c>
      <c r="ORR401" s="430" t="s">
        <v>817</v>
      </c>
      <c r="ORS401" s="430" t="s">
        <v>817</v>
      </c>
      <c r="ORT401" s="430" t="s">
        <v>817</v>
      </c>
      <c r="ORU401" s="430" t="s">
        <v>817</v>
      </c>
      <c r="ORV401" s="430" t="s">
        <v>817</v>
      </c>
      <c r="ORW401" s="430" t="s">
        <v>817</v>
      </c>
      <c r="ORX401" s="430" t="s">
        <v>817</v>
      </c>
      <c r="ORY401" s="430" t="s">
        <v>817</v>
      </c>
      <c r="ORZ401" s="430" t="s">
        <v>817</v>
      </c>
      <c r="OSA401" s="430" t="s">
        <v>817</v>
      </c>
      <c r="OSB401" s="430" t="s">
        <v>817</v>
      </c>
      <c r="OSC401" s="430" t="s">
        <v>817</v>
      </c>
      <c r="OSD401" s="430" t="s">
        <v>817</v>
      </c>
      <c r="OSE401" s="430" t="s">
        <v>817</v>
      </c>
      <c r="OSF401" s="430" t="s">
        <v>817</v>
      </c>
      <c r="OSG401" s="430" t="s">
        <v>817</v>
      </c>
      <c r="OSH401" s="430" t="s">
        <v>817</v>
      </c>
      <c r="OSI401" s="430" t="s">
        <v>817</v>
      </c>
      <c r="OSJ401" s="430" t="s">
        <v>817</v>
      </c>
      <c r="OSK401" s="430" t="s">
        <v>817</v>
      </c>
      <c r="OSL401" s="430" t="s">
        <v>817</v>
      </c>
      <c r="OSM401" s="430" t="s">
        <v>817</v>
      </c>
      <c r="OSN401" s="430" t="s">
        <v>817</v>
      </c>
      <c r="OSO401" s="430" t="s">
        <v>817</v>
      </c>
      <c r="OSP401" s="430" t="s">
        <v>817</v>
      </c>
      <c r="OSQ401" s="430" t="s">
        <v>817</v>
      </c>
      <c r="OSR401" s="430" t="s">
        <v>817</v>
      </c>
      <c r="OSS401" s="430" t="s">
        <v>817</v>
      </c>
      <c r="OST401" s="430" t="s">
        <v>817</v>
      </c>
      <c r="OSU401" s="430" t="s">
        <v>817</v>
      </c>
      <c r="OSV401" s="430" t="s">
        <v>817</v>
      </c>
      <c r="OSW401" s="430" t="s">
        <v>817</v>
      </c>
      <c r="OSX401" s="430" t="s">
        <v>817</v>
      </c>
      <c r="OSY401" s="430" t="s">
        <v>817</v>
      </c>
      <c r="OSZ401" s="430" t="s">
        <v>817</v>
      </c>
      <c r="OTA401" s="430" t="s">
        <v>817</v>
      </c>
      <c r="OTB401" s="430" t="s">
        <v>817</v>
      </c>
      <c r="OTC401" s="430" t="s">
        <v>817</v>
      </c>
      <c r="OTD401" s="430" t="s">
        <v>817</v>
      </c>
      <c r="OTE401" s="430" t="s">
        <v>817</v>
      </c>
      <c r="OTF401" s="430" t="s">
        <v>817</v>
      </c>
      <c r="OTG401" s="430" t="s">
        <v>817</v>
      </c>
      <c r="OTH401" s="430" t="s">
        <v>817</v>
      </c>
      <c r="OTI401" s="430" t="s">
        <v>817</v>
      </c>
      <c r="OTJ401" s="430" t="s">
        <v>817</v>
      </c>
      <c r="OTK401" s="430" t="s">
        <v>817</v>
      </c>
      <c r="OTL401" s="430" t="s">
        <v>817</v>
      </c>
      <c r="OTM401" s="430" t="s">
        <v>817</v>
      </c>
      <c r="OTN401" s="430" t="s">
        <v>817</v>
      </c>
      <c r="OTO401" s="430" t="s">
        <v>817</v>
      </c>
      <c r="OTP401" s="430" t="s">
        <v>817</v>
      </c>
      <c r="OTQ401" s="430" t="s">
        <v>817</v>
      </c>
      <c r="OTR401" s="430" t="s">
        <v>817</v>
      </c>
      <c r="OTS401" s="430" t="s">
        <v>817</v>
      </c>
      <c r="OTT401" s="430" t="s">
        <v>817</v>
      </c>
      <c r="OTU401" s="430" t="s">
        <v>817</v>
      </c>
      <c r="OTV401" s="430" t="s">
        <v>817</v>
      </c>
      <c r="OTW401" s="430" t="s">
        <v>817</v>
      </c>
      <c r="OTX401" s="430" t="s">
        <v>817</v>
      </c>
      <c r="OTY401" s="430" t="s">
        <v>817</v>
      </c>
      <c r="OTZ401" s="430" t="s">
        <v>817</v>
      </c>
      <c r="OUA401" s="430" t="s">
        <v>817</v>
      </c>
      <c r="OUB401" s="430" t="s">
        <v>817</v>
      </c>
      <c r="OUC401" s="430" t="s">
        <v>817</v>
      </c>
      <c r="OUD401" s="430" t="s">
        <v>817</v>
      </c>
      <c r="OUE401" s="430" t="s">
        <v>817</v>
      </c>
      <c r="OUF401" s="430" t="s">
        <v>817</v>
      </c>
      <c r="OUG401" s="430" t="s">
        <v>817</v>
      </c>
      <c r="OUH401" s="430" t="s">
        <v>817</v>
      </c>
      <c r="OUI401" s="430" t="s">
        <v>817</v>
      </c>
      <c r="OUJ401" s="430" t="s">
        <v>817</v>
      </c>
      <c r="OUK401" s="430" t="s">
        <v>817</v>
      </c>
      <c r="OUL401" s="430" t="s">
        <v>817</v>
      </c>
      <c r="OUM401" s="430" t="s">
        <v>817</v>
      </c>
      <c r="OUN401" s="430" t="s">
        <v>817</v>
      </c>
      <c r="OUO401" s="430" t="s">
        <v>817</v>
      </c>
      <c r="OUP401" s="430" t="s">
        <v>817</v>
      </c>
      <c r="OUQ401" s="430" t="s">
        <v>817</v>
      </c>
      <c r="OUR401" s="430" t="s">
        <v>817</v>
      </c>
      <c r="OUS401" s="430" t="s">
        <v>817</v>
      </c>
      <c r="OUT401" s="430" t="s">
        <v>817</v>
      </c>
      <c r="OUU401" s="430" t="s">
        <v>817</v>
      </c>
      <c r="OUV401" s="430" t="s">
        <v>817</v>
      </c>
      <c r="OUW401" s="430" t="s">
        <v>817</v>
      </c>
      <c r="OUX401" s="430" t="s">
        <v>817</v>
      </c>
      <c r="OUY401" s="430" t="s">
        <v>817</v>
      </c>
      <c r="OUZ401" s="430" t="s">
        <v>817</v>
      </c>
      <c r="OVA401" s="430" t="s">
        <v>817</v>
      </c>
      <c r="OVB401" s="430" t="s">
        <v>817</v>
      </c>
      <c r="OVC401" s="430" t="s">
        <v>817</v>
      </c>
      <c r="OVD401" s="430" t="s">
        <v>817</v>
      </c>
      <c r="OVE401" s="430" t="s">
        <v>817</v>
      </c>
      <c r="OVF401" s="430" t="s">
        <v>817</v>
      </c>
      <c r="OVG401" s="430" t="s">
        <v>817</v>
      </c>
      <c r="OVH401" s="430" t="s">
        <v>817</v>
      </c>
      <c r="OVI401" s="430" t="s">
        <v>817</v>
      </c>
      <c r="OVJ401" s="430" t="s">
        <v>817</v>
      </c>
      <c r="OVK401" s="430" t="s">
        <v>817</v>
      </c>
      <c r="OVL401" s="430" t="s">
        <v>817</v>
      </c>
      <c r="OVM401" s="430" t="s">
        <v>817</v>
      </c>
      <c r="OVN401" s="430" t="s">
        <v>817</v>
      </c>
      <c r="OVO401" s="430" t="s">
        <v>817</v>
      </c>
      <c r="OVP401" s="430" t="s">
        <v>817</v>
      </c>
      <c r="OVQ401" s="430" t="s">
        <v>817</v>
      </c>
      <c r="OVR401" s="430" t="s">
        <v>817</v>
      </c>
      <c r="OVS401" s="430" t="s">
        <v>817</v>
      </c>
      <c r="OVT401" s="430" t="s">
        <v>817</v>
      </c>
      <c r="OVU401" s="430" t="s">
        <v>817</v>
      </c>
      <c r="OVV401" s="430" t="s">
        <v>817</v>
      </c>
      <c r="OVW401" s="430" t="s">
        <v>817</v>
      </c>
      <c r="OVX401" s="430" t="s">
        <v>817</v>
      </c>
      <c r="OVY401" s="430" t="s">
        <v>817</v>
      </c>
      <c r="OVZ401" s="430" t="s">
        <v>817</v>
      </c>
      <c r="OWA401" s="430" t="s">
        <v>817</v>
      </c>
      <c r="OWB401" s="430" t="s">
        <v>817</v>
      </c>
      <c r="OWC401" s="430" t="s">
        <v>817</v>
      </c>
      <c r="OWD401" s="430" t="s">
        <v>817</v>
      </c>
      <c r="OWE401" s="430" t="s">
        <v>817</v>
      </c>
      <c r="OWF401" s="430" t="s">
        <v>817</v>
      </c>
      <c r="OWG401" s="430" t="s">
        <v>817</v>
      </c>
      <c r="OWH401" s="430" t="s">
        <v>817</v>
      </c>
      <c r="OWI401" s="430" t="s">
        <v>817</v>
      </c>
      <c r="OWJ401" s="430" t="s">
        <v>817</v>
      </c>
      <c r="OWK401" s="430" t="s">
        <v>817</v>
      </c>
      <c r="OWL401" s="430" t="s">
        <v>817</v>
      </c>
      <c r="OWM401" s="430" t="s">
        <v>817</v>
      </c>
      <c r="OWN401" s="430" t="s">
        <v>817</v>
      </c>
      <c r="OWO401" s="430" t="s">
        <v>817</v>
      </c>
      <c r="OWP401" s="430" t="s">
        <v>817</v>
      </c>
      <c r="OWQ401" s="430" t="s">
        <v>817</v>
      </c>
      <c r="OWR401" s="430" t="s">
        <v>817</v>
      </c>
      <c r="OWS401" s="430" t="s">
        <v>817</v>
      </c>
      <c r="OWT401" s="430" t="s">
        <v>817</v>
      </c>
      <c r="OWU401" s="430" t="s">
        <v>817</v>
      </c>
      <c r="OWV401" s="430" t="s">
        <v>817</v>
      </c>
      <c r="OWW401" s="430" t="s">
        <v>817</v>
      </c>
      <c r="OWX401" s="430" t="s">
        <v>817</v>
      </c>
      <c r="OWY401" s="430" t="s">
        <v>817</v>
      </c>
      <c r="OWZ401" s="430" t="s">
        <v>817</v>
      </c>
      <c r="OXA401" s="430" t="s">
        <v>817</v>
      </c>
      <c r="OXB401" s="430" t="s">
        <v>817</v>
      </c>
      <c r="OXC401" s="430" t="s">
        <v>817</v>
      </c>
      <c r="OXD401" s="430" t="s">
        <v>817</v>
      </c>
      <c r="OXE401" s="430" t="s">
        <v>817</v>
      </c>
      <c r="OXF401" s="430" t="s">
        <v>817</v>
      </c>
      <c r="OXG401" s="430" t="s">
        <v>817</v>
      </c>
      <c r="OXH401" s="430" t="s">
        <v>817</v>
      </c>
      <c r="OXI401" s="430" t="s">
        <v>817</v>
      </c>
      <c r="OXJ401" s="430" t="s">
        <v>817</v>
      </c>
      <c r="OXK401" s="430" t="s">
        <v>817</v>
      </c>
      <c r="OXL401" s="430" t="s">
        <v>817</v>
      </c>
      <c r="OXM401" s="430" t="s">
        <v>817</v>
      </c>
      <c r="OXN401" s="430" t="s">
        <v>817</v>
      </c>
      <c r="OXO401" s="430" t="s">
        <v>817</v>
      </c>
      <c r="OXP401" s="430" t="s">
        <v>817</v>
      </c>
      <c r="OXQ401" s="430" t="s">
        <v>817</v>
      </c>
      <c r="OXR401" s="430" t="s">
        <v>817</v>
      </c>
      <c r="OXS401" s="430" t="s">
        <v>817</v>
      </c>
      <c r="OXT401" s="430" t="s">
        <v>817</v>
      </c>
      <c r="OXU401" s="430" t="s">
        <v>817</v>
      </c>
      <c r="OXV401" s="430" t="s">
        <v>817</v>
      </c>
      <c r="OXW401" s="430" t="s">
        <v>817</v>
      </c>
      <c r="OXX401" s="430" t="s">
        <v>817</v>
      </c>
      <c r="OXY401" s="430" t="s">
        <v>817</v>
      </c>
      <c r="OXZ401" s="430" t="s">
        <v>817</v>
      </c>
      <c r="OYA401" s="430" t="s">
        <v>817</v>
      </c>
      <c r="OYB401" s="430" t="s">
        <v>817</v>
      </c>
      <c r="OYC401" s="430" t="s">
        <v>817</v>
      </c>
      <c r="OYD401" s="430" t="s">
        <v>817</v>
      </c>
      <c r="OYE401" s="430" t="s">
        <v>817</v>
      </c>
      <c r="OYF401" s="430" t="s">
        <v>817</v>
      </c>
      <c r="OYG401" s="430" t="s">
        <v>817</v>
      </c>
      <c r="OYH401" s="430" t="s">
        <v>817</v>
      </c>
      <c r="OYI401" s="430" t="s">
        <v>817</v>
      </c>
      <c r="OYJ401" s="430" t="s">
        <v>817</v>
      </c>
      <c r="OYK401" s="430" t="s">
        <v>817</v>
      </c>
      <c r="OYL401" s="430" t="s">
        <v>817</v>
      </c>
      <c r="OYM401" s="430" t="s">
        <v>817</v>
      </c>
      <c r="OYN401" s="430" t="s">
        <v>817</v>
      </c>
      <c r="OYO401" s="430" t="s">
        <v>817</v>
      </c>
      <c r="OYP401" s="430" t="s">
        <v>817</v>
      </c>
      <c r="OYQ401" s="430" t="s">
        <v>817</v>
      </c>
      <c r="OYR401" s="430" t="s">
        <v>817</v>
      </c>
      <c r="OYS401" s="430" t="s">
        <v>817</v>
      </c>
      <c r="OYT401" s="430" t="s">
        <v>817</v>
      </c>
      <c r="OYU401" s="430" t="s">
        <v>817</v>
      </c>
      <c r="OYV401" s="430" t="s">
        <v>817</v>
      </c>
      <c r="OYW401" s="430" t="s">
        <v>817</v>
      </c>
      <c r="OYX401" s="430" t="s">
        <v>817</v>
      </c>
      <c r="OYY401" s="430" t="s">
        <v>817</v>
      </c>
      <c r="OYZ401" s="430" t="s">
        <v>817</v>
      </c>
      <c r="OZA401" s="430" t="s">
        <v>817</v>
      </c>
      <c r="OZB401" s="430" t="s">
        <v>817</v>
      </c>
      <c r="OZC401" s="430" t="s">
        <v>817</v>
      </c>
      <c r="OZD401" s="430" t="s">
        <v>817</v>
      </c>
      <c r="OZE401" s="430" t="s">
        <v>817</v>
      </c>
      <c r="OZF401" s="430" t="s">
        <v>817</v>
      </c>
      <c r="OZG401" s="430" t="s">
        <v>817</v>
      </c>
      <c r="OZH401" s="430" t="s">
        <v>817</v>
      </c>
      <c r="OZI401" s="430" t="s">
        <v>817</v>
      </c>
      <c r="OZJ401" s="430" t="s">
        <v>817</v>
      </c>
      <c r="OZK401" s="430" t="s">
        <v>817</v>
      </c>
      <c r="OZL401" s="430" t="s">
        <v>817</v>
      </c>
      <c r="OZM401" s="430" t="s">
        <v>817</v>
      </c>
      <c r="OZN401" s="430" t="s">
        <v>817</v>
      </c>
      <c r="OZO401" s="430" t="s">
        <v>817</v>
      </c>
      <c r="OZP401" s="430" t="s">
        <v>817</v>
      </c>
      <c r="OZQ401" s="430" t="s">
        <v>817</v>
      </c>
      <c r="OZR401" s="430" t="s">
        <v>817</v>
      </c>
      <c r="OZS401" s="430" t="s">
        <v>817</v>
      </c>
      <c r="OZT401" s="430" t="s">
        <v>817</v>
      </c>
      <c r="OZU401" s="430" t="s">
        <v>817</v>
      </c>
      <c r="OZV401" s="430" t="s">
        <v>817</v>
      </c>
      <c r="OZW401" s="430" t="s">
        <v>817</v>
      </c>
      <c r="OZX401" s="430" t="s">
        <v>817</v>
      </c>
      <c r="OZY401" s="430" t="s">
        <v>817</v>
      </c>
      <c r="OZZ401" s="430" t="s">
        <v>817</v>
      </c>
      <c r="PAA401" s="430" t="s">
        <v>817</v>
      </c>
      <c r="PAB401" s="430" t="s">
        <v>817</v>
      </c>
      <c r="PAC401" s="430" t="s">
        <v>817</v>
      </c>
      <c r="PAD401" s="430" t="s">
        <v>817</v>
      </c>
      <c r="PAE401" s="430" t="s">
        <v>817</v>
      </c>
      <c r="PAF401" s="430" t="s">
        <v>817</v>
      </c>
      <c r="PAG401" s="430" t="s">
        <v>817</v>
      </c>
      <c r="PAH401" s="430" t="s">
        <v>817</v>
      </c>
      <c r="PAI401" s="430" t="s">
        <v>817</v>
      </c>
      <c r="PAJ401" s="430" t="s">
        <v>817</v>
      </c>
      <c r="PAK401" s="430" t="s">
        <v>817</v>
      </c>
      <c r="PAL401" s="430" t="s">
        <v>817</v>
      </c>
      <c r="PAM401" s="430" t="s">
        <v>817</v>
      </c>
      <c r="PAN401" s="430" t="s">
        <v>817</v>
      </c>
      <c r="PAO401" s="430" t="s">
        <v>817</v>
      </c>
      <c r="PAP401" s="430" t="s">
        <v>817</v>
      </c>
      <c r="PAQ401" s="430" t="s">
        <v>817</v>
      </c>
      <c r="PAR401" s="430" t="s">
        <v>817</v>
      </c>
      <c r="PAS401" s="430" t="s">
        <v>817</v>
      </c>
      <c r="PAT401" s="430" t="s">
        <v>817</v>
      </c>
      <c r="PAU401" s="430" t="s">
        <v>817</v>
      </c>
      <c r="PAV401" s="430" t="s">
        <v>817</v>
      </c>
      <c r="PAW401" s="430" t="s">
        <v>817</v>
      </c>
      <c r="PAX401" s="430" t="s">
        <v>817</v>
      </c>
      <c r="PAY401" s="430" t="s">
        <v>817</v>
      </c>
      <c r="PAZ401" s="430" t="s">
        <v>817</v>
      </c>
      <c r="PBA401" s="430" t="s">
        <v>817</v>
      </c>
      <c r="PBB401" s="430" t="s">
        <v>817</v>
      </c>
      <c r="PBC401" s="430" t="s">
        <v>817</v>
      </c>
      <c r="PBD401" s="430" t="s">
        <v>817</v>
      </c>
      <c r="PBE401" s="430" t="s">
        <v>817</v>
      </c>
      <c r="PBF401" s="430" t="s">
        <v>817</v>
      </c>
      <c r="PBG401" s="430" t="s">
        <v>817</v>
      </c>
      <c r="PBH401" s="430" t="s">
        <v>817</v>
      </c>
      <c r="PBI401" s="430" t="s">
        <v>817</v>
      </c>
      <c r="PBJ401" s="430" t="s">
        <v>817</v>
      </c>
      <c r="PBK401" s="430" t="s">
        <v>817</v>
      </c>
      <c r="PBL401" s="430" t="s">
        <v>817</v>
      </c>
      <c r="PBM401" s="430" t="s">
        <v>817</v>
      </c>
      <c r="PBN401" s="430" t="s">
        <v>817</v>
      </c>
      <c r="PBO401" s="430" t="s">
        <v>817</v>
      </c>
      <c r="PBP401" s="430" t="s">
        <v>817</v>
      </c>
      <c r="PBQ401" s="430" t="s">
        <v>817</v>
      </c>
      <c r="PBR401" s="430" t="s">
        <v>817</v>
      </c>
      <c r="PBS401" s="430" t="s">
        <v>817</v>
      </c>
      <c r="PBT401" s="430" t="s">
        <v>817</v>
      </c>
      <c r="PBU401" s="430" t="s">
        <v>817</v>
      </c>
      <c r="PBV401" s="430" t="s">
        <v>817</v>
      </c>
      <c r="PBW401" s="430" t="s">
        <v>817</v>
      </c>
      <c r="PBX401" s="430" t="s">
        <v>817</v>
      </c>
      <c r="PBY401" s="430" t="s">
        <v>817</v>
      </c>
      <c r="PBZ401" s="430" t="s">
        <v>817</v>
      </c>
      <c r="PCA401" s="430" t="s">
        <v>817</v>
      </c>
      <c r="PCB401" s="430" t="s">
        <v>817</v>
      </c>
      <c r="PCC401" s="430" t="s">
        <v>817</v>
      </c>
      <c r="PCD401" s="430" t="s">
        <v>817</v>
      </c>
      <c r="PCE401" s="430" t="s">
        <v>817</v>
      </c>
      <c r="PCF401" s="430" t="s">
        <v>817</v>
      </c>
      <c r="PCG401" s="430" t="s">
        <v>817</v>
      </c>
      <c r="PCH401" s="430" t="s">
        <v>817</v>
      </c>
      <c r="PCI401" s="430" t="s">
        <v>817</v>
      </c>
      <c r="PCJ401" s="430" t="s">
        <v>817</v>
      </c>
      <c r="PCK401" s="430" t="s">
        <v>817</v>
      </c>
      <c r="PCL401" s="430" t="s">
        <v>817</v>
      </c>
      <c r="PCM401" s="430" t="s">
        <v>817</v>
      </c>
      <c r="PCN401" s="430" t="s">
        <v>817</v>
      </c>
      <c r="PCO401" s="430" t="s">
        <v>817</v>
      </c>
      <c r="PCP401" s="430" t="s">
        <v>817</v>
      </c>
      <c r="PCQ401" s="430" t="s">
        <v>817</v>
      </c>
      <c r="PCR401" s="430" t="s">
        <v>817</v>
      </c>
      <c r="PCS401" s="430" t="s">
        <v>817</v>
      </c>
      <c r="PCT401" s="430" t="s">
        <v>817</v>
      </c>
      <c r="PCU401" s="430" t="s">
        <v>817</v>
      </c>
      <c r="PCV401" s="430" t="s">
        <v>817</v>
      </c>
      <c r="PCW401" s="430" t="s">
        <v>817</v>
      </c>
      <c r="PCX401" s="430" t="s">
        <v>817</v>
      </c>
      <c r="PCY401" s="430" t="s">
        <v>817</v>
      </c>
      <c r="PCZ401" s="430" t="s">
        <v>817</v>
      </c>
      <c r="PDA401" s="430" t="s">
        <v>817</v>
      </c>
      <c r="PDB401" s="430" t="s">
        <v>817</v>
      </c>
      <c r="PDC401" s="430" t="s">
        <v>817</v>
      </c>
      <c r="PDD401" s="430" t="s">
        <v>817</v>
      </c>
      <c r="PDE401" s="430" t="s">
        <v>817</v>
      </c>
      <c r="PDF401" s="430" t="s">
        <v>817</v>
      </c>
      <c r="PDG401" s="430" t="s">
        <v>817</v>
      </c>
      <c r="PDH401" s="430" t="s">
        <v>817</v>
      </c>
      <c r="PDI401" s="430" t="s">
        <v>817</v>
      </c>
      <c r="PDJ401" s="430" t="s">
        <v>817</v>
      </c>
      <c r="PDK401" s="430" t="s">
        <v>817</v>
      </c>
      <c r="PDL401" s="430" t="s">
        <v>817</v>
      </c>
      <c r="PDM401" s="430" t="s">
        <v>817</v>
      </c>
      <c r="PDN401" s="430" t="s">
        <v>817</v>
      </c>
      <c r="PDO401" s="430" t="s">
        <v>817</v>
      </c>
      <c r="PDP401" s="430" t="s">
        <v>817</v>
      </c>
      <c r="PDQ401" s="430" t="s">
        <v>817</v>
      </c>
      <c r="PDR401" s="430" t="s">
        <v>817</v>
      </c>
      <c r="PDS401" s="430" t="s">
        <v>817</v>
      </c>
      <c r="PDT401" s="430" t="s">
        <v>817</v>
      </c>
      <c r="PDU401" s="430" t="s">
        <v>817</v>
      </c>
      <c r="PDV401" s="430" t="s">
        <v>817</v>
      </c>
      <c r="PDW401" s="430" t="s">
        <v>817</v>
      </c>
      <c r="PDX401" s="430" t="s">
        <v>817</v>
      </c>
      <c r="PDY401" s="430" t="s">
        <v>817</v>
      </c>
      <c r="PDZ401" s="430" t="s">
        <v>817</v>
      </c>
      <c r="PEA401" s="430" t="s">
        <v>817</v>
      </c>
      <c r="PEB401" s="430" t="s">
        <v>817</v>
      </c>
      <c r="PEC401" s="430" t="s">
        <v>817</v>
      </c>
      <c r="PED401" s="430" t="s">
        <v>817</v>
      </c>
      <c r="PEE401" s="430" t="s">
        <v>817</v>
      </c>
      <c r="PEF401" s="430" t="s">
        <v>817</v>
      </c>
      <c r="PEG401" s="430" t="s">
        <v>817</v>
      </c>
      <c r="PEH401" s="430" t="s">
        <v>817</v>
      </c>
      <c r="PEI401" s="430" t="s">
        <v>817</v>
      </c>
      <c r="PEJ401" s="430" t="s">
        <v>817</v>
      </c>
      <c r="PEK401" s="430" t="s">
        <v>817</v>
      </c>
      <c r="PEL401" s="430" t="s">
        <v>817</v>
      </c>
      <c r="PEM401" s="430" t="s">
        <v>817</v>
      </c>
      <c r="PEN401" s="430" t="s">
        <v>817</v>
      </c>
      <c r="PEO401" s="430" t="s">
        <v>817</v>
      </c>
      <c r="PEP401" s="430" t="s">
        <v>817</v>
      </c>
      <c r="PEQ401" s="430" t="s">
        <v>817</v>
      </c>
      <c r="PER401" s="430" t="s">
        <v>817</v>
      </c>
      <c r="PES401" s="430" t="s">
        <v>817</v>
      </c>
      <c r="PET401" s="430" t="s">
        <v>817</v>
      </c>
      <c r="PEU401" s="430" t="s">
        <v>817</v>
      </c>
      <c r="PEV401" s="430" t="s">
        <v>817</v>
      </c>
      <c r="PEW401" s="430" t="s">
        <v>817</v>
      </c>
      <c r="PEX401" s="430" t="s">
        <v>817</v>
      </c>
      <c r="PEY401" s="430" t="s">
        <v>817</v>
      </c>
      <c r="PEZ401" s="430" t="s">
        <v>817</v>
      </c>
      <c r="PFA401" s="430" t="s">
        <v>817</v>
      </c>
      <c r="PFB401" s="430" t="s">
        <v>817</v>
      </c>
      <c r="PFC401" s="430" t="s">
        <v>817</v>
      </c>
      <c r="PFD401" s="430" t="s">
        <v>817</v>
      </c>
      <c r="PFE401" s="430" t="s">
        <v>817</v>
      </c>
      <c r="PFF401" s="430" t="s">
        <v>817</v>
      </c>
      <c r="PFG401" s="430" t="s">
        <v>817</v>
      </c>
      <c r="PFH401" s="430" t="s">
        <v>817</v>
      </c>
      <c r="PFI401" s="430" t="s">
        <v>817</v>
      </c>
      <c r="PFJ401" s="430" t="s">
        <v>817</v>
      </c>
      <c r="PFK401" s="430" t="s">
        <v>817</v>
      </c>
      <c r="PFL401" s="430" t="s">
        <v>817</v>
      </c>
      <c r="PFM401" s="430" t="s">
        <v>817</v>
      </c>
      <c r="PFN401" s="430" t="s">
        <v>817</v>
      </c>
      <c r="PFO401" s="430" t="s">
        <v>817</v>
      </c>
      <c r="PFP401" s="430" t="s">
        <v>817</v>
      </c>
      <c r="PFQ401" s="430" t="s">
        <v>817</v>
      </c>
      <c r="PFR401" s="430" t="s">
        <v>817</v>
      </c>
      <c r="PFS401" s="430" t="s">
        <v>817</v>
      </c>
      <c r="PFT401" s="430" t="s">
        <v>817</v>
      </c>
      <c r="PFU401" s="430" t="s">
        <v>817</v>
      </c>
      <c r="PFV401" s="430" t="s">
        <v>817</v>
      </c>
      <c r="PFW401" s="430" t="s">
        <v>817</v>
      </c>
      <c r="PFX401" s="430" t="s">
        <v>817</v>
      </c>
      <c r="PFY401" s="430" t="s">
        <v>817</v>
      </c>
      <c r="PFZ401" s="430" t="s">
        <v>817</v>
      </c>
      <c r="PGA401" s="430" t="s">
        <v>817</v>
      </c>
      <c r="PGB401" s="430" t="s">
        <v>817</v>
      </c>
      <c r="PGC401" s="430" t="s">
        <v>817</v>
      </c>
      <c r="PGD401" s="430" t="s">
        <v>817</v>
      </c>
      <c r="PGE401" s="430" t="s">
        <v>817</v>
      </c>
      <c r="PGF401" s="430" t="s">
        <v>817</v>
      </c>
      <c r="PGG401" s="430" t="s">
        <v>817</v>
      </c>
      <c r="PGH401" s="430" t="s">
        <v>817</v>
      </c>
      <c r="PGI401" s="430" t="s">
        <v>817</v>
      </c>
      <c r="PGJ401" s="430" t="s">
        <v>817</v>
      </c>
      <c r="PGK401" s="430" t="s">
        <v>817</v>
      </c>
      <c r="PGL401" s="430" t="s">
        <v>817</v>
      </c>
      <c r="PGM401" s="430" t="s">
        <v>817</v>
      </c>
      <c r="PGN401" s="430" t="s">
        <v>817</v>
      </c>
      <c r="PGO401" s="430" t="s">
        <v>817</v>
      </c>
      <c r="PGP401" s="430" t="s">
        <v>817</v>
      </c>
      <c r="PGQ401" s="430" t="s">
        <v>817</v>
      </c>
      <c r="PGR401" s="430" t="s">
        <v>817</v>
      </c>
      <c r="PGS401" s="430" t="s">
        <v>817</v>
      </c>
      <c r="PGT401" s="430" t="s">
        <v>817</v>
      </c>
      <c r="PGU401" s="430" t="s">
        <v>817</v>
      </c>
      <c r="PGV401" s="430" t="s">
        <v>817</v>
      </c>
      <c r="PGW401" s="430" t="s">
        <v>817</v>
      </c>
      <c r="PGX401" s="430" t="s">
        <v>817</v>
      </c>
      <c r="PGY401" s="430" t="s">
        <v>817</v>
      </c>
      <c r="PGZ401" s="430" t="s">
        <v>817</v>
      </c>
      <c r="PHA401" s="430" t="s">
        <v>817</v>
      </c>
      <c r="PHB401" s="430" t="s">
        <v>817</v>
      </c>
      <c r="PHC401" s="430" t="s">
        <v>817</v>
      </c>
      <c r="PHD401" s="430" t="s">
        <v>817</v>
      </c>
      <c r="PHE401" s="430" t="s">
        <v>817</v>
      </c>
      <c r="PHF401" s="430" t="s">
        <v>817</v>
      </c>
      <c r="PHG401" s="430" t="s">
        <v>817</v>
      </c>
      <c r="PHH401" s="430" t="s">
        <v>817</v>
      </c>
      <c r="PHI401" s="430" t="s">
        <v>817</v>
      </c>
      <c r="PHJ401" s="430" t="s">
        <v>817</v>
      </c>
      <c r="PHK401" s="430" t="s">
        <v>817</v>
      </c>
      <c r="PHL401" s="430" t="s">
        <v>817</v>
      </c>
      <c r="PHM401" s="430" t="s">
        <v>817</v>
      </c>
      <c r="PHN401" s="430" t="s">
        <v>817</v>
      </c>
      <c r="PHO401" s="430" t="s">
        <v>817</v>
      </c>
      <c r="PHP401" s="430" t="s">
        <v>817</v>
      </c>
      <c r="PHQ401" s="430" t="s">
        <v>817</v>
      </c>
      <c r="PHR401" s="430" t="s">
        <v>817</v>
      </c>
      <c r="PHS401" s="430" t="s">
        <v>817</v>
      </c>
      <c r="PHT401" s="430" t="s">
        <v>817</v>
      </c>
      <c r="PHU401" s="430" t="s">
        <v>817</v>
      </c>
      <c r="PHV401" s="430" t="s">
        <v>817</v>
      </c>
      <c r="PHW401" s="430" t="s">
        <v>817</v>
      </c>
      <c r="PHX401" s="430" t="s">
        <v>817</v>
      </c>
      <c r="PHY401" s="430" t="s">
        <v>817</v>
      </c>
      <c r="PHZ401" s="430" t="s">
        <v>817</v>
      </c>
      <c r="PIA401" s="430" t="s">
        <v>817</v>
      </c>
      <c r="PIB401" s="430" t="s">
        <v>817</v>
      </c>
      <c r="PIC401" s="430" t="s">
        <v>817</v>
      </c>
      <c r="PID401" s="430" t="s">
        <v>817</v>
      </c>
      <c r="PIE401" s="430" t="s">
        <v>817</v>
      </c>
      <c r="PIF401" s="430" t="s">
        <v>817</v>
      </c>
      <c r="PIG401" s="430" t="s">
        <v>817</v>
      </c>
      <c r="PIH401" s="430" t="s">
        <v>817</v>
      </c>
      <c r="PII401" s="430" t="s">
        <v>817</v>
      </c>
      <c r="PIJ401" s="430" t="s">
        <v>817</v>
      </c>
      <c r="PIK401" s="430" t="s">
        <v>817</v>
      </c>
      <c r="PIL401" s="430" t="s">
        <v>817</v>
      </c>
      <c r="PIM401" s="430" t="s">
        <v>817</v>
      </c>
      <c r="PIN401" s="430" t="s">
        <v>817</v>
      </c>
      <c r="PIO401" s="430" t="s">
        <v>817</v>
      </c>
      <c r="PIP401" s="430" t="s">
        <v>817</v>
      </c>
      <c r="PIQ401" s="430" t="s">
        <v>817</v>
      </c>
      <c r="PIR401" s="430" t="s">
        <v>817</v>
      </c>
      <c r="PIS401" s="430" t="s">
        <v>817</v>
      </c>
      <c r="PIT401" s="430" t="s">
        <v>817</v>
      </c>
      <c r="PIU401" s="430" t="s">
        <v>817</v>
      </c>
      <c r="PIV401" s="430" t="s">
        <v>817</v>
      </c>
      <c r="PIW401" s="430" t="s">
        <v>817</v>
      </c>
      <c r="PIX401" s="430" t="s">
        <v>817</v>
      </c>
      <c r="PIY401" s="430" t="s">
        <v>817</v>
      </c>
      <c r="PIZ401" s="430" t="s">
        <v>817</v>
      </c>
      <c r="PJA401" s="430" t="s">
        <v>817</v>
      </c>
      <c r="PJB401" s="430" t="s">
        <v>817</v>
      </c>
      <c r="PJC401" s="430" t="s">
        <v>817</v>
      </c>
      <c r="PJD401" s="430" t="s">
        <v>817</v>
      </c>
      <c r="PJE401" s="430" t="s">
        <v>817</v>
      </c>
      <c r="PJF401" s="430" t="s">
        <v>817</v>
      </c>
      <c r="PJG401" s="430" t="s">
        <v>817</v>
      </c>
      <c r="PJH401" s="430" t="s">
        <v>817</v>
      </c>
      <c r="PJI401" s="430" t="s">
        <v>817</v>
      </c>
      <c r="PJJ401" s="430" t="s">
        <v>817</v>
      </c>
      <c r="PJK401" s="430" t="s">
        <v>817</v>
      </c>
      <c r="PJL401" s="430" t="s">
        <v>817</v>
      </c>
      <c r="PJM401" s="430" t="s">
        <v>817</v>
      </c>
      <c r="PJN401" s="430" t="s">
        <v>817</v>
      </c>
      <c r="PJO401" s="430" t="s">
        <v>817</v>
      </c>
      <c r="PJP401" s="430" t="s">
        <v>817</v>
      </c>
      <c r="PJQ401" s="430" t="s">
        <v>817</v>
      </c>
      <c r="PJR401" s="430" t="s">
        <v>817</v>
      </c>
      <c r="PJS401" s="430" t="s">
        <v>817</v>
      </c>
      <c r="PJT401" s="430" t="s">
        <v>817</v>
      </c>
      <c r="PJU401" s="430" t="s">
        <v>817</v>
      </c>
      <c r="PJV401" s="430" t="s">
        <v>817</v>
      </c>
      <c r="PJW401" s="430" t="s">
        <v>817</v>
      </c>
      <c r="PJX401" s="430" t="s">
        <v>817</v>
      </c>
      <c r="PJY401" s="430" t="s">
        <v>817</v>
      </c>
      <c r="PJZ401" s="430" t="s">
        <v>817</v>
      </c>
      <c r="PKA401" s="430" t="s">
        <v>817</v>
      </c>
      <c r="PKB401" s="430" t="s">
        <v>817</v>
      </c>
      <c r="PKC401" s="430" t="s">
        <v>817</v>
      </c>
      <c r="PKD401" s="430" t="s">
        <v>817</v>
      </c>
      <c r="PKE401" s="430" t="s">
        <v>817</v>
      </c>
      <c r="PKF401" s="430" t="s">
        <v>817</v>
      </c>
      <c r="PKG401" s="430" t="s">
        <v>817</v>
      </c>
      <c r="PKH401" s="430" t="s">
        <v>817</v>
      </c>
      <c r="PKI401" s="430" t="s">
        <v>817</v>
      </c>
      <c r="PKJ401" s="430" t="s">
        <v>817</v>
      </c>
      <c r="PKK401" s="430" t="s">
        <v>817</v>
      </c>
      <c r="PKL401" s="430" t="s">
        <v>817</v>
      </c>
      <c r="PKM401" s="430" t="s">
        <v>817</v>
      </c>
      <c r="PKN401" s="430" t="s">
        <v>817</v>
      </c>
      <c r="PKO401" s="430" t="s">
        <v>817</v>
      </c>
      <c r="PKP401" s="430" t="s">
        <v>817</v>
      </c>
      <c r="PKQ401" s="430" t="s">
        <v>817</v>
      </c>
      <c r="PKR401" s="430" t="s">
        <v>817</v>
      </c>
      <c r="PKS401" s="430" t="s">
        <v>817</v>
      </c>
      <c r="PKT401" s="430" t="s">
        <v>817</v>
      </c>
      <c r="PKU401" s="430" t="s">
        <v>817</v>
      </c>
      <c r="PKV401" s="430" t="s">
        <v>817</v>
      </c>
      <c r="PKW401" s="430" t="s">
        <v>817</v>
      </c>
      <c r="PKX401" s="430" t="s">
        <v>817</v>
      </c>
      <c r="PKY401" s="430" t="s">
        <v>817</v>
      </c>
      <c r="PKZ401" s="430" t="s">
        <v>817</v>
      </c>
      <c r="PLA401" s="430" t="s">
        <v>817</v>
      </c>
      <c r="PLB401" s="430" t="s">
        <v>817</v>
      </c>
      <c r="PLC401" s="430" t="s">
        <v>817</v>
      </c>
      <c r="PLD401" s="430" t="s">
        <v>817</v>
      </c>
      <c r="PLE401" s="430" t="s">
        <v>817</v>
      </c>
      <c r="PLF401" s="430" t="s">
        <v>817</v>
      </c>
      <c r="PLG401" s="430" t="s">
        <v>817</v>
      </c>
      <c r="PLH401" s="430" t="s">
        <v>817</v>
      </c>
      <c r="PLI401" s="430" t="s">
        <v>817</v>
      </c>
      <c r="PLJ401" s="430" t="s">
        <v>817</v>
      </c>
      <c r="PLK401" s="430" t="s">
        <v>817</v>
      </c>
      <c r="PLL401" s="430" t="s">
        <v>817</v>
      </c>
      <c r="PLM401" s="430" t="s">
        <v>817</v>
      </c>
      <c r="PLN401" s="430" t="s">
        <v>817</v>
      </c>
      <c r="PLO401" s="430" t="s">
        <v>817</v>
      </c>
      <c r="PLP401" s="430" t="s">
        <v>817</v>
      </c>
      <c r="PLQ401" s="430" t="s">
        <v>817</v>
      </c>
      <c r="PLR401" s="430" t="s">
        <v>817</v>
      </c>
      <c r="PLS401" s="430" t="s">
        <v>817</v>
      </c>
      <c r="PLT401" s="430" t="s">
        <v>817</v>
      </c>
      <c r="PLU401" s="430" t="s">
        <v>817</v>
      </c>
      <c r="PLV401" s="430" t="s">
        <v>817</v>
      </c>
      <c r="PLW401" s="430" t="s">
        <v>817</v>
      </c>
      <c r="PLX401" s="430" t="s">
        <v>817</v>
      </c>
      <c r="PLY401" s="430" t="s">
        <v>817</v>
      </c>
      <c r="PLZ401" s="430" t="s">
        <v>817</v>
      </c>
      <c r="PMA401" s="430" t="s">
        <v>817</v>
      </c>
      <c r="PMB401" s="430" t="s">
        <v>817</v>
      </c>
      <c r="PMC401" s="430" t="s">
        <v>817</v>
      </c>
      <c r="PMD401" s="430" t="s">
        <v>817</v>
      </c>
      <c r="PME401" s="430" t="s">
        <v>817</v>
      </c>
      <c r="PMF401" s="430" t="s">
        <v>817</v>
      </c>
      <c r="PMG401" s="430" t="s">
        <v>817</v>
      </c>
      <c r="PMH401" s="430" t="s">
        <v>817</v>
      </c>
      <c r="PMI401" s="430" t="s">
        <v>817</v>
      </c>
      <c r="PMJ401" s="430" t="s">
        <v>817</v>
      </c>
      <c r="PMK401" s="430" t="s">
        <v>817</v>
      </c>
      <c r="PML401" s="430" t="s">
        <v>817</v>
      </c>
      <c r="PMM401" s="430" t="s">
        <v>817</v>
      </c>
      <c r="PMN401" s="430" t="s">
        <v>817</v>
      </c>
      <c r="PMO401" s="430" t="s">
        <v>817</v>
      </c>
      <c r="PMP401" s="430" t="s">
        <v>817</v>
      </c>
      <c r="PMQ401" s="430" t="s">
        <v>817</v>
      </c>
      <c r="PMR401" s="430" t="s">
        <v>817</v>
      </c>
      <c r="PMS401" s="430" t="s">
        <v>817</v>
      </c>
      <c r="PMT401" s="430" t="s">
        <v>817</v>
      </c>
      <c r="PMU401" s="430" t="s">
        <v>817</v>
      </c>
      <c r="PMV401" s="430" t="s">
        <v>817</v>
      </c>
      <c r="PMW401" s="430" t="s">
        <v>817</v>
      </c>
      <c r="PMX401" s="430" t="s">
        <v>817</v>
      </c>
      <c r="PMY401" s="430" t="s">
        <v>817</v>
      </c>
      <c r="PMZ401" s="430" t="s">
        <v>817</v>
      </c>
      <c r="PNA401" s="430" t="s">
        <v>817</v>
      </c>
      <c r="PNB401" s="430" t="s">
        <v>817</v>
      </c>
      <c r="PNC401" s="430" t="s">
        <v>817</v>
      </c>
      <c r="PND401" s="430" t="s">
        <v>817</v>
      </c>
      <c r="PNE401" s="430" t="s">
        <v>817</v>
      </c>
      <c r="PNF401" s="430" t="s">
        <v>817</v>
      </c>
      <c r="PNG401" s="430" t="s">
        <v>817</v>
      </c>
      <c r="PNH401" s="430" t="s">
        <v>817</v>
      </c>
      <c r="PNI401" s="430" t="s">
        <v>817</v>
      </c>
      <c r="PNJ401" s="430" t="s">
        <v>817</v>
      </c>
      <c r="PNK401" s="430" t="s">
        <v>817</v>
      </c>
      <c r="PNL401" s="430" t="s">
        <v>817</v>
      </c>
      <c r="PNM401" s="430" t="s">
        <v>817</v>
      </c>
      <c r="PNN401" s="430" t="s">
        <v>817</v>
      </c>
      <c r="PNO401" s="430" t="s">
        <v>817</v>
      </c>
      <c r="PNP401" s="430" t="s">
        <v>817</v>
      </c>
      <c r="PNQ401" s="430" t="s">
        <v>817</v>
      </c>
      <c r="PNR401" s="430" t="s">
        <v>817</v>
      </c>
      <c r="PNS401" s="430" t="s">
        <v>817</v>
      </c>
      <c r="PNT401" s="430" t="s">
        <v>817</v>
      </c>
      <c r="PNU401" s="430" t="s">
        <v>817</v>
      </c>
      <c r="PNV401" s="430" t="s">
        <v>817</v>
      </c>
      <c r="PNW401" s="430" t="s">
        <v>817</v>
      </c>
      <c r="PNX401" s="430" t="s">
        <v>817</v>
      </c>
      <c r="PNY401" s="430" t="s">
        <v>817</v>
      </c>
      <c r="PNZ401" s="430" t="s">
        <v>817</v>
      </c>
      <c r="POA401" s="430" t="s">
        <v>817</v>
      </c>
      <c r="POB401" s="430" t="s">
        <v>817</v>
      </c>
      <c r="POC401" s="430" t="s">
        <v>817</v>
      </c>
      <c r="POD401" s="430" t="s">
        <v>817</v>
      </c>
      <c r="POE401" s="430" t="s">
        <v>817</v>
      </c>
      <c r="POF401" s="430" t="s">
        <v>817</v>
      </c>
      <c r="POG401" s="430" t="s">
        <v>817</v>
      </c>
      <c r="POH401" s="430" t="s">
        <v>817</v>
      </c>
      <c r="POI401" s="430" t="s">
        <v>817</v>
      </c>
      <c r="POJ401" s="430" t="s">
        <v>817</v>
      </c>
      <c r="POK401" s="430" t="s">
        <v>817</v>
      </c>
      <c r="POL401" s="430" t="s">
        <v>817</v>
      </c>
      <c r="POM401" s="430" t="s">
        <v>817</v>
      </c>
      <c r="PON401" s="430" t="s">
        <v>817</v>
      </c>
      <c r="POO401" s="430" t="s">
        <v>817</v>
      </c>
      <c r="POP401" s="430" t="s">
        <v>817</v>
      </c>
      <c r="POQ401" s="430" t="s">
        <v>817</v>
      </c>
      <c r="POR401" s="430" t="s">
        <v>817</v>
      </c>
      <c r="POS401" s="430" t="s">
        <v>817</v>
      </c>
      <c r="POT401" s="430" t="s">
        <v>817</v>
      </c>
      <c r="POU401" s="430" t="s">
        <v>817</v>
      </c>
      <c r="POV401" s="430" t="s">
        <v>817</v>
      </c>
      <c r="POW401" s="430" t="s">
        <v>817</v>
      </c>
      <c r="POX401" s="430" t="s">
        <v>817</v>
      </c>
      <c r="POY401" s="430" t="s">
        <v>817</v>
      </c>
      <c r="POZ401" s="430" t="s">
        <v>817</v>
      </c>
      <c r="PPA401" s="430" t="s">
        <v>817</v>
      </c>
      <c r="PPB401" s="430" t="s">
        <v>817</v>
      </c>
      <c r="PPC401" s="430" t="s">
        <v>817</v>
      </c>
      <c r="PPD401" s="430" t="s">
        <v>817</v>
      </c>
      <c r="PPE401" s="430" t="s">
        <v>817</v>
      </c>
      <c r="PPF401" s="430" t="s">
        <v>817</v>
      </c>
      <c r="PPG401" s="430" t="s">
        <v>817</v>
      </c>
      <c r="PPH401" s="430" t="s">
        <v>817</v>
      </c>
      <c r="PPI401" s="430" t="s">
        <v>817</v>
      </c>
      <c r="PPJ401" s="430" t="s">
        <v>817</v>
      </c>
      <c r="PPK401" s="430" t="s">
        <v>817</v>
      </c>
      <c r="PPL401" s="430" t="s">
        <v>817</v>
      </c>
      <c r="PPM401" s="430" t="s">
        <v>817</v>
      </c>
      <c r="PPN401" s="430" t="s">
        <v>817</v>
      </c>
      <c r="PPO401" s="430" t="s">
        <v>817</v>
      </c>
      <c r="PPP401" s="430" t="s">
        <v>817</v>
      </c>
      <c r="PPQ401" s="430" t="s">
        <v>817</v>
      </c>
      <c r="PPR401" s="430" t="s">
        <v>817</v>
      </c>
      <c r="PPS401" s="430" t="s">
        <v>817</v>
      </c>
      <c r="PPT401" s="430" t="s">
        <v>817</v>
      </c>
      <c r="PPU401" s="430" t="s">
        <v>817</v>
      </c>
      <c r="PPV401" s="430" t="s">
        <v>817</v>
      </c>
      <c r="PPW401" s="430" t="s">
        <v>817</v>
      </c>
      <c r="PPX401" s="430" t="s">
        <v>817</v>
      </c>
      <c r="PPY401" s="430" t="s">
        <v>817</v>
      </c>
      <c r="PPZ401" s="430" t="s">
        <v>817</v>
      </c>
      <c r="PQA401" s="430" t="s">
        <v>817</v>
      </c>
      <c r="PQB401" s="430" t="s">
        <v>817</v>
      </c>
      <c r="PQC401" s="430" t="s">
        <v>817</v>
      </c>
      <c r="PQD401" s="430" t="s">
        <v>817</v>
      </c>
      <c r="PQE401" s="430" t="s">
        <v>817</v>
      </c>
      <c r="PQF401" s="430" t="s">
        <v>817</v>
      </c>
      <c r="PQG401" s="430" t="s">
        <v>817</v>
      </c>
      <c r="PQH401" s="430" t="s">
        <v>817</v>
      </c>
      <c r="PQI401" s="430" t="s">
        <v>817</v>
      </c>
      <c r="PQJ401" s="430" t="s">
        <v>817</v>
      </c>
      <c r="PQK401" s="430" t="s">
        <v>817</v>
      </c>
      <c r="PQL401" s="430" t="s">
        <v>817</v>
      </c>
      <c r="PQM401" s="430" t="s">
        <v>817</v>
      </c>
      <c r="PQN401" s="430" t="s">
        <v>817</v>
      </c>
      <c r="PQO401" s="430" t="s">
        <v>817</v>
      </c>
      <c r="PQP401" s="430" t="s">
        <v>817</v>
      </c>
      <c r="PQQ401" s="430" t="s">
        <v>817</v>
      </c>
      <c r="PQR401" s="430" t="s">
        <v>817</v>
      </c>
      <c r="PQS401" s="430" t="s">
        <v>817</v>
      </c>
      <c r="PQT401" s="430" t="s">
        <v>817</v>
      </c>
      <c r="PQU401" s="430" t="s">
        <v>817</v>
      </c>
      <c r="PQV401" s="430" t="s">
        <v>817</v>
      </c>
      <c r="PQW401" s="430" t="s">
        <v>817</v>
      </c>
      <c r="PQX401" s="430" t="s">
        <v>817</v>
      </c>
      <c r="PQY401" s="430" t="s">
        <v>817</v>
      </c>
      <c r="PQZ401" s="430" t="s">
        <v>817</v>
      </c>
      <c r="PRA401" s="430" t="s">
        <v>817</v>
      </c>
      <c r="PRB401" s="430" t="s">
        <v>817</v>
      </c>
      <c r="PRC401" s="430" t="s">
        <v>817</v>
      </c>
      <c r="PRD401" s="430" t="s">
        <v>817</v>
      </c>
      <c r="PRE401" s="430" t="s">
        <v>817</v>
      </c>
      <c r="PRF401" s="430" t="s">
        <v>817</v>
      </c>
      <c r="PRG401" s="430" t="s">
        <v>817</v>
      </c>
      <c r="PRH401" s="430" t="s">
        <v>817</v>
      </c>
      <c r="PRI401" s="430" t="s">
        <v>817</v>
      </c>
      <c r="PRJ401" s="430" t="s">
        <v>817</v>
      </c>
      <c r="PRK401" s="430" t="s">
        <v>817</v>
      </c>
      <c r="PRL401" s="430" t="s">
        <v>817</v>
      </c>
      <c r="PRM401" s="430" t="s">
        <v>817</v>
      </c>
      <c r="PRN401" s="430" t="s">
        <v>817</v>
      </c>
      <c r="PRO401" s="430" t="s">
        <v>817</v>
      </c>
      <c r="PRP401" s="430" t="s">
        <v>817</v>
      </c>
      <c r="PRQ401" s="430" t="s">
        <v>817</v>
      </c>
      <c r="PRR401" s="430" t="s">
        <v>817</v>
      </c>
      <c r="PRS401" s="430" t="s">
        <v>817</v>
      </c>
      <c r="PRT401" s="430" t="s">
        <v>817</v>
      </c>
      <c r="PRU401" s="430" t="s">
        <v>817</v>
      </c>
      <c r="PRV401" s="430" t="s">
        <v>817</v>
      </c>
      <c r="PRW401" s="430" t="s">
        <v>817</v>
      </c>
      <c r="PRX401" s="430" t="s">
        <v>817</v>
      </c>
      <c r="PRY401" s="430" t="s">
        <v>817</v>
      </c>
      <c r="PRZ401" s="430" t="s">
        <v>817</v>
      </c>
      <c r="PSA401" s="430" t="s">
        <v>817</v>
      </c>
      <c r="PSB401" s="430" t="s">
        <v>817</v>
      </c>
      <c r="PSC401" s="430" t="s">
        <v>817</v>
      </c>
      <c r="PSD401" s="430" t="s">
        <v>817</v>
      </c>
      <c r="PSE401" s="430" t="s">
        <v>817</v>
      </c>
      <c r="PSF401" s="430" t="s">
        <v>817</v>
      </c>
      <c r="PSG401" s="430" t="s">
        <v>817</v>
      </c>
      <c r="PSH401" s="430" t="s">
        <v>817</v>
      </c>
      <c r="PSI401" s="430" t="s">
        <v>817</v>
      </c>
      <c r="PSJ401" s="430" t="s">
        <v>817</v>
      </c>
      <c r="PSK401" s="430" t="s">
        <v>817</v>
      </c>
      <c r="PSL401" s="430" t="s">
        <v>817</v>
      </c>
      <c r="PSM401" s="430" t="s">
        <v>817</v>
      </c>
      <c r="PSN401" s="430" t="s">
        <v>817</v>
      </c>
      <c r="PSO401" s="430" t="s">
        <v>817</v>
      </c>
      <c r="PSP401" s="430" t="s">
        <v>817</v>
      </c>
      <c r="PSQ401" s="430" t="s">
        <v>817</v>
      </c>
      <c r="PSR401" s="430" t="s">
        <v>817</v>
      </c>
      <c r="PSS401" s="430" t="s">
        <v>817</v>
      </c>
      <c r="PST401" s="430" t="s">
        <v>817</v>
      </c>
      <c r="PSU401" s="430" t="s">
        <v>817</v>
      </c>
      <c r="PSV401" s="430" t="s">
        <v>817</v>
      </c>
      <c r="PSW401" s="430" t="s">
        <v>817</v>
      </c>
      <c r="PSX401" s="430" t="s">
        <v>817</v>
      </c>
      <c r="PSY401" s="430" t="s">
        <v>817</v>
      </c>
      <c r="PSZ401" s="430" t="s">
        <v>817</v>
      </c>
      <c r="PTA401" s="430" t="s">
        <v>817</v>
      </c>
      <c r="PTB401" s="430" t="s">
        <v>817</v>
      </c>
      <c r="PTC401" s="430" t="s">
        <v>817</v>
      </c>
      <c r="PTD401" s="430" t="s">
        <v>817</v>
      </c>
      <c r="PTE401" s="430" t="s">
        <v>817</v>
      </c>
      <c r="PTF401" s="430" t="s">
        <v>817</v>
      </c>
      <c r="PTG401" s="430" t="s">
        <v>817</v>
      </c>
      <c r="PTH401" s="430" t="s">
        <v>817</v>
      </c>
      <c r="PTI401" s="430" t="s">
        <v>817</v>
      </c>
      <c r="PTJ401" s="430" t="s">
        <v>817</v>
      </c>
      <c r="PTK401" s="430" t="s">
        <v>817</v>
      </c>
      <c r="PTL401" s="430" t="s">
        <v>817</v>
      </c>
      <c r="PTM401" s="430" t="s">
        <v>817</v>
      </c>
      <c r="PTN401" s="430" t="s">
        <v>817</v>
      </c>
      <c r="PTO401" s="430" t="s">
        <v>817</v>
      </c>
      <c r="PTP401" s="430" t="s">
        <v>817</v>
      </c>
      <c r="PTQ401" s="430" t="s">
        <v>817</v>
      </c>
      <c r="PTR401" s="430" t="s">
        <v>817</v>
      </c>
      <c r="PTS401" s="430" t="s">
        <v>817</v>
      </c>
      <c r="PTT401" s="430" t="s">
        <v>817</v>
      </c>
      <c r="PTU401" s="430" t="s">
        <v>817</v>
      </c>
      <c r="PTV401" s="430" t="s">
        <v>817</v>
      </c>
      <c r="PTW401" s="430" t="s">
        <v>817</v>
      </c>
      <c r="PTX401" s="430" t="s">
        <v>817</v>
      </c>
      <c r="PTY401" s="430" t="s">
        <v>817</v>
      </c>
      <c r="PTZ401" s="430" t="s">
        <v>817</v>
      </c>
      <c r="PUA401" s="430" t="s">
        <v>817</v>
      </c>
      <c r="PUB401" s="430" t="s">
        <v>817</v>
      </c>
      <c r="PUC401" s="430" t="s">
        <v>817</v>
      </c>
      <c r="PUD401" s="430" t="s">
        <v>817</v>
      </c>
      <c r="PUE401" s="430" t="s">
        <v>817</v>
      </c>
      <c r="PUF401" s="430" t="s">
        <v>817</v>
      </c>
      <c r="PUG401" s="430" t="s">
        <v>817</v>
      </c>
      <c r="PUH401" s="430" t="s">
        <v>817</v>
      </c>
      <c r="PUI401" s="430" t="s">
        <v>817</v>
      </c>
      <c r="PUJ401" s="430" t="s">
        <v>817</v>
      </c>
      <c r="PUK401" s="430" t="s">
        <v>817</v>
      </c>
      <c r="PUL401" s="430" t="s">
        <v>817</v>
      </c>
      <c r="PUM401" s="430" t="s">
        <v>817</v>
      </c>
      <c r="PUN401" s="430" t="s">
        <v>817</v>
      </c>
      <c r="PUO401" s="430" t="s">
        <v>817</v>
      </c>
      <c r="PUP401" s="430" t="s">
        <v>817</v>
      </c>
      <c r="PUQ401" s="430" t="s">
        <v>817</v>
      </c>
      <c r="PUR401" s="430" t="s">
        <v>817</v>
      </c>
      <c r="PUS401" s="430" t="s">
        <v>817</v>
      </c>
      <c r="PUT401" s="430" t="s">
        <v>817</v>
      </c>
      <c r="PUU401" s="430" t="s">
        <v>817</v>
      </c>
      <c r="PUV401" s="430" t="s">
        <v>817</v>
      </c>
      <c r="PUW401" s="430" t="s">
        <v>817</v>
      </c>
      <c r="PUX401" s="430" t="s">
        <v>817</v>
      </c>
      <c r="PUY401" s="430" t="s">
        <v>817</v>
      </c>
      <c r="PUZ401" s="430" t="s">
        <v>817</v>
      </c>
      <c r="PVA401" s="430" t="s">
        <v>817</v>
      </c>
      <c r="PVB401" s="430" t="s">
        <v>817</v>
      </c>
      <c r="PVC401" s="430" t="s">
        <v>817</v>
      </c>
      <c r="PVD401" s="430" t="s">
        <v>817</v>
      </c>
      <c r="PVE401" s="430" t="s">
        <v>817</v>
      </c>
      <c r="PVF401" s="430" t="s">
        <v>817</v>
      </c>
      <c r="PVG401" s="430" t="s">
        <v>817</v>
      </c>
      <c r="PVH401" s="430" t="s">
        <v>817</v>
      </c>
      <c r="PVI401" s="430" t="s">
        <v>817</v>
      </c>
      <c r="PVJ401" s="430" t="s">
        <v>817</v>
      </c>
      <c r="PVK401" s="430" t="s">
        <v>817</v>
      </c>
      <c r="PVL401" s="430" t="s">
        <v>817</v>
      </c>
      <c r="PVM401" s="430" t="s">
        <v>817</v>
      </c>
      <c r="PVN401" s="430" t="s">
        <v>817</v>
      </c>
      <c r="PVO401" s="430" t="s">
        <v>817</v>
      </c>
      <c r="PVP401" s="430" t="s">
        <v>817</v>
      </c>
      <c r="PVQ401" s="430" t="s">
        <v>817</v>
      </c>
      <c r="PVR401" s="430" t="s">
        <v>817</v>
      </c>
      <c r="PVS401" s="430" t="s">
        <v>817</v>
      </c>
      <c r="PVT401" s="430" t="s">
        <v>817</v>
      </c>
      <c r="PVU401" s="430" t="s">
        <v>817</v>
      </c>
      <c r="PVV401" s="430" t="s">
        <v>817</v>
      </c>
      <c r="PVW401" s="430" t="s">
        <v>817</v>
      </c>
      <c r="PVX401" s="430" t="s">
        <v>817</v>
      </c>
      <c r="PVY401" s="430" t="s">
        <v>817</v>
      </c>
      <c r="PVZ401" s="430" t="s">
        <v>817</v>
      </c>
      <c r="PWA401" s="430" t="s">
        <v>817</v>
      </c>
      <c r="PWB401" s="430" t="s">
        <v>817</v>
      </c>
      <c r="PWC401" s="430" t="s">
        <v>817</v>
      </c>
      <c r="PWD401" s="430" t="s">
        <v>817</v>
      </c>
      <c r="PWE401" s="430" t="s">
        <v>817</v>
      </c>
      <c r="PWF401" s="430" t="s">
        <v>817</v>
      </c>
      <c r="PWG401" s="430" t="s">
        <v>817</v>
      </c>
      <c r="PWH401" s="430" t="s">
        <v>817</v>
      </c>
      <c r="PWI401" s="430" t="s">
        <v>817</v>
      </c>
      <c r="PWJ401" s="430" t="s">
        <v>817</v>
      </c>
      <c r="PWK401" s="430" t="s">
        <v>817</v>
      </c>
      <c r="PWL401" s="430" t="s">
        <v>817</v>
      </c>
      <c r="PWM401" s="430" t="s">
        <v>817</v>
      </c>
      <c r="PWN401" s="430" t="s">
        <v>817</v>
      </c>
      <c r="PWO401" s="430" t="s">
        <v>817</v>
      </c>
      <c r="PWP401" s="430" t="s">
        <v>817</v>
      </c>
      <c r="PWQ401" s="430" t="s">
        <v>817</v>
      </c>
      <c r="PWR401" s="430" t="s">
        <v>817</v>
      </c>
      <c r="PWS401" s="430" t="s">
        <v>817</v>
      </c>
      <c r="PWT401" s="430" t="s">
        <v>817</v>
      </c>
      <c r="PWU401" s="430" t="s">
        <v>817</v>
      </c>
      <c r="PWV401" s="430" t="s">
        <v>817</v>
      </c>
      <c r="PWW401" s="430" t="s">
        <v>817</v>
      </c>
      <c r="PWX401" s="430" t="s">
        <v>817</v>
      </c>
      <c r="PWY401" s="430" t="s">
        <v>817</v>
      </c>
      <c r="PWZ401" s="430" t="s">
        <v>817</v>
      </c>
      <c r="PXA401" s="430" t="s">
        <v>817</v>
      </c>
      <c r="PXB401" s="430" t="s">
        <v>817</v>
      </c>
      <c r="PXC401" s="430" t="s">
        <v>817</v>
      </c>
      <c r="PXD401" s="430" t="s">
        <v>817</v>
      </c>
      <c r="PXE401" s="430" t="s">
        <v>817</v>
      </c>
      <c r="PXF401" s="430" t="s">
        <v>817</v>
      </c>
      <c r="PXG401" s="430" t="s">
        <v>817</v>
      </c>
      <c r="PXH401" s="430" t="s">
        <v>817</v>
      </c>
      <c r="PXI401" s="430" t="s">
        <v>817</v>
      </c>
      <c r="PXJ401" s="430" t="s">
        <v>817</v>
      </c>
      <c r="PXK401" s="430" t="s">
        <v>817</v>
      </c>
      <c r="PXL401" s="430" t="s">
        <v>817</v>
      </c>
      <c r="PXM401" s="430" t="s">
        <v>817</v>
      </c>
      <c r="PXN401" s="430" t="s">
        <v>817</v>
      </c>
      <c r="PXO401" s="430" t="s">
        <v>817</v>
      </c>
      <c r="PXP401" s="430" t="s">
        <v>817</v>
      </c>
      <c r="PXQ401" s="430" t="s">
        <v>817</v>
      </c>
      <c r="PXR401" s="430" t="s">
        <v>817</v>
      </c>
      <c r="PXS401" s="430" t="s">
        <v>817</v>
      </c>
      <c r="PXT401" s="430" t="s">
        <v>817</v>
      </c>
      <c r="PXU401" s="430" t="s">
        <v>817</v>
      </c>
      <c r="PXV401" s="430" t="s">
        <v>817</v>
      </c>
      <c r="PXW401" s="430" t="s">
        <v>817</v>
      </c>
      <c r="PXX401" s="430" t="s">
        <v>817</v>
      </c>
      <c r="PXY401" s="430" t="s">
        <v>817</v>
      </c>
      <c r="PXZ401" s="430" t="s">
        <v>817</v>
      </c>
      <c r="PYA401" s="430" t="s">
        <v>817</v>
      </c>
      <c r="PYB401" s="430" t="s">
        <v>817</v>
      </c>
      <c r="PYC401" s="430" t="s">
        <v>817</v>
      </c>
      <c r="PYD401" s="430" t="s">
        <v>817</v>
      </c>
      <c r="PYE401" s="430" t="s">
        <v>817</v>
      </c>
      <c r="PYF401" s="430" t="s">
        <v>817</v>
      </c>
      <c r="PYG401" s="430" t="s">
        <v>817</v>
      </c>
      <c r="PYH401" s="430" t="s">
        <v>817</v>
      </c>
      <c r="PYI401" s="430" t="s">
        <v>817</v>
      </c>
      <c r="PYJ401" s="430" t="s">
        <v>817</v>
      </c>
      <c r="PYK401" s="430" t="s">
        <v>817</v>
      </c>
      <c r="PYL401" s="430" t="s">
        <v>817</v>
      </c>
      <c r="PYM401" s="430" t="s">
        <v>817</v>
      </c>
      <c r="PYN401" s="430" t="s">
        <v>817</v>
      </c>
      <c r="PYO401" s="430" t="s">
        <v>817</v>
      </c>
      <c r="PYP401" s="430" t="s">
        <v>817</v>
      </c>
      <c r="PYQ401" s="430" t="s">
        <v>817</v>
      </c>
      <c r="PYR401" s="430" t="s">
        <v>817</v>
      </c>
      <c r="PYS401" s="430" t="s">
        <v>817</v>
      </c>
      <c r="PYT401" s="430" t="s">
        <v>817</v>
      </c>
      <c r="PYU401" s="430" t="s">
        <v>817</v>
      </c>
      <c r="PYV401" s="430" t="s">
        <v>817</v>
      </c>
      <c r="PYW401" s="430" t="s">
        <v>817</v>
      </c>
      <c r="PYX401" s="430" t="s">
        <v>817</v>
      </c>
      <c r="PYY401" s="430" t="s">
        <v>817</v>
      </c>
      <c r="PYZ401" s="430" t="s">
        <v>817</v>
      </c>
      <c r="PZA401" s="430" t="s">
        <v>817</v>
      </c>
      <c r="PZB401" s="430" t="s">
        <v>817</v>
      </c>
      <c r="PZC401" s="430" t="s">
        <v>817</v>
      </c>
      <c r="PZD401" s="430" t="s">
        <v>817</v>
      </c>
      <c r="PZE401" s="430" t="s">
        <v>817</v>
      </c>
      <c r="PZF401" s="430" t="s">
        <v>817</v>
      </c>
      <c r="PZG401" s="430" t="s">
        <v>817</v>
      </c>
      <c r="PZH401" s="430" t="s">
        <v>817</v>
      </c>
      <c r="PZI401" s="430" t="s">
        <v>817</v>
      </c>
      <c r="PZJ401" s="430" t="s">
        <v>817</v>
      </c>
      <c r="PZK401" s="430" t="s">
        <v>817</v>
      </c>
      <c r="PZL401" s="430" t="s">
        <v>817</v>
      </c>
      <c r="PZM401" s="430" t="s">
        <v>817</v>
      </c>
      <c r="PZN401" s="430" t="s">
        <v>817</v>
      </c>
      <c r="PZO401" s="430" t="s">
        <v>817</v>
      </c>
      <c r="PZP401" s="430" t="s">
        <v>817</v>
      </c>
      <c r="PZQ401" s="430" t="s">
        <v>817</v>
      </c>
      <c r="PZR401" s="430" t="s">
        <v>817</v>
      </c>
      <c r="PZS401" s="430" t="s">
        <v>817</v>
      </c>
      <c r="PZT401" s="430" t="s">
        <v>817</v>
      </c>
      <c r="PZU401" s="430" t="s">
        <v>817</v>
      </c>
      <c r="PZV401" s="430" t="s">
        <v>817</v>
      </c>
      <c r="PZW401" s="430" t="s">
        <v>817</v>
      </c>
      <c r="PZX401" s="430" t="s">
        <v>817</v>
      </c>
      <c r="PZY401" s="430" t="s">
        <v>817</v>
      </c>
      <c r="PZZ401" s="430" t="s">
        <v>817</v>
      </c>
      <c r="QAA401" s="430" t="s">
        <v>817</v>
      </c>
      <c r="QAB401" s="430" t="s">
        <v>817</v>
      </c>
      <c r="QAC401" s="430" t="s">
        <v>817</v>
      </c>
      <c r="QAD401" s="430" t="s">
        <v>817</v>
      </c>
      <c r="QAE401" s="430" t="s">
        <v>817</v>
      </c>
      <c r="QAF401" s="430" t="s">
        <v>817</v>
      </c>
      <c r="QAG401" s="430" t="s">
        <v>817</v>
      </c>
      <c r="QAH401" s="430" t="s">
        <v>817</v>
      </c>
      <c r="QAI401" s="430" t="s">
        <v>817</v>
      </c>
      <c r="QAJ401" s="430" t="s">
        <v>817</v>
      </c>
      <c r="QAK401" s="430" t="s">
        <v>817</v>
      </c>
      <c r="QAL401" s="430" t="s">
        <v>817</v>
      </c>
      <c r="QAM401" s="430" t="s">
        <v>817</v>
      </c>
      <c r="QAN401" s="430" t="s">
        <v>817</v>
      </c>
      <c r="QAO401" s="430" t="s">
        <v>817</v>
      </c>
      <c r="QAP401" s="430" t="s">
        <v>817</v>
      </c>
      <c r="QAQ401" s="430" t="s">
        <v>817</v>
      </c>
      <c r="QAR401" s="430" t="s">
        <v>817</v>
      </c>
      <c r="QAS401" s="430" t="s">
        <v>817</v>
      </c>
      <c r="QAT401" s="430" t="s">
        <v>817</v>
      </c>
      <c r="QAU401" s="430" t="s">
        <v>817</v>
      </c>
      <c r="QAV401" s="430" t="s">
        <v>817</v>
      </c>
      <c r="QAW401" s="430" t="s">
        <v>817</v>
      </c>
      <c r="QAX401" s="430" t="s">
        <v>817</v>
      </c>
      <c r="QAY401" s="430" t="s">
        <v>817</v>
      </c>
      <c r="QAZ401" s="430" t="s">
        <v>817</v>
      </c>
      <c r="QBA401" s="430" t="s">
        <v>817</v>
      </c>
      <c r="QBB401" s="430" t="s">
        <v>817</v>
      </c>
      <c r="QBC401" s="430" t="s">
        <v>817</v>
      </c>
      <c r="QBD401" s="430" t="s">
        <v>817</v>
      </c>
      <c r="QBE401" s="430" t="s">
        <v>817</v>
      </c>
      <c r="QBF401" s="430" t="s">
        <v>817</v>
      </c>
      <c r="QBG401" s="430" t="s">
        <v>817</v>
      </c>
      <c r="QBH401" s="430" t="s">
        <v>817</v>
      </c>
      <c r="QBI401" s="430" t="s">
        <v>817</v>
      </c>
      <c r="QBJ401" s="430" t="s">
        <v>817</v>
      </c>
      <c r="QBK401" s="430" t="s">
        <v>817</v>
      </c>
      <c r="QBL401" s="430" t="s">
        <v>817</v>
      </c>
      <c r="QBM401" s="430" t="s">
        <v>817</v>
      </c>
      <c r="QBN401" s="430" t="s">
        <v>817</v>
      </c>
      <c r="QBO401" s="430" t="s">
        <v>817</v>
      </c>
      <c r="QBP401" s="430" t="s">
        <v>817</v>
      </c>
      <c r="QBQ401" s="430" t="s">
        <v>817</v>
      </c>
      <c r="QBR401" s="430" t="s">
        <v>817</v>
      </c>
      <c r="QBS401" s="430" t="s">
        <v>817</v>
      </c>
      <c r="QBT401" s="430" t="s">
        <v>817</v>
      </c>
      <c r="QBU401" s="430" t="s">
        <v>817</v>
      </c>
      <c r="QBV401" s="430" t="s">
        <v>817</v>
      </c>
      <c r="QBW401" s="430" t="s">
        <v>817</v>
      </c>
      <c r="QBX401" s="430" t="s">
        <v>817</v>
      </c>
      <c r="QBY401" s="430" t="s">
        <v>817</v>
      </c>
      <c r="QBZ401" s="430" t="s">
        <v>817</v>
      </c>
      <c r="QCA401" s="430" t="s">
        <v>817</v>
      </c>
      <c r="QCB401" s="430" t="s">
        <v>817</v>
      </c>
      <c r="QCC401" s="430" t="s">
        <v>817</v>
      </c>
      <c r="QCD401" s="430" t="s">
        <v>817</v>
      </c>
      <c r="QCE401" s="430" t="s">
        <v>817</v>
      </c>
      <c r="QCF401" s="430" t="s">
        <v>817</v>
      </c>
      <c r="QCG401" s="430" t="s">
        <v>817</v>
      </c>
      <c r="QCH401" s="430" t="s">
        <v>817</v>
      </c>
      <c r="QCI401" s="430" t="s">
        <v>817</v>
      </c>
      <c r="QCJ401" s="430" t="s">
        <v>817</v>
      </c>
      <c r="QCK401" s="430" t="s">
        <v>817</v>
      </c>
      <c r="QCL401" s="430" t="s">
        <v>817</v>
      </c>
      <c r="QCM401" s="430" t="s">
        <v>817</v>
      </c>
      <c r="QCN401" s="430" t="s">
        <v>817</v>
      </c>
      <c r="QCO401" s="430" t="s">
        <v>817</v>
      </c>
      <c r="QCP401" s="430" t="s">
        <v>817</v>
      </c>
      <c r="QCQ401" s="430" t="s">
        <v>817</v>
      </c>
      <c r="QCR401" s="430" t="s">
        <v>817</v>
      </c>
      <c r="QCS401" s="430" t="s">
        <v>817</v>
      </c>
      <c r="QCT401" s="430" t="s">
        <v>817</v>
      </c>
      <c r="QCU401" s="430" t="s">
        <v>817</v>
      </c>
      <c r="QCV401" s="430" t="s">
        <v>817</v>
      </c>
      <c r="QCW401" s="430" t="s">
        <v>817</v>
      </c>
      <c r="QCX401" s="430" t="s">
        <v>817</v>
      </c>
      <c r="QCY401" s="430" t="s">
        <v>817</v>
      </c>
      <c r="QCZ401" s="430" t="s">
        <v>817</v>
      </c>
      <c r="QDA401" s="430" t="s">
        <v>817</v>
      </c>
      <c r="QDB401" s="430" t="s">
        <v>817</v>
      </c>
      <c r="QDC401" s="430" t="s">
        <v>817</v>
      </c>
      <c r="QDD401" s="430" t="s">
        <v>817</v>
      </c>
      <c r="QDE401" s="430" t="s">
        <v>817</v>
      </c>
      <c r="QDF401" s="430" t="s">
        <v>817</v>
      </c>
      <c r="QDG401" s="430" t="s">
        <v>817</v>
      </c>
      <c r="QDH401" s="430" t="s">
        <v>817</v>
      </c>
      <c r="QDI401" s="430" t="s">
        <v>817</v>
      </c>
      <c r="QDJ401" s="430" t="s">
        <v>817</v>
      </c>
      <c r="QDK401" s="430" t="s">
        <v>817</v>
      </c>
      <c r="QDL401" s="430" t="s">
        <v>817</v>
      </c>
      <c r="QDM401" s="430" t="s">
        <v>817</v>
      </c>
      <c r="QDN401" s="430" t="s">
        <v>817</v>
      </c>
      <c r="QDO401" s="430" t="s">
        <v>817</v>
      </c>
      <c r="QDP401" s="430" t="s">
        <v>817</v>
      </c>
      <c r="QDQ401" s="430" t="s">
        <v>817</v>
      </c>
      <c r="QDR401" s="430" t="s">
        <v>817</v>
      </c>
      <c r="QDS401" s="430" t="s">
        <v>817</v>
      </c>
      <c r="QDT401" s="430" t="s">
        <v>817</v>
      </c>
      <c r="QDU401" s="430" t="s">
        <v>817</v>
      </c>
      <c r="QDV401" s="430" t="s">
        <v>817</v>
      </c>
      <c r="QDW401" s="430" t="s">
        <v>817</v>
      </c>
      <c r="QDX401" s="430" t="s">
        <v>817</v>
      </c>
      <c r="QDY401" s="430" t="s">
        <v>817</v>
      </c>
      <c r="QDZ401" s="430" t="s">
        <v>817</v>
      </c>
      <c r="QEA401" s="430" t="s">
        <v>817</v>
      </c>
      <c r="QEB401" s="430" t="s">
        <v>817</v>
      </c>
      <c r="QEC401" s="430" t="s">
        <v>817</v>
      </c>
      <c r="QED401" s="430" t="s">
        <v>817</v>
      </c>
      <c r="QEE401" s="430" t="s">
        <v>817</v>
      </c>
      <c r="QEF401" s="430" t="s">
        <v>817</v>
      </c>
      <c r="QEG401" s="430" t="s">
        <v>817</v>
      </c>
      <c r="QEH401" s="430" t="s">
        <v>817</v>
      </c>
      <c r="QEI401" s="430" t="s">
        <v>817</v>
      </c>
      <c r="QEJ401" s="430" t="s">
        <v>817</v>
      </c>
      <c r="QEK401" s="430" t="s">
        <v>817</v>
      </c>
      <c r="QEL401" s="430" t="s">
        <v>817</v>
      </c>
      <c r="QEM401" s="430" t="s">
        <v>817</v>
      </c>
      <c r="QEN401" s="430" t="s">
        <v>817</v>
      </c>
      <c r="QEO401" s="430" t="s">
        <v>817</v>
      </c>
      <c r="QEP401" s="430" t="s">
        <v>817</v>
      </c>
      <c r="QEQ401" s="430" t="s">
        <v>817</v>
      </c>
      <c r="QER401" s="430" t="s">
        <v>817</v>
      </c>
      <c r="QES401" s="430" t="s">
        <v>817</v>
      </c>
      <c r="QET401" s="430" t="s">
        <v>817</v>
      </c>
      <c r="QEU401" s="430" t="s">
        <v>817</v>
      </c>
      <c r="QEV401" s="430" t="s">
        <v>817</v>
      </c>
      <c r="QEW401" s="430" t="s">
        <v>817</v>
      </c>
      <c r="QEX401" s="430" t="s">
        <v>817</v>
      </c>
      <c r="QEY401" s="430" t="s">
        <v>817</v>
      </c>
      <c r="QEZ401" s="430" t="s">
        <v>817</v>
      </c>
      <c r="QFA401" s="430" t="s">
        <v>817</v>
      </c>
      <c r="QFB401" s="430" t="s">
        <v>817</v>
      </c>
      <c r="QFC401" s="430" t="s">
        <v>817</v>
      </c>
      <c r="QFD401" s="430" t="s">
        <v>817</v>
      </c>
      <c r="QFE401" s="430" t="s">
        <v>817</v>
      </c>
      <c r="QFF401" s="430" t="s">
        <v>817</v>
      </c>
      <c r="QFG401" s="430" t="s">
        <v>817</v>
      </c>
      <c r="QFH401" s="430" t="s">
        <v>817</v>
      </c>
      <c r="QFI401" s="430" t="s">
        <v>817</v>
      </c>
      <c r="QFJ401" s="430" t="s">
        <v>817</v>
      </c>
      <c r="QFK401" s="430" t="s">
        <v>817</v>
      </c>
      <c r="QFL401" s="430" t="s">
        <v>817</v>
      </c>
      <c r="QFM401" s="430" t="s">
        <v>817</v>
      </c>
      <c r="QFN401" s="430" t="s">
        <v>817</v>
      </c>
      <c r="QFO401" s="430" t="s">
        <v>817</v>
      </c>
      <c r="QFP401" s="430" t="s">
        <v>817</v>
      </c>
      <c r="QFQ401" s="430" t="s">
        <v>817</v>
      </c>
      <c r="QFR401" s="430" t="s">
        <v>817</v>
      </c>
      <c r="QFS401" s="430" t="s">
        <v>817</v>
      </c>
      <c r="QFT401" s="430" t="s">
        <v>817</v>
      </c>
      <c r="QFU401" s="430" t="s">
        <v>817</v>
      </c>
      <c r="QFV401" s="430" t="s">
        <v>817</v>
      </c>
      <c r="QFW401" s="430" t="s">
        <v>817</v>
      </c>
      <c r="QFX401" s="430" t="s">
        <v>817</v>
      </c>
      <c r="QFY401" s="430" t="s">
        <v>817</v>
      </c>
      <c r="QFZ401" s="430" t="s">
        <v>817</v>
      </c>
      <c r="QGA401" s="430" t="s">
        <v>817</v>
      </c>
      <c r="QGB401" s="430" t="s">
        <v>817</v>
      </c>
      <c r="QGC401" s="430" t="s">
        <v>817</v>
      </c>
      <c r="QGD401" s="430" t="s">
        <v>817</v>
      </c>
      <c r="QGE401" s="430" t="s">
        <v>817</v>
      </c>
      <c r="QGF401" s="430" t="s">
        <v>817</v>
      </c>
      <c r="QGG401" s="430" t="s">
        <v>817</v>
      </c>
      <c r="QGH401" s="430" t="s">
        <v>817</v>
      </c>
      <c r="QGI401" s="430" t="s">
        <v>817</v>
      </c>
      <c r="QGJ401" s="430" t="s">
        <v>817</v>
      </c>
      <c r="QGK401" s="430" t="s">
        <v>817</v>
      </c>
      <c r="QGL401" s="430" t="s">
        <v>817</v>
      </c>
      <c r="QGM401" s="430" t="s">
        <v>817</v>
      </c>
      <c r="QGN401" s="430" t="s">
        <v>817</v>
      </c>
      <c r="QGO401" s="430" t="s">
        <v>817</v>
      </c>
      <c r="QGP401" s="430" t="s">
        <v>817</v>
      </c>
      <c r="QGQ401" s="430" t="s">
        <v>817</v>
      </c>
      <c r="QGR401" s="430" t="s">
        <v>817</v>
      </c>
      <c r="QGS401" s="430" t="s">
        <v>817</v>
      </c>
      <c r="QGT401" s="430" t="s">
        <v>817</v>
      </c>
      <c r="QGU401" s="430" t="s">
        <v>817</v>
      </c>
      <c r="QGV401" s="430" t="s">
        <v>817</v>
      </c>
      <c r="QGW401" s="430" t="s">
        <v>817</v>
      </c>
      <c r="QGX401" s="430" t="s">
        <v>817</v>
      </c>
      <c r="QGY401" s="430" t="s">
        <v>817</v>
      </c>
      <c r="QGZ401" s="430" t="s">
        <v>817</v>
      </c>
      <c r="QHA401" s="430" t="s">
        <v>817</v>
      </c>
      <c r="QHB401" s="430" t="s">
        <v>817</v>
      </c>
      <c r="QHC401" s="430" t="s">
        <v>817</v>
      </c>
      <c r="QHD401" s="430" t="s">
        <v>817</v>
      </c>
      <c r="QHE401" s="430" t="s">
        <v>817</v>
      </c>
      <c r="QHF401" s="430" t="s">
        <v>817</v>
      </c>
      <c r="QHG401" s="430" t="s">
        <v>817</v>
      </c>
      <c r="QHH401" s="430" t="s">
        <v>817</v>
      </c>
      <c r="QHI401" s="430" t="s">
        <v>817</v>
      </c>
      <c r="QHJ401" s="430" t="s">
        <v>817</v>
      </c>
      <c r="QHK401" s="430" t="s">
        <v>817</v>
      </c>
      <c r="QHL401" s="430" t="s">
        <v>817</v>
      </c>
      <c r="QHM401" s="430" t="s">
        <v>817</v>
      </c>
      <c r="QHN401" s="430" t="s">
        <v>817</v>
      </c>
      <c r="QHO401" s="430" t="s">
        <v>817</v>
      </c>
      <c r="QHP401" s="430" t="s">
        <v>817</v>
      </c>
      <c r="QHQ401" s="430" t="s">
        <v>817</v>
      </c>
      <c r="QHR401" s="430" t="s">
        <v>817</v>
      </c>
      <c r="QHS401" s="430" t="s">
        <v>817</v>
      </c>
      <c r="QHT401" s="430" t="s">
        <v>817</v>
      </c>
      <c r="QHU401" s="430" t="s">
        <v>817</v>
      </c>
      <c r="QHV401" s="430" t="s">
        <v>817</v>
      </c>
      <c r="QHW401" s="430" t="s">
        <v>817</v>
      </c>
      <c r="QHX401" s="430" t="s">
        <v>817</v>
      </c>
      <c r="QHY401" s="430" t="s">
        <v>817</v>
      </c>
      <c r="QHZ401" s="430" t="s">
        <v>817</v>
      </c>
      <c r="QIA401" s="430" t="s">
        <v>817</v>
      </c>
      <c r="QIB401" s="430" t="s">
        <v>817</v>
      </c>
      <c r="QIC401" s="430" t="s">
        <v>817</v>
      </c>
      <c r="QID401" s="430" t="s">
        <v>817</v>
      </c>
      <c r="QIE401" s="430" t="s">
        <v>817</v>
      </c>
      <c r="QIF401" s="430" t="s">
        <v>817</v>
      </c>
      <c r="QIG401" s="430" t="s">
        <v>817</v>
      </c>
      <c r="QIH401" s="430" t="s">
        <v>817</v>
      </c>
      <c r="QII401" s="430" t="s">
        <v>817</v>
      </c>
      <c r="QIJ401" s="430" t="s">
        <v>817</v>
      </c>
      <c r="QIK401" s="430" t="s">
        <v>817</v>
      </c>
      <c r="QIL401" s="430" t="s">
        <v>817</v>
      </c>
      <c r="QIM401" s="430" t="s">
        <v>817</v>
      </c>
      <c r="QIN401" s="430" t="s">
        <v>817</v>
      </c>
      <c r="QIO401" s="430" t="s">
        <v>817</v>
      </c>
      <c r="QIP401" s="430" t="s">
        <v>817</v>
      </c>
      <c r="QIQ401" s="430" t="s">
        <v>817</v>
      </c>
      <c r="QIR401" s="430" t="s">
        <v>817</v>
      </c>
      <c r="QIS401" s="430" t="s">
        <v>817</v>
      </c>
      <c r="QIT401" s="430" t="s">
        <v>817</v>
      </c>
      <c r="QIU401" s="430" t="s">
        <v>817</v>
      </c>
      <c r="QIV401" s="430" t="s">
        <v>817</v>
      </c>
      <c r="QIW401" s="430" t="s">
        <v>817</v>
      </c>
      <c r="QIX401" s="430" t="s">
        <v>817</v>
      </c>
      <c r="QIY401" s="430" t="s">
        <v>817</v>
      </c>
      <c r="QIZ401" s="430" t="s">
        <v>817</v>
      </c>
      <c r="QJA401" s="430" t="s">
        <v>817</v>
      </c>
      <c r="QJB401" s="430" t="s">
        <v>817</v>
      </c>
      <c r="QJC401" s="430" t="s">
        <v>817</v>
      </c>
      <c r="QJD401" s="430" t="s">
        <v>817</v>
      </c>
      <c r="QJE401" s="430" t="s">
        <v>817</v>
      </c>
      <c r="QJF401" s="430" t="s">
        <v>817</v>
      </c>
      <c r="QJG401" s="430" t="s">
        <v>817</v>
      </c>
      <c r="QJH401" s="430" t="s">
        <v>817</v>
      </c>
      <c r="QJI401" s="430" t="s">
        <v>817</v>
      </c>
      <c r="QJJ401" s="430" t="s">
        <v>817</v>
      </c>
      <c r="QJK401" s="430" t="s">
        <v>817</v>
      </c>
      <c r="QJL401" s="430" t="s">
        <v>817</v>
      </c>
      <c r="QJM401" s="430" t="s">
        <v>817</v>
      </c>
      <c r="QJN401" s="430" t="s">
        <v>817</v>
      </c>
      <c r="QJO401" s="430" t="s">
        <v>817</v>
      </c>
      <c r="QJP401" s="430" t="s">
        <v>817</v>
      </c>
      <c r="QJQ401" s="430" t="s">
        <v>817</v>
      </c>
      <c r="QJR401" s="430" t="s">
        <v>817</v>
      </c>
      <c r="QJS401" s="430" t="s">
        <v>817</v>
      </c>
      <c r="QJT401" s="430" t="s">
        <v>817</v>
      </c>
      <c r="QJU401" s="430" t="s">
        <v>817</v>
      </c>
      <c r="QJV401" s="430" t="s">
        <v>817</v>
      </c>
      <c r="QJW401" s="430" t="s">
        <v>817</v>
      </c>
      <c r="QJX401" s="430" t="s">
        <v>817</v>
      </c>
      <c r="QJY401" s="430" t="s">
        <v>817</v>
      </c>
      <c r="QJZ401" s="430" t="s">
        <v>817</v>
      </c>
      <c r="QKA401" s="430" t="s">
        <v>817</v>
      </c>
      <c r="QKB401" s="430" t="s">
        <v>817</v>
      </c>
      <c r="QKC401" s="430" t="s">
        <v>817</v>
      </c>
      <c r="QKD401" s="430" t="s">
        <v>817</v>
      </c>
      <c r="QKE401" s="430" t="s">
        <v>817</v>
      </c>
      <c r="QKF401" s="430" t="s">
        <v>817</v>
      </c>
      <c r="QKG401" s="430" t="s">
        <v>817</v>
      </c>
      <c r="QKH401" s="430" t="s">
        <v>817</v>
      </c>
      <c r="QKI401" s="430" t="s">
        <v>817</v>
      </c>
      <c r="QKJ401" s="430" t="s">
        <v>817</v>
      </c>
      <c r="QKK401" s="430" t="s">
        <v>817</v>
      </c>
      <c r="QKL401" s="430" t="s">
        <v>817</v>
      </c>
      <c r="QKM401" s="430" t="s">
        <v>817</v>
      </c>
      <c r="QKN401" s="430" t="s">
        <v>817</v>
      </c>
      <c r="QKO401" s="430" t="s">
        <v>817</v>
      </c>
      <c r="QKP401" s="430" t="s">
        <v>817</v>
      </c>
      <c r="QKQ401" s="430" t="s">
        <v>817</v>
      </c>
      <c r="QKR401" s="430" t="s">
        <v>817</v>
      </c>
      <c r="QKS401" s="430" t="s">
        <v>817</v>
      </c>
      <c r="QKT401" s="430" t="s">
        <v>817</v>
      </c>
      <c r="QKU401" s="430" t="s">
        <v>817</v>
      </c>
      <c r="QKV401" s="430" t="s">
        <v>817</v>
      </c>
      <c r="QKW401" s="430" t="s">
        <v>817</v>
      </c>
      <c r="QKX401" s="430" t="s">
        <v>817</v>
      </c>
      <c r="QKY401" s="430" t="s">
        <v>817</v>
      </c>
      <c r="QKZ401" s="430" t="s">
        <v>817</v>
      </c>
      <c r="QLA401" s="430" t="s">
        <v>817</v>
      </c>
      <c r="QLB401" s="430" t="s">
        <v>817</v>
      </c>
      <c r="QLC401" s="430" t="s">
        <v>817</v>
      </c>
      <c r="QLD401" s="430" t="s">
        <v>817</v>
      </c>
      <c r="QLE401" s="430" t="s">
        <v>817</v>
      </c>
      <c r="QLF401" s="430" t="s">
        <v>817</v>
      </c>
      <c r="QLG401" s="430" t="s">
        <v>817</v>
      </c>
      <c r="QLH401" s="430" t="s">
        <v>817</v>
      </c>
      <c r="QLI401" s="430" t="s">
        <v>817</v>
      </c>
      <c r="QLJ401" s="430" t="s">
        <v>817</v>
      </c>
      <c r="QLK401" s="430" t="s">
        <v>817</v>
      </c>
      <c r="QLL401" s="430" t="s">
        <v>817</v>
      </c>
      <c r="QLM401" s="430" t="s">
        <v>817</v>
      </c>
      <c r="QLN401" s="430" t="s">
        <v>817</v>
      </c>
      <c r="QLO401" s="430" t="s">
        <v>817</v>
      </c>
      <c r="QLP401" s="430" t="s">
        <v>817</v>
      </c>
      <c r="QLQ401" s="430" t="s">
        <v>817</v>
      </c>
      <c r="QLR401" s="430" t="s">
        <v>817</v>
      </c>
      <c r="QLS401" s="430" t="s">
        <v>817</v>
      </c>
      <c r="QLT401" s="430" t="s">
        <v>817</v>
      </c>
      <c r="QLU401" s="430" t="s">
        <v>817</v>
      </c>
      <c r="QLV401" s="430" t="s">
        <v>817</v>
      </c>
      <c r="QLW401" s="430" t="s">
        <v>817</v>
      </c>
      <c r="QLX401" s="430" t="s">
        <v>817</v>
      </c>
      <c r="QLY401" s="430" t="s">
        <v>817</v>
      </c>
      <c r="QLZ401" s="430" t="s">
        <v>817</v>
      </c>
      <c r="QMA401" s="430" t="s">
        <v>817</v>
      </c>
      <c r="QMB401" s="430" t="s">
        <v>817</v>
      </c>
      <c r="QMC401" s="430" t="s">
        <v>817</v>
      </c>
      <c r="QMD401" s="430" t="s">
        <v>817</v>
      </c>
      <c r="QME401" s="430" t="s">
        <v>817</v>
      </c>
      <c r="QMF401" s="430" t="s">
        <v>817</v>
      </c>
      <c r="QMG401" s="430" t="s">
        <v>817</v>
      </c>
      <c r="QMH401" s="430" t="s">
        <v>817</v>
      </c>
      <c r="QMI401" s="430" t="s">
        <v>817</v>
      </c>
      <c r="QMJ401" s="430" t="s">
        <v>817</v>
      </c>
      <c r="QMK401" s="430" t="s">
        <v>817</v>
      </c>
      <c r="QML401" s="430" t="s">
        <v>817</v>
      </c>
      <c r="QMM401" s="430" t="s">
        <v>817</v>
      </c>
      <c r="QMN401" s="430" t="s">
        <v>817</v>
      </c>
      <c r="QMO401" s="430" t="s">
        <v>817</v>
      </c>
      <c r="QMP401" s="430" t="s">
        <v>817</v>
      </c>
      <c r="QMQ401" s="430" t="s">
        <v>817</v>
      </c>
      <c r="QMR401" s="430" t="s">
        <v>817</v>
      </c>
      <c r="QMS401" s="430" t="s">
        <v>817</v>
      </c>
      <c r="QMT401" s="430" t="s">
        <v>817</v>
      </c>
      <c r="QMU401" s="430" t="s">
        <v>817</v>
      </c>
      <c r="QMV401" s="430" t="s">
        <v>817</v>
      </c>
      <c r="QMW401" s="430" t="s">
        <v>817</v>
      </c>
      <c r="QMX401" s="430" t="s">
        <v>817</v>
      </c>
      <c r="QMY401" s="430" t="s">
        <v>817</v>
      </c>
      <c r="QMZ401" s="430" t="s">
        <v>817</v>
      </c>
      <c r="QNA401" s="430" t="s">
        <v>817</v>
      </c>
      <c r="QNB401" s="430" t="s">
        <v>817</v>
      </c>
      <c r="QNC401" s="430" t="s">
        <v>817</v>
      </c>
      <c r="QND401" s="430" t="s">
        <v>817</v>
      </c>
      <c r="QNE401" s="430" t="s">
        <v>817</v>
      </c>
      <c r="QNF401" s="430" t="s">
        <v>817</v>
      </c>
      <c r="QNG401" s="430" t="s">
        <v>817</v>
      </c>
      <c r="QNH401" s="430" t="s">
        <v>817</v>
      </c>
      <c r="QNI401" s="430" t="s">
        <v>817</v>
      </c>
      <c r="QNJ401" s="430" t="s">
        <v>817</v>
      </c>
      <c r="QNK401" s="430" t="s">
        <v>817</v>
      </c>
      <c r="QNL401" s="430" t="s">
        <v>817</v>
      </c>
      <c r="QNM401" s="430" t="s">
        <v>817</v>
      </c>
      <c r="QNN401" s="430" t="s">
        <v>817</v>
      </c>
      <c r="QNO401" s="430" t="s">
        <v>817</v>
      </c>
      <c r="QNP401" s="430" t="s">
        <v>817</v>
      </c>
      <c r="QNQ401" s="430" t="s">
        <v>817</v>
      </c>
      <c r="QNR401" s="430" t="s">
        <v>817</v>
      </c>
      <c r="QNS401" s="430" t="s">
        <v>817</v>
      </c>
      <c r="QNT401" s="430" t="s">
        <v>817</v>
      </c>
      <c r="QNU401" s="430" t="s">
        <v>817</v>
      </c>
      <c r="QNV401" s="430" t="s">
        <v>817</v>
      </c>
      <c r="QNW401" s="430" t="s">
        <v>817</v>
      </c>
      <c r="QNX401" s="430" t="s">
        <v>817</v>
      </c>
      <c r="QNY401" s="430" t="s">
        <v>817</v>
      </c>
      <c r="QNZ401" s="430" t="s">
        <v>817</v>
      </c>
      <c r="QOA401" s="430" t="s">
        <v>817</v>
      </c>
      <c r="QOB401" s="430" t="s">
        <v>817</v>
      </c>
      <c r="QOC401" s="430" t="s">
        <v>817</v>
      </c>
      <c r="QOD401" s="430" t="s">
        <v>817</v>
      </c>
      <c r="QOE401" s="430" t="s">
        <v>817</v>
      </c>
      <c r="QOF401" s="430" t="s">
        <v>817</v>
      </c>
      <c r="QOG401" s="430" t="s">
        <v>817</v>
      </c>
      <c r="QOH401" s="430" t="s">
        <v>817</v>
      </c>
      <c r="QOI401" s="430" t="s">
        <v>817</v>
      </c>
      <c r="QOJ401" s="430" t="s">
        <v>817</v>
      </c>
      <c r="QOK401" s="430" t="s">
        <v>817</v>
      </c>
      <c r="QOL401" s="430" t="s">
        <v>817</v>
      </c>
      <c r="QOM401" s="430" t="s">
        <v>817</v>
      </c>
      <c r="QON401" s="430" t="s">
        <v>817</v>
      </c>
      <c r="QOO401" s="430" t="s">
        <v>817</v>
      </c>
      <c r="QOP401" s="430" t="s">
        <v>817</v>
      </c>
      <c r="QOQ401" s="430" t="s">
        <v>817</v>
      </c>
      <c r="QOR401" s="430" t="s">
        <v>817</v>
      </c>
      <c r="QOS401" s="430" t="s">
        <v>817</v>
      </c>
      <c r="QOT401" s="430" t="s">
        <v>817</v>
      </c>
      <c r="QOU401" s="430" t="s">
        <v>817</v>
      </c>
      <c r="QOV401" s="430" t="s">
        <v>817</v>
      </c>
      <c r="QOW401" s="430" t="s">
        <v>817</v>
      </c>
      <c r="QOX401" s="430" t="s">
        <v>817</v>
      </c>
      <c r="QOY401" s="430" t="s">
        <v>817</v>
      </c>
      <c r="QOZ401" s="430" t="s">
        <v>817</v>
      </c>
      <c r="QPA401" s="430" t="s">
        <v>817</v>
      </c>
      <c r="QPB401" s="430" t="s">
        <v>817</v>
      </c>
      <c r="QPC401" s="430" t="s">
        <v>817</v>
      </c>
      <c r="QPD401" s="430" t="s">
        <v>817</v>
      </c>
      <c r="QPE401" s="430" t="s">
        <v>817</v>
      </c>
      <c r="QPF401" s="430" t="s">
        <v>817</v>
      </c>
      <c r="QPG401" s="430" t="s">
        <v>817</v>
      </c>
      <c r="QPH401" s="430" t="s">
        <v>817</v>
      </c>
      <c r="QPI401" s="430" t="s">
        <v>817</v>
      </c>
      <c r="QPJ401" s="430" t="s">
        <v>817</v>
      </c>
      <c r="QPK401" s="430" t="s">
        <v>817</v>
      </c>
      <c r="QPL401" s="430" t="s">
        <v>817</v>
      </c>
      <c r="QPM401" s="430" t="s">
        <v>817</v>
      </c>
      <c r="QPN401" s="430" t="s">
        <v>817</v>
      </c>
      <c r="QPO401" s="430" t="s">
        <v>817</v>
      </c>
      <c r="QPP401" s="430" t="s">
        <v>817</v>
      </c>
      <c r="QPQ401" s="430" t="s">
        <v>817</v>
      </c>
      <c r="QPR401" s="430" t="s">
        <v>817</v>
      </c>
      <c r="QPS401" s="430" t="s">
        <v>817</v>
      </c>
      <c r="QPT401" s="430" t="s">
        <v>817</v>
      </c>
      <c r="QPU401" s="430" t="s">
        <v>817</v>
      </c>
      <c r="QPV401" s="430" t="s">
        <v>817</v>
      </c>
      <c r="QPW401" s="430" t="s">
        <v>817</v>
      </c>
      <c r="QPX401" s="430" t="s">
        <v>817</v>
      </c>
      <c r="QPY401" s="430" t="s">
        <v>817</v>
      </c>
      <c r="QPZ401" s="430" t="s">
        <v>817</v>
      </c>
      <c r="QQA401" s="430" t="s">
        <v>817</v>
      </c>
      <c r="QQB401" s="430" t="s">
        <v>817</v>
      </c>
      <c r="QQC401" s="430" t="s">
        <v>817</v>
      </c>
      <c r="QQD401" s="430" t="s">
        <v>817</v>
      </c>
      <c r="QQE401" s="430" t="s">
        <v>817</v>
      </c>
      <c r="QQF401" s="430" t="s">
        <v>817</v>
      </c>
      <c r="QQG401" s="430" t="s">
        <v>817</v>
      </c>
      <c r="QQH401" s="430" t="s">
        <v>817</v>
      </c>
      <c r="QQI401" s="430" t="s">
        <v>817</v>
      </c>
      <c r="QQJ401" s="430" t="s">
        <v>817</v>
      </c>
      <c r="QQK401" s="430" t="s">
        <v>817</v>
      </c>
      <c r="QQL401" s="430" t="s">
        <v>817</v>
      </c>
      <c r="QQM401" s="430" t="s">
        <v>817</v>
      </c>
      <c r="QQN401" s="430" t="s">
        <v>817</v>
      </c>
      <c r="QQO401" s="430" t="s">
        <v>817</v>
      </c>
      <c r="QQP401" s="430" t="s">
        <v>817</v>
      </c>
      <c r="QQQ401" s="430" t="s">
        <v>817</v>
      </c>
      <c r="QQR401" s="430" t="s">
        <v>817</v>
      </c>
      <c r="QQS401" s="430" t="s">
        <v>817</v>
      </c>
      <c r="QQT401" s="430" t="s">
        <v>817</v>
      </c>
      <c r="QQU401" s="430" t="s">
        <v>817</v>
      </c>
      <c r="QQV401" s="430" t="s">
        <v>817</v>
      </c>
      <c r="QQW401" s="430" t="s">
        <v>817</v>
      </c>
      <c r="QQX401" s="430" t="s">
        <v>817</v>
      </c>
      <c r="QQY401" s="430" t="s">
        <v>817</v>
      </c>
      <c r="QQZ401" s="430" t="s">
        <v>817</v>
      </c>
      <c r="QRA401" s="430" t="s">
        <v>817</v>
      </c>
      <c r="QRB401" s="430" t="s">
        <v>817</v>
      </c>
      <c r="QRC401" s="430" t="s">
        <v>817</v>
      </c>
      <c r="QRD401" s="430" t="s">
        <v>817</v>
      </c>
      <c r="QRE401" s="430" t="s">
        <v>817</v>
      </c>
      <c r="QRF401" s="430" t="s">
        <v>817</v>
      </c>
      <c r="QRG401" s="430" t="s">
        <v>817</v>
      </c>
      <c r="QRH401" s="430" t="s">
        <v>817</v>
      </c>
      <c r="QRI401" s="430" t="s">
        <v>817</v>
      </c>
      <c r="QRJ401" s="430" t="s">
        <v>817</v>
      </c>
      <c r="QRK401" s="430" t="s">
        <v>817</v>
      </c>
      <c r="QRL401" s="430" t="s">
        <v>817</v>
      </c>
      <c r="QRM401" s="430" t="s">
        <v>817</v>
      </c>
      <c r="QRN401" s="430" t="s">
        <v>817</v>
      </c>
      <c r="QRO401" s="430" t="s">
        <v>817</v>
      </c>
      <c r="QRP401" s="430" t="s">
        <v>817</v>
      </c>
      <c r="QRQ401" s="430" t="s">
        <v>817</v>
      </c>
      <c r="QRR401" s="430" t="s">
        <v>817</v>
      </c>
      <c r="QRS401" s="430" t="s">
        <v>817</v>
      </c>
      <c r="QRT401" s="430" t="s">
        <v>817</v>
      </c>
      <c r="QRU401" s="430" t="s">
        <v>817</v>
      </c>
      <c r="QRV401" s="430" t="s">
        <v>817</v>
      </c>
      <c r="QRW401" s="430" t="s">
        <v>817</v>
      </c>
      <c r="QRX401" s="430" t="s">
        <v>817</v>
      </c>
      <c r="QRY401" s="430" t="s">
        <v>817</v>
      </c>
      <c r="QRZ401" s="430" t="s">
        <v>817</v>
      </c>
      <c r="QSA401" s="430" t="s">
        <v>817</v>
      </c>
      <c r="QSB401" s="430" t="s">
        <v>817</v>
      </c>
      <c r="QSC401" s="430" t="s">
        <v>817</v>
      </c>
      <c r="QSD401" s="430" t="s">
        <v>817</v>
      </c>
      <c r="QSE401" s="430" t="s">
        <v>817</v>
      </c>
      <c r="QSF401" s="430" t="s">
        <v>817</v>
      </c>
      <c r="QSG401" s="430" t="s">
        <v>817</v>
      </c>
      <c r="QSH401" s="430" t="s">
        <v>817</v>
      </c>
      <c r="QSI401" s="430" t="s">
        <v>817</v>
      </c>
      <c r="QSJ401" s="430" t="s">
        <v>817</v>
      </c>
      <c r="QSK401" s="430" t="s">
        <v>817</v>
      </c>
      <c r="QSL401" s="430" t="s">
        <v>817</v>
      </c>
      <c r="QSM401" s="430" t="s">
        <v>817</v>
      </c>
      <c r="QSN401" s="430" t="s">
        <v>817</v>
      </c>
      <c r="QSO401" s="430" t="s">
        <v>817</v>
      </c>
      <c r="QSP401" s="430" t="s">
        <v>817</v>
      </c>
      <c r="QSQ401" s="430" t="s">
        <v>817</v>
      </c>
      <c r="QSR401" s="430" t="s">
        <v>817</v>
      </c>
      <c r="QSS401" s="430" t="s">
        <v>817</v>
      </c>
      <c r="QST401" s="430" t="s">
        <v>817</v>
      </c>
      <c r="QSU401" s="430" t="s">
        <v>817</v>
      </c>
      <c r="QSV401" s="430" t="s">
        <v>817</v>
      </c>
      <c r="QSW401" s="430" t="s">
        <v>817</v>
      </c>
      <c r="QSX401" s="430" t="s">
        <v>817</v>
      </c>
      <c r="QSY401" s="430" t="s">
        <v>817</v>
      </c>
      <c r="QSZ401" s="430" t="s">
        <v>817</v>
      </c>
      <c r="QTA401" s="430" t="s">
        <v>817</v>
      </c>
      <c r="QTB401" s="430" t="s">
        <v>817</v>
      </c>
      <c r="QTC401" s="430" t="s">
        <v>817</v>
      </c>
      <c r="QTD401" s="430" t="s">
        <v>817</v>
      </c>
      <c r="QTE401" s="430" t="s">
        <v>817</v>
      </c>
      <c r="QTF401" s="430" t="s">
        <v>817</v>
      </c>
      <c r="QTG401" s="430" t="s">
        <v>817</v>
      </c>
      <c r="QTH401" s="430" t="s">
        <v>817</v>
      </c>
      <c r="QTI401" s="430" t="s">
        <v>817</v>
      </c>
      <c r="QTJ401" s="430" t="s">
        <v>817</v>
      </c>
      <c r="QTK401" s="430" t="s">
        <v>817</v>
      </c>
      <c r="QTL401" s="430" t="s">
        <v>817</v>
      </c>
      <c r="QTM401" s="430" t="s">
        <v>817</v>
      </c>
      <c r="QTN401" s="430" t="s">
        <v>817</v>
      </c>
      <c r="QTO401" s="430" t="s">
        <v>817</v>
      </c>
      <c r="QTP401" s="430" t="s">
        <v>817</v>
      </c>
      <c r="QTQ401" s="430" t="s">
        <v>817</v>
      </c>
      <c r="QTR401" s="430" t="s">
        <v>817</v>
      </c>
      <c r="QTS401" s="430" t="s">
        <v>817</v>
      </c>
      <c r="QTT401" s="430" t="s">
        <v>817</v>
      </c>
      <c r="QTU401" s="430" t="s">
        <v>817</v>
      </c>
      <c r="QTV401" s="430" t="s">
        <v>817</v>
      </c>
      <c r="QTW401" s="430" t="s">
        <v>817</v>
      </c>
      <c r="QTX401" s="430" t="s">
        <v>817</v>
      </c>
      <c r="QTY401" s="430" t="s">
        <v>817</v>
      </c>
      <c r="QTZ401" s="430" t="s">
        <v>817</v>
      </c>
      <c r="QUA401" s="430" t="s">
        <v>817</v>
      </c>
      <c r="QUB401" s="430" t="s">
        <v>817</v>
      </c>
      <c r="QUC401" s="430" t="s">
        <v>817</v>
      </c>
      <c r="QUD401" s="430" t="s">
        <v>817</v>
      </c>
      <c r="QUE401" s="430" t="s">
        <v>817</v>
      </c>
      <c r="QUF401" s="430" t="s">
        <v>817</v>
      </c>
      <c r="QUG401" s="430" t="s">
        <v>817</v>
      </c>
      <c r="QUH401" s="430" t="s">
        <v>817</v>
      </c>
      <c r="QUI401" s="430" t="s">
        <v>817</v>
      </c>
      <c r="QUJ401" s="430" t="s">
        <v>817</v>
      </c>
      <c r="QUK401" s="430" t="s">
        <v>817</v>
      </c>
      <c r="QUL401" s="430" t="s">
        <v>817</v>
      </c>
      <c r="QUM401" s="430" t="s">
        <v>817</v>
      </c>
      <c r="QUN401" s="430" t="s">
        <v>817</v>
      </c>
      <c r="QUO401" s="430" t="s">
        <v>817</v>
      </c>
      <c r="QUP401" s="430" t="s">
        <v>817</v>
      </c>
      <c r="QUQ401" s="430" t="s">
        <v>817</v>
      </c>
      <c r="QUR401" s="430" t="s">
        <v>817</v>
      </c>
      <c r="QUS401" s="430" t="s">
        <v>817</v>
      </c>
      <c r="QUT401" s="430" t="s">
        <v>817</v>
      </c>
      <c r="QUU401" s="430" t="s">
        <v>817</v>
      </c>
      <c r="QUV401" s="430" t="s">
        <v>817</v>
      </c>
      <c r="QUW401" s="430" t="s">
        <v>817</v>
      </c>
      <c r="QUX401" s="430" t="s">
        <v>817</v>
      </c>
      <c r="QUY401" s="430" t="s">
        <v>817</v>
      </c>
      <c r="QUZ401" s="430" t="s">
        <v>817</v>
      </c>
      <c r="QVA401" s="430" t="s">
        <v>817</v>
      </c>
      <c r="QVB401" s="430" t="s">
        <v>817</v>
      </c>
      <c r="QVC401" s="430" t="s">
        <v>817</v>
      </c>
      <c r="QVD401" s="430" t="s">
        <v>817</v>
      </c>
      <c r="QVE401" s="430" t="s">
        <v>817</v>
      </c>
      <c r="QVF401" s="430" t="s">
        <v>817</v>
      </c>
      <c r="QVG401" s="430" t="s">
        <v>817</v>
      </c>
      <c r="QVH401" s="430" t="s">
        <v>817</v>
      </c>
      <c r="QVI401" s="430" t="s">
        <v>817</v>
      </c>
      <c r="QVJ401" s="430" t="s">
        <v>817</v>
      </c>
      <c r="QVK401" s="430" t="s">
        <v>817</v>
      </c>
      <c r="QVL401" s="430" t="s">
        <v>817</v>
      </c>
      <c r="QVM401" s="430" t="s">
        <v>817</v>
      </c>
      <c r="QVN401" s="430" t="s">
        <v>817</v>
      </c>
      <c r="QVO401" s="430" t="s">
        <v>817</v>
      </c>
      <c r="QVP401" s="430" t="s">
        <v>817</v>
      </c>
      <c r="QVQ401" s="430" t="s">
        <v>817</v>
      </c>
      <c r="QVR401" s="430" t="s">
        <v>817</v>
      </c>
      <c r="QVS401" s="430" t="s">
        <v>817</v>
      </c>
      <c r="QVT401" s="430" t="s">
        <v>817</v>
      </c>
      <c r="QVU401" s="430" t="s">
        <v>817</v>
      </c>
      <c r="QVV401" s="430" t="s">
        <v>817</v>
      </c>
      <c r="QVW401" s="430" t="s">
        <v>817</v>
      </c>
      <c r="QVX401" s="430" t="s">
        <v>817</v>
      </c>
      <c r="QVY401" s="430" t="s">
        <v>817</v>
      </c>
      <c r="QVZ401" s="430" t="s">
        <v>817</v>
      </c>
      <c r="QWA401" s="430" t="s">
        <v>817</v>
      </c>
      <c r="QWB401" s="430" t="s">
        <v>817</v>
      </c>
      <c r="QWC401" s="430" t="s">
        <v>817</v>
      </c>
      <c r="QWD401" s="430" t="s">
        <v>817</v>
      </c>
      <c r="QWE401" s="430" t="s">
        <v>817</v>
      </c>
      <c r="QWF401" s="430" t="s">
        <v>817</v>
      </c>
      <c r="QWG401" s="430" t="s">
        <v>817</v>
      </c>
      <c r="QWH401" s="430" t="s">
        <v>817</v>
      </c>
      <c r="QWI401" s="430" t="s">
        <v>817</v>
      </c>
      <c r="QWJ401" s="430" t="s">
        <v>817</v>
      </c>
      <c r="QWK401" s="430" t="s">
        <v>817</v>
      </c>
      <c r="QWL401" s="430" t="s">
        <v>817</v>
      </c>
      <c r="QWM401" s="430" t="s">
        <v>817</v>
      </c>
      <c r="QWN401" s="430" t="s">
        <v>817</v>
      </c>
      <c r="QWO401" s="430" t="s">
        <v>817</v>
      </c>
      <c r="QWP401" s="430" t="s">
        <v>817</v>
      </c>
      <c r="QWQ401" s="430" t="s">
        <v>817</v>
      </c>
      <c r="QWR401" s="430" t="s">
        <v>817</v>
      </c>
      <c r="QWS401" s="430" t="s">
        <v>817</v>
      </c>
      <c r="QWT401" s="430" t="s">
        <v>817</v>
      </c>
      <c r="QWU401" s="430" t="s">
        <v>817</v>
      </c>
      <c r="QWV401" s="430" t="s">
        <v>817</v>
      </c>
      <c r="QWW401" s="430" t="s">
        <v>817</v>
      </c>
      <c r="QWX401" s="430" t="s">
        <v>817</v>
      </c>
      <c r="QWY401" s="430" t="s">
        <v>817</v>
      </c>
      <c r="QWZ401" s="430" t="s">
        <v>817</v>
      </c>
      <c r="QXA401" s="430" t="s">
        <v>817</v>
      </c>
      <c r="QXB401" s="430" t="s">
        <v>817</v>
      </c>
      <c r="QXC401" s="430" t="s">
        <v>817</v>
      </c>
      <c r="QXD401" s="430" t="s">
        <v>817</v>
      </c>
      <c r="QXE401" s="430" t="s">
        <v>817</v>
      </c>
      <c r="QXF401" s="430" t="s">
        <v>817</v>
      </c>
      <c r="QXG401" s="430" t="s">
        <v>817</v>
      </c>
      <c r="QXH401" s="430" t="s">
        <v>817</v>
      </c>
      <c r="QXI401" s="430" t="s">
        <v>817</v>
      </c>
      <c r="QXJ401" s="430" t="s">
        <v>817</v>
      </c>
      <c r="QXK401" s="430" t="s">
        <v>817</v>
      </c>
      <c r="QXL401" s="430" t="s">
        <v>817</v>
      </c>
      <c r="QXM401" s="430" t="s">
        <v>817</v>
      </c>
      <c r="QXN401" s="430" t="s">
        <v>817</v>
      </c>
      <c r="QXO401" s="430" t="s">
        <v>817</v>
      </c>
      <c r="QXP401" s="430" t="s">
        <v>817</v>
      </c>
      <c r="QXQ401" s="430" t="s">
        <v>817</v>
      </c>
      <c r="QXR401" s="430" t="s">
        <v>817</v>
      </c>
      <c r="QXS401" s="430" t="s">
        <v>817</v>
      </c>
      <c r="QXT401" s="430" t="s">
        <v>817</v>
      </c>
      <c r="QXU401" s="430" t="s">
        <v>817</v>
      </c>
      <c r="QXV401" s="430" t="s">
        <v>817</v>
      </c>
      <c r="QXW401" s="430" t="s">
        <v>817</v>
      </c>
      <c r="QXX401" s="430" t="s">
        <v>817</v>
      </c>
      <c r="QXY401" s="430" t="s">
        <v>817</v>
      </c>
      <c r="QXZ401" s="430" t="s">
        <v>817</v>
      </c>
      <c r="QYA401" s="430" t="s">
        <v>817</v>
      </c>
      <c r="QYB401" s="430" t="s">
        <v>817</v>
      </c>
      <c r="QYC401" s="430" t="s">
        <v>817</v>
      </c>
      <c r="QYD401" s="430" t="s">
        <v>817</v>
      </c>
      <c r="QYE401" s="430" t="s">
        <v>817</v>
      </c>
      <c r="QYF401" s="430" t="s">
        <v>817</v>
      </c>
      <c r="QYG401" s="430" t="s">
        <v>817</v>
      </c>
      <c r="QYH401" s="430" t="s">
        <v>817</v>
      </c>
      <c r="QYI401" s="430" t="s">
        <v>817</v>
      </c>
      <c r="QYJ401" s="430" t="s">
        <v>817</v>
      </c>
      <c r="QYK401" s="430" t="s">
        <v>817</v>
      </c>
      <c r="QYL401" s="430" t="s">
        <v>817</v>
      </c>
      <c r="QYM401" s="430" t="s">
        <v>817</v>
      </c>
      <c r="QYN401" s="430" t="s">
        <v>817</v>
      </c>
      <c r="QYO401" s="430" t="s">
        <v>817</v>
      </c>
      <c r="QYP401" s="430" t="s">
        <v>817</v>
      </c>
      <c r="QYQ401" s="430" t="s">
        <v>817</v>
      </c>
      <c r="QYR401" s="430" t="s">
        <v>817</v>
      </c>
      <c r="QYS401" s="430" t="s">
        <v>817</v>
      </c>
      <c r="QYT401" s="430" t="s">
        <v>817</v>
      </c>
      <c r="QYU401" s="430" t="s">
        <v>817</v>
      </c>
      <c r="QYV401" s="430" t="s">
        <v>817</v>
      </c>
      <c r="QYW401" s="430" t="s">
        <v>817</v>
      </c>
      <c r="QYX401" s="430" t="s">
        <v>817</v>
      </c>
      <c r="QYY401" s="430" t="s">
        <v>817</v>
      </c>
      <c r="QYZ401" s="430" t="s">
        <v>817</v>
      </c>
      <c r="QZA401" s="430" t="s">
        <v>817</v>
      </c>
      <c r="QZB401" s="430" t="s">
        <v>817</v>
      </c>
      <c r="QZC401" s="430" t="s">
        <v>817</v>
      </c>
      <c r="QZD401" s="430" t="s">
        <v>817</v>
      </c>
      <c r="QZE401" s="430" t="s">
        <v>817</v>
      </c>
      <c r="QZF401" s="430" t="s">
        <v>817</v>
      </c>
      <c r="QZG401" s="430" t="s">
        <v>817</v>
      </c>
      <c r="QZH401" s="430" t="s">
        <v>817</v>
      </c>
      <c r="QZI401" s="430" t="s">
        <v>817</v>
      </c>
      <c r="QZJ401" s="430" t="s">
        <v>817</v>
      </c>
      <c r="QZK401" s="430" t="s">
        <v>817</v>
      </c>
      <c r="QZL401" s="430" t="s">
        <v>817</v>
      </c>
      <c r="QZM401" s="430" t="s">
        <v>817</v>
      </c>
      <c r="QZN401" s="430" t="s">
        <v>817</v>
      </c>
      <c r="QZO401" s="430" t="s">
        <v>817</v>
      </c>
      <c r="QZP401" s="430" t="s">
        <v>817</v>
      </c>
      <c r="QZQ401" s="430" t="s">
        <v>817</v>
      </c>
      <c r="QZR401" s="430" t="s">
        <v>817</v>
      </c>
      <c r="QZS401" s="430" t="s">
        <v>817</v>
      </c>
      <c r="QZT401" s="430" t="s">
        <v>817</v>
      </c>
      <c r="QZU401" s="430" t="s">
        <v>817</v>
      </c>
      <c r="QZV401" s="430" t="s">
        <v>817</v>
      </c>
      <c r="QZW401" s="430" t="s">
        <v>817</v>
      </c>
      <c r="QZX401" s="430" t="s">
        <v>817</v>
      </c>
      <c r="QZY401" s="430" t="s">
        <v>817</v>
      </c>
      <c r="QZZ401" s="430" t="s">
        <v>817</v>
      </c>
      <c r="RAA401" s="430" t="s">
        <v>817</v>
      </c>
      <c r="RAB401" s="430" t="s">
        <v>817</v>
      </c>
      <c r="RAC401" s="430" t="s">
        <v>817</v>
      </c>
      <c r="RAD401" s="430" t="s">
        <v>817</v>
      </c>
      <c r="RAE401" s="430" t="s">
        <v>817</v>
      </c>
      <c r="RAF401" s="430" t="s">
        <v>817</v>
      </c>
      <c r="RAG401" s="430" t="s">
        <v>817</v>
      </c>
      <c r="RAH401" s="430" t="s">
        <v>817</v>
      </c>
      <c r="RAI401" s="430" t="s">
        <v>817</v>
      </c>
      <c r="RAJ401" s="430" t="s">
        <v>817</v>
      </c>
      <c r="RAK401" s="430" t="s">
        <v>817</v>
      </c>
      <c r="RAL401" s="430" t="s">
        <v>817</v>
      </c>
      <c r="RAM401" s="430" t="s">
        <v>817</v>
      </c>
      <c r="RAN401" s="430" t="s">
        <v>817</v>
      </c>
      <c r="RAO401" s="430" t="s">
        <v>817</v>
      </c>
      <c r="RAP401" s="430" t="s">
        <v>817</v>
      </c>
      <c r="RAQ401" s="430" t="s">
        <v>817</v>
      </c>
      <c r="RAR401" s="430" t="s">
        <v>817</v>
      </c>
      <c r="RAS401" s="430" t="s">
        <v>817</v>
      </c>
      <c r="RAT401" s="430" t="s">
        <v>817</v>
      </c>
      <c r="RAU401" s="430" t="s">
        <v>817</v>
      </c>
      <c r="RAV401" s="430" t="s">
        <v>817</v>
      </c>
      <c r="RAW401" s="430" t="s">
        <v>817</v>
      </c>
      <c r="RAX401" s="430" t="s">
        <v>817</v>
      </c>
      <c r="RAY401" s="430" t="s">
        <v>817</v>
      </c>
      <c r="RAZ401" s="430" t="s">
        <v>817</v>
      </c>
      <c r="RBA401" s="430" t="s">
        <v>817</v>
      </c>
      <c r="RBB401" s="430" t="s">
        <v>817</v>
      </c>
      <c r="RBC401" s="430" t="s">
        <v>817</v>
      </c>
      <c r="RBD401" s="430" t="s">
        <v>817</v>
      </c>
      <c r="RBE401" s="430" t="s">
        <v>817</v>
      </c>
      <c r="RBF401" s="430" t="s">
        <v>817</v>
      </c>
      <c r="RBG401" s="430" t="s">
        <v>817</v>
      </c>
      <c r="RBH401" s="430" t="s">
        <v>817</v>
      </c>
      <c r="RBI401" s="430" t="s">
        <v>817</v>
      </c>
      <c r="RBJ401" s="430" t="s">
        <v>817</v>
      </c>
      <c r="RBK401" s="430" t="s">
        <v>817</v>
      </c>
      <c r="RBL401" s="430" t="s">
        <v>817</v>
      </c>
      <c r="RBM401" s="430" t="s">
        <v>817</v>
      </c>
      <c r="RBN401" s="430" t="s">
        <v>817</v>
      </c>
      <c r="RBO401" s="430" t="s">
        <v>817</v>
      </c>
      <c r="RBP401" s="430" t="s">
        <v>817</v>
      </c>
      <c r="RBQ401" s="430" t="s">
        <v>817</v>
      </c>
      <c r="RBR401" s="430" t="s">
        <v>817</v>
      </c>
      <c r="RBS401" s="430" t="s">
        <v>817</v>
      </c>
      <c r="RBT401" s="430" t="s">
        <v>817</v>
      </c>
      <c r="RBU401" s="430" t="s">
        <v>817</v>
      </c>
      <c r="RBV401" s="430" t="s">
        <v>817</v>
      </c>
      <c r="RBW401" s="430" t="s">
        <v>817</v>
      </c>
      <c r="RBX401" s="430" t="s">
        <v>817</v>
      </c>
      <c r="RBY401" s="430" t="s">
        <v>817</v>
      </c>
      <c r="RBZ401" s="430" t="s">
        <v>817</v>
      </c>
      <c r="RCA401" s="430" t="s">
        <v>817</v>
      </c>
      <c r="RCB401" s="430" t="s">
        <v>817</v>
      </c>
      <c r="RCC401" s="430" t="s">
        <v>817</v>
      </c>
      <c r="RCD401" s="430" t="s">
        <v>817</v>
      </c>
      <c r="RCE401" s="430" t="s">
        <v>817</v>
      </c>
      <c r="RCF401" s="430" t="s">
        <v>817</v>
      </c>
      <c r="RCG401" s="430" t="s">
        <v>817</v>
      </c>
      <c r="RCH401" s="430" t="s">
        <v>817</v>
      </c>
      <c r="RCI401" s="430" t="s">
        <v>817</v>
      </c>
      <c r="RCJ401" s="430" t="s">
        <v>817</v>
      </c>
      <c r="RCK401" s="430" t="s">
        <v>817</v>
      </c>
      <c r="RCL401" s="430" t="s">
        <v>817</v>
      </c>
      <c r="RCM401" s="430" t="s">
        <v>817</v>
      </c>
      <c r="RCN401" s="430" t="s">
        <v>817</v>
      </c>
      <c r="RCO401" s="430" t="s">
        <v>817</v>
      </c>
      <c r="RCP401" s="430" t="s">
        <v>817</v>
      </c>
      <c r="RCQ401" s="430" t="s">
        <v>817</v>
      </c>
      <c r="RCR401" s="430" t="s">
        <v>817</v>
      </c>
      <c r="RCS401" s="430" t="s">
        <v>817</v>
      </c>
      <c r="RCT401" s="430" t="s">
        <v>817</v>
      </c>
      <c r="RCU401" s="430" t="s">
        <v>817</v>
      </c>
      <c r="RCV401" s="430" t="s">
        <v>817</v>
      </c>
      <c r="RCW401" s="430" t="s">
        <v>817</v>
      </c>
      <c r="RCX401" s="430" t="s">
        <v>817</v>
      </c>
      <c r="RCY401" s="430" t="s">
        <v>817</v>
      </c>
      <c r="RCZ401" s="430" t="s">
        <v>817</v>
      </c>
      <c r="RDA401" s="430" t="s">
        <v>817</v>
      </c>
      <c r="RDB401" s="430" t="s">
        <v>817</v>
      </c>
      <c r="RDC401" s="430" t="s">
        <v>817</v>
      </c>
      <c r="RDD401" s="430" t="s">
        <v>817</v>
      </c>
      <c r="RDE401" s="430" t="s">
        <v>817</v>
      </c>
      <c r="RDF401" s="430" t="s">
        <v>817</v>
      </c>
      <c r="RDG401" s="430" t="s">
        <v>817</v>
      </c>
      <c r="RDH401" s="430" t="s">
        <v>817</v>
      </c>
      <c r="RDI401" s="430" t="s">
        <v>817</v>
      </c>
      <c r="RDJ401" s="430" t="s">
        <v>817</v>
      </c>
      <c r="RDK401" s="430" t="s">
        <v>817</v>
      </c>
      <c r="RDL401" s="430" t="s">
        <v>817</v>
      </c>
      <c r="RDM401" s="430" t="s">
        <v>817</v>
      </c>
      <c r="RDN401" s="430" t="s">
        <v>817</v>
      </c>
      <c r="RDO401" s="430" t="s">
        <v>817</v>
      </c>
      <c r="RDP401" s="430" t="s">
        <v>817</v>
      </c>
      <c r="RDQ401" s="430" t="s">
        <v>817</v>
      </c>
      <c r="RDR401" s="430" t="s">
        <v>817</v>
      </c>
      <c r="RDS401" s="430" t="s">
        <v>817</v>
      </c>
      <c r="RDT401" s="430" t="s">
        <v>817</v>
      </c>
      <c r="RDU401" s="430" t="s">
        <v>817</v>
      </c>
      <c r="RDV401" s="430" t="s">
        <v>817</v>
      </c>
      <c r="RDW401" s="430" t="s">
        <v>817</v>
      </c>
      <c r="RDX401" s="430" t="s">
        <v>817</v>
      </c>
      <c r="RDY401" s="430" t="s">
        <v>817</v>
      </c>
      <c r="RDZ401" s="430" t="s">
        <v>817</v>
      </c>
      <c r="REA401" s="430" t="s">
        <v>817</v>
      </c>
      <c r="REB401" s="430" t="s">
        <v>817</v>
      </c>
      <c r="REC401" s="430" t="s">
        <v>817</v>
      </c>
      <c r="RED401" s="430" t="s">
        <v>817</v>
      </c>
      <c r="REE401" s="430" t="s">
        <v>817</v>
      </c>
      <c r="REF401" s="430" t="s">
        <v>817</v>
      </c>
      <c r="REG401" s="430" t="s">
        <v>817</v>
      </c>
      <c r="REH401" s="430" t="s">
        <v>817</v>
      </c>
      <c r="REI401" s="430" t="s">
        <v>817</v>
      </c>
      <c r="REJ401" s="430" t="s">
        <v>817</v>
      </c>
      <c r="REK401" s="430" t="s">
        <v>817</v>
      </c>
      <c r="REL401" s="430" t="s">
        <v>817</v>
      </c>
      <c r="REM401" s="430" t="s">
        <v>817</v>
      </c>
      <c r="REN401" s="430" t="s">
        <v>817</v>
      </c>
      <c r="REO401" s="430" t="s">
        <v>817</v>
      </c>
      <c r="REP401" s="430" t="s">
        <v>817</v>
      </c>
      <c r="REQ401" s="430" t="s">
        <v>817</v>
      </c>
      <c r="RER401" s="430" t="s">
        <v>817</v>
      </c>
      <c r="RES401" s="430" t="s">
        <v>817</v>
      </c>
      <c r="RET401" s="430" t="s">
        <v>817</v>
      </c>
      <c r="REU401" s="430" t="s">
        <v>817</v>
      </c>
      <c r="REV401" s="430" t="s">
        <v>817</v>
      </c>
      <c r="REW401" s="430" t="s">
        <v>817</v>
      </c>
      <c r="REX401" s="430" t="s">
        <v>817</v>
      </c>
      <c r="REY401" s="430" t="s">
        <v>817</v>
      </c>
      <c r="REZ401" s="430" t="s">
        <v>817</v>
      </c>
      <c r="RFA401" s="430" t="s">
        <v>817</v>
      </c>
      <c r="RFB401" s="430" t="s">
        <v>817</v>
      </c>
      <c r="RFC401" s="430" t="s">
        <v>817</v>
      </c>
      <c r="RFD401" s="430" t="s">
        <v>817</v>
      </c>
      <c r="RFE401" s="430" t="s">
        <v>817</v>
      </c>
      <c r="RFF401" s="430" t="s">
        <v>817</v>
      </c>
      <c r="RFG401" s="430" t="s">
        <v>817</v>
      </c>
      <c r="RFH401" s="430" t="s">
        <v>817</v>
      </c>
      <c r="RFI401" s="430" t="s">
        <v>817</v>
      </c>
      <c r="RFJ401" s="430" t="s">
        <v>817</v>
      </c>
      <c r="RFK401" s="430" t="s">
        <v>817</v>
      </c>
      <c r="RFL401" s="430" t="s">
        <v>817</v>
      </c>
      <c r="RFM401" s="430" t="s">
        <v>817</v>
      </c>
      <c r="RFN401" s="430" t="s">
        <v>817</v>
      </c>
      <c r="RFO401" s="430" t="s">
        <v>817</v>
      </c>
      <c r="RFP401" s="430" t="s">
        <v>817</v>
      </c>
      <c r="RFQ401" s="430" t="s">
        <v>817</v>
      </c>
      <c r="RFR401" s="430" t="s">
        <v>817</v>
      </c>
      <c r="RFS401" s="430" t="s">
        <v>817</v>
      </c>
      <c r="RFT401" s="430" t="s">
        <v>817</v>
      </c>
      <c r="RFU401" s="430" t="s">
        <v>817</v>
      </c>
      <c r="RFV401" s="430" t="s">
        <v>817</v>
      </c>
      <c r="RFW401" s="430" t="s">
        <v>817</v>
      </c>
      <c r="RFX401" s="430" t="s">
        <v>817</v>
      </c>
      <c r="RFY401" s="430" t="s">
        <v>817</v>
      </c>
      <c r="RFZ401" s="430" t="s">
        <v>817</v>
      </c>
      <c r="RGA401" s="430" t="s">
        <v>817</v>
      </c>
      <c r="RGB401" s="430" t="s">
        <v>817</v>
      </c>
      <c r="RGC401" s="430" t="s">
        <v>817</v>
      </c>
      <c r="RGD401" s="430" t="s">
        <v>817</v>
      </c>
      <c r="RGE401" s="430" t="s">
        <v>817</v>
      </c>
      <c r="RGF401" s="430" t="s">
        <v>817</v>
      </c>
      <c r="RGG401" s="430" t="s">
        <v>817</v>
      </c>
      <c r="RGH401" s="430" t="s">
        <v>817</v>
      </c>
      <c r="RGI401" s="430" t="s">
        <v>817</v>
      </c>
      <c r="RGJ401" s="430" t="s">
        <v>817</v>
      </c>
      <c r="RGK401" s="430" t="s">
        <v>817</v>
      </c>
      <c r="RGL401" s="430" t="s">
        <v>817</v>
      </c>
      <c r="RGM401" s="430" t="s">
        <v>817</v>
      </c>
      <c r="RGN401" s="430" t="s">
        <v>817</v>
      </c>
      <c r="RGO401" s="430" t="s">
        <v>817</v>
      </c>
      <c r="RGP401" s="430" t="s">
        <v>817</v>
      </c>
      <c r="RGQ401" s="430" t="s">
        <v>817</v>
      </c>
      <c r="RGR401" s="430" t="s">
        <v>817</v>
      </c>
      <c r="RGS401" s="430" t="s">
        <v>817</v>
      </c>
      <c r="RGT401" s="430" t="s">
        <v>817</v>
      </c>
      <c r="RGU401" s="430" t="s">
        <v>817</v>
      </c>
      <c r="RGV401" s="430" t="s">
        <v>817</v>
      </c>
      <c r="RGW401" s="430" t="s">
        <v>817</v>
      </c>
      <c r="RGX401" s="430" t="s">
        <v>817</v>
      </c>
      <c r="RGY401" s="430" t="s">
        <v>817</v>
      </c>
      <c r="RGZ401" s="430" t="s">
        <v>817</v>
      </c>
      <c r="RHA401" s="430" t="s">
        <v>817</v>
      </c>
      <c r="RHB401" s="430" t="s">
        <v>817</v>
      </c>
      <c r="RHC401" s="430" t="s">
        <v>817</v>
      </c>
      <c r="RHD401" s="430" t="s">
        <v>817</v>
      </c>
      <c r="RHE401" s="430" t="s">
        <v>817</v>
      </c>
      <c r="RHF401" s="430" t="s">
        <v>817</v>
      </c>
      <c r="RHG401" s="430" t="s">
        <v>817</v>
      </c>
      <c r="RHH401" s="430" t="s">
        <v>817</v>
      </c>
      <c r="RHI401" s="430" t="s">
        <v>817</v>
      </c>
      <c r="RHJ401" s="430" t="s">
        <v>817</v>
      </c>
      <c r="RHK401" s="430" t="s">
        <v>817</v>
      </c>
      <c r="RHL401" s="430" t="s">
        <v>817</v>
      </c>
      <c r="RHM401" s="430" t="s">
        <v>817</v>
      </c>
      <c r="RHN401" s="430" t="s">
        <v>817</v>
      </c>
      <c r="RHO401" s="430" t="s">
        <v>817</v>
      </c>
      <c r="RHP401" s="430" t="s">
        <v>817</v>
      </c>
      <c r="RHQ401" s="430" t="s">
        <v>817</v>
      </c>
      <c r="RHR401" s="430" t="s">
        <v>817</v>
      </c>
      <c r="RHS401" s="430" t="s">
        <v>817</v>
      </c>
      <c r="RHT401" s="430" t="s">
        <v>817</v>
      </c>
      <c r="RHU401" s="430" t="s">
        <v>817</v>
      </c>
      <c r="RHV401" s="430" t="s">
        <v>817</v>
      </c>
      <c r="RHW401" s="430" t="s">
        <v>817</v>
      </c>
      <c r="RHX401" s="430" t="s">
        <v>817</v>
      </c>
      <c r="RHY401" s="430" t="s">
        <v>817</v>
      </c>
      <c r="RHZ401" s="430" t="s">
        <v>817</v>
      </c>
      <c r="RIA401" s="430" t="s">
        <v>817</v>
      </c>
      <c r="RIB401" s="430" t="s">
        <v>817</v>
      </c>
      <c r="RIC401" s="430" t="s">
        <v>817</v>
      </c>
      <c r="RID401" s="430" t="s">
        <v>817</v>
      </c>
      <c r="RIE401" s="430" t="s">
        <v>817</v>
      </c>
      <c r="RIF401" s="430" t="s">
        <v>817</v>
      </c>
      <c r="RIG401" s="430" t="s">
        <v>817</v>
      </c>
      <c r="RIH401" s="430" t="s">
        <v>817</v>
      </c>
      <c r="RII401" s="430" t="s">
        <v>817</v>
      </c>
      <c r="RIJ401" s="430" t="s">
        <v>817</v>
      </c>
      <c r="RIK401" s="430" t="s">
        <v>817</v>
      </c>
      <c r="RIL401" s="430" t="s">
        <v>817</v>
      </c>
      <c r="RIM401" s="430" t="s">
        <v>817</v>
      </c>
      <c r="RIN401" s="430" t="s">
        <v>817</v>
      </c>
      <c r="RIO401" s="430" t="s">
        <v>817</v>
      </c>
      <c r="RIP401" s="430" t="s">
        <v>817</v>
      </c>
      <c r="RIQ401" s="430" t="s">
        <v>817</v>
      </c>
      <c r="RIR401" s="430" t="s">
        <v>817</v>
      </c>
      <c r="RIS401" s="430" t="s">
        <v>817</v>
      </c>
      <c r="RIT401" s="430" t="s">
        <v>817</v>
      </c>
      <c r="RIU401" s="430" t="s">
        <v>817</v>
      </c>
      <c r="RIV401" s="430" t="s">
        <v>817</v>
      </c>
      <c r="RIW401" s="430" t="s">
        <v>817</v>
      </c>
      <c r="RIX401" s="430" t="s">
        <v>817</v>
      </c>
      <c r="RIY401" s="430" t="s">
        <v>817</v>
      </c>
      <c r="RIZ401" s="430" t="s">
        <v>817</v>
      </c>
      <c r="RJA401" s="430" t="s">
        <v>817</v>
      </c>
      <c r="RJB401" s="430" t="s">
        <v>817</v>
      </c>
      <c r="RJC401" s="430" t="s">
        <v>817</v>
      </c>
      <c r="RJD401" s="430" t="s">
        <v>817</v>
      </c>
      <c r="RJE401" s="430" t="s">
        <v>817</v>
      </c>
      <c r="RJF401" s="430" t="s">
        <v>817</v>
      </c>
      <c r="RJG401" s="430" t="s">
        <v>817</v>
      </c>
      <c r="RJH401" s="430" t="s">
        <v>817</v>
      </c>
      <c r="RJI401" s="430" t="s">
        <v>817</v>
      </c>
      <c r="RJJ401" s="430" t="s">
        <v>817</v>
      </c>
      <c r="RJK401" s="430" t="s">
        <v>817</v>
      </c>
      <c r="RJL401" s="430" t="s">
        <v>817</v>
      </c>
      <c r="RJM401" s="430" t="s">
        <v>817</v>
      </c>
      <c r="RJN401" s="430" t="s">
        <v>817</v>
      </c>
      <c r="RJO401" s="430" t="s">
        <v>817</v>
      </c>
      <c r="RJP401" s="430" t="s">
        <v>817</v>
      </c>
      <c r="RJQ401" s="430" t="s">
        <v>817</v>
      </c>
      <c r="RJR401" s="430" t="s">
        <v>817</v>
      </c>
      <c r="RJS401" s="430" t="s">
        <v>817</v>
      </c>
      <c r="RJT401" s="430" t="s">
        <v>817</v>
      </c>
      <c r="RJU401" s="430" t="s">
        <v>817</v>
      </c>
      <c r="RJV401" s="430" t="s">
        <v>817</v>
      </c>
      <c r="RJW401" s="430" t="s">
        <v>817</v>
      </c>
      <c r="RJX401" s="430" t="s">
        <v>817</v>
      </c>
      <c r="RJY401" s="430" t="s">
        <v>817</v>
      </c>
      <c r="RJZ401" s="430" t="s">
        <v>817</v>
      </c>
      <c r="RKA401" s="430" t="s">
        <v>817</v>
      </c>
      <c r="RKB401" s="430" t="s">
        <v>817</v>
      </c>
      <c r="RKC401" s="430" t="s">
        <v>817</v>
      </c>
      <c r="RKD401" s="430" t="s">
        <v>817</v>
      </c>
      <c r="RKE401" s="430" t="s">
        <v>817</v>
      </c>
      <c r="RKF401" s="430" t="s">
        <v>817</v>
      </c>
      <c r="RKG401" s="430" t="s">
        <v>817</v>
      </c>
      <c r="RKH401" s="430" t="s">
        <v>817</v>
      </c>
      <c r="RKI401" s="430" t="s">
        <v>817</v>
      </c>
      <c r="RKJ401" s="430" t="s">
        <v>817</v>
      </c>
      <c r="RKK401" s="430" t="s">
        <v>817</v>
      </c>
      <c r="RKL401" s="430" t="s">
        <v>817</v>
      </c>
      <c r="RKM401" s="430" t="s">
        <v>817</v>
      </c>
      <c r="RKN401" s="430" t="s">
        <v>817</v>
      </c>
      <c r="RKO401" s="430" t="s">
        <v>817</v>
      </c>
      <c r="RKP401" s="430" t="s">
        <v>817</v>
      </c>
      <c r="RKQ401" s="430" t="s">
        <v>817</v>
      </c>
      <c r="RKR401" s="430" t="s">
        <v>817</v>
      </c>
      <c r="RKS401" s="430" t="s">
        <v>817</v>
      </c>
      <c r="RKT401" s="430" t="s">
        <v>817</v>
      </c>
      <c r="RKU401" s="430" t="s">
        <v>817</v>
      </c>
      <c r="RKV401" s="430" t="s">
        <v>817</v>
      </c>
      <c r="RKW401" s="430" t="s">
        <v>817</v>
      </c>
      <c r="RKX401" s="430" t="s">
        <v>817</v>
      </c>
      <c r="RKY401" s="430" t="s">
        <v>817</v>
      </c>
      <c r="RKZ401" s="430" t="s">
        <v>817</v>
      </c>
      <c r="RLA401" s="430" t="s">
        <v>817</v>
      </c>
      <c r="RLB401" s="430" t="s">
        <v>817</v>
      </c>
      <c r="RLC401" s="430" t="s">
        <v>817</v>
      </c>
      <c r="RLD401" s="430" t="s">
        <v>817</v>
      </c>
      <c r="RLE401" s="430" t="s">
        <v>817</v>
      </c>
      <c r="RLF401" s="430" t="s">
        <v>817</v>
      </c>
      <c r="RLG401" s="430" t="s">
        <v>817</v>
      </c>
      <c r="RLH401" s="430" t="s">
        <v>817</v>
      </c>
      <c r="RLI401" s="430" t="s">
        <v>817</v>
      </c>
      <c r="RLJ401" s="430" t="s">
        <v>817</v>
      </c>
      <c r="RLK401" s="430" t="s">
        <v>817</v>
      </c>
      <c r="RLL401" s="430" t="s">
        <v>817</v>
      </c>
      <c r="RLM401" s="430" t="s">
        <v>817</v>
      </c>
      <c r="RLN401" s="430" t="s">
        <v>817</v>
      </c>
      <c r="RLO401" s="430" t="s">
        <v>817</v>
      </c>
      <c r="RLP401" s="430" t="s">
        <v>817</v>
      </c>
      <c r="RLQ401" s="430" t="s">
        <v>817</v>
      </c>
      <c r="RLR401" s="430" t="s">
        <v>817</v>
      </c>
      <c r="RLS401" s="430" t="s">
        <v>817</v>
      </c>
      <c r="RLT401" s="430" t="s">
        <v>817</v>
      </c>
      <c r="RLU401" s="430" t="s">
        <v>817</v>
      </c>
      <c r="RLV401" s="430" t="s">
        <v>817</v>
      </c>
      <c r="RLW401" s="430" t="s">
        <v>817</v>
      </c>
      <c r="RLX401" s="430" t="s">
        <v>817</v>
      </c>
      <c r="RLY401" s="430" t="s">
        <v>817</v>
      </c>
      <c r="RLZ401" s="430" t="s">
        <v>817</v>
      </c>
      <c r="RMA401" s="430" t="s">
        <v>817</v>
      </c>
      <c r="RMB401" s="430" t="s">
        <v>817</v>
      </c>
      <c r="RMC401" s="430" t="s">
        <v>817</v>
      </c>
      <c r="RMD401" s="430" t="s">
        <v>817</v>
      </c>
      <c r="RME401" s="430" t="s">
        <v>817</v>
      </c>
      <c r="RMF401" s="430" t="s">
        <v>817</v>
      </c>
      <c r="RMG401" s="430" t="s">
        <v>817</v>
      </c>
      <c r="RMH401" s="430" t="s">
        <v>817</v>
      </c>
      <c r="RMI401" s="430" t="s">
        <v>817</v>
      </c>
      <c r="RMJ401" s="430" t="s">
        <v>817</v>
      </c>
      <c r="RMK401" s="430" t="s">
        <v>817</v>
      </c>
      <c r="RML401" s="430" t="s">
        <v>817</v>
      </c>
      <c r="RMM401" s="430" t="s">
        <v>817</v>
      </c>
      <c r="RMN401" s="430" t="s">
        <v>817</v>
      </c>
      <c r="RMO401" s="430" t="s">
        <v>817</v>
      </c>
      <c r="RMP401" s="430" t="s">
        <v>817</v>
      </c>
      <c r="RMQ401" s="430" t="s">
        <v>817</v>
      </c>
      <c r="RMR401" s="430" t="s">
        <v>817</v>
      </c>
      <c r="RMS401" s="430" t="s">
        <v>817</v>
      </c>
      <c r="RMT401" s="430" t="s">
        <v>817</v>
      </c>
      <c r="RMU401" s="430" t="s">
        <v>817</v>
      </c>
      <c r="RMV401" s="430" t="s">
        <v>817</v>
      </c>
      <c r="RMW401" s="430" t="s">
        <v>817</v>
      </c>
      <c r="RMX401" s="430" t="s">
        <v>817</v>
      </c>
      <c r="RMY401" s="430" t="s">
        <v>817</v>
      </c>
      <c r="RMZ401" s="430" t="s">
        <v>817</v>
      </c>
      <c r="RNA401" s="430" t="s">
        <v>817</v>
      </c>
      <c r="RNB401" s="430" t="s">
        <v>817</v>
      </c>
      <c r="RNC401" s="430" t="s">
        <v>817</v>
      </c>
      <c r="RND401" s="430" t="s">
        <v>817</v>
      </c>
      <c r="RNE401" s="430" t="s">
        <v>817</v>
      </c>
      <c r="RNF401" s="430" t="s">
        <v>817</v>
      </c>
      <c r="RNG401" s="430" t="s">
        <v>817</v>
      </c>
      <c r="RNH401" s="430" t="s">
        <v>817</v>
      </c>
      <c r="RNI401" s="430" t="s">
        <v>817</v>
      </c>
      <c r="RNJ401" s="430" t="s">
        <v>817</v>
      </c>
      <c r="RNK401" s="430" t="s">
        <v>817</v>
      </c>
      <c r="RNL401" s="430" t="s">
        <v>817</v>
      </c>
      <c r="RNM401" s="430" t="s">
        <v>817</v>
      </c>
      <c r="RNN401" s="430" t="s">
        <v>817</v>
      </c>
      <c r="RNO401" s="430" t="s">
        <v>817</v>
      </c>
      <c r="RNP401" s="430" t="s">
        <v>817</v>
      </c>
      <c r="RNQ401" s="430" t="s">
        <v>817</v>
      </c>
      <c r="RNR401" s="430" t="s">
        <v>817</v>
      </c>
      <c r="RNS401" s="430" t="s">
        <v>817</v>
      </c>
      <c r="RNT401" s="430" t="s">
        <v>817</v>
      </c>
      <c r="RNU401" s="430" t="s">
        <v>817</v>
      </c>
      <c r="RNV401" s="430" t="s">
        <v>817</v>
      </c>
      <c r="RNW401" s="430" t="s">
        <v>817</v>
      </c>
      <c r="RNX401" s="430" t="s">
        <v>817</v>
      </c>
      <c r="RNY401" s="430" t="s">
        <v>817</v>
      </c>
      <c r="RNZ401" s="430" t="s">
        <v>817</v>
      </c>
      <c r="ROA401" s="430" t="s">
        <v>817</v>
      </c>
      <c r="ROB401" s="430" t="s">
        <v>817</v>
      </c>
      <c r="ROC401" s="430" t="s">
        <v>817</v>
      </c>
      <c r="ROD401" s="430" t="s">
        <v>817</v>
      </c>
      <c r="ROE401" s="430" t="s">
        <v>817</v>
      </c>
      <c r="ROF401" s="430" t="s">
        <v>817</v>
      </c>
      <c r="ROG401" s="430" t="s">
        <v>817</v>
      </c>
      <c r="ROH401" s="430" t="s">
        <v>817</v>
      </c>
      <c r="ROI401" s="430" t="s">
        <v>817</v>
      </c>
      <c r="ROJ401" s="430" t="s">
        <v>817</v>
      </c>
      <c r="ROK401" s="430" t="s">
        <v>817</v>
      </c>
      <c r="ROL401" s="430" t="s">
        <v>817</v>
      </c>
      <c r="ROM401" s="430" t="s">
        <v>817</v>
      </c>
      <c r="RON401" s="430" t="s">
        <v>817</v>
      </c>
      <c r="ROO401" s="430" t="s">
        <v>817</v>
      </c>
      <c r="ROP401" s="430" t="s">
        <v>817</v>
      </c>
      <c r="ROQ401" s="430" t="s">
        <v>817</v>
      </c>
      <c r="ROR401" s="430" t="s">
        <v>817</v>
      </c>
      <c r="ROS401" s="430" t="s">
        <v>817</v>
      </c>
      <c r="ROT401" s="430" t="s">
        <v>817</v>
      </c>
      <c r="ROU401" s="430" t="s">
        <v>817</v>
      </c>
      <c r="ROV401" s="430" t="s">
        <v>817</v>
      </c>
      <c r="ROW401" s="430" t="s">
        <v>817</v>
      </c>
      <c r="ROX401" s="430" t="s">
        <v>817</v>
      </c>
      <c r="ROY401" s="430" t="s">
        <v>817</v>
      </c>
      <c r="ROZ401" s="430" t="s">
        <v>817</v>
      </c>
      <c r="RPA401" s="430" t="s">
        <v>817</v>
      </c>
      <c r="RPB401" s="430" t="s">
        <v>817</v>
      </c>
      <c r="RPC401" s="430" t="s">
        <v>817</v>
      </c>
      <c r="RPD401" s="430" t="s">
        <v>817</v>
      </c>
      <c r="RPE401" s="430" t="s">
        <v>817</v>
      </c>
      <c r="RPF401" s="430" t="s">
        <v>817</v>
      </c>
      <c r="RPG401" s="430" t="s">
        <v>817</v>
      </c>
      <c r="RPH401" s="430" t="s">
        <v>817</v>
      </c>
      <c r="RPI401" s="430" t="s">
        <v>817</v>
      </c>
      <c r="RPJ401" s="430" t="s">
        <v>817</v>
      </c>
      <c r="RPK401" s="430" t="s">
        <v>817</v>
      </c>
      <c r="RPL401" s="430" t="s">
        <v>817</v>
      </c>
      <c r="RPM401" s="430" t="s">
        <v>817</v>
      </c>
      <c r="RPN401" s="430" t="s">
        <v>817</v>
      </c>
      <c r="RPO401" s="430" t="s">
        <v>817</v>
      </c>
      <c r="RPP401" s="430" t="s">
        <v>817</v>
      </c>
      <c r="RPQ401" s="430" t="s">
        <v>817</v>
      </c>
      <c r="RPR401" s="430" t="s">
        <v>817</v>
      </c>
      <c r="RPS401" s="430" t="s">
        <v>817</v>
      </c>
      <c r="RPT401" s="430" t="s">
        <v>817</v>
      </c>
      <c r="RPU401" s="430" t="s">
        <v>817</v>
      </c>
      <c r="RPV401" s="430" t="s">
        <v>817</v>
      </c>
      <c r="RPW401" s="430" t="s">
        <v>817</v>
      </c>
      <c r="RPX401" s="430" t="s">
        <v>817</v>
      </c>
      <c r="RPY401" s="430" t="s">
        <v>817</v>
      </c>
      <c r="RPZ401" s="430" t="s">
        <v>817</v>
      </c>
      <c r="RQA401" s="430" t="s">
        <v>817</v>
      </c>
      <c r="RQB401" s="430" t="s">
        <v>817</v>
      </c>
      <c r="RQC401" s="430" t="s">
        <v>817</v>
      </c>
      <c r="RQD401" s="430" t="s">
        <v>817</v>
      </c>
      <c r="RQE401" s="430" t="s">
        <v>817</v>
      </c>
      <c r="RQF401" s="430" t="s">
        <v>817</v>
      </c>
      <c r="RQG401" s="430" t="s">
        <v>817</v>
      </c>
      <c r="RQH401" s="430" t="s">
        <v>817</v>
      </c>
      <c r="RQI401" s="430" t="s">
        <v>817</v>
      </c>
      <c r="RQJ401" s="430" t="s">
        <v>817</v>
      </c>
      <c r="RQK401" s="430" t="s">
        <v>817</v>
      </c>
      <c r="RQL401" s="430" t="s">
        <v>817</v>
      </c>
      <c r="RQM401" s="430" t="s">
        <v>817</v>
      </c>
      <c r="RQN401" s="430" t="s">
        <v>817</v>
      </c>
      <c r="RQO401" s="430" t="s">
        <v>817</v>
      </c>
      <c r="RQP401" s="430" t="s">
        <v>817</v>
      </c>
      <c r="RQQ401" s="430" t="s">
        <v>817</v>
      </c>
      <c r="RQR401" s="430" t="s">
        <v>817</v>
      </c>
      <c r="RQS401" s="430" t="s">
        <v>817</v>
      </c>
      <c r="RQT401" s="430" t="s">
        <v>817</v>
      </c>
      <c r="RQU401" s="430" t="s">
        <v>817</v>
      </c>
      <c r="RQV401" s="430" t="s">
        <v>817</v>
      </c>
      <c r="RQW401" s="430" t="s">
        <v>817</v>
      </c>
      <c r="RQX401" s="430" t="s">
        <v>817</v>
      </c>
      <c r="RQY401" s="430" t="s">
        <v>817</v>
      </c>
      <c r="RQZ401" s="430" t="s">
        <v>817</v>
      </c>
      <c r="RRA401" s="430" t="s">
        <v>817</v>
      </c>
      <c r="RRB401" s="430" t="s">
        <v>817</v>
      </c>
      <c r="RRC401" s="430" t="s">
        <v>817</v>
      </c>
      <c r="RRD401" s="430" t="s">
        <v>817</v>
      </c>
      <c r="RRE401" s="430" t="s">
        <v>817</v>
      </c>
      <c r="RRF401" s="430" t="s">
        <v>817</v>
      </c>
      <c r="RRG401" s="430" t="s">
        <v>817</v>
      </c>
      <c r="RRH401" s="430" t="s">
        <v>817</v>
      </c>
      <c r="RRI401" s="430" t="s">
        <v>817</v>
      </c>
      <c r="RRJ401" s="430" t="s">
        <v>817</v>
      </c>
      <c r="RRK401" s="430" t="s">
        <v>817</v>
      </c>
      <c r="RRL401" s="430" t="s">
        <v>817</v>
      </c>
      <c r="RRM401" s="430" t="s">
        <v>817</v>
      </c>
      <c r="RRN401" s="430" t="s">
        <v>817</v>
      </c>
      <c r="RRO401" s="430" t="s">
        <v>817</v>
      </c>
      <c r="RRP401" s="430" t="s">
        <v>817</v>
      </c>
      <c r="RRQ401" s="430" t="s">
        <v>817</v>
      </c>
      <c r="RRR401" s="430" t="s">
        <v>817</v>
      </c>
      <c r="RRS401" s="430" t="s">
        <v>817</v>
      </c>
      <c r="RRT401" s="430" t="s">
        <v>817</v>
      </c>
      <c r="RRU401" s="430" t="s">
        <v>817</v>
      </c>
      <c r="RRV401" s="430" t="s">
        <v>817</v>
      </c>
      <c r="RRW401" s="430" t="s">
        <v>817</v>
      </c>
      <c r="RRX401" s="430" t="s">
        <v>817</v>
      </c>
      <c r="RRY401" s="430" t="s">
        <v>817</v>
      </c>
      <c r="RRZ401" s="430" t="s">
        <v>817</v>
      </c>
      <c r="RSA401" s="430" t="s">
        <v>817</v>
      </c>
      <c r="RSB401" s="430" t="s">
        <v>817</v>
      </c>
      <c r="RSC401" s="430" t="s">
        <v>817</v>
      </c>
      <c r="RSD401" s="430" t="s">
        <v>817</v>
      </c>
      <c r="RSE401" s="430" t="s">
        <v>817</v>
      </c>
      <c r="RSF401" s="430" t="s">
        <v>817</v>
      </c>
      <c r="RSG401" s="430" t="s">
        <v>817</v>
      </c>
      <c r="RSH401" s="430" t="s">
        <v>817</v>
      </c>
      <c r="RSI401" s="430" t="s">
        <v>817</v>
      </c>
      <c r="RSJ401" s="430" t="s">
        <v>817</v>
      </c>
      <c r="RSK401" s="430" t="s">
        <v>817</v>
      </c>
      <c r="RSL401" s="430" t="s">
        <v>817</v>
      </c>
      <c r="RSM401" s="430" t="s">
        <v>817</v>
      </c>
      <c r="RSN401" s="430" t="s">
        <v>817</v>
      </c>
      <c r="RSO401" s="430" t="s">
        <v>817</v>
      </c>
      <c r="RSP401" s="430" t="s">
        <v>817</v>
      </c>
      <c r="RSQ401" s="430" t="s">
        <v>817</v>
      </c>
      <c r="RSR401" s="430" t="s">
        <v>817</v>
      </c>
      <c r="RSS401" s="430" t="s">
        <v>817</v>
      </c>
      <c r="RST401" s="430" t="s">
        <v>817</v>
      </c>
      <c r="RSU401" s="430" t="s">
        <v>817</v>
      </c>
      <c r="RSV401" s="430" t="s">
        <v>817</v>
      </c>
      <c r="RSW401" s="430" t="s">
        <v>817</v>
      </c>
      <c r="RSX401" s="430" t="s">
        <v>817</v>
      </c>
      <c r="RSY401" s="430" t="s">
        <v>817</v>
      </c>
      <c r="RSZ401" s="430" t="s">
        <v>817</v>
      </c>
      <c r="RTA401" s="430" t="s">
        <v>817</v>
      </c>
      <c r="RTB401" s="430" t="s">
        <v>817</v>
      </c>
      <c r="RTC401" s="430" t="s">
        <v>817</v>
      </c>
      <c r="RTD401" s="430" t="s">
        <v>817</v>
      </c>
      <c r="RTE401" s="430" t="s">
        <v>817</v>
      </c>
      <c r="RTF401" s="430" t="s">
        <v>817</v>
      </c>
      <c r="RTG401" s="430" t="s">
        <v>817</v>
      </c>
      <c r="RTH401" s="430" t="s">
        <v>817</v>
      </c>
      <c r="RTI401" s="430" t="s">
        <v>817</v>
      </c>
      <c r="RTJ401" s="430" t="s">
        <v>817</v>
      </c>
      <c r="RTK401" s="430" t="s">
        <v>817</v>
      </c>
      <c r="RTL401" s="430" t="s">
        <v>817</v>
      </c>
      <c r="RTM401" s="430" t="s">
        <v>817</v>
      </c>
      <c r="RTN401" s="430" t="s">
        <v>817</v>
      </c>
      <c r="RTO401" s="430" t="s">
        <v>817</v>
      </c>
      <c r="RTP401" s="430" t="s">
        <v>817</v>
      </c>
      <c r="RTQ401" s="430" t="s">
        <v>817</v>
      </c>
      <c r="RTR401" s="430" t="s">
        <v>817</v>
      </c>
      <c r="RTS401" s="430" t="s">
        <v>817</v>
      </c>
      <c r="RTT401" s="430" t="s">
        <v>817</v>
      </c>
      <c r="RTU401" s="430" t="s">
        <v>817</v>
      </c>
      <c r="RTV401" s="430" t="s">
        <v>817</v>
      </c>
      <c r="RTW401" s="430" t="s">
        <v>817</v>
      </c>
      <c r="RTX401" s="430" t="s">
        <v>817</v>
      </c>
      <c r="RTY401" s="430" t="s">
        <v>817</v>
      </c>
      <c r="RTZ401" s="430" t="s">
        <v>817</v>
      </c>
      <c r="RUA401" s="430" t="s">
        <v>817</v>
      </c>
      <c r="RUB401" s="430" t="s">
        <v>817</v>
      </c>
      <c r="RUC401" s="430" t="s">
        <v>817</v>
      </c>
      <c r="RUD401" s="430" t="s">
        <v>817</v>
      </c>
      <c r="RUE401" s="430" t="s">
        <v>817</v>
      </c>
      <c r="RUF401" s="430" t="s">
        <v>817</v>
      </c>
      <c r="RUG401" s="430" t="s">
        <v>817</v>
      </c>
      <c r="RUH401" s="430" t="s">
        <v>817</v>
      </c>
      <c r="RUI401" s="430" t="s">
        <v>817</v>
      </c>
      <c r="RUJ401" s="430" t="s">
        <v>817</v>
      </c>
      <c r="RUK401" s="430" t="s">
        <v>817</v>
      </c>
      <c r="RUL401" s="430" t="s">
        <v>817</v>
      </c>
      <c r="RUM401" s="430" t="s">
        <v>817</v>
      </c>
      <c r="RUN401" s="430" t="s">
        <v>817</v>
      </c>
      <c r="RUO401" s="430" t="s">
        <v>817</v>
      </c>
      <c r="RUP401" s="430" t="s">
        <v>817</v>
      </c>
      <c r="RUQ401" s="430" t="s">
        <v>817</v>
      </c>
      <c r="RUR401" s="430" t="s">
        <v>817</v>
      </c>
      <c r="RUS401" s="430" t="s">
        <v>817</v>
      </c>
      <c r="RUT401" s="430" t="s">
        <v>817</v>
      </c>
      <c r="RUU401" s="430" t="s">
        <v>817</v>
      </c>
      <c r="RUV401" s="430" t="s">
        <v>817</v>
      </c>
      <c r="RUW401" s="430" t="s">
        <v>817</v>
      </c>
      <c r="RUX401" s="430" t="s">
        <v>817</v>
      </c>
      <c r="RUY401" s="430" t="s">
        <v>817</v>
      </c>
      <c r="RUZ401" s="430" t="s">
        <v>817</v>
      </c>
      <c r="RVA401" s="430" t="s">
        <v>817</v>
      </c>
      <c r="RVB401" s="430" t="s">
        <v>817</v>
      </c>
      <c r="RVC401" s="430" t="s">
        <v>817</v>
      </c>
      <c r="RVD401" s="430" t="s">
        <v>817</v>
      </c>
      <c r="RVE401" s="430" t="s">
        <v>817</v>
      </c>
      <c r="RVF401" s="430" t="s">
        <v>817</v>
      </c>
      <c r="RVG401" s="430" t="s">
        <v>817</v>
      </c>
      <c r="RVH401" s="430" t="s">
        <v>817</v>
      </c>
      <c r="RVI401" s="430" t="s">
        <v>817</v>
      </c>
      <c r="RVJ401" s="430" t="s">
        <v>817</v>
      </c>
      <c r="RVK401" s="430" t="s">
        <v>817</v>
      </c>
      <c r="RVL401" s="430" t="s">
        <v>817</v>
      </c>
      <c r="RVM401" s="430" t="s">
        <v>817</v>
      </c>
      <c r="RVN401" s="430" t="s">
        <v>817</v>
      </c>
      <c r="RVO401" s="430" t="s">
        <v>817</v>
      </c>
      <c r="RVP401" s="430" t="s">
        <v>817</v>
      </c>
      <c r="RVQ401" s="430" t="s">
        <v>817</v>
      </c>
      <c r="RVR401" s="430" t="s">
        <v>817</v>
      </c>
      <c r="RVS401" s="430" t="s">
        <v>817</v>
      </c>
      <c r="RVT401" s="430" t="s">
        <v>817</v>
      </c>
      <c r="RVU401" s="430" t="s">
        <v>817</v>
      </c>
      <c r="RVV401" s="430" t="s">
        <v>817</v>
      </c>
      <c r="RVW401" s="430" t="s">
        <v>817</v>
      </c>
      <c r="RVX401" s="430" t="s">
        <v>817</v>
      </c>
      <c r="RVY401" s="430" t="s">
        <v>817</v>
      </c>
      <c r="RVZ401" s="430" t="s">
        <v>817</v>
      </c>
      <c r="RWA401" s="430" t="s">
        <v>817</v>
      </c>
      <c r="RWB401" s="430" t="s">
        <v>817</v>
      </c>
      <c r="RWC401" s="430" t="s">
        <v>817</v>
      </c>
      <c r="RWD401" s="430" t="s">
        <v>817</v>
      </c>
      <c r="RWE401" s="430" t="s">
        <v>817</v>
      </c>
      <c r="RWF401" s="430" t="s">
        <v>817</v>
      </c>
      <c r="RWG401" s="430" t="s">
        <v>817</v>
      </c>
      <c r="RWH401" s="430" t="s">
        <v>817</v>
      </c>
      <c r="RWI401" s="430" t="s">
        <v>817</v>
      </c>
      <c r="RWJ401" s="430" t="s">
        <v>817</v>
      </c>
      <c r="RWK401" s="430" t="s">
        <v>817</v>
      </c>
      <c r="RWL401" s="430" t="s">
        <v>817</v>
      </c>
      <c r="RWM401" s="430" t="s">
        <v>817</v>
      </c>
      <c r="RWN401" s="430" t="s">
        <v>817</v>
      </c>
      <c r="RWO401" s="430" t="s">
        <v>817</v>
      </c>
      <c r="RWP401" s="430" t="s">
        <v>817</v>
      </c>
      <c r="RWQ401" s="430" t="s">
        <v>817</v>
      </c>
      <c r="RWR401" s="430" t="s">
        <v>817</v>
      </c>
      <c r="RWS401" s="430" t="s">
        <v>817</v>
      </c>
      <c r="RWT401" s="430" t="s">
        <v>817</v>
      </c>
      <c r="RWU401" s="430" t="s">
        <v>817</v>
      </c>
      <c r="RWV401" s="430" t="s">
        <v>817</v>
      </c>
      <c r="RWW401" s="430" t="s">
        <v>817</v>
      </c>
      <c r="RWX401" s="430" t="s">
        <v>817</v>
      </c>
      <c r="RWY401" s="430" t="s">
        <v>817</v>
      </c>
      <c r="RWZ401" s="430" t="s">
        <v>817</v>
      </c>
      <c r="RXA401" s="430" t="s">
        <v>817</v>
      </c>
      <c r="RXB401" s="430" t="s">
        <v>817</v>
      </c>
      <c r="RXC401" s="430" t="s">
        <v>817</v>
      </c>
      <c r="RXD401" s="430" t="s">
        <v>817</v>
      </c>
      <c r="RXE401" s="430" t="s">
        <v>817</v>
      </c>
      <c r="RXF401" s="430" t="s">
        <v>817</v>
      </c>
      <c r="RXG401" s="430" t="s">
        <v>817</v>
      </c>
      <c r="RXH401" s="430" t="s">
        <v>817</v>
      </c>
      <c r="RXI401" s="430" t="s">
        <v>817</v>
      </c>
      <c r="RXJ401" s="430" t="s">
        <v>817</v>
      </c>
      <c r="RXK401" s="430" t="s">
        <v>817</v>
      </c>
      <c r="RXL401" s="430" t="s">
        <v>817</v>
      </c>
      <c r="RXM401" s="430" t="s">
        <v>817</v>
      </c>
      <c r="RXN401" s="430" t="s">
        <v>817</v>
      </c>
      <c r="RXO401" s="430" t="s">
        <v>817</v>
      </c>
      <c r="RXP401" s="430" t="s">
        <v>817</v>
      </c>
      <c r="RXQ401" s="430" t="s">
        <v>817</v>
      </c>
      <c r="RXR401" s="430" t="s">
        <v>817</v>
      </c>
      <c r="RXS401" s="430" t="s">
        <v>817</v>
      </c>
      <c r="RXT401" s="430" t="s">
        <v>817</v>
      </c>
      <c r="RXU401" s="430" t="s">
        <v>817</v>
      </c>
      <c r="RXV401" s="430" t="s">
        <v>817</v>
      </c>
      <c r="RXW401" s="430" t="s">
        <v>817</v>
      </c>
      <c r="RXX401" s="430" t="s">
        <v>817</v>
      </c>
      <c r="RXY401" s="430" t="s">
        <v>817</v>
      </c>
      <c r="RXZ401" s="430" t="s">
        <v>817</v>
      </c>
      <c r="RYA401" s="430" t="s">
        <v>817</v>
      </c>
      <c r="RYB401" s="430" t="s">
        <v>817</v>
      </c>
      <c r="RYC401" s="430" t="s">
        <v>817</v>
      </c>
      <c r="RYD401" s="430" t="s">
        <v>817</v>
      </c>
      <c r="RYE401" s="430" t="s">
        <v>817</v>
      </c>
      <c r="RYF401" s="430" t="s">
        <v>817</v>
      </c>
      <c r="RYG401" s="430" t="s">
        <v>817</v>
      </c>
      <c r="RYH401" s="430" t="s">
        <v>817</v>
      </c>
      <c r="RYI401" s="430" t="s">
        <v>817</v>
      </c>
      <c r="RYJ401" s="430" t="s">
        <v>817</v>
      </c>
      <c r="RYK401" s="430" t="s">
        <v>817</v>
      </c>
      <c r="RYL401" s="430" t="s">
        <v>817</v>
      </c>
      <c r="RYM401" s="430" t="s">
        <v>817</v>
      </c>
      <c r="RYN401" s="430" t="s">
        <v>817</v>
      </c>
      <c r="RYO401" s="430" t="s">
        <v>817</v>
      </c>
      <c r="RYP401" s="430" t="s">
        <v>817</v>
      </c>
      <c r="RYQ401" s="430" t="s">
        <v>817</v>
      </c>
      <c r="RYR401" s="430" t="s">
        <v>817</v>
      </c>
      <c r="RYS401" s="430" t="s">
        <v>817</v>
      </c>
      <c r="RYT401" s="430" t="s">
        <v>817</v>
      </c>
      <c r="RYU401" s="430" t="s">
        <v>817</v>
      </c>
      <c r="RYV401" s="430" t="s">
        <v>817</v>
      </c>
      <c r="RYW401" s="430" t="s">
        <v>817</v>
      </c>
      <c r="RYX401" s="430" t="s">
        <v>817</v>
      </c>
      <c r="RYY401" s="430" t="s">
        <v>817</v>
      </c>
      <c r="RYZ401" s="430" t="s">
        <v>817</v>
      </c>
      <c r="RZA401" s="430" t="s">
        <v>817</v>
      </c>
      <c r="RZB401" s="430" t="s">
        <v>817</v>
      </c>
      <c r="RZC401" s="430" t="s">
        <v>817</v>
      </c>
      <c r="RZD401" s="430" t="s">
        <v>817</v>
      </c>
      <c r="RZE401" s="430" t="s">
        <v>817</v>
      </c>
      <c r="RZF401" s="430" t="s">
        <v>817</v>
      </c>
      <c r="RZG401" s="430" t="s">
        <v>817</v>
      </c>
      <c r="RZH401" s="430" t="s">
        <v>817</v>
      </c>
      <c r="RZI401" s="430" t="s">
        <v>817</v>
      </c>
      <c r="RZJ401" s="430" t="s">
        <v>817</v>
      </c>
      <c r="RZK401" s="430" t="s">
        <v>817</v>
      </c>
      <c r="RZL401" s="430" t="s">
        <v>817</v>
      </c>
      <c r="RZM401" s="430" t="s">
        <v>817</v>
      </c>
      <c r="RZN401" s="430" t="s">
        <v>817</v>
      </c>
      <c r="RZO401" s="430" t="s">
        <v>817</v>
      </c>
      <c r="RZP401" s="430" t="s">
        <v>817</v>
      </c>
      <c r="RZQ401" s="430" t="s">
        <v>817</v>
      </c>
      <c r="RZR401" s="430" t="s">
        <v>817</v>
      </c>
      <c r="RZS401" s="430" t="s">
        <v>817</v>
      </c>
      <c r="RZT401" s="430" t="s">
        <v>817</v>
      </c>
      <c r="RZU401" s="430" t="s">
        <v>817</v>
      </c>
      <c r="RZV401" s="430" t="s">
        <v>817</v>
      </c>
      <c r="RZW401" s="430" t="s">
        <v>817</v>
      </c>
      <c r="RZX401" s="430" t="s">
        <v>817</v>
      </c>
      <c r="RZY401" s="430" t="s">
        <v>817</v>
      </c>
      <c r="RZZ401" s="430" t="s">
        <v>817</v>
      </c>
      <c r="SAA401" s="430" t="s">
        <v>817</v>
      </c>
      <c r="SAB401" s="430" t="s">
        <v>817</v>
      </c>
      <c r="SAC401" s="430" t="s">
        <v>817</v>
      </c>
      <c r="SAD401" s="430" t="s">
        <v>817</v>
      </c>
      <c r="SAE401" s="430" t="s">
        <v>817</v>
      </c>
      <c r="SAF401" s="430" t="s">
        <v>817</v>
      </c>
      <c r="SAG401" s="430" t="s">
        <v>817</v>
      </c>
      <c r="SAH401" s="430" t="s">
        <v>817</v>
      </c>
      <c r="SAI401" s="430" t="s">
        <v>817</v>
      </c>
      <c r="SAJ401" s="430" t="s">
        <v>817</v>
      </c>
      <c r="SAK401" s="430" t="s">
        <v>817</v>
      </c>
      <c r="SAL401" s="430" t="s">
        <v>817</v>
      </c>
      <c r="SAM401" s="430" t="s">
        <v>817</v>
      </c>
      <c r="SAN401" s="430" t="s">
        <v>817</v>
      </c>
      <c r="SAO401" s="430" t="s">
        <v>817</v>
      </c>
      <c r="SAP401" s="430" t="s">
        <v>817</v>
      </c>
      <c r="SAQ401" s="430" t="s">
        <v>817</v>
      </c>
      <c r="SAR401" s="430" t="s">
        <v>817</v>
      </c>
      <c r="SAS401" s="430" t="s">
        <v>817</v>
      </c>
      <c r="SAT401" s="430" t="s">
        <v>817</v>
      </c>
      <c r="SAU401" s="430" t="s">
        <v>817</v>
      </c>
      <c r="SAV401" s="430" t="s">
        <v>817</v>
      </c>
      <c r="SAW401" s="430" t="s">
        <v>817</v>
      </c>
      <c r="SAX401" s="430" t="s">
        <v>817</v>
      </c>
      <c r="SAY401" s="430" t="s">
        <v>817</v>
      </c>
      <c r="SAZ401" s="430" t="s">
        <v>817</v>
      </c>
      <c r="SBA401" s="430" t="s">
        <v>817</v>
      </c>
      <c r="SBB401" s="430" t="s">
        <v>817</v>
      </c>
      <c r="SBC401" s="430" t="s">
        <v>817</v>
      </c>
      <c r="SBD401" s="430" t="s">
        <v>817</v>
      </c>
      <c r="SBE401" s="430" t="s">
        <v>817</v>
      </c>
      <c r="SBF401" s="430" t="s">
        <v>817</v>
      </c>
      <c r="SBG401" s="430" t="s">
        <v>817</v>
      </c>
      <c r="SBH401" s="430" t="s">
        <v>817</v>
      </c>
      <c r="SBI401" s="430" t="s">
        <v>817</v>
      </c>
      <c r="SBJ401" s="430" t="s">
        <v>817</v>
      </c>
      <c r="SBK401" s="430" t="s">
        <v>817</v>
      </c>
      <c r="SBL401" s="430" t="s">
        <v>817</v>
      </c>
      <c r="SBM401" s="430" t="s">
        <v>817</v>
      </c>
      <c r="SBN401" s="430" t="s">
        <v>817</v>
      </c>
      <c r="SBO401" s="430" t="s">
        <v>817</v>
      </c>
      <c r="SBP401" s="430" t="s">
        <v>817</v>
      </c>
      <c r="SBQ401" s="430" t="s">
        <v>817</v>
      </c>
      <c r="SBR401" s="430" t="s">
        <v>817</v>
      </c>
      <c r="SBS401" s="430" t="s">
        <v>817</v>
      </c>
      <c r="SBT401" s="430" t="s">
        <v>817</v>
      </c>
      <c r="SBU401" s="430" t="s">
        <v>817</v>
      </c>
      <c r="SBV401" s="430" t="s">
        <v>817</v>
      </c>
      <c r="SBW401" s="430" t="s">
        <v>817</v>
      </c>
      <c r="SBX401" s="430" t="s">
        <v>817</v>
      </c>
      <c r="SBY401" s="430" t="s">
        <v>817</v>
      </c>
      <c r="SBZ401" s="430" t="s">
        <v>817</v>
      </c>
      <c r="SCA401" s="430" t="s">
        <v>817</v>
      </c>
      <c r="SCB401" s="430" t="s">
        <v>817</v>
      </c>
      <c r="SCC401" s="430" t="s">
        <v>817</v>
      </c>
      <c r="SCD401" s="430" t="s">
        <v>817</v>
      </c>
      <c r="SCE401" s="430" t="s">
        <v>817</v>
      </c>
      <c r="SCF401" s="430" t="s">
        <v>817</v>
      </c>
      <c r="SCG401" s="430" t="s">
        <v>817</v>
      </c>
      <c r="SCH401" s="430" t="s">
        <v>817</v>
      </c>
      <c r="SCI401" s="430" t="s">
        <v>817</v>
      </c>
      <c r="SCJ401" s="430" t="s">
        <v>817</v>
      </c>
      <c r="SCK401" s="430" t="s">
        <v>817</v>
      </c>
      <c r="SCL401" s="430" t="s">
        <v>817</v>
      </c>
      <c r="SCM401" s="430" t="s">
        <v>817</v>
      </c>
      <c r="SCN401" s="430" t="s">
        <v>817</v>
      </c>
      <c r="SCO401" s="430" t="s">
        <v>817</v>
      </c>
      <c r="SCP401" s="430" t="s">
        <v>817</v>
      </c>
      <c r="SCQ401" s="430" t="s">
        <v>817</v>
      </c>
      <c r="SCR401" s="430" t="s">
        <v>817</v>
      </c>
      <c r="SCS401" s="430" t="s">
        <v>817</v>
      </c>
      <c r="SCT401" s="430" t="s">
        <v>817</v>
      </c>
      <c r="SCU401" s="430" t="s">
        <v>817</v>
      </c>
      <c r="SCV401" s="430" t="s">
        <v>817</v>
      </c>
      <c r="SCW401" s="430" t="s">
        <v>817</v>
      </c>
      <c r="SCX401" s="430" t="s">
        <v>817</v>
      </c>
      <c r="SCY401" s="430" t="s">
        <v>817</v>
      </c>
      <c r="SCZ401" s="430" t="s">
        <v>817</v>
      </c>
      <c r="SDA401" s="430" t="s">
        <v>817</v>
      </c>
      <c r="SDB401" s="430" t="s">
        <v>817</v>
      </c>
      <c r="SDC401" s="430" t="s">
        <v>817</v>
      </c>
      <c r="SDD401" s="430" t="s">
        <v>817</v>
      </c>
      <c r="SDE401" s="430" t="s">
        <v>817</v>
      </c>
      <c r="SDF401" s="430" t="s">
        <v>817</v>
      </c>
      <c r="SDG401" s="430" t="s">
        <v>817</v>
      </c>
      <c r="SDH401" s="430" t="s">
        <v>817</v>
      </c>
      <c r="SDI401" s="430" t="s">
        <v>817</v>
      </c>
      <c r="SDJ401" s="430" t="s">
        <v>817</v>
      </c>
      <c r="SDK401" s="430" t="s">
        <v>817</v>
      </c>
      <c r="SDL401" s="430" t="s">
        <v>817</v>
      </c>
      <c r="SDM401" s="430" t="s">
        <v>817</v>
      </c>
      <c r="SDN401" s="430" t="s">
        <v>817</v>
      </c>
      <c r="SDO401" s="430" t="s">
        <v>817</v>
      </c>
      <c r="SDP401" s="430" t="s">
        <v>817</v>
      </c>
      <c r="SDQ401" s="430" t="s">
        <v>817</v>
      </c>
      <c r="SDR401" s="430" t="s">
        <v>817</v>
      </c>
      <c r="SDS401" s="430" t="s">
        <v>817</v>
      </c>
      <c r="SDT401" s="430" t="s">
        <v>817</v>
      </c>
      <c r="SDU401" s="430" t="s">
        <v>817</v>
      </c>
      <c r="SDV401" s="430" t="s">
        <v>817</v>
      </c>
      <c r="SDW401" s="430" t="s">
        <v>817</v>
      </c>
      <c r="SDX401" s="430" t="s">
        <v>817</v>
      </c>
      <c r="SDY401" s="430" t="s">
        <v>817</v>
      </c>
      <c r="SDZ401" s="430" t="s">
        <v>817</v>
      </c>
      <c r="SEA401" s="430" t="s">
        <v>817</v>
      </c>
      <c r="SEB401" s="430" t="s">
        <v>817</v>
      </c>
      <c r="SEC401" s="430" t="s">
        <v>817</v>
      </c>
      <c r="SED401" s="430" t="s">
        <v>817</v>
      </c>
      <c r="SEE401" s="430" t="s">
        <v>817</v>
      </c>
      <c r="SEF401" s="430" t="s">
        <v>817</v>
      </c>
      <c r="SEG401" s="430" t="s">
        <v>817</v>
      </c>
      <c r="SEH401" s="430" t="s">
        <v>817</v>
      </c>
      <c r="SEI401" s="430" t="s">
        <v>817</v>
      </c>
      <c r="SEJ401" s="430" t="s">
        <v>817</v>
      </c>
      <c r="SEK401" s="430" t="s">
        <v>817</v>
      </c>
      <c r="SEL401" s="430" t="s">
        <v>817</v>
      </c>
      <c r="SEM401" s="430" t="s">
        <v>817</v>
      </c>
      <c r="SEN401" s="430" t="s">
        <v>817</v>
      </c>
      <c r="SEO401" s="430" t="s">
        <v>817</v>
      </c>
      <c r="SEP401" s="430" t="s">
        <v>817</v>
      </c>
      <c r="SEQ401" s="430" t="s">
        <v>817</v>
      </c>
      <c r="SER401" s="430" t="s">
        <v>817</v>
      </c>
      <c r="SES401" s="430" t="s">
        <v>817</v>
      </c>
      <c r="SET401" s="430" t="s">
        <v>817</v>
      </c>
      <c r="SEU401" s="430" t="s">
        <v>817</v>
      </c>
      <c r="SEV401" s="430" t="s">
        <v>817</v>
      </c>
      <c r="SEW401" s="430" t="s">
        <v>817</v>
      </c>
      <c r="SEX401" s="430" t="s">
        <v>817</v>
      </c>
      <c r="SEY401" s="430" t="s">
        <v>817</v>
      </c>
      <c r="SEZ401" s="430" t="s">
        <v>817</v>
      </c>
      <c r="SFA401" s="430" t="s">
        <v>817</v>
      </c>
      <c r="SFB401" s="430" t="s">
        <v>817</v>
      </c>
      <c r="SFC401" s="430" t="s">
        <v>817</v>
      </c>
      <c r="SFD401" s="430" t="s">
        <v>817</v>
      </c>
      <c r="SFE401" s="430" t="s">
        <v>817</v>
      </c>
      <c r="SFF401" s="430" t="s">
        <v>817</v>
      </c>
      <c r="SFG401" s="430" t="s">
        <v>817</v>
      </c>
      <c r="SFH401" s="430" t="s">
        <v>817</v>
      </c>
      <c r="SFI401" s="430" t="s">
        <v>817</v>
      </c>
      <c r="SFJ401" s="430" t="s">
        <v>817</v>
      </c>
      <c r="SFK401" s="430" t="s">
        <v>817</v>
      </c>
      <c r="SFL401" s="430" t="s">
        <v>817</v>
      </c>
      <c r="SFM401" s="430" t="s">
        <v>817</v>
      </c>
      <c r="SFN401" s="430" t="s">
        <v>817</v>
      </c>
      <c r="SFO401" s="430" t="s">
        <v>817</v>
      </c>
      <c r="SFP401" s="430" t="s">
        <v>817</v>
      </c>
      <c r="SFQ401" s="430" t="s">
        <v>817</v>
      </c>
      <c r="SFR401" s="430" t="s">
        <v>817</v>
      </c>
      <c r="SFS401" s="430" t="s">
        <v>817</v>
      </c>
      <c r="SFT401" s="430" t="s">
        <v>817</v>
      </c>
      <c r="SFU401" s="430" t="s">
        <v>817</v>
      </c>
      <c r="SFV401" s="430" t="s">
        <v>817</v>
      </c>
      <c r="SFW401" s="430" t="s">
        <v>817</v>
      </c>
      <c r="SFX401" s="430" t="s">
        <v>817</v>
      </c>
      <c r="SFY401" s="430" t="s">
        <v>817</v>
      </c>
      <c r="SFZ401" s="430" t="s">
        <v>817</v>
      </c>
      <c r="SGA401" s="430" t="s">
        <v>817</v>
      </c>
      <c r="SGB401" s="430" t="s">
        <v>817</v>
      </c>
      <c r="SGC401" s="430" t="s">
        <v>817</v>
      </c>
      <c r="SGD401" s="430" t="s">
        <v>817</v>
      </c>
      <c r="SGE401" s="430" t="s">
        <v>817</v>
      </c>
      <c r="SGF401" s="430" t="s">
        <v>817</v>
      </c>
      <c r="SGG401" s="430" t="s">
        <v>817</v>
      </c>
      <c r="SGH401" s="430" t="s">
        <v>817</v>
      </c>
      <c r="SGI401" s="430" t="s">
        <v>817</v>
      </c>
      <c r="SGJ401" s="430" t="s">
        <v>817</v>
      </c>
      <c r="SGK401" s="430" t="s">
        <v>817</v>
      </c>
      <c r="SGL401" s="430" t="s">
        <v>817</v>
      </c>
      <c r="SGM401" s="430" t="s">
        <v>817</v>
      </c>
      <c r="SGN401" s="430" t="s">
        <v>817</v>
      </c>
      <c r="SGO401" s="430" t="s">
        <v>817</v>
      </c>
      <c r="SGP401" s="430" t="s">
        <v>817</v>
      </c>
      <c r="SGQ401" s="430" t="s">
        <v>817</v>
      </c>
      <c r="SGR401" s="430" t="s">
        <v>817</v>
      </c>
      <c r="SGS401" s="430" t="s">
        <v>817</v>
      </c>
      <c r="SGT401" s="430" t="s">
        <v>817</v>
      </c>
      <c r="SGU401" s="430" t="s">
        <v>817</v>
      </c>
      <c r="SGV401" s="430" t="s">
        <v>817</v>
      </c>
      <c r="SGW401" s="430" t="s">
        <v>817</v>
      </c>
      <c r="SGX401" s="430" t="s">
        <v>817</v>
      </c>
      <c r="SGY401" s="430" t="s">
        <v>817</v>
      </c>
      <c r="SGZ401" s="430" t="s">
        <v>817</v>
      </c>
      <c r="SHA401" s="430" t="s">
        <v>817</v>
      </c>
      <c r="SHB401" s="430" t="s">
        <v>817</v>
      </c>
      <c r="SHC401" s="430" t="s">
        <v>817</v>
      </c>
      <c r="SHD401" s="430" t="s">
        <v>817</v>
      </c>
      <c r="SHE401" s="430" t="s">
        <v>817</v>
      </c>
      <c r="SHF401" s="430" t="s">
        <v>817</v>
      </c>
      <c r="SHG401" s="430" t="s">
        <v>817</v>
      </c>
      <c r="SHH401" s="430" t="s">
        <v>817</v>
      </c>
      <c r="SHI401" s="430" t="s">
        <v>817</v>
      </c>
      <c r="SHJ401" s="430" t="s">
        <v>817</v>
      </c>
      <c r="SHK401" s="430" t="s">
        <v>817</v>
      </c>
      <c r="SHL401" s="430" t="s">
        <v>817</v>
      </c>
      <c r="SHM401" s="430" t="s">
        <v>817</v>
      </c>
      <c r="SHN401" s="430" t="s">
        <v>817</v>
      </c>
      <c r="SHO401" s="430" t="s">
        <v>817</v>
      </c>
      <c r="SHP401" s="430" t="s">
        <v>817</v>
      </c>
      <c r="SHQ401" s="430" t="s">
        <v>817</v>
      </c>
      <c r="SHR401" s="430" t="s">
        <v>817</v>
      </c>
      <c r="SHS401" s="430" t="s">
        <v>817</v>
      </c>
      <c r="SHT401" s="430" t="s">
        <v>817</v>
      </c>
      <c r="SHU401" s="430" t="s">
        <v>817</v>
      </c>
      <c r="SHV401" s="430" t="s">
        <v>817</v>
      </c>
      <c r="SHW401" s="430" t="s">
        <v>817</v>
      </c>
      <c r="SHX401" s="430" t="s">
        <v>817</v>
      </c>
      <c r="SHY401" s="430" t="s">
        <v>817</v>
      </c>
      <c r="SHZ401" s="430" t="s">
        <v>817</v>
      </c>
      <c r="SIA401" s="430" t="s">
        <v>817</v>
      </c>
      <c r="SIB401" s="430" t="s">
        <v>817</v>
      </c>
      <c r="SIC401" s="430" t="s">
        <v>817</v>
      </c>
      <c r="SID401" s="430" t="s">
        <v>817</v>
      </c>
      <c r="SIE401" s="430" t="s">
        <v>817</v>
      </c>
      <c r="SIF401" s="430" t="s">
        <v>817</v>
      </c>
      <c r="SIG401" s="430" t="s">
        <v>817</v>
      </c>
      <c r="SIH401" s="430" t="s">
        <v>817</v>
      </c>
      <c r="SII401" s="430" t="s">
        <v>817</v>
      </c>
      <c r="SIJ401" s="430" t="s">
        <v>817</v>
      </c>
      <c r="SIK401" s="430" t="s">
        <v>817</v>
      </c>
      <c r="SIL401" s="430" t="s">
        <v>817</v>
      </c>
      <c r="SIM401" s="430" t="s">
        <v>817</v>
      </c>
      <c r="SIN401" s="430" t="s">
        <v>817</v>
      </c>
      <c r="SIO401" s="430" t="s">
        <v>817</v>
      </c>
      <c r="SIP401" s="430" t="s">
        <v>817</v>
      </c>
      <c r="SIQ401" s="430" t="s">
        <v>817</v>
      </c>
      <c r="SIR401" s="430" t="s">
        <v>817</v>
      </c>
      <c r="SIS401" s="430" t="s">
        <v>817</v>
      </c>
      <c r="SIT401" s="430" t="s">
        <v>817</v>
      </c>
      <c r="SIU401" s="430" t="s">
        <v>817</v>
      </c>
      <c r="SIV401" s="430" t="s">
        <v>817</v>
      </c>
      <c r="SIW401" s="430" t="s">
        <v>817</v>
      </c>
      <c r="SIX401" s="430" t="s">
        <v>817</v>
      </c>
      <c r="SIY401" s="430" t="s">
        <v>817</v>
      </c>
      <c r="SIZ401" s="430" t="s">
        <v>817</v>
      </c>
      <c r="SJA401" s="430" t="s">
        <v>817</v>
      </c>
      <c r="SJB401" s="430" t="s">
        <v>817</v>
      </c>
      <c r="SJC401" s="430" t="s">
        <v>817</v>
      </c>
      <c r="SJD401" s="430" t="s">
        <v>817</v>
      </c>
      <c r="SJE401" s="430" t="s">
        <v>817</v>
      </c>
      <c r="SJF401" s="430" t="s">
        <v>817</v>
      </c>
      <c r="SJG401" s="430" t="s">
        <v>817</v>
      </c>
      <c r="SJH401" s="430" t="s">
        <v>817</v>
      </c>
      <c r="SJI401" s="430" t="s">
        <v>817</v>
      </c>
      <c r="SJJ401" s="430" t="s">
        <v>817</v>
      </c>
      <c r="SJK401" s="430" t="s">
        <v>817</v>
      </c>
      <c r="SJL401" s="430" t="s">
        <v>817</v>
      </c>
      <c r="SJM401" s="430" t="s">
        <v>817</v>
      </c>
      <c r="SJN401" s="430" t="s">
        <v>817</v>
      </c>
      <c r="SJO401" s="430" t="s">
        <v>817</v>
      </c>
      <c r="SJP401" s="430" t="s">
        <v>817</v>
      </c>
      <c r="SJQ401" s="430" t="s">
        <v>817</v>
      </c>
      <c r="SJR401" s="430" t="s">
        <v>817</v>
      </c>
      <c r="SJS401" s="430" t="s">
        <v>817</v>
      </c>
      <c r="SJT401" s="430" t="s">
        <v>817</v>
      </c>
      <c r="SJU401" s="430" t="s">
        <v>817</v>
      </c>
      <c r="SJV401" s="430" t="s">
        <v>817</v>
      </c>
      <c r="SJW401" s="430" t="s">
        <v>817</v>
      </c>
      <c r="SJX401" s="430" t="s">
        <v>817</v>
      </c>
      <c r="SJY401" s="430" t="s">
        <v>817</v>
      </c>
      <c r="SJZ401" s="430" t="s">
        <v>817</v>
      </c>
      <c r="SKA401" s="430" t="s">
        <v>817</v>
      </c>
      <c r="SKB401" s="430" t="s">
        <v>817</v>
      </c>
      <c r="SKC401" s="430" t="s">
        <v>817</v>
      </c>
      <c r="SKD401" s="430" t="s">
        <v>817</v>
      </c>
      <c r="SKE401" s="430" t="s">
        <v>817</v>
      </c>
      <c r="SKF401" s="430" t="s">
        <v>817</v>
      </c>
      <c r="SKG401" s="430" t="s">
        <v>817</v>
      </c>
      <c r="SKH401" s="430" t="s">
        <v>817</v>
      </c>
      <c r="SKI401" s="430" t="s">
        <v>817</v>
      </c>
      <c r="SKJ401" s="430" t="s">
        <v>817</v>
      </c>
      <c r="SKK401" s="430" t="s">
        <v>817</v>
      </c>
      <c r="SKL401" s="430" t="s">
        <v>817</v>
      </c>
      <c r="SKM401" s="430" t="s">
        <v>817</v>
      </c>
      <c r="SKN401" s="430" t="s">
        <v>817</v>
      </c>
      <c r="SKO401" s="430" t="s">
        <v>817</v>
      </c>
      <c r="SKP401" s="430" t="s">
        <v>817</v>
      </c>
      <c r="SKQ401" s="430" t="s">
        <v>817</v>
      </c>
      <c r="SKR401" s="430" t="s">
        <v>817</v>
      </c>
      <c r="SKS401" s="430" t="s">
        <v>817</v>
      </c>
      <c r="SKT401" s="430" t="s">
        <v>817</v>
      </c>
      <c r="SKU401" s="430" t="s">
        <v>817</v>
      </c>
      <c r="SKV401" s="430" t="s">
        <v>817</v>
      </c>
      <c r="SKW401" s="430" t="s">
        <v>817</v>
      </c>
      <c r="SKX401" s="430" t="s">
        <v>817</v>
      </c>
      <c r="SKY401" s="430" t="s">
        <v>817</v>
      </c>
      <c r="SKZ401" s="430" t="s">
        <v>817</v>
      </c>
      <c r="SLA401" s="430" t="s">
        <v>817</v>
      </c>
      <c r="SLB401" s="430" t="s">
        <v>817</v>
      </c>
      <c r="SLC401" s="430" t="s">
        <v>817</v>
      </c>
      <c r="SLD401" s="430" t="s">
        <v>817</v>
      </c>
      <c r="SLE401" s="430" t="s">
        <v>817</v>
      </c>
      <c r="SLF401" s="430" t="s">
        <v>817</v>
      </c>
      <c r="SLG401" s="430" t="s">
        <v>817</v>
      </c>
      <c r="SLH401" s="430" t="s">
        <v>817</v>
      </c>
      <c r="SLI401" s="430" t="s">
        <v>817</v>
      </c>
      <c r="SLJ401" s="430" t="s">
        <v>817</v>
      </c>
      <c r="SLK401" s="430" t="s">
        <v>817</v>
      </c>
      <c r="SLL401" s="430" t="s">
        <v>817</v>
      </c>
      <c r="SLM401" s="430" t="s">
        <v>817</v>
      </c>
      <c r="SLN401" s="430" t="s">
        <v>817</v>
      </c>
      <c r="SLO401" s="430" t="s">
        <v>817</v>
      </c>
      <c r="SLP401" s="430" t="s">
        <v>817</v>
      </c>
      <c r="SLQ401" s="430" t="s">
        <v>817</v>
      </c>
      <c r="SLR401" s="430" t="s">
        <v>817</v>
      </c>
      <c r="SLS401" s="430" t="s">
        <v>817</v>
      </c>
      <c r="SLT401" s="430" t="s">
        <v>817</v>
      </c>
      <c r="SLU401" s="430" t="s">
        <v>817</v>
      </c>
      <c r="SLV401" s="430" t="s">
        <v>817</v>
      </c>
      <c r="SLW401" s="430" t="s">
        <v>817</v>
      </c>
      <c r="SLX401" s="430" t="s">
        <v>817</v>
      </c>
      <c r="SLY401" s="430" t="s">
        <v>817</v>
      </c>
      <c r="SLZ401" s="430" t="s">
        <v>817</v>
      </c>
      <c r="SMA401" s="430" t="s">
        <v>817</v>
      </c>
      <c r="SMB401" s="430" t="s">
        <v>817</v>
      </c>
      <c r="SMC401" s="430" t="s">
        <v>817</v>
      </c>
      <c r="SMD401" s="430" t="s">
        <v>817</v>
      </c>
      <c r="SME401" s="430" t="s">
        <v>817</v>
      </c>
      <c r="SMF401" s="430" t="s">
        <v>817</v>
      </c>
      <c r="SMG401" s="430" t="s">
        <v>817</v>
      </c>
      <c r="SMH401" s="430" t="s">
        <v>817</v>
      </c>
      <c r="SMI401" s="430" t="s">
        <v>817</v>
      </c>
      <c r="SMJ401" s="430" t="s">
        <v>817</v>
      </c>
      <c r="SMK401" s="430" t="s">
        <v>817</v>
      </c>
      <c r="SML401" s="430" t="s">
        <v>817</v>
      </c>
      <c r="SMM401" s="430" t="s">
        <v>817</v>
      </c>
      <c r="SMN401" s="430" t="s">
        <v>817</v>
      </c>
      <c r="SMO401" s="430" t="s">
        <v>817</v>
      </c>
      <c r="SMP401" s="430" t="s">
        <v>817</v>
      </c>
      <c r="SMQ401" s="430" t="s">
        <v>817</v>
      </c>
      <c r="SMR401" s="430" t="s">
        <v>817</v>
      </c>
      <c r="SMS401" s="430" t="s">
        <v>817</v>
      </c>
      <c r="SMT401" s="430" t="s">
        <v>817</v>
      </c>
      <c r="SMU401" s="430" t="s">
        <v>817</v>
      </c>
      <c r="SMV401" s="430" t="s">
        <v>817</v>
      </c>
      <c r="SMW401" s="430" t="s">
        <v>817</v>
      </c>
      <c r="SMX401" s="430" t="s">
        <v>817</v>
      </c>
      <c r="SMY401" s="430" t="s">
        <v>817</v>
      </c>
      <c r="SMZ401" s="430" t="s">
        <v>817</v>
      </c>
      <c r="SNA401" s="430" t="s">
        <v>817</v>
      </c>
      <c r="SNB401" s="430" t="s">
        <v>817</v>
      </c>
      <c r="SNC401" s="430" t="s">
        <v>817</v>
      </c>
      <c r="SND401" s="430" t="s">
        <v>817</v>
      </c>
      <c r="SNE401" s="430" t="s">
        <v>817</v>
      </c>
      <c r="SNF401" s="430" t="s">
        <v>817</v>
      </c>
      <c r="SNG401" s="430" t="s">
        <v>817</v>
      </c>
      <c r="SNH401" s="430" t="s">
        <v>817</v>
      </c>
      <c r="SNI401" s="430" t="s">
        <v>817</v>
      </c>
      <c r="SNJ401" s="430" t="s">
        <v>817</v>
      </c>
      <c r="SNK401" s="430" t="s">
        <v>817</v>
      </c>
      <c r="SNL401" s="430" t="s">
        <v>817</v>
      </c>
      <c r="SNM401" s="430" t="s">
        <v>817</v>
      </c>
      <c r="SNN401" s="430" t="s">
        <v>817</v>
      </c>
      <c r="SNO401" s="430" t="s">
        <v>817</v>
      </c>
      <c r="SNP401" s="430" t="s">
        <v>817</v>
      </c>
      <c r="SNQ401" s="430" t="s">
        <v>817</v>
      </c>
      <c r="SNR401" s="430" t="s">
        <v>817</v>
      </c>
      <c r="SNS401" s="430" t="s">
        <v>817</v>
      </c>
      <c r="SNT401" s="430" t="s">
        <v>817</v>
      </c>
      <c r="SNU401" s="430" t="s">
        <v>817</v>
      </c>
      <c r="SNV401" s="430" t="s">
        <v>817</v>
      </c>
      <c r="SNW401" s="430" t="s">
        <v>817</v>
      </c>
      <c r="SNX401" s="430" t="s">
        <v>817</v>
      </c>
      <c r="SNY401" s="430" t="s">
        <v>817</v>
      </c>
      <c r="SNZ401" s="430" t="s">
        <v>817</v>
      </c>
      <c r="SOA401" s="430" t="s">
        <v>817</v>
      </c>
      <c r="SOB401" s="430" t="s">
        <v>817</v>
      </c>
      <c r="SOC401" s="430" t="s">
        <v>817</v>
      </c>
      <c r="SOD401" s="430" t="s">
        <v>817</v>
      </c>
      <c r="SOE401" s="430" t="s">
        <v>817</v>
      </c>
      <c r="SOF401" s="430" t="s">
        <v>817</v>
      </c>
      <c r="SOG401" s="430" t="s">
        <v>817</v>
      </c>
      <c r="SOH401" s="430" t="s">
        <v>817</v>
      </c>
      <c r="SOI401" s="430" t="s">
        <v>817</v>
      </c>
      <c r="SOJ401" s="430" t="s">
        <v>817</v>
      </c>
      <c r="SOK401" s="430" t="s">
        <v>817</v>
      </c>
      <c r="SOL401" s="430" t="s">
        <v>817</v>
      </c>
      <c r="SOM401" s="430" t="s">
        <v>817</v>
      </c>
      <c r="SON401" s="430" t="s">
        <v>817</v>
      </c>
      <c r="SOO401" s="430" t="s">
        <v>817</v>
      </c>
      <c r="SOP401" s="430" t="s">
        <v>817</v>
      </c>
      <c r="SOQ401" s="430" t="s">
        <v>817</v>
      </c>
      <c r="SOR401" s="430" t="s">
        <v>817</v>
      </c>
      <c r="SOS401" s="430" t="s">
        <v>817</v>
      </c>
      <c r="SOT401" s="430" t="s">
        <v>817</v>
      </c>
      <c r="SOU401" s="430" t="s">
        <v>817</v>
      </c>
      <c r="SOV401" s="430" t="s">
        <v>817</v>
      </c>
      <c r="SOW401" s="430" t="s">
        <v>817</v>
      </c>
      <c r="SOX401" s="430" t="s">
        <v>817</v>
      </c>
      <c r="SOY401" s="430" t="s">
        <v>817</v>
      </c>
      <c r="SOZ401" s="430" t="s">
        <v>817</v>
      </c>
      <c r="SPA401" s="430" t="s">
        <v>817</v>
      </c>
      <c r="SPB401" s="430" t="s">
        <v>817</v>
      </c>
      <c r="SPC401" s="430" t="s">
        <v>817</v>
      </c>
      <c r="SPD401" s="430" t="s">
        <v>817</v>
      </c>
      <c r="SPE401" s="430" t="s">
        <v>817</v>
      </c>
      <c r="SPF401" s="430" t="s">
        <v>817</v>
      </c>
      <c r="SPG401" s="430" t="s">
        <v>817</v>
      </c>
      <c r="SPH401" s="430" t="s">
        <v>817</v>
      </c>
      <c r="SPI401" s="430" t="s">
        <v>817</v>
      </c>
      <c r="SPJ401" s="430" t="s">
        <v>817</v>
      </c>
      <c r="SPK401" s="430" t="s">
        <v>817</v>
      </c>
      <c r="SPL401" s="430" t="s">
        <v>817</v>
      </c>
      <c r="SPM401" s="430" t="s">
        <v>817</v>
      </c>
      <c r="SPN401" s="430" t="s">
        <v>817</v>
      </c>
      <c r="SPO401" s="430" t="s">
        <v>817</v>
      </c>
      <c r="SPP401" s="430" t="s">
        <v>817</v>
      </c>
      <c r="SPQ401" s="430" t="s">
        <v>817</v>
      </c>
      <c r="SPR401" s="430" t="s">
        <v>817</v>
      </c>
      <c r="SPS401" s="430" t="s">
        <v>817</v>
      </c>
      <c r="SPT401" s="430" t="s">
        <v>817</v>
      </c>
      <c r="SPU401" s="430" t="s">
        <v>817</v>
      </c>
      <c r="SPV401" s="430" t="s">
        <v>817</v>
      </c>
      <c r="SPW401" s="430" t="s">
        <v>817</v>
      </c>
      <c r="SPX401" s="430" t="s">
        <v>817</v>
      </c>
      <c r="SPY401" s="430" t="s">
        <v>817</v>
      </c>
      <c r="SPZ401" s="430" t="s">
        <v>817</v>
      </c>
      <c r="SQA401" s="430" t="s">
        <v>817</v>
      </c>
      <c r="SQB401" s="430" t="s">
        <v>817</v>
      </c>
      <c r="SQC401" s="430" t="s">
        <v>817</v>
      </c>
      <c r="SQD401" s="430" t="s">
        <v>817</v>
      </c>
      <c r="SQE401" s="430" t="s">
        <v>817</v>
      </c>
      <c r="SQF401" s="430" t="s">
        <v>817</v>
      </c>
      <c r="SQG401" s="430" t="s">
        <v>817</v>
      </c>
      <c r="SQH401" s="430" t="s">
        <v>817</v>
      </c>
      <c r="SQI401" s="430" t="s">
        <v>817</v>
      </c>
      <c r="SQJ401" s="430" t="s">
        <v>817</v>
      </c>
      <c r="SQK401" s="430" t="s">
        <v>817</v>
      </c>
      <c r="SQL401" s="430" t="s">
        <v>817</v>
      </c>
      <c r="SQM401" s="430" t="s">
        <v>817</v>
      </c>
      <c r="SQN401" s="430" t="s">
        <v>817</v>
      </c>
      <c r="SQO401" s="430" t="s">
        <v>817</v>
      </c>
      <c r="SQP401" s="430" t="s">
        <v>817</v>
      </c>
      <c r="SQQ401" s="430" t="s">
        <v>817</v>
      </c>
      <c r="SQR401" s="430" t="s">
        <v>817</v>
      </c>
      <c r="SQS401" s="430" t="s">
        <v>817</v>
      </c>
      <c r="SQT401" s="430" t="s">
        <v>817</v>
      </c>
      <c r="SQU401" s="430" t="s">
        <v>817</v>
      </c>
      <c r="SQV401" s="430" t="s">
        <v>817</v>
      </c>
      <c r="SQW401" s="430" t="s">
        <v>817</v>
      </c>
      <c r="SQX401" s="430" t="s">
        <v>817</v>
      </c>
      <c r="SQY401" s="430" t="s">
        <v>817</v>
      </c>
      <c r="SQZ401" s="430" t="s">
        <v>817</v>
      </c>
      <c r="SRA401" s="430" t="s">
        <v>817</v>
      </c>
      <c r="SRB401" s="430" t="s">
        <v>817</v>
      </c>
      <c r="SRC401" s="430" t="s">
        <v>817</v>
      </c>
      <c r="SRD401" s="430" t="s">
        <v>817</v>
      </c>
      <c r="SRE401" s="430" t="s">
        <v>817</v>
      </c>
      <c r="SRF401" s="430" t="s">
        <v>817</v>
      </c>
      <c r="SRG401" s="430" t="s">
        <v>817</v>
      </c>
      <c r="SRH401" s="430" t="s">
        <v>817</v>
      </c>
      <c r="SRI401" s="430" t="s">
        <v>817</v>
      </c>
      <c r="SRJ401" s="430" t="s">
        <v>817</v>
      </c>
      <c r="SRK401" s="430" t="s">
        <v>817</v>
      </c>
      <c r="SRL401" s="430" t="s">
        <v>817</v>
      </c>
      <c r="SRM401" s="430" t="s">
        <v>817</v>
      </c>
      <c r="SRN401" s="430" t="s">
        <v>817</v>
      </c>
      <c r="SRO401" s="430" t="s">
        <v>817</v>
      </c>
      <c r="SRP401" s="430" t="s">
        <v>817</v>
      </c>
      <c r="SRQ401" s="430" t="s">
        <v>817</v>
      </c>
      <c r="SRR401" s="430" t="s">
        <v>817</v>
      </c>
      <c r="SRS401" s="430" t="s">
        <v>817</v>
      </c>
      <c r="SRT401" s="430" t="s">
        <v>817</v>
      </c>
      <c r="SRU401" s="430" t="s">
        <v>817</v>
      </c>
      <c r="SRV401" s="430" t="s">
        <v>817</v>
      </c>
      <c r="SRW401" s="430" t="s">
        <v>817</v>
      </c>
      <c r="SRX401" s="430" t="s">
        <v>817</v>
      </c>
      <c r="SRY401" s="430" t="s">
        <v>817</v>
      </c>
      <c r="SRZ401" s="430" t="s">
        <v>817</v>
      </c>
      <c r="SSA401" s="430" t="s">
        <v>817</v>
      </c>
      <c r="SSB401" s="430" t="s">
        <v>817</v>
      </c>
      <c r="SSC401" s="430" t="s">
        <v>817</v>
      </c>
      <c r="SSD401" s="430" t="s">
        <v>817</v>
      </c>
      <c r="SSE401" s="430" t="s">
        <v>817</v>
      </c>
      <c r="SSF401" s="430" t="s">
        <v>817</v>
      </c>
      <c r="SSG401" s="430" t="s">
        <v>817</v>
      </c>
      <c r="SSH401" s="430" t="s">
        <v>817</v>
      </c>
      <c r="SSI401" s="430" t="s">
        <v>817</v>
      </c>
      <c r="SSJ401" s="430" t="s">
        <v>817</v>
      </c>
      <c r="SSK401" s="430" t="s">
        <v>817</v>
      </c>
      <c r="SSL401" s="430" t="s">
        <v>817</v>
      </c>
      <c r="SSM401" s="430" t="s">
        <v>817</v>
      </c>
      <c r="SSN401" s="430" t="s">
        <v>817</v>
      </c>
      <c r="SSO401" s="430" t="s">
        <v>817</v>
      </c>
      <c r="SSP401" s="430" t="s">
        <v>817</v>
      </c>
      <c r="SSQ401" s="430" t="s">
        <v>817</v>
      </c>
      <c r="SSR401" s="430" t="s">
        <v>817</v>
      </c>
      <c r="SSS401" s="430" t="s">
        <v>817</v>
      </c>
      <c r="SST401" s="430" t="s">
        <v>817</v>
      </c>
      <c r="SSU401" s="430" t="s">
        <v>817</v>
      </c>
      <c r="SSV401" s="430" t="s">
        <v>817</v>
      </c>
      <c r="SSW401" s="430" t="s">
        <v>817</v>
      </c>
      <c r="SSX401" s="430" t="s">
        <v>817</v>
      </c>
      <c r="SSY401" s="430" t="s">
        <v>817</v>
      </c>
      <c r="SSZ401" s="430" t="s">
        <v>817</v>
      </c>
      <c r="STA401" s="430" t="s">
        <v>817</v>
      </c>
      <c r="STB401" s="430" t="s">
        <v>817</v>
      </c>
      <c r="STC401" s="430" t="s">
        <v>817</v>
      </c>
      <c r="STD401" s="430" t="s">
        <v>817</v>
      </c>
      <c r="STE401" s="430" t="s">
        <v>817</v>
      </c>
      <c r="STF401" s="430" t="s">
        <v>817</v>
      </c>
      <c r="STG401" s="430" t="s">
        <v>817</v>
      </c>
      <c r="STH401" s="430" t="s">
        <v>817</v>
      </c>
      <c r="STI401" s="430" t="s">
        <v>817</v>
      </c>
      <c r="STJ401" s="430" t="s">
        <v>817</v>
      </c>
      <c r="STK401" s="430" t="s">
        <v>817</v>
      </c>
      <c r="STL401" s="430" t="s">
        <v>817</v>
      </c>
      <c r="STM401" s="430" t="s">
        <v>817</v>
      </c>
      <c r="STN401" s="430" t="s">
        <v>817</v>
      </c>
      <c r="STO401" s="430" t="s">
        <v>817</v>
      </c>
      <c r="STP401" s="430" t="s">
        <v>817</v>
      </c>
      <c r="STQ401" s="430" t="s">
        <v>817</v>
      </c>
      <c r="STR401" s="430" t="s">
        <v>817</v>
      </c>
      <c r="STS401" s="430" t="s">
        <v>817</v>
      </c>
      <c r="STT401" s="430" t="s">
        <v>817</v>
      </c>
      <c r="STU401" s="430" t="s">
        <v>817</v>
      </c>
      <c r="STV401" s="430" t="s">
        <v>817</v>
      </c>
      <c r="STW401" s="430" t="s">
        <v>817</v>
      </c>
      <c r="STX401" s="430" t="s">
        <v>817</v>
      </c>
      <c r="STY401" s="430" t="s">
        <v>817</v>
      </c>
      <c r="STZ401" s="430" t="s">
        <v>817</v>
      </c>
      <c r="SUA401" s="430" t="s">
        <v>817</v>
      </c>
      <c r="SUB401" s="430" t="s">
        <v>817</v>
      </c>
      <c r="SUC401" s="430" t="s">
        <v>817</v>
      </c>
      <c r="SUD401" s="430" t="s">
        <v>817</v>
      </c>
      <c r="SUE401" s="430" t="s">
        <v>817</v>
      </c>
      <c r="SUF401" s="430" t="s">
        <v>817</v>
      </c>
      <c r="SUG401" s="430" t="s">
        <v>817</v>
      </c>
      <c r="SUH401" s="430" t="s">
        <v>817</v>
      </c>
      <c r="SUI401" s="430" t="s">
        <v>817</v>
      </c>
      <c r="SUJ401" s="430" t="s">
        <v>817</v>
      </c>
      <c r="SUK401" s="430" t="s">
        <v>817</v>
      </c>
      <c r="SUL401" s="430" t="s">
        <v>817</v>
      </c>
      <c r="SUM401" s="430" t="s">
        <v>817</v>
      </c>
      <c r="SUN401" s="430" t="s">
        <v>817</v>
      </c>
      <c r="SUO401" s="430" t="s">
        <v>817</v>
      </c>
      <c r="SUP401" s="430" t="s">
        <v>817</v>
      </c>
      <c r="SUQ401" s="430" t="s">
        <v>817</v>
      </c>
      <c r="SUR401" s="430" t="s">
        <v>817</v>
      </c>
      <c r="SUS401" s="430" t="s">
        <v>817</v>
      </c>
      <c r="SUT401" s="430" t="s">
        <v>817</v>
      </c>
      <c r="SUU401" s="430" t="s">
        <v>817</v>
      </c>
      <c r="SUV401" s="430" t="s">
        <v>817</v>
      </c>
      <c r="SUW401" s="430" t="s">
        <v>817</v>
      </c>
      <c r="SUX401" s="430" t="s">
        <v>817</v>
      </c>
      <c r="SUY401" s="430" t="s">
        <v>817</v>
      </c>
      <c r="SUZ401" s="430" t="s">
        <v>817</v>
      </c>
      <c r="SVA401" s="430" t="s">
        <v>817</v>
      </c>
      <c r="SVB401" s="430" t="s">
        <v>817</v>
      </c>
      <c r="SVC401" s="430" t="s">
        <v>817</v>
      </c>
      <c r="SVD401" s="430" t="s">
        <v>817</v>
      </c>
      <c r="SVE401" s="430" t="s">
        <v>817</v>
      </c>
      <c r="SVF401" s="430" t="s">
        <v>817</v>
      </c>
      <c r="SVG401" s="430" t="s">
        <v>817</v>
      </c>
      <c r="SVH401" s="430" t="s">
        <v>817</v>
      </c>
      <c r="SVI401" s="430" t="s">
        <v>817</v>
      </c>
      <c r="SVJ401" s="430" t="s">
        <v>817</v>
      </c>
      <c r="SVK401" s="430" t="s">
        <v>817</v>
      </c>
      <c r="SVL401" s="430" t="s">
        <v>817</v>
      </c>
      <c r="SVM401" s="430" t="s">
        <v>817</v>
      </c>
      <c r="SVN401" s="430" t="s">
        <v>817</v>
      </c>
      <c r="SVO401" s="430" t="s">
        <v>817</v>
      </c>
      <c r="SVP401" s="430" t="s">
        <v>817</v>
      </c>
      <c r="SVQ401" s="430" t="s">
        <v>817</v>
      </c>
      <c r="SVR401" s="430" t="s">
        <v>817</v>
      </c>
      <c r="SVS401" s="430" t="s">
        <v>817</v>
      </c>
      <c r="SVT401" s="430" t="s">
        <v>817</v>
      </c>
      <c r="SVU401" s="430" t="s">
        <v>817</v>
      </c>
      <c r="SVV401" s="430" t="s">
        <v>817</v>
      </c>
      <c r="SVW401" s="430" t="s">
        <v>817</v>
      </c>
      <c r="SVX401" s="430" t="s">
        <v>817</v>
      </c>
      <c r="SVY401" s="430" t="s">
        <v>817</v>
      </c>
      <c r="SVZ401" s="430" t="s">
        <v>817</v>
      </c>
      <c r="SWA401" s="430" t="s">
        <v>817</v>
      </c>
      <c r="SWB401" s="430" t="s">
        <v>817</v>
      </c>
      <c r="SWC401" s="430" t="s">
        <v>817</v>
      </c>
      <c r="SWD401" s="430" t="s">
        <v>817</v>
      </c>
      <c r="SWE401" s="430" t="s">
        <v>817</v>
      </c>
      <c r="SWF401" s="430" t="s">
        <v>817</v>
      </c>
      <c r="SWG401" s="430" t="s">
        <v>817</v>
      </c>
      <c r="SWH401" s="430" t="s">
        <v>817</v>
      </c>
      <c r="SWI401" s="430" t="s">
        <v>817</v>
      </c>
      <c r="SWJ401" s="430" t="s">
        <v>817</v>
      </c>
      <c r="SWK401" s="430" t="s">
        <v>817</v>
      </c>
      <c r="SWL401" s="430" t="s">
        <v>817</v>
      </c>
      <c r="SWM401" s="430" t="s">
        <v>817</v>
      </c>
      <c r="SWN401" s="430" t="s">
        <v>817</v>
      </c>
      <c r="SWO401" s="430" t="s">
        <v>817</v>
      </c>
      <c r="SWP401" s="430" t="s">
        <v>817</v>
      </c>
      <c r="SWQ401" s="430" t="s">
        <v>817</v>
      </c>
      <c r="SWR401" s="430" t="s">
        <v>817</v>
      </c>
      <c r="SWS401" s="430" t="s">
        <v>817</v>
      </c>
      <c r="SWT401" s="430" t="s">
        <v>817</v>
      </c>
      <c r="SWU401" s="430" t="s">
        <v>817</v>
      </c>
      <c r="SWV401" s="430" t="s">
        <v>817</v>
      </c>
      <c r="SWW401" s="430" t="s">
        <v>817</v>
      </c>
      <c r="SWX401" s="430" t="s">
        <v>817</v>
      </c>
      <c r="SWY401" s="430" t="s">
        <v>817</v>
      </c>
      <c r="SWZ401" s="430" t="s">
        <v>817</v>
      </c>
      <c r="SXA401" s="430" t="s">
        <v>817</v>
      </c>
      <c r="SXB401" s="430" t="s">
        <v>817</v>
      </c>
      <c r="SXC401" s="430" t="s">
        <v>817</v>
      </c>
      <c r="SXD401" s="430" t="s">
        <v>817</v>
      </c>
      <c r="SXE401" s="430" t="s">
        <v>817</v>
      </c>
      <c r="SXF401" s="430" t="s">
        <v>817</v>
      </c>
      <c r="SXG401" s="430" t="s">
        <v>817</v>
      </c>
      <c r="SXH401" s="430" t="s">
        <v>817</v>
      </c>
      <c r="SXI401" s="430" t="s">
        <v>817</v>
      </c>
      <c r="SXJ401" s="430" t="s">
        <v>817</v>
      </c>
      <c r="SXK401" s="430" t="s">
        <v>817</v>
      </c>
      <c r="SXL401" s="430" t="s">
        <v>817</v>
      </c>
      <c r="SXM401" s="430" t="s">
        <v>817</v>
      </c>
      <c r="SXN401" s="430" t="s">
        <v>817</v>
      </c>
      <c r="SXO401" s="430" t="s">
        <v>817</v>
      </c>
      <c r="SXP401" s="430" t="s">
        <v>817</v>
      </c>
      <c r="SXQ401" s="430" t="s">
        <v>817</v>
      </c>
      <c r="SXR401" s="430" t="s">
        <v>817</v>
      </c>
      <c r="SXS401" s="430" t="s">
        <v>817</v>
      </c>
      <c r="SXT401" s="430" t="s">
        <v>817</v>
      </c>
      <c r="SXU401" s="430" t="s">
        <v>817</v>
      </c>
      <c r="SXV401" s="430" t="s">
        <v>817</v>
      </c>
      <c r="SXW401" s="430" t="s">
        <v>817</v>
      </c>
      <c r="SXX401" s="430" t="s">
        <v>817</v>
      </c>
      <c r="SXY401" s="430" t="s">
        <v>817</v>
      </c>
      <c r="SXZ401" s="430" t="s">
        <v>817</v>
      </c>
      <c r="SYA401" s="430" t="s">
        <v>817</v>
      </c>
      <c r="SYB401" s="430" t="s">
        <v>817</v>
      </c>
      <c r="SYC401" s="430" t="s">
        <v>817</v>
      </c>
      <c r="SYD401" s="430" t="s">
        <v>817</v>
      </c>
      <c r="SYE401" s="430" t="s">
        <v>817</v>
      </c>
      <c r="SYF401" s="430" t="s">
        <v>817</v>
      </c>
      <c r="SYG401" s="430" t="s">
        <v>817</v>
      </c>
      <c r="SYH401" s="430" t="s">
        <v>817</v>
      </c>
      <c r="SYI401" s="430" t="s">
        <v>817</v>
      </c>
      <c r="SYJ401" s="430" t="s">
        <v>817</v>
      </c>
      <c r="SYK401" s="430" t="s">
        <v>817</v>
      </c>
      <c r="SYL401" s="430" t="s">
        <v>817</v>
      </c>
      <c r="SYM401" s="430" t="s">
        <v>817</v>
      </c>
      <c r="SYN401" s="430" t="s">
        <v>817</v>
      </c>
      <c r="SYO401" s="430" t="s">
        <v>817</v>
      </c>
      <c r="SYP401" s="430" t="s">
        <v>817</v>
      </c>
      <c r="SYQ401" s="430" t="s">
        <v>817</v>
      </c>
      <c r="SYR401" s="430" t="s">
        <v>817</v>
      </c>
      <c r="SYS401" s="430" t="s">
        <v>817</v>
      </c>
      <c r="SYT401" s="430" t="s">
        <v>817</v>
      </c>
      <c r="SYU401" s="430" t="s">
        <v>817</v>
      </c>
      <c r="SYV401" s="430" t="s">
        <v>817</v>
      </c>
      <c r="SYW401" s="430" t="s">
        <v>817</v>
      </c>
      <c r="SYX401" s="430" t="s">
        <v>817</v>
      </c>
      <c r="SYY401" s="430" t="s">
        <v>817</v>
      </c>
      <c r="SYZ401" s="430" t="s">
        <v>817</v>
      </c>
      <c r="SZA401" s="430" t="s">
        <v>817</v>
      </c>
      <c r="SZB401" s="430" t="s">
        <v>817</v>
      </c>
      <c r="SZC401" s="430" t="s">
        <v>817</v>
      </c>
      <c r="SZD401" s="430" t="s">
        <v>817</v>
      </c>
      <c r="SZE401" s="430" t="s">
        <v>817</v>
      </c>
      <c r="SZF401" s="430" t="s">
        <v>817</v>
      </c>
      <c r="SZG401" s="430" t="s">
        <v>817</v>
      </c>
      <c r="SZH401" s="430" t="s">
        <v>817</v>
      </c>
      <c r="SZI401" s="430" t="s">
        <v>817</v>
      </c>
      <c r="SZJ401" s="430" t="s">
        <v>817</v>
      </c>
      <c r="SZK401" s="430" t="s">
        <v>817</v>
      </c>
      <c r="SZL401" s="430" t="s">
        <v>817</v>
      </c>
      <c r="SZM401" s="430" t="s">
        <v>817</v>
      </c>
      <c r="SZN401" s="430" t="s">
        <v>817</v>
      </c>
      <c r="SZO401" s="430" t="s">
        <v>817</v>
      </c>
      <c r="SZP401" s="430" t="s">
        <v>817</v>
      </c>
      <c r="SZQ401" s="430" t="s">
        <v>817</v>
      </c>
      <c r="SZR401" s="430" t="s">
        <v>817</v>
      </c>
      <c r="SZS401" s="430" t="s">
        <v>817</v>
      </c>
      <c r="SZT401" s="430" t="s">
        <v>817</v>
      </c>
      <c r="SZU401" s="430" t="s">
        <v>817</v>
      </c>
      <c r="SZV401" s="430" t="s">
        <v>817</v>
      </c>
      <c r="SZW401" s="430" t="s">
        <v>817</v>
      </c>
      <c r="SZX401" s="430" t="s">
        <v>817</v>
      </c>
      <c r="SZY401" s="430" t="s">
        <v>817</v>
      </c>
      <c r="SZZ401" s="430" t="s">
        <v>817</v>
      </c>
      <c r="TAA401" s="430" t="s">
        <v>817</v>
      </c>
      <c r="TAB401" s="430" t="s">
        <v>817</v>
      </c>
      <c r="TAC401" s="430" t="s">
        <v>817</v>
      </c>
      <c r="TAD401" s="430" t="s">
        <v>817</v>
      </c>
      <c r="TAE401" s="430" t="s">
        <v>817</v>
      </c>
      <c r="TAF401" s="430" t="s">
        <v>817</v>
      </c>
      <c r="TAG401" s="430" t="s">
        <v>817</v>
      </c>
      <c r="TAH401" s="430" t="s">
        <v>817</v>
      </c>
      <c r="TAI401" s="430" t="s">
        <v>817</v>
      </c>
      <c r="TAJ401" s="430" t="s">
        <v>817</v>
      </c>
      <c r="TAK401" s="430" t="s">
        <v>817</v>
      </c>
      <c r="TAL401" s="430" t="s">
        <v>817</v>
      </c>
      <c r="TAM401" s="430" t="s">
        <v>817</v>
      </c>
      <c r="TAN401" s="430" t="s">
        <v>817</v>
      </c>
      <c r="TAO401" s="430" t="s">
        <v>817</v>
      </c>
      <c r="TAP401" s="430" t="s">
        <v>817</v>
      </c>
      <c r="TAQ401" s="430" t="s">
        <v>817</v>
      </c>
      <c r="TAR401" s="430" t="s">
        <v>817</v>
      </c>
      <c r="TAS401" s="430" t="s">
        <v>817</v>
      </c>
      <c r="TAT401" s="430" t="s">
        <v>817</v>
      </c>
      <c r="TAU401" s="430" t="s">
        <v>817</v>
      </c>
      <c r="TAV401" s="430" t="s">
        <v>817</v>
      </c>
      <c r="TAW401" s="430" t="s">
        <v>817</v>
      </c>
      <c r="TAX401" s="430" t="s">
        <v>817</v>
      </c>
      <c r="TAY401" s="430" t="s">
        <v>817</v>
      </c>
      <c r="TAZ401" s="430" t="s">
        <v>817</v>
      </c>
      <c r="TBA401" s="430" t="s">
        <v>817</v>
      </c>
      <c r="TBB401" s="430" t="s">
        <v>817</v>
      </c>
      <c r="TBC401" s="430" t="s">
        <v>817</v>
      </c>
      <c r="TBD401" s="430" t="s">
        <v>817</v>
      </c>
      <c r="TBE401" s="430" t="s">
        <v>817</v>
      </c>
      <c r="TBF401" s="430" t="s">
        <v>817</v>
      </c>
      <c r="TBG401" s="430" t="s">
        <v>817</v>
      </c>
      <c r="TBH401" s="430" t="s">
        <v>817</v>
      </c>
      <c r="TBI401" s="430" t="s">
        <v>817</v>
      </c>
      <c r="TBJ401" s="430" t="s">
        <v>817</v>
      </c>
      <c r="TBK401" s="430" t="s">
        <v>817</v>
      </c>
      <c r="TBL401" s="430" t="s">
        <v>817</v>
      </c>
      <c r="TBM401" s="430" t="s">
        <v>817</v>
      </c>
      <c r="TBN401" s="430" t="s">
        <v>817</v>
      </c>
      <c r="TBO401" s="430" t="s">
        <v>817</v>
      </c>
      <c r="TBP401" s="430" t="s">
        <v>817</v>
      </c>
      <c r="TBQ401" s="430" t="s">
        <v>817</v>
      </c>
      <c r="TBR401" s="430" t="s">
        <v>817</v>
      </c>
      <c r="TBS401" s="430" t="s">
        <v>817</v>
      </c>
      <c r="TBT401" s="430" t="s">
        <v>817</v>
      </c>
      <c r="TBU401" s="430" t="s">
        <v>817</v>
      </c>
      <c r="TBV401" s="430" t="s">
        <v>817</v>
      </c>
      <c r="TBW401" s="430" t="s">
        <v>817</v>
      </c>
      <c r="TBX401" s="430" t="s">
        <v>817</v>
      </c>
      <c r="TBY401" s="430" t="s">
        <v>817</v>
      </c>
      <c r="TBZ401" s="430" t="s">
        <v>817</v>
      </c>
      <c r="TCA401" s="430" t="s">
        <v>817</v>
      </c>
      <c r="TCB401" s="430" t="s">
        <v>817</v>
      </c>
      <c r="TCC401" s="430" t="s">
        <v>817</v>
      </c>
      <c r="TCD401" s="430" t="s">
        <v>817</v>
      </c>
      <c r="TCE401" s="430" t="s">
        <v>817</v>
      </c>
      <c r="TCF401" s="430" t="s">
        <v>817</v>
      </c>
      <c r="TCG401" s="430" t="s">
        <v>817</v>
      </c>
      <c r="TCH401" s="430" t="s">
        <v>817</v>
      </c>
      <c r="TCI401" s="430" t="s">
        <v>817</v>
      </c>
      <c r="TCJ401" s="430" t="s">
        <v>817</v>
      </c>
      <c r="TCK401" s="430" t="s">
        <v>817</v>
      </c>
      <c r="TCL401" s="430" t="s">
        <v>817</v>
      </c>
      <c r="TCM401" s="430" t="s">
        <v>817</v>
      </c>
      <c r="TCN401" s="430" t="s">
        <v>817</v>
      </c>
      <c r="TCO401" s="430" t="s">
        <v>817</v>
      </c>
      <c r="TCP401" s="430" t="s">
        <v>817</v>
      </c>
      <c r="TCQ401" s="430" t="s">
        <v>817</v>
      </c>
      <c r="TCR401" s="430" t="s">
        <v>817</v>
      </c>
      <c r="TCS401" s="430" t="s">
        <v>817</v>
      </c>
      <c r="TCT401" s="430" t="s">
        <v>817</v>
      </c>
      <c r="TCU401" s="430" t="s">
        <v>817</v>
      </c>
      <c r="TCV401" s="430" t="s">
        <v>817</v>
      </c>
      <c r="TCW401" s="430" t="s">
        <v>817</v>
      </c>
      <c r="TCX401" s="430" t="s">
        <v>817</v>
      </c>
      <c r="TCY401" s="430" t="s">
        <v>817</v>
      </c>
      <c r="TCZ401" s="430" t="s">
        <v>817</v>
      </c>
      <c r="TDA401" s="430" t="s">
        <v>817</v>
      </c>
      <c r="TDB401" s="430" t="s">
        <v>817</v>
      </c>
      <c r="TDC401" s="430" t="s">
        <v>817</v>
      </c>
      <c r="TDD401" s="430" t="s">
        <v>817</v>
      </c>
      <c r="TDE401" s="430" t="s">
        <v>817</v>
      </c>
      <c r="TDF401" s="430" t="s">
        <v>817</v>
      </c>
      <c r="TDG401" s="430" t="s">
        <v>817</v>
      </c>
      <c r="TDH401" s="430" t="s">
        <v>817</v>
      </c>
      <c r="TDI401" s="430" t="s">
        <v>817</v>
      </c>
      <c r="TDJ401" s="430" t="s">
        <v>817</v>
      </c>
      <c r="TDK401" s="430" t="s">
        <v>817</v>
      </c>
      <c r="TDL401" s="430" t="s">
        <v>817</v>
      </c>
      <c r="TDM401" s="430" t="s">
        <v>817</v>
      </c>
      <c r="TDN401" s="430" t="s">
        <v>817</v>
      </c>
      <c r="TDO401" s="430" t="s">
        <v>817</v>
      </c>
      <c r="TDP401" s="430" t="s">
        <v>817</v>
      </c>
      <c r="TDQ401" s="430" t="s">
        <v>817</v>
      </c>
      <c r="TDR401" s="430" t="s">
        <v>817</v>
      </c>
      <c r="TDS401" s="430" t="s">
        <v>817</v>
      </c>
      <c r="TDT401" s="430" t="s">
        <v>817</v>
      </c>
      <c r="TDU401" s="430" t="s">
        <v>817</v>
      </c>
      <c r="TDV401" s="430" t="s">
        <v>817</v>
      </c>
      <c r="TDW401" s="430" t="s">
        <v>817</v>
      </c>
      <c r="TDX401" s="430" t="s">
        <v>817</v>
      </c>
      <c r="TDY401" s="430" t="s">
        <v>817</v>
      </c>
      <c r="TDZ401" s="430" t="s">
        <v>817</v>
      </c>
      <c r="TEA401" s="430" t="s">
        <v>817</v>
      </c>
      <c r="TEB401" s="430" t="s">
        <v>817</v>
      </c>
      <c r="TEC401" s="430" t="s">
        <v>817</v>
      </c>
      <c r="TED401" s="430" t="s">
        <v>817</v>
      </c>
      <c r="TEE401" s="430" t="s">
        <v>817</v>
      </c>
      <c r="TEF401" s="430" t="s">
        <v>817</v>
      </c>
      <c r="TEG401" s="430" t="s">
        <v>817</v>
      </c>
      <c r="TEH401" s="430" t="s">
        <v>817</v>
      </c>
      <c r="TEI401" s="430" t="s">
        <v>817</v>
      </c>
      <c r="TEJ401" s="430" t="s">
        <v>817</v>
      </c>
      <c r="TEK401" s="430" t="s">
        <v>817</v>
      </c>
      <c r="TEL401" s="430" t="s">
        <v>817</v>
      </c>
      <c r="TEM401" s="430" t="s">
        <v>817</v>
      </c>
      <c r="TEN401" s="430" t="s">
        <v>817</v>
      </c>
      <c r="TEO401" s="430" t="s">
        <v>817</v>
      </c>
      <c r="TEP401" s="430" t="s">
        <v>817</v>
      </c>
      <c r="TEQ401" s="430" t="s">
        <v>817</v>
      </c>
      <c r="TER401" s="430" t="s">
        <v>817</v>
      </c>
      <c r="TES401" s="430" t="s">
        <v>817</v>
      </c>
      <c r="TET401" s="430" t="s">
        <v>817</v>
      </c>
      <c r="TEU401" s="430" t="s">
        <v>817</v>
      </c>
      <c r="TEV401" s="430" t="s">
        <v>817</v>
      </c>
      <c r="TEW401" s="430" t="s">
        <v>817</v>
      </c>
      <c r="TEX401" s="430" t="s">
        <v>817</v>
      </c>
      <c r="TEY401" s="430" t="s">
        <v>817</v>
      </c>
      <c r="TEZ401" s="430" t="s">
        <v>817</v>
      </c>
      <c r="TFA401" s="430" t="s">
        <v>817</v>
      </c>
      <c r="TFB401" s="430" t="s">
        <v>817</v>
      </c>
      <c r="TFC401" s="430" t="s">
        <v>817</v>
      </c>
      <c r="TFD401" s="430" t="s">
        <v>817</v>
      </c>
      <c r="TFE401" s="430" t="s">
        <v>817</v>
      </c>
      <c r="TFF401" s="430" t="s">
        <v>817</v>
      </c>
      <c r="TFG401" s="430" t="s">
        <v>817</v>
      </c>
      <c r="TFH401" s="430" t="s">
        <v>817</v>
      </c>
      <c r="TFI401" s="430" t="s">
        <v>817</v>
      </c>
      <c r="TFJ401" s="430" t="s">
        <v>817</v>
      </c>
      <c r="TFK401" s="430" t="s">
        <v>817</v>
      </c>
      <c r="TFL401" s="430" t="s">
        <v>817</v>
      </c>
      <c r="TFM401" s="430" t="s">
        <v>817</v>
      </c>
      <c r="TFN401" s="430" t="s">
        <v>817</v>
      </c>
      <c r="TFO401" s="430" t="s">
        <v>817</v>
      </c>
      <c r="TFP401" s="430" t="s">
        <v>817</v>
      </c>
      <c r="TFQ401" s="430" t="s">
        <v>817</v>
      </c>
      <c r="TFR401" s="430" t="s">
        <v>817</v>
      </c>
      <c r="TFS401" s="430" t="s">
        <v>817</v>
      </c>
      <c r="TFT401" s="430" t="s">
        <v>817</v>
      </c>
      <c r="TFU401" s="430" t="s">
        <v>817</v>
      </c>
      <c r="TFV401" s="430" t="s">
        <v>817</v>
      </c>
      <c r="TFW401" s="430" t="s">
        <v>817</v>
      </c>
      <c r="TFX401" s="430" t="s">
        <v>817</v>
      </c>
      <c r="TFY401" s="430" t="s">
        <v>817</v>
      </c>
      <c r="TFZ401" s="430" t="s">
        <v>817</v>
      </c>
      <c r="TGA401" s="430" t="s">
        <v>817</v>
      </c>
      <c r="TGB401" s="430" t="s">
        <v>817</v>
      </c>
      <c r="TGC401" s="430" t="s">
        <v>817</v>
      </c>
      <c r="TGD401" s="430" t="s">
        <v>817</v>
      </c>
      <c r="TGE401" s="430" t="s">
        <v>817</v>
      </c>
      <c r="TGF401" s="430" t="s">
        <v>817</v>
      </c>
      <c r="TGG401" s="430" t="s">
        <v>817</v>
      </c>
      <c r="TGH401" s="430" t="s">
        <v>817</v>
      </c>
      <c r="TGI401" s="430" t="s">
        <v>817</v>
      </c>
      <c r="TGJ401" s="430" t="s">
        <v>817</v>
      </c>
      <c r="TGK401" s="430" t="s">
        <v>817</v>
      </c>
      <c r="TGL401" s="430" t="s">
        <v>817</v>
      </c>
      <c r="TGM401" s="430" t="s">
        <v>817</v>
      </c>
      <c r="TGN401" s="430" t="s">
        <v>817</v>
      </c>
      <c r="TGO401" s="430" t="s">
        <v>817</v>
      </c>
      <c r="TGP401" s="430" t="s">
        <v>817</v>
      </c>
      <c r="TGQ401" s="430" t="s">
        <v>817</v>
      </c>
      <c r="TGR401" s="430" t="s">
        <v>817</v>
      </c>
      <c r="TGS401" s="430" t="s">
        <v>817</v>
      </c>
      <c r="TGT401" s="430" t="s">
        <v>817</v>
      </c>
      <c r="TGU401" s="430" t="s">
        <v>817</v>
      </c>
      <c r="TGV401" s="430" t="s">
        <v>817</v>
      </c>
      <c r="TGW401" s="430" t="s">
        <v>817</v>
      </c>
      <c r="TGX401" s="430" t="s">
        <v>817</v>
      </c>
      <c r="TGY401" s="430" t="s">
        <v>817</v>
      </c>
      <c r="TGZ401" s="430" t="s">
        <v>817</v>
      </c>
      <c r="THA401" s="430" t="s">
        <v>817</v>
      </c>
      <c r="THB401" s="430" t="s">
        <v>817</v>
      </c>
      <c r="THC401" s="430" t="s">
        <v>817</v>
      </c>
      <c r="THD401" s="430" t="s">
        <v>817</v>
      </c>
      <c r="THE401" s="430" t="s">
        <v>817</v>
      </c>
      <c r="THF401" s="430" t="s">
        <v>817</v>
      </c>
      <c r="THG401" s="430" t="s">
        <v>817</v>
      </c>
      <c r="THH401" s="430" t="s">
        <v>817</v>
      </c>
      <c r="THI401" s="430" t="s">
        <v>817</v>
      </c>
      <c r="THJ401" s="430" t="s">
        <v>817</v>
      </c>
      <c r="THK401" s="430" t="s">
        <v>817</v>
      </c>
      <c r="THL401" s="430" t="s">
        <v>817</v>
      </c>
      <c r="THM401" s="430" t="s">
        <v>817</v>
      </c>
      <c r="THN401" s="430" t="s">
        <v>817</v>
      </c>
      <c r="THO401" s="430" t="s">
        <v>817</v>
      </c>
      <c r="THP401" s="430" t="s">
        <v>817</v>
      </c>
      <c r="THQ401" s="430" t="s">
        <v>817</v>
      </c>
      <c r="THR401" s="430" t="s">
        <v>817</v>
      </c>
      <c r="THS401" s="430" t="s">
        <v>817</v>
      </c>
      <c r="THT401" s="430" t="s">
        <v>817</v>
      </c>
      <c r="THU401" s="430" t="s">
        <v>817</v>
      </c>
      <c r="THV401" s="430" t="s">
        <v>817</v>
      </c>
      <c r="THW401" s="430" t="s">
        <v>817</v>
      </c>
      <c r="THX401" s="430" t="s">
        <v>817</v>
      </c>
      <c r="THY401" s="430" t="s">
        <v>817</v>
      </c>
      <c r="THZ401" s="430" t="s">
        <v>817</v>
      </c>
      <c r="TIA401" s="430" t="s">
        <v>817</v>
      </c>
      <c r="TIB401" s="430" t="s">
        <v>817</v>
      </c>
      <c r="TIC401" s="430" t="s">
        <v>817</v>
      </c>
      <c r="TID401" s="430" t="s">
        <v>817</v>
      </c>
      <c r="TIE401" s="430" t="s">
        <v>817</v>
      </c>
      <c r="TIF401" s="430" t="s">
        <v>817</v>
      </c>
      <c r="TIG401" s="430" t="s">
        <v>817</v>
      </c>
      <c r="TIH401" s="430" t="s">
        <v>817</v>
      </c>
      <c r="TII401" s="430" t="s">
        <v>817</v>
      </c>
      <c r="TIJ401" s="430" t="s">
        <v>817</v>
      </c>
      <c r="TIK401" s="430" t="s">
        <v>817</v>
      </c>
      <c r="TIL401" s="430" t="s">
        <v>817</v>
      </c>
      <c r="TIM401" s="430" t="s">
        <v>817</v>
      </c>
      <c r="TIN401" s="430" t="s">
        <v>817</v>
      </c>
      <c r="TIO401" s="430" t="s">
        <v>817</v>
      </c>
      <c r="TIP401" s="430" t="s">
        <v>817</v>
      </c>
      <c r="TIQ401" s="430" t="s">
        <v>817</v>
      </c>
      <c r="TIR401" s="430" t="s">
        <v>817</v>
      </c>
      <c r="TIS401" s="430" t="s">
        <v>817</v>
      </c>
      <c r="TIT401" s="430" t="s">
        <v>817</v>
      </c>
      <c r="TIU401" s="430" t="s">
        <v>817</v>
      </c>
      <c r="TIV401" s="430" t="s">
        <v>817</v>
      </c>
      <c r="TIW401" s="430" t="s">
        <v>817</v>
      </c>
      <c r="TIX401" s="430" t="s">
        <v>817</v>
      </c>
      <c r="TIY401" s="430" t="s">
        <v>817</v>
      </c>
      <c r="TIZ401" s="430" t="s">
        <v>817</v>
      </c>
      <c r="TJA401" s="430" t="s">
        <v>817</v>
      </c>
      <c r="TJB401" s="430" t="s">
        <v>817</v>
      </c>
      <c r="TJC401" s="430" t="s">
        <v>817</v>
      </c>
      <c r="TJD401" s="430" t="s">
        <v>817</v>
      </c>
      <c r="TJE401" s="430" t="s">
        <v>817</v>
      </c>
      <c r="TJF401" s="430" t="s">
        <v>817</v>
      </c>
      <c r="TJG401" s="430" t="s">
        <v>817</v>
      </c>
      <c r="TJH401" s="430" t="s">
        <v>817</v>
      </c>
      <c r="TJI401" s="430" t="s">
        <v>817</v>
      </c>
      <c r="TJJ401" s="430" t="s">
        <v>817</v>
      </c>
      <c r="TJK401" s="430" t="s">
        <v>817</v>
      </c>
      <c r="TJL401" s="430" t="s">
        <v>817</v>
      </c>
      <c r="TJM401" s="430" t="s">
        <v>817</v>
      </c>
      <c r="TJN401" s="430" t="s">
        <v>817</v>
      </c>
      <c r="TJO401" s="430" t="s">
        <v>817</v>
      </c>
      <c r="TJP401" s="430" t="s">
        <v>817</v>
      </c>
      <c r="TJQ401" s="430" t="s">
        <v>817</v>
      </c>
      <c r="TJR401" s="430" t="s">
        <v>817</v>
      </c>
      <c r="TJS401" s="430" t="s">
        <v>817</v>
      </c>
      <c r="TJT401" s="430" t="s">
        <v>817</v>
      </c>
      <c r="TJU401" s="430" t="s">
        <v>817</v>
      </c>
      <c r="TJV401" s="430" t="s">
        <v>817</v>
      </c>
      <c r="TJW401" s="430" t="s">
        <v>817</v>
      </c>
      <c r="TJX401" s="430" t="s">
        <v>817</v>
      </c>
      <c r="TJY401" s="430" t="s">
        <v>817</v>
      </c>
      <c r="TJZ401" s="430" t="s">
        <v>817</v>
      </c>
      <c r="TKA401" s="430" t="s">
        <v>817</v>
      </c>
      <c r="TKB401" s="430" t="s">
        <v>817</v>
      </c>
      <c r="TKC401" s="430" t="s">
        <v>817</v>
      </c>
      <c r="TKD401" s="430" t="s">
        <v>817</v>
      </c>
      <c r="TKE401" s="430" t="s">
        <v>817</v>
      </c>
      <c r="TKF401" s="430" t="s">
        <v>817</v>
      </c>
      <c r="TKG401" s="430" t="s">
        <v>817</v>
      </c>
      <c r="TKH401" s="430" t="s">
        <v>817</v>
      </c>
      <c r="TKI401" s="430" t="s">
        <v>817</v>
      </c>
      <c r="TKJ401" s="430" t="s">
        <v>817</v>
      </c>
      <c r="TKK401" s="430" t="s">
        <v>817</v>
      </c>
      <c r="TKL401" s="430" t="s">
        <v>817</v>
      </c>
      <c r="TKM401" s="430" t="s">
        <v>817</v>
      </c>
      <c r="TKN401" s="430" t="s">
        <v>817</v>
      </c>
      <c r="TKO401" s="430" t="s">
        <v>817</v>
      </c>
      <c r="TKP401" s="430" t="s">
        <v>817</v>
      </c>
      <c r="TKQ401" s="430" t="s">
        <v>817</v>
      </c>
      <c r="TKR401" s="430" t="s">
        <v>817</v>
      </c>
      <c r="TKS401" s="430" t="s">
        <v>817</v>
      </c>
      <c r="TKT401" s="430" t="s">
        <v>817</v>
      </c>
      <c r="TKU401" s="430" t="s">
        <v>817</v>
      </c>
      <c r="TKV401" s="430" t="s">
        <v>817</v>
      </c>
      <c r="TKW401" s="430" t="s">
        <v>817</v>
      </c>
      <c r="TKX401" s="430" t="s">
        <v>817</v>
      </c>
      <c r="TKY401" s="430" t="s">
        <v>817</v>
      </c>
      <c r="TKZ401" s="430" t="s">
        <v>817</v>
      </c>
      <c r="TLA401" s="430" t="s">
        <v>817</v>
      </c>
      <c r="TLB401" s="430" t="s">
        <v>817</v>
      </c>
      <c r="TLC401" s="430" t="s">
        <v>817</v>
      </c>
      <c r="TLD401" s="430" t="s">
        <v>817</v>
      </c>
      <c r="TLE401" s="430" t="s">
        <v>817</v>
      </c>
      <c r="TLF401" s="430" t="s">
        <v>817</v>
      </c>
      <c r="TLG401" s="430" t="s">
        <v>817</v>
      </c>
      <c r="TLH401" s="430" t="s">
        <v>817</v>
      </c>
      <c r="TLI401" s="430" t="s">
        <v>817</v>
      </c>
      <c r="TLJ401" s="430" t="s">
        <v>817</v>
      </c>
      <c r="TLK401" s="430" t="s">
        <v>817</v>
      </c>
      <c r="TLL401" s="430" t="s">
        <v>817</v>
      </c>
      <c r="TLM401" s="430" t="s">
        <v>817</v>
      </c>
      <c r="TLN401" s="430" t="s">
        <v>817</v>
      </c>
      <c r="TLO401" s="430" t="s">
        <v>817</v>
      </c>
      <c r="TLP401" s="430" t="s">
        <v>817</v>
      </c>
      <c r="TLQ401" s="430" t="s">
        <v>817</v>
      </c>
      <c r="TLR401" s="430" t="s">
        <v>817</v>
      </c>
      <c r="TLS401" s="430" t="s">
        <v>817</v>
      </c>
      <c r="TLT401" s="430" t="s">
        <v>817</v>
      </c>
      <c r="TLU401" s="430" t="s">
        <v>817</v>
      </c>
      <c r="TLV401" s="430" t="s">
        <v>817</v>
      </c>
      <c r="TLW401" s="430" t="s">
        <v>817</v>
      </c>
      <c r="TLX401" s="430" t="s">
        <v>817</v>
      </c>
      <c r="TLY401" s="430" t="s">
        <v>817</v>
      </c>
      <c r="TLZ401" s="430" t="s">
        <v>817</v>
      </c>
      <c r="TMA401" s="430" t="s">
        <v>817</v>
      </c>
      <c r="TMB401" s="430" t="s">
        <v>817</v>
      </c>
      <c r="TMC401" s="430" t="s">
        <v>817</v>
      </c>
      <c r="TMD401" s="430" t="s">
        <v>817</v>
      </c>
      <c r="TME401" s="430" t="s">
        <v>817</v>
      </c>
      <c r="TMF401" s="430" t="s">
        <v>817</v>
      </c>
      <c r="TMG401" s="430" t="s">
        <v>817</v>
      </c>
      <c r="TMH401" s="430" t="s">
        <v>817</v>
      </c>
      <c r="TMI401" s="430" t="s">
        <v>817</v>
      </c>
      <c r="TMJ401" s="430" t="s">
        <v>817</v>
      </c>
      <c r="TMK401" s="430" t="s">
        <v>817</v>
      </c>
      <c r="TML401" s="430" t="s">
        <v>817</v>
      </c>
      <c r="TMM401" s="430" t="s">
        <v>817</v>
      </c>
      <c r="TMN401" s="430" t="s">
        <v>817</v>
      </c>
      <c r="TMO401" s="430" t="s">
        <v>817</v>
      </c>
      <c r="TMP401" s="430" t="s">
        <v>817</v>
      </c>
      <c r="TMQ401" s="430" t="s">
        <v>817</v>
      </c>
      <c r="TMR401" s="430" t="s">
        <v>817</v>
      </c>
      <c r="TMS401" s="430" t="s">
        <v>817</v>
      </c>
      <c r="TMT401" s="430" t="s">
        <v>817</v>
      </c>
      <c r="TMU401" s="430" t="s">
        <v>817</v>
      </c>
      <c r="TMV401" s="430" t="s">
        <v>817</v>
      </c>
      <c r="TMW401" s="430" t="s">
        <v>817</v>
      </c>
      <c r="TMX401" s="430" t="s">
        <v>817</v>
      </c>
      <c r="TMY401" s="430" t="s">
        <v>817</v>
      </c>
      <c r="TMZ401" s="430" t="s">
        <v>817</v>
      </c>
      <c r="TNA401" s="430" t="s">
        <v>817</v>
      </c>
      <c r="TNB401" s="430" t="s">
        <v>817</v>
      </c>
      <c r="TNC401" s="430" t="s">
        <v>817</v>
      </c>
      <c r="TND401" s="430" t="s">
        <v>817</v>
      </c>
      <c r="TNE401" s="430" t="s">
        <v>817</v>
      </c>
      <c r="TNF401" s="430" t="s">
        <v>817</v>
      </c>
      <c r="TNG401" s="430" t="s">
        <v>817</v>
      </c>
      <c r="TNH401" s="430" t="s">
        <v>817</v>
      </c>
      <c r="TNI401" s="430" t="s">
        <v>817</v>
      </c>
      <c r="TNJ401" s="430" t="s">
        <v>817</v>
      </c>
      <c r="TNK401" s="430" t="s">
        <v>817</v>
      </c>
      <c r="TNL401" s="430" t="s">
        <v>817</v>
      </c>
      <c r="TNM401" s="430" t="s">
        <v>817</v>
      </c>
      <c r="TNN401" s="430" t="s">
        <v>817</v>
      </c>
      <c r="TNO401" s="430" t="s">
        <v>817</v>
      </c>
      <c r="TNP401" s="430" t="s">
        <v>817</v>
      </c>
      <c r="TNQ401" s="430" t="s">
        <v>817</v>
      </c>
      <c r="TNR401" s="430" t="s">
        <v>817</v>
      </c>
      <c r="TNS401" s="430" t="s">
        <v>817</v>
      </c>
      <c r="TNT401" s="430" t="s">
        <v>817</v>
      </c>
      <c r="TNU401" s="430" t="s">
        <v>817</v>
      </c>
      <c r="TNV401" s="430" t="s">
        <v>817</v>
      </c>
      <c r="TNW401" s="430" t="s">
        <v>817</v>
      </c>
      <c r="TNX401" s="430" t="s">
        <v>817</v>
      </c>
      <c r="TNY401" s="430" t="s">
        <v>817</v>
      </c>
      <c r="TNZ401" s="430" t="s">
        <v>817</v>
      </c>
      <c r="TOA401" s="430" t="s">
        <v>817</v>
      </c>
      <c r="TOB401" s="430" t="s">
        <v>817</v>
      </c>
      <c r="TOC401" s="430" t="s">
        <v>817</v>
      </c>
      <c r="TOD401" s="430" t="s">
        <v>817</v>
      </c>
      <c r="TOE401" s="430" t="s">
        <v>817</v>
      </c>
      <c r="TOF401" s="430" t="s">
        <v>817</v>
      </c>
      <c r="TOG401" s="430" t="s">
        <v>817</v>
      </c>
      <c r="TOH401" s="430" t="s">
        <v>817</v>
      </c>
      <c r="TOI401" s="430" t="s">
        <v>817</v>
      </c>
      <c r="TOJ401" s="430" t="s">
        <v>817</v>
      </c>
      <c r="TOK401" s="430" t="s">
        <v>817</v>
      </c>
      <c r="TOL401" s="430" t="s">
        <v>817</v>
      </c>
      <c r="TOM401" s="430" t="s">
        <v>817</v>
      </c>
      <c r="TON401" s="430" t="s">
        <v>817</v>
      </c>
      <c r="TOO401" s="430" t="s">
        <v>817</v>
      </c>
      <c r="TOP401" s="430" t="s">
        <v>817</v>
      </c>
      <c r="TOQ401" s="430" t="s">
        <v>817</v>
      </c>
      <c r="TOR401" s="430" t="s">
        <v>817</v>
      </c>
      <c r="TOS401" s="430" t="s">
        <v>817</v>
      </c>
      <c r="TOT401" s="430" t="s">
        <v>817</v>
      </c>
      <c r="TOU401" s="430" t="s">
        <v>817</v>
      </c>
      <c r="TOV401" s="430" t="s">
        <v>817</v>
      </c>
      <c r="TOW401" s="430" t="s">
        <v>817</v>
      </c>
      <c r="TOX401" s="430" t="s">
        <v>817</v>
      </c>
      <c r="TOY401" s="430" t="s">
        <v>817</v>
      </c>
      <c r="TOZ401" s="430" t="s">
        <v>817</v>
      </c>
      <c r="TPA401" s="430" t="s">
        <v>817</v>
      </c>
      <c r="TPB401" s="430" t="s">
        <v>817</v>
      </c>
      <c r="TPC401" s="430" t="s">
        <v>817</v>
      </c>
      <c r="TPD401" s="430" t="s">
        <v>817</v>
      </c>
      <c r="TPE401" s="430" t="s">
        <v>817</v>
      </c>
      <c r="TPF401" s="430" t="s">
        <v>817</v>
      </c>
      <c r="TPG401" s="430" t="s">
        <v>817</v>
      </c>
      <c r="TPH401" s="430" t="s">
        <v>817</v>
      </c>
      <c r="TPI401" s="430" t="s">
        <v>817</v>
      </c>
      <c r="TPJ401" s="430" t="s">
        <v>817</v>
      </c>
      <c r="TPK401" s="430" t="s">
        <v>817</v>
      </c>
      <c r="TPL401" s="430" t="s">
        <v>817</v>
      </c>
      <c r="TPM401" s="430" t="s">
        <v>817</v>
      </c>
      <c r="TPN401" s="430" t="s">
        <v>817</v>
      </c>
      <c r="TPO401" s="430" t="s">
        <v>817</v>
      </c>
      <c r="TPP401" s="430" t="s">
        <v>817</v>
      </c>
      <c r="TPQ401" s="430" t="s">
        <v>817</v>
      </c>
      <c r="TPR401" s="430" t="s">
        <v>817</v>
      </c>
      <c r="TPS401" s="430" t="s">
        <v>817</v>
      </c>
      <c r="TPT401" s="430" t="s">
        <v>817</v>
      </c>
      <c r="TPU401" s="430" t="s">
        <v>817</v>
      </c>
      <c r="TPV401" s="430" t="s">
        <v>817</v>
      </c>
      <c r="TPW401" s="430" t="s">
        <v>817</v>
      </c>
      <c r="TPX401" s="430" t="s">
        <v>817</v>
      </c>
      <c r="TPY401" s="430" t="s">
        <v>817</v>
      </c>
      <c r="TPZ401" s="430" t="s">
        <v>817</v>
      </c>
      <c r="TQA401" s="430" t="s">
        <v>817</v>
      </c>
      <c r="TQB401" s="430" t="s">
        <v>817</v>
      </c>
      <c r="TQC401" s="430" t="s">
        <v>817</v>
      </c>
      <c r="TQD401" s="430" t="s">
        <v>817</v>
      </c>
      <c r="TQE401" s="430" t="s">
        <v>817</v>
      </c>
      <c r="TQF401" s="430" t="s">
        <v>817</v>
      </c>
      <c r="TQG401" s="430" t="s">
        <v>817</v>
      </c>
      <c r="TQH401" s="430" t="s">
        <v>817</v>
      </c>
      <c r="TQI401" s="430" t="s">
        <v>817</v>
      </c>
      <c r="TQJ401" s="430" t="s">
        <v>817</v>
      </c>
      <c r="TQK401" s="430" t="s">
        <v>817</v>
      </c>
      <c r="TQL401" s="430" t="s">
        <v>817</v>
      </c>
      <c r="TQM401" s="430" t="s">
        <v>817</v>
      </c>
      <c r="TQN401" s="430" t="s">
        <v>817</v>
      </c>
      <c r="TQO401" s="430" t="s">
        <v>817</v>
      </c>
      <c r="TQP401" s="430" t="s">
        <v>817</v>
      </c>
      <c r="TQQ401" s="430" t="s">
        <v>817</v>
      </c>
      <c r="TQR401" s="430" t="s">
        <v>817</v>
      </c>
      <c r="TQS401" s="430" t="s">
        <v>817</v>
      </c>
      <c r="TQT401" s="430" t="s">
        <v>817</v>
      </c>
      <c r="TQU401" s="430" t="s">
        <v>817</v>
      </c>
      <c r="TQV401" s="430" t="s">
        <v>817</v>
      </c>
      <c r="TQW401" s="430" t="s">
        <v>817</v>
      </c>
      <c r="TQX401" s="430" t="s">
        <v>817</v>
      </c>
      <c r="TQY401" s="430" t="s">
        <v>817</v>
      </c>
      <c r="TQZ401" s="430" t="s">
        <v>817</v>
      </c>
      <c r="TRA401" s="430" t="s">
        <v>817</v>
      </c>
      <c r="TRB401" s="430" t="s">
        <v>817</v>
      </c>
      <c r="TRC401" s="430" t="s">
        <v>817</v>
      </c>
      <c r="TRD401" s="430" t="s">
        <v>817</v>
      </c>
      <c r="TRE401" s="430" t="s">
        <v>817</v>
      </c>
      <c r="TRF401" s="430" t="s">
        <v>817</v>
      </c>
      <c r="TRG401" s="430" t="s">
        <v>817</v>
      </c>
      <c r="TRH401" s="430" t="s">
        <v>817</v>
      </c>
      <c r="TRI401" s="430" t="s">
        <v>817</v>
      </c>
      <c r="TRJ401" s="430" t="s">
        <v>817</v>
      </c>
      <c r="TRK401" s="430" t="s">
        <v>817</v>
      </c>
      <c r="TRL401" s="430" t="s">
        <v>817</v>
      </c>
      <c r="TRM401" s="430" t="s">
        <v>817</v>
      </c>
      <c r="TRN401" s="430" t="s">
        <v>817</v>
      </c>
      <c r="TRO401" s="430" t="s">
        <v>817</v>
      </c>
      <c r="TRP401" s="430" t="s">
        <v>817</v>
      </c>
      <c r="TRQ401" s="430" t="s">
        <v>817</v>
      </c>
      <c r="TRR401" s="430" t="s">
        <v>817</v>
      </c>
      <c r="TRS401" s="430" t="s">
        <v>817</v>
      </c>
      <c r="TRT401" s="430" t="s">
        <v>817</v>
      </c>
      <c r="TRU401" s="430" t="s">
        <v>817</v>
      </c>
      <c r="TRV401" s="430" t="s">
        <v>817</v>
      </c>
      <c r="TRW401" s="430" t="s">
        <v>817</v>
      </c>
      <c r="TRX401" s="430" t="s">
        <v>817</v>
      </c>
      <c r="TRY401" s="430" t="s">
        <v>817</v>
      </c>
      <c r="TRZ401" s="430" t="s">
        <v>817</v>
      </c>
      <c r="TSA401" s="430" t="s">
        <v>817</v>
      </c>
      <c r="TSB401" s="430" t="s">
        <v>817</v>
      </c>
      <c r="TSC401" s="430" t="s">
        <v>817</v>
      </c>
      <c r="TSD401" s="430" t="s">
        <v>817</v>
      </c>
      <c r="TSE401" s="430" t="s">
        <v>817</v>
      </c>
      <c r="TSF401" s="430" t="s">
        <v>817</v>
      </c>
      <c r="TSG401" s="430" t="s">
        <v>817</v>
      </c>
      <c r="TSH401" s="430" t="s">
        <v>817</v>
      </c>
      <c r="TSI401" s="430" t="s">
        <v>817</v>
      </c>
      <c r="TSJ401" s="430" t="s">
        <v>817</v>
      </c>
      <c r="TSK401" s="430" t="s">
        <v>817</v>
      </c>
      <c r="TSL401" s="430" t="s">
        <v>817</v>
      </c>
      <c r="TSM401" s="430" t="s">
        <v>817</v>
      </c>
      <c r="TSN401" s="430" t="s">
        <v>817</v>
      </c>
      <c r="TSO401" s="430" t="s">
        <v>817</v>
      </c>
      <c r="TSP401" s="430" t="s">
        <v>817</v>
      </c>
      <c r="TSQ401" s="430" t="s">
        <v>817</v>
      </c>
      <c r="TSR401" s="430" t="s">
        <v>817</v>
      </c>
      <c r="TSS401" s="430" t="s">
        <v>817</v>
      </c>
      <c r="TST401" s="430" t="s">
        <v>817</v>
      </c>
      <c r="TSU401" s="430" t="s">
        <v>817</v>
      </c>
      <c r="TSV401" s="430" t="s">
        <v>817</v>
      </c>
      <c r="TSW401" s="430" t="s">
        <v>817</v>
      </c>
      <c r="TSX401" s="430" t="s">
        <v>817</v>
      </c>
      <c r="TSY401" s="430" t="s">
        <v>817</v>
      </c>
      <c r="TSZ401" s="430" t="s">
        <v>817</v>
      </c>
      <c r="TTA401" s="430" t="s">
        <v>817</v>
      </c>
      <c r="TTB401" s="430" t="s">
        <v>817</v>
      </c>
      <c r="TTC401" s="430" t="s">
        <v>817</v>
      </c>
      <c r="TTD401" s="430" t="s">
        <v>817</v>
      </c>
      <c r="TTE401" s="430" t="s">
        <v>817</v>
      </c>
      <c r="TTF401" s="430" t="s">
        <v>817</v>
      </c>
      <c r="TTG401" s="430" t="s">
        <v>817</v>
      </c>
      <c r="TTH401" s="430" t="s">
        <v>817</v>
      </c>
      <c r="TTI401" s="430" t="s">
        <v>817</v>
      </c>
      <c r="TTJ401" s="430" t="s">
        <v>817</v>
      </c>
      <c r="TTK401" s="430" t="s">
        <v>817</v>
      </c>
      <c r="TTL401" s="430" t="s">
        <v>817</v>
      </c>
      <c r="TTM401" s="430" t="s">
        <v>817</v>
      </c>
      <c r="TTN401" s="430" t="s">
        <v>817</v>
      </c>
      <c r="TTO401" s="430" t="s">
        <v>817</v>
      </c>
      <c r="TTP401" s="430" t="s">
        <v>817</v>
      </c>
      <c r="TTQ401" s="430" t="s">
        <v>817</v>
      </c>
      <c r="TTR401" s="430" t="s">
        <v>817</v>
      </c>
      <c r="TTS401" s="430" t="s">
        <v>817</v>
      </c>
      <c r="TTT401" s="430" t="s">
        <v>817</v>
      </c>
      <c r="TTU401" s="430" t="s">
        <v>817</v>
      </c>
      <c r="TTV401" s="430" t="s">
        <v>817</v>
      </c>
      <c r="TTW401" s="430" t="s">
        <v>817</v>
      </c>
      <c r="TTX401" s="430" t="s">
        <v>817</v>
      </c>
      <c r="TTY401" s="430" t="s">
        <v>817</v>
      </c>
      <c r="TTZ401" s="430" t="s">
        <v>817</v>
      </c>
      <c r="TUA401" s="430" t="s">
        <v>817</v>
      </c>
      <c r="TUB401" s="430" t="s">
        <v>817</v>
      </c>
      <c r="TUC401" s="430" t="s">
        <v>817</v>
      </c>
      <c r="TUD401" s="430" t="s">
        <v>817</v>
      </c>
      <c r="TUE401" s="430" t="s">
        <v>817</v>
      </c>
      <c r="TUF401" s="430" t="s">
        <v>817</v>
      </c>
      <c r="TUG401" s="430" t="s">
        <v>817</v>
      </c>
      <c r="TUH401" s="430" t="s">
        <v>817</v>
      </c>
      <c r="TUI401" s="430" t="s">
        <v>817</v>
      </c>
      <c r="TUJ401" s="430" t="s">
        <v>817</v>
      </c>
      <c r="TUK401" s="430" t="s">
        <v>817</v>
      </c>
      <c r="TUL401" s="430" t="s">
        <v>817</v>
      </c>
      <c r="TUM401" s="430" t="s">
        <v>817</v>
      </c>
      <c r="TUN401" s="430" t="s">
        <v>817</v>
      </c>
      <c r="TUO401" s="430" t="s">
        <v>817</v>
      </c>
      <c r="TUP401" s="430" t="s">
        <v>817</v>
      </c>
      <c r="TUQ401" s="430" t="s">
        <v>817</v>
      </c>
      <c r="TUR401" s="430" t="s">
        <v>817</v>
      </c>
      <c r="TUS401" s="430" t="s">
        <v>817</v>
      </c>
      <c r="TUT401" s="430" t="s">
        <v>817</v>
      </c>
      <c r="TUU401" s="430" t="s">
        <v>817</v>
      </c>
      <c r="TUV401" s="430" t="s">
        <v>817</v>
      </c>
      <c r="TUW401" s="430" t="s">
        <v>817</v>
      </c>
      <c r="TUX401" s="430" t="s">
        <v>817</v>
      </c>
      <c r="TUY401" s="430" t="s">
        <v>817</v>
      </c>
      <c r="TUZ401" s="430" t="s">
        <v>817</v>
      </c>
      <c r="TVA401" s="430" t="s">
        <v>817</v>
      </c>
      <c r="TVB401" s="430" t="s">
        <v>817</v>
      </c>
      <c r="TVC401" s="430" t="s">
        <v>817</v>
      </c>
      <c r="TVD401" s="430" t="s">
        <v>817</v>
      </c>
      <c r="TVE401" s="430" t="s">
        <v>817</v>
      </c>
      <c r="TVF401" s="430" t="s">
        <v>817</v>
      </c>
      <c r="TVG401" s="430" t="s">
        <v>817</v>
      </c>
      <c r="TVH401" s="430" t="s">
        <v>817</v>
      </c>
      <c r="TVI401" s="430" t="s">
        <v>817</v>
      </c>
      <c r="TVJ401" s="430" t="s">
        <v>817</v>
      </c>
      <c r="TVK401" s="430" t="s">
        <v>817</v>
      </c>
      <c r="TVL401" s="430" t="s">
        <v>817</v>
      </c>
      <c r="TVM401" s="430" t="s">
        <v>817</v>
      </c>
      <c r="TVN401" s="430" t="s">
        <v>817</v>
      </c>
      <c r="TVO401" s="430" t="s">
        <v>817</v>
      </c>
      <c r="TVP401" s="430" t="s">
        <v>817</v>
      </c>
      <c r="TVQ401" s="430" t="s">
        <v>817</v>
      </c>
      <c r="TVR401" s="430" t="s">
        <v>817</v>
      </c>
      <c r="TVS401" s="430" t="s">
        <v>817</v>
      </c>
      <c r="TVT401" s="430" t="s">
        <v>817</v>
      </c>
      <c r="TVU401" s="430" t="s">
        <v>817</v>
      </c>
      <c r="TVV401" s="430" t="s">
        <v>817</v>
      </c>
      <c r="TVW401" s="430" t="s">
        <v>817</v>
      </c>
      <c r="TVX401" s="430" t="s">
        <v>817</v>
      </c>
      <c r="TVY401" s="430" t="s">
        <v>817</v>
      </c>
      <c r="TVZ401" s="430" t="s">
        <v>817</v>
      </c>
      <c r="TWA401" s="430" t="s">
        <v>817</v>
      </c>
      <c r="TWB401" s="430" t="s">
        <v>817</v>
      </c>
      <c r="TWC401" s="430" t="s">
        <v>817</v>
      </c>
      <c r="TWD401" s="430" t="s">
        <v>817</v>
      </c>
      <c r="TWE401" s="430" t="s">
        <v>817</v>
      </c>
      <c r="TWF401" s="430" t="s">
        <v>817</v>
      </c>
      <c r="TWG401" s="430" t="s">
        <v>817</v>
      </c>
      <c r="TWH401" s="430" t="s">
        <v>817</v>
      </c>
      <c r="TWI401" s="430" t="s">
        <v>817</v>
      </c>
      <c r="TWJ401" s="430" t="s">
        <v>817</v>
      </c>
      <c r="TWK401" s="430" t="s">
        <v>817</v>
      </c>
      <c r="TWL401" s="430" t="s">
        <v>817</v>
      </c>
      <c r="TWM401" s="430" t="s">
        <v>817</v>
      </c>
      <c r="TWN401" s="430" t="s">
        <v>817</v>
      </c>
      <c r="TWO401" s="430" t="s">
        <v>817</v>
      </c>
      <c r="TWP401" s="430" t="s">
        <v>817</v>
      </c>
      <c r="TWQ401" s="430" t="s">
        <v>817</v>
      </c>
      <c r="TWR401" s="430" t="s">
        <v>817</v>
      </c>
      <c r="TWS401" s="430" t="s">
        <v>817</v>
      </c>
      <c r="TWT401" s="430" t="s">
        <v>817</v>
      </c>
      <c r="TWU401" s="430" t="s">
        <v>817</v>
      </c>
      <c r="TWV401" s="430" t="s">
        <v>817</v>
      </c>
      <c r="TWW401" s="430" t="s">
        <v>817</v>
      </c>
      <c r="TWX401" s="430" t="s">
        <v>817</v>
      </c>
      <c r="TWY401" s="430" t="s">
        <v>817</v>
      </c>
      <c r="TWZ401" s="430" t="s">
        <v>817</v>
      </c>
      <c r="TXA401" s="430" t="s">
        <v>817</v>
      </c>
      <c r="TXB401" s="430" t="s">
        <v>817</v>
      </c>
      <c r="TXC401" s="430" t="s">
        <v>817</v>
      </c>
      <c r="TXD401" s="430" t="s">
        <v>817</v>
      </c>
      <c r="TXE401" s="430" t="s">
        <v>817</v>
      </c>
      <c r="TXF401" s="430" t="s">
        <v>817</v>
      </c>
      <c r="TXG401" s="430" t="s">
        <v>817</v>
      </c>
      <c r="TXH401" s="430" t="s">
        <v>817</v>
      </c>
      <c r="TXI401" s="430" t="s">
        <v>817</v>
      </c>
      <c r="TXJ401" s="430" t="s">
        <v>817</v>
      </c>
      <c r="TXK401" s="430" t="s">
        <v>817</v>
      </c>
      <c r="TXL401" s="430" t="s">
        <v>817</v>
      </c>
      <c r="TXM401" s="430" t="s">
        <v>817</v>
      </c>
      <c r="TXN401" s="430" t="s">
        <v>817</v>
      </c>
      <c r="TXO401" s="430" t="s">
        <v>817</v>
      </c>
      <c r="TXP401" s="430" t="s">
        <v>817</v>
      </c>
      <c r="TXQ401" s="430" t="s">
        <v>817</v>
      </c>
      <c r="TXR401" s="430" t="s">
        <v>817</v>
      </c>
      <c r="TXS401" s="430" t="s">
        <v>817</v>
      </c>
      <c r="TXT401" s="430" t="s">
        <v>817</v>
      </c>
      <c r="TXU401" s="430" t="s">
        <v>817</v>
      </c>
      <c r="TXV401" s="430" t="s">
        <v>817</v>
      </c>
      <c r="TXW401" s="430" t="s">
        <v>817</v>
      </c>
      <c r="TXX401" s="430" t="s">
        <v>817</v>
      </c>
      <c r="TXY401" s="430" t="s">
        <v>817</v>
      </c>
      <c r="TXZ401" s="430" t="s">
        <v>817</v>
      </c>
      <c r="TYA401" s="430" t="s">
        <v>817</v>
      </c>
      <c r="TYB401" s="430" t="s">
        <v>817</v>
      </c>
      <c r="TYC401" s="430" t="s">
        <v>817</v>
      </c>
      <c r="TYD401" s="430" t="s">
        <v>817</v>
      </c>
      <c r="TYE401" s="430" t="s">
        <v>817</v>
      </c>
      <c r="TYF401" s="430" t="s">
        <v>817</v>
      </c>
      <c r="TYG401" s="430" t="s">
        <v>817</v>
      </c>
      <c r="TYH401" s="430" t="s">
        <v>817</v>
      </c>
      <c r="TYI401" s="430" t="s">
        <v>817</v>
      </c>
      <c r="TYJ401" s="430" t="s">
        <v>817</v>
      </c>
      <c r="TYK401" s="430" t="s">
        <v>817</v>
      </c>
      <c r="TYL401" s="430" t="s">
        <v>817</v>
      </c>
      <c r="TYM401" s="430" t="s">
        <v>817</v>
      </c>
      <c r="TYN401" s="430" t="s">
        <v>817</v>
      </c>
      <c r="TYO401" s="430" t="s">
        <v>817</v>
      </c>
      <c r="TYP401" s="430" t="s">
        <v>817</v>
      </c>
      <c r="TYQ401" s="430" t="s">
        <v>817</v>
      </c>
      <c r="TYR401" s="430" t="s">
        <v>817</v>
      </c>
      <c r="TYS401" s="430" t="s">
        <v>817</v>
      </c>
      <c r="TYT401" s="430" t="s">
        <v>817</v>
      </c>
      <c r="TYU401" s="430" t="s">
        <v>817</v>
      </c>
      <c r="TYV401" s="430" t="s">
        <v>817</v>
      </c>
      <c r="TYW401" s="430" t="s">
        <v>817</v>
      </c>
      <c r="TYX401" s="430" t="s">
        <v>817</v>
      </c>
      <c r="TYY401" s="430" t="s">
        <v>817</v>
      </c>
      <c r="TYZ401" s="430" t="s">
        <v>817</v>
      </c>
      <c r="TZA401" s="430" t="s">
        <v>817</v>
      </c>
      <c r="TZB401" s="430" t="s">
        <v>817</v>
      </c>
      <c r="TZC401" s="430" t="s">
        <v>817</v>
      </c>
      <c r="TZD401" s="430" t="s">
        <v>817</v>
      </c>
      <c r="TZE401" s="430" t="s">
        <v>817</v>
      </c>
      <c r="TZF401" s="430" t="s">
        <v>817</v>
      </c>
      <c r="TZG401" s="430" t="s">
        <v>817</v>
      </c>
      <c r="TZH401" s="430" t="s">
        <v>817</v>
      </c>
      <c r="TZI401" s="430" t="s">
        <v>817</v>
      </c>
      <c r="TZJ401" s="430" t="s">
        <v>817</v>
      </c>
      <c r="TZK401" s="430" t="s">
        <v>817</v>
      </c>
      <c r="TZL401" s="430" t="s">
        <v>817</v>
      </c>
      <c r="TZM401" s="430" t="s">
        <v>817</v>
      </c>
      <c r="TZN401" s="430" t="s">
        <v>817</v>
      </c>
      <c r="TZO401" s="430" t="s">
        <v>817</v>
      </c>
      <c r="TZP401" s="430" t="s">
        <v>817</v>
      </c>
      <c r="TZQ401" s="430" t="s">
        <v>817</v>
      </c>
      <c r="TZR401" s="430" t="s">
        <v>817</v>
      </c>
      <c r="TZS401" s="430" t="s">
        <v>817</v>
      </c>
      <c r="TZT401" s="430" t="s">
        <v>817</v>
      </c>
      <c r="TZU401" s="430" t="s">
        <v>817</v>
      </c>
      <c r="TZV401" s="430" t="s">
        <v>817</v>
      </c>
      <c r="TZW401" s="430" t="s">
        <v>817</v>
      </c>
      <c r="TZX401" s="430" t="s">
        <v>817</v>
      </c>
      <c r="TZY401" s="430" t="s">
        <v>817</v>
      </c>
      <c r="TZZ401" s="430" t="s">
        <v>817</v>
      </c>
      <c r="UAA401" s="430" t="s">
        <v>817</v>
      </c>
      <c r="UAB401" s="430" t="s">
        <v>817</v>
      </c>
      <c r="UAC401" s="430" t="s">
        <v>817</v>
      </c>
      <c r="UAD401" s="430" t="s">
        <v>817</v>
      </c>
      <c r="UAE401" s="430" t="s">
        <v>817</v>
      </c>
      <c r="UAF401" s="430" t="s">
        <v>817</v>
      </c>
      <c r="UAG401" s="430" t="s">
        <v>817</v>
      </c>
      <c r="UAH401" s="430" t="s">
        <v>817</v>
      </c>
      <c r="UAI401" s="430" t="s">
        <v>817</v>
      </c>
      <c r="UAJ401" s="430" t="s">
        <v>817</v>
      </c>
      <c r="UAK401" s="430" t="s">
        <v>817</v>
      </c>
      <c r="UAL401" s="430" t="s">
        <v>817</v>
      </c>
      <c r="UAM401" s="430" t="s">
        <v>817</v>
      </c>
      <c r="UAN401" s="430" t="s">
        <v>817</v>
      </c>
      <c r="UAO401" s="430" t="s">
        <v>817</v>
      </c>
      <c r="UAP401" s="430" t="s">
        <v>817</v>
      </c>
      <c r="UAQ401" s="430" t="s">
        <v>817</v>
      </c>
      <c r="UAR401" s="430" t="s">
        <v>817</v>
      </c>
      <c r="UAS401" s="430" t="s">
        <v>817</v>
      </c>
      <c r="UAT401" s="430" t="s">
        <v>817</v>
      </c>
      <c r="UAU401" s="430" t="s">
        <v>817</v>
      </c>
      <c r="UAV401" s="430" t="s">
        <v>817</v>
      </c>
      <c r="UAW401" s="430" t="s">
        <v>817</v>
      </c>
      <c r="UAX401" s="430" t="s">
        <v>817</v>
      </c>
      <c r="UAY401" s="430" t="s">
        <v>817</v>
      </c>
      <c r="UAZ401" s="430" t="s">
        <v>817</v>
      </c>
      <c r="UBA401" s="430" t="s">
        <v>817</v>
      </c>
      <c r="UBB401" s="430" t="s">
        <v>817</v>
      </c>
      <c r="UBC401" s="430" t="s">
        <v>817</v>
      </c>
      <c r="UBD401" s="430" t="s">
        <v>817</v>
      </c>
      <c r="UBE401" s="430" t="s">
        <v>817</v>
      </c>
      <c r="UBF401" s="430" t="s">
        <v>817</v>
      </c>
      <c r="UBG401" s="430" t="s">
        <v>817</v>
      </c>
      <c r="UBH401" s="430" t="s">
        <v>817</v>
      </c>
      <c r="UBI401" s="430" t="s">
        <v>817</v>
      </c>
      <c r="UBJ401" s="430" t="s">
        <v>817</v>
      </c>
      <c r="UBK401" s="430" t="s">
        <v>817</v>
      </c>
      <c r="UBL401" s="430" t="s">
        <v>817</v>
      </c>
      <c r="UBM401" s="430" t="s">
        <v>817</v>
      </c>
      <c r="UBN401" s="430" t="s">
        <v>817</v>
      </c>
      <c r="UBO401" s="430" t="s">
        <v>817</v>
      </c>
      <c r="UBP401" s="430" t="s">
        <v>817</v>
      </c>
      <c r="UBQ401" s="430" t="s">
        <v>817</v>
      </c>
      <c r="UBR401" s="430" t="s">
        <v>817</v>
      </c>
      <c r="UBS401" s="430" t="s">
        <v>817</v>
      </c>
      <c r="UBT401" s="430" t="s">
        <v>817</v>
      </c>
      <c r="UBU401" s="430" t="s">
        <v>817</v>
      </c>
      <c r="UBV401" s="430" t="s">
        <v>817</v>
      </c>
      <c r="UBW401" s="430" t="s">
        <v>817</v>
      </c>
      <c r="UBX401" s="430" t="s">
        <v>817</v>
      </c>
      <c r="UBY401" s="430" t="s">
        <v>817</v>
      </c>
      <c r="UBZ401" s="430" t="s">
        <v>817</v>
      </c>
      <c r="UCA401" s="430" t="s">
        <v>817</v>
      </c>
      <c r="UCB401" s="430" t="s">
        <v>817</v>
      </c>
      <c r="UCC401" s="430" t="s">
        <v>817</v>
      </c>
      <c r="UCD401" s="430" t="s">
        <v>817</v>
      </c>
      <c r="UCE401" s="430" t="s">
        <v>817</v>
      </c>
      <c r="UCF401" s="430" t="s">
        <v>817</v>
      </c>
      <c r="UCG401" s="430" t="s">
        <v>817</v>
      </c>
      <c r="UCH401" s="430" t="s">
        <v>817</v>
      </c>
      <c r="UCI401" s="430" t="s">
        <v>817</v>
      </c>
      <c r="UCJ401" s="430" t="s">
        <v>817</v>
      </c>
      <c r="UCK401" s="430" t="s">
        <v>817</v>
      </c>
      <c r="UCL401" s="430" t="s">
        <v>817</v>
      </c>
      <c r="UCM401" s="430" t="s">
        <v>817</v>
      </c>
      <c r="UCN401" s="430" t="s">
        <v>817</v>
      </c>
      <c r="UCO401" s="430" t="s">
        <v>817</v>
      </c>
      <c r="UCP401" s="430" t="s">
        <v>817</v>
      </c>
      <c r="UCQ401" s="430" t="s">
        <v>817</v>
      </c>
      <c r="UCR401" s="430" t="s">
        <v>817</v>
      </c>
      <c r="UCS401" s="430" t="s">
        <v>817</v>
      </c>
      <c r="UCT401" s="430" t="s">
        <v>817</v>
      </c>
      <c r="UCU401" s="430" t="s">
        <v>817</v>
      </c>
      <c r="UCV401" s="430" t="s">
        <v>817</v>
      </c>
      <c r="UCW401" s="430" t="s">
        <v>817</v>
      </c>
      <c r="UCX401" s="430" t="s">
        <v>817</v>
      </c>
      <c r="UCY401" s="430" t="s">
        <v>817</v>
      </c>
      <c r="UCZ401" s="430" t="s">
        <v>817</v>
      </c>
      <c r="UDA401" s="430" t="s">
        <v>817</v>
      </c>
      <c r="UDB401" s="430" t="s">
        <v>817</v>
      </c>
      <c r="UDC401" s="430" t="s">
        <v>817</v>
      </c>
      <c r="UDD401" s="430" t="s">
        <v>817</v>
      </c>
      <c r="UDE401" s="430" t="s">
        <v>817</v>
      </c>
      <c r="UDF401" s="430" t="s">
        <v>817</v>
      </c>
      <c r="UDG401" s="430" t="s">
        <v>817</v>
      </c>
      <c r="UDH401" s="430" t="s">
        <v>817</v>
      </c>
      <c r="UDI401" s="430" t="s">
        <v>817</v>
      </c>
      <c r="UDJ401" s="430" t="s">
        <v>817</v>
      </c>
      <c r="UDK401" s="430" t="s">
        <v>817</v>
      </c>
      <c r="UDL401" s="430" t="s">
        <v>817</v>
      </c>
      <c r="UDM401" s="430" t="s">
        <v>817</v>
      </c>
      <c r="UDN401" s="430" t="s">
        <v>817</v>
      </c>
      <c r="UDO401" s="430" t="s">
        <v>817</v>
      </c>
      <c r="UDP401" s="430" t="s">
        <v>817</v>
      </c>
      <c r="UDQ401" s="430" t="s">
        <v>817</v>
      </c>
      <c r="UDR401" s="430" t="s">
        <v>817</v>
      </c>
      <c r="UDS401" s="430" t="s">
        <v>817</v>
      </c>
      <c r="UDT401" s="430" t="s">
        <v>817</v>
      </c>
      <c r="UDU401" s="430" t="s">
        <v>817</v>
      </c>
      <c r="UDV401" s="430" t="s">
        <v>817</v>
      </c>
      <c r="UDW401" s="430" t="s">
        <v>817</v>
      </c>
      <c r="UDX401" s="430" t="s">
        <v>817</v>
      </c>
      <c r="UDY401" s="430" t="s">
        <v>817</v>
      </c>
      <c r="UDZ401" s="430" t="s">
        <v>817</v>
      </c>
      <c r="UEA401" s="430" t="s">
        <v>817</v>
      </c>
      <c r="UEB401" s="430" t="s">
        <v>817</v>
      </c>
      <c r="UEC401" s="430" t="s">
        <v>817</v>
      </c>
      <c r="UED401" s="430" t="s">
        <v>817</v>
      </c>
      <c r="UEE401" s="430" t="s">
        <v>817</v>
      </c>
      <c r="UEF401" s="430" t="s">
        <v>817</v>
      </c>
      <c r="UEG401" s="430" t="s">
        <v>817</v>
      </c>
      <c r="UEH401" s="430" t="s">
        <v>817</v>
      </c>
      <c r="UEI401" s="430" t="s">
        <v>817</v>
      </c>
      <c r="UEJ401" s="430" t="s">
        <v>817</v>
      </c>
      <c r="UEK401" s="430" t="s">
        <v>817</v>
      </c>
      <c r="UEL401" s="430" t="s">
        <v>817</v>
      </c>
      <c r="UEM401" s="430" t="s">
        <v>817</v>
      </c>
      <c r="UEN401" s="430" t="s">
        <v>817</v>
      </c>
      <c r="UEO401" s="430" t="s">
        <v>817</v>
      </c>
      <c r="UEP401" s="430" t="s">
        <v>817</v>
      </c>
      <c r="UEQ401" s="430" t="s">
        <v>817</v>
      </c>
      <c r="UER401" s="430" t="s">
        <v>817</v>
      </c>
      <c r="UES401" s="430" t="s">
        <v>817</v>
      </c>
      <c r="UET401" s="430" t="s">
        <v>817</v>
      </c>
      <c r="UEU401" s="430" t="s">
        <v>817</v>
      </c>
      <c r="UEV401" s="430" t="s">
        <v>817</v>
      </c>
      <c r="UEW401" s="430" t="s">
        <v>817</v>
      </c>
      <c r="UEX401" s="430" t="s">
        <v>817</v>
      </c>
      <c r="UEY401" s="430" t="s">
        <v>817</v>
      </c>
      <c r="UEZ401" s="430" t="s">
        <v>817</v>
      </c>
      <c r="UFA401" s="430" t="s">
        <v>817</v>
      </c>
      <c r="UFB401" s="430" t="s">
        <v>817</v>
      </c>
      <c r="UFC401" s="430" t="s">
        <v>817</v>
      </c>
      <c r="UFD401" s="430" t="s">
        <v>817</v>
      </c>
      <c r="UFE401" s="430" t="s">
        <v>817</v>
      </c>
      <c r="UFF401" s="430" t="s">
        <v>817</v>
      </c>
      <c r="UFG401" s="430" t="s">
        <v>817</v>
      </c>
      <c r="UFH401" s="430" t="s">
        <v>817</v>
      </c>
      <c r="UFI401" s="430" t="s">
        <v>817</v>
      </c>
      <c r="UFJ401" s="430" t="s">
        <v>817</v>
      </c>
      <c r="UFK401" s="430" t="s">
        <v>817</v>
      </c>
      <c r="UFL401" s="430" t="s">
        <v>817</v>
      </c>
      <c r="UFM401" s="430" t="s">
        <v>817</v>
      </c>
      <c r="UFN401" s="430" t="s">
        <v>817</v>
      </c>
      <c r="UFO401" s="430" t="s">
        <v>817</v>
      </c>
      <c r="UFP401" s="430" t="s">
        <v>817</v>
      </c>
      <c r="UFQ401" s="430" t="s">
        <v>817</v>
      </c>
      <c r="UFR401" s="430" t="s">
        <v>817</v>
      </c>
      <c r="UFS401" s="430" t="s">
        <v>817</v>
      </c>
      <c r="UFT401" s="430" t="s">
        <v>817</v>
      </c>
      <c r="UFU401" s="430" t="s">
        <v>817</v>
      </c>
      <c r="UFV401" s="430" t="s">
        <v>817</v>
      </c>
      <c r="UFW401" s="430" t="s">
        <v>817</v>
      </c>
      <c r="UFX401" s="430" t="s">
        <v>817</v>
      </c>
      <c r="UFY401" s="430" t="s">
        <v>817</v>
      </c>
      <c r="UFZ401" s="430" t="s">
        <v>817</v>
      </c>
      <c r="UGA401" s="430" t="s">
        <v>817</v>
      </c>
      <c r="UGB401" s="430" t="s">
        <v>817</v>
      </c>
      <c r="UGC401" s="430" t="s">
        <v>817</v>
      </c>
      <c r="UGD401" s="430" t="s">
        <v>817</v>
      </c>
      <c r="UGE401" s="430" t="s">
        <v>817</v>
      </c>
      <c r="UGF401" s="430" t="s">
        <v>817</v>
      </c>
      <c r="UGG401" s="430" t="s">
        <v>817</v>
      </c>
      <c r="UGH401" s="430" t="s">
        <v>817</v>
      </c>
      <c r="UGI401" s="430" t="s">
        <v>817</v>
      </c>
      <c r="UGJ401" s="430" t="s">
        <v>817</v>
      </c>
      <c r="UGK401" s="430" t="s">
        <v>817</v>
      </c>
      <c r="UGL401" s="430" t="s">
        <v>817</v>
      </c>
      <c r="UGM401" s="430" t="s">
        <v>817</v>
      </c>
      <c r="UGN401" s="430" t="s">
        <v>817</v>
      </c>
      <c r="UGO401" s="430" t="s">
        <v>817</v>
      </c>
      <c r="UGP401" s="430" t="s">
        <v>817</v>
      </c>
      <c r="UGQ401" s="430" t="s">
        <v>817</v>
      </c>
      <c r="UGR401" s="430" t="s">
        <v>817</v>
      </c>
      <c r="UGS401" s="430" t="s">
        <v>817</v>
      </c>
      <c r="UGT401" s="430" t="s">
        <v>817</v>
      </c>
      <c r="UGU401" s="430" t="s">
        <v>817</v>
      </c>
      <c r="UGV401" s="430" t="s">
        <v>817</v>
      </c>
      <c r="UGW401" s="430" t="s">
        <v>817</v>
      </c>
      <c r="UGX401" s="430" t="s">
        <v>817</v>
      </c>
      <c r="UGY401" s="430" t="s">
        <v>817</v>
      </c>
      <c r="UGZ401" s="430" t="s">
        <v>817</v>
      </c>
      <c r="UHA401" s="430" t="s">
        <v>817</v>
      </c>
      <c r="UHB401" s="430" t="s">
        <v>817</v>
      </c>
      <c r="UHC401" s="430" t="s">
        <v>817</v>
      </c>
      <c r="UHD401" s="430" t="s">
        <v>817</v>
      </c>
      <c r="UHE401" s="430" t="s">
        <v>817</v>
      </c>
      <c r="UHF401" s="430" t="s">
        <v>817</v>
      </c>
      <c r="UHG401" s="430" t="s">
        <v>817</v>
      </c>
      <c r="UHH401" s="430" t="s">
        <v>817</v>
      </c>
      <c r="UHI401" s="430" t="s">
        <v>817</v>
      </c>
      <c r="UHJ401" s="430" t="s">
        <v>817</v>
      </c>
      <c r="UHK401" s="430" t="s">
        <v>817</v>
      </c>
      <c r="UHL401" s="430" t="s">
        <v>817</v>
      </c>
      <c r="UHM401" s="430" t="s">
        <v>817</v>
      </c>
      <c r="UHN401" s="430" t="s">
        <v>817</v>
      </c>
      <c r="UHO401" s="430" t="s">
        <v>817</v>
      </c>
      <c r="UHP401" s="430" t="s">
        <v>817</v>
      </c>
      <c r="UHQ401" s="430" t="s">
        <v>817</v>
      </c>
      <c r="UHR401" s="430" t="s">
        <v>817</v>
      </c>
      <c r="UHS401" s="430" t="s">
        <v>817</v>
      </c>
      <c r="UHT401" s="430" t="s">
        <v>817</v>
      </c>
      <c r="UHU401" s="430" t="s">
        <v>817</v>
      </c>
      <c r="UHV401" s="430" t="s">
        <v>817</v>
      </c>
      <c r="UHW401" s="430" t="s">
        <v>817</v>
      </c>
      <c r="UHX401" s="430" t="s">
        <v>817</v>
      </c>
      <c r="UHY401" s="430" t="s">
        <v>817</v>
      </c>
      <c r="UHZ401" s="430" t="s">
        <v>817</v>
      </c>
      <c r="UIA401" s="430" t="s">
        <v>817</v>
      </c>
      <c r="UIB401" s="430" t="s">
        <v>817</v>
      </c>
      <c r="UIC401" s="430" t="s">
        <v>817</v>
      </c>
      <c r="UID401" s="430" t="s">
        <v>817</v>
      </c>
      <c r="UIE401" s="430" t="s">
        <v>817</v>
      </c>
      <c r="UIF401" s="430" t="s">
        <v>817</v>
      </c>
      <c r="UIG401" s="430" t="s">
        <v>817</v>
      </c>
      <c r="UIH401" s="430" t="s">
        <v>817</v>
      </c>
      <c r="UII401" s="430" t="s">
        <v>817</v>
      </c>
      <c r="UIJ401" s="430" t="s">
        <v>817</v>
      </c>
      <c r="UIK401" s="430" t="s">
        <v>817</v>
      </c>
      <c r="UIL401" s="430" t="s">
        <v>817</v>
      </c>
      <c r="UIM401" s="430" t="s">
        <v>817</v>
      </c>
      <c r="UIN401" s="430" t="s">
        <v>817</v>
      </c>
      <c r="UIO401" s="430" t="s">
        <v>817</v>
      </c>
      <c r="UIP401" s="430" t="s">
        <v>817</v>
      </c>
      <c r="UIQ401" s="430" t="s">
        <v>817</v>
      </c>
      <c r="UIR401" s="430" t="s">
        <v>817</v>
      </c>
      <c r="UIS401" s="430" t="s">
        <v>817</v>
      </c>
      <c r="UIT401" s="430" t="s">
        <v>817</v>
      </c>
      <c r="UIU401" s="430" t="s">
        <v>817</v>
      </c>
      <c r="UIV401" s="430" t="s">
        <v>817</v>
      </c>
      <c r="UIW401" s="430" t="s">
        <v>817</v>
      </c>
      <c r="UIX401" s="430" t="s">
        <v>817</v>
      </c>
      <c r="UIY401" s="430" t="s">
        <v>817</v>
      </c>
      <c r="UIZ401" s="430" t="s">
        <v>817</v>
      </c>
      <c r="UJA401" s="430" t="s">
        <v>817</v>
      </c>
      <c r="UJB401" s="430" t="s">
        <v>817</v>
      </c>
      <c r="UJC401" s="430" t="s">
        <v>817</v>
      </c>
      <c r="UJD401" s="430" t="s">
        <v>817</v>
      </c>
      <c r="UJE401" s="430" t="s">
        <v>817</v>
      </c>
      <c r="UJF401" s="430" t="s">
        <v>817</v>
      </c>
      <c r="UJG401" s="430" t="s">
        <v>817</v>
      </c>
      <c r="UJH401" s="430" t="s">
        <v>817</v>
      </c>
      <c r="UJI401" s="430" t="s">
        <v>817</v>
      </c>
      <c r="UJJ401" s="430" t="s">
        <v>817</v>
      </c>
      <c r="UJK401" s="430" t="s">
        <v>817</v>
      </c>
      <c r="UJL401" s="430" t="s">
        <v>817</v>
      </c>
      <c r="UJM401" s="430" t="s">
        <v>817</v>
      </c>
      <c r="UJN401" s="430" t="s">
        <v>817</v>
      </c>
      <c r="UJO401" s="430" t="s">
        <v>817</v>
      </c>
      <c r="UJP401" s="430" t="s">
        <v>817</v>
      </c>
      <c r="UJQ401" s="430" t="s">
        <v>817</v>
      </c>
      <c r="UJR401" s="430" t="s">
        <v>817</v>
      </c>
      <c r="UJS401" s="430" t="s">
        <v>817</v>
      </c>
      <c r="UJT401" s="430" t="s">
        <v>817</v>
      </c>
      <c r="UJU401" s="430" t="s">
        <v>817</v>
      </c>
      <c r="UJV401" s="430" t="s">
        <v>817</v>
      </c>
      <c r="UJW401" s="430" t="s">
        <v>817</v>
      </c>
      <c r="UJX401" s="430" t="s">
        <v>817</v>
      </c>
      <c r="UJY401" s="430" t="s">
        <v>817</v>
      </c>
      <c r="UJZ401" s="430" t="s">
        <v>817</v>
      </c>
      <c r="UKA401" s="430" t="s">
        <v>817</v>
      </c>
      <c r="UKB401" s="430" t="s">
        <v>817</v>
      </c>
      <c r="UKC401" s="430" t="s">
        <v>817</v>
      </c>
      <c r="UKD401" s="430" t="s">
        <v>817</v>
      </c>
      <c r="UKE401" s="430" t="s">
        <v>817</v>
      </c>
      <c r="UKF401" s="430" t="s">
        <v>817</v>
      </c>
      <c r="UKG401" s="430" t="s">
        <v>817</v>
      </c>
      <c r="UKH401" s="430" t="s">
        <v>817</v>
      </c>
      <c r="UKI401" s="430" t="s">
        <v>817</v>
      </c>
      <c r="UKJ401" s="430" t="s">
        <v>817</v>
      </c>
      <c r="UKK401" s="430" t="s">
        <v>817</v>
      </c>
      <c r="UKL401" s="430" t="s">
        <v>817</v>
      </c>
      <c r="UKM401" s="430" t="s">
        <v>817</v>
      </c>
      <c r="UKN401" s="430" t="s">
        <v>817</v>
      </c>
      <c r="UKO401" s="430" t="s">
        <v>817</v>
      </c>
      <c r="UKP401" s="430" t="s">
        <v>817</v>
      </c>
      <c r="UKQ401" s="430" t="s">
        <v>817</v>
      </c>
      <c r="UKR401" s="430" t="s">
        <v>817</v>
      </c>
      <c r="UKS401" s="430" t="s">
        <v>817</v>
      </c>
      <c r="UKT401" s="430" t="s">
        <v>817</v>
      </c>
      <c r="UKU401" s="430" t="s">
        <v>817</v>
      </c>
      <c r="UKV401" s="430" t="s">
        <v>817</v>
      </c>
      <c r="UKW401" s="430" t="s">
        <v>817</v>
      </c>
      <c r="UKX401" s="430" t="s">
        <v>817</v>
      </c>
      <c r="UKY401" s="430" t="s">
        <v>817</v>
      </c>
      <c r="UKZ401" s="430" t="s">
        <v>817</v>
      </c>
      <c r="ULA401" s="430" t="s">
        <v>817</v>
      </c>
      <c r="ULB401" s="430" t="s">
        <v>817</v>
      </c>
      <c r="ULC401" s="430" t="s">
        <v>817</v>
      </c>
      <c r="ULD401" s="430" t="s">
        <v>817</v>
      </c>
      <c r="ULE401" s="430" t="s">
        <v>817</v>
      </c>
      <c r="ULF401" s="430" t="s">
        <v>817</v>
      </c>
      <c r="ULG401" s="430" t="s">
        <v>817</v>
      </c>
      <c r="ULH401" s="430" t="s">
        <v>817</v>
      </c>
      <c r="ULI401" s="430" t="s">
        <v>817</v>
      </c>
      <c r="ULJ401" s="430" t="s">
        <v>817</v>
      </c>
      <c r="ULK401" s="430" t="s">
        <v>817</v>
      </c>
      <c r="ULL401" s="430" t="s">
        <v>817</v>
      </c>
      <c r="ULM401" s="430" t="s">
        <v>817</v>
      </c>
      <c r="ULN401" s="430" t="s">
        <v>817</v>
      </c>
      <c r="ULO401" s="430" t="s">
        <v>817</v>
      </c>
      <c r="ULP401" s="430" t="s">
        <v>817</v>
      </c>
      <c r="ULQ401" s="430" t="s">
        <v>817</v>
      </c>
      <c r="ULR401" s="430" t="s">
        <v>817</v>
      </c>
      <c r="ULS401" s="430" t="s">
        <v>817</v>
      </c>
      <c r="ULT401" s="430" t="s">
        <v>817</v>
      </c>
      <c r="ULU401" s="430" t="s">
        <v>817</v>
      </c>
      <c r="ULV401" s="430" t="s">
        <v>817</v>
      </c>
      <c r="ULW401" s="430" t="s">
        <v>817</v>
      </c>
      <c r="ULX401" s="430" t="s">
        <v>817</v>
      </c>
      <c r="ULY401" s="430" t="s">
        <v>817</v>
      </c>
      <c r="ULZ401" s="430" t="s">
        <v>817</v>
      </c>
      <c r="UMA401" s="430" t="s">
        <v>817</v>
      </c>
      <c r="UMB401" s="430" t="s">
        <v>817</v>
      </c>
      <c r="UMC401" s="430" t="s">
        <v>817</v>
      </c>
      <c r="UMD401" s="430" t="s">
        <v>817</v>
      </c>
      <c r="UME401" s="430" t="s">
        <v>817</v>
      </c>
      <c r="UMF401" s="430" t="s">
        <v>817</v>
      </c>
      <c r="UMG401" s="430" t="s">
        <v>817</v>
      </c>
      <c r="UMH401" s="430" t="s">
        <v>817</v>
      </c>
      <c r="UMI401" s="430" t="s">
        <v>817</v>
      </c>
      <c r="UMJ401" s="430" t="s">
        <v>817</v>
      </c>
      <c r="UMK401" s="430" t="s">
        <v>817</v>
      </c>
      <c r="UML401" s="430" t="s">
        <v>817</v>
      </c>
      <c r="UMM401" s="430" t="s">
        <v>817</v>
      </c>
      <c r="UMN401" s="430" t="s">
        <v>817</v>
      </c>
      <c r="UMO401" s="430" t="s">
        <v>817</v>
      </c>
      <c r="UMP401" s="430" t="s">
        <v>817</v>
      </c>
      <c r="UMQ401" s="430" t="s">
        <v>817</v>
      </c>
      <c r="UMR401" s="430" t="s">
        <v>817</v>
      </c>
      <c r="UMS401" s="430" t="s">
        <v>817</v>
      </c>
      <c r="UMT401" s="430" t="s">
        <v>817</v>
      </c>
      <c r="UMU401" s="430" t="s">
        <v>817</v>
      </c>
      <c r="UMV401" s="430" t="s">
        <v>817</v>
      </c>
      <c r="UMW401" s="430" t="s">
        <v>817</v>
      </c>
      <c r="UMX401" s="430" t="s">
        <v>817</v>
      </c>
      <c r="UMY401" s="430" t="s">
        <v>817</v>
      </c>
      <c r="UMZ401" s="430" t="s">
        <v>817</v>
      </c>
      <c r="UNA401" s="430" t="s">
        <v>817</v>
      </c>
      <c r="UNB401" s="430" t="s">
        <v>817</v>
      </c>
      <c r="UNC401" s="430" t="s">
        <v>817</v>
      </c>
      <c r="UND401" s="430" t="s">
        <v>817</v>
      </c>
      <c r="UNE401" s="430" t="s">
        <v>817</v>
      </c>
      <c r="UNF401" s="430" t="s">
        <v>817</v>
      </c>
      <c r="UNG401" s="430" t="s">
        <v>817</v>
      </c>
      <c r="UNH401" s="430" t="s">
        <v>817</v>
      </c>
      <c r="UNI401" s="430" t="s">
        <v>817</v>
      </c>
      <c r="UNJ401" s="430" t="s">
        <v>817</v>
      </c>
      <c r="UNK401" s="430" t="s">
        <v>817</v>
      </c>
      <c r="UNL401" s="430" t="s">
        <v>817</v>
      </c>
      <c r="UNM401" s="430" t="s">
        <v>817</v>
      </c>
      <c r="UNN401" s="430" t="s">
        <v>817</v>
      </c>
      <c r="UNO401" s="430" t="s">
        <v>817</v>
      </c>
      <c r="UNP401" s="430" t="s">
        <v>817</v>
      </c>
      <c r="UNQ401" s="430" t="s">
        <v>817</v>
      </c>
      <c r="UNR401" s="430" t="s">
        <v>817</v>
      </c>
      <c r="UNS401" s="430" t="s">
        <v>817</v>
      </c>
      <c r="UNT401" s="430" t="s">
        <v>817</v>
      </c>
      <c r="UNU401" s="430" t="s">
        <v>817</v>
      </c>
      <c r="UNV401" s="430" t="s">
        <v>817</v>
      </c>
      <c r="UNW401" s="430" t="s">
        <v>817</v>
      </c>
      <c r="UNX401" s="430" t="s">
        <v>817</v>
      </c>
      <c r="UNY401" s="430" t="s">
        <v>817</v>
      </c>
      <c r="UNZ401" s="430" t="s">
        <v>817</v>
      </c>
      <c r="UOA401" s="430" t="s">
        <v>817</v>
      </c>
      <c r="UOB401" s="430" t="s">
        <v>817</v>
      </c>
      <c r="UOC401" s="430" t="s">
        <v>817</v>
      </c>
      <c r="UOD401" s="430" t="s">
        <v>817</v>
      </c>
      <c r="UOE401" s="430" t="s">
        <v>817</v>
      </c>
      <c r="UOF401" s="430" t="s">
        <v>817</v>
      </c>
      <c r="UOG401" s="430" t="s">
        <v>817</v>
      </c>
      <c r="UOH401" s="430" t="s">
        <v>817</v>
      </c>
      <c r="UOI401" s="430" t="s">
        <v>817</v>
      </c>
      <c r="UOJ401" s="430" t="s">
        <v>817</v>
      </c>
      <c r="UOK401" s="430" t="s">
        <v>817</v>
      </c>
      <c r="UOL401" s="430" t="s">
        <v>817</v>
      </c>
      <c r="UOM401" s="430" t="s">
        <v>817</v>
      </c>
      <c r="UON401" s="430" t="s">
        <v>817</v>
      </c>
      <c r="UOO401" s="430" t="s">
        <v>817</v>
      </c>
      <c r="UOP401" s="430" t="s">
        <v>817</v>
      </c>
      <c r="UOQ401" s="430" t="s">
        <v>817</v>
      </c>
      <c r="UOR401" s="430" t="s">
        <v>817</v>
      </c>
      <c r="UOS401" s="430" t="s">
        <v>817</v>
      </c>
      <c r="UOT401" s="430" t="s">
        <v>817</v>
      </c>
      <c r="UOU401" s="430" t="s">
        <v>817</v>
      </c>
      <c r="UOV401" s="430" t="s">
        <v>817</v>
      </c>
      <c r="UOW401" s="430" t="s">
        <v>817</v>
      </c>
      <c r="UOX401" s="430" t="s">
        <v>817</v>
      </c>
      <c r="UOY401" s="430" t="s">
        <v>817</v>
      </c>
      <c r="UOZ401" s="430" t="s">
        <v>817</v>
      </c>
      <c r="UPA401" s="430" t="s">
        <v>817</v>
      </c>
      <c r="UPB401" s="430" t="s">
        <v>817</v>
      </c>
      <c r="UPC401" s="430" t="s">
        <v>817</v>
      </c>
      <c r="UPD401" s="430" t="s">
        <v>817</v>
      </c>
      <c r="UPE401" s="430" t="s">
        <v>817</v>
      </c>
      <c r="UPF401" s="430" t="s">
        <v>817</v>
      </c>
      <c r="UPG401" s="430" t="s">
        <v>817</v>
      </c>
      <c r="UPH401" s="430" t="s">
        <v>817</v>
      </c>
      <c r="UPI401" s="430" t="s">
        <v>817</v>
      </c>
      <c r="UPJ401" s="430" t="s">
        <v>817</v>
      </c>
      <c r="UPK401" s="430" t="s">
        <v>817</v>
      </c>
      <c r="UPL401" s="430" t="s">
        <v>817</v>
      </c>
      <c r="UPM401" s="430" t="s">
        <v>817</v>
      </c>
      <c r="UPN401" s="430" t="s">
        <v>817</v>
      </c>
      <c r="UPO401" s="430" t="s">
        <v>817</v>
      </c>
      <c r="UPP401" s="430" t="s">
        <v>817</v>
      </c>
      <c r="UPQ401" s="430" t="s">
        <v>817</v>
      </c>
      <c r="UPR401" s="430" t="s">
        <v>817</v>
      </c>
      <c r="UPS401" s="430" t="s">
        <v>817</v>
      </c>
      <c r="UPT401" s="430" t="s">
        <v>817</v>
      </c>
      <c r="UPU401" s="430" t="s">
        <v>817</v>
      </c>
      <c r="UPV401" s="430" t="s">
        <v>817</v>
      </c>
      <c r="UPW401" s="430" t="s">
        <v>817</v>
      </c>
      <c r="UPX401" s="430" t="s">
        <v>817</v>
      </c>
      <c r="UPY401" s="430" t="s">
        <v>817</v>
      </c>
      <c r="UPZ401" s="430" t="s">
        <v>817</v>
      </c>
      <c r="UQA401" s="430" t="s">
        <v>817</v>
      </c>
      <c r="UQB401" s="430" t="s">
        <v>817</v>
      </c>
      <c r="UQC401" s="430" t="s">
        <v>817</v>
      </c>
      <c r="UQD401" s="430" t="s">
        <v>817</v>
      </c>
      <c r="UQE401" s="430" t="s">
        <v>817</v>
      </c>
      <c r="UQF401" s="430" t="s">
        <v>817</v>
      </c>
      <c r="UQG401" s="430" t="s">
        <v>817</v>
      </c>
      <c r="UQH401" s="430" t="s">
        <v>817</v>
      </c>
      <c r="UQI401" s="430" t="s">
        <v>817</v>
      </c>
      <c r="UQJ401" s="430" t="s">
        <v>817</v>
      </c>
      <c r="UQK401" s="430" t="s">
        <v>817</v>
      </c>
      <c r="UQL401" s="430" t="s">
        <v>817</v>
      </c>
      <c r="UQM401" s="430" t="s">
        <v>817</v>
      </c>
      <c r="UQN401" s="430" t="s">
        <v>817</v>
      </c>
      <c r="UQO401" s="430" t="s">
        <v>817</v>
      </c>
      <c r="UQP401" s="430" t="s">
        <v>817</v>
      </c>
      <c r="UQQ401" s="430" t="s">
        <v>817</v>
      </c>
      <c r="UQR401" s="430" t="s">
        <v>817</v>
      </c>
      <c r="UQS401" s="430" t="s">
        <v>817</v>
      </c>
      <c r="UQT401" s="430" t="s">
        <v>817</v>
      </c>
      <c r="UQU401" s="430" t="s">
        <v>817</v>
      </c>
      <c r="UQV401" s="430" t="s">
        <v>817</v>
      </c>
      <c r="UQW401" s="430" t="s">
        <v>817</v>
      </c>
      <c r="UQX401" s="430" t="s">
        <v>817</v>
      </c>
      <c r="UQY401" s="430" t="s">
        <v>817</v>
      </c>
      <c r="UQZ401" s="430" t="s">
        <v>817</v>
      </c>
      <c r="URA401" s="430" t="s">
        <v>817</v>
      </c>
      <c r="URB401" s="430" t="s">
        <v>817</v>
      </c>
      <c r="URC401" s="430" t="s">
        <v>817</v>
      </c>
      <c r="URD401" s="430" t="s">
        <v>817</v>
      </c>
      <c r="URE401" s="430" t="s">
        <v>817</v>
      </c>
      <c r="URF401" s="430" t="s">
        <v>817</v>
      </c>
      <c r="URG401" s="430" t="s">
        <v>817</v>
      </c>
      <c r="URH401" s="430" t="s">
        <v>817</v>
      </c>
      <c r="URI401" s="430" t="s">
        <v>817</v>
      </c>
      <c r="URJ401" s="430" t="s">
        <v>817</v>
      </c>
      <c r="URK401" s="430" t="s">
        <v>817</v>
      </c>
      <c r="URL401" s="430" t="s">
        <v>817</v>
      </c>
      <c r="URM401" s="430" t="s">
        <v>817</v>
      </c>
      <c r="URN401" s="430" t="s">
        <v>817</v>
      </c>
      <c r="URO401" s="430" t="s">
        <v>817</v>
      </c>
      <c r="URP401" s="430" t="s">
        <v>817</v>
      </c>
      <c r="URQ401" s="430" t="s">
        <v>817</v>
      </c>
      <c r="URR401" s="430" t="s">
        <v>817</v>
      </c>
      <c r="URS401" s="430" t="s">
        <v>817</v>
      </c>
      <c r="URT401" s="430" t="s">
        <v>817</v>
      </c>
      <c r="URU401" s="430" t="s">
        <v>817</v>
      </c>
      <c r="URV401" s="430" t="s">
        <v>817</v>
      </c>
      <c r="URW401" s="430" t="s">
        <v>817</v>
      </c>
      <c r="URX401" s="430" t="s">
        <v>817</v>
      </c>
      <c r="URY401" s="430" t="s">
        <v>817</v>
      </c>
      <c r="URZ401" s="430" t="s">
        <v>817</v>
      </c>
      <c r="USA401" s="430" t="s">
        <v>817</v>
      </c>
      <c r="USB401" s="430" t="s">
        <v>817</v>
      </c>
      <c r="USC401" s="430" t="s">
        <v>817</v>
      </c>
      <c r="USD401" s="430" t="s">
        <v>817</v>
      </c>
      <c r="USE401" s="430" t="s">
        <v>817</v>
      </c>
      <c r="USF401" s="430" t="s">
        <v>817</v>
      </c>
      <c r="USG401" s="430" t="s">
        <v>817</v>
      </c>
      <c r="USH401" s="430" t="s">
        <v>817</v>
      </c>
      <c r="USI401" s="430" t="s">
        <v>817</v>
      </c>
      <c r="USJ401" s="430" t="s">
        <v>817</v>
      </c>
      <c r="USK401" s="430" t="s">
        <v>817</v>
      </c>
      <c r="USL401" s="430" t="s">
        <v>817</v>
      </c>
      <c r="USM401" s="430" t="s">
        <v>817</v>
      </c>
      <c r="USN401" s="430" t="s">
        <v>817</v>
      </c>
      <c r="USO401" s="430" t="s">
        <v>817</v>
      </c>
      <c r="USP401" s="430" t="s">
        <v>817</v>
      </c>
      <c r="USQ401" s="430" t="s">
        <v>817</v>
      </c>
      <c r="USR401" s="430" t="s">
        <v>817</v>
      </c>
      <c r="USS401" s="430" t="s">
        <v>817</v>
      </c>
      <c r="UST401" s="430" t="s">
        <v>817</v>
      </c>
      <c r="USU401" s="430" t="s">
        <v>817</v>
      </c>
      <c r="USV401" s="430" t="s">
        <v>817</v>
      </c>
      <c r="USW401" s="430" t="s">
        <v>817</v>
      </c>
      <c r="USX401" s="430" t="s">
        <v>817</v>
      </c>
      <c r="USY401" s="430" t="s">
        <v>817</v>
      </c>
      <c r="USZ401" s="430" t="s">
        <v>817</v>
      </c>
      <c r="UTA401" s="430" t="s">
        <v>817</v>
      </c>
      <c r="UTB401" s="430" t="s">
        <v>817</v>
      </c>
      <c r="UTC401" s="430" t="s">
        <v>817</v>
      </c>
      <c r="UTD401" s="430" t="s">
        <v>817</v>
      </c>
      <c r="UTE401" s="430" t="s">
        <v>817</v>
      </c>
      <c r="UTF401" s="430" t="s">
        <v>817</v>
      </c>
      <c r="UTG401" s="430" t="s">
        <v>817</v>
      </c>
      <c r="UTH401" s="430" t="s">
        <v>817</v>
      </c>
      <c r="UTI401" s="430" t="s">
        <v>817</v>
      </c>
      <c r="UTJ401" s="430" t="s">
        <v>817</v>
      </c>
      <c r="UTK401" s="430" t="s">
        <v>817</v>
      </c>
      <c r="UTL401" s="430" t="s">
        <v>817</v>
      </c>
      <c r="UTM401" s="430" t="s">
        <v>817</v>
      </c>
      <c r="UTN401" s="430" t="s">
        <v>817</v>
      </c>
      <c r="UTO401" s="430" t="s">
        <v>817</v>
      </c>
      <c r="UTP401" s="430" t="s">
        <v>817</v>
      </c>
      <c r="UTQ401" s="430" t="s">
        <v>817</v>
      </c>
      <c r="UTR401" s="430" t="s">
        <v>817</v>
      </c>
      <c r="UTS401" s="430" t="s">
        <v>817</v>
      </c>
      <c r="UTT401" s="430" t="s">
        <v>817</v>
      </c>
      <c r="UTU401" s="430" t="s">
        <v>817</v>
      </c>
      <c r="UTV401" s="430" t="s">
        <v>817</v>
      </c>
      <c r="UTW401" s="430" t="s">
        <v>817</v>
      </c>
      <c r="UTX401" s="430" t="s">
        <v>817</v>
      </c>
      <c r="UTY401" s="430" t="s">
        <v>817</v>
      </c>
      <c r="UTZ401" s="430" t="s">
        <v>817</v>
      </c>
      <c r="UUA401" s="430" t="s">
        <v>817</v>
      </c>
      <c r="UUB401" s="430" t="s">
        <v>817</v>
      </c>
      <c r="UUC401" s="430" t="s">
        <v>817</v>
      </c>
      <c r="UUD401" s="430" t="s">
        <v>817</v>
      </c>
      <c r="UUE401" s="430" t="s">
        <v>817</v>
      </c>
      <c r="UUF401" s="430" t="s">
        <v>817</v>
      </c>
      <c r="UUG401" s="430" t="s">
        <v>817</v>
      </c>
      <c r="UUH401" s="430" t="s">
        <v>817</v>
      </c>
      <c r="UUI401" s="430" t="s">
        <v>817</v>
      </c>
      <c r="UUJ401" s="430" t="s">
        <v>817</v>
      </c>
      <c r="UUK401" s="430" t="s">
        <v>817</v>
      </c>
      <c r="UUL401" s="430" t="s">
        <v>817</v>
      </c>
      <c r="UUM401" s="430" t="s">
        <v>817</v>
      </c>
      <c r="UUN401" s="430" t="s">
        <v>817</v>
      </c>
      <c r="UUO401" s="430" t="s">
        <v>817</v>
      </c>
      <c r="UUP401" s="430" t="s">
        <v>817</v>
      </c>
      <c r="UUQ401" s="430" t="s">
        <v>817</v>
      </c>
      <c r="UUR401" s="430" t="s">
        <v>817</v>
      </c>
      <c r="UUS401" s="430" t="s">
        <v>817</v>
      </c>
      <c r="UUT401" s="430" t="s">
        <v>817</v>
      </c>
      <c r="UUU401" s="430" t="s">
        <v>817</v>
      </c>
      <c r="UUV401" s="430" t="s">
        <v>817</v>
      </c>
      <c r="UUW401" s="430" t="s">
        <v>817</v>
      </c>
      <c r="UUX401" s="430" t="s">
        <v>817</v>
      </c>
      <c r="UUY401" s="430" t="s">
        <v>817</v>
      </c>
      <c r="UUZ401" s="430" t="s">
        <v>817</v>
      </c>
      <c r="UVA401" s="430" t="s">
        <v>817</v>
      </c>
      <c r="UVB401" s="430" t="s">
        <v>817</v>
      </c>
      <c r="UVC401" s="430" t="s">
        <v>817</v>
      </c>
      <c r="UVD401" s="430" t="s">
        <v>817</v>
      </c>
      <c r="UVE401" s="430" t="s">
        <v>817</v>
      </c>
      <c r="UVF401" s="430" t="s">
        <v>817</v>
      </c>
      <c r="UVG401" s="430" t="s">
        <v>817</v>
      </c>
      <c r="UVH401" s="430" t="s">
        <v>817</v>
      </c>
      <c r="UVI401" s="430" t="s">
        <v>817</v>
      </c>
      <c r="UVJ401" s="430" t="s">
        <v>817</v>
      </c>
      <c r="UVK401" s="430" t="s">
        <v>817</v>
      </c>
      <c r="UVL401" s="430" t="s">
        <v>817</v>
      </c>
      <c r="UVM401" s="430" t="s">
        <v>817</v>
      </c>
      <c r="UVN401" s="430" t="s">
        <v>817</v>
      </c>
      <c r="UVO401" s="430" t="s">
        <v>817</v>
      </c>
      <c r="UVP401" s="430" t="s">
        <v>817</v>
      </c>
      <c r="UVQ401" s="430" t="s">
        <v>817</v>
      </c>
      <c r="UVR401" s="430" t="s">
        <v>817</v>
      </c>
      <c r="UVS401" s="430" t="s">
        <v>817</v>
      </c>
      <c r="UVT401" s="430" t="s">
        <v>817</v>
      </c>
      <c r="UVU401" s="430" t="s">
        <v>817</v>
      </c>
      <c r="UVV401" s="430" t="s">
        <v>817</v>
      </c>
      <c r="UVW401" s="430" t="s">
        <v>817</v>
      </c>
      <c r="UVX401" s="430" t="s">
        <v>817</v>
      </c>
      <c r="UVY401" s="430" t="s">
        <v>817</v>
      </c>
      <c r="UVZ401" s="430" t="s">
        <v>817</v>
      </c>
      <c r="UWA401" s="430" t="s">
        <v>817</v>
      </c>
      <c r="UWB401" s="430" t="s">
        <v>817</v>
      </c>
      <c r="UWC401" s="430" t="s">
        <v>817</v>
      </c>
      <c r="UWD401" s="430" t="s">
        <v>817</v>
      </c>
      <c r="UWE401" s="430" t="s">
        <v>817</v>
      </c>
      <c r="UWF401" s="430" t="s">
        <v>817</v>
      </c>
      <c r="UWG401" s="430" t="s">
        <v>817</v>
      </c>
      <c r="UWH401" s="430" t="s">
        <v>817</v>
      </c>
      <c r="UWI401" s="430" t="s">
        <v>817</v>
      </c>
      <c r="UWJ401" s="430" t="s">
        <v>817</v>
      </c>
      <c r="UWK401" s="430" t="s">
        <v>817</v>
      </c>
      <c r="UWL401" s="430" t="s">
        <v>817</v>
      </c>
      <c r="UWM401" s="430" t="s">
        <v>817</v>
      </c>
      <c r="UWN401" s="430" t="s">
        <v>817</v>
      </c>
      <c r="UWO401" s="430" t="s">
        <v>817</v>
      </c>
      <c r="UWP401" s="430" t="s">
        <v>817</v>
      </c>
      <c r="UWQ401" s="430" t="s">
        <v>817</v>
      </c>
      <c r="UWR401" s="430" t="s">
        <v>817</v>
      </c>
      <c r="UWS401" s="430" t="s">
        <v>817</v>
      </c>
      <c r="UWT401" s="430" t="s">
        <v>817</v>
      </c>
      <c r="UWU401" s="430" t="s">
        <v>817</v>
      </c>
      <c r="UWV401" s="430" t="s">
        <v>817</v>
      </c>
      <c r="UWW401" s="430" t="s">
        <v>817</v>
      </c>
      <c r="UWX401" s="430" t="s">
        <v>817</v>
      </c>
      <c r="UWY401" s="430" t="s">
        <v>817</v>
      </c>
      <c r="UWZ401" s="430" t="s">
        <v>817</v>
      </c>
      <c r="UXA401" s="430" t="s">
        <v>817</v>
      </c>
      <c r="UXB401" s="430" t="s">
        <v>817</v>
      </c>
      <c r="UXC401" s="430" t="s">
        <v>817</v>
      </c>
      <c r="UXD401" s="430" t="s">
        <v>817</v>
      </c>
      <c r="UXE401" s="430" t="s">
        <v>817</v>
      </c>
      <c r="UXF401" s="430" t="s">
        <v>817</v>
      </c>
      <c r="UXG401" s="430" t="s">
        <v>817</v>
      </c>
      <c r="UXH401" s="430" t="s">
        <v>817</v>
      </c>
      <c r="UXI401" s="430" t="s">
        <v>817</v>
      </c>
      <c r="UXJ401" s="430" t="s">
        <v>817</v>
      </c>
      <c r="UXK401" s="430" t="s">
        <v>817</v>
      </c>
      <c r="UXL401" s="430" t="s">
        <v>817</v>
      </c>
      <c r="UXM401" s="430" t="s">
        <v>817</v>
      </c>
      <c r="UXN401" s="430" t="s">
        <v>817</v>
      </c>
      <c r="UXO401" s="430" t="s">
        <v>817</v>
      </c>
      <c r="UXP401" s="430" t="s">
        <v>817</v>
      </c>
      <c r="UXQ401" s="430" t="s">
        <v>817</v>
      </c>
      <c r="UXR401" s="430" t="s">
        <v>817</v>
      </c>
      <c r="UXS401" s="430" t="s">
        <v>817</v>
      </c>
      <c r="UXT401" s="430" t="s">
        <v>817</v>
      </c>
      <c r="UXU401" s="430" t="s">
        <v>817</v>
      </c>
      <c r="UXV401" s="430" t="s">
        <v>817</v>
      </c>
      <c r="UXW401" s="430" t="s">
        <v>817</v>
      </c>
      <c r="UXX401" s="430" t="s">
        <v>817</v>
      </c>
      <c r="UXY401" s="430" t="s">
        <v>817</v>
      </c>
      <c r="UXZ401" s="430" t="s">
        <v>817</v>
      </c>
      <c r="UYA401" s="430" t="s">
        <v>817</v>
      </c>
      <c r="UYB401" s="430" t="s">
        <v>817</v>
      </c>
      <c r="UYC401" s="430" t="s">
        <v>817</v>
      </c>
      <c r="UYD401" s="430" t="s">
        <v>817</v>
      </c>
      <c r="UYE401" s="430" t="s">
        <v>817</v>
      </c>
      <c r="UYF401" s="430" t="s">
        <v>817</v>
      </c>
      <c r="UYG401" s="430" t="s">
        <v>817</v>
      </c>
      <c r="UYH401" s="430" t="s">
        <v>817</v>
      </c>
      <c r="UYI401" s="430" t="s">
        <v>817</v>
      </c>
      <c r="UYJ401" s="430" t="s">
        <v>817</v>
      </c>
      <c r="UYK401" s="430" t="s">
        <v>817</v>
      </c>
      <c r="UYL401" s="430" t="s">
        <v>817</v>
      </c>
      <c r="UYM401" s="430" t="s">
        <v>817</v>
      </c>
      <c r="UYN401" s="430" t="s">
        <v>817</v>
      </c>
      <c r="UYO401" s="430" t="s">
        <v>817</v>
      </c>
      <c r="UYP401" s="430" t="s">
        <v>817</v>
      </c>
      <c r="UYQ401" s="430" t="s">
        <v>817</v>
      </c>
      <c r="UYR401" s="430" t="s">
        <v>817</v>
      </c>
      <c r="UYS401" s="430" t="s">
        <v>817</v>
      </c>
      <c r="UYT401" s="430" t="s">
        <v>817</v>
      </c>
      <c r="UYU401" s="430" t="s">
        <v>817</v>
      </c>
      <c r="UYV401" s="430" t="s">
        <v>817</v>
      </c>
      <c r="UYW401" s="430" t="s">
        <v>817</v>
      </c>
      <c r="UYX401" s="430" t="s">
        <v>817</v>
      </c>
      <c r="UYY401" s="430" t="s">
        <v>817</v>
      </c>
      <c r="UYZ401" s="430" t="s">
        <v>817</v>
      </c>
      <c r="UZA401" s="430" t="s">
        <v>817</v>
      </c>
      <c r="UZB401" s="430" t="s">
        <v>817</v>
      </c>
      <c r="UZC401" s="430" t="s">
        <v>817</v>
      </c>
      <c r="UZD401" s="430" t="s">
        <v>817</v>
      </c>
      <c r="UZE401" s="430" t="s">
        <v>817</v>
      </c>
      <c r="UZF401" s="430" t="s">
        <v>817</v>
      </c>
      <c r="UZG401" s="430" t="s">
        <v>817</v>
      </c>
      <c r="UZH401" s="430" t="s">
        <v>817</v>
      </c>
      <c r="UZI401" s="430" t="s">
        <v>817</v>
      </c>
      <c r="UZJ401" s="430" t="s">
        <v>817</v>
      </c>
      <c r="UZK401" s="430" t="s">
        <v>817</v>
      </c>
      <c r="UZL401" s="430" t="s">
        <v>817</v>
      </c>
      <c r="UZM401" s="430" t="s">
        <v>817</v>
      </c>
      <c r="UZN401" s="430" t="s">
        <v>817</v>
      </c>
      <c r="UZO401" s="430" t="s">
        <v>817</v>
      </c>
      <c r="UZP401" s="430" t="s">
        <v>817</v>
      </c>
      <c r="UZQ401" s="430" t="s">
        <v>817</v>
      </c>
      <c r="UZR401" s="430" t="s">
        <v>817</v>
      </c>
      <c r="UZS401" s="430" t="s">
        <v>817</v>
      </c>
      <c r="UZT401" s="430" t="s">
        <v>817</v>
      </c>
      <c r="UZU401" s="430" t="s">
        <v>817</v>
      </c>
      <c r="UZV401" s="430" t="s">
        <v>817</v>
      </c>
      <c r="UZW401" s="430" t="s">
        <v>817</v>
      </c>
      <c r="UZX401" s="430" t="s">
        <v>817</v>
      </c>
      <c r="UZY401" s="430" t="s">
        <v>817</v>
      </c>
      <c r="UZZ401" s="430" t="s">
        <v>817</v>
      </c>
      <c r="VAA401" s="430" t="s">
        <v>817</v>
      </c>
      <c r="VAB401" s="430" t="s">
        <v>817</v>
      </c>
      <c r="VAC401" s="430" t="s">
        <v>817</v>
      </c>
      <c r="VAD401" s="430" t="s">
        <v>817</v>
      </c>
      <c r="VAE401" s="430" t="s">
        <v>817</v>
      </c>
      <c r="VAF401" s="430" t="s">
        <v>817</v>
      </c>
      <c r="VAG401" s="430" t="s">
        <v>817</v>
      </c>
      <c r="VAH401" s="430" t="s">
        <v>817</v>
      </c>
      <c r="VAI401" s="430" t="s">
        <v>817</v>
      </c>
      <c r="VAJ401" s="430" t="s">
        <v>817</v>
      </c>
      <c r="VAK401" s="430" t="s">
        <v>817</v>
      </c>
      <c r="VAL401" s="430" t="s">
        <v>817</v>
      </c>
      <c r="VAM401" s="430" t="s">
        <v>817</v>
      </c>
      <c r="VAN401" s="430" t="s">
        <v>817</v>
      </c>
      <c r="VAO401" s="430" t="s">
        <v>817</v>
      </c>
      <c r="VAP401" s="430" t="s">
        <v>817</v>
      </c>
      <c r="VAQ401" s="430" t="s">
        <v>817</v>
      </c>
      <c r="VAR401" s="430" t="s">
        <v>817</v>
      </c>
      <c r="VAS401" s="430" t="s">
        <v>817</v>
      </c>
      <c r="VAT401" s="430" t="s">
        <v>817</v>
      </c>
      <c r="VAU401" s="430" t="s">
        <v>817</v>
      </c>
      <c r="VAV401" s="430" t="s">
        <v>817</v>
      </c>
      <c r="VAW401" s="430" t="s">
        <v>817</v>
      </c>
      <c r="VAX401" s="430" t="s">
        <v>817</v>
      </c>
      <c r="VAY401" s="430" t="s">
        <v>817</v>
      </c>
      <c r="VAZ401" s="430" t="s">
        <v>817</v>
      </c>
      <c r="VBA401" s="430" t="s">
        <v>817</v>
      </c>
      <c r="VBB401" s="430" t="s">
        <v>817</v>
      </c>
      <c r="VBC401" s="430" t="s">
        <v>817</v>
      </c>
      <c r="VBD401" s="430" t="s">
        <v>817</v>
      </c>
      <c r="VBE401" s="430" t="s">
        <v>817</v>
      </c>
      <c r="VBF401" s="430" t="s">
        <v>817</v>
      </c>
      <c r="VBG401" s="430" t="s">
        <v>817</v>
      </c>
      <c r="VBH401" s="430" t="s">
        <v>817</v>
      </c>
      <c r="VBI401" s="430" t="s">
        <v>817</v>
      </c>
      <c r="VBJ401" s="430" t="s">
        <v>817</v>
      </c>
      <c r="VBK401" s="430" t="s">
        <v>817</v>
      </c>
      <c r="VBL401" s="430" t="s">
        <v>817</v>
      </c>
      <c r="VBM401" s="430" t="s">
        <v>817</v>
      </c>
      <c r="VBN401" s="430" t="s">
        <v>817</v>
      </c>
      <c r="VBO401" s="430" t="s">
        <v>817</v>
      </c>
      <c r="VBP401" s="430" t="s">
        <v>817</v>
      </c>
      <c r="VBQ401" s="430" t="s">
        <v>817</v>
      </c>
      <c r="VBR401" s="430" t="s">
        <v>817</v>
      </c>
      <c r="VBS401" s="430" t="s">
        <v>817</v>
      </c>
      <c r="VBT401" s="430" t="s">
        <v>817</v>
      </c>
      <c r="VBU401" s="430" t="s">
        <v>817</v>
      </c>
      <c r="VBV401" s="430" t="s">
        <v>817</v>
      </c>
      <c r="VBW401" s="430" t="s">
        <v>817</v>
      </c>
      <c r="VBX401" s="430" t="s">
        <v>817</v>
      </c>
      <c r="VBY401" s="430" t="s">
        <v>817</v>
      </c>
      <c r="VBZ401" s="430" t="s">
        <v>817</v>
      </c>
      <c r="VCA401" s="430" t="s">
        <v>817</v>
      </c>
      <c r="VCB401" s="430" t="s">
        <v>817</v>
      </c>
      <c r="VCC401" s="430" t="s">
        <v>817</v>
      </c>
      <c r="VCD401" s="430" t="s">
        <v>817</v>
      </c>
      <c r="VCE401" s="430" t="s">
        <v>817</v>
      </c>
      <c r="VCF401" s="430" t="s">
        <v>817</v>
      </c>
      <c r="VCG401" s="430" t="s">
        <v>817</v>
      </c>
      <c r="VCH401" s="430" t="s">
        <v>817</v>
      </c>
      <c r="VCI401" s="430" t="s">
        <v>817</v>
      </c>
      <c r="VCJ401" s="430" t="s">
        <v>817</v>
      </c>
      <c r="VCK401" s="430" t="s">
        <v>817</v>
      </c>
      <c r="VCL401" s="430" t="s">
        <v>817</v>
      </c>
      <c r="VCM401" s="430" t="s">
        <v>817</v>
      </c>
      <c r="VCN401" s="430" t="s">
        <v>817</v>
      </c>
      <c r="VCO401" s="430" t="s">
        <v>817</v>
      </c>
      <c r="VCP401" s="430" t="s">
        <v>817</v>
      </c>
      <c r="VCQ401" s="430" t="s">
        <v>817</v>
      </c>
      <c r="VCR401" s="430" t="s">
        <v>817</v>
      </c>
      <c r="VCS401" s="430" t="s">
        <v>817</v>
      </c>
      <c r="VCT401" s="430" t="s">
        <v>817</v>
      </c>
      <c r="VCU401" s="430" t="s">
        <v>817</v>
      </c>
      <c r="VCV401" s="430" t="s">
        <v>817</v>
      </c>
      <c r="VCW401" s="430" t="s">
        <v>817</v>
      </c>
      <c r="VCX401" s="430" t="s">
        <v>817</v>
      </c>
      <c r="VCY401" s="430" t="s">
        <v>817</v>
      </c>
      <c r="VCZ401" s="430" t="s">
        <v>817</v>
      </c>
      <c r="VDA401" s="430" t="s">
        <v>817</v>
      </c>
      <c r="VDB401" s="430" t="s">
        <v>817</v>
      </c>
      <c r="VDC401" s="430" t="s">
        <v>817</v>
      </c>
      <c r="VDD401" s="430" t="s">
        <v>817</v>
      </c>
      <c r="VDE401" s="430" t="s">
        <v>817</v>
      </c>
      <c r="VDF401" s="430" t="s">
        <v>817</v>
      </c>
      <c r="VDG401" s="430" t="s">
        <v>817</v>
      </c>
      <c r="VDH401" s="430" t="s">
        <v>817</v>
      </c>
      <c r="VDI401" s="430" t="s">
        <v>817</v>
      </c>
      <c r="VDJ401" s="430" t="s">
        <v>817</v>
      </c>
      <c r="VDK401" s="430" t="s">
        <v>817</v>
      </c>
      <c r="VDL401" s="430" t="s">
        <v>817</v>
      </c>
      <c r="VDM401" s="430" t="s">
        <v>817</v>
      </c>
      <c r="VDN401" s="430" t="s">
        <v>817</v>
      </c>
      <c r="VDO401" s="430" t="s">
        <v>817</v>
      </c>
      <c r="VDP401" s="430" t="s">
        <v>817</v>
      </c>
      <c r="VDQ401" s="430" t="s">
        <v>817</v>
      </c>
      <c r="VDR401" s="430" t="s">
        <v>817</v>
      </c>
      <c r="VDS401" s="430" t="s">
        <v>817</v>
      </c>
      <c r="VDT401" s="430" t="s">
        <v>817</v>
      </c>
      <c r="VDU401" s="430" t="s">
        <v>817</v>
      </c>
      <c r="VDV401" s="430" t="s">
        <v>817</v>
      </c>
      <c r="VDW401" s="430" t="s">
        <v>817</v>
      </c>
      <c r="VDX401" s="430" t="s">
        <v>817</v>
      </c>
      <c r="VDY401" s="430" t="s">
        <v>817</v>
      </c>
      <c r="VDZ401" s="430" t="s">
        <v>817</v>
      </c>
      <c r="VEA401" s="430" t="s">
        <v>817</v>
      </c>
      <c r="VEB401" s="430" t="s">
        <v>817</v>
      </c>
      <c r="VEC401" s="430" t="s">
        <v>817</v>
      </c>
      <c r="VED401" s="430" t="s">
        <v>817</v>
      </c>
      <c r="VEE401" s="430" t="s">
        <v>817</v>
      </c>
      <c r="VEF401" s="430" t="s">
        <v>817</v>
      </c>
      <c r="VEG401" s="430" t="s">
        <v>817</v>
      </c>
      <c r="VEH401" s="430" t="s">
        <v>817</v>
      </c>
      <c r="VEI401" s="430" t="s">
        <v>817</v>
      </c>
      <c r="VEJ401" s="430" t="s">
        <v>817</v>
      </c>
      <c r="VEK401" s="430" t="s">
        <v>817</v>
      </c>
      <c r="VEL401" s="430" t="s">
        <v>817</v>
      </c>
      <c r="VEM401" s="430" t="s">
        <v>817</v>
      </c>
      <c r="VEN401" s="430" t="s">
        <v>817</v>
      </c>
      <c r="VEO401" s="430" t="s">
        <v>817</v>
      </c>
      <c r="VEP401" s="430" t="s">
        <v>817</v>
      </c>
      <c r="VEQ401" s="430" t="s">
        <v>817</v>
      </c>
      <c r="VER401" s="430" t="s">
        <v>817</v>
      </c>
      <c r="VES401" s="430" t="s">
        <v>817</v>
      </c>
      <c r="VET401" s="430" t="s">
        <v>817</v>
      </c>
      <c r="VEU401" s="430" t="s">
        <v>817</v>
      </c>
      <c r="VEV401" s="430" t="s">
        <v>817</v>
      </c>
      <c r="VEW401" s="430" t="s">
        <v>817</v>
      </c>
      <c r="VEX401" s="430" t="s">
        <v>817</v>
      </c>
      <c r="VEY401" s="430" t="s">
        <v>817</v>
      </c>
      <c r="VEZ401" s="430" t="s">
        <v>817</v>
      </c>
      <c r="VFA401" s="430" t="s">
        <v>817</v>
      </c>
      <c r="VFB401" s="430" t="s">
        <v>817</v>
      </c>
      <c r="VFC401" s="430" t="s">
        <v>817</v>
      </c>
      <c r="VFD401" s="430" t="s">
        <v>817</v>
      </c>
      <c r="VFE401" s="430" t="s">
        <v>817</v>
      </c>
      <c r="VFF401" s="430" t="s">
        <v>817</v>
      </c>
      <c r="VFG401" s="430" t="s">
        <v>817</v>
      </c>
      <c r="VFH401" s="430" t="s">
        <v>817</v>
      </c>
      <c r="VFI401" s="430" t="s">
        <v>817</v>
      </c>
      <c r="VFJ401" s="430" t="s">
        <v>817</v>
      </c>
      <c r="VFK401" s="430" t="s">
        <v>817</v>
      </c>
      <c r="VFL401" s="430" t="s">
        <v>817</v>
      </c>
      <c r="VFM401" s="430" t="s">
        <v>817</v>
      </c>
      <c r="VFN401" s="430" t="s">
        <v>817</v>
      </c>
      <c r="VFO401" s="430" t="s">
        <v>817</v>
      </c>
      <c r="VFP401" s="430" t="s">
        <v>817</v>
      </c>
      <c r="VFQ401" s="430" t="s">
        <v>817</v>
      </c>
      <c r="VFR401" s="430" t="s">
        <v>817</v>
      </c>
      <c r="VFS401" s="430" t="s">
        <v>817</v>
      </c>
      <c r="VFT401" s="430" t="s">
        <v>817</v>
      </c>
      <c r="VFU401" s="430" t="s">
        <v>817</v>
      </c>
      <c r="VFV401" s="430" t="s">
        <v>817</v>
      </c>
      <c r="VFW401" s="430" t="s">
        <v>817</v>
      </c>
      <c r="VFX401" s="430" t="s">
        <v>817</v>
      </c>
      <c r="VFY401" s="430" t="s">
        <v>817</v>
      </c>
      <c r="VFZ401" s="430" t="s">
        <v>817</v>
      </c>
      <c r="VGA401" s="430" t="s">
        <v>817</v>
      </c>
      <c r="VGB401" s="430" t="s">
        <v>817</v>
      </c>
      <c r="VGC401" s="430" t="s">
        <v>817</v>
      </c>
      <c r="VGD401" s="430" t="s">
        <v>817</v>
      </c>
      <c r="VGE401" s="430" t="s">
        <v>817</v>
      </c>
      <c r="VGF401" s="430" t="s">
        <v>817</v>
      </c>
      <c r="VGG401" s="430" t="s">
        <v>817</v>
      </c>
      <c r="VGH401" s="430" t="s">
        <v>817</v>
      </c>
      <c r="VGI401" s="430" t="s">
        <v>817</v>
      </c>
      <c r="VGJ401" s="430" t="s">
        <v>817</v>
      </c>
      <c r="VGK401" s="430" t="s">
        <v>817</v>
      </c>
      <c r="VGL401" s="430" t="s">
        <v>817</v>
      </c>
      <c r="VGM401" s="430" t="s">
        <v>817</v>
      </c>
      <c r="VGN401" s="430" t="s">
        <v>817</v>
      </c>
      <c r="VGO401" s="430" t="s">
        <v>817</v>
      </c>
      <c r="VGP401" s="430" t="s">
        <v>817</v>
      </c>
      <c r="VGQ401" s="430" t="s">
        <v>817</v>
      </c>
      <c r="VGR401" s="430" t="s">
        <v>817</v>
      </c>
      <c r="VGS401" s="430" t="s">
        <v>817</v>
      </c>
      <c r="VGT401" s="430" t="s">
        <v>817</v>
      </c>
      <c r="VGU401" s="430" t="s">
        <v>817</v>
      </c>
      <c r="VGV401" s="430" t="s">
        <v>817</v>
      </c>
      <c r="VGW401" s="430" t="s">
        <v>817</v>
      </c>
      <c r="VGX401" s="430" t="s">
        <v>817</v>
      </c>
      <c r="VGY401" s="430" t="s">
        <v>817</v>
      </c>
      <c r="VGZ401" s="430" t="s">
        <v>817</v>
      </c>
      <c r="VHA401" s="430" t="s">
        <v>817</v>
      </c>
      <c r="VHB401" s="430" t="s">
        <v>817</v>
      </c>
      <c r="VHC401" s="430" t="s">
        <v>817</v>
      </c>
      <c r="VHD401" s="430" t="s">
        <v>817</v>
      </c>
      <c r="VHE401" s="430" t="s">
        <v>817</v>
      </c>
      <c r="VHF401" s="430" t="s">
        <v>817</v>
      </c>
      <c r="VHG401" s="430" t="s">
        <v>817</v>
      </c>
      <c r="VHH401" s="430" t="s">
        <v>817</v>
      </c>
      <c r="VHI401" s="430" t="s">
        <v>817</v>
      </c>
      <c r="VHJ401" s="430" t="s">
        <v>817</v>
      </c>
      <c r="VHK401" s="430" t="s">
        <v>817</v>
      </c>
      <c r="VHL401" s="430" t="s">
        <v>817</v>
      </c>
      <c r="VHM401" s="430" t="s">
        <v>817</v>
      </c>
      <c r="VHN401" s="430" t="s">
        <v>817</v>
      </c>
      <c r="VHO401" s="430" t="s">
        <v>817</v>
      </c>
      <c r="VHP401" s="430" t="s">
        <v>817</v>
      </c>
      <c r="VHQ401" s="430" t="s">
        <v>817</v>
      </c>
      <c r="VHR401" s="430" t="s">
        <v>817</v>
      </c>
      <c r="VHS401" s="430" t="s">
        <v>817</v>
      </c>
      <c r="VHT401" s="430" t="s">
        <v>817</v>
      </c>
      <c r="VHU401" s="430" t="s">
        <v>817</v>
      </c>
      <c r="VHV401" s="430" t="s">
        <v>817</v>
      </c>
      <c r="VHW401" s="430" t="s">
        <v>817</v>
      </c>
      <c r="VHX401" s="430" t="s">
        <v>817</v>
      </c>
      <c r="VHY401" s="430" t="s">
        <v>817</v>
      </c>
      <c r="VHZ401" s="430" t="s">
        <v>817</v>
      </c>
      <c r="VIA401" s="430" t="s">
        <v>817</v>
      </c>
      <c r="VIB401" s="430" t="s">
        <v>817</v>
      </c>
      <c r="VIC401" s="430" t="s">
        <v>817</v>
      </c>
      <c r="VID401" s="430" t="s">
        <v>817</v>
      </c>
      <c r="VIE401" s="430" t="s">
        <v>817</v>
      </c>
      <c r="VIF401" s="430" t="s">
        <v>817</v>
      </c>
      <c r="VIG401" s="430" t="s">
        <v>817</v>
      </c>
      <c r="VIH401" s="430" t="s">
        <v>817</v>
      </c>
      <c r="VII401" s="430" t="s">
        <v>817</v>
      </c>
      <c r="VIJ401" s="430" t="s">
        <v>817</v>
      </c>
      <c r="VIK401" s="430" t="s">
        <v>817</v>
      </c>
      <c r="VIL401" s="430" t="s">
        <v>817</v>
      </c>
      <c r="VIM401" s="430" t="s">
        <v>817</v>
      </c>
      <c r="VIN401" s="430" t="s">
        <v>817</v>
      </c>
      <c r="VIO401" s="430" t="s">
        <v>817</v>
      </c>
      <c r="VIP401" s="430" t="s">
        <v>817</v>
      </c>
      <c r="VIQ401" s="430" t="s">
        <v>817</v>
      </c>
      <c r="VIR401" s="430" t="s">
        <v>817</v>
      </c>
      <c r="VIS401" s="430" t="s">
        <v>817</v>
      </c>
      <c r="VIT401" s="430" t="s">
        <v>817</v>
      </c>
      <c r="VIU401" s="430" t="s">
        <v>817</v>
      </c>
      <c r="VIV401" s="430" t="s">
        <v>817</v>
      </c>
      <c r="VIW401" s="430" t="s">
        <v>817</v>
      </c>
      <c r="VIX401" s="430" t="s">
        <v>817</v>
      </c>
      <c r="VIY401" s="430" t="s">
        <v>817</v>
      </c>
      <c r="VIZ401" s="430" t="s">
        <v>817</v>
      </c>
      <c r="VJA401" s="430" t="s">
        <v>817</v>
      </c>
      <c r="VJB401" s="430" t="s">
        <v>817</v>
      </c>
      <c r="VJC401" s="430" t="s">
        <v>817</v>
      </c>
      <c r="VJD401" s="430" t="s">
        <v>817</v>
      </c>
      <c r="VJE401" s="430" t="s">
        <v>817</v>
      </c>
      <c r="VJF401" s="430" t="s">
        <v>817</v>
      </c>
      <c r="VJG401" s="430" t="s">
        <v>817</v>
      </c>
      <c r="VJH401" s="430" t="s">
        <v>817</v>
      </c>
      <c r="VJI401" s="430" t="s">
        <v>817</v>
      </c>
      <c r="VJJ401" s="430" t="s">
        <v>817</v>
      </c>
      <c r="VJK401" s="430" t="s">
        <v>817</v>
      </c>
      <c r="VJL401" s="430" t="s">
        <v>817</v>
      </c>
      <c r="VJM401" s="430" t="s">
        <v>817</v>
      </c>
      <c r="VJN401" s="430" t="s">
        <v>817</v>
      </c>
      <c r="VJO401" s="430" t="s">
        <v>817</v>
      </c>
      <c r="VJP401" s="430" t="s">
        <v>817</v>
      </c>
      <c r="VJQ401" s="430" t="s">
        <v>817</v>
      </c>
      <c r="VJR401" s="430" t="s">
        <v>817</v>
      </c>
      <c r="VJS401" s="430" t="s">
        <v>817</v>
      </c>
      <c r="VJT401" s="430" t="s">
        <v>817</v>
      </c>
      <c r="VJU401" s="430" t="s">
        <v>817</v>
      </c>
      <c r="VJV401" s="430" t="s">
        <v>817</v>
      </c>
      <c r="VJW401" s="430" t="s">
        <v>817</v>
      </c>
      <c r="VJX401" s="430" t="s">
        <v>817</v>
      </c>
      <c r="VJY401" s="430" t="s">
        <v>817</v>
      </c>
      <c r="VJZ401" s="430" t="s">
        <v>817</v>
      </c>
      <c r="VKA401" s="430" t="s">
        <v>817</v>
      </c>
      <c r="VKB401" s="430" t="s">
        <v>817</v>
      </c>
      <c r="VKC401" s="430" t="s">
        <v>817</v>
      </c>
      <c r="VKD401" s="430" t="s">
        <v>817</v>
      </c>
      <c r="VKE401" s="430" t="s">
        <v>817</v>
      </c>
      <c r="VKF401" s="430" t="s">
        <v>817</v>
      </c>
      <c r="VKG401" s="430" t="s">
        <v>817</v>
      </c>
      <c r="VKH401" s="430" t="s">
        <v>817</v>
      </c>
      <c r="VKI401" s="430" t="s">
        <v>817</v>
      </c>
      <c r="VKJ401" s="430" t="s">
        <v>817</v>
      </c>
      <c r="VKK401" s="430" t="s">
        <v>817</v>
      </c>
      <c r="VKL401" s="430" t="s">
        <v>817</v>
      </c>
      <c r="VKM401" s="430" t="s">
        <v>817</v>
      </c>
      <c r="VKN401" s="430" t="s">
        <v>817</v>
      </c>
      <c r="VKO401" s="430" t="s">
        <v>817</v>
      </c>
      <c r="VKP401" s="430" t="s">
        <v>817</v>
      </c>
      <c r="VKQ401" s="430" t="s">
        <v>817</v>
      </c>
      <c r="VKR401" s="430" t="s">
        <v>817</v>
      </c>
      <c r="VKS401" s="430" t="s">
        <v>817</v>
      </c>
      <c r="VKT401" s="430" t="s">
        <v>817</v>
      </c>
      <c r="VKU401" s="430" t="s">
        <v>817</v>
      </c>
      <c r="VKV401" s="430" t="s">
        <v>817</v>
      </c>
      <c r="VKW401" s="430" t="s">
        <v>817</v>
      </c>
      <c r="VKX401" s="430" t="s">
        <v>817</v>
      </c>
      <c r="VKY401" s="430" t="s">
        <v>817</v>
      </c>
      <c r="VKZ401" s="430" t="s">
        <v>817</v>
      </c>
      <c r="VLA401" s="430" t="s">
        <v>817</v>
      </c>
      <c r="VLB401" s="430" t="s">
        <v>817</v>
      </c>
      <c r="VLC401" s="430" t="s">
        <v>817</v>
      </c>
      <c r="VLD401" s="430" t="s">
        <v>817</v>
      </c>
      <c r="VLE401" s="430" t="s">
        <v>817</v>
      </c>
      <c r="VLF401" s="430" t="s">
        <v>817</v>
      </c>
      <c r="VLG401" s="430" t="s">
        <v>817</v>
      </c>
      <c r="VLH401" s="430" t="s">
        <v>817</v>
      </c>
      <c r="VLI401" s="430" t="s">
        <v>817</v>
      </c>
      <c r="VLJ401" s="430" t="s">
        <v>817</v>
      </c>
      <c r="VLK401" s="430" t="s">
        <v>817</v>
      </c>
      <c r="VLL401" s="430" t="s">
        <v>817</v>
      </c>
      <c r="VLM401" s="430" t="s">
        <v>817</v>
      </c>
      <c r="VLN401" s="430" t="s">
        <v>817</v>
      </c>
      <c r="VLO401" s="430" t="s">
        <v>817</v>
      </c>
      <c r="VLP401" s="430" t="s">
        <v>817</v>
      </c>
      <c r="VLQ401" s="430" t="s">
        <v>817</v>
      </c>
      <c r="VLR401" s="430" t="s">
        <v>817</v>
      </c>
      <c r="VLS401" s="430" t="s">
        <v>817</v>
      </c>
      <c r="VLT401" s="430" t="s">
        <v>817</v>
      </c>
      <c r="VLU401" s="430" t="s">
        <v>817</v>
      </c>
      <c r="VLV401" s="430" t="s">
        <v>817</v>
      </c>
      <c r="VLW401" s="430" t="s">
        <v>817</v>
      </c>
      <c r="VLX401" s="430" t="s">
        <v>817</v>
      </c>
      <c r="VLY401" s="430" t="s">
        <v>817</v>
      </c>
      <c r="VLZ401" s="430" t="s">
        <v>817</v>
      </c>
      <c r="VMA401" s="430" t="s">
        <v>817</v>
      </c>
      <c r="VMB401" s="430" t="s">
        <v>817</v>
      </c>
      <c r="VMC401" s="430" t="s">
        <v>817</v>
      </c>
      <c r="VMD401" s="430" t="s">
        <v>817</v>
      </c>
      <c r="VME401" s="430" t="s">
        <v>817</v>
      </c>
      <c r="VMF401" s="430" t="s">
        <v>817</v>
      </c>
      <c r="VMG401" s="430" t="s">
        <v>817</v>
      </c>
      <c r="VMH401" s="430" t="s">
        <v>817</v>
      </c>
      <c r="VMI401" s="430" t="s">
        <v>817</v>
      </c>
      <c r="VMJ401" s="430" t="s">
        <v>817</v>
      </c>
      <c r="VMK401" s="430" t="s">
        <v>817</v>
      </c>
      <c r="VML401" s="430" t="s">
        <v>817</v>
      </c>
      <c r="VMM401" s="430" t="s">
        <v>817</v>
      </c>
      <c r="VMN401" s="430" t="s">
        <v>817</v>
      </c>
      <c r="VMO401" s="430" t="s">
        <v>817</v>
      </c>
      <c r="VMP401" s="430" t="s">
        <v>817</v>
      </c>
      <c r="VMQ401" s="430" t="s">
        <v>817</v>
      </c>
      <c r="VMR401" s="430" t="s">
        <v>817</v>
      </c>
      <c r="VMS401" s="430" t="s">
        <v>817</v>
      </c>
      <c r="VMT401" s="430" t="s">
        <v>817</v>
      </c>
      <c r="VMU401" s="430" t="s">
        <v>817</v>
      </c>
      <c r="VMV401" s="430" t="s">
        <v>817</v>
      </c>
      <c r="VMW401" s="430" t="s">
        <v>817</v>
      </c>
      <c r="VMX401" s="430" t="s">
        <v>817</v>
      </c>
      <c r="VMY401" s="430" t="s">
        <v>817</v>
      </c>
      <c r="VMZ401" s="430" t="s">
        <v>817</v>
      </c>
      <c r="VNA401" s="430" t="s">
        <v>817</v>
      </c>
      <c r="VNB401" s="430" t="s">
        <v>817</v>
      </c>
      <c r="VNC401" s="430" t="s">
        <v>817</v>
      </c>
      <c r="VND401" s="430" t="s">
        <v>817</v>
      </c>
      <c r="VNE401" s="430" t="s">
        <v>817</v>
      </c>
      <c r="VNF401" s="430" t="s">
        <v>817</v>
      </c>
      <c r="VNG401" s="430" t="s">
        <v>817</v>
      </c>
      <c r="VNH401" s="430" t="s">
        <v>817</v>
      </c>
      <c r="VNI401" s="430" t="s">
        <v>817</v>
      </c>
      <c r="VNJ401" s="430" t="s">
        <v>817</v>
      </c>
      <c r="VNK401" s="430" t="s">
        <v>817</v>
      </c>
      <c r="VNL401" s="430" t="s">
        <v>817</v>
      </c>
      <c r="VNM401" s="430" t="s">
        <v>817</v>
      </c>
      <c r="VNN401" s="430" t="s">
        <v>817</v>
      </c>
      <c r="VNO401" s="430" t="s">
        <v>817</v>
      </c>
      <c r="VNP401" s="430" t="s">
        <v>817</v>
      </c>
      <c r="VNQ401" s="430" t="s">
        <v>817</v>
      </c>
      <c r="VNR401" s="430" t="s">
        <v>817</v>
      </c>
      <c r="VNS401" s="430" t="s">
        <v>817</v>
      </c>
      <c r="VNT401" s="430" t="s">
        <v>817</v>
      </c>
      <c r="VNU401" s="430" t="s">
        <v>817</v>
      </c>
      <c r="VNV401" s="430" t="s">
        <v>817</v>
      </c>
      <c r="VNW401" s="430" t="s">
        <v>817</v>
      </c>
      <c r="VNX401" s="430" t="s">
        <v>817</v>
      </c>
      <c r="VNY401" s="430" t="s">
        <v>817</v>
      </c>
      <c r="VNZ401" s="430" t="s">
        <v>817</v>
      </c>
      <c r="VOA401" s="430" t="s">
        <v>817</v>
      </c>
      <c r="VOB401" s="430" t="s">
        <v>817</v>
      </c>
      <c r="VOC401" s="430" t="s">
        <v>817</v>
      </c>
      <c r="VOD401" s="430" t="s">
        <v>817</v>
      </c>
      <c r="VOE401" s="430" t="s">
        <v>817</v>
      </c>
      <c r="VOF401" s="430" t="s">
        <v>817</v>
      </c>
      <c r="VOG401" s="430" t="s">
        <v>817</v>
      </c>
      <c r="VOH401" s="430" t="s">
        <v>817</v>
      </c>
      <c r="VOI401" s="430" t="s">
        <v>817</v>
      </c>
      <c r="VOJ401" s="430" t="s">
        <v>817</v>
      </c>
      <c r="VOK401" s="430" t="s">
        <v>817</v>
      </c>
      <c r="VOL401" s="430" t="s">
        <v>817</v>
      </c>
      <c r="VOM401" s="430" t="s">
        <v>817</v>
      </c>
      <c r="VON401" s="430" t="s">
        <v>817</v>
      </c>
      <c r="VOO401" s="430" t="s">
        <v>817</v>
      </c>
      <c r="VOP401" s="430" t="s">
        <v>817</v>
      </c>
      <c r="VOQ401" s="430" t="s">
        <v>817</v>
      </c>
      <c r="VOR401" s="430" t="s">
        <v>817</v>
      </c>
      <c r="VOS401" s="430" t="s">
        <v>817</v>
      </c>
      <c r="VOT401" s="430" t="s">
        <v>817</v>
      </c>
      <c r="VOU401" s="430" t="s">
        <v>817</v>
      </c>
      <c r="VOV401" s="430" t="s">
        <v>817</v>
      </c>
      <c r="VOW401" s="430" t="s">
        <v>817</v>
      </c>
      <c r="VOX401" s="430" t="s">
        <v>817</v>
      </c>
      <c r="VOY401" s="430" t="s">
        <v>817</v>
      </c>
      <c r="VOZ401" s="430" t="s">
        <v>817</v>
      </c>
      <c r="VPA401" s="430" t="s">
        <v>817</v>
      </c>
      <c r="VPB401" s="430" t="s">
        <v>817</v>
      </c>
      <c r="VPC401" s="430" t="s">
        <v>817</v>
      </c>
      <c r="VPD401" s="430" t="s">
        <v>817</v>
      </c>
      <c r="VPE401" s="430" t="s">
        <v>817</v>
      </c>
      <c r="VPF401" s="430" t="s">
        <v>817</v>
      </c>
      <c r="VPG401" s="430" t="s">
        <v>817</v>
      </c>
      <c r="VPH401" s="430" t="s">
        <v>817</v>
      </c>
      <c r="VPI401" s="430" t="s">
        <v>817</v>
      </c>
      <c r="VPJ401" s="430" t="s">
        <v>817</v>
      </c>
      <c r="VPK401" s="430" t="s">
        <v>817</v>
      </c>
      <c r="VPL401" s="430" t="s">
        <v>817</v>
      </c>
      <c r="VPM401" s="430" t="s">
        <v>817</v>
      </c>
      <c r="VPN401" s="430" t="s">
        <v>817</v>
      </c>
      <c r="VPO401" s="430" t="s">
        <v>817</v>
      </c>
      <c r="VPP401" s="430" t="s">
        <v>817</v>
      </c>
      <c r="VPQ401" s="430" t="s">
        <v>817</v>
      </c>
      <c r="VPR401" s="430" t="s">
        <v>817</v>
      </c>
      <c r="VPS401" s="430" t="s">
        <v>817</v>
      </c>
      <c r="VPT401" s="430" t="s">
        <v>817</v>
      </c>
      <c r="VPU401" s="430" t="s">
        <v>817</v>
      </c>
      <c r="VPV401" s="430" t="s">
        <v>817</v>
      </c>
      <c r="VPW401" s="430" t="s">
        <v>817</v>
      </c>
      <c r="VPX401" s="430" t="s">
        <v>817</v>
      </c>
      <c r="VPY401" s="430" t="s">
        <v>817</v>
      </c>
      <c r="VPZ401" s="430" t="s">
        <v>817</v>
      </c>
      <c r="VQA401" s="430" t="s">
        <v>817</v>
      </c>
      <c r="VQB401" s="430" t="s">
        <v>817</v>
      </c>
      <c r="VQC401" s="430" t="s">
        <v>817</v>
      </c>
      <c r="VQD401" s="430" t="s">
        <v>817</v>
      </c>
      <c r="VQE401" s="430" t="s">
        <v>817</v>
      </c>
      <c r="VQF401" s="430" t="s">
        <v>817</v>
      </c>
      <c r="VQG401" s="430" t="s">
        <v>817</v>
      </c>
      <c r="VQH401" s="430" t="s">
        <v>817</v>
      </c>
      <c r="VQI401" s="430" t="s">
        <v>817</v>
      </c>
      <c r="VQJ401" s="430" t="s">
        <v>817</v>
      </c>
      <c r="VQK401" s="430" t="s">
        <v>817</v>
      </c>
      <c r="VQL401" s="430" t="s">
        <v>817</v>
      </c>
      <c r="VQM401" s="430" t="s">
        <v>817</v>
      </c>
      <c r="VQN401" s="430" t="s">
        <v>817</v>
      </c>
      <c r="VQO401" s="430" t="s">
        <v>817</v>
      </c>
      <c r="VQP401" s="430" t="s">
        <v>817</v>
      </c>
      <c r="VQQ401" s="430" t="s">
        <v>817</v>
      </c>
      <c r="VQR401" s="430" t="s">
        <v>817</v>
      </c>
      <c r="VQS401" s="430" t="s">
        <v>817</v>
      </c>
      <c r="VQT401" s="430" t="s">
        <v>817</v>
      </c>
      <c r="VQU401" s="430" t="s">
        <v>817</v>
      </c>
      <c r="VQV401" s="430" t="s">
        <v>817</v>
      </c>
      <c r="VQW401" s="430" t="s">
        <v>817</v>
      </c>
      <c r="VQX401" s="430" t="s">
        <v>817</v>
      </c>
      <c r="VQY401" s="430" t="s">
        <v>817</v>
      </c>
      <c r="VQZ401" s="430" t="s">
        <v>817</v>
      </c>
      <c r="VRA401" s="430" t="s">
        <v>817</v>
      </c>
      <c r="VRB401" s="430" t="s">
        <v>817</v>
      </c>
      <c r="VRC401" s="430" t="s">
        <v>817</v>
      </c>
      <c r="VRD401" s="430" t="s">
        <v>817</v>
      </c>
      <c r="VRE401" s="430" t="s">
        <v>817</v>
      </c>
      <c r="VRF401" s="430" t="s">
        <v>817</v>
      </c>
      <c r="VRG401" s="430" t="s">
        <v>817</v>
      </c>
      <c r="VRH401" s="430" t="s">
        <v>817</v>
      </c>
      <c r="VRI401" s="430" t="s">
        <v>817</v>
      </c>
      <c r="VRJ401" s="430" t="s">
        <v>817</v>
      </c>
      <c r="VRK401" s="430" t="s">
        <v>817</v>
      </c>
      <c r="VRL401" s="430" t="s">
        <v>817</v>
      </c>
      <c r="VRM401" s="430" t="s">
        <v>817</v>
      </c>
      <c r="VRN401" s="430" t="s">
        <v>817</v>
      </c>
      <c r="VRO401" s="430" t="s">
        <v>817</v>
      </c>
      <c r="VRP401" s="430" t="s">
        <v>817</v>
      </c>
      <c r="VRQ401" s="430" t="s">
        <v>817</v>
      </c>
      <c r="VRR401" s="430" t="s">
        <v>817</v>
      </c>
      <c r="VRS401" s="430" t="s">
        <v>817</v>
      </c>
      <c r="VRT401" s="430" t="s">
        <v>817</v>
      </c>
      <c r="VRU401" s="430" t="s">
        <v>817</v>
      </c>
      <c r="VRV401" s="430" t="s">
        <v>817</v>
      </c>
      <c r="VRW401" s="430" t="s">
        <v>817</v>
      </c>
      <c r="VRX401" s="430" t="s">
        <v>817</v>
      </c>
      <c r="VRY401" s="430" t="s">
        <v>817</v>
      </c>
      <c r="VRZ401" s="430" t="s">
        <v>817</v>
      </c>
      <c r="VSA401" s="430" t="s">
        <v>817</v>
      </c>
      <c r="VSB401" s="430" t="s">
        <v>817</v>
      </c>
      <c r="VSC401" s="430" t="s">
        <v>817</v>
      </c>
      <c r="VSD401" s="430" t="s">
        <v>817</v>
      </c>
      <c r="VSE401" s="430" t="s">
        <v>817</v>
      </c>
      <c r="VSF401" s="430" t="s">
        <v>817</v>
      </c>
      <c r="VSG401" s="430" t="s">
        <v>817</v>
      </c>
      <c r="VSH401" s="430" t="s">
        <v>817</v>
      </c>
      <c r="VSI401" s="430" t="s">
        <v>817</v>
      </c>
      <c r="VSJ401" s="430" t="s">
        <v>817</v>
      </c>
      <c r="VSK401" s="430" t="s">
        <v>817</v>
      </c>
      <c r="VSL401" s="430" t="s">
        <v>817</v>
      </c>
      <c r="VSM401" s="430" t="s">
        <v>817</v>
      </c>
      <c r="VSN401" s="430" t="s">
        <v>817</v>
      </c>
      <c r="VSO401" s="430" t="s">
        <v>817</v>
      </c>
      <c r="VSP401" s="430" t="s">
        <v>817</v>
      </c>
      <c r="VSQ401" s="430" t="s">
        <v>817</v>
      </c>
      <c r="VSR401" s="430" t="s">
        <v>817</v>
      </c>
      <c r="VSS401" s="430" t="s">
        <v>817</v>
      </c>
      <c r="VST401" s="430" t="s">
        <v>817</v>
      </c>
      <c r="VSU401" s="430" t="s">
        <v>817</v>
      </c>
      <c r="VSV401" s="430" t="s">
        <v>817</v>
      </c>
      <c r="VSW401" s="430" t="s">
        <v>817</v>
      </c>
      <c r="VSX401" s="430" t="s">
        <v>817</v>
      </c>
      <c r="VSY401" s="430" t="s">
        <v>817</v>
      </c>
      <c r="VSZ401" s="430" t="s">
        <v>817</v>
      </c>
      <c r="VTA401" s="430" t="s">
        <v>817</v>
      </c>
      <c r="VTB401" s="430" t="s">
        <v>817</v>
      </c>
      <c r="VTC401" s="430" t="s">
        <v>817</v>
      </c>
      <c r="VTD401" s="430" t="s">
        <v>817</v>
      </c>
      <c r="VTE401" s="430" t="s">
        <v>817</v>
      </c>
      <c r="VTF401" s="430" t="s">
        <v>817</v>
      </c>
      <c r="VTG401" s="430" t="s">
        <v>817</v>
      </c>
      <c r="VTH401" s="430" t="s">
        <v>817</v>
      </c>
      <c r="VTI401" s="430" t="s">
        <v>817</v>
      </c>
      <c r="VTJ401" s="430" t="s">
        <v>817</v>
      </c>
      <c r="VTK401" s="430" t="s">
        <v>817</v>
      </c>
      <c r="VTL401" s="430" t="s">
        <v>817</v>
      </c>
      <c r="VTM401" s="430" t="s">
        <v>817</v>
      </c>
      <c r="VTN401" s="430" t="s">
        <v>817</v>
      </c>
      <c r="VTO401" s="430" t="s">
        <v>817</v>
      </c>
      <c r="VTP401" s="430" t="s">
        <v>817</v>
      </c>
      <c r="VTQ401" s="430" t="s">
        <v>817</v>
      </c>
      <c r="VTR401" s="430" t="s">
        <v>817</v>
      </c>
      <c r="VTS401" s="430" t="s">
        <v>817</v>
      </c>
      <c r="VTT401" s="430" t="s">
        <v>817</v>
      </c>
      <c r="VTU401" s="430" t="s">
        <v>817</v>
      </c>
      <c r="VTV401" s="430" t="s">
        <v>817</v>
      </c>
      <c r="VTW401" s="430" t="s">
        <v>817</v>
      </c>
      <c r="VTX401" s="430" t="s">
        <v>817</v>
      </c>
      <c r="VTY401" s="430" t="s">
        <v>817</v>
      </c>
      <c r="VTZ401" s="430" t="s">
        <v>817</v>
      </c>
      <c r="VUA401" s="430" t="s">
        <v>817</v>
      </c>
      <c r="VUB401" s="430" t="s">
        <v>817</v>
      </c>
      <c r="VUC401" s="430" t="s">
        <v>817</v>
      </c>
      <c r="VUD401" s="430" t="s">
        <v>817</v>
      </c>
      <c r="VUE401" s="430" t="s">
        <v>817</v>
      </c>
      <c r="VUF401" s="430" t="s">
        <v>817</v>
      </c>
      <c r="VUG401" s="430" t="s">
        <v>817</v>
      </c>
      <c r="VUH401" s="430" t="s">
        <v>817</v>
      </c>
      <c r="VUI401" s="430" t="s">
        <v>817</v>
      </c>
      <c r="VUJ401" s="430" t="s">
        <v>817</v>
      </c>
      <c r="VUK401" s="430" t="s">
        <v>817</v>
      </c>
      <c r="VUL401" s="430" t="s">
        <v>817</v>
      </c>
      <c r="VUM401" s="430" t="s">
        <v>817</v>
      </c>
      <c r="VUN401" s="430" t="s">
        <v>817</v>
      </c>
      <c r="VUO401" s="430" t="s">
        <v>817</v>
      </c>
      <c r="VUP401" s="430" t="s">
        <v>817</v>
      </c>
      <c r="VUQ401" s="430" t="s">
        <v>817</v>
      </c>
      <c r="VUR401" s="430" t="s">
        <v>817</v>
      </c>
      <c r="VUS401" s="430" t="s">
        <v>817</v>
      </c>
      <c r="VUT401" s="430" t="s">
        <v>817</v>
      </c>
      <c r="VUU401" s="430" t="s">
        <v>817</v>
      </c>
      <c r="VUV401" s="430" t="s">
        <v>817</v>
      </c>
      <c r="VUW401" s="430" t="s">
        <v>817</v>
      </c>
      <c r="VUX401" s="430" t="s">
        <v>817</v>
      </c>
      <c r="VUY401" s="430" t="s">
        <v>817</v>
      </c>
      <c r="VUZ401" s="430" t="s">
        <v>817</v>
      </c>
      <c r="VVA401" s="430" t="s">
        <v>817</v>
      </c>
      <c r="VVB401" s="430" t="s">
        <v>817</v>
      </c>
      <c r="VVC401" s="430" t="s">
        <v>817</v>
      </c>
      <c r="VVD401" s="430" t="s">
        <v>817</v>
      </c>
      <c r="VVE401" s="430" t="s">
        <v>817</v>
      </c>
      <c r="VVF401" s="430" t="s">
        <v>817</v>
      </c>
      <c r="VVG401" s="430" t="s">
        <v>817</v>
      </c>
      <c r="VVH401" s="430" t="s">
        <v>817</v>
      </c>
      <c r="VVI401" s="430" t="s">
        <v>817</v>
      </c>
      <c r="VVJ401" s="430" t="s">
        <v>817</v>
      </c>
      <c r="VVK401" s="430" t="s">
        <v>817</v>
      </c>
      <c r="VVL401" s="430" t="s">
        <v>817</v>
      </c>
      <c r="VVM401" s="430" t="s">
        <v>817</v>
      </c>
      <c r="VVN401" s="430" t="s">
        <v>817</v>
      </c>
      <c r="VVO401" s="430" t="s">
        <v>817</v>
      </c>
      <c r="VVP401" s="430" t="s">
        <v>817</v>
      </c>
      <c r="VVQ401" s="430" t="s">
        <v>817</v>
      </c>
      <c r="VVR401" s="430" t="s">
        <v>817</v>
      </c>
      <c r="VVS401" s="430" t="s">
        <v>817</v>
      </c>
      <c r="VVT401" s="430" t="s">
        <v>817</v>
      </c>
      <c r="VVU401" s="430" t="s">
        <v>817</v>
      </c>
      <c r="VVV401" s="430" t="s">
        <v>817</v>
      </c>
      <c r="VVW401" s="430" t="s">
        <v>817</v>
      </c>
      <c r="VVX401" s="430" t="s">
        <v>817</v>
      </c>
      <c r="VVY401" s="430" t="s">
        <v>817</v>
      </c>
      <c r="VVZ401" s="430" t="s">
        <v>817</v>
      </c>
      <c r="VWA401" s="430" t="s">
        <v>817</v>
      </c>
      <c r="VWB401" s="430" t="s">
        <v>817</v>
      </c>
      <c r="VWC401" s="430" t="s">
        <v>817</v>
      </c>
      <c r="VWD401" s="430" t="s">
        <v>817</v>
      </c>
      <c r="VWE401" s="430" t="s">
        <v>817</v>
      </c>
      <c r="VWF401" s="430" t="s">
        <v>817</v>
      </c>
      <c r="VWG401" s="430" t="s">
        <v>817</v>
      </c>
      <c r="VWH401" s="430" t="s">
        <v>817</v>
      </c>
      <c r="VWI401" s="430" t="s">
        <v>817</v>
      </c>
      <c r="VWJ401" s="430" t="s">
        <v>817</v>
      </c>
      <c r="VWK401" s="430" t="s">
        <v>817</v>
      </c>
      <c r="VWL401" s="430" t="s">
        <v>817</v>
      </c>
      <c r="VWM401" s="430" t="s">
        <v>817</v>
      </c>
      <c r="VWN401" s="430" t="s">
        <v>817</v>
      </c>
      <c r="VWO401" s="430" t="s">
        <v>817</v>
      </c>
      <c r="VWP401" s="430" t="s">
        <v>817</v>
      </c>
      <c r="VWQ401" s="430" t="s">
        <v>817</v>
      </c>
      <c r="VWR401" s="430" t="s">
        <v>817</v>
      </c>
      <c r="VWS401" s="430" t="s">
        <v>817</v>
      </c>
      <c r="VWT401" s="430" t="s">
        <v>817</v>
      </c>
      <c r="VWU401" s="430" t="s">
        <v>817</v>
      </c>
      <c r="VWV401" s="430" t="s">
        <v>817</v>
      </c>
      <c r="VWW401" s="430" t="s">
        <v>817</v>
      </c>
      <c r="VWX401" s="430" t="s">
        <v>817</v>
      </c>
      <c r="VWY401" s="430" t="s">
        <v>817</v>
      </c>
      <c r="VWZ401" s="430" t="s">
        <v>817</v>
      </c>
      <c r="VXA401" s="430" t="s">
        <v>817</v>
      </c>
      <c r="VXB401" s="430" t="s">
        <v>817</v>
      </c>
      <c r="VXC401" s="430" t="s">
        <v>817</v>
      </c>
      <c r="VXD401" s="430" t="s">
        <v>817</v>
      </c>
      <c r="VXE401" s="430" t="s">
        <v>817</v>
      </c>
      <c r="VXF401" s="430" t="s">
        <v>817</v>
      </c>
      <c r="VXG401" s="430" t="s">
        <v>817</v>
      </c>
      <c r="VXH401" s="430" t="s">
        <v>817</v>
      </c>
      <c r="VXI401" s="430" t="s">
        <v>817</v>
      </c>
      <c r="VXJ401" s="430" t="s">
        <v>817</v>
      </c>
      <c r="VXK401" s="430" t="s">
        <v>817</v>
      </c>
      <c r="VXL401" s="430" t="s">
        <v>817</v>
      </c>
      <c r="VXM401" s="430" t="s">
        <v>817</v>
      </c>
      <c r="VXN401" s="430" t="s">
        <v>817</v>
      </c>
      <c r="VXO401" s="430" t="s">
        <v>817</v>
      </c>
      <c r="VXP401" s="430" t="s">
        <v>817</v>
      </c>
      <c r="VXQ401" s="430" t="s">
        <v>817</v>
      </c>
      <c r="VXR401" s="430" t="s">
        <v>817</v>
      </c>
      <c r="VXS401" s="430" t="s">
        <v>817</v>
      </c>
      <c r="VXT401" s="430" t="s">
        <v>817</v>
      </c>
      <c r="VXU401" s="430" t="s">
        <v>817</v>
      </c>
      <c r="VXV401" s="430" t="s">
        <v>817</v>
      </c>
      <c r="VXW401" s="430" t="s">
        <v>817</v>
      </c>
      <c r="VXX401" s="430" t="s">
        <v>817</v>
      </c>
      <c r="VXY401" s="430" t="s">
        <v>817</v>
      </c>
      <c r="VXZ401" s="430" t="s">
        <v>817</v>
      </c>
      <c r="VYA401" s="430" t="s">
        <v>817</v>
      </c>
      <c r="VYB401" s="430" t="s">
        <v>817</v>
      </c>
      <c r="VYC401" s="430" t="s">
        <v>817</v>
      </c>
      <c r="VYD401" s="430" t="s">
        <v>817</v>
      </c>
      <c r="VYE401" s="430" t="s">
        <v>817</v>
      </c>
      <c r="VYF401" s="430" t="s">
        <v>817</v>
      </c>
      <c r="VYG401" s="430" t="s">
        <v>817</v>
      </c>
      <c r="VYH401" s="430" t="s">
        <v>817</v>
      </c>
      <c r="VYI401" s="430" t="s">
        <v>817</v>
      </c>
      <c r="VYJ401" s="430" t="s">
        <v>817</v>
      </c>
      <c r="VYK401" s="430" t="s">
        <v>817</v>
      </c>
      <c r="VYL401" s="430" t="s">
        <v>817</v>
      </c>
      <c r="VYM401" s="430" t="s">
        <v>817</v>
      </c>
      <c r="VYN401" s="430" t="s">
        <v>817</v>
      </c>
      <c r="VYO401" s="430" t="s">
        <v>817</v>
      </c>
      <c r="VYP401" s="430" t="s">
        <v>817</v>
      </c>
      <c r="VYQ401" s="430" t="s">
        <v>817</v>
      </c>
      <c r="VYR401" s="430" t="s">
        <v>817</v>
      </c>
      <c r="VYS401" s="430" t="s">
        <v>817</v>
      </c>
      <c r="VYT401" s="430" t="s">
        <v>817</v>
      </c>
      <c r="VYU401" s="430" t="s">
        <v>817</v>
      </c>
      <c r="VYV401" s="430" t="s">
        <v>817</v>
      </c>
      <c r="VYW401" s="430" t="s">
        <v>817</v>
      </c>
      <c r="VYX401" s="430" t="s">
        <v>817</v>
      </c>
      <c r="VYY401" s="430" t="s">
        <v>817</v>
      </c>
      <c r="VYZ401" s="430" t="s">
        <v>817</v>
      </c>
      <c r="VZA401" s="430" t="s">
        <v>817</v>
      </c>
      <c r="VZB401" s="430" t="s">
        <v>817</v>
      </c>
      <c r="VZC401" s="430" t="s">
        <v>817</v>
      </c>
      <c r="VZD401" s="430" t="s">
        <v>817</v>
      </c>
      <c r="VZE401" s="430" t="s">
        <v>817</v>
      </c>
      <c r="VZF401" s="430" t="s">
        <v>817</v>
      </c>
      <c r="VZG401" s="430" t="s">
        <v>817</v>
      </c>
      <c r="VZH401" s="430" t="s">
        <v>817</v>
      </c>
      <c r="VZI401" s="430" t="s">
        <v>817</v>
      </c>
      <c r="VZJ401" s="430" t="s">
        <v>817</v>
      </c>
      <c r="VZK401" s="430" t="s">
        <v>817</v>
      </c>
      <c r="VZL401" s="430" t="s">
        <v>817</v>
      </c>
      <c r="VZM401" s="430" t="s">
        <v>817</v>
      </c>
      <c r="VZN401" s="430" t="s">
        <v>817</v>
      </c>
      <c r="VZO401" s="430" t="s">
        <v>817</v>
      </c>
      <c r="VZP401" s="430" t="s">
        <v>817</v>
      </c>
      <c r="VZQ401" s="430" t="s">
        <v>817</v>
      </c>
      <c r="VZR401" s="430" t="s">
        <v>817</v>
      </c>
      <c r="VZS401" s="430" t="s">
        <v>817</v>
      </c>
      <c r="VZT401" s="430" t="s">
        <v>817</v>
      </c>
      <c r="VZU401" s="430" t="s">
        <v>817</v>
      </c>
      <c r="VZV401" s="430" t="s">
        <v>817</v>
      </c>
      <c r="VZW401" s="430" t="s">
        <v>817</v>
      </c>
      <c r="VZX401" s="430" t="s">
        <v>817</v>
      </c>
      <c r="VZY401" s="430" t="s">
        <v>817</v>
      </c>
      <c r="VZZ401" s="430" t="s">
        <v>817</v>
      </c>
      <c r="WAA401" s="430" t="s">
        <v>817</v>
      </c>
      <c r="WAB401" s="430" t="s">
        <v>817</v>
      </c>
      <c r="WAC401" s="430" t="s">
        <v>817</v>
      </c>
      <c r="WAD401" s="430" t="s">
        <v>817</v>
      </c>
      <c r="WAE401" s="430" t="s">
        <v>817</v>
      </c>
      <c r="WAF401" s="430" t="s">
        <v>817</v>
      </c>
      <c r="WAG401" s="430" t="s">
        <v>817</v>
      </c>
      <c r="WAH401" s="430" t="s">
        <v>817</v>
      </c>
      <c r="WAI401" s="430" t="s">
        <v>817</v>
      </c>
      <c r="WAJ401" s="430" t="s">
        <v>817</v>
      </c>
      <c r="WAK401" s="430" t="s">
        <v>817</v>
      </c>
      <c r="WAL401" s="430" t="s">
        <v>817</v>
      </c>
      <c r="WAM401" s="430" t="s">
        <v>817</v>
      </c>
      <c r="WAN401" s="430" t="s">
        <v>817</v>
      </c>
      <c r="WAO401" s="430" t="s">
        <v>817</v>
      </c>
      <c r="WAP401" s="430" t="s">
        <v>817</v>
      </c>
      <c r="WAQ401" s="430" t="s">
        <v>817</v>
      </c>
      <c r="WAR401" s="430" t="s">
        <v>817</v>
      </c>
      <c r="WAS401" s="430" t="s">
        <v>817</v>
      </c>
      <c r="WAT401" s="430" t="s">
        <v>817</v>
      </c>
      <c r="WAU401" s="430" t="s">
        <v>817</v>
      </c>
      <c r="WAV401" s="430" t="s">
        <v>817</v>
      </c>
      <c r="WAW401" s="430" t="s">
        <v>817</v>
      </c>
      <c r="WAX401" s="430" t="s">
        <v>817</v>
      </c>
      <c r="WAY401" s="430" t="s">
        <v>817</v>
      </c>
      <c r="WAZ401" s="430" t="s">
        <v>817</v>
      </c>
      <c r="WBA401" s="430" t="s">
        <v>817</v>
      </c>
      <c r="WBB401" s="430" t="s">
        <v>817</v>
      </c>
      <c r="WBC401" s="430" t="s">
        <v>817</v>
      </c>
      <c r="WBD401" s="430" t="s">
        <v>817</v>
      </c>
      <c r="WBE401" s="430" t="s">
        <v>817</v>
      </c>
      <c r="WBF401" s="430" t="s">
        <v>817</v>
      </c>
      <c r="WBG401" s="430" t="s">
        <v>817</v>
      </c>
      <c r="WBH401" s="430" t="s">
        <v>817</v>
      </c>
      <c r="WBI401" s="430" t="s">
        <v>817</v>
      </c>
      <c r="WBJ401" s="430" t="s">
        <v>817</v>
      </c>
      <c r="WBK401" s="430" t="s">
        <v>817</v>
      </c>
      <c r="WBL401" s="430" t="s">
        <v>817</v>
      </c>
      <c r="WBM401" s="430" t="s">
        <v>817</v>
      </c>
      <c r="WBN401" s="430" t="s">
        <v>817</v>
      </c>
      <c r="WBO401" s="430" t="s">
        <v>817</v>
      </c>
      <c r="WBP401" s="430" t="s">
        <v>817</v>
      </c>
      <c r="WBQ401" s="430" t="s">
        <v>817</v>
      </c>
      <c r="WBR401" s="430" t="s">
        <v>817</v>
      </c>
      <c r="WBS401" s="430" t="s">
        <v>817</v>
      </c>
      <c r="WBT401" s="430" t="s">
        <v>817</v>
      </c>
      <c r="WBU401" s="430" t="s">
        <v>817</v>
      </c>
      <c r="WBV401" s="430" t="s">
        <v>817</v>
      </c>
      <c r="WBW401" s="430" t="s">
        <v>817</v>
      </c>
      <c r="WBX401" s="430" t="s">
        <v>817</v>
      </c>
      <c r="WBY401" s="430" t="s">
        <v>817</v>
      </c>
      <c r="WBZ401" s="430" t="s">
        <v>817</v>
      </c>
      <c r="WCA401" s="430" t="s">
        <v>817</v>
      </c>
      <c r="WCB401" s="430" t="s">
        <v>817</v>
      </c>
      <c r="WCC401" s="430" t="s">
        <v>817</v>
      </c>
      <c r="WCD401" s="430" t="s">
        <v>817</v>
      </c>
      <c r="WCE401" s="430" t="s">
        <v>817</v>
      </c>
      <c r="WCF401" s="430" t="s">
        <v>817</v>
      </c>
      <c r="WCG401" s="430" t="s">
        <v>817</v>
      </c>
      <c r="WCH401" s="430" t="s">
        <v>817</v>
      </c>
      <c r="WCI401" s="430" t="s">
        <v>817</v>
      </c>
      <c r="WCJ401" s="430" t="s">
        <v>817</v>
      </c>
      <c r="WCK401" s="430" t="s">
        <v>817</v>
      </c>
      <c r="WCL401" s="430" t="s">
        <v>817</v>
      </c>
      <c r="WCM401" s="430" t="s">
        <v>817</v>
      </c>
      <c r="WCN401" s="430" t="s">
        <v>817</v>
      </c>
      <c r="WCO401" s="430" t="s">
        <v>817</v>
      </c>
      <c r="WCP401" s="430" t="s">
        <v>817</v>
      </c>
      <c r="WCQ401" s="430" t="s">
        <v>817</v>
      </c>
      <c r="WCR401" s="430" t="s">
        <v>817</v>
      </c>
      <c r="WCS401" s="430" t="s">
        <v>817</v>
      </c>
      <c r="WCT401" s="430" t="s">
        <v>817</v>
      </c>
      <c r="WCU401" s="430" t="s">
        <v>817</v>
      </c>
      <c r="WCV401" s="430" t="s">
        <v>817</v>
      </c>
      <c r="WCW401" s="430" t="s">
        <v>817</v>
      </c>
      <c r="WCX401" s="430" t="s">
        <v>817</v>
      </c>
      <c r="WCY401" s="430" t="s">
        <v>817</v>
      </c>
      <c r="WCZ401" s="430" t="s">
        <v>817</v>
      </c>
      <c r="WDA401" s="430" t="s">
        <v>817</v>
      </c>
      <c r="WDB401" s="430" t="s">
        <v>817</v>
      </c>
      <c r="WDC401" s="430" t="s">
        <v>817</v>
      </c>
      <c r="WDD401" s="430" t="s">
        <v>817</v>
      </c>
      <c r="WDE401" s="430" t="s">
        <v>817</v>
      </c>
      <c r="WDF401" s="430" t="s">
        <v>817</v>
      </c>
      <c r="WDG401" s="430" t="s">
        <v>817</v>
      </c>
      <c r="WDH401" s="430" t="s">
        <v>817</v>
      </c>
      <c r="WDI401" s="430" t="s">
        <v>817</v>
      </c>
      <c r="WDJ401" s="430" t="s">
        <v>817</v>
      </c>
      <c r="WDK401" s="430" t="s">
        <v>817</v>
      </c>
      <c r="WDL401" s="430" t="s">
        <v>817</v>
      </c>
      <c r="WDM401" s="430" t="s">
        <v>817</v>
      </c>
      <c r="WDN401" s="430" t="s">
        <v>817</v>
      </c>
      <c r="WDO401" s="430" t="s">
        <v>817</v>
      </c>
      <c r="WDP401" s="430" t="s">
        <v>817</v>
      </c>
      <c r="WDQ401" s="430" t="s">
        <v>817</v>
      </c>
      <c r="WDR401" s="430" t="s">
        <v>817</v>
      </c>
      <c r="WDS401" s="430" t="s">
        <v>817</v>
      </c>
      <c r="WDT401" s="430" t="s">
        <v>817</v>
      </c>
      <c r="WDU401" s="430" t="s">
        <v>817</v>
      </c>
      <c r="WDV401" s="430" t="s">
        <v>817</v>
      </c>
      <c r="WDW401" s="430" t="s">
        <v>817</v>
      </c>
      <c r="WDX401" s="430" t="s">
        <v>817</v>
      </c>
      <c r="WDY401" s="430" t="s">
        <v>817</v>
      </c>
      <c r="WDZ401" s="430" t="s">
        <v>817</v>
      </c>
      <c r="WEA401" s="430" t="s">
        <v>817</v>
      </c>
      <c r="WEB401" s="430" t="s">
        <v>817</v>
      </c>
      <c r="WEC401" s="430" t="s">
        <v>817</v>
      </c>
      <c r="WED401" s="430" t="s">
        <v>817</v>
      </c>
      <c r="WEE401" s="430" t="s">
        <v>817</v>
      </c>
      <c r="WEF401" s="430" t="s">
        <v>817</v>
      </c>
      <c r="WEG401" s="430" t="s">
        <v>817</v>
      </c>
      <c r="WEH401" s="430" t="s">
        <v>817</v>
      </c>
      <c r="WEI401" s="430" t="s">
        <v>817</v>
      </c>
      <c r="WEJ401" s="430" t="s">
        <v>817</v>
      </c>
      <c r="WEK401" s="430" t="s">
        <v>817</v>
      </c>
      <c r="WEL401" s="430" t="s">
        <v>817</v>
      </c>
      <c r="WEM401" s="430" t="s">
        <v>817</v>
      </c>
      <c r="WEN401" s="430" t="s">
        <v>817</v>
      </c>
      <c r="WEO401" s="430" t="s">
        <v>817</v>
      </c>
      <c r="WEP401" s="430" t="s">
        <v>817</v>
      </c>
      <c r="WEQ401" s="430" t="s">
        <v>817</v>
      </c>
      <c r="WER401" s="430" t="s">
        <v>817</v>
      </c>
      <c r="WES401" s="430" t="s">
        <v>817</v>
      </c>
      <c r="WET401" s="430" t="s">
        <v>817</v>
      </c>
      <c r="WEU401" s="430" t="s">
        <v>817</v>
      </c>
      <c r="WEV401" s="430" t="s">
        <v>817</v>
      </c>
      <c r="WEW401" s="430" t="s">
        <v>817</v>
      </c>
      <c r="WEX401" s="430" t="s">
        <v>817</v>
      </c>
      <c r="WEY401" s="430" t="s">
        <v>817</v>
      </c>
      <c r="WEZ401" s="430" t="s">
        <v>817</v>
      </c>
      <c r="WFA401" s="430" t="s">
        <v>817</v>
      </c>
      <c r="WFB401" s="430" t="s">
        <v>817</v>
      </c>
      <c r="WFC401" s="430" t="s">
        <v>817</v>
      </c>
      <c r="WFD401" s="430" t="s">
        <v>817</v>
      </c>
      <c r="WFE401" s="430" t="s">
        <v>817</v>
      </c>
      <c r="WFF401" s="430" t="s">
        <v>817</v>
      </c>
      <c r="WFG401" s="430" t="s">
        <v>817</v>
      </c>
      <c r="WFH401" s="430" t="s">
        <v>817</v>
      </c>
      <c r="WFI401" s="430" t="s">
        <v>817</v>
      </c>
      <c r="WFJ401" s="430" t="s">
        <v>817</v>
      </c>
      <c r="WFK401" s="430" t="s">
        <v>817</v>
      </c>
      <c r="WFL401" s="430" t="s">
        <v>817</v>
      </c>
      <c r="WFM401" s="430" t="s">
        <v>817</v>
      </c>
      <c r="WFN401" s="430" t="s">
        <v>817</v>
      </c>
      <c r="WFO401" s="430" t="s">
        <v>817</v>
      </c>
      <c r="WFP401" s="430" t="s">
        <v>817</v>
      </c>
      <c r="WFQ401" s="430" t="s">
        <v>817</v>
      </c>
      <c r="WFR401" s="430" t="s">
        <v>817</v>
      </c>
      <c r="WFS401" s="430" t="s">
        <v>817</v>
      </c>
      <c r="WFT401" s="430" t="s">
        <v>817</v>
      </c>
      <c r="WFU401" s="430" t="s">
        <v>817</v>
      </c>
      <c r="WFV401" s="430" t="s">
        <v>817</v>
      </c>
      <c r="WFW401" s="430" t="s">
        <v>817</v>
      </c>
      <c r="WFX401" s="430" t="s">
        <v>817</v>
      </c>
      <c r="WFY401" s="430" t="s">
        <v>817</v>
      </c>
      <c r="WFZ401" s="430" t="s">
        <v>817</v>
      </c>
      <c r="WGA401" s="430" t="s">
        <v>817</v>
      </c>
      <c r="WGB401" s="430" t="s">
        <v>817</v>
      </c>
      <c r="WGC401" s="430" t="s">
        <v>817</v>
      </c>
      <c r="WGD401" s="430" t="s">
        <v>817</v>
      </c>
      <c r="WGE401" s="430" t="s">
        <v>817</v>
      </c>
      <c r="WGF401" s="430" t="s">
        <v>817</v>
      </c>
      <c r="WGG401" s="430" t="s">
        <v>817</v>
      </c>
      <c r="WGH401" s="430" t="s">
        <v>817</v>
      </c>
      <c r="WGI401" s="430" t="s">
        <v>817</v>
      </c>
      <c r="WGJ401" s="430" t="s">
        <v>817</v>
      </c>
      <c r="WGK401" s="430" t="s">
        <v>817</v>
      </c>
      <c r="WGL401" s="430" t="s">
        <v>817</v>
      </c>
      <c r="WGM401" s="430" t="s">
        <v>817</v>
      </c>
      <c r="WGN401" s="430" t="s">
        <v>817</v>
      </c>
      <c r="WGO401" s="430" t="s">
        <v>817</v>
      </c>
      <c r="WGP401" s="430" t="s">
        <v>817</v>
      </c>
      <c r="WGQ401" s="430" t="s">
        <v>817</v>
      </c>
      <c r="WGR401" s="430" t="s">
        <v>817</v>
      </c>
      <c r="WGS401" s="430" t="s">
        <v>817</v>
      </c>
      <c r="WGT401" s="430" t="s">
        <v>817</v>
      </c>
      <c r="WGU401" s="430" t="s">
        <v>817</v>
      </c>
      <c r="WGV401" s="430" t="s">
        <v>817</v>
      </c>
      <c r="WGW401" s="430" t="s">
        <v>817</v>
      </c>
      <c r="WGX401" s="430" t="s">
        <v>817</v>
      </c>
      <c r="WGY401" s="430" t="s">
        <v>817</v>
      </c>
      <c r="WGZ401" s="430" t="s">
        <v>817</v>
      </c>
      <c r="WHA401" s="430" t="s">
        <v>817</v>
      </c>
      <c r="WHB401" s="430" t="s">
        <v>817</v>
      </c>
      <c r="WHC401" s="430" t="s">
        <v>817</v>
      </c>
      <c r="WHD401" s="430" t="s">
        <v>817</v>
      </c>
      <c r="WHE401" s="430" t="s">
        <v>817</v>
      </c>
      <c r="WHF401" s="430" t="s">
        <v>817</v>
      </c>
      <c r="WHG401" s="430" t="s">
        <v>817</v>
      </c>
      <c r="WHH401" s="430" t="s">
        <v>817</v>
      </c>
      <c r="WHI401" s="430" t="s">
        <v>817</v>
      </c>
      <c r="WHJ401" s="430" t="s">
        <v>817</v>
      </c>
      <c r="WHK401" s="430" t="s">
        <v>817</v>
      </c>
      <c r="WHL401" s="430" t="s">
        <v>817</v>
      </c>
      <c r="WHM401" s="430" t="s">
        <v>817</v>
      </c>
      <c r="WHN401" s="430" t="s">
        <v>817</v>
      </c>
      <c r="WHO401" s="430" t="s">
        <v>817</v>
      </c>
      <c r="WHP401" s="430" t="s">
        <v>817</v>
      </c>
      <c r="WHQ401" s="430" t="s">
        <v>817</v>
      </c>
      <c r="WHR401" s="430" t="s">
        <v>817</v>
      </c>
      <c r="WHS401" s="430" t="s">
        <v>817</v>
      </c>
      <c r="WHT401" s="430" t="s">
        <v>817</v>
      </c>
      <c r="WHU401" s="430" t="s">
        <v>817</v>
      </c>
      <c r="WHV401" s="430" t="s">
        <v>817</v>
      </c>
      <c r="WHW401" s="430" t="s">
        <v>817</v>
      </c>
      <c r="WHX401" s="430" t="s">
        <v>817</v>
      </c>
      <c r="WHY401" s="430" t="s">
        <v>817</v>
      </c>
      <c r="WHZ401" s="430" t="s">
        <v>817</v>
      </c>
      <c r="WIA401" s="430" t="s">
        <v>817</v>
      </c>
      <c r="WIB401" s="430" t="s">
        <v>817</v>
      </c>
      <c r="WIC401" s="430" t="s">
        <v>817</v>
      </c>
      <c r="WID401" s="430" t="s">
        <v>817</v>
      </c>
      <c r="WIE401" s="430" t="s">
        <v>817</v>
      </c>
      <c r="WIF401" s="430" t="s">
        <v>817</v>
      </c>
      <c r="WIG401" s="430" t="s">
        <v>817</v>
      </c>
      <c r="WIH401" s="430" t="s">
        <v>817</v>
      </c>
      <c r="WII401" s="430" t="s">
        <v>817</v>
      </c>
      <c r="WIJ401" s="430" t="s">
        <v>817</v>
      </c>
      <c r="WIK401" s="430" t="s">
        <v>817</v>
      </c>
      <c r="WIL401" s="430" t="s">
        <v>817</v>
      </c>
      <c r="WIM401" s="430" t="s">
        <v>817</v>
      </c>
      <c r="WIN401" s="430" t="s">
        <v>817</v>
      </c>
      <c r="WIO401" s="430" t="s">
        <v>817</v>
      </c>
      <c r="WIP401" s="430" t="s">
        <v>817</v>
      </c>
      <c r="WIQ401" s="430" t="s">
        <v>817</v>
      </c>
      <c r="WIR401" s="430" t="s">
        <v>817</v>
      </c>
      <c r="WIS401" s="430" t="s">
        <v>817</v>
      </c>
      <c r="WIT401" s="430" t="s">
        <v>817</v>
      </c>
      <c r="WIU401" s="430" t="s">
        <v>817</v>
      </c>
      <c r="WIV401" s="430" t="s">
        <v>817</v>
      </c>
      <c r="WIW401" s="430" t="s">
        <v>817</v>
      </c>
      <c r="WIX401" s="430" t="s">
        <v>817</v>
      </c>
      <c r="WIY401" s="430" t="s">
        <v>817</v>
      </c>
      <c r="WIZ401" s="430" t="s">
        <v>817</v>
      </c>
      <c r="WJA401" s="430" t="s">
        <v>817</v>
      </c>
      <c r="WJB401" s="430" t="s">
        <v>817</v>
      </c>
      <c r="WJC401" s="430" t="s">
        <v>817</v>
      </c>
      <c r="WJD401" s="430" t="s">
        <v>817</v>
      </c>
      <c r="WJE401" s="430" t="s">
        <v>817</v>
      </c>
      <c r="WJF401" s="430" t="s">
        <v>817</v>
      </c>
      <c r="WJG401" s="430" t="s">
        <v>817</v>
      </c>
      <c r="WJH401" s="430" t="s">
        <v>817</v>
      </c>
      <c r="WJI401" s="430" t="s">
        <v>817</v>
      </c>
      <c r="WJJ401" s="430" t="s">
        <v>817</v>
      </c>
      <c r="WJK401" s="430" t="s">
        <v>817</v>
      </c>
      <c r="WJL401" s="430" t="s">
        <v>817</v>
      </c>
      <c r="WJM401" s="430" t="s">
        <v>817</v>
      </c>
      <c r="WJN401" s="430" t="s">
        <v>817</v>
      </c>
      <c r="WJO401" s="430" t="s">
        <v>817</v>
      </c>
      <c r="WJP401" s="430" t="s">
        <v>817</v>
      </c>
      <c r="WJQ401" s="430" t="s">
        <v>817</v>
      </c>
      <c r="WJR401" s="430" t="s">
        <v>817</v>
      </c>
      <c r="WJS401" s="430" t="s">
        <v>817</v>
      </c>
      <c r="WJT401" s="430" t="s">
        <v>817</v>
      </c>
      <c r="WJU401" s="430" t="s">
        <v>817</v>
      </c>
      <c r="WJV401" s="430" t="s">
        <v>817</v>
      </c>
      <c r="WJW401" s="430" t="s">
        <v>817</v>
      </c>
      <c r="WJX401" s="430" t="s">
        <v>817</v>
      </c>
      <c r="WJY401" s="430" t="s">
        <v>817</v>
      </c>
      <c r="WJZ401" s="430" t="s">
        <v>817</v>
      </c>
      <c r="WKA401" s="430" t="s">
        <v>817</v>
      </c>
      <c r="WKB401" s="430" t="s">
        <v>817</v>
      </c>
      <c r="WKC401" s="430" t="s">
        <v>817</v>
      </c>
      <c r="WKD401" s="430" t="s">
        <v>817</v>
      </c>
      <c r="WKE401" s="430" t="s">
        <v>817</v>
      </c>
      <c r="WKF401" s="430" t="s">
        <v>817</v>
      </c>
      <c r="WKG401" s="430" t="s">
        <v>817</v>
      </c>
      <c r="WKH401" s="430" t="s">
        <v>817</v>
      </c>
      <c r="WKI401" s="430" t="s">
        <v>817</v>
      </c>
      <c r="WKJ401" s="430" t="s">
        <v>817</v>
      </c>
      <c r="WKK401" s="430" t="s">
        <v>817</v>
      </c>
      <c r="WKL401" s="430" t="s">
        <v>817</v>
      </c>
      <c r="WKM401" s="430" t="s">
        <v>817</v>
      </c>
      <c r="WKN401" s="430" t="s">
        <v>817</v>
      </c>
      <c r="WKO401" s="430" t="s">
        <v>817</v>
      </c>
      <c r="WKP401" s="430" t="s">
        <v>817</v>
      </c>
      <c r="WKQ401" s="430" t="s">
        <v>817</v>
      </c>
      <c r="WKR401" s="430" t="s">
        <v>817</v>
      </c>
      <c r="WKS401" s="430" t="s">
        <v>817</v>
      </c>
      <c r="WKT401" s="430" t="s">
        <v>817</v>
      </c>
      <c r="WKU401" s="430" t="s">
        <v>817</v>
      </c>
      <c r="WKV401" s="430" t="s">
        <v>817</v>
      </c>
      <c r="WKW401" s="430" t="s">
        <v>817</v>
      </c>
      <c r="WKX401" s="430" t="s">
        <v>817</v>
      </c>
      <c r="WKY401" s="430" t="s">
        <v>817</v>
      </c>
      <c r="WKZ401" s="430" t="s">
        <v>817</v>
      </c>
      <c r="WLA401" s="430" t="s">
        <v>817</v>
      </c>
      <c r="WLB401" s="430" t="s">
        <v>817</v>
      </c>
      <c r="WLC401" s="430" t="s">
        <v>817</v>
      </c>
      <c r="WLD401" s="430" t="s">
        <v>817</v>
      </c>
      <c r="WLE401" s="430" t="s">
        <v>817</v>
      </c>
      <c r="WLF401" s="430" t="s">
        <v>817</v>
      </c>
      <c r="WLG401" s="430" t="s">
        <v>817</v>
      </c>
      <c r="WLH401" s="430" t="s">
        <v>817</v>
      </c>
      <c r="WLI401" s="430" t="s">
        <v>817</v>
      </c>
      <c r="WLJ401" s="430" t="s">
        <v>817</v>
      </c>
      <c r="WLK401" s="430" t="s">
        <v>817</v>
      </c>
      <c r="WLL401" s="430" t="s">
        <v>817</v>
      </c>
      <c r="WLM401" s="430" t="s">
        <v>817</v>
      </c>
      <c r="WLN401" s="430" t="s">
        <v>817</v>
      </c>
      <c r="WLO401" s="430" t="s">
        <v>817</v>
      </c>
      <c r="WLP401" s="430" t="s">
        <v>817</v>
      </c>
      <c r="WLQ401" s="430" t="s">
        <v>817</v>
      </c>
      <c r="WLR401" s="430" t="s">
        <v>817</v>
      </c>
      <c r="WLS401" s="430" t="s">
        <v>817</v>
      </c>
      <c r="WLT401" s="430" t="s">
        <v>817</v>
      </c>
      <c r="WLU401" s="430" t="s">
        <v>817</v>
      </c>
      <c r="WLV401" s="430" t="s">
        <v>817</v>
      </c>
      <c r="WLW401" s="430" t="s">
        <v>817</v>
      </c>
      <c r="WLX401" s="430" t="s">
        <v>817</v>
      </c>
      <c r="WLY401" s="430" t="s">
        <v>817</v>
      </c>
      <c r="WLZ401" s="430" t="s">
        <v>817</v>
      </c>
      <c r="WMA401" s="430" t="s">
        <v>817</v>
      </c>
      <c r="WMB401" s="430" t="s">
        <v>817</v>
      </c>
      <c r="WMC401" s="430" t="s">
        <v>817</v>
      </c>
      <c r="WMD401" s="430" t="s">
        <v>817</v>
      </c>
      <c r="WME401" s="430" t="s">
        <v>817</v>
      </c>
      <c r="WMF401" s="430" t="s">
        <v>817</v>
      </c>
      <c r="WMG401" s="430" t="s">
        <v>817</v>
      </c>
      <c r="WMH401" s="430" t="s">
        <v>817</v>
      </c>
      <c r="WMI401" s="430" t="s">
        <v>817</v>
      </c>
      <c r="WMJ401" s="430" t="s">
        <v>817</v>
      </c>
      <c r="WMK401" s="430" t="s">
        <v>817</v>
      </c>
      <c r="WML401" s="430" t="s">
        <v>817</v>
      </c>
      <c r="WMM401" s="430" t="s">
        <v>817</v>
      </c>
      <c r="WMN401" s="430" t="s">
        <v>817</v>
      </c>
      <c r="WMO401" s="430" t="s">
        <v>817</v>
      </c>
      <c r="WMP401" s="430" t="s">
        <v>817</v>
      </c>
      <c r="WMQ401" s="430" t="s">
        <v>817</v>
      </c>
      <c r="WMR401" s="430" t="s">
        <v>817</v>
      </c>
      <c r="WMS401" s="430" t="s">
        <v>817</v>
      </c>
      <c r="WMT401" s="430" t="s">
        <v>817</v>
      </c>
      <c r="WMU401" s="430" t="s">
        <v>817</v>
      </c>
      <c r="WMV401" s="430" t="s">
        <v>817</v>
      </c>
      <c r="WMW401" s="430" t="s">
        <v>817</v>
      </c>
      <c r="WMX401" s="430" t="s">
        <v>817</v>
      </c>
      <c r="WMY401" s="430" t="s">
        <v>817</v>
      </c>
      <c r="WMZ401" s="430" t="s">
        <v>817</v>
      </c>
      <c r="WNA401" s="430" t="s">
        <v>817</v>
      </c>
      <c r="WNB401" s="430" t="s">
        <v>817</v>
      </c>
      <c r="WNC401" s="430" t="s">
        <v>817</v>
      </c>
      <c r="WND401" s="430" t="s">
        <v>817</v>
      </c>
      <c r="WNE401" s="430" t="s">
        <v>817</v>
      </c>
      <c r="WNF401" s="430" t="s">
        <v>817</v>
      </c>
      <c r="WNG401" s="430" t="s">
        <v>817</v>
      </c>
      <c r="WNH401" s="430" t="s">
        <v>817</v>
      </c>
      <c r="WNI401" s="430" t="s">
        <v>817</v>
      </c>
      <c r="WNJ401" s="430" t="s">
        <v>817</v>
      </c>
      <c r="WNK401" s="430" t="s">
        <v>817</v>
      </c>
      <c r="WNL401" s="430" t="s">
        <v>817</v>
      </c>
      <c r="WNM401" s="430" t="s">
        <v>817</v>
      </c>
      <c r="WNN401" s="430" t="s">
        <v>817</v>
      </c>
      <c r="WNO401" s="430" t="s">
        <v>817</v>
      </c>
      <c r="WNP401" s="430" t="s">
        <v>817</v>
      </c>
      <c r="WNQ401" s="430" t="s">
        <v>817</v>
      </c>
      <c r="WNR401" s="430" t="s">
        <v>817</v>
      </c>
      <c r="WNS401" s="430" t="s">
        <v>817</v>
      </c>
      <c r="WNT401" s="430" t="s">
        <v>817</v>
      </c>
      <c r="WNU401" s="430" t="s">
        <v>817</v>
      </c>
      <c r="WNV401" s="430" t="s">
        <v>817</v>
      </c>
      <c r="WNW401" s="430" t="s">
        <v>817</v>
      </c>
      <c r="WNX401" s="430" t="s">
        <v>817</v>
      </c>
      <c r="WNY401" s="430" t="s">
        <v>817</v>
      </c>
      <c r="WNZ401" s="430" t="s">
        <v>817</v>
      </c>
      <c r="WOA401" s="430" t="s">
        <v>817</v>
      </c>
      <c r="WOB401" s="430" t="s">
        <v>817</v>
      </c>
      <c r="WOC401" s="430" t="s">
        <v>817</v>
      </c>
      <c r="WOD401" s="430" t="s">
        <v>817</v>
      </c>
      <c r="WOE401" s="430" t="s">
        <v>817</v>
      </c>
      <c r="WOF401" s="430" t="s">
        <v>817</v>
      </c>
      <c r="WOG401" s="430" t="s">
        <v>817</v>
      </c>
      <c r="WOH401" s="430" t="s">
        <v>817</v>
      </c>
      <c r="WOI401" s="430" t="s">
        <v>817</v>
      </c>
      <c r="WOJ401" s="430" t="s">
        <v>817</v>
      </c>
      <c r="WOK401" s="430" t="s">
        <v>817</v>
      </c>
      <c r="WOL401" s="430" t="s">
        <v>817</v>
      </c>
      <c r="WOM401" s="430" t="s">
        <v>817</v>
      </c>
      <c r="WON401" s="430" t="s">
        <v>817</v>
      </c>
      <c r="WOO401" s="430" t="s">
        <v>817</v>
      </c>
      <c r="WOP401" s="430" t="s">
        <v>817</v>
      </c>
      <c r="WOQ401" s="430" t="s">
        <v>817</v>
      </c>
      <c r="WOR401" s="430" t="s">
        <v>817</v>
      </c>
      <c r="WOS401" s="430" t="s">
        <v>817</v>
      </c>
      <c r="WOT401" s="430" t="s">
        <v>817</v>
      </c>
      <c r="WOU401" s="430" t="s">
        <v>817</v>
      </c>
      <c r="WOV401" s="430" t="s">
        <v>817</v>
      </c>
      <c r="WOW401" s="430" t="s">
        <v>817</v>
      </c>
      <c r="WOX401" s="430" t="s">
        <v>817</v>
      </c>
      <c r="WOY401" s="430" t="s">
        <v>817</v>
      </c>
      <c r="WOZ401" s="430" t="s">
        <v>817</v>
      </c>
      <c r="WPA401" s="430" t="s">
        <v>817</v>
      </c>
      <c r="WPB401" s="430" t="s">
        <v>817</v>
      </c>
      <c r="WPC401" s="430" t="s">
        <v>817</v>
      </c>
      <c r="WPD401" s="430" t="s">
        <v>817</v>
      </c>
      <c r="WPE401" s="430" t="s">
        <v>817</v>
      </c>
      <c r="WPF401" s="430" t="s">
        <v>817</v>
      </c>
      <c r="WPG401" s="430" t="s">
        <v>817</v>
      </c>
      <c r="WPH401" s="430" t="s">
        <v>817</v>
      </c>
      <c r="WPI401" s="430" t="s">
        <v>817</v>
      </c>
      <c r="WPJ401" s="430" t="s">
        <v>817</v>
      </c>
      <c r="WPK401" s="430" t="s">
        <v>817</v>
      </c>
      <c r="WPL401" s="430" t="s">
        <v>817</v>
      </c>
      <c r="WPM401" s="430" t="s">
        <v>817</v>
      </c>
      <c r="WPN401" s="430" t="s">
        <v>817</v>
      </c>
      <c r="WPO401" s="430" t="s">
        <v>817</v>
      </c>
      <c r="WPP401" s="430" t="s">
        <v>817</v>
      </c>
      <c r="WPQ401" s="430" t="s">
        <v>817</v>
      </c>
      <c r="WPR401" s="430" t="s">
        <v>817</v>
      </c>
      <c r="WPS401" s="430" t="s">
        <v>817</v>
      </c>
      <c r="WPT401" s="430" t="s">
        <v>817</v>
      </c>
      <c r="WPU401" s="430" t="s">
        <v>817</v>
      </c>
      <c r="WPV401" s="430" t="s">
        <v>817</v>
      </c>
      <c r="WPW401" s="430" t="s">
        <v>817</v>
      </c>
      <c r="WPX401" s="430" t="s">
        <v>817</v>
      </c>
      <c r="WPY401" s="430" t="s">
        <v>817</v>
      </c>
      <c r="WPZ401" s="430" t="s">
        <v>817</v>
      </c>
      <c r="WQA401" s="430" t="s">
        <v>817</v>
      </c>
      <c r="WQB401" s="430" t="s">
        <v>817</v>
      </c>
      <c r="WQC401" s="430" t="s">
        <v>817</v>
      </c>
      <c r="WQD401" s="430" t="s">
        <v>817</v>
      </c>
      <c r="WQE401" s="430" t="s">
        <v>817</v>
      </c>
      <c r="WQF401" s="430" t="s">
        <v>817</v>
      </c>
      <c r="WQG401" s="430" t="s">
        <v>817</v>
      </c>
      <c r="WQH401" s="430" t="s">
        <v>817</v>
      </c>
      <c r="WQI401" s="430" t="s">
        <v>817</v>
      </c>
      <c r="WQJ401" s="430" t="s">
        <v>817</v>
      </c>
      <c r="WQK401" s="430" t="s">
        <v>817</v>
      </c>
      <c r="WQL401" s="430" t="s">
        <v>817</v>
      </c>
      <c r="WQM401" s="430" t="s">
        <v>817</v>
      </c>
      <c r="WQN401" s="430" t="s">
        <v>817</v>
      </c>
      <c r="WQO401" s="430" t="s">
        <v>817</v>
      </c>
      <c r="WQP401" s="430" t="s">
        <v>817</v>
      </c>
      <c r="WQQ401" s="430" t="s">
        <v>817</v>
      </c>
      <c r="WQR401" s="430" t="s">
        <v>817</v>
      </c>
      <c r="WQS401" s="430" t="s">
        <v>817</v>
      </c>
      <c r="WQT401" s="430" t="s">
        <v>817</v>
      </c>
      <c r="WQU401" s="430" t="s">
        <v>817</v>
      </c>
      <c r="WQV401" s="430" t="s">
        <v>817</v>
      </c>
      <c r="WQW401" s="430" t="s">
        <v>817</v>
      </c>
      <c r="WQX401" s="430" t="s">
        <v>817</v>
      </c>
      <c r="WQY401" s="430" t="s">
        <v>817</v>
      </c>
      <c r="WQZ401" s="430" t="s">
        <v>817</v>
      </c>
      <c r="WRA401" s="430" t="s">
        <v>817</v>
      </c>
      <c r="WRB401" s="430" t="s">
        <v>817</v>
      </c>
      <c r="WRC401" s="430" t="s">
        <v>817</v>
      </c>
      <c r="WRD401" s="430" t="s">
        <v>817</v>
      </c>
      <c r="WRE401" s="430" t="s">
        <v>817</v>
      </c>
      <c r="WRF401" s="430" t="s">
        <v>817</v>
      </c>
      <c r="WRG401" s="430" t="s">
        <v>817</v>
      </c>
      <c r="WRH401" s="430" t="s">
        <v>817</v>
      </c>
      <c r="WRI401" s="430" t="s">
        <v>817</v>
      </c>
      <c r="WRJ401" s="430" t="s">
        <v>817</v>
      </c>
      <c r="WRK401" s="430" t="s">
        <v>817</v>
      </c>
      <c r="WRL401" s="430" t="s">
        <v>817</v>
      </c>
      <c r="WRM401" s="430" t="s">
        <v>817</v>
      </c>
      <c r="WRN401" s="430" t="s">
        <v>817</v>
      </c>
      <c r="WRO401" s="430" t="s">
        <v>817</v>
      </c>
      <c r="WRP401" s="430" t="s">
        <v>817</v>
      </c>
      <c r="WRQ401" s="430" t="s">
        <v>817</v>
      </c>
      <c r="WRR401" s="430" t="s">
        <v>817</v>
      </c>
      <c r="WRS401" s="430" t="s">
        <v>817</v>
      </c>
      <c r="WRT401" s="430" t="s">
        <v>817</v>
      </c>
      <c r="WRU401" s="430" t="s">
        <v>817</v>
      </c>
      <c r="WRV401" s="430" t="s">
        <v>817</v>
      </c>
      <c r="WRW401" s="430" t="s">
        <v>817</v>
      </c>
      <c r="WRX401" s="430" t="s">
        <v>817</v>
      </c>
      <c r="WRY401" s="430" t="s">
        <v>817</v>
      </c>
      <c r="WRZ401" s="430" t="s">
        <v>817</v>
      </c>
      <c r="WSA401" s="430" t="s">
        <v>817</v>
      </c>
      <c r="WSB401" s="430" t="s">
        <v>817</v>
      </c>
      <c r="WSC401" s="430" t="s">
        <v>817</v>
      </c>
      <c r="WSD401" s="430" t="s">
        <v>817</v>
      </c>
      <c r="WSE401" s="430" t="s">
        <v>817</v>
      </c>
      <c r="WSF401" s="430" t="s">
        <v>817</v>
      </c>
      <c r="WSG401" s="430" t="s">
        <v>817</v>
      </c>
      <c r="WSH401" s="430" t="s">
        <v>817</v>
      </c>
      <c r="WSI401" s="430" t="s">
        <v>817</v>
      </c>
      <c r="WSJ401" s="430" t="s">
        <v>817</v>
      </c>
      <c r="WSK401" s="430" t="s">
        <v>817</v>
      </c>
      <c r="WSL401" s="430" t="s">
        <v>817</v>
      </c>
      <c r="WSM401" s="430" t="s">
        <v>817</v>
      </c>
      <c r="WSN401" s="430" t="s">
        <v>817</v>
      </c>
      <c r="WSO401" s="430" t="s">
        <v>817</v>
      </c>
      <c r="WSP401" s="430" t="s">
        <v>817</v>
      </c>
      <c r="WSQ401" s="430" t="s">
        <v>817</v>
      </c>
      <c r="WSR401" s="430" t="s">
        <v>817</v>
      </c>
      <c r="WSS401" s="430" t="s">
        <v>817</v>
      </c>
      <c r="WST401" s="430" t="s">
        <v>817</v>
      </c>
      <c r="WSU401" s="430" t="s">
        <v>817</v>
      </c>
      <c r="WSV401" s="430" t="s">
        <v>817</v>
      </c>
      <c r="WSW401" s="430" t="s">
        <v>817</v>
      </c>
      <c r="WSX401" s="430" t="s">
        <v>817</v>
      </c>
      <c r="WSY401" s="430" t="s">
        <v>817</v>
      </c>
      <c r="WSZ401" s="430" t="s">
        <v>817</v>
      </c>
      <c r="WTA401" s="430" t="s">
        <v>817</v>
      </c>
      <c r="WTB401" s="430" t="s">
        <v>817</v>
      </c>
      <c r="WTC401" s="430" t="s">
        <v>817</v>
      </c>
      <c r="WTD401" s="430" t="s">
        <v>817</v>
      </c>
      <c r="WTE401" s="430" t="s">
        <v>817</v>
      </c>
      <c r="WTF401" s="430" t="s">
        <v>817</v>
      </c>
      <c r="WTG401" s="430" t="s">
        <v>817</v>
      </c>
      <c r="WTH401" s="430" t="s">
        <v>817</v>
      </c>
      <c r="WTI401" s="430" t="s">
        <v>817</v>
      </c>
      <c r="WTJ401" s="430" t="s">
        <v>817</v>
      </c>
      <c r="WTK401" s="430" t="s">
        <v>817</v>
      </c>
      <c r="WTL401" s="430" t="s">
        <v>817</v>
      </c>
      <c r="WTM401" s="430" t="s">
        <v>817</v>
      </c>
      <c r="WTN401" s="430" t="s">
        <v>817</v>
      </c>
      <c r="WTO401" s="430" t="s">
        <v>817</v>
      </c>
      <c r="WTP401" s="430" t="s">
        <v>817</v>
      </c>
      <c r="WTQ401" s="430" t="s">
        <v>817</v>
      </c>
      <c r="WTR401" s="430" t="s">
        <v>817</v>
      </c>
      <c r="WTS401" s="430" t="s">
        <v>817</v>
      </c>
      <c r="WTT401" s="430" t="s">
        <v>817</v>
      </c>
      <c r="WTU401" s="430" t="s">
        <v>817</v>
      </c>
      <c r="WTV401" s="430" t="s">
        <v>817</v>
      </c>
      <c r="WTW401" s="430" t="s">
        <v>817</v>
      </c>
      <c r="WTX401" s="430" t="s">
        <v>817</v>
      </c>
      <c r="WTY401" s="430" t="s">
        <v>817</v>
      </c>
      <c r="WTZ401" s="430" t="s">
        <v>817</v>
      </c>
      <c r="WUA401" s="430" t="s">
        <v>817</v>
      </c>
      <c r="WUB401" s="430" t="s">
        <v>817</v>
      </c>
      <c r="WUC401" s="430" t="s">
        <v>817</v>
      </c>
      <c r="WUD401" s="430" t="s">
        <v>817</v>
      </c>
      <c r="WUE401" s="430" t="s">
        <v>817</v>
      </c>
      <c r="WUF401" s="430" t="s">
        <v>817</v>
      </c>
      <c r="WUG401" s="430" t="s">
        <v>817</v>
      </c>
      <c r="WUH401" s="430" t="s">
        <v>817</v>
      </c>
      <c r="WUI401" s="430" t="s">
        <v>817</v>
      </c>
      <c r="WUJ401" s="430" t="s">
        <v>817</v>
      </c>
      <c r="WUK401" s="430" t="s">
        <v>817</v>
      </c>
      <c r="WUL401" s="430" t="s">
        <v>817</v>
      </c>
      <c r="WUM401" s="430" t="s">
        <v>817</v>
      </c>
      <c r="WUN401" s="430" t="s">
        <v>817</v>
      </c>
      <c r="WUO401" s="430" t="s">
        <v>817</v>
      </c>
      <c r="WUP401" s="430" t="s">
        <v>817</v>
      </c>
      <c r="WUQ401" s="430" t="s">
        <v>817</v>
      </c>
      <c r="WUR401" s="430" t="s">
        <v>817</v>
      </c>
      <c r="WUS401" s="430" t="s">
        <v>817</v>
      </c>
      <c r="WUT401" s="430" t="s">
        <v>817</v>
      </c>
      <c r="WUU401" s="430" t="s">
        <v>817</v>
      </c>
      <c r="WUV401" s="430" t="s">
        <v>817</v>
      </c>
      <c r="WUW401" s="430" t="s">
        <v>817</v>
      </c>
      <c r="WUX401" s="430" t="s">
        <v>817</v>
      </c>
      <c r="WUY401" s="430" t="s">
        <v>817</v>
      </c>
      <c r="WUZ401" s="430" t="s">
        <v>817</v>
      </c>
      <c r="WVA401" s="430" t="s">
        <v>817</v>
      </c>
      <c r="WVB401" s="430" t="s">
        <v>817</v>
      </c>
      <c r="WVC401" s="430" t="s">
        <v>817</v>
      </c>
      <c r="WVD401" s="430" t="s">
        <v>817</v>
      </c>
      <c r="WVE401" s="430" t="s">
        <v>817</v>
      </c>
      <c r="WVF401" s="430" t="s">
        <v>817</v>
      </c>
      <c r="WVG401" s="430" t="s">
        <v>817</v>
      </c>
      <c r="WVH401" s="430" t="s">
        <v>817</v>
      </c>
      <c r="WVI401" s="430" t="s">
        <v>817</v>
      </c>
      <c r="WVJ401" s="430" t="s">
        <v>817</v>
      </c>
      <c r="WVK401" s="430" t="s">
        <v>817</v>
      </c>
      <c r="WVL401" s="430" t="s">
        <v>817</v>
      </c>
      <c r="WVM401" s="430" t="s">
        <v>817</v>
      </c>
      <c r="WVN401" s="430" t="s">
        <v>817</v>
      </c>
      <c r="WVO401" s="430" t="s">
        <v>817</v>
      </c>
      <c r="WVP401" s="430" t="s">
        <v>817</v>
      </c>
      <c r="WVQ401" s="430" t="s">
        <v>817</v>
      </c>
      <c r="WVR401" s="430" t="s">
        <v>817</v>
      </c>
      <c r="WVS401" s="430" t="s">
        <v>817</v>
      </c>
      <c r="WVT401" s="430" t="s">
        <v>817</v>
      </c>
      <c r="WVU401" s="430" t="s">
        <v>817</v>
      </c>
      <c r="WVV401" s="430" t="s">
        <v>817</v>
      </c>
      <c r="WVW401" s="430" t="s">
        <v>817</v>
      </c>
      <c r="WVX401" s="430" t="s">
        <v>817</v>
      </c>
      <c r="WVY401" s="430" t="s">
        <v>817</v>
      </c>
      <c r="WVZ401" s="430" t="s">
        <v>817</v>
      </c>
      <c r="WWA401" s="430" t="s">
        <v>817</v>
      </c>
      <c r="WWB401" s="430" t="s">
        <v>817</v>
      </c>
      <c r="WWC401" s="430" t="s">
        <v>817</v>
      </c>
      <c r="WWD401" s="430" t="s">
        <v>817</v>
      </c>
      <c r="WWE401" s="430" t="s">
        <v>817</v>
      </c>
      <c r="WWF401" s="430" t="s">
        <v>817</v>
      </c>
      <c r="WWG401" s="430" t="s">
        <v>817</v>
      </c>
      <c r="WWH401" s="430" t="s">
        <v>817</v>
      </c>
      <c r="WWI401" s="430" t="s">
        <v>817</v>
      </c>
      <c r="WWJ401" s="430" t="s">
        <v>817</v>
      </c>
      <c r="WWK401" s="430" t="s">
        <v>817</v>
      </c>
      <c r="WWL401" s="430" t="s">
        <v>817</v>
      </c>
      <c r="WWM401" s="430" t="s">
        <v>817</v>
      </c>
      <c r="WWN401" s="430" t="s">
        <v>817</v>
      </c>
      <c r="WWO401" s="430" t="s">
        <v>817</v>
      </c>
      <c r="WWP401" s="430" t="s">
        <v>817</v>
      </c>
      <c r="WWQ401" s="430" t="s">
        <v>817</v>
      </c>
      <c r="WWR401" s="430" t="s">
        <v>817</v>
      </c>
      <c r="WWS401" s="430" t="s">
        <v>817</v>
      </c>
      <c r="WWT401" s="430" t="s">
        <v>817</v>
      </c>
      <c r="WWU401" s="430" t="s">
        <v>817</v>
      </c>
      <c r="WWV401" s="430" t="s">
        <v>817</v>
      </c>
      <c r="WWW401" s="430" t="s">
        <v>817</v>
      </c>
      <c r="WWX401" s="430" t="s">
        <v>817</v>
      </c>
      <c r="WWY401" s="430" t="s">
        <v>817</v>
      </c>
      <c r="WWZ401" s="430" t="s">
        <v>817</v>
      </c>
      <c r="WXA401" s="430" t="s">
        <v>817</v>
      </c>
      <c r="WXB401" s="430" t="s">
        <v>817</v>
      </c>
      <c r="WXC401" s="430" t="s">
        <v>817</v>
      </c>
      <c r="WXD401" s="430" t="s">
        <v>817</v>
      </c>
      <c r="WXE401" s="430" t="s">
        <v>817</v>
      </c>
      <c r="WXF401" s="430" t="s">
        <v>817</v>
      </c>
      <c r="WXG401" s="430" t="s">
        <v>817</v>
      </c>
      <c r="WXH401" s="430" t="s">
        <v>817</v>
      </c>
      <c r="WXI401" s="430" t="s">
        <v>817</v>
      </c>
      <c r="WXJ401" s="430" t="s">
        <v>817</v>
      </c>
      <c r="WXK401" s="430" t="s">
        <v>817</v>
      </c>
      <c r="WXL401" s="430" t="s">
        <v>817</v>
      </c>
      <c r="WXM401" s="430" t="s">
        <v>817</v>
      </c>
      <c r="WXN401" s="430" t="s">
        <v>817</v>
      </c>
      <c r="WXO401" s="430" t="s">
        <v>817</v>
      </c>
      <c r="WXP401" s="430" t="s">
        <v>817</v>
      </c>
      <c r="WXQ401" s="430" t="s">
        <v>817</v>
      </c>
      <c r="WXR401" s="430" t="s">
        <v>817</v>
      </c>
      <c r="WXS401" s="430" t="s">
        <v>817</v>
      </c>
      <c r="WXT401" s="430" t="s">
        <v>817</v>
      </c>
      <c r="WXU401" s="430" t="s">
        <v>817</v>
      </c>
      <c r="WXV401" s="430" t="s">
        <v>817</v>
      </c>
      <c r="WXW401" s="430" t="s">
        <v>817</v>
      </c>
      <c r="WXX401" s="430" t="s">
        <v>817</v>
      </c>
      <c r="WXY401" s="430" t="s">
        <v>817</v>
      </c>
      <c r="WXZ401" s="430" t="s">
        <v>817</v>
      </c>
      <c r="WYA401" s="430" t="s">
        <v>817</v>
      </c>
      <c r="WYB401" s="430" t="s">
        <v>817</v>
      </c>
      <c r="WYC401" s="430" t="s">
        <v>817</v>
      </c>
      <c r="WYD401" s="430" t="s">
        <v>817</v>
      </c>
      <c r="WYE401" s="430" t="s">
        <v>817</v>
      </c>
      <c r="WYF401" s="430" t="s">
        <v>817</v>
      </c>
      <c r="WYG401" s="430" t="s">
        <v>817</v>
      </c>
      <c r="WYH401" s="430" t="s">
        <v>817</v>
      </c>
      <c r="WYI401" s="430" t="s">
        <v>817</v>
      </c>
      <c r="WYJ401" s="430" t="s">
        <v>817</v>
      </c>
      <c r="WYK401" s="430" t="s">
        <v>817</v>
      </c>
      <c r="WYL401" s="430" t="s">
        <v>817</v>
      </c>
      <c r="WYM401" s="430" t="s">
        <v>817</v>
      </c>
      <c r="WYN401" s="430" t="s">
        <v>817</v>
      </c>
      <c r="WYO401" s="430" t="s">
        <v>817</v>
      </c>
      <c r="WYP401" s="430" t="s">
        <v>817</v>
      </c>
      <c r="WYQ401" s="430" t="s">
        <v>817</v>
      </c>
      <c r="WYR401" s="430" t="s">
        <v>817</v>
      </c>
      <c r="WYS401" s="430" t="s">
        <v>817</v>
      </c>
      <c r="WYT401" s="430" t="s">
        <v>817</v>
      </c>
      <c r="WYU401" s="430" t="s">
        <v>817</v>
      </c>
      <c r="WYV401" s="430" t="s">
        <v>817</v>
      </c>
      <c r="WYW401" s="430" t="s">
        <v>817</v>
      </c>
      <c r="WYX401" s="430" t="s">
        <v>817</v>
      </c>
      <c r="WYY401" s="430" t="s">
        <v>817</v>
      </c>
      <c r="WYZ401" s="430" t="s">
        <v>817</v>
      </c>
      <c r="WZA401" s="430" t="s">
        <v>817</v>
      </c>
      <c r="WZB401" s="430" t="s">
        <v>817</v>
      </c>
      <c r="WZC401" s="430" t="s">
        <v>817</v>
      </c>
      <c r="WZD401" s="430" t="s">
        <v>817</v>
      </c>
      <c r="WZE401" s="430" t="s">
        <v>817</v>
      </c>
      <c r="WZF401" s="430" t="s">
        <v>817</v>
      </c>
      <c r="WZG401" s="430" t="s">
        <v>817</v>
      </c>
      <c r="WZH401" s="430" t="s">
        <v>817</v>
      </c>
      <c r="WZI401" s="430" t="s">
        <v>817</v>
      </c>
      <c r="WZJ401" s="430" t="s">
        <v>817</v>
      </c>
      <c r="WZK401" s="430" t="s">
        <v>817</v>
      </c>
      <c r="WZL401" s="430" t="s">
        <v>817</v>
      </c>
      <c r="WZM401" s="430" t="s">
        <v>817</v>
      </c>
      <c r="WZN401" s="430" t="s">
        <v>817</v>
      </c>
      <c r="WZO401" s="430" t="s">
        <v>817</v>
      </c>
      <c r="WZP401" s="430" t="s">
        <v>817</v>
      </c>
      <c r="WZQ401" s="430" t="s">
        <v>817</v>
      </c>
      <c r="WZR401" s="430" t="s">
        <v>817</v>
      </c>
      <c r="WZS401" s="430" t="s">
        <v>817</v>
      </c>
      <c r="WZT401" s="430" t="s">
        <v>817</v>
      </c>
      <c r="WZU401" s="430" t="s">
        <v>817</v>
      </c>
      <c r="WZV401" s="430" t="s">
        <v>817</v>
      </c>
      <c r="WZW401" s="430" t="s">
        <v>817</v>
      </c>
      <c r="WZX401" s="430" t="s">
        <v>817</v>
      </c>
      <c r="WZY401" s="430" t="s">
        <v>817</v>
      </c>
      <c r="WZZ401" s="430" t="s">
        <v>817</v>
      </c>
      <c r="XAA401" s="430" t="s">
        <v>817</v>
      </c>
      <c r="XAB401" s="430" t="s">
        <v>817</v>
      </c>
      <c r="XAC401" s="430" t="s">
        <v>817</v>
      </c>
      <c r="XAD401" s="430" t="s">
        <v>817</v>
      </c>
      <c r="XAE401" s="430" t="s">
        <v>817</v>
      </c>
      <c r="XAF401" s="430" t="s">
        <v>817</v>
      </c>
      <c r="XAG401" s="430" t="s">
        <v>817</v>
      </c>
      <c r="XAH401" s="430" t="s">
        <v>817</v>
      </c>
      <c r="XAI401" s="430" t="s">
        <v>817</v>
      </c>
      <c r="XAJ401" s="430" t="s">
        <v>817</v>
      </c>
      <c r="XAK401" s="430" t="s">
        <v>817</v>
      </c>
      <c r="XAL401" s="430" t="s">
        <v>817</v>
      </c>
      <c r="XAM401" s="430" t="s">
        <v>817</v>
      </c>
      <c r="XAN401" s="430" t="s">
        <v>817</v>
      </c>
      <c r="XAO401" s="430" t="s">
        <v>817</v>
      </c>
      <c r="XAP401" s="430" t="s">
        <v>817</v>
      </c>
      <c r="XAQ401" s="430" t="s">
        <v>817</v>
      </c>
      <c r="XAR401" s="430" t="s">
        <v>817</v>
      </c>
      <c r="XAS401" s="430" t="s">
        <v>817</v>
      </c>
      <c r="XAT401" s="430" t="s">
        <v>817</v>
      </c>
      <c r="XAU401" s="430" t="s">
        <v>817</v>
      </c>
      <c r="XAV401" s="430" t="s">
        <v>817</v>
      </c>
      <c r="XAW401" s="430" t="s">
        <v>817</v>
      </c>
      <c r="XAX401" s="430" t="s">
        <v>817</v>
      </c>
      <c r="XAY401" s="430" t="s">
        <v>817</v>
      </c>
      <c r="XAZ401" s="430" t="s">
        <v>817</v>
      </c>
      <c r="XBA401" s="430" t="s">
        <v>817</v>
      </c>
      <c r="XBB401" s="430" t="s">
        <v>817</v>
      </c>
      <c r="XBC401" s="430" t="s">
        <v>817</v>
      </c>
      <c r="XBD401" s="430" t="s">
        <v>817</v>
      </c>
      <c r="XBE401" s="430" t="s">
        <v>817</v>
      </c>
      <c r="XBF401" s="430" t="s">
        <v>817</v>
      </c>
      <c r="XBG401" s="430" t="s">
        <v>817</v>
      </c>
      <c r="XBH401" s="430" t="s">
        <v>817</v>
      </c>
      <c r="XBI401" s="430" t="s">
        <v>817</v>
      </c>
      <c r="XBJ401" s="430" t="s">
        <v>817</v>
      </c>
      <c r="XBK401" s="430" t="s">
        <v>817</v>
      </c>
      <c r="XBL401" s="430" t="s">
        <v>817</v>
      </c>
      <c r="XBM401" s="430" t="s">
        <v>817</v>
      </c>
      <c r="XBN401" s="430" t="s">
        <v>817</v>
      </c>
      <c r="XBO401" s="430" t="s">
        <v>817</v>
      </c>
      <c r="XBP401" s="430" t="s">
        <v>817</v>
      </c>
      <c r="XBQ401" s="430" t="s">
        <v>817</v>
      </c>
      <c r="XBR401" s="430" t="s">
        <v>817</v>
      </c>
      <c r="XBS401" s="430" t="s">
        <v>817</v>
      </c>
      <c r="XBT401" s="430" t="s">
        <v>817</v>
      </c>
      <c r="XBU401" s="430" t="s">
        <v>817</v>
      </c>
      <c r="XBV401" s="430" t="s">
        <v>817</v>
      </c>
      <c r="XBW401" s="430" t="s">
        <v>817</v>
      </c>
      <c r="XBX401" s="430" t="s">
        <v>817</v>
      </c>
      <c r="XBY401" s="430" t="s">
        <v>817</v>
      </c>
      <c r="XBZ401" s="430" t="s">
        <v>817</v>
      </c>
      <c r="XCA401" s="430" t="s">
        <v>817</v>
      </c>
      <c r="XCB401" s="430" t="s">
        <v>817</v>
      </c>
      <c r="XCC401" s="430" t="s">
        <v>817</v>
      </c>
      <c r="XCD401" s="430" t="s">
        <v>817</v>
      </c>
      <c r="XCE401" s="430" t="s">
        <v>817</v>
      </c>
      <c r="XCF401" s="430" t="s">
        <v>817</v>
      </c>
      <c r="XCG401" s="430" t="s">
        <v>817</v>
      </c>
      <c r="XCH401" s="430" t="s">
        <v>817</v>
      </c>
      <c r="XCI401" s="430" t="s">
        <v>817</v>
      </c>
      <c r="XCJ401" s="430" t="s">
        <v>817</v>
      </c>
      <c r="XCK401" s="430" t="s">
        <v>817</v>
      </c>
      <c r="XCL401" s="430" t="s">
        <v>817</v>
      </c>
      <c r="XCM401" s="430" t="s">
        <v>817</v>
      </c>
      <c r="XCN401" s="430" t="s">
        <v>817</v>
      </c>
      <c r="XCO401" s="430" t="s">
        <v>817</v>
      </c>
      <c r="XCP401" s="430" t="s">
        <v>817</v>
      </c>
      <c r="XCQ401" s="430" t="s">
        <v>817</v>
      </c>
      <c r="XCR401" s="430" t="s">
        <v>817</v>
      </c>
      <c r="XCS401" s="430" t="s">
        <v>817</v>
      </c>
      <c r="XCT401" s="430" t="s">
        <v>817</v>
      </c>
      <c r="XCU401" s="430" t="s">
        <v>817</v>
      </c>
      <c r="XCV401" s="430" t="s">
        <v>817</v>
      </c>
      <c r="XCW401" s="430" t="s">
        <v>817</v>
      </c>
      <c r="XCX401" s="430" t="s">
        <v>817</v>
      </c>
      <c r="XCY401" s="430" t="s">
        <v>817</v>
      </c>
      <c r="XCZ401" s="430" t="s">
        <v>817</v>
      </c>
      <c r="XDA401" s="430" t="s">
        <v>817</v>
      </c>
      <c r="XDB401" s="430" t="s">
        <v>817</v>
      </c>
      <c r="XDC401" s="430" t="s">
        <v>817</v>
      </c>
      <c r="XDD401" s="430" t="s">
        <v>817</v>
      </c>
      <c r="XDE401" s="430" t="s">
        <v>817</v>
      </c>
      <c r="XDF401" s="430" t="s">
        <v>817</v>
      </c>
      <c r="XDG401" s="430" t="s">
        <v>817</v>
      </c>
      <c r="XDH401" s="430" t="s">
        <v>817</v>
      </c>
      <c r="XDI401" s="430" t="s">
        <v>817</v>
      </c>
      <c r="XDJ401" s="430" t="s">
        <v>817</v>
      </c>
      <c r="XDK401" s="430" t="s">
        <v>817</v>
      </c>
      <c r="XDL401" s="430" t="s">
        <v>817</v>
      </c>
      <c r="XDM401" s="430" t="s">
        <v>817</v>
      </c>
      <c r="XDN401" s="430" t="s">
        <v>817</v>
      </c>
      <c r="XDO401" s="430" t="s">
        <v>817</v>
      </c>
      <c r="XDP401" s="430" t="s">
        <v>817</v>
      </c>
      <c r="XDQ401" s="430" t="s">
        <v>817</v>
      </c>
      <c r="XDR401" s="430" t="s">
        <v>817</v>
      </c>
      <c r="XDS401" s="430" t="s">
        <v>817</v>
      </c>
      <c r="XDT401" s="430" t="s">
        <v>817</v>
      </c>
      <c r="XDU401" s="430" t="s">
        <v>817</v>
      </c>
      <c r="XDV401" s="430" t="s">
        <v>817</v>
      </c>
      <c r="XDW401" s="430" t="s">
        <v>817</v>
      </c>
      <c r="XDX401" s="430" t="s">
        <v>817</v>
      </c>
      <c r="XDY401" s="430" t="s">
        <v>817</v>
      </c>
      <c r="XDZ401" s="430" t="s">
        <v>817</v>
      </c>
      <c r="XEA401" s="430" t="s">
        <v>817</v>
      </c>
      <c r="XEB401" s="430" t="s">
        <v>817</v>
      </c>
      <c r="XEC401" s="430" t="s">
        <v>817</v>
      </c>
      <c r="XED401" s="430" t="s">
        <v>817</v>
      </c>
      <c r="XEE401" s="430" t="s">
        <v>817</v>
      </c>
      <c r="XEF401" s="430" t="s">
        <v>817</v>
      </c>
      <c r="XEG401" s="430" t="s">
        <v>817</v>
      </c>
      <c r="XEH401" s="430" t="s">
        <v>817</v>
      </c>
      <c r="XEI401" s="430" t="s">
        <v>817</v>
      </c>
      <c r="XEJ401" s="430" t="s">
        <v>817</v>
      </c>
      <c r="XEK401" s="430" t="s">
        <v>817</v>
      </c>
      <c r="XEL401" s="430" t="s">
        <v>817</v>
      </c>
      <c r="XEM401" s="430" t="s">
        <v>817</v>
      </c>
      <c r="XEN401" s="430" t="s">
        <v>817</v>
      </c>
      <c r="XEO401" s="430" t="s">
        <v>817</v>
      </c>
      <c r="XEP401" s="430" t="s">
        <v>817</v>
      </c>
      <c r="XEQ401" s="430" t="s">
        <v>817</v>
      </c>
      <c r="XER401" s="430" t="s">
        <v>817</v>
      </c>
      <c r="XES401" s="430" t="s">
        <v>817</v>
      </c>
    </row>
    <row r="402" spans="1:16373" ht="20.100000000000001" customHeight="1">
      <c r="A402" s="818"/>
      <c r="B402" s="1072"/>
      <c r="C402" s="46" t="s">
        <v>113</v>
      </c>
      <c r="D402" s="413">
        <v>3100</v>
      </c>
      <c r="E402" s="784"/>
      <c r="F402" s="784"/>
      <c r="G402" s="784"/>
      <c r="H402" s="92">
        <f t="array" ref="H402">IFERROR(ROUND(INDEX(FCSTSDV!$D$2:$L$2001,MATCH('ống nhựa túi bóng'!$C402,FCSTSDV!$C$2:$C$2001,0),MATCH('ống nhựa túi bóng'!H$3,FCSTSDV!$D$1:$L$1,0)),1)/'ống nhựa túi bóng'!$D402,0)</f>
        <v>0</v>
      </c>
      <c r="I402" s="92">
        <f t="array" ref="I402">IFERROR(ROUND(INDEX(FCSTSDV!$D$2:$L$2001,MATCH('ống nhựa túi bóng'!$C402,FCSTSDV!$C$2:$C$2001,0),MATCH('ống nhựa túi bóng'!I$3,FCSTSDV!$D$1:$L$1,0)),1)/'ống nhựa túi bóng'!$D402,0)</f>
        <v>0</v>
      </c>
      <c r="J402" s="92">
        <f t="array" ref="J402">IFERROR(ROUND(INDEX(FCSTSDV!$D$2:$L$2001,MATCH('ống nhựa túi bóng'!$C402,FCSTSDV!$C$2:$C$2001,0),MATCH('ống nhựa túi bóng'!J$3,FCSTSDV!$D$1:$L$1,0)),1)/'ống nhựa túi bóng'!$D402,0)</f>
        <v>0</v>
      </c>
      <c r="K402" s="92">
        <f t="array" ref="K402">IFERROR(ROUND(INDEX(FCSTSDV!$D$2:$L$2001,MATCH('ống nhựa túi bóng'!$C402,FCSTSDV!$C$2:$C$2001,0),MATCH('ống nhựa túi bóng'!K$3,FCSTSDV!$D$1:$L$1,0)),1)/'ống nhựa túi bóng'!$D402,0)</f>
        <v>0</v>
      </c>
      <c r="L402" s="92">
        <f t="array" ref="L402">IFERROR(ROUND(INDEX(FCSTSDV!$D$2:$L$2001,MATCH('ống nhựa túi bóng'!$C402,FCSTSDV!$C$2:$C$2001,0),MATCH('ống nhựa túi bóng'!L$3,FCSTSDV!$D$1:$L$1,0)),1)/'ống nhựa túi bóng'!$D402,0)</f>
        <v>0</v>
      </c>
      <c r="M402" s="92">
        <f t="array" ref="M402">IFERROR(ROUND(INDEX(FCSTSDV!$D$2:$L$2001,MATCH('ống nhựa túi bóng'!$C402,FCSTSDV!$C$2:$C$2001,0),MATCH('ống nhựa túi bóng'!M$3,FCSTSDV!$D$1:$L$1,0)),1)/'ống nhựa túi bóng'!$D402,0)</f>
        <v>0</v>
      </c>
      <c r="N402" s="92">
        <f t="array" ref="N402">IFERROR(ROUND(INDEX(FCSTSDV!$D$2:$L$2001,MATCH('ống nhựa túi bóng'!$C402,FCSTSDV!$C$2:$C$2001,0),MATCH('ống nhựa túi bóng'!N$3,FCSTSDV!$D$1:$L$1,0)),1)/'ống nhựa túi bóng'!$D402,0)</f>
        <v>0</v>
      </c>
      <c r="O402" s="92">
        <f t="array" ref="O402">IFERROR(ROUND(INDEX(FCSTSDV!$D$2:$L$2001,MATCH('ống nhựa túi bóng'!$C402,FCSTSDV!$C$2:$C$2001,0),MATCH('ống nhựa túi bóng'!O$3,FCSTSDV!$D$1:$L$1,0)),1)/'ống nhựa túi bóng'!$D402,0)</f>
        <v>0</v>
      </c>
      <c r="P402" s="92">
        <f t="array" ref="P402">IFERROR(ROUND(INDEX(FCSTSDV!$D$2:$L$2001,MATCH('ống nhựa túi bóng'!$C402,FCSTSDV!$C$2:$C$2001,0),MATCH('ống nhựa túi bóng'!P$3,FCSTSDV!$D$1:$L$1,0)),1)/'ống nhựa túi bóng'!$D402,0)</f>
        <v>0</v>
      </c>
      <c r="Q402" s="92">
        <f t="array" ref="Q402">IFERROR(ROUND(INDEX(FCSTSDV!$D$2:$L$2001,MATCH('ống nhựa túi bóng'!$C402,FCSTSDV!$C$2:$C$2001,0),MATCH('ống nhựa túi bóng'!Q$3,FCSTSDV!$D$1:$L$1,0)),1)/'ống nhựa túi bóng'!$D402,0)</f>
        <v>0</v>
      </c>
      <c r="R402" s="92">
        <f t="array" ref="R402">IFERROR(ROUND(INDEX(FCSTSDV!$D$2:$L$2001,MATCH('ống nhựa túi bóng'!$C402,FCSTSDV!$C$2:$C$2001,0),MATCH('ống nhựa túi bóng'!R$3,FCSTSDV!$D$1:$L$1,0)),1)/'ống nhựa túi bóng'!$D402,0)</f>
        <v>0</v>
      </c>
      <c r="S402" s="92">
        <f t="array" ref="S402">IFERROR(ROUND(INDEX(FCSTSDV!$D$2:$L$2001,MATCH('ống nhựa túi bóng'!$C402,FCSTSDV!$C$2:$C$2001,0),MATCH('ống nhựa túi bóng'!S$3,FCSTSDV!$D$1:$L$1,0)),1)/'ống nhựa túi bóng'!$D402,0)</f>
        <v>0</v>
      </c>
      <c r="T402" s="92">
        <f t="shared" si="44"/>
        <v>0</v>
      </c>
    </row>
    <row r="403" spans="1:16373" ht="21.75" hidden="1" customHeight="1">
      <c r="A403" s="818"/>
      <c r="B403" s="1072"/>
      <c r="C403" s="46" t="s">
        <v>1010</v>
      </c>
      <c r="D403" s="413">
        <v>3000</v>
      </c>
      <c r="E403" s="784"/>
      <c r="F403" s="784"/>
      <c r="G403" s="784"/>
      <c r="H403" s="92">
        <f t="array" ref="H403">IFERROR(ROUND(INDEX(FCSTSDV!$D$2:$L$2001,MATCH('ống nhựa túi bóng'!$C403,FCSTSDV!$C$2:$C$2001,0),MATCH('ống nhựa túi bóng'!H$3,FCSTSDV!$D$1:$L$1,0)),1)/'ống nhựa túi bóng'!$D403,0)</f>
        <v>6.666666666666667</v>
      </c>
      <c r="I403" s="92">
        <f t="array" ref="I403">IFERROR(ROUND(INDEX(FCSTSDV!$D$2:$L$2001,MATCH('ống nhựa túi bóng'!$C403,FCSTSDV!$C$2:$C$2001,0),MATCH('ống nhựa túi bóng'!I$3,FCSTSDV!$D$1:$L$1,0)),1)/'ống nhựa túi bóng'!$D403,0)</f>
        <v>0</v>
      </c>
      <c r="J403" s="92">
        <f t="array" ref="J403">IFERROR(ROUND(INDEX(FCSTSDV!$D$2:$L$2001,MATCH('ống nhựa túi bóng'!$C403,FCSTSDV!$C$2:$C$2001,0),MATCH('ống nhựa túi bóng'!J$3,FCSTSDV!$D$1:$L$1,0)),1)/'ống nhựa túi bóng'!$D403,0)</f>
        <v>0</v>
      </c>
      <c r="K403" s="92">
        <f t="array" ref="K403">IFERROR(ROUND(INDEX(FCSTSDV!$D$2:$L$2001,MATCH('ống nhựa túi bóng'!$C403,FCSTSDV!$C$2:$C$2001,0),MATCH('ống nhựa túi bóng'!K$3,FCSTSDV!$D$1:$L$1,0)),1)/'ống nhựa túi bóng'!$D403,0)</f>
        <v>6.666666666666667</v>
      </c>
      <c r="L403" s="92">
        <f t="array" ref="L403">IFERROR(ROUND(INDEX(FCSTSDV!$D$2:$L$2001,MATCH('ống nhựa túi bóng'!$C403,FCSTSDV!$C$2:$C$2001,0),MATCH('ống nhựa túi bóng'!L$3,FCSTSDV!$D$1:$L$1,0)),1)/'ống nhựa túi bóng'!$D403,0)</f>
        <v>0</v>
      </c>
      <c r="M403" s="92">
        <f t="array" ref="M403">IFERROR(ROUND(INDEX(FCSTSDV!$D$2:$L$2001,MATCH('ống nhựa túi bóng'!$C403,FCSTSDV!$C$2:$C$2001,0),MATCH('ống nhựa túi bóng'!M$3,FCSTSDV!$D$1:$L$1,0)),1)/'ống nhựa túi bóng'!$D403,0)</f>
        <v>0</v>
      </c>
      <c r="N403" s="92">
        <f t="array" ref="N403">IFERROR(ROUND(INDEX(FCSTSDV!$D$2:$L$2001,MATCH('ống nhựa túi bóng'!$C403,FCSTSDV!$C$2:$C$2001,0),MATCH('ống nhựa túi bóng'!N$3,FCSTSDV!$D$1:$L$1,0)),1)/'ống nhựa túi bóng'!$D403,0)</f>
        <v>26.666666666666668</v>
      </c>
      <c r="O403" s="92">
        <f t="array" ref="O403">IFERROR(ROUND(INDEX(FCSTSDV!$D$2:$L$2001,MATCH('ống nhựa túi bóng'!$C403,FCSTSDV!$C$2:$C$2001,0),MATCH('ống nhựa túi bóng'!O$3,FCSTSDV!$D$1:$L$1,0)),1)/'ống nhựa túi bóng'!$D403,0)</f>
        <v>16.666666666666668</v>
      </c>
      <c r="P403" s="92">
        <f t="array" ref="P403">IFERROR(ROUND(INDEX(FCSTSDV!$D$2:$L$2001,MATCH('ống nhựa túi bóng'!$C403,FCSTSDV!$C$2:$C$2001,0),MATCH('ống nhựa túi bóng'!P$3,FCSTSDV!$D$1:$L$1,0)),1)/'ống nhựa túi bóng'!$D403,0)</f>
        <v>20.6</v>
      </c>
      <c r="Q403" s="92">
        <f t="array" ref="Q403">IFERROR(ROUND(INDEX(FCSTSDV!$D$2:$L$2001,MATCH('ống nhựa túi bóng'!$C403,FCSTSDV!$C$2:$C$2001,0),MATCH('ống nhựa túi bóng'!Q$3,FCSTSDV!$D$1:$L$1,0)),1)/'ống nhựa túi bóng'!$D403,0)</f>
        <v>0</v>
      </c>
      <c r="R403" s="92">
        <f t="array" ref="R403">IFERROR(ROUND(INDEX(FCSTSDV!$D$2:$L$2001,MATCH('ống nhựa túi bóng'!$C403,FCSTSDV!$C$2:$C$2001,0),MATCH('ống nhựa túi bóng'!R$3,FCSTSDV!$D$1:$L$1,0)),1)/'ống nhựa túi bóng'!$D403,0)</f>
        <v>0</v>
      </c>
      <c r="S403" s="92">
        <f t="array" ref="S403">IFERROR(ROUND(INDEX(FCSTSDV!$D$2:$L$2001,MATCH('ống nhựa túi bóng'!$C403,FCSTSDV!$C$2:$C$2001,0),MATCH('ống nhựa túi bóng'!S$3,FCSTSDV!$D$1:$L$1,0)),1)/'ống nhựa túi bóng'!$D403,0)</f>
        <v>0</v>
      </c>
      <c r="T403" s="92">
        <f t="shared" si="44"/>
        <v>77.26666666666668</v>
      </c>
    </row>
    <row r="404" spans="1:16373" ht="21.75" hidden="1" customHeight="1">
      <c r="A404" s="818"/>
      <c r="B404" s="1072"/>
      <c r="C404" s="46" t="s">
        <v>800</v>
      </c>
      <c r="D404" s="413">
        <v>3000</v>
      </c>
      <c r="E404" s="784"/>
      <c r="F404" s="784"/>
      <c r="G404" s="784"/>
      <c r="H404" s="92">
        <f>IFERROR(ROUND(INDEX(FCSTSDV!$D$2:$L$2001,MATCH('ống nhựa túi bóng'!$C404,FCSTSDV!$C$2:$C$2001,0),MATCH('ống nhựa túi bóng'!H$3,FCSTSDV!$D$1:$L$1,0)),1)/'ống nhựa túi bóng'!$D404,0)</f>
        <v>3.2</v>
      </c>
      <c r="I404" s="92">
        <f t="array" ref="I404">IFERROR(ROUND(INDEX(FCSTSDV!$D$2:$L$2001,MATCH('ống nhựa túi bóng'!$C404,FCSTSDV!$C$2:$C$2001,0),MATCH('ống nhựa túi bóng'!I$3,FCSTSDV!$D$1:$L$1,0)),1)/'ống nhựa túi bóng'!$D404,0)</f>
        <v>5.333333333333333</v>
      </c>
      <c r="J404" s="92">
        <f t="array" ref="J404">IFERROR(ROUND(INDEX(FCSTSDV!$D$2:$L$2001,MATCH('ống nhựa túi bóng'!$C404,FCSTSDV!$C$2:$C$2001,0),MATCH('ống nhựa túi bóng'!J$3,FCSTSDV!$D$1:$L$1,0)),1)/'ống nhựa túi bóng'!$D404,0)</f>
        <v>5.333333333333333</v>
      </c>
      <c r="K404" s="92">
        <f t="array" ref="K404">IFERROR(ROUND(INDEX(FCSTSDV!$D$2:$L$2001,MATCH('ống nhựa túi bóng'!$C404,FCSTSDV!$C$2:$C$2001,0),MATCH('ống nhựa túi bóng'!K$3,FCSTSDV!$D$1:$L$1,0)),1)/'ống nhựa túi bóng'!$D404,0)</f>
        <v>5.333333333333333</v>
      </c>
      <c r="L404" s="92">
        <f t="array" ref="L404">IFERROR(ROUND(INDEX(FCSTSDV!$D$2:$L$2001,MATCH('ống nhựa túi bóng'!$C404,FCSTSDV!$C$2:$C$2001,0),MATCH('ống nhựa túi bóng'!L$3,FCSTSDV!$D$1:$L$1,0)),1)/'ống nhựa túi bóng'!$D404,0)</f>
        <v>3.2</v>
      </c>
      <c r="M404" s="92">
        <f t="array" ref="M404">IFERROR(ROUND(INDEX(FCSTSDV!$D$2:$L$2001,MATCH('ống nhựa túi bóng'!$C404,FCSTSDV!$C$2:$C$2001,0),MATCH('ống nhựa túi bóng'!M$3,FCSTSDV!$D$1:$L$1,0)),1)/'ống nhựa túi bóng'!$D404,0)</f>
        <v>1.0666666666666667</v>
      </c>
      <c r="N404" s="92">
        <f t="array" ref="N404">IFERROR(ROUND(INDEX(FCSTSDV!$D$2:$L$2001,MATCH('ống nhựa túi bóng'!$C404,FCSTSDV!$C$2:$C$2001,0),MATCH('ống nhựa túi bóng'!N$3,FCSTSDV!$D$1:$L$1,0)),1)/'ống nhựa túi bóng'!$D404,0)</f>
        <v>30.933333333333334</v>
      </c>
      <c r="O404" s="92">
        <f t="array" ref="O404">IFERROR(ROUND(INDEX(FCSTSDV!$D$2:$L$2001,MATCH('ống nhựa túi bóng'!$C404,FCSTSDV!$C$2:$C$2001,0),MATCH('ống nhựa túi bóng'!O$3,FCSTSDV!$D$1:$L$1,0)),1)/'ống nhựa túi bóng'!$D404,0)</f>
        <v>21.333333333333332</v>
      </c>
      <c r="P404" s="92">
        <f t="array" ref="P404">IFERROR(ROUND(INDEX(FCSTSDV!$D$2:$L$2001,MATCH('ống nhựa túi bóng'!$C404,FCSTSDV!$C$2:$C$2001,0),MATCH('ống nhựa túi bóng'!P$3,FCSTSDV!$D$1:$L$1,0)),1)/'ống nhựa túi bóng'!$D404,0)</f>
        <v>0</v>
      </c>
      <c r="Q404" s="92">
        <f t="array" ref="Q404">IFERROR(ROUND(INDEX(FCSTSDV!$D$2:$L$2001,MATCH('ống nhựa túi bóng'!$C404,FCSTSDV!$C$2:$C$2001,0),MATCH('ống nhựa túi bóng'!Q$3,FCSTSDV!$D$1:$L$1,0)),1)/'ống nhựa túi bóng'!$D404,0)</f>
        <v>0</v>
      </c>
      <c r="R404" s="92">
        <f t="array" ref="R404">IFERROR(ROUND(INDEX(FCSTSDV!$D$2:$L$2001,MATCH('ống nhựa túi bóng'!$C404,FCSTSDV!$C$2:$C$2001,0),MATCH('ống nhựa túi bóng'!R$3,FCSTSDV!$D$1:$L$1,0)),1)/'ống nhựa túi bóng'!$D404,0)</f>
        <v>0</v>
      </c>
      <c r="S404" s="92">
        <f t="array" ref="S404">IFERROR(ROUND(INDEX(FCSTSDV!$D$2:$L$2001,MATCH('ống nhựa túi bóng'!$C404,FCSTSDV!$C$2:$C$2001,0),MATCH('ống nhựa túi bóng'!S$3,FCSTSDV!$D$1:$L$1,0)),1)/'ống nhựa túi bóng'!$D404,0)</f>
        <v>0</v>
      </c>
      <c r="T404" s="92">
        <f t="shared" si="44"/>
        <v>75.733333333333334</v>
      </c>
    </row>
    <row r="405" spans="1:16373" ht="21.75" customHeight="1">
      <c r="A405" s="818"/>
      <c r="B405" s="1072"/>
      <c r="C405" s="46" t="s">
        <v>1258</v>
      </c>
      <c r="D405" s="413">
        <v>3000</v>
      </c>
      <c r="E405" s="784"/>
      <c r="F405" s="784"/>
      <c r="G405" s="784"/>
      <c r="H405" s="92">
        <f>IFERROR(ROUND(INDEX(FCSTSDV!$D$2:$L$2001,MATCH('ống nhựa túi bóng'!$C405,FCSTSDV!$C$2:$C$2001,0),MATCH('ống nhựa túi bóng'!H$3,FCSTSDV!$D$1:$L$1,0)),1)/'ống nhựa túi bóng'!$D405,0)</f>
        <v>0</v>
      </c>
      <c r="I405" s="92">
        <f t="array" ref="I405">IFERROR(ROUND(INDEX(FCSTSDV!$D$2:$L$2001,MATCH('ống nhựa túi bóng'!$C405,FCSTSDV!$C$2:$C$2001,0),MATCH('ống nhựa túi bóng'!I$3,FCSTSDV!$D$1:$L$1,0)),1)/'ống nhựa túi bóng'!$D405,0)</f>
        <v>0</v>
      </c>
      <c r="J405" s="92">
        <f t="array" ref="J405">IFERROR(ROUND(INDEX(FCSTSDV!$D$2:$L$2001,MATCH('ống nhựa túi bóng'!$C405,FCSTSDV!$C$2:$C$2001,0),MATCH('ống nhựa túi bóng'!J$3,FCSTSDV!$D$1:$L$1,0)),1)/'ống nhựa túi bóng'!$D405,0)</f>
        <v>0</v>
      </c>
      <c r="K405" s="92">
        <f t="array" ref="K405">IFERROR(ROUND(INDEX(FCSTSDV!$D$2:$L$2001,MATCH('ống nhựa túi bóng'!$C405,FCSTSDV!$C$2:$C$2001,0),MATCH('ống nhựa túi bóng'!K$3,FCSTSDV!$D$1:$L$1,0)),1)/'ống nhựa túi bóng'!$D405,0)</f>
        <v>0</v>
      </c>
      <c r="L405" s="92">
        <f t="array" ref="L405">IFERROR(ROUND(INDEX(FCSTSDV!$D$2:$L$2001,MATCH('ống nhựa túi bóng'!$C405,FCSTSDV!$C$2:$C$2001,0),MATCH('ống nhựa túi bóng'!L$3,FCSTSDV!$D$1:$L$1,0)),1)/'ống nhựa túi bóng'!$D405,0)</f>
        <v>0</v>
      </c>
      <c r="M405" s="92">
        <f t="array" ref="M405">IFERROR(ROUND(INDEX(FCSTSDV!$D$2:$L$2001,MATCH('ống nhựa túi bóng'!$C405,FCSTSDV!$C$2:$C$2001,0),MATCH('ống nhựa túi bóng'!M$3,FCSTSDV!$D$1:$L$1,0)),1)/'ống nhựa túi bóng'!$D405,0)</f>
        <v>0</v>
      </c>
      <c r="N405" s="92">
        <f t="array" ref="N405">IFERROR(ROUND(INDEX(FCSTSDV!$D$2:$L$2001,MATCH('ống nhựa túi bóng'!$C405,FCSTSDV!$C$2:$C$2001,0),MATCH('ống nhựa túi bóng'!N$3,FCSTSDV!$D$1:$L$1,0)),1)/'ống nhựa túi bóng'!$D405,0)</f>
        <v>0</v>
      </c>
      <c r="O405" s="92">
        <f t="array" ref="O405">IFERROR(ROUND(INDEX(FCSTSDV!$D$2:$L$2001,MATCH('ống nhựa túi bóng'!$C405,FCSTSDV!$C$2:$C$2001,0),MATCH('ống nhựa túi bóng'!O$3,FCSTSDV!$D$1:$L$1,0)),1)/'ống nhựa túi bóng'!$D405,0)</f>
        <v>0</v>
      </c>
      <c r="P405" s="92">
        <f t="array" ref="P405">IFERROR(ROUND(INDEX(FCSTSDV!$D$2:$L$2001,MATCH('ống nhựa túi bóng'!$C405,FCSTSDV!$C$2:$C$2001,0),MATCH('ống nhựa túi bóng'!P$3,FCSTSDV!$D$1:$L$1,0)),1)/'ống nhựa túi bóng'!$D405,0)</f>
        <v>0</v>
      </c>
      <c r="Q405" s="92">
        <f t="array" ref="Q405">IFERROR(ROUND(INDEX(FCSTSDV!$D$2:$L$2001,MATCH('ống nhựa túi bóng'!$C405,FCSTSDV!$C$2:$C$2001,0),MATCH('ống nhựa túi bóng'!Q$3,FCSTSDV!$D$1:$L$1,0)),1)/'ống nhựa túi bóng'!$D405,0)</f>
        <v>0</v>
      </c>
      <c r="R405" s="92">
        <f t="array" ref="R405">IFERROR(ROUND(INDEX(FCSTSDV!$D$2:$L$2001,MATCH('ống nhựa túi bóng'!$C405,FCSTSDV!$C$2:$C$2001,0),MATCH('ống nhựa túi bóng'!R$3,FCSTSDV!$D$1:$L$1,0)),1)/'ống nhựa túi bóng'!$D405,0)</f>
        <v>0</v>
      </c>
      <c r="S405" s="92">
        <f t="array" ref="S405">IFERROR(ROUND(INDEX(FCSTSDV!$D$2:$L$2001,MATCH('ống nhựa túi bóng'!$C405,FCSTSDV!$C$2:$C$2001,0),MATCH('ống nhựa túi bóng'!S$3,FCSTSDV!$D$1:$L$1,0)),1)/'ống nhựa túi bóng'!$D405,0)</f>
        <v>0</v>
      </c>
      <c r="T405" s="92">
        <f t="shared" si="44"/>
        <v>0</v>
      </c>
    </row>
    <row r="406" spans="1:16373" ht="21.75" customHeight="1">
      <c r="A406" s="818"/>
      <c r="B406" s="1072"/>
      <c r="C406" s="46" t="s">
        <v>1267</v>
      </c>
      <c r="D406" s="413">
        <v>3000</v>
      </c>
      <c r="E406" s="784"/>
      <c r="F406" s="784"/>
      <c r="G406" s="784"/>
      <c r="H406" s="92">
        <f>IFERROR(ROUND(INDEX(FCSTSDV!$D$2:$L$2001,MATCH('ống nhựa túi bóng'!$C406,FCSTSDV!$C$2:$C$2001,0),MATCH('ống nhựa túi bóng'!H$3,FCSTSDV!$D$1:$L$1,0)),1)/'ống nhựa túi bóng'!$D406,0)</f>
        <v>0</v>
      </c>
      <c r="I406" s="92">
        <f t="array" ref="I406">IFERROR(ROUND(INDEX(FCSTSDV!$D$2:$L$2001,MATCH('ống nhựa túi bóng'!$C406,FCSTSDV!$C$2:$C$2001,0),MATCH('ống nhựa túi bóng'!I$3,FCSTSDV!$D$1:$L$1,0)),1)/'ống nhựa túi bóng'!$D406,0)</f>
        <v>0</v>
      </c>
      <c r="J406" s="92">
        <f t="array" ref="J406">IFERROR(ROUND(INDEX(FCSTSDV!$D$2:$L$2001,MATCH('ống nhựa túi bóng'!$C406,FCSTSDV!$C$2:$C$2001,0),MATCH('ống nhựa túi bóng'!J$3,FCSTSDV!$D$1:$L$1,0)),1)/'ống nhựa túi bóng'!$D406,0)</f>
        <v>0</v>
      </c>
      <c r="K406" s="92">
        <f t="array" ref="K406">IFERROR(ROUND(INDEX(FCSTSDV!$D$2:$L$2001,MATCH('ống nhựa túi bóng'!$C406,FCSTSDV!$C$2:$C$2001,0),MATCH('ống nhựa túi bóng'!K$3,FCSTSDV!$D$1:$L$1,0)),1)/'ống nhựa túi bóng'!$D406,0)</f>
        <v>0</v>
      </c>
      <c r="L406" s="92">
        <f t="array" ref="L406">IFERROR(ROUND(INDEX(FCSTSDV!$D$2:$L$2001,MATCH('ống nhựa túi bóng'!$C406,FCSTSDV!$C$2:$C$2001,0),MATCH('ống nhựa túi bóng'!L$3,FCSTSDV!$D$1:$L$1,0)),1)/'ống nhựa túi bóng'!$D406,0)</f>
        <v>0</v>
      </c>
      <c r="M406" s="92">
        <f t="array" ref="M406">IFERROR(ROUND(INDEX(FCSTSDV!$D$2:$L$2001,MATCH('ống nhựa túi bóng'!$C406,FCSTSDV!$C$2:$C$2001,0),MATCH('ống nhựa túi bóng'!M$3,FCSTSDV!$D$1:$L$1,0)),1)/'ống nhựa túi bóng'!$D406,0)</f>
        <v>0</v>
      </c>
      <c r="N406" s="92">
        <f t="array" ref="N406">IFERROR(ROUND(INDEX(FCSTSDV!$D$2:$L$2001,MATCH('ống nhựa túi bóng'!$C406,FCSTSDV!$C$2:$C$2001,0),MATCH('ống nhựa túi bóng'!N$3,FCSTSDV!$D$1:$L$1,0)),1)/'ống nhựa túi bóng'!$D406,0)</f>
        <v>0</v>
      </c>
      <c r="O406" s="92">
        <f t="array" ref="O406">IFERROR(ROUND(INDEX(FCSTSDV!$D$2:$L$2001,MATCH('ống nhựa túi bóng'!$C406,FCSTSDV!$C$2:$C$2001,0),MATCH('ống nhựa túi bóng'!O$3,FCSTSDV!$D$1:$L$1,0)),1)/'ống nhựa túi bóng'!$D406,0)</f>
        <v>0</v>
      </c>
      <c r="P406" s="92">
        <f t="array" ref="P406">IFERROR(ROUND(INDEX(FCSTSDV!$D$2:$L$2001,MATCH('ống nhựa túi bóng'!$C406,FCSTSDV!$C$2:$C$2001,0),MATCH('ống nhựa túi bóng'!P$3,FCSTSDV!$D$1:$L$1,0)),1)/'ống nhựa túi bóng'!$D406,0)</f>
        <v>0</v>
      </c>
      <c r="Q406" s="92">
        <f t="array" ref="Q406">IFERROR(ROUND(INDEX(FCSTSDV!$D$2:$L$2001,MATCH('ống nhựa túi bóng'!$C406,FCSTSDV!$C$2:$C$2001,0),MATCH('ống nhựa túi bóng'!Q$3,FCSTSDV!$D$1:$L$1,0)),1)/'ống nhựa túi bóng'!$D406,0)</f>
        <v>0</v>
      </c>
      <c r="R406" s="92">
        <f t="array" ref="R406">IFERROR(ROUND(INDEX(FCSTSDV!$D$2:$L$2001,MATCH('ống nhựa túi bóng'!$C406,FCSTSDV!$C$2:$C$2001,0),MATCH('ống nhựa túi bóng'!R$3,FCSTSDV!$D$1:$L$1,0)),1)/'ống nhựa túi bóng'!$D406,0)</f>
        <v>0</v>
      </c>
      <c r="S406" s="92">
        <f t="array" ref="S406">IFERROR(ROUND(INDEX(FCSTSDV!$D$2:$L$2001,MATCH('ống nhựa túi bóng'!$C406,FCSTSDV!$C$2:$C$2001,0),MATCH('ống nhựa túi bóng'!S$3,FCSTSDV!$D$1:$L$1,0)),1)/'ống nhựa túi bóng'!$D406,0)</f>
        <v>0</v>
      </c>
      <c r="T406" s="92">
        <f t="shared" si="44"/>
        <v>0</v>
      </c>
    </row>
    <row r="407" spans="1:16373" ht="21.75" customHeight="1">
      <c r="A407" s="818"/>
      <c r="B407" s="1072"/>
      <c r="C407" s="46" t="s">
        <v>1264</v>
      </c>
      <c r="D407" s="413">
        <v>2700</v>
      </c>
      <c r="E407" s="784"/>
      <c r="F407" s="784"/>
      <c r="G407" s="784"/>
      <c r="H407" s="92">
        <f>IFERROR(ROUND(INDEX(FCSTSDV!$D$2:$L$2001,MATCH('ống nhựa túi bóng'!$C407,FCSTSDV!$C$2:$C$2001,0),MATCH('ống nhựa túi bóng'!H$3,FCSTSDV!$D$1:$L$1,0)),1)/'ống nhựa túi bóng'!$D407,0)</f>
        <v>0</v>
      </c>
      <c r="I407" s="92">
        <f t="array" ref="I407">IFERROR(ROUND(INDEX(FCSTSDV!$D$2:$L$2001,MATCH('ống nhựa túi bóng'!$C407,FCSTSDV!$C$2:$C$2001,0),MATCH('ống nhựa túi bóng'!I$3,FCSTSDV!$D$1:$L$1,0)),1)/'ống nhựa túi bóng'!$D407,0)</f>
        <v>0</v>
      </c>
      <c r="J407" s="92">
        <f t="array" ref="J407">IFERROR(ROUND(INDEX(FCSTSDV!$D$2:$L$2001,MATCH('ống nhựa túi bóng'!$C407,FCSTSDV!$C$2:$C$2001,0),MATCH('ống nhựa túi bóng'!J$3,FCSTSDV!$D$1:$L$1,0)),1)/'ống nhựa túi bóng'!$D407,0)</f>
        <v>0</v>
      </c>
      <c r="K407" s="92">
        <f t="array" ref="K407">IFERROR(ROUND(INDEX(FCSTSDV!$D$2:$L$2001,MATCH('ống nhựa túi bóng'!$C407,FCSTSDV!$C$2:$C$2001,0),MATCH('ống nhựa túi bóng'!K$3,FCSTSDV!$D$1:$L$1,0)),1)/'ống nhựa túi bóng'!$D407,0)</f>
        <v>0</v>
      </c>
      <c r="L407" s="92">
        <f t="array" ref="L407">IFERROR(ROUND(INDEX(FCSTSDV!$D$2:$L$2001,MATCH('ống nhựa túi bóng'!$C407,FCSTSDV!$C$2:$C$2001,0),MATCH('ống nhựa túi bóng'!L$3,FCSTSDV!$D$1:$L$1,0)),1)/'ống nhựa túi bóng'!$D407,0)</f>
        <v>0</v>
      </c>
      <c r="M407" s="92">
        <f t="array" ref="M407">IFERROR(ROUND(INDEX(FCSTSDV!$D$2:$L$2001,MATCH('ống nhựa túi bóng'!$C407,FCSTSDV!$C$2:$C$2001,0),MATCH('ống nhựa túi bóng'!M$3,FCSTSDV!$D$1:$L$1,0)),1)/'ống nhựa túi bóng'!$D407,0)</f>
        <v>0</v>
      </c>
      <c r="N407" s="92">
        <f t="array" ref="N407">IFERROR(ROUND(INDEX(FCSTSDV!$D$2:$L$2001,MATCH('ống nhựa túi bóng'!$C407,FCSTSDV!$C$2:$C$2001,0),MATCH('ống nhựa túi bóng'!N$3,FCSTSDV!$D$1:$L$1,0)),1)/'ống nhựa túi bóng'!$D407,0)</f>
        <v>0</v>
      </c>
      <c r="O407" s="92">
        <f t="array" ref="O407">IFERROR(ROUND(INDEX(FCSTSDV!$D$2:$L$2001,MATCH('ống nhựa túi bóng'!$C407,FCSTSDV!$C$2:$C$2001,0),MATCH('ống nhựa túi bóng'!O$3,FCSTSDV!$D$1:$L$1,0)),1)/'ống nhựa túi bóng'!$D407,0)</f>
        <v>0</v>
      </c>
      <c r="P407" s="92">
        <f t="array" ref="P407">IFERROR(ROUND(INDEX(FCSTSDV!$D$2:$L$2001,MATCH('ống nhựa túi bóng'!$C407,FCSTSDV!$C$2:$C$2001,0),MATCH('ống nhựa túi bóng'!P$3,FCSTSDV!$D$1:$L$1,0)),1)/'ống nhựa túi bóng'!$D407,0)</f>
        <v>0</v>
      </c>
      <c r="Q407" s="92">
        <f t="array" ref="Q407">IFERROR(ROUND(INDEX(FCSTSDV!$D$2:$L$2001,MATCH('ống nhựa túi bóng'!$C407,FCSTSDV!$C$2:$C$2001,0),MATCH('ống nhựa túi bóng'!Q$3,FCSTSDV!$D$1:$L$1,0)),1)/'ống nhựa túi bóng'!$D407,0)</f>
        <v>0</v>
      </c>
      <c r="R407" s="92">
        <f t="array" ref="R407">IFERROR(ROUND(INDEX(FCSTSDV!$D$2:$L$2001,MATCH('ống nhựa túi bóng'!$C407,FCSTSDV!$C$2:$C$2001,0),MATCH('ống nhựa túi bóng'!R$3,FCSTSDV!$D$1:$L$1,0)),1)/'ống nhựa túi bóng'!$D407,0)</f>
        <v>0</v>
      </c>
      <c r="S407" s="92">
        <f t="array" ref="S407">IFERROR(ROUND(INDEX(FCSTSDV!$D$2:$L$2001,MATCH('ống nhựa túi bóng'!$C407,FCSTSDV!$C$2:$C$2001,0),MATCH('ống nhựa túi bóng'!S$3,FCSTSDV!$D$1:$L$1,0)),1)/'ống nhựa túi bóng'!$D407,0)</f>
        <v>0</v>
      </c>
      <c r="T407" s="92">
        <f t="shared" si="44"/>
        <v>0</v>
      </c>
    </row>
    <row r="408" spans="1:16373" ht="21.75" hidden="1" customHeight="1">
      <c r="A408" s="818"/>
      <c r="B408" s="1072"/>
      <c r="C408" s="46" t="s">
        <v>797</v>
      </c>
      <c r="D408" s="413">
        <v>30000</v>
      </c>
      <c r="E408" s="784"/>
      <c r="F408" s="784"/>
      <c r="G408" s="784"/>
      <c r="H408" s="92">
        <f t="array" ref="H408">IFERROR(ROUND(INDEX(FCSTSDV!$D$2:$L$2001,MATCH('ống nhựa túi bóng'!$C408,FCSTSDV!$C$2:$C$2001,0),MATCH('ống nhựa túi bóng'!H$3,FCSTSDV!$D$1:$L$1,0)),1)/'ống nhựa túi bóng'!$D408,0)</f>
        <v>0.11666666666666667</v>
      </c>
      <c r="I408" s="92">
        <f t="array" ref="I408">IFERROR(ROUND(INDEX(FCSTSDV!$D$2:$L$2001,MATCH('ống nhựa túi bóng'!$C408,FCSTSDV!$C$2:$C$2001,0),MATCH('ống nhựa túi bóng'!I$3,FCSTSDV!$D$1:$L$1,0)),1)/'ống nhựa túi bóng'!$D408,0)</f>
        <v>0</v>
      </c>
      <c r="J408" s="92">
        <f t="array" ref="J408">IFERROR(ROUND(INDEX(FCSTSDV!$D$2:$L$2001,MATCH('ống nhựa túi bóng'!$C408,FCSTSDV!$C$2:$C$2001,0),MATCH('ống nhựa túi bóng'!J$3,FCSTSDV!$D$1:$L$1,0)),1)/'ống nhựa túi bóng'!$D408,0)</f>
        <v>0.11666666666666667</v>
      </c>
      <c r="K408" s="92">
        <f t="array" ref="K408">IFERROR(ROUND(INDEX(FCSTSDV!$D$2:$L$2001,MATCH('ống nhựa túi bóng'!$C408,FCSTSDV!$C$2:$C$2001,0),MATCH('ống nhựa túi bóng'!K$3,FCSTSDV!$D$1:$L$1,0)),1)/'ống nhựa túi bóng'!$D408,0)</f>
        <v>0</v>
      </c>
      <c r="L408" s="92">
        <f t="array" ref="L408">IFERROR(ROUND(INDEX(FCSTSDV!$D$2:$L$2001,MATCH('ống nhựa túi bóng'!$C408,FCSTSDV!$C$2:$C$2001,0),MATCH('ống nhựa túi bóng'!L$3,FCSTSDV!$D$1:$L$1,0)),1)/'ống nhựa túi bóng'!$D408,0)</f>
        <v>0</v>
      </c>
      <c r="M408" s="92">
        <f t="array" ref="M408">IFERROR(ROUND(INDEX(FCSTSDV!$D$2:$L$2001,MATCH('ống nhựa túi bóng'!$C408,FCSTSDV!$C$2:$C$2001,0),MATCH('ống nhựa túi bóng'!M$3,FCSTSDV!$D$1:$L$1,0)),1)/'ống nhựa túi bóng'!$D408,0)</f>
        <v>0</v>
      </c>
      <c r="N408" s="92">
        <f t="array" ref="N408">IFERROR(ROUND(INDEX(FCSTSDV!$D$2:$L$2001,MATCH('ống nhựa túi bóng'!$C408,FCSTSDV!$C$2:$C$2001,0),MATCH('ống nhựa túi bóng'!N$3,FCSTSDV!$D$1:$L$1,0)),1)/'ống nhựa túi bóng'!$D408,0)</f>
        <v>0.23333333333333334</v>
      </c>
      <c r="O408" s="92">
        <f t="array" ref="O408">IFERROR(ROUND(INDEX(FCSTSDV!$D$2:$L$2001,MATCH('ống nhựa túi bóng'!$C408,FCSTSDV!$C$2:$C$2001,0),MATCH('ống nhựa túi bóng'!O$3,FCSTSDV!$D$1:$L$1,0)),1)/'ống nhựa túi bóng'!$D408,0)</f>
        <v>0.35</v>
      </c>
      <c r="P408" s="92">
        <f t="array" ref="P408">IFERROR(ROUND(INDEX(FCSTSDV!$D$2:$L$2001,MATCH('ống nhựa túi bóng'!$C408,FCSTSDV!$C$2:$C$2001,0),MATCH('ống nhựa túi bóng'!P$3,FCSTSDV!$D$1:$L$1,0)),1)/'ống nhựa túi bóng'!$D408,0)</f>
        <v>0</v>
      </c>
      <c r="Q408" s="92">
        <f t="array" ref="Q408">IFERROR(ROUND(INDEX(FCSTSDV!$D$2:$L$2001,MATCH('ống nhựa túi bóng'!$C408,FCSTSDV!$C$2:$C$2001,0),MATCH('ống nhựa túi bóng'!Q$3,FCSTSDV!$D$1:$L$1,0)),1)/'ống nhựa túi bóng'!$D408,0)</f>
        <v>0</v>
      </c>
      <c r="R408" s="92">
        <f t="array" ref="R408">IFERROR(ROUND(INDEX(FCSTSDV!$D$2:$L$2001,MATCH('ống nhựa túi bóng'!$C408,FCSTSDV!$C$2:$C$2001,0),MATCH('ống nhựa túi bóng'!R$3,FCSTSDV!$D$1:$L$1,0)),1)/'ống nhựa túi bóng'!$D408,0)</f>
        <v>0</v>
      </c>
      <c r="S408" s="92">
        <f t="array" ref="S408">IFERROR(ROUND(INDEX(FCSTSDV!$D$2:$L$2001,MATCH('ống nhựa túi bóng'!$C408,FCSTSDV!$C$2:$C$2001,0),MATCH('ống nhựa túi bóng'!S$3,FCSTSDV!$D$1:$L$1,0)),1)/'ống nhựa túi bóng'!$D408,0)</f>
        <v>0</v>
      </c>
      <c r="T408" s="92">
        <f t="shared" si="44"/>
        <v>0.81666666666666665</v>
      </c>
    </row>
    <row r="409" spans="1:16373" ht="21.75" customHeight="1">
      <c r="A409" s="818"/>
      <c r="B409" s="1072"/>
      <c r="C409" s="46" t="s">
        <v>803</v>
      </c>
      <c r="D409" s="413">
        <v>3000</v>
      </c>
      <c r="E409" s="784"/>
      <c r="F409" s="784"/>
      <c r="G409" s="784"/>
      <c r="H409" s="92">
        <f t="array" ref="H409">IFERROR(ROUND(INDEX(FCSTSDV!$D$2:$L$2001,MATCH('ống nhựa túi bóng'!$C409,FCSTSDV!$C$2:$C$2001,0),MATCH('ống nhựa túi bóng'!H$3,FCSTSDV!$D$1:$L$1,0)),1)/'ống nhựa túi bóng'!$D409,0)</f>
        <v>0</v>
      </c>
      <c r="I409" s="92">
        <f t="array" ref="I409">IFERROR(ROUND(INDEX(FCSTSDV!$D$2:$L$2001,MATCH('ống nhựa túi bóng'!$C409,FCSTSDV!$C$2:$C$2001,0),MATCH('ống nhựa túi bóng'!I$3,FCSTSDV!$D$1:$L$1,0)),1)/'ống nhựa túi bóng'!$D409,0)</f>
        <v>0</v>
      </c>
      <c r="J409" s="92">
        <f t="array" ref="J409">IFERROR(ROUND(INDEX(FCSTSDV!$D$2:$L$2001,MATCH('ống nhựa túi bóng'!$C409,FCSTSDV!$C$2:$C$2001,0),MATCH('ống nhựa túi bóng'!J$3,FCSTSDV!$D$1:$L$1,0)),1)/'ống nhựa túi bóng'!$D409,0)</f>
        <v>0</v>
      </c>
      <c r="K409" s="92">
        <f t="array" ref="K409">IFERROR(ROUND(INDEX(FCSTSDV!$D$2:$L$2001,MATCH('ống nhựa túi bóng'!$C409,FCSTSDV!$C$2:$C$2001,0),MATCH('ống nhựa túi bóng'!K$3,FCSTSDV!$D$1:$L$1,0)),1)/'ống nhựa túi bóng'!$D409,0)</f>
        <v>0</v>
      </c>
      <c r="L409" s="92">
        <f t="array" ref="L409">IFERROR(ROUND(INDEX(FCSTSDV!$D$2:$L$2001,MATCH('ống nhựa túi bóng'!$C409,FCSTSDV!$C$2:$C$2001,0),MATCH('ống nhựa túi bóng'!L$3,FCSTSDV!$D$1:$L$1,0)),1)/'ống nhựa túi bóng'!$D409,0)</f>
        <v>0</v>
      </c>
      <c r="M409" s="92">
        <f t="array" ref="M409">IFERROR(ROUND(INDEX(FCSTSDV!$D$2:$L$2001,MATCH('ống nhựa túi bóng'!$C409,FCSTSDV!$C$2:$C$2001,0),MATCH('ống nhựa túi bóng'!M$3,FCSTSDV!$D$1:$L$1,0)),1)/'ống nhựa túi bóng'!$D409,0)</f>
        <v>0</v>
      </c>
      <c r="N409" s="92">
        <f t="array" ref="N409">IFERROR(ROUND(INDEX(FCSTSDV!$D$2:$L$2001,MATCH('ống nhựa túi bóng'!$C409,FCSTSDV!$C$2:$C$2001,0),MATCH('ống nhựa túi bóng'!N$3,FCSTSDV!$D$1:$L$1,0)),1)/'ống nhựa túi bóng'!$D409,0)</f>
        <v>0</v>
      </c>
      <c r="O409" s="92">
        <f t="array" ref="O409">IFERROR(ROUND(INDEX(FCSTSDV!$D$2:$L$2001,MATCH('ống nhựa túi bóng'!$C409,FCSTSDV!$C$2:$C$2001,0),MATCH('ống nhựa túi bóng'!O$3,FCSTSDV!$D$1:$L$1,0)),1)/'ống nhựa túi bóng'!$D409,0)</f>
        <v>0</v>
      </c>
      <c r="P409" s="92">
        <f t="array" ref="P409">IFERROR(ROUND(INDEX(FCSTSDV!$D$2:$L$2001,MATCH('ống nhựa túi bóng'!$C409,FCSTSDV!$C$2:$C$2001,0),MATCH('ống nhựa túi bóng'!P$3,FCSTSDV!$D$1:$L$1,0)),1)/'ống nhựa túi bóng'!$D409,0)</f>
        <v>0</v>
      </c>
      <c r="Q409" s="92">
        <f t="array" ref="Q409">IFERROR(ROUND(INDEX(FCSTSDV!$D$2:$L$2001,MATCH('ống nhựa túi bóng'!$C409,FCSTSDV!$C$2:$C$2001,0),MATCH('ống nhựa túi bóng'!Q$3,FCSTSDV!$D$1:$L$1,0)),1)/'ống nhựa túi bóng'!$D409,0)</f>
        <v>0</v>
      </c>
      <c r="R409" s="92">
        <f t="array" ref="R409">IFERROR(ROUND(INDEX(FCSTSDV!$D$2:$L$2001,MATCH('ống nhựa túi bóng'!$C409,FCSTSDV!$C$2:$C$2001,0),MATCH('ống nhựa túi bóng'!R$3,FCSTSDV!$D$1:$L$1,0)),1)/'ống nhựa túi bóng'!$D409,0)</f>
        <v>0</v>
      </c>
      <c r="S409" s="92">
        <f t="array" ref="S409">IFERROR(ROUND(INDEX(FCSTSDV!$D$2:$L$2001,MATCH('ống nhựa túi bóng'!$C409,FCSTSDV!$C$2:$C$2001,0),MATCH('ống nhựa túi bóng'!S$3,FCSTSDV!$D$1:$L$1,0)),1)/'ống nhựa túi bóng'!$D409,0)</f>
        <v>0</v>
      </c>
      <c r="T409" s="92">
        <f t="shared" si="44"/>
        <v>0</v>
      </c>
    </row>
    <row r="410" spans="1:16373" ht="18.75" customHeight="1">
      <c r="A410" s="818"/>
      <c r="B410" s="1072"/>
      <c r="C410" s="46" t="s">
        <v>119</v>
      </c>
      <c r="D410" s="413">
        <v>2800</v>
      </c>
      <c r="E410" s="784"/>
      <c r="F410" s="784"/>
      <c r="G410" s="784"/>
      <c r="H410" s="92">
        <f t="array" ref="H410">IFERROR(ROUND(INDEX(FCSTSDV!$D$2:$L$2001,MATCH('ống nhựa túi bóng'!$C410,FCSTSDV!$C$2:$C$2001,0),MATCH('ống nhựa túi bóng'!H$3,FCSTSDV!$D$1:$L$1,0)),1)/'ống nhựa túi bóng'!$D410,0)</f>
        <v>0</v>
      </c>
      <c r="I410" s="92">
        <f t="array" ref="I410">IFERROR(ROUND(INDEX(FCSTSDV!$D$2:$L$2001,MATCH('ống nhựa túi bóng'!$C410,FCSTSDV!$C$2:$C$2001,0),MATCH('ống nhựa túi bóng'!I$3,FCSTSDV!$D$1:$L$1,0)),1)/'ống nhựa túi bóng'!$D410,0)</f>
        <v>0</v>
      </c>
      <c r="J410" s="92">
        <f t="array" ref="J410">IFERROR(ROUND(INDEX(FCSTSDV!$D$2:$L$2001,MATCH('ống nhựa túi bóng'!$C410,FCSTSDV!$C$2:$C$2001,0),MATCH('ống nhựa túi bóng'!J$3,FCSTSDV!$D$1:$L$1,0)),1)/'ống nhựa túi bóng'!$D410,0)</f>
        <v>0</v>
      </c>
      <c r="K410" s="92">
        <f t="array" ref="K410">IFERROR(ROUND(INDEX(FCSTSDV!$D$2:$L$2001,MATCH('ống nhựa túi bóng'!$C410,FCSTSDV!$C$2:$C$2001,0),MATCH('ống nhựa túi bóng'!K$3,FCSTSDV!$D$1:$L$1,0)),1)/'ống nhựa túi bóng'!$D410,0)</f>
        <v>0</v>
      </c>
      <c r="L410" s="92">
        <f t="array" ref="L410">IFERROR(ROUND(INDEX(FCSTSDV!$D$2:$L$2001,MATCH('ống nhựa túi bóng'!$C410,FCSTSDV!$C$2:$C$2001,0),MATCH('ống nhựa túi bóng'!L$3,FCSTSDV!$D$1:$L$1,0)),1)/'ống nhựa túi bóng'!$D410,0)</f>
        <v>0</v>
      </c>
      <c r="M410" s="92">
        <f t="array" ref="M410">IFERROR(ROUND(INDEX(FCSTSDV!$D$2:$L$2001,MATCH('ống nhựa túi bóng'!$C410,FCSTSDV!$C$2:$C$2001,0),MATCH('ống nhựa túi bóng'!M$3,FCSTSDV!$D$1:$L$1,0)),1)/'ống nhựa túi bóng'!$D410,0)</f>
        <v>0</v>
      </c>
      <c r="N410" s="92">
        <f t="array" ref="N410">IFERROR(ROUND(INDEX(FCSTSDV!$D$2:$L$2001,MATCH('ống nhựa túi bóng'!$C410,FCSTSDV!$C$2:$C$2001,0),MATCH('ống nhựa túi bóng'!N$3,FCSTSDV!$D$1:$L$1,0)),1)/'ống nhựa túi bóng'!$D410,0)</f>
        <v>0</v>
      </c>
      <c r="O410" s="92">
        <f t="array" ref="O410">IFERROR(ROUND(INDEX(FCSTSDV!$D$2:$L$2001,MATCH('ống nhựa túi bóng'!$C410,FCSTSDV!$C$2:$C$2001,0),MATCH('ống nhựa túi bóng'!O$3,FCSTSDV!$D$1:$L$1,0)),1)/'ống nhựa túi bóng'!$D410,0)</f>
        <v>0</v>
      </c>
      <c r="P410" s="92">
        <f t="array" ref="P410">IFERROR(ROUND(INDEX(FCSTSDV!$D$2:$L$2001,MATCH('ống nhựa túi bóng'!$C410,FCSTSDV!$C$2:$C$2001,0),MATCH('ống nhựa túi bóng'!P$3,FCSTSDV!$D$1:$L$1,0)),1)/'ống nhựa túi bóng'!$D410,0)</f>
        <v>0</v>
      </c>
      <c r="Q410" s="92">
        <f t="array" ref="Q410">IFERROR(ROUND(INDEX(FCSTSDV!$D$2:$L$2001,MATCH('ống nhựa túi bóng'!$C410,FCSTSDV!$C$2:$C$2001,0),MATCH('ống nhựa túi bóng'!Q$3,FCSTSDV!$D$1:$L$1,0)),1)/'ống nhựa túi bóng'!$D410,0)</f>
        <v>0</v>
      </c>
      <c r="R410" s="92">
        <f t="array" ref="R410">IFERROR(ROUND(INDEX(FCSTSDV!$D$2:$L$2001,MATCH('ống nhựa túi bóng'!$C410,FCSTSDV!$C$2:$C$2001,0),MATCH('ống nhựa túi bóng'!R$3,FCSTSDV!$D$1:$L$1,0)),1)/'ống nhựa túi bóng'!$D410,0)</f>
        <v>0</v>
      </c>
      <c r="S410" s="92">
        <f t="array" ref="S410">IFERROR(ROUND(INDEX(FCSTSDV!$D$2:$L$2001,MATCH('ống nhựa túi bóng'!$C410,FCSTSDV!$C$2:$C$2001,0),MATCH('ống nhựa túi bóng'!S$3,FCSTSDV!$D$1:$L$1,0)),1)/'ống nhựa túi bóng'!$D410,0)</f>
        <v>0</v>
      </c>
      <c r="T410" s="92">
        <f t="shared" si="44"/>
        <v>0</v>
      </c>
    </row>
    <row r="411" spans="1:16373" ht="21.75" hidden="1" customHeight="1">
      <c r="A411" s="819"/>
      <c r="B411" s="1073"/>
      <c r="C411" s="411" t="s">
        <v>153</v>
      </c>
      <c r="D411" s="412" t="s">
        <v>43</v>
      </c>
      <c r="E411" s="787"/>
      <c r="F411" s="787"/>
      <c r="G411" s="787"/>
      <c r="H411" s="90">
        <f>$G$390-SUM(H390:H410)</f>
        <v>892.35</v>
      </c>
      <c r="I411" s="90">
        <f t="shared" ref="I411:P411" si="51">H411-SUM(I390:I410)</f>
        <v>813.98333333333335</v>
      </c>
      <c r="J411" s="90">
        <f t="shared" si="51"/>
        <v>708.83333333333337</v>
      </c>
      <c r="K411" s="90">
        <f t="shared" si="51"/>
        <v>596.13333333333344</v>
      </c>
      <c r="L411" s="90">
        <f t="shared" si="51"/>
        <v>502.90000000000009</v>
      </c>
      <c r="M411" s="90">
        <f t="shared" si="51"/>
        <v>391.13333333333344</v>
      </c>
      <c r="N411" s="90">
        <f t="shared" si="51"/>
        <v>-284.86666666666645</v>
      </c>
      <c r="O411" s="90">
        <f t="shared" si="51"/>
        <v>-1045.2499999999998</v>
      </c>
      <c r="P411" s="90">
        <f t="shared" si="51"/>
        <v>-1125.8499999999997</v>
      </c>
      <c r="Q411" s="90" t="e">
        <f>#REF!-SUM(Q390:Q410)</f>
        <v>#REF!</v>
      </c>
      <c r="R411" s="90" t="e">
        <f t="shared" ref="R411" si="52">Q411-SUM(R390:R410)</f>
        <v>#REF!</v>
      </c>
      <c r="S411" s="90" t="e">
        <f t="shared" ref="S411" si="53">R411-SUM(S390:S410)</f>
        <v>#REF!</v>
      </c>
      <c r="T411" s="92" t="e">
        <f t="shared" si="44"/>
        <v>#REF!</v>
      </c>
    </row>
    <row r="412" spans="1:16373" ht="20.100000000000001" customHeight="1">
      <c r="A412" s="817" t="s">
        <v>154</v>
      </c>
      <c r="B412" s="1071" t="s">
        <v>155</v>
      </c>
      <c r="C412" s="43" t="s">
        <v>106</v>
      </c>
      <c r="D412" s="422">
        <v>11000</v>
      </c>
      <c r="E412" s="786">
        <v>15</v>
      </c>
      <c r="F412" s="786">
        <v>425</v>
      </c>
      <c r="G412" s="786">
        <f>+F412+E412</f>
        <v>440</v>
      </c>
      <c r="H412" s="99">
        <f t="array" ref="H412">IFERROR(ROUND(INDEX(FCSTSDV!$D$2:$L$2001,MATCH('ống nhựa túi bóng'!$C412,FCSTSDV!$C$2:$C$2001,0),MATCH('ống nhựa túi bóng'!H$3,FCSTSDV!$D$1:$L$1,0)),1)/'ống nhựa túi bóng'!$D412,0)</f>
        <v>0</v>
      </c>
      <c r="I412" s="99">
        <f t="array" ref="I412">IFERROR(ROUND(INDEX(FCSTSDV!$D$2:$L$2001,MATCH('ống nhựa túi bóng'!$C412,FCSTSDV!$C$2:$C$2001,0),MATCH('ống nhựa túi bóng'!I$3,FCSTSDV!$D$1:$L$1,0)),1)/'ống nhựa túi bóng'!$D412,0)</f>
        <v>0</v>
      </c>
      <c r="J412" s="99">
        <f t="array" ref="J412">IFERROR(ROUND(INDEX(FCSTSDV!$D$2:$L$2001,MATCH('ống nhựa túi bóng'!$C412,FCSTSDV!$C$2:$C$2001,0),MATCH('ống nhựa túi bóng'!J$3,FCSTSDV!$D$1:$L$1,0)),1)/'ống nhựa túi bóng'!$D412,0)</f>
        <v>0</v>
      </c>
      <c r="K412" s="99">
        <f t="array" ref="K412">IFERROR(ROUND(INDEX(FCSTSDV!$D$2:$L$2001,MATCH('ống nhựa túi bóng'!$C412,FCSTSDV!$C$2:$C$2001,0),MATCH('ống nhựa túi bóng'!K$3,FCSTSDV!$D$1:$L$1,0)),1)/'ống nhựa túi bóng'!$D412,0)</f>
        <v>0</v>
      </c>
      <c r="L412" s="99">
        <f t="array" ref="L412">IFERROR(ROUND(INDEX(FCSTSDV!$D$2:$L$2001,MATCH('ống nhựa túi bóng'!$C412,FCSTSDV!$C$2:$C$2001,0),MATCH('ống nhựa túi bóng'!L$3,FCSTSDV!$D$1:$L$1,0)),1)/'ống nhựa túi bóng'!$D412,0)</f>
        <v>0</v>
      </c>
      <c r="M412" s="99">
        <f t="array" ref="M412">IFERROR(ROUND(INDEX(FCSTSDV!$D$2:$L$2001,MATCH('ống nhựa túi bóng'!$C412,FCSTSDV!$C$2:$C$2001,0),MATCH('ống nhựa túi bóng'!M$3,FCSTSDV!$D$1:$L$1,0)),1)/'ống nhựa túi bóng'!$D412,0)</f>
        <v>0</v>
      </c>
      <c r="N412" s="99">
        <f t="array" ref="N412">IFERROR(ROUND(INDEX(FCSTSDV!$D$2:$L$2001,MATCH('ống nhựa túi bóng'!$C412,FCSTSDV!$C$2:$C$2001,0),MATCH('ống nhựa túi bóng'!N$3,FCSTSDV!$D$1:$L$1,0)),1)/'ống nhựa túi bóng'!$D412,0)</f>
        <v>0</v>
      </c>
      <c r="O412" s="99">
        <f t="array" ref="O412">IFERROR(ROUND(INDEX(FCSTSDV!$D$2:$L$2001,MATCH('ống nhựa túi bóng'!$C412,FCSTSDV!$C$2:$C$2001,0),MATCH('ống nhựa túi bóng'!O$3,FCSTSDV!$D$1:$L$1,0)),1)/'ống nhựa túi bóng'!$D412,0)</f>
        <v>0</v>
      </c>
      <c r="P412" s="99">
        <f t="array" ref="P412">IFERROR(ROUND(INDEX(FCSTSDV!$D$2:$L$2001,MATCH('ống nhựa túi bóng'!$C412,FCSTSDV!$C$2:$C$2001,0),MATCH('ống nhựa túi bóng'!P$3,FCSTSDV!$D$1:$L$1,0)),1)/'ống nhựa túi bóng'!$D412,0)</f>
        <v>0</v>
      </c>
      <c r="Q412" s="99">
        <f t="array" ref="Q412">IFERROR(ROUND(INDEX(FCSTSDV!$D$2:$L$2001,MATCH('ống nhựa túi bóng'!$C412,FCSTSDV!$C$2:$C$2001,0),MATCH('ống nhựa túi bóng'!Q$3,FCSTSDV!$D$1:$L$1,0)),1)/'ống nhựa túi bóng'!$D412,0)</f>
        <v>0</v>
      </c>
      <c r="R412" s="99">
        <f t="array" ref="R412">IFERROR(ROUND(INDEX(FCSTSDV!$D$2:$L$2001,MATCH('ống nhựa túi bóng'!$C412,FCSTSDV!$C$2:$C$2001,0),MATCH('ống nhựa túi bóng'!R$3,FCSTSDV!$D$1:$L$1,0)),1)/'ống nhựa túi bóng'!$D412,0)</f>
        <v>0</v>
      </c>
      <c r="S412" s="99">
        <f t="array" ref="S412">IFERROR(ROUND(INDEX(FCSTSDV!$D$2:$L$2001,MATCH('ống nhựa túi bóng'!$C412,FCSTSDV!$C$2:$C$2001,0),MATCH('ống nhựa túi bóng'!S$3,FCSTSDV!$D$1:$L$1,0)),1)/'ống nhựa túi bóng'!$D412,0)</f>
        <v>0</v>
      </c>
      <c r="T412" s="92">
        <f t="shared" ref="T412:T439" si="54">+SUM(H412:R412)</f>
        <v>0</v>
      </c>
    </row>
    <row r="413" spans="1:16373" ht="20.100000000000001" hidden="1" customHeight="1">
      <c r="A413" s="1095"/>
      <c r="B413" s="1083"/>
      <c r="C413" s="55" t="s">
        <v>790</v>
      </c>
      <c r="D413" s="420">
        <v>3000</v>
      </c>
      <c r="E413" s="783"/>
      <c r="F413" s="783"/>
      <c r="G413" s="783"/>
      <c r="H413" s="92">
        <f t="array" ref="H413">IFERROR(ROUND(INDEX(FCSTSDV!$D$2:$L$2001,MATCH('ống nhựa túi bóng'!$C413,FCSTSDV!$C$2:$C$2001,0),MATCH('ống nhựa túi bóng'!H$3,FCSTSDV!$D$1:$L$1,0)),1)/'ống nhựa túi bóng'!$D413,0)</f>
        <v>4</v>
      </c>
      <c r="I413" s="92">
        <f t="array" ref="I413">IFERROR(ROUND(INDEX(FCSTSDV!$D$2:$L$2001,MATCH('ống nhựa túi bóng'!$C413,FCSTSDV!$C$2:$C$2001,0),MATCH('ống nhựa túi bóng'!I$3,FCSTSDV!$D$1:$L$1,0)),1)/'ống nhựa túi bóng'!$D413,0)</f>
        <v>30</v>
      </c>
      <c r="J413" s="92">
        <f t="array" ref="J413">IFERROR(ROUND(INDEX(FCSTSDV!$D$2:$L$2001,MATCH('ống nhựa túi bóng'!$C413,FCSTSDV!$C$2:$C$2001,0),MATCH('ống nhựa túi bóng'!J$3,FCSTSDV!$D$1:$L$1,0)),1)/'ống nhựa túi bóng'!$D413,0)</f>
        <v>30</v>
      </c>
      <c r="K413" s="92">
        <f t="array" ref="K413">IFERROR(ROUND(INDEX(FCSTSDV!$D$2:$L$2001,MATCH('ống nhựa túi bóng'!$C413,FCSTSDV!$C$2:$C$2001,0),MATCH('ống nhựa túi bóng'!K$3,FCSTSDV!$D$1:$L$1,0)),1)/'ống nhựa túi bóng'!$D413,0)</f>
        <v>30</v>
      </c>
      <c r="L413" s="92">
        <f t="array" ref="L413">IFERROR(ROUND(INDEX(FCSTSDV!$D$2:$L$2001,MATCH('ống nhựa túi bóng'!$C413,FCSTSDV!$C$2:$C$2001,0),MATCH('ống nhựa túi bóng'!L$3,FCSTSDV!$D$1:$L$1,0)),1)/'ống nhựa túi bóng'!$D413,0)</f>
        <v>30</v>
      </c>
      <c r="M413" s="92">
        <f t="array" ref="M413">IFERROR(ROUND(INDEX(FCSTSDV!$D$2:$L$2001,MATCH('ống nhựa túi bóng'!$C413,FCSTSDV!$C$2:$C$2001,0),MATCH('ống nhựa túi bóng'!M$3,FCSTSDV!$D$1:$L$1,0)),1)/'ống nhựa túi bóng'!$D413,0)</f>
        <v>30</v>
      </c>
      <c r="N413" s="92">
        <f t="array" ref="N413">IFERROR(ROUND(INDEX(FCSTSDV!$D$2:$L$2001,MATCH('ống nhựa túi bóng'!$C413,FCSTSDV!$C$2:$C$2001,0),MATCH('ống nhựa túi bóng'!N$3,FCSTSDV!$D$1:$L$1,0)),1)/'ống nhựa túi bóng'!$D413,0)</f>
        <v>183</v>
      </c>
      <c r="O413" s="92">
        <f t="array" ref="O413">IFERROR(ROUND(INDEX(FCSTSDV!$D$2:$L$2001,MATCH('ống nhựa túi bóng'!$C413,FCSTSDV!$C$2:$C$2001,0),MATCH('ống nhựa túi bóng'!O$3,FCSTSDV!$D$1:$L$1,0)),1)/'ống nhựa túi bóng'!$D413,0)</f>
        <v>235</v>
      </c>
      <c r="P413" s="92">
        <f t="array" ref="P413">IFERROR(ROUND(INDEX(FCSTSDV!$D$2:$L$2001,MATCH('ống nhựa túi bóng'!$C413,FCSTSDV!$C$2:$C$2001,0),MATCH('ống nhựa túi bóng'!P$3,FCSTSDV!$D$1:$L$1,0)),1)/'ống nhựa túi bóng'!$D413,0)</f>
        <v>0</v>
      </c>
      <c r="Q413" s="92">
        <f t="array" ref="Q413">IFERROR(ROUND(INDEX(FCSTSDV!$D$2:$L$2001,MATCH('ống nhựa túi bóng'!$C413,FCSTSDV!$C$2:$C$2001,0),MATCH('ống nhựa túi bóng'!Q$3,FCSTSDV!$D$1:$L$1,0)),1)/'ống nhựa túi bóng'!$D413,0)</f>
        <v>0</v>
      </c>
      <c r="R413" s="92">
        <f t="array" ref="R413">IFERROR(ROUND(INDEX(FCSTSDV!$D$2:$L$2001,MATCH('ống nhựa túi bóng'!$C413,FCSTSDV!$C$2:$C$2001,0),MATCH('ống nhựa túi bóng'!R$3,FCSTSDV!$D$1:$L$1,0)),1)/'ống nhựa túi bóng'!$D413,0)</f>
        <v>0</v>
      </c>
      <c r="S413" s="92">
        <f t="array" ref="S413">IFERROR(ROUND(INDEX(FCSTSDV!$D$2:$L$2001,MATCH('ống nhựa túi bóng'!$C413,FCSTSDV!$C$2:$C$2001,0),MATCH('ống nhựa túi bóng'!S$3,FCSTSDV!$D$1:$L$1,0)),1)/'ống nhựa túi bóng'!$D413,0)</f>
        <v>0</v>
      </c>
      <c r="T413" s="92">
        <f t="shared" si="54"/>
        <v>572</v>
      </c>
    </row>
    <row r="414" spans="1:16373" ht="18.75" hidden="1" customHeight="1">
      <c r="A414" s="1095"/>
      <c r="B414" s="1083"/>
      <c r="C414" s="55" t="s">
        <v>779</v>
      </c>
      <c r="D414" s="420">
        <v>3000</v>
      </c>
      <c r="E414" s="783"/>
      <c r="F414" s="783"/>
      <c r="G414" s="783"/>
      <c r="H414" s="92">
        <f t="array" ref="H414">IFERROR(ROUND(INDEX(FCSTSDV!$D$2:$L$2001,MATCH('ống nhựa túi bóng'!$C414,FCSTSDV!$C$2:$C$2001,0),MATCH('ống nhựa túi bóng'!H$3,FCSTSDV!$D$1:$L$1,0)),1)/'ống nhựa túi bóng'!$D414,0)</f>
        <v>0</v>
      </c>
      <c r="I414" s="92">
        <f t="array" ref="I414">IFERROR(ROUND(INDEX(FCSTSDV!$D$2:$L$2001,MATCH('ống nhựa túi bóng'!$C414,FCSTSDV!$C$2:$C$2001,0),MATCH('ống nhựa túi bóng'!I$3,FCSTSDV!$D$1:$L$1,0)),1)/'ống nhựa túi bóng'!$D414,0)</f>
        <v>10</v>
      </c>
      <c r="J414" s="92">
        <f t="array" ref="J414">IFERROR(ROUND(INDEX(FCSTSDV!$D$2:$L$2001,MATCH('ống nhựa túi bóng'!$C414,FCSTSDV!$C$2:$C$2001,0),MATCH('ống nhựa túi bóng'!J$3,FCSTSDV!$D$1:$L$1,0)),1)/'ống nhựa túi bóng'!$D414,0)</f>
        <v>14</v>
      </c>
      <c r="K414" s="92">
        <f t="array" ref="K414">IFERROR(ROUND(INDEX(FCSTSDV!$D$2:$L$2001,MATCH('ống nhựa túi bóng'!$C414,FCSTSDV!$C$2:$C$2001,0),MATCH('ống nhựa túi bóng'!K$3,FCSTSDV!$D$1:$L$1,0)),1)/'ống nhựa túi bóng'!$D414,0)</f>
        <v>15</v>
      </c>
      <c r="L414" s="92">
        <f t="array" ref="L414">IFERROR(ROUND(INDEX(FCSTSDV!$D$2:$L$2001,MATCH('ống nhựa túi bóng'!$C414,FCSTSDV!$C$2:$C$2001,0),MATCH('ống nhựa túi bóng'!L$3,FCSTSDV!$D$1:$L$1,0)),1)/'ống nhựa túi bóng'!$D414,0)</f>
        <v>15</v>
      </c>
      <c r="M414" s="92">
        <f t="array" ref="M414">IFERROR(ROUND(INDEX(FCSTSDV!$D$2:$L$2001,MATCH('ống nhựa túi bóng'!$C414,FCSTSDV!$C$2:$C$2001,0),MATCH('ống nhựa túi bóng'!M$3,FCSTSDV!$D$1:$L$1,0)),1)/'ống nhựa túi bóng'!$D414,0)</f>
        <v>20</v>
      </c>
      <c r="N414" s="92">
        <f t="array" ref="N414">IFERROR(ROUND(INDEX(FCSTSDV!$D$2:$L$2001,MATCH('ống nhựa túi bóng'!$C414,FCSTSDV!$C$2:$C$2001,0),MATCH('ống nhựa túi bóng'!N$3,FCSTSDV!$D$1:$L$1,0)),1)/'ống nhựa túi bóng'!$D414,0)</f>
        <v>94</v>
      </c>
      <c r="O414" s="92">
        <f t="array" ref="O414">IFERROR(ROUND(INDEX(FCSTSDV!$D$2:$L$2001,MATCH('ống nhựa túi bóng'!$C414,FCSTSDV!$C$2:$C$2001,0),MATCH('ống nhựa túi bóng'!O$3,FCSTSDV!$D$1:$L$1,0)),1)/'ống nhựa túi bóng'!$D414,0)</f>
        <v>125</v>
      </c>
      <c r="P414" s="92">
        <f t="array" ref="P414">IFERROR(ROUND(INDEX(FCSTSDV!$D$2:$L$2001,MATCH('ống nhựa túi bóng'!$C414,FCSTSDV!$C$2:$C$2001,0),MATCH('ống nhựa túi bóng'!P$3,FCSTSDV!$D$1:$L$1,0)),1)/'ống nhựa túi bóng'!$D414,0)</f>
        <v>0</v>
      </c>
      <c r="Q414" s="92">
        <f t="array" ref="Q414">IFERROR(ROUND(INDEX(FCSTSDV!$D$2:$L$2001,MATCH('ống nhựa túi bóng'!$C414,FCSTSDV!$C$2:$C$2001,0),MATCH('ống nhựa túi bóng'!Q$3,FCSTSDV!$D$1:$L$1,0)),1)/'ống nhựa túi bóng'!$D414,0)</f>
        <v>0</v>
      </c>
      <c r="R414" s="92">
        <f t="array" ref="R414">IFERROR(ROUND(INDEX(FCSTSDV!$D$2:$L$2001,MATCH('ống nhựa túi bóng'!$C414,FCSTSDV!$C$2:$C$2001,0),MATCH('ống nhựa túi bóng'!R$3,FCSTSDV!$D$1:$L$1,0)),1)/'ống nhựa túi bóng'!$D414,0)</f>
        <v>0</v>
      </c>
      <c r="S414" s="92">
        <f t="array" ref="S414">IFERROR(ROUND(INDEX(FCSTSDV!$D$2:$L$2001,MATCH('ống nhựa túi bóng'!$C414,FCSTSDV!$C$2:$C$2001,0),MATCH('ống nhựa túi bóng'!S$3,FCSTSDV!$D$1:$L$1,0)),1)/'ống nhựa túi bóng'!$D414,0)</f>
        <v>0</v>
      </c>
      <c r="T414" s="92">
        <f t="shared" si="54"/>
        <v>293</v>
      </c>
    </row>
    <row r="415" spans="1:16373" ht="20.100000000000001" hidden="1" customHeight="1">
      <c r="A415" s="818"/>
      <c r="B415" s="1072"/>
      <c r="C415" s="46" t="s">
        <v>157</v>
      </c>
      <c r="D415" s="413">
        <v>11000</v>
      </c>
      <c r="E415" s="784"/>
      <c r="F415" s="784"/>
      <c r="G415" s="784"/>
      <c r="H415" s="92">
        <f t="array" ref="H415">IFERROR(ROUND(INDEX(FCSTSDV!$D$2:$L$2001,MATCH('ống nhựa túi bóng'!$C415,FCSTSDV!$C$2:$C$2001,0),MATCH('ống nhựa túi bóng'!H$3,FCSTSDV!$D$1:$L$1,0)),1)/'ống nhựa túi bóng'!$D415,0)</f>
        <v>0</v>
      </c>
      <c r="I415" s="92">
        <f t="array" ref="I415">IFERROR(ROUND(INDEX(FCSTSDV!$D$2:$L$2001,MATCH('ống nhựa túi bóng'!$C415,FCSTSDV!$C$2:$C$2001,0),MATCH('ống nhựa túi bóng'!I$3,FCSTSDV!$D$1:$L$1,0)),1)/'ống nhựa túi bóng'!$D415,0)</f>
        <v>0</v>
      </c>
      <c r="J415" s="92">
        <f t="array" ref="J415">IFERROR(ROUND(INDEX(FCSTSDV!$D$2:$L$2001,MATCH('ống nhựa túi bóng'!$C415,FCSTSDV!$C$2:$C$2001,0),MATCH('ống nhựa túi bóng'!J$3,FCSTSDV!$D$1:$L$1,0)),1)/'ống nhựa túi bóng'!$D415,0)</f>
        <v>0</v>
      </c>
      <c r="K415" s="92">
        <f t="array" ref="K415">IFERROR(ROUND(INDEX(FCSTSDV!$D$2:$L$2001,MATCH('ống nhựa túi bóng'!$C415,FCSTSDV!$C$2:$C$2001,0),MATCH('ống nhựa túi bóng'!K$3,FCSTSDV!$D$1:$L$1,0)),1)/'ống nhựa túi bóng'!$D415,0)</f>
        <v>0</v>
      </c>
      <c r="L415" s="92">
        <f t="array" ref="L415">IFERROR(ROUND(INDEX(FCSTSDV!$D$2:$L$2001,MATCH('ống nhựa túi bóng'!$C415,FCSTSDV!$C$2:$C$2001,0),MATCH('ống nhựa túi bóng'!L$3,FCSTSDV!$D$1:$L$1,0)),1)/'ống nhựa túi bóng'!$D415,0)</f>
        <v>0</v>
      </c>
      <c r="M415" s="92">
        <f t="array" ref="M415">IFERROR(ROUND(INDEX(FCSTSDV!$D$2:$L$2001,MATCH('ống nhựa túi bóng'!$C415,FCSTSDV!$C$2:$C$2001,0),MATCH('ống nhựa túi bóng'!M$3,FCSTSDV!$D$1:$L$1,0)),1)/'ống nhựa túi bóng'!$D415,0)</f>
        <v>0</v>
      </c>
      <c r="N415" s="92">
        <f t="array" ref="N415">IFERROR(ROUND(INDEX(FCSTSDV!$D$2:$L$2001,MATCH('ống nhựa túi bóng'!$C415,FCSTSDV!$C$2:$C$2001,0),MATCH('ống nhựa túi bóng'!N$3,FCSTSDV!$D$1:$L$1,0)),1)/'ống nhựa túi bóng'!$D415,0)</f>
        <v>0</v>
      </c>
      <c r="O415" s="92">
        <f t="array" ref="O415">IFERROR(ROUND(INDEX(FCSTSDV!$D$2:$L$2001,MATCH('ống nhựa túi bóng'!$C415,FCSTSDV!$C$2:$C$2001,0),MATCH('ống nhựa túi bóng'!O$3,FCSTSDV!$D$1:$L$1,0)),1)/'ống nhựa túi bóng'!$D415,0)</f>
        <v>1.0454545454545454</v>
      </c>
      <c r="P415" s="92">
        <f t="array" ref="P415">IFERROR(ROUND(INDEX(FCSTSDV!$D$2:$L$2001,MATCH('ống nhựa túi bóng'!$C415,FCSTSDV!$C$2:$C$2001,0),MATCH('ống nhựa túi bóng'!P$3,FCSTSDV!$D$1:$L$1,0)),1)/'ống nhựa túi bóng'!$D415,0)</f>
        <v>0</v>
      </c>
      <c r="Q415" s="92">
        <f t="array" ref="Q415">IFERROR(ROUND(INDEX(FCSTSDV!$D$2:$L$2001,MATCH('ống nhựa túi bóng'!$C415,FCSTSDV!$C$2:$C$2001,0),MATCH('ống nhựa túi bóng'!Q$3,FCSTSDV!$D$1:$L$1,0)),1)/'ống nhựa túi bóng'!$D415,0)</f>
        <v>0</v>
      </c>
      <c r="R415" s="92">
        <f t="array" ref="R415">IFERROR(ROUND(INDEX(FCSTSDV!$D$2:$L$2001,MATCH('ống nhựa túi bóng'!$C415,FCSTSDV!$C$2:$C$2001,0),MATCH('ống nhựa túi bóng'!R$3,FCSTSDV!$D$1:$L$1,0)),1)/'ống nhựa túi bóng'!$D415,0)</f>
        <v>0</v>
      </c>
      <c r="S415" s="92">
        <f t="array" ref="S415">IFERROR(ROUND(INDEX(FCSTSDV!$D$2:$L$2001,MATCH('ống nhựa túi bóng'!$C415,FCSTSDV!$C$2:$C$2001,0),MATCH('ống nhựa túi bóng'!S$3,FCSTSDV!$D$1:$L$1,0)),1)/'ống nhựa túi bóng'!$D415,0)</f>
        <v>0</v>
      </c>
      <c r="T415" s="92">
        <f t="shared" si="54"/>
        <v>1.0454545454545454</v>
      </c>
    </row>
    <row r="416" spans="1:16373" ht="20.100000000000001" customHeight="1">
      <c r="A416" s="818"/>
      <c r="B416" s="1072"/>
      <c r="C416" s="46" t="s">
        <v>1260</v>
      </c>
      <c r="D416" s="413">
        <v>10000</v>
      </c>
      <c r="E416" s="784"/>
      <c r="F416" s="784"/>
      <c r="G416" s="784"/>
      <c r="H416" s="92">
        <f t="array" ref="H416">IFERROR(ROUND(INDEX(FCSTSDV!$D$2:$L$2001,MATCH('ống nhựa túi bóng'!$C416,FCSTSDV!$C$2:$C$2001,0),MATCH('ống nhựa túi bóng'!H$3,FCSTSDV!$D$1:$L$1,0)),1)/'ống nhựa túi bóng'!$D416,0)</f>
        <v>0</v>
      </c>
      <c r="I416" s="92">
        <f t="array" ref="I416">IFERROR(ROUND(INDEX(FCSTSDV!$D$2:$L$2001,MATCH('ống nhựa túi bóng'!$C416,FCSTSDV!$C$2:$C$2001,0),MATCH('ống nhựa túi bóng'!I$3,FCSTSDV!$D$1:$L$1,0)),1)/'ống nhựa túi bóng'!$D416,0)</f>
        <v>0</v>
      </c>
      <c r="J416" s="92">
        <f t="array" ref="J416">IFERROR(ROUND(INDEX(FCSTSDV!$D$2:$L$2001,MATCH('ống nhựa túi bóng'!$C416,FCSTSDV!$C$2:$C$2001,0),MATCH('ống nhựa túi bóng'!J$3,FCSTSDV!$D$1:$L$1,0)),1)/'ống nhựa túi bóng'!$D416,0)</f>
        <v>0</v>
      </c>
      <c r="K416" s="92">
        <f t="array" ref="K416">IFERROR(ROUND(INDEX(FCSTSDV!$D$2:$L$2001,MATCH('ống nhựa túi bóng'!$C416,FCSTSDV!$C$2:$C$2001,0),MATCH('ống nhựa túi bóng'!K$3,FCSTSDV!$D$1:$L$1,0)),1)/'ống nhựa túi bóng'!$D416,0)</f>
        <v>0</v>
      </c>
      <c r="L416" s="92">
        <f t="array" ref="L416">IFERROR(ROUND(INDEX(FCSTSDV!$D$2:$L$2001,MATCH('ống nhựa túi bóng'!$C416,FCSTSDV!$C$2:$C$2001,0),MATCH('ống nhựa túi bóng'!L$3,FCSTSDV!$D$1:$L$1,0)),1)/'ống nhựa túi bóng'!$D416,0)</f>
        <v>0</v>
      </c>
      <c r="M416" s="92">
        <f t="array" ref="M416">IFERROR(ROUND(INDEX(FCSTSDV!$D$2:$L$2001,MATCH('ống nhựa túi bóng'!$C416,FCSTSDV!$C$2:$C$2001,0),MATCH('ống nhựa túi bóng'!M$3,FCSTSDV!$D$1:$L$1,0)),1)/'ống nhựa túi bóng'!$D416,0)</f>
        <v>0</v>
      </c>
      <c r="N416" s="92">
        <f t="array" ref="N416">IFERROR(ROUND(INDEX(FCSTSDV!$D$2:$L$2001,MATCH('ống nhựa túi bóng'!$C416,FCSTSDV!$C$2:$C$2001,0),MATCH('ống nhựa túi bóng'!N$3,FCSTSDV!$D$1:$L$1,0)),1)/'ống nhựa túi bóng'!$D416,0)</f>
        <v>0</v>
      </c>
      <c r="O416" s="92">
        <f t="array" ref="O416">IFERROR(ROUND(INDEX(FCSTSDV!$D$2:$L$2001,MATCH('ống nhựa túi bóng'!$C416,FCSTSDV!$C$2:$C$2001,0),MATCH('ống nhựa túi bóng'!O$3,FCSTSDV!$D$1:$L$1,0)),1)/'ống nhựa túi bóng'!$D416,0)</f>
        <v>0</v>
      </c>
      <c r="P416" s="92">
        <f t="array" ref="P416">IFERROR(ROUND(INDEX(FCSTSDV!$D$2:$L$2001,MATCH('ống nhựa túi bóng'!$C416,FCSTSDV!$C$2:$C$2001,0),MATCH('ống nhựa túi bóng'!P$3,FCSTSDV!$D$1:$L$1,0)),1)/'ống nhựa túi bóng'!$D416,0)</f>
        <v>0</v>
      </c>
      <c r="Q416" s="92">
        <f t="array" ref="Q416">IFERROR(ROUND(INDEX(FCSTSDV!$D$2:$L$2001,MATCH('ống nhựa túi bóng'!$C416,FCSTSDV!$C$2:$C$2001,0),MATCH('ống nhựa túi bóng'!Q$3,FCSTSDV!$D$1:$L$1,0)),1)/'ống nhựa túi bóng'!$D416,0)</f>
        <v>0</v>
      </c>
      <c r="R416" s="92">
        <f t="array" ref="R416">IFERROR(ROUND(INDEX(FCSTSDV!$D$2:$L$2001,MATCH('ống nhựa túi bóng'!$C416,FCSTSDV!$C$2:$C$2001,0),MATCH('ống nhựa túi bóng'!R$3,FCSTSDV!$D$1:$L$1,0)),1)/'ống nhựa túi bóng'!$D416,0)</f>
        <v>0</v>
      </c>
      <c r="S416" s="92">
        <f t="array" ref="S416">IFERROR(ROUND(INDEX(FCSTSDV!$D$2:$L$2001,MATCH('ống nhựa túi bóng'!$C416,FCSTSDV!$C$2:$C$2001,0),MATCH('ống nhựa túi bóng'!S$3,FCSTSDV!$D$1:$L$1,0)),1)/'ống nhựa túi bóng'!$D416,0)</f>
        <v>0</v>
      </c>
      <c r="T416" s="92">
        <f t="shared" si="54"/>
        <v>0</v>
      </c>
    </row>
    <row r="417" spans="1:20" ht="20.100000000000001" customHeight="1">
      <c r="A417" s="818"/>
      <c r="B417" s="1072"/>
      <c r="C417" s="46" t="s">
        <v>1265</v>
      </c>
      <c r="D417" s="413">
        <v>3000</v>
      </c>
      <c r="E417" s="784"/>
      <c r="F417" s="784"/>
      <c r="G417" s="784"/>
      <c r="H417" s="92">
        <f t="array" ref="H417">IFERROR(ROUND(INDEX(FCSTSDV!$D$2:$L$2001,MATCH('ống nhựa túi bóng'!$C417,FCSTSDV!$C$2:$C$2001,0),MATCH('ống nhựa túi bóng'!H$3,FCSTSDV!$D$1:$L$1,0)),1)/'ống nhựa túi bóng'!$D417,0)</f>
        <v>0</v>
      </c>
      <c r="I417" s="92">
        <f t="array" ref="I417">IFERROR(ROUND(INDEX(FCSTSDV!$D$2:$L$2001,MATCH('ống nhựa túi bóng'!$C417,FCSTSDV!$C$2:$C$2001,0),MATCH('ống nhựa túi bóng'!I$3,FCSTSDV!$D$1:$L$1,0)),1)/'ống nhựa túi bóng'!$D417,0)</f>
        <v>0</v>
      </c>
      <c r="J417" s="92">
        <f t="array" ref="J417">IFERROR(ROUND(INDEX(FCSTSDV!$D$2:$L$2001,MATCH('ống nhựa túi bóng'!$C417,FCSTSDV!$C$2:$C$2001,0),MATCH('ống nhựa túi bóng'!J$3,FCSTSDV!$D$1:$L$1,0)),1)/'ống nhựa túi bóng'!$D417,0)</f>
        <v>0</v>
      </c>
      <c r="K417" s="92">
        <f t="array" ref="K417">IFERROR(ROUND(INDEX(FCSTSDV!$D$2:$L$2001,MATCH('ống nhựa túi bóng'!$C417,FCSTSDV!$C$2:$C$2001,0),MATCH('ống nhựa túi bóng'!K$3,FCSTSDV!$D$1:$L$1,0)),1)/'ống nhựa túi bóng'!$D417,0)</f>
        <v>0</v>
      </c>
      <c r="L417" s="92">
        <f t="array" ref="L417">IFERROR(ROUND(INDEX(FCSTSDV!$D$2:$L$2001,MATCH('ống nhựa túi bóng'!$C417,FCSTSDV!$C$2:$C$2001,0),MATCH('ống nhựa túi bóng'!L$3,FCSTSDV!$D$1:$L$1,0)),1)/'ống nhựa túi bóng'!$D417,0)</f>
        <v>0</v>
      </c>
      <c r="M417" s="92">
        <f t="array" ref="M417">IFERROR(ROUND(INDEX(FCSTSDV!$D$2:$L$2001,MATCH('ống nhựa túi bóng'!$C417,FCSTSDV!$C$2:$C$2001,0),MATCH('ống nhựa túi bóng'!M$3,FCSTSDV!$D$1:$L$1,0)),1)/'ống nhựa túi bóng'!$D417,0)</f>
        <v>0</v>
      </c>
      <c r="N417" s="92">
        <f t="array" ref="N417">IFERROR(ROUND(INDEX(FCSTSDV!$D$2:$L$2001,MATCH('ống nhựa túi bóng'!$C417,FCSTSDV!$C$2:$C$2001,0),MATCH('ống nhựa túi bóng'!N$3,FCSTSDV!$D$1:$L$1,0)),1)/'ống nhựa túi bóng'!$D417,0)</f>
        <v>0</v>
      </c>
      <c r="O417" s="92">
        <f t="array" ref="O417">IFERROR(ROUND(INDEX(FCSTSDV!$D$2:$L$2001,MATCH('ống nhựa túi bóng'!$C417,FCSTSDV!$C$2:$C$2001,0),MATCH('ống nhựa túi bóng'!O$3,FCSTSDV!$D$1:$L$1,0)),1)/'ống nhựa túi bóng'!$D417,0)</f>
        <v>0</v>
      </c>
      <c r="P417" s="92">
        <f t="array" ref="P417">IFERROR(ROUND(INDEX(FCSTSDV!$D$2:$L$2001,MATCH('ống nhựa túi bóng'!$C417,FCSTSDV!$C$2:$C$2001,0),MATCH('ống nhựa túi bóng'!P$3,FCSTSDV!$D$1:$L$1,0)),1)/'ống nhựa túi bóng'!$D417,0)</f>
        <v>0</v>
      </c>
      <c r="Q417" s="92">
        <f t="array" ref="Q417">IFERROR(ROUND(INDEX(FCSTSDV!$D$2:$L$2001,MATCH('ống nhựa túi bóng'!$C417,FCSTSDV!$C$2:$C$2001,0),MATCH('ống nhựa túi bóng'!Q$3,FCSTSDV!$D$1:$L$1,0)),1)/'ống nhựa túi bóng'!$D417,0)</f>
        <v>0</v>
      </c>
      <c r="R417" s="92">
        <f t="array" ref="R417">IFERROR(ROUND(INDEX(FCSTSDV!$D$2:$L$2001,MATCH('ống nhựa túi bóng'!$C417,FCSTSDV!$C$2:$C$2001,0),MATCH('ống nhựa túi bóng'!R$3,FCSTSDV!$D$1:$L$1,0)),1)/'ống nhựa túi bóng'!$D417,0)</f>
        <v>0</v>
      </c>
      <c r="S417" s="92">
        <f t="array" ref="S417">IFERROR(ROUND(INDEX(FCSTSDV!$D$2:$L$2001,MATCH('ống nhựa túi bóng'!$C417,FCSTSDV!$C$2:$C$2001,0),MATCH('ống nhựa túi bóng'!S$3,FCSTSDV!$D$1:$L$1,0)),1)/'ống nhựa túi bóng'!$D417,0)</f>
        <v>0</v>
      </c>
      <c r="T417" s="92">
        <f t="shared" si="54"/>
        <v>0</v>
      </c>
    </row>
    <row r="418" spans="1:20" ht="20.100000000000001" customHeight="1">
      <c r="A418" s="818"/>
      <c r="B418" s="1072"/>
      <c r="C418" s="46" t="s">
        <v>1261</v>
      </c>
      <c r="D418" s="413">
        <v>3000</v>
      </c>
      <c r="E418" s="784"/>
      <c r="F418" s="784"/>
      <c r="G418" s="784"/>
      <c r="H418" s="92">
        <f t="array" ref="H418">IFERROR(ROUND(INDEX(FCSTSDV!$D$2:$L$2001,MATCH('ống nhựa túi bóng'!$C418,FCSTSDV!$C$2:$C$2001,0),MATCH('ống nhựa túi bóng'!H$3,FCSTSDV!$D$1:$L$1,0)),1)/'ống nhựa túi bóng'!$D418,0)</f>
        <v>0</v>
      </c>
      <c r="I418" s="92">
        <f t="array" ref="I418">IFERROR(ROUND(INDEX(FCSTSDV!$D$2:$L$2001,MATCH('ống nhựa túi bóng'!$C418,FCSTSDV!$C$2:$C$2001,0),MATCH('ống nhựa túi bóng'!I$3,FCSTSDV!$D$1:$L$1,0)),1)/'ống nhựa túi bóng'!$D418,0)</f>
        <v>0</v>
      </c>
      <c r="J418" s="92">
        <f t="array" ref="J418">IFERROR(ROUND(INDEX(FCSTSDV!$D$2:$L$2001,MATCH('ống nhựa túi bóng'!$C418,FCSTSDV!$C$2:$C$2001,0),MATCH('ống nhựa túi bóng'!J$3,FCSTSDV!$D$1:$L$1,0)),1)/'ống nhựa túi bóng'!$D418,0)</f>
        <v>0</v>
      </c>
      <c r="K418" s="92">
        <f t="array" ref="K418">IFERROR(ROUND(INDEX(FCSTSDV!$D$2:$L$2001,MATCH('ống nhựa túi bóng'!$C418,FCSTSDV!$C$2:$C$2001,0),MATCH('ống nhựa túi bóng'!K$3,FCSTSDV!$D$1:$L$1,0)),1)/'ống nhựa túi bóng'!$D418,0)</f>
        <v>0</v>
      </c>
      <c r="L418" s="92">
        <f t="array" ref="L418">IFERROR(ROUND(INDEX(FCSTSDV!$D$2:$L$2001,MATCH('ống nhựa túi bóng'!$C418,FCSTSDV!$C$2:$C$2001,0),MATCH('ống nhựa túi bóng'!L$3,FCSTSDV!$D$1:$L$1,0)),1)/'ống nhựa túi bóng'!$D418,0)</f>
        <v>0</v>
      </c>
      <c r="M418" s="92">
        <f t="array" ref="M418">IFERROR(ROUND(INDEX(FCSTSDV!$D$2:$L$2001,MATCH('ống nhựa túi bóng'!$C418,FCSTSDV!$C$2:$C$2001,0),MATCH('ống nhựa túi bóng'!M$3,FCSTSDV!$D$1:$L$1,0)),1)/'ống nhựa túi bóng'!$D418,0)</f>
        <v>0</v>
      </c>
      <c r="N418" s="92">
        <f t="array" ref="N418">IFERROR(ROUND(INDEX(FCSTSDV!$D$2:$L$2001,MATCH('ống nhựa túi bóng'!$C418,FCSTSDV!$C$2:$C$2001,0),MATCH('ống nhựa túi bóng'!N$3,FCSTSDV!$D$1:$L$1,0)),1)/'ống nhựa túi bóng'!$D418,0)</f>
        <v>0</v>
      </c>
      <c r="O418" s="92">
        <f t="array" ref="O418">IFERROR(ROUND(INDEX(FCSTSDV!$D$2:$L$2001,MATCH('ống nhựa túi bóng'!$C418,FCSTSDV!$C$2:$C$2001,0),MATCH('ống nhựa túi bóng'!O$3,FCSTSDV!$D$1:$L$1,0)),1)/'ống nhựa túi bóng'!$D418,0)</f>
        <v>0</v>
      </c>
      <c r="P418" s="92">
        <f t="array" ref="P418">IFERROR(ROUND(INDEX(FCSTSDV!$D$2:$L$2001,MATCH('ống nhựa túi bóng'!$C418,FCSTSDV!$C$2:$C$2001,0),MATCH('ống nhựa túi bóng'!P$3,FCSTSDV!$D$1:$L$1,0)),1)/'ống nhựa túi bóng'!$D418,0)</f>
        <v>0</v>
      </c>
      <c r="Q418" s="92">
        <f t="array" ref="Q418">IFERROR(ROUND(INDEX(FCSTSDV!$D$2:$L$2001,MATCH('ống nhựa túi bóng'!$C418,FCSTSDV!$C$2:$C$2001,0),MATCH('ống nhựa túi bóng'!Q$3,FCSTSDV!$D$1:$L$1,0)),1)/'ống nhựa túi bóng'!$D418,0)</f>
        <v>0</v>
      </c>
      <c r="R418" s="92">
        <f t="array" ref="R418">IFERROR(ROUND(INDEX(FCSTSDV!$D$2:$L$2001,MATCH('ống nhựa túi bóng'!$C418,FCSTSDV!$C$2:$C$2001,0),MATCH('ống nhựa túi bóng'!R$3,FCSTSDV!$D$1:$L$1,0)),1)/'ống nhựa túi bóng'!$D418,0)</f>
        <v>0</v>
      </c>
      <c r="S418" s="92">
        <f t="array" ref="S418">IFERROR(ROUND(INDEX(FCSTSDV!$D$2:$L$2001,MATCH('ống nhựa túi bóng'!$C418,FCSTSDV!$C$2:$C$2001,0),MATCH('ống nhựa túi bóng'!S$3,FCSTSDV!$D$1:$L$1,0)),1)/'ống nhựa túi bóng'!$D418,0)</f>
        <v>0</v>
      </c>
      <c r="T418" s="92">
        <f t="shared" si="54"/>
        <v>0</v>
      </c>
    </row>
    <row r="419" spans="1:20" ht="20.100000000000001" hidden="1" customHeight="1">
      <c r="A419" s="818"/>
      <c r="B419" s="1072"/>
      <c r="C419" s="46" t="s">
        <v>795</v>
      </c>
      <c r="D419" s="413">
        <v>10000</v>
      </c>
      <c r="E419" s="784"/>
      <c r="F419" s="784"/>
      <c r="G419" s="784"/>
      <c r="H419" s="92">
        <f t="array" ref="H419">IFERROR(ROUND(INDEX(FCSTSDV!$D$2:$L$2001,MATCH('ống nhựa túi bóng'!$C419,FCSTSDV!$C$2:$C$2001,0),MATCH('ống nhựa túi bóng'!H$3,FCSTSDV!$D$1:$L$1,0)),1)/'ống nhựa túi bóng'!$D419,0)</f>
        <v>10</v>
      </c>
      <c r="I419" s="92">
        <f t="array" ref="I419">IFERROR(ROUND(INDEX(FCSTSDV!$D$2:$L$2001,MATCH('ống nhựa túi bóng'!$C419,FCSTSDV!$C$2:$C$2001,0),MATCH('ống nhựa túi bóng'!I$3,FCSTSDV!$D$1:$L$1,0)),1)/'ống nhựa túi bóng'!$D419,0)</f>
        <v>10</v>
      </c>
      <c r="J419" s="92">
        <f t="array" ref="J419">IFERROR(ROUND(INDEX(FCSTSDV!$D$2:$L$2001,MATCH('ống nhựa túi bóng'!$C419,FCSTSDV!$C$2:$C$2001,0),MATCH('ống nhựa túi bóng'!J$3,FCSTSDV!$D$1:$L$1,0)),1)/'ống nhựa túi bóng'!$D419,0)</f>
        <v>10</v>
      </c>
      <c r="K419" s="92">
        <f t="array" ref="K419">IFERROR(ROUND(INDEX(FCSTSDV!$D$2:$L$2001,MATCH('ống nhựa túi bóng'!$C419,FCSTSDV!$C$2:$C$2001,0),MATCH('ống nhựa túi bóng'!K$3,FCSTSDV!$D$1:$L$1,0)),1)/'ống nhựa túi bóng'!$D419,0)</f>
        <v>10</v>
      </c>
      <c r="L419" s="92">
        <f t="array" ref="L419">IFERROR(ROUND(INDEX(FCSTSDV!$D$2:$L$2001,MATCH('ống nhựa túi bóng'!$C419,FCSTSDV!$C$2:$C$2001,0),MATCH('ống nhựa túi bóng'!L$3,FCSTSDV!$D$1:$L$1,0)),1)/'ống nhựa túi bóng'!$D419,0)</f>
        <v>10</v>
      </c>
      <c r="M419" s="92">
        <f t="array" ref="M419">IFERROR(ROUND(INDEX(FCSTSDV!$D$2:$L$2001,MATCH('ống nhựa túi bóng'!$C419,FCSTSDV!$C$2:$C$2001,0),MATCH('ống nhựa túi bóng'!M$3,FCSTSDV!$D$1:$L$1,0)),1)/'ống nhựa túi bóng'!$D419,0)</f>
        <v>12</v>
      </c>
      <c r="N419" s="92">
        <f t="array" ref="N419">IFERROR(ROUND(INDEX(FCSTSDV!$D$2:$L$2001,MATCH('ống nhựa túi bóng'!$C419,FCSTSDV!$C$2:$C$2001,0),MATCH('ống nhựa túi bóng'!N$3,FCSTSDV!$D$1:$L$1,0)),1)/'ống nhựa túi bóng'!$D419,0)</f>
        <v>72</v>
      </c>
      <c r="O419" s="92">
        <f t="array" ref="O419">IFERROR(ROUND(INDEX(FCSTSDV!$D$2:$L$2001,MATCH('ống nhựa túi bóng'!$C419,FCSTSDV!$C$2:$C$2001,0),MATCH('ống nhựa túi bóng'!O$3,FCSTSDV!$D$1:$L$1,0)),1)/'ống nhựa túi bóng'!$D419,0)</f>
        <v>76</v>
      </c>
      <c r="P419" s="92">
        <f t="array" ref="P419">IFERROR(ROUND(INDEX(FCSTSDV!$D$2:$L$2001,MATCH('ống nhựa túi bóng'!$C419,FCSTSDV!$C$2:$C$2001,0),MATCH('ống nhựa túi bóng'!P$3,FCSTSDV!$D$1:$L$1,0)),1)/'ống nhựa túi bóng'!$D419,0)</f>
        <v>0</v>
      </c>
      <c r="Q419" s="92">
        <f t="array" ref="Q419">IFERROR(ROUND(INDEX(FCSTSDV!$D$2:$L$2001,MATCH('ống nhựa túi bóng'!$C419,FCSTSDV!$C$2:$C$2001,0),MATCH('ống nhựa túi bóng'!Q$3,FCSTSDV!$D$1:$L$1,0)),1)/'ống nhựa túi bóng'!$D419,0)</f>
        <v>0</v>
      </c>
      <c r="R419" s="92">
        <f t="array" ref="R419">IFERROR(ROUND(INDEX(FCSTSDV!$D$2:$L$2001,MATCH('ống nhựa túi bóng'!$C419,FCSTSDV!$C$2:$C$2001,0),MATCH('ống nhựa túi bóng'!R$3,FCSTSDV!$D$1:$L$1,0)),1)/'ống nhựa túi bóng'!$D419,0)</f>
        <v>0</v>
      </c>
      <c r="S419" s="92">
        <f t="array" ref="S419">IFERROR(ROUND(INDEX(FCSTSDV!$D$2:$L$2001,MATCH('ống nhựa túi bóng'!$C419,FCSTSDV!$C$2:$C$2001,0),MATCH('ống nhựa túi bóng'!S$3,FCSTSDV!$D$1:$L$1,0)),1)/'ống nhựa túi bóng'!$D419,0)</f>
        <v>0</v>
      </c>
      <c r="T419" s="92">
        <f t="shared" si="54"/>
        <v>210</v>
      </c>
    </row>
    <row r="420" spans="1:20" ht="20.100000000000001" hidden="1" customHeight="1">
      <c r="A420" s="818"/>
      <c r="B420" s="1072"/>
      <c r="C420" s="46" t="s">
        <v>115</v>
      </c>
      <c r="D420" s="413">
        <v>11000</v>
      </c>
      <c r="E420" s="784"/>
      <c r="F420" s="784"/>
      <c r="G420" s="784"/>
      <c r="H420" s="92">
        <f t="array" ref="H420">IFERROR(ROUND(INDEX(FCSTSDV!$D$2:$L$2001,MATCH('ống nhựa túi bóng'!$C420,FCSTSDV!$C$2:$C$2001,0),MATCH('ống nhựa túi bóng'!H$3,FCSTSDV!$D$1:$L$1,0)),1)/'ống nhựa túi bóng'!$D420,0)</f>
        <v>0</v>
      </c>
      <c r="I420" s="92">
        <f t="array" ref="I420">IFERROR(ROUND(INDEX(FCSTSDV!$D$2:$L$2001,MATCH('ống nhựa túi bóng'!$C420,FCSTSDV!$C$2:$C$2001,0),MATCH('ống nhựa túi bóng'!I$3,FCSTSDV!$D$1:$L$1,0)),1)/'ống nhựa túi bóng'!$D420,0)</f>
        <v>1.0454545454545454</v>
      </c>
      <c r="J420" s="92">
        <f t="array" ref="J420">IFERROR(ROUND(INDEX(FCSTSDV!$D$2:$L$2001,MATCH('ống nhựa túi bóng'!$C420,FCSTSDV!$C$2:$C$2001,0),MATCH('ống nhựa túi bóng'!J$3,FCSTSDV!$D$1:$L$1,0)),1)/'ống nhựa túi bóng'!$D420,0)</f>
        <v>1.0454545454545454</v>
      </c>
      <c r="K420" s="92">
        <f t="array" ref="K420">IFERROR(ROUND(INDEX(FCSTSDV!$D$2:$L$2001,MATCH('ống nhựa túi bóng'!$C420,FCSTSDV!$C$2:$C$2001,0),MATCH('ống nhựa túi bóng'!K$3,FCSTSDV!$D$1:$L$1,0)),1)/'ống nhựa túi bóng'!$D420,0)</f>
        <v>1.0454545454545454</v>
      </c>
      <c r="L420" s="92">
        <f t="array" ref="L420">IFERROR(ROUND(INDEX(FCSTSDV!$D$2:$L$2001,MATCH('ống nhựa túi bóng'!$C420,FCSTSDV!$C$2:$C$2001,0),MATCH('ống nhựa túi bóng'!L$3,FCSTSDV!$D$1:$L$1,0)),1)/'ống nhựa túi bóng'!$D420,0)</f>
        <v>2.0909090909090908</v>
      </c>
      <c r="M420" s="92">
        <f t="array" ref="M420">IFERROR(ROUND(INDEX(FCSTSDV!$D$2:$L$2001,MATCH('ống nhựa túi bóng'!$C420,FCSTSDV!$C$2:$C$2001,0),MATCH('ống nhựa túi bóng'!M$3,FCSTSDV!$D$1:$L$1,0)),1)/'ống nhựa túi bóng'!$D420,0)</f>
        <v>1.0454545454545454</v>
      </c>
      <c r="N420" s="92">
        <f t="array" ref="N420">IFERROR(ROUND(INDEX(FCSTSDV!$D$2:$L$2001,MATCH('ống nhựa túi bóng'!$C420,FCSTSDV!$C$2:$C$2001,0),MATCH('ống nhựa túi bóng'!N$3,FCSTSDV!$D$1:$L$1,0)),1)/'ống nhựa túi bóng'!$D420,0)</f>
        <v>8.3636363636363633</v>
      </c>
      <c r="O420" s="92">
        <f t="array" ref="O420">IFERROR(ROUND(INDEX(FCSTSDV!$D$2:$L$2001,MATCH('ống nhựa túi bóng'!$C420,FCSTSDV!$C$2:$C$2001,0),MATCH('ống nhựa túi bóng'!O$3,FCSTSDV!$D$1:$L$1,0)),1)/'ống nhựa túi bóng'!$D420,0)</f>
        <v>5.2272727272727275</v>
      </c>
      <c r="P420" s="92">
        <f t="array" ref="P420">IFERROR(ROUND(INDEX(FCSTSDV!$D$2:$L$2001,MATCH('ống nhựa túi bóng'!$C420,FCSTSDV!$C$2:$C$2001,0),MATCH('ống nhựa túi bóng'!P$3,FCSTSDV!$D$1:$L$1,0)),1)/'ống nhựa túi bóng'!$D420,0)</f>
        <v>0</v>
      </c>
      <c r="Q420" s="92">
        <f t="array" ref="Q420">IFERROR(ROUND(INDEX(FCSTSDV!$D$2:$L$2001,MATCH('ống nhựa túi bóng'!$C420,FCSTSDV!$C$2:$C$2001,0),MATCH('ống nhựa túi bóng'!Q$3,FCSTSDV!$D$1:$L$1,0)),1)/'ống nhựa túi bóng'!$D420,0)</f>
        <v>0</v>
      </c>
      <c r="R420" s="92">
        <f t="array" ref="R420">IFERROR(ROUND(INDEX(FCSTSDV!$D$2:$L$2001,MATCH('ống nhựa túi bóng'!$C420,FCSTSDV!$C$2:$C$2001,0),MATCH('ống nhựa túi bóng'!R$3,FCSTSDV!$D$1:$L$1,0)),1)/'ống nhựa túi bóng'!$D420,0)</f>
        <v>0</v>
      </c>
      <c r="S420" s="92">
        <f t="array" ref="S420">IFERROR(ROUND(INDEX(FCSTSDV!$D$2:$L$2001,MATCH('ống nhựa túi bóng'!$C420,FCSTSDV!$C$2:$C$2001,0),MATCH('ống nhựa túi bóng'!S$3,FCSTSDV!$D$1:$L$1,0)),1)/'ống nhựa túi bóng'!$D420,0)</f>
        <v>0</v>
      </c>
      <c r="T420" s="92">
        <f t="shared" si="54"/>
        <v>19.863636363636363</v>
      </c>
    </row>
    <row r="421" spans="1:20" ht="20.100000000000001" customHeight="1">
      <c r="A421" s="818"/>
      <c r="B421" s="1072"/>
      <c r="C421" s="46" t="s">
        <v>112</v>
      </c>
      <c r="D421" s="413">
        <v>11000</v>
      </c>
      <c r="E421" s="784"/>
      <c r="F421" s="784"/>
      <c r="G421" s="784"/>
      <c r="H421" s="92">
        <f t="array" ref="H421">IFERROR(ROUND(INDEX(FCSTSDV!$D$2:$L$2001,MATCH('ống nhựa túi bóng'!$C421,FCSTSDV!$C$2:$C$2001,0),MATCH('ống nhựa túi bóng'!H$3,FCSTSDV!$D$1:$L$1,0)),1)/'ống nhựa túi bóng'!$D421,0)</f>
        <v>0</v>
      </c>
      <c r="I421" s="92">
        <f t="array" ref="I421">IFERROR(ROUND(INDEX(FCSTSDV!$D$2:$L$2001,MATCH('ống nhựa túi bóng'!$C421,FCSTSDV!$C$2:$C$2001,0),MATCH('ống nhựa túi bóng'!I$3,FCSTSDV!$D$1:$L$1,0)),1)/'ống nhựa túi bóng'!$D421,0)</f>
        <v>0</v>
      </c>
      <c r="J421" s="92">
        <f t="array" ref="J421">IFERROR(ROUND(INDEX(FCSTSDV!$D$2:$L$2001,MATCH('ống nhựa túi bóng'!$C421,FCSTSDV!$C$2:$C$2001,0),MATCH('ống nhựa túi bóng'!J$3,FCSTSDV!$D$1:$L$1,0)),1)/'ống nhựa túi bóng'!$D421,0)</f>
        <v>0</v>
      </c>
      <c r="K421" s="92">
        <f t="array" ref="K421">IFERROR(ROUND(INDEX(FCSTSDV!$D$2:$L$2001,MATCH('ống nhựa túi bóng'!$C421,FCSTSDV!$C$2:$C$2001,0),MATCH('ống nhựa túi bóng'!K$3,FCSTSDV!$D$1:$L$1,0)),1)/'ống nhựa túi bóng'!$D421,0)</f>
        <v>0</v>
      </c>
      <c r="L421" s="92">
        <f t="array" ref="L421">IFERROR(ROUND(INDEX(FCSTSDV!$D$2:$L$2001,MATCH('ống nhựa túi bóng'!$C421,FCSTSDV!$C$2:$C$2001,0),MATCH('ống nhựa túi bóng'!L$3,FCSTSDV!$D$1:$L$1,0)),1)/'ống nhựa túi bóng'!$D421,0)</f>
        <v>0</v>
      </c>
      <c r="M421" s="92">
        <f t="array" ref="M421">IFERROR(ROUND(INDEX(FCSTSDV!$D$2:$L$2001,MATCH('ống nhựa túi bóng'!$C421,FCSTSDV!$C$2:$C$2001,0),MATCH('ống nhựa túi bóng'!M$3,FCSTSDV!$D$1:$L$1,0)),1)/'ống nhựa túi bóng'!$D421,0)</f>
        <v>0</v>
      </c>
      <c r="N421" s="92">
        <f t="array" ref="N421">IFERROR(ROUND(INDEX(FCSTSDV!$D$2:$L$2001,MATCH('ống nhựa túi bóng'!$C421,FCSTSDV!$C$2:$C$2001,0),MATCH('ống nhựa túi bóng'!N$3,FCSTSDV!$D$1:$L$1,0)),1)/'ống nhựa túi bóng'!$D421,0)</f>
        <v>0</v>
      </c>
      <c r="O421" s="92">
        <f t="array" ref="O421">IFERROR(ROUND(INDEX(FCSTSDV!$D$2:$L$2001,MATCH('ống nhựa túi bóng'!$C421,FCSTSDV!$C$2:$C$2001,0),MATCH('ống nhựa túi bóng'!O$3,FCSTSDV!$D$1:$L$1,0)),1)/'ống nhựa túi bóng'!$D421,0)</f>
        <v>0</v>
      </c>
      <c r="P421" s="92">
        <f t="array" ref="P421">IFERROR(ROUND(INDEX(FCSTSDV!$D$2:$L$2001,MATCH('ống nhựa túi bóng'!$C421,FCSTSDV!$C$2:$C$2001,0),MATCH('ống nhựa túi bóng'!P$3,FCSTSDV!$D$1:$L$1,0)),1)/'ống nhựa túi bóng'!$D421,0)</f>
        <v>0</v>
      </c>
      <c r="Q421" s="92">
        <f t="array" ref="Q421">IFERROR(ROUND(INDEX(FCSTSDV!$D$2:$L$2001,MATCH('ống nhựa túi bóng'!$C421,FCSTSDV!$C$2:$C$2001,0),MATCH('ống nhựa túi bóng'!Q$3,FCSTSDV!$D$1:$L$1,0)),1)/'ống nhựa túi bóng'!$D421,0)</f>
        <v>0</v>
      </c>
      <c r="R421" s="92">
        <f t="array" ref="R421">IFERROR(ROUND(INDEX(FCSTSDV!$D$2:$L$2001,MATCH('ống nhựa túi bóng'!$C421,FCSTSDV!$C$2:$C$2001,0),MATCH('ống nhựa túi bóng'!R$3,FCSTSDV!$D$1:$L$1,0)),1)/'ống nhựa túi bóng'!$D421,0)</f>
        <v>0</v>
      </c>
      <c r="S421" s="92">
        <f t="array" ref="S421">IFERROR(ROUND(INDEX(FCSTSDV!$D$2:$L$2001,MATCH('ống nhựa túi bóng'!$C421,FCSTSDV!$C$2:$C$2001,0),MATCH('ống nhựa túi bóng'!S$3,FCSTSDV!$D$1:$L$1,0)),1)/'ống nhựa túi bóng'!$D421,0)</f>
        <v>0</v>
      </c>
      <c r="T421" s="92">
        <f t="shared" si="54"/>
        <v>0</v>
      </c>
    </row>
    <row r="422" spans="1:20" ht="20.100000000000001" hidden="1" customHeight="1">
      <c r="A422" s="818"/>
      <c r="B422" s="1072"/>
      <c r="C422" s="46" t="s">
        <v>97</v>
      </c>
      <c r="D422" s="413">
        <v>11000</v>
      </c>
      <c r="E422" s="784"/>
      <c r="F422" s="784"/>
      <c r="G422" s="784"/>
      <c r="H422" s="92">
        <f t="array" ref="H422">IFERROR(ROUND(INDEX(FCSTSDV!$D$2:$L$2001,MATCH('ống nhựa túi bóng'!$C422,FCSTSDV!$C$2:$C$2001,0),MATCH('ống nhựa túi bóng'!H$3,FCSTSDV!$D$1:$L$1,0)),1)/'ống nhựa túi bóng'!$D422,0)</f>
        <v>0</v>
      </c>
      <c r="I422" s="92">
        <f t="array" ref="I422">IFERROR(ROUND(INDEX(FCSTSDV!$D$2:$L$2001,MATCH('ống nhựa túi bóng'!$C422,FCSTSDV!$C$2:$C$2001,0),MATCH('ống nhựa túi bóng'!I$3,FCSTSDV!$D$1:$L$1,0)),1)/'ống nhựa túi bóng'!$D422,0)</f>
        <v>0</v>
      </c>
      <c r="J422" s="92">
        <f t="array" ref="J422">IFERROR(ROUND(INDEX(FCSTSDV!$D$2:$L$2001,MATCH('ống nhựa túi bóng'!$C422,FCSTSDV!$C$2:$C$2001,0),MATCH('ống nhựa túi bóng'!J$3,FCSTSDV!$D$1:$L$1,0)),1)/'ống nhựa túi bóng'!$D422,0)</f>
        <v>0</v>
      </c>
      <c r="K422" s="92">
        <f t="array" ref="K422">IFERROR(ROUND(INDEX(FCSTSDV!$D$2:$L$2001,MATCH('ống nhựa túi bóng'!$C422,FCSTSDV!$C$2:$C$2001,0),MATCH('ống nhựa túi bóng'!K$3,FCSTSDV!$D$1:$L$1,0)),1)/'ống nhựa túi bóng'!$D422,0)</f>
        <v>0</v>
      </c>
      <c r="L422" s="92">
        <f t="array" ref="L422">IFERROR(ROUND(INDEX(FCSTSDV!$D$2:$L$2001,MATCH('ống nhựa túi bóng'!$C422,FCSTSDV!$C$2:$C$2001,0),MATCH('ống nhựa túi bóng'!L$3,FCSTSDV!$D$1:$L$1,0)),1)/'ống nhựa túi bóng'!$D422,0)</f>
        <v>0</v>
      </c>
      <c r="M422" s="92">
        <f t="array" ref="M422">IFERROR(ROUND(INDEX(FCSTSDV!$D$2:$L$2001,MATCH('ống nhựa túi bóng'!$C422,FCSTSDV!$C$2:$C$2001,0),MATCH('ống nhựa túi bóng'!M$3,FCSTSDV!$D$1:$L$1,0)),1)/'ống nhựa túi bóng'!$D422,0)</f>
        <v>0</v>
      </c>
      <c r="N422" s="92">
        <f t="array" ref="N422">IFERROR(ROUND(INDEX(FCSTSDV!$D$2:$L$2001,MATCH('ống nhựa túi bóng'!$C422,FCSTSDV!$C$2:$C$2001,0),MATCH('ống nhựa túi bóng'!N$3,FCSTSDV!$D$1:$L$1,0)),1)/'ống nhựa túi bóng'!$D422,0)</f>
        <v>1.0454545454545454</v>
      </c>
      <c r="O422" s="92">
        <f t="array" ref="O422">IFERROR(ROUND(INDEX(FCSTSDV!$D$2:$L$2001,MATCH('ống nhựa túi bóng'!$C422,FCSTSDV!$C$2:$C$2001,0),MATCH('ống nhựa túi bóng'!O$3,FCSTSDV!$D$1:$L$1,0)),1)/'ống nhựa túi bóng'!$D422,0)</f>
        <v>0</v>
      </c>
      <c r="P422" s="92">
        <f t="array" ref="P422">IFERROR(ROUND(INDEX(FCSTSDV!$D$2:$L$2001,MATCH('ống nhựa túi bóng'!$C422,FCSTSDV!$C$2:$C$2001,0),MATCH('ống nhựa túi bóng'!P$3,FCSTSDV!$D$1:$L$1,0)),1)/'ống nhựa túi bóng'!$D422,0)</f>
        <v>0</v>
      </c>
      <c r="Q422" s="92">
        <f t="array" ref="Q422">IFERROR(ROUND(INDEX(FCSTSDV!$D$2:$L$2001,MATCH('ống nhựa túi bóng'!$C422,FCSTSDV!$C$2:$C$2001,0),MATCH('ống nhựa túi bóng'!Q$3,FCSTSDV!$D$1:$L$1,0)),1)/'ống nhựa túi bóng'!$D422,0)</f>
        <v>0</v>
      </c>
      <c r="R422" s="92">
        <f t="array" ref="R422">IFERROR(ROUND(INDEX(FCSTSDV!$D$2:$L$2001,MATCH('ống nhựa túi bóng'!$C422,FCSTSDV!$C$2:$C$2001,0),MATCH('ống nhựa túi bóng'!R$3,FCSTSDV!$D$1:$L$1,0)),1)/'ống nhựa túi bóng'!$D422,0)</f>
        <v>0</v>
      </c>
      <c r="S422" s="92">
        <f t="array" ref="S422">IFERROR(ROUND(INDEX(FCSTSDV!$D$2:$L$2001,MATCH('ống nhựa túi bóng'!$C422,FCSTSDV!$C$2:$C$2001,0),MATCH('ống nhựa túi bóng'!S$3,FCSTSDV!$D$1:$L$1,0)),1)/'ống nhựa túi bóng'!$D422,0)</f>
        <v>0</v>
      </c>
      <c r="T422" s="92">
        <f t="shared" si="54"/>
        <v>1.0454545454545454</v>
      </c>
    </row>
    <row r="423" spans="1:20" ht="20.100000000000001" hidden="1" customHeight="1">
      <c r="A423" s="819"/>
      <c r="B423" s="1073"/>
      <c r="C423" s="411" t="s">
        <v>153</v>
      </c>
      <c r="D423" s="412" t="s">
        <v>43</v>
      </c>
      <c r="E423" s="787"/>
      <c r="F423" s="787"/>
      <c r="G423" s="787"/>
      <c r="H423" s="90">
        <f>$G$412-SUM(H412:H422)</f>
        <v>426</v>
      </c>
      <c r="I423" s="90">
        <f t="shared" ref="I423:P423" si="55">H423-SUM(I412:I422)</f>
        <v>374.95454545454544</v>
      </c>
      <c r="J423" s="90">
        <f t="shared" si="55"/>
        <v>319.90909090909088</v>
      </c>
      <c r="K423" s="90">
        <f t="shared" si="55"/>
        <v>263.86363636363632</v>
      </c>
      <c r="L423" s="90">
        <f t="shared" si="55"/>
        <v>206.77272727272722</v>
      </c>
      <c r="M423" s="90">
        <f t="shared" si="55"/>
        <v>143.72727272727269</v>
      </c>
      <c r="N423" s="90">
        <f t="shared" si="55"/>
        <v>-214.68181818181824</v>
      </c>
      <c r="O423" s="90">
        <f t="shared" si="55"/>
        <v>-656.9545454545455</v>
      </c>
      <c r="P423" s="90">
        <f t="shared" si="55"/>
        <v>-656.9545454545455</v>
      </c>
      <c r="Q423" s="90" t="e">
        <f>#REF!-SUM(Q412:Q422)</f>
        <v>#REF!</v>
      </c>
      <c r="R423" s="90" t="e">
        <f t="shared" ref="R423" si="56">Q423-SUM(R412:R422)</f>
        <v>#REF!</v>
      </c>
      <c r="S423" s="90" t="e">
        <f t="shared" ref="S423" si="57">R423-SUM(S412:S422)</f>
        <v>#REF!</v>
      </c>
      <c r="T423" s="92" t="e">
        <f t="shared" si="54"/>
        <v>#REF!</v>
      </c>
    </row>
    <row r="424" spans="1:20" ht="20.100000000000001" hidden="1" customHeight="1">
      <c r="A424" s="817" t="s">
        <v>158</v>
      </c>
      <c r="B424" s="1071" t="s">
        <v>159</v>
      </c>
      <c r="C424" s="43" t="s">
        <v>104</v>
      </c>
      <c r="D424" s="422">
        <v>19000</v>
      </c>
      <c r="E424" s="786">
        <v>12</v>
      </c>
      <c r="F424" s="786">
        <v>895</v>
      </c>
      <c r="G424" s="786">
        <f>+E424+F424</f>
        <v>907</v>
      </c>
      <c r="H424" s="99">
        <f t="array" ref="H424">IFERROR(ROUND(INDEX(FCSTSDV!$D$2:$L$2001,MATCH('ống nhựa túi bóng'!$C424,FCSTSDV!$C$2:$C$2001,0),MATCH('ống nhựa túi bóng'!H$3,FCSTSDV!$D$1:$L$1,0)),1)/'ống nhựa túi bóng'!$D424,0)</f>
        <v>0</v>
      </c>
      <c r="I424" s="99">
        <f t="array" ref="I424">IFERROR(ROUND(INDEX(FCSTSDV!$D$2:$L$2001,MATCH('ống nhựa túi bóng'!$C424,FCSTSDV!$C$2:$C$2001,0),MATCH('ống nhựa túi bóng'!I$3,FCSTSDV!$D$1:$L$1,0)),1)/'ống nhựa túi bóng'!$D424,0)</f>
        <v>0</v>
      </c>
      <c r="J424" s="99">
        <f t="array" ref="J424">IFERROR(ROUND(INDEX(FCSTSDV!$D$2:$L$2001,MATCH('ống nhựa túi bóng'!$C424,FCSTSDV!$C$2:$C$2001,0),MATCH('ống nhựa túi bóng'!J$3,FCSTSDV!$D$1:$L$1,0)),1)/'ống nhựa túi bóng'!$D424,0)</f>
        <v>0</v>
      </c>
      <c r="K424" s="99">
        <f t="array" ref="K424">IFERROR(ROUND(INDEX(FCSTSDV!$D$2:$L$2001,MATCH('ống nhựa túi bóng'!$C424,FCSTSDV!$C$2:$C$2001,0),MATCH('ống nhựa túi bóng'!K$3,FCSTSDV!$D$1:$L$1,0)),1)/'ống nhựa túi bóng'!$D424,0)</f>
        <v>0</v>
      </c>
      <c r="L424" s="99">
        <f t="array" ref="L424">IFERROR(ROUND(INDEX(FCSTSDV!$D$2:$L$2001,MATCH('ống nhựa túi bóng'!$C424,FCSTSDV!$C$2:$C$2001,0),MATCH('ống nhựa túi bóng'!L$3,FCSTSDV!$D$1:$L$1,0)),1)/'ống nhựa túi bóng'!$D424,0)</f>
        <v>0</v>
      </c>
      <c r="M424" s="99">
        <f t="array" ref="M424">IFERROR(ROUND(INDEX(FCSTSDV!$D$2:$L$2001,MATCH('ống nhựa túi bóng'!$C424,FCSTSDV!$C$2:$C$2001,0),MATCH('ống nhựa túi bóng'!M$3,FCSTSDV!$D$1:$L$1,0)),1)/'ống nhựa túi bóng'!$D424,0)</f>
        <v>0</v>
      </c>
      <c r="N424" s="99">
        <f t="array" ref="N424">IFERROR(ROUND(INDEX(FCSTSDV!$D$2:$L$2001,MATCH('ống nhựa túi bóng'!$C424,FCSTSDV!$C$2:$C$2001,0),MATCH('ống nhựa túi bóng'!N$3,FCSTSDV!$D$1:$L$1,0)),1)/'ống nhựa túi bóng'!$D424,0)</f>
        <v>0</v>
      </c>
      <c r="O424" s="99">
        <f t="array" ref="O424">IFERROR(ROUND(INDEX(FCSTSDV!$D$2:$L$2001,MATCH('ống nhựa túi bóng'!$C424,FCSTSDV!$C$2:$C$2001,0),MATCH('ống nhựa túi bóng'!O$3,FCSTSDV!$D$1:$L$1,0)),1)/'ống nhựa túi bóng'!$D424,0)</f>
        <v>1</v>
      </c>
      <c r="P424" s="99">
        <f t="array" ref="P424">IFERROR(ROUND(INDEX(FCSTSDV!$D$2:$L$2001,MATCH('ống nhựa túi bóng'!$C424,FCSTSDV!$C$2:$C$2001,0),MATCH('ống nhựa túi bóng'!P$3,FCSTSDV!$D$1:$L$1,0)),1)/'ống nhựa túi bóng'!$D424,0)</f>
        <v>0</v>
      </c>
      <c r="Q424" s="99">
        <f t="array" ref="Q424">IFERROR(ROUND(INDEX(FCSTSDV!$D$2:$L$2001,MATCH('ống nhựa túi bóng'!$C424,FCSTSDV!$C$2:$C$2001,0),MATCH('ống nhựa túi bóng'!Q$3,FCSTSDV!$D$1:$L$1,0)),1)/'ống nhựa túi bóng'!$D424,0)</f>
        <v>0</v>
      </c>
      <c r="R424" s="99">
        <f t="array" ref="R424">IFERROR(ROUND(INDEX(FCSTSDV!$D$2:$L$2001,MATCH('ống nhựa túi bóng'!$C424,FCSTSDV!$C$2:$C$2001,0),MATCH('ống nhựa túi bóng'!R$3,FCSTSDV!$D$1:$L$1,0)),1)/'ống nhựa túi bóng'!$D424,0)</f>
        <v>0</v>
      </c>
      <c r="S424" s="99">
        <f t="array" ref="S424">IFERROR(ROUND(INDEX(FCSTSDV!$D$2:$L$2001,MATCH('ống nhựa túi bóng'!$C424,FCSTSDV!$C$2:$C$2001,0),MATCH('ống nhựa túi bóng'!S$3,FCSTSDV!$D$1:$L$1,0)),1)/'ống nhựa túi bóng'!$D424,0)</f>
        <v>0</v>
      </c>
      <c r="T424" s="92">
        <f t="shared" si="54"/>
        <v>1</v>
      </c>
    </row>
    <row r="425" spans="1:20" ht="20.100000000000001" hidden="1" customHeight="1">
      <c r="A425" s="1095"/>
      <c r="B425" s="1083"/>
      <c r="C425" s="55" t="s">
        <v>788</v>
      </c>
      <c r="D425" s="420">
        <v>3000</v>
      </c>
      <c r="E425" s="783"/>
      <c r="F425" s="783"/>
      <c r="G425" s="783"/>
      <c r="H425" s="92">
        <f t="array" ref="H425">IFERROR(ROUND(INDEX(FCSTSDV!$D$2:$L$2001,MATCH('ống nhựa túi bóng'!$C425,FCSTSDV!$C$2:$C$2001,0),MATCH('ống nhựa túi bóng'!H$3,FCSTSDV!$D$1:$L$1,0)),1)/'ống nhựa túi bóng'!$D425,0)</f>
        <v>0</v>
      </c>
      <c r="I425" s="92">
        <f t="array" ref="I425">IFERROR(ROUND(INDEX(FCSTSDV!$D$2:$L$2001,MATCH('ống nhựa túi bóng'!$C425,FCSTSDV!$C$2:$C$2001,0),MATCH('ống nhựa túi bóng'!I$3,FCSTSDV!$D$1:$L$1,0)),1)/'ống nhựa túi bóng'!$D425,0)</f>
        <v>30</v>
      </c>
      <c r="J425" s="92">
        <f t="array" ref="J425">IFERROR(ROUND(INDEX(FCSTSDV!$D$2:$L$2001,MATCH('ống nhựa túi bóng'!$C425,FCSTSDV!$C$2:$C$2001,0),MATCH('ống nhựa túi bóng'!J$3,FCSTSDV!$D$1:$L$1,0)),1)/'ống nhựa túi bóng'!$D425,0)</f>
        <v>30</v>
      </c>
      <c r="K425" s="92">
        <f t="array" ref="K425">IFERROR(ROUND(INDEX(FCSTSDV!$D$2:$L$2001,MATCH('ống nhựa túi bóng'!$C425,FCSTSDV!$C$2:$C$2001,0),MATCH('ống nhựa túi bóng'!K$3,FCSTSDV!$D$1:$L$1,0)),1)/'ống nhựa túi bóng'!$D425,0)</f>
        <v>30</v>
      </c>
      <c r="L425" s="92">
        <f t="array" ref="L425">IFERROR(ROUND(INDEX(FCSTSDV!$D$2:$L$2001,MATCH('ống nhựa túi bóng'!$C425,FCSTSDV!$C$2:$C$2001,0),MATCH('ống nhựa túi bóng'!L$3,FCSTSDV!$D$1:$L$1,0)),1)/'ống nhựa túi bóng'!$D425,0)</f>
        <v>30</v>
      </c>
      <c r="M425" s="92">
        <f t="array" ref="M425">IFERROR(ROUND(INDEX(FCSTSDV!$D$2:$L$2001,MATCH('ống nhựa túi bóng'!$C425,FCSTSDV!$C$2:$C$2001,0),MATCH('ống nhựa túi bóng'!M$3,FCSTSDV!$D$1:$L$1,0)),1)/'ống nhựa túi bóng'!$D425,0)</f>
        <v>30</v>
      </c>
      <c r="N425" s="92">
        <f t="array" ref="N425">IFERROR(ROUND(INDEX(FCSTSDV!$D$2:$L$2001,MATCH('ống nhựa túi bóng'!$C425,FCSTSDV!$C$2:$C$2001,0),MATCH('ống nhựa túi bóng'!N$3,FCSTSDV!$D$1:$L$1,0)),1)/'ống nhựa túi bóng'!$D425,0)</f>
        <v>183</v>
      </c>
      <c r="O425" s="92">
        <f t="array" ref="O425">IFERROR(ROUND(INDEX(FCSTSDV!$D$2:$L$2001,MATCH('ống nhựa túi bóng'!$C425,FCSTSDV!$C$2:$C$2001,0),MATCH('ống nhựa túi bóng'!O$3,FCSTSDV!$D$1:$L$1,0)),1)/'ống nhựa túi bóng'!$D425,0)</f>
        <v>235</v>
      </c>
      <c r="P425" s="92">
        <f t="array" ref="P425">IFERROR(ROUND(INDEX(FCSTSDV!$D$2:$L$2001,MATCH('ống nhựa túi bóng'!$C425,FCSTSDV!$C$2:$C$2001,0),MATCH('ống nhựa túi bóng'!P$3,FCSTSDV!$D$1:$L$1,0)),1)/'ống nhựa túi bóng'!$D425,0)</f>
        <v>0</v>
      </c>
      <c r="Q425" s="92">
        <f t="array" ref="Q425">IFERROR(ROUND(INDEX(FCSTSDV!$D$2:$L$2001,MATCH('ống nhựa túi bóng'!$C425,FCSTSDV!$C$2:$C$2001,0),MATCH('ống nhựa túi bóng'!Q$3,FCSTSDV!$D$1:$L$1,0)),1)/'ống nhựa túi bóng'!$D425,0)</f>
        <v>0</v>
      </c>
      <c r="R425" s="92">
        <f t="array" ref="R425">IFERROR(ROUND(INDEX(FCSTSDV!$D$2:$L$2001,MATCH('ống nhựa túi bóng'!$C425,FCSTSDV!$C$2:$C$2001,0),MATCH('ống nhựa túi bóng'!R$3,FCSTSDV!$D$1:$L$1,0)),1)/'ống nhựa túi bóng'!$D425,0)</f>
        <v>0</v>
      </c>
      <c r="S425" s="92">
        <f t="array" ref="S425">IFERROR(ROUND(INDEX(FCSTSDV!$D$2:$L$2001,MATCH('ống nhựa túi bóng'!$C425,FCSTSDV!$C$2:$C$2001,0),MATCH('ống nhựa túi bóng'!S$3,FCSTSDV!$D$1:$L$1,0)),1)/'ống nhựa túi bóng'!$D425,0)</f>
        <v>0</v>
      </c>
      <c r="T425" s="92">
        <f t="shared" si="54"/>
        <v>568</v>
      </c>
    </row>
    <row r="426" spans="1:20" ht="20.100000000000001" hidden="1" customHeight="1">
      <c r="A426" s="1095"/>
      <c r="B426" s="1083"/>
      <c r="C426" s="55" t="s">
        <v>787</v>
      </c>
      <c r="D426" s="420">
        <v>5000</v>
      </c>
      <c r="E426" s="783"/>
      <c r="F426" s="783"/>
      <c r="G426" s="783"/>
      <c r="H426" s="92">
        <f t="array" ref="H426">IFERROR(ROUND(INDEX(FCSTSDV!$D$2:$L$2001,MATCH('ống nhựa túi bóng'!$C426,FCSTSDV!$C$2:$C$2001,0),MATCH('ống nhựa túi bóng'!H$3,FCSTSDV!$D$1:$L$1,0)),1)/'ống nhựa túi bóng'!$D426,0)</f>
        <v>0</v>
      </c>
      <c r="I426" s="92">
        <f t="array" ref="I426">IFERROR(ROUND(INDEX(FCSTSDV!$D$2:$L$2001,MATCH('ống nhựa túi bóng'!$C426,FCSTSDV!$C$2:$C$2001,0),MATCH('ống nhựa túi bóng'!I$3,FCSTSDV!$D$1:$L$1,0)),1)/'ống nhựa túi bóng'!$D426,0)</f>
        <v>18</v>
      </c>
      <c r="J426" s="92">
        <f t="array" ref="J426">IFERROR(ROUND(INDEX(FCSTSDV!$D$2:$L$2001,MATCH('ống nhựa túi bóng'!$C426,FCSTSDV!$C$2:$C$2001,0),MATCH('ống nhựa túi bóng'!J$3,FCSTSDV!$D$1:$L$1,0)),1)/'ống nhựa túi bóng'!$D426,0)</f>
        <v>18</v>
      </c>
      <c r="K426" s="92">
        <f t="array" ref="K426">IFERROR(ROUND(INDEX(FCSTSDV!$D$2:$L$2001,MATCH('ống nhựa túi bóng'!$C426,FCSTSDV!$C$2:$C$2001,0),MATCH('ống nhựa túi bóng'!K$3,FCSTSDV!$D$1:$L$1,0)),1)/'ống nhựa túi bóng'!$D426,0)</f>
        <v>18</v>
      </c>
      <c r="L426" s="92">
        <f t="array" ref="L426">IFERROR(ROUND(INDEX(FCSTSDV!$D$2:$L$2001,MATCH('ống nhựa túi bóng'!$C426,FCSTSDV!$C$2:$C$2001,0),MATCH('ống nhựa túi bóng'!L$3,FCSTSDV!$D$1:$L$1,0)),1)/'ống nhựa túi bóng'!$D426,0)</f>
        <v>18</v>
      </c>
      <c r="M426" s="92">
        <f t="array" ref="M426">IFERROR(ROUND(INDEX(FCSTSDV!$D$2:$L$2001,MATCH('ống nhựa túi bóng'!$C426,FCSTSDV!$C$2:$C$2001,0),MATCH('ống nhựa túi bóng'!M$3,FCSTSDV!$D$1:$L$1,0)),1)/'ống nhựa túi bóng'!$D426,0)</f>
        <v>18</v>
      </c>
      <c r="N426" s="92">
        <f t="array" ref="N426">IFERROR(ROUND(INDEX(FCSTSDV!$D$2:$L$2001,MATCH('ống nhựa túi bóng'!$C426,FCSTSDV!$C$2:$C$2001,0),MATCH('ống nhựa túi bóng'!N$3,FCSTSDV!$D$1:$L$1,0)),1)/'ống nhựa túi bóng'!$D426,0)</f>
        <v>114</v>
      </c>
      <c r="O426" s="92">
        <f t="array" ref="O426">IFERROR(ROUND(INDEX(FCSTSDV!$D$2:$L$2001,MATCH('ống nhựa túi bóng'!$C426,FCSTSDV!$C$2:$C$2001,0),MATCH('ống nhựa túi bóng'!O$3,FCSTSDV!$D$1:$L$1,0)),1)/'ống nhựa túi bóng'!$D426,0)</f>
        <v>141</v>
      </c>
      <c r="P426" s="92">
        <f t="array" ref="P426">IFERROR(ROUND(INDEX(FCSTSDV!$D$2:$L$2001,MATCH('ống nhựa túi bóng'!$C426,FCSTSDV!$C$2:$C$2001,0),MATCH('ống nhựa túi bóng'!P$3,FCSTSDV!$D$1:$L$1,0)),1)/'ống nhựa túi bóng'!$D426,0)</f>
        <v>0</v>
      </c>
      <c r="Q426" s="92">
        <f t="array" ref="Q426">IFERROR(ROUND(INDEX(FCSTSDV!$D$2:$L$2001,MATCH('ống nhựa túi bóng'!$C426,FCSTSDV!$C$2:$C$2001,0),MATCH('ống nhựa túi bóng'!Q$3,FCSTSDV!$D$1:$L$1,0)),1)/'ống nhựa túi bóng'!$D426,0)</f>
        <v>0</v>
      </c>
      <c r="R426" s="92">
        <f t="array" ref="R426">IFERROR(ROUND(INDEX(FCSTSDV!$D$2:$L$2001,MATCH('ống nhựa túi bóng'!$C426,FCSTSDV!$C$2:$C$2001,0),MATCH('ống nhựa túi bóng'!R$3,FCSTSDV!$D$1:$L$1,0)),1)/'ống nhựa túi bóng'!$D426,0)</f>
        <v>0</v>
      </c>
      <c r="S426" s="92">
        <f t="array" ref="S426">IFERROR(ROUND(INDEX(FCSTSDV!$D$2:$L$2001,MATCH('ống nhựa túi bóng'!$C426,FCSTSDV!$C$2:$C$2001,0),MATCH('ống nhựa túi bóng'!S$3,FCSTSDV!$D$1:$L$1,0)),1)/'ống nhựa túi bóng'!$D426,0)</f>
        <v>0</v>
      </c>
      <c r="T426" s="92">
        <f t="shared" si="54"/>
        <v>345</v>
      </c>
    </row>
    <row r="427" spans="1:20" ht="20.100000000000001" hidden="1" customHeight="1">
      <c r="A427" s="1095"/>
      <c r="B427" s="1083"/>
      <c r="C427" s="55" t="s">
        <v>783</v>
      </c>
      <c r="D427" s="420">
        <v>3000</v>
      </c>
      <c r="E427" s="783"/>
      <c r="F427" s="783"/>
      <c r="G427" s="783"/>
      <c r="H427" s="92">
        <f t="array" ref="H427">IFERROR(ROUND(INDEX(FCSTSDV!$D$2:$L$2001,MATCH('ống nhựa túi bóng'!$C427,FCSTSDV!$C$2:$C$2001,0),MATCH('ống nhựa túi bóng'!H$3,FCSTSDV!$D$1:$L$1,0)),1)/'ống nhựa túi bóng'!$D427,0)</f>
        <v>0</v>
      </c>
      <c r="I427" s="92">
        <f t="array" ref="I427">IFERROR(ROUND(INDEX(FCSTSDV!$D$2:$L$2001,MATCH('ống nhựa túi bóng'!$C427,FCSTSDV!$C$2:$C$2001,0),MATCH('ống nhựa túi bóng'!I$3,FCSTSDV!$D$1:$L$1,0)),1)/'ống nhựa túi bóng'!$D427,0)</f>
        <v>10</v>
      </c>
      <c r="J427" s="92">
        <f t="array" ref="J427">IFERROR(ROUND(INDEX(FCSTSDV!$D$2:$L$2001,MATCH('ống nhựa túi bóng'!$C427,FCSTSDV!$C$2:$C$2001,0),MATCH('ống nhựa túi bóng'!J$3,FCSTSDV!$D$1:$L$1,0)),1)/'ống nhựa túi bóng'!$D427,0)</f>
        <v>14</v>
      </c>
      <c r="K427" s="92">
        <f t="array" ref="K427">IFERROR(ROUND(INDEX(FCSTSDV!$D$2:$L$2001,MATCH('ống nhựa túi bóng'!$C427,FCSTSDV!$C$2:$C$2001,0),MATCH('ống nhựa túi bóng'!K$3,FCSTSDV!$D$1:$L$1,0)),1)/'ống nhựa túi bóng'!$D427,0)</f>
        <v>15</v>
      </c>
      <c r="L427" s="92">
        <f t="array" ref="L427">IFERROR(ROUND(INDEX(FCSTSDV!$D$2:$L$2001,MATCH('ống nhựa túi bóng'!$C427,FCSTSDV!$C$2:$C$2001,0),MATCH('ống nhựa túi bóng'!L$3,FCSTSDV!$D$1:$L$1,0)),1)/'ống nhựa túi bóng'!$D427,0)</f>
        <v>15</v>
      </c>
      <c r="M427" s="92">
        <f t="array" ref="M427">IFERROR(ROUND(INDEX(FCSTSDV!$D$2:$L$2001,MATCH('ống nhựa túi bóng'!$C427,FCSTSDV!$C$2:$C$2001,0),MATCH('ống nhựa túi bóng'!M$3,FCSTSDV!$D$1:$L$1,0)),1)/'ống nhựa túi bóng'!$D427,0)</f>
        <v>20</v>
      </c>
      <c r="N427" s="92">
        <f t="array" ref="N427">IFERROR(ROUND(INDEX(FCSTSDV!$D$2:$L$2001,MATCH('ống nhựa túi bóng'!$C427,FCSTSDV!$C$2:$C$2001,0),MATCH('ống nhựa túi bóng'!N$3,FCSTSDV!$D$1:$L$1,0)),1)/'ống nhựa túi bóng'!$D427,0)</f>
        <v>94</v>
      </c>
      <c r="O427" s="92">
        <f t="array" ref="O427">IFERROR(ROUND(INDEX(FCSTSDV!$D$2:$L$2001,MATCH('ống nhựa túi bóng'!$C427,FCSTSDV!$C$2:$C$2001,0),MATCH('ống nhựa túi bóng'!O$3,FCSTSDV!$D$1:$L$1,0)),1)/'ống nhựa túi bóng'!$D427,0)</f>
        <v>125</v>
      </c>
      <c r="P427" s="92">
        <f t="array" ref="P427">IFERROR(ROUND(INDEX(FCSTSDV!$D$2:$L$2001,MATCH('ống nhựa túi bóng'!$C427,FCSTSDV!$C$2:$C$2001,0),MATCH('ống nhựa túi bóng'!P$3,FCSTSDV!$D$1:$L$1,0)),1)/'ống nhựa túi bóng'!$D427,0)</f>
        <v>0</v>
      </c>
      <c r="Q427" s="92">
        <f t="array" ref="Q427">IFERROR(ROUND(INDEX(FCSTSDV!$D$2:$L$2001,MATCH('ống nhựa túi bóng'!$C427,FCSTSDV!$C$2:$C$2001,0),MATCH('ống nhựa túi bóng'!Q$3,FCSTSDV!$D$1:$L$1,0)),1)/'ống nhựa túi bóng'!$D427,0)</f>
        <v>0</v>
      </c>
      <c r="R427" s="92">
        <f t="array" ref="R427">IFERROR(ROUND(INDEX(FCSTSDV!$D$2:$L$2001,MATCH('ống nhựa túi bóng'!$C427,FCSTSDV!$C$2:$C$2001,0),MATCH('ống nhựa túi bóng'!R$3,FCSTSDV!$D$1:$L$1,0)),1)/'ống nhựa túi bóng'!$D427,0)</f>
        <v>0</v>
      </c>
      <c r="S427" s="92">
        <f t="array" ref="S427">IFERROR(ROUND(INDEX(FCSTSDV!$D$2:$L$2001,MATCH('ống nhựa túi bóng'!$C427,FCSTSDV!$C$2:$C$2001,0),MATCH('ống nhựa túi bóng'!S$3,FCSTSDV!$D$1:$L$1,0)),1)/'ống nhựa túi bóng'!$D427,0)</f>
        <v>0</v>
      </c>
      <c r="T427" s="92">
        <f t="shared" si="54"/>
        <v>293</v>
      </c>
    </row>
    <row r="428" spans="1:20" ht="20.100000000000001" hidden="1" customHeight="1">
      <c r="A428" s="1095"/>
      <c r="B428" s="1083"/>
      <c r="C428" s="55" t="s">
        <v>781</v>
      </c>
      <c r="D428" s="420">
        <v>5000</v>
      </c>
      <c r="E428" s="783"/>
      <c r="F428" s="783"/>
      <c r="G428" s="783"/>
      <c r="H428" s="92">
        <f t="array" ref="H428">IFERROR(ROUND(INDEX(FCSTSDV!$D$2:$L$2001,MATCH('ống nhựa túi bóng'!$C428,FCSTSDV!$C$2:$C$2001,0),MATCH('ống nhựa túi bóng'!H$3,FCSTSDV!$D$1:$L$1,0)),1)/'ống nhựa túi bóng'!$D428,0)</f>
        <v>0</v>
      </c>
      <c r="I428" s="92">
        <f t="array" ref="I428">IFERROR(ROUND(INDEX(FCSTSDV!$D$2:$L$2001,MATCH('ống nhựa túi bóng'!$C428,FCSTSDV!$C$2:$C$2001,0),MATCH('ống nhựa túi bóng'!I$3,FCSTSDV!$D$1:$L$1,0)),1)/'ống nhựa túi bóng'!$D428,0)</f>
        <v>6</v>
      </c>
      <c r="J428" s="92">
        <f t="array" ref="J428">IFERROR(ROUND(INDEX(FCSTSDV!$D$2:$L$2001,MATCH('ống nhựa túi bóng'!$C428,FCSTSDV!$C$2:$C$2001,0),MATCH('ống nhựa túi bóng'!J$3,FCSTSDV!$D$1:$L$1,0)),1)/'ống nhựa túi bóng'!$D428,0)</f>
        <v>8</v>
      </c>
      <c r="K428" s="92">
        <f t="array" ref="K428">IFERROR(ROUND(INDEX(FCSTSDV!$D$2:$L$2001,MATCH('ống nhựa túi bóng'!$C428,FCSTSDV!$C$2:$C$2001,0),MATCH('ống nhựa túi bóng'!K$3,FCSTSDV!$D$1:$L$1,0)),1)/'ống nhựa túi bóng'!$D428,0)</f>
        <v>9</v>
      </c>
      <c r="L428" s="92">
        <f t="array" ref="L428">IFERROR(ROUND(INDEX(FCSTSDV!$D$2:$L$2001,MATCH('ống nhựa túi bóng'!$C428,FCSTSDV!$C$2:$C$2001,0),MATCH('ống nhựa túi bóng'!L$3,FCSTSDV!$D$1:$L$1,0)),1)/'ống nhựa túi bóng'!$D428,0)</f>
        <v>9</v>
      </c>
      <c r="M428" s="92">
        <f t="array" ref="M428">IFERROR(ROUND(INDEX(FCSTSDV!$D$2:$L$2001,MATCH('ống nhựa túi bóng'!$C428,FCSTSDV!$C$2:$C$2001,0),MATCH('ống nhựa túi bóng'!M$3,FCSTSDV!$D$1:$L$1,0)),1)/'ống nhựa túi bóng'!$D428,0)</f>
        <v>12</v>
      </c>
      <c r="N428" s="92">
        <f t="array" ref="N428">IFERROR(ROUND(INDEX(FCSTSDV!$D$2:$L$2001,MATCH('ống nhựa túi bóng'!$C428,FCSTSDV!$C$2:$C$2001,0),MATCH('ống nhựa túi bóng'!N$3,FCSTSDV!$D$1:$L$1,0)),1)/'ống nhựa túi bóng'!$D428,0)</f>
        <v>56</v>
      </c>
      <c r="O428" s="92">
        <f t="array" ref="O428">IFERROR(ROUND(INDEX(FCSTSDV!$D$2:$L$2001,MATCH('ống nhựa túi bóng'!$C428,FCSTSDV!$C$2:$C$2001,0),MATCH('ống nhựa túi bóng'!O$3,FCSTSDV!$D$1:$L$1,0)),1)/'ống nhựa túi bóng'!$D428,0)</f>
        <v>78</v>
      </c>
      <c r="P428" s="92">
        <f t="array" ref="P428">IFERROR(ROUND(INDEX(FCSTSDV!$D$2:$L$2001,MATCH('ống nhựa túi bóng'!$C428,FCSTSDV!$C$2:$C$2001,0),MATCH('ống nhựa túi bóng'!P$3,FCSTSDV!$D$1:$L$1,0)),1)/'ống nhựa túi bóng'!$D428,0)</f>
        <v>0</v>
      </c>
      <c r="Q428" s="92">
        <f t="array" ref="Q428">IFERROR(ROUND(INDEX(FCSTSDV!$D$2:$L$2001,MATCH('ống nhựa túi bóng'!$C428,FCSTSDV!$C$2:$C$2001,0),MATCH('ống nhựa túi bóng'!Q$3,FCSTSDV!$D$1:$L$1,0)),1)/'ống nhựa túi bóng'!$D428,0)</f>
        <v>0</v>
      </c>
      <c r="R428" s="92">
        <f t="array" ref="R428">IFERROR(ROUND(INDEX(FCSTSDV!$D$2:$L$2001,MATCH('ống nhựa túi bóng'!$C428,FCSTSDV!$C$2:$C$2001,0),MATCH('ống nhựa túi bóng'!R$3,FCSTSDV!$D$1:$L$1,0)),1)/'ống nhựa túi bóng'!$D428,0)</f>
        <v>0</v>
      </c>
      <c r="S428" s="92">
        <f t="array" ref="S428">IFERROR(ROUND(INDEX(FCSTSDV!$D$2:$L$2001,MATCH('ống nhựa túi bóng'!$C428,FCSTSDV!$C$2:$C$2001,0),MATCH('ống nhựa túi bóng'!S$3,FCSTSDV!$D$1:$L$1,0)),1)/'ống nhựa túi bóng'!$D428,0)</f>
        <v>0</v>
      </c>
      <c r="T428" s="92">
        <f t="shared" si="54"/>
        <v>178</v>
      </c>
    </row>
    <row r="429" spans="1:20" ht="20.100000000000001" customHeight="1">
      <c r="A429" s="1095"/>
      <c r="B429" s="1083"/>
      <c r="C429" s="55" t="s">
        <v>1280</v>
      </c>
      <c r="D429" s="420">
        <v>3000</v>
      </c>
      <c r="E429" s="783"/>
      <c r="F429" s="783"/>
      <c r="G429" s="783"/>
      <c r="H429" s="92">
        <f t="array" ref="H429">IFERROR(ROUND(INDEX(FCSTSDV!$D$2:$L$2001,MATCH('ống nhựa túi bóng'!$C429,FCSTSDV!$C$2:$C$2001,0),MATCH('ống nhựa túi bóng'!H$3,FCSTSDV!$D$1:$L$1,0)),1)/'ống nhựa túi bóng'!$D429,0)</f>
        <v>0</v>
      </c>
      <c r="I429" s="92">
        <f t="array" ref="I429">IFERROR(ROUND(INDEX(FCSTSDV!$D$2:$L$2001,MATCH('ống nhựa túi bóng'!$C429,FCSTSDV!$C$2:$C$2001,0),MATCH('ống nhựa túi bóng'!I$3,FCSTSDV!$D$1:$L$1,0)),1)/'ống nhựa túi bóng'!$D429,0)</f>
        <v>0</v>
      </c>
      <c r="J429" s="92">
        <f t="array" ref="J429">IFERROR(ROUND(INDEX(FCSTSDV!$D$2:$L$2001,MATCH('ống nhựa túi bóng'!$C429,FCSTSDV!$C$2:$C$2001,0),MATCH('ống nhựa túi bóng'!J$3,FCSTSDV!$D$1:$L$1,0)),1)/'ống nhựa túi bóng'!$D429,0)</f>
        <v>0</v>
      </c>
      <c r="K429" s="92">
        <f t="array" ref="K429">IFERROR(ROUND(INDEX(FCSTSDV!$D$2:$L$2001,MATCH('ống nhựa túi bóng'!$C429,FCSTSDV!$C$2:$C$2001,0),MATCH('ống nhựa túi bóng'!K$3,FCSTSDV!$D$1:$L$1,0)),1)/'ống nhựa túi bóng'!$D429,0)</f>
        <v>0</v>
      </c>
      <c r="L429" s="92">
        <f t="array" ref="L429">IFERROR(ROUND(INDEX(FCSTSDV!$D$2:$L$2001,MATCH('ống nhựa túi bóng'!$C429,FCSTSDV!$C$2:$C$2001,0),MATCH('ống nhựa túi bóng'!L$3,FCSTSDV!$D$1:$L$1,0)),1)/'ống nhựa túi bóng'!$D429,0)</f>
        <v>0</v>
      </c>
      <c r="M429" s="92">
        <f t="array" ref="M429">IFERROR(ROUND(INDEX(FCSTSDV!$D$2:$L$2001,MATCH('ống nhựa túi bóng'!$C429,FCSTSDV!$C$2:$C$2001,0),MATCH('ống nhựa túi bóng'!M$3,FCSTSDV!$D$1:$L$1,0)),1)/'ống nhựa túi bóng'!$D429,0)</f>
        <v>0</v>
      </c>
      <c r="N429" s="92">
        <f t="array" ref="N429">IFERROR(ROUND(INDEX(FCSTSDV!$D$2:$L$2001,MATCH('ống nhựa túi bóng'!$C429,FCSTSDV!$C$2:$C$2001,0),MATCH('ống nhựa túi bóng'!N$3,FCSTSDV!$D$1:$L$1,0)),1)/'ống nhựa túi bóng'!$D429,0)</f>
        <v>0</v>
      </c>
      <c r="O429" s="92">
        <f t="array" ref="O429">IFERROR(ROUND(INDEX(FCSTSDV!$D$2:$L$2001,MATCH('ống nhựa túi bóng'!$C429,FCSTSDV!$C$2:$C$2001,0),MATCH('ống nhựa túi bóng'!O$3,FCSTSDV!$D$1:$L$1,0)),1)/'ống nhựa túi bóng'!$D429,0)</f>
        <v>0</v>
      </c>
      <c r="P429" s="92">
        <f t="array" ref="P429">IFERROR(ROUND(INDEX(FCSTSDV!$D$2:$L$2001,MATCH('ống nhựa túi bóng'!$C429,FCSTSDV!$C$2:$C$2001,0),MATCH('ống nhựa túi bóng'!P$3,FCSTSDV!$D$1:$L$1,0)),1)/'ống nhựa túi bóng'!$D429,0)</f>
        <v>0</v>
      </c>
      <c r="Q429" s="92">
        <f t="array" ref="Q429">IFERROR(ROUND(INDEX(FCSTSDV!$D$2:$L$2001,MATCH('ống nhựa túi bóng'!$C429,FCSTSDV!$C$2:$C$2001,0),MATCH('ống nhựa túi bóng'!Q$3,FCSTSDV!$D$1:$L$1,0)),1)/'ống nhựa túi bóng'!$D429,0)</f>
        <v>0</v>
      </c>
      <c r="R429" s="92">
        <f t="array" ref="R429">IFERROR(ROUND(INDEX(FCSTSDV!$D$2:$L$2001,MATCH('ống nhựa túi bóng'!$C429,FCSTSDV!$C$2:$C$2001,0),MATCH('ống nhựa túi bóng'!R$3,FCSTSDV!$D$1:$L$1,0)),1)/'ống nhựa túi bóng'!$D429,0)</f>
        <v>0</v>
      </c>
      <c r="S429" s="92">
        <f t="array" ref="S429">IFERROR(ROUND(INDEX(FCSTSDV!$D$2:$L$2001,MATCH('ống nhựa túi bóng'!$C429,FCSTSDV!$C$2:$C$2001,0),MATCH('ống nhựa túi bóng'!S$3,FCSTSDV!$D$1:$L$1,0)),1)/'ống nhựa túi bóng'!$D429,0)</f>
        <v>0</v>
      </c>
      <c r="T429" s="92">
        <f t="shared" si="54"/>
        <v>0</v>
      </c>
    </row>
    <row r="430" spans="1:20" ht="20.100000000000001" customHeight="1">
      <c r="A430" s="1095"/>
      <c r="B430" s="1083"/>
      <c r="C430" s="55" t="s">
        <v>1262</v>
      </c>
      <c r="D430" s="420">
        <v>5000</v>
      </c>
      <c r="E430" s="783"/>
      <c r="F430" s="783"/>
      <c r="G430" s="783"/>
      <c r="H430" s="92">
        <f t="array" ref="H430">IFERROR(ROUND(INDEX(FCSTSDV!$D$2:$L$2001,MATCH('ống nhựa túi bóng'!$C430,FCSTSDV!$C$2:$C$2001,0),MATCH('ống nhựa túi bóng'!H$3,FCSTSDV!$D$1:$L$1,0)),1)/'ống nhựa túi bóng'!$D430,0)</f>
        <v>0</v>
      </c>
      <c r="I430" s="92">
        <f t="array" ref="I430">IFERROR(ROUND(INDEX(FCSTSDV!$D$2:$L$2001,MATCH('ống nhựa túi bóng'!$C430,FCSTSDV!$C$2:$C$2001,0),MATCH('ống nhựa túi bóng'!I$3,FCSTSDV!$D$1:$L$1,0)),1)/'ống nhựa túi bóng'!$D430,0)</f>
        <v>0</v>
      </c>
      <c r="J430" s="92">
        <f t="array" ref="J430">IFERROR(ROUND(INDEX(FCSTSDV!$D$2:$L$2001,MATCH('ống nhựa túi bóng'!$C430,FCSTSDV!$C$2:$C$2001,0),MATCH('ống nhựa túi bóng'!J$3,FCSTSDV!$D$1:$L$1,0)),1)/'ống nhựa túi bóng'!$D430,0)</f>
        <v>0</v>
      </c>
      <c r="K430" s="92">
        <f t="array" ref="K430">IFERROR(ROUND(INDEX(FCSTSDV!$D$2:$L$2001,MATCH('ống nhựa túi bóng'!$C430,FCSTSDV!$C$2:$C$2001,0),MATCH('ống nhựa túi bóng'!K$3,FCSTSDV!$D$1:$L$1,0)),1)/'ống nhựa túi bóng'!$D430,0)</f>
        <v>0</v>
      </c>
      <c r="L430" s="92">
        <f t="array" ref="L430">IFERROR(ROUND(INDEX(FCSTSDV!$D$2:$L$2001,MATCH('ống nhựa túi bóng'!$C430,FCSTSDV!$C$2:$C$2001,0),MATCH('ống nhựa túi bóng'!L$3,FCSTSDV!$D$1:$L$1,0)),1)/'ống nhựa túi bóng'!$D430,0)</f>
        <v>0</v>
      </c>
      <c r="M430" s="92">
        <f t="array" ref="M430">IFERROR(ROUND(INDEX(FCSTSDV!$D$2:$L$2001,MATCH('ống nhựa túi bóng'!$C430,FCSTSDV!$C$2:$C$2001,0),MATCH('ống nhựa túi bóng'!M$3,FCSTSDV!$D$1:$L$1,0)),1)/'ống nhựa túi bóng'!$D430,0)</f>
        <v>0</v>
      </c>
      <c r="N430" s="92">
        <f t="array" ref="N430">IFERROR(ROUND(INDEX(FCSTSDV!$D$2:$L$2001,MATCH('ống nhựa túi bóng'!$C430,FCSTSDV!$C$2:$C$2001,0),MATCH('ống nhựa túi bóng'!N$3,FCSTSDV!$D$1:$L$1,0)),1)/'ống nhựa túi bóng'!$D430,0)</f>
        <v>0</v>
      </c>
      <c r="O430" s="92">
        <f t="array" ref="O430">IFERROR(ROUND(INDEX(FCSTSDV!$D$2:$L$2001,MATCH('ống nhựa túi bóng'!$C430,FCSTSDV!$C$2:$C$2001,0),MATCH('ống nhựa túi bóng'!O$3,FCSTSDV!$D$1:$L$1,0)),1)/'ống nhựa túi bóng'!$D430,0)</f>
        <v>0</v>
      </c>
      <c r="P430" s="92">
        <f t="array" ref="P430">IFERROR(ROUND(INDEX(FCSTSDV!$D$2:$L$2001,MATCH('ống nhựa túi bóng'!$C430,FCSTSDV!$C$2:$C$2001,0),MATCH('ống nhựa túi bóng'!P$3,FCSTSDV!$D$1:$L$1,0)),1)/'ống nhựa túi bóng'!$D430,0)</f>
        <v>0</v>
      </c>
      <c r="Q430" s="92">
        <f t="array" ref="Q430">IFERROR(ROUND(INDEX(FCSTSDV!$D$2:$L$2001,MATCH('ống nhựa túi bóng'!$C430,FCSTSDV!$C$2:$C$2001,0),MATCH('ống nhựa túi bóng'!Q$3,FCSTSDV!$D$1:$L$1,0)),1)/'ống nhựa túi bóng'!$D430,0)</f>
        <v>0</v>
      </c>
      <c r="R430" s="92">
        <f t="array" ref="R430">IFERROR(ROUND(INDEX(FCSTSDV!$D$2:$L$2001,MATCH('ống nhựa túi bóng'!$C430,FCSTSDV!$C$2:$C$2001,0),MATCH('ống nhựa túi bóng'!R$3,FCSTSDV!$D$1:$L$1,0)),1)/'ống nhựa túi bóng'!$D430,0)</f>
        <v>0</v>
      </c>
      <c r="S430" s="92">
        <f t="array" ref="S430">IFERROR(ROUND(INDEX(FCSTSDV!$D$2:$L$2001,MATCH('ống nhựa túi bóng'!$C430,FCSTSDV!$C$2:$C$2001,0),MATCH('ống nhựa túi bóng'!S$3,FCSTSDV!$D$1:$L$1,0)),1)/'ống nhựa túi bóng'!$D430,0)</f>
        <v>0</v>
      </c>
      <c r="T430" s="92">
        <f t="shared" si="54"/>
        <v>0</v>
      </c>
    </row>
    <row r="431" spans="1:20" ht="20.100000000000001" customHeight="1">
      <c r="A431" s="1095"/>
      <c r="B431" s="1083"/>
      <c r="C431" s="55" t="s">
        <v>1263</v>
      </c>
      <c r="D431" s="420">
        <v>3000</v>
      </c>
      <c r="E431" s="783"/>
      <c r="F431" s="783"/>
      <c r="G431" s="783"/>
      <c r="H431" s="92">
        <f t="array" ref="H431">IFERROR(ROUND(INDEX(FCSTSDV!$D$2:$L$2001,MATCH('ống nhựa túi bóng'!$C431,FCSTSDV!$C$2:$C$2001,0),MATCH('ống nhựa túi bóng'!H$3,FCSTSDV!$D$1:$L$1,0)),1)/'ống nhựa túi bóng'!$D431,0)</f>
        <v>0</v>
      </c>
      <c r="I431" s="92">
        <f t="array" ref="I431">IFERROR(ROUND(INDEX(FCSTSDV!$D$2:$L$2001,MATCH('ống nhựa túi bóng'!$C431,FCSTSDV!$C$2:$C$2001,0),MATCH('ống nhựa túi bóng'!I$3,FCSTSDV!$D$1:$L$1,0)),1)/'ống nhựa túi bóng'!$D431,0)</f>
        <v>0</v>
      </c>
      <c r="J431" s="92">
        <f t="array" ref="J431">IFERROR(ROUND(INDEX(FCSTSDV!$D$2:$L$2001,MATCH('ống nhựa túi bóng'!$C431,FCSTSDV!$C$2:$C$2001,0),MATCH('ống nhựa túi bóng'!J$3,FCSTSDV!$D$1:$L$1,0)),1)/'ống nhựa túi bóng'!$D431,0)</f>
        <v>0</v>
      </c>
      <c r="K431" s="92">
        <f t="array" ref="K431">IFERROR(ROUND(INDEX(FCSTSDV!$D$2:$L$2001,MATCH('ống nhựa túi bóng'!$C431,FCSTSDV!$C$2:$C$2001,0),MATCH('ống nhựa túi bóng'!K$3,FCSTSDV!$D$1:$L$1,0)),1)/'ống nhựa túi bóng'!$D431,0)</f>
        <v>0</v>
      </c>
      <c r="L431" s="92">
        <f t="array" ref="L431">IFERROR(ROUND(INDEX(FCSTSDV!$D$2:$L$2001,MATCH('ống nhựa túi bóng'!$C431,FCSTSDV!$C$2:$C$2001,0),MATCH('ống nhựa túi bóng'!L$3,FCSTSDV!$D$1:$L$1,0)),1)/'ống nhựa túi bóng'!$D431,0)</f>
        <v>0</v>
      </c>
      <c r="M431" s="92">
        <f t="array" ref="M431">IFERROR(ROUND(INDEX(FCSTSDV!$D$2:$L$2001,MATCH('ống nhựa túi bóng'!$C431,FCSTSDV!$C$2:$C$2001,0),MATCH('ống nhựa túi bóng'!M$3,FCSTSDV!$D$1:$L$1,0)),1)/'ống nhựa túi bóng'!$D431,0)</f>
        <v>0</v>
      </c>
      <c r="N431" s="92">
        <f t="array" ref="N431">IFERROR(ROUND(INDEX(FCSTSDV!$D$2:$L$2001,MATCH('ống nhựa túi bóng'!$C431,FCSTSDV!$C$2:$C$2001,0),MATCH('ống nhựa túi bóng'!N$3,FCSTSDV!$D$1:$L$1,0)),1)/'ống nhựa túi bóng'!$D431,0)</f>
        <v>0</v>
      </c>
      <c r="O431" s="92">
        <f t="array" ref="O431">IFERROR(ROUND(INDEX(FCSTSDV!$D$2:$L$2001,MATCH('ống nhựa túi bóng'!$C431,FCSTSDV!$C$2:$C$2001,0),MATCH('ống nhựa túi bóng'!O$3,FCSTSDV!$D$1:$L$1,0)),1)/'ống nhựa túi bóng'!$D431,0)</f>
        <v>0</v>
      </c>
      <c r="P431" s="92">
        <f t="array" ref="P431">IFERROR(ROUND(INDEX(FCSTSDV!$D$2:$L$2001,MATCH('ống nhựa túi bóng'!$C431,FCSTSDV!$C$2:$C$2001,0),MATCH('ống nhựa túi bóng'!P$3,FCSTSDV!$D$1:$L$1,0)),1)/'ống nhựa túi bóng'!$D431,0)</f>
        <v>0</v>
      </c>
      <c r="Q431" s="92">
        <f t="array" ref="Q431">IFERROR(ROUND(INDEX(FCSTSDV!$D$2:$L$2001,MATCH('ống nhựa túi bóng'!$C431,FCSTSDV!$C$2:$C$2001,0),MATCH('ống nhựa túi bóng'!Q$3,FCSTSDV!$D$1:$L$1,0)),1)/'ống nhựa túi bóng'!$D431,0)</f>
        <v>0</v>
      </c>
      <c r="R431" s="92">
        <f t="array" ref="R431">IFERROR(ROUND(INDEX(FCSTSDV!$D$2:$L$2001,MATCH('ống nhựa túi bóng'!$C431,FCSTSDV!$C$2:$C$2001,0),MATCH('ống nhựa túi bóng'!R$3,FCSTSDV!$D$1:$L$1,0)),1)/'ống nhựa túi bóng'!$D431,0)</f>
        <v>0</v>
      </c>
      <c r="S431" s="92">
        <f t="array" ref="S431">IFERROR(ROUND(INDEX(FCSTSDV!$D$2:$L$2001,MATCH('ống nhựa túi bóng'!$C431,FCSTSDV!$C$2:$C$2001,0),MATCH('ống nhựa túi bóng'!S$3,FCSTSDV!$D$1:$L$1,0)),1)/'ống nhựa túi bóng'!$D431,0)</f>
        <v>0</v>
      </c>
      <c r="T431" s="92">
        <f t="shared" si="54"/>
        <v>0</v>
      </c>
    </row>
    <row r="432" spans="1:20" ht="20.100000000000001" customHeight="1">
      <c r="A432" s="1095"/>
      <c r="B432" s="1083"/>
      <c r="C432" s="55" t="s">
        <v>1281</v>
      </c>
      <c r="D432" s="420">
        <v>15000</v>
      </c>
      <c r="E432" s="783"/>
      <c r="F432" s="783"/>
      <c r="G432" s="783"/>
      <c r="H432" s="92">
        <f t="array" ref="H432">IFERROR(ROUND(INDEX(FCSTSDV!$D$2:$L$2001,MATCH('ống nhựa túi bóng'!$C432,FCSTSDV!$C$2:$C$2001,0),MATCH('ống nhựa túi bóng'!H$3,FCSTSDV!$D$1:$L$1,0)),1)/'ống nhựa túi bóng'!$D432,0)</f>
        <v>0</v>
      </c>
      <c r="I432" s="92">
        <f t="array" ref="I432">IFERROR(ROUND(INDEX(FCSTSDV!$D$2:$L$2001,MATCH('ống nhựa túi bóng'!$C432,FCSTSDV!$C$2:$C$2001,0),MATCH('ống nhựa túi bóng'!I$3,FCSTSDV!$D$1:$L$1,0)),1)/'ống nhựa túi bóng'!$D432,0)</f>
        <v>0</v>
      </c>
      <c r="J432" s="92">
        <f t="array" ref="J432">IFERROR(ROUND(INDEX(FCSTSDV!$D$2:$L$2001,MATCH('ống nhựa túi bóng'!$C432,FCSTSDV!$C$2:$C$2001,0),MATCH('ống nhựa túi bóng'!J$3,FCSTSDV!$D$1:$L$1,0)),1)/'ống nhựa túi bóng'!$D432,0)</f>
        <v>0</v>
      </c>
      <c r="K432" s="92">
        <f t="array" ref="K432">IFERROR(ROUND(INDEX(FCSTSDV!$D$2:$L$2001,MATCH('ống nhựa túi bóng'!$C432,FCSTSDV!$C$2:$C$2001,0),MATCH('ống nhựa túi bóng'!K$3,FCSTSDV!$D$1:$L$1,0)),1)/'ống nhựa túi bóng'!$D432,0)</f>
        <v>0</v>
      </c>
      <c r="L432" s="92">
        <f t="array" ref="L432">IFERROR(ROUND(INDEX(FCSTSDV!$D$2:$L$2001,MATCH('ống nhựa túi bóng'!$C432,FCSTSDV!$C$2:$C$2001,0),MATCH('ống nhựa túi bóng'!L$3,FCSTSDV!$D$1:$L$1,0)),1)/'ống nhựa túi bóng'!$D432,0)</f>
        <v>0</v>
      </c>
      <c r="M432" s="92">
        <f t="array" ref="M432">IFERROR(ROUND(INDEX(FCSTSDV!$D$2:$L$2001,MATCH('ống nhựa túi bóng'!$C432,FCSTSDV!$C$2:$C$2001,0),MATCH('ống nhựa túi bóng'!M$3,FCSTSDV!$D$1:$L$1,0)),1)/'ống nhựa túi bóng'!$D432,0)</f>
        <v>0</v>
      </c>
      <c r="N432" s="92">
        <f t="array" ref="N432">IFERROR(ROUND(INDEX(FCSTSDV!$D$2:$L$2001,MATCH('ống nhựa túi bóng'!$C432,FCSTSDV!$C$2:$C$2001,0),MATCH('ống nhựa túi bóng'!N$3,FCSTSDV!$D$1:$L$1,0)),1)/'ống nhựa túi bóng'!$D432,0)</f>
        <v>0</v>
      </c>
      <c r="O432" s="92">
        <f t="array" ref="O432">IFERROR(ROUND(INDEX(FCSTSDV!$D$2:$L$2001,MATCH('ống nhựa túi bóng'!$C432,FCSTSDV!$C$2:$C$2001,0),MATCH('ống nhựa túi bóng'!O$3,FCSTSDV!$D$1:$L$1,0)),1)/'ống nhựa túi bóng'!$D432,0)</f>
        <v>0</v>
      </c>
      <c r="P432" s="92">
        <f t="array" ref="P432">IFERROR(ROUND(INDEX(FCSTSDV!$D$2:$L$2001,MATCH('ống nhựa túi bóng'!$C432,FCSTSDV!$C$2:$C$2001,0),MATCH('ống nhựa túi bóng'!P$3,FCSTSDV!$D$1:$L$1,0)),1)/'ống nhựa túi bóng'!$D432,0)</f>
        <v>0</v>
      </c>
      <c r="Q432" s="92">
        <f t="array" ref="Q432">IFERROR(ROUND(INDEX(FCSTSDV!$D$2:$L$2001,MATCH('ống nhựa túi bóng'!$C432,FCSTSDV!$C$2:$C$2001,0),MATCH('ống nhựa túi bóng'!Q$3,FCSTSDV!$D$1:$L$1,0)),1)/'ống nhựa túi bóng'!$D432,0)</f>
        <v>0</v>
      </c>
      <c r="R432" s="92">
        <f t="array" ref="R432">IFERROR(ROUND(INDEX(FCSTSDV!$D$2:$L$2001,MATCH('ống nhựa túi bóng'!$C432,FCSTSDV!$C$2:$C$2001,0),MATCH('ống nhựa túi bóng'!R$3,FCSTSDV!$D$1:$L$1,0)),1)/'ống nhựa túi bóng'!$D432,0)</f>
        <v>0</v>
      </c>
      <c r="S432" s="92">
        <f t="array" ref="S432">IFERROR(ROUND(INDEX(FCSTSDV!$D$2:$L$2001,MATCH('ống nhựa túi bóng'!$C432,FCSTSDV!$C$2:$C$2001,0),MATCH('ống nhựa túi bóng'!S$3,FCSTSDV!$D$1:$L$1,0)),1)/'ống nhựa túi bóng'!$D432,0)</f>
        <v>0</v>
      </c>
      <c r="T432" s="92">
        <f t="shared" si="54"/>
        <v>0</v>
      </c>
    </row>
    <row r="433" spans="1:20" ht="18.75" hidden="1" customHeight="1">
      <c r="A433" s="818"/>
      <c r="B433" s="1072"/>
      <c r="C433" s="426" t="s">
        <v>114</v>
      </c>
      <c r="D433" s="413">
        <v>15000</v>
      </c>
      <c r="E433" s="784"/>
      <c r="F433" s="784"/>
      <c r="G433" s="784"/>
      <c r="H433" s="92">
        <f t="array" ref="H433">IFERROR(ROUND(INDEX(FCSTSDV!$D$2:$L$2001,MATCH('ống nhựa túi bóng'!$C433,FCSTSDV!$C$2:$C$2001,0),MATCH('ống nhựa túi bóng'!H$3,FCSTSDV!$D$1:$L$1,0)),1)/'ống nhựa túi bóng'!$D433,0)</f>
        <v>0</v>
      </c>
      <c r="I433" s="92">
        <f t="array" ref="I433">IFERROR(ROUND(INDEX(FCSTSDV!$D$2:$L$2001,MATCH('ống nhựa túi bóng'!$C433,FCSTSDV!$C$2:$C$2001,0),MATCH('ống nhựa túi bóng'!I$3,FCSTSDV!$D$1:$L$1,0)),1)/'ống nhựa túi bóng'!$D433,0)</f>
        <v>1</v>
      </c>
      <c r="J433" s="92">
        <f t="array" ref="J433">IFERROR(ROUND(INDEX(FCSTSDV!$D$2:$L$2001,MATCH('ống nhựa túi bóng'!$C433,FCSTSDV!$C$2:$C$2001,0),MATCH('ống nhựa túi bóng'!J$3,FCSTSDV!$D$1:$L$1,0)),1)/'ống nhựa túi bóng'!$D433,0)</f>
        <v>0</v>
      </c>
      <c r="K433" s="92">
        <f t="array" ref="K433">IFERROR(ROUND(INDEX(FCSTSDV!$D$2:$L$2001,MATCH('ống nhựa túi bóng'!$C433,FCSTSDV!$C$2:$C$2001,0),MATCH('ống nhựa túi bóng'!K$3,FCSTSDV!$D$1:$L$1,0)),1)/'ống nhựa túi bóng'!$D433,0)</f>
        <v>0</v>
      </c>
      <c r="L433" s="92">
        <f t="array" ref="L433">IFERROR(ROUND(INDEX(FCSTSDV!$D$2:$L$2001,MATCH('ống nhựa túi bóng'!$C433,FCSTSDV!$C$2:$C$2001,0),MATCH('ống nhựa túi bóng'!L$3,FCSTSDV!$D$1:$L$1,0)),1)/'ống nhựa túi bóng'!$D433,0)</f>
        <v>0</v>
      </c>
      <c r="M433" s="92">
        <f t="array" ref="M433">IFERROR(ROUND(INDEX(FCSTSDV!$D$2:$L$2001,MATCH('ống nhựa túi bóng'!$C433,FCSTSDV!$C$2:$C$2001,0),MATCH('ống nhựa túi bóng'!M$3,FCSTSDV!$D$1:$L$1,0)),1)/'ống nhựa túi bóng'!$D433,0)</f>
        <v>0</v>
      </c>
      <c r="N433" s="92">
        <f t="array" ref="N433">IFERROR(ROUND(INDEX(FCSTSDV!$D$2:$L$2001,MATCH('ống nhựa túi bóng'!$C433,FCSTSDV!$C$2:$C$2001,0),MATCH('ống nhựa túi bóng'!N$3,FCSTSDV!$D$1:$L$1,0)),1)/'ống nhựa túi bóng'!$D433,0)</f>
        <v>1</v>
      </c>
      <c r="O433" s="92">
        <f t="array" ref="O433">IFERROR(ROUND(INDEX(FCSTSDV!$D$2:$L$2001,MATCH('ống nhựa túi bóng'!$C433,FCSTSDV!$C$2:$C$2001,0),MATCH('ống nhựa túi bóng'!O$3,FCSTSDV!$D$1:$L$1,0)),1)/'ống nhựa túi bóng'!$D433,0)</f>
        <v>1</v>
      </c>
      <c r="P433" s="92">
        <f t="array" ref="P433">IFERROR(ROUND(INDEX(FCSTSDV!$D$2:$L$2001,MATCH('ống nhựa túi bóng'!$C433,FCSTSDV!$C$2:$C$2001,0),MATCH('ống nhựa túi bóng'!P$3,FCSTSDV!$D$1:$L$1,0)),1)/'ống nhựa túi bóng'!$D433,0)</f>
        <v>0</v>
      </c>
      <c r="Q433" s="92">
        <f t="array" ref="Q433">IFERROR(ROUND(INDEX(FCSTSDV!$D$2:$L$2001,MATCH('ống nhựa túi bóng'!$C433,FCSTSDV!$C$2:$C$2001,0),MATCH('ống nhựa túi bóng'!Q$3,FCSTSDV!$D$1:$L$1,0)),1)/'ống nhựa túi bóng'!$D433,0)</f>
        <v>0</v>
      </c>
      <c r="R433" s="92">
        <f t="array" ref="R433">IFERROR(ROUND(INDEX(FCSTSDV!$D$2:$L$2001,MATCH('ống nhựa túi bóng'!$C433,FCSTSDV!$C$2:$C$2001,0),MATCH('ống nhựa túi bóng'!R$3,FCSTSDV!$D$1:$L$1,0)),1)/'ống nhựa túi bóng'!$D433,0)</f>
        <v>0</v>
      </c>
      <c r="S433" s="92">
        <f t="array" ref="S433">IFERROR(ROUND(INDEX(FCSTSDV!$D$2:$L$2001,MATCH('ống nhựa túi bóng'!$C433,FCSTSDV!$C$2:$C$2001,0),MATCH('ống nhựa túi bóng'!S$3,FCSTSDV!$D$1:$L$1,0)),1)/'ống nhựa túi bóng'!$D433,0)</f>
        <v>0</v>
      </c>
      <c r="T433" s="92">
        <f t="shared" si="54"/>
        <v>3</v>
      </c>
    </row>
    <row r="434" spans="1:20" ht="20.100000000000001" hidden="1" customHeight="1">
      <c r="A434" s="818"/>
      <c r="B434" s="1072"/>
      <c r="C434" s="426" t="s">
        <v>794</v>
      </c>
      <c r="D434" s="413">
        <v>15000</v>
      </c>
      <c r="E434" s="784"/>
      <c r="F434" s="784"/>
      <c r="G434" s="784"/>
      <c r="H434" s="92">
        <f t="array" ref="H434">IFERROR(ROUND(INDEX(FCSTSDV!$D$2:$L$2001,MATCH('ống nhựa túi bóng'!$C434,FCSTSDV!$C$2:$C$2001,0),MATCH('ống nhựa túi bóng'!H$3,FCSTSDV!$D$1:$L$1,0)),1)/'ống nhựa túi bóng'!$D434,0)</f>
        <v>8</v>
      </c>
      <c r="I434" s="92">
        <f t="array" ref="I434">IFERROR(ROUND(INDEX(FCSTSDV!$D$2:$L$2001,MATCH('ống nhựa túi bóng'!$C434,FCSTSDV!$C$2:$C$2001,0),MATCH('ống nhựa túi bóng'!I$3,FCSTSDV!$D$1:$L$1,0)),1)/'ống nhựa túi bóng'!$D434,0)</f>
        <v>6</v>
      </c>
      <c r="J434" s="92">
        <f t="array" ref="J434">IFERROR(ROUND(INDEX(FCSTSDV!$D$2:$L$2001,MATCH('ống nhựa túi bóng'!$C434,FCSTSDV!$C$2:$C$2001,0),MATCH('ống nhựa túi bóng'!J$3,FCSTSDV!$D$1:$L$1,0)),1)/'ống nhựa túi bóng'!$D434,0)</f>
        <v>8</v>
      </c>
      <c r="K434" s="92">
        <f t="array" ref="K434">IFERROR(ROUND(INDEX(FCSTSDV!$D$2:$L$2001,MATCH('ống nhựa túi bóng'!$C434,FCSTSDV!$C$2:$C$2001,0),MATCH('ống nhựa túi bóng'!K$3,FCSTSDV!$D$1:$L$1,0)),1)/'ống nhựa túi bóng'!$D434,0)</f>
        <v>8</v>
      </c>
      <c r="L434" s="92">
        <f t="array" ref="L434">IFERROR(ROUND(INDEX(FCSTSDV!$D$2:$L$2001,MATCH('ống nhựa túi bóng'!$C434,FCSTSDV!$C$2:$C$2001,0),MATCH('ống nhựa túi bóng'!L$3,FCSTSDV!$D$1:$L$1,0)),1)/'ống nhựa túi bóng'!$D434,0)</f>
        <v>8</v>
      </c>
      <c r="M434" s="92">
        <f t="array" ref="M434">IFERROR(ROUND(INDEX(FCSTSDV!$D$2:$L$2001,MATCH('ống nhựa túi bóng'!$C434,FCSTSDV!$C$2:$C$2001,0),MATCH('ống nhựa túi bóng'!M$3,FCSTSDV!$D$1:$L$1,0)),1)/'ống nhựa túi bóng'!$D434,0)</f>
        <v>8</v>
      </c>
      <c r="N434" s="92">
        <f t="array" ref="N434">IFERROR(ROUND(INDEX(FCSTSDV!$D$2:$L$2001,MATCH('ống nhựa túi bóng'!$C434,FCSTSDV!$C$2:$C$2001,0),MATCH('ống nhựa túi bóng'!N$3,FCSTSDV!$D$1:$L$1,0)),1)/'ống nhựa túi bóng'!$D434,0)</f>
        <v>50</v>
      </c>
      <c r="O434" s="92">
        <f t="array" ref="O434">IFERROR(ROUND(INDEX(FCSTSDV!$D$2:$L$2001,MATCH('ống nhựa túi bóng'!$C434,FCSTSDV!$C$2:$C$2001,0),MATCH('ống nhựa túi bóng'!O$3,FCSTSDV!$D$1:$L$1,0)),1)/'ống nhựa túi bóng'!$D434,0)</f>
        <v>52</v>
      </c>
      <c r="P434" s="92">
        <f t="array" ref="P434">IFERROR(ROUND(INDEX(FCSTSDV!$D$2:$L$2001,MATCH('ống nhựa túi bóng'!$C434,FCSTSDV!$C$2:$C$2001,0),MATCH('ống nhựa túi bóng'!P$3,FCSTSDV!$D$1:$L$1,0)),1)/'ống nhựa túi bóng'!$D434,0)</f>
        <v>0</v>
      </c>
      <c r="Q434" s="92">
        <f t="array" ref="Q434">IFERROR(ROUND(INDEX(FCSTSDV!$D$2:$L$2001,MATCH('ống nhựa túi bóng'!$C434,FCSTSDV!$C$2:$C$2001,0),MATCH('ống nhựa túi bóng'!Q$3,FCSTSDV!$D$1:$L$1,0)),1)/'ống nhựa túi bóng'!$D434,0)</f>
        <v>0</v>
      </c>
      <c r="R434" s="92">
        <f t="array" ref="R434">IFERROR(ROUND(INDEX(FCSTSDV!$D$2:$L$2001,MATCH('ống nhựa túi bóng'!$C434,FCSTSDV!$C$2:$C$2001,0),MATCH('ống nhựa túi bóng'!R$3,FCSTSDV!$D$1:$L$1,0)),1)/'ống nhựa túi bóng'!$D434,0)</f>
        <v>0</v>
      </c>
      <c r="S434" s="92">
        <f t="array" ref="S434">IFERROR(ROUND(INDEX(FCSTSDV!$D$2:$L$2001,MATCH('ống nhựa túi bóng'!$C434,FCSTSDV!$C$2:$C$2001,0),MATCH('ống nhựa túi bóng'!S$3,FCSTSDV!$D$1:$L$1,0)),1)/'ống nhựa túi bóng'!$D434,0)</f>
        <v>0</v>
      </c>
      <c r="T434" s="92">
        <f t="shared" si="54"/>
        <v>148</v>
      </c>
    </row>
    <row r="435" spans="1:20" ht="20.100000000000001" hidden="1" customHeight="1">
      <c r="A435" s="818"/>
      <c r="B435" s="1072"/>
      <c r="C435" s="46" t="s">
        <v>117</v>
      </c>
      <c r="D435" s="413">
        <v>15000</v>
      </c>
      <c r="E435" s="784"/>
      <c r="F435" s="784"/>
      <c r="G435" s="784"/>
      <c r="H435" s="92">
        <f t="array" ref="H435">IFERROR(ROUND(INDEX(FCSTSDV!$D$2:$L$2001,MATCH('ống nhựa túi bóng'!$C435,FCSTSDV!$C$2:$C$2001,0),MATCH('ống nhựa túi bóng'!H$3,FCSTSDV!$D$1:$L$1,0)),1)/'ống nhựa túi bóng'!$D435,0)</f>
        <v>1</v>
      </c>
      <c r="I435" s="92">
        <f t="array" ref="I435">IFERROR(ROUND(INDEX(FCSTSDV!$D$2:$L$2001,MATCH('ống nhựa túi bóng'!$C435,FCSTSDV!$C$2:$C$2001,0),MATCH('ống nhựa túi bóng'!I$3,FCSTSDV!$D$1:$L$1,0)),1)/'ống nhựa túi bóng'!$D435,0)</f>
        <v>0</v>
      </c>
      <c r="J435" s="92">
        <f t="array" ref="J435">IFERROR(ROUND(INDEX(FCSTSDV!$D$2:$L$2001,MATCH('ống nhựa túi bóng'!$C435,FCSTSDV!$C$2:$C$2001,0),MATCH('ống nhựa túi bóng'!J$3,FCSTSDV!$D$1:$L$1,0)),1)/'ống nhựa túi bóng'!$D435,0)</f>
        <v>1</v>
      </c>
      <c r="K435" s="92">
        <f t="array" ref="K435">IFERROR(ROUND(INDEX(FCSTSDV!$D$2:$L$2001,MATCH('ống nhựa túi bóng'!$C435,FCSTSDV!$C$2:$C$2001,0),MATCH('ống nhựa túi bóng'!K$3,FCSTSDV!$D$1:$L$1,0)),1)/'ống nhựa túi bóng'!$D435,0)</f>
        <v>1</v>
      </c>
      <c r="L435" s="92">
        <f t="array" ref="L435">IFERROR(ROUND(INDEX(FCSTSDV!$D$2:$L$2001,MATCH('ống nhựa túi bóng'!$C435,FCSTSDV!$C$2:$C$2001,0),MATCH('ống nhựa túi bóng'!L$3,FCSTSDV!$D$1:$L$1,0)),1)/'ống nhựa túi bóng'!$D435,0)</f>
        <v>1</v>
      </c>
      <c r="M435" s="92">
        <f t="array" ref="M435">IFERROR(ROUND(INDEX(FCSTSDV!$D$2:$L$2001,MATCH('ống nhựa túi bóng'!$C435,FCSTSDV!$C$2:$C$2001,0),MATCH('ống nhựa túi bóng'!M$3,FCSTSDV!$D$1:$L$1,0)),1)/'ống nhựa túi bóng'!$D435,0)</f>
        <v>1</v>
      </c>
      <c r="N435" s="92">
        <f t="array" ref="N435">IFERROR(ROUND(INDEX(FCSTSDV!$D$2:$L$2001,MATCH('ống nhựa túi bóng'!$C435,FCSTSDV!$C$2:$C$2001,0),MATCH('ống nhựa túi bóng'!N$3,FCSTSDV!$D$1:$L$1,0)),1)/'ống nhựa túi bóng'!$D435,0)</f>
        <v>5</v>
      </c>
      <c r="O435" s="92">
        <f t="array" ref="O435">IFERROR(ROUND(INDEX(FCSTSDV!$D$2:$L$2001,MATCH('ống nhựa túi bóng'!$C435,FCSTSDV!$C$2:$C$2001,0),MATCH('ống nhựa túi bóng'!O$3,FCSTSDV!$D$1:$L$1,0)),1)/'ống nhựa túi bóng'!$D435,0)</f>
        <v>3</v>
      </c>
      <c r="P435" s="92">
        <f t="array" ref="P435">IFERROR(ROUND(INDEX(FCSTSDV!$D$2:$L$2001,MATCH('ống nhựa túi bóng'!$C435,FCSTSDV!$C$2:$C$2001,0),MATCH('ống nhựa túi bóng'!P$3,FCSTSDV!$D$1:$L$1,0)),1)/'ống nhựa túi bóng'!$D435,0)</f>
        <v>0</v>
      </c>
      <c r="Q435" s="92">
        <f t="array" ref="Q435">IFERROR(ROUND(INDEX(FCSTSDV!$D$2:$L$2001,MATCH('ống nhựa túi bóng'!$C435,FCSTSDV!$C$2:$C$2001,0),MATCH('ống nhựa túi bóng'!Q$3,FCSTSDV!$D$1:$L$1,0)),1)/'ống nhựa túi bóng'!$D435,0)</f>
        <v>0</v>
      </c>
      <c r="R435" s="92">
        <f t="array" ref="R435">IFERROR(ROUND(INDEX(FCSTSDV!$D$2:$L$2001,MATCH('ống nhựa túi bóng'!$C435,FCSTSDV!$C$2:$C$2001,0),MATCH('ống nhựa túi bóng'!R$3,FCSTSDV!$D$1:$L$1,0)),1)/'ống nhựa túi bóng'!$D435,0)</f>
        <v>0</v>
      </c>
      <c r="S435" s="92">
        <f t="array" ref="S435">IFERROR(ROUND(INDEX(FCSTSDV!$D$2:$L$2001,MATCH('ống nhựa túi bóng'!$C435,FCSTSDV!$C$2:$C$2001,0),MATCH('ống nhựa túi bóng'!S$3,FCSTSDV!$D$1:$L$1,0)),1)/'ống nhựa túi bóng'!$D435,0)</f>
        <v>0</v>
      </c>
      <c r="T435" s="92">
        <f t="shared" si="54"/>
        <v>13</v>
      </c>
    </row>
    <row r="436" spans="1:20" ht="20.100000000000001" customHeight="1">
      <c r="A436" s="822"/>
      <c r="B436" s="1084"/>
      <c r="C436" s="433" t="s">
        <v>109</v>
      </c>
      <c r="D436" s="434">
        <v>15000</v>
      </c>
      <c r="E436" s="801"/>
      <c r="F436" s="801"/>
      <c r="G436" s="801"/>
      <c r="H436" s="162">
        <f t="array" ref="H436">IFERROR(ROUND(INDEX(FCSTSDV!$D$2:$L$2001,MATCH('ống nhựa túi bóng'!$C436,FCSTSDV!$C$2:$C$2001,0),MATCH('ống nhựa túi bóng'!H$3,FCSTSDV!$D$1:$L$1,0)),1)/'ống nhựa túi bóng'!$D436,0)</f>
        <v>0</v>
      </c>
      <c r="I436" s="162">
        <f t="array" ref="I436">IFERROR(ROUND(INDEX(FCSTSDV!$D$2:$L$2001,MATCH('ống nhựa túi bóng'!$C436,FCSTSDV!$C$2:$C$2001,0),MATCH('ống nhựa túi bóng'!I$3,FCSTSDV!$D$1:$L$1,0)),1)/'ống nhựa túi bóng'!$D436,0)</f>
        <v>0</v>
      </c>
      <c r="J436" s="162">
        <f t="array" ref="J436">IFERROR(ROUND(INDEX(FCSTSDV!$D$2:$L$2001,MATCH('ống nhựa túi bóng'!$C436,FCSTSDV!$C$2:$C$2001,0),MATCH('ống nhựa túi bóng'!J$3,FCSTSDV!$D$1:$L$1,0)),1)/'ống nhựa túi bóng'!$D436,0)</f>
        <v>0</v>
      </c>
      <c r="K436" s="162">
        <f t="array" ref="K436">IFERROR(ROUND(INDEX(FCSTSDV!$D$2:$L$2001,MATCH('ống nhựa túi bóng'!$C436,FCSTSDV!$C$2:$C$2001,0),MATCH('ống nhựa túi bóng'!K$3,FCSTSDV!$D$1:$L$1,0)),1)/'ống nhựa túi bóng'!$D436,0)</f>
        <v>0</v>
      </c>
      <c r="L436" s="162">
        <f t="array" ref="L436">IFERROR(ROUND(INDEX(FCSTSDV!$D$2:$L$2001,MATCH('ống nhựa túi bóng'!$C436,FCSTSDV!$C$2:$C$2001,0),MATCH('ống nhựa túi bóng'!L$3,FCSTSDV!$D$1:$L$1,0)),1)/'ống nhựa túi bóng'!$D436,0)</f>
        <v>0</v>
      </c>
      <c r="M436" s="162">
        <f t="array" ref="M436">IFERROR(ROUND(INDEX(FCSTSDV!$D$2:$L$2001,MATCH('ống nhựa túi bóng'!$C436,FCSTSDV!$C$2:$C$2001,0),MATCH('ống nhựa túi bóng'!M$3,FCSTSDV!$D$1:$L$1,0)),1)/'ống nhựa túi bóng'!$D436,0)</f>
        <v>0</v>
      </c>
      <c r="N436" s="162">
        <f t="array" ref="N436">IFERROR(ROUND(INDEX(FCSTSDV!$D$2:$L$2001,MATCH('ống nhựa túi bóng'!$C436,FCSTSDV!$C$2:$C$2001,0),MATCH('ống nhựa túi bóng'!N$3,FCSTSDV!$D$1:$L$1,0)),1)/'ống nhựa túi bóng'!$D436,0)</f>
        <v>0</v>
      </c>
      <c r="O436" s="162">
        <f t="array" ref="O436">IFERROR(ROUND(INDEX(FCSTSDV!$D$2:$L$2001,MATCH('ống nhựa túi bóng'!$C436,FCSTSDV!$C$2:$C$2001,0),MATCH('ống nhựa túi bóng'!O$3,FCSTSDV!$D$1:$L$1,0)),1)/'ống nhựa túi bóng'!$D436,0)</f>
        <v>0</v>
      </c>
      <c r="P436" s="162">
        <f t="array" ref="P436">IFERROR(ROUND(INDEX(FCSTSDV!$D$2:$L$2001,MATCH('ống nhựa túi bóng'!$C436,FCSTSDV!$C$2:$C$2001,0),MATCH('ống nhựa túi bóng'!P$3,FCSTSDV!$D$1:$L$1,0)),1)/'ống nhựa túi bóng'!$D436,0)</f>
        <v>0</v>
      </c>
      <c r="Q436" s="162">
        <f t="array" ref="Q436">IFERROR(ROUND(INDEX(FCSTSDV!$D$2:$L$2001,MATCH('ống nhựa túi bóng'!$C436,FCSTSDV!$C$2:$C$2001,0),MATCH('ống nhựa túi bóng'!Q$3,FCSTSDV!$D$1:$L$1,0)),1)/'ống nhựa túi bóng'!$D436,0)</f>
        <v>0</v>
      </c>
      <c r="R436" s="162">
        <f t="array" ref="R436">IFERROR(ROUND(INDEX(FCSTSDV!$D$2:$L$2001,MATCH('ống nhựa túi bóng'!$C436,FCSTSDV!$C$2:$C$2001,0),MATCH('ống nhựa túi bóng'!R$3,FCSTSDV!$D$1:$L$1,0)),1)/'ống nhựa túi bóng'!$D436,0)</f>
        <v>0</v>
      </c>
      <c r="S436" s="162">
        <f t="array" ref="S436">IFERROR(ROUND(INDEX(FCSTSDV!$D$2:$L$2001,MATCH('ống nhựa túi bóng'!$C436,FCSTSDV!$C$2:$C$2001,0),MATCH('ống nhựa túi bóng'!S$3,FCSTSDV!$D$1:$L$1,0)),1)/'ống nhựa túi bóng'!$D436,0)</f>
        <v>0</v>
      </c>
      <c r="T436" s="92">
        <f t="shared" si="54"/>
        <v>0</v>
      </c>
    </row>
    <row r="437" spans="1:20" s="400" customFormat="1" ht="20.100000000000001" hidden="1" customHeight="1">
      <c r="A437" s="819"/>
      <c r="B437" s="1073"/>
      <c r="C437" s="411" t="s">
        <v>153</v>
      </c>
      <c r="D437" s="412" t="s">
        <v>43</v>
      </c>
      <c r="E437" s="787"/>
      <c r="F437" s="787"/>
      <c r="G437" s="787"/>
      <c r="H437" s="90">
        <f>$G$424-SUM(H424:H436)</f>
        <v>898</v>
      </c>
      <c r="I437" s="90">
        <f t="shared" ref="I437:P437" si="58">H437-SUM(I424:I436)</f>
        <v>827</v>
      </c>
      <c r="J437" s="90">
        <f t="shared" si="58"/>
        <v>748</v>
      </c>
      <c r="K437" s="90">
        <f t="shared" si="58"/>
        <v>667</v>
      </c>
      <c r="L437" s="90">
        <f t="shared" si="58"/>
        <v>586</v>
      </c>
      <c r="M437" s="90">
        <f t="shared" si="58"/>
        <v>497</v>
      </c>
      <c r="N437" s="90">
        <f t="shared" si="58"/>
        <v>-6</v>
      </c>
      <c r="O437" s="90">
        <f t="shared" si="58"/>
        <v>-642</v>
      </c>
      <c r="P437" s="90">
        <f t="shared" si="58"/>
        <v>-642</v>
      </c>
      <c r="Q437" s="90" t="e">
        <f>#REF!-SUM(Q424:Q436)</f>
        <v>#REF!</v>
      </c>
      <c r="R437" s="90" t="e">
        <f t="shared" ref="R437" si="59">Q437-SUM(R424:R436)</f>
        <v>#REF!</v>
      </c>
      <c r="S437" s="90" t="e">
        <f t="shared" ref="S437" si="60">R437-SUM(S424:S436)</f>
        <v>#REF!</v>
      </c>
      <c r="T437" s="92" t="e">
        <f t="shared" si="54"/>
        <v>#REF!</v>
      </c>
    </row>
    <row r="438" spans="1:20" ht="20.100000000000001" customHeight="1">
      <c r="A438" s="806" t="s">
        <v>162</v>
      </c>
      <c r="B438" s="809" t="s">
        <v>163</v>
      </c>
      <c r="C438" s="43" t="s">
        <v>137</v>
      </c>
      <c r="D438" s="422">
        <v>3000</v>
      </c>
      <c r="E438" s="781">
        <v>6</v>
      </c>
      <c r="F438" s="781">
        <v>268</v>
      </c>
      <c r="G438" s="781">
        <f>+F438+E438</f>
        <v>274</v>
      </c>
      <c r="H438" s="99">
        <f t="array" ref="H438">IFERROR(ROUND(INDEX(FCSTSDV!$D$2:$L$2001,MATCH('ống nhựa túi bóng'!$C438,FCSTSDV!$C$2:$C$2001,0),MATCH('ống nhựa túi bóng'!H$3,FCSTSDV!$D$1:$L$1,0)),1)/'ống nhựa túi bóng'!$D438,0)</f>
        <v>0</v>
      </c>
      <c r="I438" s="99">
        <f t="array" ref="I438">IFERROR(ROUND(INDEX(FCSTSDV!$D$2:$L$2001,MATCH('ống nhựa túi bóng'!$C438,FCSTSDV!$C$2:$C$2001,0),MATCH('ống nhựa túi bóng'!I$3,FCSTSDV!$D$1:$L$1,0)),1)/'ống nhựa túi bóng'!$D438,0)</f>
        <v>0</v>
      </c>
      <c r="J438" s="99">
        <f t="array" ref="J438">IFERROR(ROUND(INDEX(FCSTSDV!$D$2:$L$2001,MATCH('ống nhựa túi bóng'!$C438,FCSTSDV!$C$2:$C$2001,0),MATCH('ống nhựa túi bóng'!J$3,FCSTSDV!$D$1:$L$1,0)),1)/'ống nhựa túi bóng'!$D438,0)</f>
        <v>0</v>
      </c>
      <c r="K438" s="99">
        <f t="array" ref="K438">IFERROR(ROUND(INDEX(FCSTSDV!$D$2:$L$2001,MATCH('ống nhựa túi bóng'!$C438,FCSTSDV!$C$2:$C$2001,0),MATCH('ống nhựa túi bóng'!K$3,FCSTSDV!$D$1:$L$1,0)),1)/'ống nhựa túi bóng'!$D438,0)</f>
        <v>0</v>
      </c>
      <c r="L438" s="99">
        <f t="array" ref="L438">IFERROR(ROUND(INDEX(FCSTSDV!$D$2:$L$2001,MATCH('ống nhựa túi bóng'!$C438,FCSTSDV!$C$2:$C$2001,0),MATCH('ống nhựa túi bóng'!L$3,FCSTSDV!$D$1:$L$1,0)),1)/'ống nhựa túi bóng'!$D438,0)</f>
        <v>0</v>
      </c>
      <c r="M438" s="99">
        <f t="array" ref="M438">IFERROR(ROUND(INDEX(FCSTSDV!$D$2:$L$2001,MATCH('ống nhựa túi bóng'!$C438,FCSTSDV!$C$2:$C$2001,0),MATCH('ống nhựa túi bóng'!M$3,FCSTSDV!$D$1:$L$1,0)),1)/'ống nhựa túi bóng'!$D438,0)</f>
        <v>0</v>
      </c>
      <c r="N438" s="99">
        <f t="array" ref="N438">IFERROR(ROUND(INDEX(FCSTSDV!$D$2:$L$2001,MATCH('ống nhựa túi bóng'!$C438,FCSTSDV!$C$2:$C$2001,0),MATCH('ống nhựa túi bóng'!N$3,FCSTSDV!$D$1:$L$1,0)),1)/'ống nhựa túi bóng'!$D438,0)</f>
        <v>0</v>
      </c>
      <c r="O438" s="99">
        <f t="array" ref="O438">IFERROR(ROUND(INDEX(FCSTSDV!$D$2:$L$2001,MATCH('ống nhựa túi bóng'!$C438,FCSTSDV!$C$2:$C$2001,0),MATCH('ống nhựa túi bóng'!O$3,FCSTSDV!$D$1:$L$1,0)),1)/'ống nhựa túi bóng'!$D438,0)</f>
        <v>0</v>
      </c>
      <c r="P438" s="99">
        <f t="array" ref="P438">IFERROR(ROUND(INDEX(FCSTSDV!$D$2:$L$2001,MATCH('ống nhựa túi bóng'!$C438,FCSTSDV!$C$2:$C$2001,0),MATCH('ống nhựa túi bóng'!P$3,FCSTSDV!$D$1:$L$1,0)),1)/'ống nhựa túi bóng'!$D438,0)</f>
        <v>0</v>
      </c>
      <c r="Q438" s="99">
        <f t="array" ref="Q438">IFERROR(ROUND(INDEX(FCSTSDV!$D$2:$L$2001,MATCH('ống nhựa túi bóng'!$C438,FCSTSDV!$C$2:$C$2001,0),MATCH('ống nhựa túi bóng'!Q$3,FCSTSDV!$D$1:$L$1,0)),1)/'ống nhựa túi bóng'!$D438,0)</f>
        <v>0</v>
      </c>
      <c r="R438" s="99">
        <f t="array" ref="R438">IFERROR(ROUND(INDEX(FCSTSDV!$D$2:$L$2001,MATCH('ống nhựa túi bóng'!$C438,FCSTSDV!$C$2:$C$2001,0),MATCH('ống nhựa túi bóng'!R$3,FCSTSDV!$D$1:$L$1,0)),1)/'ống nhựa túi bóng'!$D438,0)</f>
        <v>0</v>
      </c>
      <c r="S438" s="99">
        <f t="array" ref="S438">IFERROR(ROUND(INDEX(FCSTSDV!$D$2:$L$2001,MATCH('ống nhựa túi bóng'!$C438,FCSTSDV!$C$2:$C$2001,0),MATCH('ống nhựa túi bóng'!S$3,FCSTSDV!$D$1:$L$1,0)),1)/'ống nhựa túi bóng'!$D438,0)</f>
        <v>0</v>
      </c>
      <c r="T438" s="92">
        <f t="shared" si="54"/>
        <v>0</v>
      </c>
    </row>
    <row r="439" spans="1:20" ht="20.100000000000001" hidden="1" customHeight="1">
      <c r="A439" s="813"/>
      <c r="B439" s="808"/>
      <c r="C439" s="55" t="s">
        <v>769</v>
      </c>
      <c r="D439" s="420">
        <v>3000</v>
      </c>
      <c r="E439" s="785"/>
      <c r="F439" s="785"/>
      <c r="G439" s="785"/>
      <c r="H439" s="92">
        <f t="array" ref="H439">IFERROR(ROUND(INDEX(FCSTSDV!$D$2:$L$2001,MATCH('ống nhựa túi bóng'!$C439,FCSTSDV!$C$2:$C$2001,0),MATCH('ống nhựa túi bóng'!H$3,FCSTSDV!$D$1:$L$1,0)),1)/'ống nhựa túi bóng'!$D439,0)</f>
        <v>0</v>
      </c>
      <c r="I439" s="92">
        <f t="array" ref="I439">IFERROR(ROUND(INDEX(FCSTSDV!$D$2:$L$2001,MATCH('ống nhựa túi bóng'!$C439,FCSTSDV!$C$2:$C$2001,0),MATCH('ống nhựa túi bóng'!I$3,FCSTSDV!$D$1:$L$1,0)),1)/'ống nhựa túi bóng'!$D439,0)</f>
        <v>0</v>
      </c>
      <c r="J439" s="92">
        <f t="array" ref="J439">IFERROR(ROUND(INDEX(FCSTSDV!$D$2:$L$2001,MATCH('ống nhựa túi bóng'!$C439,FCSTSDV!$C$2:$C$2001,0),MATCH('ống nhựa túi bóng'!J$3,FCSTSDV!$D$1:$L$1,0)),1)/'ống nhựa túi bóng'!$D439,0)</f>
        <v>0</v>
      </c>
      <c r="K439" s="92">
        <f t="array" ref="K439">IFERROR(ROUND(INDEX(FCSTSDV!$D$2:$L$2001,MATCH('ống nhựa túi bóng'!$C439,FCSTSDV!$C$2:$C$2001,0),MATCH('ống nhựa túi bóng'!K$3,FCSTSDV!$D$1:$L$1,0)),1)/'ống nhựa túi bóng'!$D439,0)</f>
        <v>0</v>
      </c>
      <c r="L439" s="92">
        <f t="array" ref="L439">IFERROR(ROUND(INDEX(FCSTSDV!$D$2:$L$2001,MATCH('ống nhựa túi bóng'!$C439,FCSTSDV!$C$2:$C$2001,0),MATCH('ống nhựa túi bóng'!L$3,FCSTSDV!$D$1:$L$1,0)),1)/'ống nhựa túi bóng'!$D439,0)</f>
        <v>0</v>
      </c>
      <c r="M439" s="92">
        <f t="array" ref="M439">IFERROR(ROUND(INDEX(FCSTSDV!$D$2:$L$2001,MATCH('ống nhựa túi bóng'!$C439,FCSTSDV!$C$2:$C$2001,0),MATCH('ống nhựa túi bóng'!M$3,FCSTSDV!$D$1:$L$1,0)),1)/'ống nhựa túi bóng'!$D439,0)</f>
        <v>0</v>
      </c>
      <c r="N439" s="92">
        <f t="array" ref="N439">IFERROR(ROUND(INDEX(FCSTSDV!$D$2:$L$2001,MATCH('ống nhựa túi bóng'!$C439,FCSTSDV!$C$2:$C$2001,0),MATCH('ống nhựa túi bóng'!N$3,FCSTSDV!$D$1:$L$1,0)),1)/'ống nhựa túi bóng'!$D439,0)</f>
        <v>0</v>
      </c>
      <c r="O439" s="92">
        <f t="array" ref="O439">IFERROR(ROUND(INDEX(FCSTSDV!$D$2:$L$2001,MATCH('ống nhựa túi bóng'!$C439,FCSTSDV!$C$2:$C$2001,0),MATCH('ống nhựa túi bóng'!O$3,FCSTSDV!$D$1:$L$1,0)),1)/'ống nhựa túi bóng'!$D439,0)</f>
        <v>12</v>
      </c>
      <c r="P439" s="92">
        <f t="array" ref="P439">IFERROR(ROUND(INDEX(FCSTSDV!$D$2:$L$2001,MATCH('ống nhựa túi bóng'!$C439,FCSTSDV!$C$2:$C$2001,0),MATCH('ống nhựa túi bóng'!P$3,FCSTSDV!$D$1:$L$1,0)),1)/'ống nhựa túi bóng'!$D439,0)</f>
        <v>6</v>
      </c>
      <c r="Q439" s="92">
        <f t="array" ref="Q439">IFERROR(ROUND(INDEX(FCSTSDV!$D$2:$L$2001,MATCH('ống nhựa túi bóng'!$C439,FCSTSDV!$C$2:$C$2001,0),MATCH('ống nhựa túi bóng'!Q$3,FCSTSDV!$D$1:$L$1,0)),1)/'ống nhựa túi bóng'!$D439,0)</f>
        <v>0</v>
      </c>
      <c r="R439" s="92">
        <f t="array" ref="R439">IFERROR(ROUND(INDEX(FCSTSDV!$D$2:$L$2001,MATCH('ống nhựa túi bóng'!$C439,FCSTSDV!$C$2:$C$2001,0),MATCH('ống nhựa túi bóng'!R$3,FCSTSDV!$D$1:$L$1,0)),1)/'ống nhựa túi bóng'!$D439,0)</f>
        <v>0</v>
      </c>
      <c r="S439" s="92">
        <f t="array" ref="S439">IFERROR(ROUND(INDEX(FCSTSDV!$D$2:$L$2001,MATCH('ống nhựa túi bóng'!$C439,FCSTSDV!$C$2:$C$2001,0),MATCH('ống nhựa túi bóng'!S$3,FCSTSDV!$D$1:$L$1,0)),1)/'ống nhựa túi bóng'!$D439,0)</f>
        <v>0</v>
      </c>
      <c r="T439" s="92">
        <f t="shared" si="54"/>
        <v>18</v>
      </c>
    </row>
    <row r="440" spans="1:20" ht="20.100000000000001" hidden="1" customHeight="1">
      <c r="A440" s="813"/>
      <c r="B440" s="808"/>
      <c r="C440" s="55" t="s">
        <v>773</v>
      </c>
      <c r="D440" s="420">
        <v>3000</v>
      </c>
      <c r="E440" s="785"/>
      <c r="F440" s="785"/>
      <c r="G440" s="785"/>
      <c r="H440" s="92">
        <f t="array" ref="H440">IFERROR(ROUND(INDEX(FCSTSDV!$D$2:$L$2001,MATCH('ống nhựa túi bóng'!$C440,FCSTSDV!$C$2:$C$2001,0),MATCH('ống nhựa túi bóng'!H$3,FCSTSDV!$D$1:$L$1,0)),1)/'ống nhựa túi bóng'!$D440,0)</f>
        <v>0</v>
      </c>
      <c r="I440" s="92">
        <f t="array" ref="I440">IFERROR(ROUND(INDEX(FCSTSDV!$D$2:$L$2001,MATCH('ống nhựa túi bóng'!$C440,FCSTSDV!$C$2:$C$2001,0),MATCH('ống nhựa túi bóng'!I$3,FCSTSDV!$D$1:$L$1,0)),1)/'ống nhựa túi bóng'!$D440,0)</f>
        <v>0</v>
      </c>
      <c r="J440" s="92">
        <f t="array" ref="J440">IFERROR(ROUND(INDEX(FCSTSDV!$D$2:$L$2001,MATCH('ống nhựa túi bóng'!$C440,FCSTSDV!$C$2:$C$2001,0),MATCH('ống nhựa túi bóng'!J$3,FCSTSDV!$D$1:$L$1,0)),1)/'ống nhựa túi bóng'!$D440,0)</f>
        <v>0</v>
      </c>
      <c r="K440" s="92">
        <f t="array" ref="K440">IFERROR(ROUND(INDEX(FCSTSDV!$D$2:$L$2001,MATCH('ống nhựa túi bóng'!$C440,FCSTSDV!$C$2:$C$2001,0),MATCH('ống nhựa túi bóng'!K$3,FCSTSDV!$D$1:$L$1,0)),1)/'ống nhựa túi bóng'!$D440,0)</f>
        <v>0</v>
      </c>
      <c r="L440" s="92">
        <f t="array" ref="L440">IFERROR(ROUND(INDEX(FCSTSDV!$D$2:$L$2001,MATCH('ống nhựa túi bóng'!$C440,FCSTSDV!$C$2:$C$2001,0),MATCH('ống nhựa túi bóng'!L$3,FCSTSDV!$D$1:$L$1,0)),1)/'ống nhựa túi bóng'!$D440,0)</f>
        <v>0</v>
      </c>
      <c r="M440" s="92">
        <f t="array" ref="M440">IFERROR(ROUND(INDEX(FCSTSDV!$D$2:$L$2001,MATCH('ống nhựa túi bóng'!$C440,FCSTSDV!$C$2:$C$2001,0),MATCH('ống nhựa túi bóng'!M$3,FCSTSDV!$D$1:$L$1,0)),1)/'ống nhựa túi bóng'!$D440,0)</f>
        <v>0</v>
      </c>
      <c r="N440" s="92">
        <f t="array" ref="N440">IFERROR(ROUND(INDEX(FCSTSDV!$D$2:$L$2001,MATCH('ống nhựa túi bóng'!$C440,FCSTSDV!$C$2:$C$2001,0),MATCH('ống nhựa túi bóng'!N$3,FCSTSDV!$D$1:$L$1,0)),1)/'ống nhựa túi bóng'!$D440,0)</f>
        <v>0</v>
      </c>
      <c r="O440" s="92">
        <f t="array" ref="O440">IFERROR(ROUND(INDEX(FCSTSDV!$D$2:$L$2001,MATCH('ống nhựa túi bóng'!$C440,FCSTSDV!$C$2:$C$2001,0),MATCH('ống nhựa túi bóng'!O$3,FCSTSDV!$D$1:$L$1,0)),1)/'ống nhựa túi bóng'!$D440,0)</f>
        <v>0</v>
      </c>
      <c r="P440" s="92">
        <f t="array" ref="P440">IFERROR(ROUND(INDEX(FCSTSDV!$D$2:$L$2001,MATCH('ống nhựa túi bóng'!$C440,FCSTSDV!$C$2:$C$2001,0),MATCH('ống nhựa túi bóng'!P$3,FCSTSDV!$D$1:$L$1,0)),1)/'ống nhựa túi bóng'!$D440,0)</f>
        <v>9</v>
      </c>
      <c r="Q440" s="92"/>
      <c r="R440" s="92"/>
      <c r="S440" s="92"/>
      <c r="T440" s="92"/>
    </row>
    <row r="441" spans="1:20" ht="20.100000000000001" customHeight="1">
      <c r="A441" s="813"/>
      <c r="B441" s="808"/>
      <c r="C441" s="55" t="s">
        <v>1274</v>
      </c>
      <c r="D441" s="420">
        <v>3000</v>
      </c>
      <c r="E441" s="785"/>
      <c r="F441" s="785"/>
      <c r="G441" s="785"/>
      <c r="H441" s="92">
        <f t="array" ref="H441">IFERROR(ROUND(INDEX(FCSTSDV!$D$2:$L$2001,MATCH('ống nhựa túi bóng'!$C441,FCSTSDV!$C$2:$C$2001,0),MATCH('ống nhựa túi bóng'!H$3,FCSTSDV!$D$1:$L$1,0)),1)/'ống nhựa túi bóng'!$D441,0)</f>
        <v>0</v>
      </c>
      <c r="I441" s="92">
        <f t="array" ref="I441">IFERROR(ROUND(INDEX(FCSTSDV!$D$2:$L$2001,MATCH('ống nhựa túi bóng'!$C441,FCSTSDV!$C$2:$C$2001,0),MATCH('ống nhựa túi bóng'!I$3,FCSTSDV!$D$1:$L$1,0)),1)/'ống nhựa túi bóng'!$D441,0)</f>
        <v>0</v>
      </c>
      <c r="J441" s="92">
        <f t="array" ref="J441">IFERROR(ROUND(INDEX(FCSTSDV!$D$2:$L$2001,MATCH('ống nhựa túi bóng'!$C441,FCSTSDV!$C$2:$C$2001,0),MATCH('ống nhựa túi bóng'!J$3,FCSTSDV!$D$1:$L$1,0)),1)/'ống nhựa túi bóng'!$D441,0)</f>
        <v>0</v>
      </c>
      <c r="K441" s="92">
        <f t="array" ref="K441">IFERROR(ROUND(INDEX(FCSTSDV!$D$2:$L$2001,MATCH('ống nhựa túi bóng'!$C441,FCSTSDV!$C$2:$C$2001,0),MATCH('ống nhựa túi bóng'!K$3,FCSTSDV!$D$1:$L$1,0)),1)/'ống nhựa túi bóng'!$D441,0)</f>
        <v>0</v>
      </c>
      <c r="L441" s="92">
        <f t="array" ref="L441">IFERROR(ROUND(INDEX(FCSTSDV!$D$2:$L$2001,MATCH('ống nhựa túi bóng'!$C441,FCSTSDV!$C$2:$C$2001,0),MATCH('ống nhựa túi bóng'!L$3,FCSTSDV!$D$1:$L$1,0)),1)/'ống nhựa túi bóng'!$D441,0)</f>
        <v>0</v>
      </c>
      <c r="M441" s="92">
        <f t="array" ref="M441">IFERROR(ROUND(INDEX(FCSTSDV!$D$2:$L$2001,MATCH('ống nhựa túi bóng'!$C441,FCSTSDV!$C$2:$C$2001,0),MATCH('ống nhựa túi bóng'!M$3,FCSTSDV!$D$1:$L$1,0)),1)/'ống nhựa túi bóng'!$D441,0)</f>
        <v>0</v>
      </c>
      <c r="N441" s="92">
        <f t="array" ref="N441">IFERROR(ROUND(INDEX(FCSTSDV!$D$2:$L$2001,MATCH('ống nhựa túi bóng'!$C441,FCSTSDV!$C$2:$C$2001,0),MATCH('ống nhựa túi bóng'!N$3,FCSTSDV!$D$1:$L$1,0)),1)/'ống nhựa túi bóng'!$D441,0)</f>
        <v>0</v>
      </c>
      <c r="O441" s="92">
        <f t="array" ref="O441">IFERROR(ROUND(INDEX(FCSTSDV!$D$2:$L$2001,MATCH('ống nhựa túi bóng'!$C441,FCSTSDV!$C$2:$C$2001,0),MATCH('ống nhựa túi bóng'!O$3,FCSTSDV!$D$1:$L$1,0)),1)/'ống nhựa túi bóng'!$D441,0)</f>
        <v>0</v>
      </c>
      <c r="P441" s="92">
        <f t="array" ref="P441">IFERROR(ROUND(INDEX(FCSTSDV!$D$2:$L$2001,MATCH('ống nhựa túi bóng'!$C441,FCSTSDV!$C$2:$C$2001,0),MATCH('ống nhựa túi bóng'!P$3,FCSTSDV!$D$1:$L$1,0)),1)/'ống nhựa túi bóng'!$D441,0)</f>
        <v>0</v>
      </c>
      <c r="Q441" s="92">
        <f t="array" ref="Q441">IFERROR(ROUND(INDEX(FCSTSDV!$D$2:$L$2001,MATCH('ống nhựa túi bóng'!$C441,FCSTSDV!$C$2:$C$2001,0),MATCH('ống nhựa túi bóng'!Q$3,FCSTSDV!$D$1:$L$1,0)),1)/'ống nhựa túi bóng'!$D441,0)</f>
        <v>0</v>
      </c>
      <c r="R441" s="92">
        <f t="array" ref="R441">IFERROR(ROUND(INDEX(FCSTSDV!$D$2:$L$2001,MATCH('ống nhựa túi bóng'!$C441,FCSTSDV!$C$2:$C$2001,0),MATCH('ống nhựa túi bóng'!R$3,FCSTSDV!$D$1:$L$1,0)),1)/'ống nhựa túi bóng'!$D441,0)</f>
        <v>0</v>
      </c>
      <c r="S441" s="92">
        <f t="array" ref="S441">IFERROR(ROUND(INDEX(FCSTSDV!$D$2:$L$2001,MATCH('ống nhựa túi bóng'!$C441,FCSTSDV!$C$2:$C$2001,0),MATCH('ống nhựa túi bóng'!S$3,FCSTSDV!$D$1:$L$1,0)),1)/'ống nhựa túi bóng'!$D441,0)</f>
        <v>0</v>
      </c>
      <c r="T441" s="92">
        <f t="shared" ref="T441:T472" si="61">+SUM(H441:R441)</f>
        <v>0</v>
      </c>
    </row>
    <row r="442" spans="1:20" ht="20.100000000000001" hidden="1" customHeight="1">
      <c r="A442" s="813"/>
      <c r="B442" s="808"/>
      <c r="C442" s="46" t="s">
        <v>737</v>
      </c>
      <c r="D442" s="413">
        <v>3000</v>
      </c>
      <c r="E442" s="785"/>
      <c r="F442" s="785"/>
      <c r="G442" s="785"/>
      <c r="H442" s="92">
        <f t="array" ref="H442">IFERROR(ROUND(INDEX(FCSTSDV!$D$2:$L$2001,MATCH('ống nhựa túi bóng'!$C442,FCSTSDV!$C$2:$C$2001,0),MATCH('ống nhựa túi bóng'!H$3,FCSTSDV!$D$1:$L$1,0)),1)/'ống nhựa túi bóng'!$D442,0)</f>
        <v>0</v>
      </c>
      <c r="I442" s="92">
        <f t="array" ref="I442">IFERROR(ROUND(INDEX(FCSTSDV!$D$2:$L$2001,MATCH('ống nhựa túi bóng'!$C442,FCSTSDV!$C$2:$C$2001,0),MATCH('ống nhựa túi bóng'!I$3,FCSTSDV!$D$1:$L$1,0)),1)/'ống nhựa túi bóng'!$D442,0)</f>
        <v>3</v>
      </c>
      <c r="J442" s="92">
        <f t="array" ref="J442">IFERROR(ROUND(INDEX(FCSTSDV!$D$2:$L$2001,MATCH('ống nhựa túi bóng'!$C442,FCSTSDV!$C$2:$C$2001,0),MATCH('ống nhựa túi bóng'!J$3,FCSTSDV!$D$1:$L$1,0)),1)/'ống nhựa túi bóng'!$D442,0)</f>
        <v>3</v>
      </c>
      <c r="K442" s="92">
        <f t="array" ref="K442">IFERROR(ROUND(INDEX(FCSTSDV!$D$2:$L$2001,MATCH('ống nhựa túi bóng'!$C442,FCSTSDV!$C$2:$C$2001,0),MATCH('ống nhựa túi bóng'!K$3,FCSTSDV!$D$1:$L$1,0)),1)/'ống nhựa túi bóng'!$D442,0)</f>
        <v>0</v>
      </c>
      <c r="L442" s="92">
        <f t="array" ref="L442">IFERROR(ROUND(INDEX(FCSTSDV!$D$2:$L$2001,MATCH('ống nhựa túi bóng'!$C442,FCSTSDV!$C$2:$C$2001,0),MATCH('ống nhựa túi bóng'!L$3,FCSTSDV!$D$1:$L$1,0)),1)/'ống nhựa túi bóng'!$D442,0)</f>
        <v>0</v>
      </c>
      <c r="M442" s="92">
        <f t="array" ref="M442">IFERROR(ROUND(INDEX(FCSTSDV!$D$2:$L$2001,MATCH('ống nhựa túi bóng'!$C442,FCSTSDV!$C$2:$C$2001,0),MATCH('ống nhựa túi bóng'!M$3,FCSTSDV!$D$1:$L$1,0)),1)/'ống nhựa túi bóng'!$D442,0)</f>
        <v>0</v>
      </c>
      <c r="N442" s="92">
        <f t="array" ref="N442">IFERROR(ROUND(INDEX(FCSTSDV!$D$2:$L$2001,MATCH('ống nhựa túi bóng'!$C442,FCSTSDV!$C$2:$C$2001,0),MATCH('ống nhựa túi bóng'!N$3,FCSTSDV!$D$1:$L$1,0)),1)/'ống nhựa túi bóng'!$D442,0)</f>
        <v>6</v>
      </c>
      <c r="O442" s="92">
        <f t="array" ref="O442">IFERROR(ROUND(INDEX(FCSTSDV!$D$2:$L$2001,MATCH('ống nhựa túi bóng'!$C442,FCSTSDV!$C$2:$C$2001,0),MATCH('ống nhựa túi bóng'!O$3,FCSTSDV!$D$1:$L$1,0)),1)/'ống nhựa túi bóng'!$D442,0)</f>
        <v>0</v>
      </c>
      <c r="P442" s="92">
        <f t="array" ref="P442">IFERROR(ROUND(INDEX(FCSTSDV!$D$2:$L$2001,MATCH('ống nhựa túi bóng'!$C442,FCSTSDV!$C$2:$C$2001,0),MATCH('ống nhựa túi bóng'!P$3,FCSTSDV!$D$1:$L$1,0)),1)/'ống nhựa túi bóng'!$D442,0)</f>
        <v>0</v>
      </c>
      <c r="Q442" s="92">
        <f t="array" ref="Q442">IFERROR(ROUND(INDEX(FCSTSDV!$D$2:$L$2001,MATCH('ống nhựa túi bóng'!$C442,FCSTSDV!$C$2:$C$2001,0),MATCH('ống nhựa túi bóng'!Q$3,FCSTSDV!$D$1:$L$1,0)),1)/'ống nhựa túi bóng'!$D442,0)</f>
        <v>0</v>
      </c>
      <c r="R442" s="92">
        <f t="array" ref="R442">IFERROR(ROUND(INDEX(FCSTSDV!$D$2:$L$2001,MATCH('ống nhựa túi bóng'!$C442,FCSTSDV!$C$2:$C$2001,0),MATCH('ống nhựa túi bóng'!R$3,FCSTSDV!$D$1:$L$1,0)),1)/'ống nhựa túi bóng'!$D442,0)</f>
        <v>0</v>
      </c>
      <c r="S442" s="92">
        <f t="array" ref="S442">IFERROR(ROUND(INDEX(FCSTSDV!$D$2:$L$2001,MATCH('ống nhựa túi bóng'!$C442,FCSTSDV!$C$2:$C$2001,0),MATCH('ống nhựa túi bóng'!S$3,FCSTSDV!$D$1:$L$1,0)),1)/'ống nhựa túi bóng'!$D442,0)</f>
        <v>0</v>
      </c>
      <c r="T442" s="92">
        <f t="shared" si="61"/>
        <v>12</v>
      </c>
    </row>
    <row r="443" spans="1:20" ht="20.100000000000001" customHeight="1">
      <c r="A443" s="813"/>
      <c r="B443" s="808"/>
      <c r="C443" s="46" t="s">
        <v>716</v>
      </c>
      <c r="D443" s="413">
        <v>3000</v>
      </c>
      <c r="E443" s="785"/>
      <c r="F443" s="785"/>
      <c r="G443" s="785"/>
      <c r="H443" s="92">
        <f t="array" ref="H443">IFERROR(ROUND(INDEX(FCSTSDV!$D$2:$L$2001,MATCH('ống nhựa túi bóng'!$C443,FCSTSDV!$C$2:$C$2001,0),MATCH('ống nhựa túi bóng'!H$3,FCSTSDV!$D$1:$L$1,0)),1)/'ống nhựa túi bóng'!$D443,0)</f>
        <v>0</v>
      </c>
      <c r="I443" s="92">
        <f t="array" ref="I443">IFERROR(ROUND(INDEX(FCSTSDV!$D$2:$L$2001,MATCH('ống nhựa túi bóng'!$C443,FCSTSDV!$C$2:$C$2001,0),MATCH('ống nhựa túi bóng'!I$3,FCSTSDV!$D$1:$L$1,0)),1)/'ống nhựa túi bóng'!$D443,0)</f>
        <v>0</v>
      </c>
      <c r="J443" s="92">
        <f t="array" ref="J443">IFERROR(ROUND(INDEX(FCSTSDV!$D$2:$L$2001,MATCH('ống nhựa túi bóng'!$C443,FCSTSDV!$C$2:$C$2001,0),MATCH('ống nhựa túi bóng'!J$3,FCSTSDV!$D$1:$L$1,0)),1)/'ống nhựa túi bóng'!$D443,0)</f>
        <v>0</v>
      </c>
      <c r="K443" s="92">
        <f t="array" ref="K443">IFERROR(ROUND(INDEX(FCSTSDV!$D$2:$L$2001,MATCH('ống nhựa túi bóng'!$C443,FCSTSDV!$C$2:$C$2001,0),MATCH('ống nhựa túi bóng'!K$3,FCSTSDV!$D$1:$L$1,0)),1)/'ống nhựa túi bóng'!$D443,0)</f>
        <v>0</v>
      </c>
      <c r="L443" s="92">
        <f t="array" ref="L443">IFERROR(ROUND(INDEX(FCSTSDV!$D$2:$L$2001,MATCH('ống nhựa túi bóng'!$C443,FCSTSDV!$C$2:$C$2001,0),MATCH('ống nhựa túi bóng'!L$3,FCSTSDV!$D$1:$L$1,0)),1)/'ống nhựa túi bóng'!$D443,0)</f>
        <v>0</v>
      </c>
      <c r="M443" s="92">
        <f t="array" ref="M443">IFERROR(ROUND(INDEX(FCSTSDV!$D$2:$L$2001,MATCH('ống nhựa túi bóng'!$C443,FCSTSDV!$C$2:$C$2001,0),MATCH('ống nhựa túi bóng'!M$3,FCSTSDV!$D$1:$L$1,0)),1)/'ống nhựa túi bóng'!$D443,0)</f>
        <v>0</v>
      </c>
      <c r="N443" s="92">
        <f t="array" ref="N443">IFERROR(ROUND(INDEX(FCSTSDV!$D$2:$L$2001,MATCH('ống nhựa túi bóng'!$C443,FCSTSDV!$C$2:$C$2001,0),MATCH('ống nhựa túi bóng'!N$3,FCSTSDV!$D$1:$L$1,0)),1)/'ống nhựa túi bóng'!$D443,0)</f>
        <v>0</v>
      </c>
      <c r="O443" s="92">
        <f t="array" ref="O443">IFERROR(ROUND(INDEX(FCSTSDV!$D$2:$L$2001,MATCH('ống nhựa túi bóng'!$C443,FCSTSDV!$C$2:$C$2001,0),MATCH('ống nhựa túi bóng'!O$3,FCSTSDV!$D$1:$L$1,0)),1)/'ống nhựa túi bóng'!$D443,0)</f>
        <v>0</v>
      </c>
      <c r="P443" s="92">
        <f t="array" ref="P443">IFERROR(ROUND(INDEX(FCSTSDV!$D$2:$L$2001,MATCH('ống nhựa túi bóng'!$C443,FCSTSDV!$C$2:$C$2001,0),MATCH('ống nhựa túi bóng'!P$3,FCSTSDV!$D$1:$L$1,0)),1)/'ống nhựa túi bóng'!$D443,0)</f>
        <v>0</v>
      </c>
      <c r="Q443" s="92">
        <f t="array" ref="Q443">IFERROR(ROUND(INDEX(FCSTSDV!$D$2:$L$2001,MATCH('ống nhựa túi bóng'!$C443,FCSTSDV!$C$2:$C$2001,0),MATCH('ống nhựa túi bóng'!Q$3,FCSTSDV!$D$1:$L$1,0)),1)/'ống nhựa túi bóng'!$D443,0)</f>
        <v>0</v>
      </c>
      <c r="R443" s="92">
        <f t="array" ref="R443">IFERROR(ROUND(INDEX(FCSTSDV!$D$2:$L$2001,MATCH('ống nhựa túi bóng'!$C443,FCSTSDV!$C$2:$C$2001,0),MATCH('ống nhựa túi bóng'!R$3,FCSTSDV!$D$1:$L$1,0)),1)/'ống nhựa túi bóng'!$D443,0)</f>
        <v>0</v>
      </c>
      <c r="S443" s="92">
        <f t="array" ref="S443">IFERROR(ROUND(INDEX(FCSTSDV!$D$2:$L$2001,MATCH('ống nhựa túi bóng'!$C443,FCSTSDV!$C$2:$C$2001,0),MATCH('ống nhựa túi bóng'!S$3,FCSTSDV!$D$1:$L$1,0)),1)/'ống nhựa túi bóng'!$D443,0)</f>
        <v>0</v>
      </c>
      <c r="T443" s="92">
        <f t="shared" si="61"/>
        <v>0</v>
      </c>
    </row>
    <row r="444" spans="1:20" ht="20.100000000000001" hidden="1" customHeight="1">
      <c r="A444" s="813"/>
      <c r="B444" s="808"/>
      <c r="C444" s="46" t="s">
        <v>773</v>
      </c>
      <c r="D444" s="413">
        <v>3000</v>
      </c>
      <c r="E444" s="785"/>
      <c r="F444" s="785"/>
      <c r="G444" s="785"/>
      <c r="H444" s="92">
        <f t="array" ref="H444">IFERROR(ROUND(INDEX(FCSTSDV!$D$2:$L$2001,MATCH('ống nhựa túi bóng'!$C444,FCSTSDV!$C$2:$C$2001,0),MATCH('ống nhựa túi bóng'!H$3,FCSTSDV!$D$1:$L$1,0)),1)/'ống nhựa túi bóng'!$D444,0)</f>
        <v>0</v>
      </c>
      <c r="I444" s="92">
        <f t="array" ref="I444">IFERROR(ROUND(INDEX(FCSTSDV!$D$2:$L$2001,MATCH('ống nhựa túi bóng'!$C444,FCSTSDV!$C$2:$C$2001,0),MATCH('ống nhựa túi bóng'!I$3,FCSTSDV!$D$1:$L$1,0)),1)/'ống nhựa túi bóng'!$D444,0)</f>
        <v>0</v>
      </c>
      <c r="J444" s="92">
        <f t="array" ref="J444">IFERROR(ROUND(INDEX(FCSTSDV!$D$2:$L$2001,MATCH('ống nhựa túi bóng'!$C444,FCSTSDV!$C$2:$C$2001,0),MATCH('ống nhựa túi bóng'!J$3,FCSTSDV!$D$1:$L$1,0)),1)/'ống nhựa túi bóng'!$D444,0)</f>
        <v>0</v>
      </c>
      <c r="K444" s="92">
        <f t="array" ref="K444">IFERROR(ROUND(INDEX(FCSTSDV!$D$2:$L$2001,MATCH('ống nhựa túi bóng'!$C444,FCSTSDV!$C$2:$C$2001,0),MATCH('ống nhựa túi bóng'!K$3,FCSTSDV!$D$1:$L$1,0)),1)/'ống nhựa túi bóng'!$D444,0)</f>
        <v>0</v>
      </c>
      <c r="L444" s="92">
        <f t="array" ref="L444">IFERROR(ROUND(INDEX(FCSTSDV!$D$2:$L$2001,MATCH('ống nhựa túi bóng'!$C444,FCSTSDV!$C$2:$C$2001,0),MATCH('ống nhựa túi bóng'!L$3,FCSTSDV!$D$1:$L$1,0)),1)/'ống nhựa túi bóng'!$D444,0)</f>
        <v>0</v>
      </c>
      <c r="M444" s="92">
        <f t="array" ref="M444">IFERROR(ROUND(INDEX(FCSTSDV!$D$2:$L$2001,MATCH('ống nhựa túi bóng'!$C444,FCSTSDV!$C$2:$C$2001,0),MATCH('ống nhựa túi bóng'!M$3,FCSTSDV!$D$1:$L$1,0)),1)/'ống nhựa túi bóng'!$D444,0)</f>
        <v>0</v>
      </c>
      <c r="N444" s="92">
        <f t="array" ref="N444">IFERROR(ROUND(INDEX(FCSTSDV!$D$2:$L$2001,MATCH('ống nhựa túi bóng'!$C444,FCSTSDV!$C$2:$C$2001,0),MATCH('ống nhựa túi bóng'!N$3,FCSTSDV!$D$1:$L$1,0)),1)/'ống nhựa túi bóng'!$D444,0)</f>
        <v>0</v>
      </c>
      <c r="O444" s="92">
        <f t="array" ref="O444">IFERROR(ROUND(INDEX(FCSTSDV!$D$2:$L$2001,MATCH('ống nhựa túi bóng'!$C444,FCSTSDV!$C$2:$C$2001,0),MATCH('ống nhựa túi bóng'!O$3,FCSTSDV!$D$1:$L$1,0)),1)/'ống nhựa túi bóng'!$D444,0)</f>
        <v>0</v>
      </c>
      <c r="P444" s="92">
        <f t="array" ref="P444">IFERROR(ROUND(INDEX(FCSTSDV!$D$2:$L$2001,MATCH('ống nhựa túi bóng'!$C444,FCSTSDV!$C$2:$C$2001,0),MATCH('ống nhựa túi bóng'!P$3,FCSTSDV!$D$1:$L$1,0)),1)/'ống nhựa túi bóng'!$D444,0)</f>
        <v>9</v>
      </c>
      <c r="Q444" s="92">
        <f t="array" ref="Q444">IFERROR(ROUND(INDEX(FCSTSDV!$D$2:$L$2001,MATCH('ống nhựa túi bóng'!$C444,FCSTSDV!$C$2:$C$2001,0),MATCH('ống nhựa túi bóng'!Q$3,FCSTSDV!$D$1:$L$1,0)),1)/'ống nhựa túi bóng'!$D444,0)</f>
        <v>0</v>
      </c>
      <c r="R444" s="92">
        <f t="array" ref="R444">IFERROR(ROUND(INDEX(FCSTSDV!$D$2:$L$2001,MATCH('ống nhựa túi bóng'!$C444,FCSTSDV!$C$2:$C$2001,0),MATCH('ống nhựa túi bóng'!R$3,FCSTSDV!$D$1:$L$1,0)),1)/'ống nhựa túi bóng'!$D444,0)</f>
        <v>0</v>
      </c>
      <c r="S444" s="92">
        <f t="array" ref="S444">IFERROR(ROUND(INDEX(FCSTSDV!$D$2:$L$2001,MATCH('ống nhựa túi bóng'!$C444,FCSTSDV!$C$2:$C$2001,0),MATCH('ống nhựa túi bóng'!S$3,FCSTSDV!$D$1:$L$1,0)),1)/'ống nhựa túi bóng'!$D444,0)</f>
        <v>0</v>
      </c>
      <c r="T444" s="92">
        <f t="shared" si="61"/>
        <v>9</v>
      </c>
    </row>
    <row r="445" spans="1:20" ht="20.100000000000001" customHeight="1">
      <c r="A445" s="813"/>
      <c r="B445" s="808"/>
      <c r="C445" s="46" t="s">
        <v>1275</v>
      </c>
      <c r="D445" s="413">
        <v>3000</v>
      </c>
      <c r="E445" s="785"/>
      <c r="F445" s="785"/>
      <c r="G445" s="785"/>
      <c r="H445" s="92">
        <f t="array" ref="H445">IFERROR(ROUND(INDEX(FCSTSDV!$D$2:$L$2001,MATCH('ống nhựa túi bóng'!$C445,FCSTSDV!$C$2:$C$2001,0),MATCH('ống nhựa túi bóng'!H$3,FCSTSDV!$D$1:$L$1,0)),1)/'ống nhựa túi bóng'!$D445,0)</f>
        <v>0</v>
      </c>
      <c r="I445" s="92">
        <f t="array" ref="I445">IFERROR(ROUND(INDEX(FCSTSDV!$D$2:$L$2001,MATCH('ống nhựa túi bóng'!$C445,FCSTSDV!$C$2:$C$2001,0),MATCH('ống nhựa túi bóng'!I$3,FCSTSDV!$D$1:$L$1,0)),1)/'ống nhựa túi bóng'!$D445,0)</f>
        <v>0</v>
      </c>
      <c r="J445" s="92">
        <f t="array" ref="J445">IFERROR(ROUND(INDEX(FCSTSDV!$D$2:$L$2001,MATCH('ống nhựa túi bóng'!$C445,FCSTSDV!$C$2:$C$2001,0),MATCH('ống nhựa túi bóng'!J$3,FCSTSDV!$D$1:$L$1,0)),1)/'ống nhựa túi bóng'!$D445,0)</f>
        <v>0</v>
      </c>
      <c r="K445" s="92">
        <f t="array" ref="K445">IFERROR(ROUND(INDEX(FCSTSDV!$D$2:$L$2001,MATCH('ống nhựa túi bóng'!$C445,FCSTSDV!$C$2:$C$2001,0),MATCH('ống nhựa túi bóng'!K$3,FCSTSDV!$D$1:$L$1,0)),1)/'ống nhựa túi bóng'!$D445,0)</f>
        <v>0</v>
      </c>
      <c r="L445" s="92">
        <f t="array" ref="L445">IFERROR(ROUND(INDEX(FCSTSDV!$D$2:$L$2001,MATCH('ống nhựa túi bóng'!$C445,FCSTSDV!$C$2:$C$2001,0),MATCH('ống nhựa túi bóng'!L$3,FCSTSDV!$D$1:$L$1,0)),1)/'ống nhựa túi bóng'!$D445,0)</f>
        <v>0</v>
      </c>
      <c r="M445" s="92">
        <f t="array" ref="M445">IFERROR(ROUND(INDEX(FCSTSDV!$D$2:$L$2001,MATCH('ống nhựa túi bóng'!$C445,FCSTSDV!$C$2:$C$2001,0),MATCH('ống nhựa túi bóng'!M$3,FCSTSDV!$D$1:$L$1,0)),1)/'ống nhựa túi bóng'!$D445,0)</f>
        <v>0</v>
      </c>
      <c r="N445" s="92">
        <f t="array" ref="N445">IFERROR(ROUND(INDEX(FCSTSDV!$D$2:$L$2001,MATCH('ống nhựa túi bóng'!$C445,FCSTSDV!$C$2:$C$2001,0),MATCH('ống nhựa túi bóng'!N$3,FCSTSDV!$D$1:$L$1,0)),1)/'ống nhựa túi bóng'!$D445,0)</f>
        <v>0</v>
      </c>
      <c r="O445" s="92">
        <f t="array" ref="O445">IFERROR(ROUND(INDEX(FCSTSDV!$D$2:$L$2001,MATCH('ống nhựa túi bóng'!$C445,FCSTSDV!$C$2:$C$2001,0),MATCH('ống nhựa túi bóng'!O$3,FCSTSDV!$D$1:$L$1,0)),1)/'ống nhựa túi bóng'!$D445,0)</f>
        <v>0</v>
      </c>
      <c r="P445" s="92">
        <f t="array" ref="P445">IFERROR(ROUND(INDEX(FCSTSDV!$D$2:$L$2001,MATCH('ống nhựa túi bóng'!$C445,FCSTSDV!$C$2:$C$2001,0),MATCH('ống nhựa túi bóng'!P$3,FCSTSDV!$D$1:$L$1,0)),1)/'ống nhựa túi bóng'!$D445,0)</f>
        <v>0</v>
      </c>
      <c r="Q445" s="92">
        <f t="array" ref="Q445">IFERROR(ROUND(INDEX(FCSTSDV!$D$2:$L$2001,MATCH('ống nhựa túi bóng'!$C445,FCSTSDV!$C$2:$C$2001,0),MATCH('ống nhựa túi bóng'!Q$3,FCSTSDV!$D$1:$L$1,0)),1)/'ống nhựa túi bóng'!$D445,0)</f>
        <v>0</v>
      </c>
      <c r="R445" s="92">
        <f t="array" ref="R445">IFERROR(ROUND(INDEX(FCSTSDV!$D$2:$L$2001,MATCH('ống nhựa túi bóng'!$C445,FCSTSDV!$C$2:$C$2001,0),MATCH('ống nhựa túi bóng'!R$3,FCSTSDV!$D$1:$L$1,0)),1)/'ống nhựa túi bóng'!$D445,0)</f>
        <v>0</v>
      </c>
      <c r="S445" s="92">
        <f t="array" ref="S445">IFERROR(ROUND(INDEX(FCSTSDV!$D$2:$L$2001,MATCH('ống nhựa túi bóng'!$C445,FCSTSDV!$C$2:$C$2001,0),MATCH('ống nhựa túi bóng'!S$3,FCSTSDV!$D$1:$L$1,0)),1)/'ống nhựa túi bóng'!$D445,0)</f>
        <v>0</v>
      </c>
      <c r="T445" s="92">
        <f t="shared" si="61"/>
        <v>0</v>
      </c>
    </row>
    <row r="446" spans="1:20" ht="20.100000000000001" hidden="1" customHeight="1">
      <c r="A446" s="813"/>
      <c r="B446" s="808"/>
      <c r="C446" s="46" t="s">
        <v>726</v>
      </c>
      <c r="D446" s="413">
        <v>3000</v>
      </c>
      <c r="E446" s="785"/>
      <c r="F446" s="785"/>
      <c r="G446" s="785"/>
      <c r="H446" s="92">
        <f t="array" ref="H446">IFERROR(ROUND(INDEX(FCSTSDV!$D$2:$L$2001,MATCH('ống nhựa túi bóng'!$C446,FCSTSDV!$C$2:$C$2001,0),MATCH('ống nhựa túi bóng'!H$3,FCSTSDV!$D$1:$L$1,0)),1)/'ống nhựa túi bóng'!$D446,0)</f>
        <v>0</v>
      </c>
      <c r="I446" s="92">
        <f t="array" ref="I446">IFERROR(ROUND(INDEX(FCSTSDV!$D$2:$L$2001,MATCH('ống nhựa túi bóng'!$C446,FCSTSDV!$C$2:$C$2001,0),MATCH('ống nhựa túi bóng'!I$3,FCSTSDV!$D$1:$L$1,0)),1)/'ống nhựa túi bóng'!$D446,0)</f>
        <v>0</v>
      </c>
      <c r="J446" s="92">
        <f t="array" ref="J446">IFERROR(ROUND(INDEX(FCSTSDV!$D$2:$L$2001,MATCH('ống nhựa túi bóng'!$C446,FCSTSDV!$C$2:$C$2001,0),MATCH('ống nhựa túi bóng'!J$3,FCSTSDV!$D$1:$L$1,0)),1)/'ống nhựa túi bóng'!$D446,0)</f>
        <v>0</v>
      </c>
      <c r="K446" s="92">
        <f t="array" ref="K446">IFERROR(ROUND(INDEX(FCSTSDV!$D$2:$L$2001,MATCH('ống nhựa túi bóng'!$C446,FCSTSDV!$C$2:$C$2001,0),MATCH('ống nhựa túi bóng'!K$3,FCSTSDV!$D$1:$L$1,0)),1)/'ống nhựa túi bóng'!$D446,0)</f>
        <v>0</v>
      </c>
      <c r="L446" s="92">
        <f t="array" ref="L446">IFERROR(ROUND(INDEX(FCSTSDV!$D$2:$L$2001,MATCH('ống nhựa túi bóng'!$C446,FCSTSDV!$C$2:$C$2001,0),MATCH('ống nhựa túi bóng'!L$3,FCSTSDV!$D$1:$L$1,0)),1)/'ống nhựa túi bóng'!$D446,0)</f>
        <v>0</v>
      </c>
      <c r="M446" s="92">
        <f t="array" ref="M446">IFERROR(ROUND(INDEX(FCSTSDV!$D$2:$L$2001,MATCH('ống nhựa túi bóng'!$C446,FCSTSDV!$C$2:$C$2001,0),MATCH('ống nhựa túi bóng'!M$3,FCSTSDV!$D$1:$L$1,0)),1)/'ống nhựa túi bóng'!$D446,0)</f>
        <v>3</v>
      </c>
      <c r="N446" s="92">
        <f t="array" ref="N446">IFERROR(ROUND(INDEX(FCSTSDV!$D$2:$L$2001,MATCH('ống nhựa túi bóng'!$C446,FCSTSDV!$C$2:$C$2001,0),MATCH('ống nhựa túi bóng'!N$3,FCSTSDV!$D$1:$L$1,0)),1)/'ống nhựa túi bóng'!$D446,0)</f>
        <v>3</v>
      </c>
      <c r="O446" s="92">
        <f t="array" ref="O446">IFERROR(ROUND(INDEX(FCSTSDV!$D$2:$L$2001,MATCH('ống nhựa túi bóng'!$C446,FCSTSDV!$C$2:$C$2001,0),MATCH('ống nhựa túi bóng'!O$3,FCSTSDV!$D$1:$L$1,0)),1)/'ống nhựa túi bóng'!$D446,0)</f>
        <v>0</v>
      </c>
      <c r="P446" s="92">
        <f t="array" ref="P446">IFERROR(ROUND(INDEX(FCSTSDV!$D$2:$L$2001,MATCH('ống nhựa túi bóng'!$C446,FCSTSDV!$C$2:$C$2001,0),MATCH('ống nhựa túi bóng'!P$3,FCSTSDV!$D$1:$L$1,0)),1)/'ống nhựa túi bóng'!$D446,0)</f>
        <v>0</v>
      </c>
      <c r="Q446" s="92">
        <f t="array" ref="Q446">IFERROR(ROUND(INDEX(FCSTSDV!$D$2:$L$2001,MATCH('ống nhựa túi bóng'!$C446,FCSTSDV!$C$2:$C$2001,0),MATCH('ống nhựa túi bóng'!Q$3,FCSTSDV!$D$1:$L$1,0)),1)/'ống nhựa túi bóng'!$D446,0)</f>
        <v>0</v>
      </c>
      <c r="R446" s="92">
        <f t="array" ref="R446">IFERROR(ROUND(INDEX(FCSTSDV!$D$2:$L$2001,MATCH('ống nhựa túi bóng'!$C446,FCSTSDV!$C$2:$C$2001,0),MATCH('ống nhựa túi bóng'!R$3,FCSTSDV!$D$1:$L$1,0)),1)/'ống nhựa túi bóng'!$D446,0)</f>
        <v>0</v>
      </c>
      <c r="S446" s="92">
        <f t="array" ref="S446">IFERROR(ROUND(INDEX(FCSTSDV!$D$2:$L$2001,MATCH('ống nhựa túi bóng'!$C446,FCSTSDV!$C$2:$C$2001,0),MATCH('ống nhựa túi bóng'!S$3,FCSTSDV!$D$1:$L$1,0)),1)/'ống nhựa túi bóng'!$D446,0)</f>
        <v>0</v>
      </c>
      <c r="T446" s="92">
        <f t="shared" si="61"/>
        <v>6</v>
      </c>
    </row>
    <row r="447" spans="1:20" ht="20.100000000000001" customHeight="1">
      <c r="A447" s="813"/>
      <c r="B447" s="808"/>
      <c r="C447" s="46" t="s">
        <v>1282</v>
      </c>
      <c r="D447" s="413">
        <v>3000</v>
      </c>
      <c r="E447" s="785"/>
      <c r="F447" s="785"/>
      <c r="G447" s="785"/>
      <c r="H447" s="92">
        <f t="array" ref="H447">IFERROR(ROUND(INDEX(FCSTSDV!$D$2:$L$2001,MATCH('ống nhựa túi bóng'!$C447,FCSTSDV!$C$2:$C$2001,0),MATCH('ống nhựa túi bóng'!H$3,FCSTSDV!$D$1:$L$1,0)),1)/'ống nhựa túi bóng'!$D447,0)</f>
        <v>0</v>
      </c>
      <c r="I447" s="92">
        <f t="array" ref="I447">IFERROR(ROUND(INDEX(FCSTSDV!$D$2:$L$2001,MATCH('ống nhựa túi bóng'!$C447,FCSTSDV!$C$2:$C$2001,0),MATCH('ống nhựa túi bóng'!I$3,FCSTSDV!$D$1:$L$1,0)),1)/'ống nhựa túi bóng'!$D447,0)</f>
        <v>0</v>
      </c>
      <c r="J447" s="92">
        <f t="array" ref="J447">IFERROR(ROUND(INDEX(FCSTSDV!$D$2:$L$2001,MATCH('ống nhựa túi bóng'!$C447,FCSTSDV!$C$2:$C$2001,0),MATCH('ống nhựa túi bóng'!J$3,FCSTSDV!$D$1:$L$1,0)),1)/'ống nhựa túi bóng'!$D447,0)</f>
        <v>0</v>
      </c>
      <c r="K447" s="92">
        <f t="array" ref="K447">IFERROR(ROUND(INDEX(FCSTSDV!$D$2:$L$2001,MATCH('ống nhựa túi bóng'!$C447,FCSTSDV!$C$2:$C$2001,0),MATCH('ống nhựa túi bóng'!K$3,FCSTSDV!$D$1:$L$1,0)),1)/'ống nhựa túi bóng'!$D447,0)</f>
        <v>0</v>
      </c>
      <c r="L447" s="92">
        <f t="array" ref="L447">IFERROR(ROUND(INDEX(FCSTSDV!$D$2:$L$2001,MATCH('ống nhựa túi bóng'!$C447,FCSTSDV!$C$2:$C$2001,0),MATCH('ống nhựa túi bóng'!L$3,FCSTSDV!$D$1:$L$1,0)),1)/'ống nhựa túi bóng'!$D447,0)</f>
        <v>0</v>
      </c>
      <c r="M447" s="92">
        <f t="array" ref="M447">IFERROR(ROUND(INDEX(FCSTSDV!$D$2:$L$2001,MATCH('ống nhựa túi bóng'!$C447,FCSTSDV!$C$2:$C$2001,0),MATCH('ống nhựa túi bóng'!M$3,FCSTSDV!$D$1:$L$1,0)),1)/'ống nhựa túi bóng'!$D447,0)</f>
        <v>0</v>
      </c>
      <c r="N447" s="92">
        <f t="array" ref="N447">IFERROR(ROUND(INDEX(FCSTSDV!$D$2:$L$2001,MATCH('ống nhựa túi bóng'!$C447,FCSTSDV!$C$2:$C$2001,0),MATCH('ống nhựa túi bóng'!N$3,FCSTSDV!$D$1:$L$1,0)),1)/'ống nhựa túi bóng'!$D447,0)</f>
        <v>0</v>
      </c>
      <c r="O447" s="92">
        <f t="array" ref="O447">IFERROR(ROUND(INDEX(FCSTSDV!$D$2:$L$2001,MATCH('ống nhựa túi bóng'!$C447,FCSTSDV!$C$2:$C$2001,0),MATCH('ống nhựa túi bóng'!O$3,FCSTSDV!$D$1:$L$1,0)),1)/'ống nhựa túi bóng'!$D447,0)</f>
        <v>0</v>
      </c>
      <c r="P447" s="92">
        <f t="array" ref="P447">IFERROR(ROUND(INDEX(FCSTSDV!$D$2:$L$2001,MATCH('ống nhựa túi bóng'!$C447,FCSTSDV!$C$2:$C$2001,0),MATCH('ống nhựa túi bóng'!P$3,FCSTSDV!$D$1:$L$1,0)),1)/'ống nhựa túi bóng'!$D447,0)</f>
        <v>0</v>
      </c>
      <c r="Q447" s="92">
        <f t="array" ref="Q447">IFERROR(ROUND(INDEX(FCSTSDV!$D$2:$L$2001,MATCH('ống nhựa túi bóng'!$C447,FCSTSDV!$C$2:$C$2001,0),MATCH('ống nhựa túi bóng'!Q$3,FCSTSDV!$D$1:$L$1,0)),1)/'ống nhựa túi bóng'!$D447,0)</f>
        <v>0</v>
      </c>
      <c r="R447" s="92">
        <f t="array" ref="R447">IFERROR(ROUND(INDEX(FCSTSDV!$D$2:$L$2001,MATCH('ống nhựa túi bóng'!$C447,FCSTSDV!$C$2:$C$2001,0),MATCH('ống nhựa túi bóng'!R$3,FCSTSDV!$D$1:$L$1,0)),1)/'ống nhựa túi bóng'!$D447,0)</f>
        <v>0</v>
      </c>
      <c r="S447" s="92">
        <f t="array" ref="S447">IFERROR(ROUND(INDEX(FCSTSDV!$D$2:$L$2001,MATCH('ống nhựa túi bóng'!$C447,FCSTSDV!$C$2:$C$2001,0),MATCH('ống nhựa túi bóng'!S$3,FCSTSDV!$D$1:$L$1,0)),1)/'ống nhựa túi bóng'!$D447,0)</f>
        <v>0</v>
      </c>
      <c r="T447" s="92">
        <f t="shared" si="61"/>
        <v>0</v>
      </c>
    </row>
    <row r="448" spans="1:20" ht="20.100000000000001" customHeight="1">
      <c r="A448" s="813"/>
      <c r="B448" s="808"/>
      <c r="C448" s="46" t="s">
        <v>755</v>
      </c>
      <c r="D448" s="413">
        <v>3000</v>
      </c>
      <c r="E448" s="785"/>
      <c r="F448" s="785"/>
      <c r="G448" s="785"/>
      <c r="H448" s="92">
        <f t="array" ref="H448">IFERROR(ROUND(INDEX(FCSTSDV!$D$2:$L$2001,MATCH('ống nhựa túi bóng'!$C448,FCSTSDV!$C$2:$C$2001,0),MATCH('ống nhựa túi bóng'!H$3,FCSTSDV!$D$1:$L$1,0)),1)/'ống nhựa túi bóng'!$D448,0)</f>
        <v>0</v>
      </c>
      <c r="I448" s="92">
        <f t="array" ref="I448">IFERROR(ROUND(INDEX(FCSTSDV!$D$2:$L$2001,MATCH('ống nhựa túi bóng'!$C448,FCSTSDV!$C$2:$C$2001,0),MATCH('ống nhựa túi bóng'!I$3,FCSTSDV!$D$1:$L$1,0)),1)/'ống nhựa túi bóng'!$D448,0)</f>
        <v>0</v>
      </c>
      <c r="J448" s="92">
        <f t="array" ref="J448">IFERROR(ROUND(INDEX(FCSTSDV!$D$2:$L$2001,MATCH('ống nhựa túi bóng'!$C448,FCSTSDV!$C$2:$C$2001,0),MATCH('ống nhựa túi bóng'!J$3,FCSTSDV!$D$1:$L$1,0)),1)/'ống nhựa túi bóng'!$D448,0)</f>
        <v>0</v>
      </c>
      <c r="K448" s="92">
        <f t="array" ref="K448">IFERROR(ROUND(INDEX(FCSTSDV!$D$2:$L$2001,MATCH('ống nhựa túi bóng'!$C448,FCSTSDV!$C$2:$C$2001,0),MATCH('ống nhựa túi bóng'!K$3,FCSTSDV!$D$1:$L$1,0)),1)/'ống nhựa túi bóng'!$D448,0)</f>
        <v>0</v>
      </c>
      <c r="L448" s="92">
        <f t="array" ref="L448">IFERROR(ROUND(INDEX(FCSTSDV!$D$2:$L$2001,MATCH('ống nhựa túi bóng'!$C448,FCSTSDV!$C$2:$C$2001,0),MATCH('ống nhựa túi bóng'!L$3,FCSTSDV!$D$1:$L$1,0)),1)/'ống nhựa túi bóng'!$D448,0)</f>
        <v>0</v>
      </c>
      <c r="M448" s="92">
        <f t="array" ref="M448">IFERROR(ROUND(INDEX(FCSTSDV!$D$2:$L$2001,MATCH('ống nhựa túi bóng'!$C448,FCSTSDV!$C$2:$C$2001,0),MATCH('ống nhựa túi bóng'!M$3,FCSTSDV!$D$1:$L$1,0)),1)/'ống nhựa túi bóng'!$D448,0)</f>
        <v>0</v>
      </c>
      <c r="N448" s="92">
        <f t="array" ref="N448">IFERROR(ROUND(INDEX(FCSTSDV!$D$2:$L$2001,MATCH('ống nhựa túi bóng'!$C448,FCSTSDV!$C$2:$C$2001,0),MATCH('ống nhựa túi bóng'!N$3,FCSTSDV!$D$1:$L$1,0)),1)/'ống nhựa túi bóng'!$D448,0)</f>
        <v>0</v>
      </c>
      <c r="O448" s="92">
        <f t="array" ref="O448">IFERROR(ROUND(INDEX(FCSTSDV!$D$2:$L$2001,MATCH('ống nhựa túi bóng'!$C448,FCSTSDV!$C$2:$C$2001,0),MATCH('ống nhựa túi bóng'!O$3,FCSTSDV!$D$1:$L$1,0)),1)/'ống nhựa túi bóng'!$D448,0)</f>
        <v>0</v>
      </c>
      <c r="P448" s="92">
        <f t="array" ref="P448">IFERROR(ROUND(INDEX(FCSTSDV!$D$2:$L$2001,MATCH('ống nhựa túi bóng'!$C448,FCSTSDV!$C$2:$C$2001,0),MATCH('ống nhựa túi bóng'!P$3,FCSTSDV!$D$1:$L$1,0)),1)/'ống nhựa túi bóng'!$D448,0)</f>
        <v>0</v>
      </c>
      <c r="Q448" s="92">
        <f t="array" ref="Q448">IFERROR(ROUND(INDEX(FCSTSDV!$D$2:$L$2001,MATCH('ống nhựa túi bóng'!$C448,FCSTSDV!$C$2:$C$2001,0),MATCH('ống nhựa túi bóng'!Q$3,FCSTSDV!$D$1:$L$1,0)),1)/'ống nhựa túi bóng'!$D448,0)</f>
        <v>0</v>
      </c>
      <c r="R448" s="92">
        <f t="array" ref="R448">IFERROR(ROUND(INDEX(FCSTSDV!$D$2:$L$2001,MATCH('ống nhựa túi bóng'!$C448,FCSTSDV!$C$2:$C$2001,0),MATCH('ống nhựa túi bóng'!R$3,FCSTSDV!$D$1:$L$1,0)),1)/'ống nhựa túi bóng'!$D448,0)</f>
        <v>0</v>
      </c>
      <c r="S448" s="92">
        <f t="array" ref="S448">IFERROR(ROUND(INDEX(FCSTSDV!$D$2:$L$2001,MATCH('ống nhựa túi bóng'!$C448,FCSTSDV!$C$2:$C$2001,0),MATCH('ống nhựa túi bóng'!S$3,FCSTSDV!$D$1:$L$1,0)),1)/'ống nhựa túi bóng'!$D448,0)</f>
        <v>0</v>
      </c>
      <c r="T448" s="92">
        <f t="shared" si="61"/>
        <v>0</v>
      </c>
    </row>
    <row r="449" spans="1:20" ht="20.100000000000001" customHeight="1">
      <c r="A449" s="813"/>
      <c r="B449" s="808"/>
      <c r="C449" s="46" t="s">
        <v>677</v>
      </c>
      <c r="D449" s="413">
        <v>3000</v>
      </c>
      <c r="E449" s="785"/>
      <c r="F449" s="785"/>
      <c r="G449" s="785"/>
      <c r="H449" s="92">
        <f t="array" ref="H449">IFERROR(ROUND(INDEX(FCSTSDV!$D$2:$L$2001,MATCH('ống nhựa túi bóng'!$C449,FCSTSDV!$C$2:$C$2001,0),MATCH('ống nhựa túi bóng'!H$3,FCSTSDV!$D$1:$L$1,0)),1)/'ống nhựa túi bóng'!$D449,0)</f>
        <v>0</v>
      </c>
      <c r="I449" s="92">
        <f t="array" ref="I449">IFERROR(ROUND(INDEX(FCSTSDV!$D$2:$L$2001,MATCH('ống nhựa túi bóng'!$C449,FCSTSDV!$C$2:$C$2001,0),MATCH('ống nhựa túi bóng'!I$3,FCSTSDV!$D$1:$L$1,0)),1)/'ống nhựa túi bóng'!$D449,0)</f>
        <v>0</v>
      </c>
      <c r="J449" s="92">
        <f t="array" ref="J449">IFERROR(ROUND(INDEX(FCSTSDV!$D$2:$L$2001,MATCH('ống nhựa túi bóng'!$C449,FCSTSDV!$C$2:$C$2001,0),MATCH('ống nhựa túi bóng'!J$3,FCSTSDV!$D$1:$L$1,0)),1)/'ống nhựa túi bóng'!$D449,0)</f>
        <v>0</v>
      </c>
      <c r="K449" s="92">
        <f t="array" ref="K449">IFERROR(ROUND(INDEX(FCSTSDV!$D$2:$L$2001,MATCH('ống nhựa túi bóng'!$C449,FCSTSDV!$C$2:$C$2001,0),MATCH('ống nhựa túi bóng'!K$3,FCSTSDV!$D$1:$L$1,0)),1)/'ống nhựa túi bóng'!$D449,0)</f>
        <v>0</v>
      </c>
      <c r="L449" s="92">
        <f t="array" ref="L449">IFERROR(ROUND(INDEX(FCSTSDV!$D$2:$L$2001,MATCH('ống nhựa túi bóng'!$C449,FCSTSDV!$C$2:$C$2001,0),MATCH('ống nhựa túi bóng'!L$3,FCSTSDV!$D$1:$L$1,0)),1)/'ống nhựa túi bóng'!$D449,0)</f>
        <v>0</v>
      </c>
      <c r="M449" s="92">
        <f t="array" ref="M449">IFERROR(ROUND(INDEX(FCSTSDV!$D$2:$L$2001,MATCH('ống nhựa túi bóng'!$C449,FCSTSDV!$C$2:$C$2001,0),MATCH('ống nhựa túi bóng'!M$3,FCSTSDV!$D$1:$L$1,0)),1)/'ống nhựa túi bóng'!$D449,0)</f>
        <v>0</v>
      </c>
      <c r="N449" s="92">
        <f t="array" ref="N449">IFERROR(ROUND(INDEX(FCSTSDV!$D$2:$L$2001,MATCH('ống nhựa túi bóng'!$C449,FCSTSDV!$C$2:$C$2001,0),MATCH('ống nhựa túi bóng'!N$3,FCSTSDV!$D$1:$L$1,0)),1)/'ống nhựa túi bóng'!$D449,0)</f>
        <v>0</v>
      </c>
      <c r="O449" s="92">
        <f t="array" ref="O449">IFERROR(ROUND(INDEX(FCSTSDV!$D$2:$L$2001,MATCH('ống nhựa túi bóng'!$C449,FCSTSDV!$C$2:$C$2001,0),MATCH('ống nhựa túi bóng'!O$3,FCSTSDV!$D$1:$L$1,0)),1)/'ống nhựa túi bóng'!$D449,0)</f>
        <v>0</v>
      </c>
      <c r="P449" s="92">
        <f t="array" ref="P449">IFERROR(ROUND(INDEX(FCSTSDV!$D$2:$L$2001,MATCH('ống nhựa túi bóng'!$C449,FCSTSDV!$C$2:$C$2001,0),MATCH('ống nhựa túi bóng'!P$3,FCSTSDV!$D$1:$L$1,0)),1)/'ống nhựa túi bóng'!$D449,0)</f>
        <v>0</v>
      </c>
      <c r="Q449" s="92">
        <f t="array" ref="Q449">IFERROR(ROUND(INDEX(FCSTSDV!$D$2:$L$2001,MATCH('ống nhựa túi bóng'!$C449,FCSTSDV!$C$2:$C$2001,0),MATCH('ống nhựa túi bóng'!Q$3,FCSTSDV!$D$1:$L$1,0)),1)/'ống nhựa túi bóng'!$D449,0)</f>
        <v>0</v>
      </c>
      <c r="R449" s="92">
        <f t="array" ref="R449">IFERROR(ROUND(INDEX(FCSTSDV!$D$2:$L$2001,MATCH('ống nhựa túi bóng'!$C449,FCSTSDV!$C$2:$C$2001,0),MATCH('ống nhựa túi bóng'!R$3,FCSTSDV!$D$1:$L$1,0)),1)/'ống nhựa túi bóng'!$D449,0)</f>
        <v>0</v>
      </c>
      <c r="S449" s="92">
        <f t="array" ref="S449">IFERROR(ROUND(INDEX(FCSTSDV!$D$2:$L$2001,MATCH('ống nhựa túi bóng'!$C449,FCSTSDV!$C$2:$C$2001,0),MATCH('ống nhựa túi bóng'!S$3,FCSTSDV!$D$1:$L$1,0)),1)/'ống nhựa túi bóng'!$D449,0)</f>
        <v>0</v>
      </c>
      <c r="T449" s="92">
        <f t="shared" si="61"/>
        <v>0</v>
      </c>
    </row>
    <row r="450" spans="1:20" ht="20.100000000000001" customHeight="1">
      <c r="A450" s="813"/>
      <c r="B450" s="808"/>
      <c r="C450" s="46" t="s">
        <v>138</v>
      </c>
      <c r="D450" s="413">
        <v>3000</v>
      </c>
      <c r="E450" s="785"/>
      <c r="F450" s="785"/>
      <c r="G450" s="785"/>
      <c r="H450" s="92">
        <f t="array" ref="H450">IFERROR(ROUND(INDEX(FCSTSDV!$D$2:$L$2001,MATCH('ống nhựa túi bóng'!$C450,FCSTSDV!$C$2:$C$2001,0),MATCH('ống nhựa túi bóng'!H$3,FCSTSDV!$D$1:$L$1,0)),1)/'ống nhựa túi bóng'!$D450,0)</f>
        <v>0</v>
      </c>
      <c r="I450" s="92">
        <f t="array" ref="I450">IFERROR(ROUND(INDEX(FCSTSDV!$D$2:$L$2001,MATCH('ống nhựa túi bóng'!$C450,FCSTSDV!$C$2:$C$2001,0),MATCH('ống nhựa túi bóng'!I$3,FCSTSDV!$D$1:$L$1,0)),1)/'ống nhựa túi bóng'!$D450,0)</f>
        <v>0</v>
      </c>
      <c r="J450" s="92">
        <f t="array" ref="J450">IFERROR(ROUND(INDEX(FCSTSDV!$D$2:$L$2001,MATCH('ống nhựa túi bóng'!$C450,FCSTSDV!$C$2:$C$2001,0),MATCH('ống nhựa túi bóng'!J$3,FCSTSDV!$D$1:$L$1,0)),1)/'ống nhựa túi bóng'!$D450,0)</f>
        <v>0</v>
      </c>
      <c r="K450" s="92">
        <f t="array" ref="K450">IFERROR(ROUND(INDEX(FCSTSDV!$D$2:$L$2001,MATCH('ống nhựa túi bóng'!$C450,FCSTSDV!$C$2:$C$2001,0),MATCH('ống nhựa túi bóng'!K$3,FCSTSDV!$D$1:$L$1,0)),1)/'ống nhựa túi bóng'!$D450,0)</f>
        <v>0</v>
      </c>
      <c r="L450" s="92">
        <f t="array" ref="L450">IFERROR(ROUND(INDEX(FCSTSDV!$D$2:$L$2001,MATCH('ống nhựa túi bóng'!$C450,FCSTSDV!$C$2:$C$2001,0),MATCH('ống nhựa túi bóng'!L$3,FCSTSDV!$D$1:$L$1,0)),1)/'ống nhựa túi bóng'!$D450,0)</f>
        <v>0</v>
      </c>
      <c r="M450" s="92">
        <f t="array" ref="M450">IFERROR(ROUND(INDEX(FCSTSDV!$D$2:$L$2001,MATCH('ống nhựa túi bóng'!$C450,FCSTSDV!$C$2:$C$2001,0),MATCH('ống nhựa túi bóng'!M$3,FCSTSDV!$D$1:$L$1,0)),1)/'ống nhựa túi bóng'!$D450,0)</f>
        <v>0</v>
      </c>
      <c r="N450" s="92">
        <f t="array" ref="N450">IFERROR(ROUND(INDEX(FCSTSDV!$D$2:$L$2001,MATCH('ống nhựa túi bóng'!$C450,FCSTSDV!$C$2:$C$2001,0),MATCH('ống nhựa túi bóng'!N$3,FCSTSDV!$D$1:$L$1,0)),1)/'ống nhựa túi bóng'!$D450,0)</f>
        <v>0</v>
      </c>
      <c r="O450" s="92">
        <f t="array" ref="O450">IFERROR(ROUND(INDEX(FCSTSDV!$D$2:$L$2001,MATCH('ống nhựa túi bóng'!$C450,FCSTSDV!$C$2:$C$2001,0),MATCH('ống nhựa túi bóng'!O$3,FCSTSDV!$D$1:$L$1,0)),1)/'ống nhựa túi bóng'!$D450,0)</f>
        <v>0</v>
      </c>
      <c r="P450" s="92">
        <f t="array" ref="P450">IFERROR(ROUND(INDEX(FCSTSDV!$D$2:$L$2001,MATCH('ống nhựa túi bóng'!$C450,FCSTSDV!$C$2:$C$2001,0),MATCH('ống nhựa túi bóng'!P$3,FCSTSDV!$D$1:$L$1,0)),1)/'ống nhựa túi bóng'!$D450,0)</f>
        <v>0</v>
      </c>
      <c r="Q450" s="92">
        <f t="array" ref="Q450">IFERROR(ROUND(INDEX(FCSTSDV!$D$2:$L$2001,MATCH('ống nhựa túi bóng'!$C450,FCSTSDV!$C$2:$C$2001,0),MATCH('ống nhựa túi bóng'!Q$3,FCSTSDV!$D$1:$L$1,0)),1)/'ống nhựa túi bóng'!$D450,0)</f>
        <v>0</v>
      </c>
      <c r="R450" s="92">
        <f t="array" ref="R450">IFERROR(ROUND(INDEX(FCSTSDV!$D$2:$L$2001,MATCH('ống nhựa túi bóng'!$C450,FCSTSDV!$C$2:$C$2001,0),MATCH('ống nhựa túi bóng'!R$3,FCSTSDV!$D$1:$L$1,0)),1)/'ống nhựa túi bóng'!$D450,0)</f>
        <v>0</v>
      </c>
      <c r="S450" s="92">
        <f t="array" ref="S450">IFERROR(ROUND(INDEX(FCSTSDV!$D$2:$L$2001,MATCH('ống nhựa túi bóng'!$C450,FCSTSDV!$C$2:$C$2001,0),MATCH('ống nhựa túi bóng'!S$3,FCSTSDV!$D$1:$L$1,0)),1)/'ống nhựa túi bóng'!$D450,0)</f>
        <v>0</v>
      </c>
      <c r="T450" s="92">
        <f t="shared" si="61"/>
        <v>0</v>
      </c>
    </row>
    <row r="451" spans="1:20" ht="20.100000000000001" hidden="1" customHeight="1">
      <c r="A451" s="813"/>
      <c r="B451" s="808"/>
      <c r="C451" s="46" t="s">
        <v>704</v>
      </c>
      <c r="D451" s="413">
        <v>3000</v>
      </c>
      <c r="E451" s="785"/>
      <c r="F451" s="785"/>
      <c r="G451" s="785"/>
      <c r="H451" s="92">
        <f t="array" ref="H451">IFERROR(ROUND(INDEX(FCSTSDV!$D$2:$L$2001,MATCH('ống nhựa túi bóng'!$C451,FCSTSDV!$C$2:$C$2001,0),MATCH('ống nhựa túi bóng'!H$3,FCSTSDV!$D$1:$L$1,0)),1)/'ống nhựa túi bóng'!$D451,0)</f>
        <v>4</v>
      </c>
      <c r="I451" s="92">
        <f t="array" ref="I451">IFERROR(ROUND(INDEX(FCSTSDV!$D$2:$L$2001,MATCH('ống nhựa túi bóng'!$C451,FCSTSDV!$C$2:$C$2001,0),MATCH('ống nhựa túi bóng'!I$3,FCSTSDV!$D$1:$L$1,0)),1)/'ống nhựa túi bóng'!$D451,0)</f>
        <v>3</v>
      </c>
      <c r="J451" s="92">
        <f t="array" ref="J451">IFERROR(ROUND(INDEX(FCSTSDV!$D$2:$L$2001,MATCH('ống nhựa túi bóng'!$C451,FCSTSDV!$C$2:$C$2001,0),MATCH('ống nhựa túi bóng'!J$3,FCSTSDV!$D$1:$L$1,0)),1)/'ống nhựa túi bóng'!$D451,0)</f>
        <v>4</v>
      </c>
      <c r="K451" s="92">
        <f t="array" ref="K451">IFERROR(ROUND(INDEX(FCSTSDV!$D$2:$L$2001,MATCH('ống nhựa túi bóng'!$C451,FCSTSDV!$C$2:$C$2001,0),MATCH('ống nhựa túi bóng'!K$3,FCSTSDV!$D$1:$L$1,0)),1)/'ống nhựa túi bóng'!$D451,0)</f>
        <v>3</v>
      </c>
      <c r="L451" s="92">
        <f t="array" ref="L451">IFERROR(ROUND(INDEX(FCSTSDV!$D$2:$L$2001,MATCH('ống nhựa túi bóng'!$C451,FCSTSDV!$C$2:$C$2001,0),MATCH('ống nhựa túi bóng'!L$3,FCSTSDV!$D$1:$L$1,0)),1)/'ống nhựa túi bóng'!$D451,0)</f>
        <v>4</v>
      </c>
      <c r="M451" s="92">
        <f t="array" ref="M451">IFERROR(ROUND(INDEX(FCSTSDV!$D$2:$L$2001,MATCH('ống nhựa túi bóng'!$C451,FCSTSDV!$C$2:$C$2001,0),MATCH('ống nhựa túi bóng'!M$3,FCSTSDV!$D$1:$L$1,0)),1)/'ống nhựa túi bóng'!$D451,0)</f>
        <v>4</v>
      </c>
      <c r="N451" s="92">
        <f t="array" ref="N451">IFERROR(ROUND(INDEX(FCSTSDV!$D$2:$L$2001,MATCH('ống nhựa túi bóng'!$C451,FCSTSDV!$C$2:$C$2001,0),MATCH('ống nhựa túi bóng'!N$3,FCSTSDV!$D$1:$L$1,0)),1)/'ống nhựa túi bóng'!$D451,0)</f>
        <v>25</v>
      </c>
      <c r="O451" s="92">
        <f t="array" ref="O451">IFERROR(ROUND(INDEX(FCSTSDV!$D$2:$L$2001,MATCH('ống nhựa túi bóng'!$C451,FCSTSDV!$C$2:$C$2001,0),MATCH('ống nhựa túi bóng'!O$3,FCSTSDV!$D$1:$L$1,0)),1)/'ống nhựa túi bóng'!$D451,0)</f>
        <v>42</v>
      </c>
      <c r="P451" s="92">
        <f t="array" ref="P451">IFERROR(ROUND(INDEX(FCSTSDV!$D$2:$L$2001,MATCH('ống nhựa túi bóng'!$C451,FCSTSDV!$C$2:$C$2001,0),MATCH('ống nhựa túi bóng'!P$3,FCSTSDV!$D$1:$L$1,0)),1)/'ống nhựa túi bóng'!$D451,0)</f>
        <v>42</v>
      </c>
      <c r="Q451" s="92">
        <f t="array" ref="Q451">IFERROR(ROUND(INDEX(FCSTSDV!$D$2:$L$2001,MATCH('ống nhựa túi bóng'!$C451,FCSTSDV!$C$2:$C$2001,0),MATCH('ống nhựa túi bóng'!Q$3,FCSTSDV!$D$1:$L$1,0)),1)/'ống nhựa túi bóng'!$D451,0)</f>
        <v>0</v>
      </c>
      <c r="R451" s="92">
        <f t="array" ref="R451">IFERROR(ROUND(INDEX(FCSTSDV!$D$2:$L$2001,MATCH('ống nhựa túi bóng'!$C451,FCSTSDV!$C$2:$C$2001,0),MATCH('ống nhựa túi bóng'!R$3,FCSTSDV!$D$1:$L$1,0)),1)/'ống nhựa túi bóng'!$D451,0)</f>
        <v>0</v>
      </c>
      <c r="S451" s="92">
        <f t="array" ref="S451">IFERROR(ROUND(INDEX(FCSTSDV!$D$2:$L$2001,MATCH('ống nhựa túi bóng'!$C451,FCSTSDV!$C$2:$C$2001,0),MATCH('ống nhựa túi bóng'!S$3,FCSTSDV!$D$1:$L$1,0)),1)/'ống nhựa túi bóng'!$D451,0)</f>
        <v>0</v>
      </c>
      <c r="T451" s="92">
        <f t="shared" si="61"/>
        <v>131</v>
      </c>
    </row>
    <row r="452" spans="1:20" ht="20.100000000000001" customHeight="1">
      <c r="A452" s="813"/>
      <c r="B452" s="808"/>
      <c r="C452" s="46" t="s">
        <v>143</v>
      </c>
      <c r="D452" s="413">
        <v>3000</v>
      </c>
      <c r="E452" s="785"/>
      <c r="F452" s="785"/>
      <c r="G452" s="785"/>
      <c r="H452" s="92">
        <f t="array" ref="H452">IFERROR(ROUND(INDEX(FCSTSDV!$D$2:$L$2001,MATCH('ống nhựa túi bóng'!$C452,FCSTSDV!$C$2:$C$2001,0),MATCH('ống nhựa túi bóng'!H$3,FCSTSDV!$D$1:$L$1,0)),1)/'ống nhựa túi bóng'!$D452,0)</f>
        <v>0</v>
      </c>
      <c r="I452" s="92">
        <f t="array" ref="I452">IFERROR(ROUND(INDEX(FCSTSDV!$D$2:$L$2001,MATCH('ống nhựa túi bóng'!$C452,FCSTSDV!$C$2:$C$2001,0),MATCH('ống nhựa túi bóng'!I$3,FCSTSDV!$D$1:$L$1,0)),1)/'ống nhựa túi bóng'!$D452,0)</f>
        <v>0</v>
      </c>
      <c r="J452" s="92">
        <f t="array" ref="J452">IFERROR(ROUND(INDEX(FCSTSDV!$D$2:$L$2001,MATCH('ống nhựa túi bóng'!$C452,FCSTSDV!$C$2:$C$2001,0),MATCH('ống nhựa túi bóng'!J$3,FCSTSDV!$D$1:$L$1,0)),1)/'ống nhựa túi bóng'!$D452,0)</f>
        <v>0</v>
      </c>
      <c r="K452" s="92">
        <f t="array" ref="K452">IFERROR(ROUND(INDEX(FCSTSDV!$D$2:$L$2001,MATCH('ống nhựa túi bóng'!$C452,FCSTSDV!$C$2:$C$2001,0),MATCH('ống nhựa túi bóng'!K$3,FCSTSDV!$D$1:$L$1,0)),1)/'ống nhựa túi bóng'!$D452,0)</f>
        <v>0</v>
      </c>
      <c r="L452" s="92">
        <f t="array" ref="L452">IFERROR(ROUND(INDEX(FCSTSDV!$D$2:$L$2001,MATCH('ống nhựa túi bóng'!$C452,FCSTSDV!$C$2:$C$2001,0),MATCH('ống nhựa túi bóng'!L$3,FCSTSDV!$D$1:$L$1,0)),1)/'ống nhựa túi bóng'!$D452,0)</f>
        <v>0</v>
      </c>
      <c r="M452" s="92">
        <f t="array" ref="M452">IFERROR(ROUND(INDEX(FCSTSDV!$D$2:$L$2001,MATCH('ống nhựa túi bóng'!$C452,FCSTSDV!$C$2:$C$2001,0),MATCH('ống nhựa túi bóng'!M$3,FCSTSDV!$D$1:$L$1,0)),1)/'ống nhựa túi bóng'!$D452,0)</f>
        <v>0</v>
      </c>
      <c r="N452" s="92">
        <f t="array" ref="N452">IFERROR(ROUND(INDEX(FCSTSDV!$D$2:$L$2001,MATCH('ống nhựa túi bóng'!$C452,FCSTSDV!$C$2:$C$2001,0),MATCH('ống nhựa túi bóng'!N$3,FCSTSDV!$D$1:$L$1,0)),1)/'ống nhựa túi bóng'!$D452,0)</f>
        <v>0</v>
      </c>
      <c r="O452" s="92">
        <f t="array" ref="O452">IFERROR(ROUND(INDEX(FCSTSDV!$D$2:$L$2001,MATCH('ống nhựa túi bóng'!$C452,FCSTSDV!$C$2:$C$2001,0),MATCH('ống nhựa túi bóng'!O$3,FCSTSDV!$D$1:$L$1,0)),1)/'ống nhựa túi bóng'!$D452,0)</f>
        <v>0</v>
      </c>
      <c r="P452" s="92">
        <f t="array" ref="P452">IFERROR(ROUND(INDEX(FCSTSDV!$D$2:$L$2001,MATCH('ống nhựa túi bóng'!$C452,FCSTSDV!$C$2:$C$2001,0),MATCH('ống nhựa túi bóng'!P$3,FCSTSDV!$D$1:$L$1,0)),1)/'ống nhựa túi bóng'!$D452,0)</f>
        <v>0</v>
      </c>
      <c r="Q452" s="92">
        <f t="array" ref="Q452">IFERROR(ROUND(INDEX(FCSTSDV!$D$2:$L$2001,MATCH('ống nhựa túi bóng'!$C452,FCSTSDV!$C$2:$C$2001,0),MATCH('ống nhựa túi bóng'!Q$3,FCSTSDV!$D$1:$L$1,0)),1)/'ống nhựa túi bóng'!$D452,0)</f>
        <v>0</v>
      </c>
      <c r="R452" s="92">
        <f t="array" ref="R452">IFERROR(ROUND(INDEX(FCSTSDV!$D$2:$L$2001,MATCH('ống nhựa túi bóng'!$C452,FCSTSDV!$C$2:$C$2001,0),MATCH('ống nhựa túi bóng'!R$3,FCSTSDV!$D$1:$L$1,0)),1)/'ống nhựa túi bóng'!$D452,0)</f>
        <v>0</v>
      </c>
      <c r="S452" s="92">
        <f t="array" ref="S452">IFERROR(ROUND(INDEX(FCSTSDV!$D$2:$L$2001,MATCH('ống nhựa túi bóng'!$C452,FCSTSDV!$C$2:$C$2001,0),MATCH('ống nhựa túi bóng'!S$3,FCSTSDV!$D$1:$L$1,0)),1)/'ống nhựa túi bóng'!$D452,0)</f>
        <v>0</v>
      </c>
      <c r="T452" s="92">
        <f t="shared" si="61"/>
        <v>0</v>
      </c>
    </row>
    <row r="453" spans="1:20" ht="20.100000000000001" customHeight="1">
      <c r="A453" s="813"/>
      <c r="B453" s="808"/>
      <c r="C453" s="46" t="s">
        <v>164</v>
      </c>
      <c r="D453" s="413">
        <v>3000</v>
      </c>
      <c r="E453" s="785"/>
      <c r="F453" s="785"/>
      <c r="G453" s="785"/>
      <c r="H453" s="92">
        <f t="array" ref="H453">IFERROR(ROUND(INDEX(FCSTSDV!$D$2:$L$2001,MATCH('ống nhựa túi bóng'!$C453,FCSTSDV!$C$2:$C$2001,0),MATCH('ống nhựa túi bóng'!H$3,FCSTSDV!$D$1:$L$1,0)),1)/'ống nhựa túi bóng'!$D453,0)</f>
        <v>0</v>
      </c>
      <c r="I453" s="92">
        <f t="array" ref="I453">IFERROR(ROUND(INDEX(FCSTSDV!$D$2:$L$2001,MATCH('ống nhựa túi bóng'!$C453,FCSTSDV!$C$2:$C$2001,0),MATCH('ống nhựa túi bóng'!I$3,FCSTSDV!$D$1:$L$1,0)),1)/'ống nhựa túi bóng'!$D453,0)</f>
        <v>0</v>
      </c>
      <c r="J453" s="92">
        <f t="array" ref="J453">IFERROR(ROUND(INDEX(FCSTSDV!$D$2:$L$2001,MATCH('ống nhựa túi bóng'!$C453,FCSTSDV!$C$2:$C$2001,0),MATCH('ống nhựa túi bóng'!J$3,FCSTSDV!$D$1:$L$1,0)),1)/'ống nhựa túi bóng'!$D453,0)</f>
        <v>0</v>
      </c>
      <c r="K453" s="92">
        <f t="array" ref="K453">IFERROR(ROUND(INDEX(FCSTSDV!$D$2:$L$2001,MATCH('ống nhựa túi bóng'!$C453,FCSTSDV!$C$2:$C$2001,0),MATCH('ống nhựa túi bóng'!K$3,FCSTSDV!$D$1:$L$1,0)),1)/'ống nhựa túi bóng'!$D453,0)</f>
        <v>0</v>
      </c>
      <c r="L453" s="92">
        <f t="array" ref="L453">IFERROR(ROUND(INDEX(FCSTSDV!$D$2:$L$2001,MATCH('ống nhựa túi bóng'!$C453,FCSTSDV!$C$2:$C$2001,0),MATCH('ống nhựa túi bóng'!L$3,FCSTSDV!$D$1:$L$1,0)),1)/'ống nhựa túi bóng'!$D453,0)</f>
        <v>0</v>
      </c>
      <c r="M453" s="92">
        <f t="array" ref="M453">IFERROR(ROUND(INDEX(FCSTSDV!$D$2:$L$2001,MATCH('ống nhựa túi bóng'!$C453,FCSTSDV!$C$2:$C$2001,0),MATCH('ống nhựa túi bóng'!M$3,FCSTSDV!$D$1:$L$1,0)),1)/'ống nhựa túi bóng'!$D453,0)</f>
        <v>0</v>
      </c>
      <c r="N453" s="92">
        <f t="array" ref="N453">IFERROR(ROUND(INDEX(FCSTSDV!$D$2:$L$2001,MATCH('ống nhựa túi bóng'!$C453,FCSTSDV!$C$2:$C$2001,0),MATCH('ống nhựa túi bóng'!N$3,FCSTSDV!$D$1:$L$1,0)),1)/'ống nhựa túi bóng'!$D453,0)</f>
        <v>0</v>
      </c>
      <c r="O453" s="92">
        <f t="array" ref="O453">IFERROR(ROUND(INDEX(FCSTSDV!$D$2:$L$2001,MATCH('ống nhựa túi bóng'!$C453,FCSTSDV!$C$2:$C$2001,0),MATCH('ống nhựa túi bóng'!O$3,FCSTSDV!$D$1:$L$1,0)),1)/'ống nhựa túi bóng'!$D453,0)</f>
        <v>0</v>
      </c>
      <c r="P453" s="92">
        <f t="array" ref="P453">IFERROR(ROUND(INDEX(FCSTSDV!$D$2:$L$2001,MATCH('ống nhựa túi bóng'!$C453,FCSTSDV!$C$2:$C$2001,0),MATCH('ống nhựa túi bóng'!P$3,FCSTSDV!$D$1:$L$1,0)),1)/'ống nhựa túi bóng'!$D453,0)</f>
        <v>0</v>
      </c>
      <c r="Q453" s="92">
        <f t="array" ref="Q453">IFERROR(ROUND(INDEX(FCSTSDV!$D$2:$L$2001,MATCH('ống nhựa túi bóng'!$C453,FCSTSDV!$C$2:$C$2001,0),MATCH('ống nhựa túi bóng'!Q$3,FCSTSDV!$D$1:$L$1,0)),1)/'ống nhựa túi bóng'!$D453,0)</f>
        <v>0</v>
      </c>
      <c r="R453" s="92">
        <f t="array" ref="R453">IFERROR(ROUND(INDEX(FCSTSDV!$D$2:$L$2001,MATCH('ống nhựa túi bóng'!$C453,FCSTSDV!$C$2:$C$2001,0),MATCH('ống nhựa túi bóng'!R$3,FCSTSDV!$D$1:$L$1,0)),1)/'ống nhựa túi bóng'!$D453,0)</f>
        <v>0</v>
      </c>
      <c r="S453" s="92">
        <f t="array" ref="S453">IFERROR(ROUND(INDEX(FCSTSDV!$D$2:$L$2001,MATCH('ống nhựa túi bóng'!$C453,FCSTSDV!$C$2:$C$2001,0),MATCH('ống nhựa túi bóng'!S$3,FCSTSDV!$D$1:$L$1,0)),1)/'ống nhựa túi bóng'!$D453,0)</f>
        <v>0</v>
      </c>
      <c r="T453" s="92">
        <f t="shared" si="61"/>
        <v>0</v>
      </c>
    </row>
    <row r="454" spans="1:20" ht="20.100000000000001" customHeight="1">
      <c r="A454" s="813"/>
      <c r="B454" s="808"/>
      <c r="C454" s="46" t="s">
        <v>142</v>
      </c>
      <c r="D454" s="413">
        <v>3000</v>
      </c>
      <c r="E454" s="785"/>
      <c r="F454" s="785"/>
      <c r="G454" s="785"/>
      <c r="H454" s="92">
        <f t="array" ref="H454">IFERROR(ROUND(INDEX(FCSTSDV!$D$2:$L$2001,MATCH('ống nhựa túi bóng'!$C454,FCSTSDV!$C$2:$C$2001,0),MATCH('ống nhựa túi bóng'!H$3,FCSTSDV!$D$1:$L$1,0)),1)/'ống nhựa túi bóng'!$D454,0)</f>
        <v>0</v>
      </c>
      <c r="I454" s="92">
        <f t="array" ref="I454">IFERROR(ROUND(INDEX(FCSTSDV!$D$2:$L$2001,MATCH('ống nhựa túi bóng'!$C454,FCSTSDV!$C$2:$C$2001,0),MATCH('ống nhựa túi bóng'!I$3,FCSTSDV!$D$1:$L$1,0)),1)/'ống nhựa túi bóng'!$D454,0)</f>
        <v>0</v>
      </c>
      <c r="J454" s="92">
        <f t="array" ref="J454">IFERROR(ROUND(INDEX(FCSTSDV!$D$2:$L$2001,MATCH('ống nhựa túi bóng'!$C454,FCSTSDV!$C$2:$C$2001,0),MATCH('ống nhựa túi bóng'!J$3,FCSTSDV!$D$1:$L$1,0)),1)/'ống nhựa túi bóng'!$D454,0)</f>
        <v>0</v>
      </c>
      <c r="K454" s="92">
        <f t="array" ref="K454">IFERROR(ROUND(INDEX(FCSTSDV!$D$2:$L$2001,MATCH('ống nhựa túi bóng'!$C454,FCSTSDV!$C$2:$C$2001,0),MATCH('ống nhựa túi bóng'!K$3,FCSTSDV!$D$1:$L$1,0)),1)/'ống nhựa túi bóng'!$D454,0)</f>
        <v>0</v>
      </c>
      <c r="L454" s="92">
        <f t="array" ref="L454">IFERROR(ROUND(INDEX(FCSTSDV!$D$2:$L$2001,MATCH('ống nhựa túi bóng'!$C454,FCSTSDV!$C$2:$C$2001,0),MATCH('ống nhựa túi bóng'!L$3,FCSTSDV!$D$1:$L$1,0)),1)/'ống nhựa túi bóng'!$D454,0)</f>
        <v>0</v>
      </c>
      <c r="M454" s="92">
        <f t="array" ref="M454">IFERROR(ROUND(INDEX(FCSTSDV!$D$2:$L$2001,MATCH('ống nhựa túi bóng'!$C454,FCSTSDV!$C$2:$C$2001,0),MATCH('ống nhựa túi bóng'!M$3,FCSTSDV!$D$1:$L$1,0)),1)/'ống nhựa túi bóng'!$D454,0)</f>
        <v>0</v>
      </c>
      <c r="N454" s="92">
        <f t="array" ref="N454">IFERROR(ROUND(INDEX(FCSTSDV!$D$2:$L$2001,MATCH('ống nhựa túi bóng'!$C454,FCSTSDV!$C$2:$C$2001,0),MATCH('ống nhựa túi bóng'!N$3,FCSTSDV!$D$1:$L$1,0)),1)/'ống nhựa túi bóng'!$D454,0)</f>
        <v>0</v>
      </c>
      <c r="O454" s="92">
        <f t="array" ref="O454">IFERROR(ROUND(INDEX(FCSTSDV!$D$2:$L$2001,MATCH('ống nhựa túi bóng'!$C454,FCSTSDV!$C$2:$C$2001,0),MATCH('ống nhựa túi bóng'!O$3,FCSTSDV!$D$1:$L$1,0)),1)/'ống nhựa túi bóng'!$D454,0)</f>
        <v>0</v>
      </c>
      <c r="P454" s="92">
        <f t="array" ref="P454">IFERROR(ROUND(INDEX(FCSTSDV!$D$2:$L$2001,MATCH('ống nhựa túi bóng'!$C454,FCSTSDV!$C$2:$C$2001,0),MATCH('ống nhựa túi bóng'!P$3,FCSTSDV!$D$1:$L$1,0)),1)/'ống nhựa túi bóng'!$D454,0)</f>
        <v>0</v>
      </c>
      <c r="Q454" s="92">
        <f t="array" ref="Q454">IFERROR(ROUND(INDEX(FCSTSDV!$D$2:$L$2001,MATCH('ống nhựa túi bóng'!$C454,FCSTSDV!$C$2:$C$2001,0),MATCH('ống nhựa túi bóng'!Q$3,FCSTSDV!$D$1:$L$1,0)),1)/'ống nhựa túi bóng'!$D454,0)</f>
        <v>0</v>
      </c>
      <c r="R454" s="92">
        <f t="array" ref="R454">IFERROR(ROUND(INDEX(FCSTSDV!$D$2:$L$2001,MATCH('ống nhựa túi bóng'!$C454,FCSTSDV!$C$2:$C$2001,0),MATCH('ống nhựa túi bóng'!R$3,FCSTSDV!$D$1:$L$1,0)),1)/'ống nhựa túi bóng'!$D454,0)</f>
        <v>0</v>
      </c>
      <c r="S454" s="92">
        <f t="array" ref="S454">IFERROR(ROUND(INDEX(FCSTSDV!$D$2:$L$2001,MATCH('ống nhựa túi bóng'!$C454,FCSTSDV!$C$2:$C$2001,0),MATCH('ống nhựa túi bóng'!S$3,FCSTSDV!$D$1:$L$1,0)),1)/'ống nhựa túi bóng'!$D454,0)</f>
        <v>0</v>
      </c>
      <c r="T454" s="92">
        <f t="shared" si="61"/>
        <v>0</v>
      </c>
    </row>
    <row r="455" spans="1:20" ht="20.100000000000001" hidden="1" customHeight="1">
      <c r="A455" s="813"/>
      <c r="B455" s="808"/>
      <c r="C455" s="46" t="s">
        <v>146</v>
      </c>
      <c r="D455" s="413">
        <v>3000</v>
      </c>
      <c r="E455" s="785"/>
      <c r="F455" s="785"/>
      <c r="G455" s="785"/>
      <c r="H455" s="92">
        <f t="array" ref="H455">IFERROR(ROUND(INDEX(FCSTSDV!$D$2:$L$2001,MATCH('ống nhựa túi bóng'!$C455,FCSTSDV!$C$2:$C$2001,0),MATCH('ống nhựa túi bóng'!H$3,FCSTSDV!$D$1:$L$1,0)),1)/'ống nhựa túi bóng'!$D455,0)</f>
        <v>5</v>
      </c>
      <c r="I455" s="92">
        <f t="array" ref="I455">IFERROR(ROUND(INDEX(FCSTSDV!$D$2:$L$2001,MATCH('ống nhựa túi bóng'!$C455,FCSTSDV!$C$2:$C$2001,0),MATCH('ống nhựa túi bóng'!I$3,FCSTSDV!$D$1:$L$1,0)),1)/'ống nhựa túi bóng'!$D455,0)</f>
        <v>4</v>
      </c>
      <c r="J455" s="92">
        <f t="array" ref="J455">IFERROR(ROUND(INDEX(FCSTSDV!$D$2:$L$2001,MATCH('ống nhựa túi bóng'!$C455,FCSTSDV!$C$2:$C$2001,0),MATCH('ống nhựa túi bóng'!J$3,FCSTSDV!$D$1:$L$1,0)),1)/'ống nhựa túi bóng'!$D455,0)</f>
        <v>5</v>
      </c>
      <c r="K455" s="92">
        <f t="array" ref="K455">IFERROR(ROUND(INDEX(FCSTSDV!$D$2:$L$2001,MATCH('ống nhựa túi bóng'!$C455,FCSTSDV!$C$2:$C$2001,0),MATCH('ống nhựa túi bóng'!K$3,FCSTSDV!$D$1:$L$1,0)),1)/'ống nhựa túi bóng'!$D455,0)</f>
        <v>4</v>
      </c>
      <c r="L455" s="92">
        <f t="array" ref="L455">IFERROR(ROUND(INDEX(FCSTSDV!$D$2:$L$2001,MATCH('ống nhựa túi bóng'!$C455,FCSTSDV!$C$2:$C$2001,0),MATCH('ống nhựa túi bóng'!L$3,FCSTSDV!$D$1:$L$1,0)),1)/'ống nhựa túi bóng'!$D455,0)</f>
        <v>4</v>
      </c>
      <c r="M455" s="92">
        <f t="array" ref="M455">IFERROR(ROUND(INDEX(FCSTSDV!$D$2:$L$2001,MATCH('ống nhựa túi bóng'!$C455,FCSTSDV!$C$2:$C$2001,0),MATCH('ống nhựa túi bóng'!M$3,FCSTSDV!$D$1:$L$1,0)),1)/'ống nhựa túi bóng'!$D455,0)</f>
        <v>2</v>
      </c>
      <c r="N455" s="92">
        <f t="array" ref="N455">IFERROR(ROUND(INDEX(FCSTSDV!$D$2:$L$2001,MATCH('ống nhựa túi bóng'!$C455,FCSTSDV!$C$2:$C$2001,0),MATCH('ống nhựa túi bóng'!N$3,FCSTSDV!$D$1:$L$1,0)),1)/'ống nhựa túi bóng'!$D455,0)</f>
        <v>29</v>
      </c>
      <c r="O455" s="92">
        <f t="array" ref="O455">IFERROR(ROUND(INDEX(FCSTSDV!$D$2:$L$2001,MATCH('ống nhựa túi bóng'!$C455,FCSTSDV!$C$2:$C$2001,0),MATCH('ống nhựa túi bóng'!O$3,FCSTSDV!$D$1:$L$1,0)),1)/'ống nhựa túi bóng'!$D455,0)</f>
        <v>0</v>
      </c>
      <c r="P455" s="92">
        <f t="array" ref="P455">IFERROR(ROUND(INDEX(FCSTSDV!$D$2:$L$2001,MATCH('ống nhựa túi bóng'!$C455,FCSTSDV!$C$2:$C$2001,0),MATCH('ống nhựa túi bóng'!P$3,FCSTSDV!$D$1:$L$1,0)),1)/'ống nhựa túi bóng'!$D455,0)</f>
        <v>0</v>
      </c>
      <c r="Q455" s="92">
        <f t="array" ref="Q455">IFERROR(ROUND(INDEX(FCSTSDV!$D$2:$L$2001,MATCH('ống nhựa túi bóng'!$C455,FCSTSDV!$C$2:$C$2001,0),MATCH('ống nhựa túi bóng'!Q$3,FCSTSDV!$D$1:$L$1,0)),1)/'ống nhựa túi bóng'!$D455,0)</f>
        <v>0</v>
      </c>
      <c r="R455" s="92">
        <f t="array" ref="R455">IFERROR(ROUND(INDEX(FCSTSDV!$D$2:$L$2001,MATCH('ống nhựa túi bóng'!$C455,FCSTSDV!$C$2:$C$2001,0),MATCH('ống nhựa túi bóng'!R$3,FCSTSDV!$D$1:$L$1,0)),1)/'ống nhựa túi bóng'!$D455,0)</f>
        <v>0</v>
      </c>
      <c r="S455" s="92">
        <f t="array" ref="S455">IFERROR(ROUND(INDEX(FCSTSDV!$D$2:$L$2001,MATCH('ống nhựa túi bóng'!$C455,FCSTSDV!$C$2:$C$2001,0),MATCH('ống nhựa túi bóng'!S$3,FCSTSDV!$D$1:$L$1,0)),1)/'ống nhựa túi bóng'!$D455,0)</f>
        <v>0</v>
      </c>
      <c r="T455" s="92">
        <f t="shared" si="61"/>
        <v>53</v>
      </c>
    </row>
    <row r="456" spans="1:20" ht="20.100000000000001" customHeight="1">
      <c r="A456" s="813"/>
      <c r="B456" s="808"/>
      <c r="C456" s="46" t="s">
        <v>145</v>
      </c>
      <c r="D456" s="413">
        <v>3000</v>
      </c>
      <c r="E456" s="785"/>
      <c r="F456" s="785"/>
      <c r="G456" s="785"/>
      <c r="H456" s="92">
        <f t="array" ref="H456">IFERROR(ROUND(INDEX(FCSTSDV!$D$2:$L$2001,MATCH('ống nhựa túi bóng'!$C456,FCSTSDV!$C$2:$C$2001,0),MATCH('ống nhựa túi bóng'!H$3,FCSTSDV!$D$1:$L$1,0)),1)/'ống nhựa túi bóng'!$D456,0)</f>
        <v>0</v>
      </c>
      <c r="I456" s="92">
        <f t="array" ref="I456">IFERROR(ROUND(INDEX(FCSTSDV!$D$2:$L$2001,MATCH('ống nhựa túi bóng'!$C456,FCSTSDV!$C$2:$C$2001,0),MATCH('ống nhựa túi bóng'!I$3,FCSTSDV!$D$1:$L$1,0)),1)/'ống nhựa túi bóng'!$D456,0)</f>
        <v>0</v>
      </c>
      <c r="J456" s="92">
        <f t="array" ref="J456">IFERROR(ROUND(INDEX(FCSTSDV!$D$2:$L$2001,MATCH('ống nhựa túi bóng'!$C456,FCSTSDV!$C$2:$C$2001,0),MATCH('ống nhựa túi bóng'!J$3,FCSTSDV!$D$1:$L$1,0)),1)/'ống nhựa túi bóng'!$D456,0)</f>
        <v>0</v>
      </c>
      <c r="K456" s="92">
        <f t="array" ref="K456">IFERROR(ROUND(INDEX(FCSTSDV!$D$2:$L$2001,MATCH('ống nhựa túi bóng'!$C456,FCSTSDV!$C$2:$C$2001,0),MATCH('ống nhựa túi bóng'!K$3,FCSTSDV!$D$1:$L$1,0)),1)/'ống nhựa túi bóng'!$D456,0)</f>
        <v>0</v>
      </c>
      <c r="L456" s="92">
        <f t="array" ref="L456">IFERROR(ROUND(INDEX(FCSTSDV!$D$2:$L$2001,MATCH('ống nhựa túi bóng'!$C456,FCSTSDV!$C$2:$C$2001,0),MATCH('ống nhựa túi bóng'!L$3,FCSTSDV!$D$1:$L$1,0)),1)/'ống nhựa túi bóng'!$D456,0)</f>
        <v>0</v>
      </c>
      <c r="M456" s="92">
        <f t="array" ref="M456">IFERROR(ROUND(INDEX(FCSTSDV!$D$2:$L$2001,MATCH('ống nhựa túi bóng'!$C456,FCSTSDV!$C$2:$C$2001,0),MATCH('ống nhựa túi bóng'!M$3,FCSTSDV!$D$1:$L$1,0)),1)/'ống nhựa túi bóng'!$D456,0)</f>
        <v>0</v>
      </c>
      <c r="N456" s="92">
        <f t="array" ref="N456">IFERROR(ROUND(INDEX(FCSTSDV!$D$2:$L$2001,MATCH('ống nhựa túi bóng'!$C456,FCSTSDV!$C$2:$C$2001,0),MATCH('ống nhựa túi bóng'!N$3,FCSTSDV!$D$1:$L$1,0)),1)/'ống nhựa túi bóng'!$D456,0)</f>
        <v>0</v>
      </c>
      <c r="O456" s="92">
        <f t="array" ref="O456">IFERROR(ROUND(INDEX(FCSTSDV!$D$2:$L$2001,MATCH('ống nhựa túi bóng'!$C456,FCSTSDV!$C$2:$C$2001,0),MATCH('ống nhựa túi bóng'!O$3,FCSTSDV!$D$1:$L$1,0)),1)/'ống nhựa túi bóng'!$D456,0)</f>
        <v>0</v>
      </c>
      <c r="P456" s="92">
        <f t="array" ref="P456">IFERROR(ROUND(INDEX(FCSTSDV!$D$2:$L$2001,MATCH('ống nhựa túi bóng'!$C456,FCSTSDV!$C$2:$C$2001,0),MATCH('ống nhựa túi bóng'!P$3,FCSTSDV!$D$1:$L$1,0)),1)/'ống nhựa túi bóng'!$D456,0)</f>
        <v>0</v>
      </c>
      <c r="Q456" s="92">
        <f t="array" ref="Q456">IFERROR(ROUND(INDEX(FCSTSDV!$D$2:$L$2001,MATCH('ống nhựa túi bóng'!$C456,FCSTSDV!$C$2:$C$2001,0),MATCH('ống nhựa túi bóng'!Q$3,FCSTSDV!$D$1:$L$1,0)),1)/'ống nhựa túi bóng'!$D456,0)</f>
        <v>0</v>
      </c>
      <c r="R456" s="92">
        <f t="array" ref="R456">IFERROR(ROUND(INDEX(FCSTSDV!$D$2:$L$2001,MATCH('ống nhựa túi bóng'!$C456,FCSTSDV!$C$2:$C$2001,0),MATCH('ống nhựa túi bóng'!R$3,FCSTSDV!$D$1:$L$1,0)),1)/'ống nhựa túi bóng'!$D456,0)</f>
        <v>0</v>
      </c>
      <c r="S456" s="92">
        <f t="array" ref="S456">IFERROR(ROUND(INDEX(FCSTSDV!$D$2:$L$2001,MATCH('ống nhựa túi bóng'!$C456,FCSTSDV!$C$2:$C$2001,0),MATCH('ống nhựa túi bóng'!S$3,FCSTSDV!$D$1:$L$1,0)),1)/'ống nhựa túi bóng'!$D456,0)</f>
        <v>0</v>
      </c>
      <c r="T456" s="92">
        <f t="shared" si="61"/>
        <v>0</v>
      </c>
    </row>
    <row r="457" spans="1:20" ht="20.100000000000001" hidden="1" customHeight="1">
      <c r="A457" s="813"/>
      <c r="B457" s="808"/>
      <c r="C457" s="46" t="s">
        <v>689</v>
      </c>
      <c r="D457" s="413">
        <v>3000</v>
      </c>
      <c r="E457" s="785"/>
      <c r="F457" s="785"/>
      <c r="G457" s="785"/>
      <c r="H457" s="92">
        <f t="array" ref="H457">IFERROR(ROUND(INDEX(FCSTSDV!$D$2:$L$2001,MATCH('ống nhựa túi bóng'!$C457,FCSTSDV!$C$2:$C$2001,0),MATCH('ống nhựa túi bóng'!H$3,FCSTSDV!$D$1:$L$1,0)),1)/'ống nhựa túi bóng'!$D457,0)</f>
        <v>4</v>
      </c>
      <c r="I457" s="92">
        <f t="array" ref="I457">IFERROR(ROUND(INDEX(FCSTSDV!$D$2:$L$2001,MATCH('ống nhựa túi bóng'!$C457,FCSTSDV!$C$2:$C$2001,0),MATCH('ống nhựa túi bóng'!I$3,FCSTSDV!$D$1:$L$1,0)),1)/'ống nhựa túi bóng'!$D457,0)</f>
        <v>4</v>
      </c>
      <c r="J457" s="92">
        <f t="array" ref="J457">IFERROR(ROUND(INDEX(FCSTSDV!$D$2:$L$2001,MATCH('ống nhựa túi bóng'!$C457,FCSTSDV!$C$2:$C$2001,0),MATCH('ống nhựa túi bóng'!J$3,FCSTSDV!$D$1:$L$1,0)),1)/'ống nhựa túi bóng'!$D457,0)</f>
        <v>4</v>
      </c>
      <c r="K457" s="92">
        <f t="array" ref="K457">IFERROR(ROUND(INDEX(FCSTSDV!$D$2:$L$2001,MATCH('ống nhựa túi bóng'!$C457,FCSTSDV!$C$2:$C$2001,0),MATCH('ống nhựa túi bóng'!K$3,FCSTSDV!$D$1:$L$1,0)),1)/'ống nhựa túi bóng'!$D457,0)</f>
        <v>4</v>
      </c>
      <c r="L457" s="92">
        <f t="array" ref="L457">IFERROR(ROUND(INDEX(FCSTSDV!$D$2:$L$2001,MATCH('ống nhựa túi bóng'!$C457,FCSTSDV!$C$2:$C$2001,0),MATCH('ống nhựa túi bóng'!L$3,FCSTSDV!$D$1:$L$1,0)),1)/'ống nhựa túi bóng'!$D457,0)</f>
        <v>4</v>
      </c>
      <c r="M457" s="92">
        <f t="array" ref="M457">IFERROR(ROUND(INDEX(FCSTSDV!$D$2:$L$2001,MATCH('ống nhựa túi bóng'!$C457,FCSTSDV!$C$2:$C$2001,0),MATCH('ống nhựa túi bóng'!M$3,FCSTSDV!$D$1:$L$1,0)),1)/'ống nhựa túi bóng'!$D457,0)</f>
        <v>4</v>
      </c>
      <c r="N457" s="92">
        <f t="array" ref="N457">IFERROR(ROUND(INDEX(FCSTSDV!$D$2:$L$2001,MATCH('ống nhựa túi bóng'!$C457,FCSTSDV!$C$2:$C$2001,0),MATCH('ống nhựa túi bóng'!N$3,FCSTSDV!$D$1:$L$1,0)),1)/'ống nhựa túi bóng'!$D457,0)</f>
        <v>29</v>
      </c>
      <c r="O457" s="92">
        <f t="array" ref="O457">IFERROR(ROUND(INDEX(FCSTSDV!$D$2:$L$2001,MATCH('ống nhựa túi bóng'!$C457,FCSTSDV!$C$2:$C$2001,0),MATCH('ống nhựa túi bóng'!O$3,FCSTSDV!$D$1:$L$1,0)),1)/'ống nhựa túi bóng'!$D457,0)</f>
        <v>28</v>
      </c>
      <c r="P457" s="92">
        <f t="array" ref="P457">IFERROR(ROUND(INDEX(FCSTSDV!$D$2:$L$2001,MATCH('ống nhựa túi bóng'!$C457,FCSTSDV!$C$2:$C$2001,0),MATCH('ống nhựa túi bóng'!P$3,FCSTSDV!$D$1:$L$1,0)),1)/'ống nhựa túi bóng'!$D457,0)</f>
        <v>16</v>
      </c>
      <c r="Q457" s="92">
        <f t="array" ref="Q457">IFERROR(ROUND(INDEX(FCSTSDV!$D$2:$L$2001,MATCH('ống nhựa túi bóng'!$C457,FCSTSDV!$C$2:$C$2001,0),MATCH('ống nhựa túi bóng'!Q$3,FCSTSDV!$D$1:$L$1,0)),1)/'ống nhựa túi bóng'!$D457,0)</f>
        <v>0</v>
      </c>
      <c r="R457" s="92">
        <f t="array" ref="R457">IFERROR(ROUND(INDEX(FCSTSDV!$D$2:$L$2001,MATCH('ống nhựa túi bóng'!$C457,FCSTSDV!$C$2:$C$2001,0),MATCH('ống nhựa túi bóng'!R$3,FCSTSDV!$D$1:$L$1,0)),1)/'ống nhựa túi bóng'!$D457,0)</f>
        <v>0</v>
      </c>
      <c r="S457" s="92">
        <f t="array" ref="S457">IFERROR(ROUND(INDEX(FCSTSDV!$D$2:$L$2001,MATCH('ống nhựa túi bóng'!$C457,FCSTSDV!$C$2:$C$2001,0),MATCH('ống nhựa túi bóng'!S$3,FCSTSDV!$D$1:$L$1,0)),1)/'ống nhựa túi bóng'!$D457,0)</f>
        <v>0</v>
      </c>
      <c r="T457" s="92">
        <f t="shared" si="61"/>
        <v>97</v>
      </c>
    </row>
    <row r="458" spans="1:20" ht="20.100000000000001" customHeight="1">
      <c r="A458" s="813"/>
      <c r="B458" s="808"/>
      <c r="C458" s="46" t="s">
        <v>1276</v>
      </c>
      <c r="D458" s="413">
        <v>3000</v>
      </c>
      <c r="E458" s="785"/>
      <c r="F458" s="785"/>
      <c r="G458" s="785"/>
      <c r="H458" s="92">
        <f t="array" ref="H458">IFERROR(ROUND(INDEX(FCSTSDV!$D$2:$L$2001,MATCH('ống nhựa túi bóng'!$C458,FCSTSDV!$C$2:$C$2001,0),MATCH('ống nhựa túi bóng'!H$3,FCSTSDV!$D$1:$L$1,0)),1)/'ống nhựa túi bóng'!$D458,0)</f>
        <v>0</v>
      </c>
      <c r="I458" s="92">
        <f t="array" ref="I458">IFERROR(ROUND(INDEX(FCSTSDV!$D$2:$L$2001,MATCH('ống nhựa túi bóng'!$C458,FCSTSDV!$C$2:$C$2001,0),MATCH('ống nhựa túi bóng'!I$3,FCSTSDV!$D$1:$L$1,0)),1)/'ống nhựa túi bóng'!$D458,0)</f>
        <v>0</v>
      </c>
      <c r="J458" s="92">
        <f t="array" ref="J458">IFERROR(ROUND(INDEX(FCSTSDV!$D$2:$L$2001,MATCH('ống nhựa túi bóng'!$C458,FCSTSDV!$C$2:$C$2001,0),MATCH('ống nhựa túi bóng'!J$3,FCSTSDV!$D$1:$L$1,0)),1)/'ống nhựa túi bóng'!$D458,0)</f>
        <v>0</v>
      </c>
      <c r="K458" s="92">
        <f t="array" ref="K458">IFERROR(ROUND(INDEX(FCSTSDV!$D$2:$L$2001,MATCH('ống nhựa túi bóng'!$C458,FCSTSDV!$C$2:$C$2001,0),MATCH('ống nhựa túi bóng'!K$3,FCSTSDV!$D$1:$L$1,0)),1)/'ống nhựa túi bóng'!$D458,0)</f>
        <v>0</v>
      </c>
      <c r="L458" s="92">
        <f t="array" ref="L458">IFERROR(ROUND(INDEX(FCSTSDV!$D$2:$L$2001,MATCH('ống nhựa túi bóng'!$C458,FCSTSDV!$C$2:$C$2001,0),MATCH('ống nhựa túi bóng'!L$3,FCSTSDV!$D$1:$L$1,0)),1)/'ống nhựa túi bóng'!$D458,0)</f>
        <v>0</v>
      </c>
      <c r="M458" s="92">
        <f t="array" ref="M458">IFERROR(ROUND(INDEX(FCSTSDV!$D$2:$L$2001,MATCH('ống nhựa túi bóng'!$C458,FCSTSDV!$C$2:$C$2001,0),MATCH('ống nhựa túi bóng'!M$3,FCSTSDV!$D$1:$L$1,0)),1)/'ống nhựa túi bóng'!$D458,0)</f>
        <v>0</v>
      </c>
      <c r="N458" s="92">
        <f t="array" ref="N458">IFERROR(ROUND(INDEX(FCSTSDV!$D$2:$L$2001,MATCH('ống nhựa túi bóng'!$C458,FCSTSDV!$C$2:$C$2001,0),MATCH('ống nhựa túi bóng'!N$3,FCSTSDV!$D$1:$L$1,0)),1)/'ống nhựa túi bóng'!$D458,0)</f>
        <v>0</v>
      </c>
      <c r="O458" s="92">
        <f t="array" ref="O458">IFERROR(ROUND(INDEX(FCSTSDV!$D$2:$L$2001,MATCH('ống nhựa túi bóng'!$C458,FCSTSDV!$C$2:$C$2001,0),MATCH('ống nhựa túi bóng'!O$3,FCSTSDV!$D$1:$L$1,0)),1)/'ống nhựa túi bóng'!$D458,0)</f>
        <v>0</v>
      </c>
      <c r="P458" s="92">
        <f t="array" ref="P458">IFERROR(ROUND(INDEX(FCSTSDV!$D$2:$L$2001,MATCH('ống nhựa túi bóng'!$C458,FCSTSDV!$C$2:$C$2001,0),MATCH('ống nhựa túi bóng'!P$3,FCSTSDV!$D$1:$L$1,0)),1)/'ống nhựa túi bóng'!$D458,0)</f>
        <v>0</v>
      </c>
      <c r="Q458" s="92">
        <f t="array" ref="Q458">IFERROR(ROUND(INDEX(FCSTSDV!$D$2:$L$2001,MATCH('ống nhựa túi bóng'!$C458,FCSTSDV!$C$2:$C$2001,0),MATCH('ống nhựa túi bóng'!Q$3,FCSTSDV!$D$1:$L$1,0)),1)/'ống nhựa túi bóng'!$D458,0)</f>
        <v>0</v>
      </c>
      <c r="R458" s="92">
        <f t="array" ref="R458">IFERROR(ROUND(INDEX(FCSTSDV!$D$2:$L$2001,MATCH('ống nhựa túi bóng'!$C458,FCSTSDV!$C$2:$C$2001,0),MATCH('ống nhựa túi bóng'!R$3,FCSTSDV!$D$1:$L$1,0)),1)/'ống nhựa túi bóng'!$D458,0)</f>
        <v>0</v>
      </c>
      <c r="S458" s="92">
        <f t="array" ref="S458">IFERROR(ROUND(INDEX(FCSTSDV!$D$2:$L$2001,MATCH('ống nhựa túi bóng'!$C458,FCSTSDV!$C$2:$C$2001,0),MATCH('ống nhựa túi bóng'!S$3,FCSTSDV!$D$1:$L$1,0)),1)/'ống nhựa túi bóng'!$D458,0)</f>
        <v>0</v>
      </c>
      <c r="T458" s="92">
        <f t="shared" si="61"/>
        <v>0</v>
      </c>
    </row>
    <row r="459" spans="1:20" ht="20.100000000000001" hidden="1" customHeight="1">
      <c r="A459" s="813"/>
      <c r="B459" s="808"/>
      <c r="C459" s="46" t="s">
        <v>763</v>
      </c>
      <c r="D459" s="413">
        <v>3000</v>
      </c>
      <c r="E459" s="785"/>
      <c r="F459" s="785"/>
      <c r="G459" s="785"/>
      <c r="H459" s="92">
        <f t="array" ref="H459">IFERROR(ROUND(INDEX(FCSTSDV!$D$2:$L$2001,MATCH('ống nhựa túi bóng'!$C459,FCSTSDV!$C$2:$C$2001,0),MATCH('ống nhựa túi bóng'!H$3,FCSTSDV!$D$1:$L$1,0)),1)/'ống nhựa túi bóng'!$D459,0)</f>
        <v>0</v>
      </c>
      <c r="I459" s="92">
        <f t="array" ref="I459">IFERROR(ROUND(INDEX(FCSTSDV!$D$2:$L$2001,MATCH('ống nhựa túi bóng'!$C459,FCSTSDV!$C$2:$C$2001,0),MATCH('ống nhựa túi bóng'!I$3,FCSTSDV!$D$1:$L$1,0)),1)/'ống nhựa túi bóng'!$D459,0)</f>
        <v>0</v>
      </c>
      <c r="J459" s="92">
        <f t="array" ref="J459">IFERROR(ROUND(INDEX(FCSTSDV!$D$2:$L$2001,MATCH('ống nhựa túi bóng'!$C459,FCSTSDV!$C$2:$C$2001,0),MATCH('ống nhựa túi bóng'!J$3,FCSTSDV!$D$1:$L$1,0)),1)/'ống nhựa túi bóng'!$D459,0)</f>
        <v>0</v>
      </c>
      <c r="K459" s="92">
        <f t="array" ref="K459">IFERROR(ROUND(INDEX(FCSTSDV!$D$2:$L$2001,MATCH('ống nhựa túi bóng'!$C459,FCSTSDV!$C$2:$C$2001,0),MATCH('ống nhựa túi bóng'!K$3,FCSTSDV!$D$1:$L$1,0)),1)/'ống nhựa túi bóng'!$D459,0)</f>
        <v>0</v>
      </c>
      <c r="L459" s="92">
        <f t="array" ref="L459">IFERROR(ROUND(INDEX(FCSTSDV!$D$2:$L$2001,MATCH('ống nhựa túi bóng'!$C459,FCSTSDV!$C$2:$C$2001,0),MATCH('ống nhựa túi bóng'!L$3,FCSTSDV!$D$1:$L$1,0)),1)/'ống nhựa túi bóng'!$D459,0)</f>
        <v>0</v>
      </c>
      <c r="M459" s="92">
        <f t="array" ref="M459">IFERROR(ROUND(INDEX(FCSTSDV!$D$2:$L$2001,MATCH('ống nhựa túi bóng'!$C459,FCSTSDV!$C$2:$C$2001,0),MATCH('ống nhựa túi bóng'!M$3,FCSTSDV!$D$1:$L$1,0)),1)/'ống nhựa túi bóng'!$D459,0)</f>
        <v>0</v>
      </c>
      <c r="N459" s="92">
        <f t="array" ref="N459">IFERROR(ROUND(INDEX(FCSTSDV!$D$2:$L$2001,MATCH('ống nhựa túi bóng'!$C459,FCSTSDV!$C$2:$C$2001,0),MATCH('ống nhựa túi bóng'!N$3,FCSTSDV!$D$1:$L$1,0)),1)/'ống nhựa túi bóng'!$D459,0)</f>
        <v>0</v>
      </c>
      <c r="O459" s="92">
        <f t="array" ref="O459">IFERROR(ROUND(INDEX(FCSTSDV!$D$2:$L$2001,MATCH('ống nhựa túi bóng'!$C459,FCSTSDV!$C$2:$C$2001,0),MATCH('ống nhựa túi bóng'!O$3,FCSTSDV!$D$1:$L$1,0)),1)/'ống nhựa túi bóng'!$D459,0)</f>
        <v>6</v>
      </c>
      <c r="P459" s="92">
        <f t="array" ref="P459">IFERROR(ROUND(INDEX(FCSTSDV!$D$2:$L$2001,MATCH('ống nhựa túi bóng'!$C459,FCSTSDV!$C$2:$C$2001,0),MATCH('ống nhựa túi bóng'!P$3,FCSTSDV!$D$1:$L$1,0)),1)/'ống nhựa túi bóng'!$D459,0)</f>
        <v>15</v>
      </c>
      <c r="Q459" s="92">
        <f t="array" ref="Q459">IFERROR(ROUND(INDEX(FCSTSDV!$D$2:$L$2001,MATCH('ống nhựa túi bóng'!$C459,FCSTSDV!$C$2:$C$2001,0),MATCH('ống nhựa túi bóng'!Q$3,FCSTSDV!$D$1:$L$1,0)),1)/'ống nhựa túi bóng'!$D459,0)</f>
        <v>0</v>
      </c>
      <c r="R459" s="92">
        <f t="array" ref="R459">IFERROR(ROUND(INDEX(FCSTSDV!$D$2:$L$2001,MATCH('ống nhựa túi bóng'!$C459,FCSTSDV!$C$2:$C$2001,0),MATCH('ống nhựa túi bóng'!R$3,FCSTSDV!$D$1:$L$1,0)),1)/'ống nhựa túi bóng'!$D459,0)</f>
        <v>0</v>
      </c>
      <c r="S459" s="92">
        <f t="array" ref="S459">IFERROR(ROUND(INDEX(FCSTSDV!$D$2:$L$2001,MATCH('ống nhựa túi bóng'!$C459,FCSTSDV!$C$2:$C$2001,0),MATCH('ống nhựa túi bóng'!S$3,FCSTSDV!$D$1:$L$1,0)),1)/'ống nhựa túi bóng'!$D459,0)</f>
        <v>0</v>
      </c>
      <c r="T459" s="92">
        <f t="shared" si="61"/>
        <v>21</v>
      </c>
    </row>
    <row r="460" spans="1:20" ht="20.100000000000001" hidden="1" customHeight="1">
      <c r="A460" s="813"/>
      <c r="B460" s="808"/>
      <c r="C460" s="46" t="s">
        <v>139</v>
      </c>
      <c r="D460" s="413">
        <v>3000</v>
      </c>
      <c r="E460" s="785"/>
      <c r="F460" s="785"/>
      <c r="G460" s="785"/>
      <c r="H460" s="92">
        <f t="array" ref="H460">IFERROR(ROUND(INDEX(FCSTSDV!$D$2:$L$2001,MATCH('ống nhựa túi bóng'!$C460,FCSTSDV!$C$2:$C$2001,0),MATCH('ống nhựa túi bóng'!H$3,FCSTSDV!$D$1:$L$1,0)),1)/'ống nhựa túi bóng'!$D460,0)</f>
        <v>0</v>
      </c>
      <c r="I460" s="92">
        <f t="array" ref="I460">IFERROR(ROUND(INDEX(FCSTSDV!$D$2:$L$2001,MATCH('ống nhựa túi bóng'!$C460,FCSTSDV!$C$2:$C$2001,0),MATCH('ống nhựa túi bóng'!I$3,FCSTSDV!$D$1:$L$1,0)),1)/'ống nhựa túi bóng'!$D460,0)</f>
        <v>0</v>
      </c>
      <c r="J460" s="92">
        <f t="array" ref="J460">IFERROR(ROUND(INDEX(FCSTSDV!$D$2:$L$2001,MATCH('ống nhựa túi bóng'!$C460,FCSTSDV!$C$2:$C$2001,0),MATCH('ống nhựa túi bóng'!J$3,FCSTSDV!$D$1:$L$1,0)),1)/'ống nhựa túi bóng'!$D460,0)</f>
        <v>4</v>
      </c>
      <c r="K460" s="92">
        <f t="array" ref="K460">IFERROR(ROUND(INDEX(FCSTSDV!$D$2:$L$2001,MATCH('ống nhựa túi bóng'!$C460,FCSTSDV!$C$2:$C$2001,0),MATCH('ống nhựa túi bóng'!K$3,FCSTSDV!$D$1:$L$1,0)),1)/'ống nhựa túi bóng'!$D460,0)</f>
        <v>4</v>
      </c>
      <c r="L460" s="92">
        <f t="array" ref="L460">IFERROR(ROUND(INDEX(FCSTSDV!$D$2:$L$2001,MATCH('ống nhựa túi bóng'!$C460,FCSTSDV!$C$2:$C$2001,0),MATCH('ống nhựa túi bóng'!L$3,FCSTSDV!$D$1:$L$1,0)),1)/'ống nhựa túi bóng'!$D460,0)</f>
        <v>4</v>
      </c>
      <c r="M460" s="92">
        <f t="array" ref="M460">IFERROR(ROUND(INDEX(FCSTSDV!$D$2:$L$2001,MATCH('ống nhựa túi bóng'!$C460,FCSTSDV!$C$2:$C$2001,0),MATCH('ống nhựa túi bóng'!M$3,FCSTSDV!$D$1:$L$1,0)),1)/'ống nhựa túi bóng'!$D460,0)</f>
        <v>4</v>
      </c>
      <c r="N460" s="92">
        <f t="array" ref="N460">IFERROR(ROUND(INDEX(FCSTSDV!$D$2:$L$2001,MATCH('ống nhựa túi bóng'!$C460,FCSTSDV!$C$2:$C$2001,0),MATCH('ống nhựa túi bóng'!N$3,FCSTSDV!$D$1:$L$1,0)),1)/'ống nhựa túi bóng'!$D460,0)</f>
        <v>16</v>
      </c>
      <c r="O460" s="92">
        <f t="array" ref="O460">IFERROR(ROUND(INDEX(FCSTSDV!$D$2:$L$2001,MATCH('ống nhựa túi bóng'!$C460,FCSTSDV!$C$2:$C$2001,0),MATCH('ống nhựa túi bóng'!O$3,FCSTSDV!$D$1:$L$1,0)),1)/'ống nhựa túi bóng'!$D460,0)</f>
        <v>20</v>
      </c>
      <c r="P460" s="92">
        <f t="array" ref="P460">IFERROR(ROUND(INDEX(FCSTSDV!$D$2:$L$2001,MATCH('ống nhựa túi bóng'!$C460,FCSTSDV!$C$2:$C$2001,0),MATCH('ống nhựa túi bóng'!P$3,FCSTSDV!$D$1:$L$1,0)),1)/'ống nhựa túi bóng'!$D460,0)</f>
        <v>28</v>
      </c>
      <c r="Q460" s="92">
        <f t="array" ref="Q460">IFERROR(ROUND(INDEX(FCSTSDV!$D$2:$L$2001,MATCH('ống nhựa túi bóng'!$C460,FCSTSDV!$C$2:$C$2001,0),MATCH('ống nhựa túi bóng'!Q$3,FCSTSDV!$D$1:$L$1,0)),1)/'ống nhựa túi bóng'!$D460,0)</f>
        <v>0</v>
      </c>
      <c r="R460" s="92">
        <f t="array" ref="R460">IFERROR(ROUND(INDEX(FCSTSDV!$D$2:$L$2001,MATCH('ống nhựa túi bóng'!$C460,FCSTSDV!$C$2:$C$2001,0),MATCH('ống nhựa túi bóng'!R$3,FCSTSDV!$D$1:$L$1,0)),1)/'ống nhựa túi bóng'!$D460,0)</f>
        <v>0</v>
      </c>
      <c r="S460" s="92">
        <f t="array" ref="S460">IFERROR(ROUND(INDEX(FCSTSDV!$D$2:$L$2001,MATCH('ống nhựa túi bóng'!$C460,FCSTSDV!$C$2:$C$2001,0),MATCH('ống nhựa túi bóng'!S$3,FCSTSDV!$D$1:$L$1,0)),1)/'ống nhựa túi bóng'!$D460,0)</f>
        <v>0</v>
      </c>
      <c r="T460" s="92">
        <f t="shared" si="61"/>
        <v>80</v>
      </c>
    </row>
    <row r="461" spans="1:20" ht="20.100000000000001" customHeight="1">
      <c r="A461" s="813"/>
      <c r="B461" s="808"/>
      <c r="C461" s="46" t="s">
        <v>144</v>
      </c>
      <c r="D461" s="413">
        <v>3000</v>
      </c>
      <c r="E461" s="785"/>
      <c r="F461" s="785"/>
      <c r="G461" s="785"/>
      <c r="H461" s="92">
        <f t="array" ref="H461">IFERROR(ROUND(INDEX(FCSTSDV!$D$2:$L$2001,MATCH('ống nhựa túi bóng'!$C461,FCSTSDV!$C$2:$C$2001,0),MATCH('ống nhựa túi bóng'!H$3,FCSTSDV!$D$1:$L$1,0)),1)/'ống nhựa túi bóng'!$D461,0)</f>
        <v>0</v>
      </c>
      <c r="I461" s="92">
        <f t="array" ref="I461">IFERROR(ROUND(INDEX(FCSTSDV!$D$2:$L$2001,MATCH('ống nhựa túi bóng'!$C461,FCSTSDV!$C$2:$C$2001,0),MATCH('ống nhựa túi bóng'!I$3,FCSTSDV!$D$1:$L$1,0)),1)/'ống nhựa túi bóng'!$D461,0)</f>
        <v>0</v>
      </c>
      <c r="J461" s="92">
        <f t="array" ref="J461">IFERROR(ROUND(INDEX(FCSTSDV!$D$2:$L$2001,MATCH('ống nhựa túi bóng'!$C461,FCSTSDV!$C$2:$C$2001,0),MATCH('ống nhựa túi bóng'!J$3,FCSTSDV!$D$1:$L$1,0)),1)/'ống nhựa túi bóng'!$D461,0)</f>
        <v>0</v>
      </c>
      <c r="K461" s="92">
        <f t="array" ref="K461">IFERROR(ROUND(INDEX(FCSTSDV!$D$2:$L$2001,MATCH('ống nhựa túi bóng'!$C461,FCSTSDV!$C$2:$C$2001,0),MATCH('ống nhựa túi bóng'!K$3,FCSTSDV!$D$1:$L$1,0)),1)/'ống nhựa túi bóng'!$D461,0)</f>
        <v>0</v>
      </c>
      <c r="L461" s="92">
        <f t="array" ref="L461">IFERROR(ROUND(INDEX(FCSTSDV!$D$2:$L$2001,MATCH('ống nhựa túi bóng'!$C461,FCSTSDV!$C$2:$C$2001,0),MATCH('ống nhựa túi bóng'!L$3,FCSTSDV!$D$1:$L$1,0)),1)/'ống nhựa túi bóng'!$D461,0)</f>
        <v>0</v>
      </c>
      <c r="M461" s="92">
        <f t="array" ref="M461">IFERROR(ROUND(INDEX(FCSTSDV!$D$2:$L$2001,MATCH('ống nhựa túi bóng'!$C461,FCSTSDV!$C$2:$C$2001,0),MATCH('ống nhựa túi bóng'!M$3,FCSTSDV!$D$1:$L$1,0)),1)/'ống nhựa túi bóng'!$D461,0)</f>
        <v>0</v>
      </c>
      <c r="N461" s="92">
        <f t="array" ref="N461">IFERROR(ROUND(INDEX(FCSTSDV!$D$2:$L$2001,MATCH('ống nhựa túi bóng'!$C461,FCSTSDV!$C$2:$C$2001,0),MATCH('ống nhựa túi bóng'!N$3,FCSTSDV!$D$1:$L$1,0)),1)/'ống nhựa túi bóng'!$D461,0)</f>
        <v>0</v>
      </c>
      <c r="O461" s="92">
        <f t="array" ref="O461">IFERROR(ROUND(INDEX(FCSTSDV!$D$2:$L$2001,MATCH('ống nhựa túi bóng'!$C461,FCSTSDV!$C$2:$C$2001,0),MATCH('ống nhựa túi bóng'!O$3,FCSTSDV!$D$1:$L$1,0)),1)/'ống nhựa túi bóng'!$D461,0)</f>
        <v>0</v>
      </c>
      <c r="P461" s="92">
        <f t="array" ref="P461">IFERROR(ROUND(INDEX(FCSTSDV!$D$2:$L$2001,MATCH('ống nhựa túi bóng'!$C461,FCSTSDV!$C$2:$C$2001,0),MATCH('ống nhựa túi bóng'!P$3,FCSTSDV!$D$1:$L$1,0)),1)/'ống nhựa túi bóng'!$D461,0)</f>
        <v>0</v>
      </c>
      <c r="Q461" s="92">
        <f t="array" ref="Q461">IFERROR(ROUND(INDEX(FCSTSDV!$D$2:$L$2001,MATCH('ống nhựa túi bóng'!$C461,FCSTSDV!$C$2:$C$2001,0),MATCH('ống nhựa túi bóng'!Q$3,FCSTSDV!$D$1:$L$1,0)),1)/'ống nhựa túi bóng'!$D461,0)</f>
        <v>0</v>
      </c>
      <c r="R461" s="92">
        <f t="array" ref="R461">IFERROR(ROUND(INDEX(FCSTSDV!$D$2:$L$2001,MATCH('ống nhựa túi bóng'!$C461,FCSTSDV!$C$2:$C$2001,0),MATCH('ống nhựa túi bóng'!R$3,FCSTSDV!$D$1:$L$1,0)),1)/'ống nhựa túi bóng'!$D461,0)</f>
        <v>0</v>
      </c>
      <c r="S461" s="92">
        <f t="array" ref="S461">IFERROR(ROUND(INDEX(FCSTSDV!$D$2:$L$2001,MATCH('ống nhựa túi bóng'!$C461,FCSTSDV!$C$2:$C$2001,0),MATCH('ống nhựa túi bóng'!S$3,FCSTSDV!$D$1:$L$1,0)),1)/'ống nhựa túi bóng'!$D461,0)</f>
        <v>0</v>
      </c>
      <c r="T461" s="92">
        <f t="shared" si="61"/>
        <v>0</v>
      </c>
    </row>
    <row r="462" spans="1:20" ht="20.100000000000001" hidden="1" customHeight="1">
      <c r="A462" s="807"/>
      <c r="B462" s="810"/>
      <c r="C462" s="411" t="s">
        <v>153</v>
      </c>
      <c r="D462" s="412" t="s">
        <v>43</v>
      </c>
      <c r="E462" s="782"/>
      <c r="F462" s="782"/>
      <c r="G462" s="782"/>
      <c r="H462" s="90">
        <f>$G$438-SUM(H438:H461)</f>
        <v>261</v>
      </c>
      <c r="I462" s="90">
        <f t="shared" ref="I462:P462" si="62">H462-SUM(I438:I461)</f>
        <v>247</v>
      </c>
      <c r="J462" s="90">
        <f t="shared" si="62"/>
        <v>227</v>
      </c>
      <c r="K462" s="90">
        <f t="shared" si="62"/>
        <v>212</v>
      </c>
      <c r="L462" s="90">
        <f t="shared" si="62"/>
        <v>196</v>
      </c>
      <c r="M462" s="90">
        <f t="shared" si="62"/>
        <v>179</v>
      </c>
      <c r="N462" s="90">
        <f t="shared" si="62"/>
        <v>71</v>
      </c>
      <c r="O462" s="90">
        <f t="shared" si="62"/>
        <v>-37</v>
      </c>
      <c r="P462" s="90">
        <f t="shared" si="62"/>
        <v>-162</v>
      </c>
      <c r="Q462" s="90" t="e">
        <f>#REF!-SUM(Q438:Q461)</f>
        <v>#REF!</v>
      </c>
      <c r="R462" s="90" t="e">
        <f t="shared" ref="R462" si="63">Q462-SUM(R438:R461)</f>
        <v>#REF!</v>
      </c>
      <c r="S462" s="90" t="e">
        <f t="shared" ref="S462" si="64">R462-SUM(S438:S461)</f>
        <v>#REF!</v>
      </c>
      <c r="T462" s="92" t="e">
        <f t="shared" si="61"/>
        <v>#REF!</v>
      </c>
    </row>
    <row r="463" spans="1:20" ht="20.100000000000001" customHeight="1">
      <c r="A463" s="817" t="s">
        <v>1104</v>
      </c>
      <c r="B463" s="1071" t="s">
        <v>1283</v>
      </c>
      <c r="C463" s="43" t="s">
        <v>1027</v>
      </c>
      <c r="D463" s="422">
        <v>2000</v>
      </c>
      <c r="E463" s="786">
        <v>6</v>
      </c>
      <c r="F463" s="786">
        <v>0</v>
      </c>
      <c r="G463" s="786">
        <v>6</v>
      </c>
      <c r="H463" s="99">
        <f t="array" ref="H463">IFERROR(ROUND(INDEX(FCSTSDV!$D$2:$L$2001,MATCH('ống nhựa túi bóng'!$C463,FCSTSDV!$C$2:$C$2001,0),MATCH('ống nhựa túi bóng'!H$3,FCSTSDV!$D$1:$L$1,0)),1)/'ống nhựa túi bóng'!$D463,0)</f>
        <v>0</v>
      </c>
      <c r="I463" s="99">
        <f t="array" ref="I463">IFERROR(ROUND(INDEX(FCSTSDV!$D$2:$L$2001,MATCH('ống nhựa túi bóng'!$C463,FCSTSDV!$C$2:$C$2001,0),MATCH('ống nhựa túi bóng'!I$3,FCSTSDV!$D$1:$L$1,0)),1)/'ống nhựa túi bóng'!$D463,0)</f>
        <v>0</v>
      </c>
      <c r="J463" s="99">
        <f t="array" ref="J463">IFERROR(ROUND(INDEX(FCSTSDV!$D$2:$L$2001,MATCH('ống nhựa túi bóng'!$C463,FCSTSDV!$C$2:$C$2001,0),MATCH('ống nhựa túi bóng'!J$3,FCSTSDV!$D$1:$L$1,0)),1)/'ống nhựa túi bóng'!$D463,0)</f>
        <v>0</v>
      </c>
      <c r="K463" s="99">
        <f t="array" ref="K463">IFERROR(ROUND(INDEX(FCSTSDV!$D$2:$L$2001,MATCH('ống nhựa túi bóng'!$C463,FCSTSDV!$C$2:$C$2001,0),MATCH('ống nhựa túi bóng'!K$3,FCSTSDV!$D$1:$L$1,0)),1)/'ống nhựa túi bóng'!$D463,0)</f>
        <v>0</v>
      </c>
      <c r="L463" s="99">
        <f t="array" ref="L463">IFERROR(ROUND(INDEX(FCSTSDV!$D$2:$L$2001,MATCH('ống nhựa túi bóng'!$C463,FCSTSDV!$C$2:$C$2001,0),MATCH('ống nhựa túi bóng'!L$3,FCSTSDV!$D$1:$L$1,0)),1)/'ống nhựa túi bóng'!$D463,0)</f>
        <v>0</v>
      </c>
      <c r="M463" s="99">
        <f t="array" ref="M463">IFERROR(ROUND(INDEX(FCSTSDV!$D$2:$L$2001,MATCH('ống nhựa túi bóng'!$C463,FCSTSDV!$C$2:$C$2001,0),MATCH('ống nhựa túi bóng'!M$3,FCSTSDV!$D$1:$L$1,0)),1)/'ống nhựa túi bóng'!$D463,0)</f>
        <v>0</v>
      </c>
      <c r="N463" s="99">
        <f t="array" ref="N463">IFERROR(ROUND(INDEX(FCSTSDV!$D$2:$L$2001,MATCH('ống nhựa túi bóng'!$C463,FCSTSDV!$C$2:$C$2001,0),MATCH('ống nhựa túi bóng'!N$3,FCSTSDV!$D$1:$L$1,0)),1)/'ống nhựa túi bóng'!$D463,0)</f>
        <v>0</v>
      </c>
      <c r="O463" s="99">
        <f t="array" ref="O463">IFERROR(ROUND(INDEX(FCSTSDV!$D$2:$L$2001,MATCH('ống nhựa túi bóng'!$C463,FCSTSDV!$C$2:$C$2001,0),MATCH('ống nhựa túi bóng'!O$3,FCSTSDV!$D$1:$L$1,0)),1)/'ống nhựa túi bóng'!$D463,0)</f>
        <v>0</v>
      </c>
      <c r="P463" s="99">
        <f t="array" ref="P463">IFERROR(ROUND(INDEX(FCSTSDV!$D$2:$L$2001,MATCH('ống nhựa túi bóng'!$C463,FCSTSDV!$C$2:$C$2001,0),MATCH('ống nhựa túi bóng'!P$3,FCSTSDV!$D$1:$L$1,0)),1)/'ống nhựa túi bóng'!$D463,0)</f>
        <v>0</v>
      </c>
      <c r="Q463" s="99">
        <f t="array" ref="Q463">IFERROR(ROUND(INDEX(FCSTSDV!$D$2:$L$2001,MATCH('ống nhựa túi bóng'!$C463,FCSTSDV!$C$2:$C$2001,0),MATCH('ống nhựa túi bóng'!Q$3,FCSTSDV!$D$1:$L$1,0)),1)/'ống nhựa túi bóng'!$D463,0)</f>
        <v>0</v>
      </c>
      <c r="R463" s="99">
        <f t="array" ref="R463">IFERROR(ROUND(INDEX(FCSTSDV!$D$2:$L$2001,MATCH('ống nhựa túi bóng'!$C463,FCSTSDV!$C$2:$C$2001,0),MATCH('ống nhựa túi bóng'!R$3,FCSTSDV!$D$1:$L$1,0)),1)/'ống nhựa túi bóng'!$D463,0)</f>
        <v>0</v>
      </c>
      <c r="S463" s="99">
        <f t="array" ref="S463">IFERROR(ROUND(INDEX(FCSTSDV!$D$2:$L$2001,MATCH('ống nhựa túi bóng'!$C463,FCSTSDV!$C$2:$C$2001,0),MATCH('ống nhựa túi bóng'!S$3,FCSTSDV!$D$1:$L$1,0)),1)/'ống nhựa túi bóng'!$D463,0)</f>
        <v>0</v>
      </c>
      <c r="T463" s="92">
        <f t="shared" si="61"/>
        <v>0</v>
      </c>
    </row>
    <row r="464" spans="1:20" ht="20.100000000000001" customHeight="1">
      <c r="A464" s="818"/>
      <c r="B464" s="1072"/>
      <c r="C464" s="439" t="s">
        <v>1030</v>
      </c>
      <c r="D464" s="413">
        <v>2000</v>
      </c>
      <c r="E464" s="784"/>
      <c r="F464" s="784"/>
      <c r="G464" s="784"/>
      <c r="H464" s="92">
        <f t="array" ref="H464">IFERROR(ROUND(INDEX(FCSTSDV!$D$2:$L$2001,MATCH('ống nhựa túi bóng'!$C464,FCSTSDV!$C$2:$C$2001,0),MATCH('ống nhựa túi bóng'!H$3,FCSTSDV!$D$1:$L$1,0)),1)/'ống nhựa túi bóng'!$D464,0)</f>
        <v>0</v>
      </c>
      <c r="I464" s="92">
        <f t="array" ref="I464">IFERROR(ROUND(INDEX(FCSTSDV!$D$2:$L$2001,MATCH('ống nhựa túi bóng'!$C464,FCSTSDV!$C$2:$C$2001,0),MATCH('ống nhựa túi bóng'!I$3,FCSTSDV!$D$1:$L$1,0)),1)/'ống nhựa túi bóng'!$D464,0)</f>
        <v>0</v>
      </c>
      <c r="J464" s="92">
        <f t="array" ref="J464">IFERROR(ROUND(INDEX(FCSTSDV!$D$2:$L$2001,MATCH('ống nhựa túi bóng'!$C464,FCSTSDV!$C$2:$C$2001,0),MATCH('ống nhựa túi bóng'!J$3,FCSTSDV!$D$1:$L$1,0)),1)/'ống nhựa túi bóng'!$D464,0)</f>
        <v>0</v>
      </c>
      <c r="K464" s="92">
        <f t="array" ref="K464">IFERROR(ROUND(INDEX(FCSTSDV!$D$2:$L$2001,MATCH('ống nhựa túi bóng'!$C464,FCSTSDV!$C$2:$C$2001,0),MATCH('ống nhựa túi bóng'!K$3,FCSTSDV!$D$1:$L$1,0)),1)/'ống nhựa túi bóng'!$D464,0)</f>
        <v>0</v>
      </c>
      <c r="L464" s="92">
        <f t="array" ref="L464">IFERROR(ROUND(INDEX(FCSTSDV!$D$2:$L$2001,MATCH('ống nhựa túi bóng'!$C464,FCSTSDV!$C$2:$C$2001,0),MATCH('ống nhựa túi bóng'!L$3,FCSTSDV!$D$1:$L$1,0)),1)/'ống nhựa túi bóng'!$D464,0)</f>
        <v>0</v>
      </c>
      <c r="M464" s="92">
        <f t="array" ref="M464">IFERROR(ROUND(INDEX(FCSTSDV!$D$2:$L$2001,MATCH('ống nhựa túi bóng'!$C464,FCSTSDV!$C$2:$C$2001,0),MATCH('ống nhựa túi bóng'!M$3,FCSTSDV!$D$1:$L$1,0)),1)/'ống nhựa túi bóng'!$D464,0)</f>
        <v>0</v>
      </c>
      <c r="N464" s="92">
        <f t="array" ref="N464">IFERROR(ROUND(INDEX(FCSTSDV!$D$2:$L$2001,MATCH('ống nhựa túi bóng'!$C464,FCSTSDV!$C$2:$C$2001,0),MATCH('ống nhựa túi bóng'!N$3,FCSTSDV!$D$1:$L$1,0)),1)/'ống nhựa túi bóng'!$D464,0)</f>
        <v>0</v>
      </c>
      <c r="O464" s="92">
        <f t="array" ref="O464">IFERROR(ROUND(INDEX(FCSTSDV!$D$2:$L$2001,MATCH('ống nhựa túi bóng'!$C464,FCSTSDV!$C$2:$C$2001,0),MATCH('ống nhựa túi bóng'!O$3,FCSTSDV!$D$1:$L$1,0)),1)/'ống nhựa túi bóng'!$D464,0)</f>
        <v>0</v>
      </c>
      <c r="P464" s="92">
        <f t="array" ref="P464">IFERROR(ROUND(INDEX(FCSTSDV!$D$2:$L$2001,MATCH('ống nhựa túi bóng'!$C464,FCSTSDV!$C$2:$C$2001,0),MATCH('ống nhựa túi bóng'!P$3,FCSTSDV!$D$1:$L$1,0)),1)/'ống nhựa túi bóng'!$D464,0)</f>
        <v>0</v>
      </c>
      <c r="Q464" s="92">
        <f t="array" ref="Q464">IFERROR(ROUND(INDEX(FCSTSDV!$D$2:$L$2001,MATCH('ống nhựa túi bóng'!$C464,FCSTSDV!$C$2:$C$2001,0),MATCH('ống nhựa túi bóng'!Q$3,FCSTSDV!$D$1:$L$1,0)),1)/'ống nhựa túi bóng'!$D464,0)</f>
        <v>0</v>
      </c>
      <c r="R464" s="92">
        <f t="array" ref="R464">IFERROR(ROUND(INDEX(FCSTSDV!$D$2:$L$2001,MATCH('ống nhựa túi bóng'!$C464,FCSTSDV!$C$2:$C$2001,0),MATCH('ống nhựa túi bóng'!R$3,FCSTSDV!$D$1:$L$1,0)),1)/'ống nhựa túi bóng'!$D464,0)</f>
        <v>0</v>
      </c>
      <c r="S464" s="92">
        <f t="array" ref="S464">IFERROR(ROUND(INDEX(FCSTSDV!$D$2:$L$2001,MATCH('ống nhựa túi bóng'!$C464,FCSTSDV!$C$2:$C$2001,0),MATCH('ống nhựa túi bóng'!S$3,FCSTSDV!$D$1:$L$1,0)),1)/'ống nhựa túi bóng'!$D464,0)</f>
        <v>0</v>
      </c>
      <c r="T464" s="92">
        <f t="shared" si="61"/>
        <v>0</v>
      </c>
    </row>
    <row r="465" spans="1:20" ht="20.100000000000001" customHeight="1">
      <c r="A465" s="818"/>
      <c r="B465" s="1072"/>
      <c r="C465" s="439" t="s">
        <v>1032</v>
      </c>
      <c r="D465" s="413">
        <v>2000</v>
      </c>
      <c r="E465" s="784"/>
      <c r="F465" s="784"/>
      <c r="G465" s="784"/>
      <c r="H465" s="92">
        <f t="array" ref="H465">IFERROR(ROUND(INDEX(FCSTSDV!$D$2:$L$2001,MATCH('ống nhựa túi bóng'!$C465,FCSTSDV!$C$2:$C$2001,0),MATCH('ống nhựa túi bóng'!H$3,FCSTSDV!$D$1:$L$1,0)),1)/'ống nhựa túi bóng'!$D465,0)</f>
        <v>0</v>
      </c>
      <c r="I465" s="92">
        <f t="array" ref="I465">IFERROR(ROUND(INDEX(FCSTSDV!$D$2:$L$2001,MATCH('ống nhựa túi bóng'!$C465,FCSTSDV!$C$2:$C$2001,0),MATCH('ống nhựa túi bóng'!I$3,FCSTSDV!$D$1:$L$1,0)),1)/'ống nhựa túi bóng'!$D465,0)</f>
        <v>0</v>
      </c>
      <c r="J465" s="92">
        <f t="array" ref="J465">IFERROR(ROUND(INDEX(FCSTSDV!$D$2:$L$2001,MATCH('ống nhựa túi bóng'!$C465,FCSTSDV!$C$2:$C$2001,0),MATCH('ống nhựa túi bóng'!J$3,FCSTSDV!$D$1:$L$1,0)),1)/'ống nhựa túi bóng'!$D465,0)</f>
        <v>0</v>
      </c>
      <c r="K465" s="92">
        <f t="array" ref="K465">IFERROR(ROUND(INDEX(FCSTSDV!$D$2:$L$2001,MATCH('ống nhựa túi bóng'!$C465,FCSTSDV!$C$2:$C$2001,0),MATCH('ống nhựa túi bóng'!K$3,FCSTSDV!$D$1:$L$1,0)),1)/'ống nhựa túi bóng'!$D465,0)</f>
        <v>0</v>
      </c>
      <c r="L465" s="92">
        <f t="array" ref="L465">IFERROR(ROUND(INDEX(FCSTSDV!$D$2:$L$2001,MATCH('ống nhựa túi bóng'!$C465,FCSTSDV!$C$2:$C$2001,0),MATCH('ống nhựa túi bóng'!L$3,FCSTSDV!$D$1:$L$1,0)),1)/'ống nhựa túi bóng'!$D465,0)</f>
        <v>0</v>
      </c>
      <c r="M465" s="92">
        <f t="array" ref="M465">IFERROR(ROUND(INDEX(FCSTSDV!$D$2:$L$2001,MATCH('ống nhựa túi bóng'!$C465,FCSTSDV!$C$2:$C$2001,0),MATCH('ống nhựa túi bóng'!M$3,FCSTSDV!$D$1:$L$1,0)),1)/'ống nhựa túi bóng'!$D465,0)</f>
        <v>0</v>
      </c>
      <c r="N465" s="92">
        <f t="array" ref="N465">IFERROR(ROUND(INDEX(FCSTSDV!$D$2:$L$2001,MATCH('ống nhựa túi bóng'!$C465,FCSTSDV!$C$2:$C$2001,0),MATCH('ống nhựa túi bóng'!N$3,FCSTSDV!$D$1:$L$1,0)),1)/'ống nhựa túi bóng'!$D465,0)</f>
        <v>0</v>
      </c>
      <c r="O465" s="92">
        <f t="array" ref="O465">IFERROR(ROUND(INDEX(FCSTSDV!$D$2:$L$2001,MATCH('ống nhựa túi bóng'!$C465,FCSTSDV!$C$2:$C$2001,0),MATCH('ống nhựa túi bóng'!O$3,FCSTSDV!$D$1:$L$1,0)),1)/'ống nhựa túi bóng'!$D465,0)</f>
        <v>0</v>
      </c>
      <c r="P465" s="92">
        <f t="array" ref="P465">IFERROR(ROUND(INDEX(FCSTSDV!$D$2:$L$2001,MATCH('ống nhựa túi bóng'!$C465,FCSTSDV!$C$2:$C$2001,0),MATCH('ống nhựa túi bóng'!P$3,FCSTSDV!$D$1:$L$1,0)),1)/'ống nhựa túi bóng'!$D465,0)</f>
        <v>0</v>
      </c>
      <c r="Q465" s="92">
        <f t="array" ref="Q465">IFERROR(ROUND(INDEX(FCSTSDV!$D$2:$L$2001,MATCH('ống nhựa túi bóng'!$C465,FCSTSDV!$C$2:$C$2001,0),MATCH('ống nhựa túi bóng'!Q$3,FCSTSDV!$D$1:$L$1,0)),1)/'ống nhựa túi bóng'!$D465,0)</f>
        <v>0</v>
      </c>
      <c r="R465" s="92">
        <f t="array" ref="R465">IFERROR(ROUND(INDEX(FCSTSDV!$D$2:$L$2001,MATCH('ống nhựa túi bóng'!$C465,FCSTSDV!$C$2:$C$2001,0),MATCH('ống nhựa túi bóng'!R$3,FCSTSDV!$D$1:$L$1,0)),1)/'ống nhựa túi bóng'!$D465,0)</f>
        <v>0</v>
      </c>
      <c r="S465" s="92">
        <f t="array" ref="S465">IFERROR(ROUND(INDEX(FCSTSDV!$D$2:$L$2001,MATCH('ống nhựa túi bóng'!$C465,FCSTSDV!$C$2:$C$2001,0),MATCH('ống nhựa túi bóng'!S$3,FCSTSDV!$D$1:$L$1,0)),1)/'ống nhựa túi bóng'!$D465,0)</f>
        <v>0</v>
      </c>
      <c r="T465" s="92">
        <f t="shared" si="61"/>
        <v>0</v>
      </c>
    </row>
    <row r="466" spans="1:20" ht="20.100000000000001" customHeight="1">
      <c r="A466" s="818"/>
      <c r="B466" s="1072"/>
      <c r="C466" s="46" t="s">
        <v>1284</v>
      </c>
      <c r="D466" s="413">
        <v>2000</v>
      </c>
      <c r="E466" s="784"/>
      <c r="F466" s="784"/>
      <c r="G466" s="784"/>
      <c r="H466" s="92">
        <f t="array" ref="H466">IFERROR(ROUND(INDEX(FCSTSDV!$D$2:$L$2001,MATCH('ống nhựa túi bóng'!$C466,FCSTSDV!$C$2:$C$2001,0),MATCH('ống nhựa túi bóng'!H$3,FCSTSDV!$D$1:$L$1,0)),1)/'ống nhựa túi bóng'!$D466,0)</f>
        <v>0</v>
      </c>
      <c r="I466" s="92">
        <f t="array" ref="I466">IFERROR(ROUND(INDEX(FCSTSDV!$D$2:$L$2001,MATCH('ống nhựa túi bóng'!$C466,FCSTSDV!$C$2:$C$2001,0),MATCH('ống nhựa túi bóng'!I$3,FCSTSDV!$D$1:$L$1,0)),1)/'ống nhựa túi bóng'!$D466,0)</f>
        <v>0</v>
      </c>
      <c r="J466" s="92">
        <f t="array" ref="J466">IFERROR(ROUND(INDEX(FCSTSDV!$D$2:$L$2001,MATCH('ống nhựa túi bóng'!$C466,FCSTSDV!$C$2:$C$2001,0),MATCH('ống nhựa túi bóng'!J$3,FCSTSDV!$D$1:$L$1,0)),1)/'ống nhựa túi bóng'!$D466,0)</f>
        <v>0</v>
      </c>
      <c r="K466" s="92">
        <f t="array" ref="K466">IFERROR(ROUND(INDEX(FCSTSDV!$D$2:$L$2001,MATCH('ống nhựa túi bóng'!$C466,FCSTSDV!$C$2:$C$2001,0),MATCH('ống nhựa túi bóng'!K$3,FCSTSDV!$D$1:$L$1,0)),1)/'ống nhựa túi bóng'!$D466,0)</f>
        <v>0</v>
      </c>
      <c r="L466" s="92">
        <f t="array" ref="L466">IFERROR(ROUND(INDEX(FCSTSDV!$D$2:$L$2001,MATCH('ống nhựa túi bóng'!$C466,FCSTSDV!$C$2:$C$2001,0),MATCH('ống nhựa túi bóng'!L$3,FCSTSDV!$D$1:$L$1,0)),1)/'ống nhựa túi bóng'!$D466,0)</f>
        <v>0</v>
      </c>
      <c r="M466" s="92">
        <f t="array" ref="M466">IFERROR(ROUND(INDEX(FCSTSDV!$D$2:$L$2001,MATCH('ống nhựa túi bóng'!$C466,FCSTSDV!$C$2:$C$2001,0),MATCH('ống nhựa túi bóng'!M$3,FCSTSDV!$D$1:$L$1,0)),1)/'ống nhựa túi bóng'!$D466,0)</f>
        <v>0</v>
      </c>
      <c r="N466" s="92">
        <f t="array" ref="N466">IFERROR(ROUND(INDEX(FCSTSDV!$D$2:$L$2001,MATCH('ống nhựa túi bóng'!$C466,FCSTSDV!$C$2:$C$2001,0),MATCH('ống nhựa túi bóng'!N$3,FCSTSDV!$D$1:$L$1,0)),1)/'ống nhựa túi bóng'!$D466,0)</f>
        <v>0</v>
      </c>
      <c r="O466" s="92">
        <f t="array" ref="O466">IFERROR(ROUND(INDEX(FCSTSDV!$D$2:$L$2001,MATCH('ống nhựa túi bóng'!$C466,FCSTSDV!$C$2:$C$2001,0),MATCH('ống nhựa túi bóng'!O$3,FCSTSDV!$D$1:$L$1,0)),1)/'ống nhựa túi bóng'!$D466,0)</f>
        <v>0</v>
      </c>
      <c r="P466" s="92">
        <f t="array" ref="P466">IFERROR(ROUND(INDEX(FCSTSDV!$D$2:$L$2001,MATCH('ống nhựa túi bóng'!$C466,FCSTSDV!$C$2:$C$2001,0),MATCH('ống nhựa túi bóng'!P$3,FCSTSDV!$D$1:$L$1,0)),1)/'ống nhựa túi bóng'!$D466,0)</f>
        <v>0</v>
      </c>
      <c r="Q466" s="92">
        <f t="array" ref="Q466">IFERROR(ROUND(INDEX(FCSTSDV!$D$2:$L$2001,MATCH('ống nhựa túi bóng'!$C466,FCSTSDV!$C$2:$C$2001,0),MATCH('ống nhựa túi bóng'!Q$3,FCSTSDV!$D$1:$L$1,0)),1)/'ống nhựa túi bóng'!$D466,0)</f>
        <v>0</v>
      </c>
      <c r="R466" s="92">
        <f t="array" ref="R466">IFERROR(ROUND(INDEX(FCSTSDV!$D$2:$L$2001,MATCH('ống nhựa túi bóng'!$C466,FCSTSDV!$C$2:$C$2001,0),MATCH('ống nhựa túi bóng'!R$3,FCSTSDV!$D$1:$L$1,0)),1)/'ống nhựa túi bóng'!$D466,0)</f>
        <v>0</v>
      </c>
      <c r="S466" s="92">
        <f t="array" ref="S466">IFERROR(ROUND(INDEX(FCSTSDV!$D$2:$L$2001,MATCH('ống nhựa túi bóng'!$C466,FCSTSDV!$C$2:$C$2001,0),MATCH('ống nhựa túi bóng'!S$3,FCSTSDV!$D$1:$L$1,0)),1)/'ống nhựa túi bóng'!$D466,0)</f>
        <v>0</v>
      </c>
      <c r="T466" s="92">
        <f t="shared" si="61"/>
        <v>0</v>
      </c>
    </row>
    <row r="467" spans="1:20" ht="22.5" hidden="1" customHeight="1">
      <c r="A467" s="819"/>
      <c r="B467" s="1073"/>
      <c r="C467" s="411" t="s">
        <v>153</v>
      </c>
      <c r="D467" s="412" t="s">
        <v>43</v>
      </c>
      <c r="E467" s="787"/>
      <c r="F467" s="787"/>
      <c r="G467" s="787"/>
      <c r="H467" s="90">
        <f>$G$463-SUM(H463:H466)</f>
        <v>6</v>
      </c>
      <c r="I467" s="90">
        <f t="shared" ref="I467:P467" si="65">H467-SUM(I463:I466)</f>
        <v>6</v>
      </c>
      <c r="J467" s="90">
        <f t="shared" si="65"/>
        <v>6</v>
      </c>
      <c r="K467" s="90">
        <f t="shared" si="65"/>
        <v>6</v>
      </c>
      <c r="L467" s="90">
        <f t="shared" si="65"/>
        <v>6</v>
      </c>
      <c r="M467" s="90">
        <f t="shared" si="65"/>
        <v>6</v>
      </c>
      <c r="N467" s="90">
        <f t="shared" si="65"/>
        <v>6</v>
      </c>
      <c r="O467" s="90">
        <f t="shared" si="65"/>
        <v>6</v>
      </c>
      <c r="P467" s="90">
        <f t="shared" si="65"/>
        <v>6</v>
      </c>
      <c r="Q467" s="90" t="e">
        <f>#REF!-SUM(Q463:Q466)</f>
        <v>#REF!</v>
      </c>
      <c r="R467" s="90" t="e">
        <f t="shared" ref="R467" si="66">Q467-SUM(R463:R466)</f>
        <v>#REF!</v>
      </c>
      <c r="S467" s="90" t="e">
        <f t="shared" ref="S467" si="67">R467-SUM(S463:S466)</f>
        <v>#REF!</v>
      </c>
      <c r="T467" s="92" t="e">
        <f t="shared" si="61"/>
        <v>#REF!</v>
      </c>
    </row>
    <row r="468" spans="1:20" ht="24.75" customHeight="1">
      <c r="A468" s="806" t="s">
        <v>169</v>
      </c>
      <c r="B468" s="809" t="s">
        <v>1285</v>
      </c>
      <c r="C468" s="437" t="s">
        <v>1111</v>
      </c>
      <c r="D468" s="422">
        <v>6000</v>
      </c>
      <c r="E468" s="781"/>
      <c r="F468" s="781"/>
      <c r="G468" s="781"/>
      <c r="H468" s="99">
        <f t="array" ref="H468">IFERROR(ROUND(INDEX(FCSTSDV!$D$2:$L$2001,MATCH('ống nhựa túi bóng'!$C468,FCSTSDV!$C$2:$C$2001,0),MATCH('ống nhựa túi bóng'!H$3,FCSTSDV!$D$1:$L$1,0)),1)/'ống nhựa túi bóng'!$D468,0)</f>
        <v>0</v>
      </c>
      <c r="I468" s="99">
        <f t="array" ref="I468">IFERROR(ROUND(INDEX(FCSTSDV!$D$2:$L$2001,MATCH('ống nhựa túi bóng'!$C468,FCSTSDV!$C$2:$C$2001,0),MATCH('ống nhựa túi bóng'!I$3,FCSTSDV!$D$1:$L$1,0)),1)/'ống nhựa túi bóng'!$D468,0)</f>
        <v>0</v>
      </c>
      <c r="J468" s="99">
        <f t="array" ref="J468">IFERROR(ROUND(INDEX(FCSTSDV!$D$2:$L$2001,MATCH('ống nhựa túi bóng'!$C468,FCSTSDV!$C$2:$C$2001,0),MATCH('ống nhựa túi bóng'!J$3,FCSTSDV!$D$1:$L$1,0)),1)/'ống nhựa túi bóng'!$D468,0)</f>
        <v>0</v>
      </c>
      <c r="K468" s="99">
        <f t="array" ref="K468">IFERROR(ROUND(INDEX(FCSTSDV!$D$2:$L$2001,MATCH('ống nhựa túi bóng'!$C468,FCSTSDV!$C$2:$C$2001,0),MATCH('ống nhựa túi bóng'!K$3,FCSTSDV!$D$1:$L$1,0)),1)/'ống nhựa túi bóng'!$D468,0)</f>
        <v>0</v>
      </c>
      <c r="L468" s="99">
        <f t="array" ref="L468">IFERROR(ROUND(INDEX(FCSTSDV!$D$2:$L$2001,MATCH('ống nhựa túi bóng'!$C468,FCSTSDV!$C$2:$C$2001,0),MATCH('ống nhựa túi bóng'!L$3,FCSTSDV!$D$1:$L$1,0)),1)/'ống nhựa túi bóng'!$D468,0)</f>
        <v>0</v>
      </c>
      <c r="M468" s="99">
        <f t="array" ref="M468">IFERROR(ROUND(INDEX(FCSTSDV!$D$2:$L$2001,MATCH('ống nhựa túi bóng'!$C468,FCSTSDV!$C$2:$C$2001,0),MATCH('ống nhựa túi bóng'!M$3,FCSTSDV!$D$1:$L$1,0)),1)/'ống nhựa túi bóng'!$D468,0)</f>
        <v>0</v>
      </c>
      <c r="N468" s="99">
        <f t="array" ref="N468">IFERROR(ROUND(INDEX(FCSTSDV!$D$2:$L$2001,MATCH('ống nhựa túi bóng'!$C468,FCSTSDV!$C$2:$C$2001,0),MATCH('ống nhựa túi bóng'!N$3,FCSTSDV!$D$1:$L$1,0)),1)/'ống nhựa túi bóng'!$D468,0)</f>
        <v>0</v>
      </c>
      <c r="O468" s="99">
        <f t="array" ref="O468">IFERROR(ROUND(INDEX(FCSTSDV!$D$2:$L$2001,MATCH('ống nhựa túi bóng'!$C468,FCSTSDV!$C$2:$C$2001,0),MATCH('ống nhựa túi bóng'!O$3,FCSTSDV!$D$1:$L$1,0)),1)/'ống nhựa túi bóng'!$D468,0)</f>
        <v>0</v>
      </c>
      <c r="P468" s="99">
        <f t="array" ref="P468">IFERROR(ROUND(INDEX(FCSTSDV!$D$2:$L$2001,MATCH('ống nhựa túi bóng'!$C468,FCSTSDV!$C$2:$C$2001,0),MATCH('ống nhựa túi bóng'!P$3,FCSTSDV!$D$1:$L$1,0)),1)/'ống nhựa túi bóng'!$D468,0)</f>
        <v>0</v>
      </c>
      <c r="Q468" s="99">
        <f t="array" ref="Q468">IFERROR(ROUND(INDEX(FCSTSDV!$D$2:$L$2001,MATCH('ống nhựa túi bóng'!$C468,FCSTSDV!$C$2:$C$2001,0),MATCH('ống nhựa túi bóng'!Q$3,FCSTSDV!$D$1:$L$1,0)),1)/'ống nhựa túi bóng'!$D468,0)</f>
        <v>0</v>
      </c>
      <c r="R468" s="99">
        <f t="array" ref="R468">IFERROR(ROUND(INDEX(FCSTSDV!$D$2:$L$2001,MATCH('ống nhựa túi bóng'!$C468,FCSTSDV!$C$2:$C$2001,0),MATCH('ống nhựa túi bóng'!R$3,FCSTSDV!$D$1:$L$1,0)),1)/'ống nhựa túi bóng'!$D468,0)</f>
        <v>0</v>
      </c>
      <c r="S468" s="99">
        <f t="array" ref="S468">IFERROR(ROUND(INDEX(FCSTSDV!$D$2:$L$2001,MATCH('ống nhựa túi bóng'!$C468,FCSTSDV!$C$2:$C$2001,0),MATCH('ống nhựa túi bóng'!S$3,FCSTSDV!$D$1:$L$1,0)),1)/'ống nhựa túi bóng'!$D468,0)</f>
        <v>0</v>
      </c>
      <c r="T468" s="92">
        <f t="shared" si="61"/>
        <v>0</v>
      </c>
    </row>
    <row r="469" spans="1:20" ht="24.75" hidden="1" customHeight="1">
      <c r="A469" s="807"/>
      <c r="B469" s="810"/>
      <c r="C469" s="411" t="s">
        <v>153</v>
      </c>
      <c r="D469" s="412" t="s">
        <v>43</v>
      </c>
      <c r="E469" s="782"/>
      <c r="F469" s="782"/>
      <c r="G469" s="782"/>
      <c r="H469" s="90">
        <f>$G$468-SUM(H468)</f>
        <v>0</v>
      </c>
      <c r="I469" s="90">
        <f>H469-SUM(I468)</f>
        <v>0</v>
      </c>
      <c r="J469" s="90">
        <f>I469-SUM(J468)</f>
        <v>0</v>
      </c>
      <c r="K469" s="90">
        <f t="shared" ref="K469:P469" si="68">J469-SUM(K468)</f>
        <v>0</v>
      </c>
      <c r="L469" s="90">
        <f t="shared" si="68"/>
        <v>0</v>
      </c>
      <c r="M469" s="90">
        <f t="shared" si="68"/>
        <v>0</v>
      </c>
      <c r="N469" s="90">
        <f t="shared" si="68"/>
        <v>0</v>
      </c>
      <c r="O469" s="90">
        <f t="shared" si="68"/>
        <v>0</v>
      </c>
      <c r="P469" s="90">
        <f t="shared" si="68"/>
        <v>0</v>
      </c>
      <c r="Q469" s="90" t="e">
        <f>#REF!-SUM(Q468)</f>
        <v>#REF!</v>
      </c>
      <c r="R469" s="90" t="e">
        <f t="shared" ref="R469" si="69">Q469-SUM(R468)</f>
        <v>#REF!</v>
      </c>
      <c r="S469" s="90" t="e">
        <f t="shared" ref="S469" si="70">R469-SUM(S468)</f>
        <v>#REF!</v>
      </c>
      <c r="T469" s="92" t="e">
        <f t="shared" si="61"/>
        <v>#REF!</v>
      </c>
    </row>
    <row r="470" spans="1:20" ht="19.5" customHeight="1">
      <c r="A470" s="817" t="s">
        <v>172</v>
      </c>
      <c r="B470" s="1071" t="s">
        <v>1286</v>
      </c>
      <c r="C470" s="43" t="s">
        <v>174</v>
      </c>
      <c r="D470" s="422">
        <v>2500</v>
      </c>
      <c r="E470" s="786">
        <v>12</v>
      </c>
      <c r="F470" s="786">
        <v>0</v>
      </c>
      <c r="G470" s="786">
        <f>E470+F470</f>
        <v>12</v>
      </c>
      <c r="H470" s="99">
        <f t="array" ref="H470">IFERROR(ROUND(INDEX(FCSTSDV!$D$2:$L$2001,MATCH('ống nhựa túi bóng'!$C470,FCSTSDV!$C$2:$C$2001,0),MATCH('ống nhựa túi bóng'!H$3,FCSTSDV!$D$1:$L$1,0)),1)/'ống nhựa túi bóng'!$D470,0)</f>
        <v>0</v>
      </c>
      <c r="I470" s="99">
        <f t="array" ref="I470">IFERROR(ROUND(INDEX(FCSTSDV!$D$2:$L$2001,MATCH('ống nhựa túi bóng'!$C470,FCSTSDV!$C$2:$C$2001,0),MATCH('ống nhựa túi bóng'!I$3,FCSTSDV!$D$1:$L$1,0)),1)/'ống nhựa túi bóng'!$D470,0)</f>
        <v>0</v>
      </c>
      <c r="J470" s="99">
        <f t="array" ref="J470">IFERROR(ROUND(INDEX(FCSTSDV!$D$2:$L$2001,MATCH('ống nhựa túi bóng'!$C470,FCSTSDV!$C$2:$C$2001,0),MATCH('ống nhựa túi bóng'!J$3,FCSTSDV!$D$1:$L$1,0)),1)/'ống nhựa túi bóng'!$D470,0)</f>
        <v>0</v>
      </c>
      <c r="K470" s="99">
        <f t="array" ref="K470">IFERROR(ROUND(INDEX(FCSTSDV!$D$2:$L$2001,MATCH('ống nhựa túi bóng'!$C470,FCSTSDV!$C$2:$C$2001,0),MATCH('ống nhựa túi bóng'!K$3,FCSTSDV!$D$1:$L$1,0)),1)/'ống nhựa túi bóng'!$D470,0)</f>
        <v>0</v>
      </c>
      <c r="L470" s="99">
        <f t="array" ref="L470">IFERROR(ROUND(INDEX(FCSTSDV!$D$2:$L$2001,MATCH('ống nhựa túi bóng'!$C470,FCSTSDV!$C$2:$C$2001,0),MATCH('ống nhựa túi bóng'!L$3,FCSTSDV!$D$1:$L$1,0)),1)/'ống nhựa túi bóng'!$D470,0)</f>
        <v>0</v>
      </c>
      <c r="M470" s="99">
        <f t="array" ref="M470">IFERROR(ROUND(INDEX(FCSTSDV!$D$2:$L$2001,MATCH('ống nhựa túi bóng'!$C470,FCSTSDV!$C$2:$C$2001,0),MATCH('ống nhựa túi bóng'!M$3,FCSTSDV!$D$1:$L$1,0)),1)/'ống nhựa túi bóng'!$D470,0)</f>
        <v>0</v>
      </c>
      <c r="N470" s="99">
        <f t="array" ref="N470">IFERROR(ROUND(INDEX(FCSTSDV!$D$2:$L$2001,MATCH('ống nhựa túi bóng'!$C470,FCSTSDV!$C$2:$C$2001,0),MATCH('ống nhựa túi bóng'!N$3,FCSTSDV!$D$1:$L$1,0)),1)/'ống nhựa túi bóng'!$D470,0)</f>
        <v>0</v>
      </c>
      <c r="O470" s="99">
        <f t="array" ref="O470">IFERROR(ROUND(INDEX(FCSTSDV!$D$2:$L$2001,MATCH('ống nhựa túi bóng'!$C470,FCSTSDV!$C$2:$C$2001,0),MATCH('ống nhựa túi bóng'!O$3,FCSTSDV!$D$1:$L$1,0)),1)/'ống nhựa túi bóng'!$D470,0)</f>
        <v>0</v>
      </c>
      <c r="P470" s="99">
        <f t="array" ref="P470">IFERROR(ROUND(INDEX(FCSTSDV!$D$2:$L$2001,MATCH('ống nhựa túi bóng'!$C470,FCSTSDV!$C$2:$C$2001,0),MATCH('ống nhựa túi bóng'!P$3,FCSTSDV!$D$1:$L$1,0)),1)/'ống nhựa túi bóng'!$D470,0)</f>
        <v>0</v>
      </c>
      <c r="Q470" s="99">
        <f t="array" ref="Q470">IFERROR(ROUND(INDEX(FCSTSDV!$D$2:$L$2001,MATCH('ống nhựa túi bóng'!$C470,FCSTSDV!$C$2:$C$2001,0),MATCH('ống nhựa túi bóng'!Q$3,FCSTSDV!$D$1:$L$1,0)),1)/'ống nhựa túi bóng'!$D470,0)</f>
        <v>0</v>
      </c>
      <c r="R470" s="99">
        <f t="array" ref="R470">IFERROR(ROUND(INDEX(FCSTSDV!$D$2:$L$2001,MATCH('ống nhựa túi bóng'!$C470,FCSTSDV!$C$2:$C$2001,0),MATCH('ống nhựa túi bóng'!R$3,FCSTSDV!$D$1:$L$1,0)),1)/'ống nhựa túi bóng'!$D470,0)</f>
        <v>0</v>
      </c>
      <c r="S470" s="99">
        <f t="array" ref="S470">IFERROR(ROUND(INDEX(FCSTSDV!$D$2:$L$2001,MATCH('ống nhựa túi bóng'!$C470,FCSTSDV!$C$2:$C$2001,0),MATCH('ống nhựa túi bóng'!S$3,FCSTSDV!$D$1:$L$1,0)),1)/'ống nhựa túi bóng'!$D470,0)</f>
        <v>0</v>
      </c>
      <c r="T470" s="92">
        <f t="shared" si="61"/>
        <v>0</v>
      </c>
    </row>
    <row r="471" spans="1:20" ht="20.100000000000001" customHeight="1">
      <c r="A471" s="818"/>
      <c r="B471" s="1072"/>
      <c r="C471" s="46" t="s">
        <v>20</v>
      </c>
      <c r="D471" s="413">
        <v>2500</v>
      </c>
      <c r="E471" s="784"/>
      <c r="F471" s="784"/>
      <c r="G471" s="784"/>
      <c r="H471" s="92">
        <f t="array" ref="H471">IFERROR(ROUND(INDEX(FCSTSDV!$D$2:$L$2001,MATCH('ống nhựa túi bóng'!$C471,FCSTSDV!$C$2:$C$2001,0),MATCH('ống nhựa túi bóng'!H$3,FCSTSDV!$D$1:$L$1,0)),1)/'ống nhựa túi bóng'!$D471,0)</f>
        <v>0</v>
      </c>
      <c r="I471" s="92">
        <f t="array" ref="I471">IFERROR(ROUND(INDEX(FCSTSDV!$D$2:$L$2001,MATCH('ống nhựa túi bóng'!$C471,FCSTSDV!$C$2:$C$2001,0),MATCH('ống nhựa túi bóng'!I$3,FCSTSDV!$D$1:$L$1,0)),1)/'ống nhựa túi bóng'!$D471,0)</f>
        <v>0</v>
      </c>
      <c r="J471" s="92">
        <f t="array" ref="J471">IFERROR(ROUND(INDEX(FCSTSDV!$D$2:$L$2001,MATCH('ống nhựa túi bóng'!$C471,FCSTSDV!$C$2:$C$2001,0),MATCH('ống nhựa túi bóng'!J$3,FCSTSDV!$D$1:$L$1,0)),1)/'ống nhựa túi bóng'!$D471,0)</f>
        <v>0</v>
      </c>
      <c r="K471" s="92">
        <f t="array" ref="K471">IFERROR(ROUND(INDEX(FCSTSDV!$D$2:$L$2001,MATCH('ống nhựa túi bóng'!$C471,FCSTSDV!$C$2:$C$2001,0),MATCH('ống nhựa túi bóng'!K$3,FCSTSDV!$D$1:$L$1,0)),1)/'ống nhựa túi bóng'!$D471,0)</f>
        <v>0</v>
      </c>
      <c r="L471" s="92">
        <f t="array" ref="L471">IFERROR(ROUND(INDEX(FCSTSDV!$D$2:$L$2001,MATCH('ống nhựa túi bóng'!$C471,FCSTSDV!$C$2:$C$2001,0),MATCH('ống nhựa túi bóng'!L$3,FCSTSDV!$D$1:$L$1,0)),1)/'ống nhựa túi bóng'!$D471,0)</f>
        <v>0</v>
      </c>
      <c r="M471" s="92">
        <f t="array" ref="M471">IFERROR(ROUND(INDEX(FCSTSDV!$D$2:$L$2001,MATCH('ống nhựa túi bóng'!$C471,FCSTSDV!$C$2:$C$2001,0),MATCH('ống nhựa túi bóng'!M$3,FCSTSDV!$D$1:$L$1,0)),1)/'ống nhựa túi bóng'!$D471,0)</f>
        <v>0</v>
      </c>
      <c r="N471" s="92">
        <f t="array" ref="N471">IFERROR(ROUND(INDEX(FCSTSDV!$D$2:$L$2001,MATCH('ống nhựa túi bóng'!$C471,FCSTSDV!$C$2:$C$2001,0),MATCH('ống nhựa túi bóng'!N$3,FCSTSDV!$D$1:$L$1,0)),1)/'ống nhựa túi bóng'!$D471,0)</f>
        <v>0</v>
      </c>
      <c r="O471" s="92">
        <f t="array" ref="O471">IFERROR(ROUND(INDEX(FCSTSDV!$D$2:$L$2001,MATCH('ống nhựa túi bóng'!$C471,FCSTSDV!$C$2:$C$2001,0),MATCH('ống nhựa túi bóng'!O$3,FCSTSDV!$D$1:$L$1,0)),1)/'ống nhựa túi bóng'!$D471,0)</f>
        <v>0</v>
      </c>
      <c r="P471" s="92">
        <f t="array" ref="P471">IFERROR(ROUND(INDEX(FCSTSDV!$D$2:$L$2001,MATCH('ống nhựa túi bóng'!$C471,FCSTSDV!$C$2:$C$2001,0),MATCH('ống nhựa túi bóng'!P$3,FCSTSDV!$D$1:$L$1,0)),1)/'ống nhựa túi bóng'!$D471,0)</f>
        <v>0</v>
      </c>
      <c r="Q471" s="92">
        <f t="array" ref="Q471">IFERROR(ROUND(INDEX(FCSTSDV!$D$2:$L$2001,MATCH('ống nhựa túi bóng'!$C471,FCSTSDV!$C$2:$C$2001,0),MATCH('ống nhựa túi bóng'!Q$3,FCSTSDV!$D$1:$L$1,0)),1)/'ống nhựa túi bóng'!$D471,0)</f>
        <v>0</v>
      </c>
      <c r="R471" s="92">
        <f t="array" ref="R471">IFERROR(ROUND(INDEX(FCSTSDV!$D$2:$L$2001,MATCH('ống nhựa túi bóng'!$C471,FCSTSDV!$C$2:$C$2001,0),MATCH('ống nhựa túi bóng'!R$3,FCSTSDV!$D$1:$L$1,0)),1)/'ống nhựa túi bóng'!$D471,0)</f>
        <v>0</v>
      </c>
      <c r="S471" s="92">
        <f t="array" ref="S471">IFERROR(ROUND(INDEX(FCSTSDV!$D$2:$L$2001,MATCH('ống nhựa túi bóng'!$C471,FCSTSDV!$C$2:$C$2001,0),MATCH('ống nhựa túi bóng'!S$3,FCSTSDV!$D$1:$L$1,0)),1)/'ống nhựa túi bóng'!$D471,0)</f>
        <v>0</v>
      </c>
      <c r="T471" s="92">
        <f t="shared" si="61"/>
        <v>0</v>
      </c>
    </row>
    <row r="472" spans="1:20" ht="20.100000000000001" hidden="1" customHeight="1">
      <c r="A472" s="819"/>
      <c r="B472" s="1073"/>
      <c r="C472" s="411" t="s">
        <v>175</v>
      </c>
      <c r="D472" s="412" t="s">
        <v>43</v>
      </c>
      <c r="E472" s="787"/>
      <c r="F472" s="787"/>
      <c r="G472" s="787"/>
      <c r="H472" s="90">
        <f>+G470-SUM(H470:H471)</f>
        <v>12</v>
      </c>
      <c r="I472" s="90">
        <f>+H472-SUM(I470:I471)</f>
        <v>12</v>
      </c>
      <c r="J472" s="90">
        <f t="shared" ref="J472:S472" si="71">+I472-SUM(J470:J471)</f>
        <v>12</v>
      </c>
      <c r="K472" s="90">
        <f t="shared" si="71"/>
        <v>12</v>
      </c>
      <c r="L472" s="90">
        <f t="shared" si="71"/>
        <v>12</v>
      </c>
      <c r="M472" s="90">
        <f t="shared" si="71"/>
        <v>12</v>
      </c>
      <c r="N472" s="90">
        <f t="shared" si="71"/>
        <v>12</v>
      </c>
      <c r="O472" s="90">
        <f t="shared" si="71"/>
        <v>12</v>
      </c>
      <c r="P472" s="90">
        <f t="shared" si="71"/>
        <v>12</v>
      </c>
      <c r="Q472" s="90" t="e">
        <f>+#REF!-SUM(Q470:Q471)</f>
        <v>#REF!</v>
      </c>
      <c r="R472" s="90" t="e">
        <f t="shared" si="71"/>
        <v>#REF!</v>
      </c>
      <c r="S472" s="90" t="e">
        <f t="shared" si="71"/>
        <v>#REF!</v>
      </c>
      <c r="T472" s="92" t="e">
        <f t="shared" si="61"/>
        <v>#REF!</v>
      </c>
    </row>
    <row r="473" spans="1:20" ht="20.100000000000001" customHeight="1">
      <c r="A473" s="817" t="s">
        <v>172</v>
      </c>
      <c r="B473" s="1071" t="s">
        <v>1287</v>
      </c>
      <c r="C473" s="43" t="s">
        <v>17</v>
      </c>
      <c r="D473" s="422">
        <v>2500</v>
      </c>
      <c r="E473" s="786">
        <v>8</v>
      </c>
      <c r="F473" s="786">
        <v>0</v>
      </c>
      <c r="G473" s="786">
        <f>E473+F473</f>
        <v>8</v>
      </c>
      <c r="H473" s="99">
        <f t="array" ref="H473">IFERROR(ROUND(INDEX(FCSTSDV!$D$2:$L$2001,MATCH('ống nhựa túi bóng'!$C473,FCSTSDV!$C$2:$C$2001,0),MATCH('ống nhựa túi bóng'!H$3,FCSTSDV!$D$1:$L$1,0)),1)/'ống nhựa túi bóng'!$D473,0)</f>
        <v>0</v>
      </c>
      <c r="I473" s="99">
        <f t="array" ref="I473">IFERROR(ROUND(INDEX(FCSTSDV!$D$2:$L$2001,MATCH('ống nhựa túi bóng'!$C473,FCSTSDV!$C$2:$C$2001,0),MATCH('ống nhựa túi bóng'!I$3,FCSTSDV!$D$1:$L$1,0)),1)/'ống nhựa túi bóng'!$D473,0)</f>
        <v>0</v>
      </c>
      <c r="J473" s="99">
        <f t="array" ref="J473">IFERROR(ROUND(INDEX(FCSTSDV!$D$2:$L$2001,MATCH('ống nhựa túi bóng'!$C473,FCSTSDV!$C$2:$C$2001,0),MATCH('ống nhựa túi bóng'!J$3,FCSTSDV!$D$1:$L$1,0)),1)/'ống nhựa túi bóng'!$D473,0)</f>
        <v>0</v>
      </c>
      <c r="K473" s="99">
        <f t="array" ref="K473">IFERROR(ROUND(INDEX(FCSTSDV!$D$2:$L$2001,MATCH('ống nhựa túi bóng'!$C473,FCSTSDV!$C$2:$C$2001,0),MATCH('ống nhựa túi bóng'!K$3,FCSTSDV!$D$1:$L$1,0)),1)/'ống nhựa túi bóng'!$D473,0)</f>
        <v>0</v>
      </c>
      <c r="L473" s="99">
        <f t="array" ref="L473">IFERROR(ROUND(INDEX(FCSTSDV!$D$2:$L$2001,MATCH('ống nhựa túi bóng'!$C473,FCSTSDV!$C$2:$C$2001,0),MATCH('ống nhựa túi bóng'!L$3,FCSTSDV!$D$1:$L$1,0)),1)/'ống nhựa túi bóng'!$D473,0)</f>
        <v>0</v>
      </c>
      <c r="M473" s="99">
        <f t="array" ref="M473">IFERROR(ROUND(INDEX(FCSTSDV!$D$2:$L$2001,MATCH('ống nhựa túi bóng'!$C473,FCSTSDV!$C$2:$C$2001,0),MATCH('ống nhựa túi bóng'!M$3,FCSTSDV!$D$1:$L$1,0)),1)/'ống nhựa túi bóng'!$D473,0)</f>
        <v>0</v>
      </c>
      <c r="N473" s="99">
        <f t="array" ref="N473">IFERROR(ROUND(INDEX(FCSTSDV!$D$2:$L$2001,MATCH('ống nhựa túi bóng'!$C473,FCSTSDV!$C$2:$C$2001,0),MATCH('ống nhựa túi bóng'!N$3,FCSTSDV!$D$1:$L$1,0)),1)/'ống nhựa túi bóng'!$D473,0)</f>
        <v>0</v>
      </c>
      <c r="O473" s="99">
        <f t="array" ref="O473">IFERROR(ROUND(INDEX(FCSTSDV!$D$2:$L$2001,MATCH('ống nhựa túi bóng'!$C473,FCSTSDV!$C$2:$C$2001,0),MATCH('ống nhựa túi bóng'!O$3,FCSTSDV!$D$1:$L$1,0)),1)/'ống nhựa túi bóng'!$D473,0)</f>
        <v>0</v>
      </c>
      <c r="P473" s="99">
        <f t="array" ref="P473">IFERROR(ROUND(INDEX(FCSTSDV!$D$2:$L$2001,MATCH('ống nhựa túi bóng'!$C473,FCSTSDV!$C$2:$C$2001,0),MATCH('ống nhựa túi bóng'!P$3,FCSTSDV!$D$1:$L$1,0)),1)/'ống nhựa túi bóng'!$D473,0)</f>
        <v>0</v>
      </c>
      <c r="Q473" s="99">
        <f t="array" ref="Q473">IFERROR(ROUND(INDEX(FCSTSDV!$D$2:$L$2001,MATCH('ống nhựa túi bóng'!$C473,FCSTSDV!$C$2:$C$2001,0),MATCH('ống nhựa túi bóng'!Q$3,FCSTSDV!$D$1:$L$1,0)),1)/'ống nhựa túi bóng'!$D473,0)</f>
        <v>0</v>
      </c>
      <c r="R473" s="99">
        <f t="array" ref="R473">IFERROR(ROUND(INDEX(FCSTSDV!$D$2:$L$2001,MATCH('ống nhựa túi bóng'!$C473,FCSTSDV!$C$2:$C$2001,0),MATCH('ống nhựa túi bóng'!R$3,FCSTSDV!$D$1:$L$1,0)),1)/'ống nhựa túi bóng'!$D473,0)</f>
        <v>0</v>
      </c>
      <c r="S473" s="99">
        <f t="array" ref="S473">IFERROR(ROUND(INDEX(FCSTSDV!$D$2:$L$2001,MATCH('ống nhựa túi bóng'!$C473,FCSTSDV!$C$2:$C$2001,0),MATCH('ống nhựa túi bóng'!S$3,FCSTSDV!$D$1:$L$1,0)),1)/'ống nhựa túi bóng'!$D473,0)</f>
        <v>0</v>
      </c>
      <c r="T473" s="92">
        <f t="shared" ref="T473:T504" si="72">+SUM(H473:R473)</f>
        <v>0</v>
      </c>
    </row>
    <row r="474" spans="1:20" ht="20.100000000000001" customHeight="1">
      <c r="A474" s="818"/>
      <c r="B474" s="1072"/>
      <c r="C474" s="46" t="s">
        <v>177</v>
      </c>
      <c r="D474" s="413">
        <v>2500</v>
      </c>
      <c r="E474" s="784"/>
      <c r="F474" s="784"/>
      <c r="G474" s="784"/>
      <c r="H474" s="92">
        <f t="array" ref="H474">IFERROR(ROUND(INDEX(FCSTSDV!$D$2:$L$2001,MATCH('ống nhựa túi bóng'!$C474,FCSTSDV!$C$2:$C$2001,0),MATCH('ống nhựa túi bóng'!H$3,FCSTSDV!$D$1:$L$1,0)),1)/'ống nhựa túi bóng'!$D474,0)</f>
        <v>0</v>
      </c>
      <c r="I474" s="92">
        <f t="array" ref="I474">IFERROR(ROUND(INDEX(FCSTSDV!$D$2:$L$2001,MATCH('ống nhựa túi bóng'!$C474,FCSTSDV!$C$2:$C$2001,0),MATCH('ống nhựa túi bóng'!I$3,FCSTSDV!$D$1:$L$1,0)),1)/'ống nhựa túi bóng'!$D474,0)</f>
        <v>0</v>
      </c>
      <c r="J474" s="92">
        <f t="array" ref="J474">IFERROR(ROUND(INDEX(FCSTSDV!$D$2:$L$2001,MATCH('ống nhựa túi bóng'!$C474,FCSTSDV!$C$2:$C$2001,0),MATCH('ống nhựa túi bóng'!J$3,FCSTSDV!$D$1:$L$1,0)),1)/'ống nhựa túi bóng'!$D474,0)</f>
        <v>0</v>
      </c>
      <c r="K474" s="92">
        <f t="array" ref="K474">IFERROR(ROUND(INDEX(FCSTSDV!$D$2:$L$2001,MATCH('ống nhựa túi bóng'!$C474,FCSTSDV!$C$2:$C$2001,0),MATCH('ống nhựa túi bóng'!K$3,FCSTSDV!$D$1:$L$1,0)),1)/'ống nhựa túi bóng'!$D474,0)</f>
        <v>0</v>
      </c>
      <c r="L474" s="92">
        <f t="array" ref="L474">IFERROR(ROUND(INDEX(FCSTSDV!$D$2:$L$2001,MATCH('ống nhựa túi bóng'!$C474,FCSTSDV!$C$2:$C$2001,0),MATCH('ống nhựa túi bóng'!L$3,FCSTSDV!$D$1:$L$1,0)),1)/'ống nhựa túi bóng'!$D474,0)</f>
        <v>0</v>
      </c>
      <c r="M474" s="92">
        <f t="array" ref="M474">IFERROR(ROUND(INDEX(FCSTSDV!$D$2:$L$2001,MATCH('ống nhựa túi bóng'!$C474,FCSTSDV!$C$2:$C$2001,0),MATCH('ống nhựa túi bóng'!M$3,FCSTSDV!$D$1:$L$1,0)),1)/'ống nhựa túi bóng'!$D474,0)</f>
        <v>0</v>
      </c>
      <c r="N474" s="92">
        <f t="array" ref="N474">IFERROR(ROUND(INDEX(FCSTSDV!$D$2:$L$2001,MATCH('ống nhựa túi bóng'!$C474,FCSTSDV!$C$2:$C$2001,0),MATCH('ống nhựa túi bóng'!N$3,FCSTSDV!$D$1:$L$1,0)),1)/'ống nhựa túi bóng'!$D474,0)</f>
        <v>0</v>
      </c>
      <c r="O474" s="92">
        <f t="array" ref="O474">IFERROR(ROUND(INDEX(FCSTSDV!$D$2:$L$2001,MATCH('ống nhựa túi bóng'!$C474,FCSTSDV!$C$2:$C$2001,0),MATCH('ống nhựa túi bóng'!O$3,FCSTSDV!$D$1:$L$1,0)),1)/'ống nhựa túi bóng'!$D474,0)</f>
        <v>0</v>
      </c>
      <c r="P474" s="92">
        <f t="array" ref="P474">IFERROR(ROUND(INDEX(FCSTSDV!$D$2:$L$2001,MATCH('ống nhựa túi bóng'!$C474,FCSTSDV!$C$2:$C$2001,0),MATCH('ống nhựa túi bóng'!P$3,FCSTSDV!$D$1:$L$1,0)),1)/'ống nhựa túi bóng'!$D474,0)</f>
        <v>0</v>
      </c>
      <c r="Q474" s="92">
        <f t="array" ref="Q474">IFERROR(ROUND(INDEX(FCSTSDV!$D$2:$L$2001,MATCH('ống nhựa túi bóng'!$C474,FCSTSDV!$C$2:$C$2001,0),MATCH('ống nhựa túi bóng'!Q$3,FCSTSDV!$D$1:$L$1,0)),1)/'ống nhựa túi bóng'!$D474,0)</f>
        <v>0</v>
      </c>
      <c r="R474" s="92">
        <f t="array" ref="R474">IFERROR(ROUND(INDEX(FCSTSDV!$D$2:$L$2001,MATCH('ống nhựa túi bóng'!$C474,FCSTSDV!$C$2:$C$2001,0),MATCH('ống nhựa túi bóng'!R$3,FCSTSDV!$D$1:$L$1,0)),1)/'ống nhựa túi bóng'!$D474,0)</f>
        <v>0</v>
      </c>
      <c r="S474" s="92">
        <f t="array" ref="S474">IFERROR(ROUND(INDEX(FCSTSDV!$D$2:$L$2001,MATCH('ống nhựa túi bóng'!$C474,FCSTSDV!$C$2:$C$2001,0),MATCH('ống nhựa túi bóng'!S$3,FCSTSDV!$D$1:$L$1,0)),1)/'ống nhựa túi bóng'!$D474,0)</f>
        <v>0</v>
      </c>
      <c r="T474" s="92">
        <f t="shared" si="72"/>
        <v>0</v>
      </c>
    </row>
    <row r="475" spans="1:20" ht="20.100000000000001" customHeight="1">
      <c r="A475" s="818"/>
      <c r="B475" s="1072"/>
      <c r="C475" s="46" t="s">
        <v>18</v>
      </c>
      <c r="D475" s="413">
        <v>2500</v>
      </c>
      <c r="E475" s="784"/>
      <c r="F475" s="784"/>
      <c r="G475" s="784"/>
      <c r="H475" s="92">
        <f t="array" ref="H475">IFERROR(ROUND(INDEX(FCSTSDV!$D$2:$L$2001,MATCH('ống nhựa túi bóng'!$C475,FCSTSDV!$C$2:$C$2001,0),MATCH('ống nhựa túi bóng'!H$3,FCSTSDV!$D$1:$L$1,0)),1)/'ống nhựa túi bóng'!$D475,0)</f>
        <v>0</v>
      </c>
      <c r="I475" s="92">
        <f t="array" ref="I475">IFERROR(ROUND(INDEX(FCSTSDV!$D$2:$L$2001,MATCH('ống nhựa túi bóng'!$C475,FCSTSDV!$C$2:$C$2001,0),MATCH('ống nhựa túi bóng'!I$3,FCSTSDV!$D$1:$L$1,0)),1)/'ống nhựa túi bóng'!$D475,0)</f>
        <v>0</v>
      </c>
      <c r="J475" s="92">
        <f t="array" ref="J475">IFERROR(ROUND(INDEX(FCSTSDV!$D$2:$L$2001,MATCH('ống nhựa túi bóng'!$C475,FCSTSDV!$C$2:$C$2001,0),MATCH('ống nhựa túi bóng'!J$3,FCSTSDV!$D$1:$L$1,0)),1)/'ống nhựa túi bóng'!$D475,0)</f>
        <v>0</v>
      </c>
      <c r="K475" s="92">
        <f t="array" ref="K475">IFERROR(ROUND(INDEX(FCSTSDV!$D$2:$L$2001,MATCH('ống nhựa túi bóng'!$C475,FCSTSDV!$C$2:$C$2001,0),MATCH('ống nhựa túi bóng'!K$3,FCSTSDV!$D$1:$L$1,0)),1)/'ống nhựa túi bóng'!$D475,0)</f>
        <v>0</v>
      </c>
      <c r="L475" s="92">
        <f t="array" ref="L475">IFERROR(ROUND(INDEX(FCSTSDV!$D$2:$L$2001,MATCH('ống nhựa túi bóng'!$C475,FCSTSDV!$C$2:$C$2001,0),MATCH('ống nhựa túi bóng'!L$3,FCSTSDV!$D$1:$L$1,0)),1)/'ống nhựa túi bóng'!$D475,0)</f>
        <v>0</v>
      </c>
      <c r="M475" s="92">
        <f t="array" ref="M475">IFERROR(ROUND(INDEX(FCSTSDV!$D$2:$L$2001,MATCH('ống nhựa túi bóng'!$C475,FCSTSDV!$C$2:$C$2001,0),MATCH('ống nhựa túi bóng'!M$3,FCSTSDV!$D$1:$L$1,0)),1)/'ống nhựa túi bóng'!$D475,0)</f>
        <v>0</v>
      </c>
      <c r="N475" s="92">
        <f t="array" ref="N475">IFERROR(ROUND(INDEX(FCSTSDV!$D$2:$L$2001,MATCH('ống nhựa túi bóng'!$C475,FCSTSDV!$C$2:$C$2001,0),MATCH('ống nhựa túi bóng'!N$3,FCSTSDV!$D$1:$L$1,0)),1)/'ống nhựa túi bóng'!$D475,0)</f>
        <v>0</v>
      </c>
      <c r="O475" s="92">
        <f t="array" ref="O475">IFERROR(ROUND(INDEX(FCSTSDV!$D$2:$L$2001,MATCH('ống nhựa túi bóng'!$C475,FCSTSDV!$C$2:$C$2001,0),MATCH('ống nhựa túi bóng'!O$3,FCSTSDV!$D$1:$L$1,0)),1)/'ống nhựa túi bóng'!$D475,0)</f>
        <v>0</v>
      </c>
      <c r="P475" s="92">
        <f t="array" ref="P475">IFERROR(ROUND(INDEX(FCSTSDV!$D$2:$L$2001,MATCH('ống nhựa túi bóng'!$C475,FCSTSDV!$C$2:$C$2001,0),MATCH('ống nhựa túi bóng'!P$3,FCSTSDV!$D$1:$L$1,0)),1)/'ống nhựa túi bóng'!$D475,0)</f>
        <v>0</v>
      </c>
      <c r="Q475" s="92">
        <f t="array" ref="Q475">IFERROR(ROUND(INDEX(FCSTSDV!$D$2:$L$2001,MATCH('ống nhựa túi bóng'!$C475,FCSTSDV!$C$2:$C$2001,0),MATCH('ống nhựa túi bóng'!Q$3,FCSTSDV!$D$1:$L$1,0)),1)/'ống nhựa túi bóng'!$D475,0)</f>
        <v>0</v>
      </c>
      <c r="R475" s="92">
        <f t="array" ref="R475">IFERROR(ROUND(INDEX(FCSTSDV!$D$2:$L$2001,MATCH('ống nhựa túi bóng'!$C475,FCSTSDV!$C$2:$C$2001,0),MATCH('ống nhựa túi bóng'!R$3,FCSTSDV!$D$1:$L$1,0)),1)/'ống nhựa túi bóng'!$D475,0)</f>
        <v>0</v>
      </c>
      <c r="S475" s="92">
        <f t="array" ref="S475">IFERROR(ROUND(INDEX(FCSTSDV!$D$2:$L$2001,MATCH('ống nhựa túi bóng'!$C475,FCSTSDV!$C$2:$C$2001,0),MATCH('ống nhựa túi bóng'!S$3,FCSTSDV!$D$1:$L$1,0)),1)/'ống nhựa túi bóng'!$D475,0)</f>
        <v>0</v>
      </c>
      <c r="T475" s="92">
        <f t="shared" si="72"/>
        <v>0</v>
      </c>
    </row>
    <row r="476" spans="1:20" ht="19.5" hidden="1" customHeight="1">
      <c r="A476" s="819"/>
      <c r="B476" s="1073"/>
      <c r="C476" s="411" t="s">
        <v>175</v>
      </c>
      <c r="D476" s="412" t="s">
        <v>43</v>
      </c>
      <c r="E476" s="787"/>
      <c r="F476" s="787"/>
      <c r="G476" s="787"/>
      <c r="H476" s="90">
        <f>$G$473-SUM(H473:H475)</f>
        <v>8</v>
      </c>
      <c r="I476" s="90">
        <f>H476-SUM(I473:I475)</f>
        <v>8</v>
      </c>
      <c r="J476" s="90">
        <f t="shared" ref="J476:P476" si="73">I476-SUM(J473:J475)</f>
        <v>8</v>
      </c>
      <c r="K476" s="90">
        <f t="shared" si="73"/>
        <v>8</v>
      </c>
      <c r="L476" s="90">
        <f t="shared" si="73"/>
        <v>8</v>
      </c>
      <c r="M476" s="90">
        <f t="shared" si="73"/>
        <v>8</v>
      </c>
      <c r="N476" s="90">
        <f t="shared" si="73"/>
        <v>8</v>
      </c>
      <c r="O476" s="90">
        <f t="shared" si="73"/>
        <v>8</v>
      </c>
      <c r="P476" s="90">
        <f t="shared" si="73"/>
        <v>8</v>
      </c>
      <c r="Q476" s="90" t="e">
        <f>#REF!-SUM(Q473:Q475)</f>
        <v>#REF!</v>
      </c>
      <c r="R476" s="90" t="e">
        <f t="shared" ref="R476" si="74">Q476-SUM(R473:R475)</f>
        <v>#REF!</v>
      </c>
      <c r="S476" s="90" t="e">
        <f t="shared" ref="S476" si="75">R476-SUM(S473:S475)</f>
        <v>#REF!</v>
      </c>
      <c r="T476" s="92" t="e">
        <f t="shared" si="72"/>
        <v>#REF!</v>
      </c>
    </row>
    <row r="477" spans="1:20" ht="19.5" customHeight="1">
      <c r="A477" s="817" t="s">
        <v>172</v>
      </c>
      <c r="B477" s="1071" t="s">
        <v>1288</v>
      </c>
      <c r="C477" s="43" t="s">
        <v>76</v>
      </c>
      <c r="D477" s="422">
        <v>2500</v>
      </c>
      <c r="E477" s="786">
        <v>8</v>
      </c>
      <c r="F477" s="786">
        <v>0</v>
      </c>
      <c r="G477" s="786">
        <f>E477+F477</f>
        <v>8</v>
      </c>
      <c r="H477" s="99">
        <f t="array" ref="H477">IFERROR(ROUND(INDEX(FCSTSDV!$D$2:$L$2001,MATCH('ống nhựa túi bóng'!$C477,FCSTSDV!$C$2:$C$2001,0),MATCH('ống nhựa túi bóng'!H$3,FCSTSDV!$D$1:$L$1,0)),1)/'ống nhựa túi bóng'!$D477,0)</f>
        <v>0</v>
      </c>
      <c r="I477" s="99">
        <f t="array" ref="I477">IFERROR(ROUND(INDEX(FCSTSDV!$D$2:$L$2001,MATCH('ống nhựa túi bóng'!$C477,FCSTSDV!$C$2:$C$2001,0),MATCH('ống nhựa túi bóng'!I$3,FCSTSDV!$D$1:$L$1,0)),1)/'ống nhựa túi bóng'!$D477,0)</f>
        <v>0</v>
      </c>
      <c r="J477" s="99">
        <f t="array" ref="J477">IFERROR(ROUND(INDEX(FCSTSDV!$D$2:$L$2001,MATCH('ống nhựa túi bóng'!$C477,FCSTSDV!$C$2:$C$2001,0),MATCH('ống nhựa túi bóng'!J$3,FCSTSDV!$D$1:$L$1,0)),1)/'ống nhựa túi bóng'!$D477,0)</f>
        <v>0</v>
      </c>
      <c r="K477" s="99">
        <f t="array" ref="K477">IFERROR(ROUND(INDEX(FCSTSDV!$D$2:$L$2001,MATCH('ống nhựa túi bóng'!$C477,FCSTSDV!$C$2:$C$2001,0),MATCH('ống nhựa túi bóng'!K$3,FCSTSDV!$D$1:$L$1,0)),1)/'ống nhựa túi bóng'!$D477,0)</f>
        <v>0</v>
      </c>
      <c r="L477" s="99">
        <f t="array" ref="L477">IFERROR(ROUND(INDEX(FCSTSDV!$D$2:$L$2001,MATCH('ống nhựa túi bóng'!$C477,FCSTSDV!$C$2:$C$2001,0),MATCH('ống nhựa túi bóng'!L$3,FCSTSDV!$D$1:$L$1,0)),1)/'ống nhựa túi bóng'!$D477,0)</f>
        <v>0</v>
      </c>
      <c r="M477" s="99">
        <f t="array" ref="M477">IFERROR(ROUND(INDEX(FCSTSDV!$D$2:$L$2001,MATCH('ống nhựa túi bóng'!$C477,FCSTSDV!$C$2:$C$2001,0),MATCH('ống nhựa túi bóng'!M$3,FCSTSDV!$D$1:$L$1,0)),1)/'ống nhựa túi bóng'!$D477,0)</f>
        <v>0</v>
      </c>
      <c r="N477" s="99">
        <f t="array" ref="N477">IFERROR(ROUND(INDEX(FCSTSDV!$D$2:$L$2001,MATCH('ống nhựa túi bóng'!$C477,FCSTSDV!$C$2:$C$2001,0),MATCH('ống nhựa túi bóng'!N$3,FCSTSDV!$D$1:$L$1,0)),1)/'ống nhựa túi bóng'!$D477,0)</f>
        <v>0</v>
      </c>
      <c r="O477" s="99">
        <f t="array" ref="O477">IFERROR(ROUND(INDEX(FCSTSDV!$D$2:$L$2001,MATCH('ống nhựa túi bóng'!$C477,FCSTSDV!$C$2:$C$2001,0),MATCH('ống nhựa túi bóng'!O$3,FCSTSDV!$D$1:$L$1,0)),1)/'ống nhựa túi bóng'!$D477,0)</f>
        <v>0</v>
      </c>
      <c r="P477" s="99">
        <f t="array" ref="P477">IFERROR(ROUND(INDEX(FCSTSDV!$D$2:$L$2001,MATCH('ống nhựa túi bóng'!$C477,FCSTSDV!$C$2:$C$2001,0),MATCH('ống nhựa túi bóng'!P$3,FCSTSDV!$D$1:$L$1,0)),1)/'ống nhựa túi bóng'!$D477,0)</f>
        <v>0</v>
      </c>
      <c r="Q477" s="99">
        <f t="array" ref="Q477">IFERROR(ROUND(INDEX(FCSTSDV!$D$2:$L$2001,MATCH('ống nhựa túi bóng'!$C477,FCSTSDV!$C$2:$C$2001,0),MATCH('ống nhựa túi bóng'!Q$3,FCSTSDV!$D$1:$L$1,0)),1)/'ống nhựa túi bóng'!$D477,0)</f>
        <v>0</v>
      </c>
      <c r="R477" s="99">
        <f t="array" ref="R477">IFERROR(ROUND(INDEX(FCSTSDV!$D$2:$L$2001,MATCH('ống nhựa túi bóng'!$C477,FCSTSDV!$C$2:$C$2001,0),MATCH('ống nhựa túi bóng'!R$3,FCSTSDV!$D$1:$L$1,0)),1)/'ống nhựa túi bóng'!$D477,0)</f>
        <v>0</v>
      </c>
      <c r="S477" s="99">
        <f t="array" ref="S477">IFERROR(ROUND(INDEX(FCSTSDV!$D$2:$L$2001,MATCH('ống nhựa túi bóng'!$C477,FCSTSDV!$C$2:$C$2001,0),MATCH('ống nhựa túi bóng'!S$3,FCSTSDV!$D$1:$L$1,0)),1)/'ống nhựa túi bóng'!$D477,0)</f>
        <v>0</v>
      </c>
      <c r="T477" s="92">
        <f t="shared" si="72"/>
        <v>0</v>
      </c>
    </row>
    <row r="478" spans="1:20" ht="20.100000000000001" hidden="1" customHeight="1">
      <c r="A478" s="819"/>
      <c r="B478" s="1073"/>
      <c r="C478" s="411" t="s">
        <v>175</v>
      </c>
      <c r="D478" s="412" t="s">
        <v>43</v>
      </c>
      <c r="E478" s="787"/>
      <c r="F478" s="787"/>
      <c r="G478" s="787"/>
      <c r="H478" s="90">
        <f>$G$477-SUM(H477)</f>
        <v>8</v>
      </c>
      <c r="I478" s="90">
        <f t="shared" ref="I478:P478" si="76">H478-SUM(I477)</f>
        <v>8</v>
      </c>
      <c r="J478" s="90">
        <f t="shared" si="76"/>
        <v>8</v>
      </c>
      <c r="K478" s="90">
        <f t="shared" si="76"/>
        <v>8</v>
      </c>
      <c r="L478" s="90">
        <f t="shared" si="76"/>
        <v>8</v>
      </c>
      <c r="M478" s="90">
        <f t="shared" si="76"/>
        <v>8</v>
      </c>
      <c r="N478" s="90">
        <f t="shared" si="76"/>
        <v>8</v>
      </c>
      <c r="O478" s="90">
        <f t="shared" si="76"/>
        <v>8</v>
      </c>
      <c r="P478" s="90">
        <f t="shared" si="76"/>
        <v>8</v>
      </c>
      <c r="Q478" s="90" t="e">
        <f>#REF!-SUM(Q477)</f>
        <v>#REF!</v>
      </c>
      <c r="R478" s="90" t="e">
        <f t="shared" ref="R478" si="77">Q478-SUM(R477)</f>
        <v>#REF!</v>
      </c>
      <c r="S478" s="90" t="e">
        <f t="shared" ref="S478" si="78">R478-SUM(S477)</f>
        <v>#REF!</v>
      </c>
      <c r="T478" s="92" t="e">
        <f t="shared" si="72"/>
        <v>#REF!</v>
      </c>
    </row>
    <row r="479" spans="1:20" ht="20.100000000000001" customHeight="1">
      <c r="A479" s="817" t="s">
        <v>172</v>
      </c>
      <c r="B479" s="1071" t="s">
        <v>1289</v>
      </c>
      <c r="C479" s="43" t="s">
        <v>74</v>
      </c>
      <c r="D479" s="422">
        <v>2500</v>
      </c>
      <c r="E479" s="786">
        <v>36</v>
      </c>
      <c r="F479" s="786">
        <v>0</v>
      </c>
      <c r="G479" s="786">
        <f>E479+F479</f>
        <v>36</v>
      </c>
      <c r="H479" s="99">
        <f t="array" ref="H479">IFERROR(ROUND(INDEX(FCSTSDV!$D$2:$L$2001,MATCH('ống nhựa túi bóng'!$C479,FCSTSDV!$C$2:$C$2001,0),MATCH('ống nhựa túi bóng'!H$3,FCSTSDV!$D$1:$L$1,0)),1)/'ống nhựa túi bóng'!$D479,0)</f>
        <v>0</v>
      </c>
      <c r="I479" s="99">
        <f t="array" ref="I479">IFERROR(ROUND(INDEX(FCSTSDV!$D$2:$L$2001,MATCH('ống nhựa túi bóng'!$C479,FCSTSDV!$C$2:$C$2001,0),MATCH('ống nhựa túi bóng'!I$3,FCSTSDV!$D$1:$L$1,0)),1)/'ống nhựa túi bóng'!$D479,0)</f>
        <v>0</v>
      </c>
      <c r="J479" s="99">
        <f t="array" ref="J479">IFERROR(ROUND(INDEX(FCSTSDV!$D$2:$L$2001,MATCH('ống nhựa túi bóng'!$C479,FCSTSDV!$C$2:$C$2001,0),MATCH('ống nhựa túi bóng'!J$3,FCSTSDV!$D$1:$L$1,0)),1)/'ống nhựa túi bóng'!$D479,0)</f>
        <v>0</v>
      </c>
      <c r="K479" s="99">
        <f t="array" ref="K479">IFERROR(ROUND(INDEX(FCSTSDV!$D$2:$L$2001,MATCH('ống nhựa túi bóng'!$C479,FCSTSDV!$C$2:$C$2001,0),MATCH('ống nhựa túi bóng'!K$3,FCSTSDV!$D$1:$L$1,0)),1)/'ống nhựa túi bóng'!$D479,0)</f>
        <v>0</v>
      </c>
      <c r="L479" s="99">
        <f t="array" ref="L479">IFERROR(ROUND(INDEX(FCSTSDV!$D$2:$L$2001,MATCH('ống nhựa túi bóng'!$C479,FCSTSDV!$C$2:$C$2001,0),MATCH('ống nhựa túi bóng'!L$3,FCSTSDV!$D$1:$L$1,0)),1)/'ống nhựa túi bóng'!$D479,0)</f>
        <v>0</v>
      </c>
      <c r="M479" s="99">
        <f t="array" ref="M479">IFERROR(ROUND(INDEX(FCSTSDV!$D$2:$L$2001,MATCH('ống nhựa túi bóng'!$C479,FCSTSDV!$C$2:$C$2001,0),MATCH('ống nhựa túi bóng'!M$3,FCSTSDV!$D$1:$L$1,0)),1)/'ống nhựa túi bóng'!$D479,0)</f>
        <v>0</v>
      </c>
      <c r="N479" s="99">
        <f t="array" ref="N479">IFERROR(ROUND(INDEX(FCSTSDV!$D$2:$L$2001,MATCH('ống nhựa túi bóng'!$C479,FCSTSDV!$C$2:$C$2001,0),MATCH('ống nhựa túi bóng'!N$3,FCSTSDV!$D$1:$L$1,0)),1)/'ống nhựa túi bóng'!$D479,0)</f>
        <v>0</v>
      </c>
      <c r="O479" s="99">
        <f t="array" ref="O479">IFERROR(ROUND(INDEX(FCSTSDV!$D$2:$L$2001,MATCH('ống nhựa túi bóng'!$C479,FCSTSDV!$C$2:$C$2001,0),MATCH('ống nhựa túi bóng'!O$3,FCSTSDV!$D$1:$L$1,0)),1)/'ống nhựa túi bóng'!$D479,0)</f>
        <v>0</v>
      </c>
      <c r="P479" s="99">
        <f t="array" ref="P479">IFERROR(ROUND(INDEX(FCSTSDV!$D$2:$L$2001,MATCH('ống nhựa túi bóng'!$C479,FCSTSDV!$C$2:$C$2001,0),MATCH('ống nhựa túi bóng'!P$3,FCSTSDV!$D$1:$L$1,0)),1)/'ống nhựa túi bóng'!$D479,0)</f>
        <v>0</v>
      </c>
      <c r="Q479" s="99">
        <f t="array" ref="Q479">IFERROR(ROUND(INDEX(FCSTSDV!$D$2:$L$2001,MATCH('ống nhựa túi bóng'!$C479,FCSTSDV!$C$2:$C$2001,0),MATCH('ống nhựa túi bóng'!Q$3,FCSTSDV!$D$1:$L$1,0)),1)/'ống nhựa túi bóng'!$D479,0)</f>
        <v>0</v>
      </c>
      <c r="R479" s="99">
        <f t="array" ref="R479">IFERROR(ROUND(INDEX(FCSTSDV!$D$2:$L$2001,MATCH('ống nhựa túi bóng'!$C479,FCSTSDV!$C$2:$C$2001,0),MATCH('ống nhựa túi bóng'!R$3,FCSTSDV!$D$1:$L$1,0)),1)/'ống nhựa túi bóng'!$D479,0)</f>
        <v>0</v>
      </c>
      <c r="S479" s="99">
        <f t="array" ref="S479">IFERROR(ROUND(INDEX(FCSTSDV!$D$2:$L$2001,MATCH('ống nhựa túi bóng'!$C479,FCSTSDV!$C$2:$C$2001,0),MATCH('ống nhựa túi bóng'!S$3,FCSTSDV!$D$1:$L$1,0)),1)/'ống nhựa túi bóng'!$D479,0)</f>
        <v>0</v>
      </c>
      <c r="T479" s="92">
        <f t="shared" si="72"/>
        <v>0</v>
      </c>
    </row>
    <row r="480" spans="1:20" ht="20.100000000000001" customHeight="1">
      <c r="A480" s="818"/>
      <c r="B480" s="1072"/>
      <c r="C480" s="46" t="s">
        <v>180</v>
      </c>
      <c r="D480" s="413">
        <v>2500</v>
      </c>
      <c r="E480" s="784"/>
      <c r="F480" s="784"/>
      <c r="G480" s="784"/>
      <c r="H480" s="92">
        <f t="array" ref="H480">IFERROR(ROUND(INDEX(FCSTSDV!$D$2:$L$2001,MATCH('ống nhựa túi bóng'!$C480,FCSTSDV!$C$2:$C$2001,0),MATCH('ống nhựa túi bóng'!H$3,FCSTSDV!$D$1:$L$1,0)),1)/'ống nhựa túi bóng'!$D480,0)</f>
        <v>0</v>
      </c>
      <c r="I480" s="92">
        <f t="array" ref="I480">IFERROR(ROUND(INDEX(FCSTSDV!$D$2:$L$2001,MATCH('ống nhựa túi bóng'!$C480,FCSTSDV!$C$2:$C$2001,0),MATCH('ống nhựa túi bóng'!I$3,FCSTSDV!$D$1:$L$1,0)),1)/'ống nhựa túi bóng'!$D480,0)</f>
        <v>0</v>
      </c>
      <c r="J480" s="92">
        <f t="array" ref="J480">IFERROR(ROUND(INDEX(FCSTSDV!$D$2:$L$2001,MATCH('ống nhựa túi bóng'!$C480,FCSTSDV!$C$2:$C$2001,0),MATCH('ống nhựa túi bóng'!J$3,FCSTSDV!$D$1:$L$1,0)),1)/'ống nhựa túi bóng'!$D480,0)</f>
        <v>0</v>
      </c>
      <c r="K480" s="92">
        <f t="array" ref="K480">IFERROR(ROUND(INDEX(FCSTSDV!$D$2:$L$2001,MATCH('ống nhựa túi bóng'!$C480,FCSTSDV!$C$2:$C$2001,0),MATCH('ống nhựa túi bóng'!K$3,FCSTSDV!$D$1:$L$1,0)),1)/'ống nhựa túi bóng'!$D480,0)</f>
        <v>0</v>
      </c>
      <c r="L480" s="92">
        <f t="array" ref="L480">IFERROR(ROUND(INDEX(FCSTSDV!$D$2:$L$2001,MATCH('ống nhựa túi bóng'!$C480,FCSTSDV!$C$2:$C$2001,0),MATCH('ống nhựa túi bóng'!L$3,FCSTSDV!$D$1:$L$1,0)),1)/'ống nhựa túi bóng'!$D480,0)</f>
        <v>0</v>
      </c>
      <c r="M480" s="92">
        <f t="array" ref="M480">IFERROR(ROUND(INDEX(FCSTSDV!$D$2:$L$2001,MATCH('ống nhựa túi bóng'!$C480,FCSTSDV!$C$2:$C$2001,0),MATCH('ống nhựa túi bóng'!M$3,FCSTSDV!$D$1:$L$1,0)),1)/'ống nhựa túi bóng'!$D480,0)</f>
        <v>0</v>
      </c>
      <c r="N480" s="92">
        <f t="array" ref="N480">IFERROR(ROUND(INDEX(FCSTSDV!$D$2:$L$2001,MATCH('ống nhựa túi bóng'!$C480,FCSTSDV!$C$2:$C$2001,0),MATCH('ống nhựa túi bóng'!N$3,FCSTSDV!$D$1:$L$1,0)),1)/'ống nhựa túi bóng'!$D480,0)</f>
        <v>0</v>
      </c>
      <c r="O480" s="92">
        <f t="array" ref="O480">IFERROR(ROUND(INDEX(FCSTSDV!$D$2:$L$2001,MATCH('ống nhựa túi bóng'!$C480,FCSTSDV!$C$2:$C$2001,0),MATCH('ống nhựa túi bóng'!O$3,FCSTSDV!$D$1:$L$1,0)),1)/'ống nhựa túi bóng'!$D480,0)</f>
        <v>0</v>
      </c>
      <c r="P480" s="92">
        <f t="array" ref="P480">IFERROR(ROUND(INDEX(FCSTSDV!$D$2:$L$2001,MATCH('ống nhựa túi bóng'!$C480,FCSTSDV!$C$2:$C$2001,0),MATCH('ống nhựa túi bóng'!P$3,FCSTSDV!$D$1:$L$1,0)),1)/'ống nhựa túi bóng'!$D480,0)</f>
        <v>0</v>
      </c>
      <c r="Q480" s="92">
        <f t="array" ref="Q480">IFERROR(ROUND(INDEX(FCSTSDV!$D$2:$L$2001,MATCH('ống nhựa túi bóng'!$C480,FCSTSDV!$C$2:$C$2001,0),MATCH('ống nhựa túi bóng'!Q$3,FCSTSDV!$D$1:$L$1,0)),1)/'ống nhựa túi bóng'!$D480,0)</f>
        <v>0</v>
      </c>
      <c r="R480" s="92">
        <f t="array" ref="R480">IFERROR(ROUND(INDEX(FCSTSDV!$D$2:$L$2001,MATCH('ống nhựa túi bóng'!$C480,FCSTSDV!$C$2:$C$2001,0),MATCH('ống nhựa túi bóng'!R$3,FCSTSDV!$D$1:$L$1,0)),1)/'ống nhựa túi bóng'!$D480,0)</f>
        <v>0</v>
      </c>
      <c r="S480" s="92">
        <f t="array" ref="S480">IFERROR(ROUND(INDEX(FCSTSDV!$D$2:$L$2001,MATCH('ống nhựa túi bóng'!$C480,FCSTSDV!$C$2:$C$2001,0),MATCH('ống nhựa túi bóng'!S$3,FCSTSDV!$D$1:$L$1,0)),1)/'ống nhựa túi bóng'!$D480,0)</f>
        <v>0</v>
      </c>
      <c r="T480" s="92">
        <f t="shared" si="72"/>
        <v>0</v>
      </c>
    </row>
    <row r="481" spans="1:20" ht="20.100000000000001" customHeight="1">
      <c r="A481" s="818"/>
      <c r="B481" s="1072"/>
      <c r="C481" s="46" t="s">
        <v>87</v>
      </c>
      <c r="D481" s="413">
        <v>2500</v>
      </c>
      <c r="E481" s="784"/>
      <c r="F481" s="784"/>
      <c r="G481" s="784"/>
      <c r="H481" s="92">
        <f t="array" ref="H481">IFERROR(ROUND(INDEX(FCSTSDV!$D$2:$L$2001,MATCH('ống nhựa túi bóng'!$C481,FCSTSDV!$C$2:$C$2001,0),MATCH('ống nhựa túi bóng'!H$3,FCSTSDV!$D$1:$L$1,0)),1)/'ống nhựa túi bóng'!$D481,0)</f>
        <v>0</v>
      </c>
      <c r="I481" s="92">
        <f t="array" ref="I481">IFERROR(ROUND(INDEX(FCSTSDV!$D$2:$L$2001,MATCH('ống nhựa túi bóng'!$C481,FCSTSDV!$C$2:$C$2001,0),MATCH('ống nhựa túi bóng'!I$3,FCSTSDV!$D$1:$L$1,0)),1)/'ống nhựa túi bóng'!$D481,0)</f>
        <v>0</v>
      </c>
      <c r="J481" s="92">
        <f t="array" ref="J481">IFERROR(ROUND(INDEX(FCSTSDV!$D$2:$L$2001,MATCH('ống nhựa túi bóng'!$C481,FCSTSDV!$C$2:$C$2001,0),MATCH('ống nhựa túi bóng'!J$3,FCSTSDV!$D$1:$L$1,0)),1)/'ống nhựa túi bóng'!$D481,0)</f>
        <v>0</v>
      </c>
      <c r="K481" s="92">
        <f t="array" ref="K481">IFERROR(ROUND(INDEX(FCSTSDV!$D$2:$L$2001,MATCH('ống nhựa túi bóng'!$C481,FCSTSDV!$C$2:$C$2001,0),MATCH('ống nhựa túi bóng'!K$3,FCSTSDV!$D$1:$L$1,0)),1)/'ống nhựa túi bóng'!$D481,0)</f>
        <v>0</v>
      </c>
      <c r="L481" s="92">
        <f t="array" ref="L481">IFERROR(ROUND(INDEX(FCSTSDV!$D$2:$L$2001,MATCH('ống nhựa túi bóng'!$C481,FCSTSDV!$C$2:$C$2001,0),MATCH('ống nhựa túi bóng'!L$3,FCSTSDV!$D$1:$L$1,0)),1)/'ống nhựa túi bóng'!$D481,0)</f>
        <v>0</v>
      </c>
      <c r="M481" s="92">
        <f t="array" ref="M481">IFERROR(ROUND(INDEX(FCSTSDV!$D$2:$L$2001,MATCH('ống nhựa túi bóng'!$C481,FCSTSDV!$C$2:$C$2001,0),MATCH('ống nhựa túi bóng'!M$3,FCSTSDV!$D$1:$L$1,0)),1)/'ống nhựa túi bóng'!$D481,0)</f>
        <v>0</v>
      </c>
      <c r="N481" s="92">
        <f t="array" ref="N481">IFERROR(ROUND(INDEX(FCSTSDV!$D$2:$L$2001,MATCH('ống nhựa túi bóng'!$C481,FCSTSDV!$C$2:$C$2001,0),MATCH('ống nhựa túi bóng'!N$3,FCSTSDV!$D$1:$L$1,0)),1)/'ống nhựa túi bóng'!$D481,0)</f>
        <v>0</v>
      </c>
      <c r="O481" s="92">
        <f t="array" ref="O481">IFERROR(ROUND(INDEX(FCSTSDV!$D$2:$L$2001,MATCH('ống nhựa túi bóng'!$C481,FCSTSDV!$C$2:$C$2001,0),MATCH('ống nhựa túi bóng'!O$3,FCSTSDV!$D$1:$L$1,0)),1)/'ống nhựa túi bóng'!$D481,0)</f>
        <v>0</v>
      </c>
      <c r="P481" s="92">
        <f t="array" ref="P481">IFERROR(ROUND(INDEX(FCSTSDV!$D$2:$L$2001,MATCH('ống nhựa túi bóng'!$C481,FCSTSDV!$C$2:$C$2001,0),MATCH('ống nhựa túi bóng'!P$3,FCSTSDV!$D$1:$L$1,0)),1)/'ống nhựa túi bóng'!$D481,0)</f>
        <v>0</v>
      </c>
      <c r="Q481" s="92">
        <f t="array" ref="Q481">IFERROR(ROUND(INDEX(FCSTSDV!$D$2:$L$2001,MATCH('ống nhựa túi bóng'!$C481,FCSTSDV!$C$2:$C$2001,0),MATCH('ống nhựa túi bóng'!Q$3,FCSTSDV!$D$1:$L$1,0)),1)/'ống nhựa túi bóng'!$D481,0)</f>
        <v>0</v>
      </c>
      <c r="R481" s="92">
        <f t="array" ref="R481">IFERROR(ROUND(INDEX(FCSTSDV!$D$2:$L$2001,MATCH('ống nhựa túi bóng'!$C481,FCSTSDV!$C$2:$C$2001,0),MATCH('ống nhựa túi bóng'!R$3,FCSTSDV!$D$1:$L$1,0)),1)/'ống nhựa túi bóng'!$D481,0)</f>
        <v>0</v>
      </c>
      <c r="S481" s="92">
        <f t="array" ref="S481">IFERROR(ROUND(INDEX(FCSTSDV!$D$2:$L$2001,MATCH('ống nhựa túi bóng'!$C481,FCSTSDV!$C$2:$C$2001,0),MATCH('ống nhựa túi bóng'!S$3,FCSTSDV!$D$1:$L$1,0)),1)/'ống nhựa túi bóng'!$D481,0)</f>
        <v>0</v>
      </c>
      <c r="T481" s="92">
        <f t="shared" si="72"/>
        <v>0</v>
      </c>
    </row>
    <row r="482" spans="1:20" ht="20.100000000000001" hidden="1" customHeight="1">
      <c r="A482" s="818"/>
      <c r="B482" s="1072"/>
      <c r="C482" s="46" t="s">
        <v>181</v>
      </c>
      <c r="D482" s="413">
        <v>3000</v>
      </c>
      <c r="E482" s="784"/>
      <c r="F482" s="784"/>
      <c r="G482" s="784"/>
      <c r="H482" s="92">
        <f t="array" ref="H482">IFERROR(ROUND(INDEX(FCSTSDV!$D$2:$L$2001,MATCH('ống nhựa túi bóng'!$C482,FCSTSDV!$C$2:$C$2001,0),MATCH('ống nhựa túi bóng'!H$3,FCSTSDV!$D$1:$L$1,0)),1)/'ống nhựa túi bóng'!$D482,0)</f>
        <v>0</v>
      </c>
      <c r="I482" s="92">
        <f t="array" ref="I482">IFERROR(ROUND(INDEX(FCSTSDV!$D$2:$L$2001,MATCH('ống nhựa túi bóng'!$C482,FCSTSDV!$C$2:$C$2001,0),MATCH('ống nhựa túi bóng'!I$3,FCSTSDV!$D$1:$L$1,0)),1)/'ống nhựa túi bóng'!$D482,0)</f>
        <v>0</v>
      </c>
      <c r="J482" s="92">
        <f t="array" ref="J482">IFERROR(ROUND(INDEX(FCSTSDV!$D$2:$L$2001,MATCH('ống nhựa túi bóng'!$C482,FCSTSDV!$C$2:$C$2001,0),MATCH('ống nhựa túi bóng'!J$3,FCSTSDV!$D$1:$L$1,0)),1)/'ống nhựa túi bóng'!$D482,0)</f>
        <v>3.5</v>
      </c>
      <c r="K482" s="92">
        <f t="array" ref="K482">IFERROR(ROUND(INDEX(FCSTSDV!$D$2:$L$2001,MATCH('ống nhựa túi bóng'!$C482,FCSTSDV!$C$2:$C$2001,0),MATCH('ống nhựa túi bóng'!K$3,FCSTSDV!$D$1:$L$1,0)),1)/'ống nhựa túi bóng'!$D482,0)</f>
        <v>3.5</v>
      </c>
      <c r="L482" s="92">
        <f t="array" ref="L482">IFERROR(ROUND(INDEX(FCSTSDV!$D$2:$L$2001,MATCH('ống nhựa túi bóng'!$C482,FCSTSDV!$C$2:$C$2001,0),MATCH('ống nhựa túi bóng'!L$3,FCSTSDV!$D$1:$L$1,0)),1)/'ống nhựa túi bóng'!$D482,0)</f>
        <v>3.5</v>
      </c>
      <c r="M482" s="92">
        <f t="array" ref="M482">IFERROR(ROUND(INDEX(FCSTSDV!$D$2:$L$2001,MATCH('ống nhựa túi bóng'!$C482,FCSTSDV!$C$2:$C$2001,0),MATCH('ống nhựa túi bóng'!M$3,FCSTSDV!$D$1:$L$1,0)),1)/'ống nhựa túi bóng'!$D482,0)</f>
        <v>3.5</v>
      </c>
      <c r="N482" s="92">
        <f t="array" ref="N482">IFERROR(ROUND(INDEX(FCSTSDV!$D$2:$L$2001,MATCH('ống nhựa túi bóng'!$C482,FCSTSDV!$C$2:$C$2001,0),MATCH('ống nhựa túi bóng'!N$3,FCSTSDV!$D$1:$L$1,0)),1)/'ống nhựa túi bóng'!$D482,0)</f>
        <v>14</v>
      </c>
      <c r="O482" s="92">
        <f t="array" ref="O482">IFERROR(ROUND(INDEX(FCSTSDV!$D$2:$L$2001,MATCH('ống nhựa túi bóng'!$C482,FCSTSDV!$C$2:$C$2001,0),MATCH('ống nhựa túi bóng'!O$3,FCSTSDV!$D$1:$L$1,0)),1)/'ống nhựa túi bóng'!$D482,0)</f>
        <v>19.833333333333332</v>
      </c>
      <c r="P482" s="92">
        <f t="array" ref="P482">IFERROR(ROUND(INDEX(FCSTSDV!$D$2:$L$2001,MATCH('ống nhựa túi bóng'!$C482,FCSTSDV!$C$2:$C$2001,0),MATCH('ống nhựa túi bóng'!P$3,FCSTSDV!$D$1:$L$1,0)),1)/'ống nhựa túi bóng'!$D482,0)</f>
        <v>26.833333333333332</v>
      </c>
      <c r="Q482" s="92">
        <f t="array" ref="Q482">IFERROR(ROUND(INDEX(FCSTSDV!$D$2:$L$2001,MATCH('ống nhựa túi bóng'!$C482,FCSTSDV!$C$2:$C$2001,0),MATCH('ống nhựa túi bóng'!Q$3,FCSTSDV!$D$1:$L$1,0)),1)/'ống nhựa túi bóng'!$D482,0)</f>
        <v>0</v>
      </c>
      <c r="R482" s="92">
        <f t="array" ref="R482">IFERROR(ROUND(INDEX(FCSTSDV!$D$2:$L$2001,MATCH('ống nhựa túi bóng'!$C482,FCSTSDV!$C$2:$C$2001,0),MATCH('ống nhựa túi bóng'!R$3,FCSTSDV!$D$1:$L$1,0)),1)/'ống nhựa túi bóng'!$D482,0)</f>
        <v>0</v>
      </c>
      <c r="S482" s="92">
        <f t="array" ref="S482">IFERROR(ROUND(INDEX(FCSTSDV!$D$2:$L$2001,MATCH('ống nhựa túi bóng'!$C482,FCSTSDV!$C$2:$C$2001,0),MATCH('ống nhựa túi bóng'!S$3,FCSTSDV!$D$1:$L$1,0)),1)/'ống nhựa túi bóng'!$D482,0)</f>
        <v>0</v>
      </c>
      <c r="T482" s="92">
        <f t="shared" si="72"/>
        <v>74.666666666666657</v>
      </c>
    </row>
    <row r="483" spans="1:20" ht="20.100000000000001" hidden="1" customHeight="1">
      <c r="A483" s="818"/>
      <c r="B483" s="1072"/>
      <c r="C483" s="46" t="s">
        <v>182</v>
      </c>
      <c r="D483" s="413">
        <v>3000</v>
      </c>
      <c r="E483" s="784"/>
      <c r="F483" s="784"/>
      <c r="G483" s="784"/>
      <c r="H483" s="92">
        <f t="array" ref="H483">IFERROR(ROUND(INDEX(FCSTSDV!$D$2:$L$2001,MATCH('ống nhựa túi bóng'!$C483,FCSTSDV!$C$2:$C$2001,0),MATCH('ống nhựa túi bóng'!H$3,FCSTSDV!$D$1:$L$1,0)),1)/'ống nhựa túi bóng'!$D483,0)</f>
        <v>3.5</v>
      </c>
      <c r="I483" s="92">
        <f t="array" ref="I483">IFERROR(ROUND(INDEX(FCSTSDV!$D$2:$L$2001,MATCH('ống nhựa túi bóng'!$C483,FCSTSDV!$C$2:$C$2001,0),MATCH('ống nhựa túi bóng'!I$3,FCSTSDV!$D$1:$L$1,0)),1)/'ống nhựa túi bóng'!$D483,0)</f>
        <v>3.5</v>
      </c>
      <c r="J483" s="92">
        <f t="array" ref="J483">IFERROR(ROUND(INDEX(FCSTSDV!$D$2:$L$2001,MATCH('ống nhựa túi bóng'!$C483,FCSTSDV!$C$2:$C$2001,0),MATCH('ống nhựa túi bóng'!J$3,FCSTSDV!$D$1:$L$1,0)),1)/'ống nhựa túi bóng'!$D483,0)</f>
        <v>3.5</v>
      </c>
      <c r="K483" s="92">
        <f t="array" ref="K483">IFERROR(ROUND(INDEX(FCSTSDV!$D$2:$L$2001,MATCH('ống nhựa túi bóng'!$C483,FCSTSDV!$C$2:$C$2001,0),MATCH('ống nhựa túi bóng'!K$3,FCSTSDV!$D$1:$L$1,0)),1)/'ống nhựa túi bóng'!$D483,0)</f>
        <v>3.5</v>
      </c>
      <c r="L483" s="92">
        <f t="array" ref="L483">IFERROR(ROUND(INDEX(FCSTSDV!$D$2:$L$2001,MATCH('ống nhựa túi bóng'!$C483,FCSTSDV!$C$2:$C$2001,0),MATCH('ống nhựa túi bóng'!L$3,FCSTSDV!$D$1:$L$1,0)),1)/'ống nhựa túi bóng'!$D483,0)</f>
        <v>3.5</v>
      </c>
      <c r="M483" s="92">
        <f t="array" ref="M483">IFERROR(ROUND(INDEX(FCSTSDV!$D$2:$L$2001,MATCH('ống nhựa túi bóng'!$C483,FCSTSDV!$C$2:$C$2001,0),MATCH('ống nhựa túi bóng'!M$3,FCSTSDV!$D$1:$L$1,0)),1)/'ống nhựa túi bóng'!$D483,0)</f>
        <v>3.5</v>
      </c>
      <c r="N483" s="92">
        <f t="array" ref="N483">IFERROR(ROUND(INDEX(FCSTSDV!$D$2:$L$2001,MATCH('ống nhựa túi bóng'!$C483,FCSTSDV!$C$2:$C$2001,0),MATCH('ống nhựa túi bóng'!N$3,FCSTSDV!$D$1:$L$1,0)),1)/'ống nhựa túi bóng'!$D483,0)</f>
        <v>25.666666666666668</v>
      </c>
      <c r="O483" s="92">
        <f t="array" ref="O483">IFERROR(ROUND(INDEX(FCSTSDV!$D$2:$L$2001,MATCH('ống nhựa túi bóng'!$C483,FCSTSDV!$C$2:$C$2001,0),MATCH('ống nhựa túi bóng'!O$3,FCSTSDV!$D$1:$L$1,0)),1)/'ống nhựa túi bóng'!$D483,0)</f>
        <v>12.833333333333334</v>
      </c>
      <c r="P483" s="92">
        <f t="array" ref="P483">IFERROR(ROUND(INDEX(FCSTSDV!$D$2:$L$2001,MATCH('ống nhựa túi bóng'!$C483,FCSTSDV!$C$2:$C$2001,0),MATCH('ống nhựa túi bóng'!P$3,FCSTSDV!$D$1:$L$1,0)),1)/'ống nhựa túi bóng'!$D483,0)</f>
        <v>7</v>
      </c>
      <c r="Q483" s="92">
        <f t="array" ref="Q483">IFERROR(ROUND(INDEX(FCSTSDV!$D$2:$L$2001,MATCH('ống nhựa túi bóng'!$C483,FCSTSDV!$C$2:$C$2001,0),MATCH('ống nhựa túi bóng'!Q$3,FCSTSDV!$D$1:$L$1,0)),1)/'ống nhựa túi bóng'!$D483,0)</f>
        <v>0</v>
      </c>
      <c r="R483" s="92">
        <f t="array" ref="R483">IFERROR(ROUND(INDEX(FCSTSDV!$D$2:$L$2001,MATCH('ống nhựa túi bóng'!$C483,FCSTSDV!$C$2:$C$2001,0),MATCH('ống nhựa túi bóng'!R$3,FCSTSDV!$D$1:$L$1,0)),1)/'ống nhựa túi bóng'!$D483,0)</f>
        <v>0</v>
      </c>
      <c r="S483" s="92">
        <f t="array" ref="S483">IFERROR(ROUND(INDEX(FCSTSDV!$D$2:$L$2001,MATCH('ống nhựa túi bóng'!$C483,FCSTSDV!$C$2:$C$2001,0),MATCH('ống nhựa túi bóng'!S$3,FCSTSDV!$D$1:$L$1,0)),1)/'ống nhựa túi bóng'!$D483,0)</f>
        <v>0</v>
      </c>
      <c r="T483" s="92">
        <f t="shared" si="72"/>
        <v>66.5</v>
      </c>
    </row>
    <row r="484" spans="1:20" ht="20.100000000000001" customHeight="1">
      <c r="A484" s="818"/>
      <c r="B484" s="1072"/>
      <c r="C484" s="46" t="s">
        <v>88</v>
      </c>
      <c r="D484" s="413">
        <v>2500</v>
      </c>
      <c r="E484" s="784"/>
      <c r="F484" s="784"/>
      <c r="G484" s="784"/>
      <c r="H484" s="92">
        <f t="array" ref="H484">IFERROR(ROUND(INDEX(FCSTSDV!$D$2:$L$2001,MATCH('ống nhựa túi bóng'!$C484,FCSTSDV!$C$2:$C$2001,0),MATCH('ống nhựa túi bóng'!H$3,FCSTSDV!$D$1:$L$1,0)),1)/'ống nhựa túi bóng'!$D484,0)</f>
        <v>0</v>
      </c>
      <c r="I484" s="92">
        <f t="array" ref="I484">IFERROR(ROUND(INDEX(FCSTSDV!$D$2:$L$2001,MATCH('ống nhựa túi bóng'!$C484,FCSTSDV!$C$2:$C$2001,0),MATCH('ống nhựa túi bóng'!I$3,FCSTSDV!$D$1:$L$1,0)),1)/'ống nhựa túi bóng'!$D484,0)</f>
        <v>0</v>
      </c>
      <c r="J484" s="92">
        <f t="array" ref="J484">IFERROR(ROUND(INDEX(FCSTSDV!$D$2:$L$2001,MATCH('ống nhựa túi bóng'!$C484,FCSTSDV!$C$2:$C$2001,0),MATCH('ống nhựa túi bóng'!J$3,FCSTSDV!$D$1:$L$1,0)),1)/'ống nhựa túi bóng'!$D484,0)</f>
        <v>0</v>
      </c>
      <c r="K484" s="92">
        <f t="array" ref="K484">IFERROR(ROUND(INDEX(FCSTSDV!$D$2:$L$2001,MATCH('ống nhựa túi bóng'!$C484,FCSTSDV!$C$2:$C$2001,0),MATCH('ống nhựa túi bóng'!K$3,FCSTSDV!$D$1:$L$1,0)),1)/'ống nhựa túi bóng'!$D484,0)</f>
        <v>0</v>
      </c>
      <c r="L484" s="92">
        <f t="array" ref="L484">IFERROR(ROUND(INDEX(FCSTSDV!$D$2:$L$2001,MATCH('ống nhựa túi bóng'!$C484,FCSTSDV!$C$2:$C$2001,0),MATCH('ống nhựa túi bóng'!L$3,FCSTSDV!$D$1:$L$1,0)),1)/'ống nhựa túi bóng'!$D484,0)</f>
        <v>0</v>
      </c>
      <c r="M484" s="92">
        <f t="array" ref="M484">IFERROR(ROUND(INDEX(FCSTSDV!$D$2:$L$2001,MATCH('ống nhựa túi bóng'!$C484,FCSTSDV!$C$2:$C$2001,0),MATCH('ống nhựa túi bóng'!M$3,FCSTSDV!$D$1:$L$1,0)),1)/'ống nhựa túi bóng'!$D484,0)</f>
        <v>0</v>
      </c>
      <c r="N484" s="92">
        <f t="array" ref="N484">IFERROR(ROUND(INDEX(FCSTSDV!$D$2:$L$2001,MATCH('ống nhựa túi bóng'!$C484,FCSTSDV!$C$2:$C$2001,0),MATCH('ống nhựa túi bóng'!N$3,FCSTSDV!$D$1:$L$1,0)),1)/'ống nhựa túi bóng'!$D484,0)</f>
        <v>0</v>
      </c>
      <c r="O484" s="92">
        <f t="array" ref="O484">IFERROR(ROUND(INDEX(FCSTSDV!$D$2:$L$2001,MATCH('ống nhựa túi bóng'!$C484,FCSTSDV!$C$2:$C$2001,0),MATCH('ống nhựa túi bóng'!O$3,FCSTSDV!$D$1:$L$1,0)),1)/'ống nhựa túi bóng'!$D484,0)</f>
        <v>0</v>
      </c>
      <c r="P484" s="92">
        <f t="array" ref="P484">IFERROR(ROUND(INDEX(FCSTSDV!$D$2:$L$2001,MATCH('ống nhựa túi bóng'!$C484,FCSTSDV!$C$2:$C$2001,0),MATCH('ống nhựa túi bóng'!P$3,FCSTSDV!$D$1:$L$1,0)),1)/'ống nhựa túi bóng'!$D484,0)</f>
        <v>0</v>
      </c>
      <c r="Q484" s="92">
        <f t="array" ref="Q484">IFERROR(ROUND(INDEX(FCSTSDV!$D$2:$L$2001,MATCH('ống nhựa túi bóng'!$C484,FCSTSDV!$C$2:$C$2001,0),MATCH('ống nhựa túi bóng'!Q$3,FCSTSDV!$D$1:$L$1,0)),1)/'ống nhựa túi bóng'!$D484,0)</f>
        <v>0</v>
      </c>
      <c r="R484" s="92">
        <f t="array" ref="R484">IFERROR(ROUND(INDEX(FCSTSDV!$D$2:$L$2001,MATCH('ống nhựa túi bóng'!$C484,FCSTSDV!$C$2:$C$2001,0),MATCH('ống nhựa túi bóng'!R$3,FCSTSDV!$D$1:$L$1,0)),1)/'ống nhựa túi bóng'!$D484,0)</f>
        <v>0</v>
      </c>
      <c r="S484" s="92">
        <f t="array" ref="S484">IFERROR(ROUND(INDEX(FCSTSDV!$D$2:$L$2001,MATCH('ống nhựa túi bóng'!$C484,FCSTSDV!$C$2:$C$2001,0),MATCH('ống nhựa túi bóng'!S$3,FCSTSDV!$D$1:$L$1,0)),1)/'ống nhựa túi bóng'!$D484,0)</f>
        <v>0</v>
      </c>
      <c r="T484" s="92">
        <f t="shared" si="72"/>
        <v>0</v>
      </c>
    </row>
    <row r="485" spans="1:20" ht="24" hidden="1" customHeight="1">
      <c r="A485" s="819"/>
      <c r="B485" s="1073"/>
      <c r="C485" s="411" t="s">
        <v>175</v>
      </c>
      <c r="D485" s="412" t="s">
        <v>43</v>
      </c>
      <c r="E485" s="787"/>
      <c r="F485" s="787"/>
      <c r="G485" s="787"/>
      <c r="H485" s="90">
        <f>$G$479-SUM(H479:H484)</f>
        <v>32.5</v>
      </c>
      <c r="I485" s="90">
        <f t="shared" ref="I485:P485" si="79">H485-SUM(I479:I484)</f>
        <v>29</v>
      </c>
      <c r="J485" s="90">
        <f t="shared" si="79"/>
        <v>22</v>
      </c>
      <c r="K485" s="90">
        <f t="shared" si="79"/>
        <v>15</v>
      </c>
      <c r="L485" s="90">
        <f t="shared" si="79"/>
        <v>8</v>
      </c>
      <c r="M485" s="90">
        <f t="shared" si="79"/>
        <v>1</v>
      </c>
      <c r="N485" s="90">
        <f t="shared" si="79"/>
        <v>-38.666666666666671</v>
      </c>
      <c r="O485" s="90">
        <f t="shared" si="79"/>
        <v>-71.333333333333343</v>
      </c>
      <c r="P485" s="90">
        <f t="shared" si="79"/>
        <v>-105.16666666666667</v>
      </c>
      <c r="Q485" s="90" t="e">
        <f>#REF!-SUM(Q479:Q484)</f>
        <v>#REF!</v>
      </c>
      <c r="R485" s="90" t="e">
        <f t="shared" ref="R485" si="80">Q485-SUM(R479:R484)</f>
        <v>#REF!</v>
      </c>
      <c r="S485" s="90" t="e">
        <f t="shared" ref="S485" si="81">R485-SUM(S479:S484)</f>
        <v>#REF!</v>
      </c>
      <c r="T485" s="92" t="e">
        <f t="shared" si="72"/>
        <v>#REF!</v>
      </c>
    </row>
    <row r="486" spans="1:20" ht="24" customHeight="1">
      <c r="A486" s="806" t="s">
        <v>172</v>
      </c>
      <c r="B486" s="809" t="s">
        <v>1290</v>
      </c>
      <c r="C486" s="43" t="s">
        <v>1291</v>
      </c>
      <c r="D486" s="422">
        <v>600</v>
      </c>
      <c r="E486" s="781">
        <v>18</v>
      </c>
      <c r="F486" s="781">
        <v>0</v>
      </c>
      <c r="G486" s="781">
        <f>E486+F486</f>
        <v>18</v>
      </c>
      <c r="H486" s="99">
        <f>IFERROR(ROUND(INDEX(FCSTSDV!$D$2:$L$2001,MATCH('ống nhựa túi bóng'!$C486,FCSTSDV!$C$2:$C$2001,0),MATCH('ống nhựa túi bóng'!H$3,FCSTSDV!$D$1:$L$1,0)),1)/'ống nhựa túi bóng'!$D486,0)</f>
        <v>0</v>
      </c>
      <c r="I486" s="99">
        <f t="array" ref="I486">IFERROR(ROUND(INDEX(FCSTSDV!$D$2:$L$2001,MATCH('ống nhựa túi bóng'!$C486,FCSTSDV!$C$2:$C$2001,0),MATCH('ống nhựa túi bóng'!I$3,FCSTSDV!$D$1:$L$1,0)),1)/'ống nhựa túi bóng'!$D486,0)</f>
        <v>0</v>
      </c>
      <c r="J486" s="99">
        <f t="array" ref="J486">IFERROR(ROUND(INDEX(FCSTSDV!$D$2:$L$2001,MATCH('ống nhựa túi bóng'!$C486,FCSTSDV!$C$2:$C$2001,0),MATCH('ống nhựa túi bóng'!J$3,FCSTSDV!$D$1:$L$1,0)),1)/'ống nhựa túi bóng'!$D486,0)</f>
        <v>0</v>
      </c>
      <c r="K486" s="99">
        <f t="array" ref="K486">IFERROR(ROUND(INDEX(FCSTSDV!$D$2:$L$2001,MATCH('ống nhựa túi bóng'!$C486,FCSTSDV!$C$2:$C$2001,0),MATCH('ống nhựa túi bóng'!K$3,FCSTSDV!$D$1:$L$1,0)),1)/'ống nhựa túi bóng'!$D486,0)</f>
        <v>0</v>
      </c>
      <c r="L486" s="99">
        <f t="array" ref="L486">IFERROR(ROUND(INDEX(FCSTSDV!$D$2:$L$2001,MATCH('ống nhựa túi bóng'!$C486,FCSTSDV!$C$2:$C$2001,0),MATCH('ống nhựa túi bóng'!L$3,FCSTSDV!$D$1:$L$1,0)),1)/'ống nhựa túi bóng'!$D486,0)</f>
        <v>0</v>
      </c>
      <c r="M486" s="99">
        <f t="array" ref="M486">IFERROR(ROUND(INDEX(FCSTSDV!$D$2:$L$2001,MATCH('ống nhựa túi bóng'!$C486,FCSTSDV!$C$2:$C$2001,0),MATCH('ống nhựa túi bóng'!M$3,FCSTSDV!$D$1:$L$1,0)),1)/'ống nhựa túi bóng'!$D486,0)</f>
        <v>0</v>
      </c>
      <c r="N486" s="99">
        <f t="array" ref="N486">IFERROR(ROUND(INDEX(FCSTSDV!$D$2:$L$2001,MATCH('ống nhựa túi bóng'!$C486,FCSTSDV!$C$2:$C$2001,0),MATCH('ống nhựa túi bóng'!N$3,FCSTSDV!$D$1:$L$1,0)),1)/'ống nhựa túi bóng'!$D486,0)</f>
        <v>0</v>
      </c>
      <c r="O486" s="99">
        <f t="array" ref="O486">IFERROR(ROUND(INDEX(FCSTSDV!$D$2:$L$2001,MATCH('ống nhựa túi bóng'!$C486,FCSTSDV!$C$2:$C$2001,0),MATCH('ống nhựa túi bóng'!O$3,FCSTSDV!$D$1:$L$1,0)),1)/'ống nhựa túi bóng'!$D486,0)</f>
        <v>0</v>
      </c>
      <c r="P486" s="99">
        <f t="array" ref="P486">IFERROR(ROUND(INDEX(FCSTSDV!$D$2:$L$2001,MATCH('ống nhựa túi bóng'!$C486,FCSTSDV!$C$2:$C$2001,0),MATCH('ống nhựa túi bóng'!P$3,FCSTSDV!$D$1:$L$1,0)),1)/'ống nhựa túi bóng'!$D486,0)</f>
        <v>0</v>
      </c>
      <c r="Q486" s="99">
        <f t="array" ref="Q486">IFERROR(ROUND(INDEX(FCSTSDV!$D$2:$L$2001,MATCH('ống nhựa túi bóng'!$C486,FCSTSDV!$C$2:$C$2001,0),MATCH('ống nhựa túi bóng'!Q$3,FCSTSDV!$D$1:$L$1,0)),1)/'ống nhựa túi bóng'!$D486,0)</f>
        <v>0</v>
      </c>
      <c r="R486" s="99">
        <f t="array" ref="R486">IFERROR(ROUND(INDEX(FCSTSDV!$D$2:$L$2001,MATCH('ống nhựa túi bóng'!$C486,FCSTSDV!$C$2:$C$2001,0),MATCH('ống nhựa túi bóng'!R$3,FCSTSDV!$D$1:$L$1,0)),1)/'ống nhựa túi bóng'!$D486,0)</f>
        <v>0</v>
      </c>
      <c r="S486" s="99">
        <f t="array" ref="S486">IFERROR(ROUND(INDEX(FCSTSDV!$D$2:$L$2001,MATCH('ống nhựa túi bóng'!$C486,FCSTSDV!$C$2:$C$2001,0),MATCH('ống nhựa túi bóng'!S$3,FCSTSDV!$D$1:$L$1,0)),1)/'ống nhựa túi bóng'!$D486,0)</f>
        <v>0</v>
      </c>
      <c r="T486" s="92">
        <f t="shared" si="72"/>
        <v>0</v>
      </c>
    </row>
    <row r="487" spans="1:20" ht="24" hidden="1" customHeight="1">
      <c r="A487" s="807"/>
      <c r="B487" s="810"/>
      <c r="C487" s="411" t="s">
        <v>175</v>
      </c>
      <c r="D487" s="412" t="s">
        <v>43</v>
      </c>
      <c r="E487" s="782"/>
      <c r="F487" s="782"/>
      <c r="G487" s="782"/>
      <c r="H487" s="90">
        <f>$G$486-SUM(H486)</f>
        <v>18</v>
      </c>
      <c r="I487" s="90">
        <f>H487-SUM(I486)</f>
        <v>18</v>
      </c>
      <c r="J487" s="90">
        <f t="shared" ref="J487:P487" si="82">I487-SUM(J486)</f>
        <v>18</v>
      </c>
      <c r="K487" s="90">
        <f t="shared" si="82"/>
        <v>18</v>
      </c>
      <c r="L487" s="90">
        <f t="shared" si="82"/>
        <v>18</v>
      </c>
      <c r="M487" s="90">
        <f t="shared" si="82"/>
        <v>18</v>
      </c>
      <c r="N487" s="90">
        <f t="shared" si="82"/>
        <v>18</v>
      </c>
      <c r="O487" s="90">
        <f t="shared" si="82"/>
        <v>18</v>
      </c>
      <c r="P487" s="90">
        <f t="shared" si="82"/>
        <v>18</v>
      </c>
      <c r="Q487" s="90" t="e">
        <f>#REF!-SUM(Q486)</f>
        <v>#REF!</v>
      </c>
      <c r="R487" s="90" t="e">
        <f t="shared" ref="R487" si="83">Q487-SUM(R486)</f>
        <v>#REF!</v>
      </c>
      <c r="S487" s="90" t="e">
        <f t="shared" ref="S487" si="84">R487-SUM(S486)</f>
        <v>#REF!</v>
      </c>
      <c r="T487" s="92" t="e">
        <f t="shared" si="72"/>
        <v>#REF!</v>
      </c>
    </row>
    <row r="488" spans="1:20" ht="24" customHeight="1">
      <c r="A488" s="806" t="s">
        <v>172</v>
      </c>
      <c r="B488" s="809" t="s">
        <v>1292</v>
      </c>
      <c r="C488" s="43" t="s">
        <v>77</v>
      </c>
      <c r="D488" s="422">
        <v>2500</v>
      </c>
      <c r="E488" s="781">
        <v>45</v>
      </c>
      <c r="F488" s="781">
        <v>0</v>
      </c>
      <c r="G488" s="781">
        <f>E488+F488</f>
        <v>45</v>
      </c>
      <c r="H488" s="99">
        <f t="array" ref="H488">IFERROR(ROUND(INDEX(FCSTSDV!$D$2:$L$2001,MATCH('ống nhựa túi bóng'!$C488,FCSTSDV!$C$2:$C$2001,0),MATCH('ống nhựa túi bóng'!H$3,FCSTSDV!$D$1:$L$1,0)),1)/'ống nhựa túi bóng'!$D488,0)</f>
        <v>0</v>
      </c>
      <c r="I488" s="99">
        <f t="array" ref="I488">IFERROR(ROUND(INDEX(FCSTSDV!$D$2:$L$2001,MATCH('ống nhựa túi bóng'!$C488,FCSTSDV!$C$2:$C$2001,0),MATCH('ống nhựa túi bóng'!I$3,FCSTSDV!$D$1:$L$1,0)),1)/'ống nhựa túi bóng'!$D488,0)</f>
        <v>0</v>
      </c>
      <c r="J488" s="99">
        <f t="array" ref="J488">IFERROR(ROUND(INDEX(FCSTSDV!$D$2:$L$2001,MATCH('ống nhựa túi bóng'!$C488,FCSTSDV!$C$2:$C$2001,0),MATCH('ống nhựa túi bóng'!J$3,FCSTSDV!$D$1:$L$1,0)),1)/'ống nhựa túi bóng'!$D488,0)</f>
        <v>0</v>
      </c>
      <c r="K488" s="99">
        <f t="array" ref="K488">IFERROR(ROUND(INDEX(FCSTSDV!$D$2:$L$2001,MATCH('ống nhựa túi bóng'!$C488,FCSTSDV!$C$2:$C$2001,0),MATCH('ống nhựa túi bóng'!K$3,FCSTSDV!$D$1:$L$1,0)),1)/'ống nhựa túi bóng'!$D488,0)</f>
        <v>0</v>
      </c>
      <c r="L488" s="99">
        <f t="array" ref="L488">IFERROR(ROUND(INDEX(FCSTSDV!$D$2:$L$2001,MATCH('ống nhựa túi bóng'!$C488,FCSTSDV!$C$2:$C$2001,0),MATCH('ống nhựa túi bóng'!L$3,FCSTSDV!$D$1:$L$1,0)),1)/'ống nhựa túi bóng'!$D488,0)</f>
        <v>0</v>
      </c>
      <c r="M488" s="99">
        <f t="array" ref="M488">IFERROR(ROUND(INDEX(FCSTSDV!$D$2:$L$2001,MATCH('ống nhựa túi bóng'!$C488,FCSTSDV!$C$2:$C$2001,0),MATCH('ống nhựa túi bóng'!M$3,FCSTSDV!$D$1:$L$1,0)),1)/'ống nhựa túi bóng'!$D488,0)</f>
        <v>0</v>
      </c>
      <c r="N488" s="99">
        <f t="array" ref="N488">IFERROR(ROUND(INDEX(FCSTSDV!$D$2:$L$2001,MATCH('ống nhựa túi bóng'!$C488,FCSTSDV!$C$2:$C$2001,0),MATCH('ống nhựa túi bóng'!N$3,FCSTSDV!$D$1:$L$1,0)),1)/'ống nhựa túi bóng'!$D488,0)</f>
        <v>0</v>
      </c>
      <c r="O488" s="99">
        <f t="array" ref="O488">IFERROR(ROUND(INDEX(FCSTSDV!$D$2:$L$2001,MATCH('ống nhựa túi bóng'!$C488,FCSTSDV!$C$2:$C$2001,0),MATCH('ống nhựa túi bóng'!O$3,FCSTSDV!$D$1:$L$1,0)),1)/'ống nhựa túi bóng'!$D488,0)</f>
        <v>0</v>
      </c>
      <c r="P488" s="99">
        <f t="array" ref="P488">IFERROR(ROUND(INDEX(FCSTSDV!$D$2:$L$2001,MATCH('ống nhựa túi bóng'!$C488,FCSTSDV!$C$2:$C$2001,0),MATCH('ống nhựa túi bóng'!P$3,FCSTSDV!$D$1:$L$1,0)),1)/'ống nhựa túi bóng'!$D488,0)</f>
        <v>0</v>
      </c>
      <c r="Q488" s="99">
        <f t="array" ref="Q488">IFERROR(ROUND(INDEX(FCSTSDV!$D$2:$L$2001,MATCH('ống nhựa túi bóng'!$C488,FCSTSDV!$C$2:$C$2001,0),MATCH('ống nhựa túi bóng'!Q$3,FCSTSDV!$D$1:$L$1,0)),1)/'ống nhựa túi bóng'!$D488,0)</f>
        <v>0</v>
      </c>
      <c r="R488" s="99">
        <f t="array" ref="R488">IFERROR(ROUND(INDEX(FCSTSDV!$D$2:$L$2001,MATCH('ống nhựa túi bóng'!$C488,FCSTSDV!$C$2:$C$2001,0),MATCH('ống nhựa túi bóng'!R$3,FCSTSDV!$D$1:$L$1,0)),1)/'ống nhựa túi bóng'!$D488,0)</f>
        <v>0</v>
      </c>
      <c r="S488" s="99">
        <f t="array" ref="S488">IFERROR(ROUND(INDEX(FCSTSDV!$D$2:$L$2001,MATCH('ống nhựa túi bóng'!$C488,FCSTSDV!$C$2:$C$2001,0),MATCH('ống nhựa túi bóng'!S$3,FCSTSDV!$D$1:$L$1,0)),1)/'ống nhựa túi bóng'!$D488,0)</f>
        <v>0</v>
      </c>
      <c r="T488" s="92">
        <f t="shared" si="72"/>
        <v>0</v>
      </c>
    </row>
    <row r="489" spans="1:20" ht="24" customHeight="1">
      <c r="A489" s="813"/>
      <c r="B489" s="808"/>
      <c r="C489" s="46" t="s">
        <v>75</v>
      </c>
      <c r="D489" s="413">
        <v>2500</v>
      </c>
      <c r="E489" s="785"/>
      <c r="F489" s="785"/>
      <c r="G489" s="785"/>
      <c r="H489" s="92">
        <f t="array" ref="H489">IFERROR(ROUND(INDEX(FCSTSDV!$D$2:$L$2001,MATCH('ống nhựa túi bóng'!$C489,FCSTSDV!$C$2:$C$2001,0),MATCH('ống nhựa túi bóng'!H$3,FCSTSDV!$D$1:$L$1,0)),1)/'ống nhựa túi bóng'!$D489,0)</f>
        <v>0</v>
      </c>
      <c r="I489" s="92">
        <f t="array" ref="I489">IFERROR(ROUND(INDEX(FCSTSDV!$D$2:$L$2001,MATCH('ống nhựa túi bóng'!$C489,FCSTSDV!$C$2:$C$2001,0),MATCH('ống nhựa túi bóng'!I$3,FCSTSDV!$D$1:$L$1,0)),1)/'ống nhựa túi bóng'!$D489,0)</f>
        <v>0</v>
      </c>
      <c r="J489" s="92">
        <f t="array" ref="J489">IFERROR(ROUND(INDEX(FCSTSDV!$D$2:$L$2001,MATCH('ống nhựa túi bóng'!$C489,FCSTSDV!$C$2:$C$2001,0),MATCH('ống nhựa túi bóng'!J$3,FCSTSDV!$D$1:$L$1,0)),1)/'ống nhựa túi bóng'!$D489,0)</f>
        <v>0</v>
      </c>
      <c r="K489" s="92">
        <f t="array" ref="K489">IFERROR(ROUND(INDEX(FCSTSDV!$D$2:$L$2001,MATCH('ống nhựa túi bóng'!$C489,FCSTSDV!$C$2:$C$2001,0),MATCH('ống nhựa túi bóng'!K$3,FCSTSDV!$D$1:$L$1,0)),1)/'ống nhựa túi bóng'!$D489,0)</f>
        <v>0</v>
      </c>
      <c r="L489" s="92">
        <f t="array" ref="L489">IFERROR(ROUND(INDEX(FCSTSDV!$D$2:$L$2001,MATCH('ống nhựa túi bóng'!$C489,FCSTSDV!$C$2:$C$2001,0),MATCH('ống nhựa túi bóng'!L$3,FCSTSDV!$D$1:$L$1,0)),1)/'ống nhựa túi bóng'!$D489,0)</f>
        <v>0</v>
      </c>
      <c r="M489" s="92">
        <f t="array" ref="M489">IFERROR(ROUND(INDEX(FCSTSDV!$D$2:$L$2001,MATCH('ống nhựa túi bóng'!$C489,FCSTSDV!$C$2:$C$2001,0),MATCH('ống nhựa túi bóng'!M$3,FCSTSDV!$D$1:$L$1,0)),1)/'ống nhựa túi bóng'!$D489,0)</f>
        <v>0</v>
      </c>
      <c r="N489" s="92">
        <f t="array" ref="N489">IFERROR(ROUND(INDEX(FCSTSDV!$D$2:$L$2001,MATCH('ống nhựa túi bóng'!$C489,FCSTSDV!$C$2:$C$2001,0),MATCH('ống nhựa túi bóng'!N$3,FCSTSDV!$D$1:$L$1,0)),1)/'ống nhựa túi bóng'!$D489,0)</f>
        <v>0</v>
      </c>
      <c r="O489" s="92">
        <f t="array" ref="O489">IFERROR(ROUND(INDEX(FCSTSDV!$D$2:$L$2001,MATCH('ống nhựa túi bóng'!$C489,FCSTSDV!$C$2:$C$2001,0),MATCH('ống nhựa túi bóng'!O$3,FCSTSDV!$D$1:$L$1,0)),1)/'ống nhựa túi bóng'!$D489,0)</f>
        <v>0</v>
      </c>
      <c r="P489" s="92">
        <f t="array" ref="P489">IFERROR(ROUND(INDEX(FCSTSDV!$D$2:$L$2001,MATCH('ống nhựa túi bóng'!$C489,FCSTSDV!$C$2:$C$2001,0),MATCH('ống nhựa túi bóng'!P$3,FCSTSDV!$D$1:$L$1,0)),1)/'ống nhựa túi bóng'!$D489,0)</f>
        <v>0</v>
      </c>
      <c r="Q489" s="92">
        <f t="array" ref="Q489">IFERROR(ROUND(INDEX(FCSTSDV!$D$2:$L$2001,MATCH('ống nhựa túi bóng'!$C489,FCSTSDV!$C$2:$C$2001,0),MATCH('ống nhựa túi bóng'!Q$3,FCSTSDV!$D$1:$L$1,0)),1)/'ống nhựa túi bóng'!$D489,0)</f>
        <v>0</v>
      </c>
      <c r="R489" s="92">
        <f t="array" ref="R489">IFERROR(ROUND(INDEX(FCSTSDV!$D$2:$L$2001,MATCH('ống nhựa túi bóng'!$C489,FCSTSDV!$C$2:$C$2001,0),MATCH('ống nhựa túi bóng'!R$3,FCSTSDV!$D$1:$L$1,0)),1)/'ống nhựa túi bóng'!$D489,0)</f>
        <v>0</v>
      </c>
      <c r="S489" s="92">
        <f t="array" ref="S489">IFERROR(ROUND(INDEX(FCSTSDV!$D$2:$L$2001,MATCH('ống nhựa túi bóng'!$C489,FCSTSDV!$C$2:$C$2001,0),MATCH('ống nhựa túi bóng'!S$3,FCSTSDV!$D$1:$L$1,0)),1)/'ống nhựa túi bóng'!$D489,0)</f>
        <v>0</v>
      </c>
      <c r="T489" s="92">
        <f t="shared" si="72"/>
        <v>0</v>
      </c>
    </row>
    <row r="490" spans="1:20" ht="24" hidden="1" customHeight="1">
      <c r="A490" s="807"/>
      <c r="B490" s="810"/>
      <c r="C490" s="411" t="s">
        <v>175</v>
      </c>
      <c r="D490" s="412" t="s">
        <v>43</v>
      </c>
      <c r="E490" s="782"/>
      <c r="F490" s="782"/>
      <c r="G490" s="782"/>
      <c r="H490" s="90">
        <f>$G$488-SUM(H488:H489)</f>
        <v>45</v>
      </c>
      <c r="I490" s="90">
        <f t="shared" ref="I490:P490" si="85">H490-SUM(I488:I489)</f>
        <v>45</v>
      </c>
      <c r="J490" s="90">
        <f t="shared" si="85"/>
        <v>45</v>
      </c>
      <c r="K490" s="90">
        <f t="shared" si="85"/>
        <v>45</v>
      </c>
      <c r="L490" s="90">
        <f t="shared" si="85"/>
        <v>45</v>
      </c>
      <c r="M490" s="90">
        <f t="shared" si="85"/>
        <v>45</v>
      </c>
      <c r="N490" s="90">
        <f t="shared" si="85"/>
        <v>45</v>
      </c>
      <c r="O490" s="90">
        <f t="shared" si="85"/>
        <v>45</v>
      </c>
      <c r="P490" s="90">
        <f t="shared" si="85"/>
        <v>45</v>
      </c>
      <c r="Q490" s="90" t="e">
        <f>#REF!-SUM(Q488:Q489)</f>
        <v>#REF!</v>
      </c>
      <c r="R490" s="90" t="e">
        <f t="shared" ref="R490" si="86">Q490-SUM(R488:R489)</f>
        <v>#REF!</v>
      </c>
      <c r="S490" s="90" t="e">
        <f t="shared" ref="S490" si="87">R490-SUM(S488:S489)</f>
        <v>#REF!</v>
      </c>
      <c r="T490" s="92" t="e">
        <f t="shared" si="72"/>
        <v>#REF!</v>
      </c>
    </row>
    <row r="491" spans="1:20" ht="20.100000000000001" customHeight="1">
      <c r="A491" s="806" t="s">
        <v>172</v>
      </c>
      <c r="B491" s="809" t="s">
        <v>185</v>
      </c>
      <c r="C491" s="43" t="s">
        <v>73</v>
      </c>
      <c r="D491" s="422">
        <v>1500</v>
      </c>
      <c r="E491" s="781">
        <v>45</v>
      </c>
      <c r="F491" s="781">
        <v>0</v>
      </c>
      <c r="G491" s="781">
        <f>E491+F491</f>
        <v>45</v>
      </c>
      <c r="H491" s="99">
        <f t="array" ref="H491">IFERROR(ROUND(INDEX(FCSTSDV!$D$2:$L$2001,MATCH('ống nhựa túi bóng'!$C491,FCSTSDV!$C$2:$C$2001,0),MATCH('ống nhựa túi bóng'!H$3,FCSTSDV!$D$1:$L$1,0)),1)/'ống nhựa túi bóng'!$D491,0)</f>
        <v>0</v>
      </c>
      <c r="I491" s="99">
        <f t="array" ref="I491">IFERROR(ROUND(INDEX(FCSTSDV!$D$2:$L$2001,MATCH('ống nhựa túi bóng'!$C491,FCSTSDV!$C$2:$C$2001,0),MATCH('ống nhựa túi bóng'!I$3,FCSTSDV!$D$1:$L$1,0)),1)/'ống nhựa túi bóng'!$D491,0)</f>
        <v>0</v>
      </c>
      <c r="J491" s="99">
        <f t="array" ref="J491">IFERROR(ROUND(INDEX(FCSTSDV!$D$2:$L$2001,MATCH('ống nhựa túi bóng'!$C491,FCSTSDV!$C$2:$C$2001,0),MATCH('ống nhựa túi bóng'!J$3,FCSTSDV!$D$1:$L$1,0)),1)/'ống nhựa túi bóng'!$D491,0)</f>
        <v>0</v>
      </c>
      <c r="K491" s="99">
        <f t="array" ref="K491">IFERROR(ROUND(INDEX(FCSTSDV!$D$2:$L$2001,MATCH('ống nhựa túi bóng'!$C491,FCSTSDV!$C$2:$C$2001,0),MATCH('ống nhựa túi bóng'!K$3,FCSTSDV!$D$1:$L$1,0)),1)/'ống nhựa túi bóng'!$D491,0)</f>
        <v>0</v>
      </c>
      <c r="L491" s="99">
        <f t="array" ref="L491">IFERROR(ROUND(INDEX(FCSTSDV!$D$2:$L$2001,MATCH('ống nhựa túi bóng'!$C491,FCSTSDV!$C$2:$C$2001,0),MATCH('ống nhựa túi bóng'!L$3,FCSTSDV!$D$1:$L$1,0)),1)/'ống nhựa túi bóng'!$D491,0)</f>
        <v>0</v>
      </c>
      <c r="M491" s="99">
        <f t="array" ref="M491">IFERROR(ROUND(INDEX(FCSTSDV!$D$2:$L$2001,MATCH('ống nhựa túi bóng'!$C491,FCSTSDV!$C$2:$C$2001,0),MATCH('ống nhựa túi bóng'!M$3,FCSTSDV!$D$1:$L$1,0)),1)/'ống nhựa túi bóng'!$D491,0)</f>
        <v>0</v>
      </c>
      <c r="N491" s="99">
        <f t="array" ref="N491">IFERROR(ROUND(INDEX(FCSTSDV!$D$2:$L$2001,MATCH('ống nhựa túi bóng'!$C491,FCSTSDV!$C$2:$C$2001,0),MATCH('ống nhựa túi bóng'!N$3,FCSTSDV!$D$1:$L$1,0)),1)/'ống nhựa túi bóng'!$D491,0)</f>
        <v>0</v>
      </c>
      <c r="O491" s="99">
        <f t="array" ref="O491">IFERROR(ROUND(INDEX(FCSTSDV!$D$2:$L$2001,MATCH('ống nhựa túi bóng'!$C491,FCSTSDV!$C$2:$C$2001,0),MATCH('ống nhựa túi bóng'!O$3,FCSTSDV!$D$1:$L$1,0)),1)/'ống nhựa túi bóng'!$D491,0)</f>
        <v>0</v>
      </c>
      <c r="P491" s="99">
        <f t="array" ref="P491">IFERROR(ROUND(INDEX(FCSTSDV!$D$2:$L$2001,MATCH('ống nhựa túi bóng'!$C491,FCSTSDV!$C$2:$C$2001,0),MATCH('ống nhựa túi bóng'!P$3,FCSTSDV!$D$1:$L$1,0)),1)/'ống nhựa túi bóng'!$D491,0)</f>
        <v>0</v>
      </c>
      <c r="Q491" s="99">
        <f t="array" ref="Q491">IFERROR(ROUND(INDEX(FCSTSDV!$D$2:$L$2001,MATCH('ống nhựa túi bóng'!$C491,FCSTSDV!$C$2:$C$2001,0),MATCH('ống nhựa túi bóng'!Q$3,FCSTSDV!$D$1:$L$1,0)),1)/'ống nhựa túi bóng'!$D491,0)</f>
        <v>0</v>
      </c>
      <c r="R491" s="99">
        <f t="array" ref="R491">IFERROR(ROUND(INDEX(FCSTSDV!$D$2:$L$2001,MATCH('ống nhựa túi bóng'!$C491,FCSTSDV!$C$2:$C$2001,0),MATCH('ống nhựa túi bóng'!R$3,FCSTSDV!$D$1:$L$1,0)),1)/'ống nhựa túi bóng'!$D491,0)</f>
        <v>0</v>
      </c>
      <c r="S491" s="99">
        <f t="array" ref="S491">IFERROR(ROUND(INDEX(FCSTSDV!$D$2:$L$2001,MATCH('ống nhựa túi bóng'!$C491,FCSTSDV!$C$2:$C$2001,0),MATCH('ống nhựa túi bóng'!S$3,FCSTSDV!$D$1:$L$1,0)),1)/'ống nhựa túi bóng'!$D491,0)</f>
        <v>0</v>
      </c>
      <c r="T491" s="92">
        <f t="shared" si="72"/>
        <v>0</v>
      </c>
    </row>
    <row r="492" spans="1:20" ht="20.100000000000001" hidden="1" customHeight="1">
      <c r="A492" s="813"/>
      <c r="B492" s="808"/>
      <c r="C492" s="55" t="s">
        <v>824</v>
      </c>
      <c r="D492" s="420">
        <v>1500</v>
      </c>
      <c r="E492" s="785"/>
      <c r="F492" s="785"/>
      <c r="G492" s="785"/>
      <c r="H492" s="92">
        <f t="array" ref="H492">IFERROR(ROUND(INDEX(FCSTSDV!$D$2:$L$2001,MATCH('ống nhựa túi bóng'!$C492,FCSTSDV!$C$2:$C$2001,0),MATCH('ống nhựa túi bóng'!H$3,FCSTSDV!$D$1:$L$1,0)),1)/'ống nhựa túi bóng'!$D492,0)</f>
        <v>14</v>
      </c>
      <c r="I492" s="92">
        <f t="array" ref="I492">IFERROR(ROUND(INDEX(FCSTSDV!$D$2:$L$2001,MATCH('ống nhựa túi bóng'!$C492,FCSTSDV!$C$2:$C$2001,0),MATCH('ống nhựa túi bóng'!I$3,FCSTSDV!$D$1:$L$1,0)),1)/'ống nhựa túi bóng'!$D492,0)</f>
        <v>0</v>
      </c>
      <c r="J492" s="92">
        <f t="array" ref="J492">IFERROR(ROUND(INDEX(FCSTSDV!$D$2:$L$2001,MATCH('ống nhựa túi bóng'!$C492,FCSTSDV!$C$2:$C$2001,0),MATCH('ống nhựa túi bóng'!J$3,FCSTSDV!$D$1:$L$1,0)),1)/'ống nhựa túi bóng'!$D492,0)</f>
        <v>8</v>
      </c>
      <c r="K492" s="92">
        <f t="array" ref="K492">IFERROR(ROUND(INDEX(FCSTSDV!$D$2:$L$2001,MATCH('ống nhựa túi bóng'!$C492,FCSTSDV!$C$2:$C$2001,0),MATCH('ống nhựa túi bóng'!K$3,FCSTSDV!$D$1:$L$1,0)),1)/'ống nhựa túi bóng'!$D492,0)</f>
        <v>8</v>
      </c>
      <c r="L492" s="92">
        <f t="array" ref="L492">IFERROR(ROUND(INDEX(FCSTSDV!$D$2:$L$2001,MATCH('ống nhựa túi bóng'!$C492,FCSTSDV!$C$2:$C$2001,0),MATCH('ống nhựa túi bóng'!L$3,FCSTSDV!$D$1:$L$1,0)),1)/'ống nhựa túi bóng'!$D492,0)</f>
        <v>8</v>
      </c>
      <c r="M492" s="92">
        <f t="array" ref="M492">IFERROR(ROUND(INDEX(FCSTSDV!$D$2:$L$2001,MATCH('ống nhựa túi bóng'!$C492,FCSTSDV!$C$2:$C$2001,0),MATCH('ống nhựa túi bóng'!M$3,FCSTSDV!$D$1:$L$1,0)),1)/'ống nhựa túi bóng'!$D492,0)</f>
        <v>8</v>
      </c>
      <c r="N492" s="92">
        <f t="array" ref="N492">IFERROR(ROUND(INDEX(FCSTSDV!$D$2:$L$2001,MATCH('ống nhựa túi bóng'!$C492,FCSTSDV!$C$2:$C$2001,0),MATCH('ống nhựa túi bóng'!N$3,FCSTSDV!$D$1:$L$1,0)),1)/'ống nhựa túi bóng'!$D492,0)</f>
        <v>46</v>
      </c>
      <c r="O492" s="92">
        <f t="array" ref="O492">IFERROR(ROUND(INDEX(FCSTSDV!$D$2:$L$2001,MATCH('ống nhựa túi bóng'!$C492,FCSTSDV!$C$2:$C$2001,0),MATCH('ống nhựa túi bóng'!O$3,FCSTSDV!$D$1:$L$1,0)),1)/'ống nhựa túi bóng'!$D492,0)</f>
        <v>48</v>
      </c>
      <c r="P492" s="92">
        <f t="array" ref="P492">IFERROR(ROUND(INDEX(FCSTSDV!$D$2:$L$2001,MATCH('ống nhựa túi bóng'!$C492,FCSTSDV!$C$2:$C$2001,0),MATCH('ống nhựa túi bóng'!P$3,FCSTSDV!$D$1:$L$1,0)),1)/'ống nhựa túi bóng'!$D492,0)</f>
        <v>48</v>
      </c>
      <c r="Q492" s="92">
        <f t="array" ref="Q492">IFERROR(ROUND(INDEX(FCSTSDV!$D$2:$L$2001,MATCH('ống nhựa túi bóng'!$C492,FCSTSDV!$C$2:$C$2001,0),MATCH('ống nhựa túi bóng'!Q$3,FCSTSDV!$D$1:$L$1,0)),1)/'ống nhựa túi bóng'!$D492,0)</f>
        <v>0</v>
      </c>
      <c r="R492" s="92">
        <f t="array" ref="R492">IFERROR(ROUND(INDEX(FCSTSDV!$D$2:$L$2001,MATCH('ống nhựa túi bóng'!$C492,FCSTSDV!$C$2:$C$2001,0),MATCH('ống nhựa túi bóng'!R$3,FCSTSDV!$D$1:$L$1,0)),1)/'ống nhựa túi bóng'!$D492,0)</f>
        <v>0</v>
      </c>
      <c r="S492" s="92">
        <f t="array" ref="S492">IFERROR(ROUND(INDEX(FCSTSDV!$D$2:$L$2001,MATCH('ống nhựa túi bóng'!$C492,FCSTSDV!$C$2:$C$2001,0),MATCH('ống nhựa túi bóng'!S$3,FCSTSDV!$D$1:$L$1,0)),1)/'ống nhựa túi bóng'!$D492,0)</f>
        <v>0</v>
      </c>
      <c r="T492" s="92">
        <f t="shared" si="72"/>
        <v>188</v>
      </c>
    </row>
    <row r="493" spans="1:20" ht="20.100000000000001" customHeight="1">
      <c r="A493" s="813"/>
      <c r="B493" s="808"/>
      <c r="C493" s="46" t="s">
        <v>186</v>
      </c>
      <c r="D493" s="413">
        <v>1500</v>
      </c>
      <c r="E493" s="785"/>
      <c r="F493" s="785"/>
      <c r="G493" s="785"/>
      <c r="H493" s="92">
        <f t="array" ref="H493">IFERROR(ROUND(INDEX(FCSTSDV!$D$2:$L$2001,MATCH('ống nhựa túi bóng'!$C493,FCSTSDV!$C$2:$C$2001,0),MATCH('ống nhựa túi bóng'!H$3,FCSTSDV!$D$1:$L$1,0)),1)/'ống nhựa túi bóng'!$D493,0)</f>
        <v>0</v>
      </c>
      <c r="I493" s="92">
        <f t="array" ref="I493">IFERROR(ROUND(INDEX(FCSTSDV!$D$2:$L$2001,MATCH('ống nhựa túi bóng'!$C493,FCSTSDV!$C$2:$C$2001,0),MATCH('ống nhựa túi bóng'!I$3,FCSTSDV!$D$1:$L$1,0)),1)/'ống nhựa túi bóng'!$D493,0)</f>
        <v>0</v>
      </c>
      <c r="J493" s="92">
        <f t="array" ref="J493">IFERROR(ROUND(INDEX(FCSTSDV!$D$2:$L$2001,MATCH('ống nhựa túi bóng'!$C493,FCSTSDV!$C$2:$C$2001,0),MATCH('ống nhựa túi bóng'!J$3,FCSTSDV!$D$1:$L$1,0)),1)/'ống nhựa túi bóng'!$D493,0)</f>
        <v>0</v>
      </c>
      <c r="K493" s="92">
        <f t="array" ref="K493">IFERROR(ROUND(INDEX(FCSTSDV!$D$2:$L$2001,MATCH('ống nhựa túi bóng'!$C493,FCSTSDV!$C$2:$C$2001,0),MATCH('ống nhựa túi bóng'!K$3,FCSTSDV!$D$1:$L$1,0)),1)/'ống nhựa túi bóng'!$D493,0)</f>
        <v>0</v>
      </c>
      <c r="L493" s="92">
        <f t="array" ref="L493">IFERROR(ROUND(INDEX(FCSTSDV!$D$2:$L$2001,MATCH('ống nhựa túi bóng'!$C493,FCSTSDV!$C$2:$C$2001,0),MATCH('ống nhựa túi bóng'!L$3,FCSTSDV!$D$1:$L$1,0)),1)/'ống nhựa túi bóng'!$D493,0)</f>
        <v>0</v>
      </c>
      <c r="M493" s="92">
        <f t="array" ref="M493">IFERROR(ROUND(INDEX(FCSTSDV!$D$2:$L$2001,MATCH('ống nhựa túi bóng'!$C493,FCSTSDV!$C$2:$C$2001,0),MATCH('ống nhựa túi bóng'!M$3,FCSTSDV!$D$1:$L$1,0)),1)/'ống nhựa túi bóng'!$D493,0)</f>
        <v>0</v>
      </c>
      <c r="N493" s="92">
        <f t="array" ref="N493">IFERROR(ROUND(INDEX(FCSTSDV!$D$2:$L$2001,MATCH('ống nhựa túi bóng'!$C493,FCSTSDV!$C$2:$C$2001,0),MATCH('ống nhựa túi bóng'!N$3,FCSTSDV!$D$1:$L$1,0)),1)/'ống nhựa túi bóng'!$D493,0)</f>
        <v>0</v>
      </c>
      <c r="O493" s="92">
        <f t="array" ref="O493">IFERROR(ROUND(INDEX(FCSTSDV!$D$2:$L$2001,MATCH('ống nhựa túi bóng'!$C493,FCSTSDV!$C$2:$C$2001,0),MATCH('ống nhựa túi bóng'!O$3,FCSTSDV!$D$1:$L$1,0)),1)/'ống nhựa túi bóng'!$D493,0)</f>
        <v>0</v>
      </c>
      <c r="P493" s="92">
        <f t="array" ref="P493">IFERROR(ROUND(INDEX(FCSTSDV!$D$2:$L$2001,MATCH('ống nhựa túi bóng'!$C493,FCSTSDV!$C$2:$C$2001,0),MATCH('ống nhựa túi bóng'!P$3,FCSTSDV!$D$1:$L$1,0)),1)/'ống nhựa túi bóng'!$D493,0)</f>
        <v>0</v>
      </c>
      <c r="Q493" s="92">
        <f t="array" ref="Q493">IFERROR(ROUND(INDEX(FCSTSDV!$D$2:$L$2001,MATCH('ống nhựa túi bóng'!$C493,FCSTSDV!$C$2:$C$2001,0),MATCH('ống nhựa túi bóng'!Q$3,FCSTSDV!$D$1:$L$1,0)),1)/'ống nhựa túi bóng'!$D493,0)</f>
        <v>0</v>
      </c>
      <c r="R493" s="92">
        <f t="array" ref="R493">IFERROR(ROUND(INDEX(FCSTSDV!$D$2:$L$2001,MATCH('ống nhựa túi bóng'!$C493,FCSTSDV!$C$2:$C$2001,0),MATCH('ống nhựa túi bóng'!R$3,FCSTSDV!$D$1:$L$1,0)),1)/'ống nhựa túi bóng'!$D493,0)</f>
        <v>0</v>
      </c>
      <c r="S493" s="92">
        <f t="array" ref="S493">IFERROR(ROUND(INDEX(FCSTSDV!$D$2:$L$2001,MATCH('ống nhựa túi bóng'!$C493,FCSTSDV!$C$2:$C$2001,0),MATCH('ống nhựa túi bóng'!S$3,FCSTSDV!$D$1:$L$1,0)),1)/'ống nhựa túi bóng'!$D493,0)</f>
        <v>0</v>
      </c>
      <c r="T493" s="92">
        <f t="shared" si="72"/>
        <v>0</v>
      </c>
    </row>
    <row r="494" spans="1:20" ht="20.100000000000001" customHeight="1">
      <c r="A494" s="813"/>
      <c r="B494" s="808"/>
      <c r="C494" s="46" t="s">
        <v>990</v>
      </c>
      <c r="D494" s="413">
        <v>1500</v>
      </c>
      <c r="E494" s="785"/>
      <c r="F494" s="785"/>
      <c r="G494" s="785"/>
      <c r="H494" s="92">
        <f t="array" ref="H494">IFERROR(ROUND(INDEX(FCSTSDV!$D$2:$L$2001,MATCH('ống nhựa túi bóng'!$C494,FCSTSDV!$C$2:$C$2001,0),MATCH('ống nhựa túi bóng'!H$3,FCSTSDV!$D$1:$L$1,0)),1)/'ống nhựa túi bóng'!$D494,0)</f>
        <v>0</v>
      </c>
      <c r="I494" s="92">
        <f t="array" ref="I494">IFERROR(ROUND(INDEX(FCSTSDV!$D$2:$L$2001,MATCH('ống nhựa túi bóng'!$C494,FCSTSDV!$C$2:$C$2001,0),MATCH('ống nhựa túi bóng'!I$3,FCSTSDV!$D$1:$L$1,0)),1)/'ống nhựa túi bóng'!$D494,0)</f>
        <v>0</v>
      </c>
      <c r="J494" s="92">
        <f t="array" ref="J494">IFERROR(ROUND(INDEX(FCSTSDV!$D$2:$L$2001,MATCH('ống nhựa túi bóng'!$C494,FCSTSDV!$C$2:$C$2001,0),MATCH('ống nhựa túi bóng'!J$3,FCSTSDV!$D$1:$L$1,0)),1)/'ống nhựa túi bóng'!$D494,0)</f>
        <v>0</v>
      </c>
      <c r="K494" s="92">
        <f t="array" ref="K494">IFERROR(ROUND(INDEX(FCSTSDV!$D$2:$L$2001,MATCH('ống nhựa túi bóng'!$C494,FCSTSDV!$C$2:$C$2001,0),MATCH('ống nhựa túi bóng'!K$3,FCSTSDV!$D$1:$L$1,0)),1)/'ống nhựa túi bóng'!$D494,0)</f>
        <v>0</v>
      </c>
      <c r="L494" s="92">
        <f t="array" ref="L494">IFERROR(ROUND(INDEX(FCSTSDV!$D$2:$L$2001,MATCH('ống nhựa túi bóng'!$C494,FCSTSDV!$C$2:$C$2001,0),MATCH('ống nhựa túi bóng'!L$3,FCSTSDV!$D$1:$L$1,0)),1)/'ống nhựa túi bóng'!$D494,0)</f>
        <v>0</v>
      </c>
      <c r="M494" s="92">
        <f t="array" ref="M494">IFERROR(ROUND(INDEX(FCSTSDV!$D$2:$L$2001,MATCH('ống nhựa túi bóng'!$C494,FCSTSDV!$C$2:$C$2001,0),MATCH('ống nhựa túi bóng'!M$3,FCSTSDV!$D$1:$L$1,0)),1)/'ống nhựa túi bóng'!$D494,0)</f>
        <v>0</v>
      </c>
      <c r="N494" s="92">
        <f t="array" ref="N494">IFERROR(ROUND(INDEX(FCSTSDV!$D$2:$L$2001,MATCH('ống nhựa túi bóng'!$C494,FCSTSDV!$C$2:$C$2001,0),MATCH('ống nhựa túi bóng'!N$3,FCSTSDV!$D$1:$L$1,0)),1)/'ống nhựa túi bóng'!$D494,0)</f>
        <v>0</v>
      </c>
      <c r="O494" s="92">
        <f t="array" ref="O494">IFERROR(ROUND(INDEX(FCSTSDV!$D$2:$L$2001,MATCH('ống nhựa túi bóng'!$C494,FCSTSDV!$C$2:$C$2001,0),MATCH('ống nhựa túi bóng'!O$3,FCSTSDV!$D$1:$L$1,0)),1)/'ống nhựa túi bóng'!$D494,0)</f>
        <v>0</v>
      </c>
      <c r="P494" s="92">
        <f t="array" ref="P494">IFERROR(ROUND(INDEX(FCSTSDV!$D$2:$L$2001,MATCH('ống nhựa túi bóng'!$C494,FCSTSDV!$C$2:$C$2001,0),MATCH('ống nhựa túi bóng'!P$3,FCSTSDV!$D$1:$L$1,0)),1)/'ống nhựa túi bóng'!$D494,0)</f>
        <v>0</v>
      </c>
      <c r="Q494" s="92">
        <f t="array" ref="Q494">IFERROR(ROUND(INDEX(FCSTSDV!$D$2:$L$2001,MATCH('ống nhựa túi bóng'!$C494,FCSTSDV!$C$2:$C$2001,0),MATCH('ống nhựa túi bóng'!Q$3,FCSTSDV!$D$1:$L$1,0)),1)/'ống nhựa túi bóng'!$D494,0)</f>
        <v>0</v>
      </c>
      <c r="R494" s="92">
        <f t="array" ref="R494">IFERROR(ROUND(INDEX(FCSTSDV!$D$2:$L$2001,MATCH('ống nhựa túi bóng'!$C494,FCSTSDV!$C$2:$C$2001,0),MATCH('ống nhựa túi bóng'!R$3,FCSTSDV!$D$1:$L$1,0)),1)/'ống nhựa túi bóng'!$D494,0)</f>
        <v>0</v>
      </c>
      <c r="S494" s="92">
        <f t="array" ref="S494">IFERROR(ROUND(INDEX(FCSTSDV!$D$2:$L$2001,MATCH('ống nhựa túi bóng'!$C494,FCSTSDV!$C$2:$C$2001,0),MATCH('ống nhựa túi bóng'!S$3,FCSTSDV!$D$1:$L$1,0)),1)/'ống nhựa túi bóng'!$D494,0)</f>
        <v>0</v>
      </c>
      <c r="T494" s="92">
        <f t="shared" si="72"/>
        <v>0</v>
      </c>
    </row>
    <row r="495" spans="1:20" ht="20.100000000000001" customHeight="1">
      <c r="A495" s="813"/>
      <c r="B495" s="808"/>
      <c r="C495" s="46" t="s">
        <v>187</v>
      </c>
      <c r="D495" s="413">
        <v>1500</v>
      </c>
      <c r="E495" s="785"/>
      <c r="F495" s="785"/>
      <c r="G495" s="785"/>
      <c r="H495" s="92">
        <f t="array" ref="H495">IFERROR(ROUND(INDEX(FCSTSDV!$D$2:$L$2001,MATCH('ống nhựa túi bóng'!$C495,FCSTSDV!$C$2:$C$2001,0),MATCH('ống nhựa túi bóng'!H$3,FCSTSDV!$D$1:$L$1,0)),1)/'ống nhựa túi bóng'!$D495,0)</f>
        <v>0</v>
      </c>
      <c r="I495" s="92">
        <f t="array" ref="I495">IFERROR(ROUND(INDEX(FCSTSDV!$D$2:$L$2001,MATCH('ống nhựa túi bóng'!$C495,FCSTSDV!$C$2:$C$2001,0),MATCH('ống nhựa túi bóng'!I$3,FCSTSDV!$D$1:$L$1,0)),1)/'ống nhựa túi bóng'!$D495,0)</f>
        <v>0</v>
      </c>
      <c r="J495" s="92">
        <f t="array" ref="J495">IFERROR(ROUND(INDEX(FCSTSDV!$D$2:$L$2001,MATCH('ống nhựa túi bóng'!$C495,FCSTSDV!$C$2:$C$2001,0),MATCH('ống nhựa túi bóng'!J$3,FCSTSDV!$D$1:$L$1,0)),1)/'ống nhựa túi bóng'!$D495,0)</f>
        <v>0</v>
      </c>
      <c r="K495" s="92">
        <f t="array" ref="K495">IFERROR(ROUND(INDEX(FCSTSDV!$D$2:$L$2001,MATCH('ống nhựa túi bóng'!$C495,FCSTSDV!$C$2:$C$2001,0),MATCH('ống nhựa túi bóng'!K$3,FCSTSDV!$D$1:$L$1,0)),1)/'ống nhựa túi bóng'!$D495,0)</f>
        <v>0</v>
      </c>
      <c r="L495" s="92">
        <f t="array" ref="L495">IFERROR(ROUND(INDEX(FCSTSDV!$D$2:$L$2001,MATCH('ống nhựa túi bóng'!$C495,FCSTSDV!$C$2:$C$2001,0),MATCH('ống nhựa túi bóng'!L$3,FCSTSDV!$D$1:$L$1,0)),1)/'ống nhựa túi bóng'!$D495,0)</f>
        <v>0</v>
      </c>
      <c r="M495" s="92">
        <f t="array" ref="M495">IFERROR(ROUND(INDEX(FCSTSDV!$D$2:$L$2001,MATCH('ống nhựa túi bóng'!$C495,FCSTSDV!$C$2:$C$2001,0),MATCH('ống nhựa túi bóng'!M$3,FCSTSDV!$D$1:$L$1,0)),1)/'ống nhựa túi bóng'!$D495,0)</f>
        <v>0</v>
      </c>
      <c r="N495" s="92">
        <f t="array" ref="N495">IFERROR(ROUND(INDEX(FCSTSDV!$D$2:$L$2001,MATCH('ống nhựa túi bóng'!$C495,FCSTSDV!$C$2:$C$2001,0),MATCH('ống nhựa túi bóng'!N$3,FCSTSDV!$D$1:$L$1,0)),1)/'ống nhựa túi bóng'!$D495,0)</f>
        <v>0</v>
      </c>
      <c r="O495" s="92">
        <f t="array" ref="O495">IFERROR(ROUND(INDEX(FCSTSDV!$D$2:$L$2001,MATCH('ống nhựa túi bóng'!$C495,FCSTSDV!$C$2:$C$2001,0),MATCH('ống nhựa túi bóng'!O$3,FCSTSDV!$D$1:$L$1,0)),1)/'ống nhựa túi bóng'!$D495,0)</f>
        <v>0</v>
      </c>
      <c r="P495" s="92">
        <f t="array" ref="P495">IFERROR(ROUND(INDEX(FCSTSDV!$D$2:$L$2001,MATCH('ống nhựa túi bóng'!$C495,FCSTSDV!$C$2:$C$2001,0),MATCH('ống nhựa túi bóng'!P$3,FCSTSDV!$D$1:$L$1,0)),1)/'ống nhựa túi bóng'!$D495,0)</f>
        <v>0</v>
      </c>
      <c r="Q495" s="92">
        <f t="array" ref="Q495">IFERROR(ROUND(INDEX(FCSTSDV!$D$2:$L$2001,MATCH('ống nhựa túi bóng'!$C495,FCSTSDV!$C$2:$C$2001,0),MATCH('ống nhựa túi bóng'!Q$3,FCSTSDV!$D$1:$L$1,0)),1)/'ống nhựa túi bóng'!$D495,0)</f>
        <v>0</v>
      </c>
      <c r="R495" s="92">
        <f t="array" ref="R495">IFERROR(ROUND(INDEX(FCSTSDV!$D$2:$L$2001,MATCH('ống nhựa túi bóng'!$C495,FCSTSDV!$C$2:$C$2001,0),MATCH('ống nhựa túi bóng'!R$3,FCSTSDV!$D$1:$L$1,0)),1)/'ống nhựa túi bóng'!$D495,0)</f>
        <v>0</v>
      </c>
      <c r="S495" s="92">
        <f t="array" ref="S495">IFERROR(ROUND(INDEX(FCSTSDV!$D$2:$L$2001,MATCH('ống nhựa túi bóng'!$C495,FCSTSDV!$C$2:$C$2001,0),MATCH('ống nhựa túi bóng'!S$3,FCSTSDV!$D$1:$L$1,0)),1)/'ống nhựa túi bóng'!$D495,0)</f>
        <v>0</v>
      </c>
      <c r="T495" s="92">
        <f t="shared" si="72"/>
        <v>0</v>
      </c>
    </row>
    <row r="496" spans="1:20" ht="20.100000000000001" customHeight="1">
      <c r="A496" s="813"/>
      <c r="B496" s="808"/>
      <c r="C496" s="46" t="s">
        <v>188</v>
      </c>
      <c r="D496" s="413">
        <v>1500</v>
      </c>
      <c r="E496" s="785"/>
      <c r="F496" s="785"/>
      <c r="G496" s="785"/>
      <c r="H496" s="92">
        <f t="array" ref="H496">IFERROR(ROUND(INDEX(FCSTSDV!$D$2:$L$2001,MATCH('ống nhựa túi bóng'!$C496,FCSTSDV!$C$2:$C$2001,0),MATCH('ống nhựa túi bóng'!H$3,FCSTSDV!$D$1:$L$1,0)),1)/'ống nhựa túi bóng'!$D496,0)</f>
        <v>0</v>
      </c>
      <c r="I496" s="92">
        <f t="array" ref="I496">IFERROR(ROUND(INDEX(FCSTSDV!$D$2:$L$2001,MATCH('ống nhựa túi bóng'!$C496,FCSTSDV!$C$2:$C$2001,0),MATCH('ống nhựa túi bóng'!I$3,FCSTSDV!$D$1:$L$1,0)),1)/'ống nhựa túi bóng'!$D496,0)</f>
        <v>0</v>
      </c>
      <c r="J496" s="92">
        <f t="array" ref="J496">IFERROR(ROUND(INDEX(FCSTSDV!$D$2:$L$2001,MATCH('ống nhựa túi bóng'!$C496,FCSTSDV!$C$2:$C$2001,0),MATCH('ống nhựa túi bóng'!J$3,FCSTSDV!$D$1:$L$1,0)),1)/'ống nhựa túi bóng'!$D496,0)</f>
        <v>0</v>
      </c>
      <c r="K496" s="92">
        <f t="array" ref="K496">IFERROR(ROUND(INDEX(FCSTSDV!$D$2:$L$2001,MATCH('ống nhựa túi bóng'!$C496,FCSTSDV!$C$2:$C$2001,0),MATCH('ống nhựa túi bóng'!K$3,FCSTSDV!$D$1:$L$1,0)),1)/'ống nhựa túi bóng'!$D496,0)</f>
        <v>0</v>
      </c>
      <c r="L496" s="92">
        <f t="array" ref="L496">IFERROR(ROUND(INDEX(FCSTSDV!$D$2:$L$2001,MATCH('ống nhựa túi bóng'!$C496,FCSTSDV!$C$2:$C$2001,0),MATCH('ống nhựa túi bóng'!L$3,FCSTSDV!$D$1:$L$1,0)),1)/'ống nhựa túi bóng'!$D496,0)</f>
        <v>0</v>
      </c>
      <c r="M496" s="92">
        <f t="array" ref="M496">IFERROR(ROUND(INDEX(FCSTSDV!$D$2:$L$2001,MATCH('ống nhựa túi bóng'!$C496,FCSTSDV!$C$2:$C$2001,0),MATCH('ống nhựa túi bóng'!M$3,FCSTSDV!$D$1:$L$1,0)),1)/'ống nhựa túi bóng'!$D496,0)</f>
        <v>0</v>
      </c>
      <c r="N496" s="92">
        <f t="array" ref="N496">IFERROR(ROUND(INDEX(FCSTSDV!$D$2:$L$2001,MATCH('ống nhựa túi bóng'!$C496,FCSTSDV!$C$2:$C$2001,0),MATCH('ống nhựa túi bóng'!N$3,FCSTSDV!$D$1:$L$1,0)),1)/'ống nhựa túi bóng'!$D496,0)</f>
        <v>0</v>
      </c>
      <c r="O496" s="92">
        <f t="array" ref="O496">IFERROR(ROUND(INDEX(FCSTSDV!$D$2:$L$2001,MATCH('ống nhựa túi bóng'!$C496,FCSTSDV!$C$2:$C$2001,0),MATCH('ống nhựa túi bóng'!O$3,FCSTSDV!$D$1:$L$1,0)),1)/'ống nhựa túi bóng'!$D496,0)</f>
        <v>0</v>
      </c>
      <c r="P496" s="92">
        <f t="array" ref="P496">IFERROR(ROUND(INDEX(FCSTSDV!$D$2:$L$2001,MATCH('ống nhựa túi bóng'!$C496,FCSTSDV!$C$2:$C$2001,0),MATCH('ống nhựa túi bóng'!P$3,FCSTSDV!$D$1:$L$1,0)),1)/'ống nhựa túi bóng'!$D496,0)</f>
        <v>0</v>
      </c>
      <c r="Q496" s="92">
        <f t="array" ref="Q496">IFERROR(ROUND(INDEX(FCSTSDV!$D$2:$L$2001,MATCH('ống nhựa túi bóng'!$C496,FCSTSDV!$C$2:$C$2001,0),MATCH('ống nhựa túi bóng'!Q$3,FCSTSDV!$D$1:$L$1,0)),1)/'ống nhựa túi bóng'!$D496,0)</f>
        <v>0</v>
      </c>
      <c r="R496" s="92">
        <f t="array" ref="R496">IFERROR(ROUND(INDEX(FCSTSDV!$D$2:$L$2001,MATCH('ống nhựa túi bóng'!$C496,FCSTSDV!$C$2:$C$2001,0),MATCH('ống nhựa túi bóng'!R$3,FCSTSDV!$D$1:$L$1,0)),1)/'ống nhựa túi bóng'!$D496,0)</f>
        <v>0</v>
      </c>
      <c r="S496" s="92">
        <f t="array" ref="S496">IFERROR(ROUND(INDEX(FCSTSDV!$D$2:$L$2001,MATCH('ống nhựa túi bóng'!$C496,FCSTSDV!$C$2:$C$2001,0),MATCH('ống nhựa túi bóng'!S$3,FCSTSDV!$D$1:$L$1,0)),1)/'ống nhựa túi bóng'!$D496,0)</f>
        <v>0</v>
      </c>
      <c r="T496" s="92">
        <f t="shared" si="72"/>
        <v>0</v>
      </c>
    </row>
    <row r="497" spans="1:20" ht="20.100000000000001" customHeight="1">
      <c r="A497" s="813"/>
      <c r="B497" s="808"/>
      <c r="C497" s="46" t="s">
        <v>189</v>
      </c>
      <c r="D497" s="413">
        <v>1500</v>
      </c>
      <c r="E497" s="785"/>
      <c r="F497" s="785"/>
      <c r="G497" s="785"/>
      <c r="H497" s="92">
        <f t="array" ref="H497">IFERROR(ROUND(INDEX(FCSTSDV!$D$2:$L$2001,MATCH('ống nhựa túi bóng'!$C497,FCSTSDV!$C$2:$C$2001,0),MATCH('ống nhựa túi bóng'!H$3,FCSTSDV!$D$1:$L$1,0)),1)/'ống nhựa túi bóng'!$D497,0)</f>
        <v>0</v>
      </c>
      <c r="I497" s="92">
        <f t="array" ref="I497">IFERROR(ROUND(INDEX(FCSTSDV!$D$2:$L$2001,MATCH('ống nhựa túi bóng'!$C497,FCSTSDV!$C$2:$C$2001,0),MATCH('ống nhựa túi bóng'!I$3,FCSTSDV!$D$1:$L$1,0)),1)/'ống nhựa túi bóng'!$D497,0)</f>
        <v>0</v>
      </c>
      <c r="J497" s="92">
        <f t="array" ref="J497">IFERROR(ROUND(INDEX(FCSTSDV!$D$2:$L$2001,MATCH('ống nhựa túi bóng'!$C497,FCSTSDV!$C$2:$C$2001,0),MATCH('ống nhựa túi bóng'!J$3,FCSTSDV!$D$1:$L$1,0)),1)/'ống nhựa túi bóng'!$D497,0)</f>
        <v>0</v>
      </c>
      <c r="K497" s="92">
        <f t="array" ref="K497">IFERROR(ROUND(INDEX(FCSTSDV!$D$2:$L$2001,MATCH('ống nhựa túi bóng'!$C497,FCSTSDV!$C$2:$C$2001,0),MATCH('ống nhựa túi bóng'!K$3,FCSTSDV!$D$1:$L$1,0)),1)/'ống nhựa túi bóng'!$D497,0)</f>
        <v>0</v>
      </c>
      <c r="L497" s="92">
        <f t="array" ref="L497">IFERROR(ROUND(INDEX(FCSTSDV!$D$2:$L$2001,MATCH('ống nhựa túi bóng'!$C497,FCSTSDV!$C$2:$C$2001,0),MATCH('ống nhựa túi bóng'!L$3,FCSTSDV!$D$1:$L$1,0)),1)/'ống nhựa túi bóng'!$D497,0)</f>
        <v>0</v>
      </c>
      <c r="M497" s="92">
        <f t="array" ref="M497">IFERROR(ROUND(INDEX(FCSTSDV!$D$2:$L$2001,MATCH('ống nhựa túi bóng'!$C497,FCSTSDV!$C$2:$C$2001,0),MATCH('ống nhựa túi bóng'!M$3,FCSTSDV!$D$1:$L$1,0)),1)/'ống nhựa túi bóng'!$D497,0)</f>
        <v>0</v>
      </c>
      <c r="N497" s="92">
        <f t="array" ref="N497">IFERROR(ROUND(INDEX(FCSTSDV!$D$2:$L$2001,MATCH('ống nhựa túi bóng'!$C497,FCSTSDV!$C$2:$C$2001,0),MATCH('ống nhựa túi bóng'!N$3,FCSTSDV!$D$1:$L$1,0)),1)/'ống nhựa túi bóng'!$D497,0)</f>
        <v>0</v>
      </c>
      <c r="O497" s="92">
        <f t="array" ref="O497">IFERROR(ROUND(INDEX(FCSTSDV!$D$2:$L$2001,MATCH('ống nhựa túi bóng'!$C497,FCSTSDV!$C$2:$C$2001,0),MATCH('ống nhựa túi bóng'!O$3,FCSTSDV!$D$1:$L$1,0)),1)/'ống nhựa túi bóng'!$D497,0)</f>
        <v>0</v>
      </c>
      <c r="P497" s="92">
        <f t="array" ref="P497">IFERROR(ROUND(INDEX(FCSTSDV!$D$2:$L$2001,MATCH('ống nhựa túi bóng'!$C497,FCSTSDV!$C$2:$C$2001,0),MATCH('ống nhựa túi bóng'!P$3,FCSTSDV!$D$1:$L$1,0)),1)/'ống nhựa túi bóng'!$D497,0)</f>
        <v>0</v>
      </c>
      <c r="Q497" s="92">
        <f t="array" ref="Q497">IFERROR(ROUND(INDEX(FCSTSDV!$D$2:$L$2001,MATCH('ống nhựa túi bóng'!$C497,FCSTSDV!$C$2:$C$2001,0),MATCH('ống nhựa túi bóng'!Q$3,FCSTSDV!$D$1:$L$1,0)),1)/'ống nhựa túi bóng'!$D497,0)</f>
        <v>0</v>
      </c>
      <c r="R497" s="92">
        <f t="array" ref="R497">IFERROR(ROUND(INDEX(FCSTSDV!$D$2:$L$2001,MATCH('ống nhựa túi bóng'!$C497,FCSTSDV!$C$2:$C$2001,0),MATCH('ống nhựa túi bóng'!R$3,FCSTSDV!$D$1:$L$1,0)),1)/'ống nhựa túi bóng'!$D497,0)</f>
        <v>0</v>
      </c>
      <c r="S497" s="92">
        <f t="array" ref="S497">IFERROR(ROUND(INDEX(FCSTSDV!$D$2:$L$2001,MATCH('ống nhựa túi bóng'!$C497,FCSTSDV!$C$2:$C$2001,0),MATCH('ống nhựa túi bóng'!S$3,FCSTSDV!$D$1:$L$1,0)),1)/'ống nhựa túi bóng'!$D497,0)</f>
        <v>0</v>
      </c>
      <c r="T497" s="92">
        <f t="shared" si="72"/>
        <v>0</v>
      </c>
    </row>
    <row r="498" spans="1:20" ht="20.100000000000001" customHeight="1">
      <c r="A498" s="813"/>
      <c r="B498" s="808"/>
      <c r="C498" s="46" t="s">
        <v>190</v>
      </c>
      <c r="D498" s="413">
        <v>1500</v>
      </c>
      <c r="E498" s="785"/>
      <c r="F498" s="785"/>
      <c r="G498" s="785"/>
      <c r="H498" s="92">
        <f t="array" ref="H498">IFERROR(ROUND(INDEX(FCSTSDV!$D$2:$L$2001,MATCH('ống nhựa túi bóng'!$C498,FCSTSDV!$C$2:$C$2001,0),MATCH('ống nhựa túi bóng'!H$3,FCSTSDV!$D$1:$L$1,0)),1)/'ống nhựa túi bóng'!$D498,0)</f>
        <v>0</v>
      </c>
      <c r="I498" s="92">
        <f t="array" ref="I498">IFERROR(ROUND(INDEX(FCSTSDV!$D$2:$L$2001,MATCH('ống nhựa túi bóng'!$C498,FCSTSDV!$C$2:$C$2001,0),MATCH('ống nhựa túi bóng'!I$3,FCSTSDV!$D$1:$L$1,0)),1)/'ống nhựa túi bóng'!$D498,0)</f>
        <v>0</v>
      </c>
      <c r="J498" s="92">
        <f t="array" ref="J498">IFERROR(ROUND(INDEX(FCSTSDV!$D$2:$L$2001,MATCH('ống nhựa túi bóng'!$C498,FCSTSDV!$C$2:$C$2001,0),MATCH('ống nhựa túi bóng'!J$3,FCSTSDV!$D$1:$L$1,0)),1)/'ống nhựa túi bóng'!$D498,0)</f>
        <v>0</v>
      </c>
      <c r="K498" s="92">
        <f t="array" ref="K498">IFERROR(ROUND(INDEX(FCSTSDV!$D$2:$L$2001,MATCH('ống nhựa túi bóng'!$C498,FCSTSDV!$C$2:$C$2001,0),MATCH('ống nhựa túi bóng'!K$3,FCSTSDV!$D$1:$L$1,0)),1)/'ống nhựa túi bóng'!$D498,0)</f>
        <v>0</v>
      </c>
      <c r="L498" s="92">
        <f t="array" ref="L498">IFERROR(ROUND(INDEX(FCSTSDV!$D$2:$L$2001,MATCH('ống nhựa túi bóng'!$C498,FCSTSDV!$C$2:$C$2001,0),MATCH('ống nhựa túi bóng'!L$3,FCSTSDV!$D$1:$L$1,0)),1)/'ống nhựa túi bóng'!$D498,0)</f>
        <v>0</v>
      </c>
      <c r="M498" s="92">
        <f t="array" ref="M498">IFERROR(ROUND(INDEX(FCSTSDV!$D$2:$L$2001,MATCH('ống nhựa túi bóng'!$C498,FCSTSDV!$C$2:$C$2001,0),MATCH('ống nhựa túi bóng'!M$3,FCSTSDV!$D$1:$L$1,0)),1)/'ống nhựa túi bóng'!$D498,0)</f>
        <v>0</v>
      </c>
      <c r="N498" s="92">
        <f t="array" ref="N498">IFERROR(ROUND(INDEX(FCSTSDV!$D$2:$L$2001,MATCH('ống nhựa túi bóng'!$C498,FCSTSDV!$C$2:$C$2001,0),MATCH('ống nhựa túi bóng'!N$3,FCSTSDV!$D$1:$L$1,0)),1)/'ống nhựa túi bóng'!$D498,0)</f>
        <v>0</v>
      </c>
      <c r="O498" s="92">
        <f t="array" ref="O498">IFERROR(ROUND(INDEX(FCSTSDV!$D$2:$L$2001,MATCH('ống nhựa túi bóng'!$C498,FCSTSDV!$C$2:$C$2001,0),MATCH('ống nhựa túi bóng'!O$3,FCSTSDV!$D$1:$L$1,0)),1)/'ống nhựa túi bóng'!$D498,0)</f>
        <v>0</v>
      </c>
      <c r="P498" s="92">
        <f t="array" ref="P498">IFERROR(ROUND(INDEX(FCSTSDV!$D$2:$L$2001,MATCH('ống nhựa túi bóng'!$C498,FCSTSDV!$C$2:$C$2001,0),MATCH('ống nhựa túi bóng'!P$3,FCSTSDV!$D$1:$L$1,0)),1)/'ống nhựa túi bóng'!$D498,0)</f>
        <v>0</v>
      </c>
      <c r="Q498" s="92">
        <f t="array" ref="Q498">IFERROR(ROUND(INDEX(FCSTSDV!$D$2:$L$2001,MATCH('ống nhựa túi bóng'!$C498,FCSTSDV!$C$2:$C$2001,0),MATCH('ống nhựa túi bóng'!Q$3,FCSTSDV!$D$1:$L$1,0)),1)/'ống nhựa túi bóng'!$D498,0)</f>
        <v>0</v>
      </c>
      <c r="R498" s="92">
        <f t="array" ref="R498">IFERROR(ROUND(INDEX(FCSTSDV!$D$2:$L$2001,MATCH('ống nhựa túi bóng'!$C498,FCSTSDV!$C$2:$C$2001,0),MATCH('ống nhựa túi bóng'!R$3,FCSTSDV!$D$1:$L$1,0)),1)/'ống nhựa túi bóng'!$D498,0)</f>
        <v>0</v>
      </c>
      <c r="S498" s="92">
        <f t="array" ref="S498">IFERROR(ROUND(INDEX(FCSTSDV!$D$2:$L$2001,MATCH('ống nhựa túi bóng'!$C498,FCSTSDV!$C$2:$C$2001,0),MATCH('ống nhựa túi bóng'!S$3,FCSTSDV!$D$1:$L$1,0)),1)/'ống nhựa túi bóng'!$D498,0)</f>
        <v>0</v>
      </c>
      <c r="T498" s="92">
        <f t="shared" si="72"/>
        <v>0</v>
      </c>
    </row>
    <row r="499" spans="1:20" ht="20.100000000000001" customHeight="1">
      <c r="A499" s="813"/>
      <c r="B499" s="808"/>
      <c r="C499" s="46" t="s">
        <v>191</v>
      </c>
      <c r="D499" s="413">
        <v>1500</v>
      </c>
      <c r="E499" s="785"/>
      <c r="F499" s="785"/>
      <c r="G499" s="785"/>
      <c r="H499" s="92">
        <f t="array" ref="H499">IFERROR(ROUND(INDEX(FCSTSDV!$D$2:$L$2001,MATCH('ống nhựa túi bóng'!$C499,FCSTSDV!$C$2:$C$2001,0),MATCH('ống nhựa túi bóng'!H$3,FCSTSDV!$D$1:$L$1,0)),1)/'ống nhựa túi bóng'!$D499,0)</f>
        <v>0</v>
      </c>
      <c r="I499" s="92">
        <f t="array" ref="I499">IFERROR(ROUND(INDEX(FCSTSDV!$D$2:$L$2001,MATCH('ống nhựa túi bóng'!$C499,FCSTSDV!$C$2:$C$2001,0),MATCH('ống nhựa túi bóng'!I$3,FCSTSDV!$D$1:$L$1,0)),1)/'ống nhựa túi bóng'!$D499,0)</f>
        <v>0</v>
      </c>
      <c r="J499" s="92">
        <f t="array" ref="J499">IFERROR(ROUND(INDEX(FCSTSDV!$D$2:$L$2001,MATCH('ống nhựa túi bóng'!$C499,FCSTSDV!$C$2:$C$2001,0),MATCH('ống nhựa túi bóng'!J$3,FCSTSDV!$D$1:$L$1,0)),1)/'ống nhựa túi bóng'!$D499,0)</f>
        <v>0</v>
      </c>
      <c r="K499" s="92">
        <f t="array" ref="K499">IFERROR(ROUND(INDEX(FCSTSDV!$D$2:$L$2001,MATCH('ống nhựa túi bóng'!$C499,FCSTSDV!$C$2:$C$2001,0),MATCH('ống nhựa túi bóng'!K$3,FCSTSDV!$D$1:$L$1,0)),1)/'ống nhựa túi bóng'!$D499,0)</f>
        <v>0</v>
      </c>
      <c r="L499" s="92">
        <f t="array" ref="L499">IFERROR(ROUND(INDEX(FCSTSDV!$D$2:$L$2001,MATCH('ống nhựa túi bóng'!$C499,FCSTSDV!$C$2:$C$2001,0),MATCH('ống nhựa túi bóng'!L$3,FCSTSDV!$D$1:$L$1,0)),1)/'ống nhựa túi bóng'!$D499,0)</f>
        <v>0</v>
      </c>
      <c r="M499" s="92">
        <f t="array" ref="M499">IFERROR(ROUND(INDEX(FCSTSDV!$D$2:$L$2001,MATCH('ống nhựa túi bóng'!$C499,FCSTSDV!$C$2:$C$2001,0),MATCH('ống nhựa túi bóng'!M$3,FCSTSDV!$D$1:$L$1,0)),1)/'ống nhựa túi bóng'!$D499,0)</f>
        <v>0</v>
      </c>
      <c r="N499" s="92">
        <f t="array" ref="N499">IFERROR(ROUND(INDEX(FCSTSDV!$D$2:$L$2001,MATCH('ống nhựa túi bóng'!$C499,FCSTSDV!$C$2:$C$2001,0),MATCH('ống nhựa túi bóng'!N$3,FCSTSDV!$D$1:$L$1,0)),1)/'ống nhựa túi bóng'!$D499,0)</f>
        <v>0</v>
      </c>
      <c r="O499" s="92">
        <f t="array" ref="O499">IFERROR(ROUND(INDEX(FCSTSDV!$D$2:$L$2001,MATCH('ống nhựa túi bóng'!$C499,FCSTSDV!$C$2:$C$2001,0),MATCH('ống nhựa túi bóng'!O$3,FCSTSDV!$D$1:$L$1,0)),1)/'ống nhựa túi bóng'!$D499,0)</f>
        <v>0</v>
      </c>
      <c r="P499" s="92">
        <f t="array" ref="P499">IFERROR(ROUND(INDEX(FCSTSDV!$D$2:$L$2001,MATCH('ống nhựa túi bóng'!$C499,FCSTSDV!$C$2:$C$2001,0),MATCH('ống nhựa túi bóng'!P$3,FCSTSDV!$D$1:$L$1,0)),1)/'ống nhựa túi bóng'!$D499,0)</f>
        <v>0</v>
      </c>
      <c r="Q499" s="92">
        <f t="array" ref="Q499">IFERROR(ROUND(INDEX(FCSTSDV!$D$2:$L$2001,MATCH('ống nhựa túi bóng'!$C499,FCSTSDV!$C$2:$C$2001,0),MATCH('ống nhựa túi bóng'!Q$3,FCSTSDV!$D$1:$L$1,0)),1)/'ống nhựa túi bóng'!$D499,0)</f>
        <v>0</v>
      </c>
      <c r="R499" s="92">
        <f t="array" ref="R499">IFERROR(ROUND(INDEX(FCSTSDV!$D$2:$L$2001,MATCH('ống nhựa túi bóng'!$C499,FCSTSDV!$C$2:$C$2001,0),MATCH('ống nhựa túi bóng'!R$3,FCSTSDV!$D$1:$L$1,0)),1)/'ống nhựa túi bóng'!$D499,0)</f>
        <v>0</v>
      </c>
      <c r="S499" s="92">
        <f t="array" ref="S499">IFERROR(ROUND(INDEX(FCSTSDV!$D$2:$L$2001,MATCH('ống nhựa túi bóng'!$C499,FCSTSDV!$C$2:$C$2001,0),MATCH('ống nhựa túi bóng'!S$3,FCSTSDV!$D$1:$L$1,0)),1)/'ống nhựa túi bóng'!$D499,0)</f>
        <v>0</v>
      </c>
      <c r="T499" s="92">
        <f t="shared" si="72"/>
        <v>0</v>
      </c>
    </row>
    <row r="500" spans="1:20" ht="20.100000000000001" customHeight="1">
      <c r="A500" s="813"/>
      <c r="B500" s="808"/>
      <c r="C500" s="46" t="s">
        <v>1227</v>
      </c>
      <c r="D500" s="413">
        <v>1500</v>
      </c>
      <c r="E500" s="785"/>
      <c r="F500" s="785"/>
      <c r="G500" s="785"/>
      <c r="H500" s="92">
        <f t="array" ref="H500">IFERROR(ROUND(INDEX(FCSTSDV!$D$2:$L$2001,MATCH('ống nhựa túi bóng'!$C500,FCSTSDV!$C$2:$C$2001,0),MATCH('ống nhựa túi bóng'!H$3,FCSTSDV!$D$1:$L$1,0)),1)/'ống nhựa túi bóng'!$D500,0)</f>
        <v>0</v>
      </c>
      <c r="I500" s="92">
        <f t="array" ref="I500">IFERROR(ROUND(INDEX(FCSTSDV!$D$2:$L$2001,MATCH('ống nhựa túi bóng'!$C500,FCSTSDV!$C$2:$C$2001,0),MATCH('ống nhựa túi bóng'!I$3,FCSTSDV!$D$1:$L$1,0)),1)/'ống nhựa túi bóng'!$D500,0)</f>
        <v>0</v>
      </c>
      <c r="J500" s="92">
        <f t="array" ref="J500">IFERROR(ROUND(INDEX(FCSTSDV!$D$2:$L$2001,MATCH('ống nhựa túi bóng'!$C500,FCSTSDV!$C$2:$C$2001,0),MATCH('ống nhựa túi bóng'!J$3,FCSTSDV!$D$1:$L$1,0)),1)/'ống nhựa túi bóng'!$D500,0)</f>
        <v>0</v>
      </c>
      <c r="K500" s="92">
        <f t="array" ref="K500">IFERROR(ROUND(INDEX(FCSTSDV!$D$2:$L$2001,MATCH('ống nhựa túi bóng'!$C500,FCSTSDV!$C$2:$C$2001,0),MATCH('ống nhựa túi bóng'!K$3,FCSTSDV!$D$1:$L$1,0)),1)/'ống nhựa túi bóng'!$D500,0)</f>
        <v>0</v>
      </c>
      <c r="L500" s="92">
        <f t="array" ref="L500">IFERROR(ROUND(INDEX(FCSTSDV!$D$2:$L$2001,MATCH('ống nhựa túi bóng'!$C500,FCSTSDV!$C$2:$C$2001,0),MATCH('ống nhựa túi bóng'!L$3,FCSTSDV!$D$1:$L$1,0)),1)/'ống nhựa túi bóng'!$D500,0)</f>
        <v>0</v>
      </c>
      <c r="M500" s="92">
        <f t="array" ref="M500">IFERROR(ROUND(INDEX(FCSTSDV!$D$2:$L$2001,MATCH('ống nhựa túi bóng'!$C500,FCSTSDV!$C$2:$C$2001,0),MATCH('ống nhựa túi bóng'!M$3,FCSTSDV!$D$1:$L$1,0)),1)/'ống nhựa túi bóng'!$D500,0)</f>
        <v>0</v>
      </c>
      <c r="N500" s="92">
        <f t="array" ref="N500">IFERROR(ROUND(INDEX(FCSTSDV!$D$2:$L$2001,MATCH('ống nhựa túi bóng'!$C500,FCSTSDV!$C$2:$C$2001,0),MATCH('ống nhựa túi bóng'!N$3,FCSTSDV!$D$1:$L$1,0)),1)/'ống nhựa túi bóng'!$D500,0)</f>
        <v>0</v>
      </c>
      <c r="O500" s="92">
        <f t="array" ref="O500">IFERROR(ROUND(INDEX(FCSTSDV!$D$2:$L$2001,MATCH('ống nhựa túi bóng'!$C500,FCSTSDV!$C$2:$C$2001,0),MATCH('ống nhựa túi bóng'!O$3,FCSTSDV!$D$1:$L$1,0)),1)/'ống nhựa túi bóng'!$D500,0)</f>
        <v>0</v>
      </c>
      <c r="P500" s="92">
        <f t="array" ref="P500">IFERROR(ROUND(INDEX(FCSTSDV!$D$2:$L$2001,MATCH('ống nhựa túi bóng'!$C500,FCSTSDV!$C$2:$C$2001,0),MATCH('ống nhựa túi bóng'!P$3,FCSTSDV!$D$1:$L$1,0)),1)/'ống nhựa túi bóng'!$D500,0)</f>
        <v>0</v>
      </c>
      <c r="Q500" s="92">
        <f t="array" ref="Q500">IFERROR(ROUND(INDEX(FCSTSDV!$D$2:$L$2001,MATCH('ống nhựa túi bóng'!$C500,FCSTSDV!$C$2:$C$2001,0),MATCH('ống nhựa túi bóng'!Q$3,FCSTSDV!$D$1:$L$1,0)),1)/'ống nhựa túi bóng'!$D500,0)</f>
        <v>0</v>
      </c>
      <c r="R500" s="92">
        <f t="array" ref="R500">IFERROR(ROUND(INDEX(FCSTSDV!$D$2:$L$2001,MATCH('ống nhựa túi bóng'!$C500,FCSTSDV!$C$2:$C$2001,0),MATCH('ống nhựa túi bóng'!R$3,FCSTSDV!$D$1:$L$1,0)),1)/'ống nhựa túi bóng'!$D500,0)</f>
        <v>0</v>
      </c>
      <c r="S500" s="92">
        <f t="array" ref="S500">IFERROR(ROUND(INDEX(FCSTSDV!$D$2:$L$2001,MATCH('ống nhựa túi bóng'!$C500,FCSTSDV!$C$2:$C$2001,0),MATCH('ống nhựa túi bóng'!S$3,FCSTSDV!$D$1:$L$1,0)),1)/'ống nhựa túi bóng'!$D500,0)</f>
        <v>0</v>
      </c>
      <c r="T500" s="92">
        <f t="shared" si="72"/>
        <v>0</v>
      </c>
    </row>
    <row r="501" spans="1:20" ht="20.100000000000001" customHeight="1">
      <c r="A501" s="813"/>
      <c r="B501" s="808"/>
      <c r="C501" s="46" t="s">
        <v>1024</v>
      </c>
      <c r="D501" s="413">
        <v>1500</v>
      </c>
      <c r="E501" s="785"/>
      <c r="F501" s="785"/>
      <c r="G501" s="785"/>
      <c r="H501" s="92">
        <f t="array" ref="H501">IFERROR(ROUND(INDEX(FCSTSDV!$D$2:$L$2001,MATCH('ống nhựa túi bóng'!$C501,FCSTSDV!$C$2:$C$2001,0),MATCH('ống nhựa túi bóng'!H$3,FCSTSDV!$D$1:$L$1,0)),1)/'ống nhựa túi bóng'!$D501,0)</f>
        <v>0</v>
      </c>
      <c r="I501" s="92">
        <f t="array" ref="I501">IFERROR(ROUND(INDEX(FCSTSDV!$D$2:$L$2001,MATCH('ống nhựa túi bóng'!$C501,FCSTSDV!$C$2:$C$2001,0),MATCH('ống nhựa túi bóng'!I$3,FCSTSDV!$D$1:$L$1,0)),1)/'ống nhựa túi bóng'!$D501,0)</f>
        <v>0</v>
      </c>
      <c r="J501" s="92">
        <f t="array" ref="J501">IFERROR(ROUND(INDEX(FCSTSDV!$D$2:$L$2001,MATCH('ống nhựa túi bóng'!$C501,FCSTSDV!$C$2:$C$2001,0),MATCH('ống nhựa túi bóng'!J$3,FCSTSDV!$D$1:$L$1,0)),1)/'ống nhựa túi bóng'!$D501,0)</f>
        <v>0</v>
      </c>
      <c r="K501" s="92">
        <f t="array" ref="K501">IFERROR(ROUND(INDEX(FCSTSDV!$D$2:$L$2001,MATCH('ống nhựa túi bóng'!$C501,FCSTSDV!$C$2:$C$2001,0),MATCH('ống nhựa túi bóng'!K$3,FCSTSDV!$D$1:$L$1,0)),1)/'ống nhựa túi bóng'!$D501,0)</f>
        <v>0</v>
      </c>
      <c r="L501" s="92">
        <f t="array" ref="L501">IFERROR(ROUND(INDEX(FCSTSDV!$D$2:$L$2001,MATCH('ống nhựa túi bóng'!$C501,FCSTSDV!$C$2:$C$2001,0),MATCH('ống nhựa túi bóng'!L$3,FCSTSDV!$D$1:$L$1,0)),1)/'ống nhựa túi bóng'!$D501,0)</f>
        <v>0</v>
      </c>
      <c r="M501" s="92">
        <f t="array" ref="M501">IFERROR(ROUND(INDEX(FCSTSDV!$D$2:$L$2001,MATCH('ống nhựa túi bóng'!$C501,FCSTSDV!$C$2:$C$2001,0),MATCH('ống nhựa túi bóng'!M$3,FCSTSDV!$D$1:$L$1,0)),1)/'ống nhựa túi bóng'!$D501,0)</f>
        <v>0</v>
      </c>
      <c r="N501" s="92">
        <f t="array" ref="N501">IFERROR(ROUND(INDEX(FCSTSDV!$D$2:$L$2001,MATCH('ống nhựa túi bóng'!$C501,FCSTSDV!$C$2:$C$2001,0),MATCH('ống nhựa túi bóng'!N$3,FCSTSDV!$D$1:$L$1,0)),1)/'ống nhựa túi bóng'!$D501,0)</f>
        <v>0</v>
      </c>
      <c r="O501" s="92">
        <f t="array" ref="O501">IFERROR(ROUND(INDEX(FCSTSDV!$D$2:$L$2001,MATCH('ống nhựa túi bóng'!$C501,FCSTSDV!$C$2:$C$2001,0),MATCH('ống nhựa túi bóng'!O$3,FCSTSDV!$D$1:$L$1,0)),1)/'ống nhựa túi bóng'!$D501,0)</f>
        <v>0</v>
      </c>
      <c r="P501" s="92">
        <f t="array" ref="P501">IFERROR(ROUND(INDEX(FCSTSDV!$D$2:$L$2001,MATCH('ống nhựa túi bóng'!$C501,FCSTSDV!$C$2:$C$2001,0),MATCH('ống nhựa túi bóng'!P$3,FCSTSDV!$D$1:$L$1,0)),1)/'ống nhựa túi bóng'!$D501,0)</f>
        <v>0</v>
      </c>
      <c r="Q501" s="92">
        <f t="array" ref="Q501">IFERROR(ROUND(INDEX(FCSTSDV!$D$2:$L$2001,MATCH('ống nhựa túi bóng'!$C501,FCSTSDV!$C$2:$C$2001,0),MATCH('ống nhựa túi bóng'!Q$3,FCSTSDV!$D$1:$L$1,0)),1)/'ống nhựa túi bóng'!$D501,0)</f>
        <v>0</v>
      </c>
      <c r="R501" s="92">
        <f t="array" ref="R501">IFERROR(ROUND(INDEX(FCSTSDV!$D$2:$L$2001,MATCH('ống nhựa túi bóng'!$C501,FCSTSDV!$C$2:$C$2001,0),MATCH('ống nhựa túi bóng'!R$3,FCSTSDV!$D$1:$L$1,0)),1)/'ống nhựa túi bóng'!$D501,0)</f>
        <v>0</v>
      </c>
      <c r="S501" s="92">
        <f t="array" ref="S501">IFERROR(ROUND(INDEX(FCSTSDV!$D$2:$L$2001,MATCH('ống nhựa túi bóng'!$C501,FCSTSDV!$C$2:$C$2001,0),MATCH('ống nhựa túi bóng'!S$3,FCSTSDV!$D$1:$L$1,0)),1)/'ống nhựa túi bóng'!$D501,0)</f>
        <v>0</v>
      </c>
      <c r="T501" s="92">
        <f t="shared" si="72"/>
        <v>0</v>
      </c>
    </row>
    <row r="502" spans="1:20" ht="20.100000000000001" customHeight="1">
      <c r="A502" s="813"/>
      <c r="B502" s="808"/>
      <c r="C502" s="46" t="s">
        <v>998</v>
      </c>
      <c r="D502" s="413">
        <v>1500</v>
      </c>
      <c r="E502" s="785"/>
      <c r="F502" s="785"/>
      <c r="G502" s="785"/>
      <c r="H502" s="92">
        <f t="array" ref="H502">IFERROR(ROUND(INDEX(FCSTSDV!$D$2:$L$2001,MATCH('ống nhựa túi bóng'!$C502,FCSTSDV!$C$2:$C$2001,0),MATCH('ống nhựa túi bóng'!H$3,FCSTSDV!$D$1:$L$1,0)),1)/'ống nhựa túi bóng'!$D502,0)</f>
        <v>0</v>
      </c>
      <c r="I502" s="92">
        <f t="array" ref="I502">IFERROR(ROUND(INDEX(FCSTSDV!$D$2:$L$2001,MATCH('ống nhựa túi bóng'!$C502,FCSTSDV!$C$2:$C$2001,0),MATCH('ống nhựa túi bóng'!I$3,FCSTSDV!$D$1:$L$1,0)),1)/'ống nhựa túi bóng'!$D502,0)</f>
        <v>0</v>
      </c>
      <c r="J502" s="92">
        <f t="array" ref="J502">IFERROR(ROUND(INDEX(FCSTSDV!$D$2:$L$2001,MATCH('ống nhựa túi bóng'!$C502,FCSTSDV!$C$2:$C$2001,0),MATCH('ống nhựa túi bóng'!J$3,FCSTSDV!$D$1:$L$1,0)),1)/'ống nhựa túi bóng'!$D502,0)</f>
        <v>0</v>
      </c>
      <c r="K502" s="92">
        <f t="array" ref="K502">IFERROR(ROUND(INDEX(FCSTSDV!$D$2:$L$2001,MATCH('ống nhựa túi bóng'!$C502,FCSTSDV!$C$2:$C$2001,0),MATCH('ống nhựa túi bóng'!K$3,FCSTSDV!$D$1:$L$1,0)),1)/'ống nhựa túi bóng'!$D502,0)</f>
        <v>0</v>
      </c>
      <c r="L502" s="92">
        <f t="array" ref="L502">IFERROR(ROUND(INDEX(FCSTSDV!$D$2:$L$2001,MATCH('ống nhựa túi bóng'!$C502,FCSTSDV!$C$2:$C$2001,0),MATCH('ống nhựa túi bóng'!L$3,FCSTSDV!$D$1:$L$1,0)),1)/'ống nhựa túi bóng'!$D502,0)</f>
        <v>0</v>
      </c>
      <c r="M502" s="92">
        <f t="array" ref="M502">IFERROR(ROUND(INDEX(FCSTSDV!$D$2:$L$2001,MATCH('ống nhựa túi bóng'!$C502,FCSTSDV!$C$2:$C$2001,0),MATCH('ống nhựa túi bóng'!M$3,FCSTSDV!$D$1:$L$1,0)),1)/'ống nhựa túi bóng'!$D502,0)</f>
        <v>0</v>
      </c>
      <c r="N502" s="92">
        <f t="array" ref="N502">IFERROR(ROUND(INDEX(FCSTSDV!$D$2:$L$2001,MATCH('ống nhựa túi bóng'!$C502,FCSTSDV!$C$2:$C$2001,0),MATCH('ống nhựa túi bóng'!N$3,FCSTSDV!$D$1:$L$1,0)),1)/'ống nhựa túi bóng'!$D502,0)</f>
        <v>0</v>
      </c>
      <c r="O502" s="92">
        <f t="array" ref="O502">IFERROR(ROUND(INDEX(FCSTSDV!$D$2:$L$2001,MATCH('ống nhựa túi bóng'!$C502,FCSTSDV!$C$2:$C$2001,0),MATCH('ống nhựa túi bóng'!O$3,FCSTSDV!$D$1:$L$1,0)),1)/'ống nhựa túi bóng'!$D502,0)</f>
        <v>0</v>
      </c>
      <c r="P502" s="92">
        <f t="array" ref="P502">IFERROR(ROUND(INDEX(FCSTSDV!$D$2:$L$2001,MATCH('ống nhựa túi bóng'!$C502,FCSTSDV!$C$2:$C$2001,0),MATCH('ống nhựa túi bóng'!P$3,FCSTSDV!$D$1:$L$1,0)),1)/'ống nhựa túi bóng'!$D502,0)</f>
        <v>0</v>
      </c>
      <c r="Q502" s="92">
        <f t="array" ref="Q502">IFERROR(ROUND(INDEX(FCSTSDV!$D$2:$L$2001,MATCH('ống nhựa túi bóng'!$C502,FCSTSDV!$C$2:$C$2001,0),MATCH('ống nhựa túi bóng'!Q$3,FCSTSDV!$D$1:$L$1,0)),1)/'ống nhựa túi bóng'!$D502,0)</f>
        <v>0</v>
      </c>
      <c r="R502" s="92">
        <f t="array" ref="R502">IFERROR(ROUND(INDEX(FCSTSDV!$D$2:$L$2001,MATCH('ống nhựa túi bóng'!$C502,FCSTSDV!$C$2:$C$2001,0),MATCH('ống nhựa túi bóng'!R$3,FCSTSDV!$D$1:$L$1,0)),1)/'ống nhựa túi bóng'!$D502,0)</f>
        <v>0</v>
      </c>
      <c r="S502" s="92">
        <f t="array" ref="S502">IFERROR(ROUND(INDEX(FCSTSDV!$D$2:$L$2001,MATCH('ống nhựa túi bóng'!$C502,FCSTSDV!$C$2:$C$2001,0),MATCH('ống nhựa túi bóng'!S$3,FCSTSDV!$D$1:$L$1,0)),1)/'ống nhựa túi bóng'!$D502,0)</f>
        <v>0</v>
      </c>
      <c r="T502" s="92">
        <f t="shared" si="72"/>
        <v>0</v>
      </c>
    </row>
    <row r="503" spans="1:20" ht="20.100000000000001" customHeight="1">
      <c r="A503" s="813"/>
      <c r="B503" s="808"/>
      <c r="C503" s="46" t="s">
        <v>192</v>
      </c>
      <c r="D503" s="413">
        <v>1500</v>
      </c>
      <c r="E503" s="785"/>
      <c r="F503" s="785"/>
      <c r="G503" s="785"/>
      <c r="H503" s="92">
        <f t="array" ref="H503">IFERROR(ROUND(INDEX(FCSTSDV!$D$2:$L$2001,MATCH('ống nhựa túi bóng'!$C503,FCSTSDV!$C$2:$C$2001,0),MATCH('ống nhựa túi bóng'!H$3,FCSTSDV!$D$1:$L$1,0)),1)/'ống nhựa túi bóng'!$D503,0)</f>
        <v>0</v>
      </c>
      <c r="I503" s="92">
        <f t="array" ref="I503">IFERROR(ROUND(INDEX(FCSTSDV!$D$2:$L$2001,MATCH('ống nhựa túi bóng'!$C503,FCSTSDV!$C$2:$C$2001,0),MATCH('ống nhựa túi bóng'!I$3,FCSTSDV!$D$1:$L$1,0)),1)/'ống nhựa túi bóng'!$D503,0)</f>
        <v>0</v>
      </c>
      <c r="J503" s="92">
        <f t="array" ref="J503">IFERROR(ROUND(INDEX(FCSTSDV!$D$2:$L$2001,MATCH('ống nhựa túi bóng'!$C503,FCSTSDV!$C$2:$C$2001,0),MATCH('ống nhựa túi bóng'!J$3,FCSTSDV!$D$1:$L$1,0)),1)/'ống nhựa túi bóng'!$D503,0)</f>
        <v>0</v>
      </c>
      <c r="K503" s="92">
        <f t="array" ref="K503">IFERROR(ROUND(INDEX(FCSTSDV!$D$2:$L$2001,MATCH('ống nhựa túi bóng'!$C503,FCSTSDV!$C$2:$C$2001,0),MATCH('ống nhựa túi bóng'!K$3,FCSTSDV!$D$1:$L$1,0)),1)/'ống nhựa túi bóng'!$D503,0)</f>
        <v>0</v>
      </c>
      <c r="L503" s="92">
        <f t="array" ref="L503">IFERROR(ROUND(INDEX(FCSTSDV!$D$2:$L$2001,MATCH('ống nhựa túi bóng'!$C503,FCSTSDV!$C$2:$C$2001,0),MATCH('ống nhựa túi bóng'!L$3,FCSTSDV!$D$1:$L$1,0)),1)/'ống nhựa túi bóng'!$D503,0)</f>
        <v>0</v>
      </c>
      <c r="M503" s="92">
        <f t="array" ref="M503">IFERROR(ROUND(INDEX(FCSTSDV!$D$2:$L$2001,MATCH('ống nhựa túi bóng'!$C503,FCSTSDV!$C$2:$C$2001,0),MATCH('ống nhựa túi bóng'!M$3,FCSTSDV!$D$1:$L$1,0)),1)/'ống nhựa túi bóng'!$D503,0)</f>
        <v>0</v>
      </c>
      <c r="N503" s="92">
        <f t="array" ref="N503">IFERROR(ROUND(INDEX(FCSTSDV!$D$2:$L$2001,MATCH('ống nhựa túi bóng'!$C503,FCSTSDV!$C$2:$C$2001,0),MATCH('ống nhựa túi bóng'!N$3,FCSTSDV!$D$1:$L$1,0)),1)/'ống nhựa túi bóng'!$D503,0)</f>
        <v>0</v>
      </c>
      <c r="O503" s="92">
        <f t="array" ref="O503">IFERROR(ROUND(INDEX(FCSTSDV!$D$2:$L$2001,MATCH('ống nhựa túi bóng'!$C503,FCSTSDV!$C$2:$C$2001,0),MATCH('ống nhựa túi bóng'!O$3,FCSTSDV!$D$1:$L$1,0)),1)/'ống nhựa túi bóng'!$D503,0)</f>
        <v>0</v>
      </c>
      <c r="P503" s="92">
        <f t="array" ref="P503">IFERROR(ROUND(INDEX(FCSTSDV!$D$2:$L$2001,MATCH('ống nhựa túi bóng'!$C503,FCSTSDV!$C$2:$C$2001,0),MATCH('ống nhựa túi bóng'!P$3,FCSTSDV!$D$1:$L$1,0)),1)/'ống nhựa túi bóng'!$D503,0)</f>
        <v>0</v>
      </c>
      <c r="Q503" s="92">
        <f t="array" ref="Q503">IFERROR(ROUND(INDEX(FCSTSDV!$D$2:$L$2001,MATCH('ống nhựa túi bóng'!$C503,FCSTSDV!$C$2:$C$2001,0),MATCH('ống nhựa túi bóng'!Q$3,FCSTSDV!$D$1:$L$1,0)),1)/'ống nhựa túi bóng'!$D503,0)</f>
        <v>0</v>
      </c>
      <c r="R503" s="92">
        <f t="array" ref="R503">IFERROR(ROUND(INDEX(FCSTSDV!$D$2:$L$2001,MATCH('ống nhựa túi bóng'!$C503,FCSTSDV!$C$2:$C$2001,0),MATCH('ống nhựa túi bóng'!R$3,FCSTSDV!$D$1:$L$1,0)),1)/'ống nhựa túi bóng'!$D503,0)</f>
        <v>0</v>
      </c>
      <c r="S503" s="92">
        <f t="array" ref="S503">IFERROR(ROUND(INDEX(FCSTSDV!$D$2:$L$2001,MATCH('ống nhựa túi bóng'!$C503,FCSTSDV!$C$2:$C$2001,0),MATCH('ống nhựa túi bóng'!S$3,FCSTSDV!$D$1:$L$1,0)),1)/'ống nhựa túi bóng'!$D503,0)</f>
        <v>0</v>
      </c>
      <c r="T503" s="92">
        <f t="shared" si="72"/>
        <v>0</v>
      </c>
    </row>
    <row r="504" spans="1:20" ht="20.100000000000001" hidden="1" customHeight="1">
      <c r="A504" s="807"/>
      <c r="B504" s="810"/>
      <c r="C504" s="411" t="s">
        <v>175</v>
      </c>
      <c r="D504" s="412" t="s">
        <v>43</v>
      </c>
      <c r="E504" s="782"/>
      <c r="F504" s="782"/>
      <c r="G504" s="782"/>
      <c r="H504" s="90">
        <f>$G$491-SUM(H491:H503)</f>
        <v>31</v>
      </c>
      <c r="I504" s="90">
        <f t="shared" ref="I504:S504" si="88">H504-SUM(I491:I503)</f>
        <v>31</v>
      </c>
      <c r="J504" s="90">
        <f t="shared" si="88"/>
        <v>23</v>
      </c>
      <c r="K504" s="90">
        <f t="shared" si="88"/>
        <v>15</v>
      </c>
      <c r="L504" s="90">
        <f t="shared" si="88"/>
        <v>7</v>
      </c>
      <c r="M504" s="90">
        <f t="shared" si="88"/>
        <v>-1</v>
      </c>
      <c r="N504" s="90">
        <f t="shared" si="88"/>
        <v>-47</v>
      </c>
      <c r="O504" s="90">
        <f t="shared" si="88"/>
        <v>-95</v>
      </c>
      <c r="P504" s="90">
        <f t="shared" si="88"/>
        <v>-143</v>
      </c>
      <c r="Q504" s="90" t="e">
        <f>#REF!-SUM(Q491:Q503)</f>
        <v>#REF!</v>
      </c>
      <c r="R504" s="90" t="e">
        <f t="shared" si="88"/>
        <v>#REF!</v>
      </c>
      <c r="S504" s="90" t="e">
        <f t="shared" si="88"/>
        <v>#REF!</v>
      </c>
      <c r="T504" s="92" t="e">
        <f t="shared" si="72"/>
        <v>#REF!</v>
      </c>
    </row>
    <row r="505" spans="1:20" ht="20.100000000000001" customHeight="1">
      <c r="A505" s="806" t="s">
        <v>172</v>
      </c>
      <c r="B505" s="1078" t="s">
        <v>1293</v>
      </c>
      <c r="C505" s="43" t="s">
        <v>759</v>
      </c>
      <c r="D505" s="422">
        <v>3000</v>
      </c>
      <c r="E505" s="781">
        <v>50</v>
      </c>
      <c r="F505" s="781">
        <v>0</v>
      </c>
      <c r="G505" s="781">
        <f>E505+F505</f>
        <v>50</v>
      </c>
      <c r="H505" s="99">
        <f t="array" ref="H505">IFERROR(ROUND(INDEX(FCSTSDV!$D$2:$L$2001,MATCH('ống nhựa túi bóng'!$C505,FCSTSDV!$C$2:$C$2001,0),MATCH('ống nhựa túi bóng'!H$3,FCSTSDV!$D$1:$L$1,0)),1)/'ống nhựa túi bóng'!$D505,0)</f>
        <v>0</v>
      </c>
      <c r="I505" s="99">
        <f t="array" ref="I505">IFERROR(ROUND(INDEX(FCSTSDV!$D$2:$L$2001,MATCH('ống nhựa túi bóng'!$C505,FCSTSDV!$C$2:$C$2001,0),MATCH('ống nhựa túi bóng'!I$3,FCSTSDV!$D$1:$L$1,0)),1)/'ống nhựa túi bóng'!$D505,0)</f>
        <v>0</v>
      </c>
      <c r="J505" s="99">
        <f t="array" ref="J505">IFERROR(ROUND(INDEX(FCSTSDV!$D$2:$L$2001,MATCH('ống nhựa túi bóng'!$C505,FCSTSDV!$C$2:$C$2001,0),MATCH('ống nhựa túi bóng'!J$3,FCSTSDV!$D$1:$L$1,0)),1)/'ống nhựa túi bóng'!$D505,0)</f>
        <v>0</v>
      </c>
      <c r="K505" s="99">
        <f t="array" ref="K505">IFERROR(ROUND(INDEX(FCSTSDV!$D$2:$L$2001,MATCH('ống nhựa túi bóng'!$C505,FCSTSDV!$C$2:$C$2001,0),MATCH('ống nhựa túi bóng'!K$3,FCSTSDV!$D$1:$L$1,0)),1)/'ống nhựa túi bóng'!$D505,0)</f>
        <v>0</v>
      </c>
      <c r="L505" s="99">
        <f t="array" ref="L505">IFERROR(ROUND(INDEX(FCSTSDV!$D$2:$L$2001,MATCH('ống nhựa túi bóng'!$C505,FCSTSDV!$C$2:$C$2001,0),MATCH('ống nhựa túi bóng'!L$3,FCSTSDV!$D$1:$L$1,0)),1)/'ống nhựa túi bóng'!$D505,0)</f>
        <v>0</v>
      </c>
      <c r="M505" s="99">
        <f t="array" ref="M505">IFERROR(ROUND(INDEX(FCSTSDV!$D$2:$L$2001,MATCH('ống nhựa túi bóng'!$C505,FCSTSDV!$C$2:$C$2001,0),MATCH('ống nhựa túi bóng'!M$3,FCSTSDV!$D$1:$L$1,0)),1)/'ống nhựa túi bóng'!$D505,0)</f>
        <v>0</v>
      </c>
      <c r="N505" s="99">
        <f t="array" ref="N505">IFERROR(ROUND(INDEX(FCSTSDV!$D$2:$L$2001,MATCH('ống nhựa túi bóng'!$C505,FCSTSDV!$C$2:$C$2001,0),MATCH('ống nhựa túi bóng'!N$3,FCSTSDV!$D$1:$L$1,0)),1)/'ống nhựa túi bóng'!$D505,0)</f>
        <v>0</v>
      </c>
      <c r="O505" s="99">
        <f t="array" ref="O505">IFERROR(ROUND(INDEX(FCSTSDV!$D$2:$L$2001,MATCH('ống nhựa túi bóng'!$C505,FCSTSDV!$C$2:$C$2001,0),MATCH('ống nhựa túi bóng'!O$3,FCSTSDV!$D$1:$L$1,0)),1)/'ống nhựa túi bóng'!$D505,0)</f>
        <v>0</v>
      </c>
      <c r="P505" s="99">
        <f t="array" ref="P505">IFERROR(ROUND(INDEX(FCSTSDV!$D$2:$L$2001,MATCH('ống nhựa túi bóng'!$C505,FCSTSDV!$C$2:$C$2001,0),MATCH('ống nhựa túi bóng'!P$3,FCSTSDV!$D$1:$L$1,0)),1)/'ống nhựa túi bóng'!$D505,0)</f>
        <v>0</v>
      </c>
      <c r="Q505" s="99">
        <f t="array" ref="Q505">IFERROR(ROUND(INDEX(FCSTSDV!$D$2:$L$2001,MATCH('ống nhựa túi bóng'!$C505,FCSTSDV!$C$2:$C$2001,0),MATCH('ống nhựa túi bóng'!Q$3,FCSTSDV!$D$1:$L$1,0)),1)/'ống nhựa túi bóng'!$D505,0)</f>
        <v>0</v>
      </c>
      <c r="R505" s="99">
        <f t="array" ref="R505">IFERROR(ROUND(INDEX(FCSTSDV!$D$2:$L$2001,MATCH('ống nhựa túi bóng'!$C505,FCSTSDV!$C$2:$C$2001,0),MATCH('ống nhựa túi bóng'!R$3,FCSTSDV!$D$1:$L$1,0)),1)/'ống nhựa túi bóng'!$D505,0)</f>
        <v>0</v>
      </c>
      <c r="S505" s="99">
        <f t="array" ref="S505">IFERROR(ROUND(INDEX(FCSTSDV!$D$2:$L$2001,MATCH('ống nhựa túi bóng'!$C505,FCSTSDV!$C$2:$C$2001,0),MATCH('ống nhựa túi bóng'!S$3,FCSTSDV!$D$1:$L$1,0)),1)/'ống nhựa túi bóng'!$D505,0)</f>
        <v>0</v>
      </c>
      <c r="T505" s="92">
        <f t="shared" ref="T505:T510" si="89">+SUM(H505:R505)</f>
        <v>0</v>
      </c>
    </row>
    <row r="506" spans="1:20" ht="28.5" hidden="1" customHeight="1">
      <c r="A506" s="807"/>
      <c r="B506" s="1080"/>
      <c r="C506" s="411" t="s">
        <v>175</v>
      </c>
      <c r="D506" s="412" t="s">
        <v>43</v>
      </c>
      <c r="E506" s="782"/>
      <c r="F506" s="782"/>
      <c r="G506" s="782"/>
      <c r="H506" s="90">
        <f>$G$505-SUM(H505)</f>
        <v>50</v>
      </c>
      <c r="I506" s="90">
        <f t="shared" ref="I506:P506" si="90">H506-SUM(I505)</f>
        <v>50</v>
      </c>
      <c r="J506" s="90">
        <f t="shared" si="90"/>
        <v>50</v>
      </c>
      <c r="K506" s="90">
        <f t="shared" si="90"/>
        <v>50</v>
      </c>
      <c r="L506" s="90">
        <f t="shared" si="90"/>
        <v>50</v>
      </c>
      <c r="M506" s="90">
        <f t="shared" si="90"/>
        <v>50</v>
      </c>
      <c r="N506" s="90">
        <f t="shared" si="90"/>
        <v>50</v>
      </c>
      <c r="O506" s="90">
        <f t="shared" si="90"/>
        <v>50</v>
      </c>
      <c r="P506" s="90">
        <f t="shared" si="90"/>
        <v>50</v>
      </c>
      <c r="Q506" s="90" t="e">
        <f>#REF!-SUM(Q505)</f>
        <v>#REF!</v>
      </c>
      <c r="R506" s="90" t="e">
        <f t="shared" ref="R506" si="91">Q506-SUM(R505)</f>
        <v>#REF!</v>
      </c>
      <c r="S506" s="90" t="e">
        <f t="shared" ref="S506" si="92">R506-SUM(S505)</f>
        <v>#REF!</v>
      </c>
      <c r="T506" s="92" t="e">
        <f t="shared" si="89"/>
        <v>#REF!</v>
      </c>
    </row>
    <row r="507" spans="1:20" ht="20.100000000000001" hidden="1" customHeight="1">
      <c r="A507" s="817" t="s">
        <v>172</v>
      </c>
      <c r="B507" s="1077" t="s">
        <v>193</v>
      </c>
      <c r="C507" s="43" t="s">
        <v>79</v>
      </c>
      <c r="D507" s="422">
        <v>2500</v>
      </c>
      <c r="E507" s="786">
        <v>31</v>
      </c>
      <c r="F507" s="781">
        <v>0</v>
      </c>
      <c r="G507" s="786">
        <f>E507+F507</f>
        <v>31</v>
      </c>
      <c r="H507" s="165">
        <f t="array" ref="H507">IFERROR(ROUND(INDEX(FCSTSDV!$D$2:$L$2001,MATCH('ống nhựa túi bóng'!$C507,FCSTSDV!$C$2:$C$2001,0),MATCH('ống nhựa túi bóng'!H$3,FCSTSDV!$D$1:$L$1,0)),1)/'ống nhựa túi bóng'!$D507,0)</f>
        <v>0</v>
      </c>
      <c r="I507" s="165">
        <f t="array" ref="I507">IFERROR(ROUND(INDEX(FCSTSDV!$D$2:$L$2001,MATCH('ống nhựa túi bóng'!$C507,FCSTSDV!$C$2:$C$2001,0),MATCH('ống nhựa túi bóng'!I$3,FCSTSDV!$D$1:$L$1,0)),1)/'ống nhựa túi bóng'!$D507,0)</f>
        <v>0</v>
      </c>
      <c r="J507" s="165">
        <f t="array" ref="J507">IFERROR(ROUND(INDEX(FCSTSDV!$D$2:$L$2001,MATCH('ống nhựa túi bóng'!$C507,FCSTSDV!$C$2:$C$2001,0),MATCH('ống nhựa túi bóng'!J$3,FCSTSDV!$D$1:$L$1,0)),1)/'ống nhựa túi bóng'!$D507,0)</f>
        <v>0</v>
      </c>
      <c r="K507" s="165">
        <f t="array" ref="K507">IFERROR(ROUND(INDEX(FCSTSDV!$D$2:$L$2001,MATCH('ống nhựa túi bóng'!$C507,FCSTSDV!$C$2:$C$2001,0),MATCH('ống nhựa túi bóng'!K$3,FCSTSDV!$D$1:$L$1,0)),1)/'ống nhựa túi bóng'!$D507,0)</f>
        <v>0</v>
      </c>
      <c r="L507" s="165">
        <f t="array" ref="L507">IFERROR(ROUND(INDEX(FCSTSDV!$D$2:$L$2001,MATCH('ống nhựa túi bóng'!$C507,FCSTSDV!$C$2:$C$2001,0),MATCH('ống nhựa túi bóng'!L$3,FCSTSDV!$D$1:$L$1,0)),1)/'ống nhựa túi bóng'!$D507,0)</f>
        <v>0</v>
      </c>
      <c r="M507" s="165">
        <f t="array" ref="M507">IFERROR(ROUND(INDEX(FCSTSDV!$D$2:$L$2001,MATCH('ống nhựa túi bóng'!$C507,FCSTSDV!$C$2:$C$2001,0),MATCH('ống nhựa túi bóng'!M$3,FCSTSDV!$D$1:$L$1,0)),1)/'ống nhựa túi bóng'!$D507,0)</f>
        <v>0</v>
      </c>
      <c r="N507" s="165">
        <f t="array" ref="N507">IFERROR(ROUND(INDEX(FCSTSDV!$D$2:$L$2001,MATCH('ống nhựa túi bóng'!$C507,FCSTSDV!$C$2:$C$2001,0),MATCH('ống nhựa túi bóng'!N$3,FCSTSDV!$D$1:$L$1,0)),1)/'ống nhựa túi bóng'!$D507,0)</f>
        <v>0</v>
      </c>
      <c r="O507" s="165">
        <f t="array" ref="O507">IFERROR(ROUND(INDEX(FCSTSDV!$D$2:$L$2001,MATCH('ống nhựa túi bóng'!$C507,FCSTSDV!$C$2:$C$2001,0),MATCH('ống nhựa túi bóng'!O$3,FCSTSDV!$D$1:$L$1,0)),1)/'ống nhựa túi bóng'!$D507,0)</f>
        <v>0</v>
      </c>
      <c r="P507" s="165">
        <f t="array" ref="P507">IFERROR(ROUND(INDEX(FCSTSDV!$D$2:$L$2001,MATCH('ống nhựa túi bóng'!$C507,FCSTSDV!$C$2:$C$2001,0),MATCH('ống nhựa túi bóng'!P$3,FCSTSDV!$D$1:$L$1,0)),1)/'ống nhựa túi bóng'!$D507,0)</f>
        <v>8.4</v>
      </c>
      <c r="Q507" s="165">
        <f t="array" ref="Q507">IFERROR(ROUND(INDEX(FCSTSDV!$D$2:$L$2001,MATCH('ống nhựa túi bóng'!$C507,FCSTSDV!$C$2:$C$2001,0),MATCH('ống nhựa túi bóng'!Q$3,FCSTSDV!$D$1:$L$1,0)),1)/'ống nhựa túi bóng'!$D507,0)</f>
        <v>0</v>
      </c>
      <c r="R507" s="165">
        <f t="array" ref="R507">IFERROR(ROUND(INDEX(FCSTSDV!$D$2:$L$2001,MATCH('ống nhựa túi bóng'!$C507,FCSTSDV!$C$2:$C$2001,0),MATCH('ống nhựa túi bóng'!R$3,FCSTSDV!$D$1:$L$1,0)),1)/'ống nhựa túi bóng'!$D507,0)</f>
        <v>0</v>
      </c>
      <c r="S507" s="165">
        <f t="array" ref="S507">IFERROR(ROUND(INDEX(FCSTSDV!$D$2:$L$2001,MATCH('ống nhựa túi bóng'!$C507,FCSTSDV!$C$2:$C$2001,0),MATCH('ống nhựa túi bóng'!S$3,FCSTSDV!$D$1:$L$1,0)),1)/'ống nhựa túi bóng'!$D507,0)</f>
        <v>0</v>
      </c>
      <c r="T507" s="92">
        <f t="shared" si="89"/>
        <v>8.4</v>
      </c>
    </row>
    <row r="508" spans="1:20" ht="20.100000000000001" hidden="1" customHeight="1">
      <c r="A508" s="813"/>
      <c r="B508" s="1079"/>
      <c r="C508" s="714" t="s">
        <v>770</v>
      </c>
      <c r="D508" s="423">
        <v>2500</v>
      </c>
      <c r="E508" s="785"/>
      <c r="F508" s="785"/>
      <c r="G508" s="785"/>
      <c r="H508" s="92">
        <f t="array" ref="H508">IFERROR(ROUND(INDEX(FCSTSDV!$D$2:$L$2001,MATCH('ống nhựa túi bóng'!$C508,FCSTSDV!$C$2:$C$2001,0),MATCH('ống nhựa túi bóng'!H$3,FCSTSDV!$D$1:$L$1,0)),1)/'ống nhựa túi bóng'!$D508,0)</f>
        <v>0</v>
      </c>
      <c r="I508" s="92">
        <f t="array" ref="I508">IFERROR(ROUND(INDEX(FCSTSDV!$D$2:$L$2001,MATCH('ống nhựa túi bóng'!$C508,FCSTSDV!$C$2:$C$2001,0),MATCH('ống nhựa túi bóng'!I$3,FCSTSDV!$D$1:$L$1,0)),1)/'ống nhựa túi bóng'!$D508,0)</f>
        <v>0</v>
      </c>
      <c r="J508" s="92">
        <f t="array" ref="J508">IFERROR(ROUND(INDEX(FCSTSDV!$D$2:$L$2001,MATCH('ống nhựa túi bóng'!$C508,FCSTSDV!$C$2:$C$2001,0),MATCH('ống nhựa túi bóng'!J$3,FCSTSDV!$D$1:$L$1,0)),1)/'ống nhựa túi bóng'!$D508,0)</f>
        <v>0</v>
      </c>
      <c r="K508" s="92">
        <f t="array" ref="K508">IFERROR(ROUND(INDEX(FCSTSDV!$D$2:$L$2001,MATCH('ống nhựa túi bóng'!$C508,FCSTSDV!$C$2:$C$2001,0),MATCH('ống nhựa túi bóng'!K$3,FCSTSDV!$D$1:$L$1,0)),1)/'ống nhựa túi bóng'!$D508,0)</f>
        <v>0</v>
      </c>
      <c r="L508" s="92">
        <f t="array" ref="L508">IFERROR(ROUND(INDEX(FCSTSDV!$D$2:$L$2001,MATCH('ống nhựa túi bóng'!$C508,FCSTSDV!$C$2:$C$2001,0),MATCH('ống nhựa túi bóng'!L$3,FCSTSDV!$D$1:$L$1,0)),1)/'ống nhựa túi bóng'!$D508,0)</f>
        <v>0</v>
      </c>
      <c r="M508" s="92">
        <f t="array" ref="M508">IFERROR(ROUND(INDEX(FCSTSDV!$D$2:$L$2001,MATCH('ống nhựa túi bóng'!$C508,FCSTSDV!$C$2:$C$2001,0),MATCH('ống nhựa túi bóng'!M$3,FCSTSDV!$D$1:$L$1,0)),1)/'ống nhựa túi bóng'!$D508,0)</f>
        <v>0</v>
      </c>
      <c r="N508" s="92">
        <f t="array" ref="N508">IFERROR(ROUND(INDEX(FCSTSDV!$D$2:$L$2001,MATCH('ống nhựa túi bóng'!$C508,FCSTSDV!$C$2:$C$2001,0),MATCH('ống nhựa túi bóng'!N$3,FCSTSDV!$D$1:$L$1,0)),1)/'ống nhựa túi bóng'!$D508,0)</f>
        <v>0</v>
      </c>
      <c r="O508" s="92">
        <f t="array" ref="O508">IFERROR(ROUND(INDEX(FCSTSDV!$D$2:$L$2001,MATCH('ống nhựa túi bóng'!$C508,FCSTSDV!$C$2:$C$2001,0),MATCH('ống nhựa túi bóng'!O$3,FCSTSDV!$D$1:$L$1,0)),1)/'ống nhựa túi bóng'!$D508,0)</f>
        <v>15.6</v>
      </c>
      <c r="P508" s="92">
        <f t="array" ref="P508">IFERROR(ROUND(INDEX(FCSTSDV!$D$2:$L$2001,MATCH('ống nhựa túi bóng'!$C508,FCSTSDV!$C$2:$C$2001,0),MATCH('ống nhựa túi bóng'!P$3,FCSTSDV!$D$1:$L$1,0)),1)/'ống nhựa túi bóng'!$D508,0)</f>
        <v>22.8</v>
      </c>
      <c r="Q508" s="92">
        <f t="array" ref="Q508">IFERROR(ROUND(INDEX(FCSTSDV!$D$2:$L$2001,MATCH('ống nhựa túi bóng'!$C508,FCSTSDV!$C$2:$C$2001,0),MATCH('ống nhựa túi bóng'!Q$3,FCSTSDV!$D$1:$L$1,0)),1)/'ống nhựa túi bóng'!$D508,0)</f>
        <v>0</v>
      </c>
      <c r="R508" s="92">
        <f t="array" ref="R508">IFERROR(ROUND(INDEX(FCSTSDV!$D$2:$L$2001,MATCH('ống nhựa túi bóng'!$C508,FCSTSDV!$C$2:$C$2001,0),MATCH('ống nhựa túi bóng'!R$3,FCSTSDV!$D$1:$L$1,0)),1)/'ống nhựa túi bóng'!$D508,0)</f>
        <v>0</v>
      </c>
      <c r="S508" s="92">
        <f t="array" ref="S508">IFERROR(ROUND(INDEX(FCSTSDV!$D$2:$L$2001,MATCH('ống nhựa túi bóng'!$C508,FCSTSDV!$C$2:$C$2001,0),MATCH('ống nhựa túi bóng'!S$3,FCSTSDV!$D$1:$L$1,0)),1)/'ống nhựa túi bóng'!$D508,0)</f>
        <v>0</v>
      </c>
      <c r="T508" s="92">
        <f t="shared" si="89"/>
        <v>38.4</v>
      </c>
    </row>
    <row r="509" spans="1:20" ht="20.100000000000001" customHeight="1">
      <c r="A509" s="813"/>
      <c r="B509" s="1079"/>
      <c r="C509" s="714" t="s">
        <v>1206</v>
      </c>
      <c r="D509" s="423">
        <v>2500</v>
      </c>
      <c r="E509" s="785"/>
      <c r="F509" s="785"/>
      <c r="G509" s="785"/>
      <c r="H509" s="92">
        <f t="array" ref="H509">IFERROR(ROUND(INDEX(FCSTSDV!$D$2:$L$2001,MATCH('ống nhựa túi bóng'!$C509,FCSTSDV!$C$2:$C$2001,0),MATCH('ống nhựa túi bóng'!H$3,FCSTSDV!$D$1:$L$1,0)),1)/'ống nhựa túi bóng'!$D509,0)</f>
        <v>0</v>
      </c>
      <c r="I509" s="92">
        <f t="array" ref="I509">IFERROR(ROUND(INDEX(FCSTSDV!$D$2:$L$2001,MATCH('ống nhựa túi bóng'!$C509,FCSTSDV!$C$2:$C$2001,0),MATCH('ống nhựa túi bóng'!I$3,FCSTSDV!$D$1:$L$1,0)),1)/'ống nhựa túi bóng'!$D509,0)</f>
        <v>0</v>
      </c>
      <c r="J509" s="92">
        <f t="array" ref="J509">IFERROR(ROUND(INDEX(FCSTSDV!$D$2:$L$2001,MATCH('ống nhựa túi bóng'!$C509,FCSTSDV!$C$2:$C$2001,0),MATCH('ống nhựa túi bóng'!J$3,FCSTSDV!$D$1:$L$1,0)),1)/'ống nhựa túi bóng'!$D509,0)</f>
        <v>0</v>
      </c>
      <c r="K509" s="92">
        <f t="array" ref="K509">IFERROR(ROUND(INDEX(FCSTSDV!$D$2:$L$2001,MATCH('ống nhựa túi bóng'!$C509,FCSTSDV!$C$2:$C$2001,0),MATCH('ống nhựa túi bóng'!K$3,FCSTSDV!$D$1:$L$1,0)),1)/'ống nhựa túi bóng'!$D509,0)</f>
        <v>0</v>
      </c>
      <c r="L509" s="92">
        <f t="array" ref="L509">IFERROR(ROUND(INDEX(FCSTSDV!$D$2:$L$2001,MATCH('ống nhựa túi bóng'!$C509,FCSTSDV!$C$2:$C$2001,0),MATCH('ống nhựa túi bóng'!L$3,FCSTSDV!$D$1:$L$1,0)),1)/'ống nhựa túi bóng'!$D509,0)</f>
        <v>0</v>
      </c>
      <c r="M509" s="92">
        <f t="array" ref="M509">IFERROR(ROUND(INDEX(FCSTSDV!$D$2:$L$2001,MATCH('ống nhựa túi bóng'!$C509,FCSTSDV!$C$2:$C$2001,0),MATCH('ống nhựa túi bóng'!M$3,FCSTSDV!$D$1:$L$1,0)),1)/'ống nhựa túi bóng'!$D509,0)</f>
        <v>0</v>
      </c>
      <c r="N509" s="92">
        <f t="array" ref="N509">IFERROR(ROUND(INDEX(FCSTSDV!$D$2:$L$2001,MATCH('ống nhựa túi bóng'!$C509,FCSTSDV!$C$2:$C$2001,0),MATCH('ống nhựa túi bóng'!N$3,FCSTSDV!$D$1:$L$1,0)),1)/'ống nhựa túi bóng'!$D509,0)</f>
        <v>0</v>
      </c>
      <c r="O509" s="92">
        <f t="array" ref="O509">IFERROR(ROUND(INDEX(FCSTSDV!$D$2:$L$2001,MATCH('ống nhựa túi bóng'!$C509,FCSTSDV!$C$2:$C$2001,0),MATCH('ống nhựa túi bóng'!O$3,FCSTSDV!$D$1:$L$1,0)),1)/'ống nhựa túi bóng'!$D509,0)</f>
        <v>0</v>
      </c>
      <c r="P509" s="92">
        <f t="array" ref="P509">IFERROR(ROUND(INDEX(FCSTSDV!$D$2:$L$2001,MATCH('ống nhựa túi bóng'!$C509,FCSTSDV!$C$2:$C$2001,0),MATCH('ống nhựa túi bóng'!P$3,FCSTSDV!$D$1:$L$1,0)),1)/'ống nhựa túi bóng'!$D509,0)</f>
        <v>0</v>
      </c>
      <c r="Q509" s="92">
        <f t="array" ref="Q509">IFERROR(ROUND(INDEX(FCSTSDV!$D$2:$L$2001,MATCH('ống nhựa túi bóng'!$C509,FCSTSDV!$C$2:$C$2001,0),MATCH('ống nhựa túi bóng'!Q$3,FCSTSDV!$D$1:$L$1,0)),1)/'ống nhựa túi bóng'!$D509,0)</f>
        <v>0</v>
      </c>
      <c r="R509" s="92">
        <f t="array" ref="R509">IFERROR(ROUND(INDEX(FCSTSDV!$D$2:$L$2001,MATCH('ống nhựa túi bóng'!$C509,FCSTSDV!$C$2:$C$2001,0),MATCH('ống nhựa túi bóng'!R$3,FCSTSDV!$D$1:$L$1,0)),1)/'ống nhựa túi bóng'!$D509,0)</f>
        <v>0</v>
      </c>
      <c r="S509" s="92">
        <f t="array" ref="S509">IFERROR(ROUND(INDEX(FCSTSDV!$D$2:$L$2001,MATCH('ống nhựa túi bóng'!$C509,FCSTSDV!$C$2:$C$2001,0),MATCH('ống nhựa túi bóng'!S$3,FCSTSDV!$D$1:$L$1,0)),1)/'ống nhựa túi bóng'!$D509,0)</f>
        <v>0</v>
      </c>
      <c r="T509" s="92">
        <f t="shared" si="89"/>
        <v>0</v>
      </c>
    </row>
    <row r="510" spans="1:20" ht="20.100000000000001" customHeight="1">
      <c r="A510" s="813"/>
      <c r="B510" s="1079"/>
      <c r="C510" s="46" t="s">
        <v>1207</v>
      </c>
      <c r="D510" s="413">
        <v>2500</v>
      </c>
      <c r="E510" s="785"/>
      <c r="F510" s="785"/>
      <c r="G510" s="785"/>
      <c r="H510" s="92">
        <f t="array" ref="H510">IFERROR(ROUND(INDEX(FCSTSDV!$D$2:$L$2001,MATCH('ống nhựa túi bóng'!$C510,FCSTSDV!$C$2:$C$2001,0),MATCH('ống nhựa túi bóng'!H$3,FCSTSDV!$D$1:$L$1,0)),1)/'ống nhựa túi bóng'!$D510,0)</f>
        <v>0</v>
      </c>
      <c r="I510" s="92">
        <f t="array" ref="I510">IFERROR(ROUND(INDEX(FCSTSDV!$D$2:$L$2001,MATCH('ống nhựa túi bóng'!$C510,FCSTSDV!$C$2:$C$2001,0),MATCH('ống nhựa túi bóng'!I$3,FCSTSDV!$D$1:$L$1,0)),1)/'ống nhựa túi bóng'!$D510,0)</f>
        <v>0</v>
      </c>
      <c r="J510" s="92">
        <f t="array" ref="J510">IFERROR(ROUND(INDEX(FCSTSDV!$D$2:$L$2001,MATCH('ống nhựa túi bóng'!$C510,FCSTSDV!$C$2:$C$2001,0),MATCH('ống nhựa túi bóng'!J$3,FCSTSDV!$D$1:$L$1,0)),1)/'ống nhựa túi bóng'!$D510,0)</f>
        <v>0</v>
      </c>
      <c r="K510" s="92">
        <f t="array" ref="K510">IFERROR(ROUND(INDEX(FCSTSDV!$D$2:$L$2001,MATCH('ống nhựa túi bóng'!$C510,FCSTSDV!$C$2:$C$2001,0),MATCH('ống nhựa túi bóng'!K$3,FCSTSDV!$D$1:$L$1,0)),1)/'ống nhựa túi bóng'!$D510,0)</f>
        <v>0</v>
      </c>
      <c r="L510" s="92">
        <f t="array" ref="L510">IFERROR(ROUND(INDEX(FCSTSDV!$D$2:$L$2001,MATCH('ống nhựa túi bóng'!$C510,FCSTSDV!$C$2:$C$2001,0),MATCH('ống nhựa túi bóng'!L$3,FCSTSDV!$D$1:$L$1,0)),1)/'ống nhựa túi bóng'!$D510,0)</f>
        <v>0</v>
      </c>
      <c r="M510" s="92">
        <f t="array" ref="M510">IFERROR(ROUND(INDEX(FCSTSDV!$D$2:$L$2001,MATCH('ống nhựa túi bóng'!$C510,FCSTSDV!$C$2:$C$2001,0),MATCH('ống nhựa túi bóng'!M$3,FCSTSDV!$D$1:$L$1,0)),1)/'ống nhựa túi bóng'!$D510,0)</f>
        <v>0</v>
      </c>
      <c r="N510" s="92">
        <f t="array" ref="N510">IFERROR(ROUND(INDEX(FCSTSDV!$D$2:$L$2001,MATCH('ống nhựa túi bóng'!$C510,FCSTSDV!$C$2:$C$2001,0),MATCH('ống nhựa túi bóng'!N$3,FCSTSDV!$D$1:$L$1,0)),1)/'ống nhựa túi bóng'!$D510,0)</f>
        <v>0</v>
      </c>
      <c r="O510" s="92">
        <f t="array" ref="O510">IFERROR(ROUND(INDEX(FCSTSDV!$D$2:$L$2001,MATCH('ống nhựa túi bóng'!$C510,FCSTSDV!$C$2:$C$2001,0),MATCH('ống nhựa túi bóng'!O$3,FCSTSDV!$D$1:$L$1,0)),1)/'ống nhựa túi bóng'!$D510,0)</f>
        <v>0</v>
      </c>
      <c r="P510" s="92">
        <f t="array" ref="P510">IFERROR(ROUND(INDEX(FCSTSDV!$D$2:$L$2001,MATCH('ống nhựa túi bóng'!$C510,FCSTSDV!$C$2:$C$2001,0),MATCH('ống nhựa túi bóng'!P$3,FCSTSDV!$D$1:$L$1,0)),1)/'ống nhựa túi bóng'!$D510,0)</f>
        <v>0</v>
      </c>
      <c r="Q510" s="92">
        <f t="array" ref="Q510">IFERROR(ROUND(INDEX(FCSTSDV!$D$2:$L$2001,MATCH('ống nhựa túi bóng'!$C510,FCSTSDV!$C$2:$C$2001,0),MATCH('ống nhựa túi bóng'!Q$3,FCSTSDV!$D$1:$L$1,0)),1)/'ống nhựa túi bóng'!$D510,0)</f>
        <v>0</v>
      </c>
      <c r="R510" s="92">
        <f t="array" ref="R510">IFERROR(ROUND(INDEX(FCSTSDV!$D$2:$L$2001,MATCH('ống nhựa túi bóng'!$C510,FCSTSDV!$C$2:$C$2001,0),MATCH('ống nhựa túi bóng'!R$3,FCSTSDV!$D$1:$L$1,0)),1)/'ống nhựa túi bóng'!$D510,0)</f>
        <v>0</v>
      </c>
      <c r="S510" s="92">
        <f t="array" ref="S510">IFERROR(ROUND(INDEX(FCSTSDV!$D$2:$L$2001,MATCH('ống nhựa túi bóng'!$C510,FCSTSDV!$C$2:$C$2001,0),MATCH('ống nhựa túi bóng'!S$3,FCSTSDV!$D$1:$L$1,0)),1)/'ống nhựa túi bóng'!$D510,0)</f>
        <v>0</v>
      </c>
      <c r="T510" s="92">
        <f t="shared" si="89"/>
        <v>0</v>
      </c>
    </row>
    <row r="511" spans="1:20" ht="24.75" hidden="1" customHeight="1">
      <c r="A511" s="819"/>
      <c r="B511" s="1076"/>
      <c r="C511" s="411" t="s">
        <v>175</v>
      </c>
      <c r="D511" s="412" t="s">
        <v>43</v>
      </c>
      <c r="E511" s="787"/>
      <c r="F511" s="782"/>
      <c r="G511" s="787"/>
      <c r="H511" s="90">
        <f>$G$507-SUM(H507:H510)</f>
        <v>31</v>
      </c>
      <c r="I511" s="90">
        <f t="shared" ref="I511:P511" si="93">H511-SUM(I507:I510)</f>
        <v>31</v>
      </c>
      <c r="J511" s="90">
        <f t="shared" si="93"/>
        <v>31</v>
      </c>
      <c r="K511" s="90">
        <f t="shared" si="93"/>
        <v>31</v>
      </c>
      <c r="L511" s="90">
        <f t="shared" si="93"/>
        <v>31</v>
      </c>
      <c r="M511" s="90">
        <f t="shared" si="93"/>
        <v>31</v>
      </c>
      <c r="N511" s="90">
        <f t="shared" si="93"/>
        <v>31</v>
      </c>
      <c r="O511" s="90">
        <f t="shared" si="93"/>
        <v>15.4</v>
      </c>
      <c r="P511" s="90">
        <f t="shared" si="93"/>
        <v>-15.800000000000002</v>
      </c>
      <c r="Q511" s="90" t="e">
        <f>#REF!-SUM(Q507:Q510)</f>
        <v>#REF!</v>
      </c>
      <c r="R511" s="90" t="e">
        <f t="shared" ref="R511" si="94">Q511-SUM(R507:R510)</f>
        <v>#REF!</v>
      </c>
      <c r="S511" s="90" t="e">
        <f t="shared" ref="S511" si="95">R511-SUM(S507:S510)</f>
        <v>#REF!</v>
      </c>
      <c r="T511" s="90" t="e">
        <f>R511-SUM(T507:T510)</f>
        <v>#REF!</v>
      </c>
    </row>
    <row r="512" spans="1:20" ht="20.100000000000001" customHeight="1">
      <c r="A512" s="817" t="s">
        <v>172</v>
      </c>
      <c r="B512" s="1077" t="s">
        <v>194</v>
      </c>
      <c r="C512" s="43" t="s">
        <v>85</v>
      </c>
      <c r="D512" s="422">
        <v>2500</v>
      </c>
      <c r="E512" s="786">
        <v>68</v>
      </c>
      <c r="F512" s="786">
        <v>0</v>
      </c>
      <c r="G512" s="786">
        <f>E512+F512</f>
        <v>68</v>
      </c>
      <c r="H512" s="99">
        <f t="array" ref="H512">IFERROR(ROUND(INDEX(FCSTSDV!$D$2:$L$2001,MATCH('ống nhựa túi bóng'!$C512,FCSTSDV!$C$2:$C$2001,0),MATCH('ống nhựa túi bóng'!H$3,FCSTSDV!$D$1:$L$1,0)),1)/'ống nhựa túi bóng'!$D512,0)</f>
        <v>0</v>
      </c>
      <c r="I512" s="99">
        <f t="array" ref="I512">IFERROR(ROUND(INDEX(FCSTSDV!$D$2:$L$2001,MATCH('ống nhựa túi bóng'!$C512,FCSTSDV!$C$2:$C$2001,0),MATCH('ống nhựa túi bóng'!I$3,FCSTSDV!$D$1:$L$1,0)),1)/'ống nhựa túi bóng'!$D512,0)</f>
        <v>0</v>
      </c>
      <c r="J512" s="99">
        <f t="array" ref="J512">IFERROR(ROUND(INDEX(FCSTSDV!$D$2:$L$2001,MATCH('ống nhựa túi bóng'!$C512,FCSTSDV!$C$2:$C$2001,0),MATCH('ống nhựa túi bóng'!J$3,FCSTSDV!$D$1:$L$1,0)),1)/'ống nhựa túi bóng'!$D512,0)</f>
        <v>0</v>
      </c>
      <c r="K512" s="99">
        <f t="array" ref="K512">IFERROR(ROUND(INDEX(FCSTSDV!$D$2:$L$2001,MATCH('ống nhựa túi bóng'!$C512,FCSTSDV!$C$2:$C$2001,0),MATCH('ống nhựa túi bóng'!K$3,FCSTSDV!$D$1:$L$1,0)),1)/'ống nhựa túi bóng'!$D512,0)</f>
        <v>0</v>
      </c>
      <c r="L512" s="99">
        <f t="array" ref="L512">IFERROR(ROUND(INDEX(FCSTSDV!$D$2:$L$2001,MATCH('ống nhựa túi bóng'!$C512,FCSTSDV!$C$2:$C$2001,0),MATCH('ống nhựa túi bóng'!L$3,FCSTSDV!$D$1:$L$1,0)),1)/'ống nhựa túi bóng'!$D512,0)</f>
        <v>0</v>
      </c>
      <c r="M512" s="99">
        <f t="array" ref="M512">IFERROR(ROUND(INDEX(FCSTSDV!$D$2:$L$2001,MATCH('ống nhựa túi bóng'!$C512,FCSTSDV!$C$2:$C$2001,0),MATCH('ống nhựa túi bóng'!M$3,FCSTSDV!$D$1:$L$1,0)),1)/'ống nhựa túi bóng'!$D512,0)</f>
        <v>0</v>
      </c>
      <c r="N512" s="99">
        <f t="array" ref="N512">IFERROR(ROUND(INDEX(FCSTSDV!$D$2:$L$2001,MATCH('ống nhựa túi bóng'!$C512,FCSTSDV!$C$2:$C$2001,0),MATCH('ống nhựa túi bóng'!N$3,FCSTSDV!$D$1:$L$1,0)),1)/'ống nhựa túi bóng'!$D512,0)</f>
        <v>0</v>
      </c>
      <c r="O512" s="99">
        <f t="array" ref="O512">IFERROR(ROUND(INDEX(FCSTSDV!$D$2:$L$2001,MATCH('ống nhựa túi bóng'!$C512,FCSTSDV!$C$2:$C$2001,0),MATCH('ống nhựa túi bóng'!O$3,FCSTSDV!$D$1:$L$1,0)),1)/'ống nhựa túi bóng'!$D512,0)</f>
        <v>0</v>
      </c>
      <c r="P512" s="99">
        <f t="array" ref="P512">IFERROR(ROUND(INDEX(FCSTSDV!$D$2:$L$2001,MATCH('ống nhựa túi bóng'!$C512,FCSTSDV!$C$2:$C$2001,0),MATCH('ống nhựa túi bóng'!P$3,FCSTSDV!$D$1:$L$1,0)),1)/'ống nhựa túi bóng'!$D512,0)</f>
        <v>0</v>
      </c>
      <c r="Q512" s="99">
        <f t="array" ref="Q512">IFERROR(ROUND(INDEX(FCSTSDV!$D$2:$L$2001,MATCH('ống nhựa túi bóng'!$C512,FCSTSDV!$C$2:$C$2001,0),MATCH('ống nhựa túi bóng'!Q$3,FCSTSDV!$D$1:$L$1,0)),1)/'ống nhựa túi bóng'!$D512,0)</f>
        <v>0</v>
      </c>
      <c r="R512" s="99">
        <f t="array" ref="R512">IFERROR(ROUND(INDEX(FCSTSDV!$D$2:$L$2001,MATCH('ống nhựa túi bóng'!$C512,FCSTSDV!$C$2:$C$2001,0),MATCH('ống nhựa túi bóng'!R$3,FCSTSDV!$D$1:$L$1,0)),1)/'ống nhựa túi bóng'!$D512,0)</f>
        <v>0</v>
      </c>
      <c r="S512" s="99">
        <f t="array" ref="S512">IFERROR(ROUND(INDEX(FCSTSDV!$D$2:$L$2001,MATCH('ống nhựa túi bóng'!$C512,FCSTSDV!$C$2:$C$2001,0),MATCH('ống nhựa túi bóng'!S$3,FCSTSDV!$D$1:$L$1,0)),1)/'ống nhựa túi bóng'!$D512,0)</f>
        <v>0</v>
      </c>
      <c r="T512" s="92">
        <f t="shared" ref="T512:T517" si="96">+SUM(H512:R512)</f>
        <v>0</v>
      </c>
    </row>
    <row r="513" spans="1:20" ht="17.25" customHeight="1">
      <c r="A513" s="818"/>
      <c r="B513" s="1072"/>
      <c r="C513" s="46" t="s">
        <v>21</v>
      </c>
      <c r="D513" s="413">
        <v>2500</v>
      </c>
      <c r="E513" s="784"/>
      <c r="F513" s="784"/>
      <c r="G513" s="784"/>
      <c r="H513" s="92">
        <f t="array" ref="H513">IFERROR(ROUND(INDEX(FCSTSDV!$D$2:$L$2001,MATCH('ống nhựa túi bóng'!$C513,FCSTSDV!$C$2:$C$2001,0),MATCH('ống nhựa túi bóng'!H$3,FCSTSDV!$D$1:$L$1,0)),1)/'ống nhựa túi bóng'!$D513,0)</f>
        <v>0</v>
      </c>
      <c r="I513" s="92">
        <f t="array" ref="I513">IFERROR(ROUND(INDEX(FCSTSDV!$D$2:$L$2001,MATCH('ống nhựa túi bóng'!$C513,FCSTSDV!$C$2:$C$2001,0),MATCH('ống nhựa túi bóng'!I$3,FCSTSDV!$D$1:$L$1,0)),1)/'ống nhựa túi bóng'!$D513,0)</f>
        <v>0</v>
      </c>
      <c r="J513" s="92">
        <f t="array" ref="J513">IFERROR(ROUND(INDEX(FCSTSDV!$D$2:$L$2001,MATCH('ống nhựa túi bóng'!$C513,FCSTSDV!$C$2:$C$2001,0),MATCH('ống nhựa túi bóng'!J$3,FCSTSDV!$D$1:$L$1,0)),1)/'ống nhựa túi bóng'!$D513,0)</f>
        <v>0</v>
      </c>
      <c r="K513" s="92">
        <f t="array" ref="K513">IFERROR(ROUND(INDEX(FCSTSDV!$D$2:$L$2001,MATCH('ống nhựa túi bóng'!$C513,FCSTSDV!$C$2:$C$2001,0),MATCH('ống nhựa túi bóng'!K$3,FCSTSDV!$D$1:$L$1,0)),1)/'ống nhựa túi bóng'!$D513,0)</f>
        <v>0</v>
      </c>
      <c r="L513" s="92">
        <f t="array" ref="L513">IFERROR(ROUND(INDEX(FCSTSDV!$D$2:$L$2001,MATCH('ống nhựa túi bóng'!$C513,FCSTSDV!$C$2:$C$2001,0),MATCH('ống nhựa túi bóng'!L$3,FCSTSDV!$D$1:$L$1,0)),1)/'ống nhựa túi bóng'!$D513,0)</f>
        <v>0</v>
      </c>
      <c r="M513" s="92">
        <f t="array" ref="M513">IFERROR(ROUND(INDEX(FCSTSDV!$D$2:$L$2001,MATCH('ống nhựa túi bóng'!$C513,FCSTSDV!$C$2:$C$2001,0),MATCH('ống nhựa túi bóng'!M$3,FCSTSDV!$D$1:$L$1,0)),1)/'ống nhựa túi bóng'!$D513,0)</f>
        <v>0</v>
      </c>
      <c r="N513" s="92">
        <f t="array" ref="N513">IFERROR(ROUND(INDEX(FCSTSDV!$D$2:$L$2001,MATCH('ống nhựa túi bóng'!$C513,FCSTSDV!$C$2:$C$2001,0),MATCH('ống nhựa túi bóng'!N$3,FCSTSDV!$D$1:$L$1,0)),1)/'ống nhựa túi bóng'!$D513,0)</f>
        <v>0</v>
      </c>
      <c r="O513" s="92">
        <f t="array" ref="O513">IFERROR(ROUND(INDEX(FCSTSDV!$D$2:$L$2001,MATCH('ống nhựa túi bóng'!$C513,FCSTSDV!$C$2:$C$2001,0),MATCH('ống nhựa túi bóng'!O$3,FCSTSDV!$D$1:$L$1,0)),1)/'ống nhựa túi bóng'!$D513,0)</f>
        <v>0</v>
      </c>
      <c r="P513" s="92">
        <f t="array" ref="P513">IFERROR(ROUND(INDEX(FCSTSDV!$D$2:$L$2001,MATCH('ống nhựa túi bóng'!$C513,FCSTSDV!$C$2:$C$2001,0),MATCH('ống nhựa túi bóng'!P$3,FCSTSDV!$D$1:$L$1,0)),1)/'ống nhựa túi bóng'!$D513,0)</f>
        <v>0</v>
      </c>
      <c r="Q513" s="92">
        <f t="array" ref="Q513">IFERROR(ROUND(INDEX(FCSTSDV!$D$2:$L$2001,MATCH('ống nhựa túi bóng'!$C513,FCSTSDV!$C$2:$C$2001,0),MATCH('ống nhựa túi bóng'!Q$3,FCSTSDV!$D$1:$L$1,0)),1)/'ống nhựa túi bóng'!$D513,0)</f>
        <v>0</v>
      </c>
      <c r="R513" s="92">
        <f t="array" ref="R513">IFERROR(ROUND(INDEX(FCSTSDV!$D$2:$L$2001,MATCH('ống nhựa túi bóng'!$C513,FCSTSDV!$C$2:$C$2001,0),MATCH('ống nhựa túi bóng'!R$3,FCSTSDV!$D$1:$L$1,0)),1)/'ống nhựa túi bóng'!$D513,0)</f>
        <v>0</v>
      </c>
      <c r="S513" s="92">
        <f t="array" ref="S513">IFERROR(ROUND(INDEX(FCSTSDV!$D$2:$L$2001,MATCH('ống nhựa túi bóng'!$C513,FCSTSDV!$C$2:$C$2001,0),MATCH('ống nhựa túi bóng'!S$3,FCSTSDV!$D$1:$L$1,0)),1)/'ống nhựa túi bóng'!$D513,0)</f>
        <v>0</v>
      </c>
      <c r="T513" s="92">
        <f t="shared" si="96"/>
        <v>0</v>
      </c>
    </row>
    <row r="514" spans="1:20" ht="24.75" hidden="1" customHeight="1">
      <c r="A514" s="819"/>
      <c r="B514" s="1076"/>
      <c r="C514" s="411" t="s">
        <v>175</v>
      </c>
      <c r="D514" s="412" t="s">
        <v>43</v>
      </c>
      <c r="E514" s="787"/>
      <c r="F514" s="787"/>
      <c r="G514" s="787"/>
      <c r="H514" s="90">
        <f>$G$512-SUM(H512:H513)</f>
        <v>68</v>
      </c>
      <c r="I514" s="90">
        <f t="shared" ref="I514:P514" si="97">H514-SUM(I512:I513)</f>
        <v>68</v>
      </c>
      <c r="J514" s="90">
        <f t="shared" si="97"/>
        <v>68</v>
      </c>
      <c r="K514" s="90">
        <f t="shared" si="97"/>
        <v>68</v>
      </c>
      <c r="L514" s="90">
        <f t="shared" si="97"/>
        <v>68</v>
      </c>
      <c r="M514" s="90">
        <f t="shared" si="97"/>
        <v>68</v>
      </c>
      <c r="N514" s="90">
        <f t="shared" si="97"/>
        <v>68</v>
      </c>
      <c r="O514" s="90">
        <f t="shared" si="97"/>
        <v>68</v>
      </c>
      <c r="P514" s="90">
        <f t="shared" si="97"/>
        <v>68</v>
      </c>
      <c r="Q514" s="90" t="e">
        <f>#REF!-SUM(Q512:Q513)</f>
        <v>#REF!</v>
      </c>
      <c r="R514" s="90" t="e">
        <f t="shared" ref="R514" si="98">Q514-SUM(R512:R513)</f>
        <v>#REF!</v>
      </c>
      <c r="S514" s="90" t="e">
        <f t="shared" ref="S514" si="99">R514-SUM(S512:S513)</f>
        <v>#REF!</v>
      </c>
      <c r="T514" s="92" t="e">
        <f t="shared" si="96"/>
        <v>#REF!</v>
      </c>
    </row>
    <row r="515" spans="1:20" ht="20.100000000000001" hidden="1" customHeight="1">
      <c r="A515" s="817" t="s">
        <v>172</v>
      </c>
      <c r="B515" s="1077" t="s">
        <v>197</v>
      </c>
      <c r="C515" s="43" t="s">
        <v>82</v>
      </c>
      <c r="D515" s="422">
        <v>2500</v>
      </c>
      <c r="E515" s="786">
        <v>131</v>
      </c>
      <c r="F515" s="786">
        <v>0</v>
      </c>
      <c r="G515" s="786">
        <f>E515+F515</f>
        <v>131</v>
      </c>
      <c r="H515" s="99">
        <f t="array" ref="H515">IFERROR(ROUND(INDEX(FCSTSDV!$D$2:$L$2001,MATCH('ống nhựa túi bóng'!$C515,FCSTSDV!$C$2:$C$2001,0),MATCH('ống nhựa túi bóng'!H$3,FCSTSDV!$D$1:$L$1,0)),1)/'ống nhựa túi bóng'!$D515,0)</f>
        <v>10.8</v>
      </c>
      <c r="I515" s="99">
        <f t="array" ref="I515">IFERROR(ROUND(INDEX(FCSTSDV!$D$2:$L$2001,MATCH('ống nhựa túi bóng'!$C515,FCSTSDV!$C$2:$C$2001,0),MATCH('ống nhựa túi bóng'!I$3,FCSTSDV!$D$1:$L$1,0)),1)/'ống nhựa túi bóng'!$D515,0)</f>
        <v>10</v>
      </c>
      <c r="J515" s="99">
        <f t="array" ref="J515">IFERROR(ROUND(INDEX(FCSTSDV!$D$2:$L$2001,MATCH('ống nhựa túi bóng'!$C515,FCSTSDV!$C$2:$C$2001,0),MATCH('ống nhựa túi bóng'!J$3,FCSTSDV!$D$1:$L$1,0)),1)/'ống nhựa túi bóng'!$D515,0)</f>
        <v>14.8</v>
      </c>
      <c r="K515" s="99">
        <f t="array" ref="K515">IFERROR(ROUND(INDEX(FCSTSDV!$D$2:$L$2001,MATCH('ống nhựa túi bóng'!$C515,FCSTSDV!$C$2:$C$2001,0),MATCH('ống nhựa túi bóng'!K$3,FCSTSDV!$D$1:$L$1,0)),1)/'ống nhựa túi bóng'!$D515,0)</f>
        <v>14.8</v>
      </c>
      <c r="L515" s="99">
        <f t="array" ref="L515">IFERROR(ROUND(INDEX(FCSTSDV!$D$2:$L$2001,MATCH('ống nhựa túi bóng'!$C515,FCSTSDV!$C$2:$C$2001,0),MATCH('ống nhựa túi bóng'!L$3,FCSTSDV!$D$1:$L$1,0)),1)/'ống nhựa túi bóng'!$D515,0)</f>
        <v>14.8</v>
      </c>
      <c r="M515" s="99">
        <f t="array" ref="M515">IFERROR(ROUND(INDEX(FCSTSDV!$D$2:$L$2001,MATCH('ống nhựa túi bóng'!$C515,FCSTSDV!$C$2:$C$2001,0),MATCH('ống nhựa túi bóng'!M$3,FCSTSDV!$D$1:$L$1,0)),1)/'ống nhựa túi bóng'!$D515,0)</f>
        <v>14.8</v>
      </c>
      <c r="N515" s="99">
        <f t="array" ref="N515">IFERROR(ROUND(INDEX(FCSTSDV!$D$2:$L$2001,MATCH('ống nhựa túi bóng'!$C515,FCSTSDV!$C$2:$C$2001,0),MATCH('ống nhựa túi bóng'!N$3,FCSTSDV!$D$1:$L$1,0)),1)/'ống nhựa túi bóng'!$D515,0)</f>
        <v>80</v>
      </c>
      <c r="O515" s="99">
        <f t="array" ref="O515">IFERROR(ROUND(INDEX(FCSTSDV!$D$2:$L$2001,MATCH('ống nhựa túi bóng'!$C515,FCSTSDV!$C$2:$C$2001,0),MATCH('ống nhựa túi bóng'!O$3,FCSTSDV!$D$1:$L$1,0)),1)/'ống nhựa túi bóng'!$D515,0)</f>
        <v>72.8</v>
      </c>
      <c r="P515" s="99">
        <f t="array" ref="P515">IFERROR(ROUND(INDEX(FCSTSDV!$D$2:$L$2001,MATCH('ống nhựa túi bóng'!$C515,FCSTSDV!$C$2:$C$2001,0),MATCH('ống nhựa túi bóng'!P$3,FCSTSDV!$D$1:$L$1,0)),1)/'ống nhựa túi bóng'!$D515,0)</f>
        <v>60.8</v>
      </c>
      <c r="Q515" s="99">
        <f t="array" ref="Q515">IFERROR(ROUND(INDEX(FCSTSDV!$D$2:$L$2001,MATCH('ống nhựa túi bóng'!$C515,FCSTSDV!$C$2:$C$2001,0),MATCH('ống nhựa túi bóng'!Q$3,FCSTSDV!$D$1:$L$1,0)),1)/'ống nhựa túi bóng'!$D515,0)</f>
        <v>0</v>
      </c>
      <c r="R515" s="99">
        <f t="array" ref="R515">IFERROR(ROUND(INDEX(FCSTSDV!$D$2:$L$2001,MATCH('ống nhựa túi bóng'!$C515,FCSTSDV!$C$2:$C$2001,0),MATCH('ống nhựa túi bóng'!R$3,FCSTSDV!$D$1:$L$1,0)),1)/'ống nhựa túi bóng'!$D515,0)</f>
        <v>0</v>
      </c>
      <c r="S515" s="99">
        <f t="array" ref="S515">IFERROR(ROUND(INDEX(FCSTSDV!$D$2:$L$2001,MATCH('ống nhựa túi bóng'!$C515,FCSTSDV!$C$2:$C$2001,0),MATCH('ống nhựa túi bóng'!S$3,FCSTSDV!$D$1:$L$1,0)),1)/'ống nhựa túi bóng'!$D515,0)</f>
        <v>0</v>
      </c>
      <c r="T515" s="92">
        <f t="shared" si="96"/>
        <v>293.60000000000002</v>
      </c>
    </row>
    <row r="516" spans="1:20" ht="20.100000000000001" customHeight="1">
      <c r="A516" s="818"/>
      <c r="B516" s="1072"/>
      <c r="C516" s="46" t="s">
        <v>201</v>
      </c>
      <c r="D516" s="413">
        <v>2500</v>
      </c>
      <c r="E516" s="784"/>
      <c r="F516" s="784"/>
      <c r="G516" s="784"/>
      <c r="H516" s="92">
        <f t="array" ref="H516">IFERROR(ROUND(INDEX(FCSTSDV!$D$2:$L$2001,MATCH('ống nhựa túi bóng'!$C516,FCSTSDV!$C$2:$C$2001,0),MATCH('ống nhựa túi bóng'!H$3,FCSTSDV!$D$1:$L$1,0)),1)/'ống nhựa túi bóng'!$D516,0)</f>
        <v>0</v>
      </c>
      <c r="I516" s="92">
        <f t="array" ref="I516">IFERROR(ROUND(INDEX(FCSTSDV!$D$2:$L$2001,MATCH('ống nhựa túi bóng'!$C516,FCSTSDV!$C$2:$C$2001,0),MATCH('ống nhựa túi bóng'!I$3,FCSTSDV!$D$1:$L$1,0)),1)/'ống nhựa túi bóng'!$D516,0)</f>
        <v>0</v>
      </c>
      <c r="J516" s="92">
        <f t="array" ref="J516">IFERROR(ROUND(INDEX(FCSTSDV!$D$2:$L$2001,MATCH('ống nhựa túi bóng'!$C516,FCSTSDV!$C$2:$C$2001,0),MATCH('ống nhựa túi bóng'!J$3,FCSTSDV!$D$1:$L$1,0)),1)/'ống nhựa túi bóng'!$D516,0)</f>
        <v>0</v>
      </c>
      <c r="K516" s="92">
        <f t="array" ref="K516">IFERROR(ROUND(INDEX(FCSTSDV!$D$2:$L$2001,MATCH('ống nhựa túi bóng'!$C516,FCSTSDV!$C$2:$C$2001,0),MATCH('ống nhựa túi bóng'!K$3,FCSTSDV!$D$1:$L$1,0)),1)/'ống nhựa túi bóng'!$D516,0)</f>
        <v>0</v>
      </c>
      <c r="L516" s="92">
        <f t="array" ref="L516">IFERROR(ROUND(INDEX(FCSTSDV!$D$2:$L$2001,MATCH('ống nhựa túi bóng'!$C516,FCSTSDV!$C$2:$C$2001,0),MATCH('ống nhựa túi bóng'!L$3,FCSTSDV!$D$1:$L$1,0)),1)/'ống nhựa túi bóng'!$D516,0)</f>
        <v>0</v>
      </c>
      <c r="M516" s="92">
        <f t="array" ref="M516">IFERROR(ROUND(INDEX(FCSTSDV!$D$2:$L$2001,MATCH('ống nhựa túi bóng'!$C516,FCSTSDV!$C$2:$C$2001,0),MATCH('ống nhựa túi bóng'!M$3,FCSTSDV!$D$1:$L$1,0)),1)/'ống nhựa túi bóng'!$D516,0)</f>
        <v>0</v>
      </c>
      <c r="N516" s="92">
        <f t="array" ref="N516">IFERROR(ROUND(INDEX(FCSTSDV!$D$2:$L$2001,MATCH('ống nhựa túi bóng'!$C516,FCSTSDV!$C$2:$C$2001,0),MATCH('ống nhựa túi bóng'!N$3,FCSTSDV!$D$1:$L$1,0)),1)/'ống nhựa túi bóng'!$D516,0)</f>
        <v>0</v>
      </c>
      <c r="O516" s="92">
        <f t="array" ref="O516">IFERROR(ROUND(INDEX(FCSTSDV!$D$2:$L$2001,MATCH('ống nhựa túi bóng'!$C516,FCSTSDV!$C$2:$C$2001,0),MATCH('ống nhựa túi bóng'!O$3,FCSTSDV!$D$1:$L$1,0)),1)/'ống nhựa túi bóng'!$D516,0)</f>
        <v>0</v>
      </c>
      <c r="P516" s="92">
        <f t="array" ref="P516">IFERROR(ROUND(INDEX(FCSTSDV!$D$2:$L$2001,MATCH('ống nhựa túi bóng'!$C516,FCSTSDV!$C$2:$C$2001,0),MATCH('ống nhựa túi bóng'!P$3,FCSTSDV!$D$1:$L$1,0)),1)/'ống nhựa túi bóng'!$D516,0)</f>
        <v>0</v>
      </c>
      <c r="Q516" s="92">
        <f t="array" ref="Q516">IFERROR(ROUND(INDEX(FCSTSDV!$D$2:$L$2001,MATCH('ống nhựa túi bóng'!$C516,FCSTSDV!$C$2:$C$2001,0),MATCH('ống nhựa túi bóng'!Q$3,FCSTSDV!$D$1:$L$1,0)),1)/'ống nhựa túi bóng'!$D516,0)</f>
        <v>0</v>
      </c>
      <c r="R516" s="92">
        <f t="array" ref="R516">IFERROR(ROUND(INDEX(FCSTSDV!$D$2:$L$2001,MATCH('ống nhựa túi bóng'!$C516,FCSTSDV!$C$2:$C$2001,0),MATCH('ống nhựa túi bóng'!R$3,FCSTSDV!$D$1:$L$1,0)),1)/'ống nhựa túi bóng'!$D516,0)</f>
        <v>0</v>
      </c>
      <c r="S516" s="92">
        <f t="array" ref="S516">IFERROR(ROUND(INDEX(FCSTSDV!$D$2:$L$2001,MATCH('ống nhựa túi bóng'!$C516,FCSTSDV!$C$2:$C$2001,0),MATCH('ống nhựa túi bóng'!S$3,FCSTSDV!$D$1:$L$1,0)),1)/'ống nhựa túi bóng'!$D516,0)</f>
        <v>0</v>
      </c>
      <c r="T516" s="92">
        <f t="shared" si="96"/>
        <v>0</v>
      </c>
    </row>
    <row r="517" spans="1:20" ht="20.100000000000001" hidden="1" customHeight="1">
      <c r="A517" s="819"/>
      <c r="B517" s="1076"/>
      <c r="C517" s="411" t="s">
        <v>175</v>
      </c>
      <c r="D517" s="412" t="s">
        <v>43</v>
      </c>
      <c r="E517" s="787"/>
      <c r="F517" s="787"/>
      <c r="G517" s="787"/>
      <c r="H517" s="90">
        <f>$G$515-SUM(H515:H516)</f>
        <v>120.2</v>
      </c>
      <c r="I517" s="90">
        <f t="shared" ref="I517:P517" si="100">H517-SUM(I515:I516)</f>
        <v>110.2</v>
      </c>
      <c r="J517" s="90">
        <f t="shared" si="100"/>
        <v>95.4</v>
      </c>
      <c r="K517" s="90">
        <f t="shared" si="100"/>
        <v>80.600000000000009</v>
      </c>
      <c r="L517" s="90">
        <f t="shared" si="100"/>
        <v>65.800000000000011</v>
      </c>
      <c r="M517" s="90">
        <f t="shared" si="100"/>
        <v>51.000000000000014</v>
      </c>
      <c r="N517" s="90">
        <f t="shared" si="100"/>
        <v>-28.999999999999986</v>
      </c>
      <c r="O517" s="90">
        <f t="shared" si="100"/>
        <v>-101.79999999999998</v>
      </c>
      <c r="P517" s="90">
        <f t="shared" si="100"/>
        <v>-162.59999999999997</v>
      </c>
      <c r="Q517" s="90" t="e">
        <f>#REF!-SUM(Q515:Q516)</f>
        <v>#REF!</v>
      </c>
      <c r="R517" s="90" t="e">
        <f t="shared" ref="R517" si="101">Q517-SUM(R515:R516)</f>
        <v>#REF!</v>
      </c>
      <c r="S517" s="90" t="e">
        <f t="shared" ref="S517" si="102">R517-SUM(S515:S516)</f>
        <v>#REF!</v>
      </c>
      <c r="T517" s="92" t="e">
        <f t="shared" si="96"/>
        <v>#REF!</v>
      </c>
    </row>
    <row r="518" spans="1:20" ht="20.100000000000001" customHeight="1">
      <c r="A518" s="817" t="s">
        <v>172</v>
      </c>
      <c r="B518" s="1071" t="s">
        <v>202</v>
      </c>
      <c r="C518" s="43" t="s">
        <v>84</v>
      </c>
      <c r="D518" s="422">
        <v>2500</v>
      </c>
      <c r="E518" s="786">
        <v>42</v>
      </c>
      <c r="F518" s="786">
        <v>0</v>
      </c>
      <c r="G518" s="786">
        <f>E518+F518</f>
        <v>42</v>
      </c>
      <c r="H518" s="99">
        <f t="array" ref="H518">IFERROR(ROUND(INDEX(FCSTSDV!$D$2:$L$2001,MATCH('ống nhựa túi bóng'!$C518,FCSTSDV!$C$2:$C$2001,0),MATCH('ống nhựa túi bóng'!H$3,FCSTSDV!$D$1:$L$1,0)),1)/'ống nhựa túi bóng'!$D518,0)</f>
        <v>0</v>
      </c>
      <c r="I518" s="99">
        <f t="array" ref="I518">IFERROR(ROUND(INDEX(FCSTSDV!$D$2:$L$2001,MATCH('ống nhựa túi bóng'!$C518,FCSTSDV!$C$2:$C$2001,0),MATCH('ống nhựa túi bóng'!I$3,FCSTSDV!$D$1:$L$1,0)),1)/'ống nhựa túi bóng'!$D518,0)</f>
        <v>0</v>
      </c>
      <c r="J518" s="99">
        <f t="array" ref="J518">IFERROR(ROUND(INDEX(FCSTSDV!$D$2:$L$2001,MATCH('ống nhựa túi bóng'!$C518,FCSTSDV!$C$2:$C$2001,0),MATCH('ống nhựa túi bóng'!J$3,FCSTSDV!$D$1:$L$1,0)),1)/'ống nhựa túi bóng'!$D518,0)</f>
        <v>0</v>
      </c>
      <c r="K518" s="99">
        <f t="array" ref="K518">IFERROR(ROUND(INDEX(FCSTSDV!$D$2:$L$2001,MATCH('ống nhựa túi bóng'!$C518,FCSTSDV!$C$2:$C$2001,0),MATCH('ống nhựa túi bóng'!K$3,FCSTSDV!$D$1:$L$1,0)),1)/'ống nhựa túi bóng'!$D518,0)</f>
        <v>0</v>
      </c>
      <c r="L518" s="99">
        <f t="array" ref="L518">IFERROR(ROUND(INDEX(FCSTSDV!$D$2:$L$2001,MATCH('ống nhựa túi bóng'!$C518,FCSTSDV!$C$2:$C$2001,0),MATCH('ống nhựa túi bóng'!L$3,FCSTSDV!$D$1:$L$1,0)),1)/'ống nhựa túi bóng'!$D518,0)</f>
        <v>0</v>
      </c>
      <c r="M518" s="99">
        <f t="array" ref="M518">IFERROR(ROUND(INDEX(FCSTSDV!$D$2:$L$2001,MATCH('ống nhựa túi bóng'!$C518,FCSTSDV!$C$2:$C$2001,0),MATCH('ống nhựa túi bóng'!M$3,FCSTSDV!$D$1:$L$1,0)),1)/'ống nhựa túi bóng'!$D518,0)</f>
        <v>0</v>
      </c>
      <c r="N518" s="99">
        <f t="array" ref="N518">IFERROR(ROUND(INDEX(FCSTSDV!$D$2:$L$2001,MATCH('ống nhựa túi bóng'!$C518,FCSTSDV!$C$2:$C$2001,0),MATCH('ống nhựa túi bóng'!N$3,FCSTSDV!$D$1:$L$1,0)),1)/'ống nhựa túi bóng'!$D518,0)</f>
        <v>0</v>
      </c>
      <c r="O518" s="99">
        <f t="array" ref="O518">IFERROR(ROUND(INDEX(FCSTSDV!$D$2:$L$2001,MATCH('ống nhựa túi bóng'!$C518,FCSTSDV!$C$2:$C$2001,0),MATCH('ống nhựa túi bóng'!O$3,FCSTSDV!$D$1:$L$1,0)),1)/'ống nhựa túi bóng'!$D518,0)</f>
        <v>0</v>
      </c>
      <c r="P518" s="99">
        <f t="array" ref="P518">IFERROR(ROUND(INDEX(FCSTSDV!$D$2:$L$2001,MATCH('ống nhựa túi bóng'!$C518,FCSTSDV!$C$2:$C$2001,0),MATCH('ống nhựa túi bóng'!P$3,FCSTSDV!$D$1:$L$1,0)),1)/'ống nhựa túi bóng'!$D518,0)</f>
        <v>0</v>
      </c>
      <c r="Q518" s="99">
        <f t="array" ref="Q518">IFERROR(ROUND(INDEX(FCSTSDV!$D$2:$L$2001,MATCH('ống nhựa túi bóng'!$C518,FCSTSDV!$C$2:$C$2001,0),MATCH('ống nhựa túi bóng'!Q$3,FCSTSDV!$D$1:$L$1,0)),1)/'ống nhựa túi bóng'!$D518,0)</f>
        <v>0</v>
      </c>
      <c r="R518" s="99">
        <f t="array" ref="R518">IFERROR(ROUND(INDEX(FCSTSDV!$D$2:$L$2001,MATCH('ống nhựa túi bóng'!$C518,FCSTSDV!$C$2:$C$2001,0),MATCH('ống nhựa túi bóng'!R$3,FCSTSDV!$D$1:$L$1,0)),1)/'ống nhựa túi bóng'!$D518,0)</f>
        <v>0</v>
      </c>
      <c r="S518" s="99">
        <f t="array" ref="S518">IFERROR(ROUND(INDEX(FCSTSDV!$D$2:$L$2001,MATCH('ống nhựa túi bóng'!$C518,FCSTSDV!$C$2:$C$2001,0),MATCH('ống nhựa túi bóng'!S$3,FCSTSDV!$D$1:$L$1,0)),1)/'ống nhựa túi bóng'!$D518,0)</f>
        <v>0</v>
      </c>
      <c r="T518" s="92">
        <f>+SUM(H518:P518)</f>
        <v>0</v>
      </c>
    </row>
    <row r="519" spans="1:20" ht="20.100000000000001" hidden="1" customHeight="1">
      <c r="A519" s="818"/>
      <c r="B519" s="1075"/>
      <c r="C519" s="46" t="s">
        <v>83</v>
      </c>
      <c r="D519" s="413">
        <v>2500</v>
      </c>
      <c r="E519" s="784"/>
      <c r="F519" s="784"/>
      <c r="G519" s="784"/>
      <c r="H519" s="92">
        <f t="array" ref="H519">IFERROR(ROUND(INDEX(FCSTSDV!$D$2:$L$2001,MATCH('ống nhựa túi bóng'!$C519,FCSTSDV!$C$2:$C$2001,0),MATCH('ống nhựa túi bóng'!H$3,FCSTSDV!$D$1:$L$1,0)),1)/'ống nhựa túi bóng'!$D519,0)</f>
        <v>6</v>
      </c>
      <c r="I519" s="92">
        <f t="array" ref="I519">IFERROR(ROUND(INDEX(FCSTSDV!$D$2:$L$2001,MATCH('ống nhựa túi bóng'!$C519,FCSTSDV!$C$2:$C$2001,0),MATCH('ống nhựa túi bóng'!I$3,FCSTSDV!$D$1:$L$1,0)),1)/'ống nhựa túi bóng'!$D519,0)</f>
        <v>4.8</v>
      </c>
      <c r="J519" s="92">
        <f t="array" ref="J519">IFERROR(ROUND(INDEX(FCSTSDV!$D$2:$L$2001,MATCH('ống nhựa túi bóng'!$C519,FCSTSDV!$C$2:$C$2001,0),MATCH('ống nhựa túi bóng'!J$3,FCSTSDV!$D$1:$L$1,0)),1)/'ống nhựa túi bóng'!$D519,0)</f>
        <v>4.8</v>
      </c>
      <c r="K519" s="92">
        <f t="array" ref="K519">IFERROR(ROUND(INDEX(FCSTSDV!$D$2:$L$2001,MATCH('ống nhựa túi bóng'!$C519,FCSTSDV!$C$2:$C$2001,0),MATCH('ống nhựa túi bóng'!K$3,FCSTSDV!$D$1:$L$1,0)),1)/'ống nhựa túi bóng'!$D519,0)</f>
        <v>4.8</v>
      </c>
      <c r="L519" s="92">
        <f t="array" ref="L519">IFERROR(ROUND(INDEX(FCSTSDV!$D$2:$L$2001,MATCH('ống nhựa túi bóng'!$C519,FCSTSDV!$C$2:$C$2001,0),MATCH('ống nhựa túi bóng'!L$3,FCSTSDV!$D$1:$L$1,0)),1)/'ống nhựa túi bóng'!$D519,0)</f>
        <v>3.6</v>
      </c>
      <c r="M519" s="92">
        <f t="array" ref="M519">IFERROR(ROUND(INDEX(FCSTSDV!$D$2:$L$2001,MATCH('ống nhựa túi bóng'!$C519,FCSTSDV!$C$2:$C$2001,0),MATCH('ống nhựa túi bóng'!M$3,FCSTSDV!$D$1:$L$1,0)),1)/'ống nhựa túi bóng'!$D519,0)</f>
        <v>3.6</v>
      </c>
      <c r="N519" s="92">
        <f t="array" ref="N519">IFERROR(ROUND(INDEX(FCSTSDV!$D$2:$L$2001,MATCH('ống nhựa túi bóng'!$C519,FCSTSDV!$C$2:$C$2001,0),MATCH('ống nhựa túi bóng'!N$3,FCSTSDV!$D$1:$L$1,0)),1)/'ống nhựa túi bóng'!$D519,0)</f>
        <v>36</v>
      </c>
      <c r="O519" s="92">
        <f t="array" ref="O519">IFERROR(ROUND(INDEX(FCSTSDV!$D$2:$L$2001,MATCH('ống nhựa túi bóng'!$C519,FCSTSDV!$C$2:$C$2001,0),MATCH('ống nhựa túi bóng'!O$3,FCSTSDV!$D$1:$L$1,0)),1)/'ống nhựa túi bóng'!$D519,0)</f>
        <v>14.4</v>
      </c>
      <c r="P519" s="92">
        <f t="array" ref="P519">IFERROR(ROUND(INDEX(FCSTSDV!$D$2:$L$2001,MATCH('ống nhựa túi bóng'!$C519,FCSTSDV!$C$2:$C$2001,0),MATCH('ống nhựa túi bóng'!P$3,FCSTSDV!$D$1:$L$1,0)),1)/'ống nhựa túi bóng'!$D519,0)</f>
        <v>8</v>
      </c>
      <c r="Q519" s="92">
        <f t="array" ref="Q519">IFERROR(ROUND(INDEX(FCSTSDV!$D$2:$L$2001,MATCH('ống nhựa túi bóng'!$C519,FCSTSDV!$C$2:$C$2001,0),MATCH('ống nhựa túi bóng'!Q$3,FCSTSDV!$D$1:$L$1,0)),1)/'ống nhựa túi bóng'!$D519,0)</f>
        <v>0</v>
      </c>
      <c r="R519" s="92">
        <f t="array" ref="R519">IFERROR(ROUND(INDEX(FCSTSDV!$D$2:$L$2001,MATCH('ống nhựa túi bóng'!$C519,FCSTSDV!$C$2:$C$2001,0),MATCH('ống nhựa túi bóng'!R$3,FCSTSDV!$D$1:$L$1,0)),1)/'ống nhựa túi bóng'!$D519,0)</f>
        <v>0</v>
      </c>
      <c r="S519" s="92">
        <f t="array" ref="S519">IFERROR(ROUND(INDEX(FCSTSDV!$D$2:$L$2001,MATCH('ống nhựa túi bóng'!$C519,FCSTSDV!$C$2:$C$2001,0),MATCH('ống nhựa túi bóng'!S$3,FCSTSDV!$D$1:$L$1,0)),1)/'ống nhựa túi bóng'!$D519,0)</f>
        <v>0</v>
      </c>
      <c r="T519" s="92">
        <f t="shared" ref="T519:T582" si="103">+SUM(H519:P519)</f>
        <v>86.000000000000014</v>
      </c>
    </row>
    <row r="520" spans="1:20" ht="20.100000000000001" hidden="1" customHeight="1">
      <c r="A520" s="819"/>
      <c r="B520" s="1076"/>
      <c r="C520" s="411" t="s">
        <v>175</v>
      </c>
      <c r="D520" s="412" t="s">
        <v>43</v>
      </c>
      <c r="E520" s="787"/>
      <c r="F520" s="787"/>
      <c r="G520" s="787"/>
      <c r="H520" s="90">
        <f>$G$518-SUM(H518:H519)</f>
        <v>36</v>
      </c>
      <c r="I520" s="90">
        <f t="shared" ref="I520:P520" si="104">H520-SUM(I518:I519)</f>
        <v>31.2</v>
      </c>
      <c r="J520" s="90">
        <f t="shared" si="104"/>
        <v>26.4</v>
      </c>
      <c r="K520" s="90">
        <f t="shared" si="104"/>
        <v>21.599999999999998</v>
      </c>
      <c r="L520" s="90">
        <f t="shared" si="104"/>
        <v>17.999999999999996</v>
      </c>
      <c r="M520" s="90">
        <f t="shared" si="104"/>
        <v>14.399999999999997</v>
      </c>
      <c r="N520" s="90">
        <f t="shared" si="104"/>
        <v>-21.6</v>
      </c>
      <c r="O520" s="90">
        <f t="shared" si="104"/>
        <v>-36</v>
      </c>
      <c r="P520" s="90">
        <f t="shared" si="104"/>
        <v>-44</v>
      </c>
      <c r="Q520" s="90" t="e">
        <f>#REF!-SUM(Q518:Q519)</f>
        <v>#REF!</v>
      </c>
      <c r="R520" s="90" t="e">
        <f t="shared" ref="R520" si="105">Q520-SUM(R518:R519)</f>
        <v>#REF!</v>
      </c>
      <c r="S520" s="90" t="e">
        <f t="shared" ref="S520" si="106">R520-SUM(S518:S519)</f>
        <v>#REF!</v>
      </c>
      <c r="T520" s="92">
        <f t="shared" si="103"/>
        <v>46</v>
      </c>
    </row>
    <row r="521" spans="1:20" ht="20.100000000000001" customHeight="1">
      <c r="A521" s="817" t="s">
        <v>172</v>
      </c>
      <c r="B521" s="1077" t="s">
        <v>203</v>
      </c>
      <c r="C521" s="43" t="s">
        <v>28</v>
      </c>
      <c r="D521" s="422">
        <v>2500</v>
      </c>
      <c r="E521" s="786" t="e">
        <f>+VLOOKUP(B521,Sheet2!$B$3:$E$2963,4,0)</f>
        <v>#REF!</v>
      </c>
      <c r="F521" s="781" t="e">
        <f>+VLOOKUP(B521,Sheet2!$B$3:$D$2963,3,0)</f>
        <v>#REF!</v>
      </c>
      <c r="G521" s="786" t="e">
        <f>E521+F521</f>
        <v>#REF!</v>
      </c>
      <c r="H521" s="99">
        <f t="array" ref="H521">IFERROR(ROUND(INDEX(FCSTSDV!$D$2:$L$2001,MATCH('ống nhựa túi bóng'!$C521,FCSTSDV!$C$2:$C$2001,0),MATCH('ống nhựa túi bóng'!H$3,FCSTSDV!$D$1:$L$1,0)),1)/'ống nhựa túi bóng'!$D521,0)</f>
        <v>0</v>
      </c>
      <c r="I521" s="99">
        <f t="array" ref="I521">IFERROR(ROUND(INDEX(FCSTSDV!$D$2:$L$2001,MATCH('ống nhựa túi bóng'!$C521,FCSTSDV!$C$2:$C$2001,0),MATCH('ống nhựa túi bóng'!I$3,FCSTSDV!$D$1:$L$1,0)),1)/'ống nhựa túi bóng'!$D521,0)</f>
        <v>0</v>
      </c>
      <c r="J521" s="99">
        <f t="array" ref="J521">IFERROR(ROUND(INDEX(FCSTSDV!$D$2:$L$2001,MATCH('ống nhựa túi bóng'!$C521,FCSTSDV!$C$2:$C$2001,0),MATCH('ống nhựa túi bóng'!J$3,FCSTSDV!$D$1:$L$1,0)),1)/'ống nhựa túi bóng'!$D521,0)</f>
        <v>0</v>
      </c>
      <c r="K521" s="99">
        <f t="array" ref="K521">IFERROR(ROUND(INDEX(FCSTSDV!$D$2:$L$2001,MATCH('ống nhựa túi bóng'!$C521,FCSTSDV!$C$2:$C$2001,0),MATCH('ống nhựa túi bóng'!K$3,FCSTSDV!$D$1:$L$1,0)),1)/'ống nhựa túi bóng'!$D521,0)</f>
        <v>0</v>
      </c>
      <c r="L521" s="99">
        <f t="array" ref="L521">IFERROR(ROUND(INDEX(FCSTSDV!$D$2:$L$2001,MATCH('ống nhựa túi bóng'!$C521,FCSTSDV!$C$2:$C$2001,0),MATCH('ống nhựa túi bóng'!L$3,FCSTSDV!$D$1:$L$1,0)),1)/'ống nhựa túi bóng'!$D521,0)</f>
        <v>0</v>
      </c>
      <c r="M521" s="99">
        <f t="array" ref="M521">IFERROR(ROUND(INDEX(FCSTSDV!$D$2:$L$2001,MATCH('ống nhựa túi bóng'!$C521,FCSTSDV!$C$2:$C$2001,0),MATCH('ống nhựa túi bóng'!M$3,FCSTSDV!$D$1:$L$1,0)),1)/'ống nhựa túi bóng'!$D521,0)</f>
        <v>0</v>
      </c>
      <c r="N521" s="99">
        <f t="array" ref="N521">IFERROR(ROUND(INDEX(FCSTSDV!$D$2:$L$2001,MATCH('ống nhựa túi bóng'!$C521,FCSTSDV!$C$2:$C$2001,0),MATCH('ống nhựa túi bóng'!N$3,FCSTSDV!$D$1:$L$1,0)),1)/'ống nhựa túi bóng'!$D521,0)</f>
        <v>0</v>
      </c>
      <c r="O521" s="99">
        <f t="array" ref="O521">IFERROR(ROUND(INDEX(FCSTSDV!$D$2:$L$2001,MATCH('ống nhựa túi bóng'!$C521,FCSTSDV!$C$2:$C$2001,0),MATCH('ống nhựa túi bóng'!O$3,FCSTSDV!$D$1:$L$1,0)),1)/'ống nhựa túi bóng'!$D521,0)</f>
        <v>0</v>
      </c>
      <c r="P521" s="99">
        <f t="array" ref="P521">IFERROR(ROUND(INDEX(FCSTSDV!$D$2:$L$2001,MATCH('ống nhựa túi bóng'!$C521,FCSTSDV!$C$2:$C$2001,0),MATCH('ống nhựa túi bóng'!P$3,FCSTSDV!$D$1:$L$1,0)),1)/'ống nhựa túi bóng'!$D521,0)</f>
        <v>0</v>
      </c>
      <c r="Q521" s="99">
        <f t="array" ref="Q521">IFERROR(ROUND(INDEX(FCSTSDV!$D$2:$L$2001,MATCH('ống nhựa túi bóng'!$C521,FCSTSDV!$C$2:$C$2001,0),MATCH('ống nhựa túi bóng'!Q$3,FCSTSDV!$D$1:$L$1,0)),1)/'ống nhựa túi bóng'!$D521,0)</f>
        <v>0</v>
      </c>
      <c r="R521" s="99">
        <f t="array" ref="R521">IFERROR(ROUND(INDEX(FCSTSDV!$D$2:$L$2001,MATCH('ống nhựa túi bóng'!$C521,FCSTSDV!$C$2:$C$2001,0),MATCH('ống nhựa túi bóng'!R$3,FCSTSDV!$D$1:$L$1,0)),1)/'ống nhựa túi bóng'!$D521,0)</f>
        <v>0</v>
      </c>
      <c r="S521" s="99">
        <f t="array" ref="S521">IFERROR(ROUND(INDEX(FCSTSDV!$D$2:$L$2001,MATCH('ống nhựa túi bóng'!$C521,FCSTSDV!$C$2:$C$2001,0),MATCH('ống nhựa túi bóng'!S$3,FCSTSDV!$D$1:$L$1,0)),1)/'ống nhựa túi bóng'!$D521,0)</f>
        <v>0</v>
      </c>
      <c r="T521" s="92">
        <f t="shared" si="103"/>
        <v>0</v>
      </c>
    </row>
    <row r="522" spans="1:20" ht="20.100000000000001" hidden="1" customHeight="1">
      <c r="A522" s="819"/>
      <c r="B522" s="1076"/>
      <c r="C522" s="411" t="s">
        <v>175</v>
      </c>
      <c r="D522" s="412" t="s">
        <v>43</v>
      </c>
      <c r="E522" s="787"/>
      <c r="F522" s="782"/>
      <c r="G522" s="787"/>
      <c r="H522" s="90" t="e">
        <f>$G$521-SUM(H521)</f>
        <v>#REF!</v>
      </c>
      <c r="I522" s="90" t="e">
        <f t="shared" ref="I522:P522" si="107">H522-I521</f>
        <v>#REF!</v>
      </c>
      <c r="J522" s="90" t="e">
        <f t="shared" si="107"/>
        <v>#REF!</v>
      </c>
      <c r="K522" s="90" t="e">
        <f t="shared" si="107"/>
        <v>#REF!</v>
      </c>
      <c r="L522" s="90" t="e">
        <f t="shared" si="107"/>
        <v>#REF!</v>
      </c>
      <c r="M522" s="90" t="e">
        <f t="shared" si="107"/>
        <v>#REF!</v>
      </c>
      <c r="N522" s="90" t="e">
        <f t="shared" si="107"/>
        <v>#REF!</v>
      </c>
      <c r="O522" s="90" t="e">
        <f t="shared" si="107"/>
        <v>#REF!</v>
      </c>
      <c r="P522" s="90" t="e">
        <f t="shared" si="107"/>
        <v>#REF!</v>
      </c>
      <c r="Q522" s="90" t="e">
        <f>#REF!-Q521</f>
        <v>#REF!</v>
      </c>
      <c r="R522" s="90" t="e">
        <f t="shared" ref="R522" si="108">Q522-R521</f>
        <v>#REF!</v>
      </c>
      <c r="S522" s="90" t="e">
        <f t="shared" ref="S522" si="109">R522-S521</f>
        <v>#REF!</v>
      </c>
      <c r="T522" s="92" t="e">
        <f t="shared" si="103"/>
        <v>#REF!</v>
      </c>
    </row>
    <row r="523" spans="1:20" ht="20.100000000000001" customHeight="1">
      <c r="A523" s="817" t="s">
        <v>172</v>
      </c>
      <c r="B523" s="1071" t="s">
        <v>204</v>
      </c>
      <c r="C523" s="43" t="s">
        <v>27</v>
      </c>
      <c r="D523" s="422">
        <v>2500</v>
      </c>
      <c r="E523" s="786">
        <v>227</v>
      </c>
      <c r="F523" s="786">
        <v>0</v>
      </c>
      <c r="G523" s="786">
        <f>E523+F523</f>
        <v>227</v>
      </c>
      <c r="H523" s="99">
        <f t="array" ref="H523">IFERROR(ROUND(INDEX(FCSTSDV!$D$2:$L$2001,MATCH('ống nhựa túi bóng'!$C523,FCSTSDV!$C$2:$C$2001,0),MATCH('ống nhựa túi bóng'!H$3,FCSTSDV!$D$1:$L$1,0)),1)/'ống nhựa túi bóng'!$D523,0)</f>
        <v>0</v>
      </c>
      <c r="I523" s="99">
        <f t="array" ref="I523">IFERROR(ROUND(INDEX(FCSTSDV!$D$2:$L$2001,MATCH('ống nhựa túi bóng'!$C523,FCSTSDV!$C$2:$C$2001,0),MATCH('ống nhựa túi bóng'!I$3,FCSTSDV!$D$1:$L$1,0)),1)/'ống nhựa túi bóng'!$D523,0)</f>
        <v>0</v>
      </c>
      <c r="J523" s="99">
        <f t="array" ref="J523">IFERROR(ROUND(INDEX(FCSTSDV!$D$2:$L$2001,MATCH('ống nhựa túi bóng'!$C523,FCSTSDV!$C$2:$C$2001,0),MATCH('ống nhựa túi bóng'!J$3,FCSTSDV!$D$1:$L$1,0)),1)/'ống nhựa túi bóng'!$D523,0)</f>
        <v>0</v>
      </c>
      <c r="K523" s="99">
        <f t="array" ref="K523">IFERROR(ROUND(INDEX(FCSTSDV!$D$2:$L$2001,MATCH('ống nhựa túi bóng'!$C523,FCSTSDV!$C$2:$C$2001,0),MATCH('ống nhựa túi bóng'!K$3,FCSTSDV!$D$1:$L$1,0)),1)/'ống nhựa túi bóng'!$D523,0)</f>
        <v>0</v>
      </c>
      <c r="L523" s="99">
        <f t="array" ref="L523">IFERROR(ROUND(INDEX(FCSTSDV!$D$2:$L$2001,MATCH('ống nhựa túi bóng'!$C523,FCSTSDV!$C$2:$C$2001,0),MATCH('ống nhựa túi bóng'!L$3,FCSTSDV!$D$1:$L$1,0)),1)/'ống nhựa túi bóng'!$D523,0)</f>
        <v>0</v>
      </c>
      <c r="M523" s="99">
        <f t="array" ref="M523">IFERROR(ROUND(INDEX(FCSTSDV!$D$2:$L$2001,MATCH('ống nhựa túi bóng'!$C523,FCSTSDV!$C$2:$C$2001,0),MATCH('ống nhựa túi bóng'!M$3,FCSTSDV!$D$1:$L$1,0)),1)/'ống nhựa túi bóng'!$D523,0)</f>
        <v>0</v>
      </c>
      <c r="N523" s="99">
        <f t="array" ref="N523">IFERROR(ROUND(INDEX(FCSTSDV!$D$2:$L$2001,MATCH('ống nhựa túi bóng'!$C523,FCSTSDV!$C$2:$C$2001,0),MATCH('ống nhựa túi bóng'!N$3,FCSTSDV!$D$1:$L$1,0)),1)/'ống nhựa túi bóng'!$D523,0)</f>
        <v>0</v>
      </c>
      <c r="O523" s="99">
        <f t="array" ref="O523">IFERROR(ROUND(INDEX(FCSTSDV!$D$2:$L$2001,MATCH('ống nhựa túi bóng'!$C523,FCSTSDV!$C$2:$C$2001,0),MATCH('ống nhựa túi bóng'!O$3,FCSTSDV!$D$1:$L$1,0)),1)/'ống nhựa túi bóng'!$D523,0)</f>
        <v>0</v>
      </c>
      <c r="P523" s="99">
        <f t="array" ref="P523">IFERROR(ROUND(INDEX(FCSTSDV!$D$2:$L$2001,MATCH('ống nhựa túi bóng'!$C523,FCSTSDV!$C$2:$C$2001,0),MATCH('ống nhựa túi bóng'!P$3,FCSTSDV!$D$1:$L$1,0)),1)/'ống nhựa túi bóng'!$D523,0)</f>
        <v>0</v>
      </c>
      <c r="Q523" s="99">
        <f t="array" ref="Q523">IFERROR(ROUND(INDEX(FCSTSDV!$D$2:$L$2001,MATCH('ống nhựa túi bóng'!$C523,FCSTSDV!$C$2:$C$2001,0),MATCH('ống nhựa túi bóng'!Q$3,FCSTSDV!$D$1:$L$1,0)),1)/'ống nhựa túi bóng'!$D523,0)</f>
        <v>0</v>
      </c>
      <c r="R523" s="99">
        <f t="array" ref="R523">IFERROR(ROUND(INDEX(FCSTSDV!$D$2:$L$2001,MATCH('ống nhựa túi bóng'!$C523,FCSTSDV!$C$2:$C$2001,0),MATCH('ống nhựa túi bóng'!R$3,FCSTSDV!$D$1:$L$1,0)),1)/'ống nhựa túi bóng'!$D523,0)</f>
        <v>0</v>
      </c>
      <c r="S523" s="99">
        <f t="array" ref="S523">IFERROR(ROUND(INDEX(FCSTSDV!$D$2:$L$2001,MATCH('ống nhựa túi bóng'!$C523,FCSTSDV!$C$2:$C$2001,0),MATCH('ống nhựa túi bóng'!S$3,FCSTSDV!$D$1:$L$1,0)),1)/'ống nhựa túi bóng'!$D523,0)</f>
        <v>0</v>
      </c>
      <c r="T523" s="92">
        <f t="shared" si="103"/>
        <v>0</v>
      </c>
    </row>
    <row r="524" spans="1:20" ht="20.100000000000001" customHeight="1">
      <c r="A524" s="818"/>
      <c r="B524" s="1072"/>
      <c r="C524" s="46" t="s">
        <v>205</v>
      </c>
      <c r="D524" s="413">
        <v>2500</v>
      </c>
      <c r="E524" s="784"/>
      <c r="F524" s="784"/>
      <c r="G524" s="784"/>
      <c r="H524" s="92">
        <f t="array" ref="H524">IFERROR(ROUND(INDEX(FCSTSDV!$D$2:$L$2001,MATCH('ống nhựa túi bóng'!$C524,FCSTSDV!$C$2:$C$2001,0),MATCH('ống nhựa túi bóng'!H$3,FCSTSDV!$D$1:$L$1,0)),1)/'ống nhựa túi bóng'!$D524,0)</f>
        <v>0</v>
      </c>
      <c r="I524" s="92">
        <f t="array" ref="I524">IFERROR(ROUND(INDEX(FCSTSDV!$D$2:$L$2001,MATCH('ống nhựa túi bóng'!$C524,FCSTSDV!$C$2:$C$2001,0),MATCH('ống nhựa túi bóng'!I$3,FCSTSDV!$D$1:$L$1,0)),1)/'ống nhựa túi bóng'!$D524,0)</f>
        <v>0</v>
      </c>
      <c r="J524" s="92">
        <f t="array" ref="J524">IFERROR(ROUND(INDEX(FCSTSDV!$D$2:$L$2001,MATCH('ống nhựa túi bóng'!$C524,FCSTSDV!$C$2:$C$2001,0),MATCH('ống nhựa túi bóng'!J$3,FCSTSDV!$D$1:$L$1,0)),1)/'ống nhựa túi bóng'!$D524,0)</f>
        <v>0</v>
      </c>
      <c r="K524" s="92">
        <f t="array" ref="K524">IFERROR(ROUND(INDEX(FCSTSDV!$D$2:$L$2001,MATCH('ống nhựa túi bóng'!$C524,FCSTSDV!$C$2:$C$2001,0),MATCH('ống nhựa túi bóng'!K$3,FCSTSDV!$D$1:$L$1,0)),1)/'ống nhựa túi bóng'!$D524,0)</f>
        <v>0</v>
      </c>
      <c r="L524" s="92">
        <f t="array" ref="L524">IFERROR(ROUND(INDEX(FCSTSDV!$D$2:$L$2001,MATCH('ống nhựa túi bóng'!$C524,FCSTSDV!$C$2:$C$2001,0),MATCH('ống nhựa túi bóng'!L$3,FCSTSDV!$D$1:$L$1,0)),1)/'ống nhựa túi bóng'!$D524,0)</f>
        <v>0</v>
      </c>
      <c r="M524" s="92">
        <f t="array" ref="M524">IFERROR(ROUND(INDEX(FCSTSDV!$D$2:$L$2001,MATCH('ống nhựa túi bóng'!$C524,FCSTSDV!$C$2:$C$2001,0),MATCH('ống nhựa túi bóng'!M$3,FCSTSDV!$D$1:$L$1,0)),1)/'ống nhựa túi bóng'!$D524,0)</f>
        <v>0</v>
      </c>
      <c r="N524" s="92">
        <f t="array" ref="N524">IFERROR(ROUND(INDEX(FCSTSDV!$D$2:$L$2001,MATCH('ống nhựa túi bóng'!$C524,FCSTSDV!$C$2:$C$2001,0),MATCH('ống nhựa túi bóng'!N$3,FCSTSDV!$D$1:$L$1,0)),1)/'ống nhựa túi bóng'!$D524,0)</f>
        <v>0</v>
      </c>
      <c r="O524" s="92">
        <f t="array" ref="O524">IFERROR(ROUND(INDEX(FCSTSDV!$D$2:$L$2001,MATCH('ống nhựa túi bóng'!$C524,FCSTSDV!$C$2:$C$2001,0),MATCH('ống nhựa túi bóng'!O$3,FCSTSDV!$D$1:$L$1,0)),1)/'ống nhựa túi bóng'!$D524,0)</f>
        <v>0</v>
      </c>
      <c r="P524" s="92">
        <f t="array" ref="P524">IFERROR(ROUND(INDEX(FCSTSDV!$D$2:$L$2001,MATCH('ống nhựa túi bóng'!$C524,FCSTSDV!$C$2:$C$2001,0),MATCH('ống nhựa túi bóng'!P$3,FCSTSDV!$D$1:$L$1,0)),1)/'ống nhựa túi bóng'!$D524,0)</f>
        <v>0</v>
      </c>
      <c r="Q524" s="92">
        <f t="array" ref="Q524">IFERROR(ROUND(INDEX(FCSTSDV!$D$2:$L$2001,MATCH('ống nhựa túi bóng'!$C524,FCSTSDV!$C$2:$C$2001,0),MATCH('ống nhựa túi bóng'!Q$3,FCSTSDV!$D$1:$L$1,0)),1)/'ống nhựa túi bóng'!$D524,0)</f>
        <v>0</v>
      </c>
      <c r="R524" s="92">
        <f t="array" ref="R524">IFERROR(ROUND(INDEX(FCSTSDV!$D$2:$L$2001,MATCH('ống nhựa túi bóng'!$C524,FCSTSDV!$C$2:$C$2001,0),MATCH('ống nhựa túi bóng'!R$3,FCSTSDV!$D$1:$L$1,0)),1)/'ống nhựa túi bóng'!$D524,0)</f>
        <v>0</v>
      </c>
      <c r="S524" s="92">
        <f t="array" ref="S524">IFERROR(ROUND(INDEX(FCSTSDV!$D$2:$L$2001,MATCH('ống nhựa túi bóng'!$C524,FCSTSDV!$C$2:$C$2001,0),MATCH('ống nhựa túi bóng'!S$3,FCSTSDV!$D$1:$L$1,0)),1)/'ống nhựa túi bóng'!$D524,0)</f>
        <v>0</v>
      </c>
      <c r="T524" s="92">
        <f t="shared" si="103"/>
        <v>0</v>
      </c>
    </row>
    <row r="525" spans="1:20" ht="20.100000000000001" hidden="1" customHeight="1">
      <c r="A525" s="818"/>
      <c r="B525" s="1075"/>
      <c r="C525" s="46" t="s">
        <v>206</v>
      </c>
      <c r="D525" s="413">
        <v>2500</v>
      </c>
      <c r="E525" s="784"/>
      <c r="F525" s="784"/>
      <c r="G525" s="784"/>
      <c r="H525" s="92">
        <f t="array" ref="H525">IFERROR(ROUND(INDEX(FCSTSDV!$D$2:$L$2001,MATCH('ống nhựa túi bóng'!$C525,FCSTSDV!$C$2:$C$2001,0),MATCH('ống nhựa túi bóng'!H$3,FCSTSDV!$D$1:$L$1,0)),1)/'ống nhựa túi bóng'!$D525,0)</f>
        <v>4.8</v>
      </c>
      <c r="I525" s="92">
        <f t="array" ref="I525">IFERROR(ROUND(INDEX(FCSTSDV!$D$2:$L$2001,MATCH('ống nhựa túi bóng'!$C525,FCSTSDV!$C$2:$C$2001,0),MATCH('ống nhựa túi bóng'!I$3,FCSTSDV!$D$1:$L$1,0)),1)/'ống nhựa túi bóng'!$D525,0)</f>
        <v>4.8</v>
      </c>
      <c r="J525" s="92">
        <f t="array" ref="J525">IFERROR(ROUND(INDEX(FCSTSDV!$D$2:$L$2001,MATCH('ống nhựa túi bóng'!$C525,FCSTSDV!$C$2:$C$2001,0),MATCH('ống nhựa túi bóng'!J$3,FCSTSDV!$D$1:$L$1,0)),1)/'ống nhựa túi bóng'!$D525,0)</f>
        <v>4.8</v>
      </c>
      <c r="K525" s="92">
        <f t="array" ref="K525">IFERROR(ROUND(INDEX(FCSTSDV!$D$2:$L$2001,MATCH('ống nhựa túi bóng'!$C525,FCSTSDV!$C$2:$C$2001,0),MATCH('ống nhựa túi bóng'!K$3,FCSTSDV!$D$1:$L$1,0)),1)/'ống nhựa túi bóng'!$D525,0)</f>
        <v>4.8</v>
      </c>
      <c r="L525" s="92">
        <f t="array" ref="L525">IFERROR(ROUND(INDEX(FCSTSDV!$D$2:$L$2001,MATCH('ống nhựa túi bóng'!$C525,FCSTSDV!$C$2:$C$2001,0),MATCH('ống nhựa túi bóng'!L$3,FCSTSDV!$D$1:$L$1,0)),1)/'ống nhựa túi bóng'!$D525,0)</f>
        <v>4.8</v>
      </c>
      <c r="M525" s="92">
        <f t="array" ref="M525">IFERROR(ROUND(INDEX(FCSTSDV!$D$2:$L$2001,MATCH('ống nhựa túi bóng'!$C525,FCSTSDV!$C$2:$C$2001,0),MATCH('ống nhựa túi bóng'!M$3,FCSTSDV!$D$1:$L$1,0)),1)/'ống nhựa túi bóng'!$D525,0)</f>
        <v>4.8</v>
      </c>
      <c r="N525" s="92">
        <f t="array" ref="N525">IFERROR(ROUND(INDEX(FCSTSDV!$D$2:$L$2001,MATCH('ống nhựa túi bóng'!$C525,FCSTSDV!$C$2:$C$2001,0),MATCH('ống nhựa túi bóng'!N$3,FCSTSDV!$D$1:$L$1,0)),1)/'ống nhựa túi bóng'!$D525,0)</f>
        <v>28.8</v>
      </c>
      <c r="O525" s="92">
        <f t="array" ref="O525">IFERROR(ROUND(INDEX(FCSTSDV!$D$2:$L$2001,MATCH('ống nhựa túi bóng'!$C525,FCSTSDV!$C$2:$C$2001,0),MATCH('ống nhựa túi bóng'!O$3,FCSTSDV!$D$1:$L$1,0)),1)/'ống nhựa túi bóng'!$D525,0)</f>
        <v>2.4</v>
      </c>
      <c r="P525" s="92">
        <f t="array" ref="P525">IFERROR(ROUND(INDEX(FCSTSDV!$D$2:$L$2001,MATCH('ống nhựa túi bóng'!$C525,FCSTSDV!$C$2:$C$2001,0),MATCH('ống nhựa túi bóng'!P$3,FCSTSDV!$D$1:$L$1,0)),1)/'ống nhựa túi bóng'!$D525,0)</f>
        <v>9.6</v>
      </c>
      <c r="Q525" s="92">
        <f t="array" ref="Q525">IFERROR(ROUND(INDEX(FCSTSDV!$D$2:$L$2001,MATCH('ống nhựa túi bóng'!$C525,FCSTSDV!$C$2:$C$2001,0),MATCH('ống nhựa túi bóng'!Q$3,FCSTSDV!$D$1:$L$1,0)),1)/'ống nhựa túi bóng'!$D525,0)</f>
        <v>0</v>
      </c>
      <c r="R525" s="92">
        <f t="array" ref="R525">IFERROR(ROUND(INDEX(FCSTSDV!$D$2:$L$2001,MATCH('ống nhựa túi bóng'!$C525,FCSTSDV!$C$2:$C$2001,0),MATCH('ống nhựa túi bóng'!R$3,FCSTSDV!$D$1:$L$1,0)),1)/'ống nhựa túi bóng'!$D525,0)</f>
        <v>0</v>
      </c>
      <c r="S525" s="92">
        <f t="array" ref="S525">IFERROR(ROUND(INDEX(FCSTSDV!$D$2:$L$2001,MATCH('ống nhựa túi bóng'!$C525,FCSTSDV!$C$2:$C$2001,0),MATCH('ống nhựa túi bóng'!S$3,FCSTSDV!$D$1:$L$1,0)),1)/'ống nhựa túi bóng'!$D525,0)</f>
        <v>0</v>
      </c>
      <c r="T525" s="92">
        <f t="shared" si="103"/>
        <v>69.599999999999994</v>
      </c>
    </row>
    <row r="526" spans="1:20" ht="20.100000000000001" hidden="1" customHeight="1">
      <c r="A526" s="819"/>
      <c r="B526" s="1076"/>
      <c r="C526" s="411" t="s">
        <v>175</v>
      </c>
      <c r="D526" s="412" t="s">
        <v>43</v>
      </c>
      <c r="E526" s="787"/>
      <c r="F526" s="787"/>
      <c r="G526" s="787"/>
      <c r="H526" s="90">
        <f>$G$523-SUM(H523:H525)</f>
        <v>222.2</v>
      </c>
      <c r="I526" s="90">
        <f t="shared" ref="I526:P526" si="110">H526-SUM(I523:I525)</f>
        <v>217.39999999999998</v>
      </c>
      <c r="J526" s="90">
        <f t="shared" si="110"/>
        <v>212.59999999999997</v>
      </c>
      <c r="K526" s="90">
        <f t="shared" si="110"/>
        <v>207.79999999999995</v>
      </c>
      <c r="L526" s="90">
        <f t="shared" si="110"/>
        <v>202.99999999999994</v>
      </c>
      <c r="M526" s="90">
        <f t="shared" si="110"/>
        <v>198.19999999999993</v>
      </c>
      <c r="N526" s="90">
        <f t="shared" si="110"/>
        <v>169.39999999999992</v>
      </c>
      <c r="O526" s="90">
        <f t="shared" si="110"/>
        <v>166.99999999999991</v>
      </c>
      <c r="P526" s="90">
        <f t="shared" si="110"/>
        <v>157.39999999999992</v>
      </c>
      <c r="Q526" s="90" t="e">
        <f>#REF!-SUM(Q523:Q525)</f>
        <v>#REF!</v>
      </c>
      <c r="R526" s="90" t="e">
        <f t="shared" ref="R526" si="111">Q526-SUM(R523:R525)</f>
        <v>#REF!</v>
      </c>
      <c r="S526" s="90" t="e">
        <f t="shared" ref="S526" si="112">R526-SUM(S523:S525)</f>
        <v>#REF!</v>
      </c>
      <c r="T526" s="92">
        <f t="shared" si="103"/>
        <v>1754.9999999999995</v>
      </c>
    </row>
    <row r="527" spans="1:20" ht="20.100000000000001" hidden="1" customHeight="1">
      <c r="A527" s="1095" t="s">
        <v>172</v>
      </c>
      <c r="B527" s="1074" t="s">
        <v>207</v>
      </c>
      <c r="C527" s="55" t="s">
        <v>208</v>
      </c>
      <c r="D527" s="420">
        <v>2500</v>
      </c>
      <c r="E527" s="783">
        <v>246</v>
      </c>
      <c r="F527" s="783">
        <v>0</v>
      </c>
      <c r="G527" s="783">
        <f>E527+F527</f>
        <v>246</v>
      </c>
      <c r="H527" s="106">
        <f t="array" ref="H527">IFERROR(ROUND(INDEX(FCSTSDV!$D$2:$L$2001,MATCH('ống nhựa túi bóng'!$C527,FCSTSDV!$C$2:$C$2001,0),MATCH('ống nhựa túi bóng'!H$3,FCSTSDV!$D$1:$L$1,0)),1)/'ống nhựa túi bóng'!$D527,0)</f>
        <v>4</v>
      </c>
      <c r="I527" s="106">
        <f t="array" ref="I527">IFERROR(ROUND(INDEX(FCSTSDV!$D$2:$L$2001,MATCH('ống nhựa túi bóng'!$C527,FCSTSDV!$C$2:$C$2001,0),MATCH('ống nhựa túi bóng'!I$3,FCSTSDV!$D$1:$L$1,0)),1)/'ống nhựa túi bóng'!$D527,0)</f>
        <v>4</v>
      </c>
      <c r="J527" s="106">
        <f t="array" ref="J527">IFERROR(ROUND(INDEX(FCSTSDV!$D$2:$L$2001,MATCH('ống nhựa túi bóng'!$C527,FCSTSDV!$C$2:$C$2001,0),MATCH('ống nhựa túi bóng'!J$3,FCSTSDV!$D$1:$L$1,0)),1)/'ống nhựa túi bóng'!$D527,0)</f>
        <v>4</v>
      </c>
      <c r="K527" s="106">
        <f t="array" ref="K527">IFERROR(ROUND(INDEX(FCSTSDV!$D$2:$L$2001,MATCH('ống nhựa túi bóng'!$C527,FCSTSDV!$C$2:$C$2001,0),MATCH('ống nhựa túi bóng'!K$3,FCSTSDV!$D$1:$L$1,0)),1)/'ống nhựa túi bóng'!$D527,0)</f>
        <v>4</v>
      </c>
      <c r="L527" s="106">
        <f t="array" ref="L527">IFERROR(ROUND(INDEX(FCSTSDV!$D$2:$L$2001,MATCH('ống nhựa túi bóng'!$C527,FCSTSDV!$C$2:$C$2001,0),MATCH('ống nhựa túi bóng'!L$3,FCSTSDV!$D$1:$L$1,0)),1)/'ống nhựa túi bóng'!$D527,0)</f>
        <v>4</v>
      </c>
      <c r="M527" s="106">
        <f t="array" ref="M527">IFERROR(ROUND(INDEX(FCSTSDV!$D$2:$L$2001,MATCH('ống nhựa túi bóng'!$C527,FCSTSDV!$C$2:$C$2001,0),MATCH('ống nhựa túi bóng'!M$3,FCSTSDV!$D$1:$L$1,0)),1)/'ống nhựa túi bóng'!$D527,0)</f>
        <v>4</v>
      </c>
      <c r="N527" s="106">
        <f t="array" ref="N527">IFERROR(ROUND(INDEX(FCSTSDV!$D$2:$L$2001,MATCH('ống nhựa túi bóng'!$C527,FCSTSDV!$C$2:$C$2001,0),MATCH('ống nhựa túi bóng'!N$3,FCSTSDV!$D$1:$L$1,0)),1)/'ống nhựa túi bóng'!$D527,0)</f>
        <v>28</v>
      </c>
      <c r="O527" s="106">
        <f t="array" ref="O527">IFERROR(ROUND(INDEX(FCSTSDV!$D$2:$L$2001,MATCH('ống nhựa túi bóng'!$C527,FCSTSDV!$C$2:$C$2001,0),MATCH('ống nhựa túi bóng'!O$3,FCSTSDV!$D$1:$L$1,0)),1)/'ống nhựa túi bóng'!$D527,0)</f>
        <v>28</v>
      </c>
      <c r="P527" s="106">
        <f t="array" ref="P527">IFERROR(ROUND(INDEX(FCSTSDV!$D$2:$L$2001,MATCH('ống nhựa túi bóng'!$C527,FCSTSDV!$C$2:$C$2001,0),MATCH('ống nhựa túi bóng'!P$3,FCSTSDV!$D$1:$L$1,0)),1)/'ống nhựa túi bóng'!$D527,0)</f>
        <v>28</v>
      </c>
      <c r="Q527" s="106">
        <f t="array" ref="Q527">IFERROR(ROUND(INDEX(FCSTSDV!$D$2:$L$2001,MATCH('ống nhựa túi bóng'!$C527,FCSTSDV!$C$2:$C$2001,0),MATCH('ống nhựa túi bóng'!Q$3,FCSTSDV!$D$1:$L$1,0)),1)/'ống nhựa túi bóng'!$D527,0)</f>
        <v>0</v>
      </c>
      <c r="R527" s="106">
        <f t="array" ref="R527">IFERROR(ROUND(INDEX(FCSTSDV!$D$2:$L$2001,MATCH('ống nhựa túi bóng'!$C527,FCSTSDV!$C$2:$C$2001,0),MATCH('ống nhựa túi bóng'!R$3,FCSTSDV!$D$1:$L$1,0)),1)/'ống nhựa túi bóng'!$D527,0)</f>
        <v>0</v>
      </c>
      <c r="S527" s="106">
        <f t="array" ref="S527">IFERROR(ROUND(INDEX(FCSTSDV!$D$2:$L$2001,MATCH('ống nhựa túi bóng'!$C527,FCSTSDV!$C$2:$C$2001,0),MATCH('ống nhựa túi bóng'!S$3,FCSTSDV!$D$1:$L$1,0)),1)/'ống nhựa túi bóng'!$D527,0)</f>
        <v>0</v>
      </c>
      <c r="T527" s="92">
        <f t="shared" si="103"/>
        <v>108</v>
      </c>
    </row>
    <row r="528" spans="1:20" ht="20.100000000000001" hidden="1" customHeight="1">
      <c r="A528" s="818"/>
      <c r="B528" s="1075"/>
      <c r="C528" s="46" t="s">
        <v>741</v>
      </c>
      <c r="D528" s="413">
        <v>2500</v>
      </c>
      <c r="E528" s="784"/>
      <c r="F528" s="784"/>
      <c r="G528" s="784"/>
      <c r="H528" s="92">
        <f t="array" ref="H528">IFERROR(ROUND(INDEX(FCSTSDV!$D$2:$L$2001,MATCH('ống nhựa túi bóng'!$C528,FCSTSDV!$C$2:$C$2001,0),MATCH('ống nhựa túi bóng'!H$3,FCSTSDV!$D$1:$L$1,0)),1)/'ống nhựa túi bóng'!$D528,0)</f>
        <v>4</v>
      </c>
      <c r="I528" s="92">
        <f t="array" ref="I528">IFERROR(ROUND(INDEX(FCSTSDV!$D$2:$L$2001,MATCH('ống nhựa túi bóng'!$C528,FCSTSDV!$C$2:$C$2001,0),MATCH('ống nhựa túi bóng'!I$3,FCSTSDV!$D$1:$L$1,0)),1)/'ống nhựa túi bóng'!$D528,0)</f>
        <v>4</v>
      </c>
      <c r="J528" s="92">
        <f t="array" ref="J528">IFERROR(ROUND(INDEX(FCSTSDV!$D$2:$L$2001,MATCH('ống nhựa túi bóng'!$C528,FCSTSDV!$C$2:$C$2001,0),MATCH('ống nhựa túi bóng'!J$3,FCSTSDV!$D$1:$L$1,0)),1)/'ống nhựa túi bóng'!$D528,0)</f>
        <v>4</v>
      </c>
      <c r="K528" s="92">
        <f t="array" ref="K528">IFERROR(ROUND(INDEX(FCSTSDV!$D$2:$L$2001,MATCH('ống nhựa túi bóng'!$C528,FCSTSDV!$C$2:$C$2001,0),MATCH('ống nhựa túi bóng'!K$3,FCSTSDV!$D$1:$L$1,0)),1)/'ống nhựa túi bóng'!$D528,0)</f>
        <v>4</v>
      </c>
      <c r="L528" s="92">
        <f t="array" ref="L528">IFERROR(ROUND(INDEX(FCSTSDV!$D$2:$L$2001,MATCH('ống nhựa túi bóng'!$C528,FCSTSDV!$C$2:$C$2001,0),MATCH('ống nhựa túi bóng'!L$3,FCSTSDV!$D$1:$L$1,0)),1)/'ống nhựa túi bóng'!$D528,0)</f>
        <v>4</v>
      </c>
      <c r="M528" s="92">
        <f t="array" ref="M528">IFERROR(ROUND(INDEX(FCSTSDV!$D$2:$L$2001,MATCH('ống nhựa túi bóng'!$C528,FCSTSDV!$C$2:$C$2001,0),MATCH('ống nhựa túi bóng'!M$3,FCSTSDV!$D$1:$L$1,0)),1)/'ống nhựa túi bóng'!$D528,0)</f>
        <v>4</v>
      </c>
      <c r="N528" s="92">
        <f t="array" ref="N528">IFERROR(ROUND(INDEX(FCSTSDV!$D$2:$L$2001,MATCH('ống nhựa túi bóng'!$C528,FCSTSDV!$C$2:$C$2001,0),MATCH('ống nhựa túi bóng'!N$3,FCSTSDV!$D$1:$L$1,0)),1)/'ống nhựa túi bóng'!$D528,0)</f>
        <v>28</v>
      </c>
      <c r="O528" s="92">
        <f t="array" ref="O528">IFERROR(ROUND(INDEX(FCSTSDV!$D$2:$L$2001,MATCH('ống nhựa túi bóng'!$C528,FCSTSDV!$C$2:$C$2001,0),MATCH('ống nhựa túi bóng'!O$3,FCSTSDV!$D$1:$L$1,0)),1)/'ống nhựa túi bóng'!$D528,0)</f>
        <v>28</v>
      </c>
      <c r="P528" s="92">
        <f t="array" ref="P528">IFERROR(ROUND(INDEX(FCSTSDV!$D$2:$L$2001,MATCH('ống nhựa túi bóng'!$C528,FCSTSDV!$C$2:$C$2001,0),MATCH('ống nhựa túi bóng'!P$3,FCSTSDV!$D$1:$L$1,0)),1)/'ống nhựa túi bóng'!$D528,0)</f>
        <v>28</v>
      </c>
      <c r="Q528" s="92">
        <f t="array" ref="Q528">IFERROR(ROUND(INDEX(FCSTSDV!$D$2:$L$2001,MATCH('ống nhựa túi bóng'!$C528,FCSTSDV!$C$2:$C$2001,0),MATCH('ống nhựa túi bóng'!Q$3,FCSTSDV!$D$1:$L$1,0)),1)/'ống nhựa túi bóng'!$D528,0)</f>
        <v>0</v>
      </c>
      <c r="R528" s="92">
        <f t="array" ref="R528">IFERROR(ROUND(INDEX(FCSTSDV!$D$2:$L$2001,MATCH('ống nhựa túi bóng'!$C528,FCSTSDV!$C$2:$C$2001,0),MATCH('ống nhựa túi bóng'!R$3,FCSTSDV!$D$1:$L$1,0)),1)/'ống nhựa túi bóng'!$D528,0)</f>
        <v>0</v>
      </c>
      <c r="S528" s="92">
        <f t="array" ref="S528">IFERROR(ROUND(INDEX(FCSTSDV!$D$2:$L$2001,MATCH('ống nhựa túi bóng'!$C528,FCSTSDV!$C$2:$C$2001,0),MATCH('ống nhựa túi bóng'!S$3,FCSTSDV!$D$1:$L$1,0)),1)/'ống nhựa túi bóng'!$D528,0)</f>
        <v>0</v>
      </c>
      <c r="T528" s="92">
        <f t="shared" si="103"/>
        <v>108</v>
      </c>
    </row>
    <row r="529" spans="1:20" ht="20.100000000000001" customHeight="1">
      <c r="A529" s="818"/>
      <c r="B529" s="1075"/>
      <c r="C529" s="46" t="s">
        <v>707</v>
      </c>
      <c r="D529" s="413">
        <v>2500</v>
      </c>
      <c r="E529" s="784"/>
      <c r="F529" s="784"/>
      <c r="G529" s="784"/>
      <c r="H529" s="92">
        <f t="array" ref="H529">IFERROR(ROUND(INDEX(FCSTSDV!$D$2:$L$2001,MATCH('ống nhựa túi bóng'!$C529,FCSTSDV!$C$2:$C$2001,0),MATCH('ống nhựa túi bóng'!H$3,FCSTSDV!$D$1:$L$1,0)),1)/'ống nhựa túi bóng'!$D529,0)</f>
        <v>0</v>
      </c>
      <c r="I529" s="92">
        <f t="array" ref="I529">IFERROR(ROUND(INDEX(FCSTSDV!$D$2:$L$2001,MATCH('ống nhựa túi bóng'!$C529,FCSTSDV!$C$2:$C$2001,0),MATCH('ống nhựa túi bóng'!I$3,FCSTSDV!$D$1:$L$1,0)),1)/'ống nhựa túi bóng'!$D529,0)</f>
        <v>0</v>
      </c>
      <c r="J529" s="92">
        <f t="array" ref="J529">IFERROR(ROUND(INDEX(FCSTSDV!$D$2:$L$2001,MATCH('ống nhựa túi bóng'!$C529,FCSTSDV!$C$2:$C$2001,0),MATCH('ống nhựa túi bóng'!J$3,FCSTSDV!$D$1:$L$1,0)),1)/'ống nhựa túi bóng'!$D529,0)</f>
        <v>0</v>
      </c>
      <c r="K529" s="92">
        <f t="array" ref="K529">IFERROR(ROUND(INDEX(FCSTSDV!$D$2:$L$2001,MATCH('ống nhựa túi bóng'!$C529,FCSTSDV!$C$2:$C$2001,0),MATCH('ống nhựa túi bóng'!K$3,FCSTSDV!$D$1:$L$1,0)),1)/'ống nhựa túi bóng'!$D529,0)</f>
        <v>0</v>
      </c>
      <c r="L529" s="92">
        <f t="array" ref="L529">IFERROR(ROUND(INDEX(FCSTSDV!$D$2:$L$2001,MATCH('ống nhựa túi bóng'!$C529,FCSTSDV!$C$2:$C$2001,0),MATCH('ống nhựa túi bóng'!L$3,FCSTSDV!$D$1:$L$1,0)),1)/'ống nhựa túi bóng'!$D529,0)</f>
        <v>0</v>
      </c>
      <c r="M529" s="92">
        <f t="array" ref="M529">IFERROR(ROUND(INDEX(FCSTSDV!$D$2:$L$2001,MATCH('ống nhựa túi bóng'!$C529,FCSTSDV!$C$2:$C$2001,0),MATCH('ống nhựa túi bóng'!M$3,FCSTSDV!$D$1:$L$1,0)),1)/'ống nhựa túi bóng'!$D529,0)</f>
        <v>0</v>
      </c>
      <c r="N529" s="92">
        <f t="array" ref="N529">IFERROR(ROUND(INDEX(FCSTSDV!$D$2:$L$2001,MATCH('ống nhựa túi bóng'!$C529,FCSTSDV!$C$2:$C$2001,0),MATCH('ống nhựa túi bóng'!N$3,FCSTSDV!$D$1:$L$1,0)),1)/'ống nhựa túi bóng'!$D529,0)</f>
        <v>0</v>
      </c>
      <c r="O529" s="92">
        <f t="array" ref="O529">IFERROR(ROUND(INDEX(FCSTSDV!$D$2:$L$2001,MATCH('ống nhựa túi bóng'!$C529,FCSTSDV!$C$2:$C$2001,0),MATCH('ống nhựa túi bóng'!O$3,FCSTSDV!$D$1:$L$1,0)),1)/'ống nhựa túi bóng'!$D529,0)</f>
        <v>0</v>
      </c>
      <c r="P529" s="92">
        <f t="array" ref="P529">IFERROR(ROUND(INDEX(FCSTSDV!$D$2:$L$2001,MATCH('ống nhựa túi bóng'!$C529,FCSTSDV!$C$2:$C$2001,0),MATCH('ống nhựa túi bóng'!P$3,FCSTSDV!$D$1:$L$1,0)),1)/'ống nhựa túi bóng'!$D529,0)</f>
        <v>0</v>
      </c>
      <c r="Q529" s="92">
        <f t="array" ref="Q529">IFERROR(ROUND(INDEX(FCSTSDV!$D$2:$L$2001,MATCH('ống nhựa túi bóng'!$C529,FCSTSDV!$C$2:$C$2001,0),MATCH('ống nhựa túi bóng'!Q$3,FCSTSDV!$D$1:$L$1,0)),1)/'ống nhựa túi bóng'!$D529,0)</f>
        <v>0</v>
      </c>
      <c r="R529" s="92">
        <f t="array" ref="R529">IFERROR(ROUND(INDEX(FCSTSDV!$D$2:$L$2001,MATCH('ống nhựa túi bóng'!$C529,FCSTSDV!$C$2:$C$2001,0),MATCH('ống nhựa túi bóng'!R$3,FCSTSDV!$D$1:$L$1,0)),1)/'ống nhựa túi bóng'!$D529,0)</f>
        <v>0</v>
      </c>
      <c r="S529" s="92">
        <f t="array" ref="S529">IFERROR(ROUND(INDEX(FCSTSDV!$D$2:$L$2001,MATCH('ống nhựa túi bóng'!$C529,FCSTSDV!$C$2:$C$2001,0),MATCH('ống nhựa túi bóng'!S$3,FCSTSDV!$D$1:$L$1,0)),1)/'ống nhựa túi bóng'!$D529,0)</f>
        <v>0</v>
      </c>
      <c r="T529" s="92">
        <f t="shared" si="103"/>
        <v>0</v>
      </c>
    </row>
    <row r="530" spans="1:20" ht="20.100000000000001" customHeight="1">
      <c r="A530" s="818"/>
      <c r="B530" s="1075"/>
      <c r="C530" s="46"/>
      <c r="D530" s="413">
        <v>2500</v>
      </c>
      <c r="E530" s="784"/>
      <c r="F530" s="784"/>
      <c r="G530" s="784"/>
      <c r="H530" s="92">
        <f t="array" ref="H530">IFERROR(ROUND(INDEX(FCSTSDV!$D$2:$L$2001,MATCH('ống nhựa túi bóng'!$C530,FCSTSDV!$C$2:$C$2001,0),MATCH('ống nhựa túi bóng'!H$3,FCSTSDV!$D$1:$L$1,0)),1)/'ống nhựa túi bóng'!$D530,0)</f>
        <v>0</v>
      </c>
      <c r="I530" s="92">
        <f t="array" ref="I530">IFERROR(ROUND(INDEX(FCSTSDV!$D$2:$L$2001,MATCH('ống nhựa túi bóng'!$C530,FCSTSDV!$C$2:$C$2001,0),MATCH('ống nhựa túi bóng'!I$3,FCSTSDV!$D$1:$L$1,0)),1)/'ống nhựa túi bóng'!$D530,0)</f>
        <v>0</v>
      </c>
      <c r="J530" s="92">
        <f t="array" ref="J530">IFERROR(ROUND(INDEX(FCSTSDV!$D$2:$L$2001,MATCH('ống nhựa túi bóng'!$C530,FCSTSDV!$C$2:$C$2001,0),MATCH('ống nhựa túi bóng'!J$3,FCSTSDV!$D$1:$L$1,0)),1)/'ống nhựa túi bóng'!$D530,0)</f>
        <v>0</v>
      </c>
      <c r="K530" s="92">
        <f t="array" ref="K530">IFERROR(ROUND(INDEX(FCSTSDV!$D$2:$L$2001,MATCH('ống nhựa túi bóng'!$C530,FCSTSDV!$C$2:$C$2001,0),MATCH('ống nhựa túi bóng'!K$3,FCSTSDV!$D$1:$L$1,0)),1)/'ống nhựa túi bóng'!$D530,0)</f>
        <v>0</v>
      </c>
      <c r="L530" s="92">
        <f t="array" ref="L530">IFERROR(ROUND(INDEX(FCSTSDV!$D$2:$L$2001,MATCH('ống nhựa túi bóng'!$C530,FCSTSDV!$C$2:$C$2001,0),MATCH('ống nhựa túi bóng'!L$3,FCSTSDV!$D$1:$L$1,0)),1)/'ống nhựa túi bóng'!$D530,0)</f>
        <v>0</v>
      </c>
      <c r="M530" s="92">
        <f t="array" ref="M530">IFERROR(ROUND(INDEX(FCSTSDV!$D$2:$L$2001,MATCH('ống nhựa túi bóng'!$C530,FCSTSDV!$C$2:$C$2001,0),MATCH('ống nhựa túi bóng'!M$3,FCSTSDV!$D$1:$L$1,0)),1)/'ống nhựa túi bóng'!$D530,0)</f>
        <v>0</v>
      </c>
      <c r="N530" s="92">
        <f t="array" ref="N530">IFERROR(ROUND(INDEX(FCSTSDV!$D$2:$L$2001,MATCH('ống nhựa túi bóng'!$C530,FCSTSDV!$C$2:$C$2001,0),MATCH('ống nhựa túi bóng'!N$3,FCSTSDV!$D$1:$L$1,0)),1)/'ống nhựa túi bóng'!$D530,0)</f>
        <v>0</v>
      </c>
      <c r="O530" s="92">
        <f t="array" ref="O530">IFERROR(ROUND(INDEX(FCSTSDV!$D$2:$L$2001,MATCH('ống nhựa túi bóng'!$C530,FCSTSDV!$C$2:$C$2001,0),MATCH('ống nhựa túi bóng'!O$3,FCSTSDV!$D$1:$L$1,0)),1)/'ống nhựa túi bóng'!$D530,0)</f>
        <v>0</v>
      </c>
      <c r="P530" s="92">
        <f t="array" ref="P530">IFERROR(ROUND(INDEX(FCSTSDV!$D$2:$L$2001,MATCH('ống nhựa túi bóng'!$C530,FCSTSDV!$C$2:$C$2001,0),MATCH('ống nhựa túi bóng'!P$3,FCSTSDV!$D$1:$L$1,0)),1)/'ống nhựa túi bóng'!$D530,0)</f>
        <v>0</v>
      </c>
      <c r="Q530" s="92">
        <f t="array" ref="Q530">IFERROR(ROUND(INDEX(FCSTSDV!$D$2:$L$2001,MATCH('ống nhựa túi bóng'!$C530,FCSTSDV!$C$2:$C$2001,0),MATCH('ống nhựa túi bóng'!Q$3,FCSTSDV!$D$1:$L$1,0)),1)/'ống nhựa túi bóng'!$D530,0)</f>
        <v>0</v>
      </c>
      <c r="R530" s="92">
        <f t="array" ref="R530">IFERROR(ROUND(INDEX(FCSTSDV!$D$2:$L$2001,MATCH('ống nhựa túi bóng'!$C530,FCSTSDV!$C$2:$C$2001,0),MATCH('ống nhựa túi bóng'!R$3,FCSTSDV!$D$1:$L$1,0)),1)/'ống nhựa túi bóng'!$D530,0)</f>
        <v>0</v>
      </c>
      <c r="S530" s="92">
        <f t="array" ref="S530">IFERROR(ROUND(INDEX(FCSTSDV!$D$2:$L$2001,MATCH('ống nhựa túi bóng'!$C530,FCSTSDV!$C$2:$C$2001,0),MATCH('ống nhựa túi bóng'!S$3,FCSTSDV!$D$1:$L$1,0)),1)/'ống nhựa túi bóng'!$D530,0)</f>
        <v>0</v>
      </c>
      <c r="T530" s="92">
        <f t="shared" si="103"/>
        <v>0</v>
      </c>
    </row>
    <row r="531" spans="1:20" ht="20.100000000000001" hidden="1" customHeight="1">
      <c r="A531" s="818"/>
      <c r="B531" s="1072"/>
      <c r="C531" s="46" t="s">
        <v>210</v>
      </c>
      <c r="D531" s="413">
        <v>2500</v>
      </c>
      <c r="E531" s="784"/>
      <c r="F531" s="784"/>
      <c r="G531" s="784"/>
      <c r="H531" s="92">
        <f t="array" ref="H531">IFERROR(ROUND(INDEX(FCSTSDV!$D$2:$L$2001,MATCH('ống nhựa túi bóng'!$C531,FCSTSDV!$C$2:$C$2001,0),MATCH('ống nhựa túi bóng'!H$3,FCSTSDV!$D$1:$L$1,0)),1)/'ống nhựa túi bóng'!$D531,0)</f>
        <v>4</v>
      </c>
      <c r="I531" s="92">
        <f t="array" ref="I531">IFERROR(ROUND(INDEX(FCSTSDV!$D$2:$L$2001,MATCH('ống nhựa túi bóng'!$C531,FCSTSDV!$C$2:$C$2001,0),MATCH('ống nhựa túi bóng'!I$3,FCSTSDV!$D$1:$L$1,0)),1)/'ống nhựa túi bóng'!$D531,0)</f>
        <v>4</v>
      </c>
      <c r="J531" s="92">
        <f t="array" ref="J531">IFERROR(ROUND(INDEX(FCSTSDV!$D$2:$L$2001,MATCH('ống nhựa túi bóng'!$C531,FCSTSDV!$C$2:$C$2001,0),MATCH('ống nhựa túi bóng'!J$3,FCSTSDV!$D$1:$L$1,0)),1)/'ống nhựa túi bóng'!$D531,0)</f>
        <v>4</v>
      </c>
      <c r="K531" s="92">
        <f t="array" ref="K531">IFERROR(ROUND(INDEX(FCSTSDV!$D$2:$L$2001,MATCH('ống nhựa túi bóng'!$C531,FCSTSDV!$C$2:$C$2001,0),MATCH('ống nhựa túi bóng'!K$3,FCSTSDV!$D$1:$L$1,0)),1)/'ống nhựa túi bóng'!$D531,0)</f>
        <v>4</v>
      </c>
      <c r="L531" s="92">
        <f t="array" ref="L531">IFERROR(ROUND(INDEX(FCSTSDV!$D$2:$L$2001,MATCH('ống nhựa túi bóng'!$C531,FCSTSDV!$C$2:$C$2001,0),MATCH('ống nhựa túi bóng'!L$3,FCSTSDV!$D$1:$L$1,0)),1)/'ống nhựa túi bóng'!$D531,0)</f>
        <v>4</v>
      </c>
      <c r="M531" s="92">
        <f t="array" ref="M531">IFERROR(ROUND(INDEX(FCSTSDV!$D$2:$L$2001,MATCH('ống nhựa túi bóng'!$C531,FCSTSDV!$C$2:$C$2001,0),MATCH('ống nhựa túi bóng'!M$3,FCSTSDV!$D$1:$L$1,0)),1)/'ống nhựa túi bóng'!$D531,0)</f>
        <v>4</v>
      </c>
      <c r="N531" s="92">
        <f t="array" ref="N531">IFERROR(ROUND(INDEX(FCSTSDV!$D$2:$L$2001,MATCH('ống nhựa túi bóng'!$C531,FCSTSDV!$C$2:$C$2001,0),MATCH('ống nhựa túi bóng'!N$3,FCSTSDV!$D$1:$L$1,0)),1)/'ống nhựa túi bóng'!$D531,0)</f>
        <v>28</v>
      </c>
      <c r="O531" s="92">
        <f t="array" ref="O531">IFERROR(ROUND(INDEX(FCSTSDV!$D$2:$L$2001,MATCH('ống nhựa túi bóng'!$C531,FCSTSDV!$C$2:$C$2001,0),MATCH('ống nhựa túi bóng'!O$3,FCSTSDV!$D$1:$L$1,0)),1)/'ống nhựa túi bóng'!$D531,0)</f>
        <v>28</v>
      </c>
      <c r="P531" s="92">
        <f t="array" ref="P531">IFERROR(ROUND(INDEX(FCSTSDV!$D$2:$L$2001,MATCH('ống nhựa túi bóng'!$C531,FCSTSDV!$C$2:$C$2001,0),MATCH('ống nhựa túi bóng'!P$3,FCSTSDV!$D$1:$L$1,0)),1)/'ống nhựa túi bóng'!$D531,0)</f>
        <v>28</v>
      </c>
      <c r="Q531" s="92">
        <f t="array" ref="Q531">IFERROR(ROUND(INDEX(FCSTSDV!$D$2:$L$2001,MATCH('ống nhựa túi bóng'!$C531,FCSTSDV!$C$2:$C$2001,0),MATCH('ống nhựa túi bóng'!Q$3,FCSTSDV!$D$1:$L$1,0)),1)/'ống nhựa túi bóng'!$D531,0)</f>
        <v>0</v>
      </c>
      <c r="R531" s="92">
        <f t="array" ref="R531">IFERROR(ROUND(INDEX(FCSTSDV!$D$2:$L$2001,MATCH('ống nhựa túi bóng'!$C531,FCSTSDV!$C$2:$C$2001,0),MATCH('ống nhựa túi bóng'!R$3,FCSTSDV!$D$1:$L$1,0)),1)/'ống nhựa túi bóng'!$D531,0)</f>
        <v>0</v>
      </c>
      <c r="S531" s="92">
        <f t="array" ref="S531">IFERROR(ROUND(INDEX(FCSTSDV!$D$2:$L$2001,MATCH('ống nhựa túi bóng'!$C531,FCSTSDV!$C$2:$C$2001,0),MATCH('ống nhựa túi bóng'!S$3,FCSTSDV!$D$1:$L$1,0)),1)/'ống nhựa túi bóng'!$D531,0)</f>
        <v>0</v>
      </c>
      <c r="T531" s="92">
        <f t="shared" si="103"/>
        <v>108</v>
      </c>
    </row>
    <row r="532" spans="1:20" ht="20.100000000000001" hidden="1" customHeight="1">
      <c r="A532" s="819"/>
      <c r="B532" s="1076"/>
      <c r="C532" s="411" t="s">
        <v>175</v>
      </c>
      <c r="D532" s="412" t="s">
        <v>43</v>
      </c>
      <c r="E532" s="787"/>
      <c r="F532" s="787"/>
      <c r="G532" s="787"/>
      <c r="H532" s="90">
        <f>$G$527-SUM(H527:H531)</f>
        <v>234</v>
      </c>
      <c r="I532" s="90">
        <f t="shared" ref="I532:P532" si="113">H532-SUM(I527:I531)</f>
        <v>222</v>
      </c>
      <c r="J532" s="90">
        <f t="shared" si="113"/>
        <v>210</v>
      </c>
      <c r="K532" s="90">
        <f t="shared" si="113"/>
        <v>198</v>
      </c>
      <c r="L532" s="90">
        <f t="shared" si="113"/>
        <v>186</v>
      </c>
      <c r="M532" s="90">
        <f t="shared" si="113"/>
        <v>174</v>
      </c>
      <c r="N532" s="90">
        <f t="shared" si="113"/>
        <v>90</v>
      </c>
      <c r="O532" s="90">
        <f t="shared" si="113"/>
        <v>6</v>
      </c>
      <c r="P532" s="90">
        <f t="shared" si="113"/>
        <v>-78</v>
      </c>
      <c r="Q532" s="90" t="e">
        <f>#REF!-SUM(Q527:Q531)</f>
        <v>#REF!</v>
      </c>
      <c r="R532" s="90" t="e">
        <f t="shared" ref="R532" si="114">Q532-SUM(R527:R531)</f>
        <v>#REF!</v>
      </c>
      <c r="S532" s="90" t="e">
        <f t="shared" ref="S532" si="115">R532-SUM(S527:S531)</f>
        <v>#REF!</v>
      </c>
      <c r="T532" s="92">
        <f t="shared" si="103"/>
        <v>1242</v>
      </c>
    </row>
    <row r="533" spans="1:20" ht="20.100000000000001" hidden="1" customHeight="1">
      <c r="A533" s="817" t="s">
        <v>172</v>
      </c>
      <c r="B533" s="1077" t="s">
        <v>211</v>
      </c>
      <c r="C533" s="43" t="s">
        <v>29</v>
      </c>
      <c r="D533" s="422">
        <v>2500</v>
      </c>
      <c r="E533" s="786">
        <v>119</v>
      </c>
      <c r="F533" s="786">
        <v>0</v>
      </c>
      <c r="G533" s="786">
        <f>E533+F533</f>
        <v>119</v>
      </c>
      <c r="H533" s="99">
        <f t="array" ref="H533">IFERROR(ROUND(INDEX(FCSTSDV!$D$2:$L$2001,MATCH('ống nhựa túi bóng'!$C533,FCSTSDV!$C$2:$C$2001,0),MATCH('ống nhựa túi bóng'!H$3,FCSTSDV!$D$1:$L$1,0)),1)/'ống nhựa túi bóng'!$D533,0)</f>
        <v>0</v>
      </c>
      <c r="I533" s="99">
        <f t="array" ref="I533">IFERROR(ROUND(INDEX(FCSTSDV!$D$2:$L$2001,MATCH('ống nhựa túi bóng'!$C533,FCSTSDV!$C$2:$C$2001,0),MATCH('ống nhựa túi bóng'!I$3,FCSTSDV!$D$1:$L$1,0)),1)/'ống nhựa túi bóng'!$D533,0)</f>
        <v>6</v>
      </c>
      <c r="J533" s="99">
        <f t="array" ref="J533">IFERROR(ROUND(INDEX(FCSTSDV!$D$2:$L$2001,MATCH('ống nhựa túi bóng'!$C533,FCSTSDV!$C$2:$C$2001,0),MATCH('ống nhựa túi bóng'!J$3,FCSTSDV!$D$1:$L$1,0)),1)/'ống nhựa túi bóng'!$D533,0)</f>
        <v>6</v>
      </c>
      <c r="K533" s="99">
        <f t="array" ref="K533">IFERROR(ROUND(INDEX(FCSTSDV!$D$2:$L$2001,MATCH('ống nhựa túi bóng'!$C533,FCSTSDV!$C$2:$C$2001,0),MATCH('ống nhựa túi bóng'!K$3,FCSTSDV!$D$1:$L$1,0)),1)/'ống nhựa túi bóng'!$D533,0)</f>
        <v>6</v>
      </c>
      <c r="L533" s="99">
        <f t="array" ref="L533">IFERROR(ROUND(INDEX(FCSTSDV!$D$2:$L$2001,MATCH('ống nhựa túi bóng'!$C533,FCSTSDV!$C$2:$C$2001,0),MATCH('ống nhựa túi bóng'!L$3,FCSTSDV!$D$1:$L$1,0)),1)/'ống nhựa túi bóng'!$D533,0)</f>
        <v>0</v>
      </c>
      <c r="M533" s="99">
        <f t="array" ref="M533">IFERROR(ROUND(INDEX(FCSTSDV!$D$2:$L$2001,MATCH('ống nhựa túi bóng'!$C533,FCSTSDV!$C$2:$C$2001,0),MATCH('ống nhựa túi bóng'!M$3,FCSTSDV!$D$1:$L$1,0)),1)/'ống nhựa túi bóng'!$D533,0)</f>
        <v>0</v>
      </c>
      <c r="N533" s="99">
        <f t="array" ref="N533">IFERROR(ROUND(INDEX(FCSTSDV!$D$2:$L$2001,MATCH('ống nhựa túi bóng'!$C533,FCSTSDV!$C$2:$C$2001,0),MATCH('ống nhựa túi bóng'!N$3,FCSTSDV!$D$1:$L$1,0)),1)/'ống nhựa túi bóng'!$D533,0)</f>
        <v>18</v>
      </c>
      <c r="O533" s="99">
        <f t="array" ref="O533">IFERROR(ROUND(INDEX(FCSTSDV!$D$2:$L$2001,MATCH('ống nhựa túi bóng'!$C533,FCSTSDV!$C$2:$C$2001,0),MATCH('ống nhựa túi bóng'!O$3,FCSTSDV!$D$1:$L$1,0)),1)/'ống nhựa túi bóng'!$D533,0)</f>
        <v>32.4</v>
      </c>
      <c r="P533" s="99">
        <f t="array" ref="P533">IFERROR(ROUND(INDEX(FCSTSDV!$D$2:$L$2001,MATCH('ống nhựa túi bóng'!$C533,FCSTSDV!$C$2:$C$2001,0),MATCH('ống nhựa túi bóng'!P$3,FCSTSDV!$D$1:$L$1,0)),1)/'ống nhựa túi bóng'!$D533,0)</f>
        <v>0</v>
      </c>
      <c r="Q533" s="99">
        <f t="array" ref="Q533">IFERROR(ROUND(INDEX(FCSTSDV!$D$2:$L$2001,MATCH('ống nhựa túi bóng'!$C533,FCSTSDV!$C$2:$C$2001,0),MATCH('ống nhựa túi bóng'!Q$3,FCSTSDV!$D$1:$L$1,0)),1)/'ống nhựa túi bóng'!$D533,0)</f>
        <v>0</v>
      </c>
      <c r="R533" s="99">
        <f t="array" ref="R533">IFERROR(ROUND(INDEX(FCSTSDV!$D$2:$L$2001,MATCH('ống nhựa túi bóng'!$C533,FCSTSDV!$C$2:$C$2001,0),MATCH('ống nhựa túi bóng'!R$3,FCSTSDV!$D$1:$L$1,0)),1)/'ống nhựa túi bóng'!$D533,0)</f>
        <v>0</v>
      </c>
      <c r="S533" s="99">
        <f t="array" ref="S533">IFERROR(ROUND(INDEX(FCSTSDV!$D$2:$L$2001,MATCH('ống nhựa túi bóng'!$C533,FCSTSDV!$C$2:$C$2001,0),MATCH('ống nhựa túi bóng'!S$3,FCSTSDV!$D$1:$L$1,0)),1)/'ống nhựa túi bóng'!$D533,0)</f>
        <v>0</v>
      </c>
      <c r="T533" s="92">
        <f t="shared" si="103"/>
        <v>68.400000000000006</v>
      </c>
    </row>
    <row r="534" spans="1:20" ht="20.100000000000001" hidden="1" customHeight="1">
      <c r="A534" s="818"/>
      <c r="B534" s="1075"/>
      <c r="C534" s="46" t="s">
        <v>687</v>
      </c>
      <c r="D534" s="413">
        <v>2500</v>
      </c>
      <c r="E534" s="784"/>
      <c r="F534" s="784"/>
      <c r="G534" s="784"/>
      <c r="H534" s="92">
        <f t="array" ref="H534">IFERROR(ROUND(INDEX(FCSTSDV!$D$2:$L$2001,MATCH('ống nhựa túi bóng'!$C534,FCSTSDV!$C$2:$C$2001,0),MATCH('ống nhựa túi bóng'!H$3,FCSTSDV!$D$1:$L$1,0)),1)/'ống nhựa túi bóng'!$D534,0)</f>
        <v>3.6</v>
      </c>
      <c r="I534" s="92">
        <f t="array" ref="I534">IFERROR(ROUND(INDEX(FCSTSDV!$D$2:$L$2001,MATCH('ống nhựa túi bóng'!$C534,FCSTSDV!$C$2:$C$2001,0),MATCH('ống nhựa túi bóng'!I$3,FCSTSDV!$D$1:$L$1,0)),1)/'ống nhựa túi bóng'!$D534,0)</f>
        <v>6</v>
      </c>
      <c r="J534" s="92">
        <f t="array" ref="J534">IFERROR(ROUND(INDEX(FCSTSDV!$D$2:$L$2001,MATCH('ống nhựa túi bóng'!$C534,FCSTSDV!$C$2:$C$2001,0),MATCH('ống nhựa túi bóng'!J$3,FCSTSDV!$D$1:$L$1,0)),1)/'ống nhựa túi bóng'!$D534,0)</f>
        <v>6</v>
      </c>
      <c r="K534" s="92">
        <f t="array" ref="K534">IFERROR(ROUND(INDEX(FCSTSDV!$D$2:$L$2001,MATCH('ống nhựa túi bóng'!$C534,FCSTSDV!$C$2:$C$2001,0),MATCH('ống nhựa túi bóng'!K$3,FCSTSDV!$D$1:$L$1,0)),1)/'ống nhựa túi bóng'!$D534,0)</f>
        <v>6</v>
      </c>
      <c r="L534" s="92">
        <f t="array" ref="L534">IFERROR(ROUND(INDEX(FCSTSDV!$D$2:$L$2001,MATCH('ống nhựa túi bóng'!$C534,FCSTSDV!$C$2:$C$2001,0),MATCH('ống nhựa túi bóng'!L$3,FCSTSDV!$D$1:$L$1,0)),1)/'ống nhựa túi bóng'!$D534,0)</f>
        <v>6</v>
      </c>
      <c r="M534" s="92">
        <f t="array" ref="M534">IFERROR(ROUND(INDEX(FCSTSDV!$D$2:$L$2001,MATCH('ống nhựa túi bóng'!$C534,FCSTSDV!$C$2:$C$2001,0),MATCH('ống nhựa túi bóng'!M$3,FCSTSDV!$D$1:$L$1,0)),1)/'ống nhựa túi bóng'!$D534,0)</f>
        <v>6</v>
      </c>
      <c r="N534" s="92">
        <f t="array" ref="N534">IFERROR(ROUND(INDEX(FCSTSDV!$D$2:$L$2001,MATCH('ống nhựa túi bóng'!$C534,FCSTSDV!$C$2:$C$2001,0),MATCH('ống nhựa túi bóng'!N$3,FCSTSDV!$D$1:$L$1,0)),1)/'ống nhựa túi bóng'!$D534,0)</f>
        <v>38.4</v>
      </c>
      <c r="O534" s="92">
        <f t="array" ref="O534">IFERROR(ROUND(INDEX(FCSTSDV!$D$2:$L$2001,MATCH('ống nhựa túi bóng'!$C534,FCSTSDV!$C$2:$C$2001,0),MATCH('ống nhựa túi bóng'!O$3,FCSTSDV!$D$1:$L$1,0)),1)/'ống nhựa túi bóng'!$D534,0)</f>
        <v>42</v>
      </c>
      <c r="P534" s="92">
        <f t="array" ref="P534">IFERROR(ROUND(INDEX(FCSTSDV!$D$2:$L$2001,MATCH('ống nhựa túi bóng'!$C534,FCSTSDV!$C$2:$C$2001,0),MATCH('ống nhựa túi bóng'!P$3,FCSTSDV!$D$1:$L$1,0)),1)/'ống nhựa túi bóng'!$D534,0)</f>
        <v>0</v>
      </c>
      <c r="Q534" s="92">
        <f t="array" ref="Q534">IFERROR(ROUND(INDEX(FCSTSDV!$D$2:$L$2001,MATCH('ống nhựa túi bóng'!$C534,FCSTSDV!$C$2:$C$2001,0),MATCH('ống nhựa túi bóng'!Q$3,FCSTSDV!$D$1:$L$1,0)),1)/'ống nhựa túi bóng'!$D534,0)</f>
        <v>0</v>
      </c>
      <c r="R534" s="92">
        <f t="array" ref="R534">IFERROR(ROUND(INDEX(FCSTSDV!$D$2:$L$2001,MATCH('ống nhựa túi bóng'!$C534,FCSTSDV!$C$2:$C$2001,0),MATCH('ống nhựa túi bóng'!R$3,FCSTSDV!$D$1:$L$1,0)),1)/'ống nhựa túi bóng'!$D534,0)</f>
        <v>0</v>
      </c>
      <c r="S534" s="92">
        <f t="array" ref="S534">IFERROR(ROUND(INDEX(FCSTSDV!$D$2:$L$2001,MATCH('ống nhựa túi bóng'!$C534,FCSTSDV!$C$2:$C$2001,0),MATCH('ống nhựa túi bóng'!S$3,FCSTSDV!$D$1:$L$1,0)),1)/'ống nhựa túi bóng'!$D534,0)</f>
        <v>0</v>
      </c>
      <c r="T534" s="92">
        <f t="shared" si="103"/>
        <v>114</v>
      </c>
    </row>
    <row r="535" spans="1:20" ht="20.100000000000001" hidden="1" customHeight="1">
      <c r="A535" s="819"/>
      <c r="B535" s="1076"/>
      <c r="C535" s="411" t="s">
        <v>175</v>
      </c>
      <c r="D535" s="412" t="s">
        <v>43</v>
      </c>
      <c r="E535" s="787"/>
      <c r="F535" s="787"/>
      <c r="G535" s="787"/>
      <c r="H535" s="90">
        <f>$G$533-SUM(H533:H534)</f>
        <v>115.4</v>
      </c>
      <c r="I535" s="90">
        <f t="shared" ref="I535:P535" si="116">H535-SUM(I533:I534)</f>
        <v>103.4</v>
      </c>
      <c r="J535" s="90">
        <f t="shared" si="116"/>
        <v>91.4</v>
      </c>
      <c r="K535" s="90">
        <f t="shared" si="116"/>
        <v>79.400000000000006</v>
      </c>
      <c r="L535" s="90">
        <f t="shared" si="116"/>
        <v>73.400000000000006</v>
      </c>
      <c r="M535" s="90">
        <f t="shared" si="116"/>
        <v>67.400000000000006</v>
      </c>
      <c r="N535" s="90">
        <f t="shared" si="116"/>
        <v>11.000000000000007</v>
      </c>
      <c r="O535" s="90">
        <f t="shared" si="116"/>
        <v>-63.4</v>
      </c>
      <c r="P535" s="90">
        <f t="shared" si="116"/>
        <v>-63.4</v>
      </c>
      <c r="Q535" s="90" t="e">
        <f>#REF!-SUM(Q533:Q534)</f>
        <v>#REF!</v>
      </c>
      <c r="R535" s="90" t="e">
        <f t="shared" ref="R535" si="117">Q535-SUM(R533:R534)</f>
        <v>#REF!</v>
      </c>
      <c r="S535" s="90" t="e">
        <f t="shared" ref="S535" si="118">R535-SUM(S533:S534)</f>
        <v>#REF!</v>
      </c>
      <c r="T535" s="92">
        <f t="shared" si="103"/>
        <v>414.6</v>
      </c>
    </row>
    <row r="536" spans="1:20" ht="20.100000000000001" hidden="1" customHeight="1">
      <c r="A536" s="806" t="s">
        <v>172</v>
      </c>
      <c r="B536" s="1078" t="s">
        <v>1294</v>
      </c>
      <c r="C536" s="64" t="s">
        <v>692</v>
      </c>
      <c r="D536" s="429">
        <v>2500</v>
      </c>
      <c r="E536" s="781">
        <v>75</v>
      </c>
      <c r="F536" s="781">
        <v>0</v>
      </c>
      <c r="G536" s="781">
        <f>E536+F536</f>
        <v>75</v>
      </c>
      <c r="H536" s="165">
        <f t="array" ref="H536">IFERROR(ROUND(INDEX(FCSTSDV!$D$2:$L$2001,MATCH('ống nhựa túi bóng'!$C536,FCSTSDV!$C$2:$C$2001,0),MATCH('ống nhựa túi bóng'!H$3,FCSTSDV!$D$1:$L$1,0)),1)/'ống nhựa túi bóng'!$D536,0)</f>
        <v>6</v>
      </c>
      <c r="I536" s="165">
        <f t="array" ref="I536">IFERROR(ROUND(INDEX(FCSTSDV!$D$2:$L$2001,MATCH('ống nhựa túi bóng'!$C536,FCSTSDV!$C$2:$C$2001,0),MATCH('ống nhựa túi bóng'!I$3,FCSTSDV!$D$1:$L$1,0)),1)/'ống nhựa túi bóng'!$D536,0)</f>
        <v>6</v>
      </c>
      <c r="J536" s="165">
        <f t="array" ref="J536">IFERROR(ROUND(INDEX(FCSTSDV!$D$2:$L$2001,MATCH('ống nhựa túi bóng'!$C536,FCSTSDV!$C$2:$C$2001,0),MATCH('ống nhựa túi bóng'!J$3,FCSTSDV!$D$1:$L$1,0)),1)/'ống nhựa túi bóng'!$D536,0)</f>
        <v>6</v>
      </c>
      <c r="K536" s="165">
        <f t="array" ref="K536">IFERROR(ROUND(INDEX(FCSTSDV!$D$2:$L$2001,MATCH('ống nhựa túi bóng'!$C536,FCSTSDV!$C$2:$C$2001,0),MATCH('ống nhựa túi bóng'!K$3,FCSTSDV!$D$1:$L$1,0)),1)/'ống nhựa túi bóng'!$D536,0)</f>
        <v>6</v>
      </c>
      <c r="L536" s="165">
        <f t="array" ref="L536">IFERROR(ROUND(INDEX(FCSTSDV!$D$2:$L$2001,MATCH('ống nhựa túi bóng'!$C536,FCSTSDV!$C$2:$C$2001,0),MATCH('ống nhựa túi bóng'!L$3,FCSTSDV!$D$1:$L$1,0)),1)/'ống nhựa túi bóng'!$D536,0)</f>
        <v>6</v>
      </c>
      <c r="M536" s="165">
        <f t="array" ref="M536">IFERROR(ROUND(INDEX(FCSTSDV!$D$2:$L$2001,MATCH('ống nhựa túi bóng'!$C536,FCSTSDV!$C$2:$C$2001,0),MATCH('ống nhựa túi bóng'!M$3,FCSTSDV!$D$1:$L$1,0)),1)/'ống nhựa túi bóng'!$D536,0)</f>
        <v>6</v>
      </c>
      <c r="N536" s="165">
        <f t="array" ref="N536">IFERROR(ROUND(INDEX(FCSTSDV!$D$2:$L$2001,MATCH('ống nhựa túi bóng'!$C536,FCSTSDV!$C$2:$C$2001,0),MATCH('ống nhựa túi bóng'!N$3,FCSTSDV!$D$1:$L$1,0)),1)/'ống nhựa túi bóng'!$D536,0)</f>
        <v>40.799999999999997</v>
      </c>
      <c r="O536" s="165">
        <f t="array" ref="O536">IFERROR(ROUND(INDEX(FCSTSDV!$D$2:$L$2001,MATCH('ống nhựa túi bóng'!$C536,FCSTSDV!$C$2:$C$2001,0),MATCH('ống nhựa túi bóng'!O$3,FCSTSDV!$D$1:$L$1,0)),1)/'ống nhựa túi bóng'!$D536,0)</f>
        <v>33.6</v>
      </c>
      <c r="P536" s="165">
        <f t="array" ref="P536">IFERROR(ROUND(INDEX(FCSTSDV!$D$2:$L$2001,MATCH('ống nhựa túi bóng'!$C536,FCSTSDV!$C$2:$C$2001,0),MATCH('ống nhựa túi bóng'!P$3,FCSTSDV!$D$1:$L$1,0)),1)/'ống nhựa túi bóng'!$D536,0)</f>
        <v>19.2</v>
      </c>
      <c r="Q536" s="165">
        <f t="array" ref="Q536">IFERROR(ROUND(INDEX(FCSTSDV!$D$2:$L$2001,MATCH('ống nhựa túi bóng'!$C536,FCSTSDV!$C$2:$C$2001,0),MATCH('ống nhựa túi bóng'!Q$3,FCSTSDV!$D$1:$L$1,0)),1)/'ống nhựa túi bóng'!$D536,0)</f>
        <v>0</v>
      </c>
      <c r="R536" s="165">
        <f t="array" ref="R536">IFERROR(ROUND(INDEX(FCSTSDV!$D$2:$L$2001,MATCH('ống nhựa túi bóng'!$C536,FCSTSDV!$C$2:$C$2001,0),MATCH('ống nhựa túi bóng'!R$3,FCSTSDV!$D$1:$L$1,0)),1)/'ống nhựa túi bóng'!$D536,0)</f>
        <v>0</v>
      </c>
      <c r="S536" s="165">
        <f t="array" ref="S536">IFERROR(ROUND(INDEX(FCSTSDV!$D$2:$L$2001,MATCH('ống nhựa túi bóng'!$C536,FCSTSDV!$C$2:$C$2001,0),MATCH('ống nhựa túi bóng'!S$3,FCSTSDV!$D$1:$L$1,0)),1)/'ống nhựa túi bóng'!$D536,0)</f>
        <v>0</v>
      </c>
      <c r="T536" s="92">
        <f t="shared" si="103"/>
        <v>129.6</v>
      </c>
    </row>
    <row r="537" spans="1:20" s="400" customFormat="1" ht="20.100000000000001" hidden="1" customHeight="1">
      <c r="A537" s="819"/>
      <c r="B537" s="1076"/>
      <c r="C537" s="411" t="s">
        <v>175</v>
      </c>
      <c r="D537" s="412" t="s">
        <v>43</v>
      </c>
      <c r="E537" s="787"/>
      <c r="F537" s="787"/>
      <c r="G537" s="787"/>
      <c r="H537" s="90">
        <f>$G$536+-H536</f>
        <v>69</v>
      </c>
      <c r="I537" s="90">
        <f t="shared" ref="I537:P537" si="119">H537-I536</f>
        <v>63</v>
      </c>
      <c r="J537" s="90">
        <f t="shared" si="119"/>
        <v>57</v>
      </c>
      <c r="K537" s="90">
        <f t="shared" si="119"/>
        <v>51</v>
      </c>
      <c r="L537" s="90">
        <f t="shared" si="119"/>
        <v>45</v>
      </c>
      <c r="M537" s="90">
        <f t="shared" si="119"/>
        <v>39</v>
      </c>
      <c r="N537" s="90">
        <f t="shared" si="119"/>
        <v>-1.7999999999999972</v>
      </c>
      <c r="O537" s="90">
        <f t="shared" si="119"/>
        <v>-35.4</v>
      </c>
      <c r="P537" s="90">
        <f t="shared" si="119"/>
        <v>-54.599999999999994</v>
      </c>
      <c r="Q537" s="90" t="e">
        <f>#REF!-Q536</f>
        <v>#REF!</v>
      </c>
      <c r="R537" s="90" t="e">
        <f t="shared" ref="R537" si="120">Q537-R536</f>
        <v>#REF!</v>
      </c>
      <c r="S537" s="90" t="e">
        <f t="shared" ref="S537" si="121">R537-S536</f>
        <v>#REF!</v>
      </c>
      <c r="T537" s="92">
        <f t="shared" si="103"/>
        <v>232.20000000000002</v>
      </c>
    </row>
    <row r="538" spans="1:20" ht="20.100000000000001" customHeight="1">
      <c r="A538" s="806" t="s">
        <v>172</v>
      </c>
      <c r="B538" s="809" t="s">
        <v>1295</v>
      </c>
      <c r="C538" s="43" t="s">
        <v>1225</v>
      </c>
      <c r="D538" s="422">
        <v>2500</v>
      </c>
      <c r="E538" s="781" t="e">
        <f>+VLOOKUP(B538,Sheet2!$B$3:$E$2963,4,0)</f>
        <v>#REF!</v>
      </c>
      <c r="F538" s="781" t="e">
        <f>+VLOOKUP(B538,Sheet2!$B$3:$D$2963,3,0)</f>
        <v>#REF!</v>
      </c>
      <c r="G538" s="781" t="e">
        <f>E538+F538</f>
        <v>#REF!</v>
      </c>
      <c r="H538" s="99">
        <f t="array" ref="H538">IFERROR(ROUND(INDEX(FCSTSDV!$D$2:$L$2001,MATCH('ống nhựa túi bóng'!$C538,FCSTSDV!$C$2:$C$2001,0),MATCH('ống nhựa túi bóng'!H$3,FCSTSDV!$D$1:$L$1,0)),1)/'ống nhựa túi bóng'!$D538,0)</f>
        <v>0</v>
      </c>
      <c r="I538" s="99">
        <f t="array" ref="I538">IFERROR(ROUND(INDEX(FCSTSDV!$D$2:$L$2001,MATCH('ống nhựa túi bóng'!$C538,FCSTSDV!$C$2:$C$2001,0),MATCH('ống nhựa túi bóng'!I$3,FCSTSDV!$D$1:$L$1,0)),1)/'ống nhựa túi bóng'!$D538,0)</f>
        <v>0</v>
      </c>
      <c r="J538" s="99">
        <f t="array" ref="J538">IFERROR(ROUND(INDEX(FCSTSDV!$D$2:$L$2001,MATCH('ống nhựa túi bóng'!$C538,FCSTSDV!$C$2:$C$2001,0),MATCH('ống nhựa túi bóng'!J$3,FCSTSDV!$D$1:$L$1,0)),1)/'ống nhựa túi bóng'!$D538,0)</f>
        <v>0</v>
      </c>
      <c r="K538" s="99">
        <f t="array" ref="K538">IFERROR(ROUND(INDEX(FCSTSDV!$D$2:$L$2001,MATCH('ống nhựa túi bóng'!$C538,FCSTSDV!$C$2:$C$2001,0),MATCH('ống nhựa túi bóng'!K$3,FCSTSDV!$D$1:$L$1,0)),1)/'ống nhựa túi bóng'!$D538,0)</f>
        <v>0</v>
      </c>
      <c r="L538" s="99">
        <f t="array" ref="L538">IFERROR(ROUND(INDEX(FCSTSDV!$D$2:$L$2001,MATCH('ống nhựa túi bóng'!$C538,FCSTSDV!$C$2:$C$2001,0),MATCH('ống nhựa túi bóng'!L$3,FCSTSDV!$D$1:$L$1,0)),1)/'ống nhựa túi bóng'!$D538,0)</f>
        <v>0</v>
      </c>
      <c r="M538" s="99">
        <f t="array" ref="M538">IFERROR(ROUND(INDEX(FCSTSDV!$D$2:$L$2001,MATCH('ống nhựa túi bóng'!$C538,FCSTSDV!$C$2:$C$2001,0),MATCH('ống nhựa túi bóng'!M$3,FCSTSDV!$D$1:$L$1,0)),1)/'ống nhựa túi bóng'!$D538,0)</f>
        <v>0</v>
      </c>
      <c r="N538" s="99">
        <f t="array" ref="N538">IFERROR(ROUND(INDEX(FCSTSDV!$D$2:$L$2001,MATCH('ống nhựa túi bóng'!$C538,FCSTSDV!$C$2:$C$2001,0),MATCH('ống nhựa túi bóng'!N$3,FCSTSDV!$D$1:$L$1,0)),1)/'ống nhựa túi bóng'!$D538,0)</f>
        <v>0</v>
      </c>
      <c r="O538" s="99">
        <f t="array" ref="O538">IFERROR(ROUND(INDEX(FCSTSDV!$D$2:$L$2001,MATCH('ống nhựa túi bóng'!$C538,FCSTSDV!$C$2:$C$2001,0),MATCH('ống nhựa túi bóng'!O$3,FCSTSDV!$D$1:$L$1,0)),1)/'ống nhựa túi bóng'!$D538,0)</f>
        <v>0</v>
      </c>
      <c r="P538" s="99">
        <f t="array" ref="P538">IFERROR(ROUND(INDEX(FCSTSDV!$D$2:$L$2001,MATCH('ống nhựa túi bóng'!$C538,FCSTSDV!$C$2:$C$2001,0),MATCH('ống nhựa túi bóng'!P$3,FCSTSDV!$D$1:$L$1,0)),1)/'ống nhựa túi bóng'!$D538,0)</f>
        <v>0</v>
      </c>
      <c r="Q538" s="99">
        <f t="array" ref="Q538">IFERROR(ROUND(INDEX(FCSTSDV!$D$2:$L$2001,MATCH('ống nhựa túi bóng'!$C538,FCSTSDV!$C$2:$C$2001,0),MATCH('ống nhựa túi bóng'!Q$3,FCSTSDV!$D$1:$L$1,0)),1)/'ống nhựa túi bóng'!$D538,0)</f>
        <v>0</v>
      </c>
      <c r="R538" s="99">
        <f t="array" ref="R538">IFERROR(ROUND(INDEX(FCSTSDV!$D$2:$L$2001,MATCH('ống nhựa túi bóng'!$C538,FCSTSDV!$C$2:$C$2001,0),MATCH('ống nhựa túi bóng'!R$3,FCSTSDV!$D$1:$L$1,0)),1)/'ống nhựa túi bóng'!$D538,0)</f>
        <v>0</v>
      </c>
      <c r="S538" s="99">
        <f t="array" ref="S538">IFERROR(ROUND(INDEX(FCSTSDV!$D$2:$L$2001,MATCH('ống nhựa túi bóng'!$C538,FCSTSDV!$C$2:$C$2001,0),MATCH('ống nhựa túi bóng'!S$3,FCSTSDV!$D$1:$L$1,0)),1)/'ống nhựa túi bóng'!$D538,0)</f>
        <v>0</v>
      </c>
      <c r="T538" s="92">
        <f t="shared" si="103"/>
        <v>0</v>
      </c>
    </row>
    <row r="539" spans="1:20" ht="20.100000000000001" customHeight="1">
      <c r="A539" s="813"/>
      <c r="B539" s="1079"/>
      <c r="C539" s="46" t="s">
        <v>681</v>
      </c>
      <c r="D539" s="413">
        <v>2500</v>
      </c>
      <c r="E539" s="785"/>
      <c r="F539" s="785"/>
      <c r="G539" s="785"/>
      <c r="H539" s="92">
        <f t="array" ref="H539">IFERROR(ROUND(INDEX(FCSTSDV!$D$2:$L$2001,MATCH('ống nhựa túi bóng'!$C539,FCSTSDV!$C$2:$C$2001,0),MATCH('ống nhựa túi bóng'!H$3,FCSTSDV!$D$1:$L$1,0)),1)/'ống nhựa túi bóng'!$D539,0)</f>
        <v>0</v>
      </c>
      <c r="I539" s="92">
        <f t="array" ref="I539">IFERROR(ROUND(INDEX(FCSTSDV!$D$2:$L$2001,MATCH('ống nhựa túi bóng'!$C539,FCSTSDV!$C$2:$C$2001,0),MATCH('ống nhựa túi bóng'!I$3,FCSTSDV!$D$1:$L$1,0)),1)/'ống nhựa túi bóng'!$D539,0)</f>
        <v>0</v>
      </c>
      <c r="J539" s="92">
        <f t="array" ref="J539">IFERROR(ROUND(INDEX(FCSTSDV!$D$2:$L$2001,MATCH('ống nhựa túi bóng'!$C539,FCSTSDV!$C$2:$C$2001,0),MATCH('ống nhựa túi bóng'!J$3,FCSTSDV!$D$1:$L$1,0)),1)/'ống nhựa túi bóng'!$D539,0)</f>
        <v>0</v>
      </c>
      <c r="K539" s="92">
        <f t="array" ref="K539">IFERROR(ROUND(INDEX(FCSTSDV!$D$2:$L$2001,MATCH('ống nhựa túi bóng'!$C539,FCSTSDV!$C$2:$C$2001,0),MATCH('ống nhựa túi bóng'!K$3,FCSTSDV!$D$1:$L$1,0)),1)/'ống nhựa túi bóng'!$D539,0)</f>
        <v>0</v>
      </c>
      <c r="L539" s="92">
        <f t="array" ref="L539">IFERROR(ROUND(INDEX(FCSTSDV!$D$2:$L$2001,MATCH('ống nhựa túi bóng'!$C539,FCSTSDV!$C$2:$C$2001,0),MATCH('ống nhựa túi bóng'!L$3,FCSTSDV!$D$1:$L$1,0)),1)/'ống nhựa túi bóng'!$D539,0)</f>
        <v>0</v>
      </c>
      <c r="M539" s="92">
        <f t="array" ref="M539">IFERROR(ROUND(INDEX(FCSTSDV!$D$2:$L$2001,MATCH('ống nhựa túi bóng'!$C539,FCSTSDV!$C$2:$C$2001,0),MATCH('ống nhựa túi bóng'!M$3,FCSTSDV!$D$1:$L$1,0)),1)/'ống nhựa túi bóng'!$D539,0)</f>
        <v>0</v>
      </c>
      <c r="N539" s="92">
        <f t="array" ref="N539">IFERROR(ROUND(INDEX(FCSTSDV!$D$2:$L$2001,MATCH('ống nhựa túi bóng'!$C539,FCSTSDV!$C$2:$C$2001,0),MATCH('ống nhựa túi bóng'!N$3,FCSTSDV!$D$1:$L$1,0)),1)/'ống nhựa túi bóng'!$D539,0)</f>
        <v>0</v>
      </c>
      <c r="O539" s="92">
        <f t="array" ref="O539">IFERROR(ROUND(INDEX(FCSTSDV!$D$2:$L$2001,MATCH('ống nhựa túi bóng'!$C539,FCSTSDV!$C$2:$C$2001,0),MATCH('ống nhựa túi bóng'!O$3,FCSTSDV!$D$1:$L$1,0)),1)/'ống nhựa túi bóng'!$D539,0)</f>
        <v>0</v>
      </c>
      <c r="P539" s="92">
        <f t="array" ref="P539">IFERROR(ROUND(INDEX(FCSTSDV!$D$2:$L$2001,MATCH('ống nhựa túi bóng'!$C539,FCSTSDV!$C$2:$C$2001,0),MATCH('ống nhựa túi bóng'!P$3,FCSTSDV!$D$1:$L$1,0)),1)/'ống nhựa túi bóng'!$D539,0)</f>
        <v>0</v>
      </c>
      <c r="Q539" s="92">
        <f t="array" ref="Q539">IFERROR(ROUND(INDEX(FCSTSDV!$D$2:$L$2001,MATCH('ống nhựa túi bóng'!$C539,FCSTSDV!$C$2:$C$2001,0),MATCH('ống nhựa túi bóng'!Q$3,FCSTSDV!$D$1:$L$1,0)),1)/'ống nhựa túi bóng'!$D539,0)</f>
        <v>0</v>
      </c>
      <c r="R539" s="92">
        <f t="array" ref="R539">IFERROR(ROUND(INDEX(FCSTSDV!$D$2:$L$2001,MATCH('ống nhựa túi bóng'!$C539,FCSTSDV!$C$2:$C$2001,0),MATCH('ống nhựa túi bóng'!R$3,FCSTSDV!$D$1:$L$1,0)),1)/'ống nhựa túi bóng'!$D539,0)</f>
        <v>0</v>
      </c>
      <c r="S539" s="92">
        <f t="array" ref="S539">IFERROR(ROUND(INDEX(FCSTSDV!$D$2:$L$2001,MATCH('ống nhựa túi bóng'!$C539,FCSTSDV!$C$2:$C$2001,0),MATCH('ống nhựa túi bóng'!S$3,FCSTSDV!$D$1:$L$1,0)),1)/'ống nhựa túi bóng'!$D539,0)</f>
        <v>0</v>
      </c>
      <c r="T539" s="92">
        <f t="shared" si="103"/>
        <v>0</v>
      </c>
    </row>
    <row r="540" spans="1:20" ht="20.100000000000001" hidden="1" customHeight="1">
      <c r="A540" s="807"/>
      <c r="B540" s="1080"/>
      <c r="C540" s="411" t="s">
        <v>175</v>
      </c>
      <c r="D540" s="412" t="s">
        <v>43</v>
      </c>
      <c r="E540" s="782"/>
      <c r="F540" s="782"/>
      <c r="G540" s="782"/>
      <c r="H540" s="90" t="e">
        <f>$G$538+-SUM(H538:H539)</f>
        <v>#REF!</v>
      </c>
      <c r="I540" s="90" t="e">
        <f t="shared" ref="I540:P540" si="122">H540-SUM(I538:I539)</f>
        <v>#REF!</v>
      </c>
      <c r="J540" s="90" t="e">
        <f t="shared" si="122"/>
        <v>#REF!</v>
      </c>
      <c r="K540" s="90" t="e">
        <f t="shared" si="122"/>
        <v>#REF!</v>
      </c>
      <c r="L540" s="90" t="e">
        <f t="shared" si="122"/>
        <v>#REF!</v>
      </c>
      <c r="M540" s="90" t="e">
        <f t="shared" si="122"/>
        <v>#REF!</v>
      </c>
      <c r="N540" s="90" t="e">
        <f t="shared" si="122"/>
        <v>#REF!</v>
      </c>
      <c r="O540" s="90" t="e">
        <f t="shared" si="122"/>
        <v>#REF!</v>
      </c>
      <c r="P540" s="90" t="e">
        <f t="shared" si="122"/>
        <v>#REF!</v>
      </c>
      <c r="Q540" s="90" t="e">
        <f>#REF!-SUM(Q538:Q539)</f>
        <v>#REF!</v>
      </c>
      <c r="R540" s="90" t="e">
        <f t="shared" ref="R540" si="123">Q540-SUM(R538:R539)</f>
        <v>#REF!</v>
      </c>
      <c r="S540" s="90" t="e">
        <f t="shared" ref="S540" si="124">R540-SUM(S538:S539)</f>
        <v>#REF!</v>
      </c>
      <c r="T540" s="92" t="e">
        <f t="shared" si="103"/>
        <v>#REF!</v>
      </c>
    </row>
    <row r="541" spans="1:20" ht="20.100000000000001" customHeight="1">
      <c r="A541" s="806" t="s">
        <v>172</v>
      </c>
      <c r="B541" s="809" t="s">
        <v>1296</v>
      </c>
      <c r="C541" s="43" t="s">
        <v>1226</v>
      </c>
      <c r="D541" s="422">
        <v>3000</v>
      </c>
      <c r="E541" s="781" t="e">
        <f>+VLOOKUP(B541,Sheet2!$B$3:$E$2963,4,0)</f>
        <v>#REF!</v>
      </c>
      <c r="F541" s="781" t="e">
        <f>+VLOOKUP(B541,Sheet2!$B$3:$D$2963,3,0)</f>
        <v>#REF!</v>
      </c>
      <c r="G541" s="781" t="e">
        <f>E541+F541</f>
        <v>#REF!</v>
      </c>
      <c r="H541" s="99">
        <f t="array" ref="H541">IFERROR(ROUND(INDEX(FCSTSDV!$D$2:$L$2001,MATCH('ống nhựa túi bóng'!$C541,FCSTSDV!$C$2:$C$2001,0),MATCH('ống nhựa túi bóng'!H$3,FCSTSDV!$D$1:$L$1,0)),1)/'ống nhựa túi bóng'!$D541,0)</f>
        <v>0</v>
      </c>
      <c r="I541" s="99">
        <f t="array" ref="I541">IFERROR(ROUND(INDEX(FCSTSDV!$D$2:$L$2001,MATCH('ống nhựa túi bóng'!$C541,FCSTSDV!$C$2:$C$2001,0),MATCH('ống nhựa túi bóng'!I$3,FCSTSDV!$D$1:$L$1,0)),1)/'ống nhựa túi bóng'!$D541,0)</f>
        <v>0</v>
      </c>
      <c r="J541" s="99">
        <f t="array" ref="J541">IFERROR(ROUND(INDEX(FCSTSDV!$D$2:$L$2001,MATCH('ống nhựa túi bóng'!$C541,FCSTSDV!$C$2:$C$2001,0),MATCH('ống nhựa túi bóng'!J$3,FCSTSDV!$D$1:$L$1,0)),1)/'ống nhựa túi bóng'!$D541,0)</f>
        <v>0</v>
      </c>
      <c r="K541" s="99">
        <f t="array" ref="K541">IFERROR(ROUND(INDEX(FCSTSDV!$D$2:$L$2001,MATCH('ống nhựa túi bóng'!$C541,FCSTSDV!$C$2:$C$2001,0),MATCH('ống nhựa túi bóng'!K$3,FCSTSDV!$D$1:$L$1,0)),1)/'ống nhựa túi bóng'!$D541,0)</f>
        <v>0</v>
      </c>
      <c r="L541" s="99">
        <f t="array" ref="L541">IFERROR(ROUND(INDEX(FCSTSDV!$D$2:$L$2001,MATCH('ống nhựa túi bóng'!$C541,FCSTSDV!$C$2:$C$2001,0),MATCH('ống nhựa túi bóng'!L$3,FCSTSDV!$D$1:$L$1,0)),1)/'ống nhựa túi bóng'!$D541,0)</f>
        <v>0</v>
      </c>
      <c r="M541" s="99">
        <f t="array" ref="M541">IFERROR(ROUND(INDEX(FCSTSDV!$D$2:$L$2001,MATCH('ống nhựa túi bóng'!$C541,FCSTSDV!$C$2:$C$2001,0),MATCH('ống nhựa túi bóng'!M$3,FCSTSDV!$D$1:$L$1,0)),1)/'ống nhựa túi bóng'!$D541,0)</f>
        <v>0</v>
      </c>
      <c r="N541" s="99">
        <f t="array" ref="N541">IFERROR(ROUND(INDEX(FCSTSDV!$D$2:$L$2001,MATCH('ống nhựa túi bóng'!$C541,FCSTSDV!$C$2:$C$2001,0),MATCH('ống nhựa túi bóng'!N$3,FCSTSDV!$D$1:$L$1,0)),1)/'ống nhựa túi bóng'!$D541,0)</f>
        <v>0</v>
      </c>
      <c r="O541" s="99">
        <f t="array" ref="O541">IFERROR(ROUND(INDEX(FCSTSDV!$D$2:$L$2001,MATCH('ống nhựa túi bóng'!$C541,FCSTSDV!$C$2:$C$2001,0),MATCH('ống nhựa túi bóng'!O$3,FCSTSDV!$D$1:$L$1,0)),1)/'ống nhựa túi bóng'!$D541,0)</f>
        <v>0</v>
      </c>
      <c r="P541" s="99">
        <f t="array" ref="P541">IFERROR(ROUND(INDEX(FCSTSDV!$D$2:$L$2001,MATCH('ống nhựa túi bóng'!$C541,FCSTSDV!$C$2:$C$2001,0),MATCH('ống nhựa túi bóng'!P$3,FCSTSDV!$D$1:$L$1,0)),1)/'ống nhựa túi bóng'!$D541,0)</f>
        <v>0</v>
      </c>
      <c r="Q541" s="99">
        <f t="array" ref="Q541">IFERROR(ROUND(INDEX(FCSTSDV!$D$2:$L$2001,MATCH('ống nhựa túi bóng'!$C541,FCSTSDV!$C$2:$C$2001,0),MATCH('ống nhựa túi bóng'!Q$3,FCSTSDV!$D$1:$L$1,0)),1)/'ống nhựa túi bóng'!$D541,0)</f>
        <v>0</v>
      </c>
      <c r="R541" s="99">
        <f t="array" ref="R541">IFERROR(ROUND(INDEX(FCSTSDV!$D$2:$L$2001,MATCH('ống nhựa túi bóng'!$C541,FCSTSDV!$C$2:$C$2001,0),MATCH('ống nhựa túi bóng'!R$3,FCSTSDV!$D$1:$L$1,0)),1)/'ống nhựa túi bóng'!$D541,0)</f>
        <v>0</v>
      </c>
      <c r="S541" s="99">
        <f t="array" ref="S541">IFERROR(ROUND(INDEX(FCSTSDV!$D$2:$L$2001,MATCH('ống nhựa túi bóng'!$C541,FCSTSDV!$C$2:$C$2001,0),MATCH('ống nhựa túi bóng'!S$3,FCSTSDV!$D$1:$L$1,0)),1)/'ống nhựa túi bóng'!$D541,0)</f>
        <v>0</v>
      </c>
      <c r="T541" s="92">
        <f t="shared" si="103"/>
        <v>0</v>
      </c>
    </row>
    <row r="542" spans="1:20" ht="20.100000000000001" customHeight="1">
      <c r="A542" s="813"/>
      <c r="B542" s="808"/>
      <c r="C542" s="46" t="s">
        <v>1297</v>
      </c>
      <c r="D542" s="413">
        <v>3000</v>
      </c>
      <c r="E542" s="785"/>
      <c r="F542" s="785"/>
      <c r="G542" s="785"/>
      <c r="H542" s="92">
        <f t="array" ref="H542">IFERROR(ROUND(INDEX(FCSTSDV!$D$2:$L$2001,MATCH('ống nhựa túi bóng'!$C542,FCSTSDV!$C$2:$C$2001,0),MATCH('ống nhựa túi bóng'!H$3,FCSTSDV!$D$1:$L$1,0)),1)/'ống nhựa túi bóng'!$D542,0)</f>
        <v>0</v>
      </c>
      <c r="I542" s="92">
        <f t="array" ref="I542">IFERROR(ROUND(INDEX(FCSTSDV!$D$2:$L$2001,MATCH('ống nhựa túi bóng'!$C542,FCSTSDV!$C$2:$C$2001,0),MATCH('ống nhựa túi bóng'!I$3,FCSTSDV!$D$1:$L$1,0)),1)/'ống nhựa túi bóng'!$D542,0)</f>
        <v>0</v>
      </c>
      <c r="J542" s="92">
        <f t="array" ref="J542">IFERROR(ROUND(INDEX(FCSTSDV!$D$2:$L$2001,MATCH('ống nhựa túi bóng'!$C542,FCSTSDV!$C$2:$C$2001,0),MATCH('ống nhựa túi bóng'!J$3,FCSTSDV!$D$1:$L$1,0)),1)/'ống nhựa túi bóng'!$D542,0)</f>
        <v>0</v>
      </c>
      <c r="K542" s="92">
        <f t="array" ref="K542">IFERROR(ROUND(INDEX(FCSTSDV!$D$2:$L$2001,MATCH('ống nhựa túi bóng'!$C542,FCSTSDV!$C$2:$C$2001,0),MATCH('ống nhựa túi bóng'!K$3,FCSTSDV!$D$1:$L$1,0)),1)/'ống nhựa túi bóng'!$D542,0)</f>
        <v>0</v>
      </c>
      <c r="L542" s="92">
        <f t="array" ref="L542">IFERROR(ROUND(INDEX(FCSTSDV!$D$2:$L$2001,MATCH('ống nhựa túi bóng'!$C542,FCSTSDV!$C$2:$C$2001,0),MATCH('ống nhựa túi bóng'!L$3,FCSTSDV!$D$1:$L$1,0)),1)/'ống nhựa túi bóng'!$D542,0)</f>
        <v>0</v>
      </c>
      <c r="M542" s="92">
        <f t="array" ref="M542">IFERROR(ROUND(INDEX(FCSTSDV!$D$2:$L$2001,MATCH('ống nhựa túi bóng'!$C542,FCSTSDV!$C$2:$C$2001,0),MATCH('ống nhựa túi bóng'!M$3,FCSTSDV!$D$1:$L$1,0)),1)/'ống nhựa túi bóng'!$D542,0)</f>
        <v>0</v>
      </c>
      <c r="N542" s="92">
        <f t="array" ref="N542">IFERROR(ROUND(INDEX(FCSTSDV!$D$2:$L$2001,MATCH('ống nhựa túi bóng'!$C542,FCSTSDV!$C$2:$C$2001,0),MATCH('ống nhựa túi bóng'!N$3,FCSTSDV!$D$1:$L$1,0)),1)/'ống nhựa túi bóng'!$D542,0)</f>
        <v>0</v>
      </c>
      <c r="O542" s="92">
        <f t="array" ref="O542">IFERROR(ROUND(INDEX(FCSTSDV!$D$2:$L$2001,MATCH('ống nhựa túi bóng'!$C542,FCSTSDV!$C$2:$C$2001,0),MATCH('ống nhựa túi bóng'!O$3,FCSTSDV!$D$1:$L$1,0)),1)/'ống nhựa túi bóng'!$D542,0)</f>
        <v>0</v>
      </c>
      <c r="P542" s="92">
        <f t="array" ref="P542">IFERROR(ROUND(INDEX(FCSTSDV!$D$2:$L$2001,MATCH('ống nhựa túi bóng'!$C542,FCSTSDV!$C$2:$C$2001,0),MATCH('ống nhựa túi bóng'!P$3,FCSTSDV!$D$1:$L$1,0)),1)/'ống nhựa túi bóng'!$D542,0)</f>
        <v>0</v>
      </c>
      <c r="Q542" s="92">
        <f t="array" ref="Q542">IFERROR(ROUND(INDEX(FCSTSDV!$D$2:$L$2001,MATCH('ống nhựa túi bóng'!$C542,FCSTSDV!$C$2:$C$2001,0),MATCH('ống nhựa túi bóng'!Q$3,FCSTSDV!$D$1:$L$1,0)),1)/'ống nhựa túi bóng'!$D542,0)</f>
        <v>0</v>
      </c>
      <c r="R542" s="92">
        <f t="array" ref="R542">IFERROR(ROUND(INDEX(FCSTSDV!$D$2:$L$2001,MATCH('ống nhựa túi bóng'!$C542,FCSTSDV!$C$2:$C$2001,0),MATCH('ống nhựa túi bóng'!R$3,FCSTSDV!$D$1:$L$1,0)),1)/'ống nhựa túi bóng'!$D542,0)</f>
        <v>0</v>
      </c>
      <c r="S542" s="92">
        <f t="array" ref="S542">IFERROR(ROUND(INDEX(FCSTSDV!$D$2:$L$2001,MATCH('ống nhựa túi bóng'!$C542,FCSTSDV!$C$2:$C$2001,0),MATCH('ống nhựa túi bóng'!S$3,FCSTSDV!$D$1:$L$1,0)),1)/'ống nhựa túi bóng'!$D542,0)</f>
        <v>0</v>
      </c>
      <c r="T542" s="92">
        <f t="shared" si="103"/>
        <v>0</v>
      </c>
    </row>
    <row r="543" spans="1:20" ht="20.100000000000001" customHeight="1">
      <c r="A543" s="813"/>
      <c r="B543" s="1079"/>
      <c r="C543" s="46" t="s">
        <v>682</v>
      </c>
      <c r="D543" s="413">
        <v>3000</v>
      </c>
      <c r="E543" s="785"/>
      <c r="F543" s="785"/>
      <c r="G543" s="785"/>
      <c r="H543" s="92">
        <f t="array" ref="H543">IFERROR(ROUND(INDEX(FCSTSDV!$D$2:$L$2001,MATCH('ống nhựa túi bóng'!$C543,FCSTSDV!$C$2:$C$2001,0),MATCH('ống nhựa túi bóng'!H$3,FCSTSDV!$D$1:$L$1,0)),1)/'ống nhựa túi bóng'!$D543,0)</f>
        <v>0</v>
      </c>
      <c r="I543" s="92">
        <f t="array" ref="I543">IFERROR(ROUND(INDEX(FCSTSDV!$D$2:$L$2001,MATCH('ống nhựa túi bóng'!$C543,FCSTSDV!$C$2:$C$2001,0),MATCH('ống nhựa túi bóng'!I$3,FCSTSDV!$D$1:$L$1,0)),1)/'ống nhựa túi bóng'!$D543,0)</f>
        <v>0</v>
      </c>
      <c r="J543" s="92">
        <f t="array" ref="J543">IFERROR(ROUND(INDEX(FCSTSDV!$D$2:$L$2001,MATCH('ống nhựa túi bóng'!$C543,FCSTSDV!$C$2:$C$2001,0),MATCH('ống nhựa túi bóng'!J$3,FCSTSDV!$D$1:$L$1,0)),1)/'ống nhựa túi bóng'!$D543,0)</f>
        <v>0</v>
      </c>
      <c r="K543" s="92">
        <f t="array" ref="K543">IFERROR(ROUND(INDEX(FCSTSDV!$D$2:$L$2001,MATCH('ống nhựa túi bóng'!$C543,FCSTSDV!$C$2:$C$2001,0),MATCH('ống nhựa túi bóng'!K$3,FCSTSDV!$D$1:$L$1,0)),1)/'ống nhựa túi bóng'!$D543,0)</f>
        <v>0</v>
      </c>
      <c r="L543" s="92">
        <f t="array" ref="L543">IFERROR(ROUND(INDEX(FCSTSDV!$D$2:$L$2001,MATCH('ống nhựa túi bóng'!$C543,FCSTSDV!$C$2:$C$2001,0),MATCH('ống nhựa túi bóng'!L$3,FCSTSDV!$D$1:$L$1,0)),1)/'ống nhựa túi bóng'!$D543,0)</f>
        <v>0</v>
      </c>
      <c r="M543" s="92">
        <f t="array" ref="M543">IFERROR(ROUND(INDEX(FCSTSDV!$D$2:$L$2001,MATCH('ống nhựa túi bóng'!$C543,FCSTSDV!$C$2:$C$2001,0),MATCH('ống nhựa túi bóng'!M$3,FCSTSDV!$D$1:$L$1,0)),1)/'ống nhựa túi bóng'!$D543,0)</f>
        <v>0</v>
      </c>
      <c r="N543" s="92">
        <f t="array" ref="N543">IFERROR(ROUND(INDEX(FCSTSDV!$D$2:$L$2001,MATCH('ống nhựa túi bóng'!$C543,FCSTSDV!$C$2:$C$2001,0),MATCH('ống nhựa túi bóng'!N$3,FCSTSDV!$D$1:$L$1,0)),1)/'ống nhựa túi bóng'!$D543,0)</f>
        <v>0</v>
      </c>
      <c r="O543" s="92">
        <f t="array" ref="O543">IFERROR(ROUND(INDEX(FCSTSDV!$D$2:$L$2001,MATCH('ống nhựa túi bóng'!$C543,FCSTSDV!$C$2:$C$2001,0),MATCH('ống nhựa túi bóng'!O$3,FCSTSDV!$D$1:$L$1,0)),1)/'ống nhựa túi bóng'!$D543,0)</f>
        <v>0</v>
      </c>
      <c r="P543" s="92">
        <f t="array" ref="P543">IFERROR(ROUND(INDEX(FCSTSDV!$D$2:$L$2001,MATCH('ống nhựa túi bóng'!$C543,FCSTSDV!$C$2:$C$2001,0),MATCH('ống nhựa túi bóng'!P$3,FCSTSDV!$D$1:$L$1,0)),1)/'ống nhựa túi bóng'!$D543,0)</f>
        <v>0</v>
      </c>
      <c r="Q543" s="92">
        <f t="array" ref="Q543">IFERROR(ROUND(INDEX(FCSTSDV!$D$2:$L$2001,MATCH('ống nhựa túi bóng'!$C543,FCSTSDV!$C$2:$C$2001,0),MATCH('ống nhựa túi bóng'!Q$3,FCSTSDV!$D$1:$L$1,0)),1)/'ống nhựa túi bóng'!$D543,0)</f>
        <v>0</v>
      </c>
      <c r="R543" s="92">
        <f t="array" ref="R543">IFERROR(ROUND(INDEX(FCSTSDV!$D$2:$L$2001,MATCH('ống nhựa túi bóng'!$C543,FCSTSDV!$C$2:$C$2001,0),MATCH('ống nhựa túi bóng'!R$3,FCSTSDV!$D$1:$L$1,0)),1)/'ống nhựa túi bóng'!$D543,0)</f>
        <v>0</v>
      </c>
      <c r="S543" s="92">
        <f t="array" ref="S543">IFERROR(ROUND(INDEX(FCSTSDV!$D$2:$L$2001,MATCH('ống nhựa túi bóng'!$C543,FCSTSDV!$C$2:$C$2001,0),MATCH('ống nhựa túi bóng'!S$3,FCSTSDV!$D$1:$L$1,0)),1)/'ống nhựa túi bóng'!$D543,0)</f>
        <v>0</v>
      </c>
      <c r="T543" s="92">
        <f t="shared" si="103"/>
        <v>0</v>
      </c>
    </row>
    <row r="544" spans="1:20" ht="20.100000000000001" hidden="1" customHeight="1">
      <c r="A544" s="807"/>
      <c r="B544" s="1080"/>
      <c r="C544" s="411" t="s">
        <v>175</v>
      </c>
      <c r="D544" s="412" t="s">
        <v>43</v>
      </c>
      <c r="E544" s="782"/>
      <c r="F544" s="782"/>
      <c r="G544" s="782"/>
      <c r="H544" s="90" t="e">
        <f>$G$541-SUM(H541:H543)</f>
        <v>#REF!</v>
      </c>
      <c r="I544" s="90" t="e">
        <f>H544-SUM(I541:I543)</f>
        <v>#REF!</v>
      </c>
      <c r="J544" s="90" t="e">
        <f t="shared" ref="J544:P544" si="125">I544-SUM(J541:J543)</f>
        <v>#REF!</v>
      </c>
      <c r="K544" s="90" t="e">
        <f t="shared" si="125"/>
        <v>#REF!</v>
      </c>
      <c r="L544" s="90" t="e">
        <f t="shared" si="125"/>
        <v>#REF!</v>
      </c>
      <c r="M544" s="90" t="e">
        <f t="shared" si="125"/>
        <v>#REF!</v>
      </c>
      <c r="N544" s="90" t="e">
        <f t="shared" si="125"/>
        <v>#REF!</v>
      </c>
      <c r="O544" s="90" t="e">
        <f t="shared" si="125"/>
        <v>#REF!</v>
      </c>
      <c r="P544" s="90" t="e">
        <f t="shared" si="125"/>
        <v>#REF!</v>
      </c>
      <c r="Q544" s="90" t="e">
        <f>#REF!-SUM(Q541:Q543)</f>
        <v>#REF!</v>
      </c>
      <c r="R544" s="90" t="e">
        <f t="shared" ref="R544" si="126">Q544-SUM(R541:R543)</f>
        <v>#REF!</v>
      </c>
      <c r="S544" s="90" t="e">
        <f t="shared" ref="S544" si="127">R544-SUM(S541:S543)</f>
        <v>#REF!</v>
      </c>
      <c r="T544" s="92" t="e">
        <f t="shared" si="103"/>
        <v>#REF!</v>
      </c>
    </row>
    <row r="545" spans="1:20" ht="20.100000000000001" customHeight="1">
      <c r="A545" s="806" t="s">
        <v>172</v>
      </c>
      <c r="B545" s="809" t="s">
        <v>1298</v>
      </c>
      <c r="C545" s="43" t="s">
        <v>213</v>
      </c>
      <c r="D545" s="422">
        <v>2500</v>
      </c>
      <c r="E545" s="781">
        <v>102</v>
      </c>
      <c r="F545" s="781">
        <v>0</v>
      </c>
      <c r="G545" s="781">
        <f>E545+F545</f>
        <v>102</v>
      </c>
      <c r="H545" s="99">
        <f t="array" ref="H545">IFERROR(ROUND(INDEX(FCSTSDV!$D$2:$L$2001,MATCH('ống nhựa túi bóng'!$C545,FCSTSDV!$C$2:$C$2001,0),MATCH('ống nhựa túi bóng'!H$3,FCSTSDV!$D$1:$L$1,0)),1)/'ống nhựa túi bóng'!$D545,0)</f>
        <v>0</v>
      </c>
      <c r="I545" s="99">
        <f t="array" ref="I545">IFERROR(ROUND(INDEX(FCSTSDV!$D$2:$L$2001,MATCH('ống nhựa túi bóng'!$C545,FCSTSDV!$C$2:$C$2001,0),MATCH('ống nhựa túi bóng'!I$3,FCSTSDV!$D$1:$L$1,0)),1)/'ống nhựa túi bóng'!$D545,0)</f>
        <v>0</v>
      </c>
      <c r="J545" s="99">
        <f t="array" ref="J545">IFERROR(ROUND(INDEX(FCSTSDV!$D$2:$L$2001,MATCH('ống nhựa túi bóng'!$C545,FCSTSDV!$C$2:$C$2001,0),MATCH('ống nhựa túi bóng'!J$3,FCSTSDV!$D$1:$L$1,0)),1)/'ống nhựa túi bóng'!$D545,0)</f>
        <v>0</v>
      </c>
      <c r="K545" s="99">
        <f t="array" ref="K545">IFERROR(ROUND(INDEX(FCSTSDV!$D$2:$L$2001,MATCH('ống nhựa túi bóng'!$C545,FCSTSDV!$C$2:$C$2001,0),MATCH('ống nhựa túi bóng'!K$3,FCSTSDV!$D$1:$L$1,0)),1)/'ống nhựa túi bóng'!$D545,0)</f>
        <v>0</v>
      </c>
      <c r="L545" s="99">
        <f t="array" ref="L545">IFERROR(ROUND(INDEX(FCSTSDV!$D$2:$L$2001,MATCH('ống nhựa túi bóng'!$C545,FCSTSDV!$C$2:$C$2001,0),MATCH('ống nhựa túi bóng'!L$3,FCSTSDV!$D$1:$L$1,0)),1)/'ống nhựa túi bóng'!$D545,0)</f>
        <v>0</v>
      </c>
      <c r="M545" s="99">
        <f t="array" ref="M545">IFERROR(ROUND(INDEX(FCSTSDV!$D$2:$L$2001,MATCH('ống nhựa túi bóng'!$C545,FCSTSDV!$C$2:$C$2001,0),MATCH('ống nhựa túi bóng'!M$3,FCSTSDV!$D$1:$L$1,0)),1)/'ống nhựa túi bóng'!$D545,0)</f>
        <v>0</v>
      </c>
      <c r="N545" s="99">
        <f t="array" ref="N545">IFERROR(ROUND(INDEX(FCSTSDV!$D$2:$L$2001,MATCH('ống nhựa túi bóng'!$C545,FCSTSDV!$C$2:$C$2001,0),MATCH('ống nhựa túi bóng'!N$3,FCSTSDV!$D$1:$L$1,0)),1)/'ống nhựa túi bóng'!$D545,0)</f>
        <v>0</v>
      </c>
      <c r="O545" s="99">
        <f t="array" ref="O545">IFERROR(ROUND(INDEX(FCSTSDV!$D$2:$L$2001,MATCH('ống nhựa túi bóng'!$C545,FCSTSDV!$C$2:$C$2001,0),MATCH('ống nhựa túi bóng'!O$3,FCSTSDV!$D$1:$L$1,0)),1)/'ống nhựa túi bóng'!$D545,0)</f>
        <v>0</v>
      </c>
      <c r="P545" s="99">
        <f t="array" ref="P545">IFERROR(ROUND(INDEX(FCSTSDV!$D$2:$L$2001,MATCH('ống nhựa túi bóng'!$C545,FCSTSDV!$C$2:$C$2001,0),MATCH('ống nhựa túi bóng'!P$3,FCSTSDV!$D$1:$L$1,0)),1)/'ống nhựa túi bóng'!$D545,0)</f>
        <v>0</v>
      </c>
      <c r="Q545" s="99">
        <f t="array" ref="Q545">IFERROR(ROUND(INDEX(FCSTSDV!$D$2:$L$2001,MATCH('ống nhựa túi bóng'!$C545,FCSTSDV!$C$2:$C$2001,0),MATCH('ống nhựa túi bóng'!Q$3,FCSTSDV!$D$1:$L$1,0)),1)/'ống nhựa túi bóng'!$D545,0)</f>
        <v>0</v>
      </c>
      <c r="R545" s="99">
        <f t="array" ref="R545">IFERROR(ROUND(INDEX(FCSTSDV!$D$2:$L$2001,MATCH('ống nhựa túi bóng'!$C545,FCSTSDV!$C$2:$C$2001,0),MATCH('ống nhựa túi bóng'!R$3,FCSTSDV!$D$1:$L$1,0)),1)/'ống nhựa túi bóng'!$D545,0)</f>
        <v>0</v>
      </c>
      <c r="S545" s="99">
        <f t="array" ref="S545">IFERROR(ROUND(INDEX(FCSTSDV!$D$2:$L$2001,MATCH('ống nhựa túi bóng'!$C545,FCSTSDV!$C$2:$C$2001,0),MATCH('ống nhựa túi bóng'!S$3,FCSTSDV!$D$1:$L$1,0)),1)/'ống nhựa túi bóng'!$D545,0)</f>
        <v>0</v>
      </c>
      <c r="T545" s="92">
        <f t="shared" si="103"/>
        <v>0</v>
      </c>
    </row>
    <row r="546" spans="1:20" ht="20.100000000000001" hidden="1" customHeight="1">
      <c r="A546" s="813"/>
      <c r="B546" s="808"/>
      <c r="C546" s="46" t="s">
        <v>673</v>
      </c>
      <c r="D546" s="413">
        <v>2500</v>
      </c>
      <c r="E546" s="785"/>
      <c r="F546" s="785"/>
      <c r="G546" s="785"/>
      <c r="H546" s="92">
        <f>IFERROR(ROUND(INDEX(FCSTSDV!$D$2:$L$2001,MATCH('ống nhựa túi bóng'!$C546,FCSTSDV!$C$2:$C$2001,0),MATCH('ống nhựa túi bóng'!H$3,FCSTSDV!$D$1:$L$1,0)),1)/'ống nhựa túi bóng'!$D546,0)</f>
        <v>6</v>
      </c>
      <c r="I546" s="92">
        <f t="array" ref="I546">IFERROR(ROUND(INDEX(FCSTSDV!$D$2:$L$2001,MATCH('ống nhựa túi bóng'!$C546,FCSTSDV!$C$2:$C$2001,0),MATCH('ống nhựa túi bóng'!I$3,FCSTSDV!$D$1:$L$1,0)),1)/'ống nhựa túi bóng'!$D546,0)</f>
        <v>8</v>
      </c>
      <c r="J546" s="92">
        <f t="array" ref="J546">IFERROR(ROUND(INDEX(FCSTSDV!$D$2:$L$2001,MATCH('ống nhựa túi bóng'!$C546,FCSTSDV!$C$2:$C$2001,0),MATCH('ống nhựa túi bóng'!J$3,FCSTSDV!$D$1:$L$1,0)),1)/'ống nhựa túi bóng'!$D546,0)</f>
        <v>8</v>
      </c>
      <c r="K546" s="92">
        <f t="array" ref="K546">IFERROR(ROUND(INDEX(FCSTSDV!$D$2:$L$2001,MATCH('ống nhựa túi bóng'!$C546,FCSTSDV!$C$2:$C$2001,0),MATCH('ống nhựa túi bóng'!K$3,FCSTSDV!$D$1:$L$1,0)),1)/'ống nhựa túi bóng'!$D546,0)</f>
        <v>8</v>
      </c>
      <c r="L546" s="92">
        <f t="array" ref="L546">IFERROR(ROUND(INDEX(FCSTSDV!$D$2:$L$2001,MATCH('ống nhựa túi bóng'!$C546,FCSTSDV!$C$2:$C$2001,0),MATCH('ống nhựa túi bóng'!L$3,FCSTSDV!$D$1:$L$1,0)),1)/'ống nhựa túi bóng'!$D546,0)</f>
        <v>8</v>
      </c>
      <c r="M546" s="92">
        <f t="array" ref="M546">IFERROR(ROUND(INDEX(FCSTSDV!$D$2:$L$2001,MATCH('ống nhựa túi bóng'!$C546,FCSTSDV!$C$2:$C$2001,0),MATCH('ống nhựa túi bóng'!M$3,FCSTSDV!$D$1:$L$1,0)),1)/'ống nhựa túi bóng'!$D546,0)</f>
        <v>8</v>
      </c>
      <c r="N546" s="92">
        <f t="array" ref="N546">IFERROR(ROUND(INDEX(FCSTSDV!$D$2:$L$2001,MATCH('ống nhựa túi bóng'!$C546,FCSTSDV!$C$2:$C$2001,0),MATCH('ống nhựa túi bóng'!N$3,FCSTSDV!$D$1:$L$1,0)),1)/'ống nhựa túi bóng'!$D546,0)</f>
        <v>46</v>
      </c>
      <c r="O546" s="92">
        <f t="array" ref="O546">IFERROR(ROUND(INDEX(FCSTSDV!$D$2:$L$2001,MATCH('ống nhựa túi bóng'!$C546,FCSTSDV!$C$2:$C$2001,0),MATCH('ống nhựa túi bóng'!O$3,FCSTSDV!$D$1:$L$1,0)),1)/'ống nhựa túi bóng'!$D546,0)</f>
        <v>56</v>
      </c>
      <c r="P546" s="92">
        <f t="array" ref="P546">IFERROR(ROUND(INDEX(FCSTSDV!$D$2:$L$2001,MATCH('ống nhựa túi bóng'!$C546,FCSTSDV!$C$2:$C$2001,0),MATCH('ống nhựa túi bóng'!P$3,FCSTSDV!$D$1:$L$1,0)),1)/'ống nhựa túi bóng'!$D546,0)</f>
        <v>48</v>
      </c>
      <c r="Q546" s="92">
        <f t="array" ref="Q546">IFERROR(ROUND(INDEX(FCSTSDV!$D$2:$L$2001,MATCH('ống nhựa túi bóng'!$C546,FCSTSDV!$C$2:$C$2001,0),MATCH('ống nhựa túi bóng'!Q$3,FCSTSDV!$D$1:$L$1,0)),1)/'ống nhựa túi bóng'!$D546,0)</f>
        <v>0</v>
      </c>
      <c r="R546" s="92">
        <f t="array" ref="R546">IFERROR(ROUND(INDEX(FCSTSDV!$D$2:$L$2001,MATCH('ống nhựa túi bóng'!$C546,FCSTSDV!$C$2:$C$2001,0),MATCH('ống nhựa túi bóng'!R$3,FCSTSDV!$D$1:$L$1,0)),1)/'ống nhựa túi bóng'!$D546,0)</f>
        <v>0</v>
      </c>
      <c r="S546" s="92">
        <f t="array" ref="S546">IFERROR(ROUND(INDEX(FCSTSDV!$D$2:$L$2001,MATCH('ống nhựa túi bóng'!$C546,FCSTSDV!$C$2:$C$2001,0),MATCH('ống nhựa túi bóng'!S$3,FCSTSDV!$D$1:$L$1,0)),1)/'ống nhựa túi bóng'!$D546,0)</f>
        <v>0</v>
      </c>
      <c r="T546" s="92">
        <f t="shared" si="103"/>
        <v>196</v>
      </c>
    </row>
    <row r="547" spans="1:20" ht="20.100000000000001" hidden="1" customHeight="1">
      <c r="A547" s="807"/>
      <c r="B547" s="810"/>
      <c r="C547" s="411" t="s">
        <v>175</v>
      </c>
      <c r="D547" s="412" t="s">
        <v>43</v>
      </c>
      <c r="E547" s="782"/>
      <c r="F547" s="782"/>
      <c r="G547" s="782"/>
      <c r="H547" s="90">
        <f>+G545-SUM(H545:H546)</f>
        <v>96</v>
      </c>
      <c r="I547" s="90">
        <f>+H547-SUM(I545:I546)</f>
        <v>88</v>
      </c>
      <c r="J547" s="90">
        <f t="shared" ref="J547:P547" si="128">+I547-SUM(J545:J546)</f>
        <v>80</v>
      </c>
      <c r="K547" s="90">
        <f t="shared" si="128"/>
        <v>72</v>
      </c>
      <c r="L547" s="90">
        <f t="shared" si="128"/>
        <v>64</v>
      </c>
      <c r="M547" s="90">
        <f t="shared" si="128"/>
        <v>56</v>
      </c>
      <c r="N547" s="90">
        <f t="shared" si="128"/>
        <v>10</v>
      </c>
      <c r="O547" s="90">
        <f t="shared" si="128"/>
        <v>-46</v>
      </c>
      <c r="P547" s="90">
        <f t="shared" si="128"/>
        <v>-94</v>
      </c>
      <c r="Q547" s="90">
        <f t="array" ref="Q547">IFERROR(ROUND(INDEX(FCSTSDV!$D$2:$L$2001,MATCH('ống nhựa túi bóng'!$C547,FCSTSDV!$C$2:$C$2001,0),MATCH('ống nhựa túi bóng'!Q$3,FCSTSDV!$D$1:$L$1,0)),1)/'ống nhựa túi bóng'!$D547,0)</f>
        <v>0</v>
      </c>
      <c r="R547" s="90">
        <f t="array" ref="R547">IFERROR(ROUND(INDEX(FCSTSDV!$D$2:$L$2001,MATCH('ống nhựa túi bóng'!$C547,FCSTSDV!$C$2:$C$2001,0),MATCH('ống nhựa túi bóng'!R$3,FCSTSDV!$D$1:$L$1,0)),1)/'ống nhựa túi bóng'!$D547,0)</f>
        <v>0</v>
      </c>
      <c r="S547" s="90">
        <f t="array" ref="S547">IFERROR(ROUND(INDEX(FCSTSDV!$D$2:$L$2001,MATCH('ống nhựa túi bóng'!$C547,FCSTSDV!$C$2:$C$2001,0),MATCH('ống nhựa túi bóng'!S$3,FCSTSDV!$D$1:$L$1,0)),1)/'ống nhựa túi bóng'!$D547,0)</f>
        <v>0</v>
      </c>
      <c r="T547" s="92">
        <f t="shared" si="103"/>
        <v>326</v>
      </c>
    </row>
    <row r="548" spans="1:20" ht="20.100000000000001" customHeight="1">
      <c r="A548" s="1085" t="s">
        <v>172</v>
      </c>
      <c r="B548" s="1069" t="s">
        <v>209</v>
      </c>
      <c r="C548" s="43" t="s">
        <v>214</v>
      </c>
      <c r="D548" s="422">
        <v>2500</v>
      </c>
      <c r="E548" s="786">
        <v>59</v>
      </c>
      <c r="F548" s="786">
        <v>0</v>
      </c>
      <c r="G548" s="786">
        <f>E548+F548</f>
        <v>59</v>
      </c>
      <c r="H548" s="99">
        <f t="array" ref="H548">IFERROR(ROUND(INDEX(FCSTSDV!$D$2:$L$2001,MATCH('ống nhựa túi bóng'!$C548,FCSTSDV!$C$2:$C$2001,0),MATCH('ống nhựa túi bóng'!H$3,FCSTSDV!$D$1:$L$1,0)),1)/'ống nhựa túi bóng'!$D548,0)</f>
        <v>0</v>
      </c>
      <c r="I548" s="99">
        <f t="array" ref="I548">IFERROR(ROUND(INDEX(FCSTSDV!$D$2:$L$2001,MATCH('ống nhựa túi bóng'!$C548,FCSTSDV!$C$2:$C$2001,0),MATCH('ống nhựa túi bóng'!I$3,FCSTSDV!$D$1:$L$1,0)),1)/'ống nhựa túi bóng'!$D548,0)</f>
        <v>0</v>
      </c>
      <c r="J548" s="99">
        <f t="array" ref="J548">IFERROR(ROUND(INDEX(FCSTSDV!$D$2:$L$2001,MATCH('ống nhựa túi bóng'!$C548,FCSTSDV!$C$2:$C$2001,0),MATCH('ống nhựa túi bóng'!J$3,FCSTSDV!$D$1:$L$1,0)),1)/'ống nhựa túi bóng'!$D548,0)</f>
        <v>0</v>
      </c>
      <c r="K548" s="99">
        <f t="array" ref="K548">IFERROR(ROUND(INDEX(FCSTSDV!$D$2:$L$2001,MATCH('ống nhựa túi bóng'!$C548,FCSTSDV!$C$2:$C$2001,0),MATCH('ống nhựa túi bóng'!K$3,FCSTSDV!$D$1:$L$1,0)),1)/'ống nhựa túi bóng'!$D548,0)</f>
        <v>0</v>
      </c>
      <c r="L548" s="99">
        <f t="array" ref="L548">IFERROR(ROUND(INDEX(FCSTSDV!$D$2:$L$2001,MATCH('ống nhựa túi bóng'!$C548,FCSTSDV!$C$2:$C$2001,0),MATCH('ống nhựa túi bóng'!L$3,FCSTSDV!$D$1:$L$1,0)),1)/'ống nhựa túi bóng'!$D548,0)</f>
        <v>0</v>
      </c>
      <c r="M548" s="99">
        <f t="array" ref="M548">IFERROR(ROUND(INDEX(FCSTSDV!$D$2:$L$2001,MATCH('ống nhựa túi bóng'!$C548,FCSTSDV!$C$2:$C$2001,0),MATCH('ống nhựa túi bóng'!M$3,FCSTSDV!$D$1:$L$1,0)),1)/'ống nhựa túi bóng'!$D548,0)</f>
        <v>0</v>
      </c>
      <c r="N548" s="99">
        <f t="array" ref="N548">IFERROR(ROUND(INDEX(FCSTSDV!$D$2:$L$2001,MATCH('ống nhựa túi bóng'!$C548,FCSTSDV!$C$2:$C$2001,0),MATCH('ống nhựa túi bóng'!N$3,FCSTSDV!$D$1:$L$1,0)),1)/'ống nhựa túi bóng'!$D548,0)</f>
        <v>0</v>
      </c>
      <c r="O548" s="99">
        <f t="array" ref="O548">IFERROR(ROUND(INDEX(FCSTSDV!$D$2:$L$2001,MATCH('ống nhựa túi bóng'!$C548,FCSTSDV!$C$2:$C$2001,0),MATCH('ống nhựa túi bóng'!O$3,FCSTSDV!$D$1:$L$1,0)),1)/'ống nhựa túi bóng'!$D548,0)</f>
        <v>0</v>
      </c>
      <c r="P548" s="99">
        <f t="array" ref="P548">IFERROR(ROUND(INDEX(FCSTSDV!$D$2:$L$2001,MATCH('ống nhựa túi bóng'!$C548,FCSTSDV!$C$2:$C$2001,0),MATCH('ống nhựa túi bóng'!P$3,FCSTSDV!$D$1:$L$1,0)),1)/'ống nhựa túi bóng'!$D548,0)</f>
        <v>0</v>
      </c>
      <c r="Q548" s="99">
        <f t="array" ref="Q548">IFERROR(ROUND(INDEX(FCSTSDV!$D$2:$L$2001,MATCH('ống nhựa túi bóng'!$C548,FCSTSDV!$C$2:$C$2001,0),MATCH('ống nhựa túi bóng'!Q$3,FCSTSDV!$D$1:$L$1,0)),1)/'ống nhựa túi bóng'!$D548,0)</f>
        <v>0</v>
      </c>
      <c r="R548" s="99">
        <f t="array" ref="R548">IFERROR(ROUND(INDEX(FCSTSDV!$D$2:$L$2001,MATCH('ống nhựa túi bóng'!$C548,FCSTSDV!$C$2:$C$2001,0),MATCH('ống nhựa túi bóng'!R$3,FCSTSDV!$D$1:$L$1,0)),1)/'ống nhựa túi bóng'!$D548,0)</f>
        <v>0</v>
      </c>
      <c r="S548" s="99">
        <f t="array" ref="S548">IFERROR(ROUND(INDEX(FCSTSDV!$D$2:$L$2001,MATCH('ống nhựa túi bóng'!$C548,FCSTSDV!$C$2:$C$2001,0),MATCH('ống nhựa túi bóng'!S$3,FCSTSDV!$D$1:$L$1,0)),1)/'ống nhựa túi bóng'!$D548,0)</f>
        <v>0</v>
      </c>
      <c r="T548" s="92">
        <f t="shared" si="103"/>
        <v>0</v>
      </c>
    </row>
    <row r="549" spans="1:20" ht="20.100000000000001" hidden="1" customHeight="1">
      <c r="A549" s="1093"/>
      <c r="B549" s="1081"/>
      <c r="C549" s="46" t="s">
        <v>714</v>
      </c>
      <c r="D549" s="420">
        <v>3000</v>
      </c>
      <c r="E549" s="783"/>
      <c r="F549" s="783"/>
      <c r="G549" s="783"/>
      <c r="H549" s="92">
        <f t="array" ref="H549">IFERROR(ROUND(INDEX(FCSTSDV!$D$2:$L$2001,MATCH('ống nhựa túi bóng'!$C549,FCSTSDV!$C$2:$C$2001,0),MATCH('ống nhựa túi bóng'!H$3,FCSTSDV!$D$1:$L$1,0)),1)/'ống nhựa túi bóng'!$D549,0)</f>
        <v>3.3333333333333335</v>
      </c>
      <c r="I549" s="92">
        <f t="array" ref="I549">IFERROR(ROUND(INDEX(FCSTSDV!$D$2:$L$2001,MATCH('ống nhựa túi bóng'!$C549,FCSTSDV!$C$2:$C$2001,0),MATCH('ống nhựa túi bóng'!I$3,FCSTSDV!$D$1:$L$1,0)),1)/'ống nhựa túi bóng'!$D549,0)</f>
        <v>3.3333333333333335</v>
      </c>
      <c r="J549" s="92">
        <f t="array" ref="J549">IFERROR(ROUND(INDEX(FCSTSDV!$D$2:$L$2001,MATCH('ống nhựa túi bóng'!$C549,FCSTSDV!$C$2:$C$2001,0),MATCH('ống nhựa túi bóng'!J$3,FCSTSDV!$D$1:$L$1,0)),1)/'ống nhựa túi bóng'!$D549,0)</f>
        <v>3.3333333333333335</v>
      </c>
      <c r="K549" s="92">
        <f t="array" ref="K549">IFERROR(ROUND(INDEX(FCSTSDV!$D$2:$L$2001,MATCH('ống nhựa túi bóng'!$C549,FCSTSDV!$C$2:$C$2001,0),MATCH('ống nhựa túi bóng'!K$3,FCSTSDV!$D$1:$L$1,0)),1)/'ống nhựa túi bóng'!$D549,0)</f>
        <v>3.3333333333333335</v>
      </c>
      <c r="L549" s="92">
        <f t="array" ref="L549">IFERROR(ROUND(INDEX(FCSTSDV!$D$2:$L$2001,MATCH('ống nhựa túi bóng'!$C549,FCSTSDV!$C$2:$C$2001,0),MATCH('ống nhựa túi bóng'!L$3,FCSTSDV!$D$1:$L$1,0)),1)/'ống nhựa túi bóng'!$D549,0)</f>
        <v>3.3333333333333335</v>
      </c>
      <c r="M549" s="92">
        <f t="array" ref="M549">IFERROR(ROUND(INDEX(FCSTSDV!$D$2:$L$2001,MATCH('ống nhựa túi bóng'!$C549,FCSTSDV!$C$2:$C$2001,0),MATCH('ống nhựa túi bóng'!M$3,FCSTSDV!$D$1:$L$1,0)),1)/'ống nhựa túi bóng'!$D549,0)</f>
        <v>3.3333333333333335</v>
      </c>
      <c r="N549" s="92">
        <f t="array" ref="N549">IFERROR(ROUND(INDEX(FCSTSDV!$D$2:$L$2001,MATCH('ống nhựa túi bóng'!$C549,FCSTSDV!$C$2:$C$2001,0),MATCH('ống nhựa túi bóng'!N$3,FCSTSDV!$D$1:$L$1,0)),1)/'ống nhựa túi bóng'!$D549,0)</f>
        <v>26.666666666666668</v>
      </c>
      <c r="O549" s="92">
        <f t="array" ref="O549">IFERROR(ROUND(INDEX(FCSTSDV!$D$2:$L$2001,MATCH('ống nhựa túi bóng'!$C549,FCSTSDV!$C$2:$C$2001,0),MATCH('ống nhựa túi bóng'!O$3,FCSTSDV!$D$1:$L$1,0)),1)/'ống nhựa túi bóng'!$D549,0)</f>
        <v>23.333333333333332</v>
      </c>
      <c r="P549" s="92">
        <f t="array" ref="P549">IFERROR(ROUND(INDEX(FCSTSDV!$D$2:$L$2001,MATCH('ống nhựa túi bóng'!$C549,FCSTSDV!$C$2:$C$2001,0),MATCH('ống nhựa túi bóng'!P$3,FCSTSDV!$D$1:$L$1,0)),1)/'ống nhựa túi bóng'!$D549,0)</f>
        <v>23.333333333333332</v>
      </c>
      <c r="Q549" s="92">
        <f t="array" ref="Q549">IFERROR(ROUND(INDEX(FCSTSDV!$D$2:$L$2001,MATCH('ống nhựa túi bóng'!$C549,FCSTSDV!$C$2:$C$2001,0),MATCH('ống nhựa túi bóng'!Q$3,FCSTSDV!$D$1:$L$1,0)),1)/'ống nhựa túi bóng'!$D549,0)</f>
        <v>0</v>
      </c>
      <c r="R549" s="92">
        <f t="array" ref="R549">IFERROR(ROUND(INDEX(FCSTSDV!$D$2:$L$2001,MATCH('ống nhựa túi bóng'!$C549,FCSTSDV!$C$2:$C$2001,0),MATCH('ống nhựa túi bóng'!R$3,FCSTSDV!$D$1:$L$1,0)),1)/'ống nhựa túi bóng'!$D549,0)</f>
        <v>0</v>
      </c>
      <c r="S549" s="92">
        <f t="array" ref="S549">IFERROR(ROUND(INDEX(FCSTSDV!$D$2:$L$2001,MATCH('ống nhựa túi bóng'!$C549,FCSTSDV!$C$2:$C$2001,0),MATCH('ống nhựa túi bóng'!S$3,FCSTSDV!$D$1:$L$1,0)),1)/'ống nhựa túi bóng'!$D549,0)</f>
        <v>0</v>
      </c>
      <c r="T549" s="92">
        <f t="shared" si="103"/>
        <v>93.333333333333329</v>
      </c>
    </row>
    <row r="550" spans="1:20" ht="20.100000000000001" customHeight="1">
      <c r="A550" s="1094"/>
      <c r="B550" s="1067"/>
      <c r="C550" s="46" t="s">
        <v>216</v>
      </c>
      <c r="D550" s="413">
        <v>2500</v>
      </c>
      <c r="E550" s="784"/>
      <c r="F550" s="784"/>
      <c r="G550" s="784"/>
      <c r="H550" s="92">
        <f t="array" ref="H550">IFERROR(ROUND(INDEX(FCSTSDV!$D$2:$L$2001,MATCH('ống nhựa túi bóng'!$C550,FCSTSDV!$C$2:$C$2001,0),MATCH('ống nhựa túi bóng'!H$3,FCSTSDV!$D$1:$L$1,0)),1)/'ống nhựa túi bóng'!$D550,0)</f>
        <v>0</v>
      </c>
      <c r="I550" s="92">
        <f t="array" ref="I550">IFERROR(ROUND(INDEX(FCSTSDV!$D$2:$L$2001,MATCH('ống nhựa túi bóng'!$C550,FCSTSDV!$C$2:$C$2001,0),MATCH('ống nhựa túi bóng'!I$3,FCSTSDV!$D$1:$L$1,0)),1)/'ống nhựa túi bóng'!$D550,0)</f>
        <v>0</v>
      </c>
      <c r="J550" s="92">
        <f t="array" ref="J550">IFERROR(ROUND(INDEX(FCSTSDV!$D$2:$L$2001,MATCH('ống nhựa túi bóng'!$C550,FCSTSDV!$C$2:$C$2001,0),MATCH('ống nhựa túi bóng'!J$3,FCSTSDV!$D$1:$L$1,0)),1)/'ống nhựa túi bóng'!$D550,0)</f>
        <v>0</v>
      </c>
      <c r="K550" s="92">
        <f t="array" ref="K550">IFERROR(ROUND(INDEX(FCSTSDV!$D$2:$L$2001,MATCH('ống nhựa túi bóng'!$C550,FCSTSDV!$C$2:$C$2001,0),MATCH('ống nhựa túi bóng'!K$3,FCSTSDV!$D$1:$L$1,0)),1)/'ống nhựa túi bóng'!$D550,0)</f>
        <v>0</v>
      </c>
      <c r="L550" s="92">
        <f t="array" ref="L550">IFERROR(ROUND(INDEX(FCSTSDV!$D$2:$L$2001,MATCH('ống nhựa túi bóng'!$C550,FCSTSDV!$C$2:$C$2001,0),MATCH('ống nhựa túi bóng'!L$3,FCSTSDV!$D$1:$L$1,0)),1)/'ống nhựa túi bóng'!$D550,0)</f>
        <v>0</v>
      </c>
      <c r="M550" s="92">
        <f t="array" ref="M550">IFERROR(ROUND(INDEX(FCSTSDV!$D$2:$L$2001,MATCH('ống nhựa túi bóng'!$C550,FCSTSDV!$C$2:$C$2001,0),MATCH('ống nhựa túi bóng'!M$3,FCSTSDV!$D$1:$L$1,0)),1)/'ống nhựa túi bóng'!$D550,0)</f>
        <v>0</v>
      </c>
      <c r="N550" s="92">
        <f t="array" ref="N550">IFERROR(ROUND(INDEX(FCSTSDV!$D$2:$L$2001,MATCH('ống nhựa túi bóng'!$C550,FCSTSDV!$C$2:$C$2001,0),MATCH('ống nhựa túi bóng'!N$3,FCSTSDV!$D$1:$L$1,0)),1)/'ống nhựa túi bóng'!$D550,0)</f>
        <v>0</v>
      </c>
      <c r="O550" s="92">
        <f t="array" ref="O550">IFERROR(ROUND(INDEX(FCSTSDV!$D$2:$L$2001,MATCH('ống nhựa túi bóng'!$C550,FCSTSDV!$C$2:$C$2001,0),MATCH('ống nhựa túi bóng'!O$3,FCSTSDV!$D$1:$L$1,0)),1)/'ống nhựa túi bóng'!$D550,0)</f>
        <v>0</v>
      </c>
      <c r="P550" s="92">
        <f t="array" ref="P550">IFERROR(ROUND(INDEX(FCSTSDV!$D$2:$L$2001,MATCH('ống nhựa túi bóng'!$C550,FCSTSDV!$C$2:$C$2001,0),MATCH('ống nhựa túi bóng'!P$3,FCSTSDV!$D$1:$L$1,0)),1)/'ống nhựa túi bóng'!$D550,0)</f>
        <v>0</v>
      </c>
      <c r="Q550" s="92">
        <f t="array" ref="Q550">IFERROR(ROUND(INDEX(FCSTSDV!$D$2:$L$2001,MATCH('ống nhựa túi bóng'!$C550,FCSTSDV!$C$2:$C$2001,0),MATCH('ống nhựa túi bóng'!Q$3,FCSTSDV!$D$1:$L$1,0)),1)/'ống nhựa túi bóng'!$D550,0)</f>
        <v>0</v>
      </c>
      <c r="R550" s="92">
        <f t="array" ref="R550">IFERROR(ROUND(INDEX(FCSTSDV!$D$2:$L$2001,MATCH('ống nhựa túi bóng'!$C550,FCSTSDV!$C$2:$C$2001,0),MATCH('ống nhựa túi bóng'!R$3,FCSTSDV!$D$1:$L$1,0)),1)/'ống nhựa túi bóng'!$D550,0)</f>
        <v>0</v>
      </c>
      <c r="S550" s="92">
        <f t="array" ref="S550">IFERROR(ROUND(INDEX(FCSTSDV!$D$2:$L$2001,MATCH('ống nhựa túi bóng'!$C550,FCSTSDV!$C$2:$C$2001,0),MATCH('ống nhựa túi bóng'!S$3,FCSTSDV!$D$1:$L$1,0)),1)/'ống nhựa túi bóng'!$D550,0)</f>
        <v>0</v>
      </c>
      <c r="T550" s="92">
        <f t="shared" si="103"/>
        <v>0</v>
      </c>
    </row>
    <row r="551" spans="1:20" ht="20.100000000000001" hidden="1" customHeight="1">
      <c r="A551" s="1086"/>
      <c r="B551" s="1070"/>
      <c r="C551" s="411" t="s">
        <v>175</v>
      </c>
      <c r="D551" s="412" t="s">
        <v>43</v>
      </c>
      <c r="E551" s="787"/>
      <c r="F551" s="787"/>
      <c r="G551" s="787"/>
      <c r="H551" s="90">
        <f>$G$548-SUM(H548:H550)</f>
        <v>55.666666666666664</v>
      </c>
      <c r="I551" s="90">
        <f>H551-SUM(I548:I550)</f>
        <v>52.333333333333329</v>
      </c>
      <c r="J551" s="90">
        <f t="shared" ref="J551:P551" si="129">I551-SUM(J548:J550)</f>
        <v>48.999999999999993</v>
      </c>
      <c r="K551" s="90">
        <f t="shared" si="129"/>
        <v>45.666666666666657</v>
      </c>
      <c r="L551" s="90">
        <f t="shared" si="129"/>
        <v>42.333333333333321</v>
      </c>
      <c r="M551" s="90">
        <f t="shared" si="129"/>
        <v>38.999999999999986</v>
      </c>
      <c r="N551" s="90">
        <f t="shared" si="129"/>
        <v>12.333333333333318</v>
      </c>
      <c r="O551" s="90">
        <f t="shared" si="129"/>
        <v>-11.000000000000014</v>
      </c>
      <c r="P551" s="90">
        <f t="shared" si="129"/>
        <v>-34.333333333333343</v>
      </c>
      <c r="Q551" s="90" t="e">
        <f>#REF!-SUM(Q548:Q550)</f>
        <v>#REF!</v>
      </c>
      <c r="R551" s="90" t="e">
        <f t="shared" ref="R551" si="130">Q551-SUM(R548:R550)</f>
        <v>#REF!</v>
      </c>
      <c r="S551" s="90" t="e">
        <f t="shared" ref="S551" si="131">R551-SUM(S548:S550)</f>
        <v>#REF!</v>
      </c>
      <c r="T551" s="92">
        <f t="shared" si="103"/>
        <v>250.99999999999991</v>
      </c>
    </row>
    <row r="552" spans="1:20" ht="20.100000000000001" hidden="1" customHeight="1">
      <c r="A552" s="1085" t="s">
        <v>172</v>
      </c>
      <c r="B552" s="1069" t="s">
        <v>1299</v>
      </c>
      <c r="C552" s="43" t="s">
        <v>762</v>
      </c>
      <c r="D552" s="422">
        <v>2500</v>
      </c>
      <c r="E552" s="786">
        <v>256</v>
      </c>
      <c r="F552" s="786">
        <v>0</v>
      </c>
      <c r="G552" s="786">
        <f>E552+F552</f>
        <v>256</v>
      </c>
      <c r="H552" s="99">
        <f t="array" ref="H552">IFERROR(ROUND(INDEX(FCSTSDV!$D$2:$L$2001,MATCH('ống nhựa túi bóng'!$C552,FCSTSDV!$C$2:$C$2001,0),MATCH('ống nhựa túi bóng'!H$3,FCSTSDV!$D$1:$L$1,0)),1)/'ống nhựa túi bóng'!$D552,0)</f>
        <v>0</v>
      </c>
      <c r="I552" s="99">
        <f t="array" ref="I552">IFERROR(ROUND(INDEX(FCSTSDV!$D$2:$L$2001,MATCH('ống nhựa túi bóng'!$C552,FCSTSDV!$C$2:$C$2001,0),MATCH('ống nhựa túi bóng'!I$3,FCSTSDV!$D$1:$L$1,0)),1)/'ống nhựa túi bóng'!$D552,0)</f>
        <v>0</v>
      </c>
      <c r="J552" s="99">
        <f t="array" ref="J552">IFERROR(ROUND(INDEX(FCSTSDV!$D$2:$L$2001,MATCH('ống nhựa túi bóng'!$C552,FCSTSDV!$C$2:$C$2001,0),MATCH('ống nhựa túi bóng'!J$3,FCSTSDV!$D$1:$L$1,0)),1)/'ống nhựa túi bóng'!$D552,0)</f>
        <v>0</v>
      </c>
      <c r="K552" s="99">
        <f>IFERROR(ROUND(INDEX(FCSTSDV!$D$2:$L$2001,MATCH('ống nhựa túi bóng'!$C552,FCSTSDV!$C$2:$C$2001,0),MATCH('ống nhựa túi bóng'!K$3,FCSTSDV!$D$1:$L$1,0)),1)/'ống nhựa túi bóng'!$D552,0)</f>
        <v>0</v>
      </c>
      <c r="L552" s="99">
        <f t="array" ref="L552">IFERROR(ROUND(INDEX(FCSTSDV!$D$2:$L$2001,MATCH('ống nhựa túi bóng'!$C552,FCSTSDV!$C$2:$C$2001,0),MATCH('ống nhựa túi bóng'!L$3,FCSTSDV!$D$1:$L$1,0)),1)/'ống nhựa túi bóng'!$D552,0)</f>
        <v>0</v>
      </c>
      <c r="M552" s="99">
        <f t="array" ref="M552">IFERROR(ROUND(INDEX(FCSTSDV!$D$2:$L$2001,MATCH('ống nhựa túi bóng'!$C552,FCSTSDV!$C$2:$C$2001,0),MATCH('ống nhựa túi bóng'!M$3,FCSTSDV!$D$1:$L$1,0)),1)/'ống nhựa túi bóng'!$D552,0)</f>
        <v>0</v>
      </c>
      <c r="N552" s="99">
        <f t="array" ref="N552">IFERROR(ROUND(INDEX(FCSTSDV!$D$2:$L$2001,MATCH('ống nhựa túi bóng'!$C552,FCSTSDV!$C$2:$C$2001,0),MATCH('ống nhựa túi bóng'!N$3,FCSTSDV!$D$1:$L$1,0)),1)/'ống nhựa túi bóng'!$D552,0)</f>
        <v>0</v>
      </c>
      <c r="O552" s="99">
        <f t="array" ref="O552">IFERROR(ROUND(INDEX(FCSTSDV!$D$2:$L$2001,MATCH('ống nhựa túi bóng'!$C552,FCSTSDV!$C$2:$C$2001,0),MATCH('ống nhựa túi bóng'!O$3,FCSTSDV!$D$1:$L$1,0)),1)/'ống nhựa túi bóng'!$D552,0)</f>
        <v>7.2</v>
      </c>
      <c r="P552" s="99">
        <f t="array" ref="P552">IFERROR(ROUND(INDEX(FCSTSDV!$D$2:$L$2001,MATCH('ống nhựa túi bóng'!$C552,FCSTSDV!$C$2:$C$2001,0),MATCH('ống nhựa túi bóng'!P$3,FCSTSDV!$D$1:$L$1,0)),1)/'ống nhựa túi bóng'!$D552,0)</f>
        <v>22.8</v>
      </c>
      <c r="Q552" s="99">
        <f t="array" ref="Q552">IFERROR(ROUND(INDEX(FCSTSDV!$D$2:$L$2001,MATCH('ống nhựa túi bóng'!$C552,FCSTSDV!$C$2:$C$2001,0),MATCH('ống nhựa túi bóng'!Q$3,FCSTSDV!$D$1:$L$1,0)),1)/'ống nhựa túi bóng'!$D552,0)</f>
        <v>0</v>
      </c>
      <c r="R552" s="99">
        <f t="array" ref="R552">IFERROR(ROUND(INDEX(FCSTSDV!$D$2:$L$2001,MATCH('ống nhựa túi bóng'!$C552,FCSTSDV!$C$2:$C$2001,0),MATCH('ống nhựa túi bóng'!R$3,FCSTSDV!$D$1:$L$1,0)),1)/'ống nhựa túi bóng'!$D552,0)</f>
        <v>0</v>
      </c>
      <c r="S552" s="99">
        <f t="array" ref="S552">IFERROR(ROUND(INDEX(FCSTSDV!$D$2:$L$2001,MATCH('ống nhựa túi bóng'!$C552,FCSTSDV!$C$2:$C$2001,0),MATCH('ống nhựa túi bóng'!S$3,FCSTSDV!$D$1:$L$1,0)),1)/'ống nhựa túi bóng'!$D552,0)</f>
        <v>0</v>
      </c>
      <c r="T552" s="92">
        <f t="shared" si="103"/>
        <v>30</v>
      </c>
    </row>
    <row r="553" spans="1:20" ht="20.100000000000001" customHeight="1">
      <c r="A553" s="1094"/>
      <c r="B553" s="1067"/>
      <c r="C553" s="46" t="s">
        <v>757</v>
      </c>
      <c r="D553" s="413">
        <v>2500</v>
      </c>
      <c r="E553" s="784"/>
      <c r="F553" s="784"/>
      <c r="G553" s="784"/>
      <c r="H553" s="92">
        <f t="array" ref="H553">IFERROR(ROUND(INDEX(FCSTSDV!$D$2:$L$2001,MATCH('ống nhựa túi bóng'!$C553,FCSTSDV!$C$2:$C$2001,0),MATCH('ống nhựa túi bóng'!H$3,FCSTSDV!$D$1:$L$1,0)),1)/'ống nhựa túi bóng'!$D553,0)</f>
        <v>0</v>
      </c>
      <c r="I553" s="92">
        <f t="array" ref="I553">IFERROR(ROUND(INDEX(FCSTSDV!$D$2:$L$2001,MATCH('ống nhựa túi bóng'!$C553,FCSTSDV!$C$2:$C$2001,0),MATCH('ống nhựa túi bóng'!I$3,FCSTSDV!$D$1:$L$1,0)),1)/'ống nhựa túi bóng'!$D553,0)</f>
        <v>0</v>
      </c>
      <c r="J553" s="92">
        <f t="array" ref="J553">IFERROR(ROUND(INDEX(FCSTSDV!$D$2:$L$2001,MATCH('ống nhựa túi bóng'!$C553,FCSTSDV!$C$2:$C$2001,0),MATCH('ống nhựa túi bóng'!J$3,FCSTSDV!$D$1:$L$1,0)),1)/'ống nhựa túi bóng'!$D553,0)</f>
        <v>0</v>
      </c>
      <c r="K553" s="92">
        <f t="array" ref="K553">IFERROR(ROUND(INDEX(FCSTSDV!$D$2:$L$2001,MATCH('ống nhựa túi bóng'!$C553,FCSTSDV!$C$2:$C$2001,0),MATCH('ống nhựa túi bóng'!K$3,FCSTSDV!$D$1:$L$1,0)),1)/'ống nhựa túi bóng'!$D553,0)</f>
        <v>0</v>
      </c>
      <c r="L553" s="92">
        <f t="array" ref="L553">IFERROR(ROUND(INDEX(FCSTSDV!$D$2:$L$2001,MATCH('ống nhựa túi bóng'!$C553,FCSTSDV!$C$2:$C$2001,0),MATCH('ống nhựa túi bóng'!L$3,FCSTSDV!$D$1:$L$1,0)),1)/'ống nhựa túi bóng'!$D553,0)</f>
        <v>0</v>
      </c>
      <c r="M553" s="92">
        <f t="array" ref="M553">IFERROR(ROUND(INDEX(FCSTSDV!$D$2:$L$2001,MATCH('ống nhựa túi bóng'!$C553,FCSTSDV!$C$2:$C$2001,0),MATCH('ống nhựa túi bóng'!M$3,FCSTSDV!$D$1:$L$1,0)),1)/'ống nhựa túi bóng'!$D553,0)</f>
        <v>0</v>
      </c>
      <c r="N553" s="92">
        <f t="array" ref="N553">IFERROR(ROUND(INDEX(FCSTSDV!$D$2:$L$2001,MATCH('ống nhựa túi bóng'!$C553,FCSTSDV!$C$2:$C$2001,0),MATCH('ống nhựa túi bóng'!N$3,FCSTSDV!$D$1:$L$1,0)),1)/'ống nhựa túi bóng'!$D553,0)</f>
        <v>0</v>
      </c>
      <c r="O553" s="92">
        <f t="array" ref="O553">IFERROR(ROUND(INDEX(FCSTSDV!$D$2:$L$2001,MATCH('ống nhựa túi bóng'!$C553,FCSTSDV!$C$2:$C$2001,0),MATCH('ống nhựa túi bóng'!O$3,FCSTSDV!$D$1:$L$1,0)),1)/'ống nhựa túi bóng'!$D553,0)</f>
        <v>0</v>
      </c>
      <c r="P553" s="92">
        <f t="array" ref="P553">IFERROR(ROUND(INDEX(FCSTSDV!$D$2:$L$2001,MATCH('ống nhựa túi bóng'!$C553,FCSTSDV!$C$2:$C$2001,0),MATCH('ống nhựa túi bóng'!P$3,FCSTSDV!$D$1:$L$1,0)),1)/'ống nhựa túi bóng'!$D553,0)</f>
        <v>0</v>
      </c>
      <c r="Q553" s="92">
        <f t="array" ref="Q553">IFERROR(ROUND(INDEX(FCSTSDV!$D$2:$L$2001,MATCH('ống nhựa túi bóng'!$C553,FCSTSDV!$C$2:$C$2001,0),MATCH('ống nhựa túi bóng'!Q$3,FCSTSDV!$D$1:$L$1,0)),1)/'ống nhựa túi bóng'!$D553,0)</f>
        <v>0</v>
      </c>
      <c r="R553" s="92">
        <f t="array" ref="R553">IFERROR(ROUND(INDEX(FCSTSDV!$D$2:$L$2001,MATCH('ống nhựa túi bóng'!$C553,FCSTSDV!$C$2:$C$2001,0),MATCH('ống nhựa túi bóng'!R$3,FCSTSDV!$D$1:$L$1,0)),1)/'ống nhựa túi bóng'!$D553,0)</f>
        <v>0</v>
      </c>
      <c r="S553" s="92">
        <f t="array" ref="S553">IFERROR(ROUND(INDEX(FCSTSDV!$D$2:$L$2001,MATCH('ống nhựa túi bóng'!$C553,FCSTSDV!$C$2:$C$2001,0),MATCH('ống nhựa túi bóng'!S$3,FCSTSDV!$D$1:$L$1,0)),1)/'ống nhựa túi bóng'!$D553,0)</f>
        <v>0</v>
      </c>
      <c r="T553" s="92">
        <f t="shared" si="103"/>
        <v>0</v>
      </c>
    </row>
    <row r="554" spans="1:20" ht="20.100000000000001" hidden="1" customHeight="1">
      <c r="A554" s="1094"/>
      <c r="B554" s="1082"/>
      <c r="C554" s="46" t="s">
        <v>694</v>
      </c>
      <c r="D554" s="413">
        <v>2500</v>
      </c>
      <c r="E554" s="784"/>
      <c r="F554" s="784"/>
      <c r="G554" s="784"/>
      <c r="H554" s="92">
        <f t="array" ref="H554">IFERROR(ROUND(INDEX(FCSTSDV!$D$2:$L$2001,MATCH('ống nhựa túi bóng'!$C554,FCSTSDV!$C$2:$C$2001,0),MATCH('ống nhựa túi bóng'!H$3,FCSTSDV!$D$1:$L$1,0)),1)/'ống nhựa túi bóng'!$D554,0)</f>
        <v>4.8</v>
      </c>
      <c r="I554" s="92">
        <f>IFERROR(ROUND(INDEX(FCSTSDV!$D$2:$L$2001,MATCH('ống nhựa túi bóng'!$C554,FCSTSDV!$C$2:$C$2001,0),MATCH('ống nhựa túi bóng'!I$3,FCSTSDV!$D$1:$L$1,0)),1)/'ống nhựa túi bóng'!$D554,0)</f>
        <v>4.8</v>
      </c>
      <c r="J554" s="92">
        <f t="array" ref="J554">IFERROR(ROUND(INDEX(FCSTSDV!$D$2:$L$2001,MATCH('ống nhựa túi bóng'!$C554,FCSTSDV!$C$2:$C$2001,0),MATCH('ống nhựa túi bóng'!J$3,FCSTSDV!$D$1:$L$1,0)),1)/'ống nhựa túi bóng'!$D554,0)</f>
        <v>19.2</v>
      </c>
      <c r="K554" s="92">
        <f t="array" ref="K554">IFERROR(ROUND(INDEX(FCSTSDV!$D$2:$L$2001,MATCH('ống nhựa túi bóng'!$C554,FCSTSDV!$C$2:$C$2001,0),MATCH('ống nhựa túi bóng'!K$3,FCSTSDV!$D$1:$L$1,0)),1)/'ống nhựa túi bóng'!$D554,0)</f>
        <v>19.2</v>
      </c>
      <c r="L554" s="92">
        <f t="array" ref="L554">IFERROR(ROUND(INDEX(FCSTSDV!$D$2:$L$2001,MATCH('ống nhựa túi bóng'!$C554,FCSTSDV!$C$2:$C$2001,0),MATCH('ống nhựa túi bóng'!L$3,FCSTSDV!$D$1:$L$1,0)),1)/'ống nhựa túi bóng'!$D554,0)</f>
        <v>19.2</v>
      </c>
      <c r="M554" s="92">
        <f t="array" ref="M554">IFERROR(ROUND(INDEX(FCSTSDV!$D$2:$L$2001,MATCH('ống nhựa túi bóng'!$C554,FCSTSDV!$C$2:$C$2001,0),MATCH('ống nhựa túi bóng'!M$3,FCSTSDV!$D$1:$L$1,0)),1)/'ống nhựa túi bóng'!$D554,0)</f>
        <v>19.2</v>
      </c>
      <c r="N554" s="92">
        <f t="array" ref="N554">IFERROR(ROUND(INDEX(FCSTSDV!$D$2:$L$2001,MATCH('ống nhựa túi bóng'!$C554,FCSTSDV!$C$2:$C$2001,0),MATCH('ống nhựa túi bóng'!N$3,FCSTSDV!$D$1:$L$1,0)),1)/'ống nhựa túi bóng'!$D554,0)</f>
        <v>86.4</v>
      </c>
      <c r="O554" s="92">
        <f t="array" ref="O554">IFERROR(ROUND(INDEX(FCSTSDV!$D$2:$L$2001,MATCH('ống nhựa túi bóng'!$C554,FCSTSDV!$C$2:$C$2001,0),MATCH('ống nhựa túi bóng'!O$3,FCSTSDV!$D$1:$L$1,0)),1)/'ống nhựa túi bóng'!$D554,0)</f>
        <v>106.8</v>
      </c>
      <c r="P554" s="92">
        <f t="array" ref="P554">IFERROR(ROUND(INDEX(FCSTSDV!$D$2:$L$2001,MATCH('ống nhựa túi bóng'!$C554,FCSTSDV!$C$2:$C$2001,0),MATCH('ống nhựa túi bóng'!P$3,FCSTSDV!$D$1:$L$1,0)),1)/'ống nhựa túi bóng'!$D554,0)</f>
        <v>114</v>
      </c>
      <c r="Q554" s="92">
        <f t="array" ref="Q554">IFERROR(ROUND(INDEX(FCSTSDV!$D$2:$L$2001,MATCH('ống nhựa túi bóng'!$C554,FCSTSDV!$C$2:$C$2001,0),MATCH('ống nhựa túi bóng'!Q$3,FCSTSDV!$D$1:$L$1,0)),1)/'ống nhựa túi bóng'!$D554,0)</f>
        <v>0</v>
      </c>
      <c r="R554" s="92">
        <f t="array" ref="R554">IFERROR(ROUND(INDEX(FCSTSDV!$D$2:$L$2001,MATCH('ống nhựa túi bóng'!$C554,FCSTSDV!$C$2:$C$2001,0),MATCH('ống nhựa túi bóng'!R$3,FCSTSDV!$D$1:$L$1,0)),1)/'ống nhựa túi bóng'!$D554,0)</f>
        <v>0</v>
      </c>
      <c r="S554" s="92">
        <f t="array" ref="S554">IFERROR(ROUND(INDEX(FCSTSDV!$D$2:$L$2001,MATCH('ống nhựa túi bóng'!$C554,FCSTSDV!$C$2:$C$2001,0),MATCH('ống nhựa túi bóng'!S$3,FCSTSDV!$D$1:$L$1,0)),1)/'ống nhựa túi bóng'!$D554,0)</f>
        <v>0</v>
      </c>
      <c r="T554" s="92">
        <f t="shared" si="103"/>
        <v>393.6</v>
      </c>
    </row>
    <row r="555" spans="1:20" ht="20.100000000000001" hidden="1" customHeight="1">
      <c r="A555" s="1086"/>
      <c r="B555" s="1070"/>
      <c r="C555" s="411" t="s">
        <v>175</v>
      </c>
      <c r="D555" s="412" t="s">
        <v>43</v>
      </c>
      <c r="E555" s="787"/>
      <c r="F555" s="787"/>
      <c r="G555" s="787"/>
      <c r="H555" s="90">
        <f>$G$552-SUM(H552:H554)</f>
        <v>251.2</v>
      </c>
      <c r="I555" s="90">
        <f>H555-SUM(I552:I554)</f>
        <v>246.39999999999998</v>
      </c>
      <c r="J555" s="90">
        <f>I555-SUM(J552:J554)</f>
        <v>227.2</v>
      </c>
      <c r="K555" s="90">
        <f t="shared" ref="K555:P555" si="132">J555-SUM(K552:K554)</f>
        <v>208</v>
      </c>
      <c r="L555" s="90">
        <f t="shared" si="132"/>
        <v>188.8</v>
      </c>
      <c r="M555" s="90">
        <f t="shared" si="132"/>
        <v>169.60000000000002</v>
      </c>
      <c r="N555" s="90">
        <f t="shared" si="132"/>
        <v>83.200000000000017</v>
      </c>
      <c r="O555" s="90">
        <f t="shared" si="132"/>
        <v>-30.799999999999983</v>
      </c>
      <c r="P555" s="90">
        <f t="shared" si="132"/>
        <v>-167.6</v>
      </c>
      <c r="Q555" s="90" t="e">
        <f>#REF!-SUM(Q552:Q554)</f>
        <v>#REF!</v>
      </c>
      <c r="R555" s="90" t="e">
        <f t="shared" ref="R555" si="133">Q555-SUM(R552:R554)</f>
        <v>#REF!</v>
      </c>
      <c r="S555" s="90" t="e">
        <f t="shared" ref="S555" si="134">R555-SUM(S552:S554)</f>
        <v>#REF!</v>
      </c>
      <c r="T555" s="92">
        <f t="shared" si="103"/>
        <v>1176</v>
      </c>
    </row>
    <row r="556" spans="1:20" ht="20.100000000000001" hidden="1" customHeight="1">
      <c r="A556" s="1085" t="s">
        <v>172</v>
      </c>
      <c r="B556" s="1069" t="s">
        <v>1300</v>
      </c>
      <c r="C556" s="43" t="s">
        <v>764</v>
      </c>
      <c r="D556" s="422">
        <v>3000</v>
      </c>
      <c r="E556" s="786">
        <v>165</v>
      </c>
      <c r="F556" s="786">
        <v>0</v>
      </c>
      <c r="G556" s="786">
        <f>E556+F556</f>
        <v>165</v>
      </c>
      <c r="H556" s="99">
        <f t="array" ref="H556">IFERROR(ROUND(INDEX(FCSTSDV!$D$2:$L$2001,MATCH('ống nhựa túi bóng'!$C556,FCSTSDV!$C$2:$C$2001,0),MATCH('ống nhựa túi bóng'!H$3,FCSTSDV!$D$1:$L$1,0)),1)/'ống nhựa túi bóng'!$D556,0)</f>
        <v>0</v>
      </c>
      <c r="I556" s="99">
        <f t="array" ref="I556">IFERROR(ROUND(INDEX(FCSTSDV!$D$2:$L$2001,MATCH('ống nhựa túi bóng'!$C556,FCSTSDV!$C$2:$C$2001,0),MATCH('ống nhựa túi bóng'!I$3,FCSTSDV!$D$1:$L$1,0)),1)/'ống nhựa túi bóng'!$D556,0)</f>
        <v>0</v>
      </c>
      <c r="J556" s="99">
        <f t="array" ref="J556">IFERROR(ROUND(INDEX(FCSTSDV!$D$2:$L$2001,MATCH('ống nhựa túi bóng'!$C556,FCSTSDV!$C$2:$C$2001,0),MATCH('ống nhựa túi bóng'!J$3,FCSTSDV!$D$1:$L$1,0)),1)/'ống nhựa túi bóng'!$D556,0)</f>
        <v>0</v>
      </c>
      <c r="K556" s="99">
        <f t="array" ref="K556">IFERROR(ROUND(INDEX(FCSTSDV!$D$2:$L$2001,MATCH('ống nhựa túi bóng'!$C556,FCSTSDV!$C$2:$C$2001,0),MATCH('ống nhựa túi bóng'!K$3,FCSTSDV!$D$1:$L$1,0)),1)/'ống nhựa túi bóng'!$D556,0)</f>
        <v>0</v>
      </c>
      <c r="L556" s="99">
        <f t="array" ref="L556">IFERROR(ROUND(INDEX(FCSTSDV!$D$2:$L$2001,MATCH('ống nhựa túi bóng'!$C556,FCSTSDV!$C$2:$C$2001,0),MATCH('ống nhựa túi bóng'!L$3,FCSTSDV!$D$1:$L$1,0)),1)/'ống nhựa túi bóng'!$D556,0)</f>
        <v>0</v>
      </c>
      <c r="M556" s="99">
        <f t="array" ref="M556">IFERROR(ROUND(INDEX(FCSTSDV!$D$2:$L$2001,MATCH('ống nhựa túi bóng'!$C556,FCSTSDV!$C$2:$C$2001,0),MATCH('ống nhựa túi bóng'!M$3,FCSTSDV!$D$1:$L$1,0)),1)/'ống nhựa túi bóng'!$D556,0)</f>
        <v>0</v>
      </c>
      <c r="N556" s="99">
        <f t="array" ref="N556">IFERROR(ROUND(INDEX(FCSTSDV!$D$2:$L$2001,MATCH('ống nhựa túi bóng'!$C556,FCSTSDV!$C$2:$C$2001,0),MATCH('ống nhựa túi bóng'!N$3,FCSTSDV!$D$1:$L$1,0)),1)/'ống nhựa túi bóng'!$D556,0)</f>
        <v>0</v>
      </c>
      <c r="O556" s="99">
        <f t="array" ref="O556">IFERROR(ROUND(INDEX(FCSTSDV!$D$2:$L$2001,MATCH('ống nhựa túi bóng'!$C556,FCSTSDV!$C$2:$C$2001,0),MATCH('ống nhựa túi bóng'!O$3,FCSTSDV!$D$1:$L$1,0)),1)/'ống nhựa túi bóng'!$D556,0)</f>
        <v>5.833333333333333</v>
      </c>
      <c r="P556" s="99">
        <f t="array" ref="P556">IFERROR(ROUND(INDEX(FCSTSDV!$D$2:$L$2001,MATCH('ống nhựa túi bóng'!$C556,FCSTSDV!$C$2:$C$2001,0),MATCH('ống nhựa túi bóng'!P$3,FCSTSDV!$D$1:$L$1,0)),1)/'ống nhựa túi bóng'!$D556,0)</f>
        <v>15.166666666666666</v>
      </c>
      <c r="Q556" s="99">
        <f t="array" ref="Q556">IFERROR(ROUND(INDEX(FCSTSDV!$D$2:$L$2001,MATCH('ống nhựa túi bóng'!$C556,FCSTSDV!$C$2:$C$2001,0),MATCH('ống nhựa túi bóng'!Q$3,FCSTSDV!$D$1:$L$1,0)),1)/'ống nhựa túi bóng'!$D556,0)</f>
        <v>0</v>
      </c>
      <c r="R556" s="99">
        <f t="array" ref="R556">IFERROR(ROUND(INDEX(FCSTSDV!$D$2:$L$2001,MATCH('ống nhựa túi bóng'!$C556,FCSTSDV!$C$2:$C$2001,0),MATCH('ống nhựa túi bóng'!R$3,FCSTSDV!$D$1:$L$1,0)),1)/'ống nhựa túi bóng'!$D556,0)</f>
        <v>0</v>
      </c>
      <c r="S556" s="99">
        <f t="array" ref="S556">IFERROR(ROUND(INDEX(FCSTSDV!$D$2:$L$2001,MATCH('ống nhựa túi bóng'!$C556,FCSTSDV!$C$2:$C$2001,0),MATCH('ống nhựa túi bóng'!S$3,FCSTSDV!$D$1:$L$1,0)),1)/'ống nhựa túi bóng'!$D556,0)</f>
        <v>0</v>
      </c>
      <c r="T556" s="92">
        <f t="shared" si="103"/>
        <v>21</v>
      </c>
    </row>
    <row r="557" spans="1:20" ht="20.100000000000001" hidden="1" customHeight="1">
      <c r="A557" s="1094"/>
      <c r="B557" s="1082"/>
      <c r="C557" s="46" t="s">
        <v>696</v>
      </c>
      <c r="D557" s="413">
        <v>3000</v>
      </c>
      <c r="E557" s="784"/>
      <c r="F557" s="784"/>
      <c r="G557" s="784"/>
      <c r="H557" s="92">
        <f t="array" ref="H557">IFERROR(ROUND(INDEX(FCSTSDV!$D$2:$L$2001,MATCH('ống nhựa túi bóng'!$C557,FCSTSDV!$C$2:$C$2001,0),MATCH('ống nhựa túi bóng'!H$3,FCSTSDV!$D$1:$L$1,0)),1)/'ống nhựa túi bóng'!$D557,0)</f>
        <v>11.5</v>
      </c>
      <c r="I557" s="92">
        <f t="array" ref="I557">IFERROR(ROUND(INDEX(FCSTSDV!$D$2:$L$2001,MATCH('ống nhựa túi bóng'!$C557,FCSTSDV!$C$2:$C$2001,0),MATCH('ống nhựa túi bóng'!I$3,FCSTSDV!$D$1:$L$1,0)),1)/'ống nhựa túi bóng'!$D557,0)</f>
        <v>11.5</v>
      </c>
      <c r="J557" s="92">
        <f t="array" ref="J557">IFERROR(ROUND(INDEX(FCSTSDV!$D$2:$L$2001,MATCH('ống nhựa túi bóng'!$C557,FCSTSDV!$C$2:$C$2001,0),MATCH('ống nhựa túi bóng'!J$3,FCSTSDV!$D$1:$L$1,0)),1)/'ống nhựa túi bóng'!$D557,0)</f>
        <v>11.5</v>
      </c>
      <c r="K557" s="92">
        <f t="array" ref="K557">IFERROR(ROUND(INDEX(FCSTSDV!$D$2:$L$2001,MATCH('ống nhựa túi bóng'!$C557,FCSTSDV!$C$2:$C$2001,0),MATCH('ống nhựa túi bóng'!K$3,FCSTSDV!$D$1:$L$1,0)),1)/'ống nhựa túi bóng'!$D557,0)</f>
        <v>11.5</v>
      </c>
      <c r="L557" s="92">
        <f t="array" ref="L557">IFERROR(ROUND(INDEX(FCSTSDV!$D$2:$L$2001,MATCH('ống nhựa túi bóng'!$C557,FCSTSDV!$C$2:$C$2001,0),MATCH('ống nhựa túi bóng'!L$3,FCSTSDV!$D$1:$L$1,0)),1)/'ống nhựa túi bóng'!$D557,0)</f>
        <v>11.5</v>
      </c>
      <c r="M557" s="92">
        <f t="array" ref="M557">IFERROR(ROUND(INDEX(FCSTSDV!$D$2:$L$2001,MATCH('ống nhựa túi bóng'!$C557,FCSTSDV!$C$2:$C$2001,0),MATCH('ống nhựa túi bóng'!M$3,FCSTSDV!$D$1:$L$1,0)),1)/'ống nhựa túi bóng'!$D557,0)</f>
        <v>11.5</v>
      </c>
      <c r="N557" s="92">
        <f t="array" ref="N557">IFERROR(ROUND(INDEX(FCSTSDV!$D$2:$L$2001,MATCH('ống nhựa túi bóng'!$C557,FCSTSDV!$C$2:$C$2001,0),MATCH('ống nhựa túi bóng'!N$3,FCSTSDV!$D$1:$L$1,0)),1)/'ống nhựa túi bóng'!$D557,0)</f>
        <v>77</v>
      </c>
      <c r="O557" s="92">
        <f t="array" ref="O557">IFERROR(ROUND(INDEX(FCSTSDV!$D$2:$L$2001,MATCH('ống nhựa túi bóng'!$C557,FCSTSDV!$C$2:$C$2001,0),MATCH('ống nhựa túi bóng'!O$3,FCSTSDV!$D$1:$L$1,0)),1)/'ống nhựa túi bóng'!$D557,0)</f>
        <v>98</v>
      </c>
      <c r="P557" s="92">
        <f t="array" ref="P557">IFERROR(ROUND(INDEX(FCSTSDV!$D$2:$L$2001,MATCH('ống nhựa túi bóng'!$C557,FCSTSDV!$C$2:$C$2001,0),MATCH('ống nhựa túi bóng'!P$3,FCSTSDV!$D$1:$L$1,0)),1)/'ống nhựa túi bóng'!$D557,0)</f>
        <v>98</v>
      </c>
      <c r="Q557" s="92">
        <f t="array" ref="Q557">IFERROR(ROUND(INDEX(FCSTSDV!$D$2:$L$2001,MATCH('ống nhựa túi bóng'!$C557,FCSTSDV!$C$2:$C$2001,0),MATCH('ống nhựa túi bóng'!Q$3,FCSTSDV!$D$1:$L$1,0)),1)/'ống nhựa túi bóng'!$D557,0)</f>
        <v>0</v>
      </c>
      <c r="R557" s="92">
        <f t="array" ref="R557">IFERROR(ROUND(INDEX(FCSTSDV!$D$2:$L$2001,MATCH('ống nhựa túi bóng'!$C557,FCSTSDV!$C$2:$C$2001,0),MATCH('ống nhựa túi bóng'!R$3,FCSTSDV!$D$1:$L$1,0)),1)/'ống nhựa túi bóng'!$D557,0)</f>
        <v>0</v>
      </c>
      <c r="S557" s="92">
        <f t="array" ref="S557">IFERROR(ROUND(INDEX(FCSTSDV!$D$2:$L$2001,MATCH('ống nhựa túi bóng'!$C557,FCSTSDV!$C$2:$C$2001,0),MATCH('ống nhựa túi bóng'!S$3,FCSTSDV!$D$1:$L$1,0)),1)/'ống nhựa túi bóng'!$D557,0)</f>
        <v>0</v>
      </c>
      <c r="T557" s="92">
        <f t="shared" si="103"/>
        <v>342</v>
      </c>
    </row>
    <row r="558" spans="1:20" ht="20.100000000000001" hidden="1" customHeight="1">
      <c r="A558" s="1086"/>
      <c r="B558" s="1070"/>
      <c r="C558" s="411" t="s">
        <v>175</v>
      </c>
      <c r="D558" s="412" t="s">
        <v>43</v>
      </c>
      <c r="E558" s="787"/>
      <c r="F558" s="787"/>
      <c r="G558" s="787"/>
      <c r="H558" s="90">
        <f>$G$556-SUM(H556:H557)</f>
        <v>153.5</v>
      </c>
      <c r="I558" s="90">
        <f>H558-SUM(I556:I557)</f>
        <v>142</v>
      </c>
      <c r="J558" s="90">
        <f>I558-SUM(J556:J557)</f>
        <v>130.5</v>
      </c>
      <c r="K558" s="90">
        <f t="shared" ref="K558:P558" si="135">J558-SUM(K556:K557)</f>
        <v>119</v>
      </c>
      <c r="L558" s="90">
        <f t="shared" si="135"/>
        <v>107.5</v>
      </c>
      <c r="M558" s="90">
        <f t="shared" si="135"/>
        <v>96</v>
      </c>
      <c r="N558" s="90">
        <f t="shared" si="135"/>
        <v>19</v>
      </c>
      <c r="O558" s="90">
        <f t="shared" si="135"/>
        <v>-84.833333333333329</v>
      </c>
      <c r="P558" s="90">
        <f t="shared" si="135"/>
        <v>-198</v>
      </c>
      <c r="Q558" s="90" t="e">
        <f>#REF!-SUM(Q556:Q557)</f>
        <v>#REF!</v>
      </c>
      <c r="R558" s="90" t="e">
        <f t="shared" ref="R558" si="136">Q558-SUM(R556:R557)</f>
        <v>#REF!</v>
      </c>
      <c r="S558" s="90" t="e">
        <f t="shared" ref="S558" si="137">R558-SUM(S556:S557)</f>
        <v>#REF!</v>
      </c>
      <c r="T558" s="92">
        <f t="shared" si="103"/>
        <v>484.66666666666663</v>
      </c>
    </row>
    <row r="559" spans="1:20" ht="20.100000000000001" hidden="1" customHeight="1">
      <c r="A559" s="1085" t="s">
        <v>172</v>
      </c>
      <c r="B559" s="1069" t="s">
        <v>1301</v>
      </c>
      <c r="C559" s="43" t="s">
        <v>728</v>
      </c>
      <c r="D559" s="422">
        <v>3500</v>
      </c>
      <c r="E559" s="786">
        <v>136</v>
      </c>
      <c r="F559" s="786">
        <v>0</v>
      </c>
      <c r="G559" s="786">
        <f>E559+F559</f>
        <v>136</v>
      </c>
      <c r="H559" s="99">
        <f t="array" ref="H559">IFERROR(ROUND(INDEX(FCSTSDV!$D$2:$L$2001,MATCH('ống nhựa túi bóng'!$C559,FCSTSDV!$C$2:$C$2001,0),MATCH('ống nhựa túi bóng'!H$3,FCSTSDV!$D$1:$L$1,0)),1)/'ống nhựa túi bóng'!$D559,0)</f>
        <v>0</v>
      </c>
      <c r="I559" s="99">
        <f t="array" ref="I559">IFERROR(ROUND(INDEX(FCSTSDV!$D$2:$L$2001,MATCH('ống nhựa túi bóng'!$C559,FCSTSDV!$C$2:$C$2001,0),MATCH('ống nhựa túi bóng'!I$3,FCSTSDV!$D$1:$L$1,0)),1)/'ống nhựa túi bóng'!$D559,0)</f>
        <v>0</v>
      </c>
      <c r="J559" s="99">
        <f t="array" ref="J559">IFERROR(ROUND(INDEX(FCSTSDV!$D$2:$L$2001,MATCH('ống nhựa túi bóng'!$C559,FCSTSDV!$C$2:$C$2001,0),MATCH('ống nhựa túi bóng'!J$3,FCSTSDV!$D$1:$L$1,0)),1)/'ống nhựa túi bóng'!$D559,0)</f>
        <v>0</v>
      </c>
      <c r="K559" s="99">
        <f t="array" ref="K559">IFERROR(ROUND(INDEX(FCSTSDV!$D$2:$L$2001,MATCH('ống nhựa túi bóng'!$C559,FCSTSDV!$C$2:$C$2001,0),MATCH('ống nhựa túi bóng'!K$3,FCSTSDV!$D$1:$L$1,0)),1)/'ống nhựa túi bóng'!$D559,0)</f>
        <v>0</v>
      </c>
      <c r="L559" s="99">
        <f t="array" ref="L559">IFERROR(ROUND(INDEX(FCSTSDV!$D$2:$L$2001,MATCH('ống nhựa túi bóng'!$C559,FCSTSDV!$C$2:$C$2001,0),MATCH('ống nhựa túi bóng'!L$3,FCSTSDV!$D$1:$L$1,0)),1)/'ống nhựa túi bóng'!$D559,0)</f>
        <v>0</v>
      </c>
      <c r="M559" s="99">
        <f t="array" ref="M559">IFERROR(ROUND(INDEX(FCSTSDV!$D$2:$L$2001,MATCH('ống nhựa túi bóng'!$C559,FCSTSDV!$C$2:$C$2001,0),MATCH('ống nhựa túi bóng'!M$3,FCSTSDV!$D$1:$L$1,0)),1)/'ống nhựa túi bóng'!$D559,0)</f>
        <v>0</v>
      </c>
      <c r="N559" s="99">
        <f t="array" ref="N559">IFERROR(ROUND(INDEX(FCSTSDV!$D$2:$L$2001,MATCH('ống nhựa túi bóng'!$C559,FCSTSDV!$C$2:$C$2001,0),MATCH('ống nhựa túi bóng'!N$3,FCSTSDV!$D$1:$L$1,0)),1)/'ống nhựa túi bóng'!$D559,0)</f>
        <v>0</v>
      </c>
      <c r="O559" s="99">
        <f t="array" ref="O559">IFERROR(ROUND(INDEX(FCSTSDV!$D$2:$L$2001,MATCH('ống nhựa túi bóng'!$C559,FCSTSDV!$C$2:$C$2001,0),MATCH('ống nhựa túi bóng'!O$3,FCSTSDV!$D$1:$L$1,0)),1)/'ống nhựa túi bóng'!$D559,0)</f>
        <v>22</v>
      </c>
      <c r="P559" s="99">
        <f t="array" ref="P559">IFERROR(ROUND(INDEX(FCSTSDV!$D$2:$L$2001,MATCH('ống nhựa túi bóng'!$C559,FCSTSDV!$C$2:$C$2001,0),MATCH('ống nhựa túi bóng'!P$3,FCSTSDV!$D$1:$L$1,0)),1)/'ống nhựa túi bóng'!$D559,0)</f>
        <v>5.1428571428571432</v>
      </c>
      <c r="Q559" s="99">
        <f t="array" ref="Q559">IFERROR(ROUND(INDEX(FCSTSDV!$D$2:$L$2001,MATCH('ống nhựa túi bóng'!$C559,FCSTSDV!$C$2:$C$2001,0),MATCH('ống nhựa túi bóng'!Q$3,FCSTSDV!$D$1:$L$1,0)),1)/'ống nhựa túi bóng'!$D559,0)</f>
        <v>0</v>
      </c>
      <c r="R559" s="99">
        <f t="array" ref="R559">IFERROR(ROUND(INDEX(FCSTSDV!$D$2:$L$2001,MATCH('ống nhựa túi bóng'!$C559,FCSTSDV!$C$2:$C$2001,0),MATCH('ống nhựa túi bóng'!R$3,FCSTSDV!$D$1:$L$1,0)),1)/'ống nhựa túi bóng'!$D559,0)</f>
        <v>0</v>
      </c>
      <c r="S559" s="99">
        <f t="array" ref="S559">IFERROR(ROUND(INDEX(FCSTSDV!$D$2:$L$2001,MATCH('ống nhựa túi bóng'!$C559,FCSTSDV!$C$2:$C$2001,0),MATCH('ống nhựa túi bóng'!S$3,FCSTSDV!$D$1:$L$1,0)),1)/'ống nhựa túi bóng'!$D559,0)</f>
        <v>0</v>
      </c>
      <c r="T559" s="92">
        <f t="shared" si="103"/>
        <v>27.142857142857142</v>
      </c>
    </row>
    <row r="560" spans="1:20" ht="20.100000000000001" hidden="1" customHeight="1">
      <c r="A560" s="1086"/>
      <c r="B560" s="1070"/>
      <c r="C560" s="411" t="s">
        <v>175</v>
      </c>
      <c r="D560" s="412" t="s">
        <v>43</v>
      </c>
      <c r="E560" s="787"/>
      <c r="F560" s="787"/>
      <c r="G560" s="787"/>
      <c r="H560" s="90">
        <f>$G$559-SUM(H559)</f>
        <v>136</v>
      </c>
      <c r="I560" s="90">
        <f>H560-I559</f>
        <v>136</v>
      </c>
      <c r="J560" s="90">
        <f>I560-J559</f>
        <v>136</v>
      </c>
      <c r="K560" s="90">
        <f t="shared" ref="K560:P560" si="138">J560-K559</f>
        <v>136</v>
      </c>
      <c r="L560" s="90">
        <f t="shared" si="138"/>
        <v>136</v>
      </c>
      <c r="M560" s="90">
        <f t="shared" si="138"/>
        <v>136</v>
      </c>
      <c r="N560" s="90">
        <f t="shared" si="138"/>
        <v>136</v>
      </c>
      <c r="O560" s="90">
        <f t="shared" si="138"/>
        <v>114</v>
      </c>
      <c r="P560" s="90">
        <f t="shared" si="138"/>
        <v>108.85714285714286</v>
      </c>
      <c r="Q560" s="90" t="e">
        <f>#REF!-Q559</f>
        <v>#REF!</v>
      </c>
      <c r="R560" s="90" t="e">
        <f t="shared" ref="R560" si="139">Q560-R559</f>
        <v>#REF!</v>
      </c>
      <c r="S560" s="90" t="e">
        <f t="shared" ref="S560" si="140">R560-S559</f>
        <v>#REF!</v>
      </c>
      <c r="T560" s="92">
        <f t="shared" si="103"/>
        <v>1174.8571428571429</v>
      </c>
    </row>
    <row r="561" spans="1:20" ht="20.100000000000001" customHeight="1">
      <c r="A561" s="1085" t="s">
        <v>172</v>
      </c>
      <c r="B561" s="1069" t="s">
        <v>1293</v>
      </c>
      <c r="C561" s="43" t="s">
        <v>759</v>
      </c>
      <c r="D561" s="422">
        <v>3000</v>
      </c>
      <c r="E561" s="786" t="e">
        <f>+VLOOKUP(B561,Sheet2!$B$3:$E$2963,4,0)</f>
        <v>#REF!</v>
      </c>
      <c r="F561" s="786" t="e">
        <f>+VLOOKUP(B561,Sheet2!$B$3:$D$2963,3,0)</f>
        <v>#REF!</v>
      </c>
      <c r="G561" s="786" t="e">
        <f>E561+F561</f>
        <v>#REF!</v>
      </c>
      <c r="H561" s="99">
        <f t="array" ref="H561">IFERROR(ROUND(INDEX(FCSTSDV!$D$2:$L$2001,MATCH('ống nhựa túi bóng'!$C561,FCSTSDV!$C$2:$C$2001,0),MATCH('ống nhựa túi bóng'!H$3,FCSTSDV!$D$1:$L$1,0)),1)/'ống nhựa túi bóng'!$D561,0)</f>
        <v>0</v>
      </c>
      <c r="I561" s="99">
        <f t="array" ref="I561">IFERROR(ROUND(INDEX(FCSTSDV!$D$2:$L$2001,MATCH('ống nhựa túi bóng'!$C561,FCSTSDV!$C$2:$C$2001,0),MATCH('ống nhựa túi bóng'!I$3,FCSTSDV!$D$1:$L$1,0)),1)/'ống nhựa túi bóng'!$D561,0)</f>
        <v>0</v>
      </c>
      <c r="J561" s="99">
        <f t="array" ref="J561">IFERROR(ROUND(INDEX(FCSTSDV!$D$2:$L$2001,MATCH('ống nhựa túi bóng'!$C561,FCSTSDV!$C$2:$C$2001,0),MATCH('ống nhựa túi bóng'!J$3,FCSTSDV!$D$1:$L$1,0)),1)/'ống nhựa túi bóng'!$D561,0)</f>
        <v>0</v>
      </c>
      <c r="K561" s="99">
        <f t="array" ref="K561">IFERROR(ROUND(INDEX(FCSTSDV!$D$2:$L$2001,MATCH('ống nhựa túi bóng'!$C561,FCSTSDV!$C$2:$C$2001,0),MATCH('ống nhựa túi bóng'!K$3,FCSTSDV!$D$1:$L$1,0)),1)/'ống nhựa túi bóng'!$D561,0)</f>
        <v>0</v>
      </c>
      <c r="L561" s="99">
        <f t="array" ref="L561">IFERROR(ROUND(INDEX(FCSTSDV!$D$2:$L$2001,MATCH('ống nhựa túi bóng'!$C561,FCSTSDV!$C$2:$C$2001,0),MATCH('ống nhựa túi bóng'!L$3,FCSTSDV!$D$1:$L$1,0)),1)/'ống nhựa túi bóng'!$D561,0)</f>
        <v>0</v>
      </c>
      <c r="M561" s="99">
        <f t="array" ref="M561">IFERROR(ROUND(INDEX(FCSTSDV!$D$2:$L$2001,MATCH('ống nhựa túi bóng'!$C561,FCSTSDV!$C$2:$C$2001,0),MATCH('ống nhựa túi bóng'!M$3,FCSTSDV!$D$1:$L$1,0)),1)/'ống nhựa túi bóng'!$D561,0)</f>
        <v>0</v>
      </c>
      <c r="N561" s="99">
        <f t="array" ref="N561">IFERROR(ROUND(INDEX(FCSTSDV!$D$2:$L$2001,MATCH('ống nhựa túi bóng'!$C561,FCSTSDV!$C$2:$C$2001,0),MATCH('ống nhựa túi bóng'!N$3,FCSTSDV!$D$1:$L$1,0)),1)/'ống nhựa túi bóng'!$D561,0)</f>
        <v>0</v>
      </c>
      <c r="O561" s="99">
        <f t="array" ref="O561">IFERROR(ROUND(INDEX(FCSTSDV!$D$2:$L$2001,MATCH('ống nhựa túi bóng'!$C561,FCSTSDV!$C$2:$C$2001,0),MATCH('ống nhựa túi bóng'!O$3,FCSTSDV!$D$1:$L$1,0)),1)/'ống nhựa túi bóng'!$D561,0)</f>
        <v>0</v>
      </c>
      <c r="P561" s="99">
        <f t="array" ref="P561">IFERROR(ROUND(INDEX(FCSTSDV!$D$2:$L$2001,MATCH('ống nhựa túi bóng'!$C561,FCSTSDV!$C$2:$C$2001,0),MATCH('ống nhựa túi bóng'!P$3,FCSTSDV!$D$1:$L$1,0)),1)/'ống nhựa túi bóng'!$D561,0)</f>
        <v>0</v>
      </c>
      <c r="Q561" s="99">
        <f t="array" ref="Q561">IFERROR(ROUND(INDEX(FCSTSDV!$D$2:$L$2001,MATCH('ống nhựa túi bóng'!$C561,FCSTSDV!$C$2:$C$2001,0),MATCH('ống nhựa túi bóng'!Q$3,FCSTSDV!$D$1:$L$1,0)),1)/'ống nhựa túi bóng'!$D561,0)</f>
        <v>0</v>
      </c>
      <c r="R561" s="99">
        <f t="array" ref="R561">IFERROR(ROUND(INDEX(FCSTSDV!$D$2:$L$2001,MATCH('ống nhựa túi bóng'!$C561,FCSTSDV!$C$2:$C$2001,0),MATCH('ống nhựa túi bóng'!R$3,FCSTSDV!$D$1:$L$1,0)),1)/'ống nhựa túi bóng'!$D561,0)</f>
        <v>0</v>
      </c>
      <c r="S561" s="99">
        <f t="array" ref="S561">IFERROR(ROUND(INDEX(FCSTSDV!$D$2:$L$2001,MATCH('ống nhựa túi bóng'!$C561,FCSTSDV!$C$2:$C$2001,0),MATCH('ống nhựa túi bóng'!S$3,FCSTSDV!$D$1:$L$1,0)),1)/'ống nhựa túi bóng'!$D561,0)</f>
        <v>0</v>
      </c>
      <c r="T561" s="92">
        <f t="shared" si="103"/>
        <v>0</v>
      </c>
    </row>
    <row r="562" spans="1:20" ht="20.100000000000001" hidden="1" customHeight="1">
      <c r="A562" s="1086"/>
      <c r="B562" s="1070"/>
      <c r="C562" s="411" t="s">
        <v>175</v>
      </c>
      <c r="D562" s="412" t="s">
        <v>43</v>
      </c>
      <c r="E562" s="787"/>
      <c r="F562" s="787"/>
      <c r="G562" s="787"/>
      <c r="H562" s="90" t="e">
        <f>$G$561-SUM(H561)</f>
        <v>#REF!</v>
      </c>
      <c r="I562" s="90" t="e">
        <f t="shared" ref="I562:P562" si="141">H562-I561</f>
        <v>#REF!</v>
      </c>
      <c r="J562" s="90" t="e">
        <f t="shared" si="141"/>
        <v>#REF!</v>
      </c>
      <c r="K562" s="90" t="e">
        <f t="shared" si="141"/>
        <v>#REF!</v>
      </c>
      <c r="L562" s="90" t="e">
        <f t="shared" si="141"/>
        <v>#REF!</v>
      </c>
      <c r="M562" s="90" t="e">
        <f t="shared" si="141"/>
        <v>#REF!</v>
      </c>
      <c r="N562" s="90" t="e">
        <f t="shared" si="141"/>
        <v>#REF!</v>
      </c>
      <c r="O562" s="90" t="e">
        <f t="shared" si="141"/>
        <v>#REF!</v>
      </c>
      <c r="P562" s="90" t="e">
        <f t="shared" si="141"/>
        <v>#REF!</v>
      </c>
      <c r="Q562" s="90" t="e">
        <f>#REF!-Q561</f>
        <v>#REF!</v>
      </c>
      <c r="R562" s="90" t="e">
        <f t="shared" ref="R562" si="142">Q562-R561</f>
        <v>#REF!</v>
      </c>
      <c r="S562" s="90" t="e">
        <f t="shared" ref="S562" si="143">R562-S561</f>
        <v>#REF!</v>
      </c>
      <c r="T562" s="92" t="e">
        <f t="shared" si="103"/>
        <v>#REF!</v>
      </c>
    </row>
    <row r="563" spans="1:20" ht="20.100000000000001" customHeight="1">
      <c r="A563" s="1085" t="s">
        <v>172</v>
      </c>
      <c r="B563" s="1066" t="s">
        <v>1302</v>
      </c>
      <c r="C563" s="43" t="s">
        <v>1209</v>
      </c>
      <c r="D563" s="422">
        <v>3000</v>
      </c>
      <c r="E563" s="786" t="e">
        <f>+VLOOKUP(B563,Sheet2!$B$3:$E$2963,4,0)</f>
        <v>#REF!</v>
      </c>
      <c r="F563" s="786" t="e">
        <f>+VLOOKUP(B563,Sheet2!$B$3:$D$2963,3,0)</f>
        <v>#REF!</v>
      </c>
      <c r="G563" s="786" t="e">
        <f>E563+F563</f>
        <v>#REF!</v>
      </c>
      <c r="H563" s="99">
        <f t="array" ref="H563">IFERROR(ROUND(INDEX(FCSTSDV!$D$2:$L$2001,MATCH('ống nhựa túi bóng'!$C563,FCSTSDV!$C$2:$C$2001,0),MATCH('ống nhựa túi bóng'!H$3,FCSTSDV!$D$1:$L$1,0)),1)/'ống nhựa túi bóng'!$D563,0)</f>
        <v>0</v>
      </c>
      <c r="I563" s="99">
        <f t="array" ref="I563">IFERROR(ROUND(INDEX(FCSTSDV!$D$2:$L$2001,MATCH('ống nhựa túi bóng'!$C563,FCSTSDV!$C$2:$C$2001,0),MATCH('ống nhựa túi bóng'!I$3,FCSTSDV!$D$1:$L$1,0)),1)/'ống nhựa túi bóng'!$D563,0)</f>
        <v>0</v>
      </c>
      <c r="J563" s="99">
        <f t="array" ref="J563">IFERROR(ROUND(INDEX(FCSTSDV!$D$2:$L$2001,MATCH('ống nhựa túi bóng'!$C563,FCSTSDV!$C$2:$C$2001,0),MATCH('ống nhựa túi bóng'!J$3,FCSTSDV!$D$1:$L$1,0)),1)/'ống nhựa túi bóng'!$D563,0)</f>
        <v>0</v>
      </c>
      <c r="K563" s="99">
        <f t="array" ref="K563">IFERROR(ROUND(INDEX(FCSTSDV!$D$2:$L$2001,MATCH('ống nhựa túi bóng'!$C563,FCSTSDV!$C$2:$C$2001,0),MATCH('ống nhựa túi bóng'!K$3,FCSTSDV!$D$1:$L$1,0)),1)/'ống nhựa túi bóng'!$D563,0)</f>
        <v>0</v>
      </c>
      <c r="L563" s="99">
        <f t="array" ref="L563">IFERROR(ROUND(INDEX(FCSTSDV!$D$2:$L$2001,MATCH('ống nhựa túi bóng'!$C563,FCSTSDV!$C$2:$C$2001,0),MATCH('ống nhựa túi bóng'!L$3,FCSTSDV!$D$1:$L$1,0)),1)/'ống nhựa túi bóng'!$D563,0)</f>
        <v>0</v>
      </c>
      <c r="M563" s="99">
        <f t="array" ref="M563">IFERROR(ROUND(INDEX(FCSTSDV!$D$2:$L$2001,MATCH('ống nhựa túi bóng'!$C563,FCSTSDV!$C$2:$C$2001,0),MATCH('ống nhựa túi bóng'!M$3,FCSTSDV!$D$1:$L$1,0)),1)/'ống nhựa túi bóng'!$D563,0)</f>
        <v>0</v>
      </c>
      <c r="N563" s="99">
        <f t="array" ref="N563">IFERROR(ROUND(INDEX(FCSTSDV!$D$2:$L$2001,MATCH('ống nhựa túi bóng'!$C563,FCSTSDV!$C$2:$C$2001,0),MATCH('ống nhựa túi bóng'!N$3,FCSTSDV!$D$1:$L$1,0)),1)/'ống nhựa túi bóng'!$D563,0)</f>
        <v>0</v>
      </c>
      <c r="O563" s="99">
        <f t="array" ref="O563">IFERROR(ROUND(INDEX(FCSTSDV!$D$2:$L$2001,MATCH('ống nhựa túi bóng'!$C563,FCSTSDV!$C$2:$C$2001,0),MATCH('ống nhựa túi bóng'!O$3,FCSTSDV!$D$1:$L$1,0)),1)/'ống nhựa túi bóng'!$D563,0)</f>
        <v>0</v>
      </c>
      <c r="P563" s="99">
        <f t="array" ref="P563">IFERROR(ROUND(INDEX(FCSTSDV!$D$2:$L$2001,MATCH('ống nhựa túi bóng'!$C563,FCSTSDV!$C$2:$C$2001,0),MATCH('ống nhựa túi bóng'!P$3,FCSTSDV!$D$1:$L$1,0)),1)/'ống nhựa túi bóng'!$D563,0)</f>
        <v>0</v>
      </c>
      <c r="Q563" s="99">
        <f t="array" ref="Q563">IFERROR(ROUND(INDEX(FCSTSDV!$D$2:$L$2001,MATCH('ống nhựa túi bóng'!$C563,FCSTSDV!$C$2:$C$2001,0),MATCH('ống nhựa túi bóng'!Q$3,FCSTSDV!$D$1:$L$1,0)),1)/'ống nhựa túi bóng'!$D563,0)</f>
        <v>0</v>
      </c>
      <c r="R563" s="99">
        <f t="array" ref="R563">IFERROR(ROUND(INDEX(FCSTSDV!$D$2:$L$2001,MATCH('ống nhựa túi bóng'!$C563,FCSTSDV!$C$2:$C$2001,0),MATCH('ống nhựa túi bóng'!R$3,FCSTSDV!$D$1:$L$1,0)),1)/'ống nhựa túi bóng'!$D563,0)</f>
        <v>0</v>
      </c>
      <c r="S563" s="99">
        <f t="array" ref="S563">IFERROR(ROUND(INDEX(FCSTSDV!$D$2:$L$2001,MATCH('ống nhựa túi bóng'!$C563,FCSTSDV!$C$2:$C$2001,0),MATCH('ống nhựa túi bóng'!S$3,FCSTSDV!$D$1:$L$1,0)),1)/'ống nhựa túi bóng'!$D563,0)</f>
        <v>0</v>
      </c>
      <c r="T563" s="92">
        <f t="shared" si="103"/>
        <v>0</v>
      </c>
    </row>
    <row r="564" spans="1:20" ht="20.100000000000001" hidden="1" customHeight="1">
      <c r="A564" s="1086"/>
      <c r="B564" s="1068"/>
      <c r="C564" s="411" t="s">
        <v>175</v>
      </c>
      <c r="D564" s="412" t="s">
        <v>43</v>
      </c>
      <c r="E564" s="787"/>
      <c r="F564" s="787"/>
      <c r="G564" s="787"/>
      <c r="H564" s="90" t="e">
        <f>$G$563-H563</f>
        <v>#REF!</v>
      </c>
      <c r="I564" s="90" t="e">
        <f>+H564-I563</f>
        <v>#REF!</v>
      </c>
      <c r="J564" s="90" t="e">
        <f>+I564-J563</f>
        <v>#REF!</v>
      </c>
      <c r="K564" s="90" t="e">
        <f t="shared" ref="K564:S564" si="144">+J564-K563</f>
        <v>#REF!</v>
      </c>
      <c r="L564" s="90" t="e">
        <f t="shared" si="144"/>
        <v>#REF!</v>
      </c>
      <c r="M564" s="90" t="e">
        <f t="shared" si="144"/>
        <v>#REF!</v>
      </c>
      <c r="N564" s="90" t="e">
        <f t="shared" si="144"/>
        <v>#REF!</v>
      </c>
      <c r="O564" s="90" t="e">
        <f t="shared" si="144"/>
        <v>#REF!</v>
      </c>
      <c r="P564" s="90" t="e">
        <f t="shared" si="144"/>
        <v>#REF!</v>
      </c>
      <c r="Q564" s="90" t="e">
        <f>+#REF!-Q563</f>
        <v>#REF!</v>
      </c>
      <c r="R564" s="90" t="e">
        <f t="shared" si="144"/>
        <v>#REF!</v>
      </c>
      <c r="S564" s="90" t="e">
        <f t="shared" si="144"/>
        <v>#REF!</v>
      </c>
      <c r="T564" s="92" t="e">
        <f t="shared" si="103"/>
        <v>#REF!</v>
      </c>
    </row>
    <row r="565" spans="1:20" ht="18.75" hidden="1" customHeight="1">
      <c r="A565" s="1085" t="s">
        <v>172</v>
      </c>
      <c r="B565" s="1066" t="s">
        <v>1303</v>
      </c>
      <c r="C565" s="43" t="s">
        <v>78</v>
      </c>
      <c r="D565" s="422">
        <v>2500</v>
      </c>
      <c r="E565" s="786">
        <v>41</v>
      </c>
      <c r="F565" s="786">
        <v>0</v>
      </c>
      <c r="G565" s="786">
        <f>E565+F565</f>
        <v>41</v>
      </c>
      <c r="H565" s="99">
        <f t="array" ref="H565">IFERROR(ROUND(INDEX(FCSTSDV!$D$2:$L$2001,MATCH('ống nhựa túi bóng'!$C565,FCSTSDV!$C$2:$C$2001,0),MATCH('ống nhựa túi bóng'!H$3,FCSTSDV!$D$1:$L$1,0)),1)/'ống nhựa túi bóng'!$D565,0)</f>
        <v>2.4</v>
      </c>
      <c r="I565" s="99">
        <f t="array" ref="I565">IFERROR(ROUND(INDEX(FCSTSDV!$D$2:$L$2001,MATCH('ống nhựa túi bóng'!$C565,FCSTSDV!$C$2:$C$2001,0),MATCH('ống nhựa túi bóng'!I$3,FCSTSDV!$D$1:$L$1,0)),1)/'ống nhựa túi bóng'!$D565,0)</f>
        <v>0</v>
      </c>
      <c r="J565" s="99">
        <f t="array" ref="J565">IFERROR(ROUND(INDEX(FCSTSDV!$D$2:$L$2001,MATCH('ống nhựa túi bóng'!$C565,FCSTSDV!$C$2:$C$2001,0),MATCH('ống nhựa túi bóng'!J$3,FCSTSDV!$D$1:$L$1,0)),1)/'ống nhựa túi bóng'!$D565,0)</f>
        <v>13.2</v>
      </c>
      <c r="K565" s="99">
        <f t="array" ref="K565">IFERROR(ROUND(INDEX(FCSTSDV!$D$2:$L$2001,MATCH('ống nhựa túi bóng'!$C565,FCSTSDV!$C$2:$C$2001,0),MATCH('ống nhựa túi bóng'!K$3,FCSTSDV!$D$1:$L$1,0)),1)/'ống nhựa túi bóng'!$D565,0)</f>
        <v>0</v>
      </c>
      <c r="L565" s="99">
        <f t="array" ref="L565">IFERROR(ROUND(INDEX(FCSTSDV!$D$2:$L$2001,MATCH('ống nhựa túi bóng'!$C565,FCSTSDV!$C$2:$C$2001,0),MATCH('ống nhựa túi bóng'!L$3,FCSTSDV!$D$1:$L$1,0)),1)/'ống nhựa túi bóng'!$D565,0)</f>
        <v>0</v>
      </c>
      <c r="M565" s="99">
        <f t="array" ref="M565">IFERROR(ROUND(INDEX(FCSTSDV!$D$2:$L$2001,MATCH('ống nhựa túi bóng'!$C565,FCSTSDV!$C$2:$C$2001,0),MATCH('ống nhựa túi bóng'!M$3,FCSTSDV!$D$1:$L$1,0)),1)/'ống nhựa túi bóng'!$D565,0)</f>
        <v>0</v>
      </c>
      <c r="N565" s="99">
        <f t="array" ref="N565">IFERROR(ROUND(INDEX(FCSTSDV!$D$2:$L$2001,MATCH('ống nhựa túi bóng'!$C565,FCSTSDV!$C$2:$C$2001,0),MATCH('ống nhựa túi bóng'!N$3,FCSTSDV!$D$1:$L$1,0)),1)/'ống nhựa túi bóng'!$D565,0)</f>
        <v>15.6</v>
      </c>
      <c r="O565" s="99">
        <f t="array" ref="O565">IFERROR(ROUND(INDEX(FCSTSDV!$D$2:$L$2001,MATCH('ống nhựa túi bóng'!$C565,FCSTSDV!$C$2:$C$2001,0),MATCH('ống nhựa túi bóng'!O$3,FCSTSDV!$D$1:$L$1,0)),1)/'ống nhựa túi bóng'!$D565,0)</f>
        <v>16.8</v>
      </c>
      <c r="P565" s="99">
        <f t="array" ref="P565">IFERROR(ROUND(INDEX(FCSTSDV!$D$2:$L$2001,MATCH('ống nhựa túi bóng'!$C565,FCSTSDV!$C$2:$C$2001,0),MATCH('ống nhựa túi bóng'!P$3,FCSTSDV!$D$1:$L$1,0)),1)/'ống nhựa túi bóng'!$D565,0)</f>
        <v>20.8</v>
      </c>
      <c r="Q565" s="99">
        <f t="array" ref="Q565">IFERROR(ROUND(INDEX(FCSTSDV!$D$2:$L$2001,MATCH('ống nhựa túi bóng'!$C565,FCSTSDV!$C$2:$C$2001,0),MATCH('ống nhựa túi bóng'!Q$3,FCSTSDV!$D$1:$L$1,0)),1)/'ống nhựa túi bóng'!$D565,0)</f>
        <v>0</v>
      </c>
      <c r="R565" s="99">
        <f t="array" ref="R565">IFERROR(ROUND(INDEX(FCSTSDV!$D$2:$L$2001,MATCH('ống nhựa túi bóng'!$C565,FCSTSDV!$C$2:$C$2001,0),MATCH('ống nhựa túi bóng'!R$3,FCSTSDV!$D$1:$L$1,0)),1)/'ống nhựa túi bóng'!$D565,0)</f>
        <v>0</v>
      </c>
      <c r="S565" s="99">
        <f t="array" ref="S565">IFERROR(ROUND(INDEX(FCSTSDV!$D$2:$L$2001,MATCH('ống nhựa túi bóng'!$C565,FCSTSDV!$C$2:$C$2001,0),MATCH('ống nhựa túi bóng'!S$3,FCSTSDV!$D$1:$L$1,0)),1)/'ống nhựa túi bóng'!$D565,0)</f>
        <v>0</v>
      </c>
      <c r="T565" s="92">
        <f t="shared" si="103"/>
        <v>68.8</v>
      </c>
    </row>
    <row r="566" spans="1:20" ht="20.100000000000001" hidden="1" customHeight="1">
      <c r="A566" s="1086"/>
      <c r="B566" s="1068"/>
      <c r="C566" s="411" t="s">
        <v>175</v>
      </c>
      <c r="D566" s="412" t="s">
        <v>43</v>
      </c>
      <c r="E566" s="787"/>
      <c r="F566" s="787"/>
      <c r="G566" s="787"/>
      <c r="H566" s="90">
        <f>+G565-H565</f>
        <v>38.6</v>
      </c>
      <c r="I566" s="90">
        <f>+H566-I565</f>
        <v>38.6</v>
      </c>
      <c r="J566" s="90">
        <f t="shared" ref="J566:P566" si="145">+I566-J565</f>
        <v>25.400000000000002</v>
      </c>
      <c r="K566" s="90">
        <f t="shared" si="145"/>
        <v>25.400000000000002</v>
      </c>
      <c r="L566" s="90">
        <f t="shared" si="145"/>
        <v>25.400000000000002</v>
      </c>
      <c r="M566" s="90">
        <f t="shared" si="145"/>
        <v>25.400000000000002</v>
      </c>
      <c r="N566" s="90">
        <f t="shared" si="145"/>
        <v>9.8000000000000025</v>
      </c>
      <c r="O566" s="90">
        <f t="shared" si="145"/>
        <v>-6.9999999999999982</v>
      </c>
      <c r="P566" s="90">
        <f t="shared" si="145"/>
        <v>-27.799999999999997</v>
      </c>
      <c r="Q566" s="90">
        <f t="array" ref="Q566">IFERROR(ROUND(INDEX(FCSTSDV!$D$2:$L$2001,MATCH('ống nhựa túi bóng'!$C566,FCSTSDV!$C$2:$C$2001,0),MATCH('ống nhựa túi bóng'!Q$3,FCSTSDV!$D$1:$L$1,0)),1)/'ống nhựa túi bóng'!$D566,0)</f>
        <v>0</v>
      </c>
      <c r="R566" s="90">
        <f t="array" ref="R566">IFERROR(ROUND(INDEX(FCSTSDV!$D$2:$L$2001,MATCH('ống nhựa túi bóng'!$C566,FCSTSDV!$C$2:$C$2001,0),MATCH('ống nhựa túi bóng'!R$3,FCSTSDV!$D$1:$L$1,0)),1)/'ống nhựa túi bóng'!$D566,0)</f>
        <v>0</v>
      </c>
      <c r="S566" s="90">
        <f t="array" ref="S566">IFERROR(ROUND(INDEX(FCSTSDV!$D$2:$L$2001,MATCH('ống nhựa túi bóng'!$C566,FCSTSDV!$C$2:$C$2001,0),MATCH('ống nhựa túi bóng'!S$3,FCSTSDV!$D$1:$L$1,0)),1)/'ống nhựa túi bóng'!$D566,0)</f>
        <v>0</v>
      </c>
      <c r="T566" s="92">
        <f t="shared" si="103"/>
        <v>153.80000000000001</v>
      </c>
    </row>
    <row r="567" spans="1:20" ht="20.100000000000001" customHeight="1">
      <c r="A567" s="1085" t="s">
        <v>172</v>
      </c>
      <c r="B567" s="1066" t="s">
        <v>1304</v>
      </c>
      <c r="C567" s="43" t="s">
        <v>89</v>
      </c>
      <c r="D567" s="422">
        <v>2500</v>
      </c>
      <c r="E567" s="786" t="e">
        <f>+VLOOKUP(B567,Sheet2!$B$3:$E$2963,4,0)</f>
        <v>#REF!</v>
      </c>
      <c r="F567" s="786" t="e">
        <f>+VLOOKUP(B567,Sheet2!$B$3:$D$2963,3,0)</f>
        <v>#REF!</v>
      </c>
      <c r="G567" s="786" t="e">
        <f>E567+F567</f>
        <v>#REF!</v>
      </c>
      <c r="H567" s="99">
        <f t="array" ref="H567">IFERROR(ROUND(INDEX(FCSTSDV!$D$2:$L$2001,MATCH('ống nhựa túi bóng'!$C567,FCSTSDV!$C$2:$C$2001,0),MATCH('ống nhựa túi bóng'!H$3,FCSTSDV!$D$1:$L$1,0)),1)/'ống nhựa túi bóng'!$D567,0)</f>
        <v>0</v>
      </c>
      <c r="I567" s="99">
        <f t="array" ref="I567">IFERROR(ROUND(INDEX(FCSTSDV!$D$2:$L$2001,MATCH('ống nhựa túi bóng'!$C567,FCSTSDV!$C$2:$C$2001,0),MATCH('ống nhựa túi bóng'!I$3,FCSTSDV!$D$1:$L$1,0)),1)/'ống nhựa túi bóng'!$D567,0)</f>
        <v>0</v>
      </c>
      <c r="J567" s="99">
        <f t="array" ref="J567">IFERROR(ROUND(INDEX(FCSTSDV!$D$2:$L$2001,MATCH('ống nhựa túi bóng'!$C567,FCSTSDV!$C$2:$C$2001,0),MATCH('ống nhựa túi bóng'!J$3,FCSTSDV!$D$1:$L$1,0)),1)/'ống nhựa túi bóng'!$D567,0)</f>
        <v>0</v>
      </c>
      <c r="K567" s="99">
        <f t="array" ref="K567">IFERROR(ROUND(INDEX(FCSTSDV!$D$2:$L$2001,MATCH('ống nhựa túi bóng'!$C567,FCSTSDV!$C$2:$C$2001,0),MATCH('ống nhựa túi bóng'!K$3,FCSTSDV!$D$1:$L$1,0)),1)/'ống nhựa túi bóng'!$D567,0)</f>
        <v>0</v>
      </c>
      <c r="L567" s="99">
        <f t="array" ref="L567">IFERROR(ROUND(INDEX(FCSTSDV!$D$2:$L$2001,MATCH('ống nhựa túi bóng'!$C567,FCSTSDV!$C$2:$C$2001,0),MATCH('ống nhựa túi bóng'!L$3,FCSTSDV!$D$1:$L$1,0)),1)/'ống nhựa túi bóng'!$D567,0)</f>
        <v>0</v>
      </c>
      <c r="M567" s="99">
        <f t="array" ref="M567">IFERROR(ROUND(INDEX(FCSTSDV!$D$2:$L$2001,MATCH('ống nhựa túi bóng'!$C567,FCSTSDV!$C$2:$C$2001,0),MATCH('ống nhựa túi bóng'!M$3,FCSTSDV!$D$1:$L$1,0)),1)/'ống nhựa túi bóng'!$D567,0)</f>
        <v>0</v>
      </c>
      <c r="N567" s="99">
        <f t="array" ref="N567">IFERROR(ROUND(INDEX(FCSTSDV!$D$2:$L$2001,MATCH('ống nhựa túi bóng'!$C567,FCSTSDV!$C$2:$C$2001,0),MATCH('ống nhựa túi bóng'!N$3,FCSTSDV!$D$1:$L$1,0)),1)/'ống nhựa túi bóng'!$D567,0)</f>
        <v>0</v>
      </c>
      <c r="O567" s="99">
        <f t="array" ref="O567">IFERROR(ROUND(INDEX(FCSTSDV!$D$2:$L$2001,MATCH('ống nhựa túi bóng'!$C567,FCSTSDV!$C$2:$C$2001,0),MATCH('ống nhựa túi bóng'!O$3,FCSTSDV!$D$1:$L$1,0)),1)/'ống nhựa túi bóng'!$D567,0)</f>
        <v>0</v>
      </c>
      <c r="P567" s="99">
        <f t="array" ref="P567">IFERROR(ROUND(INDEX(FCSTSDV!$D$2:$L$2001,MATCH('ống nhựa túi bóng'!$C567,FCSTSDV!$C$2:$C$2001,0),MATCH('ống nhựa túi bóng'!P$3,FCSTSDV!$D$1:$L$1,0)),1)/'ống nhựa túi bóng'!$D567,0)</f>
        <v>0</v>
      </c>
      <c r="Q567" s="99">
        <f t="array" ref="Q567">IFERROR(ROUND(INDEX(FCSTSDV!$D$2:$L$2001,MATCH('ống nhựa túi bóng'!$C567,FCSTSDV!$C$2:$C$2001,0),MATCH('ống nhựa túi bóng'!Q$3,FCSTSDV!$D$1:$L$1,0)),1)/'ống nhựa túi bóng'!$D567,0)</f>
        <v>0</v>
      </c>
      <c r="R567" s="99">
        <f t="array" ref="R567">IFERROR(ROUND(INDEX(FCSTSDV!$D$2:$L$2001,MATCH('ống nhựa túi bóng'!$C567,FCSTSDV!$C$2:$C$2001,0),MATCH('ống nhựa túi bóng'!R$3,FCSTSDV!$D$1:$L$1,0)),1)/'ống nhựa túi bóng'!$D567,0)</f>
        <v>0</v>
      </c>
      <c r="S567" s="99">
        <f t="array" ref="S567">IFERROR(ROUND(INDEX(FCSTSDV!$D$2:$L$2001,MATCH('ống nhựa túi bóng'!$C567,FCSTSDV!$C$2:$C$2001,0),MATCH('ống nhựa túi bóng'!S$3,FCSTSDV!$D$1:$L$1,0)),1)/'ống nhựa túi bóng'!$D567,0)</f>
        <v>0</v>
      </c>
      <c r="T567" s="92">
        <f t="shared" si="103"/>
        <v>0</v>
      </c>
    </row>
    <row r="568" spans="1:20" ht="20.100000000000001" hidden="1" customHeight="1">
      <c r="A568" s="1086"/>
      <c r="B568" s="1068"/>
      <c r="C568" s="411" t="s">
        <v>175</v>
      </c>
      <c r="D568" s="412" t="s">
        <v>43</v>
      </c>
      <c r="E568" s="787"/>
      <c r="F568" s="787"/>
      <c r="G568" s="787"/>
      <c r="H568" s="90" t="e">
        <f>+G567-H567</f>
        <v>#REF!</v>
      </c>
      <c r="I568" s="90" t="e">
        <f>+H568-I567</f>
        <v>#REF!</v>
      </c>
      <c r="J568" s="90" t="e">
        <f>+I568-J567</f>
        <v>#REF!</v>
      </c>
      <c r="K568" s="90" t="e">
        <f t="shared" ref="K568:P568" si="146">+J568-K567</f>
        <v>#REF!</v>
      </c>
      <c r="L568" s="90" t="e">
        <f t="shared" si="146"/>
        <v>#REF!</v>
      </c>
      <c r="M568" s="90" t="e">
        <f t="shared" si="146"/>
        <v>#REF!</v>
      </c>
      <c r="N568" s="90" t="e">
        <f t="shared" si="146"/>
        <v>#REF!</v>
      </c>
      <c r="O568" s="90" t="e">
        <f t="shared" si="146"/>
        <v>#REF!</v>
      </c>
      <c r="P568" s="90" t="e">
        <f t="shared" si="146"/>
        <v>#REF!</v>
      </c>
      <c r="Q568" s="90">
        <f t="array" ref="Q568">IFERROR(ROUND(INDEX(FCSTSDV!$D$2:$L$2001,MATCH('ống nhựa túi bóng'!$C568,FCSTSDV!$C$2:$C$2001,0),MATCH('ống nhựa túi bóng'!Q$3,FCSTSDV!$D$1:$L$1,0)),1)/'ống nhựa túi bóng'!$D568,0)</f>
        <v>0</v>
      </c>
      <c r="R568" s="90">
        <f t="array" ref="R568">IFERROR(ROUND(INDEX(FCSTSDV!$D$2:$L$2001,MATCH('ống nhựa túi bóng'!$C568,FCSTSDV!$C$2:$C$2001,0),MATCH('ống nhựa túi bóng'!R$3,FCSTSDV!$D$1:$L$1,0)),1)/'ống nhựa túi bóng'!$D568,0)</f>
        <v>0</v>
      </c>
      <c r="S568" s="90">
        <f t="array" ref="S568">IFERROR(ROUND(INDEX(FCSTSDV!$D$2:$L$2001,MATCH('ống nhựa túi bóng'!$C568,FCSTSDV!$C$2:$C$2001,0),MATCH('ống nhựa túi bóng'!S$3,FCSTSDV!$D$1:$L$1,0)),1)/'ống nhựa túi bóng'!$D568,0)</f>
        <v>0</v>
      </c>
      <c r="T568" s="92" t="e">
        <f t="shared" si="103"/>
        <v>#REF!</v>
      </c>
    </row>
    <row r="569" spans="1:20" ht="20.100000000000001" hidden="1" customHeight="1">
      <c r="A569" s="1085" t="s">
        <v>172</v>
      </c>
      <c r="B569" s="1066" t="s">
        <v>1305</v>
      </c>
      <c r="C569" s="43" t="s">
        <v>80</v>
      </c>
      <c r="D569" s="422">
        <v>2500</v>
      </c>
      <c r="E569" s="786">
        <v>65</v>
      </c>
      <c r="F569" s="786">
        <v>0</v>
      </c>
      <c r="G569" s="786">
        <f>E569+F569</f>
        <v>65</v>
      </c>
      <c r="H569" s="99">
        <f t="array" ref="H569">IFERROR(ROUND(INDEX(FCSTSDV!$D$2:$L$2001,MATCH('ống nhựa túi bóng'!$C569,FCSTSDV!$C$2:$C$2001,0),MATCH('ống nhựa túi bóng'!H$3,FCSTSDV!$D$1:$L$1,0)),1)/'ống nhựa túi bóng'!$D569,0)</f>
        <v>0</v>
      </c>
      <c r="I569" s="99">
        <f t="array" ref="I569">IFERROR(ROUND(INDEX(FCSTSDV!$D$2:$L$2001,MATCH('ống nhựa túi bóng'!$C569,FCSTSDV!$C$2:$C$2001,0),MATCH('ống nhựa túi bóng'!I$3,FCSTSDV!$D$1:$L$1,0)),1)/'ống nhựa túi bóng'!$D569,0)</f>
        <v>0</v>
      </c>
      <c r="J569" s="99">
        <f t="array" ref="J569">IFERROR(ROUND(INDEX(FCSTSDV!$D$2:$L$2001,MATCH('ống nhựa túi bóng'!$C569,FCSTSDV!$C$2:$C$2001,0),MATCH('ống nhựa túi bóng'!J$3,FCSTSDV!$D$1:$L$1,0)),1)/'ống nhựa túi bóng'!$D569,0)</f>
        <v>0</v>
      </c>
      <c r="K569" s="99">
        <f t="array" ref="K569">IFERROR(ROUND(INDEX(FCSTSDV!$D$2:$L$2001,MATCH('ống nhựa túi bóng'!$C569,FCSTSDV!$C$2:$C$2001,0),MATCH('ống nhựa túi bóng'!K$3,FCSTSDV!$D$1:$L$1,0)),1)/'ống nhựa túi bóng'!$D569,0)</f>
        <v>0</v>
      </c>
      <c r="L569" s="99">
        <f t="array" ref="L569">IFERROR(ROUND(INDEX(FCSTSDV!$D$2:$L$2001,MATCH('ống nhựa túi bóng'!$C569,FCSTSDV!$C$2:$C$2001,0),MATCH('ống nhựa túi bóng'!L$3,FCSTSDV!$D$1:$L$1,0)),1)/'ống nhựa túi bóng'!$D569,0)</f>
        <v>0</v>
      </c>
      <c r="M569" s="99">
        <f t="array" ref="M569">IFERROR(ROUND(INDEX(FCSTSDV!$D$2:$L$2001,MATCH('ống nhựa túi bóng'!$C569,FCSTSDV!$C$2:$C$2001,0),MATCH('ống nhựa túi bóng'!M$3,FCSTSDV!$D$1:$L$1,0)),1)/'ống nhựa túi bóng'!$D569,0)</f>
        <v>0</v>
      </c>
      <c r="N569" s="99">
        <f t="array" ref="N569">IFERROR(ROUND(INDEX(FCSTSDV!$D$2:$L$2001,MATCH('ống nhựa túi bóng'!$C569,FCSTSDV!$C$2:$C$2001,0),MATCH('ống nhựa túi bóng'!N$3,FCSTSDV!$D$1:$L$1,0)),1)/'ống nhựa túi bóng'!$D569,0)</f>
        <v>0</v>
      </c>
      <c r="O569" s="99">
        <f t="array" ref="O569">IFERROR(ROUND(INDEX(FCSTSDV!$D$2:$L$2001,MATCH('ống nhựa túi bóng'!$C569,FCSTSDV!$C$2:$C$2001,0),MATCH('ống nhựa túi bóng'!O$3,FCSTSDV!$D$1:$L$1,0)),1)/'ống nhựa túi bóng'!$D569,0)</f>
        <v>0</v>
      </c>
      <c r="P569" s="99">
        <f t="array" ref="P569">IFERROR(ROUND(INDEX(FCSTSDV!$D$2:$L$2001,MATCH('ống nhựa túi bóng'!$C569,FCSTSDV!$C$2:$C$2001,0),MATCH('ống nhựa túi bóng'!P$3,FCSTSDV!$D$1:$L$1,0)),1)/'ống nhựa túi bóng'!$D569,0)</f>
        <v>10.8</v>
      </c>
      <c r="Q569" s="99">
        <f t="array" ref="Q569">IFERROR(ROUND(INDEX(FCSTSDV!$D$2:$L$2001,MATCH('ống nhựa túi bóng'!$C569,FCSTSDV!$C$2:$C$2001,0),MATCH('ống nhựa túi bóng'!Q$3,FCSTSDV!$D$1:$L$1,0)),1)/'ống nhựa túi bóng'!$D569,0)</f>
        <v>0</v>
      </c>
      <c r="R569" s="99">
        <f t="array" ref="R569">IFERROR(ROUND(INDEX(FCSTSDV!$D$2:$L$2001,MATCH('ống nhựa túi bóng'!$C569,FCSTSDV!$C$2:$C$2001,0),MATCH('ống nhựa túi bóng'!R$3,FCSTSDV!$D$1:$L$1,0)),1)/'ống nhựa túi bóng'!$D569,0)</f>
        <v>0</v>
      </c>
      <c r="S569" s="99">
        <f t="array" ref="S569">IFERROR(ROUND(INDEX(FCSTSDV!$D$2:$L$2001,MATCH('ống nhựa túi bóng'!$C569,FCSTSDV!$C$2:$C$2001,0),MATCH('ống nhựa túi bóng'!S$3,FCSTSDV!$D$1:$L$1,0)),1)/'ống nhựa túi bóng'!$D569,0)</f>
        <v>0</v>
      </c>
      <c r="T569" s="92">
        <f t="shared" si="103"/>
        <v>10.8</v>
      </c>
    </row>
    <row r="570" spans="1:20" ht="20.100000000000001" hidden="1" customHeight="1">
      <c r="A570" s="1086"/>
      <c r="B570" s="1068"/>
      <c r="C570" s="411" t="s">
        <v>175</v>
      </c>
      <c r="D570" s="412" t="s">
        <v>43</v>
      </c>
      <c r="E570" s="787"/>
      <c r="F570" s="787"/>
      <c r="G570" s="787"/>
      <c r="H570" s="90">
        <f>+G569-H569</f>
        <v>65</v>
      </c>
      <c r="I570" s="90">
        <f>+H570-I569</f>
        <v>65</v>
      </c>
      <c r="J570" s="90">
        <f t="shared" ref="J570:S570" si="147">+I570-J569</f>
        <v>65</v>
      </c>
      <c r="K570" s="90">
        <f t="shared" si="147"/>
        <v>65</v>
      </c>
      <c r="L570" s="90">
        <f t="shared" si="147"/>
        <v>65</v>
      </c>
      <c r="M570" s="90">
        <f t="shared" si="147"/>
        <v>65</v>
      </c>
      <c r="N570" s="90">
        <f t="shared" si="147"/>
        <v>65</v>
      </c>
      <c r="O570" s="90">
        <f t="shared" si="147"/>
        <v>65</v>
      </c>
      <c r="P570" s="90">
        <f t="shared" si="147"/>
        <v>54.2</v>
      </c>
      <c r="Q570" s="90" t="e">
        <f>+#REF!-Q569</f>
        <v>#REF!</v>
      </c>
      <c r="R570" s="90" t="e">
        <f t="shared" si="147"/>
        <v>#REF!</v>
      </c>
      <c r="S570" s="90" t="e">
        <f t="shared" si="147"/>
        <v>#REF!</v>
      </c>
      <c r="T570" s="92">
        <f t="shared" si="103"/>
        <v>574.20000000000005</v>
      </c>
    </row>
    <row r="571" spans="1:20" ht="20.100000000000001" customHeight="1">
      <c r="A571" s="1085" t="s">
        <v>172</v>
      </c>
      <c r="B571" s="1066" t="s">
        <v>1306</v>
      </c>
      <c r="C571" s="43" t="s">
        <v>81</v>
      </c>
      <c r="D571" s="422">
        <v>2500</v>
      </c>
      <c r="E571" s="786" t="e">
        <f>+VLOOKUP(B571,Sheet2!$B$3:$E$2963,4,0)</f>
        <v>#REF!</v>
      </c>
      <c r="F571" s="786" t="e">
        <f>+VLOOKUP(B571,Sheet2!$B$3:$D$2963,3,0)</f>
        <v>#REF!</v>
      </c>
      <c r="G571" s="786" t="e">
        <f>E571+F571</f>
        <v>#REF!</v>
      </c>
      <c r="H571" s="99">
        <f t="array" ref="H571">IFERROR(ROUND(INDEX(FCSTSDV!$D$2:$L$2001,MATCH('ống nhựa túi bóng'!$C571,FCSTSDV!$C$2:$C$2001,0),MATCH('ống nhựa túi bóng'!H$3,FCSTSDV!$D$1:$L$1,0)),1)/'ống nhựa túi bóng'!$D571,0)</f>
        <v>0</v>
      </c>
      <c r="I571" s="99">
        <f t="array" ref="I571">IFERROR(ROUND(INDEX(FCSTSDV!$D$2:$L$2001,MATCH('ống nhựa túi bóng'!$C571,FCSTSDV!$C$2:$C$2001,0),MATCH('ống nhựa túi bóng'!I$3,FCSTSDV!$D$1:$L$1,0)),1)/'ống nhựa túi bóng'!$D571,0)</f>
        <v>0</v>
      </c>
      <c r="J571" s="99">
        <f t="array" ref="J571">IFERROR(ROUND(INDEX(FCSTSDV!$D$2:$L$2001,MATCH('ống nhựa túi bóng'!$C571,FCSTSDV!$C$2:$C$2001,0),MATCH('ống nhựa túi bóng'!J$3,FCSTSDV!$D$1:$L$1,0)),1)/'ống nhựa túi bóng'!$D571,0)</f>
        <v>0</v>
      </c>
      <c r="K571" s="99">
        <f t="array" ref="K571">IFERROR(ROUND(INDEX(FCSTSDV!$D$2:$L$2001,MATCH('ống nhựa túi bóng'!$C571,FCSTSDV!$C$2:$C$2001,0),MATCH('ống nhựa túi bóng'!K$3,FCSTSDV!$D$1:$L$1,0)),1)/'ống nhựa túi bóng'!$D571,0)</f>
        <v>0</v>
      </c>
      <c r="L571" s="99">
        <f t="array" ref="L571">IFERROR(ROUND(INDEX(FCSTSDV!$D$2:$L$2001,MATCH('ống nhựa túi bóng'!$C571,FCSTSDV!$C$2:$C$2001,0),MATCH('ống nhựa túi bóng'!L$3,FCSTSDV!$D$1:$L$1,0)),1)/'ống nhựa túi bóng'!$D571,0)</f>
        <v>0</v>
      </c>
      <c r="M571" s="99">
        <f t="array" ref="M571">IFERROR(ROUND(INDEX(FCSTSDV!$D$2:$L$2001,MATCH('ống nhựa túi bóng'!$C571,FCSTSDV!$C$2:$C$2001,0),MATCH('ống nhựa túi bóng'!M$3,FCSTSDV!$D$1:$L$1,0)),1)/'ống nhựa túi bóng'!$D571,0)</f>
        <v>0</v>
      </c>
      <c r="N571" s="99">
        <f t="array" ref="N571">IFERROR(ROUND(INDEX(FCSTSDV!$D$2:$L$2001,MATCH('ống nhựa túi bóng'!$C571,FCSTSDV!$C$2:$C$2001,0),MATCH('ống nhựa túi bóng'!N$3,FCSTSDV!$D$1:$L$1,0)),1)/'ống nhựa túi bóng'!$D571,0)</f>
        <v>0</v>
      </c>
      <c r="O571" s="99">
        <f t="array" ref="O571">IFERROR(ROUND(INDEX(FCSTSDV!$D$2:$L$2001,MATCH('ống nhựa túi bóng'!$C571,FCSTSDV!$C$2:$C$2001,0),MATCH('ống nhựa túi bóng'!O$3,FCSTSDV!$D$1:$L$1,0)),1)/'ống nhựa túi bóng'!$D571,0)</f>
        <v>0</v>
      </c>
      <c r="P571" s="99">
        <f t="array" ref="P571">IFERROR(ROUND(INDEX(FCSTSDV!$D$2:$L$2001,MATCH('ống nhựa túi bóng'!$C571,FCSTSDV!$C$2:$C$2001,0),MATCH('ống nhựa túi bóng'!P$3,FCSTSDV!$D$1:$L$1,0)),1)/'ống nhựa túi bóng'!$D571,0)</f>
        <v>0</v>
      </c>
      <c r="Q571" s="99">
        <f t="array" ref="Q571">IFERROR(ROUND(INDEX(FCSTSDV!$D$2:$L$2001,MATCH('ống nhựa túi bóng'!$C571,FCSTSDV!$C$2:$C$2001,0),MATCH('ống nhựa túi bóng'!Q$3,FCSTSDV!$D$1:$L$1,0)),1)/'ống nhựa túi bóng'!$D571,0)</f>
        <v>0</v>
      </c>
      <c r="R571" s="99">
        <f t="array" ref="R571">IFERROR(ROUND(INDEX(FCSTSDV!$D$2:$L$2001,MATCH('ống nhựa túi bóng'!$C571,FCSTSDV!$C$2:$C$2001,0),MATCH('ống nhựa túi bóng'!R$3,FCSTSDV!$D$1:$L$1,0)),1)/'ống nhựa túi bóng'!$D571,0)</f>
        <v>0</v>
      </c>
      <c r="S571" s="99">
        <f t="array" ref="S571">IFERROR(ROUND(INDEX(FCSTSDV!$D$2:$L$2001,MATCH('ống nhựa túi bóng'!$C571,FCSTSDV!$C$2:$C$2001,0),MATCH('ống nhựa túi bóng'!S$3,FCSTSDV!$D$1:$L$1,0)),1)/'ống nhựa túi bóng'!$D571,0)</f>
        <v>0</v>
      </c>
      <c r="T571" s="92">
        <f t="shared" si="103"/>
        <v>0</v>
      </c>
    </row>
    <row r="572" spans="1:20" ht="20.100000000000001" hidden="1" customHeight="1">
      <c r="A572" s="1086"/>
      <c r="B572" s="1068"/>
      <c r="C572" s="411" t="s">
        <v>175</v>
      </c>
      <c r="D572" s="412" t="s">
        <v>43</v>
      </c>
      <c r="E572" s="787"/>
      <c r="F572" s="787"/>
      <c r="G572" s="787"/>
      <c r="H572" s="90" t="e">
        <f>+G571-H571</f>
        <v>#REF!</v>
      </c>
      <c r="I572" s="90" t="e">
        <f>+H572-I571</f>
        <v>#REF!</v>
      </c>
      <c r="J572" s="90" t="e">
        <f t="shared" ref="J572:P572" si="148">+I572-J571</f>
        <v>#REF!</v>
      </c>
      <c r="K572" s="90" t="e">
        <f t="shared" si="148"/>
        <v>#REF!</v>
      </c>
      <c r="L572" s="90" t="e">
        <f t="shared" si="148"/>
        <v>#REF!</v>
      </c>
      <c r="M572" s="90" t="e">
        <f t="shared" si="148"/>
        <v>#REF!</v>
      </c>
      <c r="N572" s="90" t="e">
        <f t="shared" si="148"/>
        <v>#REF!</v>
      </c>
      <c r="O572" s="90" t="e">
        <f t="shared" si="148"/>
        <v>#REF!</v>
      </c>
      <c r="P572" s="90" t="e">
        <f t="shared" si="148"/>
        <v>#REF!</v>
      </c>
      <c r="Q572" s="90">
        <f t="array" ref="Q572">IFERROR(ROUND(INDEX(FCSTSDV!$D$2:$L$2001,MATCH('ống nhựa túi bóng'!$C572,FCSTSDV!$C$2:$C$2001,0),MATCH('ống nhựa túi bóng'!Q$3,FCSTSDV!$D$1:$L$1,0)),1)/'ống nhựa túi bóng'!$D572,0)</f>
        <v>0</v>
      </c>
      <c r="R572" s="90">
        <f t="array" ref="R572">IFERROR(ROUND(INDEX(FCSTSDV!$D$2:$L$2001,MATCH('ống nhựa túi bóng'!$C572,FCSTSDV!$C$2:$C$2001,0),MATCH('ống nhựa túi bóng'!R$3,FCSTSDV!$D$1:$L$1,0)),1)/'ống nhựa túi bóng'!$D572,0)</f>
        <v>0</v>
      </c>
      <c r="S572" s="90">
        <f t="array" ref="S572">IFERROR(ROUND(INDEX(FCSTSDV!$D$2:$L$2001,MATCH('ống nhựa túi bóng'!$C572,FCSTSDV!$C$2:$C$2001,0),MATCH('ống nhựa túi bóng'!S$3,FCSTSDV!$D$1:$L$1,0)),1)/'ống nhựa túi bóng'!$D572,0)</f>
        <v>0</v>
      </c>
      <c r="T572" s="92" t="e">
        <f t="shared" si="103"/>
        <v>#REF!</v>
      </c>
    </row>
    <row r="573" spans="1:20" ht="20.100000000000001" customHeight="1">
      <c r="A573" s="1087" t="s">
        <v>225</v>
      </c>
      <c r="B573" s="1071" t="s">
        <v>226</v>
      </c>
      <c r="C573" s="43" t="s">
        <v>40</v>
      </c>
      <c r="D573" s="440">
        <v>0.4</v>
      </c>
      <c r="E573" s="786">
        <v>112</v>
      </c>
      <c r="F573" s="786">
        <v>0</v>
      </c>
      <c r="G573" s="786">
        <f>E573+F573</f>
        <v>112</v>
      </c>
      <c r="H573" s="165">
        <f>IFERROR(ROUND(INDEX(FCSTSDV!$D$2:$L$2001,MATCH('ống nhựa túi bóng'!$C573,FCSTSDV!$C$2:$C$2001,0),MATCH('ống nhựa túi bóng'!H$3,FCSTSDV!$D$1:$L$1,0)),1)*'ống nhựa túi bóng'!$D573,0)/3290</f>
        <v>0</v>
      </c>
      <c r="I573" s="99">
        <f t="array" ref="I573">IFERROR(ROUND(INDEX(FCSTSDV!$D$2:$L$2001,MATCH('ống nhựa túi bóng'!$C573,FCSTSDV!$C$2:$C$2001,0),MATCH('ống nhựa túi bóng'!I$3,FCSTSDV!$D$1:$L$1,0)),1)*'ống nhựa túi bóng'!$D573,0)/3290</f>
        <v>0</v>
      </c>
      <c r="J573" s="99">
        <f t="array" ref="J573">IFERROR(ROUND(INDEX(FCSTSDV!$D$2:$L$2001,MATCH('ống nhựa túi bóng'!$C573,FCSTSDV!$C$2:$C$2001,0),MATCH('ống nhựa túi bóng'!J$3,FCSTSDV!$D$1:$L$1,0)),1)*'ống nhựa túi bóng'!$D573,0)/3290</f>
        <v>0</v>
      </c>
      <c r="K573" s="99">
        <f t="array" ref="K573">IFERROR(ROUND(INDEX(FCSTSDV!$D$2:$L$2001,MATCH('ống nhựa túi bóng'!$C573,FCSTSDV!$C$2:$C$2001,0),MATCH('ống nhựa túi bóng'!K$3,FCSTSDV!$D$1:$L$1,0)),1)*'ống nhựa túi bóng'!$D573,0)/3290</f>
        <v>0</v>
      </c>
      <c r="L573" s="99">
        <f t="array" ref="L573">IFERROR(ROUND(INDEX(FCSTSDV!$D$2:$L$2001,MATCH('ống nhựa túi bóng'!$C573,FCSTSDV!$C$2:$C$2001,0),MATCH('ống nhựa túi bóng'!L$3,FCSTSDV!$D$1:$L$1,0)),1)*'ống nhựa túi bóng'!$D573,0)/3290</f>
        <v>0</v>
      </c>
      <c r="M573" s="99">
        <f t="array" ref="M573">IFERROR(ROUND(INDEX(FCSTSDV!$D$2:$L$2001,MATCH('ống nhựa túi bóng'!$C573,FCSTSDV!$C$2:$C$2001,0),MATCH('ống nhựa túi bóng'!M$3,FCSTSDV!$D$1:$L$1,0)),1)*'ống nhựa túi bóng'!$D573,0)/3290</f>
        <v>0</v>
      </c>
      <c r="N573" s="99">
        <f t="array" ref="N573">IFERROR(ROUND(INDEX(FCSTSDV!$D$2:$L$2001,MATCH('ống nhựa túi bóng'!$C573,FCSTSDV!$C$2:$C$2001,0),MATCH('ống nhựa túi bóng'!N$3,FCSTSDV!$D$1:$L$1,0)),1)*'ống nhựa túi bóng'!$D573,0)/3290</f>
        <v>0</v>
      </c>
      <c r="O573" s="99">
        <f t="array" ref="O573">IFERROR(ROUND(INDEX(FCSTSDV!$D$2:$L$2001,MATCH('ống nhựa túi bóng'!$C573,FCSTSDV!$C$2:$C$2001,0),MATCH('ống nhựa túi bóng'!O$3,FCSTSDV!$D$1:$L$1,0)),1)*'ống nhựa túi bóng'!$D573,0)/3290</f>
        <v>0</v>
      </c>
      <c r="P573" s="99">
        <f t="array" ref="P573">IFERROR(ROUND(INDEX(FCSTSDV!$D$2:$L$2001,MATCH('ống nhựa túi bóng'!$C573,FCSTSDV!$C$2:$C$2001,0),MATCH('ống nhựa túi bóng'!P$3,FCSTSDV!$D$1:$L$1,0)),1)*'ống nhựa túi bóng'!$D573,0)/3290</f>
        <v>0</v>
      </c>
      <c r="Q573" s="99">
        <f t="array" ref="Q573">IFERROR(ROUND(INDEX(FCSTSDV!$D$2:$L$2001,MATCH('ống nhựa túi bóng'!$C573,FCSTSDV!$C$2:$C$2001,0),MATCH('ống nhựa túi bóng'!Q$3,FCSTSDV!$D$1:$L$1,0)),1)*'ống nhựa túi bóng'!$D573,0)/3290</f>
        <v>0</v>
      </c>
      <c r="R573" s="99">
        <f t="array" ref="R573">IFERROR(ROUND(INDEX(FCSTSDV!$D$2:$L$2001,MATCH('ống nhựa túi bóng'!$C573,FCSTSDV!$C$2:$C$2001,0),MATCH('ống nhựa túi bóng'!R$3,FCSTSDV!$D$1:$L$1,0)),1)*'ống nhựa túi bóng'!$D573,0)/3290</f>
        <v>0</v>
      </c>
      <c r="S573" s="99">
        <f t="array" ref="S573">IFERROR(ROUND(INDEX(FCSTSDV!$D$2:$L$2001,MATCH('ống nhựa túi bóng'!$C573,FCSTSDV!$C$2:$C$2001,0),MATCH('ống nhựa túi bóng'!S$3,FCSTSDV!$D$1:$L$1,0)),1)*'ống nhựa túi bóng'!$D573,0)/3290</f>
        <v>0</v>
      </c>
      <c r="T573" s="92">
        <f t="shared" si="103"/>
        <v>0</v>
      </c>
    </row>
    <row r="574" spans="1:20" ht="20.100000000000001" customHeight="1">
      <c r="A574" s="818"/>
      <c r="B574" s="1072"/>
      <c r="C574" s="46" t="s">
        <v>41</v>
      </c>
      <c r="D574" s="441">
        <v>0.4</v>
      </c>
      <c r="E574" s="784"/>
      <c r="F574" s="784"/>
      <c r="G574" s="784"/>
      <c r="H574" s="92">
        <f>IFERROR(ROUND(INDEX(FCSTSDV!$D$2:$L$2001,MATCH('ống nhựa túi bóng'!$C574,FCSTSDV!$C$2:$C$2001,0),MATCH('ống nhựa túi bóng'!H$3,FCSTSDV!$D$1:$L$1,0)),1)*'ống nhựa túi bóng'!$D574,0)/3290</f>
        <v>0</v>
      </c>
      <c r="I574" s="92">
        <f t="array" ref="I574">IFERROR(ROUND(INDEX(FCSTSDV!$D$2:$L$2001,MATCH('ống nhựa túi bóng'!$C574,FCSTSDV!$C$2:$C$2001,0),MATCH('ống nhựa túi bóng'!I$3,FCSTSDV!$D$1:$L$1,0)),1)*'ống nhựa túi bóng'!$D574,0)/3290</f>
        <v>0</v>
      </c>
      <c r="J574" s="92">
        <f t="array" ref="J574">IFERROR(ROUND(INDEX(FCSTSDV!$D$2:$L$2001,MATCH('ống nhựa túi bóng'!$C574,FCSTSDV!$C$2:$C$2001,0),MATCH('ống nhựa túi bóng'!J$3,FCSTSDV!$D$1:$L$1,0)),1)*'ống nhựa túi bóng'!$D574,0)/3290</f>
        <v>0</v>
      </c>
      <c r="K574" s="92">
        <f t="array" ref="K574">IFERROR(ROUND(INDEX(FCSTSDV!$D$2:$L$2001,MATCH('ống nhựa túi bóng'!$C574,FCSTSDV!$C$2:$C$2001,0),MATCH('ống nhựa túi bóng'!K$3,FCSTSDV!$D$1:$L$1,0)),1)*'ống nhựa túi bóng'!$D574,0)/3290</f>
        <v>0</v>
      </c>
      <c r="L574" s="92">
        <f t="array" ref="L574">IFERROR(ROUND(INDEX(FCSTSDV!$D$2:$L$2001,MATCH('ống nhựa túi bóng'!$C574,FCSTSDV!$C$2:$C$2001,0),MATCH('ống nhựa túi bóng'!L$3,FCSTSDV!$D$1:$L$1,0)),1)*'ống nhựa túi bóng'!$D574,0)/3290</f>
        <v>0</v>
      </c>
      <c r="M574" s="92">
        <f t="array" ref="M574">IFERROR(ROUND(INDEX(FCSTSDV!$D$2:$L$2001,MATCH('ống nhựa túi bóng'!$C574,FCSTSDV!$C$2:$C$2001,0),MATCH('ống nhựa túi bóng'!M$3,FCSTSDV!$D$1:$L$1,0)),1)*'ống nhựa túi bóng'!$D574,0)/3290</f>
        <v>0</v>
      </c>
      <c r="N574" s="92">
        <f t="array" ref="N574">IFERROR(ROUND(INDEX(FCSTSDV!$D$2:$L$2001,MATCH('ống nhựa túi bóng'!$C574,FCSTSDV!$C$2:$C$2001,0),MATCH('ống nhựa túi bóng'!N$3,FCSTSDV!$D$1:$L$1,0)),1)*'ống nhựa túi bóng'!$D574,0)/3290</f>
        <v>0</v>
      </c>
      <c r="O574" s="92">
        <f t="array" ref="O574">IFERROR(ROUND(INDEX(FCSTSDV!$D$2:$L$2001,MATCH('ống nhựa túi bóng'!$C574,FCSTSDV!$C$2:$C$2001,0),MATCH('ống nhựa túi bóng'!O$3,FCSTSDV!$D$1:$L$1,0)),1)*'ống nhựa túi bóng'!$D574,0)/3290</f>
        <v>0</v>
      </c>
      <c r="P574" s="92">
        <f t="array" ref="P574">IFERROR(ROUND(INDEX(FCSTSDV!$D$2:$L$2001,MATCH('ống nhựa túi bóng'!$C574,FCSTSDV!$C$2:$C$2001,0),MATCH('ống nhựa túi bóng'!P$3,FCSTSDV!$D$1:$L$1,0)),1)*'ống nhựa túi bóng'!$D574,0)/3290</f>
        <v>0</v>
      </c>
      <c r="Q574" s="92">
        <f t="array" ref="Q574">IFERROR(ROUND(INDEX(FCSTSDV!$D$2:$L$2001,MATCH('ống nhựa túi bóng'!$C574,FCSTSDV!$C$2:$C$2001,0),MATCH('ống nhựa túi bóng'!Q$3,FCSTSDV!$D$1:$L$1,0)),1)*'ống nhựa túi bóng'!$D574,0)/3290</f>
        <v>0</v>
      </c>
      <c r="R574" s="92">
        <f t="array" ref="R574">IFERROR(ROUND(INDEX(FCSTSDV!$D$2:$L$2001,MATCH('ống nhựa túi bóng'!$C574,FCSTSDV!$C$2:$C$2001,0),MATCH('ống nhựa túi bóng'!R$3,FCSTSDV!$D$1:$L$1,0)),1)*'ống nhựa túi bóng'!$D574,0)/3290</f>
        <v>0</v>
      </c>
      <c r="S574" s="92">
        <f t="array" ref="S574">IFERROR(ROUND(INDEX(FCSTSDV!$D$2:$L$2001,MATCH('ống nhựa túi bóng'!$C574,FCSTSDV!$C$2:$C$2001,0),MATCH('ống nhựa túi bóng'!S$3,FCSTSDV!$D$1:$L$1,0)),1)*'ống nhựa túi bóng'!$D574,0)/3290</f>
        <v>0</v>
      </c>
      <c r="T574" s="92">
        <f t="shared" si="103"/>
        <v>0</v>
      </c>
    </row>
    <row r="575" spans="1:20" ht="20.100000000000001" customHeight="1">
      <c r="A575" s="818"/>
      <c r="B575" s="1072"/>
      <c r="C575" s="435">
        <v>5210000263</v>
      </c>
      <c r="D575" s="441">
        <v>0.5</v>
      </c>
      <c r="E575" s="784"/>
      <c r="F575" s="784"/>
      <c r="G575" s="784"/>
      <c r="H575" s="92">
        <f>IFERROR(ROUND(INDEX(FCSTSDV!$D$2:$L$2001,MATCH('ống nhựa túi bóng'!$C575,FCSTSDV!$C$2:$C$2001,0),MATCH('ống nhựa túi bóng'!H$3,FCSTSDV!$D$1:$L$1,0)),1)*'ống nhựa túi bóng'!$D575,0)/3290</f>
        <v>0</v>
      </c>
      <c r="I575" s="92">
        <f t="array" ref="I575">IFERROR(ROUND(INDEX(FCSTSDV!$D$2:$L$2001,MATCH('ống nhựa túi bóng'!$C575,FCSTSDV!$C$2:$C$2001,0),MATCH('ống nhựa túi bóng'!I$3,FCSTSDV!$D$1:$L$1,0)),1)*'ống nhựa túi bóng'!$D575,0)/3290</f>
        <v>0</v>
      </c>
      <c r="J575" s="92">
        <f t="array" ref="J575">IFERROR(ROUND(INDEX(FCSTSDV!$D$2:$L$2001,MATCH('ống nhựa túi bóng'!$C575,FCSTSDV!$C$2:$C$2001,0),MATCH('ống nhựa túi bóng'!J$3,FCSTSDV!$D$1:$L$1,0)),1)*'ống nhựa túi bóng'!$D575,0)/3290</f>
        <v>0</v>
      </c>
      <c r="K575" s="92">
        <f t="array" ref="K575">IFERROR(ROUND(INDEX(FCSTSDV!$D$2:$L$2001,MATCH('ống nhựa túi bóng'!$C575,FCSTSDV!$C$2:$C$2001,0),MATCH('ống nhựa túi bóng'!K$3,FCSTSDV!$D$1:$L$1,0)),1)*'ống nhựa túi bóng'!$D575,0)/3290</f>
        <v>0</v>
      </c>
      <c r="L575" s="92">
        <f t="array" ref="L575">IFERROR(ROUND(INDEX(FCSTSDV!$D$2:$L$2001,MATCH('ống nhựa túi bóng'!$C575,FCSTSDV!$C$2:$C$2001,0),MATCH('ống nhựa túi bóng'!L$3,FCSTSDV!$D$1:$L$1,0)),1)*'ống nhựa túi bóng'!$D575,0)/3290</f>
        <v>0</v>
      </c>
      <c r="M575" s="92">
        <f t="array" ref="M575">IFERROR(ROUND(INDEX(FCSTSDV!$D$2:$L$2001,MATCH('ống nhựa túi bóng'!$C575,FCSTSDV!$C$2:$C$2001,0),MATCH('ống nhựa túi bóng'!M$3,FCSTSDV!$D$1:$L$1,0)),1)*'ống nhựa túi bóng'!$D575,0)/3290</f>
        <v>0</v>
      </c>
      <c r="N575" s="92">
        <f>IFERROR(ROUND(INDEX(FCSTSDV!$D$2:$L$2001,MATCH('ống nhựa túi bóng'!$C575,FCSTSDV!$C$2:$C$2001,0),MATCH('ống nhựa túi bóng'!N$3,FCSTSDV!$D$1:$L$1,0)),1)*'ống nhựa túi bóng'!$D575,0)/3290</f>
        <v>0</v>
      </c>
      <c r="O575" s="92">
        <f t="array" ref="O575">IFERROR(ROUND(INDEX(FCSTSDV!$D$2:$L$2001,MATCH('ống nhựa túi bóng'!$C575,FCSTSDV!$C$2:$C$2001,0),MATCH('ống nhựa túi bóng'!O$3,FCSTSDV!$D$1:$L$1,0)),1)*'ống nhựa túi bóng'!$D575,0)/3290</f>
        <v>0</v>
      </c>
      <c r="P575" s="92">
        <f t="array" ref="P575">IFERROR(ROUND(INDEX(FCSTSDV!$D$2:$L$2001,MATCH('ống nhựa túi bóng'!$C575,FCSTSDV!$C$2:$C$2001,0),MATCH('ống nhựa túi bóng'!P$3,FCSTSDV!$D$1:$L$1,0)),1)*'ống nhựa túi bóng'!$D575,0)/3290</f>
        <v>0</v>
      </c>
      <c r="Q575" s="92">
        <f t="array" ref="Q575">IFERROR(ROUND(INDEX(FCSTSDV!$D$2:$L$2001,MATCH('ống nhựa túi bóng'!$C575,FCSTSDV!$C$2:$C$2001,0),MATCH('ống nhựa túi bóng'!Q$3,FCSTSDV!$D$1:$L$1,0)),1)*'ống nhựa túi bóng'!$D575,0)/3290</f>
        <v>0</v>
      </c>
      <c r="R575" s="92">
        <f t="array" ref="R575">IFERROR(ROUND(INDEX(FCSTSDV!$D$2:$L$2001,MATCH('ống nhựa túi bóng'!$C575,FCSTSDV!$C$2:$C$2001,0),MATCH('ống nhựa túi bóng'!R$3,FCSTSDV!$D$1:$L$1,0)),1)*'ống nhựa túi bóng'!$D575,0)/3290</f>
        <v>0</v>
      </c>
      <c r="S575" s="92">
        <f t="array" ref="S575">IFERROR(ROUND(INDEX(FCSTSDV!$D$2:$L$2001,MATCH('ống nhựa túi bóng'!$C575,FCSTSDV!$C$2:$C$2001,0),MATCH('ống nhựa túi bóng'!S$3,FCSTSDV!$D$1:$L$1,0)),1)*'ống nhựa túi bóng'!$D575,0)/3290</f>
        <v>0</v>
      </c>
      <c r="T575" s="92">
        <f t="shared" si="103"/>
        <v>0</v>
      </c>
    </row>
    <row r="576" spans="1:20" ht="20.100000000000001" customHeight="1">
      <c r="A576" s="818"/>
      <c r="B576" s="1072"/>
      <c r="C576" s="409" t="s">
        <v>735</v>
      </c>
      <c r="D576" s="441">
        <v>0.5</v>
      </c>
      <c r="E576" s="784"/>
      <c r="F576" s="784"/>
      <c r="G576" s="784"/>
      <c r="H576" s="92">
        <f>IFERROR(ROUND(INDEX(FCSTSDV!$D$2:$L$2001,MATCH('ống nhựa túi bóng'!$C576,FCSTSDV!$C$2:$C$2001,0),MATCH('ống nhựa túi bóng'!H$3,FCSTSDV!$D$1:$L$1,0)),1)*'ống nhựa túi bóng'!$D576,0)/3290</f>
        <v>0</v>
      </c>
      <c r="I576" s="92">
        <f t="array" ref="I576">IFERROR(ROUND(INDEX(FCSTSDV!$D$2:$L$2001,MATCH('ống nhựa túi bóng'!$C576,FCSTSDV!$C$2:$C$2001,0),MATCH('ống nhựa túi bóng'!I$3,FCSTSDV!$D$1:$L$1,0)),1)*'ống nhựa túi bóng'!$D576,0)/3290</f>
        <v>0</v>
      </c>
      <c r="J576" s="92">
        <f t="array" ref="J576">IFERROR(ROUND(INDEX(FCSTSDV!$D$2:$L$2001,MATCH('ống nhựa túi bóng'!$C576,FCSTSDV!$C$2:$C$2001,0),MATCH('ống nhựa túi bóng'!J$3,FCSTSDV!$D$1:$L$1,0)),1)*'ống nhựa túi bóng'!$D576,0)/3290</f>
        <v>0</v>
      </c>
      <c r="K576" s="92">
        <f t="array" ref="K576">IFERROR(ROUND(INDEX(FCSTSDV!$D$2:$L$2001,MATCH('ống nhựa túi bóng'!$C576,FCSTSDV!$C$2:$C$2001,0),MATCH('ống nhựa túi bóng'!K$3,FCSTSDV!$D$1:$L$1,0)),1)*'ống nhựa túi bóng'!$D576,0)/3290</f>
        <v>0</v>
      </c>
      <c r="L576" s="92">
        <f t="array" ref="L576">IFERROR(ROUND(INDEX(FCSTSDV!$D$2:$L$2001,MATCH('ống nhựa túi bóng'!$C576,FCSTSDV!$C$2:$C$2001,0),MATCH('ống nhựa túi bóng'!L$3,FCSTSDV!$D$1:$L$1,0)),1)*'ống nhựa túi bóng'!$D576,0)/3290</f>
        <v>0</v>
      </c>
      <c r="M576" s="92">
        <f t="array" ref="M576">IFERROR(ROUND(INDEX(FCSTSDV!$D$2:$L$2001,MATCH('ống nhựa túi bóng'!$C576,FCSTSDV!$C$2:$C$2001,0),MATCH('ống nhựa túi bóng'!M$3,FCSTSDV!$D$1:$L$1,0)),1)*'ống nhựa túi bóng'!$D576,0)/3290</f>
        <v>0</v>
      </c>
      <c r="N576" s="92">
        <f t="array" ref="N576">IFERROR(ROUND(INDEX(FCSTSDV!$D$2:$L$2001,MATCH('ống nhựa túi bóng'!$C576,FCSTSDV!$C$2:$C$2001,0),MATCH('ống nhựa túi bóng'!N$3,FCSTSDV!$D$1:$L$1,0)),1)*'ống nhựa túi bóng'!$D576,0)/3290</f>
        <v>0</v>
      </c>
      <c r="O576" s="92">
        <f t="array" ref="O576">IFERROR(ROUND(INDEX(FCSTSDV!$D$2:$L$2001,MATCH('ống nhựa túi bóng'!$C576,FCSTSDV!$C$2:$C$2001,0),MATCH('ống nhựa túi bóng'!O$3,FCSTSDV!$D$1:$L$1,0)),1)*'ống nhựa túi bóng'!$D576,0)/3290</f>
        <v>0</v>
      </c>
      <c r="P576" s="92">
        <f t="array" ref="P576">IFERROR(ROUND(INDEX(FCSTSDV!$D$2:$L$2001,MATCH('ống nhựa túi bóng'!$C576,FCSTSDV!$C$2:$C$2001,0),MATCH('ống nhựa túi bóng'!P$3,FCSTSDV!$D$1:$L$1,0)),1)*'ống nhựa túi bóng'!$D576,0)/3290</f>
        <v>0</v>
      </c>
      <c r="Q576" s="92">
        <f t="array" ref="Q576">IFERROR(ROUND(INDEX(FCSTSDV!$D$2:$L$2001,MATCH('ống nhựa túi bóng'!$C576,FCSTSDV!$C$2:$C$2001,0),MATCH('ống nhựa túi bóng'!Q$3,FCSTSDV!$D$1:$L$1,0)),1)*'ống nhựa túi bóng'!$D576,0)/3290</f>
        <v>0</v>
      </c>
      <c r="R576" s="92">
        <f t="array" ref="R576">IFERROR(ROUND(INDEX(FCSTSDV!$D$2:$L$2001,MATCH('ống nhựa túi bóng'!$C576,FCSTSDV!$C$2:$C$2001,0),MATCH('ống nhựa túi bóng'!R$3,FCSTSDV!$D$1:$L$1,0)),1)*'ống nhựa túi bóng'!$D576,0)/3290</f>
        <v>0</v>
      </c>
      <c r="S576" s="92">
        <f t="array" ref="S576">IFERROR(ROUND(INDEX(FCSTSDV!$D$2:$L$2001,MATCH('ống nhựa túi bóng'!$C576,FCSTSDV!$C$2:$C$2001,0),MATCH('ống nhựa túi bóng'!S$3,FCSTSDV!$D$1:$L$1,0)),1)*'ống nhựa túi bóng'!$D576,0)/3290</f>
        <v>0</v>
      </c>
      <c r="T576" s="92">
        <f t="shared" si="103"/>
        <v>0</v>
      </c>
    </row>
    <row r="577" spans="1:20" ht="20.100000000000001" customHeight="1">
      <c r="A577" s="818"/>
      <c r="B577" s="1072"/>
      <c r="C577" s="409" t="s">
        <v>1252</v>
      </c>
      <c r="D577" s="441">
        <v>0.3</v>
      </c>
      <c r="E577" s="784"/>
      <c r="F577" s="784"/>
      <c r="G577" s="784"/>
      <c r="H577" s="92">
        <f>IFERROR(ROUND(INDEX(FCSTSDV!$D$2:$L$2001,MATCH('ống nhựa túi bóng'!$C577,FCSTSDV!$C$2:$C$2001,0),MATCH('ống nhựa túi bóng'!H$3,FCSTSDV!$D$1:$L$1,0)),1)*'ống nhựa túi bóng'!$D577,0)/3290</f>
        <v>0</v>
      </c>
      <c r="I577" s="92">
        <f t="array" ref="I577">IFERROR(ROUND(INDEX(FCSTSDV!$D$2:$L$2001,MATCH('ống nhựa túi bóng'!$C577,FCSTSDV!$C$2:$C$2001,0),MATCH('ống nhựa túi bóng'!I$3,FCSTSDV!$D$1:$L$1,0)),1)*'ống nhựa túi bóng'!$D577,0)/3290</f>
        <v>0</v>
      </c>
      <c r="J577" s="92">
        <f t="array" ref="J577">IFERROR(ROUND(INDEX(FCSTSDV!$D$2:$L$2001,MATCH('ống nhựa túi bóng'!$C577,FCSTSDV!$C$2:$C$2001,0),MATCH('ống nhựa túi bóng'!J$3,FCSTSDV!$D$1:$L$1,0)),1)*'ống nhựa túi bóng'!$D577,0)/3290</f>
        <v>0</v>
      </c>
      <c r="K577" s="92">
        <f t="array" ref="K577">IFERROR(ROUND(INDEX(FCSTSDV!$D$2:$L$2001,MATCH('ống nhựa túi bóng'!$C577,FCSTSDV!$C$2:$C$2001,0),MATCH('ống nhựa túi bóng'!K$3,FCSTSDV!$D$1:$L$1,0)),1)*'ống nhựa túi bóng'!$D577,0)/3290</f>
        <v>0</v>
      </c>
      <c r="L577" s="92">
        <f t="array" ref="L577">IFERROR(ROUND(INDEX(FCSTSDV!$D$2:$L$2001,MATCH('ống nhựa túi bóng'!$C577,FCSTSDV!$C$2:$C$2001,0),MATCH('ống nhựa túi bóng'!L$3,FCSTSDV!$D$1:$L$1,0)),1)*'ống nhựa túi bóng'!$D577,0)/3290</f>
        <v>0</v>
      </c>
      <c r="M577" s="92">
        <f t="array" ref="M577">IFERROR(ROUND(INDEX(FCSTSDV!$D$2:$L$2001,MATCH('ống nhựa túi bóng'!$C577,FCSTSDV!$C$2:$C$2001,0),MATCH('ống nhựa túi bóng'!M$3,FCSTSDV!$D$1:$L$1,0)),1)*'ống nhựa túi bóng'!$D577,0)/3290</f>
        <v>0</v>
      </c>
      <c r="N577" s="92">
        <f t="array" ref="N577">IFERROR(ROUND(INDEX(FCSTSDV!$D$2:$L$2001,MATCH('ống nhựa túi bóng'!$C577,FCSTSDV!$C$2:$C$2001,0),MATCH('ống nhựa túi bóng'!N$3,FCSTSDV!$D$1:$L$1,0)),1)*'ống nhựa túi bóng'!$D577,0)/3290</f>
        <v>0</v>
      </c>
      <c r="O577" s="92">
        <f t="array" ref="O577">IFERROR(ROUND(INDEX(FCSTSDV!$D$2:$L$2001,MATCH('ống nhựa túi bóng'!$C577,FCSTSDV!$C$2:$C$2001,0),MATCH('ống nhựa túi bóng'!O$3,FCSTSDV!$D$1:$L$1,0)),1)*'ống nhựa túi bóng'!$D577,0)/3290</f>
        <v>0</v>
      </c>
      <c r="P577" s="92">
        <f t="array" ref="P577">IFERROR(ROUND(INDEX(FCSTSDV!$D$2:$L$2001,MATCH('ống nhựa túi bóng'!$C577,FCSTSDV!$C$2:$C$2001,0),MATCH('ống nhựa túi bóng'!P$3,FCSTSDV!$D$1:$L$1,0)),1)*'ống nhựa túi bóng'!$D577,0)/3290</f>
        <v>0</v>
      </c>
      <c r="Q577" s="92">
        <f t="array" ref="Q577">IFERROR(ROUND(INDEX(FCSTSDV!$D$2:$L$2001,MATCH('ống nhựa túi bóng'!$C577,FCSTSDV!$C$2:$C$2001,0),MATCH('ống nhựa túi bóng'!Q$3,FCSTSDV!$D$1:$L$1,0)),1)*'ống nhựa túi bóng'!$D577,0)/3290</f>
        <v>0</v>
      </c>
      <c r="R577" s="92">
        <f t="array" ref="R577">IFERROR(ROUND(INDEX(FCSTSDV!$D$2:$L$2001,MATCH('ống nhựa túi bóng'!$C577,FCSTSDV!$C$2:$C$2001,0),MATCH('ống nhựa túi bóng'!R$3,FCSTSDV!$D$1:$L$1,0)),1)*'ống nhựa túi bóng'!$D577,0)/3290</f>
        <v>0</v>
      </c>
      <c r="S577" s="92">
        <f t="array" ref="S577">IFERROR(ROUND(INDEX(FCSTSDV!$D$2:$L$2001,MATCH('ống nhựa túi bóng'!$C577,FCSTSDV!$C$2:$C$2001,0),MATCH('ống nhựa túi bóng'!S$3,FCSTSDV!$D$1:$L$1,0)),1)*'ống nhựa túi bóng'!$D577,0)/3290</f>
        <v>0</v>
      </c>
      <c r="T577" s="92">
        <f t="shared" si="103"/>
        <v>0</v>
      </c>
    </row>
    <row r="578" spans="1:20" ht="20.100000000000001" customHeight="1">
      <c r="A578" s="818"/>
      <c r="B578" s="1072"/>
      <c r="C578" s="46" t="s">
        <v>1253</v>
      </c>
      <c r="D578" s="441">
        <v>0.4</v>
      </c>
      <c r="E578" s="784"/>
      <c r="F578" s="784"/>
      <c r="G578" s="784"/>
      <c r="H578" s="92">
        <f>IFERROR(ROUND(INDEX(FCSTSDV!$D$2:$L$2001,MATCH('ống nhựa túi bóng'!$C578,FCSTSDV!$C$2:$C$2001,0),MATCH('ống nhựa túi bóng'!H$3,FCSTSDV!$D$1:$L$1,0)),1)*'ống nhựa túi bóng'!$D578,0)/3290</f>
        <v>0</v>
      </c>
      <c r="I578" s="92">
        <f t="array" ref="I578">IFERROR(ROUND(INDEX(FCSTSDV!$D$2:$L$2001,MATCH('ống nhựa túi bóng'!$C578,FCSTSDV!$C$2:$C$2001,0),MATCH('ống nhựa túi bóng'!I$3,FCSTSDV!$D$1:$L$1,0)),1)*'ống nhựa túi bóng'!$D578,0)/3290</f>
        <v>0</v>
      </c>
      <c r="J578" s="92">
        <f t="array" ref="J578">IFERROR(ROUND(INDEX(FCSTSDV!$D$2:$L$2001,MATCH('ống nhựa túi bóng'!$C578,FCSTSDV!$C$2:$C$2001,0),MATCH('ống nhựa túi bóng'!J$3,FCSTSDV!$D$1:$L$1,0)),1)*'ống nhựa túi bóng'!$D578,0)/3290</f>
        <v>0</v>
      </c>
      <c r="K578" s="92">
        <f t="array" ref="K578">IFERROR(ROUND(INDEX(FCSTSDV!$D$2:$L$2001,MATCH('ống nhựa túi bóng'!$C578,FCSTSDV!$C$2:$C$2001,0),MATCH('ống nhựa túi bóng'!K$3,FCSTSDV!$D$1:$L$1,0)),1)*'ống nhựa túi bóng'!$D578,0)/3290</f>
        <v>0</v>
      </c>
      <c r="L578" s="92">
        <f t="array" ref="L578">IFERROR(ROUND(INDEX(FCSTSDV!$D$2:$L$2001,MATCH('ống nhựa túi bóng'!$C578,FCSTSDV!$C$2:$C$2001,0),MATCH('ống nhựa túi bóng'!L$3,FCSTSDV!$D$1:$L$1,0)),1)*'ống nhựa túi bóng'!$D578,0)/3290</f>
        <v>0</v>
      </c>
      <c r="M578" s="92">
        <f t="array" ref="M578">IFERROR(ROUND(INDEX(FCSTSDV!$D$2:$L$2001,MATCH('ống nhựa túi bóng'!$C578,FCSTSDV!$C$2:$C$2001,0),MATCH('ống nhựa túi bóng'!M$3,FCSTSDV!$D$1:$L$1,0)),1)*'ống nhựa túi bóng'!$D578,0)/3290</f>
        <v>0</v>
      </c>
      <c r="N578" s="92">
        <f t="array" ref="N578">IFERROR(ROUND(INDEX(FCSTSDV!$D$2:$L$2001,MATCH('ống nhựa túi bóng'!$C578,FCSTSDV!$C$2:$C$2001,0),MATCH('ống nhựa túi bóng'!N$3,FCSTSDV!$D$1:$L$1,0)),1)*'ống nhựa túi bóng'!$D578,0)/3290</f>
        <v>0</v>
      </c>
      <c r="O578" s="92">
        <f t="array" ref="O578">IFERROR(ROUND(INDEX(FCSTSDV!$D$2:$L$2001,MATCH('ống nhựa túi bóng'!$C578,FCSTSDV!$C$2:$C$2001,0),MATCH('ống nhựa túi bóng'!O$3,FCSTSDV!$D$1:$L$1,0)),1)*'ống nhựa túi bóng'!$D578,0)/3290</f>
        <v>0</v>
      </c>
      <c r="P578" s="92">
        <f t="array" ref="P578">IFERROR(ROUND(INDEX(FCSTSDV!$D$2:$L$2001,MATCH('ống nhựa túi bóng'!$C578,FCSTSDV!$C$2:$C$2001,0),MATCH('ống nhựa túi bóng'!P$3,FCSTSDV!$D$1:$L$1,0)),1)*'ống nhựa túi bóng'!$D578,0)/3290</f>
        <v>0</v>
      </c>
      <c r="Q578" s="92">
        <f t="array" ref="Q578">IFERROR(ROUND(INDEX(FCSTSDV!$D$2:$L$2001,MATCH('ống nhựa túi bóng'!$C578,FCSTSDV!$C$2:$C$2001,0),MATCH('ống nhựa túi bóng'!Q$3,FCSTSDV!$D$1:$L$1,0)),1)*'ống nhựa túi bóng'!$D578,0)/3290</f>
        <v>0</v>
      </c>
      <c r="R578" s="92">
        <f t="array" ref="R578">IFERROR(ROUND(INDEX(FCSTSDV!$D$2:$L$2001,MATCH('ống nhựa túi bóng'!$C578,FCSTSDV!$C$2:$C$2001,0),MATCH('ống nhựa túi bóng'!R$3,FCSTSDV!$D$1:$L$1,0)),1)*'ống nhựa túi bóng'!$D578,0)/3290</f>
        <v>0</v>
      </c>
      <c r="S578" s="92">
        <f t="array" ref="S578">IFERROR(ROUND(INDEX(FCSTSDV!$D$2:$L$2001,MATCH('ống nhựa túi bóng'!$C578,FCSTSDV!$C$2:$C$2001,0),MATCH('ống nhựa túi bóng'!S$3,FCSTSDV!$D$1:$L$1,0)),1)*'ống nhựa túi bóng'!$D578,0)/3290</f>
        <v>0</v>
      </c>
      <c r="T578" s="92">
        <f t="shared" si="103"/>
        <v>0</v>
      </c>
    </row>
    <row r="579" spans="1:20" ht="20.100000000000001" customHeight="1">
      <c r="A579" s="818"/>
      <c r="B579" s="1072"/>
      <c r="C579" s="46" t="s">
        <v>1039</v>
      </c>
      <c r="D579" s="441">
        <v>0.3</v>
      </c>
      <c r="E579" s="784"/>
      <c r="F579" s="784"/>
      <c r="G579" s="784"/>
      <c r="H579" s="92">
        <f>IFERROR(ROUND(INDEX(FCSTSDV!$D$2:$L$2001,MATCH('ống nhựa túi bóng'!$C579,FCSTSDV!$C$2:$C$2001,0),MATCH('ống nhựa túi bóng'!H$3,FCSTSDV!$D$1:$L$1,0)),1)*'ống nhựa túi bóng'!$D579,0)/3290</f>
        <v>0</v>
      </c>
      <c r="I579" s="92">
        <f t="array" ref="I579">IFERROR(ROUND(INDEX(FCSTSDV!$D$2:$L$2001,MATCH('ống nhựa túi bóng'!$C579,FCSTSDV!$C$2:$C$2001,0),MATCH('ống nhựa túi bóng'!I$3,FCSTSDV!$D$1:$L$1,0)),1)*'ống nhựa túi bóng'!$D579,0)/3290</f>
        <v>0</v>
      </c>
      <c r="J579" s="92">
        <f t="array" ref="J579">IFERROR(ROUND(INDEX(FCSTSDV!$D$2:$L$2001,MATCH('ống nhựa túi bóng'!$C579,FCSTSDV!$C$2:$C$2001,0),MATCH('ống nhựa túi bóng'!J$3,FCSTSDV!$D$1:$L$1,0)),1)*'ống nhựa túi bóng'!$D579,0)/3290</f>
        <v>0</v>
      </c>
      <c r="K579" s="92">
        <f t="array" ref="K579">IFERROR(ROUND(INDEX(FCSTSDV!$D$2:$L$2001,MATCH('ống nhựa túi bóng'!$C579,FCSTSDV!$C$2:$C$2001,0),MATCH('ống nhựa túi bóng'!K$3,FCSTSDV!$D$1:$L$1,0)),1)*'ống nhựa túi bóng'!$D579,0)/3290</f>
        <v>0</v>
      </c>
      <c r="L579" s="92">
        <f t="array" ref="L579">IFERROR(ROUND(INDEX(FCSTSDV!$D$2:$L$2001,MATCH('ống nhựa túi bóng'!$C579,FCSTSDV!$C$2:$C$2001,0),MATCH('ống nhựa túi bóng'!L$3,FCSTSDV!$D$1:$L$1,0)),1)*'ống nhựa túi bóng'!$D579,0)/3290</f>
        <v>0</v>
      </c>
      <c r="M579" s="92">
        <f t="array" ref="M579">IFERROR(ROUND(INDEX(FCSTSDV!$D$2:$L$2001,MATCH('ống nhựa túi bóng'!$C579,FCSTSDV!$C$2:$C$2001,0),MATCH('ống nhựa túi bóng'!M$3,FCSTSDV!$D$1:$L$1,0)),1)*'ống nhựa túi bóng'!$D579,0)/3290</f>
        <v>0</v>
      </c>
      <c r="N579" s="92">
        <f t="array" ref="N579">IFERROR(ROUND(INDEX(FCSTSDV!$D$2:$L$2001,MATCH('ống nhựa túi bóng'!$C579,FCSTSDV!$C$2:$C$2001,0),MATCH('ống nhựa túi bóng'!N$3,FCSTSDV!$D$1:$L$1,0)),1)*'ống nhựa túi bóng'!$D579,0)/3290</f>
        <v>0</v>
      </c>
      <c r="O579" s="92">
        <f t="array" ref="O579">IFERROR(ROUND(INDEX(FCSTSDV!$D$2:$L$2001,MATCH('ống nhựa túi bóng'!$C579,FCSTSDV!$C$2:$C$2001,0),MATCH('ống nhựa túi bóng'!O$3,FCSTSDV!$D$1:$L$1,0)),1)*'ống nhựa túi bóng'!$D579,0)/3290</f>
        <v>0</v>
      </c>
      <c r="P579" s="92">
        <f t="array" ref="P579">IFERROR(ROUND(INDEX(FCSTSDV!$D$2:$L$2001,MATCH('ống nhựa túi bóng'!$C579,FCSTSDV!$C$2:$C$2001,0),MATCH('ống nhựa túi bóng'!P$3,FCSTSDV!$D$1:$L$1,0)),1)*'ống nhựa túi bóng'!$D579,0)/3290</f>
        <v>0</v>
      </c>
      <c r="Q579" s="92">
        <f t="array" ref="Q579">IFERROR(ROUND(INDEX(FCSTSDV!$D$2:$L$2001,MATCH('ống nhựa túi bóng'!$C579,FCSTSDV!$C$2:$C$2001,0),MATCH('ống nhựa túi bóng'!Q$3,FCSTSDV!$D$1:$L$1,0)),1)*'ống nhựa túi bóng'!$D579,0)/3290</f>
        <v>0</v>
      </c>
      <c r="R579" s="92">
        <f t="array" ref="R579">IFERROR(ROUND(INDEX(FCSTSDV!$D$2:$L$2001,MATCH('ống nhựa túi bóng'!$C579,FCSTSDV!$C$2:$C$2001,0),MATCH('ống nhựa túi bóng'!R$3,FCSTSDV!$D$1:$L$1,0)),1)*'ống nhựa túi bóng'!$D579,0)/3290</f>
        <v>0</v>
      </c>
      <c r="S579" s="92">
        <f t="array" ref="S579">IFERROR(ROUND(INDEX(FCSTSDV!$D$2:$L$2001,MATCH('ống nhựa túi bóng'!$C579,FCSTSDV!$C$2:$C$2001,0),MATCH('ống nhựa túi bóng'!S$3,FCSTSDV!$D$1:$L$1,0)),1)*'ống nhựa túi bóng'!$D579,0)/3290</f>
        <v>0</v>
      </c>
      <c r="T579" s="92">
        <f t="shared" si="103"/>
        <v>0</v>
      </c>
    </row>
    <row r="580" spans="1:20" ht="20.100000000000001" customHeight="1">
      <c r="A580" s="818"/>
      <c r="B580" s="1072"/>
      <c r="C580" s="46" t="s">
        <v>1041</v>
      </c>
      <c r="D580" s="441">
        <v>0.3</v>
      </c>
      <c r="E580" s="784"/>
      <c r="F580" s="784"/>
      <c r="G580" s="784"/>
      <c r="H580" s="106">
        <f>IFERROR(ROUND(INDEX(FCSTSDV!$D$2:$L$2001,MATCH('ống nhựa túi bóng'!$C580,FCSTSDV!$C$2:$C$2001,0),MATCH('ống nhựa túi bóng'!H$3,FCSTSDV!$D$1:$L$1,0)),1)*'ống nhựa túi bóng'!$D580,0)/3290</f>
        <v>0</v>
      </c>
      <c r="I580" s="92">
        <f t="array" ref="I580">IFERROR(ROUND(INDEX(FCSTSDV!$D$2:$L$2001,MATCH('ống nhựa túi bóng'!$C580,FCSTSDV!$C$2:$C$2001,0),MATCH('ống nhựa túi bóng'!I$3,FCSTSDV!$D$1:$L$1,0)),1)*'ống nhựa túi bóng'!$D580,0)/3290</f>
        <v>0</v>
      </c>
      <c r="J580" s="92">
        <f t="array" ref="J580">IFERROR(ROUND(INDEX(FCSTSDV!$D$2:$L$2001,MATCH('ống nhựa túi bóng'!$C580,FCSTSDV!$C$2:$C$2001,0),MATCH('ống nhựa túi bóng'!J$3,FCSTSDV!$D$1:$L$1,0)),1)*'ống nhựa túi bóng'!$D580,0)/3290</f>
        <v>0</v>
      </c>
      <c r="K580" s="92">
        <f t="array" ref="K580">IFERROR(ROUND(INDEX(FCSTSDV!$D$2:$L$2001,MATCH('ống nhựa túi bóng'!$C580,FCSTSDV!$C$2:$C$2001,0),MATCH('ống nhựa túi bóng'!K$3,FCSTSDV!$D$1:$L$1,0)),1)*'ống nhựa túi bóng'!$D580,0)/3290</f>
        <v>0</v>
      </c>
      <c r="L580" s="92">
        <f t="array" ref="L580">IFERROR(ROUND(INDEX(FCSTSDV!$D$2:$L$2001,MATCH('ống nhựa túi bóng'!$C580,FCSTSDV!$C$2:$C$2001,0),MATCH('ống nhựa túi bóng'!L$3,FCSTSDV!$D$1:$L$1,0)),1)*'ống nhựa túi bóng'!$D580,0)/3290</f>
        <v>0</v>
      </c>
      <c r="M580" s="92">
        <f t="array" ref="M580">IFERROR(ROUND(INDEX(FCSTSDV!$D$2:$L$2001,MATCH('ống nhựa túi bóng'!$C580,FCSTSDV!$C$2:$C$2001,0),MATCH('ống nhựa túi bóng'!M$3,FCSTSDV!$D$1:$L$1,0)),1)*'ống nhựa túi bóng'!$D580,0)/3290</f>
        <v>0</v>
      </c>
      <c r="N580" s="92">
        <f t="array" ref="N580">IFERROR(ROUND(INDEX(FCSTSDV!$D$2:$L$2001,MATCH('ống nhựa túi bóng'!$C580,FCSTSDV!$C$2:$C$2001,0),MATCH('ống nhựa túi bóng'!N$3,FCSTSDV!$D$1:$L$1,0)),1)*'ống nhựa túi bóng'!$D580,0)/3290</f>
        <v>0</v>
      </c>
      <c r="O580" s="92">
        <f t="array" ref="O580">IFERROR(ROUND(INDEX(FCSTSDV!$D$2:$L$2001,MATCH('ống nhựa túi bóng'!$C580,FCSTSDV!$C$2:$C$2001,0),MATCH('ống nhựa túi bóng'!O$3,FCSTSDV!$D$1:$L$1,0)),1)*'ống nhựa túi bóng'!$D580,0)/3290</f>
        <v>0</v>
      </c>
      <c r="P580" s="92">
        <f t="array" ref="P580">IFERROR(ROUND(INDEX(FCSTSDV!$D$2:$L$2001,MATCH('ống nhựa túi bóng'!$C580,FCSTSDV!$C$2:$C$2001,0),MATCH('ống nhựa túi bóng'!P$3,FCSTSDV!$D$1:$L$1,0)),1)*'ống nhựa túi bóng'!$D580,0)/3290</f>
        <v>0</v>
      </c>
      <c r="Q580" s="92">
        <f t="array" ref="Q580">IFERROR(ROUND(INDEX(FCSTSDV!$D$2:$L$2001,MATCH('ống nhựa túi bóng'!$C580,FCSTSDV!$C$2:$C$2001,0),MATCH('ống nhựa túi bóng'!Q$3,FCSTSDV!$D$1:$L$1,0)),1)*'ống nhựa túi bóng'!$D580,0)/3290</f>
        <v>0</v>
      </c>
      <c r="R580" s="92">
        <f t="array" ref="R580">IFERROR(ROUND(INDEX(FCSTSDV!$D$2:$L$2001,MATCH('ống nhựa túi bóng'!$C580,FCSTSDV!$C$2:$C$2001,0),MATCH('ống nhựa túi bóng'!R$3,FCSTSDV!$D$1:$L$1,0)),1)*'ống nhựa túi bóng'!$D580,0)/3290</f>
        <v>0</v>
      </c>
      <c r="S580" s="92">
        <f t="array" ref="S580">IFERROR(ROUND(INDEX(FCSTSDV!$D$2:$L$2001,MATCH('ống nhựa túi bóng'!$C580,FCSTSDV!$C$2:$C$2001,0),MATCH('ống nhựa túi bóng'!S$3,FCSTSDV!$D$1:$L$1,0)),1)*'ống nhựa túi bóng'!$D580,0)/3290</f>
        <v>0</v>
      </c>
      <c r="T580" s="92">
        <f t="shared" si="103"/>
        <v>0</v>
      </c>
    </row>
    <row r="581" spans="1:20" ht="20.100000000000001" customHeight="1">
      <c r="A581" s="818"/>
      <c r="B581" s="1072"/>
      <c r="C581" s="46" t="s">
        <v>1043</v>
      </c>
      <c r="D581" s="441">
        <v>0.3</v>
      </c>
      <c r="E581" s="784"/>
      <c r="F581" s="784"/>
      <c r="G581" s="784"/>
      <c r="H581" s="92">
        <f t="array" ref="H581">IFERROR(ROUND(INDEX(FCSTSDV!$D$2:$L$2001,MATCH('ống nhựa túi bóng'!$C581,FCSTSDV!$C$2:$C$2001,0),MATCH('ống nhựa túi bóng'!H$3,FCSTSDV!$D$1:$L$1,0)),1)*'ống nhựa túi bóng'!$D581,0)/3290</f>
        <v>0</v>
      </c>
      <c r="I581" s="92">
        <f t="array" ref="I581">IFERROR(ROUND(INDEX(FCSTSDV!$D$2:$L$2001,MATCH('ống nhựa túi bóng'!$C581,FCSTSDV!$C$2:$C$2001,0),MATCH('ống nhựa túi bóng'!I$3,FCSTSDV!$D$1:$L$1,0)),1)*'ống nhựa túi bóng'!$D581,0)/3290</f>
        <v>0</v>
      </c>
      <c r="J581" s="92">
        <f t="array" ref="J581">IFERROR(ROUND(INDEX(FCSTSDV!$D$2:$L$2001,MATCH('ống nhựa túi bóng'!$C581,FCSTSDV!$C$2:$C$2001,0),MATCH('ống nhựa túi bóng'!J$3,FCSTSDV!$D$1:$L$1,0)),1)*'ống nhựa túi bóng'!$D581,0)/3290</f>
        <v>0</v>
      </c>
      <c r="K581" s="92">
        <f t="array" ref="K581">IFERROR(ROUND(INDEX(FCSTSDV!$D$2:$L$2001,MATCH('ống nhựa túi bóng'!$C581,FCSTSDV!$C$2:$C$2001,0),MATCH('ống nhựa túi bóng'!K$3,FCSTSDV!$D$1:$L$1,0)),1)*'ống nhựa túi bóng'!$D581,0)/3290</f>
        <v>0</v>
      </c>
      <c r="L581" s="92">
        <f t="array" ref="L581">IFERROR(ROUND(INDEX(FCSTSDV!$D$2:$L$2001,MATCH('ống nhựa túi bóng'!$C581,FCSTSDV!$C$2:$C$2001,0),MATCH('ống nhựa túi bóng'!L$3,FCSTSDV!$D$1:$L$1,0)),1)*'ống nhựa túi bóng'!$D581,0)/3290</f>
        <v>0</v>
      </c>
      <c r="M581" s="92">
        <f t="array" ref="M581">IFERROR(ROUND(INDEX(FCSTSDV!$D$2:$L$2001,MATCH('ống nhựa túi bóng'!$C581,FCSTSDV!$C$2:$C$2001,0),MATCH('ống nhựa túi bóng'!M$3,FCSTSDV!$D$1:$L$1,0)),1)*'ống nhựa túi bóng'!$D581,0)/3290</f>
        <v>0</v>
      </c>
      <c r="N581" s="92">
        <f t="array" ref="N581">IFERROR(ROUND(INDEX(FCSTSDV!$D$2:$L$2001,MATCH('ống nhựa túi bóng'!$C581,FCSTSDV!$C$2:$C$2001,0),MATCH('ống nhựa túi bóng'!N$3,FCSTSDV!$D$1:$L$1,0)),1)*'ống nhựa túi bóng'!$D581,0)/3290</f>
        <v>0</v>
      </c>
      <c r="O581" s="92">
        <f t="array" ref="O581">IFERROR(ROUND(INDEX(FCSTSDV!$D$2:$L$2001,MATCH('ống nhựa túi bóng'!$C581,FCSTSDV!$C$2:$C$2001,0),MATCH('ống nhựa túi bóng'!O$3,FCSTSDV!$D$1:$L$1,0)),1)*'ống nhựa túi bóng'!$D581,0)/3290</f>
        <v>0</v>
      </c>
      <c r="P581" s="92">
        <f t="array" ref="P581">IFERROR(ROUND(INDEX(FCSTSDV!$D$2:$L$2001,MATCH('ống nhựa túi bóng'!$C581,FCSTSDV!$C$2:$C$2001,0),MATCH('ống nhựa túi bóng'!P$3,FCSTSDV!$D$1:$L$1,0)),1)*'ống nhựa túi bóng'!$D581,0)/3290</f>
        <v>0</v>
      </c>
      <c r="Q581" s="92">
        <f t="array" ref="Q581">IFERROR(ROUND(INDEX(FCSTSDV!$D$2:$L$2001,MATCH('ống nhựa túi bóng'!$C581,FCSTSDV!$C$2:$C$2001,0),MATCH('ống nhựa túi bóng'!Q$3,FCSTSDV!$D$1:$L$1,0)),1)*'ống nhựa túi bóng'!$D581,0)/3290</f>
        <v>0</v>
      </c>
      <c r="R581" s="92">
        <f t="array" ref="R581">IFERROR(ROUND(INDEX(FCSTSDV!$D$2:$L$2001,MATCH('ống nhựa túi bóng'!$C581,FCSTSDV!$C$2:$C$2001,0),MATCH('ống nhựa túi bóng'!R$3,FCSTSDV!$D$1:$L$1,0)),1)*'ống nhựa túi bóng'!$D581,0)/3290</f>
        <v>0</v>
      </c>
      <c r="S581" s="92">
        <f t="array" ref="S581">IFERROR(ROUND(INDEX(FCSTSDV!$D$2:$L$2001,MATCH('ống nhựa túi bóng'!$C581,FCSTSDV!$C$2:$C$2001,0),MATCH('ống nhựa túi bóng'!S$3,FCSTSDV!$D$1:$L$1,0)),1)*'ống nhựa túi bóng'!$D581,0)/3290</f>
        <v>0</v>
      </c>
      <c r="T581" s="92">
        <f t="shared" si="103"/>
        <v>0</v>
      </c>
    </row>
    <row r="582" spans="1:20" ht="20.100000000000001" customHeight="1">
      <c r="A582" s="818"/>
      <c r="B582" s="1072"/>
      <c r="C582" s="46" t="s">
        <v>1045</v>
      </c>
      <c r="D582" s="441">
        <v>0.3</v>
      </c>
      <c r="E582" s="784"/>
      <c r="F582" s="784"/>
      <c r="G582" s="784"/>
      <c r="H582" s="92">
        <f t="array" ref="H582">IFERROR(ROUND(INDEX(FCSTSDV!$D$2:$L$2001,MATCH('ống nhựa túi bóng'!$C582,FCSTSDV!$C$2:$C$2001,0),MATCH('ống nhựa túi bóng'!H$3,FCSTSDV!$D$1:$L$1,0)),1)*'ống nhựa túi bóng'!$D582,0)/3290</f>
        <v>0</v>
      </c>
      <c r="I582" s="92">
        <f t="array" ref="I582">IFERROR(ROUND(INDEX(FCSTSDV!$D$2:$L$2001,MATCH('ống nhựa túi bóng'!$C582,FCSTSDV!$C$2:$C$2001,0),MATCH('ống nhựa túi bóng'!I$3,FCSTSDV!$D$1:$L$1,0)),1)*'ống nhựa túi bóng'!$D582,0)/3290</f>
        <v>0</v>
      </c>
      <c r="J582" s="92">
        <f t="array" ref="J582">IFERROR(ROUND(INDEX(FCSTSDV!$D$2:$L$2001,MATCH('ống nhựa túi bóng'!$C582,FCSTSDV!$C$2:$C$2001,0),MATCH('ống nhựa túi bóng'!J$3,FCSTSDV!$D$1:$L$1,0)),1)*'ống nhựa túi bóng'!$D582,0)/3290</f>
        <v>0</v>
      </c>
      <c r="K582" s="92">
        <f t="array" ref="K582">IFERROR(ROUND(INDEX(FCSTSDV!$D$2:$L$2001,MATCH('ống nhựa túi bóng'!$C582,FCSTSDV!$C$2:$C$2001,0),MATCH('ống nhựa túi bóng'!K$3,FCSTSDV!$D$1:$L$1,0)),1)*'ống nhựa túi bóng'!$D582,0)/3290</f>
        <v>0</v>
      </c>
      <c r="L582" s="92">
        <f t="array" ref="L582">IFERROR(ROUND(INDEX(FCSTSDV!$D$2:$L$2001,MATCH('ống nhựa túi bóng'!$C582,FCSTSDV!$C$2:$C$2001,0),MATCH('ống nhựa túi bóng'!L$3,FCSTSDV!$D$1:$L$1,0)),1)*'ống nhựa túi bóng'!$D582,0)/3290</f>
        <v>0</v>
      </c>
      <c r="M582" s="92">
        <f t="array" ref="M582">IFERROR(ROUND(INDEX(FCSTSDV!$D$2:$L$2001,MATCH('ống nhựa túi bóng'!$C582,FCSTSDV!$C$2:$C$2001,0),MATCH('ống nhựa túi bóng'!M$3,FCSTSDV!$D$1:$L$1,0)),1)*'ống nhựa túi bóng'!$D582,0)/3290</f>
        <v>0</v>
      </c>
      <c r="N582" s="92">
        <f t="array" ref="N582">IFERROR(ROUND(INDEX(FCSTSDV!$D$2:$L$2001,MATCH('ống nhựa túi bóng'!$C582,FCSTSDV!$C$2:$C$2001,0),MATCH('ống nhựa túi bóng'!N$3,FCSTSDV!$D$1:$L$1,0)),1)*'ống nhựa túi bóng'!$D582,0)/3290</f>
        <v>0</v>
      </c>
      <c r="O582" s="92">
        <f t="array" ref="O582">IFERROR(ROUND(INDEX(FCSTSDV!$D$2:$L$2001,MATCH('ống nhựa túi bóng'!$C582,FCSTSDV!$C$2:$C$2001,0),MATCH('ống nhựa túi bóng'!O$3,FCSTSDV!$D$1:$L$1,0)),1)*'ống nhựa túi bóng'!$D582,0)/3290</f>
        <v>0</v>
      </c>
      <c r="P582" s="92">
        <f t="array" ref="P582">IFERROR(ROUND(INDEX(FCSTSDV!$D$2:$L$2001,MATCH('ống nhựa túi bóng'!$C582,FCSTSDV!$C$2:$C$2001,0),MATCH('ống nhựa túi bóng'!P$3,FCSTSDV!$D$1:$L$1,0)),1)*'ống nhựa túi bóng'!$D582,0)/3290</f>
        <v>0</v>
      </c>
      <c r="Q582" s="92">
        <f t="array" ref="Q582">IFERROR(ROUND(INDEX(FCSTSDV!$D$2:$L$2001,MATCH('ống nhựa túi bóng'!$C582,FCSTSDV!$C$2:$C$2001,0),MATCH('ống nhựa túi bóng'!Q$3,FCSTSDV!$D$1:$L$1,0)),1)*'ống nhựa túi bóng'!$D582,0)/3290</f>
        <v>0</v>
      </c>
      <c r="R582" s="92">
        <f t="array" ref="R582">IFERROR(ROUND(INDEX(FCSTSDV!$D$2:$L$2001,MATCH('ống nhựa túi bóng'!$C582,FCSTSDV!$C$2:$C$2001,0),MATCH('ống nhựa túi bóng'!R$3,FCSTSDV!$D$1:$L$1,0)),1)*'ống nhựa túi bóng'!$D582,0)/3290</f>
        <v>0</v>
      </c>
      <c r="S582" s="92">
        <f t="array" ref="S582">IFERROR(ROUND(INDEX(FCSTSDV!$D$2:$L$2001,MATCH('ống nhựa túi bóng'!$C582,FCSTSDV!$C$2:$C$2001,0),MATCH('ống nhựa túi bóng'!S$3,FCSTSDV!$D$1:$L$1,0)),1)*'ống nhựa túi bóng'!$D582,0)/3290</f>
        <v>0</v>
      </c>
      <c r="T582" s="92">
        <f t="shared" si="103"/>
        <v>0</v>
      </c>
    </row>
    <row r="583" spans="1:20" ht="20.100000000000001" customHeight="1">
      <c r="A583" s="818"/>
      <c r="B583" s="1072"/>
      <c r="C583" s="46" t="s">
        <v>1047</v>
      </c>
      <c r="D583" s="441">
        <v>0.3</v>
      </c>
      <c r="E583" s="784"/>
      <c r="F583" s="784"/>
      <c r="G583" s="784"/>
      <c r="H583" s="92">
        <f t="array" ref="H583">IFERROR(ROUND(INDEX(FCSTSDV!$D$2:$L$2001,MATCH('ống nhựa túi bóng'!$C583,FCSTSDV!$C$2:$C$2001,0),MATCH('ống nhựa túi bóng'!H$3,FCSTSDV!$D$1:$L$1,0)),1)*'ống nhựa túi bóng'!$D583,0)/3290</f>
        <v>0</v>
      </c>
      <c r="I583" s="92">
        <f t="array" ref="I583">IFERROR(ROUND(INDEX(FCSTSDV!$D$2:$L$2001,MATCH('ống nhựa túi bóng'!$C583,FCSTSDV!$C$2:$C$2001,0),MATCH('ống nhựa túi bóng'!I$3,FCSTSDV!$D$1:$L$1,0)),1)*'ống nhựa túi bóng'!$D583,0)/3290</f>
        <v>0</v>
      </c>
      <c r="J583" s="92">
        <f t="array" ref="J583">IFERROR(ROUND(INDEX(FCSTSDV!$D$2:$L$2001,MATCH('ống nhựa túi bóng'!$C583,FCSTSDV!$C$2:$C$2001,0),MATCH('ống nhựa túi bóng'!J$3,FCSTSDV!$D$1:$L$1,0)),1)*'ống nhựa túi bóng'!$D583,0)/3290</f>
        <v>0</v>
      </c>
      <c r="K583" s="92">
        <f t="array" ref="K583">IFERROR(ROUND(INDEX(FCSTSDV!$D$2:$L$2001,MATCH('ống nhựa túi bóng'!$C583,FCSTSDV!$C$2:$C$2001,0),MATCH('ống nhựa túi bóng'!K$3,FCSTSDV!$D$1:$L$1,0)),1)*'ống nhựa túi bóng'!$D583,0)/3290</f>
        <v>0</v>
      </c>
      <c r="L583" s="92">
        <f t="array" ref="L583">IFERROR(ROUND(INDEX(FCSTSDV!$D$2:$L$2001,MATCH('ống nhựa túi bóng'!$C583,FCSTSDV!$C$2:$C$2001,0),MATCH('ống nhựa túi bóng'!L$3,FCSTSDV!$D$1:$L$1,0)),1)*'ống nhựa túi bóng'!$D583,0)/3290</f>
        <v>0</v>
      </c>
      <c r="M583" s="92">
        <f t="array" ref="M583">IFERROR(ROUND(INDEX(FCSTSDV!$D$2:$L$2001,MATCH('ống nhựa túi bóng'!$C583,FCSTSDV!$C$2:$C$2001,0),MATCH('ống nhựa túi bóng'!M$3,FCSTSDV!$D$1:$L$1,0)),1)*'ống nhựa túi bóng'!$D583,0)/3290</f>
        <v>0</v>
      </c>
      <c r="N583" s="92">
        <f t="array" ref="N583">IFERROR(ROUND(INDEX(FCSTSDV!$D$2:$L$2001,MATCH('ống nhựa túi bóng'!$C583,FCSTSDV!$C$2:$C$2001,0),MATCH('ống nhựa túi bóng'!N$3,FCSTSDV!$D$1:$L$1,0)),1)*'ống nhựa túi bóng'!$D583,0)/3290</f>
        <v>0</v>
      </c>
      <c r="O583" s="92">
        <f t="array" ref="O583">IFERROR(ROUND(INDEX(FCSTSDV!$D$2:$L$2001,MATCH('ống nhựa túi bóng'!$C583,FCSTSDV!$C$2:$C$2001,0),MATCH('ống nhựa túi bóng'!O$3,FCSTSDV!$D$1:$L$1,0)),1)*'ống nhựa túi bóng'!$D583,0)/3290</f>
        <v>0</v>
      </c>
      <c r="P583" s="92">
        <f t="array" ref="P583">IFERROR(ROUND(INDEX(FCSTSDV!$D$2:$L$2001,MATCH('ống nhựa túi bóng'!$C583,FCSTSDV!$C$2:$C$2001,0),MATCH('ống nhựa túi bóng'!P$3,FCSTSDV!$D$1:$L$1,0)),1)*'ống nhựa túi bóng'!$D583,0)/3290</f>
        <v>0</v>
      </c>
      <c r="Q583" s="92">
        <f t="array" ref="Q583">IFERROR(ROUND(INDEX(FCSTSDV!$D$2:$L$2001,MATCH('ống nhựa túi bóng'!$C583,FCSTSDV!$C$2:$C$2001,0),MATCH('ống nhựa túi bóng'!Q$3,FCSTSDV!$D$1:$L$1,0)),1)*'ống nhựa túi bóng'!$D583,0)/3290</f>
        <v>0</v>
      </c>
      <c r="R583" s="92">
        <f t="array" ref="R583">IFERROR(ROUND(INDEX(FCSTSDV!$D$2:$L$2001,MATCH('ống nhựa túi bóng'!$C583,FCSTSDV!$C$2:$C$2001,0),MATCH('ống nhựa túi bóng'!R$3,FCSTSDV!$D$1:$L$1,0)),1)*'ống nhựa túi bóng'!$D583,0)/3290</f>
        <v>0</v>
      </c>
      <c r="S583" s="92">
        <f t="array" ref="S583">IFERROR(ROUND(INDEX(FCSTSDV!$D$2:$L$2001,MATCH('ống nhựa túi bóng'!$C583,FCSTSDV!$C$2:$C$2001,0),MATCH('ống nhựa túi bóng'!S$3,FCSTSDV!$D$1:$L$1,0)),1)*'ống nhựa túi bóng'!$D583,0)/3290</f>
        <v>0</v>
      </c>
      <c r="T583" s="92">
        <f t="shared" ref="T583:T637" si="149">+SUM(H583:P583)</f>
        <v>0</v>
      </c>
    </row>
    <row r="584" spans="1:20" ht="20.100000000000001" customHeight="1">
      <c r="A584" s="818"/>
      <c r="B584" s="1072"/>
      <c r="C584" s="46" t="s">
        <v>1049</v>
      </c>
      <c r="D584" s="441">
        <v>0.3</v>
      </c>
      <c r="E584" s="784"/>
      <c r="F584" s="784"/>
      <c r="G584" s="784"/>
      <c r="H584" s="92">
        <f t="array" ref="H584">IFERROR(ROUND(INDEX(FCSTSDV!$D$2:$L$2001,MATCH('ống nhựa túi bóng'!$C584,FCSTSDV!$C$2:$C$2001,0),MATCH('ống nhựa túi bóng'!H$3,FCSTSDV!$D$1:$L$1,0)),1)*'ống nhựa túi bóng'!$D584,0)/3290</f>
        <v>0</v>
      </c>
      <c r="I584" s="92">
        <f t="array" ref="I584">IFERROR(ROUND(INDEX(FCSTSDV!$D$2:$L$2001,MATCH('ống nhựa túi bóng'!$C584,FCSTSDV!$C$2:$C$2001,0),MATCH('ống nhựa túi bóng'!I$3,FCSTSDV!$D$1:$L$1,0)),1)*'ống nhựa túi bóng'!$D584,0)/3290</f>
        <v>0</v>
      </c>
      <c r="J584" s="92">
        <f t="array" ref="J584">IFERROR(ROUND(INDEX(FCSTSDV!$D$2:$L$2001,MATCH('ống nhựa túi bóng'!$C584,FCSTSDV!$C$2:$C$2001,0),MATCH('ống nhựa túi bóng'!J$3,FCSTSDV!$D$1:$L$1,0)),1)*'ống nhựa túi bóng'!$D584,0)/3290</f>
        <v>0</v>
      </c>
      <c r="K584" s="92">
        <f t="array" ref="K584">IFERROR(ROUND(INDEX(FCSTSDV!$D$2:$L$2001,MATCH('ống nhựa túi bóng'!$C584,FCSTSDV!$C$2:$C$2001,0),MATCH('ống nhựa túi bóng'!K$3,FCSTSDV!$D$1:$L$1,0)),1)*'ống nhựa túi bóng'!$D584,0)/3290</f>
        <v>0</v>
      </c>
      <c r="L584" s="92">
        <f t="array" ref="L584">IFERROR(ROUND(INDEX(FCSTSDV!$D$2:$L$2001,MATCH('ống nhựa túi bóng'!$C584,FCSTSDV!$C$2:$C$2001,0),MATCH('ống nhựa túi bóng'!L$3,FCSTSDV!$D$1:$L$1,0)),1)*'ống nhựa túi bóng'!$D584,0)/3290</f>
        <v>0</v>
      </c>
      <c r="M584" s="92">
        <f t="array" ref="M584">IFERROR(ROUND(INDEX(FCSTSDV!$D$2:$L$2001,MATCH('ống nhựa túi bóng'!$C584,FCSTSDV!$C$2:$C$2001,0),MATCH('ống nhựa túi bóng'!M$3,FCSTSDV!$D$1:$L$1,0)),1)*'ống nhựa túi bóng'!$D584,0)/3290</f>
        <v>0</v>
      </c>
      <c r="N584" s="92">
        <f t="array" ref="N584">IFERROR(ROUND(INDEX(FCSTSDV!$D$2:$L$2001,MATCH('ống nhựa túi bóng'!$C584,FCSTSDV!$C$2:$C$2001,0),MATCH('ống nhựa túi bóng'!N$3,FCSTSDV!$D$1:$L$1,0)),1)*'ống nhựa túi bóng'!$D584,0)/3290</f>
        <v>0</v>
      </c>
      <c r="O584" s="92">
        <f t="array" ref="O584">IFERROR(ROUND(INDEX(FCSTSDV!$D$2:$L$2001,MATCH('ống nhựa túi bóng'!$C584,FCSTSDV!$C$2:$C$2001,0),MATCH('ống nhựa túi bóng'!O$3,FCSTSDV!$D$1:$L$1,0)),1)*'ống nhựa túi bóng'!$D584,0)/3290</f>
        <v>0</v>
      </c>
      <c r="P584" s="92">
        <f t="array" ref="P584">IFERROR(ROUND(INDEX(FCSTSDV!$D$2:$L$2001,MATCH('ống nhựa túi bóng'!$C584,FCSTSDV!$C$2:$C$2001,0),MATCH('ống nhựa túi bóng'!P$3,FCSTSDV!$D$1:$L$1,0)),1)*'ống nhựa túi bóng'!$D584,0)/3290</f>
        <v>0</v>
      </c>
      <c r="Q584" s="92">
        <f t="array" ref="Q584">IFERROR(ROUND(INDEX(FCSTSDV!$D$2:$L$2001,MATCH('ống nhựa túi bóng'!$C584,FCSTSDV!$C$2:$C$2001,0),MATCH('ống nhựa túi bóng'!Q$3,FCSTSDV!$D$1:$L$1,0)),1)*'ống nhựa túi bóng'!$D584,0)/3290</f>
        <v>0</v>
      </c>
      <c r="R584" s="92">
        <f t="array" ref="R584">IFERROR(ROUND(INDEX(FCSTSDV!$D$2:$L$2001,MATCH('ống nhựa túi bóng'!$C584,FCSTSDV!$C$2:$C$2001,0),MATCH('ống nhựa túi bóng'!R$3,FCSTSDV!$D$1:$L$1,0)),1)*'ống nhựa túi bóng'!$D584,0)/3290</f>
        <v>0</v>
      </c>
      <c r="S584" s="92">
        <f t="array" ref="S584">IFERROR(ROUND(INDEX(FCSTSDV!$D$2:$L$2001,MATCH('ống nhựa túi bóng'!$C584,FCSTSDV!$C$2:$C$2001,0),MATCH('ống nhựa túi bóng'!S$3,FCSTSDV!$D$1:$L$1,0)),1)*'ống nhựa túi bóng'!$D584,0)/3290</f>
        <v>0</v>
      </c>
      <c r="T584" s="92">
        <f t="shared" si="149"/>
        <v>0</v>
      </c>
    </row>
    <row r="585" spans="1:20" ht="20.100000000000001" customHeight="1">
      <c r="A585" s="818"/>
      <c r="B585" s="1072"/>
      <c r="C585" s="46" t="s">
        <v>1051</v>
      </c>
      <c r="D585" s="441">
        <v>0.3</v>
      </c>
      <c r="E585" s="784"/>
      <c r="F585" s="784"/>
      <c r="G585" s="784"/>
      <c r="H585" s="92">
        <f t="array" ref="H585">IFERROR(ROUND(INDEX(FCSTSDV!$D$2:$L$2001,MATCH('ống nhựa túi bóng'!$C585,FCSTSDV!$C$2:$C$2001,0),MATCH('ống nhựa túi bóng'!H$3,FCSTSDV!$D$1:$L$1,0)),1)*'ống nhựa túi bóng'!$D585,0)/3290</f>
        <v>0</v>
      </c>
      <c r="I585" s="92">
        <f t="array" ref="I585">IFERROR(ROUND(INDEX(FCSTSDV!$D$2:$L$2001,MATCH('ống nhựa túi bóng'!$C585,FCSTSDV!$C$2:$C$2001,0),MATCH('ống nhựa túi bóng'!I$3,FCSTSDV!$D$1:$L$1,0)),1)*'ống nhựa túi bóng'!$D585,0)/3290</f>
        <v>0</v>
      </c>
      <c r="J585" s="92">
        <f t="array" ref="J585">IFERROR(ROUND(INDEX(FCSTSDV!$D$2:$L$2001,MATCH('ống nhựa túi bóng'!$C585,FCSTSDV!$C$2:$C$2001,0),MATCH('ống nhựa túi bóng'!J$3,FCSTSDV!$D$1:$L$1,0)),1)*'ống nhựa túi bóng'!$D585,0)/3290</f>
        <v>0</v>
      </c>
      <c r="K585" s="92">
        <f t="array" ref="K585">IFERROR(ROUND(INDEX(FCSTSDV!$D$2:$L$2001,MATCH('ống nhựa túi bóng'!$C585,FCSTSDV!$C$2:$C$2001,0),MATCH('ống nhựa túi bóng'!K$3,FCSTSDV!$D$1:$L$1,0)),1)*'ống nhựa túi bóng'!$D585,0)/3290</f>
        <v>0</v>
      </c>
      <c r="L585" s="92">
        <f t="array" ref="L585">IFERROR(ROUND(INDEX(FCSTSDV!$D$2:$L$2001,MATCH('ống nhựa túi bóng'!$C585,FCSTSDV!$C$2:$C$2001,0),MATCH('ống nhựa túi bóng'!L$3,FCSTSDV!$D$1:$L$1,0)),1)*'ống nhựa túi bóng'!$D585,0)/3290</f>
        <v>0</v>
      </c>
      <c r="M585" s="92">
        <f t="array" ref="M585">IFERROR(ROUND(INDEX(FCSTSDV!$D$2:$L$2001,MATCH('ống nhựa túi bóng'!$C585,FCSTSDV!$C$2:$C$2001,0),MATCH('ống nhựa túi bóng'!M$3,FCSTSDV!$D$1:$L$1,0)),1)*'ống nhựa túi bóng'!$D585,0)/3290</f>
        <v>0</v>
      </c>
      <c r="N585" s="92">
        <f t="array" ref="N585">IFERROR(ROUND(INDEX(FCSTSDV!$D$2:$L$2001,MATCH('ống nhựa túi bóng'!$C585,FCSTSDV!$C$2:$C$2001,0),MATCH('ống nhựa túi bóng'!N$3,FCSTSDV!$D$1:$L$1,0)),1)*'ống nhựa túi bóng'!$D585,0)/3290</f>
        <v>0</v>
      </c>
      <c r="O585" s="92">
        <f t="array" ref="O585">IFERROR(ROUND(INDEX(FCSTSDV!$D$2:$L$2001,MATCH('ống nhựa túi bóng'!$C585,FCSTSDV!$C$2:$C$2001,0),MATCH('ống nhựa túi bóng'!O$3,FCSTSDV!$D$1:$L$1,0)),1)*'ống nhựa túi bóng'!$D585,0)/3290</f>
        <v>0</v>
      </c>
      <c r="P585" s="92">
        <f t="array" ref="P585">IFERROR(ROUND(INDEX(FCSTSDV!$D$2:$L$2001,MATCH('ống nhựa túi bóng'!$C585,FCSTSDV!$C$2:$C$2001,0),MATCH('ống nhựa túi bóng'!P$3,FCSTSDV!$D$1:$L$1,0)),1)*'ống nhựa túi bóng'!$D585,0)/3290</f>
        <v>0</v>
      </c>
      <c r="Q585" s="92">
        <f t="array" ref="Q585">IFERROR(ROUND(INDEX(FCSTSDV!$D$2:$L$2001,MATCH('ống nhựa túi bóng'!$C585,FCSTSDV!$C$2:$C$2001,0),MATCH('ống nhựa túi bóng'!Q$3,FCSTSDV!$D$1:$L$1,0)),1)*'ống nhựa túi bóng'!$D585,0)/3290</f>
        <v>0</v>
      </c>
      <c r="R585" s="92">
        <f t="array" ref="R585">IFERROR(ROUND(INDEX(FCSTSDV!$D$2:$L$2001,MATCH('ống nhựa túi bóng'!$C585,FCSTSDV!$C$2:$C$2001,0),MATCH('ống nhựa túi bóng'!R$3,FCSTSDV!$D$1:$L$1,0)),1)*'ống nhựa túi bóng'!$D585,0)/3290</f>
        <v>0</v>
      </c>
      <c r="S585" s="92">
        <f t="array" ref="S585">IFERROR(ROUND(INDEX(FCSTSDV!$D$2:$L$2001,MATCH('ống nhựa túi bóng'!$C585,FCSTSDV!$C$2:$C$2001,0),MATCH('ống nhựa túi bóng'!S$3,FCSTSDV!$D$1:$L$1,0)),1)*'ống nhựa túi bóng'!$D585,0)/3290</f>
        <v>0</v>
      </c>
      <c r="T585" s="92">
        <f t="shared" si="149"/>
        <v>0</v>
      </c>
    </row>
    <row r="586" spans="1:20" ht="20.100000000000001" customHeight="1">
      <c r="A586" s="818"/>
      <c r="B586" s="1072"/>
      <c r="C586" s="46" t="s">
        <v>1053</v>
      </c>
      <c r="D586" s="441">
        <v>0.3</v>
      </c>
      <c r="E586" s="784"/>
      <c r="F586" s="784"/>
      <c r="G586" s="784"/>
      <c r="H586" s="92">
        <f t="array" ref="H586">IFERROR(ROUND(INDEX(FCSTSDV!$D$2:$L$2001,MATCH('ống nhựa túi bóng'!$C586,FCSTSDV!$C$2:$C$2001,0),MATCH('ống nhựa túi bóng'!H$3,FCSTSDV!$D$1:$L$1,0)),1)*'ống nhựa túi bóng'!$D586,0)/3290</f>
        <v>0</v>
      </c>
      <c r="I586" s="92">
        <f t="array" ref="I586">IFERROR(ROUND(INDEX(FCSTSDV!$D$2:$L$2001,MATCH('ống nhựa túi bóng'!$C586,FCSTSDV!$C$2:$C$2001,0),MATCH('ống nhựa túi bóng'!I$3,FCSTSDV!$D$1:$L$1,0)),1)*'ống nhựa túi bóng'!$D586,0)/3290</f>
        <v>0</v>
      </c>
      <c r="J586" s="92">
        <f t="array" ref="J586">IFERROR(ROUND(INDEX(FCSTSDV!$D$2:$L$2001,MATCH('ống nhựa túi bóng'!$C586,FCSTSDV!$C$2:$C$2001,0),MATCH('ống nhựa túi bóng'!J$3,FCSTSDV!$D$1:$L$1,0)),1)*'ống nhựa túi bóng'!$D586,0)/3290</f>
        <v>0</v>
      </c>
      <c r="K586" s="92">
        <f t="array" ref="K586">IFERROR(ROUND(INDEX(FCSTSDV!$D$2:$L$2001,MATCH('ống nhựa túi bóng'!$C586,FCSTSDV!$C$2:$C$2001,0),MATCH('ống nhựa túi bóng'!K$3,FCSTSDV!$D$1:$L$1,0)),1)*'ống nhựa túi bóng'!$D586,0)/3290</f>
        <v>0</v>
      </c>
      <c r="L586" s="92">
        <f t="array" ref="L586">IFERROR(ROUND(INDEX(FCSTSDV!$D$2:$L$2001,MATCH('ống nhựa túi bóng'!$C586,FCSTSDV!$C$2:$C$2001,0),MATCH('ống nhựa túi bóng'!L$3,FCSTSDV!$D$1:$L$1,0)),1)*'ống nhựa túi bóng'!$D586,0)/3290</f>
        <v>0</v>
      </c>
      <c r="M586" s="92">
        <f t="array" ref="M586">IFERROR(ROUND(INDEX(FCSTSDV!$D$2:$L$2001,MATCH('ống nhựa túi bóng'!$C586,FCSTSDV!$C$2:$C$2001,0),MATCH('ống nhựa túi bóng'!M$3,FCSTSDV!$D$1:$L$1,0)),1)*'ống nhựa túi bóng'!$D586,0)/3290</f>
        <v>0</v>
      </c>
      <c r="N586" s="92">
        <f t="array" ref="N586">IFERROR(ROUND(INDEX(FCSTSDV!$D$2:$L$2001,MATCH('ống nhựa túi bóng'!$C586,FCSTSDV!$C$2:$C$2001,0),MATCH('ống nhựa túi bóng'!N$3,FCSTSDV!$D$1:$L$1,0)),1)*'ống nhựa túi bóng'!$D586,0)/3290</f>
        <v>0</v>
      </c>
      <c r="O586" s="92">
        <f t="array" ref="O586">IFERROR(ROUND(INDEX(FCSTSDV!$D$2:$L$2001,MATCH('ống nhựa túi bóng'!$C586,FCSTSDV!$C$2:$C$2001,0),MATCH('ống nhựa túi bóng'!O$3,FCSTSDV!$D$1:$L$1,0)),1)*'ống nhựa túi bóng'!$D586,0)/3290</f>
        <v>0</v>
      </c>
      <c r="P586" s="92">
        <f t="array" ref="P586">IFERROR(ROUND(INDEX(FCSTSDV!$D$2:$L$2001,MATCH('ống nhựa túi bóng'!$C586,FCSTSDV!$C$2:$C$2001,0),MATCH('ống nhựa túi bóng'!P$3,FCSTSDV!$D$1:$L$1,0)),1)*'ống nhựa túi bóng'!$D586,0)/3290</f>
        <v>0</v>
      </c>
      <c r="Q586" s="92">
        <f t="array" ref="Q586">IFERROR(ROUND(INDEX(FCSTSDV!$D$2:$L$2001,MATCH('ống nhựa túi bóng'!$C586,FCSTSDV!$C$2:$C$2001,0),MATCH('ống nhựa túi bóng'!Q$3,FCSTSDV!$D$1:$L$1,0)),1)*'ống nhựa túi bóng'!$D586,0)/3290</f>
        <v>0</v>
      </c>
      <c r="R586" s="92">
        <f t="array" ref="R586">IFERROR(ROUND(INDEX(FCSTSDV!$D$2:$L$2001,MATCH('ống nhựa túi bóng'!$C586,FCSTSDV!$C$2:$C$2001,0),MATCH('ống nhựa túi bóng'!R$3,FCSTSDV!$D$1:$L$1,0)),1)*'ống nhựa túi bóng'!$D586,0)/3290</f>
        <v>0</v>
      </c>
      <c r="S586" s="92">
        <f t="array" ref="S586">IFERROR(ROUND(INDEX(FCSTSDV!$D$2:$L$2001,MATCH('ống nhựa túi bóng'!$C586,FCSTSDV!$C$2:$C$2001,0),MATCH('ống nhựa túi bóng'!S$3,FCSTSDV!$D$1:$L$1,0)),1)*'ống nhựa túi bóng'!$D586,0)/3290</f>
        <v>0</v>
      </c>
      <c r="T586" s="92">
        <f t="shared" si="149"/>
        <v>0</v>
      </c>
    </row>
    <row r="587" spans="1:20" ht="20.100000000000001" hidden="1" customHeight="1">
      <c r="A587" s="818"/>
      <c r="B587" s="1072"/>
      <c r="C587" s="46" t="s">
        <v>950</v>
      </c>
      <c r="D587" s="441">
        <v>0.2</v>
      </c>
      <c r="E587" s="784"/>
      <c r="F587" s="784"/>
      <c r="G587" s="784"/>
      <c r="H587" s="92">
        <f t="array" ref="H587">IFERROR(ROUND(INDEX(FCSTSDV!$D$2:$L$2001,MATCH('ống nhựa túi bóng'!$C587,FCSTSDV!$C$2:$C$2001,0),MATCH('ống nhựa túi bóng'!H$3,FCSTSDV!$D$1:$L$1,0)),1)*'ống nhựa túi bóng'!$D587,0)/3290</f>
        <v>0</v>
      </c>
      <c r="I587" s="92">
        <f t="array" ref="I587">IFERROR(ROUND(INDEX(FCSTSDV!$D$2:$L$2001,MATCH('ống nhựa túi bóng'!$C587,FCSTSDV!$C$2:$C$2001,0),MATCH('ống nhựa túi bóng'!I$3,FCSTSDV!$D$1:$L$1,0)),1)*'ống nhựa túi bóng'!$D587,0)/3290</f>
        <v>0</v>
      </c>
      <c r="J587" s="92">
        <f>IFERROR(ROUND(INDEX(FCSTSDV!$D$2:$L$2001,MATCH('ống nhựa túi bóng'!$C587,FCSTSDV!$C$2:$C$2001,0),MATCH('ống nhựa túi bóng'!J$3,FCSTSDV!$D$1:$L$1,0)),1)*'ống nhựa túi bóng'!$D587,0)/3290</f>
        <v>3.0395136778115504</v>
      </c>
      <c r="K587" s="92">
        <f t="array" ref="K587">IFERROR(ROUND(INDEX(FCSTSDV!$D$2:$L$2001,MATCH('ống nhựa túi bóng'!$C587,FCSTSDV!$C$2:$C$2001,0),MATCH('ống nhựa túi bóng'!K$3,FCSTSDV!$D$1:$L$1,0)),1)*'ống nhựa túi bóng'!$D587,0)/3290</f>
        <v>4.86322188449848</v>
      </c>
      <c r="L587" s="92">
        <f t="array" ref="L587">IFERROR(ROUND(INDEX(FCSTSDV!$D$2:$L$2001,MATCH('ống nhựa túi bóng'!$C587,FCSTSDV!$C$2:$C$2001,0),MATCH('ống nhựa túi bóng'!L$3,FCSTSDV!$D$1:$L$1,0)),1)*'ống nhựa túi bóng'!$D587,0)/3290</f>
        <v>4.7734346504559273</v>
      </c>
      <c r="M587" s="92">
        <f t="array" ref="M587">IFERROR(ROUND(INDEX(FCSTSDV!$D$2:$L$2001,MATCH('ống nhựa túi bóng'!$C587,FCSTSDV!$C$2:$C$2001,0),MATCH('ống nhựa túi bóng'!M$3,FCSTSDV!$D$1:$L$1,0)),1)*'ống nhựa túi bóng'!$D587,0)/3290</f>
        <v>3.0395136778115504</v>
      </c>
      <c r="N587" s="92">
        <f t="array" ref="N587">IFERROR(ROUND(INDEX(FCSTSDV!$D$2:$L$2001,MATCH('ống nhựa túi bóng'!$C587,FCSTSDV!$C$2:$C$2001,0),MATCH('ống nhựa túi bóng'!N$3,FCSTSDV!$D$1:$L$1,0)),1)*'ống nhựa túi bóng'!$D587,0)/3290</f>
        <v>15.715683890577509</v>
      </c>
      <c r="O587" s="92">
        <f t="array" ref="O587">IFERROR(ROUND(INDEX(FCSTSDV!$D$2:$L$2001,MATCH('ống nhựa túi bóng'!$C587,FCSTSDV!$C$2:$C$2001,0),MATCH('ống nhựa túi bóng'!O$3,FCSTSDV!$D$1:$L$1,0)),1)*'ống nhựa túi bóng'!$D587,0)/3290</f>
        <v>3.0395136778115504</v>
      </c>
      <c r="P587" s="92">
        <f t="array" ref="P587">IFERROR(ROUND(INDEX(FCSTSDV!$D$2:$L$2001,MATCH('ống nhựa túi bóng'!$C587,FCSTSDV!$C$2:$C$2001,0),MATCH('ống nhựa túi bóng'!P$3,FCSTSDV!$D$1:$L$1,0)),1)*'ống nhựa túi bóng'!$D587,0)/3290</f>
        <v>0</v>
      </c>
      <c r="Q587" s="92">
        <f t="array" ref="Q587">IFERROR(ROUND(INDEX(FCSTSDV!$D$2:$L$2001,MATCH('ống nhựa túi bóng'!$C587,FCSTSDV!$C$2:$C$2001,0),MATCH('ống nhựa túi bóng'!Q$3,FCSTSDV!$D$1:$L$1,0)),1)*'ống nhựa túi bóng'!$D587,0)/3290</f>
        <v>0</v>
      </c>
      <c r="R587" s="92">
        <f t="array" ref="R587">IFERROR(ROUND(INDEX(FCSTSDV!$D$2:$L$2001,MATCH('ống nhựa túi bóng'!$C587,FCSTSDV!$C$2:$C$2001,0),MATCH('ống nhựa túi bóng'!R$3,FCSTSDV!$D$1:$L$1,0)),1)*'ống nhựa túi bóng'!$D587,0)/3290</f>
        <v>0</v>
      </c>
      <c r="S587" s="92">
        <f t="array" ref="S587">IFERROR(ROUND(INDEX(FCSTSDV!$D$2:$L$2001,MATCH('ống nhựa túi bóng'!$C587,FCSTSDV!$C$2:$C$2001,0),MATCH('ống nhựa túi bóng'!S$3,FCSTSDV!$D$1:$L$1,0)),1)*'ống nhựa túi bóng'!$D587,0)/3290</f>
        <v>0</v>
      </c>
      <c r="T587" s="92">
        <f t="shared" si="149"/>
        <v>34.470881458966566</v>
      </c>
    </row>
    <row r="588" spans="1:20" ht="20.100000000000001" customHeight="1">
      <c r="A588" s="818"/>
      <c r="B588" s="1072"/>
      <c r="C588" s="46"/>
      <c r="D588" s="441"/>
      <c r="E588" s="784"/>
      <c r="F588" s="784"/>
      <c r="G588" s="784"/>
      <c r="H588" s="92">
        <f t="array" ref="H588">IFERROR(ROUND(INDEX(FCSTSDV!$D$2:$L$2001,MATCH('ống nhựa túi bóng'!$C588,FCSTSDV!$C$2:$C$2001,0),MATCH('ống nhựa túi bóng'!H$3,FCSTSDV!$D$1:$L$1,0)),1)*'ống nhựa túi bóng'!$D588,0)/3290</f>
        <v>0</v>
      </c>
      <c r="I588" s="92">
        <f t="array" ref="I588">IFERROR(ROUND(INDEX(FCSTSDV!$D$2:$L$2001,MATCH('ống nhựa túi bóng'!$C588,FCSTSDV!$C$2:$C$2001,0),MATCH('ống nhựa túi bóng'!I$3,FCSTSDV!$D$1:$L$1,0)),1)*'ống nhựa túi bóng'!$D588,0)/3290</f>
        <v>0</v>
      </c>
      <c r="J588" s="92">
        <f t="array" ref="J588">IFERROR(ROUND(INDEX(FCSTSDV!$D$2:$L$2001,MATCH('ống nhựa túi bóng'!$C588,FCSTSDV!$C$2:$C$2001,0),MATCH('ống nhựa túi bóng'!J$3,FCSTSDV!$D$1:$L$1,0)),1)*'ống nhựa túi bóng'!$D588,0)/3290</f>
        <v>0</v>
      </c>
      <c r="K588" s="92">
        <f t="array" ref="K588">IFERROR(ROUND(INDEX(FCSTSDV!$D$2:$L$2001,MATCH('ống nhựa túi bóng'!$C588,FCSTSDV!$C$2:$C$2001,0),MATCH('ống nhựa túi bóng'!K$3,FCSTSDV!$D$1:$L$1,0)),1)*'ống nhựa túi bóng'!$D588,0)/3290</f>
        <v>0</v>
      </c>
      <c r="L588" s="92">
        <f t="array" ref="L588">IFERROR(ROUND(INDEX(FCSTSDV!$D$2:$L$2001,MATCH('ống nhựa túi bóng'!$C588,FCSTSDV!$C$2:$C$2001,0),MATCH('ống nhựa túi bóng'!L$3,FCSTSDV!$D$1:$L$1,0)),1)*'ống nhựa túi bóng'!$D588,0)/3290</f>
        <v>0</v>
      </c>
      <c r="M588" s="92">
        <f t="array" ref="M588">IFERROR(ROUND(INDEX(FCSTSDV!$D$2:$L$2001,MATCH('ống nhựa túi bóng'!$C588,FCSTSDV!$C$2:$C$2001,0),MATCH('ống nhựa túi bóng'!M$3,FCSTSDV!$D$1:$L$1,0)),1)*'ống nhựa túi bóng'!$D588,0)/3290</f>
        <v>0</v>
      </c>
      <c r="N588" s="92">
        <f t="array" ref="N588">IFERROR(ROUND(INDEX(FCSTSDV!$D$2:$L$2001,MATCH('ống nhựa túi bóng'!$C588,FCSTSDV!$C$2:$C$2001,0),MATCH('ống nhựa túi bóng'!N$3,FCSTSDV!$D$1:$L$1,0)),1)*'ống nhựa túi bóng'!$D588,0)/3290</f>
        <v>0</v>
      </c>
      <c r="O588" s="92">
        <f t="array" ref="O588">IFERROR(ROUND(INDEX(FCSTSDV!$D$2:$L$2001,MATCH('ống nhựa túi bóng'!$C588,FCSTSDV!$C$2:$C$2001,0),MATCH('ống nhựa túi bóng'!O$3,FCSTSDV!$D$1:$L$1,0)),1)*'ống nhựa túi bóng'!$D588,0)/3290</f>
        <v>0</v>
      </c>
      <c r="P588" s="92">
        <f t="array" ref="P588">IFERROR(ROUND(INDEX(FCSTSDV!$D$2:$L$2001,MATCH('ống nhựa túi bóng'!$C588,FCSTSDV!$C$2:$C$2001,0),MATCH('ống nhựa túi bóng'!P$3,FCSTSDV!$D$1:$L$1,0)),1)*'ống nhựa túi bóng'!$D588,0)/3290</f>
        <v>0</v>
      </c>
      <c r="Q588" s="92">
        <f t="array" ref="Q588">IFERROR(ROUND(INDEX(FCSTSDV!$D$2:$L$2001,MATCH('ống nhựa túi bóng'!$C588,FCSTSDV!$C$2:$C$2001,0),MATCH('ống nhựa túi bóng'!Q$3,FCSTSDV!$D$1:$L$1,0)),1)*'ống nhựa túi bóng'!$D588,0)/3290</f>
        <v>0</v>
      </c>
      <c r="R588" s="92">
        <f t="array" ref="R588">IFERROR(ROUND(INDEX(FCSTSDV!$D$2:$L$2001,MATCH('ống nhựa túi bóng'!$C588,FCSTSDV!$C$2:$C$2001,0),MATCH('ống nhựa túi bóng'!R$3,FCSTSDV!$D$1:$L$1,0)),1)*'ống nhựa túi bóng'!$D588,0)/3290</f>
        <v>0</v>
      </c>
      <c r="S588" s="92">
        <f t="array" ref="S588">IFERROR(ROUND(INDEX(FCSTSDV!$D$2:$L$2001,MATCH('ống nhựa túi bóng'!$C588,FCSTSDV!$C$2:$C$2001,0),MATCH('ống nhựa túi bóng'!S$3,FCSTSDV!$D$1:$L$1,0)),1)*'ống nhựa túi bóng'!$D588,0)/3290</f>
        <v>0</v>
      </c>
      <c r="T588" s="92">
        <f t="shared" si="149"/>
        <v>0</v>
      </c>
    </row>
    <row r="589" spans="1:20" ht="20.100000000000001" customHeight="1">
      <c r="A589" s="818"/>
      <c r="B589" s="1072"/>
      <c r="C589" s="46"/>
      <c r="D589" s="441"/>
      <c r="E589" s="784"/>
      <c r="F589" s="784"/>
      <c r="G589" s="784"/>
      <c r="H589" s="92">
        <f t="array" ref="H589">IFERROR(ROUND(INDEX(FCSTSDV!$D$2:$L$2001,MATCH('ống nhựa túi bóng'!$C589,FCSTSDV!$C$2:$C$2001,0),MATCH('ống nhựa túi bóng'!H$3,FCSTSDV!$D$1:$L$1,0)),1)*'ống nhựa túi bóng'!$D589,0)/3290</f>
        <v>0</v>
      </c>
      <c r="I589" s="92">
        <f t="array" ref="I589">IFERROR(ROUND(INDEX(FCSTSDV!$D$2:$L$2001,MATCH('ống nhựa túi bóng'!$C589,FCSTSDV!$C$2:$C$2001,0),MATCH('ống nhựa túi bóng'!I$3,FCSTSDV!$D$1:$L$1,0)),1)*'ống nhựa túi bóng'!$D589,0)/3290</f>
        <v>0</v>
      </c>
      <c r="J589" s="92">
        <f t="array" ref="J589">IFERROR(ROUND(INDEX(FCSTSDV!$D$2:$L$2001,MATCH('ống nhựa túi bóng'!$C589,FCSTSDV!$C$2:$C$2001,0),MATCH('ống nhựa túi bóng'!J$3,FCSTSDV!$D$1:$L$1,0)),1)*'ống nhựa túi bóng'!$D589,0)/3290</f>
        <v>0</v>
      </c>
      <c r="K589" s="92">
        <f t="array" ref="K589">IFERROR(ROUND(INDEX(FCSTSDV!$D$2:$L$2001,MATCH('ống nhựa túi bóng'!$C589,FCSTSDV!$C$2:$C$2001,0),MATCH('ống nhựa túi bóng'!K$3,FCSTSDV!$D$1:$L$1,0)),1)*'ống nhựa túi bóng'!$D589,0)/3290</f>
        <v>0</v>
      </c>
      <c r="L589" s="92">
        <f t="array" ref="L589">IFERROR(ROUND(INDEX(FCSTSDV!$D$2:$L$2001,MATCH('ống nhựa túi bóng'!$C589,FCSTSDV!$C$2:$C$2001,0),MATCH('ống nhựa túi bóng'!L$3,FCSTSDV!$D$1:$L$1,0)),1)*'ống nhựa túi bóng'!$D589,0)/3290</f>
        <v>0</v>
      </c>
      <c r="M589" s="92">
        <f t="array" ref="M589">IFERROR(ROUND(INDEX(FCSTSDV!$D$2:$L$2001,MATCH('ống nhựa túi bóng'!$C589,FCSTSDV!$C$2:$C$2001,0),MATCH('ống nhựa túi bóng'!M$3,FCSTSDV!$D$1:$L$1,0)),1)*'ống nhựa túi bóng'!$D589,0)/3290</f>
        <v>0</v>
      </c>
      <c r="N589" s="92">
        <f t="array" ref="N589">IFERROR(ROUND(INDEX(FCSTSDV!$D$2:$L$2001,MATCH('ống nhựa túi bóng'!$C589,FCSTSDV!$C$2:$C$2001,0),MATCH('ống nhựa túi bóng'!N$3,FCSTSDV!$D$1:$L$1,0)),1)*'ống nhựa túi bóng'!$D589,0)/3290</f>
        <v>0</v>
      </c>
      <c r="O589" s="92">
        <f t="array" ref="O589">IFERROR(ROUND(INDEX(FCSTSDV!$D$2:$L$2001,MATCH('ống nhựa túi bóng'!$C589,FCSTSDV!$C$2:$C$2001,0),MATCH('ống nhựa túi bóng'!O$3,FCSTSDV!$D$1:$L$1,0)),1)*'ống nhựa túi bóng'!$D589,0)/3290</f>
        <v>0</v>
      </c>
      <c r="P589" s="92">
        <f t="array" ref="P589">IFERROR(ROUND(INDEX(FCSTSDV!$D$2:$L$2001,MATCH('ống nhựa túi bóng'!$C589,FCSTSDV!$C$2:$C$2001,0),MATCH('ống nhựa túi bóng'!P$3,FCSTSDV!$D$1:$L$1,0)),1)*'ống nhựa túi bóng'!$D589,0)/3290</f>
        <v>0</v>
      </c>
      <c r="Q589" s="92">
        <f t="array" ref="Q589">IFERROR(ROUND(INDEX(FCSTSDV!$D$2:$L$2001,MATCH('ống nhựa túi bóng'!$C589,FCSTSDV!$C$2:$C$2001,0),MATCH('ống nhựa túi bóng'!Q$3,FCSTSDV!$D$1:$L$1,0)),1)*'ống nhựa túi bóng'!$D589,0)/3290</f>
        <v>0</v>
      </c>
      <c r="R589" s="92">
        <f t="array" ref="R589">IFERROR(ROUND(INDEX(FCSTSDV!$D$2:$L$2001,MATCH('ống nhựa túi bóng'!$C589,FCSTSDV!$C$2:$C$2001,0),MATCH('ống nhựa túi bóng'!R$3,FCSTSDV!$D$1:$L$1,0)),1)*'ống nhựa túi bóng'!$D589,0)/3290</f>
        <v>0</v>
      </c>
      <c r="S589" s="92">
        <f t="array" ref="S589">IFERROR(ROUND(INDEX(FCSTSDV!$D$2:$L$2001,MATCH('ống nhựa túi bóng'!$C589,FCSTSDV!$C$2:$C$2001,0),MATCH('ống nhựa túi bóng'!S$3,FCSTSDV!$D$1:$L$1,0)),1)*'ống nhựa túi bóng'!$D589,0)/3290</f>
        <v>0</v>
      </c>
      <c r="T589" s="92">
        <f t="shared" si="149"/>
        <v>0</v>
      </c>
    </row>
    <row r="590" spans="1:20" ht="20.100000000000001" customHeight="1">
      <c r="A590" s="818"/>
      <c r="B590" s="1072"/>
      <c r="C590" s="46" t="s">
        <v>680</v>
      </c>
      <c r="D590" s="441">
        <v>0.2</v>
      </c>
      <c r="E590" s="784"/>
      <c r="F590" s="784"/>
      <c r="G590" s="784"/>
      <c r="H590" s="92">
        <f t="array" ref="H590">IFERROR(ROUND(INDEX(FCSTSDV!$D$2:$L$2001,MATCH('ống nhựa túi bóng'!$C590,FCSTSDV!$C$2:$C$2001,0),MATCH('ống nhựa túi bóng'!H$3,FCSTSDV!$D$1:$L$1,0)),1)*'ống nhựa túi bóng'!$D590,0)/3290</f>
        <v>0</v>
      </c>
      <c r="I590" s="92">
        <f t="array" ref="I590">IFERROR(ROUND(INDEX(FCSTSDV!$D$2:$L$2001,MATCH('ống nhựa túi bóng'!$C590,FCSTSDV!$C$2:$C$2001,0),MATCH('ống nhựa túi bóng'!I$3,FCSTSDV!$D$1:$L$1,0)),1)*'ống nhựa túi bóng'!$D590,0)/3290</f>
        <v>0</v>
      </c>
      <c r="J590" s="92">
        <f t="array" ref="J590">IFERROR(ROUND(INDEX(FCSTSDV!$D$2:$L$2001,MATCH('ống nhựa túi bóng'!$C590,FCSTSDV!$C$2:$C$2001,0),MATCH('ống nhựa túi bóng'!J$3,FCSTSDV!$D$1:$L$1,0)),1)*'ống nhựa túi bóng'!$D590,0)/3290</f>
        <v>0</v>
      </c>
      <c r="K590" s="92">
        <f t="array" ref="K590">IFERROR(ROUND(INDEX(FCSTSDV!$D$2:$L$2001,MATCH('ống nhựa túi bóng'!$C590,FCSTSDV!$C$2:$C$2001,0),MATCH('ống nhựa túi bóng'!K$3,FCSTSDV!$D$1:$L$1,0)),1)*'ống nhựa túi bóng'!$D590,0)/3290</f>
        <v>0</v>
      </c>
      <c r="L590" s="92">
        <f t="array" ref="L590">IFERROR(ROUND(INDEX(FCSTSDV!$D$2:$L$2001,MATCH('ống nhựa túi bóng'!$C590,FCSTSDV!$C$2:$C$2001,0),MATCH('ống nhựa túi bóng'!L$3,FCSTSDV!$D$1:$L$1,0)),1)*'ống nhựa túi bóng'!$D590,0)/3290</f>
        <v>0</v>
      </c>
      <c r="M590" s="92">
        <f t="array" ref="M590">IFERROR(ROUND(INDEX(FCSTSDV!$D$2:$L$2001,MATCH('ống nhựa túi bóng'!$C590,FCSTSDV!$C$2:$C$2001,0),MATCH('ống nhựa túi bóng'!M$3,FCSTSDV!$D$1:$L$1,0)),1)*'ống nhựa túi bóng'!$D590,0)/3290</f>
        <v>0</v>
      </c>
      <c r="N590" s="92">
        <f t="array" ref="N590">IFERROR(ROUND(INDEX(FCSTSDV!$D$2:$L$2001,MATCH('ống nhựa túi bóng'!$C590,FCSTSDV!$C$2:$C$2001,0),MATCH('ống nhựa túi bóng'!N$3,FCSTSDV!$D$1:$L$1,0)),1)*'ống nhựa túi bóng'!$D590,0)/3290</f>
        <v>0</v>
      </c>
      <c r="O590" s="92">
        <f t="array" ref="O590">IFERROR(ROUND(INDEX(FCSTSDV!$D$2:$L$2001,MATCH('ống nhựa túi bóng'!$C590,FCSTSDV!$C$2:$C$2001,0),MATCH('ống nhựa túi bóng'!O$3,FCSTSDV!$D$1:$L$1,0)),1)*'ống nhựa túi bóng'!$D590,0)/3290</f>
        <v>0</v>
      </c>
      <c r="P590" s="92">
        <f t="array" ref="P590">IFERROR(ROUND(INDEX(FCSTSDV!$D$2:$L$2001,MATCH('ống nhựa túi bóng'!$C590,FCSTSDV!$C$2:$C$2001,0),MATCH('ống nhựa túi bóng'!P$3,FCSTSDV!$D$1:$L$1,0)),1)*'ống nhựa túi bóng'!$D590,0)/3290</f>
        <v>0</v>
      </c>
      <c r="Q590" s="92">
        <f t="array" ref="Q590">IFERROR(ROUND(INDEX(FCSTSDV!$D$2:$L$2001,MATCH('ống nhựa túi bóng'!$C590,FCSTSDV!$C$2:$C$2001,0),MATCH('ống nhựa túi bóng'!Q$3,FCSTSDV!$D$1:$L$1,0)),1)*'ống nhựa túi bóng'!$D590,0)/3290</f>
        <v>0</v>
      </c>
      <c r="R590" s="92">
        <f t="array" ref="R590">IFERROR(ROUND(INDEX(FCSTSDV!$D$2:$L$2001,MATCH('ống nhựa túi bóng'!$C590,FCSTSDV!$C$2:$C$2001,0),MATCH('ống nhựa túi bóng'!R$3,FCSTSDV!$D$1:$L$1,0)),1)*'ống nhựa túi bóng'!$D590,0)/3290</f>
        <v>0</v>
      </c>
      <c r="S590" s="92">
        <f t="array" ref="S590">IFERROR(ROUND(INDEX(FCSTSDV!$D$2:$L$2001,MATCH('ống nhựa túi bóng'!$C590,FCSTSDV!$C$2:$C$2001,0),MATCH('ống nhựa túi bóng'!S$3,FCSTSDV!$D$1:$L$1,0)),1)*'ống nhựa túi bóng'!$D590,0)/3290</f>
        <v>0</v>
      </c>
      <c r="T590" s="92">
        <f t="shared" si="149"/>
        <v>0</v>
      </c>
    </row>
    <row r="591" spans="1:20" ht="20.100000000000001" hidden="1" customHeight="1">
      <c r="A591" s="818"/>
      <c r="B591" s="1072"/>
      <c r="C591" s="46" t="s">
        <v>783</v>
      </c>
      <c r="D591" s="441">
        <v>0.3</v>
      </c>
      <c r="E591" s="784"/>
      <c r="F591" s="784"/>
      <c r="G591" s="784"/>
      <c r="H591" s="92">
        <f t="array" ref="H591">IFERROR(ROUND(INDEX(FCSTSDV!$D$2:$L$2001,MATCH('ống nhựa túi bóng'!$C591,FCSTSDV!$C$2:$C$2001,0),MATCH('ống nhựa túi bóng'!H$3,FCSTSDV!$D$1:$L$1,0)),1)*'ống nhựa túi bóng'!$D591,0)/3290</f>
        <v>0</v>
      </c>
      <c r="I591" s="92">
        <f t="array" ref="I591">IFERROR(ROUND(INDEX(FCSTSDV!$D$2:$L$2001,MATCH('ống nhựa túi bóng'!$C591,FCSTSDV!$C$2:$C$2001,0),MATCH('ống nhựa túi bóng'!I$3,FCSTSDV!$D$1:$L$1,0)),1)*'ống nhựa túi bóng'!$D591,0)/3290</f>
        <v>2.735562310030395</v>
      </c>
      <c r="J591" s="92">
        <f t="array" ref="J591">IFERROR(ROUND(INDEX(FCSTSDV!$D$2:$L$2001,MATCH('ống nhựa túi bóng'!$C591,FCSTSDV!$C$2:$C$2001,0),MATCH('ống nhựa túi bóng'!J$3,FCSTSDV!$D$1:$L$1,0)),1)*'ống nhựa túi bóng'!$D591,0)/3290</f>
        <v>3.8297872340425534</v>
      </c>
      <c r="K591" s="92">
        <f t="array" ref="K591">IFERROR(ROUND(INDEX(FCSTSDV!$D$2:$L$2001,MATCH('ống nhựa túi bóng'!$C591,FCSTSDV!$C$2:$C$2001,0),MATCH('ống nhựa túi bóng'!K$3,FCSTSDV!$D$1:$L$1,0)),1)*'ống nhựa túi bóng'!$D591,0)/3290</f>
        <v>4.1033434650455929</v>
      </c>
      <c r="L591" s="92">
        <f t="array" ref="L591">IFERROR(ROUND(INDEX(FCSTSDV!$D$2:$L$2001,MATCH('ống nhựa túi bóng'!$C591,FCSTSDV!$C$2:$C$2001,0),MATCH('ống nhựa túi bóng'!L$3,FCSTSDV!$D$1:$L$1,0)),1)*'ống nhựa túi bóng'!$D591,0)/3290</f>
        <v>4.1033434650455929</v>
      </c>
      <c r="M591" s="92">
        <f t="array" ref="M591">IFERROR(ROUND(INDEX(FCSTSDV!$D$2:$L$2001,MATCH('ống nhựa túi bóng'!$C591,FCSTSDV!$C$2:$C$2001,0),MATCH('ống nhựa túi bóng'!M$3,FCSTSDV!$D$1:$L$1,0)),1)*'ống nhựa túi bóng'!$D591,0)/3290</f>
        <v>5.4711246200607899</v>
      </c>
      <c r="N591" s="92">
        <f t="array" ref="N591">IFERROR(ROUND(INDEX(FCSTSDV!$D$2:$L$2001,MATCH('ống nhựa túi bóng'!$C591,FCSTSDV!$C$2:$C$2001,0),MATCH('ống nhựa túi bóng'!N$3,FCSTSDV!$D$1:$L$1,0)),1)*'ống nhựa túi bóng'!$D591,0)/3290</f>
        <v>25.714285714285715</v>
      </c>
      <c r="O591" s="92">
        <f t="array" ref="O591">IFERROR(ROUND(INDEX(FCSTSDV!$D$2:$L$2001,MATCH('ống nhựa túi bóng'!$C591,FCSTSDV!$C$2:$C$2001,0),MATCH('ống nhựa túi bóng'!O$3,FCSTSDV!$D$1:$L$1,0)),1)*'ống nhựa túi bóng'!$D591,0)/3290</f>
        <v>34.194528875379937</v>
      </c>
      <c r="P591" s="92">
        <f t="array" ref="P591">IFERROR(ROUND(INDEX(FCSTSDV!$D$2:$L$2001,MATCH('ống nhựa túi bóng'!$C591,FCSTSDV!$C$2:$C$2001,0),MATCH('ống nhựa túi bóng'!P$3,FCSTSDV!$D$1:$L$1,0)),1)*'ống nhựa túi bóng'!$D591,0)/3290</f>
        <v>0</v>
      </c>
      <c r="Q591" s="92">
        <f t="array" ref="Q591">IFERROR(ROUND(INDEX(FCSTSDV!$D$2:$L$2001,MATCH('ống nhựa túi bóng'!$C591,FCSTSDV!$C$2:$C$2001,0),MATCH('ống nhựa túi bóng'!Q$3,FCSTSDV!$D$1:$L$1,0)),1)*'ống nhựa túi bóng'!$D591,0)/3290</f>
        <v>0</v>
      </c>
      <c r="R591" s="92">
        <f t="array" ref="R591">IFERROR(ROUND(INDEX(FCSTSDV!$D$2:$L$2001,MATCH('ống nhựa túi bóng'!$C591,FCSTSDV!$C$2:$C$2001,0),MATCH('ống nhựa túi bóng'!R$3,FCSTSDV!$D$1:$L$1,0)),1)*'ống nhựa túi bóng'!$D591,0)/3290</f>
        <v>0</v>
      </c>
      <c r="S591" s="92">
        <f t="array" ref="S591">IFERROR(ROUND(INDEX(FCSTSDV!$D$2:$L$2001,MATCH('ống nhựa túi bóng'!$C591,FCSTSDV!$C$2:$C$2001,0),MATCH('ống nhựa túi bóng'!S$3,FCSTSDV!$D$1:$L$1,0)),1)*'ống nhựa túi bóng'!$D591,0)/3290</f>
        <v>0</v>
      </c>
      <c r="T591" s="92">
        <f t="shared" si="149"/>
        <v>80.151975683890583</v>
      </c>
    </row>
    <row r="592" spans="1:20" ht="20.100000000000001" hidden="1" customHeight="1">
      <c r="A592" s="818"/>
      <c r="B592" s="1072"/>
      <c r="C592" s="46" t="s">
        <v>736</v>
      </c>
      <c r="D592" s="441">
        <v>0.5</v>
      </c>
      <c r="E592" s="784"/>
      <c r="F592" s="784"/>
      <c r="G592" s="784"/>
      <c r="H592" s="92">
        <f t="array" ref="H592">IFERROR(ROUND(INDEX(FCSTSDV!$D$2:$L$2001,MATCH('ống nhựa túi bóng'!$C592,FCSTSDV!$C$2:$C$2001,0),MATCH('ống nhựa túi bóng'!H$3,FCSTSDV!$D$1:$L$1,0)),1)*'ống nhựa túi bóng'!$D592,0)/3290</f>
        <v>0</v>
      </c>
      <c r="I592" s="92">
        <f t="array" ref="I592">IFERROR(ROUND(INDEX(FCSTSDV!$D$2:$L$2001,MATCH('ống nhựa túi bóng'!$C592,FCSTSDV!$C$2:$C$2001,0),MATCH('ống nhựa túi bóng'!I$3,FCSTSDV!$D$1:$L$1,0)),1)*'ống nhựa túi bóng'!$D592,0)/3290</f>
        <v>1.3677811550151975</v>
      </c>
      <c r="J592" s="92">
        <f t="array" ref="J592">IFERROR(ROUND(INDEX(FCSTSDV!$D$2:$L$2001,MATCH('ống nhựa túi bóng'!$C592,FCSTSDV!$C$2:$C$2001,0),MATCH('ống nhựa túi bóng'!J$3,FCSTSDV!$D$1:$L$1,0)),1)*'ống nhựa túi bóng'!$D592,0)/3290</f>
        <v>1.0334346504559271</v>
      </c>
      <c r="K592" s="92">
        <f t="array" ref="K592">IFERROR(ROUND(INDEX(FCSTSDV!$D$2:$L$2001,MATCH('ống nhựa túi bóng'!$C592,FCSTSDV!$C$2:$C$2001,0),MATCH('ống nhựa túi bóng'!K$3,FCSTSDV!$D$1:$L$1,0)),1)*'ống nhựa túi bóng'!$D592,0)/3290</f>
        <v>0</v>
      </c>
      <c r="L592" s="92">
        <f t="array" ref="L592">IFERROR(ROUND(INDEX(FCSTSDV!$D$2:$L$2001,MATCH('ống nhựa túi bóng'!$C592,FCSTSDV!$C$2:$C$2001,0),MATCH('ống nhựa túi bóng'!L$3,FCSTSDV!$D$1:$L$1,0)),1)*'ống nhựa túi bóng'!$D592,0)/3290</f>
        <v>0</v>
      </c>
      <c r="M592" s="92">
        <f t="array" ref="M592">IFERROR(ROUND(INDEX(FCSTSDV!$D$2:$L$2001,MATCH('ống nhựa túi bóng'!$C592,FCSTSDV!$C$2:$C$2001,0),MATCH('ống nhựa túi bóng'!M$3,FCSTSDV!$D$1:$L$1,0)),1)*'ống nhựa túi bóng'!$D592,0)/3290</f>
        <v>0</v>
      </c>
      <c r="N592" s="92">
        <f t="array" ref="N592">IFERROR(ROUND(INDEX(FCSTSDV!$D$2:$L$2001,MATCH('ống nhựa túi bóng'!$C592,FCSTSDV!$C$2:$C$2001,0),MATCH('ống nhựa túi bóng'!N$3,FCSTSDV!$D$1:$L$1,0)),1)*'ống nhựa túi bóng'!$D592,0)/3290</f>
        <v>2.4012158054711246</v>
      </c>
      <c r="O592" s="92">
        <f t="array" ref="O592">IFERROR(ROUND(INDEX(FCSTSDV!$D$2:$L$2001,MATCH('ống nhựa túi bóng'!$C592,FCSTSDV!$C$2:$C$2001,0),MATCH('ống nhựa túi bóng'!O$3,FCSTSDV!$D$1:$L$1,0)),1)*'ống nhựa túi bóng'!$D592,0)/3290</f>
        <v>0</v>
      </c>
      <c r="P592" s="92">
        <f t="array" ref="P592">IFERROR(ROUND(INDEX(FCSTSDV!$D$2:$L$2001,MATCH('ống nhựa túi bóng'!$C592,FCSTSDV!$C$2:$C$2001,0),MATCH('ống nhựa túi bóng'!P$3,FCSTSDV!$D$1:$L$1,0)),1)*'ống nhựa túi bóng'!$D592,0)/3290</f>
        <v>0</v>
      </c>
      <c r="Q592" s="92">
        <f t="array" ref="Q592">IFERROR(ROUND(INDEX(FCSTSDV!$D$2:$L$2001,MATCH('ống nhựa túi bóng'!$C592,FCSTSDV!$C$2:$C$2001,0),MATCH('ống nhựa túi bóng'!Q$3,FCSTSDV!$D$1:$L$1,0)),1)*'ống nhựa túi bóng'!$D592,0)/3290</f>
        <v>0</v>
      </c>
      <c r="R592" s="92">
        <f t="array" ref="R592">IFERROR(ROUND(INDEX(FCSTSDV!$D$2:$L$2001,MATCH('ống nhựa túi bóng'!$C592,FCSTSDV!$C$2:$C$2001,0),MATCH('ống nhựa túi bóng'!R$3,FCSTSDV!$D$1:$L$1,0)),1)*'ống nhựa túi bóng'!$D592,0)/3290</f>
        <v>0</v>
      </c>
      <c r="S592" s="92">
        <f t="array" ref="S592">IFERROR(ROUND(INDEX(FCSTSDV!$D$2:$L$2001,MATCH('ống nhựa túi bóng'!$C592,FCSTSDV!$C$2:$C$2001,0),MATCH('ống nhựa túi bóng'!S$3,FCSTSDV!$D$1:$L$1,0)),1)*'ống nhựa túi bóng'!$D592,0)/3290</f>
        <v>0</v>
      </c>
      <c r="T592" s="92">
        <f t="shared" si="149"/>
        <v>4.8024316109422491</v>
      </c>
    </row>
    <row r="593" spans="1:20" ht="20.100000000000001" hidden="1" customHeight="1">
      <c r="A593" s="818"/>
      <c r="B593" s="1072"/>
      <c r="C593" s="46" t="s">
        <v>779</v>
      </c>
      <c r="D593" s="441">
        <v>0.3</v>
      </c>
      <c r="E593" s="784"/>
      <c r="F593" s="784"/>
      <c r="G593" s="784"/>
      <c r="H593" s="92">
        <f t="array" ref="H593">IFERROR(ROUND(INDEX(FCSTSDV!$D$2:$L$2001,MATCH('ống nhựa túi bóng'!$C593,FCSTSDV!$C$2:$C$2001,0),MATCH('ống nhựa túi bóng'!H$3,FCSTSDV!$D$1:$L$1,0)),1)*'ống nhựa túi bóng'!$D593,0)/3290</f>
        <v>0</v>
      </c>
      <c r="I593" s="92">
        <f t="array" ref="I593">IFERROR(ROUND(INDEX(FCSTSDV!$D$2:$L$2001,MATCH('ống nhựa túi bóng'!$C593,FCSTSDV!$C$2:$C$2001,0),MATCH('ống nhựa túi bóng'!I$3,FCSTSDV!$D$1:$L$1,0)),1)*'ống nhựa túi bóng'!$D593,0)/3290</f>
        <v>2.735562310030395</v>
      </c>
      <c r="J593" s="92">
        <f t="array" ref="J593">IFERROR(ROUND(INDEX(FCSTSDV!$D$2:$L$2001,MATCH('ống nhựa túi bóng'!$C593,FCSTSDV!$C$2:$C$2001,0),MATCH('ống nhựa túi bóng'!J$3,FCSTSDV!$D$1:$L$1,0)),1)*'ống nhựa túi bóng'!$D593,0)/3290</f>
        <v>3.8297872340425534</v>
      </c>
      <c r="K593" s="92">
        <f t="array" ref="K593">IFERROR(ROUND(INDEX(FCSTSDV!$D$2:$L$2001,MATCH('ống nhựa túi bóng'!$C593,FCSTSDV!$C$2:$C$2001,0),MATCH('ống nhựa túi bóng'!K$3,FCSTSDV!$D$1:$L$1,0)),1)*'ống nhựa túi bóng'!$D593,0)/3290</f>
        <v>4.1033434650455929</v>
      </c>
      <c r="L593" s="92">
        <f t="array" ref="L593">IFERROR(ROUND(INDEX(FCSTSDV!$D$2:$L$2001,MATCH('ống nhựa túi bóng'!$C593,FCSTSDV!$C$2:$C$2001,0),MATCH('ống nhựa túi bóng'!L$3,FCSTSDV!$D$1:$L$1,0)),1)*'ống nhựa túi bóng'!$D593,0)/3290</f>
        <v>4.1033434650455929</v>
      </c>
      <c r="M593" s="92">
        <f t="array" ref="M593">IFERROR(ROUND(INDEX(FCSTSDV!$D$2:$L$2001,MATCH('ống nhựa túi bóng'!$C593,FCSTSDV!$C$2:$C$2001,0),MATCH('ống nhựa túi bóng'!M$3,FCSTSDV!$D$1:$L$1,0)),1)*'ống nhựa túi bóng'!$D593,0)/3290</f>
        <v>5.4711246200607899</v>
      </c>
      <c r="N593" s="92">
        <f t="array" ref="N593">IFERROR(ROUND(INDEX(FCSTSDV!$D$2:$L$2001,MATCH('ống nhựa túi bóng'!$C593,FCSTSDV!$C$2:$C$2001,0),MATCH('ống nhựa túi bóng'!N$3,FCSTSDV!$D$1:$L$1,0)),1)*'ống nhựa túi bóng'!$D593,0)/3290</f>
        <v>25.714285714285715</v>
      </c>
      <c r="O593" s="92">
        <f t="array" ref="O593">IFERROR(ROUND(INDEX(FCSTSDV!$D$2:$L$2001,MATCH('ống nhựa túi bóng'!$C593,FCSTSDV!$C$2:$C$2001,0),MATCH('ống nhựa túi bóng'!O$3,FCSTSDV!$D$1:$L$1,0)),1)*'ống nhựa túi bóng'!$D593,0)/3290</f>
        <v>34.194528875379937</v>
      </c>
      <c r="P593" s="92">
        <f t="array" ref="P593">IFERROR(ROUND(INDEX(FCSTSDV!$D$2:$L$2001,MATCH('ống nhựa túi bóng'!$C593,FCSTSDV!$C$2:$C$2001,0),MATCH('ống nhựa túi bóng'!P$3,FCSTSDV!$D$1:$L$1,0)),1)*'ống nhựa túi bóng'!$D593,0)/3290</f>
        <v>0</v>
      </c>
      <c r="Q593" s="92">
        <f t="array" ref="Q593">IFERROR(ROUND(INDEX(FCSTSDV!$D$2:$L$2001,MATCH('ống nhựa túi bóng'!$C593,FCSTSDV!$C$2:$C$2001,0),MATCH('ống nhựa túi bóng'!Q$3,FCSTSDV!$D$1:$L$1,0)),1)*'ống nhựa túi bóng'!$D593,0)/3290</f>
        <v>0</v>
      </c>
      <c r="R593" s="92">
        <f t="array" ref="R593">IFERROR(ROUND(INDEX(FCSTSDV!$D$2:$L$2001,MATCH('ống nhựa túi bóng'!$C593,FCSTSDV!$C$2:$C$2001,0),MATCH('ống nhựa túi bóng'!R$3,FCSTSDV!$D$1:$L$1,0)),1)*'ống nhựa túi bóng'!$D593,0)/3290</f>
        <v>0</v>
      </c>
      <c r="S593" s="92">
        <f t="array" ref="S593">IFERROR(ROUND(INDEX(FCSTSDV!$D$2:$L$2001,MATCH('ống nhựa túi bóng'!$C593,FCSTSDV!$C$2:$C$2001,0),MATCH('ống nhựa túi bóng'!S$3,FCSTSDV!$D$1:$L$1,0)),1)*'ống nhựa túi bóng'!$D593,0)/3290</f>
        <v>0</v>
      </c>
      <c r="T593" s="92">
        <f t="shared" si="149"/>
        <v>80.151975683890583</v>
      </c>
    </row>
    <row r="594" spans="1:20" ht="20.100000000000001" customHeight="1">
      <c r="A594" s="818"/>
      <c r="B594" s="1072"/>
      <c r="C594" s="46" t="s">
        <v>679</v>
      </c>
      <c r="D594" s="441">
        <v>0.3</v>
      </c>
      <c r="E594" s="784"/>
      <c r="F594" s="784"/>
      <c r="G594" s="784"/>
      <c r="H594" s="92">
        <f t="array" ref="H594">IFERROR(ROUND(INDEX(FCSTSDV!$D$2:$L$2001,MATCH('ống nhựa túi bóng'!$C594,FCSTSDV!$C$2:$C$2001,0),MATCH('ống nhựa túi bóng'!H$3,FCSTSDV!$D$1:$L$1,0)),1)*'ống nhựa túi bóng'!$D594,0)/3290</f>
        <v>0</v>
      </c>
      <c r="I594" s="92">
        <f t="array" ref="I594">IFERROR(ROUND(INDEX(FCSTSDV!$D$2:$L$2001,MATCH('ống nhựa túi bóng'!$C594,FCSTSDV!$C$2:$C$2001,0),MATCH('ống nhựa túi bóng'!I$3,FCSTSDV!$D$1:$L$1,0)),1)*'ống nhựa túi bóng'!$D594,0)/3290</f>
        <v>0</v>
      </c>
      <c r="J594" s="92">
        <f t="array" ref="J594">IFERROR(ROUND(INDEX(FCSTSDV!$D$2:$L$2001,MATCH('ống nhựa túi bóng'!$C594,FCSTSDV!$C$2:$C$2001,0),MATCH('ống nhựa túi bóng'!J$3,FCSTSDV!$D$1:$L$1,0)),1)*'ống nhựa túi bóng'!$D594,0)/3290</f>
        <v>0</v>
      </c>
      <c r="K594" s="92">
        <f t="array" ref="K594">IFERROR(ROUND(INDEX(FCSTSDV!$D$2:$L$2001,MATCH('ống nhựa túi bóng'!$C594,FCSTSDV!$C$2:$C$2001,0),MATCH('ống nhựa túi bóng'!K$3,FCSTSDV!$D$1:$L$1,0)),1)*'ống nhựa túi bóng'!$D594,0)/3290</f>
        <v>0</v>
      </c>
      <c r="L594" s="92">
        <f t="array" ref="L594">IFERROR(ROUND(INDEX(FCSTSDV!$D$2:$L$2001,MATCH('ống nhựa túi bóng'!$C594,FCSTSDV!$C$2:$C$2001,0),MATCH('ống nhựa túi bóng'!L$3,FCSTSDV!$D$1:$L$1,0)),1)*'ống nhựa túi bóng'!$D594,0)/3290</f>
        <v>0</v>
      </c>
      <c r="M594" s="92">
        <f t="array" ref="M594">IFERROR(ROUND(INDEX(FCSTSDV!$D$2:$L$2001,MATCH('ống nhựa túi bóng'!$C594,FCSTSDV!$C$2:$C$2001,0),MATCH('ống nhựa túi bóng'!M$3,FCSTSDV!$D$1:$L$1,0)),1)*'ống nhựa túi bóng'!$D594,0)/3290</f>
        <v>0</v>
      </c>
      <c r="N594" s="92">
        <f t="array" ref="N594">IFERROR(ROUND(INDEX(FCSTSDV!$D$2:$L$2001,MATCH('ống nhựa túi bóng'!$C594,FCSTSDV!$C$2:$C$2001,0),MATCH('ống nhựa túi bóng'!N$3,FCSTSDV!$D$1:$L$1,0)),1)*'ống nhựa túi bóng'!$D594,0)/3290</f>
        <v>0</v>
      </c>
      <c r="O594" s="92">
        <f t="array" ref="O594">IFERROR(ROUND(INDEX(FCSTSDV!$D$2:$L$2001,MATCH('ống nhựa túi bóng'!$C594,FCSTSDV!$C$2:$C$2001,0),MATCH('ống nhựa túi bóng'!O$3,FCSTSDV!$D$1:$L$1,0)),1)*'ống nhựa túi bóng'!$D594,0)/3290</f>
        <v>0</v>
      </c>
      <c r="P594" s="92">
        <f t="array" ref="P594">IFERROR(ROUND(INDEX(FCSTSDV!$D$2:$L$2001,MATCH('ống nhựa túi bóng'!$C594,FCSTSDV!$C$2:$C$2001,0),MATCH('ống nhựa túi bóng'!P$3,FCSTSDV!$D$1:$L$1,0)),1)*'ống nhựa túi bóng'!$D594,0)/3290</f>
        <v>0</v>
      </c>
      <c r="Q594" s="92">
        <f t="array" ref="Q594">IFERROR(ROUND(INDEX(FCSTSDV!$D$2:$L$2001,MATCH('ống nhựa túi bóng'!$C594,FCSTSDV!$C$2:$C$2001,0),MATCH('ống nhựa túi bóng'!Q$3,FCSTSDV!$D$1:$L$1,0)),1)*'ống nhựa túi bóng'!$D594,0)/3290</f>
        <v>0</v>
      </c>
      <c r="R594" s="92">
        <f t="array" ref="R594">IFERROR(ROUND(INDEX(FCSTSDV!$D$2:$L$2001,MATCH('ống nhựa túi bóng'!$C594,FCSTSDV!$C$2:$C$2001,0),MATCH('ống nhựa túi bóng'!R$3,FCSTSDV!$D$1:$L$1,0)),1)*'ống nhựa túi bóng'!$D594,0)/3290</f>
        <v>0</v>
      </c>
      <c r="S594" s="92">
        <f t="array" ref="S594">IFERROR(ROUND(INDEX(FCSTSDV!$D$2:$L$2001,MATCH('ống nhựa túi bóng'!$C594,FCSTSDV!$C$2:$C$2001,0),MATCH('ống nhựa túi bóng'!S$3,FCSTSDV!$D$1:$L$1,0)),1)*'ống nhựa túi bóng'!$D594,0)/3290</f>
        <v>0</v>
      </c>
      <c r="T594" s="92">
        <f t="shared" si="149"/>
        <v>0</v>
      </c>
    </row>
    <row r="595" spans="1:20" ht="20.100000000000001" hidden="1" customHeight="1">
      <c r="A595" s="818"/>
      <c r="B595" s="1072"/>
      <c r="C595" s="46" t="s">
        <v>686</v>
      </c>
      <c r="D595" s="441">
        <v>0.4</v>
      </c>
      <c r="E595" s="784"/>
      <c r="F595" s="784"/>
      <c r="G595" s="784"/>
      <c r="H595" s="92">
        <f t="array" ref="H595">IFERROR(ROUND(INDEX(FCSTSDV!$D$2:$L$2001,MATCH('ống nhựa túi bóng'!$C595,FCSTSDV!$C$2:$C$2001,0),MATCH('ống nhựa túi bóng'!H$3,FCSTSDV!$D$1:$L$1,0)),1)*'ống nhựa túi bóng'!$D595,0)/3290</f>
        <v>1.4589665653495441</v>
      </c>
      <c r="I595" s="92">
        <f t="array" ref="I595">IFERROR(ROUND(INDEX(FCSTSDV!$D$2:$L$2001,MATCH('ống nhựa túi bóng'!$C595,FCSTSDV!$C$2:$C$2001,0),MATCH('ống nhựa túi bóng'!I$3,FCSTSDV!$D$1:$L$1,0)),1)*'ống nhựa túi bóng'!$D595,0)/3290</f>
        <v>1.4589665653495441</v>
      </c>
      <c r="J595" s="92">
        <f t="array" ref="J595">IFERROR(ROUND(INDEX(FCSTSDV!$D$2:$L$2001,MATCH('ống nhựa túi bóng'!$C595,FCSTSDV!$C$2:$C$2001,0),MATCH('ống nhựa túi bóng'!J$3,FCSTSDV!$D$1:$L$1,0)),1)*'ống nhựa túi bóng'!$D595,0)/3290</f>
        <v>1.4589665653495441</v>
      </c>
      <c r="K595" s="92">
        <f t="array" ref="K595">IFERROR(ROUND(INDEX(FCSTSDV!$D$2:$L$2001,MATCH('ống nhựa túi bóng'!$C595,FCSTSDV!$C$2:$C$2001,0),MATCH('ống nhựa túi bóng'!K$3,FCSTSDV!$D$1:$L$1,0)),1)*'ống nhựa túi bóng'!$D595,0)/3290</f>
        <v>1.4589665653495441</v>
      </c>
      <c r="L595" s="92">
        <f t="array" ref="L595">IFERROR(ROUND(INDEX(FCSTSDV!$D$2:$L$2001,MATCH('ống nhựa túi bóng'!$C595,FCSTSDV!$C$2:$C$2001,0),MATCH('ống nhựa túi bóng'!L$3,FCSTSDV!$D$1:$L$1,0)),1)*'ống nhựa túi bóng'!$D595,0)/3290</f>
        <v>1.4589665653495441</v>
      </c>
      <c r="M595" s="92">
        <f t="array" ref="M595">IFERROR(ROUND(INDEX(FCSTSDV!$D$2:$L$2001,MATCH('ống nhựa túi bóng'!$C595,FCSTSDV!$C$2:$C$2001,0),MATCH('ống nhựa túi bóng'!M$3,FCSTSDV!$D$1:$L$1,0)),1)*'ống nhựa túi bóng'!$D595,0)/3290</f>
        <v>1.4589665653495441</v>
      </c>
      <c r="N595" s="92">
        <f t="array" ref="N595">IFERROR(ROUND(INDEX(FCSTSDV!$D$2:$L$2001,MATCH('ống nhựa túi bóng'!$C595,FCSTSDV!$C$2:$C$2001,0),MATCH('ống nhựa túi bóng'!N$3,FCSTSDV!$D$1:$L$1,0)),1)*'ống nhựa túi bóng'!$D595,0)/3290</f>
        <v>9.8480243161094219</v>
      </c>
      <c r="O595" s="92">
        <f t="array" ref="O595">IFERROR(ROUND(INDEX(FCSTSDV!$D$2:$L$2001,MATCH('ống nhựa túi bóng'!$C595,FCSTSDV!$C$2:$C$2001,0),MATCH('ống nhựa túi bóng'!O$3,FCSTSDV!$D$1:$L$1,0)),1)*'ống nhựa túi bóng'!$D595,0)/3290</f>
        <v>7.6595744680851068</v>
      </c>
      <c r="P595" s="92">
        <f t="array" ref="P595">IFERROR(ROUND(INDEX(FCSTSDV!$D$2:$L$2001,MATCH('ống nhựa túi bóng'!$C595,FCSTSDV!$C$2:$C$2001,0),MATCH('ống nhựa túi bóng'!P$3,FCSTSDV!$D$1:$L$1,0)),1)*'ống nhựa túi bóng'!$D595,0)/3290</f>
        <v>5.4711246200607899</v>
      </c>
      <c r="Q595" s="92">
        <f t="array" ref="Q595">IFERROR(ROUND(INDEX(FCSTSDV!$D$2:$L$2001,MATCH('ống nhựa túi bóng'!$C595,FCSTSDV!$C$2:$C$2001,0),MATCH('ống nhựa túi bóng'!Q$3,FCSTSDV!$D$1:$L$1,0)),1)*'ống nhựa túi bóng'!$D595,0)/3290</f>
        <v>0</v>
      </c>
      <c r="R595" s="92">
        <f t="array" ref="R595">IFERROR(ROUND(INDEX(FCSTSDV!$D$2:$L$2001,MATCH('ống nhựa túi bóng'!$C595,FCSTSDV!$C$2:$C$2001,0),MATCH('ống nhựa túi bóng'!R$3,FCSTSDV!$D$1:$L$1,0)),1)*'ống nhựa túi bóng'!$D595,0)/3290</f>
        <v>0</v>
      </c>
      <c r="S595" s="92">
        <f t="array" ref="S595">IFERROR(ROUND(INDEX(FCSTSDV!$D$2:$L$2001,MATCH('ống nhựa túi bóng'!$C595,FCSTSDV!$C$2:$C$2001,0),MATCH('ống nhựa túi bóng'!S$3,FCSTSDV!$D$1:$L$1,0)),1)*'ống nhựa túi bóng'!$D595,0)/3290</f>
        <v>0</v>
      </c>
      <c r="T595" s="92">
        <f t="shared" si="149"/>
        <v>31.732522796352583</v>
      </c>
    </row>
    <row r="596" spans="1:20" ht="20.100000000000001" customHeight="1">
      <c r="A596" s="818"/>
      <c r="B596" s="1072"/>
      <c r="C596" s="46" t="s">
        <v>1307</v>
      </c>
      <c r="D596" s="441">
        <v>0.3</v>
      </c>
      <c r="E596" s="784"/>
      <c r="F596" s="784"/>
      <c r="G596" s="784"/>
      <c r="H596" s="92">
        <f t="array" ref="H596">IFERROR(ROUND(INDEX(FCSTSDV!$D$2:$L$2001,MATCH('ống nhựa túi bóng'!$C596,FCSTSDV!$C$2:$C$2001,0),MATCH('ống nhựa túi bóng'!H$3,FCSTSDV!$D$1:$L$1,0)),1)*'ống nhựa túi bóng'!$D596,0)/3290</f>
        <v>0</v>
      </c>
      <c r="I596" s="92">
        <f t="array" ref="I596">IFERROR(ROUND(INDEX(FCSTSDV!$D$2:$L$2001,MATCH('ống nhựa túi bóng'!$C596,FCSTSDV!$C$2:$C$2001,0),MATCH('ống nhựa túi bóng'!I$3,FCSTSDV!$D$1:$L$1,0)),1)*'ống nhựa túi bóng'!$D596,0)/3290</f>
        <v>0</v>
      </c>
      <c r="J596" s="92">
        <f t="array" ref="J596">IFERROR(ROUND(INDEX(FCSTSDV!$D$2:$L$2001,MATCH('ống nhựa túi bóng'!$C596,FCSTSDV!$C$2:$C$2001,0),MATCH('ống nhựa túi bóng'!J$3,FCSTSDV!$D$1:$L$1,0)),1)*'ống nhựa túi bóng'!$D596,0)/3290</f>
        <v>0</v>
      </c>
      <c r="K596" s="92">
        <f t="array" ref="K596">IFERROR(ROUND(INDEX(FCSTSDV!$D$2:$L$2001,MATCH('ống nhựa túi bóng'!$C596,FCSTSDV!$C$2:$C$2001,0),MATCH('ống nhựa túi bóng'!K$3,FCSTSDV!$D$1:$L$1,0)),1)*'ống nhựa túi bóng'!$D596,0)/3290</f>
        <v>0</v>
      </c>
      <c r="L596" s="92">
        <f t="array" ref="L596">IFERROR(ROUND(INDEX(FCSTSDV!$D$2:$L$2001,MATCH('ống nhựa túi bóng'!$C596,FCSTSDV!$C$2:$C$2001,0),MATCH('ống nhựa túi bóng'!L$3,FCSTSDV!$D$1:$L$1,0)),1)*'ống nhựa túi bóng'!$D596,0)/3290</f>
        <v>0</v>
      </c>
      <c r="M596" s="92">
        <f t="array" ref="M596">IFERROR(ROUND(INDEX(FCSTSDV!$D$2:$L$2001,MATCH('ống nhựa túi bóng'!$C596,FCSTSDV!$C$2:$C$2001,0),MATCH('ống nhựa túi bóng'!M$3,FCSTSDV!$D$1:$L$1,0)),1)*'ống nhựa túi bóng'!$D596,0)/3290</f>
        <v>0</v>
      </c>
      <c r="N596" s="92">
        <f t="array" ref="N596">IFERROR(ROUND(INDEX(FCSTSDV!$D$2:$L$2001,MATCH('ống nhựa túi bóng'!$C596,FCSTSDV!$C$2:$C$2001,0),MATCH('ống nhựa túi bóng'!N$3,FCSTSDV!$D$1:$L$1,0)),1)*'ống nhựa túi bóng'!$D596,0)/3290</f>
        <v>0</v>
      </c>
      <c r="O596" s="92">
        <f t="array" ref="O596">IFERROR(ROUND(INDEX(FCSTSDV!$D$2:$L$2001,MATCH('ống nhựa túi bóng'!$C596,FCSTSDV!$C$2:$C$2001,0),MATCH('ống nhựa túi bóng'!O$3,FCSTSDV!$D$1:$L$1,0)),1)*'ống nhựa túi bóng'!$D596,0)/3290</f>
        <v>0</v>
      </c>
      <c r="P596" s="92">
        <f t="array" ref="P596">IFERROR(ROUND(INDEX(FCSTSDV!$D$2:$L$2001,MATCH('ống nhựa túi bóng'!$C596,FCSTSDV!$C$2:$C$2001,0),MATCH('ống nhựa túi bóng'!P$3,FCSTSDV!$D$1:$L$1,0)),1)*'ống nhựa túi bóng'!$D596,0)/3290</f>
        <v>0</v>
      </c>
      <c r="Q596" s="92">
        <f t="array" ref="Q596">IFERROR(ROUND(INDEX(FCSTSDV!$D$2:$L$2001,MATCH('ống nhựa túi bóng'!$C596,FCSTSDV!$C$2:$C$2001,0),MATCH('ống nhựa túi bóng'!Q$3,FCSTSDV!$D$1:$L$1,0)),1)*'ống nhựa túi bóng'!$D596,0)/3290</f>
        <v>0</v>
      </c>
      <c r="R596" s="92">
        <f t="array" ref="R596">IFERROR(ROUND(INDEX(FCSTSDV!$D$2:$L$2001,MATCH('ống nhựa túi bóng'!$C596,FCSTSDV!$C$2:$C$2001,0),MATCH('ống nhựa túi bóng'!R$3,FCSTSDV!$D$1:$L$1,0)),1)*'ống nhựa túi bóng'!$D596,0)/3290</f>
        <v>0</v>
      </c>
      <c r="S596" s="92">
        <f t="array" ref="S596">IFERROR(ROUND(INDEX(FCSTSDV!$D$2:$L$2001,MATCH('ống nhựa túi bóng'!$C596,FCSTSDV!$C$2:$C$2001,0),MATCH('ống nhựa túi bóng'!S$3,FCSTSDV!$D$1:$L$1,0)),1)*'ống nhựa túi bóng'!$D596,0)/3290</f>
        <v>0</v>
      </c>
      <c r="T596" s="92">
        <f t="shared" si="149"/>
        <v>0</v>
      </c>
    </row>
    <row r="597" spans="1:20" ht="20.100000000000001" hidden="1" customHeight="1">
      <c r="A597" s="818"/>
      <c r="B597" s="1072"/>
      <c r="C597" s="46" t="s">
        <v>664</v>
      </c>
      <c r="D597" s="441">
        <v>0.3</v>
      </c>
      <c r="E597" s="784"/>
      <c r="F597" s="784"/>
      <c r="G597" s="784"/>
      <c r="H597" s="92">
        <f t="array" ref="H597">IFERROR(ROUND(INDEX(FCSTSDV!$D$2:$L$2001,MATCH('ống nhựa túi bóng'!$C597,FCSTSDV!$C$2:$C$2001,0),MATCH('ống nhựa túi bóng'!H$3,FCSTSDV!$D$1:$L$1,0)),1)*'ống nhựa túi bóng'!$D597,0)/3290</f>
        <v>0.91185410334346506</v>
      </c>
      <c r="I597" s="92">
        <f t="array" ref="I597">IFERROR(ROUND(INDEX(FCSTSDV!$D$2:$L$2001,MATCH('ống nhựa túi bóng'!$C597,FCSTSDV!$C$2:$C$2001,0),MATCH('ống nhựa túi bóng'!I$3,FCSTSDV!$D$1:$L$1,0)),1)*'ống nhựa túi bóng'!$D597,0)/3290</f>
        <v>0.91185410334346506</v>
      </c>
      <c r="J597" s="92">
        <f t="array" ref="J597">IFERROR(ROUND(INDEX(FCSTSDV!$D$2:$L$2001,MATCH('ống nhựa túi bóng'!$C597,FCSTSDV!$C$2:$C$2001,0),MATCH('ống nhựa túi bóng'!J$3,FCSTSDV!$D$1:$L$1,0)),1)*'ống nhựa túi bóng'!$D597,0)/3290</f>
        <v>0.91185410334346506</v>
      </c>
      <c r="K597" s="92">
        <f t="array" ref="K597">IFERROR(ROUND(INDEX(FCSTSDV!$D$2:$L$2001,MATCH('ống nhựa túi bóng'!$C597,FCSTSDV!$C$2:$C$2001,0),MATCH('ống nhựa túi bóng'!K$3,FCSTSDV!$D$1:$L$1,0)),1)*'ống nhựa túi bóng'!$D597,0)/3290</f>
        <v>0.91185410334346506</v>
      </c>
      <c r="L597" s="92">
        <f t="array" ref="L597">IFERROR(ROUND(INDEX(FCSTSDV!$D$2:$L$2001,MATCH('ống nhựa túi bóng'!$C597,FCSTSDV!$C$2:$C$2001,0),MATCH('ống nhựa túi bóng'!L$3,FCSTSDV!$D$1:$L$1,0)),1)*'ống nhựa túi bóng'!$D597,0)/3290</f>
        <v>0.91185410334346506</v>
      </c>
      <c r="M597" s="92">
        <f t="array" ref="M597">IFERROR(ROUND(INDEX(FCSTSDV!$D$2:$L$2001,MATCH('ống nhựa túi bóng'!$C597,FCSTSDV!$C$2:$C$2001,0),MATCH('ống nhựa túi bóng'!M$3,FCSTSDV!$D$1:$L$1,0)),1)*'ống nhựa túi bóng'!$D597,0)/3290</f>
        <v>0.91185410334346506</v>
      </c>
      <c r="N597" s="92">
        <f t="array" ref="N597">IFERROR(ROUND(INDEX(FCSTSDV!$D$2:$L$2001,MATCH('ống nhựa túi bóng'!$C597,FCSTSDV!$C$2:$C$2001,0),MATCH('ống nhựa túi bóng'!N$3,FCSTSDV!$D$1:$L$1,0)),1)*'ống nhựa túi bóng'!$D597,0)/3290</f>
        <v>6.2006079027355625</v>
      </c>
      <c r="O597" s="92">
        <f t="array" ref="O597">IFERROR(ROUND(INDEX(FCSTSDV!$D$2:$L$2001,MATCH('ống nhựa túi bóng'!$C597,FCSTSDV!$C$2:$C$2001,0),MATCH('ống nhựa túi bóng'!O$3,FCSTSDV!$D$1:$L$1,0)),1)*'ống nhựa túi bóng'!$D597,0)/3290</f>
        <v>3.4650455927051671</v>
      </c>
      <c r="P597" s="92">
        <f t="array" ref="P597">IFERROR(ROUND(INDEX(FCSTSDV!$D$2:$L$2001,MATCH('ống nhựa túi bóng'!$C597,FCSTSDV!$C$2:$C$2001,0),MATCH('ống nhựa túi bóng'!P$3,FCSTSDV!$D$1:$L$1,0)),1)*'ống nhựa túi bóng'!$D597,0)/3290</f>
        <v>1.8237082066869301</v>
      </c>
      <c r="Q597" s="92">
        <f t="array" ref="Q597">IFERROR(ROUND(INDEX(FCSTSDV!$D$2:$L$2001,MATCH('ống nhựa túi bóng'!$C597,FCSTSDV!$C$2:$C$2001,0),MATCH('ống nhựa túi bóng'!Q$3,FCSTSDV!$D$1:$L$1,0)),1)*'ống nhựa túi bóng'!$D597,0)/3290</f>
        <v>0</v>
      </c>
      <c r="R597" s="92">
        <f t="array" ref="R597">IFERROR(ROUND(INDEX(FCSTSDV!$D$2:$L$2001,MATCH('ống nhựa túi bóng'!$C597,FCSTSDV!$C$2:$C$2001,0),MATCH('ống nhựa túi bóng'!R$3,FCSTSDV!$D$1:$L$1,0)),1)*'ống nhựa túi bóng'!$D597,0)/3290</f>
        <v>0</v>
      </c>
      <c r="S597" s="92">
        <f t="array" ref="S597">IFERROR(ROUND(INDEX(FCSTSDV!$D$2:$L$2001,MATCH('ống nhựa túi bóng'!$C597,FCSTSDV!$C$2:$C$2001,0),MATCH('ống nhựa túi bóng'!S$3,FCSTSDV!$D$1:$L$1,0)),1)*'ống nhựa túi bóng'!$D597,0)/3290</f>
        <v>0</v>
      </c>
      <c r="T597" s="92">
        <f t="shared" si="149"/>
        <v>16.960486322188451</v>
      </c>
    </row>
    <row r="598" spans="1:20" ht="20.100000000000001" customHeight="1">
      <c r="A598" s="818"/>
      <c r="B598" s="1072"/>
      <c r="C598" s="46" t="s">
        <v>662</v>
      </c>
      <c r="D598" s="441">
        <v>0.5</v>
      </c>
      <c r="E598" s="784"/>
      <c r="F598" s="784"/>
      <c r="G598" s="784"/>
      <c r="H598" s="92">
        <f t="array" ref="H598">IFERROR(ROUND(INDEX(FCSTSDV!$D$2:$L$2001,MATCH('ống nhựa túi bóng'!$C598,FCSTSDV!$C$2:$C$2001,0),MATCH('ống nhựa túi bóng'!H$3,FCSTSDV!$D$1:$L$1,0)),1)*'ống nhựa túi bóng'!$D598,0)/3290</f>
        <v>0</v>
      </c>
      <c r="I598" s="92">
        <f t="array" ref="I598">IFERROR(ROUND(INDEX(FCSTSDV!$D$2:$L$2001,MATCH('ống nhựa túi bóng'!$C598,FCSTSDV!$C$2:$C$2001,0),MATCH('ống nhựa túi bóng'!I$3,FCSTSDV!$D$1:$L$1,0)),1)*'ống nhựa túi bóng'!$D598,0)/3290</f>
        <v>0</v>
      </c>
      <c r="J598" s="92">
        <f t="array" ref="J598">IFERROR(ROUND(INDEX(FCSTSDV!$D$2:$L$2001,MATCH('ống nhựa túi bóng'!$C598,FCSTSDV!$C$2:$C$2001,0),MATCH('ống nhựa túi bóng'!J$3,FCSTSDV!$D$1:$L$1,0)),1)*'ống nhựa túi bóng'!$D598,0)/3290</f>
        <v>0</v>
      </c>
      <c r="K598" s="92">
        <f t="array" ref="K598">IFERROR(ROUND(INDEX(FCSTSDV!$D$2:$L$2001,MATCH('ống nhựa túi bóng'!$C598,FCSTSDV!$C$2:$C$2001,0),MATCH('ống nhựa túi bóng'!K$3,FCSTSDV!$D$1:$L$1,0)),1)*'ống nhựa túi bóng'!$D598,0)/3290</f>
        <v>0</v>
      </c>
      <c r="L598" s="92">
        <f t="array" ref="L598">IFERROR(ROUND(INDEX(FCSTSDV!$D$2:$L$2001,MATCH('ống nhựa túi bóng'!$C598,FCSTSDV!$C$2:$C$2001,0),MATCH('ống nhựa túi bóng'!L$3,FCSTSDV!$D$1:$L$1,0)),1)*'ống nhựa túi bóng'!$D598,0)/3290</f>
        <v>0</v>
      </c>
      <c r="M598" s="92">
        <f t="array" ref="M598">IFERROR(ROUND(INDEX(FCSTSDV!$D$2:$L$2001,MATCH('ống nhựa túi bóng'!$C598,FCSTSDV!$C$2:$C$2001,0),MATCH('ống nhựa túi bóng'!M$3,FCSTSDV!$D$1:$L$1,0)),1)*'ống nhựa túi bóng'!$D598,0)/3290</f>
        <v>0</v>
      </c>
      <c r="N598" s="92">
        <f t="array" ref="N598">IFERROR(ROUND(INDEX(FCSTSDV!$D$2:$L$2001,MATCH('ống nhựa túi bóng'!$C598,FCSTSDV!$C$2:$C$2001,0),MATCH('ống nhựa túi bóng'!N$3,FCSTSDV!$D$1:$L$1,0)),1)*'ống nhựa túi bóng'!$D598,0)/3290</f>
        <v>0</v>
      </c>
      <c r="O598" s="92">
        <f t="array" ref="O598">IFERROR(ROUND(INDEX(FCSTSDV!$D$2:$L$2001,MATCH('ống nhựa túi bóng'!$C598,FCSTSDV!$C$2:$C$2001,0),MATCH('ống nhựa túi bóng'!O$3,FCSTSDV!$D$1:$L$1,0)),1)*'ống nhựa túi bóng'!$D598,0)/3290</f>
        <v>0</v>
      </c>
      <c r="P598" s="92">
        <f t="array" ref="P598">IFERROR(ROUND(INDEX(FCSTSDV!$D$2:$L$2001,MATCH('ống nhựa túi bóng'!$C598,FCSTSDV!$C$2:$C$2001,0),MATCH('ống nhựa túi bóng'!P$3,FCSTSDV!$D$1:$L$1,0)),1)*'ống nhựa túi bóng'!$D598,0)/3290</f>
        <v>0</v>
      </c>
      <c r="Q598" s="92">
        <f t="array" ref="Q598">IFERROR(ROUND(INDEX(FCSTSDV!$D$2:$L$2001,MATCH('ống nhựa túi bóng'!$C598,FCSTSDV!$C$2:$C$2001,0),MATCH('ống nhựa túi bóng'!Q$3,FCSTSDV!$D$1:$L$1,0)),1)*'ống nhựa túi bóng'!$D598,0)/3290</f>
        <v>0</v>
      </c>
      <c r="R598" s="92">
        <f t="array" ref="R598">IFERROR(ROUND(INDEX(FCSTSDV!$D$2:$L$2001,MATCH('ống nhựa túi bóng'!$C598,FCSTSDV!$C$2:$C$2001,0),MATCH('ống nhựa túi bóng'!R$3,FCSTSDV!$D$1:$L$1,0)),1)*'ống nhựa túi bóng'!$D598,0)/3290</f>
        <v>0</v>
      </c>
      <c r="S598" s="92">
        <f t="array" ref="S598">IFERROR(ROUND(INDEX(FCSTSDV!$D$2:$L$2001,MATCH('ống nhựa túi bóng'!$C598,FCSTSDV!$C$2:$C$2001,0),MATCH('ống nhựa túi bóng'!S$3,FCSTSDV!$D$1:$L$1,0)),1)*'ống nhựa túi bóng'!$D598,0)/3290</f>
        <v>0</v>
      </c>
      <c r="T598" s="92">
        <f t="shared" si="149"/>
        <v>0</v>
      </c>
    </row>
    <row r="599" spans="1:20" ht="20.100000000000001" customHeight="1">
      <c r="A599" s="818"/>
      <c r="B599" s="1072"/>
      <c r="C599" s="46" t="s">
        <v>1308</v>
      </c>
      <c r="D599" s="441">
        <v>0.2</v>
      </c>
      <c r="E599" s="784"/>
      <c r="F599" s="784"/>
      <c r="G599" s="784"/>
      <c r="H599" s="92">
        <f t="array" ref="H599">IFERROR(ROUND(INDEX(FCSTSDV!$D$2:$L$2001,MATCH('ống nhựa túi bóng'!$C599,FCSTSDV!$C$2:$C$2001,0),MATCH('ống nhựa túi bóng'!H$3,FCSTSDV!$D$1:$L$1,0)),1)*'ống nhựa túi bóng'!$D599,0)/3290</f>
        <v>0</v>
      </c>
      <c r="I599" s="92">
        <f t="array" ref="I599">IFERROR(ROUND(INDEX(FCSTSDV!$D$2:$L$2001,MATCH('ống nhựa túi bóng'!$C599,FCSTSDV!$C$2:$C$2001,0),MATCH('ống nhựa túi bóng'!I$3,FCSTSDV!$D$1:$L$1,0)),1)*'ống nhựa túi bóng'!$D599,0)/3290</f>
        <v>0</v>
      </c>
      <c r="J599" s="92">
        <f t="array" ref="J599">IFERROR(ROUND(INDEX(FCSTSDV!$D$2:$L$2001,MATCH('ống nhựa túi bóng'!$C599,FCSTSDV!$C$2:$C$2001,0),MATCH('ống nhựa túi bóng'!J$3,FCSTSDV!$D$1:$L$1,0)),1)*'ống nhựa túi bóng'!$D599,0)/3290</f>
        <v>0</v>
      </c>
      <c r="K599" s="92">
        <f t="array" ref="K599">IFERROR(ROUND(INDEX(FCSTSDV!$D$2:$L$2001,MATCH('ống nhựa túi bóng'!$C599,FCSTSDV!$C$2:$C$2001,0),MATCH('ống nhựa túi bóng'!K$3,FCSTSDV!$D$1:$L$1,0)),1)*'ống nhựa túi bóng'!$D599,0)/3290</f>
        <v>0</v>
      </c>
      <c r="L599" s="92">
        <f t="array" ref="L599">IFERROR(ROUND(INDEX(FCSTSDV!$D$2:$L$2001,MATCH('ống nhựa túi bóng'!$C599,FCSTSDV!$C$2:$C$2001,0),MATCH('ống nhựa túi bóng'!L$3,FCSTSDV!$D$1:$L$1,0)),1)*'ống nhựa túi bóng'!$D599,0)/3290</f>
        <v>0</v>
      </c>
      <c r="M599" s="92">
        <f t="array" ref="M599">IFERROR(ROUND(INDEX(FCSTSDV!$D$2:$L$2001,MATCH('ống nhựa túi bóng'!$C599,FCSTSDV!$C$2:$C$2001,0),MATCH('ống nhựa túi bóng'!M$3,FCSTSDV!$D$1:$L$1,0)),1)*'ống nhựa túi bóng'!$D599,0)/3290</f>
        <v>0</v>
      </c>
      <c r="N599" s="92">
        <f t="array" ref="N599">IFERROR(ROUND(INDEX(FCSTSDV!$D$2:$L$2001,MATCH('ống nhựa túi bóng'!$C599,FCSTSDV!$C$2:$C$2001,0),MATCH('ống nhựa túi bóng'!N$3,FCSTSDV!$D$1:$L$1,0)),1)*'ống nhựa túi bóng'!$D599,0)/3290</f>
        <v>0</v>
      </c>
      <c r="O599" s="92">
        <f t="array" ref="O599">IFERROR(ROUND(INDEX(FCSTSDV!$D$2:$L$2001,MATCH('ống nhựa túi bóng'!$C599,FCSTSDV!$C$2:$C$2001,0),MATCH('ống nhựa túi bóng'!O$3,FCSTSDV!$D$1:$L$1,0)),1)*'ống nhựa túi bóng'!$D599,0)/3290</f>
        <v>0</v>
      </c>
      <c r="P599" s="92">
        <f t="array" ref="P599">IFERROR(ROUND(INDEX(FCSTSDV!$D$2:$L$2001,MATCH('ống nhựa túi bóng'!$C599,FCSTSDV!$C$2:$C$2001,0),MATCH('ống nhựa túi bóng'!P$3,FCSTSDV!$D$1:$L$1,0)),1)*'ống nhựa túi bóng'!$D599,0)/3290</f>
        <v>0</v>
      </c>
      <c r="Q599" s="92">
        <f t="array" ref="Q599">IFERROR(ROUND(INDEX(FCSTSDV!$D$2:$L$2001,MATCH('ống nhựa túi bóng'!$C599,FCSTSDV!$C$2:$C$2001,0),MATCH('ống nhựa túi bóng'!Q$3,FCSTSDV!$D$1:$L$1,0)),1)*'ống nhựa túi bóng'!$D599,0)/3290</f>
        <v>0</v>
      </c>
      <c r="R599" s="92">
        <f t="array" ref="R599">IFERROR(ROUND(INDEX(FCSTSDV!$D$2:$L$2001,MATCH('ống nhựa túi bóng'!$C599,FCSTSDV!$C$2:$C$2001,0),MATCH('ống nhựa túi bóng'!R$3,FCSTSDV!$D$1:$L$1,0)),1)*'ống nhựa túi bóng'!$D599,0)/3290</f>
        <v>0</v>
      </c>
      <c r="S599" s="92">
        <f t="array" ref="S599">IFERROR(ROUND(INDEX(FCSTSDV!$D$2:$L$2001,MATCH('ống nhựa túi bóng'!$C599,FCSTSDV!$C$2:$C$2001,0),MATCH('ống nhựa túi bóng'!S$3,FCSTSDV!$D$1:$L$1,0)),1)*'ống nhựa túi bóng'!$D599,0)/3290</f>
        <v>0</v>
      </c>
      <c r="T599" s="92">
        <f t="shared" si="149"/>
        <v>0</v>
      </c>
    </row>
    <row r="600" spans="1:20" ht="20.100000000000001" customHeight="1">
      <c r="A600" s="818"/>
      <c r="B600" s="1072"/>
      <c r="C600" s="46" t="s">
        <v>1216</v>
      </c>
      <c r="D600" s="441">
        <v>0.2</v>
      </c>
      <c r="E600" s="784"/>
      <c r="F600" s="784"/>
      <c r="G600" s="784"/>
      <c r="H600" s="92">
        <f t="array" ref="H600">IFERROR(ROUND(INDEX(FCSTSDV!$D$2:$L$2001,MATCH('ống nhựa túi bóng'!$C600,FCSTSDV!$C$2:$C$2001,0),MATCH('ống nhựa túi bóng'!H$3,FCSTSDV!$D$1:$L$1,0)),1)*'ống nhựa túi bóng'!$D600,0)/3290</f>
        <v>0</v>
      </c>
      <c r="I600" s="92">
        <f t="array" ref="I600">IFERROR(ROUND(INDEX(FCSTSDV!$D$2:$L$2001,MATCH('ống nhựa túi bóng'!$C600,FCSTSDV!$C$2:$C$2001,0),MATCH('ống nhựa túi bóng'!I$3,FCSTSDV!$D$1:$L$1,0)),1)*'ống nhựa túi bóng'!$D600,0)/3290</f>
        <v>0</v>
      </c>
      <c r="J600" s="92">
        <f t="array" ref="J600">IFERROR(ROUND(INDEX(FCSTSDV!$D$2:$L$2001,MATCH('ống nhựa túi bóng'!$C600,FCSTSDV!$C$2:$C$2001,0),MATCH('ống nhựa túi bóng'!J$3,FCSTSDV!$D$1:$L$1,0)),1)*'ống nhựa túi bóng'!$D600,0)/3290</f>
        <v>0</v>
      </c>
      <c r="K600" s="92">
        <f t="array" ref="K600">IFERROR(ROUND(INDEX(FCSTSDV!$D$2:$L$2001,MATCH('ống nhựa túi bóng'!$C600,FCSTSDV!$C$2:$C$2001,0),MATCH('ống nhựa túi bóng'!K$3,FCSTSDV!$D$1:$L$1,0)),1)*'ống nhựa túi bóng'!$D600,0)/3290</f>
        <v>0</v>
      </c>
      <c r="L600" s="92">
        <f t="array" ref="L600">IFERROR(ROUND(INDEX(FCSTSDV!$D$2:$L$2001,MATCH('ống nhựa túi bóng'!$C600,FCSTSDV!$C$2:$C$2001,0),MATCH('ống nhựa túi bóng'!L$3,FCSTSDV!$D$1:$L$1,0)),1)*'ống nhựa túi bóng'!$D600,0)/3290</f>
        <v>0</v>
      </c>
      <c r="M600" s="92">
        <f t="array" ref="M600">IFERROR(ROUND(INDEX(FCSTSDV!$D$2:$L$2001,MATCH('ống nhựa túi bóng'!$C600,FCSTSDV!$C$2:$C$2001,0),MATCH('ống nhựa túi bóng'!M$3,FCSTSDV!$D$1:$L$1,0)),1)*'ống nhựa túi bóng'!$D600,0)/3290</f>
        <v>0</v>
      </c>
      <c r="N600" s="92">
        <f t="array" ref="N600">IFERROR(ROUND(INDEX(FCSTSDV!$D$2:$L$2001,MATCH('ống nhựa túi bóng'!$C600,FCSTSDV!$C$2:$C$2001,0),MATCH('ống nhựa túi bóng'!N$3,FCSTSDV!$D$1:$L$1,0)),1)*'ống nhựa túi bóng'!$D600,0)/3290</f>
        <v>0</v>
      </c>
      <c r="O600" s="92">
        <f t="array" ref="O600">IFERROR(ROUND(INDEX(FCSTSDV!$D$2:$L$2001,MATCH('ống nhựa túi bóng'!$C600,FCSTSDV!$C$2:$C$2001,0),MATCH('ống nhựa túi bóng'!O$3,FCSTSDV!$D$1:$L$1,0)),1)*'ống nhựa túi bóng'!$D600,0)/3290</f>
        <v>0</v>
      </c>
      <c r="P600" s="92">
        <f t="array" ref="P600">IFERROR(ROUND(INDEX(FCSTSDV!$D$2:$L$2001,MATCH('ống nhựa túi bóng'!$C600,FCSTSDV!$C$2:$C$2001,0),MATCH('ống nhựa túi bóng'!P$3,FCSTSDV!$D$1:$L$1,0)),1)*'ống nhựa túi bóng'!$D600,0)/3290</f>
        <v>0</v>
      </c>
      <c r="Q600" s="92">
        <f t="array" ref="Q600">IFERROR(ROUND(INDEX(FCSTSDV!$D$2:$L$2001,MATCH('ống nhựa túi bóng'!$C600,FCSTSDV!$C$2:$C$2001,0),MATCH('ống nhựa túi bóng'!Q$3,FCSTSDV!$D$1:$L$1,0)),1)*'ống nhựa túi bóng'!$D600,0)/3290</f>
        <v>0</v>
      </c>
      <c r="R600" s="92">
        <f t="array" ref="R600">IFERROR(ROUND(INDEX(FCSTSDV!$D$2:$L$2001,MATCH('ống nhựa túi bóng'!$C600,FCSTSDV!$C$2:$C$2001,0),MATCH('ống nhựa túi bóng'!R$3,FCSTSDV!$D$1:$L$1,0)),1)*'ống nhựa túi bóng'!$D600,0)/3290</f>
        <v>0</v>
      </c>
      <c r="S600" s="92">
        <f t="array" ref="S600">IFERROR(ROUND(INDEX(FCSTSDV!$D$2:$L$2001,MATCH('ống nhựa túi bóng'!$C600,FCSTSDV!$C$2:$C$2001,0),MATCH('ống nhựa túi bóng'!S$3,FCSTSDV!$D$1:$L$1,0)),1)*'ống nhựa túi bóng'!$D600,0)/3290</f>
        <v>0</v>
      </c>
      <c r="T600" s="92">
        <f t="shared" si="149"/>
        <v>0</v>
      </c>
    </row>
    <row r="601" spans="1:20" ht="20.100000000000001" customHeight="1">
      <c r="A601" s="818"/>
      <c r="B601" s="1072"/>
      <c r="C601" s="46" t="s">
        <v>1217</v>
      </c>
      <c r="D601" s="441">
        <v>0.2</v>
      </c>
      <c r="E601" s="784"/>
      <c r="F601" s="784"/>
      <c r="G601" s="784"/>
      <c r="H601" s="92">
        <f t="array" ref="H601">IFERROR(ROUND(INDEX(FCSTSDV!$D$2:$L$2001,MATCH('ống nhựa túi bóng'!$C601,FCSTSDV!$C$2:$C$2001,0),MATCH('ống nhựa túi bóng'!H$3,FCSTSDV!$D$1:$L$1,0)),1)*'ống nhựa túi bóng'!$D601,0)/3290</f>
        <v>0</v>
      </c>
      <c r="I601" s="92">
        <f t="array" ref="I601">IFERROR(ROUND(INDEX(FCSTSDV!$D$2:$L$2001,MATCH('ống nhựa túi bóng'!$C601,FCSTSDV!$C$2:$C$2001,0),MATCH('ống nhựa túi bóng'!I$3,FCSTSDV!$D$1:$L$1,0)),1)*'ống nhựa túi bóng'!$D601,0)/3290</f>
        <v>0</v>
      </c>
      <c r="J601" s="92">
        <f t="array" ref="J601">IFERROR(ROUND(INDEX(FCSTSDV!$D$2:$L$2001,MATCH('ống nhựa túi bóng'!$C601,FCSTSDV!$C$2:$C$2001,0),MATCH('ống nhựa túi bóng'!J$3,FCSTSDV!$D$1:$L$1,0)),1)*'ống nhựa túi bóng'!$D601,0)/3290</f>
        <v>0</v>
      </c>
      <c r="K601" s="92">
        <f t="array" ref="K601">IFERROR(ROUND(INDEX(FCSTSDV!$D$2:$L$2001,MATCH('ống nhựa túi bóng'!$C601,FCSTSDV!$C$2:$C$2001,0),MATCH('ống nhựa túi bóng'!K$3,FCSTSDV!$D$1:$L$1,0)),1)*'ống nhựa túi bóng'!$D601,0)/3290</f>
        <v>0</v>
      </c>
      <c r="L601" s="92">
        <f t="array" ref="L601">IFERROR(ROUND(INDEX(FCSTSDV!$D$2:$L$2001,MATCH('ống nhựa túi bóng'!$C601,FCSTSDV!$C$2:$C$2001,0),MATCH('ống nhựa túi bóng'!L$3,FCSTSDV!$D$1:$L$1,0)),1)*'ống nhựa túi bóng'!$D601,0)/3290</f>
        <v>0</v>
      </c>
      <c r="M601" s="92">
        <f t="array" ref="M601">IFERROR(ROUND(INDEX(FCSTSDV!$D$2:$L$2001,MATCH('ống nhựa túi bóng'!$C601,FCSTSDV!$C$2:$C$2001,0),MATCH('ống nhựa túi bóng'!M$3,FCSTSDV!$D$1:$L$1,0)),1)*'ống nhựa túi bóng'!$D601,0)/3290</f>
        <v>0</v>
      </c>
      <c r="N601" s="92">
        <f t="array" ref="N601">IFERROR(ROUND(INDEX(FCSTSDV!$D$2:$L$2001,MATCH('ống nhựa túi bóng'!$C601,FCSTSDV!$C$2:$C$2001,0),MATCH('ống nhựa túi bóng'!N$3,FCSTSDV!$D$1:$L$1,0)),1)*'ống nhựa túi bóng'!$D601,0)/3290</f>
        <v>0</v>
      </c>
      <c r="O601" s="92">
        <f t="array" ref="O601">IFERROR(ROUND(INDEX(FCSTSDV!$D$2:$L$2001,MATCH('ống nhựa túi bóng'!$C601,FCSTSDV!$C$2:$C$2001,0),MATCH('ống nhựa túi bóng'!O$3,FCSTSDV!$D$1:$L$1,0)),1)*'ống nhựa túi bóng'!$D601,0)/3290</f>
        <v>0</v>
      </c>
      <c r="P601" s="92">
        <f t="array" ref="P601">IFERROR(ROUND(INDEX(FCSTSDV!$D$2:$L$2001,MATCH('ống nhựa túi bóng'!$C601,FCSTSDV!$C$2:$C$2001,0),MATCH('ống nhựa túi bóng'!P$3,FCSTSDV!$D$1:$L$1,0)),1)*'ống nhựa túi bóng'!$D601,0)/3290</f>
        <v>0</v>
      </c>
      <c r="Q601" s="92">
        <f t="array" ref="Q601">IFERROR(ROUND(INDEX(FCSTSDV!$D$2:$L$2001,MATCH('ống nhựa túi bóng'!$C601,FCSTSDV!$C$2:$C$2001,0),MATCH('ống nhựa túi bóng'!Q$3,FCSTSDV!$D$1:$L$1,0)),1)*'ống nhựa túi bóng'!$D601,0)/3290</f>
        <v>0</v>
      </c>
      <c r="R601" s="92">
        <f t="array" ref="R601">IFERROR(ROUND(INDEX(FCSTSDV!$D$2:$L$2001,MATCH('ống nhựa túi bóng'!$C601,FCSTSDV!$C$2:$C$2001,0),MATCH('ống nhựa túi bóng'!R$3,FCSTSDV!$D$1:$L$1,0)),1)*'ống nhựa túi bóng'!$D601,0)/3290</f>
        <v>0</v>
      </c>
      <c r="S601" s="92">
        <f t="array" ref="S601">IFERROR(ROUND(INDEX(FCSTSDV!$D$2:$L$2001,MATCH('ống nhựa túi bóng'!$C601,FCSTSDV!$C$2:$C$2001,0),MATCH('ống nhựa túi bóng'!S$3,FCSTSDV!$D$1:$L$1,0)),1)*'ống nhựa túi bóng'!$D601,0)/3290</f>
        <v>0</v>
      </c>
      <c r="T601" s="92">
        <f t="shared" si="149"/>
        <v>0</v>
      </c>
    </row>
    <row r="602" spans="1:20" ht="20.100000000000001" customHeight="1">
      <c r="A602" s="818"/>
      <c r="B602" s="1072"/>
      <c r="C602" s="46" t="s">
        <v>1218</v>
      </c>
      <c r="D602" s="441">
        <v>0.2</v>
      </c>
      <c r="E602" s="784"/>
      <c r="F602" s="784"/>
      <c r="G602" s="784"/>
      <c r="H602" s="92">
        <f t="array" ref="H602">IFERROR(ROUND(INDEX(FCSTSDV!$D$2:$L$2001,MATCH('ống nhựa túi bóng'!$C602,FCSTSDV!$C$2:$C$2001,0),MATCH('ống nhựa túi bóng'!H$3,FCSTSDV!$D$1:$L$1,0)),1)*'ống nhựa túi bóng'!$D602,0)/3290</f>
        <v>0</v>
      </c>
      <c r="I602" s="92">
        <f t="array" ref="I602">IFERROR(ROUND(INDEX(FCSTSDV!$D$2:$L$2001,MATCH('ống nhựa túi bóng'!$C602,FCSTSDV!$C$2:$C$2001,0),MATCH('ống nhựa túi bóng'!I$3,FCSTSDV!$D$1:$L$1,0)),1)*'ống nhựa túi bóng'!$D602,0)/3290</f>
        <v>0</v>
      </c>
      <c r="J602" s="92">
        <f t="array" ref="J602">IFERROR(ROUND(INDEX(FCSTSDV!$D$2:$L$2001,MATCH('ống nhựa túi bóng'!$C602,FCSTSDV!$C$2:$C$2001,0),MATCH('ống nhựa túi bóng'!J$3,FCSTSDV!$D$1:$L$1,0)),1)*'ống nhựa túi bóng'!$D602,0)/3290</f>
        <v>0</v>
      </c>
      <c r="K602" s="92">
        <f t="array" ref="K602">IFERROR(ROUND(INDEX(FCSTSDV!$D$2:$L$2001,MATCH('ống nhựa túi bóng'!$C602,FCSTSDV!$C$2:$C$2001,0),MATCH('ống nhựa túi bóng'!K$3,FCSTSDV!$D$1:$L$1,0)),1)*'ống nhựa túi bóng'!$D602,0)/3290</f>
        <v>0</v>
      </c>
      <c r="L602" s="92">
        <f t="array" ref="L602">IFERROR(ROUND(INDEX(FCSTSDV!$D$2:$L$2001,MATCH('ống nhựa túi bóng'!$C602,FCSTSDV!$C$2:$C$2001,0),MATCH('ống nhựa túi bóng'!L$3,FCSTSDV!$D$1:$L$1,0)),1)*'ống nhựa túi bóng'!$D602,0)/3290</f>
        <v>0</v>
      </c>
      <c r="M602" s="92">
        <f t="array" ref="M602">IFERROR(ROUND(INDEX(FCSTSDV!$D$2:$L$2001,MATCH('ống nhựa túi bóng'!$C602,FCSTSDV!$C$2:$C$2001,0),MATCH('ống nhựa túi bóng'!M$3,FCSTSDV!$D$1:$L$1,0)),1)*'ống nhựa túi bóng'!$D602,0)/3290</f>
        <v>0</v>
      </c>
      <c r="N602" s="92">
        <f t="array" ref="N602">IFERROR(ROUND(INDEX(FCSTSDV!$D$2:$L$2001,MATCH('ống nhựa túi bóng'!$C602,FCSTSDV!$C$2:$C$2001,0),MATCH('ống nhựa túi bóng'!N$3,FCSTSDV!$D$1:$L$1,0)),1)*'ống nhựa túi bóng'!$D602,0)/3290</f>
        <v>0</v>
      </c>
      <c r="O602" s="92">
        <f t="array" ref="O602">IFERROR(ROUND(INDEX(FCSTSDV!$D$2:$L$2001,MATCH('ống nhựa túi bóng'!$C602,FCSTSDV!$C$2:$C$2001,0),MATCH('ống nhựa túi bóng'!O$3,FCSTSDV!$D$1:$L$1,0)),1)*'ống nhựa túi bóng'!$D602,0)/3290</f>
        <v>0</v>
      </c>
      <c r="P602" s="92">
        <f t="array" ref="P602">IFERROR(ROUND(INDEX(FCSTSDV!$D$2:$L$2001,MATCH('ống nhựa túi bóng'!$C602,FCSTSDV!$C$2:$C$2001,0),MATCH('ống nhựa túi bóng'!P$3,FCSTSDV!$D$1:$L$1,0)),1)*'ống nhựa túi bóng'!$D602,0)/3290</f>
        <v>0</v>
      </c>
      <c r="Q602" s="92">
        <f t="array" ref="Q602">IFERROR(ROUND(INDEX(FCSTSDV!$D$2:$L$2001,MATCH('ống nhựa túi bóng'!$C602,FCSTSDV!$C$2:$C$2001,0),MATCH('ống nhựa túi bóng'!Q$3,FCSTSDV!$D$1:$L$1,0)),1)*'ống nhựa túi bóng'!$D602,0)/3290</f>
        <v>0</v>
      </c>
      <c r="R602" s="92">
        <f t="array" ref="R602">IFERROR(ROUND(INDEX(FCSTSDV!$D$2:$L$2001,MATCH('ống nhựa túi bóng'!$C602,FCSTSDV!$C$2:$C$2001,0),MATCH('ống nhựa túi bóng'!R$3,FCSTSDV!$D$1:$L$1,0)),1)*'ống nhựa túi bóng'!$D602,0)/3290</f>
        <v>0</v>
      </c>
      <c r="S602" s="92">
        <f t="array" ref="S602">IFERROR(ROUND(INDEX(FCSTSDV!$D$2:$L$2001,MATCH('ống nhựa túi bóng'!$C602,FCSTSDV!$C$2:$C$2001,0),MATCH('ống nhựa túi bóng'!S$3,FCSTSDV!$D$1:$L$1,0)),1)*'ống nhựa túi bóng'!$D602,0)/3290</f>
        <v>0</v>
      </c>
      <c r="T602" s="92">
        <f t="shared" si="149"/>
        <v>0</v>
      </c>
    </row>
    <row r="603" spans="1:20" ht="20.100000000000001" customHeight="1">
      <c r="A603" s="818"/>
      <c r="B603" s="1072"/>
      <c r="C603" s="46" t="s">
        <v>1219</v>
      </c>
      <c r="D603" s="441">
        <v>0.2</v>
      </c>
      <c r="E603" s="784"/>
      <c r="F603" s="784"/>
      <c r="G603" s="784"/>
      <c r="H603" s="92">
        <f t="array" ref="H603">IFERROR(ROUND(INDEX(FCSTSDV!$D$2:$L$2001,MATCH('ống nhựa túi bóng'!$C603,FCSTSDV!$C$2:$C$2001,0),MATCH('ống nhựa túi bóng'!H$3,FCSTSDV!$D$1:$L$1,0)),1)*'ống nhựa túi bóng'!$D603,0)/3290</f>
        <v>0</v>
      </c>
      <c r="I603" s="92">
        <f t="array" ref="I603">IFERROR(ROUND(INDEX(FCSTSDV!$D$2:$L$2001,MATCH('ống nhựa túi bóng'!$C603,FCSTSDV!$C$2:$C$2001,0),MATCH('ống nhựa túi bóng'!I$3,FCSTSDV!$D$1:$L$1,0)),1)*'ống nhựa túi bóng'!$D603,0)/3290</f>
        <v>0</v>
      </c>
      <c r="J603" s="92">
        <f t="array" ref="J603">IFERROR(ROUND(INDEX(FCSTSDV!$D$2:$L$2001,MATCH('ống nhựa túi bóng'!$C603,FCSTSDV!$C$2:$C$2001,0),MATCH('ống nhựa túi bóng'!J$3,FCSTSDV!$D$1:$L$1,0)),1)*'ống nhựa túi bóng'!$D603,0)/3290</f>
        <v>0</v>
      </c>
      <c r="K603" s="92">
        <f t="array" ref="K603">IFERROR(ROUND(INDEX(FCSTSDV!$D$2:$L$2001,MATCH('ống nhựa túi bóng'!$C603,FCSTSDV!$C$2:$C$2001,0),MATCH('ống nhựa túi bóng'!K$3,FCSTSDV!$D$1:$L$1,0)),1)*'ống nhựa túi bóng'!$D603,0)/3290</f>
        <v>0</v>
      </c>
      <c r="L603" s="92">
        <f t="array" ref="L603">IFERROR(ROUND(INDEX(FCSTSDV!$D$2:$L$2001,MATCH('ống nhựa túi bóng'!$C603,FCSTSDV!$C$2:$C$2001,0),MATCH('ống nhựa túi bóng'!L$3,FCSTSDV!$D$1:$L$1,0)),1)*'ống nhựa túi bóng'!$D603,0)/3290</f>
        <v>0</v>
      </c>
      <c r="M603" s="92">
        <f t="array" ref="M603">IFERROR(ROUND(INDEX(FCSTSDV!$D$2:$L$2001,MATCH('ống nhựa túi bóng'!$C603,FCSTSDV!$C$2:$C$2001,0),MATCH('ống nhựa túi bóng'!M$3,FCSTSDV!$D$1:$L$1,0)),1)*'ống nhựa túi bóng'!$D603,0)/3290</f>
        <v>0</v>
      </c>
      <c r="N603" s="92">
        <f t="array" ref="N603">IFERROR(ROUND(INDEX(FCSTSDV!$D$2:$L$2001,MATCH('ống nhựa túi bóng'!$C603,FCSTSDV!$C$2:$C$2001,0),MATCH('ống nhựa túi bóng'!N$3,FCSTSDV!$D$1:$L$1,0)),1)*'ống nhựa túi bóng'!$D603,0)/3290</f>
        <v>0</v>
      </c>
      <c r="O603" s="92">
        <f t="array" ref="O603">IFERROR(ROUND(INDEX(FCSTSDV!$D$2:$L$2001,MATCH('ống nhựa túi bóng'!$C603,FCSTSDV!$C$2:$C$2001,0),MATCH('ống nhựa túi bóng'!O$3,FCSTSDV!$D$1:$L$1,0)),1)*'ống nhựa túi bóng'!$D603,0)/3290</f>
        <v>0</v>
      </c>
      <c r="P603" s="92">
        <f t="array" ref="P603">IFERROR(ROUND(INDEX(FCSTSDV!$D$2:$L$2001,MATCH('ống nhựa túi bóng'!$C603,FCSTSDV!$C$2:$C$2001,0),MATCH('ống nhựa túi bóng'!P$3,FCSTSDV!$D$1:$L$1,0)),1)*'ống nhựa túi bóng'!$D603,0)/3290</f>
        <v>0</v>
      </c>
      <c r="Q603" s="92">
        <f t="array" ref="Q603">IFERROR(ROUND(INDEX(FCSTSDV!$D$2:$L$2001,MATCH('ống nhựa túi bóng'!$C603,FCSTSDV!$C$2:$C$2001,0),MATCH('ống nhựa túi bóng'!Q$3,FCSTSDV!$D$1:$L$1,0)),1)*'ống nhựa túi bóng'!$D603,0)/3290</f>
        <v>0</v>
      </c>
      <c r="R603" s="92">
        <f t="array" ref="R603">IFERROR(ROUND(INDEX(FCSTSDV!$D$2:$L$2001,MATCH('ống nhựa túi bóng'!$C603,FCSTSDV!$C$2:$C$2001,0),MATCH('ống nhựa túi bóng'!R$3,FCSTSDV!$D$1:$L$1,0)),1)*'ống nhựa túi bóng'!$D603,0)/3290</f>
        <v>0</v>
      </c>
      <c r="S603" s="92">
        <f t="array" ref="S603">IFERROR(ROUND(INDEX(FCSTSDV!$D$2:$L$2001,MATCH('ống nhựa túi bóng'!$C603,FCSTSDV!$C$2:$C$2001,0),MATCH('ống nhựa túi bóng'!S$3,FCSTSDV!$D$1:$L$1,0)),1)*'ống nhựa túi bóng'!$D603,0)/3290</f>
        <v>0</v>
      </c>
      <c r="T603" s="92">
        <f t="shared" si="149"/>
        <v>0</v>
      </c>
    </row>
    <row r="604" spans="1:20" ht="20.100000000000001" customHeight="1">
      <c r="A604" s="818"/>
      <c r="B604" s="1072"/>
      <c r="C604" s="46" t="s">
        <v>65</v>
      </c>
      <c r="D604" s="441">
        <v>0.2</v>
      </c>
      <c r="E604" s="784"/>
      <c r="F604" s="784"/>
      <c r="G604" s="784"/>
      <c r="H604" s="92">
        <f t="array" ref="H604">IFERROR(ROUND(INDEX(FCSTSDV!$D$2:$L$2001,MATCH('ống nhựa túi bóng'!$C604,FCSTSDV!$C$2:$C$2001,0),MATCH('ống nhựa túi bóng'!H$3,FCSTSDV!$D$1:$L$1,0)),1)*'ống nhựa túi bóng'!$D604,0)/3290</f>
        <v>0</v>
      </c>
      <c r="I604" s="92">
        <f t="array" ref="I604">IFERROR(ROUND(INDEX(FCSTSDV!$D$2:$L$2001,MATCH('ống nhựa túi bóng'!$C604,FCSTSDV!$C$2:$C$2001,0),MATCH('ống nhựa túi bóng'!I$3,FCSTSDV!$D$1:$L$1,0)),1)*'ống nhựa túi bóng'!$D604,0)/3290</f>
        <v>0</v>
      </c>
      <c r="J604" s="92">
        <f t="array" ref="J604">IFERROR(ROUND(INDEX(FCSTSDV!$D$2:$L$2001,MATCH('ống nhựa túi bóng'!$C604,FCSTSDV!$C$2:$C$2001,0),MATCH('ống nhựa túi bóng'!J$3,FCSTSDV!$D$1:$L$1,0)),1)*'ống nhựa túi bóng'!$D604,0)/3290</f>
        <v>0</v>
      </c>
      <c r="K604" s="92">
        <f t="array" ref="K604">IFERROR(ROUND(INDEX(FCSTSDV!$D$2:$L$2001,MATCH('ống nhựa túi bóng'!$C604,FCSTSDV!$C$2:$C$2001,0),MATCH('ống nhựa túi bóng'!K$3,FCSTSDV!$D$1:$L$1,0)),1)*'ống nhựa túi bóng'!$D604,0)/3290</f>
        <v>0</v>
      </c>
      <c r="L604" s="92">
        <f t="array" ref="L604">IFERROR(ROUND(INDEX(FCSTSDV!$D$2:$L$2001,MATCH('ống nhựa túi bóng'!$C604,FCSTSDV!$C$2:$C$2001,0),MATCH('ống nhựa túi bóng'!L$3,FCSTSDV!$D$1:$L$1,0)),1)*'ống nhựa túi bóng'!$D604,0)/3290</f>
        <v>0</v>
      </c>
      <c r="M604" s="92">
        <f t="array" ref="M604">IFERROR(ROUND(INDEX(FCSTSDV!$D$2:$L$2001,MATCH('ống nhựa túi bóng'!$C604,FCSTSDV!$C$2:$C$2001,0),MATCH('ống nhựa túi bóng'!M$3,FCSTSDV!$D$1:$L$1,0)),1)*'ống nhựa túi bóng'!$D604,0)/3290</f>
        <v>0</v>
      </c>
      <c r="N604" s="92">
        <f t="array" ref="N604">IFERROR(ROUND(INDEX(FCSTSDV!$D$2:$L$2001,MATCH('ống nhựa túi bóng'!$C604,FCSTSDV!$C$2:$C$2001,0),MATCH('ống nhựa túi bóng'!N$3,FCSTSDV!$D$1:$L$1,0)),1)*'ống nhựa túi bóng'!$D604,0)/3290</f>
        <v>0</v>
      </c>
      <c r="O604" s="92">
        <f t="array" ref="O604">IFERROR(ROUND(INDEX(FCSTSDV!$D$2:$L$2001,MATCH('ống nhựa túi bóng'!$C604,FCSTSDV!$C$2:$C$2001,0),MATCH('ống nhựa túi bóng'!O$3,FCSTSDV!$D$1:$L$1,0)),1)*'ống nhựa túi bóng'!$D604,0)/3290</f>
        <v>0</v>
      </c>
      <c r="P604" s="92">
        <f t="array" ref="P604">IFERROR(ROUND(INDEX(FCSTSDV!$D$2:$L$2001,MATCH('ống nhựa túi bóng'!$C604,FCSTSDV!$C$2:$C$2001,0),MATCH('ống nhựa túi bóng'!P$3,FCSTSDV!$D$1:$L$1,0)),1)*'ống nhựa túi bóng'!$D604,0)/3290</f>
        <v>0</v>
      </c>
      <c r="Q604" s="92">
        <f t="array" ref="Q604">IFERROR(ROUND(INDEX(FCSTSDV!$D$2:$L$2001,MATCH('ống nhựa túi bóng'!$C604,FCSTSDV!$C$2:$C$2001,0),MATCH('ống nhựa túi bóng'!Q$3,FCSTSDV!$D$1:$L$1,0)),1)*'ống nhựa túi bóng'!$D604,0)/3290</f>
        <v>0</v>
      </c>
      <c r="R604" s="92">
        <f t="array" ref="R604">IFERROR(ROUND(INDEX(FCSTSDV!$D$2:$L$2001,MATCH('ống nhựa túi bóng'!$C604,FCSTSDV!$C$2:$C$2001,0),MATCH('ống nhựa túi bóng'!R$3,FCSTSDV!$D$1:$L$1,0)),1)*'ống nhựa túi bóng'!$D604,0)/3290</f>
        <v>0</v>
      </c>
      <c r="S604" s="92">
        <f t="array" ref="S604">IFERROR(ROUND(INDEX(FCSTSDV!$D$2:$L$2001,MATCH('ống nhựa túi bóng'!$C604,FCSTSDV!$C$2:$C$2001,0),MATCH('ống nhựa túi bóng'!S$3,FCSTSDV!$D$1:$L$1,0)),1)*'ống nhựa túi bóng'!$D604,0)/3290</f>
        <v>0</v>
      </c>
      <c r="T604" s="92">
        <f t="shared" si="149"/>
        <v>0</v>
      </c>
    </row>
    <row r="605" spans="1:20" ht="20.100000000000001" customHeight="1">
      <c r="A605" s="818"/>
      <c r="B605" s="1072"/>
      <c r="C605" s="46" t="s">
        <v>1237</v>
      </c>
      <c r="D605" s="441">
        <v>0.2</v>
      </c>
      <c r="E605" s="784"/>
      <c r="F605" s="784"/>
      <c r="G605" s="784"/>
      <c r="H605" s="92">
        <f t="array" ref="H605">IFERROR(ROUND(INDEX(FCSTSDV!$D$2:$L$2001,MATCH('ống nhựa túi bóng'!$C605,FCSTSDV!$C$2:$C$2001,0),MATCH('ống nhựa túi bóng'!H$3,FCSTSDV!$D$1:$L$1,0)),1)*'ống nhựa túi bóng'!$D605,0)/3290</f>
        <v>0</v>
      </c>
      <c r="I605" s="92">
        <f t="array" ref="I605">IFERROR(ROUND(INDEX(FCSTSDV!$D$2:$L$2001,MATCH('ống nhựa túi bóng'!$C605,FCSTSDV!$C$2:$C$2001,0),MATCH('ống nhựa túi bóng'!I$3,FCSTSDV!$D$1:$L$1,0)),1)*'ống nhựa túi bóng'!$D605,0)/3290</f>
        <v>0</v>
      </c>
      <c r="J605" s="92">
        <f t="array" ref="J605">IFERROR(ROUND(INDEX(FCSTSDV!$D$2:$L$2001,MATCH('ống nhựa túi bóng'!$C605,FCSTSDV!$C$2:$C$2001,0),MATCH('ống nhựa túi bóng'!J$3,FCSTSDV!$D$1:$L$1,0)),1)*'ống nhựa túi bóng'!$D605,0)/3290</f>
        <v>0</v>
      </c>
      <c r="K605" s="92">
        <f t="array" ref="K605">IFERROR(ROUND(INDEX(FCSTSDV!$D$2:$L$2001,MATCH('ống nhựa túi bóng'!$C605,FCSTSDV!$C$2:$C$2001,0),MATCH('ống nhựa túi bóng'!K$3,FCSTSDV!$D$1:$L$1,0)),1)*'ống nhựa túi bóng'!$D605,0)/3290</f>
        <v>0</v>
      </c>
      <c r="L605" s="92">
        <f t="array" ref="L605">IFERROR(ROUND(INDEX(FCSTSDV!$D$2:$L$2001,MATCH('ống nhựa túi bóng'!$C605,FCSTSDV!$C$2:$C$2001,0),MATCH('ống nhựa túi bóng'!L$3,FCSTSDV!$D$1:$L$1,0)),1)*'ống nhựa túi bóng'!$D605,0)/3290</f>
        <v>0</v>
      </c>
      <c r="M605" s="92">
        <f t="array" ref="M605">IFERROR(ROUND(INDEX(FCSTSDV!$D$2:$L$2001,MATCH('ống nhựa túi bóng'!$C605,FCSTSDV!$C$2:$C$2001,0),MATCH('ống nhựa túi bóng'!M$3,FCSTSDV!$D$1:$L$1,0)),1)*'ống nhựa túi bóng'!$D605,0)/3290</f>
        <v>0</v>
      </c>
      <c r="N605" s="92">
        <f t="array" ref="N605">IFERROR(ROUND(INDEX(FCSTSDV!$D$2:$L$2001,MATCH('ống nhựa túi bóng'!$C605,FCSTSDV!$C$2:$C$2001,0),MATCH('ống nhựa túi bóng'!N$3,FCSTSDV!$D$1:$L$1,0)),1)*'ống nhựa túi bóng'!$D605,0)/3290</f>
        <v>0</v>
      </c>
      <c r="O605" s="92">
        <f t="array" ref="O605">IFERROR(ROUND(INDEX(FCSTSDV!$D$2:$L$2001,MATCH('ống nhựa túi bóng'!$C605,FCSTSDV!$C$2:$C$2001,0),MATCH('ống nhựa túi bóng'!O$3,FCSTSDV!$D$1:$L$1,0)),1)*'ống nhựa túi bóng'!$D605,0)/3290</f>
        <v>0</v>
      </c>
      <c r="P605" s="92">
        <f t="array" ref="P605">IFERROR(ROUND(INDEX(FCSTSDV!$D$2:$L$2001,MATCH('ống nhựa túi bóng'!$C605,FCSTSDV!$C$2:$C$2001,0),MATCH('ống nhựa túi bóng'!P$3,FCSTSDV!$D$1:$L$1,0)),1)*'ống nhựa túi bóng'!$D605,0)/3290</f>
        <v>0</v>
      </c>
      <c r="Q605" s="92">
        <f t="array" ref="Q605">IFERROR(ROUND(INDEX(FCSTSDV!$D$2:$L$2001,MATCH('ống nhựa túi bóng'!$C605,FCSTSDV!$C$2:$C$2001,0),MATCH('ống nhựa túi bóng'!Q$3,FCSTSDV!$D$1:$L$1,0)),1)*'ống nhựa túi bóng'!$D605,0)/3290</f>
        <v>0</v>
      </c>
      <c r="R605" s="92">
        <f t="array" ref="R605">IFERROR(ROUND(INDEX(FCSTSDV!$D$2:$L$2001,MATCH('ống nhựa túi bóng'!$C605,FCSTSDV!$C$2:$C$2001,0),MATCH('ống nhựa túi bóng'!R$3,FCSTSDV!$D$1:$L$1,0)),1)*'ống nhựa túi bóng'!$D605,0)/3290</f>
        <v>0</v>
      </c>
      <c r="S605" s="92">
        <f t="array" ref="S605">IFERROR(ROUND(INDEX(FCSTSDV!$D$2:$L$2001,MATCH('ống nhựa túi bóng'!$C605,FCSTSDV!$C$2:$C$2001,0),MATCH('ống nhựa túi bóng'!S$3,FCSTSDV!$D$1:$L$1,0)),1)*'ống nhựa túi bóng'!$D605,0)/3290</f>
        <v>0</v>
      </c>
      <c r="T605" s="92">
        <f t="shared" si="149"/>
        <v>0</v>
      </c>
    </row>
    <row r="606" spans="1:20" ht="20.100000000000001" customHeight="1">
      <c r="A606" s="818"/>
      <c r="B606" s="1072"/>
      <c r="C606" s="46" t="s">
        <v>1230</v>
      </c>
      <c r="D606" s="441">
        <v>0.2</v>
      </c>
      <c r="E606" s="784"/>
      <c r="F606" s="784"/>
      <c r="G606" s="784"/>
      <c r="H606" s="92">
        <f t="array" ref="H606">IFERROR(ROUND(INDEX(FCSTSDV!$D$2:$L$2001,MATCH('ống nhựa túi bóng'!$C606,FCSTSDV!$C$2:$C$2001,0),MATCH('ống nhựa túi bóng'!H$3,FCSTSDV!$D$1:$L$1,0)),1)*'ống nhựa túi bóng'!$D606,0)/3290</f>
        <v>0</v>
      </c>
      <c r="I606" s="92">
        <f t="array" ref="I606">IFERROR(ROUND(INDEX(FCSTSDV!$D$2:$L$2001,MATCH('ống nhựa túi bóng'!$C606,FCSTSDV!$C$2:$C$2001,0),MATCH('ống nhựa túi bóng'!I$3,FCSTSDV!$D$1:$L$1,0)),1)*'ống nhựa túi bóng'!$D606,0)/3290</f>
        <v>0</v>
      </c>
      <c r="J606" s="92">
        <f t="array" ref="J606">IFERROR(ROUND(INDEX(FCSTSDV!$D$2:$L$2001,MATCH('ống nhựa túi bóng'!$C606,FCSTSDV!$C$2:$C$2001,0),MATCH('ống nhựa túi bóng'!J$3,FCSTSDV!$D$1:$L$1,0)),1)*'ống nhựa túi bóng'!$D606,0)/3290</f>
        <v>0</v>
      </c>
      <c r="K606" s="92">
        <f t="array" ref="K606">IFERROR(ROUND(INDEX(FCSTSDV!$D$2:$L$2001,MATCH('ống nhựa túi bóng'!$C606,FCSTSDV!$C$2:$C$2001,0),MATCH('ống nhựa túi bóng'!K$3,FCSTSDV!$D$1:$L$1,0)),1)*'ống nhựa túi bóng'!$D606,0)/3290</f>
        <v>0</v>
      </c>
      <c r="L606" s="92">
        <f t="array" ref="L606">IFERROR(ROUND(INDEX(FCSTSDV!$D$2:$L$2001,MATCH('ống nhựa túi bóng'!$C606,FCSTSDV!$C$2:$C$2001,0),MATCH('ống nhựa túi bóng'!L$3,FCSTSDV!$D$1:$L$1,0)),1)*'ống nhựa túi bóng'!$D606,0)/3290</f>
        <v>0</v>
      </c>
      <c r="M606" s="92">
        <f t="array" ref="M606">IFERROR(ROUND(INDEX(FCSTSDV!$D$2:$L$2001,MATCH('ống nhựa túi bóng'!$C606,FCSTSDV!$C$2:$C$2001,0),MATCH('ống nhựa túi bóng'!M$3,FCSTSDV!$D$1:$L$1,0)),1)*'ống nhựa túi bóng'!$D606,0)/3290</f>
        <v>0</v>
      </c>
      <c r="N606" s="92">
        <f t="array" ref="N606">IFERROR(ROUND(INDEX(FCSTSDV!$D$2:$L$2001,MATCH('ống nhựa túi bóng'!$C606,FCSTSDV!$C$2:$C$2001,0),MATCH('ống nhựa túi bóng'!N$3,FCSTSDV!$D$1:$L$1,0)),1)*'ống nhựa túi bóng'!$D606,0)/3290</f>
        <v>0</v>
      </c>
      <c r="O606" s="92">
        <f t="array" ref="O606">IFERROR(ROUND(INDEX(FCSTSDV!$D$2:$L$2001,MATCH('ống nhựa túi bóng'!$C606,FCSTSDV!$C$2:$C$2001,0),MATCH('ống nhựa túi bóng'!O$3,FCSTSDV!$D$1:$L$1,0)),1)*'ống nhựa túi bóng'!$D606,0)/3290</f>
        <v>0</v>
      </c>
      <c r="P606" s="92">
        <f t="array" ref="P606">IFERROR(ROUND(INDEX(FCSTSDV!$D$2:$L$2001,MATCH('ống nhựa túi bóng'!$C606,FCSTSDV!$C$2:$C$2001,0),MATCH('ống nhựa túi bóng'!P$3,FCSTSDV!$D$1:$L$1,0)),1)*'ống nhựa túi bóng'!$D606,0)/3290</f>
        <v>0</v>
      </c>
      <c r="Q606" s="92">
        <f t="array" ref="Q606">IFERROR(ROUND(INDEX(FCSTSDV!$D$2:$L$2001,MATCH('ống nhựa túi bóng'!$C606,FCSTSDV!$C$2:$C$2001,0),MATCH('ống nhựa túi bóng'!Q$3,FCSTSDV!$D$1:$L$1,0)),1)*'ống nhựa túi bóng'!$D606,0)/3290</f>
        <v>0</v>
      </c>
      <c r="R606" s="92">
        <f t="array" ref="R606">IFERROR(ROUND(INDEX(FCSTSDV!$D$2:$L$2001,MATCH('ống nhựa túi bóng'!$C606,FCSTSDV!$C$2:$C$2001,0),MATCH('ống nhựa túi bóng'!R$3,FCSTSDV!$D$1:$L$1,0)),1)*'ống nhựa túi bóng'!$D606,0)/3290</f>
        <v>0</v>
      </c>
      <c r="S606" s="92">
        <f t="array" ref="S606">IFERROR(ROUND(INDEX(FCSTSDV!$D$2:$L$2001,MATCH('ống nhựa túi bóng'!$C606,FCSTSDV!$C$2:$C$2001,0),MATCH('ống nhựa túi bóng'!S$3,FCSTSDV!$D$1:$L$1,0)),1)*'ống nhựa túi bóng'!$D606,0)/3290</f>
        <v>0</v>
      </c>
      <c r="T606" s="92">
        <f t="shared" si="149"/>
        <v>0</v>
      </c>
    </row>
    <row r="607" spans="1:20" ht="20.100000000000001" customHeight="1">
      <c r="A607" s="818"/>
      <c r="B607" s="1072"/>
      <c r="C607" s="46" t="s">
        <v>1236</v>
      </c>
      <c r="D607" s="441">
        <v>0.2</v>
      </c>
      <c r="E607" s="784"/>
      <c r="F607" s="784"/>
      <c r="G607" s="784"/>
      <c r="H607" s="92">
        <f t="array" ref="H607">IFERROR(ROUND(INDEX(FCSTSDV!$D$2:$L$2001,MATCH('ống nhựa túi bóng'!$C607,FCSTSDV!$C$2:$C$2001,0),MATCH('ống nhựa túi bóng'!H$3,FCSTSDV!$D$1:$L$1,0)),1)*'ống nhựa túi bóng'!$D607,0)/3290</f>
        <v>0</v>
      </c>
      <c r="I607" s="92">
        <f t="array" ref="I607">IFERROR(ROUND(INDEX(FCSTSDV!$D$2:$L$2001,MATCH('ống nhựa túi bóng'!$C607,FCSTSDV!$C$2:$C$2001,0),MATCH('ống nhựa túi bóng'!I$3,FCSTSDV!$D$1:$L$1,0)),1)*'ống nhựa túi bóng'!$D607,0)/3290</f>
        <v>0</v>
      </c>
      <c r="J607" s="92">
        <f t="array" ref="J607">IFERROR(ROUND(INDEX(FCSTSDV!$D$2:$L$2001,MATCH('ống nhựa túi bóng'!$C607,FCSTSDV!$C$2:$C$2001,0),MATCH('ống nhựa túi bóng'!J$3,FCSTSDV!$D$1:$L$1,0)),1)*'ống nhựa túi bóng'!$D607,0)/3290</f>
        <v>0</v>
      </c>
      <c r="K607" s="92">
        <f t="array" ref="K607">IFERROR(ROUND(INDEX(FCSTSDV!$D$2:$L$2001,MATCH('ống nhựa túi bóng'!$C607,FCSTSDV!$C$2:$C$2001,0),MATCH('ống nhựa túi bóng'!K$3,FCSTSDV!$D$1:$L$1,0)),1)*'ống nhựa túi bóng'!$D607,0)/3290</f>
        <v>0</v>
      </c>
      <c r="L607" s="92">
        <f t="array" ref="L607">IFERROR(ROUND(INDEX(FCSTSDV!$D$2:$L$2001,MATCH('ống nhựa túi bóng'!$C607,FCSTSDV!$C$2:$C$2001,0),MATCH('ống nhựa túi bóng'!L$3,FCSTSDV!$D$1:$L$1,0)),1)*'ống nhựa túi bóng'!$D607,0)/3290</f>
        <v>0</v>
      </c>
      <c r="M607" s="92">
        <f t="array" ref="M607">IFERROR(ROUND(INDEX(FCSTSDV!$D$2:$L$2001,MATCH('ống nhựa túi bóng'!$C607,FCSTSDV!$C$2:$C$2001,0),MATCH('ống nhựa túi bóng'!M$3,FCSTSDV!$D$1:$L$1,0)),1)*'ống nhựa túi bóng'!$D607,0)/3290</f>
        <v>0</v>
      </c>
      <c r="N607" s="92">
        <f t="array" ref="N607">IFERROR(ROUND(INDEX(FCSTSDV!$D$2:$L$2001,MATCH('ống nhựa túi bóng'!$C607,FCSTSDV!$C$2:$C$2001,0),MATCH('ống nhựa túi bóng'!N$3,FCSTSDV!$D$1:$L$1,0)),1)*'ống nhựa túi bóng'!$D607,0)/3290</f>
        <v>0</v>
      </c>
      <c r="O607" s="92">
        <f t="array" ref="O607">IFERROR(ROUND(INDEX(FCSTSDV!$D$2:$L$2001,MATCH('ống nhựa túi bóng'!$C607,FCSTSDV!$C$2:$C$2001,0),MATCH('ống nhựa túi bóng'!O$3,FCSTSDV!$D$1:$L$1,0)),1)*'ống nhựa túi bóng'!$D607,0)/3290</f>
        <v>0</v>
      </c>
      <c r="P607" s="92">
        <f t="array" ref="P607">IFERROR(ROUND(INDEX(FCSTSDV!$D$2:$L$2001,MATCH('ống nhựa túi bóng'!$C607,FCSTSDV!$C$2:$C$2001,0),MATCH('ống nhựa túi bóng'!P$3,FCSTSDV!$D$1:$L$1,0)),1)*'ống nhựa túi bóng'!$D607,0)/3290</f>
        <v>0</v>
      </c>
      <c r="Q607" s="92">
        <f t="array" ref="Q607">IFERROR(ROUND(INDEX(FCSTSDV!$D$2:$L$2001,MATCH('ống nhựa túi bóng'!$C607,FCSTSDV!$C$2:$C$2001,0),MATCH('ống nhựa túi bóng'!Q$3,FCSTSDV!$D$1:$L$1,0)),1)*'ống nhựa túi bóng'!$D607,0)/3290</f>
        <v>0</v>
      </c>
      <c r="R607" s="92">
        <f t="array" ref="R607">IFERROR(ROUND(INDEX(FCSTSDV!$D$2:$L$2001,MATCH('ống nhựa túi bóng'!$C607,FCSTSDV!$C$2:$C$2001,0),MATCH('ống nhựa túi bóng'!R$3,FCSTSDV!$D$1:$L$1,0)),1)*'ống nhựa túi bóng'!$D607,0)/3290</f>
        <v>0</v>
      </c>
      <c r="S607" s="92">
        <f t="array" ref="S607">IFERROR(ROUND(INDEX(FCSTSDV!$D$2:$L$2001,MATCH('ống nhựa túi bóng'!$C607,FCSTSDV!$C$2:$C$2001,0),MATCH('ống nhựa túi bóng'!S$3,FCSTSDV!$D$1:$L$1,0)),1)*'ống nhựa túi bóng'!$D607,0)/3290</f>
        <v>0</v>
      </c>
      <c r="T607" s="92">
        <f t="shared" si="149"/>
        <v>0</v>
      </c>
    </row>
    <row r="608" spans="1:20" ht="20.100000000000001" customHeight="1">
      <c r="A608" s="818"/>
      <c r="B608" s="1072"/>
      <c r="C608" s="46" t="s">
        <v>1248</v>
      </c>
      <c r="D608" s="441">
        <v>0.2</v>
      </c>
      <c r="E608" s="784"/>
      <c r="F608" s="784"/>
      <c r="G608" s="784"/>
      <c r="H608" s="92">
        <f t="array" ref="H608">IFERROR(ROUND(INDEX(FCSTSDV!$D$2:$L$2001,MATCH('ống nhựa túi bóng'!$C608,FCSTSDV!$C$2:$C$2001,0),MATCH('ống nhựa túi bóng'!H$3,FCSTSDV!$D$1:$L$1,0)),1)*'ống nhựa túi bóng'!$D608,0)/3290</f>
        <v>0</v>
      </c>
      <c r="I608" s="92">
        <f t="array" ref="I608">IFERROR(ROUND(INDEX(FCSTSDV!$D$2:$L$2001,MATCH('ống nhựa túi bóng'!$C608,FCSTSDV!$C$2:$C$2001,0),MATCH('ống nhựa túi bóng'!I$3,FCSTSDV!$D$1:$L$1,0)),1)*'ống nhựa túi bóng'!$D608,0)/3290</f>
        <v>0</v>
      </c>
      <c r="J608" s="92">
        <f t="array" ref="J608">IFERROR(ROUND(INDEX(FCSTSDV!$D$2:$L$2001,MATCH('ống nhựa túi bóng'!$C608,FCSTSDV!$C$2:$C$2001,0),MATCH('ống nhựa túi bóng'!J$3,FCSTSDV!$D$1:$L$1,0)),1)*'ống nhựa túi bóng'!$D608,0)/3290</f>
        <v>0</v>
      </c>
      <c r="K608" s="92">
        <f t="array" ref="K608">IFERROR(ROUND(INDEX(FCSTSDV!$D$2:$L$2001,MATCH('ống nhựa túi bóng'!$C608,FCSTSDV!$C$2:$C$2001,0),MATCH('ống nhựa túi bóng'!K$3,FCSTSDV!$D$1:$L$1,0)),1)*'ống nhựa túi bóng'!$D608,0)/3290</f>
        <v>0</v>
      </c>
      <c r="L608" s="92">
        <f t="array" ref="L608">IFERROR(ROUND(INDEX(FCSTSDV!$D$2:$L$2001,MATCH('ống nhựa túi bóng'!$C608,FCSTSDV!$C$2:$C$2001,0),MATCH('ống nhựa túi bóng'!L$3,FCSTSDV!$D$1:$L$1,0)),1)*'ống nhựa túi bóng'!$D608,0)/3290</f>
        <v>0</v>
      </c>
      <c r="M608" s="92">
        <f t="array" ref="M608">IFERROR(ROUND(INDEX(FCSTSDV!$D$2:$L$2001,MATCH('ống nhựa túi bóng'!$C608,FCSTSDV!$C$2:$C$2001,0),MATCH('ống nhựa túi bóng'!M$3,FCSTSDV!$D$1:$L$1,0)),1)*'ống nhựa túi bóng'!$D608,0)/3290</f>
        <v>0</v>
      </c>
      <c r="N608" s="92">
        <f t="array" ref="N608">IFERROR(ROUND(INDEX(FCSTSDV!$D$2:$L$2001,MATCH('ống nhựa túi bóng'!$C608,FCSTSDV!$C$2:$C$2001,0),MATCH('ống nhựa túi bóng'!N$3,FCSTSDV!$D$1:$L$1,0)),1)*'ống nhựa túi bóng'!$D608,0)/3290</f>
        <v>0</v>
      </c>
      <c r="O608" s="92">
        <f t="array" ref="O608">IFERROR(ROUND(INDEX(FCSTSDV!$D$2:$L$2001,MATCH('ống nhựa túi bóng'!$C608,FCSTSDV!$C$2:$C$2001,0),MATCH('ống nhựa túi bóng'!O$3,FCSTSDV!$D$1:$L$1,0)),1)*'ống nhựa túi bóng'!$D608,0)/3290</f>
        <v>0</v>
      </c>
      <c r="P608" s="92">
        <f t="array" ref="P608">IFERROR(ROUND(INDEX(FCSTSDV!$D$2:$L$2001,MATCH('ống nhựa túi bóng'!$C608,FCSTSDV!$C$2:$C$2001,0),MATCH('ống nhựa túi bóng'!P$3,FCSTSDV!$D$1:$L$1,0)),1)*'ống nhựa túi bóng'!$D608,0)/3290</f>
        <v>0</v>
      </c>
      <c r="Q608" s="92">
        <f t="array" ref="Q608">IFERROR(ROUND(INDEX(FCSTSDV!$D$2:$L$2001,MATCH('ống nhựa túi bóng'!$C608,FCSTSDV!$C$2:$C$2001,0),MATCH('ống nhựa túi bóng'!Q$3,FCSTSDV!$D$1:$L$1,0)),1)*'ống nhựa túi bóng'!$D608,0)/3290</f>
        <v>0</v>
      </c>
      <c r="R608" s="92">
        <f t="array" ref="R608">IFERROR(ROUND(INDEX(FCSTSDV!$D$2:$L$2001,MATCH('ống nhựa túi bóng'!$C608,FCSTSDV!$C$2:$C$2001,0),MATCH('ống nhựa túi bóng'!R$3,FCSTSDV!$D$1:$L$1,0)),1)*'ống nhựa túi bóng'!$D608,0)/3290</f>
        <v>0</v>
      </c>
      <c r="S608" s="92">
        <f t="array" ref="S608">IFERROR(ROUND(INDEX(FCSTSDV!$D$2:$L$2001,MATCH('ống nhựa túi bóng'!$C608,FCSTSDV!$C$2:$C$2001,0),MATCH('ống nhựa túi bóng'!S$3,FCSTSDV!$D$1:$L$1,0)),1)*'ống nhựa túi bóng'!$D608,0)/3290</f>
        <v>0</v>
      </c>
      <c r="T608" s="92">
        <f t="shared" si="149"/>
        <v>0</v>
      </c>
    </row>
    <row r="609" spans="1:20" ht="20.100000000000001" customHeight="1">
      <c r="A609" s="818"/>
      <c r="B609" s="1072"/>
      <c r="C609" s="46" t="s">
        <v>880</v>
      </c>
      <c r="D609" s="441">
        <v>0.2</v>
      </c>
      <c r="E609" s="784"/>
      <c r="F609" s="784"/>
      <c r="G609" s="784"/>
      <c r="H609" s="92">
        <f t="array" ref="H609">IFERROR(ROUND(INDEX(FCSTSDV!$D$2:$L$2001,MATCH('ống nhựa túi bóng'!$C609,FCSTSDV!$C$2:$C$2001,0),MATCH('ống nhựa túi bóng'!H$3,FCSTSDV!$D$1:$L$1,0)),1)*'ống nhựa túi bóng'!$D609,0)/3290</f>
        <v>0</v>
      </c>
      <c r="I609" s="92">
        <f t="array" ref="I609">IFERROR(ROUND(INDEX(FCSTSDV!$D$2:$L$2001,MATCH('ống nhựa túi bóng'!$C609,FCSTSDV!$C$2:$C$2001,0),MATCH('ống nhựa túi bóng'!I$3,FCSTSDV!$D$1:$L$1,0)),1)*'ống nhựa túi bóng'!$D609,0)/3290</f>
        <v>0</v>
      </c>
      <c r="J609" s="92">
        <f t="array" ref="J609">IFERROR(ROUND(INDEX(FCSTSDV!$D$2:$L$2001,MATCH('ống nhựa túi bóng'!$C609,FCSTSDV!$C$2:$C$2001,0),MATCH('ống nhựa túi bóng'!J$3,FCSTSDV!$D$1:$L$1,0)),1)*'ống nhựa túi bóng'!$D609,0)/3290</f>
        <v>0</v>
      </c>
      <c r="K609" s="92">
        <f t="array" ref="K609">IFERROR(ROUND(INDEX(FCSTSDV!$D$2:$L$2001,MATCH('ống nhựa túi bóng'!$C609,FCSTSDV!$C$2:$C$2001,0),MATCH('ống nhựa túi bóng'!K$3,FCSTSDV!$D$1:$L$1,0)),1)*'ống nhựa túi bóng'!$D609,0)/3290</f>
        <v>0</v>
      </c>
      <c r="L609" s="92">
        <f t="array" ref="L609">IFERROR(ROUND(INDEX(FCSTSDV!$D$2:$L$2001,MATCH('ống nhựa túi bóng'!$C609,FCSTSDV!$C$2:$C$2001,0),MATCH('ống nhựa túi bóng'!L$3,FCSTSDV!$D$1:$L$1,0)),1)*'ống nhựa túi bóng'!$D609,0)/3290</f>
        <v>0</v>
      </c>
      <c r="M609" s="92">
        <f t="array" ref="M609">IFERROR(ROUND(INDEX(FCSTSDV!$D$2:$L$2001,MATCH('ống nhựa túi bóng'!$C609,FCSTSDV!$C$2:$C$2001,0),MATCH('ống nhựa túi bóng'!M$3,FCSTSDV!$D$1:$L$1,0)),1)*'ống nhựa túi bóng'!$D609,0)/3290</f>
        <v>0</v>
      </c>
      <c r="N609" s="92">
        <f t="array" ref="N609">IFERROR(ROUND(INDEX(FCSTSDV!$D$2:$L$2001,MATCH('ống nhựa túi bóng'!$C609,FCSTSDV!$C$2:$C$2001,0),MATCH('ống nhựa túi bóng'!N$3,FCSTSDV!$D$1:$L$1,0)),1)*'ống nhựa túi bóng'!$D609,0)/3290</f>
        <v>0</v>
      </c>
      <c r="O609" s="92">
        <f t="array" ref="O609">IFERROR(ROUND(INDEX(FCSTSDV!$D$2:$L$2001,MATCH('ống nhựa túi bóng'!$C609,FCSTSDV!$C$2:$C$2001,0),MATCH('ống nhựa túi bóng'!O$3,FCSTSDV!$D$1:$L$1,0)),1)*'ống nhựa túi bóng'!$D609,0)/3290</f>
        <v>0</v>
      </c>
      <c r="P609" s="92">
        <f t="array" ref="P609">IFERROR(ROUND(INDEX(FCSTSDV!$D$2:$L$2001,MATCH('ống nhựa túi bóng'!$C609,FCSTSDV!$C$2:$C$2001,0),MATCH('ống nhựa túi bóng'!P$3,FCSTSDV!$D$1:$L$1,0)),1)*'ống nhựa túi bóng'!$D609,0)/3290</f>
        <v>0</v>
      </c>
      <c r="Q609" s="92">
        <f t="array" ref="Q609">IFERROR(ROUND(INDEX(FCSTSDV!$D$2:$L$2001,MATCH('ống nhựa túi bóng'!$C609,FCSTSDV!$C$2:$C$2001,0),MATCH('ống nhựa túi bóng'!Q$3,FCSTSDV!$D$1:$L$1,0)),1)*'ống nhựa túi bóng'!$D609,0)/3290</f>
        <v>0</v>
      </c>
      <c r="R609" s="92">
        <f t="array" ref="R609">IFERROR(ROUND(INDEX(FCSTSDV!$D$2:$L$2001,MATCH('ống nhựa túi bóng'!$C609,FCSTSDV!$C$2:$C$2001,0),MATCH('ống nhựa túi bóng'!R$3,FCSTSDV!$D$1:$L$1,0)),1)*'ống nhựa túi bóng'!$D609,0)/3290</f>
        <v>0</v>
      </c>
      <c r="S609" s="92">
        <f t="array" ref="S609">IFERROR(ROUND(INDEX(FCSTSDV!$D$2:$L$2001,MATCH('ống nhựa túi bóng'!$C609,FCSTSDV!$C$2:$C$2001,0),MATCH('ống nhựa túi bóng'!S$3,FCSTSDV!$D$1:$L$1,0)),1)*'ống nhựa túi bóng'!$D609,0)/3290</f>
        <v>0</v>
      </c>
      <c r="T609" s="92">
        <f t="shared" si="149"/>
        <v>0</v>
      </c>
    </row>
    <row r="610" spans="1:20" ht="20.100000000000001" customHeight="1">
      <c r="A610" s="818"/>
      <c r="B610" s="1072"/>
      <c r="C610" s="46" t="s">
        <v>882</v>
      </c>
      <c r="D610" s="441">
        <v>0.2</v>
      </c>
      <c r="E610" s="784"/>
      <c r="F610" s="784"/>
      <c r="G610" s="784"/>
      <c r="H610" s="92">
        <f t="array" ref="H610">IFERROR(ROUND(INDEX(FCSTSDV!$D$2:$L$2001,MATCH('ống nhựa túi bóng'!$C610,FCSTSDV!$C$2:$C$2001,0),MATCH('ống nhựa túi bóng'!H$3,FCSTSDV!$D$1:$L$1,0)),1)*'ống nhựa túi bóng'!$D610,0)/3290</f>
        <v>0</v>
      </c>
      <c r="I610" s="92">
        <f t="array" ref="I610">IFERROR(ROUND(INDEX(FCSTSDV!$D$2:$L$2001,MATCH('ống nhựa túi bóng'!$C610,FCSTSDV!$C$2:$C$2001,0),MATCH('ống nhựa túi bóng'!I$3,FCSTSDV!$D$1:$L$1,0)),1)*'ống nhựa túi bóng'!$D610,0)/3290</f>
        <v>0</v>
      </c>
      <c r="J610" s="92">
        <f t="array" ref="J610">IFERROR(ROUND(INDEX(FCSTSDV!$D$2:$L$2001,MATCH('ống nhựa túi bóng'!$C610,FCSTSDV!$C$2:$C$2001,0),MATCH('ống nhựa túi bóng'!J$3,FCSTSDV!$D$1:$L$1,0)),1)*'ống nhựa túi bóng'!$D610,0)/3290</f>
        <v>0</v>
      </c>
      <c r="K610" s="92">
        <f t="array" ref="K610">IFERROR(ROUND(INDEX(FCSTSDV!$D$2:$L$2001,MATCH('ống nhựa túi bóng'!$C610,FCSTSDV!$C$2:$C$2001,0),MATCH('ống nhựa túi bóng'!K$3,FCSTSDV!$D$1:$L$1,0)),1)*'ống nhựa túi bóng'!$D610,0)/3290</f>
        <v>0</v>
      </c>
      <c r="L610" s="92">
        <f t="array" ref="L610">IFERROR(ROUND(INDEX(FCSTSDV!$D$2:$L$2001,MATCH('ống nhựa túi bóng'!$C610,FCSTSDV!$C$2:$C$2001,0),MATCH('ống nhựa túi bóng'!L$3,FCSTSDV!$D$1:$L$1,0)),1)*'ống nhựa túi bóng'!$D610,0)/3290</f>
        <v>0</v>
      </c>
      <c r="M610" s="92">
        <f t="array" ref="M610">IFERROR(ROUND(INDEX(FCSTSDV!$D$2:$L$2001,MATCH('ống nhựa túi bóng'!$C610,FCSTSDV!$C$2:$C$2001,0),MATCH('ống nhựa túi bóng'!M$3,FCSTSDV!$D$1:$L$1,0)),1)*'ống nhựa túi bóng'!$D610,0)/3290</f>
        <v>0</v>
      </c>
      <c r="N610" s="92">
        <f t="array" ref="N610">IFERROR(ROUND(INDEX(FCSTSDV!$D$2:$L$2001,MATCH('ống nhựa túi bóng'!$C610,FCSTSDV!$C$2:$C$2001,0),MATCH('ống nhựa túi bóng'!N$3,FCSTSDV!$D$1:$L$1,0)),1)*'ống nhựa túi bóng'!$D610,0)/3290</f>
        <v>0</v>
      </c>
      <c r="O610" s="92">
        <f t="array" ref="O610">IFERROR(ROUND(INDEX(FCSTSDV!$D$2:$L$2001,MATCH('ống nhựa túi bóng'!$C610,FCSTSDV!$C$2:$C$2001,0),MATCH('ống nhựa túi bóng'!O$3,FCSTSDV!$D$1:$L$1,0)),1)*'ống nhựa túi bóng'!$D610,0)/3290</f>
        <v>0</v>
      </c>
      <c r="P610" s="92">
        <f t="array" ref="P610">IFERROR(ROUND(INDEX(FCSTSDV!$D$2:$L$2001,MATCH('ống nhựa túi bóng'!$C610,FCSTSDV!$C$2:$C$2001,0),MATCH('ống nhựa túi bóng'!P$3,FCSTSDV!$D$1:$L$1,0)),1)*'ống nhựa túi bóng'!$D610,0)/3290</f>
        <v>0</v>
      </c>
      <c r="Q610" s="92">
        <f t="array" ref="Q610">IFERROR(ROUND(INDEX(FCSTSDV!$D$2:$L$2001,MATCH('ống nhựa túi bóng'!$C610,FCSTSDV!$C$2:$C$2001,0),MATCH('ống nhựa túi bóng'!Q$3,FCSTSDV!$D$1:$L$1,0)),1)*'ống nhựa túi bóng'!$D610,0)/3290</f>
        <v>0</v>
      </c>
      <c r="R610" s="92">
        <f t="array" ref="R610">IFERROR(ROUND(INDEX(FCSTSDV!$D$2:$L$2001,MATCH('ống nhựa túi bóng'!$C610,FCSTSDV!$C$2:$C$2001,0),MATCH('ống nhựa túi bóng'!R$3,FCSTSDV!$D$1:$L$1,0)),1)*'ống nhựa túi bóng'!$D610,0)/3290</f>
        <v>0</v>
      </c>
      <c r="S610" s="92">
        <f t="array" ref="S610">IFERROR(ROUND(INDEX(FCSTSDV!$D$2:$L$2001,MATCH('ống nhựa túi bóng'!$C610,FCSTSDV!$C$2:$C$2001,0),MATCH('ống nhựa túi bóng'!S$3,FCSTSDV!$D$1:$L$1,0)),1)*'ống nhựa túi bóng'!$D610,0)/3290</f>
        <v>0</v>
      </c>
      <c r="T610" s="92">
        <f t="shared" si="149"/>
        <v>0</v>
      </c>
    </row>
    <row r="611" spans="1:20" ht="20.100000000000001" customHeight="1">
      <c r="A611" s="818"/>
      <c r="B611" s="1072"/>
      <c r="C611" s="46" t="s">
        <v>884</v>
      </c>
      <c r="D611" s="441">
        <v>0.2</v>
      </c>
      <c r="E611" s="784"/>
      <c r="F611" s="784"/>
      <c r="G611" s="784"/>
      <c r="H611" s="92">
        <f t="array" ref="H611">IFERROR(ROUND(INDEX(FCSTSDV!$D$2:$L$2001,MATCH('ống nhựa túi bóng'!$C611,FCSTSDV!$C$2:$C$2001,0),MATCH('ống nhựa túi bóng'!H$3,FCSTSDV!$D$1:$L$1,0)),1)*'ống nhựa túi bóng'!$D611,0)/3290</f>
        <v>0</v>
      </c>
      <c r="I611" s="92">
        <f t="array" ref="I611">IFERROR(ROUND(INDEX(FCSTSDV!$D$2:$L$2001,MATCH('ống nhựa túi bóng'!$C611,FCSTSDV!$C$2:$C$2001,0),MATCH('ống nhựa túi bóng'!I$3,FCSTSDV!$D$1:$L$1,0)),1)*'ống nhựa túi bóng'!$D611,0)/3290</f>
        <v>0</v>
      </c>
      <c r="J611" s="92">
        <f t="array" ref="J611">IFERROR(ROUND(INDEX(FCSTSDV!$D$2:$L$2001,MATCH('ống nhựa túi bóng'!$C611,FCSTSDV!$C$2:$C$2001,0),MATCH('ống nhựa túi bóng'!J$3,FCSTSDV!$D$1:$L$1,0)),1)*'ống nhựa túi bóng'!$D611,0)/3290</f>
        <v>0</v>
      </c>
      <c r="K611" s="92">
        <f t="array" ref="K611">IFERROR(ROUND(INDEX(FCSTSDV!$D$2:$L$2001,MATCH('ống nhựa túi bóng'!$C611,FCSTSDV!$C$2:$C$2001,0),MATCH('ống nhựa túi bóng'!K$3,FCSTSDV!$D$1:$L$1,0)),1)*'ống nhựa túi bóng'!$D611,0)/3290</f>
        <v>0</v>
      </c>
      <c r="L611" s="92">
        <f t="array" ref="L611">IFERROR(ROUND(INDEX(FCSTSDV!$D$2:$L$2001,MATCH('ống nhựa túi bóng'!$C611,FCSTSDV!$C$2:$C$2001,0),MATCH('ống nhựa túi bóng'!L$3,FCSTSDV!$D$1:$L$1,0)),1)*'ống nhựa túi bóng'!$D611,0)/3290</f>
        <v>0</v>
      </c>
      <c r="M611" s="92">
        <f t="array" ref="M611">IFERROR(ROUND(INDEX(FCSTSDV!$D$2:$L$2001,MATCH('ống nhựa túi bóng'!$C611,FCSTSDV!$C$2:$C$2001,0),MATCH('ống nhựa túi bóng'!M$3,FCSTSDV!$D$1:$L$1,0)),1)*'ống nhựa túi bóng'!$D611,0)/3290</f>
        <v>0</v>
      </c>
      <c r="N611" s="92">
        <f t="array" ref="N611">IFERROR(ROUND(INDEX(FCSTSDV!$D$2:$L$2001,MATCH('ống nhựa túi bóng'!$C611,FCSTSDV!$C$2:$C$2001,0),MATCH('ống nhựa túi bóng'!N$3,FCSTSDV!$D$1:$L$1,0)),1)*'ống nhựa túi bóng'!$D611,0)/3290</f>
        <v>0</v>
      </c>
      <c r="O611" s="92">
        <f t="array" ref="O611">IFERROR(ROUND(INDEX(FCSTSDV!$D$2:$L$2001,MATCH('ống nhựa túi bóng'!$C611,FCSTSDV!$C$2:$C$2001,0),MATCH('ống nhựa túi bóng'!O$3,FCSTSDV!$D$1:$L$1,0)),1)*'ống nhựa túi bóng'!$D611,0)/3290</f>
        <v>0</v>
      </c>
      <c r="P611" s="92">
        <f t="array" ref="P611">IFERROR(ROUND(INDEX(FCSTSDV!$D$2:$L$2001,MATCH('ống nhựa túi bóng'!$C611,FCSTSDV!$C$2:$C$2001,0),MATCH('ống nhựa túi bóng'!P$3,FCSTSDV!$D$1:$L$1,0)),1)*'ống nhựa túi bóng'!$D611,0)/3290</f>
        <v>0</v>
      </c>
      <c r="Q611" s="92">
        <f t="array" ref="Q611">IFERROR(ROUND(INDEX(FCSTSDV!$D$2:$L$2001,MATCH('ống nhựa túi bóng'!$C611,FCSTSDV!$C$2:$C$2001,0),MATCH('ống nhựa túi bóng'!Q$3,FCSTSDV!$D$1:$L$1,0)),1)*'ống nhựa túi bóng'!$D611,0)/3290</f>
        <v>0</v>
      </c>
      <c r="R611" s="92">
        <f t="array" ref="R611">IFERROR(ROUND(INDEX(FCSTSDV!$D$2:$L$2001,MATCH('ống nhựa túi bóng'!$C611,FCSTSDV!$C$2:$C$2001,0),MATCH('ống nhựa túi bóng'!R$3,FCSTSDV!$D$1:$L$1,0)),1)*'ống nhựa túi bóng'!$D611,0)/3290</f>
        <v>0</v>
      </c>
      <c r="S611" s="92">
        <f t="array" ref="S611">IFERROR(ROUND(INDEX(FCSTSDV!$D$2:$L$2001,MATCH('ống nhựa túi bóng'!$C611,FCSTSDV!$C$2:$C$2001,0),MATCH('ống nhựa túi bóng'!S$3,FCSTSDV!$D$1:$L$1,0)),1)*'ống nhựa túi bóng'!$D611,0)/3290</f>
        <v>0</v>
      </c>
      <c r="T611" s="92">
        <f t="shared" si="149"/>
        <v>0</v>
      </c>
    </row>
    <row r="612" spans="1:20" ht="20.100000000000001" customHeight="1">
      <c r="A612" s="818"/>
      <c r="B612" s="1072"/>
      <c r="C612" s="46" t="s">
        <v>886</v>
      </c>
      <c r="D612" s="441">
        <v>0.2</v>
      </c>
      <c r="E612" s="784"/>
      <c r="F612" s="784"/>
      <c r="G612" s="784"/>
      <c r="H612" s="92">
        <f t="array" ref="H612">IFERROR(ROUND(INDEX(FCSTSDV!$D$2:$L$2001,MATCH('ống nhựa túi bóng'!$C612,FCSTSDV!$C$2:$C$2001,0),MATCH('ống nhựa túi bóng'!H$3,FCSTSDV!$D$1:$L$1,0)),1)*'ống nhựa túi bóng'!$D612,0)/3290</f>
        <v>0</v>
      </c>
      <c r="I612" s="92">
        <f t="array" ref="I612">IFERROR(ROUND(INDEX(FCSTSDV!$D$2:$L$2001,MATCH('ống nhựa túi bóng'!$C612,FCSTSDV!$C$2:$C$2001,0),MATCH('ống nhựa túi bóng'!I$3,FCSTSDV!$D$1:$L$1,0)),1)*'ống nhựa túi bóng'!$D612,0)/3290</f>
        <v>0</v>
      </c>
      <c r="J612" s="92">
        <f t="array" ref="J612">IFERROR(ROUND(INDEX(FCSTSDV!$D$2:$L$2001,MATCH('ống nhựa túi bóng'!$C612,FCSTSDV!$C$2:$C$2001,0),MATCH('ống nhựa túi bóng'!J$3,FCSTSDV!$D$1:$L$1,0)),1)*'ống nhựa túi bóng'!$D612,0)/3290</f>
        <v>0</v>
      </c>
      <c r="K612" s="92">
        <f t="array" ref="K612">IFERROR(ROUND(INDEX(FCSTSDV!$D$2:$L$2001,MATCH('ống nhựa túi bóng'!$C612,FCSTSDV!$C$2:$C$2001,0),MATCH('ống nhựa túi bóng'!K$3,FCSTSDV!$D$1:$L$1,0)),1)*'ống nhựa túi bóng'!$D612,0)/3290</f>
        <v>0</v>
      </c>
      <c r="L612" s="92">
        <f t="array" ref="L612">IFERROR(ROUND(INDEX(FCSTSDV!$D$2:$L$2001,MATCH('ống nhựa túi bóng'!$C612,FCSTSDV!$C$2:$C$2001,0),MATCH('ống nhựa túi bóng'!L$3,FCSTSDV!$D$1:$L$1,0)),1)*'ống nhựa túi bóng'!$D612,0)/3290</f>
        <v>0</v>
      </c>
      <c r="M612" s="92">
        <f t="array" ref="M612">IFERROR(ROUND(INDEX(FCSTSDV!$D$2:$L$2001,MATCH('ống nhựa túi bóng'!$C612,FCSTSDV!$C$2:$C$2001,0),MATCH('ống nhựa túi bóng'!M$3,FCSTSDV!$D$1:$L$1,0)),1)*'ống nhựa túi bóng'!$D612,0)/3290</f>
        <v>0</v>
      </c>
      <c r="N612" s="92">
        <f t="array" ref="N612">IFERROR(ROUND(INDEX(FCSTSDV!$D$2:$L$2001,MATCH('ống nhựa túi bóng'!$C612,FCSTSDV!$C$2:$C$2001,0),MATCH('ống nhựa túi bóng'!N$3,FCSTSDV!$D$1:$L$1,0)),1)*'ống nhựa túi bóng'!$D612,0)/3290</f>
        <v>0</v>
      </c>
      <c r="O612" s="92">
        <f t="array" ref="O612">IFERROR(ROUND(INDEX(FCSTSDV!$D$2:$L$2001,MATCH('ống nhựa túi bóng'!$C612,FCSTSDV!$C$2:$C$2001,0),MATCH('ống nhựa túi bóng'!O$3,FCSTSDV!$D$1:$L$1,0)),1)*'ống nhựa túi bóng'!$D612,0)/3290</f>
        <v>0</v>
      </c>
      <c r="P612" s="92">
        <f t="array" ref="P612">IFERROR(ROUND(INDEX(FCSTSDV!$D$2:$L$2001,MATCH('ống nhựa túi bóng'!$C612,FCSTSDV!$C$2:$C$2001,0),MATCH('ống nhựa túi bóng'!P$3,FCSTSDV!$D$1:$L$1,0)),1)*'ống nhựa túi bóng'!$D612,0)/3290</f>
        <v>0</v>
      </c>
      <c r="Q612" s="92">
        <f t="array" ref="Q612">IFERROR(ROUND(INDEX(FCSTSDV!$D$2:$L$2001,MATCH('ống nhựa túi bóng'!$C612,FCSTSDV!$C$2:$C$2001,0),MATCH('ống nhựa túi bóng'!Q$3,FCSTSDV!$D$1:$L$1,0)),1)*'ống nhựa túi bóng'!$D612,0)/3290</f>
        <v>0</v>
      </c>
      <c r="R612" s="92">
        <f t="array" ref="R612">IFERROR(ROUND(INDEX(FCSTSDV!$D$2:$L$2001,MATCH('ống nhựa túi bóng'!$C612,FCSTSDV!$C$2:$C$2001,0),MATCH('ống nhựa túi bóng'!R$3,FCSTSDV!$D$1:$L$1,0)),1)*'ống nhựa túi bóng'!$D612,0)/3290</f>
        <v>0</v>
      </c>
      <c r="S612" s="92">
        <f t="array" ref="S612">IFERROR(ROUND(INDEX(FCSTSDV!$D$2:$L$2001,MATCH('ống nhựa túi bóng'!$C612,FCSTSDV!$C$2:$C$2001,0),MATCH('ống nhựa túi bóng'!S$3,FCSTSDV!$D$1:$L$1,0)),1)*'ống nhựa túi bóng'!$D612,0)/3290</f>
        <v>0</v>
      </c>
      <c r="T612" s="92">
        <f t="shared" si="149"/>
        <v>0</v>
      </c>
    </row>
    <row r="613" spans="1:20" ht="20.100000000000001" customHeight="1">
      <c r="A613" s="818"/>
      <c r="B613" s="1072"/>
      <c r="C613" s="46" t="s">
        <v>888</v>
      </c>
      <c r="D613" s="441">
        <v>0.2</v>
      </c>
      <c r="E613" s="784"/>
      <c r="F613" s="784"/>
      <c r="G613" s="784"/>
      <c r="H613" s="92">
        <f t="array" ref="H613">IFERROR(ROUND(INDEX(FCSTSDV!$D$2:$L$2001,MATCH('ống nhựa túi bóng'!$C613,FCSTSDV!$C$2:$C$2001,0),MATCH('ống nhựa túi bóng'!H$3,FCSTSDV!$D$1:$L$1,0)),1)*'ống nhựa túi bóng'!$D613,0)/3290</f>
        <v>0</v>
      </c>
      <c r="I613" s="92">
        <f t="array" ref="I613">IFERROR(ROUND(INDEX(FCSTSDV!$D$2:$L$2001,MATCH('ống nhựa túi bóng'!$C613,FCSTSDV!$C$2:$C$2001,0),MATCH('ống nhựa túi bóng'!I$3,FCSTSDV!$D$1:$L$1,0)),1)*'ống nhựa túi bóng'!$D613,0)/3290</f>
        <v>0</v>
      </c>
      <c r="J613" s="92">
        <f t="array" ref="J613">IFERROR(ROUND(INDEX(FCSTSDV!$D$2:$L$2001,MATCH('ống nhựa túi bóng'!$C613,FCSTSDV!$C$2:$C$2001,0),MATCH('ống nhựa túi bóng'!J$3,FCSTSDV!$D$1:$L$1,0)),1)*'ống nhựa túi bóng'!$D613,0)/3290</f>
        <v>0</v>
      </c>
      <c r="K613" s="92">
        <f t="array" ref="K613">IFERROR(ROUND(INDEX(FCSTSDV!$D$2:$L$2001,MATCH('ống nhựa túi bóng'!$C613,FCSTSDV!$C$2:$C$2001,0),MATCH('ống nhựa túi bóng'!K$3,FCSTSDV!$D$1:$L$1,0)),1)*'ống nhựa túi bóng'!$D613,0)/3290</f>
        <v>0</v>
      </c>
      <c r="L613" s="92">
        <f t="array" ref="L613">IFERROR(ROUND(INDEX(FCSTSDV!$D$2:$L$2001,MATCH('ống nhựa túi bóng'!$C613,FCSTSDV!$C$2:$C$2001,0),MATCH('ống nhựa túi bóng'!L$3,FCSTSDV!$D$1:$L$1,0)),1)*'ống nhựa túi bóng'!$D613,0)/3290</f>
        <v>0</v>
      </c>
      <c r="M613" s="92">
        <f t="array" ref="M613">IFERROR(ROUND(INDEX(FCSTSDV!$D$2:$L$2001,MATCH('ống nhựa túi bóng'!$C613,FCSTSDV!$C$2:$C$2001,0),MATCH('ống nhựa túi bóng'!M$3,FCSTSDV!$D$1:$L$1,0)),1)*'ống nhựa túi bóng'!$D613,0)/3290</f>
        <v>0</v>
      </c>
      <c r="N613" s="92">
        <f t="array" ref="N613">IFERROR(ROUND(INDEX(FCSTSDV!$D$2:$L$2001,MATCH('ống nhựa túi bóng'!$C613,FCSTSDV!$C$2:$C$2001,0),MATCH('ống nhựa túi bóng'!N$3,FCSTSDV!$D$1:$L$1,0)),1)*'ống nhựa túi bóng'!$D613,0)/3290</f>
        <v>0</v>
      </c>
      <c r="O613" s="92">
        <f t="array" ref="O613">IFERROR(ROUND(INDEX(FCSTSDV!$D$2:$L$2001,MATCH('ống nhựa túi bóng'!$C613,FCSTSDV!$C$2:$C$2001,0),MATCH('ống nhựa túi bóng'!O$3,FCSTSDV!$D$1:$L$1,0)),1)*'ống nhựa túi bóng'!$D613,0)/3290</f>
        <v>0</v>
      </c>
      <c r="P613" s="92">
        <f t="array" ref="P613">IFERROR(ROUND(INDEX(FCSTSDV!$D$2:$L$2001,MATCH('ống nhựa túi bóng'!$C613,FCSTSDV!$C$2:$C$2001,0),MATCH('ống nhựa túi bóng'!P$3,FCSTSDV!$D$1:$L$1,0)),1)*'ống nhựa túi bóng'!$D613,0)/3290</f>
        <v>0</v>
      </c>
      <c r="Q613" s="92">
        <f t="array" ref="Q613">IFERROR(ROUND(INDEX(FCSTSDV!$D$2:$L$2001,MATCH('ống nhựa túi bóng'!$C613,FCSTSDV!$C$2:$C$2001,0),MATCH('ống nhựa túi bóng'!Q$3,FCSTSDV!$D$1:$L$1,0)),1)*'ống nhựa túi bóng'!$D613,0)/3290</f>
        <v>0</v>
      </c>
      <c r="R613" s="92">
        <f t="array" ref="R613">IFERROR(ROUND(INDEX(FCSTSDV!$D$2:$L$2001,MATCH('ống nhựa túi bóng'!$C613,FCSTSDV!$C$2:$C$2001,0),MATCH('ống nhựa túi bóng'!R$3,FCSTSDV!$D$1:$L$1,0)),1)*'ống nhựa túi bóng'!$D613,0)/3290</f>
        <v>0</v>
      </c>
      <c r="S613" s="92">
        <f t="array" ref="S613">IFERROR(ROUND(INDEX(FCSTSDV!$D$2:$L$2001,MATCH('ống nhựa túi bóng'!$C613,FCSTSDV!$C$2:$C$2001,0),MATCH('ống nhựa túi bóng'!S$3,FCSTSDV!$D$1:$L$1,0)),1)*'ống nhựa túi bóng'!$D613,0)/3290</f>
        <v>0</v>
      </c>
      <c r="T613" s="92">
        <f t="shared" si="149"/>
        <v>0</v>
      </c>
    </row>
    <row r="614" spans="1:20" ht="20.100000000000001" customHeight="1">
      <c r="A614" s="818"/>
      <c r="B614" s="1072"/>
      <c r="C614" s="46" t="s">
        <v>890</v>
      </c>
      <c r="D614" s="441">
        <v>0.2</v>
      </c>
      <c r="E614" s="784"/>
      <c r="F614" s="784"/>
      <c r="G614" s="784"/>
      <c r="H614" s="92">
        <f t="array" ref="H614">IFERROR(ROUND(INDEX(FCSTSDV!$D$2:$L$2001,MATCH('ống nhựa túi bóng'!$C614,FCSTSDV!$C$2:$C$2001,0),MATCH('ống nhựa túi bóng'!H$3,FCSTSDV!$D$1:$L$1,0)),1)*'ống nhựa túi bóng'!$D614,0)/3290</f>
        <v>0</v>
      </c>
      <c r="I614" s="92">
        <f t="array" ref="I614">IFERROR(ROUND(INDEX(FCSTSDV!$D$2:$L$2001,MATCH('ống nhựa túi bóng'!$C614,FCSTSDV!$C$2:$C$2001,0),MATCH('ống nhựa túi bóng'!I$3,FCSTSDV!$D$1:$L$1,0)),1)*'ống nhựa túi bóng'!$D614,0)/3290</f>
        <v>0</v>
      </c>
      <c r="J614" s="92">
        <f t="array" ref="J614">IFERROR(ROUND(INDEX(FCSTSDV!$D$2:$L$2001,MATCH('ống nhựa túi bóng'!$C614,FCSTSDV!$C$2:$C$2001,0),MATCH('ống nhựa túi bóng'!J$3,FCSTSDV!$D$1:$L$1,0)),1)*'ống nhựa túi bóng'!$D614,0)/3290</f>
        <v>0</v>
      </c>
      <c r="K614" s="92">
        <f t="array" ref="K614">IFERROR(ROUND(INDEX(FCSTSDV!$D$2:$L$2001,MATCH('ống nhựa túi bóng'!$C614,FCSTSDV!$C$2:$C$2001,0),MATCH('ống nhựa túi bóng'!K$3,FCSTSDV!$D$1:$L$1,0)),1)*'ống nhựa túi bóng'!$D614,0)/3290</f>
        <v>0</v>
      </c>
      <c r="L614" s="92">
        <f t="array" ref="L614">IFERROR(ROUND(INDEX(FCSTSDV!$D$2:$L$2001,MATCH('ống nhựa túi bóng'!$C614,FCSTSDV!$C$2:$C$2001,0),MATCH('ống nhựa túi bóng'!L$3,FCSTSDV!$D$1:$L$1,0)),1)*'ống nhựa túi bóng'!$D614,0)/3290</f>
        <v>0</v>
      </c>
      <c r="M614" s="92">
        <f t="array" ref="M614">IFERROR(ROUND(INDEX(FCSTSDV!$D$2:$L$2001,MATCH('ống nhựa túi bóng'!$C614,FCSTSDV!$C$2:$C$2001,0),MATCH('ống nhựa túi bóng'!M$3,FCSTSDV!$D$1:$L$1,0)),1)*'ống nhựa túi bóng'!$D614,0)/3290</f>
        <v>0</v>
      </c>
      <c r="N614" s="92">
        <f t="array" ref="N614">IFERROR(ROUND(INDEX(FCSTSDV!$D$2:$L$2001,MATCH('ống nhựa túi bóng'!$C614,FCSTSDV!$C$2:$C$2001,0),MATCH('ống nhựa túi bóng'!N$3,FCSTSDV!$D$1:$L$1,0)),1)*'ống nhựa túi bóng'!$D614,0)/3290</f>
        <v>0</v>
      </c>
      <c r="O614" s="92">
        <f t="array" ref="O614">IFERROR(ROUND(INDEX(FCSTSDV!$D$2:$L$2001,MATCH('ống nhựa túi bóng'!$C614,FCSTSDV!$C$2:$C$2001,0),MATCH('ống nhựa túi bóng'!O$3,FCSTSDV!$D$1:$L$1,0)),1)*'ống nhựa túi bóng'!$D614,0)/3290</f>
        <v>0</v>
      </c>
      <c r="P614" s="92">
        <f t="array" ref="P614">IFERROR(ROUND(INDEX(FCSTSDV!$D$2:$L$2001,MATCH('ống nhựa túi bóng'!$C614,FCSTSDV!$C$2:$C$2001,0),MATCH('ống nhựa túi bóng'!P$3,FCSTSDV!$D$1:$L$1,0)),1)*'ống nhựa túi bóng'!$D614,0)/3290</f>
        <v>0</v>
      </c>
      <c r="Q614" s="92">
        <f t="array" ref="Q614">IFERROR(ROUND(INDEX(FCSTSDV!$D$2:$L$2001,MATCH('ống nhựa túi bóng'!$C614,FCSTSDV!$C$2:$C$2001,0),MATCH('ống nhựa túi bóng'!Q$3,FCSTSDV!$D$1:$L$1,0)),1)*'ống nhựa túi bóng'!$D614,0)/3290</f>
        <v>0</v>
      </c>
      <c r="R614" s="92">
        <f t="array" ref="R614">IFERROR(ROUND(INDEX(FCSTSDV!$D$2:$L$2001,MATCH('ống nhựa túi bóng'!$C614,FCSTSDV!$C$2:$C$2001,0),MATCH('ống nhựa túi bóng'!R$3,FCSTSDV!$D$1:$L$1,0)),1)*'ống nhựa túi bóng'!$D614,0)/3290</f>
        <v>0</v>
      </c>
      <c r="S614" s="92">
        <f t="array" ref="S614">IFERROR(ROUND(INDEX(FCSTSDV!$D$2:$L$2001,MATCH('ống nhựa túi bóng'!$C614,FCSTSDV!$C$2:$C$2001,0),MATCH('ống nhựa túi bóng'!S$3,FCSTSDV!$D$1:$L$1,0)),1)*'ống nhựa túi bóng'!$D614,0)/3290</f>
        <v>0</v>
      </c>
      <c r="T614" s="92">
        <f t="shared" si="149"/>
        <v>0</v>
      </c>
    </row>
    <row r="615" spans="1:20" ht="20.100000000000001" customHeight="1">
      <c r="A615" s="818"/>
      <c r="B615" s="1072"/>
      <c r="C615" s="46" t="s">
        <v>910</v>
      </c>
      <c r="D615" s="441">
        <v>0.2</v>
      </c>
      <c r="E615" s="784"/>
      <c r="F615" s="784"/>
      <c r="G615" s="784"/>
      <c r="H615" s="92">
        <f t="array" ref="H615">IFERROR(ROUND(INDEX(FCSTSDV!$D$2:$L$2001,MATCH('ống nhựa túi bóng'!$C615,FCSTSDV!$C$2:$C$2001,0),MATCH('ống nhựa túi bóng'!H$3,FCSTSDV!$D$1:$L$1,0)),1)*'ống nhựa túi bóng'!$D615,0)/3290</f>
        <v>0</v>
      </c>
      <c r="I615" s="92">
        <f t="array" ref="I615">IFERROR(ROUND(INDEX(FCSTSDV!$D$2:$L$2001,MATCH('ống nhựa túi bóng'!$C615,FCSTSDV!$C$2:$C$2001,0),MATCH('ống nhựa túi bóng'!I$3,FCSTSDV!$D$1:$L$1,0)),1)*'ống nhựa túi bóng'!$D615,0)/3290</f>
        <v>0</v>
      </c>
      <c r="J615" s="92">
        <f t="array" ref="J615">IFERROR(ROUND(INDEX(FCSTSDV!$D$2:$L$2001,MATCH('ống nhựa túi bóng'!$C615,FCSTSDV!$C$2:$C$2001,0),MATCH('ống nhựa túi bóng'!J$3,FCSTSDV!$D$1:$L$1,0)),1)*'ống nhựa túi bóng'!$D615,0)/3290</f>
        <v>0</v>
      </c>
      <c r="K615" s="92">
        <f t="array" ref="K615">IFERROR(ROUND(INDEX(FCSTSDV!$D$2:$L$2001,MATCH('ống nhựa túi bóng'!$C615,FCSTSDV!$C$2:$C$2001,0),MATCH('ống nhựa túi bóng'!K$3,FCSTSDV!$D$1:$L$1,0)),1)*'ống nhựa túi bóng'!$D615,0)/3290</f>
        <v>0</v>
      </c>
      <c r="L615" s="92">
        <f t="array" ref="L615">IFERROR(ROUND(INDEX(FCSTSDV!$D$2:$L$2001,MATCH('ống nhựa túi bóng'!$C615,FCSTSDV!$C$2:$C$2001,0),MATCH('ống nhựa túi bóng'!L$3,FCSTSDV!$D$1:$L$1,0)),1)*'ống nhựa túi bóng'!$D615,0)/3290</f>
        <v>0</v>
      </c>
      <c r="M615" s="92">
        <f t="array" ref="M615">IFERROR(ROUND(INDEX(FCSTSDV!$D$2:$L$2001,MATCH('ống nhựa túi bóng'!$C615,FCSTSDV!$C$2:$C$2001,0),MATCH('ống nhựa túi bóng'!M$3,FCSTSDV!$D$1:$L$1,0)),1)*'ống nhựa túi bóng'!$D615,0)/3290</f>
        <v>0</v>
      </c>
      <c r="N615" s="92">
        <f t="array" ref="N615">IFERROR(ROUND(INDEX(FCSTSDV!$D$2:$L$2001,MATCH('ống nhựa túi bóng'!$C615,FCSTSDV!$C$2:$C$2001,0),MATCH('ống nhựa túi bóng'!N$3,FCSTSDV!$D$1:$L$1,0)),1)*'ống nhựa túi bóng'!$D615,0)/3290</f>
        <v>0</v>
      </c>
      <c r="O615" s="92">
        <f t="array" ref="O615">IFERROR(ROUND(INDEX(FCSTSDV!$D$2:$L$2001,MATCH('ống nhựa túi bóng'!$C615,FCSTSDV!$C$2:$C$2001,0),MATCH('ống nhựa túi bóng'!O$3,FCSTSDV!$D$1:$L$1,0)),1)*'ống nhựa túi bóng'!$D615,0)/3290</f>
        <v>0</v>
      </c>
      <c r="P615" s="92">
        <f t="array" ref="P615">IFERROR(ROUND(INDEX(FCSTSDV!$D$2:$L$2001,MATCH('ống nhựa túi bóng'!$C615,FCSTSDV!$C$2:$C$2001,0),MATCH('ống nhựa túi bóng'!P$3,FCSTSDV!$D$1:$L$1,0)),1)*'ống nhựa túi bóng'!$D615,0)/3290</f>
        <v>0</v>
      </c>
      <c r="Q615" s="92">
        <f t="array" ref="Q615">IFERROR(ROUND(INDEX(FCSTSDV!$D$2:$L$2001,MATCH('ống nhựa túi bóng'!$C615,FCSTSDV!$C$2:$C$2001,0),MATCH('ống nhựa túi bóng'!Q$3,FCSTSDV!$D$1:$L$1,0)),1)*'ống nhựa túi bóng'!$D615,0)/3290</f>
        <v>0</v>
      </c>
      <c r="R615" s="92">
        <f t="array" ref="R615">IFERROR(ROUND(INDEX(FCSTSDV!$D$2:$L$2001,MATCH('ống nhựa túi bóng'!$C615,FCSTSDV!$C$2:$C$2001,0),MATCH('ống nhựa túi bóng'!R$3,FCSTSDV!$D$1:$L$1,0)),1)*'ống nhựa túi bóng'!$D615,0)/3290</f>
        <v>0</v>
      </c>
      <c r="S615" s="92">
        <f t="array" ref="S615">IFERROR(ROUND(INDEX(FCSTSDV!$D$2:$L$2001,MATCH('ống nhựa túi bóng'!$C615,FCSTSDV!$C$2:$C$2001,0),MATCH('ống nhựa túi bóng'!S$3,FCSTSDV!$D$1:$L$1,0)),1)*'ống nhựa túi bóng'!$D615,0)/3290</f>
        <v>0</v>
      </c>
      <c r="T615" s="92">
        <f t="shared" si="149"/>
        <v>0</v>
      </c>
    </row>
    <row r="616" spans="1:20" ht="20.100000000000001" customHeight="1">
      <c r="A616" s="818"/>
      <c r="B616" s="1072"/>
      <c r="C616" s="46" t="s">
        <v>1003</v>
      </c>
      <c r="D616" s="441">
        <v>0.3</v>
      </c>
      <c r="E616" s="784"/>
      <c r="F616" s="784"/>
      <c r="G616" s="784"/>
      <c r="H616" s="92">
        <f t="array" ref="H616">IFERROR(ROUND(INDEX(FCSTSDV!$D$2:$L$2001,MATCH('ống nhựa túi bóng'!$C616,FCSTSDV!$C$2:$C$2001,0),MATCH('ống nhựa túi bóng'!H$3,FCSTSDV!$D$1:$L$1,0)),1)*'ống nhựa túi bóng'!$D616,0)/3290</f>
        <v>0</v>
      </c>
      <c r="I616" s="92">
        <f t="array" ref="I616">IFERROR(ROUND(INDEX(FCSTSDV!$D$2:$L$2001,MATCH('ống nhựa túi bóng'!$C616,FCSTSDV!$C$2:$C$2001,0),MATCH('ống nhựa túi bóng'!I$3,FCSTSDV!$D$1:$L$1,0)),1)*'ống nhựa túi bóng'!$D616,0)/3290</f>
        <v>0</v>
      </c>
      <c r="J616" s="92">
        <f t="array" ref="J616">IFERROR(ROUND(INDEX(FCSTSDV!$D$2:$L$2001,MATCH('ống nhựa túi bóng'!$C616,FCSTSDV!$C$2:$C$2001,0),MATCH('ống nhựa túi bóng'!J$3,FCSTSDV!$D$1:$L$1,0)),1)*'ống nhựa túi bóng'!$D616,0)/3290</f>
        <v>0</v>
      </c>
      <c r="K616" s="92">
        <f t="array" ref="K616">IFERROR(ROUND(INDEX(FCSTSDV!$D$2:$L$2001,MATCH('ống nhựa túi bóng'!$C616,FCSTSDV!$C$2:$C$2001,0),MATCH('ống nhựa túi bóng'!K$3,FCSTSDV!$D$1:$L$1,0)),1)*'ống nhựa túi bóng'!$D616,0)/3290</f>
        <v>0</v>
      </c>
      <c r="L616" s="92">
        <f t="array" ref="L616">IFERROR(ROUND(INDEX(FCSTSDV!$D$2:$L$2001,MATCH('ống nhựa túi bóng'!$C616,FCSTSDV!$C$2:$C$2001,0),MATCH('ống nhựa túi bóng'!L$3,FCSTSDV!$D$1:$L$1,0)),1)*'ống nhựa túi bóng'!$D616,0)/3290</f>
        <v>0</v>
      </c>
      <c r="M616" s="92">
        <f t="array" ref="M616">IFERROR(ROUND(INDEX(FCSTSDV!$D$2:$L$2001,MATCH('ống nhựa túi bóng'!$C616,FCSTSDV!$C$2:$C$2001,0),MATCH('ống nhựa túi bóng'!M$3,FCSTSDV!$D$1:$L$1,0)),1)*'ống nhựa túi bóng'!$D616,0)/3290</f>
        <v>0</v>
      </c>
      <c r="N616" s="92">
        <f t="array" ref="N616">IFERROR(ROUND(INDEX(FCSTSDV!$D$2:$L$2001,MATCH('ống nhựa túi bóng'!$C616,FCSTSDV!$C$2:$C$2001,0),MATCH('ống nhựa túi bóng'!N$3,FCSTSDV!$D$1:$L$1,0)),1)*'ống nhựa túi bóng'!$D616,0)/3290</f>
        <v>0</v>
      </c>
      <c r="O616" s="92">
        <f t="array" ref="O616">IFERROR(ROUND(INDEX(FCSTSDV!$D$2:$L$2001,MATCH('ống nhựa túi bóng'!$C616,FCSTSDV!$C$2:$C$2001,0),MATCH('ống nhựa túi bóng'!O$3,FCSTSDV!$D$1:$L$1,0)),1)*'ống nhựa túi bóng'!$D616,0)/3290</f>
        <v>0</v>
      </c>
      <c r="P616" s="92">
        <f t="array" ref="P616">IFERROR(ROUND(INDEX(FCSTSDV!$D$2:$L$2001,MATCH('ống nhựa túi bóng'!$C616,FCSTSDV!$C$2:$C$2001,0),MATCH('ống nhựa túi bóng'!P$3,FCSTSDV!$D$1:$L$1,0)),1)*'ống nhựa túi bóng'!$D616,0)/3290</f>
        <v>0</v>
      </c>
      <c r="Q616" s="92">
        <f t="array" ref="Q616">IFERROR(ROUND(INDEX(FCSTSDV!$D$2:$L$2001,MATCH('ống nhựa túi bóng'!$C616,FCSTSDV!$C$2:$C$2001,0),MATCH('ống nhựa túi bóng'!Q$3,FCSTSDV!$D$1:$L$1,0)),1)*'ống nhựa túi bóng'!$D616,0)/3290</f>
        <v>0</v>
      </c>
      <c r="R616" s="92">
        <f t="array" ref="R616">IFERROR(ROUND(INDEX(FCSTSDV!$D$2:$L$2001,MATCH('ống nhựa túi bóng'!$C616,FCSTSDV!$C$2:$C$2001,0),MATCH('ống nhựa túi bóng'!R$3,FCSTSDV!$D$1:$L$1,0)),1)*'ống nhựa túi bóng'!$D616,0)/3290</f>
        <v>0</v>
      </c>
      <c r="S616" s="92">
        <f t="array" ref="S616">IFERROR(ROUND(INDEX(FCSTSDV!$D$2:$L$2001,MATCH('ống nhựa túi bóng'!$C616,FCSTSDV!$C$2:$C$2001,0),MATCH('ống nhựa túi bóng'!S$3,FCSTSDV!$D$1:$L$1,0)),1)*'ống nhựa túi bóng'!$D616,0)/3290</f>
        <v>0</v>
      </c>
      <c r="T616" s="92">
        <f t="shared" si="149"/>
        <v>0</v>
      </c>
    </row>
    <row r="617" spans="1:20" ht="20.100000000000001" customHeight="1">
      <c r="A617" s="818"/>
      <c r="B617" s="1072"/>
      <c r="C617" s="46" t="s">
        <v>912</v>
      </c>
      <c r="D617" s="441">
        <v>0.2</v>
      </c>
      <c r="E617" s="784"/>
      <c r="F617" s="784"/>
      <c r="G617" s="784"/>
      <c r="H617" s="92">
        <f t="array" ref="H617">IFERROR(ROUND(INDEX(FCSTSDV!$D$2:$L$2001,MATCH('ống nhựa túi bóng'!$C617,FCSTSDV!$C$2:$C$2001,0),MATCH('ống nhựa túi bóng'!H$3,FCSTSDV!$D$1:$L$1,0)),1)*'ống nhựa túi bóng'!$D617,0)/3290</f>
        <v>0</v>
      </c>
      <c r="I617" s="92">
        <f t="array" ref="I617">IFERROR(ROUND(INDEX(FCSTSDV!$D$2:$L$2001,MATCH('ống nhựa túi bóng'!$C617,FCSTSDV!$C$2:$C$2001,0),MATCH('ống nhựa túi bóng'!I$3,FCSTSDV!$D$1:$L$1,0)),1)*'ống nhựa túi bóng'!$D617,0)/3290</f>
        <v>0</v>
      </c>
      <c r="J617" s="92">
        <f t="array" ref="J617">IFERROR(ROUND(INDEX(FCSTSDV!$D$2:$L$2001,MATCH('ống nhựa túi bóng'!$C617,FCSTSDV!$C$2:$C$2001,0),MATCH('ống nhựa túi bóng'!J$3,FCSTSDV!$D$1:$L$1,0)),1)*'ống nhựa túi bóng'!$D617,0)/3290</f>
        <v>0</v>
      </c>
      <c r="K617" s="92">
        <f t="array" ref="K617">IFERROR(ROUND(INDEX(FCSTSDV!$D$2:$L$2001,MATCH('ống nhựa túi bóng'!$C617,FCSTSDV!$C$2:$C$2001,0),MATCH('ống nhựa túi bóng'!K$3,FCSTSDV!$D$1:$L$1,0)),1)*'ống nhựa túi bóng'!$D617,0)/3290</f>
        <v>0</v>
      </c>
      <c r="L617" s="92">
        <f t="array" ref="L617">IFERROR(ROUND(INDEX(FCSTSDV!$D$2:$L$2001,MATCH('ống nhựa túi bóng'!$C617,FCSTSDV!$C$2:$C$2001,0),MATCH('ống nhựa túi bóng'!L$3,FCSTSDV!$D$1:$L$1,0)),1)*'ống nhựa túi bóng'!$D617,0)/3290</f>
        <v>0</v>
      </c>
      <c r="M617" s="92">
        <f t="array" ref="M617">IFERROR(ROUND(INDEX(FCSTSDV!$D$2:$L$2001,MATCH('ống nhựa túi bóng'!$C617,FCSTSDV!$C$2:$C$2001,0),MATCH('ống nhựa túi bóng'!M$3,FCSTSDV!$D$1:$L$1,0)),1)*'ống nhựa túi bóng'!$D617,0)/3290</f>
        <v>0</v>
      </c>
      <c r="N617" s="92">
        <f t="array" ref="N617">IFERROR(ROUND(INDEX(FCSTSDV!$D$2:$L$2001,MATCH('ống nhựa túi bóng'!$C617,FCSTSDV!$C$2:$C$2001,0),MATCH('ống nhựa túi bóng'!N$3,FCSTSDV!$D$1:$L$1,0)),1)*'ống nhựa túi bóng'!$D617,0)/3290</f>
        <v>0</v>
      </c>
      <c r="O617" s="92">
        <f t="array" ref="O617">IFERROR(ROUND(INDEX(FCSTSDV!$D$2:$L$2001,MATCH('ống nhựa túi bóng'!$C617,FCSTSDV!$C$2:$C$2001,0),MATCH('ống nhựa túi bóng'!O$3,FCSTSDV!$D$1:$L$1,0)),1)*'ống nhựa túi bóng'!$D617,0)/3290</f>
        <v>0</v>
      </c>
      <c r="P617" s="92">
        <f t="array" ref="P617">IFERROR(ROUND(INDEX(FCSTSDV!$D$2:$L$2001,MATCH('ống nhựa túi bóng'!$C617,FCSTSDV!$C$2:$C$2001,0),MATCH('ống nhựa túi bóng'!P$3,FCSTSDV!$D$1:$L$1,0)),1)*'ống nhựa túi bóng'!$D617,0)/3290</f>
        <v>0</v>
      </c>
      <c r="Q617" s="92">
        <f t="array" ref="Q617">IFERROR(ROUND(INDEX(FCSTSDV!$D$2:$L$2001,MATCH('ống nhựa túi bóng'!$C617,FCSTSDV!$C$2:$C$2001,0),MATCH('ống nhựa túi bóng'!Q$3,FCSTSDV!$D$1:$L$1,0)),1)*'ống nhựa túi bóng'!$D617,0)/3290</f>
        <v>0</v>
      </c>
      <c r="R617" s="92">
        <f t="array" ref="R617">IFERROR(ROUND(INDEX(FCSTSDV!$D$2:$L$2001,MATCH('ống nhựa túi bóng'!$C617,FCSTSDV!$C$2:$C$2001,0),MATCH('ống nhựa túi bóng'!R$3,FCSTSDV!$D$1:$L$1,0)),1)*'ống nhựa túi bóng'!$D617,0)/3290</f>
        <v>0</v>
      </c>
      <c r="S617" s="92">
        <f t="array" ref="S617">IFERROR(ROUND(INDEX(FCSTSDV!$D$2:$L$2001,MATCH('ống nhựa túi bóng'!$C617,FCSTSDV!$C$2:$C$2001,0),MATCH('ống nhựa túi bóng'!S$3,FCSTSDV!$D$1:$L$1,0)),1)*'ống nhựa túi bóng'!$D617,0)/3290</f>
        <v>0</v>
      </c>
      <c r="T617" s="92">
        <f t="shared" si="149"/>
        <v>0</v>
      </c>
    </row>
    <row r="618" spans="1:20" ht="20.100000000000001" customHeight="1">
      <c r="A618" s="818"/>
      <c r="B618" s="1072"/>
      <c r="C618" s="46" t="s">
        <v>914</v>
      </c>
      <c r="D618" s="441">
        <v>0.2</v>
      </c>
      <c r="E618" s="784"/>
      <c r="F618" s="784"/>
      <c r="G618" s="784"/>
      <c r="H618" s="92">
        <f t="array" ref="H618">IFERROR(ROUND(INDEX(FCSTSDV!$D$2:$L$2001,MATCH('ống nhựa túi bóng'!$C618,FCSTSDV!$C$2:$C$2001,0),MATCH('ống nhựa túi bóng'!H$3,FCSTSDV!$D$1:$L$1,0)),1)*'ống nhựa túi bóng'!$D618,0)/3290</f>
        <v>0</v>
      </c>
      <c r="I618" s="92">
        <f t="array" ref="I618">IFERROR(ROUND(INDEX(FCSTSDV!$D$2:$L$2001,MATCH('ống nhựa túi bóng'!$C618,FCSTSDV!$C$2:$C$2001,0),MATCH('ống nhựa túi bóng'!I$3,FCSTSDV!$D$1:$L$1,0)),1)*'ống nhựa túi bóng'!$D618,0)/3290</f>
        <v>0</v>
      </c>
      <c r="J618" s="92">
        <f t="array" ref="J618">IFERROR(ROUND(INDEX(FCSTSDV!$D$2:$L$2001,MATCH('ống nhựa túi bóng'!$C618,FCSTSDV!$C$2:$C$2001,0),MATCH('ống nhựa túi bóng'!J$3,FCSTSDV!$D$1:$L$1,0)),1)*'ống nhựa túi bóng'!$D618,0)/3290</f>
        <v>0</v>
      </c>
      <c r="K618" s="92">
        <f t="array" ref="K618">IFERROR(ROUND(INDEX(FCSTSDV!$D$2:$L$2001,MATCH('ống nhựa túi bóng'!$C618,FCSTSDV!$C$2:$C$2001,0),MATCH('ống nhựa túi bóng'!K$3,FCSTSDV!$D$1:$L$1,0)),1)*'ống nhựa túi bóng'!$D618,0)/3290</f>
        <v>0</v>
      </c>
      <c r="L618" s="92">
        <f t="array" ref="L618">IFERROR(ROUND(INDEX(FCSTSDV!$D$2:$L$2001,MATCH('ống nhựa túi bóng'!$C618,FCSTSDV!$C$2:$C$2001,0),MATCH('ống nhựa túi bóng'!L$3,FCSTSDV!$D$1:$L$1,0)),1)*'ống nhựa túi bóng'!$D618,0)/3290</f>
        <v>0</v>
      </c>
      <c r="M618" s="92">
        <f t="array" ref="M618">IFERROR(ROUND(INDEX(FCSTSDV!$D$2:$L$2001,MATCH('ống nhựa túi bóng'!$C618,FCSTSDV!$C$2:$C$2001,0),MATCH('ống nhựa túi bóng'!M$3,FCSTSDV!$D$1:$L$1,0)),1)*'ống nhựa túi bóng'!$D618,0)/3290</f>
        <v>0</v>
      </c>
      <c r="N618" s="92">
        <f t="array" ref="N618">IFERROR(ROUND(INDEX(FCSTSDV!$D$2:$L$2001,MATCH('ống nhựa túi bóng'!$C618,FCSTSDV!$C$2:$C$2001,0),MATCH('ống nhựa túi bóng'!N$3,FCSTSDV!$D$1:$L$1,0)),1)*'ống nhựa túi bóng'!$D618,0)/3290</f>
        <v>0</v>
      </c>
      <c r="O618" s="92">
        <f t="array" ref="O618">IFERROR(ROUND(INDEX(FCSTSDV!$D$2:$L$2001,MATCH('ống nhựa túi bóng'!$C618,FCSTSDV!$C$2:$C$2001,0),MATCH('ống nhựa túi bóng'!O$3,FCSTSDV!$D$1:$L$1,0)),1)*'ống nhựa túi bóng'!$D618,0)/3290</f>
        <v>0</v>
      </c>
      <c r="P618" s="92">
        <f t="array" ref="P618">IFERROR(ROUND(INDEX(FCSTSDV!$D$2:$L$2001,MATCH('ống nhựa túi bóng'!$C618,FCSTSDV!$C$2:$C$2001,0),MATCH('ống nhựa túi bóng'!P$3,FCSTSDV!$D$1:$L$1,0)),1)*'ống nhựa túi bóng'!$D618,0)/3290</f>
        <v>0</v>
      </c>
      <c r="Q618" s="92">
        <f t="array" ref="Q618">IFERROR(ROUND(INDEX(FCSTSDV!$D$2:$L$2001,MATCH('ống nhựa túi bóng'!$C618,FCSTSDV!$C$2:$C$2001,0),MATCH('ống nhựa túi bóng'!Q$3,FCSTSDV!$D$1:$L$1,0)),1)*'ống nhựa túi bóng'!$D618,0)/3290</f>
        <v>0</v>
      </c>
      <c r="R618" s="92">
        <f t="array" ref="R618">IFERROR(ROUND(INDEX(FCSTSDV!$D$2:$L$2001,MATCH('ống nhựa túi bóng'!$C618,FCSTSDV!$C$2:$C$2001,0),MATCH('ống nhựa túi bóng'!R$3,FCSTSDV!$D$1:$L$1,0)),1)*'ống nhựa túi bóng'!$D618,0)/3290</f>
        <v>0</v>
      </c>
      <c r="S618" s="92">
        <f t="array" ref="S618">IFERROR(ROUND(INDEX(FCSTSDV!$D$2:$L$2001,MATCH('ống nhựa túi bóng'!$C618,FCSTSDV!$C$2:$C$2001,0),MATCH('ống nhựa túi bóng'!S$3,FCSTSDV!$D$1:$L$1,0)),1)*'ống nhựa túi bóng'!$D618,0)/3290</f>
        <v>0</v>
      </c>
      <c r="T618" s="92">
        <f t="shared" si="149"/>
        <v>0</v>
      </c>
    </row>
    <row r="619" spans="1:20" ht="20.100000000000001" customHeight="1">
      <c r="A619" s="818"/>
      <c r="B619" s="1072"/>
      <c r="C619" s="46" t="s">
        <v>1228</v>
      </c>
      <c r="D619" s="441">
        <v>0.5</v>
      </c>
      <c r="E619" s="784"/>
      <c r="F619" s="784"/>
      <c r="G619" s="784"/>
      <c r="H619" s="92">
        <f t="array" ref="H619">IFERROR(ROUND(INDEX(FCSTSDV!$D$2:$L$2001,MATCH('ống nhựa túi bóng'!$C619,FCSTSDV!$C$2:$C$2001,0),MATCH('ống nhựa túi bóng'!H$3,FCSTSDV!$D$1:$L$1,0)),1)*'ống nhựa túi bóng'!$D619,0)/3290</f>
        <v>0</v>
      </c>
      <c r="I619" s="92">
        <f t="array" ref="I619">IFERROR(ROUND(INDEX(FCSTSDV!$D$2:$L$2001,MATCH('ống nhựa túi bóng'!$C619,FCSTSDV!$C$2:$C$2001,0),MATCH('ống nhựa túi bóng'!I$3,FCSTSDV!$D$1:$L$1,0)),1)*'ống nhựa túi bóng'!$D619,0)/3290</f>
        <v>0</v>
      </c>
      <c r="J619" s="92">
        <f t="array" ref="J619">IFERROR(ROUND(INDEX(FCSTSDV!$D$2:$L$2001,MATCH('ống nhựa túi bóng'!$C619,FCSTSDV!$C$2:$C$2001,0),MATCH('ống nhựa túi bóng'!J$3,FCSTSDV!$D$1:$L$1,0)),1)*'ống nhựa túi bóng'!$D619,0)/3290</f>
        <v>0</v>
      </c>
      <c r="K619" s="92">
        <f t="array" ref="K619">IFERROR(ROUND(INDEX(FCSTSDV!$D$2:$L$2001,MATCH('ống nhựa túi bóng'!$C619,FCSTSDV!$C$2:$C$2001,0),MATCH('ống nhựa túi bóng'!K$3,FCSTSDV!$D$1:$L$1,0)),1)*'ống nhựa túi bóng'!$D619,0)/3290</f>
        <v>0</v>
      </c>
      <c r="L619" s="92">
        <f t="array" ref="L619">IFERROR(ROUND(INDEX(FCSTSDV!$D$2:$L$2001,MATCH('ống nhựa túi bóng'!$C619,FCSTSDV!$C$2:$C$2001,0),MATCH('ống nhựa túi bóng'!L$3,FCSTSDV!$D$1:$L$1,0)),1)*'ống nhựa túi bóng'!$D619,0)/3290</f>
        <v>0</v>
      </c>
      <c r="M619" s="92">
        <f t="array" ref="M619">IFERROR(ROUND(INDEX(FCSTSDV!$D$2:$L$2001,MATCH('ống nhựa túi bóng'!$C619,FCSTSDV!$C$2:$C$2001,0),MATCH('ống nhựa túi bóng'!M$3,FCSTSDV!$D$1:$L$1,0)),1)*'ống nhựa túi bóng'!$D619,0)/3290</f>
        <v>0</v>
      </c>
      <c r="N619" s="92">
        <f t="array" ref="N619">IFERROR(ROUND(INDEX(FCSTSDV!$D$2:$L$2001,MATCH('ống nhựa túi bóng'!$C619,FCSTSDV!$C$2:$C$2001,0),MATCH('ống nhựa túi bóng'!N$3,FCSTSDV!$D$1:$L$1,0)),1)*'ống nhựa túi bóng'!$D619,0)/3290</f>
        <v>0</v>
      </c>
      <c r="O619" s="92">
        <f t="array" ref="O619">IFERROR(ROUND(INDEX(FCSTSDV!$D$2:$L$2001,MATCH('ống nhựa túi bóng'!$C619,FCSTSDV!$C$2:$C$2001,0),MATCH('ống nhựa túi bóng'!O$3,FCSTSDV!$D$1:$L$1,0)),1)*'ống nhựa túi bóng'!$D619,0)/3290</f>
        <v>0</v>
      </c>
      <c r="P619" s="92">
        <f t="array" ref="P619">IFERROR(ROUND(INDEX(FCSTSDV!$D$2:$L$2001,MATCH('ống nhựa túi bóng'!$C619,FCSTSDV!$C$2:$C$2001,0),MATCH('ống nhựa túi bóng'!P$3,FCSTSDV!$D$1:$L$1,0)),1)*'ống nhựa túi bóng'!$D619,0)/3290</f>
        <v>0</v>
      </c>
      <c r="Q619" s="92">
        <f t="array" ref="Q619">IFERROR(ROUND(INDEX(FCSTSDV!$D$2:$L$2001,MATCH('ống nhựa túi bóng'!$C619,FCSTSDV!$C$2:$C$2001,0),MATCH('ống nhựa túi bóng'!Q$3,FCSTSDV!$D$1:$L$1,0)),1)*'ống nhựa túi bóng'!$D619,0)/3290</f>
        <v>0</v>
      </c>
      <c r="R619" s="92">
        <f t="array" ref="R619">IFERROR(ROUND(INDEX(FCSTSDV!$D$2:$L$2001,MATCH('ống nhựa túi bóng'!$C619,FCSTSDV!$C$2:$C$2001,0),MATCH('ống nhựa túi bóng'!R$3,FCSTSDV!$D$1:$L$1,0)),1)*'ống nhựa túi bóng'!$D619,0)/3290</f>
        <v>0</v>
      </c>
      <c r="S619" s="92">
        <f t="array" ref="S619">IFERROR(ROUND(INDEX(FCSTSDV!$D$2:$L$2001,MATCH('ống nhựa túi bóng'!$C619,FCSTSDV!$C$2:$C$2001,0),MATCH('ống nhựa túi bóng'!S$3,FCSTSDV!$D$1:$L$1,0)),1)*'ống nhựa túi bóng'!$D619,0)/3290</f>
        <v>0</v>
      </c>
      <c r="T619" s="92">
        <f t="shared" si="149"/>
        <v>0</v>
      </c>
    </row>
    <row r="620" spans="1:20" ht="20.100000000000001" customHeight="1">
      <c r="A620" s="818"/>
      <c r="B620" s="1072"/>
      <c r="C620" s="46" t="s">
        <v>38</v>
      </c>
      <c r="D620" s="441">
        <v>0.3</v>
      </c>
      <c r="E620" s="784"/>
      <c r="F620" s="784"/>
      <c r="G620" s="784"/>
      <c r="H620" s="92">
        <f t="array" ref="H620">IFERROR(ROUND(INDEX(FCSTSDV!$D$2:$L$2001,MATCH('ống nhựa túi bóng'!$C620,FCSTSDV!$C$2:$C$2001,0),MATCH('ống nhựa túi bóng'!H$3,FCSTSDV!$D$1:$L$1,0)),1)*'ống nhựa túi bóng'!$D620,0)/3290</f>
        <v>0</v>
      </c>
      <c r="I620" s="92">
        <f t="array" ref="I620">IFERROR(ROUND(INDEX(FCSTSDV!$D$2:$L$2001,MATCH('ống nhựa túi bóng'!$C620,FCSTSDV!$C$2:$C$2001,0),MATCH('ống nhựa túi bóng'!I$3,FCSTSDV!$D$1:$L$1,0)),1)*'ống nhựa túi bóng'!$D620,0)/3290</f>
        <v>0</v>
      </c>
      <c r="J620" s="92">
        <f t="array" ref="J620">IFERROR(ROUND(INDEX(FCSTSDV!$D$2:$L$2001,MATCH('ống nhựa túi bóng'!$C620,FCSTSDV!$C$2:$C$2001,0),MATCH('ống nhựa túi bóng'!J$3,FCSTSDV!$D$1:$L$1,0)),1)*'ống nhựa túi bóng'!$D620,0)/3290</f>
        <v>0</v>
      </c>
      <c r="K620" s="92">
        <f t="array" ref="K620">IFERROR(ROUND(INDEX(FCSTSDV!$D$2:$L$2001,MATCH('ống nhựa túi bóng'!$C620,FCSTSDV!$C$2:$C$2001,0),MATCH('ống nhựa túi bóng'!K$3,FCSTSDV!$D$1:$L$1,0)),1)*'ống nhựa túi bóng'!$D620,0)/3290</f>
        <v>0</v>
      </c>
      <c r="L620" s="92">
        <f t="array" ref="L620">IFERROR(ROUND(INDEX(FCSTSDV!$D$2:$L$2001,MATCH('ống nhựa túi bóng'!$C620,FCSTSDV!$C$2:$C$2001,0),MATCH('ống nhựa túi bóng'!L$3,FCSTSDV!$D$1:$L$1,0)),1)*'ống nhựa túi bóng'!$D620,0)/3290</f>
        <v>0</v>
      </c>
      <c r="M620" s="92">
        <f t="array" ref="M620">IFERROR(ROUND(INDEX(FCSTSDV!$D$2:$L$2001,MATCH('ống nhựa túi bóng'!$C620,FCSTSDV!$C$2:$C$2001,0),MATCH('ống nhựa túi bóng'!M$3,FCSTSDV!$D$1:$L$1,0)),1)*'ống nhựa túi bóng'!$D620,0)/3290</f>
        <v>0</v>
      </c>
      <c r="N620" s="92">
        <f t="array" ref="N620">IFERROR(ROUND(INDEX(FCSTSDV!$D$2:$L$2001,MATCH('ống nhựa túi bóng'!$C620,FCSTSDV!$C$2:$C$2001,0),MATCH('ống nhựa túi bóng'!N$3,FCSTSDV!$D$1:$L$1,0)),1)*'ống nhựa túi bóng'!$D620,0)/3290</f>
        <v>0</v>
      </c>
      <c r="O620" s="92">
        <f t="array" ref="O620">IFERROR(ROUND(INDEX(FCSTSDV!$D$2:$L$2001,MATCH('ống nhựa túi bóng'!$C620,FCSTSDV!$C$2:$C$2001,0),MATCH('ống nhựa túi bóng'!O$3,FCSTSDV!$D$1:$L$1,0)),1)*'ống nhựa túi bóng'!$D620,0)/3290</f>
        <v>0</v>
      </c>
      <c r="P620" s="92">
        <f t="array" ref="P620">IFERROR(ROUND(INDEX(FCSTSDV!$D$2:$L$2001,MATCH('ống nhựa túi bóng'!$C620,FCSTSDV!$C$2:$C$2001,0),MATCH('ống nhựa túi bóng'!P$3,FCSTSDV!$D$1:$L$1,0)),1)*'ống nhựa túi bóng'!$D620,0)/3290</f>
        <v>0</v>
      </c>
      <c r="Q620" s="92">
        <f t="array" ref="Q620">IFERROR(ROUND(INDEX(FCSTSDV!$D$2:$L$2001,MATCH('ống nhựa túi bóng'!$C620,FCSTSDV!$C$2:$C$2001,0),MATCH('ống nhựa túi bóng'!Q$3,FCSTSDV!$D$1:$L$1,0)),1)*'ống nhựa túi bóng'!$D620,0)/3290</f>
        <v>0</v>
      </c>
      <c r="R620" s="92">
        <f t="array" ref="R620">IFERROR(ROUND(INDEX(FCSTSDV!$D$2:$L$2001,MATCH('ống nhựa túi bóng'!$C620,FCSTSDV!$C$2:$C$2001,0),MATCH('ống nhựa túi bóng'!R$3,FCSTSDV!$D$1:$L$1,0)),1)*'ống nhựa túi bóng'!$D620,0)/3290</f>
        <v>0</v>
      </c>
      <c r="S620" s="92">
        <f t="array" ref="S620">IFERROR(ROUND(INDEX(FCSTSDV!$D$2:$L$2001,MATCH('ống nhựa túi bóng'!$C620,FCSTSDV!$C$2:$C$2001,0),MATCH('ống nhựa túi bóng'!S$3,FCSTSDV!$D$1:$L$1,0)),1)*'ống nhựa túi bóng'!$D620,0)/3290</f>
        <v>0</v>
      </c>
      <c r="T620" s="92">
        <f t="shared" si="149"/>
        <v>0</v>
      </c>
    </row>
    <row r="621" spans="1:20" ht="20.100000000000001" customHeight="1">
      <c r="A621" s="818"/>
      <c r="B621" s="1072"/>
      <c r="C621" s="46" t="s">
        <v>39</v>
      </c>
      <c r="D621" s="441">
        <v>0.3</v>
      </c>
      <c r="E621" s="784"/>
      <c r="F621" s="784"/>
      <c r="G621" s="784"/>
      <c r="H621" s="92">
        <f t="array" ref="H621">IFERROR(ROUND(INDEX(FCSTSDV!$D$2:$L$2001,MATCH('ống nhựa túi bóng'!$C621,FCSTSDV!$C$2:$C$2001,0),MATCH('ống nhựa túi bóng'!H$3,FCSTSDV!$D$1:$L$1,0)),1)*'ống nhựa túi bóng'!$D621,0)/3290</f>
        <v>0</v>
      </c>
      <c r="I621" s="92">
        <f t="array" ref="I621">IFERROR(ROUND(INDEX(FCSTSDV!$D$2:$L$2001,MATCH('ống nhựa túi bóng'!$C621,FCSTSDV!$C$2:$C$2001,0),MATCH('ống nhựa túi bóng'!I$3,FCSTSDV!$D$1:$L$1,0)),1)*'ống nhựa túi bóng'!$D621,0)/3290</f>
        <v>0</v>
      </c>
      <c r="J621" s="92">
        <f t="array" ref="J621">IFERROR(ROUND(INDEX(FCSTSDV!$D$2:$L$2001,MATCH('ống nhựa túi bóng'!$C621,FCSTSDV!$C$2:$C$2001,0),MATCH('ống nhựa túi bóng'!J$3,FCSTSDV!$D$1:$L$1,0)),1)*'ống nhựa túi bóng'!$D621,0)/3290</f>
        <v>0</v>
      </c>
      <c r="K621" s="92">
        <f t="array" ref="K621">IFERROR(ROUND(INDEX(FCSTSDV!$D$2:$L$2001,MATCH('ống nhựa túi bóng'!$C621,FCSTSDV!$C$2:$C$2001,0),MATCH('ống nhựa túi bóng'!K$3,FCSTSDV!$D$1:$L$1,0)),1)*'ống nhựa túi bóng'!$D621,0)/3290</f>
        <v>0</v>
      </c>
      <c r="L621" s="92">
        <f t="array" ref="L621">IFERROR(ROUND(INDEX(FCSTSDV!$D$2:$L$2001,MATCH('ống nhựa túi bóng'!$C621,FCSTSDV!$C$2:$C$2001,0),MATCH('ống nhựa túi bóng'!L$3,FCSTSDV!$D$1:$L$1,0)),1)*'ống nhựa túi bóng'!$D621,0)/3290</f>
        <v>0</v>
      </c>
      <c r="M621" s="92">
        <f t="array" ref="M621">IFERROR(ROUND(INDEX(FCSTSDV!$D$2:$L$2001,MATCH('ống nhựa túi bóng'!$C621,FCSTSDV!$C$2:$C$2001,0),MATCH('ống nhựa túi bóng'!M$3,FCSTSDV!$D$1:$L$1,0)),1)*'ống nhựa túi bóng'!$D621,0)/3290</f>
        <v>0</v>
      </c>
      <c r="N621" s="92">
        <f t="array" ref="N621">IFERROR(ROUND(INDEX(FCSTSDV!$D$2:$L$2001,MATCH('ống nhựa túi bóng'!$C621,FCSTSDV!$C$2:$C$2001,0),MATCH('ống nhựa túi bóng'!N$3,FCSTSDV!$D$1:$L$1,0)),1)*'ống nhựa túi bóng'!$D621,0)/3290</f>
        <v>0</v>
      </c>
      <c r="O621" s="92">
        <f t="array" ref="O621">IFERROR(ROUND(INDEX(FCSTSDV!$D$2:$L$2001,MATCH('ống nhựa túi bóng'!$C621,FCSTSDV!$C$2:$C$2001,0),MATCH('ống nhựa túi bóng'!O$3,FCSTSDV!$D$1:$L$1,0)),1)*'ống nhựa túi bóng'!$D621,0)/3290</f>
        <v>0</v>
      </c>
      <c r="P621" s="92">
        <f t="array" ref="P621">IFERROR(ROUND(INDEX(FCSTSDV!$D$2:$L$2001,MATCH('ống nhựa túi bóng'!$C621,FCSTSDV!$C$2:$C$2001,0),MATCH('ống nhựa túi bóng'!P$3,FCSTSDV!$D$1:$L$1,0)),1)*'ống nhựa túi bóng'!$D621,0)/3290</f>
        <v>0</v>
      </c>
      <c r="Q621" s="92">
        <f t="array" ref="Q621">IFERROR(ROUND(INDEX(FCSTSDV!$D$2:$L$2001,MATCH('ống nhựa túi bóng'!$C621,FCSTSDV!$C$2:$C$2001,0),MATCH('ống nhựa túi bóng'!Q$3,FCSTSDV!$D$1:$L$1,0)),1)*'ống nhựa túi bóng'!$D621,0)/3290</f>
        <v>0</v>
      </c>
      <c r="R621" s="92">
        <f t="array" ref="R621">IFERROR(ROUND(INDEX(FCSTSDV!$D$2:$L$2001,MATCH('ống nhựa túi bóng'!$C621,FCSTSDV!$C$2:$C$2001,0),MATCH('ống nhựa túi bóng'!R$3,FCSTSDV!$D$1:$L$1,0)),1)*'ống nhựa túi bóng'!$D621,0)/3290</f>
        <v>0</v>
      </c>
      <c r="S621" s="92">
        <f t="array" ref="S621">IFERROR(ROUND(INDEX(FCSTSDV!$D$2:$L$2001,MATCH('ống nhựa túi bóng'!$C621,FCSTSDV!$C$2:$C$2001,0),MATCH('ống nhựa túi bóng'!S$3,FCSTSDV!$D$1:$L$1,0)),1)*'ống nhựa túi bóng'!$D621,0)/3290</f>
        <v>0</v>
      </c>
      <c r="T621" s="92">
        <f t="shared" si="149"/>
        <v>0</v>
      </c>
    </row>
    <row r="622" spans="1:20" ht="20.100000000000001" customHeight="1">
      <c r="A622" s="818"/>
      <c r="B622" s="1072"/>
      <c r="C622" s="46" t="s">
        <v>86</v>
      </c>
      <c r="D622" s="441">
        <v>0.2</v>
      </c>
      <c r="E622" s="784"/>
      <c r="F622" s="784"/>
      <c r="G622" s="784"/>
      <c r="H622" s="92">
        <f t="array" ref="H622">IFERROR(ROUND(INDEX(FCSTSDV!$D$2:$L$2001,MATCH('ống nhựa túi bóng'!$C622,FCSTSDV!$C$2:$C$2001,0),MATCH('ống nhựa túi bóng'!H$3,FCSTSDV!$D$1:$L$1,0)),1)*'ống nhựa túi bóng'!$D622,0)/3290</f>
        <v>0</v>
      </c>
      <c r="I622" s="92">
        <f t="array" ref="I622">IFERROR(ROUND(INDEX(FCSTSDV!$D$2:$L$2001,MATCH('ống nhựa túi bóng'!$C622,FCSTSDV!$C$2:$C$2001,0),MATCH('ống nhựa túi bóng'!I$3,FCSTSDV!$D$1:$L$1,0)),1)*'ống nhựa túi bóng'!$D622,0)/3290</f>
        <v>0</v>
      </c>
      <c r="J622" s="92">
        <f t="array" ref="J622">IFERROR(ROUND(INDEX(FCSTSDV!$D$2:$L$2001,MATCH('ống nhựa túi bóng'!$C622,FCSTSDV!$C$2:$C$2001,0),MATCH('ống nhựa túi bóng'!J$3,FCSTSDV!$D$1:$L$1,0)),1)*'ống nhựa túi bóng'!$D622,0)/3290</f>
        <v>0</v>
      </c>
      <c r="K622" s="92">
        <f t="array" ref="K622">IFERROR(ROUND(INDEX(FCSTSDV!$D$2:$L$2001,MATCH('ống nhựa túi bóng'!$C622,FCSTSDV!$C$2:$C$2001,0),MATCH('ống nhựa túi bóng'!K$3,FCSTSDV!$D$1:$L$1,0)),1)*'ống nhựa túi bóng'!$D622,0)/3290</f>
        <v>0</v>
      </c>
      <c r="L622" s="92">
        <f t="array" ref="L622">IFERROR(ROUND(INDEX(FCSTSDV!$D$2:$L$2001,MATCH('ống nhựa túi bóng'!$C622,FCSTSDV!$C$2:$C$2001,0),MATCH('ống nhựa túi bóng'!L$3,FCSTSDV!$D$1:$L$1,0)),1)*'ống nhựa túi bóng'!$D622,0)/3290</f>
        <v>0</v>
      </c>
      <c r="M622" s="92">
        <f t="array" ref="M622">IFERROR(ROUND(INDEX(FCSTSDV!$D$2:$L$2001,MATCH('ống nhựa túi bóng'!$C622,FCSTSDV!$C$2:$C$2001,0),MATCH('ống nhựa túi bóng'!M$3,FCSTSDV!$D$1:$L$1,0)),1)*'ống nhựa túi bóng'!$D622,0)/3290</f>
        <v>0</v>
      </c>
      <c r="N622" s="92">
        <f t="array" ref="N622">IFERROR(ROUND(INDEX(FCSTSDV!$D$2:$L$2001,MATCH('ống nhựa túi bóng'!$C622,FCSTSDV!$C$2:$C$2001,0),MATCH('ống nhựa túi bóng'!N$3,FCSTSDV!$D$1:$L$1,0)),1)*'ống nhựa túi bóng'!$D622,0)/3290</f>
        <v>0</v>
      </c>
      <c r="O622" s="92">
        <f t="array" ref="O622">IFERROR(ROUND(INDEX(FCSTSDV!$D$2:$L$2001,MATCH('ống nhựa túi bóng'!$C622,FCSTSDV!$C$2:$C$2001,0),MATCH('ống nhựa túi bóng'!O$3,FCSTSDV!$D$1:$L$1,0)),1)*'ống nhựa túi bóng'!$D622,0)/3290</f>
        <v>0</v>
      </c>
      <c r="P622" s="92">
        <f t="array" ref="P622">IFERROR(ROUND(INDEX(FCSTSDV!$D$2:$L$2001,MATCH('ống nhựa túi bóng'!$C622,FCSTSDV!$C$2:$C$2001,0),MATCH('ống nhựa túi bóng'!P$3,FCSTSDV!$D$1:$L$1,0)),1)*'ống nhựa túi bóng'!$D622,0)/3290</f>
        <v>0</v>
      </c>
      <c r="Q622" s="92">
        <f t="array" ref="Q622">IFERROR(ROUND(INDEX(FCSTSDV!$D$2:$L$2001,MATCH('ống nhựa túi bóng'!$C622,FCSTSDV!$C$2:$C$2001,0),MATCH('ống nhựa túi bóng'!Q$3,FCSTSDV!$D$1:$L$1,0)),1)*'ống nhựa túi bóng'!$D622,0)/3290</f>
        <v>0</v>
      </c>
      <c r="R622" s="92">
        <f t="array" ref="R622">IFERROR(ROUND(INDEX(FCSTSDV!$D$2:$L$2001,MATCH('ống nhựa túi bóng'!$C622,FCSTSDV!$C$2:$C$2001,0),MATCH('ống nhựa túi bóng'!R$3,FCSTSDV!$D$1:$L$1,0)),1)*'ống nhựa túi bóng'!$D622,0)/3290</f>
        <v>0</v>
      </c>
      <c r="S622" s="92">
        <f t="array" ref="S622">IFERROR(ROUND(INDEX(FCSTSDV!$D$2:$L$2001,MATCH('ống nhựa túi bóng'!$C622,FCSTSDV!$C$2:$C$2001,0),MATCH('ống nhựa túi bóng'!S$3,FCSTSDV!$D$1:$L$1,0)),1)*'ống nhựa túi bóng'!$D622,0)/3290</f>
        <v>0</v>
      </c>
      <c r="T622" s="92">
        <f t="shared" si="149"/>
        <v>0</v>
      </c>
    </row>
    <row r="623" spans="1:20" ht="20.100000000000001" customHeight="1">
      <c r="A623" s="818"/>
      <c r="B623" s="1072"/>
      <c r="C623" s="46" t="s">
        <v>35</v>
      </c>
      <c r="D623" s="441">
        <v>0.2</v>
      </c>
      <c r="E623" s="784"/>
      <c r="F623" s="784"/>
      <c r="G623" s="784"/>
      <c r="H623" s="92">
        <f t="array" ref="H623">IFERROR(ROUND(INDEX(FCSTSDV!$D$2:$L$2001,MATCH('ống nhựa túi bóng'!$C623,FCSTSDV!$C$2:$C$2001,0),MATCH('ống nhựa túi bóng'!H$3,FCSTSDV!$D$1:$L$1,0)),1)*'ống nhựa túi bóng'!$D623,0)/3290</f>
        <v>0</v>
      </c>
      <c r="I623" s="92">
        <f t="array" ref="I623">IFERROR(ROUND(INDEX(FCSTSDV!$D$2:$L$2001,MATCH('ống nhựa túi bóng'!$C623,FCSTSDV!$C$2:$C$2001,0),MATCH('ống nhựa túi bóng'!I$3,FCSTSDV!$D$1:$L$1,0)),1)*'ống nhựa túi bóng'!$D623,0)/3290</f>
        <v>0</v>
      </c>
      <c r="J623" s="92">
        <f t="array" ref="J623">IFERROR(ROUND(INDEX(FCSTSDV!$D$2:$L$2001,MATCH('ống nhựa túi bóng'!$C623,FCSTSDV!$C$2:$C$2001,0),MATCH('ống nhựa túi bóng'!J$3,FCSTSDV!$D$1:$L$1,0)),1)*'ống nhựa túi bóng'!$D623,0)/3290</f>
        <v>0</v>
      </c>
      <c r="K623" s="92">
        <f t="array" ref="K623">IFERROR(ROUND(INDEX(FCSTSDV!$D$2:$L$2001,MATCH('ống nhựa túi bóng'!$C623,FCSTSDV!$C$2:$C$2001,0),MATCH('ống nhựa túi bóng'!K$3,FCSTSDV!$D$1:$L$1,0)),1)*'ống nhựa túi bóng'!$D623,0)/3290</f>
        <v>0</v>
      </c>
      <c r="L623" s="92">
        <f t="array" ref="L623">IFERROR(ROUND(INDEX(FCSTSDV!$D$2:$L$2001,MATCH('ống nhựa túi bóng'!$C623,FCSTSDV!$C$2:$C$2001,0),MATCH('ống nhựa túi bóng'!L$3,FCSTSDV!$D$1:$L$1,0)),1)*'ống nhựa túi bóng'!$D623,0)/3290</f>
        <v>0</v>
      </c>
      <c r="M623" s="92">
        <f t="array" ref="M623">IFERROR(ROUND(INDEX(FCSTSDV!$D$2:$L$2001,MATCH('ống nhựa túi bóng'!$C623,FCSTSDV!$C$2:$C$2001,0),MATCH('ống nhựa túi bóng'!M$3,FCSTSDV!$D$1:$L$1,0)),1)*'ống nhựa túi bóng'!$D623,0)/3290</f>
        <v>0</v>
      </c>
      <c r="N623" s="92">
        <f t="array" ref="N623">IFERROR(ROUND(INDEX(FCSTSDV!$D$2:$L$2001,MATCH('ống nhựa túi bóng'!$C623,FCSTSDV!$C$2:$C$2001,0),MATCH('ống nhựa túi bóng'!N$3,FCSTSDV!$D$1:$L$1,0)),1)*'ống nhựa túi bóng'!$D623,0)/3290</f>
        <v>0</v>
      </c>
      <c r="O623" s="92">
        <f t="array" ref="O623">IFERROR(ROUND(INDEX(FCSTSDV!$D$2:$L$2001,MATCH('ống nhựa túi bóng'!$C623,FCSTSDV!$C$2:$C$2001,0),MATCH('ống nhựa túi bóng'!O$3,FCSTSDV!$D$1:$L$1,0)),1)*'ống nhựa túi bóng'!$D623,0)/3290</f>
        <v>0</v>
      </c>
      <c r="P623" s="92">
        <f t="array" ref="P623">IFERROR(ROUND(INDEX(FCSTSDV!$D$2:$L$2001,MATCH('ống nhựa túi bóng'!$C623,FCSTSDV!$C$2:$C$2001,0),MATCH('ống nhựa túi bóng'!P$3,FCSTSDV!$D$1:$L$1,0)),1)*'ống nhựa túi bóng'!$D623,0)/3290</f>
        <v>0</v>
      </c>
      <c r="Q623" s="92">
        <f t="array" ref="Q623">IFERROR(ROUND(INDEX(FCSTSDV!$D$2:$L$2001,MATCH('ống nhựa túi bóng'!$C623,FCSTSDV!$C$2:$C$2001,0),MATCH('ống nhựa túi bóng'!Q$3,FCSTSDV!$D$1:$L$1,0)),1)*'ống nhựa túi bóng'!$D623,0)/3290</f>
        <v>0</v>
      </c>
      <c r="R623" s="92">
        <f t="array" ref="R623">IFERROR(ROUND(INDEX(FCSTSDV!$D$2:$L$2001,MATCH('ống nhựa túi bóng'!$C623,FCSTSDV!$C$2:$C$2001,0),MATCH('ống nhựa túi bóng'!R$3,FCSTSDV!$D$1:$L$1,0)),1)*'ống nhựa túi bóng'!$D623,0)/3290</f>
        <v>0</v>
      </c>
      <c r="S623" s="92">
        <f t="array" ref="S623">IFERROR(ROUND(INDEX(FCSTSDV!$D$2:$L$2001,MATCH('ống nhựa túi bóng'!$C623,FCSTSDV!$C$2:$C$2001,0),MATCH('ống nhựa túi bóng'!S$3,FCSTSDV!$D$1:$L$1,0)),1)*'ống nhựa túi bóng'!$D623,0)/3290</f>
        <v>0</v>
      </c>
      <c r="T623" s="92">
        <f t="shared" si="149"/>
        <v>0</v>
      </c>
    </row>
    <row r="624" spans="1:20" ht="20.100000000000001" customHeight="1">
      <c r="A624" s="818"/>
      <c r="B624" s="1072"/>
      <c r="C624" s="46" t="s">
        <v>69</v>
      </c>
      <c r="D624" s="441">
        <v>0.2</v>
      </c>
      <c r="E624" s="784"/>
      <c r="F624" s="784"/>
      <c r="G624" s="784"/>
      <c r="H624" s="92">
        <f t="array" ref="H624">IFERROR(ROUND(INDEX(FCSTSDV!$D$2:$L$2001,MATCH('ống nhựa túi bóng'!$C624,FCSTSDV!$C$2:$C$2001,0),MATCH('ống nhựa túi bóng'!H$3,FCSTSDV!$D$1:$L$1,0)),1)*'ống nhựa túi bóng'!$D624,0)/3290</f>
        <v>0</v>
      </c>
      <c r="I624" s="92">
        <f t="array" ref="I624">IFERROR(ROUND(INDEX(FCSTSDV!$D$2:$L$2001,MATCH('ống nhựa túi bóng'!$C624,FCSTSDV!$C$2:$C$2001,0),MATCH('ống nhựa túi bóng'!I$3,FCSTSDV!$D$1:$L$1,0)),1)*'ống nhựa túi bóng'!$D624,0)/3290</f>
        <v>0</v>
      </c>
      <c r="J624" s="92">
        <f t="array" ref="J624">IFERROR(ROUND(INDEX(FCSTSDV!$D$2:$L$2001,MATCH('ống nhựa túi bóng'!$C624,FCSTSDV!$C$2:$C$2001,0),MATCH('ống nhựa túi bóng'!J$3,FCSTSDV!$D$1:$L$1,0)),1)*'ống nhựa túi bóng'!$D624,0)/3290</f>
        <v>0</v>
      </c>
      <c r="K624" s="92">
        <f t="array" ref="K624">IFERROR(ROUND(INDEX(FCSTSDV!$D$2:$L$2001,MATCH('ống nhựa túi bóng'!$C624,FCSTSDV!$C$2:$C$2001,0),MATCH('ống nhựa túi bóng'!K$3,FCSTSDV!$D$1:$L$1,0)),1)*'ống nhựa túi bóng'!$D624,0)/3290</f>
        <v>0</v>
      </c>
      <c r="L624" s="92">
        <f t="array" ref="L624">IFERROR(ROUND(INDEX(FCSTSDV!$D$2:$L$2001,MATCH('ống nhựa túi bóng'!$C624,FCSTSDV!$C$2:$C$2001,0),MATCH('ống nhựa túi bóng'!L$3,FCSTSDV!$D$1:$L$1,0)),1)*'ống nhựa túi bóng'!$D624,0)/3290</f>
        <v>0</v>
      </c>
      <c r="M624" s="92">
        <f t="array" ref="M624">IFERROR(ROUND(INDEX(FCSTSDV!$D$2:$L$2001,MATCH('ống nhựa túi bóng'!$C624,FCSTSDV!$C$2:$C$2001,0),MATCH('ống nhựa túi bóng'!M$3,FCSTSDV!$D$1:$L$1,0)),1)*'ống nhựa túi bóng'!$D624,0)/3290</f>
        <v>0</v>
      </c>
      <c r="N624" s="92">
        <f t="array" ref="N624">IFERROR(ROUND(INDEX(FCSTSDV!$D$2:$L$2001,MATCH('ống nhựa túi bóng'!$C624,FCSTSDV!$C$2:$C$2001,0),MATCH('ống nhựa túi bóng'!N$3,FCSTSDV!$D$1:$L$1,0)),1)*'ống nhựa túi bóng'!$D624,0)/3290</f>
        <v>0</v>
      </c>
      <c r="O624" s="92">
        <f t="array" ref="O624">IFERROR(ROUND(INDEX(FCSTSDV!$D$2:$L$2001,MATCH('ống nhựa túi bóng'!$C624,FCSTSDV!$C$2:$C$2001,0),MATCH('ống nhựa túi bóng'!O$3,FCSTSDV!$D$1:$L$1,0)),1)*'ống nhựa túi bóng'!$D624,0)/3290</f>
        <v>0</v>
      </c>
      <c r="P624" s="92">
        <f t="array" ref="P624">IFERROR(ROUND(INDEX(FCSTSDV!$D$2:$L$2001,MATCH('ống nhựa túi bóng'!$C624,FCSTSDV!$C$2:$C$2001,0),MATCH('ống nhựa túi bóng'!P$3,FCSTSDV!$D$1:$L$1,0)),1)*'ống nhựa túi bóng'!$D624,0)/3290</f>
        <v>0</v>
      </c>
      <c r="Q624" s="92">
        <f t="array" ref="Q624">IFERROR(ROUND(INDEX(FCSTSDV!$D$2:$L$2001,MATCH('ống nhựa túi bóng'!$C624,FCSTSDV!$C$2:$C$2001,0),MATCH('ống nhựa túi bóng'!Q$3,FCSTSDV!$D$1:$L$1,0)),1)*'ống nhựa túi bóng'!$D624,0)/3290</f>
        <v>0</v>
      </c>
      <c r="R624" s="92">
        <f t="array" ref="R624">IFERROR(ROUND(INDEX(FCSTSDV!$D$2:$L$2001,MATCH('ống nhựa túi bóng'!$C624,FCSTSDV!$C$2:$C$2001,0),MATCH('ống nhựa túi bóng'!R$3,FCSTSDV!$D$1:$L$1,0)),1)*'ống nhựa túi bóng'!$D624,0)/3290</f>
        <v>0</v>
      </c>
      <c r="S624" s="92">
        <f t="array" ref="S624">IFERROR(ROUND(INDEX(FCSTSDV!$D$2:$L$2001,MATCH('ống nhựa túi bóng'!$C624,FCSTSDV!$C$2:$C$2001,0),MATCH('ống nhựa túi bóng'!S$3,FCSTSDV!$D$1:$L$1,0)),1)*'ống nhựa túi bóng'!$D624,0)/3290</f>
        <v>0</v>
      </c>
      <c r="T624" s="92">
        <f t="shared" si="149"/>
        <v>0</v>
      </c>
    </row>
    <row r="625" spans="1:20" ht="20.100000000000001" customHeight="1">
      <c r="A625" s="818"/>
      <c r="B625" s="1072"/>
      <c r="C625" s="46" t="s">
        <v>26</v>
      </c>
      <c r="D625" s="441">
        <v>0.4</v>
      </c>
      <c r="E625" s="784"/>
      <c r="F625" s="784"/>
      <c r="G625" s="784"/>
      <c r="H625" s="92">
        <f t="array" ref="H625">IFERROR(ROUND(INDEX(FCSTSDV!$D$2:$L$2001,MATCH('ống nhựa túi bóng'!$C625,FCSTSDV!$C$2:$C$2001,0),MATCH('ống nhựa túi bóng'!H$3,FCSTSDV!$D$1:$L$1,0)),1)*'ống nhựa túi bóng'!$D625,0)/3290</f>
        <v>0</v>
      </c>
      <c r="I625" s="92">
        <f t="array" ref="I625">IFERROR(ROUND(INDEX(FCSTSDV!$D$2:$L$2001,MATCH('ống nhựa túi bóng'!$C625,FCSTSDV!$C$2:$C$2001,0),MATCH('ống nhựa túi bóng'!I$3,FCSTSDV!$D$1:$L$1,0)),1)*'ống nhựa túi bóng'!$D625,0)/3290</f>
        <v>0</v>
      </c>
      <c r="J625" s="92">
        <f t="array" ref="J625">IFERROR(ROUND(INDEX(FCSTSDV!$D$2:$L$2001,MATCH('ống nhựa túi bóng'!$C625,FCSTSDV!$C$2:$C$2001,0),MATCH('ống nhựa túi bóng'!J$3,FCSTSDV!$D$1:$L$1,0)),1)*'ống nhựa túi bóng'!$D625,0)/3290</f>
        <v>0</v>
      </c>
      <c r="K625" s="92">
        <f t="array" ref="K625">IFERROR(ROUND(INDEX(FCSTSDV!$D$2:$L$2001,MATCH('ống nhựa túi bóng'!$C625,FCSTSDV!$C$2:$C$2001,0),MATCH('ống nhựa túi bóng'!K$3,FCSTSDV!$D$1:$L$1,0)),1)*'ống nhựa túi bóng'!$D625,0)/3290</f>
        <v>0</v>
      </c>
      <c r="L625" s="92">
        <f t="array" ref="L625">IFERROR(ROUND(INDEX(FCSTSDV!$D$2:$L$2001,MATCH('ống nhựa túi bóng'!$C625,FCSTSDV!$C$2:$C$2001,0),MATCH('ống nhựa túi bóng'!L$3,FCSTSDV!$D$1:$L$1,0)),1)*'ống nhựa túi bóng'!$D625,0)/3290</f>
        <v>0</v>
      </c>
      <c r="M625" s="92">
        <f t="array" ref="M625">IFERROR(ROUND(INDEX(FCSTSDV!$D$2:$L$2001,MATCH('ống nhựa túi bóng'!$C625,FCSTSDV!$C$2:$C$2001,0),MATCH('ống nhựa túi bóng'!M$3,FCSTSDV!$D$1:$L$1,0)),1)*'ống nhựa túi bóng'!$D625,0)/3290</f>
        <v>0</v>
      </c>
      <c r="N625" s="92">
        <f t="array" ref="N625">IFERROR(ROUND(INDEX(FCSTSDV!$D$2:$L$2001,MATCH('ống nhựa túi bóng'!$C625,FCSTSDV!$C$2:$C$2001,0),MATCH('ống nhựa túi bóng'!N$3,FCSTSDV!$D$1:$L$1,0)),1)*'ống nhựa túi bóng'!$D625,0)/3290</f>
        <v>0</v>
      </c>
      <c r="O625" s="92">
        <f t="array" ref="O625">IFERROR(ROUND(INDEX(FCSTSDV!$D$2:$L$2001,MATCH('ống nhựa túi bóng'!$C625,FCSTSDV!$C$2:$C$2001,0),MATCH('ống nhựa túi bóng'!O$3,FCSTSDV!$D$1:$L$1,0)),1)*'ống nhựa túi bóng'!$D625,0)/3290</f>
        <v>0</v>
      </c>
      <c r="P625" s="92">
        <f t="array" ref="P625">IFERROR(ROUND(INDEX(FCSTSDV!$D$2:$L$2001,MATCH('ống nhựa túi bóng'!$C625,FCSTSDV!$C$2:$C$2001,0),MATCH('ống nhựa túi bóng'!P$3,FCSTSDV!$D$1:$L$1,0)),1)*'ống nhựa túi bóng'!$D625,0)/3290</f>
        <v>0</v>
      </c>
      <c r="Q625" s="92">
        <f t="array" ref="Q625">IFERROR(ROUND(INDEX(FCSTSDV!$D$2:$L$2001,MATCH('ống nhựa túi bóng'!$C625,FCSTSDV!$C$2:$C$2001,0),MATCH('ống nhựa túi bóng'!Q$3,FCSTSDV!$D$1:$L$1,0)),1)*'ống nhựa túi bóng'!$D625,0)/3290</f>
        <v>0</v>
      </c>
      <c r="R625" s="92">
        <f t="array" ref="R625">IFERROR(ROUND(INDEX(FCSTSDV!$D$2:$L$2001,MATCH('ống nhựa túi bóng'!$C625,FCSTSDV!$C$2:$C$2001,0),MATCH('ống nhựa túi bóng'!R$3,FCSTSDV!$D$1:$L$1,0)),1)*'ống nhựa túi bóng'!$D625,0)/3290</f>
        <v>0</v>
      </c>
      <c r="S625" s="92">
        <f t="array" ref="S625">IFERROR(ROUND(INDEX(FCSTSDV!$D$2:$L$2001,MATCH('ống nhựa túi bóng'!$C625,FCSTSDV!$C$2:$C$2001,0),MATCH('ống nhựa túi bóng'!S$3,FCSTSDV!$D$1:$L$1,0)),1)*'ống nhựa túi bóng'!$D625,0)/3290</f>
        <v>0</v>
      </c>
      <c r="T625" s="92">
        <f t="shared" si="149"/>
        <v>0</v>
      </c>
    </row>
    <row r="626" spans="1:20" ht="20.25" customHeight="1">
      <c r="A626" s="818"/>
      <c r="B626" s="1072"/>
      <c r="C626" s="46" t="s">
        <v>53</v>
      </c>
      <c r="D626" s="441">
        <v>0.4</v>
      </c>
      <c r="E626" s="784"/>
      <c r="F626" s="784"/>
      <c r="G626" s="784"/>
      <c r="H626" s="92">
        <f t="array" ref="H626">IFERROR(ROUND(INDEX(FCSTSDV!$D$2:$L$2001,MATCH('ống nhựa túi bóng'!$C626,FCSTSDV!$C$2:$C$2001,0),MATCH('ống nhựa túi bóng'!H$3,FCSTSDV!$D$1:$L$1,0)),1)*'ống nhựa túi bóng'!$D626,0)/3290</f>
        <v>0</v>
      </c>
      <c r="I626" s="92">
        <f t="array" ref="I626">IFERROR(ROUND(INDEX(FCSTSDV!$D$2:$L$2001,MATCH('ống nhựa túi bóng'!$C626,FCSTSDV!$C$2:$C$2001,0),MATCH('ống nhựa túi bóng'!I$3,FCSTSDV!$D$1:$L$1,0)),1)*'ống nhựa túi bóng'!$D626,0)/3290</f>
        <v>0</v>
      </c>
      <c r="J626" s="92">
        <f t="array" ref="J626">IFERROR(ROUND(INDEX(FCSTSDV!$D$2:$L$2001,MATCH('ống nhựa túi bóng'!$C626,FCSTSDV!$C$2:$C$2001,0),MATCH('ống nhựa túi bóng'!J$3,FCSTSDV!$D$1:$L$1,0)),1)*'ống nhựa túi bóng'!$D626,0)/3290</f>
        <v>0</v>
      </c>
      <c r="K626" s="92">
        <f t="array" ref="K626">IFERROR(ROUND(INDEX(FCSTSDV!$D$2:$L$2001,MATCH('ống nhựa túi bóng'!$C626,FCSTSDV!$C$2:$C$2001,0),MATCH('ống nhựa túi bóng'!K$3,FCSTSDV!$D$1:$L$1,0)),1)*'ống nhựa túi bóng'!$D626,0)/3290</f>
        <v>0</v>
      </c>
      <c r="L626" s="92">
        <f t="array" ref="L626">IFERROR(ROUND(INDEX(FCSTSDV!$D$2:$L$2001,MATCH('ống nhựa túi bóng'!$C626,FCSTSDV!$C$2:$C$2001,0),MATCH('ống nhựa túi bóng'!L$3,FCSTSDV!$D$1:$L$1,0)),1)*'ống nhựa túi bóng'!$D626,0)/3290</f>
        <v>0</v>
      </c>
      <c r="M626" s="92">
        <f t="array" ref="M626">IFERROR(ROUND(INDEX(FCSTSDV!$D$2:$L$2001,MATCH('ống nhựa túi bóng'!$C626,FCSTSDV!$C$2:$C$2001,0),MATCH('ống nhựa túi bóng'!M$3,FCSTSDV!$D$1:$L$1,0)),1)*'ống nhựa túi bóng'!$D626,0)/3290</f>
        <v>0</v>
      </c>
      <c r="N626" s="92">
        <f t="array" ref="N626">IFERROR(ROUND(INDEX(FCSTSDV!$D$2:$L$2001,MATCH('ống nhựa túi bóng'!$C626,FCSTSDV!$C$2:$C$2001,0),MATCH('ống nhựa túi bóng'!N$3,FCSTSDV!$D$1:$L$1,0)),1)*'ống nhựa túi bóng'!$D626,0)/3290</f>
        <v>0</v>
      </c>
      <c r="O626" s="92">
        <f t="array" ref="O626">IFERROR(ROUND(INDEX(FCSTSDV!$D$2:$L$2001,MATCH('ống nhựa túi bóng'!$C626,FCSTSDV!$C$2:$C$2001,0),MATCH('ống nhựa túi bóng'!O$3,FCSTSDV!$D$1:$L$1,0)),1)*'ống nhựa túi bóng'!$D626,0)/3290</f>
        <v>0</v>
      </c>
      <c r="P626" s="92">
        <f t="array" ref="P626">IFERROR(ROUND(INDEX(FCSTSDV!$D$2:$L$2001,MATCH('ống nhựa túi bóng'!$C626,FCSTSDV!$C$2:$C$2001,0),MATCH('ống nhựa túi bóng'!P$3,FCSTSDV!$D$1:$L$1,0)),1)*'ống nhựa túi bóng'!$D626,0)/3290</f>
        <v>0</v>
      </c>
      <c r="Q626" s="92">
        <f t="array" ref="Q626">IFERROR(ROUND(INDEX(FCSTSDV!$D$2:$L$2001,MATCH('ống nhựa túi bóng'!$C626,FCSTSDV!$C$2:$C$2001,0),MATCH('ống nhựa túi bóng'!Q$3,FCSTSDV!$D$1:$L$1,0)),1)*'ống nhựa túi bóng'!$D626,0)/3290</f>
        <v>0</v>
      </c>
      <c r="R626" s="92">
        <f t="array" ref="R626">IFERROR(ROUND(INDEX(FCSTSDV!$D$2:$L$2001,MATCH('ống nhựa túi bóng'!$C626,FCSTSDV!$C$2:$C$2001,0),MATCH('ống nhựa túi bóng'!R$3,FCSTSDV!$D$1:$L$1,0)),1)*'ống nhựa túi bóng'!$D626,0)/3290</f>
        <v>0</v>
      </c>
      <c r="S626" s="92">
        <f t="array" ref="S626">IFERROR(ROUND(INDEX(FCSTSDV!$D$2:$L$2001,MATCH('ống nhựa túi bóng'!$C626,FCSTSDV!$C$2:$C$2001,0),MATCH('ống nhựa túi bóng'!S$3,FCSTSDV!$D$1:$L$1,0)),1)*'ống nhựa túi bóng'!$D626,0)/3290</f>
        <v>0</v>
      </c>
      <c r="T626" s="92">
        <f t="shared" si="149"/>
        <v>0</v>
      </c>
    </row>
    <row r="627" spans="1:20" ht="20.100000000000001" hidden="1" customHeight="1">
      <c r="A627" s="818"/>
      <c r="B627" s="1072"/>
      <c r="C627" s="46" t="s">
        <v>49</v>
      </c>
      <c r="D627" s="441">
        <v>0.4</v>
      </c>
      <c r="E627" s="784"/>
      <c r="F627" s="784"/>
      <c r="G627" s="784"/>
      <c r="H627" s="92">
        <f>IFERROR(ROUND(INDEX(FCSTSDV!$D$2:$L$2001,MATCH('ống nhựa túi bóng'!$C627,FCSTSDV!$C$2:$C$2001,0),MATCH('ống nhựa túi bóng'!H$3,FCSTSDV!$D$1:$L$1,0)),1)*'ống nhựa túi bóng'!$D627,0)/3290</f>
        <v>0</v>
      </c>
      <c r="I627" s="92">
        <f t="array" ref="I627">IFERROR(ROUND(INDEX(FCSTSDV!$D$2:$L$2001,MATCH('ống nhựa túi bóng'!$C627,FCSTSDV!$C$2:$C$2001,0),MATCH('ống nhựa túi bóng'!I$3,FCSTSDV!$D$1:$L$1,0)),1)*'ống nhựa túi bóng'!$D627,0)/3290</f>
        <v>0</v>
      </c>
      <c r="J627" s="92">
        <f t="array" ref="J627">IFERROR(ROUND(INDEX(FCSTSDV!$D$2:$L$2001,MATCH('ống nhựa túi bóng'!$C627,FCSTSDV!$C$2:$C$2001,0),MATCH('ống nhựa túi bóng'!J$3,FCSTSDV!$D$1:$L$1,0)),1)*'ống nhựa túi bóng'!$D627,0)/3290</f>
        <v>0</v>
      </c>
      <c r="K627" s="92">
        <f t="array" ref="K627">IFERROR(ROUND(INDEX(FCSTSDV!$D$2:$L$2001,MATCH('ống nhựa túi bóng'!$C627,FCSTSDV!$C$2:$C$2001,0),MATCH('ống nhựa túi bóng'!K$3,FCSTSDV!$D$1:$L$1,0)),1)*'ống nhựa túi bóng'!$D627,0)/3290</f>
        <v>0</v>
      </c>
      <c r="L627" s="92">
        <f t="array" ref="L627">IFERROR(ROUND(INDEX(FCSTSDV!$D$2:$L$2001,MATCH('ống nhựa túi bóng'!$C627,FCSTSDV!$C$2:$C$2001,0),MATCH('ống nhựa túi bóng'!L$3,FCSTSDV!$D$1:$L$1,0)),1)*'ống nhựa túi bóng'!$D627,0)/3290</f>
        <v>0</v>
      </c>
      <c r="M627" s="92">
        <f t="array" ref="M627">IFERROR(ROUND(INDEX(FCSTSDV!$D$2:$L$2001,MATCH('ống nhựa túi bóng'!$C627,FCSTSDV!$C$2:$C$2001,0),MATCH('ống nhựa túi bóng'!M$3,FCSTSDV!$D$1:$L$1,0)),1)*'ống nhựa túi bóng'!$D627,0)/3290</f>
        <v>0</v>
      </c>
      <c r="N627" s="92">
        <f t="array" ref="N627">IFERROR(ROUND(INDEX(FCSTSDV!$D$2:$L$2001,MATCH('ống nhựa túi bóng'!$C627,FCSTSDV!$C$2:$C$2001,0),MATCH('ống nhựa túi bóng'!N$3,FCSTSDV!$D$1:$L$1,0)),1)*'ống nhựa túi bóng'!$D627,0)/3290</f>
        <v>0</v>
      </c>
      <c r="O627" s="92">
        <f t="array" ref="O627">IFERROR(ROUND(INDEX(FCSTSDV!$D$2:$L$2001,MATCH('ống nhựa túi bóng'!$C627,FCSTSDV!$C$2:$C$2001,0),MATCH('ống nhựa túi bóng'!O$3,FCSTSDV!$D$1:$L$1,0)),1)*'ống nhựa túi bóng'!$D627,0)/3290</f>
        <v>0</v>
      </c>
      <c r="P627" s="92">
        <f t="array" ref="P627">IFERROR(ROUND(INDEX(FCSTSDV!$D$2:$L$2001,MATCH('ống nhựa túi bóng'!$C627,FCSTSDV!$C$2:$C$2001,0),MATCH('ống nhựa túi bóng'!P$3,FCSTSDV!$D$1:$L$1,0)),1)*'ống nhựa túi bóng'!$D627,0)/3290</f>
        <v>3.282674772036474</v>
      </c>
      <c r="Q627" s="92">
        <f t="array" ref="Q627">IFERROR(ROUND(INDEX(FCSTSDV!$D$2:$L$2001,MATCH('ống nhựa túi bóng'!$C627,FCSTSDV!$C$2:$C$2001,0),MATCH('ống nhựa túi bóng'!Q$3,FCSTSDV!$D$1:$L$1,0)),1)*'ống nhựa túi bóng'!$D627,0)/3290</f>
        <v>0</v>
      </c>
      <c r="R627" s="92">
        <f t="array" ref="R627">IFERROR(ROUND(INDEX(FCSTSDV!$D$2:$L$2001,MATCH('ống nhựa túi bóng'!$C627,FCSTSDV!$C$2:$C$2001,0),MATCH('ống nhựa túi bóng'!R$3,FCSTSDV!$D$1:$L$1,0)),1)*'ống nhựa túi bóng'!$D627,0)/3290</f>
        <v>0</v>
      </c>
      <c r="S627" s="92">
        <f t="array" ref="S627">IFERROR(ROUND(INDEX(FCSTSDV!$D$2:$L$2001,MATCH('ống nhựa túi bóng'!$C627,FCSTSDV!$C$2:$C$2001,0),MATCH('ống nhựa túi bóng'!S$3,FCSTSDV!$D$1:$L$1,0)),1)*'ống nhựa túi bóng'!$D627,0)/3290</f>
        <v>0</v>
      </c>
      <c r="T627" s="92">
        <f t="shared" si="149"/>
        <v>3.282674772036474</v>
      </c>
    </row>
    <row r="628" spans="1:20" ht="20.100000000000001" hidden="1" customHeight="1">
      <c r="A628" s="818"/>
      <c r="B628" s="1072"/>
      <c r="C628" s="46" t="s">
        <v>48</v>
      </c>
      <c r="D628" s="441">
        <v>0.3</v>
      </c>
      <c r="E628" s="784"/>
      <c r="F628" s="784"/>
      <c r="G628" s="784"/>
      <c r="H628" s="92">
        <f t="array" ref="H628">IFERROR(ROUND(INDEX(FCSTSDV!$D$2:$L$2001,MATCH('ống nhựa túi bóng'!$C628,FCSTSDV!$C$2:$C$2001,0),MATCH('ống nhựa túi bóng'!H$3,FCSTSDV!$D$1:$L$1,0)),1)*'ống nhựa túi bóng'!$D628,0)/3290</f>
        <v>0</v>
      </c>
      <c r="I628" s="92">
        <f t="array" ref="I628">IFERROR(ROUND(INDEX(FCSTSDV!$D$2:$L$2001,MATCH('ống nhựa túi bóng'!$C628,FCSTSDV!$C$2:$C$2001,0),MATCH('ống nhựa túi bóng'!I$3,FCSTSDV!$D$1:$L$1,0)),1)*'ống nhựa túi bóng'!$D628,0)/3290</f>
        <v>0</v>
      </c>
      <c r="J628" s="92">
        <f t="array" ref="J628">IFERROR(ROUND(INDEX(FCSTSDV!$D$2:$L$2001,MATCH('ống nhựa túi bóng'!$C628,FCSTSDV!$C$2:$C$2001,0),MATCH('ống nhựa túi bóng'!J$3,FCSTSDV!$D$1:$L$1,0)),1)*'ống nhựa túi bóng'!$D628,0)/3290</f>
        <v>3.5562310030395139</v>
      </c>
      <c r="K628" s="92">
        <f t="array" ref="K628">IFERROR(ROUND(INDEX(FCSTSDV!$D$2:$L$2001,MATCH('ống nhựa túi bóng'!$C628,FCSTSDV!$C$2:$C$2001,0),MATCH('ống nhựa túi bóng'!K$3,FCSTSDV!$D$1:$L$1,0)),1)*'ống nhựa túi bóng'!$D628,0)/3290</f>
        <v>0</v>
      </c>
      <c r="L628" s="92">
        <f t="array" ref="L628">IFERROR(ROUND(INDEX(FCSTSDV!$D$2:$L$2001,MATCH('ống nhựa túi bóng'!$C628,FCSTSDV!$C$2:$C$2001,0),MATCH('ống nhựa túi bóng'!L$3,FCSTSDV!$D$1:$L$1,0)),1)*'ống nhựa túi bóng'!$D628,0)/3290</f>
        <v>0</v>
      </c>
      <c r="M628" s="92">
        <f t="array" ref="M628">IFERROR(ROUND(INDEX(FCSTSDV!$D$2:$L$2001,MATCH('ống nhựa túi bóng'!$C628,FCSTSDV!$C$2:$C$2001,0),MATCH('ống nhựa túi bóng'!M$3,FCSTSDV!$D$1:$L$1,0)),1)*'ống nhựa túi bóng'!$D628,0)/3290</f>
        <v>0</v>
      </c>
      <c r="N628" s="92">
        <f t="array" ref="N628">IFERROR(ROUND(INDEX(FCSTSDV!$D$2:$L$2001,MATCH('ống nhựa túi bóng'!$C628,FCSTSDV!$C$2:$C$2001,0),MATCH('ống nhựa túi bóng'!N$3,FCSTSDV!$D$1:$L$1,0)),1)*'ống nhựa túi bóng'!$D628,0)/3290</f>
        <v>3.5562310030395139</v>
      </c>
      <c r="O628" s="92">
        <f t="array" ref="O628">IFERROR(ROUND(INDEX(FCSTSDV!$D$2:$L$2001,MATCH('ống nhựa túi bóng'!$C628,FCSTSDV!$C$2:$C$2001,0),MATCH('ống nhựa túi bóng'!O$3,FCSTSDV!$D$1:$L$1,0)),1)*'ống nhựa túi bóng'!$D628,0)/3290</f>
        <v>3.8297872340425534</v>
      </c>
      <c r="P628" s="92">
        <f t="array" ref="P628">IFERROR(ROUND(INDEX(FCSTSDV!$D$2:$L$2001,MATCH('ống nhựa túi bóng'!$C628,FCSTSDV!$C$2:$C$2001,0),MATCH('ống nhựa túi bóng'!P$3,FCSTSDV!$D$1:$L$1,0)),1)*'ống nhựa túi bóng'!$D628,0)/3290</f>
        <v>4.7416413373860182</v>
      </c>
      <c r="Q628" s="92">
        <f t="array" ref="Q628">IFERROR(ROUND(INDEX(FCSTSDV!$D$2:$L$2001,MATCH('ống nhựa túi bóng'!$C628,FCSTSDV!$C$2:$C$2001,0),MATCH('ống nhựa túi bóng'!Q$3,FCSTSDV!$D$1:$L$1,0)),1)*'ống nhựa túi bóng'!$D628,0)/3290</f>
        <v>0</v>
      </c>
      <c r="R628" s="92">
        <f t="array" ref="R628">IFERROR(ROUND(INDEX(FCSTSDV!$D$2:$L$2001,MATCH('ống nhựa túi bóng'!$C628,FCSTSDV!$C$2:$C$2001,0),MATCH('ống nhựa túi bóng'!R$3,FCSTSDV!$D$1:$L$1,0)),1)*'ống nhựa túi bóng'!$D628,0)/3290</f>
        <v>0</v>
      </c>
      <c r="S628" s="92">
        <f t="array" ref="S628">IFERROR(ROUND(INDEX(FCSTSDV!$D$2:$L$2001,MATCH('ống nhựa túi bóng'!$C628,FCSTSDV!$C$2:$C$2001,0),MATCH('ống nhựa túi bóng'!S$3,FCSTSDV!$D$1:$L$1,0)),1)*'ống nhựa túi bóng'!$D628,0)/3290</f>
        <v>0</v>
      </c>
      <c r="T628" s="92">
        <f t="shared" si="149"/>
        <v>15.683890577507601</v>
      </c>
    </row>
    <row r="629" spans="1:20" ht="20.100000000000001" hidden="1" customHeight="1">
      <c r="A629" s="818"/>
      <c r="B629" s="1072"/>
      <c r="C629" s="46" t="s">
        <v>785</v>
      </c>
      <c r="D629" s="441">
        <v>0.3</v>
      </c>
      <c r="E629" s="784"/>
      <c r="F629" s="784"/>
      <c r="G629" s="784"/>
      <c r="H629" s="92">
        <f t="array" ref="H629">IFERROR(ROUND(INDEX(FCSTSDV!$D$2:$L$2001,MATCH('ống nhựa túi bóng'!$C629,FCSTSDV!$C$2:$C$2001,0),MATCH('ống nhựa túi bóng'!H$3,FCSTSDV!$D$1:$L$1,0)),1)*'ống nhựa túi bóng'!$D629,0)/3290</f>
        <v>2.4620060790273555</v>
      </c>
      <c r="I629" s="92">
        <f t="array" ref="I629">IFERROR(ROUND(INDEX(FCSTSDV!$D$2:$L$2001,MATCH('ống nhựa túi bóng'!$C629,FCSTSDV!$C$2:$C$2001,0),MATCH('ống nhựa túi bóng'!I$3,FCSTSDV!$D$1:$L$1,0)),1)*'ống nhựa túi bóng'!$D629,0)/3290</f>
        <v>7.3860182370820668</v>
      </c>
      <c r="J629" s="92">
        <f t="array" ref="J629">IFERROR(ROUND(INDEX(FCSTSDV!$D$2:$L$2001,MATCH('ống nhựa túi bóng'!$C629,FCSTSDV!$C$2:$C$2001,0),MATCH('ống nhựa túi bóng'!J$3,FCSTSDV!$D$1:$L$1,0)),1)*'ống nhựa túi bóng'!$D629,0)/3290</f>
        <v>7.3860182370820668</v>
      </c>
      <c r="K629" s="92">
        <f t="array" ref="K629">IFERROR(ROUND(INDEX(FCSTSDV!$D$2:$L$2001,MATCH('ống nhựa túi bóng'!$C629,FCSTSDV!$C$2:$C$2001,0),MATCH('ống nhựa túi bóng'!K$3,FCSTSDV!$D$1:$L$1,0)),1)*'ống nhựa túi bóng'!$D629,0)/3290</f>
        <v>7.3860182370820668</v>
      </c>
      <c r="L629" s="92">
        <f t="array" ref="L629">IFERROR(ROUND(INDEX(FCSTSDV!$D$2:$L$2001,MATCH('ống nhựa túi bóng'!$C629,FCSTSDV!$C$2:$C$2001,0),MATCH('ống nhựa túi bóng'!L$3,FCSTSDV!$D$1:$L$1,0)),1)*'ống nhựa túi bóng'!$D629,0)/3290</f>
        <v>7.3860182370820668</v>
      </c>
      <c r="M629" s="92">
        <f t="array" ref="M629">IFERROR(ROUND(INDEX(FCSTSDV!$D$2:$L$2001,MATCH('ống nhựa túi bóng'!$C629,FCSTSDV!$C$2:$C$2001,0),MATCH('ống nhựa túi bóng'!M$3,FCSTSDV!$D$1:$L$1,0)),1)*'ống nhựa túi bóng'!$D629,0)/3290</f>
        <v>8.6170212765957448</v>
      </c>
      <c r="N629" s="92">
        <f t="array" ref="N629">IFERROR(ROUND(INDEX(FCSTSDV!$D$2:$L$2001,MATCH('ống nhựa túi bóng'!$C629,FCSTSDV!$C$2:$C$2001,0),MATCH('ống nhựa túi bóng'!N$3,FCSTSDV!$D$1:$L$1,0)),1)*'ống nhựa túi bóng'!$D629,0)/3290</f>
        <v>48.009118541033438</v>
      </c>
      <c r="O629" s="92">
        <f t="array" ref="O629">IFERROR(ROUND(INDEX(FCSTSDV!$D$2:$L$2001,MATCH('ống nhựa túi bóng'!$C629,FCSTSDV!$C$2:$C$2001,0),MATCH('ống nhựa túi bóng'!O$3,FCSTSDV!$D$1:$L$1,0)),1)*'ống nhựa túi bóng'!$D629,0)/3290</f>
        <v>68.936170212765958</v>
      </c>
      <c r="P629" s="92">
        <f t="array" ref="P629">IFERROR(ROUND(INDEX(FCSTSDV!$D$2:$L$2001,MATCH('ống nhựa túi bóng'!$C629,FCSTSDV!$C$2:$C$2001,0),MATCH('ống nhựa túi bóng'!P$3,FCSTSDV!$D$1:$L$1,0)),1)*'ống nhựa túi bóng'!$D629,0)/3290</f>
        <v>0</v>
      </c>
      <c r="Q629" s="92">
        <f t="array" ref="Q629">IFERROR(ROUND(INDEX(FCSTSDV!$D$2:$L$2001,MATCH('ống nhựa túi bóng'!$C629,FCSTSDV!$C$2:$C$2001,0),MATCH('ống nhựa túi bóng'!Q$3,FCSTSDV!$D$1:$L$1,0)),1)*'ống nhựa túi bóng'!$D629,0)/3290</f>
        <v>0</v>
      </c>
      <c r="R629" s="92">
        <f t="array" ref="R629">IFERROR(ROUND(INDEX(FCSTSDV!$D$2:$L$2001,MATCH('ống nhựa túi bóng'!$C629,FCSTSDV!$C$2:$C$2001,0),MATCH('ống nhựa túi bóng'!R$3,FCSTSDV!$D$1:$L$1,0)),1)*'ống nhựa túi bóng'!$D629,0)/3290</f>
        <v>0</v>
      </c>
      <c r="S629" s="92">
        <f t="array" ref="S629">IFERROR(ROUND(INDEX(FCSTSDV!$D$2:$L$2001,MATCH('ống nhựa túi bóng'!$C629,FCSTSDV!$C$2:$C$2001,0),MATCH('ống nhựa túi bóng'!S$3,FCSTSDV!$D$1:$L$1,0)),1)*'ống nhựa túi bóng'!$D629,0)/3290</f>
        <v>0</v>
      </c>
      <c r="T629" s="92">
        <f t="shared" si="149"/>
        <v>157.56838905775078</v>
      </c>
    </row>
    <row r="630" spans="1:20" ht="20.100000000000001" hidden="1" customHeight="1">
      <c r="A630" s="818"/>
      <c r="B630" s="1072"/>
      <c r="C630" s="46" t="s">
        <v>208</v>
      </c>
      <c r="D630" s="441">
        <v>0.4</v>
      </c>
      <c r="E630" s="784"/>
      <c r="F630" s="784"/>
      <c r="G630" s="784"/>
      <c r="H630" s="92">
        <f t="array" ref="H630">IFERROR(ROUND(INDEX(FCSTSDV!$D$2:$L$2001,MATCH('ống nhựa túi bóng'!$C630,FCSTSDV!$C$2:$C$2001,0),MATCH('ống nhựa túi bóng'!H$3,FCSTSDV!$D$1:$L$1,0)),1)*'ống nhựa túi bóng'!$D630,0)/3290</f>
        <v>1.21580547112462</v>
      </c>
      <c r="I630" s="92">
        <f t="array" ref="I630">IFERROR(ROUND(INDEX(FCSTSDV!$D$2:$L$2001,MATCH('ống nhựa túi bóng'!$C630,FCSTSDV!$C$2:$C$2001,0),MATCH('ống nhựa túi bóng'!I$3,FCSTSDV!$D$1:$L$1,0)),1)*'ống nhựa túi bóng'!$D630,0)/3290</f>
        <v>1.21580547112462</v>
      </c>
      <c r="J630" s="92">
        <f t="array" ref="J630">IFERROR(ROUND(INDEX(FCSTSDV!$D$2:$L$2001,MATCH('ống nhựa túi bóng'!$C630,FCSTSDV!$C$2:$C$2001,0),MATCH('ống nhựa túi bóng'!J$3,FCSTSDV!$D$1:$L$1,0)),1)*'ống nhựa túi bóng'!$D630,0)/3290</f>
        <v>1.21580547112462</v>
      </c>
      <c r="K630" s="92">
        <f t="array" ref="K630">IFERROR(ROUND(INDEX(FCSTSDV!$D$2:$L$2001,MATCH('ống nhựa túi bóng'!$C630,FCSTSDV!$C$2:$C$2001,0),MATCH('ống nhựa túi bóng'!K$3,FCSTSDV!$D$1:$L$1,0)),1)*'ống nhựa túi bóng'!$D630,0)/3290</f>
        <v>1.21580547112462</v>
      </c>
      <c r="L630" s="92">
        <f t="array" ref="L630">IFERROR(ROUND(INDEX(FCSTSDV!$D$2:$L$2001,MATCH('ống nhựa túi bóng'!$C630,FCSTSDV!$C$2:$C$2001,0),MATCH('ống nhựa túi bóng'!L$3,FCSTSDV!$D$1:$L$1,0)),1)*'ống nhựa túi bóng'!$D630,0)/3290</f>
        <v>1.21580547112462</v>
      </c>
      <c r="M630" s="92">
        <f t="array" ref="M630">IFERROR(ROUND(INDEX(FCSTSDV!$D$2:$L$2001,MATCH('ống nhựa túi bóng'!$C630,FCSTSDV!$C$2:$C$2001,0),MATCH('ống nhựa túi bóng'!M$3,FCSTSDV!$D$1:$L$1,0)),1)*'ống nhựa túi bóng'!$D630,0)/3290</f>
        <v>1.21580547112462</v>
      </c>
      <c r="N630" s="92">
        <f t="array" ref="N630">IFERROR(ROUND(INDEX(FCSTSDV!$D$2:$L$2001,MATCH('ống nhựa túi bóng'!$C630,FCSTSDV!$C$2:$C$2001,0),MATCH('ống nhựa túi bóng'!N$3,FCSTSDV!$D$1:$L$1,0)),1)*'ống nhựa túi bóng'!$D630,0)/3290</f>
        <v>8.5106382978723403</v>
      </c>
      <c r="O630" s="92">
        <f t="array" ref="O630">IFERROR(ROUND(INDEX(FCSTSDV!$D$2:$L$2001,MATCH('ống nhựa túi bóng'!$C630,FCSTSDV!$C$2:$C$2001,0),MATCH('ống nhựa túi bóng'!O$3,FCSTSDV!$D$1:$L$1,0)),1)*'ống nhựa túi bóng'!$D630,0)/3290</f>
        <v>8.5106382978723403</v>
      </c>
      <c r="P630" s="92">
        <f t="array" ref="P630">IFERROR(ROUND(INDEX(FCSTSDV!$D$2:$L$2001,MATCH('ống nhựa túi bóng'!$C630,FCSTSDV!$C$2:$C$2001,0),MATCH('ống nhựa túi bóng'!P$3,FCSTSDV!$D$1:$L$1,0)),1)*'ống nhựa túi bóng'!$D630,0)/3290</f>
        <v>8.5106382978723403</v>
      </c>
      <c r="Q630" s="92">
        <f t="array" ref="Q630">IFERROR(ROUND(INDEX(FCSTSDV!$D$2:$L$2001,MATCH('ống nhựa túi bóng'!$C630,FCSTSDV!$C$2:$C$2001,0),MATCH('ống nhựa túi bóng'!Q$3,FCSTSDV!$D$1:$L$1,0)),1)*'ống nhựa túi bóng'!$D630,0)/3290</f>
        <v>0</v>
      </c>
      <c r="R630" s="92">
        <f t="array" ref="R630">IFERROR(ROUND(INDEX(FCSTSDV!$D$2:$L$2001,MATCH('ống nhựa túi bóng'!$C630,FCSTSDV!$C$2:$C$2001,0),MATCH('ống nhựa túi bóng'!R$3,FCSTSDV!$D$1:$L$1,0)),1)*'ống nhựa túi bóng'!$D630,0)/3290</f>
        <v>0</v>
      </c>
      <c r="S630" s="92">
        <f t="array" ref="S630">IFERROR(ROUND(INDEX(FCSTSDV!$D$2:$L$2001,MATCH('ống nhựa túi bóng'!$C630,FCSTSDV!$C$2:$C$2001,0),MATCH('ống nhựa túi bóng'!S$3,FCSTSDV!$D$1:$L$1,0)),1)*'ống nhựa túi bóng'!$D630,0)/3290</f>
        <v>0</v>
      </c>
      <c r="T630" s="92">
        <f t="shared" si="149"/>
        <v>32.826747720364736</v>
      </c>
    </row>
    <row r="631" spans="1:20" ht="20.100000000000001" hidden="1" customHeight="1">
      <c r="A631" s="818"/>
      <c r="B631" s="1072"/>
      <c r="C631" s="46" t="s">
        <v>765</v>
      </c>
      <c r="D631" s="441">
        <v>0.3</v>
      </c>
      <c r="E631" s="784"/>
      <c r="F631" s="784"/>
      <c r="G631" s="784"/>
      <c r="H631" s="92">
        <f t="array" ref="H631">IFERROR(ROUND(INDEX(FCSTSDV!$D$2:$L$2001,MATCH('ống nhựa túi bóng'!$C631,FCSTSDV!$C$2:$C$2001,0),MATCH('ống nhựa túi bóng'!H$3,FCSTSDV!$D$1:$L$1,0)),1)*'ống nhựa túi bóng'!$D631,0)/3290</f>
        <v>0</v>
      </c>
      <c r="I631" s="92">
        <f t="array" ref="I631">IFERROR(ROUND(INDEX(FCSTSDV!$D$2:$L$2001,MATCH('ống nhựa túi bóng'!$C631,FCSTSDV!$C$2:$C$2001,0),MATCH('ống nhựa túi bóng'!I$3,FCSTSDV!$D$1:$L$1,0)),1)*'ống nhựa túi bóng'!$D631,0)/3290</f>
        <v>0</v>
      </c>
      <c r="J631" s="92">
        <f t="array" ref="J631">IFERROR(ROUND(INDEX(FCSTSDV!$D$2:$L$2001,MATCH('ống nhựa túi bóng'!$C631,FCSTSDV!$C$2:$C$2001,0),MATCH('ống nhựa túi bóng'!J$3,FCSTSDV!$D$1:$L$1,0)),1)*'ống nhựa túi bóng'!$D631,0)/3290</f>
        <v>0</v>
      </c>
      <c r="K631" s="92">
        <f t="array" ref="K631">IFERROR(ROUND(INDEX(FCSTSDV!$D$2:$L$2001,MATCH('ống nhựa túi bóng'!$C631,FCSTSDV!$C$2:$C$2001,0),MATCH('ống nhựa túi bóng'!K$3,FCSTSDV!$D$1:$L$1,0)),1)*'ống nhựa túi bóng'!$D631,0)/3290</f>
        <v>0</v>
      </c>
      <c r="L631" s="92">
        <f t="array" ref="L631">IFERROR(ROUND(INDEX(FCSTSDV!$D$2:$L$2001,MATCH('ống nhựa túi bóng'!$C631,FCSTSDV!$C$2:$C$2001,0),MATCH('ống nhựa túi bóng'!L$3,FCSTSDV!$D$1:$L$1,0)),1)*'ống nhựa túi bóng'!$D631,0)/3290</f>
        <v>0</v>
      </c>
      <c r="M631" s="92">
        <f t="array" ref="M631">IFERROR(ROUND(INDEX(FCSTSDV!$D$2:$L$2001,MATCH('ống nhựa túi bóng'!$C631,FCSTSDV!$C$2:$C$2001,0),MATCH('ống nhựa túi bóng'!M$3,FCSTSDV!$D$1:$L$1,0)),1)*'ống nhựa túi bóng'!$D631,0)/3290</f>
        <v>0</v>
      </c>
      <c r="N631" s="92">
        <f t="array" ref="N631">IFERROR(ROUND(INDEX(FCSTSDV!$D$2:$L$2001,MATCH('ống nhựa túi bóng'!$C631,FCSTSDV!$C$2:$C$2001,0),MATCH('ống nhựa túi bóng'!N$3,FCSTSDV!$D$1:$L$1,0)),1)*'ống nhựa túi bóng'!$D631,0)/3290</f>
        <v>0</v>
      </c>
      <c r="O631" s="92">
        <f t="array" ref="O631">IFERROR(ROUND(INDEX(FCSTSDV!$D$2:$L$2001,MATCH('ống nhựa túi bóng'!$C631,FCSTSDV!$C$2:$C$2001,0),MATCH('ống nhựa túi bóng'!O$3,FCSTSDV!$D$1:$L$1,0)),1)*'ống nhựa túi bóng'!$D631,0)/3290</f>
        <v>1.0030395136778116</v>
      </c>
      <c r="P631" s="92">
        <f t="array" ref="P631">IFERROR(ROUND(INDEX(FCSTSDV!$D$2:$L$2001,MATCH('ống nhựa túi bóng'!$C631,FCSTSDV!$C$2:$C$2001,0),MATCH('ống nhựa túi bóng'!P$3,FCSTSDV!$D$1:$L$1,0)),1)*'ống nhựa túi bóng'!$D631,0)/3290</f>
        <v>4.1033434650455929</v>
      </c>
      <c r="Q631" s="92">
        <f t="array" ref="Q631">IFERROR(ROUND(INDEX(FCSTSDV!$D$2:$L$2001,MATCH('ống nhựa túi bóng'!$C631,FCSTSDV!$C$2:$C$2001,0),MATCH('ống nhựa túi bóng'!Q$3,FCSTSDV!$D$1:$L$1,0)),1)*'ống nhựa túi bóng'!$D631,0)/3290</f>
        <v>0</v>
      </c>
      <c r="R631" s="92">
        <f t="array" ref="R631">IFERROR(ROUND(INDEX(FCSTSDV!$D$2:$L$2001,MATCH('ống nhựa túi bóng'!$C631,FCSTSDV!$C$2:$C$2001,0),MATCH('ống nhựa túi bóng'!R$3,FCSTSDV!$D$1:$L$1,0)),1)*'ống nhựa túi bóng'!$D631,0)/3290</f>
        <v>0</v>
      </c>
      <c r="S631" s="92">
        <f t="array" ref="S631">IFERROR(ROUND(INDEX(FCSTSDV!$D$2:$L$2001,MATCH('ống nhựa túi bóng'!$C631,FCSTSDV!$C$2:$C$2001,0),MATCH('ống nhựa túi bóng'!S$3,FCSTSDV!$D$1:$L$1,0)),1)*'ống nhựa túi bóng'!$D631,0)/3290</f>
        <v>0</v>
      </c>
      <c r="T631" s="92">
        <f t="shared" si="149"/>
        <v>5.1063829787234045</v>
      </c>
    </row>
    <row r="632" spans="1:20" ht="20.100000000000001" customHeight="1">
      <c r="A632" s="818"/>
      <c r="B632" s="1072"/>
      <c r="C632" s="46" t="s">
        <v>24</v>
      </c>
      <c r="D632" s="441">
        <v>0.4</v>
      </c>
      <c r="E632" s="784"/>
      <c r="F632" s="784"/>
      <c r="G632" s="784"/>
      <c r="H632" s="92">
        <f t="array" ref="H632">IFERROR(ROUND(INDEX(FCSTSDV!$D$2:$L$2001,MATCH('ống nhựa túi bóng'!$C632,FCSTSDV!$C$2:$C$2001,0),MATCH('ống nhựa túi bóng'!H$3,FCSTSDV!$D$1:$L$1,0)),1)*'ống nhựa túi bóng'!$D632,0)/3290</f>
        <v>0</v>
      </c>
      <c r="I632" s="92">
        <f t="array" ref="I632">IFERROR(ROUND(INDEX(FCSTSDV!$D$2:$L$2001,MATCH('ống nhựa túi bóng'!$C632,FCSTSDV!$C$2:$C$2001,0),MATCH('ống nhựa túi bóng'!I$3,FCSTSDV!$D$1:$L$1,0)),1)*'ống nhựa túi bóng'!$D632,0)/3290</f>
        <v>0</v>
      </c>
      <c r="J632" s="92">
        <f t="array" ref="J632">IFERROR(ROUND(INDEX(FCSTSDV!$D$2:$L$2001,MATCH('ống nhựa túi bóng'!$C632,FCSTSDV!$C$2:$C$2001,0),MATCH('ống nhựa túi bóng'!J$3,FCSTSDV!$D$1:$L$1,0)),1)*'ống nhựa túi bóng'!$D632,0)/3290</f>
        <v>0</v>
      </c>
      <c r="K632" s="92">
        <f t="array" ref="K632">IFERROR(ROUND(INDEX(FCSTSDV!$D$2:$L$2001,MATCH('ống nhựa túi bóng'!$C632,FCSTSDV!$C$2:$C$2001,0),MATCH('ống nhựa túi bóng'!K$3,FCSTSDV!$D$1:$L$1,0)),1)*'ống nhựa túi bóng'!$D632,0)/3290</f>
        <v>0</v>
      </c>
      <c r="L632" s="92">
        <f t="array" ref="L632">IFERROR(ROUND(INDEX(FCSTSDV!$D$2:$L$2001,MATCH('ống nhựa túi bóng'!$C632,FCSTSDV!$C$2:$C$2001,0),MATCH('ống nhựa túi bóng'!L$3,FCSTSDV!$D$1:$L$1,0)),1)*'ống nhựa túi bóng'!$D632,0)/3290</f>
        <v>0</v>
      </c>
      <c r="M632" s="92">
        <f t="array" ref="M632">IFERROR(ROUND(INDEX(FCSTSDV!$D$2:$L$2001,MATCH('ống nhựa túi bóng'!$C632,FCSTSDV!$C$2:$C$2001,0),MATCH('ống nhựa túi bóng'!M$3,FCSTSDV!$D$1:$L$1,0)),1)*'ống nhựa túi bóng'!$D632,0)/3290</f>
        <v>0</v>
      </c>
      <c r="N632" s="92">
        <f t="array" ref="N632">IFERROR(ROUND(INDEX(FCSTSDV!$D$2:$L$2001,MATCH('ống nhựa túi bóng'!$C632,FCSTSDV!$C$2:$C$2001,0),MATCH('ống nhựa túi bóng'!N$3,FCSTSDV!$D$1:$L$1,0)),1)*'ống nhựa túi bóng'!$D632,0)/3290</f>
        <v>0</v>
      </c>
      <c r="O632" s="92">
        <f t="array" ref="O632">IFERROR(ROUND(INDEX(FCSTSDV!$D$2:$L$2001,MATCH('ống nhựa túi bóng'!$C632,FCSTSDV!$C$2:$C$2001,0),MATCH('ống nhựa túi bóng'!O$3,FCSTSDV!$D$1:$L$1,0)),1)*'ống nhựa túi bóng'!$D632,0)/3290</f>
        <v>0</v>
      </c>
      <c r="P632" s="92">
        <f t="array" ref="P632">IFERROR(ROUND(INDEX(FCSTSDV!$D$2:$L$2001,MATCH('ống nhựa túi bóng'!$C632,FCSTSDV!$C$2:$C$2001,0),MATCH('ống nhựa túi bóng'!P$3,FCSTSDV!$D$1:$L$1,0)),1)*'ống nhựa túi bóng'!$D632,0)/3290</f>
        <v>0</v>
      </c>
      <c r="Q632" s="92">
        <f t="array" ref="Q632">IFERROR(ROUND(INDEX(FCSTSDV!$D$2:$L$2001,MATCH('ống nhựa túi bóng'!$C632,FCSTSDV!$C$2:$C$2001,0),MATCH('ống nhựa túi bóng'!Q$3,FCSTSDV!$D$1:$L$1,0)),1)*'ống nhựa túi bóng'!$D632,0)/3290</f>
        <v>0</v>
      </c>
      <c r="R632" s="92">
        <f t="array" ref="R632">IFERROR(ROUND(INDEX(FCSTSDV!$D$2:$L$2001,MATCH('ống nhựa túi bóng'!$C632,FCSTSDV!$C$2:$C$2001,0),MATCH('ống nhựa túi bóng'!R$3,FCSTSDV!$D$1:$L$1,0)),1)*'ống nhựa túi bóng'!$D632,0)/3290</f>
        <v>0</v>
      </c>
      <c r="S632" s="92">
        <f>IFERROR(ROUND(INDEX(FCSTSDV!$D$2:$L$2001,MATCH('ống nhựa túi bóng'!$C632,FCSTSDV!$C$2:$C$2001,0),MATCH('ống nhựa túi bóng'!S$3,FCSTSDV!$D$1:$L$1,0)),1)*'ống nhựa túi bóng'!$D632,0)/3290</f>
        <v>0</v>
      </c>
      <c r="T632" s="92">
        <f t="shared" si="149"/>
        <v>0</v>
      </c>
    </row>
    <row r="633" spans="1:20" ht="20.100000000000001" hidden="1" customHeight="1">
      <c r="A633" s="818"/>
      <c r="B633" s="1072"/>
      <c r="C633" s="46" t="s">
        <v>37</v>
      </c>
      <c r="D633" s="441">
        <v>0.4</v>
      </c>
      <c r="E633" s="784"/>
      <c r="F633" s="784"/>
      <c r="G633" s="784"/>
      <c r="H633" s="92">
        <f t="array" ref="H633">IFERROR(ROUND(INDEX(FCSTSDV!$D$2:$L$2001,MATCH('ống nhựa túi bóng'!$C633,FCSTSDV!$C$2:$C$2001,0),MATCH('ống nhựa túi bóng'!H$3,FCSTSDV!$D$1:$L$1,0)),1)*'ống nhựa túi bóng'!$D633,0)/3290</f>
        <v>1.21580547112462</v>
      </c>
      <c r="I633" s="92">
        <f t="array" ref="I633">IFERROR(ROUND(INDEX(FCSTSDV!$D$2:$L$2001,MATCH('ống nhựa túi bóng'!$C633,FCSTSDV!$C$2:$C$2001,0),MATCH('ống nhựa túi bóng'!I$3,FCSTSDV!$D$1:$L$1,0)),1)*'ống nhựa túi bóng'!$D633,0)/3290</f>
        <v>1.21580547112462</v>
      </c>
      <c r="J633" s="92">
        <f t="array" ref="J633">IFERROR(ROUND(INDEX(FCSTSDV!$D$2:$L$2001,MATCH('ống nhựa túi bóng'!$C633,FCSTSDV!$C$2:$C$2001,0),MATCH('ống nhựa túi bóng'!J$3,FCSTSDV!$D$1:$L$1,0)),1)*'ống nhựa túi bóng'!$D633,0)/3290</f>
        <v>1.21580547112462</v>
      </c>
      <c r="K633" s="92">
        <f t="array" ref="K633">IFERROR(ROUND(INDEX(FCSTSDV!$D$2:$L$2001,MATCH('ống nhựa túi bóng'!$C633,FCSTSDV!$C$2:$C$2001,0),MATCH('ống nhựa túi bóng'!K$3,FCSTSDV!$D$1:$L$1,0)),1)*'ống nhựa túi bóng'!$D633,0)/3290</f>
        <v>1.21580547112462</v>
      </c>
      <c r="L633" s="92">
        <f t="array" ref="L633">IFERROR(ROUND(INDEX(FCSTSDV!$D$2:$L$2001,MATCH('ống nhựa túi bóng'!$C633,FCSTSDV!$C$2:$C$2001,0),MATCH('ống nhựa túi bóng'!L$3,FCSTSDV!$D$1:$L$1,0)),1)*'ống nhựa túi bóng'!$D633,0)/3290</f>
        <v>1.21580547112462</v>
      </c>
      <c r="M633" s="92">
        <f t="array" ref="M633">IFERROR(ROUND(INDEX(FCSTSDV!$D$2:$L$2001,MATCH('ống nhựa túi bóng'!$C633,FCSTSDV!$C$2:$C$2001,0),MATCH('ống nhựa túi bóng'!M$3,FCSTSDV!$D$1:$L$1,0)),1)*'ống nhựa túi bóng'!$D633,0)/3290</f>
        <v>1.21580547112462</v>
      </c>
      <c r="N633" s="92">
        <f t="array" ref="N633">IFERROR(ROUND(INDEX(FCSTSDV!$D$2:$L$2001,MATCH('ống nhựa túi bóng'!$C633,FCSTSDV!$C$2:$C$2001,0),MATCH('ống nhựa túi bóng'!N$3,FCSTSDV!$D$1:$L$1,0)),1)*'ống nhựa túi bóng'!$D633,0)/3290</f>
        <v>7.2948328267477205</v>
      </c>
      <c r="O633" s="92">
        <f t="array" ref="O633">IFERROR(ROUND(INDEX(FCSTSDV!$D$2:$L$2001,MATCH('ống nhựa túi bóng'!$C633,FCSTSDV!$C$2:$C$2001,0),MATCH('ống nhựa túi bóng'!O$3,FCSTSDV!$D$1:$L$1,0)),1)*'ống nhựa túi bóng'!$D633,0)/3290</f>
        <v>0</v>
      </c>
      <c r="P633" s="92">
        <f t="array" ref="P633">IFERROR(ROUND(INDEX(FCSTSDV!$D$2:$L$2001,MATCH('ống nhựa túi bóng'!$C633,FCSTSDV!$C$2:$C$2001,0),MATCH('ống nhựa túi bóng'!P$3,FCSTSDV!$D$1:$L$1,0)),1)*'ống nhựa túi bóng'!$D633,0)/3290</f>
        <v>0</v>
      </c>
      <c r="Q633" s="92">
        <f t="array" ref="Q633">IFERROR(ROUND(INDEX(FCSTSDV!$D$2:$L$2001,MATCH('ống nhựa túi bóng'!$C633,FCSTSDV!$C$2:$C$2001,0),MATCH('ống nhựa túi bóng'!Q$3,FCSTSDV!$D$1:$L$1,0)),1)*'ống nhựa túi bóng'!$D633,0)/3290</f>
        <v>0</v>
      </c>
      <c r="R633" s="92">
        <f t="array" ref="R633">IFERROR(ROUND(INDEX(FCSTSDV!$D$2:$L$2001,MATCH('ống nhựa túi bóng'!$C633,FCSTSDV!$C$2:$C$2001,0),MATCH('ống nhựa túi bóng'!R$3,FCSTSDV!$D$1:$L$1,0)),1)*'ống nhựa túi bóng'!$D633,0)/3290</f>
        <v>0</v>
      </c>
      <c r="S633" s="92">
        <f t="array" ref="S633">IFERROR(ROUND(INDEX(FCSTSDV!$D$2:$L$2001,MATCH('ống nhựa túi bóng'!$C633,FCSTSDV!$C$2:$C$2001,0),MATCH('ống nhựa túi bóng'!S$3,FCSTSDV!$D$1:$L$1,0)),1)*'ống nhựa túi bóng'!$D633,0)/3290</f>
        <v>0</v>
      </c>
      <c r="T633" s="92">
        <f t="shared" si="149"/>
        <v>14.589665653495441</v>
      </c>
    </row>
    <row r="634" spans="1:20" ht="20.100000000000001" hidden="1" customHeight="1">
      <c r="A634" s="818"/>
      <c r="B634" s="1072"/>
      <c r="C634" s="46" t="s">
        <v>698</v>
      </c>
      <c r="D634" s="441">
        <v>0.3</v>
      </c>
      <c r="E634" s="784"/>
      <c r="F634" s="784"/>
      <c r="G634" s="784"/>
      <c r="H634" s="92">
        <f t="array" ref="H634">IFERROR(ROUND(INDEX(FCSTSDV!$D$2:$L$2001,MATCH('ống nhựa túi bóng'!$C634,FCSTSDV!$C$2:$C$2001,0),MATCH('ống nhựa túi bóng'!H$3,FCSTSDV!$D$1:$L$1,0)),1)*'ống nhựa túi bóng'!$D634,0)/3290</f>
        <v>0.82066869300911849</v>
      </c>
      <c r="I634" s="92">
        <f t="array" ref="I634">IFERROR(ROUND(INDEX(FCSTSDV!$D$2:$L$2001,MATCH('ống nhựa túi bóng'!$C634,FCSTSDV!$C$2:$C$2001,0),MATCH('ống nhựa túi bóng'!I$3,FCSTSDV!$D$1:$L$1,0)),1)*'ống nhựa túi bóng'!$D634,0)/3290</f>
        <v>0.82066869300911849</v>
      </c>
      <c r="J634" s="92">
        <f t="array" ref="J634">IFERROR(ROUND(INDEX(FCSTSDV!$D$2:$L$2001,MATCH('ống nhựa túi bóng'!$C634,FCSTSDV!$C$2:$C$2001,0),MATCH('ống nhựa túi bóng'!J$3,FCSTSDV!$D$1:$L$1,0)),1)*'ống nhựa túi bóng'!$D634,0)/3290</f>
        <v>0.82066869300911849</v>
      </c>
      <c r="K634" s="92">
        <f t="array" ref="K634">IFERROR(ROUND(INDEX(FCSTSDV!$D$2:$L$2001,MATCH('ống nhựa túi bóng'!$C634,FCSTSDV!$C$2:$C$2001,0),MATCH('ống nhựa túi bóng'!K$3,FCSTSDV!$D$1:$L$1,0)),1)*'ống nhựa túi bóng'!$D634,0)/3290</f>
        <v>0.82066869300911849</v>
      </c>
      <c r="L634" s="92">
        <f t="array" ref="L634">IFERROR(ROUND(INDEX(FCSTSDV!$D$2:$L$2001,MATCH('ống nhựa túi bóng'!$C634,FCSTSDV!$C$2:$C$2001,0),MATCH('ống nhựa túi bóng'!L$3,FCSTSDV!$D$1:$L$1,0)),1)*'ống nhựa túi bóng'!$D634,0)/3290</f>
        <v>0.82066869300911849</v>
      </c>
      <c r="M634" s="92">
        <f t="array" ref="M634">IFERROR(ROUND(INDEX(FCSTSDV!$D$2:$L$2001,MATCH('ống nhựa túi bóng'!$C634,FCSTSDV!$C$2:$C$2001,0),MATCH('ống nhựa túi bóng'!M$3,FCSTSDV!$D$1:$L$1,0)),1)*'ống nhựa túi bóng'!$D634,0)/3290</f>
        <v>0.82066869300911849</v>
      </c>
      <c r="N634" s="92">
        <f t="array" ref="N634">IFERROR(ROUND(INDEX(FCSTSDV!$D$2:$L$2001,MATCH('ống nhựa túi bóng'!$C634,FCSTSDV!$C$2:$C$2001,0),MATCH('ống nhựa túi bóng'!N$3,FCSTSDV!$D$1:$L$1,0)),1)*'ống nhựa túi bóng'!$D634,0)/3290</f>
        <v>5.7446808510638299</v>
      </c>
      <c r="O634" s="92">
        <f t="array" ref="O634">IFERROR(ROUND(INDEX(FCSTSDV!$D$2:$L$2001,MATCH('ống nhựa túi bóng'!$C634,FCSTSDV!$C$2:$C$2001,0),MATCH('ống nhựa túi bóng'!O$3,FCSTSDV!$D$1:$L$1,0)),1)*'ống nhựa túi bóng'!$D634,0)/3290</f>
        <v>11.48936170212766</v>
      </c>
      <c r="P634" s="92">
        <f t="array" ref="P634">IFERROR(ROUND(INDEX(FCSTSDV!$D$2:$L$2001,MATCH('ống nhựa túi bóng'!$C634,FCSTSDV!$C$2:$C$2001,0),MATCH('ống nhựa túi bóng'!P$3,FCSTSDV!$D$1:$L$1,0)),1)*'ống nhựa túi bóng'!$D634,0)/3290</f>
        <v>11.48936170212766</v>
      </c>
      <c r="Q634" s="92">
        <f t="array" ref="Q634">IFERROR(ROUND(INDEX(FCSTSDV!$D$2:$L$2001,MATCH('ống nhựa túi bóng'!$C634,FCSTSDV!$C$2:$C$2001,0),MATCH('ống nhựa túi bóng'!Q$3,FCSTSDV!$D$1:$L$1,0)),1)*'ống nhựa túi bóng'!$D634,0)/3290</f>
        <v>0</v>
      </c>
      <c r="R634" s="92">
        <f t="array" ref="R634">IFERROR(ROUND(INDEX(FCSTSDV!$D$2:$L$2001,MATCH('ống nhựa túi bóng'!$C634,FCSTSDV!$C$2:$C$2001,0),MATCH('ống nhựa túi bóng'!R$3,FCSTSDV!$D$1:$L$1,0)),1)*'ống nhựa túi bóng'!$D634,0)/3290</f>
        <v>0</v>
      </c>
      <c r="S634" s="92">
        <f t="array" ref="S634">IFERROR(ROUND(INDEX(FCSTSDV!$D$2:$L$2001,MATCH('ống nhựa túi bóng'!$C634,FCSTSDV!$C$2:$C$2001,0),MATCH('ống nhựa túi bóng'!S$3,FCSTSDV!$D$1:$L$1,0)),1)*'ống nhựa túi bóng'!$D634,0)/3290</f>
        <v>0</v>
      </c>
      <c r="T634" s="92">
        <f t="shared" si="149"/>
        <v>33.647416413373861</v>
      </c>
    </row>
    <row r="635" spans="1:20" ht="20.100000000000001" hidden="1" customHeight="1">
      <c r="A635" s="818"/>
      <c r="B635" s="1072"/>
      <c r="C635" s="49" t="s">
        <v>740</v>
      </c>
      <c r="D635" s="49">
        <v>0.3</v>
      </c>
      <c r="E635" s="784"/>
      <c r="F635" s="784"/>
      <c r="G635" s="784"/>
      <c r="H635" s="92">
        <f t="array" ref="H635">IFERROR(ROUND(INDEX(FCSTSDV!$D$2:$L$2001,MATCH('ống nhựa túi bóng'!$C635,FCSTSDV!$C$2:$C$2001,0),MATCH('ống nhựa túi bóng'!H$3,FCSTSDV!$D$1:$L$1,0)),1)*'ống nhựa túi bóng'!$D635,0)/3290</f>
        <v>0.91185410334346506</v>
      </c>
      <c r="I635" s="92">
        <f t="array" ref="I635">IFERROR(ROUND(INDEX(FCSTSDV!$D$2:$L$2001,MATCH('ống nhựa túi bóng'!$C635,FCSTSDV!$C$2:$C$2001,0),MATCH('ống nhựa túi bóng'!I$3,FCSTSDV!$D$1:$L$1,0)),1)*'ống nhựa túi bóng'!$D635,0)/3290</f>
        <v>0.91185410334346506</v>
      </c>
      <c r="J635" s="92">
        <f t="array" ref="J635">IFERROR(ROUND(INDEX(FCSTSDV!$D$2:$L$2001,MATCH('ống nhựa túi bóng'!$C635,FCSTSDV!$C$2:$C$2001,0),MATCH('ống nhựa túi bóng'!J$3,FCSTSDV!$D$1:$L$1,0)),1)*'ống nhựa túi bóng'!$D635,0)/3290</f>
        <v>0.91185410334346506</v>
      </c>
      <c r="K635" s="92">
        <f t="array" ref="K635">IFERROR(ROUND(INDEX(FCSTSDV!$D$2:$L$2001,MATCH('ống nhựa túi bóng'!$C635,FCSTSDV!$C$2:$C$2001,0),MATCH('ống nhựa túi bóng'!K$3,FCSTSDV!$D$1:$L$1,0)),1)*'ống nhựa túi bóng'!$D635,0)/3290</f>
        <v>0.91185410334346506</v>
      </c>
      <c r="L635" s="92">
        <f t="array" ref="L635">IFERROR(ROUND(INDEX(FCSTSDV!$D$2:$L$2001,MATCH('ống nhựa túi bóng'!$C635,FCSTSDV!$C$2:$C$2001,0),MATCH('ống nhựa túi bóng'!L$3,FCSTSDV!$D$1:$L$1,0)),1)*'ống nhựa túi bóng'!$D635,0)/3290</f>
        <v>0.91185410334346506</v>
      </c>
      <c r="M635" s="92">
        <f t="array" ref="M635">IFERROR(ROUND(INDEX(FCSTSDV!$D$2:$L$2001,MATCH('ống nhựa túi bóng'!$C635,FCSTSDV!$C$2:$C$2001,0),MATCH('ống nhựa túi bóng'!M$3,FCSTSDV!$D$1:$L$1,0)),1)*'ống nhựa túi bóng'!$D635,0)/3290</f>
        <v>0.91185410334346506</v>
      </c>
      <c r="N635" s="92">
        <f t="array" ref="N635">IFERROR(ROUND(INDEX(FCSTSDV!$D$2:$L$2001,MATCH('ống nhựa túi bóng'!$C635,FCSTSDV!$C$2:$C$2001,0),MATCH('ống nhựa túi bóng'!N$3,FCSTSDV!$D$1:$L$1,0)),1)*'ống nhựa túi bóng'!$D635,0)/3290</f>
        <v>5.4711246200607899</v>
      </c>
      <c r="O635" s="92">
        <f t="array" ref="O635">IFERROR(ROUND(INDEX(FCSTSDV!$D$2:$L$2001,MATCH('ống nhựa túi bóng'!$C635,FCSTSDV!$C$2:$C$2001,0),MATCH('ống nhựa túi bóng'!O$3,FCSTSDV!$D$1:$L$1,0)),1)*'ống nhựa túi bóng'!$D635,0)/3290</f>
        <v>6.3829787234042552</v>
      </c>
      <c r="P635" s="92">
        <f t="array" ref="P635">IFERROR(ROUND(INDEX(FCSTSDV!$D$2:$L$2001,MATCH('ống nhựa túi bóng'!$C635,FCSTSDV!$C$2:$C$2001,0),MATCH('ống nhựa túi bóng'!P$3,FCSTSDV!$D$1:$L$1,0)),1)*'ống nhựa túi bóng'!$D635,0)/3290</f>
        <v>6.3829787234042552</v>
      </c>
      <c r="Q635" s="92">
        <f t="array" ref="Q635">IFERROR(ROUND(INDEX(FCSTSDV!$D$2:$L$2001,MATCH('ống nhựa túi bóng'!$C635,FCSTSDV!$C$2:$C$2001,0),MATCH('ống nhựa túi bóng'!Q$3,FCSTSDV!$D$1:$L$1,0)),1)*'ống nhựa túi bóng'!$D635,0)/3290</f>
        <v>0</v>
      </c>
      <c r="R635" s="92">
        <f t="array" ref="R635">IFERROR(ROUND(INDEX(FCSTSDV!$D$2:$L$2001,MATCH('ống nhựa túi bóng'!$C635,FCSTSDV!$C$2:$C$2001,0),MATCH('ống nhựa túi bóng'!R$3,FCSTSDV!$D$1:$L$1,0)),1)*'ống nhựa túi bóng'!$D635,0)/3290</f>
        <v>0</v>
      </c>
      <c r="S635" s="92">
        <f t="array" ref="S635">IFERROR(ROUND(INDEX(FCSTSDV!$D$2:$L$2001,MATCH('ống nhựa túi bóng'!$C635,FCSTSDV!$C$2:$C$2001,0),MATCH('ống nhựa túi bóng'!S$3,FCSTSDV!$D$1:$L$1,0)),1)*'ống nhựa túi bóng'!$D635,0)/3290</f>
        <v>0</v>
      </c>
      <c r="T635" s="92">
        <f t="shared" si="149"/>
        <v>23.70820668693009</v>
      </c>
    </row>
    <row r="636" spans="1:20" ht="19.5" hidden="1" customHeight="1">
      <c r="A636" s="818"/>
      <c r="B636" s="1072"/>
      <c r="C636" s="46" t="s">
        <v>721</v>
      </c>
      <c r="D636" s="441">
        <v>0.3</v>
      </c>
      <c r="E636" s="784"/>
      <c r="F636" s="784"/>
      <c r="G636" s="784"/>
      <c r="H636" s="92">
        <f t="array" ref="H636">IFERROR(ROUND(INDEX(FCSTSDV!$D$2:$L$2001,MATCH('ống nhựa túi bóng'!$C636,FCSTSDV!$C$2:$C$2001,0),MATCH('ống nhựa túi bóng'!H$3,FCSTSDV!$D$1:$L$1,0)),1)*'ống nhựa túi bóng'!$D636,0)/3290</f>
        <v>0</v>
      </c>
      <c r="I636" s="92">
        <f t="array" ref="I636">IFERROR(ROUND(INDEX(FCSTSDV!$D$2:$L$2001,MATCH('ống nhựa túi bóng'!$C636,FCSTSDV!$C$2:$C$2001,0),MATCH('ống nhựa túi bóng'!I$3,FCSTSDV!$D$1:$L$1,0)),1)*'ống nhựa túi bóng'!$D636,0)/3290</f>
        <v>0</v>
      </c>
      <c r="J636" s="92">
        <f t="array" ref="J636">IFERROR(ROUND(INDEX(FCSTSDV!$D$2:$L$2001,MATCH('ống nhựa túi bóng'!$C636,FCSTSDV!$C$2:$C$2001,0),MATCH('ống nhựa túi bóng'!J$3,FCSTSDV!$D$1:$L$1,0)),1)*'ống nhựa túi bóng'!$D636,0)/3290</f>
        <v>2.735562310030395</v>
      </c>
      <c r="K636" s="92">
        <f t="array" ref="K636">IFERROR(ROUND(INDEX(FCSTSDV!$D$2:$L$2001,MATCH('ống nhựa túi bóng'!$C636,FCSTSDV!$C$2:$C$2001,0),MATCH('ống nhựa túi bóng'!K$3,FCSTSDV!$D$1:$L$1,0)),1)*'ống nhựa túi bóng'!$D636,0)/3290</f>
        <v>2.735562310030395</v>
      </c>
      <c r="L636" s="92">
        <f t="array" ref="L636">IFERROR(ROUND(INDEX(FCSTSDV!$D$2:$L$2001,MATCH('ống nhựa túi bóng'!$C636,FCSTSDV!$C$2:$C$2001,0),MATCH('ống nhựa túi bóng'!L$3,FCSTSDV!$D$1:$L$1,0)),1)*'ống nhựa túi bóng'!$D636,0)/3290</f>
        <v>2.735562310030395</v>
      </c>
      <c r="M636" s="92">
        <f t="array" ref="M636">IFERROR(ROUND(INDEX(FCSTSDV!$D$2:$L$2001,MATCH('ống nhựa túi bóng'!$C636,FCSTSDV!$C$2:$C$2001,0),MATCH('ống nhựa túi bóng'!M$3,FCSTSDV!$D$1:$L$1,0)),1)*'ống nhựa túi bóng'!$D636,0)/3290</f>
        <v>2.735562310030395</v>
      </c>
      <c r="N636" s="92">
        <f t="array" ref="N636">IFERROR(ROUND(INDEX(FCSTSDV!$D$2:$L$2001,MATCH('ống nhựa túi bóng'!$C636,FCSTSDV!$C$2:$C$2001,0),MATCH('ống nhựa túi bóng'!N$3,FCSTSDV!$D$1:$L$1,0)),1)*'ống nhựa túi bóng'!$D636,0)/3290</f>
        <v>10.94224924012158</v>
      </c>
      <c r="O636" s="92">
        <f t="array" ref="O636">IFERROR(ROUND(INDEX(FCSTSDV!$D$2:$L$2001,MATCH('ống nhựa túi bóng'!$C636,FCSTSDV!$C$2:$C$2001,0),MATCH('ống nhựa túi bóng'!O$3,FCSTSDV!$D$1:$L$1,0)),1)*'ống nhựa túi bóng'!$D636,0)/3290</f>
        <v>13.404255319148936</v>
      </c>
      <c r="P636" s="92">
        <f t="array" ref="P636">IFERROR(ROUND(INDEX(FCSTSDV!$D$2:$L$2001,MATCH('ống nhựa túi bóng'!$C636,FCSTSDV!$C$2:$C$2001,0),MATCH('ống nhựa túi bóng'!P$3,FCSTSDV!$D$1:$L$1,0)),1)*'ống nhựa túi bóng'!$D636,0)/3290</f>
        <v>13.404255319148936</v>
      </c>
      <c r="Q636" s="92">
        <f t="array" ref="Q636">IFERROR(ROUND(INDEX(FCSTSDV!$D$2:$L$2001,MATCH('ống nhựa túi bóng'!$C636,FCSTSDV!$C$2:$C$2001,0),MATCH('ống nhựa túi bóng'!Q$3,FCSTSDV!$D$1:$L$1,0)),1)*'ống nhựa túi bóng'!$D636,0)/3290</f>
        <v>0</v>
      </c>
      <c r="R636" s="92">
        <f t="array" ref="R636">IFERROR(ROUND(INDEX(FCSTSDV!$D$2:$L$2001,MATCH('ống nhựa túi bóng'!$C636,FCSTSDV!$C$2:$C$2001,0),MATCH('ống nhựa túi bóng'!R$3,FCSTSDV!$D$1:$L$1,0)),1)*'ống nhựa túi bóng'!$D636,0)/3290</f>
        <v>0</v>
      </c>
      <c r="S636" s="92">
        <f t="array" ref="S636">IFERROR(ROUND(INDEX(FCSTSDV!$D$2:$L$2001,MATCH('ống nhựa túi bóng'!$C636,FCSTSDV!$C$2:$C$2001,0),MATCH('ống nhựa túi bóng'!S$3,FCSTSDV!$D$1:$L$1,0)),1)*'ống nhựa túi bóng'!$D636,0)/3290</f>
        <v>0</v>
      </c>
      <c r="T636" s="92">
        <f t="shared" si="149"/>
        <v>48.693009118541035</v>
      </c>
    </row>
    <row r="637" spans="1:20" s="400" customFormat="1" ht="20.100000000000001" hidden="1" customHeight="1">
      <c r="A637" s="819"/>
      <c r="B637" s="1073"/>
      <c r="C637" s="411" t="s">
        <v>153</v>
      </c>
      <c r="D637" s="411" t="s">
        <v>43</v>
      </c>
      <c r="E637" s="787"/>
      <c r="F637" s="787"/>
      <c r="G637" s="787"/>
      <c r="H637" s="90">
        <f>$G$573-SUM(H573:H636)</f>
        <v>103.00303951367781</v>
      </c>
      <c r="I637" s="90">
        <f>H637-SUM(I573:I636)</f>
        <v>82.243161094224916</v>
      </c>
      <c r="J637" s="90">
        <f>I637-SUM(J573:J636)</f>
        <v>50.297872340425521</v>
      </c>
      <c r="K637" s="90">
        <f t="shared" ref="K637:S637" si="150">J637-SUM(K573:K636)</f>
        <v>20.571428571428555</v>
      </c>
      <c r="L637" s="90">
        <f t="shared" si="150"/>
        <v>-9.0652279635258566</v>
      </c>
      <c r="M637" s="90">
        <f t="shared" si="150"/>
        <v>-40.934528875379961</v>
      </c>
      <c r="N637" s="90">
        <f t="shared" si="150"/>
        <v>-216.05750759878418</v>
      </c>
      <c r="O637" s="90">
        <f t="shared" si="150"/>
        <v>-412.16693009118541</v>
      </c>
      <c r="P637" s="90">
        <f t="shared" si="150"/>
        <v>-471.37665653495441</v>
      </c>
      <c r="Q637" s="90" t="e">
        <f>#REF!-SUM(Q573:Q636)</f>
        <v>#REF!</v>
      </c>
      <c r="R637" s="90" t="e">
        <f t="shared" si="150"/>
        <v>#REF!</v>
      </c>
      <c r="S637" s="90" t="e">
        <f t="shared" si="150"/>
        <v>#REF!</v>
      </c>
      <c r="T637" s="92">
        <f t="shared" si="149"/>
        <v>-893.48534954407296</v>
      </c>
    </row>
    <row r="638" spans="1:20" s="2" customFormat="1">
      <c r="B638" s="351"/>
      <c r="D638" s="38"/>
      <c r="E638" s="39"/>
      <c r="F638" s="39"/>
      <c r="G638" s="39"/>
    </row>
    <row r="643" spans="3:4">
      <c r="C643" s="200"/>
      <c r="D643" s="200"/>
    </row>
  </sheetData>
  <autoFilter ref="A3:T637" xr:uid="{00000000-0009-0000-0000-00000F000000}">
    <filterColumn colId="19">
      <filters>
        <filter val="0.0"/>
      </filters>
    </filterColumn>
  </autoFilter>
  <mergeCells count="260">
    <mergeCell ref="A4:A136"/>
    <mergeCell ref="A137:A180"/>
    <mergeCell ref="A181:A206"/>
    <mergeCell ref="A207:A214"/>
    <mergeCell ref="A215:A220"/>
    <mergeCell ref="A221:A224"/>
    <mergeCell ref="A225:A226"/>
    <mergeCell ref="A227:A298"/>
    <mergeCell ref="A299:A306"/>
    <mergeCell ref="A307:A312"/>
    <mergeCell ref="A313:A315"/>
    <mergeCell ref="A316:A332"/>
    <mergeCell ref="A333:A351"/>
    <mergeCell ref="A352:A384"/>
    <mergeCell ref="A385:A389"/>
    <mergeCell ref="A390:A411"/>
    <mergeCell ref="A412:A423"/>
    <mergeCell ref="A424:A437"/>
    <mergeCell ref="A438:A462"/>
    <mergeCell ref="A463:A467"/>
    <mergeCell ref="A468:A469"/>
    <mergeCell ref="A470:A472"/>
    <mergeCell ref="A473:A476"/>
    <mergeCell ref="A477:A478"/>
    <mergeCell ref="A479:A485"/>
    <mergeCell ref="A486:A487"/>
    <mergeCell ref="A488:A490"/>
    <mergeCell ref="A491:A504"/>
    <mergeCell ref="A505:A506"/>
    <mergeCell ref="A507:A511"/>
    <mergeCell ref="A512:A514"/>
    <mergeCell ref="A515:A517"/>
    <mergeCell ref="A518:A520"/>
    <mergeCell ref="A521:A522"/>
    <mergeCell ref="A523:A526"/>
    <mergeCell ref="A527:A532"/>
    <mergeCell ref="A533:A535"/>
    <mergeCell ref="A536:A537"/>
    <mergeCell ref="A538:A540"/>
    <mergeCell ref="A541:A544"/>
    <mergeCell ref="A545:A547"/>
    <mergeCell ref="A548:A551"/>
    <mergeCell ref="A552:A555"/>
    <mergeCell ref="A556:A558"/>
    <mergeCell ref="A559:A560"/>
    <mergeCell ref="A561:A562"/>
    <mergeCell ref="A563:A564"/>
    <mergeCell ref="A565:A566"/>
    <mergeCell ref="A567:A568"/>
    <mergeCell ref="A569:A570"/>
    <mergeCell ref="A571:A572"/>
    <mergeCell ref="A573:A637"/>
    <mergeCell ref="B4:B136"/>
    <mergeCell ref="B137:B180"/>
    <mergeCell ref="B181:B206"/>
    <mergeCell ref="B207:B214"/>
    <mergeCell ref="B215:B220"/>
    <mergeCell ref="B221:B224"/>
    <mergeCell ref="B225:B226"/>
    <mergeCell ref="B227:B298"/>
    <mergeCell ref="B299:B306"/>
    <mergeCell ref="B307:B312"/>
    <mergeCell ref="B313:B315"/>
    <mergeCell ref="B316:B332"/>
    <mergeCell ref="B333:B351"/>
    <mergeCell ref="B352:B384"/>
    <mergeCell ref="B385:B389"/>
    <mergeCell ref="B390:B411"/>
    <mergeCell ref="B412:B423"/>
    <mergeCell ref="B424:B437"/>
    <mergeCell ref="B438:B462"/>
    <mergeCell ref="B463:B467"/>
    <mergeCell ref="B468:B469"/>
    <mergeCell ref="B470:B472"/>
    <mergeCell ref="B473:B476"/>
    <mergeCell ref="B477:B478"/>
    <mergeCell ref="B479:B485"/>
    <mergeCell ref="B486:B487"/>
    <mergeCell ref="B488:B490"/>
    <mergeCell ref="B491:B504"/>
    <mergeCell ref="B505:B506"/>
    <mergeCell ref="B507:B511"/>
    <mergeCell ref="B512:B514"/>
    <mergeCell ref="B515:B517"/>
    <mergeCell ref="B518:B520"/>
    <mergeCell ref="B521:B522"/>
    <mergeCell ref="B523:B526"/>
    <mergeCell ref="B527:B532"/>
    <mergeCell ref="B533:B535"/>
    <mergeCell ref="B536:B537"/>
    <mergeCell ref="B538:B540"/>
    <mergeCell ref="B541:B544"/>
    <mergeCell ref="B545:B547"/>
    <mergeCell ref="B548:B551"/>
    <mergeCell ref="B552:B555"/>
    <mergeCell ref="B556:B558"/>
    <mergeCell ref="B559:B560"/>
    <mergeCell ref="B561:B562"/>
    <mergeCell ref="B563:B564"/>
    <mergeCell ref="B565:B566"/>
    <mergeCell ref="B567:B568"/>
    <mergeCell ref="B569:B570"/>
    <mergeCell ref="B571:B572"/>
    <mergeCell ref="B573:B637"/>
    <mergeCell ref="E4:E136"/>
    <mergeCell ref="E137:E180"/>
    <mergeCell ref="E181:E206"/>
    <mergeCell ref="E207:E214"/>
    <mergeCell ref="E215:E220"/>
    <mergeCell ref="E221:E224"/>
    <mergeCell ref="E225:E226"/>
    <mergeCell ref="E227:E298"/>
    <mergeCell ref="E299:E306"/>
    <mergeCell ref="E307:E312"/>
    <mergeCell ref="E313:E315"/>
    <mergeCell ref="E316:E332"/>
    <mergeCell ref="E333:E351"/>
    <mergeCell ref="E352:E384"/>
    <mergeCell ref="E385:E389"/>
    <mergeCell ref="E390:E411"/>
    <mergeCell ref="E412:E423"/>
    <mergeCell ref="E424:E437"/>
    <mergeCell ref="E438:E462"/>
    <mergeCell ref="E463:E467"/>
    <mergeCell ref="E468:E469"/>
    <mergeCell ref="E470:E472"/>
    <mergeCell ref="E473:E476"/>
    <mergeCell ref="E477:E478"/>
    <mergeCell ref="E479:E485"/>
    <mergeCell ref="E486:E487"/>
    <mergeCell ref="E488:E490"/>
    <mergeCell ref="E491:E504"/>
    <mergeCell ref="E505:E506"/>
    <mergeCell ref="E507:E511"/>
    <mergeCell ref="E512:E514"/>
    <mergeCell ref="E515:E517"/>
    <mergeCell ref="E518:E520"/>
    <mergeCell ref="E521:E522"/>
    <mergeCell ref="E523:E526"/>
    <mergeCell ref="E527:E532"/>
    <mergeCell ref="E533:E535"/>
    <mergeCell ref="E536:E537"/>
    <mergeCell ref="E538:E540"/>
    <mergeCell ref="E541:E544"/>
    <mergeCell ref="E545:E547"/>
    <mergeCell ref="E548:E551"/>
    <mergeCell ref="E552:E555"/>
    <mergeCell ref="E556:E558"/>
    <mergeCell ref="E559:E560"/>
    <mergeCell ref="E561:E562"/>
    <mergeCell ref="E563:E564"/>
    <mergeCell ref="E565:E566"/>
    <mergeCell ref="E567:E568"/>
    <mergeCell ref="E569:E570"/>
    <mergeCell ref="E571:E572"/>
    <mergeCell ref="E573:E637"/>
    <mergeCell ref="F4:F136"/>
    <mergeCell ref="F137:F180"/>
    <mergeCell ref="F181:F206"/>
    <mergeCell ref="F207:F214"/>
    <mergeCell ref="F215:F220"/>
    <mergeCell ref="F221:F224"/>
    <mergeCell ref="F225:F226"/>
    <mergeCell ref="F227:F298"/>
    <mergeCell ref="F299:F306"/>
    <mergeCell ref="F307:F312"/>
    <mergeCell ref="F313:F315"/>
    <mergeCell ref="F316:F332"/>
    <mergeCell ref="F333:F351"/>
    <mergeCell ref="F352:F384"/>
    <mergeCell ref="F385:F389"/>
    <mergeCell ref="F390:F411"/>
    <mergeCell ref="F412:F423"/>
    <mergeCell ref="F424:F437"/>
    <mergeCell ref="F438:F462"/>
    <mergeCell ref="F463:F467"/>
    <mergeCell ref="F468:F469"/>
    <mergeCell ref="F470:F472"/>
    <mergeCell ref="F473:F476"/>
    <mergeCell ref="F477:F478"/>
    <mergeCell ref="F479:F485"/>
    <mergeCell ref="F486:F487"/>
    <mergeCell ref="F488:F490"/>
    <mergeCell ref="F491:F504"/>
    <mergeCell ref="F505:F506"/>
    <mergeCell ref="F507:F511"/>
    <mergeCell ref="F512:F514"/>
    <mergeCell ref="F515:F517"/>
    <mergeCell ref="F518:F520"/>
    <mergeCell ref="F521:F522"/>
    <mergeCell ref="F523:F526"/>
    <mergeCell ref="F527:F532"/>
    <mergeCell ref="F533:F535"/>
    <mergeCell ref="F536:F537"/>
    <mergeCell ref="F538:F540"/>
    <mergeCell ref="F541:F544"/>
    <mergeCell ref="F545:F547"/>
    <mergeCell ref="F548:F551"/>
    <mergeCell ref="F552:F555"/>
    <mergeCell ref="F556:F558"/>
    <mergeCell ref="F559:F560"/>
    <mergeCell ref="F561:F562"/>
    <mergeCell ref="F563:F564"/>
    <mergeCell ref="F565:F566"/>
    <mergeCell ref="F567:F568"/>
    <mergeCell ref="F569:F570"/>
    <mergeCell ref="F571:F572"/>
    <mergeCell ref="F573:F637"/>
    <mergeCell ref="G4:G136"/>
    <mergeCell ref="G137:G180"/>
    <mergeCell ref="G181:G206"/>
    <mergeCell ref="G207:G214"/>
    <mergeCell ref="G215:G220"/>
    <mergeCell ref="G221:G224"/>
    <mergeCell ref="G225:G226"/>
    <mergeCell ref="G227:G298"/>
    <mergeCell ref="G299:G306"/>
    <mergeCell ref="G307:G312"/>
    <mergeCell ref="G313:G315"/>
    <mergeCell ref="G316:G332"/>
    <mergeCell ref="G333:G351"/>
    <mergeCell ref="G352:G384"/>
    <mergeCell ref="G385:G389"/>
    <mergeCell ref="G390:G411"/>
    <mergeCell ref="G412:G423"/>
    <mergeCell ref="G424:G437"/>
    <mergeCell ref="G438:G462"/>
    <mergeCell ref="G463:G467"/>
    <mergeCell ref="G468:G469"/>
    <mergeCell ref="G470:G472"/>
    <mergeCell ref="G473:G476"/>
    <mergeCell ref="G477:G478"/>
    <mergeCell ref="G479:G485"/>
    <mergeCell ref="G486:G487"/>
    <mergeCell ref="G488:G490"/>
    <mergeCell ref="G491:G504"/>
    <mergeCell ref="G505:G506"/>
    <mergeCell ref="G507:G511"/>
    <mergeCell ref="G512:G514"/>
    <mergeCell ref="G515:G517"/>
    <mergeCell ref="G518:G520"/>
    <mergeCell ref="G521:G522"/>
    <mergeCell ref="G523:G526"/>
    <mergeCell ref="G559:G560"/>
    <mergeCell ref="G561:G562"/>
    <mergeCell ref="G563:G564"/>
    <mergeCell ref="G565:G566"/>
    <mergeCell ref="G567:G568"/>
    <mergeCell ref="G569:G570"/>
    <mergeCell ref="G571:G572"/>
    <mergeCell ref="G573:G637"/>
    <mergeCell ref="G527:G532"/>
    <mergeCell ref="G533:G535"/>
    <mergeCell ref="G536:G537"/>
    <mergeCell ref="G538:G540"/>
    <mergeCell ref="G541:G544"/>
    <mergeCell ref="G545:G547"/>
    <mergeCell ref="G548:G551"/>
    <mergeCell ref="G552:G555"/>
    <mergeCell ref="G556:G558"/>
  </mergeCells>
  <conditionalFormatting sqref="O3:P3">
    <cfRule type="duplicateValues" dxfId="203" priority="22287"/>
  </conditionalFormatting>
  <conditionalFormatting sqref="Q3:R3">
    <cfRule type="duplicateValues" dxfId="202" priority="529"/>
  </conditionalFormatting>
  <conditionalFormatting sqref="S3:U3">
    <cfRule type="duplicateValues" dxfId="201" priority="534"/>
  </conditionalFormatting>
  <conditionalFormatting sqref="B12">
    <cfRule type="duplicateValues" dxfId="200" priority="609"/>
  </conditionalFormatting>
  <conditionalFormatting sqref="B32">
    <cfRule type="duplicateValues" dxfId="199" priority="540"/>
  </conditionalFormatting>
  <conditionalFormatting sqref="C32">
    <cfRule type="duplicateValues" dxfId="198" priority="539"/>
    <cfRule type="duplicateValues" dxfId="197" priority="541"/>
  </conditionalFormatting>
  <conditionalFormatting sqref="B69">
    <cfRule type="duplicateValues" dxfId="196" priority="594"/>
  </conditionalFormatting>
  <conditionalFormatting sqref="B117">
    <cfRule type="duplicateValues" dxfId="195" priority="606"/>
  </conditionalFormatting>
  <conditionalFormatting sqref="B134">
    <cfRule type="duplicateValues" dxfId="194" priority="563"/>
  </conditionalFormatting>
  <conditionalFormatting sqref="B135">
    <cfRule type="duplicateValues" dxfId="193" priority="562"/>
  </conditionalFormatting>
  <conditionalFormatting sqref="B150">
    <cfRule type="duplicateValues" dxfId="192" priority="611"/>
  </conditionalFormatting>
  <conditionalFormatting sqref="C213">
    <cfRule type="duplicateValues" dxfId="191" priority="48"/>
    <cfRule type="duplicateValues" dxfId="190" priority="49"/>
    <cfRule type="duplicateValues" dxfId="189" priority="50"/>
    <cfRule type="duplicateValues" dxfId="188" priority="51"/>
    <cfRule type="duplicateValues" dxfId="187" priority="52"/>
    <cfRule type="duplicateValues" dxfId="186" priority="53"/>
    <cfRule type="duplicateValues" dxfId="185" priority="54"/>
    <cfRule type="duplicateValues" dxfId="184" priority="55"/>
    <cfRule type="duplicateValues" dxfId="183" priority="56"/>
    <cfRule type="duplicateValues" dxfId="182" priority="57"/>
    <cfRule type="duplicateValues" dxfId="181" priority="58"/>
    <cfRule type="duplicateValues" dxfId="180" priority="59"/>
    <cfRule type="duplicateValues" dxfId="179" priority="60"/>
    <cfRule type="duplicateValues" dxfId="178" priority="61"/>
  </conditionalFormatting>
  <conditionalFormatting sqref="B216">
    <cfRule type="duplicateValues" dxfId="177" priority="524"/>
  </conditionalFormatting>
  <conditionalFormatting sqref="C216">
    <cfRule type="duplicateValues" dxfId="176" priority="34"/>
    <cfRule type="duplicateValues" dxfId="175" priority="35"/>
    <cfRule type="duplicateValues" dxfId="174" priority="36"/>
    <cfRule type="duplicateValues" dxfId="173" priority="37"/>
    <cfRule type="duplicateValues" dxfId="172" priority="38"/>
    <cfRule type="duplicateValues" dxfId="171" priority="39"/>
    <cfRule type="duplicateValues" dxfId="170" priority="40"/>
    <cfRule type="duplicateValues" dxfId="169" priority="41"/>
    <cfRule type="duplicateValues" dxfId="168" priority="42"/>
    <cfRule type="duplicateValues" dxfId="167" priority="43"/>
    <cfRule type="duplicateValues" dxfId="166" priority="44"/>
    <cfRule type="duplicateValues" dxfId="165" priority="45"/>
    <cfRule type="duplicateValues" dxfId="164" priority="46"/>
    <cfRule type="duplicateValues" dxfId="163" priority="47"/>
  </conditionalFormatting>
  <conditionalFormatting sqref="C222">
    <cfRule type="duplicateValues" dxfId="162" priority="20"/>
    <cfRule type="duplicateValues" dxfId="161" priority="21"/>
    <cfRule type="duplicateValues" dxfId="160" priority="22"/>
    <cfRule type="duplicateValues" dxfId="159" priority="23"/>
    <cfRule type="duplicateValues" dxfId="158" priority="24"/>
    <cfRule type="duplicateValues" dxfId="157" priority="25"/>
    <cfRule type="duplicateValues" dxfId="156" priority="26"/>
    <cfRule type="duplicateValues" dxfId="155" priority="27"/>
    <cfRule type="duplicateValues" dxfId="154" priority="28"/>
    <cfRule type="duplicateValues" dxfId="153" priority="29"/>
    <cfRule type="duplicateValues" dxfId="152" priority="30"/>
    <cfRule type="duplicateValues" dxfId="151" priority="31"/>
    <cfRule type="duplicateValues" dxfId="150" priority="32"/>
    <cfRule type="duplicateValues" dxfId="149" priority="33"/>
  </conditionalFormatting>
  <conditionalFormatting sqref="B246">
    <cfRule type="duplicateValues" dxfId="148" priority="593"/>
  </conditionalFormatting>
  <conditionalFormatting sqref="B249">
    <cfRule type="duplicateValues" dxfId="147" priority="592"/>
  </conditionalFormatting>
  <conditionalFormatting sqref="B300">
    <cfRule type="duplicateValues" dxfId="146" priority="555"/>
  </conditionalFormatting>
  <conditionalFormatting sqref="C300">
    <cfRule type="duplicateValues" dxfId="145" priority="554"/>
    <cfRule type="duplicateValues" dxfId="144" priority="556"/>
  </conditionalFormatting>
  <conditionalFormatting sqref="B317">
    <cfRule type="duplicateValues" dxfId="143" priority="558"/>
  </conditionalFormatting>
  <conditionalFormatting sqref="C317">
    <cfRule type="duplicateValues" dxfId="142" priority="557"/>
    <cfRule type="duplicateValues" dxfId="141" priority="559"/>
  </conditionalFormatting>
  <conditionalFormatting sqref="B320">
    <cfRule type="duplicateValues" dxfId="140" priority="546"/>
  </conditionalFormatting>
  <conditionalFormatting sqref="C320">
    <cfRule type="duplicateValues" dxfId="139" priority="545"/>
    <cfRule type="duplicateValues" dxfId="138" priority="547"/>
  </conditionalFormatting>
  <conditionalFormatting sqref="B334">
    <cfRule type="duplicateValues" dxfId="137" priority="607"/>
  </conditionalFormatting>
  <conditionalFormatting sqref="B341">
    <cfRule type="duplicateValues" dxfId="136" priority="564"/>
  </conditionalFormatting>
  <conditionalFormatting sqref="C365">
    <cfRule type="duplicateValues" dxfId="135" priority="620"/>
    <cfRule type="duplicateValues" dxfId="134" priority="621"/>
    <cfRule type="duplicateValues" dxfId="133" priority="622"/>
    <cfRule type="duplicateValues" dxfId="132" priority="623"/>
    <cfRule type="duplicateValues" dxfId="131" priority="624"/>
  </conditionalFormatting>
  <conditionalFormatting sqref="C366">
    <cfRule type="duplicateValues" dxfId="130" priority="615"/>
    <cfRule type="duplicateValues" dxfId="129" priority="616"/>
    <cfRule type="duplicateValues" dxfId="128" priority="617"/>
    <cfRule type="duplicateValues" dxfId="127" priority="618"/>
    <cfRule type="duplicateValues" dxfId="126" priority="619"/>
  </conditionalFormatting>
  <conditionalFormatting sqref="C388">
    <cfRule type="duplicateValues" dxfId="125" priority="583"/>
    <cfRule type="duplicateValues" dxfId="124" priority="584"/>
    <cfRule type="duplicateValues" dxfId="123" priority="585"/>
    <cfRule type="duplicateValues" dxfId="122" priority="586"/>
    <cfRule type="duplicateValues" dxfId="121" priority="587"/>
    <cfRule type="duplicateValues" dxfId="120" priority="588"/>
    <cfRule type="duplicateValues" dxfId="119" priority="589"/>
    <cfRule type="duplicateValues" dxfId="118" priority="590"/>
  </conditionalFormatting>
  <conditionalFormatting sqref="C464">
    <cfRule type="duplicateValues" dxfId="117" priority="632"/>
    <cfRule type="duplicateValues" dxfId="116" priority="633"/>
    <cfRule type="duplicateValues" dxfId="115" priority="634"/>
    <cfRule type="duplicateValues" dxfId="114" priority="635"/>
    <cfRule type="duplicateValues" dxfId="113" priority="636"/>
  </conditionalFormatting>
  <conditionalFormatting sqref="C465">
    <cfRule type="duplicateValues" dxfId="112" priority="627"/>
    <cfRule type="duplicateValues" dxfId="111" priority="628"/>
    <cfRule type="duplicateValues" dxfId="110" priority="629"/>
    <cfRule type="duplicateValues" dxfId="109" priority="630"/>
    <cfRule type="duplicateValues" dxfId="108" priority="631"/>
  </conditionalFormatting>
  <conditionalFormatting sqref="C575">
    <cfRule type="duplicateValues" dxfId="107" priority="6"/>
    <cfRule type="duplicateValues" dxfId="106" priority="7"/>
    <cfRule type="duplicateValues" dxfId="105" priority="8"/>
    <cfRule type="duplicateValues" dxfId="104" priority="9"/>
    <cfRule type="duplicateValues" dxfId="103" priority="10"/>
    <cfRule type="duplicateValues" dxfId="102" priority="11"/>
    <cfRule type="duplicateValues" dxfId="101" priority="12"/>
    <cfRule type="duplicateValues" dxfId="100" priority="13"/>
    <cfRule type="duplicateValues" dxfId="99" priority="14"/>
    <cfRule type="duplicateValues" dxfId="98" priority="15"/>
    <cfRule type="duplicateValues" dxfId="97" priority="16"/>
    <cfRule type="duplicateValues" dxfId="96" priority="17"/>
    <cfRule type="duplicateValues" dxfId="95" priority="18"/>
    <cfRule type="duplicateValues" dxfId="94" priority="19"/>
  </conditionalFormatting>
  <conditionalFormatting sqref="B635">
    <cfRule type="duplicateValues" dxfId="93" priority="549"/>
  </conditionalFormatting>
  <conditionalFormatting sqref="C635">
    <cfRule type="duplicateValues" dxfId="92" priority="548"/>
    <cfRule type="duplicateValues" dxfId="91" priority="550"/>
  </conditionalFormatting>
  <conditionalFormatting sqref="B157:B162">
    <cfRule type="duplicateValues" dxfId="90" priority="17186"/>
  </conditionalFormatting>
  <conditionalFormatting sqref="B207:B214">
    <cfRule type="duplicateValues" dxfId="89" priority="537"/>
  </conditionalFormatting>
  <conditionalFormatting sqref="B260:B262">
    <cfRule type="duplicateValues" dxfId="88" priority="726"/>
  </conditionalFormatting>
  <conditionalFormatting sqref="B307:B312">
    <cfRule type="duplicateValues" dxfId="87" priority="538"/>
  </conditionalFormatting>
  <conditionalFormatting sqref="B536:B537">
    <cfRule type="duplicateValues" dxfId="86" priority="17138"/>
  </conditionalFormatting>
  <conditionalFormatting sqref="B556:B558">
    <cfRule type="duplicateValues" dxfId="85" priority="735"/>
  </conditionalFormatting>
  <conditionalFormatting sqref="B559:B560">
    <cfRule type="duplicateValues" dxfId="84" priority="17159"/>
  </conditionalFormatting>
  <conditionalFormatting sqref="B561:B562">
    <cfRule type="duplicateValues" dxfId="83" priority="731"/>
  </conditionalFormatting>
  <conditionalFormatting sqref="B563:B564">
    <cfRule type="duplicateValues" dxfId="82" priority="626"/>
  </conditionalFormatting>
  <conditionalFormatting sqref="B565:B572">
    <cfRule type="duplicateValues" dxfId="81" priority="544"/>
  </conditionalFormatting>
  <conditionalFormatting sqref="C111:C115">
    <cfRule type="duplicateValues" dxfId="80" priority="1"/>
    <cfRule type="duplicateValues" dxfId="79" priority="2"/>
  </conditionalFormatting>
  <conditionalFormatting sqref="C123:C129">
    <cfRule type="duplicateValues" dxfId="78" priority="4"/>
    <cfRule type="duplicateValues" dxfId="77" priority="5"/>
  </conditionalFormatting>
  <conditionalFormatting sqref="C354:C355">
    <cfRule type="duplicateValues" dxfId="76" priority="63"/>
    <cfRule type="duplicateValues" dxfId="75" priority="64"/>
    <cfRule type="duplicateValues" dxfId="74" priority="65"/>
    <cfRule type="duplicateValues" dxfId="73" priority="66"/>
    <cfRule type="duplicateValues" dxfId="72" priority="67"/>
    <cfRule type="duplicateValues" dxfId="71" priority="68"/>
    <cfRule type="duplicateValues" dxfId="70" priority="69"/>
    <cfRule type="duplicateValues" dxfId="69" priority="70"/>
    <cfRule type="duplicateValues" dxfId="68" priority="71"/>
    <cfRule type="duplicateValues" dxfId="67" priority="72"/>
    <cfRule type="duplicateValues" dxfId="66" priority="73"/>
  </conditionalFormatting>
  <conditionalFormatting sqref="C433:C434">
    <cfRule type="duplicateValues" dxfId="65" priority="565"/>
    <cfRule type="duplicateValues" dxfId="64" priority="566"/>
    <cfRule type="duplicateValues" dxfId="63" priority="567"/>
    <cfRule type="duplicateValues" dxfId="62" priority="568"/>
    <cfRule type="duplicateValues" dxfId="61" priority="569"/>
    <cfRule type="duplicateValues" dxfId="60" priority="570"/>
    <cfRule type="duplicateValues" dxfId="59" priority="571"/>
    <cfRule type="duplicateValues" dxfId="58" priority="572"/>
    <cfRule type="duplicateValues" dxfId="57" priority="573"/>
  </conditionalFormatting>
  <conditionalFormatting sqref="B636:B1048576 B573:B634 B538 B1:B11 B163:B206 B402:B441 B390:B400 B470:B486 B463:B468 B151:B156 B13:B31 B263:B299 B335:B340 B118:B133 B488 B491:B492 B505 B507:B535 B541 B545:B546 B70:B116 B247:B248 B250:B259 B548:B555 B342:B360 B136:B149 B318:B319 B301:B306 B321:B333 B33:B68 B313:B316 B225:B245">
    <cfRule type="duplicateValues" dxfId="56" priority="17137"/>
  </conditionalFormatting>
  <conditionalFormatting sqref="C33:C110 C130:C136 C4:C31 C116:C122">
    <cfRule type="duplicateValues" dxfId="55" priority="19141"/>
  </conditionalFormatting>
  <conditionalFormatting sqref="C33:C110 C130:C135 C4:C31 C116:C122">
    <cfRule type="duplicateValues" dxfId="54" priority="19144"/>
  </conditionalFormatting>
  <conditionalFormatting sqref="B215 B217:B220">
    <cfRule type="duplicateValues" dxfId="53" priority="526"/>
  </conditionalFormatting>
  <conditionalFormatting sqref="C573:C574 C576:C636">
    <cfRule type="duplicateValues" dxfId="52" priority="530"/>
  </conditionalFormatting>
  <printOptions horizontalCentered="1"/>
  <pageMargins left="0.4" right="0" top="0" bottom="0" header="0" footer="0"/>
  <pageSetup paperSize="9" scale="54" orientation="landscape"/>
  <rowBreaks count="4" manualBreakCount="4">
    <brk id="189" max="21" man="1"/>
    <brk id="332" max="21" man="1"/>
    <brk id="441" max="21" man="1"/>
    <brk id="537" max="21" man="1"/>
  </rowBreaks>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4506668294322"/>
  </sheetPr>
  <dimension ref="A1:XEP229"/>
  <sheetViews>
    <sheetView zoomScale="69" zoomScaleNormal="69" workbookViewId="0">
      <pane xSplit="6" ySplit="3" topLeftCell="H4" activePane="bottomRight" state="frozen"/>
      <selection pane="topRight"/>
      <selection pane="bottomLeft"/>
      <selection pane="bottomRight" activeCell="H49" sqref="H49"/>
    </sheetView>
  </sheetViews>
  <sheetFormatPr defaultColWidth="9.140625" defaultRowHeight="15"/>
  <cols>
    <col min="1" max="1" width="20.5703125" style="2" customWidth="1"/>
    <col min="2" max="2" width="26.5703125" style="351" customWidth="1"/>
    <col min="3" max="3" width="20.85546875" style="2" customWidth="1"/>
    <col min="4" max="4" width="13.85546875" style="38" customWidth="1"/>
    <col min="5" max="5" width="12.140625" style="39" hidden="1" customWidth="1"/>
    <col min="6" max="6" width="10.28515625" style="39" hidden="1" customWidth="1"/>
    <col min="7" max="7" width="12.28515625" style="39" hidden="1" customWidth="1"/>
    <col min="8" max="11" width="13.85546875" style="3" customWidth="1"/>
    <col min="12" max="13" width="15.28515625" style="3" customWidth="1"/>
    <col min="14" max="14" width="15.5703125" style="3" customWidth="1"/>
    <col min="15" max="16" width="15.85546875" style="3" customWidth="1"/>
    <col min="17" max="17" width="18.140625" style="3" customWidth="1"/>
    <col min="18" max="19" width="9.140625" style="3"/>
    <col min="20" max="20" width="17.28515625" style="3" customWidth="1"/>
    <col min="21" max="16384" width="9.140625" style="3"/>
  </cols>
  <sheetData>
    <row r="1" spans="1:18" ht="8.25" hidden="1" customHeight="1"/>
    <row r="2" spans="1:18">
      <c r="A2" s="4"/>
      <c r="B2" s="401"/>
      <c r="C2" s="4"/>
      <c r="D2" s="4"/>
      <c r="E2" s="4"/>
      <c r="F2" s="4"/>
      <c r="G2" s="4"/>
    </row>
    <row r="3" spans="1:18" ht="42" customHeight="1">
      <c r="A3" s="402" t="s">
        <v>0</v>
      </c>
      <c r="B3" s="403" t="s">
        <v>1</v>
      </c>
      <c r="C3" s="404" t="s">
        <v>3</v>
      </c>
      <c r="D3" s="403" t="s">
        <v>4</v>
      </c>
      <c r="E3" s="405" t="s">
        <v>1203</v>
      </c>
      <c r="F3" s="405" t="s">
        <v>6</v>
      </c>
      <c r="G3" s="405" t="s">
        <v>1204</v>
      </c>
      <c r="H3" s="406">
        <v>44075</v>
      </c>
      <c r="I3" s="406">
        <v>44076</v>
      </c>
      <c r="J3" s="406">
        <v>44077</v>
      </c>
      <c r="K3" s="406">
        <v>44078</v>
      </c>
      <c r="L3" s="406">
        <v>44079</v>
      </c>
      <c r="M3" s="406">
        <v>44080</v>
      </c>
      <c r="N3" s="406" t="s">
        <v>611</v>
      </c>
      <c r="O3" s="414" t="s">
        <v>612</v>
      </c>
      <c r="P3" s="414" t="s">
        <v>613</v>
      </c>
      <c r="Q3" s="415" t="s">
        <v>1205</v>
      </c>
      <c r="R3" s="415"/>
    </row>
    <row r="4" spans="1:18" ht="20.100000000000001" customHeight="1">
      <c r="A4" s="1095"/>
      <c r="B4" s="1083"/>
      <c r="C4" s="46" t="s">
        <v>747</v>
      </c>
      <c r="D4" s="47">
        <v>1</v>
      </c>
      <c r="E4" s="783"/>
      <c r="F4" s="783"/>
      <c r="G4" s="783"/>
      <c r="H4" s="407">
        <f>+IFERROR(INDEX(FCSTSDV!$D$2:$L$361,MATCH('ống nhựa túi bóng (2)'!$C4,FCSTSDV!$C$2:$C$361,0),MATCH('ống nhựa túi bóng (2)'!H$3,FCSTSDV!$D$1:$L$1,0))/$D4,0)</f>
        <v>10000</v>
      </c>
      <c r="I4" s="407">
        <f t="array" ref="I4">IFERROR(ROUND(INDEX(FCSTSDV!$D$2:$L$2001,MATCH('ống nhựa túi bóng (2)'!$C4,FCSTSDV!$C$2:$C$2001,0),MATCH('ống nhựa túi bóng (2)'!I$3,FCSTSDV!$D$1:$L$1,0)),1)/'ống nhựa túi bóng (2)'!$D4,0)</f>
        <v>10000</v>
      </c>
      <c r="J4" s="407">
        <f t="array" ref="J4">IFERROR(ROUND(INDEX(FCSTSDV!$D$2:$L$2001,MATCH('ống nhựa túi bóng (2)'!$C4,FCSTSDV!$C$2:$C$2001,0),MATCH('ống nhựa túi bóng (2)'!J$3,FCSTSDV!$D$1:$L$1,0)),1)/'ống nhựa túi bóng (2)'!$D4,0)</f>
        <v>10000</v>
      </c>
      <c r="K4" s="407">
        <f t="array" ref="K4">IFERROR(ROUND(INDEX(FCSTSDV!$D$2:$L$2001,MATCH('ống nhựa túi bóng (2)'!$C4,FCSTSDV!$C$2:$C$2001,0),MATCH('ống nhựa túi bóng (2)'!K$3,FCSTSDV!$D$1:$L$1,0)),1)/'ống nhựa túi bóng (2)'!$D4,0)</f>
        <v>10000</v>
      </c>
      <c r="L4" s="407">
        <f t="array" ref="L4">IFERROR(ROUND(INDEX(FCSTSDV!$D$2:$L$2001,MATCH('ống nhựa túi bóng (2)'!$C4,FCSTSDV!$C$2:$C$2001,0),MATCH('ống nhựa túi bóng (2)'!L$3,FCSTSDV!$D$1:$L$1,0)),1)/'ống nhựa túi bóng (2)'!$D4,0)</f>
        <v>10000</v>
      </c>
      <c r="M4" s="407">
        <f t="array" ref="M4">IFERROR(ROUND(INDEX(FCSTSDV!$D$2:$L$2001,MATCH('ống nhựa túi bóng (2)'!$C4,FCSTSDV!$C$2:$C$2001,0),MATCH('ống nhựa túi bóng (2)'!M$3,FCSTSDV!$D$1:$L$1,0)),1)/'ống nhựa túi bóng (2)'!$D4,0)</f>
        <v>10000</v>
      </c>
      <c r="N4" s="407">
        <f t="array" ref="N4">IFERROR(ROUND(INDEX(FCSTSDV!$D$2:$L$2001,MATCH('ống nhựa túi bóng (2)'!$C4,FCSTSDV!$C$2:$C$2001,0),MATCH('ống nhựa túi bóng (2)'!N$3,FCSTSDV!$D$1:$L$1,0)),1)/'ống nhựa túi bóng (2)'!$D4,0)</f>
        <v>71000</v>
      </c>
      <c r="O4" s="407">
        <f t="array" ref="O4">IFERROR(ROUND(INDEX(FCSTSDV!$D$2:$L$2001,MATCH('ống nhựa túi bóng (2)'!$C4,FCSTSDV!$C$2:$C$2001,0),MATCH('ống nhựa túi bóng (2)'!O$3,FCSTSDV!$D$1:$L$1,0)),1)/'ống nhựa túi bóng (2)'!$D4,0)</f>
        <v>70000</v>
      </c>
      <c r="P4" s="407">
        <f t="array" ref="P4">IFERROR(ROUND(INDEX(FCSTSDV!$D$2:$L$2001,MATCH('ống nhựa túi bóng (2)'!$C4,FCSTSDV!$C$2:$C$2001,0),MATCH('ống nhựa túi bóng (2)'!P$3,FCSTSDV!$D$1:$L$1,0)),1)/'ống nhựa túi bóng (2)'!$D4,0)</f>
        <v>70000</v>
      </c>
      <c r="Q4" s="407">
        <f t="shared" ref="Q4:Q11" si="0">+SUM(H4:P4)</f>
        <v>271000</v>
      </c>
    </row>
    <row r="5" spans="1:18" ht="20.100000000000001" customHeight="1">
      <c r="A5" s="1095"/>
      <c r="B5" s="1083"/>
      <c r="C5" s="46" t="s">
        <v>770</v>
      </c>
      <c r="D5" s="47">
        <v>1</v>
      </c>
      <c r="E5" s="783"/>
      <c r="F5" s="783"/>
      <c r="G5" s="783"/>
      <c r="H5" s="407">
        <f>+IFERROR(INDEX(FCSTSDV!$D$2:$L$361,MATCH('ống nhựa túi bóng (2)'!$C5,FCSTSDV!$C$2:$C$361,0),MATCH('ống nhựa túi bóng (2)'!H$3,FCSTSDV!$D$1:$L$1,0))/$D5,0)</f>
        <v>0</v>
      </c>
      <c r="I5" s="407">
        <f t="array" ref="I5">IFERROR(ROUND(INDEX(FCSTSDV!$D$2:$L$2001,MATCH('ống nhựa túi bóng (2)'!$C5,FCSTSDV!$C$2:$C$2001,0),MATCH('ống nhựa túi bóng (2)'!I$3,FCSTSDV!$D$1:$L$1,0)),1)/'ống nhựa túi bóng (2)'!$D5,0)</f>
        <v>0</v>
      </c>
      <c r="J5" s="407">
        <f t="array" ref="J5">IFERROR(ROUND(INDEX(FCSTSDV!$D$2:$L$2001,MATCH('ống nhựa túi bóng (2)'!$C5,FCSTSDV!$C$2:$C$2001,0),MATCH('ống nhựa túi bóng (2)'!J$3,FCSTSDV!$D$1:$L$1,0)),1)/'ống nhựa túi bóng (2)'!$D5,0)</f>
        <v>0</v>
      </c>
      <c r="K5" s="407">
        <f t="array" ref="K5">IFERROR(ROUND(INDEX(FCSTSDV!$D$2:$L$2001,MATCH('ống nhựa túi bóng (2)'!$C5,FCSTSDV!$C$2:$C$2001,0),MATCH('ống nhựa túi bóng (2)'!K$3,FCSTSDV!$D$1:$L$1,0)),1)/'ống nhựa túi bóng (2)'!$D5,0)</f>
        <v>0</v>
      </c>
      <c r="L5" s="407">
        <f t="array" ref="L5">IFERROR(ROUND(INDEX(FCSTSDV!$D$2:$L$2001,MATCH('ống nhựa túi bóng (2)'!$C5,FCSTSDV!$C$2:$C$2001,0),MATCH('ống nhựa túi bóng (2)'!L$3,FCSTSDV!$D$1:$L$1,0)),1)/'ống nhựa túi bóng (2)'!$D5,0)</f>
        <v>0</v>
      </c>
      <c r="M5" s="407">
        <f t="array" ref="M5">IFERROR(ROUND(INDEX(FCSTSDV!$D$2:$L$2001,MATCH('ống nhựa túi bóng (2)'!$C5,FCSTSDV!$C$2:$C$2001,0),MATCH('ống nhựa túi bóng (2)'!M$3,FCSTSDV!$D$1:$L$1,0)),1)/'ống nhựa túi bóng (2)'!$D5,0)</f>
        <v>0</v>
      </c>
      <c r="N5" s="407">
        <f t="array" ref="N5">IFERROR(ROUND(INDEX(FCSTSDV!$D$2:$L$2001,MATCH('ống nhựa túi bóng (2)'!$C5,FCSTSDV!$C$2:$C$2001,0),MATCH('ống nhựa túi bóng (2)'!N$3,FCSTSDV!$D$1:$L$1,0)),1)/'ống nhựa túi bóng (2)'!$D5,0)</f>
        <v>0</v>
      </c>
      <c r="O5" s="407">
        <f t="array" ref="O5">IFERROR(ROUND(INDEX(FCSTSDV!$D$2:$L$2001,MATCH('ống nhựa túi bóng (2)'!$C5,FCSTSDV!$C$2:$C$2001,0),MATCH('ống nhựa túi bóng (2)'!O$3,FCSTSDV!$D$1:$L$1,0)),1)/'ống nhựa túi bóng (2)'!$D5,0)</f>
        <v>39000</v>
      </c>
      <c r="P5" s="407">
        <f t="array" ref="P5">IFERROR(ROUND(INDEX(FCSTSDV!$D$2:$L$2001,MATCH('ống nhựa túi bóng (2)'!$C5,FCSTSDV!$C$2:$C$2001,0),MATCH('ống nhựa túi bóng (2)'!P$3,FCSTSDV!$D$1:$L$1,0)),1)/'ống nhựa túi bóng (2)'!$D5,0)</f>
        <v>57000</v>
      </c>
      <c r="Q5" s="407">
        <f t="shared" si="0"/>
        <v>96000</v>
      </c>
    </row>
    <row r="6" spans="1:18" ht="20.100000000000001" customHeight="1">
      <c r="A6" s="1095"/>
      <c r="B6" s="1083"/>
      <c r="C6" s="46" t="s">
        <v>774</v>
      </c>
      <c r="D6" s="47">
        <v>1</v>
      </c>
      <c r="E6" s="783"/>
      <c r="F6" s="783"/>
      <c r="G6" s="783"/>
      <c r="H6" s="407">
        <f>+IFERROR(INDEX(FCSTSDV!$D$2:$L$361,MATCH('ống nhựa túi bóng (2)'!$C6,FCSTSDV!$C$2:$C$361,0),MATCH('ống nhựa túi bóng (2)'!H$3,FCSTSDV!$D$1:$L$1,0))/$D6,0)</f>
        <v>0</v>
      </c>
      <c r="I6" s="407">
        <f t="array" ref="I6">IFERROR(ROUND(INDEX(FCSTSDV!$D$2:$L$2001,MATCH('ống nhựa túi bóng (2)'!$C6,FCSTSDV!$C$2:$C$2001,0),MATCH('ống nhựa túi bóng (2)'!I$3,FCSTSDV!$D$1:$L$1,0)),1)/'ống nhựa túi bóng (2)'!$D6,0)</f>
        <v>0</v>
      </c>
      <c r="J6" s="407">
        <f t="array" ref="J6">IFERROR(ROUND(INDEX(FCSTSDV!$D$2:$L$2001,MATCH('ống nhựa túi bóng (2)'!$C6,FCSTSDV!$C$2:$C$2001,0),MATCH('ống nhựa túi bóng (2)'!J$3,FCSTSDV!$D$1:$L$1,0)),1)/'ống nhựa túi bóng (2)'!$D6,0)</f>
        <v>0</v>
      </c>
      <c r="K6" s="407">
        <f t="array" ref="K6">IFERROR(ROUND(INDEX(FCSTSDV!$D$2:$L$2001,MATCH('ống nhựa túi bóng (2)'!$C6,FCSTSDV!$C$2:$C$2001,0),MATCH('ống nhựa túi bóng (2)'!K$3,FCSTSDV!$D$1:$L$1,0)),1)/'ống nhựa túi bóng (2)'!$D6,0)</f>
        <v>0</v>
      </c>
      <c r="L6" s="407">
        <f t="array" ref="L6">IFERROR(ROUND(INDEX(FCSTSDV!$D$2:$L$2001,MATCH('ống nhựa túi bóng (2)'!$C6,FCSTSDV!$C$2:$C$2001,0),MATCH('ống nhựa túi bóng (2)'!L$3,FCSTSDV!$D$1:$L$1,0)),1)/'ống nhựa túi bóng (2)'!$D6,0)</f>
        <v>0</v>
      </c>
      <c r="M6" s="407">
        <f t="array" ref="M6">IFERROR(ROUND(INDEX(FCSTSDV!$D$2:$L$2001,MATCH('ống nhựa túi bóng (2)'!$C6,FCSTSDV!$C$2:$C$2001,0),MATCH('ống nhựa túi bóng (2)'!M$3,FCSTSDV!$D$1:$L$1,0)),1)/'ống nhựa túi bóng (2)'!$D6,0)</f>
        <v>0</v>
      </c>
      <c r="N6" s="407">
        <f t="array" ref="N6">IFERROR(ROUND(INDEX(FCSTSDV!$D$2:$L$2001,MATCH('ống nhựa túi bóng (2)'!$C6,FCSTSDV!$C$2:$C$2001,0),MATCH('ống nhựa túi bóng (2)'!N$3,FCSTSDV!$D$1:$L$1,0)),1)/'ống nhựa túi bóng (2)'!$D6,0)</f>
        <v>0</v>
      </c>
      <c r="O6" s="407">
        <f t="array" ref="O6">IFERROR(ROUND(INDEX(FCSTSDV!$D$2:$L$2001,MATCH('ống nhựa túi bóng (2)'!$C6,FCSTSDV!$C$2:$C$2001,0),MATCH('ống nhựa túi bóng (2)'!O$3,FCSTSDV!$D$1:$L$1,0)),1)/'ống nhựa túi bóng (2)'!$D6,0)</f>
        <v>0</v>
      </c>
      <c r="P6" s="407">
        <f t="array" ref="P6">IFERROR(ROUND(INDEX(FCSTSDV!$D$2:$L$2001,MATCH('ống nhựa túi bóng (2)'!$C6,FCSTSDV!$C$2:$C$2001,0),MATCH('ống nhựa túi bóng (2)'!P$3,FCSTSDV!$D$1:$L$1,0)),1)/'ống nhựa túi bóng (2)'!$D6,0)</f>
        <v>19800</v>
      </c>
      <c r="Q6" s="407">
        <f t="shared" si="0"/>
        <v>19800</v>
      </c>
    </row>
    <row r="7" spans="1:18" ht="19.5" customHeight="1">
      <c r="A7" s="818"/>
      <c r="B7" s="1072"/>
      <c r="C7" s="46" t="s">
        <v>673</v>
      </c>
      <c r="D7" s="47">
        <v>1</v>
      </c>
      <c r="E7" s="784"/>
      <c r="F7" s="784"/>
      <c r="G7" s="784"/>
      <c r="H7" s="407">
        <f>+IFERROR(INDEX(FCSTSDV!$D$2:$L$361,MATCH('ống nhựa túi bóng (2)'!$C7,FCSTSDV!$C$2:$C$361,0),MATCH('ống nhựa túi bóng (2)'!H$3,FCSTSDV!$D$1:$L$1,0))/$D7,0)</f>
        <v>15000</v>
      </c>
      <c r="I7" s="407">
        <f t="array" ref="I7">IFERROR(ROUND(INDEX(FCSTSDV!$D$2:$L$2001,MATCH('ống nhựa túi bóng (2)'!$C7,FCSTSDV!$C$2:$C$2001,0),MATCH('ống nhựa túi bóng (2)'!I$3,FCSTSDV!$D$1:$L$1,0)),1)/'ống nhựa túi bóng (2)'!$D7,0)</f>
        <v>20000</v>
      </c>
      <c r="J7" s="407">
        <f t="array" ref="J7">IFERROR(ROUND(INDEX(FCSTSDV!$D$2:$L$2001,MATCH('ống nhựa túi bóng (2)'!$C7,FCSTSDV!$C$2:$C$2001,0),MATCH('ống nhựa túi bóng (2)'!J$3,FCSTSDV!$D$1:$L$1,0)),1)/'ống nhựa túi bóng (2)'!$D7,0)</f>
        <v>20000</v>
      </c>
      <c r="K7" s="407">
        <f t="array" ref="K7">IFERROR(ROUND(INDEX(FCSTSDV!$D$2:$L$2001,MATCH('ống nhựa túi bóng (2)'!$C7,FCSTSDV!$C$2:$C$2001,0),MATCH('ống nhựa túi bóng (2)'!K$3,FCSTSDV!$D$1:$L$1,0)),1)/'ống nhựa túi bóng (2)'!$D7,0)</f>
        <v>20000</v>
      </c>
      <c r="L7" s="407">
        <f t="array" ref="L7">IFERROR(ROUND(INDEX(FCSTSDV!$D$2:$L$2001,MATCH('ống nhựa túi bóng (2)'!$C7,FCSTSDV!$C$2:$C$2001,0),MATCH('ống nhựa túi bóng (2)'!L$3,FCSTSDV!$D$1:$L$1,0)),1)/'ống nhựa túi bóng (2)'!$D7,0)</f>
        <v>20000</v>
      </c>
      <c r="M7" s="407">
        <f t="array" ref="M7">IFERROR(ROUND(INDEX(FCSTSDV!$D$2:$L$2001,MATCH('ống nhựa túi bóng (2)'!$C7,FCSTSDV!$C$2:$C$2001,0),MATCH('ống nhựa túi bóng (2)'!M$3,FCSTSDV!$D$1:$L$1,0)),1)/'ống nhựa túi bóng (2)'!$D7,0)</f>
        <v>20000</v>
      </c>
      <c r="N7" s="407">
        <f t="array" ref="N7">IFERROR(ROUND(INDEX(FCSTSDV!$D$2:$L$2001,MATCH('ống nhựa túi bóng (2)'!$C7,FCSTSDV!$C$2:$C$2001,0),MATCH('ống nhựa túi bóng (2)'!N$3,FCSTSDV!$D$1:$L$1,0)),1)/'ống nhựa túi bóng (2)'!$D7,0)</f>
        <v>115000</v>
      </c>
      <c r="O7" s="407">
        <f t="array" ref="O7">IFERROR(ROUND(INDEX(FCSTSDV!$D$2:$L$2001,MATCH('ống nhựa túi bóng (2)'!$C7,FCSTSDV!$C$2:$C$2001,0),MATCH('ống nhựa túi bóng (2)'!O$3,FCSTSDV!$D$1:$L$1,0)),1)/'ống nhựa túi bóng (2)'!$D7,0)</f>
        <v>140000</v>
      </c>
      <c r="P7" s="407">
        <f t="array" ref="P7">IFERROR(ROUND(INDEX(FCSTSDV!$D$2:$L$2001,MATCH('ống nhựa túi bóng (2)'!$C7,FCSTSDV!$C$2:$C$2001,0),MATCH('ống nhựa túi bóng (2)'!P$3,FCSTSDV!$D$1:$L$1,0)),1)/'ống nhựa túi bóng (2)'!$D7,0)</f>
        <v>120000</v>
      </c>
      <c r="Q7" s="407">
        <f t="shared" si="0"/>
        <v>490000</v>
      </c>
    </row>
    <row r="8" spans="1:18" ht="20.100000000000001" customHeight="1">
      <c r="A8" s="818"/>
      <c r="B8" s="1072"/>
      <c r="C8" s="46" t="s">
        <v>741</v>
      </c>
      <c r="D8" s="47">
        <v>1</v>
      </c>
      <c r="E8" s="784"/>
      <c r="F8" s="784"/>
      <c r="G8" s="784"/>
      <c r="H8" s="407">
        <f>+IFERROR(INDEX(FCSTSDV!$D$2:$L$361,MATCH('ống nhựa túi bóng (2)'!$C8,FCSTSDV!$C$2:$C$361,0),MATCH('ống nhựa túi bóng (2)'!H$3,FCSTSDV!$D$1:$L$1,0))/$D8,0)</f>
        <v>10000</v>
      </c>
      <c r="I8" s="407">
        <f t="array" ref="I8">IFERROR(ROUND(INDEX(FCSTSDV!$D$2:$L$2001,MATCH('ống nhựa túi bóng (2)'!$C8,FCSTSDV!$C$2:$C$2001,0),MATCH('ống nhựa túi bóng (2)'!I$3,FCSTSDV!$D$1:$L$1,0)),1)/'ống nhựa túi bóng (2)'!$D8,0)</f>
        <v>10000</v>
      </c>
      <c r="J8" s="407">
        <f t="array" ref="J8">IFERROR(ROUND(INDEX(FCSTSDV!$D$2:$L$2001,MATCH('ống nhựa túi bóng (2)'!$C8,FCSTSDV!$C$2:$C$2001,0),MATCH('ống nhựa túi bóng (2)'!J$3,FCSTSDV!$D$1:$L$1,0)),1)/'ống nhựa túi bóng (2)'!$D8,0)</f>
        <v>10000</v>
      </c>
      <c r="K8" s="407">
        <f t="array" ref="K8">IFERROR(ROUND(INDEX(FCSTSDV!$D$2:$L$2001,MATCH('ống nhựa túi bóng (2)'!$C8,FCSTSDV!$C$2:$C$2001,0),MATCH('ống nhựa túi bóng (2)'!K$3,FCSTSDV!$D$1:$L$1,0)),1)/'ống nhựa túi bóng (2)'!$D8,0)</f>
        <v>10000</v>
      </c>
      <c r="L8" s="407">
        <f t="array" ref="L8">IFERROR(ROUND(INDEX(FCSTSDV!$D$2:$L$2001,MATCH('ống nhựa túi bóng (2)'!$C8,FCSTSDV!$C$2:$C$2001,0),MATCH('ống nhựa túi bóng (2)'!L$3,FCSTSDV!$D$1:$L$1,0)),1)/'ống nhựa túi bóng (2)'!$D8,0)</f>
        <v>10000</v>
      </c>
      <c r="M8" s="407">
        <f t="array" ref="M8">IFERROR(ROUND(INDEX(FCSTSDV!$D$2:$L$2001,MATCH('ống nhựa túi bóng (2)'!$C8,FCSTSDV!$C$2:$C$2001,0),MATCH('ống nhựa túi bóng (2)'!M$3,FCSTSDV!$D$1:$L$1,0)),1)/'ống nhựa túi bóng (2)'!$D8,0)</f>
        <v>10000</v>
      </c>
      <c r="N8" s="407">
        <f t="array" ref="N8">IFERROR(ROUND(INDEX(FCSTSDV!$D$2:$L$2001,MATCH('ống nhựa túi bóng (2)'!$C8,FCSTSDV!$C$2:$C$2001,0),MATCH('ống nhựa túi bóng (2)'!N$3,FCSTSDV!$D$1:$L$1,0)),1)/'ống nhựa túi bóng (2)'!$D8,0)</f>
        <v>70000</v>
      </c>
      <c r="O8" s="407">
        <f t="array" ref="O8">IFERROR(ROUND(INDEX(FCSTSDV!$D$2:$L$2001,MATCH('ống nhựa túi bóng (2)'!$C8,FCSTSDV!$C$2:$C$2001,0),MATCH('ống nhựa túi bóng (2)'!O$3,FCSTSDV!$D$1:$L$1,0)),1)/'ống nhựa túi bóng (2)'!$D8,0)</f>
        <v>70000</v>
      </c>
      <c r="P8" s="407">
        <f t="array" ref="P8">IFERROR(ROUND(INDEX(FCSTSDV!$D$2:$L$2001,MATCH('ống nhựa túi bóng (2)'!$C8,FCSTSDV!$C$2:$C$2001,0),MATCH('ống nhựa túi bóng (2)'!P$3,FCSTSDV!$D$1:$L$1,0)),1)/'ống nhựa túi bóng (2)'!$D8,0)</f>
        <v>70000</v>
      </c>
      <c r="Q8" s="407">
        <f t="shared" si="0"/>
        <v>270000</v>
      </c>
    </row>
    <row r="9" spans="1:18" ht="20.100000000000001" customHeight="1">
      <c r="A9" s="818"/>
      <c r="B9" s="1072"/>
      <c r="C9" s="46" t="s">
        <v>702</v>
      </c>
      <c r="D9" s="47">
        <v>1</v>
      </c>
      <c r="E9" s="784"/>
      <c r="F9" s="784"/>
      <c r="G9" s="784"/>
      <c r="H9" s="407">
        <f>+IFERROR(INDEX(FCSTSDV!$D$2:$L$361,MATCH('ống nhựa túi bóng (2)'!$C9,FCSTSDV!$C$2:$C$361,0),MATCH('ống nhựa túi bóng (2)'!H$3,FCSTSDV!$D$1:$L$1,0))/$D9,0)</f>
        <v>24000</v>
      </c>
      <c r="I9" s="407">
        <f t="array" ref="I9">IFERROR(ROUND(INDEX(FCSTSDV!$D$2:$L$2001,MATCH('ống nhựa túi bóng (2)'!$C9,FCSTSDV!$C$2:$C$2001,0),MATCH('ống nhựa túi bóng (2)'!I$3,FCSTSDV!$D$1:$L$1,0)),1)/'ống nhựa túi bóng (2)'!$D9,0)</f>
        <v>33000</v>
      </c>
      <c r="J9" s="407">
        <f t="array" ref="J9">IFERROR(ROUND(INDEX(FCSTSDV!$D$2:$L$2001,MATCH('ống nhựa túi bóng (2)'!$C9,FCSTSDV!$C$2:$C$2001,0),MATCH('ống nhựa túi bóng (2)'!J$3,FCSTSDV!$D$1:$L$1,0)),1)/'ống nhựa túi bóng (2)'!$D9,0)</f>
        <v>33000</v>
      </c>
      <c r="K9" s="407">
        <f t="array" ref="K9">IFERROR(ROUND(INDEX(FCSTSDV!$D$2:$L$2001,MATCH('ống nhựa túi bóng (2)'!$C9,FCSTSDV!$C$2:$C$2001,0),MATCH('ống nhựa túi bóng (2)'!K$3,FCSTSDV!$D$1:$L$1,0)),1)/'ống nhựa túi bóng (2)'!$D9,0)</f>
        <v>33000</v>
      </c>
      <c r="L9" s="407">
        <f t="array" ref="L9">IFERROR(ROUND(INDEX(FCSTSDV!$D$2:$L$2001,MATCH('ống nhựa túi bóng (2)'!$C9,FCSTSDV!$C$2:$C$2001,0),MATCH('ống nhựa túi bóng (2)'!L$3,FCSTSDV!$D$1:$L$1,0)),1)/'ống nhựa túi bóng (2)'!$D9,0)</f>
        <v>33000</v>
      </c>
      <c r="M9" s="407">
        <f t="array" ref="M9">IFERROR(ROUND(INDEX(FCSTSDV!$D$2:$L$2001,MATCH('ống nhựa túi bóng (2)'!$C9,FCSTSDV!$C$2:$C$2001,0),MATCH('ống nhựa túi bóng (2)'!M$3,FCSTSDV!$D$1:$L$1,0)),1)/'ống nhựa túi bóng (2)'!$D9,0)</f>
        <v>33000</v>
      </c>
      <c r="N9" s="407">
        <f t="array" ref="N9">IFERROR(ROUND(INDEX(FCSTSDV!$D$2:$L$2001,MATCH('ống nhựa túi bóng (2)'!$C9,FCSTSDV!$C$2:$C$2001,0),MATCH('ống nhựa túi bóng (2)'!N$3,FCSTSDV!$D$1:$L$1,0)),1)/'ống nhựa túi bóng (2)'!$D9,0)</f>
        <v>198000</v>
      </c>
      <c r="O9" s="407">
        <f t="array" ref="O9">IFERROR(ROUND(INDEX(FCSTSDV!$D$2:$L$2001,MATCH('ống nhựa túi bóng (2)'!$C9,FCSTSDV!$C$2:$C$2001,0),MATCH('ống nhựa túi bóng (2)'!O$3,FCSTSDV!$D$1:$L$1,0)),1)/'ống nhựa túi bóng (2)'!$D9,0)</f>
        <v>294000</v>
      </c>
      <c r="P9" s="407">
        <f t="array" ref="P9">IFERROR(ROUND(INDEX(FCSTSDV!$D$2:$L$2001,MATCH('ống nhựa túi bóng (2)'!$C9,FCSTSDV!$C$2:$C$2001,0),MATCH('ống nhựa túi bóng (2)'!P$3,FCSTSDV!$D$1:$L$1,0)),1)/'ống nhựa túi bóng (2)'!$D9,0)</f>
        <v>294000</v>
      </c>
      <c r="Q9" s="407">
        <f t="shared" si="0"/>
        <v>975000</v>
      </c>
    </row>
    <row r="10" spans="1:18" ht="20.100000000000001" customHeight="1">
      <c r="A10" s="818"/>
      <c r="B10" s="1072"/>
      <c r="C10" s="46" t="s">
        <v>743</v>
      </c>
      <c r="D10" s="47">
        <v>1</v>
      </c>
      <c r="E10" s="784"/>
      <c r="F10" s="784"/>
      <c r="G10" s="784"/>
      <c r="H10" s="407">
        <f t="array" ref="H10">IFERROR(ROUND(INDEX(FCSTSDV!$D$2:$L$2001,MATCH('ống nhựa túi bóng (2)'!$C10,FCSTSDV!$C$2:$C$2001,0),MATCH('ống nhựa túi bóng (2)'!H$3,FCSTSDV!$D$1:$L$1,0)),1)/'ống nhựa túi bóng (2)'!$D10,0)</f>
        <v>10000</v>
      </c>
      <c r="I10" s="407">
        <f t="array" ref="I10">IFERROR(ROUND(INDEX(FCSTSDV!$D$2:$L$2001,MATCH('ống nhựa túi bóng (2)'!$C10,FCSTSDV!$C$2:$C$2001,0),MATCH('ống nhựa túi bóng (2)'!I$3,FCSTSDV!$D$1:$L$1,0)),1)/'ống nhựa túi bóng (2)'!$D10,0)</f>
        <v>10000</v>
      </c>
      <c r="J10" s="407">
        <f t="array" ref="J10">IFERROR(ROUND(INDEX(FCSTSDV!$D$2:$L$2001,MATCH('ống nhựa túi bóng (2)'!$C10,FCSTSDV!$C$2:$C$2001,0),MATCH('ống nhựa túi bóng (2)'!J$3,FCSTSDV!$D$1:$L$1,0)),1)/'ống nhựa túi bóng (2)'!$D10,0)</f>
        <v>10000</v>
      </c>
      <c r="K10" s="407">
        <f t="array" ref="K10">IFERROR(ROUND(INDEX(FCSTSDV!$D$2:$L$2001,MATCH('ống nhựa túi bóng (2)'!$C10,FCSTSDV!$C$2:$C$2001,0),MATCH('ống nhựa túi bóng (2)'!K$3,FCSTSDV!$D$1:$L$1,0)),1)/'ống nhựa túi bóng (2)'!$D10,0)</f>
        <v>10000</v>
      </c>
      <c r="L10" s="407">
        <f t="array" ref="L10">IFERROR(ROUND(INDEX(FCSTSDV!$D$2:$L$2001,MATCH('ống nhựa túi bóng (2)'!$C10,FCSTSDV!$C$2:$C$2001,0),MATCH('ống nhựa túi bóng (2)'!L$3,FCSTSDV!$D$1:$L$1,0)),1)/'ống nhựa túi bóng (2)'!$D10,0)</f>
        <v>10000</v>
      </c>
      <c r="M10" s="407">
        <f t="array" ref="M10">IFERROR(ROUND(INDEX(FCSTSDV!$D$2:$L$2001,MATCH('ống nhựa túi bóng (2)'!$C10,FCSTSDV!$C$2:$C$2001,0),MATCH('ống nhựa túi bóng (2)'!M$3,FCSTSDV!$D$1:$L$1,0)),1)/'ống nhựa túi bóng (2)'!$D10,0)</f>
        <v>10000</v>
      </c>
      <c r="N10" s="407">
        <f t="array" ref="N10">IFERROR(ROUND(INDEX(FCSTSDV!$D$2:$L$2001,MATCH('ống nhựa túi bóng (2)'!$C10,FCSTSDV!$C$2:$C$2001,0),MATCH('ống nhựa túi bóng (2)'!N$3,FCSTSDV!$D$1:$L$1,0)),1)/'ống nhựa túi bóng (2)'!$D10,0)</f>
        <v>65000</v>
      </c>
      <c r="O10" s="407">
        <f t="array" ref="O10">IFERROR(ROUND(INDEX(FCSTSDV!$D$2:$L$2001,MATCH('ống nhựa túi bóng (2)'!$C10,FCSTSDV!$C$2:$C$2001,0),MATCH('ống nhựa túi bóng (2)'!O$3,FCSTSDV!$D$1:$L$1,0)),1)/'ống nhựa túi bóng (2)'!$D10,0)</f>
        <v>70000</v>
      </c>
      <c r="P10" s="407">
        <f t="array" ref="P10">IFERROR(ROUND(INDEX(FCSTSDV!$D$2:$L$2001,MATCH('ống nhựa túi bóng (2)'!$C10,FCSTSDV!$C$2:$C$2001,0),MATCH('ống nhựa túi bóng (2)'!P$3,FCSTSDV!$D$1:$L$1,0)),1)/'ống nhựa túi bóng (2)'!$D10,0)</f>
        <v>70000</v>
      </c>
      <c r="Q10" s="407">
        <f t="shared" si="0"/>
        <v>265000</v>
      </c>
    </row>
    <row r="11" spans="1:18" ht="20.100000000000001" customHeight="1">
      <c r="A11" s="818"/>
      <c r="B11" s="1072"/>
      <c r="C11" s="46" t="s">
        <v>746</v>
      </c>
      <c r="D11" s="47">
        <v>1</v>
      </c>
      <c r="E11" s="784"/>
      <c r="F11" s="784"/>
      <c r="G11" s="784"/>
      <c r="H11" s="407">
        <f t="array" ref="H11">IFERROR(ROUND(INDEX(FCSTSDV!$D$2:$L$2001,MATCH('ống nhựa túi bóng (2)'!$C11,FCSTSDV!$C$2:$C$2001,0),MATCH('ống nhựa túi bóng (2)'!H$3,FCSTSDV!$D$1:$L$1,0)),1)/'ống nhựa túi bóng (2)'!$D11,0)</f>
        <v>10000</v>
      </c>
      <c r="I11" s="407">
        <f t="array" ref="I11">IFERROR(ROUND(INDEX(FCSTSDV!$D$2:$L$2001,MATCH('ống nhựa túi bóng (2)'!$C11,FCSTSDV!$C$2:$C$2001,0),MATCH('ống nhựa túi bóng (2)'!I$3,FCSTSDV!$D$1:$L$1,0)),1)/'ống nhựa túi bóng (2)'!$D11,0)</f>
        <v>10000</v>
      </c>
      <c r="J11" s="407">
        <f t="array" ref="J11">IFERROR(ROUND(INDEX(FCSTSDV!$D$2:$L$2001,MATCH('ống nhựa túi bóng (2)'!$C11,FCSTSDV!$C$2:$C$2001,0),MATCH('ống nhựa túi bóng (2)'!J$3,FCSTSDV!$D$1:$L$1,0)),1)/'ống nhựa túi bóng (2)'!$D11,0)</f>
        <v>10000</v>
      </c>
      <c r="K11" s="407">
        <f t="array" ref="K11">IFERROR(ROUND(INDEX(FCSTSDV!$D$2:$L$2001,MATCH('ống nhựa túi bóng (2)'!$C11,FCSTSDV!$C$2:$C$2001,0),MATCH('ống nhựa túi bóng (2)'!K$3,FCSTSDV!$D$1:$L$1,0)),1)/'ống nhựa túi bóng (2)'!$D11,0)</f>
        <v>10000</v>
      </c>
      <c r="L11" s="407">
        <f t="array" ref="L11">IFERROR(ROUND(INDEX(FCSTSDV!$D$2:$L$2001,MATCH('ống nhựa túi bóng (2)'!$C11,FCSTSDV!$C$2:$C$2001,0),MATCH('ống nhựa túi bóng (2)'!L$3,FCSTSDV!$D$1:$L$1,0)),1)/'ống nhựa túi bóng (2)'!$D11,0)</f>
        <v>10000</v>
      </c>
      <c r="M11" s="407">
        <f t="array" ref="M11">IFERROR(ROUND(INDEX(FCSTSDV!$D$2:$L$2001,MATCH('ống nhựa túi bóng (2)'!$C11,FCSTSDV!$C$2:$C$2001,0),MATCH('ống nhựa túi bóng (2)'!M$3,FCSTSDV!$D$1:$L$1,0)),1)/'ống nhựa túi bóng (2)'!$D11,0)</f>
        <v>10000</v>
      </c>
      <c r="N11" s="407">
        <f t="array" ref="N11">IFERROR(ROUND(INDEX(FCSTSDV!$D$2:$L$2001,MATCH('ống nhựa túi bóng (2)'!$C11,FCSTSDV!$C$2:$C$2001,0),MATCH('ống nhựa túi bóng (2)'!N$3,FCSTSDV!$D$1:$L$1,0)),1)/'ống nhựa túi bóng (2)'!$D11,0)</f>
        <v>67000</v>
      </c>
      <c r="O11" s="407">
        <f t="array" ref="O11">IFERROR(ROUND(INDEX(FCSTSDV!$D$2:$L$2001,MATCH('ống nhựa túi bóng (2)'!$C11,FCSTSDV!$C$2:$C$2001,0),MATCH('ống nhựa túi bóng (2)'!O$3,FCSTSDV!$D$1:$L$1,0)),1)/'ống nhựa túi bóng (2)'!$D11,0)</f>
        <v>70000</v>
      </c>
      <c r="P11" s="407">
        <f t="array" ref="P11">IFERROR(ROUND(INDEX(FCSTSDV!$D$2:$L$2001,MATCH('ống nhựa túi bóng (2)'!$C11,FCSTSDV!$C$2:$C$2001,0),MATCH('ống nhựa túi bóng (2)'!P$3,FCSTSDV!$D$1:$L$1,0)),1)/'ống nhựa túi bóng (2)'!$D11,0)</f>
        <v>70000</v>
      </c>
      <c r="Q11" s="407">
        <f t="shared" si="0"/>
        <v>267000</v>
      </c>
    </row>
    <row r="12" spans="1:18" ht="20.100000000000001" customHeight="1">
      <c r="A12" s="818"/>
      <c r="B12" s="1072"/>
      <c r="C12" s="49" t="s">
        <v>686</v>
      </c>
      <c r="D12" s="47">
        <v>1</v>
      </c>
      <c r="E12" s="784"/>
      <c r="F12" s="784"/>
      <c r="G12" s="784"/>
      <c r="H12" s="407">
        <f t="array" ref="H12">IFERROR(ROUND(INDEX(FCSTSDV!$D$2:$L$2001,MATCH('ống nhựa túi bóng (2)'!$C12,FCSTSDV!$C$2:$C$2001,0),MATCH('ống nhựa túi bóng (2)'!H$3,FCSTSDV!$D$1:$L$1,0)),1)/'ống nhựa túi bóng (2)'!$D12,0)</f>
        <v>12000</v>
      </c>
      <c r="I12" s="407">
        <f t="array" ref="I12">IFERROR(ROUND(INDEX(FCSTSDV!$D$2:$L$2001,MATCH('ống nhựa túi bóng (2)'!$C12,FCSTSDV!$C$2:$C$2001,0),MATCH('ống nhựa túi bóng (2)'!I$3,FCSTSDV!$D$1:$L$1,0)),1)/'ống nhựa túi bóng (2)'!$D12,0)</f>
        <v>12000</v>
      </c>
      <c r="J12" s="407">
        <f t="array" ref="J12">IFERROR(ROUND(INDEX(FCSTSDV!$D$2:$L$2001,MATCH('ống nhựa túi bóng (2)'!$C12,FCSTSDV!$C$2:$C$2001,0),MATCH('ống nhựa túi bóng (2)'!J$3,FCSTSDV!$D$1:$L$1,0)),1)/'ống nhựa túi bóng (2)'!$D12,0)</f>
        <v>12000</v>
      </c>
      <c r="K12" s="407">
        <f t="array" ref="K12">IFERROR(ROUND(INDEX(FCSTSDV!$D$2:$L$2001,MATCH('ống nhựa túi bóng (2)'!$C12,FCSTSDV!$C$2:$C$2001,0),MATCH('ống nhựa túi bóng (2)'!K$3,FCSTSDV!$D$1:$L$1,0)),1)/'ống nhựa túi bóng (2)'!$D12,0)</f>
        <v>12000</v>
      </c>
      <c r="L12" s="407">
        <f t="array" ref="L12">IFERROR(ROUND(INDEX(FCSTSDV!$D$2:$L$2001,MATCH('ống nhựa túi bóng (2)'!$C12,FCSTSDV!$C$2:$C$2001,0),MATCH('ống nhựa túi bóng (2)'!L$3,FCSTSDV!$D$1:$L$1,0)),1)/'ống nhựa túi bóng (2)'!$D12,0)</f>
        <v>12000</v>
      </c>
      <c r="M12" s="407">
        <f t="array" ref="M12">IFERROR(ROUND(INDEX(FCSTSDV!$D$2:$L$2001,MATCH('ống nhựa túi bóng (2)'!$C12,FCSTSDV!$C$2:$C$2001,0),MATCH('ống nhựa túi bóng (2)'!M$3,FCSTSDV!$D$1:$L$1,0)),1)/'ống nhựa túi bóng (2)'!$D12,0)</f>
        <v>12000</v>
      </c>
      <c r="N12" s="407">
        <f t="array" ref="N12">IFERROR(ROUND(INDEX(FCSTSDV!$D$2:$L$2001,MATCH('ống nhựa túi bóng (2)'!$C12,FCSTSDV!$C$2:$C$2001,0),MATCH('ống nhựa túi bóng (2)'!N$3,FCSTSDV!$D$1:$L$1,0)),1)/'ống nhựa túi bóng (2)'!$D12,0)</f>
        <v>81000</v>
      </c>
      <c r="O12" s="407">
        <f t="array" ref="O12">IFERROR(ROUND(INDEX(FCSTSDV!$D$2:$L$2001,MATCH('ống nhựa túi bóng (2)'!$C12,FCSTSDV!$C$2:$C$2001,0),MATCH('ống nhựa túi bóng (2)'!O$3,FCSTSDV!$D$1:$L$1,0)),1)/'ống nhựa túi bóng (2)'!$D12,0)</f>
        <v>63000</v>
      </c>
      <c r="P12" s="407">
        <f t="array" ref="P12">IFERROR(ROUND(INDEX(FCSTSDV!$D$2:$L$2001,MATCH('ống nhựa túi bóng (2)'!$C12,FCSTSDV!$C$2:$C$2001,0),MATCH('ống nhựa túi bóng (2)'!P$3,FCSTSDV!$D$1:$L$1,0)),1)/'ống nhựa túi bóng (2)'!$D12,0)</f>
        <v>45000</v>
      </c>
      <c r="Q12" s="407">
        <f t="shared" ref="Q12:Q20" si="1">+SUM(H12:P12)</f>
        <v>261000</v>
      </c>
    </row>
    <row r="13" spans="1:18" ht="20.100000000000001" customHeight="1">
      <c r="A13" s="818"/>
      <c r="B13" s="1072"/>
      <c r="C13" s="46" t="s">
        <v>664</v>
      </c>
      <c r="D13" s="47">
        <v>1</v>
      </c>
      <c r="E13" s="784"/>
      <c r="F13" s="784"/>
      <c r="G13" s="784"/>
      <c r="H13" s="407">
        <f t="array" ref="H13">IFERROR(ROUND(INDEX(FCSTSDV!$D$2:$L$2001,MATCH('ống nhựa túi bóng (2)'!$C13,FCSTSDV!$C$2:$C$2001,0),MATCH('ống nhựa túi bóng (2)'!H$3,FCSTSDV!$D$1:$L$1,0)),1)/'ống nhựa túi bóng (2)'!$D13,0)</f>
        <v>10000</v>
      </c>
      <c r="I13" s="407">
        <f t="array" ref="I13">IFERROR(ROUND(INDEX(FCSTSDV!$D$2:$L$2001,MATCH('ống nhựa túi bóng (2)'!$C13,FCSTSDV!$C$2:$C$2001,0),MATCH('ống nhựa túi bóng (2)'!I$3,FCSTSDV!$D$1:$L$1,0)),1)/'ống nhựa túi bóng (2)'!$D13,0)</f>
        <v>10000</v>
      </c>
      <c r="J13" s="407">
        <f t="array" ref="J13">IFERROR(ROUND(INDEX(FCSTSDV!$D$2:$L$2001,MATCH('ống nhựa túi bóng (2)'!$C13,FCSTSDV!$C$2:$C$2001,0),MATCH('ống nhựa túi bóng (2)'!J$3,FCSTSDV!$D$1:$L$1,0)),1)/'ống nhựa túi bóng (2)'!$D13,0)</f>
        <v>10000</v>
      </c>
      <c r="K13" s="407">
        <f t="array" ref="K13">IFERROR(ROUND(INDEX(FCSTSDV!$D$2:$L$2001,MATCH('ống nhựa túi bóng (2)'!$C13,FCSTSDV!$C$2:$C$2001,0),MATCH('ống nhựa túi bóng (2)'!K$3,FCSTSDV!$D$1:$L$1,0)),1)/'ống nhựa túi bóng (2)'!$D13,0)</f>
        <v>10000</v>
      </c>
      <c r="L13" s="407">
        <f t="array" ref="L13">IFERROR(ROUND(INDEX(FCSTSDV!$D$2:$L$2001,MATCH('ống nhựa túi bóng (2)'!$C13,FCSTSDV!$C$2:$C$2001,0),MATCH('ống nhựa túi bóng (2)'!L$3,FCSTSDV!$D$1:$L$1,0)),1)/'ống nhựa túi bóng (2)'!$D13,0)</f>
        <v>10000</v>
      </c>
      <c r="M13" s="407">
        <f t="array" ref="M13">IFERROR(ROUND(INDEX(FCSTSDV!$D$2:$L$2001,MATCH('ống nhựa túi bóng (2)'!$C13,FCSTSDV!$C$2:$C$2001,0),MATCH('ống nhựa túi bóng (2)'!M$3,FCSTSDV!$D$1:$L$1,0)),1)/'ống nhựa túi bóng (2)'!$D13,0)</f>
        <v>10000</v>
      </c>
      <c r="N13" s="407">
        <f t="array" ref="N13">IFERROR(ROUND(INDEX(FCSTSDV!$D$2:$L$2001,MATCH('ống nhựa túi bóng (2)'!$C13,FCSTSDV!$C$2:$C$2001,0),MATCH('ống nhựa túi bóng (2)'!N$3,FCSTSDV!$D$1:$L$1,0)),1)/'ống nhựa túi bóng (2)'!$D13,0)</f>
        <v>68000</v>
      </c>
      <c r="O13" s="407">
        <f t="array" ref="O13">IFERROR(ROUND(INDEX(FCSTSDV!$D$2:$L$2001,MATCH('ống nhựa túi bóng (2)'!$C13,FCSTSDV!$C$2:$C$2001,0),MATCH('ống nhựa túi bóng (2)'!O$3,FCSTSDV!$D$1:$L$1,0)),1)/'ống nhựa túi bóng (2)'!$D13,0)</f>
        <v>38000</v>
      </c>
      <c r="P13" s="407">
        <f t="array" ref="P13">IFERROR(ROUND(INDEX(FCSTSDV!$D$2:$L$2001,MATCH('ống nhựa túi bóng (2)'!$C13,FCSTSDV!$C$2:$C$2001,0),MATCH('ống nhựa túi bóng (2)'!P$3,FCSTSDV!$D$1:$L$1,0)),1)/'ống nhựa túi bóng (2)'!$D13,0)</f>
        <v>20000</v>
      </c>
      <c r="Q13" s="407">
        <f t="shared" si="1"/>
        <v>186000</v>
      </c>
    </row>
    <row r="14" spans="1:18" ht="20.100000000000001" customHeight="1">
      <c r="A14" s="818"/>
      <c r="B14" s="1072"/>
      <c r="C14" s="49" t="s">
        <v>29</v>
      </c>
      <c r="D14" s="47">
        <v>1</v>
      </c>
      <c r="E14" s="784"/>
      <c r="F14" s="784"/>
      <c r="G14" s="784"/>
      <c r="H14" s="407">
        <f t="array" ref="H14">IFERROR(ROUND(INDEX(FCSTSDV!$D$2:$L$2001,MATCH('ống nhựa túi bóng (2)'!$C14,FCSTSDV!$C$2:$C$2001,0),MATCH('ống nhựa túi bóng (2)'!H$3,FCSTSDV!$D$1:$L$1,0)),1)/'ống nhựa túi bóng (2)'!$D14,0)</f>
        <v>0</v>
      </c>
      <c r="I14" s="407">
        <f t="array" ref="I14">IFERROR(ROUND(INDEX(FCSTSDV!$D$2:$L$2001,MATCH('ống nhựa túi bóng (2)'!$C14,FCSTSDV!$C$2:$C$2001,0),MATCH('ống nhựa túi bóng (2)'!I$3,FCSTSDV!$D$1:$L$1,0)),1)/'ống nhựa túi bóng (2)'!$D14,0)</f>
        <v>15000</v>
      </c>
      <c r="J14" s="407">
        <f t="array" ref="J14">IFERROR(ROUND(INDEX(FCSTSDV!$D$2:$L$2001,MATCH('ống nhựa túi bóng (2)'!$C14,FCSTSDV!$C$2:$C$2001,0),MATCH('ống nhựa túi bóng (2)'!J$3,FCSTSDV!$D$1:$L$1,0)),1)/'ống nhựa túi bóng (2)'!$D14,0)</f>
        <v>15000</v>
      </c>
      <c r="K14" s="407">
        <f t="array" ref="K14">IFERROR(ROUND(INDEX(FCSTSDV!$D$2:$L$2001,MATCH('ống nhựa túi bóng (2)'!$C14,FCSTSDV!$C$2:$C$2001,0),MATCH('ống nhựa túi bóng (2)'!K$3,FCSTSDV!$D$1:$L$1,0)),1)/'ống nhựa túi bóng (2)'!$D14,0)</f>
        <v>15000</v>
      </c>
      <c r="L14" s="407">
        <f t="array" ref="L14">IFERROR(ROUND(INDEX(FCSTSDV!$D$2:$L$2001,MATCH('ống nhựa túi bóng (2)'!$C14,FCSTSDV!$C$2:$C$2001,0),MATCH('ống nhựa túi bóng (2)'!L$3,FCSTSDV!$D$1:$L$1,0)),1)/'ống nhựa túi bóng (2)'!$D14,0)</f>
        <v>0</v>
      </c>
      <c r="M14" s="407">
        <f t="array" ref="M14">IFERROR(ROUND(INDEX(FCSTSDV!$D$2:$L$2001,MATCH('ống nhựa túi bóng (2)'!$C14,FCSTSDV!$C$2:$C$2001,0),MATCH('ống nhựa túi bóng (2)'!M$3,FCSTSDV!$D$1:$L$1,0)),1)/'ống nhựa túi bóng (2)'!$D14,0)</f>
        <v>0</v>
      </c>
      <c r="N14" s="407">
        <f t="array" ref="N14">IFERROR(ROUND(INDEX(FCSTSDV!$D$2:$L$2001,MATCH('ống nhựa túi bóng (2)'!$C14,FCSTSDV!$C$2:$C$2001,0),MATCH('ống nhựa túi bóng (2)'!N$3,FCSTSDV!$D$1:$L$1,0)),1)/'ống nhựa túi bóng (2)'!$D14,0)</f>
        <v>45000</v>
      </c>
      <c r="O14" s="407">
        <f t="array" ref="O14">IFERROR(ROUND(INDEX(FCSTSDV!$D$2:$L$2001,MATCH('ống nhựa túi bóng (2)'!$C14,FCSTSDV!$C$2:$C$2001,0),MATCH('ống nhựa túi bóng (2)'!O$3,FCSTSDV!$D$1:$L$1,0)),1)/'ống nhựa túi bóng (2)'!$D14,0)</f>
        <v>81000</v>
      </c>
      <c r="P14" s="407">
        <f t="array" ref="P14">IFERROR(ROUND(INDEX(FCSTSDV!$D$2:$L$2001,MATCH('ống nhựa túi bóng (2)'!$C14,FCSTSDV!$C$2:$C$2001,0),MATCH('ống nhựa túi bóng (2)'!P$3,FCSTSDV!$D$1:$L$1,0)),1)/'ống nhựa túi bóng (2)'!$D14,0)</f>
        <v>0</v>
      </c>
      <c r="Q14" s="407">
        <f t="shared" si="1"/>
        <v>171000</v>
      </c>
    </row>
    <row r="15" spans="1:18" ht="20.100000000000001" customHeight="1">
      <c r="A15" s="818"/>
      <c r="B15" s="1072"/>
      <c r="C15" s="49" t="s">
        <v>206</v>
      </c>
      <c r="D15" s="47">
        <v>1</v>
      </c>
      <c r="E15" s="784"/>
      <c r="F15" s="784"/>
      <c r="G15" s="784"/>
      <c r="H15" s="407">
        <f t="array" ref="H15">IFERROR(ROUND(INDEX(FCSTSDV!$D$2:$L$2001,MATCH('ống nhựa túi bóng (2)'!$C15,FCSTSDV!$C$2:$C$2001,0),MATCH('ống nhựa túi bóng (2)'!H$3,FCSTSDV!$D$1:$L$1,0)),1)/'ống nhựa túi bóng (2)'!$D15,0)</f>
        <v>12000</v>
      </c>
      <c r="I15" s="407">
        <f t="array" ref="I15">IFERROR(ROUND(INDEX(FCSTSDV!$D$2:$L$2001,MATCH('ống nhựa túi bóng (2)'!$C15,FCSTSDV!$C$2:$C$2001,0),MATCH('ống nhựa túi bóng (2)'!I$3,FCSTSDV!$D$1:$L$1,0)),1)/'ống nhựa túi bóng (2)'!$D15,0)</f>
        <v>12000</v>
      </c>
      <c r="J15" s="407">
        <f t="array" ref="J15">IFERROR(ROUND(INDEX(FCSTSDV!$D$2:$L$2001,MATCH('ống nhựa túi bóng (2)'!$C15,FCSTSDV!$C$2:$C$2001,0),MATCH('ống nhựa túi bóng (2)'!J$3,FCSTSDV!$D$1:$L$1,0)),1)/'ống nhựa túi bóng (2)'!$D15,0)</f>
        <v>12000</v>
      </c>
      <c r="K15" s="407">
        <f t="array" ref="K15">IFERROR(ROUND(INDEX(FCSTSDV!$D$2:$L$2001,MATCH('ống nhựa túi bóng (2)'!$C15,FCSTSDV!$C$2:$C$2001,0),MATCH('ống nhựa túi bóng (2)'!K$3,FCSTSDV!$D$1:$L$1,0)),1)/'ống nhựa túi bóng (2)'!$D15,0)</f>
        <v>12000</v>
      </c>
      <c r="L15" s="407">
        <f t="array" ref="L15">IFERROR(ROUND(INDEX(FCSTSDV!$D$2:$L$2001,MATCH('ống nhựa túi bóng (2)'!$C15,FCSTSDV!$C$2:$C$2001,0),MATCH('ống nhựa túi bóng (2)'!L$3,FCSTSDV!$D$1:$L$1,0)),1)/'ống nhựa túi bóng (2)'!$D15,0)</f>
        <v>12000</v>
      </c>
      <c r="M15" s="407">
        <f t="array" ref="M15">IFERROR(ROUND(INDEX(FCSTSDV!$D$2:$L$2001,MATCH('ống nhựa túi bóng (2)'!$C15,FCSTSDV!$C$2:$C$2001,0),MATCH('ống nhựa túi bóng (2)'!M$3,FCSTSDV!$D$1:$L$1,0)),1)/'ống nhựa túi bóng (2)'!$D15,0)</f>
        <v>12000</v>
      </c>
      <c r="N15" s="407">
        <f t="array" ref="N15">IFERROR(ROUND(INDEX(FCSTSDV!$D$2:$L$2001,MATCH('ống nhựa túi bóng (2)'!$C15,FCSTSDV!$C$2:$C$2001,0),MATCH('ống nhựa túi bóng (2)'!N$3,FCSTSDV!$D$1:$L$1,0)),1)/'ống nhựa túi bóng (2)'!$D15,0)</f>
        <v>72000</v>
      </c>
      <c r="O15" s="407">
        <f t="array" ref="O15">IFERROR(ROUND(INDEX(FCSTSDV!$D$2:$L$2001,MATCH('ống nhựa túi bóng (2)'!$C15,FCSTSDV!$C$2:$C$2001,0),MATCH('ống nhựa túi bóng (2)'!O$3,FCSTSDV!$D$1:$L$1,0)),1)/'ống nhựa túi bóng (2)'!$D15,0)</f>
        <v>6000</v>
      </c>
      <c r="P15" s="407">
        <f t="array" ref="P15">IFERROR(ROUND(INDEX(FCSTSDV!$D$2:$L$2001,MATCH('ống nhựa túi bóng (2)'!$C15,FCSTSDV!$C$2:$C$2001,0),MATCH('ống nhựa túi bóng (2)'!P$3,FCSTSDV!$D$1:$L$1,0)),1)/'ống nhựa túi bóng (2)'!$D15,0)</f>
        <v>24000</v>
      </c>
      <c r="Q15" s="407">
        <f t="shared" si="1"/>
        <v>174000</v>
      </c>
    </row>
    <row r="16" spans="1:18" ht="20.100000000000001" customHeight="1">
      <c r="A16" s="818"/>
      <c r="B16" s="1072"/>
      <c r="C16" s="49" t="s">
        <v>37</v>
      </c>
      <c r="D16" s="47">
        <v>1</v>
      </c>
      <c r="E16" s="784"/>
      <c r="F16" s="784"/>
      <c r="G16" s="784"/>
      <c r="H16" s="407">
        <f t="array" ref="H16">IFERROR(ROUND(INDEX(FCSTSDV!$D$2:$L$2001,MATCH('ống nhựa túi bóng (2)'!$C16,FCSTSDV!$C$2:$C$2001,0),MATCH('ống nhựa túi bóng (2)'!H$3,FCSTSDV!$D$1:$L$1,0)),1)/'ống nhựa túi bóng (2)'!$D16,0)</f>
        <v>10000</v>
      </c>
      <c r="I16" s="407">
        <f t="array" ref="I16">IFERROR(ROUND(INDEX(FCSTSDV!$D$2:$L$2001,MATCH('ống nhựa túi bóng (2)'!$C16,FCSTSDV!$C$2:$C$2001,0),MATCH('ống nhựa túi bóng (2)'!I$3,FCSTSDV!$D$1:$L$1,0)),1)/'ống nhựa túi bóng (2)'!$D16,0)</f>
        <v>10000</v>
      </c>
      <c r="J16" s="407">
        <f t="array" ref="J16">IFERROR(ROUND(INDEX(FCSTSDV!$D$2:$L$2001,MATCH('ống nhựa túi bóng (2)'!$C16,FCSTSDV!$C$2:$C$2001,0),MATCH('ống nhựa túi bóng (2)'!J$3,FCSTSDV!$D$1:$L$1,0)),1)/'ống nhựa túi bóng (2)'!$D16,0)</f>
        <v>10000</v>
      </c>
      <c r="K16" s="407">
        <f t="array" ref="K16">IFERROR(ROUND(INDEX(FCSTSDV!$D$2:$L$2001,MATCH('ống nhựa túi bóng (2)'!$C16,FCSTSDV!$C$2:$C$2001,0),MATCH('ống nhựa túi bóng (2)'!K$3,FCSTSDV!$D$1:$L$1,0)),1)/'ống nhựa túi bóng (2)'!$D16,0)</f>
        <v>10000</v>
      </c>
      <c r="L16" s="407">
        <f t="array" ref="L16">IFERROR(ROUND(INDEX(FCSTSDV!$D$2:$L$2001,MATCH('ống nhựa túi bóng (2)'!$C16,FCSTSDV!$C$2:$C$2001,0),MATCH('ống nhựa túi bóng (2)'!L$3,FCSTSDV!$D$1:$L$1,0)),1)/'ống nhựa túi bóng (2)'!$D16,0)</f>
        <v>10000</v>
      </c>
      <c r="M16" s="407">
        <f t="array" ref="M16">IFERROR(ROUND(INDEX(FCSTSDV!$D$2:$L$2001,MATCH('ống nhựa túi bóng (2)'!$C16,FCSTSDV!$C$2:$C$2001,0),MATCH('ống nhựa túi bóng (2)'!M$3,FCSTSDV!$D$1:$L$1,0)),1)/'ống nhựa túi bóng (2)'!$D16,0)</f>
        <v>10000</v>
      </c>
      <c r="N16" s="407">
        <f t="array" ref="N16">IFERROR(ROUND(INDEX(FCSTSDV!$D$2:$L$2001,MATCH('ống nhựa túi bóng (2)'!$C16,FCSTSDV!$C$2:$C$2001,0),MATCH('ống nhựa túi bóng (2)'!N$3,FCSTSDV!$D$1:$L$1,0)),1)/'ống nhựa túi bóng (2)'!$D16,0)</f>
        <v>60000</v>
      </c>
      <c r="O16" s="407">
        <f t="array" ref="O16">IFERROR(ROUND(INDEX(FCSTSDV!$D$2:$L$2001,MATCH('ống nhựa túi bóng (2)'!$C16,FCSTSDV!$C$2:$C$2001,0),MATCH('ống nhựa túi bóng (2)'!O$3,FCSTSDV!$D$1:$L$1,0)),1)/'ống nhựa túi bóng (2)'!$D16,0)</f>
        <v>0</v>
      </c>
      <c r="P16" s="407">
        <f t="array" ref="P16">IFERROR(ROUND(INDEX(FCSTSDV!$D$2:$L$2001,MATCH('ống nhựa túi bóng (2)'!$C16,FCSTSDV!$C$2:$C$2001,0),MATCH('ống nhựa túi bóng (2)'!P$3,FCSTSDV!$D$1:$L$1,0)),1)/'ống nhựa túi bóng (2)'!$D16,0)</f>
        <v>0</v>
      </c>
      <c r="Q16" s="407">
        <f t="shared" si="1"/>
        <v>120000</v>
      </c>
    </row>
    <row r="17" spans="1:17" ht="20.100000000000001" customHeight="1">
      <c r="A17" s="818"/>
      <c r="B17" s="1072"/>
      <c r="C17" s="49" t="s">
        <v>127</v>
      </c>
      <c r="D17" s="47">
        <v>1</v>
      </c>
      <c r="E17" s="784"/>
      <c r="F17" s="784"/>
      <c r="G17" s="784"/>
      <c r="H17" s="407">
        <f t="array" ref="H17">IFERROR(ROUND(INDEX(FCSTSDV!$D$2:$L$2001,MATCH('ống nhựa túi bóng (2)'!$C17,FCSTSDV!$C$2:$C$2001,0),MATCH('ống nhựa túi bóng (2)'!H$3,FCSTSDV!$D$1:$L$1,0)),1)/'ống nhựa túi bóng (2)'!$D17,0)</f>
        <v>0</v>
      </c>
      <c r="I17" s="407">
        <f t="array" ref="I17">IFERROR(ROUND(INDEX(FCSTSDV!$D$2:$L$2001,MATCH('ống nhựa túi bóng (2)'!$C17,FCSTSDV!$C$2:$C$2001,0),MATCH('ống nhựa túi bóng (2)'!I$3,FCSTSDV!$D$1:$L$1,0)),1)/'ống nhựa túi bóng (2)'!$D17,0)</f>
        <v>0</v>
      </c>
      <c r="J17" s="407">
        <f t="array" ref="J17">IFERROR(ROUND(INDEX(FCSTSDV!$D$2:$L$2001,MATCH('ống nhựa túi bóng (2)'!$C17,FCSTSDV!$C$2:$C$2001,0),MATCH('ống nhựa túi bóng (2)'!J$3,FCSTSDV!$D$1:$L$1,0)),1)/'ống nhựa túi bóng (2)'!$D17,0)</f>
        <v>0</v>
      </c>
      <c r="K17" s="407">
        <f t="array" ref="K17">IFERROR(ROUND(INDEX(FCSTSDV!$D$2:$L$2001,MATCH('ống nhựa túi bóng (2)'!$C17,FCSTSDV!$C$2:$C$2001,0),MATCH('ống nhựa túi bóng (2)'!K$3,FCSTSDV!$D$1:$L$1,0)),1)/'ống nhựa túi bóng (2)'!$D17,0)</f>
        <v>0</v>
      </c>
      <c r="L17" s="407">
        <f t="array" ref="L17">IFERROR(ROUND(INDEX(FCSTSDV!$D$2:$L$2001,MATCH('ống nhựa túi bóng (2)'!$C17,FCSTSDV!$C$2:$C$2001,0),MATCH('ống nhựa túi bóng (2)'!L$3,FCSTSDV!$D$1:$L$1,0)),1)/'ống nhựa túi bóng (2)'!$D17,0)</f>
        <v>0</v>
      </c>
      <c r="M17" s="407">
        <f t="array" ref="M17">IFERROR(ROUND(INDEX(FCSTSDV!$D$2:$L$2001,MATCH('ống nhựa túi bóng (2)'!$C17,FCSTSDV!$C$2:$C$2001,0),MATCH('ống nhựa túi bóng (2)'!M$3,FCSTSDV!$D$1:$L$1,0)),1)/'ống nhựa túi bóng (2)'!$D17,0)</f>
        <v>0</v>
      </c>
      <c r="N17" s="407">
        <f t="array" ref="N17">IFERROR(ROUND(INDEX(FCSTSDV!$D$2:$L$2001,MATCH('ống nhựa túi bóng (2)'!$C17,FCSTSDV!$C$2:$C$2001,0),MATCH('ống nhựa túi bóng (2)'!N$3,FCSTSDV!$D$1:$L$1,0)),1)/'ống nhựa túi bóng (2)'!$D17,0)</f>
        <v>0</v>
      </c>
      <c r="O17" s="407">
        <f t="array" ref="O17">IFERROR(ROUND(INDEX(FCSTSDV!$D$2:$L$2001,MATCH('ống nhựa túi bóng (2)'!$C17,FCSTSDV!$C$2:$C$2001,0),MATCH('ống nhựa túi bóng (2)'!O$3,FCSTSDV!$D$1:$L$1,0)),1)/'ống nhựa túi bóng (2)'!$D17,0)</f>
        <v>0</v>
      </c>
      <c r="P17" s="407">
        <f t="array" ref="P17">IFERROR(ROUND(INDEX(FCSTSDV!$D$2:$L$2001,MATCH('ống nhựa túi bóng (2)'!$C17,FCSTSDV!$C$2:$C$2001,0),MATCH('ống nhựa túi bóng (2)'!P$3,FCSTSDV!$D$1:$L$1,0)),1)/'ống nhựa túi bóng (2)'!$D17,0)</f>
        <v>18900</v>
      </c>
      <c r="Q17" s="407">
        <f t="shared" si="1"/>
        <v>18900</v>
      </c>
    </row>
    <row r="18" spans="1:17" ht="20.100000000000001" customHeight="1">
      <c r="A18" s="818"/>
      <c r="B18" s="1072"/>
      <c r="C18" s="49" t="s">
        <v>128</v>
      </c>
      <c r="D18" s="47">
        <v>1</v>
      </c>
      <c r="E18" s="784"/>
      <c r="F18" s="784"/>
      <c r="G18" s="784"/>
      <c r="H18" s="407">
        <f t="array" ref="H18">IFERROR(ROUND(INDEX(FCSTSDV!$D$2:$L$2001,MATCH('ống nhựa túi bóng (2)'!$C18,FCSTSDV!$C$2:$C$2001,0),MATCH('ống nhựa túi bóng (2)'!H$3,FCSTSDV!$D$1:$L$1,0)),1)/'ống nhựa túi bóng (2)'!$D18,0)</f>
        <v>0</v>
      </c>
      <c r="I18" s="407">
        <f t="array" ref="I18">IFERROR(ROUND(INDEX(FCSTSDV!$D$2:$L$2001,MATCH('ống nhựa túi bóng (2)'!$C18,FCSTSDV!$C$2:$C$2001,0),MATCH('ống nhựa túi bóng (2)'!I$3,FCSTSDV!$D$1:$L$1,0)),1)/'ống nhựa túi bóng (2)'!$D18,0)</f>
        <v>0</v>
      </c>
      <c r="J18" s="407">
        <f t="array" ref="J18">IFERROR(ROUND(INDEX(FCSTSDV!$D$2:$L$2001,MATCH('ống nhựa túi bóng (2)'!$C18,FCSTSDV!$C$2:$C$2001,0),MATCH('ống nhựa túi bóng (2)'!J$3,FCSTSDV!$D$1:$L$1,0)),1)/'ống nhựa túi bóng (2)'!$D18,0)</f>
        <v>0</v>
      </c>
      <c r="K18" s="407">
        <f t="array" ref="K18">IFERROR(ROUND(INDEX(FCSTSDV!$D$2:$L$2001,MATCH('ống nhựa túi bóng (2)'!$C18,FCSTSDV!$C$2:$C$2001,0),MATCH('ống nhựa túi bóng (2)'!K$3,FCSTSDV!$D$1:$L$1,0)),1)/'ống nhựa túi bóng (2)'!$D18,0)</f>
        <v>0</v>
      </c>
      <c r="L18" s="407">
        <f t="array" ref="L18">IFERROR(ROUND(INDEX(FCSTSDV!$D$2:$L$2001,MATCH('ống nhựa túi bóng (2)'!$C18,FCSTSDV!$C$2:$C$2001,0),MATCH('ống nhựa túi bóng (2)'!L$3,FCSTSDV!$D$1:$L$1,0)),1)/'ống nhựa túi bóng (2)'!$D18,0)</f>
        <v>0</v>
      </c>
      <c r="M18" s="407">
        <f t="array" ref="M18">IFERROR(ROUND(INDEX(FCSTSDV!$D$2:$L$2001,MATCH('ống nhựa túi bóng (2)'!$C18,FCSTSDV!$C$2:$C$2001,0),MATCH('ống nhựa túi bóng (2)'!M$3,FCSTSDV!$D$1:$L$1,0)),1)/'ống nhựa túi bóng (2)'!$D18,0)</f>
        <v>0</v>
      </c>
      <c r="N18" s="407">
        <f t="array" ref="N18">IFERROR(ROUND(INDEX(FCSTSDV!$D$2:$L$2001,MATCH('ống nhựa túi bóng (2)'!$C18,FCSTSDV!$C$2:$C$2001,0),MATCH('ống nhựa túi bóng (2)'!N$3,FCSTSDV!$D$1:$L$1,0)),1)/'ống nhựa túi bóng (2)'!$D18,0)</f>
        <v>0</v>
      </c>
      <c r="O18" s="407">
        <f t="array" ref="O18">IFERROR(ROUND(INDEX(FCSTSDV!$D$2:$L$2001,MATCH('ống nhựa túi bóng (2)'!$C18,FCSTSDV!$C$2:$C$2001,0),MATCH('ống nhựa túi bóng (2)'!O$3,FCSTSDV!$D$1:$L$1,0)),1)/'ống nhựa túi bóng (2)'!$D18,0)</f>
        <v>0</v>
      </c>
      <c r="P18" s="407">
        <f t="array" ref="P18">IFERROR(ROUND(INDEX(FCSTSDV!$D$2:$L$2001,MATCH('ống nhựa túi bóng (2)'!$C18,FCSTSDV!$C$2:$C$2001,0),MATCH('ống nhựa túi bóng (2)'!P$3,FCSTSDV!$D$1:$L$1,0)),1)/'ống nhựa túi bóng (2)'!$D18,0)</f>
        <v>26250</v>
      </c>
      <c r="Q18" s="407">
        <f t="shared" si="1"/>
        <v>26250</v>
      </c>
    </row>
    <row r="19" spans="1:17" ht="20.100000000000001" customHeight="1">
      <c r="A19" s="818"/>
      <c r="B19" s="1072"/>
      <c r="C19" s="49" t="s">
        <v>129</v>
      </c>
      <c r="D19" s="47">
        <v>1</v>
      </c>
      <c r="E19" s="784"/>
      <c r="F19" s="784"/>
      <c r="G19" s="784"/>
      <c r="H19" s="407">
        <f t="array" ref="H19">IFERROR(ROUND(INDEX(FCSTSDV!$D$2:$L$2001,MATCH('ống nhựa túi bóng (2)'!$C19,FCSTSDV!$C$2:$C$2001,0),MATCH('ống nhựa túi bóng (2)'!H$3,FCSTSDV!$D$1:$L$1,0)),1)/'ống nhựa túi bóng (2)'!$D19,0)</f>
        <v>0</v>
      </c>
      <c r="I19" s="407">
        <f t="array" ref="I19">IFERROR(ROUND(INDEX(FCSTSDV!$D$2:$L$2001,MATCH('ống nhựa túi bóng (2)'!$C19,FCSTSDV!$C$2:$C$2001,0),MATCH('ống nhựa túi bóng (2)'!I$3,FCSTSDV!$D$1:$L$1,0)),1)/'ống nhựa túi bóng (2)'!$D19,0)</f>
        <v>0</v>
      </c>
      <c r="J19" s="407">
        <f t="array" ref="J19">IFERROR(ROUND(INDEX(FCSTSDV!$D$2:$L$2001,MATCH('ống nhựa túi bóng (2)'!$C19,FCSTSDV!$C$2:$C$2001,0),MATCH('ống nhựa túi bóng (2)'!J$3,FCSTSDV!$D$1:$L$1,0)),1)/'ống nhựa túi bóng (2)'!$D19,0)</f>
        <v>10500</v>
      </c>
      <c r="K19" s="407">
        <f t="array" ref="K19">IFERROR(ROUND(INDEX(FCSTSDV!$D$2:$L$2001,MATCH('ống nhựa túi bóng (2)'!$C19,FCSTSDV!$C$2:$C$2001,0),MATCH('ống nhựa túi bóng (2)'!K$3,FCSTSDV!$D$1:$L$1,0)),1)/'ống nhựa túi bóng (2)'!$D19,0)</f>
        <v>10500</v>
      </c>
      <c r="L19" s="407">
        <f t="array" ref="L19">IFERROR(ROUND(INDEX(FCSTSDV!$D$2:$L$2001,MATCH('ống nhựa túi bóng (2)'!$C19,FCSTSDV!$C$2:$C$2001,0),MATCH('ống nhựa túi bóng (2)'!L$3,FCSTSDV!$D$1:$L$1,0)),1)/'ống nhựa túi bóng (2)'!$D19,0)</f>
        <v>10500</v>
      </c>
      <c r="M19" s="407">
        <f t="array" ref="M19">IFERROR(ROUND(INDEX(FCSTSDV!$D$2:$L$2001,MATCH('ống nhựa túi bóng (2)'!$C19,FCSTSDV!$C$2:$C$2001,0),MATCH('ống nhựa túi bóng (2)'!M$3,FCSTSDV!$D$1:$L$1,0)),1)/'ống nhựa túi bóng (2)'!$D19,0)</f>
        <v>10500</v>
      </c>
      <c r="N19" s="407">
        <f t="array" ref="N19">IFERROR(ROUND(INDEX(FCSTSDV!$D$2:$L$2001,MATCH('ống nhựa túi bóng (2)'!$C19,FCSTSDV!$C$2:$C$2001,0),MATCH('ống nhựa túi bóng (2)'!N$3,FCSTSDV!$D$1:$L$1,0)),1)/'ống nhựa túi bóng (2)'!$D19,0)</f>
        <v>42000</v>
      </c>
      <c r="O19" s="407">
        <f t="array" ref="O19">IFERROR(ROUND(INDEX(FCSTSDV!$D$2:$L$2001,MATCH('ống nhựa túi bóng (2)'!$C19,FCSTSDV!$C$2:$C$2001,0),MATCH('ống nhựa túi bóng (2)'!O$3,FCSTSDV!$D$1:$L$1,0)),1)/'ống nhựa túi bóng (2)'!$D19,0)</f>
        <v>59500</v>
      </c>
      <c r="P19" s="407">
        <f t="array" ref="P19">IFERROR(ROUND(INDEX(FCSTSDV!$D$2:$L$2001,MATCH('ống nhựa túi bóng (2)'!$C19,FCSTSDV!$C$2:$C$2001,0),MATCH('ống nhựa túi bóng (2)'!P$3,FCSTSDV!$D$1:$L$1,0)),1)/'ống nhựa túi bóng (2)'!$D19,0)</f>
        <v>80500</v>
      </c>
      <c r="Q19" s="407">
        <f t="shared" si="1"/>
        <v>224000</v>
      </c>
    </row>
    <row r="20" spans="1:17" ht="20.100000000000001" customHeight="1">
      <c r="A20" s="818"/>
      <c r="B20" s="1072"/>
      <c r="C20" s="49" t="s">
        <v>130</v>
      </c>
      <c r="D20" s="47">
        <v>1</v>
      </c>
      <c r="E20" s="784"/>
      <c r="F20" s="784"/>
      <c r="G20" s="784"/>
      <c r="H20" s="407">
        <f t="array" ref="H20">IFERROR(ROUND(INDEX(FCSTSDV!$D$2:$L$2001,MATCH('ống nhựa túi bóng (2)'!$C20,FCSTSDV!$C$2:$C$2001,0),MATCH('ống nhựa túi bóng (2)'!H$3,FCSTSDV!$D$1:$L$1,0)),1)/'ống nhựa túi bóng (2)'!$D20,0)</f>
        <v>10000</v>
      </c>
      <c r="I20" s="407">
        <f t="array" ref="I20">IFERROR(ROUND(INDEX(FCSTSDV!$D$2:$L$2001,MATCH('ống nhựa túi bóng (2)'!$C20,FCSTSDV!$C$2:$C$2001,0),MATCH('ống nhựa túi bóng (2)'!I$3,FCSTSDV!$D$1:$L$1,0)),1)/'ống nhựa túi bóng (2)'!$D20,0)</f>
        <v>10000</v>
      </c>
      <c r="J20" s="407">
        <f t="array" ref="J20">IFERROR(ROUND(INDEX(FCSTSDV!$D$2:$L$2001,MATCH('ống nhựa túi bóng (2)'!$C20,FCSTSDV!$C$2:$C$2001,0),MATCH('ống nhựa túi bóng (2)'!J$3,FCSTSDV!$D$1:$L$1,0)),1)/'ống nhựa túi bóng (2)'!$D20,0)</f>
        <v>10000</v>
      </c>
      <c r="K20" s="407">
        <f t="array" ref="K20">IFERROR(ROUND(INDEX(FCSTSDV!$D$2:$L$2001,MATCH('ống nhựa túi bóng (2)'!$C20,FCSTSDV!$C$2:$C$2001,0),MATCH('ống nhựa túi bóng (2)'!K$3,FCSTSDV!$D$1:$L$1,0)),1)/'ống nhựa túi bóng (2)'!$D20,0)</f>
        <v>10000</v>
      </c>
      <c r="L20" s="407">
        <f t="array" ref="L20">IFERROR(ROUND(INDEX(FCSTSDV!$D$2:$L$2001,MATCH('ống nhựa túi bóng (2)'!$C20,FCSTSDV!$C$2:$C$2001,0),MATCH('ống nhựa túi bóng (2)'!L$3,FCSTSDV!$D$1:$L$1,0)),1)/'ống nhựa túi bóng (2)'!$D20,0)</f>
        <v>10000</v>
      </c>
      <c r="M20" s="407">
        <f t="array" ref="M20">IFERROR(ROUND(INDEX(FCSTSDV!$D$2:$L$2001,MATCH('ống nhựa túi bóng (2)'!$C20,FCSTSDV!$C$2:$C$2001,0),MATCH('ống nhựa túi bóng (2)'!M$3,FCSTSDV!$D$1:$L$1,0)),1)/'ống nhựa túi bóng (2)'!$D20,0)</f>
        <v>10000</v>
      </c>
      <c r="N20" s="407">
        <f t="array" ref="N20">IFERROR(ROUND(INDEX(FCSTSDV!$D$2:$L$2001,MATCH('ống nhựa túi bóng (2)'!$C20,FCSTSDV!$C$2:$C$2001,0),MATCH('ống nhựa túi bóng (2)'!N$3,FCSTSDV!$D$1:$L$1,0)),1)/'ống nhựa túi bóng (2)'!$D20,0)</f>
        <v>69000</v>
      </c>
      <c r="O20" s="407">
        <f t="array" ref="O20">IFERROR(ROUND(INDEX(FCSTSDV!$D$2:$L$2001,MATCH('ống nhựa túi bóng (2)'!$C20,FCSTSDV!$C$2:$C$2001,0),MATCH('ống nhựa túi bóng (2)'!O$3,FCSTSDV!$D$1:$L$1,0)),1)/'ống nhựa túi bóng (2)'!$D20,0)</f>
        <v>49000</v>
      </c>
      <c r="P20" s="407">
        <f t="array" ref="P20">IFERROR(ROUND(INDEX(FCSTSDV!$D$2:$L$2001,MATCH('ống nhựa túi bóng (2)'!$C20,FCSTSDV!$C$2:$C$2001,0),MATCH('ống nhựa túi bóng (2)'!P$3,FCSTSDV!$D$1:$L$1,0)),1)/'ống nhựa túi bóng (2)'!$D20,0)</f>
        <v>20000</v>
      </c>
      <c r="Q20" s="407">
        <f t="shared" si="1"/>
        <v>198000</v>
      </c>
    </row>
    <row r="21" spans="1:17" ht="20.100000000000001" customHeight="1">
      <c r="A21" s="818"/>
      <c r="B21" s="1072"/>
      <c r="C21" s="49" t="s">
        <v>738</v>
      </c>
      <c r="D21" s="47">
        <v>1</v>
      </c>
      <c r="E21" s="784"/>
      <c r="F21" s="784"/>
      <c r="G21" s="784"/>
      <c r="H21" s="407">
        <f t="array" ref="H21">IFERROR(ROUND(INDEX(FCSTSDV!$D$2:$L$2001,MATCH('ống nhựa túi bóng (2)'!$C21,FCSTSDV!$C$2:$C$2001,0),MATCH('ống nhựa túi bóng (2)'!H$3,FCSTSDV!$D$1:$L$1,0)),1)/'ống nhựa túi bóng (2)'!$D21,0)</f>
        <v>0</v>
      </c>
      <c r="I21" s="407">
        <f t="array" ref="I21">IFERROR(ROUND(INDEX(FCSTSDV!$D$2:$L$2001,MATCH('ống nhựa túi bóng (2)'!$C21,FCSTSDV!$C$2:$C$2001,0),MATCH('ống nhựa túi bóng (2)'!I$3,FCSTSDV!$D$1:$L$1,0)),1)/'ống nhựa túi bóng (2)'!$D21,0)</f>
        <v>9000</v>
      </c>
      <c r="J21" s="407">
        <f t="array" ref="J21">IFERROR(ROUND(INDEX(FCSTSDV!$D$2:$L$2001,MATCH('ống nhựa túi bóng (2)'!$C21,FCSTSDV!$C$2:$C$2001,0),MATCH('ống nhựa túi bóng (2)'!J$3,FCSTSDV!$D$1:$L$1,0)),1)/'ống nhựa túi bóng (2)'!$D21,0)</f>
        <v>6800</v>
      </c>
      <c r="K21" s="407">
        <f t="array" ref="K21">IFERROR(ROUND(INDEX(FCSTSDV!$D$2:$L$2001,MATCH('ống nhựa túi bóng (2)'!$C21,FCSTSDV!$C$2:$C$2001,0),MATCH('ống nhựa túi bóng (2)'!K$3,FCSTSDV!$D$1:$L$1,0)),1)/'ống nhựa túi bóng (2)'!$D21,0)</f>
        <v>0</v>
      </c>
      <c r="L21" s="407">
        <f t="array" ref="L21">IFERROR(ROUND(INDEX(FCSTSDV!$D$2:$L$2001,MATCH('ống nhựa túi bóng (2)'!$C21,FCSTSDV!$C$2:$C$2001,0),MATCH('ống nhựa túi bóng (2)'!L$3,FCSTSDV!$D$1:$L$1,0)),1)/'ống nhựa túi bóng (2)'!$D21,0)</f>
        <v>0</v>
      </c>
      <c r="M21" s="407">
        <f t="array" ref="M21">IFERROR(ROUND(INDEX(FCSTSDV!$D$2:$L$2001,MATCH('ống nhựa túi bóng (2)'!$C21,FCSTSDV!$C$2:$C$2001,0),MATCH('ống nhựa túi bóng (2)'!M$3,FCSTSDV!$D$1:$L$1,0)),1)/'ống nhựa túi bóng (2)'!$D21,0)</f>
        <v>0</v>
      </c>
      <c r="N21" s="407">
        <f t="array" ref="N21">IFERROR(ROUND(INDEX(FCSTSDV!$D$2:$L$2001,MATCH('ống nhựa túi bóng (2)'!$C21,FCSTSDV!$C$2:$C$2001,0),MATCH('ống nhựa túi bóng (2)'!N$3,FCSTSDV!$D$1:$L$1,0)),1)/'ống nhựa túi bóng (2)'!$D21,0)</f>
        <v>15800</v>
      </c>
      <c r="O21" s="407">
        <f t="array" ref="O21">IFERROR(ROUND(INDEX(FCSTSDV!$D$2:$L$2001,MATCH('ống nhựa túi bóng (2)'!$C21,FCSTSDV!$C$2:$C$2001,0),MATCH('ống nhựa túi bóng (2)'!O$3,FCSTSDV!$D$1:$L$1,0)),1)/'ống nhựa túi bóng (2)'!$D21,0)</f>
        <v>0</v>
      </c>
      <c r="P21" s="407">
        <f t="array" ref="P21">IFERROR(ROUND(INDEX(FCSTSDV!$D$2:$L$2001,MATCH('ống nhựa túi bóng (2)'!$C21,FCSTSDV!$C$2:$C$2001,0),MATCH('ống nhựa túi bóng (2)'!P$3,FCSTSDV!$D$1:$L$1,0)),1)/'ống nhựa túi bóng (2)'!$D21,0)</f>
        <v>0</v>
      </c>
      <c r="Q21" s="407">
        <f t="shared" ref="Q21:Q26" si="2">+SUM(H21:P21)</f>
        <v>31600</v>
      </c>
    </row>
    <row r="22" spans="1:17" ht="20.100000000000001" customHeight="1">
      <c r="A22" s="818"/>
      <c r="B22" s="1072"/>
      <c r="C22" s="49" t="s">
        <v>762</v>
      </c>
      <c r="D22" s="47">
        <v>1</v>
      </c>
      <c r="E22" s="784"/>
      <c r="F22" s="784"/>
      <c r="G22" s="784"/>
      <c r="H22" s="407">
        <f t="array" ref="H22">IFERROR(ROUND(INDEX(FCSTSDV!$D$2:$L$2001,MATCH('ống nhựa túi bóng (2)'!$C22,FCSTSDV!$C$2:$C$2001,0),MATCH('ống nhựa túi bóng (2)'!H$3,FCSTSDV!$D$1:$L$1,0)),1)/'ống nhựa túi bóng (2)'!$D22,0)</f>
        <v>0</v>
      </c>
      <c r="I22" s="407">
        <f t="array" ref="I22">IFERROR(ROUND(INDEX(FCSTSDV!$D$2:$L$2001,MATCH('ống nhựa túi bóng (2)'!$C22,FCSTSDV!$C$2:$C$2001,0),MATCH('ống nhựa túi bóng (2)'!I$3,FCSTSDV!$D$1:$L$1,0)),1)/'ống nhựa túi bóng (2)'!$D22,0)</f>
        <v>0</v>
      </c>
      <c r="J22" s="407">
        <f t="array" ref="J22">IFERROR(ROUND(INDEX(FCSTSDV!$D$2:$L$2001,MATCH('ống nhựa túi bóng (2)'!$C22,FCSTSDV!$C$2:$C$2001,0),MATCH('ống nhựa túi bóng (2)'!J$3,FCSTSDV!$D$1:$L$1,0)),1)/'ống nhựa túi bóng (2)'!$D22,0)</f>
        <v>0</v>
      </c>
      <c r="K22" s="407">
        <f t="array" ref="K22">IFERROR(ROUND(INDEX(FCSTSDV!$D$2:$L$2001,MATCH('ống nhựa túi bóng (2)'!$C22,FCSTSDV!$C$2:$C$2001,0),MATCH('ống nhựa túi bóng (2)'!K$3,FCSTSDV!$D$1:$L$1,0)),1)/'ống nhựa túi bóng (2)'!$D22,0)</f>
        <v>0</v>
      </c>
      <c r="L22" s="407">
        <f t="array" ref="L22">IFERROR(ROUND(INDEX(FCSTSDV!$D$2:$L$2001,MATCH('ống nhựa túi bóng (2)'!$C22,FCSTSDV!$C$2:$C$2001,0),MATCH('ống nhựa túi bóng (2)'!L$3,FCSTSDV!$D$1:$L$1,0)),1)/'ống nhựa túi bóng (2)'!$D22,0)</f>
        <v>0</v>
      </c>
      <c r="M22" s="407">
        <f t="array" ref="M22">IFERROR(ROUND(INDEX(FCSTSDV!$D$2:$L$2001,MATCH('ống nhựa túi bóng (2)'!$C22,FCSTSDV!$C$2:$C$2001,0),MATCH('ống nhựa túi bóng (2)'!M$3,FCSTSDV!$D$1:$L$1,0)),1)/'ống nhựa túi bóng (2)'!$D22,0)</f>
        <v>0</v>
      </c>
      <c r="N22" s="407">
        <f t="array" ref="N22">IFERROR(ROUND(INDEX(FCSTSDV!$D$2:$L$2001,MATCH('ống nhựa túi bóng (2)'!$C22,FCSTSDV!$C$2:$C$2001,0),MATCH('ống nhựa túi bóng (2)'!N$3,FCSTSDV!$D$1:$L$1,0)),1)/'ống nhựa túi bóng (2)'!$D22,0)</f>
        <v>0</v>
      </c>
      <c r="O22" s="407">
        <f t="array" ref="O22">IFERROR(ROUND(INDEX(FCSTSDV!$D$2:$L$2001,MATCH('ống nhựa túi bóng (2)'!$C22,FCSTSDV!$C$2:$C$2001,0),MATCH('ống nhựa túi bóng (2)'!O$3,FCSTSDV!$D$1:$L$1,0)),1)/'ống nhựa túi bóng (2)'!$D22,0)</f>
        <v>18000</v>
      </c>
      <c r="P22" s="407">
        <f t="array" ref="P22">IFERROR(ROUND(INDEX(FCSTSDV!$D$2:$L$2001,MATCH('ống nhựa túi bóng (2)'!$C22,FCSTSDV!$C$2:$C$2001,0),MATCH('ống nhựa túi bóng (2)'!P$3,FCSTSDV!$D$1:$L$1,0)),1)/'ống nhựa túi bóng (2)'!$D22,0)</f>
        <v>57000</v>
      </c>
      <c r="Q22" s="407">
        <f t="shared" si="2"/>
        <v>75000</v>
      </c>
    </row>
    <row r="23" spans="1:17" ht="20.100000000000001" customHeight="1">
      <c r="A23" s="818"/>
      <c r="B23" s="1072"/>
      <c r="C23" s="49" t="s">
        <v>761</v>
      </c>
      <c r="D23" s="47">
        <v>1</v>
      </c>
      <c r="E23" s="784"/>
      <c r="F23" s="784"/>
      <c r="G23" s="784"/>
      <c r="H23" s="407">
        <f t="array" ref="H23">IFERROR(ROUND(INDEX(FCSTSDV!$D$2:$L$2001,MATCH('ống nhựa túi bóng (2)'!$C23,FCSTSDV!$C$2:$C$2001,0),MATCH('ống nhựa túi bóng (2)'!H$3,FCSTSDV!$D$1:$L$1,0)),1)/'ống nhựa túi bóng (2)'!$D23,0)</f>
        <v>0</v>
      </c>
      <c r="I23" s="407">
        <f t="array" ref="I23">IFERROR(ROUND(INDEX(FCSTSDV!$D$2:$L$2001,MATCH('ống nhựa túi bóng (2)'!$C23,FCSTSDV!$C$2:$C$2001,0),MATCH('ống nhựa túi bóng (2)'!I$3,FCSTSDV!$D$1:$L$1,0)),1)/'ống nhựa túi bóng (2)'!$D23,0)</f>
        <v>0</v>
      </c>
      <c r="J23" s="407">
        <f t="array" ref="J23">IFERROR(ROUND(INDEX(FCSTSDV!$D$2:$L$2001,MATCH('ống nhựa túi bóng (2)'!$C23,FCSTSDV!$C$2:$C$2001,0),MATCH('ống nhựa túi bóng (2)'!J$3,FCSTSDV!$D$1:$L$1,0)),1)/'ống nhựa túi bóng (2)'!$D23,0)</f>
        <v>0</v>
      </c>
      <c r="K23" s="407">
        <f t="array" ref="K23">IFERROR(ROUND(INDEX(FCSTSDV!$D$2:$L$2001,MATCH('ống nhựa túi bóng (2)'!$C23,FCSTSDV!$C$2:$C$2001,0),MATCH('ống nhựa túi bóng (2)'!K$3,FCSTSDV!$D$1:$L$1,0)),1)/'ống nhựa túi bóng (2)'!$D23,0)</f>
        <v>0</v>
      </c>
      <c r="L23" s="407">
        <f t="array" ref="L23">IFERROR(ROUND(INDEX(FCSTSDV!$D$2:$L$2001,MATCH('ống nhựa túi bóng (2)'!$C23,FCSTSDV!$C$2:$C$2001,0),MATCH('ống nhựa túi bóng (2)'!L$3,FCSTSDV!$D$1:$L$1,0)),1)/'ống nhựa túi bóng (2)'!$D23,0)</f>
        <v>0</v>
      </c>
      <c r="M23" s="407">
        <f t="array" ref="M23">IFERROR(ROUND(INDEX(FCSTSDV!$D$2:$L$2001,MATCH('ống nhựa túi bóng (2)'!$C23,FCSTSDV!$C$2:$C$2001,0),MATCH('ống nhựa túi bóng (2)'!M$3,FCSTSDV!$D$1:$L$1,0)),1)/'ống nhựa túi bóng (2)'!$D23,0)</f>
        <v>0</v>
      </c>
      <c r="N23" s="407">
        <f t="array" ref="N23">IFERROR(ROUND(INDEX(FCSTSDV!$D$2:$L$2001,MATCH('ống nhựa túi bóng (2)'!$C23,FCSTSDV!$C$2:$C$2001,0),MATCH('ống nhựa túi bóng (2)'!N$3,FCSTSDV!$D$1:$L$1,0)),1)/'ống nhựa túi bóng (2)'!$D23,0)</f>
        <v>0</v>
      </c>
      <c r="O23" s="407">
        <f t="array" ref="O23">IFERROR(ROUND(INDEX(FCSTSDV!$D$2:$L$2001,MATCH('ống nhựa túi bóng (2)'!$C23,FCSTSDV!$C$2:$C$2001,0),MATCH('ống nhựa túi bóng (2)'!O$3,FCSTSDV!$D$1:$L$1,0)),1)/'ống nhựa túi bóng (2)'!$D23,0)</f>
        <v>9000</v>
      </c>
      <c r="P23" s="407">
        <f t="array" ref="P23">IFERROR(ROUND(INDEX(FCSTSDV!$D$2:$L$2001,MATCH('ống nhựa túi bóng (2)'!$C23,FCSTSDV!$C$2:$C$2001,0),MATCH('ống nhựa túi bóng (2)'!P$3,FCSTSDV!$D$1:$L$1,0)),1)/'ống nhựa túi bóng (2)'!$D23,0)</f>
        <v>45000</v>
      </c>
      <c r="Q23" s="407">
        <f t="shared" si="2"/>
        <v>54000</v>
      </c>
    </row>
    <row r="24" spans="1:17" ht="20.100000000000001" customHeight="1">
      <c r="A24" s="818"/>
      <c r="B24" s="1072"/>
      <c r="C24" s="49" t="s">
        <v>133</v>
      </c>
      <c r="D24" s="47">
        <v>1</v>
      </c>
      <c r="E24" s="784"/>
      <c r="F24" s="784"/>
      <c r="G24" s="784"/>
      <c r="H24" s="407">
        <f t="array" ref="H24">IFERROR(ROUND(INDEX(FCSTSDV!$D$2:$L$2001,MATCH('ống nhựa túi bóng (2)'!$C24,FCSTSDV!$C$2:$C$2001,0),MATCH('ống nhựa túi bóng (2)'!H$3,FCSTSDV!$D$1:$L$1,0)),1)/'ống nhựa túi bóng (2)'!$D24,0)</f>
        <v>20000</v>
      </c>
      <c r="I24" s="407">
        <f t="array" ref="I24">IFERROR(ROUND(INDEX(FCSTSDV!$D$2:$L$2001,MATCH('ống nhựa túi bóng (2)'!$C24,FCSTSDV!$C$2:$C$2001,0),MATCH('ống nhựa túi bóng (2)'!I$3,FCSTSDV!$D$1:$L$1,0)),1)/'ống nhựa túi bóng (2)'!$D24,0)</f>
        <v>20000</v>
      </c>
      <c r="J24" s="407">
        <f t="array" ref="J24">IFERROR(ROUND(INDEX(FCSTSDV!$D$2:$L$2001,MATCH('ống nhựa túi bóng (2)'!$C24,FCSTSDV!$C$2:$C$2001,0),MATCH('ống nhựa túi bóng (2)'!J$3,FCSTSDV!$D$1:$L$1,0)),1)/'ống nhựa túi bóng (2)'!$D24,0)</f>
        <v>20000</v>
      </c>
      <c r="K24" s="407">
        <f t="array" ref="K24">IFERROR(ROUND(INDEX(FCSTSDV!$D$2:$L$2001,MATCH('ống nhựa túi bóng (2)'!$C24,FCSTSDV!$C$2:$C$2001,0),MATCH('ống nhựa túi bóng (2)'!K$3,FCSTSDV!$D$1:$L$1,0)),1)/'ống nhựa túi bóng (2)'!$D24,0)</f>
        <v>20000</v>
      </c>
      <c r="L24" s="407">
        <f t="array" ref="L24">IFERROR(ROUND(INDEX(FCSTSDV!$D$2:$L$2001,MATCH('ống nhựa túi bóng (2)'!$C24,FCSTSDV!$C$2:$C$2001,0),MATCH('ống nhựa túi bóng (2)'!L$3,FCSTSDV!$D$1:$L$1,0)),1)/'ống nhựa túi bóng (2)'!$D24,0)</f>
        <v>20000</v>
      </c>
      <c r="M24" s="407">
        <f t="array" ref="M24">IFERROR(ROUND(INDEX(FCSTSDV!$D$2:$L$2001,MATCH('ống nhựa túi bóng (2)'!$C24,FCSTSDV!$C$2:$C$2001,0),MATCH('ống nhựa túi bóng (2)'!M$3,FCSTSDV!$D$1:$L$1,0)),1)/'ống nhựa túi bóng (2)'!$D24,0)</f>
        <v>10000</v>
      </c>
      <c r="N24" s="407">
        <f t="array" ref="N24">IFERROR(ROUND(INDEX(FCSTSDV!$D$2:$L$2001,MATCH('ống nhựa túi bóng (2)'!$C24,FCSTSDV!$C$2:$C$2001,0),MATCH('ống nhựa túi bóng (2)'!N$3,FCSTSDV!$D$1:$L$1,0)),1)/'ống nhựa túi bóng (2)'!$D24,0)</f>
        <v>125000</v>
      </c>
      <c r="O24" s="407">
        <f t="array" ref="O24">IFERROR(ROUND(INDEX(FCSTSDV!$D$2:$L$2001,MATCH('ống nhựa túi bóng (2)'!$C24,FCSTSDV!$C$2:$C$2001,0),MATCH('ống nhựa túi bóng (2)'!O$3,FCSTSDV!$D$1:$L$1,0)),1)/'ống nhựa túi bóng (2)'!$D24,0)</f>
        <v>130000</v>
      </c>
      <c r="P24" s="407">
        <f t="array" ref="P24">IFERROR(ROUND(INDEX(FCSTSDV!$D$2:$L$2001,MATCH('ống nhựa túi bóng (2)'!$C24,FCSTSDV!$C$2:$C$2001,0),MATCH('ống nhựa túi bóng (2)'!P$3,FCSTSDV!$D$1:$L$1,0)),1)/'ống nhựa túi bóng (2)'!$D24,0)</f>
        <v>130000</v>
      </c>
      <c r="Q24" s="407">
        <f t="shared" si="2"/>
        <v>495000</v>
      </c>
    </row>
    <row r="25" spans="1:17" ht="18.75" customHeight="1">
      <c r="A25" s="818"/>
      <c r="B25" s="1072"/>
      <c r="C25" s="49" t="s">
        <v>687</v>
      </c>
      <c r="D25" s="47">
        <v>1</v>
      </c>
      <c r="E25" s="784"/>
      <c r="F25" s="784"/>
      <c r="G25" s="784"/>
      <c r="H25" s="407">
        <f t="array" ref="H25">IFERROR(ROUND(INDEX(FCSTSDV!$D$2:$L$2001,MATCH('ống nhựa túi bóng (2)'!$C25,FCSTSDV!$C$2:$C$2001,0),MATCH('ống nhựa túi bóng (2)'!H$3,FCSTSDV!$D$1:$L$1,0)),1)/'ống nhựa túi bóng (2)'!$D25,0)</f>
        <v>9000</v>
      </c>
      <c r="I25" s="407">
        <f t="array" ref="I25">IFERROR(ROUND(INDEX(FCSTSDV!$D$2:$L$2001,MATCH('ống nhựa túi bóng (2)'!$C25,FCSTSDV!$C$2:$C$2001,0),MATCH('ống nhựa túi bóng (2)'!I$3,FCSTSDV!$D$1:$L$1,0)),1)/'ống nhựa túi bóng (2)'!$D25,0)</f>
        <v>15000</v>
      </c>
      <c r="J25" s="407">
        <f t="array" ref="J25">IFERROR(ROUND(INDEX(FCSTSDV!$D$2:$L$2001,MATCH('ống nhựa túi bóng (2)'!$C25,FCSTSDV!$C$2:$C$2001,0),MATCH('ống nhựa túi bóng (2)'!J$3,FCSTSDV!$D$1:$L$1,0)),1)/'ống nhựa túi bóng (2)'!$D25,0)</f>
        <v>15000</v>
      </c>
      <c r="K25" s="407">
        <f t="array" ref="K25">IFERROR(ROUND(INDEX(FCSTSDV!$D$2:$L$2001,MATCH('ống nhựa túi bóng (2)'!$C25,FCSTSDV!$C$2:$C$2001,0),MATCH('ống nhựa túi bóng (2)'!K$3,FCSTSDV!$D$1:$L$1,0)),1)/'ống nhựa túi bóng (2)'!$D25,0)</f>
        <v>15000</v>
      </c>
      <c r="L25" s="407">
        <f t="array" ref="L25">IFERROR(ROUND(INDEX(FCSTSDV!$D$2:$L$2001,MATCH('ống nhựa túi bóng (2)'!$C25,FCSTSDV!$C$2:$C$2001,0),MATCH('ống nhựa túi bóng (2)'!L$3,FCSTSDV!$D$1:$L$1,0)),1)/'ống nhựa túi bóng (2)'!$D25,0)</f>
        <v>15000</v>
      </c>
      <c r="M25" s="407">
        <f t="array" ref="M25">IFERROR(ROUND(INDEX(FCSTSDV!$D$2:$L$2001,MATCH('ống nhựa túi bóng (2)'!$C25,FCSTSDV!$C$2:$C$2001,0),MATCH('ống nhựa túi bóng (2)'!M$3,FCSTSDV!$D$1:$L$1,0)),1)/'ống nhựa túi bóng (2)'!$D25,0)</f>
        <v>15000</v>
      </c>
      <c r="N25" s="407">
        <f t="array" ref="N25">IFERROR(ROUND(INDEX(FCSTSDV!$D$2:$L$2001,MATCH('ống nhựa túi bóng (2)'!$C25,FCSTSDV!$C$2:$C$2001,0),MATCH('ống nhựa túi bóng (2)'!N$3,FCSTSDV!$D$1:$L$1,0)),1)/'ống nhựa túi bóng (2)'!$D25,0)</f>
        <v>96000</v>
      </c>
      <c r="O25" s="407">
        <f t="array" ref="O25">IFERROR(ROUND(INDEX(FCSTSDV!$D$2:$L$2001,MATCH('ống nhựa túi bóng (2)'!$C25,FCSTSDV!$C$2:$C$2001,0),MATCH('ống nhựa túi bóng (2)'!O$3,FCSTSDV!$D$1:$L$1,0)),1)/'ống nhựa túi bóng (2)'!$D25,0)</f>
        <v>105000</v>
      </c>
      <c r="P25" s="407">
        <f t="array" ref="P25">IFERROR(ROUND(INDEX(FCSTSDV!$D$2:$L$2001,MATCH('ống nhựa túi bóng (2)'!$C25,FCSTSDV!$C$2:$C$2001,0),MATCH('ống nhựa túi bóng (2)'!P$3,FCSTSDV!$D$1:$L$1,0)),1)/'ống nhựa túi bóng (2)'!$D25,0)</f>
        <v>0</v>
      </c>
      <c r="Q25" s="407">
        <f t="shared" si="2"/>
        <v>285000</v>
      </c>
    </row>
    <row r="26" spans="1:17" ht="20.100000000000001" customHeight="1">
      <c r="A26" s="818"/>
      <c r="B26" s="1072"/>
      <c r="C26" s="46" t="s">
        <v>688</v>
      </c>
      <c r="D26" s="47">
        <v>1</v>
      </c>
      <c r="E26" s="784"/>
      <c r="F26" s="784"/>
      <c r="G26" s="784"/>
      <c r="H26" s="407">
        <f t="array" ref="H26">IFERROR(ROUND(INDEX(FCSTSDV!$D$2:$L$2001,MATCH('ống nhựa túi bóng (2)'!$C26,FCSTSDV!$C$2:$C$2001,0),MATCH('ống nhựa túi bóng (2)'!H$3,FCSTSDV!$D$1:$L$1,0)),1)/'ống nhựa túi bóng (2)'!$D26,0)</f>
        <v>27000</v>
      </c>
      <c r="I26" s="407">
        <f t="array" ref="I26">IFERROR(ROUND(INDEX(FCSTSDV!$D$2:$L$2001,MATCH('ống nhựa túi bóng (2)'!$C26,FCSTSDV!$C$2:$C$2001,0),MATCH('ống nhựa túi bóng (2)'!I$3,FCSTSDV!$D$1:$L$1,0)),1)/'ống nhựa túi bóng (2)'!$D26,0)</f>
        <v>33000</v>
      </c>
      <c r="J26" s="407">
        <f t="array" ref="J26">IFERROR(ROUND(INDEX(FCSTSDV!$D$2:$L$2001,MATCH('ống nhựa túi bóng (2)'!$C26,FCSTSDV!$C$2:$C$2001,0),MATCH('ống nhựa túi bóng (2)'!J$3,FCSTSDV!$D$1:$L$1,0)),1)/'ống nhựa túi bóng (2)'!$D26,0)</f>
        <v>33000</v>
      </c>
      <c r="K26" s="407">
        <f t="array" ref="K26">IFERROR(ROUND(INDEX(FCSTSDV!$D$2:$L$2001,MATCH('ống nhựa túi bóng (2)'!$C26,FCSTSDV!$C$2:$C$2001,0),MATCH('ống nhựa túi bóng (2)'!K$3,FCSTSDV!$D$1:$L$1,0)),1)/'ống nhựa túi bóng (2)'!$D26,0)</f>
        <v>33000</v>
      </c>
      <c r="L26" s="407">
        <f t="array" ref="L26">IFERROR(ROUND(INDEX(FCSTSDV!$D$2:$L$2001,MATCH('ống nhựa túi bóng (2)'!$C26,FCSTSDV!$C$2:$C$2001,0),MATCH('ống nhựa túi bóng (2)'!L$3,FCSTSDV!$D$1:$L$1,0)),1)/'ống nhựa túi bóng (2)'!$D26,0)</f>
        <v>33000</v>
      </c>
      <c r="M26" s="407">
        <f t="array" ref="M26">IFERROR(ROUND(INDEX(FCSTSDV!$D$2:$L$2001,MATCH('ống nhựa túi bóng (2)'!$C26,FCSTSDV!$C$2:$C$2001,0),MATCH('ống nhựa túi bóng (2)'!M$3,FCSTSDV!$D$1:$L$1,0)),1)/'ống nhựa túi bóng (2)'!$D26,0)</f>
        <v>33000</v>
      </c>
      <c r="N26" s="407">
        <f t="array" ref="N26">IFERROR(ROUND(INDEX(FCSTSDV!$D$2:$L$2001,MATCH('ống nhựa túi bóng (2)'!$C26,FCSTSDV!$C$2:$C$2001,0),MATCH('ống nhựa túi bóng (2)'!N$3,FCSTSDV!$D$1:$L$1,0)),1)/'ống nhựa túi bóng (2)'!$D26,0)</f>
        <v>213000</v>
      </c>
      <c r="O26" s="407">
        <f t="array" ref="O26">IFERROR(ROUND(INDEX(FCSTSDV!$D$2:$L$2001,MATCH('ống nhựa túi bóng (2)'!$C26,FCSTSDV!$C$2:$C$2001,0),MATCH('ống nhựa túi bóng (2)'!O$3,FCSTSDV!$D$1:$L$1,0)),1)/'ống nhựa túi bóng (2)'!$D26,0)</f>
        <v>210000</v>
      </c>
      <c r="P26" s="407">
        <f t="array" ref="P26">IFERROR(ROUND(INDEX(FCSTSDV!$D$2:$L$2001,MATCH('ống nhựa túi bóng (2)'!$C26,FCSTSDV!$C$2:$C$2001,0),MATCH('ống nhựa túi bóng (2)'!P$3,FCSTSDV!$D$1:$L$1,0)),1)/'ống nhựa túi bóng (2)'!$D26,0)</f>
        <v>120000</v>
      </c>
      <c r="Q26" s="407">
        <f t="shared" si="2"/>
        <v>735000</v>
      </c>
    </row>
    <row r="27" spans="1:17" ht="20.100000000000001" customHeight="1">
      <c r="A27" s="818"/>
      <c r="B27" s="1072"/>
      <c r="C27" s="69" t="s">
        <v>692</v>
      </c>
      <c r="D27" s="47">
        <v>1</v>
      </c>
      <c r="E27" s="784"/>
      <c r="F27" s="784"/>
      <c r="G27" s="784"/>
      <c r="H27" s="407">
        <f t="array" ref="H27">IFERROR(ROUND(INDEX(FCSTSDV!$D$2:$L$2001,MATCH('ống nhựa túi bóng (2)'!$C27,FCSTSDV!$C$2:$C$2001,0),MATCH('ống nhựa túi bóng (2)'!H$3,FCSTSDV!$D$1:$L$1,0)),1)/'ống nhựa túi bóng (2)'!$D27,0)</f>
        <v>15000</v>
      </c>
      <c r="I27" s="407">
        <f t="array" ref="I27">IFERROR(ROUND(INDEX(FCSTSDV!$D$2:$L$2001,MATCH('ống nhựa túi bóng (2)'!$C27,FCSTSDV!$C$2:$C$2001,0),MATCH('ống nhựa túi bóng (2)'!I$3,FCSTSDV!$D$1:$L$1,0)),1)/'ống nhựa túi bóng (2)'!$D27,0)</f>
        <v>15000</v>
      </c>
      <c r="J27" s="407">
        <f t="array" ref="J27">IFERROR(ROUND(INDEX(FCSTSDV!$D$2:$L$2001,MATCH('ống nhựa túi bóng (2)'!$C27,FCSTSDV!$C$2:$C$2001,0),MATCH('ống nhựa túi bóng (2)'!J$3,FCSTSDV!$D$1:$L$1,0)),1)/'ống nhựa túi bóng (2)'!$D27,0)</f>
        <v>15000</v>
      </c>
      <c r="K27" s="407">
        <f t="array" ref="K27">IFERROR(ROUND(INDEX(FCSTSDV!$D$2:$L$2001,MATCH('ống nhựa túi bóng (2)'!$C27,FCSTSDV!$C$2:$C$2001,0),MATCH('ống nhựa túi bóng (2)'!K$3,FCSTSDV!$D$1:$L$1,0)),1)/'ống nhựa túi bóng (2)'!$D27,0)</f>
        <v>15000</v>
      </c>
      <c r="L27" s="407">
        <f t="array" ref="L27">IFERROR(ROUND(INDEX(FCSTSDV!$D$2:$L$2001,MATCH('ống nhựa túi bóng (2)'!$C27,FCSTSDV!$C$2:$C$2001,0),MATCH('ống nhựa túi bóng (2)'!L$3,FCSTSDV!$D$1:$L$1,0)),1)/'ống nhựa túi bóng (2)'!$D27,0)</f>
        <v>15000</v>
      </c>
      <c r="M27" s="407">
        <f t="array" ref="M27">IFERROR(ROUND(INDEX(FCSTSDV!$D$2:$L$2001,MATCH('ống nhựa túi bóng (2)'!$C27,FCSTSDV!$C$2:$C$2001,0),MATCH('ống nhựa túi bóng (2)'!M$3,FCSTSDV!$D$1:$L$1,0)),1)/'ống nhựa túi bóng (2)'!$D27,0)</f>
        <v>15000</v>
      </c>
      <c r="N27" s="407">
        <f t="array" ref="N27">IFERROR(ROUND(INDEX(FCSTSDV!$D$2:$L$2001,MATCH('ống nhựa túi bóng (2)'!$C27,FCSTSDV!$C$2:$C$2001,0),MATCH('ống nhựa túi bóng (2)'!N$3,FCSTSDV!$D$1:$L$1,0)),1)/'ống nhựa túi bóng (2)'!$D27,0)</f>
        <v>102000</v>
      </c>
      <c r="O27" s="407">
        <f t="array" ref="O27">IFERROR(ROUND(INDEX(FCSTSDV!$D$2:$L$2001,MATCH('ống nhựa túi bóng (2)'!$C27,FCSTSDV!$C$2:$C$2001,0),MATCH('ống nhựa túi bóng (2)'!O$3,FCSTSDV!$D$1:$L$1,0)),1)/'ống nhựa túi bóng (2)'!$D27,0)</f>
        <v>84000</v>
      </c>
      <c r="P27" s="407">
        <f t="array" ref="P27">IFERROR(ROUND(INDEX(FCSTSDV!$D$2:$L$2001,MATCH('ống nhựa túi bóng (2)'!$C27,FCSTSDV!$C$2:$C$2001,0),MATCH('ống nhựa túi bóng (2)'!P$3,FCSTSDV!$D$1:$L$1,0)),1)/'ống nhựa túi bóng (2)'!$D27,0)</f>
        <v>48000</v>
      </c>
      <c r="Q27" s="407">
        <f t="shared" ref="Q27:Q39" si="3">+SUM(H27:P27)</f>
        <v>324000</v>
      </c>
    </row>
    <row r="28" spans="1:17" ht="19.5" customHeight="1">
      <c r="A28" s="818"/>
      <c r="B28" s="1072"/>
      <c r="C28" s="49" t="s">
        <v>777</v>
      </c>
      <c r="D28" s="47">
        <v>1</v>
      </c>
      <c r="E28" s="784"/>
      <c r="F28" s="784"/>
      <c r="G28" s="784"/>
      <c r="H28" s="407">
        <f t="array" ref="H28">IFERROR(ROUND(INDEX(FCSTSDV!$D$2:$L$2001,MATCH('ống nhựa túi bóng (2)'!$C28,FCSTSDV!$C$2:$C$2001,0),MATCH('ống nhựa túi bóng (2)'!H$3,FCSTSDV!$D$1:$L$1,0)),1)/'ống nhựa túi bóng (2)'!$D28,0)</f>
        <v>0</v>
      </c>
      <c r="I28" s="407">
        <f t="array" ref="I28">IFERROR(ROUND(INDEX(FCSTSDV!$D$2:$L$2001,MATCH('ống nhựa túi bóng (2)'!$C28,FCSTSDV!$C$2:$C$2001,0),MATCH('ống nhựa túi bóng (2)'!I$3,FCSTSDV!$D$1:$L$1,0)),1)/'ống nhựa túi bóng (2)'!$D28,0)</f>
        <v>30000</v>
      </c>
      <c r="J28" s="407">
        <f t="array" ref="J28">IFERROR(ROUND(INDEX(FCSTSDV!$D$2:$L$2001,MATCH('ống nhựa túi bóng (2)'!$C28,FCSTSDV!$C$2:$C$2001,0),MATCH('ống nhựa túi bóng (2)'!J$3,FCSTSDV!$D$1:$L$1,0)),1)/'ống nhựa túi bóng (2)'!$D28,0)</f>
        <v>42000</v>
      </c>
      <c r="K28" s="407">
        <f t="array" ref="K28">IFERROR(ROUND(INDEX(FCSTSDV!$D$2:$L$2001,MATCH('ống nhựa túi bóng (2)'!$C28,FCSTSDV!$C$2:$C$2001,0),MATCH('ống nhựa túi bóng (2)'!K$3,FCSTSDV!$D$1:$L$1,0)),1)/'ống nhựa túi bóng (2)'!$D28,0)</f>
        <v>45000</v>
      </c>
      <c r="L28" s="407">
        <f t="array" ref="L28">IFERROR(ROUND(INDEX(FCSTSDV!$D$2:$L$2001,MATCH('ống nhựa túi bóng (2)'!$C28,FCSTSDV!$C$2:$C$2001,0),MATCH('ống nhựa túi bóng (2)'!L$3,FCSTSDV!$D$1:$L$1,0)),1)/'ống nhựa túi bóng (2)'!$D28,0)</f>
        <v>45000</v>
      </c>
      <c r="M28" s="407">
        <f t="array" ref="M28">IFERROR(ROUND(INDEX(FCSTSDV!$D$2:$L$2001,MATCH('ống nhựa túi bóng (2)'!$C28,FCSTSDV!$C$2:$C$2001,0),MATCH('ống nhựa túi bóng (2)'!M$3,FCSTSDV!$D$1:$L$1,0)),1)/'ống nhựa túi bóng (2)'!$D28,0)</f>
        <v>60000</v>
      </c>
      <c r="N28" s="407">
        <f t="array" ref="N28">IFERROR(ROUND(INDEX(FCSTSDV!$D$2:$L$2001,MATCH('ống nhựa túi bóng (2)'!$C28,FCSTSDV!$C$2:$C$2001,0),MATCH('ống nhựa túi bóng (2)'!N$3,FCSTSDV!$D$1:$L$1,0)),1)/'ống nhựa túi bóng (2)'!$D28,0)</f>
        <v>282000</v>
      </c>
      <c r="O28" s="407">
        <f t="array" ref="O28">IFERROR(ROUND(INDEX(FCSTSDV!$D$2:$L$2001,MATCH('ống nhựa túi bóng (2)'!$C28,FCSTSDV!$C$2:$C$2001,0),MATCH('ống nhựa túi bóng (2)'!O$3,FCSTSDV!$D$1:$L$1,0)),1)/'ống nhựa túi bóng (2)'!$D28,0)</f>
        <v>375000</v>
      </c>
      <c r="P28" s="407">
        <f t="array" ref="P28">IFERROR(ROUND(INDEX(FCSTSDV!$D$2:$L$2001,MATCH('ống nhựa túi bóng (2)'!$C28,FCSTSDV!$C$2:$C$2001,0),MATCH('ống nhựa túi bóng (2)'!P$3,FCSTSDV!$D$1:$L$1,0)),1)/'ống nhựa túi bóng (2)'!$D28,0)</f>
        <v>0</v>
      </c>
      <c r="Q28" s="407">
        <f t="shared" si="3"/>
        <v>879000</v>
      </c>
    </row>
    <row r="29" spans="1:17" ht="19.5" customHeight="1">
      <c r="A29" s="818"/>
      <c r="B29" s="1072"/>
      <c r="C29" s="49" t="s">
        <v>779</v>
      </c>
      <c r="D29" s="47">
        <v>1</v>
      </c>
      <c r="E29" s="784"/>
      <c r="F29" s="784"/>
      <c r="G29" s="784"/>
      <c r="H29" s="407">
        <f t="array" ref="H29">IFERROR(ROUND(INDEX(FCSTSDV!$D$2:$L$2001,MATCH('ống nhựa túi bóng (2)'!$C29,FCSTSDV!$C$2:$C$2001,0),MATCH('ống nhựa túi bóng (2)'!H$3,FCSTSDV!$D$1:$L$1,0)),1)/'ống nhựa túi bóng (2)'!$D29,0)</f>
        <v>0</v>
      </c>
      <c r="I29" s="407">
        <f t="array" ref="I29">IFERROR(ROUND(INDEX(FCSTSDV!$D$2:$L$2001,MATCH('ống nhựa túi bóng (2)'!$C29,FCSTSDV!$C$2:$C$2001,0),MATCH('ống nhựa túi bóng (2)'!I$3,FCSTSDV!$D$1:$L$1,0)),1)/'ống nhựa túi bóng (2)'!$D29,0)</f>
        <v>30000</v>
      </c>
      <c r="J29" s="407">
        <f t="array" ref="J29">IFERROR(ROUND(INDEX(FCSTSDV!$D$2:$L$2001,MATCH('ống nhựa túi bóng (2)'!$C29,FCSTSDV!$C$2:$C$2001,0),MATCH('ống nhựa túi bóng (2)'!J$3,FCSTSDV!$D$1:$L$1,0)),1)/'ống nhựa túi bóng (2)'!$D29,0)</f>
        <v>42000</v>
      </c>
      <c r="K29" s="407">
        <f t="array" ref="K29">IFERROR(ROUND(INDEX(FCSTSDV!$D$2:$L$2001,MATCH('ống nhựa túi bóng (2)'!$C29,FCSTSDV!$C$2:$C$2001,0),MATCH('ống nhựa túi bóng (2)'!K$3,FCSTSDV!$D$1:$L$1,0)),1)/'ống nhựa túi bóng (2)'!$D29,0)</f>
        <v>45000</v>
      </c>
      <c r="L29" s="407">
        <f t="array" ref="L29">IFERROR(ROUND(INDEX(FCSTSDV!$D$2:$L$2001,MATCH('ống nhựa túi bóng (2)'!$C29,FCSTSDV!$C$2:$C$2001,0),MATCH('ống nhựa túi bóng (2)'!L$3,FCSTSDV!$D$1:$L$1,0)),1)/'ống nhựa túi bóng (2)'!$D29,0)</f>
        <v>45000</v>
      </c>
      <c r="M29" s="407">
        <f t="array" ref="M29">IFERROR(ROUND(INDEX(FCSTSDV!$D$2:$L$2001,MATCH('ống nhựa túi bóng (2)'!$C29,FCSTSDV!$C$2:$C$2001,0),MATCH('ống nhựa túi bóng (2)'!M$3,FCSTSDV!$D$1:$L$1,0)),1)/'ống nhựa túi bóng (2)'!$D29,0)</f>
        <v>60000</v>
      </c>
      <c r="N29" s="407">
        <f t="array" ref="N29">IFERROR(ROUND(INDEX(FCSTSDV!$D$2:$L$2001,MATCH('ống nhựa túi bóng (2)'!$C29,FCSTSDV!$C$2:$C$2001,0),MATCH('ống nhựa túi bóng (2)'!N$3,FCSTSDV!$D$1:$L$1,0)),1)/'ống nhựa túi bóng (2)'!$D29,0)</f>
        <v>282000</v>
      </c>
      <c r="O29" s="407">
        <f t="array" ref="O29">IFERROR(ROUND(INDEX(FCSTSDV!$D$2:$L$2001,MATCH('ống nhựa túi bóng (2)'!$C29,FCSTSDV!$C$2:$C$2001,0),MATCH('ống nhựa túi bóng (2)'!O$3,FCSTSDV!$D$1:$L$1,0)),1)/'ống nhựa túi bóng (2)'!$D29,0)</f>
        <v>375000</v>
      </c>
      <c r="P29" s="407">
        <f t="array" ref="P29">IFERROR(ROUND(INDEX(FCSTSDV!$D$2:$L$2001,MATCH('ống nhựa túi bóng (2)'!$C29,FCSTSDV!$C$2:$C$2001,0),MATCH('ống nhựa túi bóng (2)'!P$3,FCSTSDV!$D$1:$L$1,0)),1)/'ống nhựa túi bóng (2)'!$D29,0)</f>
        <v>0</v>
      </c>
      <c r="Q29" s="407">
        <f t="shared" si="3"/>
        <v>879000</v>
      </c>
    </row>
    <row r="30" spans="1:17" ht="19.5" customHeight="1">
      <c r="A30" s="818"/>
      <c r="B30" s="1072"/>
      <c r="C30" s="49" t="s">
        <v>781</v>
      </c>
      <c r="D30" s="47">
        <v>1</v>
      </c>
      <c r="E30" s="784"/>
      <c r="F30" s="784"/>
      <c r="G30" s="784"/>
      <c r="H30" s="407">
        <f t="array" ref="H30">IFERROR(ROUND(INDEX(FCSTSDV!$D$2:$L$2001,MATCH('ống nhựa túi bóng (2)'!$C30,FCSTSDV!$C$2:$C$2001,0),MATCH('ống nhựa túi bóng (2)'!H$3,FCSTSDV!$D$1:$L$1,0)),1)/'ống nhựa túi bóng (2)'!$D30,0)</f>
        <v>0</v>
      </c>
      <c r="I30" s="407">
        <f t="array" ref="I30">IFERROR(ROUND(INDEX(FCSTSDV!$D$2:$L$2001,MATCH('ống nhựa túi bóng (2)'!$C30,FCSTSDV!$C$2:$C$2001,0),MATCH('ống nhựa túi bóng (2)'!I$3,FCSTSDV!$D$1:$L$1,0)),1)/'ống nhựa túi bóng (2)'!$D30,0)</f>
        <v>30000</v>
      </c>
      <c r="J30" s="407">
        <f t="array" ref="J30">IFERROR(ROUND(INDEX(FCSTSDV!$D$2:$L$2001,MATCH('ống nhựa túi bóng (2)'!$C30,FCSTSDV!$C$2:$C$2001,0),MATCH('ống nhựa túi bóng (2)'!J$3,FCSTSDV!$D$1:$L$1,0)),1)/'ống nhựa túi bóng (2)'!$D30,0)</f>
        <v>40000</v>
      </c>
      <c r="K30" s="407">
        <f t="array" ref="K30">IFERROR(ROUND(INDEX(FCSTSDV!$D$2:$L$2001,MATCH('ống nhựa túi bóng (2)'!$C30,FCSTSDV!$C$2:$C$2001,0),MATCH('ống nhựa túi bóng (2)'!K$3,FCSTSDV!$D$1:$L$1,0)),1)/'ống nhựa túi bóng (2)'!$D30,0)</f>
        <v>45000</v>
      </c>
      <c r="L30" s="407">
        <f t="array" ref="L30">IFERROR(ROUND(INDEX(FCSTSDV!$D$2:$L$2001,MATCH('ống nhựa túi bóng (2)'!$C30,FCSTSDV!$C$2:$C$2001,0),MATCH('ống nhựa túi bóng (2)'!L$3,FCSTSDV!$D$1:$L$1,0)),1)/'ống nhựa túi bóng (2)'!$D30,0)</f>
        <v>45000</v>
      </c>
      <c r="M30" s="407">
        <f t="array" ref="M30">IFERROR(ROUND(INDEX(FCSTSDV!$D$2:$L$2001,MATCH('ống nhựa túi bóng (2)'!$C30,FCSTSDV!$C$2:$C$2001,0),MATCH('ống nhựa túi bóng (2)'!M$3,FCSTSDV!$D$1:$L$1,0)),1)/'ống nhựa túi bóng (2)'!$D30,0)</f>
        <v>60000</v>
      </c>
      <c r="N30" s="407">
        <f t="array" ref="N30">IFERROR(ROUND(INDEX(FCSTSDV!$D$2:$L$2001,MATCH('ống nhựa túi bóng (2)'!$C30,FCSTSDV!$C$2:$C$2001,0),MATCH('ống nhựa túi bóng (2)'!N$3,FCSTSDV!$D$1:$L$1,0)),1)/'ống nhựa túi bóng (2)'!$D30,0)</f>
        <v>280000</v>
      </c>
      <c r="O30" s="407">
        <f t="array" ref="O30">IFERROR(ROUND(INDEX(FCSTSDV!$D$2:$L$2001,MATCH('ống nhựa túi bóng (2)'!$C30,FCSTSDV!$C$2:$C$2001,0),MATCH('ống nhựa túi bóng (2)'!O$3,FCSTSDV!$D$1:$L$1,0)),1)/'ống nhựa túi bóng (2)'!$D30,0)</f>
        <v>390000</v>
      </c>
      <c r="P30" s="407">
        <f t="array" ref="P30">IFERROR(ROUND(INDEX(FCSTSDV!$D$2:$L$2001,MATCH('ống nhựa túi bóng (2)'!$C30,FCSTSDV!$C$2:$C$2001,0),MATCH('ống nhựa túi bóng (2)'!P$3,FCSTSDV!$D$1:$L$1,0)),1)/'ống nhựa túi bóng (2)'!$D30,0)</f>
        <v>0</v>
      </c>
      <c r="Q30" s="407">
        <f t="shared" si="3"/>
        <v>890000</v>
      </c>
    </row>
    <row r="31" spans="1:17" ht="19.5" customHeight="1">
      <c r="A31" s="818"/>
      <c r="B31" s="1072"/>
      <c r="C31" s="49" t="s">
        <v>783</v>
      </c>
      <c r="D31" s="47">
        <v>1</v>
      </c>
      <c r="E31" s="784"/>
      <c r="F31" s="784"/>
      <c r="G31" s="784"/>
      <c r="H31" s="407">
        <f t="array" ref="H31">IFERROR(ROUND(INDEX(FCSTSDV!$D$2:$L$2001,MATCH('ống nhựa túi bóng (2)'!$C31,FCSTSDV!$C$2:$C$2001,0),MATCH('ống nhựa túi bóng (2)'!H$3,FCSTSDV!$D$1:$L$1,0)),1)/'ống nhựa túi bóng (2)'!$D31,0)</f>
        <v>0</v>
      </c>
      <c r="I31" s="407">
        <f t="array" ref="I31">IFERROR(ROUND(INDEX(FCSTSDV!$D$2:$L$2001,MATCH('ống nhựa túi bóng (2)'!$C31,FCSTSDV!$C$2:$C$2001,0),MATCH('ống nhựa túi bóng (2)'!I$3,FCSTSDV!$D$1:$L$1,0)),1)/'ống nhựa túi bóng (2)'!$D31,0)</f>
        <v>30000</v>
      </c>
      <c r="J31" s="407">
        <f t="array" ref="J31">IFERROR(ROUND(INDEX(FCSTSDV!$D$2:$L$2001,MATCH('ống nhựa túi bóng (2)'!$C31,FCSTSDV!$C$2:$C$2001,0),MATCH('ống nhựa túi bóng (2)'!J$3,FCSTSDV!$D$1:$L$1,0)),1)/'ống nhựa túi bóng (2)'!$D31,0)</f>
        <v>42000</v>
      </c>
      <c r="K31" s="407">
        <f t="array" ref="K31">IFERROR(ROUND(INDEX(FCSTSDV!$D$2:$L$2001,MATCH('ống nhựa túi bóng (2)'!$C31,FCSTSDV!$C$2:$C$2001,0),MATCH('ống nhựa túi bóng (2)'!K$3,FCSTSDV!$D$1:$L$1,0)),1)/'ống nhựa túi bóng (2)'!$D31,0)</f>
        <v>45000</v>
      </c>
      <c r="L31" s="407">
        <f t="array" ref="L31">IFERROR(ROUND(INDEX(FCSTSDV!$D$2:$L$2001,MATCH('ống nhựa túi bóng (2)'!$C31,FCSTSDV!$C$2:$C$2001,0),MATCH('ống nhựa túi bóng (2)'!L$3,FCSTSDV!$D$1:$L$1,0)),1)/'ống nhựa túi bóng (2)'!$D31,0)</f>
        <v>45000</v>
      </c>
      <c r="M31" s="407">
        <f t="array" ref="M31">IFERROR(ROUND(INDEX(FCSTSDV!$D$2:$L$2001,MATCH('ống nhựa túi bóng (2)'!$C31,FCSTSDV!$C$2:$C$2001,0),MATCH('ống nhựa túi bóng (2)'!M$3,FCSTSDV!$D$1:$L$1,0)),1)/'ống nhựa túi bóng (2)'!$D31,0)</f>
        <v>60000</v>
      </c>
      <c r="N31" s="407">
        <f t="array" ref="N31">IFERROR(ROUND(INDEX(FCSTSDV!$D$2:$L$2001,MATCH('ống nhựa túi bóng (2)'!$C31,FCSTSDV!$C$2:$C$2001,0),MATCH('ống nhựa túi bóng (2)'!N$3,FCSTSDV!$D$1:$L$1,0)),1)/'ống nhựa túi bóng (2)'!$D31,0)</f>
        <v>282000</v>
      </c>
      <c r="O31" s="407">
        <f t="array" ref="O31">IFERROR(ROUND(INDEX(FCSTSDV!$D$2:$L$2001,MATCH('ống nhựa túi bóng (2)'!$C31,FCSTSDV!$C$2:$C$2001,0),MATCH('ống nhựa túi bóng (2)'!O$3,FCSTSDV!$D$1:$L$1,0)),1)/'ống nhựa túi bóng (2)'!$D31,0)</f>
        <v>375000</v>
      </c>
      <c r="P31" s="407">
        <f t="array" ref="P31">IFERROR(ROUND(INDEX(FCSTSDV!$D$2:$L$2001,MATCH('ống nhựa túi bóng (2)'!$C31,FCSTSDV!$C$2:$C$2001,0),MATCH('ống nhựa túi bóng (2)'!P$3,FCSTSDV!$D$1:$L$1,0)),1)/'ống nhựa túi bóng (2)'!$D31,0)</f>
        <v>0</v>
      </c>
      <c r="Q31" s="407">
        <f t="shared" si="3"/>
        <v>879000</v>
      </c>
    </row>
    <row r="32" spans="1:17" ht="19.5" customHeight="1">
      <c r="A32" s="818"/>
      <c r="B32" s="1072"/>
      <c r="C32" s="49" t="s">
        <v>785</v>
      </c>
      <c r="D32" s="47">
        <v>1</v>
      </c>
      <c r="E32" s="784"/>
      <c r="F32" s="784"/>
      <c r="G32" s="784"/>
      <c r="H32" s="407">
        <f t="array" ref="H32">IFERROR(ROUND(INDEX(FCSTSDV!$D$2:$L$2001,MATCH('ống nhựa túi bóng (2)'!$C32,FCSTSDV!$C$2:$C$2001,0),MATCH('ống nhựa túi bóng (2)'!H$3,FCSTSDV!$D$1:$L$1,0)),1)/'ống nhựa túi bóng (2)'!$D32,0)</f>
        <v>27000</v>
      </c>
      <c r="I32" s="407">
        <f t="array" ref="I32">IFERROR(ROUND(INDEX(FCSTSDV!$D$2:$L$2001,MATCH('ống nhựa túi bóng (2)'!$C32,FCSTSDV!$C$2:$C$2001,0),MATCH('ống nhựa túi bóng (2)'!I$3,FCSTSDV!$D$1:$L$1,0)),1)/'ống nhựa túi bóng (2)'!$D32,0)</f>
        <v>81000</v>
      </c>
      <c r="J32" s="407">
        <f t="array" ref="J32">IFERROR(ROUND(INDEX(FCSTSDV!$D$2:$L$2001,MATCH('ống nhựa túi bóng (2)'!$C32,FCSTSDV!$C$2:$C$2001,0),MATCH('ống nhựa túi bóng (2)'!J$3,FCSTSDV!$D$1:$L$1,0)),1)/'ống nhựa túi bóng (2)'!$D32,0)</f>
        <v>81000</v>
      </c>
      <c r="K32" s="407">
        <f t="array" ref="K32">IFERROR(ROUND(INDEX(FCSTSDV!$D$2:$L$2001,MATCH('ống nhựa túi bóng (2)'!$C32,FCSTSDV!$C$2:$C$2001,0),MATCH('ống nhựa túi bóng (2)'!K$3,FCSTSDV!$D$1:$L$1,0)),1)/'ống nhựa túi bóng (2)'!$D32,0)</f>
        <v>81000</v>
      </c>
      <c r="L32" s="407">
        <f t="array" ref="L32">IFERROR(ROUND(INDEX(FCSTSDV!$D$2:$L$2001,MATCH('ống nhựa túi bóng (2)'!$C32,FCSTSDV!$C$2:$C$2001,0),MATCH('ống nhựa túi bóng (2)'!L$3,FCSTSDV!$D$1:$L$1,0)),1)/'ống nhựa túi bóng (2)'!$D32,0)</f>
        <v>81000</v>
      </c>
      <c r="M32" s="407">
        <f t="array" ref="M32">IFERROR(ROUND(INDEX(FCSTSDV!$D$2:$L$2001,MATCH('ống nhựa túi bóng (2)'!$C32,FCSTSDV!$C$2:$C$2001,0),MATCH('ống nhựa túi bóng (2)'!M$3,FCSTSDV!$D$1:$L$1,0)),1)/'ống nhựa túi bóng (2)'!$D32,0)</f>
        <v>94500</v>
      </c>
      <c r="N32" s="407">
        <f t="array" ref="N32">IFERROR(ROUND(INDEX(FCSTSDV!$D$2:$L$2001,MATCH('ống nhựa túi bóng (2)'!$C32,FCSTSDV!$C$2:$C$2001,0),MATCH('ống nhựa túi bóng (2)'!N$3,FCSTSDV!$D$1:$L$1,0)),1)/'ống nhựa túi bóng (2)'!$D32,0)</f>
        <v>526500</v>
      </c>
      <c r="O32" s="407">
        <f t="array" ref="O32">IFERROR(ROUND(INDEX(FCSTSDV!$D$2:$L$2001,MATCH('ống nhựa túi bóng (2)'!$C32,FCSTSDV!$C$2:$C$2001,0),MATCH('ống nhựa túi bóng (2)'!O$3,FCSTSDV!$D$1:$L$1,0)),1)/'ống nhựa túi bóng (2)'!$D32,0)</f>
        <v>756000</v>
      </c>
      <c r="P32" s="407">
        <f t="array" ref="P32">IFERROR(ROUND(INDEX(FCSTSDV!$D$2:$L$2001,MATCH('ống nhựa túi bóng (2)'!$C32,FCSTSDV!$C$2:$C$2001,0),MATCH('ống nhựa túi bóng (2)'!P$3,FCSTSDV!$D$1:$L$1,0)),1)/'ống nhựa túi bóng (2)'!$D32,0)</f>
        <v>0</v>
      </c>
      <c r="Q32" s="407">
        <f t="shared" si="3"/>
        <v>1728000</v>
      </c>
    </row>
    <row r="33" spans="1:17" ht="19.5" customHeight="1">
      <c r="A33" s="818"/>
      <c r="B33" s="1072"/>
      <c r="C33" s="49" t="s">
        <v>1055</v>
      </c>
      <c r="D33" s="47">
        <v>1</v>
      </c>
      <c r="E33" s="784"/>
      <c r="F33" s="784"/>
      <c r="G33" s="784"/>
      <c r="H33" s="407">
        <f t="array" ref="H33">IFERROR(ROUND(INDEX(FCSTSDV!$D$2:$L$2001,MATCH('ống nhựa túi bóng (2)'!$C33,FCSTSDV!$C$2:$C$2001,0),MATCH('ống nhựa túi bóng (2)'!H$3,FCSTSDV!$D$1:$L$1,0)),1)/'ống nhựa túi bóng (2)'!$D33,0)</f>
        <v>15000</v>
      </c>
      <c r="I33" s="407">
        <f t="array" ref="I33">IFERROR(ROUND(INDEX(FCSTSDV!$D$2:$L$2001,MATCH('ống nhựa túi bóng (2)'!$C33,FCSTSDV!$C$2:$C$2001,0),MATCH('ống nhựa túi bóng (2)'!I$3,FCSTSDV!$D$1:$L$1,0)),1)/'ống nhựa túi bóng (2)'!$D33,0)</f>
        <v>15000</v>
      </c>
      <c r="J33" s="407">
        <f t="array" ref="J33">IFERROR(ROUND(INDEX(FCSTSDV!$D$2:$L$2001,MATCH('ống nhựa túi bóng (2)'!$C33,FCSTSDV!$C$2:$C$2001,0),MATCH('ống nhựa túi bóng (2)'!J$3,FCSTSDV!$D$1:$L$1,0)),1)/'ống nhựa túi bóng (2)'!$D33,0)</f>
        <v>15000</v>
      </c>
      <c r="K33" s="407">
        <f t="array" ref="K33">IFERROR(ROUND(INDEX(FCSTSDV!$D$2:$L$2001,MATCH('ống nhựa túi bóng (2)'!$C33,FCSTSDV!$C$2:$C$2001,0),MATCH('ống nhựa túi bóng (2)'!K$3,FCSTSDV!$D$1:$L$1,0)),1)/'ống nhựa túi bóng (2)'!$D33,0)</f>
        <v>15000</v>
      </c>
      <c r="L33" s="407">
        <f t="array" ref="L33">IFERROR(ROUND(INDEX(FCSTSDV!$D$2:$L$2001,MATCH('ống nhựa túi bóng (2)'!$C33,FCSTSDV!$C$2:$C$2001,0),MATCH('ống nhựa túi bóng (2)'!L$3,FCSTSDV!$D$1:$L$1,0)),1)/'ống nhựa túi bóng (2)'!$D33,0)</f>
        <v>15000</v>
      </c>
      <c r="M33" s="407">
        <f t="array" ref="M33">IFERROR(ROUND(INDEX(FCSTSDV!$D$2:$L$2001,MATCH('ống nhựa túi bóng (2)'!$C33,FCSTSDV!$C$2:$C$2001,0),MATCH('ống nhựa túi bóng (2)'!M$3,FCSTSDV!$D$1:$L$1,0)),1)/'ống nhựa túi bóng (2)'!$D33,0)</f>
        <v>15000</v>
      </c>
      <c r="N33" s="407">
        <f t="array" ref="N33">IFERROR(ROUND(INDEX(FCSTSDV!$D$2:$L$2001,MATCH('ống nhựa túi bóng (2)'!$C33,FCSTSDV!$C$2:$C$2001,0),MATCH('ống nhựa túi bóng (2)'!N$3,FCSTSDV!$D$1:$L$1,0)),1)/'ống nhựa túi bóng (2)'!$D33,0)</f>
        <v>103000</v>
      </c>
      <c r="O33" s="407">
        <f t="array" ref="O33">IFERROR(ROUND(INDEX(FCSTSDV!$D$2:$L$2001,MATCH('ống nhựa túi bóng (2)'!$C33,FCSTSDV!$C$2:$C$2001,0),MATCH('ống nhựa túi bóng (2)'!O$3,FCSTSDV!$D$1:$L$1,0)),1)/'ống nhựa túi bóng (2)'!$D33,0)</f>
        <v>100000</v>
      </c>
      <c r="P33" s="407">
        <f t="array" ref="P33">IFERROR(ROUND(INDEX(FCSTSDV!$D$2:$L$2001,MATCH('ống nhựa túi bóng (2)'!$C33,FCSTSDV!$C$2:$C$2001,0),MATCH('ống nhựa túi bóng (2)'!P$3,FCSTSDV!$D$1:$L$1,0)),1)/'ống nhựa túi bóng (2)'!$D33,0)</f>
        <v>100000</v>
      </c>
      <c r="Q33" s="407">
        <f t="shared" si="3"/>
        <v>393000</v>
      </c>
    </row>
    <row r="34" spans="1:17" ht="19.5" customHeight="1">
      <c r="A34" s="818"/>
      <c r="B34" s="1072"/>
      <c r="C34" s="49" t="s">
        <v>1056</v>
      </c>
      <c r="D34" s="47">
        <v>1</v>
      </c>
      <c r="E34" s="784"/>
      <c r="F34" s="784"/>
      <c r="G34" s="784"/>
      <c r="H34" s="407">
        <f t="array" ref="H34">IFERROR(ROUND(INDEX(FCSTSDV!$D$2:$L$2001,MATCH('ống nhựa túi bóng (2)'!$C34,FCSTSDV!$C$2:$C$2001,0),MATCH('ống nhựa túi bóng (2)'!H$3,FCSTSDV!$D$1:$L$1,0)),1)/'ống nhựa túi bóng (2)'!$D34,0)</f>
        <v>15000</v>
      </c>
      <c r="I34" s="407">
        <f t="array" ref="I34">IFERROR(ROUND(INDEX(FCSTSDV!$D$2:$L$2001,MATCH('ống nhựa túi bóng (2)'!$C34,FCSTSDV!$C$2:$C$2001,0),MATCH('ống nhựa túi bóng (2)'!I$3,FCSTSDV!$D$1:$L$1,0)),1)/'ống nhựa túi bóng (2)'!$D34,0)</f>
        <v>15000</v>
      </c>
      <c r="J34" s="407">
        <f t="array" ref="J34">IFERROR(ROUND(INDEX(FCSTSDV!$D$2:$L$2001,MATCH('ống nhựa túi bóng (2)'!$C34,FCSTSDV!$C$2:$C$2001,0),MATCH('ống nhựa túi bóng (2)'!J$3,FCSTSDV!$D$1:$L$1,0)),1)/'ống nhựa túi bóng (2)'!$D34,0)</f>
        <v>15000</v>
      </c>
      <c r="K34" s="407">
        <f t="array" ref="K34">IFERROR(ROUND(INDEX(FCSTSDV!$D$2:$L$2001,MATCH('ống nhựa túi bóng (2)'!$C34,FCSTSDV!$C$2:$C$2001,0),MATCH('ống nhựa túi bóng (2)'!K$3,FCSTSDV!$D$1:$L$1,0)),1)/'ống nhựa túi bóng (2)'!$D34,0)</f>
        <v>15000</v>
      </c>
      <c r="L34" s="407">
        <f t="array" ref="L34">IFERROR(ROUND(INDEX(FCSTSDV!$D$2:$L$2001,MATCH('ống nhựa túi bóng (2)'!$C34,FCSTSDV!$C$2:$C$2001,0),MATCH('ống nhựa túi bóng (2)'!L$3,FCSTSDV!$D$1:$L$1,0)),1)/'ống nhựa túi bóng (2)'!$D34,0)</f>
        <v>15000</v>
      </c>
      <c r="M34" s="407">
        <f t="array" ref="M34">IFERROR(ROUND(INDEX(FCSTSDV!$D$2:$L$2001,MATCH('ống nhựa túi bóng (2)'!$C34,FCSTSDV!$C$2:$C$2001,0),MATCH('ống nhựa túi bóng (2)'!M$3,FCSTSDV!$D$1:$L$1,0)),1)/'ống nhựa túi bóng (2)'!$D34,0)</f>
        <v>15000</v>
      </c>
      <c r="N34" s="407">
        <f t="array" ref="N34">IFERROR(ROUND(INDEX(FCSTSDV!$D$2:$L$2001,MATCH('ống nhựa túi bóng (2)'!$C34,FCSTSDV!$C$2:$C$2001,0),MATCH('ống nhựa túi bóng (2)'!N$3,FCSTSDV!$D$1:$L$1,0)),1)/'ống nhựa túi bóng (2)'!$D34,0)</f>
        <v>103000</v>
      </c>
      <c r="O34" s="407">
        <f t="array" ref="O34">IFERROR(ROUND(INDEX(FCSTSDV!$D$2:$L$2001,MATCH('ống nhựa túi bóng (2)'!$C34,FCSTSDV!$C$2:$C$2001,0),MATCH('ống nhựa túi bóng (2)'!O$3,FCSTSDV!$D$1:$L$1,0)),1)/'ống nhựa túi bóng (2)'!$D34,0)</f>
        <v>100000</v>
      </c>
      <c r="P34" s="407">
        <f t="array" ref="P34">IFERROR(ROUND(INDEX(FCSTSDV!$D$2:$L$2001,MATCH('ống nhựa túi bóng (2)'!$C34,FCSTSDV!$C$2:$C$2001,0),MATCH('ống nhựa túi bóng (2)'!P$3,FCSTSDV!$D$1:$L$1,0)),1)/'ống nhựa túi bóng (2)'!$D34,0)</f>
        <v>100000</v>
      </c>
      <c r="Q34" s="407">
        <f t="shared" si="3"/>
        <v>393000</v>
      </c>
    </row>
    <row r="35" spans="1:17" ht="19.5" customHeight="1">
      <c r="A35" s="818"/>
      <c r="B35" s="1072"/>
      <c r="C35" s="49" t="s">
        <v>1057</v>
      </c>
      <c r="D35" s="47">
        <v>1</v>
      </c>
      <c r="E35" s="784"/>
      <c r="F35" s="784"/>
      <c r="G35" s="784"/>
      <c r="H35" s="407">
        <f t="array" ref="H35">IFERROR(ROUND(INDEX(FCSTSDV!$D$2:$L$2001,MATCH('ống nhựa túi bóng (2)'!$C35,FCSTSDV!$C$2:$C$2001,0),MATCH('ống nhựa túi bóng (2)'!H$3,FCSTSDV!$D$1:$L$1,0)),1)/'ống nhựa túi bóng (2)'!$D35,0)</f>
        <v>15000</v>
      </c>
      <c r="I35" s="407">
        <f t="array" ref="I35">IFERROR(ROUND(INDEX(FCSTSDV!$D$2:$L$2001,MATCH('ống nhựa túi bóng (2)'!$C35,FCSTSDV!$C$2:$C$2001,0),MATCH('ống nhựa túi bóng (2)'!I$3,FCSTSDV!$D$1:$L$1,0)),1)/'ống nhựa túi bóng (2)'!$D35,0)</f>
        <v>15000</v>
      </c>
      <c r="J35" s="407">
        <f t="array" ref="J35">IFERROR(ROUND(INDEX(FCSTSDV!$D$2:$L$2001,MATCH('ống nhựa túi bóng (2)'!$C35,FCSTSDV!$C$2:$C$2001,0),MATCH('ống nhựa túi bóng (2)'!J$3,FCSTSDV!$D$1:$L$1,0)),1)/'ống nhựa túi bóng (2)'!$D35,0)</f>
        <v>15000</v>
      </c>
      <c r="K35" s="407">
        <f t="array" ref="K35">IFERROR(ROUND(INDEX(FCSTSDV!$D$2:$L$2001,MATCH('ống nhựa túi bóng (2)'!$C35,FCSTSDV!$C$2:$C$2001,0),MATCH('ống nhựa túi bóng (2)'!K$3,FCSTSDV!$D$1:$L$1,0)),1)/'ống nhựa túi bóng (2)'!$D35,0)</f>
        <v>15000</v>
      </c>
      <c r="L35" s="407">
        <f t="array" ref="L35">IFERROR(ROUND(INDEX(FCSTSDV!$D$2:$L$2001,MATCH('ống nhựa túi bóng (2)'!$C35,FCSTSDV!$C$2:$C$2001,0),MATCH('ống nhựa túi bóng (2)'!L$3,FCSTSDV!$D$1:$L$1,0)),1)/'ống nhựa túi bóng (2)'!$D35,0)</f>
        <v>15000</v>
      </c>
      <c r="M35" s="407">
        <f t="array" ref="M35">IFERROR(ROUND(INDEX(FCSTSDV!$D$2:$L$2001,MATCH('ống nhựa túi bóng (2)'!$C35,FCSTSDV!$C$2:$C$2001,0),MATCH('ống nhựa túi bóng (2)'!M$3,FCSTSDV!$D$1:$L$1,0)),1)/'ống nhựa túi bóng (2)'!$D35,0)</f>
        <v>15000</v>
      </c>
      <c r="N35" s="407">
        <f t="array" ref="N35">IFERROR(ROUND(INDEX(FCSTSDV!$D$2:$L$2001,MATCH('ống nhựa túi bóng (2)'!$C35,FCSTSDV!$C$2:$C$2001,0),MATCH('ống nhựa túi bóng (2)'!N$3,FCSTSDV!$D$1:$L$1,0)),1)/'ống nhựa túi bóng (2)'!$D35,0)</f>
        <v>103000</v>
      </c>
      <c r="O35" s="407">
        <f t="array" ref="O35">IFERROR(ROUND(INDEX(FCSTSDV!$D$2:$L$2001,MATCH('ống nhựa túi bóng (2)'!$C35,FCSTSDV!$C$2:$C$2001,0),MATCH('ống nhựa túi bóng (2)'!O$3,FCSTSDV!$D$1:$L$1,0)),1)/'ống nhựa túi bóng (2)'!$D35,0)</f>
        <v>100000</v>
      </c>
      <c r="P35" s="407">
        <f t="array" ref="P35">IFERROR(ROUND(INDEX(FCSTSDV!$D$2:$L$2001,MATCH('ống nhựa túi bóng (2)'!$C35,FCSTSDV!$C$2:$C$2001,0),MATCH('ống nhựa túi bóng (2)'!P$3,FCSTSDV!$D$1:$L$1,0)),1)/'ống nhựa túi bóng (2)'!$D35,0)</f>
        <v>100000</v>
      </c>
      <c r="Q35" s="407">
        <f t="shared" si="3"/>
        <v>393000</v>
      </c>
    </row>
    <row r="36" spans="1:17" ht="19.5" customHeight="1">
      <c r="A36" s="818"/>
      <c r="B36" s="1072"/>
      <c r="C36" s="49" t="s">
        <v>1059</v>
      </c>
      <c r="D36" s="47">
        <v>1</v>
      </c>
      <c r="E36" s="784"/>
      <c r="F36" s="784"/>
      <c r="G36" s="784"/>
      <c r="H36" s="407">
        <f t="array" ref="H36">IFERROR(ROUND(INDEX(FCSTSDV!$D$2:$L$2001,MATCH('ống nhựa túi bóng (2)'!$C36,FCSTSDV!$C$2:$C$2001,0),MATCH('ống nhựa túi bóng (2)'!H$3,FCSTSDV!$D$1:$L$1,0)),1)/'ống nhựa túi bóng (2)'!$D36,0)</f>
        <v>15000</v>
      </c>
      <c r="I36" s="407">
        <f t="array" ref="I36">IFERROR(ROUND(INDEX(FCSTSDV!$D$2:$L$2001,MATCH('ống nhựa túi bóng (2)'!$C36,FCSTSDV!$C$2:$C$2001,0),MATCH('ống nhựa túi bóng (2)'!I$3,FCSTSDV!$D$1:$L$1,0)),1)/'ống nhựa túi bóng (2)'!$D36,0)</f>
        <v>15000</v>
      </c>
      <c r="J36" s="407">
        <f t="array" ref="J36">IFERROR(ROUND(INDEX(FCSTSDV!$D$2:$L$2001,MATCH('ống nhựa túi bóng (2)'!$C36,FCSTSDV!$C$2:$C$2001,0),MATCH('ống nhựa túi bóng (2)'!J$3,FCSTSDV!$D$1:$L$1,0)),1)/'ống nhựa túi bóng (2)'!$D36,0)</f>
        <v>15000</v>
      </c>
      <c r="K36" s="407">
        <f t="array" ref="K36">IFERROR(ROUND(INDEX(FCSTSDV!$D$2:$L$2001,MATCH('ống nhựa túi bóng (2)'!$C36,FCSTSDV!$C$2:$C$2001,0),MATCH('ống nhựa túi bóng (2)'!K$3,FCSTSDV!$D$1:$L$1,0)),1)/'ống nhựa túi bóng (2)'!$D36,0)</f>
        <v>15000</v>
      </c>
      <c r="L36" s="407">
        <f t="array" ref="L36">IFERROR(ROUND(INDEX(FCSTSDV!$D$2:$L$2001,MATCH('ống nhựa túi bóng (2)'!$C36,FCSTSDV!$C$2:$C$2001,0),MATCH('ống nhựa túi bóng (2)'!L$3,FCSTSDV!$D$1:$L$1,0)),1)/'ống nhựa túi bóng (2)'!$D36,0)</f>
        <v>15000</v>
      </c>
      <c r="M36" s="407">
        <f t="array" ref="M36">IFERROR(ROUND(INDEX(FCSTSDV!$D$2:$L$2001,MATCH('ống nhựa túi bóng (2)'!$C36,FCSTSDV!$C$2:$C$2001,0),MATCH('ống nhựa túi bóng (2)'!M$3,FCSTSDV!$D$1:$L$1,0)),1)/'ống nhựa túi bóng (2)'!$D36,0)</f>
        <v>15000</v>
      </c>
      <c r="N36" s="407">
        <f t="array" ref="N36">IFERROR(ROUND(INDEX(FCSTSDV!$D$2:$L$2001,MATCH('ống nhựa túi bóng (2)'!$C36,FCSTSDV!$C$2:$C$2001,0),MATCH('ống nhựa túi bóng (2)'!N$3,FCSTSDV!$D$1:$L$1,0)),1)/'ống nhựa túi bóng (2)'!$D36,0)</f>
        <v>103000</v>
      </c>
      <c r="O36" s="407">
        <f t="array" ref="O36">IFERROR(ROUND(INDEX(FCSTSDV!$D$2:$L$2001,MATCH('ống nhựa túi bóng (2)'!$C36,FCSTSDV!$C$2:$C$2001,0),MATCH('ống nhựa túi bóng (2)'!O$3,FCSTSDV!$D$1:$L$1,0)),1)/'ống nhựa túi bóng (2)'!$D36,0)</f>
        <v>100000</v>
      </c>
      <c r="P36" s="407">
        <f t="array" ref="P36">IFERROR(ROUND(INDEX(FCSTSDV!$D$2:$L$2001,MATCH('ống nhựa túi bóng (2)'!$C36,FCSTSDV!$C$2:$C$2001,0),MATCH('ống nhựa túi bóng (2)'!P$3,FCSTSDV!$D$1:$L$1,0)),1)/'ống nhựa túi bóng (2)'!$D36,0)</f>
        <v>100000</v>
      </c>
      <c r="Q36" s="407">
        <f t="shared" si="3"/>
        <v>393000</v>
      </c>
    </row>
    <row r="37" spans="1:17" ht="19.5" customHeight="1">
      <c r="A37" s="818"/>
      <c r="B37" s="1072"/>
      <c r="C37" s="49" t="s">
        <v>1061</v>
      </c>
      <c r="D37" s="47">
        <v>1</v>
      </c>
      <c r="E37" s="784"/>
      <c r="F37" s="784"/>
      <c r="G37" s="784"/>
      <c r="H37" s="407">
        <f t="array" ref="H37">IFERROR(ROUND(INDEX(FCSTSDV!$D$2:$L$2001,MATCH('ống nhựa túi bóng (2)'!$C37,FCSTSDV!$C$2:$C$2001,0),MATCH('ống nhựa túi bóng (2)'!H$3,FCSTSDV!$D$1:$L$1,0)),1)/'ống nhựa túi bóng (2)'!$D37,0)</f>
        <v>15000</v>
      </c>
      <c r="I37" s="407">
        <f t="array" ref="I37">IFERROR(ROUND(INDEX(FCSTSDV!$D$2:$L$2001,MATCH('ống nhựa túi bóng (2)'!$C37,FCSTSDV!$C$2:$C$2001,0),MATCH('ống nhựa túi bóng (2)'!I$3,FCSTSDV!$D$1:$L$1,0)),1)/'ống nhựa túi bóng (2)'!$D37,0)</f>
        <v>15000</v>
      </c>
      <c r="J37" s="407">
        <f t="array" ref="J37">IFERROR(ROUND(INDEX(FCSTSDV!$D$2:$L$2001,MATCH('ống nhựa túi bóng (2)'!$C37,FCSTSDV!$C$2:$C$2001,0),MATCH('ống nhựa túi bóng (2)'!J$3,FCSTSDV!$D$1:$L$1,0)),1)/'ống nhựa túi bóng (2)'!$D37,0)</f>
        <v>15000</v>
      </c>
      <c r="K37" s="407">
        <f t="array" ref="K37">IFERROR(ROUND(INDEX(FCSTSDV!$D$2:$L$2001,MATCH('ống nhựa túi bóng (2)'!$C37,FCSTSDV!$C$2:$C$2001,0),MATCH('ống nhựa túi bóng (2)'!K$3,FCSTSDV!$D$1:$L$1,0)),1)/'ống nhựa túi bóng (2)'!$D37,0)</f>
        <v>15000</v>
      </c>
      <c r="L37" s="407">
        <f t="array" ref="L37">IFERROR(ROUND(INDEX(FCSTSDV!$D$2:$L$2001,MATCH('ống nhựa túi bóng (2)'!$C37,FCSTSDV!$C$2:$C$2001,0),MATCH('ống nhựa túi bóng (2)'!L$3,FCSTSDV!$D$1:$L$1,0)),1)/'ống nhựa túi bóng (2)'!$D37,0)</f>
        <v>15000</v>
      </c>
      <c r="M37" s="407">
        <f t="array" ref="M37">IFERROR(ROUND(INDEX(FCSTSDV!$D$2:$L$2001,MATCH('ống nhựa túi bóng (2)'!$C37,FCSTSDV!$C$2:$C$2001,0),MATCH('ống nhựa túi bóng (2)'!M$3,FCSTSDV!$D$1:$L$1,0)),1)/'ống nhựa túi bóng (2)'!$D37,0)</f>
        <v>15000</v>
      </c>
      <c r="N37" s="407">
        <f t="array" ref="N37">IFERROR(ROUND(INDEX(FCSTSDV!$D$2:$L$2001,MATCH('ống nhựa túi bóng (2)'!$C37,FCSTSDV!$C$2:$C$2001,0),MATCH('ống nhựa túi bóng (2)'!N$3,FCSTSDV!$D$1:$L$1,0)),1)/'ống nhựa túi bóng (2)'!$D37,0)</f>
        <v>103000</v>
      </c>
      <c r="O37" s="407">
        <f t="array" ref="O37">IFERROR(ROUND(INDEX(FCSTSDV!$D$2:$L$2001,MATCH('ống nhựa túi bóng (2)'!$C37,FCSTSDV!$C$2:$C$2001,0),MATCH('ống nhựa túi bóng (2)'!O$3,FCSTSDV!$D$1:$L$1,0)),1)/'ống nhựa túi bóng (2)'!$D37,0)</f>
        <v>100000</v>
      </c>
      <c r="P37" s="407">
        <f t="array" ref="P37">IFERROR(ROUND(INDEX(FCSTSDV!$D$2:$L$2001,MATCH('ống nhựa túi bóng (2)'!$C37,FCSTSDV!$C$2:$C$2001,0),MATCH('ống nhựa túi bóng (2)'!P$3,FCSTSDV!$D$1:$L$1,0)),1)/'ống nhựa túi bóng (2)'!$D37,0)</f>
        <v>100000</v>
      </c>
      <c r="Q37" s="407">
        <f t="shared" si="3"/>
        <v>393000</v>
      </c>
    </row>
    <row r="38" spans="1:17" ht="19.5" customHeight="1">
      <c r="A38" s="818"/>
      <c r="B38" s="1072"/>
      <c r="C38" s="49" t="s">
        <v>1063</v>
      </c>
      <c r="D38" s="47">
        <v>1</v>
      </c>
      <c r="E38" s="784"/>
      <c r="F38" s="784"/>
      <c r="G38" s="784"/>
      <c r="H38" s="407">
        <f t="array" ref="H38">IFERROR(ROUND(INDEX(FCSTSDV!$D$2:$L$2001,MATCH('ống nhựa túi bóng (2)'!$C38,FCSTSDV!$C$2:$C$2001,0),MATCH('ống nhựa túi bóng (2)'!H$3,FCSTSDV!$D$1:$L$1,0)),1)/'ống nhựa túi bóng (2)'!$D38,0)</f>
        <v>15000</v>
      </c>
      <c r="I38" s="407">
        <f t="array" ref="I38">IFERROR(ROUND(INDEX(FCSTSDV!$D$2:$L$2001,MATCH('ống nhựa túi bóng (2)'!$C38,FCSTSDV!$C$2:$C$2001,0),MATCH('ống nhựa túi bóng (2)'!I$3,FCSTSDV!$D$1:$L$1,0)),1)/'ống nhựa túi bóng (2)'!$D38,0)</f>
        <v>15000</v>
      </c>
      <c r="J38" s="407">
        <f t="array" ref="J38">IFERROR(ROUND(INDEX(FCSTSDV!$D$2:$L$2001,MATCH('ống nhựa túi bóng (2)'!$C38,FCSTSDV!$C$2:$C$2001,0),MATCH('ống nhựa túi bóng (2)'!J$3,FCSTSDV!$D$1:$L$1,0)),1)/'ống nhựa túi bóng (2)'!$D38,0)</f>
        <v>15000</v>
      </c>
      <c r="K38" s="407">
        <f t="array" ref="K38">IFERROR(ROUND(INDEX(FCSTSDV!$D$2:$L$2001,MATCH('ống nhựa túi bóng (2)'!$C38,FCSTSDV!$C$2:$C$2001,0),MATCH('ống nhựa túi bóng (2)'!K$3,FCSTSDV!$D$1:$L$1,0)),1)/'ống nhựa túi bóng (2)'!$D38,0)</f>
        <v>15000</v>
      </c>
      <c r="L38" s="407">
        <f t="array" ref="L38">IFERROR(ROUND(INDEX(FCSTSDV!$D$2:$L$2001,MATCH('ống nhựa túi bóng (2)'!$C38,FCSTSDV!$C$2:$C$2001,0),MATCH('ống nhựa túi bóng (2)'!L$3,FCSTSDV!$D$1:$L$1,0)),1)/'ống nhựa túi bóng (2)'!$D38,0)</f>
        <v>15000</v>
      </c>
      <c r="M38" s="407">
        <f t="array" ref="M38">IFERROR(ROUND(INDEX(FCSTSDV!$D$2:$L$2001,MATCH('ống nhựa túi bóng (2)'!$C38,FCSTSDV!$C$2:$C$2001,0),MATCH('ống nhựa túi bóng (2)'!M$3,FCSTSDV!$D$1:$L$1,0)),1)/'ống nhựa túi bóng (2)'!$D38,0)</f>
        <v>15000</v>
      </c>
      <c r="N38" s="407">
        <f t="array" ref="N38">IFERROR(ROUND(INDEX(FCSTSDV!$D$2:$L$2001,MATCH('ống nhựa túi bóng (2)'!$C38,FCSTSDV!$C$2:$C$2001,0),MATCH('ống nhựa túi bóng (2)'!N$3,FCSTSDV!$D$1:$L$1,0)),1)/'ống nhựa túi bóng (2)'!$D38,0)</f>
        <v>103000</v>
      </c>
      <c r="O38" s="407">
        <f t="array" ref="O38">IFERROR(ROUND(INDEX(FCSTSDV!$D$2:$L$2001,MATCH('ống nhựa túi bóng (2)'!$C38,FCSTSDV!$C$2:$C$2001,0),MATCH('ống nhựa túi bóng (2)'!O$3,FCSTSDV!$D$1:$L$1,0)),1)/'ống nhựa túi bóng (2)'!$D38,0)</f>
        <v>100000</v>
      </c>
      <c r="P38" s="407">
        <f t="array" ref="P38">IFERROR(ROUND(INDEX(FCSTSDV!$D$2:$L$2001,MATCH('ống nhựa túi bóng (2)'!$C38,FCSTSDV!$C$2:$C$2001,0),MATCH('ống nhựa túi bóng (2)'!P$3,FCSTSDV!$D$1:$L$1,0)),1)/'ống nhựa túi bóng (2)'!$D38,0)</f>
        <v>100000</v>
      </c>
      <c r="Q38" s="407">
        <f t="shared" si="3"/>
        <v>393000</v>
      </c>
    </row>
    <row r="39" spans="1:17" ht="19.5" customHeight="1">
      <c r="A39" s="818"/>
      <c r="B39" s="1072"/>
      <c r="C39" s="49" t="s">
        <v>1064</v>
      </c>
      <c r="D39" s="47">
        <v>1</v>
      </c>
      <c r="E39" s="784"/>
      <c r="F39" s="784"/>
      <c r="G39" s="784"/>
      <c r="H39" s="407">
        <f t="array" ref="H39">IFERROR(ROUND(INDEX(FCSTSDV!$D$2:$L$2001,MATCH('ống nhựa túi bóng (2)'!$C39,FCSTSDV!$C$2:$C$2001,0),MATCH('ống nhựa túi bóng (2)'!H$3,FCSTSDV!$D$1:$L$1,0)),1)/'ống nhựa túi bóng (2)'!$D39,0)</f>
        <v>15000</v>
      </c>
      <c r="I39" s="407">
        <f t="array" ref="I39">IFERROR(ROUND(INDEX(FCSTSDV!$D$2:$L$2001,MATCH('ống nhựa túi bóng (2)'!$C39,FCSTSDV!$C$2:$C$2001,0),MATCH('ống nhựa túi bóng (2)'!I$3,FCSTSDV!$D$1:$L$1,0)),1)/'ống nhựa túi bóng (2)'!$D39,0)</f>
        <v>15000</v>
      </c>
      <c r="J39" s="407">
        <f t="array" ref="J39">IFERROR(ROUND(INDEX(FCSTSDV!$D$2:$L$2001,MATCH('ống nhựa túi bóng (2)'!$C39,FCSTSDV!$C$2:$C$2001,0),MATCH('ống nhựa túi bóng (2)'!J$3,FCSTSDV!$D$1:$L$1,0)),1)/'ống nhựa túi bóng (2)'!$D39,0)</f>
        <v>15000</v>
      </c>
      <c r="K39" s="407">
        <f t="array" ref="K39">IFERROR(ROUND(INDEX(FCSTSDV!$D$2:$L$2001,MATCH('ống nhựa túi bóng (2)'!$C39,FCSTSDV!$C$2:$C$2001,0),MATCH('ống nhựa túi bóng (2)'!K$3,FCSTSDV!$D$1:$L$1,0)),1)/'ống nhựa túi bóng (2)'!$D39,0)</f>
        <v>15000</v>
      </c>
      <c r="L39" s="407">
        <f t="array" ref="L39">IFERROR(ROUND(INDEX(FCSTSDV!$D$2:$L$2001,MATCH('ống nhựa túi bóng (2)'!$C39,FCSTSDV!$C$2:$C$2001,0),MATCH('ống nhựa túi bóng (2)'!L$3,FCSTSDV!$D$1:$L$1,0)),1)/'ống nhựa túi bóng (2)'!$D39,0)</f>
        <v>15000</v>
      </c>
      <c r="M39" s="407">
        <f t="array" ref="M39">IFERROR(ROUND(INDEX(FCSTSDV!$D$2:$L$2001,MATCH('ống nhựa túi bóng (2)'!$C39,FCSTSDV!$C$2:$C$2001,0),MATCH('ống nhựa túi bóng (2)'!M$3,FCSTSDV!$D$1:$L$1,0)),1)/'ống nhựa túi bóng (2)'!$D39,0)</f>
        <v>15000</v>
      </c>
      <c r="N39" s="407">
        <f t="array" ref="N39">IFERROR(ROUND(INDEX(FCSTSDV!$D$2:$L$2001,MATCH('ống nhựa túi bóng (2)'!$C39,FCSTSDV!$C$2:$C$2001,0),MATCH('ống nhựa túi bóng (2)'!N$3,FCSTSDV!$D$1:$L$1,0)),1)/'ống nhựa túi bóng (2)'!$D39,0)</f>
        <v>103000</v>
      </c>
      <c r="O39" s="407">
        <f t="array" ref="O39">IFERROR(ROUND(INDEX(FCSTSDV!$D$2:$L$2001,MATCH('ống nhựa túi bóng (2)'!$C39,FCSTSDV!$C$2:$C$2001,0),MATCH('ống nhựa túi bóng (2)'!O$3,FCSTSDV!$D$1:$L$1,0)),1)/'ống nhựa túi bóng (2)'!$D39,0)</f>
        <v>100000</v>
      </c>
      <c r="P39" s="407">
        <f t="array" ref="P39">IFERROR(ROUND(INDEX(FCSTSDV!$D$2:$L$2001,MATCH('ống nhựa túi bóng (2)'!$C39,FCSTSDV!$C$2:$C$2001,0),MATCH('ống nhựa túi bóng (2)'!P$3,FCSTSDV!$D$1:$L$1,0)),1)/'ống nhựa túi bóng (2)'!$D39,0)</f>
        <v>100000</v>
      </c>
      <c r="Q39" s="407">
        <f t="shared" si="3"/>
        <v>393000</v>
      </c>
    </row>
    <row r="40" spans="1:17" ht="20.100000000000001" customHeight="1">
      <c r="A40" s="819"/>
      <c r="B40" s="1073"/>
      <c r="C40" s="1112"/>
      <c r="D40" s="1113"/>
      <c r="E40" s="787"/>
      <c r="F40" s="787"/>
      <c r="G40" s="787"/>
      <c r="H40" s="1102" t="s">
        <v>614</v>
      </c>
      <c r="I40" s="1103"/>
      <c r="J40" s="1103"/>
      <c r="K40" s="1103"/>
      <c r="L40" s="1103"/>
      <c r="M40" s="1103"/>
      <c r="N40" s="1103"/>
      <c r="O40" s="1103"/>
      <c r="P40" s="1104"/>
      <c r="Q40" s="416">
        <f>+SUM(Q4:Q39)</f>
        <v>14038550</v>
      </c>
    </row>
    <row r="41" spans="1:17" ht="20.100000000000001" customHeight="1">
      <c r="A41" s="1095"/>
      <c r="B41" s="1083"/>
      <c r="C41" s="46" t="s">
        <v>788</v>
      </c>
      <c r="D41" s="47">
        <v>1</v>
      </c>
      <c r="E41" s="783"/>
      <c r="F41" s="783"/>
      <c r="G41" s="783"/>
      <c r="H41" s="407">
        <f t="array" ref="H41">IFERROR(ROUND(INDEX(FCSTSDV!$D$2:$L$2001,MATCH('ống nhựa túi bóng (2)'!$C41,FCSTSDV!$C$2:$C$2001,0),MATCH('ống nhựa túi bóng (2)'!H$3,FCSTSDV!$D$1:$L$1,0)),1)/'ống nhựa túi bóng (2)'!$D41,0)</f>
        <v>0</v>
      </c>
      <c r="I41" s="407">
        <f t="array" ref="I41">IFERROR(ROUND(INDEX(FCSTSDV!$D$2:$L$2001,MATCH('ống nhựa túi bóng (2)'!$C41,FCSTSDV!$C$2:$C$2001,0),MATCH('ống nhựa túi bóng (2)'!I$3,FCSTSDV!$D$1:$L$1,0)),1)/'ống nhựa túi bóng (2)'!$D41,0)</f>
        <v>90000</v>
      </c>
      <c r="J41" s="407">
        <f t="array" ref="J41">IFERROR(ROUND(INDEX(FCSTSDV!$D$2:$L$2001,MATCH('ống nhựa túi bóng (2)'!$C41,FCSTSDV!$C$2:$C$2001,0),MATCH('ống nhựa túi bóng (2)'!J$3,FCSTSDV!$D$1:$L$1,0)),1)/'ống nhựa túi bóng (2)'!$D41,0)</f>
        <v>90000</v>
      </c>
      <c r="K41" s="407">
        <f t="array" ref="K41">IFERROR(ROUND(INDEX(FCSTSDV!$D$2:$L$2001,MATCH('ống nhựa túi bóng (2)'!$C41,FCSTSDV!$C$2:$C$2001,0),MATCH('ống nhựa túi bóng (2)'!K$3,FCSTSDV!$D$1:$L$1,0)),1)/'ống nhựa túi bóng (2)'!$D41,0)</f>
        <v>90000</v>
      </c>
      <c r="L41" s="407">
        <f t="array" ref="L41">IFERROR(ROUND(INDEX(FCSTSDV!$D$2:$L$2001,MATCH('ống nhựa túi bóng (2)'!$C41,FCSTSDV!$C$2:$C$2001,0),MATCH('ống nhựa túi bóng (2)'!L$3,FCSTSDV!$D$1:$L$1,0)),1)/'ống nhựa túi bóng (2)'!$D41,0)</f>
        <v>90000</v>
      </c>
      <c r="M41" s="407">
        <f t="array" ref="M41">IFERROR(ROUND(INDEX(FCSTSDV!$D$2:$L$2001,MATCH('ống nhựa túi bóng (2)'!$C41,FCSTSDV!$C$2:$C$2001,0),MATCH('ống nhựa túi bóng (2)'!M$3,FCSTSDV!$D$1:$L$1,0)),1)/'ống nhựa túi bóng (2)'!$D41,0)</f>
        <v>90000</v>
      </c>
      <c r="N41" s="407">
        <f t="array" ref="N41">IFERROR(ROUND(INDEX(FCSTSDV!$D$2:$L$2001,MATCH('ống nhựa túi bóng (2)'!$C41,FCSTSDV!$C$2:$C$2001,0),MATCH('ống nhựa túi bóng (2)'!N$3,FCSTSDV!$D$1:$L$1,0)),1)/'ống nhựa túi bóng (2)'!$D41,0)</f>
        <v>549000</v>
      </c>
      <c r="O41" s="407">
        <f t="array" ref="O41">IFERROR(ROUND(INDEX(FCSTSDV!$D$2:$L$2001,MATCH('ống nhựa túi bóng (2)'!$C41,FCSTSDV!$C$2:$C$2001,0),MATCH('ống nhựa túi bóng (2)'!O$3,FCSTSDV!$D$1:$L$1,0)),1)/'ống nhựa túi bóng (2)'!$D41,0)</f>
        <v>705000</v>
      </c>
      <c r="P41" s="407">
        <f t="array" ref="P41">IFERROR(ROUND(INDEX(FCSTSDV!$D$2:$L$2001,MATCH('ống nhựa túi bóng (2)'!$C41,FCSTSDV!$C$2:$C$2001,0),MATCH('ống nhựa túi bóng (2)'!P$3,FCSTSDV!$D$1:$L$1,0)),1)/'ống nhựa túi bóng (2)'!$D41,0)</f>
        <v>0</v>
      </c>
      <c r="Q41" s="407">
        <f t="shared" ref="Q41:Q46" si="4">+SUM(H41:P41)</f>
        <v>1704000</v>
      </c>
    </row>
    <row r="42" spans="1:17" ht="20.100000000000001" customHeight="1">
      <c r="A42" s="1095"/>
      <c r="B42" s="1083"/>
      <c r="C42" s="46" t="s">
        <v>790</v>
      </c>
      <c r="D42" s="47">
        <v>1</v>
      </c>
      <c r="E42" s="783"/>
      <c r="F42" s="783"/>
      <c r="G42" s="783"/>
      <c r="H42" s="407">
        <f t="array" ref="H42">IFERROR(ROUND(INDEX(FCSTSDV!$D$2:$L$2001,MATCH('ống nhựa túi bóng (2)'!$C42,FCSTSDV!$C$2:$C$2001,0),MATCH('ống nhựa túi bóng (2)'!H$3,FCSTSDV!$D$1:$L$1,0)),1)/'ống nhựa túi bóng (2)'!$D42,0)</f>
        <v>12000</v>
      </c>
      <c r="I42" s="407">
        <f t="array" ref="I42">IFERROR(ROUND(INDEX(FCSTSDV!$D$2:$L$2001,MATCH('ống nhựa túi bóng (2)'!$C42,FCSTSDV!$C$2:$C$2001,0),MATCH('ống nhựa túi bóng (2)'!I$3,FCSTSDV!$D$1:$L$1,0)),1)/'ống nhựa túi bóng (2)'!$D42,0)</f>
        <v>90000</v>
      </c>
      <c r="J42" s="407">
        <f t="array" ref="J42">IFERROR(ROUND(INDEX(FCSTSDV!$D$2:$L$2001,MATCH('ống nhựa túi bóng (2)'!$C42,FCSTSDV!$C$2:$C$2001,0),MATCH('ống nhựa túi bóng (2)'!J$3,FCSTSDV!$D$1:$L$1,0)),1)/'ống nhựa túi bóng (2)'!$D42,0)</f>
        <v>90000</v>
      </c>
      <c r="K42" s="407">
        <f t="array" ref="K42">IFERROR(ROUND(INDEX(FCSTSDV!$D$2:$L$2001,MATCH('ống nhựa túi bóng (2)'!$C42,FCSTSDV!$C$2:$C$2001,0),MATCH('ống nhựa túi bóng (2)'!K$3,FCSTSDV!$D$1:$L$1,0)),1)/'ống nhựa túi bóng (2)'!$D42,0)</f>
        <v>90000</v>
      </c>
      <c r="L42" s="407">
        <f t="array" ref="L42">IFERROR(ROUND(INDEX(FCSTSDV!$D$2:$L$2001,MATCH('ống nhựa túi bóng (2)'!$C42,FCSTSDV!$C$2:$C$2001,0),MATCH('ống nhựa túi bóng (2)'!L$3,FCSTSDV!$D$1:$L$1,0)),1)/'ống nhựa túi bóng (2)'!$D42,0)</f>
        <v>90000</v>
      </c>
      <c r="M42" s="407">
        <f t="array" ref="M42">IFERROR(ROUND(INDEX(FCSTSDV!$D$2:$L$2001,MATCH('ống nhựa túi bóng (2)'!$C42,FCSTSDV!$C$2:$C$2001,0),MATCH('ống nhựa túi bóng (2)'!M$3,FCSTSDV!$D$1:$L$1,0)),1)/'ống nhựa túi bóng (2)'!$D42,0)</f>
        <v>90000</v>
      </c>
      <c r="N42" s="407">
        <f t="array" ref="N42">IFERROR(ROUND(INDEX(FCSTSDV!$D$2:$L$2001,MATCH('ống nhựa túi bóng (2)'!$C42,FCSTSDV!$C$2:$C$2001,0),MATCH('ống nhựa túi bóng (2)'!N$3,FCSTSDV!$D$1:$L$1,0)),1)/'ống nhựa túi bóng (2)'!$D42,0)</f>
        <v>549000</v>
      </c>
      <c r="O42" s="407">
        <f t="array" ref="O42">IFERROR(ROUND(INDEX(FCSTSDV!$D$2:$L$2001,MATCH('ống nhựa túi bóng (2)'!$C42,FCSTSDV!$C$2:$C$2001,0),MATCH('ống nhựa túi bóng (2)'!O$3,FCSTSDV!$D$1:$L$1,0)),1)/'ống nhựa túi bóng (2)'!$D42,0)</f>
        <v>705000</v>
      </c>
      <c r="P42" s="407">
        <f t="array" ref="P42">IFERROR(ROUND(INDEX(FCSTSDV!$D$2:$L$2001,MATCH('ống nhựa túi bóng (2)'!$C42,FCSTSDV!$C$2:$C$2001,0),MATCH('ống nhựa túi bóng (2)'!P$3,FCSTSDV!$D$1:$L$1,0)),1)/'ống nhựa túi bóng (2)'!$D42,0)</f>
        <v>0</v>
      </c>
      <c r="Q42" s="407">
        <f t="shared" si="4"/>
        <v>1716000</v>
      </c>
    </row>
    <row r="43" spans="1:17" ht="20.100000000000001" customHeight="1">
      <c r="A43" s="818"/>
      <c r="B43" s="1072"/>
      <c r="C43" s="46" t="s">
        <v>728</v>
      </c>
      <c r="D43" s="47">
        <v>1</v>
      </c>
      <c r="E43" s="784"/>
      <c r="F43" s="784"/>
      <c r="G43" s="784"/>
      <c r="H43" s="407">
        <f t="array" ref="H43">IFERROR(ROUND(INDEX(FCSTSDV!$D$2:$L$2001,MATCH('ống nhựa túi bóng (2)'!$C43,FCSTSDV!$C$2:$C$2001,0),MATCH('ống nhựa túi bóng (2)'!H$3,FCSTSDV!$D$1:$L$1,0)),1)/'ống nhựa túi bóng (2)'!$D43,0)</f>
        <v>0</v>
      </c>
      <c r="I43" s="407">
        <f t="array" ref="I43">IFERROR(ROUND(INDEX(FCSTSDV!$D$2:$L$2001,MATCH('ống nhựa túi bóng (2)'!$C43,FCSTSDV!$C$2:$C$2001,0),MATCH('ống nhựa túi bóng (2)'!I$3,FCSTSDV!$D$1:$L$1,0)),1)/'ống nhựa túi bóng (2)'!$D43,0)</f>
        <v>0</v>
      </c>
      <c r="J43" s="407">
        <f t="array" ref="J43">IFERROR(ROUND(INDEX(FCSTSDV!$D$2:$L$2001,MATCH('ống nhựa túi bóng (2)'!$C43,FCSTSDV!$C$2:$C$2001,0),MATCH('ống nhựa túi bóng (2)'!J$3,FCSTSDV!$D$1:$L$1,0)),1)/'ống nhựa túi bóng (2)'!$D43,0)</f>
        <v>0</v>
      </c>
      <c r="K43" s="407">
        <f t="array" ref="K43">IFERROR(ROUND(INDEX(FCSTSDV!$D$2:$L$2001,MATCH('ống nhựa túi bóng (2)'!$C43,FCSTSDV!$C$2:$C$2001,0),MATCH('ống nhựa túi bóng (2)'!K$3,FCSTSDV!$D$1:$L$1,0)),1)/'ống nhựa túi bóng (2)'!$D43,0)</f>
        <v>0</v>
      </c>
      <c r="L43" s="407">
        <f t="array" ref="L43">IFERROR(ROUND(INDEX(FCSTSDV!$D$2:$L$2001,MATCH('ống nhựa túi bóng (2)'!$C43,FCSTSDV!$C$2:$C$2001,0),MATCH('ống nhựa túi bóng (2)'!L$3,FCSTSDV!$D$1:$L$1,0)),1)/'ống nhựa túi bóng (2)'!$D43,0)</f>
        <v>0</v>
      </c>
      <c r="M43" s="407">
        <f t="array" ref="M43">IFERROR(ROUND(INDEX(FCSTSDV!$D$2:$L$2001,MATCH('ống nhựa túi bóng (2)'!$C43,FCSTSDV!$C$2:$C$2001,0),MATCH('ống nhựa túi bóng (2)'!M$3,FCSTSDV!$D$1:$L$1,0)),1)/'ống nhựa túi bóng (2)'!$D43,0)</f>
        <v>0</v>
      </c>
      <c r="N43" s="407">
        <f t="array" ref="N43">IFERROR(ROUND(INDEX(FCSTSDV!$D$2:$L$2001,MATCH('ống nhựa túi bóng (2)'!$C43,FCSTSDV!$C$2:$C$2001,0),MATCH('ống nhựa túi bóng (2)'!N$3,FCSTSDV!$D$1:$L$1,0)),1)/'ống nhựa túi bóng (2)'!$D43,0)</f>
        <v>0</v>
      </c>
      <c r="O43" s="407">
        <f t="array" ref="O43">IFERROR(ROUND(INDEX(FCSTSDV!$D$2:$L$2001,MATCH('ống nhựa túi bóng (2)'!$C43,FCSTSDV!$C$2:$C$2001,0),MATCH('ống nhựa túi bóng (2)'!O$3,FCSTSDV!$D$1:$L$1,0)),1)/'ống nhựa túi bóng (2)'!$D43,0)</f>
        <v>77000</v>
      </c>
      <c r="P43" s="407">
        <f t="array" ref="P43">IFERROR(ROUND(INDEX(FCSTSDV!$D$2:$L$2001,MATCH('ống nhựa túi bóng (2)'!$C43,FCSTSDV!$C$2:$C$2001,0),MATCH('ống nhựa túi bóng (2)'!P$3,FCSTSDV!$D$1:$L$1,0)),1)/'ống nhựa túi bóng (2)'!$D43,0)</f>
        <v>18000</v>
      </c>
      <c r="Q43" s="407">
        <f t="shared" si="4"/>
        <v>95000</v>
      </c>
    </row>
    <row r="44" spans="1:17" ht="20.100000000000001" customHeight="1">
      <c r="A44" s="818"/>
      <c r="B44" s="1072"/>
      <c r="C44" s="46" t="s">
        <v>48</v>
      </c>
      <c r="D44" s="47">
        <v>1</v>
      </c>
      <c r="E44" s="784"/>
      <c r="F44" s="784"/>
      <c r="G44" s="784"/>
      <c r="H44" s="407">
        <f t="array" ref="H44">IFERROR(ROUND(INDEX(FCSTSDV!$D$2:$L$2001,MATCH('ống nhựa túi bóng (2)'!$C44,FCSTSDV!$C$2:$C$2001,0),MATCH('ống nhựa túi bóng (2)'!H$3,FCSTSDV!$D$1:$L$1,0)),1)/'ống nhựa túi bóng (2)'!$D44,0)</f>
        <v>0</v>
      </c>
      <c r="I44" s="407">
        <f t="array" ref="I44">IFERROR(ROUND(INDEX(FCSTSDV!$D$2:$L$2001,MATCH('ống nhựa túi bóng (2)'!$C44,FCSTSDV!$C$2:$C$2001,0),MATCH('ống nhựa túi bóng (2)'!I$3,FCSTSDV!$D$1:$L$1,0)),1)/'ống nhựa túi bóng (2)'!$D44,0)</f>
        <v>0</v>
      </c>
      <c r="J44" s="407">
        <f t="array" ref="J44">IFERROR(ROUND(INDEX(FCSTSDV!$D$2:$L$2001,MATCH('ống nhựa túi bóng (2)'!$C44,FCSTSDV!$C$2:$C$2001,0),MATCH('ống nhựa túi bóng (2)'!J$3,FCSTSDV!$D$1:$L$1,0)),1)/'ống nhựa túi bóng (2)'!$D44,0)</f>
        <v>39000</v>
      </c>
      <c r="K44" s="407">
        <f t="array" ref="K44">IFERROR(ROUND(INDEX(FCSTSDV!$D$2:$L$2001,MATCH('ống nhựa túi bóng (2)'!$C44,FCSTSDV!$C$2:$C$2001,0),MATCH('ống nhựa túi bóng (2)'!K$3,FCSTSDV!$D$1:$L$1,0)),1)/'ống nhựa túi bóng (2)'!$D44,0)</f>
        <v>0</v>
      </c>
      <c r="L44" s="407">
        <f t="array" ref="L44">IFERROR(ROUND(INDEX(FCSTSDV!$D$2:$L$2001,MATCH('ống nhựa túi bóng (2)'!$C44,FCSTSDV!$C$2:$C$2001,0),MATCH('ống nhựa túi bóng (2)'!L$3,FCSTSDV!$D$1:$L$1,0)),1)/'ống nhựa túi bóng (2)'!$D44,0)</f>
        <v>0</v>
      </c>
      <c r="M44" s="407">
        <f t="array" ref="M44">IFERROR(ROUND(INDEX(FCSTSDV!$D$2:$L$2001,MATCH('ống nhựa túi bóng (2)'!$C44,FCSTSDV!$C$2:$C$2001,0),MATCH('ống nhựa túi bóng (2)'!M$3,FCSTSDV!$D$1:$L$1,0)),1)/'ống nhựa túi bóng (2)'!$D44,0)</f>
        <v>0</v>
      </c>
      <c r="N44" s="407">
        <f t="array" ref="N44">IFERROR(ROUND(INDEX(FCSTSDV!$D$2:$L$2001,MATCH('ống nhựa túi bóng (2)'!$C44,FCSTSDV!$C$2:$C$2001,0),MATCH('ống nhựa túi bóng (2)'!N$3,FCSTSDV!$D$1:$L$1,0)),1)/'ống nhựa túi bóng (2)'!$D44,0)</f>
        <v>39000</v>
      </c>
      <c r="O44" s="407">
        <f t="array" ref="O44">IFERROR(ROUND(INDEX(FCSTSDV!$D$2:$L$2001,MATCH('ống nhựa túi bóng (2)'!$C44,FCSTSDV!$C$2:$C$2001,0),MATCH('ống nhựa túi bóng (2)'!O$3,FCSTSDV!$D$1:$L$1,0)),1)/'ống nhựa túi bóng (2)'!$D44,0)</f>
        <v>42000</v>
      </c>
      <c r="P44" s="407">
        <f t="array" ref="P44">IFERROR(ROUND(INDEX(FCSTSDV!$D$2:$L$2001,MATCH('ống nhựa túi bóng (2)'!$C44,FCSTSDV!$C$2:$C$2001,0),MATCH('ống nhựa túi bóng (2)'!P$3,FCSTSDV!$D$1:$L$1,0)),1)/'ống nhựa túi bóng (2)'!$D44,0)</f>
        <v>52000</v>
      </c>
      <c r="Q44" s="407">
        <f t="shared" si="4"/>
        <v>172000</v>
      </c>
    </row>
    <row r="45" spans="1:17" ht="20.100000000000001" customHeight="1">
      <c r="A45" s="818"/>
      <c r="B45" s="1072"/>
      <c r="C45" s="46" t="s">
        <v>67</v>
      </c>
      <c r="D45" s="47">
        <v>1</v>
      </c>
      <c r="E45" s="784"/>
      <c r="F45" s="784"/>
      <c r="G45" s="784"/>
      <c r="H45" s="407">
        <f t="array" ref="H45">IFERROR(ROUND(INDEX(FCSTSDV!$D$2:$L$2001,MATCH('ống nhựa túi bóng (2)'!$C45,FCSTSDV!$C$2:$C$2001,0),MATCH('ống nhựa túi bóng (2)'!H$3,FCSTSDV!$D$1:$L$1,0)),1)/'ống nhựa túi bóng (2)'!$D45,0)</f>
        <v>80000</v>
      </c>
      <c r="I45" s="407">
        <f t="array" ref="I45">IFERROR(ROUND(INDEX(FCSTSDV!$D$2:$L$2001,MATCH('ống nhựa túi bóng (2)'!$C45,FCSTSDV!$C$2:$C$2001,0),MATCH('ống nhựa túi bóng (2)'!I$3,FCSTSDV!$D$1:$L$1,0)),1)/'ống nhựa túi bóng (2)'!$D45,0)</f>
        <v>0</v>
      </c>
      <c r="J45" s="407">
        <f t="array" ref="J45">IFERROR(ROUND(INDEX(FCSTSDV!$D$2:$L$2001,MATCH('ống nhựa túi bóng (2)'!$C45,FCSTSDV!$C$2:$C$2001,0),MATCH('ống nhựa túi bóng (2)'!J$3,FCSTSDV!$D$1:$L$1,0)),1)/'ống nhựa túi bóng (2)'!$D45,0)</f>
        <v>0</v>
      </c>
      <c r="K45" s="407">
        <f t="array" ref="K45">IFERROR(ROUND(INDEX(FCSTSDV!$D$2:$L$2001,MATCH('ống nhựa túi bóng (2)'!$C45,FCSTSDV!$C$2:$C$2001,0),MATCH('ống nhựa túi bóng (2)'!K$3,FCSTSDV!$D$1:$L$1,0)),1)/'ống nhựa túi bóng (2)'!$D45,0)</f>
        <v>60000</v>
      </c>
      <c r="L45" s="407">
        <f t="array" ref="L45">IFERROR(ROUND(INDEX(FCSTSDV!$D$2:$L$2001,MATCH('ống nhựa túi bóng (2)'!$C45,FCSTSDV!$C$2:$C$2001,0),MATCH('ống nhựa túi bóng (2)'!L$3,FCSTSDV!$D$1:$L$1,0)),1)/'ống nhựa túi bóng (2)'!$D45,0)</f>
        <v>0</v>
      </c>
      <c r="M45" s="407">
        <f t="array" ref="M45">IFERROR(ROUND(INDEX(FCSTSDV!$D$2:$L$2001,MATCH('ống nhựa túi bóng (2)'!$C45,FCSTSDV!$C$2:$C$2001,0),MATCH('ống nhựa túi bóng (2)'!M$3,FCSTSDV!$D$1:$L$1,0)),1)/'ống nhựa túi bóng (2)'!$D45,0)</f>
        <v>0</v>
      </c>
      <c r="N45" s="407">
        <f t="array" ref="N45">IFERROR(ROUND(INDEX(FCSTSDV!$D$2:$L$2001,MATCH('ống nhựa túi bóng (2)'!$C45,FCSTSDV!$C$2:$C$2001,0),MATCH('ống nhựa túi bóng (2)'!N$3,FCSTSDV!$D$1:$L$1,0)),1)/'ống nhựa túi bóng (2)'!$D45,0)</f>
        <v>140000</v>
      </c>
      <c r="O45" s="407">
        <f t="array" ref="O45">IFERROR(ROUND(INDEX(FCSTSDV!$D$2:$L$2001,MATCH('ống nhựa túi bóng (2)'!$C45,FCSTSDV!$C$2:$C$2001,0),MATCH('ống nhựa túi bóng (2)'!O$3,FCSTSDV!$D$1:$L$1,0)),1)/'ống nhựa túi bóng (2)'!$D45,0)</f>
        <v>180000</v>
      </c>
      <c r="P45" s="407">
        <f t="array" ref="P45">IFERROR(ROUND(INDEX(FCSTSDV!$D$2:$L$2001,MATCH('ống nhựa túi bóng (2)'!$C45,FCSTSDV!$C$2:$C$2001,0),MATCH('ống nhựa túi bóng (2)'!P$3,FCSTSDV!$D$1:$L$1,0)),1)/'ống nhựa túi bóng (2)'!$D45,0)</f>
        <v>180000</v>
      </c>
      <c r="Q45" s="407">
        <f t="shared" si="4"/>
        <v>640000</v>
      </c>
    </row>
    <row r="46" spans="1:17" ht="20.100000000000001" customHeight="1">
      <c r="A46" s="818"/>
      <c r="B46" s="1072"/>
      <c r="C46" s="46" t="s">
        <v>68</v>
      </c>
      <c r="D46" s="47">
        <v>1</v>
      </c>
      <c r="E46" s="784"/>
      <c r="F46" s="784"/>
      <c r="G46" s="784"/>
      <c r="H46" s="407">
        <f t="array" ref="H46">IFERROR(ROUND(INDEX(FCSTSDV!$D$2:$L$2001,MATCH('ống nhựa túi bóng (2)'!$C46,FCSTSDV!$C$2:$C$2001,0),MATCH('ống nhựa túi bóng (2)'!H$3,FCSTSDV!$D$1:$L$1,0)),1)/'ống nhựa túi bóng (2)'!$D46,0)</f>
        <v>40000</v>
      </c>
      <c r="I46" s="407">
        <f t="array" ref="I46">IFERROR(ROUND(INDEX(FCSTSDV!$D$2:$L$2001,MATCH('ống nhựa túi bóng (2)'!$C46,FCSTSDV!$C$2:$C$2001,0),MATCH('ống nhựa túi bóng (2)'!I$3,FCSTSDV!$D$1:$L$1,0)),1)/'ống nhựa túi bóng (2)'!$D46,0)</f>
        <v>0</v>
      </c>
      <c r="J46" s="407">
        <f t="array" ref="J46">IFERROR(ROUND(INDEX(FCSTSDV!$D$2:$L$2001,MATCH('ống nhựa túi bóng (2)'!$C46,FCSTSDV!$C$2:$C$2001,0),MATCH('ống nhựa túi bóng (2)'!J$3,FCSTSDV!$D$1:$L$1,0)),1)/'ống nhựa túi bóng (2)'!$D46,0)</f>
        <v>0</v>
      </c>
      <c r="K46" s="407">
        <f t="array" ref="K46">IFERROR(ROUND(INDEX(FCSTSDV!$D$2:$L$2001,MATCH('ống nhựa túi bóng (2)'!$C46,FCSTSDV!$C$2:$C$2001,0),MATCH('ống nhựa túi bóng (2)'!K$3,FCSTSDV!$D$1:$L$1,0)),1)/'ống nhựa túi bóng (2)'!$D46,0)</f>
        <v>0</v>
      </c>
      <c r="L46" s="407">
        <f t="array" ref="L46">IFERROR(ROUND(INDEX(FCSTSDV!$D$2:$L$2001,MATCH('ống nhựa túi bóng (2)'!$C46,FCSTSDV!$C$2:$C$2001,0),MATCH('ống nhựa túi bóng (2)'!L$3,FCSTSDV!$D$1:$L$1,0)),1)/'ống nhựa túi bóng (2)'!$D46,0)</f>
        <v>0</v>
      </c>
      <c r="M46" s="407">
        <f t="array" ref="M46">IFERROR(ROUND(INDEX(FCSTSDV!$D$2:$L$2001,MATCH('ống nhựa túi bóng (2)'!$C46,FCSTSDV!$C$2:$C$2001,0),MATCH('ống nhựa túi bóng (2)'!M$3,FCSTSDV!$D$1:$L$1,0)),1)/'ống nhựa túi bóng (2)'!$D46,0)</f>
        <v>0</v>
      </c>
      <c r="N46" s="407">
        <f t="array" ref="N46">IFERROR(ROUND(INDEX(FCSTSDV!$D$2:$L$2001,MATCH('ống nhựa túi bóng (2)'!$C46,FCSTSDV!$C$2:$C$2001,0),MATCH('ống nhựa túi bóng (2)'!N$3,FCSTSDV!$D$1:$L$1,0)),1)/'ống nhựa túi bóng (2)'!$D46,0)</f>
        <v>40000</v>
      </c>
      <c r="O46" s="407">
        <f t="array" ref="O46">IFERROR(ROUND(INDEX(FCSTSDV!$D$2:$L$2001,MATCH('ống nhựa túi bóng (2)'!$C46,FCSTSDV!$C$2:$C$2001,0),MATCH('ống nhựa túi bóng (2)'!O$3,FCSTSDV!$D$1:$L$1,0)),1)/'ống nhựa túi bóng (2)'!$D46,0)</f>
        <v>100000</v>
      </c>
      <c r="P46" s="407">
        <f t="array" ref="P46">IFERROR(ROUND(INDEX(FCSTSDV!$D$2:$L$2001,MATCH('ống nhựa túi bóng (2)'!$C46,FCSTSDV!$C$2:$C$2001,0),MATCH('ống nhựa túi bóng (2)'!P$3,FCSTSDV!$D$1:$L$1,0)),1)/'ống nhựa túi bóng (2)'!$D46,0)</f>
        <v>100000</v>
      </c>
      <c r="Q46" s="407">
        <f t="shared" si="4"/>
        <v>280000</v>
      </c>
    </row>
    <row r="47" spans="1:17" s="400" customFormat="1" ht="20.100000000000001" customHeight="1">
      <c r="A47" s="819"/>
      <c r="B47" s="1073"/>
      <c r="C47" s="1096"/>
      <c r="D47" s="1097"/>
      <c r="E47" s="787"/>
      <c r="F47" s="787"/>
      <c r="G47" s="787"/>
      <c r="H47" s="1102" t="s">
        <v>1309</v>
      </c>
      <c r="I47" s="1103"/>
      <c r="J47" s="1103"/>
      <c r="K47" s="1103"/>
      <c r="L47" s="1103"/>
      <c r="M47" s="1103"/>
      <c r="N47" s="1103"/>
      <c r="O47" s="1103"/>
      <c r="P47" s="1104"/>
      <c r="Q47" s="416">
        <f>+SUM(Q41:Q46)</f>
        <v>4607000</v>
      </c>
    </row>
    <row r="48" spans="1:17" ht="20.100000000000001" customHeight="1">
      <c r="A48" s="1095"/>
      <c r="B48" s="1083"/>
      <c r="C48" s="55" t="s">
        <v>820</v>
      </c>
      <c r="D48" s="47">
        <v>1</v>
      </c>
      <c r="E48" s="783"/>
      <c r="F48" s="783"/>
      <c r="G48" s="783"/>
      <c r="H48" s="407">
        <f t="array" ref="H48">IFERROR(ROUND(INDEX(FCSTSDV!$D$2:$L$2001,MATCH('ống nhựa túi bóng (2)'!$C48,FCSTSDV!$C$2:$C$2001,0),MATCH('ống nhựa túi bóng (2)'!H$3,FCSTSDV!$D$1:$L$1,0)),1)/'ống nhựa túi bóng (2)'!$D48,0)</f>
        <v>0</v>
      </c>
      <c r="I48" s="407">
        <f t="array" ref="I48">IFERROR(ROUND(INDEX(FCSTSDV!$D$2:$L$2001,MATCH('ống nhựa túi bóng (2)'!$C48,FCSTSDV!$C$2:$C$2001,0),MATCH('ống nhựa túi bóng (2)'!I$3,FCSTSDV!$D$1:$L$1,0)),1)/'ống nhựa túi bóng (2)'!$D48,0)</f>
        <v>0</v>
      </c>
      <c r="J48" s="407">
        <f t="array" ref="J48">IFERROR(ROUND(INDEX(FCSTSDV!$D$2:$L$2001,MATCH('ống nhựa túi bóng (2)'!$C48,FCSTSDV!$C$2:$C$2001,0),MATCH('ống nhựa túi bóng (2)'!J$3,FCSTSDV!$D$1:$L$1,0)),1)/'ống nhựa túi bóng (2)'!$D48,0)</f>
        <v>6000</v>
      </c>
      <c r="K48" s="407">
        <f t="array" ref="K48">IFERROR(ROUND(INDEX(FCSTSDV!$D$2:$L$2001,MATCH('ống nhựa túi bóng (2)'!$C48,FCSTSDV!$C$2:$C$2001,0),MATCH('ống nhựa túi bóng (2)'!K$3,FCSTSDV!$D$1:$L$1,0)),1)/'ống nhựa túi bóng (2)'!$D48,0)</f>
        <v>6000</v>
      </c>
      <c r="L48" s="407">
        <f t="array" ref="L48">IFERROR(ROUND(INDEX(FCSTSDV!$D$2:$L$2001,MATCH('ống nhựa túi bóng (2)'!$C48,FCSTSDV!$C$2:$C$2001,0),MATCH('ống nhựa túi bóng (2)'!L$3,FCSTSDV!$D$1:$L$1,0)),1)/'ống nhựa túi bóng (2)'!$D48,0)</f>
        <v>6000</v>
      </c>
      <c r="M48" s="407">
        <f t="array" ref="M48">IFERROR(ROUND(INDEX(FCSTSDV!$D$2:$L$2001,MATCH('ống nhựa túi bóng (2)'!$C48,FCSTSDV!$C$2:$C$2001,0),MATCH('ống nhựa túi bóng (2)'!M$3,FCSTSDV!$D$1:$L$1,0)),1)/'ống nhựa túi bóng (2)'!$D48,0)</f>
        <v>6000</v>
      </c>
      <c r="N48" s="407">
        <f t="array" ref="N48">IFERROR(ROUND(INDEX(FCSTSDV!$D$2:$L$2001,MATCH('ống nhựa túi bóng (2)'!$C48,FCSTSDV!$C$2:$C$2001,0),MATCH('ống nhựa túi bóng (2)'!N$3,FCSTSDV!$D$1:$L$1,0)),1)/'ống nhựa túi bóng (2)'!$D48,0)</f>
        <v>24000</v>
      </c>
      <c r="O48" s="407">
        <f t="array" ref="O48">IFERROR(ROUND(INDEX(FCSTSDV!$D$2:$L$2001,MATCH('ống nhựa túi bóng (2)'!$C48,FCSTSDV!$C$2:$C$2001,0),MATCH('ống nhựa túi bóng (2)'!O$3,FCSTSDV!$D$1:$L$1,0)),1)/'ống nhựa túi bóng (2)'!$D48,0)</f>
        <v>30000</v>
      </c>
      <c r="P48" s="407">
        <f t="array" ref="P48">IFERROR(ROUND(INDEX(FCSTSDV!$D$2:$L$2001,MATCH('ống nhựa túi bóng (2)'!$C48,FCSTSDV!$C$2:$C$2001,0),MATCH('ống nhựa túi bóng (2)'!P$3,FCSTSDV!$D$1:$L$1,0)),1)/'ống nhựa túi bóng (2)'!$D48,0)</f>
        <v>0</v>
      </c>
      <c r="Q48" s="407">
        <f t="shared" ref="Q48:Q57" si="5">+SUM(H48:P48)</f>
        <v>78000</v>
      </c>
    </row>
    <row r="49" spans="1:17" ht="20.100000000000001" customHeight="1">
      <c r="A49" s="1095"/>
      <c r="B49" s="1083"/>
      <c r="C49" s="55" t="s">
        <v>714</v>
      </c>
      <c r="D49" s="47">
        <v>1</v>
      </c>
      <c r="E49" s="783"/>
      <c r="F49" s="783"/>
      <c r="G49" s="783"/>
      <c r="H49" s="407">
        <f t="array" ref="H49">IFERROR(ROUND(INDEX(FCSTSDV!$D$2:$L$2001,MATCH('ống nhựa túi bóng (2)'!$C49,FCSTSDV!$C$2:$C$2001,0),MATCH('ống nhựa túi bóng (2)'!H$3,FCSTSDV!$D$1:$L$1,0)),1)/'ống nhựa túi bóng (2)'!$D49,0)</f>
        <v>10000</v>
      </c>
      <c r="I49" s="407">
        <f t="array" ref="I49">IFERROR(ROUND(INDEX(FCSTSDV!$D$2:$L$2001,MATCH('ống nhựa túi bóng (2)'!$C49,FCSTSDV!$C$2:$C$2001,0),MATCH('ống nhựa túi bóng (2)'!I$3,FCSTSDV!$D$1:$L$1,0)),1)/'ống nhựa túi bóng (2)'!$D49,0)</f>
        <v>10000</v>
      </c>
      <c r="J49" s="407">
        <f t="array" ref="J49">IFERROR(ROUND(INDEX(FCSTSDV!$D$2:$L$2001,MATCH('ống nhựa túi bóng (2)'!$C49,FCSTSDV!$C$2:$C$2001,0),MATCH('ống nhựa túi bóng (2)'!J$3,FCSTSDV!$D$1:$L$1,0)),1)/'ống nhựa túi bóng (2)'!$D49,0)</f>
        <v>10000</v>
      </c>
      <c r="K49" s="407">
        <f t="array" ref="K49">IFERROR(ROUND(INDEX(FCSTSDV!$D$2:$L$2001,MATCH('ống nhựa túi bóng (2)'!$C49,FCSTSDV!$C$2:$C$2001,0),MATCH('ống nhựa túi bóng (2)'!K$3,FCSTSDV!$D$1:$L$1,0)),1)/'ống nhựa túi bóng (2)'!$D49,0)</f>
        <v>10000</v>
      </c>
      <c r="L49" s="407">
        <f t="array" ref="L49">IFERROR(ROUND(INDEX(FCSTSDV!$D$2:$L$2001,MATCH('ống nhựa túi bóng (2)'!$C49,FCSTSDV!$C$2:$C$2001,0),MATCH('ống nhựa túi bóng (2)'!L$3,FCSTSDV!$D$1:$L$1,0)),1)/'ống nhựa túi bóng (2)'!$D49,0)</f>
        <v>10000</v>
      </c>
      <c r="M49" s="407">
        <f t="array" ref="M49">IFERROR(ROUND(INDEX(FCSTSDV!$D$2:$L$2001,MATCH('ống nhựa túi bóng (2)'!$C49,FCSTSDV!$C$2:$C$2001,0),MATCH('ống nhựa túi bóng (2)'!M$3,FCSTSDV!$D$1:$L$1,0)),1)/'ống nhựa túi bóng (2)'!$D49,0)</f>
        <v>10000</v>
      </c>
      <c r="N49" s="407">
        <f t="array" ref="N49">IFERROR(ROUND(INDEX(FCSTSDV!$D$2:$L$2001,MATCH('ống nhựa túi bóng (2)'!$C49,FCSTSDV!$C$2:$C$2001,0),MATCH('ống nhựa túi bóng (2)'!N$3,FCSTSDV!$D$1:$L$1,0)),1)/'ống nhựa túi bóng (2)'!$D49,0)</f>
        <v>80000</v>
      </c>
      <c r="O49" s="407">
        <f t="array" ref="O49">IFERROR(ROUND(INDEX(FCSTSDV!$D$2:$L$2001,MATCH('ống nhựa túi bóng (2)'!$C49,FCSTSDV!$C$2:$C$2001,0),MATCH('ống nhựa túi bóng (2)'!O$3,FCSTSDV!$D$1:$L$1,0)),1)/'ống nhựa túi bóng (2)'!$D49,0)</f>
        <v>70000</v>
      </c>
      <c r="P49" s="407">
        <f t="array" ref="P49">IFERROR(ROUND(INDEX(FCSTSDV!$D$2:$L$2001,MATCH('ống nhựa túi bóng (2)'!$C49,FCSTSDV!$C$2:$C$2001,0),MATCH('ống nhựa túi bóng (2)'!P$3,FCSTSDV!$D$1:$L$1,0)),1)/'ống nhựa túi bóng (2)'!$D49,0)</f>
        <v>70000</v>
      </c>
      <c r="Q49" s="407">
        <f t="shared" si="5"/>
        <v>280000</v>
      </c>
    </row>
    <row r="50" spans="1:17" ht="20.100000000000001" customHeight="1">
      <c r="A50" s="818"/>
      <c r="B50" s="1072"/>
      <c r="C50" s="46" t="s">
        <v>808</v>
      </c>
      <c r="D50" s="47">
        <v>1</v>
      </c>
      <c r="E50" s="784"/>
      <c r="F50" s="784"/>
      <c r="G50" s="784"/>
      <c r="H50" s="407">
        <f t="array" ref="H50">IFERROR(ROUND(INDEX(FCSTSDV!$D$2:$L$2001,MATCH('ống nhựa túi bóng (2)'!$C50,FCSTSDV!$C$2:$C$2001,0),MATCH('ống nhựa túi bóng (2)'!H$3,FCSTSDV!$D$1:$L$1,0)),1)/'ống nhựa túi bóng (2)'!$D50,0)</f>
        <v>40000</v>
      </c>
      <c r="I50" s="407">
        <f t="array" ref="I50">IFERROR(ROUND(INDEX(FCSTSDV!$D$2:$L$2001,MATCH('ống nhựa túi bóng (2)'!$C50,FCSTSDV!$C$2:$C$2001,0),MATCH('ống nhựa túi bóng (2)'!I$3,FCSTSDV!$D$1:$L$1,0)),1)/'ống nhựa túi bóng (2)'!$D50,0)</f>
        <v>0</v>
      </c>
      <c r="J50" s="407">
        <f t="array" ref="J50">IFERROR(ROUND(INDEX(FCSTSDV!$D$2:$L$2001,MATCH('ống nhựa túi bóng (2)'!$C50,FCSTSDV!$C$2:$C$2001,0),MATCH('ống nhựa túi bóng (2)'!J$3,FCSTSDV!$D$1:$L$1,0)),1)/'ống nhựa túi bóng (2)'!$D50,0)</f>
        <v>0</v>
      </c>
      <c r="K50" s="407">
        <f t="array" ref="K50">IFERROR(ROUND(INDEX(FCSTSDV!$D$2:$L$2001,MATCH('ống nhựa túi bóng (2)'!$C50,FCSTSDV!$C$2:$C$2001,0),MATCH('ống nhựa túi bóng (2)'!K$3,FCSTSDV!$D$1:$L$1,0)),1)/'ống nhựa túi bóng (2)'!$D50,0)</f>
        <v>0</v>
      </c>
      <c r="L50" s="407">
        <f t="array" ref="L50">IFERROR(ROUND(INDEX(FCSTSDV!$D$2:$L$2001,MATCH('ống nhựa túi bóng (2)'!$C50,FCSTSDV!$C$2:$C$2001,0),MATCH('ống nhựa túi bóng (2)'!L$3,FCSTSDV!$D$1:$L$1,0)),1)/'ống nhựa túi bóng (2)'!$D50,0)</f>
        <v>0</v>
      </c>
      <c r="M50" s="407">
        <f t="array" ref="M50">IFERROR(ROUND(INDEX(FCSTSDV!$D$2:$L$2001,MATCH('ống nhựa túi bóng (2)'!$C50,FCSTSDV!$C$2:$C$2001,0),MATCH('ống nhựa túi bóng (2)'!M$3,FCSTSDV!$D$1:$L$1,0)),1)/'ống nhựa túi bóng (2)'!$D50,0)</f>
        <v>0</v>
      </c>
      <c r="N50" s="407">
        <f t="array" ref="N50">IFERROR(ROUND(INDEX(FCSTSDV!$D$2:$L$2001,MATCH('ống nhựa túi bóng (2)'!$C50,FCSTSDV!$C$2:$C$2001,0),MATCH('ống nhựa túi bóng (2)'!N$3,FCSTSDV!$D$1:$L$1,0)),1)/'ống nhựa túi bóng (2)'!$D50,0)</f>
        <v>0</v>
      </c>
      <c r="O50" s="407">
        <f t="array" ref="O50">IFERROR(ROUND(INDEX(FCSTSDV!$D$2:$L$2001,MATCH('ống nhựa túi bóng (2)'!$C50,FCSTSDV!$C$2:$C$2001,0),MATCH('ống nhựa túi bóng (2)'!O$3,FCSTSDV!$D$1:$L$1,0)),1)/'ống nhựa túi bóng (2)'!$D50,0)</f>
        <v>0</v>
      </c>
      <c r="P50" s="407">
        <f t="array" ref="P50">IFERROR(ROUND(INDEX(FCSTSDV!$D$2:$L$2001,MATCH('ống nhựa túi bóng (2)'!$C50,FCSTSDV!$C$2:$C$2001,0),MATCH('ống nhựa túi bóng (2)'!P$3,FCSTSDV!$D$1:$L$1,0)),1)/'ống nhựa túi bóng (2)'!$D50,0)</f>
        <v>0</v>
      </c>
      <c r="Q50" s="407">
        <f t="shared" si="5"/>
        <v>40000</v>
      </c>
    </row>
    <row r="51" spans="1:17" ht="20.100000000000001" customHeight="1">
      <c r="A51" s="818"/>
      <c r="B51" s="1072"/>
      <c r="C51" s="46" t="s">
        <v>808</v>
      </c>
      <c r="D51" s="47">
        <v>1</v>
      </c>
      <c r="E51" s="784"/>
      <c r="F51" s="784"/>
      <c r="G51" s="784"/>
      <c r="H51" s="407">
        <f t="array" ref="H51">IFERROR(ROUND(INDEX(FCSTSDV!$D$2:$L$2001,MATCH('ống nhựa túi bóng (2)'!$C51,FCSTSDV!$C$2:$C$2001,0),MATCH('ống nhựa túi bóng (2)'!H$3,FCSTSDV!$D$1:$L$1,0)),1)/'ống nhựa túi bóng (2)'!$D51,0)</f>
        <v>40000</v>
      </c>
      <c r="I51" s="407">
        <f t="array" ref="I51">IFERROR(ROUND(INDEX(FCSTSDV!$D$2:$L$2001,MATCH('ống nhựa túi bóng (2)'!$C51,FCSTSDV!$C$2:$C$2001,0),MATCH('ống nhựa túi bóng (2)'!I$3,FCSTSDV!$D$1:$L$1,0)),1)/'ống nhựa túi bóng (2)'!$D51,0)</f>
        <v>0</v>
      </c>
      <c r="J51" s="407">
        <f t="array" ref="J51">IFERROR(ROUND(INDEX(FCSTSDV!$D$2:$L$2001,MATCH('ống nhựa túi bóng (2)'!$C51,FCSTSDV!$C$2:$C$2001,0),MATCH('ống nhựa túi bóng (2)'!J$3,FCSTSDV!$D$1:$L$1,0)),1)/'ống nhựa túi bóng (2)'!$D51,0)</f>
        <v>0</v>
      </c>
      <c r="K51" s="407">
        <f t="array" ref="K51">IFERROR(ROUND(INDEX(FCSTSDV!$D$2:$L$2001,MATCH('ống nhựa túi bóng (2)'!$C51,FCSTSDV!$C$2:$C$2001,0),MATCH('ống nhựa túi bóng (2)'!K$3,FCSTSDV!$D$1:$L$1,0)),1)/'ống nhựa túi bóng (2)'!$D51,0)</f>
        <v>0</v>
      </c>
      <c r="L51" s="407">
        <f t="array" ref="L51">IFERROR(ROUND(INDEX(FCSTSDV!$D$2:$L$2001,MATCH('ống nhựa túi bóng (2)'!$C51,FCSTSDV!$C$2:$C$2001,0),MATCH('ống nhựa túi bóng (2)'!L$3,FCSTSDV!$D$1:$L$1,0)),1)/'ống nhựa túi bóng (2)'!$D51,0)</f>
        <v>0</v>
      </c>
      <c r="M51" s="407">
        <f t="array" ref="M51">IFERROR(ROUND(INDEX(FCSTSDV!$D$2:$L$2001,MATCH('ống nhựa túi bóng (2)'!$C51,FCSTSDV!$C$2:$C$2001,0),MATCH('ống nhựa túi bóng (2)'!M$3,FCSTSDV!$D$1:$L$1,0)),1)/'ống nhựa túi bóng (2)'!$D51,0)</f>
        <v>0</v>
      </c>
      <c r="N51" s="407">
        <f t="array" ref="N51">IFERROR(ROUND(INDEX(FCSTSDV!$D$2:$L$2001,MATCH('ống nhựa túi bóng (2)'!$C51,FCSTSDV!$C$2:$C$2001,0),MATCH('ống nhựa túi bóng (2)'!N$3,FCSTSDV!$D$1:$L$1,0)),1)/'ống nhựa túi bóng (2)'!$D51,0)</f>
        <v>0</v>
      </c>
      <c r="O51" s="407">
        <f t="array" ref="O51">IFERROR(ROUND(INDEX(FCSTSDV!$D$2:$L$2001,MATCH('ống nhựa túi bóng (2)'!$C51,FCSTSDV!$C$2:$C$2001,0),MATCH('ống nhựa túi bóng (2)'!O$3,FCSTSDV!$D$1:$L$1,0)),1)/'ống nhựa túi bóng (2)'!$D51,0)</f>
        <v>0</v>
      </c>
      <c r="P51" s="407">
        <f t="array" ref="P51">IFERROR(ROUND(INDEX(FCSTSDV!$D$2:$L$2001,MATCH('ống nhựa túi bóng (2)'!$C51,FCSTSDV!$C$2:$C$2001,0),MATCH('ống nhựa túi bóng (2)'!P$3,FCSTSDV!$D$1:$L$1,0)),1)/'ống nhựa túi bóng (2)'!$D51,0)</f>
        <v>0</v>
      </c>
      <c r="Q51" s="407">
        <f t="shared" si="5"/>
        <v>40000</v>
      </c>
    </row>
    <row r="52" spans="1:17" ht="20.100000000000001" customHeight="1">
      <c r="A52" s="818"/>
      <c r="B52" s="1072"/>
      <c r="C52" s="46" t="s">
        <v>730</v>
      </c>
      <c r="D52" s="47">
        <v>1</v>
      </c>
      <c r="E52" s="784"/>
      <c r="F52" s="784"/>
      <c r="G52" s="784"/>
      <c r="H52" s="407">
        <f t="array" ref="H52">IFERROR(ROUND(INDEX(FCSTSDV!$D$2:$L$2001,MATCH('ống nhựa túi bóng (2)'!$C52,FCSTSDV!$C$2:$C$2001,0),MATCH('ống nhựa túi bóng (2)'!H$3,FCSTSDV!$D$1:$L$1,0)),1)/'ống nhựa túi bóng (2)'!$D52,0)</f>
        <v>12000</v>
      </c>
      <c r="I52" s="407">
        <f t="array" ref="I52">IFERROR(ROUND(INDEX(FCSTSDV!$D$2:$L$2001,MATCH('ống nhựa túi bóng (2)'!$C52,FCSTSDV!$C$2:$C$2001,0),MATCH('ống nhựa túi bóng (2)'!I$3,FCSTSDV!$D$1:$L$1,0)),1)/'ống nhựa túi bóng (2)'!$D52,0)</f>
        <v>3000</v>
      </c>
      <c r="J52" s="407">
        <f t="array" ref="J52">IFERROR(ROUND(INDEX(FCSTSDV!$D$2:$L$2001,MATCH('ống nhựa túi bóng (2)'!$C52,FCSTSDV!$C$2:$C$2001,0),MATCH('ống nhựa túi bóng (2)'!J$3,FCSTSDV!$D$1:$L$1,0)),1)/'ống nhựa túi bóng (2)'!$D52,0)</f>
        <v>0</v>
      </c>
      <c r="K52" s="407">
        <f t="array" ref="K52">IFERROR(ROUND(INDEX(FCSTSDV!$D$2:$L$2001,MATCH('ống nhựa túi bóng (2)'!$C52,FCSTSDV!$C$2:$C$2001,0),MATCH('ống nhựa túi bóng (2)'!K$3,FCSTSDV!$D$1:$L$1,0)),1)/'ống nhựa túi bóng (2)'!$D52,0)</f>
        <v>0</v>
      </c>
      <c r="L52" s="407">
        <f t="array" ref="L52">IFERROR(ROUND(INDEX(FCSTSDV!$D$2:$L$2001,MATCH('ống nhựa túi bóng (2)'!$C52,FCSTSDV!$C$2:$C$2001,0),MATCH('ống nhựa túi bóng (2)'!L$3,FCSTSDV!$D$1:$L$1,0)),1)/'ống nhựa túi bóng (2)'!$D52,0)</f>
        <v>0</v>
      </c>
      <c r="M52" s="407">
        <f t="array" ref="M52">IFERROR(ROUND(INDEX(FCSTSDV!$D$2:$L$2001,MATCH('ống nhựa túi bóng (2)'!$C52,FCSTSDV!$C$2:$C$2001,0),MATCH('ống nhựa túi bóng (2)'!M$3,FCSTSDV!$D$1:$L$1,0)),1)/'ống nhựa túi bóng (2)'!$D52,0)</f>
        <v>0</v>
      </c>
      <c r="N52" s="407">
        <f t="array" ref="N52">IFERROR(ROUND(INDEX(FCSTSDV!$D$2:$L$2001,MATCH('ống nhựa túi bóng (2)'!$C52,FCSTSDV!$C$2:$C$2001,0),MATCH('ống nhựa túi bóng (2)'!N$3,FCSTSDV!$D$1:$L$1,0)),1)/'ống nhựa túi bóng (2)'!$D52,0)</f>
        <v>15000</v>
      </c>
      <c r="O52" s="407">
        <f t="array" ref="O52">IFERROR(ROUND(INDEX(FCSTSDV!$D$2:$L$2001,MATCH('ống nhựa túi bóng (2)'!$C52,FCSTSDV!$C$2:$C$2001,0),MATCH('ống nhựa túi bóng (2)'!O$3,FCSTSDV!$D$1:$L$1,0)),1)/'ống nhựa túi bóng (2)'!$D52,0)</f>
        <v>0</v>
      </c>
      <c r="P52" s="407">
        <f t="array" ref="P52">IFERROR(ROUND(INDEX(FCSTSDV!$D$2:$L$2001,MATCH('ống nhựa túi bóng (2)'!$C52,FCSTSDV!$C$2:$C$2001,0),MATCH('ống nhựa túi bóng (2)'!P$3,FCSTSDV!$D$1:$L$1,0)),1)/'ống nhựa túi bóng (2)'!$D52,0)</f>
        <v>0</v>
      </c>
      <c r="Q52" s="407">
        <f t="shared" si="5"/>
        <v>30000</v>
      </c>
    </row>
    <row r="53" spans="1:17" ht="20.100000000000001" customHeight="1">
      <c r="A53" s="818"/>
      <c r="B53" s="1072"/>
      <c r="C53" s="46" t="s">
        <v>78</v>
      </c>
      <c r="D53" s="47">
        <v>1</v>
      </c>
      <c r="E53" s="784"/>
      <c r="F53" s="784"/>
      <c r="G53" s="784"/>
      <c r="H53" s="407">
        <f t="array" ref="H53">IFERROR(ROUND(INDEX(FCSTSDV!$D$2:$L$2001,MATCH('ống nhựa túi bóng (2)'!$C53,FCSTSDV!$C$2:$C$2001,0),MATCH('ống nhựa túi bóng (2)'!H$3,FCSTSDV!$D$1:$L$1,0)),1)/'ống nhựa túi bóng (2)'!$D53,0)</f>
        <v>6000</v>
      </c>
      <c r="I53" s="407">
        <f t="array" ref="I53">IFERROR(ROUND(INDEX(FCSTSDV!$D$2:$L$2001,MATCH('ống nhựa túi bóng (2)'!$C53,FCSTSDV!$C$2:$C$2001,0),MATCH('ống nhựa túi bóng (2)'!I$3,FCSTSDV!$D$1:$L$1,0)),1)/'ống nhựa túi bóng (2)'!$D53,0)</f>
        <v>0</v>
      </c>
      <c r="J53" s="407">
        <f t="array" ref="J53">IFERROR(ROUND(INDEX(FCSTSDV!$D$2:$L$2001,MATCH('ống nhựa túi bóng (2)'!$C53,FCSTSDV!$C$2:$C$2001,0),MATCH('ống nhựa túi bóng (2)'!J$3,FCSTSDV!$D$1:$L$1,0)),1)/'ống nhựa túi bóng (2)'!$D53,0)</f>
        <v>33000</v>
      </c>
      <c r="K53" s="407">
        <f t="array" ref="K53">IFERROR(ROUND(INDEX(FCSTSDV!$D$2:$L$2001,MATCH('ống nhựa túi bóng (2)'!$C53,FCSTSDV!$C$2:$C$2001,0),MATCH('ống nhựa túi bóng (2)'!K$3,FCSTSDV!$D$1:$L$1,0)),1)/'ống nhựa túi bóng (2)'!$D53,0)</f>
        <v>0</v>
      </c>
      <c r="L53" s="407">
        <f t="array" ref="L53">IFERROR(ROUND(INDEX(FCSTSDV!$D$2:$L$2001,MATCH('ống nhựa túi bóng (2)'!$C53,FCSTSDV!$C$2:$C$2001,0),MATCH('ống nhựa túi bóng (2)'!L$3,FCSTSDV!$D$1:$L$1,0)),1)/'ống nhựa túi bóng (2)'!$D53,0)</f>
        <v>0</v>
      </c>
      <c r="M53" s="407">
        <f t="array" ref="M53">IFERROR(ROUND(INDEX(FCSTSDV!$D$2:$L$2001,MATCH('ống nhựa túi bóng (2)'!$C53,FCSTSDV!$C$2:$C$2001,0),MATCH('ống nhựa túi bóng (2)'!M$3,FCSTSDV!$D$1:$L$1,0)),1)/'ống nhựa túi bóng (2)'!$D53,0)</f>
        <v>0</v>
      </c>
      <c r="N53" s="407">
        <f t="array" ref="N53">IFERROR(ROUND(INDEX(FCSTSDV!$D$2:$L$2001,MATCH('ống nhựa túi bóng (2)'!$C53,FCSTSDV!$C$2:$C$2001,0),MATCH('ống nhựa túi bóng (2)'!N$3,FCSTSDV!$D$1:$L$1,0)),1)/'ống nhựa túi bóng (2)'!$D53,0)</f>
        <v>39000</v>
      </c>
      <c r="O53" s="407">
        <f t="array" ref="O53">IFERROR(ROUND(INDEX(FCSTSDV!$D$2:$L$2001,MATCH('ống nhựa túi bóng (2)'!$C53,FCSTSDV!$C$2:$C$2001,0),MATCH('ống nhựa túi bóng (2)'!O$3,FCSTSDV!$D$1:$L$1,0)),1)/'ống nhựa túi bóng (2)'!$D53,0)</f>
        <v>42000</v>
      </c>
      <c r="P53" s="407">
        <f t="array" ref="P53">IFERROR(ROUND(INDEX(FCSTSDV!$D$2:$L$2001,MATCH('ống nhựa túi bóng (2)'!$C53,FCSTSDV!$C$2:$C$2001,0),MATCH('ống nhựa túi bóng (2)'!P$3,FCSTSDV!$D$1:$L$1,0)),1)/'ống nhựa túi bóng (2)'!$D53,0)</f>
        <v>52000</v>
      </c>
      <c r="Q53" s="407">
        <f t="shared" si="5"/>
        <v>172000</v>
      </c>
    </row>
    <row r="54" spans="1:17" ht="20.100000000000001" customHeight="1">
      <c r="A54" s="818"/>
      <c r="B54" s="1072"/>
      <c r="C54" s="46" t="s">
        <v>79</v>
      </c>
      <c r="D54" s="47">
        <v>1</v>
      </c>
      <c r="E54" s="784"/>
      <c r="F54" s="784"/>
      <c r="G54" s="784"/>
      <c r="H54" s="407">
        <f t="array" ref="H54">IFERROR(ROUND(INDEX(FCSTSDV!$D$2:$L$2001,MATCH('ống nhựa túi bóng (2)'!$C54,FCSTSDV!$C$2:$C$2001,0),MATCH('ống nhựa túi bóng (2)'!H$3,FCSTSDV!$D$1:$L$1,0)),1)/'ống nhựa túi bóng (2)'!$D54,0)</f>
        <v>0</v>
      </c>
      <c r="I54" s="407">
        <f t="array" ref="I54">IFERROR(ROUND(INDEX(FCSTSDV!$D$2:$L$2001,MATCH('ống nhựa túi bóng (2)'!$C54,FCSTSDV!$C$2:$C$2001,0),MATCH('ống nhựa túi bóng (2)'!I$3,FCSTSDV!$D$1:$L$1,0)),1)/'ống nhựa túi bóng (2)'!$D54,0)</f>
        <v>0</v>
      </c>
      <c r="J54" s="407">
        <f t="array" ref="J54">IFERROR(ROUND(INDEX(FCSTSDV!$D$2:$L$2001,MATCH('ống nhựa túi bóng (2)'!$C54,FCSTSDV!$C$2:$C$2001,0),MATCH('ống nhựa túi bóng (2)'!J$3,FCSTSDV!$D$1:$L$1,0)),1)/'ống nhựa túi bóng (2)'!$D54,0)</f>
        <v>0</v>
      </c>
      <c r="K54" s="407">
        <f t="array" ref="K54">IFERROR(ROUND(INDEX(FCSTSDV!$D$2:$L$2001,MATCH('ống nhựa túi bóng (2)'!$C54,FCSTSDV!$C$2:$C$2001,0),MATCH('ống nhựa túi bóng (2)'!K$3,FCSTSDV!$D$1:$L$1,0)),1)/'ống nhựa túi bóng (2)'!$D54,0)</f>
        <v>0</v>
      </c>
      <c r="L54" s="407">
        <f t="array" ref="L54">IFERROR(ROUND(INDEX(FCSTSDV!$D$2:$L$2001,MATCH('ống nhựa túi bóng (2)'!$C54,FCSTSDV!$C$2:$C$2001,0),MATCH('ống nhựa túi bóng (2)'!L$3,FCSTSDV!$D$1:$L$1,0)),1)/'ống nhựa túi bóng (2)'!$D54,0)</f>
        <v>0</v>
      </c>
      <c r="M54" s="407">
        <f t="array" ref="M54">IFERROR(ROUND(INDEX(FCSTSDV!$D$2:$L$2001,MATCH('ống nhựa túi bóng (2)'!$C54,FCSTSDV!$C$2:$C$2001,0),MATCH('ống nhựa túi bóng (2)'!M$3,FCSTSDV!$D$1:$L$1,0)),1)/'ống nhựa túi bóng (2)'!$D54,0)</f>
        <v>0</v>
      </c>
      <c r="N54" s="407">
        <f t="array" ref="N54">IFERROR(ROUND(INDEX(FCSTSDV!$D$2:$L$2001,MATCH('ống nhựa túi bóng (2)'!$C54,FCSTSDV!$C$2:$C$2001,0),MATCH('ống nhựa túi bóng (2)'!N$3,FCSTSDV!$D$1:$L$1,0)),1)/'ống nhựa túi bóng (2)'!$D54,0)</f>
        <v>0</v>
      </c>
      <c r="O54" s="407">
        <f t="array" ref="O54">IFERROR(ROUND(INDEX(FCSTSDV!$D$2:$L$2001,MATCH('ống nhựa túi bóng (2)'!$C54,FCSTSDV!$C$2:$C$2001,0),MATCH('ống nhựa túi bóng (2)'!O$3,FCSTSDV!$D$1:$L$1,0)),1)/'ống nhựa túi bóng (2)'!$D54,0)</f>
        <v>0</v>
      </c>
      <c r="P54" s="407">
        <f t="array" ref="P54">IFERROR(ROUND(INDEX(FCSTSDV!$D$2:$L$2001,MATCH('ống nhựa túi bóng (2)'!$C54,FCSTSDV!$C$2:$C$2001,0),MATCH('ống nhựa túi bóng (2)'!P$3,FCSTSDV!$D$1:$L$1,0)),1)/'ống nhựa túi bóng (2)'!$D54,0)</f>
        <v>21000</v>
      </c>
      <c r="Q54" s="407">
        <f t="shared" si="5"/>
        <v>21000</v>
      </c>
    </row>
    <row r="55" spans="1:17" ht="20.100000000000001" customHeight="1">
      <c r="A55" s="818"/>
      <c r="B55" s="1072"/>
      <c r="C55" s="46" t="s">
        <v>80</v>
      </c>
      <c r="D55" s="47">
        <v>1</v>
      </c>
      <c r="E55" s="784"/>
      <c r="F55" s="784"/>
      <c r="G55" s="784"/>
      <c r="H55" s="407">
        <f t="array" ref="H55">IFERROR(ROUND(INDEX(FCSTSDV!$D$2:$L$2001,MATCH('ống nhựa túi bóng (2)'!$C55,FCSTSDV!$C$2:$C$2001,0),MATCH('ống nhựa túi bóng (2)'!H$3,FCSTSDV!$D$1:$L$1,0)),1)/'ống nhựa túi bóng (2)'!$D55,0)</f>
        <v>0</v>
      </c>
      <c r="I55" s="407">
        <f t="array" ref="I55">IFERROR(ROUND(INDEX(FCSTSDV!$D$2:$L$2001,MATCH('ống nhựa túi bóng (2)'!$C55,FCSTSDV!$C$2:$C$2001,0),MATCH('ống nhựa túi bóng (2)'!I$3,FCSTSDV!$D$1:$L$1,0)),1)/'ống nhựa túi bóng (2)'!$D55,0)</f>
        <v>0</v>
      </c>
      <c r="J55" s="407">
        <f t="array" ref="J55">IFERROR(ROUND(INDEX(FCSTSDV!$D$2:$L$2001,MATCH('ống nhựa túi bóng (2)'!$C55,FCSTSDV!$C$2:$C$2001,0),MATCH('ống nhựa túi bóng (2)'!J$3,FCSTSDV!$D$1:$L$1,0)),1)/'ống nhựa túi bóng (2)'!$D55,0)</f>
        <v>0</v>
      </c>
      <c r="K55" s="407">
        <f t="array" ref="K55">IFERROR(ROUND(INDEX(FCSTSDV!$D$2:$L$2001,MATCH('ống nhựa túi bóng (2)'!$C55,FCSTSDV!$C$2:$C$2001,0),MATCH('ống nhựa túi bóng (2)'!K$3,FCSTSDV!$D$1:$L$1,0)),1)/'ống nhựa túi bóng (2)'!$D55,0)</f>
        <v>0</v>
      </c>
      <c r="L55" s="407">
        <f t="array" ref="L55">IFERROR(ROUND(INDEX(FCSTSDV!$D$2:$L$2001,MATCH('ống nhựa túi bóng (2)'!$C55,FCSTSDV!$C$2:$C$2001,0),MATCH('ống nhựa túi bóng (2)'!L$3,FCSTSDV!$D$1:$L$1,0)),1)/'ống nhựa túi bóng (2)'!$D55,0)</f>
        <v>0</v>
      </c>
      <c r="M55" s="407">
        <f t="array" ref="M55">IFERROR(ROUND(INDEX(FCSTSDV!$D$2:$L$2001,MATCH('ống nhựa túi bóng (2)'!$C55,FCSTSDV!$C$2:$C$2001,0),MATCH('ống nhựa túi bóng (2)'!M$3,FCSTSDV!$D$1:$L$1,0)),1)/'ống nhựa túi bóng (2)'!$D55,0)</f>
        <v>0</v>
      </c>
      <c r="N55" s="407">
        <f t="array" ref="N55">IFERROR(ROUND(INDEX(FCSTSDV!$D$2:$L$2001,MATCH('ống nhựa túi bóng (2)'!$C55,FCSTSDV!$C$2:$C$2001,0),MATCH('ống nhựa túi bóng (2)'!N$3,FCSTSDV!$D$1:$L$1,0)),1)/'ống nhựa túi bóng (2)'!$D55,0)</f>
        <v>0</v>
      </c>
      <c r="O55" s="407">
        <f t="array" ref="O55">IFERROR(ROUND(INDEX(FCSTSDV!$D$2:$L$2001,MATCH('ống nhựa túi bóng (2)'!$C55,FCSTSDV!$C$2:$C$2001,0),MATCH('ống nhựa túi bóng (2)'!O$3,FCSTSDV!$D$1:$L$1,0)),1)/'ống nhựa túi bóng (2)'!$D55,0)</f>
        <v>0</v>
      </c>
      <c r="P55" s="407">
        <f t="array" ref="P55">IFERROR(ROUND(INDEX(FCSTSDV!$D$2:$L$2001,MATCH('ống nhựa túi bóng (2)'!$C55,FCSTSDV!$C$2:$C$2001,0),MATCH('ống nhựa túi bóng (2)'!P$3,FCSTSDV!$D$1:$L$1,0)),1)/'ống nhựa túi bóng (2)'!$D55,0)</f>
        <v>27000</v>
      </c>
      <c r="Q55" s="407">
        <f t="shared" si="5"/>
        <v>27000</v>
      </c>
    </row>
    <row r="56" spans="1:17" ht="20.100000000000001" customHeight="1">
      <c r="A56" s="818"/>
      <c r="B56" s="1072"/>
      <c r="C56" s="46" t="s">
        <v>82</v>
      </c>
      <c r="D56" s="47">
        <v>1</v>
      </c>
      <c r="E56" s="784"/>
      <c r="F56" s="784"/>
      <c r="G56" s="784"/>
      <c r="H56" s="407">
        <f t="array" ref="H56">IFERROR(ROUND(INDEX(FCSTSDV!$D$2:$L$2001,MATCH('ống nhựa túi bóng (2)'!$C56,FCSTSDV!$C$2:$C$2001,0),MATCH('ống nhựa túi bóng (2)'!H$3,FCSTSDV!$D$1:$L$1,0)),1)/'ống nhựa túi bóng (2)'!$D56,0)</f>
        <v>27000</v>
      </c>
      <c r="I56" s="407">
        <f t="array" ref="I56">IFERROR(ROUND(INDEX(FCSTSDV!$D$2:$L$2001,MATCH('ống nhựa túi bóng (2)'!$C56,FCSTSDV!$C$2:$C$2001,0),MATCH('ống nhựa túi bóng (2)'!I$3,FCSTSDV!$D$1:$L$1,0)),1)/'ống nhựa túi bóng (2)'!$D56,0)</f>
        <v>25000</v>
      </c>
      <c r="J56" s="407">
        <f t="array" ref="J56">IFERROR(ROUND(INDEX(FCSTSDV!$D$2:$L$2001,MATCH('ống nhựa túi bóng (2)'!$C56,FCSTSDV!$C$2:$C$2001,0),MATCH('ống nhựa túi bóng (2)'!J$3,FCSTSDV!$D$1:$L$1,0)),1)/'ống nhựa túi bóng (2)'!$D56,0)</f>
        <v>37000</v>
      </c>
      <c r="K56" s="407">
        <f t="array" ref="K56">IFERROR(ROUND(INDEX(FCSTSDV!$D$2:$L$2001,MATCH('ống nhựa túi bóng (2)'!$C56,FCSTSDV!$C$2:$C$2001,0),MATCH('ống nhựa túi bóng (2)'!K$3,FCSTSDV!$D$1:$L$1,0)),1)/'ống nhựa túi bóng (2)'!$D56,0)</f>
        <v>37000</v>
      </c>
      <c r="L56" s="407">
        <f t="array" ref="L56">IFERROR(ROUND(INDEX(FCSTSDV!$D$2:$L$2001,MATCH('ống nhựa túi bóng (2)'!$C56,FCSTSDV!$C$2:$C$2001,0),MATCH('ống nhựa túi bóng (2)'!L$3,FCSTSDV!$D$1:$L$1,0)),1)/'ống nhựa túi bóng (2)'!$D56,0)</f>
        <v>37000</v>
      </c>
      <c r="M56" s="407">
        <f t="array" ref="M56">IFERROR(ROUND(INDEX(FCSTSDV!$D$2:$L$2001,MATCH('ống nhựa túi bóng (2)'!$C56,FCSTSDV!$C$2:$C$2001,0),MATCH('ống nhựa túi bóng (2)'!M$3,FCSTSDV!$D$1:$L$1,0)),1)/'ống nhựa túi bóng (2)'!$D56,0)</f>
        <v>37000</v>
      </c>
      <c r="N56" s="407">
        <f t="array" ref="N56">IFERROR(ROUND(INDEX(FCSTSDV!$D$2:$L$2001,MATCH('ống nhựa túi bóng (2)'!$C56,FCSTSDV!$C$2:$C$2001,0),MATCH('ống nhựa túi bóng (2)'!N$3,FCSTSDV!$D$1:$L$1,0)),1)/'ống nhựa túi bóng (2)'!$D56,0)</f>
        <v>200000</v>
      </c>
      <c r="O56" s="407">
        <f t="array" ref="O56">IFERROR(ROUND(INDEX(FCSTSDV!$D$2:$L$2001,MATCH('ống nhựa túi bóng (2)'!$C56,FCSTSDV!$C$2:$C$2001,0),MATCH('ống nhựa túi bóng (2)'!O$3,FCSTSDV!$D$1:$L$1,0)),1)/'ống nhựa túi bóng (2)'!$D56,0)</f>
        <v>182000</v>
      </c>
      <c r="P56" s="407">
        <f t="array" ref="P56">IFERROR(ROUND(INDEX(FCSTSDV!$D$2:$L$2001,MATCH('ống nhựa túi bóng (2)'!$C56,FCSTSDV!$C$2:$C$2001,0),MATCH('ống nhựa túi bóng (2)'!P$3,FCSTSDV!$D$1:$L$1,0)),1)/'ống nhựa túi bóng (2)'!$D56,0)</f>
        <v>152000</v>
      </c>
      <c r="Q56" s="407">
        <f t="shared" si="5"/>
        <v>734000</v>
      </c>
    </row>
    <row r="57" spans="1:17" ht="20.100000000000001" customHeight="1">
      <c r="A57" s="818"/>
      <c r="B57" s="1072"/>
      <c r="C57" s="46" t="s">
        <v>83</v>
      </c>
      <c r="D57" s="47">
        <v>1</v>
      </c>
      <c r="E57" s="784"/>
      <c r="F57" s="784"/>
      <c r="G57" s="784"/>
      <c r="H57" s="407">
        <f t="array" ref="H57">IFERROR(ROUND(INDEX(FCSTSDV!$D$2:$L$2001,MATCH('ống nhựa túi bóng (2)'!$C57,FCSTSDV!$C$2:$C$2001,0),MATCH('ống nhựa túi bóng (2)'!H$3,FCSTSDV!$D$1:$L$1,0)),1)/'ống nhựa túi bóng (2)'!$D57,0)</f>
        <v>15000</v>
      </c>
      <c r="I57" s="407">
        <f t="array" ref="I57">IFERROR(ROUND(INDEX(FCSTSDV!$D$2:$L$2001,MATCH('ống nhựa túi bóng (2)'!$C57,FCSTSDV!$C$2:$C$2001,0),MATCH('ống nhựa túi bóng (2)'!I$3,FCSTSDV!$D$1:$L$1,0)),1)/'ống nhựa túi bóng (2)'!$D57,0)</f>
        <v>12000</v>
      </c>
      <c r="J57" s="407">
        <f t="array" ref="J57">IFERROR(ROUND(INDEX(FCSTSDV!$D$2:$L$2001,MATCH('ống nhựa túi bóng (2)'!$C57,FCSTSDV!$C$2:$C$2001,0),MATCH('ống nhựa túi bóng (2)'!J$3,FCSTSDV!$D$1:$L$1,0)),1)/'ống nhựa túi bóng (2)'!$D57,0)</f>
        <v>12000</v>
      </c>
      <c r="K57" s="407">
        <f t="array" ref="K57">IFERROR(ROUND(INDEX(FCSTSDV!$D$2:$L$2001,MATCH('ống nhựa túi bóng (2)'!$C57,FCSTSDV!$C$2:$C$2001,0),MATCH('ống nhựa túi bóng (2)'!K$3,FCSTSDV!$D$1:$L$1,0)),1)/'ống nhựa túi bóng (2)'!$D57,0)</f>
        <v>12000</v>
      </c>
      <c r="L57" s="407">
        <f t="array" ref="L57">IFERROR(ROUND(INDEX(FCSTSDV!$D$2:$L$2001,MATCH('ống nhựa túi bóng (2)'!$C57,FCSTSDV!$C$2:$C$2001,0),MATCH('ống nhựa túi bóng (2)'!L$3,FCSTSDV!$D$1:$L$1,0)),1)/'ống nhựa túi bóng (2)'!$D57,0)</f>
        <v>9000</v>
      </c>
      <c r="M57" s="407">
        <f t="array" ref="M57">IFERROR(ROUND(INDEX(FCSTSDV!$D$2:$L$2001,MATCH('ống nhựa túi bóng (2)'!$C57,FCSTSDV!$C$2:$C$2001,0),MATCH('ống nhựa túi bóng (2)'!M$3,FCSTSDV!$D$1:$L$1,0)),1)/'ống nhựa túi bóng (2)'!$D57,0)</f>
        <v>9000</v>
      </c>
      <c r="N57" s="407">
        <f t="array" ref="N57">IFERROR(ROUND(INDEX(FCSTSDV!$D$2:$L$2001,MATCH('ống nhựa túi bóng (2)'!$C57,FCSTSDV!$C$2:$C$2001,0),MATCH('ống nhựa túi bóng (2)'!N$3,FCSTSDV!$D$1:$L$1,0)),1)/'ống nhựa túi bóng (2)'!$D57,0)</f>
        <v>90000</v>
      </c>
      <c r="O57" s="407">
        <f t="array" ref="O57">IFERROR(ROUND(INDEX(FCSTSDV!$D$2:$L$2001,MATCH('ống nhựa túi bóng (2)'!$C57,FCSTSDV!$C$2:$C$2001,0),MATCH('ống nhựa túi bóng (2)'!O$3,FCSTSDV!$D$1:$L$1,0)),1)/'ống nhựa túi bóng (2)'!$D57,0)</f>
        <v>36000</v>
      </c>
      <c r="P57" s="407">
        <f t="array" ref="P57">IFERROR(ROUND(INDEX(FCSTSDV!$D$2:$L$2001,MATCH('ống nhựa túi bóng (2)'!$C57,FCSTSDV!$C$2:$C$2001,0),MATCH('ống nhựa túi bóng (2)'!P$3,FCSTSDV!$D$1:$L$1,0)),1)/'ống nhựa túi bóng (2)'!$D57,0)</f>
        <v>20000</v>
      </c>
      <c r="Q57" s="407">
        <f t="shared" si="5"/>
        <v>215000</v>
      </c>
    </row>
    <row r="58" spans="1:17" ht="20.100000000000001" customHeight="1">
      <c r="A58" s="819"/>
      <c r="B58" s="1073"/>
      <c r="C58" s="1096"/>
      <c r="D58" s="1097"/>
      <c r="E58" s="787"/>
      <c r="F58" s="787"/>
      <c r="G58" s="787"/>
      <c r="H58" s="1102" t="s">
        <v>614</v>
      </c>
      <c r="I58" s="1103"/>
      <c r="J58" s="1103"/>
      <c r="K58" s="1103"/>
      <c r="L58" s="1103"/>
      <c r="M58" s="1103"/>
      <c r="N58" s="1103"/>
      <c r="O58" s="1103"/>
      <c r="P58" s="1103"/>
      <c r="Q58" s="417">
        <f>+SUM(Q48:Q57)</f>
        <v>1637000</v>
      </c>
    </row>
    <row r="59" spans="1:17" ht="20.100000000000001" customHeight="1">
      <c r="A59" s="817" t="s">
        <v>14</v>
      </c>
      <c r="B59" s="1071" t="s">
        <v>412</v>
      </c>
      <c r="C59" s="409" t="s">
        <v>674</v>
      </c>
      <c r="D59" s="47">
        <v>1</v>
      </c>
      <c r="E59" s="786">
        <v>14692</v>
      </c>
      <c r="F59" s="786" t="e">
        <f>+VLOOKUP(B59,Sheet2!$B$3:$D$2963,3,0)</f>
        <v>#REF!</v>
      </c>
      <c r="G59" s="786" t="e">
        <f>+E59+F59</f>
        <v>#REF!</v>
      </c>
      <c r="H59" s="410">
        <f t="array" ref="H59">IFERROR(ROUND(INDEX(FCSTSDV!$D$2:$L$2001,MATCH('ống nhựa túi bóng (2)'!$C59,FCSTSDV!$C$2:$C$2001,0),MATCH('ống nhựa túi bóng (2)'!H$3,FCSTSDV!$D$1:$L$1,0)),1)/'ống nhựa túi bóng (2)'!$D59,0)</f>
        <v>0</v>
      </c>
      <c r="I59" s="410">
        <f t="array" ref="I59">IFERROR(ROUND(INDEX(FCSTSDV!$D$2:$L$2001,MATCH('ống nhựa túi bóng (2)'!$C59,FCSTSDV!$C$2:$C$2001,0),MATCH('ống nhựa túi bóng (2)'!I$3,FCSTSDV!$D$1:$L$1,0)),1)/'ống nhựa túi bóng (2)'!$D59,0)</f>
        <v>0</v>
      </c>
      <c r="J59" s="410">
        <f t="array" ref="J59">IFERROR(ROUND(INDEX(FCSTSDV!$D$2:$L$2001,MATCH('ống nhựa túi bóng (2)'!$C59,FCSTSDV!$C$2:$C$2001,0),MATCH('ống nhựa túi bóng (2)'!J$3,FCSTSDV!$D$1:$L$1,0)),1)/'ống nhựa túi bóng (2)'!$D59,0)</f>
        <v>10000</v>
      </c>
      <c r="K59" s="410">
        <f t="array" ref="K59">IFERROR(ROUND(INDEX(FCSTSDV!$D$2:$L$2001,MATCH('ống nhựa túi bóng (2)'!$C59,FCSTSDV!$C$2:$C$2001,0),MATCH('ống nhựa túi bóng (2)'!K$3,FCSTSDV!$D$1:$L$1,0)),1)/'ống nhựa túi bóng (2)'!$D59,0)</f>
        <v>10000</v>
      </c>
      <c r="L59" s="410">
        <f t="array" ref="L59">IFERROR(ROUND(INDEX(FCSTSDV!$D$2:$L$2001,MATCH('ống nhựa túi bóng (2)'!$C59,FCSTSDV!$C$2:$C$2001,0),MATCH('ống nhựa túi bóng (2)'!L$3,FCSTSDV!$D$1:$L$1,0)),1)/'ống nhựa túi bóng (2)'!$D59,0)</f>
        <v>10000</v>
      </c>
      <c r="M59" s="410">
        <f t="array" ref="M59">IFERROR(ROUND(INDEX(FCSTSDV!$D$2:$L$2001,MATCH('ống nhựa túi bóng (2)'!$C59,FCSTSDV!$C$2:$C$2001,0),MATCH('ống nhựa túi bóng (2)'!M$3,FCSTSDV!$D$1:$L$1,0)),1)/'ống nhựa túi bóng (2)'!$D59,0)</f>
        <v>10000</v>
      </c>
      <c r="N59" s="410">
        <f t="array" ref="N59">IFERROR(ROUND(INDEX(FCSTSDV!$D$2:$L$2001,MATCH('ống nhựa túi bóng (2)'!$C59,FCSTSDV!$C$2:$C$2001,0),MATCH('ống nhựa túi bóng (2)'!N$3,FCSTSDV!$D$1:$L$1,0)),1)/'ống nhựa túi bóng (2)'!$D59,0)</f>
        <v>40000</v>
      </c>
      <c r="O59" s="410">
        <f t="array" ref="O59">IFERROR(ROUND(INDEX(FCSTSDV!$D$2:$L$2001,MATCH('ống nhựa túi bóng (2)'!$C59,FCSTSDV!$C$2:$C$2001,0),MATCH('ống nhựa túi bóng (2)'!O$3,FCSTSDV!$D$1:$L$1,0)),1)/'ống nhựa túi bóng (2)'!$D59,0)</f>
        <v>70000</v>
      </c>
      <c r="P59" s="410">
        <f t="array" ref="P59">IFERROR(ROUND(INDEX(FCSTSDV!$D$2:$L$2001,MATCH('ống nhựa túi bóng (2)'!$C59,FCSTSDV!$C$2:$C$2001,0),MATCH('ống nhựa túi bóng (2)'!P$3,FCSTSDV!$D$1:$L$1,0)),1)/'ống nhựa túi bóng (2)'!$D59,0)</f>
        <v>70000</v>
      </c>
      <c r="Q59" s="418">
        <f t="shared" ref="Q59:Q62" si="6">+SUM(H59:P59)</f>
        <v>220000</v>
      </c>
    </row>
    <row r="60" spans="1:17" ht="20.100000000000001" customHeight="1">
      <c r="A60" s="813"/>
      <c r="B60" s="808"/>
      <c r="C60" s="409" t="s">
        <v>950</v>
      </c>
      <c r="D60" s="47">
        <v>1</v>
      </c>
      <c r="E60" s="785"/>
      <c r="F60" s="785"/>
      <c r="G60" s="785"/>
      <c r="H60" s="407">
        <f>IFERROR(ROUND(INDEX(FCSTSDV!$D$2:$L$2001,MATCH('ống nhựa túi bóng (2)'!$C60,FCSTSDV!$C$2:$C$2001,0),MATCH('ống nhựa túi bóng (2)'!H$3,FCSTSDV!$D$1:$L$1,0)),1)/'ống nhựa túi bóng (2)'!$D60,0)</f>
        <v>0</v>
      </c>
      <c r="I60" s="407">
        <f t="array" ref="I60">IFERROR(ROUND(INDEX(FCSTSDV!$D$2:$L$2001,MATCH('ống nhựa túi bóng (2)'!$C60,FCSTSDV!$C$2:$C$2001,0),MATCH('ống nhựa túi bóng (2)'!I$3,FCSTSDV!$D$1:$L$1,0)),1)/'ống nhựa túi bóng (2)'!$D60,0)</f>
        <v>0</v>
      </c>
      <c r="J60" s="407">
        <f t="array" ref="J60">IFERROR(ROUND(INDEX(FCSTSDV!$D$2:$L$2001,MATCH('ống nhựa túi bóng (2)'!$C60,FCSTSDV!$C$2:$C$2001,0),MATCH('ống nhựa túi bóng (2)'!J$3,FCSTSDV!$D$1:$L$1,0)),1)/'ống nhựa túi bóng (2)'!$D60,0)</f>
        <v>50000</v>
      </c>
      <c r="K60" s="407">
        <f t="array" ref="K60">IFERROR(ROUND(INDEX(FCSTSDV!$D$2:$L$2001,MATCH('ống nhựa túi bóng (2)'!$C60,FCSTSDV!$C$2:$C$2001,0),MATCH('ống nhựa túi bóng (2)'!K$3,FCSTSDV!$D$1:$L$1,0)),1)/'ống nhựa túi bóng (2)'!$D60,0)</f>
        <v>80000</v>
      </c>
      <c r="L60" s="407">
        <f t="array" ref="L60">IFERROR(ROUND(INDEX(FCSTSDV!$D$2:$L$2001,MATCH('ống nhựa túi bóng (2)'!$C60,FCSTSDV!$C$2:$C$2001,0),MATCH('ống nhựa túi bóng (2)'!L$3,FCSTSDV!$D$1:$L$1,0)),1)/'ống nhựa túi bóng (2)'!$D60,0)</f>
        <v>78523</v>
      </c>
      <c r="M60" s="407">
        <f t="array" ref="M60">IFERROR(ROUND(INDEX(FCSTSDV!$D$2:$L$2001,MATCH('ống nhựa túi bóng (2)'!$C60,FCSTSDV!$C$2:$C$2001,0),MATCH('ống nhựa túi bóng (2)'!M$3,FCSTSDV!$D$1:$L$1,0)),1)/'ống nhựa túi bóng (2)'!$D60,0)</f>
        <v>50000</v>
      </c>
      <c r="N60" s="407">
        <f t="array" ref="N60">IFERROR(ROUND(INDEX(FCSTSDV!$D$2:$L$2001,MATCH('ống nhựa túi bóng (2)'!$C60,FCSTSDV!$C$2:$C$2001,0),MATCH('ống nhựa túi bóng (2)'!N$3,FCSTSDV!$D$1:$L$1,0)),1)/'ống nhựa túi bóng (2)'!$D60,0)</f>
        <v>258523</v>
      </c>
      <c r="O60" s="407">
        <f t="array" ref="O60">IFERROR(ROUND(INDEX(FCSTSDV!$D$2:$L$2001,MATCH('ống nhựa túi bóng (2)'!$C60,FCSTSDV!$C$2:$C$2001,0),MATCH('ống nhựa túi bóng (2)'!O$3,FCSTSDV!$D$1:$L$1,0)),1)/'ống nhựa túi bóng (2)'!$D60,0)</f>
        <v>50000</v>
      </c>
      <c r="P60" s="407">
        <f t="array" ref="P60">IFERROR(ROUND(INDEX(FCSTSDV!$D$2:$L$2001,MATCH('ống nhựa túi bóng (2)'!$C60,FCSTSDV!$C$2:$C$2001,0),MATCH('ống nhựa túi bóng (2)'!P$3,FCSTSDV!$D$1:$L$1,0)),1)/'ống nhựa túi bóng (2)'!$D60,0)</f>
        <v>0</v>
      </c>
      <c r="Q60" s="407">
        <f t="shared" si="6"/>
        <v>567046</v>
      </c>
    </row>
    <row r="61" spans="1:17" ht="20.100000000000001" customHeight="1">
      <c r="A61" s="813"/>
      <c r="B61" s="808"/>
      <c r="C61" s="409" t="s">
        <v>787</v>
      </c>
      <c r="D61" s="47">
        <v>1</v>
      </c>
      <c r="E61" s="785"/>
      <c r="F61" s="785"/>
      <c r="G61" s="785"/>
      <c r="H61" s="407">
        <f>IFERROR(ROUND(INDEX(FCSTSDV!$D$2:$L$2001,MATCH('ống nhựa túi bóng (2)'!$C61,FCSTSDV!$C$2:$C$2001,0),MATCH('ống nhựa túi bóng (2)'!H$3,FCSTSDV!$D$1:$L$1,0)),1)/'ống nhựa túi bóng (2)'!$D61,0)</f>
        <v>0</v>
      </c>
      <c r="I61" s="407">
        <f t="array" ref="I61">IFERROR(ROUND(INDEX(FCSTSDV!$D$2:$L$2001,MATCH('ống nhựa túi bóng (2)'!$C61,FCSTSDV!$C$2:$C$2001,0),MATCH('ống nhựa túi bóng (2)'!I$3,FCSTSDV!$D$1:$L$1,0)),1)/'ống nhựa túi bóng (2)'!$D61,0)</f>
        <v>90000</v>
      </c>
      <c r="J61" s="407">
        <f t="array" ref="J61">IFERROR(ROUND(INDEX(FCSTSDV!$D$2:$L$2001,MATCH('ống nhựa túi bóng (2)'!$C61,FCSTSDV!$C$2:$C$2001,0),MATCH('ống nhựa túi bóng (2)'!J$3,FCSTSDV!$D$1:$L$1,0)),1)/'ống nhựa túi bóng (2)'!$D61,0)</f>
        <v>90000</v>
      </c>
      <c r="K61" s="407">
        <f t="array" ref="K61">IFERROR(ROUND(INDEX(FCSTSDV!$D$2:$L$2001,MATCH('ống nhựa túi bóng (2)'!$C61,FCSTSDV!$C$2:$C$2001,0),MATCH('ống nhựa túi bóng (2)'!K$3,FCSTSDV!$D$1:$L$1,0)),1)/'ống nhựa túi bóng (2)'!$D61,0)</f>
        <v>90000</v>
      </c>
      <c r="L61" s="407">
        <f t="array" ref="L61">IFERROR(ROUND(INDEX(FCSTSDV!$D$2:$L$2001,MATCH('ống nhựa túi bóng (2)'!$C61,FCSTSDV!$C$2:$C$2001,0),MATCH('ống nhựa túi bóng (2)'!L$3,FCSTSDV!$D$1:$L$1,0)),1)/'ống nhựa túi bóng (2)'!$D61,0)</f>
        <v>90000</v>
      </c>
      <c r="M61" s="407">
        <f t="array" ref="M61">IFERROR(ROUND(INDEX(FCSTSDV!$D$2:$L$2001,MATCH('ống nhựa túi bóng (2)'!$C61,FCSTSDV!$C$2:$C$2001,0),MATCH('ống nhựa túi bóng (2)'!M$3,FCSTSDV!$D$1:$L$1,0)),1)/'ống nhựa túi bóng (2)'!$D61,0)</f>
        <v>90000</v>
      </c>
      <c r="N61" s="407">
        <f t="array" ref="N61">IFERROR(ROUND(INDEX(FCSTSDV!$D$2:$L$2001,MATCH('ống nhựa túi bóng (2)'!$C61,FCSTSDV!$C$2:$C$2001,0),MATCH('ống nhựa túi bóng (2)'!N$3,FCSTSDV!$D$1:$L$1,0)),1)/'ống nhựa túi bóng (2)'!$D61,0)</f>
        <v>570000</v>
      </c>
      <c r="O61" s="407">
        <f t="array" ref="O61">IFERROR(ROUND(INDEX(FCSTSDV!$D$2:$L$2001,MATCH('ống nhựa túi bóng (2)'!$C61,FCSTSDV!$C$2:$C$2001,0),MATCH('ống nhựa túi bóng (2)'!O$3,FCSTSDV!$D$1:$L$1,0)),1)/'ống nhựa túi bóng (2)'!$D61,0)</f>
        <v>705000</v>
      </c>
      <c r="P61" s="407">
        <f t="array" ref="P61">IFERROR(ROUND(INDEX(FCSTSDV!$D$2:$L$2001,MATCH('ống nhựa túi bóng (2)'!$C61,FCSTSDV!$C$2:$C$2001,0),MATCH('ống nhựa túi bóng (2)'!P$3,FCSTSDV!$D$1:$L$1,0)),1)/'ống nhựa túi bóng (2)'!$D61,0)</f>
        <v>0</v>
      </c>
      <c r="Q61" s="407">
        <f t="shared" si="6"/>
        <v>1725000</v>
      </c>
    </row>
    <row r="62" spans="1:17" ht="20.100000000000001" customHeight="1">
      <c r="A62" s="813"/>
      <c r="B62" s="808"/>
      <c r="C62" s="409" t="s">
        <v>670</v>
      </c>
      <c r="D62" s="47">
        <v>1</v>
      </c>
      <c r="E62" s="785"/>
      <c r="F62" s="785"/>
      <c r="G62" s="785"/>
      <c r="H62" s="407">
        <f>IFERROR(ROUND(INDEX(FCSTSDV!$D$2:$L$2001,MATCH('ống nhựa túi bóng (2)'!$C62,FCSTSDV!$C$2:$C$2001,0),MATCH('ống nhựa túi bóng (2)'!H$3,FCSTSDV!$D$1:$L$1,0)),1)/'ống nhựa túi bóng (2)'!$D62,0)</f>
        <v>10000</v>
      </c>
      <c r="I62" s="407">
        <f t="array" ref="I62">IFERROR(ROUND(INDEX(FCSTSDV!$D$2:$L$2001,MATCH('ống nhựa túi bóng (2)'!$C62,FCSTSDV!$C$2:$C$2001,0),MATCH('ống nhựa túi bóng (2)'!I$3,FCSTSDV!$D$1:$L$1,0)),1)/'ống nhựa túi bóng (2)'!$D62,0)</f>
        <v>10000</v>
      </c>
      <c r="J62" s="407">
        <f t="array" ref="J62">IFERROR(ROUND(INDEX(FCSTSDV!$D$2:$L$2001,MATCH('ống nhựa túi bóng (2)'!$C62,FCSTSDV!$C$2:$C$2001,0),MATCH('ống nhựa túi bóng (2)'!J$3,FCSTSDV!$D$1:$L$1,0)),1)/'ống nhựa túi bóng (2)'!$D62,0)</f>
        <v>10000</v>
      </c>
      <c r="K62" s="407">
        <f t="array" ref="K62">IFERROR(ROUND(INDEX(FCSTSDV!$D$2:$L$2001,MATCH('ống nhựa túi bóng (2)'!$C62,FCSTSDV!$C$2:$C$2001,0),MATCH('ống nhựa túi bóng (2)'!K$3,FCSTSDV!$D$1:$L$1,0)),1)/'ống nhựa túi bóng (2)'!$D62,0)</f>
        <v>10000</v>
      </c>
      <c r="L62" s="407">
        <f t="array" ref="L62">IFERROR(ROUND(INDEX(FCSTSDV!$D$2:$L$2001,MATCH('ống nhựa túi bóng (2)'!$C62,FCSTSDV!$C$2:$C$2001,0),MATCH('ống nhựa túi bóng (2)'!L$3,FCSTSDV!$D$1:$L$1,0)),1)/'ống nhựa túi bóng (2)'!$D62,0)</f>
        <v>10000</v>
      </c>
      <c r="M62" s="407">
        <f t="array" ref="M62">IFERROR(ROUND(INDEX(FCSTSDV!$D$2:$L$2001,MATCH('ống nhựa túi bóng (2)'!$C62,FCSTSDV!$C$2:$C$2001,0),MATCH('ống nhựa túi bóng (2)'!M$3,FCSTSDV!$D$1:$L$1,0)),1)/'ống nhựa túi bóng (2)'!$D62,0)</f>
        <v>10000</v>
      </c>
      <c r="N62" s="407">
        <f t="array" ref="N62">IFERROR(ROUND(INDEX(FCSTSDV!$D$2:$L$2001,MATCH('ống nhựa túi bóng (2)'!$C62,FCSTSDV!$C$2:$C$2001,0),MATCH('ống nhựa túi bóng (2)'!N$3,FCSTSDV!$D$1:$L$1,0)),1)/'ống nhựa túi bóng (2)'!$D62,0)</f>
        <v>64000</v>
      </c>
      <c r="O62" s="407">
        <f t="array" ref="O62">IFERROR(ROUND(INDEX(FCSTSDV!$D$2:$L$2001,MATCH('ống nhựa túi bóng (2)'!$C62,FCSTSDV!$C$2:$C$2001,0),MATCH('ống nhựa túi bóng (2)'!O$3,FCSTSDV!$D$1:$L$1,0)),1)/'ống nhựa túi bóng (2)'!$D62,0)</f>
        <v>70000</v>
      </c>
      <c r="P62" s="407">
        <f t="array" ref="P62">IFERROR(ROUND(INDEX(FCSTSDV!$D$2:$L$2001,MATCH('ống nhựa túi bóng (2)'!$C62,FCSTSDV!$C$2:$C$2001,0),MATCH('ống nhựa túi bóng (2)'!P$3,FCSTSDV!$D$1:$L$1,0)),1)/'ống nhựa túi bóng (2)'!$D62,0)</f>
        <v>70000</v>
      </c>
      <c r="Q62" s="407">
        <f t="shared" si="6"/>
        <v>264000</v>
      </c>
    </row>
    <row r="63" spans="1:17" ht="20.100000000000001" customHeight="1">
      <c r="A63" s="819"/>
      <c r="B63" s="1073"/>
      <c r="C63" s="411"/>
      <c r="D63" s="412"/>
      <c r="E63" s="787"/>
      <c r="F63" s="787"/>
      <c r="G63" s="787"/>
      <c r="H63" s="1102" t="s">
        <v>614</v>
      </c>
      <c r="I63" s="1103"/>
      <c r="J63" s="1103"/>
      <c r="K63" s="1103"/>
      <c r="L63" s="1103"/>
      <c r="M63" s="1103"/>
      <c r="N63" s="1103"/>
      <c r="O63" s="1103"/>
      <c r="P63" s="1104"/>
      <c r="Q63" s="419">
        <f>+SUM(Q59:Q62)</f>
        <v>2776046</v>
      </c>
    </row>
    <row r="64" spans="1:17" ht="19.5" customHeight="1">
      <c r="A64" s="1091"/>
      <c r="B64" s="1072"/>
      <c r="C64" s="46" t="s">
        <v>37</v>
      </c>
      <c r="D64" s="413">
        <v>1</v>
      </c>
      <c r="E64" s="1067"/>
      <c r="F64" s="1067"/>
      <c r="G64" s="1067"/>
      <c r="H64" s="407">
        <f>IFERROR(ROUND(INDEX(FCSTSDV!$D$2:$L$2001,MATCH('ống nhựa túi bóng (2)'!$C64,FCSTSDV!$C$2:$C$2001,0),MATCH('ống nhựa túi bóng (2)'!H$3,FCSTSDV!$D$1:$L$1,0)),1)/'ống nhựa túi bóng (2)'!$D64,0)</f>
        <v>10000</v>
      </c>
      <c r="I64" s="407">
        <f t="array" ref="I64">IFERROR(ROUND(INDEX(FCSTSDV!$D$2:$L$2001,MATCH('ống nhựa túi bóng (2)'!$C64,FCSTSDV!$C$2:$C$2001,0),MATCH('ống nhựa túi bóng (2)'!I$3,FCSTSDV!$D$1:$L$1,0)),1)/'ống nhựa túi bóng (2)'!$D64,0)</f>
        <v>10000</v>
      </c>
      <c r="J64" s="407">
        <f t="array" ref="J64">IFERROR(ROUND(INDEX(FCSTSDV!$D$2:$L$2001,MATCH('ống nhựa túi bóng (2)'!$C64,FCSTSDV!$C$2:$C$2001,0),MATCH('ống nhựa túi bóng (2)'!J$3,FCSTSDV!$D$1:$L$1,0)),1)/'ống nhựa túi bóng (2)'!$D64,0)</f>
        <v>10000</v>
      </c>
      <c r="K64" s="407">
        <f t="array" ref="K64">IFERROR(ROUND(INDEX(FCSTSDV!$D$2:$L$2001,MATCH('ống nhựa túi bóng (2)'!$C64,FCSTSDV!$C$2:$C$2001,0),MATCH('ống nhựa túi bóng (2)'!K$3,FCSTSDV!$D$1:$L$1,0)),1)/'ống nhựa túi bóng (2)'!$D64,0)</f>
        <v>10000</v>
      </c>
      <c r="L64" s="407">
        <f t="array" ref="L64">IFERROR(ROUND(INDEX(FCSTSDV!$D$2:$L$2001,MATCH('ống nhựa túi bóng (2)'!$C64,FCSTSDV!$C$2:$C$2001,0),MATCH('ống nhựa túi bóng (2)'!L$3,FCSTSDV!$D$1:$L$1,0)),1)/'ống nhựa túi bóng (2)'!$D64,0)</f>
        <v>10000</v>
      </c>
      <c r="M64" s="407">
        <f t="array" ref="M64">IFERROR(ROUND(INDEX(FCSTSDV!$D$2:$L$2001,MATCH('ống nhựa túi bóng (2)'!$C64,FCSTSDV!$C$2:$C$2001,0),MATCH('ống nhựa túi bóng (2)'!M$3,FCSTSDV!$D$1:$L$1,0)),1)/'ống nhựa túi bóng (2)'!$D64,0)</f>
        <v>10000</v>
      </c>
      <c r="N64" s="407">
        <f t="array" ref="N64">IFERROR(ROUND(INDEX(FCSTSDV!$D$2:$L$2001,MATCH('ống nhựa túi bóng (2)'!$C64,FCSTSDV!$C$2:$C$2001,0),MATCH('ống nhựa túi bóng (2)'!N$3,FCSTSDV!$D$1:$L$1,0)),1)/'ống nhựa túi bóng (2)'!$D64,0)</f>
        <v>60000</v>
      </c>
      <c r="O64" s="407">
        <f t="array" ref="O64">IFERROR(ROUND(INDEX(FCSTSDV!$D$2:$L$2001,MATCH('ống nhựa túi bóng (2)'!$C64,FCSTSDV!$C$2:$C$2001,0),MATCH('ống nhựa túi bóng (2)'!O$3,FCSTSDV!$D$1:$L$1,0)),1)/'ống nhựa túi bóng (2)'!$D64,0)</f>
        <v>0</v>
      </c>
      <c r="P64" s="407">
        <f t="array" ref="P64">IFERROR(ROUND(INDEX(FCSTSDV!$D$2:$L$2001,MATCH('ống nhựa túi bóng (2)'!$C64,FCSTSDV!$C$2:$C$2001,0),MATCH('ống nhựa túi bóng (2)'!P$3,FCSTSDV!$D$1:$L$1,0)),1)/'ống nhựa túi bóng (2)'!$D64,0)</f>
        <v>0</v>
      </c>
      <c r="Q64" s="407">
        <f>+SUM(H64:P64)</f>
        <v>120000</v>
      </c>
    </row>
    <row r="65" spans="1:17" ht="19.5" customHeight="1">
      <c r="A65" s="1091"/>
      <c r="B65" s="1072"/>
      <c r="C65" s="46" t="s">
        <v>736</v>
      </c>
      <c r="D65" s="413">
        <v>1</v>
      </c>
      <c r="E65" s="1067"/>
      <c r="F65" s="1067"/>
      <c r="G65" s="1067"/>
      <c r="H65" s="407">
        <f>IFERROR(ROUND(INDEX(FCSTSDV!$D$2:$L$2001,MATCH('ống nhựa túi bóng (2)'!$C65,FCSTSDV!$C$2:$C$2001,0),MATCH('ống nhựa túi bóng (2)'!H$3,FCSTSDV!$D$1:$L$1,0)),1)/'ống nhựa túi bóng (2)'!$D65,0)</f>
        <v>0</v>
      </c>
      <c r="I65" s="407">
        <f t="array" ref="I65">IFERROR(ROUND(INDEX(FCSTSDV!$D$2:$L$2001,MATCH('ống nhựa túi bóng (2)'!$C65,FCSTSDV!$C$2:$C$2001,0),MATCH('ống nhựa túi bóng (2)'!I$3,FCSTSDV!$D$1:$L$1,0)),1)/'ống nhựa túi bóng (2)'!$D65,0)</f>
        <v>9000</v>
      </c>
      <c r="J65" s="407">
        <f t="array" ref="J65">IFERROR(ROUND(INDEX(FCSTSDV!$D$2:$L$2001,MATCH('ống nhựa túi bóng (2)'!$C65,FCSTSDV!$C$2:$C$2001,0),MATCH('ống nhựa túi bóng (2)'!J$3,FCSTSDV!$D$1:$L$1,0)),1)/'ống nhựa túi bóng (2)'!$D65,0)</f>
        <v>6800</v>
      </c>
      <c r="K65" s="407">
        <f t="array" ref="K65">IFERROR(ROUND(INDEX(FCSTSDV!$D$2:$L$2001,MATCH('ống nhựa túi bóng (2)'!$C65,FCSTSDV!$C$2:$C$2001,0),MATCH('ống nhựa túi bóng (2)'!K$3,FCSTSDV!$D$1:$L$1,0)),1)/'ống nhựa túi bóng (2)'!$D65,0)</f>
        <v>0</v>
      </c>
      <c r="L65" s="407">
        <f t="array" ref="L65">IFERROR(ROUND(INDEX(FCSTSDV!$D$2:$L$2001,MATCH('ống nhựa túi bóng (2)'!$C65,FCSTSDV!$C$2:$C$2001,0),MATCH('ống nhựa túi bóng (2)'!L$3,FCSTSDV!$D$1:$L$1,0)),1)/'ống nhựa túi bóng (2)'!$D65,0)</f>
        <v>0</v>
      </c>
      <c r="M65" s="407">
        <f t="array" ref="M65">IFERROR(ROUND(INDEX(FCSTSDV!$D$2:$L$2001,MATCH('ống nhựa túi bóng (2)'!$C65,FCSTSDV!$C$2:$C$2001,0),MATCH('ống nhựa túi bóng (2)'!M$3,FCSTSDV!$D$1:$L$1,0)),1)/'ống nhựa túi bóng (2)'!$D65,0)</f>
        <v>0</v>
      </c>
      <c r="N65" s="407">
        <f t="array" ref="N65">IFERROR(ROUND(INDEX(FCSTSDV!$D$2:$L$2001,MATCH('ống nhựa túi bóng (2)'!$C65,FCSTSDV!$C$2:$C$2001,0),MATCH('ống nhựa túi bóng (2)'!N$3,FCSTSDV!$D$1:$L$1,0)),1)/'ống nhựa túi bóng (2)'!$D65,0)</f>
        <v>15800</v>
      </c>
      <c r="O65" s="407">
        <f t="array" ref="O65">IFERROR(ROUND(INDEX(FCSTSDV!$D$2:$L$2001,MATCH('ống nhựa túi bóng (2)'!$C65,FCSTSDV!$C$2:$C$2001,0),MATCH('ống nhựa túi bóng (2)'!O$3,FCSTSDV!$D$1:$L$1,0)),1)/'ống nhựa túi bóng (2)'!$D65,0)</f>
        <v>0</v>
      </c>
      <c r="P65" s="407">
        <f t="array" ref="P65">IFERROR(ROUND(INDEX(FCSTSDV!$D$2:$L$2001,MATCH('ống nhựa túi bóng (2)'!$C65,FCSTSDV!$C$2:$C$2001,0),MATCH('ống nhựa túi bóng (2)'!P$3,FCSTSDV!$D$1:$L$1,0)),1)/'ống nhựa túi bóng (2)'!$D65,0)</f>
        <v>0</v>
      </c>
      <c r="Q65" s="407">
        <f>+SUM(H65:P65)</f>
        <v>31600</v>
      </c>
    </row>
    <row r="66" spans="1:17" ht="22.5" customHeight="1">
      <c r="A66" s="1092"/>
      <c r="B66" s="1073"/>
      <c r="C66" s="1096"/>
      <c r="D66" s="1097"/>
      <c r="E66" s="1068"/>
      <c r="F66" s="1068"/>
      <c r="G66" s="1068"/>
      <c r="H66" s="1102" t="s">
        <v>614</v>
      </c>
      <c r="I66" s="1103"/>
      <c r="J66" s="1103"/>
      <c r="K66" s="1103"/>
      <c r="L66" s="1103"/>
      <c r="M66" s="1103"/>
      <c r="N66" s="1103"/>
      <c r="O66" s="1103"/>
      <c r="P66" s="1104"/>
      <c r="Q66" s="419">
        <f>+SUM(Q64:Q65)</f>
        <v>151600</v>
      </c>
    </row>
    <row r="67" spans="1:17" ht="28.5" customHeight="1">
      <c r="A67" s="813"/>
      <c r="B67" s="1089"/>
      <c r="C67" s="46" t="s">
        <v>736</v>
      </c>
      <c r="D67" s="413">
        <v>1</v>
      </c>
      <c r="E67" s="1067"/>
      <c r="F67" s="1067"/>
      <c r="G67" s="1067"/>
      <c r="H67" s="407">
        <f>IFERROR(ROUND(INDEX(FCSTSDV!$D$2:$L$2001,MATCH('ống nhựa túi bóng (2)'!$C67,FCSTSDV!$C$2:$C$2001,0),MATCH('ống nhựa túi bóng (2)'!H$3,FCSTSDV!$D$1:$L$1,0)),1)/'ống nhựa túi bóng (2)'!$D67,0)</f>
        <v>0</v>
      </c>
      <c r="I67" s="407">
        <f t="array" ref="I67">IFERROR(ROUND(INDEX(FCSTSDV!$D$2:$L$2001,MATCH('ống nhựa túi bóng (2)'!$C67,FCSTSDV!$C$2:$C$2001,0),MATCH('ống nhựa túi bóng (2)'!I$3,FCSTSDV!$D$1:$L$1,0)),1)/'ống nhựa túi bóng (2)'!$D67,0)</f>
        <v>9000</v>
      </c>
      <c r="J67" s="407">
        <f t="array" ref="J67">IFERROR(ROUND(INDEX(FCSTSDV!$D$2:$L$2001,MATCH('ống nhựa túi bóng (2)'!$C67,FCSTSDV!$C$2:$C$2001,0),MATCH('ống nhựa túi bóng (2)'!J$3,FCSTSDV!$D$1:$L$1,0)),1)/'ống nhựa túi bóng (2)'!$D67,0)</f>
        <v>6800</v>
      </c>
      <c r="K67" s="407">
        <f t="array" ref="K67">IFERROR(ROUND(INDEX(FCSTSDV!$D$2:$L$2001,MATCH('ống nhựa túi bóng (2)'!$C67,FCSTSDV!$C$2:$C$2001,0),MATCH('ống nhựa túi bóng (2)'!K$3,FCSTSDV!$D$1:$L$1,0)),1)/'ống nhựa túi bóng (2)'!$D67,0)</f>
        <v>0</v>
      </c>
      <c r="L67" s="407">
        <f t="array" ref="L67">IFERROR(ROUND(INDEX(FCSTSDV!$D$2:$L$2001,MATCH('ống nhựa túi bóng (2)'!$C67,FCSTSDV!$C$2:$C$2001,0),MATCH('ống nhựa túi bóng (2)'!L$3,FCSTSDV!$D$1:$L$1,0)),1)/'ống nhựa túi bóng (2)'!$D67,0)</f>
        <v>0</v>
      </c>
      <c r="M67" s="407">
        <f t="array" ref="M67">IFERROR(ROUND(INDEX(FCSTSDV!$D$2:$L$2001,MATCH('ống nhựa túi bóng (2)'!$C67,FCSTSDV!$C$2:$C$2001,0),MATCH('ống nhựa túi bóng (2)'!M$3,FCSTSDV!$D$1:$L$1,0)),1)/'ống nhựa túi bóng (2)'!$D67,0)</f>
        <v>0</v>
      </c>
      <c r="N67" s="407">
        <f t="array" ref="N67">IFERROR(ROUND(INDEX(FCSTSDV!$D$2:$L$2001,MATCH('ống nhựa túi bóng (2)'!$C67,FCSTSDV!$C$2:$C$2001,0),MATCH('ống nhựa túi bóng (2)'!N$3,FCSTSDV!$D$1:$L$1,0)),1)/'ống nhựa túi bóng (2)'!$D67,0)</f>
        <v>15800</v>
      </c>
      <c r="O67" s="407">
        <f t="array" ref="O67">IFERROR(ROUND(INDEX(FCSTSDV!$D$2:$L$2001,MATCH('ống nhựa túi bóng (2)'!$C67,FCSTSDV!$C$2:$C$2001,0),MATCH('ống nhựa túi bóng (2)'!O$3,FCSTSDV!$D$1:$L$1,0)),1)/'ống nhựa túi bóng (2)'!$D67,0)</f>
        <v>0</v>
      </c>
      <c r="P67" s="407">
        <f t="array" ref="P67">IFERROR(ROUND(INDEX(FCSTSDV!$D$2:$L$2001,MATCH('ống nhựa túi bóng (2)'!$C67,FCSTSDV!$C$2:$C$2001,0),MATCH('ống nhựa túi bóng (2)'!P$3,FCSTSDV!$D$1:$L$1,0)),1)/'ống nhựa túi bóng (2)'!$D67,0)</f>
        <v>0</v>
      </c>
      <c r="Q67" s="407">
        <f>+SUM(H67:P67)</f>
        <v>31600</v>
      </c>
    </row>
    <row r="68" spans="1:17" ht="24.75" customHeight="1">
      <c r="A68" s="807"/>
      <c r="B68" s="1090"/>
      <c r="C68" s="1096"/>
      <c r="D68" s="1097"/>
      <c r="E68" s="1068"/>
      <c r="F68" s="1068"/>
      <c r="G68" s="1068"/>
      <c r="H68" s="1098" t="s">
        <v>614</v>
      </c>
      <c r="I68" s="1099"/>
      <c r="J68" s="1099"/>
      <c r="K68" s="1099"/>
      <c r="L68" s="1099"/>
      <c r="M68" s="1099"/>
      <c r="N68" s="1099"/>
      <c r="O68" s="1099"/>
      <c r="P68" s="1100"/>
      <c r="Q68" s="419">
        <f>+Q67</f>
        <v>31600</v>
      </c>
    </row>
    <row r="69" spans="1:17" ht="19.5" customHeight="1">
      <c r="A69" s="1095"/>
      <c r="B69" s="1083"/>
      <c r="C69" s="55" t="s">
        <v>772</v>
      </c>
      <c r="D69" s="420">
        <v>1</v>
      </c>
      <c r="E69" s="783"/>
      <c r="F69" s="783"/>
      <c r="G69" s="783"/>
      <c r="H69" s="407">
        <f t="array" ref="H69">IFERROR(ROUND(INDEX(FCSTSDV!$D$2:$L$2001,MATCH('ống nhựa túi bóng (2)'!$C69,FCSTSDV!$C$2:$C$2001,0),MATCH('ống nhựa túi bóng (2)'!H$3,FCSTSDV!$D$1:$L$1,0)),1)/'ống nhựa túi bóng (2)'!$D69,0)</f>
        <v>0</v>
      </c>
      <c r="I69" s="407">
        <f t="array" ref="I69">IFERROR(ROUND(INDEX(FCSTSDV!$D$2:$L$2001,MATCH('ống nhựa túi bóng (2)'!$C69,FCSTSDV!$C$2:$C$2001,0),MATCH('ống nhựa túi bóng (2)'!I$3,FCSTSDV!$D$1:$L$1,0)),1)/'ống nhựa túi bóng (2)'!$D69,0)</f>
        <v>0</v>
      </c>
      <c r="J69" s="407">
        <f t="array" ref="J69">IFERROR(ROUND(INDEX(FCSTSDV!$D$2:$L$2001,MATCH('ống nhựa túi bóng (2)'!$C69,FCSTSDV!$C$2:$C$2001,0),MATCH('ống nhựa túi bóng (2)'!J$3,FCSTSDV!$D$1:$L$1,0)),1)/'ống nhựa túi bóng (2)'!$D69,0)</f>
        <v>0</v>
      </c>
      <c r="K69" s="407">
        <f t="array" ref="K69">IFERROR(ROUND(INDEX(FCSTSDV!$D$2:$L$2001,MATCH('ống nhựa túi bóng (2)'!$C69,FCSTSDV!$C$2:$C$2001,0),MATCH('ống nhựa túi bóng (2)'!K$3,FCSTSDV!$D$1:$L$1,0)),1)/'ống nhựa túi bóng (2)'!$D69,0)</f>
        <v>0</v>
      </c>
      <c r="L69" s="407">
        <f t="array" ref="L69">IFERROR(ROUND(INDEX(FCSTSDV!$D$2:$L$2001,MATCH('ống nhựa túi bóng (2)'!$C69,FCSTSDV!$C$2:$C$2001,0),MATCH('ống nhựa túi bóng (2)'!L$3,FCSTSDV!$D$1:$L$1,0)),1)/'ống nhựa túi bóng (2)'!$D69,0)</f>
        <v>0</v>
      </c>
      <c r="M69" s="407">
        <f t="array" ref="M69">IFERROR(ROUND(INDEX(FCSTSDV!$D$2:$L$2001,MATCH('ống nhựa túi bóng (2)'!$C69,FCSTSDV!$C$2:$C$2001,0),MATCH('ống nhựa túi bóng (2)'!M$3,FCSTSDV!$D$1:$L$1,0)),1)/'ống nhựa túi bóng (2)'!$D69,0)</f>
        <v>0</v>
      </c>
      <c r="N69" s="407">
        <f t="array" ref="N69">IFERROR(ROUND(INDEX(FCSTSDV!$D$2:$L$2001,MATCH('ống nhựa túi bóng (2)'!$C69,FCSTSDV!$C$2:$C$2001,0),MATCH('ống nhựa túi bóng (2)'!N$3,FCSTSDV!$D$1:$L$1,0)),1)/'ống nhựa túi bóng (2)'!$D69,0)</f>
        <v>0</v>
      </c>
      <c r="O69" s="407">
        <f t="array" ref="O69">IFERROR(ROUND(INDEX(FCSTSDV!$D$2:$L$2001,MATCH('ống nhựa túi bóng (2)'!$C69,FCSTSDV!$C$2:$C$2001,0),MATCH('ống nhựa túi bóng (2)'!O$3,FCSTSDV!$D$1:$L$1,0)),1)/'ống nhựa túi bóng (2)'!$D69,0)</f>
        <v>0</v>
      </c>
      <c r="P69" s="407">
        <f t="array" ref="P69">IFERROR(ROUND(INDEX(FCSTSDV!$D$2:$L$2001,MATCH('ống nhựa túi bóng (2)'!$C69,FCSTSDV!$C$2:$C$2001,0),MATCH('ống nhựa túi bóng (2)'!P$3,FCSTSDV!$D$1:$L$1,0)),1)/'ống nhựa túi bóng (2)'!$D69,0)</f>
        <v>21000</v>
      </c>
      <c r="Q69" s="407">
        <f t="shared" ref="Q69:Q79" si="7">+SUM(H69:P69)</f>
        <v>21000</v>
      </c>
    </row>
    <row r="70" spans="1:17" ht="19.5" customHeight="1">
      <c r="A70" s="1095"/>
      <c r="B70" s="1083"/>
      <c r="C70" s="55" t="s">
        <v>740</v>
      </c>
      <c r="D70" s="420">
        <v>1</v>
      </c>
      <c r="E70" s="783"/>
      <c r="F70" s="783"/>
      <c r="G70" s="783"/>
      <c r="H70" s="407">
        <f t="array" ref="H70">IFERROR(ROUND(INDEX(FCSTSDV!$D$2:$L$2001,MATCH('ống nhựa túi bóng (2)'!$C70,FCSTSDV!$C$2:$C$2001,0),MATCH('ống nhựa túi bóng (2)'!H$3,FCSTSDV!$D$1:$L$1,0)),1)/'ống nhựa túi bóng (2)'!$D70,0)</f>
        <v>10000</v>
      </c>
      <c r="I70" s="407">
        <f t="array" ref="I70">IFERROR(ROUND(INDEX(FCSTSDV!$D$2:$L$2001,MATCH('ống nhựa túi bóng (2)'!$C70,FCSTSDV!$C$2:$C$2001,0),MATCH('ống nhựa túi bóng (2)'!I$3,FCSTSDV!$D$1:$L$1,0)),1)/'ống nhựa túi bóng (2)'!$D70,0)</f>
        <v>10000</v>
      </c>
      <c r="J70" s="407">
        <f t="array" ref="J70">IFERROR(ROUND(INDEX(FCSTSDV!$D$2:$L$2001,MATCH('ống nhựa túi bóng (2)'!$C70,FCSTSDV!$C$2:$C$2001,0),MATCH('ống nhựa túi bóng (2)'!J$3,FCSTSDV!$D$1:$L$1,0)),1)/'ống nhựa túi bóng (2)'!$D70,0)</f>
        <v>10000</v>
      </c>
      <c r="K70" s="407">
        <f t="array" ref="K70">IFERROR(ROUND(INDEX(FCSTSDV!$D$2:$L$2001,MATCH('ống nhựa túi bóng (2)'!$C70,FCSTSDV!$C$2:$C$2001,0),MATCH('ống nhựa túi bóng (2)'!K$3,FCSTSDV!$D$1:$L$1,0)),1)/'ống nhựa túi bóng (2)'!$D70,0)</f>
        <v>10000</v>
      </c>
      <c r="L70" s="407">
        <f t="array" ref="L70">IFERROR(ROUND(INDEX(FCSTSDV!$D$2:$L$2001,MATCH('ống nhựa túi bóng (2)'!$C70,FCSTSDV!$C$2:$C$2001,0),MATCH('ống nhựa túi bóng (2)'!L$3,FCSTSDV!$D$1:$L$1,0)),1)/'ống nhựa túi bóng (2)'!$D70,0)</f>
        <v>10000</v>
      </c>
      <c r="M70" s="407">
        <f t="array" ref="M70">IFERROR(ROUND(INDEX(FCSTSDV!$D$2:$L$2001,MATCH('ống nhựa túi bóng (2)'!$C70,FCSTSDV!$C$2:$C$2001,0),MATCH('ống nhựa túi bóng (2)'!M$3,FCSTSDV!$D$1:$L$1,0)),1)/'ống nhựa túi bóng (2)'!$D70,0)</f>
        <v>10000</v>
      </c>
      <c r="N70" s="407">
        <f t="array" ref="N70">IFERROR(ROUND(INDEX(FCSTSDV!$D$2:$L$2001,MATCH('ống nhựa túi bóng (2)'!$C70,FCSTSDV!$C$2:$C$2001,0),MATCH('ống nhựa túi bóng (2)'!N$3,FCSTSDV!$D$1:$L$1,0)),1)/'ống nhựa túi bóng (2)'!$D70,0)</f>
        <v>60000</v>
      </c>
      <c r="O70" s="407">
        <f t="array" ref="O70">IFERROR(ROUND(INDEX(FCSTSDV!$D$2:$L$2001,MATCH('ống nhựa túi bóng (2)'!$C70,FCSTSDV!$C$2:$C$2001,0),MATCH('ống nhựa túi bóng (2)'!O$3,FCSTSDV!$D$1:$L$1,0)),1)/'ống nhựa túi bóng (2)'!$D70,0)</f>
        <v>70000</v>
      </c>
      <c r="P70" s="407">
        <f t="array" ref="P70">IFERROR(ROUND(INDEX(FCSTSDV!$D$2:$L$2001,MATCH('ống nhựa túi bóng (2)'!$C70,FCSTSDV!$C$2:$C$2001,0),MATCH('ống nhựa túi bóng (2)'!P$3,FCSTSDV!$D$1:$L$1,0)),1)/'ống nhựa túi bóng (2)'!$D70,0)</f>
        <v>70000</v>
      </c>
      <c r="Q70" s="407">
        <f t="shared" si="7"/>
        <v>260000</v>
      </c>
    </row>
    <row r="71" spans="1:17" ht="19.5" customHeight="1">
      <c r="A71" s="1095"/>
      <c r="B71" s="1083"/>
      <c r="C71" s="55" t="s">
        <v>768</v>
      </c>
      <c r="D71" s="420">
        <v>1</v>
      </c>
      <c r="E71" s="305"/>
      <c r="F71" s="305"/>
      <c r="G71" s="305"/>
      <c r="H71" s="407">
        <f t="array" ref="H71">IFERROR(ROUND(INDEX(FCSTSDV!$D$2:$L$2001,MATCH('ống nhựa túi bóng (2)'!$C71,FCSTSDV!$C$2:$C$2001,0),MATCH('ống nhựa túi bóng (2)'!H$3,FCSTSDV!$D$1:$L$1,0)),1)/'ống nhựa túi bóng (2)'!$D71,0)</f>
        <v>0</v>
      </c>
      <c r="I71" s="407">
        <f t="array" ref="I71">IFERROR(ROUND(INDEX(FCSTSDV!$D$2:$L$2001,MATCH('ống nhựa túi bóng (2)'!$C71,FCSTSDV!$C$2:$C$2001,0),MATCH('ống nhựa túi bóng (2)'!I$3,FCSTSDV!$D$1:$L$1,0)),1)/'ống nhựa túi bóng (2)'!$D71,0)</f>
        <v>0</v>
      </c>
      <c r="J71" s="407">
        <f t="array" ref="J71">IFERROR(ROUND(INDEX(FCSTSDV!$D$2:$L$2001,MATCH('ống nhựa túi bóng (2)'!$C71,FCSTSDV!$C$2:$C$2001,0),MATCH('ống nhựa túi bóng (2)'!J$3,FCSTSDV!$D$1:$L$1,0)),1)/'ống nhựa túi bóng (2)'!$D71,0)</f>
        <v>0</v>
      </c>
      <c r="K71" s="407">
        <f t="array" ref="K71">IFERROR(ROUND(INDEX(FCSTSDV!$D$2:$L$2001,MATCH('ống nhựa túi bóng (2)'!$C71,FCSTSDV!$C$2:$C$2001,0),MATCH('ống nhựa túi bóng (2)'!K$3,FCSTSDV!$D$1:$L$1,0)),1)/'ống nhựa túi bóng (2)'!$D71,0)</f>
        <v>0</v>
      </c>
      <c r="L71" s="407">
        <f t="array" ref="L71">IFERROR(ROUND(INDEX(FCSTSDV!$D$2:$L$2001,MATCH('ống nhựa túi bóng (2)'!$C71,FCSTSDV!$C$2:$C$2001,0),MATCH('ống nhựa túi bóng (2)'!L$3,FCSTSDV!$D$1:$L$1,0)),1)/'ống nhựa túi bóng (2)'!$D71,0)</f>
        <v>0</v>
      </c>
      <c r="M71" s="407">
        <f t="array" ref="M71">IFERROR(ROUND(INDEX(FCSTSDV!$D$2:$L$2001,MATCH('ống nhựa túi bóng (2)'!$C71,FCSTSDV!$C$2:$C$2001,0),MATCH('ống nhựa túi bóng (2)'!M$3,FCSTSDV!$D$1:$L$1,0)),1)/'ống nhựa túi bóng (2)'!$D71,0)</f>
        <v>0</v>
      </c>
      <c r="N71" s="407">
        <f t="array" ref="N71">IFERROR(ROUND(INDEX(FCSTSDV!$D$2:$L$2001,MATCH('ống nhựa túi bóng (2)'!$C71,FCSTSDV!$C$2:$C$2001,0),MATCH('ống nhựa túi bóng (2)'!N$3,FCSTSDV!$D$1:$L$1,0)),1)/'ống nhựa túi bóng (2)'!$D71,0)</f>
        <v>0</v>
      </c>
      <c r="O71" s="407">
        <f t="array" ref="O71">IFERROR(ROUND(INDEX(FCSTSDV!$D$2:$L$2001,MATCH('ống nhựa túi bóng (2)'!$C71,FCSTSDV!$C$2:$C$2001,0),MATCH('ống nhựa túi bóng (2)'!O$3,FCSTSDV!$D$1:$L$1,0)),1)/'ống nhựa túi bóng (2)'!$D71,0)</f>
        <v>32500</v>
      </c>
      <c r="P71" s="407">
        <f t="array" ref="P71">IFERROR(ROUND(INDEX(FCSTSDV!$D$2:$L$2001,MATCH('ống nhựa túi bóng (2)'!$C71,FCSTSDV!$C$2:$C$2001,0),MATCH('ống nhựa túi bóng (2)'!P$3,FCSTSDV!$D$1:$L$1,0)),1)/'ống nhựa túi bóng (2)'!$D71,0)</f>
        <v>18000</v>
      </c>
      <c r="Q71" s="407">
        <f t="shared" si="7"/>
        <v>50500</v>
      </c>
    </row>
    <row r="72" spans="1:17" ht="19.5" customHeight="1">
      <c r="A72" s="818"/>
      <c r="B72" s="1072"/>
      <c r="C72" s="421" t="s">
        <v>724</v>
      </c>
      <c r="D72" s="420">
        <v>1</v>
      </c>
      <c r="E72" s="207"/>
      <c r="F72" s="207"/>
      <c r="G72" s="207"/>
      <c r="H72" s="407">
        <f t="array" ref="H72">IFERROR(ROUND(INDEX(FCSTSDV!$D$2:$L$2001,MATCH('ống nhựa túi bóng (2)'!$C72,FCSTSDV!$C$2:$C$2001,0),MATCH('ống nhựa túi bóng (2)'!H$3,FCSTSDV!$D$1:$L$1,0)),1)/'ống nhựa túi bóng (2)'!$D72,0)</f>
        <v>0</v>
      </c>
      <c r="I72" s="407">
        <f t="array" ref="I72">IFERROR(ROUND(INDEX(FCSTSDV!$D$2:$L$2001,MATCH('ống nhựa túi bóng (2)'!$C72,FCSTSDV!$C$2:$C$2001,0),MATCH('ống nhựa túi bóng (2)'!I$3,FCSTSDV!$D$1:$L$1,0)),1)/'ống nhựa túi bóng (2)'!$D72,0)</f>
        <v>0</v>
      </c>
      <c r="J72" s="407">
        <f t="array" ref="J72">IFERROR(ROUND(INDEX(FCSTSDV!$D$2:$L$2001,MATCH('ống nhựa túi bóng (2)'!$C72,FCSTSDV!$C$2:$C$2001,0),MATCH('ống nhựa túi bóng (2)'!J$3,FCSTSDV!$D$1:$L$1,0)),1)/'ống nhựa túi bóng (2)'!$D72,0)</f>
        <v>0</v>
      </c>
      <c r="K72" s="407">
        <f t="array" ref="K72">IFERROR(ROUND(INDEX(FCSTSDV!$D$2:$L$2001,MATCH('ống nhựa túi bóng (2)'!$C72,FCSTSDV!$C$2:$C$2001,0),MATCH('ống nhựa túi bóng (2)'!K$3,FCSTSDV!$D$1:$L$1,0)),1)/'ống nhựa túi bóng (2)'!$D72,0)</f>
        <v>0</v>
      </c>
      <c r="L72" s="407">
        <f t="array" ref="L72">IFERROR(ROUND(INDEX(FCSTSDV!$D$2:$L$2001,MATCH('ống nhựa túi bóng (2)'!$C72,FCSTSDV!$C$2:$C$2001,0),MATCH('ống nhựa túi bóng (2)'!L$3,FCSTSDV!$D$1:$L$1,0)),1)/'ống nhựa túi bóng (2)'!$D72,0)</f>
        <v>0</v>
      </c>
      <c r="M72" s="407">
        <f t="array" ref="M72">IFERROR(ROUND(INDEX(FCSTSDV!$D$2:$L$2001,MATCH('ống nhựa túi bóng (2)'!$C72,FCSTSDV!$C$2:$C$2001,0),MATCH('ống nhựa túi bóng (2)'!M$3,FCSTSDV!$D$1:$L$1,0)),1)/'ống nhựa túi bóng (2)'!$D72,0)</f>
        <v>9000</v>
      </c>
      <c r="N72" s="407">
        <f t="array" ref="N72">IFERROR(ROUND(INDEX(FCSTSDV!$D$2:$L$2001,MATCH('ống nhựa túi bóng (2)'!$C72,FCSTSDV!$C$2:$C$2001,0),MATCH('ống nhựa túi bóng (2)'!N$3,FCSTSDV!$D$1:$L$1,0)),1)/'ống nhựa túi bóng (2)'!$D72,0)</f>
        <v>9000</v>
      </c>
      <c r="O72" s="407">
        <f t="array" ref="O72">IFERROR(ROUND(INDEX(FCSTSDV!$D$2:$L$2001,MATCH('ống nhựa túi bóng (2)'!$C72,FCSTSDV!$C$2:$C$2001,0),MATCH('ống nhựa túi bóng (2)'!O$3,FCSTSDV!$D$1:$L$1,0)),1)/'ống nhựa túi bóng (2)'!$D72,0)</f>
        <v>0</v>
      </c>
      <c r="P72" s="407">
        <f t="array" ref="P72">IFERROR(ROUND(INDEX(FCSTSDV!$D$2:$L$2001,MATCH('ống nhựa túi bóng (2)'!$C72,FCSTSDV!$C$2:$C$2001,0),MATCH('ống nhựa túi bóng (2)'!P$3,FCSTSDV!$D$1:$L$1,0)),1)/'ống nhựa túi bóng (2)'!$D72,0)</f>
        <v>0</v>
      </c>
      <c r="Q72" s="407">
        <f t="shared" si="7"/>
        <v>18000</v>
      </c>
    </row>
    <row r="73" spans="1:17" ht="20.100000000000001" customHeight="1">
      <c r="A73" s="818"/>
      <c r="B73" s="1072"/>
      <c r="C73" s="46" t="s">
        <v>672</v>
      </c>
      <c r="D73" s="420">
        <v>1</v>
      </c>
      <c r="E73" s="207"/>
      <c r="F73" s="207"/>
      <c r="G73" s="207"/>
      <c r="H73" s="407">
        <f t="array" ref="H73">IFERROR(ROUND(INDEX(FCSTSDV!$D$2:$L$2001,MATCH('ống nhựa túi bóng (2)'!$C73,FCSTSDV!$C$2:$C$2001,0),MATCH('ống nhựa túi bóng (2)'!H$3,FCSTSDV!$D$1:$L$1,0)),1)/'ống nhựa túi bóng (2)'!$D73,0)</f>
        <v>0</v>
      </c>
      <c r="I73" s="407">
        <f t="array" ref="I73">IFERROR(ROUND(INDEX(FCSTSDV!$D$2:$L$2001,MATCH('ống nhựa túi bóng (2)'!$C73,FCSTSDV!$C$2:$C$2001,0),MATCH('ống nhựa túi bóng (2)'!I$3,FCSTSDV!$D$1:$L$1,0)),1)/'ống nhựa túi bóng (2)'!$D73,0)</f>
        <v>10000</v>
      </c>
      <c r="J73" s="407">
        <f t="array" ref="J73">IFERROR(ROUND(INDEX(FCSTSDV!$D$2:$L$2001,MATCH('ống nhựa túi bóng (2)'!$C73,FCSTSDV!$C$2:$C$2001,0),MATCH('ống nhựa túi bóng (2)'!J$3,FCSTSDV!$D$1:$L$1,0)),1)/'ống nhựa túi bóng (2)'!$D73,0)</f>
        <v>10000</v>
      </c>
      <c r="K73" s="407">
        <f t="array" ref="K73">IFERROR(ROUND(INDEX(FCSTSDV!$D$2:$L$2001,MATCH('ống nhựa túi bóng (2)'!$C73,FCSTSDV!$C$2:$C$2001,0),MATCH('ống nhựa túi bóng (2)'!K$3,FCSTSDV!$D$1:$L$1,0)),1)/'ống nhựa túi bóng (2)'!$D73,0)</f>
        <v>10000</v>
      </c>
      <c r="L73" s="407">
        <f t="array" ref="L73">IFERROR(ROUND(INDEX(FCSTSDV!$D$2:$L$2001,MATCH('ống nhựa túi bóng (2)'!$C73,FCSTSDV!$C$2:$C$2001,0),MATCH('ống nhựa túi bóng (2)'!L$3,FCSTSDV!$D$1:$L$1,0)),1)/'ống nhựa túi bóng (2)'!$D73,0)</f>
        <v>10000</v>
      </c>
      <c r="M73" s="407">
        <f t="array" ref="M73">IFERROR(ROUND(INDEX(FCSTSDV!$D$2:$L$2001,MATCH('ống nhựa túi bóng (2)'!$C73,FCSTSDV!$C$2:$C$2001,0),MATCH('ống nhựa túi bóng (2)'!M$3,FCSTSDV!$D$1:$L$1,0)),1)/'ống nhựa túi bóng (2)'!$D73,0)</f>
        <v>10000</v>
      </c>
      <c r="N73" s="407">
        <f t="array" ref="N73">IFERROR(ROUND(INDEX(FCSTSDV!$D$2:$L$2001,MATCH('ống nhựa túi bóng (2)'!$C73,FCSTSDV!$C$2:$C$2001,0),MATCH('ống nhựa túi bóng (2)'!N$3,FCSTSDV!$D$1:$L$1,0)),1)/'ống nhựa túi bóng (2)'!$D73,0)</f>
        <v>50000</v>
      </c>
      <c r="O73" s="407">
        <f t="array" ref="O73">IFERROR(ROUND(INDEX(FCSTSDV!$D$2:$L$2001,MATCH('ống nhựa túi bóng (2)'!$C73,FCSTSDV!$C$2:$C$2001,0),MATCH('ống nhựa túi bóng (2)'!O$3,FCSTSDV!$D$1:$L$1,0)),1)/'ống nhựa túi bóng (2)'!$D73,0)</f>
        <v>70000</v>
      </c>
      <c r="P73" s="407">
        <f t="array" ref="P73">IFERROR(ROUND(INDEX(FCSTSDV!$D$2:$L$2001,MATCH('ống nhựa túi bóng (2)'!$C73,FCSTSDV!$C$2:$C$2001,0),MATCH('ống nhựa túi bóng (2)'!P$3,FCSTSDV!$D$1:$L$1,0)),1)/'ống nhựa túi bóng (2)'!$D73,0)</f>
        <v>70000</v>
      </c>
      <c r="Q73" s="407">
        <f t="shared" si="7"/>
        <v>240000</v>
      </c>
    </row>
    <row r="74" spans="1:17" ht="20.100000000000001" customHeight="1">
      <c r="A74" s="818"/>
      <c r="B74" s="1072"/>
      <c r="C74" s="46" t="s">
        <v>97</v>
      </c>
      <c r="D74" s="420">
        <v>1</v>
      </c>
      <c r="E74" s="207"/>
      <c r="F74" s="207"/>
      <c r="G74" s="207"/>
      <c r="H74" s="407">
        <f t="array" ref="H74">IFERROR(ROUND(INDEX(FCSTSDV!$D$2:$L$2001,MATCH('ống nhựa túi bóng (2)'!$C74,FCSTSDV!$C$2:$C$2001,0),MATCH('ống nhựa túi bóng (2)'!H$3,FCSTSDV!$D$1:$L$1,0)),1)/'ống nhựa túi bóng (2)'!$D74,0)</f>
        <v>0</v>
      </c>
      <c r="I74" s="407">
        <f t="array" ref="I74">IFERROR(ROUND(INDEX(FCSTSDV!$D$2:$L$2001,MATCH('ống nhựa túi bóng (2)'!$C74,FCSTSDV!$C$2:$C$2001,0),MATCH('ống nhựa túi bóng (2)'!I$3,FCSTSDV!$D$1:$L$1,0)),1)/'ống nhựa túi bóng (2)'!$D74,0)</f>
        <v>0</v>
      </c>
      <c r="J74" s="407">
        <f t="array" ref="J74">IFERROR(ROUND(INDEX(FCSTSDV!$D$2:$L$2001,MATCH('ống nhựa túi bóng (2)'!$C74,FCSTSDV!$C$2:$C$2001,0),MATCH('ống nhựa túi bóng (2)'!J$3,FCSTSDV!$D$1:$L$1,0)),1)/'ống nhựa túi bóng (2)'!$D74,0)</f>
        <v>0</v>
      </c>
      <c r="K74" s="407">
        <f t="array" ref="K74">IFERROR(ROUND(INDEX(FCSTSDV!$D$2:$L$2001,MATCH('ống nhựa túi bóng (2)'!$C74,FCSTSDV!$C$2:$C$2001,0),MATCH('ống nhựa túi bóng (2)'!K$3,FCSTSDV!$D$1:$L$1,0)),1)/'ống nhựa túi bóng (2)'!$D74,0)</f>
        <v>0</v>
      </c>
      <c r="L74" s="407">
        <f t="array" ref="L74">IFERROR(ROUND(INDEX(FCSTSDV!$D$2:$L$2001,MATCH('ống nhựa túi bóng (2)'!$C74,FCSTSDV!$C$2:$C$2001,0),MATCH('ống nhựa túi bóng (2)'!L$3,FCSTSDV!$D$1:$L$1,0)),1)/'ống nhựa túi bóng (2)'!$D74,0)</f>
        <v>0</v>
      </c>
      <c r="M74" s="407">
        <f t="array" ref="M74">IFERROR(ROUND(INDEX(FCSTSDV!$D$2:$L$2001,MATCH('ống nhựa túi bóng (2)'!$C74,FCSTSDV!$C$2:$C$2001,0),MATCH('ống nhựa túi bóng (2)'!M$3,FCSTSDV!$D$1:$L$1,0)),1)/'ống nhựa túi bóng (2)'!$D74,0)</f>
        <v>0</v>
      </c>
      <c r="N74" s="407">
        <f t="array" ref="N74">IFERROR(ROUND(INDEX(FCSTSDV!$D$2:$L$2001,MATCH('ống nhựa túi bóng (2)'!$C74,FCSTSDV!$C$2:$C$2001,0),MATCH('ống nhựa túi bóng (2)'!N$3,FCSTSDV!$D$1:$L$1,0)),1)/'ống nhựa túi bóng (2)'!$D74,0)</f>
        <v>11500</v>
      </c>
      <c r="O74" s="407">
        <f t="array" ref="O74">IFERROR(ROUND(INDEX(FCSTSDV!$D$2:$L$2001,MATCH('ống nhựa túi bóng (2)'!$C74,FCSTSDV!$C$2:$C$2001,0),MATCH('ống nhựa túi bóng (2)'!O$3,FCSTSDV!$D$1:$L$1,0)),1)/'ống nhựa túi bóng (2)'!$D74,0)</f>
        <v>0</v>
      </c>
      <c r="P74" s="407">
        <f t="array" ref="P74">IFERROR(ROUND(INDEX(FCSTSDV!$D$2:$L$2001,MATCH('ống nhựa túi bóng (2)'!$C74,FCSTSDV!$C$2:$C$2001,0),MATCH('ống nhựa túi bóng (2)'!P$3,FCSTSDV!$D$1:$L$1,0)),1)/'ống nhựa túi bóng (2)'!$D74,0)</f>
        <v>0</v>
      </c>
      <c r="Q74" s="407">
        <f t="shared" si="7"/>
        <v>11500</v>
      </c>
    </row>
    <row r="75" spans="1:17" ht="20.100000000000001" customHeight="1">
      <c r="A75" s="818"/>
      <c r="B75" s="1072"/>
      <c r="C75" s="46" t="s">
        <v>104</v>
      </c>
      <c r="D75" s="420">
        <v>1</v>
      </c>
      <c r="E75" s="207"/>
      <c r="F75" s="207"/>
      <c r="G75" s="207"/>
      <c r="H75" s="407">
        <f t="array" ref="H75">IFERROR(ROUND(INDEX(FCSTSDV!$D$2:$L$2001,MATCH('ống nhựa túi bóng (2)'!$C75,FCSTSDV!$C$2:$C$2001,0),MATCH('ống nhựa túi bóng (2)'!H$3,FCSTSDV!$D$1:$L$1,0)),1)/'ống nhựa túi bóng (2)'!$D75,0)</f>
        <v>0</v>
      </c>
      <c r="I75" s="407">
        <f t="array" ref="I75">IFERROR(ROUND(INDEX(FCSTSDV!$D$2:$L$2001,MATCH('ống nhựa túi bóng (2)'!$C75,FCSTSDV!$C$2:$C$2001,0),MATCH('ống nhựa túi bóng (2)'!I$3,FCSTSDV!$D$1:$L$1,0)),1)/'ống nhựa túi bóng (2)'!$D75,0)</f>
        <v>0</v>
      </c>
      <c r="J75" s="407">
        <f t="array" ref="J75">IFERROR(ROUND(INDEX(FCSTSDV!$D$2:$L$2001,MATCH('ống nhựa túi bóng (2)'!$C75,FCSTSDV!$C$2:$C$2001,0),MATCH('ống nhựa túi bóng (2)'!J$3,FCSTSDV!$D$1:$L$1,0)),1)/'ống nhựa túi bóng (2)'!$D75,0)</f>
        <v>0</v>
      </c>
      <c r="K75" s="407">
        <f t="array" ref="K75">IFERROR(ROUND(INDEX(FCSTSDV!$D$2:$L$2001,MATCH('ống nhựa túi bóng (2)'!$C75,FCSTSDV!$C$2:$C$2001,0),MATCH('ống nhựa túi bóng (2)'!K$3,FCSTSDV!$D$1:$L$1,0)),1)/'ống nhựa túi bóng (2)'!$D75,0)</f>
        <v>0</v>
      </c>
      <c r="L75" s="407">
        <f t="array" ref="L75">IFERROR(ROUND(INDEX(FCSTSDV!$D$2:$L$2001,MATCH('ống nhựa túi bóng (2)'!$C75,FCSTSDV!$C$2:$C$2001,0),MATCH('ống nhựa túi bóng (2)'!L$3,FCSTSDV!$D$1:$L$1,0)),1)/'ống nhựa túi bóng (2)'!$D75,0)</f>
        <v>0</v>
      </c>
      <c r="M75" s="407">
        <f t="array" ref="M75">IFERROR(ROUND(INDEX(FCSTSDV!$D$2:$L$2001,MATCH('ống nhựa túi bóng (2)'!$C75,FCSTSDV!$C$2:$C$2001,0),MATCH('ống nhựa túi bóng (2)'!M$3,FCSTSDV!$D$1:$L$1,0)),1)/'ống nhựa túi bóng (2)'!$D75,0)</f>
        <v>0</v>
      </c>
      <c r="N75" s="407">
        <f t="array" ref="N75">IFERROR(ROUND(INDEX(FCSTSDV!$D$2:$L$2001,MATCH('ống nhựa túi bóng (2)'!$C75,FCSTSDV!$C$2:$C$2001,0),MATCH('ống nhựa túi bóng (2)'!N$3,FCSTSDV!$D$1:$L$1,0)),1)/'ống nhựa túi bóng (2)'!$D75,0)</f>
        <v>0</v>
      </c>
      <c r="O75" s="407">
        <f t="array" ref="O75">IFERROR(ROUND(INDEX(FCSTSDV!$D$2:$L$2001,MATCH('ống nhựa túi bóng (2)'!$C75,FCSTSDV!$C$2:$C$2001,0),MATCH('ống nhựa túi bóng (2)'!O$3,FCSTSDV!$D$1:$L$1,0)),1)/'ống nhựa túi bóng (2)'!$D75,0)</f>
        <v>19000</v>
      </c>
      <c r="P75" s="407">
        <f t="array" ref="P75">IFERROR(ROUND(INDEX(FCSTSDV!$D$2:$L$2001,MATCH('ống nhựa túi bóng (2)'!$C75,FCSTSDV!$C$2:$C$2001,0),MATCH('ống nhựa túi bóng (2)'!P$3,FCSTSDV!$D$1:$L$1,0)),1)/'ống nhựa túi bóng (2)'!$D75,0)</f>
        <v>0</v>
      </c>
      <c r="Q75" s="407">
        <f t="shared" si="7"/>
        <v>19000</v>
      </c>
    </row>
    <row r="76" spans="1:17" ht="20.100000000000001" customHeight="1">
      <c r="A76" s="818"/>
      <c r="B76" s="1072"/>
      <c r="C76" s="46" t="s">
        <v>104</v>
      </c>
      <c r="D76" s="420">
        <v>1</v>
      </c>
      <c r="E76" s="207"/>
      <c r="F76" s="207"/>
      <c r="G76" s="207"/>
      <c r="H76" s="407">
        <f t="array" ref="H76">IFERROR(ROUND(INDEX(FCSTSDV!$D$2:$L$2001,MATCH('ống nhựa túi bóng (2)'!$C76,FCSTSDV!$C$2:$C$2001,0),MATCH('ống nhựa túi bóng (2)'!H$3,FCSTSDV!$D$1:$L$1,0)),1)/'ống nhựa túi bóng (2)'!$D76,0)</f>
        <v>0</v>
      </c>
      <c r="I76" s="407">
        <f t="array" ref="I76">IFERROR(ROUND(INDEX(FCSTSDV!$D$2:$L$2001,MATCH('ống nhựa túi bóng (2)'!$C76,FCSTSDV!$C$2:$C$2001,0),MATCH('ống nhựa túi bóng (2)'!I$3,FCSTSDV!$D$1:$L$1,0)),1)/'ống nhựa túi bóng (2)'!$D76,0)</f>
        <v>0</v>
      </c>
      <c r="J76" s="407">
        <f t="array" ref="J76">IFERROR(ROUND(INDEX(FCSTSDV!$D$2:$L$2001,MATCH('ống nhựa túi bóng (2)'!$C76,FCSTSDV!$C$2:$C$2001,0),MATCH('ống nhựa túi bóng (2)'!J$3,FCSTSDV!$D$1:$L$1,0)),1)/'ống nhựa túi bóng (2)'!$D76,0)</f>
        <v>0</v>
      </c>
      <c r="K76" s="407">
        <f t="array" ref="K76">IFERROR(ROUND(INDEX(FCSTSDV!$D$2:$L$2001,MATCH('ống nhựa túi bóng (2)'!$C76,FCSTSDV!$C$2:$C$2001,0),MATCH('ống nhựa túi bóng (2)'!K$3,FCSTSDV!$D$1:$L$1,0)),1)/'ống nhựa túi bóng (2)'!$D76,0)</f>
        <v>0</v>
      </c>
      <c r="L76" s="407">
        <f t="array" ref="L76">IFERROR(ROUND(INDEX(FCSTSDV!$D$2:$L$2001,MATCH('ống nhựa túi bóng (2)'!$C76,FCSTSDV!$C$2:$C$2001,0),MATCH('ống nhựa túi bóng (2)'!L$3,FCSTSDV!$D$1:$L$1,0)),1)/'ống nhựa túi bóng (2)'!$D76,0)</f>
        <v>0</v>
      </c>
      <c r="M76" s="407">
        <f t="array" ref="M76">IFERROR(ROUND(INDEX(FCSTSDV!$D$2:$L$2001,MATCH('ống nhựa túi bóng (2)'!$C76,FCSTSDV!$C$2:$C$2001,0),MATCH('ống nhựa túi bóng (2)'!M$3,FCSTSDV!$D$1:$L$1,0)),1)/'ống nhựa túi bóng (2)'!$D76,0)</f>
        <v>0</v>
      </c>
      <c r="N76" s="407">
        <f t="array" ref="N76">IFERROR(ROUND(INDEX(FCSTSDV!$D$2:$L$2001,MATCH('ống nhựa túi bóng (2)'!$C76,FCSTSDV!$C$2:$C$2001,0),MATCH('ống nhựa túi bóng (2)'!N$3,FCSTSDV!$D$1:$L$1,0)),1)/'ống nhựa túi bóng (2)'!$D76,0)</f>
        <v>0</v>
      </c>
      <c r="O76" s="407">
        <f t="array" ref="O76">IFERROR(ROUND(INDEX(FCSTSDV!$D$2:$L$2001,MATCH('ống nhựa túi bóng (2)'!$C76,FCSTSDV!$C$2:$C$2001,0),MATCH('ống nhựa túi bóng (2)'!O$3,FCSTSDV!$D$1:$L$1,0)),1)/'ống nhựa túi bóng (2)'!$D76,0)</f>
        <v>19000</v>
      </c>
      <c r="P76" s="407">
        <f t="array" ref="P76">IFERROR(ROUND(INDEX(FCSTSDV!$D$2:$L$2001,MATCH('ống nhựa túi bóng (2)'!$C76,FCSTSDV!$C$2:$C$2001,0),MATCH('ống nhựa túi bóng (2)'!P$3,FCSTSDV!$D$1:$L$1,0)),1)/'ống nhựa túi bóng (2)'!$D76,0)</f>
        <v>0</v>
      </c>
      <c r="Q76" s="407">
        <f t="shared" si="7"/>
        <v>19000</v>
      </c>
    </row>
    <row r="77" spans="1:17" ht="20.100000000000001" customHeight="1">
      <c r="A77" s="818"/>
      <c r="B77" s="1072"/>
      <c r="C77" s="46" t="s">
        <v>698</v>
      </c>
      <c r="D77" s="420">
        <v>1</v>
      </c>
      <c r="E77" s="207"/>
      <c r="F77" s="207"/>
      <c r="G77" s="207"/>
      <c r="H77" s="407">
        <f t="array" ref="H77">IFERROR(ROUND(INDEX(FCSTSDV!$D$2:$L$2001,MATCH('ống nhựa túi bóng (2)'!$C77,FCSTSDV!$C$2:$C$2001,0),MATCH('ống nhựa túi bóng (2)'!H$3,FCSTSDV!$D$1:$L$1,0)),1)/'ống nhựa túi bóng (2)'!$D77,0)</f>
        <v>9000</v>
      </c>
      <c r="I77" s="407">
        <f t="array" ref="I77">IFERROR(ROUND(INDEX(FCSTSDV!$D$2:$L$2001,MATCH('ống nhựa túi bóng (2)'!$C77,FCSTSDV!$C$2:$C$2001,0),MATCH('ống nhựa túi bóng (2)'!I$3,FCSTSDV!$D$1:$L$1,0)),1)/'ống nhựa túi bóng (2)'!$D77,0)</f>
        <v>9000</v>
      </c>
      <c r="J77" s="407">
        <f t="array" ref="J77">IFERROR(ROUND(INDEX(FCSTSDV!$D$2:$L$2001,MATCH('ống nhựa túi bóng (2)'!$C77,FCSTSDV!$C$2:$C$2001,0),MATCH('ống nhựa túi bóng (2)'!J$3,FCSTSDV!$D$1:$L$1,0)),1)/'ống nhựa túi bóng (2)'!$D77,0)</f>
        <v>9000</v>
      </c>
      <c r="K77" s="407">
        <f t="array" ref="K77">IFERROR(ROUND(INDEX(FCSTSDV!$D$2:$L$2001,MATCH('ống nhựa túi bóng (2)'!$C77,FCSTSDV!$C$2:$C$2001,0),MATCH('ống nhựa túi bóng (2)'!K$3,FCSTSDV!$D$1:$L$1,0)),1)/'ống nhựa túi bóng (2)'!$D77,0)</f>
        <v>9000</v>
      </c>
      <c r="L77" s="407">
        <f t="array" ref="L77">IFERROR(ROUND(INDEX(FCSTSDV!$D$2:$L$2001,MATCH('ống nhựa túi bóng (2)'!$C77,FCSTSDV!$C$2:$C$2001,0),MATCH('ống nhựa túi bóng (2)'!L$3,FCSTSDV!$D$1:$L$1,0)),1)/'ống nhựa túi bóng (2)'!$D77,0)</f>
        <v>9000</v>
      </c>
      <c r="M77" s="407">
        <f t="array" ref="M77">IFERROR(ROUND(INDEX(FCSTSDV!$D$2:$L$2001,MATCH('ống nhựa túi bóng (2)'!$C77,FCSTSDV!$C$2:$C$2001,0),MATCH('ống nhựa túi bóng (2)'!M$3,FCSTSDV!$D$1:$L$1,0)),1)/'ống nhựa túi bóng (2)'!$D77,0)</f>
        <v>9000</v>
      </c>
      <c r="N77" s="407">
        <f t="array" ref="N77">IFERROR(ROUND(INDEX(FCSTSDV!$D$2:$L$2001,MATCH('ống nhựa túi bóng (2)'!$C77,FCSTSDV!$C$2:$C$2001,0),MATCH('ống nhựa túi bóng (2)'!N$3,FCSTSDV!$D$1:$L$1,0)),1)/'ống nhựa túi bóng (2)'!$D77,0)</f>
        <v>63000</v>
      </c>
      <c r="O77" s="407">
        <f t="array" ref="O77">IFERROR(ROUND(INDEX(FCSTSDV!$D$2:$L$2001,MATCH('ống nhựa túi bóng (2)'!$C77,FCSTSDV!$C$2:$C$2001,0),MATCH('ống nhựa túi bóng (2)'!O$3,FCSTSDV!$D$1:$L$1,0)),1)/'ống nhựa túi bóng (2)'!$D77,0)</f>
        <v>126000</v>
      </c>
      <c r="P77" s="407">
        <f t="array" ref="P77">IFERROR(ROUND(INDEX(FCSTSDV!$D$2:$L$2001,MATCH('ống nhựa túi bóng (2)'!$C77,FCSTSDV!$C$2:$C$2001,0),MATCH('ống nhựa túi bóng (2)'!P$3,FCSTSDV!$D$1:$L$1,0)),1)/'ống nhựa túi bóng (2)'!$D77,0)</f>
        <v>126000</v>
      </c>
      <c r="Q77" s="407">
        <f t="shared" si="7"/>
        <v>369000</v>
      </c>
    </row>
    <row r="78" spans="1:17" ht="21" customHeight="1">
      <c r="A78" s="818"/>
      <c r="B78" s="1072"/>
      <c r="C78" s="46" t="s">
        <v>817</v>
      </c>
      <c r="D78" s="420">
        <v>1</v>
      </c>
      <c r="E78" s="207"/>
      <c r="F78" s="207"/>
      <c r="G78" s="207"/>
      <c r="H78" s="407">
        <f t="array" ref="H78">IFERROR(ROUND(INDEX(FCSTSDV!$D$2:$L$2001,MATCH('ống nhựa túi bóng (2)'!$C78,FCSTSDV!$C$2:$C$2001,0),MATCH('ống nhựa túi bóng (2)'!H$3,FCSTSDV!$D$1:$L$1,0)),1)/'ống nhựa túi bóng (2)'!$D78,0)</f>
        <v>20000</v>
      </c>
      <c r="I78" s="407">
        <f t="array" ref="I78">IFERROR(ROUND(INDEX(FCSTSDV!$D$2:$L$2001,MATCH('ống nhựa túi bóng (2)'!$C78,FCSTSDV!$C$2:$C$2001,0),MATCH('ống nhựa túi bóng (2)'!I$3,FCSTSDV!$D$1:$L$1,0)),1)/'ống nhựa túi bóng (2)'!$D78,0)</f>
        <v>0</v>
      </c>
      <c r="J78" s="407">
        <f t="array" ref="J78">IFERROR(ROUND(INDEX(FCSTSDV!$D$2:$L$2001,MATCH('ống nhựa túi bóng (2)'!$C78,FCSTSDV!$C$2:$C$2001,0),MATCH('ống nhựa túi bóng (2)'!J$3,FCSTSDV!$D$1:$L$1,0)),1)/'ống nhựa túi bóng (2)'!$D78,0)</f>
        <v>12000</v>
      </c>
      <c r="K78" s="407">
        <f t="array" ref="K78">IFERROR(ROUND(INDEX(FCSTSDV!$D$2:$L$2001,MATCH('ống nhựa túi bóng (2)'!$C78,FCSTSDV!$C$2:$C$2001,0),MATCH('ống nhựa túi bóng (2)'!K$3,FCSTSDV!$D$1:$L$1,0)),1)/'ống nhựa túi bóng (2)'!$D78,0)</f>
        <v>12000</v>
      </c>
      <c r="L78" s="407">
        <f t="array" ref="L78">IFERROR(ROUND(INDEX(FCSTSDV!$D$2:$L$2001,MATCH('ống nhựa túi bóng (2)'!$C78,FCSTSDV!$C$2:$C$2001,0),MATCH('ống nhựa túi bóng (2)'!L$3,FCSTSDV!$D$1:$L$1,0)),1)/'ống nhựa túi bóng (2)'!$D78,0)</f>
        <v>12000</v>
      </c>
      <c r="M78" s="407">
        <f t="array" ref="M78">IFERROR(ROUND(INDEX(FCSTSDV!$D$2:$L$2001,MATCH('ống nhựa túi bóng (2)'!$C78,FCSTSDV!$C$2:$C$2001,0),MATCH('ống nhựa túi bóng (2)'!M$3,FCSTSDV!$D$1:$L$1,0)),1)/'ống nhựa túi bóng (2)'!$D78,0)</f>
        <v>12000</v>
      </c>
      <c r="N78" s="407">
        <f t="array" ref="N78">IFERROR(ROUND(INDEX(FCSTSDV!$D$2:$L$2001,MATCH('ống nhựa túi bóng (2)'!$C78,FCSTSDV!$C$2:$C$2001,0),MATCH('ống nhựa túi bóng (2)'!N$3,FCSTSDV!$D$1:$L$1,0)),1)/'ống nhựa túi bóng (2)'!$D78,0)</f>
        <v>68000</v>
      </c>
      <c r="O78" s="407">
        <f t="array" ref="O78">IFERROR(ROUND(INDEX(FCSTSDV!$D$2:$L$2001,MATCH('ống nhựa túi bóng (2)'!$C78,FCSTSDV!$C$2:$C$2001,0),MATCH('ống nhựa túi bóng (2)'!O$3,FCSTSDV!$D$1:$L$1,0)),1)/'ống nhựa túi bóng (2)'!$D78,0)</f>
        <v>60000</v>
      </c>
      <c r="P78" s="407">
        <f t="array" ref="P78">IFERROR(ROUND(INDEX(FCSTSDV!$D$2:$L$2001,MATCH('ống nhựa túi bóng (2)'!$C78,FCSTSDV!$C$2:$C$2001,0),MATCH('ống nhựa túi bóng (2)'!P$3,FCSTSDV!$D$1:$L$1,0)),1)/'ống nhựa túi bóng (2)'!$D78,0)</f>
        <v>60000</v>
      </c>
      <c r="Q78" s="407">
        <f t="shared" si="7"/>
        <v>256000</v>
      </c>
    </row>
    <row r="79" spans="1:17" ht="21" customHeight="1">
      <c r="A79" s="818"/>
      <c r="B79" s="1072"/>
      <c r="C79" s="46" t="s">
        <v>765</v>
      </c>
      <c r="D79" s="420">
        <v>1</v>
      </c>
      <c r="E79" s="207"/>
      <c r="F79" s="207"/>
      <c r="G79" s="207"/>
      <c r="H79" s="407">
        <f t="array" ref="H79">IFERROR(ROUND(INDEX(FCSTSDV!$D$2:$L$2001,MATCH('ống nhựa túi bóng (2)'!$C79,FCSTSDV!$C$2:$C$2001,0),MATCH('ống nhựa túi bóng (2)'!H$3,FCSTSDV!$D$1:$L$1,0)),1)/'ống nhựa túi bóng (2)'!$D79,0)</f>
        <v>0</v>
      </c>
      <c r="I79" s="407">
        <f t="array" ref="I79">IFERROR(ROUND(INDEX(FCSTSDV!$D$2:$L$2001,MATCH('ống nhựa túi bóng (2)'!$C79,FCSTSDV!$C$2:$C$2001,0),MATCH('ống nhựa túi bóng (2)'!I$3,FCSTSDV!$D$1:$L$1,0)),1)/'ống nhựa túi bóng (2)'!$D79,0)</f>
        <v>0</v>
      </c>
      <c r="J79" s="407">
        <f t="array" ref="J79">IFERROR(ROUND(INDEX(FCSTSDV!$D$2:$L$2001,MATCH('ống nhựa túi bóng (2)'!$C79,FCSTSDV!$C$2:$C$2001,0),MATCH('ống nhựa túi bóng (2)'!J$3,FCSTSDV!$D$1:$L$1,0)),1)/'ống nhựa túi bóng (2)'!$D79,0)</f>
        <v>0</v>
      </c>
      <c r="K79" s="407">
        <f t="array" ref="K79">IFERROR(ROUND(INDEX(FCSTSDV!$D$2:$L$2001,MATCH('ống nhựa túi bóng (2)'!$C79,FCSTSDV!$C$2:$C$2001,0),MATCH('ống nhựa túi bóng (2)'!K$3,FCSTSDV!$D$1:$L$1,0)),1)/'ống nhựa túi bóng (2)'!$D79,0)</f>
        <v>0</v>
      </c>
      <c r="L79" s="407">
        <f t="array" ref="L79">IFERROR(ROUND(INDEX(FCSTSDV!$D$2:$L$2001,MATCH('ống nhựa túi bóng (2)'!$C79,FCSTSDV!$C$2:$C$2001,0),MATCH('ống nhựa túi bóng (2)'!L$3,FCSTSDV!$D$1:$L$1,0)),1)/'ống nhựa túi bóng (2)'!$D79,0)</f>
        <v>0</v>
      </c>
      <c r="M79" s="407">
        <f t="array" ref="M79">IFERROR(ROUND(INDEX(FCSTSDV!$D$2:$L$2001,MATCH('ống nhựa túi bóng (2)'!$C79,FCSTSDV!$C$2:$C$2001,0),MATCH('ống nhựa túi bóng (2)'!M$3,FCSTSDV!$D$1:$L$1,0)),1)/'ống nhựa túi bóng (2)'!$D79,0)</f>
        <v>0</v>
      </c>
      <c r="N79" s="407">
        <f t="array" ref="N79">IFERROR(ROUND(INDEX(FCSTSDV!$D$2:$L$2001,MATCH('ống nhựa túi bóng (2)'!$C79,FCSTSDV!$C$2:$C$2001,0),MATCH('ống nhựa túi bóng (2)'!N$3,FCSTSDV!$D$1:$L$1,0)),1)/'ống nhựa túi bóng (2)'!$D79,0)</f>
        <v>0</v>
      </c>
      <c r="O79" s="407">
        <f t="array" ref="O79">IFERROR(ROUND(INDEX(FCSTSDV!$D$2:$L$2001,MATCH('ống nhựa túi bóng (2)'!$C79,FCSTSDV!$C$2:$C$2001,0),MATCH('ống nhựa túi bóng (2)'!O$3,FCSTSDV!$D$1:$L$1,0)),1)/'ống nhựa túi bóng (2)'!$D79,0)</f>
        <v>11000</v>
      </c>
      <c r="P79" s="407">
        <f t="array" ref="P79">IFERROR(ROUND(INDEX(FCSTSDV!$D$2:$L$2001,MATCH('ống nhựa túi bóng (2)'!$C79,FCSTSDV!$C$2:$C$2001,0),MATCH('ống nhựa túi bóng (2)'!P$3,FCSTSDV!$D$1:$L$1,0)),1)/'ống nhựa túi bóng (2)'!$D79,0)</f>
        <v>45000</v>
      </c>
      <c r="Q79" s="407">
        <f t="shared" si="7"/>
        <v>56000</v>
      </c>
    </row>
    <row r="80" spans="1:17" ht="20.100000000000001" customHeight="1">
      <c r="A80" s="818"/>
      <c r="B80" s="1072"/>
      <c r="C80" s="46" t="s">
        <v>800</v>
      </c>
      <c r="D80" s="420">
        <v>1</v>
      </c>
      <c r="E80" s="207"/>
      <c r="F80" s="207"/>
      <c r="G80" s="207"/>
      <c r="H80" s="407">
        <f t="array" ref="H80">IFERROR(ROUND(INDEX(FCSTSDV!$D$2:$L$2001,MATCH('ống nhựa túi bóng (2)'!$C80,FCSTSDV!$C$2:$C$2001,0),MATCH('ống nhựa túi bóng (2)'!H$3,FCSTSDV!$D$1:$L$1,0)),1)/'ống nhựa túi bóng (2)'!$D80,0)</f>
        <v>9600</v>
      </c>
      <c r="I80" s="407">
        <f t="array" ref="I80">IFERROR(ROUND(INDEX(FCSTSDV!$D$2:$L$2001,MATCH('ống nhựa túi bóng (2)'!$C80,FCSTSDV!$C$2:$C$2001,0),MATCH('ống nhựa túi bóng (2)'!I$3,FCSTSDV!$D$1:$L$1,0)),1)/'ống nhựa túi bóng (2)'!$D80,0)</f>
        <v>16000</v>
      </c>
      <c r="J80" s="407">
        <f t="array" ref="J80">IFERROR(ROUND(INDEX(FCSTSDV!$D$2:$L$2001,MATCH('ống nhựa túi bóng (2)'!$C80,FCSTSDV!$C$2:$C$2001,0),MATCH('ống nhựa túi bóng (2)'!J$3,FCSTSDV!$D$1:$L$1,0)),1)/'ống nhựa túi bóng (2)'!$D80,0)</f>
        <v>16000</v>
      </c>
      <c r="K80" s="407">
        <f t="array" ref="K80">IFERROR(ROUND(INDEX(FCSTSDV!$D$2:$L$2001,MATCH('ống nhựa túi bóng (2)'!$C80,FCSTSDV!$C$2:$C$2001,0),MATCH('ống nhựa túi bóng (2)'!K$3,FCSTSDV!$D$1:$L$1,0)),1)/'ống nhựa túi bóng (2)'!$D80,0)</f>
        <v>16000</v>
      </c>
      <c r="L80" s="407">
        <f t="array" ref="L80">IFERROR(ROUND(INDEX(FCSTSDV!$D$2:$L$2001,MATCH('ống nhựa túi bóng (2)'!$C80,FCSTSDV!$C$2:$C$2001,0),MATCH('ống nhựa túi bóng (2)'!L$3,FCSTSDV!$D$1:$L$1,0)),1)/'ống nhựa túi bóng (2)'!$D80,0)</f>
        <v>9600</v>
      </c>
      <c r="M80" s="407">
        <f t="array" ref="M80">IFERROR(ROUND(INDEX(FCSTSDV!$D$2:$L$2001,MATCH('ống nhựa túi bóng (2)'!$C80,FCSTSDV!$C$2:$C$2001,0),MATCH('ống nhựa túi bóng (2)'!M$3,FCSTSDV!$D$1:$L$1,0)),1)/'ống nhựa túi bóng (2)'!$D80,0)</f>
        <v>3200</v>
      </c>
      <c r="N80" s="407">
        <f t="array" ref="N80">IFERROR(ROUND(INDEX(FCSTSDV!$D$2:$L$2001,MATCH('ống nhựa túi bóng (2)'!$C80,FCSTSDV!$C$2:$C$2001,0),MATCH('ống nhựa túi bóng (2)'!N$3,FCSTSDV!$D$1:$L$1,0)),1)/'ống nhựa túi bóng (2)'!$D80,0)</f>
        <v>92800</v>
      </c>
      <c r="O80" s="407">
        <f t="array" ref="O80">IFERROR(ROUND(INDEX(FCSTSDV!$D$2:$L$2001,MATCH('ống nhựa túi bóng (2)'!$C80,FCSTSDV!$C$2:$C$2001,0),MATCH('ống nhựa túi bóng (2)'!O$3,FCSTSDV!$D$1:$L$1,0)),1)/'ống nhựa túi bóng (2)'!$D80,0)</f>
        <v>64000</v>
      </c>
      <c r="P80" s="407">
        <f t="array" ref="P80">IFERROR(ROUND(INDEX(FCSTSDV!$D$2:$L$2001,MATCH('ống nhựa túi bóng (2)'!$C80,FCSTSDV!$C$2:$C$2001,0),MATCH('ống nhựa túi bóng (2)'!P$3,FCSTSDV!$D$1:$L$1,0)),1)/'ống nhựa túi bóng (2)'!$D80,0)</f>
        <v>0</v>
      </c>
      <c r="Q80" s="407">
        <f t="shared" ref="Q80:Q95" si="8">+SUM(H80:P80)</f>
        <v>227200</v>
      </c>
    </row>
    <row r="81" spans="1:17" ht="20.100000000000001" customHeight="1">
      <c r="A81" s="818"/>
      <c r="B81" s="1072"/>
      <c r="C81" s="46" t="s">
        <v>797</v>
      </c>
      <c r="D81" s="420">
        <v>1</v>
      </c>
      <c r="E81" s="207"/>
      <c r="F81" s="207"/>
      <c r="G81" s="207"/>
      <c r="H81" s="407">
        <f t="array" ref="H81">IFERROR(ROUND(INDEX(FCSTSDV!$D$2:$L$2001,MATCH('ống nhựa túi bóng (2)'!$C81,FCSTSDV!$C$2:$C$2001,0),MATCH('ống nhựa túi bóng (2)'!H$3,FCSTSDV!$D$1:$L$1,0)),1)/'ống nhựa túi bóng (2)'!$D81,0)</f>
        <v>3500</v>
      </c>
      <c r="I81" s="407">
        <f t="array" ref="I81">IFERROR(ROUND(INDEX(FCSTSDV!$D$2:$L$2001,MATCH('ống nhựa túi bóng (2)'!$C81,FCSTSDV!$C$2:$C$2001,0),MATCH('ống nhựa túi bóng (2)'!I$3,FCSTSDV!$D$1:$L$1,0)),1)/'ống nhựa túi bóng (2)'!$D81,0)</f>
        <v>0</v>
      </c>
      <c r="J81" s="407">
        <f t="array" ref="J81">IFERROR(ROUND(INDEX(FCSTSDV!$D$2:$L$2001,MATCH('ống nhựa túi bóng (2)'!$C81,FCSTSDV!$C$2:$C$2001,0),MATCH('ống nhựa túi bóng (2)'!J$3,FCSTSDV!$D$1:$L$1,0)),1)/'ống nhựa túi bóng (2)'!$D81,0)</f>
        <v>3500</v>
      </c>
      <c r="K81" s="407">
        <f t="array" ref="K81">IFERROR(ROUND(INDEX(FCSTSDV!$D$2:$L$2001,MATCH('ống nhựa túi bóng (2)'!$C81,FCSTSDV!$C$2:$C$2001,0),MATCH('ống nhựa túi bóng (2)'!K$3,FCSTSDV!$D$1:$L$1,0)),1)/'ống nhựa túi bóng (2)'!$D81,0)</f>
        <v>0</v>
      </c>
      <c r="L81" s="407">
        <f t="array" ref="L81">IFERROR(ROUND(INDEX(FCSTSDV!$D$2:$L$2001,MATCH('ống nhựa túi bóng (2)'!$C81,FCSTSDV!$C$2:$C$2001,0),MATCH('ống nhựa túi bóng (2)'!L$3,FCSTSDV!$D$1:$L$1,0)),1)/'ống nhựa túi bóng (2)'!$D81,0)</f>
        <v>0</v>
      </c>
      <c r="M81" s="407">
        <f t="array" ref="M81">IFERROR(ROUND(INDEX(FCSTSDV!$D$2:$L$2001,MATCH('ống nhựa túi bóng (2)'!$C81,FCSTSDV!$C$2:$C$2001,0),MATCH('ống nhựa túi bóng (2)'!M$3,FCSTSDV!$D$1:$L$1,0)),1)/'ống nhựa túi bóng (2)'!$D81,0)</f>
        <v>0</v>
      </c>
      <c r="N81" s="407">
        <f t="array" ref="N81">IFERROR(ROUND(INDEX(FCSTSDV!$D$2:$L$2001,MATCH('ống nhựa túi bóng (2)'!$C81,FCSTSDV!$C$2:$C$2001,0),MATCH('ống nhựa túi bóng (2)'!N$3,FCSTSDV!$D$1:$L$1,0)),1)/'ống nhựa túi bóng (2)'!$D81,0)</f>
        <v>7000</v>
      </c>
      <c r="O81" s="407">
        <f t="array" ref="O81">IFERROR(ROUND(INDEX(FCSTSDV!$D$2:$L$2001,MATCH('ống nhựa túi bóng (2)'!$C81,FCSTSDV!$C$2:$C$2001,0),MATCH('ống nhựa túi bóng (2)'!O$3,FCSTSDV!$D$1:$L$1,0)),1)/'ống nhựa túi bóng (2)'!$D81,0)</f>
        <v>10500</v>
      </c>
      <c r="P81" s="407">
        <f t="array" ref="P81">IFERROR(ROUND(INDEX(FCSTSDV!$D$2:$L$2001,MATCH('ống nhựa túi bóng (2)'!$C81,FCSTSDV!$C$2:$C$2001,0),MATCH('ống nhựa túi bóng (2)'!P$3,FCSTSDV!$D$1:$L$1,0)),1)/'ống nhựa túi bóng (2)'!$D81,0)</f>
        <v>0</v>
      </c>
      <c r="Q81" s="407">
        <f t="shared" si="8"/>
        <v>24500</v>
      </c>
    </row>
    <row r="82" spans="1:17" ht="21" customHeight="1">
      <c r="A82" s="818"/>
      <c r="B82" s="1072"/>
      <c r="C82" s="46" t="s">
        <v>1010</v>
      </c>
      <c r="D82" s="420">
        <v>1</v>
      </c>
      <c r="E82" s="207"/>
      <c r="F82" s="207"/>
      <c r="G82" s="207"/>
      <c r="H82" s="407">
        <f t="array" ref="H82">IFERROR(ROUND(INDEX(FCSTSDV!$D$2:$L$2001,MATCH('ống nhựa túi bóng (2)'!$C82,FCSTSDV!$C$2:$C$2001,0),MATCH('ống nhựa túi bóng (2)'!H$3,FCSTSDV!$D$1:$L$1,0)),1)/'ống nhựa túi bóng (2)'!$D82,0)</f>
        <v>20000</v>
      </c>
      <c r="I82" s="407">
        <f t="array" ref="I82">IFERROR(ROUND(INDEX(FCSTSDV!$D$2:$L$2001,MATCH('ống nhựa túi bóng (2)'!$C82,FCSTSDV!$C$2:$C$2001,0),MATCH('ống nhựa túi bóng (2)'!I$3,FCSTSDV!$D$1:$L$1,0)),1)/'ống nhựa túi bóng (2)'!$D82,0)</f>
        <v>0</v>
      </c>
      <c r="J82" s="407">
        <f t="array" ref="J82">IFERROR(ROUND(INDEX(FCSTSDV!$D$2:$L$2001,MATCH('ống nhựa túi bóng (2)'!$C82,FCSTSDV!$C$2:$C$2001,0),MATCH('ống nhựa túi bóng (2)'!J$3,FCSTSDV!$D$1:$L$1,0)),1)/'ống nhựa túi bóng (2)'!$D82,0)</f>
        <v>0</v>
      </c>
      <c r="K82" s="407">
        <f t="array" ref="K82">IFERROR(ROUND(INDEX(FCSTSDV!$D$2:$L$2001,MATCH('ống nhựa túi bóng (2)'!$C82,FCSTSDV!$C$2:$C$2001,0),MATCH('ống nhựa túi bóng (2)'!K$3,FCSTSDV!$D$1:$L$1,0)),1)/'ống nhựa túi bóng (2)'!$D82,0)</f>
        <v>20000</v>
      </c>
      <c r="L82" s="407">
        <f t="array" ref="L82">IFERROR(ROUND(INDEX(FCSTSDV!$D$2:$L$2001,MATCH('ống nhựa túi bóng (2)'!$C82,FCSTSDV!$C$2:$C$2001,0),MATCH('ống nhựa túi bóng (2)'!L$3,FCSTSDV!$D$1:$L$1,0)),1)/'ống nhựa túi bóng (2)'!$D82,0)</f>
        <v>0</v>
      </c>
      <c r="M82" s="407">
        <f t="array" ref="M82">IFERROR(ROUND(INDEX(FCSTSDV!$D$2:$L$2001,MATCH('ống nhựa túi bóng (2)'!$C82,FCSTSDV!$C$2:$C$2001,0),MATCH('ống nhựa túi bóng (2)'!M$3,FCSTSDV!$D$1:$L$1,0)),1)/'ống nhựa túi bóng (2)'!$D82,0)</f>
        <v>0</v>
      </c>
      <c r="N82" s="407">
        <f t="array" ref="N82">IFERROR(ROUND(INDEX(FCSTSDV!$D$2:$L$2001,MATCH('ống nhựa túi bóng (2)'!$C82,FCSTSDV!$C$2:$C$2001,0),MATCH('ống nhựa túi bóng (2)'!N$3,FCSTSDV!$D$1:$L$1,0)),1)/'ống nhựa túi bóng (2)'!$D82,0)</f>
        <v>80000</v>
      </c>
      <c r="O82" s="407">
        <f t="array" ref="O82">IFERROR(ROUND(INDEX(FCSTSDV!$D$2:$L$2001,MATCH('ống nhựa túi bóng (2)'!$C82,FCSTSDV!$C$2:$C$2001,0),MATCH('ống nhựa túi bóng (2)'!O$3,FCSTSDV!$D$1:$L$1,0)),1)/'ống nhựa túi bóng (2)'!$D82,0)</f>
        <v>50000</v>
      </c>
      <c r="P82" s="407">
        <f t="array" ref="P82">IFERROR(ROUND(INDEX(FCSTSDV!$D$2:$L$2001,MATCH('ống nhựa túi bóng (2)'!$C82,FCSTSDV!$C$2:$C$2001,0),MATCH('ống nhựa túi bóng (2)'!P$3,FCSTSDV!$D$1:$L$1,0)),1)/'ống nhựa túi bóng (2)'!$D82,0)</f>
        <v>61800</v>
      </c>
      <c r="Q82" s="407">
        <f t="shared" si="8"/>
        <v>231800</v>
      </c>
    </row>
    <row r="83" spans="1:17" ht="21" customHeight="1">
      <c r="A83" s="818"/>
      <c r="B83" s="1072"/>
      <c r="C83" s="46" t="s">
        <v>157</v>
      </c>
      <c r="D83" s="420">
        <v>1</v>
      </c>
      <c r="E83" s="207"/>
      <c r="F83" s="207"/>
      <c r="G83" s="207"/>
      <c r="H83" s="407">
        <f t="array" ref="H83">IFERROR(ROUND(INDEX(FCSTSDV!$D$2:$L$2001,MATCH('ống nhựa túi bóng (2)'!$C83,FCSTSDV!$C$2:$C$2001,0),MATCH('ống nhựa túi bóng (2)'!H$3,FCSTSDV!$D$1:$L$1,0)),1)/'ống nhựa túi bóng (2)'!$D83,0)</f>
        <v>0</v>
      </c>
      <c r="I83" s="407">
        <f t="array" ref="I83">IFERROR(ROUND(INDEX(FCSTSDV!$D$2:$L$2001,MATCH('ống nhựa túi bóng (2)'!$C83,FCSTSDV!$C$2:$C$2001,0),MATCH('ống nhựa túi bóng (2)'!I$3,FCSTSDV!$D$1:$L$1,0)),1)/'ống nhựa túi bóng (2)'!$D83,0)</f>
        <v>0</v>
      </c>
      <c r="J83" s="407">
        <f t="array" ref="J83">IFERROR(ROUND(INDEX(FCSTSDV!$D$2:$L$2001,MATCH('ống nhựa túi bóng (2)'!$C83,FCSTSDV!$C$2:$C$2001,0),MATCH('ống nhựa túi bóng (2)'!J$3,FCSTSDV!$D$1:$L$1,0)),1)/'ống nhựa túi bóng (2)'!$D83,0)</f>
        <v>0</v>
      </c>
      <c r="K83" s="407">
        <f t="array" ref="K83">IFERROR(ROUND(INDEX(FCSTSDV!$D$2:$L$2001,MATCH('ống nhựa túi bóng (2)'!$C83,FCSTSDV!$C$2:$C$2001,0),MATCH('ống nhựa túi bóng (2)'!K$3,FCSTSDV!$D$1:$L$1,0)),1)/'ống nhựa túi bóng (2)'!$D83,0)</f>
        <v>0</v>
      </c>
      <c r="L83" s="407">
        <f t="array" ref="L83">IFERROR(ROUND(INDEX(FCSTSDV!$D$2:$L$2001,MATCH('ống nhựa túi bóng (2)'!$C83,FCSTSDV!$C$2:$C$2001,0),MATCH('ống nhựa túi bóng (2)'!L$3,FCSTSDV!$D$1:$L$1,0)),1)/'ống nhựa túi bóng (2)'!$D83,0)</f>
        <v>0</v>
      </c>
      <c r="M83" s="407">
        <f t="array" ref="M83">IFERROR(ROUND(INDEX(FCSTSDV!$D$2:$L$2001,MATCH('ống nhựa túi bóng (2)'!$C83,FCSTSDV!$C$2:$C$2001,0),MATCH('ống nhựa túi bóng (2)'!M$3,FCSTSDV!$D$1:$L$1,0)),1)/'ống nhựa túi bóng (2)'!$D83,0)</f>
        <v>0</v>
      </c>
      <c r="N83" s="407">
        <f t="array" ref="N83">IFERROR(ROUND(INDEX(FCSTSDV!$D$2:$L$2001,MATCH('ống nhựa túi bóng (2)'!$C83,FCSTSDV!$C$2:$C$2001,0),MATCH('ống nhựa túi bóng (2)'!N$3,FCSTSDV!$D$1:$L$1,0)),1)/'ống nhựa túi bóng (2)'!$D83,0)</f>
        <v>0</v>
      </c>
      <c r="O83" s="407">
        <f t="array" ref="O83">IFERROR(ROUND(INDEX(FCSTSDV!$D$2:$L$2001,MATCH('ống nhựa túi bóng (2)'!$C83,FCSTSDV!$C$2:$C$2001,0),MATCH('ống nhựa túi bóng (2)'!O$3,FCSTSDV!$D$1:$L$1,0)),1)/'ống nhựa túi bóng (2)'!$D83,0)</f>
        <v>11500</v>
      </c>
      <c r="P83" s="407">
        <f t="array" ref="P83">IFERROR(ROUND(INDEX(FCSTSDV!$D$2:$L$2001,MATCH('ống nhựa túi bóng (2)'!$C83,FCSTSDV!$C$2:$C$2001,0),MATCH('ống nhựa túi bóng (2)'!P$3,FCSTSDV!$D$1:$L$1,0)),1)/'ống nhựa túi bóng (2)'!$D83,0)</f>
        <v>0</v>
      </c>
      <c r="Q83" s="407">
        <f t="shared" si="8"/>
        <v>11500</v>
      </c>
    </row>
    <row r="84" spans="1:17" ht="21" customHeight="1">
      <c r="A84" s="818"/>
      <c r="B84" s="1072"/>
      <c r="C84" s="46" t="s">
        <v>669</v>
      </c>
      <c r="D84" s="420">
        <v>1</v>
      </c>
      <c r="E84" s="207"/>
      <c r="F84" s="207"/>
      <c r="G84" s="207"/>
      <c r="H84" s="407">
        <f t="array" ref="H84">IFERROR(ROUND(INDEX(FCSTSDV!$D$2:$L$2001,MATCH('ống nhựa túi bóng (2)'!$C84,FCSTSDV!$C$2:$C$2001,0),MATCH('ống nhựa túi bóng (2)'!H$3,FCSTSDV!$D$1:$L$1,0)),1)/'ống nhựa túi bóng (2)'!$D84,0)</f>
        <v>10000</v>
      </c>
      <c r="I84" s="407">
        <f t="array" ref="I84">IFERROR(ROUND(INDEX(FCSTSDV!$D$2:$L$2001,MATCH('ống nhựa túi bóng (2)'!$C84,FCSTSDV!$C$2:$C$2001,0),MATCH('ống nhựa túi bóng (2)'!I$3,FCSTSDV!$D$1:$L$1,0)),1)/'ống nhựa túi bóng (2)'!$D84,0)</f>
        <v>10000</v>
      </c>
      <c r="J84" s="407">
        <f t="array" ref="J84">IFERROR(ROUND(INDEX(FCSTSDV!$D$2:$L$2001,MATCH('ống nhựa túi bóng (2)'!$C84,FCSTSDV!$C$2:$C$2001,0),MATCH('ống nhựa túi bóng (2)'!J$3,FCSTSDV!$D$1:$L$1,0)),1)/'ống nhựa túi bóng (2)'!$D84,0)</f>
        <v>10000</v>
      </c>
      <c r="K84" s="407">
        <f t="array" ref="K84">IFERROR(ROUND(INDEX(FCSTSDV!$D$2:$L$2001,MATCH('ống nhựa túi bóng (2)'!$C84,FCSTSDV!$C$2:$C$2001,0),MATCH('ống nhựa túi bóng (2)'!K$3,FCSTSDV!$D$1:$L$1,0)),1)/'ống nhựa túi bóng (2)'!$D84,0)</f>
        <v>10000</v>
      </c>
      <c r="L84" s="407">
        <f t="array" ref="L84">IFERROR(ROUND(INDEX(FCSTSDV!$D$2:$L$2001,MATCH('ống nhựa túi bóng (2)'!$C84,FCSTSDV!$C$2:$C$2001,0),MATCH('ống nhựa túi bóng (2)'!L$3,FCSTSDV!$D$1:$L$1,0)),1)/'ống nhựa túi bóng (2)'!$D84,0)</f>
        <v>10000</v>
      </c>
      <c r="M84" s="407">
        <f t="array" ref="M84">IFERROR(ROUND(INDEX(FCSTSDV!$D$2:$L$2001,MATCH('ống nhựa túi bóng (2)'!$C84,FCSTSDV!$C$2:$C$2001,0),MATCH('ống nhựa túi bóng (2)'!M$3,FCSTSDV!$D$1:$L$1,0)),1)/'ống nhựa túi bóng (2)'!$D84,0)</f>
        <v>10000</v>
      </c>
      <c r="N84" s="407">
        <f t="array" ref="N84">IFERROR(ROUND(INDEX(FCSTSDV!$D$2:$L$2001,MATCH('ống nhựa túi bóng (2)'!$C84,FCSTSDV!$C$2:$C$2001,0),MATCH('ống nhựa túi bóng (2)'!N$3,FCSTSDV!$D$1:$L$1,0)),1)/'ống nhựa túi bóng (2)'!$D84,0)</f>
        <v>63000</v>
      </c>
      <c r="O84" s="407">
        <f t="array" ref="O84">IFERROR(ROUND(INDEX(FCSTSDV!$D$2:$L$2001,MATCH('ống nhựa túi bóng (2)'!$C84,FCSTSDV!$C$2:$C$2001,0),MATCH('ống nhựa túi bóng (2)'!O$3,FCSTSDV!$D$1:$L$1,0)),1)/'ống nhựa túi bóng (2)'!$D84,0)</f>
        <v>70000</v>
      </c>
      <c r="P84" s="407">
        <f t="array" ref="P84">IFERROR(ROUND(INDEX(FCSTSDV!$D$2:$L$2001,MATCH('ống nhựa túi bóng (2)'!$C84,FCSTSDV!$C$2:$C$2001,0),MATCH('ống nhựa túi bóng (2)'!P$3,FCSTSDV!$D$1:$L$1,0)),1)/'ống nhựa túi bóng (2)'!$D84,0)</f>
        <v>70000</v>
      </c>
      <c r="Q84" s="407">
        <f t="shared" si="8"/>
        <v>263000</v>
      </c>
    </row>
    <row r="85" spans="1:17" ht="21" customHeight="1">
      <c r="A85" s="818"/>
      <c r="B85" s="1072"/>
      <c r="C85" s="46" t="s">
        <v>114</v>
      </c>
      <c r="D85" s="420">
        <v>1</v>
      </c>
      <c r="E85" s="207"/>
      <c r="F85" s="207"/>
      <c r="G85" s="207"/>
      <c r="H85" s="407">
        <f t="array" ref="H85">IFERROR(ROUND(INDEX(FCSTSDV!$D$2:$L$2001,MATCH('ống nhựa túi bóng (2)'!$C85,FCSTSDV!$C$2:$C$2001,0),MATCH('ống nhựa túi bóng (2)'!H$3,FCSTSDV!$D$1:$L$1,0)),1)/'ống nhựa túi bóng (2)'!$D85,0)</f>
        <v>0</v>
      </c>
      <c r="I85" s="407">
        <f t="array" ref="I85">IFERROR(ROUND(INDEX(FCSTSDV!$D$2:$L$2001,MATCH('ống nhựa túi bóng (2)'!$C85,FCSTSDV!$C$2:$C$2001,0),MATCH('ống nhựa túi bóng (2)'!I$3,FCSTSDV!$D$1:$L$1,0)),1)/'ống nhựa túi bóng (2)'!$D85,0)</f>
        <v>15000</v>
      </c>
      <c r="J85" s="407">
        <f t="array" ref="J85">IFERROR(ROUND(INDEX(FCSTSDV!$D$2:$L$2001,MATCH('ống nhựa túi bóng (2)'!$C85,FCSTSDV!$C$2:$C$2001,0),MATCH('ống nhựa túi bóng (2)'!J$3,FCSTSDV!$D$1:$L$1,0)),1)/'ống nhựa túi bóng (2)'!$D85,0)</f>
        <v>0</v>
      </c>
      <c r="K85" s="407">
        <f t="array" ref="K85">IFERROR(ROUND(INDEX(FCSTSDV!$D$2:$L$2001,MATCH('ống nhựa túi bóng (2)'!$C85,FCSTSDV!$C$2:$C$2001,0),MATCH('ống nhựa túi bóng (2)'!K$3,FCSTSDV!$D$1:$L$1,0)),1)/'ống nhựa túi bóng (2)'!$D85,0)</f>
        <v>0</v>
      </c>
      <c r="L85" s="407">
        <f t="array" ref="L85">IFERROR(ROUND(INDEX(FCSTSDV!$D$2:$L$2001,MATCH('ống nhựa túi bóng (2)'!$C85,FCSTSDV!$C$2:$C$2001,0),MATCH('ống nhựa túi bóng (2)'!L$3,FCSTSDV!$D$1:$L$1,0)),1)/'ống nhựa túi bóng (2)'!$D85,0)</f>
        <v>0</v>
      </c>
      <c r="M85" s="407">
        <f t="array" ref="M85">IFERROR(ROUND(INDEX(FCSTSDV!$D$2:$L$2001,MATCH('ống nhựa túi bóng (2)'!$C85,FCSTSDV!$C$2:$C$2001,0),MATCH('ống nhựa túi bóng (2)'!M$3,FCSTSDV!$D$1:$L$1,0)),1)/'ống nhựa túi bóng (2)'!$D85,0)</f>
        <v>0</v>
      </c>
      <c r="N85" s="407">
        <f t="array" ref="N85">IFERROR(ROUND(INDEX(FCSTSDV!$D$2:$L$2001,MATCH('ống nhựa túi bóng (2)'!$C85,FCSTSDV!$C$2:$C$2001,0),MATCH('ống nhựa túi bóng (2)'!N$3,FCSTSDV!$D$1:$L$1,0)),1)/'ống nhựa túi bóng (2)'!$D85,0)</f>
        <v>15000</v>
      </c>
      <c r="O85" s="407">
        <f t="array" ref="O85">IFERROR(ROUND(INDEX(FCSTSDV!$D$2:$L$2001,MATCH('ống nhựa túi bóng (2)'!$C85,FCSTSDV!$C$2:$C$2001,0),MATCH('ống nhựa túi bóng (2)'!O$3,FCSTSDV!$D$1:$L$1,0)),1)/'ống nhựa túi bóng (2)'!$D85,0)</f>
        <v>15000</v>
      </c>
      <c r="P85" s="407">
        <f t="array" ref="P85">IFERROR(ROUND(INDEX(FCSTSDV!$D$2:$L$2001,MATCH('ống nhựa túi bóng (2)'!$C85,FCSTSDV!$C$2:$C$2001,0),MATCH('ống nhựa túi bóng (2)'!P$3,FCSTSDV!$D$1:$L$1,0)),1)/'ống nhựa túi bóng (2)'!$D85,0)</f>
        <v>0</v>
      </c>
      <c r="Q85" s="407">
        <f t="shared" si="8"/>
        <v>45000</v>
      </c>
    </row>
    <row r="86" spans="1:17" ht="21" customHeight="1">
      <c r="A86" s="818"/>
      <c r="B86" s="1072"/>
      <c r="C86" s="46" t="s">
        <v>115</v>
      </c>
      <c r="D86" s="420">
        <v>1</v>
      </c>
      <c r="E86" s="207"/>
      <c r="F86" s="207"/>
      <c r="G86" s="207"/>
      <c r="H86" s="407">
        <f t="array" ref="H86">IFERROR(ROUND(INDEX(FCSTSDV!$D$2:$L$2001,MATCH('ống nhựa túi bóng (2)'!$C86,FCSTSDV!$C$2:$C$2001,0),MATCH('ống nhựa túi bóng (2)'!H$3,FCSTSDV!$D$1:$L$1,0)),1)/'ống nhựa túi bóng (2)'!$D86,0)</f>
        <v>0</v>
      </c>
      <c r="I86" s="407">
        <f t="array" ref="I86">IFERROR(ROUND(INDEX(FCSTSDV!$D$2:$L$2001,MATCH('ống nhựa túi bóng (2)'!$C86,FCSTSDV!$C$2:$C$2001,0),MATCH('ống nhựa túi bóng (2)'!I$3,FCSTSDV!$D$1:$L$1,0)),1)/'ống nhựa túi bóng (2)'!$D86,0)</f>
        <v>11500</v>
      </c>
      <c r="J86" s="407">
        <f t="array" ref="J86">IFERROR(ROUND(INDEX(FCSTSDV!$D$2:$L$2001,MATCH('ống nhựa túi bóng (2)'!$C86,FCSTSDV!$C$2:$C$2001,0),MATCH('ống nhựa túi bóng (2)'!J$3,FCSTSDV!$D$1:$L$1,0)),1)/'ống nhựa túi bóng (2)'!$D86,0)</f>
        <v>11500</v>
      </c>
      <c r="K86" s="407">
        <f t="array" ref="K86">IFERROR(ROUND(INDEX(FCSTSDV!$D$2:$L$2001,MATCH('ống nhựa túi bóng (2)'!$C86,FCSTSDV!$C$2:$C$2001,0),MATCH('ống nhựa túi bóng (2)'!K$3,FCSTSDV!$D$1:$L$1,0)),1)/'ống nhựa túi bóng (2)'!$D86,0)</f>
        <v>11500</v>
      </c>
      <c r="L86" s="407">
        <f t="array" ref="L86">IFERROR(ROUND(INDEX(FCSTSDV!$D$2:$L$2001,MATCH('ống nhựa túi bóng (2)'!$C86,FCSTSDV!$C$2:$C$2001,0),MATCH('ống nhựa túi bóng (2)'!L$3,FCSTSDV!$D$1:$L$1,0)),1)/'ống nhựa túi bóng (2)'!$D86,0)</f>
        <v>23000</v>
      </c>
      <c r="M86" s="407">
        <f t="array" ref="M86">IFERROR(ROUND(INDEX(FCSTSDV!$D$2:$L$2001,MATCH('ống nhựa túi bóng (2)'!$C86,FCSTSDV!$C$2:$C$2001,0),MATCH('ống nhựa túi bóng (2)'!M$3,FCSTSDV!$D$1:$L$1,0)),1)/'ống nhựa túi bóng (2)'!$D86,0)</f>
        <v>11500</v>
      </c>
      <c r="N86" s="407">
        <f t="array" ref="N86">IFERROR(ROUND(INDEX(FCSTSDV!$D$2:$L$2001,MATCH('ống nhựa túi bóng (2)'!$C86,FCSTSDV!$C$2:$C$2001,0),MATCH('ống nhựa túi bóng (2)'!N$3,FCSTSDV!$D$1:$L$1,0)),1)/'ống nhựa túi bóng (2)'!$D86,0)</f>
        <v>92000</v>
      </c>
      <c r="O86" s="407">
        <f t="array" ref="O86">IFERROR(ROUND(INDEX(FCSTSDV!$D$2:$L$2001,MATCH('ống nhựa túi bóng (2)'!$C86,FCSTSDV!$C$2:$C$2001,0),MATCH('ống nhựa túi bóng (2)'!O$3,FCSTSDV!$D$1:$L$1,0)),1)/'ống nhựa túi bóng (2)'!$D86,0)</f>
        <v>57500</v>
      </c>
      <c r="P86" s="407">
        <f t="array" ref="P86">IFERROR(ROUND(INDEX(FCSTSDV!$D$2:$L$2001,MATCH('ống nhựa túi bóng (2)'!$C86,FCSTSDV!$C$2:$C$2001,0),MATCH('ống nhựa túi bóng (2)'!P$3,FCSTSDV!$D$1:$L$1,0)),1)/'ống nhựa túi bóng (2)'!$D86,0)</f>
        <v>0</v>
      </c>
      <c r="Q86" s="407">
        <f t="shared" si="8"/>
        <v>218500</v>
      </c>
    </row>
    <row r="87" spans="1:17" ht="21" customHeight="1">
      <c r="A87" s="818"/>
      <c r="B87" s="1072"/>
      <c r="C87" s="46" t="s">
        <v>792</v>
      </c>
      <c r="D87" s="420">
        <v>1</v>
      </c>
      <c r="E87" s="207"/>
      <c r="F87" s="207"/>
      <c r="G87" s="207"/>
      <c r="H87" s="407">
        <f t="array" ref="H87">IFERROR(ROUND(INDEX(FCSTSDV!$D$2:$L$2001,MATCH('ống nhựa túi bóng (2)'!$C87,FCSTSDV!$C$2:$C$2001,0),MATCH('ống nhựa túi bóng (2)'!H$3,FCSTSDV!$D$1:$L$1,0)),1)/'ống nhựa túi bóng (2)'!$D87,0)</f>
        <v>128000</v>
      </c>
      <c r="I87" s="407">
        <f t="array" ref="I87">IFERROR(ROUND(INDEX(FCSTSDV!$D$2:$L$2001,MATCH('ống nhựa túi bóng (2)'!$C87,FCSTSDV!$C$2:$C$2001,0),MATCH('ống nhựa túi bóng (2)'!I$3,FCSTSDV!$D$1:$L$1,0)),1)/'ống nhựa túi bóng (2)'!$D87,0)</f>
        <v>96000</v>
      </c>
      <c r="J87" s="407">
        <f t="array" ref="J87">IFERROR(ROUND(INDEX(FCSTSDV!$D$2:$L$2001,MATCH('ống nhựa túi bóng (2)'!$C87,FCSTSDV!$C$2:$C$2001,0),MATCH('ống nhựa túi bóng (2)'!J$3,FCSTSDV!$D$1:$L$1,0)),1)/'ống nhựa túi bóng (2)'!$D87,0)</f>
        <v>128000</v>
      </c>
      <c r="K87" s="407">
        <f t="array" ref="K87">IFERROR(ROUND(INDEX(FCSTSDV!$D$2:$L$2001,MATCH('ống nhựa túi bóng (2)'!$C87,FCSTSDV!$C$2:$C$2001,0),MATCH('ống nhựa túi bóng (2)'!K$3,FCSTSDV!$D$1:$L$1,0)),1)/'ống nhựa túi bóng (2)'!$D87,0)</f>
        <v>128000</v>
      </c>
      <c r="L87" s="407">
        <f t="array" ref="L87">IFERROR(ROUND(INDEX(FCSTSDV!$D$2:$L$2001,MATCH('ống nhựa túi bóng (2)'!$C87,FCSTSDV!$C$2:$C$2001,0),MATCH('ống nhựa túi bóng (2)'!L$3,FCSTSDV!$D$1:$L$1,0)),1)/'ống nhựa túi bóng (2)'!$D87,0)</f>
        <v>96000</v>
      </c>
      <c r="M87" s="407">
        <f t="array" ref="M87">IFERROR(ROUND(INDEX(FCSTSDV!$D$2:$L$2001,MATCH('ống nhựa túi bóng (2)'!$C87,FCSTSDV!$C$2:$C$2001,0),MATCH('ống nhựa túi bóng (2)'!M$3,FCSTSDV!$D$1:$L$1,0)),1)/'ống nhựa túi bóng (2)'!$D87,0)</f>
        <v>128000</v>
      </c>
      <c r="N87" s="407">
        <f t="array" ref="N87">IFERROR(ROUND(INDEX(FCSTSDV!$D$2:$L$2001,MATCH('ống nhựa túi bóng (2)'!$C87,FCSTSDV!$C$2:$C$2001,0),MATCH('ống nhựa túi bóng (2)'!N$3,FCSTSDV!$D$1:$L$1,0)),1)/'ống nhựa túi bóng (2)'!$D87,0)</f>
        <v>768000</v>
      </c>
      <c r="O87" s="407">
        <f t="array" ref="O87">IFERROR(ROUND(INDEX(FCSTSDV!$D$2:$L$2001,MATCH('ống nhựa túi bóng (2)'!$C87,FCSTSDV!$C$2:$C$2001,0),MATCH('ống nhựa túi bóng (2)'!O$3,FCSTSDV!$D$1:$L$1,0)),1)/'ống nhựa túi bóng (2)'!$D87,0)</f>
        <v>768000</v>
      </c>
      <c r="P87" s="407">
        <f t="array" ref="P87">IFERROR(ROUND(INDEX(FCSTSDV!$D$2:$L$2001,MATCH('ống nhựa túi bóng (2)'!$C87,FCSTSDV!$C$2:$C$2001,0),MATCH('ống nhựa túi bóng (2)'!P$3,FCSTSDV!$D$1:$L$1,0)),1)/'ống nhựa túi bóng (2)'!$D87,0)</f>
        <v>0</v>
      </c>
      <c r="Q87" s="407">
        <f t="shared" si="8"/>
        <v>2240000</v>
      </c>
    </row>
    <row r="88" spans="1:17" ht="21" customHeight="1">
      <c r="A88" s="818"/>
      <c r="B88" s="1072"/>
      <c r="C88" s="46" t="s">
        <v>795</v>
      </c>
      <c r="D88" s="420">
        <v>1</v>
      </c>
      <c r="E88" s="207"/>
      <c r="F88" s="207"/>
      <c r="G88" s="207"/>
      <c r="H88" s="407">
        <f t="array" ref="H88">IFERROR(ROUND(INDEX(FCSTSDV!$D$2:$L$2001,MATCH('ống nhựa túi bóng (2)'!$C88,FCSTSDV!$C$2:$C$2001,0),MATCH('ống nhựa túi bóng (2)'!H$3,FCSTSDV!$D$1:$L$1,0)),1)/'ống nhựa túi bóng (2)'!$D88,0)</f>
        <v>100000</v>
      </c>
      <c r="I88" s="407">
        <f t="array" ref="I88">IFERROR(ROUND(INDEX(FCSTSDV!$D$2:$L$2001,MATCH('ống nhựa túi bóng (2)'!$C88,FCSTSDV!$C$2:$C$2001,0),MATCH('ống nhựa túi bóng (2)'!I$3,FCSTSDV!$D$1:$L$1,0)),1)/'ống nhựa túi bóng (2)'!$D88,0)</f>
        <v>100000</v>
      </c>
      <c r="J88" s="407">
        <f t="array" ref="J88">IFERROR(ROUND(INDEX(FCSTSDV!$D$2:$L$2001,MATCH('ống nhựa túi bóng (2)'!$C88,FCSTSDV!$C$2:$C$2001,0),MATCH('ống nhựa túi bóng (2)'!J$3,FCSTSDV!$D$1:$L$1,0)),1)/'ống nhựa túi bóng (2)'!$D88,0)</f>
        <v>100000</v>
      </c>
      <c r="K88" s="407">
        <f t="array" ref="K88">IFERROR(ROUND(INDEX(FCSTSDV!$D$2:$L$2001,MATCH('ống nhựa túi bóng (2)'!$C88,FCSTSDV!$C$2:$C$2001,0),MATCH('ống nhựa túi bóng (2)'!K$3,FCSTSDV!$D$1:$L$1,0)),1)/'ống nhựa túi bóng (2)'!$D88,0)</f>
        <v>100000</v>
      </c>
      <c r="L88" s="407">
        <f t="array" ref="L88">IFERROR(ROUND(INDEX(FCSTSDV!$D$2:$L$2001,MATCH('ống nhựa túi bóng (2)'!$C88,FCSTSDV!$C$2:$C$2001,0),MATCH('ống nhựa túi bóng (2)'!L$3,FCSTSDV!$D$1:$L$1,0)),1)/'ống nhựa túi bóng (2)'!$D88,0)</f>
        <v>100000</v>
      </c>
      <c r="M88" s="407">
        <f t="array" ref="M88">IFERROR(ROUND(INDEX(FCSTSDV!$D$2:$L$2001,MATCH('ống nhựa túi bóng (2)'!$C88,FCSTSDV!$C$2:$C$2001,0),MATCH('ống nhựa túi bóng (2)'!M$3,FCSTSDV!$D$1:$L$1,0)),1)/'ống nhựa túi bóng (2)'!$D88,0)</f>
        <v>120000</v>
      </c>
      <c r="N88" s="407">
        <f t="array" ref="N88">IFERROR(ROUND(INDEX(FCSTSDV!$D$2:$L$2001,MATCH('ống nhựa túi bóng (2)'!$C88,FCSTSDV!$C$2:$C$2001,0),MATCH('ống nhựa túi bóng (2)'!N$3,FCSTSDV!$D$1:$L$1,0)),1)/'ống nhựa túi bóng (2)'!$D88,0)</f>
        <v>720000</v>
      </c>
      <c r="O88" s="407">
        <f t="array" ref="O88">IFERROR(ROUND(INDEX(FCSTSDV!$D$2:$L$2001,MATCH('ống nhựa túi bóng (2)'!$C88,FCSTSDV!$C$2:$C$2001,0),MATCH('ống nhựa túi bóng (2)'!O$3,FCSTSDV!$D$1:$L$1,0)),1)/'ống nhựa túi bóng (2)'!$D88,0)</f>
        <v>760000</v>
      </c>
      <c r="P88" s="407">
        <f t="array" ref="P88">IFERROR(ROUND(INDEX(FCSTSDV!$D$2:$L$2001,MATCH('ống nhựa túi bóng (2)'!$C88,FCSTSDV!$C$2:$C$2001,0),MATCH('ống nhựa túi bóng (2)'!P$3,FCSTSDV!$D$1:$L$1,0)),1)/'ống nhựa túi bóng (2)'!$D88,0)</f>
        <v>0</v>
      </c>
      <c r="Q88" s="407">
        <f t="shared" si="8"/>
        <v>2100000</v>
      </c>
    </row>
    <row r="89" spans="1:17" ht="21" customHeight="1">
      <c r="A89" s="818"/>
      <c r="B89" s="1072"/>
      <c r="C89" s="46" t="s">
        <v>794</v>
      </c>
      <c r="D89" s="420">
        <v>1</v>
      </c>
      <c r="E89" s="207"/>
      <c r="F89" s="207"/>
      <c r="G89" s="207"/>
      <c r="H89" s="407">
        <f t="array" ref="H89">IFERROR(ROUND(INDEX(FCSTSDV!$D$2:$L$2001,MATCH('ống nhựa túi bóng (2)'!$C89,FCSTSDV!$C$2:$C$2001,0),MATCH('ống nhựa túi bóng (2)'!H$3,FCSTSDV!$D$1:$L$1,0)),1)/'ống nhựa túi bóng (2)'!$D89,0)</f>
        <v>120000</v>
      </c>
      <c r="I89" s="407">
        <f t="array" ref="I89">IFERROR(ROUND(INDEX(FCSTSDV!$D$2:$L$2001,MATCH('ống nhựa túi bóng (2)'!$C89,FCSTSDV!$C$2:$C$2001,0),MATCH('ống nhựa túi bóng (2)'!I$3,FCSTSDV!$D$1:$L$1,0)),1)/'ống nhựa túi bóng (2)'!$D89,0)</f>
        <v>90000</v>
      </c>
      <c r="J89" s="407">
        <f t="array" ref="J89">IFERROR(ROUND(INDEX(FCSTSDV!$D$2:$L$2001,MATCH('ống nhựa túi bóng (2)'!$C89,FCSTSDV!$C$2:$C$2001,0),MATCH('ống nhựa túi bóng (2)'!J$3,FCSTSDV!$D$1:$L$1,0)),1)/'ống nhựa túi bóng (2)'!$D89,0)</f>
        <v>120000</v>
      </c>
      <c r="K89" s="407">
        <f t="array" ref="K89">IFERROR(ROUND(INDEX(FCSTSDV!$D$2:$L$2001,MATCH('ống nhựa túi bóng (2)'!$C89,FCSTSDV!$C$2:$C$2001,0),MATCH('ống nhựa túi bóng (2)'!K$3,FCSTSDV!$D$1:$L$1,0)),1)/'ống nhựa túi bóng (2)'!$D89,0)</f>
        <v>120000</v>
      </c>
      <c r="L89" s="407">
        <f t="array" ref="L89">IFERROR(ROUND(INDEX(FCSTSDV!$D$2:$L$2001,MATCH('ống nhựa túi bóng (2)'!$C89,FCSTSDV!$C$2:$C$2001,0),MATCH('ống nhựa túi bóng (2)'!L$3,FCSTSDV!$D$1:$L$1,0)),1)/'ống nhựa túi bóng (2)'!$D89,0)</f>
        <v>120000</v>
      </c>
      <c r="M89" s="407">
        <f t="array" ref="M89">IFERROR(ROUND(INDEX(FCSTSDV!$D$2:$L$2001,MATCH('ống nhựa túi bóng (2)'!$C89,FCSTSDV!$C$2:$C$2001,0),MATCH('ống nhựa túi bóng (2)'!M$3,FCSTSDV!$D$1:$L$1,0)),1)/'ống nhựa túi bóng (2)'!$D89,0)</f>
        <v>120000</v>
      </c>
      <c r="N89" s="407">
        <f t="array" ref="N89">IFERROR(ROUND(INDEX(FCSTSDV!$D$2:$L$2001,MATCH('ống nhựa túi bóng (2)'!$C89,FCSTSDV!$C$2:$C$2001,0),MATCH('ống nhựa túi bóng (2)'!N$3,FCSTSDV!$D$1:$L$1,0)),1)/'ống nhựa túi bóng (2)'!$D89,0)</f>
        <v>750000</v>
      </c>
      <c r="O89" s="407">
        <f t="array" ref="O89">IFERROR(ROUND(INDEX(FCSTSDV!$D$2:$L$2001,MATCH('ống nhựa túi bóng (2)'!$C89,FCSTSDV!$C$2:$C$2001,0),MATCH('ống nhựa túi bóng (2)'!O$3,FCSTSDV!$D$1:$L$1,0)),1)/'ống nhựa túi bóng (2)'!$D89,0)</f>
        <v>780000</v>
      </c>
      <c r="P89" s="407">
        <f t="array" ref="P89">IFERROR(ROUND(INDEX(FCSTSDV!$D$2:$L$2001,MATCH('ống nhựa túi bóng (2)'!$C89,FCSTSDV!$C$2:$C$2001,0),MATCH('ống nhựa túi bóng (2)'!P$3,FCSTSDV!$D$1:$L$1,0)),1)/'ống nhựa túi bóng (2)'!$D89,0)</f>
        <v>0</v>
      </c>
      <c r="Q89" s="407">
        <f t="shared" si="8"/>
        <v>2220000</v>
      </c>
    </row>
    <row r="90" spans="1:17" ht="21" customHeight="1">
      <c r="A90" s="818"/>
      <c r="B90" s="1072"/>
      <c r="C90" s="46" t="s">
        <v>777</v>
      </c>
      <c r="D90" s="420">
        <v>1</v>
      </c>
      <c r="E90" s="207"/>
      <c r="F90" s="207"/>
      <c r="G90" s="207"/>
      <c r="H90" s="407">
        <f t="array" ref="H90">IFERROR(ROUND(INDEX(FCSTSDV!$D$2:$L$2001,MATCH('ống nhựa túi bóng (2)'!$C90,FCSTSDV!$C$2:$C$2001,0),MATCH('ống nhựa túi bóng (2)'!H$3,FCSTSDV!$D$1:$L$1,0)),1)/'ống nhựa túi bóng (2)'!$D90,0)</f>
        <v>0</v>
      </c>
      <c r="I90" s="407">
        <f t="array" ref="I90">IFERROR(ROUND(INDEX(FCSTSDV!$D$2:$L$2001,MATCH('ống nhựa túi bóng (2)'!$C90,FCSTSDV!$C$2:$C$2001,0),MATCH('ống nhựa túi bóng (2)'!I$3,FCSTSDV!$D$1:$L$1,0)),1)/'ống nhựa túi bóng (2)'!$D90,0)</f>
        <v>30000</v>
      </c>
      <c r="J90" s="407">
        <f t="array" ref="J90">IFERROR(ROUND(INDEX(FCSTSDV!$D$2:$L$2001,MATCH('ống nhựa túi bóng (2)'!$C90,FCSTSDV!$C$2:$C$2001,0),MATCH('ống nhựa túi bóng (2)'!J$3,FCSTSDV!$D$1:$L$1,0)),1)/'ống nhựa túi bóng (2)'!$D90,0)</f>
        <v>42000</v>
      </c>
      <c r="K90" s="407">
        <f t="array" ref="K90">IFERROR(ROUND(INDEX(FCSTSDV!$D$2:$L$2001,MATCH('ống nhựa túi bóng (2)'!$C90,FCSTSDV!$C$2:$C$2001,0),MATCH('ống nhựa túi bóng (2)'!K$3,FCSTSDV!$D$1:$L$1,0)),1)/'ống nhựa túi bóng (2)'!$D90,0)</f>
        <v>45000</v>
      </c>
      <c r="L90" s="407">
        <f t="array" ref="L90">IFERROR(ROUND(INDEX(FCSTSDV!$D$2:$L$2001,MATCH('ống nhựa túi bóng (2)'!$C90,FCSTSDV!$C$2:$C$2001,0),MATCH('ống nhựa túi bóng (2)'!L$3,FCSTSDV!$D$1:$L$1,0)),1)/'ống nhựa túi bóng (2)'!$D90,0)</f>
        <v>45000</v>
      </c>
      <c r="M90" s="407">
        <f t="array" ref="M90">IFERROR(ROUND(INDEX(FCSTSDV!$D$2:$L$2001,MATCH('ống nhựa túi bóng (2)'!$C90,FCSTSDV!$C$2:$C$2001,0),MATCH('ống nhựa túi bóng (2)'!M$3,FCSTSDV!$D$1:$L$1,0)),1)/'ống nhựa túi bóng (2)'!$D90,0)</f>
        <v>60000</v>
      </c>
      <c r="N90" s="407">
        <f t="array" ref="N90">IFERROR(ROUND(INDEX(FCSTSDV!$D$2:$L$2001,MATCH('ống nhựa túi bóng (2)'!$C90,FCSTSDV!$C$2:$C$2001,0),MATCH('ống nhựa túi bóng (2)'!N$3,FCSTSDV!$D$1:$L$1,0)),1)/'ống nhựa túi bóng (2)'!$D90,0)</f>
        <v>282000</v>
      </c>
      <c r="O90" s="407">
        <f t="array" ref="O90">IFERROR(ROUND(INDEX(FCSTSDV!$D$2:$L$2001,MATCH('ống nhựa túi bóng (2)'!$C90,FCSTSDV!$C$2:$C$2001,0),MATCH('ống nhựa túi bóng (2)'!O$3,FCSTSDV!$D$1:$L$1,0)),1)/'ống nhựa túi bóng (2)'!$D90,0)</f>
        <v>375000</v>
      </c>
      <c r="P90" s="407">
        <f t="array" ref="P90">IFERROR(ROUND(INDEX(FCSTSDV!$D$2:$L$2001,MATCH('ống nhựa túi bóng (2)'!$C90,FCSTSDV!$C$2:$C$2001,0),MATCH('ống nhựa túi bóng (2)'!P$3,FCSTSDV!$D$1:$L$1,0)),1)/'ống nhựa túi bóng (2)'!$D90,0)</f>
        <v>0</v>
      </c>
      <c r="Q90" s="407">
        <f t="shared" si="8"/>
        <v>879000</v>
      </c>
    </row>
    <row r="91" spans="1:17" ht="21" customHeight="1">
      <c r="A91" s="818"/>
      <c r="B91" s="1072"/>
      <c r="C91" s="46" t="s">
        <v>779</v>
      </c>
      <c r="D91" s="420">
        <v>1</v>
      </c>
      <c r="E91" s="207"/>
      <c r="F91" s="207"/>
      <c r="G91" s="207"/>
      <c r="H91" s="407">
        <f t="array" ref="H91">IFERROR(ROUND(INDEX(FCSTSDV!$D$2:$L$2001,MATCH('ống nhựa túi bóng (2)'!$C91,FCSTSDV!$C$2:$C$2001,0),MATCH('ống nhựa túi bóng (2)'!H$3,FCSTSDV!$D$1:$L$1,0)),1)/'ống nhựa túi bóng (2)'!$D91,0)</f>
        <v>0</v>
      </c>
      <c r="I91" s="407">
        <f t="array" ref="I91">IFERROR(ROUND(INDEX(FCSTSDV!$D$2:$L$2001,MATCH('ống nhựa túi bóng (2)'!$C91,FCSTSDV!$C$2:$C$2001,0),MATCH('ống nhựa túi bóng (2)'!I$3,FCSTSDV!$D$1:$L$1,0)),1)/'ống nhựa túi bóng (2)'!$D91,0)</f>
        <v>30000</v>
      </c>
      <c r="J91" s="407">
        <f t="array" ref="J91">IFERROR(ROUND(INDEX(FCSTSDV!$D$2:$L$2001,MATCH('ống nhựa túi bóng (2)'!$C91,FCSTSDV!$C$2:$C$2001,0),MATCH('ống nhựa túi bóng (2)'!J$3,FCSTSDV!$D$1:$L$1,0)),1)/'ống nhựa túi bóng (2)'!$D91,0)</f>
        <v>42000</v>
      </c>
      <c r="K91" s="407">
        <f t="array" ref="K91">IFERROR(ROUND(INDEX(FCSTSDV!$D$2:$L$2001,MATCH('ống nhựa túi bóng (2)'!$C91,FCSTSDV!$C$2:$C$2001,0),MATCH('ống nhựa túi bóng (2)'!K$3,FCSTSDV!$D$1:$L$1,0)),1)/'ống nhựa túi bóng (2)'!$D91,0)</f>
        <v>45000</v>
      </c>
      <c r="L91" s="407">
        <f t="array" ref="L91">IFERROR(ROUND(INDEX(FCSTSDV!$D$2:$L$2001,MATCH('ống nhựa túi bóng (2)'!$C91,FCSTSDV!$C$2:$C$2001,0),MATCH('ống nhựa túi bóng (2)'!L$3,FCSTSDV!$D$1:$L$1,0)),1)/'ống nhựa túi bóng (2)'!$D91,0)</f>
        <v>45000</v>
      </c>
      <c r="M91" s="407">
        <f t="array" ref="M91">IFERROR(ROUND(INDEX(FCSTSDV!$D$2:$L$2001,MATCH('ống nhựa túi bóng (2)'!$C91,FCSTSDV!$C$2:$C$2001,0),MATCH('ống nhựa túi bóng (2)'!M$3,FCSTSDV!$D$1:$L$1,0)),1)/'ống nhựa túi bóng (2)'!$D91,0)</f>
        <v>60000</v>
      </c>
      <c r="N91" s="407">
        <f t="array" ref="N91">IFERROR(ROUND(INDEX(FCSTSDV!$D$2:$L$2001,MATCH('ống nhựa túi bóng (2)'!$C91,FCSTSDV!$C$2:$C$2001,0),MATCH('ống nhựa túi bóng (2)'!N$3,FCSTSDV!$D$1:$L$1,0)),1)/'ống nhựa túi bóng (2)'!$D91,0)</f>
        <v>282000</v>
      </c>
      <c r="O91" s="407">
        <f t="array" ref="O91">IFERROR(ROUND(INDEX(FCSTSDV!$D$2:$L$2001,MATCH('ống nhựa túi bóng (2)'!$C91,FCSTSDV!$C$2:$C$2001,0),MATCH('ống nhựa túi bóng (2)'!O$3,FCSTSDV!$D$1:$L$1,0)),1)/'ống nhựa túi bóng (2)'!$D91,0)</f>
        <v>375000</v>
      </c>
      <c r="P91" s="407">
        <f t="array" ref="P91">IFERROR(ROUND(INDEX(FCSTSDV!$D$2:$L$2001,MATCH('ống nhựa túi bóng (2)'!$C91,FCSTSDV!$C$2:$C$2001,0),MATCH('ống nhựa túi bóng (2)'!P$3,FCSTSDV!$D$1:$L$1,0)),1)/'ống nhựa túi bóng (2)'!$D91,0)</f>
        <v>0</v>
      </c>
      <c r="Q91" s="407">
        <f t="shared" si="8"/>
        <v>879000</v>
      </c>
    </row>
    <row r="92" spans="1:17" ht="21" customHeight="1">
      <c r="A92" s="818"/>
      <c r="B92" s="1072"/>
      <c r="C92" s="46" t="s">
        <v>781</v>
      </c>
      <c r="D92" s="420">
        <v>1</v>
      </c>
      <c r="E92" s="207"/>
      <c r="F92" s="207"/>
      <c r="G92" s="207"/>
      <c r="H92" s="407">
        <f t="array" ref="H92">IFERROR(ROUND(INDEX(FCSTSDV!$D$2:$L$2001,MATCH('ống nhựa túi bóng (2)'!$C92,FCSTSDV!$C$2:$C$2001,0),MATCH('ống nhựa túi bóng (2)'!H$3,FCSTSDV!$D$1:$L$1,0)),1)/'ống nhựa túi bóng (2)'!$D92,0)</f>
        <v>0</v>
      </c>
      <c r="I92" s="407">
        <f t="array" ref="I92">IFERROR(ROUND(INDEX(FCSTSDV!$D$2:$L$2001,MATCH('ống nhựa túi bóng (2)'!$C92,FCSTSDV!$C$2:$C$2001,0),MATCH('ống nhựa túi bóng (2)'!I$3,FCSTSDV!$D$1:$L$1,0)),1)/'ống nhựa túi bóng (2)'!$D92,0)</f>
        <v>30000</v>
      </c>
      <c r="J92" s="407">
        <f t="array" ref="J92">IFERROR(ROUND(INDEX(FCSTSDV!$D$2:$L$2001,MATCH('ống nhựa túi bóng (2)'!$C92,FCSTSDV!$C$2:$C$2001,0),MATCH('ống nhựa túi bóng (2)'!J$3,FCSTSDV!$D$1:$L$1,0)),1)/'ống nhựa túi bóng (2)'!$D92,0)</f>
        <v>40000</v>
      </c>
      <c r="K92" s="407">
        <f t="array" ref="K92">IFERROR(ROUND(INDEX(FCSTSDV!$D$2:$L$2001,MATCH('ống nhựa túi bóng (2)'!$C92,FCSTSDV!$C$2:$C$2001,0),MATCH('ống nhựa túi bóng (2)'!K$3,FCSTSDV!$D$1:$L$1,0)),1)/'ống nhựa túi bóng (2)'!$D92,0)</f>
        <v>45000</v>
      </c>
      <c r="L92" s="407">
        <f t="array" ref="L92">IFERROR(ROUND(INDEX(FCSTSDV!$D$2:$L$2001,MATCH('ống nhựa túi bóng (2)'!$C92,FCSTSDV!$C$2:$C$2001,0),MATCH('ống nhựa túi bóng (2)'!L$3,FCSTSDV!$D$1:$L$1,0)),1)/'ống nhựa túi bóng (2)'!$D92,0)</f>
        <v>45000</v>
      </c>
      <c r="M92" s="407">
        <f t="array" ref="M92">IFERROR(ROUND(INDEX(FCSTSDV!$D$2:$L$2001,MATCH('ống nhựa túi bóng (2)'!$C92,FCSTSDV!$C$2:$C$2001,0),MATCH('ống nhựa túi bóng (2)'!M$3,FCSTSDV!$D$1:$L$1,0)),1)/'ống nhựa túi bóng (2)'!$D92,0)</f>
        <v>60000</v>
      </c>
      <c r="N92" s="407">
        <f t="array" ref="N92">IFERROR(ROUND(INDEX(FCSTSDV!$D$2:$L$2001,MATCH('ống nhựa túi bóng (2)'!$C92,FCSTSDV!$C$2:$C$2001,0),MATCH('ống nhựa túi bóng (2)'!N$3,FCSTSDV!$D$1:$L$1,0)),1)/'ống nhựa túi bóng (2)'!$D92,0)</f>
        <v>280000</v>
      </c>
      <c r="O92" s="407">
        <f t="array" ref="O92">IFERROR(ROUND(INDEX(FCSTSDV!$D$2:$L$2001,MATCH('ống nhựa túi bóng (2)'!$C92,FCSTSDV!$C$2:$C$2001,0),MATCH('ống nhựa túi bóng (2)'!O$3,FCSTSDV!$D$1:$L$1,0)),1)/'ống nhựa túi bóng (2)'!$D92,0)</f>
        <v>390000</v>
      </c>
      <c r="P92" s="407">
        <f t="array" ref="P92">IFERROR(ROUND(INDEX(FCSTSDV!$D$2:$L$2001,MATCH('ống nhựa túi bóng (2)'!$C92,FCSTSDV!$C$2:$C$2001,0),MATCH('ống nhựa túi bóng (2)'!P$3,FCSTSDV!$D$1:$L$1,0)),1)/'ống nhựa túi bóng (2)'!$D92,0)</f>
        <v>0</v>
      </c>
      <c r="Q92" s="407">
        <f t="shared" si="8"/>
        <v>890000</v>
      </c>
    </row>
    <row r="93" spans="1:17" ht="21" customHeight="1">
      <c r="A93" s="818"/>
      <c r="B93" s="1072"/>
      <c r="C93" s="46" t="s">
        <v>785</v>
      </c>
      <c r="D93" s="420">
        <v>1</v>
      </c>
      <c r="E93" s="207"/>
      <c r="F93" s="207"/>
      <c r="G93" s="207"/>
      <c r="H93" s="407">
        <f t="array" ref="H93">IFERROR(ROUND(INDEX(FCSTSDV!$D$2:$L$2001,MATCH('ống nhựa túi bóng (2)'!$C93,FCSTSDV!$C$2:$C$2001,0),MATCH('ống nhựa túi bóng (2)'!H$3,FCSTSDV!$D$1:$L$1,0)),1)/'ống nhựa túi bóng (2)'!$D93,0)</f>
        <v>27000</v>
      </c>
      <c r="I93" s="407">
        <f t="array" ref="I93">IFERROR(ROUND(INDEX(FCSTSDV!$D$2:$L$2001,MATCH('ống nhựa túi bóng (2)'!$C93,FCSTSDV!$C$2:$C$2001,0),MATCH('ống nhựa túi bóng (2)'!I$3,FCSTSDV!$D$1:$L$1,0)),1)/'ống nhựa túi bóng (2)'!$D93,0)</f>
        <v>81000</v>
      </c>
      <c r="J93" s="407">
        <f t="array" ref="J93">IFERROR(ROUND(INDEX(FCSTSDV!$D$2:$L$2001,MATCH('ống nhựa túi bóng (2)'!$C93,FCSTSDV!$C$2:$C$2001,0),MATCH('ống nhựa túi bóng (2)'!J$3,FCSTSDV!$D$1:$L$1,0)),1)/'ống nhựa túi bóng (2)'!$D93,0)</f>
        <v>81000</v>
      </c>
      <c r="K93" s="407">
        <f t="array" ref="K93">IFERROR(ROUND(INDEX(FCSTSDV!$D$2:$L$2001,MATCH('ống nhựa túi bóng (2)'!$C93,FCSTSDV!$C$2:$C$2001,0),MATCH('ống nhựa túi bóng (2)'!K$3,FCSTSDV!$D$1:$L$1,0)),1)/'ống nhựa túi bóng (2)'!$D93,0)</f>
        <v>81000</v>
      </c>
      <c r="L93" s="407">
        <f t="array" ref="L93">IFERROR(ROUND(INDEX(FCSTSDV!$D$2:$L$2001,MATCH('ống nhựa túi bóng (2)'!$C93,FCSTSDV!$C$2:$C$2001,0),MATCH('ống nhựa túi bóng (2)'!L$3,FCSTSDV!$D$1:$L$1,0)),1)/'ống nhựa túi bóng (2)'!$D93,0)</f>
        <v>81000</v>
      </c>
      <c r="M93" s="407">
        <f t="array" ref="M93">IFERROR(ROUND(INDEX(FCSTSDV!$D$2:$L$2001,MATCH('ống nhựa túi bóng (2)'!$C93,FCSTSDV!$C$2:$C$2001,0),MATCH('ống nhựa túi bóng (2)'!M$3,FCSTSDV!$D$1:$L$1,0)),1)/'ống nhựa túi bóng (2)'!$D93,0)</f>
        <v>94500</v>
      </c>
      <c r="N93" s="407">
        <f t="array" ref="N93">IFERROR(ROUND(INDEX(FCSTSDV!$D$2:$L$2001,MATCH('ống nhựa túi bóng (2)'!$C93,FCSTSDV!$C$2:$C$2001,0),MATCH('ống nhựa túi bóng (2)'!N$3,FCSTSDV!$D$1:$L$1,0)),1)/'ống nhựa túi bóng (2)'!$D93,0)</f>
        <v>526500</v>
      </c>
      <c r="O93" s="407">
        <f t="array" ref="O93">IFERROR(ROUND(INDEX(FCSTSDV!$D$2:$L$2001,MATCH('ống nhựa túi bóng (2)'!$C93,FCSTSDV!$C$2:$C$2001,0),MATCH('ống nhựa túi bóng (2)'!O$3,FCSTSDV!$D$1:$L$1,0)),1)/'ống nhựa túi bóng (2)'!$D93,0)</f>
        <v>756000</v>
      </c>
      <c r="P93" s="407">
        <f t="array" ref="P93">IFERROR(ROUND(INDEX(FCSTSDV!$D$2:$L$2001,MATCH('ống nhựa túi bóng (2)'!$C93,FCSTSDV!$C$2:$C$2001,0),MATCH('ống nhựa túi bóng (2)'!P$3,FCSTSDV!$D$1:$L$1,0)),1)/'ống nhựa túi bóng (2)'!$D93,0)</f>
        <v>0</v>
      </c>
      <c r="Q93" s="407">
        <f t="shared" si="8"/>
        <v>1728000</v>
      </c>
    </row>
    <row r="94" spans="1:17" ht="21" customHeight="1">
      <c r="A94" s="818"/>
      <c r="B94" s="1072"/>
      <c r="C94" s="46" t="s">
        <v>790</v>
      </c>
      <c r="D94" s="420">
        <v>1</v>
      </c>
      <c r="E94" s="207"/>
      <c r="F94" s="207"/>
      <c r="G94" s="207"/>
      <c r="H94" s="407">
        <f t="array" ref="H94">IFERROR(ROUND(INDEX(FCSTSDV!$D$2:$L$2001,MATCH('ống nhựa túi bóng (2)'!$C94,FCSTSDV!$C$2:$C$2001,0),MATCH('ống nhựa túi bóng (2)'!H$3,FCSTSDV!$D$1:$L$1,0)),1)/'ống nhựa túi bóng (2)'!$D94,0)</f>
        <v>12000</v>
      </c>
      <c r="I94" s="407">
        <f t="array" ref="I94">IFERROR(ROUND(INDEX(FCSTSDV!$D$2:$L$2001,MATCH('ống nhựa túi bóng (2)'!$C94,FCSTSDV!$C$2:$C$2001,0),MATCH('ống nhựa túi bóng (2)'!I$3,FCSTSDV!$D$1:$L$1,0)),1)/'ống nhựa túi bóng (2)'!$D94,0)</f>
        <v>90000</v>
      </c>
      <c r="J94" s="407">
        <f t="array" ref="J94">IFERROR(ROUND(INDEX(FCSTSDV!$D$2:$L$2001,MATCH('ống nhựa túi bóng (2)'!$C94,FCSTSDV!$C$2:$C$2001,0),MATCH('ống nhựa túi bóng (2)'!J$3,FCSTSDV!$D$1:$L$1,0)),1)/'ống nhựa túi bóng (2)'!$D94,0)</f>
        <v>90000</v>
      </c>
      <c r="K94" s="407">
        <f t="array" ref="K94">IFERROR(ROUND(INDEX(FCSTSDV!$D$2:$L$2001,MATCH('ống nhựa túi bóng (2)'!$C94,FCSTSDV!$C$2:$C$2001,0),MATCH('ống nhựa túi bóng (2)'!K$3,FCSTSDV!$D$1:$L$1,0)),1)/'ống nhựa túi bóng (2)'!$D94,0)</f>
        <v>90000</v>
      </c>
      <c r="L94" s="407">
        <f t="array" ref="L94">IFERROR(ROUND(INDEX(FCSTSDV!$D$2:$L$2001,MATCH('ống nhựa túi bóng (2)'!$C94,FCSTSDV!$C$2:$C$2001,0),MATCH('ống nhựa túi bóng (2)'!L$3,FCSTSDV!$D$1:$L$1,0)),1)/'ống nhựa túi bóng (2)'!$D94,0)</f>
        <v>90000</v>
      </c>
      <c r="M94" s="407">
        <f t="array" ref="M94">IFERROR(ROUND(INDEX(FCSTSDV!$D$2:$L$2001,MATCH('ống nhựa túi bóng (2)'!$C94,FCSTSDV!$C$2:$C$2001,0),MATCH('ống nhựa túi bóng (2)'!M$3,FCSTSDV!$D$1:$L$1,0)),1)/'ống nhựa túi bóng (2)'!$D94,0)</f>
        <v>90000</v>
      </c>
      <c r="N94" s="407">
        <f t="array" ref="N94">IFERROR(ROUND(INDEX(FCSTSDV!$D$2:$L$2001,MATCH('ống nhựa túi bóng (2)'!$C94,FCSTSDV!$C$2:$C$2001,0),MATCH('ống nhựa túi bóng (2)'!N$3,FCSTSDV!$D$1:$L$1,0)),1)/'ống nhựa túi bóng (2)'!$D94,0)</f>
        <v>549000</v>
      </c>
      <c r="O94" s="407">
        <f t="array" ref="O94">IFERROR(ROUND(INDEX(FCSTSDV!$D$2:$L$2001,MATCH('ống nhựa túi bóng (2)'!$C94,FCSTSDV!$C$2:$C$2001,0),MATCH('ống nhựa túi bóng (2)'!O$3,FCSTSDV!$D$1:$L$1,0)),1)/'ống nhựa túi bóng (2)'!$D94,0)</f>
        <v>705000</v>
      </c>
      <c r="P94" s="407">
        <f t="array" ref="P94">IFERROR(ROUND(INDEX(FCSTSDV!$D$2:$L$2001,MATCH('ống nhựa túi bóng (2)'!$C94,FCSTSDV!$C$2:$C$2001,0),MATCH('ống nhựa túi bóng (2)'!P$3,FCSTSDV!$D$1:$L$1,0)),1)/'ống nhựa túi bóng (2)'!$D94,0)</f>
        <v>0</v>
      </c>
      <c r="Q94" s="407">
        <f t="shared" si="8"/>
        <v>1716000</v>
      </c>
    </row>
    <row r="95" spans="1:17" ht="21" customHeight="1">
      <c r="A95" s="818"/>
      <c r="B95" s="1072"/>
      <c r="C95" s="46" t="s">
        <v>787</v>
      </c>
      <c r="D95" s="420">
        <v>1</v>
      </c>
      <c r="E95" s="207"/>
      <c r="F95" s="207"/>
      <c r="G95" s="207"/>
      <c r="H95" s="407">
        <f t="array" ref="H95">IFERROR(ROUND(INDEX(FCSTSDV!$D$2:$L$2001,MATCH('ống nhựa túi bóng (2)'!$C95,FCSTSDV!$C$2:$C$2001,0),MATCH('ống nhựa túi bóng (2)'!H$3,FCSTSDV!$D$1:$L$1,0)),1)/'ống nhựa túi bóng (2)'!$D95,0)</f>
        <v>0</v>
      </c>
      <c r="I95" s="407">
        <f t="array" ref="I95">IFERROR(ROUND(INDEX(FCSTSDV!$D$2:$L$2001,MATCH('ống nhựa túi bóng (2)'!$C95,FCSTSDV!$C$2:$C$2001,0),MATCH('ống nhựa túi bóng (2)'!I$3,FCSTSDV!$D$1:$L$1,0)),1)/'ống nhựa túi bóng (2)'!$D95,0)</f>
        <v>90000</v>
      </c>
      <c r="J95" s="407">
        <f t="array" ref="J95">IFERROR(ROUND(INDEX(FCSTSDV!$D$2:$L$2001,MATCH('ống nhựa túi bóng (2)'!$C95,FCSTSDV!$C$2:$C$2001,0),MATCH('ống nhựa túi bóng (2)'!J$3,FCSTSDV!$D$1:$L$1,0)),1)/'ống nhựa túi bóng (2)'!$D95,0)</f>
        <v>90000</v>
      </c>
      <c r="K95" s="407">
        <f t="array" ref="K95">IFERROR(ROUND(INDEX(FCSTSDV!$D$2:$L$2001,MATCH('ống nhựa túi bóng (2)'!$C95,FCSTSDV!$C$2:$C$2001,0),MATCH('ống nhựa túi bóng (2)'!K$3,FCSTSDV!$D$1:$L$1,0)),1)/'ống nhựa túi bóng (2)'!$D95,0)</f>
        <v>90000</v>
      </c>
      <c r="L95" s="407">
        <f t="array" ref="L95">IFERROR(ROUND(INDEX(FCSTSDV!$D$2:$L$2001,MATCH('ống nhựa túi bóng (2)'!$C95,FCSTSDV!$C$2:$C$2001,0),MATCH('ống nhựa túi bóng (2)'!L$3,FCSTSDV!$D$1:$L$1,0)),1)/'ống nhựa túi bóng (2)'!$D95,0)</f>
        <v>90000</v>
      </c>
      <c r="M95" s="407">
        <f t="array" ref="M95">IFERROR(ROUND(INDEX(FCSTSDV!$D$2:$L$2001,MATCH('ống nhựa túi bóng (2)'!$C95,FCSTSDV!$C$2:$C$2001,0),MATCH('ống nhựa túi bóng (2)'!M$3,FCSTSDV!$D$1:$L$1,0)),1)/'ống nhựa túi bóng (2)'!$D95,0)</f>
        <v>90000</v>
      </c>
      <c r="N95" s="407">
        <f t="array" ref="N95">IFERROR(ROUND(INDEX(FCSTSDV!$D$2:$L$2001,MATCH('ống nhựa túi bóng (2)'!$C95,FCSTSDV!$C$2:$C$2001,0),MATCH('ống nhựa túi bóng (2)'!N$3,FCSTSDV!$D$1:$L$1,0)),1)/'ống nhựa túi bóng (2)'!$D95,0)</f>
        <v>570000</v>
      </c>
      <c r="O95" s="407">
        <f t="array" ref="O95">IFERROR(ROUND(INDEX(FCSTSDV!$D$2:$L$2001,MATCH('ống nhựa túi bóng (2)'!$C95,FCSTSDV!$C$2:$C$2001,0),MATCH('ống nhựa túi bóng (2)'!O$3,FCSTSDV!$D$1:$L$1,0)),1)/'ống nhựa túi bóng (2)'!$D95,0)</f>
        <v>705000</v>
      </c>
      <c r="P95" s="407">
        <f t="array" ref="P95">IFERROR(ROUND(INDEX(FCSTSDV!$D$2:$L$2001,MATCH('ống nhựa túi bóng (2)'!$C95,FCSTSDV!$C$2:$C$2001,0),MATCH('ống nhựa túi bóng (2)'!P$3,FCSTSDV!$D$1:$L$1,0)),1)/'ống nhựa túi bóng (2)'!$D95,0)</f>
        <v>0</v>
      </c>
      <c r="Q95" s="407">
        <f t="shared" si="8"/>
        <v>1725000</v>
      </c>
    </row>
    <row r="96" spans="1:17" ht="21" customHeight="1">
      <c r="A96" s="818"/>
      <c r="B96" s="1072"/>
      <c r="C96" s="46" t="s">
        <v>788</v>
      </c>
      <c r="D96" s="420">
        <v>1</v>
      </c>
      <c r="E96" s="207"/>
      <c r="F96" s="207"/>
      <c r="G96" s="207"/>
      <c r="H96" s="407">
        <f t="array" ref="H96">IFERROR(ROUND(INDEX(FCSTSDV!$D$2:$L$2001,MATCH('ống nhựa túi bóng (2)'!$C96,FCSTSDV!$C$2:$C$2001,0),MATCH('ống nhựa túi bóng (2)'!H$3,FCSTSDV!$D$1:$L$1,0)),1)/'ống nhựa túi bóng (2)'!$D96,0)</f>
        <v>0</v>
      </c>
      <c r="I96" s="407">
        <f t="array" ref="I96">IFERROR(ROUND(INDEX(FCSTSDV!$D$2:$L$2001,MATCH('ống nhựa túi bóng (2)'!$C96,FCSTSDV!$C$2:$C$2001,0),MATCH('ống nhựa túi bóng (2)'!I$3,FCSTSDV!$D$1:$L$1,0)),1)/'ống nhựa túi bóng (2)'!$D96,0)</f>
        <v>90000</v>
      </c>
      <c r="J96" s="407">
        <f t="array" ref="J96">IFERROR(ROUND(INDEX(FCSTSDV!$D$2:$L$2001,MATCH('ống nhựa túi bóng (2)'!$C96,FCSTSDV!$C$2:$C$2001,0),MATCH('ống nhựa túi bóng (2)'!J$3,FCSTSDV!$D$1:$L$1,0)),1)/'ống nhựa túi bóng (2)'!$D96,0)</f>
        <v>90000</v>
      </c>
      <c r="K96" s="407">
        <f t="array" ref="K96">IFERROR(ROUND(INDEX(FCSTSDV!$D$2:$L$2001,MATCH('ống nhựa túi bóng (2)'!$C96,FCSTSDV!$C$2:$C$2001,0),MATCH('ống nhựa túi bóng (2)'!K$3,FCSTSDV!$D$1:$L$1,0)),1)/'ống nhựa túi bóng (2)'!$D96,0)</f>
        <v>90000</v>
      </c>
      <c r="L96" s="407">
        <f t="array" ref="L96">IFERROR(ROUND(INDEX(FCSTSDV!$D$2:$L$2001,MATCH('ống nhựa túi bóng (2)'!$C96,FCSTSDV!$C$2:$C$2001,0),MATCH('ống nhựa túi bóng (2)'!L$3,FCSTSDV!$D$1:$L$1,0)),1)/'ống nhựa túi bóng (2)'!$D96,0)</f>
        <v>90000</v>
      </c>
      <c r="M96" s="407">
        <f t="array" ref="M96">IFERROR(ROUND(INDEX(FCSTSDV!$D$2:$L$2001,MATCH('ống nhựa túi bóng (2)'!$C96,FCSTSDV!$C$2:$C$2001,0),MATCH('ống nhựa túi bóng (2)'!M$3,FCSTSDV!$D$1:$L$1,0)),1)/'ống nhựa túi bóng (2)'!$D96,0)</f>
        <v>90000</v>
      </c>
      <c r="N96" s="407">
        <f t="array" ref="N96">IFERROR(ROUND(INDEX(FCSTSDV!$D$2:$L$2001,MATCH('ống nhựa túi bóng (2)'!$C96,FCSTSDV!$C$2:$C$2001,0),MATCH('ống nhựa túi bóng (2)'!N$3,FCSTSDV!$D$1:$L$1,0)),1)/'ống nhựa túi bóng (2)'!$D96,0)</f>
        <v>549000</v>
      </c>
      <c r="O96" s="407">
        <f t="array" ref="O96">IFERROR(ROUND(INDEX(FCSTSDV!$D$2:$L$2001,MATCH('ống nhựa túi bóng (2)'!$C96,FCSTSDV!$C$2:$C$2001,0),MATCH('ống nhựa túi bóng (2)'!O$3,FCSTSDV!$D$1:$L$1,0)),1)/'ống nhựa túi bóng (2)'!$D96,0)</f>
        <v>705000</v>
      </c>
      <c r="P96" s="407">
        <f t="array" ref="P96">IFERROR(ROUND(INDEX(FCSTSDV!$D$2:$L$2001,MATCH('ống nhựa túi bóng (2)'!$C96,FCSTSDV!$C$2:$C$2001,0),MATCH('ống nhựa túi bóng (2)'!P$3,FCSTSDV!$D$1:$L$1,0)),1)/'ống nhựa túi bóng (2)'!$D96,0)</f>
        <v>0</v>
      </c>
      <c r="Q96" s="407">
        <f t="shared" ref="Q96:Q98" si="9">+SUM(H96:P96)</f>
        <v>1704000</v>
      </c>
    </row>
    <row r="97" spans="1:17" ht="21" customHeight="1">
      <c r="A97" s="818"/>
      <c r="B97" s="1072"/>
      <c r="C97" s="46" t="s">
        <v>117</v>
      </c>
      <c r="D97" s="420">
        <v>1</v>
      </c>
      <c r="E97" s="207"/>
      <c r="F97" s="207"/>
      <c r="G97" s="207"/>
      <c r="H97" s="407">
        <f t="array" ref="H97">IFERROR(ROUND(INDEX(FCSTSDV!$D$2:$L$2001,MATCH('ống nhựa túi bóng (2)'!$C97,FCSTSDV!$C$2:$C$2001,0),MATCH('ống nhựa túi bóng (2)'!H$3,FCSTSDV!$D$1:$L$1,0)),1)/'ống nhựa túi bóng (2)'!$D97,0)</f>
        <v>15000</v>
      </c>
      <c r="I97" s="407">
        <f t="array" ref="I97">IFERROR(ROUND(INDEX(FCSTSDV!$D$2:$L$2001,MATCH('ống nhựa túi bóng (2)'!$C97,FCSTSDV!$C$2:$C$2001,0),MATCH('ống nhựa túi bóng (2)'!I$3,FCSTSDV!$D$1:$L$1,0)),1)/'ống nhựa túi bóng (2)'!$D97,0)</f>
        <v>0</v>
      </c>
      <c r="J97" s="407">
        <f t="array" ref="J97">IFERROR(ROUND(INDEX(FCSTSDV!$D$2:$L$2001,MATCH('ống nhựa túi bóng (2)'!$C97,FCSTSDV!$C$2:$C$2001,0),MATCH('ống nhựa túi bóng (2)'!J$3,FCSTSDV!$D$1:$L$1,0)),1)/'ống nhựa túi bóng (2)'!$D97,0)</f>
        <v>15000</v>
      </c>
      <c r="K97" s="407">
        <f t="array" ref="K97">IFERROR(ROUND(INDEX(FCSTSDV!$D$2:$L$2001,MATCH('ống nhựa túi bóng (2)'!$C97,FCSTSDV!$C$2:$C$2001,0),MATCH('ống nhựa túi bóng (2)'!K$3,FCSTSDV!$D$1:$L$1,0)),1)/'ống nhựa túi bóng (2)'!$D97,0)</f>
        <v>15000</v>
      </c>
      <c r="L97" s="407">
        <f t="array" ref="L97">IFERROR(ROUND(INDEX(FCSTSDV!$D$2:$L$2001,MATCH('ống nhựa túi bóng (2)'!$C97,FCSTSDV!$C$2:$C$2001,0),MATCH('ống nhựa túi bóng (2)'!L$3,FCSTSDV!$D$1:$L$1,0)),1)/'ống nhựa túi bóng (2)'!$D97,0)</f>
        <v>15000</v>
      </c>
      <c r="M97" s="407">
        <f t="array" ref="M97">IFERROR(ROUND(INDEX(FCSTSDV!$D$2:$L$2001,MATCH('ống nhựa túi bóng (2)'!$C97,FCSTSDV!$C$2:$C$2001,0),MATCH('ống nhựa túi bóng (2)'!M$3,FCSTSDV!$D$1:$L$1,0)),1)/'ống nhựa túi bóng (2)'!$D97,0)</f>
        <v>15000</v>
      </c>
      <c r="N97" s="407">
        <f t="array" ref="N97">IFERROR(ROUND(INDEX(FCSTSDV!$D$2:$L$2001,MATCH('ống nhựa túi bóng (2)'!$C97,FCSTSDV!$C$2:$C$2001,0),MATCH('ống nhựa túi bóng (2)'!N$3,FCSTSDV!$D$1:$L$1,0)),1)/'ống nhựa túi bóng (2)'!$D97,0)</f>
        <v>75000</v>
      </c>
      <c r="O97" s="407">
        <f t="array" ref="O97">IFERROR(ROUND(INDEX(FCSTSDV!$D$2:$L$2001,MATCH('ống nhựa túi bóng (2)'!$C97,FCSTSDV!$C$2:$C$2001,0),MATCH('ống nhựa túi bóng (2)'!O$3,FCSTSDV!$D$1:$L$1,0)),1)/'ống nhựa túi bóng (2)'!$D97,0)</f>
        <v>45000</v>
      </c>
      <c r="P97" s="407">
        <f t="array" ref="P97">IFERROR(ROUND(INDEX(FCSTSDV!$D$2:$L$2001,MATCH('ống nhựa túi bóng (2)'!$C97,FCSTSDV!$C$2:$C$2001,0),MATCH('ống nhựa túi bóng (2)'!P$3,FCSTSDV!$D$1:$L$1,0)),1)/'ống nhựa túi bóng (2)'!$D97,0)</f>
        <v>0</v>
      </c>
      <c r="Q97" s="407">
        <f t="shared" si="9"/>
        <v>195000</v>
      </c>
    </row>
    <row r="98" spans="1:17" ht="21" customHeight="1">
      <c r="A98" s="818"/>
      <c r="B98" s="1072"/>
      <c r="C98" s="46" t="s">
        <v>772</v>
      </c>
      <c r="D98" s="420">
        <v>1</v>
      </c>
      <c r="E98" s="207"/>
      <c r="F98" s="207"/>
      <c r="G98" s="207"/>
      <c r="H98" s="407">
        <f t="array" ref="H98">IFERROR(ROUND(INDEX(FCSTSDV!$D$2:$L$2001,MATCH('ống nhựa túi bóng (2)'!$C98,FCSTSDV!$C$2:$C$2001,0),MATCH('ống nhựa túi bóng (2)'!H$3,FCSTSDV!$D$1:$L$1,0)),1)/'ống nhựa túi bóng (2)'!$D98,0)</f>
        <v>0</v>
      </c>
      <c r="I98" s="407">
        <f t="array" ref="I98">IFERROR(ROUND(INDEX(FCSTSDV!$D$2:$L$2001,MATCH('ống nhựa túi bóng (2)'!$C98,FCSTSDV!$C$2:$C$2001,0),MATCH('ống nhựa túi bóng (2)'!I$3,FCSTSDV!$D$1:$L$1,0)),1)/'ống nhựa túi bóng (2)'!$D98,0)</f>
        <v>0</v>
      </c>
      <c r="J98" s="407">
        <f t="array" ref="J98">IFERROR(ROUND(INDEX(FCSTSDV!$D$2:$L$2001,MATCH('ống nhựa túi bóng (2)'!$C98,FCSTSDV!$C$2:$C$2001,0),MATCH('ống nhựa túi bóng (2)'!J$3,FCSTSDV!$D$1:$L$1,0)),1)/'ống nhựa túi bóng (2)'!$D98,0)</f>
        <v>0</v>
      </c>
      <c r="K98" s="407">
        <f t="array" ref="K98">IFERROR(ROUND(INDEX(FCSTSDV!$D$2:$L$2001,MATCH('ống nhựa túi bóng (2)'!$C98,FCSTSDV!$C$2:$C$2001,0),MATCH('ống nhựa túi bóng (2)'!K$3,FCSTSDV!$D$1:$L$1,0)),1)/'ống nhựa túi bóng (2)'!$D98,0)</f>
        <v>0</v>
      </c>
      <c r="L98" s="407">
        <f t="array" ref="L98">IFERROR(ROUND(INDEX(FCSTSDV!$D$2:$L$2001,MATCH('ống nhựa túi bóng (2)'!$C98,FCSTSDV!$C$2:$C$2001,0),MATCH('ống nhựa túi bóng (2)'!L$3,FCSTSDV!$D$1:$L$1,0)),1)/'ống nhựa túi bóng (2)'!$D98,0)</f>
        <v>0</v>
      </c>
      <c r="M98" s="407">
        <f t="array" ref="M98">IFERROR(ROUND(INDEX(FCSTSDV!$D$2:$L$2001,MATCH('ống nhựa túi bóng (2)'!$C98,FCSTSDV!$C$2:$C$2001,0),MATCH('ống nhựa túi bóng (2)'!M$3,FCSTSDV!$D$1:$L$1,0)),1)/'ống nhựa túi bóng (2)'!$D98,0)</f>
        <v>0</v>
      </c>
      <c r="N98" s="407">
        <f t="array" ref="N98">IFERROR(ROUND(INDEX(FCSTSDV!$D$2:$L$2001,MATCH('ống nhựa túi bóng (2)'!$C98,FCSTSDV!$C$2:$C$2001,0),MATCH('ống nhựa túi bóng (2)'!N$3,FCSTSDV!$D$1:$L$1,0)),1)/'ống nhựa túi bóng (2)'!$D98,0)</f>
        <v>0</v>
      </c>
      <c r="O98" s="407">
        <f t="array" ref="O98">IFERROR(ROUND(INDEX(FCSTSDV!$D$2:$L$2001,MATCH('ống nhựa túi bóng (2)'!$C98,FCSTSDV!$C$2:$C$2001,0),MATCH('ống nhựa túi bóng (2)'!O$3,FCSTSDV!$D$1:$L$1,0)),1)/'ống nhựa túi bóng (2)'!$D98,0)</f>
        <v>0</v>
      </c>
      <c r="P98" s="407">
        <f t="array" ref="P98">IFERROR(ROUND(INDEX(FCSTSDV!$D$2:$L$2001,MATCH('ống nhựa túi bóng (2)'!$C98,FCSTSDV!$C$2:$C$2001,0),MATCH('ống nhựa túi bóng (2)'!P$3,FCSTSDV!$D$1:$L$1,0)),1)/'ống nhựa túi bóng (2)'!$D98,0)</f>
        <v>21000</v>
      </c>
      <c r="Q98" s="407">
        <f t="shared" si="9"/>
        <v>21000</v>
      </c>
    </row>
    <row r="99" spans="1:17" ht="19.5" customHeight="1">
      <c r="A99" s="819"/>
      <c r="B99" s="1073"/>
      <c r="C99" s="411"/>
      <c r="D99" s="412"/>
      <c r="E99" s="276"/>
      <c r="F99" s="276"/>
      <c r="G99" s="276"/>
      <c r="H99" s="1106" t="s">
        <v>614</v>
      </c>
      <c r="I99" s="1107"/>
      <c r="J99" s="1107"/>
      <c r="K99" s="1107"/>
      <c r="L99" s="1107"/>
      <c r="M99" s="1107"/>
      <c r="N99" s="1107"/>
      <c r="O99" s="1107"/>
      <c r="P99" s="1108"/>
      <c r="Q99" s="416">
        <f>+SUM(Q69:Q98)</f>
        <v>18638500</v>
      </c>
    </row>
    <row r="100" spans="1:17" ht="19.5" customHeight="1">
      <c r="A100" s="1091"/>
      <c r="B100" s="1072"/>
      <c r="C100" s="46" t="s">
        <v>37</v>
      </c>
      <c r="D100" s="413">
        <v>1</v>
      </c>
      <c r="E100" s="1067"/>
      <c r="F100" s="1067"/>
      <c r="G100" s="1067"/>
      <c r="H100" s="407">
        <f t="array" ref="H100">IFERROR(ROUND(INDEX(FCSTSDV!$D$2:$L$2001,MATCH('ống nhựa túi bóng (2)'!$C100,FCSTSDV!$C$2:$C$2001,0),MATCH('ống nhựa túi bóng (2)'!H$3,FCSTSDV!$D$1:$L$1,0)),1)/'ống nhựa túi bóng (2)'!$D100,0)</f>
        <v>10000</v>
      </c>
      <c r="I100" s="407">
        <f>IFERROR(ROUND(INDEX(FCSTSDV!$D$2:$L$2001,MATCH('ống nhựa túi bóng (2)'!$C100,FCSTSDV!$C$2:$C$2001,0),MATCH('ống nhựa túi bóng (2)'!I$3,FCSTSDV!$D$1:$L$1,0)),1)/'ống nhựa túi bóng (2)'!$D100,0)</f>
        <v>10000</v>
      </c>
      <c r="J100" s="407">
        <f t="array" ref="J100">IFERROR(ROUND(INDEX(FCSTSDV!$D$2:$L$2001,MATCH('ống nhựa túi bóng (2)'!$C100,FCSTSDV!$C$2:$C$2001,0),MATCH('ống nhựa túi bóng (2)'!J$3,FCSTSDV!$D$1:$L$1,0)),1)/'ống nhựa túi bóng (2)'!$D100,0)</f>
        <v>10000</v>
      </c>
      <c r="K100" s="407">
        <f t="array" ref="K100">IFERROR(ROUND(INDEX(FCSTSDV!$D$2:$L$2001,MATCH('ống nhựa túi bóng (2)'!$C100,FCSTSDV!$C$2:$C$2001,0),MATCH('ống nhựa túi bóng (2)'!K$3,FCSTSDV!$D$1:$L$1,0)),1)/'ống nhựa túi bóng (2)'!$D100,0)</f>
        <v>10000</v>
      </c>
      <c r="L100" s="407">
        <f t="array" ref="L100">IFERROR(ROUND(INDEX(FCSTSDV!$D$2:$L$2001,MATCH('ống nhựa túi bóng (2)'!$C100,FCSTSDV!$C$2:$C$2001,0),MATCH('ống nhựa túi bóng (2)'!L$3,FCSTSDV!$D$1:$L$1,0)),1)/'ống nhựa túi bóng (2)'!$D100,0)</f>
        <v>10000</v>
      </c>
      <c r="M100" s="407">
        <f t="array" ref="M100">IFERROR(ROUND(INDEX(FCSTSDV!$D$2:$L$2001,MATCH('ống nhựa túi bóng (2)'!$C100,FCSTSDV!$C$2:$C$2001,0),MATCH('ống nhựa túi bóng (2)'!M$3,FCSTSDV!$D$1:$L$1,0)),1)/'ống nhựa túi bóng (2)'!$D100,0)</f>
        <v>10000</v>
      </c>
      <c r="N100" s="407">
        <f t="array" ref="N100">IFERROR(ROUND(INDEX(FCSTSDV!$D$2:$L$2001,MATCH('ống nhựa túi bóng (2)'!$C100,FCSTSDV!$C$2:$C$2001,0),MATCH('ống nhựa túi bóng (2)'!N$3,FCSTSDV!$D$1:$L$1,0)),1)/'ống nhựa túi bóng (2)'!$D100,0)</f>
        <v>60000</v>
      </c>
      <c r="O100" s="407">
        <f t="array" ref="O100">IFERROR(ROUND(INDEX(FCSTSDV!$D$2:$L$2001,MATCH('ống nhựa túi bóng (2)'!$C100,FCSTSDV!$C$2:$C$2001,0),MATCH('ống nhựa túi bóng (2)'!O$3,FCSTSDV!$D$1:$L$1,0)),1)/'ống nhựa túi bóng (2)'!$D100,0)</f>
        <v>0</v>
      </c>
      <c r="P100" s="407">
        <f t="array" ref="P100">IFERROR(ROUND(INDEX(FCSTSDV!$D$2:$L$2001,MATCH('ống nhựa túi bóng (2)'!$C100,FCSTSDV!$C$2:$C$2001,0),MATCH('ống nhựa túi bóng (2)'!P$3,FCSTSDV!$D$1:$L$1,0)),1)/'ống nhựa túi bóng (2)'!$D100,0)</f>
        <v>0</v>
      </c>
      <c r="Q100" s="407">
        <f t="shared" ref="Q100:Q101" si="10">+SUM(H100:P100)</f>
        <v>120000</v>
      </c>
    </row>
    <row r="101" spans="1:17" ht="19.5" customHeight="1">
      <c r="A101" s="1091"/>
      <c r="B101" s="1072"/>
      <c r="C101" s="46" t="s">
        <v>664</v>
      </c>
      <c r="D101" s="413">
        <v>1</v>
      </c>
      <c r="E101" s="1067"/>
      <c r="F101" s="1067"/>
      <c r="G101" s="1067"/>
      <c r="H101" s="407">
        <f t="array" ref="H101">IFERROR(ROUND(INDEX(FCSTSDV!$D$2:$L$2001,MATCH('ống nhựa túi bóng (2)'!$C101,FCSTSDV!$C$2:$C$2001,0),MATCH('ống nhựa túi bóng (2)'!H$3,FCSTSDV!$D$1:$L$1,0)),1)/'ống nhựa túi bóng (2)'!$D101,0)</f>
        <v>10000</v>
      </c>
      <c r="I101" s="407">
        <f t="array" ref="I101">IFERROR(ROUND(INDEX(FCSTSDV!$D$2:$L$2001,MATCH('ống nhựa túi bóng (2)'!$C101,FCSTSDV!$C$2:$C$2001,0),MATCH('ống nhựa túi bóng (2)'!I$3,FCSTSDV!$D$1:$L$1,0)),1)/'ống nhựa túi bóng (2)'!$D101,0)</f>
        <v>10000</v>
      </c>
      <c r="J101" s="407">
        <f t="array" ref="J101">IFERROR(ROUND(INDEX(FCSTSDV!$D$2:$L$2001,MATCH('ống nhựa túi bóng (2)'!$C101,FCSTSDV!$C$2:$C$2001,0),MATCH('ống nhựa túi bóng (2)'!J$3,FCSTSDV!$D$1:$L$1,0)),1)/'ống nhựa túi bóng (2)'!$D101,0)</f>
        <v>10000</v>
      </c>
      <c r="K101" s="407">
        <f t="array" ref="K101">IFERROR(ROUND(INDEX(FCSTSDV!$D$2:$L$2001,MATCH('ống nhựa túi bóng (2)'!$C101,FCSTSDV!$C$2:$C$2001,0),MATCH('ống nhựa túi bóng (2)'!K$3,FCSTSDV!$D$1:$L$1,0)),1)/'ống nhựa túi bóng (2)'!$D101,0)</f>
        <v>10000</v>
      </c>
      <c r="L101" s="407">
        <f t="array" ref="L101">IFERROR(ROUND(INDEX(FCSTSDV!$D$2:$L$2001,MATCH('ống nhựa túi bóng (2)'!$C101,FCSTSDV!$C$2:$C$2001,0),MATCH('ống nhựa túi bóng (2)'!L$3,FCSTSDV!$D$1:$L$1,0)),1)/'ống nhựa túi bóng (2)'!$D101,0)</f>
        <v>10000</v>
      </c>
      <c r="M101" s="407">
        <f t="array" ref="M101">IFERROR(ROUND(INDEX(FCSTSDV!$D$2:$L$2001,MATCH('ống nhựa túi bóng (2)'!$C101,FCSTSDV!$C$2:$C$2001,0),MATCH('ống nhựa túi bóng (2)'!M$3,FCSTSDV!$D$1:$L$1,0)),1)/'ống nhựa túi bóng (2)'!$D101,0)</f>
        <v>10000</v>
      </c>
      <c r="N101" s="407">
        <f t="array" ref="N101">IFERROR(ROUND(INDEX(FCSTSDV!$D$2:$L$2001,MATCH('ống nhựa túi bóng (2)'!$C101,FCSTSDV!$C$2:$C$2001,0),MATCH('ống nhựa túi bóng (2)'!N$3,FCSTSDV!$D$1:$L$1,0)),1)/'ống nhựa túi bóng (2)'!$D101,0)</f>
        <v>68000</v>
      </c>
      <c r="O101" s="407">
        <f t="array" ref="O101">IFERROR(ROUND(INDEX(FCSTSDV!$D$2:$L$2001,MATCH('ống nhựa túi bóng (2)'!$C101,FCSTSDV!$C$2:$C$2001,0),MATCH('ống nhựa túi bóng (2)'!O$3,FCSTSDV!$D$1:$L$1,0)),1)/'ống nhựa túi bóng (2)'!$D101,0)</f>
        <v>38000</v>
      </c>
      <c r="P101" s="407">
        <f t="array" ref="P101">IFERROR(ROUND(INDEX(FCSTSDV!$D$2:$L$2001,MATCH('ống nhựa túi bóng (2)'!$C101,FCSTSDV!$C$2:$C$2001,0),MATCH('ống nhựa túi bóng (2)'!P$3,FCSTSDV!$D$1:$L$1,0)),1)/'ống nhựa túi bóng (2)'!$D101,0)</f>
        <v>20000</v>
      </c>
      <c r="Q101" s="407">
        <f t="shared" si="10"/>
        <v>186000</v>
      </c>
    </row>
    <row r="102" spans="1:17" ht="22.5" customHeight="1">
      <c r="A102" s="1092"/>
      <c r="B102" s="1073"/>
      <c r="C102" s="1096"/>
      <c r="D102" s="1097"/>
      <c r="E102" s="1068"/>
      <c r="F102" s="1068"/>
      <c r="G102" s="1068"/>
      <c r="H102" s="1102" t="s">
        <v>614</v>
      </c>
      <c r="I102" s="1103"/>
      <c r="J102" s="1103"/>
      <c r="K102" s="1103"/>
      <c r="L102" s="1103"/>
      <c r="M102" s="1103"/>
      <c r="N102" s="1103"/>
      <c r="O102" s="1103"/>
      <c r="P102" s="1104"/>
      <c r="Q102" s="416">
        <f>+SUM(Q100:Q101)</f>
        <v>306000</v>
      </c>
    </row>
    <row r="103" spans="1:17" ht="20.100000000000001" customHeight="1">
      <c r="A103" s="817" t="s">
        <v>14</v>
      </c>
      <c r="B103" s="1071" t="s">
        <v>1268</v>
      </c>
      <c r="C103" s="43" t="s">
        <v>736</v>
      </c>
      <c r="D103" s="422">
        <v>1</v>
      </c>
      <c r="E103" s="786" t="e">
        <f>+VLOOKUP(B103,Sheet2!$B$3:$E$2963,4,0)</f>
        <v>#REF!</v>
      </c>
      <c r="F103" s="786">
        <v>0</v>
      </c>
      <c r="G103" s="786" t="e">
        <f>+E103+F103</f>
        <v>#REF!</v>
      </c>
      <c r="H103" s="407">
        <f>IFERROR(ROUND(INDEX(FCSTSDV!$D$2:$L$2001,MATCH('ống nhựa túi bóng (2)'!$C103,FCSTSDV!$C$2:$C$2001,0),MATCH('ống nhựa túi bóng (2)'!H$3,FCSTSDV!$D$1:$L$1,0)),1)/'ống nhựa túi bóng (2)'!$D103,0)</f>
        <v>0</v>
      </c>
      <c r="I103" s="407">
        <f>IFERROR(ROUND(INDEX(FCSTSDV!$D$2:$L$2001,MATCH('ống nhựa túi bóng (2)'!$C103,FCSTSDV!$C$2:$C$2001,0),MATCH('ống nhựa túi bóng (2)'!I$3,FCSTSDV!$D$1:$L$1,0)),1)/'ống nhựa túi bóng (2)'!$D103,0)</f>
        <v>9000</v>
      </c>
      <c r="J103" s="407">
        <f>IFERROR(ROUND(INDEX(FCSTSDV!$D$2:$L$2001,MATCH('ống nhựa túi bóng (2)'!$C103,FCSTSDV!$C$2:$C$2001,0),MATCH('ống nhựa túi bóng (2)'!J$3,FCSTSDV!$D$1:$L$1,0)),1)/'ống nhựa túi bóng (2)'!$D103,0)</f>
        <v>6800</v>
      </c>
      <c r="K103" s="407">
        <f>IFERROR(ROUND(INDEX(FCSTSDV!$D$2:$L$2001,MATCH('ống nhựa túi bóng (2)'!$C103,FCSTSDV!$C$2:$C$2001,0),MATCH('ống nhựa túi bóng (2)'!K$3,FCSTSDV!$D$1:$L$1,0)),1)/'ống nhựa túi bóng (2)'!$D103,0)</f>
        <v>0</v>
      </c>
      <c r="L103" s="407">
        <f>IFERROR(ROUND(INDEX(FCSTSDV!$D$2:$L$2001,MATCH('ống nhựa túi bóng (2)'!$C103,FCSTSDV!$C$2:$C$2001,0),MATCH('ống nhựa túi bóng (2)'!L$3,FCSTSDV!$D$1:$L$1,0)),1)/'ống nhựa túi bóng (2)'!$D103,0)</f>
        <v>0</v>
      </c>
      <c r="M103" s="407">
        <f>IFERROR(ROUND(INDEX(FCSTSDV!$D$2:$L$2001,MATCH('ống nhựa túi bóng (2)'!$C103,FCSTSDV!$C$2:$C$2001,0),MATCH('ống nhựa túi bóng (2)'!M$3,FCSTSDV!$D$1:$L$1,0)),1)/'ống nhựa túi bóng (2)'!$D103,0)</f>
        <v>0</v>
      </c>
      <c r="N103" s="407">
        <f>IFERROR(ROUND(INDEX(FCSTSDV!$D$2:$L$2001,MATCH('ống nhựa túi bóng (2)'!$C103,FCSTSDV!$C$2:$C$2001,0),MATCH('ống nhựa túi bóng (2)'!N$3,FCSTSDV!$D$1:$L$1,0)),1)/'ống nhựa túi bóng (2)'!$D103,0)</f>
        <v>15800</v>
      </c>
      <c r="O103" s="407">
        <f>IFERROR(ROUND(INDEX(FCSTSDV!$D$2:$L$2001,MATCH('ống nhựa túi bóng (2)'!$C103,FCSTSDV!$C$2:$C$2001,0),MATCH('ống nhựa túi bóng (2)'!O$3,FCSTSDV!$D$1:$L$1,0)),1)/'ống nhựa túi bóng (2)'!$D103,0)</f>
        <v>0</v>
      </c>
      <c r="P103" s="407">
        <f>IFERROR(ROUND(INDEX(FCSTSDV!$D$2:$L$2001,MATCH('ống nhựa túi bóng (2)'!$C103,FCSTSDV!$C$2:$C$2001,0),MATCH('ống nhựa túi bóng (2)'!P$3,FCSTSDV!$D$1:$L$1,0)),1)/'ống nhựa túi bóng (2)'!$D103,0)</f>
        <v>0</v>
      </c>
      <c r="Q103" s="407">
        <f>+SUM(H103:P103)</f>
        <v>31600</v>
      </c>
    </row>
    <row r="104" spans="1:17" ht="20.100000000000001" customHeight="1">
      <c r="A104" s="813"/>
      <c r="B104" s="808"/>
      <c r="C104" s="46" t="s">
        <v>824</v>
      </c>
      <c r="D104" s="423">
        <v>1</v>
      </c>
      <c r="E104" s="785"/>
      <c r="F104" s="785"/>
      <c r="G104" s="785"/>
      <c r="H104" s="407">
        <f>IFERROR(ROUND(INDEX(FCSTSDV!$D$2:$L$2001,MATCH('ống nhựa túi bóng (2)'!$C104,FCSTSDV!$C$2:$C$2001,0),MATCH('ống nhựa túi bóng (2)'!H$3,FCSTSDV!$D$1:$L$1,0)),1)/'ống nhựa túi bóng (2)'!$D104,0)</f>
        <v>21000</v>
      </c>
      <c r="I104" s="407">
        <f>IFERROR(ROUND(INDEX(FCSTSDV!$D$2:$L$2001,MATCH('ống nhựa túi bóng (2)'!$C104,FCSTSDV!$C$2:$C$2001,0),MATCH('ống nhựa túi bóng (2)'!I$3,FCSTSDV!$D$1:$L$1,0)),1)/'ống nhựa túi bóng (2)'!$D104,0)</f>
        <v>0</v>
      </c>
      <c r="J104" s="407">
        <f>IFERROR(ROUND(INDEX(FCSTSDV!$D$2:$L$2001,MATCH('ống nhựa túi bóng (2)'!$C104,FCSTSDV!$C$2:$C$2001,0),MATCH('ống nhựa túi bóng (2)'!J$3,FCSTSDV!$D$1:$L$1,0)),1)/'ống nhựa túi bóng (2)'!$D104,0)</f>
        <v>12000</v>
      </c>
      <c r="K104" s="407">
        <f>IFERROR(ROUND(INDEX(FCSTSDV!$D$2:$L$2001,MATCH('ống nhựa túi bóng (2)'!$C104,FCSTSDV!$C$2:$C$2001,0),MATCH('ống nhựa túi bóng (2)'!K$3,FCSTSDV!$D$1:$L$1,0)),1)/'ống nhựa túi bóng (2)'!$D104,0)</f>
        <v>12000</v>
      </c>
      <c r="L104" s="407">
        <f>IFERROR(ROUND(INDEX(FCSTSDV!$D$2:$L$2001,MATCH('ống nhựa túi bóng (2)'!$C104,FCSTSDV!$C$2:$C$2001,0),MATCH('ống nhựa túi bóng (2)'!L$3,FCSTSDV!$D$1:$L$1,0)),1)/'ống nhựa túi bóng (2)'!$D104,0)</f>
        <v>12000</v>
      </c>
      <c r="M104" s="407">
        <f>IFERROR(ROUND(INDEX(FCSTSDV!$D$2:$L$2001,MATCH('ống nhựa túi bóng (2)'!$C104,FCSTSDV!$C$2:$C$2001,0),MATCH('ống nhựa túi bóng (2)'!M$3,FCSTSDV!$D$1:$L$1,0)),1)/'ống nhựa túi bóng (2)'!$D104,0)</f>
        <v>12000</v>
      </c>
      <c r="N104" s="407">
        <f>IFERROR(ROUND(INDEX(FCSTSDV!$D$2:$L$2001,MATCH('ống nhựa túi bóng (2)'!$C104,FCSTSDV!$C$2:$C$2001,0),MATCH('ống nhựa túi bóng (2)'!N$3,FCSTSDV!$D$1:$L$1,0)),1)/'ống nhựa túi bóng (2)'!$D104,0)</f>
        <v>69000</v>
      </c>
      <c r="O104" s="407">
        <f>IFERROR(ROUND(INDEX(FCSTSDV!$D$2:$L$2001,MATCH('ống nhựa túi bóng (2)'!$C104,FCSTSDV!$C$2:$C$2001,0),MATCH('ống nhựa túi bóng (2)'!O$3,FCSTSDV!$D$1:$L$1,0)),1)/'ống nhựa túi bóng (2)'!$D104,0)</f>
        <v>72000</v>
      </c>
      <c r="P104" s="407">
        <f>IFERROR(ROUND(INDEX(FCSTSDV!$D$2:$L$2001,MATCH('ống nhựa túi bóng (2)'!$C104,FCSTSDV!$C$2:$C$2001,0),MATCH('ống nhựa túi bóng (2)'!P$3,FCSTSDV!$D$1:$L$1,0)),1)/'ống nhựa túi bóng (2)'!$D104,0)</f>
        <v>72000</v>
      </c>
      <c r="Q104" s="407">
        <f>+SUM(H104:P104)</f>
        <v>282000</v>
      </c>
    </row>
    <row r="105" spans="1:17" ht="20.100000000000001" customHeight="1">
      <c r="A105" s="819"/>
      <c r="B105" s="1073"/>
      <c r="C105" s="1096"/>
      <c r="D105" s="1097"/>
      <c r="E105" s="787"/>
      <c r="F105" s="787"/>
      <c r="G105" s="787"/>
      <c r="H105" s="1109" t="s">
        <v>614</v>
      </c>
      <c r="I105" s="1110"/>
      <c r="J105" s="1110"/>
      <c r="K105" s="1110"/>
      <c r="L105" s="1110"/>
      <c r="M105" s="1110"/>
      <c r="N105" s="1110"/>
      <c r="O105" s="1110"/>
      <c r="P105" s="1111"/>
      <c r="Q105" s="416">
        <f>+Q103+Q104</f>
        <v>313600</v>
      </c>
    </row>
    <row r="106" spans="1:17" ht="20.100000000000001" customHeight="1">
      <c r="A106" s="817" t="s">
        <v>14</v>
      </c>
      <c r="B106" s="1071" t="s">
        <v>126</v>
      </c>
      <c r="C106" s="43" t="s">
        <v>127</v>
      </c>
      <c r="D106" s="413">
        <v>1</v>
      </c>
      <c r="E106" s="786" t="e">
        <f>+VLOOKUP(B106,Sheet2!$B$3:$E$2963,4,0)</f>
        <v>#REF!</v>
      </c>
      <c r="F106" s="786">
        <v>0</v>
      </c>
      <c r="G106" s="786" t="e">
        <f>E106+F106</f>
        <v>#REF!</v>
      </c>
      <c r="H106" s="424">
        <f t="array" ref="H106">IFERROR(ROUND(INDEX(FCSTSDV!$D$2:$L$2001,MATCH('ống nhựa túi bóng (2)'!$C106,FCSTSDV!$C$2:$C$2001,0),MATCH('ống nhựa túi bóng (2)'!H$3,FCSTSDV!$D$1:$L$1,0)),1)/'ống nhựa túi bóng (2)'!$D106,0)</f>
        <v>0</v>
      </c>
      <c r="I106" s="424">
        <f t="array" ref="I106">IFERROR(ROUND(INDEX(FCSTSDV!$D$2:$L$2001,MATCH('ống nhựa túi bóng (2)'!$C106,FCSTSDV!$C$2:$C$2001,0),MATCH('ống nhựa túi bóng (2)'!I$3,FCSTSDV!$D$1:$L$1,0)),1)/'ống nhựa túi bóng (2)'!$D106,0)</f>
        <v>0</v>
      </c>
      <c r="J106" s="424">
        <f t="array" ref="J106">IFERROR(ROUND(INDEX(FCSTSDV!$D$2:$L$2001,MATCH('ống nhựa túi bóng (2)'!$C106,FCSTSDV!$C$2:$C$2001,0),MATCH('ống nhựa túi bóng (2)'!J$3,FCSTSDV!$D$1:$L$1,0)),1)/'ống nhựa túi bóng (2)'!$D106,0)</f>
        <v>0</v>
      </c>
      <c r="K106" s="424">
        <f t="array" ref="K106">IFERROR(ROUND(INDEX(FCSTSDV!$D$2:$L$2001,MATCH('ống nhựa túi bóng (2)'!$C106,FCSTSDV!$C$2:$C$2001,0),MATCH('ống nhựa túi bóng (2)'!K$3,FCSTSDV!$D$1:$L$1,0)),1)/'ống nhựa túi bóng (2)'!$D106,0)</f>
        <v>0</v>
      </c>
      <c r="L106" s="424">
        <f t="array" ref="L106">IFERROR(ROUND(INDEX(FCSTSDV!$D$2:$L$2001,MATCH('ống nhựa túi bóng (2)'!$C106,FCSTSDV!$C$2:$C$2001,0),MATCH('ống nhựa túi bóng (2)'!L$3,FCSTSDV!$D$1:$L$1,0)),1)/'ống nhựa túi bóng (2)'!$D106,0)</f>
        <v>0</v>
      </c>
      <c r="M106" s="424">
        <f t="array" ref="M106">IFERROR(ROUND(INDEX(FCSTSDV!$D$2:$L$2001,MATCH('ống nhựa túi bóng (2)'!$C106,FCSTSDV!$C$2:$C$2001,0),MATCH('ống nhựa túi bóng (2)'!M$3,FCSTSDV!$D$1:$L$1,0)),1)/'ống nhựa túi bóng (2)'!$D106,0)</f>
        <v>0</v>
      </c>
      <c r="N106" s="424">
        <f t="array" ref="N106">IFERROR(ROUND(INDEX(FCSTSDV!$D$2:$L$2001,MATCH('ống nhựa túi bóng (2)'!$C106,FCSTSDV!$C$2:$C$2001,0),MATCH('ống nhựa túi bóng (2)'!N$3,FCSTSDV!$D$1:$L$1,0)),1)/'ống nhựa túi bóng (2)'!$D106,0)</f>
        <v>0</v>
      </c>
      <c r="O106" s="424">
        <f t="array" ref="O106">IFERROR(ROUND(INDEX(FCSTSDV!$D$2:$L$2001,MATCH('ống nhựa túi bóng (2)'!$C106,FCSTSDV!$C$2:$C$2001,0),MATCH('ống nhựa túi bóng (2)'!O$3,FCSTSDV!$D$1:$L$1,0)),1)/'ống nhựa túi bóng (2)'!$D106,0)</f>
        <v>0</v>
      </c>
      <c r="P106" s="424">
        <f t="array" ref="P106">IFERROR(ROUND(INDEX(FCSTSDV!$D$2:$L$2001,MATCH('ống nhựa túi bóng (2)'!$C106,FCSTSDV!$C$2:$C$2001,0),MATCH('ống nhựa túi bóng (2)'!P$3,FCSTSDV!$D$1:$L$1,0)),1)/'ống nhựa túi bóng (2)'!$D106,0)</f>
        <v>18900</v>
      </c>
      <c r="Q106" s="407">
        <f t="shared" ref="Q106:Q115" si="11">+SUM(H106:P106)</f>
        <v>18900</v>
      </c>
    </row>
    <row r="107" spans="1:17" ht="20.100000000000001" customHeight="1">
      <c r="A107" s="818"/>
      <c r="B107" s="1072"/>
      <c r="C107" s="46" t="s">
        <v>733</v>
      </c>
      <c r="D107" s="413">
        <v>1</v>
      </c>
      <c r="E107" s="784"/>
      <c r="F107" s="784"/>
      <c r="G107" s="784"/>
      <c r="H107" s="407">
        <f t="array" ref="H107">IFERROR(ROUND(INDEX(FCSTSDV!$D$2:$L$2001,MATCH('ống nhựa túi bóng (2)'!$C107,FCSTSDV!$C$2:$C$2001,0),MATCH('ống nhựa túi bóng (2)'!H$3,FCSTSDV!$D$1:$L$1,0)),1)/'ống nhựa túi bóng (2)'!$D107,0)</f>
        <v>0</v>
      </c>
      <c r="I107" s="407">
        <f t="array" ref="I107">IFERROR(ROUND(INDEX(FCSTSDV!$D$2:$L$2001,MATCH('ống nhựa túi bóng (2)'!$C107,FCSTSDV!$C$2:$C$2001,0),MATCH('ống nhựa túi bóng (2)'!I$3,FCSTSDV!$D$1:$L$1,0)),1)/'ống nhựa túi bóng (2)'!$D107,0)</f>
        <v>0</v>
      </c>
      <c r="J107" s="407">
        <f t="array" ref="J107">IFERROR(ROUND(INDEX(FCSTSDV!$D$2:$L$2001,MATCH('ống nhựa túi bóng (2)'!$C107,FCSTSDV!$C$2:$C$2001,0),MATCH('ống nhựa túi bóng (2)'!J$3,FCSTSDV!$D$1:$L$1,0)),1)/'ống nhựa túi bóng (2)'!$D107,0)</f>
        <v>0</v>
      </c>
      <c r="K107" s="407">
        <f t="array" ref="K107">IFERROR(ROUND(INDEX(FCSTSDV!$D$2:$L$2001,MATCH('ống nhựa túi bóng (2)'!$C107,FCSTSDV!$C$2:$C$2001,0),MATCH('ống nhựa túi bóng (2)'!K$3,FCSTSDV!$D$1:$L$1,0)),1)/'ống nhựa túi bóng (2)'!$D107,0)</f>
        <v>0</v>
      </c>
      <c r="L107" s="407">
        <f t="array" ref="L107">IFERROR(ROUND(INDEX(FCSTSDV!$D$2:$L$2001,MATCH('ống nhựa túi bóng (2)'!$C107,FCSTSDV!$C$2:$C$2001,0),MATCH('ống nhựa túi bóng (2)'!L$3,FCSTSDV!$D$1:$L$1,0)),1)/'ống nhựa túi bóng (2)'!$D107,0)</f>
        <v>0</v>
      </c>
      <c r="M107" s="407">
        <f t="array" ref="M107">IFERROR(ROUND(INDEX(FCSTSDV!$D$2:$L$2001,MATCH('ống nhựa túi bóng (2)'!$C107,FCSTSDV!$C$2:$C$2001,0),MATCH('ống nhựa túi bóng (2)'!M$3,FCSTSDV!$D$1:$L$1,0)),1)/'ống nhựa túi bóng (2)'!$D107,0)</f>
        <v>7800</v>
      </c>
      <c r="N107" s="407">
        <f t="array" ref="N107">IFERROR(ROUND(INDEX(FCSTSDV!$D$2:$L$2001,MATCH('ống nhựa túi bóng (2)'!$C107,FCSTSDV!$C$2:$C$2001,0),MATCH('ống nhựa túi bóng (2)'!N$3,FCSTSDV!$D$1:$L$1,0)),1)/'ống nhựa túi bóng (2)'!$D107,0)</f>
        <v>7800</v>
      </c>
      <c r="O107" s="407">
        <f t="array" ref="O107">IFERROR(ROUND(INDEX(FCSTSDV!$D$2:$L$2001,MATCH('ống nhựa túi bóng (2)'!$C107,FCSTSDV!$C$2:$C$2001,0),MATCH('ống nhựa túi bóng (2)'!O$3,FCSTSDV!$D$1:$L$1,0)),1)/'ống nhựa túi bóng (2)'!$D107,0)</f>
        <v>36000</v>
      </c>
      <c r="P107" s="407">
        <f t="array" ref="P107">IFERROR(ROUND(INDEX(FCSTSDV!$D$2:$L$2001,MATCH('ống nhựa túi bóng (2)'!$C107,FCSTSDV!$C$2:$C$2001,0),MATCH('ống nhựa túi bóng (2)'!P$3,FCSTSDV!$D$1:$L$1,0)),1)/'ống nhựa túi bóng (2)'!$D107,0)</f>
        <v>18000</v>
      </c>
      <c r="Q107" s="407">
        <f t="shared" si="11"/>
        <v>69600</v>
      </c>
    </row>
    <row r="108" spans="1:17" ht="20.100000000000001" customHeight="1">
      <c r="A108" s="818"/>
      <c r="B108" s="1072"/>
      <c r="C108" s="46" t="s">
        <v>128</v>
      </c>
      <c r="D108" s="413">
        <v>1</v>
      </c>
      <c r="E108" s="784"/>
      <c r="F108" s="784"/>
      <c r="G108" s="784"/>
      <c r="H108" s="407">
        <f t="array" ref="H108">IFERROR(ROUND(INDEX(FCSTSDV!$D$2:$L$2001,MATCH('ống nhựa túi bóng (2)'!$C108,FCSTSDV!$C$2:$C$2001,0),MATCH('ống nhựa túi bóng (2)'!H$3,FCSTSDV!$D$1:$L$1,0)),1)/'ống nhựa túi bóng (2)'!$D108,0)</f>
        <v>0</v>
      </c>
      <c r="I108" s="407">
        <f t="array" ref="I108">IFERROR(ROUND(INDEX(FCSTSDV!$D$2:$L$2001,MATCH('ống nhựa túi bóng (2)'!$C108,FCSTSDV!$C$2:$C$2001,0),MATCH('ống nhựa túi bóng (2)'!I$3,FCSTSDV!$D$1:$L$1,0)),1)/'ống nhựa túi bóng (2)'!$D108,0)</f>
        <v>0</v>
      </c>
      <c r="J108" s="407">
        <f t="array" ref="J108">IFERROR(ROUND(INDEX(FCSTSDV!$D$2:$L$2001,MATCH('ống nhựa túi bóng (2)'!$C108,FCSTSDV!$C$2:$C$2001,0),MATCH('ống nhựa túi bóng (2)'!J$3,FCSTSDV!$D$1:$L$1,0)),1)/'ống nhựa túi bóng (2)'!$D108,0)</f>
        <v>0</v>
      </c>
      <c r="K108" s="407">
        <f t="array" ref="K108">IFERROR(ROUND(INDEX(FCSTSDV!$D$2:$L$2001,MATCH('ống nhựa túi bóng (2)'!$C108,FCSTSDV!$C$2:$C$2001,0),MATCH('ống nhựa túi bóng (2)'!K$3,FCSTSDV!$D$1:$L$1,0)),1)/'ống nhựa túi bóng (2)'!$D108,0)</f>
        <v>0</v>
      </c>
      <c r="L108" s="407">
        <f t="array" ref="L108">IFERROR(ROUND(INDEX(FCSTSDV!$D$2:$L$2001,MATCH('ống nhựa túi bóng (2)'!$C108,FCSTSDV!$C$2:$C$2001,0),MATCH('ống nhựa túi bóng (2)'!L$3,FCSTSDV!$D$1:$L$1,0)),1)/'ống nhựa túi bóng (2)'!$D108,0)</f>
        <v>0</v>
      </c>
      <c r="M108" s="407">
        <f t="array" ref="M108">IFERROR(ROUND(INDEX(FCSTSDV!$D$2:$L$2001,MATCH('ống nhựa túi bóng (2)'!$C108,FCSTSDV!$C$2:$C$2001,0),MATCH('ống nhựa túi bóng (2)'!M$3,FCSTSDV!$D$1:$L$1,0)),1)/'ống nhựa túi bóng (2)'!$D108,0)</f>
        <v>0</v>
      </c>
      <c r="N108" s="407">
        <f t="array" ref="N108">IFERROR(ROUND(INDEX(FCSTSDV!$D$2:$L$2001,MATCH('ống nhựa túi bóng (2)'!$C108,FCSTSDV!$C$2:$C$2001,0),MATCH('ống nhựa túi bóng (2)'!N$3,FCSTSDV!$D$1:$L$1,0)),1)/'ống nhựa túi bóng (2)'!$D108,0)</f>
        <v>0</v>
      </c>
      <c r="O108" s="407">
        <f t="array" ref="O108">IFERROR(ROUND(INDEX(FCSTSDV!$D$2:$L$2001,MATCH('ống nhựa túi bóng (2)'!$C108,FCSTSDV!$C$2:$C$2001,0),MATCH('ống nhựa túi bóng (2)'!O$3,FCSTSDV!$D$1:$L$1,0)),1)/'ống nhựa túi bóng (2)'!$D108,0)</f>
        <v>0</v>
      </c>
      <c r="P108" s="407">
        <f t="array" ref="P108">IFERROR(ROUND(INDEX(FCSTSDV!$D$2:$L$2001,MATCH('ống nhựa túi bóng (2)'!$C108,FCSTSDV!$C$2:$C$2001,0),MATCH('ống nhựa túi bóng (2)'!P$3,FCSTSDV!$D$1:$L$1,0)),1)/'ống nhựa túi bóng (2)'!$D108,0)</f>
        <v>26250</v>
      </c>
      <c r="Q108" s="407">
        <f t="shared" si="11"/>
        <v>26250</v>
      </c>
    </row>
    <row r="109" spans="1:17" ht="20.100000000000001" customHeight="1">
      <c r="A109" s="818"/>
      <c r="B109" s="1072"/>
      <c r="C109" s="46" t="s">
        <v>761</v>
      </c>
      <c r="D109" s="413">
        <v>1</v>
      </c>
      <c r="E109" s="784"/>
      <c r="F109" s="784"/>
      <c r="G109" s="784"/>
      <c r="H109" s="407">
        <f t="array" ref="H109">IFERROR(ROUND(INDEX(FCSTSDV!$D$2:$L$2001,MATCH('ống nhựa túi bóng (2)'!$C109,FCSTSDV!$C$2:$C$2001,0),MATCH('ống nhựa túi bóng (2)'!H$3,FCSTSDV!$D$1:$L$1,0)),1)/'ống nhựa túi bóng (2)'!$D109,0)</f>
        <v>0</v>
      </c>
      <c r="I109" s="407">
        <f t="array" ref="I109">IFERROR(ROUND(INDEX(FCSTSDV!$D$2:$L$2001,MATCH('ống nhựa túi bóng (2)'!$C109,FCSTSDV!$C$2:$C$2001,0),MATCH('ống nhựa túi bóng (2)'!I$3,FCSTSDV!$D$1:$L$1,0)),1)/'ống nhựa túi bóng (2)'!$D109,0)</f>
        <v>0</v>
      </c>
      <c r="J109" s="407">
        <f t="array" ref="J109">IFERROR(ROUND(INDEX(FCSTSDV!$D$2:$L$2001,MATCH('ống nhựa túi bóng (2)'!$C109,FCSTSDV!$C$2:$C$2001,0),MATCH('ống nhựa túi bóng (2)'!J$3,FCSTSDV!$D$1:$L$1,0)),1)/'ống nhựa túi bóng (2)'!$D109,0)</f>
        <v>0</v>
      </c>
      <c r="K109" s="407">
        <f t="array" ref="K109">IFERROR(ROUND(INDEX(FCSTSDV!$D$2:$L$2001,MATCH('ống nhựa túi bóng (2)'!$C109,FCSTSDV!$C$2:$C$2001,0),MATCH('ống nhựa túi bóng (2)'!K$3,FCSTSDV!$D$1:$L$1,0)),1)/'ống nhựa túi bóng (2)'!$D109,0)</f>
        <v>0</v>
      </c>
      <c r="L109" s="407">
        <f t="array" ref="L109">IFERROR(ROUND(INDEX(FCSTSDV!$D$2:$L$2001,MATCH('ống nhựa túi bóng (2)'!$C109,FCSTSDV!$C$2:$C$2001,0),MATCH('ống nhựa túi bóng (2)'!L$3,FCSTSDV!$D$1:$L$1,0)),1)/'ống nhựa túi bóng (2)'!$D109,0)</f>
        <v>0</v>
      </c>
      <c r="M109" s="407">
        <f t="array" ref="M109">IFERROR(ROUND(INDEX(FCSTSDV!$D$2:$L$2001,MATCH('ống nhựa túi bóng (2)'!$C109,FCSTSDV!$C$2:$C$2001,0),MATCH('ống nhựa túi bóng (2)'!M$3,FCSTSDV!$D$1:$L$1,0)),1)/'ống nhựa túi bóng (2)'!$D109,0)</f>
        <v>0</v>
      </c>
      <c r="N109" s="407">
        <f t="array" ref="N109">IFERROR(ROUND(INDEX(FCSTSDV!$D$2:$L$2001,MATCH('ống nhựa túi bóng (2)'!$C109,FCSTSDV!$C$2:$C$2001,0),MATCH('ống nhựa túi bóng (2)'!N$3,FCSTSDV!$D$1:$L$1,0)),1)/'ống nhựa túi bóng (2)'!$D109,0)</f>
        <v>0</v>
      </c>
      <c r="O109" s="407">
        <f t="array" ref="O109">IFERROR(ROUND(INDEX(FCSTSDV!$D$2:$L$2001,MATCH('ống nhựa túi bóng (2)'!$C109,FCSTSDV!$C$2:$C$2001,0),MATCH('ống nhựa túi bóng (2)'!O$3,FCSTSDV!$D$1:$L$1,0)),1)/'ống nhựa túi bóng (2)'!$D109,0)</f>
        <v>9000</v>
      </c>
      <c r="P109" s="407">
        <f t="array" ref="P109">IFERROR(ROUND(INDEX(FCSTSDV!$D$2:$L$2001,MATCH('ống nhựa túi bóng (2)'!$C109,FCSTSDV!$C$2:$C$2001,0),MATCH('ống nhựa túi bóng (2)'!P$3,FCSTSDV!$D$1:$L$1,0)),1)/'ống nhựa túi bóng (2)'!$D109,0)</f>
        <v>45000</v>
      </c>
      <c r="Q109" s="407">
        <f t="shared" si="11"/>
        <v>54000</v>
      </c>
    </row>
    <row r="110" spans="1:17" ht="20.100000000000001" customHeight="1">
      <c r="A110" s="818"/>
      <c r="B110" s="1072"/>
      <c r="C110" s="46" t="s">
        <v>702</v>
      </c>
      <c r="D110" s="413">
        <v>1</v>
      </c>
      <c r="E110" s="784"/>
      <c r="F110" s="784"/>
      <c r="G110" s="784"/>
      <c r="H110" s="407">
        <f t="array" ref="H110">IFERROR(ROUND(INDEX(FCSTSDV!$D$2:$L$2001,MATCH('ống nhựa túi bóng (2)'!$C110,FCSTSDV!$C$2:$C$2001,0),MATCH('ống nhựa túi bóng (2)'!H$3,FCSTSDV!$D$1:$L$1,0)),1)/'ống nhựa túi bóng (2)'!$D110,0)</f>
        <v>24000</v>
      </c>
      <c r="I110" s="407">
        <f t="array" ref="I110">IFERROR(ROUND(INDEX(FCSTSDV!$D$2:$L$2001,MATCH('ống nhựa túi bóng (2)'!$C110,FCSTSDV!$C$2:$C$2001,0),MATCH('ống nhựa túi bóng (2)'!I$3,FCSTSDV!$D$1:$L$1,0)),1)/'ống nhựa túi bóng (2)'!$D110,0)</f>
        <v>33000</v>
      </c>
      <c r="J110" s="407">
        <f t="array" ref="J110">IFERROR(ROUND(INDEX(FCSTSDV!$D$2:$L$2001,MATCH('ống nhựa túi bóng (2)'!$C110,FCSTSDV!$C$2:$C$2001,0),MATCH('ống nhựa túi bóng (2)'!J$3,FCSTSDV!$D$1:$L$1,0)),1)/'ống nhựa túi bóng (2)'!$D110,0)</f>
        <v>33000</v>
      </c>
      <c r="K110" s="407">
        <f t="array" ref="K110">IFERROR(ROUND(INDEX(FCSTSDV!$D$2:$L$2001,MATCH('ống nhựa túi bóng (2)'!$C110,FCSTSDV!$C$2:$C$2001,0),MATCH('ống nhựa túi bóng (2)'!K$3,FCSTSDV!$D$1:$L$1,0)),1)/'ống nhựa túi bóng (2)'!$D110,0)</f>
        <v>33000</v>
      </c>
      <c r="L110" s="407">
        <f t="array" ref="L110">IFERROR(ROUND(INDEX(FCSTSDV!$D$2:$L$2001,MATCH('ống nhựa túi bóng (2)'!$C110,FCSTSDV!$C$2:$C$2001,0),MATCH('ống nhựa túi bóng (2)'!L$3,FCSTSDV!$D$1:$L$1,0)),1)/'ống nhựa túi bóng (2)'!$D110,0)</f>
        <v>33000</v>
      </c>
      <c r="M110" s="407">
        <f t="array" ref="M110">IFERROR(ROUND(INDEX(FCSTSDV!$D$2:$L$2001,MATCH('ống nhựa túi bóng (2)'!$C110,FCSTSDV!$C$2:$C$2001,0),MATCH('ống nhựa túi bóng (2)'!M$3,FCSTSDV!$D$1:$L$1,0)),1)/'ống nhựa túi bóng (2)'!$D110,0)</f>
        <v>33000</v>
      </c>
      <c r="N110" s="407">
        <f t="array" ref="N110">IFERROR(ROUND(INDEX(FCSTSDV!$D$2:$L$2001,MATCH('ống nhựa túi bóng (2)'!$C110,FCSTSDV!$C$2:$C$2001,0),MATCH('ống nhựa túi bóng (2)'!N$3,FCSTSDV!$D$1:$L$1,0)),1)/'ống nhựa túi bóng (2)'!$D110,0)</f>
        <v>198000</v>
      </c>
      <c r="O110" s="407">
        <f t="array" ref="O110">IFERROR(ROUND(INDEX(FCSTSDV!$D$2:$L$2001,MATCH('ống nhựa túi bóng (2)'!$C110,FCSTSDV!$C$2:$C$2001,0),MATCH('ống nhựa túi bóng (2)'!O$3,FCSTSDV!$D$1:$L$1,0)),1)/'ống nhựa túi bóng (2)'!$D110,0)</f>
        <v>294000</v>
      </c>
      <c r="P110" s="407">
        <f t="array" ref="P110">IFERROR(ROUND(INDEX(FCSTSDV!$D$2:$L$2001,MATCH('ống nhựa túi bóng (2)'!$C110,FCSTSDV!$C$2:$C$2001,0),MATCH('ống nhựa túi bóng (2)'!P$3,FCSTSDV!$D$1:$L$1,0)),1)/'ống nhựa túi bóng (2)'!$D110,0)</f>
        <v>294000</v>
      </c>
      <c r="Q110" s="407">
        <f t="shared" si="11"/>
        <v>975000</v>
      </c>
    </row>
    <row r="111" spans="1:17" ht="20.100000000000001" customHeight="1">
      <c r="A111" s="818"/>
      <c r="B111" s="1072"/>
      <c r="C111" s="46" t="s">
        <v>738</v>
      </c>
      <c r="D111" s="413">
        <v>1</v>
      </c>
      <c r="E111" s="784"/>
      <c r="F111" s="784"/>
      <c r="G111" s="784"/>
      <c r="H111" s="407">
        <f t="array" ref="H111">IFERROR(ROUND(INDEX(FCSTSDV!$D$2:$L$2001,MATCH('ống nhựa túi bóng (2)'!$C111,FCSTSDV!$C$2:$C$2001,0),MATCH('ống nhựa túi bóng (2)'!H$3,FCSTSDV!$D$1:$L$1,0)),1)/'ống nhựa túi bóng (2)'!$D111,0)</f>
        <v>0</v>
      </c>
      <c r="I111" s="407">
        <f t="array" ref="I111">IFERROR(ROUND(INDEX(FCSTSDV!$D$2:$L$2001,MATCH('ống nhựa túi bóng (2)'!$C111,FCSTSDV!$C$2:$C$2001,0),MATCH('ống nhựa túi bóng (2)'!I$3,FCSTSDV!$D$1:$L$1,0)),1)/'ống nhựa túi bóng (2)'!$D111,0)</f>
        <v>9000</v>
      </c>
      <c r="J111" s="407">
        <f t="array" ref="J111">IFERROR(ROUND(INDEX(FCSTSDV!$D$2:$L$2001,MATCH('ống nhựa túi bóng (2)'!$C111,FCSTSDV!$C$2:$C$2001,0),MATCH('ống nhựa túi bóng (2)'!J$3,FCSTSDV!$D$1:$L$1,0)),1)/'ống nhựa túi bóng (2)'!$D111,0)</f>
        <v>6800</v>
      </c>
      <c r="K111" s="407">
        <f t="array" ref="K111">IFERROR(ROUND(INDEX(FCSTSDV!$D$2:$L$2001,MATCH('ống nhựa túi bóng (2)'!$C111,FCSTSDV!$C$2:$C$2001,0),MATCH('ống nhựa túi bóng (2)'!K$3,FCSTSDV!$D$1:$L$1,0)),1)/'ống nhựa túi bóng (2)'!$D111,0)</f>
        <v>0</v>
      </c>
      <c r="L111" s="407">
        <f t="array" ref="L111">IFERROR(ROUND(INDEX(FCSTSDV!$D$2:$L$2001,MATCH('ống nhựa túi bóng (2)'!$C111,FCSTSDV!$C$2:$C$2001,0),MATCH('ống nhựa túi bóng (2)'!L$3,FCSTSDV!$D$1:$L$1,0)),1)/'ống nhựa túi bóng (2)'!$D111,0)</f>
        <v>0</v>
      </c>
      <c r="M111" s="407">
        <f t="array" ref="M111">IFERROR(ROUND(INDEX(FCSTSDV!$D$2:$L$2001,MATCH('ống nhựa túi bóng (2)'!$C111,FCSTSDV!$C$2:$C$2001,0),MATCH('ống nhựa túi bóng (2)'!M$3,FCSTSDV!$D$1:$L$1,0)),1)/'ống nhựa túi bóng (2)'!$D111,0)</f>
        <v>0</v>
      </c>
      <c r="N111" s="407">
        <f t="array" ref="N111">IFERROR(ROUND(INDEX(FCSTSDV!$D$2:$L$2001,MATCH('ống nhựa túi bóng (2)'!$C111,FCSTSDV!$C$2:$C$2001,0),MATCH('ống nhựa túi bóng (2)'!N$3,FCSTSDV!$D$1:$L$1,0)),1)/'ống nhựa túi bóng (2)'!$D111,0)</f>
        <v>15800</v>
      </c>
      <c r="O111" s="407">
        <f t="array" ref="O111">IFERROR(ROUND(INDEX(FCSTSDV!$D$2:$L$2001,MATCH('ống nhựa túi bóng (2)'!$C111,FCSTSDV!$C$2:$C$2001,0),MATCH('ống nhựa túi bóng (2)'!O$3,FCSTSDV!$D$1:$L$1,0)),1)/'ống nhựa túi bóng (2)'!$D111,0)</f>
        <v>0</v>
      </c>
      <c r="P111" s="407">
        <f t="array" ref="P111">IFERROR(ROUND(INDEX(FCSTSDV!$D$2:$L$2001,MATCH('ống nhựa túi bóng (2)'!$C111,FCSTSDV!$C$2:$C$2001,0),MATCH('ống nhựa túi bóng (2)'!P$3,FCSTSDV!$D$1:$L$1,0)),1)/'ống nhựa túi bóng (2)'!$D111,0)</f>
        <v>0</v>
      </c>
      <c r="Q111" s="407">
        <f t="shared" si="11"/>
        <v>31600</v>
      </c>
    </row>
    <row r="112" spans="1:17" ht="20.100000000000001" customHeight="1">
      <c r="A112" s="818"/>
      <c r="B112" s="1072"/>
      <c r="C112" s="46" t="s">
        <v>688</v>
      </c>
      <c r="D112" s="413">
        <v>1</v>
      </c>
      <c r="E112" s="784"/>
      <c r="F112" s="784"/>
      <c r="G112" s="784"/>
      <c r="H112" s="407">
        <f t="array" ref="H112">IFERROR(ROUND(INDEX(FCSTSDV!$D$2:$L$2001,MATCH('ống nhựa túi bóng (2)'!$C112,FCSTSDV!$C$2:$C$2001,0),MATCH('ống nhựa túi bóng (2)'!H$3,FCSTSDV!$D$1:$L$1,0)),1)/'ống nhựa túi bóng (2)'!$D112,0)</f>
        <v>27000</v>
      </c>
      <c r="I112" s="407">
        <f t="array" ref="I112">IFERROR(ROUND(INDEX(FCSTSDV!$D$2:$L$2001,MATCH('ống nhựa túi bóng (2)'!$C112,FCSTSDV!$C$2:$C$2001,0),MATCH('ống nhựa túi bóng (2)'!I$3,FCSTSDV!$D$1:$L$1,0)),1)/'ống nhựa túi bóng (2)'!$D112,0)</f>
        <v>33000</v>
      </c>
      <c r="J112" s="407">
        <f t="array" ref="J112">IFERROR(ROUND(INDEX(FCSTSDV!$D$2:$L$2001,MATCH('ống nhựa túi bóng (2)'!$C112,FCSTSDV!$C$2:$C$2001,0),MATCH('ống nhựa túi bóng (2)'!J$3,FCSTSDV!$D$1:$L$1,0)),1)/'ống nhựa túi bóng (2)'!$D112,0)</f>
        <v>33000</v>
      </c>
      <c r="K112" s="407">
        <f t="array" ref="K112">IFERROR(ROUND(INDEX(FCSTSDV!$D$2:$L$2001,MATCH('ống nhựa túi bóng (2)'!$C112,FCSTSDV!$C$2:$C$2001,0),MATCH('ống nhựa túi bóng (2)'!K$3,FCSTSDV!$D$1:$L$1,0)),1)/'ống nhựa túi bóng (2)'!$D112,0)</f>
        <v>33000</v>
      </c>
      <c r="L112" s="407">
        <f t="array" ref="L112">IFERROR(ROUND(INDEX(FCSTSDV!$D$2:$L$2001,MATCH('ống nhựa túi bóng (2)'!$C112,FCSTSDV!$C$2:$C$2001,0),MATCH('ống nhựa túi bóng (2)'!L$3,FCSTSDV!$D$1:$L$1,0)),1)/'ống nhựa túi bóng (2)'!$D112,0)</f>
        <v>33000</v>
      </c>
      <c r="M112" s="407">
        <f t="array" ref="M112">IFERROR(ROUND(INDEX(FCSTSDV!$D$2:$L$2001,MATCH('ống nhựa túi bóng (2)'!$C112,FCSTSDV!$C$2:$C$2001,0),MATCH('ống nhựa túi bóng (2)'!M$3,FCSTSDV!$D$1:$L$1,0)),1)/'ống nhựa túi bóng (2)'!$D112,0)</f>
        <v>33000</v>
      </c>
      <c r="N112" s="407">
        <f t="array" ref="N112">IFERROR(ROUND(INDEX(FCSTSDV!$D$2:$L$2001,MATCH('ống nhựa túi bóng (2)'!$C112,FCSTSDV!$C$2:$C$2001,0),MATCH('ống nhựa túi bóng (2)'!N$3,FCSTSDV!$D$1:$L$1,0)),1)/'ống nhựa túi bóng (2)'!$D112,0)</f>
        <v>213000</v>
      </c>
      <c r="O112" s="407">
        <f t="array" ref="O112">IFERROR(ROUND(INDEX(FCSTSDV!$D$2:$L$2001,MATCH('ống nhựa túi bóng (2)'!$C112,FCSTSDV!$C$2:$C$2001,0),MATCH('ống nhựa túi bóng (2)'!O$3,FCSTSDV!$D$1:$L$1,0)),1)/'ống nhựa túi bóng (2)'!$D112,0)</f>
        <v>210000</v>
      </c>
      <c r="P112" s="407">
        <f t="array" ref="P112">IFERROR(ROUND(INDEX(FCSTSDV!$D$2:$L$2001,MATCH('ống nhựa túi bóng (2)'!$C112,FCSTSDV!$C$2:$C$2001,0),MATCH('ống nhựa túi bóng (2)'!P$3,FCSTSDV!$D$1:$L$1,0)),1)/'ống nhựa túi bóng (2)'!$D112,0)</f>
        <v>120000</v>
      </c>
      <c r="Q112" s="407">
        <f t="shared" si="11"/>
        <v>735000</v>
      </c>
    </row>
    <row r="113" spans="1:17" ht="18.75" customHeight="1">
      <c r="A113" s="818"/>
      <c r="B113" s="1072"/>
      <c r="C113" s="46" t="s">
        <v>129</v>
      </c>
      <c r="D113" s="413">
        <v>1</v>
      </c>
      <c r="E113" s="784"/>
      <c r="F113" s="784"/>
      <c r="G113" s="784"/>
      <c r="H113" s="407">
        <f t="array" ref="H113">IFERROR(ROUND(INDEX(FCSTSDV!$D$2:$L$2001,MATCH('ống nhựa túi bóng (2)'!$C113,FCSTSDV!$C$2:$C$2001,0),MATCH('ống nhựa túi bóng (2)'!H$3,FCSTSDV!$D$1:$L$1,0)),1)/'ống nhựa túi bóng (2)'!$D113,0)</f>
        <v>0</v>
      </c>
      <c r="I113" s="407">
        <f t="array" ref="I113">IFERROR(ROUND(INDEX(FCSTSDV!$D$2:$L$2001,MATCH('ống nhựa túi bóng (2)'!$C113,FCSTSDV!$C$2:$C$2001,0),MATCH('ống nhựa túi bóng (2)'!I$3,FCSTSDV!$D$1:$L$1,0)),1)/'ống nhựa túi bóng (2)'!$D113,0)</f>
        <v>0</v>
      </c>
      <c r="J113" s="407">
        <f t="array" ref="J113">IFERROR(ROUND(INDEX(FCSTSDV!$D$2:$L$2001,MATCH('ống nhựa túi bóng (2)'!$C113,FCSTSDV!$C$2:$C$2001,0),MATCH('ống nhựa túi bóng (2)'!J$3,FCSTSDV!$D$1:$L$1,0)),1)/'ống nhựa túi bóng (2)'!$D113,0)</f>
        <v>10500</v>
      </c>
      <c r="K113" s="407">
        <f t="array" ref="K113">IFERROR(ROUND(INDEX(FCSTSDV!$D$2:$L$2001,MATCH('ống nhựa túi bóng (2)'!$C113,FCSTSDV!$C$2:$C$2001,0),MATCH('ống nhựa túi bóng (2)'!K$3,FCSTSDV!$D$1:$L$1,0)),1)/'ống nhựa túi bóng (2)'!$D113,0)</f>
        <v>10500</v>
      </c>
      <c r="L113" s="407">
        <f t="array" ref="L113">IFERROR(ROUND(INDEX(FCSTSDV!$D$2:$L$2001,MATCH('ống nhựa túi bóng (2)'!$C113,FCSTSDV!$C$2:$C$2001,0),MATCH('ống nhựa túi bóng (2)'!L$3,FCSTSDV!$D$1:$L$1,0)),1)/'ống nhựa túi bóng (2)'!$D113,0)</f>
        <v>10500</v>
      </c>
      <c r="M113" s="407">
        <f t="array" ref="M113">IFERROR(ROUND(INDEX(FCSTSDV!$D$2:$L$2001,MATCH('ống nhựa túi bóng (2)'!$C113,FCSTSDV!$C$2:$C$2001,0),MATCH('ống nhựa túi bóng (2)'!M$3,FCSTSDV!$D$1:$L$1,0)),1)/'ống nhựa túi bóng (2)'!$D113,0)</f>
        <v>10500</v>
      </c>
      <c r="N113" s="407">
        <f t="array" ref="N113">IFERROR(ROUND(INDEX(FCSTSDV!$D$2:$L$2001,MATCH('ống nhựa túi bóng (2)'!$C113,FCSTSDV!$C$2:$C$2001,0),MATCH('ống nhựa túi bóng (2)'!N$3,FCSTSDV!$D$1:$L$1,0)),1)/'ống nhựa túi bóng (2)'!$D113,0)</f>
        <v>42000</v>
      </c>
      <c r="O113" s="407">
        <f t="array" ref="O113">IFERROR(ROUND(INDEX(FCSTSDV!$D$2:$L$2001,MATCH('ống nhựa túi bóng (2)'!$C113,FCSTSDV!$C$2:$C$2001,0),MATCH('ống nhựa túi bóng (2)'!O$3,FCSTSDV!$D$1:$L$1,0)),1)/'ống nhựa túi bóng (2)'!$D113,0)</f>
        <v>59500</v>
      </c>
      <c r="P113" s="407">
        <f t="array" ref="P113">IFERROR(ROUND(INDEX(FCSTSDV!$D$2:$L$2001,MATCH('ống nhựa túi bóng (2)'!$C113,FCSTSDV!$C$2:$C$2001,0),MATCH('ống nhựa túi bóng (2)'!P$3,FCSTSDV!$D$1:$L$1,0)),1)/'ống nhựa túi bóng (2)'!$D113,0)</f>
        <v>80500</v>
      </c>
      <c r="Q113" s="407">
        <f t="shared" si="11"/>
        <v>224000</v>
      </c>
    </row>
    <row r="114" spans="1:17" ht="20.100000000000001" customHeight="1">
      <c r="A114" s="818"/>
      <c r="B114" s="1072"/>
      <c r="C114" s="46" t="s">
        <v>130</v>
      </c>
      <c r="D114" s="413">
        <v>1</v>
      </c>
      <c r="E114" s="784"/>
      <c r="F114" s="784"/>
      <c r="G114" s="784"/>
      <c r="H114" s="407">
        <f t="array" ref="H114">IFERROR(ROUND(INDEX(FCSTSDV!$D$2:$L$2001,MATCH('ống nhựa túi bóng (2)'!$C114,FCSTSDV!$C$2:$C$2001,0),MATCH('ống nhựa túi bóng (2)'!H$3,FCSTSDV!$D$1:$L$1,0)),1)/'ống nhựa túi bóng (2)'!$D114,0)</f>
        <v>10000</v>
      </c>
      <c r="I114" s="407">
        <f t="array" ref="I114">IFERROR(ROUND(INDEX(FCSTSDV!$D$2:$L$2001,MATCH('ống nhựa túi bóng (2)'!$C114,FCSTSDV!$C$2:$C$2001,0),MATCH('ống nhựa túi bóng (2)'!I$3,FCSTSDV!$D$1:$L$1,0)),1)/'ống nhựa túi bóng (2)'!$D114,0)</f>
        <v>10000</v>
      </c>
      <c r="J114" s="407">
        <f t="array" ref="J114">IFERROR(ROUND(INDEX(FCSTSDV!$D$2:$L$2001,MATCH('ống nhựa túi bóng (2)'!$C114,FCSTSDV!$C$2:$C$2001,0),MATCH('ống nhựa túi bóng (2)'!J$3,FCSTSDV!$D$1:$L$1,0)),1)/'ống nhựa túi bóng (2)'!$D114,0)</f>
        <v>10000</v>
      </c>
      <c r="K114" s="407">
        <f t="array" ref="K114">IFERROR(ROUND(INDEX(FCSTSDV!$D$2:$L$2001,MATCH('ống nhựa túi bóng (2)'!$C114,FCSTSDV!$C$2:$C$2001,0),MATCH('ống nhựa túi bóng (2)'!K$3,FCSTSDV!$D$1:$L$1,0)),1)/'ống nhựa túi bóng (2)'!$D114,0)</f>
        <v>10000</v>
      </c>
      <c r="L114" s="407">
        <f t="array" ref="L114">IFERROR(ROUND(INDEX(FCSTSDV!$D$2:$L$2001,MATCH('ống nhựa túi bóng (2)'!$C114,FCSTSDV!$C$2:$C$2001,0),MATCH('ống nhựa túi bóng (2)'!L$3,FCSTSDV!$D$1:$L$1,0)),1)/'ống nhựa túi bóng (2)'!$D114,0)</f>
        <v>10000</v>
      </c>
      <c r="M114" s="407">
        <f t="array" ref="M114">IFERROR(ROUND(INDEX(FCSTSDV!$D$2:$L$2001,MATCH('ống nhựa túi bóng (2)'!$C114,FCSTSDV!$C$2:$C$2001,0),MATCH('ống nhựa túi bóng (2)'!M$3,FCSTSDV!$D$1:$L$1,0)),1)/'ống nhựa túi bóng (2)'!$D114,0)</f>
        <v>10000</v>
      </c>
      <c r="N114" s="407">
        <f t="array" ref="N114">IFERROR(ROUND(INDEX(FCSTSDV!$D$2:$L$2001,MATCH('ống nhựa túi bóng (2)'!$C114,FCSTSDV!$C$2:$C$2001,0),MATCH('ống nhựa túi bóng (2)'!N$3,FCSTSDV!$D$1:$L$1,0)),1)/'ống nhựa túi bóng (2)'!$D114,0)</f>
        <v>69000</v>
      </c>
      <c r="O114" s="407">
        <f t="array" ref="O114">IFERROR(ROUND(INDEX(FCSTSDV!$D$2:$L$2001,MATCH('ống nhựa túi bóng (2)'!$C114,FCSTSDV!$C$2:$C$2001,0),MATCH('ống nhựa túi bóng (2)'!O$3,FCSTSDV!$D$1:$L$1,0)),1)/'ống nhựa túi bóng (2)'!$D114,0)</f>
        <v>49000</v>
      </c>
      <c r="P114" s="407">
        <f t="array" ref="P114">IFERROR(ROUND(INDEX(FCSTSDV!$D$2:$L$2001,MATCH('ống nhựa túi bóng (2)'!$C114,FCSTSDV!$C$2:$C$2001,0),MATCH('ống nhựa túi bóng (2)'!P$3,FCSTSDV!$D$1:$L$1,0)),1)/'ống nhựa túi bóng (2)'!$D114,0)</f>
        <v>20000</v>
      </c>
      <c r="Q114" s="407">
        <f t="shared" si="11"/>
        <v>198000</v>
      </c>
    </row>
    <row r="115" spans="1:17" ht="20.100000000000001" customHeight="1">
      <c r="A115" s="818"/>
      <c r="B115" s="1072"/>
      <c r="C115" s="46" t="s">
        <v>133</v>
      </c>
      <c r="D115" s="413">
        <v>1</v>
      </c>
      <c r="E115" s="784"/>
      <c r="F115" s="784"/>
      <c r="G115" s="784"/>
      <c r="H115" s="407">
        <f t="array" ref="H115">IFERROR(ROUND(INDEX(FCSTSDV!$D$2:$L$2001,MATCH('ống nhựa túi bóng (2)'!$C115,FCSTSDV!$C$2:$C$2001,0),MATCH('ống nhựa túi bóng (2)'!H$3,FCSTSDV!$D$1:$L$1,0)),1)/'ống nhựa túi bóng (2)'!$D115,0)</f>
        <v>20000</v>
      </c>
      <c r="I115" s="407">
        <f t="array" ref="I115">IFERROR(ROUND(INDEX(FCSTSDV!$D$2:$L$2001,MATCH('ống nhựa túi bóng (2)'!$C115,FCSTSDV!$C$2:$C$2001,0),MATCH('ống nhựa túi bóng (2)'!I$3,FCSTSDV!$D$1:$L$1,0)),1)/'ống nhựa túi bóng (2)'!$D115,0)</f>
        <v>20000</v>
      </c>
      <c r="J115" s="407">
        <f t="array" ref="J115">IFERROR(ROUND(INDEX(FCSTSDV!$D$2:$L$2001,MATCH('ống nhựa túi bóng (2)'!$C115,FCSTSDV!$C$2:$C$2001,0),MATCH('ống nhựa túi bóng (2)'!J$3,FCSTSDV!$D$1:$L$1,0)),1)/'ống nhựa túi bóng (2)'!$D115,0)</f>
        <v>20000</v>
      </c>
      <c r="K115" s="407">
        <f t="array" ref="K115">IFERROR(ROUND(INDEX(FCSTSDV!$D$2:$L$2001,MATCH('ống nhựa túi bóng (2)'!$C115,FCSTSDV!$C$2:$C$2001,0),MATCH('ống nhựa túi bóng (2)'!K$3,FCSTSDV!$D$1:$L$1,0)),1)/'ống nhựa túi bóng (2)'!$D115,0)</f>
        <v>20000</v>
      </c>
      <c r="L115" s="407">
        <f t="array" ref="L115">IFERROR(ROUND(INDEX(FCSTSDV!$D$2:$L$2001,MATCH('ống nhựa túi bóng (2)'!$C115,FCSTSDV!$C$2:$C$2001,0),MATCH('ống nhựa túi bóng (2)'!L$3,FCSTSDV!$D$1:$L$1,0)),1)/'ống nhựa túi bóng (2)'!$D115,0)</f>
        <v>20000</v>
      </c>
      <c r="M115" s="407">
        <f t="array" ref="M115">IFERROR(ROUND(INDEX(FCSTSDV!$D$2:$L$2001,MATCH('ống nhựa túi bóng (2)'!$C115,FCSTSDV!$C$2:$C$2001,0),MATCH('ống nhựa túi bóng (2)'!M$3,FCSTSDV!$D$1:$L$1,0)),1)/'ống nhựa túi bóng (2)'!$D115,0)</f>
        <v>10000</v>
      </c>
      <c r="N115" s="407">
        <f t="array" ref="N115">IFERROR(ROUND(INDEX(FCSTSDV!$D$2:$L$2001,MATCH('ống nhựa túi bóng (2)'!$C115,FCSTSDV!$C$2:$C$2001,0),MATCH('ống nhựa túi bóng (2)'!N$3,FCSTSDV!$D$1:$L$1,0)),1)/'ống nhựa túi bóng (2)'!$D115,0)</f>
        <v>125000</v>
      </c>
      <c r="O115" s="407">
        <f t="array" ref="O115">IFERROR(ROUND(INDEX(FCSTSDV!$D$2:$L$2001,MATCH('ống nhựa túi bóng (2)'!$C115,FCSTSDV!$C$2:$C$2001,0),MATCH('ống nhựa túi bóng (2)'!O$3,FCSTSDV!$D$1:$L$1,0)),1)/'ống nhựa túi bóng (2)'!$D115,0)</f>
        <v>130000</v>
      </c>
      <c r="P115" s="407">
        <f t="array" ref="P115">IFERROR(ROUND(INDEX(FCSTSDV!$D$2:$L$2001,MATCH('ống nhựa túi bóng (2)'!$C115,FCSTSDV!$C$2:$C$2001,0),MATCH('ống nhựa túi bóng (2)'!P$3,FCSTSDV!$D$1:$L$1,0)),1)/'ống nhựa túi bóng (2)'!$D115,0)</f>
        <v>130000</v>
      </c>
      <c r="Q115" s="407">
        <f t="shared" si="11"/>
        <v>495000</v>
      </c>
    </row>
    <row r="116" spans="1:17" ht="20.100000000000001" customHeight="1">
      <c r="A116" s="819"/>
      <c r="B116" s="1073"/>
      <c r="C116" s="1096"/>
      <c r="D116" s="1097"/>
      <c r="E116" s="787"/>
      <c r="F116" s="787"/>
      <c r="G116" s="787"/>
      <c r="H116" s="1102" t="s">
        <v>614</v>
      </c>
      <c r="I116" s="1103"/>
      <c r="J116" s="1103"/>
      <c r="K116" s="1103"/>
      <c r="L116" s="1103"/>
      <c r="M116" s="1103"/>
      <c r="N116" s="1103"/>
      <c r="O116" s="1103"/>
      <c r="P116" s="1104"/>
      <c r="Q116" s="419">
        <f>+SUM(Q106:Q115)</f>
        <v>2827350</v>
      </c>
    </row>
    <row r="117" spans="1:17" ht="20.100000000000001" customHeight="1">
      <c r="A117" s="813"/>
      <c r="B117" s="808"/>
      <c r="C117" s="425" t="s">
        <v>769</v>
      </c>
      <c r="D117" s="420">
        <v>1</v>
      </c>
      <c r="E117" s="785"/>
      <c r="F117" s="785"/>
      <c r="G117" s="785"/>
      <c r="H117" s="407">
        <f t="array" ref="H117">IFERROR(ROUND(INDEX(FCSTSDV!$D$2:$L$2001,MATCH('ống nhựa túi bóng (2)'!$C117,FCSTSDV!$C$2:$C$2001,0),MATCH('ống nhựa túi bóng (2)'!H$3,FCSTSDV!$D$1:$L$1,0)),1)/'ống nhựa túi bóng (2)'!$D117,0)</f>
        <v>0</v>
      </c>
      <c r="I117" s="407">
        <f t="array" ref="I117">IFERROR(ROUND(INDEX(FCSTSDV!$D$2:$L$2001,MATCH('ống nhựa túi bóng (2)'!$C117,FCSTSDV!$C$2:$C$2001,0),MATCH('ống nhựa túi bóng (2)'!I$3,FCSTSDV!$D$1:$L$1,0)),1)/'ống nhựa túi bóng (2)'!$D117,0)</f>
        <v>0</v>
      </c>
      <c r="J117" s="407">
        <f t="array" ref="J117">IFERROR(ROUND(INDEX(FCSTSDV!$D$2:$L$2001,MATCH('ống nhựa túi bóng (2)'!$C117,FCSTSDV!$C$2:$C$2001,0),MATCH('ống nhựa túi bóng (2)'!J$3,FCSTSDV!$D$1:$L$1,0)),1)/'ống nhựa túi bóng (2)'!$D117,0)</f>
        <v>0</v>
      </c>
      <c r="K117" s="407">
        <f t="array" ref="K117">IFERROR(ROUND(INDEX(FCSTSDV!$D$2:$L$2001,MATCH('ống nhựa túi bóng (2)'!$C117,FCSTSDV!$C$2:$C$2001,0),MATCH('ống nhựa túi bóng (2)'!K$3,FCSTSDV!$D$1:$L$1,0)),1)/'ống nhựa túi bóng (2)'!$D117,0)</f>
        <v>0</v>
      </c>
      <c r="L117" s="407">
        <f t="array" ref="L117">IFERROR(ROUND(INDEX(FCSTSDV!$D$2:$L$2001,MATCH('ống nhựa túi bóng (2)'!$C117,FCSTSDV!$C$2:$C$2001,0),MATCH('ống nhựa túi bóng (2)'!L$3,FCSTSDV!$D$1:$L$1,0)),1)/'ống nhựa túi bóng (2)'!$D117,0)</f>
        <v>0</v>
      </c>
      <c r="M117" s="407">
        <f t="array" ref="M117">IFERROR(ROUND(INDEX(FCSTSDV!$D$2:$L$2001,MATCH('ống nhựa túi bóng (2)'!$C117,FCSTSDV!$C$2:$C$2001,0),MATCH('ống nhựa túi bóng (2)'!M$3,FCSTSDV!$D$1:$L$1,0)),1)/'ống nhựa túi bóng (2)'!$D117,0)</f>
        <v>0</v>
      </c>
      <c r="N117" s="407">
        <f t="array" ref="N117">IFERROR(ROUND(INDEX(FCSTSDV!$D$2:$L$2001,MATCH('ống nhựa túi bóng (2)'!$C117,FCSTSDV!$C$2:$C$2001,0),MATCH('ống nhựa túi bóng (2)'!N$3,FCSTSDV!$D$1:$L$1,0)),1)/'ống nhựa túi bóng (2)'!$D117,0)</f>
        <v>0</v>
      </c>
      <c r="O117" s="407">
        <f t="array" ref="O117">IFERROR(ROUND(INDEX(FCSTSDV!$D$2:$L$2001,MATCH('ống nhựa túi bóng (2)'!$C117,FCSTSDV!$C$2:$C$2001,0),MATCH('ống nhựa túi bóng (2)'!O$3,FCSTSDV!$D$1:$L$1,0)),1)/'ống nhựa túi bóng (2)'!$D117,0)</f>
        <v>36000</v>
      </c>
      <c r="P117" s="407">
        <f t="array" ref="P117">IFERROR(ROUND(INDEX(FCSTSDV!$D$2:$L$2001,MATCH('ống nhựa túi bóng (2)'!$C117,FCSTSDV!$C$2:$C$2001,0),MATCH('ống nhựa túi bóng (2)'!P$3,FCSTSDV!$D$1:$L$1,0)),1)/'ống nhựa túi bóng (2)'!$D117,0)</f>
        <v>18000</v>
      </c>
      <c r="Q117" s="407">
        <f t="shared" ref="Q117:Q126" si="12">+SUM(H117:P117)</f>
        <v>54000</v>
      </c>
    </row>
    <row r="118" spans="1:17" ht="20.100000000000001" customHeight="1">
      <c r="A118" s="813"/>
      <c r="B118" s="808"/>
      <c r="C118" s="425" t="s">
        <v>773</v>
      </c>
      <c r="D118" s="420">
        <v>1</v>
      </c>
      <c r="E118" s="785"/>
      <c r="F118" s="785"/>
      <c r="G118" s="785"/>
      <c r="H118" s="407">
        <f t="array" ref="H118">IFERROR(ROUND(INDEX(FCSTSDV!$D$2:$L$2001,MATCH('ống nhựa túi bóng (2)'!$C118,FCSTSDV!$C$2:$C$2001,0),MATCH('ống nhựa túi bóng (2)'!H$3,FCSTSDV!$D$1:$L$1,0)),1)/'ống nhựa túi bóng (2)'!$D118,0)</f>
        <v>0</v>
      </c>
      <c r="I118" s="407">
        <f t="array" ref="I118">IFERROR(ROUND(INDEX(FCSTSDV!$D$2:$L$2001,MATCH('ống nhựa túi bóng (2)'!$C118,FCSTSDV!$C$2:$C$2001,0),MATCH('ống nhựa túi bóng (2)'!I$3,FCSTSDV!$D$1:$L$1,0)),1)/'ống nhựa túi bóng (2)'!$D118,0)</f>
        <v>0</v>
      </c>
      <c r="J118" s="407">
        <f t="array" ref="J118">IFERROR(ROUND(INDEX(FCSTSDV!$D$2:$L$2001,MATCH('ống nhựa túi bóng (2)'!$C118,FCSTSDV!$C$2:$C$2001,0),MATCH('ống nhựa túi bóng (2)'!J$3,FCSTSDV!$D$1:$L$1,0)),1)/'ống nhựa túi bóng (2)'!$D118,0)</f>
        <v>0</v>
      </c>
      <c r="K118" s="407">
        <f t="array" ref="K118">IFERROR(ROUND(INDEX(FCSTSDV!$D$2:$L$2001,MATCH('ống nhựa túi bóng (2)'!$C118,FCSTSDV!$C$2:$C$2001,0),MATCH('ống nhựa túi bóng (2)'!K$3,FCSTSDV!$D$1:$L$1,0)),1)/'ống nhựa túi bóng (2)'!$D118,0)</f>
        <v>0</v>
      </c>
      <c r="L118" s="407">
        <f t="array" ref="L118">IFERROR(ROUND(INDEX(FCSTSDV!$D$2:$L$2001,MATCH('ống nhựa túi bóng (2)'!$C118,FCSTSDV!$C$2:$C$2001,0),MATCH('ống nhựa túi bóng (2)'!L$3,FCSTSDV!$D$1:$L$1,0)),1)/'ống nhựa túi bóng (2)'!$D118,0)</f>
        <v>0</v>
      </c>
      <c r="M118" s="407">
        <f t="array" ref="M118">IFERROR(ROUND(INDEX(FCSTSDV!$D$2:$L$2001,MATCH('ống nhựa túi bóng (2)'!$C118,FCSTSDV!$C$2:$C$2001,0),MATCH('ống nhựa túi bóng (2)'!M$3,FCSTSDV!$D$1:$L$1,0)),1)/'ống nhựa túi bóng (2)'!$D118,0)</f>
        <v>0</v>
      </c>
      <c r="N118" s="407">
        <f t="array" ref="N118">IFERROR(ROUND(INDEX(FCSTSDV!$D$2:$L$2001,MATCH('ống nhựa túi bóng (2)'!$C118,FCSTSDV!$C$2:$C$2001,0),MATCH('ống nhựa túi bóng (2)'!N$3,FCSTSDV!$D$1:$L$1,0)),1)/'ống nhựa túi bóng (2)'!$D118,0)</f>
        <v>0</v>
      </c>
      <c r="O118" s="407">
        <f t="array" ref="O118">IFERROR(ROUND(INDEX(FCSTSDV!$D$2:$L$2001,MATCH('ống nhựa túi bóng (2)'!$C118,FCSTSDV!$C$2:$C$2001,0),MATCH('ống nhựa túi bóng (2)'!O$3,FCSTSDV!$D$1:$L$1,0)),1)/'ống nhựa túi bóng (2)'!$D118,0)</f>
        <v>0</v>
      </c>
      <c r="P118" s="407">
        <f t="array" ref="P118">IFERROR(ROUND(INDEX(FCSTSDV!$D$2:$L$2001,MATCH('ống nhựa túi bóng (2)'!$C118,FCSTSDV!$C$2:$C$2001,0),MATCH('ống nhựa túi bóng (2)'!P$3,FCSTSDV!$D$1:$L$1,0)),1)/'ống nhựa túi bóng (2)'!$D118,0)</f>
        <v>27000</v>
      </c>
      <c r="Q118" s="407">
        <f t="shared" si="12"/>
        <v>27000</v>
      </c>
    </row>
    <row r="119" spans="1:17" ht="20.100000000000001" customHeight="1">
      <c r="A119" s="813"/>
      <c r="B119" s="808"/>
      <c r="C119" s="421" t="s">
        <v>726</v>
      </c>
      <c r="D119" s="420">
        <v>1</v>
      </c>
      <c r="E119" s="785"/>
      <c r="F119" s="785"/>
      <c r="G119" s="785"/>
      <c r="H119" s="407">
        <f t="array" ref="H119">IFERROR(ROUND(INDEX(FCSTSDV!$D$2:$L$2001,MATCH('ống nhựa túi bóng (2)'!$C119,FCSTSDV!$C$2:$C$2001,0),MATCH('ống nhựa túi bóng (2)'!H$3,FCSTSDV!$D$1:$L$1,0)),1)/'ống nhựa túi bóng (2)'!$D119,0)</f>
        <v>0</v>
      </c>
      <c r="I119" s="407">
        <f t="array" ref="I119">IFERROR(ROUND(INDEX(FCSTSDV!$D$2:$L$2001,MATCH('ống nhựa túi bóng (2)'!$C119,FCSTSDV!$C$2:$C$2001,0),MATCH('ống nhựa túi bóng (2)'!I$3,FCSTSDV!$D$1:$L$1,0)),1)/'ống nhựa túi bóng (2)'!$D119,0)</f>
        <v>0</v>
      </c>
      <c r="J119" s="407">
        <f t="array" ref="J119">IFERROR(ROUND(INDEX(FCSTSDV!$D$2:$L$2001,MATCH('ống nhựa túi bóng (2)'!$C119,FCSTSDV!$C$2:$C$2001,0),MATCH('ống nhựa túi bóng (2)'!J$3,FCSTSDV!$D$1:$L$1,0)),1)/'ống nhựa túi bóng (2)'!$D119,0)</f>
        <v>0</v>
      </c>
      <c r="K119" s="407">
        <f t="array" ref="K119">IFERROR(ROUND(INDEX(FCSTSDV!$D$2:$L$2001,MATCH('ống nhựa túi bóng (2)'!$C119,FCSTSDV!$C$2:$C$2001,0),MATCH('ống nhựa túi bóng (2)'!K$3,FCSTSDV!$D$1:$L$1,0)),1)/'ống nhựa túi bóng (2)'!$D119,0)</f>
        <v>0</v>
      </c>
      <c r="L119" s="407">
        <f t="array" ref="L119">IFERROR(ROUND(INDEX(FCSTSDV!$D$2:$L$2001,MATCH('ống nhựa túi bóng (2)'!$C119,FCSTSDV!$C$2:$C$2001,0),MATCH('ống nhựa túi bóng (2)'!L$3,FCSTSDV!$D$1:$L$1,0)),1)/'ống nhựa túi bóng (2)'!$D119,0)</f>
        <v>0</v>
      </c>
      <c r="M119" s="407">
        <f t="array" ref="M119">IFERROR(ROUND(INDEX(FCSTSDV!$D$2:$L$2001,MATCH('ống nhựa túi bóng (2)'!$C119,FCSTSDV!$C$2:$C$2001,0),MATCH('ống nhựa túi bóng (2)'!M$3,FCSTSDV!$D$1:$L$1,0)),1)/'ống nhựa túi bóng (2)'!$D119,0)</f>
        <v>9000</v>
      </c>
      <c r="N119" s="407">
        <f t="array" ref="N119">IFERROR(ROUND(INDEX(FCSTSDV!$D$2:$L$2001,MATCH('ống nhựa túi bóng (2)'!$C119,FCSTSDV!$C$2:$C$2001,0),MATCH('ống nhựa túi bóng (2)'!N$3,FCSTSDV!$D$1:$L$1,0)),1)/'ống nhựa túi bóng (2)'!$D119,0)</f>
        <v>9000</v>
      </c>
      <c r="O119" s="407">
        <f t="array" ref="O119">IFERROR(ROUND(INDEX(FCSTSDV!$D$2:$L$2001,MATCH('ống nhựa túi bóng (2)'!$C119,FCSTSDV!$C$2:$C$2001,0),MATCH('ống nhựa túi bóng (2)'!O$3,FCSTSDV!$D$1:$L$1,0)),1)/'ống nhựa túi bóng (2)'!$D119,0)</f>
        <v>0</v>
      </c>
      <c r="P119" s="407">
        <f t="array" ref="P119">IFERROR(ROUND(INDEX(FCSTSDV!$D$2:$L$2001,MATCH('ống nhựa túi bóng (2)'!$C119,FCSTSDV!$C$2:$C$2001,0),MATCH('ống nhựa túi bóng (2)'!P$3,FCSTSDV!$D$1:$L$1,0)),1)/'ống nhựa túi bóng (2)'!$D119,0)</f>
        <v>0</v>
      </c>
      <c r="Q119" s="407">
        <f t="shared" si="12"/>
        <v>18000</v>
      </c>
    </row>
    <row r="120" spans="1:17" ht="20.100000000000001" customHeight="1">
      <c r="A120" s="813"/>
      <c r="B120" s="808"/>
      <c r="C120" s="421" t="s">
        <v>773</v>
      </c>
      <c r="D120" s="420">
        <v>1</v>
      </c>
      <c r="E120" s="785"/>
      <c r="F120" s="785"/>
      <c r="G120" s="785"/>
      <c r="H120" s="407">
        <f t="array" ref="H120">IFERROR(ROUND(INDEX(FCSTSDV!$D$2:$L$2001,MATCH('ống nhựa túi bóng (2)'!$C120,FCSTSDV!$C$2:$C$2001,0),MATCH('ống nhựa túi bóng (2)'!H$3,FCSTSDV!$D$1:$L$1,0)),1)/'ống nhựa túi bóng (2)'!$D120,0)</f>
        <v>0</v>
      </c>
      <c r="I120" s="407">
        <f t="array" ref="I120">IFERROR(ROUND(INDEX(FCSTSDV!$D$2:$L$2001,MATCH('ống nhựa túi bóng (2)'!$C120,FCSTSDV!$C$2:$C$2001,0),MATCH('ống nhựa túi bóng (2)'!I$3,FCSTSDV!$D$1:$L$1,0)),1)/'ống nhựa túi bóng (2)'!$D120,0)</f>
        <v>0</v>
      </c>
      <c r="J120" s="407">
        <f t="array" ref="J120">IFERROR(ROUND(INDEX(FCSTSDV!$D$2:$L$2001,MATCH('ống nhựa túi bóng (2)'!$C120,FCSTSDV!$C$2:$C$2001,0),MATCH('ống nhựa túi bóng (2)'!J$3,FCSTSDV!$D$1:$L$1,0)),1)/'ống nhựa túi bóng (2)'!$D120,0)</f>
        <v>0</v>
      </c>
      <c r="K120" s="407">
        <f t="array" ref="K120">IFERROR(ROUND(INDEX(FCSTSDV!$D$2:$L$2001,MATCH('ống nhựa túi bóng (2)'!$C120,FCSTSDV!$C$2:$C$2001,0),MATCH('ống nhựa túi bóng (2)'!K$3,FCSTSDV!$D$1:$L$1,0)),1)/'ống nhựa túi bóng (2)'!$D120,0)</f>
        <v>0</v>
      </c>
      <c r="L120" s="407">
        <f t="array" ref="L120">IFERROR(ROUND(INDEX(FCSTSDV!$D$2:$L$2001,MATCH('ống nhựa túi bóng (2)'!$C120,FCSTSDV!$C$2:$C$2001,0),MATCH('ống nhựa túi bóng (2)'!L$3,FCSTSDV!$D$1:$L$1,0)),1)/'ống nhựa túi bóng (2)'!$D120,0)</f>
        <v>0</v>
      </c>
      <c r="M120" s="407">
        <f t="array" ref="M120">IFERROR(ROUND(INDEX(FCSTSDV!$D$2:$L$2001,MATCH('ống nhựa túi bóng (2)'!$C120,FCSTSDV!$C$2:$C$2001,0),MATCH('ống nhựa túi bóng (2)'!M$3,FCSTSDV!$D$1:$L$1,0)),1)/'ống nhựa túi bóng (2)'!$D120,0)</f>
        <v>0</v>
      </c>
      <c r="N120" s="407">
        <f t="array" ref="N120">IFERROR(ROUND(INDEX(FCSTSDV!$D$2:$L$2001,MATCH('ống nhựa túi bóng (2)'!$C120,FCSTSDV!$C$2:$C$2001,0),MATCH('ống nhựa túi bóng (2)'!N$3,FCSTSDV!$D$1:$L$1,0)),1)/'ống nhựa túi bóng (2)'!$D120,0)</f>
        <v>0</v>
      </c>
      <c r="O120" s="407">
        <f t="array" ref="O120">IFERROR(ROUND(INDEX(FCSTSDV!$D$2:$L$2001,MATCH('ống nhựa túi bóng (2)'!$C120,FCSTSDV!$C$2:$C$2001,0),MATCH('ống nhựa túi bóng (2)'!O$3,FCSTSDV!$D$1:$L$1,0)),1)/'ống nhựa túi bóng (2)'!$D120,0)</f>
        <v>0</v>
      </c>
      <c r="P120" s="407">
        <f t="array" ref="P120">IFERROR(ROUND(INDEX(FCSTSDV!$D$2:$L$2001,MATCH('ống nhựa túi bóng (2)'!$C120,FCSTSDV!$C$2:$C$2001,0),MATCH('ống nhựa túi bóng (2)'!P$3,FCSTSDV!$D$1:$L$1,0)),1)/'ống nhựa túi bóng (2)'!$D120,0)</f>
        <v>27000</v>
      </c>
      <c r="Q120" s="407">
        <f t="shared" si="12"/>
        <v>27000</v>
      </c>
    </row>
    <row r="121" spans="1:17" ht="20.100000000000001" customHeight="1">
      <c r="A121" s="813"/>
      <c r="B121" s="808"/>
      <c r="C121" s="46" t="s">
        <v>737</v>
      </c>
      <c r="D121" s="420">
        <v>1</v>
      </c>
      <c r="E121" s="785"/>
      <c r="F121" s="785"/>
      <c r="G121" s="785"/>
      <c r="H121" s="407">
        <f t="array" ref="H121">IFERROR(ROUND(INDEX(FCSTSDV!$D$2:$L$2001,MATCH('ống nhựa túi bóng (2)'!$C121,FCSTSDV!$C$2:$C$2001,0),MATCH('ống nhựa túi bóng (2)'!H$3,FCSTSDV!$D$1:$L$1,0)),1)/'ống nhựa túi bóng (2)'!$D121,0)</f>
        <v>0</v>
      </c>
      <c r="I121" s="407">
        <f t="array" ref="I121">IFERROR(ROUND(INDEX(FCSTSDV!$D$2:$L$2001,MATCH('ống nhựa túi bóng (2)'!$C121,FCSTSDV!$C$2:$C$2001,0),MATCH('ống nhựa túi bóng (2)'!I$3,FCSTSDV!$D$1:$L$1,0)),1)/'ống nhựa túi bóng (2)'!$D121,0)</f>
        <v>9000</v>
      </c>
      <c r="J121" s="407">
        <f t="array" ref="J121">IFERROR(ROUND(INDEX(FCSTSDV!$D$2:$L$2001,MATCH('ống nhựa túi bóng (2)'!$C121,FCSTSDV!$C$2:$C$2001,0),MATCH('ống nhựa túi bóng (2)'!J$3,FCSTSDV!$D$1:$L$1,0)),1)/'ống nhựa túi bóng (2)'!$D121,0)</f>
        <v>9000</v>
      </c>
      <c r="K121" s="407">
        <f t="array" ref="K121">IFERROR(ROUND(INDEX(FCSTSDV!$D$2:$L$2001,MATCH('ống nhựa túi bóng (2)'!$C121,FCSTSDV!$C$2:$C$2001,0),MATCH('ống nhựa túi bóng (2)'!K$3,FCSTSDV!$D$1:$L$1,0)),1)/'ống nhựa túi bóng (2)'!$D121,0)</f>
        <v>0</v>
      </c>
      <c r="L121" s="407">
        <f t="array" ref="L121">IFERROR(ROUND(INDEX(FCSTSDV!$D$2:$L$2001,MATCH('ống nhựa túi bóng (2)'!$C121,FCSTSDV!$C$2:$C$2001,0),MATCH('ống nhựa túi bóng (2)'!L$3,FCSTSDV!$D$1:$L$1,0)),1)/'ống nhựa túi bóng (2)'!$D121,0)</f>
        <v>0</v>
      </c>
      <c r="M121" s="407">
        <f t="array" ref="M121">IFERROR(ROUND(INDEX(FCSTSDV!$D$2:$L$2001,MATCH('ống nhựa túi bóng (2)'!$C121,FCSTSDV!$C$2:$C$2001,0),MATCH('ống nhựa túi bóng (2)'!M$3,FCSTSDV!$D$1:$L$1,0)),1)/'ống nhựa túi bóng (2)'!$D121,0)</f>
        <v>0</v>
      </c>
      <c r="N121" s="407">
        <f t="array" ref="N121">IFERROR(ROUND(INDEX(FCSTSDV!$D$2:$L$2001,MATCH('ống nhựa túi bóng (2)'!$C121,FCSTSDV!$C$2:$C$2001,0),MATCH('ống nhựa túi bóng (2)'!N$3,FCSTSDV!$D$1:$L$1,0)),1)/'ống nhựa túi bóng (2)'!$D121,0)</f>
        <v>18000</v>
      </c>
      <c r="O121" s="407">
        <f t="array" ref="O121">IFERROR(ROUND(INDEX(FCSTSDV!$D$2:$L$2001,MATCH('ống nhựa túi bóng (2)'!$C121,FCSTSDV!$C$2:$C$2001,0),MATCH('ống nhựa túi bóng (2)'!O$3,FCSTSDV!$D$1:$L$1,0)),1)/'ống nhựa túi bóng (2)'!$D121,0)</f>
        <v>0</v>
      </c>
      <c r="P121" s="407">
        <f t="array" ref="P121">IFERROR(ROUND(INDEX(FCSTSDV!$D$2:$L$2001,MATCH('ống nhựa túi bóng (2)'!$C121,FCSTSDV!$C$2:$C$2001,0),MATCH('ống nhựa túi bóng (2)'!P$3,FCSTSDV!$D$1:$L$1,0)),1)/'ống nhựa túi bóng (2)'!$D121,0)</f>
        <v>0</v>
      </c>
      <c r="Q121" s="407">
        <f t="shared" si="12"/>
        <v>36000</v>
      </c>
    </row>
    <row r="122" spans="1:17" ht="20.100000000000001" customHeight="1">
      <c r="A122" s="813"/>
      <c r="B122" s="808"/>
      <c r="C122" s="46" t="s">
        <v>763</v>
      </c>
      <c r="D122" s="420">
        <v>1</v>
      </c>
      <c r="E122" s="785"/>
      <c r="F122" s="785"/>
      <c r="G122" s="785"/>
      <c r="H122" s="407">
        <f t="array" ref="H122">IFERROR(ROUND(INDEX(FCSTSDV!$D$2:$L$2001,MATCH('ống nhựa túi bóng (2)'!$C122,FCSTSDV!$C$2:$C$2001,0),MATCH('ống nhựa túi bóng (2)'!H$3,FCSTSDV!$D$1:$L$1,0)),1)/'ống nhựa túi bóng (2)'!$D122,0)</f>
        <v>0</v>
      </c>
      <c r="I122" s="407">
        <f t="array" ref="I122">IFERROR(ROUND(INDEX(FCSTSDV!$D$2:$L$2001,MATCH('ống nhựa túi bóng (2)'!$C122,FCSTSDV!$C$2:$C$2001,0),MATCH('ống nhựa túi bóng (2)'!I$3,FCSTSDV!$D$1:$L$1,0)),1)/'ống nhựa túi bóng (2)'!$D122,0)</f>
        <v>0</v>
      </c>
      <c r="J122" s="407">
        <f t="array" ref="J122">IFERROR(ROUND(INDEX(FCSTSDV!$D$2:$L$2001,MATCH('ống nhựa túi bóng (2)'!$C122,FCSTSDV!$C$2:$C$2001,0),MATCH('ống nhựa túi bóng (2)'!J$3,FCSTSDV!$D$1:$L$1,0)),1)/'ống nhựa túi bóng (2)'!$D122,0)</f>
        <v>0</v>
      </c>
      <c r="K122" s="407">
        <f t="array" ref="K122">IFERROR(ROUND(INDEX(FCSTSDV!$D$2:$L$2001,MATCH('ống nhựa túi bóng (2)'!$C122,FCSTSDV!$C$2:$C$2001,0),MATCH('ống nhựa túi bóng (2)'!K$3,FCSTSDV!$D$1:$L$1,0)),1)/'ống nhựa túi bóng (2)'!$D122,0)</f>
        <v>0</v>
      </c>
      <c r="L122" s="407">
        <f t="array" ref="L122">IFERROR(ROUND(INDEX(FCSTSDV!$D$2:$L$2001,MATCH('ống nhựa túi bóng (2)'!$C122,FCSTSDV!$C$2:$C$2001,0),MATCH('ống nhựa túi bóng (2)'!L$3,FCSTSDV!$D$1:$L$1,0)),1)/'ống nhựa túi bóng (2)'!$D122,0)</f>
        <v>0</v>
      </c>
      <c r="M122" s="407">
        <f t="array" ref="M122">IFERROR(ROUND(INDEX(FCSTSDV!$D$2:$L$2001,MATCH('ống nhựa túi bóng (2)'!$C122,FCSTSDV!$C$2:$C$2001,0),MATCH('ống nhựa túi bóng (2)'!M$3,FCSTSDV!$D$1:$L$1,0)),1)/'ống nhựa túi bóng (2)'!$D122,0)</f>
        <v>0</v>
      </c>
      <c r="N122" s="407">
        <f t="array" ref="N122">IFERROR(ROUND(INDEX(FCSTSDV!$D$2:$L$2001,MATCH('ống nhựa túi bóng (2)'!$C122,FCSTSDV!$C$2:$C$2001,0),MATCH('ống nhựa túi bóng (2)'!N$3,FCSTSDV!$D$1:$L$1,0)),1)/'ống nhựa túi bóng (2)'!$D122,0)</f>
        <v>0</v>
      </c>
      <c r="O122" s="407">
        <f t="array" ref="O122">IFERROR(ROUND(INDEX(FCSTSDV!$D$2:$L$2001,MATCH('ống nhựa túi bóng (2)'!$C122,FCSTSDV!$C$2:$C$2001,0),MATCH('ống nhựa túi bóng (2)'!O$3,FCSTSDV!$D$1:$L$1,0)),1)/'ống nhựa túi bóng (2)'!$D122,0)</f>
        <v>18000</v>
      </c>
      <c r="P122" s="407">
        <f t="array" ref="P122">IFERROR(ROUND(INDEX(FCSTSDV!$D$2:$L$2001,MATCH('ống nhựa túi bóng (2)'!$C122,FCSTSDV!$C$2:$C$2001,0),MATCH('ống nhựa túi bóng (2)'!P$3,FCSTSDV!$D$1:$L$1,0)),1)/'ống nhựa túi bóng (2)'!$D122,0)</f>
        <v>45000</v>
      </c>
      <c r="Q122" s="407">
        <f t="shared" si="12"/>
        <v>63000</v>
      </c>
    </row>
    <row r="123" spans="1:17" ht="20.100000000000001" customHeight="1">
      <c r="A123" s="813"/>
      <c r="B123" s="808"/>
      <c r="C123" s="46" t="s">
        <v>139</v>
      </c>
      <c r="D123" s="420">
        <v>1</v>
      </c>
      <c r="E123" s="785"/>
      <c r="F123" s="785"/>
      <c r="G123" s="785"/>
      <c r="H123" s="407">
        <f t="array" ref="H123">IFERROR(ROUND(INDEX(FCSTSDV!$D$2:$L$2001,MATCH('ống nhựa túi bóng (2)'!$C123,FCSTSDV!$C$2:$C$2001,0),MATCH('ống nhựa túi bóng (2)'!H$3,FCSTSDV!$D$1:$L$1,0)),1)/'ống nhựa túi bóng (2)'!$D123,0)</f>
        <v>0</v>
      </c>
      <c r="I123" s="407">
        <f t="array" ref="I123">IFERROR(ROUND(INDEX(FCSTSDV!$D$2:$L$2001,MATCH('ống nhựa túi bóng (2)'!$C123,FCSTSDV!$C$2:$C$2001,0),MATCH('ống nhựa túi bóng (2)'!I$3,FCSTSDV!$D$1:$L$1,0)),1)/'ống nhựa túi bóng (2)'!$D123,0)</f>
        <v>0</v>
      </c>
      <c r="J123" s="407">
        <f t="array" ref="J123">IFERROR(ROUND(INDEX(FCSTSDV!$D$2:$L$2001,MATCH('ống nhựa túi bóng (2)'!$C123,FCSTSDV!$C$2:$C$2001,0),MATCH('ống nhựa túi bóng (2)'!J$3,FCSTSDV!$D$1:$L$1,0)),1)/'ống nhựa túi bóng (2)'!$D123,0)</f>
        <v>12000</v>
      </c>
      <c r="K123" s="407">
        <f t="array" ref="K123">IFERROR(ROUND(INDEX(FCSTSDV!$D$2:$L$2001,MATCH('ống nhựa túi bóng (2)'!$C123,FCSTSDV!$C$2:$C$2001,0),MATCH('ống nhựa túi bóng (2)'!K$3,FCSTSDV!$D$1:$L$1,0)),1)/'ống nhựa túi bóng (2)'!$D123,0)</f>
        <v>12000</v>
      </c>
      <c r="L123" s="407">
        <f t="array" ref="L123">IFERROR(ROUND(INDEX(FCSTSDV!$D$2:$L$2001,MATCH('ống nhựa túi bóng (2)'!$C123,FCSTSDV!$C$2:$C$2001,0),MATCH('ống nhựa túi bóng (2)'!L$3,FCSTSDV!$D$1:$L$1,0)),1)/'ống nhựa túi bóng (2)'!$D123,0)</f>
        <v>12000</v>
      </c>
      <c r="M123" s="407">
        <f t="array" ref="M123">IFERROR(ROUND(INDEX(FCSTSDV!$D$2:$L$2001,MATCH('ống nhựa túi bóng (2)'!$C123,FCSTSDV!$C$2:$C$2001,0),MATCH('ống nhựa túi bóng (2)'!M$3,FCSTSDV!$D$1:$L$1,0)),1)/'ống nhựa túi bóng (2)'!$D123,0)</f>
        <v>12000</v>
      </c>
      <c r="N123" s="407">
        <f t="array" ref="N123">IFERROR(ROUND(INDEX(FCSTSDV!$D$2:$L$2001,MATCH('ống nhựa túi bóng (2)'!$C123,FCSTSDV!$C$2:$C$2001,0),MATCH('ống nhựa túi bóng (2)'!N$3,FCSTSDV!$D$1:$L$1,0)),1)/'ống nhựa túi bóng (2)'!$D123,0)</f>
        <v>48000</v>
      </c>
      <c r="O123" s="407">
        <f t="array" ref="O123">IFERROR(ROUND(INDEX(FCSTSDV!$D$2:$L$2001,MATCH('ống nhựa túi bóng (2)'!$C123,FCSTSDV!$C$2:$C$2001,0),MATCH('ống nhựa túi bóng (2)'!O$3,FCSTSDV!$D$1:$L$1,0)),1)/'ống nhựa túi bóng (2)'!$D123,0)</f>
        <v>60000</v>
      </c>
      <c r="P123" s="407">
        <f t="array" ref="P123">IFERROR(ROUND(INDEX(FCSTSDV!$D$2:$L$2001,MATCH('ống nhựa túi bóng (2)'!$C123,FCSTSDV!$C$2:$C$2001,0),MATCH('ống nhựa túi bóng (2)'!P$3,FCSTSDV!$D$1:$L$1,0)),1)/'ống nhựa túi bóng (2)'!$D123,0)</f>
        <v>84000</v>
      </c>
      <c r="Q123" s="407">
        <f t="shared" si="12"/>
        <v>240000</v>
      </c>
    </row>
    <row r="124" spans="1:17" ht="20.100000000000001" customHeight="1">
      <c r="A124" s="813"/>
      <c r="B124" s="808"/>
      <c r="C124" s="46" t="s">
        <v>704</v>
      </c>
      <c r="D124" s="420">
        <v>1</v>
      </c>
      <c r="E124" s="785"/>
      <c r="F124" s="785"/>
      <c r="G124" s="785"/>
      <c r="H124" s="407">
        <f t="array" ref="H124">IFERROR(ROUND(INDEX(FCSTSDV!$D$2:$L$2001,MATCH('ống nhựa túi bóng (2)'!$C124,FCSTSDV!$C$2:$C$2001,0),MATCH('ống nhựa túi bóng (2)'!H$3,FCSTSDV!$D$1:$L$1,0)),1)/'ống nhựa túi bóng (2)'!$D124,0)</f>
        <v>12000</v>
      </c>
      <c r="I124" s="407">
        <f t="array" ref="I124">IFERROR(ROUND(INDEX(FCSTSDV!$D$2:$L$2001,MATCH('ống nhựa túi bóng (2)'!$C124,FCSTSDV!$C$2:$C$2001,0),MATCH('ống nhựa túi bóng (2)'!I$3,FCSTSDV!$D$1:$L$1,0)),1)/'ống nhựa túi bóng (2)'!$D124,0)</f>
        <v>9000</v>
      </c>
      <c r="J124" s="407">
        <f t="array" ref="J124">IFERROR(ROUND(INDEX(FCSTSDV!$D$2:$L$2001,MATCH('ống nhựa túi bóng (2)'!$C124,FCSTSDV!$C$2:$C$2001,0),MATCH('ống nhựa túi bóng (2)'!J$3,FCSTSDV!$D$1:$L$1,0)),1)/'ống nhựa túi bóng (2)'!$D124,0)</f>
        <v>12000</v>
      </c>
      <c r="K124" s="407">
        <f t="array" ref="K124">IFERROR(ROUND(INDEX(FCSTSDV!$D$2:$L$2001,MATCH('ống nhựa túi bóng (2)'!$C124,FCSTSDV!$C$2:$C$2001,0),MATCH('ống nhựa túi bóng (2)'!K$3,FCSTSDV!$D$1:$L$1,0)),1)/'ống nhựa túi bóng (2)'!$D124,0)</f>
        <v>9000</v>
      </c>
      <c r="L124" s="407">
        <f t="array" ref="L124">IFERROR(ROUND(INDEX(FCSTSDV!$D$2:$L$2001,MATCH('ống nhựa túi bóng (2)'!$C124,FCSTSDV!$C$2:$C$2001,0),MATCH('ống nhựa túi bóng (2)'!L$3,FCSTSDV!$D$1:$L$1,0)),1)/'ống nhựa túi bóng (2)'!$D124,0)</f>
        <v>12000</v>
      </c>
      <c r="M124" s="407">
        <f t="array" ref="M124">IFERROR(ROUND(INDEX(FCSTSDV!$D$2:$L$2001,MATCH('ống nhựa túi bóng (2)'!$C124,FCSTSDV!$C$2:$C$2001,0),MATCH('ống nhựa túi bóng (2)'!M$3,FCSTSDV!$D$1:$L$1,0)),1)/'ống nhựa túi bóng (2)'!$D124,0)</f>
        <v>12000</v>
      </c>
      <c r="N124" s="407">
        <f t="array" ref="N124">IFERROR(ROUND(INDEX(FCSTSDV!$D$2:$L$2001,MATCH('ống nhựa túi bóng (2)'!$C124,FCSTSDV!$C$2:$C$2001,0),MATCH('ống nhựa túi bóng (2)'!N$3,FCSTSDV!$D$1:$L$1,0)),1)/'ống nhựa túi bóng (2)'!$D124,0)</f>
        <v>75000</v>
      </c>
      <c r="O124" s="407">
        <f t="array" ref="O124">IFERROR(ROUND(INDEX(FCSTSDV!$D$2:$L$2001,MATCH('ống nhựa túi bóng (2)'!$C124,FCSTSDV!$C$2:$C$2001,0),MATCH('ống nhựa túi bóng (2)'!O$3,FCSTSDV!$D$1:$L$1,0)),1)/'ống nhựa túi bóng (2)'!$D124,0)</f>
        <v>126000</v>
      </c>
      <c r="P124" s="407">
        <f t="array" ref="P124">IFERROR(ROUND(INDEX(FCSTSDV!$D$2:$L$2001,MATCH('ống nhựa túi bóng (2)'!$C124,FCSTSDV!$C$2:$C$2001,0),MATCH('ống nhựa túi bóng (2)'!P$3,FCSTSDV!$D$1:$L$1,0)),1)/'ống nhựa túi bóng (2)'!$D124,0)</f>
        <v>126000</v>
      </c>
      <c r="Q124" s="407">
        <f t="shared" si="12"/>
        <v>393000</v>
      </c>
    </row>
    <row r="125" spans="1:17" ht="20.100000000000001" customHeight="1">
      <c r="A125" s="813"/>
      <c r="B125" s="808"/>
      <c r="C125" s="46" t="s">
        <v>146</v>
      </c>
      <c r="D125" s="420">
        <v>1</v>
      </c>
      <c r="E125" s="785"/>
      <c r="F125" s="785"/>
      <c r="G125" s="785"/>
      <c r="H125" s="407">
        <f t="array" ref="H125">IFERROR(ROUND(INDEX(FCSTSDV!$D$2:$L$2001,MATCH('ống nhựa túi bóng (2)'!$C125,FCSTSDV!$C$2:$C$2001,0),MATCH('ống nhựa túi bóng (2)'!H$3,FCSTSDV!$D$1:$L$1,0)),1)/'ống nhựa túi bóng (2)'!$D125,0)</f>
        <v>15000</v>
      </c>
      <c r="I125" s="407">
        <f t="array" ref="I125">IFERROR(ROUND(INDEX(FCSTSDV!$D$2:$L$2001,MATCH('ống nhựa túi bóng (2)'!$C125,FCSTSDV!$C$2:$C$2001,0),MATCH('ống nhựa túi bóng (2)'!I$3,FCSTSDV!$D$1:$L$1,0)),1)/'ống nhựa túi bóng (2)'!$D125,0)</f>
        <v>12000</v>
      </c>
      <c r="J125" s="407">
        <f t="array" ref="J125">IFERROR(ROUND(INDEX(FCSTSDV!$D$2:$L$2001,MATCH('ống nhựa túi bóng (2)'!$C125,FCSTSDV!$C$2:$C$2001,0),MATCH('ống nhựa túi bóng (2)'!J$3,FCSTSDV!$D$1:$L$1,0)),1)/'ống nhựa túi bóng (2)'!$D125,0)</f>
        <v>15000</v>
      </c>
      <c r="K125" s="407">
        <f t="array" ref="K125">IFERROR(ROUND(INDEX(FCSTSDV!$D$2:$L$2001,MATCH('ống nhựa túi bóng (2)'!$C125,FCSTSDV!$C$2:$C$2001,0),MATCH('ống nhựa túi bóng (2)'!K$3,FCSTSDV!$D$1:$L$1,0)),1)/'ống nhựa túi bóng (2)'!$D125,0)</f>
        <v>12000</v>
      </c>
      <c r="L125" s="407">
        <f t="array" ref="L125">IFERROR(ROUND(INDEX(FCSTSDV!$D$2:$L$2001,MATCH('ống nhựa túi bóng (2)'!$C125,FCSTSDV!$C$2:$C$2001,0),MATCH('ống nhựa túi bóng (2)'!L$3,FCSTSDV!$D$1:$L$1,0)),1)/'ống nhựa túi bóng (2)'!$D125,0)</f>
        <v>12000</v>
      </c>
      <c r="M125" s="407">
        <f t="array" ref="M125">IFERROR(ROUND(INDEX(FCSTSDV!$D$2:$L$2001,MATCH('ống nhựa túi bóng (2)'!$C125,FCSTSDV!$C$2:$C$2001,0),MATCH('ống nhựa túi bóng (2)'!M$3,FCSTSDV!$D$1:$L$1,0)),1)/'ống nhựa túi bóng (2)'!$D125,0)</f>
        <v>6000</v>
      </c>
      <c r="N125" s="407">
        <f t="array" ref="N125">IFERROR(ROUND(INDEX(FCSTSDV!$D$2:$L$2001,MATCH('ống nhựa túi bóng (2)'!$C125,FCSTSDV!$C$2:$C$2001,0),MATCH('ống nhựa túi bóng (2)'!N$3,FCSTSDV!$D$1:$L$1,0)),1)/'ống nhựa túi bóng (2)'!$D125,0)</f>
        <v>87000</v>
      </c>
      <c r="O125" s="407">
        <f t="array" ref="O125">IFERROR(ROUND(INDEX(FCSTSDV!$D$2:$L$2001,MATCH('ống nhựa túi bóng (2)'!$C125,FCSTSDV!$C$2:$C$2001,0),MATCH('ống nhựa túi bóng (2)'!O$3,FCSTSDV!$D$1:$L$1,0)),1)/'ống nhựa túi bóng (2)'!$D125,0)</f>
        <v>0</v>
      </c>
      <c r="P125" s="407">
        <f t="array" ref="P125">IFERROR(ROUND(INDEX(FCSTSDV!$D$2:$L$2001,MATCH('ống nhựa túi bóng (2)'!$C125,FCSTSDV!$C$2:$C$2001,0),MATCH('ống nhựa túi bóng (2)'!P$3,FCSTSDV!$D$1:$L$1,0)),1)/'ống nhựa túi bóng (2)'!$D125,0)</f>
        <v>0</v>
      </c>
      <c r="Q125" s="407">
        <f t="shared" si="12"/>
        <v>159000</v>
      </c>
    </row>
    <row r="126" spans="1:17" ht="20.100000000000001" customHeight="1">
      <c r="A126" s="813"/>
      <c r="B126" s="808"/>
      <c r="C126" s="46" t="s">
        <v>689</v>
      </c>
      <c r="D126" s="420">
        <v>1</v>
      </c>
      <c r="E126" s="785"/>
      <c r="F126" s="785"/>
      <c r="G126" s="785"/>
      <c r="H126" s="407">
        <f t="array" ref="H126">IFERROR(ROUND(INDEX(FCSTSDV!$D$2:$L$2001,MATCH('ống nhựa túi bóng (2)'!$C126,FCSTSDV!$C$2:$C$2001,0),MATCH('ống nhựa túi bóng (2)'!H$3,FCSTSDV!$D$1:$L$1,0)),1)/'ống nhựa túi bóng (2)'!$D126,0)</f>
        <v>12000</v>
      </c>
      <c r="I126" s="407">
        <f t="array" ref="I126">IFERROR(ROUND(INDEX(FCSTSDV!$D$2:$L$2001,MATCH('ống nhựa túi bóng (2)'!$C126,FCSTSDV!$C$2:$C$2001,0),MATCH('ống nhựa túi bóng (2)'!I$3,FCSTSDV!$D$1:$L$1,0)),1)/'ống nhựa túi bóng (2)'!$D126,0)</f>
        <v>12000</v>
      </c>
      <c r="J126" s="407">
        <f t="array" ref="J126">IFERROR(ROUND(INDEX(FCSTSDV!$D$2:$L$2001,MATCH('ống nhựa túi bóng (2)'!$C126,FCSTSDV!$C$2:$C$2001,0),MATCH('ống nhựa túi bóng (2)'!J$3,FCSTSDV!$D$1:$L$1,0)),1)/'ống nhựa túi bóng (2)'!$D126,0)</f>
        <v>12000</v>
      </c>
      <c r="K126" s="407">
        <f t="array" ref="K126">IFERROR(ROUND(INDEX(FCSTSDV!$D$2:$L$2001,MATCH('ống nhựa túi bóng (2)'!$C126,FCSTSDV!$C$2:$C$2001,0),MATCH('ống nhựa túi bóng (2)'!K$3,FCSTSDV!$D$1:$L$1,0)),1)/'ống nhựa túi bóng (2)'!$D126,0)</f>
        <v>12000</v>
      </c>
      <c r="L126" s="407">
        <f t="array" ref="L126">IFERROR(ROUND(INDEX(FCSTSDV!$D$2:$L$2001,MATCH('ống nhựa túi bóng (2)'!$C126,FCSTSDV!$C$2:$C$2001,0),MATCH('ống nhựa túi bóng (2)'!L$3,FCSTSDV!$D$1:$L$1,0)),1)/'ống nhựa túi bóng (2)'!$D126,0)</f>
        <v>12000</v>
      </c>
      <c r="M126" s="407">
        <f t="array" ref="M126">IFERROR(ROUND(INDEX(FCSTSDV!$D$2:$L$2001,MATCH('ống nhựa túi bóng (2)'!$C126,FCSTSDV!$C$2:$C$2001,0),MATCH('ống nhựa túi bóng (2)'!M$3,FCSTSDV!$D$1:$L$1,0)),1)/'ống nhựa túi bóng (2)'!$D126,0)</f>
        <v>12000</v>
      </c>
      <c r="N126" s="407">
        <f t="array" ref="N126">IFERROR(ROUND(INDEX(FCSTSDV!$D$2:$L$2001,MATCH('ống nhựa túi bóng (2)'!$C126,FCSTSDV!$C$2:$C$2001,0),MATCH('ống nhựa túi bóng (2)'!N$3,FCSTSDV!$D$1:$L$1,0)),1)/'ống nhựa túi bóng (2)'!$D126,0)</f>
        <v>87000</v>
      </c>
      <c r="O126" s="407">
        <f t="array" ref="O126">IFERROR(ROUND(INDEX(FCSTSDV!$D$2:$L$2001,MATCH('ống nhựa túi bóng (2)'!$C126,FCSTSDV!$C$2:$C$2001,0),MATCH('ống nhựa túi bóng (2)'!O$3,FCSTSDV!$D$1:$L$1,0)),1)/'ống nhựa túi bóng (2)'!$D126,0)</f>
        <v>84000</v>
      </c>
      <c r="P126" s="407">
        <f t="array" ref="P126">IFERROR(ROUND(INDEX(FCSTSDV!$D$2:$L$2001,MATCH('ống nhựa túi bóng (2)'!$C126,FCSTSDV!$C$2:$C$2001,0),MATCH('ống nhựa túi bóng (2)'!P$3,FCSTSDV!$D$1:$L$1,0)),1)/'ống nhựa túi bóng (2)'!$D126,0)</f>
        <v>48000</v>
      </c>
      <c r="Q126" s="407">
        <f t="shared" si="12"/>
        <v>291000</v>
      </c>
    </row>
    <row r="127" spans="1:17" ht="20.100000000000001" customHeight="1">
      <c r="A127" s="807"/>
      <c r="B127" s="810"/>
      <c r="C127" s="1096"/>
      <c r="D127" s="1097"/>
      <c r="E127" s="782"/>
      <c r="F127" s="782"/>
      <c r="G127" s="782"/>
      <c r="H127" s="1102" t="s">
        <v>614</v>
      </c>
      <c r="I127" s="1103"/>
      <c r="J127" s="1103"/>
      <c r="K127" s="1103"/>
      <c r="L127" s="1103"/>
      <c r="M127" s="1103"/>
      <c r="N127" s="1103"/>
      <c r="O127" s="1103"/>
      <c r="P127" s="1104"/>
      <c r="Q127" s="416">
        <f>+SUM(Q117:Q126)</f>
        <v>1308000</v>
      </c>
    </row>
    <row r="128" spans="1:17" ht="21" customHeight="1">
      <c r="A128" s="1087" t="s">
        <v>400</v>
      </c>
      <c r="B128" s="1087" t="s">
        <v>400</v>
      </c>
      <c r="C128" s="55" t="s">
        <v>815</v>
      </c>
      <c r="D128" s="420">
        <v>1</v>
      </c>
      <c r="E128" s="1066">
        <v>10250</v>
      </c>
      <c r="F128" s="1066" t="e">
        <f>+VLOOKUP(B128,Sheet2!$B$3:$D$2963,3,0)</f>
        <v>#REF!</v>
      </c>
      <c r="G128" s="1066" t="e">
        <f>E128+F128</f>
        <v>#REF!</v>
      </c>
      <c r="H128" s="424">
        <f t="array" ref="H128">IFERROR(ROUND(INDEX(FCSTSDV!$D$2:$L$2001,MATCH('ống nhựa túi bóng (2)'!$C128,FCSTSDV!$C$2:$C$2001,0),MATCH('ống nhựa túi bóng (2)'!H$3,FCSTSDV!$D$1:$L$1,0)),1)/'ống nhựa túi bóng (2)'!$D128,0)</f>
        <v>10000</v>
      </c>
      <c r="I128" s="424">
        <f t="array" ref="I128">IFERROR(ROUND(INDEX(FCSTSDV!$D$2:$L$2001,MATCH('ống nhựa túi bóng (2)'!$C128,FCSTSDV!$C$2:$C$2001,0),MATCH('ống nhựa túi bóng (2)'!I$3,FCSTSDV!$D$1:$L$1,0)),1)/'ống nhựa túi bóng (2)'!$D128,0)</f>
        <v>10000</v>
      </c>
      <c r="J128" s="424">
        <f t="array" ref="J128">IFERROR(ROUND(INDEX(FCSTSDV!$D$2:$L$2001,MATCH('ống nhựa túi bóng (2)'!$C128,FCSTSDV!$C$2:$C$2001,0),MATCH('ống nhựa túi bóng (2)'!J$3,FCSTSDV!$D$1:$L$1,0)),1)/'ống nhựa túi bóng (2)'!$D128,0)</f>
        <v>10000</v>
      </c>
      <c r="K128" s="424">
        <f t="array" ref="K128">IFERROR(ROUND(INDEX(FCSTSDV!$D$2:$L$2001,MATCH('ống nhựa túi bóng (2)'!$C128,FCSTSDV!$C$2:$C$2001,0),MATCH('ống nhựa túi bóng (2)'!K$3,FCSTSDV!$D$1:$L$1,0)),1)/'ống nhựa túi bóng (2)'!$D128,0)</f>
        <v>10000</v>
      </c>
      <c r="L128" s="424">
        <f t="array" ref="L128">IFERROR(ROUND(INDEX(FCSTSDV!$D$2:$L$2001,MATCH('ống nhựa túi bóng (2)'!$C128,FCSTSDV!$C$2:$C$2001,0),MATCH('ống nhựa túi bóng (2)'!L$3,FCSTSDV!$D$1:$L$1,0)),1)/'ống nhựa túi bóng (2)'!$D128,0)</f>
        <v>10000</v>
      </c>
      <c r="M128" s="424">
        <f t="array" ref="M128">IFERROR(ROUND(INDEX(FCSTSDV!$D$2:$L$2001,MATCH('ống nhựa túi bóng (2)'!$C128,FCSTSDV!$C$2:$C$2001,0),MATCH('ống nhựa túi bóng (2)'!M$3,FCSTSDV!$D$1:$L$1,0)),1)/'ống nhựa túi bóng (2)'!$D128,0)</f>
        <v>10000</v>
      </c>
      <c r="N128" s="424">
        <f t="array" ref="N128">IFERROR(ROUND(INDEX(FCSTSDV!$D$2:$L$2001,MATCH('ống nhựa túi bóng (2)'!$C128,FCSTSDV!$C$2:$C$2001,0),MATCH('ống nhựa túi bóng (2)'!N$3,FCSTSDV!$D$1:$L$1,0)),1)/'ống nhựa túi bóng (2)'!$D128,0)</f>
        <v>60000</v>
      </c>
      <c r="O128" s="424">
        <f t="array" ref="O128">IFERROR(ROUND(INDEX(FCSTSDV!$D$2:$L$2001,MATCH('ống nhựa túi bóng (2)'!$C128,FCSTSDV!$C$2:$C$2001,0),MATCH('ống nhựa túi bóng (2)'!O$3,FCSTSDV!$D$1:$L$1,0)),1)/'ống nhựa túi bóng (2)'!$D128,0)</f>
        <v>60000</v>
      </c>
      <c r="P128" s="424">
        <f t="array" ref="P128">IFERROR(ROUND(INDEX(FCSTSDV!$D$2:$L$2001,MATCH('ống nhựa túi bóng (2)'!$C128,FCSTSDV!$C$2:$C$2001,0),MATCH('ống nhựa túi bóng (2)'!P$3,FCSTSDV!$D$1:$L$1,0)),1)/'ống nhựa túi bóng (2)'!$D128,0)</f>
        <v>60000</v>
      </c>
      <c r="Q128" s="407">
        <f>+SUM(H128:P128)</f>
        <v>240000</v>
      </c>
    </row>
    <row r="129" spans="1:16370" ht="20.100000000000001" customHeight="1">
      <c r="A129" s="1091"/>
      <c r="B129" s="1091"/>
      <c r="C129" s="46" t="s">
        <v>823</v>
      </c>
      <c r="D129" s="420">
        <v>1</v>
      </c>
      <c r="E129" s="1067"/>
      <c r="F129" s="1067"/>
      <c r="G129" s="1067"/>
      <c r="H129" s="407">
        <f t="array" ref="H129">IFERROR(ROUND(INDEX(FCSTSDV!$D$2:$L$2001,MATCH('ống nhựa túi bóng (2)'!$C129,FCSTSDV!$C$2:$C$2001,0),MATCH('ống nhựa túi bóng (2)'!H$3,FCSTSDV!$D$1:$L$1,0)),1)/'ống nhựa túi bóng (2)'!$D129,0)</f>
        <v>0</v>
      </c>
      <c r="I129" s="407">
        <f t="array" ref="I129">IFERROR(ROUND(INDEX(FCSTSDV!$D$2:$L$2001,MATCH('ống nhựa túi bóng (2)'!$C129,FCSTSDV!$C$2:$C$2001,0),MATCH('ống nhựa túi bóng (2)'!I$3,FCSTSDV!$D$1:$L$1,0)),1)/'ống nhựa túi bóng (2)'!$D129,0)</f>
        <v>0</v>
      </c>
      <c r="J129" s="407">
        <f t="array" ref="J129">IFERROR(ROUND(INDEX(FCSTSDV!$D$2:$L$2001,MATCH('ống nhựa túi bóng (2)'!$C129,FCSTSDV!$C$2:$C$2001,0),MATCH('ống nhựa túi bóng (2)'!J$3,FCSTSDV!$D$1:$L$1,0)),1)/'ống nhựa túi bóng (2)'!$D129,0)</f>
        <v>10000</v>
      </c>
      <c r="K129" s="407">
        <f t="array" ref="K129">IFERROR(ROUND(INDEX(FCSTSDV!$D$2:$L$2001,MATCH('ống nhựa túi bóng (2)'!$C129,FCSTSDV!$C$2:$C$2001,0),MATCH('ống nhựa túi bóng (2)'!K$3,FCSTSDV!$D$1:$L$1,0)),1)/'ống nhựa túi bóng (2)'!$D129,0)</f>
        <v>10000</v>
      </c>
      <c r="L129" s="407">
        <f t="array" ref="L129">IFERROR(ROUND(INDEX(FCSTSDV!$D$2:$L$2001,MATCH('ống nhựa túi bóng (2)'!$C129,FCSTSDV!$C$2:$C$2001,0),MATCH('ống nhựa túi bóng (2)'!L$3,FCSTSDV!$D$1:$L$1,0)),1)/'ống nhựa túi bóng (2)'!$D129,0)</f>
        <v>10000</v>
      </c>
      <c r="M129" s="407">
        <f t="array" ref="M129">IFERROR(ROUND(INDEX(FCSTSDV!$D$2:$L$2001,MATCH('ống nhựa túi bóng (2)'!$C129,FCSTSDV!$C$2:$C$2001,0),MATCH('ống nhựa túi bóng (2)'!M$3,FCSTSDV!$D$1:$L$1,0)),1)/'ống nhựa túi bóng (2)'!$D129,0)</f>
        <v>10000</v>
      </c>
      <c r="N129" s="407">
        <f t="array" ref="N129">IFERROR(ROUND(INDEX(FCSTSDV!$D$2:$L$2001,MATCH('ống nhựa túi bóng (2)'!$C129,FCSTSDV!$C$2:$C$2001,0),MATCH('ống nhựa túi bóng (2)'!N$3,FCSTSDV!$D$1:$L$1,0)),1)/'ống nhựa túi bóng (2)'!$D129,0)</f>
        <v>40000</v>
      </c>
      <c r="O129" s="407">
        <f t="array" ref="O129">IFERROR(ROUND(INDEX(FCSTSDV!$D$2:$L$2001,MATCH('ống nhựa túi bóng (2)'!$C129,FCSTSDV!$C$2:$C$2001,0),MATCH('ống nhựa túi bóng (2)'!O$3,FCSTSDV!$D$1:$L$1,0)),1)/'ống nhựa túi bóng (2)'!$D129,0)</f>
        <v>70000</v>
      </c>
      <c r="P129" s="407">
        <f t="array" ref="P129">IFERROR(ROUND(INDEX(FCSTSDV!$D$2:$L$2001,MATCH('ống nhựa túi bóng (2)'!$C129,FCSTSDV!$C$2:$C$2001,0),MATCH('ống nhựa túi bóng (2)'!P$3,FCSTSDV!$D$1:$L$1,0)),1)/'ống nhựa túi bóng (2)'!$D129,0)</f>
        <v>70000</v>
      </c>
      <c r="Q129" s="407">
        <f>+SUM(H129:P129)</f>
        <v>220000</v>
      </c>
    </row>
    <row r="130" spans="1:16370" ht="20.100000000000001" customHeight="1">
      <c r="A130" s="1092"/>
      <c r="B130" s="1092"/>
      <c r="C130" s="1096"/>
      <c r="D130" s="1105"/>
      <c r="E130" s="1068"/>
      <c r="F130" s="1068"/>
      <c r="G130" s="1068"/>
      <c r="H130" s="1102" t="s">
        <v>614</v>
      </c>
      <c r="I130" s="1103"/>
      <c r="J130" s="1103"/>
      <c r="K130" s="1103"/>
      <c r="L130" s="1103"/>
      <c r="M130" s="1103"/>
      <c r="N130" s="1103"/>
      <c r="O130" s="1103"/>
      <c r="P130" s="1104"/>
      <c r="Q130" s="419">
        <f>+SUM(Q128:Q129)</f>
        <v>460000</v>
      </c>
    </row>
    <row r="131" spans="1:16370" ht="20.100000000000001" customHeight="1">
      <c r="A131" s="817" t="s">
        <v>148</v>
      </c>
      <c r="B131" s="1071" t="s">
        <v>149</v>
      </c>
      <c r="C131" s="43" t="s">
        <v>150</v>
      </c>
      <c r="D131" s="413">
        <v>1</v>
      </c>
      <c r="E131" s="786">
        <v>8</v>
      </c>
      <c r="F131" s="786">
        <v>780</v>
      </c>
      <c r="G131" s="786">
        <f>+E131+F131</f>
        <v>788</v>
      </c>
      <c r="H131" s="424">
        <f t="array" ref="H131">IFERROR(ROUND(INDEX(FCSTSDV!$D$2:$L$2001,MATCH('ống nhựa túi bóng (2)'!$C131,FCSTSDV!$C$2:$C$2001,0),MATCH('ống nhựa túi bóng (2)'!H$3,FCSTSDV!$D$1:$L$1,0)),1)/'ống nhựa túi bóng (2)'!$D131,0)</f>
        <v>0</v>
      </c>
      <c r="I131" s="424">
        <f t="array" ref="I131">IFERROR(ROUND(INDEX(FCSTSDV!$D$2:$L$2001,MATCH('ống nhựa túi bóng (2)'!$C131,FCSTSDV!$C$2:$C$2001,0),MATCH('ống nhựa túi bóng (2)'!I$3,FCSTSDV!$D$1:$L$1,0)),1)/'ống nhựa túi bóng (2)'!$D131,0)</f>
        <v>3100</v>
      </c>
      <c r="J131" s="424">
        <f t="array" ref="J131">IFERROR(ROUND(INDEX(FCSTSDV!$D$2:$L$2001,MATCH('ống nhựa túi bóng (2)'!$C131,FCSTSDV!$C$2:$C$2001,0),MATCH('ống nhựa túi bóng (2)'!J$3,FCSTSDV!$D$1:$L$1,0)),1)/'ống nhựa túi bóng (2)'!$D131,0)</f>
        <v>3100</v>
      </c>
      <c r="K131" s="424">
        <f t="array" ref="K131">IFERROR(ROUND(INDEX(FCSTSDV!$D$2:$L$2001,MATCH('ống nhựa túi bóng (2)'!$C131,FCSTSDV!$C$2:$C$2001,0),MATCH('ống nhựa túi bóng (2)'!K$3,FCSTSDV!$D$1:$L$1,0)),1)/'ống nhựa túi bóng (2)'!$D131,0)</f>
        <v>3100</v>
      </c>
      <c r="L131" s="424">
        <f t="array" ref="L131">IFERROR(ROUND(INDEX(FCSTSDV!$D$2:$L$2001,MATCH('ống nhựa túi bóng (2)'!$C131,FCSTSDV!$C$2:$C$2001,0),MATCH('ống nhựa túi bóng (2)'!L$3,FCSTSDV!$D$1:$L$1,0)),1)/'ống nhựa túi bóng (2)'!$D131,0)</f>
        <v>3100</v>
      </c>
      <c r="M131" s="424">
        <f t="array" ref="M131">IFERROR(ROUND(INDEX(FCSTSDV!$D$2:$L$2001,MATCH('ống nhựa túi bóng (2)'!$C131,FCSTSDV!$C$2:$C$2001,0),MATCH('ống nhựa túi bóng (2)'!M$3,FCSTSDV!$D$1:$L$1,0)),1)/'ống nhựa túi bóng (2)'!$D131,0)</f>
        <v>3100</v>
      </c>
      <c r="N131" s="424">
        <f t="array" ref="N131">IFERROR(ROUND(INDEX(FCSTSDV!$D$2:$L$2001,MATCH('ống nhựa túi bóng (2)'!$C131,FCSTSDV!$C$2:$C$2001,0),MATCH('ống nhựa túi bóng (2)'!N$3,FCSTSDV!$D$1:$L$1,0)),1)/'ống nhựa túi bóng (2)'!$D131,0)</f>
        <v>15500</v>
      </c>
      <c r="O131" s="424">
        <f t="array" ref="O131">IFERROR(ROUND(INDEX(FCSTSDV!$D$2:$L$2001,MATCH('ống nhựa túi bóng (2)'!$C131,FCSTSDV!$C$2:$C$2001,0),MATCH('ống nhựa túi bóng (2)'!O$3,FCSTSDV!$D$1:$L$1,0)),1)/'ống nhựa túi bóng (2)'!$D131,0)</f>
        <v>3100</v>
      </c>
      <c r="P131" s="424">
        <f t="array" ref="P131">IFERROR(ROUND(INDEX(FCSTSDV!$D$2:$L$2001,MATCH('ống nhựa túi bóng (2)'!$C131,FCSTSDV!$C$2:$C$2001,0),MATCH('ống nhựa túi bóng (2)'!P$3,FCSTSDV!$D$1:$L$1,0)),1)/'ống nhựa túi bóng (2)'!$D131,0)</f>
        <v>0</v>
      </c>
      <c r="Q131" s="418">
        <f t="shared" ref="Q131:Q139" si="13">+SUM(H131:P131)</f>
        <v>34100</v>
      </c>
    </row>
    <row r="132" spans="1:16370" ht="20.100000000000001" customHeight="1">
      <c r="A132" s="1095"/>
      <c r="B132" s="1083"/>
      <c r="C132" s="55" t="s">
        <v>785</v>
      </c>
      <c r="D132" s="413">
        <v>1</v>
      </c>
      <c r="E132" s="783"/>
      <c r="F132" s="783"/>
      <c r="G132" s="783"/>
      <c r="H132" s="407">
        <f t="array" ref="H132">IFERROR(ROUND(INDEX(FCSTSDV!$D$2:$L$2001,MATCH('ống nhựa túi bóng (2)'!$C132,FCSTSDV!$C$2:$C$2001,0),MATCH('ống nhựa túi bóng (2)'!H$3,FCSTSDV!$D$1:$L$1,0)),1)/'ống nhựa túi bóng (2)'!$D132,0)</f>
        <v>27000</v>
      </c>
      <c r="I132" s="407">
        <f t="array" ref="I132">IFERROR(ROUND(INDEX(FCSTSDV!$D$2:$L$2001,MATCH('ống nhựa túi bóng (2)'!$C132,FCSTSDV!$C$2:$C$2001,0),MATCH('ống nhựa túi bóng (2)'!I$3,FCSTSDV!$D$1:$L$1,0)),1)/'ống nhựa túi bóng (2)'!$D132,0)</f>
        <v>81000</v>
      </c>
      <c r="J132" s="407">
        <f t="array" ref="J132">IFERROR(ROUND(INDEX(FCSTSDV!$D$2:$L$2001,MATCH('ống nhựa túi bóng (2)'!$C132,FCSTSDV!$C$2:$C$2001,0),MATCH('ống nhựa túi bóng (2)'!J$3,FCSTSDV!$D$1:$L$1,0)),1)/'ống nhựa túi bóng (2)'!$D132,0)</f>
        <v>81000</v>
      </c>
      <c r="K132" s="407">
        <f t="array" ref="K132">IFERROR(ROUND(INDEX(FCSTSDV!$D$2:$L$2001,MATCH('ống nhựa túi bóng (2)'!$C132,FCSTSDV!$C$2:$C$2001,0),MATCH('ống nhựa túi bóng (2)'!K$3,FCSTSDV!$D$1:$L$1,0)),1)/'ống nhựa túi bóng (2)'!$D132,0)</f>
        <v>81000</v>
      </c>
      <c r="L132" s="407">
        <f t="array" ref="L132">IFERROR(ROUND(INDEX(FCSTSDV!$D$2:$L$2001,MATCH('ống nhựa túi bóng (2)'!$C132,FCSTSDV!$C$2:$C$2001,0),MATCH('ống nhựa túi bóng (2)'!L$3,FCSTSDV!$D$1:$L$1,0)),1)/'ống nhựa túi bóng (2)'!$D132,0)</f>
        <v>81000</v>
      </c>
      <c r="M132" s="407">
        <f t="array" ref="M132">IFERROR(ROUND(INDEX(FCSTSDV!$D$2:$L$2001,MATCH('ống nhựa túi bóng (2)'!$C132,FCSTSDV!$C$2:$C$2001,0),MATCH('ống nhựa túi bóng (2)'!M$3,FCSTSDV!$D$1:$L$1,0)),1)/'ống nhựa túi bóng (2)'!$D132,0)</f>
        <v>94500</v>
      </c>
      <c r="N132" s="407">
        <f t="array" ref="N132">IFERROR(ROUND(INDEX(FCSTSDV!$D$2:$L$2001,MATCH('ống nhựa túi bóng (2)'!$C132,FCSTSDV!$C$2:$C$2001,0),MATCH('ống nhựa túi bóng (2)'!N$3,FCSTSDV!$D$1:$L$1,0)),1)/'ống nhựa túi bóng (2)'!$D132,0)</f>
        <v>526500</v>
      </c>
      <c r="O132" s="407">
        <f t="array" ref="O132">IFERROR(ROUND(INDEX(FCSTSDV!$D$2:$L$2001,MATCH('ống nhựa túi bóng (2)'!$C132,FCSTSDV!$C$2:$C$2001,0),MATCH('ống nhựa túi bóng (2)'!O$3,FCSTSDV!$D$1:$L$1,0)),1)/'ống nhựa túi bóng (2)'!$D132,0)</f>
        <v>756000</v>
      </c>
      <c r="P132" s="407">
        <f t="array" ref="P132">IFERROR(ROUND(INDEX(FCSTSDV!$D$2:$L$2001,MATCH('ống nhựa túi bóng (2)'!$C132,FCSTSDV!$C$2:$C$2001,0),MATCH('ống nhựa túi bóng (2)'!P$3,FCSTSDV!$D$1:$L$1,0)),1)/'ống nhựa túi bóng (2)'!$D132,0)</f>
        <v>0</v>
      </c>
      <c r="Q132" s="407">
        <f t="shared" si="13"/>
        <v>1728000</v>
      </c>
    </row>
    <row r="133" spans="1:16370" ht="20.100000000000001" customHeight="1">
      <c r="A133" s="1095"/>
      <c r="B133" s="1083"/>
      <c r="C133" s="55" t="s">
        <v>777</v>
      </c>
      <c r="D133" s="413">
        <v>1</v>
      </c>
      <c r="E133" s="783"/>
      <c r="F133" s="783"/>
      <c r="G133" s="783"/>
      <c r="H133" s="407">
        <f t="array" ref="H133">IFERROR(ROUND(INDEX(FCSTSDV!$D$2:$L$2001,MATCH('ống nhựa túi bóng (2)'!$C133,FCSTSDV!$C$2:$C$2001,0),MATCH('ống nhựa túi bóng (2)'!H$3,FCSTSDV!$D$1:$L$1,0)),1)/'ống nhựa túi bóng (2)'!$D133,0)</f>
        <v>0</v>
      </c>
      <c r="I133" s="407">
        <f t="array" ref="I133">IFERROR(ROUND(INDEX(FCSTSDV!$D$2:$L$2001,MATCH('ống nhựa túi bóng (2)'!$C133,FCSTSDV!$C$2:$C$2001,0),MATCH('ống nhựa túi bóng (2)'!I$3,FCSTSDV!$D$1:$L$1,0)),1)/'ống nhựa túi bóng (2)'!$D133,0)</f>
        <v>30000</v>
      </c>
      <c r="J133" s="407">
        <f t="array" ref="J133">IFERROR(ROUND(INDEX(FCSTSDV!$D$2:$L$2001,MATCH('ống nhựa túi bóng (2)'!$C133,FCSTSDV!$C$2:$C$2001,0),MATCH('ống nhựa túi bóng (2)'!J$3,FCSTSDV!$D$1:$L$1,0)),1)/'ống nhựa túi bóng (2)'!$D133,0)</f>
        <v>42000</v>
      </c>
      <c r="K133" s="407">
        <f t="array" ref="K133">IFERROR(ROUND(INDEX(FCSTSDV!$D$2:$L$2001,MATCH('ống nhựa túi bóng (2)'!$C133,FCSTSDV!$C$2:$C$2001,0),MATCH('ống nhựa túi bóng (2)'!K$3,FCSTSDV!$D$1:$L$1,0)),1)/'ống nhựa túi bóng (2)'!$D133,0)</f>
        <v>45000</v>
      </c>
      <c r="L133" s="407">
        <f t="array" ref="L133">IFERROR(ROUND(INDEX(FCSTSDV!$D$2:$L$2001,MATCH('ống nhựa túi bóng (2)'!$C133,FCSTSDV!$C$2:$C$2001,0),MATCH('ống nhựa túi bóng (2)'!L$3,FCSTSDV!$D$1:$L$1,0)),1)/'ống nhựa túi bóng (2)'!$D133,0)</f>
        <v>45000</v>
      </c>
      <c r="M133" s="407">
        <f t="array" ref="M133">IFERROR(ROUND(INDEX(FCSTSDV!$D$2:$L$2001,MATCH('ống nhựa túi bóng (2)'!$C133,FCSTSDV!$C$2:$C$2001,0),MATCH('ống nhựa túi bóng (2)'!M$3,FCSTSDV!$D$1:$L$1,0)),1)/'ống nhựa túi bóng (2)'!$D133,0)</f>
        <v>60000</v>
      </c>
      <c r="N133" s="407">
        <f t="array" ref="N133">IFERROR(ROUND(INDEX(FCSTSDV!$D$2:$L$2001,MATCH('ống nhựa túi bóng (2)'!$C133,FCSTSDV!$C$2:$C$2001,0),MATCH('ống nhựa túi bóng (2)'!N$3,FCSTSDV!$D$1:$L$1,0)),1)/'ống nhựa túi bóng (2)'!$D133,0)</f>
        <v>282000</v>
      </c>
      <c r="O133" s="407">
        <f t="array" ref="O133">IFERROR(ROUND(INDEX(FCSTSDV!$D$2:$L$2001,MATCH('ống nhựa túi bóng (2)'!$C133,FCSTSDV!$C$2:$C$2001,0),MATCH('ống nhựa túi bóng (2)'!O$3,FCSTSDV!$D$1:$L$1,0)),1)/'ống nhựa túi bóng (2)'!$D133,0)</f>
        <v>375000</v>
      </c>
      <c r="P133" s="407">
        <f t="array" ref="P133">IFERROR(ROUND(INDEX(FCSTSDV!$D$2:$L$2001,MATCH('ống nhựa túi bóng (2)'!$C133,FCSTSDV!$C$2:$C$2001,0),MATCH('ống nhựa túi bóng (2)'!P$3,FCSTSDV!$D$1:$L$1,0)),1)/'ống nhựa túi bóng (2)'!$D133,0)</f>
        <v>0</v>
      </c>
      <c r="Q133" s="407">
        <f t="shared" si="13"/>
        <v>879000</v>
      </c>
    </row>
    <row r="134" spans="1:16370" ht="20.100000000000001" customHeight="1">
      <c r="A134" s="1095"/>
      <c r="B134" s="1083"/>
      <c r="C134" s="55" t="s">
        <v>792</v>
      </c>
      <c r="D134" s="413">
        <v>1</v>
      </c>
      <c r="E134" s="783"/>
      <c r="F134" s="783"/>
      <c r="G134" s="783"/>
      <c r="H134" s="407">
        <f t="array" ref="H134">IFERROR(ROUND(INDEX(FCSTSDV!$D$2:$L$2001,MATCH('ống nhựa túi bóng (2)'!$C134,FCSTSDV!$C$2:$C$2001,0),MATCH('ống nhựa túi bóng (2)'!H$3,FCSTSDV!$D$1:$L$1,0)),1)/'ống nhựa túi bóng (2)'!$D134,0)</f>
        <v>128000</v>
      </c>
      <c r="I134" s="407">
        <f t="array" ref="I134">IFERROR(ROUND(INDEX(FCSTSDV!$D$2:$L$2001,MATCH('ống nhựa túi bóng (2)'!$C134,FCSTSDV!$C$2:$C$2001,0),MATCH('ống nhựa túi bóng (2)'!I$3,FCSTSDV!$D$1:$L$1,0)),1)/'ống nhựa túi bóng (2)'!$D134,0)</f>
        <v>96000</v>
      </c>
      <c r="J134" s="407">
        <f t="array" ref="J134">IFERROR(ROUND(INDEX(FCSTSDV!$D$2:$L$2001,MATCH('ống nhựa túi bóng (2)'!$C134,FCSTSDV!$C$2:$C$2001,0),MATCH('ống nhựa túi bóng (2)'!J$3,FCSTSDV!$D$1:$L$1,0)),1)/'ống nhựa túi bóng (2)'!$D134,0)</f>
        <v>128000</v>
      </c>
      <c r="K134" s="407">
        <f t="array" ref="K134">IFERROR(ROUND(INDEX(FCSTSDV!$D$2:$L$2001,MATCH('ống nhựa túi bóng (2)'!$C134,FCSTSDV!$C$2:$C$2001,0),MATCH('ống nhựa túi bóng (2)'!K$3,FCSTSDV!$D$1:$L$1,0)),1)/'ống nhựa túi bóng (2)'!$D134,0)</f>
        <v>128000</v>
      </c>
      <c r="L134" s="407">
        <f t="array" ref="L134">IFERROR(ROUND(INDEX(FCSTSDV!$D$2:$L$2001,MATCH('ống nhựa túi bóng (2)'!$C134,FCSTSDV!$C$2:$C$2001,0),MATCH('ống nhựa túi bóng (2)'!L$3,FCSTSDV!$D$1:$L$1,0)),1)/'ống nhựa túi bóng (2)'!$D134,0)</f>
        <v>96000</v>
      </c>
      <c r="M134" s="407">
        <f t="array" ref="M134">IFERROR(ROUND(INDEX(FCSTSDV!$D$2:$L$2001,MATCH('ống nhựa túi bóng (2)'!$C134,FCSTSDV!$C$2:$C$2001,0),MATCH('ống nhựa túi bóng (2)'!M$3,FCSTSDV!$D$1:$L$1,0)),1)/'ống nhựa túi bóng (2)'!$D134,0)</f>
        <v>128000</v>
      </c>
      <c r="N134" s="407">
        <f t="array" ref="N134">IFERROR(ROUND(INDEX(FCSTSDV!$D$2:$L$2001,MATCH('ống nhựa túi bóng (2)'!$C134,FCSTSDV!$C$2:$C$2001,0),MATCH('ống nhựa túi bóng (2)'!N$3,FCSTSDV!$D$1:$L$1,0)),1)/'ống nhựa túi bóng (2)'!$D134,0)</f>
        <v>768000</v>
      </c>
      <c r="O134" s="407">
        <f t="array" ref="O134">IFERROR(ROUND(INDEX(FCSTSDV!$D$2:$L$2001,MATCH('ống nhựa túi bóng (2)'!$C134,FCSTSDV!$C$2:$C$2001,0),MATCH('ống nhựa túi bóng (2)'!O$3,FCSTSDV!$D$1:$L$1,0)),1)/'ống nhựa túi bóng (2)'!$D134,0)</f>
        <v>768000</v>
      </c>
      <c r="P134" s="407">
        <f t="array" ref="P134">IFERROR(ROUND(INDEX(FCSTSDV!$D$2:$L$2001,MATCH('ống nhựa túi bóng (2)'!$C134,FCSTSDV!$C$2:$C$2001,0),MATCH('ống nhựa túi bóng (2)'!P$3,FCSTSDV!$D$1:$L$1,0)),1)/'ống nhựa túi bóng (2)'!$D134,0)</f>
        <v>0</v>
      </c>
      <c r="Q134" s="407">
        <f t="shared" si="13"/>
        <v>2240000</v>
      </c>
    </row>
    <row r="135" spans="1:16370" ht="20.100000000000001" customHeight="1">
      <c r="A135" s="818"/>
      <c r="B135" s="1072"/>
      <c r="C135" s="46" t="s">
        <v>817</v>
      </c>
      <c r="D135" s="413">
        <v>1</v>
      </c>
      <c r="E135" s="784"/>
      <c r="F135" s="784"/>
      <c r="G135" s="784"/>
      <c r="H135" s="407">
        <f t="array" ref="H135">IFERROR(ROUND(INDEX(FCSTSDV!$D$2:$L$2001,MATCH('ống nhựa túi bóng (2)'!$C135,FCSTSDV!$C$2:$C$2001,0),MATCH('ống nhựa túi bóng (2)'!H$3,FCSTSDV!$D$1:$L$1,0)),1)/'ống nhựa túi bóng (2)'!$D135,0)</f>
        <v>20000</v>
      </c>
      <c r="I135" s="407">
        <f t="array" ref="I135">IFERROR(ROUND(INDEX(FCSTSDV!$D$2:$L$2001,MATCH('ống nhựa túi bóng (2)'!$C135,FCSTSDV!$C$2:$C$2001,0),MATCH('ống nhựa túi bóng (2)'!I$3,FCSTSDV!$D$1:$L$1,0)),1)/'ống nhựa túi bóng (2)'!$D135,0)</f>
        <v>0</v>
      </c>
      <c r="J135" s="407">
        <f t="array" ref="J135">IFERROR(ROUND(INDEX(FCSTSDV!$D$2:$L$2001,MATCH('ống nhựa túi bóng (2)'!$C135,FCSTSDV!$C$2:$C$2001,0),MATCH('ống nhựa túi bóng (2)'!J$3,FCSTSDV!$D$1:$L$1,0)),1)/'ống nhựa túi bóng (2)'!$D135,0)</f>
        <v>12000</v>
      </c>
      <c r="K135" s="407">
        <f t="array" ref="K135">IFERROR(ROUND(INDEX(FCSTSDV!$D$2:$L$2001,MATCH('ống nhựa túi bóng (2)'!$C135,FCSTSDV!$C$2:$C$2001,0),MATCH('ống nhựa túi bóng (2)'!K$3,FCSTSDV!$D$1:$L$1,0)),1)/'ống nhựa túi bóng (2)'!$D135,0)</f>
        <v>12000</v>
      </c>
      <c r="L135" s="407">
        <f t="array" ref="L135">IFERROR(ROUND(INDEX(FCSTSDV!$D$2:$L$2001,MATCH('ống nhựa túi bóng (2)'!$C135,FCSTSDV!$C$2:$C$2001,0),MATCH('ống nhựa túi bóng (2)'!L$3,FCSTSDV!$D$1:$L$1,0)),1)/'ống nhựa túi bóng (2)'!$D135,0)</f>
        <v>12000</v>
      </c>
      <c r="M135" s="407">
        <f t="array" ref="M135">IFERROR(ROUND(INDEX(FCSTSDV!$D$2:$L$2001,MATCH('ống nhựa túi bóng (2)'!$C135,FCSTSDV!$C$2:$C$2001,0),MATCH('ống nhựa túi bóng (2)'!M$3,FCSTSDV!$D$1:$L$1,0)),1)/'ống nhựa túi bóng (2)'!$D135,0)</f>
        <v>12000</v>
      </c>
      <c r="N135" s="407">
        <f t="array" ref="N135">IFERROR(ROUND(INDEX(FCSTSDV!$D$2:$L$2001,MATCH('ống nhựa túi bóng (2)'!$C135,FCSTSDV!$C$2:$C$2001,0),MATCH('ống nhựa túi bóng (2)'!N$3,FCSTSDV!$D$1:$L$1,0)),1)/'ống nhựa túi bóng (2)'!$D135,0)</f>
        <v>68000</v>
      </c>
      <c r="O135" s="407">
        <f t="array" ref="O135">IFERROR(ROUND(INDEX(FCSTSDV!$D$2:$L$2001,MATCH('ống nhựa túi bóng (2)'!$C135,FCSTSDV!$C$2:$C$2001,0),MATCH('ống nhựa túi bóng (2)'!O$3,FCSTSDV!$D$1:$L$1,0)),1)/'ống nhựa túi bóng (2)'!$D135,0)</f>
        <v>60000</v>
      </c>
      <c r="P135" s="407">
        <f t="array" ref="P135">IFERROR(ROUND(INDEX(FCSTSDV!$D$2:$L$2001,MATCH('ống nhựa túi bóng (2)'!$C135,FCSTSDV!$C$2:$C$2001,0),MATCH('ống nhựa túi bóng (2)'!P$3,FCSTSDV!$D$1:$L$1,0)),1)/'ống nhựa túi bóng (2)'!$D135,0)</f>
        <v>60000</v>
      </c>
      <c r="Q135" s="407">
        <f t="shared" si="13"/>
        <v>256000</v>
      </c>
    </row>
    <row r="136" spans="1:16370" ht="20.100000000000001" customHeight="1">
      <c r="A136" s="818"/>
      <c r="B136" s="1072"/>
      <c r="C136" s="46" t="s">
        <v>817</v>
      </c>
      <c r="D136" s="413">
        <v>1</v>
      </c>
      <c r="E136" s="784"/>
      <c r="F136" s="784"/>
      <c r="G136" s="784"/>
      <c r="H136" s="407">
        <f t="array" ref="H136">IFERROR(ROUND(INDEX(FCSTSDV!$D$2:$L$2001,MATCH('ống nhựa túi bóng (2)'!$C136,FCSTSDV!$C$2:$C$2001,0),MATCH('ống nhựa túi bóng (2)'!H$3,FCSTSDV!$D$1:$L$1,0)),1)/'ống nhựa túi bóng (2)'!$D136,0)</f>
        <v>20000</v>
      </c>
      <c r="I136" s="407">
        <f t="array" ref="I136">IFERROR(ROUND(INDEX(FCSTSDV!$D$2:$L$2001,MATCH('ống nhựa túi bóng (2)'!$C136,FCSTSDV!$C$2:$C$2001,0),MATCH('ống nhựa túi bóng (2)'!I$3,FCSTSDV!$D$1:$L$1,0)),1)/'ống nhựa túi bóng (2)'!$D136,0)</f>
        <v>0</v>
      </c>
      <c r="J136" s="407">
        <f t="array" ref="J136">IFERROR(ROUND(INDEX(FCSTSDV!$D$2:$L$2001,MATCH('ống nhựa túi bóng (2)'!$C136,FCSTSDV!$C$2:$C$2001,0),MATCH('ống nhựa túi bóng (2)'!J$3,FCSTSDV!$D$1:$L$1,0)),1)/'ống nhựa túi bóng (2)'!$D136,0)</f>
        <v>12000</v>
      </c>
      <c r="K136" s="407">
        <f t="array" ref="K136">IFERROR(ROUND(INDEX(FCSTSDV!$D$2:$L$2001,MATCH('ống nhựa túi bóng (2)'!$C136,FCSTSDV!$C$2:$C$2001,0),MATCH('ống nhựa túi bóng (2)'!K$3,FCSTSDV!$D$1:$L$1,0)),1)/'ống nhựa túi bóng (2)'!$D136,0)</f>
        <v>12000</v>
      </c>
      <c r="L136" s="407">
        <f t="array" ref="L136">IFERROR(ROUND(INDEX(FCSTSDV!$D$2:$L$2001,MATCH('ống nhựa túi bóng (2)'!$C136,FCSTSDV!$C$2:$C$2001,0),MATCH('ống nhựa túi bóng (2)'!L$3,FCSTSDV!$D$1:$L$1,0)),1)/'ống nhựa túi bóng (2)'!$D136,0)</f>
        <v>12000</v>
      </c>
      <c r="M136" s="407">
        <f t="array" ref="M136">IFERROR(ROUND(INDEX(FCSTSDV!$D$2:$L$2001,MATCH('ống nhựa túi bóng (2)'!$C136,FCSTSDV!$C$2:$C$2001,0),MATCH('ống nhựa túi bóng (2)'!M$3,FCSTSDV!$D$1:$L$1,0)),1)/'ống nhựa túi bóng (2)'!$D136,0)</f>
        <v>12000</v>
      </c>
      <c r="N136" s="407">
        <f t="array" ref="N136">IFERROR(ROUND(INDEX(FCSTSDV!$D$2:$L$2001,MATCH('ống nhựa túi bóng (2)'!$C136,FCSTSDV!$C$2:$C$2001,0),MATCH('ống nhựa túi bóng (2)'!N$3,FCSTSDV!$D$1:$L$1,0)),1)/'ống nhựa túi bóng (2)'!$D136,0)</f>
        <v>68000</v>
      </c>
      <c r="O136" s="407">
        <f t="array" ref="O136">IFERROR(ROUND(INDEX(FCSTSDV!$D$2:$L$2001,MATCH('ống nhựa túi bóng (2)'!$C136,FCSTSDV!$C$2:$C$2001,0),MATCH('ống nhựa túi bóng (2)'!O$3,FCSTSDV!$D$1:$L$1,0)),1)/'ống nhựa túi bóng (2)'!$D136,0)</f>
        <v>60000</v>
      </c>
      <c r="P136" s="407">
        <f t="array" ref="P136">IFERROR(ROUND(INDEX(FCSTSDV!$D$2:$L$2001,MATCH('ống nhựa túi bóng (2)'!$C136,FCSTSDV!$C$2:$C$2001,0),MATCH('ống nhựa túi bóng (2)'!P$3,FCSTSDV!$D$1:$L$1,0)),1)/'ống nhựa túi bóng (2)'!$D136,0)</f>
        <v>60000</v>
      </c>
      <c r="Q136" s="407">
        <f t="shared" si="13"/>
        <v>256000</v>
      </c>
      <c r="R136" s="430"/>
      <c r="S136" s="430"/>
      <c r="T136" s="430"/>
      <c r="U136" s="430"/>
      <c r="V136" s="430"/>
      <c r="W136" s="430"/>
      <c r="X136" s="430"/>
      <c r="Y136" s="430"/>
      <c r="Z136" s="430"/>
      <c r="AA136" s="430"/>
      <c r="AB136" s="430"/>
      <c r="AC136" s="430"/>
      <c r="AD136" s="430"/>
      <c r="AE136" s="430"/>
      <c r="AF136" s="430"/>
      <c r="AG136" s="430"/>
      <c r="AH136" s="430"/>
      <c r="AI136" s="430"/>
      <c r="AJ136" s="430"/>
      <c r="AK136" s="430"/>
      <c r="AL136" s="430"/>
      <c r="AM136" s="430"/>
      <c r="AN136" s="430"/>
      <c r="AO136" s="430"/>
      <c r="AP136" s="430"/>
      <c r="AQ136" s="430"/>
      <c r="AR136" s="430"/>
      <c r="AS136" s="430"/>
      <c r="AT136" s="430"/>
      <c r="AU136" s="430"/>
      <c r="AV136" s="430"/>
      <c r="AW136" s="430"/>
      <c r="AX136" s="430"/>
      <c r="AY136" s="430"/>
      <c r="AZ136" s="430"/>
      <c r="BA136" s="430"/>
      <c r="BB136" s="430"/>
      <c r="BC136" s="430"/>
      <c r="BD136" s="430"/>
      <c r="BE136" s="430"/>
      <c r="BF136" s="430"/>
      <c r="BG136" s="430"/>
      <c r="BH136" s="430"/>
      <c r="BI136" s="430"/>
      <c r="BJ136" s="430"/>
      <c r="BK136" s="430"/>
      <c r="BL136" s="430"/>
      <c r="BM136" s="430"/>
      <c r="BN136" s="430"/>
      <c r="BO136" s="430"/>
      <c r="BP136" s="430"/>
      <c r="BQ136" s="430"/>
      <c r="BR136" s="430"/>
      <c r="BS136" s="430"/>
      <c r="BT136" s="430"/>
      <c r="BU136" s="430"/>
      <c r="BV136" s="430"/>
      <c r="BW136" s="430"/>
      <c r="BX136" s="430"/>
      <c r="BY136" s="430"/>
      <c r="BZ136" s="430"/>
      <c r="CA136" s="430"/>
      <c r="CB136" s="430"/>
      <c r="CC136" s="430"/>
      <c r="CD136" s="430"/>
      <c r="CE136" s="430"/>
      <c r="CF136" s="430"/>
      <c r="CG136" s="430"/>
      <c r="CH136" s="430"/>
      <c r="CI136" s="430"/>
      <c r="CJ136" s="430"/>
      <c r="CK136" s="430"/>
      <c r="CL136" s="430"/>
      <c r="CM136" s="430"/>
      <c r="CN136" s="430"/>
      <c r="CO136" s="430"/>
      <c r="CP136" s="430"/>
      <c r="CQ136" s="430"/>
      <c r="CR136" s="430"/>
      <c r="CS136" s="430"/>
      <c r="CT136" s="430"/>
      <c r="CU136" s="430"/>
      <c r="CV136" s="430"/>
      <c r="CW136" s="430"/>
      <c r="CX136" s="430"/>
      <c r="CY136" s="430"/>
      <c r="CZ136" s="430"/>
      <c r="DA136" s="430"/>
      <c r="DB136" s="430"/>
      <c r="DC136" s="430"/>
      <c r="DD136" s="430"/>
      <c r="DE136" s="430"/>
      <c r="DF136" s="430"/>
      <c r="DG136" s="430"/>
      <c r="DH136" s="430"/>
      <c r="DI136" s="430"/>
      <c r="DJ136" s="430"/>
      <c r="DK136" s="430"/>
      <c r="DL136" s="430"/>
      <c r="DM136" s="430"/>
      <c r="DN136" s="430"/>
      <c r="DO136" s="430"/>
      <c r="DP136" s="430" t="s">
        <v>817</v>
      </c>
      <c r="DQ136" s="430" t="s">
        <v>817</v>
      </c>
      <c r="DR136" s="430" t="s">
        <v>817</v>
      </c>
      <c r="DS136" s="430" t="s">
        <v>817</v>
      </c>
      <c r="DT136" s="430" t="s">
        <v>817</v>
      </c>
      <c r="DU136" s="430" t="s">
        <v>817</v>
      </c>
      <c r="DV136" s="430" t="s">
        <v>817</v>
      </c>
      <c r="DW136" s="430" t="s">
        <v>817</v>
      </c>
      <c r="DX136" s="430" t="s">
        <v>817</v>
      </c>
      <c r="DY136" s="430" t="s">
        <v>817</v>
      </c>
      <c r="DZ136" s="430" t="s">
        <v>817</v>
      </c>
      <c r="EA136" s="430" t="s">
        <v>817</v>
      </c>
      <c r="EB136" s="430" t="s">
        <v>817</v>
      </c>
      <c r="EC136" s="430" t="s">
        <v>817</v>
      </c>
      <c r="ED136" s="430" t="s">
        <v>817</v>
      </c>
      <c r="EE136" s="430" t="s">
        <v>817</v>
      </c>
      <c r="EF136" s="430" t="s">
        <v>817</v>
      </c>
      <c r="EG136" s="430" t="s">
        <v>817</v>
      </c>
      <c r="EH136" s="430" t="s">
        <v>817</v>
      </c>
      <c r="EI136" s="430" t="s">
        <v>817</v>
      </c>
      <c r="EJ136" s="430" t="s">
        <v>817</v>
      </c>
      <c r="EK136" s="430" t="s">
        <v>817</v>
      </c>
      <c r="EL136" s="430" t="s">
        <v>817</v>
      </c>
      <c r="EM136" s="430" t="s">
        <v>817</v>
      </c>
      <c r="EN136" s="430" t="s">
        <v>817</v>
      </c>
      <c r="EO136" s="430" t="s">
        <v>817</v>
      </c>
      <c r="EP136" s="430" t="s">
        <v>817</v>
      </c>
      <c r="EQ136" s="430" t="s">
        <v>817</v>
      </c>
      <c r="ER136" s="430" t="s">
        <v>817</v>
      </c>
      <c r="ES136" s="430" t="s">
        <v>817</v>
      </c>
      <c r="ET136" s="430" t="s">
        <v>817</v>
      </c>
      <c r="EU136" s="430" t="s">
        <v>817</v>
      </c>
      <c r="EV136" s="430" t="s">
        <v>817</v>
      </c>
      <c r="EW136" s="430" t="s">
        <v>817</v>
      </c>
      <c r="EX136" s="430" t="s">
        <v>817</v>
      </c>
      <c r="EY136" s="430" t="s">
        <v>817</v>
      </c>
      <c r="EZ136" s="430" t="s">
        <v>817</v>
      </c>
      <c r="FA136" s="430" t="s">
        <v>817</v>
      </c>
      <c r="FB136" s="430" t="s">
        <v>817</v>
      </c>
      <c r="FC136" s="430" t="s">
        <v>817</v>
      </c>
      <c r="FD136" s="430" t="s">
        <v>817</v>
      </c>
      <c r="FE136" s="430" t="s">
        <v>817</v>
      </c>
      <c r="FF136" s="430" t="s">
        <v>817</v>
      </c>
      <c r="FG136" s="430" t="s">
        <v>817</v>
      </c>
      <c r="FH136" s="430" t="s">
        <v>817</v>
      </c>
      <c r="FI136" s="430" t="s">
        <v>817</v>
      </c>
      <c r="FJ136" s="430" t="s">
        <v>817</v>
      </c>
      <c r="FK136" s="430" t="s">
        <v>817</v>
      </c>
      <c r="FL136" s="430" t="s">
        <v>817</v>
      </c>
      <c r="FM136" s="430" t="s">
        <v>817</v>
      </c>
      <c r="FN136" s="430" t="s">
        <v>817</v>
      </c>
      <c r="FO136" s="430" t="s">
        <v>817</v>
      </c>
      <c r="FP136" s="430" t="s">
        <v>817</v>
      </c>
      <c r="FQ136" s="430" t="s">
        <v>817</v>
      </c>
      <c r="FR136" s="430" t="s">
        <v>817</v>
      </c>
      <c r="FS136" s="430" t="s">
        <v>817</v>
      </c>
      <c r="FT136" s="430" t="s">
        <v>817</v>
      </c>
      <c r="FU136" s="430" t="s">
        <v>817</v>
      </c>
      <c r="FV136" s="430" t="s">
        <v>817</v>
      </c>
      <c r="FW136" s="430" t="s">
        <v>817</v>
      </c>
      <c r="FX136" s="430" t="s">
        <v>817</v>
      </c>
      <c r="FY136" s="430" t="s">
        <v>817</v>
      </c>
      <c r="FZ136" s="430" t="s">
        <v>817</v>
      </c>
      <c r="GA136" s="430" t="s">
        <v>817</v>
      </c>
      <c r="GB136" s="430" t="s">
        <v>817</v>
      </c>
      <c r="GC136" s="430" t="s">
        <v>817</v>
      </c>
      <c r="GD136" s="430" t="s">
        <v>817</v>
      </c>
      <c r="GE136" s="430" t="s">
        <v>817</v>
      </c>
      <c r="GF136" s="430" t="s">
        <v>817</v>
      </c>
      <c r="GG136" s="430" t="s">
        <v>817</v>
      </c>
      <c r="GH136" s="430" t="s">
        <v>817</v>
      </c>
      <c r="GI136" s="430" t="s">
        <v>817</v>
      </c>
      <c r="GJ136" s="430" t="s">
        <v>817</v>
      </c>
      <c r="GK136" s="430" t="s">
        <v>817</v>
      </c>
      <c r="GL136" s="430" t="s">
        <v>817</v>
      </c>
      <c r="GM136" s="430" t="s">
        <v>817</v>
      </c>
      <c r="GN136" s="430" t="s">
        <v>817</v>
      </c>
      <c r="GO136" s="430" t="s">
        <v>817</v>
      </c>
      <c r="GP136" s="430" t="s">
        <v>817</v>
      </c>
      <c r="GQ136" s="430" t="s">
        <v>817</v>
      </c>
      <c r="GR136" s="430" t="s">
        <v>817</v>
      </c>
      <c r="GS136" s="430" t="s">
        <v>817</v>
      </c>
      <c r="GT136" s="430" t="s">
        <v>817</v>
      </c>
      <c r="GU136" s="430" t="s">
        <v>817</v>
      </c>
      <c r="GV136" s="430" t="s">
        <v>817</v>
      </c>
      <c r="GW136" s="430" t="s">
        <v>817</v>
      </c>
      <c r="GX136" s="430" t="s">
        <v>817</v>
      </c>
      <c r="GY136" s="430" t="s">
        <v>817</v>
      </c>
      <c r="GZ136" s="430" t="s">
        <v>817</v>
      </c>
      <c r="HA136" s="430" t="s">
        <v>817</v>
      </c>
      <c r="HB136" s="430" t="s">
        <v>817</v>
      </c>
      <c r="HC136" s="430" t="s">
        <v>817</v>
      </c>
      <c r="HD136" s="430" t="s">
        <v>817</v>
      </c>
      <c r="HE136" s="430" t="s">
        <v>817</v>
      </c>
      <c r="HF136" s="430" t="s">
        <v>817</v>
      </c>
      <c r="HG136" s="430" t="s">
        <v>817</v>
      </c>
      <c r="HH136" s="430" t="s">
        <v>817</v>
      </c>
      <c r="HI136" s="430" t="s">
        <v>817</v>
      </c>
      <c r="HJ136" s="430" t="s">
        <v>817</v>
      </c>
      <c r="HK136" s="430" t="s">
        <v>817</v>
      </c>
      <c r="HL136" s="430" t="s">
        <v>817</v>
      </c>
      <c r="HM136" s="430" t="s">
        <v>817</v>
      </c>
      <c r="HN136" s="430" t="s">
        <v>817</v>
      </c>
      <c r="HO136" s="430" t="s">
        <v>817</v>
      </c>
      <c r="HP136" s="430" t="s">
        <v>817</v>
      </c>
      <c r="HQ136" s="430" t="s">
        <v>817</v>
      </c>
      <c r="HR136" s="430" t="s">
        <v>817</v>
      </c>
      <c r="HS136" s="430" t="s">
        <v>817</v>
      </c>
      <c r="HT136" s="430" t="s">
        <v>817</v>
      </c>
      <c r="HU136" s="430" t="s">
        <v>817</v>
      </c>
      <c r="HV136" s="430" t="s">
        <v>817</v>
      </c>
      <c r="HW136" s="430" t="s">
        <v>817</v>
      </c>
      <c r="HX136" s="430" t="s">
        <v>817</v>
      </c>
      <c r="HY136" s="430" t="s">
        <v>817</v>
      </c>
      <c r="HZ136" s="430" t="s">
        <v>817</v>
      </c>
      <c r="IA136" s="430" t="s">
        <v>817</v>
      </c>
      <c r="IB136" s="430" t="s">
        <v>817</v>
      </c>
      <c r="IC136" s="430" t="s">
        <v>817</v>
      </c>
      <c r="ID136" s="430" t="s">
        <v>817</v>
      </c>
      <c r="IE136" s="430" t="s">
        <v>817</v>
      </c>
      <c r="IF136" s="430" t="s">
        <v>817</v>
      </c>
      <c r="IG136" s="430" t="s">
        <v>817</v>
      </c>
      <c r="IH136" s="430" t="s">
        <v>817</v>
      </c>
      <c r="II136" s="430" t="s">
        <v>817</v>
      </c>
      <c r="IJ136" s="430" t="s">
        <v>817</v>
      </c>
      <c r="IK136" s="430" t="s">
        <v>817</v>
      </c>
      <c r="IL136" s="430" t="s">
        <v>817</v>
      </c>
      <c r="IM136" s="430" t="s">
        <v>817</v>
      </c>
      <c r="IN136" s="430" t="s">
        <v>817</v>
      </c>
      <c r="IO136" s="430" t="s">
        <v>817</v>
      </c>
      <c r="IP136" s="430" t="s">
        <v>817</v>
      </c>
      <c r="IQ136" s="430" t="s">
        <v>817</v>
      </c>
      <c r="IR136" s="430" t="s">
        <v>817</v>
      </c>
      <c r="IS136" s="430" t="s">
        <v>817</v>
      </c>
      <c r="IT136" s="430" t="s">
        <v>817</v>
      </c>
      <c r="IU136" s="430" t="s">
        <v>817</v>
      </c>
      <c r="IV136" s="430" t="s">
        <v>817</v>
      </c>
      <c r="IW136" s="430" t="s">
        <v>817</v>
      </c>
      <c r="IX136" s="430" t="s">
        <v>817</v>
      </c>
      <c r="IY136" s="430" t="s">
        <v>817</v>
      </c>
      <c r="IZ136" s="430" t="s">
        <v>817</v>
      </c>
      <c r="JA136" s="430" t="s">
        <v>817</v>
      </c>
      <c r="JB136" s="430" t="s">
        <v>817</v>
      </c>
      <c r="JC136" s="430" t="s">
        <v>817</v>
      </c>
      <c r="JD136" s="430" t="s">
        <v>817</v>
      </c>
      <c r="JE136" s="430" t="s">
        <v>817</v>
      </c>
      <c r="JF136" s="430" t="s">
        <v>817</v>
      </c>
      <c r="JG136" s="430" t="s">
        <v>817</v>
      </c>
      <c r="JH136" s="430" t="s">
        <v>817</v>
      </c>
      <c r="JI136" s="430" t="s">
        <v>817</v>
      </c>
      <c r="JJ136" s="430" t="s">
        <v>817</v>
      </c>
      <c r="JK136" s="430" t="s">
        <v>817</v>
      </c>
      <c r="JL136" s="430" t="s">
        <v>817</v>
      </c>
      <c r="JM136" s="430" t="s">
        <v>817</v>
      </c>
      <c r="JN136" s="430" t="s">
        <v>817</v>
      </c>
      <c r="JO136" s="430" t="s">
        <v>817</v>
      </c>
      <c r="JP136" s="430" t="s">
        <v>817</v>
      </c>
      <c r="JQ136" s="430" t="s">
        <v>817</v>
      </c>
      <c r="JR136" s="430" t="s">
        <v>817</v>
      </c>
      <c r="JS136" s="430" t="s">
        <v>817</v>
      </c>
      <c r="JT136" s="430" t="s">
        <v>817</v>
      </c>
      <c r="JU136" s="430" t="s">
        <v>817</v>
      </c>
      <c r="JV136" s="430" t="s">
        <v>817</v>
      </c>
      <c r="JW136" s="430" t="s">
        <v>817</v>
      </c>
      <c r="JX136" s="430" t="s">
        <v>817</v>
      </c>
      <c r="JY136" s="430" t="s">
        <v>817</v>
      </c>
      <c r="JZ136" s="430" t="s">
        <v>817</v>
      </c>
      <c r="KA136" s="430" t="s">
        <v>817</v>
      </c>
      <c r="KB136" s="430" t="s">
        <v>817</v>
      </c>
      <c r="KC136" s="430" t="s">
        <v>817</v>
      </c>
      <c r="KD136" s="430" t="s">
        <v>817</v>
      </c>
      <c r="KE136" s="430" t="s">
        <v>817</v>
      </c>
      <c r="KF136" s="430" t="s">
        <v>817</v>
      </c>
      <c r="KG136" s="430" t="s">
        <v>817</v>
      </c>
      <c r="KH136" s="430" t="s">
        <v>817</v>
      </c>
      <c r="KI136" s="430" t="s">
        <v>817</v>
      </c>
      <c r="KJ136" s="430" t="s">
        <v>817</v>
      </c>
      <c r="KK136" s="430" t="s">
        <v>817</v>
      </c>
      <c r="KL136" s="430" t="s">
        <v>817</v>
      </c>
      <c r="KM136" s="430" t="s">
        <v>817</v>
      </c>
      <c r="KN136" s="430" t="s">
        <v>817</v>
      </c>
      <c r="KO136" s="430" t="s">
        <v>817</v>
      </c>
      <c r="KP136" s="430" t="s">
        <v>817</v>
      </c>
      <c r="KQ136" s="430" t="s">
        <v>817</v>
      </c>
      <c r="KR136" s="430" t="s">
        <v>817</v>
      </c>
      <c r="KS136" s="430" t="s">
        <v>817</v>
      </c>
      <c r="KT136" s="430" t="s">
        <v>817</v>
      </c>
      <c r="KU136" s="430" t="s">
        <v>817</v>
      </c>
      <c r="KV136" s="430" t="s">
        <v>817</v>
      </c>
      <c r="KW136" s="430" t="s">
        <v>817</v>
      </c>
      <c r="KX136" s="430" t="s">
        <v>817</v>
      </c>
      <c r="KY136" s="430" t="s">
        <v>817</v>
      </c>
      <c r="KZ136" s="430" t="s">
        <v>817</v>
      </c>
      <c r="LA136" s="430" t="s">
        <v>817</v>
      </c>
      <c r="LB136" s="430" t="s">
        <v>817</v>
      </c>
      <c r="LC136" s="430" t="s">
        <v>817</v>
      </c>
      <c r="LD136" s="430" t="s">
        <v>817</v>
      </c>
      <c r="LE136" s="430" t="s">
        <v>817</v>
      </c>
      <c r="LF136" s="430" t="s">
        <v>817</v>
      </c>
      <c r="LG136" s="430" t="s">
        <v>817</v>
      </c>
      <c r="LH136" s="430" t="s">
        <v>817</v>
      </c>
      <c r="LI136" s="430" t="s">
        <v>817</v>
      </c>
      <c r="LJ136" s="430" t="s">
        <v>817</v>
      </c>
      <c r="LK136" s="430" t="s">
        <v>817</v>
      </c>
      <c r="LL136" s="430" t="s">
        <v>817</v>
      </c>
      <c r="LM136" s="430" t="s">
        <v>817</v>
      </c>
      <c r="LN136" s="430" t="s">
        <v>817</v>
      </c>
      <c r="LO136" s="430" t="s">
        <v>817</v>
      </c>
      <c r="LP136" s="430" t="s">
        <v>817</v>
      </c>
      <c r="LQ136" s="430" t="s">
        <v>817</v>
      </c>
      <c r="LR136" s="430" t="s">
        <v>817</v>
      </c>
      <c r="LS136" s="430" t="s">
        <v>817</v>
      </c>
      <c r="LT136" s="430" t="s">
        <v>817</v>
      </c>
      <c r="LU136" s="430" t="s">
        <v>817</v>
      </c>
      <c r="LV136" s="430" t="s">
        <v>817</v>
      </c>
      <c r="LW136" s="430" t="s">
        <v>817</v>
      </c>
      <c r="LX136" s="430" t="s">
        <v>817</v>
      </c>
      <c r="LY136" s="430" t="s">
        <v>817</v>
      </c>
      <c r="LZ136" s="430" t="s">
        <v>817</v>
      </c>
      <c r="MA136" s="430" t="s">
        <v>817</v>
      </c>
      <c r="MB136" s="430" t="s">
        <v>817</v>
      </c>
      <c r="MC136" s="430" t="s">
        <v>817</v>
      </c>
      <c r="MD136" s="430" t="s">
        <v>817</v>
      </c>
      <c r="ME136" s="430" t="s">
        <v>817</v>
      </c>
      <c r="MF136" s="430" t="s">
        <v>817</v>
      </c>
      <c r="MG136" s="430" t="s">
        <v>817</v>
      </c>
      <c r="MH136" s="430" t="s">
        <v>817</v>
      </c>
      <c r="MI136" s="430" t="s">
        <v>817</v>
      </c>
      <c r="MJ136" s="430" t="s">
        <v>817</v>
      </c>
      <c r="MK136" s="430" t="s">
        <v>817</v>
      </c>
      <c r="ML136" s="430" t="s">
        <v>817</v>
      </c>
      <c r="MM136" s="430" t="s">
        <v>817</v>
      </c>
      <c r="MN136" s="430" t="s">
        <v>817</v>
      </c>
      <c r="MO136" s="430" t="s">
        <v>817</v>
      </c>
      <c r="MP136" s="430" t="s">
        <v>817</v>
      </c>
      <c r="MQ136" s="430" t="s">
        <v>817</v>
      </c>
      <c r="MR136" s="430" t="s">
        <v>817</v>
      </c>
      <c r="MS136" s="430" t="s">
        <v>817</v>
      </c>
      <c r="MT136" s="430" t="s">
        <v>817</v>
      </c>
      <c r="MU136" s="430" t="s">
        <v>817</v>
      </c>
      <c r="MV136" s="430" t="s">
        <v>817</v>
      </c>
      <c r="MW136" s="430" t="s">
        <v>817</v>
      </c>
      <c r="MX136" s="430" t="s">
        <v>817</v>
      </c>
      <c r="MY136" s="430" t="s">
        <v>817</v>
      </c>
      <c r="MZ136" s="430" t="s">
        <v>817</v>
      </c>
      <c r="NA136" s="430" t="s">
        <v>817</v>
      </c>
      <c r="NB136" s="430" t="s">
        <v>817</v>
      </c>
      <c r="NC136" s="430" t="s">
        <v>817</v>
      </c>
      <c r="ND136" s="430" t="s">
        <v>817</v>
      </c>
      <c r="NE136" s="430" t="s">
        <v>817</v>
      </c>
      <c r="NF136" s="430" t="s">
        <v>817</v>
      </c>
      <c r="NG136" s="430" t="s">
        <v>817</v>
      </c>
      <c r="NH136" s="430" t="s">
        <v>817</v>
      </c>
      <c r="NI136" s="430" t="s">
        <v>817</v>
      </c>
      <c r="NJ136" s="430" t="s">
        <v>817</v>
      </c>
      <c r="NK136" s="430" t="s">
        <v>817</v>
      </c>
      <c r="NL136" s="430" t="s">
        <v>817</v>
      </c>
      <c r="NM136" s="430" t="s">
        <v>817</v>
      </c>
      <c r="NN136" s="430" t="s">
        <v>817</v>
      </c>
      <c r="NO136" s="430" t="s">
        <v>817</v>
      </c>
      <c r="NP136" s="430" t="s">
        <v>817</v>
      </c>
      <c r="NQ136" s="430" t="s">
        <v>817</v>
      </c>
      <c r="NR136" s="430" t="s">
        <v>817</v>
      </c>
      <c r="NS136" s="430" t="s">
        <v>817</v>
      </c>
      <c r="NT136" s="430" t="s">
        <v>817</v>
      </c>
      <c r="NU136" s="430" t="s">
        <v>817</v>
      </c>
      <c r="NV136" s="430" t="s">
        <v>817</v>
      </c>
      <c r="NW136" s="430" t="s">
        <v>817</v>
      </c>
      <c r="NX136" s="430" t="s">
        <v>817</v>
      </c>
      <c r="NY136" s="430" t="s">
        <v>817</v>
      </c>
      <c r="NZ136" s="430" t="s">
        <v>817</v>
      </c>
      <c r="OA136" s="430" t="s">
        <v>817</v>
      </c>
      <c r="OB136" s="430" t="s">
        <v>817</v>
      </c>
      <c r="OC136" s="430" t="s">
        <v>817</v>
      </c>
      <c r="OD136" s="430" t="s">
        <v>817</v>
      </c>
      <c r="OE136" s="430" t="s">
        <v>817</v>
      </c>
      <c r="OF136" s="430" t="s">
        <v>817</v>
      </c>
      <c r="OG136" s="430" t="s">
        <v>817</v>
      </c>
      <c r="OH136" s="430" t="s">
        <v>817</v>
      </c>
      <c r="OI136" s="430" t="s">
        <v>817</v>
      </c>
      <c r="OJ136" s="430" t="s">
        <v>817</v>
      </c>
      <c r="OK136" s="430" t="s">
        <v>817</v>
      </c>
      <c r="OL136" s="430" t="s">
        <v>817</v>
      </c>
      <c r="OM136" s="430" t="s">
        <v>817</v>
      </c>
      <c r="ON136" s="430" t="s">
        <v>817</v>
      </c>
      <c r="OO136" s="430" t="s">
        <v>817</v>
      </c>
      <c r="OP136" s="430" t="s">
        <v>817</v>
      </c>
      <c r="OQ136" s="430" t="s">
        <v>817</v>
      </c>
      <c r="OR136" s="430" t="s">
        <v>817</v>
      </c>
      <c r="OS136" s="430" t="s">
        <v>817</v>
      </c>
      <c r="OT136" s="430" t="s">
        <v>817</v>
      </c>
      <c r="OU136" s="430" t="s">
        <v>817</v>
      </c>
      <c r="OV136" s="430" t="s">
        <v>817</v>
      </c>
      <c r="OW136" s="430" t="s">
        <v>817</v>
      </c>
      <c r="OX136" s="430" t="s">
        <v>817</v>
      </c>
      <c r="OY136" s="430" t="s">
        <v>817</v>
      </c>
      <c r="OZ136" s="430" t="s">
        <v>817</v>
      </c>
      <c r="PA136" s="430" t="s">
        <v>817</v>
      </c>
      <c r="PB136" s="430" t="s">
        <v>817</v>
      </c>
      <c r="PC136" s="430" t="s">
        <v>817</v>
      </c>
      <c r="PD136" s="430" t="s">
        <v>817</v>
      </c>
      <c r="PE136" s="430" t="s">
        <v>817</v>
      </c>
      <c r="PF136" s="430" t="s">
        <v>817</v>
      </c>
      <c r="PG136" s="430" t="s">
        <v>817</v>
      </c>
      <c r="PH136" s="430" t="s">
        <v>817</v>
      </c>
      <c r="PI136" s="430" t="s">
        <v>817</v>
      </c>
      <c r="PJ136" s="430" t="s">
        <v>817</v>
      </c>
      <c r="PK136" s="430" t="s">
        <v>817</v>
      </c>
      <c r="PL136" s="430" t="s">
        <v>817</v>
      </c>
      <c r="PM136" s="430" t="s">
        <v>817</v>
      </c>
      <c r="PN136" s="430" t="s">
        <v>817</v>
      </c>
      <c r="PO136" s="430" t="s">
        <v>817</v>
      </c>
      <c r="PP136" s="430" t="s">
        <v>817</v>
      </c>
      <c r="PQ136" s="430" t="s">
        <v>817</v>
      </c>
      <c r="PR136" s="430" t="s">
        <v>817</v>
      </c>
      <c r="PS136" s="430" t="s">
        <v>817</v>
      </c>
      <c r="PT136" s="430" t="s">
        <v>817</v>
      </c>
      <c r="PU136" s="430" t="s">
        <v>817</v>
      </c>
      <c r="PV136" s="430" t="s">
        <v>817</v>
      </c>
      <c r="PW136" s="430" t="s">
        <v>817</v>
      </c>
      <c r="PX136" s="430" t="s">
        <v>817</v>
      </c>
      <c r="PY136" s="430" t="s">
        <v>817</v>
      </c>
      <c r="PZ136" s="430" t="s">
        <v>817</v>
      </c>
      <c r="QA136" s="430" t="s">
        <v>817</v>
      </c>
      <c r="QB136" s="430" t="s">
        <v>817</v>
      </c>
      <c r="QC136" s="430" t="s">
        <v>817</v>
      </c>
      <c r="QD136" s="430" t="s">
        <v>817</v>
      </c>
      <c r="QE136" s="430" t="s">
        <v>817</v>
      </c>
      <c r="QF136" s="430" t="s">
        <v>817</v>
      </c>
      <c r="QG136" s="430" t="s">
        <v>817</v>
      </c>
      <c r="QH136" s="430" t="s">
        <v>817</v>
      </c>
      <c r="QI136" s="430" t="s">
        <v>817</v>
      </c>
      <c r="QJ136" s="430" t="s">
        <v>817</v>
      </c>
      <c r="QK136" s="430" t="s">
        <v>817</v>
      </c>
      <c r="QL136" s="430" t="s">
        <v>817</v>
      </c>
      <c r="QM136" s="430" t="s">
        <v>817</v>
      </c>
      <c r="QN136" s="430" t="s">
        <v>817</v>
      </c>
      <c r="QO136" s="430" t="s">
        <v>817</v>
      </c>
      <c r="QP136" s="430" t="s">
        <v>817</v>
      </c>
      <c r="QQ136" s="430" t="s">
        <v>817</v>
      </c>
      <c r="QR136" s="430" t="s">
        <v>817</v>
      </c>
      <c r="QS136" s="430" t="s">
        <v>817</v>
      </c>
      <c r="QT136" s="430" t="s">
        <v>817</v>
      </c>
      <c r="QU136" s="430" t="s">
        <v>817</v>
      </c>
      <c r="QV136" s="430" t="s">
        <v>817</v>
      </c>
      <c r="QW136" s="430" t="s">
        <v>817</v>
      </c>
      <c r="QX136" s="430" t="s">
        <v>817</v>
      </c>
      <c r="QY136" s="430" t="s">
        <v>817</v>
      </c>
      <c r="QZ136" s="430" t="s">
        <v>817</v>
      </c>
      <c r="RA136" s="430" t="s">
        <v>817</v>
      </c>
      <c r="RB136" s="430" t="s">
        <v>817</v>
      </c>
      <c r="RC136" s="430" t="s">
        <v>817</v>
      </c>
      <c r="RD136" s="430" t="s">
        <v>817</v>
      </c>
      <c r="RE136" s="430" t="s">
        <v>817</v>
      </c>
      <c r="RF136" s="430" t="s">
        <v>817</v>
      </c>
      <c r="RG136" s="430" t="s">
        <v>817</v>
      </c>
      <c r="RH136" s="430" t="s">
        <v>817</v>
      </c>
      <c r="RI136" s="430" t="s">
        <v>817</v>
      </c>
      <c r="RJ136" s="430" t="s">
        <v>817</v>
      </c>
      <c r="RK136" s="430" t="s">
        <v>817</v>
      </c>
      <c r="RL136" s="430" t="s">
        <v>817</v>
      </c>
      <c r="RM136" s="430" t="s">
        <v>817</v>
      </c>
      <c r="RN136" s="430" t="s">
        <v>817</v>
      </c>
      <c r="RO136" s="430" t="s">
        <v>817</v>
      </c>
      <c r="RP136" s="430" t="s">
        <v>817</v>
      </c>
      <c r="RQ136" s="430" t="s">
        <v>817</v>
      </c>
      <c r="RR136" s="430" t="s">
        <v>817</v>
      </c>
      <c r="RS136" s="430" t="s">
        <v>817</v>
      </c>
      <c r="RT136" s="430" t="s">
        <v>817</v>
      </c>
      <c r="RU136" s="430" t="s">
        <v>817</v>
      </c>
      <c r="RV136" s="430" t="s">
        <v>817</v>
      </c>
      <c r="RW136" s="430" t="s">
        <v>817</v>
      </c>
      <c r="RX136" s="430" t="s">
        <v>817</v>
      </c>
      <c r="RY136" s="430" t="s">
        <v>817</v>
      </c>
      <c r="RZ136" s="430" t="s">
        <v>817</v>
      </c>
      <c r="SA136" s="430" t="s">
        <v>817</v>
      </c>
      <c r="SB136" s="430" t="s">
        <v>817</v>
      </c>
      <c r="SC136" s="430" t="s">
        <v>817</v>
      </c>
      <c r="SD136" s="430" t="s">
        <v>817</v>
      </c>
      <c r="SE136" s="430" t="s">
        <v>817</v>
      </c>
      <c r="SF136" s="430" t="s">
        <v>817</v>
      </c>
      <c r="SG136" s="430" t="s">
        <v>817</v>
      </c>
      <c r="SH136" s="430" t="s">
        <v>817</v>
      </c>
      <c r="SI136" s="430" t="s">
        <v>817</v>
      </c>
      <c r="SJ136" s="430" t="s">
        <v>817</v>
      </c>
      <c r="SK136" s="430" t="s">
        <v>817</v>
      </c>
      <c r="SL136" s="430" t="s">
        <v>817</v>
      </c>
      <c r="SM136" s="430" t="s">
        <v>817</v>
      </c>
      <c r="SN136" s="430" t="s">
        <v>817</v>
      </c>
      <c r="SO136" s="430" t="s">
        <v>817</v>
      </c>
      <c r="SP136" s="430" t="s">
        <v>817</v>
      </c>
      <c r="SQ136" s="430" t="s">
        <v>817</v>
      </c>
      <c r="SR136" s="430" t="s">
        <v>817</v>
      </c>
      <c r="SS136" s="430" t="s">
        <v>817</v>
      </c>
      <c r="ST136" s="430" t="s">
        <v>817</v>
      </c>
      <c r="SU136" s="430" t="s">
        <v>817</v>
      </c>
      <c r="SV136" s="430" t="s">
        <v>817</v>
      </c>
      <c r="SW136" s="430" t="s">
        <v>817</v>
      </c>
      <c r="SX136" s="430" t="s">
        <v>817</v>
      </c>
      <c r="SY136" s="430" t="s">
        <v>817</v>
      </c>
      <c r="SZ136" s="430" t="s">
        <v>817</v>
      </c>
      <c r="TA136" s="430" t="s">
        <v>817</v>
      </c>
      <c r="TB136" s="430" t="s">
        <v>817</v>
      </c>
      <c r="TC136" s="430" t="s">
        <v>817</v>
      </c>
      <c r="TD136" s="430" t="s">
        <v>817</v>
      </c>
      <c r="TE136" s="430" t="s">
        <v>817</v>
      </c>
      <c r="TF136" s="430" t="s">
        <v>817</v>
      </c>
      <c r="TG136" s="430" t="s">
        <v>817</v>
      </c>
      <c r="TH136" s="430" t="s">
        <v>817</v>
      </c>
      <c r="TI136" s="430" t="s">
        <v>817</v>
      </c>
      <c r="TJ136" s="430" t="s">
        <v>817</v>
      </c>
      <c r="TK136" s="430" t="s">
        <v>817</v>
      </c>
      <c r="TL136" s="430" t="s">
        <v>817</v>
      </c>
      <c r="TM136" s="430" t="s">
        <v>817</v>
      </c>
      <c r="TN136" s="430" t="s">
        <v>817</v>
      </c>
      <c r="TO136" s="430" t="s">
        <v>817</v>
      </c>
      <c r="TP136" s="430" t="s">
        <v>817</v>
      </c>
      <c r="TQ136" s="430" t="s">
        <v>817</v>
      </c>
      <c r="TR136" s="430" t="s">
        <v>817</v>
      </c>
      <c r="TS136" s="430" t="s">
        <v>817</v>
      </c>
      <c r="TT136" s="430" t="s">
        <v>817</v>
      </c>
      <c r="TU136" s="430" t="s">
        <v>817</v>
      </c>
      <c r="TV136" s="430" t="s">
        <v>817</v>
      </c>
      <c r="TW136" s="430" t="s">
        <v>817</v>
      </c>
      <c r="TX136" s="430" t="s">
        <v>817</v>
      </c>
      <c r="TY136" s="430" t="s">
        <v>817</v>
      </c>
      <c r="TZ136" s="430" t="s">
        <v>817</v>
      </c>
      <c r="UA136" s="430" t="s">
        <v>817</v>
      </c>
      <c r="UB136" s="430" t="s">
        <v>817</v>
      </c>
      <c r="UC136" s="430" t="s">
        <v>817</v>
      </c>
      <c r="UD136" s="430" t="s">
        <v>817</v>
      </c>
      <c r="UE136" s="430" t="s">
        <v>817</v>
      </c>
      <c r="UF136" s="430" t="s">
        <v>817</v>
      </c>
      <c r="UG136" s="430" t="s">
        <v>817</v>
      </c>
      <c r="UH136" s="430" t="s">
        <v>817</v>
      </c>
      <c r="UI136" s="430" t="s">
        <v>817</v>
      </c>
      <c r="UJ136" s="430" t="s">
        <v>817</v>
      </c>
      <c r="UK136" s="430" t="s">
        <v>817</v>
      </c>
      <c r="UL136" s="430" t="s">
        <v>817</v>
      </c>
      <c r="UM136" s="430" t="s">
        <v>817</v>
      </c>
      <c r="UN136" s="430" t="s">
        <v>817</v>
      </c>
      <c r="UO136" s="430" t="s">
        <v>817</v>
      </c>
      <c r="UP136" s="430" t="s">
        <v>817</v>
      </c>
      <c r="UQ136" s="430" t="s">
        <v>817</v>
      </c>
      <c r="UR136" s="430" t="s">
        <v>817</v>
      </c>
      <c r="US136" s="430" t="s">
        <v>817</v>
      </c>
      <c r="UT136" s="430" t="s">
        <v>817</v>
      </c>
      <c r="UU136" s="430" t="s">
        <v>817</v>
      </c>
      <c r="UV136" s="430" t="s">
        <v>817</v>
      </c>
      <c r="UW136" s="430" t="s">
        <v>817</v>
      </c>
      <c r="UX136" s="430" t="s">
        <v>817</v>
      </c>
      <c r="UY136" s="430" t="s">
        <v>817</v>
      </c>
      <c r="UZ136" s="430" t="s">
        <v>817</v>
      </c>
      <c r="VA136" s="430" t="s">
        <v>817</v>
      </c>
      <c r="VB136" s="430" t="s">
        <v>817</v>
      </c>
      <c r="VC136" s="430" t="s">
        <v>817</v>
      </c>
      <c r="VD136" s="430" t="s">
        <v>817</v>
      </c>
      <c r="VE136" s="430" t="s">
        <v>817</v>
      </c>
      <c r="VF136" s="430" t="s">
        <v>817</v>
      </c>
      <c r="VG136" s="430" t="s">
        <v>817</v>
      </c>
      <c r="VH136" s="430" t="s">
        <v>817</v>
      </c>
      <c r="VI136" s="430" t="s">
        <v>817</v>
      </c>
      <c r="VJ136" s="430" t="s">
        <v>817</v>
      </c>
      <c r="VK136" s="430" t="s">
        <v>817</v>
      </c>
      <c r="VL136" s="430" t="s">
        <v>817</v>
      </c>
      <c r="VM136" s="430" t="s">
        <v>817</v>
      </c>
      <c r="VN136" s="430" t="s">
        <v>817</v>
      </c>
      <c r="VO136" s="430" t="s">
        <v>817</v>
      </c>
      <c r="VP136" s="430" t="s">
        <v>817</v>
      </c>
      <c r="VQ136" s="430" t="s">
        <v>817</v>
      </c>
      <c r="VR136" s="430" t="s">
        <v>817</v>
      </c>
      <c r="VS136" s="430" t="s">
        <v>817</v>
      </c>
      <c r="VT136" s="430" t="s">
        <v>817</v>
      </c>
      <c r="VU136" s="430" t="s">
        <v>817</v>
      </c>
      <c r="VV136" s="430" t="s">
        <v>817</v>
      </c>
      <c r="VW136" s="430" t="s">
        <v>817</v>
      </c>
      <c r="VX136" s="430" t="s">
        <v>817</v>
      </c>
      <c r="VY136" s="430" t="s">
        <v>817</v>
      </c>
      <c r="VZ136" s="430" t="s">
        <v>817</v>
      </c>
      <c r="WA136" s="430" t="s">
        <v>817</v>
      </c>
      <c r="WB136" s="430" t="s">
        <v>817</v>
      </c>
      <c r="WC136" s="430" t="s">
        <v>817</v>
      </c>
      <c r="WD136" s="430" t="s">
        <v>817</v>
      </c>
      <c r="WE136" s="430" t="s">
        <v>817</v>
      </c>
      <c r="WF136" s="430" t="s">
        <v>817</v>
      </c>
      <c r="WG136" s="430" t="s">
        <v>817</v>
      </c>
      <c r="WH136" s="430" t="s">
        <v>817</v>
      </c>
      <c r="WI136" s="430" t="s">
        <v>817</v>
      </c>
      <c r="WJ136" s="430" t="s">
        <v>817</v>
      </c>
      <c r="WK136" s="430" t="s">
        <v>817</v>
      </c>
      <c r="WL136" s="430" t="s">
        <v>817</v>
      </c>
      <c r="WM136" s="430" t="s">
        <v>817</v>
      </c>
      <c r="WN136" s="430" t="s">
        <v>817</v>
      </c>
      <c r="WO136" s="430" t="s">
        <v>817</v>
      </c>
      <c r="WP136" s="430" t="s">
        <v>817</v>
      </c>
      <c r="WQ136" s="430" t="s">
        <v>817</v>
      </c>
      <c r="WR136" s="430" t="s">
        <v>817</v>
      </c>
      <c r="WS136" s="430" t="s">
        <v>817</v>
      </c>
      <c r="WT136" s="430" t="s">
        <v>817</v>
      </c>
      <c r="WU136" s="430" t="s">
        <v>817</v>
      </c>
      <c r="WV136" s="430" t="s">
        <v>817</v>
      </c>
      <c r="WW136" s="430" t="s">
        <v>817</v>
      </c>
      <c r="WX136" s="430" t="s">
        <v>817</v>
      </c>
      <c r="WY136" s="430" t="s">
        <v>817</v>
      </c>
      <c r="WZ136" s="430" t="s">
        <v>817</v>
      </c>
      <c r="XA136" s="430" t="s">
        <v>817</v>
      </c>
      <c r="XB136" s="430" t="s">
        <v>817</v>
      </c>
      <c r="XC136" s="430" t="s">
        <v>817</v>
      </c>
      <c r="XD136" s="430" t="s">
        <v>817</v>
      </c>
      <c r="XE136" s="430" t="s">
        <v>817</v>
      </c>
      <c r="XF136" s="430" t="s">
        <v>817</v>
      </c>
      <c r="XG136" s="430" t="s">
        <v>817</v>
      </c>
      <c r="XH136" s="430" t="s">
        <v>817</v>
      </c>
      <c r="XI136" s="430" t="s">
        <v>817</v>
      </c>
      <c r="XJ136" s="430" t="s">
        <v>817</v>
      </c>
      <c r="XK136" s="430" t="s">
        <v>817</v>
      </c>
      <c r="XL136" s="430" t="s">
        <v>817</v>
      </c>
      <c r="XM136" s="430" t="s">
        <v>817</v>
      </c>
      <c r="XN136" s="430" t="s">
        <v>817</v>
      </c>
      <c r="XO136" s="430" t="s">
        <v>817</v>
      </c>
      <c r="XP136" s="430" t="s">
        <v>817</v>
      </c>
      <c r="XQ136" s="430" t="s">
        <v>817</v>
      </c>
      <c r="XR136" s="430" t="s">
        <v>817</v>
      </c>
      <c r="XS136" s="430" t="s">
        <v>817</v>
      </c>
      <c r="XT136" s="430" t="s">
        <v>817</v>
      </c>
      <c r="XU136" s="430" t="s">
        <v>817</v>
      </c>
      <c r="XV136" s="430" t="s">
        <v>817</v>
      </c>
      <c r="XW136" s="430" t="s">
        <v>817</v>
      </c>
      <c r="XX136" s="430" t="s">
        <v>817</v>
      </c>
      <c r="XY136" s="430" t="s">
        <v>817</v>
      </c>
      <c r="XZ136" s="430" t="s">
        <v>817</v>
      </c>
      <c r="YA136" s="430" t="s">
        <v>817</v>
      </c>
      <c r="YB136" s="430" t="s">
        <v>817</v>
      </c>
      <c r="YC136" s="430" t="s">
        <v>817</v>
      </c>
      <c r="YD136" s="430" t="s">
        <v>817</v>
      </c>
      <c r="YE136" s="430" t="s">
        <v>817</v>
      </c>
      <c r="YF136" s="430" t="s">
        <v>817</v>
      </c>
      <c r="YG136" s="430" t="s">
        <v>817</v>
      </c>
      <c r="YH136" s="430" t="s">
        <v>817</v>
      </c>
      <c r="YI136" s="430" t="s">
        <v>817</v>
      </c>
      <c r="YJ136" s="430" t="s">
        <v>817</v>
      </c>
      <c r="YK136" s="430" t="s">
        <v>817</v>
      </c>
      <c r="YL136" s="430" t="s">
        <v>817</v>
      </c>
      <c r="YM136" s="430" t="s">
        <v>817</v>
      </c>
      <c r="YN136" s="430" t="s">
        <v>817</v>
      </c>
      <c r="YO136" s="430" t="s">
        <v>817</v>
      </c>
      <c r="YP136" s="430" t="s">
        <v>817</v>
      </c>
      <c r="YQ136" s="430" t="s">
        <v>817</v>
      </c>
      <c r="YR136" s="430" t="s">
        <v>817</v>
      </c>
      <c r="YS136" s="430" t="s">
        <v>817</v>
      </c>
      <c r="YT136" s="430" t="s">
        <v>817</v>
      </c>
      <c r="YU136" s="430" t="s">
        <v>817</v>
      </c>
      <c r="YV136" s="430" t="s">
        <v>817</v>
      </c>
      <c r="YW136" s="430" t="s">
        <v>817</v>
      </c>
      <c r="YX136" s="430" t="s">
        <v>817</v>
      </c>
      <c r="YY136" s="430" t="s">
        <v>817</v>
      </c>
      <c r="YZ136" s="430" t="s">
        <v>817</v>
      </c>
      <c r="ZA136" s="430" t="s">
        <v>817</v>
      </c>
      <c r="ZB136" s="430" t="s">
        <v>817</v>
      </c>
      <c r="ZC136" s="430" t="s">
        <v>817</v>
      </c>
      <c r="ZD136" s="430" t="s">
        <v>817</v>
      </c>
      <c r="ZE136" s="430" t="s">
        <v>817</v>
      </c>
      <c r="ZF136" s="430" t="s">
        <v>817</v>
      </c>
      <c r="ZG136" s="430" t="s">
        <v>817</v>
      </c>
      <c r="ZH136" s="430" t="s">
        <v>817</v>
      </c>
      <c r="ZI136" s="430" t="s">
        <v>817</v>
      </c>
      <c r="ZJ136" s="430" t="s">
        <v>817</v>
      </c>
      <c r="ZK136" s="430" t="s">
        <v>817</v>
      </c>
      <c r="ZL136" s="430" t="s">
        <v>817</v>
      </c>
      <c r="ZM136" s="430" t="s">
        <v>817</v>
      </c>
      <c r="ZN136" s="430" t="s">
        <v>817</v>
      </c>
      <c r="ZO136" s="430" t="s">
        <v>817</v>
      </c>
      <c r="ZP136" s="430" t="s">
        <v>817</v>
      </c>
      <c r="ZQ136" s="430" t="s">
        <v>817</v>
      </c>
      <c r="ZR136" s="430" t="s">
        <v>817</v>
      </c>
      <c r="ZS136" s="430" t="s">
        <v>817</v>
      </c>
      <c r="ZT136" s="430" t="s">
        <v>817</v>
      </c>
      <c r="ZU136" s="430" t="s">
        <v>817</v>
      </c>
      <c r="ZV136" s="430" t="s">
        <v>817</v>
      </c>
      <c r="ZW136" s="430" t="s">
        <v>817</v>
      </c>
      <c r="ZX136" s="430" t="s">
        <v>817</v>
      </c>
      <c r="ZY136" s="430" t="s">
        <v>817</v>
      </c>
      <c r="ZZ136" s="430" t="s">
        <v>817</v>
      </c>
      <c r="AAA136" s="430" t="s">
        <v>817</v>
      </c>
      <c r="AAB136" s="430" t="s">
        <v>817</v>
      </c>
      <c r="AAC136" s="430" t="s">
        <v>817</v>
      </c>
      <c r="AAD136" s="430" t="s">
        <v>817</v>
      </c>
      <c r="AAE136" s="430" t="s">
        <v>817</v>
      </c>
      <c r="AAF136" s="430" t="s">
        <v>817</v>
      </c>
      <c r="AAG136" s="430" t="s">
        <v>817</v>
      </c>
      <c r="AAH136" s="430" t="s">
        <v>817</v>
      </c>
      <c r="AAI136" s="430" t="s">
        <v>817</v>
      </c>
      <c r="AAJ136" s="430" t="s">
        <v>817</v>
      </c>
      <c r="AAK136" s="430" t="s">
        <v>817</v>
      </c>
      <c r="AAL136" s="430" t="s">
        <v>817</v>
      </c>
      <c r="AAM136" s="430" t="s">
        <v>817</v>
      </c>
      <c r="AAN136" s="430" t="s">
        <v>817</v>
      </c>
      <c r="AAO136" s="430" t="s">
        <v>817</v>
      </c>
      <c r="AAP136" s="430" t="s">
        <v>817</v>
      </c>
      <c r="AAQ136" s="430" t="s">
        <v>817</v>
      </c>
      <c r="AAR136" s="430" t="s">
        <v>817</v>
      </c>
      <c r="AAS136" s="430" t="s">
        <v>817</v>
      </c>
      <c r="AAT136" s="430" t="s">
        <v>817</v>
      </c>
      <c r="AAU136" s="430" t="s">
        <v>817</v>
      </c>
      <c r="AAV136" s="430" t="s">
        <v>817</v>
      </c>
      <c r="AAW136" s="430" t="s">
        <v>817</v>
      </c>
      <c r="AAX136" s="430" t="s">
        <v>817</v>
      </c>
      <c r="AAY136" s="430" t="s">
        <v>817</v>
      </c>
      <c r="AAZ136" s="430" t="s">
        <v>817</v>
      </c>
      <c r="ABA136" s="430" t="s">
        <v>817</v>
      </c>
      <c r="ABB136" s="430" t="s">
        <v>817</v>
      </c>
      <c r="ABC136" s="430" t="s">
        <v>817</v>
      </c>
      <c r="ABD136" s="430" t="s">
        <v>817</v>
      </c>
      <c r="ABE136" s="430" t="s">
        <v>817</v>
      </c>
      <c r="ABF136" s="430" t="s">
        <v>817</v>
      </c>
      <c r="ABG136" s="430" t="s">
        <v>817</v>
      </c>
      <c r="ABH136" s="430" t="s">
        <v>817</v>
      </c>
      <c r="ABI136" s="430" t="s">
        <v>817</v>
      </c>
      <c r="ABJ136" s="430" t="s">
        <v>817</v>
      </c>
      <c r="ABK136" s="430" t="s">
        <v>817</v>
      </c>
      <c r="ABL136" s="430" t="s">
        <v>817</v>
      </c>
      <c r="ABM136" s="430" t="s">
        <v>817</v>
      </c>
      <c r="ABN136" s="430" t="s">
        <v>817</v>
      </c>
      <c r="ABO136" s="430" t="s">
        <v>817</v>
      </c>
      <c r="ABP136" s="430" t="s">
        <v>817</v>
      </c>
      <c r="ABQ136" s="430" t="s">
        <v>817</v>
      </c>
      <c r="ABR136" s="430" t="s">
        <v>817</v>
      </c>
      <c r="ABS136" s="430" t="s">
        <v>817</v>
      </c>
      <c r="ABT136" s="430" t="s">
        <v>817</v>
      </c>
      <c r="ABU136" s="430" t="s">
        <v>817</v>
      </c>
      <c r="ABV136" s="430" t="s">
        <v>817</v>
      </c>
      <c r="ABW136" s="430" t="s">
        <v>817</v>
      </c>
      <c r="ABX136" s="430" t="s">
        <v>817</v>
      </c>
      <c r="ABY136" s="430" t="s">
        <v>817</v>
      </c>
      <c r="ABZ136" s="430" t="s">
        <v>817</v>
      </c>
      <c r="ACA136" s="430" t="s">
        <v>817</v>
      </c>
      <c r="ACB136" s="430" t="s">
        <v>817</v>
      </c>
      <c r="ACC136" s="430" t="s">
        <v>817</v>
      </c>
      <c r="ACD136" s="430" t="s">
        <v>817</v>
      </c>
      <c r="ACE136" s="430" t="s">
        <v>817</v>
      </c>
      <c r="ACF136" s="430" t="s">
        <v>817</v>
      </c>
      <c r="ACG136" s="430" t="s">
        <v>817</v>
      </c>
      <c r="ACH136" s="430" t="s">
        <v>817</v>
      </c>
      <c r="ACI136" s="430" t="s">
        <v>817</v>
      </c>
      <c r="ACJ136" s="430" t="s">
        <v>817</v>
      </c>
      <c r="ACK136" s="430" t="s">
        <v>817</v>
      </c>
      <c r="ACL136" s="430" t="s">
        <v>817</v>
      </c>
      <c r="ACM136" s="430" t="s">
        <v>817</v>
      </c>
      <c r="ACN136" s="430" t="s">
        <v>817</v>
      </c>
      <c r="ACO136" s="430" t="s">
        <v>817</v>
      </c>
      <c r="ACP136" s="430" t="s">
        <v>817</v>
      </c>
      <c r="ACQ136" s="430" t="s">
        <v>817</v>
      </c>
      <c r="ACR136" s="430" t="s">
        <v>817</v>
      </c>
      <c r="ACS136" s="430" t="s">
        <v>817</v>
      </c>
      <c r="ACT136" s="430" t="s">
        <v>817</v>
      </c>
      <c r="ACU136" s="430" t="s">
        <v>817</v>
      </c>
      <c r="ACV136" s="430" t="s">
        <v>817</v>
      </c>
      <c r="ACW136" s="430" t="s">
        <v>817</v>
      </c>
      <c r="ACX136" s="430" t="s">
        <v>817</v>
      </c>
      <c r="ACY136" s="430" t="s">
        <v>817</v>
      </c>
      <c r="ACZ136" s="430" t="s">
        <v>817</v>
      </c>
      <c r="ADA136" s="430" t="s">
        <v>817</v>
      </c>
      <c r="ADB136" s="430" t="s">
        <v>817</v>
      </c>
      <c r="ADC136" s="430" t="s">
        <v>817</v>
      </c>
      <c r="ADD136" s="430" t="s">
        <v>817</v>
      </c>
      <c r="ADE136" s="430" t="s">
        <v>817</v>
      </c>
      <c r="ADF136" s="430" t="s">
        <v>817</v>
      </c>
      <c r="ADG136" s="430" t="s">
        <v>817</v>
      </c>
      <c r="ADH136" s="430" t="s">
        <v>817</v>
      </c>
      <c r="ADI136" s="430" t="s">
        <v>817</v>
      </c>
      <c r="ADJ136" s="430" t="s">
        <v>817</v>
      </c>
      <c r="ADK136" s="430" t="s">
        <v>817</v>
      </c>
      <c r="ADL136" s="430" t="s">
        <v>817</v>
      </c>
      <c r="ADM136" s="430" t="s">
        <v>817</v>
      </c>
      <c r="ADN136" s="430" t="s">
        <v>817</v>
      </c>
      <c r="ADO136" s="430" t="s">
        <v>817</v>
      </c>
      <c r="ADP136" s="430" t="s">
        <v>817</v>
      </c>
      <c r="ADQ136" s="430" t="s">
        <v>817</v>
      </c>
      <c r="ADR136" s="430" t="s">
        <v>817</v>
      </c>
      <c r="ADS136" s="430" t="s">
        <v>817</v>
      </c>
      <c r="ADT136" s="430" t="s">
        <v>817</v>
      </c>
      <c r="ADU136" s="430" t="s">
        <v>817</v>
      </c>
      <c r="ADV136" s="430" t="s">
        <v>817</v>
      </c>
      <c r="ADW136" s="430" t="s">
        <v>817</v>
      </c>
      <c r="ADX136" s="430" t="s">
        <v>817</v>
      </c>
      <c r="ADY136" s="430" t="s">
        <v>817</v>
      </c>
      <c r="ADZ136" s="430" t="s">
        <v>817</v>
      </c>
      <c r="AEA136" s="430" t="s">
        <v>817</v>
      </c>
      <c r="AEB136" s="430" t="s">
        <v>817</v>
      </c>
      <c r="AEC136" s="430" t="s">
        <v>817</v>
      </c>
      <c r="AED136" s="430" t="s">
        <v>817</v>
      </c>
      <c r="AEE136" s="430" t="s">
        <v>817</v>
      </c>
      <c r="AEF136" s="430" t="s">
        <v>817</v>
      </c>
      <c r="AEG136" s="430" t="s">
        <v>817</v>
      </c>
      <c r="AEH136" s="430" t="s">
        <v>817</v>
      </c>
      <c r="AEI136" s="430" t="s">
        <v>817</v>
      </c>
      <c r="AEJ136" s="430" t="s">
        <v>817</v>
      </c>
      <c r="AEK136" s="430" t="s">
        <v>817</v>
      </c>
      <c r="AEL136" s="430" t="s">
        <v>817</v>
      </c>
      <c r="AEM136" s="430" t="s">
        <v>817</v>
      </c>
      <c r="AEN136" s="430" t="s">
        <v>817</v>
      </c>
      <c r="AEO136" s="430" t="s">
        <v>817</v>
      </c>
      <c r="AEP136" s="430" t="s">
        <v>817</v>
      </c>
      <c r="AEQ136" s="430" t="s">
        <v>817</v>
      </c>
      <c r="AER136" s="430" t="s">
        <v>817</v>
      </c>
      <c r="AES136" s="430" t="s">
        <v>817</v>
      </c>
      <c r="AET136" s="430" t="s">
        <v>817</v>
      </c>
      <c r="AEU136" s="430" t="s">
        <v>817</v>
      </c>
      <c r="AEV136" s="430" t="s">
        <v>817</v>
      </c>
      <c r="AEW136" s="430" t="s">
        <v>817</v>
      </c>
      <c r="AEX136" s="430" t="s">
        <v>817</v>
      </c>
      <c r="AEY136" s="430" t="s">
        <v>817</v>
      </c>
      <c r="AEZ136" s="430" t="s">
        <v>817</v>
      </c>
      <c r="AFA136" s="430" t="s">
        <v>817</v>
      </c>
      <c r="AFB136" s="430" t="s">
        <v>817</v>
      </c>
      <c r="AFC136" s="430" t="s">
        <v>817</v>
      </c>
      <c r="AFD136" s="430" t="s">
        <v>817</v>
      </c>
      <c r="AFE136" s="430" t="s">
        <v>817</v>
      </c>
      <c r="AFF136" s="430" t="s">
        <v>817</v>
      </c>
      <c r="AFG136" s="430" t="s">
        <v>817</v>
      </c>
      <c r="AFH136" s="430" t="s">
        <v>817</v>
      </c>
      <c r="AFI136" s="430" t="s">
        <v>817</v>
      </c>
      <c r="AFJ136" s="430" t="s">
        <v>817</v>
      </c>
      <c r="AFK136" s="430" t="s">
        <v>817</v>
      </c>
      <c r="AFL136" s="430" t="s">
        <v>817</v>
      </c>
      <c r="AFM136" s="430" t="s">
        <v>817</v>
      </c>
      <c r="AFN136" s="430" t="s">
        <v>817</v>
      </c>
      <c r="AFO136" s="430" t="s">
        <v>817</v>
      </c>
      <c r="AFP136" s="430" t="s">
        <v>817</v>
      </c>
      <c r="AFQ136" s="430" t="s">
        <v>817</v>
      </c>
      <c r="AFR136" s="430" t="s">
        <v>817</v>
      </c>
      <c r="AFS136" s="430" t="s">
        <v>817</v>
      </c>
      <c r="AFT136" s="430" t="s">
        <v>817</v>
      </c>
      <c r="AFU136" s="430" t="s">
        <v>817</v>
      </c>
      <c r="AFV136" s="430" t="s">
        <v>817</v>
      </c>
      <c r="AFW136" s="430" t="s">
        <v>817</v>
      </c>
      <c r="AFX136" s="430" t="s">
        <v>817</v>
      </c>
      <c r="AFY136" s="430" t="s">
        <v>817</v>
      </c>
      <c r="AFZ136" s="430" t="s">
        <v>817</v>
      </c>
      <c r="AGA136" s="430" t="s">
        <v>817</v>
      </c>
      <c r="AGB136" s="430" t="s">
        <v>817</v>
      </c>
      <c r="AGC136" s="430" t="s">
        <v>817</v>
      </c>
      <c r="AGD136" s="430" t="s">
        <v>817</v>
      </c>
      <c r="AGE136" s="430" t="s">
        <v>817</v>
      </c>
      <c r="AGF136" s="430" t="s">
        <v>817</v>
      </c>
      <c r="AGG136" s="430" t="s">
        <v>817</v>
      </c>
      <c r="AGH136" s="430" t="s">
        <v>817</v>
      </c>
      <c r="AGI136" s="430" t="s">
        <v>817</v>
      </c>
      <c r="AGJ136" s="430" t="s">
        <v>817</v>
      </c>
      <c r="AGK136" s="430" t="s">
        <v>817</v>
      </c>
      <c r="AGL136" s="430" t="s">
        <v>817</v>
      </c>
      <c r="AGM136" s="430" t="s">
        <v>817</v>
      </c>
      <c r="AGN136" s="430" t="s">
        <v>817</v>
      </c>
      <c r="AGO136" s="430" t="s">
        <v>817</v>
      </c>
      <c r="AGP136" s="430" t="s">
        <v>817</v>
      </c>
      <c r="AGQ136" s="430" t="s">
        <v>817</v>
      </c>
      <c r="AGR136" s="430" t="s">
        <v>817</v>
      </c>
      <c r="AGS136" s="430" t="s">
        <v>817</v>
      </c>
      <c r="AGT136" s="430" t="s">
        <v>817</v>
      </c>
      <c r="AGU136" s="430" t="s">
        <v>817</v>
      </c>
      <c r="AGV136" s="430" t="s">
        <v>817</v>
      </c>
      <c r="AGW136" s="430" t="s">
        <v>817</v>
      </c>
      <c r="AGX136" s="430" t="s">
        <v>817</v>
      </c>
      <c r="AGY136" s="430" t="s">
        <v>817</v>
      </c>
      <c r="AGZ136" s="430" t="s">
        <v>817</v>
      </c>
      <c r="AHA136" s="430" t="s">
        <v>817</v>
      </c>
      <c r="AHB136" s="430" t="s">
        <v>817</v>
      </c>
      <c r="AHC136" s="430" t="s">
        <v>817</v>
      </c>
      <c r="AHD136" s="430" t="s">
        <v>817</v>
      </c>
      <c r="AHE136" s="430" t="s">
        <v>817</v>
      </c>
      <c r="AHF136" s="430" t="s">
        <v>817</v>
      </c>
      <c r="AHG136" s="430" t="s">
        <v>817</v>
      </c>
      <c r="AHH136" s="430" t="s">
        <v>817</v>
      </c>
      <c r="AHI136" s="430" t="s">
        <v>817</v>
      </c>
      <c r="AHJ136" s="430" t="s">
        <v>817</v>
      </c>
      <c r="AHK136" s="430" t="s">
        <v>817</v>
      </c>
      <c r="AHL136" s="430" t="s">
        <v>817</v>
      </c>
      <c r="AHM136" s="430" t="s">
        <v>817</v>
      </c>
      <c r="AHN136" s="430" t="s">
        <v>817</v>
      </c>
      <c r="AHO136" s="430" t="s">
        <v>817</v>
      </c>
      <c r="AHP136" s="430" t="s">
        <v>817</v>
      </c>
      <c r="AHQ136" s="430" t="s">
        <v>817</v>
      </c>
      <c r="AHR136" s="430" t="s">
        <v>817</v>
      </c>
      <c r="AHS136" s="430" t="s">
        <v>817</v>
      </c>
      <c r="AHT136" s="430" t="s">
        <v>817</v>
      </c>
      <c r="AHU136" s="430" t="s">
        <v>817</v>
      </c>
      <c r="AHV136" s="430" t="s">
        <v>817</v>
      </c>
      <c r="AHW136" s="430" t="s">
        <v>817</v>
      </c>
      <c r="AHX136" s="430" t="s">
        <v>817</v>
      </c>
      <c r="AHY136" s="430" t="s">
        <v>817</v>
      </c>
      <c r="AHZ136" s="430" t="s">
        <v>817</v>
      </c>
      <c r="AIA136" s="430" t="s">
        <v>817</v>
      </c>
      <c r="AIB136" s="430" t="s">
        <v>817</v>
      </c>
      <c r="AIC136" s="430" t="s">
        <v>817</v>
      </c>
      <c r="AID136" s="430" t="s">
        <v>817</v>
      </c>
      <c r="AIE136" s="430" t="s">
        <v>817</v>
      </c>
      <c r="AIF136" s="430" t="s">
        <v>817</v>
      </c>
      <c r="AIG136" s="430" t="s">
        <v>817</v>
      </c>
      <c r="AIH136" s="430" t="s">
        <v>817</v>
      </c>
      <c r="AII136" s="430" t="s">
        <v>817</v>
      </c>
      <c r="AIJ136" s="430" t="s">
        <v>817</v>
      </c>
      <c r="AIK136" s="430" t="s">
        <v>817</v>
      </c>
      <c r="AIL136" s="430" t="s">
        <v>817</v>
      </c>
      <c r="AIM136" s="430" t="s">
        <v>817</v>
      </c>
      <c r="AIN136" s="430" t="s">
        <v>817</v>
      </c>
      <c r="AIO136" s="430" t="s">
        <v>817</v>
      </c>
      <c r="AIP136" s="430" t="s">
        <v>817</v>
      </c>
      <c r="AIQ136" s="430" t="s">
        <v>817</v>
      </c>
      <c r="AIR136" s="430" t="s">
        <v>817</v>
      </c>
      <c r="AIS136" s="430" t="s">
        <v>817</v>
      </c>
      <c r="AIT136" s="430" t="s">
        <v>817</v>
      </c>
      <c r="AIU136" s="430" t="s">
        <v>817</v>
      </c>
      <c r="AIV136" s="430" t="s">
        <v>817</v>
      </c>
      <c r="AIW136" s="430" t="s">
        <v>817</v>
      </c>
      <c r="AIX136" s="430" t="s">
        <v>817</v>
      </c>
      <c r="AIY136" s="430" t="s">
        <v>817</v>
      </c>
      <c r="AIZ136" s="430" t="s">
        <v>817</v>
      </c>
      <c r="AJA136" s="430" t="s">
        <v>817</v>
      </c>
      <c r="AJB136" s="430" t="s">
        <v>817</v>
      </c>
      <c r="AJC136" s="430" t="s">
        <v>817</v>
      </c>
      <c r="AJD136" s="430" t="s">
        <v>817</v>
      </c>
      <c r="AJE136" s="430" t="s">
        <v>817</v>
      </c>
      <c r="AJF136" s="430" t="s">
        <v>817</v>
      </c>
      <c r="AJG136" s="430" t="s">
        <v>817</v>
      </c>
      <c r="AJH136" s="430" t="s">
        <v>817</v>
      </c>
      <c r="AJI136" s="430" t="s">
        <v>817</v>
      </c>
      <c r="AJJ136" s="430" t="s">
        <v>817</v>
      </c>
      <c r="AJK136" s="430" t="s">
        <v>817</v>
      </c>
      <c r="AJL136" s="430" t="s">
        <v>817</v>
      </c>
      <c r="AJM136" s="430" t="s">
        <v>817</v>
      </c>
      <c r="AJN136" s="430" t="s">
        <v>817</v>
      </c>
      <c r="AJO136" s="430" t="s">
        <v>817</v>
      </c>
      <c r="AJP136" s="430" t="s">
        <v>817</v>
      </c>
      <c r="AJQ136" s="430" t="s">
        <v>817</v>
      </c>
      <c r="AJR136" s="430" t="s">
        <v>817</v>
      </c>
      <c r="AJS136" s="430" t="s">
        <v>817</v>
      </c>
      <c r="AJT136" s="430" t="s">
        <v>817</v>
      </c>
      <c r="AJU136" s="430" t="s">
        <v>817</v>
      </c>
      <c r="AJV136" s="430" t="s">
        <v>817</v>
      </c>
      <c r="AJW136" s="430" t="s">
        <v>817</v>
      </c>
      <c r="AJX136" s="430" t="s">
        <v>817</v>
      </c>
      <c r="AJY136" s="430" t="s">
        <v>817</v>
      </c>
      <c r="AJZ136" s="430" t="s">
        <v>817</v>
      </c>
      <c r="AKA136" s="430" t="s">
        <v>817</v>
      </c>
      <c r="AKB136" s="430" t="s">
        <v>817</v>
      </c>
      <c r="AKC136" s="430" t="s">
        <v>817</v>
      </c>
      <c r="AKD136" s="430" t="s">
        <v>817</v>
      </c>
      <c r="AKE136" s="430" t="s">
        <v>817</v>
      </c>
      <c r="AKF136" s="430" t="s">
        <v>817</v>
      </c>
      <c r="AKG136" s="430" t="s">
        <v>817</v>
      </c>
      <c r="AKH136" s="430" t="s">
        <v>817</v>
      </c>
      <c r="AKI136" s="430" t="s">
        <v>817</v>
      </c>
      <c r="AKJ136" s="430" t="s">
        <v>817</v>
      </c>
      <c r="AKK136" s="430" t="s">
        <v>817</v>
      </c>
      <c r="AKL136" s="430" t="s">
        <v>817</v>
      </c>
      <c r="AKM136" s="430" t="s">
        <v>817</v>
      </c>
      <c r="AKN136" s="430" t="s">
        <v>817</v>
      </c>
      <c r="AKO136" s="430" t="s">
        <v>817</v>
      </c>
      <c r="AKP136" s="430" t="s">
        <v>817</v>
      </c>
      <c r="AKQ136" s="430" t="s">
        <v>817</v>
      </c>
      <c r="AKR136" s="430" t="s">
        <v>817</v>
      </c>
      <c r="AKS136" s="430" t="s">
        <v>817</v>
      </c>
      <c r="AKT136" s="430" t="s">
        <v>817</v>
      </c>
      <c r="AKU136" s="430" t="s">
        <v>817</v>
      </c>
      <c r="AKV136" s="430" t="s">
        <v>817</v>
      </c>
      <c r="AKW136" s="430" t="s">
        <v>817</v>
      </c>
      <c r="AKX136" s="430" t="s">
        <v>817</v>
      </c>
      <c r="AKY136" s="430" t="s">
        <v>817</v>
      </c>
      <c r="AKZ136" s="430" t="s">
        <v>817</v>
      </c>
      <c r="ALA136" s="430" t="s">
        <v>817</v>
      </c>
      <c r="ALB136" s="430" t="s">
        <v>817</v>
      </c>
      <c r="ALC136" s="430" t="s">
        <v>817</v>
      </c>
      <c r="ALD136" s="430" t="s">
        <v>817</v>
      </c>
      <c r="ALE136" s="430" t="s">
        <v>817</v>
      </c>
      <c r="ALF136" s="430" t="s">
        <v>817</v>
      </c>
      <c r="ALG136" s="430" t="s">
        <v>817</v>
      </c>
      <c r="ALH136" s="430" t="s">
        <v>817</v>
      </c>
      <c r="ALI136" s="430" t="s">
        <v>817</v>
      </c>
      <c r="ALJ136" s="430" t="s">
        <v>817</v>
      </c>
      <c r="ALK136" s="430" t="s">
        <v>817</v>
      </c>
      <c r="ALL136" s="430" t="s">
        <v>817</v>
      </c>
      <c r="ALM136" s="430" t="s">
        <v>817</v>
      </c>
      <c r="ALN136" s="430" t="s">
        <v>817</v>
      </c>
      <c r="ALO136" s="430" t="s">
        <v>817</v>
      </c>
      <c r="ALP136" s="430" t="s">
        <v>817</v>
      </c>
      <c r="ALQ136" s="430" t="s">
        <v>817</v>
      </c>
      <c r="ALR136" s="430" t="s">
        <v>817</v>
      </c>
      <c r="ALS136" s="430" t="s">
        <v>817</v>
      </c>
      <c r="ALT136" s="430" t="s">
        <v>817</v>
      </c>
      <c r="ALU136" s="430" t="s">
        <v>817</v>
      </c>
      <c r="ALV136" s="430" t="s">
        <v>817</v>
      </c>
      <c r="ALW136" s="430" t="s">
        <v>817</v>
      </c>
      <c r="ALX136" s="430" t="s">
        <v>817</v>
      </c>
      <c r="ALY136" s="430" t="s">
        <v>817</v>
      </c>
      <c r="ALZ136" s="430" t="s">
        <v>817</v>
      </c>
      <c r="AMA136" s="430" t="s">
        <v>817</v>
      </c>
      <c r="AMB136" s="430" t="s">
        <v>817</v>
      </c>
      <c r="AMC136" s="430" t="s">
        <v>817</v>
      </c>
      <c r="AMD136" s="430" t="s">
        <v>817</v>
      </c>
      <c r="AME136" s="430" t="s">
        <v>817</v>
      </c>
      <c r="AMF136" s="430" t="s">
        <v>817</v>
      </c>
      <c r="AMG136" s="430" t="s">
        <v>817</v>
      </c>
      <c r="AMH136" s="430" t="s">
        <v>817</v>
      </c>
      <c r="AMI136" s="430" t="s">
        <v>817</v>
      </c>
      <c r="AMJ136" s="430" t="s">
        <v>817</v>
      </c>
      <c r="AMK136" s="430" t="s">
        <v>817</v>
      </c>
      <c r="AML136" s="430" t="s">
        <v>817</v>
      </c>
      <c r="AMM136" s="430" t="s">
        <v>817</v>
      </c>
      <c r="AMN136" s="430" t="s">
        <v>817</v>
      </c>
      <c r="AMO136" s="430" t="s">
        <v>817</v>
      </c>
      <c r="AMP136" s="430" t="s">
        <v>817</v>
      </c>
      <c r="AMQ136" s="430" t="s">
        <v>817</v>
      </c>
      <c r="AMR136" s="430" t="s">
        <v>817</v>
      </c>
      <c r="AMS136" s="430" t="s">
        <v>817</v>
      </c>
      <c r="AMT136" s="430" t="s">
        <v>817</v>
      </c>
      <c r="AMU136" s="430" t="s">
        <v>817</v>
      </c>
      <c r="AMV136" s="430" t="s">
        <v>817</v>
      </c>
      <c r="AMW136" s="430" t="s">
        <v>817</v>
      </c>
      <c r="AMX136" s="430" t="s">
        <v>817</v>
      </c>
      <c r="AMY136" s="430" t="s">
        <v>817</v>
      </c>
      <c r="AMZ136" s="430" t="s">
        <v>817</v>
      </c>
      <c r="ANA136" s="430" t="s">
        <v>817</v>
      </c>
      <c r="ANB136" s="430" t="s">
        <v>817</v>
      </c>
      <c r="ANC136" s="430" t="s">
        <v>817</v>
      </c>
      <c r="AND136" s="430" t="s">
        <v>817</v>
      </c>
      <c r="ANE136" s="430" t="s">
        <v>817</v>
      </c>
      <c r="ANF136" s="430" t="s">
        <v>817</v>
      </c>
      <c r="ANG136" s="430" t="s">
        <v>817</v>
      </c>
      <c r="ANH136" s="430" t="s">
        <v>817</v>
      </c>
      <c r="ANI136" s="430" t="s">
        <v>817</v>
      </c>
      <c r="ANJ136" s="430" t="s">
        <v>817</v>
      </c>
      <c r="ANK136" s="430" t="s">
        <v>817</v>
      </c>
      <c r="ANL136" s="430" t="s">
        <v>817</v>
      </c>
      <c r="ANM136" s="430" t="s">
        <v>817</v>
      </c>
      <c r="ANN136" s="430" t="s">
        <v>817</v>
      </c>
      <c r="ANO136" s="430" t="s">
        <v>817</v>
      </c>
      <c r="ANP136" s="430" t="s">
        <v>817</v>
      </c>
      <c r="ANQ136" s="430" t="s">
        <v>817</v>
      </c>
      <c r="ANR136" s="430" t="s">
        <v>817</v>
      </c>
      <c r="ANS136" s="430" t="s">
        <v>817</v>
      </c>
      <c r="ANT136" s="430" t="s">
        <v>817</v>
      </c>
      <c r="ANU136" s="430" t="s">
        <v>817</v>
      </c>
      <c r="ANV136" s="430" t="s">
        <v>817</v>
      </c>
      <c r="ANW136" s="430" t="s">
        <v>817</v>
      </c>
      <c r="ANX136" s="430" t="s">
        <v>817</v>
      </c>
      <c r="ANY136" s="430" t="s">
        <v>817</v>
      </c>
      <c r="ANZ136" s="430" t="s">
        <v>817</v>
      </c>
      <c r="AOA136" s="430" t="s">
        <v>817</v>
      </c>
      <c r="AOB136" s="430" t="s">
        <v>817</v>
      </c>
      <c r="AOC136" s="430" t="s">
        <v>817</v>
      </c>
      <c r="AOD136" s="430" t="s">
        <v>817</v>
      </c>
      <c r="AOE136" s="430" t="s">
        <v>817</v>
      </c>
      <c r="AOF136" s="430" t="s">
        <v>817</v>
      </c>
      <c r="AOG136" s="430" t="s">
        <v>817</v>
      </c>
      <c r="AOH136" s="430" t="s">
        <v>817</v>
      </c>
      <c r="AOI136" s="430" t="s">
        <v>817</v>
      </c>
      <c r="AOJ136" s="430" t="s">
        <v>817</v>
      </c>
      <c r="AOK136" s="430" t="s">
        <v>817</v>
      </c>
      <c r="AOL136" s="430" t="s">
        <v>817</v>
      </c>
      <c r="AOM136" s="430" t="s">
        <v>817</v>
      </c>
      <c r="AON136" s="430" t="s">
        <v>817</v>
      </c>
      <c r="AOO136" s="430" t="s">
        <v>817</v>
      </c>
      <c r="AOP136" s="430" t="s">
        <v>817</v>
      </c>
      <c r="AOQ136" s="430" t="s">
        <v>817</v>
      </c>
      <c r="AOR136" s="430" t="s">
        <v>817</v>
      </c>
      <c r="AOS136" s="430" t="s">
        <v>817</v>
      </c>
      <c r="AOT136" s="430" t="s">
        <v>817</v>
      </c>
      <c r="AOU136" s="430" t="s">
        <v>817</v>
      </c>
      <c r="AOV136" s="430" t="s">
        <v>817</v>
      </c>
      <c r="AOW136" s="430" t="s">
        <v>817</v>
      </c>
      <c r="AOX136" s="430" t="s">
        <v>817</v>
      </c>
      <c r="AOY136" s="430" t="s">
        <v>817</v>
      </c>
      <c r="AOZ136" s="430" t="s">
        <v>817</v>
      </c>
      <c r="APA136" s="430" t="s">
        <v>817</v>
      </c>
      <c r="APB136" s="430" t="s">
        <v>817</v>
      </c>
      <c r="APC136" s="430" t="s">
        <v>817</v>
      </c>
      <c r="APD136" s="430" t="s">
        <v>817</v>
      </c>
      <c r="APE136" s="430" t="s">
        <v>817</v>
      </c>
      <c r="APF136" s="430" t="s">
        <v>817</v>
      </c>
      <c r="APG136" s="430" t="s">
        <v>817</v>
      </c>
      <c r="APH136" s="430" t="s">
        <v>817</v>
      </c>
      <c r="API136" s="430" t="s">
        <v>817</v>
      </c>
      <c r="APJ136" s="430" t="s">
        <v>817</v>
      </c>
      <c r="APK136" s="430" t="s">
        <v>817</v>
      </c>
      <c r="APL136" s="430" t="s">
        <v>817</v>
      </c>
      <c r="APM136" s="430" t="s">
        <v>817</v>
      </c>
      <c r="APN136" s="430" t="s">
        <v>817</v>
      </c>
      <c r="APO136" s="430" t="s">
        <v>817</v>
      </c>
      <c r="APP136" s="430" t="s">
        <v>817</v>
      </c>
      <c r="APQ136" s="430" t="s">
        <v>817</v>
      </c>
      <c r="APR136" s="430" t="s">
        <v>817</v>
      </c>
      <c r="APS136" s="430" t="s">
        <v>817</v>
      </c>
      <c r="APT136" s="430" t="s">
        <v>817</v>
      </c>
      <c r="APU136" s="430" t="s">
        <v>817</v>
      </c>
      <c r="APV136" s="430" t="s">
        <v>817</v>
      </c>
      <c r="APW136" s="430" t="s">
        <v>817</v>
      </c>
      <c r="APX136" s="430" t="s">
        <v>817</v>
      </c>
      <c r="APY136" s="430" t="s">
        <v>817</v>
      </c>
      <c r="APZ136" s="430" t="s">
        <v>817</v>
      </c>
      <c r="AQA136" s="430" t="s">
        <v>817</v>
      </c>
      <c r="AQB136" s="430" t="s">
        <v>817</v>
      </c>
      <c r="AQC136" s="430" t="s">
        <v>817</v>
      </c>
      <c r="AQD136" s="430" t="s">
        <v>817</v>
      </c>
      <c r="AQE136" s="430" t="s">
        <v>817</v>
      </c>
      <c r="AQF136" s="430" t="s">
        <v>817</v>
      </c>
      <c r="AQG136" s="430" t="s">
        <v>817</v>
      </c>
      <c r="AQH136" s="430" t="s">
        <v>817</v>
      </c>
      <c r="AQI136" s="430" t="s">
        <v>817</v>
      </c>
      <c r="AQJ136" s="430" t="s">
        <v>817</v>
      </c>
      <c r="AQK136" s="430" t="s">
        <v>817</v>
      </c>
      <c r="AQL136" s="430" t="s">
        <v>817</v>
      </c>
      <c r="AQM136" s="430" t="s">
        <v>817</v>
      </c>
      <c r="AQN136" s="430" t="s">
        <v>817</v>
      </c>
      <c r="AQO136" s="430" t="s">
        <v>817</v>
      </c>
      <c r="AQP136" s="430" t="s">
        <v>817</v>
      </c>
      <c r="AQQ136" s="430" t="s">
        <v>817</v>
      </c>
      <c r="AQR136" s="430" t="s">
        <v>817</v>
      </c>
      <c r="AQS136" s="430" t="s">
        <v>817</v>
      </c>
      <c r="AQT136" s="430" t="s">
        <v>817</v>
      </c>
      <c r="AQU136" s="430" t="s">
        <v>817</v>
      </c>
      <c r="AQV136" s="430" t="s">
        <v>817</v>
      </c>
      <c r="AQW136" s="430" t="s">
        <v>817</v>
      </c>
      <c r="AQX136" s="430" t="s">
        <v>817</v>
      </c>
      <c r="AQY136" s="430" t="s">
        <v>817</v>
      </c>
      <c r="AQZ136" s="430" t="s">
        <v>817</v>
      </c>
      <c r="ARA136" s="430" t="s">
        <v>817</v>
      </c>
      <c r="ARB136" s="430" t="s">
        <v>817</v>
      </c>
      <c r="ARC136" s="430" t="s">
        <v>817</v>
      </c>
      <c r="ARD136" s="430" t="s">
        <v>817</v>
      </c>
      <c r="ARE136" s="430" t="s">
        <v>817</v>
      </c>
      <c r="ARF136" s="430" t="s">
        <v>817</v>
      </c>
      <c r="ARG136" s="430" t="s">
        <v>817</v>
      </c>
      <c r="ARH136" s="430" t="s">
        <v>817</v>
      </c>
      <c r="ARI136" s="430" t="s">
        <v>817</v>
      </c>
      <c r="ARJ136" s="430" t="s">
        <v>817</v>
      </c>
      <c r="ARK136" s="430" t="s">
        <v>817</v>
      </c>
      <c r="ARL136" s="430" t="s">
        <v>817</v>
      </c>
      <c r="ARM136" s="430" t="s">
        <v>817</v>
      </c>
      <c r="ARN136" s="430" t="s">
        <v>817</v>
      </c>
      <c r="ARO136" s="430" t="s">
        <v>817</v>
      </c>
      <c r="ARP136" s="430" t="s">
        <v>817</v>
      </c>
      <c r="ARQ136" s="430" t="s">
        <v>817</v>
      </c>
      <c r="ARR136" s="430" t="s">
        <v>817</v>
      </c>
      <c r="ARS136" s="430" t="s">
        <v>817</v>
      </c>
      <c r="ART136" s="430" t="s">
        <v>817</v>
      </c>
      <c r="ARU136" s="430" t="s">
        <v>817</v>
      </c>
      <c r="ARV136" s="430" t="s">
        <v>817</v>
      </c>
      <c r="ARW136" s="430" t="s">
        <v>817</v>
      </c>
      <c r="ARX136" s="430" t="s">
        <v>817</v>
      </c>
      <c r="ARY136" s="430" t="s">
        <v>817</v>
      </c>
      <c r="ARZ136" s="430" t="s">
        <v>817</v>
      </c>
      <c r="ASA136" s="430" t="s">
        <v>817</v>
      </c>
      <c r="ASB136" s="430" t="s">
        <v>817</v>
      </c>
      <c r="ASC136" s="430" t="s">
        <v>817</v>
      </c>
      <c r="ASD136" s="430" t="s">
        <v>817</v>
      </c>
      <c r="ASE136" s="430" t="s">
        <v>817</v>
      </c>
      <c r="ASF136" s="430" t="s">
        <v>817</v>
      </c>
      <c r="ASG136" s="430" t="s">
        <v>817</v>
      </c>
      <c r="ASH136" s="430" t="s">
        <v>817</v>
      </c>
      <c r="ASI136" s="430" t="s">
        <v>817</v>
      </c>
      <c r="ASJ136" s="430" t="s">
        <v>817</v>
      </c>
      <c r="ASK136" s="430" t="s">
        <v>817</v>
      </c>
      <c r="ASL136" s="430" t="s">
        <v>817</v>
      </c>
      <c r="ASM136" s="430" t="s">
        <v>817</v>
      </c>
      <c r="ASN136" s="430" t="s">
        <v>817</v>
      </c>
      <c r="ASO136" s="430" t="s">
        <v>817</v>
      </c>
      <c r="ASP136" s="430" t="s">
        <v>817</v>
      </c>
      <c r="ASQ136" s="430" t="s">
        <v>817</v>
      </c>
      <c r="ASR136" s="430" t="s">
        <v>817</v>
      </c>
      <c r="ASS136" s="430" t="s">
        <v>817</v>
      </c>
      <c r="AST136" s="430" t="s">
        <v>817</v>
      </c>
      <c r="ASU136" s="430" t="s">
        <v>817</v>
      </c>
      <c r="ASV136" s="430" t="s">
        <v>817</v>
      </c>
      <c r="ASW136" s="430" t="s">
        <v>817</v>
      </c>
      <c r="ASX136" s="430" t="s">
        <v>817</v>
      </c>
      <c r="ASY136" s="430" t="s">
        <v>817</v>
      </c>
      <c r="ASZ136" s="430" t="s">
        <v>817</v>
      </c>
      <c r="ATA136" s="430" t="s">
        <v>817</v>
      </c>
      <c r="ATB136" s="430" t="s">
        <v>817</v>
      </c>
      <c r="ATC136" s="430" t="s">
        <v>817</v>
      </c>
      <c r="ATD136" s="430" t="s">
        <v>817</v>
      </c>
      <c r="ATE136" s="430" t="s">
        <v>817</v>
      </c>
      <c r="ATF136" s="430" t="s">
        <v>817</v>
      </c>
      <c r="ATG136" s="430" t="s">
        <v>817</v>
      </c>
      <c r="ATH136" s="430" t="s">
        <v>817</v>
      </c>
      <c r="ATI136" s="430" t="s">
        <v>817</v>
      </c>
      <c r="ATJ136" s="430" t="s">
        <v>817</v>
      </c>
      <c r="ATK136" s="430" t="s">
        <v>817</v>
      </c>
      <c r="ATL136" s="430" t="s">
        <v>817</v>
      </c>
      <c r="ATM136" s="430" t="s">
        <v>817</v>
      </c>
      <c r="ATN136" s="430" t="s">
        <v>817</v>
      </c>
      <c r="ATO136" s="430" t="s">
        <v>817</v>
      </c>
      <c r="ATP136" s="430" t="s">
        <v>817</v>
      </c>
      <c r="ATQ136" s="430" t="s">
        <v>817</v>
      </c>
      <c r="ATR136" s="430" t="s">
        <v>817</v>
      </c>
      <c r="ATS136" s="430" t="s">
        <v>817</v>
      </c>
      <c r="ATT136" s="430" t="s">
        <v>817</v>
      </c>
      <c r="ATU136" s="430" t="s">
        <v>817</v>
      </c>
      <c r="ATV136" s="430" t="s">
        <v>817</v>
      </c>
      <c r="ATW136" s="430" t="s">
        <v>817</v>
      </c>
      <c r="ATX136" s="430" t="s">
        <v>817</v>
      </c>
      <c r="ATY136" s="430" t="s">
        <v>817</v>
      </c>
      <c r="ATZ136" s="430" t="s">
        <v>817</v>
      </c>
      <c r="AUA136" s="430" t="s">
        <v>817</v>
      </c>
      <c r="AUB136" s="430" t="s">
        <v>817</v>
      </c>
      <c r="AUC136" s="430" t="s">
        <v>817</v>
      </c>
      <c r="AUD136" s="430" t="s">
        <v>817</v>
      </c>
      <c r="AUE136" s="430" t="s">
        <v>817</v>
      </c>
      <c r="AUF136" s="430" t="s">
        <v>817</v>
      </c>
      <c r="AUG136" s="430" t="s">
        <v>817</v>
      </c>
      <c r="AUH136" s="430" t="s">
        <v>817</v>
      </c>
      <c r="AUI136" s="430" t="s">
        <v>817</v>
      </c>
      <c r="AUJ136" s="430" t="s">
        <v>817</v>
      </c>
      <c r="AUK136" s="430" t="s">
        <v>817</v>
      </c>
      <c r="AUL136" s="430" t="s">
        <v>817</v>
      </c>
      <c r="AUM136" s="430" t="s">
        <v>817</v>
      </c>
      <c r="AUN136" s="430" t="s">
        <v>817</v>
      </c>
      <c r="AUO136" s="430" t="s">
        <v>817</v>
      </c>
      <c r="AUP136" s="430" t="s">
        <v>817</v>
      </c>
      <c r="AUQ136" s="430" t="s">
        <v>817</v>
      </c>
      <c r="AUR136" s="430" t="s">
        <v>817</v>
      </c>
      <c r="AUS136" s="430" t="s">
        <v>817</v>
      </c>
      <c r="AUT136" s="430" t="s">
        <v>817</v>
      </c>
      <c r="AUU136" s="430" t="s">
        <v>817</v>
      </c>
      <c r="AUV136" s="430" t="s">
        <v>817</v>
      </c>
      <c r="AUW136" s="430" t="s">
        <v>817</v>
      </c>
      <c r="AUX136" s="430" t="s">
        <v>817</v>
      </c>
      <c r="AUY136" s="430" t="s">
        <v>817</v>
      </c>
      <c r="AUZ136" s="430" t="s">
        <v>817</v>
      </c>
      <c r="AVA136" s="430" t="s">
        <v>817</v>
      </c>
      <c r="AVB136" s="430" t="s">
        <v>817</v>
      </c>
      <c r="AVC136" s="430" t="s">
        <v>817</v>
      </c>
      <c r="AVD136" s="430" t="s">
        <v>817</v>
      </c>
      <c r="AVE136" s="430" t="s">
        <v>817</v>
      </c>
      <c r="AVF136" s="430" t="s">
        <v>817</v>
      </c>
      <c r="AVG136" s="430" t="s">
        <v>817</v>
      </c>
      <c r="AVH136" s="430" t="s">
        <v>817</v>
      </c>
      <c r="AVI136" s="430" t="s">
        <v>817</v>
      </c>
      <c r="AVJ136" s="430" t="s">
        <v>817</v>
      </c>
      <c r="AVK136" s="430" t="s">
        <v>817</v>
      </c>
      <c r="AVL136" s="430" t="s">
        <v>817</v>
      </c>
      <c r="AVM136" s="430" t="s">
        <v>817</v>
      </c>
      <c r="AVN136" s="430" t="s">
        <v>817</v>
      </c>
      <c r="AVO136" s="430" t="s">
        <v>817</v>
      </c>
      <c r="AVP136" s="430" t="s">
        <v>817</v>
      </c>
      <c r="AVQ136" s="430" t="s">
        <v>817</v>
      </c>
      <c r="AVR136" s="430" t="s">
        <v>817</v>
      </c>
      <c r="AVS136" s="430" t="s">
        <v>817</v>
      </c>
      <c r="AVT136" s="430" t="s">
        <v>817</v>
      </c>
      <c r="AVU136" s="430" t="s">
        <v>817</v>
      </c>
      <c r="AVV136" s="430" t="s">
        <v>817</v>
      </c>
      <c r="AVW136" s="430" t="s">
        <v>817</v>
      </c>
      <c r="AVX136" s="430" t="s">
        <v>817</v>
      </c>
      <c r="AVY136" s="430" t="s">
        <v>817</v>
      </c>
      <c r="AVZ136" s="430" t="s">
        <v>817</v>
      </c>
      <c r="AWA136" s="430" t="s">
        <v>817</v>
      </c>
      <c r="AWB136" s="430" t="s">
        <v>817</v>
      </c>
      <c r="AWC136" s="430" t="s">
        <v>817</v>
      </c>
      <c r="AWD136" s="430" t="s">
        <v>817</v>
      </c>
      <c r="AWE136" s="430" t="s">
        <v>817</v>
      </c>
      <c r="AWF136" s="430" t="s">
        <v>817</v>
      </c>
      <c r="AWG136" s="430" t="s">
        <v>817</v>
      </c>
      <c r="AWH136" s="430" t="s">
        <v>817</v>
      </c>
      <c r="AWI136" s="430" t="s">
        <v>817</v>
      </c>
      <c r="AWJ136" s="430" t="s">
        <v>817</v>
      </c>
      <c r="AWK136" s="430" t="s">
        <v>817</v>
      </c>
      <c r="AWL136" s="430" t="s">
        <v>817</v>
      </c>
      <c r="AWM136" s="430" t="s">
        <v>817</v>
      </c>
      <c r="AWN136" s="430" t="s">
        <v>817</v>
      </c>
      <c r="AWO136" s="430" t="s">
        <v>817</v>
      </c>
      <c r="AWP136" s="430" t="s">
        <v>817</v>
      </c>
      <c r="AWQ136" s="430" t="s">
        <v>817</v>
      </c>
      <c r="AWR136" s="430" t="s">
        <v>817</v>
      </c>
      <c r="AWS136" s="430" t="s">
        <v>817</v>
      </c>
      <c r="AWT136" s="430" t="s">
        <v>817</v>
      </c>
      <c r="AWU136" s="430" t="s">
        <v>817</v>
      </c>
      <c r="AWV136" s="430" t="s">
        <v>817</v>
      </c>
      <c r="AWW136" s="430" t="s">
        <v>817</v>
      </c>
      <c r="AWX136" s="430" t="s">
        <v>817</v>
      </c>
      <c r="AWY136" s="430" t="s">
        <v>817</v>
      </c>
      <c r="AWZ136" s="430" t="s">
        <v>817</v>
      </c>
      <c r="AXA136" s="430" t="s">
        <v>817</v>
      </c>
      <c r="AXB136" s="430" t="s">
        <v>817</v>
      </c>
      <c r="AXC136" s="430" t="s">
        <v>817</v>
      </c>
      <c r="AXD136" s="430" t="s">
        <v>817</v>
      </c>
      <c r="AXE136" s="430" t="s">
        <v>817</v>
      </c>
      <c r="AXF136" s="430" t="s">
        <v>817</v>
      </c>
      <c r="AXG136" s="430" t="s">
        <v>817</v>
      </c>
      <c r="AXH136" s="430" t="s">
        <v>817</v>
      </c>
      <c r="AXI136" s="430" t="s">
        <v>817</v>
      </c>
      <c r="AXJ136" s="430" t="s">
        <v>817</v>
      </c>
      <c r="AXK136" s="430" t="s">
        <v>817</v>
      </c>
      <c r="AXL136" s="430" t="s">
        <v>817</v>
      </c>
      <c r="AXM136" s="430" t="s">
        <v>817</v>
      </c>
      <c r="AXN136" s="430" t="s">
        <v>817</v>
      </c>
      <c r="AXO136" s="430" t="s">
        <v>817</v>
      </c>
      <c r="AXP136" s="430" t="s">
        <v>817</v>
      </c>
      <c r="AXQ136" s="430" t="s">
        <v>817</v>
      </c>
      <c r="AXR136" s="430" t="s">
        <v>817</v>
      </c>
      <c r="AXS136" s="430" t="s">
        <v>817</v>
      </c>
      <c r="AXT136" s="430" t="s">
        <v>817</v>
      </c>
      <c r="AXU136" s="430" t="s">
        <v>817</v>
      </c>
      <c r="AXV136" s="430" t="s">
        <v>817</v>
      </c>
      <c r="AXW136" s="430" t="s">
        <v>817</v>
      </c>
      <c r="AXX136" s="430" t="s">
        <v>817</v>
      </c>
      <c r="AXY136" s="430" t="s">
        <v>817</v>
      </c>
      <c r="AXZ136" s="430" t="s">
        <v>817</v>
      </c>
      <c r="AYA136" s="430" t="s">
        <v>817</v>
      </c>
      <c r="AYB136" s="430" t="s">
        <v>817</v>
      </c>
      <c r="AYC136" s="430" t="s">
        <v>817</v>
      </c>
      <c r="AYD136" s="430" t="s">
        <v>817</v>
      </c>
      <c r="AYE136" s="430" t="s">
        <v>817</v>
      </c>
      <c r="AYF136" s="430" t="s">
        <v>817</v>
      </c>
      <c r="AYG136" s="430" t="s">
        <v>817</v>
      </c>
      <c r="AYH136" s="430" t="s">
        <v>817</v>
      </c>
      <c r="AYI136" s="430" t="s">
        <v>817</v>
      </c>
      <c r="AYJ136" s="430" t="s">
        <v>817</v>
      </c>
      <c r="AYK136" s="430" t="s">
        <v>817</v>
      </c>
      <c r="AYL136" s="430" t="s">
        <v>817</v>
      </c>
      <c r="AYM136" s="430" t="s">
        <v>817</v>
      </c>
      <c r="AYN136" s="430" t="s">
        <v>817</v>
      </c>
      <c r="AYO136" s="430" t="s">
        <v>817</v>
      </c>
      <c r="AYP136" s="430" t="s">
        <v>817</v>
      </c>
      <c r="AYQ136" s="430" t="s">
        <v>817</v>
      </c>
      <c r="AYR136" s="430" t="s">
        <v>817</v>
      </c>
      <c r="AYS136" s="430" t="s">
        <v>817</v>
      </c>
      <c r="AYT136" s="430" t="s">
        <v>817</v>
      </c>
      <c r="AYU136" s="430" t="s">
        <v>817</v>
      </c>
      <c r="AYV136" s="430" t="s">
        <v>817</v>
      </c>
      <c r="AYW136" s="430" t="s">
        <v>817</v>
      </c>
      <c r="AYX136" s="430" t="s">
        <v>817</v>
      </c>
      <c r="AYY136" s="430" t="s">
        <v>817</v>
      </c>
      <c r="AYZ136" s="430" t="s">
        <v>817</v>
      </c>
      <c r="AZA136" s="430" t="s">
        <v>817</v>
      </c>
      <c r="AZB136" s="430" t="s">
        <v>817</v>
      </c>
      <c r="AZC136" s="430" t="s">
        <v>817</v>
      </c>
      <c r="AZD136" s="430" t="s">
        <v>817</v>
      </c>
      <c r="AZE136" s="430" t="s">
        <v>817</v>
      </c>
      <c r="AZF136" s="430" t="s">
        <v>817</v>
      </c>
      <c r="AZG136" s="430" t="s">
        <v>817</v>
      </c>
      <c r="AZH136" s="430" t="s">
        <v>817</v>
      </c>
      <c r="AZI136" s="430" t="s">
        <v>817</v>
      </c>
      <c r="AZJ136" s="430" t="s">
        <v>817</v>
      </c>
      <c r="AZK136" s="430" t="s">
        <v>817</v>
      </c>
      <c r="AZL136" s="430" t="s">
        <v>817</v>
      </c>
      <c r="AZM136" s="430" t="s">
        <v>817</v>
      </c>
      <c r="AZN136" s="430" t="s">
        <v>817</v>
      </c>
      <c r="AZO136" s="430" t="s">
        <v>817</v>
      </c>
      <c r="AZP136" s="430" t="s">
        <v>817</v>
      </c>
      <c r="AZQ136" s="430" t="s">
        <v>817</v>
      </c>
      <c r="AZR136" s="430" t="s">
        <v>817</v>
      </c>
      <c r="AZS136" s="430" t="s">
        <v>817</v>
      </c>
      <c r="AZT136" s="430" t="s">
        <v>817</v>
      </c>
      <c r="AZU136" s="430" t="s">
        <v>817</v>
      </c>
      <c r="AZV136" s="430" t="s">
        <v>817</v>
      </c>
      <c r="AZW136" s="430" t="s">
        <v>817</v>
      </c>
      <c r="AZX136" s="430" t="s">
        <v>817</v>
      </c>
      <c r="AZY136" s="430" t="s">
        <v>817</v>
      </c>
      <c r="AZZ136" s="430" t="s">
        <v>817</v>
      </c>
      <c r="BAA136" s="430" t="s">
        <v>817</v>
      </c>
      <c r="BAB136" s="430" t="s">
        <v>817</v>
      </c>
      <c r="BAC136" s="430" t="s">
        <v>817</v>
      </c>
      <c r="BAD136" s="430" t="s">
        <v>817</v>
      </c>
      <c r="BAE136" s="430" t="s">
        <v>817</v>
      </c>
      <c r="BAF136" s="430" t="s">
        <v>817</v>
      </c>
      <c r="BAG136" s="430" t="s">
        <v>817</v>
      </c>
      <c r="BAH136" s="430" t="s">
        <v>817</v>
      </c>
      <c r="BAI136" s="430" t="s">
        <v>817</v>
      </c>
      <c r="BAJ136" s="430" t="s">
        <v>817</v>
      </c>
      <c r="BAK136" s="430" t="s">
        <v>817</v>
      </c>
      <c r="BAL136" s="430" t="s">
        <v>817</v>
      </c>
      <c r="BAM136" s="430" t="s">
        <v>817</v>
      </c>
      <c r="BAN136" s="430" t="s">
        <v>817</v>
      </c>
      <c r="BAO136" s="430" t="s">
        <v>817</v>
      </c>
      <c r="BAP136" s="430" t="s">
        <v>817</v>
      </c>
      <c r="BAQ136" s="430" t="s">
        <v>817</v>
      </c>
      <c r="BAR136" s="430" t="s">
        <v>817</v>
      </c>
      <c r="BAS136" s="430" t="s">
        <v>817</v>
      </c>
      <c r="BAT136" s="430" t="s">
        <v>817</v>
      </c>
      <c r="BAU136" s="430" t="s">
        <v>817</v>
      </c>
      <c r="BAV136" s="430" t="s">
        <v>817</v>
      </c>
      <c r="BAW136" s="430" t="s">
        <v>817</v>
      </c>
      <c r="BAX136" s="430" t="s">
        <v>817</v>
      </c>
      <c r="BAY136" s="430" t="s">
        <v>817</v>
      </c>
      <c r="BAZ136" s="430" t="s">
        <v>817</v>
      </c>
      <c r="BBA136" s="430" t="s">
        <v>817</v>
      </c>
      <c r="BBB136" s="430" t="s">
        <v>817</v>
      </c>
      <c r="BBC136" s="430" t="s">
        <v>817</v>
      </c>
      <c r="BBD136" s="430" t="s">
        <v>817</v>
      </c>
      <c r="BBE136" s="430" t="s">
        <v>817</v>
      </c>
      <c r="BBF136" s="430" t="s">
        <v>817</v>
      </c>
      <c r="BBG136" s="430" t="s">
        <v>817</v>
      </c>
      <c r="BBH136" s="430" t="s">
        <v>817</v>
      </c>
      <c r="BBI136" s="430" t="s">
        <v>817</v>
      </c>
      <c r="BBJ136" s="430" t="s">
        <v>817</v>
      </c>
      <c r="BBK136" s="430" t="s">
        <v>817</v>
      </c>
      <c r="BBL136" s="430" t="s">
        <v>817</v>
      </c>
      <c r="BBM136" s="430" t="s">
        <v>817</v>
      </c>
      <c r="BBN136" s="430" t="s">
        <v>817</v>
      </c>
      <c r="BBO136" s="430" t="s">
        <v>817</v>
      </c>
      <c r="BBP136" s="430" t="s">
        <v>817</v>
      </c>
      <c r="BBQ136" s="430" t="s">
        <v>817</v>
      </c>
      <c r="BBR136" s="430" t="s">
        <v>817</v>
      </c>
      <c r="BBS136" s="430" t="s">
        <v>817</v>
      </c>
      <c r="BBT136" s="430" t="s">
        <v>817</v>
      </c>
      <c r="BBU136" s="430" t="s">
        <v>817</v>
      </c>
      <c r="BBV136" s="430" t="s">
        <v>817</v>
      </c>
      <c r="BBW136" s="430" t="s">
        <v>817</v>
      </c>
      <c r="BBX136" s="430" t="s">
        <v>817</v>
      </c>
      <c r="BBY136" s="430" t="s">
        <v>817</v>
      </c>
      <c r="BBZ136" s="430" t="s">
        <v>817</v>
      </c>
      <c r="BCA136" s="430" t="s">
        <v>817</v>
      </c>
      <c r="BCB136" s="430" t="s">
        <v>817</v>
      </c>
      <c r="BCC136" s="430" t="s">
        <v>817</v>
      </c>
      <c r="BCD136" s="430" t="s">
        <v>817</v>
      </c>
      <c r="BCE136" s="430" t="s">
        <v>817</v>
      </c>
      <c r="BCF136" s="430" t="s">
        <v>817</v>
      </c>
      <c r="BCG136" s="430" t="s">
        <v>817</v>
      </c>
      <c r="BCH136" s="430" t="s">
        <v>817</v>
      </c>
      <c r="BCI136" s="430" t="s">
        <v>817</v>
      </c>
      <c r="BCJ136" s="430" t="s">
        <v>817</v>
      </c>
      <c r="BCK136" s="430" t="s">
        <v>817</v>
      </c>
      <c r="BCL136" s="430" t="s">
        <v>817</v>
      </c>
      <c r="BCM136" s="430" t="s">
        <v>817</v>
      </c>
      <c r="BCN136" s="430" t="s">
        <v>817</v>
      </c>
      <c r="BCO136" s="430" t="s">
        <v>817</v>
      </c>
      <c r="BCP136" s="430" t="s">
        <v>817</v>
      </c>
      <c r="BCQ136" s="430" t="s">
        <v>817</v>
      </c>
      <c r="BCR136" s="430" t="s">
        <v>817</v>
      </c>
      <c r="BCS136" s="430" t="s">
        <v>817</v>
      </c>
      <c r="BCT136" s="430" t="s">
        <v>817</v>
      </c>
      <c r="BCU136" s="430" t="s">
        <v>817</v>
      </c>
      <c r="BCV136" s="430" t="s">
        <v>817</v>
      </c>
      <c r="BCW136" s="430" t="s">
        <v>817</v>
      </c>
      <c r="BCX136" s="430" t="s">
        <v>817</v>
      </c>
      <c r="BCY136" s="430" t="s">
        <v>817</v>
      </c>
      <c r="BCZ136" s="430" t="s">
        <v>817</v>
      </c>
      <c r="BDA136" s="430" t="s">
        <v>817</v>
      </c>
      <c r="BDB136" s="430" t="s">
        <v>817</v>
      </c>
      <c r="BDC136" s="430" t="s">
        <v>817</v>
      </c>
      <c r="BDD136" s="430" t="s">
        <v>817</v>
      </c>
      <c r="BDE136" s="430" t="s">
        <v>817</v>
      </c>
      <c r="BDF136" s="430" t="s">
        <v>817</v>
      </c>
      <c r="BDG136" s="430" t="s">
        <v>817</v>
      </c>
      <c r="BDH136" s="430" t="s">
        <v>817</v>
      </c>
      <c r="BDI136" s="430" t="s">
        <v>817</v>
      </c>
      <c r="BDJ136" s="430" t="s">
        <v>817</v>
      </c>
      <c r="BDK136" s="430" t="s">
        <v>817</v>
      </c>
      <c r="BDL136" s="430" t="s">
        <v>817</v>
      </c>
      <c r="BDM136" s="430" t="s">
        <v>817</v>
      </c>
      <c r="BDN136" s="430" t="s">
        <v>817</v>
      </c>
      <c r="BDO136" s="430" t="s">
        <v>817</v>
      </c>
      <c r="BDP136" s="430" t="s">
        <v>817</v>
      </c>
      <c r="BDQ136" s="430" t="s">
        <v>817</v>
      </c>
      <c r="BDR136" s="430" t="s">
        <v>817</v>
      </c>
      <c r="BDS136" s="430" t="s">
        <v>817</v>
      </c>
      <c r="BDT136" s="430" t="s">
        <v>817</v>
      </c>
      <c r="BDU136" s="430" t="s">
        <v>817</v>
      </c>
      <c r="BDV136" s="430" t="s">
        <v>817</v>
      </c>
      <c r="BDW136" s="430" t="s">
        <v>817</v>
      </c>
      <c r="BDX136" s="430" t="s">
        <v>817</v>
      </c>
      <c r="BDY136" s="430" t="s">
        <v>817</v>
      </c>
      <c r="BDZ136" s="430" t="s">
        <v>817</v>
      </c>
      <c r="BEA136" s="430" t="s">
        <v>817</v>
      </c>
      <c r="BEB136" s="430" t="s">
        <v>817</v>
      </c>
      <c r="BEC136" s="430" t="s">
        <v>817</v>
      </c>
      <c r="BED136" s="430" t="s">
        <v>817</v>
      </c>
      <c r="BEE136" s="430" t="s">
        <v>817</v>
      </c>
      <c r="BEF136" s="430" t="s">
        <v>817</v>
      </c>
      <c r="BEG136" s="430" t="s">
        <v>817</v>
      </c>
      <c r="BEH136" s="430" t="s">
        <v>817</v>
      </c>
      <c r="BEI136" s="430" t="s">
        <v>817</v>
      </c>
      <c r="BEJ136" s="430" t="s">
        <v>817</v>
      </c>
      <c r="BEK136" s="430" t="s">
        <v>817</v>
      </c>
      <c r="BEL136" s="430" t="s">
        <v>817</v>
      </c>
      <c r="BEM136" s="430" t="s">
        <v>817</v>
      </c>
      <c r="BEN136" s="430" t="s">
        <v>817</v>
      </c>
      <c r="BEO136" s="430" t="s">
        <v>817</v>
      </c>
      <c r="BEP136" s="430" t="s">
        <v>817</v>
      </c>
      <c r="BEQ136" s="430" t="s">
        <v>817</v>
      </c>
      <c r="BER136" s="430" t="s">
        <v>817</v>
      </c>
      <c r="BES136" s="430" t="s">
        <v>817</v>
      </c>
      <c r="BET136" s="430" t="s">
        <v>817</v>
      </c>
      <c r="BEU136" s="430" t="s">
        <v>817</v>
      </c>
      <c r="BEV136" s="430" t="s">
        <v>817</v>
      </c>
      <c r="BEW136" s="430" t="s">
        <v>817</v>
      </c>
      <c r="BEX136" s="430" t="s">
        <v>817</v>
      </c>
      <c r="BEY136" s="430" t="s">
        <v>817</v>
      </c>
      <c r="BEZ136" s="430" t="s">
        <v>817</v>
      </c>
      <c r="BFA136" s="430" t="s">
        <v>817</v>
      </c>
      <c r="BFB136" s="430" t="s">
        <v>817</v>
      </c>
      <c r="BFC136" s="430" t="s">
        <v>817</v>
      </c>
      <c r="BFD136" s="430" t="s">
        <v>817</v>
      </c>
      <c r="BFE136" s="430" t="s">
        <v>817</v>
      </c>
      <c r="BFF136" s="430" t="s">
        <v>817</v>
      </c>
      <c r="BFG136" s="430" t="s">
        <v>817</v>
      </c>
      <c r="BFH136" s="430" t="s">
        <v>817</v>
      </c>
      <c r="BFI136" s="430" t="s">
        <v>817</v>
      </c>
      <c r="BFJ136" s="430" t="s">
        <v>817</v>
      </c>
      <c r="BFK136" s="430" t="s">
        <v>817</v>
      </c>
      <c r="BFL136" s="430" t="s">
        <v>817</v>
      </c>
      <c r="BFM136" s="430" t="s">
        <v>817</v>
      </c>
      <c r="BFN136" s="430" t="s">
        <v>817</v>
      </c>
      <c r="BFO136" s="430" t="s">
        <v>817</v>
      </c>
      <c r="BFP136" s="430" t="s">
        <v>817</v>
      </c>
      <c r="BFQ136" s="430" t="s">
        <v>817</v>
      </c>
      <c r="BFR136" s="430" t="s">
        <v>817</v>
      </c>
      <c r="BFS136" s="430" t="s">
        <v>817</v>
      </c>
      <c r="BFT136" s="430" t="s">
        <v>817</v>
      </c>
      <c r="BFU136" s="430" t="s">
        <v>817</v>
      </c>
      <c r="BFV136" s="430" t="s">
        <v>817</v>
      </c>
      <c r="BFW136" s="430" t="s">
        <v>817</v>
      </c>
      <c r="BFX136" s="430" t="s">
        <v>817</v>
      </c>
      <c r="BFY136" s="430" t="s">
        <v>817</v>
      </c>
      <c r="BFZ136" s="430" t="s">
        <v>817</v>
      </c>
      <c r="BGA136" s="430" t="s">
        <v>817</v>
      </c>
      <c r="BGB136" s="430" t="s">
        <v>817</v>
      </c>
      <c r="BGC136" s="430" t="s">
        <v>817</v>
      </c>
      <c r="BGD136" s="430" t="s">
        <v>817</v>
      </c>
      <c r="BGE136" s="430" t="s">
        <v>817</v>
      </c>
      <c r="BGF136" s="430" t="s">
        <v>817</v>
      </c>
      <c r="BGG136" s="430" t="s">
        <v>817</v>
      </c>
      <c r="BGH136" s="430" t="s">
        <v>817</v>
      </c>
      <c r="BGI136" s="430" t="s">
        <v>817</v>
      </c>
      <c r="BGJ136" s="430" t="s">
        <v>817</v>
      </c>
      <c r="BGK136" s="430" t="s">
        <v>817</v>
      </c>
      <c r="BGL136" s="430" t="s">
        <v>817</v>
      </c>
      <c r="BGM136" s="430" t="s">
        <v>817</v>
      </c>
      <c r="BGN136" s="430" t="s">
        <v>817</v>
      </c>
      <c r="BGO136" s="430" t="s">
        <v>817</v>
      </c>
      <c r="BGP136" s="430" t="s">
        <v>817</v>
      </c>
      <c r="BGQ136" s="430" t="s">
        <v>817</v>
      </c>
      <c r="BGR136" s="430" t="s">
        <v>817</v>
      </c>
      <c r="BGS136" s="430" t="s">
        <v>817</v>
      </c>
      <c r="BGT136" s="430" t="s">
        <v>817</v>
      </c>
      <c r="BGU136" s="430" t="s">
        <v>817</v>
      </c>
      <c r="BGV136" s="430" t="s">
        <v>817</v>
      </c>
      <c r="BGW136" s="430" t="s">
        <v>817</v>
      </c>
      <c r="BGX136" s="430" t="s">
        <v>817</v>
      </c>
      <c r="BGY136" s="430" t="s">
        <v>817</v>
      </c>
      <c r="BGZ136" s="430" t="s">
        <v>817</v>
      </c>
      <c r="BHA136" s="430" t="s">
        <v>817</v>
      </c>
      <c r="BHB136" s="430" t="s">
        <v>817</v>
      </c>
      <c r="BHC136" s="430" t="s">
        <v>817</v>
      </c>
      <c r="BHD136" s="430" t="s">
        <v>817</v>
      </c>
      <c r="BHE136" s="430" t="s">
        <v>817</v>
      </c>
      <c r="BHF136" s="430" t="s">
        <v>817</v>
      </c>
      <c r="BHG136" s="430" t="s">
        <v>817</v>
      </c>
      <c r="BHH136" s="430" t="s">
        <v>817</v>
      </c>
      <c r="BHI136" s="430" t="s">
        <v>817</v>
      </c>
      <c r="BHJ136" s="430" t="s">
        <v>817</v>
      </c>
      <c r="BHK136" s="430" t="s">
        <v>817</v>
      </c>
      <c r="BHL136" s="430" t="s">
        <v>817</v>
      </c>
      <c r="BHM136" s="430" t="s">
        <v>817</v>
      </c>
      <c r="BHN136" s="430" t="s">
        <v>817</v>
      </c>
      <c r="BHO136" s="430" t="s">
        <v>817</v>
      </c>
      <c r="BHP136" s="430" t="s">
        <v>817</v>
      </c>
      <c r="BHQ136" s="430" t="s">
        <v>817</v>
      </c>
      <c r="BHR136" s="430" t="s">
        <v>817</v>
      </c>
      <c r="BHS136" s="430" t="s">
        <v>817</v>
      </c>
      <c r="BHT136" s="430" t="s">
        <v>817</v>
      </c>
      <c r="BHU136" s="430" t="s">
        <v>817</v>
      </c>
      <c r="BHV136" s="430" t="s">
        <v>817</v>
      </c>
      <c r="BHW136" s="430" t="s">
        <v>817</v>
      </c>
      <c r="BHX136" s="430" t="s">
        <v>817</v>
      </c>
      <c r="BHY136" s="430" t="s">
        <v>817</v>
      </c>
      <c r="BHZ136" s="430" t="s">
        <v>817</v>
      </c>
      <c r="BIA136" s="430" t="s">
        <v>817</v>
      </c>
      <c r="BIB136" s="430" t="s">
        <v>817</v>
      </c>
      <c r="BIC136" s="430" t="s">
        <v>817</v>
      </c>
      <c r="BID136" s="430" t="s">
        <v>817</v>
      </c>
      <c r="BIE136" s="430" t="s">
        <v>817</v>
      </c>
      <c r="BIF136" s="430" t="s">
        <v>817</v>
      </c>
      <c r="BIG136" s="430" t="s">
        <v>817</v>
      </c>
      <c r="BIH136" s="430" t="s">
        <v>817</v>
      </c>
      <c r="BII136" s="430" t="s">
        <v>817</v>
      </c>
      <c r="BIJ136" s="430" t="s">
        <v>817</v>
      </c>
      <c r="BIK136" s="430" t="s">
        <v>817</v>
      </c>
      <c r="BIL136" s="430" t="s">
        <v>817</v>
      </c>
      <c r="BIM136" s="430" t="s">
        <v>817</v>
      </c>
      <c r="BIN136" s="430" t="s">
        <v>817</v>
      </c>
      <c r="BIO136" s="430" t="s">
        <v>817</v>
      </c>
      <c r="BIP136" s="430" t="s">
        <v>817</v>
      </c>
      <c r="BIQ136" s="430" t="s">
        <v>817</v>
      </c>
      <c r="BIR136" s="430" t="s">
        <v>817</v>
      </c>
      <c r="BIS136" s="430" t="s">
        <v>817</v>
      </c>
      <c r="BIT136" s="430" t="s">
        <v>817</v>
      </c>
      <c r="BIU136" s="430" t="s">
        <v>817</v>
      </c>
      <c r="BIV136" s="430" t="s">
        <v>817</v>
      </c>
      <c r="BIW136" s="430" t="s">
        <v>817</v>
      </c>
      <c r="BIX136" s="430" t="s">
        <v>817</v>
      </c>
      <c r="BIY136" s="430" t="s">
        <v>817</v>
      </c>
      <c r="BIZ136" s="430" t="s">
        <v>817</v>
      </c>
      <c r="BJA136" s="430" t="s">
        <v>817</v>
      </c>
      <c r="BJB136" s="430" t="s">
        <v>817</v>
      </c>
      <c r="BJC136" s="430" t="s">
        <v>817</v>
      </c>
      <c r="BJD136" s="430" t="s">
        <v>817</v>
      </c>
      <c r="BJE136" s="430" t="s">
        <v>817</v>
      </c>
      <c r="BJF136" s="430" t="s">
        <v>817</v>
      </c>
      <c r="BJG136" s="430" t="s">
        <v>817</v>
      </c>
      <c r="BJH136" s="430" t="s">
        <v>817</v>
      </c>
      <c r="BJI136" s="430" t="s">
        <v>817</v>
      </c>
      <c r="BJJ136" s="430" t="s">
        <v>817</v>
      </c>
      <c r="BJK136" s="430" t="s">
        <v>817</v>
      </c>
      <c r="BJL136" s="430" t="s">
        <v>817</v>
      </c>
      <c r="BJM136" s="430" t="s">
        <v>817</v>
      </c>
      <c r="BJN136" s="430" t="s">
        <v>817</v>
      </c>
      <c r="BJO136" s="430" t="s">
        <v>817</v>
      </c>
      <c r="BJP136" s="430" t="s">
        <v>817</v>
      </c>
      <c r="BJQ136" s="430" t="s">
        <v>817</v>
      </c>
      <c r="BJR136" s="430" t="s">
        <v>817</v>
      </c>
      <c r="BJS136" s="430" t="s">
        <v>817</v>
      </c>
      <c r="BJT136" s="430" t="s">
        <v>817</v>
      </c>
      <c r="BJU136" s="430" t="s">
        <v>817</v>
      </c>
      <c r="BJV136" s="430" t="s">
        <v>817</v>
      </c>
      <c r="BJW136" s="430" t="s">
        <v>817</v>
      </c>
      <c r="BJX136" s="430" t="s">
        <v>817</v>
      </c>
      <c r="BJY136" s="430" t="s">
        <v>817</v>
      </c>
      <c r="BJZ136" s="430" t="s">
        <v>817</v>
      </c>
      <c r="BKA136" s="430" t="s">
        <v>817</v>
      </c>
      <c r="BKB136" s="430" t="s">
        <v>817</v>
      </c>
      <c r="BKC136" s="430" t="s">
        <v>817</v>
      </c>
      <c r="BKD136" s="430" t="s">
        <v>817</v>
      </c>
      <c r="BKE136" s="430" t="s">
        <v>817</v>
      </c>
      <c r="BKF136" s="430" t="s">
        <v>817</v>
      </c>
      <c r="BKG136" s="430" t="s">
        <v>817</v>
      </c>
      <c r="BKH136" s="430" t="s">
        <v>817</v>
      </c>
      <c r="BKI136" s="430" t="s">
        <v>817</v>
      </c>
      <c r="BKJ136" s="430" t="s">
        <v>817</v>
      </c>
      <c r="BKK136" s="430" t="s">
        <v>817</v>
      </c>
      <c r="BKL136" s="430" t="s">
        <v>817</v>
      </c>
      <c r="BKM136" s="430" t="s">
        <v>817</v>
      </c>
      <c r="BKN136" s="430" t="s">
        <v>817</v>
      </c>
      <c r="BKO136" s="430" t="s">
        <v>817</v>
      </c>
      <c r="BKP136" s="430" t="s">
        <v>817</v>
      </c>
      <c r="BKQ136" s="430" t="s">
        <v>817</v>
      </c>
      <c r="BKR136" s="430" t="s">
        <v>817</v>
      </c>
      <c r="BKS136" s="430" t="s">
        <v>817</v>
      </c>
      <c r="BKT136" s="430" t="s">
        <v>817</v>
      </c>
      <c r="BKU136" s="430" t="s">
        <v>817</v>
      </c>
      <c r="BKV136" s="430" t="s">
        <v>817</v>
      </c>
      <c r="BKW136" s="430" t="s">
        <v>817</v>
      </c>
      <c r="BKX136" s="430" t="s">
        <v>817</v>
      </c>
      <c r="BKY136" s="430" t="s">
        <v>817</v>
      </c>
      <c r="BKZ136" s="430" t="s">
        <v>817</v>
      </c>
      <c r="BLA136" s="430" t="s">
        <v>817</v>
      </c>
      <c r="BLB136" s="430" t="s">
        <v>817</v>
      </c>
      <c r="BLC136" s="430" t="s">
        <v>817</v>
      </c>
      <c r="BLD136" s="430" t="s">
        <v>817</v>
      </c>
      <c r="BLE136" s="430" t="s">
        <v>817</v>
      </c>
      <c r="BLF136" s="430" t="s">
        <v>817</v>
      </c>
      <c r="BLG136" s="430" t="s">
        <v>817</v>
      </c>
      <c r="BLH136" s="430" t="s">
        <v>817</v>
      </c>
      <c r="BLI136" s="430" t="s">
        <v>817</v>
      </c>
      <c r="BLJ136" s="430" t="s">
        <v>817</v>
      </c>
      <c r="BLK136" s="430" t="s">
        <v>817</v>
      </c>
      <c r="BLL136" s="430" t="s">
        <v>817</v>
      </c>
      <c r="BLM136" s="430" t="s">
        <v>817</v>
      </c>
      <c r="BLN136" s="430" t="s">
        <v>817</v>
      </c>
      <c r="BLO136" s="430" t="s">
        <v>817</v>
      </c>
      <c r="BLP136" s="430" t="s">
        <v>817</v>
      </c>
      <c r="BLQ136" s="430" t="s">
        <v>817</v>
      </c>
      <c r="BLR136" s="430" t="s">
        <v>817</v>
      </c>
      <c r="BLS136" s="430" t="s">
        <v>817</v>
      </c>
      <c r="BLT136" s="430" t="s">
        <v>817</v>
      </c>
      <c r="BLU136" s="430" t="s">
        <v>817</v>
      </c>
      <c r="BLV136" s="430" t="s">
        <v>817</v>
      </c>
      <c r="BLW136" s="430" t="s">
        <v>817</v>
      </c>
      <c r="BLX136" s="430" t="s">
        <v>817</v>
      </c>
      <c r="BLY136" s="430" t="s">
        <v>817</v>
      </c>
      <c r="BLZ136" s="430" t="s">
        <v>817</v>
      </c>
      <c r="BMA136" s="430" t="s">
        <v>817</v>
      </c>
      <c r="BMB136" s="430" t="s">
        <v>817</v>
      </c>
      <c r="BMC136" s="430" t="s">
        <v>817</v>
      </c>
      <c r="BMD136" s="430" t="s">
        <v>817</v>
      </c>
      <c r="BME136" s="430" t="s">
        <v>817</v>
      </c>
      <c r="BMF136" s="430" t="s">
        <v>817</v>
      </c>
      <c r="BMG136" s="430" t="s">
        <v>817</v>
      </c>
      <c r="BMH136" s="430" t="s">
        <v>817</v>
      </c>
      <c r="BMI136" s="430" t="s">
        <v>817</v>
      </c>
      <c r="BMJ136" s="430" t="s">
        <v>817</v>
      </c>
      <c r="BMK136" s="430" t="s">
        <v>817</v>
      </c>
      <c r="BML136" s="430" t="s">
        <v>817</v>
      </c>
      <c r="BMM136" s="430" t="s">
        <v>817</v>
      </c>
      <c r="BMN136" s="430" t="s">
        <v>817</v>
      </c>
      <c r="BMO136" s="430" t="s">
        <v>817</v>
      </c>
      <c r="BMP136" s="430" t="s">
        <v>817</v>
      </c>
      <c r="BMQ136" s="430" t="s">
        <v>817</v>
      </c>
      <c r="BMR136" s="430" t="s">
        <v>817</v>
      </c>
      <c r="BMS136" s="430" t="s">
        <v>817</v>
      </c>
      <c r="BMT136" s="430" t="s">
        <v>817</v>
      </c>
      <c r="BMU136" s="430" t="s">
        <v>817</v>
      </c>
      <c r="BMV136" s="430" t="s">
        <v>817</v>
      </c>
      <c r="BMW136" s="430" t="s">
        <v>817</v>
      </c>
      <c r="BMX136" s="430" t="s">
        <v>817</v>
      </c>
      <c r="BMY136" s="430" t="s">
        <v>817</v>
      </c>
      <c r="BMZ136" s="430" t="s">
        <v>817</v>
      </c>
      <c r="BNA136" s="430" t="s">
        <v>817</v>
      </c>
      <c r="BNB136" s="430" t="s">
        <v>817</v>
      </c>
      <c r="BNC136" s="430" t="s">
        <v>817</v>
      </c>
      <c r="BND136" s="430" t="s">
        <v>817</v>
      </c>
      <c r="BNE136" s="430" t="s">
        <v>817</v>
      </c>
      <c r="BNF136" s="430" t="s">
        <v>817</v>
      </c>
      <c r="BNG136" s="430" t="s">
        <v>817</v>
      </c>
      <c r="BNH136" s="430" t="s">
        <v>817</v>
      </c>
      <c r="BNI136" s="430" t="s">
        <v>817</v>
      </c>
      <c r="BNJ136" s="430" t="s">
        <v>817</v>
      </c>
      <c r="BNK136" s="430" t="s">
        <v>817</v>
      </c>
      <c r="BNL136" s="430" t="s">
        <v>817</v>
      </c>
      <c r="BNM136" s="430" t="s">
        <v>817</v>
      </c>
      <c r="BNN136" s="430" t="s">
        <v>817</v>
      </c>
      <c r="BNO136" s="430" t="s">
        <v>817</v>
      </c>
      <c r="BNP136" s="430" t="s">
        <v>817</v>
      </c>
      <c r="BNQ136" s="430" t="s">
        <v>817</v>
      </c>
      <c r="BNR136" s="430" t="s">
        <v>817</v>
      </c>
      <c r="BNS136" s="430" t="s">
        <v>817</v>
      </c>
      <c r="BNT136" s="430" t="s">
        <v>817</v>
      </c>
      <c r="BNU136" s="430" t="s">
        <v>817</v>
      </c>
      <c r="BNV136" s="430" t="s">
        <v>817</v>
      </c>
      <c r="BNW136" s="430" t="s">
        <v>817</v>
      </c>
      <c r="BNX136" s="430" t="s">
        <v>817</v>
      </c>
      <c r="BNY136" s="430" t="s">
        <v>817</v>
      </c>
      <c r="BNZ136" s="430" t="s">
        <v>817</v>
      </c>
      <c r="BOA136" s="430" t="s">
        <v>817</v>
      </c>
      <c r="BOB136" s="430" t="s">
        <v>817</v>
      </c>
      <c r="BOC136" s="430" t="s">
        <v>817</v>
      </c>
      <c r="BOD136" s="430" t="s">
        <v>817</v>
      </c>
      <c r="BOE136" s="430" t="s">
        <v>817</v>
      </c>
      <c r="BOF136" s="430" t="s">
        <v>817</v>
      </c>
      <c r="BOG136" s="430" t="s">
        <v>817</v>
      </c>
      <c r="BOH136" s="430" t="s">
        <v>817</v>
      </c>
      <c r="BOI136" s="430" t="s">
        <v>817</v>
      </c>
      <c r="BOJ136" s="430" t="s">
        <v>817</v>
      </c>
      <c r="BOK136" s="430" t="s">
        <v>817</v>
      </c>
      <c r="BOL136" s="430" t="s">
        <v>817</v>
      </c>
      <c r="BOM136" s="430" t="s">
        <v>817</v>
      </c>
      <c r="BON136" s="430" t="s">
        <v>817</v>
      </c>
      <c r="BOO136" s="430" t="s">
        <v>817</v>
      </c>
      <c r="BOP136" s="430" t="s">
        <v>817</v>
      </c>
      <c r="BOQ136" s="430" t="s">
        <v>817</v>
      </c>
      <c r="BOR136" s="430" t="s">
        <v>817</v>
      </c>
      <c r="BOS136" s="430" t="s">
        <v>817</v>
      </c>
      <c r="BOT136" s="430" t="s">
        <v>817</v>
      </c>
      <c r="BOU136" s="430" t="s">
        <v>817</v>
      </c>
      <c r="BOV136" s="430" t="s">
        <v>817</v>
      </c>
      <c r="BOW136" s="430" t="s">
        <v>817</v>
      </c>
      <c r="BOX136" s="430" t="s">
        <v>817</v>
      </c>
      <c r="BOY136" s="430" t="s">
        <v>817</v>
      </c>
      <c r="BOZ136" s="430" t="s">
        <v>817</v>
      </c>
      <c r="BPA136" s="430" t="s">
        <v>817</v>
      </c>
      <c r="BPB136" s="430" t="s">
        <v>817</v>
      </c>
      <c r="BPC136" s="430" t="s">
        <v>817</v>
      </c>
      <c r="BPD136" s="430" t="s">
        <v>817</v>
      </c>
      <c r="BPE136" s="430" t="s">
        <v>817</v>
      </c>
      <c r="BPF136" s="430" t="s">
        <v>817</v>
      </c>
      <c r="BPG136" s="430" t="s">
        <v>817</v>
      </c>
      <c r="BPH136" s="430" t="s">
        <v>817</v>
      </c>
      <c r="BPI136" s="430" t="s">
        <v>817</v>
      </c>
      <c r="BPJ136" s="430" t="s">
        <v>817</v>
      </c>
      <c r="BPK136" s="430" t="s">
        <v>817</v>
      </c>
      <c r="BPL136" s="430" t="s">
        <v>817</v>
      </c>
      <c r="BPM136" s="430" t="s">
        <v>817</v>
      </c>
      <c r="BPN136" s="430" t="s">
        <v>817</v>
      </c>
      <c r="BPO136" s="430" t="s">
        <v>817</v>
      </c>
      <c r="BPP136" s="430" t="s">
        <v>817</v>
      </c>
      <c r="BPQ136" s="430" t="s">
        <v>817</v>
      </c>
      <c r="BPR136" s="430" t="s">
        <v>817</v>
      </c>
      <c r="BPS136" s="430" t="s">
        <v>817</v>
      </c>
      <c r="BPT136" s="430" t="s">
        <v>817</v>
      </c>
      <c r="BPU136" s="430" t="s">
        <v>817</v>
      </c>
      <c r="BPV136" s="430" t="s">
        <v>817</v>
      </c>
      <c r="BPW136" s="430" t="s">
        <v>817</v>
      </c>
      <c r="BPX136" s="430" t="s">
        <v>817</v>
      </c>
      <c r="BPY136" s="430" t="s">
        <v>817</v>
      </c>
      <c r="BPZ136" s="430" t="s">
        <v>817</v>
      </c>
      <c r="BQA136" s="430" t="s">
        <v>817</v>
      </c>
      <c r="BQB136" s="430" t="s">
        <v>817</v>
      </c>
      <c r="BQC136" s="430" t="s">
        <v>817</v>
      </c>
      <c r="BQD136" s="430" t="s">
        <v>817</v>
      </c>
      <c r="BQE136" s="430" t="s">
        <v>817</v>
      </c>
      <c r="BQF136" s="430" t="s">
        <v>817</v>
      </c>
      <c r="BQG136" s="430" t="s">
        <v>817</v>
      </c>
      <c r="BQH136" s="430" t="s">
        <v>817</v>
      </c>
      <c r="BQI136" s="430" t="s">
        <v>817</v>
      </c>
      <c r="BQJ136" s="430" t="s">
        <v>817</v>
      </c>
      <c r="BQK136" s="430" t="s">
        <v>817</v>
      </c>
      <c r="BQL136" s="430" t="s">
        <v>817</v>
      </c>
      <c r="BQM136" s="430" t="s">
        <v>817</v>
      </c>
      <c r="BQN136" s="430" t="s">
        <v>817</v>
      </c>
      <c r="BQO136" s="430" t="s">
        <v>817</v>
      </c>
      <c r="BQP136" s="430" t="s">
        <v>817</v>
      </c>
      <c r="BQQ136" s="430" t="s">
        <v>817</v>
      </c>
      <c r="BQR136" s="430" t="s">
        <v>817</v>
      </c>
      <c r="BQS136" s="430" t="s">
        <v>817</v>
      </c>
      <c r="BQT136" s="430" t="s">
        <v>817</v>
      </c>
      <c r="BQU136" s="430" t="s">
        <v>817</v>
      </c>
      <c r="BQV136" s="430" t="s">
        <v>817</v>
      </c>
      <c r="BQW136" s="430" t="s">
        <v>817</v>
      </c>
      <c r="BQX136" s="430" t="s">
        <v>817</v>
      </c>
      <c r="BQY136" s="430" t="s">
        <v>817</v>
      </c>
      <c r="BQZ136" s="430" t="s">
        <v>817</v>
      </c>
      <c r="BRA136" s="430" t="s">
        <v>817</v>
      </c>
      <c r="BRB136" s="430" t="s">
        <v>817</v>
      </c>
      <c r="BRC136" s="430" t="s">
        <v>817</v>
      </c>
      <c r="BRD136" s="430" t="s">
        <v>817</v>
      </c>
      <c r="BRE136" s="430" t="s">
        <v>817</v>
      </c>
      <c r="BRF136" s="430" t="s">
        <v>817</v>
      </c>
      <c r="BRG136" s="430" t="s">
        <v>817</v>
      </c>
      <c r="BRH136" s="430" t="s">
        <v>817</v>
      </c>
      <c r="BRI136" s="430" t="s">
        <v>817</v>
      </c>
      <c r="BRJ136" s="430" t="s">
        <v>817</v>
      </c>
      <c r="BRK136" s="430" t="s">
        <v>817</v>
      </c>
      <c r="BRL136" s="430" t="s">
        <v>817</v>
      </c>
      <c r="BRM136" s="430" t="s">
        <v>817</v>
      </c>
      <c r="BRN136" s="430" t="s">
        <v>817</v>
      </c>
      <c r="BRO136" s="430" t="s">
        <v>817</v>
      </c>
      <c r="BRP136" s="430" t="s">
        <v>817</v>
      </c>
      <c r="BRQ136" s="430" t="s">
        <v>817</v>
      </c>
      <c r="BRR136" s="430" t="s">
        <v>817</v>
      </c>
      <c r="BRS136" s="430" t="s">
        <v>817</v>
      </c>
      <c r="BRT136" s="430" t="s">
        <v>817</v>
      </c>
      <c r="BRU136" s="430" t="s">
        <v>817</v>
      </c>
      <c r="BRV136" s="430" t="s">
        <v>817</v>
      </c>
      <c r="BRW136" s="430" t="s">
        <v>817</v>
      </c>
      <c r="BRX136" s="430" t="s">
        <v>817</v>
      </c>
      <c r="BRY136" s="430" t="s">
        <v>817</v>
      </c>
      <c r="BRZ136" s="430" t="s">
        <v>817</v>
      </c>
      <c r="BSA136" s="430" t="s">
        <v>817</v>
      </c>
      <c r="BSB136" s="430" t="s">
        <v>817</v>
      </c>
      <c r="BSC136" s="430" t="s">
        <v>817</v>
      </c>
      <c r="BSD136" s="430" t="s">
        <v>817</v>
      </c>
      <c r="BSE136" s="430" t="s">
        <v>817</v>
      </c>
      <c r="BSF136" s="430" t="s">
        <v>817</v>
      </c>
      <c r="BSG136" s="430" t="s">
        <v>817</v>
      </c>
      <c r="BSH136" s="430" t="s">
        <v>817</v>
      </c>
      <c r="BSI136" s="430" t="s">
        <v>817</v>
      </c>
      <c r="BSJ136" s="430" t="s">
        <v>817</v>
      </c>
      <c r="BSK136" s="430" t="s">
        <v>817</v>
      </c>
      <c r="BSL136" s="430" t="s">
        <v>817</v>
      </c>
      <c r="BSM136" s="430" t="s">
        <v>817</v>
      </c>
      <c r="BSN136" s="430" t="s">
        <v>817</v>
      </c>
      <c r="BSO136" s="430" t="s">
        <v>817</v>
      </c>
      <c r="BSP136" s="430" t="s">
        <v>817</v>
      </c>
      <c r="BSQ136" s="430" t="s">
        <v>817</v>
      </c>
      <c r="BSR136" s="430" t="s">
        <v>817</v>
      </c>
      <c r="BSS136" s="430" t="s">
        <v>817</v>
      </c>
      <c r="BST136" s="430" t="s">
        <v>817</v>
      </c>
      <c r="BSU136" s="430" t="s">
        <v>817</v>
      </c>
      <c r="BSV136" s="430" t="s">
        <v>817</v>
      </c>
      <c r="BSW136" s="430" t="s">
        <v>817</v>
      </c>
      <c r="BSX136" s="430" t="s">
        <v>817</v>
      </c>
      <c r="BSY136" s="430" t="s">
        <v>817</v>
      </c>
      <c r="BSZ136" s="430" t="s">
        <v>817</v>
      </c>
      <c r="BTA136" s="430" t="s">
        <v>817</v>
      </c>
      <c r="BTB136" s="430" t="s">
        <v>817</v>
      </c>
      <c r="BTC136" s="430" t="s">
        <v>817</v>
      </c>
      <c r="BTD136" s="430" t="s">
        <v>817</v>
      </c>
      <c r="BTE136" s="430" t="s">
        <v>817</v>
      </c>
      <c r="BTF136" s="430" t="s">
        <v>817</v>
      </c>
      <c r="BTG136" s="430" t="s">
        <v>817</v>
      </c>
      <c r="BTH136" s="430" t="s">
        <v>817</v>
      </c>
      <c r="BTI136" s="430" t="s">
        <v>817</v>
      </c>
      <c r="BTJ136" s="430" t="s">
        <v>817</v>
      </c>
      <c r="BTK136" s="430" t="s">
        <v>817</v>
      </c>
      <c r="BTL136" s="430" t="s">
        <v>817</v>
      </c>
      <c r="BTM136" s="430" t="s">
        <v>817</v>
      </c>
      <c r="BTN136" s="430" t="s">
        <v>817</v>
      </c>
      <c r="BTO136" s="430" t="s">
        <v>817</v>
      </c>
      <c r="BTP136" s="430" t="s">
        <v>817</v>
      </c>
      <c r="BTQ136" s="430" t="s">
        <v>817</v>
      </c>
      <c r="BTR136" s="430" t="s">
        <v>817</v>
      </c>
      <c r="BTS136" s="430" t="s">
        <v>817</v>
      </c>
      <c r="BTT136" s="430" t="s">
        <v>817</v>
      </c>
      <c r="BTU136" s="430" t="s">
        <v>817</v>
      </c>
      <c r="BTV136" s="430" t="s">
        <v>817</v>
      </c>
      <c r="BTW136" s="430" t="s">
        <v>817</v>
      </c>
      <c r="BTX136" s="430" t="s">
        <v>817</v>
      </c>
      <c r="BTY136" s="430" t="s">
        <v>817</v>
      </c>
      <c r="BTZ136" s="430" t="s">
        <v>817</v>
      </c>
      <c r="BUA136" s="430" t="s">
        <v>817</v>
      </c>
      <c r="BUB136" s="430" t="s">
        <v>817</v>
      </c>
      <c r="BUC136" s="430" t="s">
        <v>817</v>
      </c>
      <c r="BUD136" s="430" t="s">
        <v>817</v>
      </c>
      <c r="BUE136" s="430" t="s">
        <v>817</v>
      </c>
      <c r="BUF136" s="430" t="s">
        <v>817</v>
      </c>
      <c r="BUG136" s="430" t="s">
        <v>817</v>
      </c>
      <c r="BUH136" s="430" t="s">
        <v>817</v>
      </c>
      <c r="BUI136" s="430" t="s">
        <v>817</v>
      </c>
      <c r="BUJ136" s="430" t="s">
        <v>817</v>
      </c>
      <c r="BUK136" s="430" t="s">
        <v>817</v>
      </c>
      <c r="BUL136" s="430" t="s">
        <v>817</v>
      </c>
      <c r="BUM136" s="430" t="s">
        <v>817</v>
      </c>
      <c r="BUN136" s="430" t="s">
        <v>817</v>
      </c>
      <c r="BUO136" s="430" t="s">
        <v>817</v>
      </c>
      <c r="BUP136" s="430" t="s">
        <v>817</v>
      </c>
      <c r="BUQ136" s="430" t="s">
        <v>817</v>
      </c>
      <c r="BUR136" s="430" t="s">
        <v>817</v>
      </c>
      <c r="BUS136" s="430" t="s">
        <v>817</v>
      </c>
      <c r="BUT136" s="430" t="s">
        <v>817</v>
      </c>
      <c r="BUU136" s="430" t="s">
        <v>817</v>
      </c>
      <c r="BUV136" s="430" t="s">
        <v>817</v>
      </c>
      <c r="BUW136" s="430" t="s">
        <v>817</v>
      </c>
      <c r="BUX136" s="430" t="s">
        <v>817</v>
      </c>
      <c r="BUY136" s="430" t="s">
        <v>817</v>
      </c>
      <c r="BUZ136" s="430" t="s">
        <v>817</v>
      </c>
      <c r="BVA136" s="430" t="s">
        <v>817</v>
      </c>
      <c r="BVB136" s="430" t="s">
        <v>817</v>
      </c>
      <c r="BVC136" s="430" t="s">
        <v>817</v>
      </c>
      <c r="BVD136" s="430" t="s">
        <v>817</v>
      </c>
      <c r="BVE136" s="430" t="s">
        <v>817</v>
      </c>
      <c r="BVF136" s="430" t="s">
        <v>817</v>
      </c>
      <c r="BVG136" s="430" t="s">
        <v>817</v>
      </c>
      <c r="BVH136" s="430" t="s">
        <v>817</v>
      </c>
      <c r="BVI136" s="430" t="s">
        <v>817</v>
      </c>
      <c r="BVJ136" s="430" t="s">
        <v>817</v>
      </c>
      <c r="BVK136" s="430" t="s">
        <v>817</v>
      </c>
      <c r="BVL136" s="430" t="s">
        <v>817</v>
      </c>
      <c r="BVM136" s="430" t="s">
        <v>817</v>
      </c>
      <c r="BVN136" s="430" t="s">
        <v>817</v>
      </c>
      <c r="BVO136" s="430" t="s">
        <v>817</v>
      </c>
      <c r="BVP136" s="430" t="s">
        <v>817</v>
      </c>
      <c r="BVQ136" s="430" t="s">
        <v>817</v>
      </c>
      <c r="BVR136" s="430" t="s">
        <v>817</v>
      </c>
      <c r="BVS136" s="430" t="s">
        <v>817</v>
      </c>
      <c r="BVT136" s="430" t="s">
        <v>817</v>
      </c>
      <c r="BVU136" s="430" t="s">
        <v>817</v>
      </c>
      <c r="BVV136" s="430" t="s">
        <v>817</v>
      </c>
      <c r="BVW136" s="430" t="s">
        <v>817</v>
      </c>
      <c r="BVX136" s="430" t="s">
        <v>817</v>
      </c>
      <c r="BVY136" s="430" t="s">
        <v>817</v>
      </c>
      <c r="BVZ136" s="430" t="s">
        <v>817</v>
      </c>
      <c r="BWA136" s="430" t="s">
        <v>817</v>
      </c>
      <c r="BWB136" s="430" t="s">
        <v>817</v>
      </c>
      <c r="BWC136" s="430" t="s">
        <v>817</v>
      </c>
      <c r="BWD136" s="430" t="s">
        <v>817</v>
      </c>
      <c r="BWE136" s="430" t="s">
        <v>817</v>
      </c>
      <c r="BWF136" s="430" t="s">
        <v>817</v>
      </c>
      <c r="BWG136" s="430" t="s">
        <v>817</v>
      </c>
      <c r="BWH136" s="430" t="s">
        <v>817</v>
      </c>
      <c r="BWI136" s="430" t="s">
        <v>817</v>
      </c>
      <c r="BWJ136" s="430" t="s">
        <v>817</v>
      </c>
      <c r="BWK136" s="430" t="s">
        <v>817</v>
      </c>
      <c r="BWL136" s="430" t="s">
        <v>817</v>
      </c>
      <c r="BWM136" s="430" t="s">
        <v>817</v>
      </c>
      <c r="BWN136" s="430" t="s">
        <v>817</v>
      </c>
      <c r="BWO136" s="430" t="s">
        <v>817</v>
      </c>
      <c r="BWP136" s="430" t="s">
        <v>817</v>
      </c>
      <c r="BWQ136" s="430" t="s">
        <v>817</v>
      </c>
      <c r="BWR136" s="430" t="s">
        <v>817</v>
      </c>
      <c r="BWS136" s="430" t="s">
        <v>817</v>
      </c>
      <c r="BWT136" s="430" t="s">
        <v>817</v>
      </c>
      <c r="BWU136" s="430" t="s">
        <v>817</v>
      </c>
      <c r="BWV136" s="430" t="s">
        <v>817</v>
      </c>
      <c r="BWW136" s="430" t="s">
        <v>817</v>
      </c>
      <c r="BWX136" s="430" t="s">
        <v>817</v>
      </c>
      <c r="BWY136" s="430" t="s">
        <v>817</v>
      </c>
      <c r="BWZ136" s="430" t="s">
        <v>817</v>
      </c>
      <c r="BXA136" s="430" t="s">
        <v>817</v>
      </c>
      <c r="BXB136" s="430" t="s">
        <v>817</v>
      </c>
      <c r="BXC136" s="430" t="s">
        <v>817</v>
      </c>
      <c r="BXD136" s="430" t="s">
        <v>817</v>
      </c>
      <c r="BXE136" s="430" t="s">
        <v>817</v>
      </c>
      <c r="BXF136" s="430" t="s">
        <v>817</v>
      </c>
      <c r="BXG136" s="430" t="s">
        <v>817</v>
      </c>
      <c r="BXH136" s="430" t="s">
        <v>817</v>
      </c>
      <c r="BXI136" s="430" t="s">
        <v>817</v>
      </c>
      <c r="BXJ136" s="430" t="s">
        <v>817</v>
      </c>
      <c r="BXK136" s="430" t="s">
        <v>817</v>
      </c>
      <c r="BXL136" s="430" t="s">
        <v>817</v>
      </c>
      <c r="BXM136" s="430" t="s">
        <v>817</v>
      </c>
      <c r="BXN136" s="430" t="s">
        <v>817</v>
      </c>
      <c r="BXO136" s="430" t="s">
        <v>817</v>
      </c>
      <c r="BXP136" s="430" t="s">
        <v>817</v>
      </c>
      <c r="BXQ136" s="430" t="s">
        <v>817</v>
      </c>
      <c r="BXR136" s="430" t="s">
        <v>817</v>
      </c>
      <c r="BXS136" s="430" t="s">
        <v>817</v>
      </c>
      <c r="BXT136" s="430" t="s">
        <v>817</v>
      </c>
      <c r="BXU136" s="430" t="s">
        <v>817</v>
      </c>
      <c r="BXV136" s="430" t="s">
        <v>817</v>
      </c>
      <c r="BXW136" s="430" t="s">
        <v>817</v>
      </c>
      <c r="BXX136" s="430" t="s">
        <v>817</v>
      </c>
      <c r="BXY136" s="430" t="s">
        <v>817</v>
      </c>
      <c r="BXZ136" s="430" t="s">
        <v>817</v>
      </c>
      <c r="BYA136" s="430" t="s">
        <v>817</v>
      </c>
      <c r="BYB136" s="430" t="s">
        <v>817</v>
      </c>
      <c r="BYC136" s="430" t="s">
        <v>817</v>
      </c>
      <c r="BYD136" s="430" t="s">
        <v>817</v>
      </c>
      <c r="BYE136" s="430" t="s">
        <v>817</v>
      </c>
      <c r="BYF136" s="430" t="s">
        <v>817</v>
      </c>
      <c r="BYG136" s="430" t="s">
        <v>817</v>
      </c>
      <c r="BYH136" s="430" t="s">
        <v>817</v>
      </c>
      <c r="BYI136" s="430" t="s">
        <v>817</v>
      </c>
      <c r="BYJ136" s="430" t="s">
        <v>817</v>
      </c>
      <c r="BYK136" s="430" t="s">
        <v>817</v>
      </c>
      <c r="BYL136" s="430" t="s">
        <v>817</v>
      </c>
      <c r="BYM136" s="430" t="s">
        <v>817</v>
      </c>
      <c r="BYN136" s="430" t="s">
        <v>817</v>
      </c>
      <c r="BYO136" s="430" t="s">
        <v>817</v>
      </c>
      <c r="BYP136" s="430" t="s">
        <v>817</v>
      </c>
      <c r="BYQ136" s="430" t="s">
        <v>817</v>
      </c>
      <c r="BYR136" s="430" t="s">
        <v>817</v>
      </c>
      <c r="BYS136" s="430" t="s">
        <v>817</v>
      </c>
      <c r="BYT136" s="430" t="s">
        <v>817</v>
      </c>
      <c r="BYU136" s="430" t="s">
        <v>817</v>
      </c>
      <c r="BYV136" s="430" t="s">
        <v>817</v>
      </c>
      <c r="BYW136" s="430" t="s">
        <v>817</v>
      </c>
      <c r="BYX136" s="430" t="s">
        <v>817</v>
      </c>
      <c r="BYY136" s="430" t="s">
        <v>817</v>
      </c>
      <c r="BYZ136" s="430" t="s">
        <v>817</v>
      </c>
      <c r="BZA136" s="430" t="s">
        <v>817</v>
      </c>
      <c r="BZB136" s="430" t="s">
        <v>817</v>
      </c>
      <c r="BZC136" s="430" t="s">
        <v>817</v>
      </c>
      <c r="BZD136" s="430" t="s">
        <v>817</v>
      </c>
      <c r="BZE136" s="430" t="s">
        <v>817</v>
      </c>
      <c r="BZF136" s="430" t="s">
        <v>817</v>
      </c>
      <c r="BZG136" s="430" t="s">
        <v>817</v>
      </c>
      <c r="BZH136" s="430" t="s">
        <v>817</v>
      </c>
      <c r="BZI136" s="430" t="s">
        <v>817</v>
      </c>
      <c r="BZJ136" s="430" t="s">
        <v>817</v>
      </c>
      <c r="BZK136" s="430" t="s">
        <v>817</v>
      </c>
      <c r="BZL136" s="430" t="s">
        <v>817</v>
      </c>
      <c r="BZM136" s="430" t="s">
        <v>817</v>
      </c>
      <c r="BZN136" s="430" t="s">
        <v>817</v>
      </c>
      <c r="BZO136" s="430" t="s">
        <v>817</v>
      </c>
      <c r="BZP136" s="430" t="s">
        <v>817</v>
      </c>
      <c r="BZQ136" s="430" t="s">
        <v>817</v>
      </c>
      <c r="BZR136" s="430" t="s">
        <v>817</v>
      </c>
      <c r="BZS136" s="430" t="s">
        <v>817</v>
      </c>
      <c r="BZT136" s="430" t="s">
        <v>817</v>
      </c>
      <c r="BZU136" s="430" t="s">
        <v>817</v>
      </c>
      <c r="BZV136" s="430" t="s">
        <v>817</v>
      </c>
      <c r="BZW136" s="430" t="s">
        <v>817</v>
      </c>
      <c r="BZX136" s="430" t="s">
        <v>817</v>
      </c>
      <c r="BZY136" s="430" t="s">
        <v>817</v>
      </c>
      <c r="BZZ136" s="430" t="s">
        <v>817</v>
      </c>
      <c r="CAA136" s="430" t="s">
        <v>817</v>
      </c>
      <c r="CAB136" s="430" t="s">
        <v>817</v>
      </c>
      <c r="CAC136" s="430" t="s">
        <v>817</v>
      </c>
      <c r="CAD136" s="430" t="s">
        <v>817</v>
      </c>
      <c r="CAE136" s="430" t="s">
        <v>817</v>
      </c>
      <c r="CAF136" s="430" t="s">
        <v>817</v>
      </c>
      <c r="CAG136" s="430" t="s">
        <v>817</v>
      </c>
      <c r="CAH136" s="430" t="s">
        <v>817</v>
      </c>
      <c r="CAI136" s="430" t="s">
        <v>817</v>
      </c>
      <c r="CAJ136" s="430" t="s">
        <v>817</v>
      </c>
      <c r="CAK136" s="430" t="s">
        <v>817</v>
      </c>
      <c r="CAL136" s="430" t="s">
        <v>817</v>
      </c>
      <c r="CAM136" s="430" t="s">
        <v>817</v>
      </c>
      <c r="CAN136" s="430" t="s">
        <v>817</v>
      </c>
      <c r="CAO136" s="430" t="s">
        <v>817</v>
      </c>
      <c r="CAP136" s="430" t="s">
        <v>817</v>
      </c>
      <c r="CAQ136" s="430" t="s">
        <v>817</v>
      </c>
      <c r="CAR136" s="430" t="s">
        <v>817</v>
      </c>
      <c r="CAS136" s="430" t="s">
        <v>817</v>
      </c>
      <c r="CAT136" s="430" t="s">
        <v>817</v>
      </c>
      <c r="CAU136" s="430" t="s">
        <v>817</v>
      </c>
      <c r="CAV136" s="430" t="s">
        <v>817</v>
      </c>
      <c r="CAW136" s="430" t="s">
        <v>817</v>
      </c>
      <c r="CAX136" s="430" t="s">
        <v>817</v>
      </c>
      <c r="CAY136" s="430" t="s">
        <v>817</v>
      </c>
      <c r="CAZ136" s="430" t="s">
        <v>817</v>
      </c>
      <c r="CBA136" s="430" t="s">
        <v>817</v>
      </c>
      <c r="CBB136" s="430" t="s">
        <v>817</v>
      </c>
      <c r="CBC136" s="430" t="s">
        <v>817</v>
      </c>
      <c r="CBD136" s="430" t="s">
        <v>817</v>
      </c>
      <c r="CBE136" s="430" t="s">
        <v>817</v>
      </c>
      <c r="CBF136" s="430" t="s">
        <v>817</v>
      </c>
      <c r="CBG136" s="430" t="s">
        <v>817</v>
      </c>
      <c r="CBH136" s="430" t="s">
        <v>817</v>
      </c>
      <c r="CBI136" s="430" t="s">
        <v>817</v>
      </c>
      <c r="CBJ136" s="430" t="s">
        <v>817</v>
      </c>
      <c r="CBK136" s="430" t="s">
        <v>817</v>
      </c>
      <c r="CBL136" s="430" t="s">
        <v>817</v>
      </c>
      <c r="CBM136" s="430" t="s">
        <v>817</v>
      </c>
      <c r="CBN136" s="430" t="s">
        <v>817</v>
      </c>
      <c r="CBO136" s="430" t="s">
        <v>817</v>
      </c>
      <c r="CBP136" s="430" t="s">
        <v>817</v>
      </c>
      <c r="CBQ136" s="430" t="s">
        <v>817</v>
      </c>
      <c r="CBR136" s="430" t="s">
        <v>817</v>
      </c>
      <c r="CBS136" s="430" t="s">
        <v>817</v>
      </c>
      <c r="CBT136" s="430" t="s">
        <v>817</v>
      </c>
      <c r="CBU136" s="430" t="s">
        <v>817</v>
      </c>
      <c r="CBV136" s="430" t="s">
        <v>817</v>
      </c>
      <c r="CBW136" s="430" t="s">
        <v>817</v>
      </c>
      <c r="CBX136" s="430" t="s">
        <v>817</v>
      </c>
      <c r="CBY136" s="430" t="s">
        <v>817</v>
      </c>
      <c r="CBZ136" s="430" t="s">
        <v>817</v>
      </c>
      <c r="CCA136" s="430" t="s">
        <v>817</v>
      </c>
      <c r="CCB136" s="430" t="s">
        <v>817</v>
      </c>
      <c r="CCC136" s="430" t="s">
        <v>817</v>
      </c>
      <c r="CCD136" s="430" t="s">
        <v>817</v>
      </c>
      <c r="CCE136" s="430" t="s">
        <v>817</v>
      </c>
      <c r="CCF136" s="430" t="s">
        <v>817</v>
      </c>
      <c r="CCG136" s="430" t="s">
        <v>817</v>
      </c>
      <c r="CCH136" s="430" t="s">
        <v>817</v>
      </c>
      <c r="CCI136" s="430" t="s">
        <v>817</v>
      </c>
      <c r="CCJ136" s="430" t="s">
        <v>817</v>
      </c>
      <c r="CCK136" s="430" t="s">
        <v>817</v>
      </c>
      <c r="CCL136" s="430" t="s">
        <v>817</v>
      </c>
      <c r="CCM136" s="430" t="s">
        <v>817</v>
      </c>
      <c r="CCN136" s="430" t="s">
        <v>817</v>
      </c>
      <c r="CCO136" s="430" t="s">
        <v>817</v>
      </c>
      <c r="CCP136" s="430" t="s">
        <v>817</v>
      </c>
      <c r="CCQ136" s="430" t="s">
        <v>817</v>
      </c>
      <c r="CCR136" s="430" t="s">
        <v>817</v>
      </c>
      <c r="CCS136" s="430" t="s">
        <v>817</v>
      </c>
      <c r="CCT136" s="430" t="s">
        <v>817</v>
      </c>
      <c r="CCU136" s="430" t="s">
        <v>817</v>
      </c>
      <c r="CCV136" s="430" t="s">
        <v>817</v>
      </c>
      <c r="CCW136" s="430" t="s">
        <v>817</v>
      </c>
      <c r="CCX136" s="430" t="s">
        <v>817</v>
      </c>
      <c r="CCY136" s="430" t="s">
        <v>817</v>
      </c>
      <c r="CCZ136" s="430" t="s">
        <v>817</v>
      </c>
      <c r="CDA136" s="430" t="s">
        <v>817</v>
      </c>
      <c r="CDB136" s="430" t="s">
        <v>817</v>
      </c>
      <c r="CDC136" s="430" t="s">
        <v>817</v>
      </c>
      <c r="CDD136" s="430" t="s">
        <v>817</v>
      </c>
      <c r="CDE136" s="430" t="s">
        <v>817</v>
      </c>
      <c r="CDF136" s="430" t="s">
        <v>817</v>
      </c>
      <c r="CDG136" s="430" t="s">
        <v>817</v>
      </c>
      <c r="CDH136" s="430" t="s">
        <v>817</v>
      </c>
      <c r="CDI136" s="430" t="s">
        <v>817</v>
      </c>
      <c r="CDJ136" s="430" t="s">
        <v>817</v>
      </c>
      <c r="CDK136" s="430" t="s">
        <v>817</v>
      </c>
      <c r="CDL136" s="430" t="s">
        <v>817</v>
      </c>
      <c r="CDM136" s="430" t="s">
        <v>817</v>
      </c>
      <c r="CDN136" s="430" t="s">
        <v>817</v>
      </c>
      <c r="CDO136" s="430" t="s">
        <v>817</v>
      </c>
      <c r="CDP136" s="430" t="s">
        <v>817</v>
      </c>
      <c r="CDQ136" s="430" t="s">
        <v>817</v>
      </c>
      <c r="CDR136" s="430" t="s">
        <v>817</v>
      </c>
      <c r="CDS136" s="430" t="s">
        <v>817</v>
      </c>
      <c r="CDT136" s="430" t="s">
        <v>817</v>
      </c>
      <c r="CDU136" s="430" t="s">
        <v>817</v>
      </c>
      <c r="CDV136" s="430" t="s">
        <v>817</v>
      </c>
      <c r="CDW136" s="430" t="s">
        <v>817</v>
      </c>
      <c r="CDX136" s="430" t="s">
        <v>817</v>
      </c>
      <c r="CDY136" s="430" t="s">
        <v>817</v>
      </c>
      <c r="CDZ136" s="430" t="s">
        <v>817</v>
      </c>
      <c r="CEA136" s="430" t="s">
        <v>817</v>
      </c>
      <c r="CEB136" s="430" t="s">
        <v>817</v>
      </c>
      <c r="CEC136" s="430" t="s">
        <v>817</v>
      </c>
      <c r="CED136" s="430" t="s">
        <v>817</v>
      </c>
      <c r="CEE136" s="430" t="s">
        <v>817</v>
      </c>
      <c r="CEF136" s="430" t="s">
        <v>817</v>
      </c>
      <c r="CEG136" s="430" t="s">
        <v>817</v>
      </c>
      <c r="CEH136" s="430" t="s">
        <v>817</v>
      </c>
      <c r="CEI136" s="430" t="s">
        <v>817</v>
      </c>
      <c r="CEJ136" s="430" t="s">
        <v>817</v>
      </c>
      <c r="CEK136" s="430" t="s">
        <v>817</v>
      </c>
      <c r="CEL136" s="430" t="s">
        <v>817</v>
      </c>
      <c r="CEM136" s="430" t="s">
        <v>817</v>
      </c>
      <c r="CEN136" s="430" t="s">
        <v>817</v>
      </c>
      <c r="CEO136" s="430" t="s">
        <v>817</v>
      </c>
      <c r="CEP136" s="430" t="s">
        <v>817</v>
      </c>
      <c r="CEQ136" s="430" t="s">
        <v>817</v>
      </c>
      <c r="CER136" s="430" t="s">
        <v>817</v>
      </c>
      <c r="CES136" s="430" t="s">
        <v>817</v>
      </c>
      <c r="CET136" s="430" t="s">
        <v>817</v>
      </c>
      <c r="CEU136" s="430" t="s">
        <v>817</v>
      </c>
      <c r="CEV136" s="430" t="s">
        <v>817</v>
      </c>
      <c r="CEW136" s="430" t="s">
        <v>817</v>
      </c>
      <c r="CEX136" s="430" t="s">
        <v>817</v>
      </c>
      <c r="CEY136" s="430" t="s">
        <v>817</v>
      </c>
      <c r="CEZ136" s="430" t="s">
        <v>817</v>
      </c>
      <c r="CFA136" s="430" t="s">
        <v>817</v>
      </c>
      <c r="CFB136" s="430" t="s">
        <v>817</v>
      </c>
      <c r="CFC136" s="430" t="s">
        <v>817</v>
      </c>
      <c r="CFD136" s="430" t="s">
        <v>817</v>
      </c>
      <c r="CFE136" s="430" t="s">
        <v>817</v>
      </c>
      <c r="CFF136" s="430" t="s">
        <v>817</v>
      </c>
      <c r="CFG136" s="430" t="s">
        <v>817</v>
      </c>
      <c r="CFH136" s="430" t="s">
        <v>817</v>
      </c>
      <c r="CFI136" s="430" t="s">
        <v>817</v>
      </c>
      <c r="CFJ136" s="430" t="s">
        <v>817</v>
      </c>
      <c r="CFK136" s="430" t="s">
        <v>817</v>
      </c>
      <c r="CFL136" s="430" t="s">
        <v>817</v>
      </c>
      <c r="CFM136" s="430" t="s">
        <v>817</v>
      </c>
      <c r="CFN136" s="430" t="s">
        <v>817</v>
      </c>
      <c r="CFO136" s="430" t="s">
        <v>817</v>
      </c>
      <c r="CFP136" s="430" t="s">
        <v>817</v>
      </c>
      <c r="CFQ136" s="430" t="s">
        <v>817</v>
      </c>
      <c r="CFR136" s="430" t="s">
        <v>817</v>
      </c>
      <c r="CFS136" s="430" t="s">
        <v>817</v>
      </c>
      <c r="CFT136" s="430" t="s">
        <v>817</v>
      </c>
      <c r="CFU136" s="430" t="s">
        <v>817</v>
      </c>
      <c r="CFV136" s="430" t="s">
        <v>817</v>
      </c>
      <c r="CFW136" s="430" t="s">
        <v>817</v>
      </c>
      <c r="CFX136" s="430" t="s">
        <v>817</v>
      </c>
      <c r="CFY136" s="430" t="s">
        <v>817</v>
      </c>
      <c r="CFZ136" s="430" t="s">
        <v>817</v>
      </c>
      <c r="CGA136" s="430" t="s">
        <v>817</v>
      </c>
      <c r="CGB136" s="430" t="s">
        <v>817</v>
      </c>
      <c r="CGC136" s="430" t="s">
        <v>817</v>
      </c>
      <c r="CGD136" s="430" t="s">
        <v>817</v>
      </c>
      <c r="CGE136" s="430" t="s">
        <v>817</v>
      </c>
      <c r="CGF136" s="430" t="s">
        <v>817</v>
      </c>
      <c r="CGG136" s="430" t="s">
        <v>817</v>
      </c>
      <c r="CGH136" s="430" t="s">
        <v>817</v>
      </c>
      <c r="CGI136" s="430" t="s">
        <v>817</v>
      </c>
      <c r="CGJ136" s="430" t="s">
        <v>817</v>
      </c>
      <c r="CGK136" s="430" t="s">
        <v>817</v>
      </c>
      <c r="CGL136" s="430" t="s">
        <v>817</v>
      </c>
      <c r="CGM136" s="430" t="s">
        <v>817</v>
      </c>
      <c r="CGN136" s="430" t="s">
        <v>817</v>
      </c>
      <c r="CGO136" s="430" t="s">
        <v>817</v>
      </c>
      <c r="CGP136" s="430" t="s">
        <v>817</v>
      </c>
      <c r="CGQ136" s="430" t="s">
        <v>817</v>
      </c>
      <c r="CGR136" s="430" t="s">
        <v>817</v>
      </c>
      <c r="CGS136" s="430" t="s">
        <v>817</v>
      </c>
      <c r="CGT136" s="430" t="s">
        <v>817</v>
      </c>
      <c r="CGU136" s="430" t="s">
        <v>817</v>
      </c>
      <c r="CGV136" s="430" t="s">
        <v>817</v>
      </c>
      <c r="CGW136" s="430" t="s">
        <v>817</v>
      </c>
      <c r="CGX136" s="430" t="s">
        <v>817</v>
      </c>
      <c r="CGY136" s="430" t="s">
        <v>817</v>
      </c>
      <c r="CGZ136" s="430" t="s">
        <v>817</v>
      </c>
      <c r="CHA136" s="430" t="s">
        <v>817</v>
      </c>
      <c r="CHB136" s="430" t="s">
        <v>817</v>
      </c>
      <c r="CHC136" s="430" t="s">
        <v>817</v>
      </c>
      <c r="CHD136" s="430" t="s">
        <v>817</v>
      </c>
      <c r="CHE136" s="430" t="s">
        <v>817</v>
      </c>
      <c r="CHF136" s="430" t="s">
        <v>817</v>
      </c>
      <c r="CHG136" s="430" t="s">
        <v>817</v>
      </c>
      <c r="CHH136" s="430" t="s">
        <v>817</v>
      </c>
      <c r="CHI136" s="430" t="s">
        <v>817</v>
      </c>
      <c r="CHJ136" s="430" t="s">
        <v>817</v>
      </c>
      <c r="CHK136" s="430" t="s">
        <v>817</v>
      </c>
      <c r="CHL136" s="430" t="s">
        <v>817</v>
      </c>
      <c r="CHM136" s="430" t="s">
        <v>817</v>
      </c>
      <c r="CHN136" s="430" t="s">
        <v>817</v>
      </c>
      <c r="CHO136" s="430" t="s">
        <v>817</v>
      </c>
      <c r="CHP136" s="430" t="s">
        <v>817</v>
      </c>
      <c r="CHQ136" s="430" t="s">
        <v>817</v>
      </c>
      <c r="CHR136" s="430" t="s">
        <v>817</v>
      </c>
      <c r="CHS136" s="430" t="s">
        <v>817</v>
      </c>
      <c r="CHT136" s="430" t="s">
        <v>817</v>
      </c>
      <c r="CHU136" s="430" t="s">
        <v>817</v>
      </c>
      <c r="CHV136" s="430" t="s">
        <v>817</v>
      </c>
      <c r="CHW136" s="430" t="s">
        <v>817</v>
      </c>
      <c r="CHX136" s="430" t="s">
        <v>817</v>
      </c>
      <c r="CHY136" s="430" t="s">
        <v>817</v>
      </c>
      <c r="CHZ136" s="430" t="s">
        <v>817</v>
      </c>
      <c r="CIA136" s="430" t="s">
        <v>817</v>
      </c>
      <c r="CIB136" s="430" t="s">
        <v>817</v>
      </c>
      <c r="CIC136" s="430" t="s">
        <v>817</v>
      </c>
      <c r="CID136" s="430" t="s">
        <v>817</v>
      </c>
      <c r="CIE136" s="430" t="s">
        <v>817</v>
      </c>
      <c r="CIF136" s="430" t="s">
        <v>817</v>
      </c>
      <c r="CIG136" s="430" t="s">
        <v>817</v>
      </c>
      <c r="CIH136" s="430" t="s">
        <v>817</v>
      </c>
      <c r="CII136" s="430" t="s">
        <v>817</v>
      </c>
      <c r="CIJ136" s="430" t="s">
        <v>817</v>
      </c>
      <c r="CIK136" s="430" t="s">
        <v>817</v>
      </c>
      <c r="CIL136" s="430" t="s">
        <v>817</v>
      </c>
      <c r="CIM136" s="430" t="s">
        <v>817</v>
      </c>
      <c r="CIN136" s="430" t="s">
        <v>817</v>
      </c>
      <c r="CIO136" s="430" t="s">
        <v>817</v>
      </c>
      <c r="CIP136" s="430" t="s">
        <v>817</v>
      </c>
      <c r="CIQ136" s="430" t="s">
        <v>817</v>
      </c>
      <c r="CIR136" s="430" t="s">
        <v>817</v>
      </c>
      <c r="CIS136" s="430" t="s">
        <v>817</v>
      </c>
      <c r="CIT136" s="430" t="s">
        <v>817</v>
      </c>
      <c r="CIU136" s="430" t="s">
        <v>817</v>
      </c>
      <c r="CIV136" s="430" t="s">
        <v>817</v>
      </c>
      <c r="CIW136" s="430" t="s">
        <v>817</v>
      </c>
      <c r="CIX136" s="430" t="s">
        <v>817</v>
      </c>
      <c r="CIY136" s="430" t="s">
        <v>817</v>
      </c>
      <c r="CIZ136" s="430" t="s">
        <v>817</v>
      </c>
      <c r="CJA136" s="430" t="s">
        <v>817</v>
      </c>
      <c r="CJB136" s="430" t="s">
        <v>817</v>
      </c>
      <c r="CJC136" s="430" t="s">
        <v>817</v>
      </c>
      <c r="CJD136" s="430" t="s">
        <v>817</v>
      </c>
      <c r="CJE136" s="430" t="s">
        <v>817</v>
      </c>
      <c r="CJF136" s="430" t="s">
        <v>817</v>
      </c>
      <c r="CJG136" s="430" t="s">
        <v>817</v>
      </c>
      <c r="CJH136" s="430" t="s">
        <v>817</v>
      </c>
      <c r="CJI136" s="430" t="s">
        <v>817</v>
      </c>
      <c r="CJJ136" s="430" t="s">
        <v>817</v>
      </c>
      <c r="CJK136" s="430" t="s">
        <v>817</v>
      </c>
      <c r="CJL136" s="430" t="s">
        <v>817</v>
      </c>
      <c r="CJM136" s="430" t="s">
        <v>817</v>
      </c>
      <c r="CJN136" s="430" t="s">
        <v>817</v>
      </c>
      <c r="CJO136" s="430" t="s">
        <v>817</v>
      </c>
      <c r="CJP136" s="430" t="s">
        <v>817</v>
      </c>
      <c r="CJQ136" s="430" t="s">
        <v>817</v>
      </c>
      <c r="CJR136" s="430" t="s">
        <v>817</v>
      </c>
      <c r="CJS136" s="430" t="s">
        <v>817</v>
      </c>
      <c r="CJT136" s="430" t="s">
        <v>817</v>
      </c>
      <c r="CJU136" s="430" t="s">
        <v>817</v>
      </c>
      <c r="CJV136" s="430" t="s">
        <v>817</v>
      </c>
      <c r="CJW136" s="430" t="s">
        <v>817</v>
      </c>
      <c r="CJX136" s="430" t="s">
        <v>817</v>
      </c>
      <c r="CJY136" s="430" t="s">
        <v>817</v>
      </c>
      <c r="CJZ136" s="430" t="s">
        <v>817</v>
      </c>
      <c r="CKA136" s="430" t="s">
        <v>817</v>
      </c>
      <c r="CKB136" s="430" t="s">
        <v>817</v>
      </c>
      <c r="CKC136" s="430" t="s">
        <v>817</v>
      </c>
      <c r="CKD136" s="430" t="s">
        <v>817</v>
      </c>
      <c r="CKE136" s="430" t="s">
        <v>817</v>
      </c>
      <c r="CKF136" s="430" t="s">
        <v>817</v>
      </c>
      <c r="CKG136" s="430" t="s">
        <v>817</v>
      </c>
      <c r="CKH136" s="430" t="s">
        <v>817</v>
      </c>
      <c r="CKI136" s="430" t="s">
        <v>817</v>
      </c>
      <c r="CKJ136" s="430" t="s">
        <v>817</v>
      </c>
      <c r="CKK136" s="430" t="s">
        <v>817</v>
      </c>
      <c r="CKL136" s="430" t="s">
        <v>817</v>
      </c>
      <c r="CKM136" s="430" t="s">
        <v>817</v>
      </c>
      <c r="CKN136" s="430" t="s">
        <v>817</v>
      </c>
      <c r="CKO136" s="430" t="s">
        <v>817</v>
      </c>
      <c r="CKP136" s="430" t="s">
        <v>817</v>
      </c>
      <c r="CKQ136" s="430" t="s">
        <v>817</v>
      </c>
      <c r="CKR136" s="430" t="s">
        <v>817</v>
      </c>
      <c r="CKS136" s="430" t="s">
        <v>817</v>
      </c>
      <c r="CKT136" s="430" t="s">
        <v>817</v>
      </c>
      <c r="CKU136" s="430" t="s">
        <v>817</v>
      </c>
      <c r="CKV136" s="430" t="s">
        <v>817</v>
      </c>
      <c r="CKW136" s="430" t="s">
        <v>817</v>
      </c>
      <c r="CKX136" s="430" t="s">
        <v>817</v>
      </c>
      <c r="CKY136" s="430" t="s">
        <v>817</v>
      </c>
      <c r="CKZ136" s="430" t="s">
        <v>817</v>
      </c>
      <c r="CLA136" s="430" t="s">
        <v>817</v>
      </c>
      <c r="CLB136" s="430" t="s">
        <v>817</v>
      </c>
      <c r="CLC136" s="430" t="s">
        <v>817</v>
      </c>
      <c r="CLD136" s="430" t="s">
        <v>817</v>
      </c>
      <c r="CLE136" s="430" t="s">
        <v>817</v>
      </c>
      <c r="CLF136" s="430" t="s">
        <v>817</v>
      </c>
      <c r="CLG136" s="430" t="s">
        <v>817</v>
      </c>
      <c r="CLH136" s="430" t="s">
        <v>817</v>
      </c>
      <c r="CLI136" s="430" t="s">
        <v>817</v>
      </c>
      <c r="CLJ136" s="430" t="s">
        <v>817</v>
      </c>
      <c r="CLK136" s="430" t="s">
        <v>817</v>
      </c>
      <c r="CLL136" s="430" t="s">
        <v>817</v>
      </c>
      <c r="CLM136" s="430" t="s">
        <v>817</v>
      </c>
      <c r="CLN136" s="430" t="s">
        <v>817</v>
      </c>
      <c r="CLO136" s="430" t="s">
        <v>817</v>
      </c>
      <c r="CLP136" s="430" t="s">
        <v>817</v>
      </c>
      <c r="CLQ136" s="430" t="s">
        <v>817</v>
      </c>
      <c r="CLR136" s="430" t="s">
        <v>817</v>
      </c>
      <c r="CLS136" s="430" t="s">
        <v>817</v>
      </c>
      <c r="CLT136" s="430" t="s">
        <v>817</v>
      </c>
      <c r="CLU136" s="430" t="s">
        <v>817</v>
      </c>
      <c r="CLV136" s="430" t="s">
        <v>817</v>
      </c>
      <c r="CLW136" s="430" t="s">
        <v>817</v>
      </c>
      <c r="CLX136" s="430" t="s">
        <v>817</v>
      </c>
      <c r="CLY136" s="430" t="s">
        <v>817</v>
      </c>
      <c r="CLZ136" s="430" t="s">
        <v>817</v>
      </c>
      <c r="CMA136" s="430" t="s">
        <v>817</v>
      </c>
      <c r="CMB136" s="430" t="s">
        <v>817</v>
      </c>
      <c r="CMC136" s="430" t="s">
        <v>817</v>
      </c>
      <c r="CMD136" s="430" t="s">
        <v>817</v>
      </c>
      <c r="CME136" s="430" t="s">
        <v>817</v>
      </c>
      <c r="CMF136" s="430" t="s">
        <v>817</v>
      </c>
      <c r="CMG136" s="430" t="s">
        <v>817</v>
      </c>
      <c r="CMH136" s="430" t="s">
        <v>817</v>
      </c>
      <c r="CMI136" s="430" t="s">
        <v>817</v>
      </c>
      <c r="CMJ136" s="430" t="s">
        <v>817</v>
      </c>
      <c r="CMK136" s="430" t="s">
        <v>817</v>
      </c>
      <c r="CML136" s="430" t="s">
        <v>817</v>
      </c>
      <c r="CMM136" s="430" t="s">
        <v>817</v>
      </c>
      <c r="CMN136" s="430" t="s">
        <v>817</v>
      </c>
      <c r="CMO136" s="430" t="s">
        <v>817</v>
      </c>
      <c r="CMP136" s="430" t="s">
        <v>817</v>
      </c>
      <c r="CMQ136" s="430" t="s">
        <v>817</v>
      </c>
      <c r="CMR136" s="430" t="s">
        <v>817</v>
      </c>
      <c r="CMS136" s="430" t="s">
        <v>817</v>
      </c>
      <c r="CMT136" s="430" t="s">
        <v>817</v>
      </c>
      <c r="CMU136" s="430" t="s">
        <v>817</v>
      </c>
      <c r="CMV136" s="430" t="s">
        <v>817</v>
      </c>
      <c r="CMW136" s="430" t="s">
        <v>817</v>
      </c>
      <c r="CMX136" s="430" t="s">
        <v>817</v>
      </c>
      <c r="CMY136" s="430" t="s">
        <v>817</v>
      </c>
      <c r="CMZ136" s="430" t="s">
        <v>817</v>
      </c>
      <c r="CNA136" s="430" t="s">
        <v>817</v>
      </c>
      <c r="CNB136" s="430" t="s">
        <v>817</v>
      </c>
      <c r="CNC136" s="430" t="s">
        <v>817</v>
      </c>
      <c r="CND136" s="430" t="s">
        <v>817</v>
      </c>
      <c r="CNE136" s="430" t="s">
        <v>817</v>
      </c>
      <c r="CNF136" s="430" t="s">
        <v>817</v>
      </c>
      <c r="CNG136" s="430" t="s">
        <v>817</v>
      </c>
      <c r="CNH136" s="430" t="s">
        <v>817</v>
      </c>
      <c r="CNI136" s="430" t="s">
        <v>817</v>
      </c>
      <c r="CNJ136" s="430" t="s">
        <v>817</v>
      </c>
      <c r="CNK136" s="430" t="s">
        <v>817</v>
      </c>
      <c r="CNL136" s="430" t="s">
        <v>817</v>
      </c>
      <c r="CNM136" s="430" t="s">
        <v>817</v>
      </c>
      <c r="CNN136" s="430" t="s">
        <v>817</v>
      </c>
      <c r="CNO136" s="430" t="s">
        <v>817</v>
      </c>
      <c r="CNP136" s="430" t="s">
        <v>817</v>
      </c>
      <c r="CNQ136" s="430" t="s">
        <v>817</v>
      </c>
      <c r="CNR136" s="430" t="s">
        <v>817</v>
      </c>
      <c r="CNS136" s="430" t="s">
        <v>817</v>
      </c>
      <c r="CNT136" s="430" t="s">
        <v>817</v>
      </c>
      <c r="CNU136" s="430" t="s">
        <v>817</v>
      </c>
      <c r="CNV136" s="430" t="s">
        <v>817</v>
      </c>
      <c r="CNW136" s="430" t="s">
        <v>817</v>
      </c>
      <c r="CNX136" s="430" t="s">
        <v>817</v>
      </c>
      <c r="CNY136" s="430" t="s">
        <v>817</v>
      </c>
      <c r="CNZ136" s="430" t="s">
        <v>817</v>
      </c>
      <c r="COA136" s="430" t="s">
        <v>817</v>
      </c>
      <c r="COB136" s="430" t="s">
        <v>817</v>
      </c>
      <c r="COC136" s="430" t="s">
        <v>817</v>
      </c>
      <c r="COD136" s="430" t="s">
        <v>817</v>
      </c>
      <c r="COE136" s="430" t="s">
        <v>817</v>
      </c>
      <c r="COF136" s="430" t="s">
        <v>817</v>
      </c>
      <c r="COG136" s="430" t="s">
        <v>817</v>
      </c>
      <c r="COH136" s="430" t="s">
        <v>817</v>
      </c>
      <c r="COI136" s="430" t="s">
        <v>817</v>
      </c>
      <c r="COJ136" s="430" t="s">
        <v>817</v>
      </c>
      <c r="COK136" s="430" t="s">
        <v>817</v>
      </c>
      <c r="COL136" s="430" t="s">
        <v>817</v>
      </c>
      <c r="COM136" s="430" t="s">
        <v>817</v>
      </c>
      <c r="CON136" s="430" t="s">
        <v>817</v>
      </c>
      <c r="COO136" s="430" t="s">
        <v>817</v>
      </c>
      <c r="COP136" s="430" t="s">
        <v>817</v>
      </c>
      <c r="COQ136" s="430" t="s">
        <v>817</v>
      </c>
      <c r="COR136" s="430" t="s">
        <v>817</v>
      </c>
      <c r="COS136" s="430" t="s">
        <v>817</v>
      </c>
      <c r="COT136" s="430" t="s">
        <v>817</v>
      </c>
      <c r="COU136" s="430" t="s">
        <v>817</v>
      </c>
      <c r="COV136" s="430" t="s">
        <v>817</v>
      </c>
      <c r="COW136" s="430" t="s">
        <v>817</v>
      </c>
      <c r="COX136" s="430" t="s">
        <v>817</v>
      </c>
      <c r="COY136" s="430" t="s">
        <v>817</v>
      </c>
      <c r="COZ136" s="430" t="s">
        <v>817</v>
      </c>
      <c r="CPA136" s="430" t="s">
        <v>817</v>
      </c>
      <c r="CPB136" s="430" t="s">
        <v>817</v>
      </c>
      <c r="CPC136" s="430" t="s">
        <v>817</v>
      </c>
      <c r="CPD136" s="430" t="s">
        <v>817</v>
      </c>
      <c r="CPE136" s="430" t="s">
        <v>817</v>
      </c>
      <c r="CPF136" s="430" t="s">
        <v>817</v>
      </c>
      <c r="CPG136" s="430" t="s">
        <v>817</v>
      </c>
      <c r="CPH136" s="430" t="s">
        <v>817</v>
      </c>
      <c r="CPI136" s="430" t="s">
        <v>817</v>
      </c>
      <c r="CPJ136" s="430" t="s">
        <v>817</v>
      </c>
      <c r="CPK136" s="430" t="s">
        <v>817</v>
      </c>
      <c r="CPL136" s="430" t="s">
        <v>817</v>
      </c>
      <c r="CPM136" s="430" t="s">
        <v>817</v>
      </c>
      <c r="CPN136" s="430" t="s">
        <v>817</v>
      </c>
      <c r="CPO136" s="430" t="s">
        <v>817</v>
      </c>
      <c r="CPP136" s="430" t="s">
        <v>817</v>
      </c>
      <c r="CPQ136" s="430" t="s">
        <v>817</v>
      </c>
      <c r="CPR136" s="430" t="s">
        <v>817</v>
      </c>
      <c r="CPS136" s="430" t="s">
        <v>817</v>
      </c>
      <c r="CPT136" s="430" t="s">
        <v>817</v>
      </c>
      <c r="CPU136" s="430" t="s">
        <v>817</v>
      </c>
      <c r="CPV136" s="430" t="s">
        <v>817</v>
      </c>
      <c r="CPW136" s="430" t="s">
        <v>817</v>
      </c>
      <c r="CPX136" s="430" t="s">
        <v>817</v>
      </c>
      <c r="CPY136" s="430" t="s">
        <v>817</v>
      </c>
      <c r="CPZ136" s="430" t="s">
        <v>817</v>
      </c>
      <c r="CQA136" s="430" t="s">
        <v>817</v>
      </c>
      <c r="CQB136" s="430" t="s">
        <v>817</v>
      </c>
      <c r="CQC136" s="430" t="s">
        <v>817</v>
      </c>
      <c r="CQD136" s="430" t="s">
        <v>817</v>
      </c>
      <c r="CQE136" s="430" t="s">
        <v>817</v>
      </c>
      <c r="CQF136" s="430" t="s">
        <v>817</v>
      </c>
      <c r="CQG136" s="430" t="s">
        <v>817</v>
      </c>
      <c r="CQH136" s="430" t="s">
        <v>817</v>
      </c>
      <c r="CQI136" s="430" t="s">
        <v>817</v>
      </c>
      <c r="CQJ136" s="430" t="s">
        <v>817</v>
      </c>
      <c r="CQK136" s="430" t="s">
        <v>817</v>
      </c>
      <c r="CQL136" s="430" t="s">
        <v>817</v>
      </c>
      <c r="CQM136" s="430" t="s">
        <v>817</v>
      </c>
      <c r="CQN136" s="430" t="s">
        <v>817</v>
      </c>
      <c r="CQO136" s="430" t="s">
        <v>817</v>
      </c>
      <c r="CQP136" s="430" t="s">
        <v>817</v>
      </c>
      <c r="CQQ136" s="430" t="s">
        <v>817</v>
      </c>
      <c r="CQR136" s="430" t="s">
        <v>817</v>
      </c>
      <c r="CQS136" s="430" t="s">
        <v>817</v>
      </c>
      <c r="CQT136" s="430" t="s">
        <v>817</v>
      </c>
      <c r="CQU136" s="430" t="s">
        <v>817</v>
      </c>
      <c r="CQV136" s="430" t="s">
        <v>817</v>
      </c>
      <c r="CQW136" s="430" t="s">
        <v>817</v>
      </c>
      <c r="CQX136" s="430" t="s">
        <v>817</v>
      </c>
      <c r="CQY136" s="430" t="s">
        <v>817</v>
      </c>
      <c r="CQZ136" s="430" t="s">
        <v>817</v>
      </c>
      <c r="CRA136" s="430" t="s">
        <v>817</v>
      </c>
      <c r="CRB136" s="430" t="s">
        <v>817</v>
      </c>
      <c r="CRC136" s="430" t="s">
        <v>817</v>
      </c>
      <c r="CRD136" s="430" t="s">
        <v>817</v>
      </c>
      <c r="CRE136" s="430" t="s">
        <v>817</v>
      </c>
      <c r="CRF136" s="430" t="s">
        <v>817</v>
      </c>
      <c r="CRG136" s="430" t="s">
        <v>817</v>
      </c>
      <c r="CRH136" s="430" t="s">
        <v>817</v>
      </c>
      <c r="CRI136" s="430" t="s">
        <v>817</v>
      </c>
      <c r="CRJ136" s="430" t="s">
        <v>817</v>
      </c>
      <c r="CRK136" s="430" t="s">
        <v>817</v>
      </c>
      <c r="CRL136" s="430" t="s">
        <v>817</v>
      </c>
      <c r="CRM136" s="430" t="s">
        <v>817</v>
      </c>
      <c r="CRN136" s="430" t="s">
        <v>817</v>
      </c>
      <c r="CRO136" s="430" t="s">
        <v>817</v>
      </c>
      <c r="CRP136" s="430" t="s">
        <v>817</v>
      </c>
      <c r="CRQ136" s="430" t="s">
        <v>817</v>
      </c>
      <c r="CRR136" s="430" t="s">
        <v>817</v>
      </c>
      <c r="CRS136" s="430" t="s">
        <v>817</v>
      </c>
      <c r="CRT136" s="430" t="s">
        <v>817</v>
      </c>
      <c r="CRU136" s="430" t="s">
        <v>817</v>
      </c>
      <c r="CRV136" s="430" t="s">
        <v>817</v>
      </c>
      <c r="CRW136" s="430" t="s">
        <v>817</v>
      </c>
      <c r="CRX136" s="430" t="s">
        <v>817</v>
      </c>
      <c r="CRY136" s="430" t="s">
        <v>817</v>
      </c>
      <c r="CRZ136" s="430" t="s">
        <v>817</v>
      </c>
      <c r="CSA136" s="430" t="s">
        <v>817</v>
      </c>
      <c r="CSB136" s="430" t="s">
        <v>817</v>
      </c>
      <c r="CSC136" s="430" t="s">
        <v>817</v>
      </c>
      <c r="CSD136" s="430" t="s">
        <v>817</v>
      </c>
      <c r="CSE136" s="430" t="s">
        <v>817</v>
      </c>
      <c r="CSF136" s="430" t="s">
        <v>817</v>
      </c>
      <c r="CSG136" s="430" t="s">
        <v>817</v>
      </c>
      <c r="CSH136" s="430" t="s">
        <v>817</v>
      </c>
      <c r="CSI136" s="430" t="s">
        <v>817</v>
      </c>
      <c r="CSJ136" s="430" t="s">
        <v>817</v>
      </c>
      <c r="CSK136" s="430" t="s">
        <v>817</v>
      </c>
      <c r="CSL136" s="430" t="s">
        <v>817</v>
      </c>
      <c r="CSM136" s="430" t="s">
        <v>817</v>
      </c>
      <c r="CSN136" s="430" t="s">
        <v>817</v>
      </c>
      <c r="CSO136" s="430" t="s">
        <v>817</v>
      </c>
      <c r="CSP136" s="430" t="s">
        <v>817</v>
      </c>
      <c r="CSQ136" s="430" t="s">
        <v>817</v>
      </c>
      <c r="CSR136" s="430" t="s">
        <v>817</v>
      </c>
      <c r="CSS136" s="430" t="s">
        <v>817</v>
      </c>
      <c r="CST136" s="430" t="s">
        <v>817</v>
      </c>
      <c r="CSU136" s="430" t="s">
        <v>817</v>
      </c>
      <c r="CSV136" s="430" t="s">
        <v>817</v>
      </c>
      <c r="CSW136" s="430" t="s">
        <v>817</v>
      </c>
      <c r="CSX136" s="430" t="s">
        <v>817</v>
      </c>
      <c r="CSY136" s="430" t="s">
        <v>817</v>
      </c>
      <c r="CSZ136" s="430" t="s">
        <v>817</v>
      </c>
      <c r="CTA136" s="430" t="s">
        <v>817</v>
      </c>
      <c r="CTB136" s="430" t="s">
        <v>817</v>
      </c>
      <c r="CTC136" s="430" t="s">
        <v>817</v>
      </c>
      <c r="CTD136" s="430" t="s">
        <v>817</v>
      </c>
      <c r="CTE136" s="430" t="s">
        <v>817</v>
      </c>
      <c r="CTF136" s="430" t="s">
        <v>817</v>
      </c>
      <c r="CTG136" s="430" t="s">
        <v>817</v>
      </c>
      <c r="CTH136" s="430" t="s">
        <v>817</v>
      </c>
      <c r="CTI136" s="430" t="s">
        <v>817</v>
      </c>
      <c r="CTJ136" s="430" t="s">
        <v>817</v>
      </c>
      <c r="CTK136" s="430" t="s">
        <v>817</v>
      </c>
      <c r="CTL136" s="430" t="s">
        <v>817</v>
      </c>
      <c r="CTM136" s="430" t="s">
        <v>817</v>
      </c>
      <c r="CTN136" s="430" t="s">
        <v>817</v>
      </c>
      <c r="CTO136" s="430" t="s">
        <v>817</v>
      </c>
      <c r="CTP136" s="430" t="s">
        <v>817</v>
      </c>
      <c r="CTQ136" s="430" t="s">
        <v>817</v>
      </c>
      <c r="CTR136" s="430" t="s">
        <v>817</v>
      </c>
      <c r="CTS136" s="430" t="s">
        <v>817</v>
      </c>
      <c r="CTT136" s="430" t="s">
        <v>817</v>
      </c>
      <c r="CTU136" s="430" t="s">
        <v>817</v>
      </c>
      <c r="CTV136" s="430" t="s">
        <v>817</v>
      </c>
      <c r="CTW136" s="430" t="s">
        <v>817</v>
      </c>
      <c r="CTX136" s="430" t="s">
        <v>817</v>
      </c>
      <c r="CTY136" s="430" t="s">
        <v>817</v>
      </c>
      <c r="CTZ136" s="430" t="s">
        <v>817</v>
      </c>
      <c r="CUA136" s="430" t="s">
        <v>817</v>
      </c>
      <c r="CUB136" s="430" t="s">
        <v>817</v>
      </c>
      <c r="CUC136" s="430" t="s">
        <v>817</v>
      </c>
      <c r="CUD136" s="430" t="s">
        <v>817</v>
      </c>
      <c r="CUE136" s="430" t="s">
        <v>817</v>
      </c>
      <c r="CUF136" s="430" t="s">
        <v>817</v>
      </c>
      <c r="CUG136" s="430" t="s">
        <v>817</v>
      </c>
      <c r="CUH136" s="430" t="s">
        <v>817</v>
      </c>
      <c r="CUI136" s="430" t="s">
        <v>817</v>
      </c>
      <c r="CUJ136" s="430" t="s">
        <v>817</v>
      </c>
      <c r="CUK136" s="430" t="s">
        <v>817</v>
      </c>
      <c r="CUL136" s="430" t="s">
        <v>817</v>
      </c>
      <c r="CUM136" s="430" t="s">
        <v>817</v>
      </c>
      <c r="CUN136" s="430" t="s">
        <v>817</v>
      </c>
      <c r="CUO136" s="430" t="s">
        <v>817</v>
      </c>
      <c r="CUP136" s="430" t="s">
        <v>817</v>
      </c>
      <c r="CUQ136" s="430" t="s">
        <v>817</v>
      </c>
      <c r="CUR136" s="430" t="s">
        <v>817</v>
      </c>
      <c r="CUS136" s="430" t="s">
        <v>817</v>
      </c>
      <c r="CUT136" s="430" t="s">
        <v>817</v>
      </c>
      <c r="CUU136" s="430" t="s">
        <v>817</v>
      </c>
      <c r="CUV136" s="430" t="s">
        <v>817</v>
      </c>
      <c r="CUW136" s="430" t="s">
        <v>817</v>
      </c>
      <c r="CUX136" s="430" t="s">
        <v>817</v>
      </c>
      <c r="CUY136" s="430" t="s">
        <v>817</v>
      </c>
      <c r="CUZ136" s="430" t="s">
        <v>817</v>
      </c>
      <c r="CVA136" s="430" t="s">
        <v>817</v>
      </c>
      <c r="CVB136" s="430" t="s">
        <v>817</v>
      </c>
      <c r="CVC136" s="430" t="s">
        <v>817</v>
      </c>
      <c r="CVD136" s="430" t="s">
        <v>817</v>
      </c>
      <c r="CVE136" s="430" t="s">
        <v>817</v>
      </c>
      <c r="CVF136" s="430" t="s">
        <v>817</v>
      </c>
      <c r="CVG136" s="430" t="s">
        <v>817</v>
      </c>
      <c r="CVH136" s="430" t="s">
        <v>817</v>
      </c>
      <c r="CVI136" s="430" t="s">
        <v>817</v>
      </c>
      <c r="CVJ136" s="430" t="s">
        <v>817</v>
      </c>
      <c r="CVK136" s="430" t="s">
        <v>817</v>
      </c>
      <c r="CVL136" s="430" t="s">
        <v>817</v>
      </c>
      <c r="CVM136" s="430" t="s">
        <v>817</v>
      </c>
      <c r="CVN136" s="430" t="s">
        <v>817</v>
      </c>
      <c r="CVO136" s="430" t="s">
        <v>817</v>
      </c>
      <c r="CVP136" s="430" t="s">
        <v>817</v>
      </c>
      <c r="CVQ136" s="430" t="s">
        <v>817</v>
      </c>
      <c r="CVR136" s="430" t="s">
        <v>817</v>
      </c>
      <c r="CVS136" s="430" t="s">
        <v>817</v>
      </c>
      <c r="CVT136" s="430" t="s">
        <v>817</v>
      </c>
      <c r="CVU136" s="430" t="s">
        <v>817</v>
      </c>
      <c r="CVV136" s="430" t="s">
        <v>817</v>
      </c>
      <c r="CVW136" s="430" t="s">
        <v>817</v>
      </c>
      <c r="CVX136" s="430" t="s">
        <v>817</v>
      </c>
      <c r="CVY136" s="430" t="s">
        <v>817</v>
      </c>
      <c r="CVZ136" s="430" t="s">
        <v>817</v>
      </c>
      <c r="CWA136" s="430" t="s">
        <v>817</v>
      </c>
      <c r="CWB136" s="430" t="s">
        <v>817</v>
      </c>
      <c r="CWC136" s="430" t="s">
        <v>817</v>
      </c>
      <c r="CWD136" s="430" t="s">
        <v>817</v>
      </c>
      <c r="CWE136" s="430" t="s">
        <v>817</v>
      </c>
      <c r="CWF136" s="430" t="s">
        <v>817</v>
      </c>
      <c r="CWG136" s="430" t="s">
        <v>817</v>
      </c>
      <c r="CWH136" s="430" t="s">
        <v>817</v>
      </c>
      <c r="CWI136" s="430" t="s">
        <v>817</v>
      </c>
      <c r="CWJ136" s="430" t="s">
        <v>817</v>
      </c>
      <c r="CWK136" s="430" t="s">
        <v>817</v>
      </c>
      <c r="CWL136" s="430" t="s">
        <v>817</v>
      </c>
      <c r="CWM136" s="430" t="s">
        <v>817</v>
      </c>
      <c r="CWN136" s="430" t="s">
        <v>817</v>
      </c>
      <c r="CWO136" s="430" t="s">
        <v>817</v>
      </c>
      <c r="CWP136" s="430" t="s">
        <v>817</v>
      </c>
      <c r="CWQ136" s="430" t="s">
        <v>817</v>
      </c>
      <c r="CWR136" s="430" t="s">
        <v>817</v>
      </c>
      <c r="CWS136" s="430" t="s">
        <v>817</v>
      </c>
      <c r="CWT136" s="430" t="s">
        <v>817</v>
      </c>
      <c r="CWU136" s="430" t="s">
        <v>817</v>
      </c>
      <c r="CWV136" s="430" t="s">
        <v>817</v>
      </c>
      <c r="CWW136" s="430" t="s">
        <v>817</v>
      </c>
      <c r="CWX136" s="430" t="s">
        <v>817</v>
      </c>
      <c r="CWY136" s="430" t="s">
        <v>817</v>
      </c>
      <c r="CWZ136" s="430" t="s">
        <v>817</v>
      </c>
      <c r="CXA136" s="430" t="s">
        <v>817</v>
      </c>
      <c r="CXB136" s="430" t="s">
        <v>817</v>
      </c>
      <c r="CXC136" s="430" t="s">
        <v>817</v>
      </c>
      <c r="CXD136" s="430" t="s">
        <v>817</v>
      </c>
      <c r="CXE136" s="430" t="s">
        <v>817</v>
      </c>
      <c r="CXF136" s="430" t="s">
        <v>817</v>
      </c>
      <c r="CXG136" s="430" t="s">
        <v>817</v>
      </c>
      <c r="CXH136" s="430" t="s">
        <v>817</v>
      </c>
      <c r="CXI136" s="430" t="s">
        <v>817</v>
      </c>
      <c r="CXJ136" s="430" t="s">
        <v>817</v>
      </c>
      <c r="CXK136" s="430" t="s">
        <v>817</v>
      </c>
      <c r="CXL136" s="430" t="s">
        <v>817</v>
      </c>
      <c r="CXM136" s="430" t="s">
        <v>817</v>
      </c>
      <c r="CXN136" s="430" t="s">
        <v>817</v>
      </c>
      <c r="CXO136" s="430" t="s">
        <v>817</v>
      </c>
      <c r="CXP136" s="430" t="s">
        <v>817</v>
      </c>
      <c r="CXQ136" s="430" t="s">
        <v>817</v>
      </c>
      <c r="CXR136" s="430" t="s">
        <v>817</v>
      </c>
      <c r="CXS136" s="430" t="s">
        <v>817</v>
      </c>
      <c r="CXT136" s="430" t="s">
        <v>817</v>
      </c>
      <c r="CXU136" s="430" t="s">
        <v>817</v>
      </c>
      <c r="CXV136" s="430" t="s">
        <v>817</v>
      </c>
      <c r="CXW136" s="430" t="s">
        <v>817</v>
      </c>
      <c r="CXX136" s="430" t="s">
        <v>817</v>
      </c>
      <c r="CXY136" s="430" t="s">
        <v>817</v>
      </c>
      <c r="CXZ136" s="430" t="s">
        <v>817</v>
      </c>
      <c r="CYA136" s="430" t="s">
        <v>817</v>
      </c>
      <c r="CYB136" s="430" t="s">
        <v>817</v>
      </c>
      <c r="CYC136" s="430" t="s">
        <v>817</v>
      </c>
      <c r="CYD136" s="430" t="s">
        <v>817</v>
      </c>
      <c r="CYE136" s="430" t="s">
        <v>817</v>
      </c>
      <c r="CYF136" s="430" t="s">
        <v>817</v>
      </c>
      <c r="CYG136" s="430" t="s">
        <v>817</v>
      </c>
      <c r="CYH136" s="430" t="s">
        <v>817</v>
      </c>
      <c r="CYI136" s="430" t="s">
        <v>817</v>
      </c>
      <c r="CYJ136" s="430" t="s">
        <v>817</v>
      </c>
      <c r="CYK136" s="430" t="s">
        <v>817</v>
      </c>
      <c r="CYL136" s="430" t="s">
        <v>817</v>
      </c>
      <c r="CYM136" s="430" t="s">
        <v>817</v>
      </c>
      <c r="CYN136" s="430" t="s">
        <v>817</v>
      </c>
      <c r="CYO136" s="430" t="s">
        <v>817</v>
      </c>
      <c r="CYP136" s="430" t="s">
        <v>817</v>
      </c>
      <c r="CYQ136" s="430" t="s">
        <v>817</v>
      </c>
      <c r="CYR136" s="430" t="s">
        <v>817</v>
      </c>
      <c r="CYS136" s="430" t="s">
        <v>817</v>
      </c>
      <c r="CYT136" s="430" t="s">
        <v>817</v>
      </c>
      <c r="CYU136" s="430" t="s">
        <v>817</v>
      </c>
      <c r="CYV136" s="430" t="s">
        <v>817</v>
      </c>
      <c r="CYW136" s="430" t="s">
        <v>817</v>
      </c>
      <c r="CYX136" s="430" t="s">
        <v>817</v>
      </c>
      <c r="CYY136" s="430" t="s">
        <v>817</v>
      </c>
      <c r="CYZ136" s="430" t="s">
        <v>817</v>
      </c>
      <c r="CZA136" s="430" t="s">
        <v>817</v>
      </c>
      <c r="CZB136" s="430" t="s">
        <v>817</v>
      </c>
      <c r="CZC136" s="430" t="s">
        <v>817</v>
      </c>
      <c r="CZD136" s="430" t="s">
        <v>817</v>
      </c>
      <c r="CZE136" s="430" t="s">
        <v>817</v>
      </c>
      <c r="CZF136" s="430" t="s">
        <v>817</v>
      </c>
      <c r="CZG136" s="430" t="s">
        <v>817</v>
      </c>
      <c r="CZH136" s="430" t="s">
        <v>817</v>
      </c>
      <c r="CZI136" s="430" t="s">
        <v>817</v>
      </c>
      <c r="CZJ136" s="430" t="s">
        <v>817</v>
      </c>
      <c r="CZK136" s="430" t="s">
        <v>817</v>
      </c>
      <c r="CZL136" s="430" t="s">
        <v>817</v>
      </c>
      <c r="CZM136" s="430" t="s">
        <v>817</v>
      </c>
      <c r="CZN136" s="430" t="s">
        <v>817</v>
      </c>
      <c r="CZO136" s="430" t="s">
        <v>817</v>
      </c>
      <c r="CZP136" s="430" t="s">
        <v>817</v>
      </c>
      <c r="CZQ136" s="430" t="s">
        <v>817</v>
      </c>
      <c r="CZR136" s="430" t="s">
        <v>817</v>
      </c>
      <c r="CZS136" s="430" t="s">
        <v>817</v>
      </c>
      <c r="CZT136" s="430" t="s">
        <v>817</v>
      </c>
      <c r="CZU136" s="430" t="s">
        <v>817</v>
      </c>
      <c r="CZV136" s="430" t="s">
        <v>817</v>
      </c>
      <c r="CZW136" s="430" t="s">
        <v>817</v>
      </c>
      <c r="CZX136" s="430" t="s">
        <v>817</v>
      </c>
      <c r="CZY136" s="430" t="s">
        <v>817</v>
      </c>
      <c r="CZZ136" s="430" t="s">
        <v>817</v>
      </c>
      <c r="DAA136" s="430" t="s">
        <v>817</v>
      </c>
      <c r="DAB136" s="430" t="s">
        <v>817</v>
      </c>
      <c r="DAC136" s="430" t="s">
        <v>817</v>
      </c>
      <c r="DAD136" s="430" t="s">
        <v>817</v>
      </c>
      <c r="DAE136" s="430" t="s">
        <v>817</v>
      </c>
      <c r="DAF136" s="430" t="s">
        <v>817</v>
      </c>
      <c r="DAG136" s="430" t="s">
        <v>817</v>
      </c>
      <c r="DAH136" s="430" t="s">
        <v>817</v>
      </c>
      <c r="DAI136" s="430" t="s">
        <v>817</v>
      </c>
      <c r="DAJ136" s="430" t="s">
        <v>817</v>
      </c>
      <c r="DAK136" s="430" t="s">
        <v>817</v>
      </c>
      <c r="DAL136" s="430" t="s">
        <v>817</v>
      </c>
      <c r="DAM136" s="430" t="s">
        <v>817</v>
      </c>
      <c r="DAN136" s="430" t="s">
        <v>817</v>
      </c>
      <c r="DAO136" s="430" t="s">
        <v>817</v>
      </c>
      <c r="DAP136" s="430" t="s">
        <v>817</v>
      </c>
      <c r="DAQ136" s="430" t="s">
        <v>817</v>
      </c>
      <c r="DAR136" s="430" t="s">
        <v>817</v>
      </c>
      <c r="DAS136" s="430" t="s">
        <v>817</v>
      </c>
      <c r="DAT136" s="430" t="s">
        <v>817</v>
      </c>
      <c r="DAU136" s="430" t="s">
        <v>817</v>
      </c>
      <c r="DAV136" s="430" t="s">
        <v>817</v>
      </c>
      <c r="DAW136" s="430" t="s">
        <v>817</v>
      </c>
      <c r="DAX136" s="430" t="s">
        <v>817</v>
      </c>
      <c r="DAY136" s="430" t="s">
        <v>817</v>
      </c>
      <c r="DAZ136" s="430" t="s">
        <v>817</v>
      </c>
      <c r="DBA136" s="430" t="s">
        <v>817</v>
      </c>
      <c r="DBB136" s="430" t="s">
        <v>817</v>
      </c>
      <c r="DBC136" s="430" t="s">
        <v>817</v>
      </c>
      <c r="DBD136" s="430" t="s">
        <v>817</v>
      </c>
      <c r="DBE136" s="430" t="s">
        <v>817</v>
      </c>
      <c r="DBF136" s="430" t="s">
        <v>817</v>
      </c>
      <c r="DBG136" s="430" t="s">
        <v>817</v>
      </c>
      <c r="DBH136" s="430" t="s">
        <v>817</v>
      </c>
      <c r="DBI136" s="430" t="s">
        <v>817</v>
      </c>
      <c r="DBJ136" s="430" t="s">
        <v>817</v>
      </c>
      <c r="DBK136" s="430" t="s">
        <v>817</v>
      </c>
      <c r="DBL136" s="430" t="s">
        <v>817</v>
      </c>
      <c r="DBM136" s="430" t="s">
        <v>817</v>
      </c>
      <c r="DBN136" s="430" t="s">
        <v>817</v>
      </c>
      <c r="DBO136" s="430" t="s">
        <v>817</v>
      </c>
      <c r="DBP136" s="430" t="s">
        <v>817</v>
      </c>
      <c r="DBQ136" s="430" t="s">
        <v>817</v>
      </c>
      <c r="DBR136" s="430" t="s">
        <v>817</v>
      </c>
      <c r="DBS136" s="430" t="s">
        <v>817</v>
      </c>
      <c r="DBT136" s="430" t="s">
        <v>817</v>
      </c>
      <c r="DBU136" s="430" t="s">
        <v>817</v>
      </c>
      <c r="DBV136" s="430" t="s">
        <v>817</v>
      </c>
      <c r="DBW136" s="430" t="s">
        <v>817</v>
      </c>
      <c r="DBX136" s="430" t="s">
        <v>817</v>
      </c>
      <c r="DBY136" s="430" t="s">
        <v>817</v>
      </c>
      <c r="DBZ136" s="430" t="s">
        <v>817</v>
      </c>
      <c r="DCA136" s="430" t="s">
        <v>817</v>
      </c>
      <c r="DCB136" s="430" t="s">
        <v>817</v>
      </c>
      <c r="DCC136" s="430" t="s">
        <v>817</v>
      </c>
      <c r="DCD136" s="430" t="s">
        <v>817</v>
      </c>
      <c r="DCE136" s="430" t="s">
        <v>817</v>
      </c>
      <c r="DCF136" s="430" t="s">
        <v>817</v>
      </c>
      <c r="DCG136" s="430" t="s">
        <v>817</v>
      </c>
      <c r="DCH136" s="430" t="s">
        <v>817</v>
      </c>
      <c r="DCI136" s="430" t="s">
        <v>817</v>
      </c>
      <c r="DCJ136" s="430" t="s">
        <v>817</v>
      </c>
      <c r="DCK136" s="430" t="s">
        <v>817</v>
      </c>
      <c r="DCL136" s="430" t="s">
        <v>817</v>
      </c>
      <c r="DCM136" s="430" t="s">
        <v>817</v>
      </c>
      <c r="DCN136" s="430" t="s">
        <v>817</v>
      </c>
      <c r="DCO136" s="430" t="s">
        <v>817</v>
      </c>
      <c r="DCP136" s="430" t="s">
        <v>817</v>
      </c>
      <c r="DCQ136" s="430" t="s">
        <v>817</v>
      </c>
      <c r="DCR136" s="430" t="s">
        <v>817</v>
      </c>
      <c r="DCS136" s="430" t="s">
        <v>817</v>
      </c>
      <c r="DCT136" s="430" t="s">
        <v>817</v>
      </c>
      <c r="DCU136" s="430" t="s">
        <v>817</v>
      </c>
      <c r="DCV136" s="430" t="s">
        <v>817</v>
      </c>
      <c r="DCW136" s="430" t="s">
        <v>817</v>
      </c>
      <c r="DCX136" s="430" t="s">
        <v>817</v>
      </c>
      <c r="DCY136" s="430" t="s">
        <v>817</v>
      </c>
      <c r="DCZ136" s="430" t="s">
        <v>817</v>
      </c>
      <c r="DDA136" s="430" t="s">
        <v>817</v>
      </c>
      <c r="DDB136" s="430" t="s">
        <v>817</v>
      </c>
      <c r="DDC136" s="430" t="s">
        <v>817</v>
      </c>
      <c r="DDD136" s="430" t="s">
        <v>817</v>
      </c>
      <c r="DDE136" s="430" t="s">
        <v>817</v>
      </c>
      <c r="DDF136" s="430" t="s">
        <v>817</v>
      </c>
      <c r="DDG136" s="430" t="s">
        <v>817</v>
      </c>
      <c r="DDH136" s="430" t="s">
        <v>817</v>
      </c>
      <c r="DDI136" s="430" t="s">
        <v>817</v>
      </c>
      <c r="DDJ136" s="430" t="s">
        <v>817</v>
      </c>
      <c r="DDK136" s="430" t="s">
        <v>817</v>
      </c>
      <c r="DDL136" s="430" t="s">
        <v>817</v>
      </c>
      <c r="DDM136" s="430" t="s">
        <v>817</v>
      </c>
      <c r="DDN136" s="430" t="s">
        <v>817</v>
      </c>
      <c r="DDO136" s="430" t="s">
        <v>817</v>
      </c>
      <c r="DDP136" s="430" t="s">
        <v>817</v>
      </c>
      <c r="DDQ136" s="430" t="s">
        <v>817</v>
      </c>
      <c r="DDR136" s="430" t="s">
        <v>817</v>
      </c>
      <c r="DDS136" s="430" t="s">
        <v>817</v>
      </c>
      <c r="DDT136" s="430" t="s">
        <v>817</v>
      </c>
      <c r="DDU136" s="430" t="s">
        <v>817</v>
      </c>
      <c r="DDV136" s="430" t="s">
        <v>817</v>
      </c>
      <c r="DDW136" s="430" t="s">
        <v>817</v>
      </c>
      <c r="DDX136" s="430" t="s">
        <v>817</v>
      </c>
      <c r="DDY136" s="430" t="s">
        <v>817</v>
      </c>
      <c r="DDZ136" s="430" t="s">
        <v>817</v>
      </c>
      <c r="DEA136" s="430" t="s">
        <v>817</v>
      </c>
      <c r="DEB136" s="430" t="s">
        <v>817</v>
      </c>
      <c r="DEC136" s="430" t="s">
        <v>817</v>
      </c>
      <c r="DED136" s="430" t="s">
        <v>817</v>
      </c>
      <c r="DEE136" s="430" t="s">
        <v>817</v>
      </c>
      <c r="DEF136" s="430" t="s">
        <v>817</v>
      </c>
      <c r="DEG136" s="430" t="s">
        <v>817</v>
      </c>
      <c r="DEH136" s="430" t="s">
        <v>817</v>
      </c>
      <c r="DEI136" s="430" t="s">
        <v>817</v>
      </c>
      <c r="DEJ136" s="430" t="s">
        <v>817</v>
      </c>
      <c r="DEK136" s="430" t="s">
        <v>817</v>
      </c>
      <c r="DEL136" s="430" t="s">
        <v>817</v>
      </c>
      <c r="DEM136" s="430" t="s">
        <v>817</v>
      </c>
      <c r="DEN136" s="430" t="s">
        <v>817</v>
      </c>
      <c r="DEO136" s="430" t="s">
        <v>817</v>
      </c>
      <c r="DEP136" s="430" t="s">
        <v>817</v>
      </c>
      <c r="DEQ136" s="430" t="s">
        <v>817</v>
      </c>
      <c r="DER136" s="430" t="s">
        <v>817</v>
      </c>
      <c r="DES136" s="430" t="s">
        <v>817</v>
      </c>
      <c r="DET136" s="430" t="s">
        <v>817</v>
      </c>
      <c r="DEU136" s="430" t="s">
        <v>817</v>
      </c>
      <c r="DEV136" s="430" t="s">
        <v>817</v>
      </c>
      <c r="DEW136" s="430" t="s">
        <v>817</v>
      </c>
      <c r="DEX136" s="430" t="s">
        <v>817</v>
      </c>
      <c r="DEY136" s="430" t="s">
        <v>817</v>
      </c>
      <c r="DEZ136" s="430" t="s">
        <v>817</v>
      </c>
      <c r="DFA136" s="430" t="s">
        <v>817</v>
      </c>
      <c r="DFB136" s="430" t="s">
        <v>817</v>
      </c>
      <c r="DFC136" s="430" t="s">
        <v>817</v>
      </c>
      <c r="DFD136" s="430" t="s">
        <v>817</v>
      </c>
      <c r="DFE136" s="430" t="s">
        <v>817</v>
      </c>
      <c r="DFF136" s="430" t="s">
        <v>817</v>
      </c>
      <c r="DFG136" s="430" t="s">
        <v>817</v>
      </c>
      <c r="DFH136" s="430" t="s">
        <v>817</v>
      </c>
      <c r="DFI136" s="430" t="s">
        <v>817</v>
      </c>
      <c r="DFJ136" s="430" t="s">
        <v>817</v>
      </c>
      <c r="DFK136" s="430" t="s">
        <v>817</v>
      </c>
      <c r="DFL136" s="430" t="s">
        <v>817</v>
      </c>
      <c r="DFM136" s="430" t="s">
        <v>817</v>
      </c>
      <c r="DFN136" s="430" t="s">
        <v>817</v>
      </c>
      <c r="DFO136" s="430" t="s">
        <v>817</v>
      </c>
      <c r="DFP136" s="430" t="s">
        <v>817</v>
      </c>
      <c r="DFQ136" s="430" t="s">
        <v>817</v>
      </c>
      <c r="DFR136" s="430" t="s">
        <v>817</v>
      </c>
      <c r="DFS136" s="430" t="s">
        <v>817</v>
      </c>
      <c r="DFT136" s="430" t="s">
        <v>817</v>
      </c>
      <c r="DFU136" s="430" t="s">
        <v>817</v>
      </c>
      <c r="DFV136" s="430" t="s">
        <v>817</v>
      </c>
      <c r="DFW136" s="430" t="s">
        <v>817</v>
      </c>
      <c r="DFX136" s="430" t="s">
        <v>817</v>
      </c>
      <c r="DFY136" s="430" t="s">
        <v>817</v>
      </c>
      <c r="DFZ136" s="430" t="s">
        <v>817</v>
      </c>
      <c r="DGA136" s="430" t="s">
        <v>817</v>
      </c>
      <c r="DGB136" s="430" t="s">
        <v>817</v>
      </c>
      <c r="DGC136" s="430" t="s">
        <v>817</v>
      </c>
      <c r="DGD136" s="430" t="s">
        <v>817</v>
      </c>
      <c r="DGE136" s="430" t="s">
        <v>817</v>
      </c>
      <c r="DGF136" s="430" t="s">
        <v>817</v>
      </c>
      <c r="DGG136" s="430" t="s">
        <v>817</v>
      </c>
      <c r="DGH136" s="430" t="s">
        <v>817</v>
      </c>
      <c r="DGI136" s="430" t="s">
        <v>817</v>
      </c>
      <c r="DGJ136" s="430" t="s">
        <v>817</v>
      </c>
      <c r="DGK136" s="430" t="s">
        <v>817</v>
      </c>
      <c r="DGL136" s="430" t="s">
        <v>817</v>
      </c>
      <c r="DGM136" s="430" t="s">
        <v>817</v>
      </c>
      <c r="DGN136" s="430" t="s">
        <v>817</v>
      </c>
      <c r="DGO136" s="430" t="s">
        <v>817</v>
      </c>
      <c r="DGP136" s="430" t="s">
        <v>817</v>
      </c>
      <c r="DGQ136" s="430" t="s">
        <v>817</v>
      </c>
      <c r="DGR136" s="430" t="s">
        <v>817</v>
      </c>
      <c r="DGS136" s="430" t="s">
        <v>817</v>
      </c>
      <c r="DGT136" s="430" t="s">
        <v>817</v>
      </c>
      <c r="DGU136" s="430" t="s">
        <v>817</v>
      </c>
      <c r="DGV136" s="430" t="s">
        <v>817</v>
      </c>
      <c r="DGW136" s="430" t="s">
        <v>817</v>
      </c>
      <c r="DGX136" s="430" t="s">
        <v>817</v>
      </c>
      <c r="DGY136" s="430" t="s">
        <v>817</v>
      </c>
      <c r="DGZ136" s="430" t="s">
        <v>817</v>
      </c>
      <c r="DHA136" s="430" t="s">
        <v>817</v>
      </c>
      <c r="DHB136" s="430" t="s">
        <v>817</v>
      </c>
      <c r="DHC136" s="430" t="s">
        <v>817</v>
      </c>
      <c r="DHD136" s="430" t="s">
        <v>817</v>
      </c>
      <c r="DHE136" s="430" t="s">
        <v>817</v>
      </c>
      <c r="DHF136" s="430" t="s">
        <v>817</v>
      </c>
      <c r="DHG136" s="430" t="s">
        <v>817</v>
      </c>
      <c r="DHH136" s="430" t="s">
        <v>817</v>
      </c>
      <c r="DHI136" s="430" t="s">
        <v>817</v>
      </c>
      <c r="DHJ136" s="430" t="s">
        <v>817</v>
      </c>
      <c r="DHK136" s="430" t="s">
        <v>817</v>
      </c>
      <c r="DHL136" s="430" t="s">
        <v>817</v>
      </c>
      <c r="DHM136" s="430" t="s">
        <v>817</v>
      </c>
      <c r="DHN136" s="430" t="s">
        <v>817</v>
      </c>
      <c r="DHO136" s="430" t="s">
        <v>817</v>
      </c>
      <c r="DHP136" s="430" t="s">
        <v>817</v>
      </c>
      <c r="DHQ136" s="430" t="s">
        <v>817</v>
      </c>
      <c r="DHR136" s="430" t="s">
        <v>817</v>
      </c>
      <c r="DHS136" s="430" t="s">
        <v>817</v>
      </c>
      <c r="DHT136" s="430" t="s">
        <v>817</v>
      </c>
      <c r="DHU136" s="430" t="s">
        <v>817</v>
      </c>
      <c r="DHV136" s="430" t="s">
        <v>817</v>
      </c>
      <c r="DHW136" s="430" t="s">
        <v>817</v>
      </c>
      <c r="DHX136" s="430" t="s">
        <v>817</v>
      </c>
      <c r="DHY136" s="430" t="s">
        <v>817</v>
      </c>
      <c r="DHZ136" s="430" t="s">
        <v>817</v>
      </c>
      <c r="DIA136" s="430" t="s">
        <v>817</v>
      </c>
      <c r="DIB136" s="430" t="s">
        <v>817</v>
      </c>
      <c r="DIC136" s="430" t="s">
        <v>817</v>
      </c>
      <c r="DID136" s="430" t="s">
        <v>817</v>
      </c>
      <c r="DIE136" s="430" t="s">
        <v>817</v>
      </c>
      <c r="DIF136" s="430" t="s">
        <v>817</v>
      </c>
      <c r="DIG136" s="430" t="s">
        <v>817</v>
      </c>
      <c r="DIH136" s="430" t="s">
        <v>817</v>
      </c>
      <c r="DII136" s="430" t="s">
        <v>817</v>
      </c>
      <c r="DIJ136" s="430" t="s">
        <v>817</v>
      </c>
      <c r="DIK136" s="430" t="s">
        <v>817</v>
      </c>
      <c r="DIL136" s="430" t="s">
        <v>817</v>
      </c>
      <c r="DIM136" s="430" t="s">
        <v>817</v>
      </c>
      <c r="DIN136" s="430" t="s">
        <v>817</v>
      </c>
      <c r="DIO136" s="430" t="s">
        <v>817</v>
      </c>
      <c r="DIP136" s="430" t="s">
        <v>817</v>
      </c>
      <c r="DIQ136" s="430" t="s">
        <v>817</v>
      </c>
      <c r="DIR136" s="430" t="s">
        <v>817</v>
      </c>
      <c r="DIS136" s="430" t="s">
        <v>817</v>
      </c>
      <c r="DIT136" s="430" t="s">
        <v>817</v>
      </c>
      <c r="DIU136" s="430" t="s">
        <v>817</v>
      </c>
      <c r="DIV136" s="430" t="s">
        <v>817</v>
      </c>
      <c r="DIW136" s="430" t="s">
        <v>817</v>
      </c>
      <c r="DIX136" s="430" t="s">
        <v>817</v>
      </c>
      <c r="DIY136" s="430" t="s">
        <v>817</v>
      </c>
      <c r="DIZ136" s="430" t="s">
        <v>817</v>
      </c>
      <c r="DJA136" s="430" t="s">
        <v>817</v>
      </c>
      <c r="DJB136" s="430" t="s">
        <v>817</v>
      </c>
      <c r="DJC136" s="430" t="s">
        <v>817</v>
      </c>
      <c r="DJD136" s="430" t="s">
        <v>817</v>
      </c>
      <c r="DJE136" s="430" t="s">
        <v>817</v>
      </c>
      <c r="DJF136" s="430" t="s">
        <v>817</v>
      </c>
      <c r="DJG136" s="430" t="s">
        <v>817</v>
      </c>
      <c r="DJH136" s="430" t="s">
        <v>817</v>
      </c>
      <c r="DJI136" s="430" t="s">
        <v>817</v>
      </c>
      <c r="DJJ136" s="430" t="s">
        <v>817</v>
      </c>
      <c r="DJK136" s="430" t="s">
        <v>817</v>
      </c>
      <c r="DJL136" s="430" t="s">
        <v>817</v>
      </c>
      <c r="DJM136" s="430" t="s">
        <v>817</v>
      </c>
      <c r="DJN136" s="430" t="s">
        <v>817</v>
      </c>
      <c r="DJO136" s="430" t="s">
        <v>817</v>
      </c>
      <c r="DJP136" s="430" t="s">
        <v>817</v>
      </c>
      <c r="DJQ136" s="430" t="s">
        <v>817</v>
      </c>
      <c r="DJR136" s="430" t="s">
        <v>817</v>
      </c>
      <c r="DJS136" s="430" t="s">
        <v>817</v>
      </c>
      <c r="DJT136" s="430" t="s">
        <v>817</v>
      </c>
      <c r="DJU136" s="430" t="s">
        <v>817</v>
      </c>
      <c r="DJV136" s="430" t="s">
        <v>817</v>
      </c>
      <c r="DJW136" s="430" t="s">
        <v>817</v>
      </c>
      <c r="DJX136" s="430" t="s">
        <v>817</v>
      </c>
      <c r="DJY136" s="430" t="s">
        <v>817</v>
      </c>
      <c r="DJZ136" s="430" t="s">
        <v>817</v>
      </c>
      <c r="DKA136" s="430" t="s">
        <v>817</v>
      </c>
      <c r="DKB136" s="430" t="s">
        <v>817</v>
      </c>
      <c r="DKC136" s="430" t="s">
        <v>817</v>
      </c>
      <c r="DKD136" s="430" t="s">
        <v>817</v>
      </c>
      <c r="DKE136" s="430" t="s">
        <v>817</v>
      </c>
      <c r="DKF136" s="430" t="s">
        <v>817</v>
      </c>
      <c r="DKG136" s="430" t="s">
        <v>817</v>
      </c>
      <c r="DKH136" s="430" t="s">
        <v>817</v>
      </c>
      <c r="DKI136" s="430" t="s">
        <v>817</v>
      </c>
      <c r="DKJ136" s="430" t="s">
        <v>817</v>
      </c>
      <c r="DKK136" s="430" t="s">
        <v>817</v>
      </c>
      <c r="DKL136" s="430" t="s">
        <v>817</v>
      </c>
      <c r="DKM136" s="430" t="s">
        <v>817</v>
      </c>
      <c r="DKN136" s="430" t="s">
        <v>817</v>
      </c>
      <c r="DKO136" s="430" t="s">
        <v>817</v>
      </c>
      <c r="DKP136" s="430" t="s">
        <v>817</v>
      </c>
      <c r="DKQ136" s="430" t="s">
        <v>817</v>
      </c>
      <c r="DKR136" s="430" t="s">
        <v>817</v>
      </c>
      <c r="DKS136" s="430" t="s">
        <v>817</v>
      </c>
      <c r="DKT136" s="430" t="s">
        <v>817</v>
      </c>
      <c r="DKU136" s="430" t="s">
        <v>817</v>
      </c>
      <c r="DKV136" s="430" t="s">
        <v>817</v>
      </c>
      <c r="DKW136" s="430" t="s">
        <v>817</v>
      </c>
      <c r="DKX136" s="430" t="s">
        <v>817</v>
      </c>
      <c r="DKY136" s="430" t="s">
        <v>817</v>
      </c>
      <c r="DKZ136" s="430" t="s">
        <v>817</v>
      </c>
      <c r="DLA136" s="430" t="s">
        <v>817</v>
      </c>
      <c r="DLB136" s="430" t="s">
        <v>817</v>
      </c>
      <c r="DLC136" s="430" t="s">
        <v>817</v>
      </c>
      <c r="DLD136" s="430" t="s">
        <v>817</v>
      </c>
      <c r="DLE136" s="430" t="s">
        <v>817</v>
      </c>
      <c r="DLF136" s="430" t="s">
        <v>817</v>
      </c>
      <c r="DLG136" s="430" t="s">
        <v>817</v>
      </c>
      <c r="DLH136" s="430" t="s">
        <v>817</v>
      </c>
      <c r="DLI136" s="430" t="s">
        <v>817</v>
      </c>
      <c r="DLJ136" s="430" t="s">
        <v>817</v>
      </c>
      <c r="DLK136" s="430" t="s">
        <v>817</v>
      </c>
      <c r="DLL136" s="430" t="s">
        <v>817</v>
      </c>
      <c r="DLM136" s="430" t="s">
        <v>817</v>
      </c>
      <c r="DLN136" s="430" t="s">
        <v>817</v>
      </c>
      <c r="DLO136" s="430" t="s">
        <v>817</v>
      </c>
      <c r="DLP136" s="430" t="s">
        <v>817</v>
      </c>
      <c r="DLQ136" s="430" t="s">
        <v>817</v>
      </c>
      <c r="DLR136" s="430" t="s">
        <v>817</v>
      </c>
      <c r="DLS136" s="430" t="s">
        <v>817</v>
      </c>
      <c r="DLT136" s="430" t="s">
        <v>817</v>
      </c>
      <c r="DLU136" s="430" t="s">
        <v>817</v>
      </c>
      <c r="DLV136" s="430" t="s">
        <v>817</v>
      </c>
      <c r="DLW136" s="430" t="s">
        <v>817</v>
      </c>
      <c r="DLX136" s="430" t="s">
        <v>817</v>
      </c>
      <c r="DLY136" s="430" t="s">
        <v>817</v>
      </c>
      <c r="DLZ136" s="430" t="s">
        <v>817</v>
      </c>
      <c r="DMA136" s="430" t="s">
        <v>817</v>
      </c>
      <c r="DMB136" s="430" t="s">
        <v>817</v>
      </c>
      <c r="DMC136" s="430" t="s">
        <v>817</v>
      </c>
      <c r="DMD136" s="430" t="s">
        <v>817</v>
      </c>
      <c r="DME136" s="430" t="s">
        <v>817</v>
      </c>
      <c r="DMF136" s="430" t="s">
        <v>817</v>
      </c>
      <c r="DMG136" s="430" t="s">
        <v>817</v>
      </c>
      <c r="DMH136" s="430" t="s">
        <v>817</v>
      </c>
      <c r="DMI136" s="430" t="s">
        <v>817</v>
      </c>
      <c r="DMJ136" s="430" t="s">
        <v>817</v>
      </c>
      <c r="DMK136" s="430" t="s">
        <v>817</v>
      </c>
      <c r="DML136" s="430" t="s">
        <v>817</v>
      </c>
      <c r="DMM136" s="430" t="s">
        <v>817</v>
      </c>
      <c r="DMN136" s="430" t="s">
        <v>817</v>
      </c>
      <c r="DMO136" s="430" t="s">
        <v>817</v>
      </c>
      <c r="DMP136" s="430" t="s">
        <v>817</v>
      </c>
      <c r="DMQ136" s="430" t="s">
        <v>817</v>
      </c>
      <c r="DMR136" s="430" t="s">
        <v>817</v>
      </c>
      <c r="DMS136" s="430" t="s">
        <v>817</v>
      </c>
      <c r="DMT136" s="430" t="s">
        <v>817</v>
      </c>
      <c r="DMU136" s="430" t="s">
        <v>817</v>
      </c>
      <c r="DMV136" s="430" t="s">
        <v>817</v>
      </c>
      <c r="DMW136" s="430" t="s">
        <v>817</v>
      </c>
      <c r="DMX136" s="430" t="s">
        <v>817</v>
      </c>
      <c r="DMY136" s="430" t="s">
        <v>817</v>
      </c>
      <c r="DMZ136" s="430" t="s">
        <v>817</v>
      </c>
      <c r="DNA136" s="430" t="s">
        <v>817</v>
      </c>
      <c r="DNB136" s="430" t="s">
        <v>817</v>
      </c>
      <c r="DNC136" s="430" t="s">
        <v>817</v>
      </c>
      <c r="DND136" s="430" t="s">
        <v>817</v>
      </c>
      <c r="DNE136" s="430" t="s">
        <v>817</v>
      </c>
      <c r="DNF136" s="430" t="s">
        <v>817</v>
      </c>
      <c r="DNG136" s="430" t="s">
        <v>817</v>
      </c>
      <c r="DNH136" s="430" t="s">
        <v>817</v>
      </c>
      <c r="DNI136" s="430" t="s">
        <v>817</v>
      </c>
      <c r="DNJ136" s="430" t="s">
        <v>817</v>
      </c>
      <c r="DNK136" s="430" t="s">
        <v>817</v>
      </c>
      <c r="DNL136" s="430" t="s">
        <v>817</v>
      </c>
      <c r="DNM136" s="430" t="s">
        <v>817</v>
      </c>
      <c r="DNN136" s="430" t="s">
        <v>817</v>
      </c>
      <c r="DNO136" s="430" t="s">
        <v>817</v>
      </c>
      <c r="DNP136" s="430" t="s">
        <v>817</v>
      </c>
      <c r="DNQ136" s="430" t="s">
        <v>817</v>
      </c>
      <c r="DNR136" s="430" t="s">
        <v>817</v>
      </c>
      <c r="DNS136" s="430" t="s">
        <v>817</v>
      </c>
      <c r="DNT136" s="430" t="s">
        <v>817</v>
      </c>
      <c r="DNU136" s="430" t="s">
        <v>817</v>
      </c>
      <c r="DNV136" s="430" t="s">
        <v>817</v>
      </c>
      <c r="DNW136" s="430" t="s">
        <v>817</v>
      </c>
      <c r="DNX136" s="430" t="s">
        <v>817</v>
      </c>
      <c r="DNY136" s="430" t="s">
        <v>817</v>
      </c>
      <c r="DNZ136" s="430" t="s">
        <v>817</v>
      </c>
      <c r="DOA136" s="430" t="s">
        <v>817</v>
      </c>
      <c r="DOB136" s="430" t="s">
        <v>817</v>
      </c>
      <c r="DOC136" s="430" t="s">
        <v>817</v>
      </c>
      <c r="DOD136" s="430" t="s">
        <v>817</v>
      </c>
      <c r="DOE136" s="430" t="s">
        <v>817</v>
      </c>
      <c r="DOF136" s="430" t="s">
        <v>817</v>
      </c>
      <c r="DOG136" s="430" t="s">
        <v>817</v>
      </c>
      <c r="DOH136" s="430" t="s">
        <v>817</v>
      </c>
      <c r="DOI136" s="430" t="s">
        <v>817</v>
      </c>
      <c r="DOJ136" s="430" t="s">
        <v>817</v>
      </c>
      <c r="DOK136" s="430" t="s">
        <v>817</v>
      </c>
      <c r="DOL136" s="430" t="s">
        <v>817</v>
      </c>
      <c r="DOM136" s="430" t="s">
        <v>817</v>
      </c>
      <c r="DON136" s="430" t="s">
        <v>817</v>
      </c>
      <c r="DOO136" s="430" t="s">
        <v>817</v>
      </c>
      <c r="DOP136" s="430" t="s">
        <v>817</v>
      </c>
      <c r="DOQ136" s="430" t="s">
        <v>817</v>
      </c>
      <c r="DOR136" s="430" t="s">
        <v>817</v>
      </c>
      <c r="DOS136" s="430" t="s">
        <v>817</v>
      </c>
      <c r="DOT136" s="430" t="s">
        <v>817</v>
      </c>
      <c r="DOU136" s="430" t="s">
        <v>817</v>
      </c>
      <c r="DOV136" s="430" t="s">
        <v>817</v>
      </c>
      <c r="DOW136" s="430" t="s">
        <v>817</v>
      </c>
      <c r="DOX136" s="430" t="s">
        <v>817</v>
      </c>
      <c r="DOY136" s="430" t="s">
        <v>817</v>
      </c>
      <c r="DOZ136" s="430" t="s">
        <v>817</v>
      </c>
      <c r="DPA136" s="430" t="s">
        <v>817</v>
      </c>
      <c r="DPB136" s="430" t="s">
        <v>817</v>
      </c>
      <c r="DPC136" s="430" t="s">
        <v>817</v>
      </c>
      <c r="DPD136" s="430" t="s">
        <v>817</v>
      </c>
      <c r="DPE136" s="430" t="s">
        <v>817</v>
      </c>
      <c r="DPF136" s="430" t="s">
        <v>817</v>
      </c>
      <c r="DPG136" s="430" t="s">
        <v>817</v>
      </c>
      <c r="DPH136" s="430" t="s">
        <v>817</v>
      </c>
      <c r="DPI136" s="430" t="s">
        <v>817</v>
      </c>
      <c r="DPJ136" s="430" t="s">
        <v>817</v>
      </c>
      <c r="DPK136" s="430" t="s">
        <v>817</v>
      </c>
      <c r="DPL136" s="430" t="s">
        <v>817</v>
      </c>
      <c r="DPM136" s="430" t="s">
        <v>817</v>
      </c>
      <c r="DPN136" s="430" t="s">
        <v>817</v>
      </c>
      <c r="DPO136" s="430" t="s">
        <v>817</v>
      </c>
      <c r="DPP136" s="430" t="s">
        <v>817</v>
      </c>
      <c r="DPQ136" s="430" t="s">
        <v>817</v>
      </c>
      <c r="DPR136" s="430" t="s">
        <v>817</v>
      </c>
      <c r="DPS136" s="430" t="s">
        <v>817</v>
      </c>
      <c r="DPT136" s="430" t="s">
        <v>817</v>
      </c>
      <c r="DPU136" s="430" t="s">
        <v>817</v>
      </c>
      <c r="DPV136" s="430" t="s">
        <v>817</v>
      </c>
      <c r="DPW136" s="430" t="s">
        <v>817</v>
      </c>
      <c r="DPX136" s="430" t="s">
        <v>817</v>
      </c>
      <c r="DPY136" s="430" t="s">
        <v>817</v>
      </c>
      <c r="DPZ136" s="430" t="s">
        <v>817</v>
      </c>
      <c r="DQA136" s="430" t="s">
        <v>817</v>
      </c>
      <c r="DQB136" s="430" t="s">
        <v>817</v>
      </c>
      <c r="DQC136" s="430" t="s">
        <v>817</v>
      </c>
      <c r="DQD136" s="430" t="s">
        <v>817</v>
      </c>
      <c r="DQE136" s="430" t="s">
        <v>817</v>
      </c>
      <c r="DQF136" s="430" t="s">
        <v>817</v>
      </c>
      <c r="DQG136" s="430" t="s">
        <v>817</v>
      </c>
      <c r="DQH136" s="430" t="s">
        <v>817</v>
      </c>
      <c r="DQI136" s="430" t="s">
        <v>817</v>
      </c>
      <c r="DQJ136" s="430" t="s">
        <v>817</v>
      </c>
      <c r="DQK136" s="430" t="s">
        <v>817</v>
      </c>
      <c r="DQL136" s="430" t="s">
        <v>817</v>
      </c>
      <c r="DQM136" s="430" t="s">
        <v>817</v>
      </c>
      <c r="DQN136" s="430" t="s">
        <v>817</v>
      </c>
      <c r="DQO136" s="430" t="s">
        <v>817</v>
      </c>
      <c r="DQP136" s="430" t="s">
        <v>817</v>
      </c>
      <c r="DQQ136" s="430" t="s">
        <v>817</v>
      </c>
      <c r="DQR136" s="430" t="s">
        <v>817</v>
      </c>
      <c r="DQS136" s="430" t="s">
        <v>817</v>
      </c>
      <c r="DQT136" s="430" t="s">
        <v>817</v>
      </c>
      <c r="DQU136" s="430" t="s">
        <v>817</v>
      </c>
      <c r="DQV136" s="430" t="s">
        <v>817</v>
      </c>
      <c r="DQW136" s="430" t="s">
        <v>817</v>
      </c>
      <c r="DQX136" s="430" t="s">
        <v>817</v>
      </c>
      <c r="DQY136" s="430" t="s">
        <v>817</v>
      </c>
      <c r="DQZ136" s="430" t="s">
        <v>817</v>
      </c>
      <c r="DRA136" s="430" t="s">
        <v>817</v>
      </c>
      <c r="DRB136" s="430" t="s">
        <v>817</v>
      </c>
      <c r="DRC136" s="430" t="s">
        <v>817</v>
      </c>
      <c r="DRD136" s="430" t="s">
        <v>817</v>
      </c>
      <c r="DRE136" s="430" t="s">
        <v>817</v>
      </c>
      <c r="DRF136" s="430" t="s">
        <v>817</v>
      </c>
      <c r="DRG136" s="430" t="s">
        <v>817</v>
      </c>
      <c r="DRH136" s="430" t="s">
        <v>817</v>
      </c>
      <c r="DRI136" s="430" t="s">
        <v>817</v>
      </c>
      <c r="DRJ136" s="430" t="s">
        <v>817</v>
      </c>
      <c r="DRK136" s="430" t="s">
        <v>817</v>
      </c>
      <c r="DRL136" s="430" t="s">
        <v>817</v>
      </c>
      <c r="DRM136" s="430" t="s">
        <v>817</v>
      </c>
      <c r="DRN136" s="430" t="s">
        <v>817</v>
      </c>
      <c r="DRO136" s="430" t="s">
        <v>817</v>
      </c>
      <c r="DRP136" s="430" t="s">
        <v>817</v>
      </c>
      <c r="DRQ136" s="430" t="s">
        <v>817</v>
      </c>
      <c r="DRR136" s="430" t="s">
        <v>817</v>
      </c>
      <c r="DRS136" s="430" t="s">
        <v>817</v>
      </c>
      <c r="DRT136" s="430" t="s">
        <v>817</v>
      </c>
      <c r="DRU136" s="430" t="s">
        <v>817</v>
      </c>
      <c r="DRV136" s="430" t="s">
        <v>817</v>
      </c>
      <c r="DRW136" s="430" t="s">
        <v>817</v>
      </c>
      <c r="DRX136" s="430" t="s">
        <v>817</v>
      </c>
      <c r="DRY136" s="430" t="s">
        <v>817</v>
      </c>
      <c r="DRZ136" s="430" t="s">
        <v>817</v>
      </c>
      <c r="DSA136" s="430" t="s">
        <v>817</v>
      </c>
      <c r="DSB136" s="430" t="s">
        <v>817</v>
      </c>
      <c r="DSC136" s="430" t="s">
        <v>817</v>
      </c>
      <c r="DSD136" s="430" t="s">
        <v>817</v>
      </c>
      <c r="DSE136" s="430" t="s">
        <v>817</v>
      </c>
      <c r="DSF136" s="430" t="s">
        <v>817</v>
      </c>
      <c r="DSG136" s="430" t="s">
        <v>817</v>
      </c>
      <c r="DSH136" s="430" t="s">
        <v>817</v>
      </c>
      <c r="DSI136" s="430" t="s">
        <v>817</v>
      </c>
      <c r="DSJ136" s="430" t="s">
        <v>817</v>
      </c>
      <c r="DSK136" s="430" t="s">
        <v>817</v>
      </c>
      <c r="DSL136" s="430" t="s">
        <v>817</v>
      </c>
      <c r="DSM136" s="430" t="s">
        <v>817</v>
      </c>
      <c r="DSN136" s="430" t="s">
        <v>817</v>
      </c>
      <c r="DSO136" s="430" t="s">
        <v>817</v>
      </c>
      <c r="DSP136" s="430" t="s">
        <v>817</v>
      </c>
      <c r="DSQ136" s="430" t="s">
        <v>817</v>
      </c>
      <c r="DSR136" s="430" t="s">
        <v>817</v>
      </c>
      <c r="DSS136" s="430" t="s">
        <v>817</v>
      </c>
      <c r="DST136" s="430" t="s">
        <v>817</v>
      </c>
      <c r="DSU136" s="430" t="s">
        <v>817</v>
      </c>
      <c r="DSV136" s="430" t="s">
        <v>817</v>
      </c>
      <c r="DSW136" s="430" t="s">
        <v>817</v>
      </c>
      <c r="DSX136" s="430" t="s">
        <v>817</v>
      </c>
      <c r="DSY136" s="430" t="s">
        <v>817</v>
      </c>
      <c r="DSZ136" s="430" t="s">
        <v>817</v>
      </c>
      <c r="DTA136" s="430" t="s">
        <v>817</v>
      </c>
      <c r="DTB136" s="430" t="s">
        <v>817</v>
      </c>
      <c r="DTC136" s="430" t="s">
        <v>817</v>
      </c>
      <c r="DTD136" s="430" t="s">
        <v>817</v>
      </c>
      <c r="DTE136" s="430" t="s">
        <v>817</v>
      </c>
      <c r="DTF136" s="430" t="s">
        <v>817</v>
      </c>
      <c r="DTG136" s="430" t="s">
        <v>817</v>
      </c>
      <c r="DTH136" s="430" t="s">
        <v>817</v>
      </c>
      <c r="DTI136" s="430" t="s">
        <v>817</v>
      </c>
      <c r="DTJ136" s="430" t="s">
        <v>817</v>
      </c>
      <c r="DTK136" s="430" t="s">
        <v>817</v>
      </c>
      <c r="DTL136" s="430" t="s">
        <v>817</v>
      </c>
      <c r="DTM136" s="430" t="s">
        <v>817</v>
      </c>
      <c r="DTN136" s="430" t="s">
        <v>817</v>
      </c>
      <c r="DTO136" s="430" t="s">
        <v>817</v>
      </c>
      <c r="DTP136" s="430" t="s">
        <v>817</v>
      </c>
      <c r="DTQ136" s="430" t="s">
        <v>817</v>
      </c>
      <c r="DTR136" s="430" t="s">
        <v>817</v>
      </c>
      <c r="DTS136" s="430" t="s">
        <v>817</v>
      </c>
      <c r="DTT136" s="430" t="s">
        <v>817</v>
      </c>
      <c r="DTU136" s="430" t="s">
        <v>817</v>
      </c>
      <c r="DTV136" s="430" t="s">
        <v>817</v>
      </c>
      <c r="DTW136" s="430" t="s">
        <v>817</v>
      </c>
      <c r="DTX136" s="430" t="s">
        <v>817</v>
      </c>
      <c r="DTY136" s="430" t="s">
        <v>817</v>
      </c>
      <c r="DTZ136" s="430" t="s">
        <v>817</v>
      </c>
      <c r="DUA136" s="430" t="s">
        <v>817</v>
      </c>
      <c r="DUB136" s="430" t="s">
        <v>817</v>
      </c>
      <c r="DUC136" s="430" t="s">
        <v>817</v>
      </c>
      <c r="DUD136" s="430" t="s">
        <v>817</v>
      </c>
      <c r="DUE136" s="430" t="s">
        <v>817</v>
      </c>
      <c r="DUF136" s="430" t="s">
        <v>817</v>
      </c>
      <c r="DUG136" s="430" t="s">
        <v>817</v>
      </c>
      <c r="DUH136" s="430" t="s">
        <v>817</v>
      </c>
      <c r="DUI136" s="430" t="s">
        <v>817</v>
      </c>
      <c r="DUJ136" s="430" t="s">
        <v>817</v>
      </c>
      <c r="DUK136" s="430" t="s">
        <v>817</v>
      </c>
      <c r="DUL136" s="430" t="s">
        <v>817</v>
      </c>
      <c r="DUM136" s="430" t="s">
        <v>817</v>
      </c>
      <c r="DUN136" s="430" t="s">
        <v>817</v>
      </c>
      <c r="DUO136" s="430" t="s">
        <v>817</v>
      </c>
      <c r="DUP136" s="430" t="s">
        <v>817</v>
      </c>
      <c r="DUQ136" s="430" t="s">
        <v>817</v>
      </c>
      <c r="DUR136" s="430" t="s">
        <v>817</v>
      </c>
      <c r="DUS136" s="430" t="s">
        <v>817</v>
      </c>
      <c r="DUT136" s="430" t="s">
        <v>817</v>
      </c>
      <c r="DUU136" s="430" t="s">
        <v>817</v>
      </c>
      <c r="DUV136" s="430" t="s">
        <v>817</v>
      </c>
      <c r="DUW136" s="430" t="s">
        <v>817</v>
      </c>
      <c r="DUX136" s="430" t="s">
        <v>817</v>
      </c>
      <c r="DUY136" s="430" t="s">
        <v>817</v>
      </c>
      <c r="DUZ136" s="430" t="s">
        <v>817</v>
      </c>
      <c r="DVA136" s="430" t="s">
        <v>817</v>
      </c>
      <c r="DVB136" s="430" t="s">
        <v>817</v>
      </c>
      <c r="DVC136" s="430" t="s">
        <v>817</v>
      </c>
      <c r="DVD136" s="430" t="s">
        <v>817</v>
      </c>
      <c r="DVE136" s="430" t="s">
        <v>817</v>
      </c>
      <c r="DVF136" s="430" t="s">
        <v>817</v>
      </c>
      <c r="DVG136" s="430" t="s">
        <v>817</v>
      </c>
      <c r="DVH136" s="430" t="s">
        <v>817</v>
      </c>
      <c r="DVI136" s="430" t="s">
        <v>817</v>
      </c>
      <c r="DVJ136" s="430" t="s">
        <v>817</v>
      </c>
      <c r="DVK136" s="430" t="s">
        <v>817</v>
      </c>
      <c r="DVL136" s="430" t="s">
        <v>817</v>
      </c>
      <c r="DVM136" s="430" t="s">
        <v>817</v>
      </c>
      <c r="DVN136" s="430" t="s">
        <v>817</v>
      </c>
      <c r="DVO136" s="430" t="s">
        <v>817</v>
      </c>
      <c r="DVP136" s="430" t="s">
        <v>817</v>
      </c>
      <c r="DVQ136" s="430" t="s">
        <v>817</v>
      </c>
      <c r="DVR136" s="430" t="s">
        <v>817</v>
      </c>
      <c r="DVS136" s="430" t="s">
        <v>817</v>
      </c>
      <c r="DVT136" s="430" t="s">
        <v>817</v>
      </c>
      <c r="DVU136" s="430" t="s">
        <v>817</v>
      </c>
      <c r="DVV136" s="430" t="s">
        <v>817</v>
      </c>
      <c r="DVW136" s="430" t="s">
        <v>817</v>
      </c>
      <c r="DVX136" s="430" t="s">
        <v>817</v>
      </c>
      <c r="DVY136" s="430" t="s">
        <v>817</v>
      </c>
      <c r="DVZ136" s="430" t="s">
        <v>817</v>
      </c>
      <c r="DWA136" s="430" t="s">
        <v>817</v>
      </c>
      <c r="DWB136" s="430" t="s">
        <v>817</v>
      </c>
      <c r="DWC136" s="430" t="s">
        <v>817</v>
      </c>
      <c r="DWD136" s="430" t="s">
        <v>817</v>
      </c>
      <c r="DWE136" s="430" t="s">
        <v>817</v>
      </c>
      <c r="DWF136" s="430" t="s">
        <v>817</v>
      </c>
      <c r="DWG136" s="430" t="s">
        <v>817</v>
      </c>
      <c r="DWH136" s="430" t="s">
        <v>817</v>
      </c>
      <c r="DWI136" s="430" t="s">
        <v>817</v>
      </c>
      <c r="DWJ136" s="430" t="s">
        <v>817</v>
      </c>
      <c r="DWK136" s="430" t="s">
        <v>817</v>
      </c>
      <c r="DWL136" s="430" t="s">
        <v>817</v>
      </c>
      <c r="DWM136" s="430" t="s">
        <v>817</v>
      </c>
      <c r="DWN136" s="430" t="s">
        <v>817</v>
      </c>
      <c r="DWO136" s="430" t="s">
        <v>817</v>
      </c>
      <c r="DWP136" s="430" t="s">
        <v>817</v>
      </c>
      <c r="DWQ136" s="430" t="s">
        <v>817</v>
      </c>
      <c r="DWR136" s="430" t="s">
        <v>817</v>
      </c>
      <c r="DWS136" s="430" t="s">
        <v>817</v>
      </c>
      <c r="DWT136" s="430" t="s">
        <v>817</v>
      </c>
      <c r="DWU136" s="430" t="s">
        <v>817</v>
      </c>
      <c r="DWV136" s="430" t="s">
        <v>817</v>
      </c>
      <c r="DWW136" s="430" t="s">
        <v>817</v>
      </c>
      <c r="DWX136" s="430" t="s">
        <v>817</v>
      </c>
      <c r="DWY136" s="430" t="s">
        <v>817</v>
      </c>
      <c r="DWZ136" s="430" t="s">
        <v>817</v>
      </c>
      <c r="DXA136" s="430" t="s">
        <v>817</v>
      </c>
      <c r="DXB136" s="430" t="s">
        <v>817</v>
      </c>
      <c r="DXC136" s="430" t="s">
        <v>817</v>
      </c>
      <c r="DXD136" s="430" t="s">
        <v>817</v>
      </c>
      <c r="DXE136" s="430" t="s">
        <v>817</v>
      </c>
      <c r="DXF136" s="430" t="s">
        <v>817</v>
      </c>
      <c r="DXG136" s="430" t="s">
        <v>817</v>
      </c>
      <c r="DXH136" s="430" t="s">
        <v>817</v>
      </c>
      <c r="DXI136" s="430" t="s">
        <v>817</v>
      </c>
      <c r="DXJ136" s="430" t="s">
        <v>817</v>
      </c>
      <c r="DXK136" s="430" t="s">
        <v>817</v>
      </c>
      <c r="DXL136" s="430" t="s">
        <v>817</v>
      </c>
      <c r="DXM136" s="430" t="s">
        <v>817</v>
      </c>
      <c r="DXN136" s="430" t="s">
        <v>817</v>
      </c>
      <c r="DXO136" s="430" t="s">
        <v>817</v>
      </c>
      <c r="DXP136" s="430" t="s">
        <v>817</v>
      </c>
      <c r="DXQ136" s="430" t="s">
        <v>817</v>
      </c>
      <c r="DXR136" s="430" t="s">
        <v>817</v>
      </c>
      <c r="DXS136" s="430" t="s">
        <v>817</v>
      </c>
      <c r="DXT136" s="430" t="s">
        <v>817</v>
      </c>
      <c r="DXU136" s="430" t="s">
        <v>817</v>
      </c>
      <c r="DXV136" s="430" t="s">
        <v>817</v>
      </c>
      <c r="DXW136" s="430" t="s">
        <v>817</v>
      </c>
      <c r="DXX136" s="430" t="s">
        <v>817</v>
      </c>
      <c r="DXY136" s="430" t="s">
        <v>817</v>
      </c>
      <c r="DXZ136" s="430" t="s">
        <v>817</v>
      </c>
      <c r="DYA136" s="430" t="s">
        <v>817</v>
      </c>
      <c r="DYB136" s="430" t="s">
        <v>817</v>
      </c>
      <c r="DYC136" s="430" t="s">
        <v>817</v>
      </c>
      <c r="DYD136" s="430" t="s">
        <v>817</v>
      </c>
      <c r="DYE136" s="430" t="s">
        <v>817</v>
      </c>
      <c r="DYF136" s="430" t="s">
        <v>817</v>
      </c>
      <c r="DYG136" s="430" t="s">
        <v>817</v>
      </c>
      <c r="DYH136" s="430" t="s">
        <v>817</v>
      </c>
      <c r="DYI136" s="430" t="s">
        <v>817</v>
      </c>
      <c r="DYJ136" s="430" t="s">
        <v>817</v>
      </c>
      <c r="DYK136" s="430" t="s">
        <v>817</v>
      </c>
      <c r="DYL136" s="430" t="s">
        <v>817</v>
      </c>
      <c r="DYM136" s="430" t="s">
        <v>817</v>
      </c>
      <c r="DYN136" s="430" t="s">
        <v>817</v>
      </c>
      <c r="DYO136" s="430" t="s">
        <v>817</v>
      </c>
      <c r="DYP136" s="430" t="s">
        <v>817</v>
      </c>
      <c r="DYQ136" s="430" t="s">
        <v>817</v>
      </c>
      <c r="DYR136" s="430" t="s">
        <v>817</v>
      </c>
      <c r="DYS136" s="430" t="s">
        <v>817</v>
      </c>
      <c r="DYT136" s="430" t="s">
        <v>817</v>
      </c>
      <c r="DYU136" s="430" t="s">
        <v>817</v>
      </c>
      <c r="DYV136" s="430" t="s">
        <v>817</v>
      </c>
      <c r="DYW136" s="430" t="s">
        <v>817</v>
      </c>
      <c r="DYX136" s="430" t="s">
        <v>817</v>
      </c>
      <c r="DYY136" s="430" t="s">
        <v>817</v>
      </c>
      <c r="DYZ136" s="430" t="s">
        <v>817</v>
      </c>
      <c r="DZA136" s="430" t="s">
        <v>817</v>
      </c>
      <c r="DZB136" s="430" t="s">
        <v>817</v>
      </c>
      <c r="DZC136" s="430" t="s">
        <v>817</v>
      </c>
      <c r="DZD136" s="430" t="s">
        <v>817</v>
      </c>
      <c r="DZE136" s="430" t="s">
        <v>817</v>
      </c>
      <c r="DZF136" s="430" t="s">
        <v>817</v>
      </c>
      <c r="DZG136" s="430" t="s">
        <v>817</v>
      </c>
      <c r="DZH136" s="430" t="s">
        <v>817</v>
      </c>
      <c r="DZI136" s="430" t="s">
        <v>817</v>
      </c>
      <c r="DZJ136" s="430" t="s">
        <v>817</v>
      </c>
      <c r="DZK136" s="430" t="s">
        <v>817</v>
      </c>
      <c r="DZL136" s="430" t="s">
        <v>817</v>
      </c>
      <c r="DZM136" s="430" t="s">
        <v>817</v>
      </c>
      <c r="DZN136" s="430" t="s">
        <v>817</v>
      </c>
      <c r="DZO136" s="430" t="s">
        <v>817</v>
      </c>
      <c r="DZP136" s="430" t="s">
        <v>817</v>
      </c>
      <c r="DZQ136" s="430" t="s">
        <v>817</v>
      </c>
      <c r="DZR136" s="430" t="s">
        <v>817</v>
      </c>
      <c r="DZS136" s="430" t="s">
        <v>817</v>
      </c>
      <c r="DZT136" s="430" t="s">
        <v>817</v>
      </c>
      <c r="DZU136" s="430" t="s">
        <v>817</v>
      </c>
      <c r="DZV136" s="430" t="s">
        <v>817</v>
      </c>
      <c r="DZW136" s="430" t="s">
        <v>817</v>
      </c>
      <c r="DZX136" s="430" t="s">
        <v>817</v>
      </c>
      <c r="DZY136" s="430" t="s">
        <v>817</v>
      </c>
      <c r="DZZ136" s="430" t="s">
        <v>817</v>
      </c>
      <c r="EAA136" s="430" t="s">
        <v>817</v>
      </c>
      <c r="EAB136" s="430" t="s">
        <v>817</v>
      </c>
      <c r="EAC136" s="430" t="s">
        <v>817</v>
      </c>
      <c r="EAD136" s="430" t="s">
        <v>817</v>
      </c>
      <c r="EAE136" s="430" t="s">
        <v>817</v>
      </c>
      <c r="EAF136" s="430" t="s">
        <v>817</v>
      </c>
      <c r="EAG136" s="430" t="s">
        <v>817</v>
      </c>
      <c r="EAH136" s="430" t="s">
        <v>817</v>
      </c>
      <c r="EAI136" s="430" t="s">
        <v>817</v>
      </c>
      <c r="EAJ136" s="430" t="s">
        <v>817</v>
      </c>
      <c r="EAK136" s="430" t="s">
        <v>817</v>
      </c>
      <c r="EAL136" s="430" t="s">
        <v>817</v>
      </c>
      <c r="EAM136" s="430" t="s">
        <v>817</v>
      </c>
      <c r="EAN136" s="430" t="s">
        <v>817</v>
      </c>
      <c r="EAO136" s="430" t="s">
        <v>817</v>
      </c>
      <c r="EAP136" s="430" t="s">
        <v>817</v>
      </c>
      <c r="EAQ136" s="430" t="s">
        <v>817</v>
      </c>
      <c r="EAR136" s="430" t="s">
        <v>817</v>
      </c>
      <c r="EAS136" s="430" t="s">
        <v>817</v>
      </c>
      <c r="EAT136" s="430" t="s">
        <v>817</v>
      </c>
      <c r="EAU136" s="430" t="s">
        <v>817</v>
      </c>
      <c r="EAV136" s="430" t="s">
        <v>817</v>
      </c>
      <c r="EAW136" s="430" t="s">
        <v>817</v>
      </c>
      <c r="EAX136" s="430" t="s">
        <v>817</v>
      </c>
      <c r="EAY136" s="430" t="s">
        <v>817</v>
      </c>
      <c r="EAZ136" s="430" t="s">
        <v>817</v>
      </c>
      <c r="EBA136" s="430" t="s">
        <v>817</v>
      </c>
      <c r="EBB136" s="430" t="s">
        <v>817</v>
      </c>
      <c r="EBC136" s="430" t="s">
        <v>817</v>
      </c>
      <c r="EBD136" s="430" t="s">
        <v>817</v>
      </c>
      <c r="EBE136" s="430" t="s">
        <v>817</v>
      </c>
      <c r="EBF136" s="430" t="s">
        <v>817</v>
      </c>
      <c r="EBG136" s="430" t="s">
        <v>817</v>
      </c>
      <c r="EBH136" s="430" t="s">
        <v>817</v>
      </c>
      <c r="EBI136" s="430" t="s">
        <v>817</v>
      </c>
      <c r="EBJ136" s="430" t="s">
        <v>817</v>
      </c>
      <c r="EBK136" s="430" t="s">
        <v>817</v>
      </c>
      <c r="EBL136" s="430" t="s">
        <v>817</v>
      </c>
      <c r="EBM136" s="430" t="s">
        <v>817</v>
      </c>
      <c r="EBN136" s="430" t="s">
        <v>817</v>
      </c>
      <c r="EBO136" s="430" t="s">
        <v>817</v>
      </c>
      <c r="EBP136" s="430" t="s">
        <v>817</v>
      </c>
      <c r="EBQ136" s="430" t="s">
        <v>817</v>
      </c>
      <c r="EBR136" s="430" t="s">
        <v>817</v>
      </c>
      <c r="EBS136" s="430" t="s">
        <v>817</v>
      </c>
      <c r="EBT136" s="430" t="s">
        <v>817</v>
      </c>
      <c r="EBU136" s="430" t="s">
        <v>817</v>
      </c>
      <c r="EBV136" s="430" t="s">
        <v>817</v>
      </c>
      <c r="EBW136" s="430" t="s">
        <v>817</v>
      </c>
      <c r="EBX136" s="430" t="s">
        <v>817</v>
      </c>
      <c r="EBY136" s="430" t="s">
        <v>817</v>
      </c>
      <c r="EBZ136" s="430" t="s">
        <v>817</v>
      </c>
      <c r="ECA136" s="430" t="s">
        <v>817</v>
      </c>
      <c r="ECB136" s="430" t="s">
        <v>817</v>
      </c>
      <c r="ECC136" s="430" t="s">
        <v>817</v>
      </c>
      <c r="ECD136" s="430" t="s">
        <v>817</v>
      </c>
      <c r="ECE136" s="430" t="s">
        <v>817</v>
      </c>
      <c r="ECF136" s="430" t="s">
        <v>817</v>
      </c>
      <c r="ECG136" s="430" t="s">
        <v>817</v>
      </c>
      <c r="ECH136" s="430" t="s">
        <v>817</v>
      </c>
      <c r="ECI136" s="430" t="s">
        <v>817</v>
      </c>
      <c r="ECJ136" s="430" t="s">
        <v>817</v>
      </c>
      <c r="ECK136" s="430" t="s">
        <v>817</v>
      </c>
      <c r="ECL136" s="430" t="s">
        <v>817</v>
      </c>
      <c r="ECM136" s="430" t="s">
        <v>817</v>
      </c>
      <c r="ECN136" s="430" t="s">
        <v>817</v>
      </c>
      <c r="ECO136" s="430" t="s">
        <v>817</v>
      </c>
      <c r="ECP136" s="430" t="s">
        <v>817</v>
      </c>
      <c r="ECQ136" s="430" t="s">
        <v>817</v>
      </c>
      <c r="ECR136" s="430" t="s">
        <v>817</v>
      </c>
      <c r="ECS136" s="430" t="s">
        <v>817</v>
      </c>
      <c r="ECT136" s="430" t="s">
        <v>817</v>
      </c>
      <c r="ECU136" s="430" t="s">
        <v>817</v>
      </c>
      <c r="ECV136" s="430" t="s">
        <v>817</v>
      </c>
      <c r="ECW136" s="430" t="s">
        <v>817</v>
      </c>
      <c r="ECX136" s="430" t="s">
        <v>817</v>
      </c>
      <c r="ECY136" s="430" t="s">
        <v>817</v>
      </c>
      <c r="ECZ136" s="430" t="s">
        <v>817</v>
      </c>
      <c r="EDA136" s="430" t="s">
        <v>817</v>
      </c>
      <c r="EDB136" s="430" t="s">
        <v>817</v>
      </c>
      <c r="EDC136" s="430" t="s">
        <v>817</v>
      </c>
      <c r="EDD136" s="430" t="s">
        <v>817</v>
      </c>
      <c r="EDE136" s="430" t="s">
        <v>817</v>
      </c>
      <c r="EDF136" s="430" t="s">
        <v>817</v>
      </c>
      <c r="EDG136" s="430" t="s">
        <v>817</v>
      </c>
      <c r="EDH136" s="430" t="s">
        <v>817</v>
      </c>
      <c r="EDI136" s="430" t="s">
        <v>817</v>
      </c>
      <c r="EDJ136" s="430" t="s">
        <v>817</v>
      </c>
      <c r="EDK136" s="430" t="s">
        <v>817</v>
      </c>
      <c r="EDL136" s="430" t="s">
        <v>817</v>
      </c>
      <c r="EDM136" s="430" t="s">
        <v>817</v>
      </c>
      <c r="EDN136" s="430" t="s">
        <v>817</v>
      </c>
      <c r="EDO136" s="430" t="s">
        <v>817</v>
      </c>
      <c r="EDP136" s="430" t="s">
        <v>817</v>
      </c>
      <c r="EDQ136" s="430" t="s">
        <v>817</v>
      </c>
      <c r="EDR136" s="430" t="s">
        <v>817</v>
      </c>
      <c r="EDS136" s="430" t="s">
        <v>817</v>
      </c>
      <c r="EDT136" s="430" t="s">
        <v>817</v>
      </c>
      <c r="EDU136" s="430" t="s">
        <v>817</v>
      </c>
      <c r="EDV136" s="430" t="s">
        <v>817</v>
      </c>
      <c r="EDW136" s="430" t="s">
        <v>817</v>
      </c>
      <c r="EDX136" s="430" t="s">
        <v>817</v>
      </c>
      <c r="EDY136" s="430" t="s">
        <v>817</v>
      </c>
      <c r="EDZ136" s="430" t="s">
        <v>817</v>
      </c>
      <c r="EEA136" s="430" t="s">
        <v>817</v>
      </c>
      <c r="EEB136" s="430" t="s">
        <v>817</v>
      </c>
      <c r="EEC136" s="430" t="s">
        <v>817</v>
      </c>
      <c r="EED136" s="430" t="s">
        <v>817</v>
      </c>
      <c r="EEE136" s="430" t="s">
        <v>817</v>
      </c>
      <c r="EEF136" s="430" t="s">
        <v>817</v>
      </c>
      <c r="EEG136" s="430" t="s">
        <v>817</v>
      </c>
      <c r="EEH136" s="430" t="s">
        <v>817</v>
      </c>
      <c r="EEI136" s="430" t="s">
        <v>817</v>
      </c>
      <c r="EEJ136" s="430" t="s">
        <v>817</v>
      </c>
      <c r="EEK136" s="430" t="s">
        <v>817</v>
      </c>
      <c r="EEL136" s="430" t="s">
        <v>817</v>
      </c>
      <c r="EEM136" s="430" t="s">
        <v>817</v>
      </c>
      <c r="EEN136" s="430" t="s">
        <v>817</v>
      </c>
      <c r="EEO136" s="430" t="s">
        <v>817</v>
      </c>
      <c r="EEP136" s="430" t="s">
        <v>817</v>
      </c>
      <c r="EEQ136" s="430" t="s">
        <v>817</v>
      </c>
      <c r="EER136" s="430" t="s">
        <v>817</v>
      </c>
      <c r="EES136" s="430" t="s">
        <v>817</v>
      </c>
      <c r="EET136" s="430" t="s">
        <v>817</v>
      </c>
      <c r="EEU136" s="430" t="s">
        <v>817</v>
      </c>
      <c r="EEV136" s="430" t="s">
        <v>817</v>
      </c>
      <c r="EEW136" s="430" t="s">
        <v>817</v>
      </c>
      <c r="EEX136" s="430" t="s">
        <v>817</v>
      </c>
      <c r="EEY136" s="430" t="s">
        <v>817</v>
      </c>
      <c r="EEZ136" s="430" t="s">
        <v>817</v>
      </c>
      <c r="EFA136" s="430" t="s">
        <v>817</v>
      </c>
      <c r="EFB136" s="430" t="s">
        <v>817</v>
      </c>
      <c r="EFC136" s="430" t="s">
        <v>817</v>
      </c>
      <c r="EFD136" s="430" t="s">
        <v>817</v>
      </c>
      <c r="EFE136" s="430" t="s">
        <v>817</v>
      </c>
      <c r="EFF136" s="430" t="s">
        <v>817</v>
      </c>
      <c r="EFG136" s="430" t="s">
        <v>817</v>
      </c>
      <c r="EFH136" s="430" t="s">
        <v>817</v>
      </c>
      <c r="EFI136" s="430" t="s">
        <v>817</v>
      </c>
      <c r="EFJ136" s="430" t="s">
        <v>817</v>
      </c>
      <c r="EFK136" s="430" t="s">
        <v>817</v>
      </c>
      <c r="EFL136" s="430" t="s">
        <v>817</v>
      </c>
      <c r="EFM136" s="430" t="s">
        <v>817</v>
      </c>
      <c r="EFN136" s="430" t="s">
        <v>817</v>
      </c>
      <c r="EFO136" s="430" t="s">
        <v>817</v>
      </c>
      <c r="EFP136" s="430" t="s">
        <v>817</v>
      </c>
      <c r="EFQ136" s="430" t="s">
        <v>817</v>
      </c>
      <c r="EFR136" s="430" t="s">
        <v>817</v>
      </c>
      <c r="EFS136" s="430" t="s">
        <v>817</v>
      </c>
      <c r="EFT136" s="430" t="s">
        <v>817</v>
      </c>
      <c r="EFU136" s="430" t="s">
        <v>817</v>
      </c>
      <c r="EFV136" s="430" t="s">
        <v>817</v>
      </c>
      <c r="EFW136" s="430" t="s">
        <v>817</v>
      </c>
      <c r="EFX136" s="430" t="s">
        <v>817</v>
      </c>
      <c r="EFY136" s="430" t="s">
        <v>817</v>
      </c>
      <c r="EFZ136" s="430" t="s">
        <v>817</v>
      </c>
      <c r="EGA136" s="430" t="s">
        <v>817</v>
      </c>
      <c r="EGB136" s="430" t="s">
        <v>817</v>
      </c>
      <c r="EGC136" s="430" t="s">
        <v>817</v>
      </c>
      <c r="EGD136" s="430" t="s">
        <v>817</v>
      </c>
      <c r="EGE136" s="430" t="s">
        <v>817</v>
      </c>
      <c r="EGF136" s="430" t="s">
        <v>817</v>
      </c>
      <c r="EGG136" s="430" t="s">
        <v>817</v>
      </c>
      <c r="EGH136" s="430" t="s">
        <v>817</v>
      </c>
      <c r="EGI136" s="430" t="s">
        <v>817</v>
      </c>
      <c r="EGJ136" s="430" t="s">
        <v>817</v>
      </c>
      <c r="EGK136" s="430" t="s">
        <v>817</v>
      </c>
      <c r="EGL136" s="430" t="s">
        <v>817</v>
      </c>
      <c r="EGM136" s="430" t="s">
        <v>817</v>
      </c>
      <c r="EGN136" s="430" t="s">
        <v>817</v>
      </c>
      <c r="EGO136" s="430" t="s">
        <v>817</v>
      </c>
      <c r="EGP136" s="430" t="s">
        <v>817</v>
      </c>
      <c r="EGQ136" s="430" t="s">
        <v>817</v>
      </c>
      <c r="EGR136" s="430" t="s">
        <v>817</v>
      </c>
      <c r="EGS136" s="430" t="s">
        <v>817</v>
      </c>
      <c r="EGT136" s="430" t="s">
        <v>817</v>
      </c>
      <c r="EGU136" s="430" t="s">
        <v>817</v>
      </c>
      <c r="EGV136" s="430" t="s">
        <v>817</v>
      </c>
      <c r="EGW136" s="430" t="s">
        <v>817</v>
      </c>
      <c r="EGX136" s="430" t="s">
        <v>817</v>
      </c>
      <c r="EGY136" s="430" t="s">
        <v>817</v>
      </c>
      <c r="EGZ136" s="430" t="s">
        <v>817</v>
      </c>
      <c r="EHA136" s="430" t="s">
        <v>817</v>
      </c>
      <c r="EHB136" s="430" t="s">
        <v>817</v>
      </c>
      <c r="EHC136" s="430" t="s">
        <v>817</v>
      </c>
      <c r="EHD136" s="430" t="s">
        <v>817</v>
      </c>
      <c r="EHE136" s="430" t="s">
        <v>817</v>
      </c>
      <c r="EHF136" s="430" t="s">
        <v>817</v>
      </c>
      <c r="EHG136" s="430" t="s">
        <v>817</v>
      </c>
      <c r="EHH136" s="430" t="s">
        <v>817</v>
      </c>
      <c r="EHI136" s="430" t="s">
        <v>817</v>
      </c>
      <c r="EHJ136" s="430" t="s">
        <v>817</v>
      </c>
      <c r="EHK136" s="430" t="s">
        <v>817</v>
      </c>
      <c r="EHL136" s="430" t="s">
        <v>817</v>
      </c>
      <c r="EHM136" s="430" t="s">
        <v>817</v>
      </c>
      <c r="EHN136" s="430" t="s">
        <v>817</v>
      </c>
      <c r="EHO136" s="430" t="s">
        <v>817</v>
      </c>
      <c r="EHP136" s="430" t="s">
        <v>817</v>
      </c>
      <c r="EHQ136" s="430" t="s">
        <v>817</v>
      </c>
      <c r="EHR136" s="430" t="s">
        <v>817</v>
      </c>
      <c r="EHS136" s="430" t="s">
        <v>817</v>
      </c>
      <c r="EHT136" s="430" t="s">
        <v>817</v>
      </c>
      <c r="EHU136" s="430" t="s">
        <v>817</v>
      </c>
      <c r="EHV136" s="430" t="s">
        <v>817</v>
      </c>
      <c r="EHW136" s="430" t="s">
        <v>817</v>
      </c>
      <c r="EHX136" s="430" t="s">
        <v>817</v>
      </c>
      <c r="EHY136" s="430" t="s">
        <v>817</v>
      </c>
      <c r="EHZ136" s="430" t="s">
        <v>817</v>
      </c>
      <c r="EIA136" s="430" t="s">
        <v>817</v>
      </c>
      <c r="EIB136" s="430" t="s">
        <v>817</v>
      </c>
      <c r="EIC136" s="430" t="s">
        <v>817</v>
      </c>
      <c r="EID136" s="430" t="s">
        <v>817</v>
      </c>
      <c r="EIE136" s="430" t="s">
        <v>817</v>
      </c>
      <c r="EIF136" s="430" t="s">
        <v>817</v>
      </c>
      <c r="EIG136" s="430" t="s">
        <v>817</v>
      </c>
      <c r="EIH136" s="430" t="s">
        <v>817</v>
      </c>
      <c r="EII136" s="430" t="s">
        <v>817</v>
      </c>
      <c r="EIJ136" s="430" t="s">
        <v>817</v>
      </c>
      <c r="EIK136" s="430" t="s">
        <v>817</v>
      </c>
      <c r="EIL136" s="430" t="s">
        <v>817</v>
      </c>
      <c r="EIM136" s="430" t="s">
        <v>817</v>
      </c>
      <c r="EIN136" s="430" t="s">
        <v>817</v>
      </c>
      <c r="EIO136" s="430" t="s">
        <v>817</v>
      </c>
      <c r="EIP136" s="430" t="s">
        <v>817</v>
      </c>
      <c r="EIQ136" s="430" t="s">
        <v>817</v>
      </c>
      <c r="EIR136" s="430" t="s">
        <v>817</v>
      </c>
      <c r="EIS136" s="430" t="s">
        <v>817</v>
      </c>
      <c r="EIT136" s="430" t="s">
        <v>817</v>
      </c>
      <c r="EIU136" s="430" t="s">
        <v>817</v>
      </c>
      <c r="EIV136" s="430" t="s">
        <v>817</v>
      </c>
      <c r="EIW136" s="430" t="s">
        <v>817</v>
      </c>
      <c r="EIX136" s="430" t="s">
        <v>817</v>
      </c>
      <c r="EIY136" s="430" t="s">
        <v>817</v>
      </c>
      <c r="EIZ136" s="430" t="s">
        <v>817</v>
      </c>
      <c r="EJA136" s="430" t="s">
        <v>817</v>
      </c>
      <c r="EJB136" s="430" t="s">
        <v>817</v>
      </c>
      <c r="EJC136" s="430" t="s">
        <v>817</v>
      </c>
      <c r="EJD136" s="430" t="s">
        <v>817</v>
      </c>
      <c r="EJE136" s="430" t="s">
        <v>817</v>
      </c>
      <c r="EJF136" s="430" t="s">
        <v>817</v>
      </c>
      <c r="EJG136" s="430" t="s">
        <v>817</v>
      </c>
      <c r="EJH136" s="430" t="s">
        <v>817</v>
      </c>
      <c r="EJI136" s="430" t="s">
        <v>817</v>
      </c>
      <c r="EJJ136" s="430" t="s">
        <v>817</v>
      </c>
      <c r="EJK136" s="430" t="s">
        <v>817</v>
      </c>
      <c r="EJL136" s="430" t="s">
        <v>817</v>
      </c>
      <c r="EJM136" s="430" t="s">
        <v>817</v>
      </c>
      <c r="EJN136" s="430" t="s">
        <v>817</v>
      </c>
      <c r="EJO136" s="430" t="s">
        <v>817</v>
      </c>
      <c r="EJP136" s="430" t="s">
        <v>817</v>
      </c>
      <c r="EJQ136" s="430" t="s">
        <v>817</v>
      </c>
      <c r="EJR136" s="430" t="s">
        <v>817</v>
      </c>
      <c r="EJS136" s="430" t="s">
        <v>817</v>
      </c>
      <c r="EJT136" s="430" t="s">
        <v>817</v>
      </c>
      <c r="EJU136" s="430" t="s">
        <v>817</v>
      </c>
      <c r="EJV136" s="430" t="s">
        <v>817</v>
      </c>
      <c r="EJW136" s="430" t="s">
        <v>817</v>
      </c>
      <c r="EJX136" s="430" t="s">
        <v>817</v>
      </c>
      <c r="EJY136" s="430" t="s">
        <v>817</v>
      </c>
      <c r="EJZ136" s="430" t="s">
        <v>817</v>
      </c>
      <c r="EKA136" s="430" t="s">
        <v>817</v>
      </c>
      <c r="EKB136" s="430" t="s">
        <v>817</v>
      </c>
      <c r="EKC136" s="430" t="s">
        <v>817</v>
      </c>
      <c r="EKD136" s="430" t="s">
        <v>817</v>
      </c>
      <c r="EKE136" s="430" t="s">
        <v>817</v>
      </c>
      <c r="EKF136" s="430" t="s">
        <v>817</v>
      </c>
      <c r="EKG136" s="430" t="s">
        <v>817</v>
      </c>
      <c r="EKH136" s="430" t="s">
        <v>817</v>
      </c>
      <c r="EKI136" s="430" t="s">
        <v>817</v>
      </c>
      <c r="EKJ136" s="430" t="s">
        <v>817</v>
      </c>
      <c r="EKK136" s="430" t="s">
        <v>817</v>
      </c>
      <c r="EKL136" s="430" t="s">
        <v>817</v>
      </c>
      <c r="EKM136" s="430" t="s">
        <v>817</v>
      </c>
      <c r="EKN136" s="430" t="s">
        <v>817</v>
      </c>
      <c r="EKO136" s="430" t="s">
        <v>817</v>
      </c>
      <c r="EKP136" s="430" t="s">
        <v>817</v>
      </c>
      <c r="EKQ136" s="430" t="s">
        <v>817</v>
      </c>
      <c r="EKR136" s="430" t="s">
        <v>817</v>
      </c>
      <c r="EKS136" s="430" t="s">
        <v>817</v>
      </c>
      <c r="EKT136" s="430" t="s">
        <v>817</v>
      </c>
      <c r="EKU136" s="430" t="s">
        <v>817</v>
      </c>
      <c r="EKV136" s="430" t="s">
        <v>817</v>
      </c>
      <c r="EKW136" s="430" t="s">
        <v>817</v>
      </c>
      <c r="EKX136" s="430" t="s">
        <v>817</v>
      </c>
      <c r="EKY136" s="430" t="s">
        <v>817</v>
      </c>
      <c r="EKZ136" s="430" t="s">
        <v>817</v>
      </c>
      <c r="ELA136" s="430" t="s">
        <v>817</v>
      </c>
      <c r="ELB136" s="430" t="s">
        <v>817</v>
      </c>
      <c r="ELC136" s="430" t="s">
        <v>817</v>
      </c>
      <c r="ELD136" s="430" t="s">
        <v>817</v>
      </c>
      <c r="ELE136" s="430" t="s">
        <v>817</v>
      </c>
      <c r="ELF136" s="430" t="s">
        <v>817</v>
      </c>
      <c r="ELG136" s="430" t="s">
        <v>817</v>
      </c>
      <c r="ELH136" s="430" t="s">
        <v>817</v>
      </c>
      <c r="ELI136" s="430" t="s">
        <v>817</v>
      </c>
      <c r="ELJ136" s="430" t="s">
        <v>817</v>
      </c>
      <c r="ELK136" s="430" t="s">
        <v>817</v>
      </c>
      <c r="ELL136" s="430" t="s">
        <v>817</v>
      </c>
      <c r="ELM136" s="430" t="s">
        <v>817</v>
      </c>
      <c r="ELN136" s="430" t="s">
        <v>817</v>
      </c>
      <c r="ELO136" s="430" t="s">
        <v>817</v>
      </c>
      <c r="ELP136" s="430" t="s">
        <v>817</v>
      </c>
      <c r="ELQ136" s="430" t="s">
        <v>817</v>
      </c>
      <c r="ELR136" s="430" t="s">
        <v>817</v>
      </c>
      <c r="ELS136" s="430" t="s">
        <v>817</v>
      </c>
      <c r="ELT136" s="430" t="s">
        <v>817</v>
      </c>
      <c r="ELU136" s="430" t="s">
        <v>817</v>
      </c>
      <c r="ELV136" s="430" t="s">
        <v>817</v>
      </c>
      <c r="ELW136" s="430" t="s">
        <v>817</v>
      </c>
      <c r="ELX136" s="430" t="s">
        <v>817</v>
      </c>
      <c r="ELY136" s="430" t="s">
        <v>817</v>
      </c>
      <c r="ELZ136" s="430" t="s">
        <v>817</v>
      </c>
      <c r="EMA136" s="430" t="s">
        <v>817</v>
      </c>
      <c r="EMB136" s="430" t="s">
        <v>817</v>
      </c>
      <c r="EMC136" s="430" t="s">
        <v>817</v>
      </c>
      <c r="EMD136" s="430" t="s">
        <v>817</v>
      </c>
      <c r="EME136" s="430" t="s">
        <v>817</v>
      </c>
      <c r="EMF136" s="430" t="s">
        <v>817</v>
      </c>
      <c r="EMG136" s="430" t="s">
        <v>817</v>
      </c>
      <c r="EMH136" s="430" t="s">
        <v>817</v>
      </c>
      <c r="EMI136" s="430" t="s">
        <v>817</v>
      </c>
      <c r="EMJ136" s="430" t="s">
        <v>817</v>
      </c>
      <c r="EMK136" s="430" t="s">
        <v>817</v>
      </c>
      <c r="EML136" s="430" t="s">
        <v>817</v>
      </c>
      <c r="EMM136" s="430" t="s">
        <v>817</v>
      </c>
      <c r="EMN136" s="430" t="s">
        <v>817</v>
      </c>
      <c r="EMO136" s="430" t="s">
        <v>817</v>
      </c>
      <c r="EMP136" s="430" t="s">
        <v>817</v>
      </c>
      <c r="EMQ136" s="430" t="s">
        <v>817</v>
      </c>
      <c r="EMR136" s="430" t="s">
        <v>817</v>
      </c>
      <c r="EMS136" s="430" t="s">
        <v>817</v>
      </c>
      <c r="EMT136" s="430" t="s">
        <v>817</v>
      </c>
      <c r="EMU136" s="430" t="s">
        <v>817</v>
      </c>
      <c r="EMV136" s="430" t="s">
        <v>817</v>
      </c>
      <c r="EMW136" s="430" t="s">
        <v>817</v>
      </c>
      <c r="EMX136" s="430" t="s">
        <v>817</v>
      </c>
      <c r="EMY136" s="430" t="s">
        <v>817</v>
      </c>
      <c r="EMZ136" s="430" t="s">
        <v>817</v>
      </c>
      <c r="ENA136" s="430" t="s">
        <v>817</v>
      </c>
      <c r="ENB136" s="430" t="s">
        <v>817</v>
      </c>
      <c r="ENC136" s="430" t="s">
        <v>817</v>
      </c>
      <c r="END136" s="430" t="s">
        <v>817</v>
      </c>
      <c r="ENE136" s="430" t="s">
        <v>817</v>
      </c>
      <c r="ENF136" s="430" t="s">
        <v>817</v>
      </c>
      <c r="ENG136" s="430" t="s">
        <v>817</v>
      </c>
      <c r="ENH136" s="430" t="s">
        <v>817</v>
      </c>
      <c r="ENI136" s="430" t="s">
        <v>817</v>
      </c>
      <c r="ENJ136" s="430" t="s">
        <v>817</v>
      </c>
      <c r="ENK136" s="430" t="s">
        <v>817</v>
      </c>
      <c r="ENL136" s="430" t="s">
        <v>817</v>
      </c>
      <c r="ENM136" s="430" t="s">
        <v>817</v>
      </c>
      <c r="ENN136" s="430" t="s">
        <v>817</v>
      </c>
      <c r="ENO136" s="430" t="s">
        <v>817</v>
      </c>
      <c r="ENP136" s="430" t="s">
        <v>817</v>
      </c>
      <c r="ENQ136" s="430" t="s">
        <v>817</v>
      </c>
      <c r="ENR136" s="430" t="s">
        <v>817</v>
      </c>
      <c r="ENS136" s="430" t="s">
        <v>817</v>
      </c>
      <c r="ENT136" s="430" t="s">
        <v>817</v>
      </c>
      <c r="ENU136" s="430" t="s">
        <v>817</v>
      </c>
      <c r="ENV136" s="430" t="s">
        <v>817</v>
      </c>
      <c r="ENW136" s="430" t="s">
        <v>817</v>
      </c>
      <c r="ENX136" s="430" t="s">
        <v>817</v>
      </c>
      <c r="ENY136" s="430" t="s">
        <v>817</v>
      </c>
      <c r="ENZ136" s="430" t="s">
        <v>817</v>
      </c>
      <c r="EOA136" s="430" t="s">
        <v>817</v>
      </c>
      <c r="EOB136" s="430" t="s">
        <v>817</v>
      </c>
      <c r="EOC136" s="430" t="s">
        <v>817</v>
      </c>
      <c r="EOD136" s="430" t="s">
        <v>817</v>
      </c>
      <c r="EOE136" s="430" t="s">
        <v>817</v>
      </c>
      <c r="EOF136" s="430" t="s">
        <v>817</v>
      </c>
      <c r="EOG136" s="430" t="s">
        <v>817</v>
      </c>
      <c r="EOH136" s="430" t="s">
        <v>817</v>
      </c>
      <c r="EOI136" s="430" t="s">
        <v>817</v>
      </c>
      <c r="EOJ136" s="430" t="s">
        <v>817</v>
      </c>
      <c r="EOK136" s="430" t="s">
        <v>817</v>
      </c>
      <c r="EOL136" s="430" t="s">
        <v>817</v>
      </c>
      <c r="EOM136" s="430" t="s">
        <v>817</v>
      </c>
      <c r="EON136" s="430" t="s">
        <v>817</v>
      </c>
      <c r="EOO136" s="430" t="s">
        <v>817</v>
      </c>
      <c r="EOP136" s="430" t="s">
        <v>817</v>
      </c>
      <c r="EOQ136" s="430" t="s">
        <v>817</v>
      </c>
      <c r="EOR136" s="430" t="s">
        <v>817</v>
      </c>
      <c r="EOS136" s="430" t="s">
        <v>817</v>
      </c>
      <c r="EOT136" s="430" t="s">
        <v>817</v>
      </c>
      <c r="EOU136" s="430" t="s">
        <v>817</v>
      </c>
      <c r="EOV136" s="430" t="s">
        <v>817</v>
      </c>
      <c r="EOW136" s="430" t="s">
        <v>817</v>
      </c>
      <c r="EOX136" s="430" t="s">
        <v>817</v>
      </c>
      <c r="EOY136" s="430" t="s">
        <v>817</v>
      </c>
      <c r="EOZ136" s="430" t="s">
        <v>817</v>
      </c>
      <c r="EPA136" s="430" t="s">
        <v>817</v>
      </c>
      <c r="EPB136" s="430" t="s">
        <v>817</v>
      </c>
      <c r="EPC136" s="430" t="s">
        <v>817</v>
      </c>
      <c r="EPD136" s="430" t="s">
        <v>817</v>
      </c>
      <c r="EPE136" s="430" t="s">
        <v>817</v>
      </c>
      <c r="EPF136" s="430" t="s">
        <v>817</v>
      </c>
      <c r="EPG136" s="430" t="s">
        <v>817</v>
      </c>
      <c r="EPH136" s="430" t="s">
        <v>817</v>
      </c>
      <c r="EPI136" s="430" t="s">
        <v>817</v>
      </c>
      <c r="EPJ136" s="430" t="s">
        <v>817</v>
      </c>
      <c r="EPK136" s="430" t="s">
        <v>817</v>
      </c>
      <c r="EPL136" s="430" t="s">
        <v>817</v>
      </c>
      <c r="EPM136" s="430" t="s">
        <v>817</v>
      </c>
      <c r="EPN136" s="430" t="s">
        <v>817</v>
      </c>
      <c r="EPO136" s="430" t="s">
        <v>817</v>
      </c>
      <c r="EPP136" s="430" t="s">
        <v>817</v>
      </c>
      <c r="EPQ136" s="430" t="s">
        <v>817</v>
      </c>
      <c r="EPR136" s="430" t="s">
        <v>817</v>
      </c>
      <c r="EPS136" s="430" t="s">
        <v>817</v>
      </c>
      <c r="EPT136" s="430" t="s">
        <v>817</v>
      </c>
      <c r="EPU136" s="430" t="s">
        <v>817</v>
      </c>
      <c r="EPV136" s="430" t="s">
        <v>817</v>
      </c>
      <c r="EPW136" s="430" t="s">
        <v>817</v>
      </c>
      <c r="EPX136" s="430" t="s">
        <v>817</v>
      </c>
      <c r="EPY136" s="430" t="s">
        <v>817</v>
      </c>
      <c r="EPZ136" s="430" t="s">
        <v>817</v>
      </c>
      <c r="EQA136" s="430" t="s">
        <v>817</v>
      </c>
      <c r="EQB136" s="430" t="s">
        <v>817</v>
      </c>
      <c r="EQC136" s="430" t="s">
        <v>817</v>
      </c>
      <c r="EQD136" s="430" t="s">
        <v>817</v>
      </c>
      <c r="EQE136" s="430" t="s">
        <v>817</v>
      </c>
      <c r="EQF136" s="430" t="s">
        <v>817</v>
      </c>
      <c r="EQG136" s="430" t="s">
        <v>817</v>
      </c>
      <c r="EQH136" s="430" t="s">
        <v>817</v>
      </c>
      <c r="EQI136" s="430" t="s">
        <v>817</v>
      </c>
      <c r="EQJ136" s="430" t="s">
        <v>817</v>
      </c>
      <c r="EQK136" s="430" t="s">
        <v>817</v>
      </c>
      <c r="EQL136" s="430" t="s">
        <v>817</v>
      </c>
      <c r="EQM136" s="430" t="s">
        <v>817</v>
      </c>
      <c r="EQN136" s="430" t="s">
        <v>817</v>
      </c>
      <c r="EQO136" s="430" t="s">
        <v>817</v>
      </c>
      <c r="EQP136" s="430" t="s">
        <v>817</v>
      </c>
      <c r="EQQ136" s="430" t="s">
        <v>817</v>
      </c>
      <c r="EQR136" s="430" t="s">
        <v>817</v>
      </c>
      <c r="EQS136" s="430" t="s">
        <v>817</v>
      </c>
      <c r="EQT136" s="430" t="s">
        <v>817</v>
      </c>
      <c r="EQU136" s="430" t="s">
        <v>817</v>
      </c>
      <c r="EQV136" s="430" t="s">
        <v>817</v>
      </c>
      <c r="EQW136" s="430" t="s">
        <v>817</v>
      </c>
      <c r="EQX136" s="430" t="s">
        <v>817</v>
      </c>
      <c r="EQY136" s="430" t="s">
        <v>817</v>
      </c>
      <c r="EQZ136" s="430" t="s">
        <v>817</v>
      </c>
      <c r="ERA136" s="430" t="s">
        <v>817</v>
      </c>
      <c r="ERB136" s="430" t="s">
        <v>817</v>
      </c>
      <c r="ERC136" s="430" t="s">
        <v>817</v>
      </c>
      <c r="ERD136" s="430" t="s">
        <v>817</v>
      </c>
      <c r="ERE136" s="430" t="s">
        <v>817</v>
      </c>
      <c r="ERF136" s="430" t="s">
        <v>817</v>
      </c>
      <c r="ERG136" s="430" t="s">
        <v>817</v>
      </c>
      <c r="ERH136" s="430" t="s">
        <v>817</v>
      </c>
      <c r="ERI136" s="430" t="s">
        <v>817</v>
      </c>
      <c r="ERJ136" s="430" t="s">
        <v>817</v>
      </c>
      <c r="ERK136" s="430" t="s">
        <v>817</v>
      </c>
      <c r="ERL136" s="430" t="s">
        <v>817</v>
      </c>
      <c r="ERM136" s="430" t="s">
        <v>817</v>
      </c>
      <c r="ERN136" s="430" t="s">
        <v>817</v>
      </c>
      <c r="ERO136" s="430" t="s">
        <v>817</v>
      </c>
      <c r="ERP136" s="430" t="s">
        <v>817</v>
      </c>
      <c r="ERQ136" s="430" t="s">
        <v>817</v>
      </c>
      <c r="ERR136" s="430" t="s">
        <v>817</v>
      </c>
      <c r="ERS136" s="430" t="s">
        <v>817</v>
      </c>
      <c r="ERT136" s="430" t="s">
        <v>817</v>
      </c>
      <c r="ERU136" s="430" t="s">
        <v>817</v>
      </c>
      <c r="ERV136" s="430" t="s">
        <v>817</v>
      </c>
      <c r="ERW136" s="430" t="s">
        <v>817</v>
      </c>
      <c r="ERX136" s="430" t="s">
        <v>817</v>
      </c>
      <c r="ERY136" s="430" t="s">
        <v>817</v>
      </c>
      <c r="ERZ136" s="430" t="s">
        <v>817</v>
      </c>
      <c r="ESA136" s="430" t="s">
        <v>817</v>
      </c>
      <c r="ESB136" s="430" t="s">
        <v>817</v>
      </c>
      <c r="ESC136" s="430" t="s">
        <v>817</v>
      </c>
      <c r="ESD136" s="430" t="s">
        <v>817</v>
      </c>
      <c r="ESE136" s="430" t="s">
        <v>817</v>
      </c>
      <c r="ESF136" s="430" t="s">
        <v>817</v>
      </c>
      <c r="ESG136" s="430" t="s">
        <v>817</v>
      </c>
      <c r="ESH136" s="430" t="s">
        <v>817</v>
      </c>
      <c r="ESI136" s="430" t="s">
        <v>817</v>
      </c>
      <c r="ESJ136" s="430" t="s">
        <v>817</v>
      </c>
      <c r="ESK136" s="430" t="s">
        <v>817</v>
      </c>
      <c r="ESL136" s="430" t="s">
        <v>817</v>
      </c>
      <c r="ESM136" s="430" t="s">
        <v>817</v>
      </c>
      <c r="ESN136" s="430" t="s">
        <v>817</v>
      </c>
      <c r="ESO136" s="430" t="s">
        <v>817</v>
      </c>
      <c r="ESP136" s="430" t="s">
        <v>817</v>
      </c>
      <c r="ESQ136" s="430" t="s">
        <v>817</v>
      </c>
      <c r="ESR136" s="430" t="s">
        <v>817</v>
      </c>
      <c r="ESS136" s="430" t="s">
        <v>817</v>
      </c>
      <c r="EST136" s="430" t="s">
        <v>817</v>
      </c>
      <c r="ESU136" s="430" t="s">
        <v>817</v>
      </c>
      <c r="ESV136" s="430" t="s">
        <v>817</v>
      </c>
      <c r="ESW136" s="430" t="s">
        <v>817</v>
      </c>
      <c r="ESX136" s="430" t="s">
        <v>817</v>
      </c>
      <c r="ESY136" s="430" t="s">
        <v>817</v>
      </c>
      <c r="ESZ136" s="430" t="s">
        <v>817</v>
      </c>
      <c r="ETA136" s="430" t="s">
        <v>817</v>
      </c>
      <c r="ETB136" s="430" t="s">
        <v>817</v>
      </c>
      <c r="ETC136" s="430" t="s">
        <v>817</v>
      </c>
      <c r="ETD136" s="430" t="s">
        <v>817</v>
      </c>
      <c r="ETE136" s="430" t="s">
        <v>817</v>
      </c>
      <c r="ETF136" s="430" t="s">
        <v>817</v>
      </c>
      <c r="ETG136" s="430" t="s">
        <v>817</v>
      </c>
      <c r="ETH136" s="430" t="s">
        <v>817</v>
      </c>
      <c r="ETI136" s="430" t="s">
        <v>817</v>
      </c>
      <c r="ETJ136" s="430" t="s">
        <v>817</v>
      </c>
      <c r="ETK136" s="430" t="s">
        <v>817</v>
      </c>
      <c r="ETL136" s="430" t="s">
        <v>817</v>
      </c>
      <c r="ETM136" s="430" t="s">
        <v>817</v>
      </c>
      <c r="ETN136" s="430" t="s">
        <v>817</v>
      </c>
      <c r="ETO136" s="430" t="s">
        <v>817</v>
      </c>
      <c r="ETP136" s="430" t="s">
        <v>817</v>
      </c>
      <c r="ETQ136" s="430" t="s">
        <v>817</v>
      </c>
      <c r="ETR136" s="430" t="s">
        <v>817</v>
      </c>
      <c r="ETS136" s="430" t="s">
        <v>817</v>
      </c>
      <c r="ETT136" s="430" t="s">
        <v>817</v>
      </c>
      <c r="ETU136" s="430" t="s">
        <v>817</v>
      </c>
      <c r="ETV136" s="430" t="s">
        <v>817</v>
      </c>
      <c r="ETW136" s="430" t="s">
        <v>817</v>
      </c>
      <c r="ETX136" s="430" t="s">
        <v>817</v>
      </c>
      <c r="ETY136" s="430" t="s">
        <v>817</v>
      </c>
      <c r="ETZ136" s="430" t="s">
        <v>817</v>
      </c>
      <c r="EUA136" s="430" t="s">
        <v>817</v>
      </c>
      <c r="EUB136" s="430" t="s">
        <v>817</v>
      </c>
      <c r="EUC136" s="430" t="s">
        <v>817</v>
      </c>
      <c r="EUD136" s="430" t="s">
        <v>817</v>
      </c>
      <c r="EUE136" s="430" t="s">
        <v>817</v>
      </c>
      <c r="EUF136" s="430" t="s">
        <v>817</v>
      </c>
      <c r="EUG136" s="430" t="s">
        <v>817</v>
      </c>
      <c r="EUH136" s="430" t="s">
        <v>817</v>
      </c>
      <c r="EUI136" s="430" t="s">
        <v>817</v>
      </c>
      <c r="EUJ136" s="430" t="s">
        <v>817</v>
      </c>
      <c r="EUK136" s="430" t="s">
        <v>817</v>
      </c>
      <c r="EUL136" s="430" t="s">
        <v>817</v>
      </c>
      <c r="EUM136" s="430" t="s">
        <v>817</v>
      </c>
      <c r="EUN136" s="430" t="s">
        <v>817</v>
      </c>
      <c r="EUO136" s="430" t="s">
        <v>817</v>
      </c>
      <c r="EUP136" s="430" t="s">
        <v>817</v>
      </c>
      <c r="EUQ136" s="430" t="s">
        <v>817</v>
      </c>
      <c r="EUR136" s="430" t="s">
        <v>817</v>
      </c>
      <c r="EUS136" s="430" t="s">
        <v>817</v>
      </c>
      <c r="EUT136" s="430" t="s">
        <v>817</v>
      </c>
      <c r="EUU136" s="430" t="s">
        <v>817</v>
      </c>
      <c r="EUV136" s="430" t="s">
        <v>817</v>
      </c>
      <c r="EUW136" s="430" t="s">
        <v>817</v>
      </c>
      <c r="EUX136" s="430" t="s">
        <v>817</v>
      </c>
      <c r="EUY136" s="430" t="s">
        <v>817</v>
      </c>
      <c r="EUZ136" s="430" t="s">
        <v>817</v>
      </c>
      <c r="EVA136" s="430" t="s">
        <v>817</v>
      </c>
      <c r="EVB136" s="430" t="s">
        <v>817</v>
      </c>
      <c r="EVC136" s="430" t="s">
        <v>817</v>
      </c>
      <c r="EVD136" s="430" t="s">
        <v>817</v>
      </c>
      <c r="EVE136" s="430" t="s">
        <v>817</v>
      </c>
      <c r="EVF136" s="430" t="s">
        <v>817</v>
      </c>
      <c r="EVG136" s="430" t="s">
        <v>817</v>
      </c>
      <c r="EVH136" s="430" t="s">
        <v>817</v>
      </c>
      <c r="EVI136" s="430" t="s">
        <v>817</v>
      </c>
      <c r="EVJ136" s="430" t="s">
        <v>817</v>
      </c>
      <c r="EVK136" s="430" t="s">
        <v>817</v>
      </c>
      <c r="EVL136" s="430" t="s">
        <v>817</v>
      </c>
      <c r="EVM136" s="430" t="s">
        <v>817</v>
      </c>
      <c r="EVN136" s="430" t="s">
        <v>817</v>
      </c>
      <c r="EVO136" s="430" t="s">
        <v>817</v>
      </c>
      <c r="EVP136" s="430" t="s">
        <v>817</v>
      </c>
      <c r="EVQ136" s="430" t="s">
        <v>817</v>
      </c>
      <c r="EVR136" s="430" t="s">
        <v>817</v>
      </c>
      <c r="EVS136" s="430" t="s">
        <v>817</v>
      </c>
      <c r="EVT136" s="430" t="s">
        <v>817</v>
      </c>
      <c r="EVU136" s="430" t="s">
        <v>817</v>
      </c>
      <c r="EVV136" s="430" t="s">
        <v>817</v>
      </c>
      <c r="EVW136" s="430" t="s">
        <v>817</v>
      </c>
      <c r="EVX136" s="430" t="s">
        <v>817</v>
      </c>
      <c r="EVY136" s="430" t="s">
        <v>817</v>
      </c>
      <c r="EVZ136" s="430" t="s">
        <v>817</v>
      </c>
      <c r="EWA136" s="430" t="s">
        <v>817</v>
      </c>
      <c r="EWB136" s="430" t="s">
        <v>817</v>
      </c>
      <c r="EWC136" s="430" t="s">
        <v>817</v>
      </c>
      <c r="EWD136" s="430" t="s">
        <v>817</v>
      </c>
      <c r="EWE136" s="430" t="s">
        <v>817</v>
      </c>
      <c r="EWF136" s="430" t="s">
        <v>817</v>
      </c>
      <c r="EWG136" s="430" t="s">
        <v>817</v>
      </c>
      <c r="EWH136" s="430" t="s">
        <v>817</v>
      </c>
      <c r="EWI136" s="430" t="s">
        <v>817</v>
      </c>
      <c r="EWJ136" s="430" t="s">
        <v>817</v>
      </c>
      <c r="EWK136" s="430" t="s">
        <v>817</v>
      </c>
      <c r="EWL136" s="430" t="s">
        <v>817</v>
      </c>
      <c r="EWM136" s="430" t="s">
        <v>817</v>
      </c>
      <c r="EWN136" s="430" t="s">
        <v>817</v>
      </c>
      <c r="EWO136" s="430" t="s">
        <v>817</v>
      </c>
      <c r="EWP136" s="430" t="s">
        <v>817</v>
      </c>
      <c r="EWQ136" s="430" t="s">
        <v>817</v>
      </c>
      <c r="EWR136" s="430" t="s">
        <v>817</v>
      </c>
      <c r="EWS136" s="430" t="s">
        <v>817</v>
      </c>
      <c r="EWT136" s="430" t="s">
        <v>817</v>
      </c>
      <c r="EWU136" s="430" t="s">
        <v>817</v>
      </c>
      <c r="EWV136" s="430" t="s">
        <v>817</v>
      </c>
      <c r="EWW136" s="430" t="s">
        <v>817</v>
      </c>
      <c r="EWX136" s="430" t="s">
        <v>817</v>
      </c>
      <c r="EWY136" s="430" t="s">
        <v>817</v>
      </c>
      <c r="EWZ136" s="430" t="s">
        <v>817</v>
      </c>
      <c r="EXA136" s="430" t="s">
        <v>817</v>
      </c>
      <c r="EXB136" s="430" t="s">
        <v>817</v>
      </c>
      <c r="EXC136" s="430" t="s">
        <v>817</v>
      </c>
      <c r="EXD136" s="430" t="s">
        <v>817</v>
      </c>
      <c r="EXE136" s="430" t="s">
        <v>817</v>
      </c>
      <c r="EXF136" s="430" t="s">
        <v>817</v>
      </c>
      <c r="EXG136" s="430" t="s">
        <v>817</v>
      </c>
      <c r="EXH136" s="430" t="s">
        <v>817</v>
      </c>
      <c r="EXI136" s="430" t="s">
        <v>817</v>
      </c>
      <c r="EXJ136" s="430" t="s">
        <v>817</v>
      </c>
      <c r="EXK136" s="430" t="s">
        <v>817</v>
      </c>
      <c r="EXL136" s="430" t="s">
        <v>817</v>
      </c>
      <c r="EXM136" s="430" t="s">
        <v>817</v>
      </c>
      <c r="EXN136" s="430" t="s">
        <v>817</v>
      </c>
      <c r="EXO136" s="430" t="s">
        <v>817</v>
      </c>
      <c r="EXP136" s="430" t="s">
        <v>817</v>
      </c>
      <c r="EXQ136" s="430" t="s">
        <v>817</v>
      </c>
      <c r="EXR136" s="430" t="s">
        <v>817</v>
      </c>
      <c r="EXS136" s="430" t="s">
        <v>817</v>
      </c>
      <c r="EXT136" s="430" t="s">
        <v>817</v>
      </c>
      <c r="EXU136" s="430" t="s">
        <v>817</v>
      </c>
      <c r="EXV136" s="430" t="s">
        <v>817</v>
      </c>
      <c r="EXW136" s="430" t="s">
        <v>817</v>
      </c>
      <c r="EXX136" s="430" t="s">
        <v>817</v>
      </c>
      <c r="EXY136" s="430" t="s">
        <v>817</v>
      </c>
      <c r="EXZ136" s="430" t="s">
        <v>817</v>
      </c>
      <c r="EYA136" s="430" t="s">
        <v>817</v>
      </c>
      <c r="EYB136" s="430" t="s">
        <v>817</v>
      </c>
      <c r="EYC136" s="430" t="s">
        <v>817</v>
      </c>
      <c r="EYD136" s="430" t="s">
        <v>817</v>
      </c>
      <c r="EYE136" s="430" t="s">
        <v>817</v>
      </c>
      <c r="EYF136" s="430" t="s">
        <v>817</v>
      </c>
      <c r="EYG136" s="430" t="s">
        <v>817</v>
      </c>
      <c r="EYH136" s="430" t="s">
        <v>817</v>
      </c>
      <c r="EYI136" s="430" t="s">
        <v>817</v>
      </c>
      <c r="EYJ136" s="430" t="s">
        <v>817</v>
      </c>
      <c r="EYK136" s="430" t="s">
        <v>817</v>
      </c>
      <c r="EYL136" s="430" t="s">
        <v>817</v>
      </c>
      <c r="EYM136" s="430" t="s">
        <v>817</v>
      </c>
      <c r="EYN136" s="430" t="s">
        <v>817</v>
      </c>
      <c r="EYO136" s="430" t="s">
        <v>817</v>
      </c>
      <c r="EYP136" s="430" t="s">
        <v>817</v>
      </c>
      <c r="EYQ136" s="430" t="s">
        <v>817</v>
      </c>
      <c r="EYR136" s="430" t="s">
        <v>817</v>
      </c>
      <c r="EYS136" s="430" t="s">
        <v>817</v>
      </c>
      <c r="EYT136" s="430" t="s">
        <v>817</v>
      </c>
      <c r="EYU136" s="430" t="s">
        <v>817</v>
      </c>
      <c r="EYV136" s="430" t="s">
        <v>817</v>
      </c>
      <c r="EYW136" s="430" t="s">
        <v>817</v>
      </c>
      <c r="EYX136" s="430" t="s">
        <v>817</v>
      </c>
      <c r="EYY136" s="430" t="s">
        <v>817</v>
      </c>
      <c r="EYZ136" s="430" t="s">
        <v>817</v>
      </c>
      <c r="EZA136" s="430" t="s">
        <v>817</v>
      </c>
      <c r="EZB136" s="430" t="s">
        <v>817</v>
      </c>
      <c r="EZC136" s="430" t="s">
        <v>817</v>
      </c>
      <c r="EZD136" s="430" t="s">
        <v>817</v>
      </c>
      <c r="EZE136" s="430" t="s">
        <v>817</v>
      </c>
      <c r="EZF136" s="430" t="s">
        <v>817</v>
      </c>
      <c r="EZG136" s="430" t="s">
        <v>817</v>
      </c>
      <c r="EZH136" s="430" t="s">
        <v>817</v>
      </c>
      <c r="EZI136" s="430" t="s">
        <v>817</v>
      </c>
      <c r="EZJ136" s="430" t="s">
        <v>817</v>
      </c>
      <c r="EZK136" s="430" t="s">
        <v>817</v>
      </c>
      <c r="EZL136" s="430" t="s">
        <v>817</v>
      </c>
      <c r="EZM136" s="430" t="s">
        <v>817</v>
      </c>
      <c r="EZN136" s="430" t="s">
        <v>817</v>
      </c>
      <c r="EZO136" s="430" t="s">
        <v>817</v>
      </c>
      <c r="EZP136" s="430" t="s">
        <v>817</v>
      </c>
      <c r="EZQ136" s="430" t="s">
        <v>817</v>
      </c>
      <c r="EZR136" s="430" t="s">
        <v>817</v>
      </c>
      <c r="EZS136" s="430" t="s">
        <v>817</v>
      </c>
      <c r="EZT136" s="430" t="s">
        <v>817</v>
      </c>
      <c r="EZU136" s="430" t="s">
        <v>817</v>
      </c>
      <c r="EZV136" s="430" t="s">
        <v>817</v>
      </c>
      <c r="EZW136" s="430" t="s">
        <v>817</v>
      </c>
      <c r="EZX136" s="430" t="s">
        <v>817</v>
      </c>
      <c r="EZY136" s="430" t="s">
        <v>817</v>
      </c>
      <c r="EZZ136" s="430" t="s">
        <v>817</v>
      </c>
      <c r="FAA136" s="430" t="s">
        <v>817</v>
      </c>
      <c r="FAB136" s="430" t="s">
        <v>817</v>
      </c>
      <c r="FAC136" s="430" t="s">
        <v>817</v>
      </c>
      <c r="FAD136" s="430" t="s">
        <v>817</v>
      </c>
      <c r="FAE136" s="430" t="s">
        <v>817</v>
      </c>
      <c r="FAF136" s="430" t="s">
        <v>817</v>
      </c>
      <c r="FAG136" s="430" t="s">
        <v>817</v>
      </c>
      <c r="FAH136" s="430" t="s">
        <v>817</v>
      </c>
      <c r="FAI136" s="430" t="s">
        <v>817</v>
      </c>
      <c r="FAJ136" s="430" t="s">
        <v>817</v>
      </c>
      <c r="FAK136" s="430" t="s">
        <v>817</v>
      </c>
      <c r="FAL136" s="430" t="s">
        <v>817</v>
      </c>
      <c r="FAM136" s="430" t="s">
        <v>817</v>
      </c>
      <c r="FAN136" s="430" t="s">
        <v>817</v>
      </c>
      <c r="FAO136" s="430" t="s">
        <v>817</v>
      </c>
      <c r="FAP136" s="430" t="s">
        <v>817</v>
      </c>
      <c r="FAQ136" s="430" t="s">
        <v>817</v>
      </c>
      <c r="FAR136" s="430" t="s">
        <v>817</v>
      </c>
      <c r="FAS136" s="430" t="s">
        <v>817</v>
      </c>
      <c r="FAT136" s="430" t="s">
        <v>817</v>
      </c>
      <c r="FAU136" s="430" t="s">
        <v>817</v>
      </c>
      <c r="FAV136" s="430" t="s">
        <v>817</v>
      </c>
      <c r="FAW136" s="430" t="s">
        <v>817</v>
      </c>
      <c r="FAX136" s="430" t="s">
        <v>817</v>
      </c>
      <c r="FAY136" s="430" t="s">
        <v>817</v>
      </c>
      <c r="FAZ136" s="430" t="s">
        <v>817</v>
      </c>
      <c r="FBA136" s="430" t="s">
        <v>817</v>
      </c>
      <c r="FBB136" s="430" t="s">
        <v>817</v>
      </c>
      <c r="FBC136" s="430" t="s">
        <v>817</v>
      </c>
      <c r="FBD136" s="430" t="s">
        <v>817</v>
      </c>
      <c r="FBE136" s="430" t="s">
        <v>817</v>
      </c>
      <c r="FBF136" s="430" t="s">
        <v>817</v>
      </c>
      <c r="FBG136" s="430" t="s">
        <v>817</v>
      </c>
      <c r="FBH136" s="430" t="s">
        <v>817</v>
      </c>
      <c r="FBI136" s="430" t="s">
        <v>817</v>
      </c>
      <c r="FBJ136" s="430" t="s">
        <v>817</v>
      </c>
      <c r="FBK136" s="430" t="s">
        <v>817</v>
      </c>
      <c r="FBL136" s="430" t="s">
        <v>817</v>
      </c>
      <c r="FBM136" s="430" t="s">
        <v>817</v>
      </c>
      <c r="FBN136" s="430" t="s">
        <v>817</v>
      </c>
      <c r="FBO136" s="430" t="s">
        <v>817</v>
      </c>
      <c r="FBP136" s="430" t="s">
        <v>817</v>
      </c>
      <c r="FBQ136" s="430" t="s">
        <v>817</v>
      </c>
      <c r="FBR136" s="430" t="s">
        <v>817</v>
      </c>
      <c r="FBS136" s="430" t="s">
        <v>817</v>
      </c>
      <c r="FBT136" s="430" t="s">
        <v>817</v>
      </c>
      <c r="FBU136" s="430" t="s">
        <v>817</v>
      </c>
      <c r="FBV136" s="430" t="s">
        <v>817</v>
      </c>
      <c r="FBW136" s="430" t="s">
        <v>817</v>
      </c>
      <c r="FBX136" s="430" t="s">
        <v>817</v>
      </c>
      <c r="FBY136" s="430" t="s">
        <v>817</v>
      </c>
      <c r="FBZ136" s="430" t="s">
        <v>817</v>
      </c>
      <c r="FCA136" s="430" t="s">
        <v>817</v>
      </c>
      <c r="FCB136" s="430" t="s">
        <v>817</v>
      </c>
      <c r="FCC136" s="430" t="s">
        <v>817</v>
      </c>
      <c r="FCD136" s="430" t="s">
        <v>817</v>
      </c>
      <c r="FCE136" s="430" t="s">
        <v>817</v>
      </c>
      <c r="FCF136" s="430" t="s">
        <v>817</v>
      </c>
      <c r="FCG136" s="430" t="s">
        <v>817</v>
      </c>
      <c r="FCH136" s="430" t="s">
        <v>817</v>
      </c>
      <c r="FCI136" s="430" t="s">
        <v>817</v>
      </c>
      <c r="FCJ136" s="430" t="s">
        <v>817</v>
      </c>
      <c r="FCK136" s="430" t="s">
        <v>817</v>
      </c>
      <c r="FCL136" s="430" t="s">
        <v>817</v>
      </c>
      <c r="FCM136" s="430" t="s">
        <v>817</v>
      </c>
      <c r="FCN136" s="430" t="s">
        <v>817</v>
      </c>
      <c r="FCO136" s="430" t="s">
        <v>817</v>
      </c>
      <c r="FCP136" s="430" t="s">
        <v>817</v>
      </c>
      <c r="FCQ136" s="430" t="s">
        <v>817</v>
      </c>
      <c r="FCR136" s="430" t="s">
        <v>817</v>
      </c>
      <c r="FCS136" s="430" t="s">
        <v>817</v>
      </c>
      <c r="FCT136" s="430" t="s">
        <v>817</v>
      </c>
      <c r="FCU136" s="430" t="s">
        <v>817</v>
      </c>
      <c r="FCV136" s="430" t="s">
        <v>817</v>
      </c>
      <c r="FCW136" s="430" t="s">
        <v>817</v>
      </c>
      <c r="FCX136" s="430" t="s">
        <v>817</v>
      </c>
      <c r="FCY136" s="430" t="s">
        <v>817</v>
      </c>
      <c r="FCZ136" s="430" t="s">
        <v>817</v>
      </c>
      <c r="FDA136" s="430" t="s">
        <v>817</v>
      </c>
      <c r="FDB136" s="430" t="s">
        <v>817</v>
      </c>
      <c r="FDC136" s="430" t="s">
        <v>817</v>
      </c>
      <c r="FDD136" s="430" t="s">
        <v>817</v>
      </c>
      <c r="FDE136" s="430" t="s">
        <v>817</v>
      </c>
      <c r="FDF136" s="430" t="s">
        <v>817</v>
      </c>
      <c r="FDG136" s="430" t="s">
        <v>817</v>
      </c>
      <c r="FDH136" s="430" t="s">
        <v>817</v>
      </c>
      <c r="FDI136" s="430" t="s">
        <v>817</v>
      </c>
      <c r="FDJ136" s="430" t="s">
        <v>817</v>
      </c>
      <c r="FDK136" s="430" t="s">
        <v>817</v>
      </c>
      <c r="FDL136" s="430" t="s">
        <v>817</v>
      </c>
      <c r="FDM136" s="430" t="s">
        <v>817</v>
      </c>
      <c r="FDN136" s="430" t="s">
        <v>817</v>
      </c>
      <c r="FDO136" s="430" t="s">
        <v>817</v>
      </c>
      <c r="FDP136" s="430" t="s">
        <v>817</v>
      </c>
      <c r="FDQ136" s="430" t="s">
        <v>817</v>
      </c>
      <c r="FDR136" s="430" t="s">
        <v>817</v>
      </c>
      <c r="FDS136" s="430" t="s">
        <v>817</v>
      </c>
      <c r="FDT136" s="430" t="s">
        <v>817</v>
      </c>
      <c r="FDU136" s="430" t="s">
        <v>817</v>
      </c>
      <c r="FDV136" s="430" t="s">
        <v>817</v>
      </c>
      <c r="FDW136" s="430" t="s">
        <v>817</v>
      </c>
      <c r="FDX136" s="430" t="s">
        <v>817</v>
      </c>
      <c r="FDY136" s="430" t="s">
        <v>817</v>
      </c>
      <c r="FDZ136" s="430" t="s">
        <v>817</v>
      </c>
      <c r="FEA136" s="430" t="s">
        <v>817</v>
      </c>
      <c r="FEB136" s="430" t="s">
        <v>817</v>
      </c>
      <c r="FEC136" s="430" t="s">
        <v>817</v>
      </c>
      <c r="FED136" s="430" t="s">
        <v>817</v>
      </c>
      <c r="FEE136" s="430" t="s">
        <v>817</v>
      </c>
      <c r="FEF136" s="430" t="s">
        <v>817</v>
      </c>
      <c r="FEG136" s="430" t="s">
        <v>817</v>
      </c>
      <c r="FEH136" s="430" t="s">
        <v>817</v>
      </c>
      <c r="FEI136" s="430" t="s">
        <v>817</v>
      </c>
      <c r="FEJ136" s="430" t="s">
        <v>817</v>
      </c>
      <c r="FEK136" s="430" t="s">
        <v>817</v>
      </c>
      <c r="FEL136" s="430" t="s">
        <v>817</v>
      </c>
      <c r="FEM136" s="430" t="s">
        <v>817</v>
      </c>
      <c r="FEN136" s="430" t="s">
        <v>817</v>
      </c>
      <c r="FEO136" s="430" t="s">
        <v>817</v>
      </c>
      <c r="FEP136" s="430" t="s">
        <v>817</v>
      </c>
      <c r="FEQ136" s="430" t="s">
        <v>817</v>
      </c>
      <c r="FER136" s="430" t="s">
        <v>817</v>
      </c>
      <c r="FES136" s="430" t="s">
        <v>817</v>
      </c>
      <c r="FET136" s="430" t="s">
        <v>817</v>
      </c>
      <c r="FEU136" s="430" t="s">
        <v>817</v>
      </c>
      <c r="FEV136" s="430" t="s">
        <v>817</v>
      </c>
      <c r="FEW136" s="430" t="s">
        <v>817</v>
      </c>
      <c r="FEX136" s="430" t="s">
        <v>817</v>
      </c>
      <c r="FEY136" s="430" t="s">
        <v>817</v>
      </c>
      <c r="FEZ136" s="430" t="s">
        <v>817</v>
      </c>
      <c r="FFA136" s="430" t="s">
        <v>817</v>
      </c>
      <c r="FFB136" s="430" t="s">
        <v>817</v>
      </c>
      <c r="FFC136" s="430" t="s">
        <v>817</v>
      </c>
      <c r="FFD136" s="430" t="s">
        <v>817</v>
      </c>
      <c r="FFE136" s="430" t="s">
        <v>817</v>
      </c>
      <c r="FFF136" s="430" t="s">
        <v>817</v>
      </c>
      <c r="FFG136" s="430" t="s">
        <v>817</v>
      </c>
      <c r="FFH136" s="430" t="s">
        <v>817</v>
      </c>
      <c r="FFI136" s="430" t="s">
        <v>817</v>
      </c>
      <c r="FFJ136" s="430" t="s">
        <v>817</v>
      </c>
      <c r="FFK136" s="430" t="s">
        <v>817</v>
      </c>
      <c r="FFL136" s="430" t="s">
        <v>817</v>
      </c>
      <c r="FFM136" s="430" t="s">
        <v>817</v>
      </c>
      <c r="FFN136" s="430" t="s">
        <v>817</v>
      </c>
      <c r="FFO136" s="430" t="s">
        <v>817</v>
      </c>
      <c r="FFP136" s="430" t="s">
        <v>817</v>
      </c>
      <c r="FFQ136" s="430" t="s">
        <v>817</v>
      </c>
      <c r="FFR136" s="430" t="s">
        <v>817</v>
      </c>
      <c r="FFS136" s="430" t="s">
        <v>817</v>
      </c>
      <c r="FFT136" s="430" t="s">
        <v>817</v>
      </c>
      <c r="FFU136" s="430" t="s">
        <v>817</v>
      </c>
      <c r="FFV136" s="430" t="s">
        <v>817</v>
      </c>
      <c r="FFW136" s="430" t="s">
        <v>817</v>
      </c>
      <c r="FFX136" s="430" t="s">
        <v>817</v>
      </c>
      <c r="FFY136" s="430" t="s">
        <v>817</v>
      </c>
      <c r="FFZ136" s="430" t="s">
        <v>817</v>
      </c>
      <c r="FGA136" s="430" t="s">
        <v>817</v>
      </c>
      <c r="FGB136" s="430" t="s">
        <v>817</v>
      </c>
      <c r="FGC136" s="430" t="s">
        <v>817</v>
      </c>
      <c r="FGD136" s="430" t="s">
        <v>817</v>
      </c>
      <c r="FGE136" s="430" t="s">
        <v>817</v>
      </c>
      <c r="FGF136" s="430" t="s">
        <v>817</v>
      </c>
      <c r="FGG136" s="430" t="s">
        <v>817</v>
      </c>
      <c r="FGH136" s="430" t="s">
        <v>817</v>
      </c>
      <c r="FGI136" s="430" t="s">
        <v>817</v>
      </c>
      <c r="FGJ136" s="430" t="s">
        <v>817</v>
      </c>
      <c r="FGK136" s="430" t="s">
        <v>817</v>
      </c>
      <c r="FGL136" s="430" t="s">
        <v>817</v>
      </c>
      <c r="FGM136" s="430" t="s">
        <v>817</v>
      </c>
      <c r="FGN136" s="430" t="s">
        <v>817</v>
      </c>
      <c r="FGO136" s="430" t="s">
        <v>817</v>
      </c>
      <c r="FGP136" s="430" t="s">
        <v>817</v>
      </c>
      <c r="FGQ136" s="430" t="s">
        <v>817</v>
      </c>
      <c r="FGR136" s="430" t="s">
        <v>817</v>
      </c>
      <c r="FGS136" s="430" t="s">
        <v>817</v>
      </c>
      <c r="FGT136" s="430" t="s">
        <v>817</v>
      </c>
      <c r="FGU136" s="430" t="s">
        <v>817</v>
      </c>
      <c r="FGV136" s="430" t="s">
        <v>817</v>
      </c>
      <c r="FGW136" s="430" t="s">
        <v>817</v>
      </c>
      <c r="FGX136" s="430" t="s">
        <v>817</v>
      </c>
      <c r="FGY136" s="430" t="s">
        <v>817</v>
      </c>
      <c r="FGZ136" s="430" t="s">
        <v>817</v>
      </c>
      <c r="FHA136" s="430" t="s">
        <v>817</v>
      </c>
      <c r="FHB136" s="430" t="s">
        <v>817</v>
      </c>
      <c r="FHC136" s="430" t="s">
        <v>817</v>
      </c>
      <c r="FHD136" s="430" t="s">
        <v>817</v>
      </c>
      <c r="FHE136" s="430" t="s">
        <v>817</v>
      </c>
      <c r="FHF136" s="430" t="s">
        <v>817</v>
      </c>
      <c r="FHG136" s="430" t="s">
        <v>817</v>
      </c>
      <c r="FHH136" s="430" t="s">
        <v>817</v>
      </c>
      <c r="FHI136" s="430" t="s">
        <v>817</v>
      </c>
      <c r="FHJ136" s="430" t="s">
        <v>817</v>
      </c>
      <c r="FHK136" s="430" t="s">
        <v>817</v>
      </c>
      <c r="FHL136" s="430" t="s">
        <v>817</v>
      </c>
      <c r="FHM136" s="430" t="s">
        <v>817</v>
      </c>
      <c r="FHN136" s="430" t="s">
        <v>817</v>
      </c>
      <c r="FHO136" s="430" t="s">
        <v>817</v>
      </c>
      <c r="FHP136" s="430" t="s">
        <v>817</v>
      </c>
      <c r="FHQ136" s="430" t="s">
        <v>817</v>
      </c>
      <c r="FHR136" s="430" t="s">
        <v>817</v>
      </c>
      <c r="FHS136" s="430" t="s">
        <v>817</v>
      </c>
      <c r="FHT136" s="430" t="s">
        <v>817</v>
      </c>
      <c r="FHU136" s="430" t="s">
        <v>817</v>
      </c>
      <c r="FHV136" s="430" t="s">
        <v>817</v>
      </c>
      <c r="FHW136" s="430" t="s">
        <v>817</v>
      </c>
      <c r="FHX136" s="430" t="s">
        <v>817</v>
      </c>
      <c r="FHY136" s="430" t="s">
        <v>817</v>
      </c>
      <c r="FHZ136" s="430" t="s">
        <v>817</v>
      </c>
      <c r="FIA136" s="430" t="s">
        <v>817</v>
      </c>
      <c r="FIB136" s="430" t="s">
        <v>817</v>
      </c>
      <c r="FIC136" s="430" t="s">
        <v>817</v>
      </c>
      <c r="FID136" s="430" t="s">
        <v>817</v>
      </c>
      <c r="FIE136" s="430" t="s">
        <v>817</v>
      </c>
      <c r="FIF136" s="430" t="s">
        <v>817</v>
      </c>
      <c r="FIG136" s="430" t="s">
        <v>817</v>
      </c>
      <c r="FIH136" s="430" t="s">
        <v>817</v>
      </c>
      <c r="FII136" s="430" t="s">
        <v>817</v>
      </c>
      <c r="FIJ136" s="430" t="s">
        <v>817</v>
      </c>
      <c r="FIK136" s="430" t="s">
        <v>817</v>
      </c>
      <c r="FIL136" s="430" t="s">
        <v>817</v>
      </c>
      <c r="FIM136" s="430" t="s">
        <v>817</v>
      </c>
      <c r="FIN136" s="430" t="s">
        <v>817</v>
      </c>
      <c r="FIO136" s="430" t="s">
        <v>817</v>
      </c>
      <c r="FIP136" s="430" t="s">
        <v>817</v>
      </c>
      <c r="FIQ136" s="430" t="s">
        <v>817</v>
      </c>
      <c r="FIR136" s="430" t="s">
        <v>817</v>
      </c>
      <c r="FIS136" s="430" t="s">
        <v>817</v>
      </c>
      <c r="FIT136" s="430" t="s">
        <v>817</v>
      </c>
      <c r="FIU136" s="430" t="s">
        <v>817</v>
      </c>
      <c r="FIV136" s="430" t="s">
        <v>817</v>
      </c>
      <c r="FIW136" s="430" t="s">
        <v>817</v>
      </c>
      <c r="FIX136" s="430" t="s">
        <v>817</v>
      </c>
      <c r="FIY136" s="430" t="s">
        <v>817</v>
      </c>
      <c r="FIZ136" s="430" t="s">
        <v>817</v>
      </c>
      <c r="FJA136" s="430" t="s">
        <v>817</v>
      </c>
      <c r="FJB136" s="430" t="s">
        <v>817</v>
      </c>
      <c r="FJC136" s="430" t="s">
        <v>817</v>
      </c>
      <c r="FJD136" s="430" t="s">
        <v>817</v>
      </c>
      <c r="FJE136" s="430" t="s">
        <v>817</v>
      </c>
      <c r="FJF136" s="430" t="s">
        <v>817</v>
      </c>
      <c r="FJG136" s="430" t="s">
        <v>817</v>
      </c>
      <c r="FJH136" s="430" t="s">
        <v>817</v>
      </c>
      <c r="FJI136" s="430" t="s">
        <v>817</v>
      </c>
      <c r="FJJ136" s="430" t="s">
        <v>817</v>
      </c>
      <c r="FJK136" s="430" t="s">
        <v>817</v>
      </c>
      <c r="FJL136" s="430" t="s">
        <v>817</v>
      </c>
      <c r="FJM136" s="430" t="s">
        <v>817</v>
      </c>
      <c r="FJN136" s="430" t="s">
        <v>817</v>
      </c>
      <c r="FJO136" s="430" t="s">
        <v>817</v>
      </c>
      <c r="FJP136" s="430" t="s">
        <v>817</v>
      </c>
      <c r="FJQ136" s="430" t="s">
        <v>817</v>
      </c>
      <c r="FJR136" s="430" t="s">
        <v>817</v>
      </c>
      <c r="FJS136" s="430" t="s">
        <v>817</v>
      </c>
      <c r="FJT136" s="430" t="s">
        <v>817</v>
      </c>
      <c r="FJU136" s="430" t="s">
        <v>817</v>
      </c>
      <c r="FJV136" s="430" t="s">
        <v>817</v>
      </c>
      <c r="FJW136" s="430" t="s">
        <v>817</v>
      </c>
      <c r="FJX136" s="430" t="s">
        <v>817</v>
      </c>
      <c r="FJY136" s="430" t="s">
        <v>817</v>
      </c>
      <c r="FJZ136" s="430" t="s">
        <v>817</v>
      </c>
      <c r="FKA136" s="430" t="s">
        <v>817</v>
      </c>
      <c r="FKB136" s="430" t="s">
        <v>817</v>
      </c>
      <c r="FKC136" s="430" t="s">
        <v>817</v>
      </c>
      <c r="FKD136" s="430" t="s">
        <v>817</v>
      </c>
      <c r="FKE136" s="430" t="s">
        <v>817</v>
      </c>
      <c r="FKF136" s="430" t="s">
        <v>817</v>
      </c>
      <c r="FKG136" s="430" t="s">
        <v>817</v>
      </c>
      <c r="FKH136" s="430" t="s">
        <v>817</v>
      </c>
      <c r="FKI136" s="430" t="s">
        <v>817</v>
      </c>
      <c r="FKJ136" s="430" t="s">
        <v>817</v>
      </c>
      <c r="FKK136" s="430" t="s">
        <v>817</v>
      </c>
      <c r="FKL136" s="430" t="s">
        <v>817</v>
      </c>
      <c r="FKM136" s="430" t="s">
        <v>817</v>
      </c>
      <c r="FKN136" s="430" t="s">
        <v>817</v>
      </c>
      <c r="FKO136" s="430" t="s">
        <v>817</v>
      </c>
      <c r="FKP136" s="430" t="s">
        <v>817</v>
      </c>
      <c r="FKQ136" s="430" t="s">
        <v>817</v>
      </c>
      <c r="FKR136" s="430" t="s">
        <v>817</v>
      </c>
      <c r="FKS136" s="430" t="s">
        <v>817</v>
      </c>
      <c r="FKT136" s="430" t="s">
        <v>817</v>
      </c>
      <c r="FKU136" s="430" t="s">
        <v>817</v>
      </c>
      <c r="FKV136" s="430" t="s">
        <v>817</v>
      </c>
      <c r="FKW136" s="430" t="s">
        <v>817</v>
      </c>
      <c r="FKX136" s="430" t="s">
        <v>817</v>
      </c>
      <c r="FKY136" s="430" t="s">
        <v>817</v>
      </c>
      <c r="FKZ136" s="430" t="s">
        <v>817</v>
      </c>
      <c r="FLA136" s="430" t="s">
        <v>817</v>
      </c>
      <c r="FLB136" s="430" t="s">
        <v>817</v>
      </c>
      <c r="FLC136" s="430" t="s">
        <v>817</v>
      </c>
      <c r="FLD136" s="430" t="s">
        <v>817</v>
      </c>
      <c r="FLE136" s="430" t="s">
        <v>817</v>
      </c>
      <c r="FLF136" s="430" t="s">
        <v>817</v>
      </c>
      <c r="FLG136" s="430" t="s">
        <v>817</v>
      </c>
      <c r="FLH136" s="430" t="s">
        <v>817</v>
      </c>
      <c r="FLI136" s="430" t="s">
        <v>817</v>
      </c>
      <c r="FLJ136" s="430" t="s">
        <v>817</v>
      </c>
      <c r="FLK136" s="430" t="s">
        <v>817</v>
      </c>
      <c r="FLL136" s="430" t="s">
        <v>817</v>
      </c>
      <c r="FLM136" s="430" t="s">
        <v>817</v>
      </c>
      <c r="FLN136" s="430" t="s">
        <v>817</v>
      </c>
      <c r="FLO136" s="430" t="s">
        <v>817</v>
      </c>
      <c r="FLP136" s="430" t="s">
        <v>817</v>
      </c>
      <c r="FLQ136" s="430" t="s">
        <v>817</v>
      </c>
      <c r="FLR136" s="430" t="s">
        <v>817</v>
      </c>
      <c r="FLS136" s="430" t="s">
        <v>817</v>
      </c>
      <c r="FLT136" s="430" t="s">
        <v>817</v>
      </c>
      <c r="FLU136" s="430" t="s">
        <v>817</v>
      </c>
      <c r="FLV136" s="430" t="s">
        <v>817</v>
      </c>
      <c r="FLW136" s="430" t="s">
        <v>817</v>
      </c>
      <c r="FLX136" s="430" t="s">
        <v>817</v>
      </c>
      <c r="FLY136" s="430" t="s">
        <v>817</v>
      </c>
      <c r="FLZ136" s="430" t="s">
        <v>817</v>
      </c>
      <c r="FMA136" s="430" t="s">
        <v>817</v>
      </c>
      <c r="FMB136" s="430" t="s">
        <v>817</v>
      </c>
      <c r="FMC136" s="430" t="s">
        <v>817</v>
      </c>
      <c r="FMD136" s="430" t="s">
        <v>817</v>
      </c>
      <c r="FME136" s="430" t="s">
        <v>817</v>
      </c>
      <c r="FMF136" s="430" t="s">
        <v>817</v>
      </c>
      <c r="FMG136" s="430" t="s">
        <v>817</v>
      </c>
      <c r="FMH136" s="430" t="s">
        <v>817</v>
      </c>
      <c r="FMI136" s="430" t="s">
        <v>817</v>
      </c>
      <c r="FMJ136" s="430" t="s">
        <v>817</v>
      </c>
      <c r="FMK136" s="430" t="s">
        <v>817</v>
      </c>
      <c r="FML136" s="430" t="s">
        <v>817</v>
      </c>
      <c r="FMM136" s="430" t="s">
        <v>817</v>
      </c>
      <c r="FMN136" s="430" t="s">
        <v>817</v>
      </c>
      <c r="FMO136" s="430" t="s">
        <v>817</v>
      </c>
      <c r="FMP136" s="430" t="s">
        <v>817</v>
      </c>
      <c r="FMQ136" s="430" t="s">
        <v>817</v>
      </c>
      <c r="FMR136" s="430" t="s">
        <v>817</v>
      </c>
      <c r="FMS136" s="430" t="s">
        <v>817</v>
      </c>
      <c r="FMT136" s="430" t="s">
        <v>817</v>
      </c>
      <c r="FMU136" s="430" t="s">
        <v>817</v>
      </c>
      <c r="FMV136" s="430" t="s">
        <v>817</v>
      </c>
      <c r="FMW136" s="430" t="s">
        <v>817</v>
      </c>
      <c r="FMX136" s="430" t="s">
        <v>817</v>
      </c>
      <c r="FMY136" s="430" t="s">
        <v>817</v>
      </c>
      <c r="FMZ136" s="430" t="s">
        <v>817</v>
      </c>
      <c r="FNA136" s="430" t="s">
        <v>817</v>
      </c>
      <c r="FNB136" s="430" t="s">
        <v>817</v>
      </c>
      <c r="FNC136" s="430" t="s">
        <v>817</v>
      </c>
      <c r="FND136" s="430" t="s">
        <v>817</v>
      </c>
      <c r="FNE136" s="430" t="s">
        <v>817</v>
      </c>
      <c r="FNF136" s="430" t="s">
        <v>817</v>
      </c>
      <c r="FNG136" s="430" t="s">
        <v>817</v>
      </c>
      <c r="FNH136" s="430" t="s">
        <v>817</v>
      </c>
      <c r="FNI136" s="430" t="s">
        <v>817</v>
      </c>
      <c r="FNJ136" s="430" t="s">
        <v>817</v>
      </c>
      <c r="FNK136" s="430" t="s">
        <v>817</v>
      </c>
      <c r="FNL136" s="430" t="s">
        <v>817</v>
      </c>
      <c r="FNM136" s="430" t="s">
        <v>817</v>
      </c>
      <c r="FNN136" s="430" t="s">
        <v>817</v>
      </c>
      <c r="FNO136" s="430" t="s">
        <v>817</v>
      </c>
      <c r="FNP136" s="430" t="s">
        <v>817</v>
      </c>
      <c r="FNQ136" s="430" t="s">
        <v>817</v>
      </c>
      <c r="FNR136" s="430" t="s">
        <v>817</v>
      </c>
      <c r="FNS136" s="430" t="s">
        <v>817</v>
      </c>
      <c r="FNT136" s="430" t="s">
        <v>817</v>
      </c>
      <c r="FNU136" s="430" t="s">
        <v>817</v>
      </c>
      <c r="FNV136" s="430" t="s">
        <v>817</v>
      </c>
      <c r="FNW136" s="430" t="s">
        <v>817</v>
      </c>
      <c r="FNX136" s="430" t="s">
        <v>817</v>
      </c>
      <c r="FNY136" s="430" t="s">
        <v>817</v>
      </c>
      <c r="FNZ136" s="430" t="s">
        <v>817</v>
      </c>
      <c r="FOA136" s="430" t="s">
        <v>817</v>
      </c>
      <c r="FOB136" s="430" t="s">
        <v>817</v>
      </c>
      <c r="FOC136" s="430" t="s">
        <v>817</v>
      </c>
      <c r="FOD136" s="430" t="s">
        <v>817</v>
      </c>
      <c r="FOE136" s="430" t="s">
        <v>817</v>
      </c>
      <c r="FOF136" s="430" t="s">
        <v>817</v>
      </c>
      <c r="FOG136" s="430" t="s">
        <v>817</v>
      </c>
      <c r="FOH136" s="430" t="s">
        <v>817</v>
      </c>
      <c r="FOI136" s="430" t="s">
        <v>817</v>
      </c>
      <c r="FOJ136" s="430" t="s">
        <v>817</v>
      </c>
      <c r="FOK136" s="430" t="s">
        <v>817</v>
      </c>
      <c r="FOL136" s="430" t="s">
        <v>817</v>
      </c>
      <c r="FOM136" s="430" t="s">
        <v>817</v>
      </c>
      <c r="FON136" s="430" t="s">
        <v>817</v>
      </c>
      <c r="FOO136" s="430" t="s">
        <v>817</v>
      </c>
      <c r="FOP136" s="430" t="s">
        <v>817</v>
      </c>
      <c r="FOQ136" s="430" t="s">
        <v>817</v>
      </c>
      <c r="FOR136" s="430" t="s">
        <v>817</v>
      </c>
      <c r="FOS136" s="430" t="s">
        <v>817</v>
      </c>
      <c r="FOT136" s="430" t="s">
        <v>817</v>
      </c>
      <c r="FOU136" s="430" t="s">
        <v>817</v>
      </c>
      <c r="FOV136" s="430" t="s">
        <v>817</v>
      </c>
      <c r="FOW136" s="430" t="s">
        <v>817</v>
      </c>
      <c r="FOX136" s="430" t="s">
        <v>817</v>
      </c>
      <c r="FOY136" s="430" t="s">
        <v>817</v>
      </c>
      <c r="FOZ136" s="430" t="s">
        <v>817</v>
      </c>
      <c r="FPA136" s="430" t="s">
        <v>817</v>
      </c>
      <c r="FPB136" s="430" t="s">
        <v>817</v>
      </c>
      <c r="FPC136" s="430" t="s">
        <v>817</v>
      </c>
      <c r="FPD136" s="430" t="s">
        <v>817</v>
      </c>
      <c r="FPE136" s="430" t="s">
        <v>817</v>
      </c>
      <c r="FPF136" s="430" t="s">
        <v>817</v>
      </c>
      <c r="FPG136" s="430" t="s">
        <v>817</v>
      </c>
      <c r="FPH136" s="430" t="s">
        <v>817</v>
      </c>
      <c r="FPI136" s="430" t="s">
        <v>817</v>
      </c>
      <c r="FPJ136" s="430" t="s">
        <v>817</v>
      </c>
      <c r="FPK136" s="430" t="s">
        <v>817</v>
      </c>
      <c r="FPL136" s="430" t="s">
        <v>817</v>
      </c>
      <c r="FPM136" s="430" t="s">
        <v>817</v>
      </c>
      <c r="FPN136" s="430" t="s">
        <v>817</v>
      </c>
      <c r="FPO136" s="430" t="s">
        <v>817</v>
      </c>
      <c r="FPP136" s="430" t="s">
        <v>817</v>
      </c>
      <c r="FPQ136" s="430" t="s">
        <v>817</v>
      </c>
      <c r="FPR136" s="430" t="s">
        <v>817</v>
      </c>
      <c r="FPS136" s="430" t="s">
        <v>817</v>
      </c>
      <c r="FPT136" s="430" t="s">
        <v>817</v>
      </c>
      <c r="FPU136" s="430" t="s">
        <v>817</v>
      </c>
      <c r="FPV136" s="430" t="s">
        <v>817</v>
      </c>
      <c r="FPW136" s="430" t="s">
        <v>817</v>
      </c>
      <c r="FPX136" s="430" t="s">
        <v>817</v>
      </c>
      <c r="FPY136" s="430" t="s">
        <v>817</v>
      </c>
      <c r="FPZ136" s="430" t="s">
        <v>817</v>
      </c>
      <c r="FQA136" s="430" t="s">
        <v>817</v>
      </c>
      <c r="FQB136" s="430" t="s">
        <v>817</v>
      </c>
      <c r="FQC136" s="430" t="s">
        <v>817</v>
      </c>
      <c r="FQD136" s="430" t="s">
        <v>817</v>
      </c>
      <c r="FQE136" s="430" t="s">
        <v>817</v>
      </c>
      <c r="FQF136" s="430" t="s">
        <v>817</v>
      </c>
      <c r="FQG136" s="430" t="s">
        <v>817</v>
      </c>
      <c r="FQH136" s="430" t="s">
        <v>817</v>
      </c>
      <c r="FQI136" s="430" t="s">
        <v>817</v>
      </c>
      <c r="FQJ136" s="430" t="s">
        <v>817</v>
      </c>
      <c r="FQK136" s="430" t="s">
        <v>817</v>
      </c>
      <c r="FQL136" s="430" t="s">
        <v>817</v>
      </c>
      <c r="FQM136" s="430" t="s">
        <v>817</v>
      </c>
      <c r="FQN136" s="430" t="s">
        <v>817</v>
      </c>
      <c r="FQO136" s="430" t="s">
        <v>817</v>
      </c>
      <c r="FQP136" s="430" t="s">
        <v>817</v>
      </c>
      <c r="FQQ136" s="430" t="s">
        <v>817</v>
      </c>
      <c r="FQR136" s="430" t="s">
        <v>817</v>
      </c>
      <c r="FQS136" s="430" t="s">
        <v>817</v>
      </c>
      <c r="FQT136" s="430" t="s">
        <v>817</v>
      </c>
      <c r="FQU136" s="430" t="s">
        <v>817</v>
      </c>
      <c r="FQV136" s="430" t="s">
        <v>817</v>
      </c>
      <c r="FQW136" s="430" t="s">
        <v>817</v>
      </c>
      <c r="FQX136" s="430" t="s">
        <v>817</v>
      </c>
      <c r="FQY136" s="430" t="s">
        <v>817</v>
      </c>
      <c r="FQZ136" s="430" t="s">
        <v>817</v>
      </c>
      <c r="FRA136" s="430" t="s">
        <v>817</v>
      </c>
      <c r="FRB136" s="430" t="s">
        <v>817</v>
      </c>
      <c r="FRC136" s="430" t="s">
        <v>817</v>
      </c>
      <c r="FRD136" s="430" t="s">
        <v>817</v>
      </c>
      <c r="FRE136" s="430" t="s">
        <v>817</v>
      </c>
      <c r="FRF136" s="430" t="s">
        <v>817</v>
      </c>
      <c r="FRG136" s="430" t="s">
        <v>817</v>
      </c>
      <c r="FRH136" s="430" t="s">
        <v>817</v>
      </c>
      <c r="FRI136" s="430" t="s">
        <v>817</v>
      </c>
      <c r="FRJ136" s="430" t="s">
        <v>817</v>
      </c>
      <c r="FRK136" s="430" t="s">
        <v>817</v>
      </c>
      <c r="FRL136" s="430" t="s">
        <v>817</v>
      </c>
      <c r="FRM136" s="430" t="s">
        <v>817</v>
      </c>
      <c r="FRN136" s="430" t="s">
        <v>817</v>
      </c>
      <c r="FRO136" s="430" t="s">
        <v>817</v>
      </c>
      <c r="FRP136" s="430" t="s">
        <v>817</v>
      </c>
      <c r="FRQ136" s="430" t="s">
        <v>817</v>
      </c>
      <c r="FRR136" s="430" t="s">
        <v>817</v>
      </c>
      <c r="FRS136" s="430" t="s">
        <v>817</v>
      </c>
      <c r="FRT136" s="430" t="s">
        <v>817</v>
      </c>
      <c r="FRU136" s="430" t="s">
        <v>817</v>
      </c>
      <c r="FRV136" s="430" t="s">
        <v>817</v>
      </c>
      <c r="FRW136" s="430" t="s">
        <v>817</v>
      </c>
      <c r="FRX136" s="430" t="s">
        <v>817</v>
      </c>
      <c r="FRY136" s="430" t="s">
        <v>817</v>
      </c>
      <c r="FRZ136" s="430" t="s">
        <v>817</v>
      </c>
      <c r="FSA136" s="430" t="s">
        <v>817</v>
      </c>
      <c r="FSB136" s="430" t="s">
        <v>817</v>
      </c>
      <c r="FSC136" s="430" t="s">
        <v>817</v>
      </c>
      <c r="FSD136" s="430" t="s">
        <v>817</v>
      </c>
      <c r="FSE136" s="430" t="s">
        <v>817</v>
      </c>
      <c r="FSF136" s="430" t="s">
        <v>817</v>
      </c>
      <c r="FSG136" s="430" t="s">
        <v>817</v>
      </c>
      <c r="FSH136" s="430" t="s">
        <v>817</v>
      </c>
      <c r="FSI136" s="430" t="s">
        <v>817</v>
      </c>
      <c r="FSJ136" s="430" t="s">
        <v>817</v>
      </c>
      <c r="FSK136" s="430" t="s">
        <v>817</v>
      </c>
      <c r="FSL136" s="430" t="s">
        <v>817</v>
      </c>
      <c r="FSM136" s="430" t="s">
        <v>817</v>
      </c>
      <c r="FSN136" s="430" t="s">
        <v>817</v>
      </c>
      <c r="FSO136" s="430" t="s">
        <v>817</v>
      </c>
      <c r="FSP136" s="430" t="s">
        <v>817</v>
      </c>
      <c r="FSQ136" s="430" t="s">
        <v>817</v>
      </c>
      <c r="FSR136" s="430" t="s">
        <v>817</v>
      </c>
      <c r="FSS136" s="430" t="s">
        <v>817</v>
      </c>
      <c r="FST136" s="430" t="s">
        <v>817</v>
      </c>
      <c r="FSU136" s="430" t="s">
        <v>817</v>
      </c>
      <c r="FSV136" s="430" t="s">
        <v>817</v>
      </c>
      <c r="FSW136" s="430" t="s">
        <v>817</v>
      </c>
      <c r="FSX136" s="430" t="s">
        <v>817</v>
      </c>
      <c r="FSY136" s="430" t="s">
        <v>817</v>
      </c>
      <c r="FSZ136" s="430" t="s">
        <v>817</v>
      </c>
      <c r="FTA136" s="430" t="s">
        <v>817</v>
      </c>
      <c r="FTB136" s="430" t="s">
        <v>817</v>
      </c>
      <c r="FTC136" s="430" t="s">
        <v>817</v>
      </c>
      <c r="FTD136" s="430" t="s">
        <v>817</v>
      </c>
      <c r="FTE136" s="430" t="s">
        <v>817</v>
      </c>
      <c r="FTF136" s="430" t="s">
        <v>817</v>
      </c>
      <c r="FTG136" s="430" t="s">
        <v>817</v>
      </c>
      <c r="FTH136" s="430" t="s">
        <v>817</v>
      </c>
      <c r="FTI136" s="430" t="s">
        <v>817</v>
      </c>
      <c r="FTJ136" s="430" t="s">
        <v>817</v>
      </c>
      <c r="FTK136" s="430" t="s">
        <v>817</v>
      </c>
      <c r="FTL136" s="430" t="s">
        <v>817</v>
      </c>
      <c r="FTM136" s="430" t="s">
        <v>817</v>
      </c>
      <c r="FTN136" s="430" t="s">
        <v>817</v>
      </c>
      <c r="FTO136" s="430" t="s">
        <v>817</v>
      </c>
      <c r="FTP136" s="430" t="s">
        <v>817</v>
      </c>
      <c r="FTQ136" s="430" t="s">
        <v>817</v>
      </c>
      <c r="FTR136" s="430" t="s">
        <v>817</v>
      </c>
      <c r="FTS136" s="430" t="s">
        <v>817</v>
      </c>
      <c r="FTT136" s="430" t="s">
        <v>817</v>
      </c>
      <c r="FTU136" s="430" t="s">
        <v>817</v>
      </c>
      <c r="FTV136" s="430" t="s">
        <v>817</v>
      </c>
      <c r="FTW136" s="430" t="s">
        <v>817</v>
      </c>
      <c r="FTX136" s="430" t="s">
        <v>817</v>
      </c>
      <c r="FTY136" s="430" t="s">
        <v>817</v>
      </c>
      <c r="FTZ136" s="430" t="s">
        <v>817</v>
      </c>
      <c r="FUA136" s="430" t="s">
        <v>817</v>
      </c>
      <c r="FUB136" s="430" t="s">
        <v>817</v>
      </c>
      <c r="FUC136" s="430" t="s">
        <v>817</v>
      </c>
      <c r="FUD136" s="430" t="s">
        <v>817</v>
      </c>
      <c r="FUE136" s="430" t="s">
        <v>817</v>
      </c>
      <c r="FUF136" s="430" t="s">
        <v>817</v>
      </c>
      <c r="FUG136" s="430" t="s">
        <v>817</v>
      </c>
      <c r="FUH136" s="430" t="s">
        <v>817</v>
      </c>
      <c r="FUI136" s="430" t="s">
        <v>817</v>
      </c>
      <c r="FUJ136" s="430" t="s">
        <v>817</v>
      </c>
      <c r="FUK136" s="430" t="s">
        <v>817</v>
      </c>
      <c r="FUL136" s="430" t="s">
        <v>817</v>
      </c>
      <c r="FUM136" s="430" t="s">
        <v>817</v>
      </c>
      <c r="FUN136" s="430" t="s">
        <v>817</v>
      </c>
      <c r="FUO136" s="430" t="s">
        <v>817</v>
      </c>
      <c r="FUP136" s="430" t="s">
        <v>817</v>
      </c>
      <c r="FUQ136" s="430" t="s">
        <v>817</v>
      </c>
      <c r="FUR136" s="430" t="s">
        <v>817</v>
      </c>
      <c r="FUS136" s="430" t="s">
        <v>817</v>
      </c>
      <c r="FUT136" s="430" t="s">
        <v>817</v>
      </c>
      <c r="FUU136" s="430" t="s">
        <v>817</v>
      </c>
      <c r="FUV136" s="430" t="s">
        <v>817</v>
      </c>
      <c r="FUW136" s="430" t="s">
        <v>817</v>
      </c>
      <c r="FUX136" s="430" t="s">
        <v>817</v>
      </c>
      <c r="FUY136" s="430" t="s">
        <v>817</v>
      </c>
      <c r="FUZ136" s="430" t="s">
        <v>817</v>
      </c>
      <c r="FVA136" s="430" t="s">
        <v>817</v>
      </c>
      <c r="FVB136" s="430" t="s">
        <v>817</v>
      </c>
      <c r="FVC136" s="430" t="s">
        <v>817</v>
      </c>
      <c r="FVD136" s="430" t="s">
        <v>817</v>
      </c>
      <c r="FVE136" s="430" t="s">
        <v>817</v>
      </c>
      <c r="FVF136" s="430" t="s">
        <v>817</v>
      </c>
      <c r="FVG136" s="430" t="s">
        <v>817</v>
      </c>
      <c r="FVH136" s="430" t="s">
        <v>817</v>
      </c>
      <c r="FVI136" s="430" t="s">
        <v>817</v>
      </c>
      <c r="FVJ136" s="430" t="s">
        <v>817</v>
      </c>
      <c r="FVK136" s="430" t="s">
        <v>817</v>
      </c>
      <c r="FVL136" s="430" t="s">
        <v>817</v>
      </c>
      <c r="FVM136" s="430" t="s">
        <v>817</v>
      </c>
      <c r="FVN136" s="430" t="s">
        <v>817</v>
      </c>
      <c r="FVO136" s="430" t="s">
        <v>817</v>
      </c>
      <c r="FVP136" s="430" t="s">
        <v>817</v>
      </c>
      <c r="FVQ136" s="430" t="s">
        <v>817</v>
      </c>
      <c r="FVR136" s="430" t="s">
        <v>817</v>
      </c>
      <c r="FVS136" s="430" t="s">
        <v>817</v>
      </c>
      <c r="FVT136" s="430" t="s">
        <v>817</v>
      </c>
      <c r="FVU136" s="430" t="s">
        <v>817</v>
      </c>
      <c r="FVV136" s="430" t="s">
        <v>817</v>
      </c>
      <c r="FVW136" s="430" t="s">
        <v>817</v>
      </c>
      <c r="FVX136" s="430" t="s">
        <v>817</v>
      </c>
      <c r="FVY136" s="430" t="s">
        <v>817</v>
      </c>
      <c r="FVZ136" s="430" t="s">
        <v>817</v>
      </c>
      <c r="FWA136" s="430" t="s">
        <v>817</v>
      </c>
      <c r="FWB136" s="430" t="s">
        <v>817</v>
      </c>
      <c r="FWC136" s="430" t="s">
        <v>817</v>
      </c>
      <c r="FWD136" s="430" t="s">
        <v>817</v>
      </c>
      <c r="FWE136" s="430" t="s">
        <v>817</v>
      </c>
      <c r="FWF136" s="430" t="s">
        <v>817</v>
      </c>
      <c r="FWG136" s="430" t="s">
        <v>817</v>
      </c>
      <c r="FWH136" s="430" t="s">
        <v>817</v>
      </c>
      <c r="FWI136" s="430" t="s">
        <v>817</v>
      </c>
      <c r="FWJ136" s="430" t="s">
        <v>817</v>
      </c>
      <c r="FWK136" s="430" t="s">
        <v>817</v>
      </c>
      <c r="FWL136" s="430" t="s">
        <v>817</v>
      </c>
      <c r="FWM136" s="430" t="s">
        <v>817</v>
      </c>
      <c r="FWN136" s="430" t="s">
        <v>817</v>
      </c>
      <c r="FWO136" s="430" t="s">
        <v>817</v>
      </c>
      <c r="FWP136" s="430" t="s">
        <v>817</v>
      </c>
      <c r="FWQ136" s="430" t="s">
        <v>817</v>
      </c>
      <c r="FWR136" s="430" t="s">
        <v>817</v>
      </c>
      <c r="FWS136" s="430" t="s">
        <v>817</v>
      </c>
      <c r="FWT136" s="430" t="s">
        <v>817</v>
      </c>
      <c r="FWU136" s="430" t="s">
        <v>817</v>
      </c>
      <c r="FWV136" s="430" t="s">
        <v>817</v>
      </c>
      <c r="FWW136" s="430" t="s">
        <v>817</v>
      </c>
      <c r="FWX136" s="430" t="s">
        <v>817</v>
      </c>
      <c r="FWY136" s="430" t="s">
        <v>817</v>
      </c>
      <c r="FWZ136" s="430" t="s">
        <v>817</v>
      </c>
      <c r="FXA136" s="430" t="s">
        <v>817</v>
      </c>
      <c r="FXB136" s="430" t="s">
        <v>817</v>
      </c>
      <c r="FXC136" s="430" t="s">
        <v>817</v>
      </c>
      <c r="FXD136" s="430" t="s">
        <v>817</v>
      </c>
      <c r="FXE136" s="430" t="s">
        <v>817</v>
      </c>
      <c r="FXF136" s="430" t="s">
        <v>817</v>
      </c>
      <c r="FXG136" s="430" t="s">
        <v>817</v>
      </c>
      <c r="FXH136" s="430" t="s">
        <v>817</v>
      </c>
      <c r="FXI136" s="430" t="s">
        <v>817</v>
      </c>
      <c r="FXJ136" s="430" t="s">
        <v>817</v>
      </c>
      <c r="FXK136" s="430" t="s">
        <v>817</v>
      </c>
      <c r="FXL136" s="430" t="s">
        <v>817</v>
      </c>
      <c r="FXM136" s="430" t="s">
        <v>817</v>
      </c>
      <c r="FXN136" s="430" t="s">
        <v>817</v>
      </c>
      <c r="FXO136" s="430" t="s">
        <v>817</v>
      </c>
      <c r="FXP136" s="430" t="s">
        <v>817</v>
      </c>
      <c r="FXQ136" s="430" t="s">
        <v>817</v>
      </c>
      <c r="FXR136" s="430" t="s">
        <v>817</v>
      </c>
      <c r="FXS136" s="430" t="s">
        <v>817</v>
      </c>
      <c r="FXT136" s="430" t="s">
        <v>817</v>
      </c>
      <c r="FXU136" s="430" t="s">
        <v>817</v>
      </c>
      <c r="FXV136" s="430" t="s">
        <v>817</v>
      </c>
      <c r="FXW136" s="430" t="s">
        <v>817</v>
      </c>
      <c r="FXX136" s="430" t="s">
        <v>817</v>
      </c>
      <c r="FXY136" s="430" t="s">
        <v>817</v>
      </c>
      <c r="FXZ136" s="430" t="s">
        <v>817</v>
      </c>
      <c r="FYA136" s="430" t="s">
        <v>817</v>
      </c>
      <c r="FYB136" s="430" t="s">
        <v>817</v>
      </c>
      <c r="FYC136" s="430" t="s">
        <v>817</v>
      </c>
      <c r="FYD136" s="430" t="s">
        <v>817</v>
      </c>
      <c r="FYE136" s="430" t="s">
        <v>817</v>
      </c>
      <c r="FYF136" s="430" t="s">
        <v>817</v>
      </c>
      <c r="FYG136" s="430" t="s">
        <v>817</v>
      </c>
      <c r="FYH136" s="430" t="s">
        <v>817</v>
      </c>
      <c r="FYI136" s="430" t="s">
        <v>817</v>
      </c>
      <c r="FYJ136" s="430" t="s">
        <v>817</v>
      </c>
      <c r="FYK136" s="430" t="s">
        <v>817</v>
      </c>
      <c r="FYL136" s="430" t="s">
        <v>817</v>
      </c>
      <c r="FYM136" s="430" t="s">
        <v>817</v>
      </c>
      <c r="FYN136" s="430" t="s">
        <v>817</v>
      </c>
      <c r="FYO136" s="430" t="s">
        <v>817</v>
      </c>
      <c r="FYP136" s="430" t="s">
        <v>817</v>
      </c>
      <c r="FYQ136" s="430" t="s">
        <v>817</v>
      </c>
      <c r="FYR136" s="430" t="s">
        <v>817</v>
      </c>
      <c r="FYS136" s="430" t="s">
        <v>817</v>
      </c>
      <c r="FYT136" s="430" t="s">
        <v>817</v>
      </c>
      <c r="FYU136" s="430" t="s">
        <v>817</v>
      </c>
      <c r="FYV136" s="430" t="s">
        <v>817</v>
      </c>
      <c r="FYW136" s="430" t="s">
        <v>817</v>
      </c>
      <c r="FYX136" s="430" t="s">
        <v>817</v>
      </c>
      <c r="FYY136" s="430" t="s">
        <v>817</v>
      </c>
      <c r="FYZ136" s="430" t="s">
        <v>817</v>
      </c>
      <c r="FZA136" s="430" t="s">
        <v>817</v>
      </c>
      <c r="FZB136" s="430" t="s">
        <v>817</v>
      </c>
      <c r="FZC136" s="430" t="s">
        <v>817</v>
      </c>
      <c r="FZD136" s="430" t="s">
        <v>817</v>
      </c>
      <c r="FZE136" s="430" t="s">
        <v>817</v>
      </c>
      <c r="FZF136" s="430" t="s">
        <v>817</v>
      </c>
      <c r="FZG136" s="430" t="s">
        <v>817</v>
      </c>
      <c r="FZH136" s="430" t="s">
        <v>817</v>
      </c>
      <c r="FZI136" s="430" t="s">
        <v>817</v>
      </c>
      <c r="FZJ136" s="430" t="s">
        <v>817</v>
      </c>
      <c r="FZK136" s="430" t="s">
        <v>817</v>
      </c>
      <c r="FZL136" s="430" t="s">
        <v>817</v>
      </c>
      <c r="FZM136" s="430" t="s">
        <v>817</v>
      </c>
      <c r="FZN136" s="430" t="s">
        <v>817</v>
      </c>
      <c r="FZO136" s="430" t="s">
        <v>817</v>
      </c>
      <c r="FZP136" s="430" t="s">
        <v>817</v>
      </c>
      <c r="FZQ136" s="430" t="s">
        <v>817</v>
      </c>
      <c r="FZR136" s="430" t="s">
        <v>817</v>
      </c>
      <c r="FZS136" s="430" t="s">
        <v>817</v>
      </c>
      <c r="FZT136" s="430" t="s">
        <v>817</v>
      </c>
      <c r="FZU136" s="430" t="s">
        <v>817</v>
      </c>
      <c r="FZV136" s="430" t="s">
        <v>817</v>
      </c>
      <c r="FZW136" s="430" t="s">
        <v>817</v>
      </c>
      <c r="FZX136" s="430" t="s">
        <v>817</v>
      </c>
      <c r="FZY136" s="430" t="s">
        <v>817</v>
      </c>
      <c r="FZZ136" s="430" t="s">
        <v>817</v>
      </c>
      <c r="GAA136" s="430" t="s">
        <v>817</v>
      </c>
      <c r="GAB136" s="430" t="s">
        <v>817</v>
      </c>
      <c r="GAC136" s="430" t="s">
        <v>817</v>
      </c>
      <c r="GAD136" s="430" t="s">
        <v>817</v>
      </c>
      <c r="GAE136" s="430" t="s">
        <v>817</v>
      </c>
      <c r="GAF136" s="430" t="s">
        <v>817</v>
      </c>
      <c r="GAG136" s="430" t="s">
        <v>817</v>
      </c>
      <c r="GAH136" s="430" t="s">
        <v>817</v>
      </c>
      <c r="GAI136" s="430" t="s">
        <v>817</v>
      </c>
      <c r="GAJ136" s="430" t="s">
        <v>817</v>
      </c>
      <c r="GAK136" s="430" t="s">
        <v>817</v>
      </c>
      <c r="GAL136" s="430" t="s">
        <v>817</v>
      </c>
      <c r="GAM136" s="430" t="s">
        <v>817</v>
      </c>
      <c r="GAN136" s="430" t="s">
        <v>817</v>
      </c>
      <c r="GAO136" s="430" t="s">
        <v>817</v>
      </c>
      <c r="GAP136" s="430" t="s">
        <v>817</v>
      </c>
      <c r="GAQ136" s="430" t="s">
        <v>817</v>
      </c>
      <c r="GAR136" s="430" t="s">
        <v>817</v>
      </c>
      <c r="GAS136" s="430" t="s">
        <v>817</v>
      </c>
      <c r="GAT136" s="430" t="s">
        <v>817</v>
      </c>
      <c r="GAU136" s="430" t="s">
        <v>817</v>
      </c>
      <c r="GAV136" s="430" t="s">
        <v>817</v>
      </c>
      <c r="GAW136" s="430" t="s">
        <v>817</v>
      </c>
      <c r="GAX136" s="430" t="s">
        <v>817</v>
      </c>
      <c r="GAY136" s="430" t="s">
        <v>817</v>
      </c>
      <c r="GAZ136" s="430" t="s">
        <v>817</v>
      </c>
      <c r="GBA136" s="430" t="s">
        <v>817</v>
      </c>
      <c r="GBB136" s="430" t="s">
        <v>817</v>
      </c>
      <c r="GBC136" s="430" t="s">
        <v>817</v>
      </c>
      <c r="GBD136" s="430" t="s">
        <v>817</v>
      </c>
      <c r="GBE136" s="430" t="s">
        <v>817</v>
      </c>
      <c r="GBF136" s="430" t="s">
        <v>817</v>
      </c>
      <c r="GBG136" s="430" t="s">
        <v>817</v>
      </c>
      <c r="GBH136" s="430" t="s">
        <v>817</v>
      </c>
      <c r="GBI136" s="430" t="s">
        <v>817</v>
      </c>
      <c r="GBJ136" s="430" t="s">
        <v>817</v>
      </c>
      <c r="GBK136" s="430" t="s">
        <v>817</v>
      </c>
      <c r="GBL136" s="430" t="s">
        <v>817</v>
      </c>
      <c r="GBM136" s="430" t="s">
        <v>817</v>
      </c>
      <c r="GBN136" s="430" t="s">
        <v>817</v>
      </c>
      <c r="GBO136" s="430" t="s">
        <v>817</v>
      </c>
      <c r="GBP136" s="430" t="s">
        <v>817</v>
      </c>
      <c r="GBQ136" s="430" t="s">
        <v>817</v>
      </c>
      <c r="GBR136" s="430" t="s">
        <v>817</v>
      </c>
      <c r="GBS136" s="430" t="s">
        <v>817</v>
      </c>
      <c r="GBT136" s="430" t="s">
        <v>817</v>
      </c>
      <c r="GBU136" s="430" t="s">
        <v>817</v>
      </c>
      <c r="GBV136" s="430" t="s">
        <v>817</v>
      </c>
      <c r="GBW136" s="430" t="s">
        <v>817</v>
      </c>
      <c r="GBX136" s="430" t="s">
        <v>817</v>
      </c>
      <c r="GBY136" s="430" t="s">
        <v>817</v>
      </c>
      <c r="GBZ136" s="430" t="s">
        <v>817</v>
      </c>
      <c r="GCA136" s="430" t="s">
        <v>817</v>
      </c>
      <c r="GCB136" s="430" t="s">
        <v>817</v>
      </c>
      <c r="GCC136" s="430" t="s">
        <v>817</v>
      </c>
      <c r="GCD136" s="430" t="s">
        <v>817</v>
      </c>
      <c r="GCE136" s="430" t="s">
        <v>817</v>
      </c>
      <c r="GCF136" s="430" t="s">
        <v>817</v>
      </c>
      <c r="GCG136" s="430" t="s">
        <v>817</v>
      </c>
      <c r="GCH136" s="430" t="s">
        <v>817</v>
      </c>
      <c r="GCI136" s="430" t="s">
        <v>817</v>
      </c>
      <c r="GCJ136" s="430" t="s">
        <v>817</v>
      </c>
      <c r="GCK136" s="430" t="s">
        <v>817</v>
      </c>
      <c r="GCL136" s="430" t="s">
        <v>817</v>
      </c>
      <c r="GCM136" s="430" t="s">
        <v>817</v>
      </c>
      <c r="GCN136" s="430" t="s">
        <v>817</v>
      </c>
      <c r="GCO136" s="430" t="s">
        <v>817</v>
      </c>
      <c r="GCP136" s="430" t="s">
        <v>817</v>
      </c>
      <c r="GCQ136" s="430" t="s">
        <v>817</v>
      </c>
      <c r="GCR136" s="430" t="s">
        <v>817</v>
      </c>
      <c r="GCS136" s="430" t="s">
        <v>817</v>
      </c>
      <c r="GCT136" s="430" t="s">
        <v>817</v>
      </c>
      <c r="GCU136" s="430" t="s">
        <v>817</v>
      </c>
      <c r="GCV136" s="430" t="s">
        <v>817</v>
      </c>
      <c r="GCW136" s="430" t="s">
        <v>817</v>
      </c>
      <c r="GCX136" s="430" t="s">
        <v>817</v>
      </c>
      <c r="GCY136" s="430" t="s">
        <v>817</v>
      </c>
      <c r="GCZ136" s="430" t="s">
        <v>817</v>
      </c>
      <c r="GDA136" s="430" t="s">
        <v>817</v>
      </c>
      <c r="GDB136" s="430" t="s">
        <v>817</v>
      </c>
      <c r="GDC136" s="430" t="s">
        <v>817</v>
      </c>
      <c r="GDD136" s="430" t="s">
        <v>817</v>
      </c>
      <c r="GDE136" s="430" t="s">
        <v>817</v>
      </c>
      <c r="GDF136" s="430" t="s">
        <v>817</v>
      </c>
      <c r="GDG136" s="430" t="s">
        <v>817</v>
      </c>
      <c r="GDH136" s="430" t="s">
        <v>817</v>
      </c>
      <c r="GDI136" s="430" t="s">
        <v>817</v>
      </c>
      <c r="GDJ136" s="430" t="s">
        <v>817</v>
      </c>
      <c r="GDK136" s="430" t="s">
        <v>817</v>
      </c>
      <c r="GDL136" s="430" t="s">
        <v>817</v>
      </c>
      <c r="GDM136" s="430" t="s">
        <v>817</v>
      </c>
      <c r="GDN136" s="430" t="s">
        <v>817</v>
      </c>
      <c r="GDO136" s="430" t="s">
        <v>817</v>
      </c>
      <c r="GDP136" s="430" t="s">
        <v>817</v>
      </c>
      <c r="GDQ136" s="430" t="s">
        <v>817</v>
      </c>
      <c r="GDR136" s="430" t="s">
        <v>817</v>
      </c>
      <c r="GDS136" s="430" t="s">
        <v>817</v>
      </c>
      <c r="GDT136" s="430" t="s">
        <v>817</v>
      </c>
      <c r="GDU136" s="430" t="s">
        <v>817</v>
      </c>
      <c r="GDV136" s="430" t="s">
        <v>817</v>
      </c>
      <c r="GDW136" s="430" t="s">
        <v>817</v>
      </c>
      <c r="GDX136" s="430" t="s">
        <v>817</v>
      </c>
      <c r="GDY136" s="430" t="s">
        <v>817</v>
      </c>
      <c r="GDZ136" s="430" t="s">
        <v>817</v>
      </c>
      <c r="GEA136" s="430" t="s">
        <v>817</v>
      </c>
      <c r="GEB136" s="430" t="s">
        <v>817</v>
      </c>
      <c r="GEC136" s="430" t="s">
        <v>817</v>
      </c>
      <c r="GED136" s="430" t="s">
        <v>817</v>
      </c>
      <c r="GEE136" s="430" t="s">
        <v>817</v>
      </c>
      <c r="GEF136" s="430" t="s">
        <v>817</v>
      </c>
      <c r="GEG136" s="430" t="s">
        <v>817</v>
      </c>
      <c r="GEH136" s="430" t="s">
        <v>817</v>
      </c>
      <c r="GEI136" s="430" t="s">
        <v>817</v>
      </c>
      <c r="GEJ136" s="430" t="s">
        <v>817</v>
      </c>
      <c r="GEK136" s="430" t="s">
        <v>817</v>
      </c>
      <c r="GEL136" s="430" t="s">
        <v>817</v>
      </c>
      <c r="GEM136" s="430" t="s">
        <v>817</v>
      </c>
      <c r="GEN136" s="430" t="s">
        <v>817</v>
      </c>
      <c r="GEO136" s="430" t="s">
        <v>817</v>
      </c>
      <c r="GEP136" s="430" t="s">
        <v>817</v>
      </c>
      <c r="GEQ136" s="430" t="s">
        <v>817</v>
      </c>
      <c r="GER136" s="430" t="s">
        <v>817</v>
      </c>
      <c r="GES136" s="430" t="s">
        <v>817</v>
      </c>
      <c r="GET136" s="430" t="s">
        <v>817</v>
      </c>
      <c r="GEU136" s="430" t="s">
        <v>817</v>
      </c>
      <c r="GEV136" s="430" t="s">
        <v>817</v>
      </c>
      <c r="GEW136" s="430" t="s">
        <v>817</v>
      </c>
      <c r="GEX136" s="430" t="s">
        <v>817</v>
      </c>
      <c r="GEY136" s="430" t="s">
        <v>817</v>
      </c>
      <c r="GEZ136" s="430" t="s">
        <v>817</v>
      </c>
      <c r="GFA136" s="430" t="s">
        <v>817</v>
      </c>
      <c r="GFB136" s="430" t="s">
        <v>817</v>
      </c>
      <c r="GFC136" s="430" t="s">
        <v>817</v>
      </c>
      <c r="GFD136" s="430" t="s">
        <v>817</v>
      </c>
      <c r="GFE136" s="430" t="s">
        <v>817</v>
      </c>
      <c r="GFF136" s="430" t="s">
        <v>817</v>
      </c>
      <c r="GFG136" s="430" t="s">
        <v>817</v>
      </c>
      <c r="GFH136" s="430" t="s">
        <v>817</v>
      </c>
      <c r="GFI136" s="430" t="s">
        <v>817</v>
      </c>
      <c r="GFJ136" s="430" t="s">
        <v>817</v>
      </c>
      <c r="GFK136" s="430" t="s">
        <v>817</v>
      </c>
      <c r="GFL136" s="430" t="s">
        <v>817</v>
      </c>
      <c r="GFM136" s="430" t="s">
        <v>817</v>
      </c>
      <c r="GFN136" s="430" t="s">
        <v>817</v>
      </c>
      <c r="GFO136" s="430" t="s">
        <v>817</v>
      </c>
      <c r="GFP136" s="430" t="s">
        <v>817</v>
      </c>
      <c r="GFQ136" s="430" t="s">
        <v>817</v>
      </c>
      <c r="GFR136" s="430" t="s">
        <v>817</v>
      </c>
      <c r="GFS136" s="430" t="s">
        <v>817</v>
      </c>
      <c r="GFT136" s="430" t="s">
        <v>817</v>
      </c>
      <c r="GFU136" s="430" t="s">
        <v>817</v>
      </c>
      <c r="GFV136" s="430" t="s">
        <v>817</v>
      </c>
      <c r="GFW136" s="430" t="s">
        <v>817</v>
      </c>
      <c r="GFX136" s="430" t="s">
        <v>817</v>
      </c>
      <c r="GFY136" s="430" t="s">
        <v>817</v>
      </c>
      <c r="GFZ136" s="430" t="s">
        <v>817</v>
      </c>
      <c r="GGA136" s="430" t="s">
        <v>817</v>
      </c>
      <c r="GGB136" s="430" t="s">
        <v>817</v>
      </c>
      <c r="GGC136" s="430" t="s">
        <v>817</v>
      </c>
      <c r="GGD136" s="430" t="s">
        <v>817</v>
      </c>
      <c r="GGE136" s="430" t="s">
        <v>817</v>
      </c>
      <c r="GGF136" s="430" t="s">
        <v>817</v>
      </c>
      <c r="GGG136" s="430" t="s">
        <v>817</v>
      </c>
      <c r="GGH136" s="430" t="s">
        <v>817</v>
      </c>
      <c r="GGI136" s="430" t="s">
        <v>817</v>
      </c>
      <c r="GGJ136" s="430" t="s">
        <v>817</v>
      </c>
      <c r="GGK136" s="430" t="s">
        <v>817</v>
      </c>
      <c r="GGL136" s="430" t="s">
        <v>817</v>
      </c>
      <c r="GGM136" s="430" t="s">
        <v>817</v>
      </c>
      <c r="GGN136" s="430" t="s">
        <v>817</v>
      </c>
      <c r="GGO136" s="430" t="s">
        <v>817</v>
      </c>
      <c r="GGP136" s="430" t="s">
        <v>817</v>
      </c>
      <c r="GGQ136" s="430" t="s">
        <v>817</v>
      </c>
      <c r="GGR136" s="430" t="s">
        <v>817</v>
      </c>
      <c r="GGS136" s="430" t="s">
        <v>817</v>
      </c>
      <c r="GGT136" s="430" t="s">
        <v>817</v>
      </c>
      <c r="GGU136" s="430" t="s">
        <v>817</v>
      </c>
      <c r="GGV136" s="430" t="s">
        <v>817</v>
      </c>
      <c r="GGW136" s="430" t="s">
        <v>817</v>
      </c>
      <c r="GGX136" s="430" t="s">
        <v>817</v>
      </c>
      <c r="GGY136" s="430" t="s">
        <v>817</v>
      </c>
      <c r="GGZ136" s="430" t="s">
        <v>817</v>
      </c>
      <c r="GHA136" s="430" t="s">
        <v>817</v>
      </c>
      <c r="GHB136" s="430" t="s">
        <v>817</v>
      </c>
      <c r="GHC136" s="430" t="s">
        <v>817</v>
      </c>
      <c r="GHD136" s="430" t="s">
        <v>817</v>
      </c>
      <c r="GHE136" s="430" t="s">
        <v>817</v>
      </c>
      <c r="GHF136" s="430" t="s">
        <v>817</v>
      </c>
      <c r="GHG136" s="430" t="s">
        <v>817</v>
      </c>
      <c r="GHH136" s="430" t="s">
        <v>817</v>
      </c>
      <c r="GHI136" s="430" t="s">
        <v>817</v>
      </c>
      <c r="GHJ136" s="430" t="s">
        <v>817</v>
      </c>
      <c r="GHK136" s="430" t="s">
        <v>817</v>
      </c>
      <c r="GHL136" s="430" t="s">
        <v>817</v>
      </c>
      <c r="GHM136" s="430" t="s">
        <v>817</v>
      </c>
      <c r="GHN136" s="430" t="s">
        <v>817</v>
      </c>
      <c r="GHO136" s="430" t="s">
        <v>817</v>
      </c>
      <c r="GHP136" s="430" t="s">
        <v>817</v>
      </c>
      <c r="GHQ136" s="430" t="s">
        <v>817</v>
      </c>
      <c r="GHR136" s="430" t="s">
        <v>817</v>
      </c>
      <c r="GHS136" s="430" t="s">
        <v>817</v>
      </c>
      <c r="GHT136" s="430" t="s">
        <v>817</v>
      </c>
      <c r="GHU136" s="430" t="s">
        <v>817</v>
      </c>
      <c r="GHV136" s="430" t="s">
        <v>817</v>
      </c>
      <c r="GHW136" s="430" t="s">
        <v>817</v>
      </c>
      <c r="GHX136" s="430" t="s">
        <v>817</v>
      </c>
      <c r="GHY136" s="430" t="s">
        <v>817</v>
      </c>
      <c r="GHZ136" s="430" t="s">
        <v>817</v>
      </c>
      <c r="GIA136" s="430" t="s">
        <v>817</v>
      </c>
      <c r="GIB136" s="430" t="s">
        <v>817</v>
      </c>
      <c r="GIC136" s="430" t="s">
        <v>817</v>
      </c>
      <c r="GID136" s="430" t="s">
        <v>817</v>
      </c>
      <c r="GIE136" s="430" t="s">
        <v>817</v>
      </c>
      <c r="GIF136" s="430" t="s">
        <v>817</v>
      </c>
      <c r="GIG136" s="430" t="s">
        <v>817</v>
      </c>
      <c r="GIH136" s="430" t="s">
        <v>817</v>
      </c>
      <c r="GII136" s="430" t="s">
        <v>817</v>
      </c>
      <c r="GIJ136" s="430" t="s">
        <v>817</v>
      </c>
      <c r="GIK136" s="430" t="s">
        <v>817</v>
      </c>
      <c r="GIL136" s="430" t="s">
        <v>817</v>
      </c>
      <c r="GIM136" s="430" t="s">
        <v>817</v>
      </c>
      <c r="GIN136" s="430" t="s">
        <v>817</v>
      </c>
      <c r="GIO136" s="430" t="s">
        <v>817</v>
      </c>
      <c r="GIP136" s="430" t="s">
        <v>817</v>
      </c>
      <c r="GIQ136" s="430" t="s">
        <v>817</v>
      </c>
      <c r="GIR136" s="430" t="s">
        <v>817</v>
      </c>
      <c r="GIS136" s="430" t="s">
        <v>817</v>
      </c>
      <c r="GIT136" s="430" t="s">
        <v>817</v>
      </c>
      <c r="GIU136" s="430" t="s">
        <v>817</v>
      </c>
      <c r="GIV136" s="430" t="s">
        <v>817</v>
      </c>
      <c r="GIW136" s="430" t="s">
        <v>817</v>
      </c>
      <c r="GIX136" s="430" t="s">
        <v>817</v>
      </c>
      <c r="GIY136" s="430" t="s">
        <v>817</v>
      </c>
      <c r="GIZ136" s="430" t="s">
        <v>817</v>
      </c>
      <c r="GJA136" s="430" t="s">
        <v>817</v>
      </c>
      <c r="GJB136" s="430" t="s">
        <v>817</v>
      </c>
      <c r="GJC136" s="430" t="s">
        <v>817</v>
      </c>
      <c r="GJD136" s="430" t="s">
        <v>817</v>
      </c>
      <c r="GJE136" s="430" t="s">
        <v>817</v>
      </c>
      <c r="GJF136" s="430" t="s">
        <v>817</v>
      </c>
      <c r="GJG136" s="430" t="s">
        <v>817</v>
      </c>
      <c r="GJH136" s="430" t="s">
        <v>817</v>
      </c>
      <c r="GJI136" s="430" t="s">
        <v>817</v>
      </c>
      <c r="GJJ136" s="430" t="s">
        <v>817</v>
      </c>
      <c r="GJK136" s="430" t="s">
        <v>817</v>
      </c>
      <c r="GJL136" s="430" t="s">
        <v>817</v>
      </c>
      <c r="GJM136" s="430" t="s">
        <v>817</v>
      </c>
      <c r="GJN136" s="430" t="s">
        <v>817</v>
      </c>
      <c r="GJO136" s="430" t="s">
        <v>817</v>
      </c>
      <c r="GJP136" s="430" t="s">
        <v>817</v>
      </c>
      <c r="GJQ136" s="430" t="s">
        <v>817</v>
      </c>
      <c r="GJR136" s="430" t="s">
        <v>817</v>
      </c>
      <c r="GJS136" s="430" t="s">
        <v>817</v>
      </c>
      <c r="GJT136" s="430" t="s">
        <v>817</v>
      </c>
      <c r="GJU136" s="430" t="s">
        <v>817</v>
      </c>
      <c r="GJV136" s="430" t="s">
        <v>817</v>
      </c>
      <c r="GJW136" s="430" t="s">
        <v>817</v>
      </c>
      <c r="GJX136" s="430" t="s">
        <v>817</v>
      </c>
      <c r="GJY136" s="430" t="s">
        <v>817</v>
      </c>
      <c r="GJZ136" s="430" t="s">
        <v>817</v>
      </c>
      <c r="GKA136" s="430" t="s">
        <v>817</v>
      </c>
      <c r="GKB136" s="430" t="s">
        <v>817</v>
      </c>
      <c r="GKC136" s="430" t="s">
        <v>817</v>
      </c>
      <c r="GKD136" s="430" t="s">
        <v>817</v>
      </c>
      <c r="GKE136" s="430" t="s">
        <v>817</v>
      </c>
      <c r="GKF136" s="430" t="s">
        <v>817</v>
      </c>
      <c r="GKG136" s="430" t="s">
        <v>817</v>
      </c>
      <c r="GKH136" s="430" t="s">
        <v>817</v>
      </c>
      <c r="GKI136" s="430" t="s">
        <v>817</v>
      </c>
      <c r="GKJ136" s="430" t="s">
        <v>817</v>
      </c>
      <c r="GKK136" s="430" t="s">
        <v>817</v>
      </c>
      <c r="GKL136" s="430" t="s">
        <v>817</v>
      </c>
      <c r="GKM136" s="430" t="s">
        <v>817</v>
      </c>
      <c r="GKN136" s="430" t="s">
        <v>817</v>
      </c>
      <c r="GKO136" s="430" t="s">
        <v>817</v>
      </c>
      <c r="GKP136" s="430" t="s">
        <v>817</v>
      </c>
      <c r="GKQ136" s="430" t="s">
        <v>817</v>
      </c>
      <c r="GKR136" s="430" t="s">
        <v>817</v>
      </c>
      <c r="GKS136" s="430" t="s">
        <v>817</v>
      </c>
      <c r="GKT136" s="430" t="s">
        <v>817</v>
      </c>
      <c r="GKU136" s="430" t="s">
        <v>817</v>
      </c>
      <c r="GKV136" s="430" t="s">
        <v>817</v>
      </c>
      <c r="GKW136" s="430" t="s">
        <v>817</v>
      </c>
      <c r="GKX136" s="430" t="s">
        <v>817</v>
      </c>
      <c r="GKY136" s="430" t="s">
        <v>817</v>
      </c>
      <c r="GKZ136" s="430" t="s">
        <v>817</v>
      </c>
      <c r="GLA136" s="430" t="s">
        <v>817</v>
      </c>
      <c r="GLB136" s="430" t="s">
        <v>817</v>
      </c>
      <c r="GLC136" s="430" t="s">
        <v>817</v>
      </c>
      <c r="GLD136" s="430" t="s">
        <v>817</v>
      </c>
      <c r="GLE136" s="430" t="s">
        <v>817</v>
      </c>
      <c r="GLF136" s="430" t="s">
        <v>817</v>
      </c>
      <c r="GLG136" s="430" t="s">
        <v>817</v>
      </c>
      <c r="GLH136" s="430" t="s">
        <v>817</v>
      </c>
      <c r="GLI136" s="430" t="s">
        <v>817</v>
      </c>
      <c r="GLJ136" s="430" t="s">
        <v>817</v>
      </c>
      <c r="GLK136" s="430" t="s">
        <v>817</v>
      </c>
      <c r="GLL136" s="430" t="s">
        <v>817</v>
      </c>
      <c r="GLM136" s="430" t="s">
        <v>817</v>
      </c>
      <c r="GLN136" s="430" t="s">
        <v>817</v>
      </c>
      <c r="GLO136" s="430" t="s">
        <v>817</v>
      </c>
      <c r="GLP136" s="430" t="s">
        <v>817</v>
      </c>
      <c r="GLQ136" s="430" t="s">
        <v>817</v>
      </c>
      <c r="GLR136" s="430" t="s">
        <v>817</v>
      </c>
      <c r="GLS136" s="430" t="s">
        <v>817</v>
      </c>
      <c r="GLT136" s="430" t="s">
        <v>817</v>
      </c>
      <c r="GLU136" s="430" t="s">
        <v>817</v>
      </c>
      <c r="GLV136" s="430" t="s">
        <v>817</v>
      </c>
      <c r="GLW136" s="430" t="s">
        <v>817</v>
      </c>
      <c r="GLX136" s="430" t="s">
        <v>817</v>
      </c>
      <c r="GLY136" s="430" t="s">
        <v>817</v>
      </c>
      <c r="GLZ136" s="430" t="s">
        <v>817</v>
      </c>
      <c r="GMA136" s="430" t="s">
        <v>817</v>
      </c>
      <c r="GMB136" s="430" t="s">
        <v>817</v>
      </c>
      <c r="GMC136" s="430" t="s">
        <v>817</v>
      </c>
      <c r="GMD136" s="430" t="s">
        <v>817</v>
      </c>
      <c r="GME136" s="430" t="s">
        <v>817</v>
      </c>
      <c r="GMF136" s="430" t="s">
        <v>817</v>
      </c>
      <c r="GMG136" s="430" t="s">
        <v>817</v>
      </c>
      <c r="GMH136" s="430" t="s">
        <v>817</v>
      </c>
      <c r="GMI136" s="430" t="s">
        <v>817</v>
      </c>
      <c r="GMJ136" s="430" t="s">
        <v>817</v>
      </c>
      <c r="GMK136" s="430" t="s">
        <v>817</v>
      </c>
      <c r="GML136" s="430" t="s">
        <v>817</v>
      </c>
      <c r="GMM136" s="430" t="s">
        <v>817</v>
      </c>
      <c r="GMN136" s="430" t="s">
        <v>817</v>
      </c>
      <c r="GMO136" s="430" t="s">
        <v>817</v>
      </c>
      <c r="GMP136" s="430" t="s">
        <v>817</v>
      </c>
      <c r="GMQ136" s="430" t="s">
        <v>817</v>
      </c>
      <c r="GMR136" s="430" t="s">
        <v>817</v>
      </c>
      <c r="GMS136" s="430" t="s">
        <v>817</v>
      </c>
      <c r="GMT136" s="430" t="s">
        <v>817</v>
      </c>
      <c r="GMU136" s="430" t="s">
        <v>817</v>
      </c>
      <c r="GMV136" s="430" t="s">
        <v>817</v>
      </c>
      <c r="GMW136" s="430" t="s">
        <v>817</v>
      </c>
      <c r="GMX136" s="430" t="s">
        <v>817</v>
      </c>
      <c r="GMY136" s="430" t="s">
        <v>817</v>
      </c>
      <c r="GMZ136" s="430" t="s">
        <v>817</v>
      </c>
      <c r="GNA136" s="430" t="s">
        <v>817</v>
      </c>
      <c r="GNB136" s="430" t="s">
        <v>817</v>
      </c>
      <c r="GNC136" s="430" t="s">
        <v>817</v>
      </c>
      <c r="GND136" s="430" t="s">
        <v>817</v>
      </c>
      <c r="GNE136" s="430" t="s">
        <v>817</v>
      </c>
      <c r="GNF136" s="430" t="s">
        <v>817</v>
      </c>
      <c r="GNG136" s="430" t="s">
        <v>817</v>
      </c>
      <c r="GNH136" s="430" t="s">
        <v>817</v>
      </c>
      <c r="GNI136" s="430" t="s">
        <v>817</v>
      </c>
      <c r="GNJ136" s="430" t="s">
        <v>817</v>
      </c>
      <c r="GNK136" s="430" t="s">
        <v>817</v>
      </c>
      <c r="GNL136" s="430" t="s">
        <v>817</v>
      </c>
      <c r="GNM136" s="430" t="s">
        <v>817</v>
      </c>
      <c r="GNN136" s="430" t="s">
        <v>817</v>
      </c>
      <c r="GNO136" s="430" t="s">
        <v>817</v>
      </c>
      <c r="GNP136" s="430" t="s">
        <v>817</v>
      </c>
      <c r="GNQ136" s="430" t="s">
        <v>817</v>
      </c>
      <c r="GNR136" s="430" t="s">
        <v>817</v>
      </c>
      <c r="GNS136" s="430" t="s">
        <v>817</v>
      </c>
      <c r="GNT136" s="430" t="s">
        <v>817</v>
      </c>
      <c r="GNU136" s="430" t="s">
        <v>817</v>
      </c>
      <c r="GNV136" s="430" t="s">
        <v>817</v>
      </c>
      <c r="GNW136" s="430" t="s">
        <v>817</v>
      </c>
      <c r="GNX136" s="430" t="s">
        <v>817</v>
      </c>
      <c r="GNY136" s="430" t="s">
        <v>817</v>
      </c>
      <c r="GNZ136" s="430" t="s">
        <v>817</v>
      </c>
      <c r="GOA136" s="430" t="s">
        <v>817</v>
      </c>
      <c r="GOB136" s="430" t="s">
        <v>817</v>
      </c>
      <c r="GOC136" s="430" t="s">
        <v>817</v>
      </c>
      <c r="GOD136" s="430" t="s">
        <v>817</v>
      </c>
      <c r="GOE136" s="430" t="s">
        <v>817</v>
      </c>
      <c r="GOF136" s="430" t="s">
        <v>817</v>
      </c>
      <c r="GOG136" s="430" t="s">
        <v>817</v>
      </c>
      <c r="GOH136" s="430" t="s">
        <v>817</v>
      </c>
      <c r="GOI136" s="430" t="s">
        <v>817</v>
      </c>
      <c r="GOJ136" s="430" t="s">
        <v>817</v>
      </c>
      <c r="GOK136" s="430" t="s">
        <v>817</v>
      </c>
      <c r="GOL136" s="430" t="s">
        <v>817</v>
      </c>
      <c r="GOM136" s="430" t="s">
        <v>817</v>
      </c>
      <c r="GON136" s="430" t="s">
        <v>817</v>
      </c>
      <c r="GOO136" s="430" t="s">
        <v>817</v>
      </c>
      <c r="GOP136" s="430" t="s">
        <v>817</v>
      </c>
      <c r="GOQ136" s="430" t="s">
        <v>817</v>
      </c>
      <c r="GOR136" s="430" t="s">
        <v>817</v>
      </c>
      <c r="GOS136" s="430" t="s">
        <v>817</v>
      </c>
      <c r="GOT136" s="430" t="s">
        <v>817</v>
      </c>
      <c r="GOU136" s="430" t="s">
        <v>817</v>
      </c>
      <c r="GOV136" s="430" t="s">
        <v>817</v>
      </c>
      <c r="GOW136" s="430" t="s">
        <v>817</v>
      </c>
      <c r="GOX136" s="430" t="s">
        <v>817</v>
      </c>
      <c r="GOY136" s="430" t="s">
        <v>817</v>
      </c>
      <c r="GOZ136" s="430" t="s">
        <v>817</v>
      </c>
      <c r="GPA136" s="430" t="s">
        <v>817</v>
      </c>
      <c r="GPB136" s="430" t="s">
        <v>817</v>
      </c>
      <c r="GPC136" s="430" t="s">
        <v>817</v>
      </c>
      <c r="GPD136" s="430" t="s">
        <v>817</v>
      </c>
      <c r="GPE136" s="430" t="s">
        <v>817</v>
      </c>
      <c r="GPF136" s="430" t="s">
        <v>817</v>
      </c>
      <c r="GPG136" s="430" t="s">
        <v>817</v>
      </c>
      <c r="GPH136" s="430" t="s">
        <v>817</v>
      </c>
      <c r="GPI136" s="430" t="s">
        <v>817</v>
      </c>
      <c r="GPJ136" s="430" t="s">
        <v>817</v>
      </c>
      <c r="GPK136" s="430" t="s">
        <v>817</v>
      </c>
      <c r="GPL136" s="430" t="s">
        <v>817</v>
      </c>
      <c r="GPM136" s="430" t="s">
        <v>817</v>
      </c>
      <c r="GPN136" s="430" t="s">
        <v>817</v>
      </c>
      <c r="GPO136" s="430" t="s">
        <v>817</v>
      </c>
      <c r="GPP136" s="430" t="s">
        <v>817</v>
      </c>
      <c r="GPQ136" s="430" t="s">
        <v>817</v>
      </c>
      <c r="GPR136" s="430" t="s">
        <v>817</v>
      </c>
      <c r="GPS136" s="430" t="s">
        <v>817</v>
      </c>
      <c r="GPT136" s="430" t="s">
        <v>817</v>
      </c>
      <c r="GPU136" s="430" t="s">
        <v>817</v>
      </c>
      <c r="GPV136" s="430" t="s">
        <v>817</v>
      </c>
      <c r="GPW136" s="430" t="s">
        <v>817</v>
      </c>
      <c r="GPX136" s="430" t="s">
        <v>817</v>
      </c>
      <c r="GPY136" s="430" t="s">
        <v>817</v>
      </c>
      <c r="GPZ136" s="430" t="s">
        <v>817</v>
      </c>
      <c r="GQA136" s="430" t="s">
        <v>817</v>
      </c>
      <c r="GQB136" s="430" t="s">
        <v>817</v>
      </c>
      <c r="GQC136" s="430" t="s">
        <v>817</v>
      </c>
      <c r="GQD136" s="430" t="s">
        <v>817</v>
      </c>
      <c r="GQE136" s="430" t="s">
        <v>817</v>
      </c>
      <c r="GQF136" s="430" t="s">
        <v>817</v>
      </c>
      <c r="GQG136" s="430" t="s">
        <v>817</v>
      </c>
      <c r="GQH136" s="430" t="s">
        <v>817</v>
      </c>
      <c r="GQI136" s="430" t="s">
        <v>817</v>
      </c>
      <c r="GQJ136" s="430" t="s">
        <v>817</v>
      </c>
      <c r="GQK136" s="430" t="s">
        <v>817</v>
      </c>
      <c r="GQL136" s="430" t="s">
        <v>817</v>
      </c>
      <c r="GQM136" s="430" t="s">
        <v>817</v>
      </c>
      <c r="GQN136" s="430" t="s">
        <v>817</v>
      </c>
      <c r="GQO136" s="430" t="s">
        <v>817</v>
      </c>
      <c r="GQP136" s="430" t="s">
        <v>817</v>
      </c>
      <c r="GQQ136" s="430" t="s">
        <v>817</v>
      </c>
      <c r="GQR136" s="430" t="s">
        <v>817</v>
      </c>
      <c r="GQS136" s="430" t="s">
        <v>817</v>
      </c>
      <c r="GQT136" s="430" t="s">
        <v>817</v>
      </c>
      <c r="GQU136" s="430" t="s">
        <v>817</v>
      </c>
      <c r="GQV136" s="430" t="s">
        <v>817</v>
      </c>
      <c r="GQW136" s="430" t="s">
        <v>817</v>
      </c>
      <c r="GQX136" s="430" t="s">
        <v>817</v>
      </c>
      <c r="GQY136" s="430" t="s">
        <v>817</v>
      </c>
      <c r="GQZ136" s="430" t="s">
        <v>817</v>
      </c>
      <c r="GRA136" s="430" t="s">
        <v>817</v>
      </c>
      <c r="GRB136" s="430" t="s">
        <v>817</v>
      </c>
      <c r="GRC136" s="430" t="s">
        <v>817</v>
      </c>
      <c r="GRD136" s="430" t="s">
        <v>817</v>
      </c>
      <c r="GRE136" s="430" t="s">
        <v>817</v>
      </c>
      <c r="GRF136" s="430" t="s">
        <v>817</v>
      </c>
      <c r="GRG136" s="430" t="s">
        <v>817</v>
      </c>
      <c r="GRH136" s="430" t="s">
        <v>817</v>
      </c>
      <c r="GRI136" s="430" t="s">
        <v>817</v>
      </c>
      <c r="GRJ136" s="430" t="s">
        <v>817</v>
      </c>
      <c r="GRK136" s="430" t="s">
        <v>817</v>
      </c>
      <c r="GRL136" s="430" t="s">
        <v>817</v>
      </c>
      <c r="GRM136" s="430" t="s">
        <v>817</v>
      </c>
      <c r="GRN136" s="430" t="s">
        <v>817</v>
      </c>
      <c r="GRO136" s="430" t="s">
        <v>817</v>
      </c>
      <c r="GRP136" s="430" t="s">
        <v>817</v>
      </c>
      <c r="GRQ136" s="430" t="s">
        <v>817</v>
      </c>
      <c r="GRR136" s="430" t="s">
        <v>817</v>
      </c>
      <c r="GRS136" s="430" t="s">
        <v>817</v>
      </c>
      <c r="GRT136" s="430" t="s">
        <v>817</v>
      </c>
      <c r="GRU136" s="430" t="s">
        <v>817</v>
      </c>
      <c r="GRV136" s="430" t="s">
        <v>817</v>
      </c>
      <c r="GRW136" s="430" t="s">
        <v>817</v>
      </c>
      <c r="GRX136" s="430" t="s">
        <v>817</v>
      </c>
      <c r="GRY136" s="430" t="s">
        <v>817</v>
      </c>
      <c r="GRZ136" s="430" t="s">
        <v>817</v>
      </c>
      <c r="GSA136" s="430" t="s">
        <v>817</v>
      </c>
      <c r="GSB136" s="430" t="s">
        <v>817</v>
      </c>
      <c r="GSC136" s="430" t="s">
        <v>817</v>
      </c>
      <c r="GSD136" s="430" t="s">
        <v>817</v>
      </c>
      <c r="GSE136" s="430" t="s">
        <v>817</v>
      </c>
      <c r="GSF136" s="430" t="s">
        <v>817</v>
      </c>
      <c r="GSG136" s="430" t="s">
        <v>817</v>
      </c>
      <c r="GSH136" s="430" t="s">
        <v>817</v>
      </c>
      <c r="GSI136" s="430" t="s">
        <v>817</v>
      </c>
      <c r="GSJ136" s="430" t="s">
        <v>817</v>
      </c>
      <c r="GSK136" s="430" t="s">
        <v>817</v>
      </c>
      <c r="GSL136" s="430" t="s">
        <v>817</v>
      </c>
      <c r="GSM136" s="430" t="s">
        <v>817</v>
      </c>
      <c r="GSN136" s="430" t="s">
        <v>817</v>
      </c>
      <c r="GSO136" s="430" t="s">
        <v>817</v>
      </c>
      <c r="GSP136" s="430" t="s">
        <v>817</v>
      </c>
      <c r="GSQ136" s="430" t="s">
        <v>817</v>
      </c>
      <c r="GSR136" s="430" t="s">
        <v>817</v>
      </c>
      <c r="GSS136" s="430" t="s">
        <v>817</v>
      </c>
      <c r="GST136" s="430" t="s">
        <v>817</v>
      </c>
      <c r="GSU136" s="430" t="s">
        <v>817</v>
      </c>
      <c r="GSV136" s="430" t="s">
        <v>817</v>
      </c>
      <c r="GSW136" s="430" t="s">
        <v>817</v>
      </c>
      <c r="GSX136" s="430" t="s">
        <v>817</v>
      </c>
      <c r="GSY136" s="430" t="s">
        <v>817</v>
      </c>
      <c r="GSZ136" s="430" t="s">
        <v>817</v>
      </c>
      <c r="GTA136" s="430" t="s">
        <v>817</v>
      </c>
      <c r="GTB136" s="430" t="s">
        <v>817</v>
      </c>
      <c r="GTC136" s="430" t="s">
        <v>817</v>
      </c>
      <c r="GTD136" s="430" t="s">
        <v>817</v>
      </c>
      <c r="GTE136" s="430" t="s">
        <v>817</v>
      </c>
      <c r="GTF136" s="430" t="s">
        <v>817</v>
      </c>
      <c r="GTG136" s="430" t="s">
        <v>817</v>
      </c>
      <c r="GTH136" s="430" t="s">
        <v>817</v>
      </c>
      <c r="GTI136" s="430" t="s">
        <v>817</v>
      </c>
      <c r="GTJ136" s="430" t="s">
        <v>817</v>
      </c>
      <c r="GTK136" s="430" t="s">
        <v>817</v>
      </c>
      <c r="GTL136" s="430" t="s">
        <v>817</v>
      </c>
      <c r="GTM136" s="430" t="s">
        <v>817</v>
      </c>
      <c r="GTN136" s="430" t="s">
        <v>817</v>
      </c>
      <c r="GTO136" s="430" t="s">
        <v>817</v>
      </c>
      <c r="GTP136" s="430" t="s">
        <v>817</v>
      </c>
      <c r="GTQ136" s="430" t="s">
        <v>817</v>
      </c>
      <c r="GTR136" s="430" t="s">
        <v>817</v>
      </c>
      <c r="GTS136" s="430" t="s">
        <v>817</v>
      </c>
      <c r="GTT136" s="430" t="s">
        <v>817</v>
      </c>
      <c r="GTU136" s="430" t="s">
        <v>817</v>
      </c>
      <c r="GTV136" s="430" t="s">
        <v>817</v>
      </c>
      <c r="GTW136" s="430" t="s">
        <v>817</v>
      </c>
      <c r="GTX136" s="430" t="s">
        <v>817</v>
      </c>
      <c r="GTY136" s="430" t="s">
        <v>817</v>
      </c>
      <c r="GTZ136" s="430" t="s">
        <v>817</v>
      </c>
      <c r="GUA136" s="430" t="s">
        <v>817</v>
      </c>
      <c r="GUB136" s="430" t="s">
        <v>817</v>
      </c>
      <c r="GUC136" s="430" t="s">
        <v>817</v>
      </c>
      <c r="GUD136" s="430" t="s">
        <v>817</v>
      </c>
      <c r="GUE136" s="430" t="s">
        <v>817</v>
      </c>
      <c r="GUF136" s="430" t="s">
        <v>817</v>
      </c>
      <c r="GUG136" s="430" t="s">
        <v>817</v>
      </c>
      <c r="GUH136" s="430" t="s">
        <v>817</v>
      </c>
      <c r="GUI136" s="430" t="s">
        <v>817</v>
      </c>
      <c r="GUJ136" s="430" t="s">
        <v>817</v>
      </c>
      <c r="GUK136" s="430" t="s">
        <v>817</v>
      </c>
      <c r="GUL136" s="430" t="s">
        <v>817</v>
      </c>
      <c r="GUM136" s="430" t="s">
        <v>817</v>
      </c>
      <c r="GUN136" s="430" t="s">
        <v>817</v>
      </c>
      <c r="GUO136" s="430" t="s">
        <v>817</v>
      </c>
      <c r="GUP136" s="430" t="s">
        <v>817</v>
      </c>
      <c r="GUQ136" s="430" t="s">
        <v>817</v>
      </c>
      <c r="GUR136" s="430" t="s">
        <v>817</v>
      </c>
      <c r="GUS136" s="430" t="s">
        <v>817</v>
      </c>
      <c r="GUT136" s="430" t="s">
        <v>817</v>
      </c>
      <c r="GUU136" s="430" t="s">
        <v>817</v>
      </c>
      <c r="GUV136" s="430" t="s">
        <v>817</v>
      </c>
      <c r="GUW136" s="430" t="s">
        <v>817</v>
      </c>
      <c r="GUX136" s="430" t="s">
        <v>817</v>
      </c>
      <c r="GUY136" s="430" t="s">
        <v>817</v>
      </c>
      <c r="GUZ136" s="430" t="s">
        <v>817</v>
      </c>
      <c r="GVA136" s="430" t="s">
        <v>817</v>
      </c>
      <c r="GVB136" s="430" t="s">
        <v>817</v>
      </c>
      <c r="GVC136" s="430" t="s">
        <v>817</v>
      </c>
      <c r="GVD136" s="430" t="s">
        <v>817</v>
      </c>
      <c r="GVE136" s="430" t="s">
        <v>817</v>
      </c>
      <c r="GVF136" s="430" t="s">
        <v>817</v>
      </c>
      <c r="GVG136" s="430" t="s">
        <v>817</v>
      </c>
      <c r="GVH136" s="430" t="s">
        <v>817</v>
      </c>
      <c r="GVI136" s="430" t="s">
        <v>817</v>
      </c>
      <c r="GVJ136" s="430" t="s">
        <v>817</v>
      </c>
      <c r="GVK136" s="430" t="s">
        <v>817</v>
      </c>
      <c r="GVL136" s="430" t="s">
        <v>817</v>
      </c>
      <c r="GVM136" s="430" t="s">
        <v>817</v>
      </c>
      <c r="GVN136" s="430" t="s">
        <v>817</v>
      </c>
      <c r="GVO136" s="430" t="s">
        <v>817</v>
      </c>
      <c r="GVP136" s="430" t="s">
        <v>817</v>
      </c>
      <c r="GVQ136" s="430" t="s">
        <v>817</v>
      </c>
      <c r="GVR136" s="430" t="s">
        <v>817</v>
      </c>
      <c r="GVS136" s="430" t="s">
        <v>817</v>
      </c>
      <c r="GVT136" s="430" t="s">
        <v>817</v>
      </c>
      <c r="GVU136" s="430" t="s">
        <v>817</v>
      </c>
      <c r="GVV136" s="430" t="s">
        <v>817</v>
      </c>
      <c r="GVW136" s="430" t="s">
        <v>817</v>
      </c>
      <c r="GVX136" s="430" t="s">
        <v>817</v>
      </c>
      <c r="GVY136" s="430" t="s">
        <v>817</v>
      </c>
      <c r="GVZ136" s="430" t="s">
        <v>817</v>
      </c>
      <c r="GWA136" s="430" t="s">
        <v>817</v>
      </c>
      <c r="GWB136" s="430" t="s">
        <v>817</v>
      </c>
      <c r="GWC136" s="430" t="s">
        <v>817</v>
      </c>
      <c r="GWD136" s="430" t="s">
        <v>817</v>
      </c>
      <c r="GWE136" s="430" t="s">
        <v>817</v>
      </c>
      <c r="GWF136" s="430" t="s">
        <v>817</v>
      </c>
      <c r="GWG136" s="430" t="s">
        <v>817</v>
      </c>
      <c r="GWH136" s="430" t="s">
        <v>817</v>
      </c>
      <c r="GWI136" s="430" t="s">
        <v>817</v>
      </c>
      <c r="GWJ136" s="430" t="s">
        <v>817</v>
      </c>
      <c r="GWK136" s="430" t="s">
        <v>817</v>
      </c>
      <c r="GWL136" s="430" t="s">
        <v>817</v>
      </c>
      <c r="GWM136" s="430" t="s">
        <v>817</v>
      </c>
      <c r="GWN136" s="430" t="s">
        <v>817</v>
      </c>
      <c r="GWO136" s="430" t="s">
        <v>817</v>
      </c>
      <c r="GWP136" s="430" t="s">
        <v>817</v>
      </c>
      <c r="GWQ136" s="430" t="s">
        <v>817</v>
      </c>
      <c r="GWR136" s="430" t="s">
        <v>817</v>
      </c>
      <c r="GWS136" s="430" t="s">
        <v>817</v>
      </c>
      <c r="GWT136" s="430" t="s">
        <v>817</v>
      </c>
      <c r="GWU136" s="430" t="s">
        <v>817</v>
      </c>
      <c r="GWV136" s="430" t="s">
        <v>817</v>
      </c>
      <c r="GWW136" s="430" t="s">
        <v>817</v>
      </c>
      <c r="GWX136" s="430" t="s">
        <v>817</v>
      </c>
      <c r="GWY136" s="430" t="s">
        <v>817</v>
      </c>
      <c r="GWZ136" s="430" t="s">
        <v>817</v>
      </c>
      <c r="GXA136" s="430" t="s">
        <v>817</v>
      </c>
      <c r="GXB136" s="430" t="s">
        <v>817</v>
      </c>
      <c r="GXC136" s="430" t="s">
        <v>817</v>
      </c>
      <c r="GXD136" s="430" t="s">
        <v>817</v>
      </c>
      <c r="GXE136" s="430" t="s">
        <v>817</v>
      </c>
      <c r="GXF136" s="430" t="s">
        <v>817</v>
      </c>
      <c r="GXG136" s="430" t="s">
        <v>817</v>
      </c>
      <c r="GXH136" s="430" t="s">
        <v>817</v>
      </c>
      <c r="GXI136" s="430" t="s">
        <v>817</v>
      </c>
      <c r="GXJ136" s="430" t="s">
        <v>817</v>
      </c>
      <c r="GXK136" s="430" t="s">
        <v>817</v>
      </c>
      <c r="GXL136" s="430" t="s">
        <v>817</v>
      </c>
      <c r="GXM136" s="430" t="s">
        <v>817</v>
      </c>
      <c r="GXN136" s="430" t="s">
        <v>817</v>
      </c>
      <c r="GXO136" s="430" t="s">
        <v>817</v>
      </c>
      <c r="GXP136" s="430" t="s">
        <v>817</v>
      </c>
      <c r="GXQ136" s="430" t="s">
        <v>817</v>
      </c>
      <c r="GXR136" s="430" t="s">
        <v>817</v>
      </c>
      <c r="GXS136" s="430" t="s">
        <v>817</v>
      </c>
      <c r="GXT136" s="430" t="s">
        <v>817</v>
      </c>
      <c r="GXU136" s="430" t="s">
        <v>817</v>
      </c>
      <c r="GXV136" s="430" t="s">
        <v>817</v>
      </c>
      <c r="GXW136" s="430" t="s">
        <v>817</v>
      </c>
      <c r="GXX136" s="430" t="s">
        <v>817</v>
      </c>
      <c r="GXY136" s="430" t="s">
        <v>817</v>
      </c>
      <c r="GXZ136" s="430" t="s">
        <v>817</v>
      </c>
      <c r="GYA136" s="430" t="s">
        <v>817</v>
      </c>
      <c r="GYB136" s="430" t="s">
        <v>817</v>
      </c>
      <c r="GYC136" s="430" t="s">
        <v>817</v>
      </c>
      <c r="GYD136" s="430" t="s">
        <v>817</v>
      </c>
      <c r="GYE136" s="430" t="s">
        <v>817</v>
      </c>
      <c r="GYF136" s="430" t="s">
        <v>817</v>
      </c>
      <c r="GYG136" s="430" t="s">
        <v>817</v>
      </c>
      <c r="GYH136" s="430" t="s">
        <v>817</v>
      </c>
      <c r="GYI136" s="430" t="s">
        <v>817</v>
      </c>
      <c r="GYJ136" s="430" t="s">
        <v>817</v>
      </c>
      <c r="GYK136" s="430" t="s">
        <v>817</v>
      </c>
      <c r="GYL136" s="430" t="s">
        <v>817</v>
      </c>
      <c r="GYM136" s="430" t="s">
        <v>817</v>
      </c>
      <c r="GYN136" s="430" t="s">
        <v>817</v>
      </c>
      <c r="GYO136" s="430" t="s">
        <v>817</v>
      </c>
      <c r="GYP136" s="430" t="s">
        <v>817</v>
      </c>
      <c r="GYQ136" s="430" t="s">
        <v>817</v>
      </c>
      <c r="GYR136" s="430" t="s">
        <v>817</v>
      </c>
      <c r="GYS136" s="430" t="s">
        <v>817</v>
      </c>
      <c r="GYT136" s="430" t="s">
        <v>817</v>
      </c>
      <c r="GYU136" s="430" t="s">
        <v>817</v>
      </c>
      <c r="GYV136" s="430" t="s">
        <v>817</v>
      </c>
      <c r="GYW136" s="430" t="s">
        <v>817</v>
      </c>
      <c r="GYX136" s="430" t="s">
        <v>817</v>
      </c>
      <c r="GYY136" s="430" t="s">
        <v>817</v>
      </c>
      <c r="GYZ136" s="430" t="s">
        <v>817</v>
      </c>
      <c r="GZA136" s="430" t="s">
        <v>817</v>
      </c>
      <c r="GZB136" s="430" t="s">
        <v>817</v>
      </c>
      <c r="GZC136" s="430" t="s">
        <v>817</v>
      </c>
      <c r="GZD136" s="430" t="s">
        <v>817</v>
      </c>
      <c r="GZE136" s="430" t="s">
        <v>817</v>
      </c>
      <c r="GZF136" s="430" t="s">
        <v>817</v>
      </c>
      <c r="GZG136" s="430" t="s">
        <v>817</v>
      </c>
      <c r="GZH136" s="430" t="s">
        <v>817</v>
      </c>
      <c r="GZI136" s="430" t="s">
        <v>817</v>
      </c>
      <c r="GZJ136" s="430" t="s">
        <v>817</v>
      </c>
      <c r="GZK136" s="430" t="s">
        <v>817</v>
      </c>
      <c r="GZL136" s="430" t="s">
        <v>817</v>
      </c>
      <c r="GZM136" s="430" t="s">
        <v>817</v>
      </c>
      <c r="GZN136" s="430" t="s">
        <v>817</v>
      </c>
      <c r="GZO136" s="430" t="s">
        <v>817</v>
      </c>
      <c r="GZP136" s="430" t="s">
        <v>817</v>
      </c>
      <c r="GZQ136" s="430" t="s">
        <v>817</v>
      </c>
      <c r="GZR136" s="430" t="s">
        <v>817</v>
      </c>
      <c r="GZS136" s="430" t="s">
        <v>817</v>
      </c>
      <c r="GZT136" s="430" t="s">
        <v>817</v>
      </c>
      <c r="GZU136" s="430" t="s">
        <v>817</v>
      </c>
      <c r="GZV136" s="430" t="s">
        <v>817</v>
      </c>
      <c r="GZW136" s="430" t="s">
        <v>817</v>
      </c>
      <c r="GZX136" s="430" t="s">
        <v>817</v>
      </c>
      <c r="GZY136" s="430" t="s">
        <v>817</v>
      </c>
      <c r="GZZ136" s="430" t="s">
        <v>817</v>
      </c>
      <c r="HAA136" s="430" t="s">
        <v>817</v>
      </c>
      <c r="HAB136" s="430" t="s">
        <v>817</v>
      </c>
      <c r="HAC136" s="430" t="s">
        <v>817</v>
      </c>
      <c r="HAD136" s="430" t="s">
        <v>817</v>
      </c>
      <c r="HAE136" s="430" t="s">
        <v>817</v>
      </c>
      <c r="HAF136" s="430" t="s">
        <v>817</v>
      </c>
      <c r="HAG136" s="430" t="s">
        <v>817</v>
      </c>
      <c r="HAH136" s="430" t="s">
        <v>817</v>
      </c>
      <c r="HAI136" s="430" t="s">
        <v>817</v>
      </c>
      <c r="HAJ136" s="430" t="s">
        <v>817</v>
      </c>
      <c r="HAK136" s="430" t="s">
        <v>817</v>
      </c>
      <c r="HAL136" s="430" t="s">
        <v>817</v>
      </c>
      <c r="HAM136" s="430" t="s">
        <v>817</v>
      </c>
      <c r="HAN136" s="430" t="s">
        <v>817</v>
      </c>
      <c r="HAO136" s="430" t="s">
        <v>817</v>
      </c>
      <c r="HAP136" s="430" t="s">
        <v>817</v>
      </c>
      <c r="HAQ136" s="430" t="s">
        <v>817</v>
      </c>
      <c r="HAR136" s="430" t="s">
        <v>817</v>
      </c>
      <c r="HAS136" s="430" t="s">
        <v>817</v>
      </c>
      <c r="HAT136" s="430" t="s">
        <v>817</v>
      </c>
      <c r="HAU136" s="430" t="s">
        <v>817</v>
      </c>
      <c r="HAV136" s="430" t="s">
        <v>817</v>
      </c>
      <c r="HAW136" s="430" t="s">
        <v>817</v>
      </c>
      <c r="HAX136" s="430" t="s">
        <v>817</v>
      </c>
      <c r="HAY136" s="430" t="s">
        <v>817</v>
      </c>
      <c r="HAZ136" s="430" t="s">
        <v>817</v>
      </c>
      <c r="HBA136" s="430" t="s">
        <v>817</v>
      </c>
      <c r="HBB136" s="430" t="s">
        <v>817</v>
      </c>
      <c r="HBC136" s="430" t="s">
        <v>817</v>
      </c>
      <c r="HBD136" s="430" t="s">
        <v>817</v>
      </c>
      <c r="HBE136" s="430" t="s">
        <v>817</v>
      </c>
      <c r="HBF136" s="430" t="s">
        <v>817</v>
      </c>
      <c r="HBG136" s="430" t="s">
        <v>817</v>
      </c>
      <c r="HBH136" s="430" t="s">
        <v>817</v>
      </c>
      <c r="HBI136" s="430" t="s">
        <v>817</v>
      </c>
      <c r="HBJ136" s="430" t="s">
        <v>817</v>
      </c>
      <c r="HBK136" s="430" t="s">
        <v>817</v>
      </c>
      <c r="HBL136" s="430" t="s">
        <v>817</v>
      </c>
      <c r="HBM136" s="430" t="s">
        <v>817</v>
      </c>
      <c r="HBN136" s="430" t="s">
        <v>817</v>
      </c>
      <c r="HBO136" s="430" t="s">
        <v>817</v>
      </c>
      <c r="HBP136" s="430" t="s">
        <v>817</v>
      </c>
      <c r="HBQ136" s="430" t="s">
        <v>817</v>
      </c>
      <c r="HBR136" s="430" t="s">
        <v>817</v>
      </c>
      <c r="HBS136" s="430" t="s">
        <v>817</v>
      </c>
      <c r="HBT136" s="430" t="s">
        <v>817</v>
      </c>
      <c r="HBU136" s="430" t="s">
        <v>817</v>
      </c>
      <c r="HBV136" s="430" t="s">
        <v>817</v>
      </c>
      <c r="HBW136" s="430" t="s">
        <v>817</v>
      </c>
      <c r="HBX136" s="430" t="s">
        <v>817</v>
      </c>
      <c r="HBY136" s="430" t="s">
        <v>817</v>
      </c>
      <c r="HBZ136" s="430" t="s">
        <v>817</v>
      </c>
      <c r="HCA136" s="430" t="s">
        <v>817</v>
      </c>
      <c r="HCB136" s="430" t="s">
        <v>817</v>
      </c>
      <c r="HCC136" s="430" t="s">
        <v>817</v>
      </c>
      <c r="HCD136" s="430" t="s">
        <v>817</v>
      </c>
      <c r="HCE136" s="430" t="s">
        <v>817</v>
      </c>
      <c r="HCF136" s="430" t="s">
        <v>817</v>
      </c>
      <c r="HCG136" s="430" t="s">
        <v>817</v>
      </c>
      <c r="HCH136" s="430" t="s">
        <v>817</v>
      </c>
      <c r="HCI136" s="430" t="s">
        <v>817</v>
      </c>
      <c r="HCJ136" s="430" t="s">
        <v>817</v>
      </c>
      <c r="HCK136" s="430" t="s">
        <v>817</v>
      </c>
      <c r="HCL136" s="430" t="s">
        <v>817</v>
      </c>
      <c r="HCM136" s="430" t="s">
        <v>817</v>
      </c>
      <c r="HCN136" s="430" t="s">
        <v>817</v>
      </c>
      <c r="HCO136" s="430" t="s">
        <v>817</v>
      </c>
      <c r="HCP136" s="430" t="s">
        <v>817</v>
      </c>
      <c r="HCQ136" s="430" t="s">
        <v>817</v>
      </c>
      <c r="HCR136" s="430" t="s">
        <v>817</v>
      </c>
      <c r="HCS136" s="430" t="s">
        <v>817</v>
      </c>
      <c r="HCT136" s="430" t="s">
        <v>817</v>
      </c>
      <c r="HCU136" s="430" t="s">
        <v>817</v>
      </c>
      <c r="HCV136" s="430" t="s">
        <v>817</v>
      </c>
      <c r="HCW136" s="430" t="s">
        <v>817</v>
      </c>
      <c r="HCX136" s="430" t="s">
        <v>817</v>
      </c>
      <c r="HCY136" s="430" t="s">
        <v>817</v>
      </c>
      <c r="HCZ136" s="430" t="s">
        <v>817</v>
      </c>
      <c r="HDA136" s="430" t="s">
        <v>817</v>
      </c>
      <c r="HDB136" s="430" t="s">
        <v>817</v>
      </c>
      <c r="HDC136" s="430" t="s">
        <v>817</v>
      </c>
      <c r="HDD136" s="430" t="s">
        <v>817</v>
      </c>
      <c r="HDE136" s="430" t="s">
        <v>817</v>
      </c>
      <c r="HDF136" s="430" t="s">
        <v>817</v>
      </c>
      <c r="HDG136" s="430" t="s">
        <v>817</v>
      </c>
      <c r="HDH136" s="430" t="s">
        <v>817</v>
      </c>
      <c r="HDI136" s="430" t="s">
        <v>817</v>
      </c>
      <c r="HDJ136" s="430" t="s">
        <v>817</v>
      </c>
      <c r="HDK136" s="430" t="s">
        <v>817</v>
      </c>
      <c r="HDL136" s="430" t="s">
        <v>817</v>
      </c>
      <c r="HDM136" s="430" t="s">
        <v>817</v>
      </c>
      <c r="HDN136" s="430" t="s">
        <v>817</v>
      </c>
      <c r="HDO136" s="430" t="s">
        <v>817</v>
      </c>
      <c r="HDP136" s="430" t="s">
        <v>817</v>
      </c>
      <c r="HDQ136" s="430" t="s">
        <v>817</v>
      </c>
      <c r="HDR136" s="430" t="s">
        <v>817</v>
      </c>
      <c r="HDS136" s="430" t="s">
        <v>817</v>
      </c>
      <c r="HDT136" s="430" t="s">
        <v>817</v>
      </c>
      <c r="HDU136" s="430" t="s">
        <v>817</v>
      </c>
      <c r="HDV136" s="430" t="s">
        <v>817</v>
      </c>
      <c r="HDW136" s="430" t="s">
        <v>817</v>
      </c>
      <c r="HDX136" s="430" t="s">
        <v>817</v>
      </c>
      <c r="HDY136" s="430" t="s">
        <v>817</v>
      </c>
      <c r="HDZ136" s="430" t="s">
        <v>817</v>
      </c>
      <c r="HEA136" s="430" t="s">
        <v>817</v>
      </c>
      <c r="HEB136" s="430" t="s">
        <v>817</v>
      </c>
      <c r="HEC136" s="430" t="s">
        <v>817</v>
      </c>
      <c r="HED136" s="430" t="s">
        <v>817</v>
      </c>
      <c r="HEE136" s="430" t="s">
        <v>817</v>
      </c>
      <c r="HEF136" s="430" t="s">
        <v>817</v>
      </c>
      <c r="HEG136" s="430" t="s">
        <v>817</v>
      </c>
      <c r="HEH136" s="430" t="s">
        <v>817</v>
      </c>
      <c r="HEI136" s="430" t="s">
        <v>817</v>
      </c>
      <c r="HEJ136" s="430" t="s">
        <v>817</v>
      </c>
      <c r="HEK136" s="430" t="s">
        <v>817</v>
      </c>
      <c r="HEL136" s="430" t="s">
        <v>817</v>
      </c>
      <c r="HEM136" s="430" t="s">
        <v>817</v>
      </c>
      <c r="HEN136" s="430" t="s">
        <v>817</v>
      </c>
      <c r="HEO136" s="430" t="s">
        <v>817</v>
      </c>
      <c r="HEP136" s="430" t="s">
        <v>817</v>
      </c>
      <c r="HEQ136" s="430" t="s">
        <v>817</v>
      </c>
      <c r="HER136" s="430" t="s">
        <v>817</v>
      </c>
      <c r="HES136" s="430" t="s">
        <v>817</v>
      </c>
      <c r="HET136" s="430" t="s">
        <v>817</v>
      </c>
      <c r="HEU136" s="430" t="s">
        <v>817</v>
      </c>
      <c r="HEV136" s="430" t="s">
        <v>817</v>
      </c>
      <c r="HEW136" s="430" t="s">
        <v>817</v>
      </c>
      <c r="HEX136" s="430" t="s">
        <v>817</v>
      </c>
      <c r="HEY136" s="430" t="s">
        <v>817</v>
      </c>
      <c r="HEZ136" s="430" t="s">
        <v>817</v>
      </c>
      <c r="HFA136" s="430" t="s">
        <v>817</v>
      </c>
      <c r="HFB136" s="430" t="s">
        <v>817</v>
      </c>
      <c r="HFC136" s="430" t="s">
        <v>817</v>
      </c>
      <c r="HFD136" s="430" t="s">
        <v>817</v>
      </c>
      <c r="HFE136" s="430" t="s">
        <v>817</v>
      </c>
      <c r="HFF136" s="430" t="s">
        <v>817</v>
      </c>
      <c r="HFG136" s="430" t="s">
        <v>817</v>
      </c>
      <c r="HFH136" s="430" t="s">
        <v>817</v>
      </c>
      <c r="HFI136" s="430" t="s">
        <v>817</v>
      </c>
      <c r="HFJ136" s="430" t="s">
        <v>817</v>
      </c>
      <c r="HFK136" s="430" t="s">
        <v>817</v>
      </c>
      <c r="HFL136" s="430" t="s">
        <v>817</v>
      </c>
      <c r="HFM136" s="430" t="s">
        <v>817</v>
      </c>
      <c r="HFN136" s="430" t="s">
        <v>817</v>
      </c>
      <c r="HFO136" s="430" t="s">
        <v>817</v>
      </c>
      <c r="HFP136" s="430" t="s">
        <v>817</v>
      </c>
      <c r="HFQ136" s="430" t="s">
        <v>817</v>
      </c>
      <c r="HFR136" s="430" t="s">
        <v>817</v>
      </c>
      <c r="HFS136" s="430" t="s">
        <v>817</v>
      </c>
      <c r="HFT136" s="430" t="s">
        <v>817</v>
      </c>
      <c r="HFU136" s="430" t="s">
        <v>817</v>
      </c>
      <c r="HFV136" s="430" t="s">
        <v>817</v>
      </c>
      <c r="HFW136" s="430" t="s">
        <v>817</v>
      </c>
      <c r="HFX136" s="430" t="s">
        <v>817</v>
      </c>
      <c r="HFY136" s="430" t="s">
        <v>817</v>
      </c>
      <c r="HFZ136" s="430" t="s">
        <v>817</v>
      </c>
      <c r="HGA136" s="430" t="s">
        <v>817</v>
      </c>
      <c r="HGB136" s="430" t="s">
        <v>817</v>
      </c>
      <c r="HGC136" s="430" t="s">
        <v>817</v>
      </c>
      <c r="HGD136" s="430" t="s">
        <v>817</v>
      </c>
      <c r="HGE136" s="430" t="s">
        <v>817</v>
      </c>
      <c r="HGF136" s="430" t="s">
        <v>817</v>
      </c>
      <c r="HGG136" s="430" t="s">
        <v>817</v>
      </c>
      <c r="HGH136" s="430" t="s">
        <v>817</v>
      </c>
      <c r="HGI136" s="430" t="s">
        <v>817</v>
      </c>
      <c r="HGJ136" s="430" t="s">
        <v>817</v>
      </c>
      <c r="HGK136" s="430" t="s">
        <v>817</v>
      </c>
      <c r="HGL136" s="430" t="s">
        <v>817</v>
      </c>
      <c r="HGM136" s="430" t="s">
        <v>817</v>
      </c>
      <c r="HGN136" s="430" t="s">
        <v>817</v>
      </c>
      <c r="HGO136" s="430" t="s">
        <v>817</v>
      </c>
      <c r="HGP136" s="430" t="s">
        <v>817</v>
      </c>
      <c r="HGQ136" s="430" t="s">
        <v>817</v>
      </c>
      <c r="HGR136" s="430" t="s">
        <v>817</v>
      </c>
      <c r="HGS136" s="430" t="s">
        <v>817</v>
      </c>
      <c r="HGT136" s="430" t="s">
        <v>817</v>
      </c>
      <c r="HGU136" s="430" t="s">
        <v>817</v>
      </c>
      <c r="HGV136" s="430" t="s">
        <v>817</v>
      </c>
      <c r="HGW136" s="430" t="s">
        <v>817</v>
      </c>
      <c r="HGX136" s="430" t="s">
        <v>817</v>
      </c>
      <c r="HGY136" s="430" t="s">
        <v>817</v>
      </c>
      <c r="HGZ136" s="430" t="s">
        <v>817</v>
      </c>
      <c r="HHA136" s="430" t="s">
        <v>817</v>
      </c>
      <c r="HHB136" s="430" t="s">
        <v>817</v>
      </c>
      <c r="HHC136" s="430" t="s">
        <v>817</v>
      </c>
      <c r="HHD136" s="430" t="s">
        <v>817</v>
      </c>
      <c r="HHE136" s="430" t="s">
        <v>817</v>
      </c>
      <c r="HHF136" s="430" t="s">
        <v>817</v>
      </c>
      <c r="HHG136" s="430" t="s">
        <v>817</v>
      </c>
      <c r="HHH136" s="430" t="s">
        <v>817</v>
      </c>
      <c r="HHI136" s="430" t="s">
        <v>817</v>
      </c>
      <c r="HHJ136" s="430" t="s">
        <v>817</v>
      </c>
      <c r="HHK136" s="430" t="s">
        <v>817</v>
      </c>
      <c r="HHL136" s="430" t="s">
        <v>817</v>
      </c>
      <c r="HHM136" s="430" t="s">
        <v>817</v>
      </c>
      <c r="HHN136" s="430" t="s">
        <v>817</v>
      </c>
      <c r="HHO136" s="430" t="s">
        <v>817</v>
      </c>
      <c r="HHP136" s="430" t="s">
        <v>817</v>
      </c>
      <c r="HHQ136" s="430" t="s">
        <v>817</v>
      </c>
      <c r="HHR136" s="430" t="s">
        <v>817</v>
      </c>
      <c r="HHS136" s="430" t="s">
        <v>817</v>
      </c>
      <c r="HHT136" s="430" t="s">
        <v>817</v>
      </c>
      <c r="HHU136" s="430" t="s">
        <v>817</v>
      </c>
      <c r="HHV136" s="430" t="s">
        <v>817</v>
      </c>
      <c r="HHW136" s="430" t="s">
        <v>817</v>
      </c>
      <c r="HHX136" s="430" t="s">
        <v>817</v>
      </c>
      <c r="HHY136" s="430" t="s">
        <v>817</v>
      </c>
      <c r="HHZ136" s="430" t="s">
        <v>817</v>
      </c>
      <c r="HIA136" s="430" t="s">
        <v>817</v>
      </c>
      <c r="HIB136" s="430" t="s">
        <v>817</v>
      </c>
      <c r="HIC136" s="430" t="s">
        <v>817</v>
      </c>
      <c r="HID136" s="430" t="s">
        <v>817</v>
      </c>
      <c r="HIE136" s="430" t="s">
        <v>817</v>
      </c>
      <c r="HIF136" s="430" t="s">
        <v>817</v>
      </c>
      <c r="HIG136" s="430" t="s">
        <v>817</v>
      </c>
      <c r="HIH136" s="430" t="s">
        <v>817</v>
      </c>
      <c r="HII136" s="430" t="s">
        <v>817</v>
      </c>
      <c r="HIJ136" s="430" t="s">
        <v>817</v>
      </c>
      <c r="HIK136" s="430" t="s">
        <v>817</v>
      </c>
      <c r="HIL136" s="430" t="s">
        <v>817</v>
      </c>
      <c r="HIM136" s="430" t="s">
        <v>817</v>
      </c>
      <c r="HIN136" s="430" t="s">
        <v>817</v>
      </c>
      <c r="HIO136" s="430" t="s">
        <v>817</v>
      </c>
      <c r="HIP136" s="430" t="s">
        <v>817</v>
      </c>
      <c r="HIQ136" s="430" t="s">
        <v>817</v>
      </c>
      <c r="HIR136" s="430" t="s">
        <v>817</v>
      </c>
      <c r="HIS136" s="430" t="s">
        <v>817</v>
      </c>
      <c r="HIT136" s="430" t="s">
        <v>817</v>
      </c>
      <c r="HIU136" s="430" t="s">
        <v>817</v>
      </c>
      <c r="HIV136" s="430" t="s">
        <v>817</v>
      </c>
      <c r="HIW136" s="430" t="s">
        <v>817</v>
      </c>
      <c r="HIX136" s="430" t="s">
        <v>817</v>
      </c>
      <c r="HIY136" s="430" t="s">
        <v>817</v>
      </c>
      <c r="HIZ136" s="430" t="s">
        <v>817</v>
      </c>
      <c r="HJA136" s="430" t="s">
        <v>817</v>
      </c>
      <c r="HJB136" s="430" t="s">
        <v>817</v>
      </c>
      <c r="HJC136" s="430" t="s">
        <v>817</v>
      </c>
      <c r="HJD136" s="430" t="s">
        <v>817</v>
      </c>
      <c r="HJE136" s="430" t="s">
        <v>817</v>
      </c>
      <c r="HJF136" s="430" t="s">
        <v>817</v>
      </c>
      <c r="HJG136" s="430" t="s">
        <v>817</v>
      </c>
      <c r="HJH136" s="430" t="s">
        <v>817</v>
      </c>
      <c r="HJI136" s="430" t="s">
        <v>817</v>
      </c>
      <c r="HJJ136" s="430" t="s">
        <v>817</v>
      </c>
      <c r="HJK136" s="430" t="s">
        <v>817</v>
      </c>
      <c r="HJL136" s="430" t="s">
        <v>817</v>
      </c>
      <c r="HJM136" s="430" t="s">
        <v>817</v>
      </c>
      <c r="HJN136" s="430" t="s">
        <v>817</v>
      </c>
      <c r="HJO136" s="430" t="s">
        <v>817</v>
      </c>
      <c r="HJP136" s="430" t="s">
        <v>817</v>
      </c>
      <c r="HJQ136" s="430" t="s">
        <v>817</v>
      </c>
      <c r="HJR136" s="430" t="s">
        <v>817</v>
      </c>
      <c r="HJS136" s="430" t="s">
        <v>817</v>
      </c>
      <c r="HJT136" s="430" t="s">
        <v>817</v>
      </c>
      <c r="HJU136" s="430" t="s">
        <v>817</v>
      </c>
      <c r="HJV136" s="430" t="s">
        <v>817</v>
      </c>
      <c r="HJW136" s="430" t="s">
        <v>817</v>
      </c>
      <c r="HJX136" s="430" t="s">
        <v>817</v>
      </c>
      <c r="HJY136" s="430" t="s">
        <v>817</v>
      </c>
      <c r="HJZ136" s="430" t="s">
        <v>817</v>
      </c>
      <c r="HKA136" s="430" t="s">
        <v>817</v>
      </c>
      <c r="HKB136" s="430" t="s">
        <v>817</v>
      </c>
      <c r="HKC136" s="430" t="s">
        <v>817</v>
      </c>
      <c r="HKD136" s="430" t="s">
        <v>817</v>
      </c>
      <c r="HKE136" s="430" t="s">
        <v>817</v>
      </c>
      <c r="HKF136" s="430" t="s">
        <v>817</v>
      </c>
      <c r="HKG136" s="430" t="s">
        <v>817</v>
      </c>
      <c r="HKH136" s="430" t="s">
        <v>817</v>
      </c>
      <c r="HKI136" s="430" t="s">
        <v>817</v>
      </c>
      <c r="HKJ136" s="430" t="s">
        <v>817</v>
      </c>
      <c r="HKK136" s="430" t="s">
        <v>817</v>
      </c>
      <c r="HKL136" s="430" t="s">
        <v>817</v>
      </c>
      <c r="HKM136" s="430" t="s">
        <v>817</v>
      </c>
      <c r="HKN136" s="430" t="s">
        <v>817</v>
      </c>
      <c r="HKO136" s="430" t="s">
        <v>817</v>
      </c>
      <c r="HKP136" s="430" t="s">
        <v>817</v>
      </c>
      <c r="HKQ136" s="430" t="s">
        <v>817</v>
      </c>
      <c r="HKR136" s="430" t="s">
        <v>817</v>
      </c>
      <c r="HKS136" s="430" t="s">
        <v>817</v>
      </c>
      <c r="HKT136" s="430" t="s">
        <v>817</v>
      </c>
      <c r="HKU136" s="430" t="s">
        <v>817</v>
      </c>
      <c r="HKV136" s="430" t="s">
        <v>817</v>
      </c>
      <c r="HKW136" s="430" t="s">
        <v>817</v>
      </c>
      <c r="HKX136" s="430" t="s">
        <v>817</v>
      </c>
      <c r="HKY136" s="430" t="s">
        <v>817</v>
      </c>
      <c r="HKZ136" s="430" t="s">
        <v>817</v>
      </c>
      <c r="HLA136" s="430" t="s">
        <v>817</v>
      </c>
      <c r="HLB136" s="430" t="s">
        <v>817</v>
      </c>
      <c r="HLC136" s="430" t="s">
        <v>817</v>
      </c>
      <c r="HLD136" s="430" t="s">
        <v>817</v>
      </c>
      <c r="HLE136" s="430" t="s">
        <v>817</v>
      </c>
      <c r="HLF136" s="430" t="s">
        <v>817</v>
      </c>
      <c r="HLG136" s="430" t="s">
        <v>817</v>
      </c>
      <c r="HLH136" s="430" t="s">
        <v>817</v>
      </c>
      <c r="HLI136" s="430" t="s">
        <v>817</v>
      </c>
      <c r="HLJ136" s="430" t="s">
        <v>817</v>
      </c>
      <c r="HLK136" s="430" t="s">
        <v>817</v>
      </c>
      <c r="HLL136" s="430" t="s">
        <v>817</v>
      </c>
      <c r="HLM136" s="430" t="s">
        <v>817</v>
      </c>
      <c r="HLN136" s="430" t="s">
        <v>817</v>
      </c>
      <c r="HLO136" s="430" t="s">
        <v>817</v>
      </c>
      <c r="HLP136" s="430" t="s">
        <v>817</v>
      </c>
      <c r="HLQ136" s="430" t="s">
        <v>817</v>
      </c>
      <c r="HLR136" s="430" t="s">
        <v>817</v>
      </c>
      <c r="HLS136" s="430" t="s">
        <v>817</v>
      </c>
      <c r="HLT136" s="430" t="s">
        <v>817</v>
      </c>
      <c r="HLU136" s="430" t="s">
        <v>817</v>
      </c>
      <c r="HLV136" s="430" t="s">
        <v>817</v>
      </c>
      <c r="HLW136" s="430" t="s">
        <v>817</v>
      </c>
      <c r="HLX136" s="430" t="s">
        <v>817</v>
      </c>
      <c r="HLY136" s="430" t="s">
        <v>817</v>
      </c>
      <c r="HLZ136" s="430" t="s">
        <v>817</v>
      </c>
      <c r="HMA136" s="430" t="s">
        <v>817</v>
      </c>
      <c r="HMB136" s="430" t="s">
        <v>817</v>
      </c>
      <c r="HMC136" s="430" t="s">
        <v>817</v>
      </c>
      <c r="HMD136" s="430" t="s">
        <v>817</v>
      </c>
      <c r="HME136" s="430" t="s">
        <v>817</v>
      </c>
      <c r="HMF136" s="430" t="s">
        <v>817</v>
      </c>
      <c r="HMG136" s="430" t="s">
        <v>817</v>
      </c>
      <c r="HMH136" s="430" t="s">
        <v>817</v>
      </c>
      <c r="HMI136" s="430" t="s">
        <v>817</v>
      </c>
      <c r="HMJ136" s="430" t="s">
        <v>817</v>
      </c>
      <c r="HMK136" s="430" t="s">
        <v>817</v>
      </c>
      <c r="HML136" s="430" t="s">
        <v>817</v>
      </c>
      <c r="HMM136" s="430" t="s">
        <v>817</v>
      </c>
      <c r="HMN136" s="430" t="s">
        <v>817</v>
      </c>
      <c r="HMO136" s="430" t="s">
        <v>817</v>
      </c>
      <c r="HMP136" s="430" t="s">
        <v>817</v>
      </c>
      <c r="HMQ136" s="430" t="s">
        <v>817</v>
      </c>
      <c r="HMR136" s="430" t="s">
        <v>817</v>
      </c>
      <c r="HMS136" s="430" t="s">
        <v>817</v>
      </c>
      <c r="HMT136" s="430" t="s">
        <v>817</v>
      </c>
      <c r="HMU136" s="430" t="s">
        <v>817</v>
      </c>
      <c r="HMV136" s="430" t="s">
        <v>817</v>
      </c>
      <c r="HMW136" s="430" t="s">
        <v>817</v>
      </c>
      <c r="HMX136" s="430" t="s">
        <v>817</v>
      </c>
      <c r="HMY136" s="430" t="s">
        <v>817</v>
      </c>
      <c r="HMZ136" s="430" t="s">
        <v>817</v>
      </c>
      <c r="HNA136" s="430" t="s">
        <v>817</v>
      </c>
      <c r="HNB136" s="430" t="s">
        <v>817</v>
      </c>
      <c r="HNC136" s="430" t="s">
        <v>817</v>
      </c>
      <c r="HND136" s="430" t="s">
        <v>817</v>
      </c>
      <c r="HNE136" s="430" t="s">
        <v>817</v>
      </c>
      <c r="HNF136" s="430" t="s">
        <v>817</v>
      </c>
      <c r="HNG136" s="430" t="s">
        <v>817</v>
      </c>
      <c r="HNH136" s="430" t="s">
        <v>817</v>
      </c>
      <c r="HNI136" s="430" t="s">
        <v>817</v>
      </c>
      <c r="HNJ136" s="430" t="s">
        <v>817</v>
      </c>
      <c r="HNK136" s="430" t="s">
        <v>817</v>
      </c>
      <c r="HNL136" s="430" t="s">
        <v>817</v>
      </c>
      <c r="HNM136" s="430" t="s">
        <v>817</v>
      </c>
      <c r="HNN136" s="430" t="s">
        <v>817</v>
      </c>
      <c r="HNO136" s="430" t="s">
        <v>817</v>
      </c>
      <c r="HNP136" s="430" t="s">
        <v>817</v>
      </c>
      <c r="HNQ136" s="430" t="s">
        <v>817</v>
      </c>
      <c r="HNR136" s="430" t="s">
        <v>817</v>
      </c>
      <c r="HNS136" s="430" t="s">
        <v>817</v>
      </c>
      <c r="HNT136" s="430" t="s">
        <v>817</v>
      </c>
      <c r="HNU136" s="430" t="s">
        <v>817</v>
      </c>
      <c r="HNV136" s="430" t="s">
        <v>817</v>
      </c>
      <c r="HNW136" s="430" t="s">
        <v>817</v>
      </c>
      <c r="HNX136" s="430" t="s">
        <v>817</v>
      </c>
      <c r="HNY136" s="430" t="s">
        <v>817</v>
      </c>
      <c r="HNZ136" s="430" t="s">
        <v>817</v>
      </c>
      <c r="HOA136" s="430" t="s">
        <v>817</v>
      </c>
      <c r="HOB136" s="430" t="s">
        <v>817</v>
      </c>
      <c r="HOC136" s="430" t="s">
        <v>817</v>
      </c>
      <c r="HOD136" s="430" t="s">
        <v>817</v>
      </c>
      <c r="HOE136" s="430" t="s">
        <v>817</v>
      </c>
      <c r="HOF136" s="430" t="s">
        <v>817</v>
      </c>
      <c r="HOG136" s="430" t="s">
        <v>817</v>
      </c>
      <c r="HOH136" s="430" t="s">
        <v>817</v>
      </c>
      <c r="HOI136" s="430" t="s">
        <v>817</v>
      </c>
      <c r="HOJ136" s="430" t="s">
        <v>817</v>
      </c>
      <c r="HOK136" s="430" t="s">
        <v>817</v>
      </c>
      <c r="HOL136" s="430" t="s">
        <v>817</v>
      </c>
      <c r="HOM136" s="430" t="s">
        <v>817</v>
      </c>
      <c r="HON136" s="430" t="s">
        <v>817</v>
      </c>
      <c r="HOO136" s="430" t="s">
        <v>817</v>
      </c>
      <c r="HOP136" s="430" t="s">
        <v>817</v>
      </c>
      <c r="HOQ136" s="430" t="s">
        <v>817</v>
      </c>
      <c r="HOR136" s="430" t="s">
        <v>817</v>
      </c>
      <c r="HOS136" s="430" t="s">
        <v>817</v>
      </c>
      <c r="HOT136" s="430" t="s">
        <v>817</v>
      </c>
      <c r="HOU136" s="430" t="s">
        <v>817</v>
      </c>
      <c r="HOV136" s="430" t="s">
        <v>817</v>
      </c>
      <c r="HOW136" s="430" t="s">
        <v>817</v>
      </c>
      <c r="HOX136" s="430" t="s">
        <v>817</v>
      </c>
      <c r="HOY136" s="430" t="s">
        <v>817</v>
      </c>
      <c r="HOZ136" s="430" t="s">
        <v>817</v>
      </c>
      <c r="HPA136" s="430" t="s">
        <v>817</v>
      </c>
      <c r="HPB136" s="430" t="s">
        <v>817</v>
      </c>
      <c r="HPC136" s="430" t="s">
        <v>817</v>
      </c>
      <c r="HPD136" s="430" t="s">
        <v>817</v>
      </c>
      <c r="HPE136" s="430" t="s">
        <v>817</v>
      </c>
      <c r="HPF136" s="430" t="s">
        <v>817</v>
      </c>
      <c r="HPG136" s="430" t="s">
        <v>817</v>
      </c>
      <c r="HPH136" s="430" t="s">
        <v>817</v>
      </c>
      <c r="HPI136" s="430" t="s">
        <v>817</v>
      </c>
      <c r="HPJ136" s="430" t="s">
        <v>817</v>
      </c>
      <c r="HPK136" s="430" t="s">
        <v>817</v>
      </c>
      <c r="HPL136" s="430" t="s">
        <v>817</v>
      </c>
      <c r="HPM136" s="430" t="s">
        <v>817</v>
      </c>
      <c r="HPN136" s="430" t="s">
        <v>817</v>
      </c>
      <c r="HPO136" s="430" t="s">
        <v>817</v>
      </c>
      <c r="HPP136" s="430" t="s">
        <v>817</v>
      </c>
      <c r="HPQ136" s="430" t="s">
        <v>817</v>
      </c>
      <c r="HPR136" s="430" t="s">
        <v>817</v>
      </c>
      <c r="HPS136" s="430" t="s">
        <v>817</v>
      </c>
      <c r="HPT136" s="430" t="s">
        <v>817</v>
      </c>
      <c r="HPU136" s="430" t="s">
        <v>817</v>
      </c>
      <c r="HPV136" s="430" t="s">
        <v>817</v>
      </c>
      <c r="HPW136" s="430" t="s">
        <v>817</v>
      </c>
      <c r="HPX136" s="430" t="s">
        <v>817</v>
      </c>
      <c r="HPY136" s="430" t="s">
        <v>817</v>
      </c>
      <c r="HPZ136" s="430" t="s">
        <v>817</v>
      </c>
      <c r="HQA136" s="430" t="s">
        <v>817</v>
      </c>
      <c r="HQB136" s="430" t="s">
        <v>817</v>
      </c>
      <c r="HQC136" s="430" t="s">
        <v>817</v>
      </c>
      <c r="HQD136" s="430" t="s">
        <v>817</v>
      </c>
      <c r="HQE136" s="430" t="s">
        <v>817</v>
      </c>
      <c r="HQF136" s="430" t="s">
        <v>817</v>
      </c>
      <c r="HQG136" s="430" t="s">
        <v>817</v>
      </c>
      <c r="HQH136" s="430" t="s">
        <v>817</v>
      </c>
      <c r="HQI136" s="430" t="s">
        <v>817</v>
      </c>
      <c r="HQJ136" s="430" t="s">
        <v>817</v>
      </c>
      <c r="HQK136" s="430" t="s">
        <v>817</v>
      </c>
      <c r="HQL136" s="430" t="s">
        <v>817</v>
      </c>
      <c r="HQM136" s="430" t="s">
        <v>817</v>
      </c>
      <c r="HQN136" s="430" t="s">
        <v>817</v>
      </c>
      <c r="HQO136" s="430" t="s">
        <v>817</v>
      </c>
      <c r="HQP136" s="430" t="s">
        <v>817</v>
      </c>
      <c r="HQQ136" s="430" t="s">
        <v>817</v>
      </c>
      <c r="HQR136" s="430" t="s">
        <v>817</v>
      </c>
      <c r="HQS136" s="430" t="s">
        <v>817</v>
      </c>
      <c r="HQT136" s="430" t="s">
        <v>817</v>
      </c>
      <c r="HQU136" s="430" t="s">
        <v>817</v>
      </c>
      <c r="HQV136" s="430" t="s">
        <v>817</v>
      </c>
      <c r="HQW136" s="430" t="s">
        <v>817</v>
      </c>
      <c r="HQX136" s="430" t="s">
        <v>817</v>
      </c>
      <c r="HQY136" s="430" t="s">
        <v>817</v>
      </c>
      <c r="HQZ136" s="430" t="s">
        <v>817</v>
      </c>
      <c r="HRA136" s="430" t="s">
        <v>817</v>
      </c>
      <c r="HRB136" s="430" t="s">
        <v>817</v>
      </c>
      <c r="HRC136" s="430" t="s">
        <v>817</v>
      </c>
      <c r="HRD136" s="430" t="s">
        <v>817</v>
      </c>
      <c r="HRE136" s="430" t="s">
        <v>817</v>
      </c>
      <c r="HRF136" s="430" t="s">
        <v>817</v>
      </c>
      <c r="HRG136" s="430" t="s">
        <v>817</v>
      </c>
      <c r="HRH136" s="430" t="s">
        <v>817</v>
      </c>
      <c r="HRI136" s="430" t="s">
        <v>817</v>
      </c>
      <c r="HRJ136" s="430" t="s">
        <v>817</v>
      </c>
      <c r="HRK136" s="430" t="s">
        <v>817</v>
      </c>
      <c r="HRL136" s="430" t="s">
        <v>817</v>
      </c>
      <c r="HRM136" s="430" t="s">
        <v>817</v>
      </c>
      <c r="HRN136" s="430" t="s">
        <v>817</v>
      </c>
      <c r="HRO136" s="430" t="s">
        <v>817</v>
      </c>
      <c r="HRP136" s="430" t="s">
        <v>817</v>
      </c>
      <c r="HRQ136" s="430" t="s">
        <v>817</v>
      </c>
      <c r="HRR136" s="430" t="s">
        <v>817</v>
      </c>
      <c r="HRS136" s="430" t="s">
        <v>817</v>
      </c>
      <c r="HRT136" s="430" t="s">
        <v>817</v>
      </c>
      <c r="HRU136" s="430" t="s">
        <v>817</v>
      </c>
      <c r="HRV136" s="430" t="s">
        <v>817</v>
      </c>
      <c r="HRW136" s="430" t="s">
        <v>817</v>
      </c>
      <c r="HRX136" s="430" t="s">
        <v>817</v>
      </c>
      <c r="HRY136" s="430" t="s">
        <v>817</v>
      </c>
      <c r="HRZ136" s="430" t="s">
        <v>817</v>
      </c>
      <c r="HSA136" s="430" t="s">
        <v>817</v>
      </c>
      <c r="HSB136" s="430" t="s">
        <v>817</v>
      </c>
      <c r="HSC136" s="430" t="s">
        <v>817</v>
      </c>
      <c r="HSD136" s="430" t="s">
        <v>817</v>
      </c>
      <c r="HSE136" s="430" t="s">
        <v>817</v>
      </c>
      <c r="HSF136" s="430" t="s">
        <v>817</v>
      </c>
      <c r="HSG136" s="430" t="s">
        <v>817</v>
      </c>
      <c r="HSH136" s="430" t="s">
        <v>817</v>
      </c>
      <c r="HSI136" s="430" t="s">
        <v>817</v>
      </c>
      <c r="HSJ136" s="430" t="s">
        <v>817</v>
      </c>
      <c r="HSK136" s="430" t="s">
        <v>817</v>
      </c>
      <c r="HSL136" s="430" t="s">
        <v>817</v>
      </c>
      <c r="HSM136" s="430" t="s">
        <v>817</v>
      </c>
      <c r="HSN136" s="430" t="s">
        <v>817</v>
      </c>
      <c r="HSO136" s="430" t="s">
        <v>817</v>
      </c>
      <c r="HSP136" s="430" t="s">
        <v>817</v>
      </c>
      <c r="HSQ136" s="430" t="s">
        <v>817</v>
      </c>
      <c r="HSR136" s="430" t="s">
        <v>817</v>
      </c>
      <c r="HSS136" s="430" t="s">
        <v>817</v>
      </c>
      <c r="HST136" s="430" t="s">
        <v>817</v>
      </c>
      <c r="HSU136" s="430" t="s">
        <v>817</v>
      </c>
      <c r="HSV136" s="430" t="s">
        <v>817</v>
      </c>
      <c r="HSW136" s="430" t="s">
        <v>817</v>
      </c>
      <c r="HSX136" s="430" t="s">
        <v>817</v>
      </c>
      <c r="HSY136" s="430" t="s">
        <v>817</v>
      </c>
      <c r="HSZ136" s="430" t="s">
        <v>817</v>
      </c>
      <c r="HTA136" s="430" t="s">
        <v>817</v>
      </c>
      <c r="HTB136" s="430" t="s">
        <v>817</v>
      </c>
      <c r="HTC136" s="430" t="s">
        <v>817</v>
      </c>
      <c r="HTD136" s="430" t="s">
        <v>817</v>
      </c>
      <c r="HTE136" s="430" t="s">
        <v>817</v>
      </c>
      <c r="HTF136" s="430" t="s">
        <v>817</v>
      </c>
      <c r="HTG136" s="430" t="s">
        <v>817</v>
      </c>
      <c r="HTH136" s="430" t="s">
        <v>817</v>
      </c>
      <c r="HTI136" s="430" t="s">
        <v>817</v>
      </c>
      <c r="HTJ136" s="430" t="s">
        <v>817</v>
      </c>
      <c r="HTK136" s="430" t="s">
        <v>817</v>
      </c>
      <c r="HTL136" s="430" t="s">
        <v>817</v>
      </c>
      <c r="HTM136" s="430" t="s">
        <v>817</v>
      </c>
      <c r="HTN136" s="430" t="s">
        <v>817</v>
      </c>
      <c r="HTO136" s="430" t="s">
        <v>817</v>
      </c>
      <c r="HTP136" s="430" t="s">
        <v>817</v>
      </c>
      <c r="HTQ136" s="430" t="s">
        <v>817</v>
      </c>
      <c r="HTR136" s="430" t="s">
        <v>817</v>
      </c>
      <c r="HTS136" s="430" t="s">
        <v>817</v>
      </c>
      <c r="HTT136" s="430" t="s">
        <v>817</v>
      </c>
      <c r="HTU136" s="430" t="s">
        <v>817</v>
      </c>
      <c r="HTV136" s="430" t="s">
        <v>817</v>
      </c>
      <c r="HTW136" s="430" t="s">
        <v>817</v>
      </c>
      <c r="HTX136" s="430" t="s">
        <v>817</v>
      </c>
      <c r="HTY136" s="430" t="s">
        <v>817</v>
      </c>
      <c r="HTZ136" s="430" t="s">
        <v>817</v>
      </c>
      <c r="HUA136" s="430" t="s">
        <v>817</v>
      </c>
      <c r="HUB136" s="430" t="s">
        <v>817</v>
      </c>
      <c r="HUC136" s="430" t="s">
        <v>817</v>
      </c>
      <c r="HUD136" s="430" t="s">
        <v>817</v>
      </c>
      <c r="HUE136" s="430" t="s">
        <v>817</v>
      </c>
      <c r="HUF136" s="430" t="s">
        <v>817</v>
      </c>
      <c r="HUG136" s="430" t="s">
        <v>817</v>
      </c>
      <c r="HUH136" s="430" t="s">
        <v>817</v>
      </c>
      <c r="HUI136" s="430" t="s">
        <v>817</v>
      </c>
      <c r="HUJ136" s="430" t="s">
        <v>817</v>
      </c>
      <c r="HUK136" s="430" t="s">
        <v>817</v>
      </c>
      <c r="HUL136" s="430" t="s">
        <v>817</v>
      </c>
      <c r="HUM136" s="430" t="s">
        <v>817</v>
      </c>
      <c r="HUN136" s="430" t="s">
        <v>817</v>
      </c>
      <c r="HUO136" s="430" t="s">
        <v>817</v>
      </c>
      <c r="HUP136" s="430" t="s">
        <v>817</v>
      </c>
      <c r="HUQ136" s="430" t="s">
        <v>817</v>
      </c>
      <c r="HUR136" s="430" t="s">
        <v>817</v>
      </c>
      <c r="HUS136" s="430" t="s">
        <v>817</v>
      </c>
      <c r="HUT136" s="430" t="s">
        <v>817</v>
      </c>
      <c r="HUU136" s="430" t="s">
        <v>817</v>
      </c>
      <c r="HUV136" s="430" t="s">
        <v>817</v>
      </c>
      <c r="HUW136" s="430" t="s">
        <v>817</v>
      </c>
      <c r="HUX136" s="430" t="s">
        <v>817</v>
      </c>
      <c r="HUY136" s="430" t="s">
        <v>817</v>
      </c>
      <c r="HUZ136" s="430" t="s">
        <v>817</v>
      </c>
      <c r="HVA136" s="430" t="s">
        <v>817</v>
      </c>
      <c r="HVB136" s="430" t="s">
        <v>817</v>
      </c>
      <c r="HVC136" s="430" t="s">
        <v>817</v>
      </c>
      <c r="HVD136" s="430" t="s">
        <v>817</v>
      </c>
      <c r="HVE136" s="430" t="s">
        <v>817</v>
      </c>
      <c r="HVF136" s="430" t="s">
        <v>817</v>
      </c>
      <c r="HVG136" s="430" t="s">
        <v>817</v>
      </c>
      <c r="HVH136" s="430" t="s">
        <v>817</v>
      </c>
      <c r="HVI136" s="430" t="s">
        <v>817</v>
      </c>
      <c r="HVJ136" s="430" t="s">
        <v>817</v>
      </c>
      <c r="HVK136" s="430" t="s">
        <v>817</v>
      </c>
      <c r="HVL136" s="430" t="s">
        <v>817</v>
      </c>
      <c r="HVM136" s="430" t="s">
        <v>817</v>
      </c>
      <c r="HVN136" s="430" t="s">
        <v>817</v>
      </c>
      <c r="HVO136" s="430" t="s">
        <v>817</v>
      </c>
      <c r="HVP136" s="430" t="s">
        <v>817</v>
      </c>
      <c r="HVQ136" s="430" t="s">
        <v>817</v>
      </c>
      <c r="HVR136" s="430" t="s">
        <v>817</v>
      </c>
      <c r="HVS136" s="430" t="s">
        <v>817</v>
      </c>
      <c r="HVT136" s="430" t="s">
        <v>817</v>
      </c>
      <c r="HVU136" s="430" t="s">
        <v>817</v>
      </c>
      <c r="HVV136" s="430" t="s">
        <v>817</v>
      </c>
      <c r="HVW136" s="430" t="s">
        <v>817</v>
      </c>
      <c r="HVX136" s="430" t="s">
        <v>817</v>
      </c>
      <c r="HVY136" s="430" t="s">
        <v>817</v>
      </c>
      <c r="HVZ136" s="430" t="s">
        <v>817</v>
      </c>
      <c r="HWA136" s="430" t="s">
        <v>817</v>
      </c>
      <c r="HWB136" s="430" t="s">
        <v>817</v>
      </c>
      <c r="HWC136" s="430" t="s">
        <v>817</v>
      </c>
      <c r="HWD136" s="430" t="s">
        <v>817</v>
      </c>
      <c r="HWE136" s="430" t="s">
        <v>817</v>
      </c>
      <c r="HWF136" s="430" t="s">
        <v>817</v>
      </c>
      <c r="HWG136" s="430" t="s">
        <v>817</v>
      </c>
      <c r="HWH136" s="430" t="s">
        <v>817</v>
      </c>
      <c r="HWI136" s="430" t="s">
        <v>817</v>
      </c>
      <c r="HWJ136" s="430" t="s">
        <v>817</v>
      </c>
      <c r="HWK136" s="430" t="s">
        <v>817</v>
      </c>
      <c r="HWL136" s="430" t="s">
        <v>817</v>
      </c>
      <c r="HWM136" s="430" t="s">
        <v>817</v>
      </c>
      <c r="HWN136" s="430" t="s">
        <v>817</v>
      </c>
      <c r="HWO136" s="430" t="s">
        <v>817</v>
      </c>
      <c r="HWP136" s="430" t="s">
        <v>817</v>
      </c>
      <c r="HWQ136" s="430" t="s">
        <v>817</v>
      </c>
      <c r="HWR136" s="430" t="s">
        <v>817</v>
      </c>
      <c r="HWS136" s="430" t="s">
        <v>817</v>
      </c>
      <c r="HWT136" s="430" t="s">
        <v>817</v>
      </c>
      <c r="HWU136" s="430" t="s">
        <v>817</v>
      </c>
      <c r="HWV136" s="430" t="s">
        <v>817</v>
      </c>
      <c r="HWW136" s="430" t="s">
        <v>817</v>
      </c>
      <c r="HWX136" s="430" t="s">
        <v>817</v>
      </c>
      <c r="HWY136" s="430" t="s">
        <v>817</v>
      </c>
      <c r="HWZ136" s="430" t="s">
        <v>817</v>
      </c>
      <c r="HXA136" s="430" t="s">
        <v>817</v>
      </c>
      <c r="HXB136" s="430" t="s">
        <v>817</v>
      </c>
      <c r="HXC136" s="430" t="s">
        <v>817</v>
      </c>
      <c r="HXD136" s="430" t="s">
        <v>817</v>
      </c>
      <c r="HXE136" s="430" t="s">
        <v>817</v>
      </c>
      <c r="HXF136" s="430" t="s">
        <v>817</v>
      </c>
      <c r="HXG136" s="430" t="s">
        <v>817</v>
      </c>
      <c r="HXH136" s="430" t="s">
        <v>817</v>
      </c>
      <c r="HXI136" s="430" t="s">
        <v>817</v>
      </c>
      <c r="HXJ136" s="430" t="s">
        <v>817</v>
      </c>
      <c r="HXK136" s="430" t="s">
        <v>817</v>
      </c>
      <c r="HXL136" s="430" t="s">
        <v>817</v>
      </c>
      <c r="HXM136" s="430" t="s">
        <v>817</v>
      </c>
      <c r="HXN136" s="430" t="s">
        <v>817</v>
      </c>
      <c r="HXO136" s="430" t="s">
        <v>817</v>
      </c>
      <c r="HXP136" s="430" t="s">
        <v>817</v>
      </c>
      <c r="HXQ136" s="430" t="s">
        <v>817</v>
      </c>
      <c r="HXR136" s="430" t="s">
        <v>817</v>
      </c>
      <c r="HXS136" s="430" t="s">
        <v>817</v>
      </c>
      <c r="HXT136" s="430" t="s">
        <v>817</v>
      </c>
      <c r="HXU136" s="430" t="s">
        <v>817</v>
      </c>
      <c r="HXV136" s="430" t="s">
        <v>817</v>
      </c>
      <c r="HXW136" s="430" t="s">
        <v>817</v>
      </c>
      <c r="HXX136" s="430" t="s">
        <v>817</v>
      </c>
      <c r="HXY136" s="430" t="s">
        <v>817</v>
      </c>
      <c r="HXZ136" s="430" t="s">
        <v>817</v>
      </c>
      <c r="HYA136" s="430" t="s">
        <v>817</v>
      </c>
      <c r="HYB136" s="430" t="s">
        <v>817</v>
      </c>
      <c r="HYC136" s="430" t="s">
        <v>817</v>
      </c>
      <c r="HYD136" s="430" t="s">
        <v>817</v>
      </c>
      <c r="HYE136" s="430" t="s">
        <v>817</v>
      </c>
      <c r="HYF136" s="430" t="s">
        <v>817</v>
      </c>
      <c r="HYG136" s="430" t="s">
        <v>817</v>
      </c>
      <c r="HYH136" s="430" t="s">
        <v>817</v>
      </c>
      <c r="HYI136" s="430" t="s">
        <v>817</v>
      </c>
      <c r="HYJ136" s="430" t="s">
        <v>817</v>
      </c>
      <c r="HYK136" s="430" t="s">
        <v>817</v>
      </c>
      <c r="HYL136" s="430" t="s">
        <v>817</v>
      </c>
      <c r="HYM136" s="430" t="s">
        <v>817</v>
      </c>
      <c r="HYN136" s="430" t="s">
        <v>817</v>
      </c>
      <c r="HYO136" s="430" t="s">
        <v>817</v>
      </c>
      <c r="HYP136" s="430" t="s">
        <v>817</v>
      </c>
      <c r="HYQ136" s="430" t="s">
        <v>817</v>
      </c>
      <c r="HYR136" s="430" t="s">
        <v>817</v>
      </c>
      <c r="HYS136" s="430" t="s">
        <v>817</v>
      </c>
      <c r="HYT136" s="430" t="s">
        <v>817</v>
      </c>
      <c r="HYU136" s="430" t="s">
        <v>817</v>
      </c>
      <c r="HYV136" s="430" t="s">
        <v>817</v>
      </c>
      <c r="HYW136" s="430" t="s">
        <v>817</v>
      </c>
      <c r="HYX136" s="430" t="s">
        <v>817</v>
      </c>
      <c r="HYY136" s="430" t="s">
        <v>817</v>
      </c>
      <c r="HYZ136" s="430" t="s">
        <v>817</v>
      </c>
      <c r="HZA136" s="430" t="s">
        <v>817</v>
      </c>
      <c r="HZB136" s="430" t="s">
        <v>817</v>
      </c>
      <c r="HZC136" s="430" t="s">
        <v>817</v>
      </c>
      <c r="HZD136" s="430" t="s">
        <v>817</v>
      </c>
      <c r="HZE136" s="430" t="s">
        <v>817</v>
      </c>
      <c r="HZF136" s="430" t="s">
        <v>817</v>
      </c>
      <c r="HZG136" s="430" t="s">
        <v>817</v>
      </c>
      <c r="HZH136" s="430" t="s">
        <v>817</v>
      </c>
      <c r="HZI136" s="430" t="s">
        <v>817</v>
      </c>
      <c r="HZJ136" s="430" t="s">
        <v>817</v>
      </c>
      <c r="HZK136" s="430" t="s">
        <v>817</v>
      </c>
      <c r="HZL136" s="430" t="s">
        <v>817</v>
      </c>
      <c r="HZM136" s="430" t="s">
        <v>817</v>
      </c>
      <c r="HZN136" s="430" t="s">
        <v>817</v>
      </c>
      <c r="HZO136" s="430" t="s">
        <v>817</v>
      </c>
      <c r="HZP136" s="430" t="s">
        <v>817</v>
      </c>
      <c r="HZQ136" s="430" t="s">
        <v>817</v>
      </c>
      <c r="HZR136" s="430" t="s">
        <v>817</v>
      </c>
      <c r="HZS136" s="430" t="s">
        <v>817</v>
      </c>
      <c r="HZT136" s="430" t="s">
        <v>817</v>
      </c>
      <c r="HZU136" s="430" t="s">
        <v>817</v>
      </c>
      <c r="HZV136" s="430" t="s">
        <v>817</v>
      </c>
      <c r="HZW136" s="430" t="s">
        <v>817</v>
      </c>
      <c r="HZX136" s="430" t="s">
        <v>817</v>
      </c>
      <c r="HZY136" s="430" t="s">
        <v>817</v>
      </c>
      <c r="HZZ136" s="430" t="s">
        <v>817</v>
      </c>
      <c r="IAA136" s="430" t="s">
        <v>817</v>
      </c>
      <c r="IAB136" s="430" t="s">
        <v>817</v>
      </c>
      <c r="IAC136" s="430" t="s">
        <v>817</v>
      </c>
      <c r="IAD136" s="430" t="s">
        <v>817</v>
      </c>
      <c r="IAE136" s="430" t="s">
        <v>817</v>
      </c>
      <c r="IAF136" s="430" t="s">
        <v>817</v>
      </c>
      <c r="IAG136" s="430" t="s">
        <v>817</v>
      </c>
      <c r="IAH136" s="430" t="s">
        <v>817</v>
      </c>
      <c r="IAI136" s="430" t="s">
        <v>817</v>
      </c>
      <c r="IAJ136" s="430" t="s">
        <v>817</v>
      </c>
      <c r="IAK136" s="430" t="s">
        <v>817</v>
      </c>
      <c r="IAL136" s="430" t="s">
        <v>817</v>
      </c>
      <c r="IAM136" s="430" t="s">
        <v>817</v>
      </c>
      <c r="IAN136" s="430" t="s">
        <v>817</v>
      </c>
      <c r="IAO136" s="430" t="s">
        <v>817</v>
      </c>
      <c r="IAP136" s="430" t="s">
        <v>817</v>
      </c>
      <c r="IAQ136" s="430" t="s">
        <v>817</v>
      </c>
      <c r="IAR136" s="430" t="s">
        <v>817</v>
      </c>
      <c r="IAS136" s="430" t="s">
        <v>817</v>
      </c>
      <c r="IAT136" s="430" t="s">
        <v>817</v>
      </c>
      <c r="IAU136" s="430" t="s">
        <v>817</v>
      </c>
      <c r="IAV136" s="430" t="s">
        <v>817</v>
      </c>
      <c r="IAW136" s="430" t="s">
        <v>817</v>
      </c>
      <c r="IAX136" s="430" t="s">
        <v>817</v>
      </c>
      <c r="IAY136" s="430" t="s">
        <v>817</v>
      </c>
      <c r="IAZ136" s="430" t="s">
        <v>817</v>
      </c>
      <c r="IBA136" s="430" t="s">
        <v>817</v>
      </c>
      <c r="IBB136" s="430" t="s">
        <v>817</v>
      </c>
      <c r="IBC136" s="430" t="s">
        <v>817</v>
      </c>
      <c r="IBD136" s="430" t="s">
        <v>817</v>
      </c>
      <c r="IBE136" s="430" t="s">
        <v>817</v>
      </c>
      <c r="IBF136" s="430" t="s">
        <v>817</v>
      </c>
      <c r="IBG136" s="430" t="s">
        <v>817</v>
      </c>
      <c r="IBH136" s="430" t="s">
        <v>817</v>
      </c>
      <c r="IBI136" s="430" t="s">
        <v>817</v>
      </c>
      <c r="IBJ136" s="430" t="s">
        <v>817</v>
      </c>
      <c r="IBK136" s="430" t="s">
        <v>817</v>
      </c>
      <c r="IBL136" s="430" t="s">
        <v>817</v>
      </c>
      <c r="IBM136" s="430" t="s">
        <v>817</v>
      </c>
      <c r="IBN136" s="430" t="s">
        <v>817</v>
      </c>
      <c r="IBO136" s="430" t="s">
        <v>817</v>
      </c>
      <c r="IBP136" s="430" t="s">
        <v>817</v>
      </c>
      <c r="IBQ136" s="430" t="s">
        <v>817</v>
      </c>
      <c r="IBR136" s="430" t="s">
        <v>817</v>
      </c>
      <c r="IBS136" s="430" t="s">
        <v>817</v>
      </c>
      <c r="IBT136" s="430" t="s">
        <v>817</v>
      </c>
      <c r="IBU136" s="430" t="s">
        <v>817</v>
      </c>
      <c r="IBV136" s="430" t="s">
        <v>817</v>
      </c>
      <c r="IBW136" s="430" t="s">
        <v>817</v>
      </c>
      <c r="IBX136" s="430" t="s">
        <v>817</v>
      </c>
      <c r="IBY136" s="430" t="s">
        <v>817</v>
      </c>
      <c r="IBZ136" s="430" t="s">
        <v>817</v>
      </c>
      <c r="ICA136" s="430" t="s">
        <v>817</v>
      </c>
      <c r="ICB136" s="430" t="s">
        <v>817</v>
      </c>
      <c r="ICC136" s="430" t="s">
        <v>817</v>
      </c>
      <c r="ICD136" s="430" t="s">
        <v>817</v>
      </c>
      <c r="ICE136" s="430" t="s">
        <v>817</v>
      </c>
      <c r="ICF136" s="430" t="s">
        <v>817</v>
      </c>
      <c r="ICG136" s="430" t="s">
        <v>817</v>
      </c>
      <c r="ICH136" s="430" t="s">
        <v>817</v>
      </c>
      <c r="ICI136" s="430" t="s">
        <v>817</v>
      </c>
      <c r="ICJ136" s="430" t="s">
        <v>817</v>
      </c>
      <c r="ICK136" s="430" t="s">
        <v>817</v>
      </c>
      <c r="ICL136" s="430" t="s">
        <v>817</v>
      </c>
      <c r="ICM136" s="430" t="s">
        <v>817</v>
      </c>
      <c r="ICN136" s="430" t="s">
        <v>817</v>
      </c>
      <c r="ICO136" s="430" t="s">
        <v>817</v>
      </c>
      <c r="ICP136" s="430" t="s">
        <v>817</v>
      </c>
      <c r="ICQ136" s="430" t="s">
        <v>817</v>
      </c>
      <c r="ICR136" s="430" t="s">
        <v>817</v>
      </c>
      <c r="ICS136" s="430" t="s">
        <v>817</v>
      </c>
      <c r="ICT136" s="430" t="s">
        <v>817</v>
      </c>
      <c r="ICU136" s="430" t="s">
        <v>817</v>
      </c>
      <c r="ICV136" s="430" t="s">
        <v>817</v>
      </c>
      <c r="ICW136" s="430" t="s">
        <v>817</v>
      </c>
      <c r="ICX136" s="430" t="s">
        <v>817</v>
      </c>
      <c r="ICY136" s="430" t="s">
        <v>817</v>
      </c>
      <c r="ICZ136" s="430" t="s">
        <v>817</v>
      </c>
      <c r="IDA136" s="430" t="s">
        <v>817</v>
      </c>
      <c r="IDB136" s="430" t="s">
        <v>817</v>
      </c>
      <c r="IDC136" s="430" t="s">
        <v>817</v>
      </c>
      <c r="IDD136" s="430" t="s">
        <v>817</v>
      </c>
      <c r="IDE136" s="430" t="s">
        <v>817</v>
      </c>
      <c r="IDF136" s="430" t="s">
        <v>817</v>
      </c>
      <c r="IDG136" s="430" t="s">
        <v>817</v>
      </c>
      <c r="IDH136" s="430" t="s">
        <v>817</v>
      </c>
      <c r="IDI136" s="430" t="s">
        <v>817</v>
      </c>
      <c r="IDJ136" s="430" t="s">
        <v>817</v>
      </c>
      <c r="IDK136" s="430" t="s">
        <v>817</v>
      </c>
      <c r="IDL136" s="430" t="s">
        <v>817</v>
      </c>
      <c r="IDM136" s="430" t="s">
        <v>817</v>
      </c>
      <c r="IDN136" s="430" t="s">
        <v>817</v>
      </c>
      <c r="IDO136" s="430" t="s">
        <v>817</v>
      </c>
      <c r="IDP136" s="430" t="s">
        <v>817</v>
      </c>
      <c r="IDQ136" s="430" t="s">
        <v>817</v>
      </c>
      <c r="IDR136" s="430" t="s">
        <v>817</v>
      </c>
      <c r="IDS136" s="430" t="s">
        <v>817</v>
      </c>
      <c r="IDT136" s="430" t="s">
        <v>817</v>
      </c>
      <c r="IDU136" s="430" t="s">
        <v>817</v>
      </c>
      <c r="IDV136" s="430" t="s">
        <v>817</v>
      </c>
      <c r="IDW136" s="430" t="s">
        <v>817</v>
      </c>
      <c r="IDX136" s="430" t="s">
        <v>817</v>
      </c>
      <c r="IDY136" s="430" t="s">
        <v>817</v>
      </c>
      <c r="IDZ136" s="430" t="s">
        <v>817</v>
      </c>
      <c r="IEA136" s="430" t="s">
        <v>817</v>
      </c>
      <c r="IEB136" s="430" t="s">
        <v>817</v>
      </c>
      <c r="IEC136" s="430" t="s">
        <v>817</v>
      </c>
      <c r="IED136" s="430" t="s">
        <v>817</v>
      </c>
      <c r="IEE136" s="430" t="s">
        <v>817</v>
      </c>
      <c r="IEF136" s="430" t="s">
        <v>817</v>
      </c>
      <c r="IEG136" s="430" t="s">
        <v>817</v>
      </c>
      <c r="IEH136" s="430" t="s">
        <v>817</v>
      </c>
      <c r="IEI136" s="430" t="s">
        <v>817</v>
      </c>
      <c r="IEJ136" s="430" t="s">
        <v>817</v>
      </c>
      <c r="IEK136" s="430" t="s">
        <v>817</v>
      </c>
      <c r="IEL136" s="430" t="s">
        <v>817</v>
      </c>
      <c r="IEM136" s="430" t="s">
        <v>817</v>
      </c>
      <c r="IEN136" s="430" t="s">
        <v>817</v>
      </c>
      <c r="IEO136" s="430" t="s">
        <v>817</v>
      </c>
      <c r="IEP136" s="430" t="s">
        <v>817</v>
      </c>
      <c r="IEQ136" s="430" t="s">
        <v>817</v>
      </c>
      <c r="IER136" s="430" t="s">
        <v>817</v>
      </c>
      <c r="IES136" s="430" t="s">
        <v>817</v>
      </c>
      <c r="IET136" s="430" t="s">
        <v>817</v>
      </c>
      <c r="IEU136" s="430" t="s">
        <v>817</v>
      </c>
      <c r="IEV136" s="430" t="s">
        <v>817</v>
      </c>
      <c r="IEW136" s="430" t="s">
        <v>817</v>
      </c>
      <c r="IEX136" s="430" t="s">
        <v>817</v>
      </c>
      <c r="IEY136" s="430" t="s">
        <v>817</v>
      </c>
      <c r="IEZ136" s="430" t="s">
        <v>817</v>
      </c>
      <c r="IFA136" s="430" t="s">
        <v>817</v>
      </c>
      <c r="IFB136" s="430" t="s">
        <v>817</v>
      </c>
      <c r="IFC136" s="430" t="s">
        <v>817</v>
      </c>
      <c r="IFD136" s="430" t="s">
        <v>817</v>
      </c>
      <c r="IFE136" s="430" t="s">
        <v>817</v>
      </c>
      <c r="IFF136" s="430" t="s">
        <v>817</v>
      </c>
      <c r="IFG136" s="430" t="s">
        <v>817</v>
      </c>
      <c r="IFH136" s="430" t="s">
        <v>817</v>
      </c>
      <c r="IFI136" s="430" t="s">
        <v>817</v>
      </c>
      <c r="IFJ136" s="430" t="s">
        <v>817</v>
      </c>
      <c r="IFK136" s="430" t="s">
        <v>817</v>
      </c>
      <c r="IFL136" s="430" t="s">
        <v>817</v>
      </c>
      <c r="IFM136" s="430" t="s">
        <v>817</v>
      </c>
      <c r="IFN136" s="430" t="s">
        <v>817</v>
      </c>
      <c r="IFO136" s="430" t="s">
        <v>817</v>
      </c>
      <c r="IFP136" s="430" t="s">
        <v>817</v>
      </c>
      <c r="IFQ136" s="430" t="s">
        <v>817</v>
      </c>
      <c r="IFR136" s="430" t="s">
        <v>817</v>
      </c>
      <c r="IFS136" s="430" t="s">
        <v>817</v>
      </c>
      <c r="IFT136" s="430" t="s">
        <v>817</v>
      </c>
      <c r="IFU136" s="430" t="s">
        <v>817</v>
      </c>
      <c r="IFV136" s="430" t="s">
        <v>817</v>
      </c>
      <c r="IFW136" s="430" t="s">
        <v>817</v>
      </c>
      <c r="IFX136" s="430" t="s">
        <v>817</v>
      </c>
      <c r="IFY136" s="430" t="s">
        <v>817</v>
      </c>
      <c r="IFZ136" s="430" t="s">
        <v>817</v>
      </c>
      <c r="IGA136" s="430" t="s">
        <v>817</v>
      </c>
      <c r="IGB136" s="430" t="s">
        <v>817</v>
      </c>
      <c r="IGC136" s="430" t="s">
        <v>817</v>
      </c>
      <c r="IGD136" s="430" t="s">
        <v>817</v>
      </c>
      <c r="IGE136" s="430" t="s">
        <v>817</v>
      </c>
      <c r="IGF136" s="430" t="s">
        <v>817</v>
      </c>
      <c r="IGG136" s="430" t="s">
        <v>817</v>
      </c>
      <c r="IGH136" s="430" t="s">
        <v>817</v>
      </c>
      <c r="IGI136" s="430" t="s">
        <v>817</v>
      </c>
      <c r="IGJ136" s="430" t="s">
        <v>817</v>
      </c>
      <c r="IGK136" s="430" t="s">
        <v>817</v>
      </c>
      <c r="IGL136" s="430" t="s">
        <v>817</v>
      </c>
      <c r="IGM136" s="430" t="s">
        <v>817</v>
      </c>
      <c r="IGN136" s="430" t="s">
        <v>817</v>
      </c>
      <c r="IGO136" s="430" t="s">
        <v>817</v>
      </c>
      <c r="IGP136" s="430" t="s">
        <v>817</v>
      </c>
      <c r="IGQ136" s="430" t="s">
        <v>817</v>
      </c>
      <c r="IGR136" s="430" t="s">
        <v>817</v>
      </c>
      <c r="IGS136" s="430" t="s">
        <v>817</v>
      </c>
      <c r="IGT136" s="430" t="s">
        <v>817</v>
      </c>
      <c r="IGU136" s="430" t="s">
        <v>817</v>
      </c>
      <c r="IGV136" s="430" t="s">
        <v>817</v>
      </c>
      <c r="IGW136" s="430" t="s">
        <v>817</v>
      </c>
      <c r="IGX136" s="430" t="s">
        <v>817</v>
      </c>
      <c r="IGY136" s="430" t="s">
        <v>817</v>
      </c>
      <c r="IGZ136" s="430" t="s">
        <v>817</v>
      </c>
      <c r="IHA136" s="430" t="s">
        <v>817</v>
      </c>
      <c r="IHB136" s="430" t="s">
        <v>817</v>
      </c>
      <c r="IHC136" s="430" t="s">
        <v>817</v>
      </c>
      <c r="IHD136" s="430" t="s">
        <v>817</v>
      </c>
      <c r="IHE136" s="430" t="s">
        <v>817</v>
      </c>
      <c r="IHF136" s="430" t="s">
        <v>817</v>
      </c>
      <c r="IHG136" s="430" t="s">
        <v>817</v>
      </c>
      <c r="IHH136" s="430" t="s">
        <v>817</v>
      </c>
      <c r="IHI136" s="430" t="s">
        <v>817</v>
      </c>
      <c r="IHJ136" s="430" t="s">
        <v>817</v>
      </c>
      <c r="IHK136" s="430" t="s">
        <v>817</v>
      </c>
      <c r="IHL136" s="430" t="s">
        <v>817</v>
      </c>
      <c r="IHM136" s="430" t="s">
        <v>817</v>
      </c>
      <c r="IHN136" s="430" t="s">
        <v>817</v>
      </c>
      <c r="IHO136" s="430" t="s">
        <v>817</v>
      </c>
      <c r="IHP136" s="430" t="s">
        <v>817</v>
      </c>
      <c r="IHQ136" s="430" t="s">
        <v>817</v>
      </c>
      <c r="IHR136" s="430" t="s">
        <v>817</v>
      </c>
      <c r="IHS136" s="430" t="s">
        <v>817</v>
      </c>
      <c r="IHT136" s="430" t="s">
        <v>817</v>
      </c>
      <c r="IHU136" s="430" t="s">
        <v>817</v>
      </c>
      <c r="IHV136" s="430" t="s">
        <v>817</v>
      </c>
      <c r="IHW136" s="430" t="s">
        <v>817</v>
      </c>
      <c r="IHX136" s="430" t="s">
        <v>817</v>
      </c>
      <c r="IHY136" s="430" t="s">
        <v>817</v>
      </c>
      <c r="IHZ136" s="430" t="s">
        <v>817</v>
      </c>
      <c r="IIA136" s="430" t="s">
        <v>817</v>
      </c>
      <c r="IIB136" s="430" t="s">
        <v>817</v>
      </c>
      <c r="IIC136" s="430" t="s">
        <v>817</v>
      </c>
      <c r="IID136" s="430" t="s">
        <v>817</v>
      </c>
      <c r="IIE136" s="430" t="s">
        <v>817</v>
      </c>
      <c r="IIF136" s="430" t="s">
        <v>817</v>
      </c>
      <c r="IIG136" s="430" t="s">
        <v>817</v>
      </c>
      <c r="IIH136" s="430" t="s">
        <v>817</v>
      </c>
      <c r="III136" s="430" t="s">
        <v>817</v>
      </c>
      <c r="IIJ136" s="430" t="s">
        <v>817</v>
      </c>
      <c r="IIK136" s="430" t="s">
        <v>817</v>
      </c>
      <c r="IIL136" s="430" t="s">
        <v>817</v>
      </c>
      <c r="IIM136" s="430" t="s">
        <v>817</v>
      </c>
      <c r="IIN136" s="430" t="s">
        <v>817</v>
      </c>
      <c r="IIO136" s="430" t="s">
        <v>817</v>
      </c>
      <c r="IIP136" s="430" t="s">
        <v>817</v>
      </c>
      <c r="IIQ136" s="430" t="s">
        <v>817</v>
      </c>
      <c r="IIR136" s="430" t="s">
        <v>817</v>
      </c>
      <c r="IIS136" s="430" t="s">
        <v>817</v>
      </c>
      <c r="IIT136" s="430" t="s">
        <v>817</v>
      </c>
      <c r="IIU136" s="430" t="s">
        <v>817</v>
      </c>
      <c r="IIV136" s="430" t="s">
        <v>817</v>
      </c>
      <c r="IIW136" s="430" t="s">
        <v>817</v>
      </c>
      <c r="IIX136" s="430" t="s">
        <v>817</v>
      </c>
      <c r="IIY136" s="430" t="s">
        <v>817</v>
      </c>
      <c r="IIZ136" s="430" t="s">
        <v>817</v>
      </c>
      <c r="IJA136" s="430" t="s">
        <v>817</v>
      </c>
      <c r="IJB136" s="430" t="s">
        <v>817</v>
      </c>
      <c r="IJC136" s="430" t="s">
        <v>817</v>
      </c>
      <c r="IJD136" s="430" t="s">
        <v>817</v>
      </c>
      <c r="IJE136" s="430" t="s">
        <v>817</v>
      </c>
      <c r="IJF136" s="430" t="s">
        <v>817</v>
      </c>
      <c r="IJG136" s="430" t="s">
        <v>817</v>
      </c>
      <c r="IJH136" s="430" t="s">
        <v>817</v>
      </c>
      <c r="IJI136" s="430" t="s">
        <v>817</v>
      </c>
      <c r="IJJ136" s="430" t="s">
        <v>817</v>
      </c>
      <c r="IJK136" s="430" t="s">
        <v>817</v>
      </c>
      <c r="IJL136" s="430" t="s">
        <v>817</v>
      </c>
      <c r="IJM136" s="430" t="s">
        <v>817</v>
      </c>
      <c r="IJN136" s="430" t="s">
        <v>817</v>
      </c>
      <c r="IJO136" s="430" t="s">
        <v>817</v>
      </c>
      <c r="IJP136" s="430" t="s">
        <v>817</v>
      </c>
      <c r="IJQ136" s="430" t="s">
        <v>817</v>
      </c>
      <c r="IJR136" s="430" t="s">
        <v>817</v>
      </c>
      <c r="IJS136" s="430" t="s">
        <v>817</v>
      </c>
      <c r="IJT136" s="430" t="s">
        <v>817</v>
      </c>
      <c r="IJU136" s="430" t="s">
        <v>817</v>
      </c>
      <c r="IJV136" s="430" t="s">
        <v>817</v>
      </c>
      <c r="IJW136" s="430" t="s">
        <v>817</v>
      </c>
      <c r="IJX136" s="430" t="s">
        <v>817</v>
      </c>
      <c r="IJY136" s="430" t="s">
        <v>817</v>
      </c>
      <c r="IJZ136" s="430" t="s">
        <v>817</v>
      </c>
      <c r="IKA136" s="430" t="s">
        <v>817</v>
      </c>
      <c r="IKB136" s="430" t="s">
        <v>817</v>
      </c>
      <c r="IKC136" s="430" t="s">
        <v>817</v>
      </c>
      <c r="IKD136" s="430" t="s">
        <v>817</v>
      </c>
      <c r="IKE136" s="430" t="s">
        <v>817</v>
      </c>
      <c r="IKF136" s="430" t="s">
        <v>817</v>
      </c>
      <c r="IKG136" s="430" t="s">
        <v>817</v>
      </c>
      <c r="IKH136" s="430" t="s">
        <v>817</v>
      </c>
      <c r="IKI136" s="430" t="s">
        <v>817</v>
      </c>
      <c r="IKJ136" s="430" t="s">
        <v>817</v>
      </c>
      <c r="IKK136" s="430" t="s">
        <v>817</v>
      </c>
      <c r="IKL136" s="430" t="s">
        <v>817</v>
      </c>
      <c r="IKM136" s="430" t="s">
        <v>817</v>
      </c>
      <c r="IKN136" s="430" t="s">
        <v>817</v>
      </c>
      <c r="IKO136" s="430" t="s">
        <v>817</v>
      </c>
      <c r="IKP136" s="430" t="s">
        <v>817</v>
      </c>
      <c r="IKQ136" s="430" t="s">
        <v>817</v>
      </c>
      <c r="IKR136" s="430" t="s">
        <v>817</v>
      </c>
      <c r="IKS136" s="430" t="s">
        <v>817</v>
      </c>
      <c r="IKT136" s="430" t="s">
        <v>817</v>
      </c>
      <c r="IKU136" s="430" t="s">
        <v>817</v>
      </c>
      <c r="IKV136" s="430" t="s">
        <v>817</v>
      </c>
      <c r="IKW136" s="430" t="s">
        <v>817</v>
      </c>
      <c r="IKX136" s="430" t="s">
        <v>817</v>
      </c>
      <c r="IKY136" s="430" t="s">
        <v>817</v>
      </c>
      <c r="IKZ136" s="430" t="s">
        <v>817</v>
      </c>
      <c r="ILA136" s="430" t="s">
        <v>817</v>
      </c>
      <c r="ILB136" s="430" t="s">
        <v>817</v>
      </c>
      <c r="ILC136" s="430" t="s">
        <v>817</v>
      </c>
      <c r="ILD136" s="430" t="s">
        <v>817</v>
      </c>
      <c r="ILE136" s="430" t="s">
        <v>817</v>
      </c>
      <c r="ILF136" s="430" t="s">
        <v>817</v>
      </c>
      <c r="ILG136" s="430" t="s">
        <v>817</v>
      </c>
      <c r="ILH136" s="430" t="s">
        <v>817</v>
      </c>
      <c r="ILI136" s="430" t="s">
        <v>817</v>
      </c>
      <c r="ILJ136" s="430" t="s">
        <v>817</v>
      </c>
      <c r="ILK136" s="430" t="s">
        <v>817</v>
      </c>
      <c r="ILL136" s="430" t="s">
        <v>817</v>
      </c>
      <c r="ILM136" s="430" t="s">
        <v>817</v>
      </c>
      <c r="ILN136" s="430" t="s">
        <v>817</v>
      </c>
      <c r="ILO136" s="430" t="s">
        <v>817</v>
      </c>
      <c r="ILP136" s="430" t="s">
        <v>817</v>
      </c>
      <c r="ILQ136" s="430" t="s">
        <v>817</v>
      </c>
      <c r="ILR136" s="430" t="s">
        <v>817</v>
      </c>
      <c r="ILS136" s="430" t="s">
        <v>817</v>
      </c>
      <c r="ILT136" s="430" t="s">
        <v>817</v>
      </c>
      <c r="ILU136" s="430" t="s">
        <v>817</v>
      </c>
      <c r="ILV136" s="430" t="s">
        <v>817</v>
      </c>
      <c r="ILW136" s="430" t="s">
        <v>817</v>
      </c>
      <c r="ILX136" s="430" t="s">
        <v>817</v>
      </c>
      <c r="ILY136" s="430" t="s">
        <v>817</v>
      </c>
      <c r="ILZ136" s="430" t="s">
        <v>817</v>
      </c>
      <c r="IMA136" s="430" t="s">
        <v>817</v>
      </c>
      <c r="IMB136" s="430" t="s">
        <v>817</v>
      </c>
      <c r="IMC136" s="430" t="s">
        <v>817</v>
      </c>
      <c r="IMD136" s="430" t="s">
        <v>817</v>
      </c>
      <c r="IME136" s="430" t="s">
        <v>817</v>
      </c>
      <c r="IMF136" s="430" t="s">
        <v>817</v>
      </c>
      <c r="IMG136" s="430" t="s">
        <v>817</v>
      </c>
      <c r="IMH136" s="430" t="s">
        <v>817</v>
      </c>
      <c r="IMI136" s="430" t="s">
        <v>817</v>
      </c>
      <c r="IMJ136" s="430" t="s">
        <v>817</v>
      </c>
      <c r="IMK136" s="430" t="s">
        <v>817</v>
      </c>
      <c r="IML136" s="430" t="s">
        <v>817</v>
      </c>
      <c r="IMM136" s="430" t="s">
        <v>817</v>
      </c>
      <c r="IMN136" s="430" t="s">
        <v>817</v>
      </c>
      <c r="IMO136" s="430" t="s">
        <v>817</v>
      </c>
      <c r="IMP136" s="430" t="s">
        <v>817</v>
      </c>
      <c r="IMQ136" s="430" t="s">
        <v>817</v>
      </c>
      <c r="IMR136" s="430" t="s">
        <v>817</v>
      </c>
      <c r="IMS136" s="430" t="s">
        <v>817</v>
      </c>
      <c r="IMT136" s="430" t="s">
        <v>817</v>
      </c>
      <c r="IMU136" s="430" t="s">
        <v>817</v>
      </c>
      <c r="IMV136" s="430" t="s">
        <v>817</v>
      </c>
      <c r="IMW136" s="430" t="s">
        <v>817</v>
      </c>
      <c r="IMX136" s="430" t="s">
        <v>817</v>
      </c>
      <c r="IMY136" s="430" t="s">
        <v>817</v>
      </c>
      <c r="IMZ136" s="430" t="s">
        <v>817</v>
      </c>
      <c r="INA136" s="430" t="s">
        <v>817</v>
      </c>
      <c r="INB136" s="430" t="s">
        <v>817</v>
      </c>
      <c r="INC136" s="430" t="s">
        <v>817</v>
      </c>
      <c r="IND136" s="430" t="s">
        <v>817</v>
      </c>
      <c r="INE136" s="430" t="s">
        <v>817</v>
      </c>
      <c r="INF136" s="430" t="s">
        <v>817</v>
      </c>
      <c r="ING136" s="430" t="s">
        <v>817</v>
      </c>
      <c r="INH136" s="430" t="s">
        <v>817</v>
      </c>
      <c r="INI136" s="430" t="s">
        <v>817</v>
      </c>
      <c r="INJ136" s="430" t="s">
        <v>817</v>
      </c>
      <c r="INK136" s="430" t="s">
        <v>817</v>
      </c>
      <c r="INL136" s="430" t="s">
        <v>817</v>
      </c>
      <c r="INM136" s="430" t="s">
        <v>817</v>
      </c>
      <c r="INN136" s="430" t="s">
        <v>817</v>
      </c>
      <c r="INO136" s="430" t="s">
        <v>817</v>
      </c>
      <c r="INP136" s="430" t="s">
        <v>817</v>
      </c>
      <c r="INQ136" s="430" t="s">
        <v>817</v>
      </c>
      <c r="INR136" s="430" t="s">
        <v>817</v>
      </c>
      <c r="INS136" s="430" t="s">
        <v>817</v>
      </c>
      <c r="INT136" s="430" t="s">
        <v>817</v>
      </c>
      <c r="INU136" s="430" t="s">
        <v>817</v>
      </c>
      <c r="INV136" s="430" t="s">
        <v>817</v>
      </c>
      <c r="INW136" s="430" t="s">
        <v>817</v>
      </c>
      <c r="INX136" s="430" t="s">
        <v>817</v>
      </c>
      <c r="INY136" s="430" t="s">
        <v>817</v>
      </c>
      <c r="INZ136" s="430" t="s">
        <v>817</v>
      </c>
      <c r="IOA136" s="430" t="s">
        <v>817</v>
      </c>
      <c r="IOB136" s="430" t="s">
        <v>817</v>
      </c>
      <c r="IOC136" s="430" t="s">
        <v>817</v>
      </c>
      <c r="IOD136" s="430" t="s">
        <v>817</v>
      </c>
      <c r="IOE136" s="430" t="s">
        <v>817</v>
      </c>
      <c r="IOF136" s="430" t="s">
        <v>817</v>
      </c>
      <c r="IOG136" s="430" t="s">
        <v>817</v>
      </c>
      <c r="IOH136" s="430" t="s">
        <v>817</v>
      </c>
      <c r="IOI136" s="430" t="s">
        <v>817</v>
      </c>
      <c r="IOJ136" s="430" t="s">
        <v>817</v>
      </c>
      <c r="IOK136" s="430" t="s">
        <v>817</v>
      </c>
      <c r="IOL136" s="430" t="s">
        <v>817</v>
      </c>
      <c r="IOM136" s="430" t="s">
        <v>817</v>
      </c>
      <c r="ION136" s="430" t="s">
        <v>817</v>
      </c>
      <c r="IOO136" s="430" t="s">
        <v>817</v>
      </c>
      <c r="IOP136" s="430" t="s">
        <v>817</v>
      </c>
      <c r="IOQ136" s="430" t="s">
        <v>817</v>
      </c>
      <c r="IOR136" s="430" t="s">
        <v>817</v>
      </c>
      <c r="IOS136" s="430" t="s">
        <v>817</v>
      </c>
      <c r="IOT136" s="430" t="s">
        <v>817</v>
      </c>
      <c r="IOU136" s="430" t="s">
        <v>817</v>
      </c>
      <c r="IOV136" s="430" t="s">
        <v>817</v>
      </c>
      <c r="IOW136" s="430" t="s">
        <v>817</v>
      </c>
      <c r="IOX136" s="430" t="s">
        <v>817</v>
      </c>
      <c r="IOY136" s="430" t="s">
        <v>817</v>
      </c>
      <c r="IOZ136" s="430" t="s">
        <v>817</v>
      </c>
      <c r="IPA136" s="430" t="s">
        <v>817</v>
      </c>
      <c r="IPB136" s="430" t="s">
        <v>817</v>
      </c>
      <c r="IPC136" s="430" t="s">
        <v>817</v>
      </c>
      <c r="IPD136" s="430" t="s">
        <v>817</v>
      </c>
      <c r="IPE136" s="430" t="s">
        <v>817</v>
      </c>
      <c r="IPF136" s="430" t="s">
        <v>817</v>
      </c>
      <c r="IPG136" s="430" t="s">
        <v>817</v>
      </c>
      <c r="IPH136" s="430" t="s">
        <v>817</v>
      </c>
      <c r="IPI136" s="430" t="s">
        <v>817</v>
      </c>
      <c r="IPJ136" s="430" t="s">
        <v>817</v>
      </c>
      <c r="IPK136" s="430" t="s">
        <v>817</v>
      </c>
      <c r="IPL136" s="430" t="s">
        <v>817</v>
      </c>
      <c r="IPM136" s="430" t="s">
        <v>817</v>
      </c>
      <c r="IPN136" s="430" t="s">
        <v>817</v>
      </c>
      <c r="IPO136" s="430" t="s">
        <v>817</v>
      </c>
      <c r="IPP136" s="430" t="s">
        <v>817</v>
      </c>
      <c r="IPQ136" s="430" t="s">
        <v>817</v>
      </c>
      <c r="IPR136" s="430" t="s">
        <v>817</v>
      </c>
      <c r="IPS136" s="430" t="s">
        <v>817</v>
      </c>
      <c r="IPT136" s="430" t="s">
        <v>817</v>
      </c>
      <c r="IPU136" s="430" t="s">
        <v>817</v>
      </c>
      <c r="IPV136" s="430" t="s">
        <v>817</v>
      </c>
      <c r="IPW136" s="430" t="s">
        <v>817</v>
      </c>
      <c r="IPX136" s="430" t="s">
        <v>817</v>
      </c>
      <c r="IPY136" s="430" t="s">
        <v>817</v>
      </c>
      <c r="IPZ136" s="430" t="s">
        <v>817</v>
      </c>
      <c r="IQA136" s="430" t="s">
        <v>817</v>
      </c>
      <c r="IQB136" s="430" t="s">
        <v>817</v>
      </c>
      <c r="IQC136" s="430" t="s">
        <v>817</v>
      </c>
      <c r="IQD136" s="430" t="s">
        <v>817</v>
      </c>
      <c r="IQE136" s="430" t="s">
        <v>817</v>
      </c>
      <c r="IQF136" s="430" t="s">
        <v>817</v>
      </c>
      <c r="IQG136" s="430" t="s">
        <v>817</v>
      </c>
      <c r="IQH136" s="430" t="s">
        <v>817</v>
      </c>
      <c r="IQI136" s="430" t="s">
        <v>817</v>
      </c>
      <c r="IQJ136" s="430" t="s">
        <v>817</v>
      </c>
      <c r="IQK136" s="430" t="s">
        <v>817</v>
      </c>
      <c r="IQL136" s="430" t="s">
        <v>817</v>
      </c>
      <c r="IQM136" s="430" t="s">
        <v>817</v>
      </c>
      <c r="IQN136" s="430" t="s">
        <v>817</v>
      </c>
      <c r="IQO136" s="430" t="s">
        <v>817</v>
      </c>
      <c r="IQP136" s="430" t="s">
        <v>817</v>
      </c>
      <c r="IQQ136" s="430" t="s">
        <v>817</v>
      </c>
      <c r="IQR136" s="430" t="s">
        <v>817</v>
      </c>
      <c r="IQS136" s="430" t="s">
        <v>817</v>
      </c>
      <c r="IQT136" s="430" t="s">
        <v>817</v>
      </c>
      <c r="IQU136" s="430" t="s">
        <v>817</v>
      </c>
      <c r="IQV136" s="430" t="s">
        <v>817</v>
      </c>
      <c r="IQW136" s="430" t="s">
        <v>817</v>
      </c>
      <c r="IQX136" s="430" t="s">
        <v>817</v>
      </c>
      <c r="IQY136" s="430" t="s">
        <v>817</v>
      </c>
      <c r="IQZ136" s="430" t="s">
        <v>817</v>
      </c>
      <c r="IRA136" s="430" t="s">
        <v>817</v>
      </c>
      <c r="IRB136" s="430" t="s">
        <v>817</v>
      </c>
      <c r="IRC136" s="430" t="s">
        <v>817</v>
      </c>
      <c r="IRD136" s="430" t="s">
        <v>817</v>
      </c>
      <c r="IRE136" s="430" t="s">
        <v>817</v>
      </c>
      <c r="IRF136" s="430" t="s">
        <v>817</v>
      </c>
      <c r="IRG136" s="430" t="s">
        <v>817</v>
      </c>
      <c r="IRH136" s="430" t="s">
        <v>817</v>
      </c>
      <c r="IRI136" s="430" t="s">
        <v>817</v>
      </c>
      <c r="IRJ136" s="430" t="s">
        <v>817</v>
      </c>
      <c r="IRK136" s="430" t="s">
        <v>817</v>
      </c>
      <c r="IRL136" s="430" t="s">
        <v>817</v>
      </c>
      <c r="IRM136" s="430" t="s">
        <v>817</v>
      </c>
      <c r="IRN136" s="430" t="s">
        <v>817</v>
      </c>
      <c r="IRO136" s="430" t="s">
        <v>817</v>
      </c>
      <c r="IRP136" s="430" t="s">
        <v>817</v>
      </c>
      <c r="IRQ136" s="430" t="s">
        <v>817</v>
      </c>
      <c r="IRR136" s="430" t="s">
        <v>817</v>
      </c>
      <c r="IRS136" s="430" t="s">
        <v>817</v>
      </c>
      <c r="IRT136" s="430" t="s">
        <v>817</v>
      </c>
      <c r="IRU136" s="430" t="s">
        <v>817</v>
      </c>
      <c r="IRV136" s="430" t="s">
        <v>817</v>
      </c>
      <c r="IRW136" s="430" t="s">
        <v>817</v>
      </c>
      <c r="IRX136" s="430" t="s">
        <v>817</v>
      </c>
      <c r="IRY136" s="430" t="s">
        <v>817</v>
      </c>
      <c r="IRZ136" s="430" t="s">
        <v>817</v>
      </c>
      <c r="ISA136" s="430" t="s">
        <v>817</v>
      </c>
      <c r="ISB136" s="430" t="s">
        <v>817</v>
      </c>
      <c r="ISC136" s="430" t="s">
        <v>817</v>
      </c>
      <c r="ISD136" s="430" t="s">
        <v>817</v>
      </c>
      <c r="ISE136" s="430" t="s">
        <v>817</v>
      </c>
      <c r="ISF136" s="430" t="s">
        <v>817</v>
      </c>
      <c r="ISG136" s="430" t="s">
        <v>817</v>
      </c>
      <c r="ISH136" s="430" t="s">
        <v>817</v>
      </c>
      <c r="ISI136" s="430" t="s">
        <v>817</v>
      </c>
      <c r="ISJ136" s="430" t="s">
        <v>817</v>
      </c>
      <c r="ISK136" s="430" t="s">
        <v>817</v>
      </c>
      <c r="ISL136" s="430" t="s">
        <v>817</v>
      </c>
      <c r="ISM136" s="430" t="s">
        <v>817</v>
      </c>
      <c r="ISN136" s="430" t="s">
        <v>817</v>
      </c>
      <c r="ISO136" s="430" t="s">
        <v>817</v>
      </c>
      <c r="ISP136" s="430" t="s">
        <v>817</v>
      </c>
      <c r="ISQ136" s="430" t="s">
        <v>817</v>
      </c>
      <c r="ISR136" s="430" t="s">
        <v>817</v>
      </c>
      <c r="ISS136" s="430" t="s">
        <v>817</v>
      </c>
      <c r="IST136" s="430" t="s">
        <v>817</v>
      </c>
      <c r="ISU136" s="430" t="s">
        <v>817</v>
      </c>
      <c r="ISV136" s="430" t="s">
        <v>817</v>
      </c>
      <c r="ISW136" s="430" t="s">
        <v>817</v>
      </c>
      <c r="ISX136" s="430" t="s">
        <v>817</v>
      </c>
      <c r="ISY136" s="430" t="s">
        <v>817</v>
      </c>
      <c r="ISZ136" s="430" t="s">
        <v>817</v>
      </c>
      <c r="ITA136" s="430" t="s">
        <v>817</v>
      </c>
      <c r="ITB136" s="430" t="s">
        <v>817</v>
      </c>
      <c r="ITC136" s="430" t="s">
        <v>817</v>
      </c>
      <c r="ITD136" s="430" t="s">
        <v>817</v>
      </c>
      <c r="ITE136" s="430" t="s">
        <v>817</v>
      </c>
      <c r="ITF136" s="430" t="s">
        <v>817</v>
      </c>
      <c r="ITG136" s="430" t="s">
        <v>817</v>
      </c>
      <c r="ITH136" s="430" t="s">
        <v>817</v>
      </c>
      <c r="ITI136" s="430" t="s">
        <v>817</v>
      </c>
      <c r="ITJ136" s="430" t="s">
        <v>817</v>
      </c>
      <c r="ITK136" s="430" t="s">
        <v>817</v>
      </c>
      <c r="ITL136" s="430" t="s">
        <v>817</v>
      </c>
      <c r="ITM136" s="430" t="s">
        <v>817</v>
      </c>
      <c r="ITN136" s="430" t="s">
        <v>817</v>
      </c>
      <c r="ITO136" s="430" t="s">
        <v>817</v>
      </c>
      <c r="ITP136" s="430" t="s">
        <v>817</v>
      </c>
      <c r="ITQ136" s="430" t="s">
        <v>817</v>
      </c>
      <c r="ITR136" s="430" t="s">
        <v>817</v>
      </c>
      <c r="ITS136" s="430" t="s">
        <v>817</v>
      </c>
      <c r="ITT136" s="430" t="s">
        <v>817</v>
      </c>
      <c r="ITU136" s="430" t="s">
        <v>817</v>
      </c>
      <c r="ITV136" s="430" t="s">
        <v>817</v>
      </c>
      <c r="ITW136" s="430" t="s">
        <v>817</v>
      </c>
      <c r="ITX136" s="430" t="s">
        <v>817</v>
      </c>
      <c r="ITY136" s="430" t="s">
        <v>817</v>
      </c>
      <c r="ITZ136" s="430" t="s">
        <v>817</v>
      </c>
      <c r="IUA136" s="430" t="s">
        <v>817</v>
      </c>
      <c r="IUB136" s="430" t="s">
        <v>817</v>
      </c>
      <c r="IUC136" s="430" t="s">
        <v>817</v>
      </c>
      <c r="IUD136" s="430" t="s">
        <v>817</v>
      </c>
      <c r="IUE136" s="430" t="s">
        <v>817</v>
      </c>
      <c r="IUF136" s="430" t="s">
        <v>817</v>
      </c>
      <c r="IUG136" s="430" t="s">
        <v>817</v>
      </c>
      <c r="IUH136" s="430" t="s">
        <v>817</v>
      </c>
      <c r="IUI136" s="430" t="s">
        <v>817</v>
      </c>
      <c r="IUJ136" s="430" t="s">
        <v>817</v>
      </c>
      <c r="IUK136" s="430" t="s">
        <v>817</v>
      </c>
      <c r="IUL136" s="430" t="s">
        <v>817</v>
      </c>
      <c r="IUM136" s="430" t="s">
        <v>817</v>
      </c>
      <c r="IUN136" s="430" t="s">
        <v>817</v>
      </c>
      <c r="IUO136" s="430" t="s">
        <v>817</v>
      </c>
      <c r="IUP136" s="430" t="s">
        <v>817</v>
      </c>
      <c r="IUQ136" s="430" t="s">
        <v>817</v>
      </c>
      <c r="IUR136" s="430" t="s">
        <v>817</v>
      </c>
      <c r="IUS136" s="430" t="s">
        <v>817</v>
      </c>
      <c r="IUT136" s="430" t="s">
        <v>817</v>
      </c>
      <c r="IUU136" s="430" t="s">
        <v>817</v>
      </c>
      <c r="IUV136" s="430" t="s">
        <v>817</v>
      </c>
      <c r="IUW136" s="430" t="s">
        <v>817</v>
      </c>
      <c r="IUX136" s="430" t="s">
        <v>817</v>
      </c>
      <c r="IUY136" s="430" t="s">
        <v>817</v>
      </c>
      <c r="IUZ136" s="430" t="s">
        <v>817</v>
      </c>
      <c r="IVA136" s="430" t="s">
        <v>817</v>
      </c>
      <c r="IVB136" s="430" t="s">
        <v>817</v>
      </c>
      <c r="IVC136" s="430" t="s">
        <v>817</v>
      </c>
      <c r="IVD136" s="430" t="s">
        <v>817</v>
      </c>
      <c r="IVE136" s="430" t="s">
        <v>817</v>
      </c>
      <c r="IVF136" s="430" t="s">
        <v>817</v>
      </c>
      <c r="IVG136" s="430" t="s">
        <v>817</v>
      </c>
      <c r="IVH136" s="430" t="s">
        <v>817</v>
      </c>
      <c r="IVI136" s="430" t="s">
        <v>817</v>
      </c>
      <c r="IVJ136" s="430" t="s">
        <v>817</v>
      </c>
      <c r="IVK136" s="430" t="s">
        <v>817</v>
      </c>
      <c r="IVL136" s="430" t="s">
        <v>817</v>
      </c>
      <c r="IVM136" s="430" t="s">
        <v>817</v>
      </c>
      <c r="IVN136" s="430" t="s">
        <v>817</v>
      </c>
      <c r="IVO136" s="430" t="s">
        <v>817</v>
      </c>
      <c r="IVP136" s="430" t="s">
        <v>817</v>
      </c>
      <c r="IVQ136" s="430" t="s">
        <v>817</v>
      </c>
      <c r="IVR136" s="430" t="s">
        <v>817</v>
      </c>
      <c r="IVS136" s="430" t="s">
        <v>817</v>
      </c>
      <c r="IVT136" s="430" t="s">
        <v>817</v>
      </c>
      <c r="IVU136" s="430" t="s">
        <v>817</v>
      </c>
      <c r="IVV136" s="430" t="s">
        <v>817</v>
      </c>
      <c r="IVW136" s="430" t="s">
        <v>817</v>
      </c>
      <c r="IVX136" s="430" t="s">
        <v>817</v>
      </c>
      <c r="IVY136" s="430" t="s">
        <v>817</v>
      </c>
      <c r="IVZ136" s="430" t="s">
        <v>817</v>
      </c>
      <c r="IWA136" s="430" t="s">
        <v>817</v>
      </c>
      <c r="IWB136" s="430" t="s">
        <v>817</v>
      </c>
      <c r="IWC136" s="430" t="s">
        <v>817</v>
      </c>
      <c r="IWD136" s="430" t="s">
        <v>817</v>
      </c>
      <c r="IWE136" s="430" t="s">
        <v>817</v>
      </c>
      <c r="IWF136" s="430" t="s">
        <v>817</v>
      </c>
      <c r="IWG136" s="430" t="s">
        <v>817</v>
      </c>
      <c r="IWH136" s="430" t="s">
        <v>817</v>
      </c>
      <c r="IWI136" s="430" t="s">
        <v>817</v>
      </c>
      <c r="IWJ136" s="430" t="s">
        <v>817</v>
      </c>
      <c r="IWK136" s="430" t="s">
        <v>817</v>
      </c>
      <c r="IWL136" s="430" t="s">
        <v>817</v>
      </c>
      <c r="IWM136" s="430" t="s">
        <v>817</v>
      </c>
      <c r="IWN136" s="430" t="s">
        <v>817</v>
      </c>
      <c r="IWO136" s="430" t="s">
        <v>817</v>
      </c>
      <c r="IWP136" s="430" t="s">
        <v>817</v>
      </c>
      <c r="IWQ136" s="430" t="s">
        <v>817</v>
      </c>
      <c r="IWR136" s="430" t="s">
        <v>817</v>
      </c>
      <c r="IWS136" s="430" t="s">
        <v>817</v>
      </c>
      <c r="IWT136" s="430" t="s">
        <v>817</v>
      </c>
      <c r="IWU136" s="430" t="s">
        <v>817</v>
      </c>
      <c r="IWV136" s="430" t="s">
        <v>817</v>
      </c>
      <c r="IWW136" s="430" t="s">
        <v>817</v>
      </c>
      <c r="IWX136" s="430" t="s">
        <v>817</v>
      </c>
      <c r="IWY136" s="430" t="s">
        <v>817</v>
      </c>
      <c r="IWZ136" s="430" t="s">
        <v>817</v>
      </c>
      <c r="IXA136" s="430" t="s">
        <v>817</v>
      </c>
      <c r="IXB136" s="430" t="s">
        <v>817</v>
      </c>
      <c r="IXC136" s="430" t="s">
        <v>817</v>
      </c>
      <c r="IXD136" s="430" t="s">
        <v>817</v>
      </c>
      <c r="IXE136" s="430" t="s">
        <v>817</v>
      </c>
      <c r="IXF136" s="430" t="s">
        <v>817</v>
      </c>
      <c r="IXG136" s="430" t="s">
        <v>817</v>
      </c>
      <c r="IXH136" s="430" t="s">
        <v>817</v>
      </c>
      <c r="IXI136" s="430" t="s">
        <v>817</v>
      </c>
      <c r="IXJ136" s="430" t="s">
        <v>817</v>
      </c>
      <c r="IXK136" s="430" t="s">
        <v>817</v>
      </c>
      <c r="IXL136" s="430" t="s">
        <v>817</v>
      </c>
      <c r="IXM136" s="430" t="s">
        <v>817</v>
      </c>
      <c r="IXN136" s="430" t="s">
        <v>817</v>
      </c>
      <c r="IXO136" s="430" t="s">
        <v>817</v>
      </c>
      <c r="IXP136" s="430" t="s">
        <v>817</v>
      </c>
      <c r="IXQ136" s="430" t="s">
        <v>817</v>
      </c>
      <c r="IXR136" s="430" t="s">
        <v>817</v>
      </c>
      <c r="IXS136" s="430" t="s">
        <v>817</v>
      </c>
      <c r="IXT136" s="430" t="s">
        <v>817</v>
      </c>
      <c r="IXU136" s="430" t="s">
        <v>817</v>
      </c>
      <c r="IXV136" s="430" t="s">
        <v>817</v>
      </c>
      <c r="IXW136" s="430" t="s">
        <v>817</v>
      </c>
      <c r="IXX136" s="430" t="s">
        <v>817</v>
      </c>
      <c r="IXY136" s="430" t="s">
        <v>817</v>
      </c>
      <c r="IXZ136" s="430" t="s">
        <v>817</v>
      </c>
      <c r="IYA136" s="430" t="s">
        <v>817</v>
      </c>
      <c r="IYB136" s="430" t="s">
        <v>817</v>
      </c>
      <c r="IYC136" s="430" t="s">
        <v>817</v>
      </c>
      <c r="IYD136" s="430" t="s">
        <v>817</v>
      </c>
      <c r="IYE136" s="430" t="s">
        <v>817</v>
      </c>
      <c r="IYF136" s="430" t="s">
        <v>817</v>
      </c>
      <c r="IYG136" s="430" t="s">
        <v>817</v>
      </c>
      <c r="IYH136" s="430" t="s">
        <v>817</v>
      </c>
      <c r="IYI136" s="430" t="s">
        <v>817</v>
      </c>
      <c r="IYJ136" s="430" t="s">
        <v>817</v>
      </c>
      <c r="IYK136" s="430" t="s">
        <v>817</v>
      </c>
      <c r="IYL136" s="430" t="s">
        <v>817</v>
      </c>
      <c r="IYM136" s="430" t="s">
        <v>817</v>
      </c>
      <c r="IYN136" s="430" t="s">
        <v>817</v>
      </c>
      <c r="IYO136" s="430" t="s">
        <v>817</v>
      </c>
      <c r="IYP136" s="430" t="s">
        <v>817</v>
      </c>
      <c r="IYQ136" s="430" t="s">
        <v>817</v>
      </c>
      <c r="IYR136" s="430" t="s">
        <v>817</v>
      </c>
      <c r="IYS136" s="430" t="s">
        <v>817</v>
      </c>
      <c r="IYT136" s="430" t="s">
        <v>817</v>
      </c>
      <c r="IYU136" s="430" t="s">
        <v>817</v>
      </c>
      <c r="IYV136" s="430" t="s">
        <v>817</v>
      </c>
      <c r="IYW136" s="430" t="s">
        <v>817</v>
      </c>
      <c r="IYX136" s="430" t="s">
        <v>817</v>
      </c>
      <c r="IYY136" s="430" t="s">
        <v>817</v>
      </c>
      <c r="IYZ136" s="430" t="s">
        <v>817</v>
      </c>
      <c r="IZA136" s="430" t="s">
        <v>817</v>
      </c>
      <c r="IZB136" s="430" t="s">
        <v>817</v>
      </c>
      <c r="IZC136" s="430" t="s">
        <v>817</v>
      </c>
      <c r="IZD136" s="430" t="s">
        <v>817</v>
      </c>
      <c r="IZE136" s="430" t="s">
        <v>817</v>
      </c>
      <c r="IZF136" s="430" t="s">
        <v>817</v>
      </c>
      <c r="IZG136" s="430" t="s">
        <v>817</v>
      </c>
      <c r="IZH136" s="430" t="s">
        <v>817</v>
      </c>
      <c r="IZI136" s="430" t="s">
        <v>817</v>
      </c>
      <c r="IZJ136" s="430" t="s">
        <v>817</v>
      </c>
      <c r="IZK136" s="430" t="s">
        <v>817</v>
      </c>
      <c r="IZL136" s="430" t="s">
        <v>817</v>
      </c>
      <c r="IZM136" s="430" t="s">
        <v>817</v>
      </c>
      <c r="IZN136" s="430" t="s">
        <v>817</v>
      </c>
      <c r="IZO136" s="430" t="s">
        <v>817</v>
      </c>
      <c r="IZP136" s="430" t="s">
        <v>817</v>
      </c>
      <c r="IZQ136" s="430" t="s">
        <v>817</v>
      </c>
      <c r="IZR136" s="430" t="s">
        <v>817</v>
      </c>
      <c r="IZS136" s="430" t="s">
        <v>817</v>
      </c>
      <c r="IZT136" s="430" t="s">
        <v>817</v>
      </c>
      <c r="IZU136" s="430" t="s">
        <v>817</v>
      </c>
      <c r="IZV136" s="430" t="s">
        <v>817</v>
      </c>
      <c r="IZW136" s="430" t="s">
        <v>817</v>
      </c>
      <c r="IZX136" s="430" t="s">
        <v>817</v>
      </c>
      <c r="IZY136" s="430" t="s">
        <v>817</v>
      </c>
      <c r="IZZ136" s="430" t="s">
        <v>817</v>
      </c>
      <c r="JAA136" s="430" t="s">
        <v>817</v>
      </c>
      <c r="JAB136" s="430" t="s">
        <v>817</v>
      </c>
      <c r="JAC136" s="430" t="s">
        <v>817</v>
      </c>
      <c r="JAD136" s="430" t="s">
        <v>817</v>
      </c>
      <c r="JAE136" s="430" t="s">
        <v>817</v>
      </c>
      <c r="JAF136" s="430" t="s">
        <v>817</v>
      </c>
      <c r="JAG136" s="430" t="s">
        <v>817</v>
      </c>
      <c r="JAH136" s="430" t="s">
        <v>817</v>
      </c>
      <c r="JAI136" s="430" t="s">
        <v>817</v>
      </c>
      <c r="JAJ136" s="430" t="s">
        <v>817</v>
      </c>
      <c r="JAK136" s="430" t="s">
        <v>817</v>
      </c>
      <c r="JAL136" s="430" t="s">
        <v>817</v>
      </c>
      <c r="JAM136" s="430" t="s">
        <v>817</v>
      </c>
      <c r="JAN136" s="430" t="s">
        <v>817</v>
      </c>
      <c r="JAO136" s="430" t="s">
        <v>817</v>
      </c>
      <c r="JAP136" s="430" t="s">
        <v>817</v>
      </c>
      <c r="JAQ136" s="430" t="s">
        <v>817</v>
      </c>
      <c r="JAR136" s="430" t="s">
        <v>817</v>
      </c>
      <c r="JAS136" s="430" t="s">
        <v>817</v>
      </c>
      <c r="JAT136" s="430" t="s">
        <v>817</v>
      </c>
      <c r="JAU136" s="430" t="s">
        <v>817</v>
      </c>
      <c r="JAV136" s="430" t="s">
        <v>817</v>
      </c>
      <c r="JAW136" s="430" t="s">
        <v>817</v>
      </c>
      <c r="JAX136" s="430" t="s">
        <v>817</v>
      </c>
      <c r="JAY136" s="430" t="s">
        <v>817</v>
      </c>
      <c r="JAZ136" s="430" t="s">
        <v>817</v>
      </c>
      <c r="JBA136" s="430" t="s">
        <v>817</v>
      </c>
      <c r="JBB136" s="430" t="s">
        <v>817</v>
      </c>
      <c r="JBC136" s="430" t="s">
        <v>817</v>
      </c>
      <c r="JBD136" s="430" t="s">
        <v>817</v>
      </c>
      <c r="JBE136" s="430" t="s">
        <v>817</v>
      </c>
      <c r="JBF136" s="430" t="s">
        <v>817</v>
      </c>
      <c r="JBG136" s="430" t="s">
        <v>817</v>
      </c>
      <c r="JBH136" s="430" t="s">
        <v>817</v>
      </c>
      <c r="JBI136" s="430" t="s">
        <v>817</v>
      </c>
      <c r="JBJ136" s="430" t="s">
        <v>817</v>
      </c>
      <c r="JBK136" s="430" t="s">
        <v>817</v>
      </c>
      <c r="JBL136" s="430" t="s">
        <v>817</v>
      </c>
      <c r="JBM136" s="430" t="s">
        <v>817</v>
      </c>
      <c r="JBN136" s="430" t="s">
        <v>817</v>
      </c>
      <c r="JBO136" s="430" t="s">
        <v>817</v>
      </c>
      <c r="JBP136" s="430" t="s">
        <v>817</v>
      </c>
      <c r="JBQ136" s="430" t="s">
        <v>817</v>
      </c>
      <c r="JBR136" s="430" t="s">
        <v>817</v>
      </c>
      <c r="JBS136" s="430" t="s">
        <v>817</v>
      </c>
      <c r="JBT136" s="430" t="s">
        <v>817</v>
      </c>
      <c r="JBU136" s="430" t="s">
        <v>817</v>
      </c>
      <c r="JBV136" s="430" t="s">
        <v>817</v>
      </c>
      <c r="JBW136" s="430" t="s">
        <v>817</v>
      </c>
      <c r="JBX136" s="430" t="s">
        <v>817</v>
      </c>
      <c r="JBY136" s="430" t="s">
        <v>817</v>
      </c>
      <c r="JBZ136" s="430" t="s">
        <v>817</v>
      </c>
      <c r="JCA136" s="430" t="s">
        <v>817</v>
      </c>
      <c r="JCB136" s="430" t="s">
        <v>817</v>
      </c>
      <c r="JCC136" s="430" t="s">
        <v>817</v>
      </c>
      <c r="JCD136" s="430" t="s">
        <v>817</v>
      </c>
      <c r="JCE136" s="430" t="s">
        <v>817</v>
      </c>
      <c r="JCF136" s="430" t="s">
        <v>817</v>
      </c>
      <c r="JCG136" s="430" t="s">
        <v>817</v>
      </c>
      <c r="JCH136" s="430" t="s">
        <v>817</v>
      </c>
      <c r="JCI136" s="430" t="s">
        <v>817</v>
      </c>
      <c r="JCJ136" s="430" t="s">
        <v>817</v>
      </c>
      <c r="JCK136" s="430" t="s">
        <v>817</v>
      </c>
      <c r="JCL136" s="430" t="s">
        <v>817</v>
      </c>
      <c r="JCM136" s="430" t="s">
        <v>817</v>
      </c>
      <c r="JCN136" s="430" t="s">
        <v>817</v>
      </c>
      <c r="JCO136" s="430" t="s">
        <v>817</v>
      </c>
      <c r="JCP136" s="430" t="s">
        <v>817</v>
      </c>
      <c r="JCQ136" s="430" t="s">
        <v>817</v>
      </c>
      <c r="JCR136" s="430" t="s">
        <v>817</v>
      </c>
      <c r="JCS136" s="430" t="s">
        <v>817</v>
      </c>
      <c r="JCT136" s="430" t="s">
        <v>817</v>
      </c>
      <c r="JCU136" s="430" t="s">
        <v>817</v>
      </c>
      <c r="JCV136" s="430" t="s">
        <v>817</v>
      </c>
      <c r="JCW136" s="430" t="s">
        <v>817</v>
      </c>
      <c r="JCX136" s="430" t="s">
        <v>817</v>
      </c>
      <c r="JCY136" s="430" t="s">
        <v>817</v>
      </c>
      <c r="JCZ136" s="430" t="s">
        <v>817</v>
      </c>
      <c r="JDA136" s="430" t="s">
        <v>817</v>
      </c>
      <c r="JDB136" s="430" t="s">
        <v>817</v>
      </c>
      <c r="JDC136" s="430" t="s">
        <v>817</v>
      </c>
      <c r="JDD136" s="430" t="s">
        <v>817</v>
      </c>
      <c r="JDE136" s="430" t="s">
        <v>817</v>
      </c>
      <c r="JDF136" s="430" t="s">
        <v>817</v>
      </c>
      <c r="JDG136" s="430" t="s">
        <v>817</v>
      </c>
      <c r="JDH136" s="430" t="s">
        <v>817</v>
      </c>
      <c r="JDI136" s="430" t="s">
        <v>817</v>
      </c>
      <c r="JDJ136" s="430" t="s">
        <v>817</v>
      </c>
      <c r="JDK136" s="430" t="s">
        <v>817</v>
      </c>
      <c r="JDL136" s="430" t="s">
        <v>817</v>
      </c>
      <c r="JDM136" s="430" t="s">
        <v>817</v>
      </c>
      <c r="JDN136" s="430" t="s">
        <v>817</v>
      </c>
      <c r="JDO136" s="430" t="s">
        <v>817</v>
      </c>
      <c r="JDP136" s="430" t="s">
        <v>817</v>
      </c>
      <c r="JDQ136" s="430" t="s">
        <v>817</v>
      </c>
      <c r="JDR136" s="430" t="s">
        <v>817</v>
      </c>
      <c r="JDS136" s="430" t="s">
        <v>817</v>
      </c>
      <c r="JDT136" s="430" t="s">
        <v>817</v>
      </c>
      <c r="JDU136" s="430" t="s">
        <v>817</v>
      </c>
      <c r="JDV136" s="430" t="s">
        <v>817</v>
      </c>
      <c r="JDW136" s="430" t="s">
        <v>817</v>
      </c>
      <c r="JDX136" s="430" t="s">
        <v>817</v>
      </c>
      <c r="JDY136" s="430" t="s">
        <v>817</v>
      </c>
      <c r="JDZ136" s="430" t="s">
        <v>817</v>
      </c>
      <c r="JEA136" s="430" t="s">
        <v>817</v>
      </c>
      <c r="JEB136" s="430" t="s">
        <v>817</v>
      </c>
      <c r="JEC136" s="430" t="s">
        <v>817</v>
      </c>
      <c r="JED136" s="430" t="s">
        <v>817</v>
      </c>
      <c r="JEE136" s="430" t="s">
        <v>817</v>
      </c>
      <c r="JEF136" s="430" t="s">
        <v>817</v>
      </c>
      <c r="JEG136" s="430" t="s">
        <v>817</v>
      </c>
      <c r="JEH136" s="430" t="s">
        <v>817</v>
      </c>
      <c r="JEI136" s="430" t="s">
        <v>817</v>
      </c>
      <c r="JEJ136" s="430" t="s">
        <v>817</v>
      </c>
      <c r="JEK136" s="430" t="s">
        <v>817</v>
      </c>
      <c r="JEL136" s="430" t="s">
        <v>817</v>
      </c>
      <c r="JEM136" s="430" t="s">
        <v>817</v>
      </c>
      <c r="JEN136" s="430" t="s">
        <v>817</v>
      </c>
      <c r="JEO136" s="430" t="s">
        <v>817</v>
      </c>
      <c r="JEP136" s="430" t="s">
        <v>817</v>
      </c>
      <c r="JEQ136" s="430" t="s">
        <v>817</v>
      </c>
      <c r="JER136" s="430" t="s">
        <v>817</v>
      </c>
      <c r="JES136" s="430" t="s">
        <v>817</v>
      </c>
      <c r="JET136" s="430" t="s">
        <v>817</v>
      </c>
      <c r="JEU136" s="430" t="s">
        <v>817</v>
      </c>
      <c r="JEV136" s="430" t="s">
        <v>817</v>
      </c>
      <c r="JEW136" s="430" t="s">
        <v>817</v>
      </c>
      <c r="JEX136" s="430" t="s">
        <v>817</v>
      </c>
      <c r="JEY136" s="430" t="s">
        <v>817</v>
      </c>
      <c r="JEZ136" s="430" t="s">
        <v>817</v>
      </c>
      <c r="JFA136" s="430" t="s">
        <v>817</v>
      </c>
      <c r="JFB136" s="430" t="s">
        <v>817</v>
      </c>
      <c r="JFC136" s="430" t="s">
        <v>817</v>
      </c>
      <c r="JFD136" s="430" t="s">
        <v>817</v>
      </c>
      <c r="JFE136" s="430" t="s">
        <v>817</v>
      </c>
      <c r="JFF136" s="430" t="s">
        <v>817</v>
      </c>
      <c r="JFG136" s="430" t="s">
        <v>817</v>
      </c>
      <c r="JFH136" s="430" t="s">
        <v>817</v>
      </c>
      <c r="JFI136" s="430" t="s">
        <v>817</v>
      </c>
      <c r="JFJ136" s="430" t="s">
        <v>817</v>
      </c>
      <c r="JFK136" s="430" t="s">
        <v>817</v>
      </c>
      <c r="JFL136" s="430" t="s">
        <v>817</v>
      </c>
      <c r="JFM136" s="430" t="s">
        <v>817</v>
      </c>
      <c r="JFN136" s="430" t="s">
        <v>817</v>
      </c>
      <c r="JFO136" s="430" t="s">
        <v>817</v>
      </c>
      <c r="JFP136" s="430" t="s">
        <v>817</v>
      </c>
      <c r="JFQ136" s="430" t="s">
        <v>817</v>
      </c>
      <c r="JFR136" s="430" t="s">
        <v>817</v>
      </c>
      <c r="JFS136" s="430" t="s">
        <v>817</v>
      </c>
      <c r="JFT136" s="430" t="s">
        <v>817</v>
      </c>
      <c r="JFU136" s="430" t="s">
        <v>817</v>
      </c>
      <c r="JFV136" s="430" t="s">
        <v>817</v>
      </c>
      <c r="JFW136" s="430" t="s">
        <v>817</v>
      </c>
      <c r="JFX136" s="430" t="s">
        <v>817</v>
      </c>
      <c r="JFY136" s="430" t="s">
        <v>817</v>
      </c>
      <c r="JFZ136" s="430" t="s">
        <v>817</v>
      </c>
      <c r="JGA136" s="430" t="s">
        <v>817</v>
      </c>
      <c r="JGB136" s="430" t="s">
        <v>817</v>
      </c>
      <c r="JGC136" s="430" t="s">
        <v>817</v>
      </c>
      <c r="JGD136" s="430" t="s">
        <v>817</v>
      </c>
      <c r="JGE136" s="430" t="s">
        <v>817</v>
      </c>
      <c r="JGF136" s="430" t="s">
        <v>817</v>
      </c>
      <c r="JGG136" s="430" t="s">
        <v>817</v>
      </c>
      <c r="JGH136" s="430" t="s">
        <v>817</v>
      </c>
      <c r="JGI136" s="430" t="s">
        <v>817</v>
      </c>
      <c r="JGJ136" s="430" t="s">
        <v>817</v>
      </c>
      <c r="JGK136" s="430" t="s">
        <v>817</v>
      </c>
      <c r="JGL136" s="430" t="s">
        <v>817</v>
      </c>
      <c r="JGM136" s="430" t="s">
        <v>817</v>
      </c>
      <c r="JGN136" s="430" t="s">
        <v>817</v>
      </c>
      <c r="JGO136" s="430" t="s">
        <v>817</v>
      </c>
      <c r="JGP136" s="430" t="s">
        <v>817</v>
      </c>
      <c r="JGQ136" s="430" t="s">
        <v>817</v>
      </c>
      <c r="JGR136" s="430" t="s">
        <v>817</v>
      </c>
      <c r="JGS136" s="430" t="s">
        <v>817</v>
      </c>
      <c r="JGT136" s="430" t="s">
        <v>817</v>
      </c>
      <c r="JGU136" s="430" t="s">
        <v>817</v>
      </c>
      <c r="JGV136" s="430" t="s">
        <v>817</v>
      </c>
      <c r="JGW136" s="430" t="s">
        <v>817</v>
      </c>
      <c r="JGX136" s="430" t="s">
        <v>817</v>
      </c>
      <c r="JGY136" s="430" t="s">
        <v>817</v>
      </c>
      <c r="JGZ136" s="430" t="s">
        <v>817</v>
      </c>
      <c r="JHA136" s="430" t="s">
        <v>817</v>
      </c>
      <c r="JHB136" s="430" t="s">
        <v>817</v>
      </c>
      <c r="JHC136" s="430" t="s">
        <v>817</v>
      </c>
      <c r="JHD136" s="430" t="s">
        <v>817</v>
      </c>
      <c r="JHE136" s="430" t="s">
        <v>817</v>
      </c>
      <c r="JHF136" s="430" t="s">
        <v>817</v>
      </c>
      <c r="JHG136" s="430" t="s">
        <v>817</v>
      </c>
      <c r="JHH136" s="430" t="s">
        <v>817</v>
      </c>
      <c r="JHI136" s="430" t="s">
        <v>817</v>
      </c>
      <c r="JHJ136" s="430" t="s">
        <v>817</v>
      </c>
      <c r="JHK136" s="430" t="s">
        <v>817</v>
      </c>
      <c r="JHL136" s="430" t="s">
        <v>817</v>
      </c>
      <c r="JHM136" s="430" t="s">
        <v>817</v>
      </c>
      <c r="JHN136" s="430" t="s">
        <v>817</v>
      </c>
      <c r="JHO136" s="430" t="s">
        <v>817</v>
      </c>
      <c r="JHP136" s="430" t="s">
        <v>817</v>
      </c>
      <c r="JHQ136" s="430" t="s">
        <v>817</v>
      </c>
      <c r="JHR136" s="430" t="s">
        <v>817</v>
      </c>
      <c r="JHS136" s="430" t="s">
        <v>817</v>
      </c>
      <c r="JHT136" s="430" t="s">
        <v>817</v>
      </c>
      <c r="JHU136" s="430" t="s">
        <v>817</v>
      </c>
      <c r="JHV136" s="430" t="s">
        <v>817</v>
      </c>
      <c r="JHW136" s="430" t="s">
        <v>817</v>
      </c>
      <c r="JHX136" s="430" t="s">
        <v>817</v>
      </c>
      <c r="JHY136" s="430" t="s">
        <v>817</v>
      </c>
      <c r="JHZ136" s="430" t="s">
        <v>817</v>
      </c>
      <c r="JIA136" s="430" t="s">
        <v>817</v>
      </c>
      <c r="JIB136" s="430" t="s">
        <v>817</v>
      </c>
      <c r="JIC136" s="430" t="s">
        <v>817</v>
      </c>
      <c r="JID136" s="430" t="s">
        <v>817</v>
      </c>
      <c r="JIE136" s="430" t="s">
        <v>817</v>
      </c>
      <c r="JIF136" s="430" t="s">
        <v>817</v>
      </c>
      <c r="JIG136" s="430" t="s">
        <v>817</v>
      </c>
      <c r="JIH136" s="430" t="s">
        <v>817</v>
      </c>
      <c r="JII136" s="430" t="s">
        <v>817</v>
      </c>
      <c r="JIJ136" s="430" t="s">
        <v>817</v>
      </c>
      <c r="JIK136" s="430" t="s">
        <v>817</v>
      </c>
      <c r="JIL136" s="430" t="s">
        <v>817</v>
      </c>
      <c r="JIM136" s="430" t="s">
        <v>817</v>
      </c>
      <c r="JIN136" s="430" t="s">
        <v>817</v>
      </c>
      <c r="JIO136" s="430" t="s">
        <v>817</v>
      </c>
      <c r="JIP136" s="430" t="s">
        <v>817</v>
      </c>
      <c r="JIQ136" s="430" t="s">
        <v>817</v>
      </c>
      <c r="JIR136" s="430" t="s">
        <v>817</v>
      </c>
      <c r="JIS136" s="430" t="s">
        <v>817</v>
      </c>
      <c r="JIT136" s="430" t="s">
        <v>817</v>
      </c>
      <c r="JIU136" s="430" t="s">
        <v>817</v>
      </c>
      <c r="JIV136" s="430" t="s">
        <v>817</v>
      </c>
      <c r="JIW136" s="430" t="s">
        <v>817</v>
      </c>
      <c r="JIX136" s="430" t="s">
        <v>817</v>
      </c>
      <c r="JIY136" s="430" t="s">
        <v>817</v>
      </c>
      <c r="JIZ136" s="430" t="s">
        <v>817</v>
      </c>
      <c r="JJA136" s="430" t="s">
        <v>817</v>
      </c>
      <c r="JJB136" s="430" t="s">
        <v>817</v>
      </c>
      <c r="JJC136" s="430" t="s">
        <v>817</v>
      </c>
      <c r="JJD136" s="430" t="s">
        <v>817</v>
      </c>
      <c r="JJE136" s="430" t="s">
        <v>817</v>
      </c>
      <c r="JJF136" s="430" t="s">
        <v>817</v>
      </c>
      <c r="JJG136" s="430" t="s">
        <v>817</v>
      </c>
      <c r="JJH136" s="430" t="s">
        <v>817</v>
      </c>
      <c r="JJI136" s="430" t="s">
        <v>817</v>
      </c>
      <c r="JJJ136" s="430" t="s">
        <v>817</v>
      </c>
      <c r="JJK136" s="430" t="s">
        <v>817</v>
      </c>
      <c r="JJL136" s="430" t="s">
        <v>817</v>
      </c>
      <c r="JJM136" s="430" t="s">
        <v>817</v>
      </c>
      <c r="JJN136" s="430" t="s">
        <v>817</v>
      </c>
      <c r="JJO136" s="430" t="s">
        <v>817</v>
      </c>
      <c r="JJP136" s="430" t="s">
        <v>817</v>
      </c>
      <c r="JJQ136" s="430" t="s">
        <v>817</v>
      </c>
      <c r="JJR136" s="430" t="s">
        <v>817</v>
      </c>
      <c r="JJS136" s="430" t="s">
        <v>817</v>
      </c>
      <c r="JJT136" s="430" t="s">
        <v>817</v>
      </c>
      <c r="JJU136" s="430" t="s">
        <v>817</v>
      </c>
      <c r="JJV136" s="430" t="s">
        <v>817</v>
      </c>
      <c r="JJW136" s="430" t="s">
        <v>817</v>
      </c>
      <c r="JJX136" s="430" t="s">
        <v>817</v>
      </c>
      <c r="JJY136" s="430" t="s">
        <v>817</v>
      </c>
      <c r="JJZ136" s="430" t="s">
        <v>817</v>
      </c>
      <c r="JKA136" s="430" t="s">
        <v>817</v>
      </c>
      <c r="JKB136" s="430" t="s">
        <v>817</v>
      </c>
      <c r="JKC136" s="430" t="s">
        <v>817</v>
      </c>
      <c r="JKD136" s="430" t="s">
        <v>817</v>
      </c>
      <c r="JKE136" s="430" t="s">
        <v>817</v>
      </c>
      <c r="JKF136" s="430" t="s">
        <v>817</v>
      </c>
      <c r="JKG136" s="430" t="s">
        <v>817</v>
      </c>
      <c r="JKH136" s="430" t="s">
        <v>817</v>
      </c>
      <c r="JKI136" s="430" t="s">
        <v>817</v>
      </c>
      <c r="JKJ136" s="430" t="s">
        <v>817</v>
      </c>
      <c r="JKK136" s="430" t="s">
        <v>817</v>
      </c>
      <c r="JKL136" s="430" t="s">
        <v>817</v>
      </c>
      <c r="JKM136" s="430" t="s">
        <v>817</v>
      </c>
      <c r="JKN136" s="430" t="s">
        <v>817</v>
      </c>
      <c r="JKO136" s="430" t="s">
        <v>817</v>
      </c>
      <c r="JKP136" s="430" t="s">
        <v>817</v>
      </c>
      <c r="JKQ136" s="430" t="s">
        <v>817</v>
      </c>
      <c r="JKR136" s="430" t="s">
        <v>817</v>
      </c>
      <c r="JKS136" s="430" t="s">
        <v>817</v>
      </c>
      <c r="JKT136" s="430" t="s">
        <v>817</v>
      </c>
      <c r="JKU136" s="430" t="s">
        <v>817</v>
      </c>
      <c r="JKV136" s="430" t="s">
        <v>817</v>
      </c>
      <c r="JKW136" s="430" t="s">
        <v>817</v>
      </c>
      <c r="JKX136" s="430" t="s">
        <v>817</v>
      </c>
      <c r="JKY136" s="430" t="s">
        <v>817</v>
      </c>
      <c r="JKZ136" s="430" t="s">
        <v>817</v>
      </c>
      <c r="JLA136" s="430" t="s">
        <v>817</v>
      </c>
      <c r="JLB136" s="430" t="s">
        <v>817</v>
      </c>
      <c r="JLC136" s="430" t="s">
        <v>817</v>
      </c>
      <c r="JLD136" s="430" t="s">
        <v>817</v>
      </c>
      <c r="JLE136" s="430" t="s">
        <v>817</v>
      </c>
      <c r="JLF136" s="430" t="s">
        <v>817</v>
      </c>
      <c r="JLG136" s="430" t="s">
        <v>817</v>
      </c>
      <c r="JLH136" s="430" t="s">
        <v>817</v>
      </c>
      <c r="JLI136" s="430" t="s">
        <v>817</v>
      </c>
      <c r="JLJ136" s="430" t="s">
        <v>817</v>
      </c>
      <c r="JLK136" s="430" t="s">
        <v>817</v>
      </c>
      <c r="JLL136" s="430" t="s">
        <v>817</v>
      </c>
      <c r="JLM136" s="430" t="s">
        <v>817</v>
      </c>
      <c r="JLN136" s="430" t="s">
        <v>817</v>
      </c>
      <c r="JLO136" s="430" t="s">
        <v>817</v>
      </c>
      <c r="JLP136" s="430" t="s">
        <v>817</v>
      </c>
      <c r="JLQ136" s="430" t="s">
        <v>817</v>
      </c>
      <c r="JLR136" s="430" t="s">
        <v>817</v>
      </c>
      <c r="JLS136" s="430" t="s">
        <v>817</v>
      </c>
      <c r="JLT136" s="430" t="s">
        <v>817</v>
      </c>
      <c r="JLU136" s="430" t="s">
        <v>817</v>
      </c>
      <c r="JLV136" s="430" t="s">
        <v>817</v>
      </c>
      <c r="JLW136" s="430" t="s">
        <v>817</v>
      </c>
      <c r="JLX136" s="430" t="s">
        <v>817</v>
      </c>
      <c r="JLY136" s="430" t="s">
        <v>817</v>
      </c>
      <c r="JLZ136" s="430" t="s">
        <v>817</v>
      </c>
      <c r="JMA136" s="430" t="s">
        <v>817</v>
      </c>
      <c r="JMB136" s="430" t="s">
        <v>817</v>
      </c>
      <c r="JMC136" s="430" t="s">
        <v>817</v>
      </c>
      <c r="JMD136" s="430" t="s">
        <v>817</v>
      </c>
      <c r="JME136" s="430" t="s">
        <v>817</v>
      </c>
      <c r="JMF136" s="430" t="s">
        <v>817</v>
      </c>
      <c r="JMG136" s="430" t="s">
        <v>817</v>
      </c>
      <c r="JMH136" s="430" t="s">
        <v>817</v>
      </c>
      <c r="JMI136" s="430" t="s">
        <v>817</v>
      </c>
      <c r="JMJ136" s="430" t="s">
        <v>817</v>
      </c>
      <c r="JMK136" s="430" t="s">
        <v>817</v>
      </c>
      <c r="JML136" s="430" t="s">
        <v>817</v>
      </c>
      <c r="JMM136" s="430" t="s">
        <v>817</v>
      </c>
      <c r="JMN136" s="430" t="s">
        <v>817</v>
      </c>
      <c r="JMO136" s="430" t="s">
        <v>817</v>
      </c>
      <c r="JMP136" s="430" t="s">
        <v>817</v>
      </c>
      <c r="JMQ136" s="430" t="s">
        <v>817</v>
      </c>
      <c r="JMR136" s="430" t="s">
        <v>817</v>
      </c>
      <c r="JMS136" s="430" t="s">
        <v>817</v>
      </c>
      <c r="JMT136" s="430" t="s">
        <v>817</v>
      </c>
      <c r="JMU136" s="430" t="s">
        <v>817</v>
      </c>
      <c r="JMV136" s="430" t="s">
        <v>817</v>
      </c>
      <c r="JMW136" s="430" t="s">
        <v>817</v>
      </c>
      <c r="JMX136" s="430" t="s">
        <v>817</v>
      </c>
      <c r="JMY136" s="430" t="s">
        <v>817</v>
      </c>
      <c r="JMZ136" s="430" t="s">
        <v>817</v>
      </c>
      <c r="JNA136" s="430" t="s">
        <v>817</v>
      </c>
      <c r="JNB136" s="430" t="s">
        <v>817</v>
      </c>
      <c r="JNC136" s="430" t="s">
        <v>817</v>
      </c>
      <c r="JND136" s="430" t="s">
        <v>817</v>
      </c>
      <c r="JNE136" s="430" t="s">
        <v>817</v>
      </c>
      <c r="JNF136" s="430" t="s">
        <v>817</v>
      </c>
      <c r="JNG136" s="430" t="s">
        <v>817</v>
      </c>
      <c r="JNH136" s="430" t="s">
        <v>817</v>
      </c>
      <c r="JNI136" s="430" t="s">
        <v>817</v>
      </c>
      <c r="JNJ136" s="430" t="s">
        <v>817</v>
      </c>
      <c r="JNK136" s="430" t="s">
        <v>817</v>
      </c>
      <c r="JNL136" s="430" t="s">
        <v>817</v>
      </c>
      <c r="JNM136" s="430" t="s">
        <v>817</v>
      </c>
      <c r="JNN136" s="430" t="s">
        <v>817</v>
      </c>
      <c r="JNO136" s="430" t="s">
        <v>817</v>
      </c>
      <c r="JNP136" s="430" t="s">
        <v>817</v>
      </c>
      <c r="JNQ136" s="430" t="s">
        <v>817</v>
      </c>
      <c r="JNR136" s="430" t="s">
        <v>817</v>
      </c>
      <c r="JNS136" s="430" t="s">
        <v>817</v>
      </c>
      <c r="JNT136" s="430" t="s">
        <v>817</v>
      </c>
      <c r="JNU136" s="430" t="s">
        <v>817</v>
      </c>
      <c r="JNV136" s="430" t="s">
        <v>817</v>
      </c>
      <c r="JNW136" s="430" t="s">
        <v>817</v>
      </c>
      <c r="JNX136" s="430" t="s">
        <v>817</v>
      </c>
      <c r="JNY136" s="430" t="s">
        <v>817</v>
      </c>
      <c r="JNZ136" s="430" t="s">
        <v>817</v>
      </c>
      <c r="JOA136" s="430" t="s">
        <v>817</v>
      </c>
      <c r="JOB136" s="430" t="s">
        <v>817</v>
      </c>
      <c r="JOC136" s="430" t="s">
        <v>817</v>
      </c>
      <c r="JOD136" s="430" t="s">
        <v>817</v>
      </c>
      <c r="JOE136" s="430" t="s">
        <v>817</v>
      </c>
      <c r="JOF136" s="430" t="s">
        <v>817</v>
      </c>
      <c r="JOG136" s="430" t="s">
        <v>817</v>
      </c>
      <c r="JOH136" s="430" t="s">
        <v>817</v>
      </c>
      <c r="JOI136" s="430" t="s">
        <v>817</v>
      </c>
      <c r="JOJ136" s="430" t="s">
        <v>817</v>
      </c>
      <c r="JOK136" s="430" t="s">
        <v>817</v>
      </c>
      <c r="JOL136" s="430" t="s">
        <v>817</v>
      </c>
      <c r="JOM136" s="430" t="s">
        <v>817</v>
      </c>
      <c r="JON136" s="430" t="s">
        <v>817</v>
      </c>
      <c r="JOO136" s="430" t="s">
        <v>817</v>
      </c>
      <c r="JOP136" s="430" t="s">
        <v>817</v>
      </c>
      <c r="JOQ136" s="430" t="s">
        <v>817</v>
      </c>
      <c r="JOR136" s="430" t="s">
        <v>817</v>
      </c>
      <c r="JOS136" s="430" t="s">
        <v>817</v>
      </c>
      <c r="JOT136" s="430" t="s">
        <v>817</v>
      </c>
      <c r="JOU136" s="430" t="s">
        <v>817</v>
      </c>
      <c r="JOV136" s="430" t="s">
        <v>817</v>
      </c>
      <c r="JOW136" s="430" t="s">
        <v>817</v>
      </c>
      <c r="JOX136" s="430" t="s">
        <v>817</v>
      </c>
      <c r="JOY136" s="430" t="s">
        <v>817</v>
      </c>
      <c r="JOZ136" s="430" t="s">
        <v>817</v>
      </c>
      <c r="JPA136" s="430" t="s">
        <v>817</v>
      </c>
      <c r="JPB136" s="430" t="s">
        <v>817</v>
      </c>
      <c r="JPC136" s="430" t="s">
        <v>817</v>
      </c>
      <c r="JPD136" s="430" t="s">
        <v>817</v>
      </c>
      <c r="JPE136" s="430" t="s">
        <v>817</v>
      </c>
      <c r="JPF136" s="430" t="s">
        <v>817</v>
      </c>
      <c r="JPG136" s="430" t="s">
        <v>817</v>
      </c>
      <c r="JPH136" s="430" t="s">
        <v>817</v>
      </c>
      <c r="JPI136" s="430" t="s">
        <v>817</v>
      </c>
      <c r="JPJ136" s="430" t="s">
        <v>817</v>
      </c>
      <c r="JPK136" s="430" t="s">
        <v>817</v>
      </c>
      <c r="JPL136" s="430" t="s">
        <v>817</v>
      </c>
      <c r="JPM136" s="430" t="s">
        <v>817</v>
      </c>
      <c r="JPN136" s="430" t="s">
        <v>817</v>
      </c>
      <c r="JPO136" s="430" t="s">
        <v>817</v>
      </c>
      <c r="JPP136" s="430" t="s">
        <v>817</v>
      </c>
      <c r="JPQ136" s="430" t="s">
        <v>817</v>
      </c>
      <c r="JPR136" s="430" t="s">
        <v>817</v>
      </c>
      <c r="JPS136" s="430" t="s">
        <v>817</v>
      </c>
      <c r="JPT136" s="430" t="s">
        <v>817</v>
      </c>
      <c r="JPU136" s="430" t="s">
        <v>817</v>
      </c>
      <c r="JPV136" s="430" t="s">
        <v>817</v>
      </c>
      <c r="JPW136" s="430" t="s">
        <v>817</v>
      </c>
      <c r="JPX136" s="430" t="s">
        <v>817</v>
      </c>
      <c r="JPY136" s="430" t="s">
        <v>817</v>
      </c>
      <c r="JPZ136" s="430" t="s">
        <v>817</v>
      </c>
      <c r="JQA136" s="430" t="s">
        <v>817</v>
      </c>
      <c r="JQB136" s="430" t="s">
        <v>817</v>
      </c>
      <c r="JQC136" s="430" t="s">
        <v>817</v>
      </c>
      <c r="JQD136" s="430" t="s">
        <v>817</v>
      </c>
      <c r="JQE136" s="430" t="s">
        <v>817</v>
      </c>
      <c r="JQF136" s="430" t="s">
        <v>817</v>
      </c>
      <c r="JQG136" s="430" t="s">
        <v>817</v>
      </c>
      <c r="JQH136" s="430" t="s">
        <v>817</v>
      </c>
      <c r="JQI136" s="430" t="s">
        <v>817</v>
      </c>
      <c r="JQJ136" s="430" t="s">
        <v>817</v>
      </c>
      <c r="JQK136" s="430" t="s">
        <v>817</v>
      </c>
      <c r="JQL136" s="430" t="s">
        <v>817</v>
      </c>
      <c r="JQM136" s="430" t="s">
        <v>817</v>
      </c>
      <c r="JQN136" s="430" t="s">
        <v>817</v>
      </c>
      <c r="JQO136" s="430" t="s">
        <v>817</v>
      </c>
      <c r="JQP136" s="430" t="s">
        <v>817</v>
      </c>
      <c r="JQQ136" s="430" t="s">
        <v>817</v>
      </c>
      <c r="JQR136" s="430" t="s">
        <v>817</v>
      </c>
      <c r="JQS136" s="430" t="s">
        <v>817</v>
      </c>
      <c r="JQT136" s="430" t="s">
        <v>817</v>
      </c>
      <c r="JQU136" s="430" t="s">
        <v>817</v>
      </c>
      <c r="JQV136" s="430" t="s">
        <v>817</v>
      </c>
      <c r="JQW136" s="430" t="s">
        <v>817</v>
      </c>
      <c r="JQX136" s="430" t="s">
        <v>817</v>
      </c>
      <c r="JQY136" s="430" t="s">
        <v>817</v>
      </c>
      <c r="JQZ136" s="430" t="s">
        <v>817</v>
      </c>
      <c r="JRA136" s="430" t="s">
        <v>817</v>
      </c>
      <c r="JRB136" s="430" t="s">
        <v>817</v>
      </c>
      <c r="JRC136" s="430" t="s">
        <v>817</v>
      </c>
      <c r="JRD136" s="430" t="s">
        <v>817</v>
      </c>
      <c r="JRE136" s="430" t="s">
        <v>817</v>
      </c>
      <c r="JRF136" s="430" t="s">
        <v>817</v>
      </c>
      <c r="JRG136" s="430" t="s">
        <v>817</v>
      </c>
      <c r="JRH136" s="430" t="s">
        <v>817</v>
      </c>
      <c r="JRI136" s="430" t="s">
        <v>817</v>
      </c>
      <c r="JRJ136" s="430" t="s">
        <v>817</v>
      </c>
      <c r="JRK136" s="430" t="s">
        <v>817</v>
      </c>
      <c r="JRL136" s="430" t="s">
        <v>817</v>
      </c>
      <c r="JRM136" s="430" t="s">
        <v>817</v>
      </c>
      <c r="JRN136" s="430" t="s">
        <v>817</v>
      </c>
      <c r="JRO136" s="430" t="s">
        <v>817</v>
      </c>
      <c r="JRP136" s="430" t="s">
        <v>817</v>
      </c>
      <c r="JRQ136" s="430" t="s">
        <v>817</v>
      </c>
      <c r="JRR136" s="430" t="s">
        <v>817</v>
      </c>
      <c r="JRS136" s="430" t="s">
        <v>817</v>
      </c>
      <c r="JRT136" s="430" t="s">
        <v>817</v>
      </c>
      <c r="JRU136" s="430" t="s">
        <v>817</v>
      </c>
      <c r="JRV136" s="430" t="s">
        <v>817</v>
      </c>
      <c r="JRW136" s="430" t="s">
        <v>817</v>
      </c>
      <c r="JRX136" s="430" t="s">
        <v>817</v>
      </c>
      <c r="JRY136" s="430" t="s">
        <v>817</v>
      </c>
      <c r="JRZ136" s="430" t="s">
        <v>817</v>
      </c>
      <c r="JSA136" s="430" t="s">
        <v>817</v>
      </c>
      <c r="JSB136" s="430" t="s">
        <v>817</v>
      </c>
      <c r="JSC136" s="430" t="s">
        <v>817</v>
      </c>
      <c r="JSD136" s="430" t="s">
        <v>817</v>
      </c>
      <c r="JSE136" s="430" t="s">
        <v>817</v>
      </c>
      <c r="JSF136" s="430" t="s">
        <v>817</v>
      </c>
      <c r="JSG136" s="430" t="s">
        <v>817</v>
      </c>
      <c r="JSH136" s="430" t="s">
        <v>817</v>
      </c>
      <c r="JSI136" s="430" t="s">
        <v>817</v>
      </c>
      <c r="JSJ136" s="430" t="s">
        <v>817</v>
      </c>
      <c r="JSK136" s="430" t="s">
        <v>817</v>
      </c>
      <c r="JSL136" s="430" t="s">
        <v>817</v>
      </c>
      <c r="JSM136" s="430" t="s">
        <v>817</v>
      </c>
      <c r="JSN136" s="430" t="s">
        <v>817</v>
      </c>
      <c r="JSO136" s="430" t="s">
        <v>817</v>
      </c>
      <c r="JSP136" s="430" t="s">
        <v>817</v>
      </c>
      <c r="JSQ136" s="430" t="s">
        <v>817</v>
      </c>
      <c r="JSR136" s="430" t="s">
        <v>817</v>
      </c>
      <c r="JSS136" s="430" t="s">
        <v>817</v>
      </c>
      <c r="JST136" s="430" t="s">
        <v>817</v>
      </c>
      <c r="JSU136" s="430" t="s">
        <v>817</v>
      </c>
      <c r="JSV136" s="430" t="s">
        <v>817</v>
      </c>
      <c r="JSW136" s="430" t="s">
        <v>817</v>
      </c>
      <c r="JSX136" s="430" t="s">
        <v>817</v>
      </c>
      <c r="JSY136" s="430" t="s">
        <v>817</v>
      </c>
      <c r="JSZ136" s="430" t="s">
        <v>817</v>
      </c>
      <c r="JTA136" s="430" t="s">
        <v>817</v>
      </c>
      <c r="JTB136" s="430" t="s">
        <v>817</v>
      </c>
      <c r="JTC136" s="430" t="s">
        <v>817</v>
      </c>
      <c r="JTD136" s="430" t="s">
        <v>817</v>
      </c>
      <c r="JTE136" s="430" t="s">
        <v>817</v>
      </c>
      <c r="JTF136" s="430" t="s">
        <v>817</v>
      </c>
      <c r="JTG136" s="430" t="s">
        <v>817</v>
      </c>
      <c r="JTH136" s="430" t="s">
        <v>817</v>
      </c>
      <c r="JTI136" s="430" t="s">
        <v>817</v>
      </c>
      <c r="JTJ136" s="430" t="s">
        <v>817</v>
      </c>
      <c r="JTK136" s="430" t="s">
        <v>817</v>
      </c>
      <c r="JTL136" s="430" t="s">
        <v>817</v>
      </c>
      <c r="JTM136" s="430" t="s">
        <v>817</v>
      </c>
      <c r="JTN136" s="430" t="s">
        <v>817</v>
      </c>
      <c r="JTO136" s="430" t="s">
        <v>817</v>
      </c>
      <c r="JTP136" s="430" t="s">
        <v>817</v>
      </c>
      <c r="JTQ136" s="430" t="s">
        <v>817</v>
      </c>
      <c r="JTR136" s="430" t="s">
        <v>817</v>
      </c>
      <c r="JTS136" s="430" t="s">
        <v>817</v>
      </c>
      <c r="JTT136" s="430" t="s">
        <v>817</v>
      </c>
      <c r="JTU136" s="430" t="s">
        <v>817</v>
      </c>
      <c r="JTV136" s="430" t="s">
        <v>817</v>
      </c>
      <c r="JTW136" s="430" t="s">
        <v>817</v>
      </c>
      <c r="JTX136" s="430" t="s">
        <v>817</v>
      </c>
      <c r="JTY136" s="430" t="s">
        <v>817</v>
      </c>
      <c r="JTZ136" s="430" t="s">
        <v>817</v>
      </c>
      <c r="JUA136" s="430" t="s">
        <v>817</v>
      </c>
      <c r="JUB136" s="430" t="s">
        <v>817</v>
      </c>
      <c r="JUC136" s="430" t="s">
        <v>817</v>
      </c>
      <c r="JUD136" s="430" t="s">
        <v>817</v>
      </c>
      <c r="JUE136" s="430" t="s">
        <v>817</v>
      </c>
      <c r="JUF136" s="430" t="s">
        <v>817</v>
      </c>
      <c r="JUG136" s="430" t="s">
        <v>817</v>
      </c>
      <c r="JUH136" s="430" t="s">
        <v>817</v>
      </c>
      <c r="JUI136" s="430" t="s">
        <v>817</v>
      </c>
      <c r="JUJ136" s="430" t="s">
        <v>817</v>
      </c>
      <c r="JUK136" s="430" t="s">
        <v>817</v>
      </c>
      <c r="JUL136" s="430" t="s">
        <v>817</v>
      </c>
      <c r="JUM136" s="430" t="s">
        <v>817</v>
      </c>
      <c r="JUN136" s="430" t="s">
        <v>817</v>
      </c>
      <c r="JUO136" s="430" t="s">
        <v>817</v>
      </c>
      <c r="JUP136" s="430" t="s">
        <v>817</v>
      </c>
      <c r="JUQ136" s="430" t="s">
        <v>817</v>
      </c>
      <c r="JUR136" s="430" t="s">
        <v>817</v>
      </c>
      <c r="JUS136" s="430" t="s">
        <v>817</v>
      </c>
      <c r="JUT136" s="430" t="s">
        <v>817</v>
      </c>
      <c r="JUU136" s="430" t="s">
        <v>817</v>
      </c>
      <c r="JUV136" s="430" t="s">
        <v>817</v>
      </c>
      <c r="JUW136" s="430" t="s">
        <v>817</v>
      </c>
      <c r="JUX136" s="430" t="s">
        <v>817</v>
      </c>
      <c r="JUY136" s="430" t="s">
        <v>817</v>
      </c>
      <c r="JUZ136" s="430" t="s">
        <v>817</v>
      </c>
      <c r="JVA136" s="430" t="s">
        <v>817</v>
      </c>
      <c r="JVB136" s="430" t="s">
        <v>817</v>
      </c>
      <c r="JVC136" s="430" t="s">
        <v>817</v>
      </c>
      <c r="JVD136" s="430" t="s">
        <v>817</v>
      </c>
      <c r="JVE136" s="430" t="s">
        <v>817</v>
      </c>
      <c r="JVF136" s="430" t="s">
        <v>817</v>
      </c>
      <c r="JVG136" s="430" t="s">
        <v>817</v>
      </c>
      <c r="JVH136" s="430" t="s">
        <v>817</v>
      </c>
      <c r="JVI136" s="430" t="s">
        <v>817</v>
      </c>
      <c r="JVJ136" s="430" t="s">
        <v>817</v>
      </c>
      <c r="JVK136" s="430" t="s">
        <v>817</v>
      </c>
      <c r="JVL136" s="430" t="s">
        <v>817</v>
      </c>
      <c r="JVM136" s="430" t="s">
        <v>817</v>
      </c>
      <c r="JVN136" s="430" t="s">
        <v>817</v>
      </c>
      <c r="JVO136" s="430" t="s">
        <v>817</v>
      </c>
      <c r="JVP136" s="430" t="s">
        <v>817</v>
      </c>
      <c r="JVQ136" s="430" t="s">
        <v>817</v>
      </c>
      <c r="JVR136" s="430" t="s">
        <v>817</v>
      </c>
      <c r="JVS136" s="430" t="s">
        <v>817</v>
      </c>
      <c r="JVT136" s="430" t="s">
        <v>817</v>
      </c>
      <c r="JVU136" s="430" t="s">
        <v>817</v>
      </c>
      <c r="JVV136" s="430" t="s">
        <v>817</v>
      </c>
      <c r="JVW136" s="430" t="s">
        <v>817</v>
      </c>
      <c r="JVX136" s="430" t="s">
        <v>817</v>
      </c>
      <c r="JVY136" s="430" t="s">
        <v>817</v>
      </c>
      <c r="JVZ136" s="430" t="s">
        <v>817</v>
      </c>
      <c r="JWA136" s="430" t="s">
        <v>817</v>
      </c>
      <c r="JWB136" s="430" t="s">
        <v>817</v>
      </c>
      <c r="JWC136" s="430" t="s">
        <v>817</v>
      </c>
      <c r="JWD136" s="430" t="s">
        <v>817</v>
      </c>
      <c r="JWE136" s="430" t="s">
        <v>817</v>
      </c>
      <c r="JWF136" s="430" t="s">
        <v>817</v>
      </c>
      <c r="JWG136" s="430" t="s">
        <v>817</v>
      </c>
      <c r="JWH136" s="430" t="s">
        <v>817</v>
      </c>
      <c r="JWI136" s="430" t="s">
        <v>817</v>
      </c>
      <c r="JWJ136" s="430" t="s">
        <v>817</v>
      </c>
      <c r="JWK136" s="430" t="s">
        <v>817</v>
      </c>
      <c r="JWL136" s="430" t="s">
        <v>817</v>
      </c>
      <c r="JWM136" s="430" t="s">
        <v>817</v>
      </c>
      <c r="JWN136" s="430" t="s">
        <v>817</v>
      </c>
      <c r="JWO136" s="430" t="s">
        <v>817</v>
      </c>
      <c r="JWP136" s="430" t="s">
        <v>817</v>
      </c>
      <c r="JWQ136" s="430" t="s">
        <v>817</v>
      </c>
      <c r="JWR136" s="430" t="s">
        <v>817</v>
      </c>
      <c r="JWS136" s="430" t="s">
        <v>817</v>
      </c>
      <c r="JWT136" s="430" t="s">
        <v>817</v>
      </c>
      <c r="JWU136" s="430" t="s">
        <v>817</v>
      </c>
      <c r="JWV136" s="430" t="s">
        <v>817</v>
      </c>
      <c r="JWW136" s="430" t="s">
        <v>817</v>
      </c>
      <c r="JWX136" s="430" t="s">
        <v>817</v>
      </c>
      <c r="JWY136" s="430" t="s">
        <v>817</v>
      </c>
      <c r="JWZ136" s="430" t="s">
        <v>817</v>
      </c>
      <c r="JXA136" s="430" t="s">
        <v>817</v>
      </c>
      <c r="JXB136" s="430" t="s">
        <v>817</v>
      </c>
      <c r="JXC136" s="430" t="s">
        <v>817</v>
      </c>
      <c r="JXD136" s="430" t="s">
        <v>817</v>
      </c>
      <c r="JXE136" s="430" t="s">
        <v>817</v>
      </c>
      <c r="JXF136" s="430" t="s">
        <v>817</v>
      </c>
      <c r="JXG136" s="430" t="s">
        <v>817</v>
      </c>
      <c r="JXH136" s="430" t="s">
        <v>817</v>
      </c>
      <c r="JXI136" s="430" t="s">
        <v>817</v>
      </c>
      <c r="JXJ136" s="430" t="s">
        <v>817</v>
      </c>
      <c r="JXK136" s="430" t="s">
        <v>817</v>
      </c>
      <c r="JXL136" s="430" t="s">
        <v>817</v>
      </c>
      <c r="JXM136" s="430" t="s">
        <v>817</v>
      </c>
      <c r="JXN136" s="430" t="s">
        <v>817</v>
      </c>
      <c r="JXO136" s="430" t="s">
        <v>817</v>
      </c>
      <c r="JXP136" s="430" t="s">
        <v>817</v>
      </c>
      <c r="JXQ136" s="430" t="s">
        <v>817</v>
      </c>
      <c r="JXR136" s="430" t="s">
        <v>817</v>
      </c>
      <c r="JXS136" s="430" t="s">
        <v>817</v>
      </c>
      <c r="JXT136" s="430" t="s">
        <v>817</v>
      </c>
      <c r="JXU136" s="430" t="s">
        <v>817</v>
      </c>
      <c r="JXV136" s="430" t="s">
        <v>817</v>
      </c>
      <c r="JXW136" s="430" t="s">
        <v>817</v>
      </c>
      <c r="JXX136" s="430" t="s">
        <v>817</v>
      </c>
      <c r="JXY136" s="430" t="s">
        <v>817</v>
      </c>
      <c r="JXZ136" s="430" t="s">
        <v>817</v>
      </c>
      <c r="JYA136" s="430" t="s">
        <v>817</v>
      </c>
      <c r="JYB136" s="430" t="s">
        <v>817</v>
      </c>
      <c r="JYC136" s="430" t="s">
        <v>817</v>
      </c>
      <c r="JYD136" s="430" t="s">
        <v>817</v>
      </c>
      <c r="JYE136" s="430" t="s">
        <v>817</v>
      </c>
      <c r="JYF136" s="430" t="s">
        <v>817</v>
      </c>
      <c r="JYG136" s="430" t="s">
        <v>817</v>
      </c>
      <c r="JYH136" s="430" t="s">
        <v>817</v>
      </c>
      <c r="JYI136" s="430" t="s">
        <v>817</v>
      </c>
      <c r="JYJ136" s="430" t="s">
        <v>817</v>
      </c>
      <c r="JYK136" s="430" t="s">
        <v>817</v>
      </c>
      <c r="JYL136" s="430" t="s">
        <v>817</v>
      </c>
      <c r="JYM136" s="430" t="s">
        <v>817</v>
      </c>
      <c r="JYN136" s="430" t="s">
        <v>817</v>
      </c>
      <c r="JYO136" s="430" t="s">
        <v>817</v>
      </c>
      <c r="JYP136" s="430" t="s">
        <v>817</v>
      </c>
      <c r="JYQ136" s="430" t="s">
        <v>817</v>
      </c>
      <c r="JYR136" s="430" t="s">
        <v>817</v>
      </c>
      <c r="JYS136" s="430" t="s">
        <v>817</v>
      </c>
      <c r="JYT136" s="430" t="s">
        <v>817</v>
      </c>
      <c r="JYU136" s="430" t="s">
        <v>817</v>
      </c>
      <c r="JYV136" s="430" t="s">
        <v>817</v>
      </c>
      <c r="JYW136" s="430" t="s">
        <v>817</v>
      </c>
      <c r="JYX136" s="430" t="s">
        <v>817</v>
      </c>
      <c r="JYY136" s="430" t="s">
        <v>817</v>
      </c>
      <c r="JYZ136" s="430" t="s">
        <v>817</v>
      </c>
      <c r="JZA136" s="430" t="s">
        <v>817</v>
      </c>
      <c r="JZB136" s="430" t="s">
        <v>817</v>
      </c>
      <c r="JZC136" s="430" t="s">
        <v>817</v>
      </c>
      <c r="JZD136" s="430" t="s">
        <v>817</v>
      </c>
      <c r="JZE136" s="430" t="s">
        <v>817</v>
      </c>
      <c r="JZF136" s="430" t="s">
        <v>817</v>
      </c>
      <c r="JZG136" s="430" t="s">
        <v>817</v>
      </c>
      <c r="JZH136" s="430" t="s">
        <v>817</v>
      </c>
      <c r="JZI136" s="430" t="s">
        <v>817</v>
      </c>
      <c r="JZJ136" s="430" t="s">
        <v>817</v>
      </c>
      <c r="JZK136" s="430" t="s">
        <v>817</v>
      </c>
      <c r="JZL136" s="430" t="s">
        <v>817</v>
      </c>
      <c r="JZM136" s="430" t="s">
        <v>817</v>
      </c>
      <c r="JZN136" s="430" t="s">
        <v>817</v>
      </c>
      <c r="JZO136" s="430" t="s">
        <v>817</v>
      </c>
      <c r="JZP136" s="430" t="s">
        <v>817</v>
      </c>
      <c r="JZQ136" s="430" t="s">
        <v>817</v>
      </c>
      <c r="JZR136" s="430" t="s">
        <v>817</v>
      </c>
      <c r="JZS136" s="430" t="s">
        <v>817</v>
      </c>
      <c r="JZT136" s="430" t="s">
        <v>817</v>
      </c>
      <c r="JZU136" s="430" t="s">
        <v>817</v>
      </c>
      <c r="JZV136" s="430" t="s">
        <v>817</v>
      </c>
      <c r="JZW136" s="430" t="s">
        <v>817</v>
      </c>
      <c r="JZX136" s="430" t="s">
        <v>817</v>
      </c>
      <c r="JZY136" s="430" t="s">
        <v>817</v>
      </c>
      <c r="JZZ136" s="430" t="s">
        <v>817</v>
      </c>
      <c r="KAA136" s="430" t="s">
        <v>817</v>
      </c>
      <c r="KAB136" s="430" t="s">
        <v>817</v>
      </c>
      <c r="KAC136" s="430" t="s">
        <v>817</v>
      </c>
      <c r="KAD136" s="430" t="s">
        <v>817</v>
      </c>
      <c r="KAE136" s="430" t="s">
        <v>817</v>
      </c>
      <c r="KAF136" s="430" t="s">
        <v>817</v>
      </c>
      <c r="KAG136" s="430" t="s">
        <v>817</v>
      </c>
      <c r="KAH136" s="430" t="s">
        <v>817</v>
      </c>
      <c r="KAI136" s="430" t="s">
        <v>817</v>
      </c>
      <c r="KAJ136" s="430" t="s">
        <v>817</v>
      </c>
      <c r="KAK136" s="430" t="s">
        <v>817</v>
      </c>
      <c r="KAL136" s="430" t="s">
        <v>817</v>
      </c>
      <c r="KAM136" s="430" t="s">
        <v>817</v>
      </c>
      <c r="KAN136" s="430" t="s">
        <v>817</v>
      </c>
      <c r="KAO136" s="430" t="s">
        <v>817</v>
      </c>
      <c r="KAP136" s="430" t="s">
        <v>817</v>
      </c>
      <c r="KAQ136" s="430" t="s">
        <v>817</v>
      </c>
      <c r="KAR136" s="430" t="s">
        <v>817</v>
      </c>
      <c r="KAS136" s="430" t="s">
        <v>817</v>
      </c>
      <c r="KAT136" s="430" t="s">
        <v>817</v>
      </c>
      <c r="KAU136" s="430" t="s">
        <v>817</v>
      </c>
      <c r="KAV136" s="430" t="s">
        <v>817</v>
      </c>
      <c r="KAW136" s="430" t="s">
        <v>817</v>
      </c>
      <c r="KAX136" s="430" t="s">
        <v>817</v>
      </c>
      <c r="KAY136" s="430" t="s">
        <v>817</v>
      </c>
      <c r="KAZ136" s="430" t="s">
        <v>817</v>
      </c>
      <c r="KBA136" s="430" t="s">
        <v>817</v>
      </c>
      <c r="KBB136" s="430" t="s">
        <v>817</v>
      </c>
      <c r="KBC136" s="430" t="s">
        <v>817</v>
      </c>
      <c r="KBD136" s="430" t="s">
        <v>817</v>
      </c>
      <c r="KBE136" s="430" t="s">
        <v>817</v>
      </c>
      <c r="KBF136" s="430" t="s">
        <v>817</v>
      </c>
      <c r="KBG136" s="430" t="s">
        <v>817</v>
      </c>
      <c r="KBH136" s="430" t="s">
        <v>817</v>
      </c>
      <c r="KBI136" s="430" t="s">
        <v>817</v>
      </c>
      <c r="KBJ136" s="430" t="s">
        <v>817</v>
      </c>
      <c r="KBK136" s="430" t="s">
        <v>817</v>
      </c>
      <c r="KBL136" s="430" t="s">
        <v>817</v>
      </c>
      <c r="KBM136" s="430" t="s">
        <v>817</v>
      </c>
      <c r="KBN136" s="430" t="s">
        <v>817</v>
      </c>
      <c r="KBO136" s="430" t="s">
        <v>817</v>
      </c>
      <c r="KBP136" s="430" t="s">
        <v>817</v>
      </c>
      <c r="KBQ136" s="430" t="s">
        <v>817</v>
      </c>
      <c r="KBR136" s="430" t="s">
        <v>817</v>
      </c>
      <c r="KBS136" s="430" t="s">
        <v>817</v>
      </c>
      <c r="KBT136" s="430" t="s">
        <v>817</v>
      </c>
      <c r="KBU136" s="430" t="s">
        <v>817</v>
      </c>
      <c r="KBV136" s="430" t="s">
        <v>817</v>
      </c>
      <c r="KBW136" s="430" t="s">
        <v>817</v>
      </c>
      <c r="KBX136" s="430" t="s">
        <v>817</v>
      </c>
      <c r="KBY136" s="430" t="s">
        <v>817</v>
      </c>
      <c r="KBZ136" s="430" t="s">
        <v>817</v>
      </c>
      <c r="KCA136" s="430" t="s">
        <v>817</v>
      </c>
      <c r="KCB136" s="430" t="s">
        <v>817</v>
      </c>
      <c r="KCC136" s="430" t="s">
        <v>817</v>
      </c>
      <c r="KCD136" s="430" t="s">
        <v>817</v>
      </c>
      <c r="KCE136" s="430" t="s">
        <v>817</v>
      </c>
      <c r="KCF136" s="430" t="s">
        <v>817</v>
      </c>
      <c r="KCG136" s="430" t="s">
        <v>817</v>
      </c>
      <c r="KCH136" s="430" t="s">
        <v>817</v>
      </c>
      <c r="KCI136" s="430" t="s">
        <v>817</v>
      </c>
      <c r="KCJ136" s="430" t="s">
        <v>817</v>
      </c>
      <c r="KCK136" s="430" t="s">
        <v>817</v>
      </c>
      <c r="KCL136" s="430" t="s">
        <v>817</v>
      </c>
      <c r="KCM136" s="430" t="s">
        <v>817</v>
      </c>
      <c r="KCN136" s="430" t="s">
        <v>817</v>
      </c>
      <c r="KCO136" s="430" t="s">
        <v>817</v>
      </c>
      <c r="KCP136" s="430" t="s">
        <v>817</v>
      </c>
      <c r="KCQ136" s="430" t="s">
        <v>817</v>
      </c>
      <c r="KCR136" s="430" t="s">
        <v>817</v>
      </c>
      <c r="KCS136" s="430" t="s">
        <v>817</v>
      </c>
      <c r="KCT136" s="430" t="s">
        <v>817</v>
      </c>
      <c r="KCU136" s="430" t="s">
        <v>817</v>
      </c>
      <c r="KCV136" s="430" t="s">
        <v>817</v>
      </c>
      <c r="KCW136" s="430" t="s">
        <v>817</v>
      </c>
      <c r="KCX136" s="430" t="s">
        <v>817</v>
      </c>
      <c r="KCY136" s="430" t="s">
        <v>817</v>
      </c>
      <c r="KCZ136" s="430" t="s">
        <v>817</v>
      </c>
      <c r="KDA136" s="430" t="s">
        <v>817</v>
      </c>
      <c r="KDB136" s="430" t="s">
        <v>817</v>
      </c>
      <c r="KDC136" s="430" t="s">
        <v>817</v>
      </c>
      <c r="KDD136" s="430" t="s">
        <v>817</v>
      </c>
      <c r="KDE136" s="430" t="s">
        <v>817</v>
      </c>
      <c r="KDF136" s="430" t="s">
        <v>817</v>
      </c>
      <c r="KDG136" s="430" t="s">
        <v>817</v>
      </c>
      <c r="KDH136" s="430" t="s">
        <v>817</v>
      </c>
      <c r="KDI136" s="430" t="s">
        <v>817</v>
      </c>
      <c r="KDJ136" s="430" t="s">
        <v>817</v>
      </c>
      <c r="KDK136" s="430" t="s">
        <v>817</v>
      </c>
      <c r="KDL136" s="430" t="s">
        <v>817</v>
      </c>
      <c r="KDM136" s="430" t="s">
        <v>817</v>
      </c>
      <c r="KDN136" s="430" t="s">
        <v>817</v>
      </c>
      <c r="KDO136" s="430" t="s">
        <v>817</v>
      </c>
      <c r="KDP136" s="430" t="s">
        <v>817</v>
      </c>
      <c r="KDQ136" s="430" t="s">
        <v>817</v>
      </c>
      <c r="KDR136" s="430" t="s">
        <v>817</v>
      </c>
      <c r="KDS136" s="430" t="s">
        <v>817</v>
      </c>
      <c r="KDT136" s="430" t="s">
        <v>817</v>
      </c>
      <c r="KDU136" s="430" t="s">
        <v>817</v>
      </c>
      <c r="KDV136" s="430" t="s">
        <v>817</v>
      </c>
      <c r="KDW136" s="430" t="s">
        <v>817</v>
      </c>
      <c r="KDX136" s="430" t="s">
        <v>817</v>
      </c>
      <c r="KDY136" s="430" t="s">
        <v>817</v>
      </c>
      <c r="KDZ136" s="430" t="s">
        <v>817</v>
      </c>
      <c r="KEA136" s="430" t="s">
        <v>817</v>
      </c>
      <c r="KEB136" s="430" t="s">
        <v>817</v>
      </c>
      <c r="KEC136" s="430" t="s">
        <v>817</v>
      </c>
      <c r="KED136" s="430" t="s">
        <v>817</v>
      </c>
      <c r="KEE136" s="430" t="s">
        <v>817</v>
      </c>
      <c r="KEF136" s="430" t="s">
        <v>817</v>
      </c>
      <c r="KEG136" s="430" t="s">
        <v>817</v>
      </c>
      <c r="KEH136" s="430" t="s">
        <v>817</v>
      </c>
      <c r="KEI136" s="430" t="s">
        <v>817</v>
      </c>
      <c r="KEJ136" s="430" t="s">
        <v>817</v>
      </c>
      <c r="KEK136" s="430" t="s">
        <v>817</v>
      </c>
      <c r="KEL136" s="430" t="s">
        <v>817</v>
      </c>
      <c r="KEM136" s="430" t="s">
        <v>817</v>
      </c>
      <c r="KEN136" s="430" t="s">
        <v>817</v>
      </c>
      <c r="KEO136" s="430" t="s">
        <v>817</v>
      </c>
      <c r="KEP136" s="430" t="s">
        <v>817</v>
      </c>
      <c r="KEQ136" s="430" t="s">
        <v>817</v>
      </c>
      <c r="KER136" s="430" t="s">
        <v>817</v>
      </c>
      <c r="KES136" s="430" t="s">
        <v>817</v>
      </c>
      <c r="KET136" s="430" t="s">
        <v>817</v>
      </c>
      <c r="KEU136" s="430" t="s">
        <v>817</v>
      </c>
      <c r="KEV136" s="430" t="s">
        <v>817</v>
      </c>
      <c r="KEW136" s="430" t="s">
        <v>817</v>
      </c>
      <c r="KEX136" s="430" t="s">
        <v>817</v>
      </c>
      <c r="KEY136" s="430" t="s">
        <v>817</v>
      </c>
      <c r="KEZ136" s="430" t="s">
        <v>817</v>
      </c>
      <c r="KFA136" s="430" t="s">
        <v>817</v>
      </c>
      <c r="KFB136" s="430" t="s">
        <v>817</v>
      </c>
      <c r="KFC136" s="430" t="s">
        <v>817</v>
      </c>
      <c r="KFD136" s="430" t="s">
        <v>817</v>
      </c>
      <c r="KFE136" s="430" t="s">
        <v>817</v>
      </c>
      <c r="KFF136" s="430" t="s">
        <v>817</v>
      </c>
      <c r="KFG136" s="430" t="s">
        <v>817</v>
      </c>
      <c r="KFH136" s="430" t="s">
        <v>817</v>
      </c>
      <c r="KFI136" s="430" t="s">
        <v>817</v>
      </c>
      <c r="KFJ136" s="430" t="s">
        <v>817</v>
      </c>
      <c r="KFK136" s="430" t="s">
        <v>817</v>
      </c>
      <c r="KFL136" s="430" t="s">
        <v>817</v>
      </c>
      <c r="KFM136" s="430" t="s">
        <v>817</v>
      </c>
      <c r="KFN136" s="430" t="s">
        <v>817</v>
      </c>
      <c r="KFO136" s="430" t="s">
        <v>817</v>
      </c>
      <c r="KFP136" s="430" t="s">
        <v>817</v>
      </c>
      <c r="KFQ136" s="430" t="s">
        <v>817</v>
      </c>
      <c r="KFR136" s="430" t="s">
        <v>817</v>
      </c>
      <c r="KFS136" s="430" t="s">
        <v>817</v>
      </c>
      <c r="KFT136" s="430" t="s">
        <v>817</v>
      </c>
      <c r="KFU136" s="430" t="s">
        <v>817</v>
      </c>
      <c r="KFV136" s="430" t="s">
        <v>817</v>
      </c>
      <c r="KFW136" s="430" t="s">
        <v>817</v>
      </c>
      <c r="KFX136" s="430" t="s">
        <v>817</v>
      </c>
      <c r="KFY136" s="430" t="s">
        <v>817</v>
      </c>
      <c r="KFZ136" s="430" t="s">
        <v>817</v>
      </c>
      <c r="KGA136" s="430" t="s">
        <v>817</v>
      </c>
      <c r="KGB136" s="430" t="s">
        <v>817</v>
      </c>
      <c r="KGC136" s="430" t="s">
        <v>817</v>
      </c>
      <c r="KGD136" s="430" t="s">
        <v>817</v>
      </c>
      <c r="KGE136" s="430" t="s">
        <v>817</v>
      </c>
      <c r="KGF136" s="430" t="s">
        <v>817</v>
      </c>
      <c r="KGG136" s="430" t="s">
        <v>817</v>
      </c>
      <c r="KGH136" s="430" t="s">
        <v>817</v>
      </c>
      <c r="KGI136" s="430" t="s">
        <v>817</v>
      </c>
      <c r="KGJ136" s="430" t="s">
        <v>817</v>
      </c>
      <c r="KGK136" s="430" t="s">
        <v>817</v>
      </c>
      <c r="KGL136" s="430" t="s">
        <v>817</v>
      </c>
      <c r="KGM136" s="430" t="s">
        <v>817</v>
      </c>
      <c r="KGN136" s="430" t="s">
        <v>817</v>
      </c>
      <c r="KGO136" s="430" t="s">
        <v>817</v>
      </c>
      <c r="KGP136" s="430" t="s">
        <v>817</v>
      </c>
      <c r="KGQ136" s="430" t="s">
        <v>817</v>
      </c>
      <c r="KGR136" s="430" t="s">
        <v>817</v>
      </c>
      <c r="KGS136" s="430" t="s">
        <v>817</v>
      </c>
      <c r="KGT136" s="430" t="s">
        <v>817</v>
      </c>
      <c r="KGU136" s="430" t="s">
        <v>817</v>
      </c>
      <c r="KGV136" s="430" t="s">
        <v>817</v>
      </c>
      <c r="KGW136" s="430" t="s">
        <v>817</v>
      </c>
      <c r="KGX136" s="430" t="s">
        <v>817</v>
      </c>
      <c r="KGY136" s="430" t="s">
        <v>817</v>
      </c>
      <c r="KGZ136" s="430" t="s">
        <v>817</v>
      </c>
      <c r="KHA136" s="430" t="s">
        <v>817</v>
      </c>
      <c r="KHB136" s="430" t="s">
        <v>817</v>
      </c>
      <c r="KHC136" s="430" t="s">
        <v>817</v>
      </c>
      <c r="KHD136" s="430" t="s">
        <v>817</v>
      </c>
      <c r="KHE136" s="430" t="s">
        <v>817</v>
      </c>
      <c r="KHF136" s="430" t="s">
        <v>817</v>
      </c>
      <c r="KHG136" s="430" t="s">
        <v>817</v>
      </c>
      <c r="KHH136" s="430" t="s">
        <v>817</v>
      </c>
      <c r="KHI136" s="430" t="s">
        <v>817</v>
      </c>
      <c r="KHJ136" s="430" t="s">
        <v>817</v>
      </c>
      <c r="KHK136" s="430" t="s">
        <v>817</v>
      </c>
      <c r="KHL136" s="430" t="s">
        <v>817</v>
      </c>
      <c r="KHM136" s="430" t="s">
        <v>817</v>
      </c>
      <c r="KHN136" s="430" t="s">
        <v>817</v>
      </c>
      <c r="KHO136" s="430" t="s">
        <v>817</v>
      </c>
      <c r="KHP136" s="430" t="s">
        <v>817</v>
      </c>
      <c r="KHQ136" s="430" t="s">
        <v>817</v>
      </c>
      <c r="KHR136" s="430" t="s">
        <v>817</v>
      </c>
      <c r="KHS136" s="430" t="s">
        <v>817</v>
      </c>
      <c r="KHT136" s="430" t="s">
        <v>817</v>
      </c>
      <c r="KHU136" s="430" t="s">
        <v>817</v>
      </c>
      <c r="KHV136" s="430" t="s">
        <v>817</v>
      </c>
      <c r="KHW136" s="430" t="s">
        <v>817</v>
      </c>
      <c r="KHX136" s="430" t="s">
        <v>817</v>
      </c>
      <c r="KHY136" s="430" t="s">
        <v>817</v>
      </c>
      <c r="KHZ136" s="430" t="s">
        <v>817</v>
      </c>
      <c r="KIA136" s="430" t="s">
        <v>817</v>
      </c>
      <c r="KIB136" s="430" t="s">
        <v>817</v>
      </c>
      <c r="KIC136" s="430" t="s">
        <v>817</v>
      </c>
      <c r="KID136" s="430" t="s">
        <v>817</v>
      </c>
      <c r="KIE136" s="430" t="s">
        <v>817</v>
      </c>
      <c r="KIF136" s="430" t="s">
        <v>817</v>
      </c>
      <c r="KIG136" s="430" t="s">
        <v>817</v>
      </c>
      <c r="KIH136" s="430" t="s">
        <v>817</v>
      </c>
      <c r="KII136" s="430" t="s">
        <v>817</v>
      </c>
      <c r="KIJ136" s="430" t="s">
        <v>817</v>
      </c>
      <c r="KIK136" s="430" t="s">
        <v>817</v>
      </c>
      <c r="KIL136" s="430" t="s">
        <v>817</v>
      </c>
      <c r="KIM136" s="430" t="s">
        <v>817</v>
      </c>
      <c r="KIN136" s="430" t="s">
        <v>817</v>
      </c>
      <c r="KIO136" s="430" t="s">
        <v>817</v>
      </c>
      <c r="KIP136" s="430" t="s">
        <v>817</v>
      </c>
      <c r="KIQ136" s="430" t="s">
        <v>817</v>
      </c>
      <c r="KIR136" s="430" t="s">
        <v>817</v>
      </c>
      <c r="KIS136" s="430" t="s">
        <v>817</v>
      </c>
      <c r="KIT136" s="430" t="s">
        <v>817</v>
      </c>
      <c r="KIU136" s="430" t="s">
        <v>817</v>
      </c>
      <c r="KIV136" s="430" t="s">
        <v>817</v>
      </c>
      <c r="KIW136" s="430" t="s">
        <v>817</v>
      </c>
      <c r="KIX136" s="430" t="s">
        <v>817</v>
      </c>
      <c r="KIY136" s="430" t="s">
        <v>817</v>
      </c>
      <c r="KIZ136" s="430" t="s">
        <v>817</v>
      </c>
      <c r="KJA136" s="430" t="s">
        <v>817</v>
      </c>
      <c r="KJB136" s="430" t="s">
        <v>817</v>
      </c>
      <c r="KJC136" s="430" t="s">
        <v>817</v>
      </c>
      <c r="KJD136" s="430" t="s">
        <v>817</v>
      </c>
      <c r="KJE136" s="430" t="s">
        <v>817</v>
      </c>
      <c r="KJF136" s="430" t="s">
        <v>817</v>
      </c>
      <c r="KJG136" s="430" t="s">
        <v>817</v>
      </c>
      <c r="KJH136" s="430" t="s">
        <v>817</v>
      </c>
      <c r="KJI136" s="430" t="s">
        <v>817</v>
      </c>
      <c r="KJJ136" s="430" t="s">
        <v>817</v>
      </c>
      <c r="KJK136" s="430" t="s">
        <v>817</v>
      </c>
      <c r="KJL136" s="430" t="s">
        <v>817</v>
      </c>
      <c r="KJM136" s="430" t="s">
        <v>817</v>
      </c>
      <c r="KJN136" s="430" t="s">
        <v>817</v>
      </c>
      <c r="KJO136" s="430" t="s">
        <v>817</v>
      </c>
      <c r="KJP136" s="430" t="s">
        <v>817</v>
      </c>
      <c r="KJQ136" s="430" t="s">
        <v>817</v>
      </c>
      <c r="KJR136" s="430" t="s">
        <v>817</v>
      </c>
      <c r="KJS136" s="430" t="s">
        <v>817</v>
      </c>
      <c r="KJT136" s="430" t="s">
        <v>817</v>
      </c>
      <c r="KJU136" s="430" t="s">
        <v>817</v>
      </c>
      <c r="KJV136" s="430" t="s">
        <v>817</v>
      </c>
      <c r="KJW136" s="430" t="s">
        <v>817</v>
      </c>
      <c r="KJX136" s="430" t="s">
        <v>817</v>
      </c>
      <c r="KJY136" s="430" t="s">
        <v>817</v>
      </c>
      <c r="KJZ136" s="430" t="s">
        <v>817</v>
      </c>
      <c r="KKA136" s="430" t="s">
        <v>817</v>
      </c>
      <c r="KKB136" s="430" t="s">
        <v>817</v>
      </c>
      <c r="KKC136" s="430" t="s">
        <v>817</v>
      </c>
      <c r="KKD136" s="430" t="s">
        <v>817</v>
      </c>
      <c r="KKE136" s="430" t="s">
        <v>817</v>
      </c>
      <c r="KKF136" s="430" t="s">
        <v>817</v>
      </c>
      <c r="KKG136" s="430" t="s">
        <v>817</v>
      </c>
      <c r="KKH136" s="430" t="s">
        <v>817</v>
      </c>
      <c r="KKI136" s="430" t="s">
        <v>817</v>
      </c>
      <c r="KKJ136" s="430" t="s">
        <v>817</v>
      </c>
      <c r="KKK136" s="430" t="s">
        <v>817</v>
      </c>
      <c r="KKL136" s="430" t="s">
        <v>817</v>
      </c>
      <c r="KKM136" s="430" t="s">
        <v>817</v>
      </c>
      <c r="KKN136" s="430" t="s">
        <v>817</v>
      </c>
      <c r="KKO136" s="430" t="s">
        <v>817</v>
      </c>
      <c r="KKP136" s="430" t="s">
        <v>817</v>
      </c>
      <c r="KKQ136" s="430" t="s">
        <v>817</v>
      </c>
      <c r="KKR136" s="430" t="s">
        <v>817</v>
      </c>
      <c r="KKS136" s="430" t="s">
        <v>817</v>
      </c>
      <c r="KKT136" s="430" t="s">
        <v>817</v>
      </c>
      <c r="KKU136" s="430" t="s">
        <v>817</v>
      </c>
      <c r="KKV136" s="430" t="s">
        <v>817</v>
      </c>
      <c r="KKW136" s="430" t="s">
        <v>817</v>
      </c>
      <c r="KKX136" s="430" t="s">
        <v>817</v>
      </c>
      <c r="KKY136" s="430" t="s">
        <v>817</v>
      </c>
      <c r="KKZ136" s="430" t="s">
        <v>817</v>
      </c>
      <c r="KLA136" s="430" t="s">
        <v>817</v>
      </c>
      <c r="KLB136" s="430" t="s">
        <v>817</v>
      </c>
      <c r="KLC136" s="430" t="s">
        <v>817</v>
      </c>
      <c r="KLD136" s="430" t="s">
        <v>817</v>
      </c>
      <c r="KLE136" s="430" t="s">
        <v>817</v>
      </c>
      <c r="KLF136" s="430" t="s">
        <v>817</v>
      </c>
      <c r="KLG136" s="430" t="s">
        <v>817</v>
      </c>
      <c r="KLH136" s="430" t="s">
        <v>817</v>
      </c>
      <c r="KLI136" s="430" t="s">
        <v>817</v>
      </c>
      <c r="KLJ136" s="430" t="s">
        <v>817</v>
      </c>
      <c r="KLK136" s="430" t="s">
        <v>817</v>
      </c>
      <c r="KLL136" s="430" t="s">
        <v>817</v>
      </c>
      <c r="KLM136" s="430" t="s">
        <v>817</v>
      </c>
      <c r="KLN136" s="430" t="s">
        <v>817</v>
      </c>
      <c r="KLO136" s="430" t="s">
        <v>817</v>
      </c>
      <c r="KLP136" s="430" t="s">
        <v>817</v>
      </c>
      <c r="KLQ136" s="430" t="s">
        <v>817</v>
      </c>
      <c r="KLR136" s="430" t="s">
        <v>817</v>
      </c>
      <c r="KLS136" s="430" t="s">
        <v>817</v>
      </c>
      <c r="KLT136" s="430" t="s">
        <v>817</v>
      </c>
      <c r="KLU136" s="430" t="s">
        <v>817</v>
      </c>
      <c r="KLV136" s="430" t="s">
        <v>817</v>
      </c>
      <c r="KLW136" s="430" t="s">
        <v>817</v>
      </c>
      <c r="KLX136" s="430" t="s">
        <v>817</v>
      </c>
      <c r="KLY136" s="430" t="s">
        <v>817</v>
      </c>
      <c r="KLZ136" s="430" t="s">
        <v>817</v>
      </c>
      <c r="KMA136" s="430" t="s">
        <v>817</v>
      </c>
      <c r="KMB136" s="430" t="s">
        <v>817</v>
      </c>
      <c r="KMC136" s="430" t="s">
        <v>817</v>
      </c>
      <c r="KMD136" s="430" t="s">
        <v>817</v>
      </c>
      <c r="KME136" s="430" t="s">
        <v>817</v>
      </c>
      <c r="KMF136" s="430" t="s">
        <v>817</v>
      </c>
      <c r="KMG136" s="430" t="s">
        <v>817</v>
      </c>
      <c r="KMH136" s="430" t="s">
        <v>817</v>
      </c>
      <c r="KMI136" s="430" t="s">
        <v>817</v>
      </c>
      <c r="KMJ136" s="430" t="s">
        <v>817</v>
      </c>
      <c r="KMK136" s="430" t="s">
        <v>817</v>
      </c>
      <c r="KML136" s="430" t="s">
        <v>817</v>
      </c>
      <c r="KMM136" s="430" t="s">
        <v>817</v>
      </c>
      <c r="KMN136" s="430" t="s">
        <v>817</v>
      </c>
      <c r="KMO136" s="430" t="s">
        <v>817</v>
      </c>
      <c r="KMP136" s="430" t="s">
        <v>817</v>
      </c>
      <c r="KMQ136" s="430" t="s">
        <v>817</v>
      </c>
      <c r="KMR136" s="430" t="s">
        <v>817</v>
      </c>
      <c r="KMS136" s="430" t="s">
        <v>817</v>
      </c>
      <c r="KMT136" s="430" t="s">
        <v>817</v>
      </c>
      <c r="KMU136" s="430" t="s">
        <v>817</v>
      </c>
      <c r="KMV136" s="430" t="s">
        <v>817</v>
      </c>
      <c r="KMW136" s="430" t="s">
        <v>817</v>
      </c>
      <c r="KMX136" s="430" t="s">
        <v>817</v>
      </c>
      <c r="KMY136" s="430" t="s">
        <v>817</v>
      </c>
      <c r="KMZ136" s="430" t="s">
        <v>817</v>
      </c>
      <c r="KNA136" s="430" t="s">
        <v>817</v>
      </c>
      <c r="KNB136" s="430" t="s">
        <v>817</v>
      </c>
      <c r="KNC136" s="430" t="s">
        <v>817</v>
      </c>
      <c r="KND136" s="430" t="s">
        <v>817</v>
      </c>
      <c r="KNE136" s="430" t="s">
        <v>817</v>
      </c>
      <c r="KNF136" s="430" t="s">
        <v>817</v>
      </c>
      <c r="KNG136" s="430" t="s">
        <v>817</v>
      </c>
      <c r="KNH136" s="430" t="s">
        <v>817</v>
      </c>
      <c r="KNI136" s="430" t="s">
        <v>817</v>
      </c>
      <c r="KNJ136" s="430" t="s">
        <v>817</v>
      </c>
      <c r="KNK136" s="430" t="s">
        <v>817</v>
      </c>
      <c r="KNL136" s="430" t="s">
        <v>817</v>
      </c>
      <c r="KNM136" s="430" t="s">
        <v>817</v>
      </c>
      <c r="KNN136" s="430" t="s">
        <v>817</v>
      </c>
      <c r="KNO136" s="430" t="s">
        <v>817</v>
      </c>
      <c r="KNP136" s="430" t="s">
        <v>817</v>
      </c>
      <c r="KNQ136" s="430" t="s">
        <v>817</v>
      </c>
      <c r="KNR136" s="430" t="s">
        <v>817</v>
      </c>
      <c r="KNS136" s="430" t="s">
        <v>817</v>
      </c>
      <c r="KNT136" s="430" t="s">
        <v>817</v>
      </c>
      <c r="KNU136" s="430" t="s">
        <v>817</v>
      </c>
      <c r="KNV136" s="430" t="s">
        <v>817</v>
      </c>
      <c r="KNW136" s="430" t="s">
        <v>817</v>
      </c>
      <c r="KNX136" s="430" t="s">
        <v>817</v>
      </c>
      <c r="KNY136" s="430" t="s">
        <v>817</v>
      </c>
      <c r="KNZ136" s="430" t="s">
        <v>817</v>
      </c>
      <c r="KOA136" s="430" t="s">
        <v>817</v>
      </c>
      <c r="KOB136" s="430" t="s">
        <v>817</v>
      </c>
      <c r="KOC136" s="430" t="s">
        <v>817</v>
      </c>
      <c r="KOD136" s="430" t="s">
        <v>817</v>
      </c>
      <c r="KOE136" s="430" t="s">
        <v>817</v>
      </c>
      <c r="KOF136" s="430" t="s">
        <v>817</v>
      </c>
      <c r="KOG136" s="430" t="s">
        <v>817</v>
      </c>
      <c r="KOH136" s="430" t="s">
        <v>817</v>
      </c>
      <c r="KOI136" s="430" t="s">
        <v>817</v>
      </c>
      <c r="KOJ136" s="430" t="s">
        <v>817</v>
      </c>
      <c r="KOK136" s="430" t="s">
        <v>817</v>
      </c>
      <c r="KOL136" s="430" t="s">
        <v>817</v>
      </c>
      <c r="KOM136" s="430" t="s">
        <v>817</v>
      </c>
      <c r="KON136" s="430" t="s">
        <v>817</v>
      </c>
      <c r="KOO136" s="430" t="s">
        <v>817</v>
      </c>
      <c r="KOP136" s="430" t="s">
        <v>817</v>
      </c>
      <c r="KOQ136" s="430" t="s">
        <v>817</v>
      </c>
      <c r="KOR136" s="430" t="s">
        <v>817</v>
      </c>
      <c r="KOS136" s="430" t="s">
        <v>817</v>
      </c>
      <c r="KOT136" s="430" t="s">
        <v>817</v>
      </c>
      <c r="KOU136" s="430" t="s">
        <v>817</v>
      </c>
      <c r="KOV136" s="430" t="s">
        <v>817</v>
      </c>
      <c r="KOW136" s="430" t="s">
        <v>817</v>
      </c>
      <c r="KOX136" s="430" t="s">
        <v>817</v>
      </c>
      <c r="KOY136" s="430" t="s">
        <v>817</v>
      </c>
      <c r="KOZ136" s="430" t="s">
        <v>817</v>
      </c>
      <c r="KPA136" s="430" t="s">
        <v>817</v>
      </c>
      <c r="KPB136" s="430" t="s">
        <v>817</v>
      </c>
      <c r="KPC136" s="430" t="s">
        <v>817</v>
      </c>
      <c r="KPD136" s="430" t="s">
        <v>817</v>
      </c>
      <c r="KPE136" s="430" t="s">
        <v>817</v>
      </c>
      <c r="KPF136" s="430" t="s">
        <v>817</v>
      </c>
      <c r="KPG136" s="430" t="s">
        <v>817</v>
      </c>
      <c r="KPH136" s="430" t="s">
        <v>817</v>
      </c>
      <c r="KPI136" s="430" t="s">
        <v>817</v>
      </c>
      <c r="KPJ136" s="430" t="s">
        <v>817</v>
      </c>
      <c r="KPK136" s="430" t="s">
        <v>817</v>
      </c>
      <c r="KPL136" s="430" t="s">
        <v>817</v>
      </c>
      <c r="KPM136" s="430" t="s">
        <v>817</v>
      </c>
      <c r="KPN136" s="430" t="s">
        <v>817</v>
      </c>
      <c r="KPO136" s="430" t="s">
        <v>817</v>
      </c>
      <c r="KPP136" s="430" t="s">
        <v>817</v>
      </c>
      <c r="KPQ136" s="430" t="s">
        <v>817</v>
      </c>
      <c r="KPR136" s="430" t="s">
        <v>817</v>
      </c>
      <c r="KPS136" s="430" t="s">
        <v>817</v>
      </c>
      <c r="KPT136" s="430" t="s">
        <v>817</v>
      </c>
      <c r="KPU136" s="430" t="s">
        <v>817</v>
      </c>
      <c r="KPV136" s="430" t="s">
        <v>817</v>
      </c>
      <c r="KPW136" s="430" t="s">
        <v>817</v>
      </c>
      <c r="KPX136" s="430" t="s">
        <v>817</v>
      </c>
      <c r="KPY136" s="430" t="s">
        <v>817</v>
      </c>
      <c r="KPZ136" s="430" t="s">
        <v>817</v>
      </c>
      <c r="KQA136" s="430" t="s">
        <v>817</v>
      </c>
      <c r="KQB136" s="430" t="s">
        <v>817</v>
      </c>
      <c r="KQC136" s="430" t="s">
        <v>817</v>
      </c>
      <c r="KQD136" s="430" t="s">
        <v>817</v>
      </c>
      <c r="KQE136" s="430" t="s">
        <v>817</v>
      </c>
      <c r="KQF136" s="430" t="s">
        <v>817</v>
      </c>
      <c r="KQG136" s="430" t="s">
        <v>817</v>
      </c>
      <c r="KQH136" s="430" t="s">
        <v>817</v>
      </c>
      <c r="KQI136" s="430" t="s">
        <v>817</v>
      </c>
      <c r="KQJ136" s="430" t="s">
        <v>817</v>
      </c>
      <c r="KQK136" s="430" t="s">
        <v>817</v>
      </c>
      <c r="KQL136" s="430" t="s">
        <v>817</v>
      </c>
      <c r="KQM136" s="430" t="s">
        <v>817</v>
      </c>
      <c r="KQN136" s="430" t="s">
        <v>817</v>
      </c>
      <c r="KQO136" s="430" t="s">
        <v>817</v>
      </c>
      <c r="KQP136" s="430" t="s">
        <v>817</v>
      </c>
      <c r="KQQ136" s="430" t="s">
        <v>817</v>
      </c>
      <c r="KQR136" s="430" t="s">
        <v>817</v>
      </c>
      <c r="KQS136" s="430" t="s">
        <v>817</v>
      </c>
      <c r="KQT136" s="430" t="s">
        <v>817</v>
      </c>
      <c r="KQU136" s="430" t="s">
        <v>817</v>
      </c>
      <c r="KQV136" s="430" t="s">
        <v>817</v>
      </c>
      <c r="KQW136" s="430" t="s">
        <v>817</v>
      </c>
      <c r="KQX136" s="430" t="s">
        <v>817</v>
      </c>
      <c r="KQY136" s="430" t="s">
        <v>817</v>
      </c>
      <c r="KQZ136" s="430" t="s">
        <v>817</v>
      </c>
      <c r="KRA136" s="430" t="s">
        <v>817</v>
      </c>
      <c r="KRB136" s="430" t="s">
        <v>817</v>
      </c>
      <c r="KRC136" s="430" t="s">
        <v>817</v>
      </c>
      <c r="KRD136" s="430" t="s">
        <v>817</v>
      </c>
      <c r="KRE136" s="430" t="s">
        <v>817</v>
      </c>
      <c r="KRF136" s="430" t="s">
        <v>817</v>
      </c>
      <c r="KRG136" s="430" t="s">
        <v>817</v>
      </c>
      <c r="KRH136" s="430" t="s">
        <v>817</v>
      </c>
      <c r="KRI136" s="430" t="s">
        <v>817</v>
      </c>
      <c r="KRJ136" s="430" t="s">
        <v>817</v>
      </c>
      <c r="KRK136" s="430" t="s">
        <v>817</v>
      </c>
      <c r="KRL136" s="430" t="s">
        <v>817</v>
      </c>
      <c r="KRM136" s="430" t="s">
        <v>817</v>
      </c>
      <c r="KRN136" s="430" t="s">
        <v>817</v>
      </c>
      <c r="KRO136" s="430" t="s">
        <v>817</v>
      </c>
      <c r="KRP136" s="430" t="s">
        <v>817</v>
      </c>
      <c r="KRQ136" s="430" t="s">
        <v>817</v>
      </c>
      <c r="KRR136" s="430" t="s">
        <v>817</v>
      </c>
      <c r="KRS136" s="430" t="s">
        <v>817</v>
      </c>
      <c r="KRT136" s="430" t="s">
        <v>817</v>
      </c>
      <c r="KRU136" s="430" t="s">
        <v>817</v>
      </c>
      <c r="KRV136" s="430" t="s">
        <v>817</v>
      </c>
      <c r="KRW136" s="430" t="s">
        <v>817</v>
      </c>
      <c r="KRX136" s="430" t="s">
        <v>817</v>
      </c>
      <c r="KRY136" s="430" t="s">
        <v>817</v>
      </c>
      <c r="KRZ136" s="430" t="s">
        <v>817</v>
      </c>
      <c r="KSA136" s="430" t="s">
        <v>817</v>
      </c>
      <c r="KSB136" s="430" t="s">
        <v>817</v>
      </c>
      <c r="KSC136" s="430" t="s">
        <v>817</v>
      </c>
      <c r="KSD136" s="430" t="s">
        <v>817</v>
      </c>
      <c r="KSE136" s="430" t="s">
        <v>817</v>
      </c>
      <c r="KSF136" s="430" t="s">
        <v>817</v>
      </c>
      <c r="KSG136" s="430" t="s">
        <v>817</v>
      </c>
      <c r="KSH136" s="430" t="s">
        <v>817</v>
      </c>
      <c r="KSI136" s="430" t="s">
        <v>817</v>
      </c>
      <c r="KSJ136" s="430" t="s">
        <v>817</v>
      </c>
      <c r="KSK136" s="430" t="s">
        <v>817</v>
      </c>
      <c r="KSL136" s="430" t="s">
        <v>817</v>
      </c>
      <c r="KSM136" s="430" t="s">
        <v>817</v>
      </c>
      <c r="KSN136" s="430" t="s">
        <v>817</v>
      </c>
      <c r="KSO136" s="430" t="s">
        <v>817</v>
      </c>
      <c r="KSP136" s="430" t="s">
        <v>817</v>
      </c>
      <c r="KSQ136" s="430" t="s">
        <v>817</v>
      </c>
      <c r="KSR136" s="430" t="s">
        <v>817</v>
      </c>
      <c r="KSS136" s="430" t="s">
        <v>817</v>
      </c>
      <c r="KST136" s="430" t="s">
        <v>817</v>
      </c>
      <c r="KSU136" s="430" t="s">
        <v>817</v>
      </c>
      <c r="KSV136" s="430" t="s">
        <v>817</v>
      </c>
      <c r="KSW136" s="430" t="s">
        <v>817</v>
      </c>
      <c r="KSX136" s="430" t="s">
        <v>817</v>
      </c>
      <c r="KSY136" s="430" t="s">
        <v>817</v>
      </c>
      <c r="KSZ136" s="430" t="s">
        <v>817</v>
      </c>
      <c r="KTA136" s="430" t="s">
        <v>817</v>
      </c>
      <c r="KTB136" s="430" t="s">
        <v>817</v>
      </c>
      <c r="KTC136" s="430" t="s">
        <v>817</v>
      </c>
      <c r="KTD136" s="430" t="s">
        <v>817</v>
      </c>
      <c r="KTE136" s="430" t="s">
        <v>817</v>
      </c>
      <c r="KTF136" s="430" t="s">
        <v>817</v>
      </c>
      <c r="KTG136" s="430" t="s">
        <v>817</v>
      </c>
      <c r="KTH136" s="430" t="s">
        <v>817</v>
      </c>
      <c r="KTI136" s="430" t="s">
        <v>817</v>
      </c>
      <c r="KTJ136" s="430" t="s">
        <v>817</v>
      </c>
      <c r="KTK136" s="430" t="s">
        <v>817</v>
      </c>
      <c r="KTL136" s="430" t="s">
        <v>817</v>
      </c>
      <c r="KTM136" s="430" t="s">
        <v>817</v>
      </c>
      <c r="KTN136" s="430" t="s">
        <v>817</v>
      </c>
      <c r="KTO136" s="430" t="s">
        <v>817</v>
      </c>
      <c r="KTP136" s="430" t="s">
        <v>817</v>
      </c>
      <c r="KTQ136" s="430" t="s">
        <v>817</v>
      </c>
      <c r="KTR136" s="430" t="s">
        <v>817</v>
      </c>
      <c r="KTS136" s="430" t="s">
        <v>817</v>
      </c>
      <c r="KTT136" s="430" t="s">
        <v>817</v>
      </c>
      <c r="KTU136" s="430" t="s">
        <v>817</v>
      </c>
      <c r="KTV136" s="430" t="s">
        <v>817</v>
      </c>
      <c r="KTW136" s="430" t="s">
        <v>817</v>
      </c>
      <c r="KTX136" s="430" t="s">
        <v>817</v>
      </c>
      <c r="KTY136" s="430" t="s">
        <v>817</v>
      </c>
      <c r="KTZ136" s="430" t="s">
        <v>817</v>
      </c>
      <c r="KUA136" s="430" t="s">
        <v>817</v>
      </c>
      <c r="KUB136" s="430" t="s">
        <v>817</v>
      </c>
      <c r="KUC136" s="430" t="s">
        <v>817</v>
      </c>
      <c r="KUD136" s="430" t="s">
        <v>817</v>
      </c>
      <c r="KUE136" s="430" t="s">
        <v>817</v>
      </c>
      <c r="KUF136" s="430" t="s">
        <v>817</v>
      </c>
      <c r="KUG136" s="430" t="s">
        <v>817</v>
      </c>
      <c r="KUH136" s="430" t="s">
        <v>817</v>
      </c>
      <c r="KUI136" s="430" t="s">
        <v>817</v>
      </c>
      <c r="KUJ136" s="430" t="s">
        <v>817</v>
      </c>
      <c r="KUK136" s="430" t="s">
        <v>817</v>
      </c>
      <c r="KUL136" s="430" t="s">
        <v>817</v>
      </c>
      <c r="KUM136" s="430" t="s">
        <v>817</v>
      </c>
      <c r="KUN136" s="430" t="s">
        <v>817</v>
      </c>
      <c r="KUO136" s="430" t="s">
        <v>817</v>
      </c>
      <c r="KUP136" s="430" t="s">
        <v>817</v>
      </c>
      <c r="KUQ136" s="430" t="s">
        <v>817</v>
      </c>
      <c r="KUR136" s="430" t="s">
        <v>817</v>
      </c>
      <c r="KUS136" s="430" t="s">
        <v>817</v>
      </c>
      <c r="KUT136" s="430" t="s">
        <v>817</v>
      </c>
      <c r="KUU136" s="430" t="s">
        <v>817</v>
      </c>
      <c r="KUV136" s="430" t="s">
        <v>817</v>
      </c>
      <c r="KUW136" s="430" t="s">
        <v>817</v>
      </c>
      <c r="KUX136" s="430" t="s">
        <v>817</v>
      </c>
      <c r="KUY136" s="430" t="s">
        <v>817</v>
      </c>
      <c r="KUZ136" s="430" t="s">
        <v>817</v>
      </c>
      <c r="KVA136" s="430" t="s">
        <v>817</v>
      </c>
      <c r="KVB136" s="430" t="s">
        <v>817</v>
      </c>
      <c r="KVC136" s="430" t="s">
        <v>817</v>
      </c>
      <c r="KVD136" s="430" t="s">
        <v>817</v>
      </c>
      <c r="KVE136" s="430" t="s">
        <v>817</v>
      </c>
      <c r="KVF136" s="430" t="s">
        <v>817</v>
      </c>
      <c r="KVG136" s="430" t="s">
        <v>817</v>
      </c>
      <c r="KVH136" s="430" t="s">
        <v>817</v>
      </c>
      <c r="KVI136" s="430" t="s">
        <v>817</v>
      </c>
      <c r="KVJ136" s="430" t="s">
        <v>817</v>
      </c>
      <c r="KVK136" s="430" t="s">
        <v>817</v>
      </c>
      <c r="KVL136" s="430" t="s">
        <v>817</v>
      </c>
      <c r="KVM136" s="430" t="s">
        <v>817</v>
      </c>
      <c r="KVN136" s="430" t="s">
        <v>817</v>
      </c>
      <c r="KVO136" s="430" t="s">
        <v>817</v>
      </c>
      <c r="KVP136" s="430" t="s">
        <v>817</v>
      </c>
      <c r="KVQ136" s="430" t="s">
        <v>817</v>
      </c>
      <c r="KVR136" s="430" t="s">
        <v>817</v>
      </c>
      <c r="KVS136" s="430" t="s">
        <v>817</v>
      </c>
      <c r="KVT136" s="430" t="s">
        <v>817</v>
      </c>
      <c r="KVU136" s="430" t="s">
        <v>817</v>
      </c>
      <c r="KVV136" s="430" t="s">
        <v>817</v>
      </c>
      <c r="KVW136" s="430" t="s">
        <v>817</v>
      </c>
      <c r="KVX136" s="430" t="s">
        <v>817</v>
      </c>
      <c r="KVY136" s="430" t="s">
        <v>817</v>
      </c>
      <c r="KVZ136" s="430" t="s">
        <v>817</v>
      </c>
      <c r="KWA136" s="430" t="s">
        <v>817</v>
      </c>
      <c r="KWB136" s="430" t="s">
        <v>817</v>
      </c>
      <c r="KWC136" s="430" t="s">
        <v>817</v>
      </c>
      <c r="KWD136" s="430" t="s">
        <v>817</v>
      </c>
      <c r="KWE136" s="430" t="s">
        <v>817</v>
      </c>
      <c r="KWF136" s="430" t="s">
        <v>817</v>
      </c>
      <c r="KWG136" s="430" t="s">
        <v>817</v>
      </c>
      <c r="KWH136" s="430" t="s">
        <v>817</v>
      </c>
      <c r="KWI136" s="430" t="s">
        <v>817</v>
      </c>
      <c r="KWJ136" s="430" t="s">
        <v>817</v>
      </c>
      <c r="KWK136" s="430" t="s">
        <v>817</v>
      </c>
      <c r="KWL136" s="430" t="s">
        <v>817</v>
      </c>
      <c r="KWM136" s="430" t="s">
        <v>817</v>
      </c>
      <c r="KWN136" s="430" t="s">
        <v>817</v>
      </c>
      <c r="KWO136" s="430" t="s">
        <v>817</v>
      </c>
      <c r="KWP136" s="430" t="s">
        <v>817</v>
      </c>
      <c r="KWQ136" s="430" t="s">
        <v>817</v>
      </c>
      <c r="KWR136" s="430" t="s">
        <v>817</v>
      </c>
      <c r="KWS136" s="430" t="s">
        <v>817</v>
      </c>
      <c r="KWT136" s="430" t="s">
        <v>817</v>
      </c>
      <c r="KWU136" s="430" t="s">
        <v>817</v>
      </c>
      <c r="KWV136" s="430" t="s">
        <v>817</v>
      </c>
      <c r="KWW136" s="430" t="s">
        <v>817</v>
      </c>
      <c r="KWX136" s="430" t="s">
        <v>817</v>
      </c>
      <c r="KWY136" s="430" t="s">
        <v>817</v>
      </c>
      <c r="KWZ136" s="430" t="s">
        <v>817</v>
      </c>
      <c r="KXA136" s="430" t="s">
        <v>817</v>
      </c>
      <c r="KXB136" s="430" t="s">
        <v>817</v>
      </c>
      <c r="KXC136" s="430" t="s">
        <v>817</v>
      </c>
      <c r="KXD136" s="430" t="s">
        <v>817</v>
      </c>
      <c r="KXE136" s="430" t="s">
        <v>817</v>
      </c>
      <c r="KXF136" s="430" t="s">
        <v>817</v>
      </c>
      <c r="KXG136" s="430" t="s">
        <v>817</v>
      </c>
      <c r="KXH136" s="430" t="s">
        <v>817</v>
      </c>
      <c r="KXI136" s="430" t="s">
        <v>817</v>
      </c>
      <c r="KXJ136" s="430" t="s">
        <v>817</v>
      </c>
      <c r="KXK136" s="430" t="s">
        <v>817</v>
      </c>
      <c r="KXL136" s="430" t="s">
        <v>817</v>
      </c>
      <c r="KXM136" s="430" t="s">
        <v>817</v>
      </c>
      <c r="KXN136" s="430" t="s">
        <v>817</v>
      </c>
      <c r="KXO136" s="430" t="s">
        <v>817</v>
      </c>
      <c r="KXP136" s="430" t="s">
        <v>817</v>
      </c>
      <c r="KXQ136" s="430" t="s">
        <v>817</v>
      </c>
      <c r="KXR136" s="430" t="s">
        <v>817</v>
      </c>
      <c r="KXS136" s="430" t="s">
        <v>817</v>
      </c>
      <c r="KXT136" s="430" t="s">
        <v>817</v>
      </c>
      <c r="KXU136" s="430" t="s">
        <v>817</v>
      </c>
      <c r="KXV136" s="430" t="s">
        <v>817</v>
      </c>
      <c r="KXW136" s="430" t="s">
        <v>817</v>
      </c>
      <c r="KXX136" s="430" t="s">
        <v>817</v>
      </c>
      <c r="KXY136" s="430" t="s">
        <v>817</v>
      </c>
      <c r="KXZ136" s="430" t="s">
        <v>817</v>
      </c>
      <c r="KYA136" s="430" t="s">
        <v>817</v>
      </c>
      <c r="KYB136" s="430" t="s">
        <v>817</v>
      </c>
      <c r="KYC136" s="430" t="s">
        <v>817</v>
      </c>
      <c r="KYD136" s="430" t="s">
        <v>817</v>
      </c>
      <c r="KYE136" s="430" t="s">
        <v>817</v>
      </c>
      <c r="KYF136" s="430" t="s">
        <v>817</v>
      </c>
      <c r="KYG136" s="430" t="s">
        <v>817</v>
      </c>
      <c r="KYH136" s="430" t="s">
        <v>817</v>
      </c>
      <c r="KYI136" s="430" t="s">
        <v>817</v>
      </c>
      <c r="KYJ136" s="430" t="s">
        <v>817</v>
      </c>
      <c r="KYK136" s="430" t="s">
        <v>817</v>
      </c>
      <c r="KYL136" s="430" t="s">
        <v>817</v>
      </c>
      <c r="KYM136" s="430" t="s">
        <v>817</v>
      </c>
      <c r="KYN136" s="430" t="s">
        <v>817</v>
      </c>
      <c r="KYO136" s="430" t="s">
        <v>817</v>
      </c>
      <c r="KYP136" s="430" t="s">
        <v>817</v>
      </c>
      <c r="KYQ136" s="430" t="s">
        <v>817</v>
      </c>
      <c r="KYR136" s="430" t="s">
        <v>817</v>
      </c>
      <c r="KYS136" s="430" t="s">
        <v>817</v>
      </c>
      <c r="KYT136" s="430" t="s">
        <v>817</v>
      </c>
      <c r="KYU136" s="430" t="s">
        <v>817</v>
      </c>
      <c r="KYV136" s="430" t="s">
        <v>817</v>
      </c>
      <c r="KYW136" s="430" t="s">
        <v>817</v>
      </c>
      <c r="KYX136" s="430" t="s">
        <v>817</v>
      </c>
      <c r="KYY136" s="430" t="s">
        <v>817</v>
      </c>
      <c r="KYZ136" s="430" t="s">
        <v>817</v>
      </c>
      <c r="KZA136" s="430" t="s">
        <v>817</v>
      </c>
      <c r="KZB136" s="430" t="s">
        <v>817</v>
      </c>
      <c r="KZC136" s="430" t="s">
        <v>817</v>
      </c>
      <c r="KZD136" s="430" t="s">
        <v>817</v>
      </c>
      <c r="KZE136" s="430" t="s">
        <v>817</v>
      </c>
      <c r="KZF136" s="430" t="s">
        <v>817</v>
      </c>
      <c r="KZG136" s="430" t="s">
        <v>817</v>
      </c>
      <c r="KZH136" s="430" t="s">
        <v>817</v>
      </c>
      <c r="KZI136" s="430" t="s">
        <v>817</v>
      </c>
      <c r="KZJ136" s="430" t="s">
        <v>817</v>
      </c>
      <c r="KZK136" s="430" t="s">
        <v>817</v>
      </c>
      <c r="KZL136" s="430" t="s">
        <v>817</v>
      </c>
      <c r="KZM136" s="430" t="s">
        <v>817</v>
      </c>
      <c r="KZN136" s="430" t="s">
        <v>817</v>
      </c>
      <c r="KZO136" s="430" t="s">
        <v>817</v>
      </c>
      <c r="KZP136" s="430" t="s">
        <v>817</v>
      </c>
      <c r="KZQ136" s="430" t="s">
        <v>817</v>
      </c>
      <c r="KZR136" s="430" t="s">
        <v>817</v>
      </c>
      <c r="KZS136" s="430" t="s">
        <v>817</v>
      </c>
      <c r="KZT136" s="430" t="s">
        <v>817</v>
      </c>
      <c r="KZU136" s="430" t="s">
        <v>817</v>
      </c>
      <c r="KZV136" s="430" t="s">
        <v>817</v>
      </c>
      <c r="KZW136" s="430" t="s">
        <v>817</v>
      </c>
      <c r="KZX136" s="430" t="s">
        <v>817</v>
      </c>
      <c r="KZY136" s="430" t="s">
        <v>817</v>
      </c>
      <c r="KZZ136" s="430" t="s">
        <v>817</v>
      </c>
      <c r="LAA136" s="430" t="s">
        <v>817</v>
      </c>
      <c r="LAB136" s="430" t="s">
        <v>817</v>
      </c>
      <c r="LAC136" s="430" t="s">
        <v>817</v>
      </c>
      <c r="LAD136" s="430" t="s">
        <v>817</v>
      </c>
      <c r="LAE136" s="430" t="s">
        <v>817</v>
      </c>
      <c r="LAF136" s="430" t="s">
        <v>817</v>
      </c>
      <c r="LAG136" s="430" t="s">
        <v>817</v>
      </c>
      <c r="LAH136" s="430" t="s">
        <v>817</v>
      </c>
      <c r="LAI136" s="430" t="s">
        <v>817</v>
      </c>
      <c r="LAJ136" s="430" t="s">
        <v>817</v>
      </c>
      <c r="LAK136" s="430" t="s">
        <v>817</v>
      </c>
      <c r="LAL136" s="430" t="s">
        <v>817</v>
      </c>
      <c r="LAM136" s="430" t="s">
        <v>817</v>
      </c>
      <c r="LAN136" s="430" t="s">
        <v>817</v>
      </c>
      <c r="LAO136" s="430" t="s">
        <v>817</v>
      </c>
      <c r="LAP136" s="430" t="s">
        <v>817</v>
      </c>
      <c r="LAQ136" s="430" t="s">
        <v>817</v>
      </c>
      <c r="LAR136" s="430" t="s">
        <v>817</v>
      </c>
      <c r="LAS136" s="430" t="s">
        <v>817</v>
      </c>
      <c r="LAT136" s="430" t="s">
        <v>817</v>
      </c>
      <c r="LAU136" s="430" t="s">
        <v>817</v>
      </c>
      <c r="LAV136" s="430" t="s">
        <v>817</v>
      </c>
      <c r="LAW136" s="430" t="s">
        <v>817</v>
      </c>
      <c r="LAX136" s="430" t="s">
        <v>817</v>
      </c>
      <c r="LAY136" s="430" t="s">
        <v>817</v>
      </c>
      <c r="LAZ136" s="430" t="s">
        <v>817</v>
      </c>
      <c r="LBA136" s="430" t="s">
        <v>817</v>
      </c>
      <c r="LBB136" s="430" t="s">
        <v>817</v>
      </c>
      <c r="LBC136" s="430" t="s">
        <v>817</v>
      </c>
      <c r="LBD136" s="430" t="s">
        <v>817</v>
      </c>
      <c r="LBE136" s="430" t="s">
        <v>817</v>
      </c>
      <c r="LBF136" s="430" t="s">
        <v>817</v>
      </c>
      <c r="LBG136" s="430" t="s">
        <v>817</v>
      </c>
      <c r="LBH136" s="430" t="s">
        <v>817</v>
      </c>
      <c r="LBI136" s="430" t="s">
        <v>817</v>
      </c>
      <c r="LBJ136" s="430" t="s">
        <v>817</v>
      </c>
      <c r="LBK136" s="430" t="s">
        <v>817</v>
      </c>
      <c r="LBL136" s="430" t="s">
        <v>817</v>
      </c>
      <c r="LBM136" s="430" t="s">
        <v>817</v>
      </c>
      <c r="LBN136" s="430" t="s">
        <v>817</v>
      </c>
      <c r="LBO136" s="430" t="s">
        <v>817</v>
      </c>
      <c r="LBP136" s="430" t="s">
        <v>817</v>
      </c>
      <c r="LBQ136" s="430" t="s">
        <v>817</v>
      </c>
      <c r="LBR136" s="430" t="s">
        <v>817</v>
      </c>
      <c r="LBS136" s="430" t="s">
        <v>817</v>
      </c>
      <c r="LBT136" s="430" t="s">
        <v>817</v>
      </c>
      <c r="LBU136" s="430" t="s">
        <v>817</v>
      </c>
      <c r="LBV136" s="430" t="s">
        <v>817</v>
      </c>
      <c r="LBW136" s="430" t="s">
        <v>817</v>
      </c>
      <c r="LBX136" s="430" t="s">
        <v>817</v>
      </c>
      <c r="LBY136" s="430" t="s">
        <v>817</v>
      </c>
      <c r="LBZ136" s="430" t="s">
        <v>817</v>
      </c>
      <c r="LCA136" s="430" t="s">
        <v>817</v>
      </c>
      <c r="LCB136" s="430" t="s">
        <v>817</v>
      </c>
      <c r="LCC136" s="430" t="s">
        <v>817</v>
      </c>
      <c r="LCD136" s="430" t="s">
        <v>817</v>
      </c>
      <c r="LCE136" s="430" t="s">
        <v>817</v>
      </c>
      <c r="LCF136" s="430" t="s">
        <v>817</v>
      </c>
      <c r="LCG136" s="430" t="s">
        <v>817</v>
      </c>
      <c r="LCH136" s="430" t="s">
        <v>817</v>
      </c>
      <c r="LCI136" s="430" t="s">
        <v>817</v>
      </c>
      <c r="LCJ136" s="430" t="s">
        <v>817</v>
      </c>
      <c r="LCK136" s="430" t="s">
        <v>817</v>
      </c>
      <c r="LCL136" s="430" t="s">
        <v>817</v>
      </c>
      <c r="LCM136" s="430" t="s">
        <v>817</v>
      </c>
      <c r="LCN136" s="430" t="s">
        <v>817</v>
      </c>
      <c r="LCO136" s="430" t="s">
        <v>817</v>
      </c>
      <c r="LCP136" s="430" t="s">
        <v>817</v>
      </c>
      <c r="LCQ136" s="430" t="s">
        <v>817</v>
      </c>
      <c r="LCR136" s="430" t="s">
        <v>817</v>
      </c>
      <c r="LCS136" s="430" t="s">
        <v>817</v>
      </c>
      <c r="LCT136" s="430" t="s">
        <v>817</v>
      </c>
      <c r="LCU136" s="430" t="s">
        <v>817</v>
      </c>
      <c r="LCV136" s="430" t="s">
        <v>817</v>
      </c>
      <c r="LCW136" s="430" t="s">
        <v>817</v>
      </c>
      <c r="LCX136" s="430" t="s">
        <v>817</v>
      </c>
      <c r="LCY136" s="430" t="s">
        <v>817</v>
      </c>
      <c r="LCZ136" s="430" t="s">
        <v>817</v>
      </c>
      <c r="LDA136" s="430" t="s">
        <v>817</v>
      </c>
      <c r="LDB136" s="430" t="s">
        <v>817</v>
      </c>
      <c r="LDC136" s="430" t="s">
        <v>817</v>
      </c>
      <c r="LDD136" s="430" t="s">
        <v>817</v>
      </c>
      <c r="LDE136" s="430" t="s">
        <v>817</v>
      </c>
      <c r="LDF136" s="430" t="s">
        <v>817</v>
      </c>
      <c r="LDG136" s="430" t="s">
        <v>817</v>
      </c>
      <c r="LDH136" s="430" t="s">
        <v>817</v>
      </c>
      <c r="LDI136" s="430" t="s">
        <v>817</v>
      </c>
      <c r="LDJ136" s="430" t="s">
        <v>817</v>
      </c>
      <c r="LDK136" s="430" t="s">
        <v>817</v>
      </c>
      <c r="LDL136" s="430" t="s">
        <v>817</v>
      </c>
      <c r="LDM136" s="430" t="s">
        <v>817</v>
      </c>
      <c r="LDN136" s="430" t="s">
        <v>817</v>
      </c>
      <c r="LDO136" s="430" t="s">
        <v>817</v>
      </c>
      <c r="LDP136" s="430" t="s">
        <v>817</v>
      </c>
      <c r="LDQ136" s="430" t="s">
        <v>817</v>
      </c>
      <c r="LDR136" s="430" t="s">
        <v>817</v>
      </c>
      <c r="LDS136" s="430" t="s">
        <v>817</v>
      </c>
      <c r="LDT136" s="430" t="s">
        <v>817</v>
      </c>
      <c r="LDU136" s="430" t="s">
        <v>817</v>
      </c>
      <c r="LDV136" s="430" t="s">
        <v>817</v>
      </c>
      <c r="LDW136" s="430" t="s">
        <v>817</v>
      </c>
      <c r="LDX136" s="430" t="s">
        <v>817</v>
      </c>
      <c r="LDY136" s="430" t="s">
        <v>817</v>
      </c>
      <c r="LDZ136" s="430" t="s">
        <v>817</v>
      </c>
      <c r="LEA136" s="430" t="s">
        <v>817</v>
      </c>
      <c r="LEB136" s="430" t="s">
        <v>817</v>
      </c>
      <c r="LEC136" s="430" t="s">
        <v>817</v>
      </c>
      <c r="LED136" s="430" t="s">
        <v>817</v>
      </c>
      <c r="LEE136" s="430" t="s">
        <v>817</v>
      </c>
      <c r="LEF136" s="430" t="s">
        <v>817</v>
      </c>
      <c r="LEG136" s="430" t="s">
        <v>817</v>
      </c>
      <c r="LEH136" s="430" t="s">
        <v>817</v>
      </c>
      <c r="LEI136" s="430" t="s">
        <v>817</v>
      </c>
      <c r="LEJ136" s="430" t="s">
        <v>817</v>
      </c>
      <c r="LEK136" s="430" t="s">
        <v>817</v>
      </c>
      <c r="LEL136" s="430" t="s">
        <v>817</v>
      </c>
      <c r="LEM136" s="430" t="s">
        <v>817</v>
      </c>
      <c r="LEN136" s="430" t="s">
        <v>817</v>
      </c>
      <c r="LEO136" s="430" t="s">
        <v>817</v>
      </c>
      <c r="LEP136" s="430" t="s">
        <v>817</v>
      </c>
      <c r="LEQ136" s="430" t="s">
        <v>817</v>
      </c>
      <c r="LER136" s="430" t="s">
        <v>817</v>
      </c>
      <c r="LES136" s="430" t="s">
        <v>817</v>
      </c>
      <c r="LET136" s="430" t="s">
        <v>817</v>
      </c>
      <c r="LEU136" s="430" t="s">
        <v>817</v>
      </c>
      <c r="LEV136" s="430" t="s">
        <v>817</v>
      </c>
      <c r="LEW136" s="430" t="s">
        <v>817</v>
      </c>
      <c r="LEX136" s="430" t="s">
        <v>817</v>
      </c>
      <c r="LEY136" s="430" t="s">
        <v>817</v>
      </c>
      <c r="LEZ136" s="430" t="s">
        <v>817</v>
      </c>
      <c r="LFA136" s="430" t="s">
        <v>817</v>
      </c>
      <c r="LFB136" s="430" t="s">
        <v>817</v>
      </c>
      <c r="LFC136" s="430" t="s">
        <v>817</v>
      </c>
      <c r="LFD136" s="430" t="s">
        <v>817</v>
      </c>
      <c r="LFE136" s="430" t="s">
        <v>817</v>
      </c>
      <c r="LFF136" s="430" t="s">
        <v>817</v>
      </c>
      <c r="LFG136" s="430" t="s">
        <v>817</v>
      </c>
      <c r="LFH136" s="430" t="s">
        <v>817</v>
      </c>
      <c r="LFI136" s="430" t="s">
        <v>817</v>
      </c>
      <c r="LFJ136" s="430" t="s">
        <v>817</v>
      </c>
      <c r="LFK136" s="430" t="s">
        <v>817</v>
      </c>
      <c r="LFL136" s="430" t="s">
        <v>817</v>
      </c>
      <c r="LFM136" s="430" t="s">
        <v>817</v>
      </c>
      <c r="LFN136" s="430" t="s">
        <v>817</v>
      </c>
      <c r="LFO136" s="430" t="s">
        <v>817</v>
      </c>
      <c r="LFP136" s="430" t="s">
        <v>817</v>
      </c>
      <c r="LFQ136" s="430" t="s">
        <v>817</v>
      </c>
      <c r="LFR136" s="430" t="s">
        <v>817</v>
      </c>
      <c r="LFS136" s="430" t="s">
        <v>817</v>
      </c>
      <c r="LFT136" s="430" t="s">
        <v>817</v>
      </c>
      <c r="LFU136" s="430" t="s">
        <v>817</v>
      </c>
      <c r="LFV136" s="430" t="s">
        <v>817</v>
      </c>
      <c r="LFW136" s="430" t="s">
        <v>817</v>
      </c>
      <c r="LFX136" s="430" t="s">
        <v>817</v>
      </c>
      <c r="LFY136" s="430" t="s">
        <v>817</v>
      </c>
      <c r="LFZ136" s="430" t="s">
        <v>817</v>
      </c>
      <c r="LGA136" s="430" t="s">
        <v>817</v>
      </c>
      <c r="LGB136" s="430" t="s">
        <v>817</v>
      </c>
      <c r="LGC136" s="430" t="s">
        <v>817</v>
      </c>
      <c r="LGD136" s="430" t="s">
        <v>817</v>
      </c>
      <c r="LGE136" s="430" t="s">
        <v>817</v>
      </c>
      <c r="LGF136" s="430" t="s">
        <v>817</v>
      </c>
      <c r="LGG136" s="430" t="s">
        <v>817</v>
      </c>
      <c r="LGH136" s="430" t="s">
        <v>817</v>
      </c>
      <c r="LGI136" s="430" t="s">
        <v>817</v>
      </c>
      <c r="LGJ136" s="430" t="s">
        <v>817</v>
      </c>
      <c r="LGK136" s="430" t="s">
        <v>817</v>
      </c>
      <c r="LGL136" s="430" t="s">
        <v>817</v>
      </c>
      <c r="LGM136" s="430" t="s">
        <v>817</v>
      </c>
      <c r="LGN136" s="430" t="s">
        <v>817</v>
      </c>
      <c r="LGO136" s="430" t="s">
        <v>817</v>
      </c>
      <c r="LGP136" s="430" t="s">
        <v>817</v>
      </c>
      <c r="LGQ136" s="430" t="s">
        <v>817</v>
      </c>
      <c r="LGR136" s="430" t="s">
        <v>817</v>
      </c>
      <c r="LGS136" s="430" t="s">
        <v>817</v>
      </c>
      <c r="LGT136" s="430" t="s">
        <v>817</v>
      </c>
      <c r="LGU136" s="430" t="s">
        <v>817</v>
      </c>
      <c r="LGV136" s="430" t="s">
        <v>817</v>
      </c>
      <c r="LGW136" s="430" t="s">
        <v>817</v>
      </c>
      <c r="LGX136" s="430" t="s">
        <v>817</v>
      </c>
      <c r="LGY136" s="430" t="s">
        <v>817</v>
      </c>
      <c r="LGZ136" s="430" t="s">
        <v>817</v>
      </c>
      <c r="LHA136" s="430" t="s">
        <v>817</v>
      </c>
      <c r="LHB136" s="430" t="s">
        <v>817</v>
      </c>
      <c r="LHC136" s="430" t="s">
        <v>817</v>
      </c>
      <c r="LHD136" s="430" t="s">
        <v>817</v>
      </c>
      <c r="LHE136" s="430" t="s">
        <v>817</v>
      </c>
      <c r="LHF136" s="430" t="s">
        <v>817</v>
      </c>
      <c r="LHG136" s="430" t="s">
        <v>817</v>
      </c>
      <c r="LHH136" s="430" t="s">
        <v>817</v>
      </c>
      <c r="LHI136" s="430" t="s">
        <v>817</v>
      </c>
      <c r="LHJ136" s="430" t="s">
        <v>817</v>
      </c>
      <c r="LHK136" s="430" t="s">
        <v>817</v>
      </c>
      <c r="LHL136" s="430" t="s">
        <v>817</v>
      </c>
      <c r="LHM136" s="430" t="s">
        <v>817</v>
      </c>
      <c r="LHN136" s="430" t="s">
        <v>817</v>
      </c>
      <c r="LHO136" s="430" t="s">
        <v>817</v>
      </c>
      <c r="LHP136" s="430" t="s">
        <v>817</v>
      </c>
      <c r="LHQ136" s="430" t="s">
        <v>817</v>
      </c>
      <c r="LHR136" s="430" t="s">
        <v>817</v>
      </c>
      <c r="LHS136" s="430" t="s">
        <v>817</v>
      </c>
      <c r="LHT136" s="430" t="s">
        <v>817</v>
      </c>
      <c r="LHU136" s="430" t="s">
        <v>817</v>
      </c>
      <c r="LHV136" s="430" t="s">
        <v>817</v>
      </c>
      <c r="LHW136" s="430" t="s">
        <v>817</v>
      </c>
      <c r="LHX136" s="430" t="s">
        <v>817</v>
      </c>
      <c r="LHY136" s="430" t="s">
        <v>817</v>
      </c>
      <c r="LHZ136" s="430" t="s">
        <v>817</v>
      </c>
      <c r="LIA136" s="430" t="s">
        <v>817</v>
      </c>
      <c r="LIB136" s="430" t="s">
        <v>817</v>
      </c>
      <c r="LIC136" s="430" t="s">
        <v>817</v>
      </c>
      <c r="LID136" s="430" t="s">
        <v>817</v>
      </c>
      <c r="LIE136" s="430" t="s">
        <v>817</v>
      </c>
      <c r="LIF136" s="430" t="s">
        <v>817</v>
      </c>
      <c r="LIG136" s="430" t="s">
        <v>817</v>
      </c>
      <c r="LIH136" s="430" t="s">
        <v>817</v>
      </c>
      <c r="LII136" s="430" t="s">
        <v>817</v>
      </c>
      <c r="LIJ136" s="430" t="s">
        <v>817</v>
      </c>
      <c r="LIK136" s="430" t="s">
        <v>817</v>
      </c>
      <c r="LIL136" s="430" t="s">
        <v>817</v>
      </c>
      <c r="LIM136" s="430" t="s">
        <v>817</v>
      </c>
      <c r="LIN136" s="430" t="s">
        <v>817</v>
      </c>
      <c r="LIO136" s="430" t="s">
        <v>817</v>
      </c>
      <c r="LIP136" s="430" t="s">
        <v>817</v>
      </c>
      <c r="LIQ136" s="430" t="s">
        <v>817</v>
      </c>
      <c r="LIR136" s="430" t="s">
        <v>817</v>
      </c>
      <c r="LIS136" s="430" t="s">
        <v>817</v>
      </c>
      <c r="LIT136" s="430" t="s">
        <v>817</v>
      </c>
      <c r="LIU136" s="430" t="s">
        <v>817</v>
      </c>
      <c r="LIV136" s="430" t="s">
        <v>817</v>
      </c>
      <c r="LIW136" s="430" t="s">
        <v>817</v>
      </c>
      <c r="LIX136" s="430" t="s">
        <v>817</v>
      </c>
      <c r="LIY136" s="430" t="s">
        <v>817</v>
      </c>
      <c r="LIZ136" s="430" t="s">
        <v>817</v>
      </c>
      <c r="LJA136" s="430" t="s">
        <v>817</v>
      </c>
      <c r="LJB136" s="430" t="s">
        <v>817</v>
      </c>
      <c r="LJC136" s="430" t="s">
        <v>817</v>
      </c>
      <c r="LJD136" s="430" t="s">
        <v>817</v>
      </c>
      <c r="LJE136" s="430" t="s">
        <v>817</v>
      </c>
      <c r="LJF136" s="430" t="s">
        <v>817</v>
      </c>
      <c r="LJG136" s="430" t="s">
        <v>817</v>
      </c>
      <c r="LJH136" s="430" t="s">
        <v>817</v>
      </c>
      <c r="LJI136" s="430" t="s">
        <v>817</v>
      </c>
      <c r="LJJ136" s="430" t="s">
        <v>817</v>
      </c>
      <c r="LJK136" s="430" t="s">
        <v>817</v>
      </c>
      <c r="LJL136" s="430" t="s">
        <v>817</v>
      </c>
      <c r="LJM136" s="430" t="s">
        <v>817</v>
      </c>
      <c r="LJN136" s="430" t="s">
        <v>817</v>
      </c>
      <c r="LJO136" s="430" t="s">
        <v>817</v>
      </c>
      <c r="LJP136" s="430" t="s">
        <v>817</v>
      </c>
      <c r="LJQ136" s="430" t="s">
        <v>817</v>
      </c>
      <c r="LJR136" s="430" t="s">
        <v>817</v>
      </c>
      <c r="LJS136" s="430" t="s">
        <v>817</v>
      </c>
      <c r="LJT136" s="430" t="s">
        <v>817</v>
      </c>
      <c r="LJU136" s="430" t="s">
        <v>817</v>
      </c>
      <c r="LJV136" s="430" t="s">
        <v>817</v>
      </c>
      <c r="LJW136" s="430" t="s">
        <v>817</v>
      </c>
      <c r="LJX136" s="430" t="s">
        <v>817</v>
      </c>
      <c r="LJY136" s="430" t="s">
        <v>817</v>
      </c>
      <c r="LJZ136" s="430" t="s">
        <v>817</v>
      </c>
      <c r="LKA136" s="430" t="s">
        <v>817</v>
      </c>
      <c r="LKB136" s="430" t="s">
        <v>817</v>
      </c>
      <c r="LKC136" s="430" t="s">
        <v>817</v>
      </c>
      <c r="LKD136" s="430" t="s">
        <v>817</v>
      </c>
      <c r="LKE136" s="430" t="s">
        <v>817</v>
      </c>
      <c r="LKF136" s="430" t="s">
        <v>817</v>
      </c>
      <c r="LKG136" s="430" t="s">
        <v>817</v>
      </c>
      <c r="LKH136" s="430" t="s">
        <v>817</v>
      </c>
      <c r="LKI136" s="430" t="s">
        <v>817</v>
      </c>
      <c r="LKJ136" s="430" t="s">
        <v>817</v>
      </c>
      <c r="LKK136" s="430" t="s">
        <v>817</v>
      </c>
      <c r="LKL136" s="430" t="s">
        <v>817</v>
      </c>
      <c r="LKM136" s="430" t="s">
        <v>817</v>
      </c>
      <c r="LKN136" s="430" t="s">
        <v>817</v>
      </c>
      <c r="LKO136" s="430" t="s">
        <v>817</v>
      </c>
      <c r="LKP136" s="430" t="s">
        <v>817</v>
      </c>
      <c r="LKQ136" s="430" t="s">
        <v>817</v>
      </c>
      <c r="LKR136" s="430" t="s">
        <v>817</v>
      </c>
      <c r="LKS136" s="430" t="s">
        <v>817</v>
      </c>
      <c r="LKT136" s="430" t="s">
        <v>817</v>
      </c>
      <c r="LKU136" s="430" t="s">
        <v>817</v>
      </c>
      <c r="LKV136" s="430" t="s">
        <v>817</v>
      </c>
      <c r="LKW136" s="430" t="s">
        <v>817</v>
      </c>
      <c r="LKX136" s="430" t="s">
        <v>817</v>
      </c>
      <c r="LKY136" s="430" t="s">
        <v>817</v>
      </c>
      <c r="LKZ136" s="430" t="s">
        <v>817</v>
      </c>
      <c r="LLA136" s="430" t="s">
        <v>817</v>
      </c>
      <c r="LLB136" s="430" t="s">
        <v>817</v>
      </c>
      <c r="LLC136" s="430" t="s">
        <v>817</v>
      </c>
      <c r="LLD136" s="430" t="s">
        <v>817</v>
      </c>
      <c r="LLE136" s="430" t="s">
        <v>817</v>
      </c>
      <c r="LLF136" s="430" t="s">
        <v>817</v>
      </c>
      <c r="LLG136" s="430" t="s">
        <v>817</v>
      </c>
      <c r="LLH136" s="430" t="s">
        <v>817</v>
      </c>
      <c r="LLI136" s="430" t="s">
        <v>817</v>
      </c>
      <c r="LLJ136" s="430" t="s">
        <v>817</v>
      </c>
      <c r="LLK136" s="430" t="s">
        <v>817</v>
      </c>
      <c r="LLL136" s="430" t="s">
        <v>817</v>
      </c>
      <c r="LLM136" s="430" t="s">
        <v>817</v>
      </c>
      <c r="LLN136" s="430" t="s">
        <v>817</v>
      </c>
      <c r="LLO136" s="430" t="s">
        <v>817</v>
      </c>
      <c r="LLP136" s="430" t="s">
        <v>817</v>
      </c>
      <c r="LLQ136" s="430" t="s">
        <v>817</v>
      </c>
      <c r="LLR136" s="430" t="s">
        <v>817</v>
      </c>
      <c r="LLS136" s="430" t="s">
        <v>817</v>
      </c>
      <c r="LLT136" s="430" t="s">
        <v>817</v>
      </c>
      <c r="LLU136" s="430" t="s">
        <v>817</v>
      </c>
      <c r="LLV136" s="430" t="s">
        <v>817</v>
      </c>
      <c r="LLW136" s="430" t="s">
        <v>817</v>
      </c>
      <c r="LLX136" s="430" t="s">
        <v>817</v>
      </c>
      <c r="LLY136" s="430" t="s">
        <v>817</v>
      </c>
      <c r="LLZ136" s="430" t="s">
        <v>817</v>
      </c>
      <c r="LMA136" s="430" t="s">
        <v>817</v>
      </c>
      <c r="LMB136" s="430" t="s">
        <v>817</v>
      </c>
      <c r="LMC136" s="430" t="s">
        <v>817</v>
      </c>
      <c r="LMD136" s="430" t="s">
        <v>817</v>
      </c>
      <c r="LME136" s="430" t="s">
        <v>817</v>
      </c>
      <c r="LMF136" s="430" t="s">
        <v>817</v>
      </c>
      <c r="LMG136" s="430" t="s">
        <v>817</v>
      </c>
      <c r="LMH136" s="430" t="s">
        <v>817</v>
      </c>
      <c r="LMI136" s="430" t="s">
        <v>817</v>
      </c>
      <c r="LMJ136" s="430" t="s">
        <v>817</v>
      </c>
      <c r="LMK136" s="430" t="s">
        <v>817</v>
      </c>
      <c r="LML136" s="430" t="s">
        <v>817</v>
      </c>
      <c r="LMM136" s="430" t="s">
        <v>817</v>
      </c>
      <c r="LMN136" s="430" t="s">
        <v>817</v>
      </c>
      <c r="LMO136" s="430" t="s">
        <v>817</v>
      </c>
      <c r="LMP136" s="430" t="s">
        <v>817</v>
      </c>
      <c r="LMQ136" s="430" t="s">
        <v>817</v>
      </c>
      <c r="LMR136" s="430" t="s">
        <v>817</v>
      </c>
      <c r="LMS136" s="430" t="s">
        <v>817</v>
      </c>
      <c r="LMT136" s="430" t="s">
        <v>817</v>
      </c>
      <c r="LMU136" s="430" t="s">
        <v>817</v>
      </c>
      <c r="LMV136" s="430" t="s">
        <v>817</v>
      </c>
      <c r="LMW136" s="430" t="s">
        <v>817</v>
      </c>
      <c r="LMX136" s="430" t="s">
        <v>817</v>
      </c>
      <c r="LMY136" s="430" t="s">
        <v>817</v>
      </c>
      <c r="LMZ136" s="430" t="s">
        <v>817</v>
      </c>
      <c r="LNA136" s="430" t="s">
        <v>817</v>
      </c>
      <c r="LNB136" s="430" t="s">
        <v>817</v>
      </c>
      <c r="LNC136" s="430" t="s">
        <v>817</v>
      </c>
      <c r="LND136" s="430" t="s">
        <v>817</v>
      </c>
      <c r="LNE136" s="430" t="s">
        <v>817</v>
      </c>
      <c r="LNF136" s="430" t="s">
        <v>817</v>
      </c>
      <c r="LNG136" s="430" t="s">
        <v>817</v>
      </c>
      <c r="LNH136" s="430" t="s">
        <v>817</v>
      </c>
      <c r="LNI136" s="430" t="s">
        <v>817</v>
      </c>
      <c r="LNJ136" s="430" t="s">
        <v>817</v>
      </c>
      <c r="LNK136" s="430" t="s">
        <v>817</v>
      </c>
      <c r="LNL136" s="430" t="s">
        <v>817</v>
      </c>
      <c r="LNM136" s="430" t="s">
        <v>817</v>
      </c>
      <c r="LNN136" s="430" t="s">
        <v>817</v>
      </c>
      <c r="LNO136" s="430" t="s">
        <v>817</v>
      </c>
      <c r="LNP136" s="430" t="s">
        <v>817</v>
      </c>
      <c r="LNQ136" s="430" t="s">
        <v>817</v>
      </c>
      <c r="LNR136" s="430" t="s">
        <v>817</v>
      </c>
      <c r="LNS136" s="430" t="s">
        <v>817</v>
      </c>
      <c r="LNT136" s="430" t="s">
        <v>817</v>
      </c>
      <c r="LNU136" s="430" t="s">
        <v>817</v>
      </c>
      <c r="LNV136" s="430" t="s">
        <v>817</v>
      </c>
      <c r="LNW136" s="430" t="s">
        <v>817</v>
      </c>
      <c r="LNX136" s="430" t="s">
        <v>817</v>
      </c>
      <c r="LNY136" s="430" t="s">
        <v>817</v>
      </c>
      <c r="LNZ136" s="430" t="s">
        <v>817</v>
      </c>
      <c r="LOA136" s="430" t="s">
        <v>817</v>
      </c>
      <c r="LOB136" s="430" t="s">
        <v>817</v>
      </c>
      <c r="LOC136" s="430" t="s">
        <v>817</v>
      </c>
      <c r="LOD136" s="430" t="s">
        <v>817</v>
      </c>
      <c r="LOE136" s="430" t="s">
        <v>817</v>
      </c>
      <c r="LOF136" s="430" t="s">
        <v>817</v>
      </c>
      <c r="LOG136" s="430" t="s">
        <v>817</v>
      </c>
      <c r="LOH136" s="430" t="s">
        <v>817</v>
      </c>
      <c r="LOI136" s="430" t="s">
        <v>817</v>
      </c>
      <c r="LOJ136" s="430" t="s">
        <v>817</v>
      </c>
      <c r="LOK136" s="430" t="s">
        <v>817</v>
      </c>
      <c r="LOL136" s="430" t="s">
        <v>817</v>
      </c>
      <c r="LOM136" s="430" t="s">
        <v>817</v>
      </c>
      <c r="LON136" s="430" t="s">
        <v>817</v>
      </c>
      <c r="LOO136" s="430" t="s">
        <v>817</v>
      </c>
      <c r="LOP136" s="430" t="s">
        <v>817</v>
      </c>
      <c r="LOQ136" s="430" t="s">
        <v>817</v>
      </c>
      <c r="LOR136" s="430" t="s">
        <v>817</v>
      </c>
      <c r="LOS136" s="430" t="s">
        <v>817</v>
      </c>
      <c r="LOT136" s="430" t="s">
        <v>817</v>
      </c>
      <c r="LOU136" s="430" t="s">
        <v>817</v>
      </c>
      <c r="LOV136" s="430" t="s">
        <v>817</v>
      </c>
      <c r="LOW136" s="430" t="s">
        <v>817</v>
      </c>
      <c r="LOX136" s="430" t="s">
        <v>817</v>
      </c>
      <c r="LOY136" s="430" t="s">
        <v>817</v>
      </c>
      <c r="LOZ136" s="430" t="s">
        <v>817</v>
      </c>
      <c r="LPA136" s="430" t="s">
        <v>817</v>
      </c>
      <c r="LPB136" s="430" t="s">
        <v>817</v>
      </c>
      <c r="LPC136" s="430" t="s">
        <v>817</v>
      </c>
      <c r="LPD136" s="430" t="s">
        <v>817</v>
      </c>
      <c r="LPE136" s="430" t="s">
        <v>817</v>
      </c>
      <c r="LPF136" s="430" t="s">
        <v>817</v>
      </c>
      <c r="LPG136" s="430" t="s">
        <v>817</v>
      </c>
      <c r="LPH136" s="430" t="s">
        <v>817</v>
      </c>
      <c r="LPI136" s="430" t="s">
        <v>817</v>
      </c>
      <c r="LPJ136" s="430" t="s">
        <v>817</v>
      </c>
      <c r="LPK136" s="430" t="s">
        <v>817</v>
      </c>
      <c r="LPL136" s="430" t="s">
        <v>817</v>
      </c>
      <c r="LPM136" s="430" t="s">
        <v>817</v>
      </c>
      <c r="LPN136" s="430" t="s">
        <v>817</v>
      </c>
      <c r="LPO136" s="430" t="s">
        <v>817</v>
      </c>
      <c r="LPP136" s="430" t="s">
        <v>817</v>
      </c>
      <c r="LPQ136" s="430" t="s">
        <v>817</v>
      </c>
      <c r="LPR136" s="430" t="s">
        <v>817</v>
      </c>
      <c r="LPS136" s="430" t="s">
        <v>817</v>
      </c>
      <c r="LPT136" s="430" t="s">
        <v>817</v>
      </c>
      <c r="LPU136" s="430" t="s">
        <v>817</v>
      </c>
      <c r="LPV136" s="430" t="s">
        <v>817</v>
      </c>
      <c r="LPW136" s="430" t="s">
        <v>817</v>
      </c>
      <c r="LPX136" s="430" t="s">
        <v>817</v>
      </c>
      <c r="LPY136" s="430" t="s">
        <v>817</v>
      </c>
      <c r="LPZ136" s="430" t="s">
        <v>817</v>
      </c>
      <c r="LQA136" s="430" t="s">
        <v>817</v>
      </c>
      <c r="LQB136" s="430" t="s">
        <v>817</v>
      </c>
      <c r="LQC136" s="430" t="s">
        <v>817</v>
      </c>
      <c r="LQD136" s="430" t="s">
        <v>817</v>
      </c>
      <c r="LQE136" s="430" t="s">
        <v>817</v>
      </c>
      <c r="LQF136" s="430" t="s">
        <v>817</v>
      </c>
      <c r="LQG136" s="430" t="s">
        <v>817</v>
      </c>
      <c r="LQH136" s="430" t="s">
        <v>817</v>
      </c>
      <c r="LQI136" s="430" t="s">
        <v>817</v>
      </c>
      <c r="LQJ136" s="430" t="s">
        <v>817</v>
      </c>
      <c r="LQK136" s="430" t="s">
        <v>817</v>
      </c>
      <c r="LQL136" s="430" t="s">
        <v>817</v>
      </c>
      <c r="LQM136" s="430" t="s">
        <v>817</v>
      </c>
      <c r="LQN136" s="430" t="s">
        <v>817</v>
      </c>
      <c r="LQO136" s="430" t="s">
        <v>817</v>
      </c>
      <c r="LQP136" s="430" t="s">
        <v>817</v>
      </c>
      <c r="LQQ136" s="430" t="s">
        <v>817</v>
      </c>
      <c r="LQR136" s="430" t="s">
        <v>817</v>
      </c>
      <c r="LQS136" s="430" t="s">
        <v>817</v>
      </c>
      <c r="LQT136" s="430" t="s">
        <v>817</v>
      </c>
      <c r="LQU136" s="430" t="s">
        <v>817</v>
      </c>
      <c r="LQV136" s="430" t="s">
        <v>817</v>
      </c>
      <c r="LQW136" s="430" t="s">
        <v>817</v>
      </c>
      <c r="LQX136" s="430" t="s">
        <v>817</v>
      </c>
      <c r="LQY136" s="430" t="s">
        <v>817</v>
      </c>
      <c r="LQZ136" s="430" t="s">
        <v>817</v>
      </c>
      <c r="LRA136" s="430" t="s">
        <v>817</v>
      </c>
      <c r="LRB136" s="430" t="s">
        <v>817</v>
      </c>
      <c r="LRC136" s="430" t="s">
        <v>817</v>
      </c>
      <c r="LRD136" s="430" t="s">
        <v>817</v>
      </c>
      <c r="LRE136" s="430" t="s">
        <v>817</v>
      </c>
      <c r="LRF136" s="430" t="s">
        <v>817</v>
      </c>
      <c r="LRG136" s="430" t="s">
        <v>817</v>
      </c>
      <c r="LRH136" s="430" t="s">
        <v>817</v>
      </c>
      <c r="LRI136" s="430" t="s">
        <v>817</v>
      </c>
      <c r="LRJ136" s="430" t="s">
        <v>817</v>
      </c>
      <c r="LRK136" s="430" t="s">
        <v>817</v>
      </c>
      <c r="LRL136" s="430" t="s">
        <v>817</v>
      </c>
      <c r="LRM136" s="430" t="s">
        <v>817</v>
      </c>
      <c r="LRN136" s="430" t="s">
        <v>817</v>
      </c>
      <c r="LRO136" s="430" t="s">
        <v>817</v>
      </c>
      <c r="LRP136" s="430" t="s">
        <v>817</v>
      </c>
      <c r="LRQ136" s="430" t="s">
        <v>817</v>
      </c>
      <c r="LRR136" s="430" t="s">
        <v>817</v>
      </c>
      <c r="LRS136" s="430" t="s">
        <v>817</v>
      </c>
      <c r="LRT136" s="430" t="s">
        <v>817</v>
      </c>
      <c r="LRU136" s="430" t="s">
        <v>817</v>
      </c>
      <c r="LRV136" s="430" t="s">
        <v>817</v>
      </c>
      <c r="LRW136" s="430" t="s">
        <v>817</v>
      </c>
      <c r="LRX136" s="430" t="s">
        <v>817</v>
      </c>
      <c r="LRY136" s="430" t="s">
        <v>817</v>
      </c>
      <c r="LRZ136" s="430" t="s">
        <v>817</v>
      </c>
      <c r="LSA136" s="430" t="s">
        <v>817</v>
      </c>
      <c r="LSB136" s="430" t="s">
        <v>817</v>
      </c>
      <c r="LSC136" s="430" t="s">
        <v>817</v>
      </c>
      <c r="LSD136" s="430" t="s">
        <v>817</v>
      </c>
      <c r="LSE136" s="430" t="s">
        <v>817</v>
      </c>
      <c r="LSF136" s="430" t="s">
        <v>817</v>
      </c>
      <c r="LSG136" s="430" t="s">
        <v>817</v>
      </c>
      <c r="LSH136" s="430" t="s">
        <v>817</v>
      </c>
      <c r="LSI136" s="430" t="s">
        <v>817</v>
      </c>
      <c r="LSJ136" s="430" t="s">
        <v>817</v>
      </c>
      <c r="LSK136" s="430" t="s">
        <v>817</v>
      </c>
      <c r="LSL136" s="430" t="s">
        <v>817</v>
      </c>
      <c r="LSM136" s="430" t="s">
        <v>817</v>
      </c>
      <c r="LSN136" s="430" t="s">
        <v>817</v>
      </c>
      <c r="LSO136" s="430" t="s">
        <v>817</v>
      </c>
      <c r="LSP136" s="430" t="s">
        <v>817</v>
      </c>
      <c r="LSQ136" s="430" t="s">
        <v>817</v>
      </c>
      <c r="LSR136" s="430" t="s">
        <v>817</v>
      </c>
      <c r="LSS136" s="430" t="s">
        <v>817</v>
      </c>
      <c r="LST136" s="430" t="s">
        <v>817</v>
      </c>
      <c r="LSU136" s="430" t="s">
        <v>817</v>
      </c>
      <c r="LSV136" s="430" t="s">
        <v>817</v>
      </c>
      <c r="LSW136" s="430" t="s">
        <v>817</v>
      </c>
      <c r="LSX136" s="430" t="s">
        <v>817</v>
      </c>
      <c r="LSY136" s="430" t="s">
        <v>817</v>
      </c>
      <c r="LSZ136" s="430" t="s">
        <v>817</v>
      </c>
      <c r="LTA136" s="430" t="s">
        <v>817</v>
      </c>
      <c r="LTB136" s="430" t="s">
        <v>817</v>
      </c>
      <c r="LTC136" s="430" t="s">
        <v>817</v>
      </c>
      <c r="LTD136" s="430" t="s">
        <v>817</v>
      </c>
      <c r="LTE136" s="430" t="s">
        <v>817</v>
      </c>
      <c r="LTF136" s="430" t="s">
        <v>817</v>
      </c>
      <c r="LTG136" s="430" t="s">
        <v>817</v>
      </c>
      <c r="LTH136" s="430" t="s">
        <v>817</v>
      </c>
      <c r="LTI136" s="430" t="s">
        <v>817</v>
      </c>
      <c r="LTJ136" s="430" t="s">
        <v>817</v>
      </c>
      <c r="LTK136" s="430" t="s">
        <v>817</v>
      </c>
      <c r="LTL136" s="430" t="s">
        <v>817</v>
      </c>
      <c r="LTM136" s="430" t="s">
        <v>817</v>
      </c>
      <c r="LTN136" s="430" t="s">
        <v>817</v>
      </c>
      <c r="LTO136" s="430" t="s">
        <v>817</v>
      </c>
      <c r="LTP136" s="430" t="s">
        <v>817</v>
      </c>
      <c r="LTQ136" s="430" t="s">
        <v>817</v>
      </c>
      <c r="LTR136" s="430" t="s">
        <v>817</v>
      </c>
      <c r="LTS136" s="430" t="s">
        <v>817</v>
      </c>
      <c r="LTT136" s="430" t="s">
        <v>817</v>
      </c>
      <c r="LTU136" s="430" t="s">
        <v>817</v>
      </c>
      <c r="LTV136" s="430" t="s">
        <v>817</v>
      </c>
      <c r="LTW136" s="430" t="s">
        <v>817</v>
      </c>
      <c r="LTX136" s="430" t="s">
        <v>817</v>
      </c>
      <c r="LTY136" s="430" t="s">
        <v>817</v>
      </c>
      <c r="LTZ136" s="430" t="s">
        <v>817</v>
      </c>
      <c r="LUA136" s="430" t="s">
        <v>817</v>
      </c>
      <c r="LUB136" s="430" t="s">
        <v>817</v>
      </c>
      <c r="LUC136" s="430" t="s">
        <v>817</v>
      </c>
      <c r="LUD136" s="430" t="s">
        <v>817</v>
      </c>
      <c r="LUE136" s="430" t="s">
        <v>817</v>
      </c>
      <c r="LUF136" s="430" t="s">
        <v>817</v>
      </c>
      <c r="LUG136" s="430" t="s">
        <v>817</v>
      </c>
      <c r="LUH136" s="430" t="s">
        <v>817</v>
      </c>
      <c r="LUI136" s="430" t="s">
        <v>817</v>
      </c>
      <c r="LUJ136" s="430" t="s">
        <v>817</v>
      </c>
      <c r="LUK136" s="430" t="s">
        <v>817</v>
      </c>
      <c r="LUL136" s="430" t="s">
        <v>817</v>
      </c>
      <c r="LUM136" s="430" t="s">
        <v>817</v>
      </c>
      <c r="LUN136" s="430" t="s">
        <v>817</v>
      </c>
      <c r="LUO136" s="430" t="s">
        <v>817</v>
      </c>
      <c r="LUP136" s="430" t="s">
        <v>817</v>
      </c>
      <c r="LUQ136" s="430" t="s">
        <v>817</v>
      </c>
      <c r="LUR136" s="430" t="s">
        <v>817</v>
      </c>
      <c r="LUS136" s="430" t="s">
        <v>817</v>
      </c>
      <c r="LUT136" s="430" t="s">
        <v>817</v>
      </c>
      <c r="LUU136" s="430" t="s">
        <v>817</v>
      </c>
      <c r="LUV136" s="430" t="s">
        <v>817</v>
      </c>
      <c r="LUW136" s="430" t="s">
        <v>817</v>
      </c>
      <c r="LUX136" s="430" t="s">
        <v>817</v>
      </c>
      <c r="LUY136" s="430" t="s">
        <v>817</v>
      </c>
      <c r="LUZ136" s="430" t="s">
        <v>817</v>
      </c>
      <c r="LVA136" s="430" t="s">
        <v>817</v>
      </c>
      <c r="LVB136" s="430" t="s">
        <v>817</v>
      </c>
      <c r="LVC136" s="430" t="s">
        <v>817</v>
      </c>
      <c r="LVD136" s="430" t="s">
        <v>817</v>
      </c>
      <c r="LVE136" s="430" t="s">
        <v>817</v>
      </c>
      <c r="LVF136" s="430" t="s">
        <v>817</v>
      </c>
      <c r="LVG136" s="430" t="s">
        <v>817</v>
      </c>
      <c r="LVH136" s="430" t="s">
        <v>817</v>
      </c>
      <c r="LVI136" s="430" t="s">
        <v>817</v>
      </c>
      <c r="LVJ136" s="430" t="s">
        <v>817</v>
      </c>
      <c r="LVK136" s="430" t="s">
        <v>817</v>
      </c>
      <c r="LVL136" s="430" t="s">
        <v>817</v>
      </c>
      <c r="LVM136" s="430" t="s">
        <v>817</v>
      </c>
      <c r="LVN136" s="430" t="s">
        <v>817</v>
      </c>
      <c r="LVO136" s="430" t="s">
        <v>817</v>
      </c>
      <c r="LVP136" s="430" t="s">
        <v>817</v>
      </c>
      <c r="LVQ136" s="430" t="s">
        <v>817</v>
      </c>
      <c r="LVR136" s="430" t="s">
        <v>817</v>
      </c>
      <c r="LVS136" s="430" t="s">
        <v>817</v>
      </c>
      <c r="LVT136" s="430" t="s">
        <v>817</v>
      </c>
      <c r="LVU136" s="430" t="s">
        <v>817</v>
      </c>
      <c r="LVV136" s="430" t="s">
        <v>817</v>
      </c>
      <c r="LVW136" s="430" t="s">
        <v>817</v>
      </c>
      <c r="LVX136" s="430" t="s">
        <v>817</v>
      </c>
      <c r="LVY136" s="430" t="s">
        <v>817</v>
      </c>
      <c r="LVZ136" s="430" t="s">
        <v>817</v>
      </c>
      <c r="LWA136" s="430" t="s">
        <v>817</v>
      </c>
      <c r="LWB136" s="430" t="s">
        <v>817</v>
      </c>
      <c r="LWC136" s="430" t="s">
        <v>817</v>
      </c>
      <c r="LWD136" s="430" t="s">
        <v>817</v>
      </c>
      <c r="LWE136" s="430" t="s">
        <v>817</v>
      </c>
      <c r="LWF136" s="430" t="s">
        <v>817</v>
      </c>
      <c r="LWG136" s="430" t="s">
        <v>817</v>
      </c>
      <c r="LWH136" s="430" t="s">
        <v>817</v>
      </c>
      <c r="LWI136" s="430" t="s">
        <v>817</v>
      </c>
      <c r="LWJ136" s="430" t="s">
        <v>817</v>
      </c>
      <c r="LWK136" s="430" t="s">
        <v>817</v>
      </c>
      <c r="LWL136" s="430" t="s">
        <v>817</v>
      </c>
      <c r="LWM136" s="430" t="s">
        <v>817</v>
      </c>
      <c r="LWN136" s="430" t="s">
        <v>817</v>
      </c>
      <c r="LWO136" s="430" t="s">
        <v>817</v>
      </c>
      <c r="LWP136" s="430" t="s">
        <v>817</v>
      </c>
      <c r="LWQ136" s="430" t="s">
        <v>817</v>
      </c>
      <c r="LWR136" s="430" t="s">
        <v>817</v>
      </c>
      <c r="LWS136" s="430" t="s">
        <v>817</v>
      </c>
      <c r="LWT136" s="430" t="s">
        <v>817</v>
      </c>
      <c r="LWU136" s="430" t="s">
        <v>817</v>
      </c>
      <c r="LWV136" s="430" t="s">
        <v>817</v>
      </c>
      <c r="LWW136" s="430" t="s">
        <v>817</v>
      </c>
      <c r="LWX136" s="430" t="s">
        <v>817</v>
      </c>
      <c r="LWY136" s="430" t="s">
        <v>817</v>
      </c>
      <c r="LWZ136" s="430" t="s">
        <v>817</v>
      </c>
      <c r="LXA136" s="430" t="s">
        <v>817</v>
      </c>
      <c r="LXB136" s="430" t="s">
        <v>817</v>
      </c>
      <c r="LXC136" s="430" t="s">
        <v>817</v>
      </c>
      <c r="LXD136" s="430" t="s">
        <v>817</v>
      </c>
      <c r="LXE136" s="430" t="s">
        <v>817</v>
      </c>
      <c r="LXF136" s="430" t="s">
        <v>817</v>
      </c>
      <c r="LXG136" s="430" t="s">
        <v>817</v>
      </c>
      <c r="LXH136" s="430" t="s">
        <v>817</v>
      </c>
      <c r="LXI136" s="430" t="s">
        <v>817</v>
      </c>
      <c r="LXJ136" s="430" t="s">
        <v>817</v>
      </c>
      <c r="LXK136" s="430" t="s">
        <v>817</v>
      </c>
      <c r="LXL136" s="430" t="s">
        <v>817</v>
      </c>
      <c r="LXM136" s="430" t="s">
        <v>817</v>
      </c>
      <c r="LXN136" s="430" t="s">
        <v>817</v>
      </c>
      <c r="LXO136" s="430" t="s">
        <v>817</v>
      </c>
      <c r="LXP136" s="430" t="s">
        <v>817</v>
      </c>
      <c r="LXQ136" s="430" t="s">
        <v>817</v>
      </c>
      <c r="LXR136" s="430" t="s">
        <v>817</v>
      </c>
      <c r="LXS136" s="430" t="s">
        <v>817</v>
      </c>
      <c r="LXT136" s="430" t="s">
        <v>817</v>
      </c>
      <c r="LXU136" s="430" t="s">
        <v>817</v>
      </c>
      <c r="LXV136" s="430" t="s">
        <v>817</v>
      </c>
      <c r="LXW136" s="430" t="s">
        <v>817</v>
      </c>
      <c r="LXX136" s="430" t="s">
        <v>817</v>
      </c>
      <c r="LXY136" s="430" t="s">
        <v>817</v>
      </c>
      <c r="LXZ136" s="430" t="s">
        <v>817</v>
      </c>
      <c r="LYA136" s="430" t="s">
        <v>817</v>
      </c>
      <c r="LYB136" s="430" t="s">
        <v>817</v>
      </c>
      <c r="LYC136" s="430" t="s">
        <v>817</v>
      </c>
      <c r="LYD136" s="430" t="s">
        <v>817</v>
      </c>
      <c r="LYE136" s="430" t="s">
        <v>817</v>
      </c>
      <c r="LYF136" s="430" t="s">
        <v>817</v>
      </c>
      <c r="LYG136" s="430" t="s">
        <v>817</v>
      </c>
      <c r="LYH136" s="430" t="s">
        <v>817</v>
      </c>
      <c r="LYI136" s="430" t="s">
        <v>817</v>
      </c>
      <c r="LYJ136" s="430" t="s">
        <v>817</v>
      </c>
      <c r="LYK136" s="430" t="s">
        <v>817</v>
      </c>
      <c r="LYL136" s="430" t="s">
        <v>817</v>
      </c>
      <c r="LYM136" s="430" t="s">
        <v>817</v>
      </c>
      <c r="LYN136" s="430" t="s">
        <v>817</v>
      </c>
      <c r="LYO136" s="430" t="s">
        <v>817</v>
      </c>
      <c r="LYP136" s="430" t="s">
        <v>817</v>
      </c>
      <c r="LYQ136" s="430" t="s">
        <v>817</v>
      </c>
      <c r="LYR136" s="430" t="s">
        <v>817</v>
      </c>
      <c r="LYS136" s="430" t="s">
        <v>817</v>
      </c>
      <c r="LYT136" s="430" t="s">
        <v>817</v>
      </c>
      <c r="LYU136" s="430" t="s">
        <v>817</v>
      </c>
      <c r="LYV136" s="430" t="s">
        <v>817</v>
      </c>
      <c r="LYW136" s="430" t="s">
        <v>817</v>
      </c>
      <c r="LYX136" s="430" t="s">
        <v>817</v>
      </c>
      <c r="LYY136" s="430" t="s">
        <v>817</v>
      </c>
      <c r="LYZ136" s="430" t="s">
        <v>817</v>
      </c>
      <c r="LZA136" s="430" t="s">
        <v>817</v>
      </c>
      <c r="LZB136" s="430" t="s">
        <v>817</v>
      </c>
      <c r="LZC136" s="430" t="s">
        <v>817</v>
      </c>
      <c r="LZD136" s="430" t="s">
        <v>817</v>
      </c>
      <c r="LZE136" s="430" t="s">
        <v>817</v>
      </c>
      <c r="LZF136" s="430" t="s">
        <v>817</v>
      </c>
      <c r="LZG136" s="430" t="s">
        <v>817</v>
      </c>
      <c r="LZH136" s="430" t="s">
        <v>817</v>
      </c>
      <c r="LZI136" s="430" t="s">
        <v>817</v>
      </c>
      <c r="LZJ136" s="430" t="s">
        <v>817</v>
      </c>
      <c r="LZK136" s="430" t="s">
        <v>817</v>
      </c>
      <c r="LZL136" s="430" t="s">
        <v>817</v>
      </c>
      <c r="LZM136" s="430" t="s">
        <v>817</v>
      </c>
      <c r="LZN136" s="430" t="s">
        <v>817</v>
      </c>
      <c r="LZO136" s="430" t="s">
        <v>817</v>
      </c>
      <c r="LZP136" s="430" t="s">
        <v>817</v>
      </c>
      <c r="LZQ136" s="430" t="s">
        <v>817</v>
      </c>
      <c r="LZR136" s="430" t="s">
        <v>817</v>
      </c>
      <c r="LZS136" s="430" t="s">
        <v>817</v>
      </c>
      <c r="LZT136" s="430" t="s">
        <v>817</v>
      </c>
      <c r="LZU136" s="430" t="s">
        <v>817</v>
      </c>
      <c r="LZV136" s="430" t="s">
        <v>817</v>
      </c>
      <c r="LZW136" s="430" t="s">
        <v>817</v>
      </c>
      <c r="LZX136" s="430" t="s">
        <v>817</v>
      </c>
      <c r="LZY136" s="430" t="s">
        <v>817</v>
      </c>
      <c r="LZZ136" s="430" t="s">
        <v>817</v>
      </c>
      <c r="MAA136" s="430" t="s">
        <v>817</v>
      </c>
      <c r="MAB136" s="430" t="s">
        <v>817</v>
      </c>
      <c r="MAC136" s="430" t="s">
        <v>817</v>
      </c>
      <c r="MAD136" s="430" t="s">
        <v>817</v>
      </c>
      <c r="MAE136" s="430" t="s">
        <v>817</v>
      </c>
      <c r="MAF136" s="430" t="s">
        <v>817</v>
      </c>
      <c r="MAG136" s="430" t="s">
        <v>817</v>
      </c>
      <c r="MAH136" s="430" t="s">
        <v>817</v>
      </c>
      <c r="MAI136" s="430" t="s">
        <v>817</v>
      </c>
      <c r="MAJ136" s="430" t="s">
        <v>817</v>
      </c>
      <c r="MAK136" s="430" t="s">
        <v>817</v>
      </c>
      <c r="MAL136" s="430" t="s">
        <v>817</v>
      </c>
      <c r="MAM136" s="430" t="s">
        <v>817</v>
      </c>
      <c r="MAN136" s="430" t="s">
        <v>817</v>
      </c>
      <c r="MAO136" s="430" t="s">
        <v>817</v>
      </c>
      <c r="MAP136" s="430" t="s">
        <v>817</v>
      </c>
      <c r="MAQ136" s="430" t="s">
        <v>817</v>
      </c>
      <c r="MAR136" s="430" t="s">
        <v>817</v>
      </c>
      <c r="MAS136" s="430" t="s">
        <v>817</v>
      </c>
      <c r="MAT136" s="430" t="s">
        <v>817</v>
      </c>
      <c r="MAU136" s="430" t="s">
        <v>817</v>
      </c>
      <c r="MAV136" s="430" t="s">
        <v>817</v>
      </c>
      <c r="MAW136" s="430" t="s">
        <v>817</v>
      </c>
      <c r="MAX136" s="430" t="s">
        <v>817</v>
      </c>
      <c r="MAY136" s="430" t="s">
        <v>817</v>
      </c>
      <c r="MAZ136" s="430" t="s">
        <v>817</v>
      </c>
      <c r="MBA136" s="430" t="s">
        <v>817</v>
      </c>
      <c r="MBB136" s="430" t="s">
        <v>817</v>
      </c>
      <c r="MBC136" s="430" t="s">
        <v>817</v>
      </c>
      <c r="MBD136" s="430" t="s">
        <v>817</v>
      </c>
      <c r="MBE136" s="430" t="s">
        <v>817</v>
      </c>
      <c r="MBF136" s="430" t="s">
        <v>817</v>
      </c>
      <c r="MBG136" s="430" t="s">
        <v>817</v>
      </c>
      <c r="MBH136" s="430" t="s">
        <v>817</v>
      </c>
      <c r="MBI136" s="430" t="s">
        <v>817</v>
      </c>
      <c r="MBJ136" s="430" t="s">
        <v>817</v>
      </c>
      <c r="MBK136" s="430" t="s">
        <v>817</v>
      </c>
      <c r="MBL136" s="430" t="s">
        <v>817</v>
      </c>
      <c r="MBM136" s="430" t="s">
        <v>817</v>
      </c>
      <c r="MBN136" s="430" t="s">
        <v>817</v>
      </c>
      <c r="MBO136" s="430" t="s">
        <v>817</v>
      </c>
      <c r="MBP136" s="430" t="s">
        <v>817</v>
      </c>
      <c r="MBQ136" s="430" t="s">
        <v>817</v>
      </c>
      <c r="MBR136" s="430" t="s">
        <v>817</v>
      </c>
      <c r="MBS136" s="430" t="s">
        <v>817</v>
      </c>
      <c r="MBT136" s="430" t="s">
        <v>817</v>
      </c>
      <c r="MBU136" s="430" t="s">
        <v>817</v>
      </c>
      <c r="MBV136" s="430" t="s">
        <v>817</v>
      </c>
      <c r="MBW136" s="430" t="s">
        <v>817</v>
      </c>
      <c r="MBX136" s="430" t="s">
        <v>817</v>
      </c>
      <c r="MBY136" s="430" t="s">
        <v>817</v>
      </c>
      <c r="MBZ136" s="430" t="s">
        <v>817</v>
      </c>
      <c r="MCA136" s="430" t="s">
        <v>817</v>
      </c>
      <c r="MCB136" s="430" t="s">
        <v>817</v>
      </c>
      <c r="MCC136" s="430" t="s">
        <v>817</v>
      </c>
      <c r="MCD136" s="430" t="s">
        <v>817</v>
      </c>
      <c r="MCE136" s="430" t="s">
        <v>817</v>
      </c>
      <c r="MCF136" s="430" t="s">
        <v>817</v>
      </c>
      <c r="MCG136" s="430" t="s">
        <v>817</v>
      </c>
      <c r="MCH136" s="430" t="s">
        <v>817</v>
      </c>
      <c r="MCI136" s="430" t="s">
        <v>817</v>
      </c>
      <c r="MCJ136" s="430" t="s">
        <v>817</v>
      </c>
      <c r="MCK136" s="430" t="s">
        <v>817</v>
      </c>
      <c r="MCL136" s="430" t="s">
        <v>817</v>
      </c>
      <c r="MCM136" s="430" t="s">
        <v>817</v>
      </c>
      <c r="MCN136" s="430" t="s">
        <v>817</v>
      </c>
      <c r="MCO136" s="430" t="s">
        <v>817</v>
      </c>
      <c r="MCP136" s="430" t="s">
        <v>817</v>
      </c>
      <c r="MCQ136" s="430" t="s">
        <v>817</v>
      </c>
      <c r="MCR136" s="430" t="s">
        <v>817</v>
      </c>
      <c r="MCS136" s="430" t="s">
        <v>817</v>
      </c>
      <c r="MCT136" s="430" t="s">
        <v>817</v>
      </c>
      <c r="MCU136" s="430" t="s">
        <v>817</v>
      </c>
      <c r="MCV136" s="430" t="s">
        <v>817</v>
      </c>
      <c r="MCW136" s="430" t="s">
        <v>817</v>
      </c>
      <c r="MCX136" s="430" t="s">
        <v>817</v>
      </c>
      <c r="MCY136" s="430" t="s">
        <v>817</v>
      </c>
      <c r="MCZ136" s="430" t="s">
        <v>817</v>
      </c>
      <c r="MDA136" s="430" t="s">
        <v>817</v>
      </c>
      <c r="MDB136" s="430" t="s">
        <v>817</v>
      </c>
      <c r="MDC136" s="430" t="s">
        <v>817</v>
      </c>
      <c r="MDD136" s="430" t="s">
        <v>817</v>
      </c>
      <c r="MDE136" s="430" t="s">
        <v>817</v>
      </c>
      <c r="MDF136" s="430" t="s">
        <v>817</v>
      </c>
      <c r="MDG136" s="430" t="s">
        <v>817</v>
      </c>
      <c r="MDH136" s="430" t="s">
        <v>817</v>
      </c>
      <c r="MDI136" s="430" t="s">
        <v>817</v>
      </c>
      <c r="MDJ136" s="430" t="s">
        <v>817</v>
      </c>
      <c r="MDK136" s="430" t="s">
        <v>817</v>
      </c>
      <c r="MDL136" s="430" t="s">
        <v>817</v>
      </c>
      <c r="MDM136" s="430" t="s">
        <v>817</v>
      </c>
      <c r="MDN136" s="430" t="s">
        <v>817</v>
      </c>
      <c r="MDO136" s="430" t="s">
        <v>817</v>
      </c>
      <c r="MDP136" s="430" t="s">
        <v>817</v>
      </c>
      <c r="MDQ136" s="430" t="s">
        <v>817</v>
      </c>
      <c r="MDR136" s="430" t="s">
        <v>817</v>
      </c>
      <c r="MDS136" s="430" t="s">
        <v>817</v>
      </c>
      <c r="MDT136" s="430" t="s">
        <v>817</v>
      </c>
      <c r="MDU136" s="430" t="s">
        <v>817</v>
      </c>
      <c r="MDV136" s="430" t="s">
        <v>817</v>
      </c>
      <c r="MDW136" s="430" t="s">
        <v>817</v>
      </c>
      <c r="MDX136" s="430" t="s">
        <v>817</v>
      </c>
      <c r="MDY136" s="430" t="s">
        <v>817</v>
      </c>
      <c r="MDZ136" s="430" t="s">
        <v>817</v>
      </c>
      <c r="MEA136" s="430" t="s">
        <v>817</v>
      </c>
      <c r="MEB136" s="430" t="s">
        <v>817</v>
      </c>
      <c r="MEC136" s="430" t="s">
        <v>817</v>
      </c>
      <c r="MED136" s="430" t="s">
        <v>817</v>
      </c>
      <c r="MEE136" s="430" t="s">
        <v>817</v>
      </c>
      <c r="MEF136" s="430" t="s">
        <v>817</v>
      </c>
      <c r="MEG136" s="430" t="s">
        <v>817</v>
      </c>
      <c r="MEH136" s="430" t="s">
        <v>817</v>
      </c>
      <c r="MEI136" s="430" t="s">
        <v>817</v>
      </c>
      <c r="MEJ136" s="430" t="s">
        <v>817</v>
      </c>
      <c r="MEK136" s="430" t="s">
        <v>817</v>
      </c>
      <c r="MEL136" s="430" t="s">
        <v>817</v>
      </c>
      <c r="MEM136" s="430" t="s">
        <v>817</v>
      </c>
      <c r="MEN136" s="430" t="s">
        <v>817</v>
      </c>
      <c r="MEO136" s="430" t="s">
        <v>817</v>
      </c>
      <c r="MEP136" s="430" t="s">
        <v>817</v>
      </c>
      <c r="MEQ136" s="430" t="s">
        <v>817</v>
      </c>
      <c r="MER136" s="430" t="s">
        <v>817</v>
      </c>
      <c r="MES136" s="430" t="s">
        <v>817</v>
      </c>
      <c r="MET136" s="430" t="s">
        <v>817</v>
      </c>
      <c r="MEU136" s="430" t="s">
        <v>817</v>
      </c>
      <c r="MEV136" s="430" t="s">
        <v>817</v>
      </c>
      <c r="MEW136" s="430" t="s">
        <v>817</v>
      </c>
      <c r="MEX136" s="430" t="s">
        <v>817</v>
      </c>
      <c r="MEY136" s="430" t="s">
        <v>817</v>
      </c>
      <c r="MEZ136" s="430" t="s">
        <v>817</v>
      </c>
      <c r="MFA136" s="430" t="s">
        <v>817</v>
      </c>
      <c r="MFB136" s="430" t="s">
        <v>817</v>
      </c>
      <c r="MFC136" s="430" t="s">
        <v>817</v>
      </c>
      <c r="MFD136" s="430" t="s">
        <v>817</v>
      </c>
      <c r="MFE136" s="430" t="s">
        <v>817</v>
      </c>
      <c r="MFF136" s="430" t="s">
        <v>817</v>
      </c>
      <c r="MFG136" s="430" t="s">
        <v>817</v>
      </c>
      <c r="MFH136" s="430" t="s">
        <v>817</v>
      </c>
      <c r="MFI136" s="430" t="s">
        <v>817</v>
      </c>
      <c r="MFJ136" s="430" t="s">
        <v>817</v>
      </c>
      <c r="MFK136" s="430" t="s">
        <v>817</v>
      </c>
      <c r="MFL136" s="430" t="s">
        <v>817</v>
      </c>
      <c r="MFM136" s="430" t="s">
        <v>817</v>
      </c>
      <c r="MFN136" s="430" t="s">
        <v>817</v>
      </c>
      <c r="MFO136" s="430" t="s">
        <v>817</v>
      </c>
      <c r="MFP136" s="430" t="s">
        <v>817</v>
      </c>
      <c r="MFQ136" s="430" t="s">
        <v>817</v>
      </c>
      <c r="MFR136" s="430" t="s">
        <v>817</v>
      </c>
      <c r="MFS136" s="430" t="s">
        <v>817</v>
      </c>
      <c r="MFT136" s="430" t="s">
        <v>817</v>
      </c>
      <c r="MFU136" s="430" t="s">
        <v>817</v>
      </c>
      <c r="MFV136" s="430" t="s">
        <v>817</v>
      </c>
      <c r="MFW136" s="430" t="s">
        <v>817</v>
      </c>
      <c r="MFX136" s="430" t="s">
        <v>817</v>
      </c>
      <c r="MFY136" s="430" t="s">
        <v>817</v>
      </c>
      <c r="MFZ136" s="430" t="s">
        <v>817</v>
      </c>
      <c r="MGA136" s="430" t="s">
        <v>817</v>
      </c>
      <c r="MGB136" s="430" t="s">
        <v>817</v>
      </c>
      <c r="MGC136" s="430" t="s">
        <v>817</v>
      </c>
      <c r="MGD136" s="430" t="s">
        <v>817</v>
      </c>
      <c r="MGE136" s="430" t="s">
        <v>817</v>
      </c>
      <c r="MGF136" s="430" t="s">
        <v>817</v>
      </c>
      <c r="MGG136" s="430" t="s">
        <v>817</v>
      </c>
      <c r="MGH136" s="430" t="s">
        <v>817</v>
      </c>
      <c r="MGI136" s="430" t="s">
        <v>817</v>
      </c>
      <c r="MGJ136" s="430" t="s">
        <v>817</v>
      </c>
      <c r="MGK136" s="430" t="s">
        <v>817</v>
      </c>
      <c r="MGL136" s="430" t="s">
        <v>817</v>
      </c>
      <c r="MGM136" s="430" t="s">
        <v>817</v>
      </c>
      <c r="MGN136" s="430" t="s">
        <v>817</v>
      </c>
      <c r="MGO136" s="430" t="s">
        <v>817</v>
      </c>
      <c r="MGP136" s="430" t="s">
        <v>817</v>
      </c>
      <c r="MGQ136" s="430" t="s">
        <v>817</v>
      </c>
      <c r="MGR136" s="430" t="s">
        <v>817</v>
      </c>
      <c r="MGS136" s="430" t="s">
        <v>817</v>
      </c>
      <c r="MGT136" s="430" t="s">
        <v>817</v>
      </c>
      <c r="MGU136" s="430" t="s">
        <v>817</v>
      </c>
      <c r="MGV136" s="430" t="s">
        <v>817</v>
      </c>
      <c r="MGW136" s="430" t="s">
        <v>817</v>
      </c>
      <c r="MGX136" s="430" t="s">
        <v>817</v>
      </c>
      <c r="MGY136" s="430" t="s">
        <v>817</v>
      </c>
      <c r="MGZ136" s="430" t="s">
        <v>817</v>
      </c>
      <c r="MHA136" s="430" t="s">
        <v>817</v>
      </c>
      <c r="MHB136" s="430" t="s">
        <v>817</v>
      </c>
      <c r="MHC136" s="430" t="s">
        <v>817</v>
      </c>
      <c r="MHD136" s="430" t="s">
        <v>817</v>
      </c>
      <c r="MHE136" s="430" t="s">
        <v>817</v>
      </c>
      <c r="MHF136" s="430" t="s">
        <v>817</v>
      </c>
      <c r="MHG136" s="430" t="s">
        <v>817</v>
      </c>
      <c r="MHH136" s="430" t="s">
        <v>817</v>
      </c>
      <c r="MHI136" s="430" t="s">
        <v>817</v>
      </c>
      <c r="MHJ136" s="430" t="s">
        <v>817</v>
      </c>
      <c r="MHK136" s="430" t="s">
        <v>817</v>
      </c>
      <c r="MHL136" s="430" t="s">
        <v>817</v>
      </c>
      <c r="MHM136" s="430" t="s">
        <v>817</v>
      </c>
      <c r="MHN136" s="430" t="s">
        <v>817</v>
      </c>
      <c r="MHO136" s="430" t="s">
        <v>817</v>
      </c>
      <c r="MHP136" s="430" t="s">
        <v>817</v>
      </c>
      <c r="MHQ136" s="430" t="s">
        <v>817</v>
      </c>
      <c r="MHR136" s="430" t="s">
        <v>817</v>
      </c>
      <c r="MHS136" s="430" t="s">
        <v>817</v>
      </c>
      <c r="MHT136" s="430" t="s">
        <v>817</v>
      </c>
      <c r="MHU136" s="430" t="s">
        <v>817</v>
      </c>
      <c r="MHV136" s="430" t="s">
        <v>817</v>
      </c>
      <c r="MHW136" s="430" t="s">
        <v>817</v>
      </c>
      <c r="MHX136" s="430" t="s">
        <v>817</v>
      </c>
      <c r="MHY136" s="430" t="s">
        <v>817</v>
      </c>
      <c r="MHZ136" s="430" t="s">
        <v>817</v>
      </c>
      <c r="MIA136" s="430" t="s">
        <v>817</v>
      </c>
      <c r="MIB136" s="430" t="s">
        <v>817</v>
      </c>
      <c r="MIC136" s="430" t="s">
        <v>817</v>
      </c>
      <c r="MID136" s="430" t="s">
        <v>817</v>
      </c>
      <c r="MIE136" s="430" t="s">
        <v>817</v>
      </c>
      <c r="MIF136" s="430" t="s">
        <v>817</v>
      </c>
      <c r="MIG136" s="430" t="s">
        <v>817</v>
      </c>
      <c r="MIH136" s="430" t="s">
        <v>817</v>
      </c>
      <c r="MII136" s="430" t="s">
        <v>817</v>
      </c>
      <c r="MIJ136" s="430" t="s">
        <v>817</v>
      </c>
      <c r="MIK136" s="430" t="s">
        <v>817</v>
      </c>
      <c r="MIL136" s="430" t="s">
        <v>817</v>
      </c>
      <c r="MIM136" s="430" t="s">
        <v>817</v>
      </c>
      <c r="MIN136" s="430" t="s">
        <v>817</v>
      </c>
      <c r="MIO136" s="430" t="s">
        <v>817</v>
      </c>
      <c r="MIP136" s="430" t="s">
        <v>817</v>
      </c>
      <c r="MIQ136" s="430" t="s">
        <v>817</v>
      </c>
      <c r="MIR136" s="430" t="s">
        <v>817</v>
      </c>
      <c r="MIS136" s="430" t="s">
        <v>817</v>
      </c>
      <c r="MIT136" s="430" t="s">
        <v>817</v>
      </c>
      <c r="MIU136" s="430" t="s">
        <v>817</v>
      </c>
      <c r="MIV136" s="430" t="s">
        <v>817</v>
      </c>
      <c r="MIW136" s="430" t="s">
        <v>817</v>
      </c>
      <c r="MIX136" s="430" t="s">
        <v>817</v>
      </c>
      <c r="MIY136" s="430" t="s">
        <v>817</v>
      </c>
      <c r="MIZ136" s="430" t="s">
        <v>817</v>
      </c>
      <c r="MJA136" s="430" t="s">
        <v>817</v>
      </c>
      <c r="MJB136" s="430" t="s">
        <v>817</v>
      </c>
      <c r="MJC136" s="430" t="s">
        <v>817</v>
      </c>
      <c r="MJD136" s="430" t="s">
        <v>817</v>
      </c>
      <c r="MJE136" s="430" t="s">
        <v>817</v>
      </c>
      <c r="MJF136" s="430" t="s">
        <v>817</v>
      </c>
      <c r="MJG136" s="430" t="s">
        <v>817</v>
      </c>
      <c r="MJH136" s="430" t="s">
        <v>817</v>
      </c>
      <c r="MJI136" s="430" t="s">
        <v>817</v>
      </c>
      <c r="MJJ136" s="430" t="s">
        <v>817</v>
      </c>
      <c r="MJK136" s="430" t="s">
        <v>817</v>
      </c>
      <c r="MJL136" s="430" t="s">
        <v>817</v>
      </c>
      <c r="MJM136" s="430" t="s">
        <v>817</v>
      </c>
      <c r="MJN136" s="430" t="s">
        <v>817</v>
      </c>
      <c r="MJO136" s="430" t="s">
        <v>817</v>
      </c>
      <c r="MJP136" s="430" t="s">
        <v>817</v>
      </c>
      <c r="MJQ136" s="430" t="s">
        <v>817</v>
      </c>
      <c r="MJR136" s="430" t="s">
        <v>817</v>
      </c>
      <c r="MJS136" s="430" t="s">
        <v>817</v>
      </c>
      <c r="MJT136" s="430" t="s">
        <v>817</v>
      </c>
      <c r="MJU136" s="430" t="s">
        <v>817</v>
      </c>
      <c r="MJV136" s="430" t="s">
        <v>817</v>
      </c>
      <c r="MJW136" s="430" t="s">
        <v>817</v>
      </c>
      <c r="MJX136" s="430" t="s">
        <v>817</v>
      </c>
      <c r="MJY136" s="430" t="s">
        <v>817</v>
      </c>
      <c r="MJZ136" s="430" t="s">
        <v>817</v>
      </c>
      <c r="MKA136" s="430" t="s">
        <v>817</v>
      </c>
      <c r="MKB136" s="430" t="s">
        <v>817</v>
      </c>
      <c r="MKC136" s="430" t="s">
        <v>817</v>
      </c>
      <c r="MKD136" s="430" t="s">
        <v>817</v>
      </c>
      <c r="MKE136" s="430" t="s">
        <v>817</v>
      </c>
      <c r="MKF136" s="430" t="s">
        <v>817</v>
      </c>
      <c r="MKG136" s="430" t="s">
        <v>817</v>
      </c>
      <c r="MKH136" s="430" t="s">
        <v>817</v>
      </c>
      <c r="MKI136" s="430" t="s">
        <v>817</v>
      </c>
      <c r="MKJ136" s="430" t="s">
        <v>817</v>
      </c>
      <c r="MKK136" s="430" t="s">
        <v>817</v>
      </c>
      <c r="MKL136" s="430" t="s">
        <v>817</v>
      </c>
      <c r="MKM136" s="430" t="s">
        <v>817</v>
      </c>
      <c r="MKN136" s="430" t="s">
        <v>817</v>
      </c>
      <c r="MKO136" s="430" t="s">
        <v>817</v>
      </c>
      <c r="MKP136" s="430" t="s">
        <v>817</v>
      </c>
      <c r="MKQ136" s="430" t="s">
        <v>817</v>
      </c>
      <c r="MKR136" s="430" t="s">
        <v>817</v>
      </c>
      <c r="MKS136" s="430" t="s">
        <v>817</v>
      </c>
      <c r="MKT136" s="430" t="s">
        <v>817</v>
      </c>
      <c r="MKU136" s="430" t="s">
        <v>817</v>
      </c>
      <c r="MKV136" s="430" t="s">
        <v>817</v>
      </c>
      <c r="MKW136" s="430" t="s">
        <v>817</v>
      </c>
      <c r="MKX136" s="430" t="s">
        <v>817</v>
      </c>
      <c r="MKY136" s="430" t="s">
        <v>817</v>
      </c>
      <c r="MKZ136" s="430" t="s">
        <v>817</v>
      </c>
      <c r="MLA136" s="430" t="s">
        <v>817</v>
      </c>
      <c r="MLB136" s="430" t="s">
        <v>817</v>
      </c>
      <c r="MLC136" s="430" t="s">
        <v>817</v>
      </c>
      <c r="MLD136" s="430" t="s">
        <v>817</v>
      </c>
      <c r="MLE136" s="430" t="s">
        <v>817</v>
      </c>
      <c r="MLF136" s="430" t="s">
        <v>817</v>
      </c>
      <c r="MLG136" s="430" t="s">
        <v>817</v>
      </c>
      <c r="MLH136" s="430" t="s">
        <v>817</v>
      </c>
      <c r="MLI136" s="430" t="s">
        <v>817</v>
      </c>
      <c r="MLJ136" s="430" t="s">
        <v>817</v>
      </c>
      <c r="MLK136" s="430" t="s">
        <v>817</v>
      </c>
      <c r="MLL136" s="430" t="s">
        <v>817</v>
      </c>
      <c r="MLM136" s="430" t="s">
        <v>817</v>
      </c>
      <c r="MLN136" s="430" t="s">
        <v>817</v>
      </c>
      <c r="MLO136" s="430" t="s">
        <v>817</v>
      </c>
      <c r="MLP136" s="430" t="s">
        <v>817</v>
      </c>
      <c r="MLQ136" s="430" t="s">
        <v>817</v>
      </c>
      <c r="MLR136" s="430" t="s">
        <v>817</v>
      </c>
      <c r="MLS136" s="430" t="s">
        <v>817</v>
      </c>
      <c r="MLT136" s="430" t="s">
        <v>817</v>
      </c>
      <c r="MLU136" s="430" t="s">
        <v>817</v>
      </c>
      <c r="MLV136" s="430" t="s">
        <v>817</v>
      </c>
      <c r="MLW136" s="430" t="s">
        <v>817</v>
      </c>
      <c r="MLX136" s="430" t="s">
        <v>817</v>
      </c>
      <c r="MLY136" s="430" t="s">
        <v>817</v>
      </c>
      <c r="MLZ136" s="430" t="s">
        <v>817</v>
      </c>
      <c r="MMA136" s="430" t="s">
        <v>817</v>
      </c>
      <c r="MMB136" s="430" t="s">
        <v>817</v>
      </c>
      <c r="MMC136" s="430" t="s">
        <v>817</v>
      </c>
      <c r="MMD136" s="430" t="s">
        <v>817</v>
      </c>
      <c r="MME136" s="430" t="s">
        <v>817</v>
      </c>
      <c r="MMF136" s="430" t="s">
        <v>817</v>
      </c>
      <c r="MMG136" s="430" t="s">
        <v>817</v>
      </c>
      <c r="MMH136" s="430" t="s">
        <v>817</v>
      </c>
      <c r="MMI136" s="430" t="s">
        <v>817</v>
      </c>
      <c r="MMJ136" s="430" t="s">
        <v>817</v>
      </c>
      <c r="MMK136" s="430" t="s">
        <v>817</v>
      </c>
      <c r="MML136" s="430" t="s">
        <v>817</v>
      </c>
      <c r="MMM136" s="430" t="s">
        <v>817</v>
      </c>
      <c r="MMN136" s="430" t="s">
        <v>817</v>
      </c>
      <c r="MMO136" s="430" t="s">
        <v>817</v>
      </c>
      <c r="MMP136" s="430" t="s">
        <v>817</v>
      </c>
      <c r="MMQ136" s="430" t="s">
        <v>817</v>
      </c>
      <c r="MMR136" s="430" t="s">
        <v>817</v>
      </c>
      <c r="MMS136" s="430" t="s">
        <v>817</v>
      </c>
      <c r="MMT136" s="430" t="s">
        <v>817</v>
      </c>
      <c r="MMU136" s="430" t="s">
        <v>817</v>
      </c>
      <c r="MMV136" s="430" t="s">
        <v>817</v>
      </c>
      <c r="MMW136" s="430" t="s">
        <v>817</v>
      </c>
      <c r="MMX136" s="430" t="s">
        <v>817</v>
      </c>
      <c r="MMY136" s="430" t="s">
        <v>817</v>
      </c>
      <c r="MMZ136" s="430" t="s">
        <v>817</v>
      </c>
      <c r="MNA136" s="430" t="s">
        <v>817</v>
      </c>
      <c r="MNB136" s="430" t="s">
        <v>817</v>
      </c>
      <c r="MNC136" s="430" t="s">
        <v>817</v>
      </c>
      <c r="MND136" s="430" t="s">
        <v>817</v>
      </c>
      <c r="MNE136" s="430" t="s">
        <v>817</v>
      </c>
      <c r="MNF136" s="430" t="s">
        <v>817</v>
      </c>
      <c r="MNG136" s="430" t="s">
        <v>817</v>
      </c>
      <c r="MNH136" s="430" t="s">
        <v>817</v>
      </c>
      <c r="MNI136" s="430" t="s">
        <v>817</v>
      </c>
      <c r="MNJ136" s="430" t="s">
        <v>817</v>
      </c>
      <c r="MNK136" s="430" t="s">
        <v>817</v>
      </c>
      <c r="MNL136" s="430" t="s">
        <v>817</v>
      </c>
      <c r="MNM136" s="430" t="s">
        <v>817</v>
      </c>
      <c r="MNN136" s="430" t="s">
        <v>817</v>
      </c>
      <c r="MNO136" s="430" t="s">
        <v>817</v>
      </c>
      <c r="MNP136" s="430" t="s">
        <v>817</v>
      </c>
      <c r="MNQ136" s="430" t="s">
        <v>817</v>
      </c>
      <c r="MNR136" s="430" t="s">
        <v>817</v>
      </c>
      <c r="MNS136" s="430" t="s">
        <v>817</v>
      </c>
      <c r="MNT136" s="430" t="s">
        <v>817</v>
      </c>
      <c r="MNU136" s="430" t="s">
        <v>817</v>
      </c>
      <c r="MNV136" s="430" t="s">
        <v>817</v>
      </c>
      <c r="MNW136" s="430" t="s">
        <v>817</v>
      </c>
      <c r="MNX136" s="430" t="s">
        <v>817</v>
      </c>
      <c r="MNY136" s="430" t="s">
        <v>817</v>
      </c>
      <c r="MNZ136" s="430" t="s">
        <v>817</v>
      </c>
      <c r="MOA136" s="430" t="s">
        <v>817</v>
      </c>
      <c r="MOB136" s="430" t="s">
        <v>817</v>
      </c>
      <c r="MOC136" s="430" t="s">
        <v>817</v>
      </c>
      <c r="MOD136" s="430" t="s">
        <v>817</v>
      </c>
      <c r="MOE136" s="430" t="s">
        <v>817</v>
      </c>
      <c r="MOF136" s="430" t="s">
        <v>817</v>
      </c>
      <c r="MOG136" s="430" t="s">
        <v>817</v>
      </c>
      <c r="MOH136" s="430" t="s">
        <v>817</v>
      </c>
      <c r="MOI136" s="430" t="s">
        <v>817</v>
      </c>
      <c r="MOJ136" s="430" t="s">
        <v>817</v>
      </c>
      <c r="MOK136" s="430" t="s">
        <v>817</v>
      </c>
      <c r="MOL136" s="430" t="s">
        <v>817</v>
      </c>
      <c r="MOM136" s="430" t="s">
        <v>817</v>
      </c>
      <c r="MON136" s="430" t="s">
        <v>817</v>
      </c>
      <c r="MOO136" s="430" t="s">
        <v>817</v>
      </c>
      <c r="MOP136" s="430" t="s">
        <v>817</v>
      </c>
      <c r="MOQ136" s="430" t="s">
        <v>817</v>
      </c>
      <c r="MOR136" s="430" t="s">
        <v>817</v>
      </c>
      <c r="MOS136" s="430" t="s">
        <v>817</v>
      </c>
      <c r="MOT136" s="430" t="s">
        <v>817</v>
      </c>
      <c r="MOU136" s="430" t="s">
        <v>817</v>
      </c>
      <c r="MOV136" s="430" t="s">
        <v>817</v>
      </c>
      <c r="MOW136" s="430" t="s">
        <v>817</v>
      </c>
      <c r="MOX136" s="430" t="s">
        <v>817</v>
      </c>
      <c r="MOY136" s="430" t="s">
        <v>817</v>
      </c>
      <c r="MOZ136" s="430" t="s">
        <v>817</v>
      </c>
      <c r="MPA136" s="430" t="s">
        <v>817</v>
      </c>
      <c r="MPB136" s="430" t="s">
        <v>817</v>
      </c>
      <c r="MPC136" s="430" t="s">
        <v>817</v>
      </c>
      <c r="MPD136" s="430" t="s">
        <v>817</v>
      </c>
      <c r="MPE136" s="430" t="s">
        <v>817</v>
      </c>
      <c r="MPF136" s="430" t="s">
        <v>817</v>
      </c>
      <c r="MPG136" s="430" t="s">
        <v>817</v>
      </c>
      <c r="MPH136" s="430" t="s">
        <v>817</v>
      </c>
      <c r="MPI136" s="430" t="s">
        <v>817</v>
      </c>
      <c r="MPJ136" s="430" t="s">
        <v>817</v>
      </c>
      <c r="MPK136" s="430" t="s">
        <v>817</v>
      </c>
      <c r="MPL136" s="430" t="s">
        <v>817</v>
      </c>
      <c r="MPM136" s="430" t="s">
        <v>817</v>
      </c>
      <c r="MPN136" s="430" t="s">
        <v>817</v>
      </c>
      <c r="MPO136" s="430" t="s">
        <v>817</v>
      </c>
      <c r="MPP136" s="430" t="s">
        <v>817</v>
      </c>
      <c r="MPQ136" s="430" t="s">
        <v>817</v>
      </c>
      <c r="MPR136" s="430" t="s">
        <v>817</v>
      </c>
      <c r="MPS136" s="430" t="s">
        <v>817</v>
      </c>
      <c r="MPT136" s="430" t="s">
        <v>817</v>
      </c>
      <c r="MPU136" s="430" t="s">
        <v>817</v>
      </c>
      <c r="MPV136" s="430" t="s">
        <v>817</v>
      </c>
      <c r="MPW136" s="430" t="s">
        <v>817</v>
      </c>
      <c r="MPX136" s="430" t="s">
        <v>817</v>
      </c>
      <c r="MPY136" s="430" t="s">
        <v>817</v>
      </c>
      <c r="MPZ136" s="430" t="s">
        <v>817</v>
      </c>
      <c r="MQA136" s="430" t="s">
        <v>817</v>
      </c>
      <c r="MQB136" s="430" t="s">
        <v>817</v>
      </c>
      <c r="MQC136" s="430" t="s">
        <v>817</v>
      </c>
      <c r="MQD136" s="430" t="s">
        <v>817</v>
      </c>
      <c r="MQE136" s="430" t="s">
        <v>817</v>
      </c>
      <c r="MQF136" s="430" t="s">
        <v>817</v>
      </c>
      <c r="MQG136" s="430" t="s">
        <v>817</v>
      </c>
      <c r="MQH136" s="430" t="s">
        <v>817</v>
      </c>
      <c r="MQI136" s="430" t="s">
        <v>817</v>
      </c>
      <c r="MQJ136" s="430" t="s">
        <v>817</v>
      </c>
      <c r="MQK136" s="430" t="s">
        <v>817</v>
      </c>
      <c r="MQL136" s="430" t="s">
        <v>817</v>
      </c>
      <c r="MQM136" s="430" t="s">
        <v>817</v>
      </c>
      <c r="MQN136" s="430" t="s">
        <v>817</v>
      </c>
      <c r="MQO136" s="430" t="s">
        <v>817</v>
      </c>
      <c r="MQP136" s="430" t="s">
        <v>817</v>
      </c>
      <c r="MQQ136" s="430" t="s">
        <v>817</v>
      </c>
      <c r="MQR136" s="430" t="s">
        <v>817</v>
      </c>
      <c r="MQS136" s="430" t="s">
        <v>817</v>
      </c>
      <c r="MQT136" s="430" t="s">
        <v>817</v>
      </c>
      <c r="MQU136" s="430" t="s">
        <v>817</v>
      </c>
      <c r="MQV136" s="430" t="s">
        <v>817</v>
      </c>
      <c r="MQW136" s="430" t="s">
        <v>817</v>
      </c>
      <c r="MQX136" s="430" t="s">
        <v>817</v>
      </c>
      <c r="MQY136" s="430" t="s">
        <v>817</v>
      </c>
      <c r="MQZ136" s="430" t="s">
        <v>817</v>
      </c>
      <c r="MRA136" s="430" t="s">
        <v>817</v>
      </c>
      <c r="MRB136" s="430" t="s">
        <v>817</v>
      </c>
      <c r="MRC136" s="430" t="s">
        <v>817</v>
      </c>
      <c r="MRD136" s="430" t="s">
        <v>817</v>
      </c>
      <c r="MRE136" s="430" t="s">
        <v>817</v>
      </c>
      <c r="MRF136" s="430" t="s">
        <v>817</v>
      </c>
      <c r="MRG136" s="430" t="s">
        <v>817</v>
      </c>
      <c r="MRH136" s="430" t="s">
        <v>817</v>
      </c>
      <c r="MRI136" s="430" t="s">
        <v>817</v>
      </c>
      <c r="MRJ136" s="430" t="s">
        <v>817</v>
      </c>
      <c r="MRK136" s="430" t="s">
        <v>817</v>
      </c>
      <c r="MRL136" s="430" t="s">
        <v>817</v>
      </c>
      <c r="MRM136" s="430" t="s">
        <v>817</v>
      </c>
      <c r="MRN136" s="430" t="s">
        <v>817</v>
      </c>
      <c r="MRO136" s="430" t="s">
        <v>817</v>
      </c>
      <c r="MRP136" s="430" t="s">
        <v>817</v>
      </c>
      <c r="MRQ136" s="430" t="s">
        <v>817</v>
      </c>
      <c r="MRR136" s="430" t="s">
        <v>817</v>
      </c>
      <c r="MRS136" s="430" t="s">
        <v>817</v>
      </c>
      <c r="MRT136" s="430" t="s">
        <v>817</v>
      </c>
      <c r="MRU136" s="430" t="s">
        <v>817</v>
      </c>
      <c r="MRV136" s="430" t="s">
        <v>817</v>
      </c>
      <c r="MRW136" s="430" t="s">
        <v>817</v>
      </c>
      <c r="MRX136" s="430" t="s">
        <v>817</v>
      </c>
      <c r="MRY136" s="430" t="s">
        <v>817</v>
      </c>
      <c r="MRZ136" s="430" t="s">
        <v>817</v>
      </c>
      <c r="MSA136" s="430" t="s">
        <v>817</v>
      </c>
      <c r="MSB136" s="430" t="s">
        <v>817</v>
      </c>
      <c r="MSC136" s="430" t="s">
        <v>817</v>
      </c>
      <c r="MSD136" s="430" t="s">
        <v>817</v>
      </c>
      <c r="MSE136" s="430" t="s">
        <v>817</v>
      </c>
      <c r="MSF136" s="430" t="s">
        <v>817</v>
      </c>
      <c r="MSG136" s="430" t="s">
        <v>817</v>
      </c>
      <c r="MSH136" s="430" t="s">
        <v>817</v>
      </c>
      <c r="MSI136" s="430" t="s">
        <v>817</v>
      </c>
      <c r="MSJ136" s="430" t="s">
        <v>817</v>
      </c>
      <c r="MSK136" s="430" t="s">
        <v>817</v>
      </c>
      <c r="MSL136" s="430" t="s">
        <v>817</v>
      </c>
      <c r="MSM136" s="430" t="s">
        <v>817</v>
      </c>
      <c r="MSN136" s="430" t="s">
        <v>817</v>
      </c>
      <c r="MSO136" s="430" t="s">
        <v>817</v>
      </c>
      <c r="MSP136" s="430" t="s">
        <v>817</v>
      </c>
      <c r="MSQ136" s="430" t="s">
        <v>817</v>
      </c>
      <c r="MSR136" s="430" t="s">
        <v>817</v>
      </c>
      <c r="MSS136" s="430" t="s">
        <v>817</v>
      </c>
      <c r="MST136" s="430" t="s">
        <v>817</v>
      </c>
      <c r="MSU136" s="430" t="s">
        <v>817</v>
      </c>
      <c r="MSV136" s="430" t="s">
        <v>817</v>
      </c>
      <c r="MSW136" s="430" t="s">
        <v>817</v>
      </c>
      <c r="MSX136" s="430" t="s">
        <v>817</v>
      </c>
      <c r="MSY136" s="430" t="s">
        <v>817</v>
      </c>
      <c r="MSZ136" s="430" t="s">
        <v>817</v>
      </c>
      <c r="MTA136" s="430" t="s">
        <v>817</v>
      </c>
      <c r="MTB136" s="430" t="s">
        <v>817</v>
      </c>
      <c r="MTC136" s="430" t="s">
        <v>817</v>
      </c>
      <c r="MTD136" s="430" t="s">
        <v>817</v>
      </c>
      <c r="MTE136" s="430" t="s">
        <v>817</v>
      </c>
      <c r="MTF136" s="430" t="s">
        <v>817</v>
      </c>
      <c r="MTG136" s="430" t="s">
        <v>817</v>
      </c>
      <c r="MTH136" s="430" t="s">
        <v>817</v>
      </c>
      <c r="MTI136" s="430" t="s">
        <v>817</v>
      </c>
      <c r="MTJ136" s="430" t="s">
        <v>817</v>
      </c>
      <c r="MTK136" s="430" t="s">
        <v>817</v>
      </c>
      <c r="MTL136" s="430" t="s">
        <v>817</v>
      </c>
      <c r="MTM136" s="430" t="s">
        <v>817</v>
      </c>
      <c r="MTN136" s="430" t="s">
        <v>817</v>
      </c>
      <c r="MTO136" s="430" t="s">
        <v>817</v>
      </c>
      <c r="MTP136" s="430" t="s">
        <v>817</v>
      </c>
      <c r="MTQ136" s="430" t="s">
        <v>817</v>
      </c>
      <c r="MTR136" s="430" t="s">
        <v>817</v>
      </c>
      <c r="MTS136" s="430" t="s">
        <v>817</v>
      </c>
      <c r="MTT136" s="430" t="s">
        <v>817</v>
      </c>
      <c r="MTU136" s="430" t="s">
        <v>817</v>
      </c>
      <c r="MTV136" s="430" t="s">
        <v>817</v>
      </c>
      <c r="MTW136" s="430" t="s">
        <v>817</v>
      </c>
      <c r="MTX136" s="430" t="s">
        <v>817</v>
      </c>
      <c r="MTY136" s="430" t="s">
        <v>817</v>
      </c>
      <c r="MTZ136" s="430" t="s">
        <v>817</v>
      </c>
      <c r="MUA136" s="430" t="s">
        <v>817</v>
      </c>
      <c r="MUB136" s="430" t="s">
        <v>817</v>
      </c>
      <c r="MUC136" s="430" t="s">
        <v>817</v>
      </c>
      <c r="MUD136" s="430" t="s">
        <v>817</v>
      </c>
      <c r="MUE136" s="430" t="s">
        <v>817</v>
      </c>
      <c r="MUF136" s="430" t="s">
        <v>817</v>
      </c>
      <c r="MUG136" s="430" t="s">
        <v>817</v>
      </c>
      <c r="MUH136" s="430" t="s">
        <v>817</v>
      </c>
      <c r="MUI136" s="430" t="s">
        <v>817</v>
      </c>
      <c r="MUJ136" s="430" t="s">
        <v>817</v>
      </c>
      <c r="MUK136" s="430" t="s">
        <v>817</v>
      </c>
      <c r="MUL136" s="430" t="s">
        <v>817</v>
      </c>
      <c r="MUM136" s="430" t="s">
        <v>817</v>
      </c>
      <c r="MUN136" s="430" t="s">
        <v>817</v>
      </c>
      <c r="MUO136" s="430" t="s">
        <v>817</v>
      </c>
      <c r="MUP136" s="430" t="s">
        <v>817</v>
      </c>
      <c r="MUQ136" s="430" t="s">
        <v>817</v>
      </c>
      <c r="MUR136" s="430" t="s">
        <v>817</v>
      </c>
      <c r="MUS136" s="430" t="s">
        <v>817</v>
      </c>
      <c r="MUT136" s="430" t="s">
        <v>817</v>
      </c>
      <c r="MUU136" s="430" t="s">
        <v>817</v>
      </c>
      <c r="MUV136" s="430" t="s">
        <v>817</v>
      </c>
      <c r="MUW136" s="430" t="s">
        <v>817</v>
      </c>
      <c r="MUX136" s="430" t="s">
        <v>817</v>
      </c>
      <c r="MUY136" s="430" t="s">
        <v>817</v>
      </c>
      <c r="MUZ136" s="430" t="s">
        <v>817</v>
      </c>
      <c r="MVA136" s="430" t="s">
        <v>817</v>
      </c>
      <c r="MVB136" s="430" t="s">
        <v>817</v>
      </c>
      <c r="MVC136" s="430" t="s">
        <v>817</v>
      </c>
      <c r="MVD136" s="430" t="s">
        <v>817</v>
      </c>
      <c r="MVE136" s="430" t="s">
        <v>817</v>
      </c>
      <c r="MVF136" s="430" t="s">
        <v>817</v>
      </c>
      <c r="MVG136" s="430" t="s">
        <v>817</v>
      </c>
      <c r="MVH136" s="430" t="s">
        <v>817</v>
      </c>
      <c r="MVI136" s="430" t="s">
        <v>817</v>
      </c>
      <c r="MVJ136" s="430" t="s">
        <v>817</v>
      </c>
      <c r="MVK136" s="430" t="s">
        <v>817</v>
      </c>
      <c r="MVL136" s="430" t="s">
        <v>817</v>
      </c>
      <c r="MVM136" s="430" t="s">
        <v>817</v>
      </c>
      <c r="MVN136" s="430" t="s">
        <v>817</v>
      </c>
      <c r="MVO136" s="430" t="s">
        <v>817</v>
      </c>
      <c r="MVP136" s="430" t="s">
        <v>817</v>
      </c>
      <c r="MVQ136" s="430" t="s">
        <v>817</v>
      </c>
      <c r="MVR136" s="430" t="s">
        <v>817</v>
      </c>
      <c r="MVS136" s="430" t="s">
        <v>817</v>
      </c>
      <c r="MVT136" s="430" t="s">
        <v>817</v>
      </c>
      <c r="MVU136" s="430" t="s">
        <v>817</v>
      </c>
      <c r="MVV136" s="430" t="s">
        <v>817</v>
      </c>
      <c r="MVW136" s="430" t="s">
        <v>817</v>
      </c>
      <c r="MVX136" s="430" t="s">
        <v>817</v>
      </c>
      <c r="MVY136" s="430" t="s">
        <v>817</v>
      </c>
      <c r="MVZ136" s="430" t="s">
        <v>817</v>
      </c>
      <c r="MWA136" s="430" t="s">
        <v>817</v>
      </c>
      <c r="MWB136" s="430" t="s">
        <v>817</v>
      </c>
      <c r="MWC136" s="430" t="s">
        <v>817</v>
      </c>
      <c r="MWD136" s="430" t="s">
        <v>817</v>
      </c>
      <c r="MWE136" s="430" t="s">
        <v>817</v>
      </c>
      <c r="MWF136" s="430" t="s">
        <v>817</v>
      </c>
      <c r="MWG136" s="430" t="s">
        <v>817</v>
      </c>
      <c r="MWH136" s="430" t="s">
        <v>817</v>
      </c>
      <c r="MWI136" s="430" t="s">
        <v>817</v>
      </c>
      <c r="MWJ136" s="430" t="s">
        <v>817</v>
      </c>
      <c r="MWK136" s="430" t="s">
        <v>817</v>
      </c>
      <c r="MWL136" s="430" t="s">
        <v>817</v>
      </c>
      <c r="MWM136" s="430" t="s">
        <v>817</v>
      </c>
      <c r="MWN136" s="430" t="s">
        <v>817</v>
      </c>
      <c r="MWO136" s="430" t="s">
        <v>817</v>
      </c>
      <c r="MWP136" s="430" t="s">
        <v>817</v>
      </c>
      <c r="MWQ136" s="430" t="s">
        <v>817</v>
      </c>
      <c r="MWR136" s="430" t="s">
        <v>817</v>
      </c>
      <c r="MWS136" s="430" t="s">
        <v>817</v>
      </c>
      <c r="MWT136" s="430" t="s">
        <v>817</v>
      </c>
      <c r="MWU136" s="430" t="s">
        <v>817</v>
      </c>
      <c r="MWV136" s="430" t="s">
        <v>817</v>
      </c>
      <c r="MWW136" s="430" t="s">
        <v>817</v>
      </c>
      <c r="MWX136" s="430" t="s">
        <v>817</v>
      </c>
      <c r="MWY136" s="430" t="s">
        <v>817</v>
      </c>
      <c r="MWZ136" s="430" t="s">
        <v>817</v>
      </c>
      <c r="MXA136" s="430" t="s">
        <v>817</v>
      </c>
      <c r="MXB136" s="430" t="s">
        <v>817</v>
      </c>
      <c r="MXC136" s="430" t="s">
        <v>817</v>
      </c>
      <c r="MXD136" s="430" t="s">
        <v>817</v>
      </c>
      <c r="MXE136" s="430" t="s">
        <v>817</v>
      </c>
      <c r="MXF136" s="430" t="s">
        <v>817</v>
      </c>
      <c r="MXG136" s="430" t="s">
        <v>817</v>
      </c>
      <c r="MXH136" s="430" t="s">
        <v>817</v>
      </c>
      <c r="MXI136" s="430" t="s">
        <v>817</v>
      </c>
      <c r="MXJ136" s="430" t="s">
        <v>817</v>
      </c>
      <c r="MXK136" s="430" t="s">
        <v>817</v>
      </c>
      <c r="MXL136" s="430" t="s">
        <v>817</v>
      </c>
      <c r="MXM136" s="430" t="s">
        <v>817</v>
      </c>
      <c r="MXN136" s="430" t="s">
        <v>817</v>
      </c>
      <c r="MXO136" s="430" t="s">
        <v>817</v>
      </c>
      <c r="MXP136" s="430" t="s">
        <v>817</v>
      </c>
      <c r="MXQ136" s="430" t="s">
        <v>817</v>
      </c>
      <c r="MXR136" s="430" t="s">
        <v>817</v>
      </c>
      <c r="MXS136" s="430" t="s">
        <v>817</v>
      </c>
      <c r="MXT136" s="430" t="s">
        <v>817</v>
      </c>
      <c r="MXU136" s="430" t="s">
        <v>817</v>
      </c>
      <c r="MXV136" s="430" t="s">
        <v>817</v>
      </c>
      <c r="MXW136" s="430" t="s">
        <v>817</v>
      </c>
      <c r="MXX136" s="430" t="s">
        <v>817</v>
      </c>
      <c r="MXY136" s="430" t="s">
        <v>817</v>
      </c>
      <c r="MXZ136" s="430" t="s">
        <v>817</v>
      </c>
      <c r="MYA136" s="430" t="s">
        <v>817</v>
      </c>
      <c r="MYB136" s="430" t="s">
        <v>817</v>
      </c>
      <c r="MYC136" s="430" t="s">
        <v>817</v>
      </c>
      <c r="MYD136" s="430" t="s">
        <v>817</v>
      </c>
      <c r="MYE136" s="430" t="s">
        <v>817</v>
      </c>
      <c r="MYF136" s="430" t="s">
        <v>817</v>
      </c>
      <c r="MYG136" s="430" t="s">
        <v>817</v>
      </c>
      <c r="MYH136" s="430" t="s">
        <v>817</v>
      </c>
      <c r="MYI136" s="430" t="s">
        <v>817</v>
      </c>
      <c r="MYJ136" s="430" t="s">
        <v>817</v>
      </c>
      <c r="MYK136" s="430" t="s">
        <v>817</v>
      </c>
      <c r="MYL136" s="430" t="s">
        <v>817</v>
      </c>
      <c r="MYM136" s="430" t="s">
        <v>817</v>
      </c>
      <c r="MYN136" s="430" t="s">
        <v>817</v>
      </c>
      <c r="MYO136" s="430" t="s">
        <v>817</v>
      </c>
      <c r="MYP136" s="430" t="s">
        <v>817</v>
      </c>
      <c r="MYQ136" s="430" t="s">
        <v>817</v>
      </c>
      <c r="MYR136" s="430" t="s">
        <v>817</v>
      </c>
      <c r="MYS136" s="430" t="s">
        <v>817</v>
      </c>
      <c r="MYT136" s="430" t="s">
        <v>817</v>
      </c>
      <c r="MYU136" s="430" t="s">
        <v>817</v>
      </c>
      <c r="MYV136" s="430" t="s">
        <v>817</v>
      </c>
      <c r="MYW136" s="430" t="s">
        <v>817</v>
      </c>
      <c r="MYX136" s="430" t="s">
        <v>817</v>
      </c>
      <c r="MYY136" s="430" t="s">
        <v>817</v>
      </c>
      <c r="MYZ136" s="430" t="s">
        <v>817</v>
      </c>
      <c r="MZA136" s="430" t="s">
        <v>817</v>
      </c>
      <c r="MZB136" s="430" t="s">
        <v>817</v>
      </c>
      <c r="MZC136" s="430" t="s">
        <v>817</v>
      </c>
      <c r="MZD136" s="430" t="s">
        <v>817</v>
      </c>
      <c r="MZE136" s="430" t="s">
        <v>817</v>
      </c>
      <c r="MZF136" s="430" t="s">
        <v>817</v>
      </c>
      <c r="MZG136" s="430" t="s">
        <v>817</v>
      </c>
      <c r="MZH136" s="430" t="s">
        <v>817</v>
      </c>
      <c r="MZI136" s="430" t="s">
        <v>817</v>
      </c>
      <c r="MZJ136" s="430" t="s">
        <v>817</v>
      </c>
      <c r="MZK136" s="430" t="s">
        <v>817</v>
      </c>
      <c r="MZL136" s="430" t="s">
        <v>817</v>
      </c>
      <c r="MZM136" s="430" t="s">
        <v>817</v>
      </c>
      <c r="MZN136" s="430" t="s">
        <v>817</v>
      </c>
      <c r="MZO136" s="430" t="s">
        <v>817</v>
      </c>
      <c r="MZP136" s="430" t="s">
        <v>817</v>
      </c>
      <c r="MZQ136" s="430" t="s">
        <v>817</v>
      </c>
      <c r="MZR136" s="430" t="s">
        <v>817</v>
      </c>
      <c r="MZS136" s="430" t="s">
        <v>817</v>
      </c>
      <c r="MZT136" s="430" t="s">
        <v>817</v>
      </c>
      <c r="MZU136" s="430" t="s">
        <v>817</v>
      </c>
      <c r="MZV136" s="430" t="s">
        <v>817</v>
      </c>
      <c r="MZW136" s="430" t="s">
        <v>817</v>
      </c>
      <c r="MZX136" s="430" t="s">
        <v>817</v>
      </c>
      <c r="MZY136" s="430" t="s">
        <v>817</v>
      </c>
      <c r="MZZ136" s="430" t="s">
        <v>817</v>
      </c>
      <c r="NAA136" s="430" t="s">
        <v>817</v>
      </c>
      <c r="NAB136" s="430" t="s">
        <v>817</v>
      </c>
      <c r="NAC136" s="430" t="s">
        <v>817</v>
      </c>
      <c r="NAD136" s="430" t="s">
        <v>817</v>
      </c>
      <c r="NAE136" s="430" t="s">
        <v>817</v>
      </c>
      <c r="NAF136" s="430" t="s">
        <v>817</v>
      </c>
      <c r="NAG136" s="430" t="s">
        <v>817</v>
      </c>
      <c r="NAH136" s="430" t="s">
        <v>817</v>
      </c>
      <c r="NAI136" s="430" t="s">
        <v>817</v>
      </c>
      <c r="NAJ136" s="430" t="s">
        <v>817</v>
      </c>
      <c r="NAK136" s="430" t="s">
        <v>817</v>
      </c>
      <c r="NAL136" s="430" t="s">
        <v>817</v>
      </c>
      <c r="NAM136" s="430" t="s">
        <v>817</v>
      </c>
      <c r="NAN136" s="430" t="s">
        <v>817</v>
      </c>
      <c r="NAO136" s="430" t="s">
        <v>817</v>
      </c>
      <c r="NAP136" s="430" t="s">
        <v>817</v>
      </c>
      <c r="NAQ136" s="430" t="s">
        <v>817</v>
      </c>
      <c r="NAR136" s="430" t="s">
        <v>817</v>
      </c>
      <c r="NAS136" s="430" t="s">
        <v>817</v>
      </c>
      <c r="NAT136" s="430" t="s">
        <v>817</v>
      </c>
      <c r="NAU136" s="430" t="s">
        <v>817</v>
      </c>
      <c r="NAV136" s="430" t="s">
        <v>817</v>
      </c>
      <c r="NAW136" s="430" t="s">
        <v>817</v>
      </c>
      <c r="NAX136" s="430" t="s">
        <v>817</v>
      </c>
      <c r="NAY136" s="430" t="s">
        <v>817</v>
      </c>
      <c r="NAZ136" s="430" t="s">
        <v>817</v>
      </c>
      <c r="NBA136" s="430" t="s">
        <v>817</v>
      </c>
      <c r="NBB136" s="430" t="s">
        <v>817</v>
      </c>
      <c r="NBC136" s="430" t="s">
        <v>817</v>
      </c>
      <c r="NBD136" s="430" t="s">
        <v>817</v>
      </c>
      <c r="NBE136" s="430" t="s">
        <v>817</v>
      </c>
      <c r="NBF136" s="430" t="s">
        <v>817</v>
      </c>
      <c r="NBG136" s="430" t="s">
        <v>817</v>
      </c>
      <c r="NBH136" s="430" t="s">
        <v>817</v>
      </c>
      <c r="NBI136" s="430" t="s">
        <v>817</v>
      </c>
      <c r="NBJ136" s="430" t="s">
        <v>817</v>
      </c>
      <c r="NBK136" s="430" t="s">
        <v>817</v>
      </c>
      <c r="NBL136" s="430" t="s">
        <v>817</v>
      </c>
      <c r="NBM136" s="430" t="s">
        <v>817</v>
      </c>
      <c r="NBN136" s="430" t="s">
        <v>817</v>
      </c>
      <c r="NBO136" s="430" t="s">
        <v>817</v>
      </c>
      <c r="NBP136" s="430" t="s">
        <v>817</v>
      </c>
      <c r="NBQ136" s="430" t="s">
        <v>817</v>
      </c>
      <c r="NBR136" s="430" t="s">
        <v>817</v>
      </c>
      <c r="NBS136" s="430" t="s">
        <v>817</v>
      </c>
      <c r="NBT136" s="430" t="s">
        <v>817</v>
      </c>
      <c r="NBU136" s="430" t="s">
        <v>817</v>
      </c>
      <c r="NBV136" s="430" t="s">
        <v>817</v>
      </c>
      <c r="NBW136" s="430" t="s">
        <v>817</v>
      </c>
      <c r="NBX136" s="430" t="s">
        <v>817</v>
      </c>
      <c r="NBY136" s="430" t="s">
        <v>817</v>
      </c>
      <c r="NBZ136" s="430" t="s">
        <v>817</v>
      </c>
      <c r="NCA136" s="430" t="s">
        <v>817</v>
      </c>
      <c r="NCB136" s="430" t="s">
        <v>817</v>
      </c>
      <c r="NCC136" s="430" t="s">
        <v>817</v>
      </c>
      <c r="NCD136" s="430" t="s">
        <v>817</v>
      </c>
      <c r="NCE136" s="430" t="s">
        <v>817</v>
      </c>
      <c r="NCF136" s="430" t="s">
        <v>817</v>
      </c>
      <c r="NCG136" s="430" t="s">
        <v>817</v>
      </c>
      <c r="NCH136" s="430" t="s">
        <v>817</v>
      </c>
      <c r="NCI136" s="430" t="s">
        <v>817</v>
      </c>
      <c r="NCJ136" s="430" t="s">
        <v>817</v>
      </c>
      <c r="NCK136" s="430" t="s">
        <v>817</v>
      </c>
      <c r="NCL136" s="430" t="s">
        <v>817</v>
      </c>
      <c r="NCM136" s="430" t="s">
        <v>817</v>
      </c>
      <c r="NCN136" s="430" t="s">
        <v>817</v>
      </c>
      <c r="NCO136" s="430" t="s">
        <v>817</v>
      </c>
      <c r="NCP136" s="430" t="s">
        <v>817</v>
      </c>
      <c r="NCQ136" s="430" t="s">
        <v>817</v>
      </c>
      <c r="NCR136" s="430" t="s">
        <v>817</v>
      </c>
      <c r="NCS136" s="430" t="s">
        <v>817</v>
      </c>
      <c r="NCT136" s="430" t="s">
        <v>817</v>
      </c>
      <c r="NCU136" s="430" t="s">
        <v>817</v>
      </c>
      <c r="NCV136" s="430" t="s">
        <v>817</v>
      </c>
      <c r="NCW136" s="430" t="s">
        <v>817</v>
      </c>
      <c r="NCX136" s="430" t="s">
        <v>817</v>
      </c>
      <c r="NCY136" s="430" t="s">
        <v>817</v>
      </c>
      <c r="NCZ136" s="430" t="s">
        <v>817</v>
      </c>
      <c r="NDA136" s="430" t="s">
        <v>817</v>
      </c>
      <c r="NDB136" s="430" t="s">
        <v>817</v>
      </c>
      <c r="NDC136" s="430" t="s">
        <v>817</v>
      </c>
      <c r="NDD136" s="430" t="s">
        <v>817</v>
      </c>
      <c r="NDE136" s="430" t="s">
        <v>817</v>
      </c>
      <c r="NDF136" s="430" t="s">
        <v>817</v>
      </c>
      <c r="NDG136" s="430" t="s">
        <v>817</v>
      </c>
      <c r="NDH136" s="430" t="s">
        <v>817</v>
      </c>
      <c r="NDI136" s="430" t="s">
        <v>817</v>
      </c>
      <c r="NDJ136" s="430" t="s">
        <v>817</v>
      </c>
      <c r="NDK136" s="430" t="s">
        <v>817</v>
      </c>
      <c r="NDL136" s="430" t="s">
        <v>817</v>
      </c>
      <c r="NDM136" s="430" t="s">
        <v>817</v>
      </c>
      <c r="NDN136" s="430" t="s">
        <v>817</v>
      </c>
      <c r="NDO136" s="430" t="s">
        <v>817</v>
      </c>
      <c r="NDP136" s="430" t="s">
        <v>817</v>
      </c>
      <c r="NDQ136" s="430" t="s">
        <v>817</v>
      </c>
      <c r="NDR136" s="430" t="s">
        <v>817</v>
      </c>
      <c r="NDS136" s="430" t="s">
        <v>817</v>
      </c>
      <c r="NDT136" s="430" t="s">
        <v>817</v>
      </c>
      <c r="NDU136" s="430" t="s">
        <v>817</v>
      </c>
      <c r="NDV136" s="430" t="s">
        <v>817</v>
      </c>
      <c r="NDW136" s="430" t="s">
        <v>817</v>
      </c>
      <c r="NDX136" s="430" t="s">
        <v>817</v>
      </c>
      <c r="NDY136" s="430" t="s">
        <v>817</v>
      </c>
      <c r="NDZ136" s="430" t="s">
        <v>817</v>
      </c>
      <c r="NEA136" s="430" t="s">
        <v>817</v>
      </c>
      <c r="NEB136" s="430" t="s">
        <v>817</v>
      </c>
      <c r="NEC136" s="430" t="s">
        <v>817</v>
      </c>
      <c r="NED136" s="430" t="s">
        <v>817</v>
      </c>
      <c r="NEE136" s="430" t="s">
        <v>817</v>
      </c>
      <c r="NEF136" s="430" t="s">
        <v>817</v>
      </c>
      <c r="NEG136" s="430" t="s">
        <v>817</v>
      </c>
      <c r="NEH136" s="430" t="s">
        <v>817</v>
      </c>
      <c r="NEI136" s="430" t="s">
        <v>817</v>
      </c>
      <c r="NEJ136" s="430" t="s">
        <v>817</v>
      </c>
      <c r="NEK136" s="430" t="s">
        <v>817</v>
      </c>
      <c r="NEL136" s="430" t="s">
        <v>817</v>
      </c>
      <c r="NEM136" s="430" t="s">
        <v>817</v>
      </c>
      <c r="NEN136" s="430" t="s">
        <v>817</v>
      </c>
      <c r="NEO136" s="430" t="s">
        <v>817</v>
      </c>
      <c r="NEP136" s="430" t="s">
        <v>817</v>
      </c>
      <c r="NEQ136" s="430" t="s">
        <v>817</v>
      </c>
      <c r="NER136" s="430" t="s">
        <v>817</v>
      </c>
      <c r="NES136" s="430" t="s">
        <v>817</v>
      </c>
      <c r="NET136" s="430" t="s">
        <v>817</v>
      </c>
      <c r="NEU136" s="430" t="s">
        <v>817</v>
      </c>
      <c r="NEV136" s="430" t="s">
        <v>817</v>
      </c>
      <c r="NEW136" s="430" t="s">
        <v>817</v>
      </c>
      <c r="NEX136" s="430" t="s">
        <v>817</v>
      </c>
      <c r="NEY136" s="430" t="s">
        <v>817</v>
      </c>
      <c r="NEZ136" s="430" t="s">
        <v>817</v>
      </c>
      <c r="NFA136" s="430" t="s">
        <v>817</v>
      </c>
      <c r="NFB136" s="430" t="s">
        <v>817</v>
      </c>
      <c r="NFC136" s="430" t="s">
        <v>817</v>
      </c>
      <c r="NFD136" s="430" t="s">
        <v>817</v>
      </c>
      <c r="NFE136" s="430" t="s">
        <v>817</v>
      </c>
      <c r="NFF136" s="430" t="s">
        <v>817</v>
      </c>
      <c r="NFG136" s="430" t="s">
        <v>817</v>
      </c>
      <c r="NFH136" s="430" t="s">
        <v>817</v>
      </c>
      <c r="NFI136" s="430" t="s">
        <v>817</v>
      </c>
      <c r="NFJ136" s="430" t="s">
        <v>817</v>
      </c>
      <c r="NFK136" s="430" t="s">
        <v>817</v>
      </c>
      <c r="NFL136" s="430" t="s">
        <v>817</v>
      </c>
      <c r="NFM136" s="430" t="s">
        <v>817</v>
      </c>
      <c r="NFN136" s="430" t="s">
        <v>817</v>
      </c>
      <c r="NFO136" s="430" t="s">
        <v>817</v>
      </c>
      <c r="NFP136" s="430" t="s">
        <v>817</v>
      </c>
      <c r="NFQ136" s="430" t="s">
        <v>817</v>
      </c>
      <c r="NFR136" s="430" t="s">
        <v>817</v>
      </c>
      <c r="NFS136" s="430" t="s">
        <v>817</v>
      </c>
      <c r="NFT136" s="430" t="s">
        <v>817</v>
      </c>
      <c r="NFU136" s="430" t="s">
        <v>817</v>
      </c>
      <c r="NFV136" s="430" t="s">
        <v>817</v>
      </c>
      <c r="NFW136" s="430" t="s">
        <v>817</v>
      </c>
      <c r="NFX136" s="430" t="s">
        <v>817</v>
      </c>
      <c r="NFY136" s="430" t="s">
        <v>817</v>
      </c>
      <c r="NFZ136" s="430" t="s">
        <v>817</v>
      </c>
      <c r="NGA136" s="430" t="s">
        <v>817</v>
      </c>
      <c r="NGB136" s="430" t="s">
        <v>817</v>
      </c>
      <c r="NGC136" s="430" t="s">
        <v>817</v>
      </c>
      <c r="NGD136" s="430" t="s">
        <v>817</v>
      </c>
      <c r="NGE136" s="430" t="s">
        <v>817</v>
      </c>
      <c r="NGF136" s="430" t="s">
        <v>817</v>
      </c>
      <c r="NGG136" s="430" t="s">
        <v>817</v>
      </c>
      <c r="NGH136" s="430" t="s">
        <v>817</v>
      </c>
      <c r="NGI136" s="430" t="s">
        <v>817</v>
      </c>
      <c r="NGJ136" s="430" t="s">
        <v>817</v>
      </c>
      <c r="NGK136" s="430" t="s">
        <v>817</v>
      </c>
      <c r="NGL136" s="430" t="s">
        <v>817</v>
      </c>
      <c r="NGM136" s="430" t="s">
        <v>817</v>
      </c>
      <c r="NGN136" s="430" t="s">
        <v>817</v>
      </c>
      <c r="NGO136" s="430" t="s">
        <v>817</v>
      </c>
      <c r="NGP136" s="430" t="s">
        <v>817</v>
      </c>
      <c r="NGQ136" s="430" t="s">
        <v>817</v>
      </c>
      <c r="NGR136" s="430" t="s">
        <v>817</v>
      </c>
      <c r="NGS136" s="430" t="s">
        <v>817</v>
      </c>
      <c r="NGT136" s="430" t="s">
        <v>817</v>
      </c>
      <c r="NGU136" s="430" t="s">
        <v>817</v>
      </c>
      <c r="NGV136" s="430" t="s">
        <v>817</v>
      </c>
      <c r="NGW136" s="430" t="s">
        <v>817</v>
      </c>
      <c r="NGX136" s="430" t="s">
        <v>817</v>
      </c>
      <c r="NGY136" s="430" t="s">
        <v>817</v>
      </c>
      <c r="NGZ136" s="430" t="s">
        <v>817</v>
      </c>
      <c r="NHA136" s="430" t="s">
        <v>817</v>
      </c>
      <c r="NHB136" s="430" t="s">
        <v>817</v>
      </c>
      <c r="NHC136" s="430" t="s">
        <v>817</v>
      </c>
      <c r="NHD136" s="430" t="s">
        <v>817</v>
      </c>
      <c r="NHE136" s="430" t="s">
        <v>817</v>
      </c>
      <c r="NHF136" s="430" t="s">
        <v>817</v>
      </c>
      <c r="NHG136" s="430" t="s">
        <v>817</v>
      </c>
      <c r="NHH136" s="430" t="s">
        <v>817</v>
      </c>
      <c r="NHI136" s="430" t="s">
        <v>817</v>
      </c>
      <c r="NHJ136" s="430" t="s">
        <v>817</v>
      </c>
      <c r="NHK136" s="430" t="s">
        <v>817</v>
      </c>
      <c r="NHL136" s="430" t="s">
        <v>817</v>
      </c>
      <c r="NHM136" s="430" t="s">
        <v>817</v>
      </c>
      <c r="NHN136" s="430" t="s">
        <v>817</v>
      </c>
      <c r="NHO136" s="430" t="s">
        <v>817</v>
      </c>
      <c r="NHP136" s="430" t="s">
        <v>817</v>
      </c>
      <c r="NHQ136" s="430" t="s">
        <v>817</v>
      </c>
      <c r="NHR136" s="430" t="s">
        <v>817</v>
      </c>
      <c r="NHS136" s="430" t="s">
        <v>817</v>
      </c>
      <c r="NHT136" s="430" t="s">
        <v>817</v>
      </c>
      <c r="NHU136" s="430" t="s">
        <v>817</v>
      </c>
      <c r="NHV136" s="430" t="s">
        <v>817</v>
      </c>
      <c r="NHW136" s="430" t="s">
        <v>817</v>
      </c>
      <c r="NHX136" s="430" t="s">
        <v>817</v>
      </c>
      <c r="NHY136" s="430" t="s">
        <v>817</v>
      </c>
      <c r="NHZ136" s="430" t="s">
        <v>817</v>
      </c>
      <c r="NIA136" s="430" t="s">
        <v>817</v>
      </c>
      <c r="NIB136" s="430" t="s">
        <v>817</v>
      </c>
      <c r="NIC136" s="430" t="s">
        <v>817</v>
      </c>
      <c r="NID136" s="430" t="s">
        <v>817</v>
      </c>
      <c r="NIE136" s="430" t="s">
        <v>817</v>
      </c>
      <c r="NIF136" s="430" t="s">
        <v>817</v>
      </c>
      <c r="NIG136" s="430" t="s">
        <v>817</v>
      </c>
      <c r="NIH136" s="430" t="s">
        <v>817</v>
      </c>
      <c r="NII136" s="430" t="s">
        <v>817</v>
      </c>
      <c r="NIJ136" s="430" t="s">
        <v>817</v>
      </c>
      <c r="NIK136" s="430" t="s">
        <v>817</v>
      </c>
      <c r="NIL136" s="430" t="s">
        <v>817</v>
      </c>
      <c r="NIM136" s="430" t="s">
        <v>817</v>
      </c>
      <c r="NIN136" s="430" t="s">
        <v>817</v>
      </c>
      <c r="NIO136" s="430" t="s">
        <v>817</v>
      </c>
      <c r="NIP136" s="430" t="s">
        <v>817</v>
      </c>
      <c r="NIQ136" s="430" t="s">
        <v>817</v>
      </c>
      <c r="NIR136" s="430" t="s">
        <v>817</v>
      </c>
      <c r="NIS136" s="430" t="s">
        <v>817</v>
      </c>
      <c r="NIT136" s="430" t="s">
        <v>817</v>
      </c>
      <c r="NIU136" s="430" t="s">
        <v>817</v>
      </c>
      <c r="NIV136" s="430" t="s">
        <v>817</v>
      </c>
      <c r="NIW136" s="430" t="s">
        <v>817</v>
      </c>
      <c r="NIX136" s="430" t="s">
        <v>817</v>
      </c>
      <c r="NIY136" s="430" t="s">
        <v>817</v>
      </c>
      <c r="NIZ136" s="430" t="s">
        <v>817</v>
      </c>
      <c r="NJA136" s="430" t="s">
        <v>817</v>
      </c>
      <c r="NJB136" s="430" t="s">
        <v>817</v>
      </c>
      <c r="NJC136" s="430" t="s">
        <v>817</v>
      </c>
      <c r="NJD136" s="430" t="s">
        <v>817</v>
      </c>
      <c r="NJE136" s="430" t="s">
        <v>817</v>
      </c>
      <c r="NJF136" s="430" t="s">
        <v>817</v>
      </c>
      <c r="NJG136" s="430" t="s">
        <v>817</v>
      </c>
      <c r="NJH136" s="430" t="s">
        <v>817</v>
      </c>
      <c r="NJI136" s="430" t="s">
        <v>817</v>
      </c>
      <c r="NJJ136" s="430" t="s">
        <v>817</v>
      </c>
      <c r="NJK136" s="430" t="s">
        <v>817</v>
      </c>
      <c r="NJL136" s="430" t="s">
        <v>817</v>
      </c>
      <c r="NJM136" s="430" t="s">
        <v>817</v>
      </c>
      <c r="NJN136" s="430" t="s">
        <v>817</v>
      </c>
      <c r="NJO136" s="430" t="s">
        <v>817</v>
      </c>
      <c r="NJP136" s="430" t="s">
        <v>817</v>
      </c>
      <c r="NJQ136" s="430" t="s">
        <v>817</v>
      </c>
      <c r="NJR136" s="430" t="s">
        <v>817</v>
      </c>
      <c r="NJS136" s="430" t="s">
        <v>817</v>
      </c>
      <c r="NJT136" s="430" t="s">
        <v>817</v>
      </c>
      <c r="NJU136" s="430" t="s">
        <v>817</v>
      </c>
      <c r="NJV136" s="430" t="s">
        <v>817</v>
      </c>
      <c r="NJW136" s="430" t="s">
        <v>817</v>
      </c>
      <c r="NJX136" s="430" t="s">
        <v>817</v>
      </c>
      <c r="NJY136" s="430" t="s">
        <v>817</v>
      </c>
      <c r="NJZ136" s="430" t="s">
        <v>817</v>
      </c>
      <c r="NKA136" s="430" t="s">
        <v>817</v>
      </c>
      <c r="NKB136" s="430" t="s">
        <v>817</v>
      </c>
      <c r="NKC136" s="430" t="s">
        <v>817</v>
      </c>
      <c r="NKD136" s="430" t="s">
        <v>817</v>
      </c>
      <c r="NKE136" s="430" t="s">
        <v>817</v>
      </c>
      <c r="NKF136" s="430" t="s">
        <v>817</v>
      </c>
      <c r="NKG136" s="430" t="s">
        <v>817</v>
      </c>
      <c r="NKH136" s="430" t="s">
        <v>817</v>
      </c>
      <c r="NKI136" s="430" t="s">
        <v>817</v>
      </c>
      <c r="NKJ136" s="430" t="s">
        <v>817</v>
      </c>
      <c r="NKK136" s="430" t="s">
        <v>817</v>
      </c>
      <c r="NKL136" s="430" t="s">
        <v>817</v>
      </c>
      <c r="NKM136" s="430" t="s">
        <v>817</v>
      </c>
      <c r="NKN136" s="430" t="s">
        <v>817</v>
      </c>
      <c r="NKO136" s="430" t="s">
        <v>817</v>
      </c>
      <c r="NKP136" s="430" t="s">
        <v>817</v>
      </c>
      <c r="NKQ136" s="430" t="s">
        <v>817</v>
      </c>
      <c r="NKR136" s="430" t="s">
        <v>817</v>
      </c>
      <c r="NKS136" s="430" t="s">
        <v>817</v>
      </c>
      <c r="NKT136" s="430" t="s">
        <v>817</v>
      </c>
      <c r="NKU136" s="430" t="s">
        <v>817</v>
      </c>
      <c r="NKV136" s="430" t="s">
        <v>817</v>
      </c>
      <c r="NKW136" s="430" t="s">
        <v>817</v>
      </c>
      <c r="NKX136" s="430" t="s">
        <v>817</v>
      </c>
      <c r="NKY136" s="430" t="s">
        <v>817</v>
      </c>
      <c r="NKZ136" s="430" t="s">
        <v>817</v>
      </c>
      <c r="NLA136" s="430" t="s">
        <v>817</v>
      </c>
      <c r="NLB136" s="430" t="s">
        <v>817</v>
      </c>
      <c r="NLC136" s="430" t="s">
        <v>817</v>
      </c>
      <c r="NLD136" s="430" t="s">
        <v>817</v>
      </c>
      <c r="NLE136" s="430" t="s">
        <v>817</v>
      </c>
      <c r="NLF136" s="430" t="s">
        <v>817</v>
      </c>
      <c r="NLG136" s="430" t="s">
        <v>817</v>
      </c>
      <c r="NLH136" s="430" t="s">
        <v>817</v>
      </c>
      <c r="NLI136" s="430" t="s">
        <v>817</v>
      </c>
      <c r="NLJ136" s="430" t="s">
        <v>817</v>
      </c>
      <c r="NLK136" s="430" t="s">
        <v>817</v>
      </c>
      <c r="NLL136" s="430" t="s">
        <v>817</v>
      </c>
      <c r="NLM136" s="430" t="s">
        <v>817</v>
      </c>
      <c r="NLN136" s="430" t="s">
        <v>817</v>
      </c>
      <c r="NLO136" s="430" t="s">
        <v>817</v>
      </c>
      <c r="NLP136" s="430" t="s">
        <v>817</v>
      </c>
      <c r="NLQ136" s="430" t="s">
        <v>817</v>
      </c>
      <c r="NLR136" s="430" t="s">
        <v>817</v>
      </c>
      <c r="NLS136" s="430" t="s">
        <v>817</v>
      </c>
      <c r="NLT136" s="430" t="s">
        <v>817</v>
      </c>
      <c r="NLU136" s="430" t="s">
        <v>817</v>
      </c>
      <c r="NLV136" s="430" t="s">
        <v>817</v>
      </c>
      <c r="NLW136" s="430" t="s">
        <v>817</v>
      </c>
      <c r="NLX136" s="430" t="s">
        <v>817</v>
      </c>
      <c r="NLY136" s="430" t="s">
        <v>817</v>
      </c>
      <c r="NLZ136" s="430" t="s">
        <v>817</v>
      </c>
      <c r="NMA136" s="430" t="s">
        <v>817</v>
      </c>
      <c r="NMB136" s="430" t="s">
        <v>817</v>
      </c>
      <c r="NMC136" s="430" t="s">
        <v>817</v>
      </c>
      <c r="NMD136" s="430" t="s">
        <v>817</v>
      </c>
      <c r="NME136" s="430" t="s">
        <v>817</v>
      </c>
      <c r="NMF136" s="430" t="s">
        <v>817</v>
      </c>
      <c r="NMG136" s="430" t="s">
        <v>817</v>
      </c>
      <c r="NMH136" s="430" t="s">
        <v>817</v>
      </c>
      <c r="NMI136" s="430" t="s">
        <v>817</v>
      </c>
      <c r="NMJ136" s="430" t="s">
        <v>817</v>
      </c>
      <c r="NMK136" s="430" t="s">
        <v>817</v>
      </c>
      <c r="NML136" s="430" t="s">
        <v>817</v>
      </c>
      <c r="NMM136" s="430" t="s">
        <v>817</v>
      </c>
      <c r="NMN136" s="430" t="s">
        <v>817</v>
      </c>
      <c r="NMO136" s="430" t="s">
        <v>817</v>
      </c>
      <c r="NMP136" s="430" t="s">
        <v>817</v>
      </c>
      <c r="NMQ136" s="430" t="s">
        <v>817</v>
      </c>
      <c r="NMR136" s="430" t="s">
        <v>817</v>
      </c>
      <c r="NMS136" s="430" t="s">
        <v>817</v>
      </c>
      <c r="NMT136" s="430" t="s">
        <v>817</v>
      </c>
      <c r="NMU136" s="430" t="s">
        <v>817</v>
      </c>
      <c r="NMV136" s="430" t="s">
        <v>817</v>
      </c>
      <c r="NMW136" s="430" t="s">
        <v>817</v>
      </c>
      <c r="NMX136" s="430" t="s">
        <v>817</v>
      </c>
      <c r="NMY136" s="430" t="s">
        <v>817</v>
      </c>
      <c r="NMZ136" s="430" t="s">
        <v>817</v>
      </c>
      <c r="NNA136" s="430" t="s">
        <v>817</v>
      </c>
      <c r="NNB136" s="430" t="s">
        <v>817</v>
      </c>
      <c r="NNC136" s="430" t="s">
        <v>817</v>
      </c>
      <c r="NND136" s="430" t="s">
        <v>817</v>
      </c>
      <c r="NNE136" s="430" t="s">
        <v>817</v>
      </c>
      <c r="NNF136" s="430" t="s">
        <v>817</v>
      </c>
      <c r="NNG136" s="430" t="s">
        <v>817</v>
      </c>
      <c r="NNH136" s="430" t="s">
        <v>817</v>
      </c>
      <c r="NNI136" s="430" t="s">
        <v>817</v>
      </c>
      <c r="NNJ136" s="430" t="s">
        <v>817</v>
      </c>
      <c r="NNK136" s="430" t="s">
        <v>817</v>
      </c>
      <c r="NNL136" s="430" t="s">
        <v>817</v>
      </c>
      <c r="NNM136" s="430" t="s">
        <v>817</v>
      </c>
      <c r="NNN136" s="430" t="s">
        <v>817</v>
      </c>
      <c r="NNO136" s="430" t="s">
        <v>817</v>
      </c>
      <c r="NNP136" s="430" t="s">
        <v>817</v>
      </c>
      <c r="NNQ136" s="430" t="s">
        <v>817</v>
      </c>
      <c r="NNR136" s="430" t="s">
        <v>817</v>
      </c>
      <c r="NNS136" s="430" t="s">
        <v>817</v>
      </c>
      <c r="NNT136" s="430" t="s">
        <v>817</v>
      </c>
      <c r="NNU136" s="430" t="s">
        <v>817</v>
      </c>
      <c r="NNV136" s="430" t="s">
        <v>817</v>
      </c>
      <c r="NNW136" s="430" t="s">
        <v>817</v>
      </c>
      <c r="NNX136" s="430" t="s">
        <v>817</v>
      </c>
      <c r="NNY136" s="430" t="s">
        <v>817</v>
      </c>
      <c r="NNZ136" s="430" t="s">
        <v>817</v>
      </c>
      <c r="NOA136" s="430" t="s">
        <v>817</v>
      </c>
      <c r="NOB136" s="430" t="s">
        <v>817</v>
      </c>
      <c r="NOC136" s="430" t="s">
        <v>817</v>
      </c>
      <c r="NOD136" s="430" t="s">
        <v>817</v>
      </c>
      <c r="NOE136" s="430" t="s">
        <v>817</v>
      </c>
      <c r="NOF136" s="430" t="s">
        <v>817</v>
      </c>
      <c r="NOG136" s="430" t="s">
        <v>817</v>
      </c>
      <c r="NOH136" s="430" t="s">
        <v>817</v>
      </c>
      <c r="NOI136" s="430" t="s">
        <v>817</v>
      </c>
      <c r="NOJ136" s="430" t="s">
        <v>817</v>
      </c>
      <c r="NOK136" s="430" t="s">
        <v>817</v>
      </c>
      <c r="NOL136" s="430" t="s">
        <v>817</v>
      </c>
      <c r="NOM136" s="430" t="s">
        <v>817</v>
      </c>
      <c r="NON136" s="430" t="s">
        <v>817</v>
      </c>
      <c r="NOO136" s="430" t="s">
        <v>817</v>
      </c>
      <c r="NOP136" s="430" t="s">
        <v>817</v>
      </c>
      <c r="NOQ136" s="430" t="s">
        <v>817</v>
      </c>
      <c r="NOR136" s="430" t="s">
        <v>817</v>
      </c>
      <c r="NOS136" s="430" t="s">
        <v>817</v>
      </c>
      <c r="NOT136" s="430" t="s">
        <v>817</v>
      </c>
      <c r="NOU136" s="430" t="s">
        <v>817</v>
      </c>
      <c r="NOV136" s="430" t="s">
        <v>817</v>
      </c>
      <c r="NOW136" s="430" t="s">
        <v>817</v>
      </c>
      <c r="NOX136" s="430" t="s">
        <v>817</v>
      </c>
      <c r="NOY136" s="430" t="s">
        <v>817</v>
      </c>
      <c r="NOZ136" s="430" t="s">
        <v>817</v>
      </c>
      <c r="NPA136" s="430" t="s">
        <v>817</v>
      </c>
      <c r="NPB136" s="430" t="s">
        <v>817</v>
      </c>
      <c r="NPC136" s="430" t="s">
        <v>817</v>
      </c>
      <c r="NPD136" s="430" t="s">
        <v>817</v>
      </c>
      <c r="NPE136" s="430" t="s">
        <v>817</v>
      </c>
      <c r="NPF136" s="430" t="s">
        <v>817</v>
      </c>
      <c r="NPG136" s="430" t="s">
        <v>817</v>
      </c>
      <c r="NPH136" s="430" t="s">
        <v>817</v>
      </c>
      <c r="NPI136" s="430" t="s">
        <v>817</v>
      </c>
      <c r="NPJ136" s="430" t="s">
        <v>817</v>
      </c>
      <c r="NPK136" s="430" t="s">
        <v>817</v>
      </c>
      <c r="NPL136" s="430" t="s">
        <v>817</v>
      </c>
      <c r="NPM136" s="430" t="s">
        <v>817</v>
      </c>
      <c r="NPN136" s="430" t="s">
        <v>817</v>
      </c>
      <c r="NPO136" s="430" t="s">
        <v>817</v>
      </c>
      <c r="NPP136" s="430" t="s">
        <v>817</v>
      </c>
      <c r="NPQ136" s="430" t="s">
        <v>817</v>
      </c>
      <c r="NPR136" s="430" t="s">
        <v>817</v>
      </c>
      <c r="NPS136" s="430" t="s">
        <v>817</v>
      </c>
      <c r="NPT136" s="430" t="s">
        <v>817</v>
      </c>
      <c r="NPU136" s="430" t="s">
        <v>817</v>
      </c>
      <c r="NPV136" s="430" t="s">
        <v>817</v>
      </c>
      <c r="NPW136" s="430" t="s">
        <v>817</v>
      </c>
      <c r="NPX136" s="430" t="s">
        <v>817</v>
      </c>
      <c r="NPY136" s="430" t="s">
        <v>817</v>
      </c>
      <c r="NPZ136" s="430" t="s">
        <v>817</v>
      </c>
      <c r="NQA136" s="430" t="s">
        <v>817</v>
      </c>
      <c r="NQB136" s="430" t="s">
        <v>817</v>
      </c>
      <c r="NQC136" s="430" t="s">
        <v>817</v>
      </c>
      <c r="NQD136" s="430" t="s">
        <v>817</v>
      </c>
      <c r="NQE136" s="430" t="s">
        <v>817</v>
      </c>
      <c r="NQF136" s="430" t="s">
        <v>817</v>
      </c>
      <c r="NQG136" s="430" t="s">
        <v>817</v>
      </c>
      <c r="NQH136" s="430" t="s">
        <v>817</v>
      </c>
      <c r="NQI136" s="430" t="s">
        <v>817</v>
      </c>
      <c r="NQJ136" s="430" t="s">
        <v>817</v>
      </c>
      <c r="NQK136" s="430" t="s">
        <v>817</v>
      </c>
      <c r="NQL136" s="430" t="s">
        <v>817</v>
      </c>
      <c r="NQM136" s="430" t="s">
        <v>817</v>
      </c>
      <c r="NQN136" s="430" t="s">
        <v>817</v>
      </c>
      <c r="NQO136" s="430" t="s">
        <v>817</v>
      </c>
      <c r="NQP136" s="430" t="s">
        <v>817</v>
      </c>
      <c r="NQQ136" s="430" t="s">
        <v>817</v>
      </c>
      <c r="NQR136" s="430" t="s">
        <v>817</v>
      </c>
      <c r="NQS136" s="430" t="s">
        <v>817</v>
      </c>
      <c r="NQT136" s="430" t="s">
        <v>817</v>
      </c>
      <c r="NQU136" s="430" t="s">
        <v>817</v>
      </c>
      <c r="NQV136" s="430" t="s">
        <v>817</v>
      </c>
      <c r="NQW136" s="430" t="s">
        <v>817</v>
      </c>
      <c r="NQX136" s="430" t="s">
        <v>817</v>
      </c>
      <c r="NQY136" s="430" t="s">
        <v>817</v>
      </c>
      <c r="NQZ136" s="430" t="s">
        <v>817</v>
      </c>
      <c r="NRA136" s="430" t="s">
        <v>817</v>
      </c>
      <c r="NRB136" s="430" t="s">
        <v>817</v>
      </c>
      <c r="NRC136" s="430" t="s">
        <v>817</v>
      </c>
      <c r="NRD136" s="430" t="s">
        <v>817</v>
      </c>
      <c r="NRE136" s="430" t="s">
        <v>817</v>
      </c>
      <c r="NRF136" s="430" t="s">
        <v>817</v>
      </c>
      <c r="NRG136" s="430" t="s">
        <v>817</v>
      </c>
      <c r="NRH136" s="430" t="s">
        <v>817</v>
      </c>
      <c r="NRI136" s="430" t="s">
        <v>817</v>
      </c>
      <c r="NRJ136" s="430" t="s">
        <v>817</v>
      </c>
      <c r="NRK136" s="430" t="s">
        <v>817</v>
      </c>
      <c r="NRL136" s="430" t="s">
        <v>817</v>
      </c>
      <c r="NRM136" s="430" t="s">
        <v>817</v>
      </c>
      <c r="NRN136" s="430" t="s">
        <v>817</v>
      </c>
      <c r="NRO136" s="430" t="s">
        <v>817</v>
      </c>
      <c r="NRP136" s="430" t="s">
        <v>817</v>
      </c>
      <c r="NRQ136" s="430" t="s">
        <v>817</v>
      </c>
      <c r="NRR136" s="430" t="s">
        <v>817</v>
      </c>
      <c r="NRS136" s="430" t="s">
        <v>817</v>
      </c>
      <c r="NRT136" s="430" t="s">
        <v>817</v>
      </c>
      <c r="NRU136" s="430" t="s">
        <v>817</v>
      </c>
      <c r="NRV136" s="430" t="s">
        <v>817</v>
      </c>
      <c r="NRW136" s="430" t="s">
        <v>817</v>
      </c>
      <c r="NRX136" s="430" t="s">
        <v>817</v>
      </c>
      <c r="NRY136" s="430" t="s">
        <v>817</v>
      </c>
      <c r="NRZ136" s="430" t="s">
        <v>817</v>
      </c>
      <c r="NSA136" s="430" t="s">
        <v>817</v>
      </c>
      <c r="NSB136" s="430" t="s">
        <v>817</v>
      </c>
      <c r="NSC136" s="430" t="s">
        <v>817</v>
      </c>
      <c r="NSD136" s="430" t="s">
        <v>817</v>
      </c>
      <c r="NSE136" s="430" t="s">
        <v>817</v>
      </c>
      <c r="NSF136" s="430" t="s">
        <v>817</v>
      </c>
      <c r="NSG136" s="430" t="s">
        <v>817</v>
      </c>
      <c r="NSH136" s="430" t="s">
        <v>817</v>
      </c>
      <c r="NSI136" s="430" t="s">
        <v>817</v>
      </c>
      <c r="NSJ136" s="430" t="s">
        <v>817</v>
      </c>
      <c r="NSK136" s="430" t="s">
        <v>817</v>
      </c>
      <c r="NSL136" s="430" t="s">
        <v>817</v>
      </c>
      <c r="NSM136" s="430" t="s">
        <v>817</v>
      </c>
      <c r="NSN136" s="430" t="s">
        <v>817</v>
      </c>
      <c r="NSO136" s="430" t="s">
        <v>817</v>
      </c>
      <c r="NSP136" s="430" t="s">
        <v>817</v>
      </c>
      <c r="NSQ136" s="430" t="s">
        <v>817</v>
      </c>
      <c r="NSR136" s="430" t="s">
        <v>817</v>
      </c>
      <c r="NSS136" s="430" t="s">
        <v>817</v>
      </c>
      <c r="NST136" s="430" t="s">
        <v>817</v>
      </c>
      <c r="NSU136" s="430" t="s">
        <v>817</v>
      </c>
      <c r="NSV136" s="430" t="s">
        <v>817</v>
      </c>
      <c r="NSW136" s="430" t="s">
        <v>817</v>
      </c>
      <c r="NSX136" s="430" t="s">
        <v>817</v>
      </c>
      <c r="NSY136" s="430" t="s">
        <v>817</v>
      </c>
      <c r="NSZ136" s="430" t="s">
        <v>817</v>
      </c>
      <c r="NTA136" s="430" t="s">
        <v>817</v>
      </c>
      <c r="NTB136" s="430" t="s">
        <v>817</v>
      </c>
      <c r="NTC136" s="430" t="s">
        <v>817</v>
      </c>
      <c r="NTD136" s="430" t="s">
        <v>817</v>
      </c>
      <c r="NTE136" s="430" t="s">
        <v>817</v>
      </c>
      <c r="NTF136" s="430" t="s">
        <v>817</v>
      </c>
      <c r="NTG136" s="430" t="s">
        <v>817</v>
      </c>
      <c r="NTH136" s="430" t="s">
        <v>817</v>
      </c>
      <c r="NTI136" s="430" t="s">
        <v>817</v>
      </c>
      <c r="NTJ136" s="430" t="s">
        <v>817</v>
      </c>
      <c r="NTK136" s="430" t="s">
        <v>817</v>
      </c>
      <c r="NTL136" s="430" t="s">
        <v>817</v>
      </c>
      <c r="NTM136" s="430" t="s">
        <v>817</v>
      </c>
      <c r="NTN136" s="430" t="s">
        <v>817</v>
      </c>
      <c r="NTO136" s="430" t="s">
        <v>817</v>
      </c>
      <c r="NTP136" s="430" t="s">
        <v>817</v>
      </c>
      <c r="NTQ136" s="430" t="s">
        <v>817</v>
      </c>
      <c r="NTR136" s="430" t="s">
        <v>817</v>
      </c>
      <c r="NTS136" s="430" t="s">
        <v>817</v>
      </c>
      <c r="NTT136" s="430" t="s">
        <v>817</v>
      </c>
      <c r="NTU136" s="430" t="s">
        <v>817</v>
      </c>
      <c r="NTV136" s="430" t="s">
        <v>817</v>
      </c>
      <c r="NTW136" s="430" t="s">
        <v>817</v>
      </c>
      <c r="NTX136" s="430" t="s">
        <v>817</v>
      </c>
      <c r="NTY136" s="430" t="s">
        <v>817</v>
      </c>
      <c r="NTZ136" s="430" t="s">
        <v>817</v>
      </c>
      <c r="NUA136" s="430" t="s">
        <v>817</v>
      </c>
      <c r="NUB136" s="430" t="s">
        <v>817</v>
      </c>
      <c r="NUC136" s="430" t="s">
        <v>817</v>
      </c>
      <c r="NUD136" s="430" t="s">
        <v>817</v>
      </c>
      <c r="NUE136" s="430" t="s">
        <v>817</v>
      </c>
      <c r="NUF136" s="430" t="s">
        <v>817</v>
      </c>
      <c r="NUG136" s="430" t="s">
        <v>817</v>
      </c>
      <c r="NUH136" s="430" t="s">
        <v>817</v>
      </c>
      <c r="NUI136" s="430" t="s">
        <v>817</v>
      </c>
      <c r="NUJ136" s="430" t="s">
        <v>817</v>
      </c>
      <c r="NUK136" s="430" t="s">
        <v>817</v>
      </c>
      <c r="NUL136" s="430" t="s">
        <v>817</v>
      </c>
      <c r="NUM136" s="430" t="s">
        <v>817</v>
      </c>
      <c r="NUN136" s="430" t="s">
        <v>817</v>
      </c>
      <c r="NUO136" s="430" t="s">
        <v>817</v>
      </c>
      <c r="NUP136" s="430" t="s">
        <v>817</v>
      </c>
      <c r="NUQ136" s="430" t="s">
        <v>817</v>
      </c>
      <c r="NUR136" s="430" t="s">
        <v>817</v>
      </c>
      <c r="NUS136" s="430" t="s">
        <v>817</v>
      </c>
      <c r="NUT136" s="430" t="s">
        <v>817</v>
      </c>
      <c r="NUU136" s="430" t="s">
        <v>817</v>
      </c>
      <c r="NUV136" s="430" t="s">
        <v>817</v>
      </c>
      <c r="NUW136" s="430" t="s">
        <v>817</v>
      </c>
      <c r="NUX136" s="430" t="s">
        <v>817</v>
      </c>
      <c r="NUY136" s="430" t="s">
        <v>817</v>
      </c>
      <c r="NUZ136" s="430" t="s">
        <v>817</v>
      </c>
      <c r="NVA136" s="430" t="s">
        <v>817</v>
      </c>
      <c r="NVB136" s="430" t="s">
        <v>817</v>
      </c>
      <c r="NVC136" s="430" t="s">
        <v>817</v>
      </c>
      <c r="NVD136" s="430" t="s">
        <v>817</v>
      </c>
      <c r="NVE136" s="430" t="s">
        <v>817</v>
      </c>
      <c r="NVF136" s="430" t="s">
        <v>817</v>
      </c>
      <c r="NVG136" s="430" t="s">
        <v>817</v>
      </c>
      <c r="NVH136" s="430" t="s">
        <v>817</v>
      </c>
      <c r="NVI136" s="430" t="s">
        <v>817</v>
      </c>
      <c r="NVJ136" s="430" t="s">
        <v>817</v>
      </c>
      <c r="NVK136" s="430" t="s">
        <v>817</v>
      </c>
      <c r="NVL136" s="430" t="s">
        <v>817</v>
      </c>
      <c r="NVM136" s="430" t="s">
        <v>817</v>
      </c>
      <c r="NVN136" s="430" t="s">
        <v>817</v>
      </c>
      <c r="NVO136" s="430" t="s">
        <v>817</v>
      </c>
      <c r="NVP136" s="430" t="s">
        <v>817</v>
      </c>
      <c r="NVQ136" s="430" t="s">
        <v>817</v>
      </c>
      <c r="NVR136" s="430" t="s">
        <v>817</v>
      </c>
      <c r="NVS136" s="430" t="s">
        <v>817</v>
      </c>
      <c r="NVT136" s="430" t="s">
        <v>817</v>
      </c>
      <c r="NVU136" s="430" t="s">
        <v>817</v>
      </c>
      <c r="NVV136" s="430" t="s">
        <v>817</v>
      </c>
      <c r="NVW136" s="430" t="s">
        <v>817</v>
      </c>
      <c r="NVX136" s="430" t="s">
        <v>817</v>
      </c>
      <c r="NVY136" s="430" t="s">
        <v>817</v>
      </c>
      <c r="NVZ136" s="430" t="s">
        <v>817</v>
      </c>
      <c r="NWA136" s="430" t="s">
        <v>817</v>
      </c>
      <c r="NWB136" s="430" t="s">
        <v>817</v>
      </c>
      <c r="NWC136" s="430" t="s">
        <v>817</v>
      </c>
      <c r="NWD136" s="430" t="s">
        <v>817</v>
      </c>
      <c r="NWE136" s="430" t="s">
        <v>817</v>
      </c>
      <c r="NWF136" s="430" t="s">
        <v>817</v>
      </c>
      <c r="NWG136" s="430" t="s">
        <v>817</v>
      </c>
      <c r="NWH136" s="430" t="s">
        <v>817</v>
      </c>
      <c r="NWI136" s="430" t="s">
        <v>817</v>
      </c>
      <c r="NWJ136" s="430" t="s">
        <v>817</v>
      </c>
      <c r="NWK136" s="430" t="s">
        <v>817</v>
      </c>
      <c r="NWL136" s="430" t="s">
        <v>817</v>
      </c>
      <c r="NWM136" s="430" t="s">
        <v>817</v>
      </c>
      <c r="NWN136" s="430" t="s">
        <v>817</v>
      </c>
      <c r="NWO136" s="430" t="s">
        <v>817</v>
      </c>
      <c r="NWP136" s="430" t="s">
        <v>817</v>
      </c>
      <c r="NWQ136" s="430" t="s">
        <v>817</v>
      </c>
      <c r="NWR136" s="430" t="s">
        <v>817</v>
      </c>
      <c r="NWS136" s="430" t="s">
        <v>817</v>
      </c>
      <c r="NWT136" s="430" t="s">
        <v>817</v>
      </c>
      <c r="NWU136" s="430" t="s">
        <v>817</v>
      </c>
      <c r="NWV136" s="430" t="s">
        <v>817</v>
      </c>
      <c r="NWW136" s="430" t="s">
        <v>817</v>
      </c>
      <c r="NWX136" s="430" t="s">
        <v>817</v>
      </c>
      <c r="NWY136" s="430" t="s">
        <v>817</v>
      </c>
      <c r="NWZ136" s="430" t="s">
        <v>817</v>
      </c>
      <c r="NXA136" s="430" t="s">
        <v>817</v>
      </c>
      <c r="NXB136" s="430" t="s">
        <v>817</v>
      </c>
      <c r="NXC136" s="430" t="s">
        <v>817</v>
      </c>
      <c r="NXD136" s="430" t="s">
        <v>817</v>
      </c>
      <c r="NXE136" s="430" t="s">
        <v>817</v>
      </c>
      <c r="NXF136" s="430" t="s">
        <v>817</v>
      </c>
      <c r="NXG136" s="430" t="s">
        <v>817</v>
      </c>
      <c r="NXH136" s="430" t="s">
        <v>817</v>
      </c>
      <c r="NXI136" s="430" t="s">
        <v>817</v>
      </c>
      <c r="NXJ136" s="430" t="s">
        <v>817</v>
      </c>
      <c r="NXK136" s="430" t="s">
        <v>817</v>
      </c>
      <c r="NXL136" s="430" t="s">
        <v>817</v>
      </c>
      <c r="NXM136" s="430" t="s">
        <v>817</v>
      </c>
      <c r="NXN136" s="430" t="s">
        <v>817</v>
      </c>
      <c r="NXO136" s="430" t="s">
        <v>817</v>
      </c>
      <c r="NXP136" s="430" t="s">
        <v>817</v>
      </c>
      <c r="NXQ136" s="430" t="s">
        <v>817</v>
      </c>
      <c r="NXR136" s="430" t="s">
        <v>817</v>
      </c>
      <c r="NXS136" s="430" t="s">
        <v>817</v>
      </c>
      <c r="NXT136" s="430" t="s">
        <v>817</v>
      </c>
      <c r="NXU136" s="430" t="s">
        <v>817</v>
      </c>
      <c r="NXV136" s="430" t="s">
        <v>817</v>
      </c>
      <c r="NXW136" s="430" t="s">
        <v>817</v>
      </c>
      <c r="NXX136" s="430" t="s">
        <v>817</v>
      </c>
      <c r="NXY136" s="430" t="s">
        <v>817</v>
      </c>
      <c r="NXZ136" s="430" t="s">
        <v>817</v>
      </c>
      <c r="NYA136" s="430" t="s">
        <v>817</v>
      </c>
      <c r="NYB136" s="430" t="s">
        <v>817</v>
      </c>
      <c r="NYC136" s="430" t="s">
        <v>817</v>
      </c>
      <c r="NYD136" s="430" t="s">
        <v>817</v>
      </c>
      <c r="NYE136" s="430" t="s">
        <v>817</v>
      </c>
      <c r="NYF136" s="430" t="s">
        <v>817</v>
      </c>
      <c r="NYG136" s="430" t="s">
        <v>817</v>
      </c>
      <c r="NYH136" s="430" t="s">
        <v>817</v>
      </c>
      <c r="NYI136" s="430" t="s">
        <v>817</v>
      </c>
      <c r="NYJ136" s="430" t="s">
        <v>817</v>
      </c>
      <c r="NYK136" s="430" t="s">
        <v>817</v>
      </c>
      <c r="NYL136" s="430" t="s">
        <v>817</v>
      </c>
      <c r="NYM136" s="430" t="s">
        <v>817</v>
      </c>
      <c r="NYN136" s="430" t="s">
        <v>817</v>
      </c>
      <c r="NYO136" s="430" t="s">
        <v>817</v>
      </c>
      <c r="NYP136" s="430" t="s">
        <v>817</v>
      </c>
      <c r="NYQ136" s="430" t="s">
        <v>817</v>
      </c>
      <c r="NYR136" s="430" t="s">
        <v>817</v>
      </c>
      <c r="NYS136" s="430" t="s">
        <v>817</v>
      </c>
      <c r="NYT136" s="430" t="s">
        <v>817</v>
      </c>
      <c r="NYU136" s="430" t="s">
        <v>817</v>
      </c>
      <c r="NYV136" s="430" t="s">
        <v>817</v>
      </c>
      <c r="NYW136" s="430" t="s">
        <v>817</v>
      </c>
      <c r="NYX136" s="430" t="s">
        <v>817</v>
      </c>
      <c r="NYY136" s="430" t="s">
        <v>817</v>
      </c>
      <c r="NYZ136" s="430" t="s">
        <v>817</v>
      </c>
      <c r="NZA136" s="430" t="s">
        <v>817</v>
      </c>
      <c r="NZB136" s="430" t="s">
        <v>817</v>
      </c>
      <c r="NZC136" s="430" t="s">
        <v>817</v>
      </c>
      <c r="NZD136" s="430" t="s">
        <v>817</v>
      </c>
      <c r="NZE136" s="430" t="s">
        <v>817</v>
      </c>
      <c r="NZF136" s="430" t="s">
        <v>817</v>
      </c>
      <c r="NZG136" s="430" t="s">
        <v>817</v>
      </c>
      <c r="NZH136" s="430" t="s">
        <v>817</v>
      </c>
      <c r="NZI136" s="430" t="s">
        <v>817</v>
      </c>
      <c r="NZJ136" s="430" t="s">
        <v>817</v>
      </c>
      <c r="NZK136" s="430" t="s">
        <v>817</v>
      </c>
      <c r="NZL136" s="430" t="s">
        <v>817</v>
      </c>
      <c r="NZM136" s="430" t="s">
        <v>817</v>
      </c>
      <c r="NZN136" s="430" t="s">
        <v>817</v>
      </c>
      <c r="NZO136" s="430" t="s">
        <v>817</v>
      </c>
      <c r="NZP136" s="430" t="s">
        <v>817</v>
      </c>
      <c r="NZQ136" s="430" t="s">
        <v>817</v>
      </c>
      <c r="NZR136" s="430" t="s">
        <v>817</v>
      </c>
      <c r="NZS136" s="430" t="s">
        <v>817</v>
      </c>
      <c r="NZT136" s="430" t="s">
        <v>817</v>
      </c>
      <c r="NZU136" s="430" t="s">
        <v>817</v>
      </c>
      <c r="NZV136" s="430" t="s">
        <v>817</v>
      </c>
      <c r="NZW136" s="430" t="s">
        <v>817</v>
      </c>
      <c r="NZX136" s="430" t="s">
        <v>817</v>
      </c>
      <c r="NZY136" s="430" t="s">
        <v>817</v>
      </c>
      <c r="NZZ136" s="430" t="s">
        <v>817</v>
      </c>
      <c r="OAA136" s="430" t="s">
        <v>817</v>
      </c>
      <c r="OAB136" s="430" t="s">
        <v>817</v>
      </c>
      <c r="OAC136" s="430" t="s">
        <v>817</v>
      </c>
      <c r="OAD136" s="430" t="s">
        <v>817</v>
      </c>
      <c r="OAE136" s="430" t="s">
        <v>817</v>
      </c>
      <c r="OAF136" s="430" t="s">
        <v>817</v>
      </c>
      <c r="OAG136" s="430" t="s">
        <v>817</v>
      </c>
      <c r="OAH136" s="430" t="s">
        <v>817</v>
      </c>
      <c r="OAI136" s="430" t="s">
        <v>817</v>
      </c>
      <c r="OAJ136" s="430" t="s">
        <v>817</v>
      </c>
      <c r="OAK136" s="430" t="s">
        <v>817</v>
      </c>
      <c r="OAL136" s="430" t="s">
        <v>817</v>
      </c>
      <c r="OAM136" s="430" t="s">
        <v>817</v>
      </c>
      <c r="OAN136" s="430" t="s">
        <v>817</v>
      </c>
      <c r="OAO136" s="430" t="s">
        <v>817</v>
      </c>
      <c r="OAP136" s="430" t="s">
        <v>817</v>
      </c>
      <c r="OAQ136" s="430" t="s">
        <v>817</v>
      </c>
      <c r="OAR136" s="430" t="s">
        <v>817</v>
      </c>
      <c r="OAS136" s="430" t="s">
        <v>817</v>
      </c>
      <c r="OAT136" s="430" t="s">
        <v>817</v>
      </c>
      <c r="OAU136" s="430" t="s">
        <v>817</v>
      </c>
      <c r="OAV136" s="430" t="s">
        <v>817</v>
      </c>
      <c r="OAW136" s="430" t="s">
        <v>817</v>
      </c>
      <c r="OAX136" s="430" t="s">
        <v>817</v>
      </c>
      <c r="OAY136" s="430" t="s">
        <v>817</v>
      </c>
      <c r="OAZ136" s="430" t="s">
        <v>817</v>
      </c>
      <c r="OBA136" s="430" t="s">
        <v>817</v>
      </c>
      <c r="OBB136" s="430" t="s">
        <v>817</v>
      </c>
      <c r="OBC136" s="430" t="s">
        <v>817</v>
      </c>
      <c r="OBD136" s="430" t="s">
        <v>817</v>
      </c>
      <c r="OBE136" s="430" t="s">
        <v>817</v>
      </c>
      <c r="OBF136" s="430" t="s">
        <v>817</v>
      </c>
      <c r="OBG136" s="430" t="s">
        <v>817</v>
      </c>
      <c r="OBH136" s="430" t="s">
        <v>817</v>
      </c>
      <c r="OBI136" s="430" t="s">
        <v>817</v>
      </c>
      <c r="OBJ136" s="430" t="s">
        <v>817</v>
      </c>
      <c r="OBK136" s="430" t="s">
        <v>817</v>
      </c>
      <c r="OBL136" s="430" t="s">
        <v>817</v>
      </c>
      <c r="OBM136" s="430" t="s">
        <v>817</v>
      </c>
      <c r="OBN136" s="430" t="s">
        <v>817</v>
      </c>
      <c r="OBO136" s="430" t="s">
        <v>817</v>
      </c>
      <c r="OBP136" s="430" t="s">
        <v>817</v>
      </c>
      <c r="OBQ136" s="430" t="s">
        <v>817</v>
      </c>
      <c r="OBR136" s="430" t="s">
        <v>817</v>
      </c>
      <c r="OBS136" s="430" t="s">
        <v>817</v>
      </c>
      <c r="OBT136" s="430" t="s">
        <v>817</v>
      </c>
      <c r="OBU136" s="430" t="s">
        <v>817</v>
      </c>
      <c r="OBV136" s="430" t="s">
        <v>817</v>
      </c>
      <c r="OBW136" s="430" t="s">
        <v>817</v>
      </c>
      <c r="OBX136" s="430" t="s">
        <v>817</v>
      </c>
      <c r="OBY136" s="430" t="s">
        <v>817</v>
      </c>
      <c r="OBZ136" s="430" t="s">
        <v>817</v>
      </c>
      <c r="OCA136" s="430" t="s">
        <v>817</v>
      </c>
      <c r="OCB136" s="430" t="s">
        <v>817</v>
      </c>
      <c r="OCC136" s="430" t="s">
        <v>817</v>
      </c>
      <c r="OCD136" s="430" t="s">
        <v>817</v>
      </c>
      <c r="OCE136" s="430" t="s">
        <v>817</v>
      </c>
      <c r="OCF136" s="430" t="s">
        <v>817</v>
      </c>
      <c r="OCG136" s="430" t="s">
        <v>817</v>
      </c>
      <c r="OCH136" s="430" t="s">
        <v>817</v>
      </c>
      <c r="OCI136" s="430" t="s">
        <v>817</v>
      </c>
      <c r="OCJ136" s="430" t="s">
        <v>817</v>
      </c>
      <c r="OCK136" s="430" t="s">
        <v>817</v>
      </c>
      <c r="OCL136" s="430" t="s">
        <v>817</v>
      </c>
      <c r="OCM136" s="430" t="s">
        <v>817</v>
      </c>
      <c r="OCN136" s="430" t="s">
        <v>817</v>
      </c>
      <c r="OCO136" s="430" t="s">
        <v>817</v>
      </c>
      <c r="OCP136" s="430" t="s">
        <v>817</v>
      </c>
      <c r="OCQ136" s="430" t="s">
        <v>817</v>
      </c>
      <c r="OCR136" s="430" t="s">
        <v>817</v>
      </c>
      <c r="OCS136" s="430" t="s">
        <v>817</v>
      </c>
      <c r="OCT136" s="430" t="s">
        <v>817</v>
      </c>
      <c r="OCU136" s="430" t="s">
        <v>817</v>
      </c>
      <c r="OCV136" s="430" t="s">
        <v>817</v>
      </c>
      <c r="OCW136" s="430" t="s">
        <v>817</v>
      </c>
      <c r="OCX136" s="430" t="s">
        <v>817</v>
      </c>
      <c r="OCY136" s="430" t="s">
        <v>817</v>
      </c>
      <c r="OCZ136" s="430" t="s">
        <v>817</v>
      </c>
      <c r="ODA136" s="430" t="s">
        <v>817</v>
      </c>
      <c r="ODB136" s="430" t="s">
        <v>817</v>
      </c>
      <c r="ODC136" s="430" t="s">
        <v>817</v>
      </c>
      <c r="ODD136" s="430" t="s">
        <v>817</v>
      </c>
      <c r="ODE136" s="430" t="s">
        <v>817</v>
      </c>
      <c r="ODF136" s="430" t="s">
        <v>817</v>
      </c>
      <c r="ODG136" s="430" t="s">
        <v>817</v>
      </c>
      <c r="ODH136" s="430" t="s">
        <v>817</v>
      </c>
      <c r="ODI136" s="430" t="s">
        <v>817</v>
      </c>
      <c r="ODJ136" s="430" t="s">
        <v>817</v>
      </c>
      <c r="ODK136" s="430" t="s">
        <v>817</v>
      </c>
      <c r="ODL136" s="430" t="s">
        <v>817</v>
      </c>
      <c r="ODM136" s="430" t="s">
        <v>817</v>
      </c>
      <c r="ODN136" s="430" t="s">
        <v>817</v>
      </c>
      <c r="ODO136" s="430" t="s">
        <v>817</v>
      </c>
      <c r="ODP136" s="430" t="s">
        <v>817</v>
      </c>
      <c r="ODQ136" s="430" t="s">
        <v>817</v>
      </c>
      <c r="ODR136" s="430" t="s">
        <v>817</v>
      </c>
      <c r="ODS136" s="430" t="s">
        <v>817</v>
      </c>
      <c r="ODT136" s="430" t="s">
        <v>817</v>
      </c>
      <c r="ODU136" s="430" t="s">
        <v>817</v>
      </c>
      <c r="ODV136" s="430" t="s">
        <v>817</v>
      </c>
      <c r="ODW136" s="430" t="s">
        <v>817</v>
      </c>
      <c r="ODX136" s="430" t="s">
        <v>817</v>
      </c>
      <c r="ODY136" s="430" t="s">
        <v>817</v>
      </c>
      <c r="ODZ136" s="430" t="s">
        <v>817</v>
      </c>
      <c r="OEA136" s="430" t="s">
        <v>817</v>
      </c>
      <c r="OEB136" s="430" t="s">
        <v>817</v>
      </c>
      <c r="OEC136" s="430" t="s">
        <v>817</v>
      </c>
      <c r="OED136" s="430" t="s">
        <v>817</v>
      </c>
      <c r="OEE136" s="430" t="s">
        <v>817</v>
      </c>
      <c r="OEF136" s="430" t="s">
        <v>817</v>
      </c>
      <c r="OEG136" s="430" t="s">
        <v>817</v>
      </c>
      <c r="OEH136" s="430" t="s">
        <v>817</v>
      </c>
      <c r="OEI136" s="430" t="s">
        <v>817</v>
      </c>
      <c r="OEJ136" s="430" t="s">
        <v>817</v>
      </c>
      <c r="OEK136" s="430" t="s">
        <v>817</v>
      </c>
      <c r="OEL136" s="430" t="s">
        <v>817</v>
      </c>
      <c r="OEM136" s="430" t="s">
        <v>817</v>
      </c>
      <c r="OEN136" s="430" t="s">
        <v>817</v>
      </c>
      <c r="OEO136" s="430" t="s">
        <v>817</v>
      </c>
      <c r="OEP136" s="430" t="s">
        <v>817</v>
      </c>
      <c r="OEQ136" s="430" t="s">
        <v>817</v>
      </c>
      <c r="OER136" s="430" t="s">
        <v>817</v>
      </c>
      <c r="OES136" s="430" t="s">
        <v>817</v>
      </c>
      <c r="OET136" s="430" t="s">
        <v>817</v>
      </c>
      <c r="OEU136" s="430" t="s">
        <v>817</v>
      </c>
      <c r="OEV136" s="430" t="s">
        <v>817</v>
      </c>
      <c r="OEW136" s="430" t="s">
        <v>817</v>
      </c>
      <c r="OEX136" s="430" t="s">
        <v>817</v>
      </c>
      <c r="OEY136" s="430" t="s">
        <v>817</v>
      </c>
      <c r="OEZ136" s="430" t="s">
        <v>817</v>
      </c>
      <c r="OFA136" s="430" t="s">
        <v>817</v>
      </c>
      <c r="OFB136" s="430" t="s">
        <v>817</v>
      </c>
      <c r="OFC136" s="430" t="s">
        <v>817</v>
      </c>
      <c r="OFD136" s="430" t="s">
        <v>817</v>
      </c>
      <c r="OFE136" s="430" t="s">
        <v>817</v>
      </c>
      <c r="OFF136" s="430" t="s">
        <v>817</v>
      </c>
      <c r="OFG136" s="430" t="s">
        <v>817</v>
      </c>
      <c r="OFH136" s="430" t="s">
        <v>817</v>
      </c>
      <c r="OFI136" s="430" t="s">
        <v>817</v>
      </c>
      <c r="OFJ136" s="430" t="s">
        <v>817</v>
      </c>
      <c r="OFK136" s="430" t="s">
        <v>817</v>
      </c>
      <c r="OFL136" s="430" t="s">
        <v>817</v>
      </c>
      <c r="OFM136" s="430" t="s">
        <v>817</v>
      </c>
      <c r="OFN136" s="430" t="s">
        <v>817</v>
      </c>
      <c r="OFO136" s="430" t="s">
        <v>817</v>
      </c>
      <c r="OFP136" s="430" t="s">
        <v>817</v>
      </c>
      <c r="OFQ136" s="430" t="s">
        <v>817</v>
      </c>
      <c r="OFR136" s="430" t="s">
        <v>817</v>
      </c>
      <c r="OFS136" s="430" t="s">
        <v>817</v>
      </c>
      <c r="OFT136" s="430" t="s">
        <v>817</v>
      </c>
      <c r="OFU136" s="430" t="s">
        <v>817</v>
      </c>
      <c r="OFV136" s="430" t="s">
        <v>817</v>
      </c>
      <c r="OFW136" s="430" t="s">
        <v>817</v>
      </c>
      <c r="OFX136" s="430" t="s">
        <v>817</v>
      </c>
      <c r="OFY136" s="430" t="s">
        <v>817</v>
      </c>
      <c r="OFZ136" s="430" t="s">
        <v>817</v>
      </c>
      <c r="OGA136" s="430" t="s">
        <v>817</v>
      </c>
      <c r="OGB136" s="430" t="s">
        <v>817</v>
      </c>
      <c r="OGC136" s="430" t="s">
        <v>817</v>
      </c>
      <c r="OGD136" s="430" t="s">
        <v>817</v>
      </c>
      <c r="OGE136" s="430" t="s">
        <v>817</v>
      </c>
      <c r="OGF136" s="430" t="s">
        <v>817</v>
      </c>
      <c r="OGG136" s="430" t="s">
        <v>817</v>
      </c>
      <c r="OGH136" s="430" t="s">
        <v>817</v>
      </c>
      <c r="OGI136" s="430" t="s">
        <v>817</v>
      </c>
      <c r="OGJ136" s="430" t="s">
        <v>817</v>
      </c>
      <c r="OGK136" s="430" t="s">
        <v>817</v>
      </c>
      <c r="OGL136" s="430" t="s">
        <v>817</v>
      </c>
      <c r="OGM136" s="430" t="s">
        <v>817</v>
      </c>
      <c r="OGN136" s="430" t="s">
        <v>817</v>
      </c>
      <c r="OGO136" s="430" t="s">
        <v>817</v>
      </c>
      <c r="OGP136" s="430" t="s">
        <v>817</v>
      </c>
      <c r="OGQ136" s="430" t="s">
        <v>817</v>
      </c>
      <c r="OGR136" s="430" t="s">
        <v>817</v>
      </c>
      <c r="OGS136" s="430" t="s">
        <v>817</v>
      </c>
      <c r="OGT136" s="430" t="s">
        <v>817</v>
      </c>
      <c r="OGU136" s="430" t="s">
        <v>817</v>
      </c>
      <c r="OGV136" s="430" t="s">
        <v>817</v>
      </c>
      <c r="OGW136" s="430" t="s">
        <v>817</v>
      </c>
      <c r="OGX136" s="430" t="s">
        <v>817</v>
      </c>
      <c r="OGY136" s="430" t="s">
        <v>817</v>
      </c>
      <c r="OGZ136" s="430" t="s">
        <v>817</v>
      </c>
      <c r="OHA136" s="430" t="s">
        <v>817</v>
      </c>
      <c r="OHB136" s="430" t="s">
        <v>817</v>
      </c>
      <c r="OHC136" s="430" t="s">
        <v>817</v>
      </c>
      <c r="OHD136" s="430" t="s">
        <v>817</v>
      </c>
      <c r="OHE136" s="430" t="s">
        <v>817</v>
      </c>
      <c r="OHF136" s="430" t="s">
        <v>817</v>
      </c>
      <c r="OHG136" s="430" t="s">
        <v>817</v>
      </c>
      <c r="OHH136" s="430" t="s">
        <v>817</v>
      </c>
      <c r="OHI136" s="430" t="s">
        <v>817</v>
      </c>
      <c r="OHJ136" s="430" t="s">
        <v>817</v>
      </c>
      <c r="OHK136" s="430" t="s">
        <v>817</v>
      </c>
      <c r="OHL136" s="430" t="s">
        <v>817</v>
      </c>
      <c r="OHM136" s="430" t="s">
        <v>817</v>
      </c>
      <c r="OHN136" s="430" t="s">
        <v>817</v>
      </c>
      <c r="OHO136" s="430" t="s">
        <v>817</v>
      </c>
      <c r="OHP136" s="430" t="s">
        <v>817</v>
      </c>
      <c r="OHQ136" s="430" t="s">
        <v>817</v>
      </c>
      <c r="OHR136" s="430" t="s">
        <v>817</v>
      </c>
      <c r="OHS136" s="430" t="s">
        <v>817</v>
      </c>
      <c r="OHT136" s="430" t="s">
        <v>817</v>
      </c>
      <c r="OHU136" s="430" t="s">
        <v>817</v>
      </c>
      <c r="OHV136" s="430" t="s">
        <v>817</v>
      </c>
      <c r="OHW136" s="430" t="s">
        <v>817</v>
      </c>
      <c r="OHX136" s="430" t="s">
        <v>817</v>
      </c>
      <c r="OHY136" s="430" t="s">
        <v>817</v>
      </c>
      <c r="OHZ136" s="430" t="s">
        <v>817</v>
      </c>
      <c r="OIA136" s="430" t="s">
        <v>817</v>
      </c>
      <c r="OIB136" s="430" t="s">
        <v>817</v>
      </c>
      <c r="OIC136" s="430" t="s">
        <v>817</v>
      </c>
      <c r="OID136" s="430" t="s">
        <v>817</v>
      </c>
      <c r="OIE136" s="430" t="s">
        <v>817</v>
      </c>
      <c r="OIF136" s="430" t="s">
        <v>817</v>
      </c>
      <c r="OIG136" s="430" t="s">
        <v>817</v>
      </c>
      <c r="OIH136" s="430" t="s">
        <v>817</v>
      </c>
      <c r="OII136" s="430" t="s">
        <v>817</v>
      </c>
      <c r="OIJ136" s="430" t="s">
        <v>817</v>
      </c>
      <c r="OIK136" s="430" t="s">
        <v>817</v>
      </c>
      <c r="OIL136" s="430" t="s">
        <v>817</v>
      </c>
      <c r="OIM136" s="430" t="s">
        <v>817</v>
      </c>
      <c r="OIN136" s="430" t="s">
        <v>817</v>
      </c>
      <c r="OIO136" s="430" t="s">
        <v>817</v>
      </c>
      <c r="OIP136" s="430" t="s">
        <v>817</v>
      </c>
      <c r="OIQ136" s="430" t="s">
        <v>817</v>
      </c>
      <c r="OIR136" s="430" t="s">
        <v>817</v>
      </c>
      <c r="OIS136" s="430" t="s">
        <v>817</v>
      </c>
      <c r="OIT136" s="430" t="s">
        <v>817</v>
      </c>
      <c r="OIU136" s="430" t="s">
        <v>817</v>
      </c>
      <c r="OIV136" s="430" t="s">
        <v>817</v>
      </c>
      <c r="OIW136" s="430" t="s">
        <v>817</v>
      </c>
      <c r="OIX136" s="430" t="s">
        <v>817</v>
      </c>
      <c r="OIY136" s="430" t="s">
        <v>817</v>
      </c>
      <c r="OIZ136" s="430" t="s">
        <v>817</v>
      </c>
      <c r="OJA136" s="430" t="s">
        <v>817</v>
      </c>
      <c r="OJB136" s="430" t="s">
        <v>817</v>
      </c>
      <c r="OJC136" s="430" t="s">
        <v>817</v>
      </c>
      <c r="OJD136" s="430" t="s">
        <v>817</v>
      </c>
      <c r="OJE136" s="430" t="s">
        <v>817</v>
      </c>
      <c r="OJF136" s="430" t="s">
        <v>817</v>
      </c>
      <c r="OJG136" s="430" t="s">
        <v>817</v>
      </c>
      <c r="OJH136" s="430" t="s">
        <v>817</v>
      </c>
      <c r="OJI136" s="430" t="s">
        <v>817</v>
      </c>
      <c r="OJJ136" s="430" t="s">
        <v>817</v>
      </c>
      <c r="OJK136" s="430" t="s">
        <v>817</v>
      </c>
      <c r="OJL136" s="430" t="s">
        <v>817</v>
      </c>
      <c r="OJM136" s="430" t="s">
        <v>817</v>
      </c>
      <c r="OJN136" s="430" t="s">
        <v>817</v>
      </c>
      <c r="OJO136" s="430" t="s">
        <v>817</v>
      </c>
      <c r="OJP136" s="430" t="s">
        <v>817</v>
      </c>
      <c r="OJQ136" s="430" t="s">
        <v>817</v>
      </c>
      <c r="OJR136" s="430" t="s">
        <v>817</v>
      </c>
      <c r="OJS136" s="430" t="s">
        <v>817</v>
      </c>
      <c r="OJT136" s="430" t="s">
        <v>817</v>
      </c>
      <c r="OJU136" s="430" t="s">
        <v>817</v>
      </c>
      <c r="OJV136" s="430" t="s">
        <v>817</v>
      </c>
      <c r="OJW136" s="430" t="s">
        <v>817</v>
      </c>
      <c r="OJX136" s="430" t="s">
        <v>817</v>
      </c>
      <c r="OJY136" s="430" t="s">
        <v>817</v>
      </c>
      <c r="OJZ136" s="430" t="s">
        <v>817</v>
      </c>
      <c r="OKA136" s="430" t="s">
        <v>817</v>
      </c>
      <c r="OKB136" s="430" t="s">
        <v>817</v>
      </c>
      <c r="OKC136" s="430" t="s">
        <v>817</v>
      </c>
      <c r="OKD136" s="430" t="s">
        <v>817</v>
      </c>
      <c r="OKE136" s="430" t="s">
        <v>817</v>
      </c>
      <c r="OKF136" s="430" t="s">
        <v>817</v>
      </c>
      <c r="OKG136" s="430" t="s">
        <v>817</v>
      </c>
      <c r="OKH136" s="430" t="s">
        <v>817</v>
      </c>
      <c r="OKI136" s="430" t="s">
        <v>817</v>
      </c>
      <c r="OKJ136" s="430" t="s">
        <v>817</v>
      </c>
      <c r="OKK136" s="430" t="s">
        <v>817</v>
      </c>
      <c r="OKL136" s="430" t="s">
        <v>817</v>
      </c>
      <c r="OKM136" s="430" t="s">
        <v>817</v>
      </c>
      <c r="OKN136" s="430" t="s">
        <v>817</v>
      </c>
      <c r="OKO136" s="430" t="s">
        <v>817</v>
      </c>
      <c r="OKP136" s="430" t="s">
        <v>817</v>
      </c>
      <c r="OKQ136" s="430" t="s">
        <v>817</v>
      </c>
      <c r="OKR136" s="430" t="s">
        <v>817</v>
      </c>
      <c r="OKS136" s="430" t="s">
        <v>817</v>
      </c>
      <c r="OKT136" s="430" t="s">
        <v>817</v>
      </c>
      <c r="OKU136" s="430" t="s">
        <v>817</v>
      </c>
      <c r="OKV136" s="430" t="s">
        <v>817</v>
      </c>
      <c r="OKW136" s="430" t="s">
        <v>817</v>
      </c>
      <c r="OKX136" s="430" t="s">
        <v>817</v>
      </c>
      <c r="OKY136" s="430" t="s">
        <v>817</v>
      </c>
      <c r="OKZ136" s="430" t="s">
        <v>817</v>
      </c>
      <c r="OLA136" s="430" t="s">
        <v>817</v>
      </c>
      <c r="OLB136" s="430" t="s">
        <v>817</v>
      </c>
      <c r="OLC136" s="430" t="s">
        <v>817</v>
      </c>
      <c r="OLD136" s="430" t="s">
        <v>817</v>
      </c>
      <c r="OLE136" s="430" t="s">
        <v>817</v>
      </c>
      <c r="OLF136" s="430" t="s">
        <v>817</v>
      </c>
      <c r="OLG136" s="430" t="s">
        <v>817</v>
      </c>
      <c r="OLH136" s="430" t="s">
        <v>817</v>
      </c>
      <c r="OLI136" s="430" t="s">
        <v>817</v>
      </c>
      <c r="OLJ136" s="430" t="s">
        <v>817</v>
      </c>
      <c r="OLK136" s="430" t="s">
        <v>817</v>
      </c>
      <c r="OLL136" s="430" t="s">
        <v>817</v>
      </c>
      <c r="OLM136" s="430" t="s">
        <v>817</v>
      </c>
      <c r="OLN136" s="430" t="s">
        <v>817</v>
      </c>
      <c r="OLO136" s="430" t="s">
        <v>817</v>
      </c>
      <c r="OLP136" s="430" t="s">
        <v>817</v>
      </c>
      <c r="OLQ136" s="430" t="s">
        <v>817</v>
      </c>
      <c r="OLR136" s="430" t="s">
        <v>817</v>
      </c>
      <c r="OLS136" s="430" t="s">
        <v>817</v>
      </c>
      <c r="OLT136" s="430" t="s">
        <v>817</v>
      </c>
      <c r="OLU136" s="430" t="s">
        <v>817</v>
      </c>
      <c r="OLV136" s="430" t="s">
        <v>817</v>
      </c>
      <c r="OLW136" s="430" t="s">
        <v>817</v>
      </c>
      <c r="OLX136" s="430" t="s">
        <v>817</v>
      </c>
      <c r="OLY136" s="430" t="s">
        <v>817</v>
      </c>
      <c r="OLZ136" s="430" t="s">
        <v>817</v>
      </c>
      <c r="OMA136" s="430" t="s">
        <v>817</v>
      </c>
      <c r="OMB136" s="430" t="s">
        <v>817</v>
      </c>
      <c r="OMC136" s="430" t="s">
        <v>817</v>
      </c>
      <c r="OMD136" s="430" t="s">
        <v>817</v>
      </c>
      <c r="OME136" s="430" t="s">
        <v>817</v>
      </c>
      <c r="OMF136" s="430" t="s">
        <v>817</v>
      </c>
      <c r="OMG136" s="430" t="s">
        <v>817</v>
      </c>
      <c r="OMH136" s="430" t="s">
        <v>817</v>
      </c>
      <c r="OMI136" s="430" t="s">
        <v>817</v>
      </c>
      <c r="OMJ136" s="430" t="s">
        <v>817</v>
      </c>
      <c r="OMK136" s="430" t="s">
        <v>817</v>
      </c>
      <c r="OML136" s="430" t="s">
        <v>817</v>
      </c>
      <c r="OMM136" s="430" t="s">
        <v>817</v>
      </c>
      <c r="OMN136" s="430" t="s">
        <v>817</v>
      </c>
      <c r="OMO136" s="430" t="s">
        <v>817</v>
      </c>
      <c r="OMP136" s="430" t="s">
        <v>817</v>
      </c>
      <c r="OMQ136" s="430" t="s">
        <v>817</v>
      </c>
      <c r="OMR136" s="430" t="s">
        <v>817</v>
      </c>
      <c r="OMS136" s="430" t="s">
        <v>817</v>
      </c>
      <c r="OMT136" s="430" t="s">
        <v>817</v>
      </c>
      <c r="OMU136" s="430" t="s">
        <v>817</v>
      </c>
      <c r="OMV136" s="430" t="s">
        <v>817</v>
      </c>
      <c r="OMW136" s="430" t="s">
        <v>817</v>
      </c>
      <c r="OMX136" s="430" t="s">
        <v>817</v>
      </c>
      <c r="OMY136" s="430" t="s">
        <v>817</v>
      </c>
      <c r="OMZ136" s="430" t="s">
        <v>817</v>
      </c>
      <c r="ONA136" s="430" t="s">
        <v>817</v>
      </c>
      <c r="ONB136" s="430" t="s">
        <v>817</v>
      </c>
      <c r="ONC136" s="430" t="s">
        <v>817</v>
      </c>
      <c r="OND136" s="430" t="s">
        <v>817</v>
      </c>
      <c r="ONE136" s="430" t="s">
        <v>817</v>
      </c>
      <c r="ONF136" s="430" t="s">
        <v>817</v>
      </c>
      <c r="ONG136" s="430" t="s">
        <v>817</v>
      </c>
      <c r="ONH136" s="430" t="s">
        <v>817</v>
      </c>
      <c r="ONI136" s="430" t="s">
        <v>817</v>
      </c>
      <c r="ONJ136" s="430" t="s">
        <v>817</v>
      </c>
      <c r="ONK136" s="430" t="s">
        <v>817</v>
      </c>
      <c r="ONL136" s="430" t="s">
        <v>817</v>
      </c>
      <c r="ONM136" s="430" t="s">
        <v>817</v>
      </c>
      <c r="ONN136" s="430" t="s">
        <v>817</v>
      </c>
      <c r="ONO136" s="430" t="s">
        <v>817</v>
      </c>
      <c r="ONP136" s="430" t="s">
        <v>817</v>
      </c>
      <c r="ONQ136" s="430" t="s">
        <v>817</v>
      </c>
      <c r="ONR136" s="430" t="s">
        <v>817</v>
      </c>
      <c r="ONS136" s="430" t="s">
        <v>817</v>
      </c>
      <c r="ONT136" s="430" t="s">
        <v>817</v>
      </c>
      <c r="ONU136" s="430" t="s">
        <v>817</v>
      </c>
      <c r="ONV136" s="430" t="s">
        <v>817</v>
      </c>
      <c r="ONW136" s="430" t="s">
        <v>817</v>
      </c>
      <c r="ONX136" s="430" t="s">
        <v>817</v>
      </c>
      <c r="ONY136" s="430" t="s">
        <v>817</v>
      </c>
      <c r="ONZ136" s="430" t="s">
        <v>817</v>
      </c>
      <c r="OOA136" s="430" t="s">
        <v>817</v>
      </c>
      <c r="OOB136" s="430" t="s">
        <v>817</v>
      </c>
      <c r="OOC136" s="430" t="s">
        <v>817</v>
      </c>
      <c r="OOD136" s="430" t="s">
        <v>817</v>
      </c>
      <c r="OOE136" s="430" t="s">
        <v>817</v>
      </c>
      <c r="OOF136" s="430" t="s">
        <v>817</v>
      </c>
      <c r="OOG136" s="430" t="s">
        <v>817</v>
      </c>
      <c r="OOH136" s="430" t="s">
        <v>817</v>
      </c>
      <c r="OOI136" s="430" t="s">
        <v>817</v>
      </c>
      <c r="OOJ136" s="430" t="s">
        <v>817</v>
      </c>
      <c r="OOK136" s="430" t="s">
        <v>817</v>
      </c>
      <c r="OOL136" s="430" t="s">
        <v>817</v>
      </c>
      <c r="OOM136" s="430" t="s">
        <v>817</v>
      </c>
      <c r="OON136" s="430" t="s">
        <v>817</v>
      </c>
      <c r="OOO136" s="430" t="s">
        <v>817</v>
      </c>
      <c r="OOP136" s="430" t="s">
        <v>817</v>
      </c>
      <c r="OOQ136" s="430" t="s">
        <v>817</v>
      </c>
      <c r="OOR136" s="430" t="s">
        <v>817</v>
      </c>
      <c r="OOS136" s="430" t="s">
        <v>817</v>
      </c>
      <c r="OOT136" s="430" t="s">
        <v>817</v>
      </c>
      <c r="OOU136" s="430" t="s">
        <v>817</v>
      </c>
      <c r="OOV136" s="430" t="s">
        <v>817</v>
      </c>
      <c r="OOW136" s="430" t="s">
        <v>817</v>
      </c>
      <c r="OOX136" s="430" t="s">
        <v>817</v>
      </c>
      <c r="OOY136" s="430" t="s">
        <v>817</v>
      </c>
      <c r="OOZ136" s="430" t="s">
        <v>817</v>
      </c>
      <c r="OPA136" s="430" t="s">
        <v>817</v>
      </c>
      <c r="OPB136" s="430" t="s">
        <v>817</v>
      </c>
      <c r="OPC136" s="430" t="s">
        <v>817</v>
      </c>
      <c r="OPD136" s="430" t="s">
        <v>817</v>
      </c>
      <c r="OPE136" s="430" t="s">
        <v>817</v>
      </c>
      <c r="OPF136" s="430" t="s">
        <v>817</v>
      </c>
      <c r="OPG136" s="430" t="s">
        <v>817</v>
      </c>
      <c r="OPH136" s="430" t="s">
        <v>817</v>
      </c>
      <c r="OPI136" s="430" t="s">
        <v>817</v>
      </c>
      <c r="OPJ136" s="430" t="s">
        <v>817</v>
      </c>
      <c r="OPK136" s="430" t="s">
        <v>817</v>
      </c>
      <c r="OPL136" s="430" t="s">
        <v>817</v>
      </c>
      <c r="OPM136" s="430" t="s">
        <v>817</v>
      </c>
      <c r="OPN136" s="430" t="s">
        <v>817</v>
      </c>
      <c r="OPO136" s="430" t="s">
        <v>817</v>
      </c>
      <c r="OPP136" s="430" t="s">
        <v>817</v>
      </c>
      <c r="OPQ136" s="430" t="s">
        <v>817</v>
      </c>
      <c r="OPR136" s="430" t="s">
        <v>817</v>
      </c>
      <c r="OPS136" s="430" t="s">
        <v>817</v>
      </c>
      <c r="OPT136" s="430" t="s">
        <v>817</v>
      </c>
      <c r="OPU136" s="430" t="s">
        <v>817</v>
      </c>
      <c r="OPV136" s="430" t="s">
        <v>817</v>
      </c>
      <c r="OPW136" s="430" t="s">
        <v>817</v>
      </c>
      <c r="OPX136" s="430" t="s">
        <v>817</v>
      </c>
      <c r="OPY136" s="430" t="s">
        <v>817</v>
      </c>
      <c r="OPZ136" s="430" t="s">
        <v>817</v>
      </c>
      <c r="OQA136" s="430" t="s">
        <v>817</v>
      </c>
      <c r="OQB136" s="430" t="s">
        <v>817</v>
      </c>
      <c r="OQC136" s="430" t="s">
        <v>817</v>
      </c>
      <c r="OQD136" s="430" t="s">
        <v>817</v>
      </c>
      <c r="OQE136" s="430" t="s">
        <v>817</v>
      </c>
      <c r="OQF136" s="430" t="s">
        <v>817</v>
      </c>
      <c r="OQG136" s="430" t="s">
        <v>817</v>
      </c>
      <c r="OQH136" s="430" t="s">
        <v>817</v>
      </c>
      <c r="OQI136" s="430" t="s">
        <v>817</v>
      </c>
      <c r="OQJ136" s="430" t="s">
        <v>817</v>
      </c>
      <c r="OQK136" s="430" t="s">
        <v>817</v>
      </c>
      <c r="OQL136" s="430" t="s">
        <v>817</v>
      </c>
      <c r="OQM136" s="430" t="s">
        <v>817</v>
      </c>
      <c r="OQN136" s="430" t="s">
        <v>817</v>
      </c>
      <c r="OQO136" s="430" t="s">
        <v>817</v>
      </c>
      <c r="OQP136" s="430" t="s">
        <v>817</v>
      </c>
      <c r="OQQ136" s="430" t="s">
        <v>817</v>
      </c>
      <c r="OQR136" s="430" t="s">
        <v>817</v>
      </c>
      <c r="OQS136" s="430" t="s">
        <v>817</v>
      </c>
      <c r="OQT136" s="430" t="s">
        <v>817</v>
      </c>
      <c r="OQU136" s="430" t="s">
        <v>817</v>
      </c>
      <c r="OQV136" s="430" t="s">
        <v>817</v>
      </c>
      <c r="OQW136" s="430" t="s">
        <v>817</v>
      </c>
      <c r="OQX136" s="430" t="s">
        <v>817</v>
      </c>
      <c r="OQY136" s="430" t="s">
        <v>817</v>
      </c>
      <c r="OQZ136" s="430" t="s">
        <v>817</v>
      </c>
      <c r="ORA136" s="430" t="s">
        <v>817</v>
      </c>
      <c r="ORB136" s="430" t="s">
        <v>817</v>
      </c>
      <c r="ORC136" s="430" t="s">
        <v>817</v>
      </c>
      <c r="ORD136" s="430" t="s">
        <v>817</v>
      </c>
      <c r="ORE136" s="430" t="s">
        <v>817</v>
      </c>
      <c r="ORF136" s="430" t="s">
        <v>817</v>
      </c>
      <c r="ORG136" s="430" t="s">
        <v>817</v>
      </c>
      <c r="ORH136" s="430" t="s">
        <v>817</v>
      </c>
      <c r="ORI136" s="430" t="s">
        <v>817</v>
      </c>
      <c r="ORJ136" s="430" t="s">
        <v>817</v>
      </c>
      <c r="ORK136" s="430" t="s">
        <v>817</v>
      </c>
      <c r="ORL136" s="430" t="s">
        <v>817</v>
      </c>
      <c r="ORM136" s="430" t="s">
        <v>817</v>
      </c>
      <c r="ORN136" s="430" t="s">
        <v>817</v>
      </c>
      <c r="ORO136" s="430" t="s">
        <v>817</v>
      </c>
      <c r="ORP136" s="430" t="s">
        <v>817</v>
      </c>
      <c r="ORQ136" s="430" t="s">
        <v>817</v>
      </c>
      <c r="ORR136" s="430" t="s">
        <v>817</v>
      </c>
      <c r="ORS136" s="430" t="s">
        <v>817</v>
      </c>
      <c r="ORT136" s="430" t="s">
        <v>817</v>
      </c>
      <c r="ORU136" s="430" t="s">
        <v>817</v>
      </c>
      <c r="ORV136" s="430" t="s">
        <v>817</v>
      </c>
      <c r="ORW136" s="430" t="s">
        <v>817</v>
      </c>
      <c r="ORX136" s="430" t="s">
        <v>817</v>
      </c>
      <c r="ORY136" s="430" t="s">
        <v>817</v>
      </c>
      <c r="ORZ136" s="430" t="s">
        <v>817</v>
      </c>
      <c r="OSA136" s="430" t="s">
        <v>817</v>
      </c>
      <c r="OSB136" s="430" t="s">
        <v>817</v>
      </c>
      <c r="OSC136" s="430" t="s">
        <v>817</v>
      </c>
      <c r="OSD136" s="430" t="s">
        <v>817</v>
      </c>
      <c r="OSE136" s="430" t="s">
        <v>817</v>
      </c>
      <c r="OSF136" s="430" t="s">
        <v>817</v>
      </c>
      <c r="OSG136" s="430" t="s">
        <v>817</v>
      </c>
      <c r="OSH136" s="430" t="s">
        <v>817</v>
      </c>
      <c r="OSI136" s="430" t="s">
        <v>817</v>
      </c>
      <c r="OSJ136" s="430" t="s">
        <v>817</v>
      </c>
      <c r="OSK136" s="430" t="s">
        <v>817</v>
      </c>
      <c r="OSL136" s="430" t="s">
        <v>817</v>
      </c>
      <c r="OSM136" s="430" t="s">
        <v>817</v>
      </c>
      <c r="OSN136" s="430" t="s">
        <v>817</v>
      </c>
      <c r="OSO136" s="430" t="s">
        <v>817</v>
      </c>
      <c r="OSP136" s="430" t="s">
        <v>817</v>
      </c>
      <c r="OSQ136" s="430" t="s">
        <v>817</v>
      </c>
      <c r="OSR136" s="430" t="s">
        <v>817</v>
      </c>
      <c r="OSS136" s="430" t="s">
        <v>817</v>
      </c>
      <c r="OST136" s="430" t="s">
        <v>817</v>
      </c>
      <c r="OSU136" s="430" t="s">
        <v>817</v>
      </c>
      <c r="OSV136" s="430" t="s">
        <v>817</v>
      </c>
      <c r="OSW136" s="430" t="s">
        <v>817</v>
      </c>
      <c r="OSX136" s="430" t="s">
        <v>817</v>
      </c>
      <c r="OSY136" s="430" t="s">
        <v>817</v>
      </c>
      <c r="OSZ136" s="430" t="s">
        <v>817</v>
      </c>
      <c r="OTA136" s="430" t="s">
        <v>817</v>
      </c>
      <c r="OTB136" s="430" t="s">
        <v>817</v>
      </c>
      <c r="OTC136" s="430" t="s">
        <v>817</v>
      </c>
      <c r="OTD136" s="430" t="s">
        <v>817</v>
      </c>
      <c r="OTE136" s="430" t="s">
        <v>817</v>
      </c>
      <c r="OTF136" s="430" t="s">
        <v>817</v>
      </c>
      <c r="OTG136" s="430" t="s">
        <v>817</v>
      </c>
      <c r="OTH136" s="430" t="s">
        <v>817</v>
      </c>
      <c r="OTI136" s="430" t="s">
        <v>817</v>
      </c>
      <c r="OTJ136" s="430" t="s">
        <v>817</v>
      </c>
      <c r="OTK136" s="430" t="s">
        <v>817</v>
      </c>
      <c r="OTL136" s="430" t="s">
        <v>817</v>
      </c>
      <c r="OTM136" s="430" t="s">
        <v>817</v>
      </c>
      <c r="OTN136" s="430" t="s">
        <v>817</v>
      </c>
      <c r="OTO136" s="430" t="s">
        <v>817</v>
      </c>
      <c r="OTP136" s="430" t="s">
        <v>817</v>
      </c>
      <c r="OTQ136" s="430" t="s">
        <v>817</v>
      </c>
      <c r="OTR136" s="430" t="s">
        <v>817</v>
      </c>
      <c r="OTS136" s="430" t="s">
        <v>817</v>
      </c>
      <c r="OTT136" s="430" t="s">
        <v>817</v>
      </c>
      <c r="OTU136" s="430" t="s">
        <v>817</v>
      </c>
      <c r="OTV136" s="430" t="s">
        <v>817</v>
      </c>
      <c r="OTW136" s="430" t="s">
        <v>817</v>
      </c>
      <c r="OTX136" s="430" t="s">
        <v>817</v>
      </c>
      <c r="OTY136" s="430" t="s">
        <v>817</v>
      </c>
      <c r="OTZ136" s="430" t="s">
        <v>817</v>
      </c>
      <c r="OUA136" s="430" t="s">
        <v>817</v>
      </c>
      <c r="OUB136" s="430" t="s">
        <v>817</v>
      </c>
      <c r="OUC136" s="430" t="s">
        <v>817</v>
      </c>
      <c r="OUD136" s="430" t="s">
        <v>817</v>
      </c>
      <c r="OUE136" s="430" t="s">
        <v>817</v>
      </c>
      <c r="OUF136" s="430" t="s">
        <v>817</v>
      </c>
      <c r="OUG136" s="430" t="s">
        <v>817</v>
      </c>
      <c r="OUH136" s="430" t="s">
        <v>817</v>
      </c>
      <c r="OUI136" s="430" t="s">
        <v>817</v>
      </c>
      <c r="OUJ136" s="430" t="s">
        <v>817</v>
      </c>
      <c r="OUK136" s="430" t="s">
        <v>817</v>
      </c>
      <c r="OUL136" s="430" t="s">
        <v>817</v>
      </c>
      <c r="OUM136" s="430" t="s">
        <v>817</v>
      </c>
      <c r="OUN136" s="430" t="s">
        <v>817</v>
      </c>
      <c r="OUO136" s="430" t="s">
        <v>817</v>
      </c>
      <c r="OUP136" s="430" t="s">
        <v>817</v>
      </c>
      <c r="OUQ136" s="430" t="s">
        <v>817</v>
      </c>
      <c r="OUR136" s="430" t="s">
        <v>817</v>
      </c>
      <c r="OUS136" s="430" t="s">
        <v>817</v>
      </c>
      <c r="OUT136" s="430" t="s">
        <v>817</v>
      </c>
      <c r="OUU136" s="430" t="s">
        <v>817</v>
      </c>
      <c r="OUV136" s="430" t="s">
        <v>817</v>
      </c>
      <c r="OUW136" s="430" t="s">
        <v>817</v>
      </c>
      <c r="OUX136" s="430" t="s">
        <v>817</v>
      </c>
      <c r="OUY136" s="430" t="s">
        <v>817</v>
      </c>
      <c r="OUZ136" s="430" t="s">
        <v>817</v>
      </c>
      <c r="OVA136" s="430" t="s">
        <v>817</v>
      </c>
      <c r="OVB136" s="430" t="s">
        <v>817</v>
      </c>
      <c r="OVC136" s="430" t="s">
        <v>817</v>
      </c>
      <c r="OVD136" s="430" t="s">
        <v>817</v>
      </c>
      <c r="OVE136" s="430" t="s">
        <v>817</v>
      </c>
      <c r="OVF136" s="430" t="s">
        <v>817</v>
      </c>
      <c r="OVG136" s="430" t="s">
        <v>817</v>
      </c>
      <c r="OVH136" s="430" t="s">
        <v>817</v>
      </c>
      <c r="OVI136" s="430" t="s">
        <v>817</v>
      </c>
      <c r="OVJ136" s="430" t="s">
        <v>817</v>
      </c>
      <c r="OVK136" s="430" t="s">
        <v>817</v>
      </c>
      <c r="OVL136" s="430" t="s">
        <v>817</v>
      </c>
      <c r="OVM136" s="430" t="s">
        <v>817</v>
      </c>
      <c r="OVN136" s="430" t="s">
        <v>817</v>
      </c>
      <c r="OVO136" s="430" t="s">
        <v>817</v>
      </c>
      <c r="OVP136" s="430" t="s">
        <v>817</v>
      </c>
      <c r="OVQ136" s="430" t="s">
        <v>817</v>
      </c>
      <c r="OVR136" s="430" t="s">
        <v>817</v>
      </c>
      <c r="OVS136" s="430" t="s">
        <v>817</v>
      </c>
      <c r="OVT136" s="430" t="s">
        <v>817</v>
      </c>
      <c r="OVU136" s="430" t="s">
        <v>817</v>
      </c>
      <c r="OVV136" s="430" t="s">
        <v>817</v>
      </c>
      <c r="OVW136" s="430" t="s">
        <v>817</v>
      </c>
      <c r="OVX136" s="430" t="s">
        <v>817</v>
      </c>
      <c r="OVY136" s="430" t="s">
        <v>817</v>
      </c>
      <c r="OVZ136" s="430" t="s">
        <v>817</v>
      </c>
      <c r="OWA136" s="430" t="s">
        <v>817</v>
      </c>
      <c r="OWB136" s="430" t="s">
        <v>817</v>
      </c>
      <c r="OWC136" s="430" t="s">
        <v>817</v>
      </c>
      <c r="OWD136" s="430" t="s">
        <v>817</v>
      </c>
      <c r="OWE136" s="430" t="s">
        <v>817</v>
      </c>
      <c r="OWF136" s="430" t="s">
        <v>817</v>
      </c>
      <c r="OWG136" s="430" t="s">
        <v>817</v>
      </c>
      <c r="OWH136" s="430" t="s">
        <v>817</v>
      </c>
      <c r="OWI136" s="430" t="s">
        <v>817</v>
      </c>
      <c r="OWJ136" s="430" t="s">
        <v>817</v>
      </c>
      <c r="OWK136" s="430" t="s">
        <v>817</v>
      </c>
      <c r="OWL136" s="430" t="s">
        <v>817</v>
      </c>
      <c r="OWM136" s="430" t="s">
        <v>817</v>
      </c>
      <c r="OWN136" s="430" t="s">
        <v>817</v>
      </c>
      <c r="OWO136" s="430" t="s">
        <v>817</v>
      </c>
      <c r="OWP136" s="430" t="s">
        <v>817</v>
      </c>
      <c r="OWQ136" s="430" t="s">
        <v>817</v>
      </c>
      <c r="OWR136" s="430" t="s">
        <v>817</v>
      </c>
      <c r="OWS136" s="430" t="s">
        <v>817</v>
      </c>
      <c r="OWT136" s="430" t="s">
        <v>817</v>
      </c>
      <c r="OWU136" s="430" t="s">
        <v>817</v>
      </c>
      <c r="OWV136" s="430" t="s">
        <v>817</v>
      </c>
      <c r="OWW136" s="430" t="s">
        <v>817</v>
      </c>
      <c r="OWX136" s="430" t="s">
        <v>817</v>
      </c>
      <c r="OWY136" s="430" t="s">
        <v>817</v>
      </c>
      <c r="OWZ136" s="430" t="s">
        <v>817</v>
      </c>
      <c r="OXA136" s="430" t="s">
        <v>817</v>
      </c>
      <c r="OXB136" s="430" t="s">
        <v>817</v>
      </c>
      <c r="OXC136" s="430" t="s">
        <v>817</v>
      </c>
      <c r="OXD136" s="430" t="s">
        <v>817</v>
      </c>
      <c r="OXE136" s="430" t="s">
        <v>817</v>
      </c>
      <c r="OXF136" s="430" t="s">
        <v>817</v>
      </c>
      <c r="OXG136" s="430" t="s">
        <v>817</v>
      </c>
      <c r="OXH136" s="430" t="s">
        <v>817</v>
      </c>
      <c r="OXI136" s="430" t="s">
        <v>817</v>
      </c>
      <c r="OXJ136" s="430" t="s">
        <v>817</v>
      </c>
      <c r="OXK136" s="430" t="s">
        <v>817</v>
      </c>
      <c r="OXL136" s="430" t="s">
        <v>817</v>
      </c>
      <c r="OXM136" s="430" t="s">
        <v>817</v>
      </c>
      <c r="OXN136" s="430" t="s">
        <v>817</v>
      </c>
      <c r="OXO136" s="430" t="s">
        <v>817</v>
      </c>
      <c r="OXP136" s="430" t="s">
        <v>817</v>
      </c>
      <c r="OXQ136" s="430" t="s">
        <v>817</v>
      </c>
      <c r="OXR136" s="430" t="s">
        <v>817</v>
      </c>
      <c r="OXS136" s="430" t="s">
        <v>817</v>
      </c>
      <c r="OXT136" s="430" t="s">
        <v>817</v>
      </c>
      <c r="OXU136" s="430" t="s">
        <v>817</v>
      </c>
      <c r="OXV136" s="430" t="s">
        <v>817</v>
      </c>
      <c r="OXW136" s="430" t="s">
        <v>817</v>
      </c>
      <c r="OXX136" s="430" t="s">
        <v>817</v>
      </c>
      <c r="OXY136" s="430" t="s">
        <v>817</v>
      </c>
      <c r="OXZ136" s="430" t="s">
        <v>817</v>
      </c>
      <c r="OYA136" s="430" t="s">
        <v>817</v>
      </c>
      <c r="OYB136" s="430" t="s">
        <v>817</v>
      </c>
      <c r="OYC136" s="430" t="s">
        <v>817</v>
      </c>
      <c r="OYD136" s="430" t="s">
        <v>817</v>
      </c>
      <c r="OYE136" s="430" t="s">
        <v>817</v>
      </c>
      <c r="OYF136" s="430" t="s">
        <v>817</v>
      </c>
      <c r="OYG136" s="430" t="s">
        <v>817</v>
      </c>
      <c r="OYH136" s="430" t="s">
        <v>817</v>
      </c>
      <c r="OYI136" s="430" t="s">
        <v>817</v>
      </c>
      <c r="OYJ136" s="430" t="s">
        <v>817</v>
      </c>
      <c r="OYK136" s="430" t="s">
        <v>817</v>
      </c>
      <c r="OYL136" s="430" t="s">
        <v>817</v>
      </c>
      <c r="OYM136" s="430" t="s">
        <v>817</v>
      </c>
      <c r="OYN136" s="430" t="s">
        <v>817</v>
      </c>
      <c r="OYO136" s="430" t="s">
        <v>817</v>
      </c>
      <c r="OYP136" s="430" t="s">
        <v>817</v>
      </c>
      <c r="OYQ136" s="430" t="s">
        <v>817</v>
      </c>
      <c r="OYR136" s="430" t="s">
        <v>817</v>
      </c>
      <c r="OYS136" s="430" t="s">
        <v>817</v>
      </c>
      <c r="OYT136" s="430" t="s">
        <v>817</v>
      </c>
      <c r="OYU136" s="430" t="s">
        <v>817</v>
      </c>
      <c r="OYV136" s="430" t="s">
        <v>817</v>
      </c>
      <c r="OYW136" s="430" t="s">
        <v>817</v>
      </c>
      <c r="OYX136" s="430" t="s">
        <v>817</v>
      </c>
      <c r="OYY136" s="430" t="s">
        <v>817</v>
      </c>
      <c r="OYZ136" s="430" t="s">
        <v>817</v>
      </c>
      <c r="OZA136" s="430" t="s">
        <v>817</v>
      </c>
      <c r="OZB136" s="430" t="s">
        <v>817</v>
      </c>
      <c r="OZC136" s="430" t="s">
        <v>817</v>
      </c>
      <c r="OZD136" s="430" t="s">
        <v>817</v>
      </c>
      <c r="OZE136" s="430" t="s">
        <v>817</v>
      </c>
      <c r="OZF136" s="430" t="s">
        <v>817</v>
      </c>
      <c r="OZG136" s="430" t="s">
        <v>817</v>
      </c>
      <c r="OZH136" s="430" t="s">
        <v>817</v>
      </c>
      <c r="OZI136" s="430" t="s">
        <v>817</v>
      </c>
      <c r="OZJ136" s="430" t="s">
        <v>817</v>
      </c>
      <c r="OZK136" s="430" t="s">
        <v>817</v>
      </c>
      <c r="OZL136" s="430" t="s">
        <v>817</v>
      </c>
      <c r="OZM136" s="430" t="s">
        <v>817</v>
      </c>
      <c r="OZN136" s="430" t="s">
        <v>817</v>
      </c>
      <c r="OZO136" s="430" t="s">
        <v>817</v>
      </c>
      <c r="OZP136" s="430" t="s">
        <v>817</v>
      </c>
      <c r="OZQ136" s="430" t="s">
        <v>817</v>
      </c>
      <c r="OZR136" s="430" t="s">
        <v>817</v>
      </c>
      <c r="OZS136" s="430" t="s">
        <v>817</v>
      </c>
      <c r="OZT136" s="430" t="s">
        <v>817</v>
      </c>
      <c r="OZU136" s="430" t="s">
        <v>817</v>
      </c>
      <c r="OZV136" s="430" t="s">
        <v>817</v>
      </c>
      <c r="OZW136" s="430" t="s">
        <v>817</v>
      </c>
      <c r="OZX136" s="430" t="s">
        <v>817</v>
      </c>
      <c r="OZY136" s="430" t="s">
        <v>817</v>
      </c>
      <c r="OZZ136" s="430" t="s">
        <v>817</v>
      </c>
      <c r="PAA136" s="430" t="s">
        <v>817</v>
      </c>
      <c r="PAB136" s="430" t="s">
        <v>817</v>
      </c>
      <c r="PAC136" s="430" t="s">
        <v>817</v>
      </c>
      <c r="PAD136" s="430" t="s">
        <v>817</v>
      </c>
      <c r="PAE136" s="430" t="s">
        <v>817</v>
      </c>
      <c r="PAF136" s="430" t="s">
        <v>817</v>
      </c>
      <c r="PAG136" s="430" t="s">
        <v>817</v>
      </c>
      <c r="PAH136" s="430" t="s">
        <v>817</v>
      </c>
      <c r="PAI136" s="430" t="s">
        <v>817</v>
      </c>
      <c r="PAJ136" s="430" t="s">
        <v>817</v>
      </c>
      <c r="PAK136" s="430" t="s">
        <v>817</v>
      </c>
      <c r="PAL136" s="430" t="s">
        <v>817</v>
      </c>
      <c r="PAM136" s="430" t="s">
        <v>817</v>
      </c>
      <c r="PAN136" s="430" t="s">
        <v>817</v>
      </c>
      <c r="PAO136" s="430" t="s">
        <v>817</v>
      </c>
      <c r="PAP136" s="430" t="s">
        <v>817</v>
      </c>
      <c r="PAQ136" s="430" t="s">
        <v>817</v>
      </c>
      <c r="PAR136" s="430" t="s">
        <v>817</v>
      </c>
      <c r="PAS136" s="430" t="s">
        <v>817</v>
      </c>
      <c r="PAT136" s="430" t="s">
        <v>817</v>
      </c>
      <c r="PAU136" s="430" t="s">
        <v>817</v>
      </c>
      <c r="PAV136" s="430" t="s">
        <v>817</v>
      </c>
      <c r="PAW136" s="430" t="s">
        <v>817</v>
      </c>
      <c r="PAX136" s="430" t="s">
        <v>817</v>
      </c>
      <c r="PAY136" s="430" t="s">
        <v>817</v>
      </c>
      <c r="PAZ136" s="430" t="s">
        <v>817</v>
      </c>
      <c r="PBA136" s="430" t="s">
        <v>817</v>
      </c>
      <c r="PBB136" s="430" t="s">
        <v>817</v>
      </c>
      <c r="PBC136" s="430" t="s">
        <v>817</v>
      </c>
      <c r="PBD136" s="430" t="s">
        <v>817</v>
      </c>
      <c r="PBE136" s="430" t="s">
        <v>817</v>
      </c>
      <c r="PBF136" s="430" t="s">
        <v>817</v>
      </c>
      <c r="PBG136" s="430" t="s">
        <v>817</v>
      </c>
      <c r="PBH136" s="430" t="s">
        <v>817</v>
      </c>
      <c r="PBI136" s="430" t="s">
        <v>817</v>
      </c>
      <c r="PBJ136" s="430" t="s">
        <v>817</v>
      </c>
      <c r="PBK136" s="430" t="s">
        <v>817</v>
      </c>
      <c r="PBL136" s="430" t="s">
        <v>817</v>
      </c>
      <c r="PBM136" s="430" t="s">
        <v>817</v>
      </c>
      <c r="PBN136" s="430" t="s">
        <v>817</v>
      </c>
      <c r="PBO136" s="430" t="s">
        <v>817</v>
      </c>
      <c r="PBP136" s="430" t="s">
        <v>817</v>
      </c>
      <c r="PBQ136" s="430" t="s">
        <v>817</v>
      </c>
      <c r="PBR136" s="430" t="s">
        <v>817</v>
      </c>
      <c r="PBS136" s="430" t="s">
        <v>817</v>
      </c>
      <c r="PBT136" s="430" t="s">
        <v>817</v>
      </c>
      <c r="PBU136" s="430" t="s">
        <v>817</v>
      </c>
      <c r="PBV136" s="430" t="s">
        <v>817</v>
      </c>
      <c r="PBW136" s="430" t="s">
        <v>817</v>
      </c>
      <c r="PBX136" s="430" t="s">
        <v>817</v>
      </c>
      <c r="PBY136" s="430" t="s">
        <v>817</v>
      </c>
      <c r="PBZ136" s="430" t="s">
        <v>817</v>
      </c>
      <c r="PCA136" s="430" t="s">
        <v>817</v>
      </c>
      <c r="PCB136" s="430" t="s">
        <v>817</v>
      </c>
      <c r="PCC136" s="430" t="s">
        <v>817</v>
      </c>
      <c r="PCD136" s="430" t="s">
        <v>817</v>
      </c>
      <c r="PCE136" s="430" t="s">
        <v>817</v>
      </c>
      <c r="PCF136" s="430" t="s">
        <v>817</v>
      </c>
      <c r="PCG136" s="430" t="s">
        <v>817</v>
      </c>
      <c r="PCH136" s="430" t="s">
        <v>817</v>
      </c>
      <c r="PCI136" s="430" t="s">
        <v>817</v>
      </c>
      <c r="PCJ136" s="430" t="s">
        <v>817</v>
      </c>
      <c r="PCK136" s="430" t="s">
        <v>817</v>
      </c>
      <c r="PCL136" s="430" t="s">
        <v>817</v>
      </c>
      <c r="PCM136" s="430" t="s">
        <v>817</v>
      </c>
      <c r="PCN136" s="430" t="s">
        <v>817</v>
      </c>
      <c r="PCO136" s="430" t="s">
        <v>817</v>
      </c>
      <c r="PCP136" s="430" t="s">
        <v>817</v>
      </c>
      <c r="PCQ136" s="430" t="s">
        <v>817</v>
      </c>
      <c r="PCR136" s="430" t="s">
        <v>817</v>
      </c>
      <c r="PCS136" s="430" t="s">
        <v>817</v>
      </c>
      <c r="PCT136" s="430" t="s">
        <v>817</v>
      </c>
      <c r="PCU136" s="430" t="s">
        <v>817</v>
      </c>
      <c r="PCV136" s="430" t="s">
        <v>817</v>
      </c>
      <c r="PCW136" s="430" t="s">
        <v>817</v>
      </c>
      <c r="PCX136" s="430" t="s">
        <v>817</v>
      </c>
      <c r="PCY136" s="430" t="s">
        <v>817</v>
      </c>
      <c r="PCZ136" s="430" t="s">
        <v>817</v>
      </c>
      <c r="PDA136" s="430" t="s">
        <v>817</v>
      </c>
      <c r="PDB136" s="430" t="s">
        <v>817</v>
      </c>
      <c r="PDC136" s="430" t="s">
        <v>817</v>
      </c>
      <c r="PDD136" s="430" t="s">
        <v>817</v>
      </c>
      <c r="PDE136" s="430" t="s">
        <v>817</v>
      </c>
      <c r="PDF136" s="430" t="s">
        <v>817</v>
      </c>
      <c r="PDG136" s="430" t="s">
        <v>817</v>
      </c>
      <c r="PDH136" s="430" t="s">
        <v>817</v>
      </c>
      <c r="PDI136" s="430" t="s">
        <v>817</v>
      </c>
      <c r="PDJ136" s="430" t="s">
        <v>817</v>
      </c>
      <c r="PDK136" s="430" t="s">
        <v>817</v>
      </c>
      <c r="PDL136" s="430" t="s">
        <v>817</v>
      </c>
      <c r="PDM136" s="430" t="s">
        <v>817</v>
      </c>
      <c r="PDN136" s="430" t="s">
        <v>817</v>
      </c>
      <c r="PDO136" s="430" t="s">
        <v>817</v>
      </c>
      <c r="PDP136" s="430" t="s">
        <v>817</v>
      </c>
      <c r="PDQ136" s="430" t="s">
        <v>817</v>
      </c>
      <c r="PDR136" s="430" t="s">
        <v>817</v>
      </c>
      <c r="PDS136" s="430" t="s">
        <v>817</v>
      </c>
      <c r="PDT136" s="430" t="s">
        <v>817</v>
      </c>
      <c r="PDU136" s="430" t="s">
        <v>817</v>
      </c>
      <c r="PDV136" s="430" t="s">
        <v>817</v>
      </c>
      <c r="PDW136" s="430" t="s">
        <v>817</v>
      </c>
      <c r="PDX136" s="430" t="s">
        <v>817</v>
      </c>
      <c r="PDY136" s="430" t="s">
        <v>817</v>
      </c>
      <c r="PDZ136" s="430" t="s">
        <v>817</v>
      </c>
      <c r="PEA136" s="430" t="s">
        <v>817</v>
      </c>
      <c r="PEB136" s="430" t="s">
        <v>817</v>
      </c>
      <c r="PEC136" s="430" t="s">
        <v>817</v>
      </c>
      <c r="PED136" s="430" t="s">
        <v>817</v>
      </c>
      <c r="PEE136" s="430" t="s">
        <v>817</v>
      </c>
      <c r="PEF136" s="430" t="s">
        <v>817</v>
      </c>
      <c r="PEG136" s="430" t="s">
        <v>817</v>
      </c>
      <c r="PEH136" s="430" t="s">
        <v>817</v>
      </c>
      <c r="PEI136" s="430" t="s">
        <v>817</v>
      </c>
      <c r="PEJ136" s="430" t="s">
        <v>817</v>
      </c>
      <c r="PEK136" s="430" t="s">
        <v>817</v>
      </c>
      <c r="PEL136" s="430" t="s">
        <v>817</v>
      </c>
      <c r="PEM136" s="430" t="s">
        <v>817</v>
      </c>
      <c r="PEN136" s="430" t="s">
        <v>817</v>
      </c>
      <c r="PEO136" s="430" t="s">
        <v>817</v>
      </c>
      <c r="PEP136" s="430" t="s">
        <v>817</v>
      </c>
      <c r="PEQ136" s="430" t="s">
        <v>817</v>
      </c>
      <c r="PER136" s="430" t="s">
        <v>817</v>
      </c>
      <c r="PES136" s="430" t="s">
        <v>817</v>
      </c>
      <c r="PET136" s="430" t="s">
        <v>817</v>
      </c>
      <c r="PEU136" s="430" t="s">
        <v>817</v>
      </c>
      <c r="PEV136" s="430" t="s">
        <v>817</v>
      </c>
      <c r="PEW136" s="430" t="s">
        <v>817</v>
      </c>
      <c r="PEX136" s="430" t="s">
        <v>817</v>
      </c>
      <c r="PEY136" s="430" t="s">
        <v>817</v>
      </c>
      <c r="PEZ136" s="430" t="s">
        <v>817</v>
      </c>
      <c r="PFA136" s="430" t="s">
        <v>817</v>
      </c>
      <c r="PFB136" s="430" t="s">
        <v>817</v>
      </c>
      <c r="PFC136" s="430" t="s">
        <v>817</v>
      </c>
      <c r="PFD136" s="430" t="s">
        <v>817</v>
      </c>
      <c r="PFE136" s="430" t="s">
        <v>817</v>
      </c>
      <c r="PFF136" s="430" t="s">
        <v>817</v>
      </c>
      <c r="PFG136" s="430" t="s">
        <v>817</v>
      </c>
      <c r="PFH136" s="430" t="s">
        <v>817</v>
      </c>
      <c r="PFI136" s="430" t="s">
        <v>817</v>
      </c>
      <c r="PFJ136" s="430" t="s">
        <v>817</v>
      </c>
      <c r="PFK136" s="430" t="s">
        <v>817</v>
      </c>
      <c r="PFL136" s="430" t="s">
        <v>817</v>
      </c>
      <c r="PFM136" s="430" t="s">
        <v>817</v>
      </c>
      <c r="PFN136" s="430" t="s">
        <v>817</v>
      </c>
      <c r="PFO136" s="430" t="s">
        <v>817</v>
      </c>
      <c r="PFP136" s="430" t="s">
        <v>817</v>
      </c>
      <c r="PFQ136" s="430" t="s">
        <v>817</v>
      </c>
      <c r="PFR136" s="430" t="s">
        <v>817</v>
      </c>
      <c r="PFS136" s="430" t="s">
        <v>817</v>
      </c>
      <c r="PFT136" s="430" t="s">
        <v>817</v>
      </c>
      <c r="PFU136" s="430" t="s">
        <v>817</v>
      </c>
      <c r="PFV136" s="430" t="s">
        <v>817</v>
      </c>
      <c r="PFW136" s="430" t="s">
        <v>817</v>
      </c>
      <c r="PFX136" s="430" t="s">
        <v>817</v>
      </c>
      <c r="PFY136" s="430" t="s">
        <v>817</v>
      </c>
      <c r="PFZ136" s="430" t="s">
        <v>817</v>
      </c>
      <c r="PGA136" s="430" t="s">
        <v>817</v>
      </c>
      <c r="PGB136" s="430" t="s">
        <v>817</v>
      </c>
      <c r="PGC136" s="430" t="s">
        <v>817</v>
      </c>
      <c r="PGD136" s="430" t="s">
        <v>817</v>
      </c>
      <c r="PGE136" s="430" t="s">
        <v>817</v>
      </c>
      <c r="PGF136" s="430" t="s">
        <v>817</v>
      </c>
      <c r="PGG136" s="430" t="s">
        <v>817</v>
      </c>
      <c r="PGH136" s="430" t="s">
        <v>817</v>
      </c>
      <c r="PGI136" s="430" t="s">
        <v>817</v>
      </c>
      <c r="PGJ136" s="430" t="s">
        <v>817</v>
      </c>
      <c r="PGK136" s="430" t="s">
        <v>817</v>
      </c>
      <c r="PGL136" s="430" t="s">
        <v>817</v>
      </c>
      <c r="PGM136" s="430" t="s">
        <v>817</v>
      </c>
      <c r="PGN136" s="430" t="s">
        <v>817</v>
      </c>
      <c r="PGO136" s="430" t="s">
        <v>817</v>
      </c>
      <c r="PGP136" s="430" t="s">
        <v>817</v>
      </c>
      <c r="PGQ136" s="430" t="s">
        <v>817</v>
      </c>
      <c r="PGR136" s="430" t="s">
        <v>817</v>
      </c>
      <c r="PGS136" s="430" t="s">
        <v>817</v>
      </c>
      <c r="PGT136" s="430" t="s">
        <v>817</v>
      </c>
      <c r="PGU136" s="430" t="s">
        <v>817</v>
      </c>
      <c r="PGV136" s="430" t="s">
        <v>817</v>
      </c>
      <c r="PGW136" s="430" t="s">
        <v>817</v>
      </c>
      <c r="PGX136" s="430" t="s">
        <v>817</v>
      </c>
      <c r="PGY136" s="430" t="s">
        <v>817</v>
      </c>
      <c r="PGZ136" s="430" t="s">
        <v>817</v>
      </c>
      <c r="PHA136" s="430" t="s">
        <v>817</v>
      </c>
      <c r="PHB136" s="430" t="s">
        <v>817</v>
      </c>
      <c r="PHC136" s="430" t="s">
        <v>817</v>
      </c>
      <c r="PHD136" s="430" t="s">
        <v>817</v>
      </c>
      <c r="PHE136" s="430" t="s">
        <v>817</v>
      </c>
      <c r="PHF136" s="430" t="s">
        <v>817</v>
      </c>
      <c r="PHG136" s="430" t="s">
        <v>817</v>
      </c>
      <c r="PHH136" s="430" t="s">
        <v>817</v>
      </c>
      <c r="PHI136" s="430" t="s">
        <v>817</v>
      </c>
      <c r="PHJ136" s="430" t="s">
        <v>817</v>
      </c>
      <c r="PHK136" s="430" t="s">
        <v>817</v>
      </c>
      <c r="PHL136" s="430" t="s">
        <v>817</v>
      </c>
      <c r="PHM136" s="430" t="s">
        <v>817</v>
      </c>
      <c r="PHN136" s="430" t="s">
        <v>817</v>
      </c>
      <c r="PHO136" s="430" t="s">
        <v>817</v>
      </c>
      <c r="PHP136" s="430" t="s">
        <v>817</v>
      </c>
      <c r="PHQ136" s="430" t="s">
        <v>817</v>
      </c>
      <c r="PHR136" s="430" t="s">
        <v>817</v>
      </c>
      <c r="PHS136" s="430" t="s">
        <v>817</v>
      </c>
      <c r="PHT136" s="430" t="s">
        <v>817</v>
      </c>
      <c r="PHU136" s="430" t="s">
        <v>817</v>
      </c>
      <c r="PHV136" s="430" t="s">
        <v>817</v>
      </c>
      <c r="PHW136" s="430" t="s">
        <v>817</v>
      </c>
      <c r="PHX136" s="430" t="s">
        <v>817</v>
      </c>
      <c r="PHY136" s="430" t="s">
        <v>817</v>
      </c>
      <c r="PHZ136" s="430" t="s">
        <v>817</v>
      </c>
      <c r="PIA136" s="430" t="s">
        <v>817</v>
      </c>
      <c r="PIB136" s="430" t="s">
        <v>817</v>
      </c>
      <c r="PIC136" s="430" t="s">
        <v>817</v>
      </c>
      <c r="PID136" s="430" t="s">
        <v>817</v>
      </c>
      <c r="PIE136" s="430" t="s">
        <v>817</v>
      </c>
      <c r="PIF136" s="430" t="s">
        <v>817</v>
      </c>
      <c r="PIG136" s="430" t="s">
        <v>817</v>
      </c>
      <c r="PIH136" s="430" t="s">
        <v>817</v>
      </c>
      <c r="PII136" s="430" t="s">
        <v>817</v>
      </c>
      <c r="PIJ136" s="430" t="s">
        <v>817</v>
      </c>
      <c r="PIK136" s="430" t="s">
        <v>817</v>
      </c>
      <c r="PIL136" s="430" t="s">
        <v>817</v>
      </c>
      <c r="PIM136" s="430" t="s">
        <v>817</v>
      </c>
      <c r="PIN136" s="430" t="s">
        <v>817</v>
      </c>
      <c r="PIO136" s="430" t="s">
        <v>817</v>
      </c>
      <c r="PIP136" s="430" t="s">
        <v>817</v>
      </c>
      <c r="PIQ136" s="430" t="s">
        <v>817</v>
      </c>
      <c r="PIR136" s="430" t="s">
        <v>817</v>
      </c>
      <c r="PIS136" s="430" t="s">
        <v>817</v>
      </c>
      <c r="PIT136" s="430" t="s">
        <v>817</v>
      </c>
      <c r="PIU136" s="430" t="s">
        <v>817</v>
      </c>
      <c r="PIV136" s="430" t="s">
        <v>817</v>
      </c>
      <c r="PIW136" s="430" t="s">
        <v>817</v>
      </c>
      <c r="PIX136" s="430" t="s">
        <v>817</v>
      </c>
      <c r="PIY136" s="430" t="s">
        <v>817</v>
      </c>
      <c r="PIZ136" s="430" t="s">
        <v>817</v>
      </c>
      <c r="PJA136" s="430" t="s">
        <v>817</v>
      </c>
      <c r="PJB136" s="430" t="s">
        <v>817</v>
      </c>
      <c r="PJC136" s="430" t="s">
        <v>817</v>
      </c>
      <c r="PJD136" s="430" t="s">
        <v>817</v>
      </c>
      <c r="PJE136" s="430" t="s">
        <v>817</v>
      </c>
      <c r="PJF136" s="430" t="s">
        <v>817</v>
      </c>
      <c r="PJG136" s="430" t="s">
        <v>817</v>
      </c>
      <c r="PJH136" s="430" t="s">
        <v>817</v>
      </c>
      <c r="PJI136" s="430" t="s">
        <v>817</v>
      </c>
      <c r="PJJ136" s="430" t="s">
        <v>817</v>
      </c>
      <c r="PJK136" s="430" t="s">
        <v>817</v>
      </c>
      <c r="PJL136" s="430" t="s">
        <v>817</v>
      </c>
      <c r="PJM136" s="430" t="s">
        <v>817</v>
      </c>
      <c r="PJN136" s="430" t="s">
        <v>817</v>
      </c>
      <c r="PJO136" s="430" t="s">
        <v>817</v>
      </c>
      <c r="PJP136" s="430" t="s">
        <v>817</v>
      </c>
      <c r="PJQ136" s="430" t="s">
        <v>817</v>
      </c>
      <c r="PJR136" s="430" t="s">
        <v>817</v>
      </c>
      <c r="PJS136" s="430" t="s">
        <v>817</v>
      </c>
      <c r="PJT136" s="430" t="s">
        <v>817</v>
      </c>
      <c r="PJU136" s="430" t="s">
        <v>817</v>
      </c>
      <c r="PJV136" s="430" t="s">
        <v>817</v>
      </c>
      <c r="PJW136" s="430" t="s">
        <v>817</v>
      </c>
      <c r="PJX136" s="430" t="s">
        <v>817</v>
      </c>
      <c r="PJY136" s="430" t="s">
        <v>817</v>
      </c>
      <c r="PJZ136" s="430" t="s">
        <v>817</v>
      </c>
      <c r="PKA136" s="430" t="s">
        <v>817</v>
      </c>
      <c r="PKB136" s="430" t="s">
        <v>817</v>
      </c>
      <c r="PKC136" s="430" t="s">
        <v>817</v>
      </c>
      <c r="PKD136" s="430" t="s">
        <v>817</v>
      </c>
      <c r="PKE136" s="430" t="s">
        <v>817</v>
      </c>
      <c r="PKF136" s="430" t="s">
        <v>817</v>
      </c>
      <c r="PKG136" s="430" t="s">
        <v>817</v>
      </c>
      <c r="PKH136" s="430" t="s">
        <v>817</v>
      </c>
      <c r="PKI136" s="430" t="s">
        <v>817</v>
      </c>
      <c r="PKJ136" s="430" t="s">
        <v>817</v>
      </c>
      <c r="PKK136" s="430" t="s">
        <v>817</v>
      </c>
      <c r="PKL136" s="430" t="s">
        <v>817</v>
      </c>
      <c r="PKM136" s="430" t="s">
        <v>817</v>
      </c>
      <c r="PKN136" s="430" t="s">
        <v>817</v>
      </c>
      <c r="PKO136" s="430" t="s">
        <v>817</v>
      </c>
      <c r="PKP136" s="430" t="s">
        <v>817</v>
      </c>
      <c r="PKQ136" s="430" t="s">
        <v>817</v>
      </c>
      <c r="PKR136" s="430" t="s">
        <v>817</v>
      </c>
      <c r="PKS136" s="430" t="s">
        <v>817</v>
      </c>
      <c r="PKT136" s="430" t="s">
        <v>817</v>
      </c>
      <c r="PKU136" s="430" t="s">
        <v>817</v>
      </c>
      <c r="PKV136" s="430" t="s">
        <v>817</v>
      </c>
      <c r="PKW136" s="430" t="s">
        <v>817</v>
      </c>
      <c r="PKX136" s="430" t="s">
        <v>817</v>
      </c>
      <c r="PKY136" s="430" t="s">
        <v>817</v>
      </c>
      <c r="PKZ136" s="430" t="s">
        <v>817</v>
      </c>
      <c r="PLA136" s="430" t="s">
        <v>817</v>
      </c>
      <c r="PLB136" s="430" t="s">
        <v>817</v>
      </c>
      <c r="PLC136" s="430" t="s">
        <v>817</v>
      </c>
      <c r="PLD136" s="430" t="s">
        <v>817</v>
      </c>
      <c r="PLE136" s="430" t="s">
        <v>817</v>
      </c>
      <c r="PLF136" s="430" t="s">
        <v>817</v>
      </c>
      <c r="PLG136" s="430" t="s">
        <v>817</v>
      </c>
      <c r="PLH136" s="430" t="s">
        <v>817</v>
      </c>
      <c r="PLI136" s="430" t="s">
        <v>817</v>
      </c>
      <c r="PLJ136" s="430" t="s">
        <v>817</v>
      </c>
      <c r="PLK136" s="430" t="s">
        <v>817</v>
      </c>
      <c r="PLL136" s="430" t="s">
        <v>817</v>
      </c>
      <c r="PLM136" s="430" t="s">
        <v>817</v>
      </c>
      <c r="PLN136" s="430" t="s">
        <v>817</v>
      </c>
      <c r="PLO136" s="430" t="s">
        <v>817</v>
      </c>
      <c r="PLP136" s="430" t="s">
        <v>817</v>
      </c>
      <c r="PLQ136" s="430" t="s">
        <v>817</v>
      </c>
      <c r="PLR136" s="430" t="s">
        <v>817</v>
      </c>
      <c r="PLS136" s="430" t="s">
        <v>817</v>
      </c>
      <c r="PLT136" s="430" t="s">
        <v>817</v>
      </c>
      <c r="PLU136" s="430" t="s">
        <v>817</v>
      </c>
      <c r="PLV136" s="430" t="s">
        <v>817</v>
      </c>
      <c r="PLW136" s="430" t="s">
        <v>817</v>
      </c>
      <c r="PLX136" s="430" t="s">
        <v>817</v>
      </c>
      <c r="PLY136" s="430" t="s">
        <v>817</v>
      </c>
      <c r="PLZ136" s="430" t="s">
        <v>817</v>
      </c>
      <c r="PMA136" s="430" t="s">
        <v>817</v>
      </c>
      <c r="PMB136" s="430" t="s">
        <v>817</v>
      </c>
      <c r="PMC136" s="430" t="s">
        <v>817</v>
      </c>
      <c r="PMD136" s="430" t="s">
        <v>817</v>
      </c>
      <c r="PME136" s="430" t="s">
        <v>817</v>
      </c>
      <c r="PMF136" s="430" t="s">
        <v>817</v>
      </c>
      <c r="PMG136" s="430" t="s">
        <v>817</v>
      </c>
      <c r="PMH136" s="430" t="s">
        <v>817</v>
      </c>
      <c r="PMI136" s="430" t="s">
        <v>817</v>
      </c>
      <c r="PMJ136" s="430" t="s">
        <v>817</v>
      </c>
      <c r="PMK136" s="430" t="s">
        <v>817</v>
      </c>
      <c r="PML136" s="430" t="s">
        <v>817</v>
      </c>
      <c r="PMM136" s="430" t="s">
        <v>817</v>
      </c>
      <c r="PMN136" s="430" t="s">
        <v>817</v>
      </c>
      <c r="PMO136" s="430" t="s">
        <v>817</v>
      </c>
      <c r="PMP136" s="430" t="s">
        <v>817</v>
      </c>
      <c r="PMQ136" s="430" t="s">
        <v>817</v>
      </c>
      <c r="PMR136" s="430" t="s">
        <v>817</v>
      </c>
      <c r="PMS136" s="430" t="s">
        <v>817</v>
      </c>
      <c r="PMT136" s="430" t="s">
        <v>817</v>
      </c>
      <c r="PMU136" s="430" t="s">
        <v>817</v>
      </c>
      <c r="PMV136" s="430" t="s">
        <v>817</v>
      </c>
      <c r="PMW136" s="430" t="s">
        <v>817</v>
      </c>
      <c r="PMX136" s="430" t="s">
        <v>817</v>
      </c>
      <c r="PMY136" s="430" t="s">
        <v>817</v>
      </c>
      <c r="PMZ136" s="430" t="s">
        <v>817</v>
      </c>
      <c r="PNA136" s="430" t="s">
        <v>817</v>
      </c>
      <c r="PNB136" s="430" t="s">
        <v>817</v>
      </c>
      <c r="PNC136" s="430" t="s">
        <v>817</v>
      </c>
      <c r="PND136" s="430" t="s">
        <v>817</v>
      </c>
      <c r="PNE136" s="430" t="s">
        <v>817</v>
      </c>
      <c r="PNF136" s="430" t="s">
        <v>817</v>
      </c>
      <c r="PNG136" s="430" t="s">
        <v>817</v>
      </c>
      <c r="PNH136" s="430" t="s">
        <v>817</v>
      </c>
      <c r="PNI136" s="430" t="s">
        <v>817</v>
      </c>
      <c r="PNJ136" s="430" t="s">
        <v>817</v>
      </c>
      <c r="PNK136" s="430" t="s">
        <v>817</v>
      </c>
      <c r="PNL136" s="430" t="s">
        <v>817</v>
      </c>
      <c r="PNM136" s="430" t="s">
        <v>817</v>
      </c>
      <c r="PNN136" s="430" t="s">
        <v>817</v>
      </c>
      <c r="PNO136" s="430" t="s">
        <v>817</v>
      </c>
      <c r="PNP136" s="430" t="s">
        <v>817</v>
      </c>
      <c r="PNQ136" s="430" t="s">
        <v>817</v>
      </c>
      <c r="PNR136" s="430" t="s">
        <v>817</v>
      </c>
      <c r="PNS136" s="430" t="s">
        <v>817</v>
      </c>
      <c r="PNT136" s="430" t="s">
        <v>817</v>
      </c>
      <c r="PNU136" s="430" t="s">
        <v>817</v>
      </c>
      <c r="PNV136" s="430" t="s">
        <v>817</v>
      </c>
      <c r="PNW136" s="430" t="s">
        <v>817</v>
      </c>
      <c r="PNX136" s="430" t="s">
        <v>817</v>
      </c>
      <c r="PNY136" s="430" t="s">
        <v>817</v>
      </c>
      <c r="PNZ136" s="430" t="s">
        <v>817</v>
      </c>
      <c r="POA136" s="430" t="s">
        <v>817</v>
      </c>
      <c r="POB136" s="430" t="s">
        <v>817</v>
      </c>
      <c r="POC136" s="430" t="s">
        <v>817</v>
      </c>
      <c r="POD136" s="430" t="s">
        <v>817</v>
      </c>
      <c r="POE136" s="430" t="s">
        <v>817</v>
      </c>
      <c r="POF136" s="430" t="s">
        <v>817</v>
      </c>
      <c r="POG136" s="430" t="s">
        <v>817</v>
      </c>
      <c r="POH136" s="430" t="s">
        <v>817</v>
      </c>
      <c r="POI136" s="430" t="s">
        <v>817</v>
      </c>
      <c r="POJ136" s="430" t="s">
        <v>817</v>
      </c>
      <c r="POK136" s="430" t="s">
        <v>817</v>
      </c>
      <c r="POL136" s="430" t="s">
        <v>817</v>
      </c>
      <c r="POM136" s="430" t="s">
        <v>817</v>
      </c>
      <c r="PON136" s="430" t="s">
        <v>817</v>
      </c>
      <c r="POO136" s="430" t="s">
        <v>817</v>
      </c>
      <c r="POP136" s="430" t="s">
        <v>817</v>
      </c>
      <c r="POQ136" s="430" t="s">
        <v>817</v>
      </c>
      <c r="POR136" s="430" t="s">
        <v>817</v>
      </c>
      <c r="POS136" s="430" t="s">
        <v>817</v>
      </c>
      <c r="POT136" s="430" t="s">
        <v>817</v>
      </c>
      <c r="POU136" s="430" t="s">
        <v>817</v>
      </c>
      <c r="POV136" s="430" t="s">
        <v>817</v>
      </c>
      <c r="POW136" s="430" t="s">
        <v>817</v>
      </c>
      <c r="POX136" s="430" t="s">
        <v>817</v>
      </c>
      <c r="POY136" s="430" t="s">
        <v>817</v>
      </c>
      <c r="POZ136" s="430" t="s">
        <v>817</v>
      </c>
      <c r="PPA136" s="430" t="s">
        <v>817</v>
      </c>
      <c r="PPB136" s="430" t="s">
        <v>817</v>
      </c>
      <c r="PPC136" s="430" t="s">
        <v>817</v>
      </c>
      <c r="PPD136" s="430" t="s">
        <v>817</v>
      </c>
      <c r="PPE136" s="430" t="s">
        <v>817</v>
      </c>
      <c r="PPF136" s="430" t="s">
        <v>817</v>
      </c>
      <c r="PPG136" s="430" t="s">
        <v>817</v>
      </c>
      <c r="PPH136" s="430" t="s">
        <v>817</v>
      </c>
      <c r="PPI136" s="430" t="s">
        <v>817</v>
      </c>
      <c r="PPJ136" s="430" t="s">
        <v>817</v>
      </c>
      <c r="PPK136" s="430" t="s">
        <v>817</v>
      </c>
      <c r="PPL136" s="430" t="s">
        <v>817</v>
      </c>
      <c r="PPM136" s="430" t="s">
        <v>817</v>
      </c>
      <c r="PPN136" s="430" t="s">
        <v>817</v>
      </c>
      <c r="PPO136" s="430" t="s">
        <v>817</v>
      </c>
      <c r="PPP136" s="430" t="s">
        <v>817</v>
      </c>
      <c r="PPQ136" s="430" t="s">
        <v>817</v>
      </c>
      <c r="PPR136" s="430" t="s">
        <v>817</v>
      </c>
      <c r="PPS136" s="430" t="s">
        <v>817</v>
      </c>
      <c r="PPT136" s="430" t="s">
        <v>817</v>
      </c>
      <c r="PPU136" s="430" t="s">
        <v>817</v>
      </c>
      <c r="PPV136" s="430" t="s">
        <v>817</v>
      </c>
      <c r="PPW136" s="430" t="s">
        <v>817</v>
      </c>
      <c r="PPX136" s="430" t="s">
        <v>817</v>
      </c>
      <c r="PPY136" s="430" t="s">
        <v>817</v>
      </c>
      <c r="PPZ136" s="430" t="s">
        <v>817</v>
      </c>
      <c r="PQA136" s="430" t="s">
        <v>817</v>
      </c>
      <c r="PQB136" s="430" t="s">
        <v>817</v>
      </c>
      <c r="PQC136" s="430" t="s">
        <v>817</v>
      </c>
      <c r="PQD136" s="430" t="s">
        <v>817</v>
      </c>
      <c r="PQE136" s="430" t="s">
        <v>817</v>
      </c>
      <c r="PQF136" s="430" t="s">
        <v>817</v>
      </c>
      <c r="PQG136" s="430" t="s">
        <v>817</v>
      </c>
      <c r="PQH136" s="430" t="s">
        <v>817</v>
      </c>
      <c r="PQI136" s="430" t="s">
        <v>817</v>
      </c>
      <c r="PQJ136" s="430" t="s">
        <v>817</v>
      </c>
      <c r="PQK136" s="430" t="s">
        <v>817</v>
      </c>
      <c r="PQL136" s="430" t="s">
        <v>817</v>
      </c>
      <c r="PQM136" s="430" t="s">
        <v>817</v>
      </c>
      <c r="PQN136" s="430" t="s">
        <v>817</v>
      </c>
      <c r="PQO136" s="430" t="s">
        <v>817</v>
      </c>
      <c r="PQP136" s="430" t="s">
        <v>817</v>
      </c>
      <c r="PQQ136" s="430" t="s">
        <v>817</v>
      </c>
      <c r="PQR136" s="430" t="s">
        <v>817</v>
      </c>
      <c r="PQS136" s="430" t="s">
        <v>817</v>
      </c>
      <c r="PQT136" s="430" t="s">
        <v>817</v>
      </c>
      <c r="PQU136" s="430" t="s">
        <v>817</v>
      </c>
      <c r="PQV136" s="430" t="s">
        <v>817</v>
      </c>
      <c r="PQW136" s="430" t="s">
        <v>817</v>
      </c>
      <c r="PQX136" s="430" t="s">
        <v>817</v>
      </c>
      <c r="PQY136" s="430" t="s">
        <v>817</v>
      </c>
      <c r="PQZ136" s="430" t="s">
        <v>817</v>
      </c>
      <c r="PRA136" s="430" t="s">
        <v>817</v>
      </c>
      <c r="PRB136" s="430" t="s">
        <v>817</v>
      </c>
      <c r="PRC136" s="430" t="s">
        <v>817</v>
      </c>
      <c r="PRD136" s="430" t="s">
        <v>817</v>
      </c>
      <c r="PRE136" s="430" t="s">
        <v>817</v>
      </c>
      <c r="PRF136" s="430" t="s">
        <v>817</v>
      </c>
      <c r="PRG136" s="430" t="s">
        <v>817</v>
      </c>
      <c r="PRH136" s="430" t="s">
        <v>817</v>
      </c>
      <c r="PRI136" s="430" t="s">
        <v>817</v>
      </c>
      <c r="PRJ136" s="430" t="s">
        <v>817</v>
      </c>
      <c r="PRK136" s="430" t="s">
        <v>817</v>
      </c>
      <c r="PRL136" s="430" t="s">
        <v>817</v>
      </c>
      <c r="PRM136" s="430" t="s">
        <v>817</v>
      </c>
      <c r="PRN136" s="430" t="s">
        <v>817</v>
      </c>
      <c r="PRO136" s="430" t="s">
        <v>817</v>
      </c>
      <c r="PRP136" s="430" t="s">
        <v>817</v>
      </c>
      <c r="PRQ136" s="430" t="s">
        <v>817</v>
      </c>
      <c r="PRR136" s="430" t="s">
        <v>817</v>
      </c>
      <c r="PRS136" s="430" t="s">
        <v>817</v>
      </c>
      <c r="PRT136" s="430" t="s">
        <v>817</v>
      </c>
      <c r="PRU136" s="430" t="s">
        <v>817</v>
      </c>
      <c r="PRV136" s="430" t="s">
        <v>817</v>
      </c>
      <c r="PRW136" s="430" t="s">
        <v>817</v>
      </c>
      <c r="PRX136" s="430" t="s">
        <v>817</v>
      </c>
      <c r="PRY136" s="430" t="s">
        <v>817</v>
      </c>
      <c r="PRZ136" s="430" t="s">
        <v>817</v>
      </c>
      <c r="PSA136" s="430" t="s">
        <v>817</v>
      </c>
      <c r="PSB136" s="430" t="s">
        <v>817</v>
      </c>
      <c r="PSC136" s="430" t="s">
        <v>817</v>
      </c>
      <c r="PSD136" s="430" t="s">
        <v>817</v>
      </c>
      <c r="PSE136" s="430" t="s">
        <v>817</v>
      </c>
      <c r="PSF136" s="430" t="s">
        <v>817</v>
      </c>
      <c r="PSG136" s="430" t="s">
        <v>817</v>
      </c>
      <c r="PSH136" s="430" t="s">
        <v>817</v>
      </c>
      <c r="PSI136" s="430" t="s">
        <v>817</v>
      </c>
      <c r="PSJ136" s="430" t="s">
        <v>817</v>
      </c>
      <c r="PSK136" s="430" t="s">
        <v>817</v>
      </c>
      <c r="PSL136" s="430" t="s">
        <v>817</v>
      </c>
      <c r="PSM136" s="430" t="s">
        <v>817</v>
      </c>
      <c r="PSN136" s="430" t="s">
        <v>817</v>
      </c>
      <c r="PSO136" s="430" t="s">
        <v>817</v>
      </c>
      <c r="PSP136" s="430" t="s">
        <v>817</v>
      </c>
      <c r="PSQ136" s="430" t="s">
        <v>817</v>
      </c>
      <c r="PSR136" s="430" t="s">
        <v>817</v>
      </c>
      <c r="PSS136" s="430" t="s">
        <v>817</v>
      </c>
      <c r="PST136" s="430" t="s">
        <v>817</v>
      </c>
      <c r="PSU136" s="430" t="s">
        <v>817</v>
      </c>
      <c r="PSV136" s="430" t="s">
        <v>817</v>
      </c>
      <c r="PSW136" s="430" t="s">
        <v>817</v>
      </c>
      <c r="PSX136" s="430" t="s">
        <v>817</v>
      </c>
      <c r="PSY136" s="430" t="s">
        <v>817</v>
      </c>
      <c r="PSZ136" s="430" t="s">
        <v>817</v>
      </c>
      <c r="PTA136" s="430" t="s">
        <v>817</v>
      </c>
      <c r="PTB136" s="430" t="s">
        <v>817</v>
      </c>
      <c r="PTC136" s="430" t="s">
        <v>817</v>
      </c>
      <c r="PTD136" s="430" t="s">
        <v>817</v>
      </c>
      <c r="PTE136" s="430" t="s">
        <v>817</v>
      </c>
      <c r="PTF136" s="430" t="s">
        <v>817</v>
      </c>
      <c r="PTG136" s="430" t="s">
        <v>817</v>
      </c>
      <c r="PTH136" s="430" t="s">
        <v>817</v>
      </c>
      <c r="PTI136" s="430" t="s">
        <v>817</v>
      </c>
      <c r="PTJ136" s="430" t="s">
        <v>817</v>
      </c>
      <c r="PTK136" s="430" t="s">
        <v>817</v>
      </c>
      <c r="PTL136" s="430" t="s">
        <v>817</v>
      </c>
      <c r="PTM136" s="430" t="s">
        <v>817</v>
      </c>
      <c r="PTN136" s="430" t="s">
        <v>817</v>
      </c>
      <c r="PTO136" s="430" t="s">
        <v>817</v>
      </c>
      <c r="PTP136" s="430" t="s">
        <v>817</v>
      </c>
      <c r="PTQ136" s="430" t="s">
        <v>817</v>
      </c>
      <c r="PTR136" s="430" t="s">
        <v>817</v>
      </c>
      <c r="PTS136" s="430" t="s">
        <v>817</v>
      </c>
      <c r="PTT136" s="430" t="s">
        <v>817</v>
      </c>
      <c r="PTU136" s="430" t="s">
        <v>817</v>
      </c>
      <c r="PTV136" s="430" t="s">
        <v>817</v>
      </c>
      <c r="PTW136" s="430" t="s">
        <v>817</v>
      </c>
      <c r="PTX136" s="430" t="s">
        <v>817</v>
      </c>
      <c r="PTY136" s="430" t="s">
        <v>817</v>
      </c>
      <c r="PTZ136" s="430" t="s">
        <v>817</v>
      </c>
      <c r="PUA136" s="430" t="s">
        <v>817</v>
      </c>
      <c r="PUB136" s="430" t="s">
        <v>817</v>
      </c>
      <c r="PUC136" s="430" t="s">
        <v>817</v>
      </c>
      <c r="PUD136" s="430" t="s">
        <v>817</v>
      </c>
      <c r="PUE136" s="430" t="s">
        <v>817</v>
      </c>
      <c r="PUF136" s="430" t="s">
        <v>817</v>
      </c>
      <c r="PUG136" s="430" t="s">
        <v>817</v>
      </c>
      <c r="PUH136" s="430" t="s">
        <v>817</v>
      </c>
      <c r="PUI136" s="430" t="s">
        <v>817</v>
      </c>
      <c r="PUJ136" s="430" t="s">
        <v>817</v>
      </c>
      <c r="PUK136" s="430" t="s">
        <v>817</v>
      </c>
      <c r="PUL136" s="430" t="s">
        <v>817</v>
      </c>
      <c r="PUM136" s="430" t="s">
        <v>817</v>
      </c>
      <c r="PUN136" s="430" t="s">
        <v>817</v>
      </c>
      <c r="PUO136" s="430" t="s">
        <v>817</v>
      </c>
      <c r="PUP136" s="430" t="s">
        <v>817</v>
      </c>
      <c r="PUQ136" s="430" t="s">
        <v>817</v>
      </c>
      <c r="PUR136" s="430" t="s">
        <v>817</v>
      </c>
      <c r="PUS136" s="430" t="s">
        <v>817</v>
      </c>
      <c r="PUT136" s="430" t="s">
        <v>817</v>
      </c>
      <c r="PUU136" s="430" t="s">
        <v>817</v>
      </c>
      <c r="PUV136" s="430" t="s">
        <v>817</v>
      </c>
      <c r="PUW136" s="430" t="s">
        <v>817</v>
      </c>
      <c r="PUX136" s="430" t="s">
        <v>817</v>
      </c>
      <c r="PUY136" s="430" t="s">
        <v>817</v>
      </c>
      <c r="PUZ136" s="430" t="s">
        <v>817</v>
      </c>
      <c r="PVA136" s="430" t="s">
        <v>817</v>
      </c>
      <c r="PVB136" s="430" t="s">
        <v>817</v>
      </c>
      <c r="PVC136" s="430" t="s">
        <v>817</v>
      </c>
      <c r="PVD136" s="430" t="s">
        <v>817</v>
      </c>
      <c r="PVE136" s="430" t="s">
        <v>817</v>
      </c>
      <c r="PVF136" s="430" t="s">
        <v>817</v>
      </c>
      <c r="PVG136" s="430" t="s">
        <v>817</v>
      </c>
      <c r="PVH136" s="430" t="s">
        <v>817</v>
      </c>
      <c r="PVI136" s="430" t="s">
        <v>817</v>
      </c>
      <c r="PVJ136" s="430" t="s">
        <v>817</v>
      </c>
      <c r="PVK136" s="430" t="s">
        <v>817</v>
      </c>
      <c r="PVL136" s="430" t="s">
        <v>817</v>
      </c>
      <c r="PVM136" s="430" t="s">
        <v>817</v>
      </c>
      <c r="PVN136" s="430" t="s">
        <v>817</v>
      </c>
      <c r="PVO136" s="430" t="s">
        <v>817</v>
      </c>
      <c r="PVP136" s="430" t="s">
        <v>817</v>
      </c>
      <c r="PVQ136" s="430" t="s">
        <v>817</v>
      </c>
      <c r="PVR136" s="430" t="s">
        <v>817</v>
      </c>
      <c r="PVS136" s="430" t="s">
        <v>817</v>
      </c>
      <c r="PVT136" s="430" t="s">
        <v>817</v>
      </c>
      <c r="PVU136" s="430" t="s">
        <v>817</v>
      </c>
      <c r="PVV136" s="430" t="s">
        <v>817</v>
      </c>
      <c r="PVW136" s="430" t="s">
        <v>817</v>
      </c>
      <c r="PVX136" s="430" t="s">
        <v>817</v>
      </c>
      <c r="PVY136" s="430" t="s">
        <v>817</v>
      </c>
      <c r="PVZ136" s="430" t="s">
        <v>817</v>
      </c>
      <c r="PWA136" s="430" t="s">
        <v>817</v>
      </c>
      <c r="PWB136" s="430" t="s">
        <v>817</v>
      </c>
      <c r="PWC136" s="430" t="s">
        <v>817</v>
      </c>
      <c r="PWD136" s="430" t="s">
        <v>817</v>
      </c>
      <c r="PWE136" s="430" t="s">
        <v>817</v>
      </c>
      <c r="PWF136" s="430" t="s">
        <v>817</v>
      </c>
      <c r="PWG136" s="430" t="s">
        <v>817</v>
      </c>
      <c r="PWH136" s="430" t="s">
        <v>817</v>
      </c>
      <c r="PWI136" s="430" t="s">
        <v>817</v>
      </c>
      <c r="PWJ136" s="430" t="s">
        <v>817</v>
      </c>
      <c r="PWK136" s="430" t="s">
        <v>817</v>
      </c>
      <c r="PWL136" s="430" t="s">
        <v>817</v>
      </c>
      <c r="PWM136" s="430" t="s">
        <v>817</v>
      </c>
      <c r="PWN136" s="430" t="s">
        <v>817</v>
      </c>
      <c r="PWO136" s="430" t="s">
        <v>817</v>
      </c>
      <c r="PWP136" s="430" t="s">
        <v>817</v>
      </c>
      <c r="PWQ136" s="430" t="s">
        <v>817</v>
      </c>
      <c r="PWR136" s="430" t="s">
        <v>817</v>
      </c>
      <c r="PWS136" s="430" t="s">
        <v>817</v>
      </c>
      <c r="PWT136" s="430" t="s">
        <v>817</v>
      </c>
      <c r="PWU136" s="430" t="s">
        <v>817</v>
      </c>
      <c r="PWV136" s="430" t="s">
        <v>817</v>
      </c>
      <c r="PWW136" s="430" t="s">
        <v>817</v>
      </c>
      <c r="PWX136" s="430" t="s">
        <v>817</v>
      </c>
      <c r="PWY136" s="430" t="s">
        <v>817</v>
      </c>
      <c r="PWZ136" s="430" t="s">
        <v>817</v>
      </c>
      <c r="PXA136" s="430" t="s">
        <v>817</v>
      </c>
      <c r="PXB136" s="430" t="s">
        <v>817</v>
      </c>
      <c r="PXC136" s="430" t="s">
        <v>817</v>
      </c>
      <c r="PXD136" s="430" t="s">
        <v>817</v>
      </c>
      <c r="PXE136" s="430" t="s">
        <v>817</v>
      </c>
      <c r="PXF136" s="430" t="s">
        <v>817</v>
      </c>
      <c r="PXG136" s="430" t="s">
        <v>817</v>
      </c>
      <c r="PXH136" s="430" t="s">
        <v>817</v>
      </c>
      <c r="PXI136" s="430" t="s">
        <v>817</v>
      </c>
      <c r="PXJ136" s="430" t="s">
        <v>817</v>
      </c>
      <c r="PXK136" s="430" t="s">
        <v>817</v>
      </c>
      <c r="PXL136" s="430" t="s">
        <v>817</v>
      </c>
      <c r="PXM136" s="430" t="s">
        <v>817</v>
      </c>
      <c r="PXN136" s="430" t="s">
        <v>817</v>
      </c>
      <c r="PXO136" s="430" t="s">
        <v>817</v>
      </c>
      <c r="PXP136" s="430" t="s">
        <v>817</v>
      </c>
      <c r="PXQ136" s="430" t="s">
        <v>817</v>
      </c>
      <c r="PXR136" s="430" t="s">
        <v>817</v>
      </c>
      <c r="PXS136" s="430" t="s">
        <v>817</v>
      </c>
      <c r="PXT136" s="430" t="s">
        <v>817</v>
      </c>
      <c r="PXU136" s="430" t="s">
        <v>817</v>
      </c>
      <c r="PXV136" s="430" t="s">
        <v>817</v>
      </c>
      <c r="PXW136" s="430" t="s">
        <v>817</v>
      </c>
      <c r="PXX136" s="430" t="s">
        <v>817</v>
      </c>
      <c r="PXY136" s="430" t="s">
        <v>817</v>
      </c>
      <c r="PXZ136" s="430" t="s">
        <v>817</v>
      </c>
      <c r="PYA136" s="430" t="s">
        <v>817</v>
      </c>
      <c r="PYB136" s="430" t="s">
        <v>817</v>
      </c>
      <c r="PYC136" s="430" t="s">
        <v>817</v>
      </c>
      <c r="PYD136" s="430" t="s">
        <v>817</v>
      </c>
      <c r="PYE136" s="430" t="s">
        <v>817</v>
      </c>
      <c r="PYF136" s="430" t="s">
        <v>817</v>
      </c>
      <c r="PYG136" s="430" t="s">
        <v>817</v>
      </c>
      <c r="PYH136" s="430" t="s">
        <v>817</v>
      </c>
      <c r="PYI136" s="430" t="s">
        <v>817</v>
      </c>
      <c r="PYJ136" s="430" t="s">
        <v>817</v>
      </c>
      <c r="PYK136" s="430" t="s">
        <v>817</v>
      </c>
      <c r="PYL136" s="430" t="s">
        <v>817</v>
      </c>
      <c r="PYM136" s="430" t="s">
        <v>817</v>
      </c>
      <c r="PYN136" s="430" t="s">
        <v>817</v>
      </c>
      <c r="PYO136" s="430" t="s">
        <v>817</v>
      </c>
      <c r="PYP136" s="430" t="s">
        <v>817</v>
      </c>
      <c r="PYQ136" s="430" t="s">
        <v>817</v>
      </c>
      <c r="PYR136" s="430" t="s">
        <v>817</v>
      </c>
      <c r="PYS136" s="430" t="s">
        <v>817</v>
      </c>
      <c r="PYT136" s="430" t="s">
        <v>817</v>
      </c>
      <c r="PYU136" s="430" t="s">
        <v>817</v>
      </c>
      <c r="PYV136" s="430" t="s">
        <v>817</v>
      </c>
      <c r="PYW136" s="430" t="s">
        <v>817</v>
      </c>
      <c r="PYX136" s="430" t="s">
        <v>817</v>
      </c>
      <c r="PYY136" s="430" t="s">
        <v>817</v>
      </c>
      <c r="PYZ136" s="430" t="s">
        <v>817</v>
      </c>
      <c r="PZA136" s="430" t="s">
        <v>817</v>
      </c>
      <c r="PZB136" s="430" t="s">
        <v>817</v>
      </c>
      <c r="PZC136" s="430" t="s">
        <v>817</v>
      </c>
      <c r="PZD136" s="430" t="s">
        <v>817</v>
      </c>
      <c r="PZE136" s="430" t="s">
        <v>817</v>
      </c>
      <c r="PZF136" s="430" t="s">
        <v>817</v>
      </c>
      <c r="PZG136" s="430" t="s">
        <v>817</v>
      </c>
      <c r="PZH136" s="430" t="s">
        <v>817</v>
      </c>
      <c r="PZI136" s="430" t="s">
        <v>817</v>
      </c>
      <c r="PZJ136" s="430" t="s">
        <v>817</v>
      </c>
      <c r="PZK136" s="430" t="s">
        <v>817</v>
      </c>
      <c r="PZL136" s="430" t="s">
        <v>817</v>
      </c>
      <c r="PZM136" s="430" t="s">
        <v>817</v>
      </c>
      <c r="PZN136" s="430" t="s">
        <v>817</v>
      </c>
      <c r="PZO136" s="430" t="s">
        <v>817</v>
      </c>
      <c r="PZP136" s="430" t="s">
        <v>817</v>
      </c>
      <c r="PZQ136" s="430" t="s">
        <v>817</v>
      </c>
      <c r="PZR136" s="430" t="s">
        <v>817</v>
      </c>
      <c r="PZS136" s="430" t="s">
        <v>817</v>
      </c>
      <c r="PZT136" s="430" t="s">
        <v>817</v>
      </c>
      <c r="PZU136" s="430" t="s">
        <v>817</v>
      </c>
      <c r="PZV136" s="430" t="s">
        <v>817</v>
      </c>
      <c r="PZW136" s="430" t="s">
        <v>817</v>
      </c>
      <c r="PZX136" s="430" t="s">
        <v>817</v>
      </c>
      <c r="PZY136" s="430" t="s">
        <v>817</v>
      </c>
      <c r="PZZ136" s="430" t="s">
        <v>817</v>
      </c>
      <c r="QAA136" s="430" t="s">
        <v>817</v>
      </c>
      <c r="QAB136" s="430" t="s">
        <v>817</v>
      </c>
      <c r="QAC136" s="430" t="s">
        <v>817</v>
      </c>
      <c r="QAD136" s="430" t="s">
        <v>817</v>
      </c>
      <c r="QAE136" s="430" t="s">
        <v>817</v>
      </c>
      <c r="QAF136" s="430" t="s">
        <v>817</v>
      </c>
      <c r="QAG136" s="430" t="s">
        <v>817</v>
      </c>
      <c r="QAH136" s="430" t="s">
        <v>817</v>
      </c>
      <c r="QAI136" s="430" t="s">
        <v>817</v>
      </c>
      <c r="QAJ136" s="430" t="s">
        <v>817</v>
      </c>
      <c r="QAK136" s="430" t="s">
        <v>817</v>
      </c>
      <c r="QAL136" s="430" t="s">
        <v>817</v>
      </c>
      <c r="QAM136" s="430" t="s">
        <v>817</v>
      </c>
      <c r="QAN136" s="430" t="s">
        <v>817</v>
      </c>
      <c r="QAO136" s="430" t="s">
        <v>817</v>
      </c>
      <c r="QAP136" s="430" t="s">
        <v>817</v>
      </c>
      <c r="QAQ136" s="430" t="s">
        <v>817</v>
      </c>
      <c r="QAR136" s="430" t="s">
        <v>817</v>
      </c>
      <c r="QAS136" s="430" t="s">
        <v>817</v>
      </c>
      <c r="QAT136" s="430" t="s">
        <v>817</v>
      </c>
      <c r="QAU136" s="430" t="s">
        <v>817</v>
      </c>
      <c r="QAV136" s="430" t="s">
        <v>817</v>
      </c>
      <c r="QAW136" s="430" t="s">
        <v>817</v>
      </c>
      <c r="QAX136" s="430" t="s">
        <v>817</v>
      </c>
      <c r="QAY136" s="430" t="s">
        <v>817</v>
      </c>
      <c r="QAZ136" s="430" t="s">
        <v>817</v>
      </c>
      <c r="QBA136" s="430" t="s">
        <v>817</v>
      </c>
      <c r="QBB136" s="430" t="s">
        <v>817</v>
      </c>
      <c r="QBC136" s="430" t="s">
        <v>817</v>
      </c>
      <c r="QBD136" s="430" t="s">
        <v>817</v>
      </c>
      <c r="QBE136" s="430" t="s">
        <v>817</v>
      </c>
      <c r="QBF136" s="430" t="s">
        <v>817</v>
      </c>
      <c r="QBG136" s="430" t="s">
        <v>817</v>
      </c>
      <c r="QBH136" s="430" t="s">
        <v>817</v>
      </c>
      <c r="QBI136" s="430" t="s">
        <v>817</v>
      </c>
      <c r="QBJ136" s="430" t="s">
        <v>817</v>
      </c>
      <c r="QBK136" s="430" t="s">
        <v>817</v>
      </c>
      <c r="QBL136" s="430" t="s">
        <v>817</v>
      </c>
      <c r="QBM136" s="430" t="s">
        <v>817</v>
      </c>
      <c r="QBN136" s="430" t="s">
        <v>817</v>
      </c>
      <c r="QBO136" s="430" t="s">
        <v>817</v>
      </c>
      <c r="QBP136" s="430" t="s">
        <v>817</v>
      </c>
      <c r="QBQ136" s="430" t="s">
        <v>817</v>
      </c>
      <c r="QBR136" s="430" t="s">
        <v>817</v>
      </c>
      <c r="QBS136" s="430" t="s">
        <v>817</v>
      </c>
      <c r="QBT136" s="430" t="s">
        <v>817</v>
      </c>
      <c r="QBU136" s="430" t="s">
        <v>817</v>
      </c>
      <c r="QBV136" s="430" t="s">
        <v>817</v>
      </c>
      <c r="QBW136" s="430" t="s">
        <v>817</v>
      </c>
      <c r="QBX136" s="430" t="s">
        <v>817</v>
      </c>
      <c r="QBY136" s="430" t="s">
        <v>817</v>
      </c>
      <c r="QBZ136" s="430" t="s">
        <v>817</v>
      </c>
      <c r="QCA136" s="430" t="s">
        <v>817</v>
      </c>
      <c r="QCB136" s="430" t="s">
        <v>817</v>
      </c>
      <c r="QCC136" s="430" t="s">
        <v>817</v>
      </c>
      <c r="QCD136" s="430" t="s">
        <v>817</v>
      </c>
      <c r="QCE136" s="430" t="s">
        <v>817</v>
      </c>
      <c r="QCF136" s="430" t="s">
        <v>817</v>
      </c>
      <c r="QCG136" s="430" t="s">
        <v>817</v>
      </c>
      <c r="QCH136" s="430" t="s">
        <v>817</v>
      </c>
      <c r="QCI136" s="430" t="s">
        <v>817</v>
      </c>
      <c r="QCJ136" s="430" t="s">
        <v>817</v>
      </c>
      <c r="QCK136" s="430" t="s">
        <v>817</v>
      </c>
      <c r="QCL136" s="430" t="s">
        <v>817</v>
      </c>
      <c r="QCM136" s="430" t="s">
        <v>817</v>
      </c>
      <c r="QCN136" s="430" t="s">
        <v>817</v>
      </c>
      <c r="QCO136" s="430" t="s">
        <v>817</v>
      </c>
      <c r="QCP136" s="430" t="s">
        <v>817</v>
      </c>
      <c r="QCQ136" s="430" t="s">
        <v>817</v>
      </c>
      <c r="QCR136" s="430" t="s">
        <v>817</v>
      </c>
      <c r="QCS136" s="430" t="s">
        <v>817</v>
      </c>
      <c r="QCT136" s="430" t="s">
        <v>817</v>
      </c>
      <c r="QCU136" s="430" t="s">
        <v>817</v>
      </c>
      <c r="QCV136" s="430" t="s">
        <v>817</v>
      </c>
      <c r="QCW136" s="430" t="s">
        <v>817</v>
      </c>
      <c r="QCX136" s="430" t="s">
        <v>817</v>
      </c>
      <c r="QCY136" s="430" t="s">
        <v>817</v>
      </c>
      <c r="QCZ136" s="430" t="s">
        <v>817</v>
      </c>
      <c r="QDA136" s="430" t="s">
        <v>817</v>
      </c>
      <c r="QDB136" s="430" t="s">
        <v>817</v>
      </c>
      <c r="QDC136" s="430" t="s">
        <v>817</v>
      </c>
      <c r="QDD136" s="430" t="s">
        <v>817</v>
      </c>
      <c r="QDE136" s="430" t="s">
        <v>817</v>
      </c>
      <c r="QDF136" s="430" t="s">
        <v>817</v>
      </c>
      <c r="QDG136" s="430" t="s">
        <v>817</v>
      </c>
      <c r="QDH136" s="430" t="s">
        <v>817</v>
      </c>
      <c r="QDI136" s="430" t="s">
        <v>817</v>
      </c>
      <c r="QDJ136" s="430" t="s">
        <v>817</v>
      </c>
      <c r="QDK136" s="430" t="s">
        <v>817</v>
      </c>
      <c r="QDL136" s="430" t="s">
        <v>817</v>
      </c>
      <c r="QDM136" s="430" t="s">
        <v>817</v>
      </c>
      <c r="QDN136" s="430" t="s">
        <v>817</v>
      </c>
      <c r="QDO136" s="430" t="s">
        <v>817</v>
      </c>
      <c r="QDP136" s="430" t="s">
        <v>817</v>
      </c>
      <c r="QDQ136" s="430" t="s">
        <v>817</v>
      </c>
      <c r="QDR136" s="430" t="s">
        <v>817</v>
      </c>
      <c r="QDS136" s="430" t="s">
        <v>817</v>
      </c>
      <c r="QDT136" s="430" t="s">
        <v>817</v>
      </c>
      <c r="QDU136" s="430" t="s">
        <v>817</v>
      </c>
      <c r="QDV136" s="430" t="s">
        <v>817</v>
      </c>
      <c r="QDW136" s="430" t="s">
        <v>817</v>
      </c>
      <c r="QDX136" s="430" t="s">
        <v>817</v>
      </c>
      <c r="QDY136" s="430" t="s">
        <v>817</v>
      </c>
      <c r="QDZ136" s="430" t="s">
        <v>817</v>
      </c>
      <c r="QEA136" s="430" t="s">
        <v>817</v>
      </c>
      <c r="QEB136" s="430" t="s">
        <v>817</v>
      </c>
      <c r="QEC136" s="430" t="s">
        <v>817</v>
      </c>
      <c r="QED136" s="430" t="s">
        <v>817</v>
      </c>
      <c r="QEE136" s="430" t="s">
        <v>817</v>
      </c>
      <c r="QEF136" s="430" t="s">
        <v>817</v>
      </c>
      <c r="QEG136" s="430" t="s">
        <v>817</v>
      </c>
      <c r="QEH136" s="430" t="s">
        <v>817</v>
      </c>
      <c r="QEI136" s="430" t="s">
        <v>817</v>
      </c>
      <c r="QEJ136" s="430" t="s">
        <v>817</v>
      </c>
      <c r="QEK136" s="430" t="s">
        <v>817</v>
      </c>
      <c r="QEL136" s="430" t="s">
        <v>817</v>
      </c>
      <c r="QEM136" s="430" t="s">
        <v>817</v>
      </c>
      <c r="QEN136" s="430" t="s">
        <v>817</v>
      </c>
      <c r="QEO136" s="430" t="s">
        <v>817</v>
      </c>
      <c r="QEP136" s="430" t="s">
        <v>817</v>
      </c>
      <c r="QEQ136" s="430" t="s">
        <v>817</v>
      </c>
      <c r="QER136" s="430" t="s">
        <v>817</v>
      </c>
      <c r="QES136" s="430" t="s">
        <v>817</v>
      </c>
      <c r="QET136" s="430" t="s">
        <v>817</v>
      </c>
      <c r="QEU136" s="430" t="s">
        <v>817</v>
      </c>
      <c r="QEV136" s="430" t="s">
        <v>817</v>
      </c>
      <c r="QEW136" s="430" t="s">
        <v>817</v>
      </c>
      <c r="QEX136" s="430" t="s">
        <v>817</v>
      </c>
      <c r="QEY136" s="430" t="s">
        <v>817</v>
      </c>
      <c r="QEZ136" s="430" t="s">
        <v>817</v>
      </c>
      <c r="QFA136" s="430" t="s">
        <v>817</v>
      </c>
      <c r="QFB136" s="430" t="s">
        <v>817</v>
      </c>
      <c r="QFC136" s="430" t="s">
        <v>817</v>
      </c>
      <c r="QFD136" s="430" t="s">
        <v>817</v>
      </c>
      <c r="QFE136" s="430" t="s">
        <v>817</v>
      </c>
      <c r="QFF136" s="430" t="s">
        <v>817</v>
      </c>
      <c r="QFG136" s="430" t="s">
        <v>817</v>
      </c>
      <c r="QFH136" s="430" t="s">
        <v>817</v>
      </c>
      <c r="QFI136" s="430" t="s">
        <v>817</v>
      </c>
      <c r="QFJ136" s="430" t="s">
        <v>817</v>
      </c>
      <c r="QFK136" s="430" t="s">
        <v>817</v>
      </c>
      <c r="QFL136" s="430" t="s">
        <v>817</v>
      </c>
      <c r="QFM136" s="430" t="s">
        <v>817</v>
      </c>
      <c r="QFN136" s="430" t="s">
        <v>817</v>
      </c>
      <c r="QFO136" s="430" t="s">
        <v>817</v>
      </c>
      <c r="QFP136" s="430" t="s">
        <v>817</v>
      </c>
      <c r="QFQ136" s="430" t="s">
        <v>817</v>
      </c>
      <c r="QFR136" s="430" t="s">
        <v>817</v>
      </c>
      <c r="QFS136" s="430" t="s">
        <v>817</v>
      </c>
      <c r="QFT136" s="430" t="s">
        <v>817</v>
      </c>
      <c r="QFU136" s="430" t="s">
        <v>817</v>
      </c>
      <c r="QFV136" s="430" t="s">
        <v>817</v>
      </c>
      <c r="QFW136" s="430" t="s">
        <v>817</v>
      </c>
      <c r="QFX136" s="430" t="s">
        <v>817</v>
      </c>
      <c r="QFY136" s="430" t="s">
        <v>817</v>
      </c>
      <c r="QFZ136" s="430" t="s">
        <v>817</v>
      </c>
      <c r="QGA136" s="430" t="s">
        <v>817</v>
      </c>
      <c r="QGB136" s="430" t="s">
        <v>817</v>
      </c>
      <c r="QGC136" s="430" t="s">
        <v>817</v>
      </c>
      <c r="QGD136" s="430" t="s">
        <v>817</v>
      </c>
      <c r="QGE136" s="430" t="s">
        <v>817</v>
      </c>
      <c r="QGF136" s="430" t="s">
        <v>817</v>
      </c>
      <c r="QGG136" s="430" t="s">
        <v>817</v>
      </c>
      <c r="QGH136" s="430" t="s">
        <v>817</v>
      </c>
      <c r="QGI136" s="430" t="s">
        <v>817</v>
      </c>
      <c r="QGJ136" s="430" t="s">
        <v>817</v>
      </c>
      <c r="QGK136" s="430" t="s">
        <v>817</v>
      </c>
      <c r="QGL136" s="430" t="s">
        <v>817</v>
      </c>
      <c r="QGM136" s="430" t="s">
        <v>817</v>
      </c>
      <c r="QGN136" s="430" t="s">
        <v>817</v>
      </c>
      <c r="QGO136" s="430" t="s">
        <v>817</v>
      </c>
      <c r="QGP136" s="430" t="s">
        <v>817</v>
      </c>
      <c r="QGQ136" s="430" t="s">
        <v>817</v>
      </c>
      <c r="QGR136" s="430" t="s">
        <v>817</v>
      </c>
      <c r="QGS136" s="430" t="s">
        <v>817</v>
      </c>
      <c r="QGT136" s="430" t="s">
        <v>817</v>
      </c>
      <c r="QGU136" s="430" t="s">
        <v>817</v>
      </c>
      <c r="QGV136" s="430" t="s">
        <v>817</v>
      </c>
      <c r="QGW136" s="430" t="s">
        <v>817</v>
      </c>
      <c r="QGX136" s="430" t="s">
        <v>817</v>
      </c>
      <c r="QGY136" s="430" t="s">
        <v>817</v>
      </c>
      <c r="QGZ136" s="430" t="s">
        <v>817</v>
      </c>
      <c r="QHA136" s="430" t="s">
        <v>817</v>
      </c>
      <c r="QHB136" s="430" t="s">
        <v>817</v>
      </c>
      <c r="QHC136" s="430" t="s">
        <v>817</v>
      </c>
      <c r="QHD136" s="430" t="s">
        <v>817</v>
      </c>
      <c r="QHE136" s="430" t="s">
        <v>817</v>
      </c>
      <c r="QHF136" s="430" t="s">
        <v>817</v>
      </c>
      <c r="QHG136" s="430" t="s">
        <v>817</v>
      </c>
      <c r="QHH136" s="430" t="s">
        <v>817</v>
      </c>
      <c r="QHI136" s="430" t="s">
        <v>817</v>
      </c>
      <c r="QHJ136" s="430" t="s">
        <v>817</v>
      </c>
      <c r="QHK136" s="430" t="s">
        <v>817</v>
      </c>
      <c r="QHL136" s="430" t="s">
        <v>817</v>
      </c>
      <c r="QHM136" s="430" t="s">
        <v>817</v>
      </c>
      <c r="QHN136" s="430" t="s">
        <v>817</v>
      </c>
      <c r="QHO136" s="430" t="s">
        <v>817</v>
      </c>
      <c r="QHP136" s="430" t="s">
        <v>817</v>
      </c>
      <c r="QHQ136" s="430" t="s">
        <v>817</v>
      </c>
      <c r="QHR136" s="430" t="s">
        <v>817</v>
      </c>
      <c r="QHS136" s="430" t="s">
        <v>817</v>
      </c>
      <c r="QHT136" s="430" t="s">
        <v>817</v>
      </c>
      <c r="QHU136" s="430" t="s">
        <v>817</v>
      </c>
      <c r="QHV136" s="430" t="s">
        <v>817</v>
      </c>
      <c r="QHW136" s="430" t="s">
        <v>817</v>
      </c>
      <c r="QHX136" s="430" t="s">
        <v>817</v>
      </c>
      <c r="QHY136" s="430" t="s">
        <v>817</v>
      </c>
      <c r="QHZ136" s="430" t="s">
        <v>817</v>
      </c>
      <c r="QIA136" s="430" t="s">
        <v>817</v>
      </c>
      <c r="QIB136" s="430" t="s">
        <v>817</v>
      </c>
      <c r="QIC136" s="430" t="s">
        <v>817</v>
      </c>
      <c r="QID136" s="430" t="s">
        <v>817</v>
      </c>
      <c r="QIE136" s="430" t="s">
        <v>817</v>
      </c>
      <c r="QIF136" s="430" t="s">
        <v>817</v>
      </c>
      <c r="QIG136" s="430" t="s">
        <v>817</v>
      </c>
      <c r="QIH136" s="430" t="s">
        <v>817</v>
      </c>
      <c r="QII136" s="430" t="s">
        <v>817</v>
      </c>
      <c r="QIJ136" s="430" t="s">
        <v>817</v>
      </c>
      <c r="QIK136" s="430" t="s">
        <v>817</v>
      </c>
      <c r="QIL136" s="430" t="s">
        <v>817</v>
      </c>
      <c r="QIM136" s="430" t="s">
        <v>817</v>
      </c>
      <c r="QIN136" s="430" t="s">
        <v>817</v>
      </c>
      <c r="QIO136" s="430" t="s">
        <v>817</v>
      </c>
      <c r="QIP136" s="430" t="s">
        <v>817</v>
      </c>
      <c r="QIQ136" s="430" t="s">
        <v>817</v>
      </c>
      <c r="QIR136" s="430" t="s">
        <v>817</v>
      </c>
      <c r="QIS136" s="430" t="s">
        <v>817</v>
      </c>
      <c r="QIT136" s="430" t="s">
        <v>817</v>
      </c>
      <c r="QIU136" s="430" t="s">
        <v>817</v>
      </c>
      <c r="QIV136" s="430" t="s">
        <v>817</v>
      </c>
      <c r="QIW136" s="430" t="s">
        <v>817</v>
      </c>
      <c r="QIX136" s="430" t="s">
        <v>817</v>
      </c>
      <c r="QIY136" s="430" t="s">
        <v>817</v>
      </c>
      <c r="QIZ136" s="430" t="s">
        <v>817</v>
      </c>
      <c r="QJA136" s="430" t="s">
        <v>817</v>
      </c>
      <c r="QJB136" s="430" t="s">
        <v>817</v>
      </c>
      <c r="QJC136" s="430" t="s">
        <v>817</v>
      </c>
      <c r="QJD136" s="430" t="s">
        <v>817</v>
      </c>
      <c r="QJE136" s="430" t="s">
        <v>817</v>
      </c>
      <c r="QJF136" s="430" t="s">
        <v>817</v>
      </c>
      <c r="QJG136" s="430" t="s">
        <v>817</v>
      </c>
      <c r="QJH136" s="430" t="s">
        <v>817</v>
      </c>
      <c r="QJI136" s="430" t="s">
        <v>817</v>
      </c>
      <c r="QJJ136" s="430" t="s">
        <v>817</v>
      </c>
      <c r="QJK136" s="430" t="s">
        <v>817</v>
      </c>
      <c r="QJL136" s="430" t="s">
        <v>817</v>
      </c>
      <c r="QJM136" s="430" t="s">
        <v>817</v>
      </c>
      <c r="QJN136" s="430" t="s">
        <v>817</v>
      </c>
      <c r="QJO136" s="430" t="s">
        <v>817</v>
      </c>
      <c r="QJP136" s="430" t="s">
        <v>817</v>
      </c>
      <c r="QJQ136" s="430" t="s">
        <v>817</v>
      </c>
      <c r="QJR136" s="430" t="s">
        <v>817</v>
      </c>
      <c r="QJS136" s="430" t="s">
        <v>817</v>
      </c>
      <c r="QJT136" s="430" t="s">
        <v>817</v>
      </c>
      <c r="QJU136" s="430" t="s">
        <v>817</v>
      </c>
      <c r="QJV136" s="430" t="s">
        <v>817</v>
      </c>
      <c r="QJW136" s="430" t="s">
        <v>817</v>
      </c>
      <c r="QJX136" s="430" t="s">
        <v>817</v>
      </c>
      <c r="QJY136" s="430" t="s">
        <v>817</v>
      </c>
      <c r="QJZ136" s="430" t="s">
        <v>817</v>
      </c>
      <c r="QKA136" s="430" t="s">
        <v>817</v>
      </c>
      <c r="QKB136" s="430" t="s">
        <v>817</v>
      </c>
      <c r="QKC136" s="430" t="s">
        <v>817</v>
      </c>
      <c r="QKD136" s="430" t="s">
        <v>817</v>
      </c>
      <c r="QKE136" s="430" t="s">
        <v>817</v>
      </c>
      <c r="QKF136" s="430" t="s">
        <v>817</v>
      </c>
      <c r="QKG136" s="430" t="s">
        <v>817</v>
      </c>
      <c r="QKH136" s="430" t="s">
        <v>817</v>
      </c>
      <c r="QKI136" s="430" t="s">
        <v>817</v>
      </c>
      <c r="QKJ136" s="430" t="s">
        <v>817</v>
      </c>
      <c r="QKK136" s="430" t="s">
        <v>817</v>
      </c>
      <c r="QKL136" s="430" t="s">
        <v>817</v>
      </c>
      <c r="QKM136" s="430" t="s">
        <v>817</v>
      </c>
      <c r="QKN136" s="430" t="s">
        <v>817</v>
      </c>
      <c r="QKO136" s="430" t="s">
        <v>817</v>
      </c>
      <c r="QKP136" s="430" t="s">
        <v>817</v>
      </c>
      <c r="QKQ136" s="430" t="s">
        <v>817</v>
      </c>
      <c r="QKR136" s="430" t="s">
        <v>817</v>
      </c>
      <c r="QKS136" s="430" t="s">
        <v>817</v>
      </c>
      <c r="QKT136" s="430" t="s">
        <v>817</v>
      </c>
      <c r="QKU136" s="430" t="s">
        <v>817</v>
      </c>
      <c r="QKV136" s="430" t="s">
        <v>817</v>
      </c>
      <c r="QKW136" s="430" t="s">
        <v>817</v>
      </c>
      <c r="QKX136" s="430" t="s">
        <v>817</v>
      </c>
      <c r="QKY136" s="430" t="s">
        <v>817</v>
      </c>
      <c r="QKZ136" s="430" t="s">
        <v>817</v>
      </c>
      <c r="QLA136" s="430" t="s">
        <v>817</v>
      </c>
      <c r="QLB136" s="430" t="s">
        <v>817</v>
      </c>
      <c r="QLC136" s="430" t="s">
        <v>817</v>
      </c>
      <c r="QLD136" s="430" t="s">
        <v>817</v>
      </c>
      <c r="QLE136" s="430" t="s">
        <v>817</v>
      </c>
      <c r="QLF136" s="430" t="s">
        <v>817</v>
      </c>
      <c r="QLG136" s="430" t="s">
        <v>817</v>
      </c>
      <c r="QLH136" s="430" t="s">
        <v>817</v>
      </c>
      <c r="QLI136" s="430" t="s">
        <v>817</v>
      </c>
      <c r="QLJ136" s="430" t="s">
        <v>817</v>
      </c>
      <c r="QLK136" s="430" t="s">
        <v>817</v>
      </c>
      <c r="QLL136" s="430" t="s">
        <v>817</v>
      </c>
      <c r="QLM136" s="430" t="s">
        <v>817</v>
      </c>
      <c r="QLN136" s="430" t="s">
        <v>817</v>
      </c>
      <c r="QLO136" s="430" t="s">
        <v>817</v>
      </c>
      <c r="QLP136" s="430" t="s">
        <v>817</v>
      </c>
      <c r="QLQ136" s="430" t="s">
        <v>817</v>
      </c>
      <c r="QLR136" s="430" t="s">
        <v>817</v>
      </c>
      <c r="QLS136" s="430" t="s">
        <v>817</v>
      </c>
      <c r="QLT136" s="430" t="s">
        <v>817</v>
      </c>
      <c r="QLU136" s="430" t="s">
        <v>817</v>
      </c>
      <c r="QLV136" s="430" t="s">
        <v>817</v>
      </c>
      <c r="QLW136" s="430" t="s">
        <v>817</v>
      </c>
      <c r="QLX136" s="430" t="s">
        <v>817</v>
      </c>
      <c r="QLY136" s="430" t="s">
        <v>817</v>
      </c>
      <c r="QLZ136" s="430" t="s">
        <v>817</v>
      </c>
      <c r="QMA136" s="430" t="s">
        <v>817</v>
      </c>
      <c r="QMB136" s="430" t="s">
        <v>817</v>
      </c>
      <c r="QMC136" s="430" t="s">
        <v>817</v>
      </c>
      <c r="QMD136" s="430" t="s">
        <v>817</v>
      </c>
      <c r="QME136" s="430" t="s">
        <v>817</v>
      </c>
      <c r="QMF136" s="430" t="s">
        <v>817</v>
      </c>
      <c r="QMG136" s="430" t="s">
        <v>817</v>
      </c>
      <c r="QMH136" s="430" t="s">
        <v>817</v>
      </c>
      <c r="QMI136" s="430" t="s">
        <v>817</v>
      </c>
      <c r="QMJ136" s="430" t="s">
        <v>817</v>
      </c>
      <c r="QMK136" s="430" t="s">
        <v>817</v>
      </c>
      <c r="QML136" s="430" t="s">
        <v>817</v>
      </c>
      <c r="QMM136" s="430" t="s">
        <v>817</v>
      </c>
      <c r="QMN136" s="430" t="s">
        <v>817</v>
      </c>
      <c r="QMO136" s="430" t="s">
        <v>817</v>
      </c>
      <c r="QMP136" s="430" t="s">
        <v>817</v>
      </c>
      <c r="QMQ136" s="430" t="s">
        <v>817</v>
      </c>
      <c r="QMR136" s="430" t="s">
        <v>817</v>
      </c>
      <c r="QMS136" s="430" t="s">
        <v>817</v>
      </c>
      <c r="QMT136" s="430" t="s">
        <v>817</v>
      </c>
      <c r="QMU136" s="430" t="s">
        <v>817</v>
      </c>
      <c r="QMV136" s="430" t="s">
        <v>817</v>
      </c>
      <c r="QMW136" s="430" t="s">
        <v>817</v>
      </c>
      <c r="QMX136" s="430" t="s">
        <v>817</v>
      </c>
      <c r="QMY136" s="430" t="s">
        <v>817</v>
      </c>
      <c r="QMZ136" s="430" t="s">
        <v>817</v>
      </c>
      <c r="QNA136" s="430" t="s">
        <v>817</v>
      </c>
      <c r="QNB136" s="430" t="s">
        <v>817</v>
      </c>
      <c r="QNC136" s="430" t="s">
        <v>817</v>
      </c>
      <c r="QND136" s="430" t="s">
        <v>817</v>
      </c>
      <c r="QNE136" s="430" t="s">
        <v>817</v>
      </c>
      <c r="QNF136" s="430" t="s">
        <v>817</v>
      </c>
      <c r="QNG136" s="430" t="s">
        <v>817</v>
      </c>
      <c r="QNH136" s="430" t="s">
        <v>817</v>
      </c>
      <c r="QNI136" s="430" t="s">
        <v>817</v>
      </c>
      <c r="QNJ136" s="430" t="s">
        <v>817</v>
      </c>
      <c r="QNK136" s="430" t="s">
        <v>817</v>
      </c>
      <c r="QNL136" s="430" t="s">
        <v>817</v>
      </c>
      <c r="QNM136" s="430" t="s">
        <v>817</v>
      </c>
      <c r="QNN136" s="430" t="s">
        <v>817</v>
      </c>
      <c r="QNO136" s="430" t="s">
        <v>817</v>
      </c>
      <c r="QNP136" s="430" t="s">
        <v>817</v>
      </c>
      <c r="QNQ136" s="430" t="s">
        <v>817</v>
      </c>
      <c r="QNR136" s="430" t="s">
        <v>817</v>
      </c>
      <c r="QNS136" s="430" t="s">
        <v>817</v>
      </c>
      <c r="QNT136" s="430" t="s">
        <v>817</v>
      </c>
      <c r="QNU136" s="430" t="s">
        <v>817</v>
      </c>
      <c r="QNV136" s="430" t="s">
        <v>817</v>
      </c>
      <c r="QNW136" s="430" t="s">
        <v>817</v>
      </c>
      <c r="QNX136" s="430" t="s">
        <v>817</v>
      </c>
      <c r="QNY136" s="430" t="s">
        <v>817</v>
      </c>
      <c r="QNZ136" s="430" t="s">
        <v>817</v>
      </c>
      <c r="QOA136" s="430" t="s">
        <v>817</v>
      </c>
      <c r="QOB136" s="430" t="s">
        <v>817</v>
      </c>
      <c r="QOC136" s="430" t="s">
        <v>817</v>
      </c>
      <c r="QOD136" s="430" t="s">
        <v>817</v>
      </c>
      <c r="QOE136" s="430" t="s">
        <v>817</v>
      </c>
      <c r="QOF136" s="430" t="s">
        <v>817</v>
      </c>
      <c r="QOG136" s="430" t="s">
        <v>817</v>
      </c>
      <c r="QOH136" s="430" t="s">
        <v>817</v>
      </c>
      <c r="QOI136" s="430" t="s">
        <v>817</v>
      </c>
      <c r="QOJ136" s="430" t="s">
        <v>817</v>
      </c>
      <c r="QOK136" s="430" t="s">
        <v>817</v>
      </c>
      <c r="QOL136" s="430" t="s">
        <v>817</v>
      </c>
      <c r="QOM136" s="430" t="s">
        <v>817</v>
      </c>
      <c r="QON136" s="430" t="s">
        <v>817</v>
      </c>
      <c r="QOO136" s="430" t="s">
        <v>817</v>
      </c>
      <c r="QOP136" s="430" t="s">
        <v>817</v>
      </c>
      <c r="QOQ136" s="430" t="s">
        <v>817</v>
      </c>
      <c r="QOR136" s="430" t="s">
        <v>817</v>
      </c>
      <c r="QOS136" s="430" t="s">
        <v>817</v>
      </c>
      <c r="QOT136" s="430" t="s">
        <v>817</v>
      </c>
      <c r="QOU136" s="430" t="s">
        <v>817</v>
      </c>
      <c r="QOV136" s="430" t="s">
        <v>817</v>
      </c>
      <c r="QOW136" s="430" t="s">
        <v>817</v>
      </c>
      <c r="QOX136" s="430" t="s">
        <v>817</v>
      </c>
      <c r="QOY136" s="430" t="s">
        <v>817</v>
      </c>
      <c r="QOZ136" s="430" t="s">
        <v>817</v>
      </c>
      <c r="QPA136" s="430" t="s">
        <v>817</v>
      </c>
      <c r="QPB136" s="430" t="s">
        <v>817</v>
      </c>
      <c r="QPC136" s="430" t="s">
        <v>817</v>
      </c>
      <c r="QPD136" s="430" t="s">
        <v>817</v>
      </c>
      <c r="QPE136" s="430" t="s">
        <v>817</v>
      </c>
      <c r="QPF136" s="430" t="s">
        <v>817</v>
      </c>
      <c r="QPG136" s="430" t="s">
        <v>817</v>
      </c>
      <c r="QPH136" s="430" t="s">
        <v>817</v>
      </c>
      <c r="QPI136" s="430" t="s">
        <v>817</v>
      </c>
      <c r="QPJ136" s="430" t="s">
        <v>817</v>
      </c>
      <c r="QPK136" s="430" t="s">
        <v>817</v>
      </c>
      <c r="QPL136" s="430" t="s">
        <v>817</v>
      </c>
      <c r="QPM136" s="430" t="s">
        <v>817</v>
      </c>
      <c r="QPN136" s="430" t="s">
        <v>817</v>
      </c>
      <c r="QPO136" s="430" t="s">
        <v>817</v>
      </c>
      <c r="QPP136" s="430" t="s">
        <v>817</v>
      </c>
      <c r="QPQ136" s="430" t="s">
        <v>817</v>
      </c>
      <c r="QPR136" s="430" t="s">
        <v>817</v>
      </c>
      <c r="QPS136" s="430" t="s">
        <v>817</v>
      </c>
      <c r="QPT136" s="430" t="s">
        <v>817</v>
      </c>
      <c r="QPU136" s="430" t="s">
        <v>817</v>
      </c>
      <c r="QPV136" s="430" t="s">
        <v>817</v>
      </c>
      <c r="QPW136" s="430" t="s">
        <v>817</v>
      </c>
      <c r="QPX136" s="430" t="s">
        <v>817</v>
      </c>
      <c r="QPY136" s="430" t="s">
        <v>817</v>
      </c>
      <c r="QPZ136" s="430" t="s">
        <v>817</v>
      </c>
      <c r="QQA136" s="430" t="s">
        <v>817</v>
      </c>
      <c r="QQB136" s="430" t="s">
        <v>817</v>
      </c>
      <c r="QQC136" s="430" t="s">
        <v>817</v>
      </c>
      <c r="QQD136" s="430" t="s">
        <v>817</v>
      </c>
      <c r="QQE136" s="430" t="s">
        <v>817</v>
      </c>
      <c r="QQF136" s="430" t="s">
        <v>817</v>
      </c>
      <c r="QQG136" s="430" t="s">
        <v>817</v>
      </c>
      <c r="QQH136" s="430" t="s">
        <v>817</v>
      </c>
      <c r="QQI136" s="430" t="s">
        <v>817</v>
      </c>
      <c r="QQJ136" s="430" t="s">
        <v>817</v>
      </c>
      <c r="QQK136" s="430" t="s">
        <v>817</v>
      </c>
      <c r="QQL136" s="430" t="s">
        <v>817</v>
      </c>
      <c r="QQM136" s="430" t="s">
        <v>817</v>
      </c>
      <c r="QQN136" s="430" t="s">
        <v>817</v>
      </c>
      <c r="QQO136" s="430" t="s">
        <v>817</v>
      </c>
      <c r="QQP136" s="430" t="s">
        <v>817</v>
      </c>
      <c r="QQQ136" s="430" t="s">
        <v>817</v>
      </c>
      <c r="QQR136" s="430" t="s">
        <v>817</v>
      </c>
      <c r="QQS136" s="430" t="s">
        <v>817</v>
      </c>
      <c r="QQT136" s="430" t="s">
        <v>817</v>
      </c>
      <c r="QQU136" s="430" t="s">
        <v>817</v>
      </c>
      <c r="QQV136" s="430" t="s">
        <v>817</v>
      </c>
      <c r="QQW136" s="430" t="s">
        <v>817</v>
      </c>
      <c r="QQX136" s="430" t="s">
        <v>817</v>
      </c>
      <c r="QQY136" s="430" t="s">
        <v>817</v>
      </c>
      <c r="QQZ136" s="430" t="s">
        <v>817</v>
      </c>
      <c r="QRA136" s="430" t="s">
        <v>817</v>
      </c>
      <c r="QRB136" s="430" t="s">
        <v>817</v>
      </c>
      <c r="QRC136" s="430" t="s">
        <v>817</v>
      </c>
      <c r="QRD136" s="430" t="s">
        <v>817</v>
      </c>
      <c r="QRE136" s="430" t="s">
        <v>817</v>
      </c>
      <c r="QRF136" s="430" t="s">
        <v>817</v>
      </c>
      <c r="QRG136" s="430" t="s">
        <v>817</v>
      </c>
      <c r="QRH136" s="430" t="s">
        <v>817</v>
      </c>
      <c r="QRI136" s="430" t="s">
        <v>817</v>
      </c>
      <c r="QRJ136" s="430" t="s">
        <v>817</v>
      </c>
      <c r="QRK136" s="430" t="s">
        <v>817</v>
      </c>
      <c r="QRL136" s="430" t="s">
        <v>817</v>
      </c>
      <c r="QRM136" s="430" t="s">
        <v>817</v>
      </c>
      <c r="QRN136" s="430" t="s">
        <v>817</v>
      </c>
      <c r="QRO136" s="430" t="s">
        <v>817</v>
      </c>
      <c r="QRP136" s="430" t="s">
        <v>817</v>
      </c>
      <c r="QRQ136" s="430" t="s">
        <v>817</v>
      </c>
      <c r="QRR136" s="430" t="s">
        <v>817</v>
      </c>
      <c r="QRS136" s="430" t="s">
        <v>817</v>
      </c>
      <c r="QRT136" s="430" t="s">
        <v>817</v>
      </c>
      <c r="QRU136" s="430" t="s">
        <v>817</v>
      </c>
      <c r="QRV136" s="430" t="s">
        <v>817</v>
      </c>
      <c r="QRW136" s="430" t="s">
        <v>817</v>
      </c>
      <c r="QRX136" s="430" t="s">
        <v>817</v>
      </c>
      <c r="QRY136" s="430" t="s">
        <v>817</v>
      </c>
      <c r="QRZ136" s="430" t="s">
        <v>817</v>
      </c>
      <c r="QSA136" s="430" t="s">
        <v>817</v>
      </c>
      <c r="QSB136" s="430" t="s">
        <v>817</v>
      </c>
      <c r="QSC136" s="430" t="s">
        <v>817</v>
      </c>
      <c r="QSD136" s="430" t="s">
        <v>817</v>
      </c>
      <c r="QSE136" s="430" t="s">
        <v>817</v>
      </c>
      <c r="QSF136" s="430" t="s">
        <v>817</v>
      </c>
      <c r="QSG136" s="430" t="s">
        <v>817</v>
      </c>
      <c r="QSH136" s="430" t="s">
        <v>817</v>
      </c>
      <c r="QSI136" s="430" t="s">
        <v>817</v>
      </c>
      <c r="QSJ136" s="430" t="s">
        <v>817</v>
      </c>
      <c r="QSK136" s="430" t="s">
        <v>817</v>
      </c>
      <c r="QSL136" s="430" t="s">
        <v>817</v>
      </c>
      <c r="QSM136" s="430" t="s">
        <v>817</v>
      </c>
      <c r="QSN136" s="430" t="s">
        <v>817</v>
      </c>
      <c r="QSO136" s="430" t="s">
        <v>817</v>
      </c>
      <c r="QSP136" s="430" t="s">
        <v>817</v>
      </c>
      <c r="QSQ136" s="430" t="s">
        <v>817</v>
      </c>
      <c r="QSR136" s="430" t="s">
        <v>817</v>
      </c>
      <c r="QSS136" s="430" t="s">
        <v>817</v>
      </c>
      <c r="QST136" s="430" t="s">
        <v>817</v>
      </c>
      <c r="QSU136" s="430" t="s">
        <v>817</v>
      </c>
      <c r="QSV136" s="430" t="s">
        <v>817</v>
      </c>
      <c r="QSW136" s="430" t="s">
        <v>817</v>
      </c>
      <c r="QSX136" s="430" t="s">
        <v>817</v>
      </c>
      <c r="QSY136" s="430" t="s">
        <v>817</v>
      </c>
      <c r="QSZ136" s="430" t="s">
        <v>817</v>
      </c>
      <c r="QTA136" s="430" t="s">
        <v>817</v>
      </c>
      <c r="QTB136" s="430" t="s">
        <v>817</v>
      </c>
      <c r="QTC136" s="430" t="s">
        <v>817</v>
      </c>
      <c r="QTD136" s="430" t="s">
        <v>817</v>
      </c>
      <c r="QTE136" s="430" t="s">
        <v>817</v>
      </c>
      <c r="QTF136" s="430" t="s">
        <v>817</v>
      </c>
      <c r="QTG136" s="430" t="s">
        <v>817</v>
      </c>
      <c r="QTH136" s="430" t="s">
        <v>817</v>
      </c>
      <c r="QTI136" s="430" t="s">
        <v>817</v>
      </c>
      <c r="QTJ136" s="430" t="s">
        <v>817</v>
      </c>
      <c r="QTK136" s="430" t="s">
        <v>817</v>
      </c>
      <c r="QTL136" s="430" t="s">
        <v>817</v>
      </c>
      <c r="QTM136" s="430" t="s">
        <v>817</v>
      </c>
      <c r="QTN136" s="430" t="s">
        <v>817</v>
      </c>
      <c r="QTO136" s="430" t="s">
        <v>817</v>
      </c>
      <c r="QTP136" s="430" t="s">
        <v>817</v>
      </c>
      <c r="QTQ136" s="430" t="s">
        <v>817</v>
      </c>
      <c r="QTR136" s="430" t="s">
        <v>817</v>
      </c>
      <c r="QTS136" s="430" t="s">
        <v>817</v>
      </c>
      <c r="QTT136" s="430" t="s">
        <v>817</v>
      </c>
      <c r="QTU136" s="430" t="s">
        <v>817</v>
      </c>
      <c r="QTV136" s="430" t="s">
        <v>817</v>
      </c>
      <c r="QTW136" s="430" t="s">
        <v>817</v>
      </c>
      <c r="QTX136" s="430" t="s">
        <v>817</v>
      </c>
      <c r="QTY136" s="430" t="s">
        <v>817</v>
      </c>
      <c r="QTZ136" s="430" t="s">
        <v>817</v>
      </c>
      <c r="QUA136" s="430" t="s">
        <v>817</v>
      </c>
      <c r="QUB136" s="430" t="s">
        <v>817</v>
      </c>
      <c r="QUC136" s="430" t="s">
        <v>817</v>
      </c>
      <c r="QUD136" s="430" t="s">
        <v>817</v>
      </c>
      <c r="QUE136" s="430" t="s">
        <v>817</v>
      </c>
      <c r="QUF136" s="430" t="s">
        <v>817</v>
      </c>
      <c r="QUG136" s="430" t="s">
        <v>817</v>
      </c>
      <c r="QUH136" s="430" t="s">
        <v>817</v>
      </c>
      <c r="QUI136" s="430" t="s">
        <v>817</v>
      </c>
      <c r="QUJ136" s="430" t="s">
        <v>817</v>
      </c>
      <c r="QUK136" s="430" t="s">
        <v>817</v>
      </c>
      <c r="QUL136" s="430" t="s">
        <v>817</v>
      </c>
      <c r="QUM136" s="430" t="s">
        <v>817</v>
      </c>
      <c r="QUN136" s="430" t="s">
        <v>817</v>
      </c>
      <c r="QUO136" s="430" t="s">
        <v>817</v>
      </c>
      <c r="QUP136" s="430" t="s">
        <v>817</v>
      </c>
      <c r="QUQ136" s="430" t="s">
        <v>817</v>
      </c>
      <c r="QUR136" s="430" t="s">
        <v>817</v>
      </c>
      <c r="QUS136" s="430" t="s">
        <v>817</v>
      </c>
      <c r="QUT136" s="430" t="s">
        <v>817</v>
      </c>
      <c r="QUU136" s="430" t="s">
        <v>817</v>
      </c>
      <c r="QUV136" s="430" t="s">
        <v>817</v>
      </c>
      <c r="QUW136" s="430" t="s">
        <v>817</v>
      </c>
      <c r="QUX136" s="430" t="s">
        <v>817</v>
      </c>
      <c r="QUY136" s="430" t="s">
        <v>817</v>
      </c>
      <c r="QUZ136" s="430" t="s">
        <v>817</v>
      </c>
      <c r="QVA136" s="430" t="s">
        <v>817</v>
      </c>
      <c r="QVB136" s="430" t="s">
        <v>817</v>
      </c>
      <c r="QVC136" s="430" t="s">
        <v>817</v>
      </c>
      <c r="QVD136" s="430" t="s">
        <v>817</v>
      </c>
      <c r="QVE136" s="430" t="s">
        <v>817</v>
      </c>
      <c r="QVF136" s="430" t="s">
        <v>817</v>
      </c>
      <c r="QVG136" s="430" t="s">
        <v>817</v>
      </c>
      <c r="QVH136" s="430" t="s">
        <v>817</v>
      </c>
      <c r="QVI136" s="430" t="s">
        <v>817</v>
      </c>
      <c r="QVJ136" s="430" t="s">
        <v>817</v>
      </c>
      <c r="QVK136" s="430" t="s">
        <v>817</v>
      </c>
      <c r="QVL136" s="430" t="s">
        <v>817</v>
      </c>
      <c r="QVM136" s="430" t="s">
        <v>817</v>
      </c>
      <c r="QVN136" s="430" t="s">
        <v>817</v>
      </c>
      <c r="QVO136" s="430" t="s">
        <v>817</v>
      </c>
      <c r="QVP136" s="430" t="s">
        <v>817</v>
      </c>
      <c r="QVQ136" s="430" t="s">
        <v>817</v>
      </c>
      <c r="QVR136" s="430" t="s">
        <v>817</v>
      </c>
      <c r="QVS136" s="430" t="s">
        <v>817</v>
      </c>
      <c r="QVT136" s="430" t="s">
        <v>817</v>
      </c>
      <c r="QVU136" s="430" t="s">
        <v>817</v>
      </c>
      <c r="QVV136" s="430" t="s">
        <v>817</v>
      </c>
      <c r="QVW136" s="430" t="s">
        <v>817</v>
      </c>
      <c r="QVX136" s="430" t="s">
        <v>817</v>
      </c>
      <c r="QVY136" s="430" t="s">
        <v>817</v>
      </c>
      <c r="QVZ136" s="430" t="s">
        <v>817</v>
      </c>
      <c r="QWA136" s="430" t="s">
        <v>817</v>
      </c>
      <c r="QWB136" s="430" t="s">
        <v>817</v>
      </c>
      <c r="QWC136" s="430" t="s">
        <v>817</v>
      </c>
      <c r="QWD136" s="430" t="s">
        <v>817</v>
      </c>
      <c r="QWE136" s="430" t="s">
        <v>817</v>
      </c>
      <c r="QWF136" s="430" t="s">
        <v>817</v>
      </c>
      <c r="QWG136" s="430" t="s">
        <v>817</v>
      </c>
      <c r="QWH136" s="430" t="s">
        <v>817</v>
      </c>
      <c r="QWI136" s="430" t="s">
        <v>817</v>
      </c>
      <c r="QWJ136" s="430" t="s">
        <v>817</v>
      </c>
      <c r="QWK136" s="430" t="s">
        <v>817</v>
      </c>
      <c r="QWL136" s="430" t="s">
        <v>817</v>
      </c>
      <c r="QWM136" s="430" t="s">
        <v>817</v>
      </c>
      <c r="QWN136" s="430" t="s">
        <v>817</v>
      </c>
      <c r="QWO136" s="430" t="s">
        <v>817</v>
      </c>
      <c r="QWP136" s="430" t="s">
        <v>817</v>
      </c>
      <c r="QWQ136" s="430" t="s">
        <v>817</v>
      </c>
      <c r="QWR136" s="430" t="s">
        <v>817</v>
      </c>
      <c r="QWS136" s="430" t="s">
        <v>817</v>
      </c>
      <c r="QWT136" s="430" t="s">
        <v>817</v>
      </c>
      <c r="QWU136" s="430" t="s">
        <v>817</v>
      </c>
      <c r="QWV136" s="430" t="s">
        <v>817</v>
      </c>
      <c r="QWW136" s="430" t="s">
        <v>817</v>
      </c>
      <c r="QWX136" s="430" t="s">
        <v>817</v>
      </c>
      <c r="QWY136" s="430" t="s">
        <v>817</v>
      </c>
      <c r="QWZ136" s="430" t="s">
        <v>817</v>
      </c>
      <c r="QXA136" s="430" t="s">
        <v>817</v>
      </c>
      <c r="QXB136" s="430" t="s">
        <v>817</v>
      </c>
      <c r="QXC136" s="430" t="s">
        <v>817</v>
      </c>
      <c r="QXD136" s="430" t="s">
        <v>817</v>
      </c>
      <c r="QXE136" s="430" t="s">
        <v>817</v>
      </c>
      <c r="QXF136" s="430" t="s">
        <v>817</v>
      </c>
      <c r="QXG136" s="430" t="s">
        <v>817</v>
      </c>
      <c r="QXH136" s="430" t="s">
        <v>817</v>
      </c>
      <c r="QXI136" s="430" t="s">
        <v>817</v>
      </c>
      <c r="QXJ136" s="430" t="s">
        <v>817</v>
      </c>
      <c r="QXK136" s="430" t="s">
        <v>817</v>
      </c>
      <c r="QXL136" s="430" t="s">
        <v>817</v>
      </c>
      <c r="QXM136" s="430" t="s">
        <v>817</v>
      </c>
      <c r="QXN136" s="430" t="s">
        <v>817</v>
      </c>
      <c r="QXO136" s="430" t="s">
        <v>817</v>
      </c>
      <c r="QXP136" s="430" t="s">
        <v>817</v>
      </c>
      <c r="QXQ136" s="430" t="s">
        <v>817</v>
      </c>
      <c r="QXR136" s="430" t="s">
        <v>817</v>
      </c>
      <c r="QXS136" s="430" t="s">
        <v>817</v>
      </c>
      <c r="QXT136" s="430" t="s">
        <v>817</v>
      </c>
      <c r="QXU136" s="430" t="s">
        <v>817</v>
      </c>
      <c r="QXV136" s="430" t="s">
        <v>817</v>
      </c>
      <c r="QXW136" s="430" t="s">
        <v>817</v>
      </c>
      <c r="QXX136" s="430" t="s">
        <v>817</v>
      </c>
      <c r="QXY136" s="430" t="s">
        <v>817</v>
      </c>
      <c r="QXZ136" s="430" t="s">
        <v>817</v>
      </c>
      <c r="QYA136" s="430" t="s">
        <v>817</v>
      </c>
      <c r="QYB136" s="430" t="s">
        <v>817</v>
      </c>
      <c r="QYC136" s="430" t="s">
        <v>817</v>
      </c>
      <c r="QYD136" s="430" t="s">
        <v>817</v>
      </c>
      <c r="QYE136" s="430" t="s">
        <v>817</v>
      </c>
      <c r="QYF136" s="430" t="s">
        <v>817</v>
      </c>
      <c r="QYG136" s="430" t="s">
        <v>817</v>
      </c>
      <c r="QYH136" s="430" t="s">
        <v>817</v>
      </c>
      <c r="QYI136" s="430" t="s">
        <v>817</v>
      </c>
      <c r="QYJ136" s="430" t="s">
        <v>817</v>
      </c>
      <c r="QYK136" s="430" t="s">
        <v>817</v>
      </c>
      <c r="QYL136" s="430" t="s">
        <v>817</v>
      </c>
      <c r="QYM136" s="430" t="s">
        <v>817</v>
      </c>
      <c r="QYN136" s="430" t="s">
        <v>817</v>
      </c>
      <c r="QYO136" s="430" t="s">
        <v>817</v>
      </c>
      <c r="QYP136" s="430" t="s">
        <v>817</v>
      </c>
      <c r="QYQ136" s="430" t="s">
        <v>817</v>
      </c>
      <c r="QYR136" s="430" t="s">
        <v>817</v>
      </c>
      <c r="QYS136" s="430" t="s">
        <v>817</v>
      </c>
      <c r="QYT136" s="430" t="s">
        <v>817</v>
      </c>
      <c r="QYU136" s="430" t="s">
        <v>817</v>
      </c>
      <c r="QYV136" s="430" t="s">
        <v>817</v>
      </c>
      <c r="QYW136" s="430" t="s">
        <v>817</v>
      </c>
      <c r="QYX136" s="430" t="s">
        <v>817</v>
      </c>
      <c r="QYY136" s="430" t="s">
        <v>817</v>
      </c>
      <c r="QYZ136" s="430" t="s">
        <v>817</v>
      </c>
      <c r="QZA136" s="430" t="s">
        <v>817</v>
      </c>
      <c r="QZB136" s="430" t="s">
        <v>817</v>
      </c>
      <c r="QZC136" s="430" t="s">
        <v>817</v>
      </c>
      <c r="QZD136" s="430" t="s">
        <v>817</v>
      </c>
      <c r="QZE136" s="430" t="s">
        <v>817</v>
      </c>
      <c r="QZF136" s="430" t="s">
        <v>817</v>
      </c>
      <c r="QZG136" s="430" t="s">
        <v>817</v>
      </c>
      <c r="QZH136" s="430" t="s">
        <v>817</v>
      </c>
      <c r="QZI136" s="430" t="s">
        <v>817</v>
      </c>
      <c r="QZJ136" s="430" t="s">
        <v>817</v>
      </c>
      <c r="QZK136" s="430" t="s">
        <v>817</v>
      </c>
      <c r="QZL136" s="430" t="s">
        <v>817</v>
      </c>
      <c r="QZM136" s="430" t="s">
        <v>817</v>
      </c>
      <c r="QZN136" s="430" t="s">
        <v>817</v>
      </c>
      <c r="QZO136" s="430" t="s">
        <v>817</v>
      </c>
      <c r="QZP136" s="430" t="s">
        <v>817</v>
      </c>
      <c r="QZQ136" s="430" t="s">
        <v>817</v>
      </c>
      <c r="QZR136" s="430" t="s">
        <v>817</v>
      </c>
      <c r="QZS136" s="430" t="s">
        <v>817</v>
      </c>
      <c r="QZT136" s="430" t="s">
        <v>817</v>
      </c>
      <c r="QZU136" s="430" t="s">
        <v>817</v>
      </c>
      <c r="QZV136" s="430" t="s">
        <v>817</v>
      </c>
      <c r="QZW136" s="430" t="s">
        <v>817</v>
      </c>
      <c r="QZX136" s="430" t="s">
        <v>817</v>
      </c>
      <c r="QZY136" s="430" t="s">
        <v>817</v>
      </c>
      <c r="QZZ136" s="430" t="s">
        <v>817</v>
      </c>
      <c r="RAA136" s="430" t="s">
        <v>817</v>
      </c>
      <c r="RAB136" s="430" t="s">
        <v>817</v>
      </c>
      <c r="RAC136" s="430" t="s">
        <v>817</v>
      </c>
      <c r="RAD136" s="430" t="s">
        <v>817</v>
      </c>
      <c r="RAE136" s="430" t="s">
        <v>817</v>
      </c>
      <c r="RAF136" s="430" t="s">
        <v>817</v>
      </c>
      <c r="RAG136" s="430" t="s">
        <v>817</v>
      </c>
      <c r="RAH136" s="430" t="s">
        <v>817</v>
      </c>
      <c r="RAI136" s="430" t="s">
        <v>817</v>
      </c>
      <c r="RAJ136" s="430" t="s">
        <v>817</v>
      </c>
      <c r="RAK136" s="430" t="s">
        <v>817</v>
      </c>
      <c r="RAL136" s="430" t="s">
        <v>817</v>
      </c>
      <c r="RAM136" s="430" t="s">
        <v>817</v>
      </c>
      <c r="RAN136" s="430" t="s">
        <v>817</v>
      </c>
      <c r="RAO136" s="430" t="s">
        <v>817</v>
      </c>
      <c r="RAP136" s="430" t="s">
        <v>817</v>
      </c>
      <c r="RAQ136" s="430" t="s">
        <v>817</v>
      </c>
      <c r="RAR136" s="430" t="s">
        <v>817</v>
      </c>
      <c r="RAS136" s="430" t="s">
        <v>817</v>
      </c>
      <c r="RAT136" s="430" t="s">
        <v>817</v>
      </c>
      <c r="RAU136" s="430" t="s">
        <v>817</v>
      </c>
      <c r="RAV136" s="430" t="s">
        <v>817</v>
      </c>
      <c r="RAW136" s="430" t="s">
        <v>817</v>
      </c>
      <c r="RAX136" s="430" t="s">
        <v>817</v>
      </c>
      <c r="RAY136" s="430" t="s">
        <v>817</v>
      </c>
      <c r="RAZ136" s="430" t="s">
        <v>817</v>
      </c>
      <c r="RBA136" s="430" t="s">
        <v>817</v>
      </c>
      <c r="RBB136" s="430" t="s">
        <v>817</v>
      </c>
      <c r="RBC136" s="430" t="s">
        <v>817</v>
      </c>
      <c r="RBD136" s="430" t="s">
        <v>817</v>
      </c>
      <c r="RBE136" s="430" t="s">
        <v>817</v>
      </c>
      <c r="RBF136" s="430" t="s">
        <v>817</v>
      </c>
      <c r="RBG136" s="430" t="s">
        <v>817</v>
      </c>
      <c r="RBH136" s="430" t="s">
        <v>817</v>
      </c>
      <c r="RBI136" s="430" t="s">
        <v>817</v>
      </c>
      <c r="RBJ136" s="430" t="s">
        <v>817</v>
      </c>
      <c r="RBK136" s="430" t="s">
        <v>817</v>
      </c>
      <c r="RBL136" s="430" t="s">
        <v>817</v>
      </c>
      <c r="RBM136" s="430" t="s">
        <v>817</v>
      </c>
      <c r="RBN136" s="430" t="s">
        <v>817</v>
      </c>
      <c r="RBO136" s="430" t="s">
        <v>817</v>
      </c>
      <c r="RBP136" s="430" t="s">
        <v>817</v>
      </c>
      <c r="RBQ136" s="430" t="s">
        <v>817</v>
      </c>
      <c r="RBR136" s="430" t="s">
        <v>817</v>
      </c>
      <c r="RBS136" s="430" t="s">
        <v>817</v>
      </c>
      <c r="RBT136" s="430" t="s">
        <v>817</v>
      </c>
      <c r="RBU136" s="430" t="s">
        <v>817</v>
      </c>
      <c r="RBV136" s="430" t="s">
        <v>817</v>
      </c>
      <c r="RBW136" s="430" t="s">
        <v>817</v>
      </c>
      <c r="RBX136" s="430" t="s">
        <v>817</v>
      </c>
      <c r="RBY136" s="430" t="s">
        <v>817</v>
      </c>
      <c r="RBZ136" s="430" t="s">
        <v>817</v>
      </c>
      <c r="RCA136" s="430" t="s">
        <v>817</v>
      </c>
      <c r="RCB136" s="430" t="s">
        <v>817</v>
      </c>
      <c r="RCC136" s="430" t="s">
        <v>817</v>
      </c>
      <c r="RCD136" s="430" t="s">
        <v>817</v>
      </c>
      <c r="RCE136" s="430" t="s">
        <v>817</v>
      </c>
      <c r="RCF136" s="430" t="s">
        <v>817</v>
      </c>
      <c r="RCG136" s="430" t="s">
        <v>817</v>
      </c>
      <c r="RCH136" s="430" t="s">
        <v>817</v>
      </c>
      <c r="RCI136" s="430" t="s">
        <v>817</v>
      </c>
      <c r="RCJ136" s="430" t="s">
        <v>817</v>
      </c>
      <c r="RCK136" s="430" t="s">
        <v>817</v>
      </c>
      <c r="RCL136" s="430" t="s">
        <v>817</v>
      </c>
      <c r="RCM136" s="430" t="s">
        <v>817</v>
      </c>
      <c r="RCN136" s="430" t="s">
        <v>817</v>
      </c>
      <c r="RCO136" s="430" t="s">
        <v>817</v>
      </c>
      <c r="RCP136" s="430" t="s">
        <v>817</v>
      </c>
      <c r="RCQ136" s="430" t="s">
        <v>817</v>
      </c>
      <c r="RCR136" s="430" t="s">
        <v>817</v>
      </c>
      <c r="RCS136" s="430" t="s">
        <v>817</v>
      </c>
      <c r="RCT136" s="430" t="s">
        <v>817</v>
      </c>
      <c r="RCU136" s="430" t="s">
        <v>817</v>
      </c>
      <c r="RCV136" s="430" t="s">
        <v>817</v>
      </c>
      <c r="RCW136" s="430" t="s">
        <v>817</v>
      </c>
      <c r="RCX136" s="430" t="s">
        <v>817</v>
      </c>
      <c r="RCY136" s="430" t="s">
        <v>817</v>
      </c>
      <c r="RCZ136" s="430" t="s">
        <v>817</v>
      </c>
      <c r="RDA136" s="430" t="s">
        <v>817</v>
      </c>
      <c r="RDB136" s="430" t="s">
        <v>817</v>
      </c>
      <c r="RDC136" s="430" t="s">
        <v>817</v>
      </c>
      <c r="RDD136" s="430" t="s">
        <v>817</v>
      </c>
      <c r="RDE136" s="430" t="s">
        <v>817</v>
      </c>
      <c r="RDF136" s="430" t="s">
        <v>817</v>
      </c>
      <c r="RDG136" s="430" t="s">
        <v>817</v>
      </c>
      <c r="RDH136" s="430" t="s">
        <v>817</v>
      </c>
      <c r="RDI136" s="430" t="s">
        <v>817</v>
      </c>
      <c r="RDJ136" s="430" t="s">
        <v>817</v>
      </c>
      <c r="RDK136" s="430" t="s">
        <v>817</v>
      </c>
      <c r="RDL136" s="430" t="s">
        <v>817</v>
      </c>
      <c r="RDM136" s="430" t="s">
        <v>817</v>
      </c>
      <c r="RDN136" s="430" t="s">
        <v>817</v>
      </c>
      <c r="RDO136" s="430" t="s">
        <v>817</v>
      </c>
      <c r="RDP136" s="430" t="s">
        <v>817</v>
      </c>
      <c r="RDQ136" s="430" t="s">
        <v>817</v>
      </c>
      <c r="RDR136" s="430" t="s">
        <v>817</v>
      </c>
      <c r="RDS136" s="430" t="s">
        <v>817</v>
      </c>
      <c r="RDT136" s="430" t="s">
        <v>817</v>
      </c>
      <c r="RDU136" s="430" t="s">
        <v>817</v>
      </c>
      <c r="RDV136" s="430" t="s">
        <v>817</v>
      </c>
      <c r="RDW136" s="430" t="s">
        <v>817</v>
      </c>
      <c r="RDX136" s="430" t="s">
        <v>817</v>
      </c>
      <c r="RDY136" s="430" t="s">
        <v>817</v>
      </c>
      <c r="RDZ136" s="430" t="s">
        <v>817</v>
      </c>
      <c r="REA136" s="430" t="s">
        <v>817</v>
      </c>
      <c r="REB136" s="430" t="s">
        <v>817</v>
      </c>
      <c r="REC136" s="430" t="s">
        <v>817</v>
      </c>
      <c r="RED136" s="430" t="s">
        <v>817</v>
      </c>
      <c r="REE136" s="430" t="s">
        <v>817</v>
      </c>
      <c r="REF136" s="430" t="s">
        <v>817</v>
      </c>
      <c r="REG136" s="430" t="s">
        <v>817</v>
      </c>
      <c r="REH136" s="430" t="s">
        <v>817</v>
      </c>
      <c r="REI136" s="430" t="s">
        <v>817</v>
      </c>
      <c r="REJ136" s="430" t="s">
        <v>817</v>
      </c>
      <c r="REK136" s="430" t="s">
        <v>817</v>
      </c>
      <c r="REL136" s="430" t="s">
        <v>817</v>
      </c>
      <c r="REM136" s="430" t="s">
        <v>817</v>
      </c>
      <c r="REN136" s="430" t="s">
        <v>817</v>
      </c>
      <c r="REO136" s="430" t="s">
        <v>817</v>
      </c>
      <c r="REP136" s="430" t="s">
        <v>817</v>
      </c>
      <c r="REQ136" s="430" t="s">
        <v>817</v>
      </c>
      <c r="RER136" s="430" t="s">
        <v>817</v>
      </c>
      <c r="RES136" s="430" t="s">
        <v>817</v>
      </c>
      <c r="RET136" s="430" t="s">
        <v>817</v>
      </c>
      <c r="REU136" s="430" t="s">
        <v>817</v>
      </c>
      <c r="REV136" s="430" t="s">
        <v>817</v>
      </c>
      <c r="REW136" s="430" t="s">
        <v>817</v>
      </c>
      <c r="REX136" s="430" t="s">
        <v>817</v>
      </c>
      <c r="REY136" s="430" t="s">
        <v>817</v>
      </c>
      <c r="REZ136" s="430" t="s">
        <v>817</v>
      </c>
      <c r="RFA136" s="430" t="s">
        <v>817</v>
      </c>
      <c r="RFB136" s="430" t="s">
        <v>817</v>
      </c>
      <c r="RFC136" s="430" t="s">
        <v>817</v>
      </c>
      <c r="RFD136" s="430" t="s">
        <v>817</v>
      </c>
      <c r="RFE136" s="430" t="s">
        <v>817</v>
      </c>
      <c r="RFF136" s="430" t="s">
        <v>817</v>
      </c>
      <c r="RFG136" s="430" t="s">
        <v>817</v>
      </c>
      <c r="RFH136" s="430" t="s">
        <v>817</v>
      </c>
      <c r="RFI136" s="430" t="s">
        <v>817</v>
      </c>
      <c r="RFJ136" s="430" t="s">
        <v>817</v>
      </c>
      <c r="RFK136" s="430" t="s">
        <v>817</v>
      </c>
      <c r="RFL136" s="430" t="s">
        <v>817</v>
      </c>
      <c r="RFM136" s="430" t="s">
        <v>817</v>
      </c>
      <c r="RFN136" s="430" t="s">
        <v>817</v>
      </c>
      <c r="RFO136" s="430" t="s">
        <v>817</v>
      </c>
      <c r="RFP136" s="430" t="s">
        <v>817</v>
      </c>
      <c r="RFQ136" s="430" t="s">
        <v>817</v>
      </c>
      <c r="RFR136" s="430" t="s">
        <v>817</v>
      </c>
      <c r="RFS136" s="430" t="s">
        <v>817</v>
      </c>
      <c r="RFT136" s="430" t="s">
        <v>817</v>
      </c>
      <c r="RFU136" s="430" t="s">
        <v>817</v>
      </c>
      <c r="RFV136" s="430" t="s">
        <v>817</v>
      </c>
      <c r="RFW136" s="430" t="s">
        <v>817</v>
      </c>
      <c r="RFX136" s="430" t="s">
        <v>817</v>
      </c>
      <c r="RFY136" s="430" t="s">
        <v>817</v>
      </c>
      <c r="RFZ136" s="430" t="s">
        <v>817</v>
      </c>
      <c r="RGA136" s="430" t="s">
        <v>817</v>
      </c>
      <c r="RGB136" s="430" t="s">
        <v>817</v>
      </c>
      <c r="RGC136" s="430" t="s">
        <v>817</v>
      </c>
      <c r="RGD136" s="430" t="s">
        <v>817</v>
      </c>
      <c r="RGE136" s="430" t="s">
        <v>817</v>
      </c>
      <c r="RGF136" s="430" t="s">
        <v>817</v>
      </c>
      <c r="RGG136" s="430" t="s">
        <v>817</v>
      </c>
      <c r="RGH136" s="430" t="s">
        <v>817</v>
      </c>
      <c r="RGI136" s="430" t="s">
        <v>817</v>
      </c>
      <c r="RGJ136" s="430" t="s">
        <v>817</v>
      </c>
      <c r="RGK136" s="430" t="s">
        <v>817</v>
      </c>
      <c r="RGL136" s="430" t="s">
        <v>817</v>
      </c>
      <c r="RGM136" s="430" t="s">
        <v>817</v>
      </c>
      <c r="RGN136" s="430" t="s">
        <v>817</v>
      </c>
      <c r="RGO136" s="430" t="s">
        <v>817</v>
      </c>
      <c r="RGP136" s="430" t="s">
        <v>817</v>
      </c>
      <c r="RGQ136" s="430" t="s">
        <v>817</v>
      </c>
      <c r="RGR136" s="430" t="s">
        <v>817</v>
      </c>
      <c r="RGS136" s="430" t="s">
        <v>817</v>
      </c>
      <c r="RGT136" s="430" t="s">
        <v>817</v>
      </c>
      <c r="RGU136" s="430" t="s">
        <v>817</v>
      </c>
      <c r="RGV136" s="430" t="s">
        <v>817</v>
      </c>
      <c r="RGW136" s="430" t="s">
        <v>817</v>
      </c>
      <c r="RGX136" s="430" t="s">
        <v>817</v>
      </c>
      <c r="RGY136" s="430" t="s">
        <v>817</v>
      </c>
      <c r="RGZ136" s="430" t="s">
        <v>817</v>
      </c>
      <c r="RHA136" s="430" t="s">
        <v>817</v>
      </c>
      <c r="RHB136" s="430" t="s">
        <v>817</v>
      </c>
      <c r="RHC136" s="430" t="s">
        <v>817</v>
      </c>
      <c r="RHD136" s="430" t="s">
        <v>817</v>
      </c>
      <c r="RHE136" s="430" t="s">
        <v>817</v>
      </c>
      <c r="RHF136" s="430" t="s">
        <v>817</v>
      </c>
      <c r="RHG136" s="430" t="s">
        <v>817</v>
      </c>
      <c r="RHH136" s="430" t="s">
        <v>817</v>
      </c>
      <c r="RHI136" s="430" t="s">
        <v>817</v>
      </c>
      <c r="RHJ136" s="430" t="s">
        <v>817</v>
      </c>
      <c r="RHK136" s="430" t="s">
        <v>817</v>
      </c>
      <c r="RHL136" s="430" t="s">
        <v>817</v>
      </c>
      <c r="RHM136" s="430" t="s">
        <v>817</v>
      </c>
      <c r="RHN136" s="430" t="s">
        <v>817</v>
      </c>
      <c r="RHO136" s="430" t="s">
        <v>817</v>
      </c>
      <c r="RHP136" s="430" t="s">
        <v>817</v>
      </c>
      <c r="RHQ136" s="430" t="s">
        <v>817</v>
      </c>
      <c r="RHR136" s="430" t="s">
        <v>817</v>
      </c>
      <c r="RHS136" s="430" t="s">
        <v>817</v>
      </c>
      <c r="RHT136" s="430" t="s">
        <v>817</v>
      </c>
      <c r="RHU136" s="430" t="s">
        <v>817</v>
      </c>
      <c r="RHV136" s="430" t="s">
        <v>817</v>
      </c>
      <c r="RHW136" s="430" t="s">
        <v>817</v>
      </c>
      <c r="RHX136" s="430" t="s">
        <v>817</v>
      </c>
      <c r="RHY136" s="430" t="s">
        <v>817</v>
      </c>
      <c r="RHZ136" s="430" t="s">
        <v>817</v>
      </c>
      <c r="RIA136" s="430" t="s">
        <v>817</v>
      </c>
      <c r="RIB136" s="430" t="s">
        <v>817</v>
      </c>
      <c r="RIC136" s="430" t="s">
        <v>817</v>
      </c>
      <c r="RID136" s="430" t="s">
        <v>817</v>
      </c>
      <c r="RIE136" s="430" t="s">
        <v>817</v>
      </c>
      <c r="RIF136" s="430" t="s">
        <v>817</v>
      </c>
      <c r="RIG136" s="430" t="s">
        <v>817</v>
      </c>
      <c r="RIH136" s="430" t="s">
        <v>817</v>
      </c>
      <c r="RII136" s="430" t="s">
        <v>817</v>
      </c>
      <c r="RIJ136" s="430" t="s">
        <v>817</v>
      </c>
      <c r="RIK136" s="430" t="s">
        <v>817</v>
      </c>
      <c r="RIL136" s="430" t="s">
        <v>817</v>
      </c>
      <c r="RIM136" s="430" t="s">
        <v>817</v>
      </c>
      <c r="RIN136" s="430" t="s">
        <v>817</v>
      </c>
      <c r="RIO136" s="430" t="s">
        <v>817</v>
      </c>
      <c r="RIP136" s="430" t="s">
        <v>817</v>
      </c>
      <c r="RIQ136" s="430" t="s">
        <v>817</v>
      </c>
      <c r="RIR136" s="430" t="s">
        <v>817</v>
      </c>
      <c r="RIS136" s="430" t="s">
        <v>817</v>
      </c>
      <c r="RIT136" s="430" t="s">
        <v>817</v>
      </c>
      <c r="RIU136" s="430" t="s">
        <v>817</v>
      </c>
      <c r="RIV136" s="430" t="s">
        <v>817</v>
      </c>
      <c r="RIW136" s="430" t="s">
        <v>817</v>
      </c>
      <c r="RIX136" s="430" t="s">
        <v>817</v>
      </c>
      <c r="RIY136" s="430" t="s">
        <v>817</v>
      </c>
      <c r="RIZ136" s="430" t="s">
        <v>817</v>
      </c>
      <c r="RJA136" s="430" t="s">
        <v>817</v>
      </c>
      <c r="RJB136" s="430" t="s">
        <v>817</v>
      </c>
      <c r="RJC136" s="430" t="s">
        <v>817</v>
      </c>
      <c r="RJD136" s="430" t="s">
        <v>817</v>
      </c>
      <c r="RJE136" s="430" t="s">
        <v>817</v>
      </c>
      <c r="RJF136" s="430" t="s">
        <v>817</v>
      </c>
      <c r="RJG136" s="430" t="s">
        <v>817</v>
      </c>
      <c r="RJH136" s="430" t="s">
        <v>817</v>
      </c>
      <c r="RJI136" s="430" t="s">
        <v>817</v>
      </c>
      <c r="RJJ136" s="430" t="s">
        <v>817</v>
      </c>
      <c r="RJK136" s="430" t="s">
        <v>817</v>
      </c>
      <c r="RJL136" s="430" t="s">
        <v>817</v>
      </c>
      <c r="RJM136" s="430" t="s">
        <v>817</v>
      </c>
      <c r="RJN136" s="430" t="s">
        <v>817</v>
      </c>
      <c r="RJO136" s="430" t="s">
        <v>817</v>
      </c>
      <c r="RJP136" s="430" t="s">
        <v>817</v>
      </c>
      <c r="RJQ136" s="430" t="s">
        <v>817</v>
      </c>
      <c r="RJR136" s="430" t="s">
        <v>817</v>
      </c>
      <c r="RJS136" s="430" t="s">
        <v>817</v>
      </c>
      <c r="RJT136" s="430" t="s">
        <v>817</v>
      </c>
      <c r="RJU136" s="430" t="s">
        <v>817</v>
      </c>
      <c r="RJV136" s="430" t="s">
        <v>817</v>
      </c>
      <c r="RJW136" s="430" t="s">
        <v>817</v>
      </c>
      <c r="RJX136" s="430" t="s">
        <v>817</v>
      </c>
      <c r="RJY136" s="430" t="s">
        <v>817</v>
      </c>
      <c r="RJZ136" s="430" t="s">
        <v>817</v>
      </c>
      <c r="RKA136" s="430" t="s">
        <v>817</v>
      </c>
      <c r="RKB136" s="430" t="s">
        <v>817</v>
      </c>
      <c r="RKC136" s="430" t="s">
        <v>817</v>
      </c>
      <c r="RKD136" s="430" t="s">
        <v>817</v>
      </c>
      <c r="RKE136" s="430" t="s">
        <v>817</v>
      </c>
      <c r="RKF136" s="430" t="s">
        <v>817</v>
      </c>
      <c r="RKG136" s="430" t="s">
        <v>817</v>
      </c>
      <c r="RKH136" s="430" t="s">
        <v>817</v>
      </c>
      <c r="RKI136" s="430" t="s">
        <v>817</v>
      </c>
      <c r="RKJ136" s="430" t="s">
        <v>817</v>
      </c>
      <c r="RKK136" s="430" t="s">
        <v>817</v>
      </c>
      <c r="RKL136" s="430" t="s">
        <v>817</v>
      </c>
      <c r="RKM136" s="430" t="s">
        <v>817</v>
      </c>
      <c r="RKN136" s="430" t="s">
        <v>817</v>
      </c>
      <c r="RKO136" s="430" t="s">
        <v>817</v>
      </c>
      <c r="RKP136" s="430" t="s">
        <v>817</v>
      </c>
      <c r="RKQ136" s="430" t="s">
        <v>817</v>
      </c>
      <c r="RKR136" s="430" t="s">
        <v>817</v>
      </c>
      <c r="RKS136" s="430" t="s">
        <v>817</v>
      </c>
      <c r="RKT136" s="430" t="s">
        <v>817</v>
      </c>
      <c r="RKU136" s="430" t="s">
        <v>817</v>
      </c>
      <c r="RKV136" s="430" t="s">
        <v>817</v>
      </c>
      <c r="RKW136" s="430" t="s">
        <v>817</v>
      </c>
      <c r="RKX136" s="430" t="s">
        <v>817</v>
      </c>
      <c r="RKY136" s="430" t="s">
        <v>817</v>
      </c>
      <c r="RKZ136" s="430" t="s">
        <v>817</v>
      </c>
      <c r="RLA136" s="430" t="s">
        <v>817</v>
      </c>
      <c r="RLB136" s="430" t="s">
        <v>817</v>
      </c>
      <c r="RLC136" s="430" t="s">
        <v>817</v>
      </c>
      <c r="RLD136" s="430" t="s">
        <v>817</v>
      </c>
      <c r="RLE136" s="430" t="s">
        <v>817</v>
      </c>
      <c r="RLF136" s="430" t="s">
        <v>817</v>
      </c>
      <c r="RLG136" s="430" t="s">
        <v>817</v>
      </c>
      <c r="RLH136" s="430" t="s">
        <v>817</v>
      </c>
      <c r="RLI136" s="430" t="s">
        <v>817</v>
      </c>
      <c r="RLJ136" s="430" t="s">
        <v>817</v>
      </c>
      <c r="RLK136" s="430" t="s">
        <v>817</v>
      </c>
      <c r="RLL136" s="430" t="s">
        <v>817</v>
      </c>
      <c r="RLM136" s="430" t="s">
        <v>817</v>
      </c>
      <c r="RLN136" s="430" t="s">
        <v>817</v>
      </c>
      <c r="RLO136" s="430" t="s">
        <v>817</v>
      </c>
      <c r="RLP136" s="430" t="s">
        <v>817</v>
      </c>
      <c r="RLQ136" s="430" t="s">
        <v>817</v>
      </c>
      <c r="RLR136" s="430" t="s">
        <v>817</v>
      </c>
      <c r="RLS136" s="430" t="s">
        <v>817</v>
      </c>
      <c r="RLT136" s="430" t="s">
        <v>817</v>
      </c>
      <c r="RLU136" s="430" t="s">
        <v>817</v>
      </c>
      <c r="RLV136" s="430" t="s">
        <v>817</v>
      </c>
      <c r="RLW136" s="430" t="s">
        <v>817</v>
      </c>
      <c r="RLX136" s="430" t="s">
        <v>817</v>
      </c>
      <c r="RLY136" s="430" t="s">
        <v>817</v>
      </c>
      <c r="RLZ136" s="430" t="s">
        <v>817</v>
      </c>
      <c r="RMA136" s="430" t="s">
        <v>817</v>
      </c>
      <c r="RMB136" s="430" t="s">
        <v>817</v>
      </c>
      <c r="RMC136" s="430" t="s">
        <v>817</v>
      </c>
      <c r="RMD136" s="430" t="s">
        <v>817</v>
      </c>
      <c r="RME136" s="430" t="s">
        <v>817</v>
      </c>
      <c r="RMF136" s="430" t="s">
        <v>817</v>
      </c>
      <c r="RMG136" s="430" t="s">
        <v>817</v>
      </c>
      <c r="RMH136" s="430" t="s">
        <v>817</v>
      </c>
      <c r="RMI136" s="430" t="s">
        <v>817</v>
      </c>
      <c r="RMJ136" s="430" t="s">
        <v>817</v>
      </c>
      <c r="RMK136" s="430" t="s">
        <v>817</v>
      </c>
      <c r="RML136" s="430" t="s">
        <v>817</v>
      </c>
      <c r="RMM136" s="430" t="s">
        <v>817</v>
      </c>
      <c r="RMN136" s="430" t="s">
        <v>817</v>
      </c>
      <c r="RMO136" s="430" t="s">
        <v>817</v>
      </c>
      <c r="RMP136" s="430" t="s">
        <v>817</v>
      </c>
      <c r="RMQ136" s="430" t="s">
        <v>817</v>
      </c>
      <c r="RMR136" s="430" t="s">
        <v>817</v>
      </c>
      <c r="RMS136" s="430" t="s">
        <v>817</v>
      </c>
      <c r="RMT136" s="430" t="s">
        <v>817</v>
      </c>
      <c r="RMU136" s="430" t="s">
        <v>817</v>
      </c>
      <c r="RMV136" s="430" t="s">
        <v>817</v>
      </c>
      <c r="RMW136" s="430" t="s">
        <v>817</v>
      </c>
      <c r="RMX136" s="430" t="s">
        <v>817</v>
      </c>
      <c r="RMY136" s="430" t="s">
        <v>817</v>
      </c>
      <c r="RMZ136" s="430" t="s">
        <v>817</v>
      </c>
      <c r="RNA136" s="430" t="s">
        <v>817</v>
      </c>
      <c r="RNB136" s="430" t="s">
        <v>817</v>
      </c>
      <c r="RNC136" s="430" t="s">
        <v>817</v>
      </c>
      <c r="RND136" s="430" t="s">
        <v>817</v>
      </c>
      <c r="RNE136" s="430" t="s">
        <v>817</v>
      </c>
      <c r="RNF136" s="430" t="s">
        <v>817</v>
      </c>
      <c r="RNG136" s="430" t="s">
        <v>817</v>
      </c>
      <c r="RNH136" s="430" t="s">
        <v>817</v>
      </c>
      <c r="RNI136" s="430" t="s">
        <v>817</v>
      </c>
      <c r="RNJ136" s="430" t="s">
        <v>817</v>
      </c>
      <c r="RNK136" s="430" t="s">
        <v>817</v>
      </c>
      <c r="RNL136" s="430" t="s">
        <v>817</v>
      </c>
      <c r="RNM136" s="430" t="s">
        <v>817</v>
      </c>
      <c r="RNN136" s="430" t="s">
        <v>817</v>
      </c>
      <c r="RNO136" s="430" t="s">
        <v>817</v>
      </c>
      <c r="RNP136" s="430" t="s">
        <v>817</v>
      </c>
      <c r="RNQ136" s="430" t="s">
        <v>817</v>
      </c>
      <c r="RNR136" s="430" t="s">
        <v>817</v>
      </c>
      <c r="RNS136" s="430" t="s">
        <v>817</v>
      </c>
      <c r="RNT136" s="430" t="s">
        <v>817</v>
      </c>
      <c r="RNU136" s="430" t="s">
        <v>817</v>
      </c>
      <c r="RNV136" s="430" t="s">
        <v>817</v>
      </c>
      <c r="RNW136" s="430" t="s">
        <v>817</v>
      </c>
      <c r="RNX136" s="430" t="s">
        <v>817</v>
      </c>
      <c r="RNY136" s="430" t="s">
        <v>817</v>
      </c>
      <c r="RNZ136" s="430" t="s">
        <v>817</v>
      </c>
      <c r="ROA136" s="430" t="s">
        <v>817</v>
      </c>
      <c r="ROB136" s="430" t="s">
        <v>817</v>
      </c>
      <c r="ROC136" s="430" t="s">
        <v>817</v>
      </c>
      <c r="ROD136" s="430" t="s">
        <v>817</v>
      </c>
      <c r="ROE136" s="430" t="s">
        <v>817</v>
      </c>
      <c r="ROF136" s="430" t="s">
        <v>817</v>
      </c>
      <c r="ROG136" s="430" t="s">
        <v>817</v>
      </c>
      <c r="ROH136" s="430" t="s">
        <v>817</v>
      </c>
      <c r="ROI136" s="430" t="s">
        <v>817</v>
      </c>
      <c r="ROJ136" s="430" t="s">
        <v>817</v>
      </c>
      <c r="ROK136" s="430" t="s">
        <v>817</v>
      </c>
      <c r="ROL136" s="430" t="s">
        <v>817</v>
      </c>
      <c r="ROM136" s="430" t="s">
        <v>817</v>
      </c>
      <c r="RON136" s="430" t="s">
        <v>817</v>
      </c>
      <c r="ROO136" s="430" t="s">
        <v>817</v>
      </c>
      <c r="ROP136" s="430" t="s">
        <v>817</v>
      </c>
      <c r="ROQ136" s="430" t="s">
        <v>817</v>
      </c>
      <c r="ROR136" s="430" t="s">
        <v>817</v>
      </c>
      <c r="ROS136" s="430" t="s">
        <v>817</v>
      </c>
      <c r="ROT136" s="430" t="s">
        <v>817</v>
      </c>
      <c r="ROU136" s="430" t="s">
        <v>817</v>
      </c>
      <c r="ROV136" s="430" t="s">
        <v>817</v>
      </c>
      <c r="ROW136" s="430" t="s">
        <v>817</v>
      </c>
      <c r="ROX136" s="430" t="s">
        <v>817</v>
      </c>
      <c r="ROY136" s="430" t="s">
        <v>817</v>
      </c>
      <c r="ROZ136" s="430" t="s">
        <v>817</v>
      </c>
      <c r="RPA136" s="430" t="s">
        <v>817</v>
      </c>
      <c r="RPB136" s="430" t="s">
        <v>817</v>
      </c>
      <c r="RPC136" s="430" t="s">
        <v>817</v>
      </c>
      <c r="RPD136" s="430" t="s">
        <v>817</v>
      </c>
      <c r="RPE136" s="430" t="s">
        <v>817</v>
      </c>
      <c r="RPF136" s="430" t="s">
        <v>817</v>
      </c>
      <c r="RPG136" s="430" t="s">
        <v>817</v>
      </c>
      <c r="RPH136" s="430" t="s">
        <v>817</v>
      </c>
      <c r="RPI136" s="430" t="s">
        <v>817</v>
      </c>
      <c r="RPJ136" s="430" t="s">
        <v>817</v>
      </c>
      <c r="RPK136" s="430" t="s">
        <v>817</v>
      </c>
      <c r="RPL136" s="430" t="s">
        <v>817</v>
      </c>
      <c r="RPM136" s="430" t="s">
        <v>817</v>
      </c>
      <c r="RPN136" s="430" t="s">
        <v>817</v>
      </c>
      <c r="RPO136" s="430" t="s">
        <v>817</v>
      </c>
      <c r="RPP136" s="430" t="s">
        <v>817</v>
      </c>
      <c r="RPQ136" s="430" t="s">
        <v>817</v>
      </c>
      <c r="RPR136" s="430" t="s">
        <v>817</v>
      </c>
      <c r="RPS136" s="430" t="s">
        <v>817</v>
      </c>
      <c r="RPT136" s="430" t="s">
        <v>817</v>
      </c>
      <c r="RPU136" s="430" t="s">
        <v>817</v>
      </c>
      <c r="RPV136" s="430" t="s">
        <v>817</v>
      </c>
      <c r="RPW136" s="430" t="s">
        <v>817</v>
      </c>
      <c r="RPX136" s="430" t="s">
        <v>817</v>
      </c>
      <c r="RPY136" s="430" t="s">
        <v>817</v>
      </c>
      <c r="RPZ136" s="430" t="s">
        <v>817</v>
      </c>
      <c r="RQA136" s="430" t="s">
        <v>817</v>
      </c>
      <c r="RQB136" s="430" t="s">
        <v>817</v>
      </c>
      <c r="RQC136" s="430" t="s">
        <v>817</v>
      </c>
      <c r="RQD136" s="430" t="s">
        <v>817</v>
      </c>
      <c r="RQE136" s="430" t="s">
        <v>817</v>
      </c>
      <c r="RQF136" s="430" t="s">
        <v>817</v>
      </c>
      <c r="RQG136" s="430" t="s">
        <v>817</v>
      </c>
      <c r="RQH136" s="430" t="s">
        <v>817</v>
      </c>
      <c r="RQI136" s="430" t="s">
        <v>817</v>
      </c>
      <c r="RQJ136" s="430" t="s">
        <v>817</v>
      </c>
      <c r="RQK136" s="430" t="s">
        <v>817</v>
      </c>
      <c r="RQL136" s="430" t="s">
        <v>817</v>
      </c>
      <c r="RQM136" s="430" t="s">
        <v>817</v>
      </c>
      <c r="RQN136" s="430" t="s">
        <v>817</v>
      </c>
      <c r="RQO136" s="430" t="s">
        <v>817</v>
      </c>
      <c r="RQP136" s="430" t="s">
        <v>817</v>
      </c>
      <c r="RQQ136" s="430" t="s">
        <v>817</v>
      </c>
      <c r="RQR136" s="430" t="s">
        <v>817</v>
      </c>
      <c r="RQS136" s="430" t="s">
        <v>817</v>
      </c>
      <c r="RQT136" s="430" t="s">
        <v>817</v>
      </c>
      <c r="RQU136" s="430" t="s">
        <v>817</v>
      </c>
      <c r="RQV136" s="430" t="s">
        <v>817</v>
      </c>
      <c r="RQW136" s="430" t="s">
        <v>817</v>
      </c>
      <c r="RQX136" s="430" t="s">
        <v>817</v>
      </c>
      <c r="RQY136" s="430" t="s">
        <v>817</v>
      </c>
      <c r="RQZ136" s="430" t="s">
        <v>817</v>
      </c>
      <c r="RRA136" s="430" t="s">
        <v>817</v>
      </c>
      <c r="RRB136" s="430" t="s">
        <v>817</v>
      </c>
      <c r="RRC136" s="430" t="s">
        <v>817</v>
      </c>
      <c r="RRD136" s="430" t="s">
        <v>817</v>
      </c>
      <c r="RRE136" s="430" t="s">
        <v>817</v>
      </c>
      <c r="RRF136" s="430" t="s">
        <v>817</v>
      </c>
      <c r="RRG136" s="430" t="s">
        <v>817</v>
      </c>
      <c r="RRH136" s="430" t="s">
        <v>817</v>
      </c>
      <c r="RRI136" s="430" t="s">
        <v>817</v>
      </c>
      <c r="RRJ136" s="430" t="s">
        <v>817</v>
      </c>
      <c r="RRK136" s="430" t="s">
        <v>817</v>
      </c>
      <c r="RRL136" s="430" t="s">
        <v>817</v>
      </c>
      <c r="RRM136" s="430" t="s">
        <v>817</v>
      </c>
      <c r="RRN136" s="430" t="s">
        <v>817</v>
      </c>
      <c r="RRO136" s="430" t="s">
        <v>817</v>
      </c>
      <c r="RRP136" s="430" t="s">
        <v>817</v>
      </c>
      <c r="RRQ136" s="430" t="s">
        <v>817</v>
      </c>
      <c r="RRR136" s="430" t="s">
        <v>817</v>
      </c>
      <c r="RRS136" s="430" t="s">
        <v>817</v>
      </c>
      <c r="RRT136" s="430" t="s">
        <v>817</v>
      </c>
      <c r="RRU136" s="430" t="s">
        <v>817</v>
      </c>
      <c r="RRV136" s="430" t="s">
        <v>817</v>
      </c>
      <c r="RRW136" s="430" t="s">
        <v>817</v>
      </c>
      <c r="RRX136" s="430" t="s">
        <v>817</v>
      </c>
      <c r="RRY136" s="430" t="s">
        <v>817</v>
      </c>
      <c r="RRZ136" s="430" t="s">
        <v>817</v>
      </c>
      <c r="RSA136" s="430" t="s">
        <v>817</v>
      </c>
      <c r="RSB136" s="430" t="s">
        <v>817</v>
      </c>
      <c r="RSC136" s="430" t="s">
        <v>817</v>
      </c>
      <c r="RSD136" s="430" t="s">
        <v>817</v>
      </c>
      <c r="RSE136" s="430" t="s">
        <v>817</v>
      </c>
      <c r="RSF136" s="430" t="s">
        <v>817</v>
      </c>
      <c r="RSG136" s="430" t="s">
        <v>817</v>
      </c>
      <c r="RSH136" s="430" t="s">
        <v>817</v>
      </c>
      <c r="RSI136" s="430" t="s">
        <v>817</v>
      </c>
      <c r="RSJ136" s="430" t="s">
        <v>817</v>
      </c>
      <c r="RSK136" s="430" t="s">
        <v>817</v>
      </c>
      <c r="RSL136" s="430" t="s">
        <v>817</v>
      </c>
      <c r="RSM136" s="430" t="s">
        <v>817</v>
      </c>
      <c r="RSN136" s="430" t="s">
        <v>817</v>
      </c>
      <c r="RSO136" s="430" t="s">
        <v>817</v>
      </c>
      <c r="RSP136" s="430" t="s">
        <v>817</v>
      </c>
      <c r="RSQ136" s="430" t="s">
        <v>817</v>
      </c>
      <c r="RSR136" s="430" t="s">
        <v>817</v>
      </c>
      <c r="RSS136" s="430" t="s">
        <v>817</v>
      </c>
      <c r="RST136" s="430" t="s">
        <v>817</v>
      </c>
      <c r="RSU136" s="430" t="s">
        <v>817</v>
      </c>
      <c r="RSV136" s="430" t="s">
        <v>817</v>
      </c>
      <c r="RSW136" s="430" t="s">
        <v>817</v>
      </c>
      <c r="RSX136" s="430" t="s">
        <v>817</v>
      </c>
      <c r="RSY136" s="430" t="s">
        <v>817</v>
      </c>
      <c r="RSZ136" s="430" t="s">
        <v>817</v>
      </c>
      <c r="RTA136" s="430" t="s">
        <v>817</v>
      </c>
      <c r="RTB136" s="430" t="s">
        <v>817</v>
      </c>
      <c r="RTC136" s="430" t="s">
        <v>817</v>
      </c>
      <c r="RTD136" s="430" t="s">
        <v>817</v>
      </c>
      <c r="RTE136" s="430" t="s">
        <v>817</v>
      </c>
      <c r="RTF136" s="430" t="s">
        <v>817</v>
      </c>
      <c r="RTG136" s="430" t="s">
        <v>817</v>
      </c>
      <c r="RTH136" s="430" t="s">
        <v>817</v>
      </c>
      <c r="RTI136" s="430" t="s">
        <v>817</v>
      </c>
      <c r="RTJ136" s="430" t="s">
        <v>817</v>
      </c>
      <c r="RTK136" s="430" t="s">
        <v>817</v>
      </c>
      <c r="RTL136" s="430" t="s">
        <v>817</v>
      </c>
      <c r="RTM136" s="430" t="s">
        <v>817</v>
      </c>
      <c r="RTN136" s="430" t="s">
        <v>817</v>
      </c>
      <c r="RTO136" s="430" t="s">
        <v>817</v>
      </c>
      <c r="RTP136" s="430" t="s">
        <v>817</v>
      </c>
      <c r="RTQ136" s="430" t="s">
        <v>817</v>
      </c>
      <c r="RTR136" s="430" t="s">
        <v>817</v>
      </c>
      <c r="RTS136" s="430" t="s">
        <v>817</v>
      </c>
      <c r="RTT136" s="430" t="s">
        <v>817</v>
      </c>
      <c r="RTU136" s="430" t="s">
        <v>817</v>
      </c>
      <c r="RTV136" s="430" t="s">
        <v>817</v>
      </c>
      <c r="RTW136" s="430" t="s">
        <v>817</v>
      </c>
      <c r="RTX136" s="430" t="s">
        <v>817</v>
      </c>
      <c r="RTY136" s="430" t="s">
        <v>817</v>
      </c>
      <c r="RTZ136" s="430" t="s">
        <v>817</v>
      </c>
      <c r="RUA136" s="430" t="s">
        <v>817</v>
      </c>
      <c r="RUB136" s="430" t="s">
        <v>817</v>
      </c>
      <c r="RUC136" s="430" t="s">
        <v>817</v>
      </c>
      <c r="RUD136" s="430" t="s">
        <v>817</v>
      </c>
      <c r="RUE136" s="430" t="s">
        <v>817</v>
      </c>
      <c r="RUF136" s="430" t="s">
        <v>817</v>
      </c>
      <c r="RUG136" s="430" t="s">
        <v>817</v>
      </c>
      <c r="RUH136" s="430" t="s">
        <v>817</v>
      </c>
      <c r="RUI136" s="430" t="s">
        <v>817</v>
      </c>
      <c r="RUJ136" s="430" t="s">
        <v>817</v>
      </c>
      <c r="RUK136" s="430" t="s">
        <v>817</v>
      </c>
      <c r="RUL136" s="430" t="s">
        <v>817</v>
      </c>
      <c r="RUM136" s="430" t="s">
        <v>817</v>
      </c>
      <c r="RUN136" s="430" t="s">
        <v>817</v>
      </c>
      <c r="RUO136" s="430" t="s">
        <v>817</v>
      </c>
      <c r="RUP136" s="430" t="s">
        <v>817</v>
      </c>
      <c r="RUQ136" s="430" t="s">
        <v>817</v>
      </c>
      <c r="RUR136" s="430" t="s">
        <v>817</v>
      </c>
      <c r="RUS136" s="430" t="s">
        <v>817</v>
      </c>
      <c r="RUT136" s="430" t="s">
        <v>817</v>
      </c>
      <c r="RUU136" s="430" t="s">
        <v>817</v>
      </c>
      <c r="RUV136" s="430" t="s">
        <v>817</v>
      </c>
      <c r="RUW136" s="430" t="s">
        <v>817</v>
      </c>
      <c r="RUX136" s="430" t="s">
        <v>817</v>
      </c>
      <c r="RUY136" s="430" t="s">
        <v>817</v>
      </c>
      <c r="RUZ136" s="430" t="s">
        <v>817</v>
      </c>
      <c r="RVA136" s="430" t="s">
        <v>817</v>
      </c>
      <c r="RVB136" s="430" t="s">
        <v>817</v>
      </c>
      <c r="RVC136" s="430" t="s">
        <v>817</v>
      </c>
      <c r="RVD136" s="430" t="s">
        <v>817</v>
      </c>
      <c r="RVE136" s="430" t="s">
        <v>817</v>
      </c>
      <c r="RVF136" s="430" t="s">
        <v>817</v>
      </c>
      <c r="RVG136" s="430" t="s">
        <v>817</v>
      </c>
      <c r="RVH136" s="430" t="s">
        <v>817</v>
      </c>
      <c r="RVI136" s="430" t="s">
        <v>817</v>
      </c>
      <c r="RVJ136" s="430" t="s">
        <v>817</v>
      </c>
      <c r="RVK136" s="430" t="s">
        <v>817</v>
      </c>
      <c r="RVL136" s="430" t="s">
        <v>817</v>
      </c>
      <c r="RVM136" s="430" t="s">
        <v>817</v>
      </c>
      <c r="RVN136" s="430" t="s">
        <v>817</v>
      </c>
      <c r="RVO136" s="430" t="s">
        <v>817</v>
      </c>
      <c r="RVP136" s="430" t="s">
        <v>817</v>
      </c>
      <c r="RVQ136" s="430" t="s">
        <v>817</v>
      </c>
      <c r="RVR136" s="430" t="s">
        <v>817</v>
      </c>
      <c r="RVS136" s="430" t="s">
        <v>817</v>
      </c>
      <c r="RVT136" s="430" t="s">
        <v>817</v>
      </c>
      <c r="RVU136" s="430" t="s">
        <v>817</v>
      </c>
      <c r="RVV136" s="430" t="s">
        <v>817</v>
      </c>
      <c r="RVW136" s="430" t="s">
        <v>817</v>
      </c>
      <c r="RVX136" s="430" t="s">
        <v>817</v>
      </c>
      <c r="RVY136" s="430" t="s">
        <v>817</v>
      </c>
      <c r="RVZ136" s="430" t="s">
        <v>817</v>
      </c>
      <c r="RWA136" s="430" t="s">
        <v>817</v>
      </c>
      <c r="RWB136" s="430" t="s">
        <v>817</v>
      </c>
      <c r="RWC136" s="430" t="s">
        <v>817</v>
      </c>
      <c r="RWD136" s="430" t="s">
        <v>817</v>
      </c>
      <c r="RWE136" s="430" t="s">
        <v>817</v>
      </c>
      <c r="RWF136" s="430" t="s">
        <v>817</v>
      </c>
      <c r="RWG136" s="430" t="s">
        <v>817</v>
      </c>
      <c r="RWH136" s="430" t="s">
        <v>817</v>
      </c>
      <c r="RWI136" s="430" t="s">
        <v>817</v>
      </c>
      <c r="RWJ136" s="430" t="s">
        <v>817</v>
      </c>
      <c r="RWK136" s="430" t="s">
        <v>817</v>
      </c>
      <c r="RWL136" s="430" t="s">
        <v>817</v>
      </c>
      <c r="RWM136" s="430" t="s">
        <v>817</v>
      </c>
      <c r="RWN136" s="430" t="s">
        <v>817</v>
      </c>
      <c r="RWO136" s="430" t="s">
        <v>817</v>
      </c>
      <c r="RWP136" s="430" t="s">
        <v>817</v>
      </c>
      <c r="RWQ136" s="430" t="s">
        <v>817</v>
      </c>
      <c r="RWR136" s="430" t="s">
        <v>817</v>
      </c>
      <c r="RWS136" s="430" t="s">
        <v>817</v>
      </c>
      <c r="RWT136" s="430" t="s">
        <v>817</v>
      </c>
      <c r="RWU136" s="430" t="s">
        <v>817</v>
      </c>
      <c r="RWV136" s="430" t="s">
        <v>817</v>
      </c>
      <c r="RWW136" s="430" t="s">
        <v>817</v>
      </c>
      <c r="RWX136" s="430" t="s">
        <v>817</v>
      </c>
      <c r="RWY136" s="430" t="s">
        <v>817</v>
      </c>
      <c r="RWZ136" s="430" t="s">
        <v>817</v>
      </c>
      <c r="RXA136" s="430" t="s">
        <v>817</v>
      </c>
      <c r="RXB136" s="430" t="s">
        <v>817</v>
      </c>
      <c r="RXC136" s="430" t="s">
        <v>817</v>
      </c>
      <c r="RXD136" s="430" t="s">
        <v>817</v>
      </c>
      <c r="RXE136" s="430" t="s">
        <v>817</v>
      </c>
      <c r="RXF136" s="430" t="s">
        <v>817</v>
      </c>
      <c r="RXG136" s="430" t="s">
        <v>817</v>
      </c>
      <c r="RXH136" s="430" t="s">
        <v>817</v>
      </c>
      <c r="RXI136" s="430" t="s">
        <v>817</v>
      </c>
      <c r="RXJ136" s="430" t="s">
        <v>817</v>
      </c>
      <c r="RXK136" s="430" t="s">
        <v>817</v>
      </c>
      <c r="RXL136" s="430" t="s">
        <v>817</v>
      </c>
      <c r="RXM136" s="430" t="s">
        <v>817</v>
      </c>
      <c r="RXN136" s="430" t="s">
        <v>817</v>
      </c>
      <c r="RXO136" s="430" t="s">
        <v>817</v>
      </c>
      <c r="RXP136" s="430" t="s">
        <v>817</v>
      </c>
      <c r="RXQ136" s="430" t="s">
        <v>817</v>
      </c>
      <c r="RXR136" s="430" t="s">
        <v>817</v>
      </c>
      <c r="RXS136" s="430" t="s">
        <v>817</v>
      </c>
      <c r="RXT136" s="430" t="s">
        <v>817</v>
      </c>
      <c r="RXU136" s="430" t="s">
        <v>817</v>
      </c>
      <c r="RXV136" s="430" t="s">
        <v>817</v>
      </c>
      <c r="RXW136" s="430" t="s">
        <v>817</v>
      </c>
      <c r="RXX136" s="430" t="s">
        <v>817</v>
      </c>
      <c r="RXY136" s="430" t="s">
        <v>817</v>
      </c>
      <c r="RXZ136" s="430" t="s">
        <v>817</v>
      </c>
      <c r="RYA136" s="430" t="s">
        <v>817</v>
      </c>
      <c r="RYB136" s="430" t="s">
        <v>817</v>
      </c>
      <c r="RYC136" s="430" t="s">
        <v>817</v>
      </c>
      <c r="RYD136" s="430" t="s">
        <v>817</v>
      </c>
      <c r="RYE136" s="430" t="s">
        <v>817</v>
      </c>
      <c r="RYF136" s="430" t="s">
        <v>817</v>
      </c>
      <c r="RYG136" s="430" t="s">
        <v>817</v>
      </c>
      <c r="RYH136" s="430" t="s">
        <v>817</v>
      </c>
      <c r="RYI136" s="430" t="s">
        <v>817</v>
      </c>
      <c r="RYJ136" s="430" t="s">
        <v>817</v>
      </c>
      <c r="RYK136" s="430" t="s">
        <v>817</v>
      </c>
      <c r="RYL136" s="430" t="s">
        <v>817</v>
      </c>
      <c r="RYM136" s="430" t="s">
        <v>817</v>
      </c>
      <c r="RYN136" s="430" t="s">
        <v>817</v>
      </c>
      <c r="RYO136" s="430" t="s">
        <v>817</v>
      </c>
      <c r="RYP136" s="430" t="s">
        <v>817</v>
      </c>
      <c r="RYQ136" s="430" t="s">
        <v>817</v>
      </c>
      <c r="RYR136" s="430" t="s">
        <v>817</v>
      </c>
      <c r="RYS136" s="430" t="s">
        <v>817</v>
      </c>
      <c r="RYT136" s="430" t="s">
        <v>817</v>
      </c>
      <c r="RYU136" s="430" t="s">
        <v>817</v>
      </c>
      <c r="RYV136" s="430" t="s">
        <v>817</v>
      </c>
      <c r="RYW136" s="430" t="s">
        <v>817</v>
      </c>
      <c r="RYX136" s="430" t="s">
        <v>817</v>
      </c>
      <c r="RYY136" s="430" t="s">
        <v>817</v>
      </c>
      <c r="RYZ136" s="430" t="s">
        <v>817</v>
      </c>
      <c r="RZA136" s="430" t="s">
        <v>817</v>
      </c>
      <c r="RZB136" s="430" t="s">
        <v>817</v>
      </c>
      <c r="RZC136" s="430" t="s">
        <v>817</v>
      </c>
      <c r="RZD136" s="430" t="s">
        <v>817</v>
      </c>
      <c r="RZE136" s="430" t="s">
        <v>817</v>
      </c>
      <c r="RZF136" s="430" t="s">
        <v>817</v>
      </c>
      <c r="RZG136" s="430" t="s">
        <v>817</v>
      </c>
      <c r="RZH136" s="430" t="s">
        <v>817</v>
      </c>
      <c r="RZI136" s="430" t="s">
        <v>817</v>
      </c>
      <c r="RZJ136" s="430" t="s">
        <v>817</v>
      </c>
      <c r="RZK136" s="430" t="s">
        <v>817</v>
      </c>
      <c r="RZL136" s="430" t="s">
        <v>817</v>
      </c>
      <c r="RZM136" s="430" t="s">
        <v>817</v>
      </c>
      <c r="RZN136" s="430" t="s">
        <v>817</v>
      </c>
      <c r="RZO136" s="430" t="s">
        <v>817</v>
      </c>
      <c r="RZP136" s="430" t="s">
        <v>817</v>
      </c>
      <c r="RZQ136" s="430" t="s">
        <v>817</v>
      </c>
      <c r="RZR136" s="430" t="s">
        <v>817</v>
      </c>
      <c r="RZS136" s="430" t="s">
        <v>817</v>
      </c>
      <c r="RZT136" s="430" t="s">
        <v>817</v>
      </c>
      <c r="RZU136" s="430" t="s">
        <v>817</v>
      </c>
      <c r="RZV136" s="430" t="s">
        <v>817</v>
      </c>
      <c r="RZW136" s="430" t="s">
        <v>817</v>
      </c>
      <c r="RZX136" s="430" t="s">
        <v>817</v>
      </c>
      <c r="RZY136" s="430" t="s">
        <v>817</v>
      </c>
      <c r="RZZ136" s="430" t="s">
        <v>817</v>
      </c>
      <c r="SAA136" s="430" t="s">
        <v>817</v>
      </c>
      <c r="SAB136" s="430" t="s">
        <v>817</v>
      </c>
      <c r="SAC136" s="430" t="s">
        <v>817</v>
      </c>
      <c r="SAD136" s="430" t="s">
        <v>817</v>
      </c>
      <c r="SAE136" s="430" t="s">
        <v>817</v>
      </c>
      <c r="SAF136" s="430" t="s">
        <v>817</v>
      </c>
      <c r="SAG136" s="430" t="s">
        <v>817</v>
      </c>
      <c r="SAH136" s="430" t="s">
        <v>817</v>
      </c>
      <c r="SAI136" s="430" t="s">
        <v>817</v>
      </c>
      <c r="SAJ136" s="430" t="s">
        <v>817</v>
      </c>
      <c r="SAK136" s="430" t="s">
        <v>817</v>
      </c>
      <c r="SAL136" s="430" t="s">
        <v>817</v>
      </c>
      <c r="SAM136" s="430" t="s">
        <v>817</v>
      </c>
      <c r="SAN136" s="430" t="s">
        <v>817</v>
      </c>
      <c r="SAO136" s="430" t="s">
        <v>817</v>
      </c>
      <c r="SAP136" s="430" t="s">
        <v>817</v>
      </c>
      <c r="SAQ136" s="430" t="s">
        <v>817</v>
      </c>
      <c r="SAR136" s="430" t="s">
        <v>817</v>
      </c>
      <c r="SAS136" s="430" t="s">
        <v>817</v>
      </c>
      <c r="SAT136" s="430" t="s">
        <v>817</v>
      </c>
      <c r="SAU136" s="430" t="s">
        <v>817</v>
      </c>
      <c r="SAV136" s="430" t="s">
        <v>817</v>
      </c>
      <c r="SAW136" s="430" t="s">
        <v>817</v>
      </c>
      <c r="SAX136" s="430" t="s">
        <v>817</v>
      </c>
      <c r="SAY136" s="430" t="s">
        <v>817</v>
      </c>
      <c r="SAZ136" s="430" t="s">
        <v>817</v>
      </c>
      <c r="SBA136" s="430" t="s">
        <v>817</v>
      </c>
      <c r="SBB136" s="430" t="s">
        <v>817</v>
      </c>
      <c r="SBC136" s="430" t="s">
        <v>817</v>
      </c>
      <c r="SBD136" s="430" t="s">
        <v>817</v>
      </c>
      <c r="SBE136" s="430" t="s">
        <v>817</v>
      </c>
      <c r="SBF136" s="430" t="s">
        <v>817</v>
      </c>
      <c r="SBG136" s="430" t="s">
        <v>817</v>
      </c>
      <c r="SBH136" s="430" t="s">
        <v>817</v>
      </c>
      <c r="SBI136" s="430" t="s">
        <v>817</v>
      </c>
      <c r="SBJ136" s="430" t="s">
        <v>817</v>
      </c>
      <c r="SBK136" s="430" t="s">
        <v>817</v>
      </c>
      <c r="SBL136" s="430" t="s">
        <v>817</v>
      </c>
      <c r="SBM136" s="430" t="s">
        <v>817</v>
      </c>
      <c r="SBN136" s="430" t="s">
        <v>817</v>
      </c>
      <c r="SBO136" s="430" t="s">
        <v>817</v>
      </c>
      <c r="SBP136" s="430" t="s">
        <v>817</v>
      </c>
      <c r="SBQ136" s="430" t="s">
        <v>817</v>
      </c>
      <c r="SBR136" s="430" t="s">
        <v>817</v>
      </c>
      <c r="SBS136" s="430" t="s">
        <v>817</v>
      </c>
      <c r="SBT136" s="430" t="s">
        <v>817</v>
      </c>
      <c r="SBU136" s="430" t="s">
        <v>817</v>
      </c>
      <c r="SBV136" s="430" t="s">
        <v>817</v>
      </c>
      <c r="SBW136" s="430" t="s">
        <v>817</v>
      </c>
      <c r="SBX136" s="430" t="s">
        <v>817</v>
      </c>
      <c r="SBY136" s="430" t="s">
        <v>817</v>
      </c>
      <c r="SBZ136" s="430" t="s">
        <v>817</v>
      </c>
      <c r="SCA136" s="430" t="s">
        <v>817</v>
      </c>
      <c r="SCB136" s="430" t="s">
        <v>817</v>
      </c>
      <c r="SCC136" s="430" t="s">
        <v>817</v>
      </c>
      <c r="SCD136" s="430" t="s">
        <v>817</v>
      </c>
      <c r="SCE136" s="430" t="s">
        <v>817</v>
      </c>
      <c r="SCF136" s="430" t="s">
        <v>817</v>
      </c>
      <c r="SCG136" s="430" t="s">
        <v>817</v>
      </c>
      <c r="SCH136" s="430" t="s">
        <v>817</v>
      </c>
      <c r="SCI136" s="430" t="s">
        <v>817</v>
      </c>
      <c r="SCJ136" s="430" t="s">
        <v>817</v>
      </c>
      <c r="SCK136" s="430" t="s">
        <v>817</v>
      </c>
      <c r="SCL136" s="430" t="s">
        <v>817</v>
      </c>
      <c r="SCM136" s="430" t="s">
        <v>817</v>
      </c>
      <c r="SCN136" s="430" t="s">
        <v>817</v>
      </c>
      <c r="SCO136" s="430" t="s">
        <v>817</v>
      </c>
      <c r="SCP136" s="430" t="s">
        <v>817</v>
      </c>
      <c r="SCQ136" s="430" t="s">
        <v>817</v>
      </c>
      <c r="SCR136" s="430" t="s">
        <v>817</v>
      </c>
      <c r="SCS136" s="430" t="s">
        <v>817</v>
      </c>
      <c r="SCT136" s="430" t="s">
        <v>817</v>
      </c>
      <c r="SCU136" s="430" t="s">
        <v>817</v>
      </c>
      <c r="SCV136" s="430" t="s">
        <v>817</v>
      </c>
      <c r="SCW136" s="430" t="s">
        <v>817</v>
      </c>
      <c r="SCX136" s="430" t="s">
        <v>817</v>
      </c>
      <c r="SCY136" s="430" t="s">
        <v>817</v>
      </c>
      <c r="SCZ136" s="430" t="s">
        <v>817</v>
      </c>
      <c r="SDA136" s="430" t="s">
        <v>817</v>
      </c>
      <c r="SDB136" s="430" t="s">
        <v>817</v>
      </c>
      <c r="SDC136" s="430" t="s">
        <v>817</v>
      </c>
      <c r="SDD136" s="430" t="s">
        <v>817</v>
      </c>
      <c r="SDE136" s="430" t="s">
        <v>817</v>
      </c>
      <c r="SDF136" s="430" t="s">
        <v>817</v>
      </c>
      <c r="SDG136" s="430" t="s">
        <v>817</v>
      </c>
      <c r="SDH136" s="430" t="s">
        <v>817</v>
      </c>
      <c r="SDI136" s="430" t="s">
        <v>817</v>
      </c>
      <c r="SDJ136" s="430" t="s">
        <v>817</v>
      </c>
      <c r="SDK136" s="430" t="s">
        <v>817</v>
      </c>
      <c r="SDL136" s="430" t="s">
        <v>817</v>
      </c>
      <c r="SDM136" s="430" t="s">
        <v>817</v>
      </c>
      <c r="SDN136" s="430" t="s">
        <v>817</v>
      </c>
      <c r="SDO136" s="430" t="s">
        <v>817</v>
      </c>
      <c r="SDP136" s="430" t="s">
        <v>817</v>
      </c>
      <c r="SDQ136" s="430" t="s">
        <v>817</v>
      </c>
      <c r="SDR136" s="430" t="s">
        <v>817</v>
      </c>
      <c r="SDS136" s="430" t="s">
        <v>817</v>
      </c>
      <c r="SDT136" s="430" t="s">
        <v>817</v>
      </c>
      <c r="SDU136" s="430" t="s">
        <v>817</v>
      </c>
      <c r="SDV136" s="430" t="s">
        <v>817</v>
      </c>
      <c r="SDW136" s="430" t="s">
        <v>817</v>
      </c>
      <c r="SDX136" s="430" t="s">
        <v>817</v>
      </c>
      <c r="SDY136" s="430" t="s">
        <v>817</v>
      </c>
      <c r="SDZ136" s="430" t="s">
        <v>817</v>
      </c>
      <c r="SEA136" s="430" t="s">
        <v>817</v>
      </c>
      <c r="SEB136" s="430" t="s">
        <v>817</v>
      </c>
      <c r="SEC136" s="430" t="s">
        <v>817</v>
      </c>
      <c r="SED136" s="430" t="s">
        <v>817</v>
      </c>
      <c r="SEE136" s="430" t="s">
        <v>817</v>
      </c>
      <c r="SEF136" s="430" t="s">
        <v>817</v>
      </c>
      <c r="SEG136" s="430" t="s">
        <v>817</v>
      </c>
      <c r="SEH136" s="430" t="s">
        <v>817</v>
      </c>
      <c r="SEI136" s="430" t="s">
        <v>817</v>
      </c>
      <c r="SEJ136" s="430" t="s">
        <v>817</v>
      </c>
      <c r="SEK136" s="430" t="s">
        <v>817</v>
      </c>
      <c r="SEL136" s="430" t="s">
        <v>817</v>
      </c>
      <c r="SEM136" s="430" t="s">
        <v>817</v>
      </c>
      <c r="SEN136" s="430" t="s">
        <v>817</v>
      </c>
      <c r="SEO136" s="430" t="s">
        <v>817</v>
      </c>
      <c r="SEP136" s="430" t="s">
        <v>817</v>
      </c>
      <c r="SEQ136" s="430" t="s">
        <v>817</v>
      </c>
      <c r="SER136" s="430" t="s">
        <v>817</v>
      </c>
      <c r="SES136" s="430" t="s">
        <v>817</v>
      </c>
      <c r="SET136" s="430" t="s">
        <v>817</v>
      </c>
      <c r="SEU136" s="430" t="s">
        <v>817</v>
      </c>
      <c r="SEV136" s="430" t="s">
        <v>817</v>
      </c>
      <c r="SEW136" s="430" t="s">
        <v>817</v>
      </c>
      <c r="SEX136" s="430" t="s">
        <v>817</v>
      </c>
      <c r="SEY136" s="430" t="s">
        <v>817</v>
      </c>
      <c r="SEZ136" s="430" t="s">
        <v>817</v>
      </c>
      <c r="SFA136" s="430" t="s">
        <v>817</v>
      </c>
      <c r="SFB136" s="430" t="s">
        <v>817</v>
      </c>
      <c r="SFC136" s="430" t="s">
        <v>817</v>
      </c>
      <c r="SFD136" s="430" t="s">
        <v>817</v>
      </c>
      <c r="SFE136" s="430" t="s">
        <v>817</v>
      </c>
      <c r="SFF136" s="430" t="s">
        <v>817</v>
      </c>
      <c r="SFG136" s="430" t="s">
        <v>817</v>
      </c>
      <c r="SFH136" s="430" t="s">
        <v>817</v>
      </c>
      <c r="SFI136" s="430" t="s">
        <v>817</v>
      </c>
      <c r="SFJ136" s="430" t="s">
        <v>817</v>
      </c>
      <c r="SFK136" s="430" t="s">
        <v>817</v>
      </c>
      <c r="SFL136" s="430" t="s">
        <v>817</v>
      </c>
      <c r="SFM136" s="430" t="s">
        <v>817</v>
      </c>
      <c r="SFN136" s="430" t="s">
        <v>817</v>
      </c>
      <c r="SFO136" s="430" t="s">
        <v>817</v>
      </c>
      <c r="SFP136" s="430" t="s">
        <v>817</v>
      </c>
      <c r="SFQ136" s="430" t="s">
        <v>817</v>
      </c>
      <c r="SFR136" s="430" t="s">
        <v>817</v>
      </c>
      <c r="SFS136" s="430" t="s">
        <v>817</v>
      </c>
      <c r="SFT136" s="430" t="s">
        <v>817</v>
      </c>
      <c r="SFU136" s="430" t="s">
        <v>817</v>
      </c>
      <c r="SFV136" s="430" t="s">
        <v>817</v>
      </c>
      <c r="SFW136" s="430" t="s">
        <v>817</v>
      </c>
      <c r="SFX136" s="430" t="s">
        <v>817</v>
      </c>
      <c r="SFY136" s="430" t="s">
        <v>817</v>
      </c>
      <c r="SFZ136" s="430" t="s">
        <v>817</v>
      </c>
      <c r="SGA136" s="430" t="s">
        <v>817</v>
      </c>
      <c r="SGB136" s="430" t="s">
        <v>817</v>
      </c>
      <c r="SGC136" s="430" t="s">
        <v>817</v>
      </c>
      <c r="SGD136" s="430" t="s">
        <v>817</v>
      </c>
      <c r="SGE136" s="430" t="s">
        <v>817</v>
      </c>
      <c r="SGF136" s="430" t="s">
        <v>817</v>
      </c>
      <c r="SGG136" s="430" t="s">
        <v>817</v>
      </c>
      <c r="SGH136" s="430" t="s">
        <v>817</v>
      </c>
      <c r="SGI136" s="430" t="s">
        <v>817</v>
      </c>
      <c r="SGJ136" s="430" t="s">
        <v>817</v>
      </c>
      <c r="SGK136" s="430" t="s">
        <v>817</v>
      </c>
      <c r="SGL136" s="430" t="s">
        <v>817</v>
      </c>
      <c r="SGM136" s="430" t="s">
        <v>817</v>
      </c>
      <c r="SGN136" s="430" t="s">
        <v>817</v>
      </c>
      <c r="SGO136" s="430" t="s">
        <v>817</v>
      </c>
      <c r="SGP136" s="430" t="s">
        <v>817</v>
      </c>
      <c r="SGQ136" s="430" t="s">
        <v>817</v>
      </c>
      <c r="SGR136" s="430" t="s">
        <v>817</v>
      </c>
      <c r="SGS136" s="430" t="s">
        <v>817</v>
      </c>
      <c r="SGT136" s="430" t="s">
        <v>817</v>
      </c>
      <c r="SGU136" s="430" t="s">
        <v>817</v>
      </c>
      <c r="SGV136" s="430" t="s">
        <v>817</v>
      </c>
      <c r="SGW136" s="430" t="s">
        <v>817</v>
      </c>
      <c r="SGX136" s="430" t="s">
        <v>817</v>
      </c>
      <c r="SGY136" s="430" t="s">
        <v>817</v>
      </c>
      <c r="SGZ136" s="430" t="s">
        <v>817</v>
      </c>
      <c r="SHA136" s="430" t="s">
        <v>817</v>
      </c>
      <c r="SHB136" s="430" t="s">
        <v>817</v>
      </c>
      <c r="SHC136" s="430" t="s">
        <v>817</v>
      </c>
      <c r="SHD136" s="430" t="s">
        <v>817</v>
      </c>
      <c r="SHE136" s="430" t="s">
        <v>817</v>
      </c>
      <c r="SHF136" s="430" t="s">
        <v>817</v>
      </c>
      <c r="SHG136" s="430" t="s">
        <v>817</v>
      </c>
      <c r="SHH136" s="430" t="s">
        <v>817</v>
      </c>
      <c r="SHI136" s="430" t="s">
        <v>817</v>
      </c>
      <c r="SHJ136" s="430" t="s">
        <v>817</v>
      </c>
      <c r="SHK136" s="430" t="s">
        <v>817</v>
      </c>
      <c r="SHL136" s="430" t="s">
        <v>817</v>
      </c>
      <c r="SHM136" s="430" t="s">
        <v>817</v>
      </c>
      <c r="SHN136" s="430" t="s">
        <v>817</v>
      </c>
      <c r="SHO136" s="430" t="s">
        <v>817</v>
      </c>
      <c r="SHP136" s="430" t="s">
        <v>817</v>
      </c>
      <c r="SHQ136" s="430" t="s">
        <v>817</v>
      </c>
      <c r="SHR136" s="430" t="s">
        <v>817</v>
      </c>
      <c r="SHS136" s="430" t="s">
        <v>817</v>
      </c>
      <c r="SHT136" s="430" t="s">
        <v>817</v>
      </c>
      <c r="SHU136" s="430" t="s">
        <v>817</v>
      </c>
      <c r="SHV136" s="430" t="s">
        <v>817</v>
      </c>
      <c r="SHW136" s="430" t="s">
        <v>817</v>
      </c>
      <c r="SHX136" s="430" t="s">
        <v>817</v>
      </c>
      <c r="SHY136" s="430" t="s">
        <v>817</v>
      </c>
      <c r="SHZ136" s="430" t="s">
        <v>817</v>
      </c>
      <c r="SIA136" s="430" t="s">
        <v>817</v>
      </c>
      <c r="SIB136" s="430" t="s">
        <v>817</v>
      </c>
      <c r="SIC136" s="430" t="s">
        <v>817</v>
      </c>
      <c r="SID136" s="430" t="s">
        <v>817</v>
      </c>
      <c r="SIE136" s="430" t="s">
        <v>817</v>
      </c>
      <c r="SIF136" s="430" t="s">
        <v>817</v>
      </c>
      <c r="SIG136" s="430" t="s">
        <v>817</v>
      </c>
      <c r="SIH136" s="430" t="s">
        <v>817</v>
      </c>
      <c r="SII136" s="430" t="s">
        <v>817</v>
      </c>
      <c r="SIJ136" s="430" t="s">
        <v>817</v>
      </c>
      <c r="SIK136" s="430" t="s">
        <v>817</v>
      </c>
      <c r="SIL136" s="430" t="s">
        <v>817</v>
      </c>
      <c r="SIM136" s="430" t="s">
        <v>817</v>
      </c>
      <c r="SIN136" s="430" t="s">
        <v>817</v>
      </c>
      <c r="SIO136" s="430" t="s">
        <v>817</v>
      </c>
      <c r="SIP136" s="430" t="s">
        <v>817</v>
      </c>
      <c r="SIQ136" s="430" t="s">
        <v>817</v>
      </c>
      <c r="SIR136" s="430" t="s">
        <v>817</v>
      </c>
      <c r="SIS136" s="430" t="s">
        <v>817</v>
      </c>
      <c r="SIT136" s="430" t="s">
        <v>817</v>
      </c>
      <c r="SIU136" s="430" t="s">
        <v>817</v>
      </c>
      <c r="SIV136" s="430" t="s">
        <v>817</v>
      </c>
      <c r="SIW136" s="430" t="s">
        <v>817</v>
      </c>
      <c r="SIX136" s="430" t="s">
        <v>817</v>
      </c>
      <c r="SIY136" s="430" t="s">
        <v>817</v>
      </c>
      <c r="SIZ136" s="430" t="s">
        <v>817</v>
      </c>
      <c r="SJA136" s="430" t="s">
        <v>817</v>
      </c>
      <c r="SJB136" s="430" t="s">
        <v>817</v>
      </c>
      <c r="SJC136" s="430" t="s">
        <v>817</v>
      </c>
      <c r="SJD136" s="430" t="s">
        <v>817</v>
      </c>
      <c r="SJE136" s="430" t="s">
        <v>817</v>
      </c>
      <c r="SJF136" s="430" t="s">
        <v>817</v>
      </c>
      <c r="SJG136" s="430" t="s">
        <v>817</v>
      </c>
      <c r="SJH136" s="430" t="s">
        <v>817</v>
      </c>
      <c r="SJI136" s="430" t="s">
        <v>817</v>
      </c>
      <c r="SJJ136" s="430" t="s">
        <v>817</v>
      </c>
      <c r="SJK136" s="430" t="s">
        <v>817</v>
      </c>
      <c r="SJL136" s="430" t="s">
        <v>817</v>
      </c>
      <c r="SJM136" s="430" t="s">
        <v>817</v>
      </c>
      <c r="SJN136" s="430" t="s">
        <v>817</v>
      </c>
      <c r="SJO136" s="430" t="s">
        <v>817</v>
      </c>
      <c r="SJP136" s="430" t="s">
        <v>817</v>
      </c>
      <c r="SJQ136" s="430" t="s">
        <v>817</v>
      </c>
      <c r="SJR136" s="430" t="s">
        <v>817</v>
      </c>
      <c r="SJS136" s="430" t="s">
        <v>817</v>
      </c>
      <c r="SJT136" s="430" t="s">
        <v>817</v>
      </c>
      <c r="SJU136" s="430" t="s">
        <v>817</v>
      </c>
      <c r="SJV136" s="430" t="s">
        <v>817</v>
      </c>
      <c r="SJW136" s="430" t="s">
        <v>817</v>
      </c>
      <c r="SJX136" s="430" t="s">
        <v>817</v>
      </c>
      <c r="SJY136" s="430" t="s">
        <v>817</v>
      </c>
      <c r="SJZ136" s="430" t="s">
        <v>817</v>
      </c>
      <c r="SKA136" s="430" t="s">
        <v>817</v>
      </c>
      <c r="SKB136" s="430" t="s">
        <v>817</v>
      </c>
      <c r="SKC136" s="430" t="s">
        <v>817</v>
      </c>
      <c r="SKD136" s="430" t="s">
        <v>817</v>
      </c>
      <c r="SKE136" s="430" t="s">
        <v>817</v>
      </c>
      <c r="SKF136" s="430" t="s">
        <v>817</v>
      </c>
      <c r="SKG136" s="430" t="s">
        <v>817</v>
      </c>
      <c r="SKH136" s="430" t="s">
        <v>817</v>
      </c>
      <c r="SKI136" s="430" t="s">
        <v>817</v>
      </c>
      <c r="SKJ136" s="430" t="s">
        <v>817</v>
      </c>
      <c r="SKK136" s="430" t="s">
        <v>817</v>
      </c>
      <c r="SKL136" s="430" t="s">
        <v>817</v>
      </c>
      <c r="SKM136" s="430" t="s">
        <v>817</v>
      </c>
      <c r="SKN136" s="430" t="s">
        <v>817</v>
      </c>
      <c r="SKO136" s="430" t="s">
        <v>817</v>
      </c>
      <c r="SKP136" s="430" t="s">
        <v>817</v>
      </c>
      <c r="SKQ136" s="430" t="s">
        <v>817</v>
      </c>
      <c r="SKR136" s="430" t="s">
        <v>817</v>
      </c>
      <c r="SKS136" s="430" t="s">
        <v>817</v>
      </c>
      <c r="SKT136" s="430" t="s">
        <v>817</v>
      </c>
      <c r="SKU136" s="430" t="s">
        <v>817</v>
      </c>
      <c r="SKV136" s="430" t="s">
        <v>817</v>
      </c>
      <c r="SKW136" s="430" t="s">
        <v>817</v>
      </c>
      <c r="SKX136" s="430" t="s">
        <v>817</v>
      </c>
      <c r="SKY136" s="430" t="s">
        <v>817</v>
      </c>
      <c r="SKZ136" s="430" t="s">
        <v>817</v>
      </c>
      <c r="SLA136" s="430" t="s">
        <v>817</v>
      </c>
      <c r="SLB136" s="430" t="s">
        <v>817</v>
      </c>
      <c r="SLC136" s="430" t="s">
        <v>817</v>
      </c>
      <c r="SLD136" s="430" t="s">
        <v>817</v>
      </c>
      <c r="SLE136" s="430" t="s">
        <v>817</v>
      </c>
      <c r="SLF136" s="430" t="s">
        <v>817</v>
      </c>
      <c r="SLG136" s="430" t="s">
        <v>817</v>
      </c>
      <c r="SLH136" s="430" t="s">
        <v>817</v>
      </c>
      <c r="SLI136" s="430" t="s">
        <v>817</v>
      </c>
      <c r="SLJ136" s="430" t="s">
        <v>817</v>
      </c>
      <c r="SLK136" s="430" t="s">
        <v>817</v>
      </c>
      <c r="SLL136" s="430" t="s">
        <v>817</v>
      </c>
      <c r="SLM136" s="430" t="s">
        <v>817</v>
      </c>
      <c r="SLN136" s="430" t="s">
        <v>817</v>
      </c>
      <c r="SLO136" s="430" t="s">
        <v>817</v>
      </c>
      <c r="SLP136" s="430" t="s">
        <v>817</v>
      </c>
      <c r="SLQ136" s="430" t="s">
        <v>817</v>
      </c>
      <c r="SLR136" s="430" t="s">
        <v>817</v>
      </c>
      <c r="SLS136" s="430" t="s">
        <v>817</v>
      </c>
      <c r="SLT136" s="430" t="s">
        <v>817</v>
      </c>
      <c r="SLU136" s="430" t="s">
        <v>817</v>
      </c>
      <c r="SLV136" s="430" t="s">
        <v>817</v>
      </c>
      <c r="SLW136" s="430" t="s">
        <v>817</v>
      </c>
      <c r="SLX136" s="430" t="s">
        <v>817</v>
      </c>
      <c r="SLY136" s="430" t="s">
        <v>817</v>
      </c>
      <c r="SLZ136" s="430" t="s">
        <v>817</v>
      </c>
      <c r="SMA136" s="430" t="s">
        <v>817</v>
      </c>
      <c r="SMB136" s="430" t="s">
        <v>817</v>
      </c>
      <c r="SMC136" s="430" t="s">
        <v>817</v>
      </c>
      <c r="SMD136" s="430" t="s">
        <v>817</v>
      </c>
      <c r="SME136" s="430" t="s">
        <v>817</v>
      </c>
      <c r="SMF136" s="430" t="s">
        <v>817</v>
      </c>
      <c r="SMG136" s="430" t="s">
        <v>817</v>
      </c>
      <c r="SMH136" s="430" t="s">
        <v>817</v>
      </c>
      <c r="SMI136" s="430" t="s">
        <v>817</v>
      </c>
      <c r="SMJ136" s="430" t="s">
        <v>817</v>
      </c>
      <c r="SMK136" s="430" t="s">
        <v>817</v>
      </c>
      <c r="SML136" s="430" t="s">
        <v>817</v>
      </c>
      <c r="SMM136" s="430" t="s">
        <v>817</v>
      </c>
      <c r="SMN136" s="430" t="s">
        <v>817</v>
      </c>
      <c r="SMO136" s="430" t="s">
        <v>817</v>
      </c>
      <c r="SMP136" s="430" t="s">
        <v>817</v>
      </c>
      <c r="SMQ136" s="430" t="s">
        <v>817</v>
      </c>
      <c r="SMR136" s="430" t="s">
        <v>817</v>
      </c>
      <c r="SMS136" s="430" t="s">
        <v>817</v>
      </c>
      <c r="SMT136" s="430" t="s">
        <v>817</v>
      </c>
      <c r="SMU136" s="430" t="s">
        <v>817</v>
      </c>
      <c r="SMV136" s="430" t="s">
        <v>817</v>
      </c>
      <c r="SMW136" s="430" t="s">
        <v>817</v>
      </c>
      <c r="SMX136" s="430" t="s">
        <v>817</v>
      </c>
      <c r="SMY136" s="430" t="s">
        <v>817</v>
      </c>
      <c r="SMZ136" s="430" t="s">
        <v>817</v>
      </c>
      <c r="SNA136" s="430" t="s">
        <v>817</v>
      </c>
      <c r="SNB136" s="430" t="s">
        <v>817</v>
      </c>
      <c r="SNC136" s="430" t="s">
        <v>817</v>
      </c>
      <c r="SND136" s="430" t="s">
        <v>817</v>
      </c>
      <c r="SNE136" s="430" t="s">
        <v>817</v>
      </c>
      <c r="SNF136" s="430" t="s">
        <v>817</v>
      </c>
      <c r="SNG136" s="430" t="s">
        <v>817</v>
      </c>
      <c r="SNH136" s="430" t="s">
        <v>817</v>
      </c>
      <c r="SNI136" s="430" t="s">
        <v>817</v>
      </c>
      <c r="SNJ136" s="430" t="s">
        <v>817</v>
      </c>
      <c r="SNK136" s="430" t="s">
        <v>817</v>
      </c>
      <c r="SNL136" s="430" t="s">
        <v>817</v>
      </c>
      <c r="SNM136" s="430" t="s">
        <v>817</v>
      </c>
      <c r="SNN136" s="430" t="s">
        <v>817</v>
      </c>
      <c r="SNO136" s="430" t="s">
        <v>817</v>
      </c>
      <c r="SNP136" s="430" t="s">
        <v>817</v>
      </c>
      <c r="SNQ136" s="430" t="s">
        <v>817</v>
      </c>
      <c r="SNR136" s="430" t="s">
        <v>817</v>
      </c>
      <c r="SNS136" s="430" t="s">
        <v>817</v>
      </c>
      <c r="SNT136" s="430" t="s">
        <v>817</v>
      </c>
      <c r="SNU136" s="430" t="s">
        <v>817</v>
      </c>
      <c r="SNV136" s="430" t="s">
        <v>817</v>
      </c>
      <c r="SNW136" s="430" t="s">
        <v>817</v>
      </c>
      <c r="SNX136" s="430" t="s">
        <v>817</v>
      </c>
      <c r="SNY136" s="430" t="s">
        <v>817</v>
      </c>
      <c r="SNZ136" s="430" t="s">
        <v>817</v>
      </c>
      <c r="SOA136" s="430" t="s">
        <v>817</v>
      </c>
      <c r="SOB136" s="430" t="s">
        <v>817</v>
      </c>
      <c r="SOC136" s="430" t="s">
        <v>817</v>
      </c>
      <c r="SOD136" s="430" t="s">
        <v>817</v>
      </c>
      <c r="SOE136" s="430" t="s">
        <v>817</v>
      </c>
      <c r="SOF136" s="430" t="s">
        <v>817</v>
      </c>
      <c r="SOG136" s="430" t="s">
        <v>817</v>
      </c>
      <c r="SOH136" s="430" t="s">
        <v>817</v>
      </c>
      <c r="SOI136" s="430" t="s">
        <v>817</v>
      </c>
      <c r="SOJ136" s="430" t="s">
        <v>817</v>
      </c>
      <c r="SOK136" s="430" t="s">
        <v>817</v>
      </c>
      <c r="SOL136" s="430" t="s">
        <v>817</v>
      </c>
      <c r="SOM136" s="430" t="s">
        <v>817</v>
      </c>
      <c r="SON136" s="430" t="s">
        <v>817</v>
      </c>
      <c r="SOO136" s="430" t="s">
        <v>817</v>
      </c>
      <c r="SOP136" s="430" t="s">
        <v>817</v>
      </c>
      <c r="SOQ136" s="430" t="s">
        <v>817</v>
      </c>
      <c r="SOR136" s="430" t="s">
        <v>817</v>
      </c>
      <c r="SOS136" s="430" t="s">
        <v>817</v>
      </c>
      <c r="SOT136" s="430" t="s">
        <v>817</v>
      </c>
      <c r="SOU136" s="430" t="s">
        <v>817</v>
      </c>
      <c r="SOV136" s="430" t="s">
        <v>817</v>
      </c>
      <c r="SOW136" s="430" t="s">
        <v>817</v>
      </c>
      <c r="SOX136" s="430" t="s">
        <v>817</v>
      </c>
      <c r="SOY136" s="430" t="s">
        <v>817</v>
      </c>
      <c r="SOZ136" s="430" t="s">
        <v>817</v>
      </c>
      <c r="SPA136" s="430" t="s">
        <v>817</v>
      </c>
      <c r="SPB136" s="430" t="s">
        <v>817</v>
      </c>
      <c r="SPC136" s="430" t="s">
        <v>817</v>
      </c>
      <c r="SPD136" s="430" t="s">
        <v>817</v>
      </c>
      <c r="SPE136" s="430" t="s">
        <v>817</v>
      </c>
      <c r="SPF136" s="430" t="s">
        <v>817</v>
      </c>
      <c r="SPG136" s="430" t="s">
        <v>817</v>
      </c>
      <c r="SPH136" s="430" t="s">
        <v>817</v>
      </c>
      <c r="SPI136" s="430" t="s">
        <v>817</v>
      </c>
      <c r="SPJ136" s="430" t="s">
        <v>817</v>
      </c>
      <c r="SPK136" s="430" t="s">
        <v>817</v>
      </c>
      <c r="SPL136" s="430" t="s">
        <v>817</v>
      </c>
      <c r="SPM136" s="430" t="s">
        <v>817</v>
      </c>
      <c r="SPN136" s="430" t="s">
        <v>817</v>
      </c>
      <c r="SPO136" s="430" t="s">
        <v>817</v>
      </c>
      <c r="SPP136" s="430" t="s">
        <v>817</v>
      </c>
      <c r="SPQ136" s="430" t="s">
        <v>817</v>
      </c>
      <c r="SPR136" s="430" t="s">
        <v>817</v>
      </c>
      <c r="SPS136" s="430" t="s">
        <v>817</v>
      </c>
      <c r="SPT136" s="430" t="s">
        <v>817</v>
      </c>
      <c r="SPU136" s="430" t="s">
        <v>817</v>
      </c>
      <c r="SPV136" s="430" t="s">
        <v>817</v>
      </c>
      <c r="SPW136" s="430" t="s">
        <v>817</v>
      </c>
      <c r="SPX136" s="430" t="s">
        <v>817</v>
      </c>
      <c r="SPY136" s="430" t="s">
        <v>817</v>
      </c>
      <c r="SPZ136" s="430" t="s">
        <v>817</v>
      </c>
      <c r="SQA136" s="430" t="s">
        <v>817</v>
      </c>
      <c r="SQB136" s="430" t="s">
        <v>817</v>
      </c>
      <c r="SQC136" s="430" t="s">
        <v>817</v>
      </c>
      <c r="SQD136" s="430" t="s">
        <v>817</v>
      </c>
      <c r="SQE136" s="430" t="s">
        <v>817</v>
      </c>
      <c r="SQF136" s="430" t="s">
        <v>817</v>
      </c>
      <c r="SQG136" s="430" t="s">
        <v>817</v>
      </c>
      <c r="SQH136" s="430" t="s">
        <v>817</v>
      </c>
      <c r="SQI136" s="430" t="s">
        <v>817</v>
      </c>
      <c r="SQJ136" s="430" t="s">
        <v>817</v>
      </c>
      <c r="SQK136" s="430" t="s">
        <v>817</v>
      </c>
      <c r="SQL136" s="430" t="s">
        <v>817</v>
      </c>
      <c r="SQM136" s="430" t="s">
        <v>817</v>
      </c>
      <c r="SQN136" s="430" t="s">
        <v>817</v>
      </c>
      <c r="SQO136" s="430" t="s">
        <v>817</v>
      </c>
      <c r="SQP136" s="430" t="s">
        <v>817</v>
      </c>
      <c r="SQQ136" s="430" t="s">
        <v>817</v>
      </c>
      <c r="SQR136" s="430" t="s">
        <v>817</v>
      </c>
      <c r="SQS136" s="430" t="s">
        <v>817</v>
      </c>
      <c r="SQT136" s="430" t="s">
        <v>817</v>
      </c>
      <c r="SQU136" s="430" t="s">
        <v>817</v>
      </c>
      <c r="SQV136" s="430" t="s">
        <v>817</v>
      </c>
      <c r="SQW136" s="430" t="s">
        <v>817</v>
      </c>
      <c r="SQX136" s="430" t="s">
        <v>817</v>
      </c>
      <c r="SQY136" s="430" t="s">
        <v>817</v>
      </c>
      <c r="SQZ136" s="430" t="s">
        <v>817</v>
      </c>
      <c r="SRA136" s="430" t="s">
        <v>817</v>
      </c>
      <c r="SRB136" s="430" t="s">
        <v>817</v>
      </c>
      <c r="SRC136" s="430" t="s">
        <v>817</v>
      </c>
      <c r="SRD136" s="430" t="s">
        <v>817</v>
      </c>
      <c r="SRE136" s="430" t="s">
        <v>817</v>
      </c>
      <c r="SRF136" s="430" t="s">
        <v>817</v>
      </c>
      <c r="SRG136" s="430" t="s">
        <v>817</v>
      </c>
      <c r="SRH136" s="430" t="s">
        <v>817</v>
      </c>
      <c r="SRI136" s="430" t="s">
        <v>817</v>
      </c>
      <c r="SRJ136" s="430" t="s">
        <v>817</v>
      </c>
      <c r="SRK136" s="430" t="s">
        <v>817</v>
      </c>
      <c r="SRL136" s="430" t="s">
        <v>817</v>
      </c>
      <c r="SRM136" s="430" t="s">
        <v>817</v>
      </c>
      <c r="SRN136" s="430" t="s">
        <v>817</v>
      </c>
      <c r="SRO136" s="430" t="s">
        <v>817</v>
      </c>
      <c r="SRP136" s="430" t="s">
        <v>817</v>
      </c>
      <c r="SRQ136" s="430" t="s">
        <v>817</v>
      </c>
      <c r="SRR136" s="430" t="s">
        <v>817</v>
      </c>
      <c r="SRS136" s="430" t="s">
        <v>817</v>
      </c>
      <c r="SRT136" s="430" t="s">
        <v>817</v>
      </c>
      <c r="SRU136" s="430" t="s">
        <v>817</v>
      </c>
      <c r="SRV136" s="430" t="s">
        <v>817</v>
      </c>
      <c r="SRW136" s="430" t="s">
        <v>817</v>
      </c>
      <c r="SRX136" s="430" t="s">
        <v>817</v>
      </c>
      <c r="SRY136" s="430" t="s">
        <v>817</v>
      </c>
      <c r="SRZ136" s="430" t="s">
        <v>817</v>
      </c>
      <c r="SSA136" s="430" t="s">
        <v>817</v>
      </c>
      <c r="SSB136" s="430" t="s">
        <v>817</v>
      </c>
      <c r="SSC136" s="430" t="s">
        <v>817</v>
      </c>
      <c r="SSD136" s="430" t="s">
        <v>817</v>
      </c>
      <c r="SSE136" s="430" t="s">
        <v>817</v>
      </c>
      <c r="SSF136" s="430" t="s">
        <v>817</v>
      </c>
      <c r="SSG136" s="430" t="s">
        <v>817</v>
      </c>
      <c r="SSH136" s="430" t="s">
        <v>817</v>
      </c>
      <c r="SSI136" s="430" t="s">
        <v>817</v>
      </c>
      <c r="SSJ136" s="430" t="s">
        <v>817</v>
      </c>
      <c r="SSK136" s="430" t="s">
        <v>817</v>
      </c>
      <c r="SSL136" s="430" t="s">
        <v>817</v>
      </c>
      <c r="SSM136" s="430" t="s">
        <v>817</v>
      </c>
      <c r="SSN136" s="430" t="s">
        <v>817</v>
      </c>
      <c r="SSO136" s="430" t="s">
        <v>817</v>
      </c>
      <c r="SSP136" s="430" t="s">
        <v>817</v>
      </c>
      <c r="SSQ136" s="430" t="s">
        <v>817</v>
      </c>
      <c r="SSR136" s="430" t="s">
        <v>817</v>
      </c>
      <c r="SSS136" s="430" t="s">
        <v>817</v>
      </c>
      <c r="SST136" s="430" t="s">
        <v>817</v>
      </c>
      <c r="SSU136" s="430" t="s">
        <v>817</v>
      </c>
      <c r="SSV136" s="430" t="s">
        <v>817</v>
      </c>
      <c r="SSW136" s="430" t="s">
        <v>817</v>
      </c>
      <c r="SSX136" s="430" t="s">
        <v>817</v>
      </c>
      <c r="SSY136" s="430" t="s">
        <v>817</v>
      </c>
      <c r="SSZ136" s="430" t="s">
        <v>817</v>
      </c>
      <c r="STA136" s="430" t="s">
        <v>817</v>
      </c>
      <c r="STB136" s="430" t="s">
        <v>817</v>
      </c>
      <c r="STC136" s="430" t="s">
        <v>817</v>
      </c>
      <c r="STD136" s="430" t="s">
        <v>817</v>
      </c>
      <c r="STE136" s="430" t="s">
        <v>817</v>
      </c>
      <c r="STF136" s="430" t="s">
        <v>817</v>
      </c>
      <c r="STG136" s="430" t="s">
        <v>817</v>
      </c>
      <c r="STH136" s="430" t="s">
        <v>817</v>
      </c>
      <c r="STI136" s="430" t="s">
        <v>817</v>
      </c>
      <c r="STJ136" s="430" t="s">
        <v>817</v>
      </c>
      <c r="STK136" s="430" t="s">
        <v>817</v>
      </c>
      <c r="STL136" s="430" t="s">
        <v>817</v>
      </c>
      <c r="STM136" s="430" t="s">
        <v>817</v>
      </c>
      <c r="STN136" s="430" t="s">
        <v>817</v>
      </c>
      <c r="STO136" s="430" t="s">
        <v>817</v>
      </c>
      <c r="STP136" s="430" t="s">
        <v>817</v>
      </c>
      <c r="STQ136" s="430" t="s">
        <v>817</v>
      </c>
      <c r="STR136" s="430" t="s">
        <v>817</v>
      </c>
      <c r="STS136" s="430" t="s">
        <v>817</v>
      </c>
      <c r="STT136" s="430" t="s">
        <v>817</v>
      </c>
      <c r="STU136" s="430" t="s">
        <v>817</v>
      </c>
      <c r="STV136" s="430" t="s">
        <v>817</v>
      </c>
      <c r="STW136" s="430" t="s">
        <v>817</v>
      </c>
      <c r="STX136" s="430" t="s">
        <v>817</v>
      </c>
      <c r="STY136" s="430" t="s">
        <v>817</v>
      </c>
      <c r="STZ136" s="430" t="s">
        <v>817</v>
      </c>
      <c r="SUA136" s="430" t="s">
        <v>817</v>
      </c>
      <c r="SUB136" s="430" t="s">
        <v>817</v>
      </c>
      <c r="SUC136" s="430" t="s">
        <v>817</v>
      </c>
      <c r="SUD136" s="430" t="s">
        <v>817</v>
      </c>
      <c r="SUE136" s="430" t="s">
        <v>817</v>
      </c>
      <c r="SUF136" s="430" t="s">
        <v>817</v>
      </c>
      <c r="SUG136" s="430" t="s">
        <v>817</v>
      </c>
      <c r="SUH136" s="430" t="s">
        <v>817</v>
      </c>
      <c r="SUI136" s="430" t="s">
        <v>817</v>
      </c>
      <c r="SUJ136" s="430" t="s">
        <v>817</v>
      </c>
      <c r="SUK136" s="430" t="s">
        <v>817</v>
      </c>
      <c r="SUL136" s="430" t="s">
        <v>817</v>
      </c>
      <c r="SUM136" s="430" t="s">
        <v>817</v>
      </c>
      <c r="SUN136" s="430" t="s">
        <v>817</v>
      </c>
      <c r="SUO136" s="430" t="s">
        <v>817</v>
      </c>
      <c r="SUP136" s="430" t="s">
        <v>817</v>
      </c>
      <c r="SUQ136" s="430" t="s">
        <v>817</v>
      </c>
      <c r="SUR136" s="430" t="s">
        <v>817</v>
      </c>
      <c r="SUS136" s="430" t="s">
        <v>817</v>
      </c>
      <c r="SUT136" s="430" t="s">
        <v>817</v>
      </c>
      <c r="SUU136" s="430" t="s">
        <v>817</v>
      </c>
      <c r="SUV136" s="430" t="s">
        <v>817</v>
      </c>
      <c r="SUW136" s="430" t="s">
        <v>817</v>
      </c>
      <c r="SUX136" s="430" t="s">
        <v>817</v>
      </c>
      <c r="SUY136" s="430" t="s">
        <v>817</v>
      </c>
      <c r="SUZ136" s="430" t="s">
        <v>817</v>
      </c>
      <c r="SVA136" s="430" t="s">
        <v>817</v>
      </c>
      <c r="SVB136" s="430" t="s">
        <v>817</v>
      </c>
      <c r="SVC136" s="430" t="s">
        <v>817</v>
      </c>
      <c r="SVD136" s="430" t="s">
        <v>817</v>
      </c>
      <c r="SVE136" s="430" t="s">
        <v>817</v>
      </c>
      <c r="SVF136" s="430" t="s">
        <v>817</v>
      </c>
      <c r="SVG136" s="430" t="s">
        <v>817</v>
      </c>
      <c r="SVH136" s="430" t="s">
        <v>817</v>
      </c>
      <c r="SVI136" s="430" t="s">
        <v>817</v>
      </c>
      <c r="SVJ136" s="430" t="s">
        <v>817</v>
      </c>
      <c r="SVK136" s="430" t="s">
        <v>817</v>
      </c>
      <c r="SVL136" s="430" t="s">
        <v>817</v>
      </c>
      <c r="SVM136" s="430" t="s">
        <v>817</v>
      </c>
      <c r="SVN136" s="430" t="s">
        <v>817</v>
      </c>
      <c r="SVO136" s="430" t="s">
        <v>817</v>
      </c>
      <c r="SVP136" s="430" t="s">
        <v>817</v>
      </c>
      <c r="SVQ136" s="430" t="s">
        <v>817</v>
      </c>
      <c r="SVR136" s="430" t="s">
        <v>817</v>
      </c>
      <c r="SVS136" s="430" t="s">
        <v>817</v>
      </c>
      <c r="SVT136" s="430" t="s">
        <v>817</v>
      </c>
      <c r="SVU136" s="430" t="s">
        <v>817</v>
      </c>
      <c r="SVV136" s="430" t="s">
        <v>817</v>
      </c>
      <c r="SVW136" s="430" t="s">
        <v>817</v>
      </c>
      <c r="SVX136" s="430" t="s">
        <v>817</v>
      </c>
      <c r="SVY136" s="430" t="s">
        <v>817</v>
      </c>
      <c r="SVZ136" s="430" t="s">
        <v>817</v>
      </c>
      <c r="SWA136" s="430" t="s">
        <v>817</v>
      </c>
      <c r="SWB136" s="430" t="s">
        <v>817</v>
      </c>
      <c r="SWC136" s="430" t="s">
        <v>817</v>
      </c>
      <c r="SWD136" s="430" t="s">
        <v>817</v>
      </c>
      <c r="SWE136" s="430" t="s">
        <v>817</v>
      </c>
      <c r="SWF136" s="430" t="s">
        <v>817</v>
      </c>
      <c r="SWG136" s="430" t="s">
        <v>817</v>
      </c>
      <c r="SWH136" s="430" t="s">
        <v>817</v>
      </c>
      <c r="SWI136" s="430" t="s">
        <v>817</v>
      </c>
      <c r="SWJ136" s="430" t="s">
        <v>817</v>
      </c>
      <c r="SWK136" s="430" t="s">
        <v>817</v>
      </c>
      <c r="SWL136" s="430" t="s">
        <v>817</v>
      </c>
      <c r="SWM136" s="430" t="s">
        <v>817</v>
      </c>
      <c r="SWN136" s="430" t="s">
        <v>817</v>
      </c>
      <c r="SWO136" s="430" t="s">
        <v>817</v>
      </c>
      <c r="SWP136" s="430" t="s">
        <v>817</v>
      </c>
      <c r="SWQ136" s="430" t="s">
        <v>817</v>
      </c>
      <c r="SWR136" s="430" t="s">
        <v>817</v>
      </c>
      <c r="SWS136" s="430" t="s">
        <v>817</v>
      </c>
      <c r="SWT136" s="430" t="s">
        <v>817</v>
      </c>
      <c r="SWU136" s="430" t="s">
        <v>817</v>
      </c>
      <c r="SWV136" s="430" t="s">
        <v>817</v>
      </c>
      <c r="SWW136" s="430" t="s">
        <v>817</v>
      </c>
      <c r="SWX136" s="430" t="s">
        <v>817</v>
      </c>
      <c r="SWY136" s="430" t="s">
        <v>817</v>
      </c>
      <c r="SWZ136" s="430" t="s">
        <v>817</v>
      </c>
      <c r="SXA136" s="430" t="s">
        <v>817</v>
      </c>
      <c r="SXB136" s="430" t="s">
        <v>817</v>
      </c>
      <c r="SXC136" s="430" t="s">
        <v>817</v>
      </c>
      <c r="SXD136" s="430" t="s">
        <v>817</v>
      </c>
      <c r="SXE136" s="430" t="s">
        <v>817</v>
      </c>
      <c r="SXF136" s="430" t="s">
        <v>817</v>
      </c>
      <c r="SXG136" s="430" t="s">
        <v>817</v>
      </c>
      <c r="SXH136" s="430" t="s">
        <v>817</v>
      </c>
      <c r="SXI136" s="430" t="s">
        <v>817</v>
      </c>
      <c r="SXJ136" s="430" t="s">
        <v>817</v>
      </c>
      <c r="SXK136" s="430" t="s">
        <v>817</v>
      </c>
      <c r="SXL136" s="430" t="s">
        <v>817</v>
      </c>
      <c r="SXM136" s="430" t="s">
        <v>817</v>
      </c>
      <c r="SXN136" s="430" t="s">
        <v>817</v>
      </c>
      <c r="SXO136" s="430" t="s">
        <v>817</v>
      </c>
      <c r="SXP136" s="430" t="s">
        <v>817</v>
      </c>
      <c r="SXQ136" s="430" t="s">
        <v>817</v>
      </c>
      <c r="SXR136" s="430" t="s">
        <v>817</v>
      </c>
      <c r="SXS136" s="430" t="s">
        <v>817</v>
      </c>
      <c r="SXT136" s="430" t="s">
        <v>817</v>
      </c>
      <c r="SXU136" s="430" t="s">
        <v>817</v>
      </c>
      <c r="SXV136" s="430" t="s">
        <v>817</v>
      </c>
      <c r="SXW136" s="430" t="s">
        <v>817</v>
      </c>
      <c r="SXX136" s="430" t="s">
        <v>817</v>
      </c>
      <c r="SXY136" s="430" t="s">
        <v>817</v>
      </c>
      <c r="SXZ136" s="430" t="s">
        <v>817</v>
      </c>
      <c r="SYA136" s="430" t="s">
        <v>817</v>
      </c>
      <c r="SYB136" s="430" t="s">
        <v>817</v>
      </c>
      <c r="SYC136" s="430" t="s">
        <v>817</v>
      </c>
      <c r="SYD136" s="430" t="s">
        <v>817</v>
      </c>
      <c r="SYE136" s="430" t="s">
        <v>817</v>
      </c>
      <c r="SYF136" s="430" t="s">
        <v>817</v>
      </c>
      <c r="SYG136" s="430" t="s">
        <v>817</v>
      </c>
      <c r="SYH136" s="430" t="s">
        <v>817</v>
      </c>
      <c r="SYI136" s="430" t="s">
        <v>817</v>
      </c>
      <c r="SYJ136" s="430" t="s">
        <v>817</v>
      </c>
      <c r="SYK136" s="430" t="s">
        <v>817</v>
      </c>
      <c r="SYL136" s="430" t="s">
        <v>817</v>
      </c>
      <c r="SYM136" s="430" t="s">
        <v>817</v>
      </c>
      <c r="SYN136" s="430" t="s">
        <v>817</v>
      </c>
      <c r="SYO136" s="430" t="s">
        <v>817</v>
      </c>
      <c r="SYP136" s="430" t="s">
        <v>817</v>
      </c>
      <c r="SYQ136" s="430" t="s">
        <v>817</v>
      </c>
      <c r="SYR136" s="430" t="s">
        <v>817</v>
      </c>
      <c r="SYS136" s="430" t="s">
        <v>817</v>
      </c>
      <c r="SYT136" s="430" t="s">
        <v>817</v>
      </c>
      <c r="SYU136" s="430" t="s">
        <v>817</v>
      </c>
      <c r="SYV136" s="430" t="s">
        <v>817</v>
      </c>
      <c r="SYW136" s="430" t="s">
        <v>817</v>
      </c>
      <c r="SYX136" s="430" t="s">
        <v>817</v>
      </c>
      <c r="SYY136" s="430" t="s">
        <v>817</v>
      </c>
      <c r="SYZ136" s="430" t="s">
        <v>817</v>
      </c>
      <c r="SZA136" s="430" t="s">
        <v>817</v>
      </c>
      <c r="SZB136" s="430" t="s">
        <v>817</v>
      </c>
      <c r="SZC136" s="430" t="s">
        <v>817</v>
      </c>
      <c r="SZD136" s="430" t="s">
        <v>817</v>
      </c>
      <c r="SZE136" s="430" t="s">
        <v>817</v>
      </c>
      <c r="SZF136" s="430" t="s">
        <v>817</v>
      </c>
      <c r="SZG136" s="430" t="s">
        <v>817</v>
      </c>
      <c r="SZH136" s="430" t="s">
        <v>817</v>
      </c>
      <c r="SZI136" s="430" t="s">
        <v>817</v>
      </c>
      <c r="SZJ136" s="430" t="s">
        <v>817</v>
      </c>
      <c r="SZK136" s="430" t="s">
        <v>817</v>
      </c>
      <c r="SZL136" s="430" t="s">
        <v>817</v>
      </c>
      <c r="SZM136" s="430" t="s">
        <v>817</v>
      </c>
      <c r="SZN136" s="430" t="s">
        <v>817</v>
      </c>
      <c r="SZO136" s="430" t="s">
        <v>817</v>
      </c>
      <c r="SZP136" s="430" t="s">
        <v>817</v>
      </c>
      <c r="SZQ136" s="430" t="s">
        <v>817</v>
      </c>
      <c r="SZR136" s="430" t="s">
        <v>817</v>
      </c>
      <c r="SZS136" s="430" t="s">
        <v>817</v>
      </c>
      <c r="SZT136" s="430" t="s">
        <v>817</v>
      </c>
      <c r="SZU136" s="430" t="s">
        <v>817</v>
      </c>
      <c r="SZV136" s="430" t="s">
        <v>817</v>
      </c>
      <c r="SZW136" s="430" t="s">
        <v>817</v>
      </c>
      <c r="SZX136" s="430" t="s">
        <v>817</v>
      </c>
      <c r="SZY136" s="430" t="s">
        <v>817</v>
      </c>
      <c r="SZZ136" s="430" t="s">
        <v>817</v>
      </c>
      <c r="TAA136" s="430" t="s">
        <v>817</v>
      </c>
      <c r="TAB136" s="430" t="s">
        <v>817</v>
      </c>
      <c r="TAC136" s="430" t="s">
        <v>817</v>
      </c>
      <c r="TAD136" s="430" t="s">
        <v>817</v>
      </c>
      <c r="TAE136" s="430" t="s">
        <v>817</v>
      </c>
      <c r="TAF136" s="430" t="s">
        <v>817</v>
      </c>
      <c r="TAG136" s="430" t="s">
        <v>817</v>
      </c>
      <c r="TAH136" s="430" t="s">
        <v>817</v>
      </c>
      <c r="TAI136" s="430" t="s">
        <v>817</v>
      </c>
      <c r="TAJ136" s="430" t="s">
        <v>817</v>
      </c>
      <c r="TAK136" s="430" t="s">
        <v>817</v>
      </c>
      <c r="TAL136" s="430" t="s">
        <v>817</v>
      </c>
      <c r="TAM136" s="430" t="s">
        <v>817</v>
      </c>
      <c r="TAN136" s="430" t="s">
        <v>817</v>
      </c>
      <c r="TAO136" s="430" t="s">
        <v>817</v>
      </c>
      <c r="TAP136" s="430" t="s">
        <v>817</v>
      </c>
      <c r="TAQ136" s="430" t="s">
        <v>817</v>
      </c>
      <c r="TAR136" s="430" t="s">
        <v>817</v>
      </c>
      <c r="TAS136" s="430" t="s">
        <v>817</v>
      </c>
      <c r="TAT136" s="430" t="s">
        <v>817</v>
      </c>
      <c r="TAU136" s="430" t="s">
        <v>817</v>
      </c>
      <c r="TAV136" s="430" t="s">
        <v>817</v>
      </c>
      <c r="TAW136" s="430" t="s">
        <v>817</v>
      </c>
      <c r="TAX136" s="430" t="s">
        <v>817</v>
      </c>
      <c r="TAY136" s="430" t="s">
        <v>817</v>
      </c>
      <c r="TAZ136" s="430" t="s">
        <v>817</v>
      </c>
      <c r="TBA136" s="430" t="s">
        <v>817</v>
      </c>
      <c r="TBB136" s="430" t="s">
        <v>817</v>
      </c>
      <c r="TBC136" s="430" t="s">
        <v>817</v>
      </c>
      <c r="TBD136" s="430" t="s">
        <v>817</v>
      </c>
      <c r="TBE136" s="430" t="s">
        <v>817</v>
      </c>
      <c r="TBF136" s="430" t="s">
        <v>817</v>
      </c>
      <c r="TBG136" s="430" t="s">
        <v>817</v>
      </c>
      <c r="TBH136" s="430" t="s">
        <v>817</v>
      </c>
      <c r="TBI136" s="430" t="s">
        <v>817</v>
      </c>
      <c r="TBJ136" s="430" t="s">
        <v>817</v>
      </c>
      <c r="TBK136" s="430" t="s">
        <v>817</v>
      </c>
      <c r="TBL136" s="430" t="s">
        <v>817</v>
      </c>
      <c r="TBM136" s="430" t="s">
        <v>817</v>
      </c>
      <c r="TBN136" s="430" t="s">
        <v>817</v>
      </c>
      <c r="TBO136" s="430" t="s">
        <v>817</v>
      </c>
      <c r="TBP136" s="430" t="s">
        <v>817</v>
      </c>
      <c r="TBQ136" s="430" t="s">
        <v>817</v>
      </c>
      <c r="TBR136" s="430" t="s">
        <v>817</v>
      </c>
      <c r="TBS136" s="430" t="s">
        <v>817</v>
      </c>
      <c r="TBT136" s="430" t="s">
        <v>817</v>
      </c>
      <c r="TBU136" s="430" t="s">
        <v>817</v>
      </c>
      <c r="TBV136" s="430" t="s">
        <v>817</v>
      </c>
      <c r="TBW136" s="430" t="s">
        <v>817</v>
      </c>
      <c r="TBX136" s="430" t="s">
        <v>817</v>
      </c>
      <c r="TBY136" s="430" t="s">
        <v>817</v>
      </c>
      <c r="TBZ136" s="430" t="s">
        <v>817</v>
      </c>
      <c r="TCA136" s="430" t="s">
        <v>817</v>
      </c>
      <c r="TCB136" s="430" t="s">
        <v>817</v>
      </c>
      <c r="TCC136" s="430" t="s">
        <v>817</v>
      </c>
      <c r="TCD136" s="430" t="s">
        <v>817</v>
      </c>
      <c r="TCE136" s="430" t="s">
        <v>817</v>
      </c>
      <c r="TCF136" s="430" t="s">
        <v>817</v>
      </c>
      <c r="TCG136" s="430" t="s">
        <v>817</v>
      </c>
      <c r="TCH136" s="430" t="s">
        <v>817</v>
      </c>
      <c r="TCI136" s="430" t="s">
        <v>817</v>
      </c>
      <c r="TCJ136" s="430" t="s">
        <v>817</v>
      </c>
      <c r="TCK136" s="430" t="s">
        <v>817</v>
      </c>
      <c r="TCL136" s="430" t="s">
        <v>817</v>
      </c>
      <c r="TCM136" s="430" t="s">
        <v>817</v>
      </c>
      <c r="TCN136" s="430" t="s">
        <v>817</v>
      </c>
      <c r="TCO136" s="430" t="s">
        <v>817</v>
      </c>
      <c r="TCP136" s="430" t="s">
        <v>817</v>
      </c>
      <c r="TCQ136" s="430" t="s">
        <v>817</v>
      </c>
      <c r="TCR136" s="430" t="s">
        <v>817</v>
      </c>
      <c r="TCS136" s="430" t="s">
        <v>817</v>
      </c>
      <c r="TCT136" s="430" t="s">
        <v>817</v>
      </c>
      <c r="TCU136" s="430" t="s">
        <v>817</v>
      </c>
      <c r="TCV136" s="430" t="s">
        <v>817</v>
      </c>
      <c r="TCW136" s="430" t="s">
        <v>817</v>
      </c>
      <c r="TCX136" s="430" t="s">
        <v>817</v>
      </c>
      <c r="TCY136" s="430" t="s">
        <v>817</v>
      </c>
      <c r="TCZ136" s="430" t="s">
        <v>817</v>
      </c>
      <c r="TDA136" s="430" t="s">
        <v>817</v>
      </c>
      <c r="TDB136" s="430" t="s">
        <v>817</v>
      </c>
      <c r="TDC136" s="430" t="s">
        <v>817</v>
      </c>
      <c r="TDD136" s="430" t="s">
        <v>817</v>
      </c>
      <c r="TDE136" s="430" t="s">
        <v>817</v>
      </c>
      <c r="TDF136" s="430" t="s">
        <v>817</v>
      </c>
      <c r="TDG136" s="430" t="s">
        <v>817</v>
      </c>
      <c r="TDH136" s="430" t="s">
        <v>817</v>
      </c>
      <c r="TDI136" s="430" t="s">
        <v>817</v>
      </c>
      <c r="TDJ136" s="430" t="s">
        <v>817</v>
      </c>
      <c r="TDK136" s="430" t="s">
        <v>817</v>
      </c>
      <c r="TDL136" s="430" t="s">
        <v>817</v>
      </c>
      <c r="TDM136" s="430" t="s">
        <v>817</v>
      </c>
      <c r="TDN136" s="430" t="s">
        <v>817</v>
      </c>
      <c r="TDO136" s="430" t="s">
        <v>817</v>
      </c>
      <c r="TDP136" s="430" t="s">
        <v>817</v>
      </c>
      <c r="TDQ136" s="430" t="s">
        <v>817</v>
      </c>
      <c r="TDR136" s="430" t="s">
        <v>817</v>
      </c>
      <c r="TDS136" s="430" t="s">
        <v>817</v>
      </c>
      <c r="TDT136" s="430" t="s">
        <v>817</v>
      </c>
      <c r="TDU136" s="430" t="s">
        <v>817</v>
      </c>
      <c r="TDV136" s="430" t="s">
        <v>817</v>
      </c>
      <c r="TDW136" s="430" t="s">
        <v>817</v>
      </c>
      <c r="TDX136" s="430" t="s">
        <v>817</v>
      </c>
      <c r="TDY136" s="430" t="s">
        <v>817</v>
      </c>
      <c r="TDZ136" s="430" t="s">
        <v>817</v>
      </c>
      <c r="TEA136" s="430" t="s">
        <v>817</v>
      </c>
      <c r="TEB136" s="430" t="s">
        <v>817</v>
      </c>
      <c r="TEC136" s="430" t="s">
        <v>817</v>
      </c>
      <c r="TED136" s="430" t="s">
        <v>817</v>
      </c>
      <c r="TEE136" s="430" t="s">
        <v>817</v>
      </c>
      <c r="TEF136" s="430" t="s">
        <v>817</v>
      </c>
      <c r="TEG136" s="430" t="s">
        <v>817</v>
      </c>
      <c r="TEH136" s="430" t="s">
        <v>817</v>
      </c>
      <c r="TEI136" s="430" t="s">
        <v>817</v>
      </c>
      <c r="TEJ136" s="430" t="s">
        <v>817</v>
      </c>
      <c r="TEK136" s="430" t="s">
        <v>817</v>
      </c>
      <c r="TEL136" s="430" t="s">
        <v>817</v>
      </c>
      <c r="TEM136" s="430" t="s">
        <v>817</v>
      </c>
      <c r="TEN136" s="430" t="s">
        <v>817</v>
      </c>
      <c r="TEO136" s="430" t="s">
        <v>817</v>
      </c>
      <c r="TEP136" s="430" t="s">
        <v>817</v>
      </c>
      <c r="TEQ136" s="430" t="s">
        <v>817</v>
      </c>
      <c r="TER136" s="430" t="s">
        <v>817</v>
      </c>
      <c r="TES136" s="430" t="s">
        <v>817</v>
      </c>
      <c r="TET136" s="430" t="s">
        <v>817</v>
      </c>
      <c r="TEU136" s="430" t="s">
        <v>817</v>
      </c>
      <c r="TEV136" s="430" t="s">
        <v>817</v>
      </c>
      <c r="TEW136" s="430" t="s">
        <v>817</v>
      </c>
      <c r="TEX136" s="430" t="s">
        <v>817</v>
      </c>
      <c r="TEY136" s="430" t="s">
        <v>817</v>
      </c>
      <c r="TEZ136" s="430" t="s">
        <v>817</v>
      </c>
      <c r="TFA136" s="430" t="s">
        <v>817</v>
      </c>
      <c r="TFB136" s="430" t="s">
        <v>817</v>
      </c>
      <c r="TFC136" s="430" t="s">
        <v>817</v>
      </c>
      <c r="TFD136" s="430" t="s">
        <v>817</v>
      </c>
      <c r="TFE136" s="430" t="s">
        <v>817</v>
      </c>
      <c r="TFF136" s="430" t="s">
        <v>817</v>
      </c>
      <c r="TFG136" s="430" t="s">
        <v>817</v>
      </c>
      <c r="TFH136" s="430" t="s">
        <v>817</v>
      </c>
      <c r="TFI136" s="430" t="s">
        <v>817</v>
      </c>
      <c r="TFJ136" s="430" t="s">
        <v>817</v>
      </c>
      <c r="TFK136" s="430" t="s">
        <v>817</v>
      </c>
      <c r="TFL136" s="430" t="s">
        <v>817</v>
      </c>
      <c r="TFM136" s="430" t="s">
        <v>817</v>
      </c>
      <c r="TFN136" s="430" t="s">
        <v>817</v>
      </c>
      <c r="TFO136" s="430" t="s">
        <v>817</v>
      </c>
      <c r="TFP136" s="430" t="s">
        <v>817</v>
      </c>
      <c r="TFQ136" s="430" t="s">
        <v>817</v>
      </c>
      <c r="TFR136" s="430" t="s">
        <v>817</v>
      </c>
      <c r="TFS136" s="430" t="s">
        <v>817</v>
      </c>
      <c r="TFT136" s="430" t="s">
        <v>817</v>
      </c>
      <c r="TFU136" s="430" t="s">
        <v>817</v>
      </c>
      <c r="TFV136" s="430" t="s">
        <v>817</v>
      </c>
      <c r="TFW136" s="430" t="s">
        <v>817</v>
      </c>
      <c r="TFX136" s="430" t="s">
        <v>817</v>
      </c>
      <c r="TFY136" s="430" t="s">
        <v>817</v>
      </c>
      <c r="TFZ136" s="430" t="s">
        <v>817</v>
      </c>
      <c r="TGA136" s="430" t="s">
        <v>817</v>
      </c>
      <c r="TGB136" s="430" t="s">
        <v>817</v>
      </c>
      <c r="TGC136" s="430" t="s">
        <v>817</v>
      </c>
      <c r="TGD136" s="430" t="s">
        <v>817</v>
      </c>
      <c r="TGE136" s="430" t="s">
        <v>817</v>
      </c>
      <c r="TGF136" s="430" t="s">
        <v>817</v>
      </c>
      <c r="TGG136" s="430" t="s">
        <v>817</v>
      </c>
      <c r="TGH136" s="430" t="s">
        <v>817</v>
      </c>
      <c r="TGI136" s="430" t="s">
        <v>817</v>
      </c>
      <c r="TGJ136" s="430" t="s">
        <v>817</v>
      </c>
      <c r="TGK136" s="430" t="s">
        <v>817</v>
      </c>
      <c r="TGL136" s="430" t="s">
        <v>817</v>
      </c>
      <c r="TGM136" s="430" t="s">
        <v>817</v>
      </c>
      <c r="TGN136" s="430" t="s">
        <v>817</v>
      </c>
      <c r="TGO136" s="430" t="s">
        <v>817</v>
      </c>
      <c r="TGP136" s="430" t="s">
        <v>817</v>
      </c>
      <c r="TGQ136" s="430" t="s">
        <v>817</v>
      </c>
      <c r="TGR136" s="430" t="s">
        <v>817</v>
      </c>
      <c r="TGS136" s="430" t="s">
        <v>817</v>
      </c>
      <c r="TGT136" s="430" t="s">
        <v>817</v>
      </c>
      <c r="TGU136" s="430" t="s">
        <v>817</v>
      </c>
      <c r="TGV136" s="430" t="s">
        <v>817</v>
      </c>
      <c r="TGW136" s="430" t="s">
        <v>817</v>
      </c>
      <c r="TGX136" s="430" t="s">
        <v>817</v>
      </c>
      <c r="TGY136" s="430" t="s">
        <v>817</v>
      </c>
      <c r="TGZ136" s="430" t="s">
        <v>817</v>
      </c>
      <c r="THA136" s="430" t="s">
        <v>817</v>
      </c>
      <c r="THB136" s="430" t="s">
        <v>817</v>
      </c>
      <c r="THC136" s="430" t="s">
        <v>817</v>
      </c>
      <c r="THD136" s="430" t="s">
        <v>817</v>
      </c>
      <c r="THE136" s="430" t="s">
        <v>817</v>
      </c>
      <c r="THF136" s="430" t="s">
        <v>817</v>
      </c>
      <c r="THG136" s="430" t="s">
        <v>817</v>
      </c>
      <c r="THH136" s="430" t="s">
        <v>817</v>
      </c>
      <c r="THI136" s="430" t="s">
        <v>817</v>
      </c>
      <c r="THJ136" s="430" t="s">
        <v>817</v>
      </c>
      <c r="THK136" s="430" t="s">
        <v>817</v>
      </c>
      <c r="THL136" s="430" t="s">
        <v>817</v>
      </c>
      <c r="THM136" s="430" t="s">
        <v>817</v>
      </c>
      <c r="THN136" s="430" t="s">
        <v>817</v>
      </c>
      <c r="THO136" s="430" t="s">
        <v>817</v>
      </c>
      <c r="THP136" s="430" t="s">
        <v>817</v>
      </c>
      <c r="THQ136" s="430" t="s">
        <v>817</v>
      </c>
      <c r="THR136" s="430" t="s">
        <v>817</v>
      </c>
      <c r="THS136" s="430" t="s">
        <v>817</v>
      </c>
      <c r="THT136" s="430" t="s">
        <v>817</v>
      </c>
      <c r="THU136" s="430" t="s">
        <v>817</v>
      </c>
      <c r="THV136" s="430" t="s">
        <v>817</v>
      </c>
      <c r="THW136" s="430" t="s">
        <v>817</v>
      </c>
      <c r="THX136" s="430" t="s">
        <v>817</v>
      </c>
      <c r="THY136" s="430" t="s">
        <v>817</v>
      </c>
      <c r="THZ136" s="430" t="s">
        <v>817</v>
      </c>
      <c r="TIA136" s="430" t="s">
        <v>817</v>
      </c>
      <c r="TIB136" s="430" t="s">
        <v>817</v>
      </c>
      <c r="TIC136" s="430" t="s">
        <v>817</v>
      </c>
      <c r="TID136" s="430" t="s">
        <v>817</v>
      </c>
      <c r="TIE136" s="430" t="s">
        <v>817</v>
      </c>
      <c r="TIF136" s="430" t="s">
        <v>817</v>
      </c>
      <c r="TIG136" s="430" t="s">
        <v>817</v>
      </c>
      <c r="TIH136" s="430" t="s">
        <v>817</v>
      </c>
      <c r="TII136" s="430" t="s">
        <v>817</v>
      </c>
      <c r="TIJ136" s="430" t="s">
        <v>817</v>
      </c>
      <c r="TIK136" s="430" t="s">
        <v>817</v>
      </c>
      <c r="TIL136" s="430" t="s">
        <v>817</v>
      </c>
      <c r="TIM136" s="430" t="s">
        <v>817</v>
      </c>
      <c r="TIN136" s="430" t="s">
        <v>817</v>
      </c>
      <c r="TIO136" s="430" t="s">
        <v>817</v>
      </c>
      <c r="TIP136" s="430" t="s">
        <v>817</v>
      </c>
      <c r="TIQ136" s="430" t="s">
        <v>817</v>
      </c>
      <c r="TIR136" s="430" t="s">
        <v>817</v>
      </c>
      <c r="TIS136" s="430" t="s">
        <v>817</v>
      </c>
      <c r="TIT136" s="430" t="s">
        <v>817</v>
      </c>
      <c r="TIU136" s="430" t="s">
        <v>817</v>
      </c>
      <c r="TIV136" s="430" t="s">
        <v>817</v>
      </c>
      <c r="TIW136" s="430" t="s">
        <v>817</v>
      </c>
      <c r="TIX136" s="430" t="s">
        <v>817</v>
      </c>
      <c r="TIY136" s="430" t="s">
        <v>817</v>
      </c>
      <c r="TIZ136" s="430" t="s">
        <v>817</v>
      </c>
      <c r="TJA136" s="430" t="s">
        <v>817</v>
      </c>
      <c r="TJB136" s="430" t="s">
        <v>817</v>
      </c>
      <c r="TJC136" s="430" t="s">
        <v>817</v>
      </c>
      <c r="TJD136" s="430" t="s">
        <v>817</v>
      </c>
      <c r="TJE136" s="430" t="s">
        <v>817</v>
      </c>
      <c r="TJF136" s="430" t="s">
        <v>817</v>
      </c>
      <c r="TJG136" s="430" t="s">
        <v>817</v>
      </c>
      <c r="TJH136" s="430" t="s">
        <v>817</v>
      </c>
      <c r="TJI136" s="430" t="s">
        <v>817</v>
      </c>
      <c r="TJJ136" s="430" t="s">
        <v>817</v>
      </c>
      <c r="TJK136" s="430" t="s">
        <v>817</v>
      </c>
      <c r="TJL136" s="430" t="s">
        <v>817</v>
      </c>
      <c r="TJM136" s="430" t="s">
        <v>817</v>
      </c>
      <c r="TJN136" s="430" t="s">
        <v>817</v>
      </c>
      <c r="TJO136" s="430" t="s">
        <v>817</v>
      </c>
      <c r="TJP136" s="430" t="s">
        <v>817</v>
      </c>
      <c r="TJQ136" s="430" t="s">
        <v>817</v>
      </c>
      <c r="TJR136" s="430" t="s">
        <v>817</v>
      </c>
      <c r="TJS136" s="430" t="s">
        <v>817</v>
      </c>
      <c r="TJT136" s="430" t="s">
        <v>817</v>
      </c>
      <c r="TJU136" s="430" t="s">
        <v>817</v>
      </c>
      <c r="TJV136" s="430" t="s">
        <v>817</v>
      </c>
      <c r="TJW136" s="430" t="s">
        <v>817</v>
      </c>
      <c r="TJX136" s="430" t="s">
        <v>817</v>
      </c>
      <c r="TJY136" s="430" t="s">
        <v>817</v>
      </c>
      <c r="TJZ136" s="430" t="s">
        <v>817</v>
      </c>
      <c r="TKA136" s="430" t="s">
        <v>817</v>
      </c>
      <c r="TKB136" s="430" t="s">
        <v>817</v>
      </c>
      <c r="TKC136" s="430" t="s">
        <v>817</v>
      </c>
      <c r="TKD136" s="430" t="s">
        <v>817</v>
      </c>
      <c r="TKE136" s="430" t="s">
        <v>817</v>
      </c>
      <c r="TKF136" s="430" t="s">
        <v>817</v>
      </c>
      <c r="TKG136" s="430" t="s">
        <v>817</v>
      </c>
      <c r="TKH136" s="430" t="s">
        <v>817</v>
      </c>
      <c r="TKI136" s="430" t="s">
        <v>817</v>
      </c>
      <c r="TKJ136" s="430" t="s">
        <v>817</v>
      </c>
      <c r="TKK136" s="430" t="s">
        <v>817</v>
      </c>
      <c r="TKL136" s="430" t="s">
        <v>817</v>
      </c>
      <c r="TKM136" s="430" t="s">
        <v>817</v>
      </c>
      <c r="TKN136" s="430" t="s">
        <v>817</v>
      </c>
      <c r="TKO136" s="430" t="s">
        <v>817</v>
      </c>
      <c r="TKP136" s="430" t="s">
        <v>817</v>
      </c>
      <c r="TKQ136" s="430" t="s">
        <v>817</v>
      </c>
      <c r="TKR136" s="430" t="s">
        <v>817</v>
      </c>
      <c r="TKS136" s="430" t="s">
        <v>817</v>
      </c>
      <c r="TKT136" s="430" t="s">
        <v>817</v>
      </c>
      <c r="TKU136" s="430" t="s">
        <v>817</v>
      </c>
      <c r="TKV136" s="430" t="s">
        <v>817</v>
      </c>
      <c r="TKW136" s="430" t="s">
        <v>817</v>
      </c>
      <c r="TKX136" s="430" t="s">
        <v>817</v>
      </c>
      <c r="TKY136" s="430" t="s">
        <v>817</v>
      </c>
      <c r="TKZ136" s="430" t="s">
        <v>817</v>
      </c>
      <c r="TLA136" s="430" t="s">
        <v>817</v>
      </c>
      <c r="TLB136" s="430" t="s">
        <v>817</v>
      </c>
      <c r="TLC136" s="430" t="s">
        <v>817</v>
      </c>
      <c r="TLD136" s="430" t="s">
        <v>817</v>
      </c>
      <c r="TLE136" s="430" t="s">
        <v>817</v>
      </c>
      <c r="TLF136" s="430" t="s">
        <v>817</v>
      </c>
      <c r="TLG136" s="430" t="s">
        <v>817</v>
      </c>
      <c r="TLH136" s="430" t="s">
        <v>817</v>
      </c>
      <c r="TLI136" s="430" t="s">
        <v>817</v>
      </c>
      <c r="TLJ136" s="430" t="s">
        <v>817</v>
      </c>
      <c r="TLK136" s="430" t="s">
        <v>817</v>
      </c>
      <c r="TLL136" s="430" t="s">
        <v>817</v>
      </c>
      <c r="TLM136" s="430" t="s">
        <v>817</v>
      </c>
      <c r="TLN136" s="430" t="s">
        <v>817</v>
      </c>
      <c r="TLO136" s="430" t="s">
        <v>817</v>
      </c>
      <c r="TLP136" s="430" t="s">
        <v>817</v>
      </c>
      <c r="TLQ136" s="430" t="s">
        <v>817</v>
      </c>
      <c r="TLR136" s="430" t="s">
        <v>817</v>
      </c>
      <c r="TLS136" s="430" t="s">
        <v>817</v>
      </c>
      <c r="TLT136" s="430" t="s">
        <v>817</v>
      </c>
      <c r="TLU136" s="430" t="s">
        <v>817</v>
      </c>
      <c r="TLV136" s="430" t="s">
        <v>817</v>
      </c>
      <c r="TLW136" s="430" t="s">
        <v>817</v>
      </c>
      <c r="TLX136" s="430" t="s">
        <v>817</v>
      </c>
      <c r="TLY136" s="430" t="s">
        <v>817</v>
      </c>
      <c r="TLZ136" s="430" t="s">
        <v>817</v>
      </c>
      <c r="TMA136" s="430" t="s">
        <v>817</v>
      </c>
      <c r="TMB136" s="430" t="s">
        <v>817</v>
      </c>
      <c r="TMC136" s="430" t="s">
        <v>817</v>
      </c>
      <c r="TMD136" s="430" t="s">
        <v>817</v>
      </c>
      <c r="TME136" s="430" t="s">
        <v>817</v>
      </c>
      <c r="TMF136" s="430" t="s">
        <v>817</v>
      </c>
      <c r="TMG136" s="430" t="s">
        <v>817</v>
      </c>
      <c r="TMH136" s="430" t="s">
        <v>817</v>
      </c>
      <c r="TMI136" s="430" t="s">
        <v>817</v>
      </c>
      <c r="TMJ136" s="430" t="s">
        <v>817</v>
      </c>
      <c r="TMK136" s="430" t="s">
        <v>817</v>
      </c>
      <c r="TML136" s="430" t="s">
        <v>817</v>
      </c>
      <c r="TMM136" s="430" t="s">
        <v>817</v>
      </c>
      <c r="TMN136" s="430" t="s">
        <v>817</v>
      </c>
      <c r="TMO136" s="430" t="s">
        <v>817</v>
      </c>
      <c r="TMP136" s="430" t="s">
        <v>817</v>
      </c>
      <c r="TMQ136" s="430" t="s">
        <v>817</v>
      </c>
      <c r="TMR136" s="430" t="s">
        <v>817</v>
      </c>
      <c r="TMS136" s="430" t="s">
        <v>817</v>
      </c>
      <c r="TMT136" s="430" t="s">
        <v>817</v>
      </c>
      <c r="TMU136" s="430" t="s">
        <v>817</v>
      </c>
      <c r="TMV136" s="430" t="s">
        <v>817</v>
      </c>
      <c r="TMW136" s="430" t="s">
        <v>817</v>
      </c>
      <c r="TMX136" s="430" t="s">
        <v>817</v>
      </c>
      <c r="TMY136" s="430" t="s">
        <v>817</v>
      </c>
      <c r="TMZ136" s="430" t="s">
        <v>817</v>
      </c>
      <c r="TNA136" s="430" t="s">
        <v>817</v>
      </c>
      <c r="TNB136" s="430" t="s">
        <v>817</v>
      </c>
      <c r="TNC136" s="430" t="s">
        <v>817</v>
      </c>
      <c r="TND136" s="430" t="s">
        <v>817</v>
      </c>
      <c r="TNE136" s="430" t="s">
        <v>817</v>
      </c>
      <c r="TNF136" s="430" t="s">
        <v>817</v>
      </c>
      <c r="TNG136" s="430" t="s">
        <v>817</v>
      </c>
      <c r="TNH136" s="430" t="s">
        <v>817</v>
      </c>
      <c r="TNI136" s="430" t="s">
        <v>817</v>
      </c>
      <c r="TNJ136" s="430" t="s">
        <v>817</v>
      </c>
      <c r="TNK136" s="430" t="s">
        <v>817</v>
      </c>
      <c r="TNL136" s="430" t="s">
        <v>817</v>
      </c>
      <c r="TNM136" s="430" t="s">
        <v>817</v>
      </c>
      <c r="TNN136" s="430" t="s">
        <v>817</v>
      </c>
      <c r="TNO136" s="430" t="s">
        <v>817</v>
      </c>
      <c r="TNP136" s="430" t="s">
        <v>817</v>
      </c>
      <c r="TNQ136" s="430" t="s">
        <v>817</v>
      </c>
      <c r="TNR136" s="430" t="s">
        <v>817</v>
      </c>
      <c r="TNS136" s="430" t="s">
        <v>817</v>
      </c>
      <c r="TNT136" s="430" t="s">
        <v>817</v>
      </c>
      <c r="TNU136" s="430" t="s">
        <v>817</v>
      </c>
      <c r="TNV136" s="430" t="s">
        <v>817</v>
      </c>
      <c r="TNW136" s="430" t="s">
        <v>817</v>
      </c>
      <c r="TNX136" s="430" t="s">
        <v>817</v>
      </c>
      <c r="TNY136" s="430" t="s">
        <v>817</v>
      </c>
      <c r="TNZ136" s="430" t="s">
        <v>817</v>
      </c>
      <c r="TOA136" s="430" t="s">
        <v>817</v>
      </c>
      <c r="TOB136" s="430" t="s">
        <v>817</v>
      </c>
      <c r="TOC136" s="430" t="s">
        <v>817</v>
      </c>
      <c r="TOD136" s="430" t="s">
        <v>817</v>
      </c>
      <c r="TOE136" s="430" t="s">
        <v>817</v>
      </c>
      <c r="TOF136" s="430" t="s">
        <v>817</v>
      </c>
      <c r="TOG136" s="430" t="s">
        <v>817</v>
      </c>
      <c r="TOH136" s="430" t="s">
        <v>817</v>
      </c>
      <c r="TOI136" s="430" t="s">
        <v>817</v>
      </c>
      <c r="TOJ136" s="430" t="s">
        <v>817</v>
      </c>
      <c r="TOK136" s="430" t="s">
        <v>817</v>
      </c>
      <c r="TOL136" s="430" t="s">
        <v>817</v>
      </c>
      <c r="TOM136" s="430" t="s">
        <v>817</v>
      </c>
      <c r="TON136" s="430" t="s">
        <v>817</v>
      </c>
      <c r="TOO136" s="430" t="s">
        <v>817</v>
      </c>
      <c r="TOP136" s="430" t="s">
        <v>817</v>
      </c>
      <c r="TOQ136" s="430" t="s">
        <v>817</v>
      </c>
      <c r="TOR136" s="430" t="s">
        <v>817</v>
      </c>
      <c r="TOS136" s="430" t="s">
        <v>817</v>
      </c>
      <c r="TOT136" s="430" t="s">
        <v>817</v>
      </c>
      <c r="TOU136" s="430" t="s">
        <v>817</v>
      </c>
      <c r="TOV136" s="430" t="s">
        <v>817</v>
      </c>
      <c r="TOW136" s="430" t="s">
        <v>817</v>
      </c>
      <c r="TOX136" s="430" t="s">
        <v>817</v>
      </c>
      <c r="TOY136" s="430" t="s">
        <v>817</v>
      </c>
      <c r="TOZ136" s="430" t="s">
        <v>817</v>
      </c>
      <c r="TPA136" s="430" t="s">
        <v>817</v>
      </c>
      <c r="TPB136" s="430" t="s">
        <v>817</v>
      </c>
      <c r="TPC136" s="430" t="s">
        <v>817</v>
      </c>
      <c r="TPD136" s="430" t="s">
        <v>817</v>
      </c>
      <c r="TPE136" s="430" t="s">
        <v>817</v>
      </c>
      <c r="TPF136" s="430" t="s">
        <v>817</v>
      </c>
      <c r="TPG136" s="430" t="s">
        <v>817</v>
      </c>
      <c r="TPH136" s="430" t="s">
        <v>817</v>
      </c>
      <c r="TPI136" s="430" t="s">
        <v>817</v>
      </c>
      <c r="TPJ136" s="430" t="s">
        <v>817</v>
      </c>
      <c r="TPK136" s="430" t="s">
        <v>817</v>
      </c>
      <c r="TPL136" s="430" t="s">
        <v>817</v>
      </c>
      <c r="TPM136" s="430" t="s">
        <v>817</v>
      </c>
      <c r="TPN136" s="430" t="s">
        <v>817</v>
      </c>
      <c r="TPO136" s="430" t="s">
        <v>817</v>
      </c>
      <c r="TPP136" s="430" t="s">
        <v>817</v>
      </c>
      <c r="TPQ136" s="430" t="s">
        <v>817</v>
      </c>
      <c r="TPR136" s="430" t="s">
        <v>817</v>
      </c>
      <c r="TPS136" s="430" t="s">
        <v>817</v>
      </c>
      <c r="TPT136" s="430" t="s">
        <v>817</v>
      </c>
      <c r="TPU136" s="430" t="s">
        <v>817</v>
      </c>
      <c r="TPV136" s="430" t="s">
        <v>817</v>
      </c>
      <c r="TPW136" s="430" t="s">
        <v>817</v>
      </c>
      <c r="TPX136" s="430" t="s">
        <v>817</v>
      </c>
      <c r="TPY136" s="430" t="s">
        <v>817</v>
      </c>
      <c r="TPZ136" s="430" t="s">
        <v>817</v>
      </c>
      <c r="TQA136" s="430" t="s">
        <v>817</v>
      </c>
      <c r="TQB136" s="430" t="s">
        <v>817</v>
      </c>
      <c r="TQC136" s="430" t="s">
        <v>817</v>
      </c>
      <c r="TQD136" s="430" t="s">
        <v>817</v>
      </c>
      <c r="TQE136" s="430" t="s">
        <v>817</v>
      </c>
      <c r="TQF136" s="430" t="s">
        <v>817</v>
      </c>
      <c r="TQG136" s="430" t="s">
        <v>817</v>
      </c>
      <c r="TQH136" s="430" t="s">
        <v>817</v>
      </c>
      <c r="TQI136" s="430" t="s">
        <v>817</v>
      </c>
      <c r="TQJ136" s="430" t="s">
        <v>817</v>
      </c>
      <c r="TQK136" s="430" t="s">
        <v>817</v>
      </c>
      <c r="TQL136" s="430" t="s">
        <v>817</v>
      </c>
      <c r="TQM136" s="430" t="s">
        <v>817</v>
      </c>
      <c r="TQN136" s="430" t="s">
        <v>817</v>
      </c>
      <c r="TQO136" s="430" t="s">
        <v>817</v>
      </c>
      <c r="TQP136" s="430" t="s">
        <v>817</v>
      </c>
      <c r="TQQ136" s="430" t="s">
        <v>817</v>
      </c>
      <c r="TQR136" s="430" t="s">
        <v>817</v>
      </c>
      <c r="TQS136" s="430" t="s">
        <v>817</v>
      </c>
      <c r="TQT136" s="430" t="s">
        <v>817</v>
      </c>
      <c r="TQU136" s="430" t="s">
        <v>817</v>
      </c>
      <c r="TQV136" s="430" t="s">
        <v>817</v>
      </c>
      <c r="TQW136" s="430" t="s">
        <v>817</v>
      </c>
      <c r="TQX136" s="430" t="s">
        <v>817</v>
      </c>
      <c r="TQY136" s="430" t="s">
        <v>817</v>
      </c>
      <c r="TQZ136" s="430" t="s">
        <v>817</v>
      </c>
      <c r="TRA136" s="430" t="s">
        <v>817</v>
      </c>
      <c r="TRB136" s="430" t="s">
        <v>817</v>
      </c>
      <c r="TRC136" s="430" t="s">
        <v>817</v>
      </c>
      <c r="TRD136" s="430" t="s">
        <v>817</v>
      </c>
      <c r="TRE136" s="430" t="s">
        <v>817</v>
      </c>
      <c r="TRF136" s="430" t="s">
        <v>817</v>
      </c>
      <c r="TRG136" s="430" t="s">
        <v>817</v>
      </c>
      <c r="TRH136" s="430" t="s">
        <v>817</v>
      </c>
      <c r="TRI136" s="430" t="s">
        <v>817</v>
      </c>
      <c r="TRJ136" s="430" t="s">
        <v>817</v>
      </c>
      <c r="TRK136" s="430" t="s">
        <v>817</v>
      </c>
      <c r="TRL136" s="430" t="s">
        <v>817</v>
      </c>
      <c r="TRM136" s="430" t="s">
        <v>817</v>
      </c>
      <c r="TRN136" s="430" t="s">
        <v>817</v>
      </c>
      <c r="TRO136" s="430" t="s">
        <v>817</v>
      </c>
      <c r="TRP136" s="430" t="s">
        <v>817</v>
      </c>
      <c r="TRQ136" s="430" t="s">
        <v>817</v>
      </c>
      <c r="TRR136" s="430" t="s">
        <v>817</v>
      </c>
      <c r="TRS136" s="430" t="s">
        <v>817</v>
      </c>
      <c r="TRT136" s="430" t="s">
        <v>817</v>
      </c>
      <c r="TRU136" s="430" t="s">
        <v>817</v>
      </c>
      <c r="TRV136" s="430" t="s">
        <v>817</v>
      </c>
      <c r="TRW136" s="430" t="s">
        <v>817</v>
      </c>
      <c r="TRX136" s="430" t="s">
        <v>817</v>
      </c>
      <c r="TRY136" s="430" t="s">
        <v>817</v>
      </c>
      <c r="TRZ136" s="430" t="s">
        <v>817</v>
      </c>
      <c r="TSA136" s="430" t="s">
        <v>817</v>
      </c>
      <c r="TSB136" s="430" t="s">
        <v>817</v>
      </c>
      <c r="TSC136" s="430" t="s">
        <v>817</v>
      </c>
      <c r="TSD136" s="430" t="s">
        <v>817</v>
      </c>
      <c r="TSE136" s="430" t="s">
        <v>817</v>
      </c>
      <c r="TSF136" s="430" t="s">
        <v>817</v>
      </c>
      <c r="TSG136" s="430" t="s">
        <v>817</v>
      </c>
      <c r="TSH136" s="430" t="s">
        <v>817</v>
      </c>
      <c r="TSI136" s="430" t="s">
        <v>817</v>
      </c>
      <c r="TSJ136" s="430" t="s">
        <v>817</v>
      </c>
      <c r="TSK136" s="430" t="s">
        <v>817</v>
      </c>
      <c r="TSL136" s="430" t="s">
        <v>817</v>
      </c>
      <c r="TSM136" s="430" t="s">
        <v>817</v>
      </c>
      <c r="TSN136" s="430" t="s">
        <v>817</v>
      </c>
      <c r="TSO136" s="430" t="s">
        <v>817</v>
      </c>
      <c r="TSP136" s="430" t="s">
        <v>817</v>
      </c>
      <c r="TSQ136" s="430" t="s">
        <v>817</v>
      </c>
      <c r="TSR136" s="430" t="s">
        <v>817</v>
      </c>
      <c r="TSS136" s="430" t="s">
        <v>817</v>
      </c>
      <c r="TST136" s="430" t="s">
        <v>817</v>
      </c>
      <c r="TSU136" s="430" t="s">
        <v>817</v>
      </c>
      <c r="TSV136" s="430" t="s">
        <v>817</v>
      </c>
      <c r="TSW136" s="430" t="s">
        <v>817</v>
      </c>
      <c r="TSX136" s="430" t="s">
        <v>817</v>
      </c>
      <c r="TSY136" s="430" t="s">
        <v>817</v>
      </c>
      <c r="TSZ136" s="430" t="s">
        <v>817</v>
      </c>
      <c r="TTA136" s="430" t="s">
        <v>817</v>
      </c>
      <c r="TTB136" s="430" t="s">
        <v>817</v>
      </c>
      <c r="TTC136" s="430" t="s">
        <v>817</v>
      </c>
      <c r="TTD136" s="430" t="s">
        <v>817</v>
      </c>
      <c r="TTE136" s="430" t="s">
        <v>817</v>
      </c>
      <c r="TTF136" s="430" t="s">
        <v>817</v>
      </c>
      <c r="TTG136" s="430" t="s">
        <v>817</v>
      </c>
      <c r="TTH136" s="430" t="s">
        <v>817</v>
      </c>
      <c r="TTI136" s="430" t="s">
        <v>817</v>
      </c>
      <c r="TTJ136" s="430" t="s">
        <v>817</v>
      </c>
      <c r="TTK136" s="430" t="s">
        <v>817</v>
      </c>
      <c r="TTL136" s="430" t="s">
        <v>817</v>
      </c>
      <c r="TTM136" s="430" t="s">
        <v>817</v>
      </c>
      <c r="TTN136" s="430" t="s">
        <v>817</v>
      </c>
      <c r="TTO136" s="430" t="s">
        <v>817</v>
      </c>
      <c r="TTP136" s="430" t="s">
        <v>817</v>
      </c>
      <c r="TTQ136" s="430" t="s">
        <v>817</v>
      </c>
      <c r="TTR136" s="430" t="s">
        <v>817</v>
      </c>
      <c r="TTS136" s="430" t="s">
        <v>817</v>
      </c>
      <c r="TTT136" s="430" t="s">
        <v>817</v>
      </c>
      <c r="TTU136" s="430" t="s">
        <v>817</v>
      </c>
      <c r="TTV136" s="430" t="s">
        <v>817</v>
      </c>
      <c r="TTW136" s="430" t="s">
        <v>817</v>
      </c>
      <c r="TTX136" s="430" t="s">
        <v>817</v>
      </c>
      <c r="TTY136" s="430" t="s">
        <v>817</v>
      </c>
      <c r="TTZ136" s="430" t="s">
        <v>817</v>
      </c>
      <c r="TUA136" s="430" t="s">
        <v>817</v>
      </c>
      <c r="TUB136" s="430" t="s">
        <v>817</v>
      </c>
      <c r="TUC136" s="430" t="s">
        <v>817</v>
      </c>
      <c r="TUD136" s="430" t="s">
        <v>817</v>
      </c>
      <c r="TUE136" s="430" t="s">
        <v>817</v>
      </c>
      <c r="TUF136" s="430" t="s">
        <v>817</v>
      </c>
      <c r="TUG136" s="430" t="s">
        <v>817</v>
      </c>
      <c r="TUH136" s="430" t="s">
        <v>817</v>
      </c>
      <c r="TUI136" s="430" t="s">
        <v>817</v>
      </c>
      <c r="TUJ136" s="430" t="s">
        <v>817</v>
      </c>
      <c r="TUK136" s="430" t="s">
        <v>817</v>
      </c>
      <c r="TUL136" s="430" t="s">
        <v>817</v>
      </c>
      <c r="TUM136" s="430" t="s">
        <v>817</v>
      </c>
      <c r="TUN136" s="430" t="s">
        <v>817</v>
      </c>
      <c r="TUO136" s="430" t="s">
        <v>817</v>
      </c>
      <c r="TUP136" s="430" t="s">
        <v>817</v>
      </c>
      <c r="TUQ136" s="430" t="s">
        <v>817</v>
      </c>
      <c r="TUR136" s="430" t="s">
        <v>817</v>
      </c>
      <c r="TUS136" s="430" t="s">
        <v>817</v>
      </c>
      <c r="TUT136" s="430" t="s">
        <v>817</v>
      </c>
      <c r="TUU136" s="430" t="s">
        <v>817</v>
      </c>
      <c r="TUV136" s="430" t="s">
        <v>817</v>
      </c>
      <c r="TUW136" s="430" t="s">
        <v>817</v>
      </c>
      <c r="TUX136" s="430" t="s">
        <v>817</v>
      </c>
      <c r="TUY136" s="430" t="s">
        <v>817</v>
      </c>
      <c r="TUZ136" s="430" t="s">
        <v>817</v>
      </c>
      <c r="TVA136" s="430" t="s">
        <v>817</v>
      </c>
      <c r="TVB136" s="430" t="s">
        <v>817</v>
      </c>
      <c r="TVC136" s="430" t="s">
        <v>817</v>
      </c>
      <c r="TVD136" s="430" t="s">
        <v>817</v>
      </c>
      <c r="TVE136" s="430" t="s">
        <v>817</v>
      </c>
      <c r="TVF136" s="430" t="s">
        <v>817</v>
      </c>
      <c r="TVG136" s="430" t="s">
        <v>817</v>
      </c>
      <c r="TVH136" s="430" t="s">
        <v>817</v>
      </c>
      <c r="TVI136" s="430" t="s">
        <v>817</v>
      </c>
      <c r="TVJ136" s="430" t="s">
        <v>817</v>
      </c>
      <c r="TVK136" s="430" t="s">
        <v>817</v>
      </c>
      <c r="TVL136" s="430" t="s">
        <v>817</v>
      </c>
      <c r="TVM136" s="430" t="s">
        <v>817</v>
      </c>
      <c r="TVN136" s="430" t="s">
        <v>817</v>
      </c>
      <c r="TVO136" s="430" t="s">
        <v>817</v>
      </c>
      <c r="TVP136" s="430" t="s">
        <v>817</v>
      </c>
      <c r="TVQ136" s="430" t="s">
        <v>817</v>
      </c>
      <c r="TVR136" s="430" t="s">
        <v>817</v>
      </c>
      <c r="TVS136" s="430" t="s">
        <v>817</v>
      </c>
      <c r="TVT136" s="430" t="s">
        <v>817</v>
      </c>
      <c r="TVU136" s="430" t="s">
        <v>817</v>
      </c>
      <c r="TVV136" s="430" t="s">
        <v>817</v>
      </c>
      <c r="TVW136" s="430" t="s">
        <v>817</v>
      </c>
      <c r="TVX136" s="430" t="s">
        <v>817</v>
      </c>
      <c r="TVY136" s="430" t="s">
        <v>817</v>
      </c>
      <c r="TVZ136" s="430" t="s">
        <v>817</v>
      </c>
      <c r="TWA136" s="430" t="s">
        <v>817</v>
      </c>
      <c r="TWB136" s="430" t="s">
        <v>817</v>
      </c>
      <c r="TWC136" s="430" t="s">
        <v>817</v>
      </c>
      <c r="TWD136" s="430" t="s">
        <v>817</v>
      </c>
      <c r="TWE136" s="430" t="s">
        <v>817</v>
      </c>
      <c r="TWF136" s="430" t="s">
        <v>817</v>
      </c>
      <c r="TWG136" s="430" t="s">
        <v>817</v>
      </c>
      <c r="TWH136" s="430" t="s">
        <v>817</v>
      </c>
      <c r="TWI136" s="430" t="s">
        <v>817</v>
      </c>
      <c r="TWJ136" s="430" t="s">
        <v>817</v>
      </c>
      <c r="TWK136" s="430" t="s">
        <v>817</v>
      </c>
      <c r="TWL136" s="430" t="s">
        <v>817</v>
      </c>
      <c r="TWM136" s="430" t="s">
        <v>817</v>
      </c>
      <c r="TWN136" s="430" t="s">
        <v>817</v>
      </c>
      <c r="TWO136" s="430" t="s">
        <v>817</v>
      </c>
      <c r="TWP136" s="430" t="s">
        <v>817</v>
      </c>
      <c r="TWQ136" s="430" t="s">
        <v>817</v>
      </c>
      <c r="TWR136" s="430" t="s">
        <v>817</v>
      </c>
      <c r="TWS136" s="430" t="s">
        <v>817</v>
      </c>
      <c r="TWT136" s="430" t="s">
        <v>817</v>
      </c>
      <c r="TWU136" s="430" t="s">
        <v>817</v>
      </c>
      <c r="TWV136" s="430" t="s">
        <v>817</v>
      </c>
      <c r="TWW136" s="430" t="s">
        <v>817</v>
      </c>
      <c r="TWX136" s="430" t="s">
        <v>817</v>
      </c>
      <c r="TWY136" s="430" t="s">
        <v>817</v>
      </c>
      <c r="TWZ136" s="430" t="s">
        <v>817</v>
      </c>
      <c r="TXA136" s="430" t="s">
        <v>817</v>
      </c>
      <c r="TXB136" s="430" t="s">
        <v>817</v>
      </c>
      <c r="TXC136" s="430" t="s">
        <v>817</v>
      </c>
      <c r="TXD136" s="430" t="s">
        <v>817</v>
      </c>
      <c r="TXE136" s="430" t="s">
        <v>817</v>
      </c>
      <c r="TXF136" s="430" t="s">
        <v>817</v>
      </c>
      <c r="TXG136" s="430" t="s">
        <v>817</v>
      </c>
      <c r="TXH136" s="430" t="s">
        <v>817</v>
      </c>
      <c r="TXI136" s="430" t="s">
        <v>817</v>
      </c>
      <c r="TXJ136" s="430" t="s">
        <v>817</v>
      </c>
      <c r="TXK136" s="430" t="s">
        <v>817</v>
      </c>
      <c r="TXL136" s="430" t="s">
        <v>817</v>
      </c>
      <c r="TXM136" s="430" t="s">
        <v>817</v>
      </c>
      <c r="TXN136" s="430" t="s">
        <v>817</v>
      </c>
      <c r="TXO136" s="430" t="s">
        <v>817</v>
      </c>
      <c r="TXP136" s="430" t="s">
        <v>817</v>
      </c>
      <c r="TXQ136" s="430" t="s">
        <v>817</v>
      </c>
      <c r="TXR136" s="430" t="s">
        <v>817</v>
      </c>
      <c r="TXS136" s="430" t="s">
        <v>817</v>
      </c>
      <c r="TXT136" s="430" t="s">
        <v>817</v>
      </c>
      <c r="TXU136" s="430" t="s">
        <v>817</v>
      </c>
      <c r="TXV136" s="430" t="s">
        <v>817</v>
      </c>
      <c r="TXW136" s="430" t="s">
        <v>817</v>
      </c>
      <c r="TXX136" s="430" t="s">
        <v>817</v>
      </c>
      <c r="TXY136" s="430" t="s">
        <v>817</v>
      </c>
      <c r="TXZ136" s="430" t="s">
        <v>817</v>
      </c>
      <c r="TYA136" s="430" t="s">
        <v>817</v>
      </c>
      <c r="TYB136" s="430" t="s">
        <v>817</v>
      </c>
      <c r="TYC136" s="430" t="s">
        <v>817</v>
      </c>
      <c r="TYD136" s="430" t="s">
        <v>817</v>
      </c>
      <c r="TYE136" s="430" t="s">
        <v>817</v>
      </c>
      <c r="TYF136" s="430" t="s">
        <v>817</v>
      </c>
      <c r="TYG136" s="430" t="s">
        <v>817</v>
      </c>
      <c r="TYH136" s="430" t="s">
        <v>817</v>
      </c>
      <c r="TYI136" s="430" t="s">
        <v>817</v>
      </c>
      <c r="TYJ136" s="430" t="s">
        <v>817</v>
      </c>
      <c r="TYK136" s="430" t="s">
        <v>817</v>
      </c>
      <c r="TYL136" s="430" t="s">
        <v>817</v>
      </c>
      <c r="TYM136" s="430" t="s">
        <v>817</v>
      </c>
      <c r="TYN136" s="430" t="s">
        <v>817</v>
      </c>
      <c r="TYO136" s="430" t="s">
        <v>817</v>
      </c>
      <c r="TYP136" s="430" t="s">
        <v>817</v>
      </c>
      <c r="TYQ136" s="430" t="s">
        <v>817</v>
      </c>
      <c r="TYR136" s="430" t="s">
        <v>817</v>
      </c>
      <c r="TYS136" s="430" t="s">
        <v>817</v>
      </c>
      <c r="TYT136" s="430" t="s">
        <v>817</v>
      </c>
      <c r="TYU136" s="430" t="s">
        <v>817</v>
      </c>
      <c r="TYV136" s="430" t="s">
        <v>817</v>
      </c>
      <c r="TYW136" s="430" t="s">
        <v>817</v>
      </c>
      <c r="TYX136" s="430" t="s">
        <v>817</v>
      </c>
      <c r="TYY136" s="430" t="s">
        <v>817</v>
      </c>
      <c r="TYZ136" s="430" t="s">
        <v>817</v>
      </c>
      <c r="TZA136" s="430" t="s">
        <v>817</v>
      </c>
      <c r="TZB136" s="430" t="s">
        <v>817</v>
      </c>
      <c r="TZC136" s="430" t="s">
        <v>817</v>
      </c>
      <c r="TZD136" s="430" t="s">
        <v>817</v>
      </c>
      <c r="TZE136" s="430" t="s">
        <v>817</v>
      </c>
      <c r="TZF136" s="430" t="s">
        <v>817</v>
      </c>
      <c r="TZG136" s="430" t="s">
        <v>817</v>
      </c>
      <c r="TZH136" s="430" t="s">
        <v>817</v>
      </c>
      <c r="TZI136" s="430" t="s">
        <v>817</v>
      </c>
      <c r="TZJ136" s="430" t="s">
        <v>817</v>
      </c>
      <c r="TZK136" s="430" t="s">
        <v>817</v>
      </c>
      <c r="TZL136" s="430" t="s">
        <v>817</v>
      </c>
      <c r="TZM136" s="430" t="s">
        <v>817</v>
      </c>
      <c r="TZN136" s="430" t="s">
        <v>817</v>
      </c>
      <c r="TZO136" s="430" t="s">
        <v>817</v>
      </c>
      <c r="TZP136" s="430" t="s">
        <v>817</v>
      </c>
      <c r="TZQ136" s="430" t="s">
        <v>817</v>
      </c>
      <c r="TZR136" s="430" t="s">
        <v>817</v>
      </c>
      <c r="TZS136" s="430" t="s">
        <v>817</v>
      </c>
      <c r="TZT136" s="430" t="s">
        <v>817</v>
      </c>
      <c r="TZU136" s="430" t="s">
        <v>817</v>
      </c>
      <c r="TZV136" s="430" t="s">
        <v>817</v>
      </c>
      <c r="TZW136" s="430" t="s">
        <v>817</v>
      </c>
      <c r="TZX136" s="430" t="s">
        <v>817</v>
      </c>
      <c r="TZY136" s="430" t="s">
        <v>817</v>
      </c>
      <c r="TZZ136" s="430" t="s">
        <v>817</v>
      </c>
      <c r="UAA136" s="430" t="s">
        <v>817</v>
      </c>
      <c r="UAB136" s="430" t="s">
        <v>817</v>
      </c>
      <c r="UAC136" s="430" t="s">
        <v>817</v>
      </c>
      <c r="UAD136" s="430" t="s">
        <v>817</v>
      </c>
      <c r="UAE136" s="430" t="s">
        <v>817</v>
      </c>
      <c r="UAF136" s="430" t="s">
        <v>817</v>
      </c>
      <c r="UAG136" s="430" t="s">
        <v>817</v>
      </c>
      <c r="UAH136" s="430" t="s">
        <v>817</v>
      </c>
      <c r="UAI136" s="430" t="s">
        <v>817</v>
      </c>
      <c r="UAJ136" s="430" t="s">
        <v>817</v>
      </c>
      <c r="UAK136" s="430" t="s">
        <v>817</v>
      </c>
      <c r="UAL136" s="430" t="s">
        <v>817</v>
      </c>
      <c r="UAM136" s="430" t="s">
        <v>817</v>
      </c>
      <c r="UAN136" s="430" t="s">
        <v>817</v>
      </c>
      <c r="UAO136" s="430" t="s">
        <v>817</v>
      </c>
      <c r="UAP136" s="430" t="s">
        <v>817</v>
      </c>
      <c r="UAQ136" s="430" t="s">
        <v>817</v>
      </c>
      <c r="UAR136" s="430" t="s">
        <v>817</v>
      </c>
      <c r="UAS136" s="430" t="s">
        <v>817</v>
      </c>
      <c r="UAT136" s="430" t="s">
        <v>817</v>
      </c>
      <c r="UAU136" s="430" t="s">
        <v>817</v>
      </c>
      <c r="UAV136" s="430" t="s">
        <v>817</v>
      </c>
      <c r="UAW136" s="430" t="s">
        <v>817</v>
      </c>
      <c r="UAX136" s="430" t="s">
        <v>817</v>
      </c>
      <c r="UAY136" s="430" t="s">
        <v>817</v>
      </c>
      <c r="UAZ136" s="430" t="s">
        <v>817</v>
      </c>
      <c r="UBA136" s="430" t="s">
        <v>817</v>
      </c>
      <c r="UBB136" s="430" t="s">
        <v>817</v>
      </c>
      <c r="UBC136" s="430" t="s">
        <v>817</v>
      </c>
      <c r="UBD136" s="430" t="s">
        <v>817</v>
      </c>
      <c r="UBE136" s="430" t="s">
        <v>817</v>
      </c>
      <c r="UBF136" s="430" t="s">
        <v>817</v>
      </c>
      <c r="UBG136" s="430" t="s">
        <v>817</v>
      </c>
      <c r="UBH136" s="430" t="s">
        <v>817</v>
      </c>
      <c r="UBI136" s="430" t="s">
        <v>817</v>
      </c>
      <c r="UBJ136" s="430" t="s">
        <v>817</v>
      </c>
      <c r="UBK136" s="430" t="s">
        <v>817</v>
      </c>
      <c r="UBL136" s="430" t="s">
        <v>817</v>
      </c>
      <c r="UBM136" s="430" t="s">
        <v>817</v>
      </c>
      <c r="UBN136" s="430" t="s">
        <v>817</v>
      </c>
      <c r="UBO136" s="430" t="s">
        <v>817</v>
      </c>
      <c r="UBP136" s="430" t="s">
        <v>817</v>
      </c>
      <c r="UBQ136" s="430" t="s">
        <v>817</v>
      </c>
      <c r="UBR136" s="430" t="s">
        <v>817</v>
      </c>
      <c r="UBS136" s="430" t="s">
        <v>817</v>
      </c>
      <c r="UBT136" s="430" t="s">
        <v>817</v>
      </c>
      <c r="UBU136" s="430" t="s">
        <v>817</v>
      </c>
      <c r="UBV136" s="430" t="s">
        <v>817</v>
      </c>
      <c r="UBW136" s="430" t="s">
        <v>817</v>
      </c>
      <c r="UBX136" s="430" t="s">
        <v>817</v>
      </c>
      <c r="UBY136" s="430" t="s">
        <v>817</v>
      </c>
      <c r="UBZ136" s="430" t="s">
        <v>817</v>
      </c>
      <c r="UCA136" s="430" t="s">
        <v>817</v>
      </c>
      <c r="UCB136" s="430" t="s">
        <v>817</v>
      </c>
      <c r="UCC136" s="430" t="s">
        <v>817</v>
      </c>
      <c r="UCD136" s="430" t="s">
        <v>817</v>
      </c>
      <c r="UCE136" s="430" t="s">
        <v>817</v>
      </c>
      <c r="UCF136" s="430" t="s">
        <v>817</v>
      </c>
      <c r="UCG136" s="430" t="s">
        <v>817</v>
      </c>
      <c r="UCH136" s="430" t="s">
        <v>817</v>
      </c>
      <c r="UCI136" s="430" t="s">
        <v>817</v>
      </c>
      <c r="UCJ136" s="430" t="s">
        <v>817</v>
      </c>
      <c r="UCK136" s="430" t="s">
        <v>817</v>
      </c>
      <c r="UCL136" s="430" t="s">
        <v>817</v>
      </c>
      <c r="UCM136" s="430" t="s">
        <v>817</v>
      </c>
      <c r="UCN136" s="430" t="s">
        <v>817</v>
      </c>
      <c r="UCO136" s="430" t="s">
        <v>817</v>
      </c>
      <c r="UCP136" s="430" t="s">
        <v>817</v>
      </c>
      <c r="UCQ136" s="430" t="s">
        <v>817</v>
      </c>
      <c r="UCR136" s="430" t="s">
        <v>817</v>
      </c>
      <c r="UCS136" s="430" t="s">
        <v>817</v>
      </c>
      <c r="UCT136" s="430" t="s">
        <v>817</v>
      </c>
      <c r="UCU136" s="430" t="s">
        <v>817</v>
      </c>
      <c r="UCV136" s="430" t="s">
        <v>817</v>
      </c>
      <c r="UCW136" s="430" t="s">
        <v>817</v>
      </c>
      <c r="UCX136" s="430" t="s">
        <v>817</v>
      </c>
      <c r="UCY136" s="430" t="s">
        <v>817</v>
      </c>
      <c r="UCZ136" s="430" t="s">
        <v>817</v>
      </c>
      <c r="UDA136" s="430" t="s">
        <v>817</v>
      </c>
      <c r="UDB136" s="430" t="s">
        <v>817</v>
      </c>
      <c r="UDC136" s="430" t="s">
        <v>817</v>
      </c>
      <c r="UDD136" s="430" t="s">
        <v>817</v>
      </c>
      <c r="UDE136" s="430" t="s">
        <v>817</v>
      </c>
      <c r="UDF136" s="430" t="s">
        <v>817</v>
      </c>
      <c r="UDG136" s="430" t="s">
        <v>817</v>
      </c>
      <c r="UDH136" s="430" t="s">
        <v>817</v>
      </c>
      <c r="UDI136" s="430" t="s">
        <v>817</v>
      </c>
      <c r="UDJ136" s="430" t="s">
        <v>817</v>
      </c>
      <c r="UDK136" s="430" t="s">
        <v>817</v>
      </c>
      <c r="UDL136" s="430" t="s">
        <v>817</v>
      </c>
      <c r="UDM136" s="430" t="s">
        <v>817</v>
      </c>
      <c r="UDN136" s="430" t="s">
        <v>817</v>
      </c>
      <c r="UDO136" s="430" t="s">
        <v>817</v>
      </c>
      <c r="UDP136" s="430" t="s">
        <v>817</v>
      </c>
      <c r="UDQ136" s="430" t="s">
        <v>817</v>
      </c>
      <c r="UDR136" s="430" t="s">
        <v>817</v>
      </c>
      <c r="UDS136" s="430" t="s">
        <v>817</v>
      </c>
      <c r="UDT136" s="430" t="s">
        <v>817</v>
      </c>
      <c r="UDU136" s="430" t="s">
        <v>817</v>
      </c>
      <c r="UDV136" s="430" t="s">
        <v>817</v>
      </c>
      <c r="UDW136" s="430" t="s">
        <v>817</v>
      </c>
      <c r="UDX136" s="430" t="s">
        <v>817</v>
      </c>
      <c r="UDY136" s="430" t="s">
        <v>817</v>
      </c>
      <c r="UDZ136" s="430" t="s">
        <v>817</v>
      </c>
      <c r="UEA136" s="430" t="s">
        <v>817</v>
      </c>
      <c r="UEB136" s="430" t="s">
        <v>817</v>
      </c>
      <c r="UEC136" s="430" t="s">
        <v>817</v>
      </c>
      <c r="UED136" s="430" t="s">
        <v>817</v>
      </c>
      <c r="UEE136" s="430" t="s">
        <v>817</v>
      </c>
      <c r="UEF136" s="430" t="s">
        <v>817</v>
      </c>
      <c r="UEG136" s="430" t="s">
        <v>817</v>
      </c>
      <c r="UEH136" s="430" t="s">
        <v>817</v>
      </c>
      <c r="UEI136" s="430" t="s">
        <v>817</v>
      </c>
      <c r="UEJ136" s="430" t="s">
        <v>817</v>
      </c>
      <c r="UEK136" s="430" t="s">
        <v>817</v>
      </c>
      <c r="UEL136" s="430" t="s">
        <v>817</v>
      </c>
      <c r="UEM136" s="430" t="s">
        <v>817</v>
      </c>
      <c r="UEN136" s="430" t="s">
        <v>817</v>
      </c>
      <c r="UEO136" s="430" t="s">
        <v>817</v>
      </c>
      <c r="UEP136" s="430" t="s">
        <v>817</v>
      </c>
      <c r="UEQ136" s="430" t="s">
        <v>817</v>
      </c>
      <c r="UER136" s="430" t="s">
        <v>817</v>
      </c>
      <c r="UES136" s="430" t="s">
        <v>817</v>
      </c>
      <c r="UET136" s="430" t="s">
        <v>817</v>
      </c>
      <c r="UEU136" s="430" t="s">
        <v>817</v>
      </c>
      <c r="UEV136" s="430" t="s">
        <v>817</v>
      </c>
      <c r="UEW136" s="430" t="s">
        <v>817</v>
      </c>
      <c r="UEX136" s="430" t="s">
        <v>817</v>
      </c>
      <c r="UEY136" s="430" t="s">
        <v>817</v>
      </c>
      <c r="UEZ136" s="430" t="s">
        <v>817</v>
      </c>
      <c r="UFA136" s="430" t="s">
        <v>817</v>
      </c>
      <c r="UFB136" s="430" t="s">
        <v>817</v>
      </c>
      <c r="UFC136" s="430" t="s">
        <v>817</v>
      </c>
      <c r="UFD136" s="430" t="s">
        <v>817</v>
      </c>
      <c r="UFE136" s="430" t="s">
        <v>817</v>
      </c>
      <c r="UFF136" s="430" t="s">
        <v>817</v>
      </c>
      <c r="UFG136" s="430" t="s">
        <v>817</v>
      </c>
      <c r="UFH136" s="430" t="s">
        <v>817</v>
      </c>
      <c r="UFI136" s="430" t="s">
        <v>817</v>
      </c>
      <c r="UFJ136" s="430" t="s">
        <v>817</v>
      </c>
      <c r="UFK136" s="430" t="s">
        <v>817</v>
      </c>
      <c r="UFL136" s="430" t="s">
        <v>817</v>
      </c>
      <c r="UFM136" s="430" t="s">
        <v>817</v>
      </c>
      <c r="UFN136" s="430" t="s">
        <v>817</v>
      </c>
      <c r="UFO136" s="430" t="s">
        <v>817</v>
      </c>
      <c r="UFP136" s="430" t="s">
        <v>817</v>
      </c>
      <c r="UFQ136" s="430" t="s">
        <v>817</v>
      </c>
      <c r="UFR136" s="430" t="s">
        <v>817</v>
      </c>
      <c r="UFS136" s="430" t="s">
        <v>817</v>
      </c>
      <c r="UFT136" s="430" t="s">
        <v>817</v>
      </c>
      <c r="UFU136" s="430" t="s">
        <v>817</v>
      </c>
      <c r="UFV136" s="430" t="s">
        <v>817</v>
      </c>
      <c r="UFW136" s="430" t="s">
        <v>817</v>
      </c>
      <c r="UFX136" s="430" t="s">
        <v>817</v>
      </c>
      <c r="UFY136" s="430" t="s">
        <v>817</v>
      </c>
      <c r="UFZ136" s="430" t="s">
        <v>817</v>
      </c>
      <c r="UGA136" s="430" t="s">
        <v>817</v>
      </c>
      <c r="UGB136" s="430" t="s">
        <v>817</v>
      </c>
      <c r="UGC136" s="430" t="s">
        <v>817</v>
      </c>
      <c r="UGD136" s="430" t="s">
        <v>817</v>
      </c>
      <c r="UGE136" s="430" t="s">
        <v>817</v>
      </c>
      <c r="UGF136" s="430" t="s">
        <v>817</v>
      </c>
      <c r="UGG136" s="430" t="s">
        <v>817</v>
      </c>
      <c r="UGH136" s="430" t="s">
        <v>817</v>
      </c>
      <c r="UGI136" s="430" t="s">
        <v>817</v>
      </c>
      <c r="UGJ136" s="430" t="s">
        <v>817</v>
      </c>
      <c r="UGK136" s="430" t="s">
        <v>817</v>
      </c>
      <c r="UGL136" s="430" t="s">
        <v>817</v>
      </c>
      <c r="UGM136" s="430" t="s">
        <v>817</v>
      </c>
      <c r="UGN136" s="430" t="s">
        <v>817</v>
      </c>
      <c r="UGO136" s="430" t="s">
        <v>817</v>
      </c>
      <c r="UGP136" s="430" t="s">
        <v>817</v>
      </c>
      <c r="UGQ136" s="430" t="s">
        <v>817</v>
      </c>
      <c r="UGR136" s="430" t="s">
        <v>817</v>
      </c>
      <c r="UGS136" s="430" t="s">
        <v>817</v>
      </c>
      <c r="UGT136" s="430" t="s">
        <v>817</v>
      </c>
      <c r="UGU136" s="430" t="s">
        <v>817</v>
      </c>
      <c r="UGV136" s="430" t="s">
        <v>817</v>
      </c>
      <c r="UGW136" s="430" t="s">
        <v>817</v>
      </c>
      <c r="UGX136" s="430" t="s">
        <v>817</v>
      </c>
      <c r="UGY136" s="430" t="s">
        <v>817</v>
      </c>
      <c r="UGZ136" s="430" t="s">
        <v>817</v>
      </c>
      <c r="UHA136" s="430" t="s">
        <v>817</v>
      </c>
      <c r="UHB136" s="430" t="s">
        <v>817</v>
      </c>
      <c r="UHC136" s="430" t="s">
        <v>817</v>
      </c>
      <c r="UHD136" s="430" t="s">
        <v>817</v>
      </c>
      <c r="UHE136" s="430" t="s">
        <v>817</v>
      </c>
      <c r="UHF136" s="430" t="s">
        <v>817</v>
      </c>
      <c r="UHG136" s="430" t="s">
        <v>817</v>
      </c>
      <c r="UHH136" s="430" t="s">
        <v>817</v>
      </c>
      <c r="UHI136" s="430" t="s">
        <v>817</v>
      </c>
      <c r="UHJ136" s="430" t="s">
        <v>817</v>
      </c>
      <c r="UHK136" s="430" t="s">
        <v>817</v>
      </c>
      <c r="UHL136" s="430" t="s">
        <v>817</v>
      </c>
      <c r="UHM136" s="430" t="s">
        <v>817</v>
      </c>
      <c r="UHN136" s="430" t="s">
        <v>817</v>
      </c>
      <c r="UHO136" s="430" t="s">
        <v>817</v>
      </c>
      <c r="UHP136" s="430" t="s">
        <v>817</v>
      </c>
      <c r="UHQ136" s="430" t="s">
        <v>817</v>
      </c>
      <c r="UHR136" s="430" t="s">
        <v>817</v>
      </c>
      <c r="UHS136" s="430" t="s">
        <v>817</v>
      </c>
      <c r="UHT136" s="430" t="s">
        <v>817</v>
      </c>
      <c r="UHU136" s="430" t="s">
        <v>817</v>
      </c>
      <c r="UHV136" s="430" t="s">
        <v>817</v>
      </c>
      <c r="UHW136" s="430" t="s">
        <v>817</v>
      </c>
      <c r="UHX136" s="430" t="s">
        <v>817</v>
      </c>
      <c r="UHY136" s="430" t="s">
        <v>817</v>
      </c>
      <c r="UHZ136" s="430" t="s">
        <v>817</v>
      </c>
      <c r="UIA136" s="430" t="s">
        <v>817</v>
      </c>
      <c r="UIB136" s="430" t="s">
        <v>817</v>
      </c>
      <c r="UIC136" s="430" t="s">
        <v>817</v>
      </c>
      <c r="UID136" s="430" t="s">
        <v>817</v>
      </c>
      <c r="UIE136" s="430" t="s">
        <v>817</v>
      </c>
      <c r="UIF136" s="430" t="s">
        <v>817</v>
      </c>
      <c r="UIG136" s="430" t="s">
        <v>817</v>
      </c>
      <c r="UIH136" s="430" t="s">
        <v>817</v>
      </c>
      <c r="UII136" s="430" t="s">
        <v>817</v>
      </c>
      <c r="UIJ136" s="430" t="s">
        <v>817</v>
      </c>
      <c r="UIK136" s="430" t="s">
        <v>817</v>
      </c>
      <c r="UIL136" s="430" t="s">
        <v>817</v>
      </c>
      <c r="UIM136" s="430" t="s">
        <v>817</v>
      </c>
      <c r="UIN136" s="430" t="s">
        <v>817</v>
      </c>
      <c r="UIO136" s="430" t="s">
        <v>817</v>
      </c>
      <c r="UIP136" s="430" t="s">
        <v>817</v>
      </c>
      <c r="UIQ136" s="430" t="s">
        <v>817</v>
      </c>
      <c r="UIR136" s="430" t="s">
        <v>817</v>
      </c>
      <c r="UIS136" s="430" t="s">
        <v>817</v>
      </c>
      <c r="UIT136" s="430" t="s">
        <v>817</v>
      </c>
      <c r="UIU136" s="430" t="s">
        <v>817</v>
      </c>
      <c r="UIV136" s="430" t="s">
        <v>817</v>
      </c>
      <c r="UIW136" s="430" t="s">
        <v>817</v>
      </c>
      <c r="UIX136" s="430" t="s">
        <v>817</v>
      </c>
      <c r="UIY136" s="430" t="s">
        <v>817</v>
      </c>
      <c r="UIZ136" s="430" t="s">
        <v>817</v>
      </c>
      <c r="UJA136" s="430" t="s">
        <v>817</v>
      </c>
      <c r="UJB136" s="430" t="s">
        <v>817</v>
      </c>
      <c r="UJC136" s="430" t="s">
        <v>817</v>
      </c>
      <c r="UJD136" s="430" t="s">
        <v>817</v>
      </c>
      <c r="UJE136" s="430" t="s">
        <v>817</v>
      </c>
      <c r="UJF136" s="430" t="s">
        <v>817</v>
      </c>
      <c r="UJG136" s="430" t="s">
        <v>817</v>
      </c>
      <c r="UJH136" s="430" t="s">
        <v>817</v>
      </c>
      <c r="UJI136" s="430" t="s">
        <v>817</v>
      </c>
      <c r="UJJ136" s="430" t="s">
        <v>817</v>
      </c>
      <c r="UJK136" s="430" t="s">
        <v>817</v>
      </c>
      <c r="UJL136" s="430" t="s">
        <v>817</v>
      </c>
      <c r="UJM136" s="430" t="s">
        <v>817</v>
      </c>
      <c r="UJN136" s="430" t="s">
        <v>817</v>
      </c>
      <c r="UJO136" s="430" t="s">
        <v>817</v>
      </c>
      <c r="UJP136" s="430" t="s">
        <v>817</v>
      </c>
      <c r="UJQ136" s="430" t="s">
        <v>817</v>
      </c>
      <c r="UJR136" s="430" t="s">
        <v>817</v>
      </c>
      <c r="UJS136" s="430" t="s">
        <v>817</v>
      </c>
      <c r="UJT136" s="430" t="s">
        <v>817</v>
      </c>
      <c r="UJU136" s="430" t="s">
        <v>817</v>
      </c>
      <c r="UJV136" s="430" t="s">
        <v>817</v>
      </c>
      <c r="UJW136" s="430" t="s">
        <v>817</v>
      </c>
      <c r="UJX136" s="430" t="s">
        <v>817</v>
      </c>
      <c r="UJY136" s="430" t="s">
        <v>817</v>
      </c>
      <c r="UJZ136" s="430" t="s">
        <v>817</v>
      </c>
      <c r="UKA136" s="430" t="s">
        <v>817</v>
      </c>
      <c r="UKB136" s="430" t="s">
        <v>817</v>
      </c>
      <c r="UKC136" s="430" t="s">
        <v>817</v>
      </c>
      <c r="UKD136" s="430" t="s">
        <v>817</v>
      </c>
      <c r="UKE136" s="430" t="s">
        <v>817</v>
      </c>
      <c r="UKF136" s="430" t="s">
        <v>817</v>
      </c>
      <c r="UKG136" s="430" t="s">
        <v>817</v>
      </c>
      <c r="UKH136" s="430" t="s">
        <v>817</v>
      </c>
      <c r="UKI136" s="430" t="s">
        <v>817</v>
      </c>
      <c r="UKJ136" s="430" t="s">
        <v>817</v>
      </c>
      <c r="UKK136" s="430" t="s">
        <v>817</v>
      </c>
      <c r="UKL136" s="430" t="s">
        <v>817</v>
      </c>
      <c r="UKM136" s="430" t="s">
        <v>817</v>
      </c>
      <c r="UKN136" s="430" t="s">
        <v>817</v>
      </c>
      <c r="UKO136" s="430" t="s">
        <v>817</v>
      </c>
      <c r="UKP136" s="430" t="s">
        <v>817</v>
      </c>
      <c r="UKQ136" s="430" t="s">
        <v>817</v>
      </c>
      <c r="UKR136" s="430" t="s">
        <v>817</v>
      </c>
      <c r="UKS136" s="430" t="s">
        <v>817</v>
      </c>
      <c r="UKT136" s="430" t="s">
        <v>817</v>
      </c>
      <c r="UKU136" s="430" t="s">
        <v>817</v>
      </c>
      <c r="UKV136" s="430" t="s">
        <v>817</v>
      </c>
      <c r="UKW136" s="430" t="s">
        <v>817</v>
      </c>
      <c r="UKX136" s="430" t="s">
        <v>817</v>
      </c>
      <c r="UKY136" s="430" t="s">
        <v>817</v>
      </c>
      <c r="UKZ136" s="430" t="s">
        <v>817</v>
      </c>
      <c r="ULA136" s="430" t="s">
        <v>817</v>
      </c>
      <c r="ULB136" s="430" t="s">
        <v>817</v>
      </c>
      <c r="ULC136" s="430" t="s">
        <v>817</v>
      </c>
      <c r="ULD136" s="430" t="s">
        <v>817</v>
      </c>
      <c r="ULE136" s="430" t="s">
        <v>817</v>
      </c>
      <c r="ULF136" s="430" t="s">
        <v>817</v>
      </c>
      <c r="ULG136" s="430" t="s">
        <v>817</v>
      </c>
      <c r="ULH136" s="430" t="s">
        <v>817</v>
      </c>
      <c r="ULI136" s="430" t="s">
        <v>817</v>
      </c>
      <c r="ULJ136" s="430" t="s">
        <v>817</v>
      </c>
      <c r="ULK136" s="430" t="s">
        <v>817</v>
      </c>
      <c r="ULL136" s="430" t="s">
        <v>817</v>
      </c>
      <c r="ULM136" s="430" t="s">
        <v>817</v>
      </c>
      <c r="ULN136" s="430" t="s">
        <v>817</v>
      </c>
      <c r="ULO136" s="430" t="s">
        <v>817</v>
      </c>
      <c r="ULP136" s="430" t="s">
        <v>817</v>
      </c>
      <c r="ULQ136" s="430" t="s">
        <v>817</v>
      </c>
      <c r="ULR136" s="430" t="s">
        <v>817</v>
      </c>
      <c r="ULS136" s="430" t="s">
        <v>817</v>
      </c>
      <c r="ULT136" s="430" t="s">
        <v>817</v>
      </c>
      <c r="ULU136" s="430" t="s">
        <v>817</v>
      </c>
      <c r="ULV136" s="430" t="s">
        <v>817</v>
      </c>
      <c r="ULW136" s="430" t="s">
        <v>817</v>
      </c>
      <c r="ULX136" s="430" t="s">
        <v>817</v>
      </c>
      <c r="ULY136" s="430" t="s">
        <v>817</v>
      </c>
      <c r="ULZ136" s="430" t="s">
        <v>817</v>
      </c>
      <c r="UMA136" s="430" t="s">
        <v>817</v>
      </c>
      <c r="UMB136" s="430" t="s">
        <v>817</v>
      </c>
      <c r="UMC136" s="430" t="s">
        <v>817</v>
      </c>
      <c r="UMD136" s="430" t="s">
        <v>817</v>
      </c>
      <c r="UME136" s="430" t="s">
        <v>817</v>
      </c>
      <c r="UMF136" s="430" t="s">
        <v>817</v>
      </c>
      <c r="UMG136" s="430" t="s">
        <v>817</v>
      </c>
      <c r="UMH136" s="430" t="s">
        <v>817</v>
      </c>
      <c r="UMI136" s="430" t="s">
        <v>817</v>
      </c>
      <c r="UMJ136" s="430" t="s">
        <v>817</v>
      </c>
      <c r="UMK136" s="430" t="s">
        <v>817</v>
      </c>
      <c r="UML136" s="430" t="s">
        <v>817</v>
      </c>
      <c r="UMM136" s="430" t="s">
        <v>817</v>
      </c>
      <c r="UMN136" s="430" t="s">
        <v>817</v>
      </c>
      <c r="UMO136" s="430" t="s">
        <v>817</v>
      </c>
      <c r="UMP136" s="430" t="s">
        <v>817</v>
      </c>
      <c r="UMQ136" s="430" t="s">
        <v>817</v>
      </c>
      <c r="UMR136" s="430" t="s">
        <v>817</v>
      </c>
      <c r="UMS136" s="430" t="s">
        <v>817</v>
      </c>
      <c r="UMT136" s="430" t="s">
        <v>817</v>
      </c>
      <c r="UMU136" s="430" t="s">
        <v>817</v>
      </c>
      <c r="UMV136" s="430" t="s">
        <v>817</v>
      </c>
      <c r="UMW136" s="430" t="s">
        <v>817</v>
      </c>
      <c r="UMX136" s="430" t="s">
        <v>817</v>
      </c>
      <c r="UMY136" s="430" t="s">
        <v>817</v>
      </c>
      <c r="UMZ136" s="430" t="s">
        <v>817</v>
      </c>
      <c r="UNA136" s="430" t="s">
        <v>817</v>
      </c>
      <c r="UNB136" s="430" t="s">
        <v>817</v>
      </c>
      <c r="UNC136" s="430" t="s">
        <v>817</v>
      </c>
      <c r="UND136" s="430" t="s">
        <v>817</v>
      </c>
      <c r="UNE136" s="430" t="s">
        <v>817</v>
      </c>
      <c r="UNF136" s="430" t="s">
        <v>817</v>
      </c>
      <c r="UNG136" s="430" t="s">
        <v>817</v>
      </c>
      <c r="UNH136" s="430" t="s">
        <v>817</v>
      </c>
      <c r="UNI136" s="430" t="s">
        <v>817</v>
      </c>
      <c r="UNJ136" s="430" t="s">
        <v>817</v>
      </c>
      <c r="UNK136" s="430" t="s">
        <v>817</v>
      </c>
      <c r="UNL136" s="430" t="s">
        <v>817</v>
      </c>
      <c r="UNM136" s="430" t="s">
        <v>817</v>
      </c>
      <c r="UNN136" s="430" t="s">
        <v>817</v>
      </c>
      <c r="UNO136" s="430" t="s">
        <v>817</v>
      </c>
      <c r="UNP136" s="430" t="s">
        <v>817</v>
      </c>
      <c r="UNQ136" s="430" t="s">
        <v>817</v>
      </c>
      <c r="UNR136" s="430" t="s">
        <v>817</v>
      </c>
      <c r="UNS136" s="430" t="s">
        <v>817</v>
      </c>
      <c r="UNT136" s="430" t="s">
        <v>817</v>
      </c>
      <c r="UNU136" s="430" t="s">
        <v>817</v>
      </c>
      <c r="UNV136" s="430" t="s">
        <v>817</v>
      </c>
      <c r="UNW136" s="430" t="s">
        <v>817</v>
      </c>
      <c r="UNX136" s="430" t="s">
        <v>817</v>
      </c>
      <c r="UNY136" s="430" t="s">
        <v>817</v>
      </c>
      <c r="UNZ136" s="430" t="s">
        <v>817</v>
      </c>
      <c r="UOA136" s="430" t="s">
        <v>817</v>
      </c>
      <c r="UOB136" s="430" t="s">
        <v>817</v>
      </c>
      <c r="UOC136" s="430" t="s">
        <v>817</v>
      </c>
      <c r="UOD136" s="430" t="s">
        <v>817</v>
      </c>
      <c r="UOE136" s="430" t="s">
        <v>817</v>
      </c>
      <c r="UOF136" s="430" t="s">
        <v>817</v>
      </c>
      <c r="UOG136" s="430" t="s">
        <v>817</v>
      </c>
      <c r="UOH136" s="430" t="s">
        <v>817</v>
      </c>
      <c r="UOI136" s="430" t="s">
        <v>817</v>
      </c>
      <c r="UOJ136" s="430" t="s">
        <v>817</v>
      </c>
      <c r="UOK136" s="430" t="s">
        <v>817</v>
      </c>
      <c r="UOL136" s="430" t="s">
        <v>817</v>
      </c>
      <c r="UOM136" s="430" t="s">
        <v>817</v>
      </c>
      <c r="UON136" s="430" t="s">
        <v>817</v>
      </c>
      <c r="UOO136" s="430" t="s">
        <v>817</v>
      </c>
      <c r="UOP136" s="430" t="s">
        <v>817</v>
      </c>
      <c r="UOQ136" s="430" t="s">
        <v>817</v>
      </c>
      <c r="UOR136" s="430" t="s">
        <v>817</v>
      </c>
      <c r="UOS136" s="430" t="s">
        <v>817</v>
      </c>
      <c r="UOT136" s="430" t="s">
        <v>817</v>
      </c>
      <c r="UOU136" s="430" t="s">
        <v>817</v>
      </c>
      <c r="UOV136" s="430" t="s">
        <v>817</v>
      </c>
      <c r="UOW136" s="430" t="s">
        <v>817</v>
      </c>
      <c r="UOX136" s="430" t="s">
        <v>817</v>
      </c>
      <c r="UOY136" s="430" t="s">
        <v>817</v>
      </c>
      <c r="UOZ136" s="430" t="s">
        <v>817</v>
      </c>
      <c r="UPA136" s="430" t="s">
        <v>817</v>
      </c>
      <c r="UPB136" s="430" t="s">
        <v>817</v>
      </c>
      <c r="UPC136" s="430" t="s">
        <v>817</v>
      </c>
      <c r="UPD136" s="430" t="s">
        <v>817</v>
      </c>
      <c r="UPE136" s="430" t="s">
        <v>817</v>
      </c>
      <c r="UPF136" s="430" t="s">
        <v>817</v>
      </c>
      <c r="UPG136" s="430" t="s">
        <v>817</v>
      </c>
      <c r="UPH136" s="430" t="s">
        <v>817</v>
      </c>
      <c r="UPI136" s="430" t="s">
        <v>817</v>
      </c>
      <c r="UPJ136" s="430" t="s">
        <v>817</v>
      </c>
      <c r="UPK136" s="430" t="s">
        <v>817</v>
      </c>
      <c r="UPL136" s="430" t="s">
        <v>817</v>
      </c>
      <c r="UPM136" s="430" t="s">
        <v>817</v>
      </c>
      <c r="UPN136" s="430" t="s">
        <v>817</v>
      </c>
      <c r="UPO136" s="430" t="s">
        <v>817</v>
      </c>
      <c r="UPP136" s="430" t="s">
        <v>817</v>
      </c>
      <c r="UPQ136" s="430" t="s">
        <v>817</v>
      </c>
      <c r="UPR136" s="430" t="s">
        <v>817</v>
      </c>
      <c r="UPS136" s="430" t="s">
        <v>817</v>
      </c>
      <c r="UPT136" s="430" t="s">
        <v>817</v>
      </c>
      <c r="UPU136" s="430" t="s">
        <v>817</v>
      </c>
      <c r="UPV136" s="430" t="s">
        <v>817</v>
      </c>
      <c r="UPW136" s="430" t="s">
        <v>817</v>
      </c>
      <c r="UPX136" s="430" t="s">
        <v>817</v>
      </c>
      <c r="UPY136" s="430" t="s">
        <v>817</v>
      </c>
      <c r="UPZ136" s="430" t="s">
        <v>817</v>
      </c>
      <c r="UQA136" s="430" t="s">
        <v>817</v>
      </c>
      <c r="UQB136" s="430" t="s">
        <v>817</v>
      </c>
      <c r="UQC136" s="430" t="s">
        <v>817</v>
      </c>
      <c r="UQD136" s="430" t="s">
        <v>817</v>
      </c>
      <c r="UQE136" s="430" t="s">
        <v>817</v>
      </c>
      <c r="UQF136" s="430" t="s">
        <v>817</v>
      </c>
      <c r="UQG136" s="430" t="s">
        <v>817</v>
      </c>
      <c r="UQH136" s="430" t="s">
        <v>817</v>
      </c>
      <c r="UQI136" s="430" t="s">
        <v>817</v>
      </c>
      <c r="UQJ136" s="430" t="s">
        <v>817</v>
      </c>
      <c r="UQK136" s="430" t="s">
        <v>817</v>
      </c>
      <c r="UQL136" s="430" t="s">
        <v>817</v>
      </c>
      <c r="UQM136" s="430" t="s">
        <v>817</v>
      </c>
      <c r="UQN136" s="430" t="s">
        <v>817</v>
      </c>
      <c r="UQO136" s="430" t="s">
        <v>817</v>
      </c>
      <c r="UQP136" s="430" t="s">
        <v>817</v>
      </c>
      <c r="UQQ136" s="430" t="s">
        <v>817</v>
      </c>
      <c r="UQR136" s="430" t="s">
        <v>817</v>
      </c>
      <c r="UQS136" s="430" t="s">
        <v>817</v>
      </c>
      <c r="UQT136" s="430" t="s">
        <v>817</v>
      </c>
      <c r="UQU136" s="430" t="s">
        <v>817</v>
      </c>
      <c r="UQV136" s="430" t="s">
        <v>817</v>
      </c>
      <c r="UQW136" s="430" t="s">
        <v>817</v>
      </c>
      <c r="UQX136" s="430" t="s">
        <v>817</v>
      </c>
      <c r="UQY136" s="430" t="s">
        <v>817</v>
      </c>
      <c r="UQZ136" s="430" t="s">
        <v>817</v>
      </c>
      <c r="URA136" s="430" t="s">
        <v>817</v>
      </c>
      <c r="URB136" s="430" t="s">
        <v>817</v>
      </c>
      <c r="URC136" s="430" t="s">
        <v>817</v>
      </c>
      <c r="URD136" s="430" t="s">
        <v>817</v>
      </c>
      <c r="URE136" s="430" t="s">
        <v>817</v>
      </c>
      <c r="URF136" s="430" t="s">
        <v>817</v>
      </c>
      <c r="URG136" s="430" t="s">
        <v>817</v>
      </c>
      <c r="URH136" s="430" t="s">
        <v>817</v>
      </c>
      <c r="URI136" s="430" t="s">
        <v>817</v>
      </c>
      <c r="URJ136" s="430" t="s">
        <v>817</v>
      </c>
      <c r="URK136" s="430" t="s">
        <v>817</v>
      </c>
      <c r="URL136" s="430" t="s">
        <v>817</v>
      </c>
      <c r="URM136" s="430" t="s">
        <v>817</v>
      </c>
      <c r="URN136" s="430" t="s">
        <v>817</v>
      </c>
      <c r="URO136" s="430" t="s">
        <v>817</v>
      </c>
      <c r="URP136" s="430" t="s">
        <v>817</v>
      </c>
      <c r="URQ136" s="430" t="s">
        <v>817</v>
      </c>
      <c r="URR136" s="430" t="s">
        <v>817</v>
      </c>
      <c r="URS136" s="430" t="s">
        <v>817</v>
      </c>
      <c r="URT136" s="430" t="s">
        <v>817</v>
      </c>
      <c r="URU136" s="430" t="s">
        <v>817</v>
      </c>
      <c r="URV136" s="430" t="s">
        <v>817</v>
      </c>
      <c r="URW136" s="430" t="s">
        <v>817</v>
      </c>
      <c r="URX136" s="430" t="s">
        <v>817</v>
      </c>
      <c r="URY136" s="430" t="s">
        <v>817</v>
      </c>
      <c r="URZ136" s="430" t="s">
        <v>817</v>
      </c>
      <c r="USA136" s="430" t="s">
        <v>817</v>
      </c>
      <c r="USB136" s="430" t="s">
        <v>817</v>
      </c>
      <c r="USC136" s="430" t="s">
        <v>817</v>
      </c>
      <c r="USD136" s="430" t="s">
        <v>817</v>
      </c>
      <c r="USE136" s="430" t="s">
        <v>817</v>
      </c>
      <c r="USF136" s="430" t="s">
        <v>817</v>
      </c>
      <c r="USG136" s="430" t="s">
        <v>817</v>
      </c>
      <c r="USH136" s="430" t="s">
        <v>817</v>
      </c>
      <c r="USI136" s="430" t="s">
        <v>817</v>
      </c>
      <c r="USJ136" s="430" t="s">
        <v>817</v>
      </c>
      <c r="USK136" s="430" t="s">
        <v>817</v>
      </c>
      <c r="USL136" s="430" t="s">
        <v>817</v>
      </c>
      <c r="USM136" s="430" t="s">
        <v>817</v>
      </c>
      <c r="USN136" s="430" t="s">
        <v>817</v>
      </c>
      <c r="USO136" s="430" t="s">
        <v>817</v>
      </c>
      <c r="USP136" s="430" t="s">
        <v>817</v>
      </c>
      <c r="USQ136" s="430" t="s">
        <v>817</v>
      </c>
      <c r="USR136" s="430" t="s">
        <v>817</v>
      </c>
      <c r="USS136" s="430" t="s">
        <v>817</v>
      </c>
      <c r="UST136" s="430" t="s">
        <v>817</v>
      </c>
      <c r="USU136" s="430" t="s">
        <v>817</v>
      </c>
      <c r="USV136" s="430" t="s">
        <v>817</v>
      </c>
      <c r="USW136" s="430" t="s">
        <v>817</v>
      </c>
      <c r="USX136" s="430" t="s">
        <v>817</v>
      </c>
      <c r="USY136" s="430" t="s">
        <v>817</v>
      </c>
      <c r="USZ136" s="430" t="s">
        <v>817</v>
      </c>
      <c r="UTA136" s="430" t="s">
        <v>817</v>
      </c>
      <c r="UTB136" s="430" t="s">
        <v>817</v>
      </c>
      <c r="UTC136" s="430" t="s">
        <v>817</v>
      </c>
      <c r="UTD136" s="430" t="s">
        <v>817</v>
      </c>
      <c r="UTE136" s="430" t="s">
        <v>817</v>
      </c>
      <c r="UTF136" s="430" t="s">
        <v>817</v>
      </c>
      <c r="UTG136" s="430" t="s">
        <v>817</v>
      </c>
      <c r="UTH136" s="430" t="s">
        <v>817</v>
      </c>
      <c r="UTI136" s="430" t="s">
        <v>817</v>
      </c>
      <c r="UTJ136" s="430" t="s">
        <v>817</v>
      </c>
      <c r="UTK136" s="430" t="s">
        <v>817</v>
      </c>
      <c r="UTL136" s="430" t="s">
        <v>817</v>
      </c>
      <c r="UTM136" s="430" t="s">
        <v>817</v>
      </c>
      <c r="UTN136" s="430" t="s">
        <v>817</v>
      </c>
      <c r="UTO136" s="430" t="s">
        <v>817</v>
      </c>
      <c r="UTP136" s="430" t="s">
        <v>817</v>
      </c>
      <c r="UTQ136" s="430" t="s">
        <v>817</v>
      </c>
      <c r="UTR136" s="430" t="s">
        <v>817</v>
      </c>
      <c r="UTS136" s="430" t="s">
        <v>817</v>
      </c>
      <c r="UTT136" s="430" t="s">
        <v>817</v>
      </c>
      <c r="UTU136" s="430" t="s">
        <v>817</v>
      </c>
      <c r="UTV136" s="430" t="s">
        <v>817</v>
      </c>
      <c r="UTW136" s="430" t="s">
        <v>817</v>
      </c>
      <c r="UTX136" s="430" t="s">
        <v>817</v>
      </c>
      <c r="UTY136" s="430" t="s">
        <v>817</v>
      </c>
      <c r="UTZ136" s="430" t="s">
        <v>817</v>
      </c>
      <c r="UUA136" s="430" t="s">
        <v>817</v>
      </c>
      <c r="UUB136" s="430" t="s">
        <v>817</v>
      </c>
      <c r="UUC136" s="430" t="s">
        <v>817</v>
      </c>
      <c r="UUD136" s="430" t="s">
        <v>817</v>
      </c>
      <c r="UUE136" s="430" t="s">
        <v>817</v>
      </c>
      <c r="UUF136" s="430" t="s">
        <v>817</v>
      </c>
      <c r="UUG136" s="430" t="s">
        <v>817</v>
      </c>
      <c r="UUH136" s="430" t="s">
        <v>817</v>
      </c>
      <c r="UUI136" s="430" t="s">
        <v>817</v>
      </c>
      <c r="UUJ136" s="430" t="s">
        <v>817</v>
      </c>
      <c r="UUK136" s="430" t="s">
        <v>817</v>
      </c>
      <c r="UUL136" s="430" t="s">
        <v>817</v>
      </c>
      <c r="UUM136" s="430" t="s">
        <v>817</v>
      </c>
      <c r="UUN136" s="430" t="s">
        <v>817</v>
      </c>
      <c r="UUO136" s="430" t="s">
        <v>817</v>
      </c>
      <c r="UUP136" s="430" t="s">
        <v>817</v>
      </c>
      <c r="UUQ136" s="430" t="s">
        <v>817</v>
      </c>
      <c r="UUR136" s="430" t="s">
        <v>817</v>
      </c>
      <c r="UUS136" s="430" t="s">
        <v>817</v>
      </c>
      <c r="UUT136" s="430" t="s">
        <v>817</v>
      </c>
      <c r="UUU136" s="430" t="s">
        <v>817</v>
      </c>
      <c r="UUV136" s="430" t="s">
        <v>817</v>
      </c>
      <c r="UUW136" s="430" t="s">
        <v>817</v>
      </c>
      <c r="UUX136" s="430" t="s">
        <v>817</v>
      </c>
      <c r="UUY136" s="430" t="s">
        <v>817</v>
      </c>
      <c r="UUZ136" s="430" t="s">
        <v>817</v>
      </c>
      <c r="UVA136" s="430" t="s">
        <v>817</v>
      </c>
      <c r="UVB136" s="430" t="s">
        <v>817</v>
      </c>
      <c r="UVC136" s="430" t="s">
        <v>817</v>
      </c>
      <c r="UVD136" s="430" t="s">
        <v>817</v>
      </c>
      <c r="UVE136" s="430" t="s">
        <v>817</v>
      </c>
      <c r="UVF136" s="430" t="s">
        <v>817</v>
      </c>
      <c r="UVG136" s="430" t="s">
        <v>817</v>
      </c>
      <c r="UVH136" s="430" t="s">
        <v>817</v>
      </c>
      <c r="UVI136" s="430" t="s">
        <v>817</v>
      </c>
      <c r="UVJ136" s="430" t="s">
        <v>817</v>
      </c>
      <c r="UVK136" s="430" t="s">
        <v>817</v>
      </c>
      <c r="UVL136" s="430" t="s">
        <v>817</v>
      </c>
      <c r="UVM136" s="430" t="s">
        <v>817</v>
      </c>
      <c r="UVN136" s="430" t="s">
        <v>817</v>
      </c>
      <c r="UVO136" s="430" t="s">
        <v>817</v>
      </c>
      <c r="UVP136" s="430" t="s">
        <v>817</v>
      </c>
      <c r="UVQ136" s="430" t="s">
        <v>817</v>
      </c>
      <c r="UVR136" s="430" t="s">
        <v>817</v>
      </c>
      <c r="UVS136" s="430" t="s">
        <v>817</v>
      </c>
      <c r="UVT136" s="430" t="s">
        <v>817</v>
      </c>
      <c r="UVU136" s="430" t="s">
        <v>817</v>
      </c>
      <c r="UVV136" s="430" t="s">
        <v>817</v>
      </c>
      <c r="UVW136" s="430" t="s">
        <v>817</v>
      </c>
      <c r="UVX136" s="430" t="s">
        <v>817</v>
      </c>
      <c r="UVY136" s="430" t="s">
        <v>817</v>
      </c>
      <c r="UVZ136" s="430" t="s">
        <v>817</v>
      </c>
      <c r="UWA136" s="430" t="s">
        <v>817</v>
      </c>
      <c r="UWB136" s="430" t="s">
        <v>817</v>
      </c>
      <c r="UWC136" s="430" t="s">
        <v>817</v>
      </c>
      <c r="UWD136" s="430" t="s">
        <v>817</v>
      </c>
      <c r="UWE136" s="430" t="s">
        <v>817</v>
      </c>
      <c r="UWF136" s="430" t="s">
        <v>817</v>
      </c>
      <c r="UWG136" s="430" t="s">
        <v>817</v>
      </c>
      <c r="UWH136" s="430" t="s">
        <v>817</v>
      </c>
      <c r="UWI136" s="430" t="s">
        <v>817</v>
      </c>
      <c r="UWJ136" s="430" t="s">
        <v>817</v>
      </c>
      <c r="UWK136" s="430" t="s">
        <v>817</v>
      </c>
      <c r="UWL136" s="430" t="s">
        <v>817</v>
      </c>
      <c r="UWM136" s="430" t="s">
        <v>817</v>
      </c>
      <c r="UWN136" s="430" t="s">
        <v>817</v>
      </c>
      <c r="UWO136" s="430" t="s">
        <v>817</v>
      </c>
      <c r="UWP136" s="430" t="s">
        <v>817</v>
      </c>
      <c r="UWQ136" s="430" t="s">
        <v>817</v>
      </c>
      <c r="UWR136" s="430" t="s">
        <v>817</v>
      </c>
      <c r="UWS136" s="430" t="s">
        <v>817</v>
      </c>
      <c r="UWT136" s="430" t="s">
        <v>817</v>
      </c>
      <c r="UWU136" s="430" t="s">
        <v>817</v>
      </c>
      <c r="UWV136" s="430" t="s">
        <v>817</v>
      </c>
      <c r="UWW136" s="430" t="s">
        <v>817</v>
      </c>
      <c r="UWX136" s="430" t="s">
        <v>817</v>
      </c>
      <c r="UWY136" s="430" t="s">
        <v>817</v>
      </c>
      <c r="UWZ136" s="430" t="s">
        <v>817</v>
      </c>
      <c r="UXA136" s="430" t="s">
        <v>817</v>
      </c>
      <c r="UXB136" s="430" t="s">
        <v>817</v>
      </c>
      <c r="UXC136" s="430" t="s">
        <v>817</v>
      </c>
      <c r="UXD136" s="430" t="s">
        <v>817</v>
      </c>
      <c r="UXE136" s="430" t="s">
        <v>817</v>
      </c>
      <c r="UXF136" s="430" t="s">
        <v>817</v>
      </c>
      <c r="UXG136" s="430" t="s">
        <v>817</v>
      </c>
      <c r="UXH136" s="430" t="s">
        <v>817</v>
      </c>
      <c r="UXI136" s="430" t="s">
        <v>817</v>
      </c>
      <c r="UXJ136" s="430" t="s">
        <v>817</v>
      </c>
      <c r="UXK136" s="430" t="s">
        <v>817</v>
      </c>
      <c r="UXL136" s="430" t="s">
        <v>817</v>
      </c>
      <c r="UXM136" s="430" t="s">
        <v>817</v>
      </c>
      <c r="UXN136" s="430" t="s">
        <v>817</v>
      </c>
      <c r="UXO136" s="430" t="s">
        <v>817</v>
      </c>
      <c r="UXP136" s="430" t="s">
        <v>817</v>
      </c>
      <c r="UXQ136" s="430" t="s">
        <v>817</v>
      </c>
      <c r="UXR136" s="430" t="s">
        <v>817</v>
      </c>
      <c r="UXS136" s="430" t="s">
        <v>817</v>
      </c>
      <c r="UXT136" s="430" t="s">
        <v>817</v>
      </c>
      <c r="UXU136" s="430" t="s">
        <v>817</v>
      </c>
      <c r="UXV136" s="430" t="s">
        <v>817</v>
      </c>
      <c r="UXW136" s="430" t="s">
        <v>817</v>
      </c>
      <c r="UXX136" s="430" t="s">
        <v>817</v>
      </c>
      <c r="UXY136" s="430" t="s">
        <v>817</v>
      </c>
      <c r="UXZ136" s="430" t="s">
        <v>817</v>
      </c>
      <c r="UYA136" s="430" t="s">
        <v>817</v>
      </c>
      <c r="UYB136" s="430" t="s">
        <v>817</v>
      </c>
      <c r="UYC136" s="430" t="s">
        <v>817</v>
      </c>
      <c r="UYD136" s="430" t="s">
        <v>817</v>
      </c>
      <c r="UYE136" s="430" t="s">
        <v>817</v>
      </c>
      <c r="UYF136" s="430" t="s">
        <v>817</v>
      </c>
      <c r="UYG136" s="430" t="s">
        <v>817</v>
      </c>
      <c r="UYH136" s="430" t="s">
        <v>817</v>
      </c>
      <c r="UYI136" s="430" t="s">
        <v>817</v>
      </c>
      <c r="UYJ136" s="430" t="s">
        <v>817</v>
      </c>
      <c r="UYK136" s="430" t="s">
        <v>817</v>
      </c>
      <c r="UYL136" s="430" t="s">
        <v>817</v>
      </c>
      <c r="UYM136" s="430" t="s">
        <v>817</v>
      </c>
      <c r="UYN136" s="430" t="s">
        <v>817</v>
      </c>
      <c r="UYO136" s="430" t="s">
        <v>817</v>
      </c>
      <c r="UYP136" s="430" t="s">
        <v>817</v>
      </c>
      <c r="UYQ136" s="430" t="s">
        <v>817</v>
      </c>
      <c r="UYR136" s="430" t="s">
        <v>817</v>
      </c>
      <c r="UYS136" s="430" t="s">
        <v>817</v>
      </c>
      <c r="UYT136" s="430" t="s">
        <v>817</v>
      </c>
      <c r="UYU136" s="430" t="s">
        <v>817</v>
      </c>
      <c r="UYV136" s="430" t="s">
        <v>817</v>
      </c>
      <c r="UYW136" s="430" t="s">
        <v>817</v>
      </c>
      <c r="UYX136" s="430" t="s">
        <v>817</v>
      </c>
      <c r="UYY136" s="430" t="s">
        <v>817</v>
      </c>
      <c r="UYZ136" s="430" t="s">
        <v>817</v>
      </c>
      <c r="UZA136" s="430" t="s">
        <v>817</v>
      </c>
      <c r="UZB136" s="430" t="s">
        <v>817</v>
      </c>
      <c r="UZC136" s="430" t="s">
        <v>817</v>
      </c>
      <c r="UZD136" s="430" t="s">
        <v>817</v>
      </c>
      <c r="UZE136" s="430" t="s">
        <v>817</v>
      </c>
      <c r="UZF136" s="430" t="s">
        <v>817</v>
      </c>
      <c r="UZG136" s="430" t="s">
        <v>817</v>
      </c>
      <c r="UZH136" s="430" t="s">
        <v>817</v>
      </c>
      <c r="UZI136" s="430" t="s">
        <v>817</v>
      </c>
      <c r="UZJ136" s="430" t="s">
        <v>817</v>
      </c>
      <c r="UZK136" s="430" t="s">
        <v>817</v>
      </c>
      <c r="UZL136" s="430" t="s">
        <v>817</v>
      </c>
      <c r="UZM136" s="430" t="s">
        <v>817</v>
      </c>
      <c r="UZN136" s="430" t="s">
        <v>817</v>
      </c>
      <c r="UZO136" s="430" t="s">
        <v>817</v>
      </c>
      <c r="UZP136" s="430" t="s">
        <v>817</v>
      </c>
      <c r="UZQ136" s="430" t="s">
        <v>817</v>
      </c>
      <c r="UZR136" s="430" t="s">
        <v>817</v>
      </c>
      <c r="UZS136" s="430" t="s">
        <v>817</v>
      </c>
      <c r="UZT136" s="430" t="s">
        <v>817</v>
      </c>
      <c r="UZU136" s="430" t="s">
        <v>817</v>
      </c>
      <c r="UZV136" s="430" t="s">
        <v>817</v>
      </c>
      <c r="UZW136" s="430" t="s">
        <v>817</v>
      </c>
      <c r="UZX136" s="430" t="s">
        <v>817</v>
      </c>
      <c r="UZY136" s="430" t="s">
        <v>817</v>
      </c>
      <c r="UZZ136" s="430" t="s">
        <v>817</v>
      </c>
      <c r="VAA136" s="430" t="s">
        <v>817</v>
      </c>
      <c r="VAB136" s="430" t="s">
        <v>817</v>
      </c>
      <c r="VAC136" s="430" t="s">
        <v>817</v>
      </c>
      <c r="VAD136" s="430" t="s">
        <v>817</v>
      </c>
      <c r="VAE136" s="430" t="s">
        <v>817</v>
      </c>
      <c r="VAF136" s="430" t="s">
        <v>817</v>
      </c>
      <c r="VAG136" s="430" t="s">
        <v>817</v>
      </c>
      <c r="VAH136" s="430" t="s">
        <v>817</v>
      </c>
      <c r="VAI136" s="430" t="s">
        <v>817</v>
      </c>
      <c r="VAJ136" s="430" t="s">
        <v>817</v>
      </c>
      <c r="VAK136" s="430" t="s">
        <v>817</v>
      </c>
      <c r="VAL136" s="430" t="s">
        <v>817</v>
      </c>
      <c r="VAM136" s="430" t="s">
        <v>817</v>
      </c>
      <c r="VAN136" s="430" t="s">
        <v>817</v>
      </c>
      <c r="VAO136" s="430" t="s">
        <v>817</v>
      </c>
      <c r="VAP136" s="430" t="s">
        <v>817</v>
      </c>
      <c r="VAQ136" s="430" t="s">
        <v>817</v>
      </c>
      <c r="VAR136" s="430" t="s">
        <v>817</v>
      </c>
      <c r="VAS136" s="430" t="s">
        <v>817</v>
      </c>
      <c r="VAT136" s="430" t="s">
        <v>817</v>
      </c>
      <c r="VAU136" s="430" t="s">
        <v>817</v>
      </c>
      <c r="VAV136" s="430" t="s">
        <v>817</v>
      </c>
      <c r="VAW136" s="430" t="s">
        <v>817</v>
      </c>
      <c r="VAX136" s="430" t="s">
        <v>817</v>
      </c>
      <c r="VAY136" s="430" t="s">
        <v>817</v>
      </c>
      <c r="VAZ136" s="430" t="s">
        <v>817</v>
      </c>
      <c r="VBA136" s="430" t="s">
        <v>817</v>
      </c>
      <c r="VBB136" s="430" t="s">
        <v>817</v>
      </c>
      <c r="VBC136" s="430" t="s">
        <v>817</v>
      </c>
      <c r="VBD136" s="430" t="s">
        <v>817</v>
      </c>
      <c r="VBE136" s="430" t="s">
        <v>817</v>
      </c>
      <c r="VBF136" s="430" t="s">
        <v>817</v>
      </c>
      <c r="VBG136" s="430" t="s">
        <v>817</v>
      </c>
      <c r="VBH136" s="430" t="s">
        <v>817</v>
      </c>
      <c r="VBI136" s="430" t="s">
        <v>817</v>
      </c>
      <c r="VBJ136" s="430" t="s">
        <v>817</v>
      </c>
      <c r="VBK136" s="430" t="s">
        <v>817</v>
      </c>
      <c r="VBL136" s="430" t="s">
        <v>817</v>
      </c>
      <c r="VBM136" s="430" t="s">
        <v>817</v>
      </c>
      <c r="VBN136" s="430" t="s">
        <v>817</v>
      </c>
      <c r="VBO136" s="430" t="s">
        <v>817</v>
      </c>
      <c r="VBP136" s="430" t="s">
        <v>817</v>
      </c>
      <c r="VBQ136" s="430" t="s">
        <v>817</v>
      </c>
      <c r="VBR136" s="430" t="s">
        <v>817</v>
      </c>
      <c r="VBS136" s="430" t="s">
        <v>817</v>
      </c>
      <c r="VBT136" s="430" t="s">
        <v>817</v>
      </c>
      <c r="VBU136" s="430" t="s">
        <v>817</v>
      </c>
      <c r="VBV136" s="430" t="s">
        <v>817</v>
      </c>
      <c r="VBW136" s="430" t="s">
        <v>817</v>
      </c>
      <c r="VBX136" s="430" t="s">
        <v>817</v>
      </c>
      <c r="VBY136" s="430" t="s">
        <v>817</v>
      </c>
      <c r="VBZ136" s="430" t="s">
        <v>817</v>
      </c>
      <c r="VCA136" s="430" t="s">
        <v>817</v>
      </c>
      <c r="VCB136" s="430" t="s">
        <v>817</v>
      </c>
      <c r="VCC136" s="430" t="s">
        <v>817</v>
      </c>
      <c r="VCD136" s="430" t="s">
        <v>817</v>
      </c>
      <c r="VCE136" s="430" t="s">
        <v>817</v>
      </c>
      <c r="VCF136" s="430" t="s">
        <v>817</v>
      </c>
      <c r="VCG136" s="430" t="s">
        <v>817</v>
      </c>
      <c r="VCH136" s="430" t="s">
        <v>817</v>
      </c>
      <c r="VCI136" s="430" t="s">
        <v>817</v>
      </c>
      <c r="VCJ136" s="430" t="s">
        <v>817</v>
      </c>
      <c r="VCK136" s="430" t="s">
        <v>817</v>
      </c>
      <c r="VCL136" s="430" t="s">
        <v>817</v>
      </c>
      <c r="VCM136" s="430" t="s">
        <v>817</v>
      </c>
      <c r="VCN136" s="430" t="s">
        <v>817</v>
      </c>
      <c r="VCO136" s="430" t="s">
        <v>817</v>
      </c>
      <c r="VCP136" s="430" t="s">
        <v>817</v>
      </c>
      <c r="VCQ136" s="430" t="s">
        <v>817</v>
      </c>
      <c r="VCR136" s="430" t="s">
        <v>817</v>
      </c>
      <c r="VCS136" s="430" t="s">
        <v>817</v>
      </c>
      <c r="VCT136" s="430" t="s">
        <v>817</v>
      </c>
      <c r="VCU136" s="430" t="s">
        <v>817</v>
      </c>
      <c r="VCV136" s="430" t="s">
        <v>817</v>
      </c>
      <c r="VCW136" s="430" t="s">
        <v>817</v>
      </c>
      <c r="VCX136" s="430" t="s">
        <v>817</v>
      </c>
      <c r="VCY136" s="430" t="s">
        <v>817</v>
      </c>
      <c r="VCZ136" s="430" t="s">
        <v>817</v>
      </c>
      <c r="VDA136" s="430" t="s">
        <v>817</v>
      </c>
      <c r="VDB136" s="430" t="s">
        <v>817</v>
      </c>
      <c r="VDC136" s="430" t="s">
        <v>817</v>
      </c>
      <c r="VDD136" s="430" t="s">
        <v>817</v>
      </c>
      <c r="VDE136" s="430" t="s">
        <v>817</v>
      </c>
      <c r="VDF136" s="430" t="s">
        <v>817</v>
      </c>
      <c r="VDG136" s="430" t="s">
        <v>817</v>
      </c>
      <c r="VDH136" s="430" t="s">
        <v>817</v>
      </c>
      <c r="VDI136" s="430" t="s">
        <v>817</v>
      </c>
      <c r="VDJ136" s="430" t="s">
        <v>817</v>
      </c>
      <c r="VDK136" s="430" t="s">
        <v>817</v>
      </c>
      <c r="VDL136" s="430" t="s">
        <v>817</v>
      </c>
      <c r="VDM136" s="430" t="s">
        <v>817</v>
      </c>
      <c r="VDN136" s="430" t="s">
        <v>817</v>
      </c>
      <c r="VDO136" s="430" t="s">
        <v>817</v>
      </c>
      <c r="VDP136" s="430" t="s">
        <v>817</v>
      </c>
      <c r="VDQ136" s="430" t="s">
        <v>817</v>
      </c>
      <c r="VDR136" s="430" t="s">
        <v>817</v>
      </c>
      <c r="VDS136" s="430" t="s">
        <v>817</v>
      </c>
      <c r="VDT136" s="430" t="s">
        <v>817</v>
      </c>
      <c r="VDU136" s="430" t="s">
        <v>817</v>
      </c>
      <c r="VDV136" s="430" t="s">
        <v>817</v>
      </c>
      <c r="VDW136" s="430" t="s">
        <v>817</v>
      </c>
      <c r="VDX136" s="430" t="s">
        <v>817</v>
      </c>
      <c r="VDY136" s="430" t="s">
        <v>817</v>
      </c>
      <c r="VDZ136" s="430" t="s">
        <v>817</v>
      </c>
      <c r="VEA136" s="430" t="s">
        <v>817</v>
      </c>
      <c r="VEB136" s="430" t="s">
        <v>817</v>
      </c>
      <c r="VEC136" s="430" t="s">
        <v>817</v>
      </c>
      <c r="VED136" s="430" t="s">
        <v>817</v>
      </c>
      <c r="VEE136" s="430" t="s">
        <v>817</v>
      </c>
      <c r="VEF136" s="430" t="s">
        <v>817</v>
      </c>
      <c r="VEG136" s="430" t="s">
        <v>817</v>
      </c>
      <c r="VEH136" s="430" t="s">
        <v>817</v>
      </c>
      <c r="VEI136" s="430" t="s">
        <v>817</v>
      </c>
      <c r="VEJ136" s="430" t="s">
        <v>817</v>
      </c>
      <c r="VEK136" s="430" t="s">
        <v>817</v>
      </c>
      <c r="VEL136" s="430" t="s">
        <v>817</v>
      </c>
      <c r="VEM136" s="430" t="s">
        <v>817</v>
      </c>
      <c r="VEN136" s="430" t="s">
        <v>817</v>
      </c>
      <c r="VEO136" s="430" t="s">
        <v>817</v>
      </c>
      <c r="VEP136" s="430" t="s">
        <v>817</v>
      </c>
      <c r="VEQ136" s="430" t="s">
        <v>817</v>
      </c>
      <c r="VER136" s="430" t="s">
        <v>817</v>
      </c>
      <c r="VES136" s="430" t="s">
        <v>817</v>
      </c>
      <c r="VET136" s="430" t="s">
        <v>817</v>
      </c>
      <c r="VEU136" s="430" t="s">
        <v>817</v>
      </c>
      <c r="VEV136" s="430" t="s">
        <v>817</v>
      </c>
      <c r="VEW136" s="430" t="s">
        <v>817</v>
      </c>
      <c r="VEX136" s="430" t="s">
        <v>817</v>
      </c>
      <c r="VEY136" s="430" t="s">
        <v>817</v>
      </c>
      <c r="VEZ136" s="430" t="s">
        <v>817</v>
      </c>
      <c r="VFA136" s="430" t="s">
        <v>817</v>
      </c>
      <c r="VFB136" s="430" t="s">
        <v>817</v>
      </c>
      <c r="VFC136" s="430" t="s">
        <v>817</v>
      </c>
      <c r="VFD136" s="430" t="s">
        <v>817</v>
      </c>
      <c r="VFE136" s="430" t="s">
        <v>817</v>
      </c>
      <c r="VFF136" s="430" t="s">
        <v>817</v>
      </c>
      <c r="VFG136" s="430" t="s">
        <v>817</v>
      </c>
      <c r="VFH136" s="430" t="s">
        <v>817</v>
      </c>
      <c r="VFI136" s="430" t="s">
        <v>817</v>
      </c>
      <c r="VFJ136" s="430" t="s">
        <v>817</v>
      </c>
      <c r="VFK136" s="430" t="s">
        <v>817</v>
      </c>
      <c r="VFL136" s="430" t="s">
        <v>817</v>
      </c>
      <c r="VFM136" s="430" t="s">
        <v>817</v>
      </c>
      <c r="VFN136" s="430" t="s">
        <v>817</v>
      </c>
      <c r="VFO136" s="430" t="s">
        <v>817</v>
      </c>
      <c r="VFP136" s="430" t="s">
        <v>817</v>
      </c>
      <c r="VFQ136" s="430" t="s">
        <v>817</v>
      </c>
      <c r="VFR136" s="430" t="s">
        <v>817</v>
      </c>
      <c r="VFS136" s="430" t="s">
        <v>817</v>
      </c>
      <c r="VFT136" s="430" t="s">
        <v>817</v>
      </c>
      <c r="VFU136" s="430" t="s">
        <v>817</v>
      </c>
      <c r="VFV136" s="430" t="s">
        <v>817</v>
      </c>
      <c r="VFW136" s="430" t="s">
        <v>817</v>
      </c>
      <c r="VFX136" s="430" t="s">
        <v>817</v>
      </c>
      <c r="VFY136" s="430" t="s">
        <v>817</v>
      </c>
      <c r="VFZ136" s="430" t="s">
        <v>817</v>
      </c>
      <c r="VGA136" s="430" t="s">
        <v>817</v>
      </c>
      <c r="VGB136" s="430" t="s">
        <v>817</v>
      </c>
      <c r="VGC136" s="430" t="s">
        <v>817</v>
      </c>
      <c r="VGD136" s="430" t="s">
        <v>817</v>
      </c>
      <c r="VGE136" s="430" t="s">
        <v>817</v>
      </c>
      <c r="VGF136" s="430" t="s">
        <v>817</v>
      </c>
      <c r="VGG136" s="430" t="s">
        <v>817</v>
      </c>
      <c r="VGH136" s="430" t="s">
        <v>817</v>
      </c>
      <c r="VGI136" s="430" t="s">
        <v>817</v>
      </c>
      <c r="VGJ136" s="430" t="s">
        <v>817</v>
      </c>
      <c r="VGK136" s="430" t="s">
        <v>817</v>
      </c>
      <c r="VGL136" s="430" t="s">
        <v>817</v>
      </c>
      <c r="VGM136" s="430" t="s">
        <v>817</v>
      </c>
      <c r="VGN136" s="430" t="s">
        <v>817</v>
      </c>
      <c r="VGO136" s="430" t="s">
        <v>817</v>
      </c>
      <c r="VGP136" s="430" t="s">
        <v>817</v>
      </c>
      <c r="VGQ136" s="430" t="s">
        <v>817</v>
      </c>
      <c r="VGR136" s="430" t="s">
        <v>817</v>
      </c>
      <c r="VGS136" s="430" t="s">
        <v>817</v>
      </c>
      <c r="VGT136" s="430" t="s">
        <v>817</v>
      </c>
      <c r="VGU136" s="430" t="s">
        <v>817</v>
      </c>
      <c r="VGV136" s="430" t="s">
        <v>817</v>
      </c>
      <c r="VGW136" s="430" t="s">
        <v>817</v>
      </c>
      <c r="VGX136" s="430" t="s">
        <v>817</v>
      </c>
      <c r="VGY136" s="430" t="s">
        <v>817</v>
      </c>
      <c r="VGZ136" s="430" t="s">
        <v>817</v>
      </c>
      <c r="VHA136" s="430" t="s">
        <v>817</v>
      </c>
      <c r="VHB136" s="430" t="s">
        <v>817</v>
      </c>
      <c r="VHC136" s="430" t="s">
        <v>817</v>
      </c>
      <c r="VHD136" s="430" t="s">
        <v>817</v>
      </c>
      <c r="VHE136" s="430" t="s">
        <v>817</v>
      </c>
      <c r="VHF136" s="430" t="s">
        <v>817</v>
      </c>
      <c r="VHG136" s="430" t="s">
        <v>817</v>
      </c>
      <c r="VHH136" s="430" t="s">
        <v>817</v>
      </c>
      <c r="VHI136" s="430" t="s">
        <v>817</v>
      </c>
      <c r="VHJ136" s="430" t="s">
        <v>817</v>
      </c>
      <c r="VHK136" s="430" t="s">
        <v>817</v>
      </c>
      <c r="VHL136" s="430" t="s">
        <v>817</v>
      </c>
      <c r="VHM136" s="430" t="s">
        <v>817</v>
      </c>
      <c r="VHN136" s="430" t="s">
        <v>817</v>
      </c>
      <c r="VHO136" s="430" t="s">
        <v>817</v>
      </c>
      <c r="VHP136" s="430" t="s">
        <v>817</v>
      </c>
      <c r="VHQ136" s="430" t="s">
        <v>817</v>
      </c>
      <c r="VHR136" s="430" t="s">
        <v>817</v>
      </c>
      <c r="VHS136" s="430" t="s">
        <v>817</v>
      </c>
      <c r="VHT136" s="430" t="s">
        <v>817</v>
      </c>
      <c r="VHU136" s="430" t="s">
        <v>817</v>
      </c>
      <c r="VHV136" s="430" t="s">
        <v>817</v>
      </c>
      <c r="VHW136" s="430" t="s">
        <v>817</v>
      </c>
      <c r="VHX136" s="430" t="s">
        <v>817</v>
      </c>
      <c r="VHY136" s="430" t="s">
        <v>817</v>
      </c>
      <c r="VHZ136" s="430" t="s">
        <v>817</v>
      </c>
      <c r="VIA136" s="430" t="s">
        <v>817</v>
      </c>
      <c r="VIB136" s="430" t="s">
        <v>817</v>
      </c>
      <c r="VIC136" s="430" t="s">
        <v>817</v>
      </c>
      <c r="VID136" s="430" t="s">
        <v>817</v>
      </c>
      <c r="VIE136" s="430" t="s">
        <v>817</v>
      </c>
      <c r="VIF136" s="430" t="s">
        <v>817</v>
      </c>
      <c r="VIG136" s="430" t="s">
        <v>817</v>
      </c>
      <c r="VIH136" s="430" t="s">
        <v>817</v>
      </c>
      <c r="VII136" s="430" t="s">
        <v>817</v>
      </c>
      <c r="VIJ136" s="430" t="s">
        <v>817</v>
      </c>
      <c r="VIK136" s="430" t="s">
        <v>817</v>
      </c>
      <c r="VIL136" s="430" t="s">
        <v>817</v>
      </c>
      <c r="VIM136" s="430" t="s">
        <v>817</v>
      </c>
      <c r="VIN136" s="430" t="s">
        <v>817</v>
      </c>
      <c r="VIO136" s="430" t="s">
        <v>817</v>
      </c>
      <c r="VIP136" s="430" t="s">
        <v>817</v>
      </c>
      <c r="VIQ136" s="430" t="s">
        <v>817</v>
      </c>
      <c r="VIR136" s="430" t="s">
        <v>817</v>
      </c>
      <c r="VIS136" s="430" t="s">
        <v>817</v>
      </c>
      <c r="VIT136" s="430" t="s">
        <v>817</v>
      </c>
      <c r="VIU136" s="430" t="s">
        <v>817</v>
      </c>
      <c r="VIV136" s="430" t="s">
        <v>817</v>
      </c>
      <c r="VIW136" s="430" t="s">
        <v>817</v>
      </c>
      <c r="VIX136" s="430" t="s">
        <v>817</v>
      </c>
      <c r="VIY136" s="430" t="s">
        <v>817</v>
      </c>
      <c r="VIZ136" s="430" t="s">
        <v>817</v>
      </c>
      <c r="VJA136" s="430" t="s">
        <v>817</v>
      </c>
      <c r="VJB136" s="430" t="s">
        <v>817</v>
      </c>
      <c r="VJC136" s="430" t="s">
        <v>817</v>
      </c>
      <c r="VJD136" s="430" t="s">
        <v>817</v>
      </c>
      <c r="VJE136" s="430" t="s">
        <v>817</v>
      </c>
      <c r="VJF136" s="430" t="s">
        <v>817</v>
      </c>
      <c r="VJG136" s="430" t="s">
        <v>817</v>
      </c>
      <c r="VJH136" s="430" t="s">
        <v>817</v>
      </c>
      <c r="VJI136" s="430" t="s">
        <v>817</v>
      </c>
      <c r="VJJ136" s="430" t="s">
        <v>817</v>
      </c>
      <c r="VJK136" s="430" t="s">
        <v>817</v>
      </c>
      <c r="VJL136" s="430" t="s">
        <v>817</v>
      </c>
      <c r="VJM136" s="430" t="s">
        <v>817</v>
      </c>
      <c r="VJN136" s="430" t="s">
        <v>817</v>
      </c>
      <c r="VJO136" s="430" t="s">
        <v>817</v>
      </c>
      <c r="VJP136" s="430" t="s">
        <v>817</v>
      </c>
      <c r="VJQ136" s="430" t="s">
        <v>817</v>
      </c>
      <c r="VJR136" s="430" t="s">
        <v>817</v>
      </c>
      <c r="VJS136" s="430" t="s">
        <v>817</v>
      </c>
      <c r="VJT136" s="430" t="s">
        <v>817</v>
      </c>
      <c r="VJU136" s="430" t="s">
        <v>817</v>
      </c>
      <c r="VJV136" s="430" t="s">
        <v>817</v>
      </c>
      <c r="VJW136" s="430" t="s">
        <v>817</v>
      </c>
      <c r="VJX136" s="430" t="s">
        <v>817</v>
      </c>
      <c r="VJY136" s="430" t="s">
        <v>817</v>
      </c>
      <c r="VJZ136" s="430" t="s">
        <v>817</v>
      </c>
      <c r="VKA136" s="430" t="s">
        <v>817</v>
      </c>
      <c r="VKB136" s="430" t="s">
        <v>817</v>
      </c>
      <c r="VKC136" s="430" t="s">
        <v>817</v>
      </c>
      <c r="VKD136" s="430" t="s">
        <v>817</v>
      </c>
      <c r="VKE136" s="430" t="s">
        <v>817</v>
      </c>
      <c r="VKF136" s="430" t="s">
        <v>817</v>
      </c>
      <c r="VKG136" s="430" t="s">
        <v>817</v>
      </c>
      <c r="VKH136" s="430" t="s">
        <v>817</v>
      </c>
      <c r="VKI136" s="430" t="s">
        <v>817</v>
      </c>
      <c r="VKJ136" s="430" t="s">
        <v>817</v>
      </c>
      <c r="VKK136" s="430" t="s">
        <v>817</v>
      </c>
      <c r="VKL136" s="430" t="s">
        <v>817</v>
      </c>
      <c r="VKM136" s="430" t="s">
        <v>817</v>
      </c>
      <c r="VKN136" s="430" t="s">
        <v>817</v>
      </c>
      <c r="VKO136" s="430" t="s">
        <v>817</v>
      </c>
      <c r="VKP136" s="430" t="s">
        <v>817</v>
      </c>
      <c r="VKQ136" s="430" t="s">
        <v>817</v>
      </c>
      <c r="VKR136" s="430" t="s">
        <v>817</v>
      </c>
      <c r="VKS136" s="430" t="s">
        <v>817</v>
      </c>
      <c r="VKT136" s="430" t="s">
        <v>817</v>
      </c>
      <c r="VKU136" s="430" t="s">
        <v>817</v>
      </c>
      <c r="VKV136" s="430" t="s">
        <v>817</v>
      </c>
      <c r="VKW136" s="430" t="s">
        <v>817</v>
      </c>
      <c r="VKX136" s="430" t="s">
        <v>817</v>
      </c>
      <c r="VKY136" s="430" t="s">
        <v>817</v>
      </c>
      <c r="VKZ136" s="430" t="s">
        <v>817</v>
      </c>
      <c r="VLA136" s="430" t="s">
        <v>817</v>
      </c>
      <c r="VLB136" s="430" t="s">
        <v>817</v>
      </c>
      <c r="VLC136" s="430" t="s">
        <v>817</v>
      </c>
      <c r="VLD136" s="430" t="s">
        <v>817</v>
      </c>
      <c r="VLE136" s="430" t="s">
        <v>817</v>
      </c>
      <c r="VLF136" s="430" t="s">
        <v>817</v>
      </c>
      <c r="VLG136" s="430" t="s">
        <v>817</v>
      </c>
      <c r="VLH136" s="430" t="s">
        <v>817</v>
      </c>
      <c r="VLI136" s="430" t="s">
        <v>817</v>
      </c>
      <c r="VLJ136" s="430" t="s">
        <v>817</v>
      </c>
      <c r="VLK136" s="430" t="s">
        <v>817</v>
      </c>
      <c r="VLL136" s="430" t="s">
        <v>817</v>
      </c>
      <c r="VLM136" s="430" t="s">
        <v>817</v>
      </c>
      <c r="VLN136" s="430" t="s">
        <v>817</v>
      </c>
      <c r="VLO136" s="430" t="s">
        <v>817</v>
      </c>
      <c r="VLP136" s="430" t="s">
        <v>817</v>
      </c>
      <c r="VLQ136" s="430" t="s">
        <v>817</v>
      </c>
      <c r="VLR136" s="430" t="s">
        <v>817</v>
      </c>
      <c r="VLS136" s="430" t="s">
        <v>817</v>
      </c>
      <c r="VLT136" s="430" t="s">
        <v>817</v>
      </c>
      <c r="VLU136" s="430" t="s">
        <v>817</v>
      </c>
      <c r="VLV136" s="430" t="s">
        <v>817</v>
      </c>
      <c r="VLW136" s="430" t="s">
        <v>817</v>
      </c>
      <c r="VLX136" s="430" t="s">
        <v>817</v>
      </c>
      <c r="VLY136" s="430" t="s">
        <v>817</v>
      </c>
      <c r="VLZ136" s="430" t="s">
        <v>817</v>
      </c>
      <c r="VMA136" s="430" t="s">
        <v>817</v>
      </c>
      <c r="VMB136" s="430" t="s">
        <v>817</v>
      </c>
      <c r="VMC136" s="430" t="s">
        <v>817</v>
      </c>
      <c r="VMD136" s="430" t="s">
        <v>817</v>
      </c>
      <c r="VME136" s="430" t="s">
        <v>817</v>
      </c>
      <c r="VMF136" s="430" t="s">
        <v>817</v>
      </c>
      <c r="VMG136" s="430" t="s">
        <v>817</v>
      </c>
      <c r="VMH136" s="430" t="s">
        <v>817</v>
      </c>
      <c r="VMI136" s="430" t="s">
        <v>817</v>
      </c>
      <c r="VMJ136" s="430" t="s">
        <v>817</v>
      </c>
      <c r="VMK136" s="430" t="s">
        <v>817</v>
      </c>
      <c r="VML136" s="430" t="s">
        <v>817</v>
      </c>
      <c r="VMM136" s="430" t="s">
        <v>817</v>
      </c>
      <c r="VMN136" s="430" t="s">
        <v>817</v>
      </c>
      <c r="VMO136" s="430" t="s">
        <v>817</v>
      </c>
      <c r="VMP136" s="430" t="s">
        <v>817</v>
      </c>
      <c r="VMQ136" s="430" t="s">
        <v>817</v>
      </c>
      <c r="VMR136" s="430" t="s">
        <v>817</v>
      </c>
      <c r="VMS136" s="430" t="s">
        <v>817</v>
      </c>
      <c r="VMT136" s="430" t="s">
        <v>817</v>
      </c>
      <c r="VMU136" s="430" t="s">
        <v>817</v>
      </c>
      <c r="VMV136" s="430" t="s">
        <v>817</v>
      </c>
      <c r="VMW136" s="430" t="s">
        <v>817</v>
      </c>
      <c r="VMX136" s="430" t="s">
        <v>817</v>
      </c>
      <c r="VMY136" s="430" t="s">
        <v>817</v>
      </c>
      <c r="VMZ136" s="430" t="s">
        <v>817</v>
      </c>
      <c r="VNA136" s="430" t="s">
        <v>817</v>
      </c>
      <c r="VNB136" s="430" t="s">
        <v>817</v>
      </c>
      <c r="VNC136" s="430" t="s">
        <v>817</v>
      </c>
      <c r="VND136" s="430" t="s">
        <v>817</v>
      </c>
      <c r="VNE136" s="430" t="s">
        <v>817</v>
      </c>
      <c r="VNF136" s="430" t="s">
        <v>817</v>
      </c>
      <c r="VNG136" s="430" t="s">
        <v>817</v>
      </c>
      <c r="VNH136" s="430" t="s">
        <v>817</v>
      </c>
      <c r="VNI136" s="430" t="s">
        <v>817</v>
      </c>
      <c r="VNJ136" s="430" t="s">
        <v>817</v>
      </c>
      <c r="VNK136" s="430" t="s">
        <v>817</v>
      </c>
      <c r="VNL136" s="430" t="s">
        <v>817</v>
      </c>
      <c r="VNM136" s="430" t="s">
        <v>817</v>
      </c>
      <c r="VNN136" s="430" t="s">
        <v>817</v>
      </c>
      <c r="VNO136" s="430" t="s">
        <v>817</v>
      </c>
      <c r="VNP136" s="430" t="s">
        <v>817</v>
      </c>
      <c r="VNQ136" s="430" t="s">
        <v>817</v>
      </c>
      <c r="VNR136" s="430" t="s">
        <v>817</v>
      </c>
      <c r="VNS136" s="430" t="s">
        <v>817</v>
      </c>
      <c r="VNT136" s="430" t="s">
        <v>817</v>
      </c>
      <c r="VNU136" s="430" t="s">
        <v>817</v>
      </c>
      <c r="VNV136" s="430" t="s">
        <v>817</v>
      </c>
      <c r="VNW136" s="430" t="s">
        <v>817</v>
      </c>
      <c r="VNX136" s="430" t="s">
        <v>817</v>
      </c>
      <c r="VNY136" s="430" t="s">
        <v>817</v>
      </c>
      <c r="VNZ136" s="430" t="s">
        <v>817</v>
      </c>
      <c r="VOA136" s="430" t="s">
        <v>817</v>
      </c>
      <c r="VOB136" s="430" t="s">
        <v>817</v>
      </c>
      <c r="VOC136" s="430" t="s">
        <v>817</v>
      </c>
      <c r="VOD136" s="430" t="s">
        <v>817</v>
      </c>
      <c r="VOE136" s="430" t="s">
        <v>817</v>
      </c>
      <c r="VOF136" s="430" t="s">
        <v>817</v>
      </c>
      <c r="VOG136" s="430" t="s">
        <v>817</v>
      </c>
      <c r="VOH136" s="430" t="s">
        <v>817</v>
      </c>
      <c r="VOI136" s="430" t="s">
        <v>817</v>
      </c>
      <c r="VOJ136" s="430" t="s">
        <v>817</v>
      </c>
      <c r="VOK136" s="430" t="s">
        <v>817</v>
      </c>
      <c r="VOL136" s="430" t="s">
        <v>817</v>
      </c>
      <c r="VOM136" s="430" t="s">
        <v>817</v>
      </c>
      <c r="VON136" s="430" t="s">
        <v>817</v>
      </c>
      <c r="VOO136" s="430" t="s">
        <v>817</v>
      </c>
      <c r="VOP136" s="430" t="s">
        <v>817</v>
      </c>
      <c r="VOQ136" s="430" t="s">
        <v>817</v>
      </c>
      <c r="VOR136" s="430" t="s">
        <v>817</v>
      </c>
      <c r="VOS136" s="430" t="s">
        <v>817</v>
      </c>
      <c r="VOT136" s="430" t="s">
        <v>817</v>
      </c>
      <c r="VOU136" s="430" t="s">
        <v>817</v>
      </c>
      <c r="VOV136" s="430" t="s">
        <v>817</v>
      </c>
      <c r="VOW136" s="430" t="s">
        <v>817</v>
      </c>
      <c r="VOX136" s="430" t="s">
        <v>817</v>
      </c>
      <c r="VOY136" s="430" t="s">
        <v>817</v>
      </c>
      <c r="VOZ136" s="430" t="s">
        <v>817</v>
      </c>
      <c r="VPA136" s="430" t="s">
        <v>817</v>
      </c>
      <c r="VPB136" s="430" t="s">
        <v>817</v>
      </c>
      <c r="VPC136" s="430" t="s">
        <v>817</v>
      </c>
      <c r="VPD136" s="430" t="s">
        <v>817</v>
      </c>
      <c r="VPE136" s="430" t="s">
        <v>817</v>
      </c>
      <c r="VPF136" s="430" t="s">
        <v>817</v>
      </c>
      <c r="VPG136" s="430" t="s">
        <v>817</v>
      </c>
      <c r="VPH136" s="430" t="s">
        <v>817</v>
      </c>
      <c r="VPI136" s="430" t="s">
        <v>817</v>
      </c>
      <c r="VPJ136" s="430" t="s">
        <v>817</v>
      </c>
      <c r="VPK136" s="430" t="s">
        <v>817</v>
      </c>
      <c r="VPL136" s="430" t="s">
        <v>817</v>
      </c>
      <c r="VPM136" s="430" t="s">
        <v>817</v>
      </c>
      <c r="VPN136" s="430" t="s">
        <v>817</v>
      </c>
      <c r="VPO136" s="430" t="s">
        <v>817</v>
      </c>
      <c r="VPP136" s="430" t="s">
        <v>817</v>
      </c>
      <c r="VPQ136" s="430" t="s">
        <v>817</v>
      </c>
      <c r="VPR136" s="430" t="s">
        <v>817</v>
      </c>
      <c r="VPS136" s="430" t="s">
        <v>817</v>
      </c>
      <c r="VPT136" s="430" t="s">
        <v>817</v>
      </c>
      <c r="VPU136" s="430" t="s">
        <v>817</v>
      </c>
      <c r="VPV136" s="430" t="s">
        <v>817</v>
      </c>
      <c r="VPW136" s="430" t="s">
        <v>817</v>
      </c>
      <c r="VPX136" s="430" t="s">
        <v>817</v>
      </c>
      <c r="VPY136" s="430" t="s">
        <v>817</v>
      </c>
      <c r="VPZ136" s="430" t="s">
        <v>817</v>
      </c>
      <c r="VQA136" s="430" t="s">
        <v>817</v>
      </c>
      <c r="VQB136" s="430" t="s">
        <v>817</v>
      </c>
      <c r="VQC136" s="430" t="s">
        <v>817</v>
      </c>
      <c r="VQD136" s="430" t="s">
        <v>817</v>
      </c>
      <c r="VQE136" s="430" t="s">
        <v>817</v>
      </c>
      <c r="VQF136" s="430" t="s">
        <v>817</v>
      </c>
      <c r="VQG136" s="430" t="s">
        <v>817</v>
      </c>
      <c r="VQH136" s="430" t="s">
        <v>817</v>
      </c>
      <c r="VQI136" s="430" t="s">
        <v>817</v>
      </c>
      <c r="VQJ136" s="430" t="s">
        <v>817</v>
      </c>
      <c r="VQK136" s="430" t="s">
        <v>817</v>
      </c>
      <c r="VQL136" s="430" t="s">
        <v>817</v>
      </c>
      <c r="VQM136" s="430" t="s">
        <v>817</v>
      </c>
      <c r="VQN136" s="430" t="s">
        <v>817</v>
      </c>
      <c r="VQO136" s="430" t="s">
        <v>817</v>
      </c>
      <c r="VQP136" s="430" t="s">
        <v>817</v>
      </c>
      <c r="VQQ136" s="430" t="s">
        <v>817</v>
      </c>
      <c r="VQR136" s="430" t="s">
        <v>817</v>
      </c>
      <c r="VQS136" s="430" t="s">
        <v>817</v>
      </c>
      <c r="VQT136" s="430" t="s">
        <v>817</v>
      </c>
      <c r="VQU136" s="430" t="s">
        <v>817</v>
      </c>
      <c r="VQV136" s="430" t="s">
        <v>817</v>
      </c>
      <c r="VQW136" s="430" t="s">
        <v>817</v>
      </c>
      <c r="VQX136" s="430" t="s">
        <v>817</v>
      </c>
      <c r="VQY136" s="430" t="s">
        <v>817</v>
      </c>
      <c r="VQZ136" s="430" t="s">
        <v>817</v>
      </c>
      <c r="VRA136" s="430" t="s">
        <v>817</v>
      </c>
      <c r="VRB136" s="430" t="s">
        <v>817</v>
      </c>
      <c r="VRC136" s="430" t="s">
        <v>817</v>
      </c>
      <c r="VRD136" s="430" t="s">
        <v>817</v>
      </c>
      <c r="VRE136" s="430" t="s">
        <v>817</v>
      </c>
      <c r="VRF136" s="430" t="s">
        <v>817</v>
      </c>
      <c r="VRG136" s="430" t="s">
        <v>817</v>
      </c>
      <c r="VRH136" s="430" t="s">
        <v>817</v>
      </c>
      <c r="VRI136" s="430" t="s">
        <v>817</v>
      </c>
      <c r="VRJ136" s="430" t="s">
        <v>817</v>
      </c>
      <c r="VRK136" s="430" t="s">
        <v>817</v>
      </c>
      <c r="VRL136" s="430" t="s">
        <v>817</v>
      </c>
      <c r="VRM136" s="430" t="s">
        <v>817</v>
      </c>
      <c r="VRN136" s="430" t="s">
        <v>817</v>
      </c>
      <c r="VRO136" s="430" t="s">
        <v>817</v>
      </c>
      <c r="VRP136" s="430" t="s">
        <v>817</v>
      </c>
      <c r="VRQ136" s="430" t="s">
        <v>817</v>
      </c>
      <c r="VRR136" s="430" t="s">
        <v>817</v>
      </c>
      <c r="VRS136" s="430" t="s">
        <v>817</v>
      </c>
      <c r="VRT136" s="430" t="s">
        <v>817</v>
      </c>
      <c r="VRU136" s="430" t="s">
        <v>817</v>
      </c>
      <c r="VRV136" s="430" t="s">
        <v>817</v>
      </c>
      <c r="VRW136" s="430" t="s">
        <v>817</v>
      </c>
      <c r="VRX136" s="430" t="s">
        <v>817</v>
      </c>
      <c r="VRY136" s="430" t="s">
        <v>817</v>
      </c>
      <c r="VRZ136" s="430" t="s">
        <v>817</v>
      </c>
      <c r="VSA136" s="430" t="s">
        <v>817</v>
      </c>
      <c r="VSB136" s="430" t="s">
        <v>817</v>
      </c>
      <c r="VSC136" s="430" t="s">
        <v>817</v>
      </c>
      <c r="VSD136" s="430" t="s">
        <v>817</v>
      </c>
      <c r="VSE136" s="430" t="s">
        <v>817</v>
      </c>
      <c r="VSF136" s="430" t="s">
        <v>817</v>
      </c>
      <c r="VSG136" s="430" t="s">
        <v>817</v>
      </c>
      <c r="VSH136" s="430" t="s">
        <v>817</v>
      </c>
      <c r="VSI136" s="430" t="s">
        <v>817</v>
      </c>
      <c r="VSJ136" s="430" t="s">
        <v>817</v>
      </c>
      <c r="VSK136" s="430" t="s">
        <v>817</v>
      </c>
      <c r="VSL136" s="430" t="s">
        <v>817</v>
      </c>
      <c r="VSM136" s="430" t="s">
        <v>817</v>
      </c>
      <c r="VSN136" s="430" t="s">
        <v>817</v>
      </c>
      <c r="VSO136" s="430" t="s">
        <v>817</v>
      </c>
      <c r="VSP136" s="430" t="s">
        <v>817</v>
      </c>
      <c r="VSQ136" s="430" t="s">
        <v>817</v>
      </c>
      <c r="VSR136" s="430" t="s">
        <v>817</v>
      </c>
      <c r="VSS136" s="430" t="s">
        <v>817</v>
      </c>
      <c r="VST136" s="430" t="s">
        <v>817</v>
      </c>
      <c r="VSU136" s="430" t="s">
        <v>817</v>
      </c>
      <c r="VSV136" s="430" t="s">
        <v>817</v>
      </c>
      <c r="VSW136" s="430" t="s">
        <v>817</v>
      </c>
      <c r="VSX136" s="430" t="s">
        <v>817</v>
      </c>
      <c r="VSY136" s="430" t="s">
        <v>817</v>
      </c>
      <c r="VSZ136" s="430" t="s">
        <v>817</v>
      </c>
      <c r="VTA136" s="430" t="s">
        <v>817</v>
      </c>
      <c r="VTB136" s="430" t="s">
        <v>817</v>
      </c>
      <c r="VTC136" s="430" t="s">
        <v>817</v>
      </c>
      <c r="VTD136" s="430" t="s">
        <v>817</v>
      </c>
      <c r="VTE136" s="430" t="s">
        <v>817</v>
      </c>
      <c r="VTF136" s="430" t="s">
        <v>817</v>
      </c>
      <c r="VTG136" s="430" t="s">
        <v>817</v>
      </c>
      <c r="VTH136" s="430" t="s">
        <v>817</v>
      </c>
      <c r="VTI136" s="430" t="s">
        <v>817</v>
      </c>
      <c r="VTJ136" s="430" t="s">
        <v>817</v>
      </c>
      <c r="VTK136" s="430" t="s">
        <v>817</v>
      </c>
      <c r="VTL136" s="430" t="s">
        <v>817</v>
      </c>
      <c r="VTM136" s="430" t="s">
        <v>817</v>
      </c>
      <c r="VTN136" s="430" t="s">
        <v>817</v>
      </c>
      <c r="VTO136" s="430" t="s">
        <v>817</v>
      </c>
      <c r="VTP136" s="430" t="s">
        <v>817</v>
      </c>
      <c r="VTQ136" s="430" t="s">
        <v>817</v>
      </c>
      <c r="VTR136" s="430" t="s">
        <v>817</v>
      </c>
      <c r="VTS136" s="430" t="s">
        <v>817</v>
      </c>
      <c r="VTT136" s="430" t="s">
        <v>817</v>
      </c>
      <c r="VTU136" s="430" t="s">
        <v>817</v>
      </c>
      <c r="VTV136" s="430" t="s">
        <v>817</v>
      </c>
      <c r="VTW136" s="430" t="s">
        <v>817</v>
      </c>
      <c r="VTX136" s="430" t="s">
        <v>817</v>
      </c>
      <c r="VTY136" s="430" t="s">
        <v>817</v>
      </c>
      <c r="VTZ136" s="430" t="s">
        <v>817</v>
      </c>
      <c r="VUA136" s="430" t="s">
        <v>817</v>
      </c>
      <c r="VUB136" s="430" t="s">
        <v>817</v>
      </c>
      <c r="VUC136" s="430" t="s">
        <v>817</v>
      </c>
      <c r="VUD136" s="430" t="s">
        <v>817</v>
      </c>
      <c r="VUE136" s="430" t="s">
        <v>817</v>
      </c>
      <c r="VUF136" s="430" t="s">
        <v>817</v>
      </c>
      <c r="VUG136" s="430" t="s">
        <v>817</v>
      </c>
      <c r="VUH136" s="430" t="s">
        <v>817</v>
      </c>
      <c r="VUI136" s="430" t="s">
        <v>817</v>
      </c>
      <c r="VUJ136" s="430" t="s">
        <v>817</v>
      </c>
      <c r="VUK136" s="430" t="s">
        <v>817</v>
      </c>
      <c r="VUL136" s="430" t="s">
        <v>817</v>
      </c>
      <c r="VUM136" s="430" t="s">
        <v>817</v>
      </c>
      <c r="VUN136" s="430" t="s">
        <v>817</v>
      </c>
      <c r="VUO136" s="430" t="s">
        <v>817</v>
      </c>
      <c r="VUP136" s="430" t="s">
        <v>817</v>
      </c>
      <c r="VUQ136" s="430" t="s">
        <v>817</v>
      </c>
      <c r="VUR136" s="430" t="s">
        <v>817</v>
      </c>
      <c r="VUS136" s="430" t="s">
        <v>817</v>
      </c>
      <c r="VUT136" s="430" t="s">
        <v>817</v>
      </c>
      <c r="VUU136" s="430" t="s">
        <v>817</v>
      </c>
      <c r="VUV136" s="430" t="s">
        <v>817</v>
      </c>
      <c r="VUW136" s="430" t="s">
        <v>817</v>
      </c>
      <c r="VUX136" s="430" t="s">
        <v>817</v>
      </c>
      <c r="VUY136" s="430" t="s">
        <v>817</v>
      </c>
      <c r="VUZ136" s="430" t="s">
        <v>817</v>
      </c>
      <c r="VVA136" s="430" t="s">
        <v>817</v>
      </c>
      <c r="VVB136" s="430" t="s">
        <v>817</v>
      </c>
      <c r="VVC136" s="430" t="s">
        <v>817</v>
      </c>
      <c r="VVD136" s="430" t="s">
        <v>817</v>
      </c>
      <c r="VVE136" s="430" t="s">
        <v>817</v>
      </c>
      <c r="VVF136" s="430" t="s">
        <v>817</v>
      </c>
      <c r="VVG136" s="430" t="s">
        <v>817</v>
      </c>
      <c r="VVH136" s="430" t="s">
        <v>817</v>
      </c>
      <c r="VVI136" s="430" t="s">
        <v>817</v>
      </c>
      <c r="VVJ136" s="430" t="s">
        <v>817</v>
      </c>
      <c r="VVK136" s="430" t="s">
        <v>817</v>
      </c>
      <c r="VVL136" s="430" t="s">
        <v>817</v>
      </c>
      <c r="VVM136" s="430" t="s">
        <v>817</v>
      </c>
      <c r="VVN136" s="430" t="s">
        <v>817</v>
      </c>
      <c r="VVO136" s="430" t="s">
        <v>817</v>
      </c>
      <c r="VVP136" s="430" t="s">
        <v>817</v>
      </c>
      <c r="VVQ136" s="430" t="s">
        <v>817</v>
      </c>
      <c r="VVR136" s="430" t="s">
        <v>817</v>
      </c>
      <c r="VVS136" s="430" t="s">
        <v>817</v>
      </c>
      <c r="VVT136" s="430" t="s">
        <v>817</v>
      </c>
      <c r="VVU136" s="430" t="s">
        <v>817</v>
      </c>
      <c r="VVV136" s="430" t="s">
        <v>817</v>
      </c>
      <c r="VVW136" s="430" t="s">
        <v>817</v>
      </c>
      <c r="VVX136" s="430" t="s">
        <v>817</v>
      </c>
      <c r="VVY136" s="430" t="s">
        <v>817</v>
      </c>
      <c r="VVZ136" s="430" t="s">
        <v>817</v>
      </c>
      <c r="VWA136" s="430" t="s">
        <v>817</v>
      </c>
      <c r="VWB136" s="430" t="s">
        <v>817</v>
      </c>
      <c r="VWC136" s="430" t="s">
        <v>817</v>
      </c>
      <c r="VWD136" s="430" t="s">
        <v>817</v>
      </c>
      <c r="VWE136" s="430" t="s">
        <v>817</v>
      </c>
      <c r="VWF136" s="430" t="s">
        <v>817</v>
      </c>
      <c r="VWG136" s="430" t="s">
        <v>817</v>
      </c>
      <c r="VWH136" s="430" t="s">
        <v>817</v>
      </c>
      <c r="VWI136" s="430" t="s">
        <v>817</v>
      </c>
      <c r="VWJ136" s="430" t="s">
        <v>817</v>
      </c>
      <c r="VWK136" s="430" t="s">
        <v>817</v>
      </c>
      <c r="VWL136" s="430" t="s">
        <v>817</v>
      </c>
      <c r="VWM136" s="430" t="s">
        <v>817</v>
      </c>
      <c r="VWN136" s="430" t="s">
        <v>817</v>
      </c>
      <c r="VWO136" s="430" t="s">
        <v>817</v>
      </c>
      <c r="VWP136" s="430" t="s">
        <v>817</v>
      </c>
      <c r="VWQ136" s="430" t="s">
        <v>817</v>
      </c>
      <c r="VWR136" s="430" t="s">
        <v>817</v>
      </c>
      <c r="VWS136" s="430" t="s">
        <v>817</v>
      </c>
      <c r="VWT136" s="430" t="s">
        <v>817</v>
      </c>
      <c r="VWU136" s="430" t="s">
        <v>817</v>
      </c>
      <c r="VWV136" s="430" t="s">
        <v>817</v>
      </c>
      <c r="VWW136" s="430" t="s">
        <v>817</v>
      </c>
      <c r="VWX136" s="430" t="s">
        <v>817</v>
      </c>
      <c r="VWY136" s="430" t="s">
        <v>817</v>
      </c>
      <c r="VWZ136" s="430" t="s">
        <v>817</v>
      </c>
      <c r="VXA136" s="430" t="s">
        <v>817</v>
      </c>
      <c r="VXB136" s="430" t="s">
        <v>817</v>
      </c>
      <c r="VXC136" s="430" t="s">
        <v>817</v>
      </c>
      <c r="VXD136" s="430" t="s">
        <v>817</v>
      </c>
      <c r="VXE136" s="430" t="s">
        <v>817</v>
      </c>
      <c r="VXF136" s="430" t="s">
        <v>817</v>
      </c>
      <c r="VXG136" s="430" t="s">
        <v>817</v>
      </c>
      <c r="VXH136" s="430" t="s">
        <v>817</v>
      </c>
      <c r="VXI136" s="430" t="s">
        <v>817</v>
      </c>
      <c r="VXJ136" s="430" t="s">
        <v>817</v>
      </c>
      <c r="VXK136" s="430" t="s">
        <v>817</v>
      </c>
      <c r="VXL136" s="430" t="s">
        <v>817</v>
      </c>
      <c r="VXM136" s="430" t="s">
        <v>817</v>
      </c>
      <c r="VXN136" s="430" t="s">
        <v>817</v>
      </c>
      <c r="VXO136" s="430" t="s">
        <v>817</v>
      </c>
      <c r="VXP136" s="430" t="s">
        <v>817</v>
      </c>
      <c r="VXQ136" s="430" t="s">
        <v>817</v>
      </c>
      <c r="VXR136" s="430" t="s">
        <v>817</v>
      </c>
      <c r="VXS136" s="430" t="s">
        <v>817</v>
      </c>
      <c r="VXT136" s="430" t="s">
        <v>817</v>
      </c>
      <c r="VXU136" s="430" t="s">
        <v>817</v>
      </c>
      <c r="VXV136" s="430" t="s">
        <v>817</v>
      </c>
      <c r="VXW136" s="430" t="s">
        <v>817</v>
      </c>
      <c r="VXX136" s="430" t="s">
        <v>817</v>
      </c>
      <c r="VXY136" s="430" t="s">
        <v>817</v>
      </c>
      <c r="VXZ136" s="430" t="s">
        <v>817</v>
      </c>
      <c r="VYA136" s="430" t="s">
        <v>817</v>
      </c>
      <c r="VYB136" s="430" t="s">
        <v>817</v>
      </c>
      <c r="VYC136" s="430" t="s">
        <v>817</v>
      </c>
      <c r="VYD136" s="430" t="s">
        <v>817</v>
      </c>
      <c r="VYE136" s="430" t="s">
        <v>817</v>
      </c>
      <c r="VYF136" s="430" t="s">
        <v>817</v>
      </c>
      <c r="VYG136" s="430" t="s">
        <v>817</v>
      </c>
      <c r="VYH136" s="430" t="s">
        <v>817</v>
      </c>
      <c r="VYI136" s="430" t="s">
        <v>817</v>
      </c>
      <c r="VYJ136" s="430" t="s">
        <v>817</v>
      </c>
      <c r="VYK136" s="430" t="s">
        <v>817</v>
      </c>
      <c r="VYL136" s="430" t="s">
        <v>817</v>
      </c>
      <c r="VYM136" s="430" t="s">
        <v>817</v>
      </c>
      <c r="VYN136" s="430" t="s">
        <v>817</v>
      </c>
      <c r="VYO136" s="430" t="s">
        <v>817</v>
      </c>
      <c r="VYP136" s="430" t="s">
        <v>817</v>
      </c>
      <c r="VYQ136" s="430" t="s">
        <v>817</v>
      </c>
      <c r="VYR136" s="430" t="s">
        <v>817</v>
      </c>
      <c r="VYS136" s="430" t="s">
        <v>817</v>
      </c>
      <c r="VYT136" s="430" t="s">
        <v>817</v>
      </c>
      <c r="VYU136" s="430" t="s">
        <v>817</v>
      </c>
      <c r="VYV136" s="430" t="s">
        <v>817</v>
      </c>
      <c r="VYW136" s="430" t="s">
        <v>817</v>
      </c>
      <c r="VYX136" s="430" t="s">
        <v>817</v>
      </c>
      <c r="VYY136" s="430" t="s">
        <v>817</v>
      </c>
      <c r="VYZ136" s="430" t="s">
        <v>817</v>
      </c>
      <c r="VZA136" s="430" t="s">
        <v>817</v>
      </c>
      <c r="VZB136" s="430" t="s">
        <v>817</v>
      </c>
      <c r="VZC136" s="430" t="s">
        <v>817</v>
      </c>
      <c r="VZD136" s="430" t="s">
        <v>817</v>
      </c>
      <c r="VZE136" s="430" t="s">
        <v>817</v>
      </c>
      <c r="VZF136" s="430" t="s">
        <v>817</v>
      </c>
      <c r="VZG136" s="430" t="s">
        <v>817</v>
      </c>
      <c r="VZH136" s="430" t="s">
        <v>817</v>
      </c>
      <c r="VZI136" s="430" t="s">
        <v>817</v>
      </c>
      <c r="VZJ136" s="430" t="s">
        <v>817</v>
      </c>
      <c r="VZK136" s="430" t="s">
        <v>817</v>
      </c>
      <c r="VZL136" s="430" t="s">
        <v>817</v>
      </c>
      <c r="VZM136" s="430" t="s">
        <v>817</v>
      </c>
      <c r="VZN136" s="430" t="s">
        <v>817</v>
      </c>
      <c r="VZO136" s="430" t="s">
        <v>817</v>
      </c>
      <c r="VZP136" s="430" t="s">
        <v>817</v>
      </c>
      <c r="VZQ136" s="430" t="s">
        <v>817</v>
      </c>
      <c r="VZR136" s="430" t="s">
        <v>817</v>
      </c>
      <c r="VZS136" s="430" t="s">
        <v>817</v>
      </c>
      <c r="VZT136" s="430" t="s">
        <v>817</v>
      </c>
      <c r="VZU136" s="430" t="s">
        <v>817</v>
      </c>
      <c r="VZV136" s="430" t="s">
        <v>817</v>
      </c>
      <c r="VZW136" s="430" t="s">
        <v>817</v>
      </c>
      <c r="VZX136" s="430" t="s">
        <v>817</v>
      </c>
      <c r="VZY136" s="430" t="s">
        <v>817</v>
      </c>
      <c r="VZZ136" s="430" t="s">
        <v>817</v>
      </c>
      <c r="WAA136" s="430" t="s">
        <v>817</v>
      </c>
      <c r="WAB136" s="430" t="s">
        <v>817</v>
      </c>
      <c r="WAC136" s="430" t="s">
        <v>817</v>
      </c>
      <c r="WAD136" s="430" t="s">
        <v>817</v>
      </c>
      <c r="WAE136" s="430" t="s">
        <v>817</v>
      </c>
      <c r="WAF136" s="430" t="s">
        <v>817</v>
      </c>
      <c r="WAG136" s="430" t="s">
        <v>817</v>
      </c>
      <c r="WAH136" s="430" t="s">
        <v>817</v>
      </c>
      <c r="WAI136" s="430" t="s">
        <v>817</v>
      </c>
      <c r="WAJ136" s="430" t="s">
        <v>817</v>
      </c>
      <c r="WAK136" s="430" t="s">
        <v>817</v>
      </c>
      <c r="WAL136" s="430" t="s">
        <v>817</v>
      </c>
      <c r="WAM136" s="430" t="s">
        <v>817</v>
      </c>
      <c r="WAN136" s="430" t="s">
        <v>817</v>
      </c>
      <c r="WAO136" s="430" t="s">
        <v>817</v>
      </c>
      <c r="WAP136" s="430" t="s">
        <v>817</v>
      </c>
      <c r="WAQ136" s="430" t="s">
        <v>817</v>
      </c>
      <c r="WAR136" s="430" t="s">
        <v>817</v>
      </c>
      <c r="WAS136" s="430" t="s">
        <v>817</v>
      </c>
      <c r="WAT136" s="430" t="s">
        <v>817</v>
      </c>
      <c r="WAU136" s="430" t="s">
        <v>817</v>
      </c>
      <c r="WAV136" s="430" t="s">
        <v>817</v>
      </c>
      <c r="WAW136" s="430" t="s">
        <v>817</v>
      </c>
      <c r="WAX136" s="430" t="s">
        <v>817</v>
      </c>
      <c r="WAY136" s="430" t="s">
        <v>817</v>
      </c>
      <c r="WAZ136" s="430" t="s">
        <v>817</v>
      </c>
      <c r="WBA136" s="430" t="s">
        <v>817</v>
      </c>
      <c r="WBB136" s="430" t="s">
        <v>817</v>
      </c>
      <c r="WBC136" s="430" t="s">
        <v>817</v>
      </c>
      <c r="WBD136" s="430" t="s">
        <v>817</v>
      </c>
      <c r="WBE136" s="430" t="s">
        <v>817</v>
      </c>
      <c r="WBF136" s="430" t="s">
        <v>817</v>
      </c>
      <c r="WBG136" s="430" t="s">
        <v>817</v>
      </c>
      <c r="WBH136" s="430" t="s">
        <v>817</v>
      </c>
      <c r="WBI136" s="430" t="s">
        <v>817</v>
      </c>
      <c r="WBJ136" s="430" t="s">
        <v>817</v>
      </c>
      <c r="WBK136" s="430" t="s">
        <v>817</v>
      </c>
      <c r="WBL136" s="430" t="s">
        <v>817</v>
      </c>
      <c r="WBM136" s="430" t="s">
        <v>817</v>
      </c>
      <c r="WBN136" s="430" t="s">
        <v>817</v>
      </c>
      <c r="WBO136" s="430" t="s">
        <v>817</v>
      </c>
      <c r="WBP136" s="430" t="s">
        <v>817</v>
      </c>
      <c r="WBQ136" s="430" t="s">
        <v>817</v>
      </c>
      <c r="WBR136" s="430" t="s">
        <v>817</v>
      </c>
      <c r="WBS136" s="430" t="s">
        <v>817</v>
      </c>
      <c r="WBT136" s="430" t="s">
        <v>817</v>
      </c>
      <c r="WBU136" s="430" t="s">
        <v>817</v>
      </c>
      <c r="WBV136" s="430" t="s">
        <v>817</v>
      </c>
      <c r="WBW136" s="430" t="s">
        <v>817</v>
      </c>
      <c r="WBX136" s="430" t="s">
        <v>817</v>
      </c>
      <c r="WBY136" s="430" t="s">
        <v>817</v>
      </c>
      <c r="WBZ136" s="430" t="s">
        <v>817</v>
      </c>
      <c r="WCA136" s="430" t="s">
        <v>817</v>
      </c>
      <c r="WCB136" s="430" t="s">
        <v>817</v>
      </c>
      <c r="WCC136" s="430" t="s">
        <v>817</v>
      </c>
      <c r="WCD136" s="430" t="s">
        <v>817</v>
      </c>
      <c r="WCE136" s="430" t="s">
        <v>817</v>
      </c>
      <c r="WCF136" s="430" t="s">
        <v>817</v>
      </c>
      <c r="WCG136" s="430" t="s">
        <v>817</v>
      </c>
      <c r="WCH136" s="430" t="s">
        <v>817</v>
      </c>
      <c r="WCI136" s="430" t="s">
        <v>817</v>
      </c>
      <c r="WCJ136" s="430" t="s">
        <v>817</v>
      </c>
      <c r="WCK136" s="430" t="s">
        <v>817</v>
      </c>
      <c r="WCL136" s="430" t="s">
        <v>817</v>
      </c>
      <c r="WCM136" s="430" t="s">
        <v>817</v>
      </c>
      <c r="WCN136" s="430" t="s">
        <v>817</v>
      </c>
      <c r="WCO136" s="430" t="s">
        <v>817</v>
      </c>
      <c r="WCP136" s="430" t="s">
        <v>817</v>
      </c>
      <c r="WCQ136" s="430" t="s">
        <v>817</v>
      </c>
      <c r="WCR136" s="430" t="s">
        <v>817</v>
      </c>
      <c r="WCS136" s="430" t="s">
        <v>817</v>
      </c>
      <c r="WCT136" s="430" t="s">
        <v>817</v>
      </c>
      <c r="WCU136" s="430" t="s">
        <v>817</v>
      </c>
      <c r="WCV136" s="430" t="s">
        <v>817</v>
      </c>
      <c r="WCW136" s="430" t="s">
        <v>817</v>
      </c>
      <c r="WCX136" s="430" t="s">
        <v>817</v>
      </c>
      <c r="WCY136" s="430" t="s">
        <v>817</v>
      </c>
      <c r="WCZ136" s="430" t="s">
        <v>817</v>
      </c>
      <c r="WDA136" s="430" t="s">
        <v>817</v>
      </c>
      <c r="WDB136" s="430" t="s">
        <v>817</v>
      </c>
      <c r="WDC136" s="430" t="s">
        <v>817</v>
      </c>
      <c r="WDD136" s="430" t="s">
        <v>817</v>
      </c>
      <c r="WDE136" s="430" t="s">
        <v>817</v>
      </c>
      <c r="WDF136" s="430" t="s">
        <v>817</v>
      </c>
      <c r="WDG136" s="430" t="s">
        <v>817</v>
      </c>
      <c r="WDH136" s="430" t="s">
        <v>817</v>
      </c>
      <c r="WDI136" s="430" t="s">
        <v>817</v>
      </c>
      <c r="WDJ136" s="430" t="s">
        <v>817</v>
      </c>
      <c r="WDK136" s="430" t="s">
        <v>817</v>
      </c>
      <c r="WDL136" s="430" t="s">
        <v>817</v>
      </c>
      <c r="WDM136" s="430" t="s">
        <v>817</v>
      </c>
      <c r="WDN136" s="430" t="s">
        <v>817</v>
      </c>
      <c r="WDO136" s="430" t="s">
        <v>817</v>
      </c>
      <c r="WDP136" s="430" t="s">
        <v>817</v>
      </c>
      <c r="WDQ136" s="430" t="s">
        <v>817</v>
      </c>
      <c r="WDR136" s="430" t="s">
        <v>817</v>
      </c>
      <c r="WDS136" s="430" t="s">
        <v>817</v>
      </c>
      <c r="WDT136" s="430" t="s">
        <v>817</v>
      </c>
      <c r="WDU136" s="430" t="s">
        <v>817</v>
      </c>
      <c r="WDV136" s="430" t="s">
        <v>817</v>
      </c>
      <c r="WDW136" s="430" t="s">
        <v>817</v>
      </c>
      <c r="WDX136" s="430" t="s">
        <v>817</v>
      </c>
      <c r="WDY136" s="430" t="s">
        <v>817</v>
      </c>
      <c r="WDZ136" s="430" t="s">
        <v>817</v>
      </c>
      <c r="WEA136" s="430" t="s">
        <v>817</v>
      </c>
      <c r="WEB136" s="430" t="s">
        <v>817</v>
      </c>
      <c r="WEC136" s="430" t="s">
        <v>817</v>
      </c>
      <c r="WED136" s="430" t="s">
        <v>817</v>
      </c>
      <c r="WEE136" s="430" t="s">
        <v>817</v>
      </c>
      <c r="WEF136" s="430" t="s">
        <v>817</v>
      </c>
      <c r="WEG136" s="430" t="s">
        <v>817</v>
      </c>
      <c r="WEH136" s="430" t="s">
        <v>817</v>
      </c>
      <c r="WEI136" s="430" t="s">
        <v>817</v>
      </c>
      <c r="WEJ136" s="430" t="s">
        <v>817</v>
      </c>
      <c r="WEK136" s="430" t="s">
        <v>817</v>
      </c>
      <c r="WEL136" s="430" t="s">
        <v>817</v>
      </c>
      <c r="WEM136" s="430" t="s">
        <v>817</v>
      </c>
      <c r="WEN136" s="430" t="s">
        <v>817</v>
      </c>
      <c r="WEO136" s="430" t="s">
        <v>817</v>
      </c>
      <c r="WEP136" s="430" t="s">
        <v>817</v>
      </c>
      <c r="WEQ136" s="430" t="s">
        <v>817</v>
      </c>
      <c r="WER136" s="430" t="s">
        <v>817</v>
      </c>
      <c r="WES136" s="430" t="s">
        <v>817</v>
      </c>
      <c r="WET136" s="430" t="s">
        <v>817</v>
      </c>
      <c r="WEU136" s="430" t="s">
        <v>817</v>
      </c>
      <c r="WEV136" s="430" t="s">
        <v>817</v>
      </c>
      <c r="WEW136" s="430" t="s">
        <v>817</v>
      </c>
      <c r="WEX136" s="430" t="s">
        <v>817</v>
      </c>
      <c r="WEY136" s="430" t="s">
        <v>817</v>
      </c>
      <c r="WEZ136" s="430" t="s">
        <v>817</v>
      </c>
      <c r="WFA136" s="430" t="s">
        <v>817</v>
      </c>
      <c r="WFB136" s="430" t="s">
        <v>817</v>
      </c>
      <c r="WFC136" s="430" t="s">
        <v>817</v>
      </c>
      <c r="WFD136" s="430" t="s">
        <v>817</v>
      </c>
      <c r="WFE136" s="430" t="s">
        <v>817</v>
      </c>
      <c r="WFF136" s="430" t="s">
        <v>817</v>
      </c>
      <c r="WFG136" s="430" t="s">
        <v>817</v>
      </c>
      <c r="WFH136" s="430" t="s">
        <v>817</v>
      </c>
      <c r="WFI136" s="430" t="s">
        <v>817</v>
      </c>
      <c r="WFJ136" s="430" t="s">
        <v>817</v>
      </c>
      <c r="WFK136" s="430" t="s">
        <v>817</v>
      </c>
      <c r="WFL136" s="430" t="s">
        <v>817</v>
      </c>
      <c r="WFM136" s="430" t="s">
        <v>817</v>
      </c>
      <c r="WFN136" s="430" t="s">
        <v>817</v>
      </c>
      <c r="WFO136" s="430" t="s">
        <v>817</v>
      </c>
      <c r="WFP136" s="430" t="s">
        <v>817</v>
      </c>
      <c r="WFQ136" s="430" t="s">
        <v>817</v>
      </c>
      <c r="WFR136" s="430" t="s">
        <v>817</v>
      </c>
      <c r="WFS136" s="430" t="s">
        <v>817</v>
      </c>
      <c r="WFT136" s="430" t="s">
        <v>817</v>
      </c>
      <c r="WFU136" s="430" t="s">
        <v>817</v>
      </c>
      <c r="WFV136" s="430" t="s">
        <v>817</v>
      </c>
      <c r="WFW136" s="430" t="s">
        <v>817</v>
      </c>
      <c r="WFX136" s="430" t="s">
        <v>817</v>
      </c>
      <c r="WFY136" s="430" t="s">
        <v>817</v>
      </c>
      <c r="WFZ136" s="430" t="s">
        <v>817</v>
      </c>
      <c r="WGA136" s="430" t="s">
        <v>817</v>
      </c>
      <c r="WGB136" s="430" t="s">
        <v>817</v>
      </c>
      <c r="WGC136" s="430" t="s">
        <v>817</v>
      </c>
      <c r="WGD136" s="430" t="s">
        <v>817</v>
      </c>
      <c r="WGE136" s="430" t="s">
        <v>817</v>
      </c>
      <c r="WGF136" s="430" t="s">
        <v>817</v>
      </c>
      <c r="WGG136" s="430" t="s">
        <v>817</v>
      </c>
      <c r="WGH136" s="430" t="s">
        <v>817</v>
      </c>
      <c r="WGI136" s="430" t="s">
        <v>817</v>
      </c>
      <c r="WGJ136" s="430" t="s">
        <v>817</v>
      </c>
      <c r="WGK136" s="430" t="s">
        <v>817</v>
      </c>
      <c r="WGL136" s="430" t="s">
        <v>817</v>
      </c>
      <c r="WGM136" s="430" t="s">
        <v>817</v>
      </c>
      <c r="WGN136" s="430" t="s">
        <v>817</v>
      </c>
      <c r="WGO136" s="430" t="s">
        <v>817</v>
      </c>
      <c r="WGP136" s="430" t="s">
        <v>817</v>
      </c>
      <c r="WGQ136" s="430" t="s">
        <v>817</v>
      </c>
      <c r="WGR136" s="430" t="s">
        <v>817</v>
      </c>
      <c r="WGS136" s="430" t="s">
        <v>817</v>
      </c>
      <c r="WGT136" s="430" t="s">
        <v>817</v>
      </c>
      <c r="WGU136" s="430" t="s">
        <v>817</v>
      </c>
      <c r="WGV136" s="430" t="s">
        <v>817</v>
      </c>
      <c r="WGW136" s="430" t="s">
        <v>817</v>
      </c>
      <c r="WGX136" s="430" t="s">
        <v>817</v>
      </c>
      <c r="WGY136" s="430" t="s">
        <v>817</v>
      </c>
      <c r="WGZ136" s="430" t="s">
        <v>817</v>
      </c>
      <c r="WHA136" s="430" t="s">
        <v>817</v>
      </c>
      <c r="WHB136" s="430" t="s">
        <v>817</v>
      </c>
      <c r="WHC136" s="430" t="s">
        <v>817</v>
      </c>
      <c r="WHD136" s="430" t="s">
        <v>817</v>
      </c>
      <c r="WHE136" s="430" t="s">
        <v>817</v>
      </c>
      <c r="WHF136" s="430" t="s">
        <v>817</v>
      </c>
      <c r="WHG136" s="430" t="s">
        <v>817</v>
      </c>
      <c r="WHH136" s="430" t="s">
        <v>817</v>
      </c>
      <c r="WHI136" s="430" t="s">
        <v>817</v>
      </c>
      <c r="WHJ136" s="430" t="s">
        <v>817</v>
      </c>
      <c r="WHK136" s="430" t="s">
        <v>817</v>
      </c>
      <c r="WHL136" s="430" t="s">
        <v>817</v>
      </c>
      <c r="WHM136" s="430" t="s">
        <v>817</v>
      </c>
      <c r="WHN136" s="430" t="s">
        <v>817</v>
      </c>
      <c r="WHO136" s="430" t="s">
        <v>817</v>
      </c>
      <c r="WHP136" s="430" t="s">
        <v>817</v>
      </c>
      <c r="WHQ136" s="430" t="s">
        <v>817</v>
      </c>
      <c r="WHR136" s="430" t="s">
        <v>817</v>
      </c>
      <c r="WHS136" s="430" t="s">
        <v>817</v>
      </c>
      <c r="WHT136" s="430" t="s">
        <v>817</v>
      </c>
      <c r="WHU136" s="430" t="s">
        <v>817</v>
      </c>
      <c r="WHV136" s="430" t="s">
        <v>817</v>
      </c>
      <c r="WHW136" s="430" t="s">
        <v>817</v>
      </c>
      <c r="WHX136" s="430" t="s">
        <v>817</v>
      </c>
      <c r="WHY136" s="430" t="s">
        <v>817</v>
      </c>
      <c r="WHZ136" s="430" t="s">
        <v>817</v>
      </c>
      <c r="WIA136" s="430" t="s">
        <v>817</v>
      </c>
      <c r="WIB136" s="430" t="s">
        <v>817</v>
      </c>
      <c r="WIC136" s="430" t="s">
        <v>817</v>
      </c>
      <c r="WID136" s="430" t="s">
        <v>817</v>
      </c>
      <c r="WIE136" s="430" t="s">
        <v>817</v>
      </c>
      <c r="WIF136" s="430" t="s">
        <v>817</v>
      </c>
      <c r="WIG136" s="430" t="s">
        <v>817</v>
      </c>
      <c r="WIH136" s="430" t="s">
        <v>817</v>
      </c>
      <c r="WII136" s="430" t="s">
        <v>817</v>
      </c>
      <c r="WIJ136" s="430" t="s">
        <v>817</v>
      </c>
      <c r="WIK136" s="430" t="s">
        <v>817</v>
      </c>
      <c r="WIL136" s="430" t="s">
        <v>817</v>
      </c>
      <c r="WIM136" s="430" t="s">
        <v>817</v>
      </c>
      <c r="WIN136" s="430" t="s">
        <v>817</v>
      </c>
      <c r="WIO136" s="430" t="s">
        <v>817</v>
      </c>
      <c r="WIP136" s="430" t="s">
        <v>817</v>
      </c>
      <c r="WIQ136" s="430" t="s">
        <v>817</v>
      </c>
      <c r="WIR136" s="430" t="s">
        <v>817</v>
      </c>
      <c r="WIS136" s="430" t="s">
        <v>817</v>
      </c>
      <c r="WIT136" s="430" t="s">
        <v>817</v>
      </c>
      <c r="WIU136" s="430" t="s">
        <v>817</v>
      </c>
      <c r="WIV136" s="430" t="s">
        <v>817</v>
      </c>
      <c r="WIW136" s="430" t="s">
        <v>817</v>
      </c>
      <c r="WIX136" s="430" t="s">
        <v>817</v>
      </c>
      <c r="WIY136" s="430" t="s">
        <v>817</v>
      </c>
      <c r="WIZ136" s="430" t="s">
        <v>817</v>
      </c>
      <c r="WJA136" s="430" t="s">
        <v>817</v>
      </c>
      <c r="WJB136" s="430" t="s">
        <v>817</v>
      </c>
      <c r="WJC136" s="430" t="s">
        <v>817</v>
      </c>
      <c r="WJD136" s="430" t="s">
        <v>817</v>
      </c>
      <c r="WJE136" s="430" t="s">
        <v>817</v>
      </c>
      <c r="WJF136" s="430" t="s">
        <v>817</v>
      </c>
      <c r="WJG136" s="430" t="s">
        <v>817</v>
      </c>
      <c r="WJH136" s="430" t="s">
        <v>817</v>
      </c>
      <c r="WJI136" s="430" t="s">
        <v>817</v>
      </c>
      <c r="WJJ136" s="430" t="s">
        <v>817</v>
      </c>
      <c r="WJK136" s="430" t="s">
        <v>817</v>
      </c>
      <c r="WJL136" s="430" t="s">
        <v>817</v>
      </c>
      <c r="WJM136" s="430" t="s">
        <v>817</v>
      </c>
      <c r="WJN136" s="430" t="s">
        <v>817</v>
      </c>
      <c r="WJO136" s="430" t="s">
        <v>817</v>
      </c>
      <c r="WJP136" s="430" t="s">
        <v>817</v>
      </c>
      <c r="WJQ136" s="430" t="s">
        <v>817</v>
      </c>
      <c r="WJR136" s="430" t="s">
        <v>817</v>
      </c>
      <c r="WJS136" s="430" t="s">
        <v>817</v>
      </c>
      <c r="WJT136" s="430" t="s">
        <v>817</v>
      </c>
      <c r="WJU136" s="430" t="s">
        <v>817</v>
      </c>
      <c r="WJV136" s="430" t="s">
        <v>817</v>
      </c>
      <c r="WJW136" s="430" t="s">
        <v>817</v>
      </c>
      <c r="WJX136" s="430" t="s">
        <v>817</v>
      </c>
      <c r="WJY136" s="430" t="s">
        <v>817</v>
      </c>
      <c r="WJZ136" s="430" t="s">
        <v>817</v>
      </c>
      <c r="WKA136" s="430" t="s">
        <v>817</v>
      </c>
      <c r="WKB136" s="430" t="s">
        <v>817</v>
      </c>
      <c r="WKC136" s="430" t="s">
        <v>817</v>
      </c>
      <c r="WKD136" s="430" t="s">
        <v>817</v>
      </c>
      <c r="WKE136" s="430" t="s">
        <v>817</v>
      </c>
      <c r="WKF136" s="430" t="s">
        <v>817</v>
      </c>
      <c r="WKG136" s="430" t="s">
        <v>817</v>
      </c>
      <c r="WKH136" s="430" t="s">
        <v>817</v>
      </c>
      <c r="WKI136" s="430" t="s">
        <v>817</v>
      </c>
      <c r="WKJ136" s="430" t="s">
        <v>817</v>
      </c>
      <c r="WKK136" s="430" t="s">
        <v>817</v>
      </c>
      <c r="WKL136" s="430" t="s">
        <v>817</v>
      </c>
      <c r="WKM136" s="430" t="s">
        <v>817</v>
      </c>
      <c r="WKN136" s="430" t="s">
        <v>817</v>
      </c>
      <c r="WKO136" s="430" t="s">
        <v>817</v>
      </c>
      <c r="WKP136" s="430" t="s">
        <v>817</v>
      </c>
      <c r="WKQ136" s="430" t="s">
        <v>817</v>
      </c>
      <c r="WKR136" s="430" t="s">
        <v>817</v>
      </c>
      <c r="WKS136" s="430" t="s">
        <v>817</v>
      </c>
      <c r="WKT136" s="430" t="s">
        <v>817</v>
      </c>
      <c r="WKU136" s="430" t="s">
        <v>817</v>
      </c>
      <c r="WKV136" s="430" t="s">
        <v>817</v>
      </c>
      <c r="WKW136" s="430" t="s">
        <v>817</v>
      </c>
      <c r="WKX136" s="430" t="s">
        <v>817</v>
      </c>
      <c r="WKY136" s="430" t="s">
        <v>817</v>
      </c>
      <c r="WKZ136" s="430" t="s">
        <v>817</v>
      </c>
      <c r="WLA136" s="430" t="s">
        <v>817</v>
      </c>
      <c r="WLB136" s="430" t="s">
        <v>817</v>
      </c>
      <c r="WLC136" s="430" t="s">
        <v>817</v>
      </c>
      <c r="WLD136" s="430" t="s">
        <v>817</v>
      </c>
      <c r="WLE136" s="430" t="s">
        <v>817</v>
      </c>
      <c r="WLF136" s="430" t="s">
        <v>817</v>
      </c>
      <c r="WLG136" s="430" t="s">
        <v>817</v>
      </c>
      <c r="WLH136" s="430" t="s">
        <v>817</v>
      </c>
      <c r="WLI136" s="430" t="s">
        <v>817</v>
      </c>
      <c r="WLJ136" s="430" t="s">
        <v>817</v>
      </c>
      <c r="WLK136" s="430" t="s">
        <v>817</v>
      </c>
      <c r="WLL136" s="430" t="s">
        <v>817</v>
      </c>
      <c r="WLM136" s="430" t="s">
        <v>817</v>
      </c>
      <c r="WLN136" s="430" t="s">
        <v>817</v>
      </c>
      <c r="WLO136" s="430" t="s">
        <v>817</v>
      </c>
      <c r="WLP136" s="430" t="s">
        <v>817</v>
      </c>
      <c r="WLQ136" s="430" t="s">
        <v>817</v>
      </c>
      <c r="WLR136" s="430" t="s">
        <v>817</v>
      </c>
      <c r="WLS136" s="430" t="s">
        <v>817</v>
      </c>
      <c r="WLT136" s="430" t="s">
        <v>817</v>
      </c>
      <c r="WLU136" s="430" t="s">
        <v>817</v>
      </c>
      <c r="WLV136" s="430" t="s">
        <v>817</v>
      </c>
      <c r="WLW136" s="430" t="s">
        <v>817</v>
      </c>
      <c r="WLX136" s="430" t="s">
        <v>817</v>
      </c>
      <c r="WLY136" s="430" t="s">
        <v>817</v>
      </c>
      <c r="WLZ136" s="430" t="s">
        <v>817</v>
      </c>
      <c r="WMA136" s="430" t="s">
        <v>817</v>
      </c>
      <c r="WMB136" s="430" t="s">
        <v>817</v>
      </c>
      <c r="WMC136" s="430" t="s">
        <v>817</v>
      </c>
      <c r="WMD136" s="430" t="s">
        <v>817</v>
      </c>
      <c r="WME136" s="430" t="s">
        <v>817</v>
      </c>
      <c r="WMF136" s="430" t="s">
        <v>817</v>
      </c>
      <c r="WMG136" s="430" t="s">
        <v>817</v>
      </c>
      <c r="WMH136" s="430" t="s">
        <v>817</v>
      </c>
      <c r="WMI136" s="430" t="s">
        <v>817</v>
      </c>
      <c r="WMJ136" s="430" t="s">
        <v>817</v>
      </c>
      <c r="WMK136" s="430" t="s">
        <v>817</v>
      </c>
      <c r="WML136" s="430" t="s">
        <v>817</v>
      </c>
      <c r="WMM136" s="430" t="s">
        <v>817</v>
      </c>
      <c r="WMN136" s="430" t="s">
        <v>817</v>
      </c>
      <c r="WMO136" s="430" t="s">
        <v>817</v>
      </c>
      <c r="WMP136" s="430" t="s">
        <v>817</v>
      </c>
      <c r="WMQ136" s="430" t="s">
        <v>817</v>
      </c>
      <c r="WMR136" s="430" t="s">
        <v>817</v>
      </c>
      <c r="WMS136" s="430" t="s">
        <v>817</v>
      </c>
      <c r="WMT136" s="430" t="s">
        <v>817</v>
      </c>
      <c r="WMU136" s="430" t="s">
        <v>817</v>
      </c>
      <c r="WMV136" s="430" t="s">
        <v>817</v>
      </c>
      <c r="WMW136" s="430" t="s">
        <v>817</v>
      </c>
      <c r="WMX136" s="430" t="s">
        <v>817</v>
      </c>
      <c r="WMY136" s="430" t="s">
        <v>817</v>
      </c>
      <c r="WMZ136" s="430" t="s">
        <v>817</v>
      </c>
      <c r="WNA136" s="430" t="s">
        <v>817</v>
      </c>
      <c r="WNB136" s="430" t="s">
        <v>817</v>
      </c>
      <c r="WNC136" s="430" t="s">
        <v>817</v>
      </c>
      <c r="WND136" s="430" t="s">
        <v>817</v>
      </c>
      <c r="WNE136" s="430" t="s">
        <v>817</v>
      </c>
      <c r="WNF136" s="430" t="s">
        <v>817</v>
      </c>
      <c r="WNG136" s="430" t="s">
        <v>817</v>
      </c>
      <c r="WNH136" s="430" t="s">
        <v>817</v>
      </c>
      <c r="WNI136" s="430" t="s">
        <v>817</v>
      </c>
      <c r="WNJ136" s="430" t="s">
        <v>817</v>
      </c>
      <c r="WNK136" s="430" t="s">
        <v>817</v>
      </c>
      <c r="WNL136" s="430" t="s">
        <v>817</v>
      </c>
      <c r="WNM136" s="430" t="s">
        <v>817</v>
      </c>
      <c r="WNN136" s="430" t="s">
        <v>817</v>
      </c>
      <c r="WNO136" s="430" t="s">
        <v>817</v>
      </c>
      <c r="WNP136" s="430" t="s">
        <v>817</v>
      </c>
      <c r="WNQ136" s="430" t="s">
        <v>817</v>
      </c>
      <c r="WNR136" s="430" t="s">
        <v>817</v>
      </c>
      <c r="WNS136" s="430" t="s">
        <v>817</v>
      </c>
      <c r="WNT136" s="430" t="s">
        <v>817</v>
      </c>
      <c r="WNU136" s="430" t="s">
        <v>817</v>
      </c>
      <c r="WNV136" s="430" t="s">
        <v>817</v>
      </c>
      <c r="WNW136" s="430" t="s">
        <v>817</v>
      </c>
      <c r="WNX136" s="430" t="s">
        <v>817</v>
      </c>
      <c r="WNY136" s="430" t="s">
        <v>817</v>
      </c>
      <c r="WNZ136" s="430" t="s">
        <v>817</v>
      </c>
      <c r="WOA136" s="430" t="s">
        <v>817</v>
      </c>
      <c r="WOB136" s="430" t="s">
        <v>817</v>
      </c>
      <c r="WOC136" s="430" t="s">
        <v>817</v>
      </c>
      <c r="WOD136" s="430" t="s">
        <v>817</v>
      </c>
      <c r="WOE136" s="430" t="s">
        <v>817</v>
      </c>
      <c r="WOF136" s="430" t="s">
        <v>817</v>
      </c>
      <c r="WOG136" s="430" t="s">
        <v>817</v>
      </c>
      <c r="WOH136" s="430" t="s">
        <v>817</v>
      </c>
      <c r="WOI136" s="430" t="s">
        <v>817</v>
      </c>
      <c r="WOJ136" s="430" t="s">
        <v>817</v>
      </c>
      <c r="WOK136" s="430" t="s">
        <v>817</v>
      </c>
      <c r="WOL136" s="430" t="s">
        <v>817</v>
      </c>
      <c r="WOM136" s="430" t="s">
        <v>817</v>
      </c>
      <c r="WON136" s="430" t="s">
        <v>817</v>
      </c>
      <c r="WOO136" s="430" t="s">
        <v>817</v>
      </c>
      <c r="WOP136" s="430" t="s">
        <v>817</v>
      </c>
      <c r="WOQ136" s="430" t="s">
        <v>817</v>
      </c>
      <c r="WOR136" s="430" t="s">
        <v>817</v>
      </c>
      <c r="WOS136" s="430" t="s">
        <v>817</v>
      </c>
      <c r="WOT136" s="430" t="s">
        <v>817</v>
      </c>
      <c r="WOU136" s="430" t="s">
        <v>817</v>
      </c>
      <c r="WOV136" s="430" t="s">
        <v>817</v>
      </c>
      <c r="WOW136" s="430" t="s">
        <v>817</v>
      </c>
      <c r="WOX136" s="430" t="s">
        <v>817</v>
      </c>
      <c r="WOY136" s="430" t="s">
        <v>817</v>
      </c>
      <c r="WOZ136" s="430" t="s">
        <v>817</v>
      </c>
      <c r="WPA136" s="430" t="s">
        <v>817</v>
      </c>
      <c r="WPB136" s="430" t="s">
        <v>817</v>
      </c>
      <c r="WPC136" s="430" t="s">
        <v>817</v>
      </c>
      <c r="WPD136" s="430" t="s">
        <v>817</v>
      </c>
      <c r="WPE136" s="430" t="s">
        <v>817</v>
      </c>
      <c r="WPF136" s="430" t="s">
        <v>817</v>
      </c>
      <c r="WPG136" s="430" t="s">
        <v>817</v>
      </c>
      <c r="WPH136" s="430" t="s">
        <v>817</v>
      </c>
      <c r="WPI136" s="430" t="s">
        <v>817</v>
      </c>
      <c r="WPJ136" s="430" t="s">
        <v>817</v>
      </c>
      <c r="WPK136" s="430" t="s">
        <v>817</v>
      </c>
      <c r="WPL136" s="430" t="s">
        <v>817</v>
      </c>
      <c r="WPM136" s="430" t="s">
        <v>817</v>
      </c>
      <c r="WPN136" s="430" t="s">
        <v>817</v>
      </c>
      <c r="WPO136" s="430" t="s">
        <v>817</v>
      </c>
      <c r="WPP136" s="430" t="s">
        <v>817</v>
      </c>
      <c r="WPQ136" s="430" t="s">
        <v>817</v>
      </c>
      <c r="WPR136" s="430" t="s">
        <v>817</v>
      </c>
      <c r="WPS136" s="430" t="s">
        <v>817</v>
      </c>
      <c r="WPT136" s="430" t="s">
        <v>817</v>
      </c>
      <c r="WPU136" s="430" t="s">
        <v>817</v>
      </c>
      <c r="WPV136" s="430" t="s">
        <v>817</v>
      </c>
      <c r="WPW136" s="430" t="s">
        <v>817</v>
      </c>
      <c r="WPX136" s="430" t="s">
        <v>817</v>
      </c>
      <c r="WPY136" s="430" t="s">
        <v>817</v>
      </c>
      <c r="WPZ136" s="430" t="s">
        <v>817</v>
      </c>
      <c r="WQA136" s="430" t="s">
        <v>817</v>
      </c>
      <c r="WQB136" s="430" t="s">
        <v>817</v>
      </c>
      <c r="WQC136" s="430" t="s">
        <v>817</v>
      </c>
      <c r="WQD136" s="430" t="s">
        <v>817</v>
      </c>
      <c r="WQE136" s="430" t="s">
        <v>817</v>
      </c>
      <c r="WQF136" s="430" t="s">
        <v>817</v>
      </c>
      <c r="WQG136" s="430" t="s">
        <v>817</v>
      </c>
      <c r="WQH136" s="430" t="s">
        <v>817</v>
      </c>
      <c r="WQI136" s="430" t="s">
        <v>817</v>
      </c>
      <c r="WQJ136" s="430" t="s">
        <v>817</v>
      </c>
      <c r="WQK136" s="430" t="s">
        <v>817</v>
      </c>
      <c r="WQL136" s="430" t="s">
        <v>817</v>
      </c>
      <c r="WQM136" s="430" t="s">
        <v>817</v>
      </c>
      <c r="WQN136" s="430" t="s">
        <v>817</v>
      </c>
      <c r="WQO136" s="430" t="s">
        <v>817</v>
      </c>
      <c r="WQP136" s="430" t="s">
        <v>817</v>
      </c>
      <c r="WQQ136" s="430" t="s">
        <v>817</v>
      </c>
      <c r="WQR136" s="430" t="s">
        <v>817</v>
      </c>
      <c r="WQS136" s="430" t="s">
        <v>817</v>
      </c>
      <c r="WQT136" s="430" t="s">
        <v>817</v>
      </c>
      <c r="WQU136" s="430" t="s">
        <v>817</v>
      </c>
      <c r="WQV136" s="430" t="s">
        <v>817</v>
      </c>
      <c r="WQW136" s="430" t="s">
        <v>817</v>
      </c>
      <c r="WQX136" s="430" t="s">
        <v>817</v>
      </c>
      <c r="WQY136" s="430" t="s">
        <v>817</v>
      </c>
      <c r="WQZ136" s="430" t="s">
        <v>817</v>
      </c>
      <c r="WRA136" s="430" t="s">
        <v>817</v>
      </c>
      <c r="WRB136" s="430" t="s">
        <v>817</v>
      </c>
      <c r="WRC136" s="430" t="s">
        <v>817</v>
      </c>
      <c r="WRD136" s="430" t="s">
        <v>817</v>
      </c>
      <c r="WRE136" s="430" t="s">
        <v>817</v>
      </c>
      <c r="WRF136" s="430" t="s">
        <v>817</v>
      </c>
      <c r="WRG136" s="430" t="s">
        <v>817</v>
      </c>
      <c r="WRH136" s="430" t="s">
        <v>817</v>
      </c>
      <c r="WRI136" s="430" t="s">
        <v>817</v>
      </c>
      <c r="WRJ136" s="430" t="s">
        <v>817</v>
      </c>
      <c r="WRK136" s="430" t="s">
        <v>817</v>
      </c>
      <c r="WRL136" s="430" t="s">
        <v>817</v>
      </c>
      <c r="WRM136" s="430" t="s">
        <v>817</v>
      </c>
      <c r="WRN136" s="430" t="s">
        <v>817</v>
      </c>
      <c r="WRO136" s="430" t="s">
        <v>817</v>
      </c>
      <c r="WRP136" s="430" t="s">
        <v>817</v>
      </c>
      <c r="WRQ136" s="430" t="s">
        <v>817</v>
      </c>
      <c r="WRR136" s="430" t="s">
        <v>817</v>
      </c>
      <c r="WRS136" s="430" t="s">
        <v>817</v>
      </c>
      <c r="WRT136" s="430" t="s">
        <v>817</v>
      </c>
      <c r="WRU136" s="430" t="s">
        <v>817</v>
      </c>
      <c r="WRV136" s="430" t="s">
        <v>817</v>
      </c>
      <c r="WRW136" s="430" t="s">
        <v>817</v>
      </c>
      <c r="WRX136" s="430" t="s">
        <v>817</v>
      </c>
      <c r="WRY136" s="430" t="s">
        <v>817</v>
      </c>
      <c r="WRZ136" s="430" t="s">
        <v>817</v>
      </c>
      <c r="WSA136" s="430" t="s">
        <v>817</v>
      </c>
      <c r="WSB136" s="430" t="s">
        <v>817</v>
      </c>
      <c r="WSC136" s="430" t="s">
        <v>817</v>
      </c>
      <c r="WSD136" s="430" t="s">
        <v>817</v>
      </c>
      <c r="WSE136" s="430" t="s">
        <v>817</v>
      </c>
      <c r="WSF136" s="430" t="s">
        <v>817</v>
      </c>
      <c r="WSG136" s="430" t="s">
        <v>817</v>
      </c>
      <c r="WSH136" s="430" t="s">
        <v>817</v>
      </c>
      <c r="WSI136" s="430" t="s">
        <v>817</v>
      </c>
      <c r="WSJ136" s="430" t="s">
        <v>817</v>
      </c>
      <c r="WSK136" s="430" t="s">
        <v>817</v>
      </c>
      <c r="WSL136" s="430" t="s">
        <v>817</v>
      </c>
      <c r="WSM136" s="430" t="s">
        <v>817</v>
      </c>
      <c r="WSN136" s="430" t="s">
        <v>817</v>
      </c>
      <c r="WSO136" s="430" t="s">
        <v>817</v>
      </c>
      <c r="WSP136" s="430" t="s">
        <v>817</v>
      </c>
      <c r="WSQ136" s="430" t="s">
        <v>817</v>
      </c>
      <c r="WSR136" s="430" t="s">
        <v>817</v>
      </c>
      <c r="WSS136" s="430" t="s">
        <v>817</v>
      </c>
      <c r="WST136" s="430" t="s">
        <v>817</v>
      </c>
      <c r="WSU136" s="430" t="s">
        <v>817</v>
      </c>
      <c r="WSV136" s="430" t="s">
        <v>817</v>
      </c>
      <c r="WSW136" s="430" t="s">
        <v>817</v>
      </c>
      <c r="WSX136" s="430" t="s">
        <v>817</v>
      </c>
      <c r="WSY136" s="430" t="s">
        <v>817</v>
      </c>
      <c r="WSZ136" s="430" t="s">
        <v>817</v>
      </c>
      <c r="WTA136" s="430" t="s">
        <v>817</v>
      </c>
      <c r="WTB136" s="430" t="s">
        <v>817</v>
      </c>
      <c r="WTC136" s="430" t="s">
        <v>817</v>
      </c>
      <c r="WTD136" s="430" t="s">
        <v>817</v>
      </c>
      <c r="WTE136" s="430" t="s">
        <v>817</v>
      </c>
      <c r="WTF136" s="430" t="s">
        <v>817</v>
      </c>
      <c r="WTG136" s="430" t="s">
        <v>817</v>
      </c>
      <c r="WTH136" s="430" t="s">
        <v>817</v>
      </c>
      <c r="WTI136" s="430" t="s">
        <v>817</v>
      </c>
      <c r="WTJ136" s="430" t="s">
        <v>817</v>
      </c>
      <c r="WTK136" s="430" t="s">
        <v>817</v>
      </c>
      <c r="WTL136" s="430" t="s">
        <v>817</v>
      </c>
      <c r="WTM136" s="430" t="s">
        <v>817</v>
      </c>
      <c r="WTN136" s="430" t="s">
        <v>817</v>
      </c>
      <c r="WTO136" s="430" t="s">
        <v>817</v>
      </c>
      <c r="WTP136" s="430" t="s">
        <v>817</v>
      </c>
      <c r="WTQ136" s="430" t="s">
        <v>817</v>
      </c>
      <c r="WTR136" s="430" t="s">
        <v>817</v>
      </c>
      <c r="WTS136" s="430" t="s">
        <v>817</v>
      </c>
      <c r="WTT136" s="430" t="s">
        <v>817</v>
      </c>
      <c r="WTU136" s="430" t="s">
        <v>817</v>
      </c>
      <c r="WTV136" s="430" t="s">
        <v>817</v>
      </c>
      <c r="WTW136" s="430" t="s">
        <v>817</v>
      </c>
      <c r="WTX136" s="430" t="s">
        <v>817</v>
      </c>
      <c r="WTY136" s="430" t="s">
        <v>817</v>
      </c>
      <c r="WTZ136" s="430" t="s">
        <v>817</v>
      </c>
      <c r="WUA136" s="430" t="s">
        <v>817</v>
      </c>
      <c r="WUB136" s="430" t="s">
        <v>817</v>
      </c>
      <c r="WUC136" s="430" t="s">
        <v>817</v>
      </c>
      <c r="WUD136" s="430" t="s">
        <v>817</v>
      </c>
      <c r="WUE136" s="430" t="s">
        <v>817</v>
      </c>
      <c r="WUF136" s="430" t="s">
        <v>817</v>
      </c>
      <c r="WUG136" s="430" t="s">
        <v>817</v>
      </c>
      <c r="WUH136" s="430" t="s">
        <v>817</v>
      </c>
      <c r="WUI136" s="430" t="s">
        <v>817</v>
      </c>
      <c r="WUJ136" s="430" t="s">
        <v>817</v>
      </c>
      <c r="WUK136" s="430" t="s">
        <v>817</v>
      </c>
      <c r="WUL136" s="430" t="s">
        <v>817</v>
      </c>
      <c r="WUM136" s="430" t="s">
        <v>817</v>
      </c>
      <c r="WUN136" s="430" t="s">
        <v>817</v>
      </c>
      <c r="WUO136" s="430" t="s">
        <v>817</v>
      </c>
      <c r="WUP136" s="430" t="s">
        <v>817</v>
      </c>
      <c r="WUQ136" s="430" t="s">
        <v>817</v>
      </c>
      <c r="WUR136" s="430" t="s">
        <v>817</v>
      </c>
      <c r="WUS136" s="430" t="s">
        <v>817</v>
      </c>
      <c r="WUT136" s="430" t="s">
        <v>817</v>
      </c>
      <c r="WUU136" s="430" t="s">
        <v>817</v>
      </c>
      <c r="WUV136" s="430" t="s">
        <v>817</v>
      </c>
      <c r="WUW136" s="430" t="s">
        <v>817</v>
      </c>
      <c r="WUX136" s="430" t="s">
        <v>817</v>
      </c>
      <c r="WUY136" s="430" t="s">
        <v>817</v>
      </c>
      <c r="WUZ136" s="430" t="s">
        <v>817</v>
      </c>
      <c r="WVA136" s="430" t="s">
        <v>817</v>
      </c>
      <c r="WVB136" s="430" t="s">
        <v>817</v>
      </c>
      <c r="WVC136" s="430" t="s">
        <v>817</v>
      </c>
      <c r="WVD136" s="430" t="s">
        <v>817</v>
      </c>
      <c r="WVE136" s="430" t="s">
        <v>817</v>
      </c>
      <c r="WVF136" s="430" t="s">
        <v>817</v>
      </c>
      <c r="WVG136" s="430" t="s">
        <v>817</v>
      </c>
      <c r="WVH136" s="430" t="s">
        <v>817</v>
      </c>
      <c r="WVI136" s="430" t="s">
        <v>817</v>
      </c>
      <c r="WVJ136" s="430" t="s">
        <v>817</v>
      </c>
      <c r="WVK136" s="430" t="s">
        <v>817</v>
      </c>
      <c r="WVL136" s="430" t="s">
        <v>817</v>
      </c>
      <c r="WVM136" s="430" t="s">
        <v>817</v>
      </c>
      <c r="WVN136" s="430" t="s">
        <v>817</v>
      </c>
      <c r="WVO136" s="430" t="s">
        <v>817</v>
      </c>
      <c r="WVP136" s="430" t="s">
        <v>817</v>
      </c>
      <c r="WVQ136" s="430" t="s">
        <v>817</v>
      </c>
      <c r="WVR136" s="430" t="s">
        <v>817</v>
      </c>
      <c r="WVS136" s="430" t="s">
        <v>817</v>
      </c>
      <c r="WVT136" s="430" t="s">
        <v>817</v>
      </c>
      <c r="WVU136" s="430" t="s">
        <v>817</v>
      </c>
      <c r="WVV136" s="430" t="s">
        <v>817</v>
      </c>
      <c r="WVW136" s="430" t="s">
        <v>817</v>
      </c>
      <c r="WVX136" s="430" t="s">
        <v>817</v>
      </c>
      <c r="WVY136" s="430" t="s">
        <v>817</v>
      </c>
      <c r="WVZ136" s="430" t="s">
        <v>817</v>
      </c>
      <c r="WWA136" s="430" t="s">
        <v>817</v>
      </c>
      <c r="WWB136" s="430" t="s">
        <v>817</v>
      </c>
      <c r="WWC136" s="430" t="s">
        <v>817</v>
      </c>
      <c r="WWD136" s="430" t="s">
        <v>817</v>
      </c>
      <c r="WWE136" s="430" t="s">
        <v>817</v>
      </c>
      <c r="WWF136" s="430" t="s">
        <v>817</v>
      </c>
      <c r="WWG136" s="430" t="s">
        <v>817</v>
      </c>
      <c r="WWH136" s="430" t="s">
        <v>817</v>
      </c>
      <c r="WWI136" s="430" t="s">
        <v>817</v>
      </c>
      <c r="WWJ136" s="430" t="s">
        <v>817</v>
      </c>
      <c r="WWK136" s="430" t="s">
        <v>817</v>
      </c>
      <c r="WWL136" s="430" t="s">
        <v>817</v>
      </c>
      <c r="WWM136" s="430" t="s">
        <v>817</v>
      </c>
      <c r="WWN136" s="430" t="s">
        <v>817</v>
      </c>
      <c r="WWO136" s="430" t="s">
        <v>817</v>
      </c>
      <c r="WWP136" s="430" t="s">
        <v>817</v>
      </c>
      <c r="WWQ136" s="430" t="s">
        <v>817</v>
      </c>
      <c r="WWR136" s="430" t="s">
        <v>817</v>
      </c>
      <c r="WWS136" s="430" t="s">
        <v>817</v>
      </c>
      <c r="WWT136" s="430" t="s">
        <v>817</v>
      </c>
      <c r="WWU136" s="430" t="s">
        <v>817</v>
      </c>
      <c r="WWV136" s="430" t="s">
        <v>817</v>
      </c>
      <c r="WWW136" s="430" t="s">
        <v>817</v>
      </c>
      <c r="WWX136" s="430" t="s">
        <v>817</v>
      </c>
      <c r="WWY136" s="430" t="s">
        <v>817</v>
      </c>
      <c r="WWZ136" s="430" t="s">
        <v>817</v>
      </c>
      <c r="WXA136" s="430" t="s">
        <v>817</v>
      </c>
      <c r="WXB136" s="430" t="s">
        <v>817</v>
      </c>
      <c r="WXC136" s="430" t="s">
        <v>817</v>
      </c>
      <c r="WXD136" s="430" t="s">
        <v>817</v>
      </c>
      <c r="WXE136" s="430" t="s">
        <v>817</v>
      </c>
      <c r="WXF136" s="430" t="s">
        <v>817</v>
      </c>
      <c r="WXG136" s="430" t="s">
        <v>817</v>
      </c>
      <c r="WXH136" s="430" t="s">
        <v>817</v>
      </c>
      <c r="WXI136" s="430" t="s">
        <v>817</v>
      </c>
      <c r="WXJ136" s="430" t="s">
        <v>817</v>
      </c>
      <c r="WXK136" s="430" t="s">
        <v>817</v>
      </c>
      <c r="WXL136" s="430" t="s">
        <v>817</v>
      </c>
      <c r="WXM136" s="430" t="s">
        <v>817</v>
      </c>
      <c r="WXN136" s="430" t="s">
        <v>817</v>
      </c>
      <c r="WXO136" s="430" t="s">
        <v>817</v>
      </c>
      <c r="WXP136" s="430" t="s">
        <v>817</v>
      </c>
      <c r="WXQ136" s="430" t="s">
        <v>817</v>
      </c>
      <c r="WXR136" s="430" t="s">
        <v>817</v>
      </c>
      <c r="WXS136" s="430" t="s">
        <v>817</v>
      </c>
      <c r="WXT136" s="430" t="s">
        <v>817</v>
      </c>
      <c r="WXU136" s="430" t="s">
        <v>817</v>
      </c>
      <c r="WXV136" s="430" t="s">
        <v>817</v>
      </c>
      <c r="WXW136" s="430" t="s">
        <v>817</v>
      </c>
      <c r="WXX136" s="430" t="s">
        <v>817</v>
      </c>
      <c r="WXY136" s="430" t="s">
        <v>817</v>
      </c>
      <c r="WXZ136" s="430" t="s">
        <v>817</v>
      </c>
      <c r="WYA136" s="430" t="s">
        <v>817</v>
      </c>
      <c r="WYB136" s="430" t="s">
        <v>817</v>
      </c>
      <c r="WYC136" s="430" t="s">
        <v>817</v>
      </c>
      <c r="WYD136" s="430" t="s">
        <v>817</v>
      </c>
      <c r="WYE136" s="430" t="s">
        <v>817</v>
      </c>
      <c r="WYF136" s="430" t="s">
        <v>817</v>
      </c>
      <c r="WYG136" s="430" t="s">
        <v>817</v>
      </c>
      <c r="WYH136" s="430" t="s">
        <v>817</v>
      </c>
      <c r="WYI136" s="430" t="s">
        <v>817</v>
      </c>
      <c r="WYJ136" s="430" t="s">
        <v>817</v>
      </c>
      <c r="WYK136" s="430" t="s">
        <v>817</v>
      </c>
      <c r="WYL136" s="430" t="s">
        <v>817</v>
      </c>
      <c r="WYM136" s="430" t="s">
        <v>817</v>
      </c>
      <c r="WYN136" s="430" t="s">
        <v>817</v>
      </c>
      <c r="WYO136" s="430" t="s">
        <v>817</v>
      </c>
      <c r="WYP136" s="430" t="s">
        <v>817</v>
      </c>
      <c r="WYQ136" s="430" t="s">
        <v>817</v>
      </c>
      <c r="WYR136" s="430" t="s">
        <v>817</v>
      </c>
      <c r="WYS136" s="430" t="s">
        <v>817</v>
      </c>
      <c r="WYT136" s="430" t="s">
        <v>817</v>
      </c>
      <c r="WYU136" s="430" t="s">
        <v>817</v>
      </c>
      <c r="WYV136" s="430" t="s">
        <v>817</v>
      </c>
      <c r="WYW136" s="430" t="s">
        <v>817</v>
      </c>
      <c r="WYX136" s="430" t="s">
        <v>817</v>
      </c>
      <c r="WYY136" s="430" t="s">
        <v>817</v>
      </c>
      <c r="WYZ136" s="430" t="s">
        <v>817</v>
      </c>
      <c r="WZA136" s="430" t="s">
        <v>817</v>
      </c>
      <c r="WZB136" s="430" t="s">
        <v>817</v>
      </c>
      <c r="WZC136" s="430" t="s">
        <v>817</v>
      </c>
      <c r="WZD136" s="430" t="s">
        <v>817</v>
      </c>
      <c r="WZE136" s="430" t="s">
        <v>817</v>
      </c>
      <c r="WZF136" s="430" t="s">
        <v>817</v>
      </c>
      <c r="WZG136" s="430" t="s">
        <v>817</v>
      </c>
      <c r="WZH136" s="430" t="s">
        <v>817</v>
      </c>
      <c r="WZI136" s="430" t="s">
        <v>817</v>
      </c>
      <c r="WZJ136" s="430" t="s">
        <v>817</v>
      </c>
      <c r="WZK136" s="430" t="s">
        <v>817</v>
      </c>
      <c r="WZL136" s="430" t="s">
        <v>817</v>
      </c>
      <c r="WZM136" s="430" t="s">
        <v>817</v>
      </c>
      <c r="WZN136" s="430" t="s">
        <v>817</v>
      </c>
      <c r="WZO136" s="430" t="s">
        <v>817</v>
      </c>
      <c r="WZP136" s="430" t="s">
        <v>817</v>
      </c>
      <c r="WZQ136" s="430" t="s">
        <v>817</v>
      </c>
      <c r="WZR136" s="430" t="s">
        <v>817</v>
      </c>
      <c r="WZS136" s="430" t="s">
        <v>817</v>
      </c>
      <c r="WZT136" s="430" t="s">
        <v>817</v>
      </c>
      <c r="WZU136" s="430" t="s">
        <v>817</v>
      </c>
      <c r="WZV136" s="430" t="s">
        <v>817</v>
      </c>
      <c r="WZW136" s="430" t="s">
        <v>817</v>
      </c>
      <c r="WZX136" s="430" t="s">
        <v>817</v>
      </c>
      <c r="WZY136" s="430" t="s">
        <v>817</v>
      </c>
      <c r="WZZ136" s="430" t="s">
        <v>817</v>
      </c>
      <c r="XAA136" s="430" t="s">
        <v>817</v>
      </c>
      <c r="XAB136" s="430" t="s">
        <v>817</v>
      </c>
      <c r="XAC136" s="430" t="s">
        <v>817</v>
      </c>
      <c r="XAD136" s="430" t="s">
        <v>817</v>
      </c>
      <c r="XAE136" s="430" t="s">
        <v>817</v>
      </c>
      <c r="XAF136" s="430" t="s">
        <v>817</v>
      </c>
      <c r="XAG136" s="430" t="s">
        <v>817</v>
      </c>
      <c r="XAH136" s="430" t="s">
        <v>817</v>
      </c>
      <c r="XAI136" s="430" t="s">
        <v>817</v>
      </c>
      <c r="XAJ136" s="430" t="s">
        <v>817</v>
      </c>
      <c r="XAK136" s="430" t="s">
        <v>817</v>
      </c>
      <c r="XAL136" s="430" t="s">
        <v>817</v>
      </c>
      <c r="XAM136" s="430" t="s">
        <v>817</v>
      </c>
      <c r="XAN136" s="430" t="s">
        <v>817</v>
      </c>
      <c r="XAO136" s="430" t="s">
        <v>817</v>
      </c>
      <c r="XAP136" s="430" t="s">
        <v>817</v>
      </c>
      <c r="XAQ136" s="430" t="s">
        <v>817</v>
      </c>
      <c r="XAR136" s="430" t="s">
        <v>817</v>
      </c>
      <c r="XAS136" s="430" t="s">
        <v>817</v>
      </c>
      <c r="XAT136" s="430" t="s">
        <v>817</v>
      </c>
      <c r="XAU136" s="430" t="s">
        <v>817</v>
      </c>
      <c r="XAV136" s="430" t="s">
        <v>817</v>
      </c>
      <c r="XAW136" s="430" t="s">
        <v>817</v>
      </c>
      <c r="XAX136" s="430" t="s">
        <v>817</v>
      </c>
      <c r="XAY136" s="430" t="s">
        <v>817</v>
      </c>
      <c r="XAZ136" s="430" t="s">
        <v>817</v>
      </c>
      <c r="XBA136" s="430" t="s">
        <v>817</v>
      </c>
      <c r="XBB136" s="430" t="s">
        <v>817</v>
      </c>
      <c r="XBC136" s="430" t="s">
        <v>817</v>
      </c>
      <c r="XBD136" s="430" t="s">
        <v>817</v>
      </c>
      <c r="XBE136" s="430" t="s">
        <v>817</v>
      </c>
      <c r="XBF136" s="430" t="s">
        <v>817</v>
      </c>
      <c r="XBG136" s="430" t="s">
        <v>817</v>
      </c>
      <c r="XBH136" s="430" t="s">
        <v>817</v>
      </c>
      <c r="XBI136" s="430" t="s">
        <v>817</v>
      </c>
      <c r="XBJ136" s="430" t="s">
        <v>817</v>
      </c>
      <c r="XBK136" s="430" t="s">
        <v>817</v>
      </c>
      <c r="XBL136" s="430" t="s">
        <v>817</v>
      </c>
      <c r="XBM136" s="430" t="s">
        <v>817</v>
      </c>
      <c r="XBN136" s="430" t="s">
        <v>817</v>
      </c>
      <c r="XBO136" s="430" t="s">
        <v>817</v>
      </c>
      <c r="XBP136" s="430" t="s">
        <v>817</v>
      </c>
      <c r="XBQ136" s="430" t="s">
        <v>817</v>
      </c>
      <c r="XBR136" s="430" t="s">
        <v>817</v>
      </c>
      <c r="XBS136" s="430" t="s">
        <v>817</v>
      </c>
      <c r="XBT136" s="430" t="s">
        <v>817</v>
      </c>
      <c r="XBU136" s="430" t="s">
        <v>817</v>
      </c>
      <c r="XBV136" s="430" t="s">
        <v>817</v>
      </c>
      <c r="XBW136" s="430" t="s">
        <v>817</v>
      </c>
      <c r="XBX136" s="430" t="s">
        <v>817</v>
      </c>
      <c r="XBY136" s="430" t="s">
        <v>817</v>
      </c>
      <c r="XBZ136" s="430" t="s">
        <v>817</v>
      </c>
      <c r="XCA136" s="430" t="s">
        <v>817</v>
      </c>
      <c r="XCB136" s="430" t="s">
        <v>817</v>
      </c>
      <c r="XCC136" s="430" t="s">
        <v>817</v>
      </c>
      <c r="XCD136" s="430" t="s">
        <v>817</v>
      </c>
      <c r="XCE136" s="430" t="s">
        <v>817</v>
      </c>
      <c r="XCF136" s="430" t="s">
        <v>817</v>
      </c>
      <c r="XCG136" s="430" t="s">
        <v>817</v>
      </c>
      <c r="XCH136" s="430" t="s">
        <v>817</v>
      </c>
      <c r="XCI136" s="430" t="s">
        <v>817</v>
      </c>
      <c r="XCJ136" s="430" t="s">
        <v>817</v>
      </c>
      <c r="XCK136" s="430" t="s">
        <v>817</v>
      </c>
      <c r="XCL136" s="430" t="s">
        <v>817</v>
      </c>
      <c r="XCM136" s="430" t="s">
        <v>817</v>
      </c>
      <c r="XCN136" s="430" t="s">
        <v>817</v>
      </c>
      <c r="XCO136" s="430" t="s">
        <v>817</v>
      </c>
      <c r="XCP136" s="430" t="s">
        <v>817</v>
      </c>
      <c r="XCQ136" s="430" t="s">
        <v>817</v>
      </c>
      <c r="XCR136" s="430" t="s">
        <v>817</v>
      </c>
      <c r="XCS136" s="430" t="s">
        <v>817</v>
      </c>
      <c r="XCT136" s="430" t="s">
        <v>817</v>
      </c>
      <c r="XCU136" s="430" t="s">
        <v>817</v>
      </c>
      <c r="XCV136" s="430" t="s">
        <v>817</v>
      </c>
      <c r="XCW136" s="430" t="s">
        <v>817</v>
      </c>
      <c r="XCX136" s="430" t="s">
        <v>817</v>
      </c>
      <c r="XCY136" s="430" t="s">
        <v>817</v>
      </c>
      <c r="XCZ136" s="430" t="s">
        <v>817</v>
      </c>
      <c r="XDA136" s="430" t="s">
        <v>817</v>
      </c>
      <c r="XDB136" s="430" t="s">
        <v>817</v>
      </c>
      <c r="XDC136" s="430" t="s">
        <v>817</v>
      </c>
      <c r="XDD136" s="430" t="s">
        <v>817</v>
      </c>
      <c r="XDE136" s="430" t="s">
        <v>817</v>
      </c>
      <c r="XDF136" s="430" t="s">
        <v>817</v>
      </c>
      <c r="XDG136" s="430" t="s">
        <v>817</v>
      </c>
      <c r="XDH136" s="430" t="s">
        <v>817</v>
      </c>
      <c r="XDI136" s="430" t="s">
        <v>817</v>
      </c>
      <c r="XDJ136" s="430" t="s">
        <v>817</v>
      </c>
      <c r="XDK136" s="430" t="s">
        <v>817</v>
      </c>
      <c r="XDL136" s="430" t="s">
        <v>817</v>
      </c>
      <c r="XDM136" s="430" t="s">
        <v>817</v>
      </c>
      <c r="XDN136" s="430" t="s">
        <v>817</v>
      </c>
      <c r="XDO136" s="430" t="s">
        <v>817</v>
      </c>
      <c r="XDP136" s="430" t="s">
        <v>817</v>
      </c>
      <c r="XDQ136" s="430" t="s">
        <v>817</v>
      </c>
      <c r="XDR136" s="430" t="s">
        <v>817</v>
      </c>
      <c r="XDS136" s="430" t="s">
        <v>817</v>
      </c>
      <c r="XDT136" s="430" t="s">
        <v>817</v>
      </c>
      <c r="XDU136" s="430" t="s">
        <v>817</v>
      </c>
      <c r="XDV136" s="430" t="s">
        <v>817</v>
      </c>
      <c r="XDW136" s="430" t="s">
        <v>817</v>
      </c>
      <c r="XDX136" s="430" t="s">
        <v>817</v>
      </c>
      <c r="XDY136" s="430" t="s">
        <v>817</v>
      </c>
      <c r="XDZ136" s="430" t="s">
        <v>817</v>
      </c>
      <c r="XEA136" s="430" t="s">
        <v>817</v>
      </c>
      <c r="XEB136" s="430" t="s">
        <v>817</v>
      </c>
      <c r="XEC136" s="430" t="s">
        <v>817</v>
      </c>
      <c r="XED136" s="430" t="s">
        <v>817</v>
      </c>
      <c r="XEE136" s="430" t="s">
        <v>817</v>
      </c>
      <c r="XEF136" s="430" t="s">
        <v>817</v>
      </c>
      <c r="XEG136" s="430" t="s">
        <v>817</v>
      </c>
      <c r="XEH136" s="430" t="s">
        <v>817</v>
      </c>
      <c r="XEI136" s="430" t="s">
        <v>817</v>
      </c>
      <c r="XEJ136" s="430" t="s">
        <v>817</v>
      </c>
      <c r="XEK136" s="430" t="s">
        <v>817</v>
      </c>
      <c r="XEL136" s="430" t="s">
        <v>817</v>
      </c>
      <c r="XEM136" s="430" t="s">
        <v>817</v>
      </c>
      <c r="XEN136" s="430" t="s">
        <v>817</v>
      </c>
      <c r="XEO136" s="430" t="s">
        <v>817</v>
      </c>
      <c r="XEP136" s="430" t="s">
        <v>817</v>
      </c>
    </row>
    <row r="137" spans="1:16370" ht="21.75" customHeight="1">
      <c r="A137" s="818"/>
      <c r="B137" s="1072"/>
      <c r="C137" s="46" t="s">
        <v>1010</v>
      </c>
      <c r="D137" s="413">
        <v>1</v>
      </c>
      <c r="E137" s="784"/>
      <c r="F137" s="784"/>
      <c r="G137" s="784"/>
      <c r="H137" s="407">
        <f t="array" ref="H137">IFERROR(ROUND(INDEX(FCSTSDV!$D$2:$L$2001,MATCH('ống nhựa túi bóng (2)'!$C137,FCSTSDV!$C$2:$C$2001,0),MATCH('ống nhựa túi bóng (2)'!H$3,FCSTSDV!$D$1:$L$1,0)),1)/'ống nhựa túi bóng (2)'!$D137,0)</f>
        <v>20000</v>
      </c>
      <c r="I137" s="407">
        <f t="array" ref="I137">IFERROR(ROUND(INDEX(FCSTSDV!$D$2:$L$2001,MATCH('ống nhựa túi bóng (2)'!$C137,FCSTSDV!$C$2:$C$2001,0),MATCH('ống nhựa túi bóng (2)'!I$3,FCSTSDV!$D$1:$L$1,0)),1)/'ống nhựa túi bóng (2)'!$D137,0)</f>
        <v>0</v>
      </c>
      <c r="J137" s="407">
        <f t="array" ref="J137">IFERROR(ROUND(INDEX(FCSTSDV!$D$2:$L$2001,MATCH('ống nhựa túi bóng (2)'!$C137,FCSTSDV!$C$2:$C$2001,0),MATCH('ống nhựa túi bóng (2)'!J$3,FCSTSDV!$D$1:$L$1,0)),1)/'ống nhựa túi bóng (2)'!$D137,0)</f>
        <v>0</v>
      </c>
      <c r="K137" s="407">
        <f t="array" ref="K137">IFERROR(ROUND(INDEX(FCSTSDV!$D$2:$L$2001,MATCH('ống nhựa túi bóng (2)'!$C137,FCSTSDV!$C$2:$C$2001,0),MATCH('ống nhựa túi bóng (2)'!K$3,FCSTSDV!$D$1:$L$1,0)),1)/'ống nhựa túi bóng (2)'!$D137,0)</f>
        <v>20000</v>
      </c>
      <c r="L137" s="407">
        <f t="array" ref="L137">IFERROR(ROUND(INDEX(FCSTSDV!$D$2:$L$2001,MATCH('ống nhựa túi bóng (2)'!$C137,FCSTSDV!$C$2:$C$2001,0),MATCH('ống nhựa túi bóng (2)'!L$3,FCSTSDV!$D$1:$L$1,0)),1)/'ống nhựa túi bóng (2)'!$D137,0)</f>
        <v>0</v>
      </c>
      <c r="M137" s="407">
        <f t="array" ref="M137">IFERROR(ROUND(INDEX(FCSTSDV!$D$2:$L$2001,MATCH('ống nhựa túi bóng (2)'!$C137,FCSTSDV!$C$2:$C$2001,0),MATCH('ống nhựa túi bóng (2)'!M$3,FCSTSDV!$D$1:$L$1,0)),1)/'ống nhựa túi bóng (2)'!$D137,0)</f>
        <v>0</v>
      </c>
      <c r="N137" s="407">
        <f t="array" ref="N137">IFERROR(ROUND(INDEX(FCSTSDV!$D$2:$L$2001,MATCH('ống nhựa túi bóng (2)'!$C137,FCSTSDV!$C$2:$C$2001,0),MATCH('ống nhựa túi bóng (2)'!N$3,FCSTSDV!$D$1:$L$1,0)),1)/'ống nhựa túi bóng (2)'!$D137,0)</f>
        <v>80000</v>
      </c>
      <c r="O137" s="407">
        <f t="array" ref="O137">IFERROR(ROUND(INDEX(FCSTSDV!$D$2:$L$2001,MATCH('ống nhựa túi bóng (2)'!$C137,FCSTSDV!$C$2:$C$2001,0),MATCH('ống nhựa túi bóng (2)'!O$3,FCSTSDV!$D$1:$L$1,0)),1)/'ống nhựa túi bóng (2)'!$D137,0)</f>
        <v>50000</v>
      </c>
      <c r="P137" s="407">
        <f t="array" ref="P137">IFERROR(ROUND(INDEX(FCSTSDV!$D$2:$L$2001,MATCH('ống nhựa túi bóng (2)'!$C137,FCSTSDV!$C$2:$C$2001,0),MATCH('ống nhựa túi bóng (2)'!P$3,FCSTSDV!$D$1:$L$1,0)),1)/'ống nhựa túi bóng (2)'!$D137,0)</f>
        <v>61800</v>
      </c>
      <c r="Q137" s="407">
        <f t="shared" si="13"/>
        <v>231800</v>
      </c>
    </row>
    <row r="138" spans="1:16370" ht="21.75" customHeight="1">
      <c r="A138" s="818"/>
      <c r="B138" s="1072"/>
      <c r="C138" s="46" t="s">
        <v>800</v>
      </c>
      <c r="D138" s="413">
        <v>1</v>
      </c>
      <c r="E138" s="784"/>
      <c r="F138" s="784"/>
      <c r="G138" s="784"/>
      <c r="H138" s="407">
        <f>IFERROR(ROUND(INDEX(FCSTSDV!$D$2:$L$2001,MATCH('ống nhựa túi bóng (2)'!$C138,FCSTSDV!$C$2:$C$2001,0),MATCH('ống nhựa túi bóng (2)'!H$3,FCSTSDV!$D$1:$L$1,0)),1)/'ống nhựa túi bóng (2)'!$D138,0)</f>
        <v>9600</v>
      </c>
      <c r="I138" s="407">
        <f t="array" ref="I138">IFERROR(ROUND(INDEX(FCSTSDV!$D$2:$L$2001,MATCH('ống nhựa túi bóng (2)'!$C138,FCSTSDV!$C$2:$C$2001,0),MATCH('ống nhựa túi bóng (2)'!I$3,FCSTSDV!$D$1:$L$1,0)),1)/'ống nhựa túi bóng (2)'!$D138,0)</f>
        <v>16000</v>
      </c>
      <c r="J138" s="407">
        <f t="array" ref="J138">IFERROR(ROUND(INDEX(FCSTSDV!$D$2:$L$2001,MATCH('ống nhựa túi bóng (2)'!$C138,FCSTSDV!$C$2:$C$2001,0),MATCH('ống nhựa túi bóng (2)'!J$3,FCSTSDV!$D$1:$L$1,0)),1)/'ống nhựa túi bóng (2)'!$D138,0)</f>
        <v>16000</v>
      </c>
      <c r="K138" s="407">
        <f t="array" ref="K138">IFERROR(ROUND(INDEX(FCSTSDV!$D$2:$L$2001,MATCH('ống nhựa túi bóng (2)'!$C138,FCSTSDV!$C$2:$C$2001,0),MATCH('ống nhựa túi bóng (2)'!K$3,FCSTSDV!$D$1:$L$1,0)),1)/'ống nhựa túi bóng (2)'!$D138,0)</f>
        <v>16000</v>
      </c>
      <c r="L138" s="407">
        <f t="array" ref="L138">IFERROR(ROUND(INDEX(FCSTSDV!$D$2:$L$2001,MATCH('ống nhựa túi bóng (2)'!$C138,FCSTSDV!$C$2:$C$2001,0),MATCH('ống nhựa túi bóng (2)'!L$3,FCSTSDV!$D$1:$L$1,0)),1)/'ống nhựa túi bóng (2)'!$D138,0)</f>
        <v>9600</v>
      </c>
      <c r="M138" s="407">
        <f t="array" ref="M138">IFERROR(ROUND(INDEX(FCSTSDV!$D$2:$L$2001,MATCH('ống nhựa túi bóng (2)'!$C138,FCSTSDV!$C$2:$C$2001,0),MATCH('ống nhựa túi bóng (2)'!M$3,FCSTSDV!$D$1:$L$1,0)),1)/'ống nhựa túi bóng (2)'!$D138,0)</f>
        <v>3200</v>
      </c>
      <c r="N138" s="407">
        <f t="array" ref="N138">IFERROR(ROUND(INDEX(FCSTSDV!$D$2:$L$2001,MATCH('ống nhựa túi bóng (2)'!$C138,FCSTSDV!$C$2:$C$2001,0),MATCH('ống nhựa túi bóng (2)'!N$3,FCSTSDV!$D$1:$L$1,0)),1)/'ống nhựa túi bóng (2)'!$D138,0)</f>
        <v>92800</v>
      </c>
      <c r="O138" s="407">
        <f t="array" ref="O138">IFERROR(ROUND(INDEX(FCSTSDV!$D$2:$L$2001,MATCH('ống nhựa túi bóng (2)'!$C138,FCSTSDV!$C$2:$C$2001,0),MATCH('ống nhựa túi bóng (2)'!O$3,FCSTSDV!$D$1:$L$1,0)),1)/'ống nhựa túi bóng (2)'!$D138,0)</f>
        <v>64000</v>
      </c>
      <c r="P138" s="407">
        <f t="array" ref="P138">IFERROR(ROUND(INDEX(FCSTSDV!$D$2:$L$2001,MATCH('ống nhựa túi bóng (2)'!$C138,FCSTSDV!$C$2:$C$2001,0),MATCH('ống nhựa túi bóng (2)'!P$3,FCSTSDV!$D$1:$L$1,0)),1)/'ống nhựa túi bóng (2)'!$D138,0)</f>
        <v>0</v>
      </c>
      <c r="Q138" s="407">
        <f t="shared" si="13"/>
        <v>227200</v>
      </c>
    </row>
    <row r="139" spans="1:16370" ht="21.75" customHeight="1">
      <c r="A139" s="818"/>
      <c r="B139" s="1072"/>
      <c r="C139" s="46" t="s">
        <v>797</v>
      </c>
      <c r="D139" s="413">
        <v>1</v>
      </c>
      <c r="E139" s="784"/>
      <c r="F139" s="784"/>
      <c r="G139" s="784"/>
      <c r="H139" s="407">
        <f t="array" ref="H139">IFERROR(ROUND(INDEX(FCSTSDV!$D$2:$L$2001,MATCH('ống nhựa túi bóng (2)'!$C139,FCSTSDV!$C$2:$C$2001,0),MATCH('ống nhựa túi bóng (2)'!H$3,FCSTSDV!$D$1:$L$1,0)),1)/'ống nhựa túi bóng (2)'!$D139,0)</f>
        <v>3500</v>
      </c>
      <c r="I139" s="407">
        <f t="array" ref="I139">IFERROR(ROUND(INDEX(FCSTSDV!$D$2:$L$2001,MATCH('ống nhựa túi bóng (2)'!$C139,FCSTSDV!$C$2:$C$2001,0),MATCH('ống nhựa túi bóng (2)'!I$3,FCSTSDV!$D$1:$L$1,0)),1)/'ống nhựa túi bóng (2)'!$D139,0)</f>
        <v>0</v>
      </c>
      <c r="J139" s="407">
        <f t="array" ref="J139">IFERROR(ROUND(INDEX(FCSTSDV!$D$2:$L$2001,MATCH('ống nhựa túi bóng (2)'!$C139,FCSTSDV!$C$2:$C$2001,0),MATCH('ống nhựa túi bóng (2)'!J$3,FCSTSDV!$D$1:$L$1,0)),1)/'ống nhựa túi bóng (2)'!$D139,0)</f>
        <v>3500</v>
      </c>
      <c r="K139" s="407">
        <f t="array" ref="K139">IFERROR(ROUND(INDEX(FCSTSDV!$D$2:$L$2001,MATCH('ống nhựa túi bóng (2)'!$C139,FCSTSDV!$C$2:$C$2001,0),MATCH('ống nhựa túi bóng (2)'!K$3,FCSTSDV!$D$1:$L$1,0)),1)/'ống nhựa túi bóng (2)'!$D139,0)</f>
        <v>0</v>
      </c>
      <c r="L139" s="407">
        <f t="array" ref="L139">IFERROR(ROUND(INDEX(FCSTSDV!$D$2:$L$2001,MATCH('ống nhựa túi bóng (2)'!$C139,FCSTSDV!$C$2:$C$2001,0),MATCH('ống nhựa túi bóng (2)'!L$3,FCSTSDV!$D$1:$L$1,0)),1)/'ống nhựa túi bóng (2)'!$D139,0)</f>
        <v>0</v>
      </c>
      <c r="M139" s="407">
        <f t="array" ref="M139">IFERROR(ROUND(INDEX(FCSTSDV!$D$2:$L$2001,MATCH('ống nhựa túi bóng (2)'!$C139,FCSTSDV!$C$2:$C$2001,0),MATCH('ống nhựa túi bóng (2)'!M$3,FCSTSDV!$D$1:$L$1,0)),1)/'ống nhựa túi bóng (2)'!$D139,0)</f>
        <v>0</v>
      </c>
      <c r="N139" s="407">
        <f t="array" ref="N139">IFERROR(ROUND(INDEX(FCSTSDV!$D$2:$L$2001,MATCH('ống nhựa túi bóng (2)'!$C139,FCSTSDV!$C$2:$C$2001,0),MATCH('ống nhựa túi bóng (2)'!N$3,FCSTSDV!$D$1:$L$1,0)),1)/'ống nhựa túi bóng (2)'!$D139,0)</f>
        <v>7000</v>
      </c>
      <c r="O139" s="407">
        <f t="array" ref="O139">IFERROR(ROUND(INDEX(FCSTSDV!$D$2:$L$2001,MATCH('ống nhựa túi bóng (2)'!$C139,FCSTSDV!$C$2:$C$2001,0),MATCH('ống nhựa túi bóng (2)'!O$3,FCSTSDV!$D$1:$L$1,0)),1)/'ống nhựa túi bóng (2)'!$D139,0)</f>
        <v>10500</v>
      </c>
      <c r="P139" s="407">
        <f t="array" ref="P139">IFERROR(ROUND(INDEX(FCSTSDV!$D$2:$L$2001,MATCH('ống nhựa túi bóng (2)'!$C139,FCSTSDV!$C$2:$C$2001,0),MATCH('ống nhựa túi bóng (2)'!P$3,FCSTSDV!$D$1:$L$1,0)),1)/'ống nhựa túi bóng (2)'!$D139,0)</f>
        <v>0</v>
      </c>
      <c r="Q139" s="407">
        <f t="shared" si="13"/>
        <v>24500</v>
      </c>
    </row>
    <row r="140" spans="1:16370" ht="21.75" customHeight="1">
      <c r="A140" s="819"/>
      <c r="B140" s="1073"/>
      <c r="C140" s="1096"/>
      <c r="D140" s="1097"/>
      <c r="E140" s="787"/>
      <c r="F140" s="787"/>
      <c r="G140" s="787"/>
      <c r="H140" s="1098" t="s">
        <v>614</v>
      </c>
      <c r="I140" s="1099"/>
      <c r="J140" s="1099"/>
      <c r="K140" s="1099"/>
      <c r="L140" s="1099"/>
      <c r="M140" s="1099"/>
      <c r="N140" s="1099"/>
      <c r="O140" s="1099"/>
      <c r="P140" s="1100"/>
      <c r="Q140" s="419">
        <f>+SUM(Q131:Q139)</f>
        <v>5876600</v>
      </c>
    </row>
    <row r="141" spans="1:16370" ht="20.100000000000001" customHeight="1">
      <c r="A141" s="1095"/>
      <c r="B141" s="1083"/>
      <c r="C141" s="55" t="s">
        <v>790</v>
      </c>
      <c r="D141" s="420">
        <v>1</v>
      </c>
      <c r="E141" s="783"/>
      <c r="F141" s="783"/>
      <c r="G141" s="783"/>
      <c r="H141" s="407">
        <f t="array" ref="H141">IFERROR(ROUND(INDEX(FCSTSDV!$D$2:$L$2001,MATCH('ống nhựa túi bóng (2)'!$C141,FCSTSDV!$C$2:$C$2001,0),MATCH('ống nhựa túi bóng (2)'!H$3,FCSTSDV!$D$1:$L$1,0)),1)/'ống nhựa túi bóng (2)'!$D141,0)</f>
        <v>12000</v>
      </c>
      <c r="I141" s="407">
        <f t="array" ref="I141">IFERROR(ROUND(INDEX(FCSTSDV!$D$2:$L$2001,MATCH('ống nhựa túi bóng (2)'!$C141,FCSTSDV!$C$2:$C$2001,0),MATCH('ống nhựa túi bóng (2)'!I$3,FCSTSDV!$D$1:$L$1,0)),1)/'ống nhựa túi bóng (2)'!$D141,0)</f>
        <v>90000</v>
      </c>
      <c r="J141" s="407">
        <f t="array" ref="J141">IFERROR(ROUND(INDEX(FCSTSDV!$D$2:$L$2001,MATCH('ống nhựa túi bóng (2)'!$C141,FCSTSDV!$C$2:$C$2001,0),MATCH('ống nhựa túi bóng (2)'!J$3,FCSTSDV!$D$1:$L$1,0)),1)/'ống nhựa túi bóng (2)'!$D141,0)</f>
        <v>90000</v>
      </c>
      <c r="K141" s="407">
        <f t="array" ref="K141">IFERROR(ROUND(INDEX(FCSTSDV!$D$2:$L$2001,MATCH('ống nhựa túi bóng (2)'!$C141,FCSTSDV!$C$2:$C$2001,0),MATCH('ống nhựa túi bóng (2)'!K$3,FCSTSDV!$D$1:$L$1,0)),1)/'ống nhựa túi bóng (2)'!$D141,0)</f>
        <v>90000</v>
      </c>
      <c r="L141" s="407">
        <f t="array" ref="L141">IFERROR(ROUND(INDEX(FCSTSDV!$D$2:$L$2001,MATCH('ống nhựa túi bóng (2)'!$C141,FCSTSDV!$C$2:$C$2001,0),MATCH('ống nhựa túi bóng (2)'!L$3,FCSTSDV!$D$1:$L$1,0)),1)/'ống nhựa túi bóng (2)'!$D141,0)</f>
        <v>90000</v>
      </c>
      <c r="M141" s="407">
        <f t="array" ref="M141">IFERROR(ROUND(INDEX(FCSTSDV!$D$2:$L$2001,MATCH('ống nhựa túi bóng (2)'!$C141,FCSTSDV!$C$2:$C$2001,0),MATCH('ống nhựa túi bóng (2)'!M$3,FCSTSDV!$D$1:$L$1,0)),1)/'ống nhựa túi bóng (2)'!$D141,0)</f>
        <v>90000</v>
      </c>
      <c r="N141" s="407">
        <f t="array" ref="N141">IFERROR(ROUND(INDEX(FCSTSDV!$D$2:$L$2001,MATCH('ống nhựa túi bóng (2)'!$C141,FCSTSDV!$C$2:$C$2001,0),MATCH('ống nhựa túi bóng (2)'!N$3,FCSTSDV!$D$1:$L$1,0)),1)/'ống nhựa túi bóng (2)'!$D141,0)</f>
        <v>549000</v>
      </c>
      <c r="O141" s="407">
        <f t="array" ref="O141">IFERROR(ROUND(INDEX(FCSTSDV!$D$2:$L$2001,MATCH('ống nhựa túi bóng (2)'!$C141,FCSTSDV!$C$2:$C$2001,0),MATCH('ống nhựa túi bóng (2)'!O$3,FCSTSDV!$D$1:$L$1,0)),1)/'ống nhựa túi bóng (2)'!$D141,0)</f>
        <v>705000</v>
      </c>
      <c r="P141" s="407">
        <f t="array" ref="P141">IFERROR(ROUND(INDEX(FCSTSDV!$D$2:$L$2001,MATCH('ống nhựa túi bóng (2)'!$C141,FCSTSDV!$C$2:$C$2001,0),MATCH('ống nhựa túi bóng (2)'!P$3,FCSTSDV!$D$1:$L$1,0)),1)/'ống nhựa túi bóng (2)'!$D141,0)</f>
        <v>0</v>
      </c>
      <c r="Q141" s="407">
        <f t="shared" ref="Q141:Q146" si="14">+SUM(H141:P141)</f>
        <v>1716000</v>
      </c>
    </row>
    <row r="142" spans="1:16370" ht="18.75" customHeight="1">
      <c r="A142" s="1095"/>
      <c r="B142" s="1083"/>
      <c r="C142" s="55" t="s">
        <v>779</v>
      </c>
      <c r="D142" s="420">
        <v>1</v>
      </c>
      <c r="E142" s="783"/>
      <c r="F142" s="783"/>
      <c r="G142" s="783"/>
      <c r="H142" s="407">
        <f t="array" ref="H142">IFERROR(ROUND(INDEX(FCSTSDV!$D$2:$L$2001,MATCH('ống nhựa túi bóng (2)'!$C142,FCSTSDV!$C$2:$C$2001,0),MATCH('ống nhựa túi bóng (2)'!H$3,FCSTSDV!$D$1:$L$1,0)),1)/'ống nhựa túi bóng (2)'!$D142,0)</f>
        <v>0</v>
      </c>
      <c r="I142" s="407">
        <f t="array" ref="I142">IFERROR(ROUND(INDEX(FCSTSDV!$D$2:$L$2001,MATCH('ống nhựa túi bóng (2)'!$C142,FCSTSDV!$C$2:$C$2001,0),MATCH('ống nhựa túi bóng (2)'!I$3,FCSTSDV!$D$1:$L$1,0)),1)/'ống nhựa túi bóng (2)'!$D142,0)</f>
        <v>30000</v>
      </c>
      <c r="J142" s="407">
        <f t="array" ref="J142">IFERROR(ROUND(INDEX(FCSTSDV!$D$2:$L$2001,MATCH('ống nhựa túi bóng (2)'!$C142,FCSTSDV!$C$2:$C$2001,0),MATCH('ống nhựa túi bóng (2)'!J$3,FCSTSDV!$D$1:$L$1,0)),1)/'ống nhựa túi bóng (2)'!$D142,0)</f>
        <v>42000</v>
      </c>
      <c r="K142" s="407">
        <f t="array" ref="K142">IFERROR(ROUND(INDEX(FCSTSDV!$D$2:$L$2001,MATCH('ống nhựa túi bóng (2)'!$C142,FCSTSDV!$C$2:$C$2001,0),MATCH('ống nhựa túi bóng (2)'!K$3,FCSTSDV!$D$1:$L$1,0)),1)/'ống nhựa túi bóng (2)'!$D142,0)</f>
        <v>45000</v>
      </c>
      <c r="L142" s="407">
        <f t="array" ref="L142">IFERROR(ROUND(INDEX(FCSTSDV!$D$2:$L$2001,MATCH('ống nhựa túi bóng (2)'!$C142,FCSTSDV!$C$2:$C$2001,0),MATCH('ống nhựa túi bóng (2)'!L$3,FCSTSDV!$D$1:$L$1,0)),1)/'ống nhựa túi bóng (2)'!$D142,0)</f>
        <v>45000</v>
      </c>
      <c r="M142" s="407">
        <f t="array" ref="M142">IFERROR(ROUND(INDEX(FCSTSDV!$D$2:$L$2001,MATCH('ống nhựa túi bóng (2)'!$C142,FCSTSDV!$C$2:$C$2001,0),MATCH('ống nhựa túi bóng (2)'!M$3,FCSTSDV!$D$1:$L$1,0)),1)/'ống nhựa túi bóng (2)'!$D142,0)</f>
        <v>60000</v>
      </c>
      <c r="N142" s="407">
        <f t="array" ref="N142">IFERROR(ROUND(INDEX(FCSTSDV!$D$2:$L$2001,MATCH('ống nhựa túi bóng (2)'!$C142,FCSTSDV!$C$2:$C$2001,0),MATCH('ống nhựa túi bóng (2)'!N$3,FCSTSDV!$D$1:$L$1,0)),1)/'ống nhựa túi bóng (2)'!$D142,0)</f>
        <v>282000</v>
      </c>
      <c r="O142" s="407">
        <f t="array" ref="O142">IFERROR(ROUND(INDEX(FCSTSDV!$D$2:$L$2001,MATCH('ống nhựa túi bóng (2)'!$C142,FCSTSDV!$C$2:$C$2001,0),MATCH('ống nhựa túi bóng (2)'!O$3,FCSTSDV!$D$1:$L$1,0)),1)/'ống nhựa túi bóng (2)'!$D142,0)</f>
        <v>375000</v>
      </c>
      <c r="P142" s="407">
        <f t="array" ref="P142">IFERROR(ROUND(INDEX(FCSTSDV!$D$2:$L$2001,MATCH('ống nhựa túi bóng (2)'!$C142,FCSTSDV!$C$2:$C$2001,0),MATCH('ống nhựa túi bóng (2)'!P$3,FCSTSDV!$D$1:$L$1,0)),1)/'ống nhựa túi bóng (2)'!$D142,0)</f>
        <v>0</v>
      </c>
      <c r="Q142" s="407">
        <f t="shared" si="14"/>
        <v>879000</v>
      </c>
    </row>
    <row r="143" spans="1:16370" ht="20.100000000000001" customHeight="1">
      <c r="A143" s="818"/>
      <c r="B143" s="1072"/>
      <c r="C143" s="46" t="s">
        <v>157</v>
      </c>
      <c r="D143" s="420">
        <v>1</v>
      </c>
      <c r="E143" s="784"/>
      <c r="F143" s="784"/>
      <c r="G143" s="784"/>
      <c r="H143" s="407">
        <f t="array" ref="H143">IFERROR(ROUND(INDEX(FCSTSDV!$D$2:$L$2001,MATCH('ống nhựa túi bóng (2)'!$C143,FCSTSDV!$C$2:$C$2001,0),MATCH('ống nhựa túi bóng (2)'!H$3,FCSTSDV!$D$1:$L$1,0)),1)/'ống nhựa túi bóng (2)'!$D143,0)</f>
        <v>0</v>
      </c>
      <c r="I143" s="407">
        <f t="array" ref="I143">IFERROR(ROUND(INDEX(FCSTSDV!$D$2:$L$2001,MATCH('ống nhựa túi bóng (2)'!$C143,FCSTSDV!$C$2:$C$2001,0),MATCH('ống nhựa túi bóng (2)'!I$3,FCSTSDV!$D$1:$L$1,0)),1)/'ống nhựa túi bóng (2)'!$D143,0)</f>
        <v>0</v>
      </c>
      <c r="J143" s="407">
        <f t="array" ref="J143">IFERROR(ROUND(INDEX(FCSTSDV!$D$2:$L$2001,MATCH('ống nhựa túi bóng (2)'!$C143,FCSTSDV!$C$2:$C$2001,0),MATCH('ống nhựa túi bóng (2)'!J$3,FCSTSDV!$D$1:$L$1,0)),1)/'ống nhựa túi bóng (2)'!$D143,0)</f>
        <v>0</v>
      </c>
      <c r="K143" s="407">
        <f t="array" ref="K143">IFERROR(ROUND(INDEX(FCSTSDV!$D$2:$L$2001,MATCH('ống nhựa túi bóng (2)'!$C143,FCSTSDV!$C$2:$C$2001,0),MATCH('ống nhựa túi bóng (2)'!K$3,FCSTSDV!$D$1:$L$1,0)),1)/'ống nhựa túi bóng (2)'!$D143,0)</f>
        <v>0</v>
      </c>
      <c r="L143" s="407">
        <f t="array" ref="L143">IFERROR(ROUND(INDEX(FCSTSDV!$D$2:$L$2001,MATCH('ống nhựa túi bóng (2)'!$C143,FCSTSDV!$C$2:$C$2001,0),MATCH('ống nhựa túi bóng (2)'!L$3,FCSTSDV!$D$1:$L$1,0)),1)/'ống nhựa túi bóng (2)'!$D143,0)</f>
        <v>0</v>
      </c>
      <c r="M143" s="407">
        <f t="array" ref="M143">IFERROR(ROUND(INDEX(FCSTSDV!$D$2:$L$2001,MATCH('ống nhựa túi bóng (2)'!$C143,FCSTSDV!$C$2:$C$2001,0),MATCH('ống nhựa túi bóng (2)'!M$3,FCSTSDV!$D$1:$L$1,0)),1)/'ống nhựa túi bóng (2)'!$D143,0)</f>
        <v>0</v>
      </c>
      <c r="N143" s="407">
        <f t="array" ref="N143">IFERROR(ROUND(INDEX(FCSTSDV!$D$2:$L$2001,MATCH('ống nhựa túi bóng (2)'!$C143,FCSTSDV!$C$2:$C$2001,0),MATCH('ống nhựa túi bóng (2)'!N$3,FCSTSDV!$D$1:$L$1,0)),1)/'ống nhựa túi bóng (2)'!$D143,0)</f>
        <v>0</v>
      </c>
      <c r="O143" s="407">
        <f t="array" ref="O143">IFERROR(ROUND(INDEX(FCSTSDV!$D$2:$L$2001,MATCH('ống nhựa túi bóng (2)'!$C143,FCSTSDV!$C$2:$C$2001,0),MATCH('ống nhựa túi bóng (2)'!O$3,FCSTSDV!$D$1:$L$1,0)),1)/'ống nhựa túi bóng (2)'!$D143,0)</f>
        <v>11500</v>
      </c>
      <c r="P143" s="407">
        <f t="array" ref="P143">IFERROR(ROUND(INDEX(FCSTSDV!$D$2:$L$2001,MATCH('ống nhựa túi bóng (2)'!$C143,FCSTSDV!$C$2:$C$2001,0),MATCH('ống nhựa túi bóng (2)'!P$3,FCSTSDV!$D$1:$L$1,0)),1)/'ống nhựa túi bóng (2)'!$D143,0)</f>
        <v>0</v>
      </c>
      <c r="Q143" s="407">
        <f t="shared" si="14"/>
        <v>11500</v>
      </c>
    </row>
    <row r="144" spans="1:16370" ht="20.100000000000001" customHeight="1">
      <c r="A144" s="818"/>
      <c r="B144" s="1072"/>
      <c r="C144" s="46" t="s">
        <v>795</v>
      </c>
      <c r="D144" s="420">
        <v>1</v>
      </c>
      <c r="E144" s="784"/>
      <c r="F144" s="784"/>
      <c r="G144" s="784"/>
      <c r="H144" s="407">
        <f t="array" ref="H144">IFERROR(ROUND(INDEX(FCSTSDV!$D$2:$L$2001,MATCH('ống nhựa túi bóng (2)'!$C144,FCSTSDV!$C$2:$C$2001,0),MATCH('ống nhựa túi bóng (2)'!H$3,FCSTSDV!$D$1:$L$1,0)),1)/'ống nhựa túi bóng (2)'!$D144,0)</f>
        <v>100000</v>
      </c>
      <c r="I144" s="407">
        <f t="array" ref="I144">IFERROR(ROUND(INDEX(FCSTSDV!$D$2:$L$2001,MATCH('ống nhựa túi bóng (2)'!$C144,FCSTSDV!$C$2:$C$2001,0),MATCH('ống nhựa túi bóng (2)'!I$3,FCSTSDV!$D$1:$L$1,0)),1)/'ống nhựa túi bóng (2)'!$D144,0)</f>
        <v>100000</v>
      </c>
      <c r="J144" s="407">
        <f t="array" ref="J144">IFERROR(ROUND(INDEX(FCSTSDV!$D$2:$L$2001,MATCH('ống nhựa túi bóng (2)'!$C144,FCSTSDV!$C$2:$C$2001,0),MATCH('ống nhựa túi bóng (2)'!J$3,FCSTSDV!$D$1:$L$1,0)),1)/'ống nhựa túi bóng (2)'!$D144,0)</f>
        <v>100000</v>
      </c>
      <c r="K144" s="407">
        <f t="array" ref="K144">IFERROR(ROUND(INDEX(FCSTSDV!$D$2:$L$2001,MATCH('ống nhựa túi bóng (2)'!$C144,FCSTSDV!$C$2:$C$2001,0),MATCH('ống nhựa túi bóng (2)'!K$3,FCSTSDV!$D$1:$L$1,0)),1)/'ống nhựa túi bóng (2)'!$D144,0)</f>
        <v>100000</v>
      </c>
      <c r="L144" s="407">
        <f t="array" ref="L144">IFERROR(ROUND(INDEX(FCSTSDV!$D$2:$L$2001,MATCH('ống nhựa túi bóng (2)'!$C144,FCSTSDV!$C$2:$C$2001,0),MATCH('ống nhựa túi bóng (2)'!L$3,FCSTSDV!$D$1:$L$1,0)),1)/'ống nhựa túi bóng (2)'!$D144,0)</f>
        <v>100000</v>
      </c>
      <c r="M144" s="407">
        <f t="array" ref="M144">IFERROR(ROUND(INDEX(FCSTSDV!$D$2:$L$2001,MATCH('ống nhựa túi bóng (2)'!$C144,FCSTSDV!$C$2:$C$2001,0),MATCH('ống nhựa túi bóng (2)'!M$3,FCSTSDV!$D$1:$L$1,0)),1)/'ống nhựa túi bóng (2)'!$D144,0)</f>
        <v>120000</v>
      </c>
      <c r="N144" s="407">
        <f t="array" ref="N144">IFERROR(ROUND(INDEX(FCSTSDV!$D$2:$L$2001,MATCH('ống nhựa túi bóng (2)'!$C144,FCSTSDV!$C$2:$C$2001,0),MATCH('ống nhựa túi bóng (2)'!N$3,FCSTSDV!$D$1:$L$1,0)),1)/'ống nhựa túi bóng (2)'!$D144,0)</f>
        <v>720000</v>
      </c>
      <c r="O144" s="407">
        <f t="array" ref="O144">IFERROR(ROUND(INDEX(FCSTSDV!$D$2:$L$2001,MATCH('ống nhựa túi bóng (2)'!$C144,FCSTSDV!$C$2:$C$2001,0),MATCH('ống nhựa túi bóng (2)'!O$3,FCSTSDV!$D$1:$L$1,0)),1)/'ống nhựa túi bóng (2)'!$D144,0)</f>
        <v>760000</v>
      </c>
      <c r="P144" s="407">
        <f t="array" ref="P144">IFERROR(ROUND(INDEX(FCSTSDV!$D$2:$L$2001,MATCH('ống nhựa túi bóng (2)'!$C144,FCSTSDV!$C$2:$C$2001,0),MATCH('ống nhựa túi bóng (2)'!P$3,FCSTSDV!$D$1:$L$1,0)),1)/'ống nhựa túi bóng (2)'!$D144,0)</f>
        <v>0</v>
      </c>
      <c r="Q144" s="407">
        <f t="shared" si="14"/>
        <v>2100000</v>
      </c>
    </row>
    <row r="145" spans="1:17" ht="20.100000000000001" customHeight="1">
      <c r="A145" s="818"/>
      <c r="B145" s="1072"/>
      <c r="C145" s="46" t="s">
        <v>115</v>
      </c>
      <c r="D145" s="420">
        <v>1</v>
      </c>
      <c r="E145" s="784"/>
      <c r="F145" s="784"/>
      <c r="G145" s="784"/>
      <c r="H145" s="407">
        <f t="array" ref="H145">IFERROR(ROUND(INDEX(FCSTSDV!$D$2:$L$2001,MATCH('ống nhựa túi bóng (2)'!$C145,FCSTSDV!$C$2:$C$2001,0),MATCH('ống nhựa túi bóng (2)'!H$3,FCSTSDV!$D$1:$L$1,0)),1)/'ống nhựa túi bóng (2)'!$D145,0)</f>
        <v>0</v>
      </c>
      <c r="I145" s="407">
        <f t="array" ref="I145">IFERROR(ROUND(INDEX(FCSTSDV!$D$2:$L$2001,MATCH('ống nhựa túi bóng (2)'!$C145,FCSTSDV!$C$2:$C$2001,0),MATCH('ống nhựa túi bóng (2)'!I$3,FCSTSDV!$D$1:$L$1,0)),1)/'ống nhựa túi bóng (2)'!$D145,0)</f>
        <v>11500</v>
      </c>
      <c r="J145" s="407">
        <f t="array" ref="J145">IFERROR(ROUND(INDEX(FCSTSDV!$D$2:$L$2001,MATCH('ống nhựa túi bóng (2)'!$C145,FCSTSDV!$C$2:$C$2001,0),MATCH('ống nhựa túi bóng (2)'!J$3,FCSTSDV!$D$1:$L$1,0)),1)/'ống nhựa túi bóng (2)'!$D145,0)</f>
        <v>11500</v>
      </c>
      <c r="K145" s="407">
        <f t="array" ref="K145">IFERROR(ROUND(INDEX(FCSTSDV!$D$2:$L$2001,MATCH('ống nhựa túi bóng (2)'!$C145,FCSTSDV!$C$2:$C$2001,0),MATCH('ống nhựa túi bóng (2)'!K$3,FCSTSDV!$D$1:$L$1,0)),1)/'ống nhựa túi bóng (2)'!$D145,0)</f>
        <v>11500</v>
      </c>
      <c r="L145" s="407">
        <f t="array" ref="L145">IFERROR(ROUND(INDEX(FCSTSDV!$D$2:$L$2001,MATCH('ống nhựa túi bóng (2)'!$C145,FCSTSDV!$C$2:$C$2001,0),MATCH('ống nhựa túi bóng (2)'!L$3,FCSTSDV!$D$1:$L$1,0)),1)/'ống nhựa túi bóng (2)'!$D145,0)</f>
        <v>23000</v>
      </c>
      <c r="M145" s="407">
        <f t="array" ref="M145">IFERROR(ROUND(INDEX(FCSTSDV!$D$2:$L$2001,MATCH('ống nhựa túi bóng (2)'!$C145,FCSTSDV!$C$2:$C$2001,0),MATCH('ống nhựa túi bóng (2)'!M$3,FCSTSDV!$D$1:$L$1,0)),1)/'ống nhựa túi bóng (2)'!$D145,0)</f>
        <v>11500</v>
      </c>
      <c r="N145" s="407">
        <f t="array" ref="N145">IFERROR(ROUND(INDEX(FCSTSDV!$D$2:$L$2001,MATCH('ống nhựa túi bóng (2)'!$C145,FCSTSDV!$C$2:$C$2001,0),MATCH('ống nhựa túi bóng (2)'!N$3,FCSTSDV!$D$1:$L$1,0)),1)/'ống nhựa túi bóng (2)'!$D145,0)</f>
        <v>92000</v>
      </c>
      <c r="O145" s="407">
        <f t="array" ref="O145">IFERROR(ROUND(INDEX(FCSTSDV!$D$2:$L$2001,MATCH('ống nhựa túi bóng (2)'!$C145,FCSTSDV!$C$2:$C$2001,0),MATCH('ống nhựa túi bóng (2)'!O$3,FCSTSDV!$D$1:$L$1,0)),1)/'ống nhựa túi bóng (2)'!$D145,0)</f>
        <v>57500</v>
      </c>
      <c r="P145" s="407">
        <f t="array" ref="P145">IFERROR(ROUND(INDEX(FCSTSDV!$D$2:$L$2001,MATCH('ống nhựa túi bóng (2)'!$C145,FCSTSDV!$C$2:$C$2001,0),MATCH('ống nhựa túi bóng (2)'!P$3,FCSTSDV!$D$1:$L$1,0)),1)/'ống nhựa túi bóng (2)'!$D145,0)</f>
        <v>0</v>
      </c>
      <c r="Q145" s="407">
        <f t="shared" si="14"/>
        <v>218500</v>
      </c>
    </row>
    <row r="146" spans="1:17" ht="20.100000000000001" customHeight="1">
      <c r="A146" s="818"/>
      <c r="B146" s="1072"/>
      <c r="C146" s="46" t="s">
        <v>97</v>
      </c>
      <c r="D146" s="420">
        <v>1</v>
      </c>
      <c r="E146" s="784"/>
      <c r="F146" s="784"/>
      <c r="G146" s="784"/>
      <c r="H146" s="407">
        <f t="array" ref="H146">IFERROR(ROUND(INDEX(FCSTSDV!$D$2:$L$2001,MATCH('ống nhựa túi bóng (2)'!$C146,FCSTSDV!$C$2:$C$2001,0),MATCH('ống nhựa túi bóng (2)'!H$3,FCSTSDV!$D$1:$L$1,0)),1)/'ống nhựa túi bóng (2)'!$D146,0)</f>
        <v>0</v>
      </c>
      <c r="I146" s="407">
        <f t="array" ref="I146">IFERROR(ROUND(INDEX(FCSTSDV!$D$2:$L$2001,MATCH('ống nhựa túi bóng (2)'!$C146,FCSTSDV!$C$2:$C$2001,0),MATCH('ống nhựa túi bóng (2)'!I$3,FCSTSDV!$D$1:$L$1,0)),1)/'ống nhựa túi bóng (2)'!$D146,0)</f>
        <v>0</v>
      </c>
      <c r="J146" s="407">
        <f t="array" ref="J146">IFERROR(ROUND(INDEX(FCSTSDV!$D$2:$L$2001,MATCH('ống nhựa túi bóng (2)'!$C146,FCSTSDV!$C$2:$C$2001,0),MATCH('ống nhựa túi bóng (2)'!J$3,FCSTSDV!$D$1:$L$1,0)),1)/'ống nhựa túi bóng (2)'!$D146,0)</f>
        <v>0</v>
      </c>
      <c r="K146" s="407">
        <f t="array" ref="K146">IFERROR(ROUND(INDEX(FCSTSDV!$D$2:$L$2001,MATCH('ống nhựa túi bóng (2)'!$C146,FCSTSDV!$C$2:$C$2001,0),MATCH('ống nhựa túi bóng (2)'!K$3,FCSTSDV!$D$1:$L$1,0)),1)/'ống nhựa túi bóng (2)'!$D146,0)</f>
        <v>0</v>
      </c>
      <c r="L146" s="407">
        <f t="array" ref="L146">IFERROR(ROUND(INDEX(FCSTSDV!$D$2:$L$2001,MATCH('ống nhựa túi bóng (2)'!$C146,FCSTSDV!$C$2:$C$2001,0),MATCH('ống nhựa túi bóng (2)'!L$3,FCSTSDV!$D$1:$L$1,0)),1)/'ống nhựa túi bóng (2)'!$D146,0)</f>
        <v>0</v>
      </c>
      <c r="M146" s="407">
        <f t="array" ref="M146">IFERROR(ROUND(INDEX(FCSTSDV!$D$2:$L$2001,MATCH('ống nhựa túi bóng (2)'!$C146,FCSTSDV!$C$2:$C$2001,0),MATCH('ống nhựa túi bóng (2)'!M$3,FCSTSDV!$D$1:$L$1,0)),1)/'ống nhựa túi bóng (2)'!$D146,0)</f>
        <v>0</v>
      </c>
      <c r="N146" s="407">
        <f t="array" ref="N146">IFERROR(ROUND(INDEX(FCSTSDV!$D$2:$L$2001,MATCH('ống nhựa túi bóng (2)'!$C146,FCSTSDV!$C$2:$C$2001,0),MATCH('ống nhựa túi bóng (2)'!N$3,FCSTSDV!$D$1:$L$1,0)),1)/'ống nhựa túi bóng (2)'!$D146,0)</f>
        <v>11500</v>
      </c>
      <c r="O146" s="407">
        <f t="array" ref="O146">IFERROR(ROUND(INDEX(FCSTSDV!$D$2:$L$2001,MATCH('ống nhựa túi bóng (2)'!$C146,FCSTSDV!$C$2:$C$2001,0),MATCH('ống nhựa túi bóng (2)'!O$3,FCSTSDV!$D$1:$L$1,0)),1)/'ống nhựa túi bóng (2)'!$D146,0)</f>
        <v>0</v>
      </c>
      <c r="P146" s="407">
        <f t="array" ref="P146">IFERROR(ROUND(INDEX(FCSTSDV!$D$2:$L$2001,MATCH('ống nhựa túi bóng (2)'!$C146,FCSTSDV!$C$2:$C$2001,0),MATCH('ống nhựa túi bóng (2)'!P$3,FCSTSDV!$D$1:$L$1,0)),1)/'ống nhựa túi bóng (2)'!$D146,0)</f>
        <v>0</v>
      </c>
      <c r="Q146" s="407">
        <f t="shared" si="14"/>
        <v>11500</v>
      </c>
    </row>
    <row r="147" spans="1:17" ht="20.100000000000001" customHeight="1">
      <c r="A147" s="819"/>
      <c r="B147" s="1073"/>
      <c r="C147" s="1096"/>
      <c r="D147" s="1097"/>
      <c r="E147" s="787"/>
      <c r="F147" s="787"/>
      <c r="G147" s="787"/>
      <c r="H147" s="1098" t="s">
        <v>614</v>
      </c>
      <c r="I147" s="1099"/>
      <c r="J147" s="1099"/>
      <c r="K147" s="1099"/>
      <c r="L147" s="1099"/>
      <c r="M147" s="1099"/>
      <c r="N147" s="1099"/>
      <c r="O147" s="1099"/>
      <c r="P147" s="1100"/>
      <c r="Q147" s="416">
        <f>+SUM(Q141:Q146)</f>
        <v>4936500</v>
      </c>
    </row>
    <row r="148" spans="1:17" ht="20.100000000000001" customHeight="1">
      <c r="A148" s="817" t="s">
        <v>158</v>
      </c>
      <c r="B148" s="1071" t="s">
        <v>159</v>
      </c>
      <c r="C148" s="43" t="s">
        <v>104</v>
      </c>
      <c r="D148" s="422">
        <v>1</v>
      </c>
      <c r="E148" s="786">
        <v>9</v>
      </c>
      <c r="F148" s="786">
        <v>895</v>
      </c>
      <c r="G148" s="786">
        <f>+E148+F148</f>
        <v>904</v>
      </c>
      <c r="H148" s="424">
        <f t="array" ref="H148">IFERROR(ROUND(INDEX(FCSTSDV!$D$2:$L$2001,MATCH('ống nhựa túi bóng (2)'!$C148,FCSTSDV!$C$2:$C$2001,0),MATCH('ống nhựa túi bóng (2)'!H$3,FCSTSDV!$D$1:$L$1,0)),1)/'ống nhựa túi bóng (2)'!$D148,0)</f>
        <v>0</v>
      </c>
      <c r="I148" s="424">
        <f t="array" ref="I148">IFERROR(ROUND(INDEX(FCSTSDV!$D$2:$L$2001,MATCH('ống nhựa túi bóng (2)'!$C148,FCSTSDV!$C$2:$C$2001,0),MATCH('ống nhựa túi bóng (2)'!I$3,FCSTSDV!$D$1:$L$1,0)),1)/'ống nhựa túi bóng (2)'!$D148,0)</f>
        <v>0</v>
      </c>
      <c r="J148" s="424">
        <f t="array" ref="J148">IFERROR(ROUND(INDEX(FCSTSDV!$D$2:$L$2001,MATCH('ống nhựa túi bóng (2)'!$C148,FCSTSDV!$C$2:$C$2001,0),MATCH('ống nhựa túi bóng (2)'!J$3,FCSTSDV!$D$1:$L$1,0)),1)/'ống nhựa túi bóng (2)'!$D148,0)</f>
        <v>0</v>
      </c>
      <c r="K148" s="424">
        <f t="array" ref="K148">IFERROR(ROUND(INDEX(FCSTSDV!$D$2:$L$2001,MATCH('ống nhựa túi bóng (2)'!$C148,FCSTSDV!$C$2:$C$2001,0),MATCH('ống nhựa túi bóng (2)'!K$3,FCSTSDV!$D$1:$L$1,0)),1)/'ống nhựa túi bóng (2)'!$D148,0)</f>
        <v>0</v>
      </c>
      <c r="L148" s="424">
        <f t="array" ref="L148">IFERROR(ROUND(INDEX(FCSTSDV!$D$2:$L$2001,MATCH('ống nhựa túi bóng (2)'!$C148,FCSTSDV!$C$2:$C$2001,0),MATCH('ống nhựa túi bóng (2)'!L$3,FCSTSDV!$D$1:$L$1,0)),1)/'ống nhựa túi bóng (2)'!$D148,0)</f>
        <v>0</v>
      </c>
      <c r="M148" s="424">
        <f t="array" ref="M148">IFERROR(ROUND(INDEX(FCSTSDV!$D$2:$L$2001,MATCH('ống nhựa túi bóng (2)'!$C148,FCSTSDV!$C$2:$C$2001,0),MATCH('ống nhựa túi bóng (2)'!M$3,FCSTSDV!$D$1:$L$1,0)),1)/'ống nhựa túi bóng (2)'!$D148,0)</f>
        <v>0</v>
      </c>
      <c r="N148" s="424">
        <f t="array" ref="N148">IFERROR(ROUND(INDEX(FCSTSDV!$D$2:$L$2001,MATCH('ống nhựa túi bóng (2)'!$C148,FCSTSDV!$C$2:$C$2001,0),MATCH('ống nhựa túi bóng (2)'!N$3,FCSTSDV!$D$1:$L$1,0)),1)/'ống nhựa túi bóng (2)'!$D148,0)</f>
        <v>0</v>
      </c>
      <c r="O148" s="424">
        <f t="array" ref="O148">IFERROR(ROUND(INDEX(FCSTSDV!$D$2:$L$2001,MATCH('ống nhựa túi bóng (2)'!$C148,FCSTSDV!$C$2:$C$2001,0),MATCH('ống nhựa túi bóng (2)'!O$3,FCSTSDV!$D$1:$L$1,0)),1)/'ống nhựa túi bóng (2)'!$D148,0)</f>
        <v>19000</v>
      </c>
      <c r="P148" s="424">
        <f t="array" ref="P148">IFERROR(ROUND(INDEX(FCSTSDV!$D$2:$L$2001,MATCH('ống nhựa túi bóng (2)'!$C148,FCSTSDV!$C$2:$C$2001,0),MATCH('ống nhựa túi bóng (2)'!P$3,FCSTSDV!$D$1:$L$1,0)),1)/'ống nhựa túi bóng (2)'!$D148,0)</f>
        <v>0</v>
      </c>
      <c r="Q148" s="407">
        <f t="shared" ref="Q148:Q155" si="15">+SUM(H148:P148)</f>
        <v>19000</v>
      </c>
    </row>
    <row r="149" spans="1:17" ht="20.100000000000001" customHeight="1">
      <c r="A149" s="1095"/>
      <c r="B149" s="1083"/>
      <c r="C149" s="55" t="s">
        <v>788</v>
      </c>
      <c r="D149" s="422">
        <v>1</v>
      </c>
      <c r="E149" s="783"/>
      <c r="F149" s="783"/>
      <c r="G149" s="783"/>
      <c r="H149" s="407">
        <f t="array" ref="H149">IFERROR(ROUND(INDEX(FCSTSDV!$D$2:$L$2001,MATCH('ống nhựa túi bóng (2)'!$C149,FCSTSDV!$C$2:$C$2001,0),MATCH('ống nhựa túi bóng (2)'!H$3,FCSTSDV!$D$1:$L$1,0)),1)/'ống nhựa túi bóng (2)'!$D149,0)</f>
        <v>0</v>
      </c>
      <c r="I149" s="407">
        <f t="array" ref="I149">IFERROR(ROUND(INDEX(FCSTSDV!$D$2:$L$2001,MATCH('ống nhựa túi bóng (2)'!$C149,FCSTSDV!$C$2:$C$2001,0),MATCH('ống nhựa túi bóng (2)'!I$3,FCSTSDV!$D$1:$L$1,0)),1)/'ống nhựa túi bóng (2)'!$D149,0)</f>
        <v>90000</v>
      </c>
      <c r="J149" s="407">
        <f t="array" ref="J149">IFERROR(ROUND(INDEX(FCSTSDV!$D$2:$L$2001,MATCH('ống nhựa túi bóng (2)'!$C149,FCSTSDV!$C$2:$C$2001,0),MATCH('ống nhựa túi bóng (2)'!J$3,FCSTSDV!$D$1:$L$1,0)),1)/'ống nhựa túi bóng (2)'!$D149,0)</f>
        <v>90000</v>
      </c>
      <c r="K149" s="407">
        <f t="array" ref="K149">IFERROR(ROUND(INDEX(FCSTSDV!$D$2:$L$2001,MATCH('ống nhựa túi bóng (2)'!$C149,FCSTSDV!$C$2:$C$2001,0),MATCH('ống nhựa túi bóng (2)'!K$3,FCSTSDV!$D$1:$L$1,0)),1)/'ống nhựa túi bóng (2)'!$D149,0)</f>
        <v>90000</v>
      </c>
      <c r="L149" s="407">
        <f t="array" ref="L149">IFERROR(ROUND(INDEX(FCSTSDV!$D$2:$L$2001,MATCH('ống nhựa túi bóng (2)'!$C149,FCSTSDV!$C$2:$C$2001,0),MATCH('ống nhựa túi bóng (2)'!L$3,FCSTSDV!$D$1:$L$1,0)),1)/'ống nhựa túi bóng (2)'!$D149,0)</f>
        <v>90000</v>
      </c>
      <c r="M149" s="407">
        <f t="array" ref="M149">IFERROR(ROUND(INDEX(FCSTSDV!$D$2:$L$2001,MATCH('ống nhựa túi bóng (2)'!$C149,FCSTSDV!$C$2:$C$2001,0),MATCH('ống nhựa túi bóng (2)'!M$3,FCSTSDV!$D$1:$L$1,0)),1)/'ống nhựa túi bóng (2)'!$D149,0)</f>
        <v>90000</v>
      </c>
      <c r="N149" s="407">
        <f t="array" ref="N149">IFERROR(ROUND(INDEX(FCSTSDV!$D$2:$L$2001,MATCH('ống nhựa túi bóng (2)'!$C149,FCSTSDV!$C$2:$C$2001,0),MATCH('ống nhựa túi bóng (2)'!N$3,FCSTSDV!$D$1:$L$1,0)),1)/'ống nhựa túi bóng (2)'!$D149,0)</f>
        <v>549000</v>
      </c>
      <c r="O149" s="407">
        <f t="array" ref="O149">IFERROR(ROUND(INDEX(FCSTSDV!$D$2:$L$2001,MATCH('ống nhựa túi bóng (2)'!$C149,FCSTSDV!$C$2:$C$2001,0),MATCH('ống nhựa túi bóng (2)'!O$3,FCSTSDV!$D$1:$L$1,0)),1)/'ống nhựa túi bóng (2)'!$D149,0)</f>
        <v>705000</v>
      </c>
      <c r="P149" s="407">
        <f t="array" ref="P149">IFERROR(ROUND(INDEX(FCSTSDV!$D$2:$L$2001,MATCH('ống nhựa túi bóng (2)'!$C149,FCSTSDV!$C$2:$C$2001,0),MATCH('ống nhựa túi bóng (2)'!P$3,FCSTSDV!$D$1:$L$1,0)),1)/'ống nhựa túi bóng (2)'!$D149,0)</f>
        <v>0</v>
      </c>
      <c r="Q149" s="407">
        <f t="shared" si="15"/>
        <v>1704000</v>
      </c>
    </row>
    <row r="150" spans="1:17" ht="20.100000000000001" customHeight="1">
      <c r="A150" s="1095"/>
      <c r="B150" s="1083"/>
      <c r="C150" s="55" t="s">
        <v>787</v>
      </c>
      <c r="D150" s="422">
        <v>1</v>
      </c>
      <c r="E150" s="783"/>
      <c r="F150" s="783"/>
      <c r="G150" s="783"/>
      <c r="H150" s="407">
        <f t="array" ref="H150">IFERROR(ROUND(INDEX(FCSTSDV!$D$2:$L$2001,MATCH('ống nhựa túi bóng (2)'!$C150,FCSTSDV!$C$2:$C$2001,0),MATCH('ống nhựa túi bóng (2)'!H$3,FCSTSDV!$D$1:$L$1,0)),1)/'ống nhựa túi bóng (2)'!$D150,0)</f>
        <v>0</v>
      </c>
      <c r="I150" s="407">
        <f t="array" ref="I150">IFERROR(ROUND(INDEX(FCSTSDV!$D$2:$L$2001,MATCH('ống nhựa túi bóng (2)'!$C150,FCSTSDV!$C$2:$C$2001,0),MATCH('ống nhựa túi bóng (2)'!I$3,FCSTSDV!$D$1:$L$1,0)),1)/'ống nhựa túi bóng (2)'!$D150,0)</f>
        <v>90000</v>
      </c>
      <c r="J150" s="407">
        <f t="array" ref="J150">IFERROR(ROUND(INDEX(FCSTSDV!$D$2:$L$2001,MATCH('ống nhựa túi bóng (2)'!$C150,FCSTSDV!$C$2:$C$2001,0),MATCH('ống nhựa túi bóng (2)'!J$3,FCSTSDV!$D$1:$L$1,0)),1)/'ống nhựa túi bóng (2)'!$D150,0)</f>
        <v>90000</v>
      </c>
      <c r="K150" s="407">
        <f t="array" ref="K150">IFERROR(ROUND(INDEX(FCSTSDV!$D$2:$L$2001,MATCH('ống nhựa túi bóng (2)'!$C150,FCSTSDV!$C$2:$C$2001,0),MATCH('ống nhựa túi bóng (2)'!K$3,FCSTSDV!$D$1:$L$1,0)),1)/'ống nhựa túi bóng (2)'!$D150,0)</f>
        <v>90000</v>
      </c>
      <c r="L150" s="407">
        <f t="array" ref="L150">IFERROR(ROUND(INDEX(FCSTSDV!$D$2:$L$2001,MATCH('ống nhựa túi bóng (2)'!$C150,FCSTSDV!$C$2:$C$2001,0),MATCH('ống nhựa túi bóng (2)'!L$3,FCSTSDV!$D$1:$L$1,0)),1)/'ống nhựa túi bóng (2)'!$D150,0)</f>
        <v>90000</v>
      </c>
      <c r="M150" s="407">
        <f t="array" ref="M150">IFERROR(ROUND(INDEX(FCSTSDV!$D$2:$L$2001,MATCH('ống nhựa túi bóng (2)'!$C150,FCSTSDV!$C$2:$C$2001,0),MATCH('ống nhựa túi bóng (2)'!M$3,FCSTSDV!$D$1:$L$1,0)),1)/'ống nhựa túi bóng (2)'!$D150,0)</f>
        <v>90000</v>
      </c>
      <c r="N150" s="407">
        <f t="array" ref="N150">IFERROR(ROUND(INDEX(FCSTSDV!$D$2:$L$2001,MATCH('ống nhựa túi bóng (2)'!$C150,FCSTSDV!$C$2:$C$2001,0),MATCH('ống nhựa túi bóng (2)'!N$3,FCSTSDV!$D$1:$L$1,0)),1)/'ống nhựa túi bóng (2)'!$D150,0)</f>
        <v>570000</v>
      </c>
      <c r="O150" s="407">
        <f t="array" ref="O150">IFERROR(ROUND(INDEX(FCSTSDV!$D$2:$L$2001,MATCH('ống nhựa túi bóng (2)'!$C150,FCSTSDV!$C$2:$C$2001,0),MATCH('ống nhựa túi bóng (2)'!O$3,FCSTSDV!$D$1:$L$1,0)),1)/'ống nhựa túi bóng (2)'!$D150,0)</f>
        <v>705000</v>
      </c>
      <c r="P150" s="407">
        <f t="array" ref="P150">IFERROR(ROUND(INDEX(FCSTSDV!$D$2:$L$2001,MATCH('ống nhựa túi bóng (2)'!$C150,FCSTSDV!$C$2:$C$2001,0),MATCH('ống nhựa túi bóng (2)'!P$3,FCSTSDV!$D$1:$L$1,0)),1)/'ống nhựa túi bóng (2)'!$D150,0)</f>
        <v>0</v>
      </c>
      <c r="Q150" s="407">
        <f t="shared" si="15"/>
        <v>1725000</v>
      </c>
    </row>
    <row r="151" spans="1:17" ht="20.100000000000001" customHeight="1">
      <c r="A151" s="1095"/>
      <c r="B151" s="1083"/>
      <c r="C151" s="55" t="s">
        <v>783</v>
      </c>
      <c r="D151" s="422">
        <v>1</v>
      </c>
      <c r="E151" s="783"/>
      <c r="F151" s="783"/>
      <c r="G151" s="783"/>
      <c r="H151" s="407">
        <f t="array" ref="H151">IFERROR(ROUND(INDEX(FCSTSDV!$D$2:$L$2001,MATCH('ống nhựa túi bóng (2)'!$C151,FCSTSDV!$C$2:$C$2001,0),MATCH('ống nhựa túi bóng (2)'!H$3,FCSTSDV!$D$1:$L$1,0)),1)/'ống nhựa túi bóng (2)'!$D151,0)</f>
        <v>0</v>
      </c>
      <c r="I151" s="407">
        <f t="array" ref="I151">IFERROR(ROUND(INDEX(FCSTSDV!$D$2:$L$2001,MATCH('ống nhựa túi bóng (2)'!$C151,FCSTSDV!$C$2:$C$2001,0),MATCH('ống nhựa túi bóng (2)'!I$3,FCSTSDV!$D$1:$L$1,0)),1)/'ống nhựa túi bóng (2)'!$D151,0)</f>
        <v>30000</v>
      </c>
      <c r="J151" s="407">
        <f t="array" ref="J151">IFERROR(ROUND(INDEX(FCSTSDV!$D$2:$L$2001,MATCH('ống nhựa túi bóng (2)'!$C151,FCSTSDV!$C$2:$C$2001,0),MATCH('ống nhựa túi bóng (2)'!J$3,FCSTSDV!$D$1:$L$1,0)),1)/'ống nhựa túi bóng (2)'!$D151,0)</f>
        <v>42000</v>
      </c>
      <c r="K151" s="407">
        <f t="array" ref="K151">IFERROR(ROUND(INDEX(FCSTSDV!$D$2:$L$2001,MATCH('ống nhựa túi bóng (2)'!$C151,FCSTSDV!$C$2:$C$2001,0),MATCH('ống nhựa túi bóng (2)'!K$3,FCSTSDV!$D$1:$L$1,0)),1)/'ống nhựa túi bóng (2)'!$D151,0)</f>
        <v>45000</v>
      </c>
      <c r="L151" s="407">
        <f t="array" ref="L151">IFERROR(ROUND(INDEX(FCSTSDV!$D$2:$L$2001,MATCH('ống nhựa túi bóng (2)'!$C151,FCSTSDV!$C$2:$C$2001,0),MATCH('ống nhựa túi bóng (2)'!L$3,FCSTSDV!$D$1:$L$1,0)),1)/'ống nhựa túi bóng (2)'!$D151,0)</f>
        <v>45000</v>
      </c>
      <c r="M151" s="407">
        <f t="array" ref="M151">IFERROR(ROUND(INDEX(FCSTSDV!$D$2:$L$2001,MATCH('ống nhựa túi bóng (2)'!$C151,FCSTSDV!$C$2:$C$2001,0),MATCH('ống nhựa túi bóng (2)'!M$3,FCSTSDV!$D$1:$L$1,0)),1)/'ống nhựa túi bóng (2)'!$D151,0)</f>
        <v>60000</v>
      </c>
      <c r="N151" s="407">
        <f t="array" ref="N151">IFERROR(ROUND(INDEX(FCSTSDV!$D$2:$L$2001,MATCH('ống nhựa túi bóng (2)'!$C151,FCSTSDV!$C$2:$C$2001,0),MATCH('ống nhựa túi bóng (2)'!N$3,FCSTSDV!$D$1:$L$1,0)),1)/'ống nhựa túi bóng (2)'!$D151,0)</f>
        <v>282000</v>
      </c>
      <c r="O151" s="407">
        <f t="array" ref="O151">IFERROR(ROUND(INDEX(FCSTSDV!$D$2:$L$2001,MATCH('ống nhựa túi bóng (2)'!$C151,FCSTSDV!$C$2:$C$2001,0),MATCH('ống nhựa túi bóng (2)'!O$3,FCSTSDV!$D$1:$L$1,0)),1)/'ống nhựa túi bóng (2)'!$D151,0)</f>
        <v>375000</v>
      </c>
      <c r="P151" s="407">
        <f t="array" ref="P151">IFERROR(ROUND(INDEX(FCSTSDV!$D$2:$L$2001,MATCH('ống nhựa túi bóng (2)'!$C151,FCSTSDV!$C$2:$C$2001,0),MATCH('ống nhựa túi bóng (2)'!P$3,FCSTSDV!$D$1:$L$1,0)),1)/'ống nhựa túi bóng (2)'!$D151,0)</f>
        <v>0</v>
      </c>
      <c r="Q151" s="407">
        <f t="shared" si="15"/>
        <v>879000</v>
      </c>
    </row>
    <row r="152" spans="1:17" ht="20.100000000000001" customHeight="1">
      <c r="A152" s="1095"/>
      <c r="B152" s="1083"/>
      <c r="C152" s="55" t="s">
        <v>781</v>
      </c>
      <c r="D152" s="422">
        <v>1</v>
      </c>
      <c r="E152" s="783"/>
      <c r="F152" s="783"/>
      <c r="G152" s="783"/>
      <c r="H152" s="407">
        <f t="array" ref="H152">IFERROR(ROUND(INDEX(FCSTSDV!$D$2:$L$2001,MATCH('ống nhựa túi bóng (2)'!$C152,FCSTSDV!$C$2:$C$2001,0),MATCH('ống nhựa túi bóng (2)'!H$3,FCSTSDV!$D$1:$L$1,0)),1)/'ống nhựa túi bóng (2)'!$D152,0)</f>
        <v>0</v>
      </c>
      <c r="I152" s="407">
        <f t="array" ref="I152">IFERROR(ROUND(INDEX(FCSTSDV!$D$2:$L$2001,MATCH('ống nhựa túi bóng (2)'!$C152,FCSTSDV!$C$2:$C$2001,0),MATCH('ống nhựa túi bóng (2)'!I$3,FCSTSDV!$D$1:$L$1,0)),1)/'ống nhựa túi bóng (2)'!$D152,0)</f>
        <v>30000</v>
      </c>
      <c r="J152" s="407">
        <f t="array" ref="J152">IFERROR(ROUND(INDEX(FCSTSDV!$D$2:$L$2001,MATCH('ống nhựa túi bóng (2)'!$C152,FCSTSDV!$C$2:$C$2001,0),MATCH('ống nhựa túi bóng (2)'!J$3,FCSTSDV!$D$1:$L$1,0)),1)/'ống nhựa túi bóng (2)'!$D152,0)</f>
        <v>40000</v>
      </c>
      <c r="K152" s="407">
        <f t="array" ref="K152">IFERROR(ROUND(INDEX(FCSTSDV!$D$2:$L$2001,MATCH('ống nhựa túi bóng (2)'!$C152,FCSTSDV!$C$2:$C$2001,0),MATCH('ống nhựa túi bóng (2)'!K$3,FCSTSDV!$D$1:$L$1,0)),1)/'ống nhựa túi bóng (2)'!$D152,0)</f>
        <v>45000</v>
      </c>
      <c r="L152" s="407">
        <f t="array" ref="L152">IFERROR(ROUND(INDEX(FCSTSDV!$D$2:$L$2001,MATCH('ống nhựa túi bóng (2)'!$C152,FCSTSDV!$C$2:$C$2001,0),MATCH('ống nhựa túi bóng (2)'!L$3,FCSTSDV!$D$1:$L$1,0)),1)/'ống nhựa túi bóng (2)'!$D152,0)</f>
        <v>45000</v>
      </c>
      <c r="M152" s="407">
        <f t="array" ref="M152">IFERROR(ROUND(INDEX(FCSTSDV!$D$2:$L$2001,MATCH('ống nhựa túi bóng (2)'!$C152,FCSTSDV!$C$2:$C$2001,0),MATCH('ống nhựa túi bóng (2)'!M$3,FCSTSDV!$D$1:$L$1,0)),1)/'ống nhựa túi bóng (2)'!$D152,0)</f>
        <v>60000</v>
      </c>
      <c r="N152" s="407">
        <f t="array" ref="N152">IFERROR(ROUND(INDEX(FCSTSDV!$D$2:$L$2001,MATCH('ống nhựa túi bóng (2)'!$C152,FCSTSDV!$C$2:$C$2001,0),MATCH('ống nhựa túi bóng (2)'!N$3,FCSTSDV!$D$1:$L$1,0)),1)/'ống nhựa túi bóng (2)'!$D152,0)</f>
        <v>280000</v>
      </c>
      <c r="O152" s="407">
        <f t="array" ref="O152">IFERROR(ROUND(INDEX(FCSTSDV!$D$2:$L$2001,MATCH('ống nhựa túi bóng (2)'!$C152,FCSTSDV!$C$2:$C$2001,0),MATCH('ống nhựa túi bóng (2)'!O$3,FCSTSDV!$D$1:$L$1,0)),1)/'ống nhựa túi bóng (2)'!$D152,0)</f>
        <v>390000</v>
      </c>
      <c r="P152" s="407">
        <f t="array" ref="P152">IFERROR(ROUND(INDEX(FCSTSDV!$D$2:$L$2001,MATCH('ống nhựa túi bóng (2)'!$C152,FCSTSDV!$C$2:$C$2001,0),MATCH('ống nhựa túi bóng (2)'!P$3,FCSTSDV!$D$1:$L$1,0)),1)/'ống nhựa túi bóng (2)'!$D152,0)</f>
        <v>0</v>
      </c>
      <c r="Q152" s="407">
        <f t="shared" si="15"/>
        <v>890000</v>
      </c>
    </row>
    <row r="153" spans="1:17" ht="18.75" customHeight="1">
      <c r="A153" s="818"/>
      <c r="B153" s="1072"/>
      <c r="C153" s="426" t="s">
        <v>114</v>
      </c>
      <c r="D153" s="422">
        <v>1</v>
      </c>
      <c r="E153" s="784"/>
      <c r="F153" s="784"/>
      <c r="G153" s="784"/>
      <c r="H153" s="407">
        <f t="array" ref="H153">IFERROR(ROUND(INDEX(FCSTSDV!$D$2:$L$2001,MATCH('ống nhựa túi bóng (2)'!$C153,FCSTSDV!$C$2:$C$2001,0),MATCH('ống nhựa túi bóng (2)'!H$3,FCSTSDV!$D$1:$L$1,0)),1)/'ống nhựa túi bóng (2)'!$D153,0)</f>
        <v>0</v>
      </c>
      <c r="I153" s="407">
        <f t="array" ref="I153">IFERROR(ROUND(INDEX(FCSTSDV!$D$2:$L$2001,MATCH('ống nhựa túi bóng (2)'!$C153,FCSTSDV!$C$2:$C$2001,0),MATCH('ống nhựa túi bóng (2)'!I$3,FCSTSDV!$D$1:$L$1,0)),1)/'ống nhựa túi bóng (2)'!$D153,0)</f>
        <v>15000</v>
      </c>
      <c r="J153" s="407">
        <f t="array" ref="J153">IFERROR(ROUND(INDEX(FCSTSDV!$D$2:$L$2001,MATCH('ống nhựa túi bóng (2)'!$C153,FCSTSDV!$C$2:$C$2001,0),MATCH('ống nhựa túi bóng (2)'!J$3,FCSTSDV!$D$1:$L$1,0)),1)/'ống nhựa túi bóng (2)'!$D153,0)</f>
        <v>0</v>
      </c>
      <c r="K153" s="407">
        <f t="array" ref="K153">IFERROR(ROUND(INDEX(FCSTSDV!$D$2:$L$2001,MATCH('ống nhựa túi bóng (2)'!$C153,FCSTSDV!$C$2:$C$2001,0),MATCH('ống nhựa túi bóng (2)'!K$3,FCSTSDV!$D$1:$L$1,0)),1)/'ống nhựa túi bóng (2)'!$D153,0)</f>
        <v>0</v>
      </c>
      <c r="L153" s="407">
        <f t="array" ref="L153">IFERROR(ROUND(INDEX(FCSTSDV!$D$2:$L$2001,MATCH('ống nhựa túi bóng (2)'!$C153,FCSTSDV!$C$2:$C$2001,0),MATCH('ống nhựa túi bóng (2)'!L$3,FCSTSDV!$D$1:$L$1,0)),1)/'ống nhựa túi bóng (2)'!$D153,0)</f>
        <v>0</v>
      </c>
      <c r="M153" s="407">
        <f t="array" ref="M153">IFERROR(ROUND(INDEX(FCSTSDV!$D$2:$L$2001,MATCH('ống nhựa túi bóng (2)'!$C153,FCSTSDV!$C$2:$C$2001,0),MATCH('ống nhựa túi bóng (2)'!M$3,FCSTSDV!$D$1:$L$1,0)),1)/'ống nhựa túi bóng (2)'!$D153,0)</f>
        <v>0</v>
      </c>
      <c r="N153" s="407">
        <f t="array" ref="N153">IFERROR(ROUND(INDEX(FCSTSDV!$D$2:$L$2001,MATCH('ống nhựa túi bóng (2)'!$C153,FCSTSDV!$C$2:$C$2001,0),MATCH('ống nhựa túi bóng (2)'!N$3,FCSTSDV!$D$1:$L$1,0)),1)/'ống nhựa túi bóng (2)'!$D153,0)</f>
        <v>15000</v>
      </c>
      <c r="O153" s="407">
        <f t="array" ref="O153">IFERROR(ROUND(INDEX(FCSTSDV!$D$2:$L$2001,MATCH('ống nhựa túi bóng (2)'!$C153,FCSTSDV!$C$2:$C$2001,0),MATCH('ống nhựa túi bóng (2)'!O$3,FCSTSDV!$D$1:$L$1,0)),1)/'ống nhựa túi bóng (2)'!$D153,0)</f>
        <v>15000</v>
      </c>
      <c r="P153" s="407">
        <f t="array" ref="P153">IFERROR(ROUND(INDEX(FCSTSDV!$D$2:$L$2001,MATCH('ống nhựa túi bóng (2)'!$C153,FCSTSDV!$C$2:$C$2001,0),MATCH('ống nhựa túi bóng (2)'!P$3,FCSTSDV!$D$1:$L$1,0)),1)/'ống nhựa túi bóng (2)'!$D153,0)</f>
        <v>0</v>
      </c>
      <c r="Q153" s="407">
        <f t="shared" si="15"/>
        <v>45000</v>
      </c>
    </row>
    <row r="154" spans="1:17" ht="20.100000000000001" customHeight="1">
      <c r="A154" s="818"/>
      <c r="B154" s="1072"/>
      <c r="C154" s="426" t="s">
        <v>794</v>
      </c>
      <c r="D154" s="422">
        <v>1</v>
      </c>
      <c r="E154" s="784"/>
      <c r="F154" s="784"/>
      <c r="G154" s="784"/>
      <c r="H154" s="407">
        <f t="array" ref="H154">IFERROR(ROUND(INDEX(FCSTSDV!$D$2:$L$2001,MATCH('ống nhựa túi bóng (2)'!$C154,FCSTSDV!$C$2:$C$2001,0),MATCH('ống nhựa túi bóng (2)'!H$3,FCSTSDV!$D$1:$L$1,0)),1)/'ống nhựa túi bóng (2)'!$D154,0)</f>
        <v>120000</v>
      </c>
      <c r="I154" s="407">
        <f t="array" ref="I154">IFERROR(ROUND(INDEX(FCSTSDV!$D$2:$L$2001,MATCH('ống nhựa túi bóng (2)'!$C154,FCSTSDV!$C$2:$C$2001,0),MATCH('ống nhựa túi bóng (2)'!I$3,FCSTSDV!$D$1:$L$1,0)),1)/'ống nhựa túi bóng (2)'!$D154,0)</f>
        <v>90000</v>
      </c>
      <c r="J154" s="407">
        <f t="array" ref="J154">IFERROR(ROUND(INDEX(FCSTSDV!$D$2:$L$2001,MATCH('ống nhựa túi bóng (2)'!$C154,FCSTSDV!$C$2:$C$2001,0),MATCH('ống nhựa túi bóng (2)'!J$3,FCSTSDV!$D$1:$L$1,0)),1)/'ống nhựa túi bóng (2)'!$D154,0)</f>
        <v>120000</v>
      </c>
      <c r="K154" s="407">
        <f t="array" ref="K154">IFERROR(ROUND(INDEX(FCSTSDV!$D$2:$L$2001,MATCH('ống nhựa túi bóng (2)'!$C154,FCSTSDV!$C$2:$C$2001,0),MATCH('ống nhựa túi bóng (2)'!K$3,FCSTSDV!$D$1:$L$1,0)),1)/'ống nhựa túi bóng (2)'!$D154,0)</f>
        <v>120000</v>
      </c>
      <c r="L154" s="407">
        <f t="array" ref="L154">IFERROR(ROUND(INDEX(FCSTSDV!$D$2:$L$2001,MATCH('ống nhựa túi bóng (2)'!$C154,FCSTSDV!$C$2:$C$2001,0),MATCH('ống nhựa túi bóng (2)'!L$3,FCSTSDV!$D$1:$L$1,0)),1)/'ống nhựa túi bóng (2)'!$D154,0)</f>
        <v>120000</v>
      </c>
      <c r="M154" s="407">
        <f t="array" ref="M154">IFERROR(ROUND(INDEX(FCSTSDV!$D$2:$L$2001,MATCH('ống nhựa túi bóng (2)'!$C154,FCSTSDV!$C$2:$C$2001,0),MATCH('ống nhựa túi bóng (2)'!M$3,FCSTSDV!$D$1:$L$1,0)),1)/'ống nhựa túi bóng (2)'!$D154,0)</f>
        <v>120000</v>
      </c>
      <c r="N154" s="407">
        <f t="array" ref="N154">IFERROR(ROUND(INDEX(FCSTSDV!$D$2:$L$2001,MATCH('ống nhựa túi bóng (2)'!$C154,FCSTSDV!$C$2:$C$2001,0),MATCH('ống nhựa túi bóng (2)'!N$3,FCSTSDV!$D$1:$L$1,0)),1)/'ống nhựa túi bóng (2)'!$D154,0)</f>
        <v>750000</v>
      </c>
      <c r="O154" s="407">
        <f t="array" ref="O154">IFERROR(ROUND(INDEX(FCSTSDV!$D$2:$L$2001,MATCH('ống nhựa túi bóng (2)'!$C154,FCSTSDV!$C$2:$C$2001,0),MATCH('ống nhựa túi bóng (2)'!O$3,FCSTSDV!$D$1:$L$1,0)),1)/'ống nhựa túi bóng (2)'!$D154,0)</f>
        <v>780000</v>
      </c>
      <c r="P154" s="407">
        <f t="array" ref="P154">IFERROR(ROUND(INDEX(FCSTSDV!$D$2:$L$2001,MATCH('ống nhựa túi bóng (2)'!$C154,FCSTSDV!$C$2:$C$2001,0),MATCH('ống nhựa túi bóng (2)'!P$3,FCSTSDV!$D$1:$L$1,0)),1)/'ống nhựa túi bóng (2)'!$D154,0)</f>
        <v>0</v>
      </c>
      <c r="Q154" s="407">
        <f t="shared" si="15"/>
        <v>2220000</v>
      </c>
    </row>
    <row r="155" spans="1:17" ht="20.100000000000001" customHeight="1">
      <c r="A155" s="818"/>
      <c r="B155" s="1072"/>
      <c r="C155" s="46" t="s">
        <v>117</v>
      </c>
      <c r="D155" s="422">
        <v>1</v>
      </c>
      <c r="E155" s="784"/>
      <c r="F155" s="784"/>
      <c r="G155" s="784"/>
      <c r="H155" s="407">
        <f t="array" ref="H155">IFERROR(ROUND(INDEX(FCSTSDV!$D$2:$L$2001,MATCH('ống nhựa túi bóng (2)'!$C155,FCSTSDV!$C$2:$C$2001,0),MATCH('ống nhựa túi bóng (2)'!H$3,FCSTSDV!$D$1:$L$1,0)),1)/'ống nhựa túi bóng (2)'!$D155,0)</f>
        <v>15000</v>
      </c>
      <c r="I155" s="407">
        <f t="array" ref="I155">IFERROR(ROUND(INDEX(FCSTSDV!$D$2:$L$2001,MATCH('ống nhựa túi bóng (2)'!$C155,FCSTSDV!$C$2:$C$2001,0),MATCH('ống nhựa túi bóng (2)'!I$3,FCSTSDV!$D$1:$L$1,0)),1)/'ống nhựa túi bóng (2)'!$D155,0)</f>
        <v>0</v>
      </c>
      <c r="J155" s="407">
        <f t="array" ref="J155">IFERROR(ROUND(INDEX(FCSTSDV!$D$2:$L$2001,MATCH('ống nhựa túi bóng (2)'!$C155,FCSTSDV!$C$2:$C$2001,0),MATCH('ống nhựa túi bóng (2)'!J$3,FCSTSDV!$D$1:$L$1,0)),1)/'ống nhựa túi bóng (2)'!$D155,0)</f>
        <v>15000</v>
      </c>
      <c r="K155" s="407">
        <f t="array" ref="K155">IFERROR(ROUND(INDEX(FCSTSDV!$D$2:$L$2001,MATCH('ống nhựa túi bóng (2)'!$C155,FCSTSDV!$C$2:$C$2001,0),MATCH('ống nhựa túi bóng (2)'!K$3,FCSTSDV!$D$1:$L$1,0)),1)/'ống nhựa túi bóng (2)'!$D155,0)</f>
        <v>15000</v>
      </c>
      <c r="L155" s="407">
        <f t="array" ref="L155">IFERROR(ROUND(INDEX(FCSTSDV!$D$2:$L$2001,MATCH('ống nhựa túi bóng (2)'!$C155,FCSTSDV!$C$2:$C$2001,0),MATCH('ống nhựa túi bóng (2)'!L$3,FCSTSDV!$D$1:$L$1,0)),1)/'ống nhựa túi bóng (2)'!$D155,0)</f>
        <v>15000</v>
      </c>
      <c r="M155" s="407">
        <f t="array" ref="M155">IFERROR(ROUND(INDEX(FCSTSDV!$D$2:$L$2001,MATCH('ống nhựa túi bóng (2)'!$C155,FCSTSDV!$C$2:$C$2001,0),MATCH('ống nhựa túi bóng (2)'!M$3,FCSTSDV!$D$1:$L$1,0)),1)/'ống nhựa túi bóng (2)'!$D155,0)</f>
        <v>15000</v>
      </c>
      <c r="N155" s="407">
        <f t="array" ref="N155">IFERROR(ROUND(INDEX(FCSTSDV!$D$2:$L$2001,MATCH('ống nhựa túi bóng (2)'!$C155,FCSTSDV!$C$2:$C$2001,0),MATCH('ống nhựa túi bóng (2)'!N$3,FCSTSDV!$D$1:$L$1,0)),1)/'ống nhựa túi bóng (2)'!$D155,0)</f>
        <v>75000</v>
      </c>
      <c r="O155" s="407">
        <f t="array" ref="O155">IFERROR(ROUND(INDEX(FCSTSDV!$D$2:$L$2001,MATCH('ống nhựa túi bóng (2)'!$C155,FCSTSDV!$C$2:$C$2001,0),MATCH('ống nhựa túi bóng (2)'!O$3,FCSTSDV!$D$1:$L$1,0)),1)/'ống nhựa túi bóng (2)'!$D155,0)</f>
        <v>45000</v>
      </c>
      <c r="P155" s="407">
        <f t="array" ref="P155">IFERROR(ROUND(INDEX(FCSTSDV!$D$2:$L$2001,MATCH('ống nhựa túi bóng (2)'!$C155,FCSTSDV!$C$2:$C$2001,0),MATCH('ống nhựa túi bóng (2)'!P$3,FCSTSDV!$D$1:$L$1,0)),1)/'ống nhựa túi bóng (2)'!$D155,0)</f>
        <v>0</v>
      </c>
      <c r="Q155" s="407">
        <f t="shared" si="15"/>
        <v>195000</v>
      </c>
    </row>
    <row r="156" spans="1:17" s="400" customFormat="1" ht="20.100000000000001" customHeight="1">
      <c r="A156" s="819"/>
      <c r="B156" s="1073"/>
      <c r="C156" s="1096"/>
      <c r="D156" s="1097"/>
      <c r="E156" s="787"/>
      <c r="F156" s="787"/>
      <c r="G156" s="787"/>
      <c r="H156" s="1102" t="s">
        <v>614</v>
      </c>
      <c r="I156" s="1103"/>
      <c r="J156" s="1103"/>
      <c r="K156" s="1103"/>
      <c r="L156" s="1103"/>
      <c r="M156" s="1103"/>
      <c r="N156" s="1103"/>
      <c r="O156" s="1103"/>
      <c r="P156" s="1104"/>
      <c r="Q156" s="416">
        <f>+SUM(Q148:Q155)</f>
        <v>7677000</v>
      </c>
    </row>
    <row r="157" spans="1:17" ht="20.100000000000001" customHeight="1">
      <c r="A157" s="813"/>
      <c r="B157" s="808"/>
      <c r="C157" s="55" t="s">
        <v>769</v>
      </c>
      <c r="D157" s="420">
        <v>1</v>
      </c>
      <c r="E157" s="785"/>
      <c r="F157" s="785"/>
      <c r="G157" s="785"/>
      <c r="H157" s="407">
        <f t="array" ref="H157">IFERROR(ROUND(INDEX(FCSTSDV!$D$2:$L$2001,MATCH('ống nhựa túi bóng (2)'!$C157,FCSTSDV!$C$2:$C$2001,0),MATCH('ống nhựa túi bóng (2)'!H$3,FCSTSDV!$D$1:$L$1,0)),1)/'ống nhựa túi bóng (2)'!$D157,0)</f>
        <v>0</v>
      </c>
      <c r="I157" s="407">
        <f t="array" ref="I157">IFERROR(ROUND(INDEX(FCSTSDV!$D$2:$L$2001,MATCH('ống nhựa túi bóng (2)'!$C157,FCSTSDV!$C$2:$C$2001,0),MATCH('ống nhựa túi bóng (2)'!I$3,FCSTSDV!$D$1:$L$1,0)),1)/'ống nhựa túi bóng (2)'!$D157,0)</f>
        <v>0</v>
      </c>
      <c r="J157" s="407">
        <f t="array" ref="J157">IFERROR(ROUND(INDEX(FCSTSDV!$D$2:$L$2001,MATCH('ống nhựa túi bóng (2)'!$C157,FCSTSDV!$C$2:$C$2001,0),MATCH('ống nhựa túi bóng (2)'!J$3,FCSTSDV!$D$1:$L$1,0)),1)/'ống nhựa túi bóng (2)'!$D157,0)</f>
        <v>0</v>
      </c>
      <c r="K157" s="407">
        <f t="array" ref="K157">IFERROR(ROUND(INDEX(FCSTSDV!$D$2:$L$2001,MATCH('ống nhựa túi bóng (2)'!$C157,FCSTSDV!$C$2:$C$2001,0),MATCH('ống nhựa túi bóng (2)'!K$3,FCSTSDV!$D$1:$L$1,0)),1)/'ống nhựa túi bóng (2)'!$D157,0)</f>
        <v>0</v>
      </c>
      <c r="L157" s="407">
        <f t="array" ref="L157">IFERROR(ROUND(INDEX(FCSTSDV!$D$2:$L$2001,MATCH('ống nhựa túi bóng (2)'!$C157,FCSTSDV!$C$2:$C$2001,0),MATCH('ống nhựa túi bóng (2)'!L$3,FCSTSDV!$D$1:$L$1,0)),1)/'ống nhựa túi bóng (2)'!$D157,0)</f>
        <v>0</v>
      </c>
      <c r="M157" s="407">
        <f t="array" ref="M157">IFERROR(ROUND(INDEX(FCSTSDV!$D$2:$L$2001,MATCH('ống nhựa túi bóng (2)'!$C157,FCSTSDV!$C$2:$C$2001,0),MATCH('ống nhựa túi bóng (2)'!M$3,FCSTSDV!$D$1:$L$1,0)),1)/'ống nhựa túi bóng (2)'!$D157,0)</f>
        <v>0</v>
      </c>
      <c r="N157" s="407">
        <f t="array" ref="N157">IFERROR(ROUND(INDEX(FCSTSDV!$D$2:$L$2001,MATCH('ống nhựa túi bóng (2)'!$C157,FCSTSDV!$C$2:$C$2001,0),MATCH('ống nhựa túi bóng (2)'!N$3,FCSTSDV!$D$1:$L$1,0)),1)/'ống nhựa túi bóng (2)'!$D157,0)</f>
        <v>0</v>
      </c>
      <c r="O157" s="407">
        <f t="array" ref="O157">IFERROR(ROUND(INDEX(FCSTSDV!$D$2:$L$2001,MATCH('ống nhựa túi bóng (2)'!$C157,FCSTSDV!$C$2:$C$2001,0),MATCH('ống nhựa túi bóng (2)'!O$3,FCSTSDV!$D$1:$L$1,0)),1)/'ống nhựa túi bóng (2)'!$D157,0)</f>
        <v>36000</v>
      </c>
      <c r="P157" s="407">
        <f t="array" ref="P157">IFERROR(ROUND(INDEX(FCSTSDV!$D$2:$L$2001,MATCH('ống nhựa túi bóng (2)'!$C157,FCSTSDV!$C$2:$C$2001,0),MATCH('ống nhựa túi bóng (2)'!P$3,FCSTSDV!$D$1:$L$1,0)),1)/'ống nhựa túi bóng (2)'!$D157,0)</f>
        <v>18000</v>
      </c>
      <c r="Q157" s="407">
        <f t="shared" ref="Q157:Q164" si="16">+SUM(H157:P157)</f>
        <v>54000</v>
      </c>
    </row>
    <row r="158" spans="1:17" ht="20.100000000000001" customHeight="1">
      <c r="A158" s="813"/>
      <c r="B158" s="808"/>
      <c r="C158" s="55" t="s">
        <v>773</v>
      </c>
      <c r="D158" s="420">
        <v>1</v>
      </c>
      <c r="E158" s="785"/>
      <c r="F158" s="785"/>
      <c r="G158" s="785"/>
      <c r="H158" s="407">
        <f t="array" ref="H158">IFERROR(ROUND(INDEX(FCSTSDV!$D$2:$L$2001,MATCH('ống nhựa túi bóng (2)'!$C158,FCSTSDV!$C$2:$C$2001,0),MATCH('ống nhựa túi bóng (2)'!H$3,FCSTSDV!$D$1:$L$1,0)),1)/'ống nhựa túi bóng (2)'!$D158,0)</f>
        <v>0</v>
      </c>
      <c r="I158" s="407">
        <f t="array" ref="I158">IFERROR(ROUND(INDEX(FCSTSDV!$D$2:$L$2001,MATCH('ống nhựa túi bóng (2)'!$C158,FCSTSDV!$C$2:$C$2001,0),MATCH('ống nhựa túi bóng (2)'!I$3,FCSTSDV!$D$1:$L$1,0)),1)/'ống nhựa túi bóng (2)'!$D158,0)</f>
        <v>0</v>
      </c>
      <c r="J158" s="407">
        <f t="array" ref="J158">IFERROR(ROUND(INDEX(FCSTSDV!$D$2:$L$2001,MATCH('ống nhựa túi bóng (2)'!$C158,FCSTSDV!$C$2:$C$2001,0),MATCH('ống nhựa túi bóng (2)'!J$3,FCSTSDV!$D$1:$L$1,0)),1)/'ống nhựa túi bóng (2)'!$D158,0)</f>
        <v>0</v>
      </c>
      <c r="K158" s="407">
        <f t="array" ref="K158">IFERROR(ROUND(INDEX(FCSTSDV!$D$2:$L$2001,MATCH('ống nhựa túi bóng (2)'!$C158,FCSTSDV!$C$2:$C$2001,0),MATCH('ống nhựa túi bóng (2)'!K$3,FCSTSDV!$D$1:$L$1,0)),1)/'ống nhựa túi bóng (2)'!$D158,0)</f>
        <v>0</v>
      </c>
      <c r="L158" s="407">
        <f t="array" ref="L158">IFERROR(ROUND(INDEX(FCSTSDV!$D$2:$L$2001,MATCH('ống nhựa túi bóng (2)'!$C158,FCSTSDV!$C$2:$C$2001,0),MATCH('ống nhựa túi bóng (2)'!L$3,FCSTSDV!$D$1:$L$1,0)),1)/'ống nhựa túi bóng (2)'!$D158,0)</f>
        <v>0</v>
      </c>
      <c r="M158" s="407">
        <f t="array" ref="M158">IFERROR(ROUND(INDEX(FCSTSDV!$D$2:$L$2001,MATCH('ống nhựa túi bóng (2)'!$C158,FCSTSDV!$C$2:$C$2001,0),MATCH('ống nhựa túi bóng (2)'!M$3,FCSTSDV!$D$1:$L$1,0)),1)/'ống nhựa túi bóng (2)'!$D158,0)</f>
        <v>0</v>
      </c>
      <c r="N158" s="407">
        <f t="array" ref="N158">IFERROR(ROUND(INDEX(FCSTSDV!$D$2:$L$2001,MATCH('ống nhựa túi bóng (2)'!$C158,FCSTSDV!$C$2:$C$2001,0),MATCH('ống nhựa túi bóng (2)'!N$3,FCSTSDV!$D$1:$L$1,0)),1)/'ống nhựa túi bóng (2)'!$D158,0)</f>
        <v>0</v>
      </c>
      <c r="O158" s="407">
        <f t="array" ref="O158">IFERROR(ROUND(INDEX(FCSTSDV!$D$2:$L$2001,MATCH('ống nhựa túi bóng (2)'!$C158,FCSTSDV!$C$2:$C$2001,0),MATCH('ống nhựa túi bóng (2)'!O$3,FCSTSDV!$D$1:$L$1,0)),1)/'ống nhựa túi bóng (2)'!$D158,0)</f>
        <v>0</v>
      </c>
      <c r="P158" s="407">
        <f t="array" ref="P158">IFERROR(ROUND(INDEX(FCSTSDV!$D$2:$L$2001,MATCH('ống nhựa túi bóng (2)'!$C158,FCSTSDV!$C$2:$C$2001,0),MATCH('ống nhựa túi bóng (2)'!P$3,FCSTSDV!$D$1:$L$1,0)),1)/'ống nhựa túi bóng (2)'!$D158,0)</f>
        <v>27000</v>
      </c>
      <c r="Q158" s="407">
        <f t="shared" si="16"/>
        <v>27000</v>
      </c>
    </row>
    <row r="159" spans="1:17" ht="20.100000000000001" customHeight="1">
      <c r="A159" s="813"/>
      <c r="B159" s="808"/>
      <c r="C159" s="46" t="s">
        <v>737</v>
      </c>
      <c r="D159" s="420">
        <v>1</v>
      </c>
      <c r="E159" s="785"/>
      <c r="F159" s="785"/>
      <c r="G159" s="785"/>
      <c r="H159" s="407">
        <f t="array" ref="H159">IFERROR(ROUND(INDEX(FCSTSDV!$D$2:$L$2001,MATCH('ống nhựa túi bóng (2)'!$C159,FCSTSDV!$C$2:$C$2001,0),MATCH('ống nhựa túi bóng (2)'!H$3,FCSTSDV!$D$1:$L$1,0)),1)/'ống nhựa túi bóng (2)'!$D159,0)</f>
        <v>0</v>
      </c>
      <c r="I159" s="407">
        <f t="array" ref="I159">IFERROR(ROUND(INDEX(FCSTSDV!$D$2:$L$2001,MATCH('ống nhựa túi bóng (2)'!$C159,FCSTSDV!$C$2:$C$2001,0),MATCH('ống nhựa túi bóng (2)'!I$3,FCSTSDV!$D$1:$L$1,0)),1)/'ống nhựa túi bóng (2)'!$D159,0)</f>
        <v>9000</v>
      </c>
      <c r="J159" s="407">
        <f t="array" ref="J159">IFERROR(ROUND(INDEX(FCSTSDV!$D$2:$L$2001,MATCH('ống nhựa túi bóng (2)'!$C159,FCSTSDV!$C$2:$C$2001,0),MATCH('ống nhựa túi bóng (2)'!J$3,FCSTSDV!$D$1:$L$1,0)),1)/'ống nhựa túi bóng (2)'!$D159,0)</f>
        <v>9000</v>
      </c>
      <c r="K159" s="407">
        <f t="array" ref="K159">IFERROR(ROUND(INDEX(FCSTSDV!$D$2:$L$2001,MATCH('ống nhựa túi bóng (2)'!$C159,FCSTSDV!$C$2:$C$2001,0),MATCH('ống nhựa túi bóng (2)'!K$3,FCSTSDV!$D$1:$L$1,0)),1)/'ống nhựa túi bóng (2)'!$D159,0)</f>
        <v>0</v>
      </c>
      <c r="L159" s="407">
        <f t="array" ref="L159">IFERROR(ROUND(INDEX(FCSTSDV!$D$2:$L$2001,MATCH('ống nhựa túi bóng (2)'!$C159,FCSTSDV!$C$2:$C$2001,0),MATCH('ống nhựa túi bóng (2)'!L$3,FCSTSDV!$D$1:$L$1,0)),1)/'ống nhựa túi bóng (2)'!$D159,0)</f>
        <v>0</v>
      </c>
      <c r="M159" s="407">
        <f t="array" ref="M159">IFERROR(ROUND(INDEX(FCSTSDV!$D$2:$L$2001,MATCH('ống nhựa túi bóng (2)'!$C159,FCSTSDV!$C$2:$C$2001,0),MATCH('ống nhựa túi bóng (2)'!M$3,FCSTSDV!$D$1:$L$1,0)),1)/'ống nhựa túi bóng (2)'!$D159,0)</f>
        <v>0</v>
      </c>
      <c r="N159" s="407">
        <f t="array" ref="N159">IFERROR(ROUND(INDEX(FCSTSDV!$D$2:$L$2001,MATCH('ống nhựa túi bóng (2)'!$C159,FCSTSDV!$C$2:$C$2001,0),MATCH('ống nhựa túi bóng (2)'!N$3,FCSTSDV!$D$1:$L$1,0)),1)/'ống nhựa túi bóng (2)'!$D159,0)</f>
        <v>18000</v>
      </c>
      <c r="O159" s="407">
        <f t="array" ref="O159">IFERROR(ROUND(INDEX(FCSTSDV!$D$2:$L$2001,MATCH('ống nhựa túi bóng (2)'!$C159,FCSTSDV!$C$2:$C$2001,0),MATCH('ống nhựa túi bóng (2)'!O$3,FCSTSDV!$D$1:$L$1,0)),1)/'ống nhựa túi bóng (2)'!$D159,0)</f>
        <v>0</v>
      </c>
      <c r="P159" s="407">
        <f t="array" ref="P159">IFERROR(ROUND(INDEX(FCSTSDV!$D$2:$L$2001,MATCH('ống nhựa túi bóng (2)'!$C159,FCSTSDV!$C$2:$C$2001,0),MATCH('ống nhựa túi bóng (2)'!P$3,FCSTSDV!$D$1:$L$1,0)),1)/'ống nhựa túi bóng (2)'!$D159,0)</f>
        <v>0</v>
      </c>
      <c r="Q159" s="407">
        <f t="shared" si="16"/>
        <v>36000</v>
      </c>
    </row>
    <row r="160" spans="1:17" ht="20.100000000000001" customHeight="1">
      <c r="A160" s="813"/>
      <c r="B160" s="808"/>
      <c r="C160" s="46" t="s">
        <v>773</v>
      </c>
      <c r="D160" s="420">
        <v>1</v>
      </c>
      <c r="E160" s="785"/>
      <c r="F160" s="785"/>
      <c r="G160" s="785"/>
      <c r="H160" s="407">
        <f t="array" ref="H160">IFERROR(ROUND(INDEX(FCSTSDV!$D$2:$L$2001,MATCH('ống nhựa túi bóng (2)'!$C160,FCSTSDV!$C$2:$C$2001,0),MATCH('ống nhựa túi bóng (2)'!H$3,FCSTSDV!$D$1:$L$1,0)),1)/'ống nhựa túi bóng (2)'!$D160,0)</f>
        <v>0</v>
      </c>
      <c r="I160" s="407">
        <f t="array" ref="I160">IFERROR(ROUND(INDEX(FCSTSDV!$D$2:$L$2001,MATCH('ống nhựa túi bóng (2)'!$C160,FCSTSDV!$C$2:$C$2001,0),MATCH('ống nhựa túi bóng (2)'!I$3,FCSTSDV!$D$1:$L$1,0)),1)/'ống nhựa túi bóng (2)'!$D160,0)</f>
        <v>0</v>
      </c>
      <c r="J160" s="407">
        <f t="array" ref="J160">IFERROR(ROUND(INDEX(FCSTSDV!$D$2:$L$2001,MATCH('ống nhựa túi bóng (2)'!$C160,FCSTSDV!$C$2:$C$2001,0),MATCH('ống nhựa túi bóng (2)'!J$3,FCSTSDV!$D$1:$L$1,0)),1)/'ống nhựa túi bóng (2)'!$D160,0)</f>
        <v>0</v>
      </c>
      <c r="K160" s="407">
        <f t="array" ref="K160">IFERROR(ROUND(INDEX(FCSTSDV!$D$2:$L$2001,MATCH('ống nhựa túi bóng (2)'!$C160,FCSTSDV!$C$2:$C$2001,0),MATCH('ống nhựa túi bóng (2)'!K$3,FCSTSDV!$D$1:$L$1,0)),1)/'ống nhựa túi bóng (2)'!$D160,0)</f>
        <v>0</v>
      </c>
      <c r="L160" s="407">
        <f t="array" ref="L160">IFERROR(ROUND(INDEX(FCSTSDV!$D$2:$L$2001,MATCH('ống nhựa túi bóng (2)'!$C160,FCSTSDV!$C$2:$C$2001,0),MATCH('ống nhựa túi bóng (2)'!L$3,FCSTSDV!$D$1:$L$1,0)),1)/'ống nhựa túi bóng (2)'!$D160,0)</f>
        <v>0</v>
      </c>
      <c r="M160" s="407">
        <f t="array" ref="M160">IFERROR(ROUND(INDEX(FCSTSDV!$D$2:$L$2001,MATCH('ống nhựa túi bóng (2)'!$C160,FCSTSDV!$C$2:$C$2001,0),MATCH('ống nhựa túi bóng (2)'!M$3,FCSTSDV!$D$1:$L$1,0)),1)/'ống nhựa túi bóng (2)'!$D160,0)</f>
        <v>0</v>
      </c>
      <c r="N160" s="407">
        <f t="array" ref="N160">IFERROR(ROUND(INDEX(FCSTSDV!$D$2:$L$2001,MATCH('ống nhựa túi bóng (2)'!$C160,FCSTSDV!$C$2:$C$2001,0),MATCH('ống nhựa túi bóng (2)'!N$3,FCSTSDV!$D$1:$L$1,0)),1)/'ống nhựa túi bóng (2)'!$D160,0)</f>
        <v>0</v>
      </c>
      <c r="O160" s="407">
        <f t="array" ref="O160">IFERROR(ROUND(INDEX(FCSTSDV!$D$2:$L$2001,MATCH('ống nhựa túi bóng (2)'!$C160,FCSTSDV!$C$2:$C$2001,0),MATCH('ống nhựa túi bóng (2)'!O$3,FCSTSDV!$D$1:$L$1,0)),1)/'ống nhựa túi bóng (2)'!$D160,0)</f>
        <v>0</v>
      </c>
      <c r="P160" s="407">
        <f t="array" ref="P160">IFERROR(ROUND(INDEX(FCSTSDV!$D$2:$L$2001,MATCH('ống nhựa túi bóng (2)'!$C160,FCSTSDV!$C$2:$C$2001,0),MATCH('ống nhựa túi bóng (2)'!P$3,FCSTSDV!$D$1:$L$1,0)),1)/'ống nhựa túi bóng (2)'!$D160,0)</f>
        <v>27000</v>
      </c>
      <c r="Q160" s="407">
        <f t="shared" si="16"/>
        <v>27000</v>
      </c>
    </row>
    <row r="161" spans="1:17" ht="20.100000000000001" customHeight="1">
      <c r="A161" s="813"/>
      <c r="B161" s="808"/>
      <c r="C161" s="46" t="s">
        <v>726</v>
      </c>
      <c r="D161" s="420">
        <v>1</v>
      </c>
      <c r="E161" s="785"/>
      <c r="F161" s="785"/>
      <c r="G161" s="785"/>
      <c r="H161" s="407">
        <f t="array" ref="H161">IFERROR(ROUND(INDEX(FCSTSDV!$D$2:$L$2001,MATCH('ống nhựa túi bóng (2)'!$C161,FCSTSDV!$C$2:$C$2001,0),MATCH('ống nhựa túi bóng (2)'!H$3,FCSTSDV!$D$1:$L$1,0)),1)/'ống nhựa túi bóng (2)'!$D161,0)</f>
        <v>0</v>
      </c>
      <c r="I161" s="407">
        <f t="array" ref="I161">IFERROR(ROUND(INDEX(FCSTSDV!$D$2:$L$2001,MATCH('ống nhựa túi bóng (2)'!$C161,FCSTSDV!$C$2:$C$2001,0),MATCH('ống nhựa túi bóng (2)'!I$3,FCSTSDV!$D$1:$L$1,0)),1)/'ống nhựa túi bóng (2)'!$D161,0)</f>
        <v>0</v>
      </c>
      <c r="J161" s="407">
        <f t="array" ref="J161">IFERROR(ROUND(INDEX(FCSTSDV!$D$2:$L$2001,MATCH('ống nhựa túi bóng (2)'!$C161,FCSTSDV!$C$2:$C$2001,0),MATCH('ống nhựa túi bóng (2)'!J$3,FCSTSDV!$D$1:$L$1,0)),1)/'ống nhựa túi bóng (2)'!$D161,0)</f>
        <v>0</v>
      </c>
      <c r="K161" s="407">
        <f t="array" ref="K161">IFERROR(ROUND(INDEX(FCSTSDV!$D$2:$L$2001,MATCH('ống nhựa túi bóng (2)'!$C161,FCSTSDV!$C$2:$C$2001,0),MATCH('ống nhựa túi bóng (2)'!K$3,FCSTSDV!$D$1:$L$1,0)),1)/'ống nhựa túi bóng (2)'!$D161,0)</f>
        <v>0</v>
      </c>
      <c r="L161" s="407">
        <f t="array" ref="L161">IFERROR(ROUND(INDEX(FCSTSDV!$D$2:$L$2001,MATCH('ống nhựa túi bóng (2)'!$C161,FCSTSDV!$C$2:$C$2001,0),MATCH('ống nhựa túi bóng (2)'!L$3,FCSTSDV!$D$1:$L$1,0)),1)/'ống nhựa túi bóng (2)'!$D161,0)</f>
        <v>0</v>
      </c>
      <c r="M161" s="407">
        <f t="array" ref="M161">IFERROR(ROUND(INDEX(FCSTSDV!$D$2:$L$2001,MATCH('ống nhựa túi bóng (2)'!$C161,FCSTSDV!$C$2:$C$2001,0),MATCH('ống nhựa túi bóng (2)'!M$3,FCSTSDV!$D$1:$L$1,0)),1)/'ống nhựa túi bóng (2)'!$D161,0)</f>
        <v>9000</v>
      </c>
      <c r="N161" s="407">
        <f t="array" ref="N161">IFERROR(ROUND(INDEX(FCSTSDV!$D$2:$L$2001,MATCH('ống nhựa túi bóng (2)'!$C161,FCSTSDV!$C$2:$C$2001,0),MATCH('ống nhựa túi bóng (2)'!N$3,FCSTSDV!$D$1:$L$1,0)),1)/'ống nhựa túi bóng (2)'!$D161,0)</f>
        <v>9000</v>
      </c>
      <c r="O161" s="407">
        <f t="array" ref="O161">IFERROR(ROUND(INDEX(FCSTSDV!$D$2:$L$2001,MATCH('ống nhựa túi bóng (2)'!$C161,FCSTSDV!$C$2:$C$2001,0),MATCH('ống nhựa túi bóng (2)'!O$3,FCSTSDV!$D$1:$L$1,0)),1)/'ống nhựa túi bóng (2)'!$D161,0)</f>
        <v>0</v>
      </c>
      <c r="P161" s="407">
        <f t="array" ref="P161">IFERROR(ROUND(INDEX(FCSTSDV!$D$2:$L$2001,MATCH('ống nhựa túi bóng (2)'!$C161,FCSTSDV!$C$2:$C$2001,0),MATCH('ống nhựa túi bóng (2)'!P$3,FCSTSDV!$D$1:$L$1,0)),1)/'ống nhựa túi bóng (2)'!$D161,0)</f>
        <v>0</v>
      </c>
      <c r="Q161" s="407">
        <f t="shared" si="16"/>
        <v>18000</v>
      </c>
    </row>
    <row r="162" spans="1:17" ht="20.100000000000001" customHeight="1">
      <c r="A162" s="813"/>
      <c r="B162" s="808"/>
      <c r="C162" s="46" t="s">
        <v>704</v>
      </c>
      <c r="D162" s="420">
        <v>1</v>
      </c>
      <c r="E162" s="785"/>
      <c r="F162" s="785"/>
      <c r="G162" s="785"/>
      <c r="H162" s="407">
        <f t="array" ref="H162">IFERROR(ROUND(INDEX(FCSTSDV!$D$2:$L$2001,MATCH('ống nhựa túi bóng (2)'!$C162,FCSTSDV!$C$2:$C$2001,0),MATCH('ống nhựa túi bóng (2)'!H$3,FCSTSDV!$D$1:$L$1,0)),1)/'ống nhựa túi bóng (2)'!$D162,0)</f>
        <v>12000</v>
      </c>
      <c r="I162" s="407">
        <f t="array" ref="I162">IFERROR(ROUND(INDEX(FCSTSDV!$D$2:$L$2001,MATCH('ống nhựa túi bóng (2)'!$C162,FCSTSDV!$C$2:$C$2001,0),MATCH('ống nhựa túi bóng (2)'!I$3,FCSTSDV!$D$1:$L$1,0)),1)/'ống nhựa túi bóng (2)'!$D162,0)</f>
        <v>9000</v>
      </c>
      <c r="J162" s="407">
        <f t="array" ref="J162">IFERROR(ROUND(INDEX(FCSTSDV!$D$2:$L$2001,MATCH('ống nhựa túi bóng (2)'!$C162,FCSTSDV!$C$2:$C$2001,0),MATCH('ống nhựa túi bóng (2)'!J$3,FCSTSDV!$D$1:$L$1,0)),1)/'ống nhựa túi bóng (2)'!$D162,0)</f>
        <v>12000</v>
      </c>
      <c r="K162" s="407">
        <f t="array" ref="K162">IFERROR(ROUND(INDEX(FCSTSDV!$D$2:$L$2001,MATCH('ống nhựa túi bóng (2)'!$C162,FCSTSDV!$C$2:$C$2001,0),MATCH('ống nhựa túi bóng (2)'!K$3,FCSTSDV!$D$1:$L$1,0)),1)/'ống nhựa túi bóng (2)'!$D162,0)</f>
        <v>9000</v>
      </c>
      <c r="L162" s="407">
        <f t="array" ref="L162">IFERROR(ROUND(INDEX(FCSTSDV!$D$2:$L$2001,MATCH('ống nhựa túi bóng (2)'!$C162,FCSTSDV!$C$2:$C$2001,0),MATCH('ống nhựa túi bóng (2)'!L$3,FCSTSDV!$D$1:$L$1,0)),1)/'ống nhựa túi bóng (2)'!$D162,0)</f>
        <v>12000</v>
      </c>
      <c r="M162" s="407">
        <f t="array" ref="M162">IFERROR(ROUND(INDEX(FCSTSDV!$D$2:$L$2001,MATCH('ống nhựa túi bóng (2)'!$C162,FCSTSDV!$C$2:$C$2001,0),MATCH('ống nhựa túi bóng (2)'!M$3,FCSTSDV!$D$1:$L$1,0)),1)/'ống nhựa túi bóng (2)'!$D162,0)</f>
        <v>12000</v>
      </c>
      <c r="N162" s="407">
        <f t="array" ref="N162">IFERROR(ROUND(INDEX(FCSTSDV!$D$2:$L$2001,MATCH('ống nhựa túi bóng (2)'!$C162,FCSTSDV!$C$2:$C$2001,0),MATCH('ống nhựa túi bóng (2)'!N$3,FCSTSDV!$D$1:$L$1,0)),1)/'ống nhựa túi bóng (2)'!$D162,0)</f>
        <v>75000</v>
      </c>
      <c r="O162" s="407">
        <f t="array" ref="O162">IFERROR(ROUND(INDEX(FCSTSDV!$D$2:$L$2001,MATCH('ống nhựa túi bóng (2)'!$C162,FCSTSDV!$C$2:$C$2001,0),MATCH('ống nhựa túi bóng (2)'!O$3,FCSTSDV!$D$1:$L$1,0)),1)/'ống nhựa túi bóng (2)'!$D162,0)</f>
        <v>126000</v>
      </c>
      <c r="P162" s="407">
        <f t="array" ref="P162">IFERROR(ROUND(INDEX(FCSTSDV!$D$2:$L$2001,MATCH('ống nhựa túi bóng (2)'!$C162,FCSTSDV!$C$2:$C$2001,0),MATCH('ống nhựa túi bóng (2)'!P$3,FCSTSDV!$D$1:$L$1,0)),1)/'ống nhựa túi bóng (2)'!$D162,0)</f>
        <v>126000</v>
      </c>
      <c r="Q162" s="407">
        <f t="shared" si="16"/>
        <v>393000</v>
      </c>
    </row>
    <row r="163" spans="1:17" ht="20.100000000000001" customHeight="1">
      <c r="A163" s="813"/>
      <c r="B163" s="808"/>
      <c r="C163" s="46" t="s">
        <v>146</v>
      </c>
      <c r="D163" s="420">
        <v>1</v>
      </c>
      <c r="E163" s="785"/>
      <c r="F163" s="785"/>
      <c r="G163" s="785"/>
      <c r="H163" s="407">
        <f t="array" ref="H163">IFERROR(ROUND(INDEX(FCSTSDV!$D$2:$L$2001,MATCH('ống nhựa túi bóng (2)'!$C163,FCSTSDV!$C$2:$C$2001,0),MATCH('ống nhựa túi bóng (2)'!H$3,FCSTSDV!$D$1:$L$1,0)),1)/'ống nhựa túi bóng (2)'!$D163,0)</f>
        <v>15000</v>
      </c>
      <c r="I163" s="407">
        <f t="array" ref="I163">IFERROR(ROUND(INDEX(FCSTSDV!$D$2:$L$2001,MATCH('ống nhựa túi bóng (2)'!$C163,FCSTSDV!$C$2:$C$2001,0),MATCH('ống nhựa túi bóng (2)'!I$3,FCSTSDV!$D$1:$L$1,0)),1)/'ống nhựa túi bóng (2)'!$D163,0)</f>
        <v>12000</v>
      </c>
      <c r="J163" s="407">
        <f t="array" ref="J163">IFERROR(ROUND(INDEX(FCSTSDV!$D$2:$L$2001,MATCH('ống nhựa túi bóng (2)'!$C163,FCSTSDV!$C$2:$C$2001,0),MATCH('ống nhựa túi bóng (2)'!J$3,FCSTSDV!$D$1:$L$1,0)),1)/'ống nhựa túi bóng (2)'!$D163,0)</f>
        <v>15000</v>
      </c>
      <c r="K163" s="407">
        <f t="array" ref="K163">IFERROR(ROUND(INDEX(FCSTSDV!$D$2:$L$2001,MATCH('ống nhựa túi bóng (2)'!$C163,FCSTSDV!$C$2:$C$2001,0),MATCH('ống nhựa túi bóng (2)'!K$3,FCSTSDV!$D$1:$L$1,0)),1)/'ống nhựa túi bóng (2)'!$D163,0)</f>
        <v>12000</v>
      </c>
      <c r="L163" s="407">
        <f t="array" ref="L163">IFERROR(ROUND(INDEX(FCSTSDV!$D$2:$L$2001,MATCH('ống nhựa túi bóng (2)'!$C163,FCSTSDV!$C$2:$C$2001,0),MATCH('ống nhựa túi bóng (2)'!L$3,FCSTSDV!$D$1:$L$1,0)),1)/'ống nhựa túi bóng (2)'!$D163,0)</f>
        <v>12000</v>
      </c>
      <c r="M163" s="407">
        <f t="array" ref="M163">IFERROR(ROUND(INDEX(FCSTSDV!$D$2:$L$2001,MATCH('ống nhựa túi bóng (2)'!$C163,FCSTSDV!$C$2:$C$2001,0),MATCH('ống nhựa túi bóng (2)'!M$3,FCSTSDV!$D$1:$L$1,0)),1)/'ống nhựa túi bóng (2)'!$D163,0)</f>
        <v>6000</v>
      </c>
      <c r="N163" s="407">
        <f t="array" ref="N163">IFERROR(ROUND(INDEX(FCSTSDV!$D$2:$L$2001,MATCH('ống nhựa túi bóng (2)'!$C163,FCSTSDV!$C$2:$C$2001,0),MATCH('ống nhựa túi bóng (2)'!N$3,FCSTSDV!$D$1:$L$1,0)),1)/'ống nhựa túi bóng (2)'!$D163,0)</f>
        <v>87000</v>
      </c>
      <c r="O163" s="407">
        <f t="array" ref="O163">IFERROR(ROUND(INDEX(FCSTSDV!$D$2:$L$2001,MATCH('ống nhựa túi bóng (2)'!$C163,FCSTSDV!$C$2:$C$2001,0),MATCH('ống nhựa túi bóng (2)'!O$3,FCSTSDV!$D$1:$L$1,0)),1)/'ống nhựa túi bóng (2)'!$D163,0)</f>
        <v>0</v>
      </c>
      <c r="P163" s="407">
        <f t="array" ref="P163">IFERROR(ROUND(INDEX(FCSTSDV!$D$2:$L$2001,MATCH('ống nhựa túi bóng (2)'!$C163,FCSTSDV!$C$2:$C$2001,0),MATCH('ống nhựa túi bóng (2)'!P$3,FCSTSDV!$D$1:$L$1,0)),1)/'ống nhựa túi bóng (2)'!$D163,0)</f>
        <v>0</v>
      </c>
      <c r="Q163" s="407">
        <f t="shared" si="16"/>
        <v>159000</v>
      </c>
    </row>
    <row r="164" spans="1:17" ht="20.100000000000001" customHeight="1">
      <c r="A164" s="813"/>
      <c r="B164" s="808"/>
      <c r="C164" s="46" t="s">
        <v>689</v>
      </c>
      <c r="D164" s="420">
        <v>1</v>
      </c>
      <c r="E164" s="785"/>
      <c r="F164" s="785"/>
      <c r="G164" s="785"/>
      <c r="H164" s="407">
        <f t="array" ref="H164">IFERROR(ROUND(INDEX(FCSTSDV!$D$2:$L$2001,MATCH('ống nhựa túi bóng (2)'!$C164,FCSTSDV!$C$2:$C$2001,0),MATCH('ống nhựa túi bóng (2)'!H$3,FCSTSDV!$D$1:$L$1,0)),1)/'ống nhựa túi bóng (2)'!$D164,0)</f>
        <v>12000</v>
      </c>
      <c r="I164" s="407">
        <f t="array" ref="I164">IFERROR(ROUND(INDEX(FCSTSDV!$D$2:$L$2001,MATCH('ống nhựa túi bóng (2)'!$C164,FCSTSDV!$C$2:$C$2001,0),MATCH('ống nhựa túi bóng (2)'!I$3,FCSTSDV!$D$1:$L$1,0)),1)/'ống nhựa túi bóng (2)'!$D164,0)</f>
        <v>12000</v>
      </c>
      <c r="J164" s="407">
        <f t="array" ref="J164">IFERROR(ROUND(INDEX(FCSTSDV!$D$2:$L$2001,MATCH('ống nhựa túi bóng (2)'!$C164,FCSTSDV!$C$2:$C$2001,0),MATCH('ống nhựa túi bóng (2)'!J$3,FCSTSDV!$D$1:$L$1,0)),1)/'ống nhựa túi bóng (2)'!$D164,0)</f>
        <v>12000</v>
      </c>
      <c r="K164" s="407">
        <f t="array" ref="K164">IFERROR(ROUND(INDEX(FCSTSDV!$D$2:$L$2001,MATCH('ống nhựa túi bóng (2)'!$C164,FCSTSDV!$C$2:$C$2001,0),MATCH('ống nhựa túi bóng (2)'!K$3,FCSTSDV!$D$1:$L$1,0)),1)/'ống nhựa túi bóng (2)'!$D164,0)</f>
        <v>12000</v>
      </c>
      <c r="L164" s="407">
        <f t="array" ref="L164">IFERROR(ROUND(INDEX(FCSTSDV!$D$2:$L$2001,MATCH('ống nhựa túi bóng (2)'!$C164,FCSTSDV!$C$2:$C$2001,0),MATCH('ống nhựa túi bóng (2)'!L$3,FCSTSDV!$D$1:$L$1,0)),1)/'ống nhựa túi bóng (2)'!$D164,0)</f>
        <v>12000</v>
      </c>
      <c r="M164" s="407">
        <f t="array" ref="M164">IFERROR(ROUND(INDEX(FCSTSDV!$D$2:$L$2001,MATCH('ống nhựa túi bóng (2)'!$C164,FCSTSDV!$C$2:$C$2001,0),MATCH('ống nhựa túi bóng (2)'!M$3,FCSTSDV!$D$1:$L$1,0)),1)/'ống nhựa túi bóng (2)'!$D164,0)</f>
        <v>12000</v>
      </c>
      <c r="N164" s="407">
        <f t="array" ref="N164">IFERROR(ROUND(INDEX(FCSTSDV!$D$2:$L$2001,MATCH('ống nhựa túi bóng (2)'!$C164,FCSTSDV!$C$2:$C$2001,0),MATCH('ống nhựa túi bóng (2)'!N$3,FCSTSDV!$D$1:$L$1,0)),1)/'ống nhựa túi bóng (2)'!$D164,0)</f>
        <v>87000</v>
      </c>
      <c r="O164" s="407">
        <f t="array" ref="O164">IFERROR(ROUND(INDEX(FCSTSDV!$D$2:$L$2001,MATCH('ống nhựa túi bóng (2)'!$C164,FCSTSDV!$C$2:$C$2001,0),MATCH('ống nhựa túi bóng (2)'!O$3,FCSTSDV!$D$1:$L$1,0)),1)/'ống nhựa túi bóng (2)'!$D164,0)</f>
        <v>84000</v>
      </c>
      <c r="P164" s="407">
        <f t="array" ref="P164">IFERROR(ROUND(INDEX(FCSTSDV!$D$2:$L$2001,MATCH('ống nhựa túi bóng (2)'!$C164,FCSTSDV!$C$2:$C$2001,0),MATCH('ống nhựa túi bóng (2)'!P$3,FCSTSDV!$D$1:$L$1,0)),1)/'ống nhựa túi bóng (2)'!$D164,0)</f>
        <v>48000</v>
      </c>
      <c r="Q164" s="407">
        <f t="shared" si="16"/>
        <v>291000</v>
      </c>
    </row>
    <row r="165" spans="1:17" ht="20.100000000000001" customHeight="1">
      <c r="A165" s="813"/>
      <c r="B165" s="808"/>
      <c r="C165" s="46" t="s">
        <v>763</v>
      </c>
      <c r="D165" s="420">
        <v>1</v>
      </c>
      <c r="E165" s="785"/>
      <c r="F165" s="785"/>
      <c r="G165" s="785"/>
      <c r="H165" s="407">
        <f t="array" ref="H165">IFERROR(ROUND(INDEX(FCSTSDV!$D$2:$L$2001,MATCH('ống nhựa túi bóng (2)'!$C165,FCSTSDV!$C$2:$C$2001,0),MATCH('ống nhựa túi bóng (2)'!H$3,FCSTSDV!$D$1:$L$1,0)),1)/'ống nhựa túi bóng (2)'!$D165,0)</f>
        <v>0</v>
      </c>
      <c r="I165" s="407">
        <f t="array" ref="I165">IFERROR(ROUND(INDEX(FCSTSDV!$D$2:$L$2001,MATCH('ống nhựa túi bóng (2)'!$C165,FCSTSDV!$C$2:$C$2001,0),MATCH('ống nhựa túi bóng (2)'!I$3,FCSTSDV!$D$1:$L$1,0)),1)/'ống nhựa túi bóng (2)'!$D165,0)</f>
        <v>0</v>
      </c>
      <c r="J165" s="407">
        <f t="array" ref="J165">IFERROR(ROUND(INDEX(FCSTSDV!$D$2:$L$2001,MATCH('ống nhựa túi bóng (2)'!$C165,FCSTSDV!$C$2:$C$2001,0),MATCH('ống nhựa túi bóng (2)'!J$3,FCSTSDV!$D$1:$L$1,0)),1)/'ống nhựa túi bóng (2)'!$D165,0)</f>
        <v>0</v>
      </c>
      <c r="K165" s="407">
        <f t="array" ref="K165">IFERROR(ROUND(INDEX(FCSTSDV!$D$2:$L$2001,MATCH('ống nhựa túi bóng (2)'!$C165,FCSTSDV!$C$2:$C$2001,0),MATCH('ống nhựa túi bóng (2)'!K$3,FCSTSDV!$D$1:$L$1,0)),1)/'ống nhựa túi bóng (2)'!$D165,0)</f>
        <v>0</v>
      </c>
      <c r="L165" s="407">
        <f t="array" ref="L165">IFERROR(ROUND(INDEX(FCSTSDV!$D$2:$L$2001,MATCH('ống nhựa túi bóng (2)'!$C165,FCSTSDV!$C$2:$C$2001,0),MATCH('ống nhựa túi bóng (2)'!L$3,FCSTSDV!$D$1:$L$1,0)),1)/'ống nhựa túi bóng (2)'!$D165,0)</f>
        <v>0</v>
      </c>
      <c r="M165" s="407">
        <f t="array" ref="M165">IFERROR(ROUND(INDEX(FCSTSDV!$D$2:$L$2001,MATCH('ống nhựa túi bóng (2)'!$C165,FCSTSDV!$C$2:$C$2001,0),MATCH('ống nhựa túi bóng (2)'!M$3,FCSTSDV!$D$1:$L$1,0)),1)/'ống nhựa túi bóng (2)'!$D165,0)</f>
        <v>0</v>
      </c>
      <c r="N165" s="407">
        <f t="array" ref="N165">IFERROR(ROUND(INDEX(FCSTSDV!$D$2:$L$2001,MATCH('ống nhựa túi bóng (2)'!$C165,FCSTSDV!$C$2:$C$2001,0),MATCH('ống nhựa túi bóng (2)'!N$3,FCSTSDV!$D$1:$L$1,0)),1)/'ống nhựa túi bóng (2)'!$D165,0)</f>
        <v>0</v>
      </c>
      <c r="O165" s="407">
        <f t="array" ref="O165">IFERROR(ROUND(INDEX(FCSTSDV!$D$2:$L$2001,MATCH('ống nhựa túi bóng (2)'!$C165,FCSTSDV!$C$2:$C$2001,0),MATCH('ống nhựa túi bóng (2)'!O$3,FCSTSDV!$D$1:$L$1,0)),1)/'ống nhựa túi bóng (2)'!$D165,0)</f>
        <v>18000</v>
      </c>
      <c r="P165" s="407">
        <f t="array" ref="P165">IFERROR(ROUND(INDEX(FCSTSDV!$D$2:$L$2001,MATCH('ống nhựa túi bóng (2)'!$C165,FCSTSDV!$C$2:$C$2001,0),MATCH('ống nhựa túi bóng (2)'!P$3,FCSTSDV!$D$1:$L$1,0)),1)/'ống nhựa túi bóng (2)'!$D165,0)</f>
        <v>45000</v>
      </c>
      <c r="Q165" s="407">
        <f t="shared" ref="Q165:Q166" si="17">+SUM(H165:P165)</f>
        <v>63000</v>
      </c>
    </row>
    <row r="166" spans="1:17" ht="20.100000000000001" customHeight="1">
      <c r="A166" s="813"/>
      <c r="B166" s="808"/>
      <c r="C166" s="46" t="s">
        <v>139</v>
      </c>
      <c r="D166" s="420">
        <v>1</v>
      </c>
      <c r="E166" s="785"/>
      <c r="F166" s="785"/>
      <c r="G166" s="785"/>
      <c r="H166" s="427">
        <f t="array" ref="H166">IFERROR(ROUND(INDEX(FCSTSDV!$D$2:$L$2001,MATCH('ống nhựa túi bóng (2)'!$C166,FCSTSDV!$C$2:$C$2001,0),MATCH('ống nhựa túi bóng (2)'!H$3,FCSTSDV!$D$1:$L$1,0)),1)/'ống nhựa túi bóng (2)'!$D166,0)</f>
        <v>0</v>
      </c>
      <c r="I166" s="427">
        <f t="array" ref="I166">IFERROR(ROUND(INDEX(FCSTSDV!$D$2:$L$2001,MATCH('ống nhựa túi bóng (2)'!$C166,FCSTSDV!$C$2:$C$2001,0),MATCH('ống nhựa túi bóng (2)'!I$3,FCSTSDV!$D$1:$L$1,0)),1)/'ống nhựa túi bóng (2)'!$D166,0)</f>
        <v>0</v>
      </c>
      <c r="J166" s="427">
        <f t="array" ref="J166">IFERROR(ROUND(INDEX(FCSTSDV!$D$2:$L$2001,MATCH('ống nhựa túi bóng (2)'!$C166,FCSTSDV!$C$2:$C$2001,0),MATCH('ống nhựa túi bóng (2)'!J$3,FCSTSDV!$D$1:$L$1,0)),1)/'ống nhựa túi bóng (2)'!$D166,0)</f>
        <v>12000</v>
      </c>
      <c r="K166" s="427">
        <f t="array" ref="K166">IFERROR(ROUND(INDEX(FCSTSDV!$D$2:$L$2001,MATCH('ống nhựa túi bóng (2)'!$C166,FCSTSDV!$C$2:$C$2001,0),MATCH('ống nhựa túi bóng (2)'!K$3,FCSTSDV!$D$1:$L$1,0)),1)/'ống nhựa túi bóng (2)'!$D166,0)</f>
        <v>12000</v>
      </c>
      <c r="L166" s="427">
        <f t="array" ref="L166">IFERROR(ROUND(INDEX(FCSTSDV!$D$2:$L$2001,MATCH('ống nhựa túi bóng (2)'!$C166,FCSTSDV!$C$2:$C$2001,0),MATCH('ống nhựa túi bóng (2)'!L$3,FCSTSDV!$D$1:$L$1,0)),1)/'ống nhựa túi bóng (2)'!$D166,0)</f>
        <v>12000</v>
      </c>
      <c r="M166" s="427">
        <f t="array" ref="M166">IFERROR(ROUND(INDEX(FCSTSDV!$D$2:$L$2001,MATCH('ống nhựa túi bóng (2)'!$C166,FCSTSDV!$C$2:$C$2001,0),MATCH('ống nhựa túi bóng (2)'!M$3,FCSTSDV!$D$1:$L$1,0)),1)/'ống nhựa túi bóng (2)'!$D166,0)</f>
        <v>12000</v>
      </c>
      <c r="N166" s="427">
        <f t="array" ref="N166">IFERROR(ROUND(INDEX(FCSTSDV!$D$2:$L$2001,MATCH('ống nhựa túi bóng (2)'!$C166,FCSTSDV!$C$2:$C$2001,0),MATCH('ống nhựa túi bóng (2)'!N$3,FCSTSDV!$D$1:$L$1,0)),1)/'ống nhựa túi bóng (2)'!$D166,0)</f>
        <v>48000</v>
      </c>
      <c r="O166" s="427">
        <f t="array" ref="O166">IFERROR(ROUND(INDEX(FCSTSDV!$D$2:$L$2001,MATCH('ống nhựa túi bóng (2)'!$C166,FCSTSDV!$C$2:$C$2001,0),MATCH('ống nhựa túi bóng (2)'!O$3,FCSTSDV!$D$1:$L$1,0)),1)/'ống nhựa túi bóng (2)'!$D166,0)</f>
        <v>60000</v>
      </c>
      <c r="P166" s="427">
        <f t="array" ref="P166">IFERROR(ROUND(INDEX(FCSTSDV!$D$2:$L$2001,MATCH('ống nhựa túi bóng (2)'!$C166,FCSTSDV!$C$2:$C$2001,0),MATCH('ống nhựa túi bóng (2)'!P$3,FCSTSDV!$D$1:$L$1,0)),1)/'ống nhựa túi bóng (2)'!$D166,0)</f>
        <v>84000</v>
      </c>
      <c r="Q166" s="427">
        <f t="shared" si="17"/>
        <v>240000</v>
      </c>
    </row>
    <row r="167" spans="1:17" ht="20.100000000000001" customHeight="1">
      <c r="A167" s="807"/>
      <c r="B167" s="810"/>
      <c r="C167" s="411"/>
      <c r="D167" s="412"/>
      <c r="E167" s="782"/>
      <c r="F167" s="782"/>
      <c r="G167" s="782"/>
      <c r="H167" s="1098" t="s">
        <v>614</v>
      </c>
      <c r="I167" s="1099"/>
      <c r="J167" s="1099"/>
      <c r="K167" s="1099"/>
      <c r="L167" s="1099"/>
      <c r="M167" s="1099"/>
      <c r="N167" s="1099"/>
      <c r="O167" s="1099"/>
      <c r="P167" s="1100"/>
      <c r="Q167" s="419">
        <f>+SUM(Q157:Q166)</f>
        <v>1308000</v>
      </c>
    </row>
    <row r="168" spans="1:17" ht="22.5" customHeight="1">
      <c r="A168" s="59"/>
      <c r="B168" s="408"/>
      <c r="C168" s="411" t="s">
        <v>153</v>
      </c>
      <c r="D168" s="412">
        <v>1</v>
      </c>
      <c r="E168" s="276"/>
      <c r="F168" s="276"/>
      <c r="G168" s="276"/>
      <c r="H168" s="90" t="e">
        <f>#REF!-SUM(#REF!)</f>
        <v>#REF!</v>
      </c>
      <c r="I168" s="90" t="e">
        <f>H168-SUM(#REF!)</f>
        <v>#REF!</v>
      </c>
      <c r="J168" s="90" t="e">
        <f>I168-SUM(#REF!)</f>
        <v>#REF!</v>
      </c>
      <c r="K168" s="90" t="e">
        <f>J168-SUM(#REF!)</f>
        <v>#REF!</v>
      </c>
      <c r="L168" s="90" t="e">
        <f>K168-SUM(#REF!)</f>
        <v>#REF!</v>
      </c>
      <c r="M168" s="90" t="e">
        <f>L168-SUM(#REF!)</f>
        <v>#REF!</v>
      </c>
      <c r="N168" s="90" t="e">
        <f>M168-SUM(#REF!)</f>
        <v>#REF!</v>
      </c>
      <c r="O168" s="90" t="e">
        <f>N168-SUM(#REF!)</f>
        <v>#REF!</v>
      </c>
      <c r="P168" s="90" t="e">
        <f>O168-SUM(#REF!)</f>
        <v>#REF!</v>
      </c>
      <c r="Q168" s="92" t="e">
        <f t="shared" ref="Q168:Q170" si="18">+SUM(H168:P168)</f>
        <v>#REF!</v>
      </c>
    </row>
    <row r="169" spans="1:17" ht="20.100000000000001" customHeight="1">
      <c r="A169" s="818"/>
      <c r="B169" s="1072"/>
      <c r="C169" s="46" t="s">
        <v>181</v>
      </c>
      <c r="D169" s="413">
        <v>1</v>
      </c>
      <c r="E169" s="784"/>
      <c r="F169" s="784"/>
      <c r="G169" s="784"/>
      <c r="H169" s="407">
        <f t="array" ref="H169">IFERROR(ROUND(INDEX(FCSTSDV!$D$2:$L$2001,MATCH('ống nhựa túi bóng (2)'!$C169,FCSTSDV!$C$2:$C$2001,0),MATCH('ống nhựa túi bóng (2)'!H$3,FCSTSDV!$D$1:$L$1,0)),1)/'ống nhựa túi bóng (2)'!$D169,0)</f>
        <v>0</v>
      </c>
      <c r="I169" s="407">
        <f t="array" ref="I169">IFERROR(ROUND(INDEX(FCSTSDV!$D$2:$L$2001,MATCH('ống nhựa túi bóng (2)'!$C169,FCSTSDV!$C$2:$C$2001,0),MATCH('ống nhựa túi bóng (2)'!I$3,FCSTSDV!$D$1:$L$1,0)),1)/'ống nhựa túi bóng (2)'!$D169,0)</f>
        <v>0</v>
      </c>
      <c r="J169" s="407">
        <f t="array" ref="J169">IFERROR(ROUND(INDEX(FCSTSDV!$D$2:$L$2001,MATCH('ống nhựa túi bóng (2)'!$C169,FCSTSDV!$C$2:$C$2001,0),MATCH('ống nhựa túi bóng (2)'!J$3,FCSTSDV!$D$1:$L$1,0)),1)/'ống nhựa túi bóng (2)'!$D169,0)</f>
        <v>10500</v>
      </c>
      <c r="K169" s="407">
        <f t="array" ref="K169">IFERROR(ROUND(INDEX(FCSTSDV!$D$2:$L$2001,MATCH('ống nhựa túi bóng (2)'!$C169,FCSTSDV!$C$2:$C$2001,0),MATCH('ống nhựa túi bóng (2)'!K$3,FCSTSDV!$D$1:$L$1,0)),1)/'ống nhựa túi bóng (2)'!$D169,0)</f>
        <v>10500</v>
      </c>
      <c r="L169" s="407">
        <f t="array" ref="L169">IFERROR(ROUND(INDEX(FCSTSDV!$D$2:$L$2001,MATCH('ống nhựa túi bóng (2)'!$C169,FCSTSDV!$C$2:$C$2001,0),MATCH('ống nhựa túi bóng (2)'!L$3,FCSTSDV!$D$1:$L$1,0)),1)/'ống nhựa túi bóng (2)'!$D169,0)</f>
        <v>10500</v>
      </c>
      <c r="M169" s="407">
        <f t="array" ref="M169">IFERROR(ROUND(INDEX(FCSTSDV!$D$2:$L$2001,MATCH('ống nhựa túi bóng (2)'!$C169,FCSTSDV!$C$2:$C$2001,0),MATCH('ống nhựa túi bóng (2)'!M$3,FCSTSDV!$D$1:$L$1,0)),1)/'ống nhựa túi bóng (2)'!$D169,0)</f>
        <v>10500</v>
      </c>
      <c r="N169" s="407">
        <f t="array" ref="N169">IFERROR(ROUND(INDEX(FCSTSDV!$D$2:$L$2001,MATCH('ống nhựa túi bóng (2)'!$C169,FCSTSDV!$C$2:$C$2001,0),MATCH('ống nhựa túi bóng (2)'!N$3,FCSTSDV!$D$1:$L$1,0)),1)/'ống nhựa túi bóng (2)'!$D169,0)</f>
        <v>42000</v>
      </c>
      <c r="O169" s="407">
        <f t="array" ref="O169">IFERROR(ROUND(INDEX(FCSTSDV!$D$2:$L$2001,MATCH('ống nhựa túi bóng (2)'!$C169,FCSTSDV!$C$2:$C$2001,0),MATCH('ống nhựa túi bóng (2)'!O$3,FCSTSDV!$D$1:$L$1,0)),1)/'ống nhựa túi bóng (2)'!$D169,0)</f>
        <v>59500</v>
      </c>
      <c r="P169" s="407">
        <f t="array" ref="P169">IFERROR(ROUND(INDEX(FCSTSDV!$D$2:$L$2001,MATCH('ống nhựa túi bóng (2)'!$C169,FCSTSDV!$C$2:$C$2001,0),MATCH('ống nhựa túi bóng (2)'!P$3,FCSTSDV!$D$1:$L$1,0)),1)/'ống nhựa túi bóng (2)'!$D169,0)</f>
        <v>80500</v>
      </c>
      <c r="Q169" s="407">
        <f t="shared" si="18"/>
        <v>224000</v>
      </c>
    </row>
    <row r="170" spans="1:17" ht="20.100000000000001" customHeight="1">
      <c r="A170" s="818"/>
      <c r="B170" s="1072"/>
      <c r="C170" s="46" t="s">
        <v>182</v>
      </c>
      <c r="D170" s="413">
        <v>1</v>
      </c>
      <c r="E170" s="784"/>
      <c r="F170" s="784"/>
      <c r="G170" s="784"/>
      <c r="H170" s="407">
        <f t="array" ref="H170">IFERROR(ROUND(INDEX(FCSTSDV!$D$2:$L$2001,MATCH('ống nhựa túi bóng (2)'!$C170,FCSTSDV!$C$2:$C$2001,0),MATCH('ống nhựa túi bóng (2)'!H$3,FCSTSDV!$D$1:$L$1,0)),1)/'ống nhựa túi bóng (2)'!$D170,0)</f>
        <v>10500</v>
      </c>
      <c r="I170" s="407">
        <f t="array" ref="I170">IFERROR(ROUND(INDEX(FCSTSDV!$D$2:$L$2001,MATCH('ống nhựa túi bóng (2)'!$C170,FCSTSDV!$C$2:$C$2001,0),MATCH('ống nhựa túi bóng (2)'!I$3,FCSTSDV!$D$1:$L$1,0)),1)/'ống nhựa túi bóng (2)'!$D170,0)</f>
        <v>10500</v>
      </c>
      <c r="J170" s="407">
        <f t="array" ref="J170">IFERROR(ROUND(INDEX(FCSTSDV!$D$2:$L$2001,MATCH('ống nhựa túi bóng (2)'!$C170,FCSTSDV!$C$2:$C$2001,0),MATCH('ống nhựa túi bóng (2)'!J$3,FCSTSDV!$D$1:$L$1,0)),1)/'ống nhựa túi bóng (2)'!$D170,0)</f>
        <v>10500</v>
      </c>
      <c r="K170" s="407">
        <f t="array" ref="K170">IFERROR(ROUND(INDEX(FCSTSDV!$D$2:$L$2001,MATCH('ống nhựa túi bóng (2)'!$C170,FCSTSDV!$C$2:$C$2001,0),MATCH('ống nhựa túi bóng (2)'!K$3,FCSTSDV!$D$1:$L$1,0)),1)/'ống nhựa túi bóng (2)'!$D170,0)</f>
        <v>10500</v>
      </c>
      <c r="L170" s="407">
        <f t="array" ref="L170">IFERROR(ROUND(INDEX(FCSTSDV!$D$2:$L$2001,MATCH('ống nhựa túi bóng (2)'!$C170,FCSTSDV!$C$2:$C$2001,0),MATCH('ống nhựa túi bóng (2)'!L$3,FCSTSDV!$D$1:$L$1,0)),1)/'ống nhựa túi bóng (2)'!$D170,0)</f>
        <v>10500</v>
      </c>
      <c r="M170" s="407">
        <f t="array" ref="M170">IFERROR(ROUND(INDEX(FCSTSDV!$D$2:$L$2001,MATCH('ống nhựa túi bóng (2)'!$C170,FCSTSDV!$C$2:$C$2001,0),MATCH('ống nhựa túi bóng (2)'!M$3,FCSTSDV!$D$1:$L$1,0)),1)/'ống nhựa túi bóng (2)'!$D170,0)</f>
        <v>10500</v>
      </c>
      <c r="N170" s="407">
        <f t="array" ref="N170">IFERROR(ROUND(INDEX(FCSTSDV!$D$2:$L$2001,MATCH('ống nhựa túi bóng (2)'!$C170,FCSTSDV!$C$2:$C$2001,0),MATCH('ống nhựa túi bóng (2)'!N$3,FCSTSDV!$D$1:$L$1,0)),1)/'ống nhựa túi bóng (2)'!$D170,0)</f>
        <v>77000</v>
      </c>
      <c r="O170" s="407">
        <f t="array" ref="O170">IFERROR(ROUND(INDEX(FCSTSDV!$D$2:$L$2001,MATCH('ống nhựa túi bóng (2)'!$C170,FCSTSDV!$C$2:$C$2001,0),MATCH('ống nhựa túi bóng (2)'!O$3,FCSTSDV!$D$1:$L$1,0)),1)/'ống nhựa túi bóng (2)'!$D170,0)</f>
        <v>38500</v>
      </c>
      <c r="P170" s="407">
        <f t="array" ref="P170">IFERROR(ROUND(INDEX(FCSTSDV!$D$2:$L$2001,MATCH('ống nhựa túi bóng (2)'!$C170,FCSTSDV!$C$2:$C$2001,0),MATCH('ống nhựa túi bóng (2)'!P$3,FCSTSDV!$D$1:$L$1,0)),1)/'ống nhựa túi bóng (2)'!$D170,0)</f>
        <v>21000</v>
      </c>
      <c r="Q170" s="407">
        <f t="shared" si="18"/>
        <v>199500</v>
      </c>
    </row>
    <row r="171" spans="1:17" ht="24" customHeight="1">
      <c r="A171" s="819"/>
      <c r="B171" s="1073"/>
      <c r="C171" s="411"/>
      <c r="D171" s="412"/>
      <c r="E171" s="787"/>
      <c r="F171" s="787"/>
      <c r="G171" s="787"/>
      <c r="H171" s="1098" t="s">
        <v>614</v>
      </c>
      <c r="I171" s="1099"/>
      <c r="J171" s="1099"/>
      <c r="K171" s="1099"/>
      <c r="L171" s="1099"/>
      <c r="M171" s="1099"/>
      <c r="N171" s="1099"/>
      <c r="O171" s="1099"/>
      <c r="P171" s="1100"/>
      <c r="Q171" s="416">
        <f>+SUM(Q169:Q170)</f>
        <v>423500</v>
      </c>
    </row>
    <row r="172" spans="1:17" ht="24" customHeight="1">
      <c r="A172" s="51"/>
      <c r="B172" s="218"/>
      <c r="C172" s="411" t="s">
        <v>175</v>
      </c>
      <c r="D172" s="412" t="s">
        <v>43</v>
      </c>
      <c r="E172" s="782"/>
      <c r="F172" s="782"/>
      <c r="G172" s="782"/>
      <c r="H172" s="90" t="e">
        <f>#REF!-SUM(#REF!)</f>
        <v>#REF!</v>
      </c>
      <c r="I172" s="90" t="e">
        <f>H172-SUM(#REF!)</f>
        <v>#REF!</v>
      </c>
      <c r="J172" s="90" t="e">
        <f>I172-SUM(#REF!)</f>
        <v>#REF!</v>
      </c>
      <c r="K172" s="90" t="e">
        <f>J172-SUM(#REF!)</f>
        <v>#REF!</v>
      </c>
      <c r="L172" s="90" t="e">
        <f>K172-SUM(#REF!)</f>
        <v>#REF!</v>
      </c>
      <c r="M172" s="90" t="e">
        <f>L172-SUM(#REF!)</f>
        <v>#REF!</v>
      </c>
      <c r="N172" s="90" t="e">
        <f>M172-SUM(#REF!)</f>
        <v>#REF!</v>
      </c>
      <c r="O172" s="90" t="e">
        <f>N172-SUM(#REF!)</f>
        <v>#REF!</v>
      </c>
      <c r="P172" s="90" t="e">
        <f>O172-SUM(#REF!)</f>
        <v>#REF!</v>
      </c>
      <c r="Q172" s="92" t="e">
        <f t="shared" ref="Q172:Q173" si="19">+SUM(H172:P172)</f>
        <v>#REF!</v>
      </c>
    </row>
    <row r="173" spans="1:17" ht="20.100000000000001" customHeight="1">
      <c r="A173" s="813"/>
      <c r="B173" s="808"/>
      <c r="C173" s="55" t="s">
        <v>824</v>
      </c>
      <c r="D173" s="420">
        <v>1</v>
      </c>
      <c r="E173" s="785"/>
      <c r="F173" s="785"/>
      <c r="G173" s="785"/>
      <c r="H173" s="407">
        <f t="array" ref="H173">IFERROR(ROUND(INDEX(FCSTSDV!$D$2:$L$2001,MATCH('ống nhựa túi bóng (2)'!$C173,FCSTSDV!$C$2:$C$2001,0),MATCH('ống nhựa túi bóng (2)'!H$3,FCSTSDV!$D$1:$L$1,0)),1)/'ống nhựa túi bóng (2)'!$D173,0)</f>
        <v>21000</v>
      </c>
      <c r="I173" s="407">
        <f t="array" ref="I173">IFERROR(ROUND(INDEX(FCSTSDV!$D$2:$L$2001,MATCH('ống nhựa túi bóng (2)'!$C173,FCSTSDV!$C$2:$C$2001,0),MATCH('ống nhựa túi bóng (2)'!I$3,FCSTSDV!$D$1:$L$1,0)),1)/'ống nhựa túi bóng (2)'!$D173,0)</f>
        <v>0</v>
      </c>
      <c r="J173" s="407">
        <f t="array" ref="J173">IFERROR(ROUND(INDEX(FCSTSDV!$D$2:$L$2001,MATCH('ống nhựa túi bóng (2)'!$C173,FCSTSDV!$C$2:$C$2001,0),MATCH('ống nhựa túi bóng (2)'!J$3,FCSTSDV!$D$1:$L$1,0)),1)/'ống nhựa túi bóng (2)'!$D173,0)</f>
        <v>12000</v>
      </c>
      <c r="K173" s="407">
        <f t="array" ref="K173">IFERROR(ROUND(INDEX(FCSTSDV!$D$2:$L$2001,MATCH('ống nhựa túi bóng (2)'!$C173,FCSTSDV!$C$2:$C$2001,0),MATCH('ống nhựa túi bóng (2)'!K$3,FCSTSDV!$D$1:$L$1,0)),1)/'ống nhựa túi bóng (2)'!$D173,0)</f>
        <v>12000</v>
      </c>
      <c r="L173" s="407">
        <f t="array" ref="L173">IFERROR(ROUND(INDEX(FCSTSDV!$D$2:$L$2001,MATCH('ống nhựa túi bóng (2)'!$C173,FCSTSDV!$C$2:$C$2001,0),MATCH('ống nhựa túi bóng (2)'!L$3,FCSTSDV!$D$1:$L$1,0)),1)/'ống nhựa túi bóng (2)'!$D173,0)</f>
        <v>12000</v>
      </c>
      <c r="M173" s="407">
        <f t="array" ref="M173">IFERROR(ROUND(INDEX(FCSTSDV!$D$2:$L$2001,MATCH('ống nhựa túi bóng (2)'!$C173,FCSTSDV!$C$2:$C$2001,0),MATCH('ống nhựa túi bóng (2)'!M$3,FCSTSDV!$D$1:$L$1,0)),1)/'ống nhựa túi bóng (2)'!$D173,0)</f>
        <v>12000</v>
      </c>
      <c r="N173" s="407">
        <f t="array" ref="N173">IFERROR(ROUND(INDEX(FCSTSDV!$D$2:$L$2001,MATCH('ống nhựa túi bóng (2)'!$C173,FCSTSDV!$C$2:$C$2001,0),MATCH('ống nhựa túi bóng (2)'!N$3,FCSTSDV!$D$1:$L$1,0)),1)/'ống nhựa túi bóng (2)'!$D173,0)</f>
        <v>69000</v>
      </c>
      <c r="O173" s="407">
        <f t="array" ref="O173">IFERROR(ROUND(INDEX(FCSTSDV!$D$2:$L$2001,MATCH('ống nhựa túi bóng (2)'!$C173,FCSTSDV!$C$2:$C$2001,0),MATCH('ống nhựa túi bóng (2)'!O$3,FCSTSDV!$D$1:$L$1,0)),1)/'ống nhựa túi bóng (2)'!$D173,0)</f>
        <v>72000</v>
      </c>
      <c r="P173" s="407">
        <f t="array" ref="P173">IFERROR(ROUND(INDEX(FCSTSDV!$D$2:$L$2001,MATCH('ống nhựa túi bóng (2)'!$C173,FCSTSDV!$C$2:$C$2001,0),MATCH('ống nhựa túi bóng (2)'!P$3,FCSTSDV!$D$1:$L$1,0)),1)/'ống nhựa túi bóng (2)'!$D173,0)</f>
        <v>72000</v>
      </c>
      <c r="Q173" s="407">
        <f t="shared" si="19"/>
        <v>282000</v>
      </c>
    </row>
    <row r="174" spans="1:17" ht="20.100000000000001" customHeight="1">
      <c r="A174" s="807"/>
      <c r="B174" s="810"/>
      <c r="C174" s="1096"/>
      <c r="D174" s="1097"/>
      <c r="E174" s="782"/>
      <c r="F174" s="782"/>
      <c r="G174" s="782"/>
      <c r="H174" s="1098" t="s">
        <v>614</v>
      </c>
      <c r="I174" s="1099"/>
      <c r="J174" s="1099"/>
      <c r="K174" s="1099"/>
      <c r="L174" s="1099"/>
      <c r="M174" s="1099"/>
      <c r="N174" s="1099"/>
      <c r="O174" s="1099"/>
      <c r="P174" s="1100"/>
      <c r="Q174" s="416">
        <f>+Q173</f>
        <v>282000</v>
      </c>
    </row>
    <row r="175" spans="1:17" ht="20.100000000000001" customHeight="1">
      <c r="A175" s="817" t="s">
        <v>172</v>
      </c>
      <c r="B175" s="1077" t="s">
        <v>193</v>
      </c>
      <c r="C175" s="43" t="s">
        <v>79</v>
      </c>
      <c r="D175" s="422">
        <v>2500</v>
      </c>
      <c r="E175" s="786">
        <v>56</v>
      </c>
      <c r="F175" s="781" t="e">
        <f>+VLOOKUP(B175,Sheet2!$B$3:$D$2963,3,0)</f>
        <v>#REF!</v>
      </c>
      <c r="G175" s="786" t="e">
        <f>E175+F175</f>
        <v>#REF!</v>
      </c>
      <c r="H175" s="165">
        <f t="array" ref="H175">IFERROR(ROUND(INDEX(FCSTSDV!$D$2:$L$2001,MATCH('ống nhựa túi bóng (2)'!$C175,FCSTSDV!$C$2:$C$2001,0),MATCH('ống nhựa túi bóng (2)'!H$3,FCSTSDV!$D$1:$L$1,0)),1)/'ống nhựa túi bóng (2)'!$D175,0)</f>
        <v>0</v>
      </c>
      <c r="I175" s="165">
        <f t="array" ref="I175">IFERROR(ROUND(INDEX(FCSTSDV!$D$2:$L$2001,MATCH('ống nhựa túi bóng (2)'!$C175,FCSTSDV!$C$2:$C$2001,0),MATCH('ống nhựa túi bóng (2)'!I$3,FCSTSDV!$D$1:$L$1,0)),1)/'ống nhựa túi bóng (2)'!$D175,0)</f>
        <v>0</v>
      </c>
      <c r="J175" s="165">
        <f t="array" ref="J175">IFERROR(ROUND(INDEX(FCSTSDV!$D$2:$L$2001,MATCH('ống nhựa túi bóng (2)'!$C175,FCSTSDV!$C$2:$C$2001,0),MATCH('ống nhựa túi bóng (2)'!J$3,FCSTSDV!$D$1:$L$1,0)),1)/'ống nhựa túi bóng (2)'!$D175,0)</f>
        <v>0</v>
      </c>
      <c r="K175" s="165">
        <f t="array" ref="K175">IFERROR(ROUND(INDEX(FCSTSDV!$D$2:$L$2001,MATCH('ống nhựa túi bóng (2)'!$C175,FCSTSDV!$C$2:$C$2001,0),MATCH('ống nhựa túi bóng (2)'!K$3,FCSTSDV!$D$1:$L$1,0)),1)/'ống nhựa túi bóng (2)'!$D175,0)</f>
        <v>0</v>
      </c>
      <c r="L175" s="165">
        <f t="array" ref="L175">IFERROR(ROUND(INDEX(FCSTSDV!$D$2:$L$2001,MATCH('ống nhựa túi bóng (2)'!$C175,FCSTSDV!$C$2:$C$2001,0),MATCH('ống nhựa túi bóng (2)'!L$3,FCSTSDV!$D$1:$L$1,0)),1)/'ống nhựa túi bóng (2)'!$D175,0)</f>
        <v>0</v>
      </c>
      <c r="M175" s="165">
        <f t="array" ref="M175">IFERROR(ROUND(INDEX(FCSTSDV!$D$2:$L$2001,MATCH('ống nhựa túi bóng (2)'!$C175,FCSTSDV!$C$2:$C$2001,0),MATCH('ống nhựa túi bóng (2)'!M$3,FCSTSDV!$D$1:$L$1,0)),1)/'ống nhựa túi bóng (2)'!$D175,0)</f>
        <v>0</v>
      </c>
      <c r="N175" s="165">
        <f t="array" ref="N175">IFERROR(ROUND(INDEX(FCSTSDV!$D$2:$L$2001,MATCH('ống nhựa túi bóng (2)'!$C175,FCSTSDV!$C$2:$C$2001,0),MATCH('ống nhựa túi bóng (2)'!N$3,FCSTSDV!$D$1:$L$1,0)),1)/'ống nhựa túi bóng (2)'!$D175,0)</f>
        <v>0</v>
      </c>
      <c r="O175" s="165">
        <f t="array" ref="O175">IFERROR(ROUND(INDEX(FCSTSDV!$D$2:$L$2001,MATCH('ống nhựa túi bóng (2)'!$C175,FCSTSDV!$C$2:$C$2001,0),MATCH('ống nhựa túi bóng (2)'!O$3,FCSTSDV!$D$1:$L$1,0)),1)/'ống nhựa túi bóng (2)'!$D175,0)</f>
        <v>0</v>
      </c>
      <c r="P175" s="165">
        <f t="array" ref="P175">IFERROR(ROUND(INDEX(FCSTSDV!$D$2:$L$2001,MATCH('ống nhựa túi bóng (2)'!$C175,FCSTSDV!$C$2:$C$2001,0),MATCH('ống nhựa túi bóng (2)'!P$3,FCSTSDV!$D$1:$L$1,0)),1)/'ống nhựa túi bóng (2)'!$D175,0)</f>
        <v>8.4</v>
      </c>
      <c r="Q175" s="92">
        <f t="shared" ref="Q175:Q177" si="20">+SUM(H175:P175)</f>
        <v>8.4</v>
      </c>
    </row>
    <row r="176" spans="1:17" ht="20.100000000000001" customHeight="1">
      <c r="A176" s="813"/>
      <c r="B176" s="1079"/>
      <c r="C176" s="714" t="s">
        <v>770</v>
      </c>
      <c r="D176" s="423">
        <v>2500</v>
      </c>
      <c r="E176" s="785"/>
      <c r="F176" s="785"/>
      <c r="G176" s="785"/>
      <c r="H176" s="92">
        <f t="array" ref="H176">IFERROR(ROUND(INDEX(FCSTSDV!$D$2:$L$2001,MATCH('ống nhựa túi bóng (2)'!$C176,FCSTSDV!$C$2:$C$2001,0),MATCH('ống nhựa túi bóng (2)'!H$3,FCSTSDV!$D$1:$L$1,0)),1)/'ống nhựa túi bóng (2)'!$D176,0)</f>
        <v>0</v>
      </c>
      <c r="I176" s="92">
        <f t="array" ref="I176">IFERROR(ROUND(INDEX(FCSTSDV!$D$2:$L$2001,MATCH('ống nhựa túi bóng (2)'!$C176,FCSTSDV!$C$2:$C$2001,0),MATCH('ống nhựa túi bóng (2)'!I$3,FCSTSDV!$D$1:$L$1,0)),1)/'ống nhựa túi bóng (2)'!$D176,0)</f>
        <v>0</v>
      </c>
      <c r="J176" s="92">
        <f t="array" ref="J176">IFERROR(ROUND(INDEX(FCSTSDV!$D$2:$L$2001,MATCH('ống nhựa túi bóng (2)'!$C176,FCSTSDV!$C$2:$C$2001,0),MATCH('ống nhựa túi bóng (2)'!J$3,FCSTSDV!$D$1:$L$1,0)),1)/'ống nhựa túi bóng (2)'!$D176,0)</f>
        <v>0</v>
      </c>
      <c r="K176" s="92">
        <f t="array" ref="K176">IFERROR(ROUND(INDEX(FCSTSDV!$D$2:$L$2001,MATCH('ống nhựa túi bóng (2)'!$C176,FCSTSDV!$C$2:$C$2001,0),MATCH('ống nhựa túi bóng (2)'!K$3,FCSTSDV!$D$1:$L$1,0)),1)/'ống nhựa túi bóng (2)'!$D176,0)</f>
        <v>0</v>
      </c>
      <c r="L176" s="92">
        <f t="array" ref="L176">IFERROR(ROUND(INDEX(FCSTSDV!$D$2:$L$2001,MATCH('ống nhựa túi bóng (2)'!$C176,FCSTSDV!$C$2:$C$2001,0),MATCH('ống nhựa túi bóng (2)'!L$3,FCSTSDV!$D$1:$L$1,0)),1)/'ống nhựa túi bóng (2)'!$D176,0)</f>
        <v>0</v>
      </c>
      <c r="M176" s="92">
        <f t="array" ref="M176">IFERROR(ROUND(INDEX(FCSTSDV!$D$2:$L$2001,MATCH('ống nhựa túi bóng (2)'!$C176,FCSTSDV!$C$2:$C$2001,0),MATCH('ống nhựa túi bóng (2)'!M$3,FCSTSDV!$D$1:$L$1,0)),1)/'ống nhựa túi bóng (2)'!$D176,0)</f>
        <v>0</v>
      </c>
      <c r="N176" s="92">
        <f t="array" ref="N176">IFERROR(ROUND(INDEX(FCSTSDV!$D$2:$L$2001,MATCH('ống nhựa túi bóng (2)'!$C176,FCSTSDV!$C$2:$C$2001,0),MATCH('ống nhựa túi bóng (2)'!N$3,FCSTSDV!$D$1:$L$1,0)),1)/'ống nhựa túi bóng (2)'!$D176,0)</f>
        <v>0</v>
      </c>
      <c r="O176" s="92">
        <f t="array" ref="O176">IFERROR(ROUND(INDEX(FCSTSDV!$D$2:$L$2001,MATCH('ống nhựa túi bóng (2)'!$C176,FCSTSDV!$C$2:$C$2001,0),MATCH('ống nhựa túi bóng (2)'!O$3,FCSTSDV!$D$1:$L$1,0)),1)/'ống nhựa túi bóng (2)'!$D176,0)</f>
        <v>15.6</v>
      </c>
      <c r="P176" s="92">
        <f t="array" ref="P176">IFERROR(ROUND(INDEX(FCSTSDV!$D$2:$L$2001,MATCH('ống nhựa túi bóng (2)'!$C176,FCSTSDV!$C$2:$C$2001,0),MATCH('ống nhựa túi bóng (2)'!P$3,FCSTSDV!$D$1:$L$1,0)),1)/'ống nhựa túi bóng (2)'!$D176,0)</f>
        <v>22.8</v>
      </c>
      <c r="Q176" s="92">
        <f t="shared" si="20"/>
        <v>38.4</v>
      </c>
    </row>
    <row r="177" spans="1:17" ht="20.100000000000001" customHeight="1">
      <c r="A177" s="817" t="s">
        <v>172</v>
      </c>
      <c r="B177" s="1077" t="s">
        <v>197</v>
      </c>
      <c r="C177" s="43" t="s">
        <v>82</v>
      </c>
      <c r="D177" s="422">
        <v>1</v>
      </c>
      <c r="E177" s="786">
        <v>98</v>
      </c>
      <c r="F177" s="786" t="e">
        <f>+VLOOKUP(B177,Sheet2!$B$3:$D$2963,3,0)</f>
        <v>#REF!</v>
      </c>
      <c r="G177" s="786" t="e">
        <f>E177+F177</f>
        <v>#REF!</v>
      </c>
      <c r="H177" s="424">
        <f t="array" ref="H177">IFERROR(ROUND(INDEX(FCSTSDV!$D$2:$L$2001,MATCH('ống nhựa túi bóng (2)'!$C177,FCSTSDV!$C$2:$C$2001,0),MATCH('ống nhựa túi bóng (2)'!H$3,FCSTSDV!$D$1:$L$1,0)),1)/'ống nhựa túi bóng (2)'!$D177,0)</f>
        <v>27000</v>
      </c>
      <c r="I177" s="424">
        <f t="array" ref="I177">IFERROR(ROUND(INDEX(FCSTSDV!$D$2:$L$2001,MATCH('ống nhựa túi bóng (2)'!$C177,FCSTSDV!$C$2:$C$2001,0),MATCH('ống nhựa túi bóng (2)'!I$3,FCSTSDV!$D$1:$L$1,0)),1)/'ống nhựa túi bóng (2)'!$D177,0)</f>
        <v>25000</v>
      </c>
      <c r="J177" s="424">
        <f t="array" ref="J177">IFERROR(ROUND(INDEX(FCSTSDV!$D$2:$L$2001,MATCH('ống nhựa túi bóng (2)'!$C177,FCSTSDV!$C$2:$C$2001,0),MATCH('ống nhựa túi bóng (2)'!J$3,FCSTSDV!$D$1:$L$1,0)),1)/'ống nhựa túi bóng (2)'!$D177,0)</f>
        <v>37000</v>
      </c>
      <c r="K177" s="424">
        <f t="array" ref="K177">IFERROR(ROUND(INDEX(FCSTSDV!$D$2:$L$2001,MATCH('ống nhựa túi bóng (2)'!$C177,FCSTSDV!$C$2:$C$2001,0),MATCH('ống nhựa túi bóng (2)'!K$3,FCSTSDV!$D$1:$L$1,0)),1)/'ống nhựa túi bóng (2)'!$D177,0)</f>
        <v>37000</v>
      </c>
      <c r="L177" s="424">
        <f t="array" ref="L177">IFERROR(ROUND(INDEX(FCSTSDV!$D$2:$L$2001,MATCH('ống nhựa túi bóng (2)'!$C177,FCSTSDV!$C$2:$C$2001,0),MATCH('ống nhựa túi bóng (2)'!L$3,FCSTSDV!$D$1:$L$1,0)),1)/'ống nhựa túi bóng (2)'!$D177,0)</f>
        <v>37000</v>
      </c>
      <c r="M177" s="424">
        <f t="array" ref="M177">IFERROR(ROUND(INDEX(FCSTSDV!$D$2:$L$2001,MATCH('ống nhựa túi bóng (2)'!$C177,FCSTSDV!$C$2:$C$2001,0),MATCH('ống nhựa túi bóng (2)'!M$3,FCSTSDV!$D$1:$L$1,0)),1)/'ống nhựa túi bóng (2)'!$D177,0)</f>
        <v>37000</v>
      </c>
      <c r="N177" s="424">
        <f t="array" ref="N177">IFERROR(ROUND(INDEX(FCSTSDV!$D$2:$L$2001,MATCH('ống nhựa túi bóng (2)'!$C177,FCSTSDV!$C$2:$C$2001,0),MATCH('ống nhựa túi bóng (2)'!N$3,FCSTSDV!$D$1:$L$1,0)),1)/'ống nhựa túi bóng (2)'!$D177,0)</f>
        <v>200000</v>
      </c>
      <c r="O177" s="424">
        <f t="array" ref="O177">IFERROR(ROUND(INDEX(FCSTSDV!$D$2:$L$2001,MATCH('ống nhựa túi bóng (2)'!$C177,FCSTSDV!$C$2:$C$2001,0),MATCH('ống nhựa túi bóng (2)'!O$3,FCSTSDV!$D$1:$L$1,0)),1)/'ống nhựa túi bóng (2)'!$D177,0)</f>
        <v>182000</v>
      </c>
      <c r="P177" s="424">
        <f t="array" ref="P177">IFERROR(ROUND(INDEX(FCSTSDV!$D$2:$L$2001,MATCH('ống nhựa túi bóng (2)'!$C177,FCSTSDV!$C$2:$C$2001,0),MATCH('ống nhựa túi bóng (2)'!P$3,FCSTSDV!$D$1:$L$1,0)),1)/'ống nhựa túi bóng (2)'!$D177,0)</f>
        <v>152000</v>
      </c>
      <c r="Q177" s="407">
        <f t="shared" si="20"/>
        <v>734000</v>
      </c>
    </row>
    <row r="178" spans="1:17" ht="20.100000000000001" customHeight="1">
      <c r="A178" s="819"/>
      <c r="B178" s="1076"/>
      <c r="C178" s="1096"/>
      <c r="D178" s="1097"/>
      <c r="E178" s="787"/>
      <c r="F178" s="787"/>
      <c r="G178" s="787"/>
      <c r="H178" s="1101" t="s">
        <v>614</v>
      </c>
      <c r="I178" s="1101"/>
      <c r="J178" s="1101"/>
      <c r="K178" s="1101"/>
      <c r="L178" s="1101"/>
      <c r="M178" s="1101"/>
      <c r="N178" s="1101"/>
      <c r="O178" s="1101"/>
      <c r="P178" s="1101"/>
      <c r="Q178" s="419">
        <f>+Q177</f>
        <v>734000</v>
      </c>
    </row>
    <row r="179" spans="1:17" ht="20.100000000000001" customHeight="1">
      <c r="A179" s="818"/>
      <c r="B179" s="1075"/>
      <c r="C179" s="46" t="s">
        <v>83</v>
      </c>
      <c r="D179" s="413">
        <v>1</v>
      </c>
      <c r="E179" s="784"/>
      <c r="F179" s="784"/>
      <c r="G179" s="784"/>
      <c r="H179" s="407">
        <f t="array" ref="H179">IFERROR(ROUND(INDEX(FCSTSDV!$D$2:$L$2001,MATCH('ống nhựa túi bóng (2)'!$C179,FCSTSDV!$C$2:$C$2001,0),MATCH('ống nhựa túi bóng (2)'!H$3,FCSTSDV!$D$1:$L$1,0)),1)/'ống nhựa túi bóng (2)'!$D179,0)</f>
        <v>15000</v>
      </c>
      <c r="I179" s="407">
        <f t="array" ref="I179">IFERROR(ROUND(INDEX(FCSTSDV!$D$2:$L$2001,MATCH('ống nhựa túi bóng (2)'!$C179,FCSTSDV!$C$2:$C$2001,0),MATCH('ống nhựa túi bóng (2)'!I$3,FCSTSDV!$D$1:$L$1,0)),1)/'ống nhựa túi bóng (2)'!$D179,0)</f>
        <v>12000</v>
      </c>
      <c r="J179" s="407">
        <f t="array" ref="J179">IFERROR(ROUND(INDEX(FCSTSDV!$D$2:$L$2001,MATCH('ống nhựa túi bóng (2)'!$C179,FCSTSDV!$C$2:$C$2001,0),MATCH('ống nhựa túi bóng (2)'!J$3,FCSTSDV!$D$1:$L$1,0)),1)/'ống nhựa túi bóng (2)'!$D179,0)</f>
        <v>12000</v>
      </c>
      <c r="K179" s="407">
        <f t="array" ref="K179">IFERROR(ROUND(INDEX(FCSTSDV!$D$2:$L$2001,MATCH('ống nhựa túi bóng (2)'!$C179,FCSTSDV!$C$2:$C$2001,0),MATCH('ống nhựa túi bóng (2)'!K$3,FCSTSDV!$D$1:$L$1,0)),1)/'ống nhựa túi bóng (2)'!$D179,0)</f>
        <v>12000</v>
      </c>
      <c r="L179" s="407">
        <f t="array" ref="L179">IFERROR(ROUND(INDEX(FCSTSDV!$D$2:$L$2001,MATCH('ống nhựa túi bóng (2)'!$C179,FCSTSDV!$C$2:$C$2001,0),MATCH('ống nhựa túi bóng (2)'!L$3,FCSTSDV!$D$1:$L$1,0)),1)/'ống nhựa túi bóng (2)'!$D179,0)</f>
        <v>9000</v>
      </c>
      <c r="M179" s="407">
        <f t="array" ref="M179">IFERROR(ROUND(INDEX(FCSTSDV!$D$2:$L$2001,MATCH('ống nhựa túi bóng (2)'!$C179,FCSTSDV!$C$2:$C$2001,0),MATCH('ống nhựa túi bóng (2)'!M$3,FCSTSDV!$D$1:$L$1,0)),1)/'ống nhựa túi bóng (2)'!$D179,0)</f>
        <v>9000</v>
      </c>
      <c r="N179" s="407">
        <f t="array" ref="N179">IFERROR(ROUND(INDEX(FCSTSDV!$D$2:$L$2001,MATCH('ống nhựa túi bóng (2)'!$C179,FCSTSDV!$C$2:$C$2001,0),MATCH('ống nhựa túi bóng (2)'!N$3,FCSTSDV!$D$1:$L$1,0)),1)/'ống nhựa túi bóng (2)'!$D179,0)</f>
        <v>90000</v>
      </c>
      <c r="O179" s="407">
        <f t="array" ref="O179">IFERROR(ROUND(INDEX(FCSTSDV!$D$2:$L$2001,MATCH('ống nhựa túi bóng (2)'!$C179,FCSTSDV!$C$2:$C$2001,0),MATCH('ống nhựa túi bóng (2)'!O$3,FCSTSDV!$D$1:$L$1,0)),1)/'ống nhựa túi bóng (2)'!$D179,0)</f>
        <v>36000</v>
      </c>
      <c r="P179" s="407">
        <f t="array" ref="P179">IFERROR(ROUND(INDEX(FCSTSDV!$D$2:$L$2001,MATCH('ống nhựa túi bóng (2)'!$C179,FCSTSDV!$C$2:$C$2001,0),MATCH('ống nhựa túi bóng (2)'!P$3,FCSTSDV!$D$1:$L$1,0)),1)/'ống nhựa túi bóng (2)'!$D179,0)</f>
        <v>20000</v>
      </c>
      <c r="Q179" s="407">
        <f>+SUM(H179:P179)</f>
        <v>215000</v>
      </c>
    </row>
    <row r="180" spans="1:17" ht="20.100000000000001" customHeight="1">
      <c r="A180" s="819"/>
      <c r="B180" s="1076"/>
      <c r="C180" s="1096"/>
      <c r="D180" s="1097"/>
      <c r="E180" s="787"/>
      <c r="F180" s="787"/>
      <c r="G180" s="787"/>
      <c r="H180" s="1098" t="s">
        <v>614</v>
      </c>
      <c r="I180" s="1099"/>
      <c r="J180" s="1099"/>
      <c r="K180" s="1099"/>
      <c r="L180" s="1099"/>
      <c r="M180" s="1099"/>
      <c r="N180" s="1099"/>
      <c r="O180" s="1099"/>
      <c r="P180" s="1100"/>
      <c r="Q180" s="416">
        <f>+Q179</f>
        <v>215000</v>
      </c>
    </row>
    <row r="181" spans="1:17" ht="20.100000000000001" customHeight="1">
      <c r="A181" s="818"/>
      <c r="B181" s="1075"/>
      <c r="C181" s="46" t="s">
        <v>206</v>
      </c>
      <c r="D181" s="413">
        <v>1</v>
      </c>
      <c r="E181" s="784"/>
      <c r="F181" s="784"/>
      <c r="G181" s="784"/>
      <c r="H181" s="407">
        <f t="array" ref="H181">IFERROR(ROUND(INDEX(FCSTSDV!$D$2:$L$2001,MATCH('ống nhựa túi bóng (2)'!$C181,FCSTSDV!$C$2:$C$2001,0),MATCH('ống nhựa túi bóng (2)'!H$3,FCSTSDV!$D$1:$L$1,0)),1)/'ống nhựa túi bóng (2)'!$D181,0)</f>
        <v>12000</v>
      </c>
      <c r="I181" s="407">
        <f t="array" ref="I181">IFERROR(ROUND(INDEX(FCSTSDV!$D$2:$L$2001,MATCH('ống nhựa túi bóng (2)'!$C181,FCSTSDV!$C$2:$C$2001,0),MATCH('ống nhựa túi bóng (2)'!I$3,FCSTSDV!$D$1:$L$1,0)),1)/'ống nhựa túi bóng (2)'!$D181,0)</f>
        <v>12000</v>
      </c>
      <c r="J181" s="407">
        <f t="array" ref="J181">IFERROR(ROUND(INDEX(FCSTSDV!$D$2:$L$2001,MATCH('ống nhựa túi bóng (2)'!$C181,FCSTSDV!$C$2:$C$2001,0),MATCH('ống nhựa túi bóng (2)'!J$3,FCSTSDV!$D$1:$L$1,0)),1)/'ống nhựa túi bóng (2)'!$D181,0)</f>
        <v>12000</v>
      </c>
      <c r="K181" s="407">
        <f t="array" ref="K181">IFERROR(ROUND(INDEX(FCSTSDV!$D$2:$L$2001,MATCH('ống nhựa túi bóng (2)'!$C181,FCSTSDV!$C$2:$C$2001,0),MATCH('ống nhựa túi bóng (2)'!K$3,FCSTSDV!$D$1:$L$1,0)),1)/'ống nhựa túi bóng (2)'!$D181,0)</f>
        <v>12000</v>
      </c>
      <c r="L181" s="407">
        <f t="array" ref="L181">IFERROR(ROUND(INDEX(FCSTSDV!$D$2:$L$2001,MATCH('ống nhựa túi bóng (2)'!$C181,FCSTSDV!$C$2:$C$2001,0),MATCH('ống nhựa túi bóng (2)'!L$3,FCSTSDV!$D$1:$L$1,0)),1)/'ống nhựa túi bóng (2)'!$D181,0)</f>
        <v>12000</v>
      </c>
      <c r="M181" s="407">
        <f t="array" ref="M181">IFERROR(ROUND(INDEX(FCSTSDV!$D$2:$L$2001,MATCH('ống nhựa túi bóng (2)'!$C181,FCSTSDV!$C$2:$C$2001,0),MATCH('ống nhựa túi bóng (2)'!M$3,FCSTSDV!$D$1:$L$1,0)),1)/'ống nhựa túi bóng (2)'!$D181,0)</f>
        <v>12000</v>
      </c>
      <c r="N181" s="407">
        <f t="array" ref="N181">IFERROR(ROUND(INDEX(FCSTSDV!$D$2:$L$2001,MATCH('ống nhựa túi bóng (2)'!$C181,FCSTSDV!$C$2:$C$2001,0),MATCH('ống nhựa túi bóng (2)'!N$3,FCSTSDV!$D$1:$L$1,0)),1)/'ống nhựa túi bóng (2)'!$D181,0)</f>
        <v>72000</v>
      </c>
      <c r="O181" s="407">
        <f t="array" ref="O181">IFERROR(ROUND(INDEX(FCSTSDV!$D$2:$L$2001,MATCH('ống nhựa túi bóng (2)'!$C181,FCSTSDV!$C$2:$C$2001,0),MATCH('ống nhựa túi bóng (2)'!O$3,FCSTSDV!$D$1:$L$1,0)),1)/'ống nhựa túi bóng (2)'!$D181,0)</f>
        <v>6000</v>
      </c>
      <c r="P181" s="407">
        <f t="array" ref="P181">IFERROR(ROUND(INDEX(FCSTSDV!$D$2:$L$2001,MATCH('ống nhựa túi bóng (2)'!$C181,FCSTSDV!$C$2:$C$2001,0),MATCH('ống nhựa túi bóng (2)'!P$3,FCSTSDV!$D$1:$L$1,0)),1)/'ống nhựa túi bóng (2)'!$D181,0)</f>
        <v>24000</v>
      </c>
      <c r="Q181" s="407">
        <f>+SUM(H181:P181)</f>
        <v>174000</v>
      </c>
    </row>
    <row r="182" spans="1:17" ht="20.100000000000001" customHeight="1">
      <c r="A182" s="819"/>
      <c r="B182" s="1076"/>
      <c r="C182" s="1096"/>
      <c r="D182" s="1097"/>
      <c r="E182" s="787"/>
      <c r="F182" s="787"/>
      <c r="G182" s="787"/>
      <c r="H182" s="1098" t="s">
        <v>614</v>
      </c>
      <c r="I182" s="1099"/>
      <c r="J182" s="1099"/>
      <c r="K182" s="1099"/>
      <c r="L182" s="1099"/>
      <c r="M182" s="1099"/>
      <c r="N182" s="1099"/>
      <c r="O182" s="1099"/>
      <c r="P182" s="1100"/>
      <c r="Q182" s="416">
        <f>+Q181</f>
        <v>174000</v>
      </c>
    </row>
    <row r="183" spans="1:17" ht="20.100000000000001" customHeight="1">
      <c r="A183" s="1095" t="s">
        <v>172</v>
      </c>
      <c r="B183" s="1074" t="s">
        <v>207</v>
      </c>
      <c r="C183" s="55" t="s">
        <v>208</v>
      </c>
      <c r="D183" s="420">
        <v>1</v>
      </c>
      <c r="E183" s="783">
        <v>251</v>
      </c>
      <c r="F183" s="783" t="e">
        <f>+VLOOKUP(B183,Sheet2!$B$3:$D$2963,3,0)</f>
        <v>#REF!</v>
      </c>
      <c r="G183" s="783" t="e">
        <f>E183+F183</f>
        <v>#REF!</v>
      </c>
      <c r="H183" s="418">
        <f t="array" ref="H183">IFERROR(ROUND(INDEX(FCSTSDV!$D$2:$L$2001,MATCH('ống nhựa túi bóng (2)'!$C183,FCSTSDV!$C$2:$C$2001,0),MATCH('ống nhựa túi bóng (2)'!H$3,FCSTSDV!$D$1:$L$1,0)),1)/'ống nhựa túi bóng (2)'!$D183,0)</f>
        <v>10000</v>
      </c>
      <c r="I183" s="418">
        <f t="array" ref="I183">IFERROR(ROUND(INDEX(FCSTSDV!$D$2:$L$2001,MATCH('ống nhựa túi bóng (2)'!$C183,FCSTSDV!$C$2:$C$2001,0),MATCH('ống nhựa túi bóng (2)'!I$3,FCSTSDV!$D$1:$L$1,0)),1)/'ống nhựa túi bóng (2)'!$D183,0)</f>
        <v>10000</v>
      </c>
      <c r="J183" s="418">
        <f t="array" ref="J183">IFERROR(ROUND(INDEX(FCSTSDV!$D$2:$L$2001,MATCH('ống nhựa túi bóng (2)'!$C183,FCSTSDV!$C$2:$C$2001,0),MATCH('ống nhựa túi bóng (2)'!J$3,FCSTSDV!$D$1:$L$1,0)),1)/'ống nhựa túi bóng (2)'!$D183,0)</f>
        <v>10000</v>
      </c>
      <c r="K183" s="418">
        <f t="array" ref="K183">IFERROR(ROUND(INDEX(FCSTSDV!$D$2:$L$2001,MATCH('ống nhựa túi bóng (2)'!$C183,FCSTSDV!$C$2:$C$2001,0),MATCH('ống nhựa túi bóng (2)'!K$3,FCSTSDV!$D$1:$L$1,0)),1)/'ống nhựa túi bóng (2)'!$D183,0)</f>
        <v>10000</v>
      </c>
      <c r="L183" s="418">
        <f t="array" ref="L183">IFERROR(ROUND(INDEX(FCSTSDV!$D$2:$L$2001,MATCH('ống nhựa túi bóng (2)'!$C183,FCSTSDV!$C$2:$C$2001,0),MATCH('ống nhựa túi bóng (2)'!L$3,FCSTSDV!$D$1:$L$1,0)),1)/'ống nhựa túi bóng (2)'!$D183,0)</f>
        <v>10000</v>
      </c>
      <c r="M183" s="418">
        <f t="array" ref="M183">IFERROR(ROUND(INDEX(FCSTSDV!$D$2:$L$2001,MATCH('ống nhựa túi bóng (2)'!$C183,FCSTSDV!$C$2:$C$2001,0),MATCH('ống nhựa túi bóng (2)'!M$3,FCSTSDV!$D$1:$L$1,0)),1)/'ống nhựa túi bóng (2)'!$D183,0)</f>
        <v>10000</v>
      </c>
      <c r="N183" s="418">
        <f t="array" ref="N183">IFERROR(ROUND(INDEX(FCSTSDV!$D$2:$L$2001,MATCH('ống nhựa túi bóng (2)'!$C183,FCSTSDV!$C$2:$C$2001,0),MATCH('ống nhựa túi bóng (2)'!N$3,FCSTSDV!$D$1:$L$1,0)),1)/'ống nhựa túi bóng (2)'!$D183,0)</f>
        <v>70000</v>
      </c>
      <c r="O183" s="418">
        <f t="array" ref="O183">IFERROR(ROUND(INDEX(FCSTSDV!$D$2:$L$2001,MATCH('ống nhựa túi bóng (2)'!$C183,FCSTSDV!$C$2:$C$2001,0),MATCH('ống nhựa túi bóng (2)'!O$3,FCSTSDV!$D$1:$L$1,0)),1)/'ống nhựa túi bóng (2)'!$D183,0)</f>
        <v>70000</v>
      </c>
      <c r="P183" s="418">
        <f t="array" ref="P183">IFERROR(ROUND(INDEX(FCSTSDV!$D$2:$L$2001,MATCH('ống nhựa túi bóng (2)'!$C183,FCSTSDV!$C$2:$C$2001,0),MATCH('ống nhựa túi bóng (2)'!P$3,FCSTSDV!$D$1:$L$1,0)),1)/'ống nhựa túi bóng (2)'!$D183,0)</f>
        <v>70000</v>
      </c>
      <c r="Q183" s="407">
        <f>+SUM(H183:P183)</f>
        <v>270000</v>
      </c>
    </row>
    <row r="184" spans="1:17" ht="20.100000000000001" customHeight="1">
      <c r="A184" s="818"/>
      <c r="B184" s="1075"/>
      <c r="C184" s="46" t="s">
        <v>741</v>
      </c>
      <c r="D184" s="413">
        <v>1</v>
      </c>
      <c r="E184" s="784"/>
      <c r="F184" s="784"/>
      <c r="G184" s="784"/>
      <c r="H184" s="407">
        <f t="array" ref="H184">IFERROR(ROUND(INDEX(FCSTSDV!$D$2:$L$2001,MATCH('ống nhựa túi bóng (2)'!$C184,FCSTSDV!$C$2:$C$2001,0),MATCH('ống nhựa túi bóng (2)'!H$3,FCSTSDV!$D$1:$L$1,0)),1)/'ống nhựa túi bóng (2)'!$D184,0)</f>
        <v>10000</v>
      </c>
      <c r="I184" s="407">
        <f t="array" ref="I184">IFERROR(ROUND(INDEX(FCSTSDV!$D$2:$L$2001,MATCH('ống nhựa túi bóng (2)'!$C184,FCSTSDV!$C$2:$C$2001,0),MATCH('ống nhựa túi bóng (2)'!I$3,FCSTSDV!$D$1:$L$1,0)),1)/'ống nhựa túi bóng (2)'!$D184,0)</f>
        <v>10000</v>
      </c>
      <c r="J184" s="407">
        <f t="array" ref="J184">IFERROR(ROUND(INDEX(FCSTSDV!$D$2:$L$2001,MATCH('ống nhựa túi bóng (2)'!$C184,FCSTSDV!$C$2:$C$2001,0),MATCH('ống nhựa túi bóng (2)'!J$3,FCSTSDV!$D$1:$L$1,0)),1)/'ống nhựa túi bóng (2)'!$D184,0)</f>
        <v>10000</v>
      </c>
      <c r="K184" s="407">
        <f t="array" ref="K184">IFERROR(ROUND(INDEX(FCSTSDV!$D$2:$L$2001,MATCH('ống nhựa túi bóng (2)'!$C184,FCSTSDV!$C$2:$C$2001,0),MATCH('ống nhựa túi bóng (2)'!K$3,FCSTSDV!$D$1:$L$1,0)),1)/'ống nhựa túi bóng (2)'!$D184,0)</f>
        <v>10000</v>
      </c>
      <c r="L184" s="407">
        <f t="array" ref="L184">IFERROR(ROUND(INDEX(FCSTSDV!$D$2:$L$2001,MATCH('ống nhựa túi bóng (2)'!$C184,FCSTSDV!$C$2:$C$2001,0),MATCH('ống nhựa túi bóng (2)'!L$3,FCSTSDV!$D$1:$L$1,0)),1)/'ống nhựa túi bóng (2)'!$D184,0)</f>
        <v>10000</v>
      </c>
      <c r="M184" s="407">
        <f t="array" ref="M184">IFERROR(ROUND(INDEX(FCSTSDV!$D$2:$L$2001,MATCH('ống nhựa túi bóng (2)'!$C184,FCSTSDV!$C$2:$C$2001,0),MATCH('ống nhựa túi bóng (2)'!M$3,FCSTSDV!$D$1:$L$1,0)),1)/'ống nhựa túi bóng (2)'!$D184,0)</f>
        <v>10000</v>
      </c>
      <c r="N184" s="407">
        <f t="array" ref="N184">IFERROR(ROUND(INDEX(FCSTSDV!$D$2:$L$2001,MATCH('ống nhựa túi bóng (2)'!$C184,FCSTSDV!$C$2:$C$2001,0),MATCH('ống nhựa túi bóng (2)'!N$3,FCSTSDV!$D$1:$L$1,0)),1)/'ống nhựa túi bóng (2)'!$D184,0)</f>
        <v>70000</v>
      </c>
      <c r="O184" s="407">
        <f t="array" ref="O184">IFERROR(ROUND(INDEX(FCSTSDV!$D$2:$L$2001,MATCH('ống nhựa túi bóng (2)'!$C184,FCSTSDV!$C$2:$C$2001,0),MATCH('ống nhựa túi bóng (2)'!O$3,FCSTSDV!$D$1:$L$1,0)),1)/'ống nhựa túi bóng (2)'!$D184,0)</f>
        <v>70000</v>
      </c>
      <c r="P184" s="407">
        <f t="array" ref="P184">IFERROR(ROUND(INDEX(FCSTSDV!$D$2:$L$2001,MATCH('ống nhựa túi bóng (2)'!$C184,FCSTSDV!$C$2:$C$2001,0),MATCH('ống nhựa túi bóng (2)'!P$3,FCSTSDV!$D$1:$L$1,0)),1)/'ống nhựa túi bóng (2)'!$D184,0)</f>
        <v>70000</v>
      </c>
      <c r="Q184" s="407">
        <f>+SUM(H184:P184)</f>
        <v>270000</v>
      </c>
    </row>
    <row r="185" spans="1:17" ht="20.100000000000001" customHeight="1">
      <c r="A185" s="818"/>
      <c r="B185" s="1072"/>
      <c r="C185" s="46" t="s">
        <v>210</v>
      </c>
      <c r="D185" s="413">
        <v>1</v>
      </c>
      <c r="E185" s="784"/>
      <c r="F185" s="784"/>
      <c r="G185" s="784"/>
      <c r="H185" s="407">
        <f t="array" ref="H185">IFERROR(ROUND(INDEX(FCSTSDV!$D$2:$L$2001,MATCH('ống nhựa túi bóng (2)'!$C185,FCSTSDV!$C$2:$C$2001,0),MATCH('ống nhựa túi bóng (2)'!H$3,FCSTSDV!$D$1:$L$1,0)),1)/'ống nhựa túi bóng (2)'!$D185,0)</f>
        <v>10000</v>
      </c>
      <c r="I185" s="407">
        <f t="array" ref="I185">IFERROR(ROUND(INDEX(FCSTSDV!$D$2:$L$2001,MATCH('ống nhựa túi bóng (2)'!$C185,FCSTSDV!$C$2:$C$2001,0),MATCH('ống nhựa túi bóng (2)'!I$3,FCSTSDV!$D$1:$L$1,0)),1)/'ống nhựa túi bóng (2)'!$D185,0)</f>
        <v>10000</v>
      </c>
      <c r="J185" s="407">
        <f t="array" ref="J185">IFERROR(ROUND(INDEX(FCSTSDV!$D$2:$L$2001,MATCH('ống nhựa túi bóng (2)'!$C185,FCSTSDV!$C$2:$C$2001,0),MATCH('ống nhựa túi bóng (2)'!J$3,FCSTSDV!$D$1:$L$1,0)),1)/'ống nhựa túi bóng (2)'!$D185,0)</f>
        <v>10000</v>
      </c>
      <c r="K185" s="407">
        <f t="array" ref="K185">IFERROR(ROUND(INDEX(FCSTSDV!$D$2:$L$2001,MATCH('ống nhựa túi bóng (2)'!$C185,FCSTSDV!$C$2:$C$2001,0),MATCH('ống nhựa túi bóng (2)'!K$3,FCSTSDV!$D$1:$L$1,0)),1)/'ống nhựa túi bóng (2)'!$D185,0)</f>
        <v>10000</v>
      </c>
      <c r="L185" s="407">
        <f t="array" ref="L185">IFERROR(ROUND(INDEX(FCSTSDV!$D$2:$L$2001,MATCH('ống nhựa túi bóng (2)'!$C185,FCSTSDV!$C$2:$C$2001,0),MATCH('ống nhựa túi bóng (2)'!L$3,FCSTSDV!$D$1:$L$1,0)),1)/'ống nhựa túi bóng (2)'!$D185,0)</f>
        <v>10000</v>
      </c>
      <c r="M185" s="407">
        <f t="array" ref="M185">IFERROR(ROUND(INDEX(FCSTSDV!$D$2:$L$2001,MATCH('ống nhựa túi bóng (2)'!$C185,FCSTSDV!$C$2:$C$2001,0),MATCH('ống nhựa túi bóng (2)'!M$3,FCSTSDV!$D$1:$L$1,0)),1)/'ống nhựa túi bóng (2)'!$D185,0)</f>
        <v>10000</v>
      </c>
      <c r="N185" s="407">
        <f t="array" ref="N185">IFERROR(ROUND(INDEX(FCSTSDV!$D$2:$L$2001,MATCH('ống nhựa túi bóng (2)'!$C185,FCSTSDV!$C$2:$C$2001,0),MATCH('ống nhựa túi bóng (2)'!N$3,FCSTSDV!$D$1:$L$1,0)),1)/'ống nhựa túi bóng (2)'!$D185,0)</f>
        <v>70000</v>
      </c>
      <c r="O185" s="407">
        <f t="array" ref="O185">IFERROR(ROUND(INDEX(FCSTSDV!$D$2:$L$2001,MATCH('ống nhựa túi bóng (2)'!$C185,FCSTSDV!$C$2:$C$2001,0),MATCH('ống nhựa túi bóng (2)'!O$3,FCSTSDV!$D$1:$L$1,0)),1)/'ống nhựa túi bóng (2)'!$D185,0)</f>
        <v>70000</v>
      </c>
      <c r="P185" s="407">
        <f t="array" ref="P185">IFERROR(ROUND(INDEX(FCSTSDV!$D$2:$L$2001,MATCH('ống nhựa túi bóng (2)'!$C185,FCSTSDV!$C$2:$C$2001,0),MATCH('ống nhựa túi bóng (2)'!P$3,FCSTSDV!$D$1:$L$1,0)),1)/'ống nhựa túi bóng (2)'!$D185,0)</f>
        <v>70000</v>
      </c>
      <c r="Q185" s="407">
        <f>+SUM(H185:P185)</f>
        <v>270000</v>
      </c>
    </row>
    <row r="186" spans="1:17" ht="20.100000000000001" customHeight="1">
      <c r="A186" s="819"/>
      <c r="B186" s="1076"/>
      <c r="C186" s="411"/>
      <c r="D186" s="412"/>
      <c r="E186" s="787"/>
      <c r="F186" s="787"/>
      <c r="G186" s="787"/>
      <c r="H186" s="1098" t="s">
        <v>614</v>
      </c>
      <c r="I186" s="1099"/>
      <c r="J186" s="1099"/>
      <c r="K186" s="1099"/>
      <c r="L186" s="1099"/>
      <c r="M186" s="1099"/>
      <c r="N186" s="1099"/>
      <c r="O186" s="1099"/>
      <c r="P186" s="1100"/>
      <c r="Q186" s="416">
        <f>+SUM(Q183:Q185)</f>
        <v>810000</v>
      </c>
    </row>
    <row r="187" spans="1:17" ht="20.100000000000001" customHeight="1">
      <c r="A187" s="817" t="s">
        <v>172</v>
      </c>
      <c r="B187" s="1077" t="s">
        <v>211</v>
      </c>
      <c r="C187" s="43" t="s">
        <v>29</v>
      </c>
      <c r="D187" s="422">
        <v>1</v>
      </c>
      <c r="E187" s="786">
        <v>13</v>
      </c>
      <c r="F187" s="786" t="e">
        <f>+VLOOKUP(B187,Sheet2!$B$3:$D$2963,3,0)</f>
        <v>#REF!</v>
      </c>
      <c r="G187" s="786" t="e">
        <f>E187+F187</f>
        <v>#REF!</v>
      </c>
      <c r="H187" s="424">
        <f t="array" ref="H187">IFERROR(ROUND(INDEX(FCSTSDV!$D$2:$L$2001,MATCH('ống nhựa túi bóng (2)'!$C187,FCSTSDV!$C$2:$C$2001,0),MATCH('ống nhựa túi bóng (2)'!H$3,FCSTSDV!$D$1:$L$1,0)),1)/'ống nhựa túi bóng (2)'!$D187,0)</f>
        <v>0</v>
      </c>
      <c r="I187" s="424">
        <f t="array" ref="I187">IFERROR(ROUND(INDEX(FCSTSDV!$D$2:$L$2001,MATCH('ống nhựa túi bóng (2)'!$C187,FCSTSDV!$C$2:$C$2001,0),MATCH('ống nhựa túi bóng (2)'!I$3,FCSTSDV!$D$1:$L$1,0)),1)/'ống nhựa túi bóng (2)'!$D187,0)</f>
        <v>15000</v>
      </c>
      <c r="J187" s="424">
        <f t="array" ref="J187">IFERROR(ROUND(INDEX(FCSTSDV!$D$2:$L$2001,MATCH('ống nhựa túi bóng (2)'!$C187,FCSTSDV!$C$2:$C$2001,0),MATCH('ống nhựa túi bóng (2)'!J$3,FCSTSDV!$D$1:$L$1,0)),1)/'ống nhựa túi bóng (2)'!$D187,0)</f>
        <v>15000</v>
      </c>
      <c r="K187" s="424">
        <f t="array" ref="K187">IFERROR(ROUND(INDEX(FCSTSDV!$D$2:$L$2001,MATCH('ống nhựa túi bóng (2)'!$C187,FCSTSDV!$C$2:$C$2001,0),MATCH('ống nhựa túi bóng (2)'!K$3,FCSTSDV!$D$1:$L$1,0)),1)/'ống nhựa túi bóng (2)'!$D187,0)</f>
        <v>15000</v>
      </c>
      <c r="L187" s="424">
        <f t="array" ref="L187">IFERROR(ROUND(INDEX(FCSTSDV!$D$2:$L$2001,MATCH('ống nhựa túi bóng (2)'!$C187,FCSTSDV!$C$2:$C$2001,0),MATCH('ống nhựa túi bóng (2)'!L$3,FCSTSDV!$D$1:$L$1,0)),1)/'ống nhựa túi bóng (2)'!$D187,0)</f>
        <v>0</v>
      </c>
      <c r="M187" s="424">
        <f t="array" ref="M187">IFERROR(ROUND(INDEX(FCSTSDV!$D$2:$L$2001,MATCH('ống nhựa túi bóng (2)'!$C187,FCSTSDV!$C$2:$C$2001,0),MATCH('ống nhựa túi bóng (2)'!M$3,FCSTSDV!$D$1:$L$1,0)),1)/'ống nhựa túi bóng (2)'!$D187,0)</f>
        <v>0</v>
      </c>
      <c r="N187" s="424">
        <f t="array" ref="N187">IFERROR(ROUND(INDEX(FCSTSDV!$D$2:$L$2001,MATCH('ống nhựa túi bóng (2)'!$C187,FCSTSDV!$C$2:$C$2001,0),MATCH('ống nhựa túi bóng (2)'!N$3,FCSTSDV!$D$1:$L$1,0)),1)/'ống nhựa túi bóng (2)'!$D187,0)</f>
        <v>45000</v>
      </c>
      <c r="O187" s="424">
        <f t="array" ref="O187">IFERROR(ROUND(INDEX(FCSTSDV!$D$2:$L$2001,MATCH('ống nhựa túi bóng (2)'!$C187,FCSTSDV!$C$2:$C$2001,0),MATCH('ống nhựa túi bóng (2)'!O$3,FCSTSDV!$D$1:$L$1,0)),1)/'ống nhựa túi bóng (2)'!$D187,0)</f>
        <v>81000</v>
      </c>
      <c r="P187" s="424">
        <f t="array" ref="P187">IFERROR(ROUND(INDEX(FCSTSDV!$D$2:$L$2001,MATCH('ống nhựa túi bóng (2)'!$C187,FCSTSDV!$C$2:$C$2001,0),MATCH('ống nhựa túi bóng (2)'!P$3,FCSTSDV!$D$1:$L$1,0)),1)/'ống nhựa túi bóng (2)'!$D187,0)</f>
        <v>0</v>
      </c>
      <c r="Q187" s="407">
        <f>+SUM(H187:P187)</f>
        <v>171000</v>
      </c>
    </row>
    <row r="188" spans="1:17" ht="20.100000000000001" customHeight="1">
      <c r="A188" s="818"/>
      <c r="B188" s="1075"/>
      <c r="C188" s="46" t="s">
        <v>687</v>
      </c>
      <c r="D188" s="413">
        <v>1</v>
      </c>
      <c r="E188" s="784"/>
      <c r="F188" s="784"/>
      <c r="G188" s="784"/>
      <c r="H188" s="407">
        <f t="array" ref="H188">IFERROR(ROUND(INDEX(FCSTSDV!$D$2:$L$2001,MATCH('ống nhựa túi bóng (2)'!$C188,FCSTSDV!$C$2:$C$2001,0),MATCH('ống nhựa túi bóng (2)'!H$3,FCSTSDV!$D$1:$L$1,0)),1)/'ống nhựa túi bóng (2)'!$D188,0)</f>
        <v>9000</v>
      </c>
      <c r="I188" s="407">
        <f t="array" ref="I188">IFERROR(ROUND(INDEX(FCSTSDV!$D$2:$L$2001,MATCH('ống nhựa túi bóng (2)'!$C188,FCSTSDV!$C$2:$C$2001,0),MATCH('ống nhựa túi bóng (2)'!I$3,FCSTSDV!$D$1:$L$1,0)),1)/'ống nhựa túi bóng (2)'!$D188,0)</f>
        <v>15000</v>
      </c>
      <c r="J188" s="407">
        <f t="array" ref="J188">IFERROR(ROUND(INDEX(FCSTSDV!$D$2:$L$2001,MATCH('ống nhựa túi bóng (2)'!$C188,FCSTSDV!$C$2:$C$2001,0),MATCH('ống nhựa túi bóng (2)'!J$3,FCSTSDV!$D$1:$L$1,0)),1)/'ống nhựa túi bóng (2)'!$D188,0)</f>
        <v>15000</v>
      </c>
      <c r="K188" s="407">
        <f t="array" ref="K188">IFERROR(ROUND(INDEX(FCSTSDV!$D$2:$L$2001,MATCH('ống nhựa túi bóng (2)'!$C188,FCSTSDV!$C$2:$C$2001,0),MATCH('ống nhựa túi bóng (2)'!K$3,FCSTSDV!$D$1:$L$1,0)),1)/'ống nhựa túi bóng (2)'!$D188,0)</f>
        <v>15000</v>
      </c>
      <c r="L188" s="407">
        <f t="array" ref="L188">IFERROR(ROUND(INDEX(FCSTSDV!$D$2:$L$2001,MATCH('ống nhựa túi bóng (2)'!$C188,FCSTSDV!$C$2:$C$2001,0),MATCH('ống nhựa túi bóng (2)'!L$3,FCSTSDV!$D$1:$L$1,0)),1)/'ống nhựa túi bóng (2)'!$D188,0)</f>
        <v>15000</v>
      </c>
      <c r="M188" s="407">
        <f t="array" ref="M188">IFERROR(ROUND(INDEX(FCSTSDV!$D$2:$L$2001,MATCH('ống nhựa túi bóng (2)'!$C188,FCSTSDV!$C$2:$C$2001,0),MATCH('ống nhựa túi bóng (2)'!M$3,FCSTSDV!$D$1:$L$1,0)),1)/'ống nhựa túi bóng (2)'!$D188,0)</f>
        <v>15000</v>
      </c>
      <c r="N188" s="407">
        <f t="array" ref="N188">IFERROR(ROUND(INDEX(FCSTSDV!$D$2:$L$2001,MATCH('ống nhựa túi bóng (2)'!$C188,FCSTSDV!$C$2:$C$2001,0),MATCH('ống nhựa túi bóng (2)'!N$3,FCSTSDV!$D$1:$L$1,0)),1)/'ống nhựa túi bóng (2)'!$D188,0)</f>
        <v>96000</v>
      </c>
      <c r="O188" s="407">
        <f t="array" ref="O188">IFERROR(ROUND(INDEX(FCSTSDV!$D$2:$L$2001,MATCH('ống nhựa túi bóng (2)'!$C188,FCSTSDV!$C$2:$C$2001,0),MATCH('ống nhựa túi bóng (2)'!O$3,FCSTSDV!$D$1:$L$1,0)),1)/'ống nhựa túi bóng (2)'!$D188,0)</f>
        <v>105000</v>
      </c>
      <c r="P188" s="407">
        <f t="array" ref="P188">IFERROR(ROUND(INDEX(FCSTSDV!$D$2:$L$2001,MATCH('ống nhựa túi bóng (2)'!$C188,FCSTSDV!$C$2:$C$2001,0),MATCH('ống nhựa túi bóng (2)'!P$3,FCSTSDV!$D$1:$L$1,0)),1)/'ống nhựa túi bóng (2)'!$D188,0)</f>
        <v>0</v>
      </c>
      <c r="Q188" s="407">
        <f>+SUM(H188:P188)</f>
        <v>285000</v>
      </c>
    </row>
    <row r="189" spans="1:17" ht="20.100000000000001" customHeight="1">
      <c r="A189" s="819"/>
      <c r="B189" s="1076"/>
      <c r="C189" s="1096"/>
      <c r="D189" s="1097"/>
      <c r="E189" s="787"/>
      <c r="F189" s="787"/>
      <c r="G189" s="787"/>
      <c r="H189" s="1098" t="s">
        <v>614</v>
      </c>
      <c r="I189" s="1099"/>
      <c r="J189" s="1099"/>
      <c r="K189" s="1099"/>
      <c r="L189" s="1099"/>
      <c r="M189" s="1099"/>
      <c r="N189" s="1099"/>
      <c r="O189" s="1099"/>
      <c r="P189" s="1100"/>
      <c r="Q189" s="416">
        <f>+Q187+Q188</f>
        <v>456000</v>
      </c>
    </row>
    <row r="190" spans="1:17" ht="20.100000000000001" customHeight="1">
      <c r="A190" s="806" t="s">
        <v>172</v>
      </c>
      <c r="B190" s="1078" t="s">
        <v>1294</v>
      </c>
      <c r="C190" s="64" t="s">
        <v>692</v>
      </c>
      <c r="D190" s="429">
        <v>1</v>
      </c>
      <c r="E190" s="781" t="e">
        <f>+VLOOKUP(B190,Sheet2!$B$3:$E$2963,4,0)</f>
        <v>#REF!</v>
      </c>
      <c r="F190" s="781" t="e">
        <f>+VLOOKUP(B190,Sheet2!$B$3:$D$2963,3,0)</f>
        <v>#REF!</v>
      </c>
      <c r="G190" s="781" t="e">
        <f>E190+F190</f>
        <v>#REF!</v>
      </c>
      <c r="H190" s="410">
        <f t="array" ref="H190">IFERROR(ROUND(INDEX(FCSTSDV!$D$2:$L$2001,MATCH('ống nhựa túi bóng (2)'!$C190,FCSTSDV!$C$2:$C$2001,0),MATCH('ống nhựa túi bóng (2)'!H$3,FCSTSDV!$D$1:$L$1,0)),1)/'ống nhựa túi bóng (2)'!$D190,0)</f>
        <v>15000</v>
      </c>
      <c r="I190" s="410">
        <f t="array" ref="I190">IFERROR(ROUND(INDEX(FCSTSDV!$D$2:$L$2001,MATCH('ống nhựa túi bóng (2)'!$C190,FCSTSDV!$C$2:$C$2001,0),MATCH('ống nhựa túi bóng (2)'!I$3,FCSTSDV!$D$1:$L$1,0)),1)/'ống nhựa túi bóng (2)'!$D190,0)</f>
        <v>15000</v>
      </c>
      <c r="J190" s="410">
        <f t="array" ref="J190">IFERROR(ROUND(INDEX(FCSTSDV!$D$2:$L$2001,MATCH('ống nhựa túi bóng (2)'!$C190,FCSTSDV!$C$2:$C$2001,0),MATCH('ống nhựa túi bóng (2)'!J$3,FCSTSDV!$D$1:$L$1,0)),1)/'ống nhựa túi bóng (2)'!$D190,0)</f>
        <v>15000</v>
      </c>
      <c r="K190" s="410">
        <f t="array" ref="K190">IFERROR(ROUND(INDEX(FCSTSDV!$D$2:$L$2001,MATCH('ống nhựa túi bóng (2)'!$C190,FCSTSDV!$C$2:$C$2001,0),MATCH('ống nhựa túi bóng (2)'!K$3,FCSTSDV!$D$1:$L$1,0)),1)/'ống nhựa túi bóng (2)'!$D190,0)</f>
        <v>15000</v>
      </c>
      <c r="L190" s="410">
        <f t="array" ref="L190">IFERROR(ROUND(INDEX(FCSTSDV!$D$2:$L$2001,MATCH('ống nhựa túi bóng (2)'!$C190,FCSTSDV!$C$2:$C$2001,0),MATCH('ống nhựa túi bóng (2)'!L$3,FCSTSDV!$D$1:$L$1,0)),1)/'ống nhựa túi bóng (2)'!$D190,0)</f>
        <v>15000</v>
      </c>
      <c r="M190" s="410">
        <f t="array" ref="M190">IFERROR(ROUND(INDEX(FCSTSDV!$D$2:$L$2001,MATCH('ống nhựa túi bóng (2)'!$C190,FCSTSDV!$C$2:$C$2001,0),MATCH('ống nhựa túi bóng (2)'!M$3,FCSTSDV!$D$1:$L$1,0)),1)/'ống nhựa túi bóng (2)'!$D190,0)</f>
        <v>15000</v>
      </c>
      <c r="N190" s="410">
        <f t="array" ref="N190">IFERROR(ROUND(INDEX(FCSTSDV!$D$2:$L$2001,MATCH('ống nhựa túi bóng (2)'!$C190,FCSTSDV!$C$2:$C$2001,0),MATCH('ống nhựa túi bóng (2)'!N$3,FCSTSDV!$D$1:$L$1,0)),1)/'ống nhựa túi bóng (2)'!$D190,0)</f>
        <v>102000</v>
      </c>
      <c r="O190" s="410">
        <f t="array" ref="O190">IFERROR(ROUND(INDEX(FCSTSDV!$D$2:$L$2001,MATCH('ống nhựa túi bóng (2)'!$C190,FCSTSDV!$C$2:$C$2001,0),MATCH('ống nhựa túi bóng (2)'!O$3,FCSTSDV!$D$1:$L$1,0)),1)/'ống nhựa túi bóng (2)'!$D190,0)</f>
        <v>84000</v>
      </c>
      <c r="P190" s="410">
        <f t="array" ref="P190">IFERROR(ROUND(INDEX(FCSTSDV!$D$2:$L$2001,MATCH('ống nhựa túi bóng (2)'!$C190,FCSTSDV!$C$2:$C$2001,0),MATCH('ống nhựa túi bóng (2)'!P$3,FCSTSDV!$D$1:$L$1,0)),1)/'ống nhựa túi bóng (2)'!$D190,0)</f>
        <v>48000</v>
      </c>
      <c r="Q190" s="407">
        <f>+SUM(H190:P190)</f>
        <v>324000</v>
      </c>
    </row>
    <row r="191" spans="1:17" s="400" customFormat="1" ht="20.100000000000001" customHeight="1">
      <c r="A191" s="819"/>
      <c r="B191" s="1076"/>
      <c r="C191" s="1096"/>
      <c r="D191" s="1097"/>
      <c r="E191" s="787"/>
      <c r="F191" s="787"/>
      <c r="G191" s="787"/>
      <c r="H191" s="1098" t="s">
        <v>322</v>
      </c>
      <c r="I191" s="1099"/>
      <c r="J191" s="1099"/>
      <c r="K191" s="1099"/>
      <c r="L191" s="1099"/>
      <c r="M191" s="1099"/>
      <c r="N191" s="1099"/>
      <c r="O191" s="1099"/>
      <c r="P191" s="1100"/>
      <c r="Q191" s="416">
        <f>+Q190</f>
        <v>324000</v>
      </c>
    </row>
    <row r="192" spans="1:17" ht="20.100000000000001" customHeight="1">
      <c r="A192" s="813"/>
      <c r="B192" s="808"/>
      <c r="C192" s="46" t="s">
        <v>673</v>
      </c>
      <c r="D192" s="413">
        <v>1</v>
      </c>
      <c r="E192" s="785"/>
      <c r="F192" s="785"/>
      <c r="G192" s="785"/>
      <c r="H192" s="407">
        <f>IFERROR(ROUND(INDEX(FCSTSDV!$D$2:$L$2001,MATCH('ống nhựa túi bóng (2)'!$C192,FCSTSDV!$C$2:$C$2001,0),MATCH('ống nhựa túi bóng (2)'!H$3,FCSTSDV!$D$1:$L$1,0)),1)/'ống nhựa túi bóng (2)'!$D192,0)</f>
        <v>15000</v>
      </c>
      <c r="I192" s="407">
        <f t="array" ref="I192">IFERROR(ROUND(INDEX(FCSTSDV!$D$2:$L$2001,MATCH('ống nhựa túi bóng (2)'!$C192,FCSTSDV!$C$2:$C$2001,0),MATCH('ống nhựa túi bóng (2)'!I$3,FCSTSDV!$D$1:$L$1,0)),1)/'ống nhựa túi bóng (2)'!$D192,0)</f>
        <v>20000</v>
      </c>
      <c r="J192" s="407">
        <f t="array" ref="J192">IFERROR(ROUND(INDEX(FCSTSDV!$D$2:$L$2001,MATCH('ống nhựa túi bóng (2)'!$C192,FCSTSDV!$C$2:$C$2001,0),MATCH('ống nhựa túi bóng (2)'!J$3,FCSTSDV!$D$1:$L$1,0)),1)/'ống nhựa túi bóng (2)'!$D192,0)</f>
        <v>20000</v>
      </c>
      <c r="K192" s="407">
        <f t="array" ref="K192">IFERROR(ROUND(INDEX(FCSTSDV!$D$2:$L$2001,MATCH('ống nhựa túi bóng (2)'!$C192,FCSTSDV!$C$2:$C$2001,0),MATCH('ống nhựa túi bóng (2)'!K$3,FCSTSDV!$D$1:$L$1,0)),1)/'ống nhựa túi bóng (2)'!$D192,0)</f>
        <v>20000</v>
      </c>
      <c r="L192" s="407">
        <f t="array" ref="L192">IFERROR(ROUND(INDEX(FCSTSDV!$D$2:$L$2001,MATCH('ống nhựa túi bóng (2)'!$C192,FCSTSDV!$C$2:$C$2001,0),MATCH('ống nhựa túi bóng (2)'!L$3,FCSTSDV!$D$1:$L$1,0)),1)/'ống nhựa túi bóng (2)'!$D192,0)</f>
        <v>20000</v>
      </c>
      <c r="M192" s="407">
        <f t="array" ref="M192">IFERROR(ROUND(INDEX(FCSTSDV!$D$2:$L$2001,MATCH('ống nhựa túi bóng (2)'!$C192,FCSTSDV!$C$2:$C$2001,0),MATCH('ống nhựa túi bóng (2)'!M$3,FCSTSDV!$D$1:$L$1,0)),1)/'ống nhựa túi bóng (2)'!$D192,0)</f>
        <v>20000</v>
      </c>
      <c r="N192" s="407">
        <f t="array" ref="N192">IFERROR(ROUND(INDEX(FCSTSDV!$D$2:$L$2001,MATCH('ống nhựa túi bóng (2)'!$C192,FCSTSDV!$C$2:$C$2001,0),MATCH('ống nhựa túi bóng (2)'!N$3,FCSTSDV!$D$1:$L$1,0)),1)/'ống nhựa túi bóng (2)'!$D192,0)</f>
        <v>115000</v>
      </c>
      <c r="O192" s="407">
        <f t="array" ref="O192">IFERROR(ROUND(INDEX(FCSTSDV!$D$2:$L$2001,MATCH('ống nhựa túi bóng (2)'!$C192,FCSTSDV!$C$2:$C$2001,0),MATCH('ống nhựa túi bóng (2)'!O$3,FCSTSDV!$D$1:$L$1,0)),1)/'ống nhựa túi bóng (2)'!$D192,0)</f>
        <v>140000</v>
      </c>
      <c r="P192" s="407">
        <f t="array" ref="P192">IFERROR(ROUND(INDEX(FCSTSDV!$D$2:$L$2001,MATCH('ống nhựa túi bóng (2)'!$C192,FCSTSDV!$C$2:$C$2001,0),MATCH('ống nhựa túi bóng (2)'!P$3,FCSTSDV!$D$1:$L$1,0)),1)/'ống nhựa túi bóng (2)'!$D192,0)</f>
        <v>120000</v>
      </c>
      <c r="Q192" s="407">
        <f t="shared" ref="Q192" si="21">+SUM(H192:P192)</f>
        <v>490000</v>
      </c>
    </row>
    <row r="193" spans="1:17" ht="20.100000000000001" customHeight="1">
      <c r="A193" s="807"/>
      <c r="B193" s="810"/>
      <c r="C193" s="1096"/>
      <c r="D193" s="1097"/>
      <c r="E193" s="782"/>
      <c r="F193" s="782"/>
      <c r="G193" s="782"/>
      <c r="H193" s="1098" t="s">
        <v>614</v>
      </c>
      <c r="I193" s="1099"/>
      <c r="J193" s="1099"/>
      <c r="K193" s="1099"/>
      <c r="L193" s="1099"/>
      <c r="M193" s="1099"/>
      <c r="N193" s="1099"/>
      <c r="O193" s="1099"/>
      <c r="P193" s="1100"/>
      <c r="Q193" s="416">
        <f>+Q192</f>
        <v>490000</v>
      </c>
    </row>
    <row r="194" spans="1:17" ht="20.100000000000001" customHeight="1">
      <c r="A194" s="1093"/>
      <c r="B194" s="1081"/>
      <c r="C194" s="46" t="s">
        <v>714</v>
      </c>
      <c r="D194" s="420">
        <v>1</v>
      </c>
      <c r="E194" s="783"/>
      <c r="F194" s="783"/>
      <c r="G194" s="783"/>
      <c r="H194" s="407">
        <f t="array" ref="H194">IFERROR(ROUND(INDEX(FCSTSDV!$D$2:$L$2001,MATCH('ống nhựa túi bóng (2)'!$C194,FCSTSDV!$C$2:$C$2001,0),MATCH('ống nhựa túi bóng (2)'!H$3,FCSTSDV!$D$1:$L$1,0)),1)/'ống nhựa túi bóng (2)'!$D194,0)</f>
        <v>10000</v>
      </c>
      <c r="I194" s="407">
        <f t="array" ref="I194">IFERROR(ROUND(INDEX(FCSTSDV!$D$2:$L$2001,MATCH('ống nhựa túi bóng (2)'!$C194,FCSTSDV!$C$2:$C$2001,0),MATCH('ống nhựa túi bóng (2)'!I$3,FCSTSDV!$D$1:$L$1,0)),1)/'ống nhựa túi bóng (2)'!$D194,0)</f>
        <v>10000</v>
      </c>
      <c r="J194" s="407">
        <f t="array" ref="J194">IFERROR(ROUND(INDEX(FCSTSDV!$D$2:$L$2001,MATCH('ống nhựa túi bóng (2)'!$C194,FCSTSDV!$C$2:$C$2001,0),MATCH('ống nhựa túi bóng (2)'!J$3,FCSTSDV!$D$1:$L$1,0)),1)/'ống nhựa túi bóng (2)'!$D194,0)</f>
        <v>10000</v>
      </c>
      <c r="K194" s="407">
        <f t="array" ref="K194">IFERROR(ROUND(INDEX(FCSTSDV!$D$2:$L$2001,MATCH('ống nhựa túi bóng (2)'!$C194,FCSTSDV!$C$2:$C$2001,0),MATCH('ống nhựa túi bóng (2)'!K$3,FCSTSDV!$D$1:$L$1,0)),1)/'ống nhựa túi bóng (2)'!$D194,0)</f>
        <v>10000</v>
      </c>
      <c r="L194" s="407">
        <f t="array" ref="L194">IFERROR(ROUND(INDEX(FCSTSDV!$D$2:$L$2001,MATCH('ống nhựa túi bóng (2)'!$C194,FCSTSDV!$C$2:$C$2001,0),MATCH('ống nhựa túi bóng (2)'!L$3,FCSTSDV!$D$1:$L$1,0)),1)/'ống nhựa túi bóng (2)'!$D194,0)</f>
        <v>10000</v>
      </c>
      <c r="M194" s="407">
        <f t="array" ref="M194">IFERROR(ROUND(INDEX(FCSTSDV!$D$2:$L$2001,MATCH('ống nhựa túi bóng (2)'!$C194,FCSTSDV!$C$2:$C$2001,0),MATCH('ống nhựa túi bóng (2)'!M$3,FCSTSDV!$D$1:$L$1,0)),1)/'ống nhựa túi bóng (2)'!$D194,0)</f>
        <v>10000</v>
      </c>
      <c r="N194" s="407">
        <f t="array" ref="N194">IFERROR(ROUND(INDEX(FCSTSDV!$D$2:$L$2001,MATCH('ống nhựa túi bóng (2)'!$C194,FCSTSDV!$C$2:$C$2001,0),MATCH('ống nhựa túi bóng (2)'!N$3,FCSTSDV!$D$1:$L$1,0)),1)/'ống nhựa túi bóng (2)'!$D194,0)</f>
        <v>80000</v>
      </c>
      <c r="O194" s="407">
        <f t="array" ref="O194">IFERROR(ROUND(INDEX(FCSTSDV!$D$2:$L$2001,MATCH('ống nhựa túi bóng (2)'!$C194,FCSTSDV!$C$2:$C$2001,0),MATCH('ống nhựa túi bóng (2)'!O$3,FCSTSDV!$D$1:$L$1,0)),1)/'ống nhựa túi bóng (2)'!$D194,0)</f>
        <v>70000</v>
      </c>
      <c r="P194" s="407">
        <f t="array" ref="P194">IFERROR(ROUND(INDEX(FCSTSDV!$D$2:$L$2001,MATCH('ống nhựa túi bóng (2)'!$C194,FCSTSDV!$C$2:$C$2001,0),MATCH('ống nhựa túi bóng (2)'!P$3,FCSTSDV!$D$1:$L$1,0)),1)/'ống nhựa túi bóng (2)'!$D194,0)</f>
        <v>70000</v>
      </c>
      <c r="Q194" s="407">
        <f>+SUM(H194:P194)</f>
        <v>280000</v>
      </c>
    </row>
    <row r="195" spans="1:17" ht="20.100000000000001" customHeight="1">
      <c r="A195" s="1086"/>
      <c r="B195" s="1070"/>
      <c r="C195" s="1096"/>
      <c r="D195" s="1097"/>
      <c r="E195" s="787"/>
      <c r="F195" s="787"/>
      <c r="G195" s="787"/>
      <c r="H195" s="1098" t="s">
        <v>614</v>
      </c>
      <c r="I195" s="1099"/>
      <c r="J195" s="1099"/>
      <c r="K195" s="1099"/>
      <c r="L195" s="1099"/>
      <c r="M195" s="1099"/>
      <c r="N195" s="1099"/>
      <c r="O195" s="1099"/>
      <c r="P195" s="1100"/>
      <c r="Q195" s="416">
        <f>+Q194</f>
        <v>280000</v>
      </c>
    </row>
    <row r="196" spans="1:17" ht="20.100000000000001" customHeight="1">
      <c r="A196" s="1085" t="s">
        <v>172</v>
      </c>
      <c r="B196" s="1069" t="s">
        <v>1299</v>
      </c>
      <c r="C196" s="43" t="s">
        <v>762</v>
      </c>
      <c r="D196" s="422">
        <v>1</v>
      </c>
      <c r="E196" s="786">
        <v>126</v>
      </c>
      <c r="F196" s="786" t="e">
        <f>+VLOOKUP(B196,Sheet2!$B$3:$D$2963,3,0)</f>
        <v>#REF!</v>
      </c>
      <c r="G196" s="786" t="e">
        <f>E196+F196</f>
        <v>#REF!</v>
      </c>
      <c r="H196" s="424">
        <f t="array" ref="H196">IFERROR(ROUND(INDEX(FCSTSDV!$D$2:$L$2001,MATCH('ống nhựa túi bóng (2)'!$C196,FCSTSDV!$C$2:$C$2001,0),MATCH('ống nhựa túi bóng (2)'!H$3,FCSTSDV!$D$1:$L$1,0)),1)/'ống nhựa túi bóng (2)'!$D196,0)</f>
        <v>0</v>
      </c>
      <c r="I196" s="424">
        <f t="array" ref="I196">IFERROR(ROUND(INDEX(FCSTSDV!$D$2:$L$2001,MATCH('ống nhựa túi bóng (2)'!$C196,FCSTSDV!$C$2:$C$2001,0),MATCH('ống nhựa túi bóng (2)'!I$3,FCSTSDV!$D$1:$L$1,0)),1)/'ống nhựa túi bóng (2)'!$D196,0)</f>
        <v>0</v>
      </c>
      <c r="J196" s="424">
        <f t="array" ref="J196">IFERROR(ROUND(INDEX(FCSTSDV!$D$2:$L$2001,MATCH('ống nhựa túi bóng (2)'!$C196,FCSTSDV!$C$2:$C$2001,0),MATCH('ống nhựa túi bóng (2)'!J$3,FCSTSDV!$D$1:$L$1,0)),1)/'ống nhựa túi bóng (2)'!$D196,0)</f>
        <v>0</v>
      </c>
      <c r="K196" s="424">
        <f>IFERROR(ROUND(INDEX(FCSTSDV!$D$2:$L$2001,MATCH('ống nhựa túi bóng (2)'!$C196,FCSTSDV!$C$2:$C$2001,0),MATCH('ống nhựa túi bóng (2)'!K$3,FCSTSDV!$D$1:$L$1,0)),1)/'ống nhựa túi bóng (2)'!$D196,0)</f>
        <v>0</v>
      </c>
      <c r="L196" s="424">
        <f t="array" ref="L196">IFERROR(ROUND(INDEX(FCSTSDV!$D$2:$L$2001,MATCH('ống nhựa túi bóng (2)'!$C196,FCSTSDV!$C$2:$C$2001,0),MATCH('ống nhựa túi bóng (2)'!L$3,FCSTSDV!$D$1:$L$1,0)),1)/'ống nhựa túi bóng (2)'!$D196,0)</f>
        <v>0</v>
      </c>
      <c r="M196" s="424">
        <f t="array" ref="M196">IFERROR(ROUND(INDEX(FCSTSDV!$D$2:$L$2001,MATCH('ống nhựa túi bóng (2)'!$C196,FCSTSDV!$C$2:$C$2001,0),MATCH('ống nhựa túi bóng (2)'!M$3,FCSTSDV!$D$1:$L$1,0)),1)/'ống nhựa túi bóng (2)'!$D196,0)</f>
        <v>0</v>
      </c>
      <c r="N196" s="424">
        <f t="array" ref="N196">IFERROR(ROUND(INDEX(FCSTSDV!$D$2:$L$2001,MATCH('ống nhựa túi bóng (2)'!$C196,FCSTSDV!$C$2:$C$2001,0),MATCH('ống nhựa túi bóng (2)'!N$3,FCSTSDV!$D$1:$L$1,0)),1)/'ống nhựa túi bóng (2)'!$D196,0)</f>
        <v>0</v>
      </c>
      <c r="O196" s="424">
        <f t="array" ref="O196">IFERROR(ROUND(INDEX(FCSTSDV!$D$2:$L$2001,MATCH('ống nhựa túi bóng (2)'!$C196,FCSTSDV!$C$2:$C$2001,0),MATCH('ống nhựa túi bóng (2)'!O$3,FCSTSDV!$D$1:$L$1,0)),1)/'ống nhựa túi bóng (2)'!$D196,0)</f>
        <v>18000</v>
      </c>
      <c r="P196" s="424">
        <f t="array" ref="P196">IFERROR(ROUND(INDEX(FCSTSDV!$D$2:$L$2001,MATCH('ống nhựa túi bóng (2)'!$C196,FCSTSDV!$C$2:$C$2001,0),MATCH('ống nhựa túi bóng (2)'!P$3,FCSTSDV!$D$1:$L$1,0)),1)/'ống nhựa túi bóng (2)'!$D196,0)</f>
        <v>57000</v>
      </c>
      <c r="Q196" s="407">
        <f>+SUM(H196:P196)</f>
        <v>75000</v>
      </c>
    </row>
    <row r="197" spans="1:17" ht="20.100000000000001" customHeight="1">
      <c r="A197" s="1094"/>
      <c r="B197" s="1082"/>
      <c r="C197" s="46" t="s">
        <v>694</v>
      </c>
      <c r="D197" s="413">
        <v>1</v>
      </c>
      <c r="E197" s="784"/>
      <c r="F197" s="784"/>
      <c r="G197" s="784"/>
      <c r="H197" s="407">
        <f t="array" ref="H197">IFERROR(ROUND(INDEX(FCSTSDV!$D$2:$L$2001,MATCH('ống nhựa túi bóng (2)'!$C197,FCSTSDV!$C$2:$C$2001,0),MATCH('ống nhựa túi bóng (2)'!H$3,FCSTSDV!$D$1:$L$1,0)),1)/'ống nhựa túi bóng (2)'!$D197,0)</f>
        <v>12000</v>
      </c>
      <c r="I197" s="407">
        <f>IFERROR(ROUND(INDEX(FCSTSDV!$D$2:$L$2001,MATCH('ống nhựa túi bóng (2)'!$C197,FCSTSDV!$C$2:$C$2001,0),MATCH('ống nhựa túi bóng (2)'!I$3,FCSTSDV!$D$1:$L$1,0)),1)/'ống nhựa túi bóng (2)'!$D197,0)</f>
        <v>12000</v>
      </c>
      <c r="J197" s="407">
        <f t="array" ref="J197">IFERROR(ROUND(INDEX(FCSTSDV!$D$2:$L$2001,MATCH('ống nhựa túi bóng (2)'!$C197,FCSTSDV!$C$2:$C$2001,0),MATCH('ống nhựa túi bóng (2)'!J$3,FCSTSDV!$D$1:$L$1,0)),1)/'ống nhựa túi bóng (2)'!$D197,0)</f>
        <v>48000</v>
      </c>
      <c r="K197" s="407">
        <f t="array" ref="K197">IFERROR(ROUND(INDEX(FCSTSDV!$D$2:$L$2001,MATCH('ống nhựa túi bóng (2)'!$C197,FCSTSDV!$C$2:$C$2001,0),MATCH('ống nhựa túi bóng (2)'!K$3,FCSTSDV!$D$1:$L$1,0)),1)/'ống nhựa túi bóng (2)'!$D197,0)</f>
        <v>48000</v>
      </c>
      <c r="L197" s="407">
        <f t="array" ref="L197">IFERROR(ROUND(INDEX(FCSTSDV!$D$2:$L$2001,MATCH('ống nhựa túi bóng (2)'!$C197,FCSTSDV!$C$2:$C$2001,0),MATCH('ống nhựa túi bóng (2)'!L$3,FCSTSDV!$D$1:$L$1,0)),1)/'ống nhựa túi bóng (2)'!$D197,0)</f>
        <v>48000</v>
      </c>
      <c r="M197" s="407">
        <f t="array" ref="M197">IFERROR(ROUND(INDEX(FCSTSDV!$D$2:$L$2001,MATCH('ống nhựa túi bóng (2)'!$C197,FCSTSDV!$C$2:$C$2001,0),MATCH('ống nhựa túi bóng (2)'!M$3,FCSTSDV!$D$1:$L$1,0)),1)/'ống nhựa túi bóng (2)'!$D197,0)</f>
        <v>48000</v>
      </c>
      <c r="N197" s="407">
        <f t="array" ref="N197">IFERROR(ROUND(INDEX(FCSTSDV!$D$2:$L$2001,MATCH('ống nhựa túi bóng (2)'!$C197,FCSTSDV!$C$2:$C$2001,0),MATCH('ống nhựa túi bóng (2)'!N$3,FCSTSDV!$D$1:$L$1,0)),1)/'ống nhựa túi bóng (2)'!$D197,0)</f>
        <v>216000</v>
      </c>
      <c r="O197" s="407">
        <f t="array" ref="O197">IFERROR(ROUND(INDEX(FCSTSDV!$D$2:$L$2001,MATCH('ống nhựa túi bóng (2)'!$C197,FCSTSDV!$C$2:$C$2001,0),MATCH('ống nhựa túi bóng (2)'!O$3,FCSTSDV!$D$1:$L$1,0)),1)/'ống nhựa túi bóng (2)'!$D197,0)</f>
        <v>267000</v>
      </c>
      <c r="P197" s="407">
        <f t="array" ref="P197">IFERROR(ROUND(INDEX(FCSTSDV!$D$2:$L$2001,MATCH('ống nhựa túi bóng (2)'!$C197,FCSTSDV!$C$2:$C$2001,0),MATCH('ống nhựa túi bóng (2)'!P$3,FCSTSDV!$D$1:$L$1,0)),1)/'ống nhựa túi bóng (2)'!$D197,0)</f>
        <v>285000</v>
      </c>
      <c r="Q197" s="407">
        <f>+SUM(H197:P197)</f>
        <v>984000</v>
      </c>
    </row>
    <row r="198" spans="1:17" ht="20.100000000000001" customHeight="1">
      <c r="A198" s="1086"/>
      <c r="B198" s="1070"/>
      <c r="C198" s="1096"/>
      <c r="D198" s="1097"/>
      <c r="E198" s="787"/>
      <c r="F198" s="787"/>
      <c r="G198" s="787"/>
      <c r="H198" s="1098" t="s">
        <v>614</v>
      </c>
      <c r="I198" s="1099"/>
      <c r="J198" s="1099"/>
      <c r="K198" s="1099"/>
      <c r="L198" s="1099"/>
      <c r="M198" s="1099"/>
      <c r="N198" s="1099"/>
      <c r="O198" s="1099"/>
      <c r="P198" s="1100"/>
      <c r="Q198" s="416">
        <f>+Q196+Q197</f>
        <v>1059000</v>
      </c>
    </row>
    <row r="199" spans="1:17" ht="20.100000000000001" customHeight="1">
      <c r="A199" s="1085" t="s">
        <v>172</v>
      </c>
      <c r="B199" s="1069" t="s">
        <v>1300</v>
      </c>
      <c r="C199" s="43" t="s">
        <v>764</v>
      </c>
      <c r="D199" s="422">
        <v>1</v>
      </c>
      <c r="E199" s="786">
        <v>50</v>
      </c>
      <c r="F199" s="786" t="e">
        <f>+VLOOKUP(B199,Sheet2!$B$3:$D$2963,3,0)</f>
        <v>#REF!</v>
      </c>
      <c r="G199" s="786" t="e">
        <f>E199+F199</f>
        <v>#REF!</v>
      </c>
      <c r="H199" s="424">
        <f t="array" ref="H199">IFERROR(ROUND(INDEX(FCSTSDV!$D$2:$L$2001,MATCH('ống nhựa túi bóng (2)'!$C199,FCSTSDV!$C$2:$C$2001,0),MATCH('ống nhựa túi bóng (2)'!H$3,FCSTSDV!$D$1:$L$1,0)),1)/'ống nhựa túi bóng (2)'!$D199,0)</f>
        <v>0</v>
      </c>
      <c r="I199" s="424">
        <f t="array" ref="I199">IFERROR(ROUND(INDEX(FCSTSDV!$D$2:$L$2001,MATCH('ống nhựa túi bóng (2)'!$C199,FCSTSDV!$C$2:$C$2001,0),MATCH('ống nhựa túi bóng (2)'!I$3,FCSTSDV!$D$1:$L$1,0)),1)/'ống nhựa túi bóng (2)'!$D199,0)</f>
        <v>0</v>
      </c>
      <c r="J199" s="424">
        <f t="array" ref="J199">IFERROR(ROUND(INDEX(FCSTSDV!$D$2:$L$2001,MATCH('ống nhựa túi bóng (2)'!$C199,FCSTSDV!$C$2:$C$2001,0),MATCH('ống nhựa túi bóng (2)'!J$3,FCSTSDV!$D$1:$L$1,0)),1)/'ống nhựa túi bóng (2)'!$D199,0)</f>
        <v>0</v>
      </c>
      <c r="K199" s="424">
        <f t="array" ref="K199">IFERROR(ROUND(INDEX(FCSTSDV!$D$2:$L$2001,MATCH('ống nhựa túi bóng (2)'!$C199,FCSTSDV!$C$2:$C$2001,0),MATCH('ống nhựa túi bóng (2)'!K$3,FCSTSDV!$D$1:$L$1,0)),1)/'ống nhựa túi bóng (2)'!$D199,0)</f>
        <v>0</v>
      </c>
      <c r="L199" s="424">
        <f t="array" ref="L199">IFERROR(ROUND(INDEX(FCSTSDV!$D$2:$L$2001,MATCH('ống nhựa túi bóng (2)'!$C199,FCSTSDV!$C$2:$C$2001,0),MATCH('ống nhựa túi bóng (2)'!L$3,FCSTSDV!$D$1:$L$1,0)),1)/'ống nhựa túi bóng (2)'!$D199,0)</f>
        <v>0</v>
      </c>
      <c r="M199" s="424">
        <f t="array" ref="M199">IFERROR(ROUND(INDEX(FCSTSDV!$D$2:$L$2001,MATCH('ống nhựa túi bóng (2)'!$C199,FCSTSDV!$C$2:$C$2001,0),MATCH('ống nhựa túi bóng (2)'!M$3,FCSTSDV!$D$1:$L$1,0)),1)/'ống nhựa túi bóng (2)'!$D199,0)</f>
        <v>0</v>
      </c>
      <c r="N199" s="424">
        <f t="array" ref="N199">IFERROR(ROUND(INDEX(FCSTSDV!$D$2:$L$2001,MATCH('ống nhựa túi bóng (2)'!$C199,FCSTSDV!$C$2:$C$2001,0),MATCH('ống nhựa túi bóng (2)'!N$3,FCSTSDV!$D$1:$L$1,0)),1)/'ống nhựa túi bóng (2)'!$D199,0)</f>
        <v>0</v>
      </c>
      <c r="O199" s="424">
        <f t="array" ref="O199">IFERROR(ROUND(INDEX(FCSTSDV!$D$2:$L$2001,MATCH('ống nhựa túi bóng (2)'!$C199,FCSTSDV!$C$2:$C$2001,0),MATCH('ống nhựa túi bóng (2)'!O$3,FCSTSDV!$D$1:$L$1,0)),1)/'ống nhựa túi bóng (2)'!$D199,0)</f>
        <v>17500</v>
      </c>
      <c r="P199" s="424">
        <f t="array" ref="P199">IFERROR(ROUND(INDEX(FCSTSDV!$D$2:$L$2001,MATCH('ống nhựa túi bóng (2)'!$C199,FCSTSDV!$C$2:$C$2001,0),MATCH('ống nhựa túi bóng (2)'!P$3,FCSTSDV!$D$1:$L$1,0)),1)/'ống nhựa túi bóng (2)'!$D199,0)</f>
        <v>45500</v>
      </c>
      <c r="Q199" s="407">
        <f>+SUM(H199:P199)</f>
        <v>63000</v>
      </c>
    </row>
    <row r="200" spans="1:17" ht="20.100000000000001" customHeight="1">
      <c r="A200" s="1094"/>
      <c r="B200" s="1082"/>
      <c r="C200" s="46" t="s">
        <v>696</v>
      </c>
      <c r="D200" s="413">
        <v>1</v>
      </c>
      <c r="E200" s="784"/>
      <c r="F200" s="784"/>
      <c r="G200" s="784"/>
      <c r="H200" s="407">
        <f t="array" ref="H200">IFERROR(ROUND(INDEX(FCSTSDV!$D$2:$L$2001,MATCH('ống nhựa túi bóng (2)'!$C200,FCSTSDV!$C$2:$C$2001,0),MATCH('ống nhựa túi bóng (2)'!H$3,FCSTSDV!$D$1:$L$1,0)),1)/'ống nhựa túi bóng (2)'!$D200,0)</f>
        <v>34500</v>
      </c>
      <c r="I200" s="407">
        <f t="array" ref="I200">IFERROR(ROUND(INDEX(FCSTSDV!$D$2:$L$2001,MATCH('ống nhựa túi bóng (2)'!$C200,FCSTSDV!$C$2:$C$2001,0),MATCH('ống nhựa túi bóng (2)'!I$3,FCSTSDV!$D$1:$L$1,0)),1)/'ống nhựa túi bóng (2)'!$D200,0)</f>
        <v>34500</v>
      </c>
      <c r="J200" s="407">
        <f t="array" ref="J200">IFERROR(ROUND(INDEX(FCSTSDV!$D$2:$L$2001,MATCH('ống nhựa túi bóng (2)'!$C200,FCSTSDV!$C$2:$C$2001,0),MATCH('ống nhựa túi bóng (2)'!J$3,FCSTSDV!$D$1:$L$1,0)),1)/'ống nhựa túi bóng (2)'!$D200,0)</f>
        <v>34500</v>
      </c>
      <c r="K200" s="407">
        <f t="array" ref="K200">IFERROR(ROUND(INDEX(FCSTSDV!$D$2:$L$2001,MATCH('ống nhựa túi bóng (2)'!$C200,FCSTSDV!$C$2:$C$2001,0),MATCH('ống nhựa túi bóng (2)'!K$3,FCSTSDV!$D$1:$L$1,0)),1)/'ống nhựa túi bóng (2)'!$D200,0)</f>
        <v>34500</v>
      </c>
      <c r="L200" s="407">
        <f t="array" ref="L200">IFERROR(ROUND(INDEX(FCSTSDV!$D$2:$L$2001,MATCH('ống nhựa túi bóng (2)'!$C200,FCSTSDV!$C$2:$C$2001,0),MATCH('ống nhựa túi bóng (2)'!L$3,FCSTSDV!$D$1:$L$1,0)),1)/'ống nhựa túi bóng (2)'!$D200,0)</f>
        <v>34500</v>
      </c>
      <c r="M200" s="407">
        <f t="array" ref="M200">IFERROR(ROUND(INDEX(FCSTSDV!$D$2:$L$2001,MATCH('ống nhựa túi bóng (2)'!$C200,FCSTSDV!$C$2:$C$2001,0),MATCH('ống nhựa túi bóng (2)'!M$3,FCSTSDV!$D$1:$L$1,0)),1)/'ống nhựa túi bóng (2)'!$D200,0)</f>
        <v>34500</v>
      </c>
      <c r="N200" s="407">
        <f t="array" ref="N200">IFERROR(ROUND(INDEX(FCSTSDV!$D$2:$L$2001,MATCH('ống nhựa túi bóng (2)'!$C200,FCSTSDV!$C$2:$C$2001,0),MATCH('ống nhựa túi bóng (2)'!N$3,FCSTSDV!$D$1:$L$1,0)),1)/'ống nhựa túi bóng (2)'!$D200,0)</f>
        <v>231000</v>
      </c>
      <c r="O200" s="407">
        <f t="array" ref="O200">IFERROR(ROUND(INDEX(FCSTSDV!$D$2:$L$2001,MATCH('ống nhựa túi bóng (2)'!$C200,FCSTSDV!$C$2:$C$2001,0),MATCH('ống nhựa túi bóng (2)'!O$3,FCSTSDV!$D$1:$L$1,0)),1)/'ống nhựa túi bóng (2)'!$D200,0)</f>
        <v>294000</v>
      </c>
      <c r="P200" s="407">
        <f t="array" ref="P200">IFERROR(ROUND(INDEX(FCSTSDV!$D$2:$L$2001,MATCH('ống nhựa túi bóng (2)'!$C200,FCSTSDV!$C$2:$C$2001,0),MATCH('ống nhựa túi bóng (2)'!P$3,FCSTSDV!$D$1:$L$1,0)),1)/'ống nhựa túi bóng (2)'!$D200,0)</f>
        <v>294000</v>
      </c>
      <c r="Q200" s="407">
        <f>+SUM(H200:P200)</f>
        <v>1026000</v>
      </c>
    </row>
    <row r="201" spans="1:17" ht="20.100000000000001" customHeight="1">
      <c r="A201" s="1086"/>
      <c r="B201" s="1070"/>
      <c r="C201" s="1096"/>
      <c r="D201" s="1097"/>
      <c r="E201" s="787"/>
      <c r="F201" s="787"/>
      <c r="G201" s="787"/>
      <c r="H201" s="1098" t="s">
        <v>614</v>
      </c>
      <c r="I201" s="1099"/>
      <c r="J201" s="1099"/>
      <c r="K201" s="1099"/>
      <c r="L201" s="1099"/>
      <c r="M201" s="1099"/>
      <c r="N201" s="1099"/>
      <c r="O201" s="1099"/>
      <c r="P201" s="1100"/>
      <c r="Q201" s="416">
        <f>+SUM(Q199:Q200)</f>
        <v>1089000</v>
      </c>
    </row>
    <row r="202" spans="1:17" ht="20.100000000000001" customHeight="1">
      <c r="A202" s="1085" t="s">
        <v>172</v>
      </c>
      <c r="B202" s="1069" t="s">
        <v>1301</v>
      </c>
      <c r="C202" s="43" t="s">
        <v>728</v>
      </c>
      <c r="D202" s="422">
        <v>1</v>
      </c>
      <c r="E202" s="786">
        <v>136</v>
      </c>
      <c r="F202" s="786" t="e">
        <f>+VLOOKUP(B202,Sheet2!$B$3:$D$2963,3,0)</f>
        <v>#REF!</v>
      </c>
      <c r="G202" s="786" t="e">
        <f>E202+F202</f>
        <v>#REF!</v>
      </c>
      <c r="H202" s="424">
        <f t="array" ref="H202">IFERROR(ROUND(INDEX(FCSTSDV!$D$2:$L$2001,MATCH('ống nhựa túi bóng (2)'!$C202,FCSTSDV!$C$2:$C$2001,0),MATCH('ống nhựa túi bóng (2)'!H$3,FCSTSDV!$D$1:$L$1,0)),1)/'ống nhựa túi bóng (2)'!$D202,0)</f>
        <v>0</v>
      </c>
      <c r="I202" s="424">
        <f t="array" ref="I202">IFERROR(ROUND(INDEX(FCSTSDV!$D$2:$L$2001,MATCH('ống nhựa túi bóng (2)'!$C202,FCSTSDV!$C$2:$C$2001,0),MATCH('ống nhựa túi bóng (2)'!I$3,FCSTSDV!$D$1:$L$1,0)),1)/'ống nhựa túi bóng (2)'!$D202,0)</f>
        <v>0</v>
      </c>
      <c r="J202" s="424">
        <f t="array" ref="J202">IFERROR(ROUND(INDEX(FCSTSDV!$D$2:$L$2001,MATCH('ống nhựa túi bóng (2)'!$C202,FCSTSDV!$C$2:$C$2001,0),MATCH('ống nhựa túi bóng (2)'!J$3,FCSTSDV!$D$1:$L$1,0)),1)/'ống nhựa túi bóng (2)'!$D202,0)</f>
        <v>0</v>
      </c>
      <c r="K202" s="424">
        <f t="array" ref="K202">IFERROR(ROUND(INDEX(FCSTSDV!$D$2:$L$2001,MATCH('ống nhựa túi bóng (2)'!$C202,FCSTSDV!$C$2:$C$2001,0),MATCH('ống nhựa túi bóng (2)'!K$3,FCSTSDV!$D$1:$L$1,0)),1)/'ống nhựa túi bóng (2)'!$D202,0)</f>
        <v>0</v>
      </c>
      <c r="L202" s="424">
        <f t="array" ref="L202">IFERROR(ROUND(INDEX(FCSTSDV!$D$2:$L$2001,MATCH('ống nhựa túi bóng (2)'!$C202,FCSTSDV!$C$2:$C$2001,0),MATCH('ống nhựa túi bóng (2)'!L$3,FCSTSDV!$D$1:$L$1,0)),1)/'ống nhựa túi bóng (2)'!$D202,0)</f>
        <v>0</v>
      </c>
      <c r="M202" s="424">
        <f t="array" ref="M202">IFERROR(ROUND(INDEX(FCSTSDV!$D$2:$L$2001,MATCH('ống nhựa túi bóng (2)'!$C202,FCSTSDV!$C$2:$C$2001,0),MATCH('ống nhựa túi bóng (2)'!M$3,FCSTSDV!$D$1:$L$1,0)),1)/'ống nhựa túi bóng (2)'!$D202,0)</f>
        <v>0</v>
      </c>
      <c r="N202" s="424">
        <f t="array" ref="N202">IFERROR(ROUND(INDEX(FCSTSDV!$D$2:$L$2001,MATCH('ống nhựa túi bóng (2)'!$C202,FCSTSDV!$C$2:$C$2001,0),MATCH('ống nhựa túi bóng (2)'!N$3,FCSTSDV!$D$1:$L$1,0)),1)/'ống nhựa túi bóng (2)'!$D202,0)</f>
        <v>0</v>
      </c>
      <c r="O202" s="424">
        <f t="array" ref="O202">IFERROR(ROUND(INDEX(FCSTSDV!$D$2:$L$2001,MATCH('ống nhựa túi bóng (2)'!$C202,FCSTSDV!$C$2:$C$2001,0),MATCH('ống nhựa túi bóng (2)'!O$3,FCSTSDV!$D$1:$L$1,0)),1)/'ống nhựa túi bóng (2)'!$D202,0)</f>
        <v>77000</v>
      </c>
      <c r="P202" s="424">
        <f t="array" ref="P202">IFERROR(ROUND(INDEX(FCSTSDV!$D$2:$L$2001,MATCH('ống nhựa túi bóng (2)'!$C202,FCSTSDV!$C$2:$C$2001,0),MATCH('ống nhựa túi bóng (2)'!P$3,FCSTSDV!$D$1:$L$1,0)),1)/'ống nhựa túi bóng (2)'!$D202,0)</f>
        <v>18000</v>
      </c>
      <c r="Q202" s="407">
        <f>+SUM(H202:P202)</f>
        <v>95000</v>
      </c>
    </row>
    <row r="203" spans="1:17" ht="20.100000000000001" customHeight="1">
      <c r="A203" s="1086"/>
      <c r="B203" s="1070"/>
      <c r="C203" s="411"/>
      <c r="D203" s="412"/>
      <c r="E203" s="787"/>
      <c r="F203" s="787"/>
      <c r="G203" s="787"/>
      <c r="H203" s="1098" t="s">
        <v>1310</v>
      </c>
      <c r="I203" s="1099"/>
      <c r="J203" s="1099"/>
      <c r="K203" s="1099"/>
      <c r="L203" s="1099"/>
      <c r="M203" s="1099"/>
      <c r="N203" s="1099"/>
      <c r="O203" s="1099"/>
      <c r="P203" s="1100"/>
      <c r="Q203" s="416">
        <f>+Q202</f>
        <v>95000</v>
      </c>
    </row>
    <row r="204" spans="1:17" ht="18.75" customHeight="1">
      <c r="A204" s="1085" t="s">
        <v>172</v>
      </c>
      <c r="B204" s="1066" t="s">
        <v>1303</v>
      </c>
      <c r="C204" s="43" t="s">
        <v>78</v>
      </c>
      <c r="D204" s="422">
        <v>1</v>
      </c>
      <c r="E204" s="786">
        <v>41</v>
      </c>
      <c r="F204" s="786" t="e">
        <f>+VLOOKUP(B204,Sheet2!$B$3:$D$2963,3,0)</f>
        <v>#REF!</v>
      </c>
      <c r="G204" s="786" t="e">
        <f>E204+F204</f>
        <v>#REF!</v>
      </c>
      <c r="H204" s="424">
        <f>IFERROR(ROUND(INDEX(FCSTSDV!$D$2:$L$2001,MATCH('ống nhựa túi bóng (2)'!$C204,FCSTSDV!$C$2:$C$2001,0),MATCH('ống nhựa túi bóng (2)'!H$3,FCSTSDV!$D$1:$L$1,0)),1)/'ống nhựa túi bóng (2)'!$D204,0)</f>
        <v>6000</v>
      </c>
      <c r="I204" s="424">
        <f t="array" ref="I204">IFERROR(ROUND(INDEX(FCSTSDV!$D$2:$L$2001,MATCH('ống nhựa túi bóng (2)'!$C204,FCSTSDV!$C$2:$C$2001,0),MATCH('ống nhựa túi bóng (2)'!I$3,FCSTSDV!$D$1:$L$1,0)),1)/'ống nhựa túi bóng (2)'!$D204,0)</f>
        <v>0</v>
      </c>
      <c r="J204" s="424">
        <f t="array" ref="J204">IFERROR(ROUND(INDEX(FCSTSDV!$D$2:$L$2001,MATCH('ống nhựa túi bóng (2)'!$C204,FCSTSDV!$C$2:$C$2001,0),MATCH('ống nhựa túi bóng (2)'!J$3,FCSTSDV!$D$1:$L$1,0)),1)/'ống nhựa túi bóng (2)'!$D204,0)</f>
        <v>33000</v>
      </c>
      <c r="K204" s="424">
        <f t="array" ref="K204">IFERROR(ROUND(INDEX(FCSTSDV!$D$2:$L$2001,MATCH('ống nhựa túi bóng (2)'!$C204,FCSTSDV!$C$2:$C$2001,0),MATCH('ống nhựa túi bóng (2)'!K$3,FCSTSDV!$D$1:$L$1,0)),1)/'ống nhựa túi bóng (2)'!$D204,0)</f>
        <v>0</v>
      </c>
      <c r="L204" s="424">
        <f t="array" ref="L204">IFERROR(ROUND(INDEX(FCSTSDV!$D$2:$L$2001,MATCH('ống nhựa túi bóng (2)'!$C204,FCSTSDV!$C$2:$C$2001,0),MATCH('ống nhựa túi bóng (2)'!L$3,FCSTSDV!$D$1:$L$1,0)),1)/'ống nhựa túi bóng (2)'!$D204,0)</f>
        <v>0</v>
      </c>
      <c r="M204" s="424">
        <f t="array" ref="M204">IFERROR(ROUND(INDEX(FCSTSDV!$D$2:$L$2001,MATCH('ống nhựa túi bóng (2)'!$C204,FCSTSDV!$C$2:$C$2001,0),MATCH('ống nhựa túi bóng (2)'!M$3,FCSTSDV!$D$1:$L$1,0)),1)/'ống nhựa túi bóng (2)'!$D204,0)</f>
        <v>0</v>
      </c>
      <c r="N204" s="424">
        <f t="array" ref="N204">IFERROR(ROUND(INDEX(FCSTSDV!$D$2:$L$2001,MATCH('ống nhựa túi bóng (2)'!$C204,FCSTSDV!$C$2:$C$2001,0),MATCH('ống nhựa túi bóng (2)'!N$3,FCSTSDV!$D$1:$L$1,0)),1)/'ống nhựa túi bóng (2)'!$D204,0)</f>
        <v>39000</v>
      </c>
      <c r="O204" s="424">
        <f t="array" ref="O204">IFERROR(ROUND(INDEX(FCSTSDV!$D$2:$L$2001,MATCH('ống nhựa túi bóng (2)'!$C204,FCSTSDV!$C$2:$C$2001,0),MATCH('ống nhựa túi bóng (2)'!O$3,FCSTSDV!$D$1:$L$1,0)),1)/'ống nhựa túi bóng (2)'!$D204,0)</f>
        <v>42000</v>
      </c>
      <c r="P204" s="424">
        <f t="array" ref="P204">IFERROR(ROUND(INDEX(FCSTSDV!$D$2:$L$2001,MATCH('ống nhựa túi bóng (2)'!$C204,FCSTSDV!$C$2:$C$2001,0),MATCH('ống nhựa túi bóng (2)'!P$3,FCSTSDV!$D$1:$L$1,0)),1)/'ống nhựa túi bóng (2)'!$D204,0)</f>
        <v>52000</v>
      </c>
      <c r="Q204" s="407">
        <f>+SUM(H204:P204)</f>
        <v>172000</v>
      </c>
    </row>
    <row r="205" spans="1:17" ht="20.100000000000001" customHeight="1">
      <c r="A205" s="1086"/>
      <c r="B205" s="1068"/>
      <c r="C205" s="411"/>
      <c r="D205" s="412"/>
      <c r="E205" s="787"/>
      <c r="F205" s="787"/>
      <c r="G205" s="787"/>
      <c r="H205" s="1098" t="s">
        <v>1310</v>
      </c>
      <c r="I205" s="1099"/>
      <c r="J205" s="1099"/>
      <c r="K205" s="1099"/>
      <c r="L205" s="1099"/>
      <c r="M205" s="1099"/>
      <c r="N205" s="1099"/>
      <c r="O205" s="1099"/>
      <c r="P205" s="1100"/>
      <c r="Q205" s="416">
        <f>+Q204</f>
        <v>172000</v>
      </c>
    </row>
    <row r="206" spans="1:17" ht="20.100000000000001" customHeight="1">
      <c r="A206" s="1085" t="s">
        <v>172</v>
      </c>
      <c r="B206" s="1066" t="s">
        <v>1305</v>
      </c>
      <c r="C206" s="43" t="s">
        <v>80</v>
      </c>
      <c r="D206" s="422">
        <v>1</v>
      </c>
      <c r="E206" s="786" t="e">
        <f>+VLOOKUP(B206,Sheet2!$B$3:$E$2963,4,0)</f>
        <v>#REF!</v>
      </c>
      <c r="F206" s="786" t="e">
        <f>+VLOOKUP(B206,Sheet2!$B$3:$D$2963,3,0)</f>
        <v>#REF!</v>
      </c>
      <c r="G206" s="786" t="e">
        <f>E206+F206</f>
        <v>#REF!</v>
      </c>
      <c r="H206" s="424">
        <f>IFERROR(ROUND(INDEX(FCSTSDV!$D$2:$L$2001,MATCH('ống nhựa túi bóng (2)'!$C206,FCSTSDV!$C$2:$C$2001,0),MATCH('ống nhựa túi bóng (2)'!H$3,FCSTSDV!$D$1:$L$1,0)),1)/'ống nhựa túi bóng (2)'!$D206,0)</f>
        <v>0</v>
      </c>
      <c r="I206" s="424">
        <f>IFERROR(ROUND(INDEX(FCSTSDV!$D$2:$L$2001,MATCH('ống nhựa túi bóng (2)'!$C206,FCSTSDV!$C$2:$C$2001,0),MATCH('ống nhựa túi bóng (2)'!I$3,FCSTSDV!$D$1:$L$1,0)),1)/'ống nhựa túi bóng (2)'!$D206,0)</f>
        <v>0</v>
      </c>
      <c r="J206" s="424">
        <f>IFERROR(ROUND(INDEX(FCSTSDV!$D$2:$L$2001,MATCH('ống nhựa túi bóng (2)'!$C206,FCSTSDV!$C$2:$C$2001,0),MATCH('ống nhựa túi bóng (2)'!J$3,FCSTSDV!$D$1:$L$1,0)),1)/'ống nhựa túi bóng (2)'!$D206,0)</f>
        <v>0</v>
      </c>
      <c r="K206" s="424">
        <f>IFERROR(ROUND(INDEX(FCSTSDV!$D$2:$L$2001,MATCH('ống nhựa túi bóng (2)'!$C206,FCSTSDV!$C$2:$C$2001,0),MATCH('ống nhựa túi bóng (2)'!K$3,FCSTSDV!$D$1:$L$1,0)),1)/'ống nhựa túi bóng (2)'!$D206,0)</f>
        <v>0</v>
      </c>
      <c r="L206" s="424">
        <f>IFERROR(ROUND(INDEX(FCSTSDV!$D$2:$L$2001,MATCH('ống nhựa túi bóng (2)'!$C206,FCSTSDV!$C$2:$C$2001,0),MATCH('ống nhựa túi bóng (2)'!L$3,FCSTSDV!$D$1:$L$1,0)),1)/'ống nhựa túi bóng (2)'!$D206,0)</f>
        <v>0</v>
      </c>
      <c r="M206" s="424">
        <f>IFERROR(ROUND(INDEX(FCSTSDV!$D$2:$L$2001,MATCH('ống nhựa túi bóng (2)'!$C206,FCSTSDV!$C$2:$C$2001,0),MATCH('ống nhựa túi bóng (2)'!M$3,FCSTSDV!$D$1:$L$1,0)),1)/'ống nhựa túi bóng (2)'!$D206,0)</f>
        <v>0</v>
      </c>
      <c r="N206" s="424">
        <f>IFERROR(ROUND(INDEX(FCSTSDV!$D$2:$L$2001,MATCH('ống nhựa túi bóng (2)'!$C206,FCSTSDV!$C$2:$C$2001,0),MATCH('ống nhựa túi bóng (2)'!N$3,FCSTSDV!$D$1:$L$1,0)),1)/'ống nhựa túi bóng (2)'!$D206,0)</f>
        <v>0</v>
      </c>
      <c r="O206" s="424">
        <f>IFERROR(ROUND(INDEX(FCSTSDV!$D$2:$L$2001,MATCH('ống nhựa túi bóng (2)'!$C206,FCSTSDV!$C$2:$C$2001,0),MATCH('ống nhựa túi bóng (2)'!O$3,FCSTSDV!$D$1:$L$1,0)),1)/'ống nhựa túi bóng (2)'!$D206,0)</f>
        <v>0</v>
      </c>
      <c r="P206" s="424">
        <f t="array" ref="P206">IFERROR(ROUND(INDEX(FCSTSDV!$D$2:$L$2001,MATCH('ống nhựa túi bóng (2)'!$C206,FCSTSDV!$C$2:$C$2001,0),MATCH('ống nhựa túi bóng (2)'!P$3,FCSTSDV!$D$1:$L$1,0)),1)/'ống nhựa túi bóng (2)'!$D206,0)</f>
        <v>27000</v>
      </c>
      <c r="Q206" s="407">
        <f>+SUM(H206:P206)</f>
        <v>27000</v>
      </c>
    </row>
    <row r="207" spans="1:17" ht="20.100000000000001" customHeight="1">
      <c r="A207" s="1086"/>
      <c r="B207" s="1068"/>
      <c r="C207" s="1096"/>
      <c r="D207" s="1097"/>
      <c r="E207" s="787"/>
      <c r="F207" s="787"/>
      <c r="G207" s="787"/>
      <c r="H207" s="1098" t="s">
        <v>614</v>
      </c>
      <c r="I207" s="1099"/>
      <c r="J207" s="1099"/>
      <c r="K207" s="1099"/>
      <c r="L207" s="1099"/>
      <c r="M207" s="1099"/>
      <c r="N207" s="1099"/>
      <c r="O207" s="1099"/>
      <c r="P207" s="1100"/>
      <c r="Q207" s="416">
        <f>+Q206</f>
        <v>27000</v>
      </c>
    </row>
    <row r="208" spans="1:17" ht="20.100000000000001" customHeight="1">
      <c r="A208" s="818"/>
      <c r="B208" s="1072"/>
      <c r="C208" s="46" t="s">
        <v>950</v>
      </c>
      <c r="D208" s="431">
        <v>1</v>
      </c>
      <c r="E208" s="784"/>
      <c r="F208" s="784"/>
      <c r="G208" s="784"/>
      <c r="H208" s="424">
        <f>IFERROR(ROUND(INDEX(FCSTSDV!$D$2:$L$2001,MATCH('ống nhựa túi bóng (2)'!$C208,FCSTSDV!$C$2:$C$2001,0),MATCH('ống nhựa túi bóng (2)'!H$3,FCSTSDV!$D$1:$L$1,0)),1)/'ống nhựa túi bóng (2)'!$D208,0)</f>
        <v>0</v>
      </c>
      <c r="I208" s="424">
        <f>IFERROR(ROUND(INDEX(FCSTSDV!$D$2:$L$2001,MATCH('ống nhựa túi bóng (2)'!$C208,FCSTSDV!$C$2:$C$2001,0),MATCH('ống nhựa túi bóng (2)'!I$3,FCSTSDV!$D$1:$L$1,0)),1)/'ống nhựa túi bóng (2)'!$D208,0)</f>
        <v>0</v>
      </c>
      <c r="J208" s="424">
        <f>IFERROR(ROUND(INDEX(FCSTSDV!$D$2:$L$2001,MATCH('ống nhựa túi bóng (2)'!$C208,FCSTSDV!$C$2:$C$2001,0),MATCH('ống nhựa túi bóng (2)'!J$3,FCSTSDV!$D$1:$L$1,0)),1)/'ống nhựa túi bóng (2)'!$D208,0)</f>
        <v>50000</v>
      </c>
      <c r="K208" s="424">
        <f>IFERROR(ROUND(INDEX(FCSTSDV!$D$2:$L$2001,MATCH('ống nhựa túi bóng (2)'!$C208,FCSTSDV!$C$2:$C$2001,0),MATCH('ống nhựa túi bóng (2)'!K$3,FCSTSDV!$D$1:$L$1,0)),1)/'ống nhựa túi bóng (2)'!$D208,0)</f>
        <v>80000</v>
      </c>
      <c r="L208" s="424">
        <f>IFERROR(ROUND(INDEX(FCSTSDV!$D$2:$L$2001,MATCH('ống nhựa túi bóng (2)'!$C208,FCSTSDV!$C$2:$C$2001,0),MATCH('ống nhựa túi bóng (2)'!L$3,FCSTSDV!$D$1:$L$1,0)),1)/'ống nhựa túi bóng (2)'!$D208,0)</f>
        <v>78523</v>
      </c>
      <c r="M208" s="424">
        <f>IFERROR(ROUND(INDEX(FCSTSDV!$D$2:$L$2001,MATCH('ống nhựa túi bóng (2)'!$C208,FCSTSDV!$C$2:$C$2001,0),MATCH('ống nhựa túi bóng (2)'!M$3,FCSTSDV!$D$1:$L$1,0)),1)/'ống nhựa túi bóng (2)'!$D208,0)</f>
        <v>50000</v>
      </c>
      <c r="N208" s="424">
        <f>IFERROR(ROUND(INDEX(FCSTSDV!$D$2:$L$2001,MATCH('ống nhựa túi bóng (2)'!$C208,FCSTSDV!$C$2:$C$2001,0),MATCH('ống nhựa túi bóng (2)'!N$3,FCSTSDV!$D$1:$L$1,0)),1)/'ống nhựa túi bóng (2)'!$D208,0)</f>
        <v>258523</v>
      </c>
      <c r="O208" s="424">
        <f>IFERROR(ROUND(INDEX(FCSTSDV!$D$2:$L$2001,MATCH('ống nhựa túi bóng (2)'!$C208,FCSTSDV!$C$2:$C$2001,0),MATCH('ống nhựa túi bóng (2)'!O$3,FCSTSDV!$D$1:$L$1,0)),1)/'ống nhựa túi bóng (2)'!$D208,0)</f>
        <v>50000</v>
      </c>
      <c r="P208" s="424">
        <f>IFERROR(ROUND(INDEX(FCSTSDV!$D$2:$L$2001,MATCH('ống nhựa túi bóng (2)'!$C208,FCSTSDV!$C$2:$C$2001,0),MATCH('ống nhựa túi bóng (2)'!P$3,FCSTSDV!$D$1:$L$1,0)),1)/'ống nhựa túi bóng (2)'!$D208,0)</f>
        <v>0</v>
      </c>
      <c r="Q208" s="407">
        <f t="shared" ref="Q208:Q213" si="22">+SUM(H208:P208)</f>
        <v>567046</v>
      </c>
    </row>
    <row r="209" spans="1:17" ht="20.100000000000001" customHeight="1">
      <c r="A209" s="818"/>
      <c r="B209" s="1072"/>
      <c r="C209" s="46" t="s">
        <v>783</v>
      </c>
      <c r="D209" s="431">
        <v>1</v>
      </c>
      <c r="E209" s="784"/>
      <c r="F209" s="784"/>
      <c r="G209" s="784"/>
      <c r="H209" s="407">
        <f>IFERROR(ROUND(INDEX(FCSTSDV!$D$2:$L$2001,MATCH('ống nhựa túi bóng (2)'!$C209,FCSTSDV!$C$2:$C$2001,0),MATCH('ống nhựa túi bóng (2)'!H$3,FCSTSDV!$D$1:$L$1,0)),1)/'ống nhựa túi bóng (2)'!$D209,0)</f>
        <v>0</v>
      </c>
      <c r="I209" s="407">
        <f>IFERROR(ROUND(INDEX(FCSTSDV!$D$2:$L$2001,MATCH('ống nhựa túi bóng (2)'!$C209,FCSTSDV!$C$2:$C$2001,0),MATCH('ống nhựa túi bóng (2)'!I$3,FCSTSDV!$D$1:$L$1,0)),1)/'ống nhựa túi bóng (2)'!$D209,0)</f>
        <v>30000</v>
      </c>
      <c r="J209" s="407">
        <f>IFERROR(ROUND(INDEX(FCSTSDV!$D$2:$L$2001,MATCH('ống nhựa túi bóng (2)'!$C209,FCSTSDV!$C$2:$C$2001,0),MATCH('ống nhựa túi bóng (2)'!J$3,FCSTSDV!$D$1:$L$1,0)),1)/'ống nhựa túi bóng (2)'!$D209,0)</f>
        <v>42000</v>
      </c>
      <c r="K209" s="407">
        <f>IFERROR(ROUND(INDEX(FCSTSDV!$D$2:$L$2001,MATCH('ống nhựa túi bóng (2)'!$C209,FCSTSDV!$C$2:$C$2001,0),MATCH('ống nhựa túi bóng (2)'!K$3,FCSTSDV!$D$1:$L$1,0)),1)/'ống nhựa túi bóng (2)'!$D209,0)</f>
        <v>45000</v>
      </c>
      <c r="L209" s="407">
        <f>IFERROR(ROUND(INDEX(FCSTSDV!$D$2:$L$2001,MATCH('ống nhựa túi bóng (2)'!$C209,FCSTSDV!$C$2:$C$2001,0),MATCH('ống nhựa túi bóng (2)'!L$3,FCSTSDV!$D$1:$L$1,0)),1)/'ống nhựa túi bóng (2)'!$D209,0)</f>
        <v>45000</v>
      </c>
      <c r="M209" s="407">
        <f>IFERROR(ROUND(INDEX(FCSTSDV!$D$2:$L$2001,MATCH('ống nhựa túi bóng (2)'!$C209,FCSTSDV!$C$2:$C$2001,0),MATCH('ống nhựa túi bóng (2)'!M$3,FCSTSDV!$D$1:$L$1,0)),1)/'ống nhựa túi bóng (2)'!$D209,0)</f>
        <v>60000</v>
      </c>
      <c r="N209" s="407">
        <f>IFERROR(ROUND(INDEX(FCSTSDV!$D$2:$L$2001,MATCH('ống nhựa túi bóng (2)'!$C209,FCSTSDV!$C$2:$C$2001,0),MATCH('ống nhựa túi bóng (2)'!N$3,FCSTSDV!$D$1:$L$1,0)),1)/'ống nhựa túi bóng (2)'!$D209,0)</f>
        <v>282000</v>
      </c>
      <c r="O209" s="407">
        <f>IFERROR(ROUND(INDEX(FCSTSDV!$D$2:$L$2001,MATCH('ống nhựa túi bóng (2)'!$C209,FCSTSDV!$C$2:$C$2001,0),MATCH('ống nhựa túi bóng (2)'!O$3,FCSTSDV!$D$1:$L$1,0)),1)/'ống nhựa túi bóng (2)'!$D209,0)</f>
        <v>375000</v>
      </c>
      <c r="P209" s="407">
        <f>IFERROR(ROUND(INDEX(FCSTSDV!$D$2:$L$2001,MATCH('ống nhựa túi bóng (2)'!$C209,FCSTSDV!$C$2:$C$2001,0),MATCH('ống nhựa túi bóng (2)'!P$3,FCSTSDV!$D$1:$L$1,0)),1)/'ống nhựa túi bóng (2)'!$D209,0)</f>
        <v>0</v>
      </c>
      <c r="Q209" s="407">
        <f t="shared" si="22"/>
        <v>879000</v>
      </c>
    </row>
    <row r="210" spans="1:17" ht="20.100000000000001" customHeight="1">
      <c r="A210" s="818"/>
      <c r="B210" s="1072"/>
      <c r="C210" s="46" t="s">
        <v>736</v>
      </c>
      <c r="D210" s="431">
        <v>1</v>
      </c>
      <c r="E210" s="784"/>
      <c r="F210" s="784"/>
      <c r="G210" s="784"/>
      <c r="H210" s="407">
        <f>IFERROR(ROUND(INDEX(FCSTSDV!$D$2:$L$2001,MATCH('ống nhựa túi bóng (2)'!$C210,FCSTSDV!$C$2:$C$2001,0),MATCH('ống nhựa túi bóng (2)'!H$3,FCSTSDV!$D$1:$L$1,0)),1)/'ống nhựa túi bóng (2)'!$D210,0)</f>
        <v>0</v>
      </c>
      <c r="I210" s="407">
        <f>IFERROR(ROUND(INDEX(FCSTSDV!$D$2:$L$2001,MATCH('ống nhựa túi bóng (2)'!$C210,FCSTSDV!$C$2:$C$2001,0),MATCH('ống nhựa túi bóng (2)'!I$3,FCSTSDV!$D$1:$L$1,0)),1)/'ống nhựa túi bóng (2)'!$D210,0)</f>
        <v>9000</v>
      </c>
      <c r="J210" s="407">
        <f>IFERROR(ROUND(INDEX(FCSTSDV!$D$2:$L$2001,MATCH('ống nhựa túi bóng (2)'!$C210,FCSTSDV!$C$2:$C$2001,0),MATCH('ống nhựa túi bóng (2)'!J$3,FCSTSDV!$D$1:$L$1,0)),1)/'ống nhựa túi bóng (2)'!$D210,0)</f>
        <v>6800</v>
      </c>
      <c r="K210" s="407">
        <f>IFERROR(ROUND(INDEX(FCSTSDV!$D$2:$L$2001,MATCH('ống nhựa túi bóng (2)'!$C210,FCSTSDV!$C$2:$C$2001,0),MATCH('ống nhựa túi bóng (2)'!K$3,FCSTSDV!$D$1:$L$1,0)),1)/'ống nhựa túi bóng (2)'!$D210,0)</f>
        <v>0</v>
      </c>
      <c r="L210" s="407">
        <f>IFERROR(ROUND(INDEX(FCSTSDV!$D$2:$L$2001,MATCH('ống nhựa túi bóng (2)'!$C210,FCSTSDV!$C$2:$C$2001,0),MATCH('ống nhựa túi bóng (2)'!L$3,FCSTSDV!$D$1:$L$1,0)),1)/'ống nhựa túi bóng (2)'!$D210,0)</f>
        <v>0</v>
      </c>
      <c r="M210" s="407">
        <f>IFERROR(ROUND(INDEX(FCSTSDV!$D$2:$L$2001,MATCH('ống nhựa túi bóng (2)'!$C210,FCSTSDV!$C$2:$C$2001,0),MATCH('ống nhựa túi bóng (2)'!M$3,FCSTSDV!$D$1:$L$1,0)),1)/'ống nhựa túi bóng (2)'!$D210,0)</f>
        <v>0</v>
      </c>
      <c r="N210" s="407">
        <f>IFERROR(ROUND(INDEX(FCSTSDV!$D$2:$L$2001,MATCH('ống nhựa túi bóng (2)'!$C210,FCSTSDV!$C$2:$C$2001,0),MATCH('ống nhựa túi bóng (2)'!N$3,FCSTSDV!$D$1:$L$1,0)),1)/'ống nhựa túi bóng (2)'!$D210,0)</f>
        <v>15800</v>
      </c>
      <c r="O210" s="407">
        <f>IFERROR(ROUND(INDEX(FCSTSDV!$D$2:$L$2001,MATCH('ống nhựa túi bóng (2)'!$C210,FCSTSDV!$C$2:$C$2001,0),MATCH('ống nhựa túi bóng (2)'!O$3,FCSTSDV!$D$1:$L$1,0)),1)/'ống nhựa túi bóng (2)'!$D210,0)</f>
        <v>0</v>
      </c>
      <c r="P210" s="407">
        <f>IFERROR(ROUND(INDEX(FCSTSDV!$D$2:$L$2001,MATCH('ống nhựa túi bóng (2)'!$C210,FCSTSDV!$C$2:$C$2001,0),MATCH('ống nhựa túi bóng (2)'!P$3,FCSTSDV!$D$1:$L$1,0)),1)/'ống nhựa túi bóng (2)'!$D210,0)</f>
        <v>0</v>
      </c>
      <c r="Q210" s="407">
        <f t="shared" si="22"/>
        <v>31600</v>
      </c>
    </row>
    <row r="211" spans="1:17" ht="20.100000000000001" customHeight="1">
      <c r="A211" s="818"/>
      <c r="B211" s="1072"/>
      <c r="C211" s="46" t="s">
        <v>779</v>
      </c>
      <c r="D211" s="431">
        <v>1</v>
      </c>
      <c r="E211" s="784"/>
      <c r="F211" s="784"/>
      <c r="G211" s="784"/>
      <c r="H211" s="407">
        <f>IFERROR(ROUND(INDEX(FCSTSDV!$D$2:$L$2001,MATCH('ống nhựa túi bóng (2)'!$C211,FCSTSDV!$C$2:$C$2001,0),MATCH('ống nhựa túi bóng (2)'!H$3,FCSTSDV!$D$1:$L$1,0)),1)/'ống nhựa túi bóng (2)'!$D211,0)</f>
        <v>0</v>
      </c>
      <c r="I211" s="407">
        <f>IFERROR(ROUND(INDEX(FCSTSDV!$D$2:$L$2001,MATCH('ống nhựa túi bóng (2)'!$C211,FCSTSDV!$C$2:$C$2001,0),MATCH('ống nhựa túi bóng (2)'!I$3,FCSTSDV!$D$1:$L$1,0)),1)/'ống nhựa túi bóng (2)'!$D211,0)</f>
        <v>30000</v>
      </c>
      <c r="J211" s="407">
        <f>IFERROR(ROUND(INDEX(FCSTSDV!$D$2:$L$2001,MATCH('ống nhựa túi bóng (2)'!$C211,FCSTSDV!$C$2:$C$2001,0),MATCH('ống nhựa túi bóng (2)'!J$3,FCSTSDV!$D$1:$L$1,0)),1)/'ống nhựa túi bóng (2)'!$D211,0)</f>
        <v>42000</v>
      </c>
      <c r="K211" s="407">
        <f>IFERROR(ROUND(INDEX(FCSTSDV!$D$2:$L$2001,MATCH('ống nhựa túi bóng (2)'!$C211,FCSTSDV!$C$2:$C$2001,0),MATCH('ống nhựa túi bóng (2)'!K$3,FCSTSDV!$D$1:$L$1,0)),1)/'ống nhựa túi bóng (2)'!$D211,0)</f>
        <v>45000</v>
      </c>
      <c r="L211" s="407">
        <f>IFERROR(ROUND(INDEX(FCSTSDV!$D$2:$L$2001,MATCH('ống nhựa túi bóng (2)'!$C211,FCSTSDV!$C$2:$C$2001,0),MATCH('ống nhựa túi bóng (2)'!L$3,FCSTSDV!$D$1:$L$1,0)),1)/'ống nhựa túi bóng (2)'!$D211,0)</f>
        <v>45000</v>
      </c>
      <c r="M211" s="407">
        <f>IFERROR(ROUND(INDEX(FCSTSDV!$D$2:$L$2001,MATCH('ống nhựa túi bóng (2)'!$C211,FCSTSDV!$C$2:$C$2001,0),MATCH('ống nhựa túi bóng (2)'!M$3,FCSTSDV!$D$1:$L$1,0)),1)/'ống nhựa túi bóng (2)'!$D211,0)</f>
        <v>60000</v>
      </c>
      <c r="N211" s="407">
        <f>IFERROR(ROUND(INDEX(FCSTSDV!$D$2:$L$2001,MATCH('ống nhựa túi bóng (2)'!$C211,FCSTSDV!$C$2:$C$2001,0),MATCH('ống nhựa túi bóng (2)'!N$3,FCSTSDV!$D$1:$L$1,0)),1)/'ống nhựa túi bóng (2)'!$D211,0)</f>
        <v>282000</v>
      </c>
      <c r="O211" s="407">
        <f>IFERROR(ROUND(INDEX(FCSTSDV!$D$2:$L$2001,MATCH('ống nhựa túi bóng (2)'!$C211,FCSTSDV!$C$2:$C$2001,0),MATCH('ống nhựa túi bóng (2)'!O$3,FCSTSDV!$D$1:$L$1,0)),1)/'ống nhựa túi bóng (2)'!$D211,0)</f>
        <v>375000</v>
      </c>
      <c r="P211" s="407">
        <f>IFERROR(ROUND(INDEX(FCSTSDV!$D$2:$L$2001,MATCH('ống nhựa túi bóng (2)'!$C211,FCSTSDV!$C$2:$C$2001,0),MATCH('ống nhựa túi bóng (2)'!P$3,FCSTSDV!$D$1:$L$1,0)),1)/'ống nhựa túi bóng (2)'!$D211,0)</f>
        <v>0</v>
      </c>
      <c r="Q211" s="407">
        <f t="shared" si="22"/>
        <v>879000</v>
      </c>
    </row>
    <row r="212" spans="1:17" ht="20.100000000000001" customHeight="1">
      <c r="A212" s="818"/>
      <c r="B212" s="1072"/>
      <c r="C212" s="46" t="s">
        <v>686</v>
      </c>
      <c r="D212" s="431">
        <v>1</v>
      </c>
      <c r="E212" s="784"/>
      <c r="F212" s="784"/>
      <c r="G212" s="784"/>
      <c r="H212" s="407">
        <f>IFERROR(ROUND(INDEX(FCSTSDV!$D$2:$L$2001,MATCH('ống nhựa túi bóng (2)'!$C212,FCSTSDV!$C$2:$C$2001,0),MATCH('ống nhựa túi bóng (2)'!H$3,FCSTSDV!$D$1:$L$1,0)),1)/'ống nhựa túi bóng (2)'!$D212,0)</f>
        <v>12000</v>
      </c>
      <c r="I212" s="407">
        <f>IFERROR(ROUND(INDEX(FCSTSDV!$D$2:$L$2001,MATCH('ống nhựa túi bóng (2)'!$C212,FCSTSDV!$C$2:$C$2001,0),MATCH('ống nhựa túi bóng (2)'!I$3,FCSTSDV!$D$1:$L$1,0)),1)/'ống nhựa túi bóng (2)'!$D212,0)</f>
        <v>12000</v>
      </c>
      <c r="J212" s="407">
        <f>IFERROR(ROUND(INDEX(FCSTSDV!$D$2:$L$2001,MATCH('ống nhựa túi bóng (2)'!$C212,FCSTSDV!$C$2:$C$2001,0),MATCH('ống nhựa túi bóng (2)'!J$3,FCSTSDV!$D$1:$L$1,0)),1)/'ống nhựa túi bóng (2)'!$D212,0)</f>
        <v>12000</v>
      </c>
      <c r="K212" s="407">
        <f>IFERROR(ROUND(INDEX(FCSTSDV!$D$2:$L$2001,MATCH('ống nhựa túi bóng (2)'!$C212,FCSTSDV!$C$2:$C$2001,0),MATCH('ống nhựa túi bóng (2)'!K$3,FCSTSDV!$D$1:$L$1,0)),1)/'ống nhựa túi bóng (2)'!$D212,0)</f>
        <v>12000</v>
      </c>
      <c r="L212" s="407">
        <f>IFERROR(ROUND(INDEX(FCSTSDV!$D$2:$L$2001,MATCH('ống nhựa túi bóng (2)'!$C212,FCSTSDV!$C$2:$C$2001,0),MATCH('ống nhựa túi bóng (2)'!L$3,FCSTSDV!$D$1:$L$1,0)),1)/'ống nhựa túi bóng (2)'!$D212,0)</f>
        <v>12000</v>
      </c>
      <c r="M212" s="407">
        <f>IFERROR(ROUND(INDEX(FCSTSDV!$D$2:$L$2001,MATCH('ống nhựa túi bóng (2)'!$C212,FCSTSDV!$C$2:$C$2001,0),MATCH('ống nhựa túi bóng (2)'!M$3,FCSTSDV!$D$1:$L$1,0)),1)/'ống nhựa túi bóng (2)'!$D212,0)</f>
        <v>12000</v>
      </c>
      <c r="N212" s="407">
        <f>IFERROR(ROUND(INDEX(FCSTSDV!$D$2:$L$2001,MATCH('ống nhựa túi bóng (2)'!$C212,FCSTSDV!$C$2:$C$2001,0),MATCH('ống nhựa túi bóng (2)'!N$3,FCSTSDV!$D$1:$L$1,0)),1)/'ống nhựa túi bóng (2)'!$D212,0)</f>
        <v>81000</v>
      </c>
      <c r="O212" s="407">
        <f>IFERROR(ROUND(INDEX(FCSTSDV!$D$2:$L$2001,MATCH('ống nhựa túi bóng (2)'!$C212,FCSTSDV!$C$2:$C$2001,0),MATCH('ống nhựa túi bóng (2)'!O$3,FCSTSDV!$D$1:$L$1,0)),1)/'ống nhựa túi bóng (2)'!$D212,0)</f>
        <v>63000</v>
      </c>
      <c r="P212" s="407">
        <f>IFERROR(ROUND(INDEX(FCSTSDV!$D$2:$L$2001,MATCH('ống nhựa túi bóng (2)'!$C212,FCSTSDV!$C$2:$C$2001,0),MATCH('ống nhựa túi bóng (2)'!P$3,FCSTSDV!$D$1:$L$1,0)),1)/'ống nhựa túi bóng (2)'!$D212,0)</f>
        <v>45000</v>
      </c>
      <c r="Q212" s="407">
        <f t="shared" si="22"/>
        <v>261000</v>
      </c>
    </row>
    <row r="213" spans="1:17" ht="20.100000000000001" customHeight="1">
      <c r="A213" s="818"/>
      <c r="B213" s="1072"/>
      <c r="C213" s="46" t="s">
        <v>664</v>
      </c>
      <c r="D213" s="431">
        <v>1</v>
      </c>
      <c r="E213" s="784"/>
      <c r="F213" s="784"/>
      <c r="G213" s="784"/>
      <c r="H213" s="407">
        <f>IFERROR(ROUND(INDEX(FCSTSDV!$D$2:$L$2001,MATCH('ống nhựa túi bóng (2)'!$C213,FCSTSDV!$C$2:$C$2001,0),MATCH('ống nhựa túi bóng (2)'!H$3,FCSTSDV!$D$1:$L$1,0)),1)/'ống nhựa túi bóng (2)'!$D213,0)</f>
        <v>10000</v>
      </c>
      <c r="I213" s="407">
        <f>IFERROR(ROUND(INDEX(FCSTSDV!$D$2:$L$2001,MATCH('ống nhựa túi bóng (2)'!$C213,FCSTSDV!$C$2:$C$2001,0),MATCH('ống nhựa túi bóng (2)'!I$3,FCSTSDV!$D$1:$L$1,0)),1)/'ống nhựa túi bóng (2)'!$D213,0)</f>
        <v>10000</v>
      </c>
      <c r="J213" s="407">
        <f>IFERROR(ROUND(INDEX(FCSTSDV!$D$2:$L$2001,MATCH('ống nhựa túi bóng (2)'!$C213,FCSTSDV!$C$2:$C$2001,0),MATCH('ống nhựa túi bóng (2)'!J$3,FCSTSDV!$D$1:$L$1,0)),1)/'ống nhựa túi bóng (2)'!$D213,0)</f>
        <v>10000</v>
      </c>
      <c r="K213" s="407">
        <f>IFERROR(ROUND(INDEX(FCSTSDV!$D$2:$L$2001,MATCH('ống nhựa túi bóng (2)'!$C213,FCSTSDV!$C$2:$C$2001,0),MATCH('ống nhựa túi bóng (2)'!K$3,FCSTSDV!$D$1:$L$1,0)),1)/'ống nhựa túi bóng (2)'!$D213,0)</f>
        <v>10000</v>
      </c>
      <c r="L213" s="407">
        <f>IFERROR(ROUND(INDEX(FCSTSDV!$D$2:$L$2001,MATCH('ống nhựa túi bóng (2)'!$C213,FCSTSDV!$C$2:$C$2001,0),MATCH('ống nhựa túi bóng (2)'!L$3,FCSTSDV!$D$1:$L$1,0)),1)/'ống nhựa túi bóng (2)'!$D213,0)</f>
        <v>10000</v>
      </c>
      <c r="M213" s="407">
        <f>IFERROR(ROUND(INDEX(FCSTSDV!$D$2:$L$2001,MATCH('ống nhựa túi bóng (2)'!$C213,FCSTSDV!$C$2:$C$2001,0),MATCH('ống nhựa túi bóng (2)'!M$3,FCSTSDV!$D$1:$L$1,0)),1)/'ống nhựa túi bóng (2)'!$D213,0)</f>
        <v>10000</v>
      </c>
      <c r="N213" s="407">
        <f>IFERROR(ROUND(INDEX(FCSTSDV!$D$2:$L$2001,MATCH('ống nhựa túi bóng (2)'!$C213,FCSTSDV!$C$2:$C$2001,0),MATCH('ống nhựa túi bóng (2)'!N$3,FCSTSDV!$D$1:$L$1,0)),1)/'ống nhựa túi bóng (2)'!$D213,0)</f>
        <v>68000</v>
      </c>
      <c r="O213" s="407">
        <f>IFERROR(ROUND(INDEX(FCSTSDV!$D$2:$L$2001,MATCH('ống nhựa túi bóng (2)'!$C213,FCSTSDV!$C$2:$C$2001,0),MATCH('ống nhựa túi bóng (2)'!O$3,FCSTSDV!$D$1:$L$1,0)),1)/'ống nhựa túi bóng (2)'!$D213,0)</f>
        <v>38000</v>
      </c>
      <c r="P213" s="407">
        <f>IFERROR(ROUND(INDEX(FCSTSDV!$D$2:$L$2001,MATCH('ống nhựa túi bóng (2)'!$C213,FCSTSDV!$C$2:$C$2001,0),MATCH('ống nhựa túi bóng (2)'!P$3,FCSTSDV!$D$1:$L$1,0)),1)/'ống nhựa túi bóng (2)'!$D213,0)</f>
        <v>20000</v>
      </c>
      <c r="Q213" s="407">
        <f t="shared" si="22"/>
        <v>186000</v>
      </c>
    </row>
    <row r="214" spans="1:17" ht="20.100000000000001" customHeight="1">
      <c r="A214" s="818"/>
      <c r="B214" s="1072"/>
      <c r="C214" s="46" t="s">
        <v>49</v>
      </c>
      <c r="D214" s="431">
        <v>1</v>
      </c>
      <c r="E214" s="784"/>
      <c r="F214" s="784"/>
      <c r="G214" s="784"/>
      <c r="H214" s="407">
        <f>IFERROR(ROUND(INDEX(FCSTSDV!$D$2:$L$2001,MATCH('ống nhựa túi bóng (2)'!$C214,FCSTSDV!$C$2:$C$2001,0),MATCH('ống nhựa túi bóng (2)'!H$3,FCSTSDV!$D$1:$L$1,0)),1)/'ống nhựa túi bóng (2)'!$D214,0)</f>
        <v>0</v>
      </c>
      <c r="I214" s="407">
        <f>IFERROR(ROUND(INDEX(FCSTSDV!$D$2:$L$2001,MATCH('ống nhựa túi bóng (2)'!$C214,FCSTSDV!$C$2:$C$2001,0),MATCH('ống nhựa túi bóng (2)'!I$3,FCSTSDV!$D$1:$L$1,0)),1)/'ống nhựa túi bóng (2)'!$D214,0)</f>
        <v>0</v>
      </c>
      <c r="J214" s="407">
        <f>IFERROR(ROUND(INDEX(FCSTSDV!$D$2:$L$2001,MATCH('ống nhựa túi bóng (2)'!$C214,FCSTSDV!$C$2:$C$2001,0),MATCH('ống nhựa túi bóng (2)'!J$3,FCSTSDV!$D$1:$L$1,0)),1)/'ống nhựa túi bóng (2)'!$D214,0)</f>
        <v>0</v>
      </c>
      <c r="K214" s="407">
        <f>IFERROR(ROUND(INDEX(FCSTSDV!$D$2:$L$2001,MATCH('ống nhựa túi bóng (2)'!$C214,FCSTSDV!$C$2:$C$2001,0),MATCH('ống nhựa túi bóng (2)'!K$3,FCSTSDV!$D$1:$L$1,0)),1)/'ống nhựa túi bóng (2)'!$D214,0)</f>
        <v>0</v>
      </c>
      <c r="L214" s="407">
        <f>IFERROR(ROUND(INDEX(FCSTSDV!$D$2:$L$2001,MATCH('ống nhựa túi bóng (2)'!$C214,FCSTSDV!$C$2:$C$2001,0),MATCH('ống nhựa túi bóng (2)'!L$3,FCSTSDV!$D$1:$L$1,0)),1)/'ống nhựa túi bóng (2)'!$D214,0)</f>
        <v>0</v>
      </c>
      <c r="M214" s="407">
        <f>IFERROR(ROUND(INDEX(FCSTSDV!$D$2:$L$2001,MATCH('ống nhựa túi bóng (2)'!$C214,FCSTSDV!$C$2:$C$2001,0),MATCH('ống nhựa túi bóng (2)'!M$3,FCSTSDV!$D$1:$L$1,0)),1)/'ống nhựa túi bóng (2)'!$D214,0)</f>
        <v>0</v>
      </c>
      <c r="N214" s="407">
        <f>IFERROR(ROUND(INDEX(FCSTSDV!$D$2:$L$2001,MATCH('ống nhựa túi bóng (2)'!$C214,FCSTSDV!$C$2:$C$2001,0),MATCH('ống nhựa túi bóng (2)'!N$3,FCSTSDV!$D$1:$L$1,0)),1)/'ống nhựa túi bóng (2)'!$D214,0)</f>
        <v>0</v>
      </c>
      <c r="O214" s="407">
        <f>IFERROR(ROUND(INDEX(FCSTSDV!$D$2:$L$2001,MATCH('ống nhựa túi bóng (2)'!$C214,FCSTSDV!$C$2:$C$2001,0),MATCH('ống nhựa túi bóng (2)'!O$3,FCSTSDV!$D$1:$L$1,0)),1)/'ống nhựa túi bóng (2)'!$D214,0)</f>
        <v>0</v>
      </c>
      <c r="P214" s="407">
        <f>IFERROR(ROUND(INDEX(FCSTSDV!$D$2:$L$2001,MATCH('ống nhựa túi bóng (2)'!$C214,FCSTSDV!$C$2:$C$2001,0),MATCH('ống nhựa túi bóng (2)'!P$3,FCSTSDV!$D$1:$L$1,0)),1)/'ống nhựa túi bóng (2)'!$D214,0)</f>
        <v>27000</v>
      </c>
      <c r="Q214" s="407">
        <f t="shared" ref="Q214:Q220" si="23">+SUM(H214:P214)</f>
        <v>27000</v>
      </c>
    </row>
    <row r="215" spans="1:17" ht="20.100000000000001" customHeight="1">
      <c r="A215" s="818"/>
      <c r="B215" s="1072"/>
      <c r="C215" s="46" t="s">
        <v>48</v>
      </c>
      <c r="D215" s="431">
        <v>1</v>
      </c>
      <c r="E215" s="784"/>
      <c r="F215" s="784"/>
      <c r="G215" s="784"/>
      <c r="H215" s="407">
        <f>IFERROR(ROUND(INDEX(FCSTSDV!$D$2:$L$2001,MATCH('ống nhựa túi bóng (2)'!$C215,FCSTSDV!$C$2:$C$2001,0),MATCH('ống nhựa túi bóng (2)'!H$3,FCSTSDV!$D$1:$L$1,0)),1)/'ống nhựa túi bóng (2)'!$D215,0)</f>
        <v>0</v>
      </c>
      <c r="I215" s="407">
        <f>IFERROR(ROUND(INDEX(FCSTSDV!$D$2:$L$2001,MATCH('ống nhựa túi bóng (2)'!$C215,FCSTSDV!$C$2:$C$2001,0),MATCH('ống nhựa túi bóng (2)'!I$3,FCSTSDV!$D$1:$L$1,0)),1)/'ống nhựa túi bóng (2)'!$D215,0)</f>
        <v>0</v>
      </c>
      <c r="J215" s="407">
        <f>IFERROR(ROUND(INDEX(FCSTSDV!$D$2:$L$2001,MATCH('ống nhựa túi bóng (2)'!$C215,FCSTSDV!$C$2:$C$2001,0),MATCH('ống nhựa túi bóng (2)'!J$3,FCSTSDV!$D$1:$L$1,0)),1)/'ống nhựa túi bóng (2)'!$D215,0)</f>
        <v>39000</v>
      </c>
      <c r="K215" s="407">
        <f>IFERROR(ROUND(INDEX(FCSTSDV!$D$2:$L$2001,MATCH('ống nhựa túi bóng (2)'!$C215,FCSTSDV!$C$2:$C$2001,0),MATCH('ống nhựa túi bóng (2)'!K$3,FCSTSDV!$D$1:$L$1,0)),1)/'ống nhựa túi bóng (2)'!$D215,0)</f>
        <v>0</v>
      </c>
      <c r="L215" s="407">
        <f>IFERROR(ROUND(INDEX(FCSTSDV!$D$2:$L$2001,MATCH('ống nhựa túi bóng (2)'!$C215,FCSTSDV!$C$2:$C$2001,0),MATCH('ống nhựa túi bóng (2)'!L$3,FCSTSDV!$D$1:$L$1,0)),1)/'ống nhựa túi bóng (2)'!$D215,0)</f>
        <v>0</v>
      </c>
      <c r="M215" s="407">
        <f>IFERROR(ROUND(INDEX(FCSTSDV!$D$2:$L$2001,MATCH('ống nhựa túi bóng (2)'!$C215,FCSTSDV!$C$2:$C$2001,0),MATCH('ống nhựa túi bóng (2)'!M$3,FCSTSDV!$D$1:$L$1,0)),1)/'ống nhựa túi bóng (2)'!$D215,0)</f>
        <v>0</v>
      </c>
      <c r="N215" s="407">
        <f>IFERROR(ROUND(INDEX(FCSTSDV!$D$2:$L$2001,MATCH('ống nhựa túi bóng (2)'!$C215,FCSTSDV!$C$2:$C$2001,0),MATCH('ống nhựa túi bóng (2)'!N$3,FCSTSDV!$D$1:$L$1,0)),1)/'ống nhựa túi bóng (2)'!$D215,0)</f>
        <v>39000</v>
      </c>
      <c r="O215" s="407">
        <f>IFERROR(ROUND(INDEX(FCSTSDV!$D$2:$L$2001,MATCH('ống nhựa túi bóng (2)'!$C215,FCSTSDV!$C$2:$C$2001,0),MATCH('ống nhựa túi bóng (2)'!O$3,FCSTSDV!$D$1:$L$1,0)),1)/'ống nhựa túi bóng (2)'!$D215,0)</f>
        <v>42000</v>
      </c>
      <c r="P215" s="407">
        <f>IFERROR(ROUND(INDEX(FCSTSDV!$D$2:$L$2001,MATCH('ống nhựa túi bóng (2)'!$C215,FCSTSDV!$C$2:$C$2001,0),MATCH('ống nhựa túi bóng (2)'!P$3,FCSTSDV!$D$1:$L$1,0)),1)/'ống nhựa túi bóng (2)'!$D215,0)</f>
        <v>52000</v>
      </c>
      <c r="Q215" s="407">
        <f t="shared" si="23"/>
        <v>172000</v>
      </c>
    </row>
    <row r="216" spans="1:17" ht="20.100000000000001" customHeight="1">
      <c r="A216" s="818"/>
      <c r="B216" s="1072"/>
      <c r="C216" s="46" t="s">
        <v>785</v>
      </c>
      <c r="D216" s="431">
        <v>1</v>
      </c>
      <c r="E216" s="784"/>
      <c r="F216" s="784"/>
      <c r="G216" s="784"/>
      <c r="H216" s="407">
        <f>IFERROR(ROUND(INDEX(FCSTSDV!$D$2:$L$2001,MATCH('ống nhựa túi bóng (2)'!$C216,FCSTSDV!$C$2:$C$2001,0),MATCH('ống nhựa túi bóng (2)'!H$3,FCSTSDV!$D$1:$L$1,0)),1)/'ống nhựa túi bóng (2)'!$D216,0)</f>
        <v>27000</v>
      </c>
      <c r="I216" s="407">
        <f>IFERROR(ROUND(INDEX(FCSTSDV!$D$2:$L$2001,MATCH('ống nhựa túi bóng (2)'!$C216,FCSTSDV!$C$2:$C$2001,0),MATCH('ống nhựa túi bóng (2)'!I$3,FCSTSDV!$D$1:$L$1,0)),1)/'ống nhựa túi bóng (2)'!$D216,0)</f>
        <v>81000</v>
      </c>
      <c r="J216" s="407">
        <f>IFERROR(ROUND(INDEX(FCSTSDV!$D$2:$L$2001,MATCH('ống nhựa túi bóng (2)'!$C216,FCSTSDV!$C$2:$C$2001,0),MATCH('ống nhựa túi bóng (2)'!J$3,FCSTSDV!$D$1:$L$1,0)),1)/'ống nhựa túi bóng (2)'!$D216,0)</f>
        <v>81000</v>
      </c>
      <c r="K216" s="407">
        <f>IFERROR(ROUND(INDEX(FCSTSDV!$D$2:$L$2001,MATCH('ống nhựa túi bóng (2)'!$C216,FCSTSDV!$C$2:$C$2001,0),MATCH('ống nhựa túi bóng (2)'!K$3,FCSTSDV!$D$1:$L$1,0)),1)/'ống nhựa túi bóng (2)'!$D216,0)</f>
        <v>81000</v>
      </c>
      <c r="L216" s="407">
        <f>IFERROR(ROUND(INDEX(FCSTSDV!$D$2:$L$2001,MATCH('ống nhựa túi bóng (2)'!$C216,FCSTSDV!$C$2:$C$2001,0),MATCH('ống nhựa túi bóng (2)'!L$3,FCSTSDV!$D$1:$L$1,0)),1)/'ống nhựa túi bóng (2)'!$D216,0)</f>
        <v>81000</v>
      </c>
      <c r="M216" s="407">
        <f>IFERROR(ROUND(INDEX(FCSTSDV!$D$2:$L$2001,MATCH('ống nhựa túi bóng (2)'!$C216,FCSTSDV!$C$2:$C$2001,0),MATCH('ống nhựa túi bóng (2)'!M$3,FCSTSDV!$D$1:$L$1,0)),1)/'ống nhựa túi bóng (2)'!$D216,0)</f>
        <v>94500</v>
      </c>
      <c r="N216" s="407">
        <f>IFERROR(ROUND(INDEX(FCSTSDV!$D$2:$L$2001,MATCH('ống nhựa túi bóng (2)'!$C216,FCSTSDV!$C$2:$C$2001,0),MATCH('ống nhựa túi bóng (2)'!N$3,FCSTSDV!$D$1:$L$1,0)),1)/'ống nhựa túi bóng (2)'!$D216,0)</f>
        <v>526500</v>
      </c>
      <c r="O216" s="407">
        <f>IFERROR(ROUND(INDEX(FCSTSDV!$D$2:$L$2001,MATCH('ống nhựa túi bóng (2)'!$C216,FCSTSDV!$C$2:$C$2001,0),MATCH('ống nhựa túi bóng (2)'!O$3,FCSTSDV!$D$1:$L$1,0)),1)/'ống nhựa túi bóng (2)'!$D216,0)</f>
        <v>756000</v>
      </c>
      <c r="P216" s="407">
        <f>IFERROR(ROUND(INDEX(FCSTSDV!$D$2:$L$2001,MATCH('ống nhựa túi bóng (2)'!$C216,FCSTSDV!$C$2:$C$2001,0),MATCH('ống nhựa túi bóng (2)'!P$3,FCSTSDV!$D$1:$L$1,0)),1)/'ống nhựa túi bóng (2)'!$D216,0)</f>
        <v>0</v>
      </c>
      <c r="Q216" s="407">
        <f t="shared" si="23"/>
        <v>1728000</v>
      </c>
    </row>
    <row r="217" spans="1:17" ht="20.100000000000001" customHeight="1">
      <c r="A217" s="818"/>
      <c r="B217" s="1072"/>
      <c r="C217" s="46" t="s">
        <v>208</v>
      </c>
      <c r="D217" s="431">
        <v>1</v>
      </c>
      <c r="E217" s="784"/>
      <c r="F217" s="784"/>
      <c r="G217" s="784"/>
      <c r="H217" s="407">
        <f>IFERROR(ROUND(INDEX(FCSTSDV!$D$2:$L$2001,MATCH('ống nhựa túi bóng (2)'!$C217,FCSTSDV!$C$2:$C$2001,0),MATCH('ống nhựa túi bóng (2)'!H$3,FCSTSDV!$D$1:$L$1,0)),1)/'ống nhựa túi bóng (2)'!$D217,0)</f>
        <v>10000</v>
      </c>
      <c r="I217" s="407">
        <f>IFERROR(ROUND(INDEX(FCSTSDV!$D$2:$L$2001,MATCH('ống nhựa túi bóng (2)'!$C217,FCSTSDV!$C$2:$C$2001,0),MATCH('ống nhựa túi bóng (2)'!I$3,FCSTSDV!$D$1:$L$1,0)),1)/'ống nhựa túi bóng (2)'!$D217,0)</f>
        <v>10000</v>
      </c>
      <c r="J217" s="407">
        <f>IFERROR(ROUND(INDEX(FCSTSDV!$D$2:$L$2001,MATCH('ống nhựa túi bóng (2)'!$C217,FCSTSDV!$C$2:$C$2001,0),MATCH('ống nhựa túi bóng (2)'!J$3,FCSTSDV!$D$1:$L$1,0)),1)/'ống nhựa túi bóng (2)'!$D217,0)</f>
        <v>10000</v>
      </c>
      <c r="K217" s="407">
        <f>IFERROR(ROUND(INDEX(FCSTSDV!$D$2:$L$2001,MATCH('ống nhựa túi bóng (2)'!$C217,FCSTSDV!$C$2:$C$2001,0),MATCH('ống nhựa túi bóng (2)'!K$3,FCSTSDV!$D$1:$L$1,0)),1)/'ống nhựa túi bóng (2)'!$D217,0)</f>
        <v>10000</v>
      </c>
      <c r="L217" s="407">
        <f>IFERROR(ROUND(INDEX(FCSTSDV!$D$2:$L$2001,MATCH('ống nhựa túi bóng (2)'!$C217,FCSTSDV!$C$2:$C$2001,0),MATCH('ống nhựa túi bóng (2)'!L$3,FCSTSDV!$D$1:$L$1,0)),1)/'ống nhựa túi bóng (2)'!$D217,0)</f>
        <v>10000</v>
      </c>
      <c r="M217" s="407">
        <f>IFERROR(ROUND(INDEX(FCSTSDV!$D$2:$L$2001,MATCH('ống nhựa túi bóng (2)'!$C217,FCSTSDV!$C$2:$C$2001,0),MATCH('ống nhựa túi bóng (2)'!M$3,FCSTSDV!$D$1:$L$1,0)),1)/'ống nhựa túi bóng (2)'!$D217,0)</f>
        <v>10000</v>
      </c>
      <c r="N217" s="407">
        <f>IFERROR(ROUND(INDEX(FCSTSDV!$D$2:$L$2001,MATCH('ống nhựa túi bóng (2)'!$C217,FCSTSDV!$C$2:$C$2001,0),MATCH('ống nhựa túi bóng (2)'!N$3,FCSTSDV!$D$1:$L$1,0)),1)/'ống nhựa túi bóng (2)'!$D217,0)</f>
        <v>70000</v>
      </c>
      <c r="O217" s="407">
        <f>IFERROR(ROUND(INDEX(FCSTSDV!$D$2:$L$2001,MATCH('ống nhựa túi bóng (2)'!$C217,FCSTSDV!$C$2:$C$2001,0),MATCH('ống nhựa túi bóng (2)'!O$3,FCSTSDV!$D$1:$L$1,0)),1)/'ống nhựa túi bóng (2)'!$D217,0)</f>
        <v>70000</v>
      </c>
      <c r="P217" s="407">
        <f>IFERROR(ROUND(INDEX(FCSTSDV!$D$2:$L$2001,MATCH('ống nhựa túi bóng (2)'!$C217,FCSTSDV!$C$2:$C$2001,0),MATCH('ống nhựa túi bóng (2)'!P$3,FCSTSDV!$D$1:$L$1,0)),1)/'ống nhựa túi bóng (2)'!$D217,0)</f>
        <v>70000</v>
      </c>
      <c r="Q217" s="407">
        <f t="shared" si="23"/>
        <v>270000</v>
      </c>
    </row>
    <row r="218" spans="1:17" ht="20.100000000000001" customHeight="1">
      <c r="A218" s="818"/>
      <c r="B218" s="1072"/>
      <c r="C218" s="46" t="s">
        <v>765</v>
      </c>
      <c r="D218" s="431">
        <v>1</v>
      </c>
      <c r="E218" s="784"/>
      <c r="F218" s="784"/>
      <c r="G218" s="784"/>
      <c r="H218" s="407">
        <f>IFERROR(ROUND(INDEX(FCSTSDV!$D$2:$L$2001,MATCH('ống nhựa túi bóng (2)'!$C218,FCSTSDV!$C$2:$C$2001,0),MATCH('ống nhựa túi bóng (2)'!H$3,FCSTSDV!$D$1:$L$1,0)),1)/'ống nhựa túi bóng (2)'!$D218,0)</f>
        <v>0</v>
      </c>
      <c r="I218" s="407">
        <f>IFERROR(ROUND(INDEX(FCSTSDV!$D$2:$L$2001,MATCH('ống nhựa túi bóng (2)'!$C218,FCSTSDV!$C$2:$C$2001,0),MATCH('ống nhựa túi bóng (2)'!I$3,FCSTSDV!$D$1:$L$1,0)),1)/'ống nhựa túi bóng (2)'!$D218,0)</f>
        <v>0</v>
      </c>
      <c r="J218" s="407">
        <f>IFERROR(ROUND(INDEX(FCSTSDV!$D$2:$L$2001,MATCH('ống nhựa túi bóng (2)'!$C218,FCSTSDV!$C$2:$C$2001,0),MATCH('ống nhựa túi bóng (2)'!J$3,FCSTSDV!$D$1:$L$1,0)),1)/'ống nhựa túi bóng (2)'!$D218,0)</f>
        <v>0</v>
      </c>
      <c r="K218" s="407">
        <f>IFERROR(ROUND(INDEX(FCSTSDV!$D$2:$L$2001,MATCH('ống nhựa túi bóng (2)'!$C218,FCSTSDV!$C$2:$C$2001,0),MATCH('ống nhựa túi bóng (2)'!K$3,FCSTSDV!$D$1:$L$1,0)),1)/'ống nhựa túi bóng (2)'!$D218,0)</f>
        <v>0</v>
      </c>
      <c r="L218" s="407">
        <f>IFERROR(ROUND(INDEX(FCSTSDV!$D$2:$L$2001,MATCH('ống nhựa túi bóng (2)'!$C218,FCSTSDV!$C$2:$C$2001,0),MATCH('ống nhựa túi bóng (2)'!L$3,FCSTSDV!$D$1:$L$1,0)),1)/'ống nhựa túi bóng (2)'!$D218,0)</f>
        <v>0</v>
      </c>
      <c r="M218" s="407">
        <f>IFERROR(ROUND(INDEX(FCSTSDV!$D$2:$L$2001,MATCH('ống nhựa túi bóng (2)'!$C218,FCSTSDV!$C$2:$C$2001,0),MATCH('ống nhựa túi bóng (2)'!M$3,FCSTSDV!$D$1:$L$1,0)),1)/'ống nhựa túi bóng (2)'!$D218,0)</f>
        <v>0</v>
      </c>
      <c r="N218" s="407">
        <f>IFERROR(ROUND(INDEX(FCSTSDV!$D$2:$L$2001,MATCH('ống nhựa túi bóng (2)'!$C218,FCSTSDV!$C$2:$C$2001,0),MATCH('ống nhựa túi bóng (2)'!N$3,FCSTSDV!$D$1:$L$1,0)),1)/'ống nhựa túi bóng (2)'!$D218,0)</f>
        <v>0</v>
      </c>
      <c r="O218" s="407">
        <f>IFERROR(ROUND(INDEX(FCSTSDV!$D$2:$L$2001,MATCH('ống nhựa túi bóng (2)'!$C218,FCSTSDV!$C$2:$C$2001,0),MATCH('ống nhựa túi bóng (2)'!O$3,FCSTSDV!$D$1:$L$1,0)),1)/'ống nhựa túi bóng (2)'!$D218,0)</f>
        <v>11000</v>
      </c>
      <c r="P218" s="407">
        <f>IFERROR(ROUND(INDEX(FCSTSDV!$D$2:$L$2001,MATCH('ống nhựa túi bóng (2)'!$C218,FCSTSDV!$C$2:$C$2001,0),MATCH('ống nhựa túi bóng (2)'!P$3,FCSTSDV!$D$1:$L$1,0)),1)/'ống nhựa túi bóng (2)'!$D218,0)</f>
        <v>45000</v>
      </c>
      <c r="Q218" s="407">
        <f t="shared" si="23"/>
        <v>56000</v>
      </c>
    </row>
    <row r="219" spans="1:17" ht="20.100000000000001" customHeight="1">
      <c r="A219" s="818"/>
      <c r="B219" s="1072"/>
      <c r="C219" s="46" t="s">
        <v>37</v>
      </c>
      <c r="D219" s="431">
        <v>1</v>
      </c>
      <c r="E219" s="784"/>
      <c r="F219" s="784"/>
      <c r="G219" s="784"/>
      <c r="H219" s="407">
        <f>IFERROR(ROUND(INDEX(FCSTSDV!$D$2:$L$2001,MATCH('ống nhựa túi bóng (2)'!$C219,FCSTSDV!$C$2:$C$2001,0),MATCH('ống nhựa túi bóng (2)'!H$3,FCSTSDV!$D$1:$L$1,0)),1)/'ống nhựa túi bóng (2)'!$D219,0)</f>
        <v>10000</v>
      </c>
      <c r="I219" s="407">
        <f>IFERROR(ROUND(INDEX(FCSTSDV!$D$2:$L$2001,MATCH('ống nhựa túi bóng (2)'!$C219,FCSTSDV!$C$2:$C$2001,0),MATCH('ống nhựa túi bóng (2)'!I$3,FCSTSDV!$D$1:$L$1,0)),1)/'ống nhựa túi bóng (2)'!$D219,0)</f>
        <v>10000</v>
      </c>
      <c r="J219" s="407">
        <f>IFERROR(ROUND(INDEX(FCSTSDV!$D$2:$L$2001,MATCH('ống nhựa túi bóng (2)'!$C219,FCSTSDV!$C$2:$C$2001,0),MATCH('ống nhựa túi bóng (2)'!J$3,FCSTSDV!$D$1:$L$1,0)),1)/'ống nhựa túi bóng (2)'!$D219,0)</f>
        <v>10000</v>
      </c>
      <c r="K219" s="407">
        <f>IFERROR(ROUND(INDEX(FCSTSDV!$D$2:$L$2001,MATCH('ống nhựa túi bóng (2)'!$C219,FCSTSDV!$C$2:$C$2001,0),MATCH('ống nhựa túi bóng (2)'!K$3,FCSTSDV!$D$1:$L$1,0)),1)/'ống nhựa túi bóng (2)'!$D219,0)</f>
        <v>10000</v>
      </c>
      <c r="L219" s="407">
        <f>IFERROR(ROUND(INDEX(FCSTSDV!$D$2:$L$2001,MATCH('ống nhựa túi bóng (2)'!$C219,FCSTSDV!$C$2:$C$2001,0),MATCH('ống nhựa túi bóng (2)'!L$3,FCSTSDV!$D$1:$L$1,0)),1)/'ống nhựa túi bóng (2)'!$D219,0)</f>
        <v>10000</v>
      </c>
      <c r="M219" s="407">
        <f>IFERROR(ROUND(INDEX(FCSTSDV!$D$2:$L$2001,MATCH('ống nhựa túi bóng (2)'!$C219,FCSTSDV!$C$2:$C$2001,0),MATCH('ống nhựa túi bóng (2)'!M$3,FCSTSDV!$D$1:$L$1,0)),1)/'ống nhựa túi bóng (2)'!$D219,0)</f>
        <v>10000</v>
      </c>
      <c r="N219" s="407">
        <f>IFERROR(ROUND(INDEX(FCSTSDV!$D$2:$L$2001,MATCH('ống nhựa túi bóng (2)'!$C219,FCSTSDV!$C$2:$C$2001,0),MATCH('ống nhựa túi bóng (2)'!N$3,FCSTSDV!$D$1:$L$1,0)),1)/'ống nhựa túi bóng (2)'!$D219,0)</f>
        <v>60000</v>
      </c>
      <c r="O219" s="407">
        <f>IFERROR(ROUND(INDEX(FCSTSDV!$D$2:$L$2001,MATCH('ống nhựa túi bóng (2)'!$C219,FCSTSDV!$C$2:$C$2001,0),MATCH('ống nhựa túi bóng (2)'!O$3,FCSTSDV!$D$1:$L$1,0)),1)/'ống nhựa túi bóng (2)'!$D219,0)</f>
        <v>0</v>
      </c>
      <c r="P219" s="407">
        <f>IFERROR(ROUND(INDEX(FCSTSDV!$D$2:$L$2001,MATCH('ống nhựa túi bóng (2)'!$C219,FCSTSDV!$C$2:$C$2001,0),MATCH('ống nhựa túi bóng (2)'!P$3,FCSTSDV!$D$1:$L$1,0)),1)/'ống nhựa túi bóng (2)'!$D219,0)</f>
        <v>0</v>
      </c>
      <c r="Q219" s="407">
        <f t="shared" si="23"/>
        <v>120000</v>
      </c>
    </row>
    <row r="220" spans="1:17" ht="20.100000000000001" customHeight="1">
      <c r="A220" s="818"/>
      <c r="B220" s="1072"/>
      <c r="C220" s="46" t="s">
        <v>698</v>
      </c>
      <c r="D220" s="431">
        <v>1</v>
      </c>
      <c r="E220" s="784"/>
      <c r="F220" s="784"/>
      <c r="G220" s="784"/>
      <c r="H220" s="407">
        <f>IFERROR(ROUND(INDEX(FCSTSDV!$D$2:$L$2001,MATCH('ống nhựa túi bóng (2)'!$C220,FCSTSDV!$C$2:$C$2001,0),MATCH('ống nhựa túi bóng (2)'!H$3,FCSTSDV!$D$1:$L$1,0)),1)/'ống nhựa túi bóng (2)'!$D220,0)</f>
        <v>9000</v>
      </c>
      <c r="I220" s="407">
        <f>IFERROR(ROUND(INDEX(FCSTSDV!$D$2:$L$2001,MATCH('ống nhựa túi bóng (2)'!$C220,FCSTSDV!$C$2:$C$2001,0),MATCH('ống nhựa túi bóng (2)'!I$3,FCSTSDV!$D$1:$L$1,0)),1)/'ống nhựa túi bóng (2)'!$D220,0)</f>
        <v>9000</v>
      </c>
      <c r="J220" s="407">
        <f>IFERROR(ROUND(INDEX(FCSTSDV!$D$2:$L$2001,MATCH('ống nhựa túi bóng (2)'!$C220,FCSTSDV!$C$2:$C$2001,0),MATCH('ống nhựa túi bóng (2)'!J$3,FCSTSDV!$D$1:$L$1,0)),1)/'ống nhựa túi bóng (2)'!$D220,0)</f>
        <v>9000</v>
      </c>
      <c r="K220" s="407">
        <f>IFERROR(ROUND(INDEX(FCSTSDV!$D$2:$L$2001,MATCH('ống nhựa túi bóng (2)'!$C220,FCSTSDV!$C$2:$C$2001,0),MATCH('ống nhựa túi bóng (2)'!K$3,FCSTSDV!$D$1:$L$1,0)),1)/'ống nhựa túi bóng (2)'!$D220,0)</f>
        <v>9000</v>
      </c>
      <c r="L220" s="407">
        <f>IFERROR(ROUND(INDEX(FCSTSDV!$D$2:$L$2001,MATCH('ống nhựa túi bóng (2)'!$C220,FCSTSDV!$C$2:$C$2001,0),MATCH('ống nhựa túi bóng (2)'!L$3,FCSTSDV!$D$1:$L$1,0)),1)/'ống nhựa túi bóng (2)'!$D220,0)</f>
        <v>9000</v>
      </c>
      <c r="M220" s="407">
        <f>IFERROR(ROUND(INDEX(FCSTSDV!$D$2:$L$2001,MATCH('ống nhựa túi bóng (2)'!$C220,FCSTSDV!$C$2:$C$2001,0),MATCH('ống nhựa túi bóng (2)'!M$3,FCSTSDV!$D$1:$L$1,0)),1)/'ống nhựa túi bóng (2)'!$D220,0)</f>
        <v>9000</v>
      </c>
      <c r="N220" s="407">
        <f>IFERROR(ROUND(INDEX(FCSTSDV!$D$2:$L$2001,MATCH('ống nhựa túi bóng (2)'!$C220,FCSTSDV!$C$2:$C$2001,0),MATCH('ống nhựa túi bóng (2)'!N$3,FCSTSDV!$D$1:$L$1,0)),1)/'ống nhựa túi bóng (2)'!$D220,0)</f>
        <v>63000</v>
      </c>
      <c r="O220" s="407">
        <f>IFERROR(ROUND(INDEX(FCSTSDV!$D$2:$L$2001,MATCH('ống nhựa túi bóng (2)'!$C220,FCSTSDV!$C$2:$C$2001,0),MATCH('ống nhựa túi bóng (2)'!O$3,FCSTSDV!$D$1:$L$1,0)),1)/'ống nhựa túi bóng (2)'!$D220,0)</f>
        <v>126000</v>
      </c>
      <c r="P220" s="407">
        <f>IFERROR(ROUND(INDEX(FCSTSDV!$D$2:$L$2001,MATCH('ống nhựa túi bóng (2)'!$C220,FCSTSDV!$C$2:$C$2001,0),MATCH('ống nhựa túi bóng (2)'!P$3,FCSTSDV!$D$1:$L$1,0)),1)/'ống nhựa túi bóng (2)'!$D220,0)</f>
        <v>126000</v>
      </c>
      <c r="Q220" s="407">
        <f t="shared" si="23"/>
        <v>369000</v>
      </c>
    </row>
    <row r="221" spans="1:17" ht="20.100000000000001" customHeight="1">
      <c r="A221" s="818"/>
      <c r="B221" s="1072"/>
      <c r="C221" s="49" t="s">
        <v>740</v>
      </c>
      <c r="D221" s="431">
        <v>1</v>
      </c>
      <c r="E221" s="784"/>
      <c r="F221" s="784"/>
      <c r="G221" s="784"/>
      <c r="H221" s="407">
        <f>IFERROR(ROUND(INDEX(FCSTSDV!$D$2:$L$2001,MATCH('ống nhựa túi bóng (2)'!$C221,FCSTSDV!$C$2:$C$2001,0),MATCH('ống nhựa túi bóng (2)'!H$3,FCSTSDV!$D$1:$L$1,0)),1)/'ống nhựa túi bóng (2)'!$D221,0)</f>
        <v>10000</v>
      </c>
      <c r="I221" s="407">
        <f>IFERROR(ROUND(INDEX(FCSTSDV!$D$2:$L$2001,MATCH('ống nhựa túi bóng (2)'!$C221,FCSTSDV!$C$2:$C$2001,0),MATCH('ống nhựa túi bóng (2)'!I$3,FCSTSDV!$D$1:$L$1,0)),1)/'ống nhựa túi bóng (2)'!$D221,0)</f>
        <v>10000</v>
      </c>
      <c r="J221" s="407">
        <f>IFERROR(ROUND(INDEX(FCSTSDV!$D$2:$L$2001,MATCH('ống nhựa túi bóng (2)'!$C221,FCSTSDV!$C$2:$C$2001,0),MATCH('ống nhựa túi bóng (2)'!J$3,FCSTSDV!$D$1:$L$1,0)),1)/'ống nhựa túi bóng (2)'!$D221,0)</f>
        <v>10000</v>
      </c>
      <c r="K221" s="407">
        <f>IFERROR(ROUND(INDEX(FCSTSDV!$D$2:$L$2001,MATCH('ống nhựa túi bóng (2)'!$C221,FCSTSDV!$C$2:$C$2001,0),MATCH('ống nhựa túi bóng (2)'!K$3,FCSTSDV!$D$1:$L$1,0)),1)/'ống nhựa túi bóng (2)'!$D221,0)</f>
        <v>10000</v>
      </c>
      <c r="L221" s="407">
        <f>IFERROR(ROUND(INDEX(FCSTSDV!$D$2:$L$2001,MATCH('ống nhựa túi bóng (2)'!$C221,FCSTSDV!$C$2:$C$2001,0),MATCH('ống nhựa túi bóng (2)'!L$3,FCSTSDV!$D$1:$L$1,0)),1)/'ống nhựa túi bóng (2)'!$D221,0)</f>
        <v>10000</v>
      </c>
      <c r="M221" s="407">
        <f>IFERROR(ROUND(INDEX(FCSTSDV!$D$2:$L$2001,MATCH('ống nhựa túi bóng (2)'!$C221,FCSTSDV!$C$2:$C$2001,0),MATCH('ống nhựa túi bóng (2)'!M$3,FCSTSDV!$D$1:$L$1,0)),1)/'ống nhựa túi bóng (2)'!$D221,0)</f>
        <v>10000</v>
      </c>
      <c r="N221" s="407">
        <f>IFERROR(ROUND(INDEX(FCSTSDV!$D$2:$L$2001,MATCH('ống nhựa túi bóng (2)'!$C221,FCSTSDV!$C$2:$C$2001,0),MATCH('ống nhựa túi bóng (2)'!N$3,FCSTSDV!$D$1:$L$1,0)),1)/'ống nhựa túi bóng (2)'!$D221,0)</f>
        <v>60000</v>
      </c>
      <c r="O221" s="407">
        <f>IFERROR(ROUND(INDEX(FCSTSDV!$D$2:$L$2001,MATCH('ống nhựa túi bóng (2)'!$C221,FCSTSDV!$C$2:$C$2001,0),MATCH('ống nhựa túi bóng (2)'!O$3,FCSTSDV!$D$1:$L$1,0)),1)/'ống nhựa túi bóng (2)'!$D221,0)</f>
        <v>70000</v>
      </c>
      <c r="P221" s="407">
        <f>IFERROR(ROUND(INDEX(FCSTSDV!$D$2:$L$2001,MATCH('ống nhựa túi bóng (2)'!$C221,FCSTSDV!$C$2:$C$2001,0),MATCH('ống nhựa túi bóng (2)'!P$3,FCSTSDV!$D$1:$L$1,0)),1)/'ống nhựa túi bóng (2)'!$D221,0)</f>
        <v>70000</v>
      </c>
      <c r="Q221" s="407">
        <f t="shared" ref="Q221:Q222" si="24">+SUM(H221:P221)</f>
        <v>260000</v>
      </c>
    </row>
    <row r="222" spans="1:17" ht="19.5" customHeight="1">
      <c r="A222" s="818"/>
      <c r="B222" s="1072"/>
      <c r="C222" s="46" t="s">
        <v>721</v>
      </c>
      <c r="D222" s="431">
        <v>1</v>
      </c>
      <c r="E222" s="784"/>
      <c r="F222" s="784"/>
      <c r="G222" s="784"/>
      <c r="H222" s="418"/>
      <c r="I222" s="418">
        <f>IFERROR(ROUND(INDEX(FCSTSDV!$D$2:$L$2001,MATCH('ống nhựa túi bóng (2)'!$C222,FCSTSDV!$C$2:$C$2001,0),MATCH('ống nhựa túi bóng (2)'!I$3,FCSTSDV!$D$1:$L$1,0)),1)/'ống nhựa túi bóng (2)'!$D222,0)</f>
        <v>0</v>
      </c>
      <c r="J222" s="418">
        <f>IFERROR(ROUND(INDEX(FCSTSDV!$D$2:$L$2001,MATCH('ống nhựa túi bóng (2)'!$C222,FCSTSDV!$C$2:$C$2001,0),MATCH('ống nhựa túi bóng (2)'!J$3,FCSTSDV!$D$1:$L$1,0)),1)/'ống nhựa túi bóng (2)'!$D222,0)</f>
        <v>30000</v>
      </c>
      <c r="K222" s="418">
        <f>IFERROR(ROUND(INDEX(FCSTSDV!$D$2:$L$2001,MATCH('ống nhựa túi bóng (2)'!$C222,FCSTSDV!$C$2:$C$2001,0),MATCH('ống nhựa túi bóng (2)'!K$3,FCSTSDV!$D$1:$L$1,0)),1)/'ống nhựa túi bóng (2)'!$D222,0)</f>
        <v>30000</v>
      </c>
      <c r="L222" s="418">
        <f>IFERROR(ROUND(INDEX(FCSTSDV!$D$2:$L$2001,MATCH('ống nhựa túi bóng (2)'!$C222,FCSTSDV!$C$2:$C$2001,0),MATCH('ống nhựa túi bóng (2)'!L$3,FCSTSDV!$D$1:$L$1,0)),1)/'ống nhựa túi bóng (2)'!$D222,0)</f>
        <v>30000</v>
      </c>
      <c r="M222" s="418">
        <f>IFERROR(ROUND(INDEX(FCSTSDV!$D$2:$L$2001,MATCH('ống nhựa túi bóng (2)'!$C222,FCSTSDV!$C$2:$C$2001,0),MATCH('ống nhựa túi bóng (2)'!M$3,FCSTSDV!$D$1:$L$1,0)),1)/'ống nhựa túi bóng (2)'!$D222,0)</f>
        <v>30000</v>
      </c>
      <c r="N222" s="418">
        <f>IFERROR(ROUND(INDEX(FCSTSDV!$D$2:$L$2001,MATCH('ống nhựa túi bóng (2)'!$C222,FCSTSDV!$C$2:$C$2001,0),MATCH('ống nhựa túi bóng (2)'!N$3,FCSTSDV!$D$1:$L$1,0)),1)/'ống nhựa túi bóng (2)'!$D222,0)</f>
        <v>120000</v>
      </c>
      <c r="O222" s="418">
        <f>IFERROR(ROUND(INDEX(FCSTSDV!$D$2:$L$2001,MATCH('ống nhựa túi bóng (2)'!$C222,FCSTSDV!$C$2:$C$2001,0),MATCH('ống nhựa túi bóng (2)'!O$3,FCSTSDV!$D$1:$L$1,0)),1)/'ống nhựa túi bóng (2)'!$D222,0)</f>
        <v>147000</v>
      </c>
      <c r="P222" s="418">
        <f>IFERROR(ROUND(INDEX(FCSTSDV!$D$2:$L$2001,MATCH('ống nhựa túi bóng (2)'!$C222,FCSTSDV!$C$2:$C$2001,0),MATCH('ống nhựa túi bóng (2)'!P$3,FCSTSDV!$D$1:$L$1,0)),1)/'ống nhựa túi bóng (2)'!$D222,0)</f>
        <v>147000</v>
      </c>
      <c r="Q222" s="407">
        <f t="shared" si="24"/>
        <v>534000</v>
      </c>
    </row>
    <row r="223" spans="1:17" s="400" customFormat="1" ht="20.100000000000001" customHeight="1">
      <c r="A223" s="819"/>
      <c r="B223" s="1073"/>
      <c r="C223" s="1096"/>
      <c r="D223" s="1097"/>
      <c r="E223" s="787"/>
      <c r="F223" s="787"/>
      <c r="G223" s="787"/>
      <c r="H223" s="1098" t="s">
        <v>1310</v>
      </c>
      <c r="I223" s="1099"/>
      <c r="J223" s="1099"/>
      <c r="K223" s="1099"/>
      <c r="L223" s="1099"/>
      <c r="M223" s="1099"/>
      <c r="N223" s="1099"/>
      <c r="O223" s="1099"/>
      <c r="P223" s="1100"/>
      <c r="Q223" s="416">
        <f>+SUM(Q208:Q222)</f>
        <v>6339646</v>
      </c>
    </row>
    <row r="224" spans="1:17" s="2" customFormat="1">
      <c r="B224" s="351"/>
      <c r="D224" s="38"/>
      <c r="E224" s="39"/>
      <c r="F224" s="39"/>
      <c r="G224" s="39"/>
    </row>
    <row r="229" spans="3:4">
      <c r="C229" s="200"/>
      <c r="D229" s="200"/>
    </row>
  </sheetData>
  <autoFilter ref="A3:Q223" xr:uid="{00000000-0009-0000-0000-000010000000}"/>
  <mergeCells count="216">
    <mergeCell ref="C40:D40"/>
    <mergeCell ref="H40:P40"/>
    <mergeCell ref="C47:D47"/>
    <mergeCell ref="H47:P47"/>
    <mergeCell ref="C58:D58"/>
    <mergeCell ref="H58:P58"/>
    <mergeCell ref="H63:P63"/>
    <mergeCell ref="C66:D66"/>
    <mergeCell ref="H66:P66"/>
    <mergeCell ref="F4:F40"/>
    <mergeCell ref="F41:F47"/>
    <mergeCell ref="F48:F58"/>
    <mergeCell ref="F59:F63"/>
    <mergeCell ref="F64:F66"/>
    <mergeCell ref="G4:G40"/>
    <mergeCell ref="G41:G47"/>
    <mergeCell ref="G48:G58"/>
    <mergeCell ref="G59:G63"/>
    <mergeCell ref="G64:G66"/>
    <mergeCell ref="C68:D68"/>
    <mergeCell ref="H68:P68"/>
    <mergeCell ref="H99:P99"/>
    <mergeCell ref="C102:D102"/>
    <mergeCell ref="H102:P102"/>
    <mergeCell ref="C105:D105"/>
    <mergeCell ref="H105:P105"/>
    <mergeCell ref="C116:D116"/>
    <mergeCell ref="H116:P116"/>
    <mergeCell ref="F67:F68"/>
    <mergeCell ref="F69:F70"/>
    <mergeCell ref="F100:F102"/>
    <mergeCell ref="F103:F105"/>
    <mergeCell ref="F106:F116"/>
    <mergeCell ref="G67:G68"/>
    <mergeCell ref="G69:G70"/>
    <mergeCell ref="G100:G102"/>
    <mergeCell ref="G103:G105"/>
    <mergeCell ref="G106:G116"/>
    <mergeCell ref="C127:D127"/>
    <mergeCell ref="H127:P127"/>
    <mergeCell ref="C130:D130"/>
    <mergeCell ref="H130:P130"/>
    <mergeCell ref="C140:D140"/>
    <mergeCell ref="H140:P140"/>
    <mergeCell ref="C147:D147"/>
    <mergeCell ref="H147:P147"/>
    <mergeCell ref="C156:D156"/>
    <mergeCell ref="H156:P156"/>
    <mergeCell ref="F117:F127"/>
    <mergeCell ref="F128:F130"/>
    <mergeCell ref="F131:F140"/>
    <mergeCell ref="F141:F147"/>
    <mergeCell ref="F148:F156"/>
    <mergeCell ref="G117:G127"/>
    <mergeCell ref="G128:G130"/>
    <mergeCell ref="G131:G140"/>
    <mergeCell ref="G141:G147"/>
    <mergeCell ref="G148:G156"/>
    <mergeCell ref="H167:P167"/>
    <mergeCell ref="H171:P171"/>
    <mergeCell ref="C174:D174"/>
    <mergeCell ref="H174:P174"/>
    <mergeCell ref="C178:D178"/>
    <mergeCell ref="H178:P178"/>
    <mergeCell ref="C180:D180"/>
    <mergeCell ref="H180:P180"/>
    <mergeCell ref="C182:D182"/>
    <mergeCell ref="H182:P182"/>
    <mergeCell ref="E174:E177"/>
    <mergeCell ref="E178:E179"/>
    <mergeCell ref="E180:E182"/>
    <mergeCell ref="F157:F167"/>
    <mergeCell ref="F169:F170"/>
    <mergeCell ref="F171:F173"/>
    <mergeCell ref="F174:F177"/>
    <mergeCell ref="F178:F179"/>
    <mergeCell ref="F180:F182"/>
    <mergeCell ref="G157:G167"/>
    <mergeCell ref="G169:G170"/>
    <mergeCell ref="G171:G173"/>
    <mergeCell ref="G174:G177"/>
    <mergeCell ref="G178:G179"/>
    <mergeCell ref="H186:P186"/>
    <mergeCell ref="C189:D189"/>
    <mergeCell ref="H189:P189"/>
    <mergeCell ref="C191:D191"/>
    <mergeCell ref="H191:P191"/>
    <mergeCell ref="C193:D193"/>
    <mergeCell ref="H193:P193"/>
    <mergeCell ref="C195:D195"/>
    <mergeCell ref="H195:P195"/>
    <mergeCell ref="E183:E186"/>
    <mergeCell ref="E187:E189"/>
    <mergeCell ref="E190:E191"/>
    <mergeCell ref="E192:E194"/>
    <mergeCell ref="F183:F186"/>
    <mergeCell ref="F187:F189"/>
    <mergeCell ref="F190:F191"/>
    <mergeCell ref="F192:F194"/>
    <mergeCell ref="C198:D198"/>
    <mergeCell ref="H198:P198"/>
    <mergeCell ref="C201:D201"/>
    <mergeCell ref="H201:P201"/>
    <mergeCell ref="H203:P203"/>
    <mergeCell ref="H205:P205"/>
    <mergeCell ref="C207:D207"/>
    <mergeCell ref="H207:P207"/>
    <mergeCell ref="C223:D223"/>
    <mergeCell ref="H223:P223"/>
    <mergeCell ref="E195:E198"/>
    <mergeCell ref="E199:E201"/>
    <mergeCell ref="E202:E203"/>
    <mergeCell ref="E204:E205"/>
    <mergeCell ref="E206:E207"/>
    <mergeCell ref="E208:E223"/>
    <mergeCell ref="F195:F198"/>
    <mergeCell ref="F199:F201"/>
    <mergeCell ref="F202:F203"/>
    <mergeCell ref="F204:F205"/>
    <mergeCell ref="F206:F207"/>
    <mergeCell ref="F208:F223"/>
    <mergeCell ref="G206:G207"/>
    <mergeCell ref="G208:G223"/>
    <mergeCell ref="A4:A40"/>
    <mergeCell ref="A41:A47"/>
    <mergeCell ref="A48:A58"/>
    <mergeCell ref="A59:A63"/>
    <mergeCell ref="A64:A66"/>
    <mergeCell ref="A67:A68"/>
    <mergeCell ref="A69:A99"/>
    <mergeCell ref="A100:A102"/>
    <mergeCell ref="A103:A105"/>
    <mergeCell ref="A106:A116"/>
    <mergeCell ref="A117:A127"/>
    <mergeCell ref="A128:A130"/>
    <mergeCell ref="A131:A140"/>
    <mergeCell ref="A141:A147"/>
    <mergeCell ref="A148:A156"/>
    <mergeCell ref="A157:A167"/>
    <mergeCell ref="A169:A171"/>
    <mergeCell ref="A173:A174"/>
    <mergeCell ref="A175:A176"/>
    <mergeCell ref="A177:A178"/>
    <mergeCell ref="A179:A180"/>
    <mergeCell ref="A181:A182"/>
    <mergeCell ref="A183:A186"/>
    <mergeCell ref="A187:A189"/>
    <mergeCell ref="A190:A191"/>
    <mergeCell ref="A192:A193"/>
    <mergeCell ref="A194:A195"/>
    <mergeCell ref="A196:A198"/>
    <mergeCell ref="A199:A201"/>
    <mergeCell ref="A202:A203"/>
    <mergeCell ref="A204:A205"/>
    <mergeCell ref="A206:A207"/>
    <mergeCell ref="A208:A223"/>
    <mergeCell ref="B4:B40"/>
    <mergeCell ref="B41:B47"/>
    <mergeCell ref="B48:B58"/>
    <mergeCell ref="B59:B63"/>
    <mergeCell ref="B64:B66"/>
    <mergeCell ref="B67:B68"/>
    <mergeCell ref="B69:B99"/>
    <mergeCell ref="B100:B102"/>
    <mergeCell ref="B103:B105"/>
    <mergeCell ref="B106:B116"/>
    <mergeCell ref="B117:B127"/>
    <mergeCell ref="B128:B130"/>
    <mergeCell ref="B131:B140"/>
    <mergeCell ref="B141:B147"/>
    <mergeCell ref="B148:B156"/>
    <mergeCell ref="B157:B167"/>
    <mergeCell ref="B169:B171"/>
    <mergeCell ref="B173:B174"/>
    <mergeCell ref="B175:B176"/>
    <mergeCell ref="B177:B178"/>
    <mergeCell ref="B179:B180"/>
    <mergeCell ref="B181:B182"/>
    <mergeCell ref="B183:B186"/>
    <mergeCell ref="B187:B189"/>
    <mergeCell ref="B190:B191"/>
    <mergeCell ref="B192:B193"/>
    <mergeCell ref="B194:B195"/>
    <mergeCell ref="B196:B198"/>
    <mergeCell ref="B199:B201"/>
    <mergeCell ref="B202:B203"/>
    <mergeCell ref="B204:B205"/>
    <mergeCell ref="B206:B207"/>
    <mergeCell ref="B208:B223"/>
    <mergeCell ref="E4:E40"/>
    <mergeCell ref="E41:E47"/>
    <mergeCell ref="E48:E58"/>
    <mergeCell ref="E59:E63"/>
    <mergeCell ref="E64:E66"/>
    <mergeCell ref="E67:E68"/>
    <mergeCell ref="E69:E70"/>
    <mergeCell ref="E100:E102"/>
    <mergeCell ref="E103:E105"/>
    <mergeCell ref="E106:E116"/>
    <mergeCell ref="E117:E127"/>
    <mergeCell ref="E128:E130"/>
    <mergeCell ref="E131:E140"/>
    <mergeCell ref="E141:E147"/>
    <mergeCell ref="E148:E156"/>
    <mergeCell ref="E157:E167"/>
    <mergeCell ref="E169:E170"/>
    <mergeCell ref="E171:E173"/>
    <mergeCell ref="G180:G182"/>
    <mergeCell ref="G183:G186"/>
    <mergeCell ref="G187:G189"/>
    <mergeCell ref="G190:G191"/>
    <mergeCell ref="G192:G194"/>
    <mergeCell ref="G195:G198"/>
    <mergeCell ref="G199:G201"/>
    <mergeCell ref="G202:G203"/>
    <mergeCell ref="G204:G205"/>
  </mergeCells>
  <conditionalFormatting sqref="O3:P3">
    <cfRule type="duplicateValues" dxfId="51" priority="152"/>
  </conditionalFormatting>
  <conditionalFormatting sqref="Q3:R3">
    <cfRule type="duplicateValues" dxfId="50" priority="74"/>
  </conditionalFormatting>
  <conditionalFormatting sqref="B21">
    <cfRule type="duplicateValues" dxfId="49" priority="117"/>
  </conditionalFormatting>
  <conditionalFormatting sqref="B43">
    <cfRule type="duplicateValues" dxfId="48" priority="121"/>
  </conditionalFormatting>
  <conditionalFormatting sqref="B76">
    <cfRule type="duplicateValues" dxfId="47" priority="116"/>
  </conditionalFormatting>
  <conditionalFormatting sqref="B107">
    <cfRule type="duplicateValues" dxfId="46" priority="119"/>
  </conditionalFormatting>
  <conditionalFormatting sqref="B111">
    <cfRule type="duplicateValues" dxfId="45" priority="97"/>
  </conditionalFormatting>
  <conditionalFormatting sqref="B221">
    <cfRule type="duplicateValues" dxfId="44" priority="87"/>
  </conditionalFormatting>
  <conditionalFormatting sqref="C221">
    <cfRule type="duplicateValues" dxfId="43" priority="86"/>
    <cfRule type="duplicateValues" dxfId="42" priority="88"/>
  </conditionalFormatting>
  <conditionalFormatting sqref="B59:B63">
    <cfRule type="duplicateValues" dxfId="41" priority="22666"/>
  </conditionalFormatting>
  <conditionalFormatting sqref="B64:B66">
    <cfRule type="duplicateValues" dxfId="40" priority="22594"/>
  </conditionalFormatting>
  <conditionalFormatting sqref="B80:B81">
    <cfRule type="duplicateValues" dxfId="39" priority="22570"/>
  </conditionalFormatting>
  <conditionalFormatting sqref="B103:B105">
    <cfRule type="duplicateValues" dxfId="38" priority="22569"/>
  </conditionalFormatting>
  <conditionalFormatting sqref="B190:B191">
    <cfRule type="duplicateValues" dxfId="37" priority="147"/>
  </conditionalFormatting>
  <conditionalFormatting sqref="B199:B201">
    <cfRule type="duplicateValues" dxfId="36" priority="145"/>
  </conditionalFormatting>
  <conditionalFormatting sqref="B202:B203">
    <cfRule type="duplicateValues" dxfId="35" priority="148"/>
  </conditionalFormatting>
  <conditionalFormatting sqref="B204:B207">
    <cfRule type="duplicateValues" dxfId="34" priority="22517"/>
  </conditionalFormatting>
  <conditionalFormatting sqref="C4:C27">
    <cfRule type="duplicateValues" dxfId="33" priority="23150"/>
  </conditionalFormatting>
  <conditionalFormatting sqref="C28:C32">
    <cfRule type="duplicateValues" dxfId="32" priority="1"/>
    <cfRule type="duplicateValues" dxfId="31" priority="2"/>
  </conditionalFormatting>
  <conditionalFormatting sqref="C33:C39">
    <cfRule type="duplicateValues" dxfId="30" priority="3"/>
    <cfRule type="duplicateValues" dxfId="29" priority="4"/>
  </conditionalFormatting>
  <conditionalFormatting sqref="C153:C154">
    <cfRule type="duplicateValues" dxfId="28" priority="98"/>
    <cfRule type="duplicateValues" dxfId="27" priority="99"/>
    <cfRule type="duplicateValues" dxfId="26" priority="100"/>
    <cfRule type="duplicateValues" dxfId="25" priority="101"/>
    <cfRule type="duplicateValues" dxfId="24" priority="102"/>
    <cfRule type="duplicateValues" dxfId="23" priority="103"/>
    <cfRule type="duplicateValues" dxfId="22" priority="104"/>
    <cfRule type="duplicateValues" dxfId="21" priority="105"/>
    <cfRule type="duplicateValues" dxfId="20" priority="106"/>
  </conditionalFormatting>
  <conditionalFormatting sqref="C208:C222">
    <cfRule type="duplicateValues" dxfId="19" priority="22485"/>
  </conditionalFormatting>
  <conditionalFormatting sqref="B222:B1048576 B208:B220 B137:B158 B131:B135 B168:B171 B44:B58 B108:B110 B173 B175:B189 B192 B77:B79 B194:B198 B112:B120 B22:B42 B82:B102 B106 B1:B20 B69:B75">
    <cfRule type="duplicateValues" dxfId="18" priority="146"/>
  </conditionalFormatting>
  <conditionalFormatting sqref="C40 C4:C27">
    <cfRule type="duplicateValues" dxfId="17" priority="22689"/>
  </conditionalFormatting>
  <printOptions horizontalCentered="1"/>
  <pageMargins left="0.4" right="0" top="0" bottom="0" header="0" footer="0"/>
  <pageSetup paperSize="9" scale="48" orientation="landscape"/>
  <rowBreaks count="2" manualBreakCount="2">
    <brk id="16" max="16" man="1"/>
    <brk id="116" max="16"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J210"/>
  <sheetViews>
    <sheetView workbookViewId="0">
      <pane ySplit="3" topLeftCell="A62" activePane="bottomLeft" state="frozen"/>
      <selection pane="bottomLeft" activeCell="J70" sqref="J70"/>
    </sheetView>
  </sheetViews>
  <sheetFormatPr defaultColWidth="14.7109375" defaultRowHeight="15.75"/>
  <cols>
    <col min="1" max="1" width="14.7109375" style="355"/>
    <col min="2" max="2" width="29.7109375" style="356" customWidth="1"/>
    <col min="3" max="4" width="14.7109375" style="313"/>
    <col min="5" max="5" width="14.7109375" style="357"/>
    <col min="6" max="6" width="14.7109375" style="313"/>
    <col min="7" max="8" width="14.7109375" style="357"/>
    <col min="9" max="10" width="14.7109375" style="313"/>
  </cols>
  <sheetData>
    <row r="2" spans="1:10" ht="28.5" customHeight="1">
      <c r="A2" s="1152" t="s">
        <v>1311</v>
      </c>
      <c r="B2" s="1153"/>
      <c r="C2" s="1153"/>
      <c r="D2" s="1153"/>
      <c r="E2" s="1153"/>
      <c r="F2" s="1153"/>
      <c r="G2" s="1153"/>
      <c r="H2" s="1153"/>
      <c r="I2" s="1153"/>
      <c r="J2" s="1154"/>
    </row>
    <row r="3" spans="1:10" ht="45">
      <c r="A3" s="381" t="s">
        <v>302</v>
      </c>
      <c r="B3" s="382" t="s">
        <v>1312</v>
      </c>
      <c r="C3" s="383" t="s">
        <v>1313</v>
      </c>
      <c r="D3" s="383" t="s">
        <v>1314</v>
      </c>
      <c r="E3" s="384" t="s">
        <v>1315</v>
      </c>
      <c r="F3" s="383" t="s">
        <v>1316</v>
      </c>
      <c r="G3" s="384" t="s">
        <v>1317</v>
      </c>
      <c r="H3" s="384" t="s">
        <v>1318</v>
      </c>
      <c r="I3" s="383" t="s">
        <v>1319</v>
      </c>
      <c r="J3" s="383" t="s">
        <v>1320</v>
      </c>
    </row>
    <row r="4" spans="1:10" ht="17.25" customHeight="1">
      <c r="A4" s="362">
        <v>1</v>
      </c>
      <c r="B4" s="1133" t="s">
        <v>1321</v>
      </c>
      <c r="C4" s="385" t="s">
        <v>1322</v>
      </c>
      <c r="D4" s="385"/>
      <c r="E4" s="386">
        <v>10447</v>
      </c>
      <c r="F4" s="387" t="s">
        <v>1323</v>
      </c>
      <c r="G4" s="388">
        <v>294</v>
      </c>
      <c r="H4" s="1119">
        <f>H11</f>
        <v>0</v>
      </c>
      <c r="I4" s="385"/>
      <c r="J4" s="385"/>
    </row>
    <row r="5" spans="1:10" ht="17.25" customHeight="1">
      <c r="A5" s="363"/>
      <c r="B5" s="1134"/>
      <c r="C5" s="385" t="s">
        <v>1324</v>
      </c>
      <c r="D5" s="385"/>
      <c r="E5" s="386">
        <v>40645</v>
      </c>
      <c r="F5" s="389" t="s">
        <v>1325</v>
      </c>
      <c r="G5" s="390">
        <v>6415</v>
      </c>
      <c r="H5" s="1120"/>
      <c r="I5" s="385"/>
      <c r="J5" s="385"/>
    </row>
    <row r="6" spans="1:10" ht="17.25" customHeight="1">
      <c r="A6" s="363"/>
      <c r="B6" s="1134"/>
      <c r="C6" s="385"/>
      <c r="D6" s="385"/>
      <c r="E6" s="386"/>
      <c r="F6" s="389" t="s">
        <v>1326</v>
      </c>
      <c r="G6" s="390">
        <v>1000</v>
      </c>
      <c r="H6" s="1120"/>
      <c r="I6" s="385"/>
      <c r="J6" s="385"/>
    </row>
    <row r="7" spans="1:10" ht="17.25" customHeight="1">
      <c r="A7" s="363"/>
      <c r="B7" s="1134"/>
      <c r="C7" s="385"/>
      <c r="D7" s="385"/>
      <c r="E7" s="386"/>
      <c r="F7" s="67" t="s">
        <v>1327</v>
      </c>
      <c r="G7" s="391">
        <v>6166</v>
      </c>
      <c r="H7" s="1120"/>
      <c r="I7" s="385"/>
      <c r="J7" s="385"/>
    </row>
    <row r="8" spans="1:10" ht="17.25" customHeight="1">
      <c r="A8" s="363"/>
      <c r="B8" s="1134"/>
      <c r="C8" s="385"/>
      <c r="D8" s="385"/>
      <c r="E8" s="386"/>
      <c r="F8" s="67" t="s">
        <v>1328</v>
      </c>
      <c r="G8" s="391">
        <v>5128</v>
      </c>
      <c r="H8" s="1120"/>
      <c r="I8" s="385"/>
      <c r="J8" s="385"/>
    </row>
    <row r="9" spans="1:10" ht="17.25" customHeight="1">
      <c r="A9" s="363"/>
      <c r="B9" s="1134"/>
      <c r="C9" s="385"/>
      <c r="D9" s="385"/>
      <c r="E9" s="386"/>
      <c r="F9" s="392" t="s">
        <v>1329</v>
      </c>
      <c r="G9" s="393">
        <v>4293</v>
      </c>
      <c r="H9" s="1120"/>
      <c r="I9" s="385"/>
      <c r="J9" s="385"/>
    </row>
    <row r="10" spans="1:10" ht="17.25" customHeight="1">
      <c r="A10" s="366"/>
      <c r="B10" s="1135"/>
      <c r="C10" s="385"/>
      <c r="D10" s="385"/>
      <c r="E10" s="386"/>
      <c r="F10" s="392" t="s">
        <v>1330</v>
      </c>
      <c r="G10" s="393">
        <f>40980-13184</f>
        <v>27796</v>
      </c>
      <c r="H10" s="1121"/>
      <c r="I10" s="385"/>
      <c r="J10" s="385"/>
    </row>
    <row r="11" spans="1:10" ht="17.25" customHeight="1">
      <c r="A11" s="367" t="s">
        <v>9</v>
      </c>
      <c r="B11" s="368"/>
      <c r="C11" s="326"/>
      <c r="D11" s="326"/>
      <c r="E11" s="394">
        <f t="shared" ref="E11:G11" si="0">+SUM(E4:E10)</f>
        <v>51092</v>
      </c>
      <c r="F11" s="394">
        <f t="shared" si="0"/>
        <v>0</v>
      </c>
      <c r="G11" s="394">
        <f t="shared" si="0"/>
        <v>51092</v>
      </c>
      <c r="H11" s="395">
        <f>E11-G11</f>
        <v>0</v>
      </c>
      <c r="I11" s="326"/>
      <c r="J11" s="326"/>
    </row>
    <row r="12" spans="1:10" ht="17.25" customHeight="1">
      <c r="A12" s="1131">
        <v>2</v>
      </c>
      <c r="B12" s="1133" t="s">
        <v>1331</v>
      </c>
      <c r="C12" s="33" t="s">
        <v>1322</v>
      </c>
      <c r="D12" s="33"/>
      <c r="E12" s="315">
        <v>3691</v>
      </c>
      <c r="F12" s="396" t="s">
        <v>1332</v>
      </c>
      <c r="G12" s="397">
        <v>11000</v>
      </c>
      <c r="H12" s="1114">
        <f>+H17</f>
        <v>0</v>
      </c>
      <c r="I12" s="33"/>
      <c r="J12" s="33"/>
    </row>
    <row r="13" spans="1:10" ht="17.25" customHeight="1">
      <c r="A13" s="1145"/>
      <c r="B13" s="1134"/>
      <c r="C13" s="33" t="s">
        <v>1324</v>
      </c>
      <c r="D13" s="33"/>
      <c r="E13" s="315">
        <v>992</v>
      </c>
      <c r="F13" s="396" t="s">
        <v>1328</v>
      </c>
      <c r="G13" s="397">
        <v>1725</v>
      </c>
      <c r="H13" s="1116"/>
      <c r="I13" s="33"/>
      <c r="J13" s="33"/>
    </row>
    <row r="14" spans="1:10" ht="17.25" customHeight="1">
      <c r="A14" s="1145"/>
      <c r="B14" s="1134"/>
      <c r="C14" s="33" t="s">
        <v>1324</v>
      </c>
      <c r="D14" s="33"/>
      <c r="E14" s="315">
        <v>12890</v>
      </c>
      <c r="F14" s="396" t="s">
        <v>1333</v>
      </c>
      <c r="G14" s="397">
        <v>942</v>
      </c>
      <c r="H14" s="1116"/>
      <c r="I14" s="33"/>
      <c r="J14" s="33"/>
    </row>
    <row r="15" spans="1:10" ht="17.25" customHeight="1">
      <c r="A15" s="1145"/>
      <c r="B15" s="1134"/>
      <c r="C15" s="33"/>
      <c r="D15" s="33"/>
      <c r="E15" s="315"/>
      <c r="F15" s="396" t="s">
        <v>1330</v>
      </c>
      <c r="G15" s="397">
        <f>19238-15332</f>
        <v>3906</v>
      </c>
      <c r="H15" s="1116"/>
      <c r="I15" s="33"/>
      <c r="J15" s="33"/>
    </row>
    <row r="16" spans="1:10" ht="17.25" customHeight="1">
      <c r="A16" s="1132"/>
      <c r="B16" s="1135"/>
      <c r="C16" s="33"/>
      <c r="D16" s="33"/>
      <c r="E16" s="315"/>
      <c r="F16" s="396"/>
      <c r="G16" s="397"/>
      <c r="H16" s="1115"/>
      <c r="I16" s="33"/>
      <c r="J16" s="33"/>
    </row>
    <row r="17" spans="1:10" ht="17.25" customHeight="1">
      <c r="A17" s="1124" t="s">
        <v>9</v>
      </c>
      <c r="B17" s="1125"/>
      <c r="C17" s="326"/>
      <c r="D17" s="326"/>
      <c r="E17" s="369">
        <f>SUM(E12:E16)</f>
        <v>17573</v>
      </c>
      <c r="F17" s="369">
        <f t="shared" ref="F17:G17" si="1">SUM(F12:F16)</f>
        <v>0</v>
      </c>
      <c r="G17" s="369">
        <f t="shared" si="1"/>
        <v>17573</v>
      </c>
      <c r="H17" s="395">
        <f>E17-G17</f>
        <v>0</v>
      </c>
      <c r="I17" s="326"/>
      <c r="J17" s="326"/>
    </row>
    <row r="18" spans="1:10" ht="17.25" customHeight="1">
      <c r="A18" s="1146">
        <v>3</v>
      </c>
      <c r="B18" s="1136" t="s">
        <v>1334</v>
      </c>
      <c r="C18" s="33" t="s">
        <v>1322</v>
      </c>
      <c r="D18" s="33"/>
      <c r="E18" s="315">
        <v>411</v>
      </c>
      <c r="F18" s="33" t="s">
        <v>1335</v>
      </c>
      <c r="G18" s="315">
        <v>1715</v>
      </c>
      <c r="H18" s="1114">
        <f>+H22</f>
        <v>0</v>
      </c>
      <c r="I18" s="33"/>
      <c r="J18" s="33"/>
    </row>
    <row r="19" spans="1:10" ht="17.25" customHeight="1">
      <c r="A19" s="1147"/>
      <c r="B19" s="1136"/>
      <c r="C19" s="33" t="s">
        <v>1324</v>
      </c>
      <c r="D19" s="33"/>
      <c r="E19" s="315">
        <v>6642</v>
      </c>
      <c r="F19" s="33" t="s">
        <v>1326</v>
      </c>
      <c r="G19" s="315">
        <v>482</v>
      </c>
      <c r="H19" s="1116"/>
      <c r="I19" s="33"/>
      <c r="J19" s="33"/>
    </row>
    <row r="20" spans="1:10" ht="17.25" customHeight="1">
      <c r="A20" s="1147"/>
      <c r="B20" s="1136"/>
      <c r="C20" s="33"/>
      <c r="D20" s="33"/>
      <c r="E20" s="315"/>
      <c r="F20" s="33" t="s">
        <v>1329</v>
      </c>
      <c r="G20" s="315">
        <v>4856</v>
      </c>
      <c r="H20" s="1116"/>
      <c r="I20" s="33"/>
      <c r="J20" s="33"/>
    </row>
    <row r="21" spans="1:10" ht="17.25" customHeight="1">
      <c r="A21" s="1148"/>
      <c r="B21" s="1136"/>
      <c r="C21" s="33"/>
      <c r="D21" s="33"/>
      <c r="E21" s="315"/>
      <c r="F21" s="33"/>
      <c r="G21" s="315"/>
      <c r="H21" s="1115"/>
      <c r="I21" s="33"/>
      <c r="J21" s="33"/>
    </row>
    <row r="22" spans="1:10" ht="17.25" customHeight="1">
      <c r="A22" s="1124" t="s">
        <v>9</v>
      </c>
      <c r="B22" s="1125"/>
      <c r="C22" s="326"/>
      <c r="D22" s="326"/>
      <c r="E22" s="369">
        <f>E18+E19+E20+E21</f>
        <v>7053</v>
      </c>
      <c r="F22" s="369" t="e">
        <f t="shared" ref="F22:G22" si="2">F18+F19+F20+F21</f>
        <v>#VALUE!</v>
      </c>
      <c r="G22" s="369">
        <f t="shared" si="2"/>
        <v>7053</v>
      </c>
      <c r="H22" s="395">
        <f>E22-G22</f>
        <v>0</v>
      </c>
      <c r="I22" s="326"/>
      <c r="J22" s="326"/>
    </row>
    <row r="23" spans="1:10" ht="17.25" customHeight="1">
      <c r="A23" s="1150">
        <v>4</v>
      </c>
      <c r="B23" s="1137" t="s">
        <v>1336</v>
      </c>
      <c r="C23" s="33" t="s">
        <v>1322</v>
      </c>
      <c r="D23" s="33"/>
      <c r="E23" s="315">
        <v>26054</v>
      </c>
      <c r="F23" s="33" t="s">
        <v>1337</v>
      </c>
      <c r="G23" s="315">
        <v>3571</v>
      </c>
      <c r="H23" s="1114">
        <f>+E30-G30</f>
        <v>2952</v>
      </c>
      <c r="I23" s="33"/>
      <c r="J23" s="33"/>
    </row>
    <row r="24" spans="1:10" ht="17.25" customHeight="1">
      <c r="A24" s="1150"/>
      <c r="B24" s="1138"/>
      <c r="C24" s="33" t="s">
        <v>1324</v>
      </c>
      <c r="D24" s="33"/>
      <c r="E24" s="315">
        <v>34235</v>
      </c>
      <c r="F24" s="33" t="s">
        <v>1338</v>
      </c>
      <c r="G24" s="315">
        <v>4441</v>
      </c>
      <c r="H24" s="1116"/>
      <c r="I24" s="33"/>
      <c r="J24" s="33"/>
    </row>
    <row r="25" spans="1:10" ht="17.25" customHeight="1">
      <c r="A25" s="1150"/>
      <c r="B25" s="1138"/>
      <c r="C25" s="33"/>
      <c r="D25" s="33"/>
      <c r="E25" s="315"/>
      <c r="F25" s="33" t="s">
        <v>1339</v>
      </c>
      <c r="G25" s="315">
        <v>4563</v>
      </c>
      <c r="H25" s="1116"/>
      <c r="I25" s="33"/>
      <c r="J25" s="33"/>
    </row>
    <row r="26" spans="1:10" ht="17.25" customHeight="1">
      <c r="A26" s="1150"/>
      <c r="B26" s="1138"/>
      <c r="C26" s="33"/>
      <c r="D26" s="33"/>
      <c r="E26" s="315"/>
      <c r="F26" s="33" t="s">
        <v>1327</v>
      </c>
      <c r="G26" s="315">
        <v>5000</v>
      </c>
      <c r="H26" s="1116"/>
      <c r="I26" s="33"/>
      <c r="J26" s="33"/>
    </row>
    <row r="27" spans="1:10" ht="17.25" customHeight="1">
      <c r="A27" s="1150"/>
      <c r="B27" s="1138"/>
      <c r="C27" s="33"/>
      <c r="D27" s="33"/>
      <c r="E27" s="315"/>
      <c r="F27" s="33" t="s">
        <v>1328</v>
      </c>
      <c r="G27" s="315">
        <v>5103</v>
      </c>
      <c r="H27" s="1116"/>
      <c r="I27" s="33"/>
      <c r="J27" s="33"/>
    </row>
    <row r="28" spans="1:10" ht="17.25" customHeight="1">
      <c r="A28" s="1150"/>
      <c r="B28" s="1138"/>
      <c r="C28" s="33"/>
      <c r="D28" s="33"/>
      <c r="E28" s="315"/>
      <c r="F28" s="33" t="s">
        <v>1333</v>
      </c>
      <c r="G28" s="315">
        <v>9976</v>
      </c>
      <c r="H28" s="1116"/>
      <c r="I28" s="33"/>
      <c r="J28" s="33"/>
    </row>
    <row r="29" spans="1:10" ht="17.25" customHeight="1">
      <c r="A29" s="1150"/>
      <c r="B29" s="1139"/>
      <c r="C29" s="33"/>
      <c r="D29" s="33"/>
      <c r="E29" s="315"/>
      <c r="F29" s="33" t="s">
        <v>1329</v>
      </c>
      <c r="G29" s="315">
        <v>24683</v>
      </c>
      <c r="H29" s="1115"/>
      <c r="I29" s="33"/>
      <c r="J29" s="33"/>
    </row>
    <row r="30" spans="1:10" ht="15">
      <c r="A30" s="1124" t="s">
        <v>9</v>
      </c>
      <c r="B30" s="1125"/>
      <c r="C30" s="326"/>
      <c r="D30" s="326"/>
      <c r="E30" s="369">
        <f>SUM(E23:E29)</f>
        <v>60289</v>
      </c>
      <c r="F30" s="369">
        <f t="shared" ref="F30:G30" si="3">SUM(F23:F29)</f>
        <v>0</v>
      </c>
      <c r="G30" s="369">
        <f t="shared" si="3"/>
        <v>57337</v>
      </c>
      <c r="H30" s="395">
        <f>+E30-G30</f>
        <v>2952</v>
      </c>
      <c r="I30" s="326"/>
      <c r="J30" s="326"/>
    </row>
    <row r="31" spans="1:10" ht="17.25" customHeight="1">
      <c r="A31" s="1150">
        <v>5</v>
      </c>
      <c r="B31" s="1137" t="s">
        <v>1340</v>
      </c>
      <c r="C31" s="33" t="s">
        <v>1322</v>
      </c>
      <c r="D31" s="33"/>
      <c r="E31" s="315">
        <v>3286</v>
      </c>
      <c r="F31" s="33" t="s">
        <v>1335</v>
      </c>
      <c r="G31" s="315">
        <v>2360</v>
      </c>
      <c r="H31" s="1114">
        <f>+E37-G37</f>
        <v>0</v>
      </c>
      <c r="I31" s="33"/>
      <c r="J31" s="33"/>
    </row>
    <row r="32" spans="1:10" ht="17.25" customHeight="1">
      <c r="A32" s="1150"/>
      <c r="B32" s="1138"/>
      <c r="C32" s="33" t="s">
        <v>1324</v>
      </c>
      <c r="D32" s="33"/>
      <c r="E32" s="315">
        <v>2213</v>
      </c>
      <c r="F32" s="33" t="s">
        <v>1326</v>
      </c>
      <c r="G32" s="315">
        <v>827</v>
      </c>
      <c r="H32" s="1116"/>
      <c r="I32" s="33"/>
      <c r="J32" s="33"/>
    </row>
    <row r="33" spans="1:10" ht="17.25" customHeight="1">
      <c r="A33" s="1150"/>
      <c r="B33" s="1138"/>
      <c r="C33" s="33"/>
      <c r="D33" s="33"/>
      <c r="E33" s="315"/>
      <c r="F33" s="33" t="s">
        <v>1327</v>
      </c>
      <c r="G33" s="315">
        <v>900</v>
      </c>
      <c r="H33" s="1116"/>
      <c r="I33" s="33"/>
      <c r="J33" s="33"/>
    </row>
    <row r="34" spans="1:10" ht="17.25" customHeight="1">
      <c r="A34" s="1150"/>
      <c r="B34" s="1138"/>
      <c r="C34" s="33"/>
      <c r="D34" s="33"/>
      <c r="E34" s="315"/>
      <c r="F34" s="33" t="s">
        <v>1328</v>
      </c>
      <c r="G34" s="315">
        <v>172</v>
      </c>
      <c r="H34" s="1116"/>
      <c r="I34" s="33"/>
      <c r="J34" s="33"/>
    </row>
    <row r="35" spans="1:10" ht="17.25" customHeight="1">
      <c r="A35" s="1150"/>
      <c r="B35" s="1138"/>
      <c r="C35" s="33"/>
      <c r="D35" s="33"/>
      <c r="E35" s="315"/>
      <c r="F35" s="33" t="s">
        <v>1329</v>
      </c>
      <c r="G35" s="315">
        <v>1240</v>
      </c>
      <c r="H35" s="1116"/>
      <c r="I35" s="33"/>
      <c r="J35" s="33"/>
    </row>
    <row r="36" spans="1:10" ht="17.25" customHeight="1">
      <c r="A36" s="1150"/>
      <c r="B36" s="1139"/>
      <c r="C36" s="33"/>
      <c r="D36" s="33"/>
      <c r="E36" s="315"/>
      <c r="F36" s="33"/>
      <c r="G36" s="315"/>
      <c r="H36" s="1115"/>
      <c r="I36" s="33"/>
      <c r="J36" s="33"/>
    </row>
    <row r="37" spans="1:10" ht="17.25" customHeight="1">
      <c r="A37" s="1124" t="s">
        <v>9</v>
      </c>
      <c r="B37" s="1125"/>
      <c r="C37" s="326"/>
      <c r="D37" s="326"/>
      <c r="E37" s="369">
        <f>SUM(E31:E36)</f>
        <v>5499</v>
      </c>
      <c r="F37" s="369">
        <f t="shared" ref="F37:G37" si="4">SUM(F31:F36)</f>
        <v>0</v>
      </c>
      <c r="G37" s="369">
        <f t="shared" si="4"/>
        <v>5499</v>
      </c>
      <c r="H37" s="395">
        <f>E37-G37</f>
        <v>0</v>
      </c>
      <c r="I37" s="326"/>
      <c r="J37" s="326"/>
    </row>
    <row r="38" spans="1:10" ht="17.25" customHeight="1">
      <c r="A38" s="1146">
        <v>6</v>
      </c>
      <c r="B38" s="1136" t="s">
        <v>1341</v>
      </c>
      <c r="C38" s="33" t="s">
        <v>1322</v>
      </c>
      <c r="D38" s="33"/>
      <c r="E38" s="315">
        <v>2203</v>
      </c>
      <c r="F38" s="33" t="s">
        <v>1335</v>
      </c>
      <c r="G38" s="315">
        <v>2167</v>
      </c>
      <c r="H38" s="1114">
        <f>+E42-G42</f>
        <v>0</v>
      </c>
      <c r="I38" s="33"/>
      <c r="J38" s="33"/>
    </row>
    <row r="39" spans="1:10" ht="17.25" customHeight="1">
      <c r="A39" s="1147"/>
      <c r="B39" s="1136"/>
      <c r="C39" s="33" t="s">
        <v>1324</v>
      </c>
      <c r="D39" s="33"/>
      <c r="E39" s="315">
        <v>2759</v>
      </c>
      <c r="F39" s="33" t="s">
        <v>1332</v>
      </c>
      <c r="G39" s="398">
        <v>117</v>
      </c>
      <c r="H39" s="1116"/>
      <c r="I39" s="33"/>
      <c r="J39" s="33"/>
    </row>
    <row r="40" spans="1:10" ht="17.25" customHeight="1">
      <c r="A40" s="1147"/>
      <c r="B40" s="1136"/>
      <c r="C40" s="33"/>
      <c r="D40" s="33"/>
      <c r="E40" s="315"/>
      <c r="F40" s="33" t="s">
        <v>1328</v>
      </c>
      <c r="G40" s="315">
        <v>280</v>
      </c>
      <c r="H40" s="1116"/>
      <c r="I40" s="33"/>
      <c r="J40" s="33"/>
    </row>
    <row r="41" spans="1:10" ht="17.25" customHeight="1">
      <c r="A41" s="1148"/>
      <c r="B41" s="1136"/>
      <c r="C41" s="33"/>
      <c r="D41" s="33"/>
      <c r="E41" s="315"/>
      <c r="F41" s="33" t="s">
        <v>1342</v>
      </c>
      <c r="G41" s="315">
        <v>2398</v>
      </c>
      <c r="H41" s="1115"/>
      <c r="I41" s="33"/>
      <c r="J41" s="33"/>
    </row>
    <row r="42" spans="1:10" ht="17.25" customHeight="1">
      <c r="A42" s="1124" t="s">
        <v>9</v>
      </c>
      <c r="B42" s="1125"/>
      <c r="C42" s="326"/>
      <c r="D42" s="326"/>
      <c r="E42" s="369">
        <f>SUM(E38:E41)</f>
        <v>4962</v>
      </c>
      <c r="F42" s="369">
        <f t="shared" ref="F42:G42" si="5">SUM(F38:F41)</f>
        <v>0</v>
      </c>
      <c r="G42" s="369">
        <f t="shared" si="5"/>
        <v>4962</v>
      </c>
      <c r="H42" s="395">
        <f>+E42-G42</f>
        <v>0</v>
      </c>
      <c r="I42" s="326"/>
      <c r="J42" s="326"/>
    </row>
    <row r="43" spans="1:10" ht="17.25" customHeight="1">
      <c r="A43" s="1146">
        <v>7</v>
      </c>
      <c r="B43" s="1136" t="s">
        <v>1343</v>
      </c>
      <c r="C43" s="33" t="s">
        <v>1322</v>
      </c>
      <c r="D43" s="33"/>
      <c r="E43" s="315">
        <v>671</v>
      </c>
      <c r="F43" s="33" t="s">
        <v>1335</v>
      </c>
      <c r="G43" s="315">
        <v>607</v>
      </c>
      <c r="H43" s="1114">
        <f>+E49-G49</f>
        <v>0</v>
      </c>
      <c r="I43" s="33"/>
      <c r="J43" s="33"/>
    </row>
    <row r="44" spans="1:10" ht="17.25" customHeight="1">
      <c r="A44" s="1147"/>
      <c r="B44" s="1136"/>
      <c r="C44" s="33" t="s">
        <v>1324</v>
      </c>
      <c r="D44" s="33"/>
      <c r="E44" s="315">
        <v>971</v>
      </c>
      <c r="F44" s="33" t="s">
        <v>1332</v>
      </c>
      <c r="G44" s="315">
        <v>359</v>
      </c>
      <c r="H44" s="1116"/>
      <c r="I44" s="33"/>
      <c r="J44" s="33"/>
    </row>
    <row r="45" spans="1:10" ht="17.25" customHeight="1">
      <c r="A45" s="1147"/>
      <c r="B45" s="1136"/>
      <c r="C45" s="33"/>
      <c r="D45" s="33"/>
      <c r="E45" s="315"/>
      <c r="F45" s="33" t="s">
        <v>1327</v>
      </c>
      <c r="G45" s="315">
        <v>676</v>
      </c>
      <c r="H45" s="1116"/>
      <c r="I45" s="33"/>
      <c r="J45" s="33"/>
    </row>
    <row r="46" spans="1:10" ht="17.25" customHeight="1">
      <c r="A46" s="1147"/>
      <c r="B46" s="1136"/>
      <c r="C46" s="33"/>
      <c r="D46" s="33"/>
      <c r="E46" s="315"/>
      <c r="F46" s="33"/>
      <c r="G46" s="315"/>
      <c r="H46" s="1116"/>
      <c r="I46" s="33"/>
      <c r="J46" s="33"/>
    </row>
    <row r="47" spans="1:10" ht="17.25" customHeight="1">
      <c r="A47" s="1147"/>
      <c r="B47" s="1136"/>
      <c r="C47" s="33"/>
      <c r="D47" s="33"/>
      <c r="E47" s="315"/>
      <c r="F47" s="33"/>
      <c r="G47" s="315"/>
      <c r="H47" s="1116"/>
      <c r="I47" s="33"/>
      <c r="J47" s="33"/>
    </row>
    <row r="48" spans="1:10" ht="17.25" customHeight="1">
      <c r="A48" s="1148"/>
      <c r="B48" s="1136"/>
      <c r="C48" s="33"/>
      <c r="D48" s="33"/>
      <c r="E48" s="315"/>
      <c r="F48" s="33"/>
      <c r="G48" s="315"/>
      <c r="H48" s="1115"/>
      <c r="I48" s="33"/>
      <c r="J48" s="33"/>
    </row>
    <row r="49" spans="1:10" ht="17.25" customHeight="1">
      <c r="A49" s="1124" t="s">
        <v>9</v>
      </c>
      <c r="B49" s="1125"/>
      <c r="C49" s="326"/>
      <c r="D49" s="326"/>
      <c r="E49" s="369">
        <f>SUM(E43:E48)</f>
        <v>1642</v>
      </c>
      <c r="F49" s="369">
        <f t="shared" ref="F49:G49" si="6">SUM(F43:F48)</f>
        <v>0</v>
      </c>
      <c r="G49" s="369">
        <f t="shared" si="6"/>
        <v>1642</v>
      </c>
      <c r="H49" s="395">
        <f>E49-G49</f>
        <v>0</v>
      </c>
      <c r="I49" s="326"/>
      <c r="J49" s="326"/>
    </row>
    <row r="50" spans="1:10" ht="17.25" customHeight="1">
      <c r="A50" s="1131">
        <v>8</v>
      </c>
      <c r="B50" s="1133" t="s">
        <v>1344</v>
      </c>
      <c r="C50" s="33" t="s">
        <v>1322</v>
      </c>
      <c r="D50" s="33"/>
      <c r="E50" s="315">
        <v>10990</v>
      </c>
      <c r="F50" s="33" t="s">
        <v>1335</v>
      </c>
      <c r="G50" s="315">
        <v>10990</v>
      </c>
      <c r="H50" s="1114">
        <f>+E52-G52</f>
        <v>-39520</v>
      </c>
      <c r="I50" s="33"/>
      <c r="J50" s="33"/>
    </row>
    <row r="51" spans="1:10" ht="17.25" customHeight="1">
      <c r="A51" s="1132"/>
      <c r="B51" s="1135"/>
      <c r="C51" s="33"/>
      <c r="D51" s="33"/>
      <c r="E51" s="315"/>
      <c r="F51" s="33" t="s">
        <v>1342</v>
      </c>
      <c r="G51" s="315">
        <v>39520</v>
      </c>
      <c r="H51" s="1115"/>
      <c r="I51" s="33"/>
      <c r="J51" s="33"/>
    </row>
    <row r="52" spans="1:10" ht="17.25" customHeight="1">
      <c r="A52" s="1124" t="s">
        <v>9</v>
      </c>
      <c r="B52" s="1125"/>
      <c r="C52" s="326"/>
      <c r="D52" s="326"/>
      <c r="E52" s="369">
        <f>SUM(E50:E51)</f>
        <v>10990</v>
      </c>
      <c r="F52" s="369">
        <f t="shared" ref="F52:G52" si="7">SUM(F50:F51)</f>
        <v>0</v>
      </c>
      <c r="G52" s="369">
        <f t="shared" si="7"/>
        <v>50510</v>
      </c>
      <c r="H52" s="395">
        <f>+E52-G52</f>
        <v>-39520</v>
      </c>
      <c r="I52" s="326"/>
      <c r="J52" s="326"/>
    </row>
    <row r="53" spans="1:10" ht="17.25" customHeight="1">
      <c r="A53" s="1131">
        <v>9</v>
      </c>
      <c r="B53" s="1133" t="s">
        <v>1345</v>
      </c>
      <c r="C53" s="33" t="s">
        <v>1322</v>
      </c>
      <c r="D53" s="33"/>
      <c r="E53" s="315">
        <v>7000</v>
      </c>
      <c r="F53" s="33" t="s">
        <v>1335</v>
      </c>
      <c r="G53" s="315">
        <v>7000</v>
      </c>
      <c r="H53" s="1114">
        <f>+E55-G55</f>
        <v>39121</v>
      </c>
      <c r="I53" s="33"/>
      <c r="J53" s="33"/>
    </row>
    <row r="54" spans="1:10" ht="17.25" customHeight="1">
      <c r="A54" s="1132"/>
      <c r="B54" s="1135"/>
      <c r="C54" s="33" t="s">
        <v>1324</v>
      </c>
      <c r="D54" s="33"/>
      <c r="E54" s="315">
        <v>39121</v>
      </c>
      <c r="F54" s="33"/>
      <c r="G54" s="315"/>
      <c r="H54" s="1115"/>
      <c r="I54" s="33"/>
      <c r="J54" s="33"/>
    </row>
    <row r="55" spans="1:10" ht="17.25" customHeight="1">
      <c r="A55" s="1124" t="s">
        <v>9</v>
      </c>
      <c r="B55" s="1125"/>
      <c r="C55" s="326"/>
      <c r="D55" s="326"/>
      <c r="E55" s="369">
        <f>SUM(E53:E54)</f>
        <v>46121</v>
      </c>
      <c r="F55" s="369">
        <f t="shared" ref="F55:G55" si="8">SUM(F53:F54)</f>
        <v>0</v>
      </c>
      <c r="G55" s="369">
        <f t="shared" si="8"/>
        <v>7000</v>
      </c>
      <c r="H55" s="395">
        <f>+E55-G55</f>
        <v>39121</v>
      </c>
      <c r="I55" s="326"/>
      <c r="J55" s="326"/>
    </row>
    <row r="56" spans="1:10" ht="17.25" customHeight="1">
      <c r="A56" s="1131">
        <v>10</v>
      </c>
      <c r="B56" s="1133" t="s">
        <v>1346</v>
      </c>
      <c r="C56" s="33" t="s">
        <v>1322</v>
      </c>
      <c r="D56" s="33"/>
      <c r="E56" s="315">
        <v>3150</v>
      </c>
      <c r="F56" s="33" t="s">
        <v>1335</v>
      </c>
      <c r="G56" s="315">
        <v>3150</v>
      </c>
      <c r="H56" s="1114">
        <f>+E58-G58</f>
        <v>0</v>
      </c>
      <c r="I56" s="33"/>
      <c r="J56" s="33"/>
    </row>
    <row r="57" spans="1:10" ht="17.25" customHeight="1">
      <c r="A57" s="1132"/>
      <c r="B57" s="1135"/>
      <c r="C57" s="33"/>
      <c r="D57" s="33"/>
      <c r="E57" s="315"/>
      <c r="F57" s="33"/>
      <c r="G57" s="315"/>
      <c r="H57" s="1115"/>
      <c r="I57" s="33"/>
      <c r="J57" s="33"/>
    </row>
    <row r="58" spans="1:10" ht="17.25" customHeight="1">
      <c r="A58" s="1124" t="s">
        <v>9</v>
      </c>
      <c r="B58" s="1125"/>
      <c r="C58" s="326"/>
      <c r="D58" s="326"/>
      <c r="E58" s="369">
        <f>SUM(E56:E57)</f>
        <v>3150</v>
      </c>
      <c r="F58" s="369">
        <f t="shared" ref="F58:G58" si="9">SUM(F56:F57)</f>
        <v>0</v>
      </c>
      <c r="G58" s="369">
        <f t="shared" si="9"/>
        <v>3150</v>
      </c>
      <c r="H58" s="395">
        <f>E58-G58</f>
        <v>0</v>
      </c>
      <c r="I58" s="326"/>
      <c r="J58" s="326"/>
    </row>
    <row r="59" spans="1:10" ht="17.25" customHeight="1">
      <c r="A59" s="1131">
        <v>11</v>
      </c>
      <c r="B59" s="1128" t="s">
        <v>1347</v>
      </c>
      <c r="C59" s="33" t="s">
        <v>1322</v>
      </c>
      <c r="D59" s="33"/>
      <c r="E59" s="315">
        <v>6020</v>
      </c>
      <c r="F59" s="33" t="s">
        <v>1335</v>
      </c>
      <c r="G59" s="315">
        <v>5863</v>
      </c>
      <c r="H59" s="1114">
        <f>+E61-G61</f>
        <v>157</v>
      </c>
      <c r="I59" s="33"/>
      <c r="J59" s="33"/>
    </row>
    <row r="60" spans="1:10" ht="17.25" customHeight="1">
      <c r="A60" s="1132"/>
      <c r="B60" s="1129"/>
      <c r="C60" s="33"/>
      <c r="D60" s="33"/>
      <c r="E60" s="315"/>
      <c r="F60" s="33">
        <v>0.20200000000000001</v>
      </c>
      <c r="G60" s="315"/>
      <c r="H60" s="1115"/>
      <c r="I60" s="33"/>
      <c r="J60" s="33"/>
    </row>
    <row r="61" spans="1:10" ht="17.25" customHeight="1">
      <c r="A61" s="1124" t="s">
        <v>9</v>
      </c>
      <c r="B61" s="1125"/>
      <c r="C61" s="326"/>
      <c r="D61" s="326"/>
      <c r="E61" s="369">
        <f>SUM(E59:E60)</f>
        <v>6020</v>
      </c>
      <c r="F61" s="369">
        <f t="shared" ref="F61:G61" si="10">SUM(F59:F60)</f>
        <v>0.20200000000000001</v>
      </c>
      <c r="G61" s="369">
        <f t="shared" si="10"/>
        <v>5863</v>
      </c>
      <c r="H61" s="395">
        <f>E61-G61</f>
        <v>157</v>
      </c>
      <c r="I61" s="326"/>
      <c r="J61" s="326"/>
    </row>
    <row r="62" spans="1:10" ht="17.25" customHeight="1">
      <c r="A62" s="1146">
        <v>12</v>
      </c>
      <c r="B62" s="1136" t="s">
        <v>1348</v>
      </c>
      <c r="C62" s="33" t="s">
        <v>1324</v>
      </c>
      <c r="D62" s="33"/>
      <c r="E62" s="315">
        <v>1244</v>
      </c>
      <c r="F62" s="33" t="s">
        <v>1337</v>
      </c>
      <c r="G62" s="315">
        <v>3162</v>
      </c>
      <c r="H62" s="1114">
        <f>+H65</f>
        <v>-8596</v>
      </c>
      <c r="I62" s="33"/>
      <c r="J62" s="33"/>
    </row>
    <row r="63" spans="1:10" ht="18" customHeight="1">
      <c r="A63" s="1147"/>
      <c r="B63" s="1136"/>
      <c r="C63" s="33"/>
      <c r="D63" s="33"/>
      <c r="E63" s="315"/>
      <c r="F63" s="33" t="s">
        <v>1326</v>
      </c>
      <c r="G63" s="315">
        <v>1000</v>
      </c>
      <c r="H63" s="1116"/>
      <c r="I63" s="33"/>
      <c r="J63" s="33"/>
    </row>
    <row r="64" spans="1:10" ht="18" customHeight="1">
      <c r="A64" s="1148"/>
      <c r="B64" s="1136"/>
      <c r="C64" s="33"/>
      <c r="D64" s="33"/>
      <c r="E64" s="315"/>
      <c r="F64" s="33" t="s">
        <v>1328</v>
      </c>
      <c r="G64" s="315">
        <v>5678</v>
      </c>
      <c r="H64" s="1115"/>
      <c r="I64" s="33"/>
      <c r="J64" s="33"/>
    </row>
    <row r="65" spans="1:10" ht="18" customHeight="1">
      <c r="A65" s="1124" t="s">
        <v>9</v>
      </c>
      <c r="B65" s="1125"/>
      <c r="C65" s="326"/>
      <c r="D65" s="326"/>
      <c r="E65" s="369">
        <f>SUM(E62:E64)</f>
        <v>1244</v>
      </c>
      <c r="F65" s="369">
        <f t="shared" ref="F65:G65" si="11">SUM(F62:F64)</f>
        <v>0</v>
      </c>
      <c r="G65" s="369">
        <f t="shared" si="11"/>
        <v>9840</v>
      </c>
      <c r="H65" s="395">
        <f>E65-G65</f>
        <v>-8596</v>
      </c>
      <c r="I65" s="326"/>
      <c r="J65" s="326"/>
    </row>
    <row r="66" spans="1:10" ht="17.25" customHeight="1">
      <c r="A66" s="1146">
        <v>13</v>
      </c>
      <c r="B66" s="1140" t="s">
        <v>1349</v>
      </c>
      <c r="C66" s="33" t="s">
        <v>1322</v>
      </c>
      <c r="D66" s="33"/>
      <c r="E66" s="315">
        <v>161</v>
      </c>
      <c r="F66" s="33" t="s">
        <v>1350</v>
      </c>
      <c r="G66" s="315">
        <v>100</v>
      </c>
      <c r="H66" s="1114">
        <f>+H70</f>
        <v>0</v>
      </c>
      <c r="I66" s="33"/>
      <c r="J66" s="33"/>
    </row>
    <row r="67" spans="1:10" ht="17.25" customHeight="1">
      <c r="A67" s="1147"/>
      <c r="B67" s="1140"/>
      <c r="C67" s="33" t="s">
        <v>1324</v>
      </c>
      <c r="D67" s="33"/>
      <c r="E67" s="315">
        <v>325</v>
      </c>
      <c r="F67" s="33" t="s">
        <v>1332</v>
      </c>
      <c r="G67" s="315">
        <v>150</v>
      </c>
      <c r="H67" s="1116"/>
      <c r="I67" s="33"/>
      <c r="J67" s="33"/>
    </row>
    <row r="68" spans="1:10" ht="17.25" customHeight="1">
      <c r="A68" s="1147"/>
      <c r="B68" s="1140"/>
      <c r="C68" s="33"/>
      <c r="D68" s="33"/>
      <c r="E68" s="315"/>
      <c r="F68" s="33" t="s">
        <v>1351</v>
      </c>
      <c r="G68" s="315">
        <v>100</v>
      </c>
      <c r="H68" s="1116"/>
      <c r="I68" s="33"/>
      <c r="J68" s="33"/>
    </row>
    <row r="69" spans="1:10" ht="17.25" customHeight="1">
      <c r="A69" s="1148"/>
      <c r="B69" s="1140"/>
      <c r="C69" s="33"/>
      <c r="D69" s="33"/>
      <c r="E69" s="315"/>
      <c r="F69" s="33" t="s">
        <v>1352</v>
      </c>
      <c r="G69" s="315">
        <f>200-64</f>
        <v>136</v>
      </c>
      <c r="H69" s="1115"/>
      <c r="I69" s="33"/>
      <c r="J69" s="33"/>
    </row>
    <row r="70" spans="1:10" ht="17.25" customHeight="1">
      <c r="A70" s="1124" t="s">
        <v>9</v>
      </c>
      <c r="B70" s="1125"/>
      <c r="C70" s="326"/>
      <c r="D70" s="326"/>
      <c r="E70" s="369">
        <f>SUM(E66:E69)</f>
        <v>486</v>
      </c>
      <c r="F70" s="369">
        <f t="shared" ref="F70:G70" si="12">SUM(F66:F69)</f>
        <v>0</v>
      </c>
      <c r="G70" s="369">
        <f t="shared" si="12"/>
        <v>486</v>
      </c>
      <c r="H70" s="395">
        <f>E70-G70</f>
        <v>0</v>
      </c>
      <c r="I70" s="326"/>
      <c r="J70" s="326"/>
    </row>
    <row r="71" spans="1:10" ht="17.25" customHeight="1">
      <c r="A71" s="1131">
        <v>15</v>
      </c>
      <c r="B71" s="1140" t="s">
        <v>1353</v>
      </c>
      <c r="C71" s="33" t="s">
        <v>1322</v>
      </c>
      <c r="D71" s="33"/>
      <c r="E71" s="315">
        <v>8885</v>
      </c>
      <c r="F71" s="33" t="s">
        <v>1335</v>
      </c>
      <c r="G71" s="315">
        <v>100</v>
      </c>
      <c r="H71" s="1114">
        <f>+H76</f>
        <v>2562</v>
      </c>
      <c r="I71" s="33"/>
      <c r="J71" s="33"/>
    </row>
    <row r="72" spans="1:10" ht="17.25" customHeight="1">
      <c r="A72" s="1145"/>
      <c r="B72" s="1140"/>
      <c r="C72" s="33" t="s">
        <v>1324</v>
      </c>
      <c r="D72" s="33"/>
      <c r="E72" s="315">
        <v>6180</v>
      </c>
      <c r="F72" s="33" t="s">
        <v>1354</v>
      </c>
      <c r="G72" s="315">
        <v>100</v>
      </c>
      <c r="H72" s="1116"/>
      <c r="I72" s="33"/>
      <c r="J72" s="33"/>
    </row>
    <row r="73" spans="1:10" ht="17.25" customHeight="1">
      <c r="A73" s="1145"/>
      <c r="B73" s="1140"/>
      <c r="C73" s="33"/>
      <c r="D73" s="33"/>
      <c r="E73" s="315"/>
      <c r="F73" s="33" t="s">
        <v>1355</v>
      </c>
      <c r="G73" s="315">
        <v>5000</v>
      </c>
      <c r="H73" s="1116"/>
      <c r="I73" s="33"/>
      <c r="J73" s="33"/>
    </row>
    <row r="74" spans="1:10" ht="17.25" customHeight="1">
      <c r="A74" s="1145"/>
      <c r="B74" s="1140"/>
      <c r="C74" s="33"/>
      <c r="D74" s="33"/>
      <c r="E74" s="315"/>
      <c r="F74" s="33" t="s">
        <v>1356</v>
      </c>
      <c r="G74" s="315">
        <v>1603</v>
      </c>
      <c r="H74" s="1116"/>
      <c r="I74" s="33"/>
      <c r="J74" s="33"/>
    </row>
    <row r="75" spans="1:10" ht="17.25" customHeight="1">
      <c r="A75" s="1132"/>
      <c r="B75" s="1140"/>
      <c r="C75" s="33"/>
      <c r="D75" s="33"/>
      <c r="E75" s="315"/>
      <c r="F75" s="33" t="s">
        <v>1357</v>
      </c>
      <c r="G75" s="315">
        <v>5700</v>
      </c>
      <c r="H75" s="1115"/>
      <c r="I75" s="33"/>
      <c r="J75" s="33"/>
    </row>
    <row r="76" spans="1:10" ht="17.25" customHeight="1">
      <c r="A76" s="1124" t="s">
        <v>9</v>
      </c>
      <c r="B76" s="1125"/>
      <c r="C76" s="326"/>
      <c r="D76" s="326"/>
      <c r="E76" s="369">
        <f>SUM(E71:E75)</f>
        <v>15065</v>
      </c>
      <c r="F76" s="369">
        <f t="shared" ref="F76:G76" si="13">SUM(F71:F75)</f>
        <v>0</v>
      </c>
      <c r="G76" s="369">
        <f t="shared" si="13"/>
        <v>12503</v>
      </c>
      <c r="H76" s="395">
        <f>E76-G76</f>
        <v>2562</v>
      </c>
      <c r="I76" s="326"/>
      <c r="J76" s="326"/>
    </row>
    <row r="77" spans="1:10" ht="17.25" customHeight="1">
      <c r="A77" s="1131">
        <v>16</v>
      </c>
      <c r="B77" s="1141" t="s">
        <v>1358</v>
      </c>
      <c r="C77" s="33" t="s">
        <v>1322</v>
      </c>
      <c r="D77" s="33"/>
      <c r="E77" s="315">
        <v>4130</v>
      </c>
      <c r="F77" s="33" t="s">
        <v>1333</v>
      </c>
      <c r="G77" s="315"/>
      <c r="H77" s="1114">
        <f>+H79</f>
        <v>7650</v>
      </c>
      <c r="I77" s="33"/>
      <c r="J77" s="33"/>
    </row>
    <row r="78" spans="1:10" ht="17.25" customHeight="1">
      <c r="A78" s="1132"/>
      <c r="B78" s="1142"/>
      <c r="C78" s="33" t="s">
        <v>1324</v>
      </c>
      <c r="D78" s="33"/>
      <c r="E78" s="315">
        <v>3520</v>
      </c>
      <c r="F78" s="33" t="s">
        <v>1342</v>
      </c>
      <c r="G78" s="315"/>
      <c r="H78" s="1115"/>
      <c r="I78" s="33"/>
      <c r="J78" s="33"/>
    </row>
    <row r="79" spans="1:10" ht="17.25" customHeight="1">
      <c r="A79" s="1124" t="s">
        <v>9</v>
      </c>
      <c r="B79" s="1125"/>
      <c r="C79" s="326"/>
      <c r="D79" s="326"/>
      <c r="E79" s="369">
        <f>SUM(E77:E78)</f>
        <v>7650</v>
      </c>
      <c r="F79" s="369">
        <f t="shared" ref="F79:G79" si="14">SUM(F77:F78)</f>
        <v>0</v>
      </c>
      <c r="G79" s="369">
        <f t="shared" si="14"/>
        <v>0</v>
      </c>
      <c r="H79" s="395">
        <f>+E79-G79</f>
        <v>7650</v>
      </c>
      <c r="I79" s="326"/>
      <c r="J79" s="326"/>
    </row>
    <row r="80" spans="1:10" ht="17.25" customHeight="1">
      <c r="A80" s="1131">
        <v>17</v>
      </c>
      <c r="B80" s="1141" t="s">
        <v>1359</v>
      </c>
      <c r="C80" s="33" t="s">
        <v>1324</v>
      </c>
      <c r="D80" s="33"/>
      <c r="E80" s="315">
        <v>2150</v>
      </c>
      <c r="F80" s="33" t="s">
        <v>1333</v>
      </c>
      <c r="G80" s="315">
        <v>2150</v>
      </c>
      <c r="H80" s="1114">
        <f>+H82</f>
        <v>0</v>
      </c>
      <c r="I80" s="33"/>
      <c r="J80" s="33"/>
    </row>
    <row r="81" spans="1:10" ht="17.25" customHeight="1">
      <c r="A81" s="1132"/>
      <c r="B81" s="1142"/>
      <c r="C81" s="33"/>
      <c r="D81" s="33"/>
      <c r="E81" s="315"/>
      <c r="F81" s="33"/>
      <c r="G81" s="315"/>
      <c r="H81" s="1115"/>
      <c r="I81" s="33"/>
      <c r="J81" s="33"/>
    </row>
    <row r="82" spans="1:10" ht="17.25" customHeight="1">
      <c r="A82" s="1124" t="s">
        <v>9</v>
      </c>
      <c r="B82" s="1125"/>
      <c r="C82" s="326"/>
      <c r="D82" s="326"/>
      <c r="E82" s="369">
        <f>SUM(E80:E81)</f>
        <v>2150</v>
      </c>
      <c r="F82" s="369">
        <f t="shared" ref="F82:G82" si="15">SUM(F80:F81)</f>
        <v>0</v>
      </c>
      <c r="G82" s="369">
        <f t="shared" si="15"/>
        <v>2150</v>
      </c>
      <c r="H82" s="395">
        <f>+E82-G82</f>
        <v>0</v>
      </c>
      <c r="I82" s="326"/>
      <c r="J82" s="326"/>
    </row>
    <row r="83" spans="1:10" ht="17.25" customHeight="1">
      <c r="A83" s="1131">
        <v>18</v>
      </c>
      <c r="B83" s="1143" t="s">
        <v>1360</v>
      </c>
      <c r="C83" s="33" t="s">
        <v>1322</v>
      </c>
      <c r="D83" s="33"/>
      <c r="E83" s="315">
        <v>124</v>
      </c>
      <c r="F83" s="33" t="s">
        <v>1337</v>
      </c>
      <c r="G83" s="315">
        <v>124</v>
      </c>
      <c r="H83" s="1114">
        <f>+H85</f>
        <v>0</v>
      </c>
      <c r="I83" s="33"/>
      <c r="J83" s="33"/>
    </row>
    <row r="84" spans="1:10" ht="17.25" customHeight="1">
      <c r="A84" s="1132"/>
      <c r="B84" s="1144"/>
      <c r="C84" s="33"/>
      <c r="D84" s="33"/>
      <c r="E84" s="315"/>
      <c r="F84" s="33"/>
      <c r="G84" s="315"/>
      <c r="H84" s="1115"/>
      <c r="I84" s="33"/>
      <c r="J84" s="33"/>
    </row>
    <row r="85" spans="1:10" ht="17.25" customHeight="1">
      <c r="A85" s="1124" t="s">
        <v>9</v>
      </c>
      <c r="B85" s="1125"/>
      <c r="C85" s="326"/>
      <c r="D85" s="326"/>
      <c r="E85" s="369">
        <f>SUM(E83:E84)</f>
        <v>124</v>
      </c>
      <c r="F85" s="369">
        <f t="shared" ref="F85:G85" si="16">SUM(F83:F84)</f>
        <v>0</v>
      </c>
      <c r="G85" s="369">
        <f t="shared" si="16"/>
        <v>124</v>
      </c>
      <c r="H85" s="395">
        <f>+E85-G85</f>
        <v>0</v>
      </c>
      <c r="I85" s="326"/>
      <c r="J85" s="326"/>
    </row>
    <row r="86" spans="1:10" ht="17.25" customHeight="1">
      <c r="A86" s="1131">
        <v>19</v>
      </c>
      <c r="B86" s="1117" t="s">
        <v>1361</v>
      </c>
      <c r="C86" s="33" t="s">
        <v>1322</v>
      </c>
      <c r="D86" s="33"/>
      <c r="E86" s="315">
        <v>89</v>
      </c>
      <c r="F86" s="33" t="s">
        <v>1337</v>
      </c>
      <c r="G86" s="315">
        <v>89</v>
      </c>
      <c r="H86" s="1114">
        <f>+H88</f>
        <v>0</v>
      </c>
      <c r="I86" s="33"/>
      <c r="J86" s="33"/>
    </row>
    <row r="87" spans="1:10" ht="17.25" customHeight="1">
      <c r="A87" s="1132"/>
      <c r="B87" s="1118"/>
      <c r="C87" s="33"/>
      <c r="D87" s="33"/>
      <c r="E87" s="315"/>
      <c r="F87" s="33"/>
      <c r="G87" s="315"/>
      <c r="H87" s="1115"/>
      <c r="I87" s="33"/>
      <c r="J87" s="33"/>
    </row>
    <row r="88" spans="1:10" ht="17.25" customHeight="1">
      <c r="A88" s="1124" t="s">
        <v>9</v>
      </c>
      <c r="B88" s="1125"/>
      <c r="C88" s="326"/>
      <c r="D88" s="326"/>
      <c r="E88" s="369">
        <f>SUM(E86:E87)</f>
        <v>89</v>
      </c>
      <c r="F88" s="369">
        <f t="shared" ref="F88:G88" si="17">SUM(F86:F87)</f>
        <v>0</v>
      </c>
      <c r="G88" s="369">
        <f t="shared" si="17"/>
        <v>89</v>
      </c>
      <c r="H88" s="395">
        <f>+E88-G88</f>
        <v>0</v>
      </c>
      <c r="I88" s="326"/>
      <c r="J88" s="326"/>
    </row>
    <row r="89" spans="1:10" ht="17.25" customHeight="1">
      <c r="A89" s="1131">
        <v>20</v>
      </c>
      <c r="B89" s="1117" t="s">
        <v>1362</v>
      </c>
      <c r="C89" s="33" t="s">
        <v>1322</v>
      </c>
      <c r="D89" s="33"/>
      <c r="E89" s="315">
        <v>84</v>
      </c>
      <c r="F89" s="33" t="s">
        <v>1337</v>
      </c>
      <c r="G89" s="315">
        <v>84</v>
      </c>
      <c r="H89" s="1114">
        <f>+H91</f>
        <v>0</v>
      </c>
      <c r="I89" s="33"/>
      <c r="J89" s="33"/>
    </row>
    <row r="90" spans="1:10" ht="17.25" customHeight="1">
      <c r="A90" s="1132"/>
      <c r="B90" s="1118"/>
      <c r="C90" s="33"/>
      <c r="D90" s="33"/>
      <c r="E90" s="315"/>
      <c r="F90" s="33"/>
      <c r="G90" s="315"/>
      <c r="H90" s="1115"/>
      <c r="I90" s="33"/>
      <c r="J90" s="33"/>
    </row>
    <row r="91" spans="1:10" ht="17.25" customHeight="1">
      <c r="A91" s="1124" t="s">
        <v>9</v>
      </c>
      <c r="B91" s="1125"/>
      <c r="C91" s="326"/>
      <c r="D91" s="326"/>
      <c r="E91" s="369">
        <f>SUM(E89:E90)</f>
        <v>84</v>
      </c>
      <c r="F91" s="370">
        <f t="shared" ref="F91:G91" si="18">SUM(F89:F90)</f>
        <v>0</v>
      </c>
      <c r="G91" s="369">
        <f t="shared" si="18"/>
        <v>84</v>
      </c>
      <c r="H91" s="395">
        <f>+E91-G91</f>
        <v>0</v>
      </c>
      <c r="I91" s="326"/>
      <c r="J91" s="326"/>
    </row>
    <row r="92" spans="1:10" ht="17.25" customHeight="1">
      <c r="A92" s="1131">
        <v>21</v>
      </c>
      <c r="B92" s="1117" t="s">
        <v>1363</v>
      </c>
      <c r="C92" s="33" t="s">
        <v>1322</v>
      </c>
      <c r="D92" s="33"/>
      <c r="E92" s="315">
        <v>84</v>
      </c>
      <c r="F92" s="33"/>
      <c r="G92" s="315"/>
      <c r="H92" s="1114">
        <f>+H94</f>
        <v>84</v>
      </c>
      <c r="I92" s="33"/>
      <c r="J92" s="33"/>
    </row>
    <row r="93" spans="1:10" ht="17.25" customHeight="1">
      <c r="A93" s="1132"/>
      <c r="B93" s="1118"/>
      <c r="C93" s="33"/>
      <c r="D93" s="33"/>
      <c r="E93" s="315"/>
      <c r="F93" s="33"/>
      <c r="G93" s="315"/>
      <c r="H93" s="1115"/>
      <c r="I93" s="33"/>
      <c r="J93" s="33"/>
    </row>
    <row r="94" spans="1:10" ht="17.25" customHeight="1">
      <c r="A94" s="1124" t="s">
        <v>9</v>
      </c>
      <c r="B94" s="1125"/>
      <c r="C94" s="326"/>
      <c r="D94" s="326"/>
      <c r="E94" s="369">
        <f>SUM(E92:E93)</f>
        <v>84</v>
      </c>
      <c r="F94" s="369">
        <f t="shared" ref="F94:G94" si="19">SUM(F92:F93)</f>
        <v>0</v>
      </c>
      <c r="G94" s="369">
        <f t="shared" si="19"/>
        <v>0</v>
      </c>
      <c r="H94" s="395">
        <f>+E94-G94</f>
        <v>84</v>
      </c>
      <c r="I94" s="326"/>
      <c r="J94" s="326"/>
    </row>
    <row r="95" spans="1:10" ht="17.25" customHeight="1">
      <c r="A95" s="1131">
        <v>22</v>
      </c>
      <c r="B95" s="1117" t="s">
        <v>1364</v>
      </c>
      <c r="C95" s="33" t="s">
        <v>1322</v>
      </c>
      <c r="D95" s="33"/>
      <c r="E95" s="315">
        <v>139</v>
      </c>
      <c r="F95" s="33" t="s">
        <v>1337</v>
      </c>
      <c r="G95" s="315">
        <v>139</v>
      </c>
      <c r="H95" s="1114">
        <f>+H97</f>
        <v>0</v>
      </c>
      <c r="I95" s="33"/>
      <c r="J95" s="33"/>
    </row>
    <row r="96" spans="1:10" ht="17.25" customHeight="1">
      <c r="A96" s="1132"/>
      <c r="B96" s="1118"/>
      <c r="C96" s="33"/>
      <c r="D96" s="33"/>
      <c r="E96" s="315"/>
      <c r="F96" s="33"/>
      <c r="G96" s="315"/>
      <c r="H96" s="1115"/>
      <c r="I96" s="33"/>
      <c r="J96" s="33"/>
    </row>
    <row r="97" spans="1:10" ht="17.25" customHeight="1">
      <c r="A97" s="1124" t="s">
        <v>9</v>
      </c>
      <c r="B97" s="1125"/>
      <c r="C97" s="326"/>
      <c r="D97" s="326"/>
      <c r="E97" s="369">
        <f>SUM(E95:E96)</f>
        <v>139</v>
      </c>
      <c r="F97" s="369">
        <f t="shared" ref="F97:G97" si="20">SUM(F95:F96)</f>
        <v>0</v>
      </c>
      <c r="G97" s="369">
        <f t="shared" si="20"/>
        <v>139</v>
      </c>
      <c r="H97" s="395">
        <f>+E97-G97</f>
        <v>0</v>
      </c>
      <c r="I97" s="326"/>
      <c r="J97" s="326"/>
    </row>
    <row r="98" spans="1:10" ht="17.25" customHeight="1">
      <c r="A98" s="1131">
        <v>23</v>
      </c>
      <c r="B98" s="1117" t="s">
        <v>1365</v>
      </c>
      <c r="C98" s="33" t="s">
        <v>1322</v>
      </c>
      <c r="D98" s="33"/>
      <c r="E98" s="315">
        <v>113</v>
      </c>
      <c r="F98" s="33" t="s">
        <v>1337</v>
      </c>
      <c r="G98" s="315">
        <v>113</v>
      </c>
      <c r="H98" s="1114">
        <f>+H100</f>
        <v>0</v>
      </c>
      <c r="I98" s="33"/>
      <c r="J98" s="33"/>
    </row>
    <row r="99" spans="1:10" ht="17.25" customHeight="1">
      <c r="A99" s="1132"/>
      <c r="B99" s="1118"/>
      <c r="C99" s="33"/>
      <c r="D99" s="33"/>
      <c r="E99" s="315"/>
      <c r="F99" s="33"/>
      <c r="G99" s="315"/>
      <c r="H99" s="1115"/>
      <c r="I99" s="33"/>
      <c r="J99" s="33"/>
    </row>
    <row r="100" spans="1:10" ht="17.25" customHeight="1">
      <c r="A100" s="1124" t="s">
        <v>9</v>
      </c>
      <c r="B100" s="1125"/>
      <c r="C100" s="326"/>
      <c r="D100" s="326"/>
      <c r="E100" s="369">
        <f>SUM(E98:E99)</f>
        <v>113</v>
      </c>
      <c r="F100" s="369">
        <f t="shared" ref="F100:G100" si="21">SUM(F98:F99)</f>
        <v>0</v>
      </c>
      <c r="G100" s="369">
        <f t="shared" si="21"/>
        <v>113</v>
      </c>
      <c r="H100" s="395">
        <f>+E100-G100</f>
        <v>0</v>
      </c>
      <c r="I100" s="326"/>
      <c r="J100" s="326"/>
    </row>
    <row r="101" spans="1:10" ht="17.25" customHeight="1">
      <c r="A101" s="1131">
        <v>24</v>
      </c>
      <c r="B101" s="1128" t="s">
        <v>1366</v>
      </c>
      <c r="C101" s="33" t="s">
        <v>1322</v>
      </c>
      <c r="D101" s="33"/>
      <c r="E101" s="315">
        <v>312</v>
      </c>
      <c r="F101" s="33"/>
      <c r="G101" s="315"/>
      <c r="H101" s="1114">
        <f>+E103-G103</f>
        <v>703</v>
      </c>
      <c r="I101" s="33"/>
      <c r="J101" s="33"/>
    </row>
    <row r="102" spans="1:10" ht="17.25" customHeight="1">
      <c r="A102" s="1132"/>
      <c r="B102" s="1129"/>
      <c r="C102" s="33" t="s">
        <v>1324</v>
      </c>
      <c r="D102" s="33"/>
      <c r="E102" s="315">
        <v>391</v>
      </c>
      <c r="F102" s="33"/>
      <c r="G102" s="315"/>
      <c r="H102" s="1115"/>
      <c r="I102" s="33"/>
      <c r="J102" s="33"/>
    </row>
    <row r="103" spans="1:10" ht="17.25" customHeight="1">
      <c r="A103" s="1124" t="s">
        <v>9</v>
      </c>
      <c r="B103" s="1125"/>
      <c r="C103" s="326"/>
      <c r="D103" s="326"/>
      <c r="E103" s="369">
        <f>SUM(E101:E102)</f>
        <v>703</v>
      </c>
      <c r="F103" s="369">
        <f t="shared" ref="F103:G103" si="22">SUM(F101:F102)</f>
        <v>0</v>
      </c>
      <c r="G103" s="369">
        <f t="shared" si="22"/>
        <v>0</v>
      </c>
      <c r="H103" s="395">
        <f>+E103-G103</f>
        <v>703</v>
      </c>
      <c r="I103" s="326"/>
      <c r="J103" s="326"/>
    </row>
    <row r="104" spans="1:10" ht="17.25" customHeight="1">
      <c r="A104" s="1131">
        <v>25</v>
      </c>
      <c r="B104" s="1141" t="s">
        <v>1367</v>
      </c>
      <c r="C104" s="33" t="s">
        <v>1322</v>
      </c>
      <c r="D104" s="33"/>
      <c r="E104" s="315">
        <v>62</v>
      </c>
      <c r="F104" s="33" t="s">
        <v>1368</v>
      </c>
      <c r="G104" s="315">
        <v>71</v>
      </c>
      <c r="H104" s="1114">
        <f>+H106</f>
        <v>57</v>
      </c>
      <c r="I104" s="33"/>
      <c r="J104" s="33"/>
    </row>
    <row r="105" spans="1:10" ht="17.25" customHeight="1">
      <c r="A105" s="1132"/>
      <c r="B105" s="1151"/>
      <c r="C105" s="33" t="s">
        <v>1324</v>
      </c>
      <c r="D105" s="33"/>
      <c r="E105" s="315">
        <v>66</v>
      </c>
      <c r="F105" s="33"/>
      <c r="G105" s="315"/>
      <c r="H105" s="1115"/>
      <c r="I105" s="33"/>
      <c r="J105" s="33"/>
    </row>
    <row r="106" spans="1:10" ht="17.25" customHeight="1">
      <c r="A106" s="1124" t="s">
        <v>9</v>
      </c>
      <c r="B106" s="1125"/>
      <c r="C106" s="326"/>
      <c r="D106" s="326"/>
      <c r="E106" s="369">
        <f>SUM(E104:E105)</f>
        <v>128</v>
      </c>
      <c r="F106" s="369">
        <f t="shared" ref="F106:G106" si="23">SUM(F104:F105)</f>
        <v>0</v>
      </c>
      <c r="G106" s="369">
        <f t="shared" si="23"/>
        <v>71</v>
      </c>
      <c r="H106" s="395">
        <f>+E106-G106</f>
        <v>57</v>
      </c>
      <c r="I106" s="326"/>
      <c r="J106" s="326"/>
    </row>
    <row r="107" spans="1:10" ht="17.25" customHeight="1">
      <c r="A107" s="1131">
        <v>26</v>
      </c>
      <c r="B107" s="1141" t="s">
        <v>1369</v>
      </c>
      <c r="C107" s="33" t="s">
        <v>1322</v>
      </c>
      <c r="D107" s="33"/>
      <c r="E107" s="315">
        <v>89</v>
      </c>
      <c r="F107" s="33" t="s">
        <v>1368</v>
      </c>
      <c r="G107" s="315">
        <v>89</v>
      </c>
      <c r="H107" s="1114">
        <f>+H109</f>
        <v>89</v>
      </c>
      <c r="I107" s="33"/>
      <c r="J107" s="33"/>
    </row>
    <row r="108" spans="1:10" ht="17.25" customHeight="1">
      <c r="A108" s="1132"/>
      <c r="B108" s="1151"/>
      <c r="C108" s="33" t="s">
        <v>1324</v>
      </c>
      <c r="D108" s="33"/>
      <c r="E108" s="315">
        <v>89</v>
      </c>
      <c r="F108" s="33"/>
      <c r="G108" s="315"/>
      <c r="H108" s="1115"/>
      <c r="I108" s="33"/>
      <c r="J108" s="33"/>
    </row>
    <row r="109" spans="1:10" ht="17.25" customHeight="1">
      <c r="A109" s="1124" t="s">
        <v>9</v>
      </c>
      <c r="B109" s="1125"/>
      <c r="C109" s="326"/>
      <c r="D109" s="326"/>
      <c r="E109" s="369">
        <f>SUM(E107:E108)</f>
        <v>178</v>
      </c>
      <c r="F109" s="369">
        <f t="shared" ref="F109:G109" si="24">SUM(F107:F108)</f>
        <v>0</v>
      </c>
      <c r="G109" s="369">
        <f t="shared" si="24"/>
        <v>89</v>
      </c>
      <c r="H109" s="395">
        <f>+E109-G109</f>
        <v>89</v>
      </c>
      <c r="I109" s="326"/>
      <c r="J109" s="326"/>
    </row>
    <row r="110" spans="1:10" ht="17.25" customHeight="1">
      <c r="A110" s="1131">
        <v>27</v>
      </c>
      <c r="B110" s="1141" t="s">
        <v>1370</v>
      </c>
      <c r="C110" s="33" t="s">
        <v>1322</v>
      </c>
      <c r="D110" s="33"/>
      <c r="E110" s="315">
        <v>87</v>
      </c>
      <c r="F110" s="33" t="s">
        <v>1368</v>
      </c>
      <c r="G110" s="315">
        <v>153</v>
      </c>
      <c r="H110" s="1114">
        <f>+H112</f>
        <v>92</v>
      </c>
      <c r="I110" s="33"/>
      <c r="J110" s="33"/>
    </row>
    <row r="111" spans="1:10" ht="17.25" customHeight="1">
      <c r="A111" s="1132"/>
      <c r="B111" s="1151"/>
      <c r="C111" s="33" t="s">
        <v>1324</v>
      </c>
      <c r="D111" s="33"/>
      <c r="E111" s="315">
        <v>158</v>
      </c>
      <c r="F111" s="33"/>
      <c r="G111" s="315"/>
      <c r="H111" s="1115"/>
      <c r="I111" s="33"/>
      <c r="J111" s="33"/>
    </row>
    <row r="112" spans="1:10" ht="17.25" customHeight="1">
      <c r="A112" s="1124" t="s">
        <v>9</v>
      </c>
      <c r="B112" s="1125"/>
      <c r="C112" s="326"/>
      <c r="D112" s="326"/>
      <c r="E112" s="369">
        <f>SUM(E110:E111)</f>
        <v>245</v>
      </c>
      <c r="F112" s="369">
        <f t="shared" ref="F112:G112" si="25">SUM(F110:F111)</f>
        <v>0</v>
      </c>
      <c r="G112" s="369">
        <f t="shared" si="25"/>
        <v>153</v>
      </c>
      <c r="H112" s="395">
        <f>+E112-G112</f>
        <v>92</v>
      </c>
      <c r="I112" s="326"/>
      <c r="J112" s="326"/>
    </row>
    <row r="113" spans="1:10" ht="17.25" customHeight="1">
      <c r="A113" s="1131">
        <v>28</v>
      </c>
      <c r="B113" s="1117" t="s">
        <v>1371</v>
      </c>
      <c r="C113" s="33" t="s">
        <v>1322</v>
      </c>
      <c r="D113" s="33"/>
      <c r="E113" s="315">
        <v>182</v>
      </c>
      <c r="F113" s="33" t="s">
        <v>1354</v>
      </c>
      <c r="G113" s="315">
        <v>182</v>
      </c>
      <c r="H113" s="1114">
        <f>+H115</f>
        <v>0</v>
      </c>
      <c r="I113" s="33"/>
      <c r="J113" s="33"/>
    </row>
    <row r="114" spans="1:10" ht="17.25" customHeight="1">
      <c r="A114" s="1132"/>
      <c r="B114" s="1118"/>
      <c r="C114" s="33"/>
      <c r="D114" s="33"/>
      <c r="E114" s="315"/>
      <c r="F114" s="33"/>
      <c r="G114" s="315"/>
      <c r="H114" s="1115"/>
      <c r="I114" s="33"/>
      <c r="J114" s="33"/>
    </row>
    <row r="115" spans="1:10" ht="17.25" customHeight="1">
      <c r="A115" s="1124" t="s">
        <v>9</v>
      </c>
      <c r="B115" s="1125"/>
      <c r="C115" s="326"/>
      <c r="D115" s="326"/>
      <c r="E115" s="369">
        <f>SUM(E113:E114)</f>
        <v>182</v>
      </c>
      <c r="F115" s="369">
        <f t="shared" ref="F115:G115" si="26">SUM(F113:F114)</f>
        <v>0</v>
      </c>
      <c r="G115" s="369">
        <f t="shared" si="26"/>
        <v>182</v>
      </c>
      <c r="H115" s="395">
        <f>+E115-G115</f>
        <v>0</v>
      </c>
      <c r="I115" s="326"/>
      <c r="J115" s="326"/>
    </row>
    <row r="116" spans="1:10" ht="17.25" customHeight="1">
      <c r="A116" s="1131">
        <v>29</v>
      </c>
      <c r="B116" s="1117" t="s">
        <v>1372</v>
      </c>
      <c r="C116" s="33" t="s">
        <v>1322</v>
      </c>
      <c r="D116" s="33"/>
      <c r="E116" s="315">
        <v>101</v>
      </c>
      <c r="F116" s="33" t="s">
        <v>1354</v>
      </c>
      <c r="G116" s="315">
        <v>101</v>
      </c>
      <c r="H116" s="1114">
        <f>+H118</f>
        <v>0</v>
      </c>
      <c r="I116" s="33"/>
      <c r="J116" s="33"/>
    </row>
    <row r="117" spans="1:10" ht="17.25" customHeight="1">
      <c r="A117" s="1132"/>
      <c r="B117" s="1118"/>
      <c r="C117" s="33"/>
      <c r="D117" s="33"/>
      <c r="E117" s="315"/>
      <c r="F117" s="33"/>
      <c r="G117" s="315"/>
      <c r="H117" s="1115"/>
      <c r="I117" s="33"/>
      <c r="J117" s="33"/>
    </row>
    <row r="118" spans="1:10" ht="17.25" customHeight="1">
      <c r="A118" s="1124" t="s">
        <v>9</v>
      </c>
      <c r="B118" s="1125"/>
      <c r="C118" s="326"/>
      <c r="D118" s="326"/>
      <c r="E118" s="369">
        <f>SUM(E116:E117)</f>
        <v>101</v>
      </c>
      <c r="F118" s="369">
        <f t="shared" ref="F118:G118" si="27">SUM(F116:F117)</f>
        <v>0</v>
      </c>
      <c r="G118" s="369">
        <f t="shared" si="27"/>
        <v>101</v>
      </c>
      <c r="H118" s="395">
        <f>+E118-G118</f>
        <v>0</v>
      </c>
      <c r="I118" s="326"/>
      <c r="J118" s="326"/>
    </row>
    <row r="119" spans="1:10" ht="17.25" customHeight="1">
      <c r="A119" s="1131">
        <v>30</v>
      </c>
      <c r="B119" s="1128" t="s">
        <v>1373</v>
      </c>
      <c r="C119" s="33" t="s">
        <v>1322</v>
      </c>
      <c r="D119" s="33"/>
      <c r="E119" s="315">
        <v>2</v>
      </c>
      <c r="F119" s="33" t="s">
        <v>1374</v>
      </c>
      <c r="G119" s="315">
        <v>4</v>
      </c>
      <c r="H119" s="1114">
        <f>+H121</f>
        <v>-2</v>
      </c>
      <c r="I119" s="33"/>
      <c r="J119" s="33"/>
    </row>
    <row r="120" spans="1:10" ht="17.25" customHeight="1">
      <c r="A120" s="1132"/>
      <c r="B120" s="1129"/>
      <c r="C120" s="33"/>
      <c r="D120" s="33"/>
      <c r="E120" s="315"/>
      <c r="F120" s="33">
        <v>0</v>
      </c>
      <c r="G120" s="315"/>
      <c r="H120" s="1115"/>
      <c r="I120" s="33"/>
      <c r="J120" s="33"/>
    </row>
    <row r="121" spans="1:10" ht="17.25" customHeight="1">
      <c r="A121" s="1124" t="s">
        <v>9</v>
      </c>
      <c r="B121" s="1125"/>
      <c r="C121" s="326"/>
      <c r="D121" s="326"/>
      <c r="E121" s="369">
        <f>SUM(E119:E120)</f>
        <v>2</v>
      </c>
      <c r="F121" s="369">
        <f t="shared" ref="F121:G121" si="28">SUM(F119:F120)</f>
        <v>0</v>
      </c>
      <c r="G121" s="369">
        <f t="shared" si="28"/>
        <v>4</v>
      </c>
      <c r="H121" s="395">
        <f>+E121-G121</f>
        <v>-2</v>
      </c>
      <c r="I121" s="326"/>
      <c r="J121" s="326"/>
    </row>
    <row r="122" spans="1:10" ht="17.25" customHeight="1">
      <c r="A122" s="1146">
        <v>31</v>
      </c>
      <c r="B122" s="1130" t="s">
        <v>1375</v>
      </c>
      <c r="C122" s="33" t="s">
        <v>1322</v>
      </c>
      <c r="D122" s="33"/>
      <c r="E122" s="315">
        <v>4</v>
      </c>
      <c r="F122" s="33" t="s">
        <v>1376</v>
      </c>
      <c r="G122" s="315">
        <v>2</v>
      </c>
      <c r="H122" s="1114">
        <f>+H125</f>
        <v>-1</v>
      </c>
      <c r="I122" s="33"/>
      <c r="J122" s="33"/>
    </row>
    <row r="123" spans="1:10" ht="17.25" customHeight="1">
      <c r="A123" s="1147"/>
      <c r="B123" s="1130"/>
      <c r="C123" s="33"/>
      <c r="D123" s="33"/>
      <c r="E123" s="315"/>
      <c r="F123" s="33" t="s">
        <v>1332</v>
      </c>
      <c r="G123" s="315">
        <v>2</v>
      </c>
      <c r="H123" s="1116"/>
      <c r="I123" s="33"/>
      <c r="J123" s="33"/>
    </row>
    <row r="124" spans="1:10" ht="17.25" customHeight="1">
      <c r="A124" s="1148"/>
      <c r="B124" s="1130"/>
      <c r="C124" s="33"/>
      <c r="D124" s="33"/>
      <c r="E124" s="315"/>
      <c r="F124" s="33" t="s">
        <v>1377</v>
      </c>
      <c r="G124" s="315">
        <v>1</v>
      </c>
      <c r="H124" s="1115"/>
      <c r="I124" s="33"/>
      <c r="J124" s="33"/>
    </row>
    <row r="125" spans="1:10" ht="17.25" customHeight="1">
      <c r="A125" s="1124" t="s">
        <v>9</v>
      </c>
      <c r="B125" s="1125"/>
      <c r="C125" s="326"/>
      <c r="D125" s="326"/>
      <c r="E125" s="369">
        <f>SUM(E122:E124)</f>
        <v>4</v>
      </c>
      <c r="F125" s="369">
        <f t="shared" ref="F125:G125" si="29">SUM(F122:F124)</f>
        <v>0</v>
      </c>
      <c r="G125" s="369">
        <f t="shared" si="29"/>
        <v>5</v>
      </c>
      <c r="H125" s="395">
        <f>E125-G125</f>
        <v>-1</v>
      </c>
      <c r="I125" s="326"/>
      <c r="J125" s="326"/>
    </row>
    <row r="126" spans="1:10" ht="17.25" customHeight="1">
      <c r="A126" s="1131">
        <v>32</v>
      </c>
      <c r="B126" s="1128" t="s">
        <v>1378</v>
      </c>
      <c r="C126" s="33" t="s">
        <v>1322</v>
      </c>
      <c r="D126" s="33"/>
      <c r="E126" s="315">
        <v>3</v>
      </c>
      <c r="F126" s="33" t="s">
        <v>1332</v>
      </c>
      <c r="G126" s="315">
        <v>1</v>
      </c>
      <c r="H126" s="1114">
        <f>+H128</f>
        <v>2</v>
      </c>
      <c r="I126" s="33"/>
      <c r="J126" s="33"/>
    </row>
    <row r="127" spans="1:10" ht="17.25" customHeight="1">
      <c r="A127" s="1132"/>
      <c r="B127" s="1129"/>
      <c r="C127" s="33"/>
      <c r="D127" s="33"/>
      <c r="E127" s="315"/>
      <c r="F127" s="33"/>
      <c r="G127" s="315"/>
      <c r="H127" s="1115"/>
      <c r="I127" s="33"/>
      <c r="J127" s="33"/>
    </row>
    <row r="128" spans="1:10" ht="17.25" customHeight="1">
      <c r="A128" s="1124" t="s">
        <v>9</v>
      </c>
      <c r="B128" s="1125"/>
      <c r="C128" s="326"/>
      <c r="D128" s="326"/>
      <c r="E128" s="369">
        <f>SUM(E126:E127)</f>
        <v>3</v>
      </c>
      <c r="F128" s="369">
        <f t="shared" ref="F128:G128" si="30">SUM(F126:F127)</f>
        <v>0</v>
      </c>
      <c r="G128" s="369">
        <f t="shared" si="30"/>
        <v>1</v>
      </c>
      <c r="H128" s="395">
        <f>+E128-G128</f>
        <v>2</v>
      </c>
      <c r="I128" s="326"/>
      <c r="J128" s="326"/>
    </row>
    <row r="129" spans="1:10" ht="17.25" customHeight="1">
      <c r="A129" s="1131">
        <v>33</v>
      </c>
      <c r="B129" s="1126" t="s">
        <v>1379</v>
      </c>
      <c r="C129" s="33" t="s">
        <v>1322</v>
      </c>
      <c r="D129" s="33"/>
      <c r="E129" s="315">
        <v>35640</v>
      </c>
      <c r="F129" s="33" t="s">
        <v>1339</v>
      </c>
      <c r="G129" s="315">
        <v>13500</v>
      </c>
      <c r="H129" s="1114">
        <f>+H131</f>
        <v>58090</v>
      </c>
      <c r="I129" s="33"/>
      <c r="J129" s="33"/>
    </row>
    <row r="130" spans="1:10" ht="17.25" customHeight="1">
      <c r="A130" s="1132"/>
      <c r="B130" s="1127"/>
      <c r="C130" s="33" t="s">
        <v>1324</v>
      </c>
      <c r="D130" s="33"/>
      <c r="E130" s="315">
        <v>58050</v>
      </c>
      <c r="F130" s="33" t="s">
        <v>1328</v>
      </c>
      <c r="G130" s="315">
        <v>22100</v>
      </c>
      <c r="H130" s="1115"/>
      <c r="I130" s="33"/>
      <c r="J130" s="33"/>
    </row>
    <row r="131" spans="1:10" ht="17.25" customHeight="1">
      <c r="A131" s="1124" t="s">
        <v>9</v>
      </c>
      <c r="B131" s="1125"/>
      <c r="C131" s="326"/>
      <c r="D131" s="326"/>
      <c r="E131" s="369">
        <f>SUM(E129:E130)</f>
        <v>93690</v>
      </c>
      <c r="F131" s="369">
        <f t="shared" ref="F131:G131" si="31">SUM(F129:F130)</f>
        <v>0</v>
      </c>
      <c r="G131" s="369">
        <f t="shared" si="31"/>
        <v>35600</v>
      </c>
      <c r="H131" s="395">
        <f>+E131-G131</f>
        <v>58090</v>
      </c>
      <c r="I131" s="326"/>
      <c r="J131" s="326"/>
    </row>
    <row r="132" spans="1:10" ht="17.25" customHeight="1">
      <c r="A132" s="1131">
        <v>34</v>
      </c>
      <c r="B132" s="1126" t="s">
        <v>1380</v>
      </c>
      <c r="C132" s="33" t="s">
        <v>1322</v>
      </c>
      <c r="D132" s="33"/>
      <c r="E132" s="315">
        <v>11390</v>
      </c>
      <c r="F132" s="33"/>
      <c r="G132" s="315"/>
      <c r="H132" s="1114">
        <f>+H134</f>
        <v>19350</v>
      </c>
      <c r="I132" s="33"/>
      <c r="J132" s="33"/>
    </row>
    <row r="133" spans="1:10" ht="17.25" customHeight="1">
      <c r="A133" s="1132"/>
      <c r="B133" s="1127"/>
      <c r="C133" s="33" t="s">
        <v>1324</v>
      </c>
      <c r="D133" s="33"/>
      <c r="E133" s="315">
        <v>7960</v>
      </c>
      <c r="F133" s="33"/>
      <c r="G133" s="315"/>
      <c r="H133" s="1115"/>
      <c r="I133" s="33"/>
      <c r="J133" s="33"/>
    </row>
    <row r="134" spans="1:10" ht="17.25" customHeight="1">
      <c r="A134" s="1124" t="s">
        <v>9</v>
      </c>
      <c r="B134" s="1125"/>
      <c r="C134" s="326"/>
      <c r="D134" s="326"/>
      <c r="E134" s="369">
        <f>SUM(E132:E133)</f>
        <v>19350</v>
      </c>
      <c r="F134" s="369">
        <f t="shared" ref="F134:G134" si="32">SUM(F132:F133)</f>
        <v>0</v>
      </c>
      <c r="G134" s="369">
        <f t="shared" si="32"/>
        <v>0</v>
      </c>
      <c r="H134" s="395">
        <f>+E134-G134</f>
        <v>19350</v>
      </c>
      <c r="I134" s="326"/>
      <c r="J134" s="326"/>
    </row>
    <row r="135" spans="1:10" ht="17.25" customHeight="1">
      <c r="A135" s="1131">
        <v>35</v>
      </c>
      <c r="B135" s="1141" t="s">
        <v>1381</v>
      </c>
      <c r="C135" s="33" t="s">
        <v>1322</v>
      </c>
      <c r="D135" s="33"/>
      <c r="E135" s="315">
        <v>732</v>
      </c>
      <c r="F135" s="33" t="s">
        <v>1332</v>
      </c>
      <c r="G135" s="315">
        <v>300</v>
      </c>
      <c r="H135" s="1114">
        <f>+H137</f>
        <v>1047</v>
      </c>
      <c r="I135" s="33"/>
      <c r="J135" s="33"/>
    </row>
    <row r="136" spans="1:10" ht="17.25" customHeight="1">
      <c r="A136" s="1132"/>
      <c r="B136" s="1142"/>
      <c r="C136" s="33" t="s">
        <v>1324</v>
      </c>
      <c r="D136" s="33"/>
      <c r="E136" s="315">
        <v>815</v>
      </c>
      <c r="F136" s="33" t="s">
        <v>1328</v>
      </c>
      <c r="G136" s="315">
        <v>200</v>
      </c>
      <c r="H136" s="1115"/>
      <c r="I136" s="33"/>
      <c r="J136" s="33"/>
    </row>
    <row r="137" spans="1:10" ht="17.25" customHeight="1">
      <c r="A137" s="1124" t="s">
        <v>9</v>
      </c>
      <c r="B137" s="1125"/>
      <c r="C137" s="326"/>
      <c r="D137" s="326"/>
      <c r="E137" s="369">
        <f>SUM(E135:E136)</f>
        <v>1547</v>
      </c>
      <c r="F137" s="369">
        <f t="shared" ref="F137:G137" si="33">SUM(F135:F136)</f>
        <v>0</v>
      </c>
      <c r="G137" s="369">
        <f t="shared" si="33"/>
        <v>500</v>
      </c>
      <c r="H137" s="395">
        <f>+E137-G137</f>
        <v>1047</v>
      </c>
      <c r="I137" s="326"/>
      <c r="J137" s="326"/>
    </row>
    <row r="138" spans="1:10" ht="17.25" customHeight="1">
      <c r="A138" s="1131">
        <v>36</v>
      </c>
      <c r="B138" s="1141" t="s">
        <v>1382</v>
      </c>
      <c r="C138" s="33" t="s">
        <v>1322</v>
      </c>
      <c r="D138" s="33"/>
      <c r="E138" s="315">
        <v>140</v>
      </c>
      <c r="F138" s="33"/>
      <c r="G138" s="315"/>
      <c r="H138" s="1114">
        <f>+H140</f>
        <v>344</v>
      </c>
      <c r="I138" s="33"/>
      <c r="J138" s="33"/>
    </row>
    <row r="139" spans="1:10" ht="17.25" customHeight="1">
      <c r="A139" s="1132"/>
      <c r="B139" s="1142"/>
      <c r="C139" s="33" t="s">
        <v>1324</v>
      </c>
      <c r="D139" s="33"/>
      <c r="E139" s="315">
        <v>204</v>
      </c>
      <c r="F139" s="33"/>
      <c r="G139" s="315"/>
      <c r="H139" s="1115"/>
      <c r="I139" s="33"/>
      <c r="J139" s="33"/>
    </row>
    <row r="140" spans="1:10" ht="17.25" customHeight="1">
      <c r="A140" s="1124" t="s">
        <v>9</v>
      </c>
      <c r="B140" s="1125"/>
      <c r="C140" s="326"/>
      <c r="D140" s="326"/>
      <c r="E140" s="369">
        <f>SUM(E138:E139)</f>
        <v>344</v>
      </c>
      <c r="F140" s="369">
        <f t="shared" ref="F140:G140" si="34">SUM(F138:F139)</f>
        <v>0</v>
      </c>
      <c r="G140" s="369">
        <f t="shared" si="34"/>
        <v>0</v>
      </c>
      <c r="H140" s="395">
        <f>+E140-G140</f>
        <v>344</v>
      </c>
      <c r="I140" s="326"/>
      <c r="J140" s="326"/>
    </row>
    <row r="141" spans="1:10" ht="17.25" customHeight="1">
      <c r="A141" s="1146">
        <v>37</v>
      </c>
      <c r="B141" s="1140" t="s">
        <v>1383</v>
      </c>
      <c r="C141" s="33" t="s">
        <v>1322</v>
      </c>
      <c r="D141" s="33"/>
      <c r="E141" s="315">
        <v>235</v>
      </c>
      <c r="F141" s="33" t="s">
        <v>1335</v>
      </c>
      <c r="G141" s="315">
        <v>110</v>
      </c>
      <c r="H141" s="1114">
        <f>+H145</f>
        <v>25</v>
      </c>
      <c r="I141" s="33"/>
      <c r="J141" s="33"/>
    </row>
    <row r="142" spans="1:10" ht="17.25" customHeight="1">
      <c r="A142" s="1147"/>
      <c r="B142" s="1140"/>
      <c r="C142" s="33" t="s">
        <v>1324</v>
      </c>
      <c r="D142" s="33"/>
      <c r="E142" s="315">
        <v>272</v>
      </c>
      <c r="F142" s="33" t="s">
        <v>1332</v>
      </c>
      <c r="G142" s="315">
        <v>100</v>
      </c>
      <c r="H142" s="1116"/>
      <c r="I142" s="33"/>
      <c r="J142" s="33"/>
    </row>
    <row r="143" spans="1:10" ht="17.25" customHeight="1">
      <c r="A143" s="1147"/>
      <c r="B143" s="1140"/>
      <c r="C143" s="33"/>
      <c r="D143" s="33"/>
      <c r="E143" s="315"/>
      <c r="F143" s="33" t="s">
        <v>1384</v>
      </c>
      <c r="G143" s="315">
        <v>200</v>
      </c>
      <c r="H143" s="1116"/>
      <c r="I143" s="33"/>
      <c r="J143" s="33"/>
    </row>
    <row r="144" spans="1:10" ht="17.25" customHeight="1">
      <c r="A144" s="1148"/>
      <c r="B144" s="1140"/>
      <c r="C144" s="33"/>
      <c r="D144" s="33"/>
      <c r="E144" s="315"/>
      <c r="F144" s="33" t="s">
        <v>1368</v>
      </c>
      <c r="G144" s="315">
        <v>72</v>
      </c>
      <c r="H144" s="1115"/>
      <c r="I144" s="33"/>
      <c r="J144" s="33"/>
    </row>
    <row r="145" spans="1:10" ht="17.25" customHeight="1">
      <c r="A145" s="1124" t="s">
        <v>9</v>
      </c>
      <c r="B145" s="1125"/>
      <c r="C145" s="326"/>
      <c r="D145" s="326"/>
      <c r="E145" s="369">
        <f>SUM(E141:E144)</f>
        <v>507</v>
      </c>
      <c r="F145" s="369">
        <f t="shared" ref="F145:G145" si="35">SUM(F141:F144)</f>
        <v>0</v>
      </c>
      <c r="G145" s="369">
        <f t="shared" si="35"/>
        <v>482</v>
      </c>
      <c r="H145" s="395">
        <f>E145-G145</f>
        <v>25</v>
      </c>
      <c r="I145" s="326"/>
      <c r="J145" s="326"/>
    </row>
    <row r="146" spans="1:10" ht="17.25" customHeight="1">
      <c r="A146" s="1131">
        <v>38</v>
      </c>
      <c r="B146" s="1117" t="s">
        <v>326</v>
      </c>
      <c r="C146" s="33" t="s">
        <v>1322</v>
      </c>
      <c r="D146" s="33"/>
      <c r="E146" s="315">
        <v>68</v>
      </c>
      <c r="F146" s="33" t="s">
        <v>1338</v>
      </c>
      <c r="G146" s="315">
        <v>104</v>
      </c>
      <c r="H146" s="1114">
        <f>+H149</f>
        <v>0</v>
      </c>
      <c r="I146" s="33"/>
      <c r="J146" s="33"/>
    </row>
    <row r="147" spans="1:10" ht="17.25" customHeight="1">
      <c r="A147" s="1145"/>
      <c r="B147" s="1149"/>
      <c r="C147" s="33" t="s">
        <v>1324</v>
      </c>
      <c r="D147" s="33"/>
      <c r="E147" s="315">
        <v>102</v>
      </c>
      <c r="F147" s="33" t="s">
        <v>1342</v>
      </c>
      <c r="G147" s="315">
        <v>26</v>
      </c>
      <c r="H147" s="1116"/>
      <c r="I147" s="33">
        <f>108-68</f>
        <v>40</v>
      </c>
      <c r="J147" s="33"/>
    </row>
    <row r="148" spans="1:10" ht="17.25" customHeight="1">
      <c r="A148" s="1132"/>
      <c r="B148" s="1118"/>
      <c r="C148" s="33"/>
      <c r="D148" s="33"/>
      <c r="E148" s="315"/>
      <c r="F148" s="33" t="s">
        <v>1352</v>
      </c>
      <c r="G148" s="315">
        <v>40</v>
      </c>
      <c r="H148" s="1115"/>
      <c r="I148" s="33"/>
      <c r="J148" s="33"/>
    </row>
    <row r="149" spans="1:10" ht="17.25" customHeight="1">
      <c r="A149" s="1124" t="s">
        <v>9</v>
      </c>
      <c r="B149" s="1125"/>
      <c r="C149" s="326"/>
      <c r="D149" s="326"/>
      <c r="E149" s="369">
        <f>SUM(E146:E148)</f>
        <v>170</v>
      </c>
      <c r="F149" s="369">
        <f t="shared" ref="F149:G149" si="36">SUM(F146:F148)</f>
        <v>0</v>
      </c>
      <c r="G149" s="369">
        <f t="shared" si="36"/>
        <v>170</v>
      </c>
      <c r="H149" s="395">
        <f>E149-G149</f>
        <v>0</v>
      </c>
      <c r="I149" s="326"/>
      <c r="J149" s="326"/>
    </row>
    <row r="150" spans="1:10" ht="17.25" customHeight="1">
      <c r="A150" s="1131">
        <v>39</v>
      </c>
      <c r="B150" s="1126" t="s">
        <v>1385</v>
      </c>
      <c r="C150" s="33" t="s">
        <v>1322</v>
      </c>
      <c r="D150" s="33"/>
      <c r="E150" s="315">
        <v>151</v>
      </c>
      <c r="F150" s="33"/>
      <c r="G150" s="315"/>
      <c r="H150" s="1114">
        <f>+H152</f>
        <v>293</v>
      </c>
      <c r="I150" s="33"/>
      <c r="J150" s="33"/>
    </row>
    <row r="151" spans="1:10" ht="17.25" customHeight="1">
      <c r="A151" s="1132"/>
      <c r="B151" s="1127"/>
      <c r="C151" s="33" t="s">
        <v>1324</v>
      </c>
      <c r="D151" s="33"/>
      <c r="E151" s="315">
        <v>142</v>
      </c>
      <c r="F151" s="33"/>
      <c r="G151" s="315"/>
      <c r="H151" s="1115"/>
      <c r="I151" s="33"/>
      <c r="J151" s="33"/>
    </row>
    <row r="152" spans="1:10" ht="17.25" customHeight="1">
      <c r="A152" s="1124" t="s">
        <v>9</v>
      </c>
      <c r="B152" s="1125"/>
      <c r="C152" s="326"/>
      <c r="D152" s="326"/>
      <c r="E152" s="369">
        <f>SUM(E150:E151)</f>
        <v>293</v>
      </c>
      <c r="F152" s="369">
        <f t="shared" ref="F152:G152" si="37">SUM(F150:F151)</f>
        <v>0</v>
      </c>
      <c r="G152" s="369">
        <f t="shared" si="37"/>
        <v>0</v>
      </c>
      <c r="H152" s="395">
        <f>E152-G152</f>
        <v>293</v>
      </c>
      <c r="I152" s="326"/>
      <c r="J152" s="326"/>
    </row>
    <row r="153" spans="1:10" ht="17.25" customHeight="1">
      <c r="A153" s="1131">
        <v>40</v>
      </c>
      <c r="B153" s="1126" t="s">
        <v>1386</v>
      </c>
      <c r="C153" s="33" t="s">
        <v>1322</v>
      </c>
      <c r="D153" s="33"/>
      <c r="E153" s="315">
        <v>39</v>
      </c>
      <c r="F153" s="33" t="s">
        <v>1354</v>
      </c>
      <c r="G153" s="315">
        <v>75</v>
      </c>
      <c r="H153" s="1114">
        <f>+H155</f>
        <v>6</v>
      </c>
      <c r="I153" s="33"/>
      <c r="J153" s="33"/>
    </row>
    <row r="154" spans="1:10" ht="17.25" customHeight="1">
      <c r="A154" s="1132"/>
      <c r="B154" s="1127"/>
      <c r="C154" s="33" t="s">
        <v>1324</v>
      </c>
      <c r="D154" s="33"/>
      <c r="E154" s="315">
        <v>42</v>
      </c>
      <c r="F154" s="33"/>
      <c r="G154" s="315"/>
      <c r="H154" s="1115"/>
      <c r="I154" s="33"/>
      <c r="J154" s="33"/>
    </row>
    <row r="155" spans="1:10" ht="17.25" customHeight="1">
      <c r="A155" s="1124" t="s">
        <v>9</v>
      </c>
      <c r="B155" s="1125"/>
      <c r="C155" s="326"/>
      <c r="D155" s="326"/>
      <c r="E155" s="369">
        <f>SUM(E153:E154)</f>
        <v>81</v>
      </c>
      <c r="F155" s="369">
        <f t="shared" ref="F155:G155" si="38">SUM(F153:F154)</f>
        <v>0</v>
      </c>
      <c r="G155" s="369">
        <f t="shared" si="38"/>
        <v>75</v>
      </c>
      <c r="H155" s="395">
        <f>E155-G155</f>
        <v>6</v>
      </c>
      <c r="I155" s="326"/>
      <c r="J155" s="326"/>
    </row>
    <row r="156" spans="1:10" ht="17.25" customHeight="1">
      <c r="A156" s="1131">
        <v>41</v>
      </c>
      <c r="B156" s="1126" t="s">
        <v>1387</v>
      </c>
      <c r="C156" s="33" t="s">
        <v>1322</v>
      </c>
      <c r="D156" s="33"/>
      <c r="E156" s="315">
        <v>80</v>
      </c>
      <c r="F156" s="33"/>
      <c r="G156" s="315"/>
      <c r="H156" s="1114">
        <f>+H158</f>
        <v>149</v>
      </c>
      <c r="I156" s="33"/>
      <c r="J156" s="33"/>
    </row>
    <row r="157" spans="1:10" ht="17.25" customHeight="1">
      <c r="A157" s="1132"/>
      <c r="B157" s="1127"/>
      <c r="C157" s="33" t="s">
        <v>1324</v>
      </c>
      <c r="D157" s="33"/>
      <c r="E157" s="315">
        <v>69</v>
      </c>
      <c r="F157" s="33"/>
      <c r="G157" s="315"/>
      <c r="H157" s="1115"/>
      <c r="I157" s="33"/>
      <c r="J157" s="33"/>
    </row>
    <row r="158" spans="1:10" ht="17.25" customHeight="1">
      <c r="A158" s="1124" t="s">
        <v>9</v>
      </c>
      <c r="B158" s="1125"/>
      <c r="C158" s="326"/>
      <c r="D158" s="326"/>
      <c r="E158" s="369">
        <f>SUM(E156:E157)</f>
        <v>149</v>
      </c>
      <c r="F158" s="369">
        <f t="shared" ref="F158:G158" si="39">SUM(F156:F157)</f>
        <v>0</v>
      </c>
      <c r="G158" s="369">
        <f t="shared" si="39"/>
        <v>0</v>
      </c>
      <c r="H158" s="395">
        <f>E158-G158</f>
        <v>149</v>
      </c>
      <c r="I158" s="326"/>
      <c r="J158" s="326"/>
    </row>
    <row r="159" spans="1:10" ht="17.25" customHeight="1">
      <c r="A159" s="1131">
        <v>42</v>
      </c>
      <c r="B159" s="1128" t="s">
        <v>1388</v>
      </c>
      <c r="C159" s="33" t="s">
        <v>1322</v>
      </c>
      <c r="D159" s="33"/>
      <c r="E159" s="315">
        <v>21</v>
      </c>
      <c r="F159" s="33"/>
      <c r="G159" s="315"/>
      <c r="H159" s="1114">
        <f>+H161</f>
        <v>21</v>
      </c>
      <c r="I159" s="33"/>
      <c r="J159" s="33"/>
    </row>
    <row r="160" spans="1:10" ht="17.25" customHeight="1">
      <c r="A160" s="1132"/>
      <c r="B160" s="1129"/>
      <c r="C160" s="33"/>
      <c r="D160" s="33"/>
      <c r="E160" s="315"/>
      <c r="F160" s="33"/>
      <c r="G160" s="315"/>
      <c r="H160" s="1115"/>
      <c r="I160" s="33"/>
      <c r="J160" s="33"/>
    </row>
    <row r="161" spans="1:10" ht="17.25" customHeight="1">
      <c r="A161" s="1124" t="s">
        <v>9</v>
      </c>
      <c r="B161" s="1125"/>
      <c r="C161" s="326"/>
      <c r="D161" s="326"/>
      <c r="E161" s="369">
        <f>SUM(E159:E160)</f>
        <v>21</v>
      </c>
      <c r="F161" s="369">
        <f t="shared" ref="F161:G161" si="40">SUM(F159:F160)</f>
        <v>0</v>
      </c>
      <c r="G161" s="369">
        <f t="shared" si="40"/>
        <v>0</v>
      </c>
      <c r="H161" s="395">
        <f>E161-G161</f>
        <v>21</v>
      </c>
      <c r="I161" s="326"/>
      <c r="J161" s="326"/>
    </row>
    <row r="162" spans="1:10" ht="17.25" customHeight="1">
      <c r="A162" s="1131">
        <v>43</v>
      </c>
      <c r="B162" s="1117" t="s">
        <v>1389</v>
      </c>
      <c r="C162" s="33" t="s">
        <v>1322</v>
      </c>
      <c r="D162" s="33"/>
      <c r="E162" s="315">
        <v>131</v>
      </c>
      <c r="F162" s="33"/>
      <c r="G162" s="315"/>
      <c r="H162" s="1114">
        <f>+H164</f>
        <v>147</v>
      </c>
      <c r="I162" s="33"/>
      <c r="J162" s="33"/>
    </row>
    <row r="163" spans="1:10" ht="17.25" customHeight="1">
      <c r="A163" s="1132"/>
      <c r="B163" s="1118"/>
      <c r="C163" s="33" t="s">
        <v>1324</v>
      </c>
      <c r="D163" s="33"/>
      <c r="E163" s="315">
        <v>16</v>
      </c>
      <c r="F163" s="33"/>
      <c r="G163" s="315"/>
      <c r="H163" s="1115"/>
      <c r="I163" s="33"/>
      <c r="J163" s="33"/>
    </row>
    <row r="164" spans="1:10" ht="17.25" customHeight="1">
      <c r="A164" s="1124" t="s">
        <v>9</v>
      </c>
      <c r="B164" s="1125"/>
      <c r="C164" s="326"/>
      <c r="D164" s="326"/>
      <c r="E164" s="369">
        <f>SUM(E162:E163)</f>
        <v>147</v>
      </c>
      <c r="F164" s="369">
        <f t="shared" ref="F164:G164" si="41">SUM(F162:F163)</f>
        <v>0</v>
      </c>
      <c r="G164" s="369">
        <f t="shared" si="41"/>
        <v>0</v>
      </c>
      <c r="H164" s="395">
        <f>E164-G164</f>
        <v>147</v>
      </c>
      <c r="I164" s="326"/>
      <c r="J164" s="326"/>
    </row>
    <row r="165" spans="1:10" ht="17.25" customHeight="1">
      <c r="A165" s="1131">
        <v>44</v>
      </c>
      <c r="B165" s="1117" t="s">
        <v>1390</v>
      </c>
      <c r="C165" s="33" t="s">
        <v>1322</v>
      </c>
      <c r="D165" s="33"/>
      <c r="E165" s="315">
        <v>78</v>
      </c>
      <c r="F165" s="33" t="s">
        <v>1333</v>
      </c>
      <c r="G165" s="315">
        <v>67</v>
      </c>
      <c r="H165" s="1114">
        <f>+H167</f>
        <v>78</v>
      </c>
      <c r="I165" s="33"/>
      <c r="J165" s="33"/>
    </row>
    <row r="166" spans="1:10" ht="17.25" customHeight="1">
      <c r="A166" s="1132"/>
      <c r="B166" s="1118"/>
      <c r="C166" s="33" t="s">
        <v>1324</v>
      </c>
      <c r="D166" s="33"/>
      <c r="E166" s="315">
        <v>67</v>
      </c>
      <c r="F166" s="33"/>
      <c r="G166" s="315"/>
      <c r="H166" s="1115"/>
      <c r="I166" s="33"/>
      <c r="J166" s="33"/>
    </row>
    <row r="167" spans="1:10" ht="17.25" customHeight="1">
      <c r="A167" s="1124" t="s">
        <v>9</v>
      </c>
      <c r="B167" s="1125"/>
      <c r="C167" s="326"/>
      <c r="D167" s="326"/>
      <c r="E167" s="369">
        <f>SUM(E165:E166)</f>
        <v>145</v>
      </c>
      <c r="F167" s="369">
        <f t="shared" ref="F167:G167" si="42">SUM(F165:F166)</f>
        <v>0</v>
      </c>
      <c r="G167" s="369">
        <f t="shared" si="42"/>
        <v>67</v>
      </c>
      <c r="H167" s="395">
        <f>E167-G167</f>
        <v>78</v>
      </c>
      <c r="I167" s="326"/>
      <c r="J167" s="326"/>
    </row>
    <row r="168" spans="1:10" ht="17.25" customHeight="1">
      <c r="A168" s="1131">
        <v>45</v>
      </c>
      <c r="B168" s="1117" t="s">
        <v>1391</v>
      </c>
      <c r="D168" s="33"/>
      <c r="E168" s="315">
        <v>260</v>
      </c>
      <c r="F168" s="33"/>
      <c r="G168" s="315"/>
      <c r="H168" s="1114">
        <f>+H170</f>
        <v>260</v>
      </c>
      <c r="I168" s="33"/>
      <c r="J168" s="33"/>
    </row>
    <row r="169" spans="1:10" ht="17.25" customHeight="1">
      <c r="A169" s="1132"/>
      <c r="B169" s="1118"/>
      <c r="C169" s="33"/>
      <c r="D169" s="33"/>
      <c r="E169" s="315"/>
      <c r="F169" s="33"/>
      <c r="G169" s="315"/>
      <c r="H169" s="1115"/>
      <c r="I169" s="33"/>
      <c r="J169" s="33"/>
    </row>
    <row r="170" spans="1:10" ht="17.25" customHeight="1">
      <c r="A170" s="1124" t="s">
        <v>9</v>
      </c>
      <c r="B170" s="1125"/>
      <c r="C170" s="326"/>
      <c r="D170" s="326"/>
      <c r="E170" s="369">
        <f>SUM(E168:E169)</f>
        <v>260</v>
      </c>
      <c r="F170" s="369">
        <f t="shared" ref="F170:G170" si="43">SUM(F168:F169)</f>
        <v>0</v>
      </c>
      <c r="G170" s="369">
        <f t="shared" si="43"/>
        <v>0</v>
      </c>
      <c r="H170" s="395">
        <f>E170-G170</f>
        <v>260</v>
      </c>
      <c r="I170" s="326"/>
      <c r="J170" s="326"/>
    </row>
    <row r="171" spans="1:10" ht="17.25" customHeight="1">
      <c r="A171" s="1131">
        <v>47</v>
      </c>
      <c r="B171" s="1117" t="s">
        <v>1392</v>
      </c>
      <c r="C171" s="33" t="s">
        <v>1322</v>
      </c>
      <c r="D171" s="33"/>
      <c r="E171" s="315">
        <v>105</v>
      </c>
      <c r="F171" s="33"/>
      <c r="G171" s="315"/>
      <c r="H171" s="1114">
        <f>+H173</f>
        <v>105</v>
      </c>
      <c r="I171" s="33"/>
      <c r="J171" s="33"/>
    </row>
    <row r="172" spans="1:10" ht="17.25" customHeight="1">
      <c r="A172" s="1132"/>
      <c r="B172" s="1118"/>
      <c r="C172" s="33"/>
      <c r="D172" s="33"/>
      <c r="E172" s="315"/>
      <c r="F172" s="33"/>
      <c r="G172" s="315"/>
      <c r="H172" s="1115"/>
      <c r="I172" s="33"/>
      <c r="J172" s="33"/>
    </row>
    <row r="173" spans="1:10" ht="17.25" customHeight="1">
      <c r="A173" s="1124" t="s">
        <v>9</v>
      </c>
      <c r="B173" s="1125"/>
      <c r="C173" s="326"/>
      <c r="D173" s="326"/>
      <c r="E173" s="369">
        <f>SUM(E171:E172)</f>
        <v>105</v>
      </c>
      <c r="F173" s="370">
        <f t="shared" ref="F173:G173" si="44">SUM(F171:F172)</f>
        <v>0</v>
      </c>
      <c r="G173" s="369">
        <f t="shared" si="44"/>
        <v>0</v>
      </c>
      <c r="H173" s="395">
        <f>E173-G173</f>
        <v>105</v>
      </c>
      <c r="I173" s="326"/>
      <c r="J173" s="326"/>
    </row>
    <row r="174" spans="1:10" ht="17.25" customHeight="1">
      <c r="A174" s="1131">
        <v>48</v>
      </c>
      <c r="B174" s="1117" t="s">
        <v>1393</v>
      </c>
      <c r="C174" s="33" t="s">
        <v>1322</v>
      </c>
      <c r="D174" s="340"/>
      <c r="E174" s="315">
        <v>75</v>
      </c>
      <c r="F174" s="340" t="s">
        <v>1333</v>
      </c>
      <c r="G174" s="315">
        <v>140</v>
      </c>
      <c r="H174" s="1114">
        <f>+H176</f>
        <v>77</v>
      </c>
      <c r="I174" s="340"/>
      <c r="J174" s="340"/>
    </row>
    <row r="175" spans="1:10" ht="17.25" customHeight="1">
      <c r="A175" s="1132"/>
      <c r="B175" s="1118"/>
      <c r="C175" s="340" t="s">
        <v>1324</v>
      </c>
      <c r="D175" s="340"/>
      <c r="E175" s="315">
        <v>142</v>
      </c>
      <c r="F175" s="340"/>
      <c r="G175" s="315"/>
      <c r="H175" s="1115"/>
      <c r="I175" s="340"/>
      <c r="J175" s="340"/>
    </row>
    <row r="176" spans="1:10" ht="17.25" customHeight="1">
      <c r="A176" s="1124" t="s">
        <v>9</v>
      </c>
      <c r="B176" s="1125"/>
      <c r="C176" s="326"/>
      <c r="D176" s="326"/>
      <c r="E176" s="369">
        <f>SUM(E174:E175)</f>
        <v>217</v>
      </c>
      <c r="F176" s="369">
        <f t="shared" ref="F176:G176" si="45">SUM(F174:F175)</f>
        <v>0</v>
      </c>
      <c r="G176" s="369">
        <f t="shared" si="45"/>
        <v>140</v>
      </c>
      <c r="H176" s="395">
        <f>E176-G176</f>
        <v>77</v>
      </c>
      <c r="I176" s="326"/>
      <c r="J176" s="326"/>
    </row>
    <row r="177" spans="1:10" ht="17.25" customHeight="1">
      <c r="A177" s="1131">
        <v>49</v>
      </c>
      <c r="B177" s="1122" t="s">
        <v>1394</v>
      </c>
      <c r="C177" s="340" t="s">
        <v>1324</v>
      </c>
      <c r="D177" s="340"/>
      <c r="E177" s="315">
        <v>10</v>
      </c>
      <c r="F177" s="340"/>
      <c r="G177" s="315"/>
      <c r="H177" s="1114">
        <f>+H179</f>
        <v>10</v>
      </c>
      <c r="I177" s="340"/>
      <c r="J177" s="340"/>
    </row>
    <row r="178" spans="1:10" ht="17.25" customHeight="1">
      <c r="A178" s="1132"/>
      <c r="B178" s="1123"/>
      <c r="C178" s="340"/>
      <c r="D178" s="340"/>
      <c r="E178" s="315"/>
      <c r="F178" s="340"/>
      <c r="G178" s="315"/>
      <c r="H178" s="1115"/>
      <c r="I178" s="340"/>
      <c r="J178" s="340"/>
    </row>
    <row r="179" spans="1:10" ht="17.25" customHeight="1">
      <c r="A179" s="1124" t="s">
        <v>9</v>
      </c>
      <c r="B179" s="1125"/>
      <c r="C179" s="326"/>
      <c r="D179" s="326"/>
      <c r="E179" s="369">
        <f>SUM(E177:E178)</f>
        <v>10</v>
      </c>
      <c r="F179" s="369">
        <f t="shared" ref="F179:G179" si="46">SUM(F177:F178)</f>
        <v>0</v>
      </c>
      <c r="G179" s="369">
        <f t="shared" si="46"/>
        <v>0</v>
      </c>
      <c r="H179" s="395">
        <f>E179-G179</f>
        <v>10</v>
      </c>
      <c r="I179" s="326"/>
      <c r="J179" s="326"/>
    </row>
    <row r="180" spans="1:10" ht="17.25" customHeight="1">
      <c r="A180" s="1131">
        <v>50</v>
      </c>
      <c r="B180" s="1122" t="s">
        <v>1395</v>
      </c>
      <c r="C180" s="340" t="s">
        <v>1324</v>
      </c>
      <c r="D180" s="340"/>
      <c r="E180" s="315">
        <v>13</v>
      </c>
      <c r="F180" s="340"/>
      <c r="G180" s="315"/>
      <c r="H180" s="1114">
        <f>+H182</f>
        <v>13</v>
      </c>
      <c r="I180" s="340"/>
      <c r="J180" s="340"/>
    </row>
    <row r="181" spans="1:10" ht="17.25" customHeight="1">
      <c r="A181" s="1132"/>
      <c r="B181" s="1123"/>
      <c r="C181" s="340"/>
      <c r="D181" s="340"/>
      <c r="E181" s="315"/>
      <c r="F181" s="340"/>
      <c r="G181" s="315"/>
      <c r="H181" s="1115"/>
      <c r="I181" s="340"/>
      <c r="J181" s="340"/>
    </row>
    <row r="182" spans="1:10" ht="17.25" customHeight="1">
      <c r="A182" s="1124" t="s">
        <v>9</v>
      </c>
      <c r="B182" s="1125"/>
      <c r="C182" s="326"/>
      <c r="D182" s="326"/>
      <c r="E182" s="369">
        <f>SUM(E180:E181)</f>
        <v>13</v>
      </c>
      <c r="F182" s="369">
        <f t="shared" ref="F182:G182" si="47">SUM(F180:F181)</f>
        <v>0</v>
      </c>
      <c r="G182" s="369">
        <f t="shared" si="47"/>
        <v>0</v>
      </c>
      <c r="H182" s="395">
        <f>E182-G182</f>
        <v>13</v>
      </c>
      <c r="I182" s="326"/>
      <c r="J182" s="326"/>
    </row>
    <row r="183" spans="1:10" ht="17.25" customHeight="1">
      <c r="A183" s="1131">
        <v>51</v>
      </c>
      <c r="B183" s="1122" t="s">
        <v>1396</v>
      </c>
      <c r="C183" s="340" t="s">
        <v>1324</v>
      </c>
      <c r="D183" s="340"/>
      <c r="E183" s="315">
        <v>15</v>
      </c>
      <c r="F183" s="340"/>
      <c r="G183" s="315"/>
      <c r="H183" s="1114">
        <f>+H185</f>
        <v>15</v>
      </c>
      <c r="I183" s="340"/>
      <c r="J183" s="340"/>
    </row>
    <row r="184" spans="1:10" ht="17.25" customHeight="1">
      <c r="A184" s="1132"/>
      <c r="B184" s="1123"/>
      <c r="C184" s="340"/>
      <c r="D184" s="340"/>
      <c r="E184" s="315"/>
      <c r="F184" s="340"/>
      <c r="G184" s="315"/>
      <c r="H184" s="1115"/>
      <c r="I184" s="340"/>
      <c r="J184" s="340"/>
    </row>
    <row r="185" spans="1:10" ht="17.25" customHeight="1">
      <c r="A185" s="1124" t="s">
        <v>9</v>
      </c>
      <c r="B185" s="1125"/>
      <c r="C185" s="326"/>
      <c r="D185" s="326"/>
      <c r="E185" s="369">
        <f>SUM(E183:E184)</f>
        <v>15</v>
      </c>
      <c r="F185" s="369">
        <f t="shared" ref="F185:G185" si="48">SUM(F183:F184)</f>
        <v>0</v>
      </c>
      <c r="G185" s="369">
        <f t="shared" si="48"/>
        <v>0</v>
      </c>
      <c r="H185" s="395">
        <f>E185-G185</f>
        <v>15</v>
      </c>
      <c r="I185" s="326"/>
      <c r="J185" s="326"/>
    </row>
    <row r="186" spans="1:10" ht="17.25" customHeight="1">
      <c r="A186" s="1131">
        <v>52</v>
      </c>
      <c r="B186" s="1117" t="s">
        <v>1397</v>
      </c>
      <c r="C186" s="340" t="s">
        <v>1324</v>
      </c>
      <c r="D186" s="340"/>
      <c r="E186" s="315">
        <v>271</v>
      </c>
      <c r="F186" s="340" t="s">
        <v>1333</v>
      </c>
      <c r="G186" s="315">
        <v>200</v>
      </c>
      <c r="H186" s="1114">
        <f>+H188</f>
        <v>71</v>
      </c>
      <c r="I186" s="340"/>
      <c r="J186" s="340"/>
    </row>
    <row r="187" spans="1:10" ht="17.25" customHeight="1">
      <c r="A187" s="1132"/>
      <c r="B187" s="1118"/>
      <c r="C187" s="340"/>
      <c r="D187" s="340"/>
      <c r="E187" s="315"/>
      <c r="F187" s="340"/>
      <c r="G187" s="315"/>
      <c r="H187" s="1115"/>
      <c r="I187" s="340"/>
      <c r="J187" s="340"/>
    </row>
    <row r="188" spans="1:10" ht="17.25" customHeight="1">
      <c r="A188" s="1124" t="s">
        <v>9</v>
      </c>
      <c r="B188" s="1125"/>
      <c r="C188" s="326"/>
      <c r="D188" s="326"/>
      <c r="E188" s="369">
        <f>SUM(E186:E187)</f>
        <v>271</v>
      </c>
      <c r="F188" s="369">
        <f t="shared" ref="F188:G188" si="49">SUM(F186:F187)</f>
        <v>0</v>
      </c>
      <c r="G188" s="369">
        <f t="shared" si="49"/>
        <v>200</v>
      </c>
      <c r="H188" s="395">
        <f>E188-G188</f>
        <v>71</v>
      </c>
      <c r="I188" s="326"/>
      <c r="J188" s="326"/>
    </row>
    <row r="189" spans="1:10" ht="17.25" customHeight="1">
      <c r="A189" s="1131">
        <v>53</v>
      </c>
      <c r="B189" s="1117" t="s">
        <v>1398</v>
      </c>
      <c r="C189" s="340" t="s">
        <v>1324</v>
      </c>
      <c r="D189" s="340"/>
      <c r="E189" s="315">
        <v>14</v>
      </c>
      <c r="F189" s="340"/>
      <c r="G189" s="315"/>
      <c r="H189" s="1114">
        <f>+E191-G191</f>
        <v>14</v>
      </c>
      <c r="I189" s="340"/>
      <c r="J189" s="340"/>
    </row>
    <row r="190" spans="1:10" ht="17.25" customHeight="1">
      <c r="A190" s="1132"/>
      <c r="B190" s="1118"/>
      <c r="C190" s="340"/>
      <c r="D190" s="340"/>
      <c r="E190" s="315"/>
      <c r="F190" s="340"/>
      <c r="G190" s="315"/>
      <c r="H190" s="1115"/>
      <c r="I190" s="340"/>
      <c r="J190" s="340"/>
    </row>
    <row r="191" spans="1:10" ht="17.25" customHeight="1">
      <c r="A191" s="1124" t="s">
        <v>9</v>
      </c>
      <c r="B191" s="1125"/>
      <c r="C191" s="326"/>
      <c r="D191" s="326"/>
      <c r="E191" s="369">
        <f>SUM(E189:E190)</f>
        <v>14</v>
      </c>
      <c r="F191" s="369">
        <f t="shared" ref="F191:G191" si="50">SUM(F189:F190)</f>
        <v>0</v>
      </c>
      <c r="G191" s="369">
        <f t="shared" si="50"/>
        <v>0</v>
      </c>
      <c r="H191" s="395">
        <f>E191-G191</f>
        <v>14</v>
      </c>
      <c r="I191" s="326"/>
      <c r="J191" s="326"/>
    </row>
    <row r="192" spans="1:10" ht="17.25" customHeight="1">
      <c r="A192" s="1131">
        <v>54</v>
      </c>
      <c r="B192" s="1117" t="s">
        <v>1399</v>
      </c>
      <c r="C192" s="340" t="s">
        <v>1324</v>
      </c>
      <c r="D192" s="340"/>
      <c r="E192" s="315">
        <v>359</v>
      </c>
      <c r="F192" s="340" t="s">
        <v>1328</v>
      </c>
      <c r="G192" s="315">
        <v>100</v>
      </c>
      <c r="H192" s="1114">
        <f>+H195</f>
        <v>0</v>
      </c>
      <c r="I192" s="340"/>
      <c r="J192" s="340"/>
    </row>
    <row r="193" spans="1:10" ht="17.25" customHeight="1">
      <c r="A193" s="1132"/>
      <c r="B193" s="1118"/>
      <c r="C193" s="340"/>
      <c r="D193" s="340"/>
      <c r="E193" s="315"/>
      <c r="F193" s="340" t="s">
        <v>1333</v>
      </c>
      <c r="G193" s="315">
        <v>200</v>
      </c>
      <c r="H193" s="1116"/>
      <c r="I193" s="340"/>
      <c r="J193" s="340"/>
    </row>
    <row r="194" spans="1:10" ht="17.25" customHeight="1">
      <c r="A194" s="372"/>
      <c r="B194" s="399"/>
      <c r="C194" s="340"/>
      <c r="D194" s="340"/>
      <c r="E194" s="315"/>
      <c r="F194" s="340" t="s">
        <v>1352</v>
      </c>
      <c r="G194" s="315">
        <v>59</v>
      </c>
      <c r="H194" s="1115"/>
      <c r="I194" s="340"/>
      <c r="J194" s="340"/>
    </row>
    <row r="195" spans="1:10" ht="17.25" customHeight="1">
      <c r="A195" s="1124" t="s">
        <v>9</v>
      </c>
      <c r="B195" s="1125"/>
      <c r="C195" s="326"/>
      <c r="D195" s="326"/>
      <c r="E195" s="369">
        <f>SUM(E192:E194)</f>
        <v>359</v>
      </c>
      <c r="F195" s="369">
        <f>SUM(F192:F194)</f>
        <v>0</v>
      </c>
      <c r="G195" s="369">
        <f>SUM(G192:G194)</f>
        <v>359</v>
      </c>
      <c r="H195" s="395">
        <f>E195-G195</f>
        <v>0</v>
      </c>
      <c r="I195" s="326"/>
      <c r="J195" s="326"/>
    </row>
    <row r="196" spans="1:10" ht="17.25" customHeight="1">
      <c r="A196" s="1131">
        <v>55</v>
      </c>
      <c r="B196" s="1117" t="s">
        <v>1400</v>
      </c>
      <c r="C196" s="340" t="s">
        <v>1324</v>
      </c>
      <c r="D196" s="340"/>
      <c r="E196" s="315">
        <v>309</v>
      </c>
      <c r="F196" s="340" t="s">
        <v>1333</v>
      </c>
      <c r="G196" s="315">
        <v>150</v>
      </c>
      <c r="H196" s="1114">
        <f>+H198</f>
        <v>0</v>
      </c>
      <c r="I196" s="340"/>
      <c r="J196" s="340"/>
    </row>
    <row r="197" spans="1:10" ht="17.25" customHeight="1">
      <c r="A197" s="1132"/>
      <c r="B197" s="1118"/>
      <c r="C197" s="340"/>
      <c r="D197" s="340"/>
      <c r="E197" s="315"/>
      <c r="F197" s="340" t="s">
        <v>1352</v>
      </c>
      <c r="G197" s="315">
        <v>159</v>
      </c>
      <c r="H197" s="1115"/>
      <c r="I197" s="340"/>
      <c r="J197" s="340"/>
    </row>
    <row r="198" spans="1:10" ht="17.25" customHeight="1">
      <c r="A198" s="1124" t="s">
        <v>9</v>
      </c>
      <c r="B198" s="1125"/>
      <c r="C198" s="326"/>
      <c r="D198" s="326"/>
      <c r="E198" s="369">
        <f>SUM(E196:E197)</f>
        <v>309</v>
      </c>
      <c r="F198" s="369">
        <f>SUM(F196:F197)</f>
        <v>0</v>
      </c>
      <c r="G198" s="369">
        <f t="shared" ref="G198" si="51">SUM(G196:G197)</f>
        <v>309</v>
      </c>
      <c r="H198" s="395">
        <f>E198-G198</f>
        <v>0</v>
      </c>
      <c r="I198" s="326"/>
      <c r="J198" s="326"/>
    </row>
    <row r="199" spans="1:10" ht="17.25" customHeight="1">
      <c r="A199" s="1131">
        <v>56</v>
      </c>
      <c r="B199" s="1117" t="s">
        <v>1401</v>
      </c>
      <c r="C199" s="340" t="s">
        <v>1324</v>
      </c>
      <c r="D199" s="340"/>
      <c r="E199" s="315">
        <v>23</v>
      </c>
      <c r="F199" s="340" t="s">
        <v>1333</v>
      </c>
      <c r="G199" s="315">
        <v>23</v>
      </c>
      <c r="H199" s="1114">
        <f>+H201</f>
        <v>0</v>
      </c>
      <c r="I199" s="340"/>
      <c r="J199" s="340"/>
    </row>
    <row r="200" spans="1:10" ht="17.25" customHeight="1">
      <c r="A200" s="1132"/>
      <c r="B200" s="1118"/>
      <c r="C200" s="340"/>
      <c r="D200" s="340"/>
      <c r="E200" s="315"/>
      <c r="F200" s="340"/>
      <c r="G200" s="315"/>
      <c r="H200" s="1115"/>
      <c r="I200" s="340"/>
      <c r="J200" s="340"/>
    </row>
    <row r="201" spans="1:10" ht="17.25" customHeight="1">
      <c r="A201" s="1124" t="s">
        <v>9</v>
      </c>
      <c r="B201" s="1125"/>
      <c r="C201" s="326"/>
      <c r="D201" s="326"/>
      <c r="E201" s="369">
        <f>SUM(E199:E200)</f>
        <v>23</v>
      </c>
      <c r="F201" s="369">
        <f t="shared" ref="F201:G201" si="52">SUM(F199:F200)</f>
        <v>0</v>
      </c>
      <c r="G201" s="369">
        <f t="shared" si="52"/>
        <v>23</v>
      </c>
      <c r="H201" s="395">
        <f>E201-G201</f>
        <v>0</v>
      </c>
      <c r="I201" s="326"/>
      <c r="J201" s="326"/>
    </row>
    <row r="202" spans="1:10" ht="17.25" customHeight="1">
      <c r="A202" s="1131">
        <v>57</v>
      </c>
      <c r="B202" s="1117" t="s">
        <v>1402</v>
      </c>
      <c r="C202" s="340" t="s">
        <v>1324</v>
      </c>
      <c r="D202" s="340"/>
      <c r="E202" s="315">
        <v>48</v>
      </c>
      <c r="F202" s="340" t="s">
        <v>1326</v>
      </c>
      <c r="G202" s="315">
        <v>100</v>
      </c>
      <c r="H202" s="1114">
        <f>+H204</f>
        <v>-52</v>
      </c>
      <c r="I202" s="340"/>
      <c r="J202" s="340"/>
    </row>
    <row r="203" spans="1:10" ht="17.25" customHeight="1">
      <c r="A203" s="1132"/>
      <c r="B203" s="1118"/>
      <c r="C203" s="340"/>
      <c r="D203" s="340"/>
      <c r="E203" s="315"/>
      <c r="F203" s="340"/>
      <c r="G203" s="315"/>
      <c r="H203" s="1115"/>
      <c r="I203" s="340"/>
      <c r="J203" s="340"/>
    </row>
    <row r="204" spans="1:10" ht="17.25" customHeight="1">
      <c r="A204" s="1124" t="s">
        <v>9</v>
      </c>
      <c r="B204" s="1125"/>
      <c r="C204" s="326"/>
      <c r="D204" s="326"/>
      <c r="E204" s="369">
        <f>SUM(E202:E203)</f>
        <v>48</v>
      </c>
      <c r="F204" s="369">
        <f t="shared" ref="F204:G204" si="53">SUM(F202:F203)</f>
        <v>0</v>
      </c>
      <c r="G204" s="369">
        <f t="shared" si="53"/>
        <v>100</v>
      </c>
      <c r="H204" s="395">
        <f>E204-G204</f>
        <v>-52</v>
      </c>
      <c r="I204" s="326"/>
      <c r="J204" s="326"/>
    </row>
    <row r="205" spans="1:10" ht="17.25" customHeight="1">
      <c r="A205" s="1131">
        <v>58</v>
      </c>
      <c r="B205" s="1117" t="s">
        <v>1403</v>
      </c>
      <c r="C205" s="340" t="s">
        <v>1324</v>
      </c>
      <c r="D205" s="340"/>
      <c r="E205" s="315">
        <v>51</v>
      </c>
      <c r="F205" s="340" t="s">
        <v>1326</v>
      </c>
      <c r="G205" s="315">
        <v>100</v>
      </c>
      <c r="H205" s="1114">
        <f>+H207</f>
        <v>-49</v>
      </c>
      <c r="I205" s="340"/>
      <c r="J205" s="340"/>
    </row>
    <row r="206" spans="1:10" ht="17.25" customHeight="1">
      <c r="A206" s="1132"/>
      <c r="B206" s="1118"/>
      <c r="C206" s="340"/>
      <c r="D206" s="340"/>
      <c r="E206" s="315"/>
      <c r="F206" s="340"/>
      <c r="G206" s="315"/>
      <c r="H206" s="1115"/>
      <c r="I206" s="340"/>
      <c r="J206" s="340"/>
    </row>
    <row r="207" spans="1:10" ht="17.25" customHeight="1">
      <c r="A207" s="1124" t="s">
        <v>9</v>
      </c>
      <c r="B207" s="1125"/>
      <c r="C207" s="326"/>
      <c r="D207" s="326"/>
      <c r="E207" s="369">
        <f>SUM(E205:E206)</f>
        <v>51</v>
      </c>
      <c r="F207" s="369">
        <f t="shared" ref="F207:G207" si="54">SUM(F205:F206)</f>
        <v>0</v>
      </c>
      <c r="G207" s="369">
        <f t="shared" si="54"/>
        <v>100</v>
      </c>
      <c r="H207" s="395">
        <f>E207-G207</f>
        <v>-49</v>
      </c>
      <c r="I207" s="326"/>
      <c r="J207" s="326"/>
    </row>
    <row r="208" spans="1:10" ht="17.25" customHeight="1">
      <c r="A208" s="1131">
        <v>59</v>
      </c>
      <c r="B208" s="1117" t="s">
        <v>1404</v>
      </c>
      <c r="C208" s="340" t="s">
        <v>1324</v>
      </c>
      <c r="D208" s="340"/>
      <c r="E208" s="315">
        <v>17</v>
      </c>
      <c r="F208" s="340" t="s">
        <v>1326</v>
      </c>
      <c r="G208" s="315">
        <v>66</v>
      </c>
      <c r="H208" s="1114">
        <f>+H210</f>
        <v>-49</v>
      </c>
      <c r="I208" s="340"/>
      <c r="J208" s="340"/>
    </row>
    <row r="209" spans="1:10" ht="17.25" customHeight="1">
      <c r="A209" s="1132"/>
      <c r="B209" s="1118"/>
      <c r="C209" s="340"/>
      <c r="D209" s="340"/>
      <c r="E209" s="315"/>
      <c r="F209" s="340"/>
      <c r="G209" s="315"/>
      <c r="H209" s="1115"/>
      <c r="I209" s="340"/>
      <c r="J209" s="340"/>
    </row>
    <row r="210" spans="1:10" ht="17.25" customHeight="1">
      <c r="A210" s="1124" t="s">
        <v>9</v>
      </c>
      <c r="B210" s="1125"/>
      <c r="C210" s="326"/>
      <c r="D210" s="326"/>
      <c r="E210" s="369">
        <f>SUM(E208:E209)</f>
        <v>17</v>
      </c>
      <c r="F210" s="369">
        <f t="shared" ref="F210:G210" si="55">SUM(F208:F209)</f>
        <v>0</v>
      </c>
      <c r="G210" s="369">
        <f t="shared" si="55"/>
        <v>66</v>
      </c>
      <c r="H210" s="370">
        <f>E210-G210</f>
        <v>-49</v>
      </c>
      <c r="I210" s="326"/>
      <c r="J210" s="326"/>
    </row>
  </sheetData>
  <mergeCells count="227">
    <mergeCell ref="A2:J2"/>
    <mergeCell ref="A17:B17"/>
    <mergeCell ref="A22:B22"/>
    <mergeCell ref="A30:B30"/>
    <mergeCell ref="A37:B37"/>
    <mergeCell ref="A42:B42"/>
    <mergeCell ref="A49:B49"/>
    <mergeCell ref="A52:B52"/>
    <mergeCell ref="A55:B55"/>
    <mergeCell ref="B98:B99"/>
    <mergeCell ref="B101:B102"/>
    <mergeCell ref="B104:B105"/>
    <mergeCell ref="B107:B108"/>
    <mergeCell ref="B110:B111"/>
    <mergeCell ref="B113:B114"/>
    <mergeCell ref="A116:A117"/>
    <mergeCell ref="B89:B90"/>
    <mergeCell ref="B92:B93"/>
    <mergeCell ref="B95:B96"/>
    <mergeCell ref="B116:B117"/>
    <mergeCell ref="A58:B58"/>
    <mergeCell ref="A61:B61"/>
    <mergeCell ref="A65:B65"/>
    <mergeCell ref="A70:B70"/>
    <mergeCell ref="A76:B76"/>
    <mergeCell ref="A79:B79"/>
    <mergeCell ref="A82:B82"/>
    <mergeCell ref="A85:B85"/>
    <mergeCell ref="A88:B88"/>
    <mergeCell ref="A201:B201"/>
    <mergeCell ref="A149:B149"/>
    <mergeCell ref="A152:B152"/>
    <mergeCell ref="A155:B155"/>
    <mergeCell ref="A158:B158"/>
    <mergeCell ref="A161:B161"/>
    <mergeCell ref="A164:B164"/>
    <mergeCell ref="A167:B167"/>
    <mergeCell ref="A170:B170"/>
    <mergeCell ref="A173:B173"/>
    <mergeCell ref="A174:A175"/>
    <mergeCell ref="A177:A178"/>
    <mergeCell ref="A180:A181"/>
    <mergeCell ref="A183:A184"/>
    <mergeCell ref="A186:A187"/>
    <mergeCell ref="A189:A190"/>
    <mergeCell ref="A192:A193"/>
    <mergeCell ref="A196:A197"/>
    <mergeCell ref="A199:A200"/>
    <mergeCell ref="A176:B176"/>
    <mergeCell ref="A179:B179"/>
    <mergeCell ref="A182:B182"/>
    <mergeCell ref="A185:B185"/>
    <mergeCell ref="A188:B188"/>
    <mergeCell ref="A204:B204"/>
    <mergeCell ref="A207:B207"/>
    <mergeCell ref="A210:B210"/>
    <mergeCell ref="A12:A16"/>
    <mergeCell ref="A18:A21"/>
    <mergeCell ref="A23:A29"/>
    <mergeCell ref="A31:A36"/>
    <mergeCell ref="A38:A41"/>
    <mergeCell ref="A43:A48"/>
    <mergeCell ref="A50:A51"/>
    <mergeCell ref="A53:A54"/>
    <mergeCell ref="A56:A57"/>
    <mergeCell ref="A59:A60"/>
    <mergeCell ref="A62:A64"/>
    <mergeCell ref="A66:A69"/>
    <mergeCell ref="A71:A75"/>
    <mergeCell ref="A77:A78"/>
    <mergeCell ref="A80:A81"/>
    <mergeCell ref="A83:A84"/>
    <mergeCell ref="A86:A87"/>
    <mergeCell ref="A89:A90"/>
    <mergeCell ref="A92:A93"/>
    <mergeCell ref="A95:A96"/>
    <mergeCell ref="A98:A99"/>
    <mergeCell ref="A156:A157"/>
    <mergeCell ref="A159:A160"/>
    <mergeCell ref="A162:A163"/>
    <mergeCell ref="A165:A166"/>
    <mergeCell ref="A168:A169"/>
    <mergeCell ref="A171:A172"/>
    <mergeCell ref="A126:A127"/>
    <mergeCell ref="A129:A130"/>
    <mergeCell ref="A132:A133"/>
    <mergeCell ref="A135:A136"/>
    <mergeCell ref="A138:A139"/>
    <mergeCell ref="A141:A144"/>
    <mergeCell ref="A128:B128"/>
    <mergeCell ref="A131:B131"/>
    <mergeCell ref="A134:B134"/>
    <mergeCell ref="A137:B137"/>
    <mergeCell ref="A140:B140"/>
    <mergeCell ref="B135:B136"/>
    <mergeCell ref="B138:B139"/>
    <mergeCell ref="B141:B144"/>
    <mergeCell ref="A145:B145"/>
    <mergeCell ref="B146:B148"/>
    <mergeCell ref="B150:B151"/>
    <mergeCell ref="B153:B154"/>
    <mergeCell ref="A202:A203"/>
    <mergeCell ref="A205:A206"/>
    <mergeCell ref="A208:A209"/>
    <mergeCell ref="B4:B10"/>
    <mergeCell ref="B12:B16"/>
    <mergeCell ref="B18:B21"/>
    <mergeCell ref="B23:B29"/>
    <mergeCell ref="B31:B36"/>
    <mergeCell ref="B38:B41"/>
    <mergeCell ref="B43:B48"/>
    <mergeCell ref="B50:B51"/>
    <mergeCell ref="B53:B54"/>
    <mergeCell ref="B56:B57"/>
    <mergeCell ref="B59:B60"/>
    <mergeCell ref="B62:B64"/>
    <mergeCell ref="B66:B69"/>
    <mergeCell ref="B71:B75"/>
    <mergeCell ref="B77:B78"/>
    <mergeCell ref="B80:B81"/>
    <mergeCell ref="B83:B84"/>
    <mergeCell ref="B86:B87"/>
    <mergeCell ref="A146:A148"/>
    <mergeCell ref="A150:A151"/>
    <mergeCell ref="A153:A154"/>
    <mergeCell ref="B119:B120"/>
    <mergeCell ref="B122:B124"/>
    <mergeCell ref="B126:B127"/>
    <mergeCell ref="B129:B130"/>
    <mergeCell ref="B132:B133"/>
    <mergeCell ref="A118:B118"/>
    <mergeCell ref="A121:B121"/>
    <mergeCell ref="A125:B125"/>
    <mergeCell ref="A91:B91"/>
    <mergeCell ref="A94:B94"/>
    <mergeCell ref="A97:B97"/>
    <mergeCell ref="A100:B100"/>
    <mergeCell ref="A103:B103"/>
    <mergeCell ref="A106:B106"/>
    <mergeCell ref="A109:B109"/>
    <mergeCell ref="A112:B112"/>
    <mergeCell ref="A115:B115"/>
    <mergeCell ref="A101:A102"/>
    <mergeCell ref="A104:A105"/>
    <mergeCell ref="A107:A108"/>
    <mergeCell ref="A119:A120"/>
    <mergeCell ref="A122:A124"/>
    <mergeCell ref="A110:A111"/>
    <mergeCell ref="A113:A114"/>
    <mergeCell ref="B156:B157"/>
    <mergeCell ref="B159:B160"/>
    <mergeCell ref="B162:B163"/>
    <mergeCell ref="B165:B166"/>
    <mergeCell ref="B168:B169"/>
    <mergeCell ref="B171:B172"/>
    <mergeCell ref="B174:B175"/>
    <mergeCell ref="B177:B178"/>
    <mergeCell ref="B180:B181"/>
    <mergeCell ref="B183:B184"/>
    <mergeCell ref="B186:B187"/>
    <mergeCell ref="B189:B190"/>
    <mergeCell ref="B192:B193"/>
    <mergeCell ref="B196:B197"/>
    <mergeCell ref="B199:B200"/>
    <mergeCell ref="A191:B191"/>
    <mergeCell ref="A195:B195"/>
    <mergeCell ref="A198:B198"/>
    <mergeCell ref="B202:B203"/>
    <mergeCell ref="B205:B206"/>
    <mergeCell ref="B208:B209"/>
    <mergeCell ref="H4:H10"/>
    <mergeCell ref="H12:H16"/>
    <mergeCell ref="H18:H21"/>
    <mergeCell ref="H23:H29"/>
    <mergeCell ref="H31:H36"/>
    <mergeCell ref="H38:H41"/>
    <mergeCell ref="H43:H48"/>
    <mergeCell ref="H50:H51"/>
    <mergeCell ref="H53:H54"/>
    <mergeCell ref="H56:H57"/>
    <mergeCell ref="H59:H60"/>
    <mergeCell ref="H62:H64"/>
    <mergeCell ref="H66:H69"/>
    <mergeCell ref="H71:H75"/>
    <mergeCell ref="H77:H78"/>
    <mergeCell ref="H80:H81"/>
    <mergeCell ref="H83:H84"/>
    <mergeCell ref="H86:H87"/>
    <mergeCell ref="H89:H90"/>
    <mergeCell ref="H92:H93"/>
    <mergeCell ref="H95:H96"/>
    <mergeCell ref="H98:H99"/>
    <mergeCell ref="H101:H102"/>
    <mergeCell ref="H104:H105"/>
    <mergeCell ref="H107:H108"/>
    <mergeCell ref="H110:H111"/>
    <mergeCell ref="H113:H114"/>
    <mergeCell ref="H116:H117"/>
    <mergeCell ref="H119:H120"/>
    <mergeCell ref="H122:H124"/>
    <mergeCell ref="H126:H127"/>
    <mergeCell ref="H129:H130"/>
    <mergeCell ref="H132:H133"/>
    <mergeCell ref="H135:H136"/>
    <mergeCell ref="H138:H139"/>
    <mergeCell ref="H141:H144"/>
    <mergeCell ref="H146:H148"/>
    <mergeCell ref="H150:H151"/>
    <mergeCell ref="H153:H154"/>
    <mergeCell ref="H156:H157"/>
    <mergeCell ref="H159:H160"/>
    <mergeCell ref="H162:H163"/>
    <mergeCell ref="H165:H166"/>
    <mergeCell ref="H168:H169"/>
    <mergeCell ref="H171:H172"/>
    <mergeCell ref="H174:H175"/>
    <mergeCell ref="H177:H178"/>
    <mergeCell ref="H180:H181"/>
    <mergeCell ref="H183:H184"/>
    <mergeCell ref="H186:H187"/>
    <mergeCell ref="H189:H190"/>
    <mergeCell ref="H192:H194"/>
    <mergeCell ref="H196:H197"/>
    <mergeCell ref="H199:H200"/>
    <mergeCell ref="H202:H203"/>
    <mergeCell ref="H205:H206"/>
    <mergeCell ref="H208:H209"/>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J235"/>
  <sheetViews>
    <sheetView workbookViewId="0">
      <pane ySplit="3" topLeftCell="A49" activePane="bottomLeft" state="frozen"/>
      <selection pane="bottomLeft" activeCell="C21" sqref="C21"/>
    </sheetView>
  </sheetViews>
  <sheetFormatPr defaultColWidth="14.7109375" defaultRowHeight="15.75"/>
  <cols>
    <col min="1" max="1" width="14.7109375" style="355"/>
    <col min="2" max="2" width="35.140625" style="356" customWidth="1"/>
    <col min="3" max="4" width="14.7109375" style="313"/>
    <col min="5" max="5" width="14.7109375" style="357"/>
    <col min="6" max="6" width="14.7109375" style="313"/>
    <col min="7" max="8" width="14.7109375" style="357"/>
    <col min="9" max="10" width="14.7109375" style="313"/>
  </cols>
  <sheetData>
    <row r="2" spans="1:10" ht="15">
      <c r="A2" s="1164" t="s">
        <v>1311</v>
      </c>
      <c r="B2" s="1164"/>
      <c r="C2" s="1164"/>
      <c r="D2" s="1164"/>
      <c r="E2" s="1164"/>
      <c r="F2" s="1164"/>
      <c r="G2" s="1164"/>
      <c r="H2" s="1164"/>
      <c r="I2" s="1164"/>
      <c r="J2" s="1165"/>
    </row>
    <row r="3" spans="1:10" ht="45">
      <c r="A3" s="225" t="s">
        <v>302</v>
      </c>
      <c r="B3" s="358" t="s">
        <v>1312</v>
      </c>
      <c r="C3" s="359" t="s">
        <v>1313</v>
      </c>
      <c r="D3" s="359" t="s">
        <v>1314</v>
      </c>
      <c r="E3" s="360" t="s">
        <v>1315</v>
      </c>
      <c r="F3" s="359" t="s">
        <v>1316</v>
      </c>
      <c r="G3" s="361" t="s">
        <v>1317</v>
      </c>
      <c r="H3" s="361" t="s">
        <v>1318</v>
      </c>
      <c r="I3" s="359" t="s">
        <v>1319</v>
      </c>
      <c r="J3" s="359" t="s">
        <v>1320</v>
      </c>
    </row>
    <row r="4" spans="1:10" ht="16.5" customHeight="1">
      <c r="A4" s="1166">
        <v>1</v>
      </c>
      <c r="B4" s="1133" t="s">
        <v>1321</v>
      </c>
      <c r="C4" s="33" t="s">
        <v>1350</v>
      </c>
      <c r="D4" s="33" t="s">
        <v>1329</v>
      </c>
      <c r="E4" s="315">
        <v>59898</v>
      </c>
      <c r="F4" s="33" t="s">
        <v>1330</v>
      </c>
      <c r="G4" s="315">
        <v>13184</v>
      </c>
      <c r="H4" s="1155">
        <f>+H11</f>
        <v>46714</v>
      </c>
      <c r="I4" s="33"/>
      <c r="J4" s="33"/>
    </row>
    <row r="5" spans="1:10" ht="16.5" customHeight="1">
      <c r="A5" s="1167"/>
      <c r="B5" s="1134"/>
      <c r="C5" s="33"/>
      <c r="D5" s="33"/>
      <c r="E5" s="315"/>
      <c r="F5" s="33"/>
      <c r="G5" s="315"/>
      <c r="H5" s="1159"/>
      <c r="I5" s="33"/>
      <c r="J5" s="33"/>
    </row>
    <row r="6" spans="1:10" ht="16.5" customHeight="1">
      <c r="A6" s="1167"/>
      <c r="B6" s="1134"/>
      <c r="C6" s="33"/>
      <c r="D6" s="33"/>
      <c r="E6" s="315"/>
      <c r="F6" s="33"/>
      <c r="G6" s="315"/>
      <c r="H6" s="1159"/>
      <c r="I6" s="33"/>
      <c r="J6" s="33"/>
    </row>
    <row r="7" spans="1:10" ht="16.5" customHeight="1">
      <c r="A7" s="1167"/>
      <c r="B7" s="1134"/>
      <c r="C7" s="364"/>
      <c r="D7" s="364"/>
      <c r="E7" s="365"/>
      <c r="F7" s="364"/>
      <c r="G7" s="365"/>
      <c r="H7" s="1159"/>
      <c r="I7" s="364"/>
      <c r="J7" s="364"/>
    </row>
    <row r="8" spans="1:10" ht="16.5" customHeight="1">
      <c r="A8" s="1167"/>
      <c r="B8" s="1134"/>
      <c r="C8" s="33"/>
      <c r="D8" s="33"/>
      <c r="E8" s="315"/>
      <c r="F8" s="33"/>
      <c r="G8" s="315"/>
      <c r="H8" s="1159"/>
      <c r="I8" s="33"/>
      <c r="J8" s="33"/>
    </row>
    <row r="9" spans="1:10" ht="16.5" customHeight="1">
      <c r="A9" s="1167"/>
      <c r="B9" s="1134"/>
      <c r="C9" s="33"/>
      <c r="D9" s="33"/>
      <c r="E9" s="315"/>
      <c r="F9" s="33"/>
      <c r="G9" s="315"/>
      <c r="H9" s="1159"/>
      <c r="I9" s="33"/>
      <c r="J9" s="33"/>
    </row>
    <row r="10" spans="1:10" ht="16.5" customHeight="1">
      <c r="A10" s="1168"/>
      <c r="B10" s="1135"/>
      <c r="C10" s="33"/>
      <c r="D10" s="33"/>
      <c r="E10" s="315"/>
      <c r="F10" s="33"/>
      <c r="G10" s="315"/>
      <c r="H10" s="1156"/>
      <c r="I10" s="33"/>
      <c r="J10" s="33"/>
    </row>
    <row r="11" spans="1:10" ht="16.5" customHeight="1">
      <c r="A11" s="1124" t="s">
        <v>9</v>
      </c>
      <c r="B11" s="1125"/>
      <c r="C11" s="326"/>
      <c r="D11" s="326"/>
      <c r="E11" s="369">
        <f>SUM(E4:E10)</f>
        <v>59898</v>
      </c>
      <c r="F11" s="370">
        <f t="shared" ref="F11:G11" si="0">SUM(F4:F10)</f>
        <v>0</v>
      </c>
      <c r="G11" s="369">
        <f t="shared" si="0"/>
        <v>13184</v>
      </c>
      <c r="H11" s="369">
        <f>+E11-G11</f>
        <v>46714</v>
      </c>
      <c r="I11" s="326"/>
      <c r="J11" s="326"/>
    </row>
    <row r="12" spans="1:10" ht="16.5" customHeight="1">
      <c r="A12" s="1131">
        <v>2</v>
      </c>
      <c r="B12" s="1133" t="s">
        <v>1331</v>
      </c>
      <c r="C12" s="33" t="s">
        <v>1350</v>
      </c>
      <c r="D12" s="33" t="s">
        <v>1329</v>
      </c>
      <c r="E12" s="315">
        <v>19238</v>
      </c>
      <c r="F12" s="33" t="s">
        <v>1330</v>
      </c>
      <c r="G12" s="315">
        <v>15332</v>
      </c>
      <c r="H12" s="1155">
        <f>+H17</f>
        <v>11476</v>
      </c>
      <c r="I12" s="33"/>
      <c r="J12" s="33"/>
    </row>
    <row r="13" spans="1:10" ht="16.5" customHeight="1">
      <c r="A13" s="1145"/>
      <c r="B13" s="1134"/>
      <c r="C13" s="33" t="s">
        <v>1350</v>
      </c>
      <c r="D13" s="33" t="s">
        <v>1329</v>
      </c>
      <c r="E13" s="315">
        <v>42573</v>
      </c>
      <c r="F13" s="33" t="s">
        <v>1405</v>
      </c>
      <c r="G13" s="315">
        <f>21203+13800</f>
        <v>35003</v>
      </c>
      <c r="H13" s="1159"/>
      <c r="I13" s="33"/>
      <c r="J13" s="33"/>
    </row>
    <row r="14" spans="1:10" ht="16.5" customHeight="1">
      <c r="A14" s="1145"/>
      <c r="B14" s="1134"/>
      <c r="C14" s="33"/>
      <c r="D14" s="33"/>
      <c r="E14" s="315"/>
      <c r="F14" s="33"/>
      <c r="G14" s="315"/>
      <c r="H14" s="1159"/>
      <c r="I14" s="33"/>
      <c r="J14" s="33"/>
    </row>
    <row r="15" spans="1:10" ht="16.5" customHeight="1">
      <c r="A15" s="1145"/>
      <c r="B15" s="1134"/>
      <c r="C15" s="33"/>
      <c r="D15" s="33"/>
      <c r="E15" s="315"/>
      <c r="F15" s="33"/>
      <c r="G15" s="315"/>
      <c r="H15" s="1159"/>
      <c r="I15" s="33"/>
      <c r="J15" s="33"/>
    </row>
    <row r="16" spans="1:10" ht="16.5" customHeight="1">
      <c r="A16" s="1132"/>
      <c r="B16" s="1135"/>
      <c r="C16" s="33"/>
      <c r="D16" s="33"/>
      <c r="E16" s="315"/>
      <c r="F16" s="33"/>
      <c r="G16" s="315"/>
      <c r="H16" s="1156"/>
      <c r="I16" s="33"/>
      <c r="J16" s="33"/>
    </row>
    <row r="17" spans="1:10" ht="16.5" customHeight="1">
      <c r="A17" s="1124" t="s">
        <v>9</v>
      </c>
      <c r="B17" s="1125"/>
      <c r="C17" s="326"/>
      <c r="D17" s="326"/>
      <c r="E17" s="369">
        <f>+SUM(E12:E16)</f>
        <v>61811</v>
      </c>
      <c r="F17" s="370">
        <f t="shared" ref="F17:G17" si="1">+SUM(F12:F16)</f>
        <v>0</v>
      </c>
      <c r="G17" s="369">
        <f t="shared" si="1"/>
        <v>50335</v>
      </c>
      <c r="H17" s="369">
        <f>+E17-G17</f>
        <v>11476</v>
      </c>
      <c r="I17" s="326"/>
      <c r="J17" s="326"/>
    </row>
    <row r="18" spans="1:10" ht="16.5" customHeight="1">
      <c r="A18" s="1146">
        <v>3</v>
      </c>
      <c r="B18" s="1136" t="s">
        <v>1334</v>
      </c>
      <c r="C18" s="33" t="s">
        <v>1350</v>
      </c>
      <c r="D18" s="33" t="s">
        <v>1329</v>
      </c>
      <c r="E18" s="315">
        <v>6166</v>
      </c>
      <c r="F18" s="33" t="s">
        <v>1329</v>
      </c>
      <c r="G18" s="315">
        <v>1493</v>
      </c>
      <c r="H18" s="1155">
        <f>+H22</f>
        <v>0</v>
      </c>
      <c r="I18" s="33"/>
      <c r="J18" s="33"/>
    </row>
    <row r="19" spans="1:10" ht="16.5" customHeight="1">
      <c r="A19" s="1147"/>
      <c r="B19" s="1136"/>
      <c r="C19" s="33"/>
      <c r="D19" s="33"/>
      <c r="E19" s="315"/>
      <c r="F19" s="33" t="s">
        <v>1342</v>
      </c>
      <c r="G19" s="315">
        <v>1861</v>
      </c>
      <c r="H19" s="1159"/>
      <c r="I19" s="33"/>
      <c r="J19" s="33"/>
    </row>
    <row r="20" spans="1:10" ht="16.5" customHeight="1">
      <c r="A20" s="1147"/>
      <c r="B20" s="1136"/>
      <c r="C20" s="33"/>
      <c r="D20" s="33"/>
      <c r="E20" s="315"/>
      <c r="F20" s="33" t="s">
        <v>1405</v>
      </c>
      <c r="G20" s="315">
        <v>2812</v>
      </c>
      <c r="H20" s="1159"/>
      <c r="I20" s="33"/>
      <c r="J20" s="33"/>
    </row>
    <row r="21" spans="1:10" ht="16.5" customHeight="1">
      <c r="A21" s="1148"/>
      <c r="B21" s="1136"/>
      <c r="C21" s="33"/>
      <c r="D21" s="33"/>
      <c r="E21" s="315"/>
      <c r="F21" s="33"/>
      <c r="G21" s="315"/>
      <c r="H21" s="1156"/>
      <c r="I21" s="33"/>
      <c r="J21" s="33"/>
    </row>
    <row r="22" spans="1:10" ht="16.5" customHeight="1">
      <c r="A22" s="1124" t="s">
        <v>9</v>
      </c>
      <c r="B22" s="1125"/>
      <c r="C22" s="326"/>
      <c r="D22" s="326"/>
      <c r="E22" s="369">
        <f>+SUM(E18:E21)</f>
        <v>6166</v>
      </c>
      <c r="F22" s="370">
        <f t="shared" ref="F22:G22" si="2">+SUM(F18:F21)</f>
        <v>0</v>
      </c>
      <c r="G22" s="369">
        <f t="shared" si="2"/>
        <v>6166</v>
      </c>
      <c r="H22" s="369">
        <f>+E22-G22</f>
        <v>0</v>
      </c>
      <c r="I22" s="326"/>
      <c r="J22" s="326"/>
    </row>
    <row r="23" spans="1:10" ht="16.5" customHeight="1">
      <c r="A23" s="1150">
        <v>5</v>
      </c>
      <c r="B23" s="1137" t="s">
        <v>1336</v>
      </c>
      <c r="C23" s="33" t="s">
        <v>1350</v>
      </c>
      <c r="D23" s="33" t="s">
        <v>1329</v>
      </c>
      <c r="E23" s="315">
        <v>46982</v>
      </c>
      <c r="F23" s="33" t="s">
        <v>1405</v>
      </c>
      <c r="G23" s="315">
        <v>43310</v>
      </c>
      <c r="H23" s="1155">
        <f>+H30</f>
        <v>3672</v>
      </c>
      <c r="I23" s="33"/>
      <c r="J23" s="33"/>
    </row>
    <row r="24" spans="1:10" ht="16.5" customHeight="1">
      <c r="A24" s="1150"/>
      <c r="B24" s="1138"/>
      <c r="C24" s="33"/>
      <c r="D24" s="33"/>
      <c r="E24" s="315"/>
      <c r="F24" s="33"/>
      <c r="G24" s="315"/>
      <c r="H24" s="1159"/>
      <c r="I24" s="33"/>
      <c r="J24" s="33"/>
    </row>
    <row r="25" spans="1:10" ht="16.5" customHeight="1">
      <c r="A25" s="1150"/>
      <c r="B25" s="1138"/>
      <c r="C25" s="33"/>
      <c r="D25" s="33"/>
      <c r="E25" s="315"/>
      <c r="F25" s="33"/>
      <c r="G25" s="315"/>
      <c r="H25" s="1159"/>
      <c r="I25" s="33"/>
      <c r="J25" s="33"/>
    </row>
    <row r="26" spans="1:10" ht="16.5" customHeight="1">
      <c r="A26" s="1150"/>
      <c r="B26" s="1138"/>
      <c r="C26" s="33"/>
      <c r="D26" s="33"/>
      <c r="E26" s="315"/>
      <c r="F26" s="33"/>
      <c r="G26" s="315"/>
      <c r="H26" s="1159"/>
      <c r="I26" s="33"/>
      <c r="J26" s="33"/>
    </row>
    <row r="27" spans="1:10" ht="16.5" customHeight="1">
      <c r="A27" s="1150"/>
      <c r="B27" s="1138"/>
      <c r="C27" s="33"/>
      <c r="D27" s="33"/>
      <c r="E27" s="315"/>
      <c r="F27" s="33"/>
      <c r="G27" s="315"/>
      <c r="H27" s="1159"/>
      <c r="I27" s="33"/>
      <c r="J27" s="33"/>
    </row>
    <row r="28" spans="1:10" ht="16.5" customHeight="1">
      <c r="A28" s="1150"/>
      <c r="B28" s="1138"/>
      <c r="C28" s="33"/>
      <c r="D28" s="33"/>
      <c r="E28" s="315"/>
      <c r="F28" s="33"/>
      <c r="G28" s="315"/>
      <c r="H28" s="1159"/>
      <c r="I28" s="33"/>
      <c r="J28" s="33"/>
    </row>
    <row r="29" spans="1:10" ht="16.5" customHeight="1">
      <c r="A29" s="1150"/>
      <c r="B29" s="1139"/>
      <c r="C29" s="33"/>
      <c r="D29" s="33"/>
      <c r="E29" s="315"/>
      <c r="F29" s="33"/>
      <c r="G29" s="315"/>
      <c r="H29" s="1156"/>
      <c r="I29" s="33"/>
      <c r="J29" s="33"/>
    </row>
    <row r="30" spans="1:10" ht="16.5" customHeight="1">
      <c r="A30" s="1124" t="s">
        <v>9</v>
      </c>
      <c r="B30" s="1125"/>
      <c r="C30" s="326"/>
      <c r="D30" s="326"/>
      <c r="E30" s="369">
        <f>+SUM(E23:E29)</f>
        <v>46982</v>
      </c>
      <c r="F30" s="370">
        <f t="shared" ref="F30:G30" si="3">+SUM(F23:F29)</f>
        <v>0</v>
      </c>
      <c r="G30" s="369">
        <f t="shared" si="3"/>
        <v>43310</v>
      </c>
      <c r="H30" s="369">
        <f>+E30-G30</f>
        <v>3672</v>
      </c>
      <c r="I30" s="326"/>
      <c r="J30" s="326"/>
    </row>
    <row r="31" spans="1:10" ht="16.5" customHeight="1">
      <c r="A31" s="1150">
        <v>6</v>
      </c>
      <c r="B31" s="1137" t="s">
        <v>1340</v>
      </c>
      <c r="C31" s="33" t="s">
        <v>1350</v>
      </c>
      <c r="D31" s="33" t="s">
        <v>1329</v>
      </c>
      <c r="E31" s="315">
        <v>4721</v>
      </c>
      <c r="F31" s="33" t="s">
        <v>1329</v>
      </c>
      <c r="G31" s="315">
        <v>727</v>
      </c>
      <c r="H31" s="1155">
        <f>+H37</f>
        <v>0</v>
      </c>
      <c r="I31" s="33"/>
      <c r="J31" s="33"/>
    </row>
    <row r="32" spans="1:10" ht="16.5" customHeight="1">
      <c r="A32" s="1150"/>
      <c r="B32" s="1138"/>
      <c r="C32" s="33"/>
      <c r="D32" s="33"/>
      <c r="E32" s="315"/>
      <c r="F32" s="33" t="s">
        <v>1342</v>
      </c>
      <c r="G32" s="315">
        <v>3994</v>
      </c>
      <c r="H32" s="1159"/>
      <c r="I32" s="33"/>
      <c r="J32" s="33"/>
    </row>
    <row r="33" spans="1:10" ht="16.5" customHeight="1">
      <c r="A33" s="1150"/>
      <c r="B33" s="1138"/>
      <c r="C33" s="33"/>
      <c r="D33" s="33"/>
      <c r="E33" s="315"/>
      <c r="F33" s="33"/>
      <c r="G33" s="315"/>
      <c r="H33" s="1159"/>
      <c r="I33" s="33"/>
      <c r="J33" s="33"/>
    </row>
    <row r="34" spans="1:10" ht="16.5" customHeight="1">
      <c r="A34" s="1150"/>
      <c r="B34" s="1138"/>
      <c r="C34" s="33"/>
      <c r="D34" s="33"/>
      <c r="E34" s="315"/>
      <c r="F34" s="33"/>
      <c r="G34" s="315"/>
      <c r="H34" s="1159"/>
      <c r="I34" s="33"/>
      <c r="J34" s="33"/>
    </row>
    <row r="35" spans="1:10" ht="16.5" customHeight="1">
      <c r="A35" s="1150"/>
      <c r="B35" s="1138"/>
      <c r="C35" s="33"/>
      <c r="D35" s="33"/>
      <c r="E35" s="315"/>
      <c r="F35" s="33"/>
      <c r="G35" s="315"/>
      <c r="H35" s="1159"/>
      <c r="I35" s="33"/>
      <c r="J35" s="33"/>
    </row>
    <row r="36" spans="1:10" ht="16.5" customHeight="1">
      <c r="A36" s="1150"/>
      <c r="B36" s="1139"/>
      <c r="C36" s="33"/>
      <c r="D36" s="33"/>
      <c r="E36" s="315"/>
      <c r="F36" s="33"/>
      <c r="G36" s="315"/>
      <c r="H36" s="1156"/>
      <c r="I36" s="33"/>
      <c r="J36" s="33"/>
    </row>
    <row r="37" spans="1:10" ht="15">
      <c r="A37" s="1124" t="s">
        <v>9</v>
      </c>
      <c r="B37" s="1125"/>
      <c r="C37" s="326"/>
      <c r="D37" s="326"/>
      <c r="E37" s="369">
        <f>+SUM(E31:E36)</f>
        <v>4721</v>
      </c>
      <c r="F37" s="370">
        <f t="shared" ref="F37:G37" si="4">+SUM(F31:F36)</f>
        <v>0</v>
      </c>
      <c r="G37" s="369">
        <f t="shared" si="4"/>
        <v>4721</v>
      </c>
      <c r="H37" s="369">
        <f>+E37-G37</f>
        <v>0</v>
      </c>
      <c r="I37" s="326"/>
      <c r="J37" s="326"/>
    </row>
    <row r="38" spans="1:10" ht="15">
      <c r="A38" s="1146">
        <v>7</v>
      </c>
      <c r="B38" s="1136" t="s">
        <v>1341</v>
      </c>
      <c r="C38" s="33" t="s">
        <v>1350</v>
      </c>
      <c r="D38" s="33" t="s">
        <v>1329</v>
      </c>
      <c r="E38" s="315">
        <v>3341</v>
      </c>
      <c r="F38" s="33" t="s">
        <v>1342</v>
      </c>
      <c r="G38" s="315">
        <v>743</v>
      </c>
      <c r="H38" s="1155">
        <f>+H42</f>
        <v>98</v>
      </c>
      <c r="I38" s="33"/>
      <c r="J38" s="33"/>
    </row>
    <row r="39" spans="1:10" ht="15">
      <c r="A39" s="1147"/>
      <c r="B39" s="1136"/>
      <c r="C39" s="33"/>
      <c r="D39" s="33"/>
      <c r="E39" s="315"/>
      <c r="F39" s="33" t="s">
        <v>1405</v>
      </c>
      <c r="G39" s="315">
        <v>2500</v>
      </c>
      <c r="H39" s="1159"/>
      <c r="I39" s="33"/>
      <c r="J39" s="33"/>
    </row>
    <row r="40" spans="1:10" ht="15">
      <c r="A40" s="1147"/>
      <c r="B40" s="1136"/>
      <c r="C40" s="33"/>
      <c r="D40" s="33"/>
      <c r="E40" s="315"/>
      <c r="F40" s="33"/>
      <c r="G40" s="315"/>
      <c r="H40" s="1159"/>
      <c r="I40" s="33"/>
      <c r="J40" s="33"/>
    </row>
    <row r="41" spans="1:10" ht="15">
      <c r="A41" s="1148"/>
      <c r="B41" s="1136"/>
      <c r="C41" s="33"/>
      <c r="D41" s="33"/>
      <c r="E41" s="315"/>
      <c r="F41" s="33"/>
      <c r="G41" s="315"/>
      <c r="H41" s="1156"/>
      <c r="I41" s="33"/>
      <c r="J41" s="33"/>
    </row>
    <row r="42" spans="1:10" ht="15">
      <c r="A42" s="1124" t="s">
        <v>9</v>
      </c>
      <c r="B42" s="1125"/>
      <c r="C42" s="326"/>
      <c r="D42" s="326"/>
      <c r="E42" s="369">
        <f>SUM(E38:E41)</f>
        <v>3341</v>
      </c>
      <c r="F42" s="370">
        <f t="shared" ref="F42:G42" si="5">SUM(F38:F41)</f>
        <v>0</v>
      </c>
      <c r="G42" s="369">
        <f t="shared" si="5"/>
        <v>3243</v>
      </c>
      <c r="H42" s="369">
        <f>+E42-G42</f>
        <v>98</v>
      </c>
      <c r="I42" s="326"/>
      <c r="J42" s="326"/>
    </row>
    <row r="43" spans="1:10" ht="15">
      <c r="A43" s="1146">
        <v>8</v>
      </c>
      <c r="B43" s="1136" t="s">
        <v>1343</v>
      </c>
      <c r="C43" s="33" t="s">
        <v>1350</v>
      </c>
      <c r="D43" s="33" t="s">
        <v>1329</v>
      </c>
      <c r="E43" s="315">
        <v>903</v>
      </c>
      <c r="F43" s="33" t="s">
        <v>1327</v>
      </c>
      <c r="G43" s="315">
        <v>994</v>
      </c>
      <c r="H43" s="1160">
        <f>+H49</f>
        <v>-1292</v>
      </c>
      <c r="I43" s="33"/>
      <c r="J43" s="33"/>
    </row>
    <row r="44" spans="1:10" ht="15">
      <c r="A44" s="1147"/>
      <c r="B44" s="1136"/>
      <c r="C44" s="33"/>
      <c r="D44" s="33"/>
      <c r="E44" s="315"/>
      <c r="F44" s="33" t="s">
        <v>1328</v>
      </c>
      <c r="G44" s="315">
        <v>73</v>
      </c>
      <c r="H44" s="1161"/>
      <c r="I44" s="33"/>
      <c r="J44" s="33"/>
    </row>
    <row r="45" spans="1:10" ht="15">
      <c r="A45" s="1147"/>
      <c r="B45" s="1136"/>
      <c r="C45" s="33"/>
      <c r="D45" s="33"/>
      <c r="E45" s="315"/>
      <c r="F45" s="33" t="s">
        <v>1329</v>
      </c>
      <c r="G45" s="315">
        <v>893</v>
      </c>
      <c r="H45" s="1161"/>
      <c r="I45" s="33"/>
      <c r="J45" s="33"/>
    </row>
    <row r="46" spans="1:10" ht="15">
      <c r="A46" s="1147"/>
      <c r="B46" s="1136"/>
      <c r="C46" s="33"/>
      <c r="D46" s="33"/>
      <c r="E46" s="315"/>
      <c r="F46" s="33" t="s">
        <v>1342</v>
      </c>
      <c r="G46" s="315">
        <v>235</v>
      </c>
      <c r="H46" s="1161"/>
      <c r="I46" s="33"/>
      <c r="J46" s="33"/>
    </row>
    <row r="47" spans="1:10" ht="15">
      <c r="A47" s="1147"/>
      <c r="B47" s="1136"/>
      <c r="C47" s="33"/>
      <c r="D47" s="33"/>
      <c r="E47" s="315"/>
      <c r="F47" s="33"/>
      <c r="G47" s="315"/>
      <c r="H47" s="1161"/>
      <c r="I47" s="33"/>
      <c r="J47" s="33"/>
    </row>
    <row r="48" spans="1:10" ht="15">
      <c r="A48" s="1148"/>
      <c r="B48" s="1136"/>
      <c r="C48" s="33"/>
      <c r="D48" s="33"/>
      <c r="E48" s="315"/>
      <c r="F48" s="33"/>
      <c r="G48" s="315"/>
      <c r="H48" s="1162"/>
      <c r="I48" s="33"/>
      <c r="J48" s="33"/>
    </row>
    <row r="49" spans="1:10" ht="15">
      <c r="A49" s="1124" t="s">
        <v>9</v>
      </c>
      <c r="B49" s="1125"/>
      <c r="C49" s="326"/>
      <c r="D49" s="326"/>
      <c r="E49" s="369">
        <f>+SUM(E43:E47)</f>
        <v>903</v>
      </c>
      <c r="F49" s="370">
        <f t="shared" ref="F49:G49" si="6">+SUM(F43:F47)</f>
        <v>0</v>
      </c>
      <c r="G49" s="369">
        <f t="shared" si="6"/>
        <v>2195</v>
      </c>
      <c r="H49" s="369">
        <f>+E49-G49</f>
        <v>-1292</v>
      </c>
      <c r="I49" s="326"/>
      <c r="J49" s="326"/>
    </row>
    <row r="50" spans="1:10" ht="15">
      <c r="A50" s="1131">
        <v>9</v>
      </c>
      <c r="B50" s="1133" t="s">
        <v>1344</v>
      </c>
      <c r="C50" s="33"/>
      <c r="D50" s="33"/>
      <c r="E50" s="315"/>
      <c r="F50" s="33"/>
      <c r="G50" s="315"/>
      <c r="H50" s="1155">
        <f>+H52</f>
        <v>0</v>
      </c>
      <c r="I50" s="33"/>
      <c r="J50" s="33"/>
    </row>
    <row r="51" spans="1:10" ht="15">
      <c r="A51" s="1132"/>
      <c r="B51" s="1135"/>
      <c r="C51" s="33"/>
      <c r="D51" s="33"/>
      <c r="E51" s="315"/>
      <c r="F51" s="33"/>
      <c r="G51" s="315"/>
      <c r="H51" s="1156"/>
      <c r="I51" s="33"/>
      <c r="J51" s="33"/>
    </row>
    <row r="52" spans="1:10" ht="15">
      <c r="A52" s="1124" t="s">
        <v>9</v>
      </c>
      <c r="B52" s="1125"/>
      <c r="C52" s="326"/>
      <c r="D52" s="326"/>
      <c r="E52" s="369">
        <f>+SUM(E50:E51)</f>
        <v>0</v>
      </c>
      <c r="F52" s="370">
        <f t="shared" ref="F52:G52" si="7">+SUM(F50:F51)</f>
        <v>0</v>
      </c>
      <c r="G52" s="369">
        <f t="shared" si="7"/>
        <v>0</v>
      </c>
      <c r="H52" s="369">
        <f>+E52-G52</f>
        <v>0</v>
      </c>
      <c r="I52" s="326"/>
      <c r="J52" s="326"/>
    </row>
    <row r="53" spans="1:10" ht="15">
      <c r="A53" s="1131">
        <v>10</v>
      </c>
      <c r="B53" s="1133" t="s">
        <v>1345</v>
      </c>
      <c r="C53" s="33" t="s">
        <v>1350</v>
      </c>
      <c r="D53" s="33" t="s">
        <v>1329</v>
      </c>
      <c r="E53" s="315">
        <v>14780</v>
      </c>
      <c r="F53" s="33" t="s">
        <v>1342</v>
      </c>
      <c r="G53" s="315">
        <v>14780</v>
      </c>
      <c r="H53" s="1155">
        <f>+H55</f>
        <v>0</v>
      </c>
      <c r="I53" s="33"/>
      <c r="J53" s="33"/>
    </row>
    <row r="54" spans="1:10" ht="15">
      <c r="A54" s="1132"/>
      <c r="B54" s="1135"/>
      <c r="C54" s="33"/>
      <c r="D54" s="33"/>
      <c r="E54" s="315"/>
      <c r="F54" s="33"/>
      <c r="G54" s="315"/>
      <c r="H54" s="1156"/>
      <c r="I54" s="33"/>
      <c r="J54" s="33"/>
    </row>
    <row r="55" spans="1:10" ht="15">
      <c r="A55" s="1124" t="s">
        <v>9</v>
      </c>
      <c r="B55" s="1125"/>
      <c r="C55" s="326"/>
      <c r="D55" s="326"/>
      <c r="E55" s="369">
        <f>+SUM(E53:E54)</f>
        <v>14780</v>
      </c>
      <c r="F55" s="370">
        <f t="shared" ref="F55:G55" si="8">+SUM(F53:F54)</f>
        <v>0</v>
      </c>
      <c r="G55" s="369">
        <f t="shared" si="8"/>
        <v>14780</v>
      </c>
      <c r="H55" s="369">
        <f>+E55-G55</f>
        <v>0</v>
      </c>
      <c r="I55" s="326"/>
      <c r="J55" s="326"/>
    </row>
    <row r="56" spans="1:10" ht="15">
      <c r="A56" s="1131">
        <v>11</v>
      </c>
      <c r="B56" s="1133" t="s">
        <v>1346</v>
      </c>
      <c r="C56" s="33" t="s">
        <v>1406</v>
      </c>
      <c r="D56" s="33" t="s">
        <v>1329</v>
      </c>
      <c r="E56" s="315">
        <v>8050</v>
      </c>
      <c r="F56" s="33" t="s">
        <v>1342</v>
      </c>
      <c r="G56" s="315">
        <v>8050</v>
      </c>
      <c r="H56" s="1155">
        <f>+H58</f>
        <v>0</v>
      </c>
      <c r="I56" s="33"/>
      <c r="J56" s="33"/>
    </row>
    <row r="57" spans="1:10" ht="15">
      <c r="A57" s="1132"/>
      <c r="B57" s="1135"/>
      <c r="C57" s="33"/>
      <c r="D57" s="33"/>
      <c r="E57" s="315"/>
      <c r="F57" s="33"/>
      <c r="G57" s="315"/>
      <c r="H57" s="1156"/>
      <c r="I57" s="33"/>
      <c r="J57" s="33"/>
    </row>
    <row r="58" spans="1:10" ht="15">
      <c r="A58" s="1124" t="s">
        <v>9</v>
      </c>
      <c r="B58" s="1125"/>
      <c r="C58" s="326"/>
      <c r="D58" s="326"/>
      <c r="E58" s="369">
        <f>+SUM(E56:E57)</f>
        <v>8050</v>
      </c>
      <c r="F58" s="370">
        <f t="shared" ref="F58:G58" si="9">+SUM(F56:F57)</f>
        <v>0</v>
      </c>
      <c r="G58" s="369">
        <f t="shared" si="9"/>
        <v>8050</v>
      </c>
      <c r="H58" s="369">
        <f>+E58-G58</f>
        <v>0</v>
      </c>
      <c r="I58" s="326"/>
      <c r="J58" s="326"/>
    </row>
    <row r="59" spans="1:10" ht="15">
      <c r="A59" s="1131">
        <v>12</v>
      </c>
      <c r="B59" s="1128" t="s">
        <v>1347</v>
      </c>
      <c r="C59" s="33"/>
      <c r="D59" s="33"/>
      <c r="E59" s="315"/>
      <c r="F59" s="33"/>
      <c r="G59" s="315"/>
      <c r="H59" s="1155">
        <f>+H61</f>
        <v>0</v>
      </c>
      <c r="I59" s="33"/>
      <c r="J59" s="33"/>
    </row>
    <row r="60" spans="1:10" ht="15">
      <c r="A60" s="1132"/>
      <c r="B60" s="1129"/>
      <c r="C60" s="33"/>
      <c r="D60" s="33"/>
      <c r="E60" s="315"/>
      <c r="F60" s="33"/>
      <c r="G60" s="315"/>
      <c r="H60" s="1156"/>
      <c r="I60" s="33"/>
      <c r="J60" s="33"/>
    </row>
    <row r="61" spans="1:10" ht="15">
      <c r="A61" s="1124" t="s">
        <v>9</v>
      </c>
      <c r="B61" s="1125"/>
      <c r="C61" s="326"/>
      <c r="D61" s="326"/>
      <c r="E61" s="369">
        <f>+SUM(E59:E60)</f>
        <v>0</v>
      </c>
      <c r="F61" s="370">
        <f t="shared" ref="F61:G61" si="10">+SUM(F59:F60)</f>
        <v>0</v>
      </c>
      <c r="G61" s="369">
        <f t="shared" si="10"/>
        <v>0</v>
      </c>
      <c r="H61" s="369">
        <f>+E61-G61</f>
        <v>0</v>
      </c>
      <c r="I61" s="326"/>
      <c r="J61" s="326"/>
    </row>
    <row r="62" spans="1:10" ht="15">
      <c r="A62" s="1146">
        <v>13</v>
      </c>
      <c r="B62" s="1136" t="s">
        <v>1348</v>
      </c>
      <c r="C62" s="33"/>
      <c r="D62" s="33"/>
      <c r="E62" s="315"/>
      <c r="F62" s="33"/>
      <c r="G62" s="315"/>
      <c r="H62" s="1155">
        <v>0</v>
      </c>
      <c r="I62" s="33"/>
      <c r="J62" s="33"/>
    </row>
    <row r="63" spans="1:10" ht="15">
      <c r="A63" s="1147"/>
      <c r="B63" s="1136"/>
      <c r="C63" s="33"/>
      <c r="D63" s="33"/>
      <c r="E63" s="315"/>
      <c r="F63" s="33"/>
      <c r="G63" s="315"/>
      <c r="H63" s="1159"/>
      <c r="I63" s="33"/>
      <c r="J63" s="33"/>
    </row>
    <row r="64" spans="1:10" ht="15">
      <c r="A64" s="1148"/>
      <c r="B64" s="1136"/>
      <c r="C64" s="33"/>
      <c r="D64" s="33"/>
      <c r="E64" s="315"/>
      <c r="F64" s="33"/>
      <c r="G64" s="315"/>
      <c r="H64" s="1156"/>
      <c r="I64" s="33"/>
      <c r="J64" s="33"/>
    </row>
    <row r="65" spans="1:10" ht="15">
      <c r="A65" s="1124" t="s">
        <v>9</v>
      </c>
      <c r="B65" s="1125"/>
      <c r="C65" s="326"/>
      <c r="D65" s="326"/>
      <c r="E65" s="369">
        <f>+SUM(E63:E64)</f>
        <v>0</v>
      </c>
      <c r="F65" s="370">
        <f t="shared" ref="F65:G65" si="11">+SUM(F63:F64)</f>
        <v>0</v>
      </c>
      <c r="G65" s="369">
        <f t="shared" si="11"/>
        <v>0</v>
      </c>
      <c r="H65" s="369">
        <f>+E65-G65</f>
        <v>0</v>
      </c>
      <c r="I65" s="326"/>
      <c r="J65" s="326"/>
    </row>
    <row r="66" spans="1:10" ht="15">
      <c r="A66" s="1146">
        <v>14</v>
      </c>
      <c r="B66" s="1140" t="s">
        <v>1349</v>
      </c>
      <c r="C66" s="33" t="s">
        <v>1350</v>
      </c>
      <c r="D66" s="33" t="s">
        <v>1329</v>
      </c>
      <c r="E66" s="315">
        <v>579</v>
      </c>
      <c r="F66" s="33" t="s">
        <v>1368</v>
      </c>
      <c r="G66" s="315">
        <v>100</v>
      </c>
      <c r="H66" s="1155">
        <f>+H70</f>
        <v>0</v>
      </c>
      <c r="I66" s="33"/>
      <c r="J66" s="33"/>
    </row>
    <row r="67" spans="1:10" ht="15">
      <c r="A67" s="1147"/>
      <c r="B67" s="1140"/>
      <c r="C67" s="33"/>
      <c r="D67" s="33"/>
      <c r="E67" s="315"/>
      <c r="F67" s="33" t="s">
        <v>1352</v>
      </c>
      <c r="G67" s="315">
        <v>200</v>
      </c>
      <c r="H67" s="1159"/>
      <c r="I67" s="33"/>
      <c r="J67" s="33"/>
    </row>
    <row r="68" spans="1:10" ht="15">
      <c r="A68" s="1147"/>
      <c r="B68" s="1140"/>
      <c r="C68" s="33"/>
      <c r="D68" s="33"/>
      <c r="E68" s="315"/>
      <c r="F68" s="33" t="s">
        <v>1407</v>
      </c>
      <c r="G68" s="315">
        <v>200</v>
      </c>
      <c r="H68" s="1159"/>
      <c r="I68" s="33"/>
      <c r="J68" s="33"/>
    </row>
    <row r="69" spans="1:10" ht="15">
      <c r="A69" s="1148"/>
      <c r="B69" s="1140"/>
      <c r="C69" s="33"/>
      <c r="D69" s="33"/>
      <c r="E69" s="315"/>
      <c r="F69" s="33" t="s">
        <v>1408</v>
      </c>
      <c r="G69" s="315">
        <v>79</v>
      </c>
      <c r="H69" s="1156"/>
      <c r="I69" s="33"/>
      <c r="J69" s="33"/>
    </row>
    <row r="70" spans="1:10" ht="15">
      <c r="A70" s="1124" t="s">
        <v>9</v>
      </c>
      <c r="B70" s="1125"/>
      <c r="C70" s="326"/>
      <c r="D70" s="326"/>
      <c r="E70" s="369">
        <f>SUM(E66:E69)</f>
        <v>579</v>
      </c>
      <c r="F70" s="370">
        <f t="shared" ref="F70:G70" si="12">SUM(F66:F69)</f>
        <v>0</v>
      </c>
      <c r="G70" s="369">
        <f t="shared" si="12"/>
        <v>579</v>
      </c>
      <c r="H70" s="369">
        <f>+E70-G70</f>
        <v>0</v>
      </c>
      <c r="I70" s="326"/>
      <c r="J70" s="326"/>
    </row>
    <row r="71" spans="1:10" ht="15">
      <c r="A71" s="1131">
        <v>15</v>
      </c>
      <c r="B71" s="1140" t="s">
        <v>1353</v>
      </c>
      <c r="C71" s="33" t="s">
        <v>1350</v>
      </c>
      <c r="D71" s="33" t="s">
        <v>1329</v>
      </c>
      <c r="E71" s="315">
        <v>2370</v>
      </c>
      <c r="F71" s="33" t="s">
        <v>1405</v>
      </c>
      <c r="G71" s="315">
        <v>2370</v>
      </c>
      <c r="H71" s="1155">
        <f>+H76</f>
        <v>0</v>
      </c>
      <c r="I71" s="33"/>
      <c r="J71" s="33"/>
    </row>
    <row r="72" spans="1:10" ht="15">
      <c r="A72" s="1145"/>
      <c r="B72" s="1140"/>
      <c r="C72" s="33"/>
      <c r="D72" s="33"/>
      <c r="E72" s="315"/>
      <c r="F72" s="33"/>
      <c r="G72" s="315"/>
      <c r="H72" s="1159"/>
      <c r="I72" s="33"/>
      <c r="J72" s="33"/>
    </row>
    <row r="73" spans="1:10" ht="15">
      <c r="A73" s="1145"/>
      <c r="B73" s="1140"/>
      <c r="C73" s="33"/>
      <c r="D73" s="33"/>
      <c r="E73" s="315"/>
      <c r="F73" s="33"/>
      <c r="G73" s="315"/>
      <c r="H73" s="1159"/>
      <c r="I73" s="33"/>
      <c r="J73" s="33"/>
    </row>
    <row r="74" spans="1:10" ht="15">
      <c r="A74" s="1145"/>
      <c r="B74" s="1140"/>
      <c r="C74" s="33"/>
      <c r="D74" s="33"/>
      <c r="E74" s="315"/>
      <c r="F74" s="33"/>
      <c r="G74" s="315"/>
      <c r="H74" s="1159"/>
      <c r="I74" s="33"/>
      <c r="J74" s="33"/>
    </row>
    <row r="75" spans="1:10" ht="15">
      <c r="A75" s="1132"/>
      <c r="B75" s="1140"/>
      <c r="C75" s="33"/>
      <c r="D75" s="33"/>
      <c r="E75" s="315"/>
      <c r="F75" s="33"/>
      <c r="G75" s="315"/>
      <c r="H75" s="1156"/>
      <c r="I75" s="33"/>
      <c r="J75" s="33"/>
    </row>
    <row r="76" spans="1:10" ht="15">
      <c r="A76" s="1124" t="s">
        <v>9</v>
      </c>
      <c r="B76" s="1125"/>
      <c r="C76" s="326"/>
      <c r="D76" s="326"/>
      <c r="E76" s="369">
        <f>+SUM(E71:E75)</f>
        <v>2370</v>
      </c>
      <c r="F76" s="370">
        <f t="shared" ref="F76:G76" si="13">+SUM(F71:F75)</f>
        <v>0</v>
      </c>
      <c r="G76" s="369">
        <f t="shared" si="13"/>
        <v>2370</v>
      </c>
      <c r="H76" s="369">
        <f>+E76-G76</f>
        <v>0</v>
      </c>
      <c r="I76" s="326"/>
      <c r="J76" s="326"/>
    </row>
    <row r="77" spans="1:10" ht="15">
      <c r="A77" s="1131">
        <v>16</v>
      </c>
      <c r="B77" s="1141" t="s">
        <v>1358</v>
      </c>
      <c r="C77" s="33" t="s">
        <v>1350</v>
      </c>
      <c r="D77" s="33" t="s">
        <v>1329</v>
      </c>
      <c r="E77" s="315">
        <v>1921</v>
      </c>
      <c r="F77" s="33"/>
      <c r="G77" s="315"/>
      <c r="H77" s="1155">
        <f>+H79</f>
        <v>1921</v>
      </c>
      <c r="I77" s="33"/>
      <c r="J77" s="33"/>
    </row>
    <row r="78" spans="1:10" ht="15">
      <c r="A78" s="1132"/>
      <c r="B78" s="1142"/>
      <c r="C78" s="33"/>
      <c r="D78" s="33"/>
      <c r="E78" s="315"/>
      <c r="F78" s="33"/>
      <c r="G78" s="315"/>
      <c r="H78" s="1156"/>
      <c r="I78" s="33"/>
      <c r="J78" s="33"/>
    </row>
    <row r="79" spans="1:10" ht="15">
      <c r="A79" s="1124" t="s">
        <v>9</v>
      </c>
      <c r="B79" s="1125"/>
      <c r="C79" s="326"/>
      <c r="D79" s="326"/>
      <c r="E79" s="369">
        <f>SUM(E77:E78)</f>
        <v>1921</v>
      </c>
      <c r="F79" s="370">
        <f t="shared" ref="F79:G79" si="14">SUM(F77:F78)</f>
        <v>0</v>
      </c>
      <c r="G79" s="369">
        <f t="shared" si="14"/>
        <v>0</v>
      </c>
      <c r="H79" s="369">
        <f>+E79-G79</f>
        <v>1921</v>
      </c>
      <c r="I79" s="326"/>
      <c r="J79" s="326"/>
    </row>
    <row r="80" spans="1:10" ht="15">
      <c r="A80" s="1131">
        <v>17</v>
      </c>
      <c r="B80" s="1141" t="s">
        <v>1359</v>
      </c>
      <c r="C80" s="33" t="s">
        <v>1350</v>
      </c>
      <c r="D80" s="33" t="s">
        <v>1329</v>
      </c>
      <c r="E80" s="315">
        <v>1321</v>
      </c>
      <c r="F80" s="33" t="s">
        <v>1333</v>
      </c>
      <c r="G80" s="315">
        <v>282</v>
      </c>
      <c r="H80" s="1155">
        <f>+H83</f>
        <v>-300</v>
      </c>
      <c r="I80" s="33"/>
      <c r="J80" s="33"/>
    </row>
    <row r="81" spans="1:10" ht="15">
      <c r="A81" s="1132"/>
      <c r="B81" s="1142"/>
      <c r="C81" s="33"/>
      <c r="D81" s="33"/>
      <c r="E81" s="315"/>
      <c r="F81" s="33" t="s">
        <v>1342</v>
      </c>
      <c r="G81" s="373">
        <v>1039</v>
      </c>
      <c r="H81" s="1159"/>
      <c r="I81" s="33"/>
      <c r="J81" s="33"/>
    </row>
    <row r="82" spans="1:10">
      <c r="A82" s="372"/>
      <c r="B82" s="374"/>
      <c r="C82" s="33"/>
      <c r="D82" s="33"/>
      <c r="E82" s="315"/>
      <c r="F82" s="33" t="s">
        <v>1405</v>
      </c>
      <c r="G82" s="365">
        <v>300</v>
      </c>
      <c r="H82" s="1156"/>
      <c r="I82" s="33"/>
      <c r="J82" s="33"/>
    </row>
    <row r="83" spans="1:10" ht="15">
      <c r="A83" s="1124" t="s">
        <v>9</v>
      </c>
      <c r="B83" s="1125"/>
      <c r="C83" s="326"/>
      <c r="D83" s="326"/>
      <c r="E83" s="369">
        <f>+SUM(E80:E82)</f>
        <v>1321</v>
      </c>
      <c r="F83" s="369">
        <f t="shared" ref="F83:G83" si="15">+SUM(F80:F82)</f>
        <v>0</v>
      </c>
      <c r="G83" s="369">
        <f t="shared" si="15"/>
        <v>1621</v>
      </c>
      <c r="H83" s="369">
        <f>+E83-G83</f>
        <v>-300</v>
      </c>
      <c r="I83" s="326"/>
      <c r="J83" s="326"/>
    </row>
    <row r="84" spans="1:10" ht="28.5" customHeight="1">
      <c r="A84" s="1131">
        <v>18</v>
      </c>
      <c r="B84" s="1143" t="s">
        <v>1360</v>
      </c>
      <c r="C84" s="33"/>
      <c r="D84" s="33"/>
      <c r="E84" s="315"/>
      <c r="F84" s="33"/>
      <c r="G84" s="315"/>
      <c r="H84" s="1155">
        <f>+H86</f>
        <v>0</v>
      </c>
      <c r="I84" s="33"/>
      <c r="J84" s="33"/>
    </row>
    <row r="85" spans="1:10" ht="20.25" customHeight="1">
      <c r="A85" s="1132"/>
      <c r="B85" s="1144"/>
      <c r="C85" s="33"/>
      <c r="D85" s="33"/>
      <c r="E85" s="315"/>
      <c r="F85" s="33"/>
      <c r="G85" s="315"/>
      <c r="H85" s="1156"/>
      <c r="I85" s="33"/>
      <c r="J85" s="33"/>
    </row>
    <row r="86" spans="1:10" ht="15">
      <c r="A86" s="1124" t="s">
        <v>9</v>
      </c>
      <c r="B86" s="1125"/>
      <c r="C86" s="326"/>
      <c r="D86" s="326"/>
      <c r="E86" s="369">
        <f>+SUM(E84:E85)</f>
        <v>0</v>
      </c>
      <c r="F86" s="370">
        <f t="shared" ref="F86:G86" si="16">+SUM(F84:F85)</f>
        <v>0</v>
      </c>
      <c r="G86" s="369">
        <f t="shared" si="16"/>
        <v>0</v>
      </c>
      <c r="H86" s="369">
        <f>+E86-G86</f>
        <v>0</v>
      </c>
      <c r="I86" s="326"/>
      <c r="J86" s="326"/>
    </row>
    <row r="87" spans="1:10" ht="15">
      <c r="A87" s="1131">
        <v>19</v>
      </c>
      <c r="B87" s="1117" t="s">
        <v>1361</v>
      </c>
      <c r="C87" s="340"/>
      <c r="D87" s="340"/>
      <c r="E87" s="315"/>
      <c r="F87" s="340"/>
      <c r="G87" s="315"/>
      <c r="H87" s="1155">
        <f>+H89</f>
        <v>0</v>
      </c>
      <c r="I87" s="340"/>
      <c r="J87" s="340"/>
    </row>
    <row r="88" spans="1:10" ht="15">
      <c r="A88" s="1132"/>
      <c r="B88" s="1118"/>
      <c r="C88" s="340"/>
      <c r="D88" s="340"/>
      <c r="E88" s="315"/>
      <c r="F88" s="340"/>
      <c r="G88" s="315"/>
      <c r="H88" s="1156"/>
      <c r="I88" s="340"/>
      <c r="J88" s="340"/>
    </row>
    <row r="89" spans="1:10" ht="15">
      <c r="A89" s="1124" t="s">
        <v>9</v>
      </c>
      <c r="B89" s="1125"/>
      <c r="C89" s="375"/>
      <c r="D89" s="375"/>
      <c r="E89" s="369">
        <f>+SUM(E87:E88)</f>
        <v>0</v>
      </c>
      <c r="F89" s="370">
        <f t="shared" ref="F89:G89" si="17">+SUM(F87:F88)</f>
        <v>0</v>
      </c>
      <c r="G89" s="369">
        <f t="shared" si="17"/>
        <v>0</v>
      </c>
      <c r="H89" s="369">
        <f>+E89-G89</f>
        <v>0</v>
      </c>
      <c r="I89" s="375"/>
      <c r="J89" s="375"/>
    </row>
    <row r="90" spans="1:10" ht="15">
      <c r="A90" s="1131">
        <v>20</v>
      </c>
      <c r="B90" s="1117" t="s">
        <v>1362</v>
      </c>
      <c r="C90" s="340"/>
      <c r="D90" s="340"/>
      <c r="E90" s="315"/>
      <c r="F90" s="340"/>
      <c r="G90" s="315"/>
      <c r="H90" s="1155">
        <f>+H92</f>
        <v>0</v>
      </c>
      <c r="I90" s="340"/>
      <c r="J90" s="340"/>
    </row>
    <row r="91" spans="1:10" ht="15">
      <c r="A91" s="1132"/>
      <c r="B91" s="1118"/>
      <c r="C91" s="340"/>
      <c r="D91" s="340"/>
      <c r="E91" s="315"/>
      <c r="F91" s="340"/>
      <c r="G91" s="315"/>
      <c r="H91" s="1156"/>
      <c r="I91" s="340"/>
      <c r="J91" s="340"/>
    </row>
    <row r="92" spans="1:10" ht="15">
      <c r="A92" s="1124" t="s">
        <v>9</v>
      </c>
      <c r="B92" s="1125"/>
      <c r="C92" s="375"/>
      <c r="D92" s="375"/>
      <c r="E92" s="369">
        <f>+SUM(E90:E91)</f>
        <v>0</v>
      </c>
      <c r="F92" s="370">
        <f t="shared" ref="F92:G92" si="18">+SUM(F90:F91)</f>
        <v>0</v>
      </c>
      <c r="G92" s="369">
        <f t="shared" si="18"/>
        <v>0</v>
      </c>
      <c r="H92" s="369">
        <f>+E92-G92</f>
        <v>0</v>
      </c>
      <c r="I92" s="375"/>
      <c r="J92" s="375"/>
    </row>
    <row r="93" spans="1:10" ht="15">
      <c r="A93" s="1131">
        <v>21</v>
      </c>
      <c r="B93" s="1117" t="s">
        <v>1363</v>
      </c>
      <c r="C93" s="340"/>
      <c r="D93" s="340"/>
      <c r="E93" s="315"/>
      <c r="F93" s="340"/>
      <c r="G93" s="315"/>
      <c r="H93" s="1155">
        <f>+H95</f>
        <v>0</v>
      </c>
      <c r="I93" s="340"/>
      <c r="J93" s="340"/>
    </row>
    <row r="94" spans="1:10" ht="15">
      <c r="A94" s="1132"/>
      <c r="B94" s="1118"/>
      <c r="C94" s="340"/>
      <c r="D94" s="340"/>
      <c r="E94" s="315"/>
      <c r="F94" s="340"/>
      <c r="G94" s="315"/>
      <c r="H94" s="1156"/>
      <c r="I94" s="340"/>
      <c r="J94" s="340"/>
    </row>
    <row r="95" spans="1:10" ht="15">
      <c r="A95" s="1124" t="s">
        <v>9</v>
      </c>
      <c r="B95" s="1125"/>
      <c r="C95" s="375"/>
      <c r="D95" s="375"/>
      <c r="E95" s="369">
        <f>+SUM(E93:E94)</f>
        <v>0</v>
      </c>
      <c r="F95" s="370">
        <f t="shared" ref="F95:G95" si="19">+SUM(F93:F94)</f>
        <v>0</v>
      </c>
      <c r="G95" s="369">
        <f t="shared" si="19"/>
        <v>0</v>
      </c>
      <c r="H95" s="369">
        <f>+E95-G95</f>
        <v>0</v>
      </c>
      <c r="I95" s="375"/>
      <c r="J95" s="375"/>
    </row>
    <row r="96" spans="1:10" ht="24" customHeight="1">
      <c r="A96" s="1131">
        <v>22</v>
      </c>
      <c r="B96" s="1117" t="s">
        <v>1364</v>
      </c>
      <c r="C96" s="340"/>
      <c r="D96" s="340"/>
      <c r="E96" s="315"/>
      <c r="F96" s="340"/>
      <c r="G96" s="315"/>
      <c r="H96" s="1155">
        <f>+H98</f>
        <v>0</v>
      </c>
      <c r="I96" s="340"/>
      <c r="J96" s="340"/>
    </row>
    <row r="97" spans="1:10" ht="17.25" customHeight="1">
      <c r="A97" s="1132"/>
      <c r="B97" s="1118"/>
      <c r="C97" s="340"/>
      <c r="D97" s="340"/>
      <c r="E97" s="315"/>
      <c r="F97" s="340"/>
      <c r="G97" s="315"/>
      <c r="H97" s="1156"/>
      <c r="I97" s="340"/>
      <c r="J97" s="340"/>
    </row>
    <row r="98" spans="1:10" ht="15">
      <c r="A98" s="1124" t="s">
        <v>9</v>
      </c>
      <c r="B98" s="1125"/>
      <c r="C98" s="375"/>
      <c r="D98" s="375"/>
      <c r="E98" s="369">
        <f>+SUM(E96:E97)</f>
        <v>0</v>
      </c>
      <c r="F98" s="370">
        <f t="shared" ref="F98:G98" si="20">+SUM(F96:F97)</f>
        <v>0</v>
      </c>
      <c r="G98" s="369">
        <f t="shared" si="20"/>
        <v>0</v>
      </c>
      <c r="H98" s="369">
        <f>+E98-G98</f>
        <v>0</v>
      </c>
      <c r="I98" s="375"/>
      <c r="J98" s="375"/>
    </row>
    <row r="99" spans="1:10" ht="21.75" customHeight="1">
      <c r="A99" s="1131">
        <v>23</v>
      </c>
      <c r="B99" s="1117" t="s">
        <v>1365</v>
      </c>
      <c r="C99" s="340"/>
      <c r="D99" s="340"/>
      <c r="E99" s="315"/>
      <c r="F99" s="340"/>
      <c r="G99" s="315"/>
      <c r="H99" s="1155">
        <f>+H101</f>
        <v>0</v>
      </c>
      <c r="I99" s="340"/>
      <c r="J99" s="340"/>
    </row>
    <row r="100" spans="1:10" ht="19.5" customHeight="1">
      <c r="A100" s="1132"/>
      <c r="B100" s="1118"/>
      <c r="C100" s="340"/>
      <c r="D100" s="340"/>
      <c r="E100" s="315"/>
      <c r="F100" s="340"/>
      <c r="G100" s="315"/>
      <c r="H100" s="1156"/>
      <c r="I100" s="340"/>
      <c r="J100" s="340"/>
    </row>
    <row r="101" spans="1:10" ht="15">
      <c r="A101" s="1124" t="s">
        <v>9</v>
      </c>
      <c r="B101" s="1125"/>
      <c r="C101" s="375"/>
      <c r="D101" s="375"/>
      <c r="E101" s="369">
        <f>+SUM(E99:E100)</f>
        <v>0</v>
      </c>
      <c r="F101" s="370">
        <f t="shared" ref="F101:G101" si="21">+SUM(F99:F100)</f>
        <v>0</v>
      </c>
      <c r="G101" s="369">
        <f t="shared" si="21"/>
        <v>0</v>
      </c>
      <c r="H101" s="369">
        <f>+E101-G101</f>
        <v>0</v>
      </c>
      <c r="I101" s="375"/>
      <c r="J101" s="375"/>
    </row>
    <row r="102" spans="1:10" ht="15">
      <c r="A102" s="1131">
        <v>24</v>
      </c>
      <c r="B102" s="1128" t="s">
        <v>1366</v>
      </c>
      <c r="C102" s="340" t="s">
        <v>1409</v>
      </c>
      <c r="D102" s="340" t="s">
        <v>1329</v>
      </c>
      <c r="E102" s="315">
        <v>442</v>
      </c>
      <c r="F102" s="340" t="s">
        <v>322</v>
      </c>
      <c r="G102" s="315"/>
      <c r="H102" s="1155">
        <f>+H104</f>
        <v>442</v>
      </c>
      <c r="I102" s="340"/>
      <c r="J102" s="340"/>
    </row>
    <row r="103" spans="1:10" ht="15">
      <c r="A103" s="1132"/>
      <c r="B103" s="1129"/>
      <c r="C103" s="340"/>
      <c r="D103" s="340"/>
      <c r="E103" s="315"/>
      <c r="F103" s="340"/>
      <c r="G103" s="315"/>
      <c r="H103" s="1156"/>
      <c r="I103" s="340"/>
      <c r="J103" s="340"/>
    </row>
    <row r="104" spans="1:10" ht="15">
      <c r="A104" s="1124" t="s">
        <v>9</v>
      </c>
      <c r="B104" s="1125"/>
      <c r="C104" s="375"/>
      <c r="D104" s="375"/>
      <c r="E104" s="369">
        <f>+SUM(E102:E103)</f>
        <v>442</v>
      </c>
      <c r="F104" s="370">
        <f t="shared" ref="F104:G104" si="22">+SUM(F102:F103)</f>
        <v>0</v>
      </c>
      <c r="G104" s="369">
        <f t="shared" si="22"/>
        <v>0</v>
      </c>
      <c r="H104" s="369">
        <f>+E104-G104</f>
        <v>442</v>
      </c>
      <c r="I104" s="375"/>
      <c r="J104" s="375"/>
    </row>
    <row r="105" spans="1:10" ht="22.5" customHeight="1">
      <c r="A105" s="1131">
        <v>25</v>
      </c>
      <c r="B105" s="1141" t="s">
        <v>1367</v>
      </c>
      <c r="C105" s="340" t="s">
        <v>1409</v>
      </c>
      <c r="D105" s="340" t="s">
        <v>1329</v>
      </c>
      <c r="E105" s="315">
        <v>29</v>
      </c>
      <c r="F105" s="340" t="s">
        <v>1405</v>
      </c>
      <c r="G105" s="315">
        <v>29</v>
      </c>
      <c r="H105" s="1155">
        <f>+H107</f>
        <v>0</v>
      </c>
      <c r="I105" s="340"/>
      <c r="J105" s="340"/>
    </row>
    <row r="106" spans="1:10" ht="22.5" customHeight="1">
      <c r="A106" s="1132"/>
      <c r="B106" s="1151"/>
      <c r="C106" s="340"/>
      <c r="D106" s="340"/>
      <c r="E106" s="315"/>
      <c r="F106" s="340"/>
      <c r="G106" s="315"/>
      <c r="H106" s="1156"/>
      <c r="I106" s="340"/>
      <c r="J106" s="340"/>
    </row>
    <row r="107" spans="1:10" ht="22.5" customHeight="1">
      <c r="A107" s="1124" t="s">
        <v>9</v>
      </c>
      <c r="B107" s="1125"/>
      <c r="C107" s="375"/>
      <c r="D107" s="375"/>
      <c r="E107" s="369">
        <f>+SUM(E105:E106)</f>
        <v>29</v>
      </c>
      <c r="F107" s="370">
        <f t="shared" ref="F107:G107" si="23">+SUM(F105:F106)</f>
        <v>0</v>
      </c>
      <c r="G107" s="369">
        <f t="shared" si="23"/>
        <v>29</v>
      </c>
      <c r="H107" s="369">
        <f>+E107-G107</f>
        <v>0</v>
      </c>
      <c r="I107" s="375"/>
      <c r="J107" s="375"/>
    </row>
    <row r="108" spans="1:10" ht="22.5" customHeight="1">
      <c r="A108" s="1131">
        <v>26</v>
      </c>
      <c r="B108" s="1141" t="s">
        <v>1369</v>
      </c>
      <c r="C108" s="340" t="s">
        <v>1409</v>
      </c>
      <c r="D108" s="340" t="s">
        <v>1329</v>
      </c>
      <c r="E108" s="315">
        <v>45</v>
      </c>
      <c r="F108" s="340" t="s">
        <v>1368</v>
      </c>
      <c r="G108" s="315">
        <v>89</v>
      </c>
      <c r="H108" s="1160">
        <f>+H110</f>
        <v>-44</v>
      </c>
      <c r="I108" s="340"/>
      <c r="J108" s="340"/>
    </row>
    <row r="109" spans="1:10" ht="22.5" customHeight="1">
      <c r="A109" s="1132"/>
      <c r="B109" s="1151"/>
      <c r="C109" s="340"/>
      <c r="D109" s="340"/>
      <c r="E109" s="315"/>
      <c r="F109" s="340"/>
      <c r="G109" s="315"/>
      <c r="H109" s="1162"/>
      <c r="I109" s="340"/>
      <c r="J109" s="340"/>
    </row>
    <row r="110" spans="1:10" ht="22.5" customHeight="1">
      <c r="A110" s="1124" t="s">
        <v>9</v>
      </c>
      <c r="B110" s="1125"/>
      <c r="C110" s="375"/>
      <c r="D110" s="375"/>
      <c r="E110" s="369">
        <f>+SUM(E108:E109)</f>
        <v>45</v>
      </c>
      <c r="F110" s="370">
        <f t="shared" ref="F110:G110" si="24">+SUM(F108:F109)</f>
        <v>0</v>
      </c>
      <c r="G110" s="369">
        <f t="shared" si="24"/>
        <v>89</v>
      </c>
      <c r="H110" s="369">
        <f>+E110-G110</f>
        <v>-44</v>
      </c>
      <c r="I110" s="375"/>
      <c r="J110" s="375"/>
    </row>
    <row r="111" spans="1:10" ht="22.5" customHeight="1">
      <c r="A111" s="1131">
        <v>27</v>
      </c>
      <c r="B111" s="1141" t="s">
        <v>1370</v>
      </c>
      <c r="C111" s="340" t="s">
        <v>1409</v>
      </c>
      <c r="D111" s="340" t="s">
        <v>1329</v>
      </c>
      <c r="E111" s="315">
        <v>127</v>
      </c>
      <c r="F111" s="340" t="s">
        <v>1405</v>
      </c>
      <c r="G111" s="315">
        <v>127</v>
      </c>
      <c r="H111" s="1155">
        <f>+H113</f>
        <v>0</v>
      </c>
      <c r="I111" s="340"/>
      <c r="J111" s="340"/>
    </row>
    <row r="112" spans="1:10" ht="22.5" customHeight="1">
      <c r="A112" s="1132"/>
      <c r="B112" s="1151"/>
      <c r="C112" s="340"/>
      <c r="D112" s="340"/>
      <c r="E112" s="315"/>
      <c r="F112" s="340"/>
      <c r="G112" s="315"/>
      <c r="H112" s="1156"/>
      <c r="I112" s="340"/>
      <c r="J112" s="340"/>
    </row>
    <row r="113" spans="1:10" ht="22.5" customHeight="1">
      <c r="A113" s="1124" t="s">
        <v>9</v>
      </c>
      <c r="B113" s="1125"/>
      <c r="C113" s="375"/>
      <c r="D113" s="375"/>
      <c r="E113" s="369">
        <f>+SUM(E111:E112)</f>
        <v>127</v>
      </c>
      <c r="F113" s="370">
        <f t="shared" ref="F113:G113" si="25">+SUM(F111:F112)</f>
        <v>0</v>
      </c>
      <c r="G113" s="369">
        <f t="shared" si="25"/>
        <v>127</v>
      </c>
      <c r="H113" s="369">
        <f>+E113-G113</f>
        <v>0</v>
      </c>
      <c r="I113" s="375"/>
      <c r="J113" s="375"/>
    </row>
    <row r="114" spans="1:10" ht="22.5" customHeight="1">
      <c r="A114" s="1131">
        <v>28</v>
      </c>
      <c r="B114" s="1117" t="s">
        <v>1371</v>
      </c>
      <c r="C114" s="340"/>
      <c r="D114" s="340"/>
      <c r="E114" s="315"/>
      <c r="F114" s="340"/>
      <c r="G114" s="315"/>
      <c r="H114" s="1155">
        <f>+H116</f>
        <v>0</v>
      </c>
      <c r="I114" s="340"/>
      <c r="J114" s="340"/>
    </row>
    <row r="115" spans="1:10" ht="22.5" customHeight="1">
      <c r="A115" s="1132"/>
      <c r="B115" s="1118"/>
      <c r="C115" s="340"/>
      <c r="D115" s="340"/>
      <c r="E115" s="315"/>
      <c r="F115" s="340"/>
      <c r="G115" s="315"/>
      <c r="H115" s="1156"/>
      <c r="I115" s="340"/>
      <c r="J115" s="340"/>
    </row>
    <row r="116" spans="1:10" ht="22.5" customHeight="1">
      <c r="A116" s="1124" t="s">
        <v>9</v>
      </c>
      <c r="B116" s="1125"/>
      <c r="C116" s="375"/>
      <c r="D116" s="375"/>
      <c r="E116" s="369">
        <f>+SUM(E114:E115)</f>
        <v>0</v>
      </c>
      <c r="F116" s="370">
        <f t="shared" ref="F116:G116" si="26">+SUM(F114:F115)</f>
        <v>0</v>
      </c>
      <c r="G116" s="369">
        <f t="shared" si="26"/>
        <v>0</v>
      </c>
      <c r="H116" s="369">
        <f>+E116-G116</f>
        <v>0</v>
      </c>
      <c r="I116" s="375"/>
      <c r="J116" s="375"/>
    </row>
    <row r="117" spans="1:10" ht="22.5" customHeight="1">
      <c r="A117" s="1131">
        <v>29</v>
      </c>
      <c r="B117" s="1117" t="s">
        <v>1372</v>
      </c>
      <c r="C117" s="340"/>
      <c r="D117" s="340"/>
      <c r="E117" s="315"/>
      <c r="F117" s="340"/>
      <c r="G117" s="315"/>
      <c r="H117" s="1155">
        <f>+H119</f>
        <v>0</v>
      </c>
      <c r="I117" s="340"/>
      <c r="J117" s="340"/>
    </row>
    <row r="118" spans="1:10" ht="22.5" customHeight="1">
      <c r="A118" s="1132"/>
      <c r="B118" s="1118"/>
      <c r="C118" s="340"/>
      <c r="D118" s="340"/>
      <c r="E118" s="315"/>
      <c r="F118" s="340"/>
      <c r="G118" s="315"/>
      <c r="H118" s="1156"/>
      <c r="I118" s="340"/>
      <c r="J118" s="340"/>
    </row>
    <row r="119" spans="1:10" ht="22.5" customHeight="1">
      <c r="A119" s="1124" t="s">
        <v>9</v>
      </c>
      <c r="B119" s="1125"/>
      <c r="C119" s="375"/>
      <c r="D119" s="375"/>
      <c r="E119" s="369">
        <f>+SUM(E117:E118)</f>
        <v>0</v>
      </c>
      <c r="F119" s="370">
        <f t="shared" ref="F119:G119" si="27">+SUM(F117:F118)</f>
        <v>0</v>
      </c>
      <c r="G119" s="369">
        <f t="shared" si="27"/>
        <v>0</v>
      </c>
      <c r="H119" s="369">
        <f>+E119-G119</f>
        <v>0</v>
      </c>
      <c r="I119" s="375"/>
      <c r="J119" s="375"/>
    </row>
    <row r="120" spans="1:10" ht="22.5" customHeight="1">
      <c r="A120" s="1131">
        <v>30</v>
      </c>
      <c r="B120" s="1128" t="s">
        <v>1373</v>
      </c>
      <c r="C120" s="340"/>
      <c r="D120" s="340"/>
      <c r="E120" s="315"/>
      <c r="F120" s="340"/>
      <c r="G120" s="315"/>
      <c r="H120" s="1155">
        <f>+H122</f>
        <v>0</v>
      </c>
      <c r="I120" s="340"/>
      <c r="J120" s="340"/>
    </row>
    <row r="121" spans="1:10" ht="22.5" customHeight="1">
      <c r="A121" s="1132"/>
      <c r="B121" s="1129"/>
      <c r="C121" s="340"/>
      <c r="D121" s="340"/>
      <c r="E121" s="315"/>
      <c r="F121" s="340"/>
      <c r="G121" s="315"/>
      <c r="H121" s="1156"/>
      <c r="I121" s="340"/>
      <c r="J121" s="340"/>
    </row>
    <row r="122" spans="1:10" ht="22.5" customHeight="1">
      <c r="A122" s="1124" t="s">
        <v>9</v>
      </c>
      <c r="B122" s="1125"/>
      <c r="C122" s="375"/>
      <c r="D122" s="375"/>
      <c r="E122" s="369">
        <f>+SUM(E120:E121)</f>
        <v>0</v>
      </c>
      <c r="F122" s="370">
        <f t="shared" ref="F122:G122" si="28">+SUM(F120:F121)</f>
        <v>0</v>
      </c>
      <c r="G122" s="369">
        <f t="shared" si="28"/>
        <v>0</v>
      </c>
      <c r="H122" s="369">
        <f>+E122-G122</f>
        <v>0</v>
      </c>
      <c r="I122" s="375"/>
      <c r="J122" s="375"/>
    </row>
    <row r="123" spans="1:10" ht="15">
      <c r="A123" s="1146">
        <v>31</v>
      </c>
      <c r="B123" s="1130" t="s">
        <v>1375</v>
      </c>
      <c r="C123" s="340"/>
      <c r="D123" s="340"/>
      <c r="E123" s="315"/>
      <c r="F123" s="340"/>
      <c r="G123" s="315"/>
      <c r="H123" s="1155">
        <f>+H126</f>
        <v>0</v>
      </c>
      <c r="I123" s="340"/>
      <c r="J123" s="340"/>
    </row>
    <row r="124" spans="1:10" ht="15">
      <c r="A124" s="1147"/>
      <c r="B124" s="1130"/>
      <c r="C124" s="340"/>
      <c r="D124" s="340"/>
      <c r="E124" s="315"/>
      <c r="F124" s="340"/>
      <c r="G124" s="315"/>
      <c r="H124" s="1159"/>
      <c r="I124" s="340"/>
      <c r="J124" s="340"/>
    </row>
    <row r="125" spans="1:10" ht="15">
      <c r="A125" s="1148"/>
      <c r="B125" s="1130"/>
      <c r="C125" s="340"/>
      <c r="D125" s="340"/>
      <c r="E125" s="315"/>
      <c r="F125" s="340"/>
      <c r="G125" s="315"/>
      <c r="H125" s="1156"/>
      <c r="I125" s="340"/>
      <c r="J125" s="340"/>
    </row>
    <row r="126" spans="1:10" ht="15">
      <c r="A126" s="1124" t="s">
        <v>9</v>
      </c>
      <c r="B126" s="1125"/>
      <c r="C126" s="375"/>
      <c r="D126" s="375"/>
      <c r="E126" s="369">
        <f>+SUM(E123:E125)</f>
        <v>0</v>
      </c>
      <c r="F126" s="370">
        <f t="shared" ref="F126:G126" si="29">+SUM(F123:F125)</f>
        <v>0</v>
      </c>
      <c r="G126" s="369">
        <f t="shared" si="29"/>
        <v>0</v>
      </c>
      <c r="H126" s="369">
        <f>+E126-G126</f>
        <v>0</v>
      </c>
      <c r="I126" s="375"/>
      <c r="J126" s="375"/>
    </row>
    <row r="127" spans="1:10" ht="15">
      <c r="A127" s="1131">
        <v>32</v>
      </c>
      <c r="B127" s="1128" t="s">
        <v>1378</v>
      </c>
      <c r="C127" s="340"/>
      <c r="D127" s="340"/>
      <c r="E127" s="315"/>
      <c r="F127" s="340"/>
      <c r="G127" s="315"/>
      <c r="H127" s="1155">
        <f>+H129</f>
        <v>0</v>
      </c>
      <c r="I127" s="340"/>
      <c r="J127" s="340"/>
    </row>
    <row r="128" spans="1:10" ht="15">
      <c r="A128" s="1132"/>
      <c r="B128" s="1129"/>
      <c r="C128" s="340"/>
      <c r="D128" s="340"/>
      <c r="E128" s="315"/>
      <c r="F128" s="340"/>
      <c r="G128" s="315"/>
      <c r="H128" s="1156"/>
      <c r="I128" s="340"/>
      <c r="J128" s="340"/>
    </row>
    <row r="129" spans="1:10" ht="15">
      <c r="A129" s="1124" t="s">
        <v>9</v>
      </c>
      <c r="B129" s="1125"/>
      <c r="C129" s="375"/>
      <c r="D129" s="375"/>
      <c r="E129" s="369">
        <f>+SUM(E127:E128)</f>
        <v>0</v>
      </c>
      <c r="F129" s="370">
        <f t="shared" ref="F129:G129" si="30">+SUM(F127:F128)</f>
        <v>0</v>
      </c>
      <c r="G129" s="369">
        <f t="shared" si="30"/>
        <v>0</v>
      </c>
      <c r="H129" s="369">
        <f>+E129-G129</f>
        <v>0</v>
      </c>
      <c r="I129" s="375"/>
      <c r="J129" s="375"/>
    </row>
    <row r="130" spans="1:10" ht="15">
      <c r="A130" s="1131">
        <v>33</v>
      </c>
      <c r="B130" s="1126" t="s">
        <v>1379</v>
      </c>
      <c r="C130" s="340"/>
      <c r="D130" s="340"/>
      <c r="E130" s="315"/>
      <c r="F130" s="340"/>
      <c r="G130" s="315"/>
      <c r="H130" s="1155">
        <f>+H132</f>
        <v>0</v>
      </c>
      <c r="I130" s="340"/>
      <c r="J130" s="340"/>
    </row>
    <row r="131" spans="1:10" ht="15">
      <c r="A131" s="1132"/>
      <c r="B131" s="1127"/>
      <c r="C131" s="340"/>
      <c r="D131" s="340"/>
      <c r="E131" s="315"/>
      <c r="F131" s="340"/>
      <c r="G131" s="315"/>
      <c r="H131" s="1156"/>
      <c r="I131" s="340"/>
      <c r="J131" s="340"/>
    </row>
    <row r="132" spans="1:10" ht="15">
      <c r="A132" s="1124" t="s">
        <v>9</v>
      </c>
      <c r="B132" s="1125"/>
      <c r="C132" s="375"/>
      <c r="D132" s="375"/>
      <c r="E132" s="369">
        <f>+SUM(E130:E131)</f>
        <v>0</v>
      </c>
      <c r="F132" s="370">
        <f t="shared" ref="F132:G132" si="31">+SUM(F130:F131)</f>
        <v>0</v>
      </c>
      <c r="G132" s="369">
        <f t="shared" si="31"/>
        <v>0</v>
      </c>
      <c r="H132" s="369">
        <f>+E132-G132</f>
        <v>0</v>
      </c>
      <c r="I132" s="375"/>
      <c r="J132" s="375"/>
    </row>
    <row r="133" spans="1:10" ht="15">
      <c r="A133" s="1131">
        <v>34</v>
      </c>
      <c r="B133" s="1126" t="s">
        <v>1380</v>
      </c>
      <c r="C133" s="340" t="s">
        <v>1409</v>
      </c>
      <c r="D133" s="340" t="s">
        <v>1329</v>
      </c>
      <c r="E133" s="315">
        <v>3870</v>
      </c>
      <c r="F133" s="340" t="s">
        <v>1408</v>
      </c>
      <c r="G133" s="315">
        <v>3800</v>
      </c>
      <c r="H133" s="1155">
        <f>+H135</f>
        <v>-30</v>
      </c>
      <c r="I133" s="340"/>
      <c r="J133" s="340"/>
    </row>
    <row r="134" spans="1:10" ht="15">
      <c r="A134" s="1132"/>
      <c r="B134" s="1127"/>
      <c r="C134" s="340"/>
      <c r="D134" s="340"/>
      <c r="E134" s="315"/>
      <c r="F134" s="340" t="s">
        <v>1405</v>
      </c>
      <c r="G134" s="315">
        <v>100</v>
      </c>
      <c r="H134" s="1156"/>
      <c r="I134" s="340"/>
      <c r="J134" s="340"/>
    </row>
    <row r="135" spans="1:10" ht="15">
      <c r="A135" s="1124" t="s">
        <v>9</v>
      </c>
      <c r="B135" s="1125"/>
      <c r="C135" s="375"/>
      <c r="D135" s="375"/>
      <c r="E135" s="369">
        <f>+SUM(E133:E134)</f>
        <v>3870</v>
      </c>
      <c r="F135" s="370">
        <f t="shared" ref="F135:G135" si="32">+SUM(F133:F134)</f>
        <v>0</v>
      </c>
      <c r="G135" s="369">
        <f t="shared" si="32"/>
        <v>3900</v>
      </c>
      <c r="H135" s="369">
        <f>+E135-G135</f>
        <v>-30</v>
      </c>
      <c r="I135" s="375"/>
      <c r="J135" s="375"/>
    </row>
    <row r="136" spans="1:10" ht="15">
      <c r="A136" s="1131">
        <v>35</v>
      </c>
      <c r="B136" s="1141" t="s">
        <v>1381</v>
      </c>
      <c r="C136" s="340" t="s">
        <v>1409</v>
      </c>
      <c r="D136" s="340" t="s">
        <v>1329</v>
      </c>
      <c r="E136" s="315">
        <v>363</v>
      </c>
      <c r="F136" s="340" t="s">
        <v>1407</v>
      </c>
      <c r="G136" s="315">
        <v>363</v>
      </c>
      <c r="H136" s="1155">
        <f>+H138</f>
        <v>0</v>
      </c>
      <c r="I136" s="340"/>
      <c r="J136" s="340"/>
    </row>
    <row r="137" spans="1:10" ht="15">
      <c r="A137" s="1132"/>
      <c r="B137" s="1142"/>
      <c r="C137" s="340"/>
      <c r="D137" s="340"/>
      <c r="E137" s="315"/>
      <c r="F137" s="340"/>
      <c r="G137" s="315"/>
      <c r="H137" s="1156"/>
      <c r="I137" s="340"/>
      <c r="J137" s="340"/>
    </row>
    <row r="138" spans="1:10" ht="15">
      <c r="A138" s="1124" t="s">
        <v>9</v>
      </c>
      <c r="B138" s="1125"/>
      <c r="C138" s="375"/>
      <c r="D138" s="375"/>
      <c r="E138" s="369">
        <f>+SUM(E136:E137)</f>
        <v>363</v>
      </c>
      <c r="F138" s="370">
        <f t="shared" ref="F138:G138" si="33">+SUM(F136:F137)</f>
        <v>0</v>
      </c>
      <c r="G138" s="369">
        <f t="shared" si="33"/>
        <v>363</v>
      </c>
      <c r="H138" s="369">
        <f>+E138-G138</f>
        <v>0</v>
      </c>
      <c r="I138" s="375"/>
      <c r="J138" s="375"/>
    </row>
    <row r="139" spans="1:10" ht="15">
      <c r="A139" s="1131">
        <v>36</v>
      </c>
      <c r="B139" s="1141" t="s">
        <v>1382</v>
      </c>
      <c r="C139" s="340" t="s">
        <v>1409</v>
      </c>
      <c r="D139" s="340" t="s">
        <v>1329</v>
      </c>
      <c r="E139" s="315">
        <v>109</v>
      </c>
      <c r="F139" s="340" t="s">
        <v>1407</v>
      </c>
      <c r="G139" s="315">
        <v>20</v>
      </c>
      <c r="H139" s="1155">
        <f>+H141</f>
        <v>89</v>
      </c>
      <c r="I139" s="340"/>
      <c r="J139" s="340"/>
    </row>
    <row r="140" spans="1:10" ht="15">
      <c r="A140" s="1132"/>
      <c r="B140" s="1142"/>
      <c r="C140" s="340"/>
      <c r="D140" s="340"/>
      <c r="E140" s="315"/>
      <c r="F140" s="340"/>
      <c r="G140" s="315"/>
      <c r="H140" s="1156"/>
      <c r="I140" s="340"/>
      <c r="J140" s="340"/>
    </row>
    <row r="141" spans="1:10" ht="15">
      <c r="A141" s="1124" t="s">
        <v>9</v>
      </c>
      <c r="B141" s="1125"/>
      <c r="C141" s="375"/>
      <c r="D141" s="375"/>
      <c r="E141" s="369">
        <f>+SUM(E139:E140)</f>
        <v>109</v>
      </c>
      <c r="F141" s="370">
        <f t="shared" ref="F141:G141" si="34">+SUM(F139:F140)</f>
        <v>0</v>
      </c>
      <c r="G141" s="369">
        <f t="shared" si="34"/>
        <v>20</v>
      </c>
      <c r="H141" s="369">
        <f>+E141-G141</f>
        <v>89</v>
      </c>
      <c r="I141" s="375"/>
      <c r="J141" s="375"/>
    </row>
    <row r="142" spans="1:10" ht="15">
      <c r="A142" s="1146">
        <v>37</v>
      </c>
      <c r="B142" s="1140" t="s">
        <v>1383</v>
      </c>
      <c r="C142" s="340" t="s">
        <v>1409</v>
      </c>
      <c r="D142" s="340" t="s">
        <v>1329</v>
      </c>
      <c r="E142" s="315">
        <v>161</v>
      </c>
      <c r="F142" s="340" t="s">
        <v>1407</v>
      </c>
      <c r="G142" s="315">
        <v>100</v>
      </c>
      <c r="H142" s="1155">
        <f>+H146</f>
        <v>0</v>
      </c>
      <c r="I142" s="340"/>
      <c r="J142" s="340"/>
    </row>
    <row r="143" spans="1:10" ht="15">
      <c r="A143" s="1147"/>
      <c r="B143" s="1140"/>
      <c r="C143" s="340"/>
      <c r="D143" s="340"/>
      <c r="E143" s="315"/>
      <c r="F143" s="340" t="s">
        <v>1408</v>
      </c>
      <c r="G143" s="315">
        <v>61</v>
      </c>
      <c r="H143" s="1159"/>
      <c r="I143" s="340"/>
      <c r="J143" s="340"/>
    </row>
    <row r="144" spans="1:10" ht="15">
      <c r="A144" s="1147"/>
      <c r="B144" s="1140"/>
      <c r="C144" s="340"/>
      <c r="D144" s="340"/>
      <c r="E144" s="315"/>
      <c r="F144" s="340"/>
      <c r="G144" s="315"/>
      <c r="H144" s="1159"/>
      <c r="I144" s="340"/>
      <c r="J144" s="340"/>
    </row>
    <row r="145" spans="1:10" ht="15">
      <c r="A145" s="1148"/>
      <c r="B145" s="1140"/>
      <c r="C145" s="340"/>
      <c r="D145" s="340"/>
      <c r="E145" s="315"/>
      <c r="F145" s="340"/>
      <c r="G145" s="315"/>
      <c r="H145" s="1156"/>
      <c r="I145" s="340"/>
      <c r="J145" s="340"/>
    </row>
    <row r="146" spans="1:10" ht="15">
      <c r="A146" s="1124" t="s">
        <v>9</v>
      </c>
      <c r="B146" s="1125"/>
      <c r="C146" s="375"/>
      <c r="D146" s="375"/>
      <c r="E146" s="369">
        <f>+SUM(E142:E145)</f>
        <v>161</v>
      </c>
      <c r="F146" s="370">
        <f t="shared" ref="F146:G146" si="35">+SUM(F142:F145)</f>
        <v>0</v>
      </c>
      <c r="G146" s="369">
        <f t="shared" si="35"/>
        <v>161</v>
      </c>
      <c r="H146" s="369">
        <f>+E146-G146</f>
        <v>0</v>
      </c>
      <c r="I146" s="375"/>
      <c r="J146" s="375"/>
    </row>
    <row r="147" spans="1:10" ht="15">
      <c r="A147" s="1131">
        <v>38</v>
      </c>
      <c r="B147" s="1117" t="s">
        <v>326</v>
      </c>
      <c r="C147" s="340" t="s">
        <v>1409</v>
      </c>
      <c r="D147" s="340" t="s">
        <v>1329</v>
      </c>
      <c r="E147" s="315">
        <v>56</v>
      </c>
      <c r="F147" s="340" t="s">
        <v>1352</v>
      </c>
      <c r="G147" s="315">
        <v>68</v>
      </c>
      <c r="H147" s="1160">
        <f>+H150</f>
        <v>-12</v>
      </c>
      <c r="I147" s="340"/>
      <c r="J147" s="340"/>
    </row>
    <row r="148" spans="1:10" ht="15">
      <c r="A148" s="1145"/>
      <c r="B148" s="1149"/>
      <c r="C148" s="340"/>
      <c r="D148" s="340"/>
      <c r="E148" s="315"/>
      <c r="F148" s="340"/>
      <c r="G148" s="315"/>
      <c r="H148" s="1161"/>
      <c r="I148" s="340"/>
      <c r="J148" s="340"/>
    </row>
    <row r="149" spans="1:10" ht="15">
      <c r="A149" s="1132"/>
      <c r="B149" s="1118"/>
      <c r="C149" s="340"/>
      <c r="D149" s="340"/>
      <c r="E149" s="315"/>
      <c r="F149" s="340"/>
      <c r="G149" s="315"/>
      <c r="H149" s="1162"/>
      <c r="I149" s="340"/>
      <c r="J149" s="340"/>
    </row>
    <row r="150" spans="1:10" ht="15">
      <c r="A150" s="1124" t="s">
        <v>9</v>
      </c>
      <c r="B150" s="1125"/>
      <c r="C150" s="375"/>
      <c r="D150" s="375"/>
      <c r="E150" s="369">
        <f>+SUM(E147:E149)</f>
        <v>56</v>
      </c>
      <c r="F150" s="370">
        <f t="shared" ref="F150:G150" si="36">+SUM(F147:F149)</f>
        <v>0</v>
      </c>
      <c r="G150" s="369">
        <f t="shared" si="36"/>
        <v>68</v>
      </c>
      <c r="H150" s="369">
        <f>+E150-G150</f>
        <v>-12</v>
      </c>
      <c r="I150" s="375"/>
      <c r="J150" s="375"/>
    </row>
    <row r="151" spans="1:10" ht="15">
      <c r="A151" s="1131">
        <v>39</v>
      </c>
      <c r="B151" s="1126" t="s">
        <v>1385</v>
      </c>
      <c r="C151" s="340" t="s">
        <v>1409</v>
      </c>
      <c r="D151" s="340" t="s">
        <v>1329</v>
      </c>
      <c r="E151" s="315">
        <v>109</v>
      </c>
      <c r="F151" s="340" t="s">
        <v>1405</v>
      </c>
      <c r="G151" s="315">
        <v>109</v>
      </c>
      <c r="H151" s="1155">
        <f>+H153</f>
        <v>0</v>
      </c>
      <c r="I151" s="340"/>
      <c r="J151" s="340"/>
    </row>
    <row r="152" spans="1:10" ht="15">
      <c r="A152" s="1132"/>
      <c r="B152" s="1127"/>
      <c r="C152" s="340"/>
      <c r="D152" s="340"/>
      <c r="E152" s="315"/>
      <c r="F152" s="340"/>
      <c r="G152" s="315"/>
      <c r="H152" s="1156"/>
      <c r="I152" s="340"/>
      <c r="J152" s="340"/>
    </row>
    <row r="153" spans="1:10" ht="15">
      <c r="A153" s="1124" t="s">
        <v>9</v>
      </c>
      <c r="B153" s="1125"/>
      <c r="C153" s="375"/>
      <c r="D153" s="375"/>
      <c r="E153" s="369">
        <f>+SUM(E151:E152)</f>
        <v>109</v>
      </c>
      <c r="F153" s="370">
        <f t="shared" ref="F153:G153" si="37">+SUM(F151:F152)</f>
        <v>0</v>
      </c>
      <c r="G153" s="369">
        <f t="shared" si="37"/>
        <v>109</v>
      </c>
      <c r="H153" s="369">
        <f>+E153-G153</f>
        <v>0</v>
      </c>
      <c r="I153" s="375"/>
      <c r="J153" s="375"/>
    </row>
    <row r="154" spans="1:10" ht="15">
      <c r="A154" s="1131">
        <v>40</v>
      </c>
      <c r="B154" s="1126" t="s">
        <v>1386</v>
      </c>
      <c r="C154" s="340" t="s">
        <v>1409</v>
      </c>
      <c r="D154" s="340" t="s">
        <v>1329</v>
      </c>
      <c r="E154" s="315">
        <v>31</v>
      </c>
      <c r="F154" s="340" t="s">
        <v>1407</v>
      </c>
      <c r="G154" s="315">
        <v>31</v>
      </c>
      <c r="H154" s="1155">
        <f>+H156</f>
        <v>0</v>
      </c>
      <c r="I154" s="340"/>
      <c r="J154" s="340"/>
    </row>
    <row r="155" spans="1:10" ht="15">
      <c r="A155" s="1132"/>
      <c r="B155" s="1127"/>
      <c r="C155" s="340"/>
      <c r="D155" s="340"/>
      <c r="E155" s="315"/>
      <c r="F155" s="340"/>
      <c r="G155" s="315"/>
      <c r="H155" s="1156"/>
      <c r="I155" s="340"/>
      <c r="J155" s="340"/>
    </row>
    <row r="156" spans="1:10" ht="15">
      <c r="A156" s="1124" t="s">
        <v>9</v>
      </c>
      <c r="B156" s="1125"/>
      <c r="C156" s="375"/>
      <c r="D156" s="375"/>
      <c r="E156" s="369">
        <f>+SUM(E154:E155)</f>
        <v>31</v>
      </c>
      <c r="F156" s="370">
        <f t="shared" ref="F156:G156" si="38">+SUM(F154:F155)</f>
        <v>0</v>
      </c>
      <c r="G156" s="369">
        <f t="shared" si="38"/>
        <v>31</v>
      </c>
      <c r="H156" s="369">
        <f>+E156-G156</f>
        <v>0</v>
      </c>
      <c r="I156" s="375"/>
      <c r="J156" s="375"/>
    </row>
    <row r="157" spans="1:10" ht="15">
      <c r="A157" s="1131">
        <v>41</v>
      </c>
      <c r="B157" s="1126" t="s">
        <v>1387</v>
      </c>
      <c r="C157" s="340" t="s">
        <v>1409</v>
      </c>
      <c r="D157" s="340" t="s">
        <v>1329</v>
      </c>
      <c r="E157" s="315">
        <v>55</v>
      </c>
      <c r="F157" s="340" t="s">
        <v>1410</v>
      </c>
      <c r="G157" s="315"/>
      <c r="H157" s="1155">
        <f>+H159</f>
        <v>55</v>
      </c>
      <c r="I157" s="340"/>
      <c r="J157" s="340"/>
    </row>
    <row r="158" spans="1:10" ht="15">
      <c r="A158" s="1132"/>
      <c r="B158" s="1127"/>
      <c r="C158" s="340"/>
      <c r="D158" s="340"/>
      <c r="E158" s="315"/>
      <c r="F158" s="340"/>
      <c r="G158" s="315"/>
      <c r="H158" s="1156"/>
      <c r="I158" s="340"/>
      <c r="J158" s="340"/>
    </row>
    <row r="159" spans="1:10" ht="15">
      <c r="A159" s="1124" t="s">
        <v>9</v>
      </c>
      <c r="B159" s="1125"/>
      <c r="C159" s="375"/>
      <c r="D159" s="375"/>
      <c r="E159" s="369">
        <f>+SUM(E157:E158)</f>
        <v>55</v>
      </c>
      <c r="F159" s="370">
        <f t="shared" ref="F159:G159" si="39">+SUM(F157:F158)</f>
        <v>0</v>
      </c>
      <c r="G159" s="369">
        <f t="shared" si="39"/>
        <v>0</v>
      </c>
      <c r="H159" s="369">
        <f>+E159-G159</f>
        <v>55</v>
      </c>
      <c r="I159" s="375"/>
      <c r="J159" s="375"/>
    </row>
    <row r="160" spans="1:10" ht="15">
      <c r="A160" s="1131">
        <v>42</v>
      </c>
      <c r="B160" s="1128" t="s">
        <v>1388</v>
      </c>
      <c r="C160" s="340" t="s">
        <v>1409</v>
      </c>
      <c r="D160" s="340" t="s">
        <v>1329</v>
      </c>
      <c r="E160" s="315">
        <v>21</v>
      </c>
      <c r="F160" s="340"/>
      <c r="G160" s="315"/>
      <c r="H160" s="1155">
        <f>+H162</f>
        <v>21</v>
      </c>
      <c r="I160" s="340"/>
      <c r="J160" s="340"/>
    </row>
    <row r="161" spans="1:10" ht="15">
      <c r="A161" s="1132"/>
      <c r="B161" s="1129"/>
      <c r="C161" s="340"/>
      <c r="D161" s="340"/>
      <c r="E161" s="315"/>
      <c r="F161" s="340"/>
      <c r="G161" s="315"/>
      <c r="H161" s="1156"/>
      <c r="I161" s="340"/>
      <c r="J161" s="340"/>
    </row>
    <row r="162" spans="1:10" ht="15">
      <c r="A162" s="1124" t="s">
        <v>9</v>
      </c>
      <c r="B162" s="1125"/>
      <c r="C162" s="375"/>
      <c r="D162" s="375"/>
      <c r="E162" s="369">
        <f>+SUM(E160:E161)</f>
        <v>21</v>
      </c>
      <c r="F162" s="370">
        <f t="shared" ref="F162:G162" si="40">+SUM(F160:F161)</f>
        <v>0</v>
      </c>
      <c r="G162" s="369">
        <f t="shared" si="40"/>
        <v>0</v>
      </c>
      <c r="H162" s="369">
        <f>+E162-G162</f>
        <v>21</v>
      </c>
      <c r="I162" s="375"/>
      <c r="J162" s="375"/>
    </row>
    <row r="163" spans="1:10" ht="15">
      <c r="A163" s="1131">
        <v>43</v>
      </c>
      <c r="B163" s="1117" t="s">
        <v>1389</v>
      </c>
      <c r="C163" s="340" t="s">
        <v>1350</v>
      </c>
      <c r="D163" s="340" t="s">
        <v>1329</v>
      </c>
      <c r="E163" s="315">
        <v>145</v>
      </c>
      <c r="F163" s="340" t="s">
        <v>1405</v>
      </c>
      <c r="G163" s="315">
        <v>145</v>
      </c>
      <c r="H163" s="1155">
        <f>+H165</f>
        <v>0</v>
      </c>
      <c r="I163" s="340"/>
      <c r="J163" s="340"/>
    </row>
    <row r="164" spans="1:10" ht="15">
      <c r="A164" s="1132"/>
      <c r="B164" s="1118"/>
      <c r="C164" s="340"/>
      <c r="D164" s="340"/>
      <c r="E164" s="315"/>
      <c r="F164" s="340"/>
      <c r="G164" s="315"/>
      <c r="H164" s="1156"/>
      <c r="I164" s="340"/>
      <c r="J164" s="340"/>
    </row>
    <row r="165" spans="1:10" ht="15">
      <c r="A165" s="1124" t="s">
        <v>9</v>
      </c>
      <c r="B165" s="1125"/>
      <c r="C165" s="375"/>
      <c r="D165" s="375"/>
      <c r="E165" s="369">
        <f>+SUM(E163:E164)</f>
        <v>145</v>
      </c>
      <c r="F165" s="370">
        <f t="shared" ref="F165:G165" si="41">+SUM(F163:F164)</f>
        <v>0</v>
      </c>
      <c r="G165" s="369">
        <f t="shared" si="41"/>
        <v>145</v>
      </c>
      <c r="H165" s="369">
        <f>+E165-G165</f>
        <v>0</v>
      </c>
      <c r="I165" s="375"/>
      <c r="J165" s="375"/>
    </row>
    <row r="166" spans="1:10" ht="15">
      <c r="A166" s="1131">
        <v>44</v>
      </c>
      <c r="B166" s="1117" t="s">
        <v>1390</v>
      </c>
      <c r="C166" s="340"/>
      <c r="D166" s="340"/>
      <c r="E166" s="315"/>
      <c r="F166" s="340"/>
      <c r="G166" s="315"/>
      <c r="H166" s="1155">
        <f>+H168</f>
        <v>0</v>
      </c>
      <c r="I166" s="340"/>
      <c r="J166" s="340"/>
    </row>
    <row r="167" spans="1:10" ht="15">
      <c r="A167" s="1132"/>
      <c r="B167" s="1118"/>
      <c r="C167" s="340"/>
      <c r="D167" s="340"/>
      <c r="E167" s="315"/>
      <c r="F167" s="340"/>
      <c r="G167" s="315"/>
      <c r="H167" s="1156"/>
      <c r="I167" s="340"/>
      <c r="J167" s="340"/>
    </row>
    <row r="168" spans="1:10" ht="15">
      <c r="A168" s="1124" t="s">
        <v>9</v>
      </c>
      <c r="B168" s="1125"/>
      <c r="C168" s="375"/>
      <c r="D168" s="375"/>
      <c r="E168" s="369">
        <f>+SUM(E166:E167)</f>
        <v>0</v>
      </c>
      <c r="F168" s="370">
        <f t="shared" ref="F168:G168" si="42">+SUM(F166:F167)</f>
        <v>0</v>
      </c>
      <c r="G168" s="369">
        <f t="shared" si="42"/>
        <v>0</v>
      </c>
      <c r="H168" s="369">
        <f>+E168-G168</f>
        <v>0</v>
      </c>
      <c r="I168" s="375"/>
      <c r="J168" s="375"/>
    </row>
    <row r="169" spans="1:10" ht="15">
      <c r="A169" s="1131">
        <v>44</v>
      </c>
      <c r="B169" s="1117" t="s">
        <v>1411</v>
      </c>
      <c r="C169" s="340" t="s">
        <v>1350</v>
      </c>
      <c r="D169" s="340" t="s">
        <v>1329</v>
      </c>
      <c r="E169" s="315">
        <v>181</v>
      </c>
      <c r="F169" s="340" t="s">
        <v>1405</v>
      </c>
      <c r="G169" s="315">
        <v>191</v>
      </c>
      <c r="H169" s="1155">
        <f>+H171</f>
        <v>-10</v>
      </c>
      <c r="I169" s="340"/>
      <c r="J169" s="340"/>
    </row>
    <row r="170" spans="1:10" ht="15">
      <c r="A170" s="1132"/>
      <c r="B170" s="1118"/>
      <c r="C170" s="340"/>
      <c r="D170" s="340"/>
      <c r="E170" s="315"/>
      <c r="F170" s="340"/>
      <c r="G170" s="315"/>
      <c r="H170" s="1156"/>
      <c r="I170" s="340"/>
      <c r="J170" s="340"/>
    </row>
    <row r="171" spans="1:10" ht="15">
      <c r="A171" s="1124" t="s">
        <v>9</v>
      </c>
      <c r="B171" s="1125"/>
      <c r="C171" s="375"/>
      <c r="D171" s="375"/>
      <c r="E171" s="369">
        <f>+SUM(E169:E170)</f>
        <v>181</v>
      </c>
      <c r="F171" s="370">
        <f t="shared" ref="F171:G171" si="43">+SUM(F169:F170)</f>
        <v>0</v>
      </c>
      <c r="G171" s="369">
        <f t="shared" si="43"/>
        <v>191</v>
      </c>
      <c r="H171" s="369">
        <f>+E171-G171</f>
        <v>-10</v>
      </c>
      <c r="I171" s="375"/>
      <c r="J171" s="375"/>
    </row>
    <row r="172" spans="1:10" ht="15">
      <c r="A172" s="1131">
        <v>45</v>
      </c>
      <c r="B172" s="1117" t="s">
        <v>1391</v>
      </c>
      <c r="C172" s="340"/>
      <c r="D172" s="340"/>
      <c r="E172" s="315"/>
      <c r="F172" s="340"/>
      <c r="G172" s="315"/>
      <c r="H172" s="1155">
        <f>+H174</f>
        <v>0</v>
      </c>
      <c r="I172" s="340"/>
      <c r="J172" s="340"/>
    </row>
    <row r="173" spans="1:10" ht="15">
      <c r="A173" s="1132"/>
      <c r="B173" s="1118"/>
      <c r="C173" s="340"/>
      <c r="D173" s="340"/>
      <c r="E173" s="315"/>
      <c r="F173" s="340"/>
      <c r="G173" s="315"/>
      <c r="H173" s="1156"/>
      <c r="I173" s="340"/>
      <c r="J173" s="340"/>
    </row>
    <row r="174" spans="1:10" ht="15">
      <c r="A174" s="1124" t="s">
        <v>9</v>
      </c>
      <c r="B174" s="1125"/>
      <c r="C174" s="375"/>
      <c r="D174" s="375"/>
      <c r="E174" s="369">
        <f>+SUM(E172:E173)</f>
        <v>0</v>
      </c>
      <c r="F174" s="370">
        <f t="shared" ref="F174:G174" si="44">+SUM(F172:F173)</f>
        <v>0</v>
      </c>
      <c r="G174" s="369">
        <f t="shared" si="44"/>
        <v>0</v>
      </c>
      <c r="H174" s="369">
        <f>+E174-G174</f>
        <v>0</v>
      </c>
      <c r="I174" s="375"/>
      <c r="J174" s="375"/>
    </row>
    <row r="175" spans="1:10" ht="15">
      <c r="A175" s="1131">
        <v>46</v>
      </c>
      <c r="B175" s="1117" t="s">
        <v>1412</v>
      </c>
      <c r="C175" s="340"/>
      <c r="D175" s="340"/>
      <c r="E175" s="315"/>
      <c r="F175" s="340"/>
      <c r="G175" s="315"/>
      <c r="H175" s="1155">
        <f>+H177</f>
        <v>0</v>
      </c>
      <c r="I175" s="340"/>
      <c r="J175" s="340"/>
    </row>
    <row r="176" spans="1:10" ht="15">
      <c r="A176" s="1132"/>
      <c r="B176" s="1118"/>
      <c r="C176" s="340"/>
      <c r="D176" s="340"/>
      <c r="E176" s="315"/>
      <c r="F176" s="340"/>
      <c r="G176" s="315"/>
      <c r="H176" s="1156"/>
      <c r="I176" s="340"/>
      <c r="J176" s="340"/>
    </row>
    <row r="177" spans="1:10" ht="15">
      <c r="A177" s="1124" t="s">
        <v>9</v>
      </c>
      <c r="B177" s="1125"/>
      <c r="C177" s="375"/>
      <c r="D177" s="375"/>
      <c r="E177" s="369">
        <f>+SUM(E175:E176)</f>
        <v>0</v>
      </c>
      <c r="F177" s="370">
        <f t="shared" ref="F177:G177" si="45">+SUM(F175:F176)</f>
        <v>0</v>
      </c>
      <c r="G177" s="369">
        <f t="shared" si="45"/>
        <v>0</v>
      </c>
      <c r="H177" s="369">
        <f>+E177-G177</f>
        <v>0</v>
      </c>
      <c r="I177" s="375"/>
      <c r="J177" s="375"/>
    </row>
    <row r="178" spans="1:10" ht="15">
      <c r="A178" s="1131">
        <v>47</v>
      </c>
      <c r="B178" s="1117" t="s">
        <v>1392</v>
      </c>
      <c r="C178" s="340"/>
      <c r="D178" s="340"/>
      <c r="E178" s="315"/>
      <c r="F178" s="340"/>
      <c r="G178" s="315"/>
      <c r="H178" s="1155">
        <f>+H180</f>
        <v>0</v>
      </c>
      <c r="I178" s="340"/>
      <c r="J178" s="340"/>
    </row>
    <row r="179" spans="1:10" ht="15">
      <c r="A179" s="1132"/>
      <c r="B179" s="1118"/>
      <c r="C179" s="340"/>
      <c r="D179" s="340"/>
      <c r="E179" s="315"/>
      <c r="F179" s="340"/>
      <c r="G179" s="315"/>
      <c r="H179" s="1156"/>
      <c r="I179" s="340"/>
      <c r="J179" s="340"/>
    </row>
    <row r="180" spans="1:10" ht="15">
      <c r="A180" s="1124" t="s">
        <v>9</v>
      </c>
      <c r="B180" s="1125"/>
      <c r="C180" s="375"/>
      <c r="D180" s="375"/>
      <c r="E180" s="369">
        <f>+SUM(E178:E179)</f>
        <v>0</v>
      </c>
      <c r="F180" s="370">
        <f t="shared" ref="F180:G180" si="46">+SUM(F178:F179)</f>
        <v>0</v>
      </c>
      <c r="G180" s="369">
        <f t="shared" si="46"/>
        <v>0</v>
      </c>
      <c r="H180" s="369">
        <f>+E180-G180</f>
        <v>0</v>
      </c>
      <c r="I180" s="375"/>
      <c r="J180" s="375"/>
    </row>
    <row r="181" spans="1:10" ht="15">
      <c r="A181" s="1131">
        <v>48</v>
      </c>
      <c r="B181" s="1117" t="s">
        <v>1393</v>
      </c>
      <c r="C181" s="340" t="s">
        <v>1350</v>
      </c>
      <c r="D181" s="340" t="s">
        <v>1329</v>
      </c>
      <c r="E181" s="315">
        <v>145</v>
      </c>
      <c r="F181" s="340" t="s">
        <v>1405</v>
      </c>
      <c r="G181" s="315">
        <v>145</v>
      </c>
      <c r="H181" s="1155">
        <f>+H183</f>
        <v>0</v>
      </c>
      <c r="I181" s="340"/>
      <c r="J181" s="340"/>
    </row>
    <row r="182" spans="1:10" ht="15">
      <c r="A182" s="1132"/>
      <c r="B182" s="1118"/>
      <c r="C182" s="340"/>
      <c r="D182" s="340"/>
      <c r="E182" s="315"/>
      <c r="F182" s="340"/>
      <c r="G182" s="315"/>
      <c r="H182" s="1156"/>
      <c r="I182" s="340"/>
      <c r="J182" s="340"/>
    </row>
    <row r="183" spans="1:10" ht="15">
      <c r="A183" s="1124" t="s">
        <v>9</v>
      </c>
      <c r="B183" s="1125"/>
      <c r="C183" s="375"/>
      <c r="D183" s="375"/>
      <c r="E183" s="369">
        <f>+SUM(E181:E182)</f>
        <v>145</v>
      </c>
      <c r="F183" s="370">
        <f t="shared" ref="F183:G183" si="47">+SUM(F181:F182)</f>
        <v>0</v>
      </c>
      <c r="G183" s="369">
        <f t="shared" si="47"/>
        <v>145</v>
      </c>
      <c r="H183" s="369">
        <f>+E183-G183</f>
        <v>0</v>
      </c>
      <c r="I183" s="375"/>
      <c r="J183" s="375"/>
    </row>
    <row r="184" spans="1:10" ht="15">
      <c r="A184" s="1131">
        <v>48</v>
      </c>
      <c r="B184" s="1117" t="s">
        <v>1413</v>
      </c>
      <c r="C184" s="340" t="s">
        <v>1350</v>
      </c>
      <c r="D184" s="340" t="s">
        <v>1329</v>
      </c>
      <c r="E184" s="315">
        <v>275</v>
      </c>
      <c r="F184" s="340" t="s">
        <v>1408</v>
      </c>
      <c r="G184" s="315">
        <v>275</v>
      </c>
      <c r="H184" s="1155">
        <f>+H186</f>
        <v>0</v>
      </c>
      <c r="I184" s="340"/>
      <c r="J184" s="340"/>
    </row>
    <row r="185" spans="1:10" ht="15">
      <c r="A185" s="1132"/>
      <c r="B185" s="1118"/>
      <c r="C185" s="340"/>
      <c r="D185" s="340"/>
      <c r="E185" s="315"/>
      <c r="F185" s="340"/>
      <c r="G185" s="315"/>
      <c r="H185" s="1156"/>
      <c r="I185" s="340"/>
      <c r="J185" s="340"/>
    </row>
    <row r="186" spans="1:10" ht="15">
      <c r="A186" s="1124" t="s">
        <v>9</v>
      </c>
      <c r="B186" s="1125"/>
      <c r="C186" s="375"/>
      <c r="D186" s="375"/>
      <c r="E186" s="369">
        <f>+SUM(E184:E185)</f>
        <v>275</v>
      </c>
      <c r="F186" s="370">
        <f t="shared" ref="F186:G186" si="48">+SUM(F184:F185)</f>
        <v>0</v>
      </c>
      <c r="G186" s="369">
        <f t="shared" si="48"/>
        <v>275</v>
      </c>
      <c r="H186" s="369">
        <f>+E186-G186</f>
        <v>0</v>
      </c>
      <c r="I186" s="375"/>
      <c r="J186" s="375"/>
    </row>
    <row r="187" spans="1:10" ht="15">
      <c r="A187" s="1131">
        <v>49</v>
      </c>
      <c r="B187" s="1122" t="s">
        <v>1394</v>
      </c>
      <c r="C187" s="340" t="s">
        <v>1409</v>
      </c>
      <c r="D187" s="340" t="s">
        <v>1329</v>
      </c>
      <c r="E187" s="315">
        <v>2</v>
      </c>
      <c r="F187" s="340" t="s">
        <v>1408</v>
      </c>
      <c r="G187" s="315">
        <v>2</v>
      </c>
      <c r="H187" s="1155">
        <f>+H189</f>
        <v>0</v>
      </c>
      <c r="I187" s="340"/>
      <c r="J187" s="340"/>
    </row>
    <row r="188" spans="1:10" ht="15">
      <c r="A188" s="1132"/>
      <c r="B188" s="1123"/>
      <c r="C188" s="340"/>
      <c r="D188" s="340"/>
      <c r="E188" s="315"/>
      <c r="F188" s="340"/>
      <c r="G188" s="315"/>
      <c r="H188" s="1156"/>
      <c r="I188" s="340"/>
      <c r="J188" s="340"/>
    </row>
    <row r="189" spans="1:10" ht="15">
      <c r="A189" s="1124" t="s">
        <v>9</v>
      </c>
      <c r="B189" s="1125"/>
      <c r="C189" s="375"/>
      <c r="D189" s="375"/>
      <c r="E189" s="369">
        <f>+SUM(E187:E188)</f>
        <v>2</v>
      </c>
      <c r="F189" s="370">
        <f t="shared" ref="F189:G189" si="49">+SUM(F187:F188)</f>
        <v>0</v>
      </c>
      <c r="G189" s="369">
        <f t="shared" si="49"/>
        <v>2</v>
      </c>
      <c r="H189" s="369">
        <f>+E189-G189</f>
        <v>0</v>
      </c>
      <c r="I189" s="375"/>
      <c r="J189" s="375"/>
    </row>
    <row r="190" spans="1:10" ht="15">
      <c r="A190" s="1131">
        <v>50</v>
      </c>
      <c r="B190" s="1122" t="s">
        <v>1395</v>
      </c>
      <c r="C190" s="340" t="s">
        <v>1409</v>
      </c>
      <c r="D190" s="340" t="s">
        <v>1329</v>
      </c>
      <c r="E190" s="315">
        <v>6</v>
      </c>
      <c r="F190" s="340" t="s">
        <v>1408</v>
      </c>
      <c r="G190" s="315">
        <v>6</v>
      </c>
      <c r="H190" s="1155">
        <f>+H192</f>
        <v>0</v>
      </c>
      <c r="I190" s="340"/>
      <c r="J190" s="340"/>
    </row>
    <row r="191" spans="1:10" ht="15">
      <c r="A191" s="1132"/>
      <c r="B191" s="1123"/>
      <c r="C191" s="340"/>
      <c r="D191" s="340"/>
      <c r="E191" s="315"/>
      <c r="F191" s="340"/>
      <c r="G191" s="315"/>
      <c r="H191" s="1156"/>
      <c r="I191" s="340"/>
      <c r="J191" s="340"/>
    </row>
    <row r="192" spans="1:10" ht="15">
      <c r="A192" s="1124" t="s">
        <v>9</v>
      </c>
      <c r="B192" s="1125"/>
      <c r="C192" s="375"/>
      <c r="D192" s="375"/>
      <c r="E192" s="369">
        <f>+SUM(E190:E191)</f>
        <v>6</v>
      </c>
      <c r="F192" s="370">
        <f t="shared" ref="F192:G192" si="50">+SUM(F190:F191)</f>
        <v>0</v>
      </c>
      <c r="G192" s="369">
        <f t="shared" si="50"/>
        <v>6</v>
      </c>
      <c r="H192" s="369">
        <f>+E192-G192</f>
        <v>0</v>
      </c>
      <c r="I192" s="375"/>
      <c r="J192" s="375"/>
    </row>
    <row r="193" spans="1:10" ht="15">
      <c r="A193" s="1131">
        <v>51</v>
      </c>
      <c r="B193" s="1122" t="s">
        <v>1396</v>
      </c>
      <c r="C193" s="340" t="s">
        <v>1409</v>
      </c>
      <c r="D193" s="340" t="s">
        <v>1329</v>
      </c>
      <c r="E193" s="315">
        <v>8</v>
      </c>
      <c r="F193" s="340" t="s">
        <v>1408</v>
      </c>
      <c r="G193" s="315">
        <v>8</v>
      </c>
      <c r="H193" s="1155">
        <f>+H195</f>
        <v>0</v>
      </c>
      <c r="I193" s="340"/>
      <c r="J193" s="340"/>
    </row>
    <row r="194" spans="1:10" ht="15">
      <c r="A194" s="1132"/>
      <c r="B194" s="1123"/>
      <c r="C194" s="340"/>
      <c r="D194" s="340"/>
      <c r="E194" s="315"/>
      <c r="F194" s="340"/>
      <c r="G194" s="315"/>
      <c r="H194" s="1156"/>
      <c r="I194" s="340"/>
      <c r="J194" s="340"/>
    </row>
    <row r="195" spans="1:10" ht="15">
      <c r="A195" s="1124" t="s">
        <v>9</v>
      </c>
      <c r="B195" s="1125"/>
      <c r="C195" s="375"/>
      <c r="D195" s="375"/>
      <c r="E195" s="369">
        <f>+SUM(E193:E194)</f>
        <v>8</v>
      </c>
      <c r="F195" s="370">
        <f t="shared" ref="F195:G195" si="51">+SUM(F193:F194)</f>
        <v>0</v>
      </c>
      <c r="G195" s="369">
        <f t="shared" si="51"/>
        <v>8</v>
      </c>
      <c r="H195" s="369">
        <f>+E195-G195</f>
        <v>0</v>
      </c>
      <c r="I195" s="375"/>
      <c r="J195" s="375"/>
    </row>
    <row r="196" spans="1:10" ht="15">
      <c r="A196" s="1131">
        <v>52</v>
      </c>
      <c r="B196" s="1117" t="s">
        <v>1397</v>
      </c>
      <c r="C196" s="340"/>
      <c r="D196" s="340"/>
      <c r="E196" s="315"/>
      <c r="F196" s="340"/>
      <c r="G196" s="315"/>
      <c r="H196" s="1155">
        <f>+H198</f>
        <v>0</v>
      </c>
      <c r="I196" s="340"/>
      <c r="J196" s="340"/>
    </row>
    <row r="197" spans="1:10" ht="15">
      <c r="A197" s="1132"/>
      <c r="B197" s="1118"/>
      <c r="C197" s="340"/>
      <c r="D197" s="340"/>
      <c r="E197" s="315"/>
      <c r="F197" s="340"/>
      <c r="G197" s="315"/>
      <c r="H197" s="1156"/>
      <c r="I197" s="340"/>
      <c r="J197" s="340"/>
    </row>
    <row r="198" spans="1:10" ht="15">
      <c r="A198" s="1124" t="s">
        <v>9</v>
      </c>
      <c r="B198" s="1125"/>
      <c r="C198" s="375"/>
      <c r="D198" s="375"/>
      <c r="E198" s="369">
        <f>+SUM(E196:E197)</f>
        <v>0</v>
      </c>
      <c r="F198" s="370">
        <f t="shared" ref="F198:G198" si="52">+SUM(F196:F197)</f>
        <v>0</v>
      </c>
      <c r="G198" s="369">
        <f t="shared" si="52"/>
        <v>0</v>
      </c>
      <c r="H198" s="369">
        <f>+E198-G198</f>
        <v>0</v>
      </c>
      <c r="I198" s="375"/>
      <c r="J198" s="375"/>
    </row>
    <row r="199" spans="1:10" ht="15">
      <c r="A199" s="1131">
        <v>53</v>
      </c>
      <c r="B199" s="1117" t="s">
        <v>1398</v>
      </c>
      <c r="C199" s="340" t="s">
        <v>1350</v>
      </c>
      <c r="D199" s="340" t="s">
        <v>1329</v>
      </c>
      <c r="E199" s="315">
        <v>51</v>
      </c>
      <c r="F199" s="340" t="s">
        <v>1405</v>
      </c>
      <c r="G199" s="315">
        <v>51</v>
      </c>
      <c r="H199" s="1155">
        <f>+H201</f>
        <v>0</v>
      </c>
      <c r="I199" s="340"/>
      <c r="J199" s="340"/>
    </row>
    <row r="200" spans="1:10" ht="15">
      <c r="A200" s="1132"/>
      <c r="B200" s="1118"/>
      <c r="C200" s="340"/>
      <c r="D200" s="340"/>
      <c r="E200" s="315"/>
      <c r="F200" s="340"/>
      <c r="G200" s="315"/>
      <c r="H200" s="1156"/>
      <c r="I200" s="340"/>
      <c r="J200" s="340"/>
    </row>
    <row r="201" spans="1:10" ht="15">
      <c r="A201" s="1124" t="s">
        <v>9</v>
      </c>
      <c r="B201" s="1125"/>
      <c r="C201" s="375"/>
      <c r="D201" s="375"/>
      <c r="E201" s="369">
        <f>+SUM(E199:E200)</f>
        <v>51</v>
      </c>
      <c r="F201" s="370">
        <f t="shared" ref="F201:G201" si="53">+SUM(F199:F200)</f>
        <v>0</v>
      </c>
      <c r="G201" s="369">
        <f t="shared" si="53"/>
        <v>51</v>
      </c>
      <c r="H201" s="369">
        <f>+E201-G201</f>
        <v>0</v>
      </c>
      <c r="I201" s="375"/>
      <c r="J201" s="375"/>
    </row>
    <row r="202" spans="1:10" ht="15" customHeight="1">
      <c r="A202" s="1146">
        <v>54</v>
      </c>
      <c r="B202" s="1163" t="s">
        <v>1399</v>
      </c>
      <c r="C202" s="340" t="s">
        <v>1350</v>
      </c>
      <c r="D202" s="340" t="s">
        <v>1329</v>
      </c>
      <c r="E202" s="315">
        <v>185</v>
      </c>
      <c r="F202" s="340" t="s">
        <v>1405</v>
      </c>
      <c r="G202" s="315">
        <v>185</v>
      </c>
      <c r="H202" s="1155">
        <f>+H204</f>
        <v>0</v>
      </c>
      <c r="I202" s="340"/>
      <c r="J202" s="340"/>
    </row>
    <row r="203" spans="1:10" ht="15" customHeight="1">
      <c r="A203" s="1147"/>
      <c r="B203" s="1163"/>
      <c r="C203" s="340"/>
      <c r="D203" s="340"/>
      <c r="E203" s="315"/>
      <c r="F203" s="340"/>
      <c r="G203" s="315"/>
      <c r="H203" s="1156"/>
      <c r="I203" s="340"/>
      <c r="J203" s="340"/>
    </row>
    <row r="204" spans="1:10" ht="15.75" customHeight="1">
      <c r="A204" s="1148"/>
      <c r="B204" s="1163"/>
      <c r="C204" s="340"/>
      <c r="D204" s="340"/>
      <c r="E204" s="315"/>
      <c r="F204" s="340"/>
      <c r="G204" s="315"/>
      <c r="H204" s="315"/>
      <c r="I204" s="340"/>
      <c r="J204" s="340"/>
    </row>
    <row r="205" spans="1:10" ht="15">
      <c r="A205" s="1124" t="s">
        <v>9</v>
      </c>
      <c r="B205" s="1125"/>
      <c r="C205" s="375"/>
      <c r="D205" s="375"/>
      <c r="E205" s="369">
        <f>+SUM(E202:E204)</f>
        <v>185</v>
      </c>
      <c r="F205" s="370">
        <f t="shared" ref="F205:G205" si="54">+SUM(F202:F204)</f>
        <v>0</v>
      </c>
      <c r="G205" s="369">
        <f t="shared" si="54"/>
        <v>185</v>
      </c>
      <c r="H205" s="369">
        <f>+E205-G205</f>
        <v>0</v>
      </c>
      <c r="I205" s="375"/>
      <c r="J205" s="375"/>
    </row>
    <row r="206" spans="1:10" ht="15" customHeight="1">
      <c r="A206" s="1131">
        <v>55</v>
      </c>
      <c r="B206" s="1117" t="s">
        <v>1400</v>
      </c>
      <c r="C206" s="340"/>
      <c r="D206" s="340"/>
      <c r="E206" s="315"/>
      <c r="F206" s="340"/>
      <c r="G206" s="315"/>
      <c r="H206" s="1155">
        <f>+H208</f>
        <v>0</v>
      </c>
      <c r="I206" s="340"/>
      <c r="J206" s="340"/>
    </row>
    <row r="207" spans="1:10" ht="15" customHeight="1">
      <c r="A207" s="1132"/>
      <c r="B207" s="1118"/>
      <c r="C207" s="340"/>
      <c r="D207" s="340"/>
      <c r="E207" s="315"/>
      <c r="F207" s="340"/>
      <c r="G207" s="315"/>
      <c r="H207" s="1156"/>
      <c r="I207" s="340"/>
      <c r="J207" s="340"/>
    </row>
    <row r="208" spans="1:10" ht="15">
      <c r="A208" s="1124" t="s">
        <v>9</v>
      </c>
      <c r="B208" s="1125"/>
      <c r="C208" s="375"/>
      <c r="D208" s="375"/>
      <c r="E208" s="369">
        <f>+SUM(E206:E207)</f>
        <v>0</v>
      </c>
      <c r="F208" s="370">
        <f t="shared" ref="F208:G208" si="55">+SUM(F206:F207)</f>
        <v>0</v>
      </c>
      <c r="G208" s="369">
        <f t="shared" si="55"/>
        <v>0</v>
      </c>
      <c r="H208" s="369">
        <f>+E208-G208</f>
        <v>0</v>
      </c>
      <c r="I208" s="375"/>
      <c r="J208" s="375"/>
    </row>
    <row r="209" spans="1:10" ht="15" customHeight="1">
      <c r="A209" s="1131">
        <v>56</v>
      </c>
      <c r="B209" s="1117" t="s">
        <v>1414</v>
      </c>
      <c r="C209" s="340" t="s">
        <v>1350</v>
      </c>
      <c r="D209" s="340" t="s">
        <v>1329</v>
      </c>
      <c r="E209" s="315">
        <v>65</v>
      </c>
      <c r="F209" s="340" t="s">
        <v>1405</v>
      </c>
      <c r="G209" s="315">
        <v>65</v>
      </c>
      <c r="H209" s="1155">
        <f>+H211</f>
        <v>0</v>
      </c>
      <c r="I209" s="340"/>
      <c r="J209" s="340"/>
    </row>
    <row r="210" spans="1:10" ht="15" customHeight="1">
      <c r="A210" s="1132"/>
      <c r="B210" s="1118"/>
      <c r="C210" s="340"/>
      <c r="D210" s="340"/>
      <c r="E210" s="315"/>
      <c r="F210" s="340"/>
      <c r="G210" s="315"/>
      <c r="H210" s="1156"/>
      <c r="I210" s="340"/>
      <c r="J210" s="340"/>
    </row>
    <row r="211" spans="1:10" ht="15">
      <c r="A211" s="1124" t="s">
        <v>9</v>
      </c>
      <c r="B211" s="1125"/>
      <c r="C211" s="375"/>
      <c r="D211" s="375"/>
      <c r="E211" s="369">
        <f>+SUM(E209:E210)</f>
        <v>65</v>
      </c>
      <c r="F211" s="370">
        <f t="shared" ref="F211:G211" si="56">+SUM(F209:F210)</f>
        <v>0</v>
      </c>
      <c r="G211" s="369">
        <f t="shared" si="56"/>
        <v>65</v>
      </c>
      <c r="H211" s="369">
        <f>+E211-G211</f>
        <v>0</v>
      </c>
      <c r="I211" s="375"/>
      <c r="J211" s="375"/>
    </row>
    <row r="212" spans="1:10" ht="15">
      <c r="A212" s="1131">
        <v>57</v>
      </c>
      <c r="B212" s="1117" t="s">
        <v>1401</v>
      </c>
      <c r="C212" s="340"/>
      <c r="D212" s="340"/>
      <c r="E212" s="315"/>
      <c r="F212" s="340"/>
      <c r="G212" s="315"/>
      <c r="H212" s="1155">
        <f>+H214</f>
        <v>0</v>
      </c>
      <c r="I212" s="340"/>
      <c r="J212" s="340"/>
    </row>
    <row r="213" spans="1:10" ht="15">
      <c r="A213" s="1132"/>
      <c r="B213" s="1118"/>
      <c r="C213" s="340"/>
      <c r="D213" s="340"/>
      <c r="E213" s="315"/>
      <c r="F213" s="340"/>
      <c r="G213" s="315"/>
      <c r="H213" s="1156"/>
      <c r="I213" s="340"/>
      <c r="J213" s="340"/>
    </row>
    <row r="214" spans="1:10" ht="15">
      <c r="A214" s="1124" t="s">
        <v>9</v>
      </c>
      <c r="B214" s="1125"/>
      <c r="C214" s="375"/>
      <c r="D214" s="375"/>
      <c r="E214" s="369">
        <f>+SUM(E212:E213)</f>
        <v>0</v>
      </c>
      <c r="F214" s="370">
        <f t="shared" ref="F214:G214" si="57">+SUM(F212:F213)</f>
        <v>0</v>
      </c>
      <c r="G214" s="369">
        <f t="shared" si="57"/>
        <v>0</v>
      </c>
      <c r="H214" s="369">
        <f>+E214-G214</f>
        <v>0</v>
      </c>
      <c r="I214" s="375"/>
      <c r="J214" s="375"/>
    </row>
    <row r="215" spans="1:10" ht="15">
      <c r="A215" s="1131">
        <v>58</v>
      </c>
      <c r="B215" s="1117" t="s">
        <v>1415</v>
      </c>
      <c r="C215" s="340" t="s">
        <v>1350</v>
      </c>
      <c r="D215" s="340" t="s">
        <v>1329</v>
      </c>
      <c r="E215" s="315">
        <v>26</v>
      </c>
      <c r="F215" s="313" t="s">
        <v>1405</v>
      </c>
      <c r="G215" s="315">
        <v>26</v>
      </c>
      <c r="H215" s="1155">
        <f>+H217</f>
        <v>0</v>
      </c>
      <c r="I215" s="340"/>
      <c r="J215" s="340"/>
    </row>
    <row r="216" spans="1:10" ht="15">
      <c r="A216" s="1132"/>
      <c r="B216" s="1118"/>
      <c r="C216" s="340"/>
      <c r="D216" s="340"/>
      <c r="E216" s="315"/>
      <c r="F216" s="340"/>
      <c r="G216" s="315"/>
      <c r="H216" s="1156"/>
      <c r="I216" s="340"/>
      <c r="J216" s="340"/>
    </row>
    <row r="217" spans="1:10" ht="15">
      <c r="A217" s="1124" t="s">
        <v>9</v>
      </c>
      <c r="B217" s="1125"/>
      <c r="C217" s="375"/>
      <c r="D217" s="375"/>
      <c r="E217" s="369">
        <f>+SUM(E215:E216)</f>
        <v>26</v>
      </c>
      <c r="F217" s="370">
        <f>+SUM(F216:F216)</f>
        <v>0</v>
      </c>
      <c r="G217" s="369">
        <f t="shared" ref="G217" si="58">+SUM(G215:G216)</f>
        <v>26</v>
      </c>
      <c r="H217" s="369">
        <f>+E217-G217</f>
        <v>0</v>
      </c>
      <c r="I217" s="375"/>
      <c r="J217" s="375"/>
    </row>
    <row r="218" spans="1:10" ht="15">
      <c r="A218" s="1131">
        <v>59</v>
      </c>
      <c r="B218" s="1117" t="s">
        <v>1402</v>
      </c>
      <c r="C218" s="340"/>
      <c r="D218" s="340"/>
      <c r="E218" s="315"/>
      <c r="F218" s="340"/>
      <c r="G218" s="315"/>
      <c r="H218" s="1155">
        <f>+H220</f>
        <v>0</v>
      </c>
      <c r="I218" s="340"/>
      <c r="J218" s="340"/>
    </row>
    <row r="219" spans="1:10" ht="15">
      <c r="A219" s="1132"/>
      <c r="B219" s="1118"/>
      <c r="C219" s="340"/>
      <c r="D219" s="340"/>
      <c r="E219" s="315"/>
      <c r="F219" s="340"/>
      <c r="G219" s="315"/>
      <c r="H219" s="1156"/>
      <c r="I219" s="340"/>
      <c r="J219" s="340"/>
    </row>
    <row r="220" spans="1:10" ht="15">
      <c r="A220" s="1124" t="s">
        <v>9</v>
      </c>
      <c r="B220" s="1125"/>
      <c r="C220" s="375"/>
      <c r="D220" s="375"/>
      <c r="E220" s="369">
        <f>+SUM(E218:E219)</f>
        <v>0</v>
      </c>
      <c r="F220" s="370">
        <f t="shared" ref="F220:G220" si="59">+SUM(F218:F219)</f>
        <v>0</v>
      </c>
      <c r="G220" s="369">
        <f t="shared" si="59"/>
        <v>0</v>
      </c>
      <c r="H220" s="369">
        <f>+E220-G220</f>
        <v>0</v>
      </c>
      <c r="I220" s="375"/>
      <c r="J220" s="375"/>
    </row>
    <row r="221" spans="1:10" ht="15">
      <c r="A221" s="1131">
        <v>60</v>
      </c>
      <c r="B221" s="1117" t="s">
        <v>1403</v>
      </c>
      <c r="C221" s="340"/>
      <c r="D221" s="340"/>
      <c r="E221" s="315"/>
      <c r="F221" s="340"/>
      <c r="G221" s="315"/>
      <c r="H221" s="1155">
        <f>+H223</f>
        <v>0</v>
      </c>
      <c r="I221" s="340"/>
      <c r="J221" s="340"/>
    </row>
    <row r="222" spans="1:10" ht="15">
      <c r="A222" s="1132"/>
      <c r="B222" s="1118"/>
      <c r="C222" s="340"/>
      <c r="D222" s="340"/>
      <c r="E222" s="315"/>
      <c r="F222" s="340"/>
      <c r="G222" s="315"/>
      <c r="H222" s="1156"/>
      <c r="I222" s="340"/>
      <c r="J222" s="340"/>
    </row>
    <row r="223" spans="1:10" ht="15">
      <c r="A223" s="1124" t="s">
        <v>9</v>
      </c>
      <c r="B223" s="1125"/>
      <c r="C223" s="375"/>
      <c r="D223" s="375"/>
      <c r="E223" s="369">
        <f>+SUM(E221:E222)</f>
        <v>0</v>
      </c>
      <c r="F223" s="370">
        <f t="shared" ref="F223:G223" si="60">+SUM(F221:F222)</f>
        <v>0</v>
      </c>
      <c r="G223" s="369">
        <f t="shared" si="60"/>
        <v>0</v>
      </c>
      <c r="H223" s="369">
        <f>+E223-G223</f>
        <v>0</v>
      </c>
      <c r="I223" s="375"/>
      <c r="J223" s="375"/>
    </row>
    <row r="224" spans="1:10" ht="15">
      <c r="A224" s="1131">
        <v>61</v>
      </c>
      <c r="B224" s="1117" t="s">
        <v>1404</v>
      </c>
      <c r="C224" s="340"/>
      <c r="D224" s="340"/>
      <c r="E224" s="315"/>
      <c r="F224" s="340"/>
      <c r="G224" s="315"/>
      <c r="H224" s="1155">
        <f>+H226</f>
        <v>0</v>
      </c>
      <c r="I224" s="340"/>
      <c r="J224" s="340"/>
    </row>
    <row r="225" spans="1:10" ht="15">
      <c r="A225" s="1132"/>
      <c r="B225" s="1118"/>
      <c r="C225" s="340"/>
      <c r="D225" s="340"/>
      <c r="E225" s="315"/>
      <c r="F225" s="340"/>
      <c r="G225" s="315"/>
      <c r="H225" s="1156"/>
      <c r="I225" s="340"/>
      <c r="J225" s="340"/>
    </row>
    <row r="226" spans="1:10" ht="15">
      <c r="A226" s="1124" t="s">
        <v>9</v>
      </c>
      <c r="B226" s="1125"/>
      <c r="C226" s="375"/>
      <c r="D226" s="375"/>
      <c r="E226" s="369">
        <f>+SUM(E224:E225)</f>
        <v>0</v>
      </c>
      <c r="F226" s="370">
        <f t="shared" ref="F226:G226" si="61">+SUM(F224:F225)</f>
        <v>0</v>
      </c>
      <c r="G226" s="369">
        <f t="shared" si="61"/>
        <v>0</v>
      </c>
      <c r="H226" s="369">
        <f>+E226-G226</f>
        <v>0</v>
      </c>
      <c r="I226" s="375"/>
      <c r="J226" s="375"/>
    </row>
    <row r="227" spans="1:10">
      <c r="A227" s="1150">
        <v>62</v>
      </c>
      <c r="B227" s="376" t="s">
        <v>1416</v>
      </c>
      <c r="C227" s="340" t="s">
        <v>1417</v>
      </c>
      <c r="D227" s="340" t="s">
        <v>1368</v>
      </c>
      <c r="E227" s="377">
        <v>75</v>
      </c>
      <c r="F227" s="340" t="s">
        <v>1418</v>
      </c>
      <c r="G227" s="377">
        <v>75</v>
      </c>
      <c r="H227" s="1157">
        <f>+H229</f>
        <v>0</v>
      </c>
      <c r="I227" s="340"/>
      <c r="J227" s="340"/>
    </row>
    <row r="228" spans="1:10">
      <c r="A228" s="1150"/>
      <c r="B228" s="378"/>
      <c r="C228" s="340"/>
      <c r="D228" s="340"/>
      <c r="E228" s="377"/>
      <c r="F228" s="340"/>
      <c r="G228" s="377"/>
      <c r="H228" s="1158"/>
      <c r="I228" s="340"/>
      <c r="J228" s="340"/>
    </row>
    <row r="229" spans="1:10">
      <c r="A229" s="326"/>
      <c r="B229" s="379" t="s">
        <v>9</v>
      </c>
      <c r="C229" s="375"/>
      <c r="D229" s="375"/>
      <c r="E229" s="370">
        <f>+E227</f>
        <v>75</v>
      </c>
      <c r="F229" s="375"/>
      <c r="G229" s="370">
        <f>+G227</f>
        <v>75</v>
      </c>
      <c r="H229" s="370">
        <f>+E229-G229</f>
        <v>0</v>
      </c>
      <c r="I229" s="375"/>
      <c r="J229" s="375"/>
    </row>
    <row r="230" spans="1:10">
      <c r="A230" s="1150">
        <v>63</v>
      </c>
      <c r="B230" s="376" t="s">
        <v>1419</v>
      </c>
      <c r="C230" s="340" t="s">
        <v>1417</v>
      </c>
      <c r="D230" s="340" t="s">
        <v>1368</v>
      </c>
      <c r="E230" s="377">
        <v>100</v>
      </c>
      <c r="F230" s="340" t="s">
        <v>1418</v>
      </c>
      <c r="G230" s="377">
        <v>100</v>
      </c>
      <c r="H230" s="1157">
        <f>+E232-G232</f>
        <v>0</v>
      </c>
      <c r="I230" s="340"/>
      <c r="J230" s="340"/>
    </row>
    <row r="231" spans="1:10">
      <c r="A231" s="1150"/>
      <c r="B231" s="378"/>
      <c r="C231" s="340"/>
      <c r="D231" s="340"/>
      <c r="E231" s="377"/>
      <c r="F231" s="340"/>
      <c r="G231" s="377"/>
      <c r="H231" s="1158"/>
      <c r="I231" s="340"/>
      <c r="J231" s="340"/>
    </row>
    <row r="232" spans="1:10">
      <c r="A232" s="380"/>
      <c r="B232" s="379" t="s">
        <v>9</v>
      </c>
      <c r="C232" s="375"/>
      <c r="D232" s="375"/>
      <c r="E232" s="370">
        <f>+E230</f>
        <v>100</v>
      </c>
      <c r="F232" s="375"/>
      <c r="G232" s="370">
        <f>+G230</f>
        <v>100</v>
      </c>
      <c r="H232" s="370"/>
      <c r="I232" s="375"/>
      <c r="J232" s="375"/>
    </row>
    <row r="233" spans="1:10">
      <c r="A233" s="1150">
        <v>63</v>
      </c>
      <c r="B233" s="376" t="s">
        <v>1420</v>
      </c>
      <c r="C233" s="340"/>
      <c r="D233" s="340"/>
      <c r="E233" s="377"/>
      <c r="F233" s="340" t="s">
        <v>1407</v>
      </c>
      <c r="G233" s="377">
        <v>15000</v>
      </c>
      <c r="H233" s="1157">
        <f>+E235-G235</f>
        <v>-15000</v>
      </c>
      <c r="I233" s="340"/>
      <c r="J233" s="340"/>
    </row>
    <row r="234" spans="1:10">
      <c r="A234" s="1150"/>
      <c r="B234" s="378"/>
      <c r="C234" s="340"/>
      <c r="D234" s="340"/>
      <c r="E234" s="377"/>
      <c r="F234" s="340"/>
      <c r="G234" s="377"/>
      <c r="H234" s="1158"/>
      <c r="I234" s="340"/>
      <c r="J234" s="340"/>
    </row>
    <row r="235" spans="1:10">
      <c r="A235" s="380"/>
      <c r="B235" s="379" t="s">
        <v>9</v>
      </c>
      <c r="C235" s="375"/>
      <c r="D235" s="375"/>
      <c r="E235" s="370">
        <f>+E233</f>
        <v>0</v>
      </c>
      <c r="F235" s="375"/>
      <c r="G235" s="370">
        <f>+G233</f>
        <v>15000</v>
      </c>
      <c r="H235" s="370"/>
      <c r="I235" s="375"/>
      <c r="J235" s="375"/>
    </row>
  </sheetData>
  <autoFilter ref="B3:J235" xr:uid="{00000000-0009-0000-0000-000012000000}"/>
  <mergeCells count="255">
    <mergeCell ref="A2:J2"/>
    <mergeCell ref="A11:B11"/>
    <mergeCell ref="A17:B17"/>
    <mergeCell ref="A22:B22"/>
    <mergeCell ref="A30:B30"/>
    <mergeCell ref="A37:B37"/>
    <mergeCell ref="A42:B42"/>
    <mergeCell ref="A49:B49"/>
    <mergeCell ref="A52:B52"/>
    <mergeCell ref="A4:A10"/>
    <mergeCell ref="A12:A16"/>
    <mergeCell ref="A18:A21"/>
    <mergeCell ref="A23:A29"/>
    <mergeCell ref="A31:A36"/>
    <mergeCell ref="A38:A41"/>
    <mergeCell ref="A43:A48"/>
    <mergeCell ref="A50:A51"/>
    <mergeCell ref="H4:H10"/>
    <mergeCell ref="H12:H16"/>
    <mergeCell ref="H18:H21"/>
    <mergeCell ref="H23:H29"/>
    <mergeCell ref="H31:H36"/>
    <mergeCell ref="H38:H41"/>
    <mergeCell ref="H43:H48"/>
    <mergeCell ref="A86:B86"/>
    <mergeCell ref="A87:A88"/>
    <mergeCell ref="A90:A91"/>
    <mergeCell ref="A93:A94"/>
    <mergeCell ref="A96:A97"/>
    <mergeCell ref="A99:A100"/>
    <mergeCell ref="A102:A103"/>
    <mergeCell ref="A105:A106"/>
    <mergeCell ref="A108:A109"/>
    <mergeCell ref="A142:A145"/>
    <mergeCell ref="A147:A149"/>
    <mergeCell ref="A146:B146"/>
    <mergeCell ref="A113:B113"/>
    <mergeCell ref="B99:B100"/>
    <mergeCell ref="B102:B103"/>
    <mergeCell ref="B105:B106"/>
    <mergeCell ref="B108:B109"/>
    <mergeCell ref="B111:B112"/>
    <mergeCell ref="A111:A112"/>
    <mergeCell ref="A226:B226"/>
    <mergeCell ref="A174:B174"/>
    <mergeCell ref="A177:B177"/>
    <mergeCell ref="A180:B180"/>
    <mergeCell ref="A183:B183"/>
    <mergeCell ref="A186:B186"/>
    <mergeCell ref="A189:B189"/>
    <mergeCell ref="A192:B192"/>
    <mergeCell ref="A195:B195"/>
    <mergeCell ref="A198:B198"/>
    <mergeCell ref="A199:A200"/>
    <mergeCell ref="A202:A204"/>
    <mergeCell ref="A206:A207"/>
    <mergeCell ref="A209:A210"/>
    <mergeCell ref="A212:A213"/>
    <mergeCell ref="A215:A216"/>
    <mergeCell ref="A218:A219"/>
    <mergeCell ref="A221:A222"/>
    <mergeCell ref="A224:A225"/>
    <mergeCell ref="A201:B201"/>
    <mergeCell ref="A205:B205"/>
    <mergeCell ref="A208:B208"/>
    <mergeCell ref="A211:B211"/>
    <mergeCell ref="A214:B214"/>
    <mergeCell ref="A53:A54"/>
    <mergeCell ref="A56:A57"/>
    <mergeCell ref="A59:A60"/>
    <mergeCell ref="A62:A64"/>
    <mergeCell ref="A66:A69"/>
    <mergeCell ref="A71:A75"/>
    <mergeCell ref="A77:A78"/>
    <mergeCell ref="A80:A81"/>
    <mergeCell ref="A84:A85"/>
    <mergeCell ref="A55:B55"/>
    <mergeCell ref="A58:B58"/>
    <mergeCell ref="A61:B61"/>
    <mergeCell ref="A65:B65"/>
    <mergeCell ref="A70:B70"/>
    <mergeCell ref="A76:B76"/>
    <mergeCell ref="A79:B79"/>
    <mergeCell ref="A83:B83"/>
    <mergeCell ref="A116:B116"/>
    <mergeCell ref="A119:B119"/>
    <mergeCell ref="A122:B122"/>
    <mergeCell ref="A126:B126"/>
    <mergeCell ref="A129:B129"/>
    <mergeCell ref="A132:B132"/>
    <mergeCell ref="A135:B135"/>
    <mergeCell ref="A138:B138"/>
    <mergeCell ref="A141:B141"/>
    <mergeCell ref="A117:A118"/>
    <mergeCell ref="A120:A121"/>
    <mergeCell ref="A123:A125"/>
    <mergeCell ref="A127:A128"/>
    <mergeCell ref="A130:A131"/>
    <mergeCell ref="A133:A134"/>
    <mergeCell ref="A136:A137"/>
    <mergeCell ref="A139:A140"/>
    <mergeCell ref="A89:B89"/>
    <mergeCell ref="A92:B92"/>
    <mergeCell ref="A95:B95"/>
    <mergeCell ref="A98:B98"/>
    <mergeCell ref="A101:B101"/>
    <mergeCell ref="A104:B104"/>
    <mergeCell ref="A107:B107"/>
    <mergeCell ref="A110:B110"/>
    <mergeCell ref="A114:A115"/>
    <mergeCell ref="B90:B91"/>
    <mergeCell ref="B93:B94"/>
    <mergeCell ref="B96:B97"/>
    <mergeCell ref="B114:B115"/>
    <mergeCell ref="A150:B150"/>
    <mergeCell ref="A153:B153"/>
    <mergeCell ref="A156:B156"/>
    <mergeCell ref="A159:B159"/>
    <mergeCell ref="A162:B162"/>
    <mergeCell ref="A165:B165"/>
    <mergeCell ref="A168:B168"/>
    <mergeCell ref="B147:B149"/>
    <mergeCell ref="B151:B152"/>
    <mergeCell ref="B154:B155"/>
    <mergeCell ref="B157:B158"/>
    <mergeCell ref="B160:B161"/>
    <mergeCell ref="B163:B164"/>
    <mergeCell ref="B166:B167"/>
    <mergeCell ref="A151:A152"/>
    <mergeCell ref="A154:A155"/>
    <mergeCell ref="A157:A158"/>
    <mergeCell ref="A160:A161"/>
    <mergeCell ref="A181:A182"/>
    <mergeCell ref="A184:A185"/>
    <mergeCell ref="A187:A188"/>
    <mergeCell ref="A190:A191"/>
    <mergeCell ref="A193:A194"/>
    <mergeCell ref="A196:A197"/>
    <mergeCell ref="A163:A164"/>
    <mergeCell ref="A166:A167"/>
    <mergeCell ref="A169:A170"/>
    <mergeCell ref="A171:B171"/>
    <mergeCell ref="B172:B173"/>
    <mergeCell ref="B175:B176"/>
    <mergeCell ref="B178:B179"/>
    <mergeCell ref="B181:B182"/>
    <mergeCell ref="B184:B185"/>
    <mergeCell ref="B187:B188"/>
    <mergeCell ref="B190:B191"/>
    <mergeCell ref="B193:B194"/>
    <mergeCell ref="B196:B197"/>
    <mergeCell ref="B169:B170"/>
    <mergeCell ref="A227:A228"/>
    <mergeCell ref="A230:A231"/>
    <mergeCell ref="A233:A234"/>
    <mergeCell ref="B4:B10"/>
    <mergeCell ref="B12:B16"/>
    <mergeCell ref="B18:B21"/>
    <mergeCell ref="B23:B29"/>
    <mergeCell ref="B31:B36"/>
    <mergeCell ref="B38:B41"/>
    <mergeCell ref="B43:B48"/>
    <mergeCell ref="B50:B51"/>
    <mergeCell ref="B53:B54"/>
    <mergeCell ref="B56:B57"/>
    <mergeCell ref="B59:B60"/>
    <mergeCell ref="B62:B64"/>
    <mergeCell ref="B66:B69"/>
    <mergeCell ref="B71:B75"/>
    <mergeCell ref="B77:B78"/>
    <mergeCell ref="B80:B81"/>
    <mergeCell ref="B84:B85"/>
    <mergeCell ref="B87:B88"/>
    <mergeCell ref="A172:A173"/>
    <mergeCell ref="A175:A176"/>
    <mergeCell ref="A178:A179"/>
    <mergeCell ref="B117:B118"/>
    <mergeCell ref="B120:B121"/>
    <mergeCell ref="B123:B125"/>
    <mergeCell ref="B127:B128"/>
    <mergeCell ref="B130:B131"/>
    <mergeCell ref="B133:B134"/>
    <mergeCell ref="B136:B137"/>
    <mergeCell ref="B139:B140"/>
    <mergeCell ref="B142:B145"/>
    <mergeCell ref="B199:B200"/>
    <mergeCell ref="B202:B204"/>
    <mergeCell ref="B206:B207"/>
    <mergeCell ref="B209:B210"/>
    <mergeCell ref="B212:B213"/>
    <mergeCell ref="B215:B216"/>
    <mergeCell ref="B218:B219"/>
    <mergeCell ref="B221:B222"/>
    <mergeCell ref="B224:B225"/>
    <mergeCell ref="A217:B217"/>
    <mergeCell ref="A220:B220"/>
    <mergeCell ref="A223:B223"/>
    <mergeCell ref="H50:H51"/>
    <mergeCell ref="H53:H54"/>
    <mergeCell ref="H56:H57"/>
    <mergeCell ref="H59:H60"/>
    <mergeCell ref="H62:H64"/>
    <mergeCell ref="H66:H69"/>
    <mergeCell ref="H71:H75"/>
    <mergeCell ref="H77:H78"/>
    <mergeCell ref="H80:H82"/>
    <mergeCell ref="H84:H85"/>
    <mergeCell ref="H87:H88"/>
    <mergeCell ref="H90:H91"/>
    <mergeCell ref="H93:H94"/>
    <mergeCell ref="H96:H97"/>
    <mergeCell ref="H99:H100"/>
    <mergeCell ref="H102:H103"/>
    <mergeCell ref="H105:H106"/>
    <mergeCell ref="H108:H109"/>
    <mergeCell ref="H111:H112"/>
    <mergeCell ref="H114:H115"/>
    <mergeCell ref="H117:H118"/>
    <mergeCell ref="H120:H121"/>
    <mergeCell ref="H123:H125"/>
    <mergeCell ref="H127:H128"/>
    <mergeCell ref="H130:H131"/>
    <mergeCell ref="H133:H134"/>
    <mergeCell ref="H136:H137"/>
    <mergeCell ref="H139:H140"/>
    <mergeCell ref="H142:H145"/>
    <mergeCell ref="H147:H149"/>
    <mergeCell ref="H151:H152"/>
    <mergeCell ref="H154:H155"/>
    <mergeCell ref="H157:H158"/>
    <mergeCell ref="H160:H161"/>
    <mergeCell ref="H163:H164"/>
    <mergeCell ref="H166:H167"/>
    <mergeCell ref="H169:H170"/>
    <mergeCell ref="H172:H173"/>
    <mergeCell ref="H175:H176"/>
    <mergeCell ref="H178:H179"/>
    <mergeCell ref="H181:H182"/>
    <mergeCell ref="H184:H185"/>
    <mergeCell ref="H187:H188"/>
    <mergeCell ref="H190:H191"/>
    <mergeCell ref="H193:H194"/>
    <mergeCell ref="H224:H225"/>
    <mergeCell ref="H227:H228"/>
    <mergeCell ref="H230:H231"/>
    <mergeCell ref="H233:H234"/>
    <mergeCell ref="H196:H197"/>
    <mergeCell ref="H199:H200"/>
    <mergeCell ref="H202:H203"/>
    <mergeCell ref="H206:H207"/>
    <mergeCell ref="H209:H210"/>
    <mergeCell ref="H212:H213"/>
    <mergeCell ref="H215:H216"/>
    <mergeCell ref="H218:H219"/>
    <mergeCell ref="H221:H222"/>
  </mergeCells>
  <pageMargins left="0.7" right="0.7" top="0.75" bottom="0.75" header="0.3" footer="0.3"/>
  <pageSetup paperSize="9" orientation="portrait"/>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E80"/>
  <sheetViews>
    <sheetView workbookViewId="0">
      <pane ySplit="1" topLeftCell="A2" activePane="bottomLeft" state="frozen"/>
      <selection pane="bottomLeft" activeCell="G12" sqref="G12"/>
    </sheetView>
  </sheetViews>
  <sheetFormatPr defaultColWidth="9" defaultRowHeight="15"/>
  <cols>
    <col min="2" max="2" width="29.28515625" style="2" customWidth="1"/>
  </cols>
  <sheetData>
    <row r="1" spans="2:5">
      <c r="B1" s="197"/>
      <c r="C1" s="36" t="s">
        <v>1421</v>
      </c>
      <c r="D1" s="36" t="s">
        <v>1073</v>
      </c>
      <c r="E1" s="36" t="s">
        <v>1422</v>
      </c>
    </row>
    <row r="2" spans="2:5">
      <c r="B2" s="347" t="s">
        <v>1</v>
      </c>
      <c r="C2" s="36"/>
      <c r="D2" s="34"/>
      <c r="E2" s="34"/>
    </row>
    <row r="3" spans="2:5">
      <c r="B3" s="348" t="s">
        <v>15</v>
      </c>
      <c r="C3" s="34" t="e">
        <f>+D3+E3</f>
        <v>#REF!</v>
      </c>
      <c r="D3" s="34" t="e">
        <f>+VLOOKUP(B3,#REF!,5,0)</f>
        <v>#REF!</v>
      </c>
      <c r="E3" s="34" t="e">
        <f>+VLOOKUP(B3,#REF!,4,0)</f>
        <v>#REF!</v>
      </c>
    </row>
    <row r="4" spans="2:5">
      <c r="B4" s="348" t="s">
        <v>44</v>
      </c>
      <c r="C4" s="34" t="e">
        <f t="shared" ref="C4:C41" si="0">+D4+E4</f>
        <v>#REF!</v>
      </c>
      <c r="D4" s="34" t="e">
        <f>+VLOOKUP(B4,#REF!,5,0)</f>
        <v>#REF!</v>
      </c>
      <c r="E4" s="34" t="e">
        <f>+VLOOKUP(B4,#REF!,4,0)</f>
        <v>#REF!</v>
      </c>
    </row>
    <row r="5" spans="2:5">
      <c r="B5" s="348" t="s">
        <v>72</v>
      </c>
      <c r="C5" s="34" t="e">
        <f t="shared" si="0"/>
        <v>#REF!</v>
      </c>
      <c r="D5" s="34" t="e">
        <f>+VLOOKUP(B5,#REF!,5,0)</f>
        <v>#REF!</v>
      </c>
      <c r="E5" s="34" t="e">
        <f>+VLOOKUP(B5,#REF!,4,0)</f>
        <v>#REF!</v>
      </c>
    </row>
    <row r="6" spans="2:5">
      <c r="B6" s="348" t="s">
        <v>90</v>
      </c>
      <c r="C6" s="34" t="e">
        <f t="shared" si="0"/>
        <v>#REF!</v>
      </c>
      <c r="D6" s="34" t="e">
        <f>+VLOOKUP(B6,#REF!,5,0)</f>
        <v>#REF!</v>
      </c>
      <c r="E6" s="34" t="e">
        <f>+VLOOKUP(B6,#REF!,4,0)</f>
        <v>#REF!</v>
      </c>
    </row>
    <row r="7" spans="2:5">
      <c r="B7" s="349" t="s">
        <v>120</v>
      </c>
      <c r="C7" s="34" t="e">
        <f t="shared" si="0"/>
        <v>#REF!</v>
      </c>
      <c r="D7" s="34" t="e">
        <f>+VLOOKUP(B7,#REF!,5,0)</f>
        <v>#REF!</v>
      </c>
      <c r="E7" s="34" t="e">
        <f>+VLOOKUP(B7,#REF!,4,0)</f>
        <v>#REF!</v>
      </c>
    </row>
    <row r="8" spans="2:5" ht="15" customHeight="1">
      <c r="B8" s="349" t="s">
        <v>121</v>
      </c>
      <c r="C8" s="34" t="e">
        <f t="shared" si="0"/>
        <v>#REF!</v>
      </c>
      <c r="D8" s="34" t="e">
        <f>+VLOOKUP(B8,#REF!,5,0)</f>
        <v>#REF!</v>
      </c>
      <c r="E8" s="34" t="e">
        <f>+VLOOKUP(B8,#REF!,4,0)</f>
        <v>#REF!</v>
      </c>
    </row>
    <row r="9" spans="2:5">
      <c r="B9" s="348" t="s">
        <v>123</v>
      </c>
      <c r="C9" s="34" t="e">
        <f t="shared" si="0"/>
        <v>#REF!</v>
      </c>
      <c r="D9" s="34" t="e">
        <f>+VLOOKUP(B9,#REF!,5,0)</f>
        <v>#REF!</v>
      </c>
      <c r="E9" s="34" t="e">
        <f>+VLOOKUP(B9,#REF!,4,0)</f>
        <v>#REF!</v>
      </c>
    </row>
    <row r="10" spans="2:5">
      <c r="B10" s="348" t="s">
        <v>126</v>
      </c>
      <c r="C10" s="34" t="e">
        <f t="shared" si="0"/>
        <v>#REF!</v>
      </c>
      <c r="D10" s="34" t="e">
        <f>+VLOOKUP(B10,#REF!,5,0)</f>
        <v>#REF!</v>
      </c>
      <c r="E10" s="34" t="e">
        <f>+VLOOKUP(B10,#REF!,4,0)</f>
        <v>#REF!</v>
      </c>
    </row>
    <row r="11" spans="2:5">
      <c r="B11" s="348" t="s">
        <v>406</v>
      </c>
      <c r="C11" s="34" t="e">
        <f t="shared" si="0"/>
        <v>#REF!</v>
      </c>
      <c r="D11" s="34" t="e">
        <f>+VLOOKUP(B11,#REF!,5,0)</f>
        <v>#REF!</v>
      </c>
      <c r="E11" s="34" t="e">
        <f>+VLOOKUP(B11,#REF!,4,0)</f>
        <v>#REF!</v>
      </c>
    </row>
    <row r="12" spans="2:5">
      <c r="B12" s="348" t="s">
        <v>1268</v>
      </c>
      <c r="C12" s="34" t="e">
        <f t="shared" si="0"/>
        <v>#REF!</v>
      </c>
      <c r="D12" s="34" t="e">
        <f>+VLOOKUP(B12,#REF!,5,0)</f>
        <v>#REF!</v>
      </c>
      <c r="E12" s="34" t="e">
        <f>+VLOOKUP(B12,#REF!,4,0)</f>
        <v>#REF!</v>
      </c>
    </row>
    <row r="13" spans="2:5">
      <c r="B13" s="348" t="s">
        <v>135</v>
      </c>
      <c r="C13" s="34" t="e">
        <f t="shared" si="0"/>
        <v>#REF!</v>
      </c>
      <c r="D13" s="34" t="e">
        <f>+VLOOKUP(B13,#REF!,5,0)</f>
        <v>#REF!</v>
      </c>
      <c r="E13" s="34" t="e">
        <f>+VLOOKUP(B13,#REF!,4,0)</f>
        <v>#REF!</v>
      </c>
    </row>
    <row r="14" spans="2:5">
      <c r="B14" s="348" t="s">
        <v>412</v>
      </c>
      <c r="C14" s="34" t="e">
        <f t="shared" si="0"/>
        <v>#REF!</v>
      </c>
      <c r="D14" s="34" t="e">
        <f>+VLOOKUP(B14,#REF!,5,0)</f>
        <v>#REF!</v>
      </c>
      <c r="E14" s="34" t="e">
        <f>+VLOOKUP(B14,#REF!,4,0)</f>
        <v>#REF!</v>
      </c>
    </row>
    <row r="15" spans="2:5">
      <c r="B15" s="348" t="s">
        <v>394</v>
      </c>
      <c r="C15" s="34" t="e">
        <f t="shared" si="0"/>
        <v>#REF!</v>
      </c>
      <c r="D15" s="34" t="e">
        <f>+VLOOKUP(B15,#REF!,5,0)</f>
        <v>#REF!</v>
      </c>
      <c r="E15" s="34" t="e">
        <f>+VLOOKUP(B15,#REF!,4,0)</f>
        <v>#REF!</v>
      </c>
    </row>
    <row r="16" spans="2:5">
      <c r="B16" s="348" t="s">
        <v>396</v>
      </c>
      <c r="C16" s="34" t="e">
        <f t="shared" si="0"/>
        <v>#REF!</v>
      </c>
      <c r="D16" s="34" t="e">
        <f>+VLOOKUP(B16,#REF!,5,0)</f>
        <v>#REF!</v>
      </c>
      <c r="E16" s="34" t="e">
        <f>+VLOOKUP(B16,#REF!,4,0)</f>
        <v>#REF!</v>
      </c>
    </row>
    <row r="17" spans="2:5">
      <c r="B17" s="348" t="s">
        <v>1286</v>
      </c>
      <c r="C17" s="34" t="e">
        <f t="shared" si="0"/>
        <v>#REF!</v>
      </c>
      <c r="D17" s="34" t="e">
        <f>+VLOOKUP(B17,#REF!,5,0)</f>
        <v>#REF!</v>
      </c>
      <c r="E17" s="34" t="e">
        <f>+VLOOKUP(B17,#REF!,4,0)</f>
        <v>#REF!</v>
      </c>
    </row>
    <row r="18" spans="2:5">
      <c r="B18" s="348" t="s">
        <v>1287</v>
      </c>
      <c r="C18" s="34" t="e">
        <f t="shared" si="0"/>
        <v>#REF!</v>
      </c>
      <c r="D18" s="34" t="e">
        <f>+VLOOKUP(B18,#REF!,5,0)</f>
        <v>#REF!</v>
      </c>
      <c r="E18" s="34" t="e">
        <f>+VLOOKUP(B18,#REF!,4,0)</f>
        <v>#REF!</v>
      </c>
    </row>
    <row r="19" spans="2:5">
      <c r="B19" s="348" t="s">
        <v>1288</v>
      </c>
      <c r="C19" s="34" t="e">
        <f t="shared" si="0"/>
        <v>#REF!</v>
      </c>
      <c r="D19" s="34" t="e">
        <f>+VLOOKUP(B19,#REF!,5,0)</f>
        <v>#REF!</v>
      </c>
      <c r="E19" s="34" t="e">
        <f>+VLOOKUP(B19,#REF!,4,0)</f>
        <v>#REF!</v>
      </c>
    </row>
    <row r="20" spans="2:5">
      <c r="B20" s="348" t="s">
        <v>1289</v>
      </c>
      <c r="C20" s="34" t="e">
        <f t="shared" si="0"/>
        <v>#REF!</v>
      </c>
      <c r="D20" s="34" t="e">
        <f>+VLOOKUP(B20,#REF!,5,0)</f>
        <v>#REF!</v>
      </c>
      <c r="E20" s="34" t="e">
        <f>+VLOOKUP(B20,#REF!,4,0)</f>
        <v>#REF!</v>
      </c>
    </row>
    <row r="21" spans="2:5">
      <c r="B21" s="348" t="s">
        <v>1305</v>
      </c>
      <c r="C21" s="34" t="e">
        <f t="shared" si="0"/>
        <v>#REF!</v>
      </c>
      <c r="D21" s="34" t="e">
        <f>+VLOOKUP(B21,#REF!,5,0)</f>
        <v>#REF!</v>
      </c>
      <c r="E21" s="34" t="e">
        <f>+VLOOKUP(B21,#REF!,4,0)</f>
        <v>#REF!</v>
      </c>
    </row>
    <row r="22" spans="2:5">
      <c r="B22" s="348" t="s">
        <v>185</v>
      </c>
      <c r="C22" s="34" t="e">
        <f t="shared" si="0"/>
        <v>#REF!</v>
      </c>
      <c r="D22" s="34" t="e">
        <f>+VLOOKUP(B22,#REF!,5,0)</f>
        <v>#REF!</v>
      </c>
      <c r="E22" s="34" t="e">
        <f>+VLOOKUP(B22,#REF!,4,0)</f>
        <v>#REF!</v>
      </c>
    </row>
    <row r="23" spans="2:5">
      <c r="B23" s="348" t="s">
        <v>1299</v>
      </c>
      <c r="C23" s="34" t="e">
        <f t="shared" si="0"/>
        <v>#REF!</v>
      </c>
      <c r="D23" s="34" t="e">
        <f>+VLOOKUP(B23,#REF!,5,0)</f>
        <v>#REF!</v>
      </c>
      <c r="E23" s="34" t="e">
        <f>+VLOOKUP(B23,#REF!,4,0)</f>
        <v>#REF!</v>
      </c>
    </row>
    <row r="24" spans="2:5">
      <c r="B24" s="348" t="s">
        <v>193</v>
      </c>
      <c r="C24" s="34" t="e">
        <f t="shared" si="0"/>
        <v>#REF!</v>
      </c>
      <c r="D24" s="34" t="e">
        <f>+VLOOKUP(B24,#REF!,5,0)</f>
        <v>#REF!</v>
      </c>
      <c r="E24" s="34" t="e">
        <f>+VLOOKUP(B24,#REF!,4,0)</f>
        <v>#REF!</v>
      </c>
    </row>
    <row r="25" spans="2:5">
      <c r="B25" s="348" t="s">
        <v>194</v>
      </c>
      <c r="C25" s="34" t="e">
        <f t="shared" si="0"/>
        <v>#REF!</v>
      </c>
      <c r="D25" s="34" t="e">
        <f>+VLOOKUP(B25,#REF!,5,0)</f>
        <v>#REF!</v>
      </c>
      <c r="E25" s="34" t="e">
        <f>+VLOOKUP(B25,#REF!,4,0)</f>
        <v>#REF!</v>
      </c>
    </row>
    <row r="26" spans="2:5">
      <c r="B26" s="348" t="s">
        <v>197</v>
      </c>
      <c r="C26" s="34" t="e">
        <f t="shared" si="0"/>
        <v>#REF!</v>
      </c>
      <c r="D26" s="34" t="e">
        <f>+VLOOKUP(B26,#REF!,5,0)</f>
        <v>#REF!</v>
      </c>
      <c r="E26" s="34" t="e">
        <f>+VLOOKUP(B26,#REF!,4,0)</f>
        <v>#REF!</v>
      </c>
    </row>
    <row r="27" spans="2:5">
      <c r="B27" s="348" t="s">
        <v>202</v>
      </c>
      <c r="C27" s="34" t="e">
        <f t="shared" si="0"/>
        <v>#REF!</v>
      </c>
      <c r="D27" s="34" t="e">
        <f>+VLOOKUP(B27,#REF!,5,0)</f>
        <v>#REF!</v>
      </c>
      <c r="E27" s="34" t="e">
        <f>+VLOOKUP(B27,#REF!,4,0)</f>
        <v>#REF!</v>
      </c>
    </row>
    <row r="28" spans="2:5">
      <c r="B28" s="348" t="s">
        <v>203</v>
      </c>
      <c r="C28" s="34" t="e">
        <f t="shared" si="0"/>
        <v>#REF!</v>
      </c>
      <c r="D28" s="34" t="e">
        <f>+VLOOKUP(B28,#REF!,5,0)</f>
        <v>#REF!</v>
      </c>
      <c r="E28" s="34" t="e">
        <f>+VLOOKUP(B28,#REF!,4,0)</f>
        <v>#REF!</v>
      </c>
    </row>
    <row r="29" spans="2:5">
      <c r="B29" s="348" t="s">
        <v>204</v>
      </c>
      <c r="C29" s="34" t="e">
        <f t="shared" si="0"/>
        <v>#REF!</v>
      </c>
      <c r="D29" s="34" t="e">
        <f>+VLOOKUP(B29,#REF!,5,0)</f>
        <v>#REF!</v>
      </c>
      <c r="E29" s="34" t="e">
        <f>+VLOOKUP(B29,#REF!,4,0)</f>
        <v>#REF!</v>
      </c>
    </row>
    <row r="30" spans="2:5">
      <c r="B30" s="348" t="s">
        <v>209</v>
      </c>
      <c r="C30" s="34" t="e">
        <f t="shared" si="0"/>
        <v>#REF!</v>
      </c>
      <c r="D30" s="34" t="e">
        <f>+VLOOKUP(B30,#REF!,5,0)</f>
        <v>#REF!</v>
      </c>
      <c r="E30" s="34" t="e">
        <f>+VLOOKUP(B30,#REF!,4,0)</f>
        <v>#REF!</v>
      </c>
    </row>
    <row r="31" spans="2:5">
      <c r="B31" s="348" t="s">
        <v>217</v>
      </c>
      <c r="C31" s="34" t="e">
        <f t="shared" si="0"/>
        <v>#REF!</v>
      </c>
      <c r="D31" s="34" t="e">
        <f>+VLOOKUP(B31,#REF!,5,0)</f>
        <v>#REF!</v>
      </c>
      <c r="E31" s="34" t="e">
        <f>+VLOOKUP(B31,#REF!,4,0)</f>
        <v>#REF!</v>
      </c>
    </row>
    <row r="32" spans="2:5">
      <c r="B32" s="348" t="s">
        <v>1293</v>
      </c>
      <c r="C32" s="34" t="e">
        <f t="shared" si="0"/>
        <v>#REF!</v>
      </c>
      <c r="D32" s="34" t="e">
        <f>+VLOOKUP(B32,#REF!,5,0)</f>
        <v>#REF!</v>
      </c>
      <c r="E32" s="34" t="e">
        <f>+VLOOKUP(B32,#REF!,4,0)</f>
        <v>#REF!</v>
      </c>
    </row>
    <row r="33" spans="2:5">
      <c r="B33" s="348" t="s">
        <v>1295</v>
      </c>
      <c r="C33" s="34" t="e">
        <f t="shared" si="0"/>
        <v>#REF!</v>
      </c>
      <c r="D33" s="34" t="e">
        <f>+VLOOKUP(B33,#REF!,5,0)</f>
        <v>#REF!</v>
      </c>
      <c r="E33" s="34" t="e">
        <f>+VLOOKUP(B33,#REF!,4,0)</f>
        <v>#REF!</v>
      </c>
    </row>
    <row r="34" spans="2:5">
      <c r="B34" s="348" t="s">
        <v>1296</v>
      </c>
      <c r="C34" s="34" t="e">
        <f t="shared" si="0"/>
        <v>#REF!</v>
      </c>
      <c r="D34" s="34" t="e">
        <f>+VLOOKUP(B34,#REF!,5,0)</f>
        <v>#REF!</v>
      </c>
      <c r="E34" s="34" t="e">
        <f>+VLOOKUP(B34,#REF!,4,0)</f>
        <v>#REF!</v>
      </c>
    </row>
    <row r="35" spans="2:5">
      <c r="B35" s="348" t="s">
        <v>1303</v>
      </c>
      <c r="C35" s="34" t="e">
        <f t="shared" si="0"/>
        <v>#REF!</v>
      </c>
      <c r="D35" s="34" t="e">
        <f>+VLOOKUP(B35,#REF!,5,0)</f>
        <v>#REF!</v>
      </c>
      <c r="E35" s="34" t="e">
        <f>+VLOOKUP(B35,#REF!,4,0)</f>
        <v>#REF!</v>
      </c>
    </row>
    <row r="36" spans="2:5">
      <c r="B36" s="348" t="s">
        <v>1304</v>
      </c>
      <c r="C36" s="34" t="e">
        <f t="shared" si="0"/>
        <v>#REF!</v>
      </c>
      <c r="D36" s="34" t="e">
        <f>+VLOOKUP(B36,#REF!,5,0)</f>
        <v>#REF!</v>
      </c>
      <c r="E36" s="34" t="e">
        <f>+VLOOKUP(B36,#REF!,4,0)</f>
        <v>#REF!</v>
      </c>
    </row>
    <row r="37" spans="2:5">
      <c r="B37" s="348" t="s">
        <v>1305</v>
      </c>
      <c r="C37" s="34" t="e">
        <f t="shared" si="0"/>
        <v>#REF!</v>
      </c>
      <c r="D37" s="34" t="e">
        <f>+VLOOKUP(B37,#REF!,5,0)</f>
        <v>#REF!</v>
      </c>
      <c r="E37" s="34" t="e">
        <f>+VLOOKUP(B37,#REF!,4,0)</f>
        <v>#REF!</v>
      </c>
    </row>
    <row r="38" spans="2:5">
      <c r="B38" s="348" t="s">
        <v>1292</v>
      </c>
      <c r="C38" s="34" t="e">
        <f t="shared" si="0"/>
        <v>#REF!</v>
      </c>
      <c r="D38" s="34" t="e">
        <f>+VLOOKUP(B38,#REF!,5,0)</f>
        <v>#REF!</v>
      </c>
      <c r="E38" s="34" t="e">
        <f>+VLOOKUP(B38,#REF!,4,0)</f>
        <v>#REF!</v>
      </c>
    </row>
    <row r="39" spans="2:5">
      <c r="B39" s="348" t="s">
        <v>1306</v>
      </c>
      <c r="C39" s="34" t="e">
        <f t="shared" si="0"/>
        <v>#REF!</v>
      </c>
      <c r="D39" s="34" t="e">
        <f>+VLOOKUP(B39,#REF!,5,0)</f>
        <v>#REF!</v>
      </c>
      <c r="E39" s="34" t="e">
        <f>+VLOOKUP(B39,#REF!,4,0)</f>
        <v>#REF!</v>
      </c>
    </row>
    <row r="40" spans="2:5">
      <c r="B40" s="348" t="s">
        <v>1423</v>
      </c>
      <c r="C40" s="34" t="e">
        <f t="shared" si="0"/>
        <v>#REF!</v>
      </c>
      <c r="D40" s="34" t="e">
        <f>+VLOOKUP(B40,#REF!,5,0)</f>
        <v>#REF!</v>
      </c>
      <c r="E40" s="34" t="e">
        <f>+VLOOKUP(B40,#REF!,4,0)</f>
        <v>#REF!</v>
      </c>
    </row>
    <row r="41" spans="2:5">
      <c r="B41" s="348" t="s">
        <v>1302</v>
      </c>
      <c r="C41" s="34" t="e">
        <f t="shared" si="0"/>
        <v>#REF!</v>
      </c>
      <c r="D41" s="34" t="e">
        <f>+VLOOKUP(B41,#REF!,5,0)</f>
        <v>#REF!</v>
      </c>
      <c r="E41" s="34" t="e">
        <f>+VLOOKUP(B41,#REF!,4,0)</f>
        <v>#REF!</v>
      </c>
    </row>
    <row r="42" spans="2:5">
      <c r="B42" s="348" t="s">
        <v>1301</v>
      </c>
      <c r="C42" s="34" t="e">
        <f t="shared" ref="C42:C64" si="1">+D42+E42</f>
        <v>#REF!</v>
      </c>
      <c r="D42" s="34" t="e">
        <f>+VLOOKUP(B42,#REF!,5,0)</f>
        <v>#REF!</v>
      </c>
      <c r="E42" s="34" t="e">
        <f>+VLOOKUP(B42,#REF!,4,0)</f>
        <v>#REF!</v>
      </c>
    </row>
    <row r="43" spans="2:5">
      <c r="B43" s="348"/>
      <c r="C43" s="34"/>
      <c r="D43" s="34"/>
      <c r="E43" s="34"/>
    </row>
    <row r="44" spans="2:5">
      <c r="B44" s="348"/>
      <c r="C44" s="34"/>
      <c r="D44" s="34"/>
      <c r="E44" s="34"/>
    </row>
    <row r="45" spans="2:5">
      <c r="B45" s="348" t="s">
        <v>1305</v>
      </c>
      <c r="C45" s="34" t="e">
        <f t="shared" si="1"/>
        <v>#REF!</v>
      </c>
      <c r="D45" s="34" t="e">
        <f>+VLOOKUP(B45,#REF!,5,0)</f>
        <v>#REF!</v>
      </c>
      <c r="E45" s="34" t="e">
        <f>+VLOOKUP(B45,#REF!,4,0)</f>
        <v>#REF!</v>
      </c>
    </row>
    <row r="46" spans="2:5">
      <c r="B46" s="348" t="s">
        <v>185</v>
      </c>
      <c r="C46" s="34" t="e">
        <f t="shared" si="1"/>
        <v>#REF!</v>
      </c>
      <c r="D46" s="34" t="e">
        <f>+VLOOKUP(B46,#REF!,5,0)</f>
        <v>#REF!</v>
      </c>
      <c r="E46" s="34" t="e">
        <f>+VLOOKUP(B46,#REF!,4,0)</f>
        <v>#REF!</v>
      </c>
    </row>
    <row r="47" spans="2:5">
      <c r="B47" s="348" t="s">
        <v>193</v>
      </c>
      <c r="C47" s="34" t="e">
        <f t="shared" si="1"/>
        <v>#REF!</v>
      </c>
      <c r="D47" s="34" t="e">
        <f>+VLOOKUP(B47,#REF!,5,0)</f>
        <v>#REF!</v>
      </c>
      <c r="E47" s="34" t="e">
        <f>+VLOOKUP(B47,#REF!,4,0)</f>
        <v>#REF!</v>
      </c>
    </row>
    <row r="48" spans="2:5">
      <c r="B48" s="348" t="s">
        <v>194</v>
      </c>
      <c r="C48" s="34" t="e">
        <f t="shared" si="1"/>
        <v>#REF!</v>
      </c>
      <c r="D48" s="34" t="e">
        <f>+VLOOKUP(B48,#REF!,5,0)</f>
        <v>#REF!</v>
      </c>
      <c r="E48" s="34" t="e">
        <f>+VLOOKUP(B48,#REF!,4,0)</f>
        <v>#REF!</v>
      </c>
    </row>
    <row r="49" spans="2:5">
      <c r="B49" s="348" t="s">
        <v>197</v>
      </c>
      <c r="C49" s="34" t="e">
        <f t="shared" si="1"/>
        <v>#REF!</v>
      </c>
      <c r="D49" s="34" t="e">
        <f>+VLOOKUP(B49,#REF!,5,0)</f>
        <v>#REF!</v>
      </c>
      <c r="E49" s="34" t="e">
        <f>+VLOOKUP(B49,#REF!,4,0)</f>
        <v>#REF!</v>
      </c>
    </row>
    <row r="50" spans="2:5">
      <c r="B50" s="348" t="s">
        <v>202</v>
      </c>
      <c r="C50" s="34" t="e">
        <f t="shared" si="1"/>
        <v>#REF!</v>
      </c>
      <c r="D50" s="34" t="e">
        <f>+VLOOKUP(B50,#REF!,5,0)</f>
        <v>#REF!</v>
      </c>
      <c r="E50" s="34" t="e">
        <f>+VLOOKUP(B50,#REF!,4,0)</f>
        <v>#REF!</v>
      </c>
    </row>
    <row r="51" spans="2:5">
      <c r="B51" s="348" t="s">
        <v>203</v>
      </c>
      <c r="C51" s="34" t="e">
        <f t="shared" si="1"/>
        <v>#REF!</v>
      </c>
      <c r="D51" s="34" t="e">
        <f>+VLOOKUP(B51,#REF!,5,0)</f>
        <v>#REF!</v>
      </c>
      <c r="E51" s="34" t="e">
        <f>+VLOOKUP(B51,#REF!,4,0)</f>
        <v>#REF!</v>
      </c>
    </row>
    <row r="52" spans="2:5">
      <c r="B52" s="348" t="s">
        <v>204</v>
      </c>
      <c r="C52" s="34" t="e">
        <f t="shared" si="1"/>
        <v>#REF!</v>
      </c>
      <c r="D52" s="34" t="e">
        <f>+VLOOKUP(B52,#REF!,5,0)</f>
        <v>#REF!</v>
      </c>
      <c r="E52" s="34" t="e">
        <f>+VLOOKUP(B52,#REF!,4,0)</f>
        <v>#REF!</v>
      </c>
    </row>
    <row r="53" spans="2:5">
      <c r="B53" s="348" t="s">
        <v>209</v>
      </c>
      <c r="C53" s="34" t="e">
        <f t="shared" si="1"/>
        <v>#REF!</v>
      </c>
      <c r="D53" s="34" t="e">
        <f>+VLOOKUP(B53,#REF!,5,0)</f>
        <v>#REF!</v>
      </c>
      <c r="E53" s="34" t="e">
        <f>+VLOOKUP(B53,#REF!,4,0)</f>
        <v>#REF!</v>
      </c>
    </row>
    <row r="54" spans="2:5">
      <c r="B54" s="348" t="s">
        <v>1424</v>
      </c>
      <c r="C54" s="34" t="e">
        <f t="shared" si="1"/>
        <v>#REF!</v>
      </c>
      <c r="D54" s="34" t="e">
        <f>+VLOOKUP(B54,#REF!,5,0)</f>
        <v>#REF!</v>
      </c>
      <c r="E54" s="34" t="e">
        <f>+VLOOKUP(B54,#REF!,4,0)</f>
        <v>#REF!</v>
      </c>
    </row>
    <row r="55" spans="2:5">
      <c r="B55" s="348" t="s">
        <v>217</v>
      </c>
      <c r="C55" s="34" t="e">
        <f t="shared" si="1"/>
        <v>#REF!</v>
      </c>
      <c r="D55" s="34" t="e">
        <f>+VLOOKUP(B55,#REF!,5,0)</f>
        <v>#REF!</v>
      </c>
      <c r="E55" s="34" t="e">
        <f>+VLOOKUP(B55,#REF!,4,0)</f>
        <v>#REF!</v>
      </c>
    </row>
    <row r="56" spans="2:5">
      <c r="B56" s="350" t="s">
        <v>1298</v>
      </c>
      <c r="C56" s="34" t="e">
        <f t="shared" si="1"/>
        <v>#REF!</v>
      </c>
      <c r="D56" s="34" t="e">
        <f>+VLOOKUP(B56,#REF!,5,0)</f>
        <v>#REF!</v>
      </c>
      <c r="E56" s="34" t="e">
        <f>+VLOOKUP(B56,#REF!,4,0)</f>
        <v>#REF!</v>
      </c>
    </row>
    <row r="57" spans="2:5">
      <c r="B57" s="350" t="s">
        <v>207</v>
      </c>
      <c r="C57" s="34" t="e">
        <f t="shared" si="1"/>
        <v>#REF!</v>
      </c>
      <c r="D57" s="34" t="e">
        <f>+VLOOKUP(B57,#REF!,5,0)</f>
        <v>#REF!</v>
      </c>
      <c r="E57" s="34" t="e">
        <f>+VLOOKUP(B57,#REF!,4,0)</f>
        <v>#REF!</v>
      </c>
    </row>
    <row r="58" spans="2:5">
      <c r="B58" s="350" t="s">
        <v>211</v>
      </c>
      <c r="C58" s="34" t="e">
        <f t="shared" si="1"/>
        <v>#REF!</v>
      </c>
      <c r="D58" s="34" t="e">
        <f>+VLOOKUP(B58,#REF!,5,0)</f>
        <v>#REF!</v>
      </c>
      <c r="E58" s="34" t="e">
        <f>+VLOOKUP(B58,#REF!,4,0)</f>
        <v>#REF!</v>
      </c>
    </row>
    <row r="59" spans="2:5">
      <c r="B59" s="2" t="s">
        <v>1300</v>
      </c>
      <c r="C59" s="34" t="e">
        <f t="shared" si="1"/>
        <v>#REF!</v>
      </c>
      <c r="D59" s="34" t="e">
        <f>+VLOOKUP(B59,#REF!,5,0)</f>
        <v>#REF!</v>
      </c>
      <c r="E59" s="34" t="e">
        <f>+VLOOKUP(B59,#REF!,4,0)</f>
        <v>#REF!</v>
      </c>
    </row>
    <row r="60" spans="2:5">
      <c r="B60" s="350" t="s">
        <v>1294</v>
      </c>
      <c r="C60" s="34" t="e">
        <f t="shared" si="1"/>
        <v>#REF!</v>
      </c>
      <c r="D60" s="34" t="e">
        <f>+VLOOKUP(B60,#REF!,5,0)</f>
        <v>#REF!</v>
      </c>
      <c r="E60" s="34" t="e">
        <f>+VLOOKUP(B60,#REF!,4,0)</f>
        <v>#REF!</v>
      </c>
    </row>
    <row r="61" spans="2:5" ht="45">
      <c r="B61" s="351" t="s">
        <v>400</v>
      </c>
      <c r="C61" s="34" t="e">
        <f t="shared" si="1"/>
        <v>#REF!</v>
      </c>
      <c r="D61" s="34" t="e">
        <f>+VLOOKUP(B61,#REF!,5,0)</f>
        <v>#REF!</v>
      </c>
      <c r="E61" s="34" t="e">
        <f>+VLOOKUP(B61,#REF!,4,0)</f>
        <v>#REF!</v>
      </c>
    </row>
    <row r="62" spans="2:5">
      <c r="B62" s="350" t="s">
        <v>225</v>
      </c>
      <c r="C62" s="34" t="e">
        <f t="shared" si="1"/>
        <v>#REF!</v>
      </c>
      <c r="D62" s="34" t="e">
        <f>+VLOOKUP(B62,#REF!,5,0)</f>
        <v>#REF!</v>
      </c>
      <c r="E62" s="34" t="e">
        <f>+VLOOKUP(B62,#REF!,4,0)</f>
        <v>#REF!</v>
      </c>
    </row>
    <row r="63" spans="2:5" ht="30">
      <c r="B63" s="352" t="s">
        <v>1425</v>
      </c>
      <c r="C63" s="34" t="e">
        <f t="shared" si="1"/>
        <v>#REF!</v>
      </c>
      <c r="D63" s="34" t="e">
        <f>+VLOOKUP(B63,#REF!,5,0)</f>
        <v>#REF!</v>
      </c>
      <c r="E63" s="34" t="e">
        <f>+VLOOKUP(B63,#REF!,4,0)</f>
        <v>#REF!</v>
      </c>
    </row>
    <row r="64" spans="2:5" ht="30">
      <c r="B64" s="352" t="s">
        <v>227</v>
      </c>
      <c r="C64" s="34" t="e">
        <f t="shared" si="1"/>
        <v>#REF!</v>
      </c>
      <c r="D64" s="34" t="e">
        <f>+VLOOKUP(B64,#REF!,5,0)</f>
        <v>#REF!</v>
      </c>
      <c r="E64" s="34" t="e">
        <f>+VLOOKUP(B64,#REF!,4,0)</f>
        <v>#REF!</v>
      </c>
    </row>
    <row r="65" spans="2:5">
      <c r="B65" s="353" t="s">
        <v>165</v>
      </c>
      <c r="C65" s="34"/>
      <c r="D65" s="34" t="e">
        <f>+VLOOKUP(B65,#REF!,5,0)</f>
        <v>#REF!</v>
      </c>
      <c r="E65" s="34" t="e">
        <f>+VLOOKUP(B65,#REF!,4,0)</f>
        <v>#REF!</v>
      </c>
    </row>
    <row r="66" spans="2:5">
      <c r="B66" s="353" t="s">
        <v>148</v>
      </c>
      <c r="C66" s="34"/>
      <c r="D66" s="34" t="e">
        <f>+VLOOKUP(B66,#REF!,5,0)</f>
        <v>#REF!</v>
      </c>
      <c r="E66" s="34" t="e">
        <f>+VLOOKUP(B66,#REF!,4,0)</f>
        <v>#REF!</v>
      </c>
    </row>
    <row r="67" spans="2:5">
      <c r="B67" s="353" t="s">
        <v>154</v>
      </c>
      <c r="C67" s="34"/>
      <c r="D67" s="34" t="e">
        <f>+VLOOKUP(B67,#REF!,5,0)</f>
        <v>#REF!</v>
      </c>
      <c r="E67" s="34" t="e">
        <f>+VLOOKUP(B67,#REF!,4,0)</f>
        <v>#REF!</v>
      </c>
    </row>
    <row r="68" spans="2:5">
      <c r="B68" s="353" t="s">
        <v>158</v>
      </c>
      <c r="C68" s="34"/>
      <c r="D68" s="34" t="e">
        <f>+VLOOKUP(B68,#REF!,5,0)</f>
        <v>#REF!</v>
      </c>
      <c r="E68" s="34" t="e">
        <f>+VLOOKUP(B68,#REF!,4,0)</f>
        <v>#REF!</v>
      </c>
    </row>
    <row r="69" spans="2:5">
      <c r="B69" s="353" t="s">
        <v>162</v>
      </c>
      <c r="C69" s="34"/>
      <c r="D69" s="34" t="e">
        <f>+VLOOKUP(B69,#REF!,5,0)</f>
        <v>#REF!</v>
      </c>
      <c r="E69" s="34" t="e">
        <f>+VLOOKUP(B69,#REF!,4,0)</f>
        <v>#REF!</v>
      </c>
    </row>
    <row r="70" spans="2:5">
      <c r="B70" s="354" t="s">
        <v>169</v>
      </c>
      <c r="C70" s="34"/>
      <c r="D70" s="34" t="e">
        <f>+VLOOKUP(B70,#REF!,5,0)</f>
        <v>#REF!</v>
      </c>
      <c r="E70" s="34" t="e">
        <f>+VLOOKUP(B70,#REF!,4,0)</f>
        <v>#REF!</v>
      </c>
    </row>
    <row r="71" spans="2:5">
      <c r="B71" s="354" t="s">
        <v>1104</v>
      </c>
      <c r="C71" s="34"/>
      <c r="D71" s="34" t="e">
        <f>+VLOOKUP(B71,#REF!,5,0)</f>
        <v>#REF!</v>
      </c>
      <c r="E71" s="34" t="e">
        <f>+VLOOKUP(B71,#REF!,4,0)</f>
        <v>#REF!</v>
      </c>
    </row>
    <row r="72" spans="2:5">
      <c r="B72" s="2" t="s">
        <v>1300</v>
      </c>
      <c r="C72" s="34" t="e">
        <f t="shared" ref="C72:C80" si="2">+D72+E72</f>
        <v>#REF!</v>
      </c>
      <c r="D72" s="34" t="e">
        <f>+VLOOKUP(B72,#REF!,5,0)</f>
        <v>#REF!</v>
      </c>
      <c r="E72" s="34" t="e">
        <f>+VLOOKUP(B72,#REF!,4,0)</f>
        <v>#REF!</v>
      </c>
    </row>
    <row r="73" spans="2:5">
      <c r="B73" s="2" t="s">
        <v>1290</v>
      </c>
      <c r="C73" s="34" t="e">
        <f t="shared" si="2"/>
        <v>#REF!</v>
      </c>
      <c r="D73" s="34" t="e">
        <f>+VLOOKUP(B73,#REF!,5,0)</f>
        <v>#REF!</v>
      </c>
      <c r="E73" s="34" t="e">
        <f>+VLOOKUP(B73,#REF!,4,0)</f>
        <v>#REF!</v>
      </c>
    </row>
    <row r="74" spans="2:5">
      <c r="C74" s="34" t="e">
        <f t="shared" si="2"/>
        <v>#REF!</v>
      </c>
      <c r="D74" s="34" t="e">
        <f>+VLOOKUP(B74,#REF!,5,0)</f>
        <v>#REF!</v>
      </c>
      <c r="E74" s="34" t="e">
        <f>+VLOOKUP(B74,#REF!,4,0)</f>
        <v>#REF!</v>
      </c>
    </row>
    <row r="75" spans="2:5">
      <c r="C75" s="34" t="e">
        <f t="shared" si="2"/>
        <v>#REF!</v>
      </c>
      <c r="D75" s="34" t="e">
        <f>+VLOOKUP(B75,#REF!,5,0)</f>
        <v>#REF!</v>
      </c>
      <c r="E75" s="34" t="e">
        <f>+VLOOKUP(B75,#REF!,4,0)</f>
        <v>#REF!</v>
      </c>
    </row>
    <row r="76" spans="2:5">
      <c r="C76" s="34" t="e">
        <f t="shared" si="2"/>
        <v>#REF!</v>
      </c>
      <c r="D76" s="34" t="e">
        <f>+VLOOKUP(B76,#REF!,5,0)</f>
        <v>#REF!</v>
      </c>
      <c r="E76" s="34" t="e">
        <f>+VLOOKUP(B76,#REF!,4,0)</f>
        <v>#REF!</v>
      </c>
    </row>
    <row r="77" spans="2:5">
      <c r="C77" s="34" t="e">
        <f t="shared" si="2"/>
        <v>#REF!</v>
      </c>
      <c r="D77" s="34" t="e">
        <f>+VLOOKUP(B77,#REF!,5,0)</f>
        <v>#REF!</v>
      </c>
      <c r="E77" s="34" t="e">
        <f>+VLOOKUP(B77,#REF!,4,0)</f>
        <v>#REF!</v>
      </c>
    </row>
    <row r="78" spans="2:5">
      <c r="C78" s="34" t="e">
        <f t="shared" si="2"/>
        <v>#REF!</v>
      </c>
      <c r="D78" s="34" t="e">
        <f>+VLOOKUP(B78,#REF!,5,0)</f>
        <v>#REF!</v>
      </c>
      <c r="E78" s="34" t="e">
        <f>+VLOOKUP(B78,#REF!,4,0)</f>
        <v>#REF!</v>
      </c>
    </row>
    <row r="79" spans="2:5">
      <c r="C79" s="34" t="e">
        <f t="shared" si="2"/>
        <v>#REF!</v>
      </c>
      <c r="D79" s="34" t="e">
        <f>+VLOOKUP(B79,#REF!,5,0)</f>
        <v>#REF!</v>
      </c>
      <c r="E79" s="34" t="e">
        <f>+VLOOKUP(B79,#REF!,4,0)</f>
        <v>#REF!</v>
      </c>
    </row>
    <row r="80" spans="2:5">
      <c r="C80" s="34" t="e">
        <f t="shared" si="2"/>
        <v>#REF!</v>
      </c>
      <c r="D80" s="34" t="e">
        <f>+VLOOKUP(B80,#REF!,5,0)</f>
        <v>#REF!</v>
      </c>
      <c r="E80" s="34" t="e">
        <f>+VLOOKUP(B80,#REF!,4,0)</f>
        <v>#REF!</v>
      </c>
    </row>
  </sheetData>
  <autoFilter ref="B2:C80" xr:uid="{00000000-0009-0000-0000-000013000000}"/>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17"/>
  <sheetViews>
    <sheetView topLeftCell="B10" workbookViewId="0">
      <selection activeCell="E19" sqref="E19"/>
    </sheetView>
  </sheetViews>
  <sheetFormatPr defaultColWidth="9" defaultRowHeight="15"/>
  <cols>
    <col min="1" max="1" width="9" hidden="1" customWidth="1"/>
    <col min="2" max="2" width="25.28515625" customWidth="1"/>
    <col min="3" max="3" width="15.42578125" hidden="1" customWidth="1"/>
    <col min="4" max="5" width="16.5703125" customWidth="1"/>
    <col min="6" max="7" width="13.140625" customWidth="1"/>
    <col min="8" max="10" width="10.28515625" customWidth="1"/>
    <col min="11" max="11" width="11" customWidth="1"/>
    <col min="12" max="12" width="15.7109375" customWidth="1"/>
    <col min="13" max="13" width="15.28515625" customWidth="1"/>
    <col min="14" max="14" width="21.5703125" customWidth="1"/>
  </cols>
  <sheetData>
    <row r="1" spans="2:14">
      <c r="B1" s="36"/>
      <c r="C1" s="36"/>
      <c r="D1" s="36"/>
      <c r="E1" s="36"/>
      <c r="F1" s="1174" t="s">
        <v>1426</v>
      </c>
      <c r="G1" s="1174"/>
      <c r="H1" s="1174"/>
      <c r="I1" s="339"/>
      <c r="J1" s="339"/>
      <c r="K1" s="1174" t="s">
        <v>1427</v>
      </c>
      <c r="L1" s="1174"/>
      <c r="M1" s="1174" t="s">
        <v>1428</v>
      </c>
      <c r="N1" s="1174"/>
    </row>
    <row r="2" spans="2:14">
      <c r="B2" s="36"/>
      <c r="C2" s="36"/>
      <c r="D2" s="36"/>
      <c r="E2" s="36"/>
      <c r="F2" s="36"/>
      <c r="G2" s="36"/>
      <c r="H2" s="36"/>
      <c r="I2" s="36"/>
      <c r="J2" s="36"/>
      <c r="K2" s="36"/>
      <c r="L2" s="36"/>
      <c r="M2" s="36"/>
      <c r="N2" s="36"/>
    </row>
    <row r="3" spans="2:14" ht="25.5" customHeight="1">
      <c r="B3" s="340" t="s">
        <v>1429</v>
      </c>
      <c r="C3" s="340"/>
      <c r="D3" s="341">
        <v>904</v>
      </c>
      <c r="E3" s="341"/>
      <c r="F3" s="342">
        <v>2</v>
      </c>
      <c r="G3" s="342"/>
      <c r="H3" s="342">
        <f>+D3*F3</f>
        <v>1808</v>
      </c>
      <c r="I3" s="342"/>
      <c r="J3" s="342"/>
      <c r="K3" s="342">
        <v>1</v>
      </c>
      <c r="L3" s="342">
        <f>+D3*K3</f>
        <v>904</v>
      </c>
      <c r="M3" s="342">
        <v>1</v>
      </c>
      <c r="N3" s="345">
        <f>+D3*M3</f>
        <v>904</v>
      </c>
    </row>
    <row r="4" spans="2:14" ht="25.5" customHeight="1">
      <c r="B4" s="340" t="s">
        <v>1430</v>
      </c>
      <c r="C4" s="340"/>
      <c r="D4" s="341">
        <v>195</v>
      </c>
      <c r="E4" s="341"/>
      <c r="F4" s="342">
        <v>2</v>
      </c>
      <c r="G4" s="342"/>
      <c r="H4" s="342">
        <f t="shared" ref="H4:H5" si="0">+D4*F4</f>
        <v>390</v>
      </c>
      <c r="I4" s="342"/>
      <c r="J4" s="342"/>
      <c r="K4" s="342">
        <v>1</v>
      </c>
      <c r="L4" s="342">
        <f t="shared" ref="L4:L5" si="1">+D4*K4</f>
        <v>195</v>
      </c>
      <c r="M4" s="342">
        <v>1</v>
      </c>
      <c r="N4" s="345">
        <f t="shared" ref="N4:N5" si="2">+D4*M4</f>
        <v>195</v>
      </c>
    </row>
    <row r="5" spans="2:14" ht="25.5" customHeight="1">
      <c r="B5" s="340" t="s">
        <v>1431</v>
      </c>
      <c r="C5" s="340"/>
      <c r="D5" s="341">
        <v>17</v>
      </c>
      <c r="E5" s="341"/>
      <c r="F5" s="342">
        <v>2</v>
      </c>
      <c r="G5" s="342"/>
      <c r="H5" s="342">
        <f t="shared" si="0"/>
        <v>34</v>
      </c>
      <c r="I5" s="342"/>
      <c r="J5" s="342"/>
      <c r="K5" s="342">
        <v>1</v>
      </c>
      <c r="L5" s="342">
        <f t="shared" si="1"/>
        <v>17</v>
      </c>
      <c r="M5" s="342">
        <v>1</v>
      </c>
      <c r="N5" s="345">
        <f t="shared" si="2"/>
        <v>17</v>
      </c>
    </row>
    <row r="6" spans="2:14" ht="25.5" customHeight="1">
      <c r="B6" s="340" t="s">
        <v>1432</v>
      </c>
      <c r="C6" s="340"/>
      <c r="D6" s="341">
        <f>+SUM(D3:D5)</f>
        <v>1116</v>
      </c>
      <c r="E6" s="341"/>
      <c r="F6" s="341">
        <f t="shared" ref="F6:N6" si="3">+SUM(F3:F5)</f>
        <v>6</v>
      </c>
      <c r="G6" s="341"/>
      <c r="H6" s="341">
        <f t="shared" si="3"/>
        <v>2232</v>
      </c>
      <c r="I6" s="341"/>
      <c r="J6" s="341"/>
      <c r="K6" s="341">
        <f t="shared" si="3"/>
        <v>3</v>
      </c>
      <c r="L6" s="341">
        <f t="shared" si="3"/>
        <v>1116</v>
      </c>
      <c r="M6" s="341">
        <f t="shared" si="3"/>
        <v>3</v>
      </c>
      <c r="N6" s="341">
        <f t="shared" si="3"/>
        <v>1116</v>
      </c>
    </row>
    <row r="7" spans="2:14" ht="25.5" customHeight="1">
      <c r="B7" s="313"/>
      <c r="C7" s="313"/>
      <c r="D7" s="313"/>
      <c r="E7" s="313"/>
      <c r="F7" s="343"/>
      <c r="G7" s="343"/>
      <c r="H7" s="343"/>
      <c r="I7" s="343"/>
      <c r="J7" s="343"/>
      <c r="K7" s="343"/>
      <c r="L7" s="343"/>
      <c r="M7" s="343"/>
    </row>
    <row r="8" spans="2:14" ht="25.5" customHeight="1">
      <c r="B8" s="340" t="s">
        <v>1433</v>
      </c>
      <c r="C8" s="340"/>
      <c r="D8" s="341">
        <v>0</v>
      </c>
      <c r="E8" s="341"/>
      <c r="F8" s="340" t="s">
        <v>1434</v>
      </c>
      <c r="G8" s="340"/>
      <c r="H8" s="340" t="s">
        <v>1435</v>
      </c>
      <c r="I8" s="340"/>
      <c r="J8" s="340"/>
      <c r="K8" s="340"/>
      <c r="L8" s="340"/>
      <c r="M8" s="313"/>
    </row>
    <row r="9" spans="2:14" ht="25.5" customHeight="1">
      <c r="B9" s="340"/>
      <c r="C9" s="340"/>
      <c r="D9" s="342">
        <v>120</v>
      </c>
      <c r="E9" s="342"/>
      <c r="F9" s="342">
        <v>20</v>
      </c>
      <c r="G9" s="342"/>
      <c r="H9" s="342">
        <f>+D9*F9</f>
        <v>2400</v>
      </c>
      <c r="I9" s="342"/>
      <c r="J9" s="342"/>
      <c r="K9" s="342">
        <f>+H9*20*2</f>
        <v>96000</v>
      </c>
      <c r="L9" s="342">
        <f>+K9/H9</f>
        <v>40</v>
      </c>
      <c r="M9" s="313"/>
    </row>
    <row r="10" spans="2:14" ht="25.5" customHeight="1">
      <c r="B10" s="306"/>
      <c r="C10" s="306"/>
      <c r="D10" s="307"/>
      <c r="E10" s="307"/>
      <c r="F10" s="307"/>
      <c r="G10" s="307"/>
      <c r="H10" s="307"/>
      <c r="I10" s="307"/>
      <c r="J10" s="307"/>
      <c r="K10" s="307"/>
      <c r="L10" s="307"/>
      <c r="M10" s="313"/>
    </row>
    <row r="11" spans="2:14" ht="25.5" customHeight="1">
      <c r="B11" s="306"/>
      <c r="C11" s="306"/>
      <c r="D11" s="307"/>
      <c r="E11" s="307"/>
      <c r="F11" s="307"/>
      <c r="G11" s="307"/>
      <c r="H11" s="307"/>
      <c r="I11" s="307"/>
      <c r="J11" s="307"/>
      <c r="K11" s="307"/>
      <c r="L11" s="307"/>
      <c r="M11" s="313"/>
    </row>
    <row r="12" spans="2:14" ht="25.5" customHeight="1">
      <c r="C12" s="1169" t="s">
        <v>1436</v>
      </c>
      <c r="D12" s="1175" t="s">
        <v>1437</v>
      </c>
      <c r="E12" s="1176"/>
      <c r="F12" s="1175" t="s">
        <v>1438</v>
      </c>
      <c r="G12" s="1176"/>
      <c r="H12" s="1175" t="s">
        <v>1439</v>
      </c>
      <c r="I12" s="1176"/>
      <c r="J12" s="1175" t="s">
        <v>1440</v>
      </c>
      <c r="K12" s="1176"/>
      <c r="L12" s="1171" t="s">
        <v>1441</v>
      </c>
      <c r="M12" s="1171" t="s">
        <v>1442</v>
      </c>
      <c r="N12" s="1173" t="s">
        <v>1443</v>
      </c>
    </row>
    <row r="13" spans="2:14" ht="25.5" customHeight="1">
      <c r="C13" s="1170"/>
      <c r="D13" s="308" t="s">
        <v>1444</v>
      </c>
      <c r="E13" s="308" t="s">
        <v>1445</v>
      </c>
      <c r="F13" s="308" t="s">
        <v>1444</v>
      </c>
      <c r="G13" s="308" t="s">
        <v>1445</v>
      </c>
      <c r="H13" s="308" t="s">
        <v>1444</v>
      </c>
      <c r="I13" s="308" t="s">
        <v>1445</v>
      </c>
      <c r="J13" s="308" t="s">
        <v>1444</v>
      </c>
      <c r="K13" s="308" t="s">
        <v>1445</v>
      </c>
      <c r="L13" s="1172"/>
      <c r="M13" s="1172"/>
      <c r="N13" s="1172"/>
    </row>
    <row r="14" spans="2:14" ht="37.5" customHeight="1">
      <c r="B14" s="309" t="s">
        <v>1429</v>
      </c>
      <c r="C14" s="1155">
        <v>3700</v>
      </c>
      <c r="D14" s="310">
        <v>50</v>
      </c>
      <c r="E14" s="310">
        <v>50</v>
      </c>
      <c r="F14" s="310">
        <f>19+19+24+20+38+5</f>
        <v>125</v>
      </c>
      <c r="G14" s="310">
        <f>19+19+23+20+38+5</f>
        <v>124</v>
      </c>
      <c r="H14" s="310">
        <v>19</v>
      </c>
      <c r="I14" s="310">
        <v>18</v>
      </c>
      <c r="J14" s="310">
        <v>21</v>
      </c>
      <c r="K14" s="310">
        <v>6</v>
      </c>
      <c r="L14" s="310">
        <f>+SUM(D14:K14)</f>
        <v>413</v>
      </c>
      <c r="M14" s="346">
        <f>+L14*30</f>
        <v>12390</v>
      </c>
      <c r="N14" s="1155">
        <v>2000</v>
      </c>
    </row>
    <row r="15" spans="2:14" ht="37.5" customHeight="1">
      <c r="B15" s="309" t="s">
        <v>1430</v>
      </c>
      <c r="C15" s="1159"/>
      <c r="D15" s="310">
        <v>90</v>
      </c>
      <c r="E15" s="310">
        <v>72</v>
      </c>
      <c r="F15" s="310">
        <v>0</v>
      </c>
      <c r="G15" s="310">
        <v>0</v>
      </c>
      <c r="H15" s="310">
        <v>5</v>
      </c>
      <c r="I15" s="310">
        <v>5</v>
      </c>
      <c r="J15" s="310">
        <v>17</v>
      </c>
      <c r="K15" s="310">
        <v>7</v>
      </c>
      <c r="L15" s="310">
        <f t="shared" ref="L15:L16" si="4">+SUM(D15:K15)</f>
        <v>196</v>
      </c>
      <c r="M15" s="346">
        <f t="shared" ref="M15:M17" si="5">+L15*30</f>
        <v>5880</v>
      </c>
      <c r="N15" s="1159"/>
    </row>
    <row r="16" spans="2:14" ht="37.5" customHeight="1">
      <c r="B16" s="309" t="s">
        <v>1431</v>
      </c>
      <c r="C16" s="1159"/>
      <c r="D16" s="310">
        <v>3</v>
      </c>
      <c r="E16" s="310">
        <v>1</v>
      </c>
      <c r="F16" s="310">
        <v>0</v>
      </c>
      <c r="G16" s="310">
        <v>0</v>
      </c>
      <c r="H16" s="310"/>
      <c r="I16" s="310"/>
      <c r="J16" s="310"/>
      <c r="K16" s="310"/>
      <c r="L16" s="310">
        <f t="shared" si="4"/>
        <v>4</v>
      </c>
      <c r="M16" s="346">
        <f t="shared" si="5"/>
        <v>120</v>
      </c>
      <c r="N16" s="1159"/>
    </row>
    <row r="17" spans="2:14" ht="30.75" customHeight="1">
      <c r="B17" s="344" t="s">
        <v>1446</v>
      </c>
      <c r="C17" s="1156"/>
      <c r="D17" s="311">
        <f>+SUM(D14:D16)</f>
        <v>143</v>
      </c>
      <c r="E17" s="311">
        <f t="shared" ref="E17:L17" si="6">+SUM(E14:E16)</f>
        <v>123</v>
      </c>
      <c r="F17" s="311">
        <f t="shared" si="6"/>
        <v>125</v>
      </c>
      <c r="G17" s="311">
        <f t="shared" si="6"/>
        <v>124</v>
      </c>
      <c r="H17" s="311">
        <f t="shared" si="6"/>
        <v>24</v>
      </c>
      <c r="I17" s="311">
        <f t="shared" si="6"/>
        <v>23</v>
      </c>
      <c r="J17" s="311">
        <f t="shared" si="6"/>
        <v>38</v>
      </c>
      <c r="K17" s="311">
        <f t="shared" si="6"/>
        <v>13</v>
      </c>
      <c r="L17" s="311">
        <f t="shared" si="6"/>
        <v>613</v>
      </c>
      <c r="M17" s="346">
        <f t="shared" si="5"/>
        <v>18390</v>
      </c>
      <c r="N17" s="1156"/>
    </row>
  </sheetData>
  <mergeCells count="13">
    <mergeCell ref="F1:H1"/>
    <mergeCell ref="K1:L1"/>
    <mergeCell ref="M1:N1"/>
    <mergeCell ref="D12:E12"/>
    <mergeCell ref="F12:G12"/>
    <mergeCell ref="H12:I12"/>
    <mergeCell ref="J12:K12"/>
    <mergeCell ref="C12:C13"/>
    <mergeCell ref="C14:C17"/>
    <mergeCell ref="L12:L13"/>
    <mergeCell ref="M12:M13"/>
    <mergeCell ref="N12:N13"/>
    <mergeCell ref="N14:N17"/>
  </mergeCells>
  <pageMargins left="0.7" right="0.7" top="0.75" bottom="0.75" header="0.3" footer="0.3"/>
  <pageSetup paperSize="9"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8:AA13"/>
  <sheetViews>
    <sheetView topLeftCell="B1" workbookViewId="0">
      <selection activeCell="L15" sqref="L15"/>
    </sheetView>
  </sheetViews>
  <sheetFormatPr defaultColWidth="9" defaultRowHeight="15"/>
  <cols>
    <col min="1" max="1" width="0.42578125" customWidth="1"/>
    <col min="3" max="3" width="15.140625" customWidth="1"/>
    <col min="4" max="4" width="9" hidden="1" customWidth="1"/>
    <col min="6" max="6" width="7.85546875" customWidth="1"/>
    <col min="7" max="12" width="7.7109375" customWidth="1"/>
    <col min="13" max="14" width="5.140625" customWidth="1"/>
    <col min="15" max="15" width="8" customWidth="1"/>
    <col min="16" max="16" width="7.7109375" customWidth="1"/>
    <col min="17" max="17" width="8" customWidth="1"/>
    <col min="18" max="18" width="7.7109375" customWidth="1"/>
    <col min="19" max="19" width="8" customWidth="1"/>
    <col min="20" max="20" width="7.7109375" customWidth="1"/>
    <col min="21" max="21" width="8" customWidth="1"/>
    <col min="22" max="22" width="7.7109375" customWidth="1"/>
    <col min="23" max="23" width="8" customWidth="1"/>
    <col min="24" max="24" width="7.7109375" customWidth="1"/>
    <col min="25" max="25" width="15.85546875" customWidth="1"/>
    <col min="26" max="26" width="14.140625" customWidth="1"/>
    <col min="27" max="27" width="15.28515625" customWidth="1"/>
  </cols>
  <sheetData>
    <row r="8" spans="2:27">
      <c r="B8" s="1178"/>
      <c r="C8" s="1179"/>
      <c r="D8" s="1169" t="s">
        <v>1436</v>
      </c>
      <c r="E8" s="1187" t="s">
        <v>1447</v>
      </c>
      <c r="F8" s="1188"/>
      <c r="G8" s="1187" t="s">
        <v>1448</v>
      </c>
      <c r="H8" s="1188"/>
      <c r="I8" s="1187" t="s">
        <v>1449</v>
      </c>
      <c r="J8" s="1188"/>
      <c r="K8" s="1187" t="s">
        <v>1450</v>
      </c>
      <c r="L8" s="1188"/>
      <c r="M8" s="1187" t="s">
        <v>1451</v>
      </c>
      <c r="N8" s="1188"/>
      <c r="O8" s="1186" t="s">
        <v>1452</v>
      </c>
      <c r="P8" s="1186"/>
      <c r="Q8" s="1186" t="s">
        <v>1453</v>
      </c>
      <c r="R8" s="1186"/>
      <c r="S8" s="1187" t="s">
        <v>1454</v>
      </c>
      <c r="T8" s="1188"/>
      <c r="U8" s="1186" t="s">
        <v>1455</v>
      </c>
      <c r="V8" s="1186"/>
      <c r="W8" s="1186" t="s">
        <v>1456</v>
      </c>
      <c r="X8" s="1186"/>
      <c r="Y8" s="1169" t="s">
        <v>1441</v>
      </c>
      <c r="Z8" s="1169" t="s">
        <v>1442</v>
      </c>
      <c r="AA8" s="1177" t="s">
        <v>1443</v>
      </c>
    </row>
    <row r="9" spans="2:27">
      <c r="B9" s="1180"/>
      <c r="C9" s="1181"/>
      <c r="D9" s="1170"/>
      <c r="E9" s="335" t="s">
        <v>1444</v>
      </c>
      <c r="F9" s="335" t="s">
        <v>1445</v>
      </c>
      <c r="G9" s="335" t="s">
        <v>1444</v>
      </c>
      <c r="H9" s="335" t="s">
        <v>1445</v>
      </c>
      <c r="I9" s="335" t="s">
        <v>1444</v>
      </c>
      <c r="J9" s="335" t="s">
        <v>1445</v>
      </c>
      <c r="K9" s="335" t="s">
        <v>1444</v>
      </c>
      <c r="L9" s="335" t="s">
        <v>1445</v>
      </c>
      <c r="M9" s="337"/>
      <c r="N9" s="337"/>
      <c r="O9" s="337" t="s">
        <v>1457</v>
      </c>
      <c r="P9" s="337" t="s">
        <v>1445</v>
      </c>
      <c r="Q9" s="337" t="s">
        <v>1457</v>
      </c>
      <c r="R9" s="337" t="s">
        <v>1445</v>
      </c>
      <c r="S9" s="335" t="s">
        <v>1457</v>
      </c>
      <c r="T9" s="335" t="s">
        <v>1445</v>
      </c>
      <c r="U9" s="335" t="s">
        <v>1457</v>
      </c>
      <c r="V9" s="335" t="s">
        <v>1445</v>
      </c>
      <c r="W9" s="335" t="s">
        <v>1457</v>
      </c>
      <c r="X9" s="335" t="s">
        <v>1445</v>
      </c>
      <c r="Y9" s="1170"/>
      <c r="Z9" s="1170"/>
      <c r="AA9" s="1170"/>
    </row>
    <row r="10" spans="2:27">
      <c r="B10" s="1182" t="s">
        <v>1429</v>
      </c>
      <c r="C10" s="1183"/>
      <c r="D10" s="1155">
        <v>3700</v>
      </c>
      <c r="E10" s="315">
        <f>53+52+39+72</f>
        <v>216</v>
      </c>
      <c r="F10" s="315">
        <f>40+41+44+74</f>
        <v>199</v>
      </c>
      <c r="G10" s="315">
        <v>10</v>
      </c>
      <c r="H10" s="315">
        <v>11</v>
      </c>
      <c r="I10" s="315">
        <v>4</v>
      </c>
      <c r="J10" s="315">
        <v>4</v>
      </c>
      <c r="K10" s="315">
        <v>4</v>
      </c>
      <c r="L10" s="315">
        <v>3</v>
      </c>
      <c r="M10" s="315">
        <v>2</v>
      </c>
      <c r="N10" s="315">
        <v>1</v>
      </c>
      <c r="O10" s="315">
        <v>125</v>
      </c>
      <c r="P10" s="315">
        <v>124</v>
      </c>
      <c r="Q10" s="315">
        <v>45</v>
      </c>
      <c r="R10" s="315">
        <v>44</v>
      </c>
      <c r="S10" s="315">
        <v>31</v>
      </c>
      <c r="T10" s="315">
        <v>0</v>
      </c>
      <c r="U10" s="315">
        <v>29</v>
      </c>
      <c r="V10" s="315">
        <v>28</v>
      </c>
      <c r="W10" s="315">
        <v>2</v>
      </c>
      <c r="X10" s="315">
        <v>0</v>
      </c>
      <c r="Y10" s="315">
        <f>SUM(E10:X10)</f>
        <v>882</v>
      </c>
      <c r="Z10" s="338">
        <f>+Y10*30</f>
        <v>26460</v>
      </c>
      <c r="AA10" s="1155">
        <v>2000</v>
      </c>
    </row>
    <row r="11" spans="2:27">
      <c r="B11" s="1182" t="s">
        <v>1430</v>
      </c>
      <c r="C11" s="1183"/>
      <c r="D11" s="1159"/>
      <c r="E11" s="315">
        <v>0</v>
      </c>
      <c r="F11" s="315">
        <v>0</v>
      </c>
      <c r="G11" s="315">
        <v>0</v>
      </c>
      <c r="H11" s="315">
        <v>0</v>
      </c>
      <c r="I11" s="315">
        <v>0</v>
      </c>
      <c r="J11" s="315">
        <v>0</v>
      </c>
      <c r="K11" s="315">
        <v>0</v>
      </c>
      <c r="L11" s="315">
        <v>0</v>
      </c>
      <c r="M11" s="315">
        <v>0</v>
      </c>
      <c r="N11" s="315">
        <v>0</v>
      </c>
      <c r="O11" s="315">
        <v>0</v>
      </c>
      <c r="P11" s="315">
        <v>0</v>
      </c>
      <c r="Q11" s="315">
        <v>0</v>
      </c>
      <c r="R11" s="315">
        <v>0</v>
      </c>
      <c r="S11" s="315">
        <v>0</v>
      </c>
      <c r="T11" s="315">
        <v>0</v>
      </c>
      <c r="U11" s="315">
        <v>0</v>
      </c>
      <c r="V11" s="315">
        <v>0</v>
      </c>
      <c r="W11" s="315">
        <v>0</v>
      </c>
      <c r="X11" s="315">
        <v>0</v>
      </c>
      <c r="Y11" s="315">
        <f>+SUM(E11:L11)</f>
        <v>0</v>
      </c>
      <c r="Z11" s="338">
        <f>Y11*30</f>
        <v>0</v>
      </c>
      <c r="AA11" s="1159"/>
    </row>
    <row r="12" spans="2:27">
      <c r="B12" s="1182" t="s">
        <v>1431</v>
      </c>
      <c r="C12" s="1183"/>
      <c r="D12" s="1159"/>
      <c r="E12" s="315">
        <v>0</v>
      </c>
      <c r="F12" s="315">
        <v>0</v>
      </c>
      <c r="G12" s="315">
        <v>0</v>
      </c>
      <c r="H12" s="315">
        <v>0</v>
      </c>
      <c r="I12" s="315">
        <v>0</v>
      </c>
      <c r="J12" s="315">
        <v>0</v>
      </c>
      <c r="K12" s="315">
        <v>0</v>
      </c>
      <c r="L12" s="315">
        <v>0</v>
      </c>
      <c r="M12" s="315">
        <v>0</v>
      </c>
      <c r="N12" s="315">
        <v>0</v>
      </c>
      <c r="O12" s="315">
        <v>0</v>
      </c>
      <c r="P12" s="315">
        <v>0</v>
      </c>
      <c r="Q12" s="315">
        <v>0</v>
      </c>
      <c r="R12" s="315">
        <v>0</v>
      </c>
      <c r="S12" s="315">
        <v>0</v>
      </c>
      <c r="T12" s="315">
        <v>0</v>
      </c>
      <c r="U12" s="315">
        <v>0</v>
      </c>
      <c r="V12" s="315">
        <v>0</v>
      </c>
      <c r="W12" s="315">
        <v>0</v>
      </c>
      <c r="X12" s="315">
        <v>0</v>
      </c>
      <c r="Y12" s="315">
        <f>+SUM(E12:L12)</f>
        <v>0</v>
      </c>
      <c r="Z12" s="338">
        <f>Y12*30</f>
        <v>0</v>
      </c>
      <c r="AA12" s="1159"/>
    </row>
    <row r="13" spans="2:27">
      <c r="B13" s="1184" t="s">
        <v>1446</v>
      </c>
      <c r="C13" s="1185"/>
      <c r="D13" s="1156"/>
      <c r="E13" s="336">
        <f>+SUM(E10:E12)</f>
        <v>216</v>
      </c>
      <c r="F13" s="336">
        <f t="shared" ref="F13:L13" si="0">+SUM(F10:F12)</f>
        <v>199</v>
      </c>
      <c r="G13" s="336">
        <f t="shared" si="0"/>
        <v>10</v>
      </c>
      <c r="H13" s="336">
        <f t="shared" si="0"/>
        <v>11</v>
      </c>
      <c r="I13" s="336">
        <f t="shared" si="0"/>
        <v>4</v>
      </c>
      <c r="J13" s="336">
        <f t="shared" si="0"/>
        <v>4</v>
      </c>
      <c r="K13" s="336">
        <f t="shared" si="0"/>
        <v>4</v>
      </c>
      <c r="L13" s="311">
        <f t="shared" si="0"/>
        <v>3</v>
      </c>
      <c r="M13" s="336">
        <f t="shared" ref="M13:X13" si="1">SUM(M10:M12)</f>
        <v>2</v>
      </c>
      <c r="N13" s="336">
        <f t="shared" si="1"/>
        <v>1</v>
      </c>
      <c r="O13" s="311">
        <f t="shared" si="1"/>
        <v>125</v>
      </c>
      <c r="P13" s="311">
        <f t="shared" si="1"/>
        <v>124</v>
      </c>
      <c r="Q13" s="311">
        <f t="shared" si="1"/>
        <v>45</v>
      </c>
      <c r="R13" s="311">
        <f t="shared" si="1"/>
        <v>44</v>
      </c>
      <c r="S13" s="311">
        <f t="shared" si="1"/>
        <v>31</v>
      </c>
      <c r="T13" s="311">
        <f t="shared" si="1"/>
        <v>0</v>
      </c>
      <c r="U13" s="311">
        <f t="shared" si="1"/>
        <v>29</v>
      </c>
      <c r="V13" s="311">
        <f t="shared" si="1"/>
        <v>28</v>
      </c>
      <c r="W13" s="311">
        <f t="shared" si="1"/>
        <v>2</v>
      </c>
      <c r="X13" s="311">
        <f t="shared" si="1"/>
        <v>0</v>
      </c>
      <c r="Y13" s="311">
        <f>SUM(E13:X13)</f>
        <v>882</v>
      </c>
      <c r="Z13" s="314">
        <f>Y13*30</f>
        <v>26460</v>
      </c>
      <c r="AA13" s="1156"/>
    </row>
  </sheetData>
  <mergeCells count="21">
    <mergeCell ref="E8:F8"/>
    <mergeCell ref="G8:H8"/>
    <mergeCell ref="I8:J8"/>
    <mergeCell ref="K8:L8"/>
    <mergeCell ref="M8:N8"/>
    <mergeCell ref="Y8:Y9"/>
    <mergeCell ref="Z8:Z9"/>
    <mergeCell ref="AA8:AA9"/>
    <mergeCell ref="AA10:AA13"/>
    <mergeCell ref="B8:C9"/>
    <mergeCell ref="B10:C10"/>
    <mergeCell ref="B11:C11"/>
    <mergeCell ref="B12:C12"/>
    <mergeCell ref="B13:C13"/>
    <mergeCell ref="D8:D9"/>
    <mergeCell ref="D10:D13"/>
    <mergeCell ref="O8:P8"/>
    <mergeCell ref="Q8:R8"/>
    <mergeCell ref="S8:T8"/>
    <mergeCell ref="U8:V8"/>
    <mergeCell ref="W8:X8"/>
  </mergeCell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5" tint="-0.249977111117893"/>
  </sheetPr>
  <dimension ref="A1:AN98"/>
  <sheetViews>
    <sheetView zoomScale="85" zoomScaleNormal="85" workbookViewId="0">
      <pane xSplit="4" ySplit="2" topLeftCell="E3" activePane="bottomRight" state="frozen"/>
      <selection pane="topRight"/>
      <selection pane="bottomLeft"/>
      <selection pane="bottomRight" activeCell="G9" sqref="G9"/>
    </sheetView>
  </sheetViews>
  <sheetFormatPr defaultColWidth="9" defaultRowHeight="15"/>
  <cols>
    <col min="1" max="1" width="8.5703125" customWidth="1"/>
    <col min="2" max="2" width="22.42578125" customWidth="1"/>
    <col min="3" max="3" width="23.5703125" customWidth="1"/>
    <col min="4" max="5" width="14" customWidth="1"/>
    <col min="6" max="6" width="12.28515625" customWidth="1"/>
    <col min="7" max="7" width="9.5703125" customWidth="1"/>
    <col min="8" max="10" width="9.140625" customWidth="1"/>
    <col min="37" max="38" width="9" hidden="1" customWidth="1"/>
  </cols>
  <sheetData>
    <row r="1" spans="1:38">
      <c r="A1" s="36"/>
      <c r="B1" s="36"/>
      <c r="C1" s="36"/>
      <c r="D1" s="36"/>
      <c r="E1" s="36"/>
      <c r="F1" s="36">
        <f>+C51+D51</f>
        <v>8500</v>
      </c>
    </row>
    <row r="2" spans="1:38" s="317" customFormat="1" ht="36.75" customHeight="1">
      <c r="A2" s="318" t="s">
        <v>302</v>
      </c>
      <c r="B2" s="318" t="s">
        <v>303</v>
      </c>
      <c r="C2" s="318" t="s">
        <v>591</v>
      </c>
      <c r="D2" s="318" t="s">
        <v>6</v>
      </c>
      <c r="E2" s="318" t="s">
        <v>592</v>
      </c>
      <c r="F2" s="318"/>
      <c r="G2" s="319">
        <v>44071</v>
      </c>
      <c r="H2" s="319">
        <v>44072</v>
      </c>
      <c r="I2" s="319">
        <v>44073</v>
      </c>
      <c r="J2" s="319">
        <v>44074</v>
      </c>
      <c r="K2" s="319">
        <v>44075</v>
      </c>
      <c r="L2" s="319">
        <v>44076</v>
      </c>
      <c r="M2" s="319">
        <v>44077</v>
      </c>
      <c r="N2" s="319">
        <v>44078</v>
      </c>
      <c r="O2" s="319">
        <v>44079</v>
      </c>
      <c r="P2" s="319">
        <v>44080</v>
      </c>
      <c r="Q2" s="319">
        <v>44081</v>
      </c>
      <c r="R2" s="319">
        <v>44082</v>
      </c>
      <c r="S2" s="319">
        <v>44083</v>
      </c>
      <c r="T2" s="319">
        <v>44084</v>
      </c>
      <c r="U2" s="319">
        <v>44085</v>
      </c>
      <c r="V2" s="319">
        <v>44086</v>
      </c>
      <c r="W2" s="319">
        <v>44087</v>
      </c>
      <c r="X2" s="319">
        <v>44088</v>
      </c>
      <c r="Y2" s="319">
        <v>44089</v>
      </c>
      <c r="Z2" s="319">
        <v>44090</v>
      </c>
      <c r="AA2" s="319">
        <v>44091</v>
      </c>
      <c r="AB2" s="319">
        <v>44092</v>
      </c>
      <c r="AC2" s="319">
        <v>44093</v>
      </c>
      <c r="AD2" s="319">
        <v>44094</v>
      </c>
      <c r="AE2" s="319">
        <v>44095</v>
      </c>
      <c r="AF2" s="319">
        <v>44096</v>
      </c>
      <c r="AG2" s="319">
        <v>44097</v>
      </c>
      <c r="AH2" s="319">
        <v>44098</v>
      </c>
      <c r="AI2" s="319">
        <v>44099</v>
      </c>
      <c r="AJ2" s="319">
        <v>44100</v>
      </c>
      <c r="AK2" s="319">
        <v>44076</v>
      </c>
      <c r="AL2" s="319">
        <v>44077</v>
      </c>
    </row>
    <row r="3" spans="1:38" ht="36.75" customHeight="1">
      <c r="A3" s="868">
        <v>1</v>
      </c>
      <c r="B3" s="878" t="s">
        <v>486</v>
      </c>
      <c r="C3" s="1189">
        <f>+VLOOKUP(B3,'[9]Total Tồn Vật tư'!$A$3:$D$8000,4,0)</f>
        <v>106</v>
      </c>
      <c r="D3" s="859">
        <f>+VLOOKUP(B3,'[9]Total Tồn Vật tư'!$A$3:$E$8000,5,0)</f>
        <v>28</v>
      </c>
      <c r="E3" s="859">
        <f>+C3+D3</f>
        <v>134</v>
      </c>
      <c r="F3" s="320" t="s">
        <v>310</v>
      </c>
      <c r="G3" s="321">
        <f>+VLOOKUP($B3,'[9]Total Tồn Vật tư'!$A$3:$H$8000,8,0)</f>
        <v>18.130434782608699</v>
      </c>
      <c r="H3" s="322">
        <f>+G3</f>
        <v>18.130434782608699</v>
      </c>
      <c r="I3" s="322">
        <f t="shared" ref="I3:AJ3" si="0">+H3</f>
        <v>18.130434782608699</v>
      </c>
      <c r="J3" s="322">
        <f t="shared" si="0"/>
        <v>18.130434782608699</v>
      </c>
      <c r="K3" s="322">
        <f t="shared" si="0"/>
        <v>18.130434782608699</v>
      </c>
      <c r="L3" s="322">
        <f t="shared" si="0"/>
        <v>18.130434782608699</v>
      </c>
      <c r="M3" s="322">
        <f t="shared" si="0"/>
        <v>18.130434782608699</v>
      </c>
      <c r="N3" s="322">
        <f t="shared" si="0"/>
        <v>18.130434782608699</v>
      </c>
      <c r="O3" s="322">
        <f t="shared" si="0"/>
        <v>18.130434782608699</v>
      </c>
      <c r="P3" s="322">
        <f t="shared" si="0"/>
        <v>18.130434782608699</v>
      </c>
      <c r="Q3" s="322">
        <f t="shared" si="0"/>
        <v>18.130434782608699</v>
      </c>
      <c r="R3" s="322">
        <f t="shared" si="0"/>
        <v>18.130434782608699</v>
      </c>
      <c r="S3" s="322">
        <f t="shared" si="0"/>
        <v>18.130434782608699</v>
      </c>
      <c r="T3" s="322">
        <f t="shared" si="0"/>
        <v>18.130434782608699</v>
      </c>
      <c r="U3" s="322">
        <f t="shared" si="0"/>
        <v>18.130434782608699</v>
      </c>
      <c r="V3" s="322">
        <f t="shared" si="0"/>
        <v>18.130434782608699</v>
      </c>
      <c r="W3" s="322">
        <f t="shared" si="0"/>
        <v>18.130434782608699</v>
      </c>
      <c r="X3" s="322">
        <f t="shared" si="0"/>
        <v>18.130434782608699</v>
      </c>
      <c r="Y3" s="322">
        <f t="shared" si="0"/>
        <v>18.130434782608699</v>
      </c>
      <c r="Z3" s="322">
        <f t="shared" si="0"/>
        <v>18.130434782608699</v>
      </c>
      <c r="AA3" s="322">
        <f t="shared" si="0"/>
        <v>18.130434782608699</v>
      </c>
      <c r="AB3" s="322">
        <f t="shared" si="0"/>
        <v>18.130434782608699</v>
      </c>
      <c r="AC3" s="322">
        <f t="shared" si="0"/>
        <v>18.130434782608699</v>
      </c>
      <c r="AD3" s="322">
        <f t="shared" si="0"/>
        <v>18.130434782608699</v>
      </c>
      <c r="AE3" s="322">
        <f t="shared" si="0"/>
        <v>18.130434782608699</v>
      </c>
      <c r="AF3" s="322">
        <f t="shared" si="0"/>
        <v>18.130434782608699</v>
      </c>
      <c r="AG3" s="322">
        <f t="shared" si="0"/>
        <v>18.130434782608699</v>
      </c>
      <c r="AH3" s="322">
        <f t="shared" si="0"/>
        <v>18.130434782608699</v>
      </c>
      <c r="AI3" s="322">
        <f t="shared" si="0"/>
        <v>18.130434782608699</v>
      </c>
      <c r="AJ3" s="322">
        <f t="shared" si="0"/>
        <v>18.130434782608699</v>
      </c>
      <c r="AK3" s="327">
        <v>16</v>
      </c>
      <c r="AL3" s="327">
        <v>16</v>
      </c>
    </row>
    <row r="4" spans="1:38" ht="36.75" customHeight="1">
      <c r="A4" s="869"/>
      <c r="B4" s="871"/>
      <c r="C4" s="1190"/>
      <c r="D4" s="860"/>
      <c r="E4" s="860"/>
      <c r="F4" s="323" t="s">
        <v>7</v>
      </c>
      <c r="G4" s="324">
        <f>+ROUND($E3-G3,1)</f>
        <v>115.9</v>
      </c>
      <c r="H4" s="324">
        <f>+G4-H3</f>
        <v>97.769565217391303</v>
      </c>
      <c r="I4" s="324">
        <f t="shared" ref="I4:AL4" si="1">+H4-I3</f>
        <v>79.639130434782601</v>
      </c>
      <c r="J4" s="324">
        <f t="shared" si="1"/>
        <v>61.508695652173898</v>
      </c>
      <c r="K4" s="324">
        <f t="shared" si="1"/>
        <v>43.378260869565196</v>
      </c>
      <c r="L4" s="324">
        <f t="shared" si="1"/>
        <v>25.247826086956497</v>
      </c>
      <c r="M4" s="324">
        <f t="shared" si="1"/>
        <v>7.1173913043477981</v>
      </c>
      <c r="N4" s="324">
        <f t="shared" si="1"/>
        <v>-11.013043478260901</v>
      </c>
      <c r="O4" s="324">
        <f t="shared" si="1"/>
        <v>-29.1434782608696</v>
      </c>
      <c r="P4" s="324">
        <f t="shared" si="1"/>
        <v>-47.273913043478302</v>
      </c>
      <c r="Q4" s="324">
        <f t="shared" si="1"/>
        <v>-65.404347826087005</v>
      </c>
      <c r="R4" s="324">
        <f t="shared" si="1"/>
        <v>-83.534782608695707</v>
      </c>
      <c r="S4" s="324">
        <f t="shared" si="1"/>
        <v>-101.66521739130441</v>
      </c>
      <c r="T4" s="324">
        <f t="shared" si="1"/>
        <v>-119.79565217391311</v>
      </c>
      <c r="U4" s="324">
        <f t="shared" si="1"/>
        <v>-137.9260869565218</v>
      </c>
      <c r="V4" s="324">
        <f t="shared" si="1"/>
        <v>-156.05652173913049</v>
      </c>
      <c r="W4" s="324">
        <f t="shared" si="1"/>
        <v>-174.18695652173918</v>
      </c>
      <c r="X4" s="324">
        <f t="shared" si="1"/>
        <v>-192.31739130434786</v>
      </c>
      <c r="Y4" s="324">
        <f t="shared" si="1"/>
        <v>-210.44782608695655</v>
      </c>
      <c r="Z4" s="324">
        <f t="shared" si="1"/>
        <v>-228.57826086956524</v>
      </c>
      <c r="AA4" s="324">
        <f t="shared" si="1"/>
        <v>-246.70869565217393</v>
      </c>
      <c r="AB4" s="324">
        <f t="shared" si="1"/>
        <v>-264.83913043478265</v>
      </c>
      <c r="AC4" s="324">
        <f t="shared" si="1"/>
        <v>-282.96956521739133</v>
      </c>
      <c r="AD4" s="324">
        <f t="shared" si="1"/>
        <v>-301.10000000000002</v>
      </c>
      <c r="AE4" s="324">
        <f t="shared" si="1"/>
        <v>-319.23043478260871</v>
      </c>
      <c r="AF4" s="324">
        <f t="shared" si="1"/>
        <v>-337.3608695652174</v>
      </c>
      <c r="AG4" s="324">
        <f t="shared" si="1"/>
        <v>-355.49130434782609</v>
      </c>
      <c r="AH4" s="324">
        <f t="shared" si="1"/>
        <v>-373.62173913043478</v>
      </c>
      <c r="AI4" s="324">
        <f t="shared" si="1"/>
        <v>-391.75217391304346</v>
      </c>
      <c r="AJ4" s="324">
        <f t="shared" si="1"/>
        <v>-409.88260869565215</v>
      </c>
      <c r="AK4" s="324">
        <f t="shared" si="1"/>
        <v>-425.88260869565215</v>
      </c>
      <c r="AL4" s="324">
        <f t="shared" si="1"/>
        <v>-441.88260869565215</v>
      </c>
    </row>
    <row r="5" spans="1:38" ht="36.75" customHeight="1">
      <c r="A5" s="325"/>
      <c r="B5" s="1191" t="s">
        <v>492</v>
      </c>
      <c r="C5" s="1189">
        <f>+VLOOKUP(B5,'[9]Total Tồn Vật tư'!$A$3:$D$8000,4,0)</f>
        <v>108</v>
      </c>
      <c r="D5" s="859">
        <f>+VLOOKUP(B5,'[9]Total Tồn Vật tư'!$A$3:$E$8000,5,0)</f>
        <v>57</v>
      </c>
      <c r="E5" s="859">
        <f>+C5+D5</f>
        <v>165</v>
      </c>
      <c r="F5" s="320" t="s">
        <v>310</v>
      </c>
      <c r="G5" s="321">
        <f>+VLOOKUP($B5,'[9]Total Tồn Vật tư'!$A$3:$H$8000,8,0)</f>
        <v>5</v>
      </c>
      <c r="H5" s="322">
        <f t="shared" ref="H5:AJ5" si="2">+G5</f>
        <v>5</v>
      </c>
      <c r="I5" s="322">
        <f t="shared" si="2"/>
        <v>5</v>
      </c>
      <c r="J5" s="322">
        <f t="shared" si="2"/>
        <v>5</v>
      </c>
      <c r="K5" s="322">
        <f t="shared" si="2"/>
        <v>5</v>
      </c>
      <c r="L5" s="322">
        <f t="shared" si="2"/>
        <v>5</v>
      </c>
      <c r="M5" s="322">
        <f t="shared" si="2"/>
        <v>5</v>
      </c>
      <c r="N5" s="322">
        <f t="shared" si="2"/>
        <v>5</v>
      </c>
      <c r="O5" s="322">
        <f t="shared" si="2"/>
        <v>5</v>
      </c>
      <c r="P5" s="322">
        <f t="shared" si="2"/>
        <v>5</v>
      </c>
      <c r="Q5" s="322">
        <f t="shared" si="2"/>
        <v>5</v>
      </c>
      <c r="R5" s="322">
        <f t="shared" si="2"/>
        <v>5</v>
      </c>
      <c r="S5" s="322">
        <f t="shared" si="2"/>
        <v>5</v>
      </c>
      <c r="T5" s="322">
        <f t="shared" si="2"/>
        <v>5</v>
      </c>
      <c r="U5" s="322">
        <f t="shared" si="2"/>
        <v>5</v>
      </c>
      <c r="V5" s="322">
        <f t="shared" si="2"/>
        <v>5</v>
      </c>
      <c r="W5" s="322">
        <f t="shared" si="2"/>
        <v>5</v>
      </c>
      <c r="X5" s="322">
        <f t="shared" si="2"/>
        <v>5</v>
      </c>
      <c r="Y5" s="322">
        <f t="shared" si="2"/>
        <v>5</v>
      </c>
      <c r="Z5" s="322">
        <f t="shared" si="2"/>
        <v>5</v>
      </c>
      <c r="AA5" s="322">
        <f t="shared" si="2"/>
        <v>5</v>
      </c>
      <c r="AB5" s="322">
        <f t="shared" si="2"/>
        <v>5</v>
      </c>
      <c r="AC5" s="322">
        <f t="shared" si="2"/>
        <v>5</v>
      </c>
      <c r="AD5" s="322">
        <f t="shared" si="2"/>
        <v>5</v>
      </c>
      <c r="AE5" s="322">
        <f t="shared" si="2"/>
        <v>5</v>
      </c>
      <c r="AF5" s="322">
        <f t="shared" si="2"/>
        <v>5</v>
      </c>
      <c r="AG5" s="322">
        <f t="shared" si="2"/>
        <v>5</v>
      </c>
      <c r="AH5" s="322">
        <f t="shared" si="2"/>
        <v>5</v>
      </c>
      <c r="AI5" s="322">
        <f t="shared" si="2"/>
        <v>5</v>
      </c>
      <c r="AJ5" s="322">
        <f t="shared" si="2"/>
        <v>5</v>
      </c>
      <c r="AK5" s="324">
        <v>1</v>
      </c>
      <c r="AL5" s="324">
        <v>1</v>
      </c>
    </row>
    <row r="6" spans="1:38" ht="36.75" customHeight="1">
      <c r="A6" s="325"/>
      <c r="B6" s="1193"/>
      <c r="C6" s="1190"/>
      <c r="D6" s="860"/>
      <c r="E6" s="860"/>
      <c r="F6" s="323" t="s">
        <v>7</v>
      </c>
      <c r="G6" s="324">
        <f>+ROUND($E5-G5,1)</f>
        <v>160</v>
      </c>
      <c r="H6" s="324">
        <f t="shared" ref="H6:K6" si="3">+G6-H5</f>
        <v>155</v>
      </c>
      <c r="I6" s="324">
        <f t="shared" si="3"/>
        <v>150</v>
      </c>
      <c r="J6" s="324">
        <f t="shared" si="3"/>
        <v>145</v>
      </c>
      <c r="K6" s="324">
        <f t="shared" si="3"/>
        <v>140</v>
      </c>
      <c r="L6" s="324">
        <f t="shared" ref="L6:AL6" si="4">+K6-L5</f>
        <v>135</v>
      </c>
      <c r="M6" s="324">
        <f t="shared" si="4"/>
        <v>130</v>
      </c>
      <c r="N6" s="324">
        <f t="shared" si="4"/>
        <v>125</v>
      </c>
      <c r="O6" s="324">
        <f t="shared" si="4"/>
        <v>120</v>
      </c>
      <c r="P6" s="324">
        <f t="shared" si="4"/>
        <v>115</v>
      </c>
      <c r="Q6" s="324">
        <f t="shared" si="4"/>
        <v>110</v>
      </c>
      <c r="R6" s="324">
        <f t="shared" si="4"/>
        <v>105</v>
      </c>
      <c r="S6" s="324">
        <f t="shared" si="4"/>
        <v>100</v>
      </c>
      <c r="T6" s="324">
        <f t="shared" si="4"/>
        <v>95</v>
      </c>
      <c r="U6" s="324">
        <f t="shared" si="4"/>
        <v>90</v>
      </c>
      <c r="V6" s="324">
        <f t="shared" si="4"/>
        <v>85</v>
      </c>
      <c r="W6" s="324">
        <f t="shared" si="4"/>
        <v>80</v>
      </c>
      <c r="X6" s="324">
        <f t="shared" si="4"/>
        <v>75</v>
      </c>
      <c r="Y6" s="324">
        <f t="shared" si="4"/>
        <v>70</v>
      </c>
      <c r="Z6" s="324">
        <f t="shared" si="4"/>
        <v>65</v>
      </c>
      <c r="AA6" s="324">
        <f t="shared" si="4"/>
        <v>60</v>
      </c>
      <c r="AB6" s="324">
        <f t="shared" si="4"/>
        <v>55</v>
      </c>
      <c r="AC6" s="324">
        <f t="shared" si="4"/>
        <v>50</v>
      </c>
      <c r="AD6" s="324">
        <f t="shared" si="4"/>
        <v>45</v>
      </c>
      <c r="AE6" s="324">
        <f t="shared" si="4"/>
        <v>40</v>
      </c>
      <c r="AF6" s="324">
        <f t="shared" si="4"/>
        <v>35</v>
      </c>
      <c r="AG6" s="324">
        <f t="shared" si="4"/>
        <v>30</v>
      </c>
      <c r="AH6" s="324">
        <f t="shared" si="4"/>
        <v>25</v>
      </c>
      <c r="AI6" s="324">
        <f t="shared" si="4"/>
        <v>20</v>
      </c>
      <c r="AJ6" s="324">
        <f t="shared" si="4"/>
        <v>15</v>
      </c>
      <c r="AK6" s="324">
        <f t="shared" si="4"/>
        <v>14</v>
      </c>
      <c r="AL6" s="324">
        <f t="shared" si="4"/>
        <v>13</v>
      </c>
    </row>
    <row r="7" spans="1:38" ht="36.75" customHeight="1">
      <c r="A7" s="868">
        <v>2</v>
      </c>
      <c r="B7" s="1191" t="s">
        <v>594</v>
      </c>
      <c r="C7" s="1189">
        <f>+VLOOKUP(B7,'[9]Total Tồn Vật tư'!$A$3:$D$8000,4,0)</f>
        <v>133</v>
      </c>
      <c r="D7" s="859">
        <f>+VLOOKUP(B7,'[9]Total Tồn Vật tư'!$A$3:$E$8000,5,0)</f>
        <v>92</v>
      </c>
      <c r="E7" s="859">
        <f>+C7+D7</f>
        <v>225</v>
      </c>
      <c r="F7" s="320" t="s">
        <v>310</v>
      </c>
      <c r="G7" s="321">
        <f>+VLOOKUP($B7,'[9]Total Tồn Vật tư'!$A$3:$H$8000,8,0)</f>
        <v>6.7391304347826102</v>
      </c>
      <c r="H7" s="326">
        <f>+G7</f>
        <v>6.7391304347826102</v>
      </c>
      <c r="I7" s="326">
        <f>+H7</f>
        <v>6.7391304347826102</v>
      </c>
      <c r="J7" s="326">
        <f t="shared" ref="J7:AJ7" si="5">+I7</f>
        <v>6.7391304347826102</v>
      </c>
      <c r="K7" s="326">
        <f t="shared" si="5"/>
        <v>6.7391304347826102</v>
      </c>
      <c r="L7" s="326">
        <f t="shared" si="5"/>
        <v>6.7391304347826102</v>
      </c>
      <c r="M7" s="326">
        <f t="shared" si="5"/>
        <v>6.7391304347826102</v>
      </c>
      <c r="N7" s="326">
        <f t="shared" si="5"/>
        <v>6.7391304347826102</v>
      </c>
      <c r="O7" s="326">
        <f t="shared" si="5"/>
        <v>6.7391304347826102</v>
      </c>
      <c r="P7" s="326">
        <f t="shared" si="5"/>
        <v>6.7391304347826102</v>
      </c>
      <c r="Q7" s="326">
        <f t="shared" si="5"/>
        <v>6.7391304347826102</v>
      </c>
      <c r="R7" s="326">
        <f t="shared" si="5"/>
        <v>6.7391304347826102</v>
      </c>
      <c r="S7" s="326">
        <f t="shared" si="5"/>
        <v>6.7391304347826102</v>
      </c>
      <c r="T7" s="326">
        <f t="shared" si="5"/>
        <v>6.7391304347826102</v>
      </c>
      <c r="U7" s="326">
        <f t="shared" si="5"/>
        <v>6.7391304347826102</v>
      </c>
      <c r="V7" s="326">
        <f t="shared" si="5"/>
        <v>6.7391304347826102</v>
      </c>
      <c r="W7" s="326">
        <f t="shared" si="5"/>
        <v>6.7391304347826102</v>
      </c>
      <c r="X7" s="326">
        <f t="shared" si="5"/>
        <v>6.7391304347826102</v>
      </c>
      <c r="Y7" s="326">
        <f t="shared" si="5"/>
        <v>6.7391304347826102</v>
      </c>
      <c r="Z7" s="326">
        <f t="shared" si="5"/>
        <v>6.7391304347826102</v>
      </c>
      <c r="AA7" s="326">
        <f t="shared" si="5"/>
        <v>6.7391304347826102</v>
      </c>
      <c r="AB7" s="326">
        <f t="shared" si="5"/>
        <v>6.7391304347826102</v>
      </c>
      <c r="AC7" s="326">
        <f t="shared" si="5"/>
        <v>6.7391304347826102</v>
      </c>
      <c r="AD7" s="326">
        <f t="shared" si="5"/>
        <v>6.7391304347826102</v>
      </c>
      <c r="AE7" s="326">
        <f t="shared" si="5"/>
        <v>6.7391304347826102</v>
      </c>
      <c r="AF7" s="326">
        <f t="shared" si="5"/>
        <v>6.7391304347826102</v>
      </c>
      <c r="AG7" s="326">
        <f t="shared" si="5"/>
        <v>6.7391304347826102</v>
      </c>
      <c r="AH7" s="326">
        <f t="shared" si="5"/>
        <v>6.7391304347826102</v>
      </c>
      <c r="AI7" s="326">
        <f t="shared" si="5"/>
        <v>6.7391304347826102</v>
      </c>
      <c r="AJ7" s="326">
        <f t="shared" si="5"/>
        <v>6.7391304347826102</v>
      </c>
      <c r="AK7" s="328">
        <v>13</v>
      </c>
      <c r="AL7" s="328">
        <v>13</v>
      </c>
    </row>
    <row r="8" spans="1:38" ht="36.75" customHeight="1">
      <c r="A8" s="869"/>
      <c r="B8" s="1193"/>
      <c r="C8" s="1190"/>
      <c r="D8" s="860"/>
      <c r="E8" s="860"/>
      <c r="F8" s="323" t="s">
        <v>7</v>
      </c>
      <c r="G8" s="324">
        <f t="shared" ref="G8" si="6">+ROUND($E7-G7,1)</f>
        <v>218.3</v>
      </c>
      <c r="H8" s="324">
        <f t="shared" ref="H8:AL8" si="7">+G8-H7</f>
        <v>211.56086956521739</v>
      </c>
      <c r="I8" s="324">
        <f t="shared" si="7"/>
        <v>204.82173913043476</v>
      </c>
      <c r="J8" s="324">
        <f t="shared" si="7"/>
        <v>198.08260869565214</v>
      </c>
      <c r="K8" s="324">
        <f t="shared" si="7"/>
        <v>191.34347826086952</v>
      </c>
      <c r="L8" s="324">
        <f t="shared" si="7"/>
        <v>184.60434782608689</v>
      </c>
      <c r="M8" s="324">
        <f t="shared" si="7"/>
        <v>177.86521739130427</v>
      </c>
      <c r="N8" s="324">
        <f t="shared" si="7"/>
        <v>171.12608695652165</v>
      </c>
      <c r="O8" s="324">
        <f t="shared" si="7"/>
        <v>164.38695652173902</v>
      </c>
      <c r="P8" s="324">
        <f t="shared" si="7"/>
        <v>157.6478260869564</v>
      </c>
      <c r="Q8" s="324">
        <f t="shared" si="7"/>
        <v>150.90869565217378</v>
      </c>
      <c r="R8" s="324">
        <f t="shared" si="7"/>
        <v>144.16956521739115</v>
      </c>
      <c r="S8" s="324">
        <f t="shared" si="7"/>
        <v>137.43043478260853</v>
      </c>
      <c r="T8" s="324">
        <f t="shared" si="7"/>
        <v>130.69130434782591</v>
      </c>
      <c r="U8" s="324">
        <f t="shared" si="7"/>
        <v>123.9521739130433</v>
      </c>
      <c r="V8" s="324">
        <f t="shared" si="7"/>
        <v>117.21304347826069</v>
      </c>
      <c r="W8" s="324">
        <f t="shared" si="7"/>
        <v>110.47391304347808</v>
      </c>
      <c r="X8" s="324">
        <f t="shared" si="7"/>
        <v>103.73478260869547</v>
      </c>
      <c r="Y8" s="324">
        <f t="shared" si="7"/>
        <v>96.995652173912859</v>
      </c>
      <c r="Z8" s="324">
        <f t="shared" si="7"/>
        <v>90.25652173913025</v>
      </c>
      <c r="AA8" s="324">
        <f t="shared" si="7"/>
        <v>83.51739130434764</v>
      </c>
      <c r="AB8" s="324">
        <f t="shared" si="7"/>
        <v>76.778260869565031</v>
      </c>
      <c r="AC8" s="324">
        <f t="shared" si="7"/>
        <v>70.039130434782422</v>
      </c>
      <c r="AD8" s="324">
        <f t="shared" si="7"/>
        <v>63.299999999999812</v>
      </c>
      <c r="AE8" s="324">
        <f t="shared" si="7"/>
        <v>56.560869565217203</v>
      </c>
      <c r="AF8" s="324">
        <f t="shared" si="7"/>
        <v>49.821739130434594</v>
      </c>
      <c r="AG8" s="324">
        <f t="shared" si="7"/>
        <v>43.082608695651984</v>
      </c>
      <c r="AH8" s="324">
        <f t="shared" si="7"/>
        <v>36.343478260869375</v>
      </c>
      <c r="AI8" s="324">
        <f t="shared" si="7"/>
        <v>29.604347826086766</v>
      </c>
      <c r="AJ8" s="324">
        <f t="shared" si="7"/>
        <v>22.865217391304157</v>
      </c>
      <c r="AK8" s="324">
        <f t="shared" si="7"/>
        <v>9.8652173913041565</v>
      </c>
      <c r="AL8" s="324">
        <f t="shared" si="7"/>
        <v>-3.1347826086958435</v>
      </c>
    </row>
    <row r="9" spans="1:38" ht="36.75" customHeight="1">
      <c r="A9" s="868">
        <v>2</v>
      </c>
      <c r="B9" s="1191" t="s">
        <v>494</v>
      </c>
      <c r="C9" s="1189">
        <f>+VLOOKUP(B9,'[9]Total Tồn Vật tư'!$A$3:$D$8000,4,0)</f>
        <v>129</v>
      </c>
      <c r="D9" s="859">
        <f>+VLOOKUP(B9,'[9]Total Tồn Vật tư'!$A$3:$E$8000,5,0)</f>
        <v>89</v>
      </c>
      <c r="E9" s="859">
        <f>+C9+D9</f>
        <v>218</v>
      </c>
      <c r="F9" s="320" t="s">
        <v>310</v>
      </c>
      <c r="G9" s="321">
        <f>+VLOOKUP($B9,'[9]Total Tồn Vật tư'!$A$3:$H$8000,8,0)</f>
        <v>4.7826086956521703</v>
      </c>
      <c r="H9" s="322">
        <f t="shared" ref="H9:AJ9" si="8">+G9</f>
        <v>4.7826086956521703</v>
      </c>
      <c r="I9" s="322">
        <f t="shared" si="8"/>
        <v>4.7826086956521703</v>
      </c>
      <c r="J9" s="322">
        <f t="shared" si="8"/>
        <v>4.7826086956521703</v>
      </c>
      <c r="K9" s="322">
        <f t="shared" si="8"/>
        <v>4.7826086956521703</v>
      </c>
      <c r="L9" s="322">
        <f t="shared" si="8"/>
        <v>4.7826086956521703</v>
      </c>
      <c r="M9" s="322">
        <f t="shared" si="8"/>
        <v>4.7826086956521703</v>
      </c>
      <c r="N9" s="322">
        <f t="shared" si="8"/>
        <v>4.7826086956521703</v>
      </c>
      <c r="O9" s="322">
        <f t="shared" si="8"/>
        <v>4.7826086956521703</v>
      </c>
      <c r="P9" s="322">
        <f t="shared" si="8"/>
        <v>4.7826086956521703</v>
      </c>
      <c r="Q9" s="322">
        <f t="shared" si="8"/>
        <v>4.7826086956521703</v>
      </c>
      <c r="R9" s="322">
        <f t="shared" si="8"/>
        <v>4.7826086956521703</v>
      </c>
      <c r="S9" s="322">
        <f t="shared" si="8"/>
        <v>4.7826086956521703</v>
      </c>
      <c r="T9" s="322">
        <f t="shared" si="8"/>
        <v>4.7826086956521703</v>
      </c>
      <c r="U9" s="322">
        <f t="shared" si="8"/>
        <v>4.7826086956521703</v>
      </c>
      <c r="V9" s="322">
        <f t="shared" si="8"/>
        <v>4.7826086956521703</v>
      </c>
      <c r="W9" s="322">
        <f t="shared" si="8"/>
        <v>4.7826086956521703</v>
      </c>
      <c r="X9" s="322">
        <f t="shared" si="8"/>
        <v>4.7826086956521703</v>
      </c>
      <c r="Y9" s="322">
        <f t="shared" si="8"/>
        <v>4.7826086956521703</v>
      </c>
      <c r="Z9" s="322">
        <f t="shared" si="8"/>
        <v>4.7826086956521703</v>
      </c>
      <c r="AA9" s="322">
        <f t="shared" si="8"/>
        <v>4.7826086956521703</v>
      </c>
      <c r="AB9" s="322">
        <f t="shared" si="8"/>
        <v>4.7826086956521703</v>
      </c>
      <c r="AC9" s="322">
        <f t="shared" si="8"/>
        <v>4.7826086956521703</v>
      </c>
      <c r="AD9" s="322">
        <f t="shared" si="8"/>
        <v>4.7826086956521703</v>
      </c>
      <c r="AE9" s="322">
        <f t="shared" si="8"/>
        <v>4.7826086956521703</v>
      </c>
      <c r="AF9" s="322">
        <f t="shared" si="8"/>
        <v>4.7826086956521703</v>
      </c>
      <c r="AG9" s="322">
        <f t="shared" si="8"/>
        <v>4.7826086956521703</v>
      </c>
      <c r="AH9" s="322">
        <f t="shared" si="8"/>
        <v>4.7826086956521703</v>
      </c>
      <c r="AI9" s="322">
        <f t="shared" si="8"/>
        <v>4.7826086956521703</v>
      </c>
      <c r="AJ9" s="322">
        <f t="shared" si="8"/>
        <v>4.7826086956521703</v>
      </c>
      <c r="AK9" s="328">
        <v>13</v>
      </c>
      <c r="AL9" s="328">
        <v>13</v>
      </c>
    </row>
    <row r="10" spans="1:38" ht="36.75" customHeight="1">
      <c r="A10" s="869"/>
      <c r="B10" s="1193"/>
      <c r="C10" s="1190"/>
      <c r="D10" s="860"/>
      <c r="E10" s="860"/>
      <c r="F10" s="323" t="s">
        <v>7</v>
      </c>
      <c r="G10" s="324">
        <f t="shared" ref="G10" si="9">+ROUND($E9-G9,1)</f>
        <v>213.2</v>
      </c>
      <c r="H10" s="324">
        <f t="shared" ref="H10:W10" si="10">+G10-H9</f>
        <v>208.41739130434783</v>
      </c>
      <c r="I10" s="324">
        <f t="shared" si="10"/>
        <v>203.63478260869567</v>
      </c>
      <c r="J10" s="324">
        <f t="shared" si="10"/>
        <v>198.85217391304352</v>
      </c>
      <c r="K10" s="324">
        <f t="shared" si="10"/>
        <v>194.06956521739136</v>
      </c>
      <c r="L10" s="324">
        <f t="shared" si="10"/>
        <v>189.2869565217392</v>
      </c>
      <c r="M10" s="324">
        <f t="shared" si="10"/>
        <v>184.50434782608704</v>
      </c>
      <c r="N10" s="324">
        <f t="shared" si="10"/>
        <v>179.72173913043488</v>
      </c>
      <c r="O10" s="324">
        <f t="shared" si="10"/>
        <v>174.93913043478273</v>
      </c>
      <c r="P10" s="324">
        <f t="shared" si="10"/>
        <v>170.15652173913057</v>
      </c>
      <c r="Q10" s="324">
        <f t="shared" si="10"/>
        <v>165.37391304347841</v>
      </c>
      <c r="R10" s="324">
        <f t="shared" si="10"/>
        <v>160.59130434782625</v>
      </c>
      <c r="S10" s="324">
        <f t="shared" si="10"/>
        <v>155.80869565217409</v>
      </c>
      <c r="T10" s="324">
        <f t="shared" si="10"/>
        <v>151.02608695652194</v>
      </c>
      <c r="U10" s="324">
        <f t="shared" si="10"/>
        <v>146.24347826086978</v>
      </c>
      <c r="V10" s="324">
        <f t="shared" si="10"/>
        <v>141.46086956521762</v>
      </c>
      <c r="W10" s="324">
        <f t="shared" si="10"/>
        <v>136.67826086956546</v>
      </c>
      <c r="X10" s="324">
        <f t="shared" ref="X10:AL10" si="11">+W10-X9</f>
        <v>131.89565217391331</v>
      </c>
      <c r="Y10" s="324">
        <f t="shared" si="11"/>
        <v>127.11304347826113</v>
      </c>
      <c r="Z10" s="324">
        <f t="shared" si="11"/>
        <v>122.33043478260896</v>
      </c>
      <c r="AA10" s="324">
        <f t="shared" si="11"/>
        <v>117.54782608695679</v>
      </c>
      <c r="AB10" s="324">
        <f t="shared" si="11"/>
        <v>112.76521739130462</v>
      </c>
      <c r="AC10" s="324">
        <f t="shared" si="11"/>
        <v>107.98260869565244</v>
      </c>
      <c r="AD10" s="324">
        <f t="shared" si="11"/>
        <v>103.20000000000027</v>
      </c>
      <c r="AE10" s="324">
        <f t="shared" si="11"/>
        <v>98.417391304348101</v>
      </c>
      <c r="AF10" s="324">
        <f t="shared" si="11"/>
        <v>93.634782608695929</v>
      </c>
      <c r="AG10" s="324">
        <f t="shared" si="11"/>
        <v>88.852173913043757</v>
      </c>
      <c r="AH10" s="324">
        <f t="shared" si="11"/>
        <v>84.069565217391585</v>
      </c>
      <c r="AI10" s="324">
        <f t="shared" si="11"/>
        <v>79.286956521739413</v>
      </c>
      <c r="AJ10" s="324">
        <f t="shared" si="11"/>
        <v>74.50434782608724</v>
      </c>
      <c r="AK10" s="324">
        <f t="shared" si="11"/>
        <v>61.50434782608724</v>
      </c>
      <c r="AL10" s="324">
        <f t="shared" si="11"/>
        <v>48.50434782608724</v>
      </c>
    </row>
    <row r="11" spans="1:38" ht="36.75" customHeight="1">
      <c r="A11" s="868">
        <v>3</v>
      </c>
      <c r="B11" s="870" t="s">
        <v>312</v>
      </c>
      <c r="C11" s="1189" t="e">
        <f>+VLOOKUP(B11,'[9]Total Tồn Vật tư'!$A$3:$D$8000,4,0)</f>
        <v>#N/A</v>
      </c>
      <c r="D11" s="859" t="e">
        <f>+VLOOKUP(B11,'[9]Total Tồn Vật tư'!$A$3:$E$8000,5,0)</f>
        <v>#N/A</v>
      </c>
      <c r="E11" s="859" t="e">
        <f>+C11+D11</f>
        <v>#N/A</v>
      </c>
      <c r="F11" s="320" t="s">
        <v>310</v>
      </c>
      <c r="G11" s="321" t="e">
        <f>+VLOOKUP($B11,'[9]Total Tồn Vật tư'!$A$3:$H$8000,8,0)</f>
        <v>#N/A</v>
      </c>
      <c r="H11" s="322" t="e">
        <f t="shared" ref="H11:AJ26" si="12">+G11</f>
        <v>#N/A</v>
      </c>
      <c r="I11" s="322" t="e">
        <f t="shared" si="12"/>
        <v>#N/A</v>
      </c>
      <c r="J11" s="322" t="e">
        <f t="shared" si="12"/>
        <v>#N/A</v>
      </c>
      <c r="K11" s="322" t="e">
        <f>+J11</f>
        <v>#N/A</v>
      </c>
      <c r="L11" s="322" t="e">
        <f t="shared" si="12"/>
        <v>#N/A</v>
      </c>
      <c r="M11" s="322" t="e">
        <f t="shared" si="12"/>
        <v>#N/A</v>
      </c>
      <c r="N11" s="322" t="e">
        <f t="shared" si="12"/>
        <v>#N/A</v>
      </c>
      <c r="O11" s="322" t="e">
        <f t="shared" si="12"/>
        <v>#N/A</v>
      </c>
      <c r="P11" s="322" t="e">
        <f t="shared" si="12"/>
        <v>#N/A</v>
      </c>
      <c r="Q11" s="322" t="e">
        <f t="shared" si="12"/>
        <v>#N/A</v>
      </c>
      <c r="R11" s="322" t="e">
        <f t="shared" si="12"/>
        <v>#N/A</v>
      </c>
      <c r="S11" s="322" t="e">
        <f t="shared" si="12"/>
        <v>#N/A</v>
      </c>
      <c r="T11" s="322" t="e">
        <f t="shared" si="12"/>
        <v>#N/A</v>
      </c>
      <c r="U11" s="322" t="e">
        <f t="shared" si="12"/>
        <v>#N/A</v>
      </c>
      <c r="V11" s="322" t="e">
        <f t="shared" si="12"/>
        <v>#N/A</v>
      </c>
      <c r="W11" s="322" t="e">
        <f t="shared" si="12"/>
        <v>#N/A</v>
      </c>
      <c r="X11" s="322" t="e">
        <f t="shared" si="12"/>
        <v>#N/A</v>
      </c>
      <c r="Y11" s="322" t="e">
        <f t="shared" si="12"/>
        <v>#N/A</v>
      </c>
      <c r="Z11" s="322" t="e">
        <f t="shared" si="12"/>
        <v>#N/A</v>
      </c>
      <c r="AA11" s="322" t="e">
        <f t="shared" si="12"/>
        <v>#N/A</v>
      </c>
      <c r="AB11" s="322" t="e">
        <f t="shared" si="12"/>
        <v>#N/A</v>
      </c>
      <c r="AC11" s="322" t="e">
        <f t="shared" si="12"/>
        <v>#N/A</v>
      </c>
      <c r="AD11" s="322" t="e">
        <f t="shared" si="12"/>
        <v>#N/A</v>
      </c>
      <c r="AE11" s="322" t="e">
        <f t="shared" si="12"/>
        <v>#N/A</v>
      </c>
      <c r="AF11" s="322" t="e">
        <f t="shared" si="12"/>
        <v>#N/A</v>
      </c>
      <c r="AG11" s="322" t="e">
        <f t="shared" si="12"/>
        <v>#N/A</v>
      </c>
      <c r="AH11" s="322" t="e">
        <f t="shared" si="12"/>
        <v>#N/A</v>
      </c>
      <c r="AI11" s="322" t="e">
        <f t="shared" si="12"/>
        <v>#N/A</v>
      </c>
      <c r="AJ11" s="322" t="e">
        <f t="shared" si="12"/>
        <v>#N/A</v>
      </c>
      <c r="AK11" s="329">
        <v>1</v>
      </c>
      <c r="AL11" s="329">
        <v>1</v>
      </c>
    </row>
    <row r="12" spans="1:38" ht="36.75" customHeight="1">
      <c r="A12" s="869"/>
      <c r="B12" s="871"/>
      <c r="C12" s="1190"/>
      <c r="D12" s="860"/>
      <c r="E12" s="860"/>
      <c r="F12" s="323" t="s">
        <v>7</v>
      </c>
      <c r="G12" s="324" t="e">
        <f t="shared" ref="G12" si="13">+ROUND($E11-G11,1)</f>
        <v>#N/A</v>
      </c>
      <c r="H12" s="324" t="e">
        <f t="shared" ref="H12:AL12" si="14">+G12-H11</f>
        <v>#N/A</v>
      </c>
      <c r="I12" s="324" t="e">
        <f t="shared" si="14"/>
        <v>#N/A</v>
      </c>
      <c r="J12" s="324" t="e">
        <f t="shared" si="14"/>
        <v>#N/A</v>
      </c>
      <c r="K12" s="324" t="e">
        <f t="shared" si="14"/>
        <v>#N/A</v>
      </c>
      <c r="L12" s="324" t="e">
        <f t="shared" si="14"/>
        <v>#N/A</v>
      </c>
      <c r="M12" s="322" t="e">
        <f t="shared" si="12"/>
        <v>#N/A</v>
      </c>
      <c r="N12" s="324" t="e">
        <f t="shared" si="14"/>
        <v>#N/A</v>
      </c>
      <c r="O12" s="324" t="e">
        <f t="shared" si="14"/>
        <v>#N/A</v>
      </c>
      <c r="P12" s="324" t="e">
        <f t="shared" si="14"/>
        <v>#N/A</v>
      </c>
      <c r="Q12" s="324" t="e">
        <f t="shared" si="14"/>
        <v>#N/A</v>
      </c>
      <c r="R12" s="324" t="e">
        <f t="shared" si="14"/>
        <v>#N/A</v>
      </c>
      <c r="S12" s="324" t="e">
        <f t="shared" si="14"/>
        <v>#N/A</v>
      </c>
      <c r="T12" s="324" t="e">
        <f t="shared" si="14"/>
        <v>#N/A</v>
      </c>
      <c r="U12" s="324" t="e">
        <f t="shared" si="14"/>
        <v>#N/A</v>
      </c>
      <c r="V12" s="324" t="e">
        <f t="shared" si="14"/>
        <v>#N/A</v>
      </c>
      <c r="W12" s="324" t="e">
        <f t="shared" si="14"/>
        <v>#N/A</v>
      </c>
      <c r="X12" s="324" t="e">
        <f t="shared" si="14"/>
        <v>#N/A</v>
      </c>
      <c r="Y12" s="324" t="e">
        <f t="shared" si="14"/>
        <v>#N/A</v>
      </c>
      <c r="Z12" s="324" t="e">
        <f t="shared" si="14"/>
        <v>#N/A</v>
      </c>
      <c r="AA12" s="324" t="e">
        <f t="shared" si="14"/>
        <v>#N/A</v>
      </c>
      <c r="AB12" s="324" t="e">
        <f t="shared" si="14"/>
        <v>#N/A</v>
      </c>
      <c r="AC12" s="324" t="e">
        <f t="shared" si="14"/>
        <v>#N/A</v>
      </c>
      <c r="AD12" s="324" t="e">
        <f t="shared" si="14"/>
        <v>#N/A</v>
      </c>
      <c r="AE12" s="324" t="e">
        <f t="shared" si="14"/>
        <v>#N/A</v>
      </c>
      <c r="AF12" s="324" t="e">
        <f t="shared" si="14"/>
        <v>#N/A</v>
      </c>
      <c r="AG12" s="324" t="e">
        <f t="shared" si="14"/>
        <v>#N/A</v>
      </c>
      <c r="AH12" s="324" t="e">
        <f t="shared" si="14"/>
        <v>#N/A</v>
      </c>
      <c r="AI12" s="324" t="e">
        <f t="shared" si="14"/>
        <v>#N/A</v>
      </c>
      <c r="AJ12" s="324" t="e">
        <f t="shared" si="14"/>
        <v>#N/A</v>
      </c>
      <c r="AK12" s="324" t="e">
        <f t="shared" si="14"/>
        <v>#N/A</v>
      </c>
      <c r="AL12" s="324" t="e">
        <f t="shared" si="14"/>
        <v>#N/A</v>
      </c>
    </row>
    <row r="13" spans="1:38" ht="36.75" customHeight="1">
      <c r="A13" s="868">
        <v>4</v>
      </c>
      <c r="B13" s="1194" t="s">
        <v>313</v>
      </c>
      <c r="C13" s="1189">
        <f>+VLOOKUP(B13,'[9]Total Tồn Vật tư'!$A$3:$D$8000,4,0)</f>
        <v>44</v>
      </c>
      <c r="D13" s="859">
        <f>+VLOOKUP(B13,'[9]Total Tồn Vật tư'!$A$3:$E$8000,5,0)</f>
        <v>22</v>
      </c>
      <c r="E13" s="859">
        <f>+C13+D13</f>
        <v>66</v>
      </c>
      <c r="F13" s="320" t="s">
        <v>310</v>
      </c>
      <c r="G13" s="321">
        <f>+VLOOKUP($B13,'[9]Total Tồn Vật tư'!$A$3:$H$8000,8,0)</f>
        <v>0.73913043478260898</v>
      </c>
      <c r="H13" s="322">
        <f>+G13</f>
        <v>0.73913043478260898</v>
      </c>
      <c r="I13" s="322">
        <f t="shared" ref="I13:AJ13" si="15">+H13</f>
        <v>0.73913043478260898</v>
      </c>
      <c r="J13" s="322">
        <f t="shared" si="15"/>
        <v>0.73913043478260898</v>
      </c>
      <c r="K13" s="322">
        <f t="shared" si="15"/>
        <v>0.73913043478260898</v>
      </c>
      <c r="L13" s="322">
        <f t="shared" si="15"/>
        <v>0.73913043478260898</v>
      </c>
      <c r="M13" s="322">
        <f t="shared" si="12"/>
        <v>0.73913043478260898</v>
      </c>
      <c r="N13" s="322">
        <f t="shared" si="15"/>
        <v>0.73913043478260898</v>
      </c>
      <c r="O13" s="322">
        <f t="shared" si="15"/>
        <v>0.73913043478260898</v>
      </c>
      <c r="P13" s="322">
        <f t="shared" si="15"/>
        <v>0.73913043478260898</v>
      </c>
      <c r="Q13" s="322">
        <f t="shared" si="15"/>
        <v>0.73913043478260898</v>
      </c>
      <c r="R13" s="322">
        <f t="shared" si="15"/>
        <v>0.73913043478260898</v>
      </c>
      <c r="S13" s="322">
        <f t="shared" si="15"/>
        <v>0.73913043478260898</v>
      </c>
      <c r="T13" s="322">
        <f t="shared" si="15"/>
        <v>0.73913043478260898</v>
      </c>
      <c r="U13" s="322">
        <f t="shared" si="15"/>
        <v>0.73913043478260898</v>
      </c>
      <c r="V13" s="322">
        <f t="shared" si="15"/>
        <v>0.73913043478260898</v>
      </c>
      <c r="W13" s="322">
        <f t="shared" si="15"/>
        <v>0.73913043478260898</v>
      </c>
      <c r="X13" s="322">
        <f t="shared" si="15"/>
        <v>0.73913043478260898</v>
      </c>
      <c r="Y13" s="322">
        <f t="shared" si="15"/>
        <v>0.73913043478260898</v>
      </c>
      <c r="Z13" s="322">
        <f t="shared" si="15"/>
        <v>0.73913043478260898</v>
      </c>
      <c r="AA13" s="322">
        <f t="shared" si="15"/>
        <v>0.73913043478260898</v>
      </c>
      <c r="AB13" s="322">
        <f t="shared" si="15"/>
        <v>0.73913043478260898</v>
      </c>
      <c r="AC13" s="322">
        <f t="shared" si="15"/>
        <v>0.73913043478260898</v>
      </c>
      <c r="AD13" s="322">
        <f t="shared" si="15"/>
        <v>0.73913043478260898</v>
      </c>
      <c r="AE13" s="322">
        <f t="shared" si="15"/>
        <v>0.73913043478260898</v>
      </c>
      <c r="AF13" s="322">
        <f t="shared" si="15"/>
        <v>0.73913043478260898</v>
      </c>
      <c r="AG13" s="322">
        <f t="shared" si="15"/>
        <v>0.73913043478260898</v>
      </c>
      <c r="AH13" s="322">
        <f t="shared" si="15"/>
        <v>0.73913043478260898</v>
      </c>
      <c r="AI13" s="322">
        <f t="shared" si="15"/>
        <v>0.73913043478260898</v>
      </c>
      <c r="AJ13" s="322">
        <f t="shared" si="15"/>
        <v>0.73913043478260898</v>
      </c>
      <c r="AK13" s="328">
        <v>1</v>
      </c>
      <c r="AL13" s="328">
        <v>1</v>
      </c>
    </row>
    <row r="14" spans="1:38" ht="36.75" customHeight="1">
      <c r="A14" s="869"/>
      <c r="B14" s="1193"/>
      <c r="C14" s="1190"/>
      <c r="D14" s="860"/>
      <c r="E14" s="860"/>
      <c r="F14" s="323" t="s">
        <v>7</v>
      </c>
      <c r="G14" s="324">
        <f t="shared" ref="G14" si="16">+ROUND($E13-G13,1)</f>
        <v>65.3</v>
      </c>
      <c r="H14" s="324">
        <f t="shared" ref="H14:AL14" si="17">+G14-H13</f>
        <v>64.560869565217388</v>
      </c>
      <c r="I14" s="324">
        <f t="shared" si="17"/>
        <v>63.821739130434779</v>
      </c>
      <c r="J14" s="324">
        <f t="shared" si="17"/>
        <v>63.082608695652169</v>
      </c>
      <c r="K14" s="324">
        <f t="shared" si="17"/>
        <v>62.34347826086956</v>
      </c>
      <c r="L14" s="324">
        <f t="shared" si="17"/>
        <v>61.604347826086951</v>
      </c>
      <c r="M14" s="322">
        <f t="shared" si="12"/>
        <v>61.604347826086951</v>
      </c>
      <c r="N14" s="324">
        <f t="shared" si="17"/>
        <v>60.865217391304341</v>
      </c>
      <c r="O14" s="324">
        <f t="shared" si="17"/>
        <v>60.126086956521732</v>
      </c>
      <c r="P14" s="324">
        <f t="shared" si="17"/>
        <v>59.386956521739123</v>
      </c>
      <c r="Q14" s="324">
        <f t="shared" si="17"/>
        <v>58.647826086956513</v>
      </c>
      <c r="R14" s="324">
        <f t="shared" si="17"/>
        <v>57.908695652173904</v>
      </c>
      <c r="S14" s="324">
        <f t="shared" si="17"/>
        <v>57.169565217391295</v>
      </c>
      <c r="T14" s="324">
        <f t="shared" si="17"/>
        <v>56.430434782608685</v>
      </c>
      <c r="U14" s="324">
        <f t="shared" si="17"/>
        <v>55.691304347826076</v>
      </c>
      <c r="V14" s="324">
        <f t="shared" si="17"/>
        <v>54.952173913043467</v>
      </c>
      <c r="W14" s="324">
        <f t="shared" si="17"/>
        <v>54.213043478260857</v>
      </c>
      <c r="X14" s="324">
        <f t="shared" si="17"/>
        <v>53.473913043478248</v>
      </c>
      <c r="Y14" s="324">
        <f t="shared" si="17"/>
        <v>52.734782608695639</v>
      </c>
      <c r="Z14" s="324">
        <f t="shared" si="17"/>
        <v>51.99565217391303</v>
      </c>
      <c r="AA14" s="324">
        <f t="shared" si="17"/>
        <v>51.25652173913042</v>
      </c>
      <c r="AB14" s="324">
        <f t="shared" si="17"/>
        <v>50.517391304347811</v>
      </c>
      <c r="AC14" s="324">
        <f t="shared" si="17"/>
        <v>49.778260869565202</v>
      </c>
      <c r="AD14" s="324">
        <f t="shared" si="17"/>
        <v>49.039130434782592</v>
      </c>
      <c r="AE14" s="324">
        <f t="shared" si="17"/>
        <v>48.299999999999983</v>
      </c>
      <c r="AF14" s="324">
        <f t="shared" si="17"/>
        <v>47.560869565217374</v>
      </c>
      <c r="AG14" s="324">
        <f t="shared" si="17"/>
        <v>46.821739130434764</v>
      </c>
      <c r="AH14" s="324">
        <f t="shared" si="17"/>
        <v>46.082608695652155</v>
      </c>
      <c r="AI14" s="324">
        <f t="shared" si="17"/>
        <v>45.343478260869546</v>
      </c>
      <c r="AJ14" s="324">
        <f t="shared" si="17"/>
        <v>44.604347826086936</v>
      </c>
      <c r="AK14" s="324">
        <f t="shared" si="17"/>
        <v>43.604347826086936</v>
      </c>
      <c r="AL14" s="324">
        <f t="shared" si="17"/>
        <v>42.604347826086936</v>
      </c>
    </row>
    <row r="15" spans="1:38" ht="36.75" customHeight="1">
      <c r="A15" s="868">
        <v>5</v>
      </c>
      <c r="B15" s="878" t="s">
        <v>500</v>
      </c>
      <c r="C15" s="1189">
        <f>+VLOOKUP(B15,'[9]Total Tồn Vật tư'!$A$3:$D$8000,4,0)</f>
        <v>66</v>
      </c>
      <c r="D15" s="859">
        <f>+VLOOKUP(B15,'[9]Total Tồn Vật tư'!$A$3:$E$8000,5,0)</f>
        <v>997</v>
      </c>
      <c r="E15" s="859">
        <f>+C15+D15</f>
        <v>1063</v>
      </c>
      <c r="F15" s="320" t="s">
        <v>310</v>
      </c>
      <c r="G15" s="321">
        <f>+VLOOKUP($B15,'[9]Total Tồn Vật tư'!$A$3:$H$8000,8,0)</f>
        <v>50.826086956521699</v>
      </c>
      <c r="H15" s="322">
        <f t="shared" ref="H15:AJ15" si="18">+G15</f>
        <v>50.826086956521699</v>
      </c>
      <c r="I15" s="322">
        <f t="shared" si="18"/>
        <v>50.826086956521699</v>
      </c>
      <c r="J15" s="322">
        <f t="shared" si="18"/>
        <v>50.826086956521699</v>
      </c>
      <c r="K15" s="322">
        <f t="shared" si="18"/>
        <v>50.826086956521699</v>
      </c>
      <c r="L15" s="322">
        <f t="shared" si="18"/>
        <v>50.826086956521699</v>
      </c>
      <c r="M15" s="322">
        <f t="shared" si="12"/>
        <v>50.826086956521699</v>
      </c>
      <c r="N15" s="322">
        <f t="shared" si="18"/>
        <v>50.826086956521699</v>
      </c>
      <c r="O15" s="322">
        <f t="shared" si="18"/>
        <v>50.826086956521699</v>
      </c>
      <c r="P15" s="322">
        <f t="shared" si="18"/>
        <v>50.826086956521699</v>
      </c>
      <c r="Q15" s="322">
        <f t="shared" si="18"/>
        <v>50.826086956521699</v>
      </c>
      <c r="R15" s="322">
        <f t="shared" si="18"/>
        <v>50.826086956521699</v>
      </c>
      <c r="S15" s="322">
        <f t="shared" si="18"/>
        <v>50.826086956521699</v>
      </c>
      <c r="T15" s="322">
        <f t="shared" si="18"/>
        <v>50.826086956521699</v>
      </c>
      <c r="U15" s="322">
        <f t="shared" si="18"/>
        <v>50.826086956521699</v>
      </c>
      <c r="V15" s="322">
        <f t="shared" si="18"/>
        <v>50.826086956521699</v>
      </c>
      <c r="W15" s="322">
        <f t="shared" si="18"/>
        <v>50.826086956521699</v>
      </c>
      <c r="X15" s="322">
        <f t="shared" si="18"/>
        <v>50.826086956521699</v>
      </c>
      <c r="Y15" s="322">
        <f t="shared" si="18"/>
        <v>50.826086956521699</v>
      </c>
      <c r="Z15" s="322">
        <f t="shared" si="18"/>
        <v>50.826086956521699</v>
      </c>
      <c r="AA15" s="322">
        <f t="shared" si="18"/>
        <v>50.826086956521699</v>
      </c>
      <c r="AB15" s="322">
        <f t="shared" si="18"/>
        <v>50.826086956521699</v>
      </c>
      <c r="AC15" s="322">
        <f t="shared" si="18"/>
        <v>50.826086956521699</v>
      </c>
      <c r="AD15" s="322">
        <f t="shared" si="18"/>
        <v>50.826086956521699</v>
      </c>
      <c r="AE15" s="322">
        <f t="shared" si="18"/>
        <v>50.826086956521699</v>
      </c>
      <c r="AF15" s="322">
        <f t="shared" si="18"/>
        <v>50.826086956521699</v>
      </c>
      <c r="AG15" s="322">
        <f t="shared" si="18"/>
        <v>50.826086956521699</v>
      </c>
      <c r="AH15" s="322">
        <f t="shared" si="18"/>
        <v>50.826086956521699</v>
      </c>
      <c r="AI15" s="322">
        <f t="shared" si="18"/>
        <v>50.826086956521699</v>
      </c>
      <c r="AJ15" s="322">
        <f t="shared" si="18"/>
        <v>50.826086956521699</v>
      </c>
      <c r="AK15" s="33">
        <v>55</v>
      </c>
      <c r="AL15" s="33">
        <v>55</v>
      </c>
    </row>
    <row r="16" spans="1:38" ht="36" customHeight="1">
      <c r="A16" s="869"/>
      <c r="B16" s="871"/>
      <c r="C16" s="1190"/>
      <c r="D16" s="860"/>
      <c r="E16" s="860"/>
      <c r="F16" s="323" t="s">
        <v>7</v>
      </c>
      <c r="G16" s="324">
        <f t="shared" ref="G16" si="19">+ROUND($E15-G15,1)</f>
        <v>1012.2</v>
      </c>
      <c r="H16" s="324">
        <f t="shared" ref="H16:AL16" si="20">+G16-H15</f>
        <v>961.3739130434783</v>
      </c>
      <c r="I16" s="324">
        <f t="shared" si="20"/>
        <v>910.54782608695655</v>
      </c>
      <c r="J16" s="324">
        <f t="shared" si="20"/>
        <v>859.7217391304348</v>
      </c>
      <c r="K16" s="324">
        <f t="shared" si="20"/>
        <v>808.89565217391305</v>
      </c>
      <c r="L16" s="324">
        <f t="shared" si="20"/>
        <v>758.0695652173913</v>
      </c>
      <c r="M16" s="322">
        <f t="shared" si="12"/>
        <v>758.0695652173913</v>
      </c>
      <c r="N16" s="324">
        <f t="shared" si="20"/>
        <v>707.24347826086955</v>
      </c>
      <c r="O16" s="324">
        <f t="shared" si="20"/>
        <v>656.4173913043478</v>
      </c>
      <c r="P16" s="324">
        <f t="shared" si="20"/>
        <v>605.59130434782605</v>
      </c>
      <c r="Q16" s="324">
        <f t="shared" si="20"/>
        <v>554.7652173913043</v>
      </c>
      <c r="R16" s="324">
        <f t="shared" si="20"/>
        <v>503.93913043478261</v>
      </c>
      <c r="S16" s="324">
        <f t="shared" si="20"/>
        <v>453.11304347826092</v>
      </c>
      <c r="T16" s="324">
        <f t="shared" si="20"/>
        <v>402.28695652173923</v>
      </c>
      <c r="U16" s="324">
        <f t="shared" si="20"/>
        <v>351.46086956521754</v>
      </c>
      <c r="V16" s="324">
        <f t="shared" si="20"/>
        <v>300.63478260869584</v>
      </c>
      <c r="W16" s="324">
        <f t="shared" si="20"/>
        <v>249.80869565217415</v>
      </c>
      <c r="X16" s="324">
        <f t="shared" si="20"/>
        <v>198.98260869565246</v>
      </c>
      <c r="Y16" s="324">
        <f t="shared" si="20"/>
        <v>148.15652173913077</v>
      </c>
      <c r="Z16" s="324">
        <f t="shared" si="20"/>
        <v>97.330434782609075</v>
      </c>
      <c r="AA16" s="324">
        <f t="shared" si="20"/>
        <v>46.504347826087375</v>
      </c>
      <c r="AB16" s="324">
        <f t="shared" si="20"/>
        <v>-4.3217391304343238</v>
      </c>
      <c r="AC16" s="324">
        <f t="shared" si="20"/>
        <v>-55.147826086956023</v>
      </c>
      <c r="AD16" s="324">
        <f t="shared" si="20"/>
        <v>-105.97391304347772</v>
      </c>
      <c r="AE16" s="324">
        <f t="shared" si="20"/>
        <v>-156.79999999999941</v>
      </c>
      <c r="AF16" s="324">
        <f t="shared" si="20"/>
        <v>-207.62608695652111</v>
      </c>
      <c r="AG16" s="324">
        <f t="shared" si="20"/>
        <v>-258.45217391304283</v>
      </c>
      <c r="AH16" s="324">
        <f t="shared" si="20"/>
        <v>-309.27826086956452</v>
      </c>
      <c r="AI16" s="324">
        <f t="shared" si="20"/>
        <v>-360.10434782608621</v>
      </c>
      <c r="AJ16" s="324">
        <f t="shared" si="20"/>
        <v>-410.9304347826079</v>
      </c>
      <c r="AK16" s="324">
        <f t="shared" si="20"/>
        <v>-465.9304347826079</v>
      </c>
      <c r="AL16" s="324">
        <f t="shared" si="20"/>
        <v>-520.9304347826079</v>
      </c>
    </row>
    <row r="17" spans="1:38" ht="36.75" customHeight="1">
      <c r="A17" s="868">
        <v>6</v>
      </c>
      <c r="B17" s="1191" t="s">
        <v>315</v>
      </c>
      <c r="C17" s="1189">
        <f>+VLOOKUP(B17,'[9]Total Tồn Vật tư'!$A$3:$D$8000,4,0)</f>
        <v>2</v>
      </c>
      <c r="D17" s="859">
        <f>+VLOOKUP(B17,'[9]Total Tồn Vật tư'!$A$3:$E$8000,5,0)</f>
        <v>0</v>
      </c>
      <c r="E17" s="859">
        <f>+C17+D17</f>
        <v>2</v>
      </c>
      <c r="F17" s="320" t="s">
        <v>310</v>
      </c>
      <c r="G17" s="321">
        <f>+VLOOKUP($B17,'[9]Total Tồn Vật tư'!$A$3:$H$8000,8,0)</f>
        <v>0</v>
      </c>
      <c r="H17" s="322">
        <f t="shared" ref="H17:AJ17" si="21">+G17</f>
        <v>0</v>
      </c>
      <c r="I17" s="322">
        <f t="shared" si="21"/>
        <v>0</v>
      </c>
      <c r="J17" s="322">
        <f t="shared" si="21"/>
        <v>0</v>
      </c>
      <c r="K17" s="322">
        <f t="shared" si="21"/>
        <v>0</v>
      </c>
      <c r="L17" s="322">
        <f t="shared" si="21"/>
        <v>0</v>
      </c>
      <c r="M17" s="322">
        <f t="shared" si="12"/>
        <v>0</v>
      </c>
      <c r="N17" s="322">
        <f t="shared" si="21"/>
        <v>0</v>
      </c>
      <c r="O17" s="322">
        <f t="shared" si="21"/>
        <v>0</v>
      </c>
      <c r="P17" s="322">
        <f t="shared" si="21"/>
        <v>0</v>
      </c>
      <c r="Q17" s="322">
        <f t="shared" si="21"/>
        <v>0</v>
      </c>
      <c r="R17" s="322">
        <f t="shared" si="21"/>
        <v>0</v>
      </c>
      <c r="S17" s="322">
        <f t="shared" si="21"/>
        <v>0</v>
      </c>
      <c r="T17" s="322">
        <f t="shared" si="21"/>
        <v>0</v>
      </c>
      <c r="U17" s="322">
        <f t="shared" si="21"/>
        <v>0</v>
      </c>
      <c r="V17" s="322">
        <f t="shared" si="21"/>
        <v>0</v>
      </c>
      <c r="W17" s="322">
        <f t="shared" si="21"/>
        <v>0</v>
      </c>
      <c r="X17" s="322">
        <f t="shared" si="21"/>
        <v>0</v>
      </c>
      <c r="Y17" s="322">
        <f t="shared" si="21"/>
        <v>0</v>
      </c>
      <c r="Z17" s="322">
        <f t="shared" si="21"/>
        <v>0</v>
      </c>
      <c r="AA17" s="322">
        <f t="shared" si="21"/>
        <v>0</v>
      </c>
      <c r="AB17" s="322">
        <f t="shared" si="21"/>
        <v>0</v>
      </c>
      <c r="AC17" s="322">
        <f t="shared" si="21"/>
        <v>0</v>
      </c>
      <c r="AD17" s="322">
        <f t="shared" si="21"/>
        <v>0</v>
      </c>
      <c r="AE17" s="322">
        <f t="shared" si="21"/>
        <v>0</v>
      </c>
      <c r="AF17" s="322">
        <f t="shared" si="21"/>
        <v>0</v>
      </c>
      <c r="AG17" s="322">
        <f t="shared" si="21"/>
        <v>0</v>
      </c>
      <c r="AH17" s="322">
        <f t="shared" si="21"/>
        <v>0</v>
      </c>
      <c r="AI17" s="322">
        <f t="shared" si="21"/>
        <v>0</v>
      </c>
      <c r="AJ17" s="322">
        <f t="shared" si="21"/>
        <v>0</v>
      </c>
      <c r="AK17" s="328"/>
      <c r="AL17" s="328">
        <v>6</v>
      </c>
    </row>
    <row r="18" spans="1:38" ht="36.75" customHeight="1">
      <c r="A18" s="869"/>
      <c r="B18" s="1193"/>
      <c r="C18" s="1190"/>
      <c r="D18" s="860"/>
      <c r="E18" s="860"/>
      <c r="F18" s="323" t="s">
        <v>7</v>
      </c>
      <c r="G18" s="324">
        <f t="shared" ref="G18" si="22">+ROUND($E17-G17,1)</f>
        <v>2</v>
      </c>
      <c r="H18" s="324">
        <f t="shared" ref="H18:AL18" si="23">+G18-H17</f>
        <v>2</v>
      </c>
      <c r="I18" s="324">
        <f t="shared" si="23"/>
        <v>2</v>
      </c>
      <c r="J18" s="324">
        <f t="shared" si="23"/>
        <v>2</v>
      </c>
      <c r="K18" s="324">
        <f t="shared" si="23"/>
        <v>2</v>
      </c>
      <c r="L18" s="324">
        <f t="shared" si="23"/>
        <v>2</v>
      </c>
      <c r="M18" s="322">
        <f t="shared" si="12"/>
        <v>2</v>
      </c>
      <c r="N18" s="324">
        <f t="shared" si="23"/>
        <v>2</v>
      </c>
      <c r="O18" s="324">
        <f t="shared" si="23"/>
        <v>2</v>
      </c>
      <c r="P18" s="324">
        <f t="shared" si="23"/>
        <v>2</v>
      </c>
      <c r="Q18" s="324">
        <f t="shared" si="23"/>
        <v>2</v>
      </c>
      <c r="R18" s="324">
        <f t="shared" si="23"/>
        <v>2</v>
      </c>
      <c r="S18" s="324">
        <f t="shared" si="23"/>
        <v>2</v>
      </c>
      <c r="T18" s="324">
        <f t="shared" si="23"/>
        <v>2</v>
      </c>
      <c r="U18" s="324">
        <f t="shared" si="23"/>
        <v>2</v>
      </c>
      <c r="V18" s="324">
        <f t="shared" si="23"/>
        <v>2</v>
      </c>
      <c r="W18" s="324">
        <f t="shared" si="23"/>
        <v>2</v>
      </c>
      <c r="X18" s="324">
        <f t="shared" si="23"/>
        <v>2</v>
      </c>
      <c r="Y18" s="324">
        <f t="shared" si="23"/>
        <v>2</v>
      </c>
      <c r="Z18" s="324">
        <f t="shared" si="23"/>
        <v>2</v>
      </c>
      <c r="AA18" s="324">
        <f t="shared" si="23"/>
        <v>2</v>
      </c>
      <c r="AB18" s="324">
        <f t="shared" si="23"/>
        <v>2</v>
      </c>
      <c r="AC18" s="324">
        <f t="shared" si="23"/>
        <v>2</v>
      </c>
      <c r="AD18" s="324">
        <f t="shared" si="23"/>
        <v>2</v>
      </c>
      <c r="AE18" s="324">
        <f t="shared" si="23"/>
        <v>2</v>
      </c>
      <c r="AF18" s="324">
        <f t="shared" si="23"/>
        <v>2</v>
      </c>
      <c r="AG18" s="324">
        <f t="shared" si="23"/>
        <v>2</v>
      </c>
      <c r="AH18" s="324">
        <f t="shared" si="23"/>
        <v>2</v>
      </c>
      <c r="AI18" s="324">
        <f t="shared" si="23"/>
        <v>2</v>
      </c>
      <c r="AJ18" s="324">
        <f t="shared" si="23"/>
        <v>2</v>
      </c>
      <c r="AK18" s="324">
        <f t="shared" si="23"/>
        <v>2</v>
      </c>
      <c r="AL18" s="324">
        <f t="shared" si="23"/>
        <v>-4</v>
      </c>
    </row>
    <row r="19" spans="1:38" ht="36.75" customHeight="1">
      <c r="A19" s="868">
        <v>7</v>
      </c>
      <c r="B19" s="878" t="s">
        <v>488</v>
      </c>
      <c r="C19" s="1189">
        <f>+VLOOKUP(B19,'[9]Total Tồn Vật tư'!$A$3:$D$8000,4,0)</f>
        <v>0</v>
      </c>
      <c r="D19" s="859">
        <f>+VLOOKUP(B19,'[9]Total Tồn Vật tư'!$A$3:$E$8000,5,0)</f>
        <v>114</v>
      </c>
      <c r="E19" s="859">
        <f>+C19+D19</f>
        <v>114</v>
      </c>
      <c r="F19" s="320" t="s">
        <v>310</v>
      </c>
      <c r="G19" s="321">
        <f>+VLOOKUP($B19,'[9]Total Tồn Vật tư'!$A$3:$H$8000,8,0)</f>
        <v>14.6521739130435</v>
      </c>
      <c r="H19" s="322">
        <f t="shared" ref="H19:AJ19" si="24">+G19</f>
        <v>14.6521739130435</v>
      </c>
      <c r="I19" s="322">
        <f t="shared" si="24"/>
        <v>14.6521739130435</v>
      </c>
      <c r="J19" s="322">
        <f t="shared" si="24"/>
        <v>14.6521739130435</v>
      </c>
      <c r="K19" s="322">
        <f t="shared" si="24"/>
        <v>14.6521739130435</v>
      </c>
      <c r="L19" s="322">
        <f t="shared" si="24"/>
        <v>14.6521739130435</v>
      </c>
      <c r="M19" s="322">
        <f t="shared" si="12"/>
        <v>14.6521739130435</v>
      </c>
      <c r="N19" s="322">
        <f t="shared" si="24"/>
        <v>14.6521739130435</v>
      </c>
      <c r="O19" s="322">
        <f t="shared" si="24"/>
        <v>14.6521739130435</v>
      </c>
      <c r="P19" s="322">
        <f t="shared" si="24"/>
        <v>14.6521739130435</v>
      </c>
      <c r="Q19" s="322">
        <f t="shared" si="24"/>
        <v>14.6521739130435</v>
      </c>
      <c r="R19" s="322">
        <f t="shared" si="24"/>
        <v>14.6521739130435</v>
      </c>
      <c r="S19" s="322">
        <f t="shared" si="24"/>
        <v>14.6521739130435</v>
      </c>
      <c r="T19" s="322">
        <f t="shared" si="24"/>
        <v>14.6521739130435</v>
      </c>
      <c r="U19" s="322">
        <f t="shared" si="24"/>
        <v>14.6521739130435</v>
      </c>
      <c r="V19" s="322">
        <f t="shared" si="24"/>
        <v>14.6521739130435</v>
      </c>
      <c r="W19" s="322">
        <f t="shared" si="24"/>
        <v>14.6521739130435</v>
      </c>
      <c r="X19" s="322">
        <f t="shared" si="24"/>
        <v>14.6521739130435</v>
      </c>
      <c r="Y19" s="322">
        <f t="shared" si="24"/>
        <v>14.6521739130435</v>
      </c>
      <c r="Z19" s="322">
        <f t="shared" si="24"/>
        <v>14.6521739130435</v>
      </c>
      <c r="AA19" s="322">
        <f t="shared" si="24"/>
        <v>14.6521739130435</v>
      </c>
      <c r="AB19" s="322">
        <f t="shared" si="24"/>
        <v>14.6521739130435</v>
      </c>
      <c r="AC19" s="322">
        <f t="shared" si="24"/>
        <v>14.6521739130435</v>
      </c>
      <c r="AD19" s="322">
        <f t="shared" si="24"/>
        <v>14.6521739130435</v>
      </c>
      <c r="AE19" s="322">
        <f t="shared" si="24"/>
        <v>14.6521739130435</v>
      </c>
      <c r="AF19" s="322">
        <f t="shared" si="24"/>
        <v>14.6521739130435</v>
      </c>
      <c r="AG19" s="322">
        <f t="shared" si="24"/>
        <v>14.6521739130435</v>
      </c>
      <c r="AH19" s="322">
        <f t="shared" si="24"/>
        <v>14.6521739130435</v>
      </c>
      <c r="AI19" s="322">
        <f t="shared" si="24"/>
        <v>14.6521739130435</v>
      </c>
      <c r="AJ19" s="322">
        <f t="shared" si="24"/>
        <v>14.6521739130435</v>
      </c>
      <c r="AK19" s="330">
        <v>18</v>
      </c>
      <c r="AL19" s="330">
        <v>18</v>
      </c>
    </row>
    <row r="20" spans="1:38" ht="36.75" customHeight="1">
      <c r="A20" s="869"/>
      <c r="B20" s="871"/>
      <c r="C20" s="1190"/>
      <c r="D20" s="860"/>
      <c r="E20" s="860"/>
      <c r="F20" s="323" t="s">
        <v>7</v>
      </c>
      <c r="G20" s="324">
        <f t="shared" ref="G20" si="25">+ROUND($E19-G19,1)</f>
        <v>99.3</v>
      </c>
      <c r="H20" s="324">
        <f t="shared" ref="H20:AL20" si="26">+G20-H19</f>
        <v>84.647826086956499</v>
      </c>
      <c r="I20" s="324">
        <f t="shared" si="26"/>
        <v>69.995652173913001</v>
      </c>
      <c r="J20" s="324">
        <f t="shared" si="26"/>
        <v>55.343478260869503</v>
      </c>
      <c r="K20" s="324">
        <f t="shared" si="26"/>
        <v>40.691304347826005</v>
      </c>
      <c r="L20" s="324">
        <f t="shared" si="26"/>
        <v>26.039130434782507</v>
      </c>
      <c r="M20" s="322">
        <f t="shared" si="12"/>
        <v>26.039130434782507</v>
      </c>
      <c r="N20" s="324">
        <f t="shared" si="26"/>
        <v>11.386956521739007</v>
      </c>
      <c r="O20" s="324">
        <f t="shared" si="26"/>
        <v>-3.2652173913044926</v>
      </c>
      <c r="P20" s="324">
        <f t="shared" si="26"/>
        <v>-17.917391304347994</v>
      </c>
      <c r="Q20" s="324">
        <f t="shared" si="26"/>
        <v>-32.569565217391492</v>
      </c>
      <c r="R20" s="324">
        <f t="shared" si="26"/>
        <v>-47.22173913043499</v>
      </c>
      <c r="S20" s="324">
        <f t="shared" si="26"/>
        <v>-61.873913043478488</v>
      </c>
      <c r="T20" s="324">
        <f t="shared" si="26"/>
        <v>-76.526086956521993</v>
      </c>
      <c r="U20" s="324">
        <f t="shared" si="26"/>
        <v>-91.178260869565491</v>
      </c>
      <c r="V20" s="324">
        <f t="shared" si="26"/>
        <v>-105.83043478260899</v>
      </c>
      <c r="W20" s="324">
        <f t="shared" si="26"/>
        <v>-120.48260869565249</v>
      </c>
      <c r="X20" s="324">
        <f t="shared" si="26"/>
        <v>-135.13478260869599</v>
      </c>
      <c r="Y20" s="324">
        <f t="shared" si="26"/>
        <v>-149.78695652173948</v>
      </c>
      <c r="Z20" s="324">
        <f t="shared" si="26"/>
        <v>-164.43913043478298</v>
      </c>
      <c r="AA20" s="324">
        <f t="shared" si="26"/>
        <v>-179.09130434782648</v>
      </c>
      <c r="AB20" s="324">
        <f t="shared" si="26"/>
        <v>-193.74347826086998</v>
      </c>
      <c r="AC20" s="324">
        <f t="shared" si="26"/>
        <v>-208.39565217391348</v>
      </c>
      <c r="AD20" s="324">
        <f t="shared" si="26"/>
        <v>-223.04782608695697</v>
      </c>
      <c r="AE20" s="324">
        <f t="shared" si="26"/>
        <v>-237.70000000000047</v>
      </c>
      <c r="AF20" s="324">
        <f t="shared" si="26"/>
        <v>-252.35217391304397</v>
      </c>
      <c r="AG20" s="324">
        <f t="shared" si="26"/>
        <v>-267.0043478260875</v>
      </c>
      <c r="AH20" s="324">
        <f t="shared" si="26"/>
        <v>-281.65652173913099</v>
      </c>
      <c r="AI20" s="324">
        <f t="shared" si="26"/>
        <v>-296.30869565217449</v>
      </c>
      <c r="AJ20" s="324">
        <f t="shared" si="26"/>
        <v>-310.96086956521799</v>
      </c>
      <c r="AK20" s="324">
        <f t="shared" si="26"/>
        <v>-328.96086956521799</v>
      </c>
      <c r="AL20" s="324">
        <f t="shared" si="26"/>
        <v>-346.96086956521799</v>
      </c>
    </row>
    <row r="21" spans="1:38" ht="36.75" customHeight="1">
      <c r="A21" s="868">
        <v>8</v>
      </c>
      <c r="B21" s="1191" t="s">
        <v>318</v>
      </c>
      <c r="C21" s="1189">
        <f>+VLOOKUP(B21,'[9]Total Tồn Vật tư'!$A$3:$D$8000,4,0)</f>
        <v>2</v>
      </c>
      <c r="D21" s="859">
        <f>+VLOOKUP(B21,'[9]Total Tồn Vật tư'!$A$3:$E$8000,5,0)</f>
        <v>130</v>
      </c>
      <c r="E21" s="859">
        <f>+C21+D21</f>
        <v>132</v>
      </c>
      <c r="F21" s="320" t="s">
        <v>310</v>
      </c>
      <c r="G21" s="321">
        <f>+VLOOKUP($B21,'[9]Total Tồn Vật tư'!$A$3:$H$8000,8,0)</f>
        <v>9.3043478260869605</v>
      </c>
      <c r="H21" s="322">
        <f t="shared" ref="H21:AJ21" si="27">+G21</f>
        <v>9.3043478260869605</v>
      </c>
      <c r="I21" s="322">
        <f t="shared" si="27"/>
        <v>9.3043478260869605</v>
      </c>
      <c r="J21" s="322">
        <f t="shared" si="27"/>
        <v>9.3043478260869605</v>
      </c>
      <c r="K21" s="322">
        <f t="shared" si="27"/>
        <v>9.3043478260869605</v>
      </c>
      <c r="L21" s="322">
        <f t="shared" si="27"/>
        <v>9.3043478260869605</v>
      </c>
      <c r="M21" s="322">
        <f t="shared" si="12"/>
        <v>9.3043478260869605</v>
      </c>
      <c r="N21" s="322">
        <f t="shared" si="27"/>
        <v>9.3043478260869605</v>
      </c>
      <c r="O21" s="322">
        <f t="shared" si="27"/>
        <v>9.3043478260869605</v>
      </c>
      <c r="P21" s="322">
        <f t="shared" si="27"/>
        <v>9.3043478260869605</v>
      </c>
      <c r="Q21" s="322">
        <f t="shared" si="27"/>
        <v>9.3043478260869605</v>
      </c>
      <c r="R21" s="322">
        <f t="shared" si="27"/>
        <v>9.3043478260869605</v>
      </c>
      <c r="S21" s="322">
        <f t="shared" si="27"/>
        <v>9.3043478260869605</v>
      </c>
      <c r="T21" s="322">
        <f t="shared" si="27"/>
        <v>9.3043478260869605</v>
      </c>
      <c r="U21" s="322">
        <f t="shared" si="27"/>
        <v>9.3043478260869605</v>
      </c>
      <c r="V21" s="322">
        <f t="shared" si="27"/>
        <v>9.3043478260869605</v>
      </c>
      <c r="W21" s="322">
        <f t="shared" si="27"/>
        <v>9.3043478260869605</v>
      </c>
      <c r="X21" s="322">
        <f t="shared" si="27"/>
        <v>9.3043478260869605</v>
      </c>
      <c r="Y21" s="322">
        <f t="shared" si="27"/>
        <v>9.3043478260869605</v>
      </c>
      <c r="Z21" s="322">
        <f t="shared" si="27"/>
        <v>9.3043478260869605</v>
      </c>
      <c r="AA21" s="322">
        <f t="shared" si="27"/>
        <v>9.3043478260869605</v>
      </c>
      <c r="AB21" s="322">
        <f t="shared" si="27"/>
        <v>9.3043478260869605</v>
      </c>
      <c r="AC21" s="322">
        <f t="shared" si="27"/>
        <v>9.3043478260869605</v>
      </c>
      <c r="AD21" s="322">
        <f t="shared" si="27"/>
        <v>9.3043478260869605</v>
      </c>
      <c r="AE21" s="322">
        <f t="shared" si="27"/>
        <v>9.3043478260869605</v>
      </c>
      <c r="AF21" s="322">
        <f t="shared" si="27"/>
        <v>9.3043478260869605</v>
      </c>
      <c r="AG21" s="322">
        <f t="shared" si="27"/>
        <v>9.3043478260869605</v>
      </c>
      <c r="AH21" s="322">
        <f t="shared" si="27"/>
        <v>9.3043478260869605</v>
      </c>
      <c r="AI21" s="322">
        <f t="shared" si="27"/>
        <v>9.3043478260869605</v>
      </c>
      <c r="AJ21" s="322">
        <f t="shared" si="27"/>
        <v>9.3043478260869605</v>
      </c>
      <c r="AK21" s="328">
        <v>6</v>
      </c>
      <c r="AL21" s="328">
        <v>6</v>
      </c>
    </row>
    <row r="22" spans="1:38" ht="36.75" customHeight="1">
      <c r="A22" s="869"/>
      <c r="B22" s="1192"/>
      <c r="C22" s="1190"/>
      <c r="D22" s="860"/>
      <c r="E22" s="860"/>
      <c r="F22" s="323" t="s">
        <v>7</v>
      </c>
      <c r="G22" s="324">
        <f t="shared" ref="G22" si="28">+ROUND($E21-G21,1)</f>
        <v>122.7</v>
      </c>
      <c r="H22" s="324">
        <f t="shared" ref="H22:AL22" si="29">+G22-H21</f>
        <v>113.39565217391305</v>
      </c>
      <c r="I22" s="324">
        <f t="shared" si="29"/>
        <v>104.09130434782608</v>
      </c>
      <c r="J22" s="324">
        <f t="shared" si="29"/>
        <v>94.786956521739114</v>
      </c>
      <c r="K22" s="324">
        <f t="shared" si="29"/>
        <v>85.482608695652146</v>
      </c>
      <c r="L22" s="324">
        <f t="shared" si="29"/>
        <v>76.178260869565179</v>
      </c>
      <c r="M22" s="322">
        <f t="shared" si="12"/>
        <v>76.178260869565179</v>
      </c>
      <c r="N22" s="324">
        <f t="shared" si="29"/>
        <v>66.873913043478211</v>
      </c>
      <c r="O22" s="324">
        <f t="shared" si="29"/>
        <v>57.569565217391251</v>
      </c>
      <c r="P22" s="324">
        <f t="shared" si="29"/>
        <v>48.26521739130429</v>
      </c>
      <c r="Q22" s="324">
        <f t="shared" si="29"/>
        <v>38.96086956521733</v>
      </c>
      <c r="R22" s="324">
        <f t="shared" si="29"/>
        <v>29.656521739130369</v>
      </c>
      <c r="S22" s="324">
        <f t="shared" si="29"/>
        <v>20.352173913043409</v>
      </c>
      <c r="T22" s="324">
        <f t="shared" si="29"/>
        <v>11.047826086956448</v>
      </c>
      <c r="U22" s="324">
        <f t="shared" si="29"/>
        <v>1.7434782608694874</v>
      </c>
      <c r="V22" s="324">
        <f t="shared" si="29"/>
        <v>-7.5608695652174731</v>
      </c>
      <c r="W22" s="324">
        <f t="shared" si="29"/>
        <v>-16.865217391304434</v>
      </c>
      <c r="X22" s="324">
        <f t="shared" si="29"/>
        <v>-26.169565217391394</v>
      </c>
      <c r="Y22" s="324">
        <f t="shared" si="29"/>
        <v>-35.473913043478355</v>
      </c>
      <c r="Z22" s="324">
        <f t="shared" si="29"/>
        <v>-44.778260869565315</v>
      </c>
      <c r="AA22" s="324">
        <f t="shared" si="29"/>
        <v>-54.082608695652276</v>
      </c>
      <c r="AB22" s="324">
        <f t="shared" si="29"/>
        <v>-63.386956521739236</v>
      </c>
      <c r="AC22" s="324">
        <f t="shared" si="29"/>
        <v>-72.69130434782619</v>
      </c>
      <c r="AD22" s="324">
        <f t="shared" si="29"/>
        <v>-81.995652173913157</v>
      </c>
      <c r="AE22" s="324">
        <f t="shared" si="29"/>
        <v>-91.300000000000125</v>
      </c>
      <c r="AF22" s="324">
        <f t="shared" si="29"/>
        <v>-100.60434782608709</v>
      </c>
      <c r="AG22" s="324">
        <f t="shared" si="29"/>
        <v>-109.90869565217406</v>
      </c>
      <c r="AH22" s="324">
        <f t="shared" si="29"/>
        <v>-119.21304347826103</v>
      </c>
      <c r="AI22" s="324">
        <f t="shared" si="29"/>
        <v>-128.517391304348</v>
      </c>
      <c r="AJ22" s="324">
        <f t="shared" si="29"/>
        <v>-137.82173913043496</v>
      </c>
      <c r="AK22" s="324">
        <f t="shared" si="29"/>
        <v>-143.82173913043496</v>
      </c>
      <c r="AL22" s="324">
        <f t="shared" si="29"/>
        <v>-149.82173913043496</v>
      </c>
    </row>
    <row r="23" spans="1:38" ht="36.75" customHeight="1">
      <c r="A23" s="868">
        <v>9</v>
      </c>
      <c r="B23" s="1194" t="s">
        <v>319</v>
      </c>
      <c r="C23" s="1189">
        <f>+VLOOKUP(B23,'[9]Total Tồn Vật tư'!$A$3:$D$8000,4,0)</f>
        <v>10</v>
      </c>
      <c r="D23" s="859">
        <f>+VLOOKUP(B23,'[9]Total Tồn Vật tư'!$A$3:$E$8000,5,0)</f>
        <v>910</v>
      </c>
      <c r="E23" s="859">
        <f>+C23+D23</f>
        <v>920</v>
      </c>
      <c r="F23" s="320" t="s">
        <v>310</v>
      </c>
      <c r="G23" s="321">
        <f>+VLOOKUP($B23,'[9]Total Tồn Vật tư'!$A$3:$H$8000,8,0)</f>
        <v>27.434782608695699</v>
      </c>
      <c r="H23" s="322">
        <f t="shared" ref="H23:AJ23" si="30">+G23</f>
        <v>27.434782608695699</v>
      </c>
      <c r="I23" s="322">
        <f t="shared" si="30"/>
        <v>27.434782608695699</v>
      </c>
      <c r="J23" s="322">
        <f t="shared" si="30"/>
        <v>27.434782608695699</v>
      </c>
      <c r="K23" s="322">
        <f t="shared" si="30"/>
        <v>27.434782608695699</v>
      </c>
      <c r="L23" s="322">
        <f t="shared" si="30"/>
        <v>27.434782608695699</v>
      </c>
      <c r="M23" s="322">
        <f t="shared" si="12"/>
        <v>27.434782608695699</v>
      </c>
      <c r="N23" s="322">
        <f t="shared" si="30"/>
        <v>27.434782608695699</v>
      </c>
      <c r="O23" s="322">
        <f t="shared" si="30"/>
        <v>27.434782608695699</v>
      </c>
      <c r="P23" s="322">
        <f t="shared" si="30"/>
        <v>27.434782608695699</v>
      </c>
      <c r="Q23" s="322">
        <f t="shared" si="30"/>
        <v>27.434782608695699</v>
      </c>
      <c r="R23" s="322">
        <f t="shared" si="30"/>
        <v>27.434782608695699</v>
      </c>
      <c r="S23" s="322">
        <f t="shared" si="30"/>
        <v>27.434782608695699</v>
      </c>
      <c r="T23" s="322">
        <f t="shared" si="30"/>
        <v>27.434782608695699</v>
      </c>
      <c r="U23" s="322">
        <f t="shared" si="30"/>
        <v>27.434782608695699</v>
      </c>
      <c r="V23" s="322">
        <f t="shared" si="30"/>
        <v>27.434782608695699</v>
      </c>
      <c r="W23" s="322">
        <f t="shared" si="30"/>
        <v>27.434782608695699</v>
      </c>
      <c r="X23" s="322">
        <f t="shared" si="30"/>
        <v>27.434782608695699</v>
      </c>
      <c r="Y23" s="322">
        <f t="shared" si="30"/>
        <v>27.434782608695699</v>
      </c>
      <c r="Z23" s="322">
        <f t="shared" si="30"/>
        <v>27.434782608695699</v>
      </c>
      <c r="AA23" s="322">
        <f t="shared" si="30"/>
        <v>27.434782608695699</v>
      </c>
      <c r="AB23" s="322">
        <f t="shared" si="30"/>
        <v>27.434782608695699</v>
      </c>
      <c r="AC23" s="322">
        <f t="shared" si="30"/>
        <v>27.434782608695699</v>
      </c>
      <c r="AD23" s="322">
        <f t="shared" si="30"/>
        <v>27.434782608695699</v>
      </c>
      <c r="AE23" s="322">
        <f t="shared" si="30"/>
        <v>27.434782608695699</v>
      </c>
      <c r="AF23" s="322">
        <f t="shared" si="30"/>
        <v>27.434782608695699</v>
      </c>
      <c r="AG23" s="322">
        <f t="shared" si="30"/>
        <v>27.434782608695699</v>
      </c>
      <c r="AH23" s="322">
        <f t="shared" si="30"/>
        <v>27.434782608695699</v>
      </c>
      <c r="AI23" s="322">
        <f t="shared" si="30"/>
        <v>27.434782608695699</v>
      </c>
      <c r="AJ23" s="322">
        <f t="shared" si="30"/>
        <v>27.434782608695699</v>
      </c>
      <c r="AK23" s="328"/>
      <c r="AL23" s="328"/>
    </row>
    <row r="24" spans="1:38" ht="36.75" customHeight="1">
      <c r="A24" s="869"/>
      <c r="B24" s="1193"/>
      <c r="C24" s="1190"/>
      <c r="D24" s="860"/>
      <c r="E24" s="860"/>
      <c r="F24" s="323" t="s">
        <v>7</v>
      </c>
      <c r="G24" s="324">
        <f t="shared" ref="G24" si="31">+ROUND($E23-G23,1)</f>
        <v>892.6</v>
      </c>
      <c r="H24" s="324">
        <f t="shared" ref="H24:AL24" si="32">+G24-H23</f>
        <v>865.16521739130428</v>
      </c>
      <c r="I24" s="324">
        <f t="shared" si="32"/>
        <v>837.73043478260854</v>
      </c>
      <c r="J24" s="324">
        <f t="shared" si="32"/>
        <v>810.2956521739128</v>
      </c>
      <c r="K24" s="324">
        <f t="shared" si="32"/>
        <v>782.86086956521706</v>
      </c>
      <c r="L24" s="324">
        <f t="shared" si="32"/>
        <v>755.42608695652132</v>
      </c>
      <c r="M24" s="322">
        <f t="shared" si="12"/>
        <v>755.42608695652132</v>
      </c>
      <c r="N24" s="324">
        <f t="shared" si="32"/>
        <v>727.99130434782558</v>
      </c>
      <c r="O24" s="324">
        <f t="shared" si="32"/>
        <v>700.55652173912983</v>
      </c>
      <c r="P24" s="324">
        <f t="shared" si="32"/>
        <v>673.12173913043409</v>
      </c>
      <c r="Q24" s="324">
        <f t="shared" si="32"/>
        <v>645.68695652173835</v>
      </c>
      <c r="R24" s="324">
        <f t="shared" si="32"/>
        <v>618.25217391304261</v>
      </c>
      <c r="S24" s="324">
        <f t="shared" si="32"/>
        <v>590.81739130434687</v>
      </c>
      <c r="T24" s="324">
        <f t="shared" si="32"/>
        <v>563.38260869565113</v>
      </c>
      <c r="U24" s="324">
        <f t="shared" si="32"/>
        <v>535.94782608695539</v>
      </c>
      <c r="V24" s="324">
        <f t="shared" si="32"/>
        <v>508.5130434782597</v>
      </c>
      <c r="W24" s="324">
        <f t="shared" si="32"/>
        <v>481.07826086956402</v>
      </c>
      <c r="X24" s="324">
        <f t="shared" si="32"/>
        <v>453.64347826086833</v>
      </c>
      <c r="Y24" s="324">
        <f t="shared" si="32"/>
        <v>426.20869565217265</v>
      </c>
      <c r="Z24" s="324">
        <f t="shared" si="32"/>
        <v>398.77391304347697</v>
      </c>
      <c r="AA24" s="324">
        <f t="shared" si="32"/>
        <v>371.33913043478128</v>
      </c>
      <c r="AB24" s="324">
        <f t="shared" si="32"/>
        <v>343.9043478260856</v>
      </c>
      <c r="AC24" s="324">
        <f t="shared" si="32"/>
        <v>316.46956521738991</v>
      </c>
      <c r="AD24" s="324">
        <f t="shared" si="32"/>
        <v>289.03478260869423</v>
      </c>
      <c r="AE24" s="324">
        <f t="shared" si="32"/>
        <v>261.59999999999854</v>
      </c>
      <c r="AF24" s="324">
        <f t="shared" si="32"/>
        <v>234.16521739130286</v>
      </c>
      <c r="AG24" s="324">
        <f t="shared" si="32"/>
        <v>206.73043478260718</v>
      </c>
      <c r="AH24" s="324">
        <f t="shared" si="32"/>
        <v>179.29565217391149</v>
      </c>
      <c r="AI24" s="324">
        <f t="shared" si="32"/>
        <v>151.86086956521581</v>
      </c>
      <c r="AJ24" s="324">
        <f t="shared" si="32"/>
        <v>124.42608695652011</v>
      </c>
      <c r="AK24" s="324">
        <f t="shared" si="32"/>
        <v>124.42608695652011</v>
      </c>
      <c r="AL24" s="324">
        <f t="shared" si="32"/>
        <v>124.42608695652011</v>
      </c>
    </row>
    <row r="25" spans="1:38" ht="36.75" customHeight="1">
      <c r="A25" s="868">
        <v>10</v>
      </c>
      <c r="B25" s="1191" t="s">
        <v>483</v>
      </c>
      <c r="C25" s="1189">
        <f>+VLOOKUP(B25,'[9]Total Tồn Vật tư'!$A$3:$D$8000,4,0)</f>
        <v>17150</v>
      </c>
      <c r="D25" s="859">
        <f>+VLOOKUP(B25,'[9]Total Tồn Vật tư'!$A$3:$E$8000,5,0)</f>
        <v>59980</v>
      </c>
      <c r="E25" s="859">
        <f>+C25+D25</f>
        <v>77130</v>
      </c>
      <c r="F25" s="320" t="s">
        <v>310</v>
      </c>
      <c r="G25" s="321">
        <f>+VLOOKUP($B25,'[9]Total Tồn Vật tư'!$A$3:$H$8000,8,0)</f>
        <v>1247.8260869565199</v>
      </c>
      <c r="H25" s="322">
        <f t="shared" ref="H25:AJ25" si="33">+G25</f>
        <v>1247.8260869565199</v>
      </c>
      <c r="I25" s="322">
        <f t="shared" si="33"/>
        <v>1247.8260869565199</v>
      </c>
      <c r="J25" s="322">
        <f t="shared" si="33"/>
        <v>1247.8260869565199</v>
      </c>
      <c r="K25" s="322">
        <f t="shared" si="33"/>
        <v>1247.8260869565199</v>
      </c>
      <c r="L25" s="322">
        <f t="shared" si="33"/>
        <v>1247.8260869565199</v>
      </c>
      <c r="M25" s="322">
        <f t="shared" si="12"/>
        <v>1247.8260869565199</v>
      </c>
      <c r="N25" s="322">
        <f t="shared" si="33"/>
        <v>1247.8260869565199</v>
      </c>
      <c r="O25" s="322">
        <f t="shared" si="33"/>
        <v>1247.8260869565199</v>
      </c>
      <c r="P25" s="322">
        <f t="shared" si="33"/>
        <v>1247.8260869565199</v>
      </c>
      <c r="Q25" s="322">
        <f t="shared" si="33"/>
        <v>1247.8260869565199</v>
      </c>
      <c r="R25" s="322">
        <f t="shared" si="33"/>
        <v>1247.8260869565199</v>
      </c>
      <c r="S25" s="322">
        <f t="shared" si="33"/>
        <v>1247.8260869565199</v>
      </c>
      <c r="T25" s="322">
        <f t="shared" si="33"/>
        <v>1247.8260869565199</v>
      </c>
      <c r="U25" s="322">
        <f t="shared" si="33"/>
        <v>1247.8260869565199</v>
      </c>
      <c r="V25" s="322">
        <f t="shared" si="33"/>
        <v>1247.8260869565199</v>
      </c>
      <c r="W25" s="322">
        <f t="shared" si="33"/>
        <v>1247.8260869565199</v>
      </c>
      <c r="X25" s="322">
        <f t="shared" si="33"/>
        <v>1247.8260869565199</v>
      </c>
      <c r="Y25" s="322">
        <f t="shared" si="33"/>
        <v>1247.8260869565199</v>
      </c>
      <c r="Z25" s="322">
        <f t="shared" si="33"/>
        <v>1247.8260869565199</v>
      </c>
      <c r="AA25" s="322">
        <f t="shared" si="33"/>
        <v>1247.8260869565199</v>
      </c>
      <c r="AB25" s="322">
        <f t="shared" si="33"/>
        <v>1247.8260869565199</v>
      </c>
      <c r="AC25" s="322">
        <f t="shared" si="33"/>
        <v>1247.8260869565199</v>
      </c>
      <c r="AD25" s="322">
        <f t="shared" si="33"/>
        <v>1247.8260869565199</v>
      </c>
      <c r="AE25" s="322">
        <f t="shared" si="33"/>
        <v>1247.8260869565199</v>
      </c>
      <c r="AF25" s="322">
        <f t="shared" si="33"/>
        <v>1247.8260869565199</v>
      </c>
      <c r="AG25" s="322">
        <f t="shared" si="33"/>
        <v>1247.8260869565199</v>
      </c>
      <c r="AH25" s="322">
        <f t="shared" si="33"/>
        <v>1247.8260869565199</v>
      </c>
      <c r="AI25" s="322">
        <f t="shared" si="33"/>
        <v>1247.8260869565199</v>
      </c>
      <c r="AJ25" s="322">
        <f t="shared" si="33"/>
        <v>1247.8260869565199</v>
      </c>
      <c r="AK25" s="327">
        <f t="shared" ref="AK25:AL25" si="34">705+216</f>
        <v>921</v>
      </c>
      <c r="AL25" s="327">
        <f t="shared" si="34"/>
        <v>921</v>
      </c>
    </row>
    <row r="26" spans="1:38" ht="36.75" customHeight="1">
      <c r="A26" s="869"/>
      <c r="B26" s="1193"/>
      <c r="C26" s="1190"/>
      <c r="D26" s="860"/>
      <c r="E26" s="860"/>
      <c r="F26" s="323" t="s">
        <v>7</v>
      </c>
      <c r="G26" s="324">
        <f t="shared" ref="G26" si="35">+ROUND($E25-G25,1)</f>
        <v>75882.2</v>
      </c>
      <c r="H26" s="324">
        <f t="shared" ref="H26:AL26" si="36">+G26-H25</f>
        <v>74634.373913043484</v>
      </c>
      <c r="I26" s="324">
        <f t="shared" si="36"/>
        <v>73386.547826086971</v>
      </c>
      <c r="J26" s="324">
        <f t="shared" si="36"/>
        <v>72138.721739130458</v>
      </c>
      <c r="K26" s="324">
        <f t="shared" si="36"/>
        <v>70890.895652173946</v>
      </c>
      <c r="L26" s="324">
        <f t="shared" si="36"/>
        <v>69643.069565217433</v>
      </c>
      <c r="M26" s="322">
        <f t="shared" si="12"/>
        <v>69643.069565217433</v>
      </c>
      <c r="N26" s="324">
        <f t="shared" si="36"/>
        <v>68395.24347826092</v>
      </c>
      <c r="O26" s="324">
        <f t="shared" si="36"/>
        <v>67147.417391304407</v>
      </c>
      <c r="P26" s="324">
        <f t="shared" si="36"/>
        <v>65899.591304347894</v>
      </c>
      <c r="Q26" s="324">
        <f t="shared" si="36"/>
        <v>64651.765217391374</v>
      </c>
      <c r="R26" s="324">
        <f t="shared" si="36"/>
        <v>63403.939130434854</v>
      </c>
      <c r="S26" s="324">
        <f t="shared" si="36"/>
        <v>62156.113043478334</v>
      </c>
      <c r="T26" s="324">
        <f t="shared" si="36"/>
        <v>60908.286956521813</v>
      </c>
      <c r="U26" s="324">
        <f t="shared" si="36"/>
        <v>59660.460869565293</v>
      </c>
      <c r="V26" s="324">
        <f t="shared" si="36"/>
        <v>58412.634782608773</v>
      </c>
      <c r="W26" s="324">
        <f t="shared" si="36"/>
        <v>57164.808695652253</v>
      </c>
      <c r="X26" s="324">
        <f t="shared" si="36"/>
        <v>55916.982608695733</v>
      </c>
      <c r="Y26" s="324">
        <f t="shared" si="36"/>
        <v>54669.156521739213</v>
      </c>
      <c r="Z26" s="324">
        <f t="shared" si="36"/>
        <v>53421.330434782692</v>
      </c>
      <c r="AA26" s="324">
        <f t="shared" si="36"/>
        <v>52173.504347826172</v>
      </c>
      <c r="AB26" s="324">
        <f t="shared" si="36"/>
        <v>50925.678260869652</v>
      </c>
      <c r="AC26" s="324">
        <f t="shared" si="36"/>
        <v>49677.852173913132</v>
      </c>
      <c r="AD26" s="324">
        <f t="shared" si="36"/>
        <v>48430.026086956612</v>
      </c>
      <c r="AE26" s="324">
        <f t="shared" si="36"/>
        <v>47182.200000000092</v>
      </c>
      <c r="AF26" s="324">
        <f t="shared" si="36"/>
        <v>45934.373913043572</v>
      </c>
      <c r="AG26" s="324">
        <f t="shared" si="36"/>
        <v>44686.547826087051</v>
      </c>
      <c r="AH26" s="324">
        <f t="shared" si="36"/>
        <v>43438.721739130531</v>
      </c>
      <c r="AI26" s="324">
        <f t="shared" si="36"/>
        <v>42190.895652174011</v>
      </c>
      <c r="AJ26" s="324">
        <f t="shared" si="36"/>
        <v>40943.069565217491</v>
      </c>
      <c r="AK26" s="324">
        <f t="shared" si="36"/>
        <v>40022.069565217491</v>
      </c>
      <c r="AL26" s="324">
        <f t="shared" si="36"/>
        <v>39101.069565217491</v>
      </c>
    </row>
    <row r="27" spans="1:38" ht="36.75" customHeight="1">
      <c r="A27" s="868">
        <v>11</v>
      </c>
      <c r="B27" s="1191" t="s">
        <v>481</v>
      </c>
      <c r="C27" s="1189">
        <f>+VLOOKUP(B27,'[9]Total Tồn Vật tư'!$A$3:$D$8000,4,0)</f>
        <v>15250</v>
      </c>
      <c r="D27" s="859">
        <f>+VLOOKUP(B27,'[9]Total Tồn Vật tư'!$A$3:$E$8000,5,0)</f>
        <v>56130</v>
      </c>
      <c r="E27" s="859">
        <f>+C27+D27</f>
        <v>71380</v>
      </c>
      <c r="F27" s="320" t="s">
        <v>310</v>
      </c>
      <c r="G27" s="321">
        <f>+VLOOKUP($B27,'[9]Total Tồn Vật tư'!$A$3:$H$8000,8,0)</f>
        <v>1558.69565217391</v>
      </c>
      <c r="H27" s="322">
        <f t="shared" ref="H27:AJ42" si="37">+G27</f>
        <v>1558.69565217391</v>
      </c>
      <c r="I27" s="322">
        <f t="shared" si="37"/>
        <v>1558.69565217391</v>
      </c>
      <c r="J27" s="322">
        <f t="shared" si="37"/>
        <v>1558.69565217391</v>
      </c>
      <c r="K27" s="322">
        <f>+J27</f>
        <v>1558.69565217391</v>
      </c>
      <c r="L27" s="322">
        <f t="shared" si="37"/>
        <v>1558.69565217391</v>
      </c>
      <c r="M27" s="322">
        <f t="shared" si="37"/>
        <v>1558.69565217391</v>
      </c>
      <c r="N27" s="322">
        <f t="shared" si="37"/>
        <v>1558.69565217391</v>
      </c>
      <c r="O27" s="322">
        <f t="shared" si="37"/>
        <v>1558.69565217391</v>
      </c>
      <c r="P27" s="322">
        <f t="shared" si="37"/>
        <v>1558.69565217391</v>
      </c>
      <c r="Q27" s="322">
        <f t="shared" si="37"/>
        <v>1558.69565217391</v>
      </c>
      <c r="R27" s="322">
        <f t="shared" si="37"/>
        <v>1558.69565217391</v>
      </c>
      <c r="S27" s="322">
        <f t="shared" si="37"/>
        <v>1558.69565217391</v>
      </c>
      <c r="T27" s="322">
        <f t="shared" si="37"/>
        <v>1558.69565217391</v>
      </c>
      <c r="U27" s="322">
        <f t="shared" si="37"/>
        <v>1558.69565217391</v>
      </c>
      <c r="V27" s="322">
        <f t="shared" si="37"/>
        <v>1558.69565217391</v>
      </c>
      <c r="W27" s="322">
        <f t="shared" si="37"/>
        <v>1558.69565217391</v>
      </c>
      <c r="X27" s="322">
        <f t="shared" si="37"/>
        <v>1558.69565217391</v>
      </c>
      <c r="Y27" s="322">
        <f t="shared" si="37"/>
        <v>1558.69565217391</v>
      </c>
      <c r="Z27" s="322">
        <f t="shared" si="37"/>
        <v>1558.69565217391</v>
      </c>
      <c r="AA27" s="322">
        <f t="shared" si="37"/>
        <v>1558.69565217391</v>
      </c>
      <c r="AB27" s="322">
        <f t="shared" si="37"/>
        <v>1558.69565217391</v>
      </c>
      <c r="AC27" s="322">
        <f t="shared" si="37"/>
        <v>1558.69565217391</v>
      </c>
      <c r="AD27" s="322">
        <f t="shared" si="37"/>
        <v>1558.69565217391</v>
      </c>
      <c r="AE27" s="322">
        <f t="shared" si="37"/>
        <v>1558.69565217391</v>
      </c>
      <c r="AF27" s="322">
        <f t="shared" si="37"/>
        <v>1558.69565217391</v>
      </c>
      <c r="AG27" s="322">
        <f t="shared" si="37"/>
        <v>1558.69565217391</v>
      </c>
      <c r="AH27" s="322">
        <f t="shared" si="37"/>
        <v>1558.69565217391</v>
      </c>
      <c r="AI27" s="322">
        <f t="shared" si="37"/>
        <v>1558.69565217391</v>
      </c>
      <c r="AJ27" s="322">
        <f t="shared" si="37"/>
        <v>1558.69565217391</v>
      </c>
      <c r="AK27" s="327">
        <f t="shared" ref="AK27:AL27" si="38">940+225</f>
        <v>1165</v>
      </c>
      <c r="AL27" s="327">
        <f t="shared" si="38"/>
        <v>1165</v>
      </c>
    </row>
    <row r="28" spans="1:38" ht="36.75" customHeight="1">
      <c r="A28" s="869"/>
      <c r="B28" s="1193"/>
      <c r="C28" s="1190"/>
      <c r="D28" s="860"/>
      <c r="E28" s="860"/>
      <c r="F28" s="323" t="s">
        <v>7</v>
      </c>
      <c r="G28" s="324">
        <f>+ROUND($E27-G27,1)</f>
        <v>69821.3</v>
      </c>
      <c r="H28" s="324">
        <f t="shared" ref="H28:AL28" si="39">+G28-H27</f>
        <v>68262.604347826098</v>
      </c>
      <c r="I28" s="324">
        <f t="shared" si="39"/>
        <v>66703.908695652193</v>
      </c>
      <c r="J28" s="324">
        <f t="shared" si="39"/>
        <v>65145.213043478281</v>
      </c>
      <c r="K28" s="324">
        <f t="shared" si="39"/>
        <v>63586.517391304369</v>
      </c>
      <c r="L28" s="324">
        <f t="shared" si="39"/>
        <v>62027.821739130457</v>
      </c>
      <c r="M28" s="322">
        <f t="shared" si="37"/>
        <v>62027.821739130457</v>
      </c>
      <c r="N28" s="324">
        <f t="shared" si="39"/>
        <v>60469.126086956545</v>
      </c>
      <c r="O28" s="324">
        <f t="shared" si="39"/>
        <v>58910.430434782633</v>
      </c>
      <c r="P28" s="324">
        <f t="shared" si="39"/>
        <v>57351.734782608721</v>
      </c>
      <c r="Q28" s="324">
        <f t="shared" si="39"/>
        <v>55793.039130434809</v>
      </c>
      <c r="R28" s="324">
        <f t="shared" si="39"/>
        <v>54234.343478260897</v>
      </c>
      <c r="S28" s="324">
        <f t="shared" si="39"/>
        <v>52675.647826086984</v>
      </c>
      <c r="T28" s="324">
        <f t="shared" si="39"/>
        <v>51116.952173913072</v>
      </c>
      <c r="U28" s="324">
        <f t="shared" si="39"/>
        <v>49558.25652173916</v>
      </c>
      <c r="V28" s="324">
        <f t="shared" si="39"/>
        <v>47999.560869565248</v>
      </c>
      <c r="W28" s="324">
        <f t="shared" si="39"/>
        <v>46440.865217391336</v>
      </c>
      <c r="X28" s="324">
        <f t="shared" si="39"/>
        <v>44882.169565217424</v>
      </c>
      <c r="Y28" s="324">
        <f t="shared" si="39"/>
        <v>43323.473913043512</v>
      </c>
      <c r="Z28" s="324">
        <f t="shared" si="39"/>
        <v>41764.7782608696</v>
      </c>
      <c r="AA28" s="324">
        <f t="shared" si="39"/>
        <v>40206.082608695688</v>
      </c>
      <c r="AB28" s="324">
        <f t="shared" si="39"/>
        <v>38647.386956521776</v>
      </c>
      <c r="AC28" s="324">
        <f t="shared" si="39"/>
        <v>37088.691304347863</v>
      </c>
      <c r="AD28" s="324">
        <f t="shared" si="39"/>
        <v>35529.995652173951</v>
      </c>
      <c r="AE28" s="324">
        <f t="shared" si="39"/>
        <v>33971.300000000039</v>
      </c>
      <c r="AF28" s="324">
        <f t="shared" si="39"/>
        <v>32412.604347826131</v>
      </c>
      <c r="AG28" s="324">
        <f t="shared" si="39"/>
        <v>30853.908695652222</v>
      </c>
      <c r="AH28" s="324">
        <f t="shared" si="39"/>
        <v>29295.213043478314</v>
      </c>
      <c r="AI28" s="324">
        <f t="shared" si="39"/>
        <v>27736.517391304405</v>
      </c>
      <c r="AJ28" s="324">
        <f t="shared" si="39"/>
        <v>26177.821739130497</v>
      </c>
      <c r="AK28" s="324">
        <f t="shared" si="39"/>
        <v>25012.821739130497</v>
      </c>
      <c r="AL28" s="324">
        <f t="shared" si="39"/>
        <v>23847.821739130497</v>
      </c>
    </row>
    <row r="29" spans="1:38" ht="36.75" customHeight="1">
      <c r="A29" s="868">
        <v>12</v>
      </c>
      <c r="B29" s="878" t="s">
        <v>323</v>
      </c>
      <c r="C29" s="1189">
        <f>+VLOOKUP(B29,'[9]Total Tồn Vật tư'!$A$3:$D$8000,4,0)</f>
        <v>700</v>
      </c>
      <c r="D29" s="859">
        <f>+VLOOKUP(B29,'[9]Total Tồn Vật tư'!$A$3:$E$8000,5,0)</f>
        <v>20050</v>
      </c>
      <c r="E29" s="859">
        <f>+C29+D29</f>
        <v>20750</v>
      </c>
      <c r="F29" s="320" t="s">
        <v>310</v>
      </c>
      <c r="G29" s="321">
        <f>+VLOOKUP($B29,'[9]Total Tồn Vật tư'!$A$3:$H$8000,8,0)</f>
        <v>434.78260869565202</v>
      </c>
      <c r="H29" s="322">
        <f t="shared" ref="H29:AJ29" si="40">+G29</f>
        <v>434.78260869565202</v>
      </c>
      <c r="I29" s="322">
        <f t="shared" si="40"/>
        <v>434.78260869565202</v>
      </c>
      <c r="J29" s="322">
        <f t="shared" si="40"/>
        <v>434.78260869565202</v>
      </c>
      <c r="K29" s="322">
        <f t="shared" si="40"/>
        <v>434.78260869565202</v>
      </c>
      <c r="L29" s="322">
        <f t="shared" si="40"/>
        <v>434.78260869565202</v>
      </c>
      <c r="M29" s="322">
        <f t="shared" si="37"/>
        <v>434.78260869565202</v>
      </c>
      <c r="N29" s="322">
        <f t="shared" si="40"/>
        <v>434.78260869565202</v>
      </c>
      <c r="O29" s="322">
        <f t="shared" si="40"/>
        <v>434.78260869565202</v>
      </c>
      <c r="P29" s="322">
        <f t="shared" si="40"/>
        <v>434.78260869565202</v>
      </c>
      <c r="Q29" s="322">
        <f t="shared" si="40"/>
        <v>434.78260869565202</v>
      </c>
      <c r="R29" s="322">
        <f t="shared" si="40"/>
        <v>434.78260869565202</v>
      </c>
      <c r="S29" s="322">
        <f t="shared" si="40"/>
        <v>434.78260869565202</v>
      </c>
      <c r="T29" s="322">
        <f t="shared" si="40"/>
        <v>434.78260869565202</v>
      </c>
      <c r="U29" s="322">
        <f t="shared" si="40"/>
        <v>434.78260869565202</v>
      </c>
      <c r="V29" s="322">
        <f t="shared" si="40"/>
        <v>434.78260869565202</v>
      </c>
      <c r="W29" s="322">
        <f t="shared" si="40"/>
        <v>434.78260869565202</v>
      </c>
      <c r="X29" s="322">
        <f t="shared" si="40"/>
        <v>434.78260869565202</v>
      </c>
      <c r="Y29" s="322">
        <f t="shared" si="40"/>
        <v>434.78260869565202</v>
      </c>
      <c r="Z29" s="322">
        <f t="shared" si="40"/>
        <v>434.78260869565202</v>
      </c>
      <c r="AA29" s="322">
        <f t="shared" si="40"/>
        <v>434.78260869565202</v>
      </c>
      <c r="AB29" s="322">
        <f t="shared" si="40"/>
        <v>434.78260869565202</v>
      </c>
      <c r="AC29" s="322">
        <f t="shared" si="40"/>
        <v>434.78260869565202</v>
      </c>
      <c r="AD29" s="322">
        <f t="shared" si="40"/>
        <v>434.78260869565202</v>
      </c>
      <c r="AE29" s="322">
        <f t="shared" si="40"/>
        <v>434.78260869565202</v>
      </c>
      <c r="AF29" s="322">
        <f t="shared" si="40"/>
        <v>434.78260869565202</v>
      </c>
      <c r="AG29" s="322">
        <f t="shared" si="40"/>
        <v>434.78260869565202</v>
      </c>
      <c r="AH29" s="322">
        <f t="shared" si="40"/>
        <v>434.78260869565202</v>
      </c>
      <c r="AI29" s="322">
        <f t="shared" si="40"/>
        <v>434.78260869565202</v>
      </c>
      <c r="AJ29" s="322">
        <f t="shared" si="40"/>
        <v>434.78260869565202</v>
      </c>
      <c r="AK29" s="327">
        <v>420</v>
      </c>
      <c r="AL29" s="327">
        <v>420</v>
      </c>
    </row>
    <row r="30" spans="1:38" ht="36.75" customHeight="1">
      <c r="A30" s="869"/>
      <c r="B30" s="889"/>
      <c r="C30" s="1190"/>
      <c r="D30" s="860"/>
      <c r="E30" s="860"/>
      <c r="F30" s="323" t="s">
        <v>7</v>
      </c>
      <c r="G30" s="324">
        <f t="shared" ref="G30" si="41">+ROUND($E29-G29,1)</f>
        <v>20315.2</v>
      </c>
      <c r="H30" s="324">
        <f t="shared" ref="H30:AL30" si="42">+G30-H29</f>
        <v>19880.417391304349</v>
      </c>
      <c r="I30" s="324">
        <f t="shared" si="42"/>
        <v>19445.634782608697</v>
      </c>
      <c r="J30" s="324">
        <f t="shared" si="42"/>
        <v>19010.852173913045</v>
      </c>
      <c r="K30" s="324">
        <f t="shared" si="42"/>
        <v>18576.069565217393</v>
      </c>
      <c r="L30" s="324">
        <f t="shared" si="42"/>
        <v>18141.286956521741</v>
      </c>
      <c r="M30" s="322">
        <f t="shared" si="37"/>
        <v>18141.286956521741</v>
      </c>
      <c r="N30" s="324">
        <f t="shared" si="42"/>
        <v>17706.504347826089</v>
      </c>
      <c r="O30" s="324">
        <f t="shared" si="42"/>
        <v>17271.721739130437</v>
      </c>
      <c r="P30" s="324">
        <f t="shared" si="42"/>
        <v>16836.939130434785</v>
      </c>
      <c r="Q30" s="324">
        <f t="shared" si="42"/>
        <v>16402.156521739133</v>
      </c>
      <c r="R30" s="324">
        <f t="shared" si="42"/>
        <v>15967.373913043481</v>
      </c>
      <c r="S30" s="324">
        <f t="shared" si="42"/>
        <v>15532.591304347829</v>
      </c>
      <c r="T30" s="324">
        <f t="shared" si="42"/>
        <v>15097.808695652177</v>
      </c>
      <c r="U30" s="324">
        <f t="shared" si="42"/>
        <v>14663.026086956525</v>
      </c>
      <c r="V30" s="324">
        <f t="shared" si="42"/>
        <v>14228.243478260873</v>
      </c>
      <c r="W30" s="324">
        <f t="shared" si="42"/>
        <v>13793.46086956522</v>
      </c>
      <c r="X30" s="324">
        <f t="shared" si="42"/>
        <v>13358.678260869568</v>
      </c>
      <c r="Y30" s="324">
        <f t="shared" si="42"/>
        <v>12923.895652173916</v>
      </c>
      <c r="Z30" s="324">
        <f t="shared" si="42"/>
        <v>12489.113043478264</v>
      </c>
      <c r="AA30" s="324">
        <f t="shared" si="42"/>
        <v>12054.330434782612</v>
      </c>
      <c r="AB30" s="324">
        <f t="shared" si="42"/>
        <v>11619.54782608696</v>
      </c>
      <c r="AC30" s="324">
        <f t="shared" si="42"/>
        <v>11184.765217391308</v>
      </c>
      <c r="AD30" s="324">
        <f t="shared" si="42"/>
        <v>10749.982608695656</v>
      </c>
      <c r="AE30" s="324">
        <f t="shared" si="42"/>
        <v>10315.200000000004</v>
      </c>
      <c r="AF30" s="324">
        <f t="shared" si="42"/>
        <v>9880.4173913043523</v>
      </c>
      <c r="AG30" s="324">
        <f t="shared" si="42"/>
        <v>9445.6347826087003</v>
      </c>
      <c r="AH30" s="324">
        <f t="shared" si="42"/>
        <v>9010.8521739130483</v>
      </c>
      <c r="AI30" s="324">
        <f t="shared" si="42"/>
        <v>8576.0695652173963</v>
      </c>
      <c r="AJ30" s="324">
        <f t="shared" si="42"/>
        <v>8141.2869565217443</v>
      </c>
      <c r="AK30" s="324">
        <f t="shared" si="42"/>
        <v>7721.2869565217443</v>
      </c>
      <c r="AL30" s="324">
        <f t="shared" si="42"/>
        <v>7301.2869565217443</v>
      </c>
    </row>
    <row r="31" spans="1:38" ht="36.75" customHeight="1">
      <c r="A31" s="325"/>
      <c r="B31" s="1191" t="s">
        <v>502</v>
      </c>
      <c r="C31" s="1189">
        <f>+VLOOKUP(B31,'[9]Total Tồn Vật tư'!$A$3:$D$8000,4,0)</f>
        <v>13</v>
      </c>
      <c r="D31" s="859">
        <f>+VLOOKUP(B31,'[9]Total Tồn Vật tư'!$A$3:$E$8000,5,0)</f>
        <v>80</v>
      </c>
      <c r="E31" s="859">
        <f>+C31+D31</f>
        <v>93</v>
      </c>
      <c r="F31" s="320" t="s">
        <v>310</v>
      </c>
      <c r="G31" s="321">
        <f>+VLOOKUP($B31,'[9]Total Tồn Vật tư'!$A$3:$H$8000,8,0)</f>
        <v>0.173913043478261</v>
      </c>
      <c r="H31" s="322">
        <f t="shared" ref="H31:AJ31" si="43">+G31</f>
        <v>0.173913043478261</v>
      </c>
      <c r="I31" s="322">
        <f t="shared" si="43"/>
        <v>0.173913043478261</v>
      </c>
      <c r="J31" s="322">
        <f t="shared" si="43"/>
        <v>0.173913043478261</v>
      </c>
      <c r="K31" s="322">
        <f t="shared" si="43"/>
        <v>0.173913043478261</v>
      </c>
      <c r="L31" s="322">
        <f t="shared" si="43"/>
        <v>0.173913043478261</v>
      </c>
      <c r="M31" s="322">
        <f t="shared" si="37"/>
        <v>0.173913043478261</v>
      </c>
      <c r="N31" s="322">
        <f t="shared" si="43"/>
        <v>0.173913043478261</v>
      </c>
      <c r="O31" s="322">
        <f t="shared" si="43"/>
        <v>0.173913043478261</v>
      </c>
      <c r="P31" s="322">
        <f t="shared" si="43"/>
        <v>0.173913043478261</v>
      </c>
      <c r="Q31" s="322">
        <f t="shared" si="43"/>
        <v>0.173913043478261</v>
      </c>
      <c r="R31" s="322">
        <f t="shared" si="43"/>
        <v>0.173913043478261</v>
      </c>
      <c r="S31" s="322">
        <f t="shared" si="43"/>
        <v>0.173913043478261</v>
      </c>
      <c r="T31" s="322">
        <f t="shared" si="43"/>
        <v>0.173913043478261</v>
      </c>
      <c r="U31" s="322">
        <f t="shared" si="43"/>
        <v>0.173913043478261</v>
      </c>
      <c r="V31" s="322">
        <f t="shared" si="43"/>
        <v>0.173913043478261</v>
      </c>
      <c r="W31" s="322">
        <f t="shared" si="43"/>
        <v>0.173913043478261</v>
      </c>
      <c r="X31" s="322">
        <f t="shared" si="43"/>
        <v>0.173913043478261</v>
      </c>
      <c r="Y31" s="322">
        <f t="shared" si="43"/>
        <v>0.173913043478261</v>
      </c>
      <c r="Z31" s="322">
        <f t="shared" si="43"/>
        <v>0.173913043478261</v>
      </c>
      <c r="AA31" s="322">
        <f t="shared" si="43"/>
        <v>0.173913043478261</v>
      </c>
      <c r="AB31" s="322">
        <f t="shared" si="43"/>
        <v>0.173913043478261</v>
      </c>
      <c r="AC31" s="322">
        <f t="shared" si="43"/>
        <v>0.173913043478261</v>
      </c>
      <c r="AD31" s="322">
        <f t="shared" si="43"/>
        <v>0.173913043478261</v>
      </c>
      <c r="AE31" s="322">
        <f t="shared" si="43"/>
        <v>0.173913043478261</v>
      </c>
      <c r="AF31" s="322">
        <f t="shared" si="43"/>
        <v>0.173913043478261</v>
      </c>
      <c r="AG31" s="322">
        <f t="shared" si="43"/>
        <v>0.173913043478261</v>
      </c>
      <c r="AH31" s="322">
        <f t="shared" si="43"/>
        <v>0.173913043478261</v>
      </c>
      <c r="AI31" s="322">
        <f t="shared" si="43"/>
        <v>0.173913043478261</v>
      </c>
      <c r="AJ31" s="322">
        <f t="shared" si="43"/>
        <v>0.173913043478261</v>
      </c>
      <c r="AK31" s="331">
        <v>0.5</v>
      </c>
      <c r="AL31" s="331">
        <v>0.5</v>
      </c>
    </row>
    <row r="32" spans="1:38" ht="36.75" customHeight="1">
      <c r="A32" s="325"/>
      <c r="B32" s="1192"/>
      <c r="C32" s="1190"/>
      <c r="D32" s="860"/>
      <c r="E32" s="860"/>
      <c r="F32" s="323" t="s">
        <v>7</v>
      </c>
      <c r="G32" s="324">
        <f t="shared" ref="G32" si="44">+ROUND($E31-G31,1)</f>
        <v>92.8</v>
      </c>
      <c r="H32" s="324">
        <f t="shared" ref="H32:AL32" si="45">+G32-H31</f>
        <v>92.626086956521732</v>
      </c>
      <c r="I32" s="324">
        <f t="shared" si="45"/>
        <v>92.452173913043467</v>
      </c>
      <c r="J32" s="324">
        <f t="shared" si="45"/>
        <v>92.278260869565202</v>
      </c>
      <c r="K32" s="324">
        <f t="shared" si="45"/>
        <v>92.104347826086936</v>
      </c>
      <c r="L32" s="324">
        <f t="shared" si="45"/>
        <v>91.930434782608671</v>
      </c>
      <c r="M32" s="322">
        <f t="shared" si="37"/>
        <v>91.930434782608671</v>
      </c>
      <c r="N32" s="324">
        <f t="shared" si="45"/>
        <v>91.756521739130406</v>
      </c>
      <c r="O32" s="324">
        <f t="shared" si="45"/>
        <v>91.582608695652141</v>
      </c>
      <c r="P32" s="324">
        <f t="shared" si="45"/>
        <v>91.408695652173876</v>
      </c>
      <c r="Q32" s="324">
        <f t="shared" si="45"/>
        <v>91.23478260869561</v>
      </c>
      <c r="R32" s="324">
        <f t="shared" si="45"/>
        <v>91.060869565217345</v>
      </c>
      <c r="S32" s="324">
        <f t="shared" si="45"/>
        <v>90.88695652173908</v>
      </c>
      <c r="T32" s="324">
        <f t="shared" si="45"/>
        <v>90.713043478260815</v>
      </c>
      <c r="U32" s="324">
        <f t="shared" si="45"/>
        <v>90.53913043478255</v>
      </c>
      <c r="V32" s="324">
        <f t="shared" si="45"/>
        <v>90.365217391304284</v>
      </c>
      <c r="W32" s="324">
        <f t="shared" si="45"/>
        <v>90.191304347826019</v>
      </c>
      <c r="X32" s="324">
        <f t="shared" si="45"/>
        <v>90.017391304347754</v>
      </c>
      <c r="Y32" s="324">
        <f t="shared" si="45"/>
        <v>89.843478260869489</v>
      </c>
      <c r="Z32" s="324">
        <f t="shared" si="45"/>
        <v>89.669565217391224</v>
      </c>
      <c r="AA32" s="324">
        <f t="shared" si="45"/>
        <v>89.495652173912958</v>
      </c>
      <c r="AB32" s="324">
        <f t="shared" si="45"/>
        <v>89.321739130434693</v>
      </c>
      <c r="AC32" s="324">
        <f t="shared" si="45"/>
        <v>89.147826086956428</v>
      </c>
      <c r="AD32" s="324">
        <f t="shared" si="45"/>
        <v>88.973913043478163</v>
      </c>
      <c r="AE32" s="324">
        <f t="shared" si="45"/>
        <v>88.799999999999898</v>
      </c>
      <c r="AF32" s="324">
        <f t="shared" si="45"/>
        <v>88.626086956521632</v>
      </c>
      <c r="AG32" s="324">
        <f t="shared" si="45"/>
        <v>88.452173913043367</v>
      </c>
      <c r="AH32" s="324">
        <f t="shared" si="45"/>
        <v>88.278260869565102</v>
      </c>
      <c r="AI32" s="324">
        <f t="shared" si="45"/>
        <v>88.104347826086837</v>
      </c>
      <c r="AJ32" s="324">
        <f t="shared" si="45"/>
        <v>87.930434782608572</v>
      </c>
      <c r="AK32" s="324">
        <f t="shared" si="45"/>
        <v>87.430434782608572</v>
      </c>
      <c r="AL32" s="324">
        <f t="shared" si="45"/>
        <v>86.930434782608572</v>
      </c>
    </row>
    <row r="33" spans="1:38" ht="36.75" customHeight="1">
      <c r="A33" s="868">
        <v>13</v>
      </c>
      <c r="B33" s="1191" t="s">
        <v>504</v>
      </c>
      <c r="C33" s="1189">
        <f>+VLOOKUP(B33,'[9]Total Tồn Vật tư'!$A$3:$D$8000,4,0)</f>
        <v>1</v>
      </c>
      <c r="D33" s="859">
        <f>+VLOOKUP(B33,'[9]Total Tồn Vật tư'!$A$3:$E$8000,5,0)</f>
        <v>83</v>
      </c>
      <c r="E33" s="859">
        <f>+C33+D33</f>
        <v>84</v>
      </c>
      <c r="F33" s="320" t="s">
        <v>310</v>
      </c>
      <c r="G33" s="321">
        <f>+VLOOKUP($B33,'[9]Total Tồn Vật tư'!$A$3:$H$8000,8,0)</f>
        <v>0.39130434782608697</v>
      </c>
      <c r="H33" s="322">
        <f t="shared" ref="H33:AJ33" si="46">+G33</f>
        <v>0.39130434782608697</v>
      </c>
      <c r="I33" s="322">
        <f t="shared" si="46"/>
        <v>0.39130434782608697</v>
      </c>
      <c r="J33" s="322">
        <f t="shared" si="46"/>
        <v>0.39130434782608697</v>
      </c>
      <c r="K33" s="322">
        <f t="shared" si="46"/>
        <v>0.39130434782608697</v>
      </c>
      <c r="L33" s="322">
        <f t="shared" si="46"/>
        <v>0.39130434782608697</v>
      </c>
      <c r="M33" s="322">
        <f t="shared" si="37"/>
        <v>0.39130434782608697</v>
      </c>
      <c r="N33" s="322">
        <f t="shared" si="46"/>
        <v>0.39130434782608697</v>
      </c>
      <c r="O33" s="322">
        <f t="shared" si="46"/>
        <v>0.39130434782608697</v>
      </c>
      <c r="P33" s="322">
        <f t="shared" si="46"/>
        <v>0.39130434782608697</v>
      </c>
      <c r="Q33" s="322">
        <f t="shared" si="46"/>
        <v>0.39130434782608697</v>
      </c>
      <c r="R33" s="322">
        <f t="shared" si="46"/>
        <v>0.39130434782608697</v>
      </c>
      <c r="S33" s="322">
        <f t="shared" si="46"/>
        <v>0.39130434782608697</v>
      </c>
      <c r="T33" s="322">
        <f t="shared" si="46"/>
        <v>0.39130434782608697</v>
      </c>
      <c r="U33" s="322">
        <f t="shared" si="46"/>
        <v>0.39130434782608697</v>
      </c>
      <c r="V33" s="322">
        <f t="shared" si="46"/>
        <v>0.39130434782608697</v>
      </c>
      <c r="W33" s="322">
        <f t="shared" si="46"/>
        <v>0.39130434782608697</v>
      </c>
      <c r="X33" s="322">
        <f t="shared" si="46"/>
        <v>0.39130434782608697</v>
      </c>
      <c r="Y33" s="322">
        <f t="shared" si="46"/>
        <v>0.39130434782608697</v>
      </c>
      <c r="Z33" s="322">
        <f t="shared" si="46"/>
        <v>0.39130434782608697</v>
      </c>
      <c r="AA33" s="322">
        <f t="shared" si="46"/>
        <v>0.39130434782608697</v>
      </c>
      <c r="AB33" s="322">
        <f t="shared" si="46"/>
        <v>0.39130434782608697</v>
      </c>
      <c r="AC33" s="322">
        <f t="shared" si="46"/>
        <v>0.39130434782608697</v>
      </c>
      <c r="AD33" s="322">
        <f t="shared" si="46"/>
        <v>0.39130434782608697</v>
      </c>
      <c r="AE33" s="322">
        <f t="shared" si="46"/>
        <v>0.39130434782608697</v>
      </c>
      <c r="AF33" s="322">
        <f t="shared" si="46"/>
        <v>0.39130434782608697</v>
      </c>
      <c r="AG33" s="322">
        <f t="shared" si="46"/>
        <v>0.39130434782608697</v>
      </c>
      <c r="AH33" s="322">
        <f t="shared" si="46"/>
        <v>0.39130434782608697</v>
      </c>
      <c r="AI33" s="322">
        <f t="shared" si="46"/>
        <v>0.39130434782608697</v>
      </c>
      <c r="AJ33" s="322">
        <f t="shared" si="46"/>
        <v>0.39130434782608697</v>
      </c>
      <c r="AK33" s="329">
        <v>1</v>
      </c>
      <c r="AL33" s="329">
        <v>1</v>
      </c>
    </row>
    <row r="34" spans="1:38" ht="36.75" customHeight="1">
      <c r="A34" s="869"/>
      <c r="B34" s="1193"/>
      <c r="C34" s="1190"/>
      <c r="D34" s="860"/>
      <c r="E34" s="860"/>
      <c r="F34" s="323" t="s">
        <v>7</v>
      </c>
      <c r="G34" s="324">
        <f t="shared" ref="G34" si="47">+ROUND($E33-G33,1)</f>
        <v>83.6</v>
      </c>
      <c r="H34" s="324">
        <f t="shared" ref="H34:AL34" si="48">+G34-H33</f>
        <v>83.208695652173901</v>
      </c>
      <c r="I34" s="324">
        <f t="shared" si="48"/>
        <v>82.817391304347808</v>
      </c>
      <c r="J34" s="324">
        <f t="shared" si="48"/>
        <v>82.426086956521715</v>
      </c>
      <c r="K34" s="324">
        <f t="shared" si="48"/>
        <v>82.034782608695622</v>
      </c>
      <c r="L34" s="324">
        <f t="shared" si="48"/>
        <v>81.643478260869529</v>
      </c>
      <c r="M34" s="322">
        <f t="shared" si="37"/>
        <v>81.643478260869529</v>
      </c>
      <c r="N34" s="324">
        <f t="shared" si="48"/>
        <v>81.252173913043436</v>
      </c>
      <c r="O34" s="324">
        <f t="shared" si="48"/>
        <v>80.860869565217342</v>
      </c>
      <c r="P34" s="324">
        <f t="shared" si="48"/>
        <v>80.469565217391249</v>
      </c>
      <c r="Q34" s="324">
        <f t="shared" si="48"/>
        <v>80.078260869565156</v>
      </c>
      <c r="R34" s="324">
        <f t="shared" si="48"/>
        <v>79.686956521739063</v>
      </c>
      <c r="S34" s="324">
        <f t="shared" si="48"/>
        <v>79.29565217391297</v>
      </c>
      <c r="T34" s="324">
        <f t="shared" si="48"/>
        <v>78.904347826086877</v>
      </c>
      <c r="U34" s="324">
        <f t="shared" si="48"/>
        <v>78.513043478260784</v>
      </c>
      <c r="V34" s="324">
        <f t="shared" si="48"/>
        <v>78.12173913043469</v>
      </c>
      <c r="W34" s="324">
        <f t="shared" si="48"/>
        <v>77.730434782608597</v>
      </c>
      <c r="X34" s="324">
        <f t="shared" si="48"/>
        <v>77.339130434782504</v>
      </c>
      <c r="Y34" s="324">
        <f t="shared" si="48"/>
        <v>76.947826086956411</v>
      </c>
      <c r="Z34" s="324">
        <f t="shared" si="48"/>
        <v>76.556521739130318</v>
      </c>
      <c r="AA34" s="324">
        <f t="shared" si="48"/>
        <v>76.165217391304225</v>
      </c>
      <c r="AB34" s="324">
        <f t="shared" si="48"/>
        <v>75.773913043478132</v>
      </c>
      <c r="AC34" s="324">
        <f t="shared" si="48"/>
        <v>75.382608695652038</v>
      </c>
      <c r="AD34" s="324">
        <f t="shared" si="48"/>
        <v>74.991304347825945</v>
      </c>
      <c r="AE34" s="324">
        <f t="shared" si="48"/>
        <v>74.599999999999852</v>
      </c>
      <c r="AF34" s="324">
        <f t="shared" si="48"/>
        <v>74.208695652173759</v>
      </c>
      <c r="AG34" s="324">
        <f t="shared" si="48"/>
        <v>73.817391304347666</v>
      </c>
      <c r="AH34" s="324">
        <f t="shared" si="48"/>
        <v>73.426086956521573</v>
      </c>
      <c r="AI34" s="324">
        <f t="shared" si="48"/>
        <v>73.03478260869548</v>
      </c>
      <c r="AJ34" s="324">
        <f t="shared" si="48"/>
        <v>72.643478260869387</v>
      </c>
      <c r="AK34" s="324">
        <f t="shared" si="48"/>
        <v>71.643478260869387</v>
      </c>
      <c r="AL34" s="324">
        <f t="shared" si="48"/>
        <v>70.643478260869387</v>
      </c>
    </row>
    <row r="35" spans="1:38" ht="36.75" customHeight="1">
      <c r="A35" s="868">
        <v>14</v>
      </c>
      <c r="B35" s="1191" t="s">
        <v>508</v>
      </c>
      <c r="C35" s="1189">
        <f>+VLOOKUP(B35,'[9]Total Tồn Vật tư'!$A$3:$D$8000,4,0)</f>
        <v>3</v>
      </c>
      <c r="D35" s="859">
        <f>+VLOOKUP(B35,'[9]Total Tồn Vật tư'!$A$3:$E$8000,5,0)</f>
        <v>0</v>
      </c>
      <c r="E35" s="859">
        <f>+C35+D35</f>
        <v>3</v>
      </c>
      <c r="F35" s="320" t="s">
        <v>310</v>
      </c>
      <c r="G35" s="321">
        <f>+VLOOKUP($B35,'[9]Total Tồn Vật tư'!$A$3:$H$8000,8,0)</f>
        <v>0</v>
      </c>
      <c r="H35" s="322">
        <f t="shared" ref="H35:AJ35" si="49">+G35</f>
        <v>0</v>
      </c>
      <c r="I35" s="322">
        <f t="shared" si="49"/>
        <v>0</v>
      </c>
      <c r="J35" s="322">
        <f t="shared" si="49"/>
        <v>0</v>
      </c>
      <c r="K35" s="322">
        <f t="shared" si="49"/>
        <v>0</v>
      </c>
      <c r="L35" s="322">
        <f t="shared" si="49"/>
        <v>0</v>
      </c>
      <c r="M35" s="322">
        <f t="shared" si="37"/>
        <v>0</v>
      </c>
      <c r="N35" s="322">
        <f t="shared" si="49"/>
        <v>0</v>
      </c>
      <c r="O35" s="322">
        <f t="shared" si="49"/>
        <v>0</v>
      </c>
      <c r="P35" s="322">
        <f t="shared" si="49"/>
        <v>0</v>
      </c>
      <c r="Q35" s="322">
        <f t="shared" si="49"/>
        <v>0</v>
      </c>
      <c r="R35" s="322">
        <f t="shared" si="49"/>
        <v>0</v>
      </c>
      <c r="S35" s="322">
        <f t="shared" si="49"/>
        <v>0</v>
      </c>
      <c r="T35" s="322">
        <f t="shared" si="49"/>
        <v>0</v>
      </c>
      <c r="U35" s="322">
        <f t="shared" si="49"/>
        <v>0</v>
      </c>
      <c r="V35" s="322">
        <f t="shared" si="49"/>
        <v>0</v>
      </c>
      <c r="W35" s="322">
        <f t="shared" si="49"/>
        <v>0</v>
      </c>
      <c r="X35" s="322">
        <f t="shared" si="49"/>
        <v>0</v>
      </c>
      <c r="Y35" s="322">
        <f t="shared" si="49"/>
        <v>0</v>
      </c>
      <c r="Z35" s="322">
        <f t="shared" si="49"/>
        <v>0</v>
      </c>
      <c r="AA35" s="322">
        <f t="shared" si="49"/>
        <v>0</v>
      </c>
      <c r="AB35" s="322">
        <f t="shared" si="49"/>
        <v>0</v>
      </c>
      <c r="AC35" s="322">
        <f t="shared" si="49"/>
        <v>0</v>
      </c>
      <c r="AD35" s="322">
        <f t="shared" si="49"/>
        <v>0</v>
      </c>
      <c r="AE35" s="322">
        <f t="shared" si="49"/>
        <v>0</v>
      </c>
      <c r="AF35" s="322">
        <f t="shared" si="49"/>
        <v>0</v>
      </c>
      <c r="AG35" s="322">
        <f t="shared" si="49"/>
        <v>0</v>
      </c>
      <c r="AH35" s="322">
        <f t="shared" si="49"/>
        <v>0</v>
      </c>
      <c r="AI35" s="322">
        <f t="shared" si="49"/>
        <v>0</v>
      </c>
      <c r="AJ35" s="322">
        <f t="shared" si="49"/>
        <v>0</v>
      </c>
      <c r="AK35" s="332">
        <v>0.2</v>
      </c>
      <c r="AL35" s="332">
        <v>0.2</v>
      </c>
    </row>
    <row r="36" spans="1:38" ht="36.75" customHeight="1">
      <c r="A36" s="869"/>
      <c r="B36" s="1192"/>
      <c r="C36" s="1190"/>
      <c r="D36" s="860"/>
      <c r="E36" s="860"/>
      <c r="F36" s="323" t="s">
        <v>7</v>
      </c>
      <c r="G36" s="324">
        <f t="shared" ref="G36" si="50">+ROUND($E35-G35,1)</f>
        <v>3</v>
      </c>
      <c r="H36" s="324">
        <f t="shared" ref="H36:AL36" si="51">+G36-H35</f>
        <v>3</v>
      </c>
      <c r="I36" s="324">
        <f t="shared" si="51"/>
        <v>3</v>
      </c>
      <c r="J36" s="324">
        <f t="shared" si="51"/>
        <v>3</v>
      </c>
      <c r="K36" s="324">
        <f t="shared" si="51"/>
        <v>3</v>
      </c>
      <c r="L36" s="324">
        <f t="shared" si="51"/>
        <v>3</v>
      </c>
      <c r="M36" s="322">
        <f t="shared" si="37"/>
        <v>3</v>
      </c>
      <c r="N36" s="324">
        <f t="shared" si="51"/>
        <v>3</v>
      </c>
      <c r="O36" s="324">
        <f t="shared" si="51"/>
        <v>3</v>
      </c>
      <c r="P36" s="324">
        <f t="shared" si="51"/>
        <v>3</v>
      </c>
      <c r="Q36" s="324">
        <f t="shared" si="51"/>
        <v>3</v>
      </c>
      <c r="R36" s="324">
        <f t="shared" si="51"/>
        <v>3</v>
      </c>
      <c r="S36" s="324">
        <f t="shared" si="51"/>
        <v>3</v>
      </c>
      <c r="T36" s="324">
        <f t="shared" si="51"/>
        <v>3</v>
      </c>
      <c r="U36" s="324">
        <f t="shared" si="51"/>
        <v>3</v>
      </c>
      <c r="V36" s="324">
        <f t="shared" si="51"/>
        <v>3</v>
      </c>
      <c r="W36" s="324">
        <f t="shared" si="51"/>
        <v>3</v>
      </c>
      <c r="X36" s="324">
        <f t="shared" si="51"/>
        <v>3</v>
      </c>
      <c r="Y36" s="324">
        <f t="shared" si="51"/>
        <v>3</v>
      </c>
      <c r="Z36" s="324">
        <f t="shared" si="51"/>
        <v>3</v>
      </c>
      <c r="AA36" s="324">
        <f t="shared" si="51"/>
        <v>3</v>
      </c>
      <c r="AB36" s="324">
        <f t="shared" si="51"/>
        <v>3</v>
      </c>
      <c r="AC36" s="324">
        <f t="shared" si="51"/>
        <v>3</v>
      </c>
      <c r="AD36" s="324">
        <f t="shared" si="51"/>
        <v>3</v>
      </c>
      <c r="AE36" s="324">
        <f t="shared" si="51"/>
        <v>3</v>
      </c>
      <c r="AF36" s="324">
        <f t="shared" si="51"/>
        <v>3</v>
      </c>
      <c r="AG36" s="324">
        <f t="shared" si="51"/>
        <v>3</v>
      </c>
      <c r="AH36" s="324">
        <f t="shared" si="51"/>
        <v>3</v>
      </c>
      <c r="AI36" s="324">
        <f t="shared" si="51"/>
        <v>3</v>
      </c>
      <c r="AJ36" s="324">
        <f t="shared" si="51"/>
        <v>3</v>
      </c>
      <c r="AK36" s="333">
        <f t="shared" si="51"/>
        <v>2.8</v>
      </c>
      <c r="AL36" s="333">
        <f t="shared" si="51"/>
        <v>2.5999999999999996</v>
      </c>
    </row>
    <row r="37" spans="1:38" ht="36.75" customHeight="1">
      <c r="A37" s="868">
        <v>14</v>
      </c>
      <c r="B37" s="878" t="s">
        <v>510</v>
      </c>
      <c r="C37" s="1189">
        <f>+VLOOKUP(B37,'[9]Total Tồn Vật tư'!$A$3:$D$8000,4,0)</f>
        <v>116</v>
      </c>
      <c r="D37" s="859">
        <f>+VLOOKUP(B37,'[9]Total Tồn Vật tư'!$A$3:$E$8000,5,0)</f>
        <v>45</v>
      </c>
      <c r="E37" s="859">
        <f>+C37+D37</f>
        <v>161</v>
      </c>
      <c r="F37" s="320" t="s">
        <v>310</v>
      </c>
      <c r="G37" s="321">
        <f>+VLOOKUP($B37,'[9]Total Tồn Vật tư'!$A$3:$H$8000,8,0)</f>
        <v>8.0869565217391308</v>
      </c>
      <c r="H37" s="322">
        <f t="shared" ref="H37:AJ37" si="52">+G37</f>
        <v>8.0869565217391308</v>
      </c>
      <c r="I37" s="322">
        <f t="shared" si="52"/>
        <v>8.0869565217391308</v>
      </c>
      <c r="J37" s="322">
        <f t="shared" si="52"/>
        <v>8.0869565217391308</v>
      </c>
      <c r="K37" s="322">
        <f t="shared" si="52"/>
        <v>8.0869565217391308</v>
      </c>
      <c r="L37" s="322">
        <f t="shared" si="52"/>
        <v>8.0869565217391308</v>
      </c>
      <c r="M37" s="322">
        <f t="shared" si="37"/>
        <v>8.0869565217391308</v>
      </c>
      <c r="N37" s="322">
        <f t="shared" si="52"/>
        <v>8.0869565217391308</v>
      </c>
      <c r="O37" s="322">
        <f t="shared" si="52"/>
        <v>8.0869565217391308</v>
      </c>
      <c r="P37" s="322">
        <f t="shared" si="52"/>
        <v>8.0869565217391308</v>
      </c>
      <c r="Q37" s="322">
        <f t="shared" si="52"/>
        <v>8.0869565217391308</v>
      </c>
      <c r="R37" s="322">
        <f t="shared" si="52"/>
        <v>8.0869565217391308</v>
      </c>
      <c r="S37" s="322">
        <f t="shared" si="52"/>
        <v>8.0869565217391308</v>
      </c>
      <c r="T37" s="322">
        <f t="shared" si="52"/>
        <v>8.0869565217391308</v>
      </c>
      <c r="U37" s="322">
        <f t="shared" si="52"/>
        <v>8.0869565217391308</v>
      </c>
      <c r="V37" s="322">
        <f t="shared" si="52"/>
        <v>8.0869565217391308</v>
      </c>
      <c r="W37" s="322">
        <f t="shared" si="52"/>
        <v>8.0869565217391308</v>
      </c>
      <c r="X37" s="322">
        <f t="shared" si="52"/>
        <v>8.0869565217391308</v>
      </c>
      <c r="Y37" s="322">
        <f t="shared" si="52"/>
        <v>8.0869565217391308</v>
      </c>
      <c r="Z37" s="322">
        <f t="shared" si="52"/>
        <v>8.0869565217391308</v>
      </c>
      <c r="AA37" s="322">
        <f t="shared" si="52"/>
        <v>8.0869565217391308</v>
      </c>
      <c r="AB37" s="322">
        <f t="shared" si="52"/>
        <v>8.0869565217391308</v>
      </c>
      <c r="AC37" s="322">
        <f t="shared" si="52"/>
        <v>8.0869565217391308</v>
      </c>
      <c r="AD37" s="322">
        <f t="shared" si="52"/>
        <v>8.0869565217391308</v>
      </c>
      <c r="AE37" s="322">
        <f t="shared" si="52"/>
        <v>8.0869565217391308</v>
      </c>
      <c r="AF37" s="322">
        <f t="shared" si="52"/>
        <v>8.0869565217391308</v>
      </c>
      <c r="AG37" s="322">
        <f t="shared" si="52"/>
        <v>8.0869565217391308</v>
      </c>
      <c r="AH37" s="322">
        <f t="shared" si="52"/>
        <v>8.0869565217391308</v>
      </c>
      <c r="AI37" s="322">
        <f t="shared" si="52"/>
        <v>8.0869565217391308</v>
      </c>
      <c r="AJ37" s="322">
        <f t="shared" si="52"/>
        <v>8.0869565217391308</v>
      </c>
      <c r="AK37" s="328">
        <v>5</v>
      </c>
      <c r="AL37" s="328">
        <v>5</v>
      </c>
    </row>
    <row r="38" spans="1:38" ht="36.75" customHeight="1">
      <c r="A38" s="869"/>
      <c r="B38" s="889"/>
      <c r="C38" s="1190"/>
      <c r="D38" s="860"/>
      <c r="E38" s="860"/>
      <c r="F38" s="323" t="s">
        <v>7</v>
      </c>
      <c r="G38" s="324">
        <f t="shared" ref="G38" si="53">+ROUND($E37-G37,1)</f>
        <v>152.9</v>
      </c>
      <c r="H38" s="324">
        <f t="shared" ref="H38:AL38" si="54">+G38-H37</f>
        <v>144.81304347826088</v>
      </c>
      <c r="I38" s="324">
        <f t="shared" si="54"/>
        <v>136.72608695652175</v>
      </c>
      <c r="J38" s="324">
        <f t="shared" si="54"/>
        <v>128.63913043478263</v>
      </c>
      <c r="K38" s="324">
        <f t="shared" si="54"/>
        <v>120.5521739130435</v>
      </c>
      <c r="L38" s="324">
        <f t="shared" si="54"/>
        <v>112.46521739130438</v>
      </c>
      <c r="M38" s="322">
        <f t="shared" si="37"/>
        <v>112.46521739130438</v>
      </c>
      <c r="N38" s="324">
        <f t="shared" si="54"/>
        <v>104.37826086956525</v>
      </c>
      <c r="O38" s="324">
        <f t="shared" si="54"/>
        <v>96.291304347826127</v>
      </c>
      <c r="P38" s="324">
        <f t="shared" si="54"/>
        <v>88.204347826087002</v>
      </c>
      <c r="Q38" s="324">
        <f t="shared" si="54"/>
        <v>80.117391304347876</v>
      </c>
      <c r="R38" s="324">
        <f t="shared" si="54"/>
        <v>72.030434782608751</v>
      </c>
      <c r="S38" s="324">
        <f t="shared" si="54"/>
        <v>63.943478260869618</v>
      </c>
      <c r="T38" s="324">
        <f t="shared" si="54"/>
        <v>55.856521739130486</v>
      </c>
      <c r="U38" s="324">
        <f t="shared" si="54"/>
        <v>47.769565217391353</v>
      </c>
      <c r="V38" s="324">
        <f t="shared" si="54"/>
        <v>39.68260869565222</v>
      </c>
      <c r="W38" s="324">
        <f t="shared" si="54"/>
        <v>31.595652173913088</v>
      </c>
      <c r="X38" s="324">
        <f t="shared" si="54"/>
        <v>23.508695652173955</v>
      </c>
      <c r="Y38" s="324">
        <f t="shared" si="54"/>
        <v>15.421739130434824</v>
      </c>
      <c r="Z38" s="324">
        <f t="shared" si="54"/>
        <v>7.3347826086956935</v>
      </c>
      <c r="AA38" s="324">
        <f t="shared" si="54"/>
        <v>-0.75217391304343728</v>
      </c>
      <c r="AB38" s="324">
        <f t="shared" si="54"/>
        <v>-8.8391304347825681</v>
      </c>
      <c r="AC38" s="324">
        <f t="shared" si="54"/>
        <v>-16.926086956521701</v>
      </c>
      <c r="AD38" s="324">
        <f t="shared" si="54"/>
        <v>-25.013043478260833</v>
      </c>
      <c r="AE38" s="324">
        <f t="shared" si="54"/>
        <v>-33.099999999999966</v>
      </c>
      <c r="AF38" s="324">
        <f t="shared" si="54"/>
        <v>-41.186956521739098</v>
      </c>
      <c r="AG38" s="324">
        <f t="shared" si="54"/>
        <v>-49.273913043478231</v>
      </c>
      <c r="AH38" s="324">
        <f t="shared" si="54"/>
        <v>-57.360869565217364</v>
      </c>
      <c r="AI38" s="324">
        <f t="shared" si="54"/>
        <v>-65.447826086956496</v>
      </c>
      <c r="AJ38" s="324">
        <f t="shared" si="54"/>
        <v>-73.534782608695622</v>
      </c>
      <c r="AK38" s="324">
        <f t="shared" si="54"/>
        <v>-78.534782608695622</v>
      </c>
      <c r="AL38" s="324">
        <f t="shared" si="54"/>
        <v>-83.534782608695622</v>
      </c>
    </row>
    <row r="39" spans="1:38" ht="36.75" customHeight="1">
      <c r="A39" s="868">
        <v>15</v>
      </c>
      <c r="B39" s="878" t="s">
        <v>515</v>
      </c>
      <c r="C39" s="1189">
        <f>+VLOOKUP(B39,'[9]Total Tồn Vật tư'!$A$3:$D$8000,4,0)</f>
        <v>34</v>
      </c>
      <c r="D39" s="859">
        <f>+VLOOKUP(B39,'[9]Total Tồn Vật tư'!$A$3:$E$8000,5,0)</f>
        <v>6</v>
      </c>
      <c r="E39" s="859">
        <f>+C39+D39</f>
        <v>40</v>
      </c>
      <c r="F39" s="320" t="s">
        <v>310</v>
      </c>
      <c r="G39" s="321">
        <f>+VLOOKUP($B39,'[9]Total Tồn Vật tư'!$A$3:$H$8000,8,0)</f>
        <v>3.1739130434782599</v>
      </c>
      <c r="H39" s="322">
        <f t="shared" ref="H39:AJ39" si="55">+G39</f>
        <v>3.1739130434782599</v>
      </c>
      <c r="I39" s="322">
        <f t="shared" si="55"/>
        <v>3.1739130434782599</v>
      </c>
      <c r="J39" s="322">
        <f t="shared" si="55"/>
        <v>3.1739130434782599</v>
      </c>
      <c r="K39" s="322">
        <f t="shared" si="55"/>
        <v>3.1739130434782599</v>
      </c>
      <c r="L39" s="322">
        <f t="shared" si="55"/>
        <v>3.1739130434782599</v>
      </c>
      <c r="M39" s="322">
        <f t="shared" si="37"/>
        <v>3.1739130434782599</v>
      </c>
      <c r="N39" s="322">
        <f t="shared" si="55"/>
        <v>3.1739130434782599</v>
      </c>
      <c r="O39" s="322">
        <f t="shared" si="55"/>
        <v>3.1739130434782599</v>
      </c>
      <c r="P39" s="322">
        <f t="shared" si="55"/>
        <v>3.1739130434782599</v>
      </c>
      <c r="Q39" s="322">
        <f t="shared" si="55"/>
        <v>3.1739130434782599</v>
      </c>
      <c r="R39" s="322">
        <f t="shared" si="55"/>
        <v>3.1739130434782599</v>
      </c>
      <c r="S39" s="322">
        <f t="shared" si="55"/>
        <v>3.1739130434782599</v>
      </c>
      <c r="T39" s="322">
        <f t="shared" si="55"/>
        <v>3.1739130434782599</v>
      </c>
      <c r="U39" s="322">
        <f t="shared" si="55"/>
        <v>3.1739130434782599</v>
      </c>
      <c r="V39" s="322">
        <f t="shared" si="55"/>
        <v>3.1739130434782599</v>
      </c>
      <c r="W39" s="322">
        <f t="shared" si="55"/>
        <v>3.1739130434782599</v>
      </c>
      <c r="X39" s="322">
        <f t="shared" si="55"/>
        <v>3.1739130434782599</v>
      </c>
      <c r="Y39" s="322">
        <f t="shared" si="55"/>
        <v>3.1739130434782599</v>
      </c>
      <c r="Z39" s="322">
        <f t="shared" si="55"/>
        <v>3.1739130434782599</v>
      </c>
      <c r="AA39" s="322">
        <f t="shared" si="55"/>
        <v>3.1739130434782599</v>
      </c>
      <c r="AB39" s="322">
        <f t="shared" si="55"/>
        <v>3.1739130434782599</v>
      </c>
      <c r="AC39" s="322">
        <f t="shared" si="55"/>
        <v>3.1739130434782599</v>
      </c>
      <c r="AD39" s="322">
        <f t="shared" si="55"/>
        <v>3.1739130434782599</v>
      </c>
      <c r="AE39" s="322">
        <f t="shared" si="55"/>
        <v>3.1739130434782599</v>
      </c>
      <c r="AF39" s="322">
        <f t="shared" si="55"/>
        <v>3.1739130434782599</v>
      </c>
      <c r="AG39" s="322">
        <f t="shared" si="55"/>
        <v>3.1739130434782599</v>
      </c>
      <c r="AH39" s="322">
        <f t="shared" si="55"/>
        <v>3.1739130434782599</v>
      </c>
      <c r="AI39" s="322">
        <f t="shared" si="55"/>
        <v>3.1739130434782599</v>
      </c>
      <c r="AJ39" s="322">
        <f t="shared" si="55"/>
        <v>3.1739130434782599</v>
      </c>
      <c r="AK39" s="328">
        <v>2</v>
      </c>
      <c r="AL39" s="328">
        <v>2</v>
      </c>
    </row>
    <row r="40" spans="1:38" ht="36.75" customHeight="1">
      <c r="A40" s="869"/>
      <c r="B40" s="889"/>
      <c r="C40" s="1190"/>
      <c r="D40" s="860"/>
      <c r="E40" s="860"/>
      <c r="F40" s="323" t="s">
        <v>7</v>
      </c>
      <c r="G40" s="324">
        <f>+ROUND($E39-G39,1)</f>
        <v>36.799999999999997</v>
      </c>
      <c r="H40" s="324">
        <f t="shared" ref="H40:AL40" si="56">+G40-H39</f>
        <v>33.626086956521739</v>
      </c>
      <c r="I40" s="324">
        <f t="shared" si="56"/>
        <v>30.452173913043481</v>
      </c>
      <c r="J40" s="324">
        <f t="shared" si="56"/>
        <v>27.278260869565223</v>
      </c>
      <c r="K40" s="324">
        <f t="shared" si="56"/>
        <v>24.104347826086965</v>
      </c>
      <c r="L40" s="324">
        <f t="shared" si="56"/>
        <v>20.930434782608707</v>
      </c>
      <c r="M40" s="322">
        <f t="shared" si="37"/>
        <v>20.930434782608707</v>
      </c>
      <c r="N40" s="324">
        <f t="shared" si="56"/>
        <v>17.756521739130449</v>
      </c>
      <c r="O40" s="324">
        <f t="shared" si="56"/>
        <v>14.582608695652189</v>
      </c>
      <c r="P40" s="324">
        <f t="shared" si="56"/>
        <v>11.408695652173929</v>
      </c>
      <c r="Q40" s="324">
        <f t="shared" si="56"/>
        <v>8.234782608695669</v>
      </c>
      <c r="R40" s="324">
        <f t="shared" si="56"/>
        <v>5.0608695652174092</v>
      </c>
      <c r="S40" s="324">
        <f t="shared" si="56"/>
        <v>1.8869565217391493</v>
      </c>
      <c r="T40" s="324">
        <f t="shared" si="56"/>
        <v>-1.2869565217391106</v>
      </c>
      <c r="U40" s="324">
        <f t="shared" si="56"/>
        <v>-4.4608695652173704</v>
      </c>
      <c r="V40" s="324">
        <f t="shared" si="56"/>
        <v>-7.6347826086956303</v>
      </c>
      <c r="W40" s="324">
        <f t="shared" si="56"/>
        <v>-10.80869565217389</v>
      </c>
      <c r="X40" s="324">
        <f t="shared" si="56"/>
        <v>-13.98260869565215</v>
      </c>
      <c r="Y40" s="324">
        <f t="shared" si="56"/>
        <v>-17.156521739130412</v>
      </c>
      <c r="Z40" s="324">
        <f t="shared" si="56"/>
        <v>-20.33043478260867</v>
      </c>
      <c r="AA40" s="324">
        <f t="shared" si="56"/>
        <v>-23.504347826086928</v>
      </c>
      <c r="AB40" s="324">
        <f t="shared" si="56"/>
        <v>-26.678260869565186</v>
      </c>
      <c r="AC40" s="324">
        <f t="shared" si="56"/>
        <v>-29.852173913043444</v>
      </c>
      <c r="AD40" s="324">
        <f t="shared" si="56"/>
        <v>-33.026086956521702</v>
      </c>
      <c r="AE40" s="324">
        <f t="shared" si="56"/>
        <v>-36.19999999999996</v>
      </c>
      <c r="AF40" s="324">
        <f t="shared" si="56"/>
        <v>-39.373913043478218</v>
      </c>
      <c r="AG40" s="324">
        <f t="shared" si="56"/>
        <v>-42.547826086956476</v>
      </c>
      <c r="AH40" s="324">
        <f t="shared" si="56"/>
        <v>-45.721739130434734</v>
      </c>
      <c r="AI40" s="324">
        <f t="shared" si="56"/>
        <v>-48.895652173912993</v>
      </c>
      <c r="AJ40" s="324">
        <f t="shared" si="56"/>
        <v>-52.069565217391251</v>
      </c>
      <c r="AK40" s="324">
        <f t="shared" si="56"/>
        <v>-54.069565217391251</v>
      </c>
      <c r="AL40" s="324">
        <f t="shared" si="56"/>
        <v>-56.069565217391251</v>
      </c>
    </row>
    <row r="41" spans="1:38" ht="36.75" customHeight="1">
      <c r="A41" s="868">
        <v>17</v>
      </c>
      <c r="B41" s="1191" t="s">
        <v>551</v>
      </c>
      <c r="C41" s="1189">
        <f>+VLOOKUP(B41,'[9]Total Tồn Vật tư'!$A$3:$D$8000,4,0)</f>
        <v>0</v>
      </c>
      <c r="D41" s="859">
        <f>+VLOOKUP(B41,'[9]Total Tồn Vật tư'!$A$3:$E$8000,5,0)</f>
        <v>117</v>
      </c>
      <c r="E41" s="859">
        <f>+C41+D41</f>
        <v>117</v>
      </c>
      <c r="F41" s="320" t="s">
        <v>310</v>
      </c>
      <c r="G41" s="321">
        <f>+VLOOKUP($B41,'[9]Total Tồn Vật tư'!$A$3:$H$8000,8,0)</f>
        <v>0.65217391304347805</v>
      </c>
      <c r="H41" s="322">
        <f t="shared" ref="H41:AJ41" si="57">+G41</f>
        <v>0.65217391304347805</v>
      </c>
      <c r="I41" s="322">
        <f t="shared" si="57"/>
        <v>0.65217391304347805</v>
      </c>
      <c r="J41" s="322">
        <f t="shared" si="57"/>
        <v>0.65217391304347805</v>
      </c>
      <c r="K41" s="322">
        <f t="shared" si="57"/>
        <v>0.65217391304347805</v>
      </c>
      <c r="L41" s="322">
        <f t="shared" si="57"/>
        <v>0.65217391304347805</v>
      </c>
      <c r="M41" s="322">
        <f t="shared" si="37"/>
        <v>0.65217391304347805</v>
      </c>
      <c r="N41" s="322">
        <f t="shared" si="57"/>
        <v>0.65217391304347805</v>
      </c>
      <c r="O41" s="322">
        <f t="shared" si="57"/>
        <v>0.65217391304347805</v>
      </c>
      <c r="P41" s="322">
        <f t="shared" si="57"/>
        <v>0.65217391304347805</v>
      </c>
      <c r="Q41" s="322">
        <f t="shared" si="57"/>
        <v>0.65217391304347805</v>
      </c>
      <c r="R41" s="322">
        <f t="shared" si="57"/>
        <v>0.65217391304347805</v>
      </c>
      <c r="S41" s="322">
        <f t="shared" si="57"/>
        <v>0.65217391304347805</v>
      </c>
      <c r="T41" s="322">
        <f t="shared" si="57"/>
        <v>0.65217391304347805</v>
      </c>
      <c r="U41" s="322">
        <f t="shared" si="57"/>
        <v>0.65217391304347805</v>
      </c>
      <c r="V41" s="322">
        <f t="shared" si="57"/>
        <v>0.65217391304347805</v>
      </c>
      <c r="W41" s="322">
        <f t="shared" si="57"/>
        <v>0.65217391304347805</v>
      </c>
      <c r="X41" s="322">
        <f t="shared" si="57"/>
        <v>0.65217391304347805</v>
      </c>
      <c r="Y41" s="322">
        <f t="shared" si="57"/>
        <v>0.65217391304347805</v>
      </c>
      <c r="Z41" s="322">
        <f t="shared" si="57"/>
        <v>0.65217391304347805</v>
      </c>
      <c r="AA41" s="322">
        <f t="shared" si="57"/>
        <v>0.65217391304347805</v>
      </c>
      <c r="AB41" s="322">
        <f t="shared" si="57"/>
        <v>0.65217391304347805</v>
      </c>
      <c r="AC41" s="322">
        <f t="shared" si="57"/>
        <v>0.65217391304347805</v>
      </c>
      <c r="AD41" s="322">
        <f t="shared" si="57"/>
        <v>0.65217391304347805</v>
      </c>
      <c r="AE41" s="322">
        <f t="shared" si="57"/>
        <v>0.65217391304347805</v>
      </c>
      <c r="AF41" s="322">
        <f t="shared" si="57"/>
        <v>0.65217391304347805</v>
      </c>
      <c r="AG41" s="322">
        <f t="shared" si="57"/>
        <v>0.65217391304347805</v>
      </c>
      <c r="AH41" s="322">
        <f t="shared" si="57"/>
        <v>0.65217391304347805</v>
      </c>
      <c r="AI41" s="322">
        <f t="shared" si="57"/>
        <v>0.65217391304347805</v>
      </c>
      <c r="AJ41" s="322">
        <f t="shared" si="57"/>
        <v>0.65217391304347805</v>
      </c>
      <c r="AK41" s="328">
        <v>2</v>
      </c>
      <c r="AL41" s="328">
        <v>2</v>
      </c>
    </row>
    <row r="42" spans="1:38" ht="36.75" customHeight="1">
      <c r="A42" s="869"/>
      <c r="B42" s="1192"/>
      <c r="C42" s="1190"/>
      <c r="D42" s="860"/>
      <c r="E42" s="860"/>
      <c r="F42" s="323" t="s">
        <v>7</v>
      </c>
      <c r="G42" s="324">
        <f t="shared" ref="G42" si="58">+ROUND($E41-G41,1)</f>
        <v>116.3</v>
      </c>
      <c r="H42" s="324">
        <f t="shared" ref="H42:K42" si="59">+G42-H41</f>
        <v>115.64782608695651</v>
      </c>
      <c r="I42" s="324">
        <f t="shared" si="59"/>
        <v>114.99565217391303</v>
      </c>
      <c r="J42" s="324">
        <f t="shared" si="59"/>
        <v>114.34347826086955</v>
      </c>
      <c r="K42" s="324">
        <f t="shared" si="59"/>
        <v>113.69130434782606</v>
      </c>
      <c r="L42" s="324">
        <f t="shared" ref="L42:AL42" si="60">+K42-L41</f>
        <v>113.03913043478258</v>
      </c>
      <c r="M42" s="322">
        <f t="shared" si="37"/>
        <v>113.03913043478258</v>
      </c>
      <c r="N42" s="324">
        <f t="shared" si="60"/>
        <v>112.38695652173909</v>
      </c>
      <c r="O42" s="324">
        <f t="shared" si="60"/>
        <v>111.73478260869561</v>
      </c>
      <c r="P42" s="324">
        <f t="shared" si="60"/>
        <v>111.08260869565213</v>
      </c>
      <c r="Q42" s="324">
        <f t="shared" si="60"/>
        <v>110.43043478260864</v>
      </c>
      <c r="R42" s="324">
        <f t="shared" si="60"/>
        <v>109.77826086956516</v>
      </c>
      <c r="S42" s="324">
        <f t="shared" si="60"/>
        <v>109.12608695652168</v>
      </c>
      <c r="T42" s="324">
        <f t="shared" si="60"/>
        <v>108.47391304347819</v>
      </c>
      <c r="U42" s="324">
        <f t="shared" si="60"/>
        <v>107.82173913043471</v>
      </c>
      <c r="V42" s="324">
        <f t="shared" si="60"/>
        <v>107.16956521739122</v>
      </c>
      <c r="W42" s="324">
        <f t="shared" si="60"/>
        <v>106.51739130434774</v>
      </c>
      <c r="X42" s="324">
        <f t="shared" si="60"/>
        <v>105.86521739130426</v>
      </c>
      <c r="Y42" s="324">
        <f t="shared" si="60"/>
        <v>105.21304347826077</v>
      </c>
      <c r="Z42" s="324">
        <f t="shared" si="60"/>
        <v>104.56086956521729</v>
      </c>
      <c r="AA42" s="324">
        <f t="shared" si="60"/>
        <v>103.9086956521738</v>
      </c>
      <c r="AB42" s="324">
        <f t="shared" si="60"/>
        <v>103.25652173913032</v>
      </c>
      <c r="AC42" s="324">
        <f t="shared" si="60"/>
        <v>102.60434782608684</v>
      </c>
      <c r="AD42" s="324">
        <f t="shared" si="60"/>
        <v>101.95217391304335</v>
      </c>
      <c r="AE42" s="324">
        <f t="shared" si="60"/>
        <v>101.29999999999987</v>
      </c>
      <c r="AF42" s="324">
        <f t="shared" si="60"/>
        <v>100.64782608695639</v>
      </c>
      <c r="AG42" s="324">
        <f t="shared" si="60"/>
        <v>99.995652173912902</v>
      </c>
      <c r="AH42" s="324">
        <f t="shared" si="60"/>
        <v>99.343478260869418</v>
      </c>
      <c r="AI42" s="324">
        <f t="shared" si="60"/>
        <v>98.691304347825934</v>
      </c>
      <c r="AJ42" s="324">
        <f t="shared" si="60"/>
        <v>98.03913043478245</v>
      </c>
      <c r="AK42" s="324">
        <f t="shared" si="60"/>
        <v>96.03913043478245</v>
      </c>
      <c r="AL42" s="324">
        <f t="shared" si="60"/>
        <v>94.03913043478245</v>
      </c>
    </row>
    <row r="43" spans="1:38" ht="36.75" customHeight="1">
      <c r="A43" s="868">
        <v>18</v>
      </c>
      <c r="B43" s="1191" t="s">
        <v>553</v>
      </c>
      <c r="C43" s="1189">
        <f>+VLOOKUP(B43,'[9]Total Tồn Vật tư'!$A$3:$D$8000,4,0)</f>
        <v>1</v>
      </c>
      <c r="D43" s="859">
        <f>+VLOOKUP(B43,'[9]Total Tồn Vật tư'!$A$3:$E$8000,5,0)</f>
        <v>50</v>
      </c>
      <c r="E43" s="859">
        <f>+C43+D43</f>
        <v>51</v>
      </c>
      <c r="F43" s="320" t="s">
        <v>310</v>
      </c>
      <c r="G43" s="321">
        <f>+VLOOKUP($B43,'[9]Total Tồn Vật tư'!$A$3:$H$8000,8,0)</f>
        <v>0.47826086956521702</v>
      </c>
      <c r="H43" s="322">
        <f t="shared" ref="H43:AJ58" si="61">+G43</f>
        <v>0.47826086956521702</v>
      </c>
      <c r="I43" s="322">
        <f t="shared" si="61"/>
        <v>0.47826086956521702</v>
      </c>
      <c r="J43" s="322">
        <f t="shared" si="61"/>
        <v>0.47826086956521702</v>
      </c>
      <c r="K43" s="322">
        <f>+J43</f>
        <v>0.47826086956521702</v>
      </c>
      <c r="L43" s="322">
        <f t="shared" si="61"/>
        <v>0.47826086956521702</v>
      </c>
      <c r="M43" s="322">
        <f t="shared" si="61"/>
        <v>0.47826086956521702</v>
      </c>
      <c r="N43" s="322">
        <f t="shared" si="61"/>
        <v>0.47826086956521702</v>
      </c>
      <c r="O43" s="322">
        <f t="shared" si="61"/>
        <v>0.47826086956521702</v>
      </c>
      <c r="P43" s="322">
        <f t="shared" si="61"/>
        <v>0.47826086956521702</v>
      </c>
      <c r="Q43" s="322">
        <f t="shared" si="61"/>
        <v>0.47826086956521702</v>
      </c>
      <c r="R43" s="322">
        <f t="shared" si="61"/>
        <v>0.47826086956521702</v>
      </c>
      <c r="S43" s="322">
        <f t="shared" si="61"/>
        <v>0.47826086956521702</v>
      </c>
      <c r="T43" s="322">
        <f t="shared" si="61"/>
        <v>0.47826086956521702</v>
      </c>
      <c r="U43" s="322">
        <f t="shared" si="61"/>
        <v>0.47826086956521702</v>
      </c>
      <c r="V43" s="322">
        <f t="shared" si="61"/>
        <v>0.47826086956521702</v>
      </c>
      <c r="W43" s="322">
        <f t="shared" si="61"/>
        <v>0.47826086956521702</v>
      </c>
      <c r="X43" s="322">
        <f t="shared" si="61"/>
        <v>0.47826086956521702</v>
      </c>
      <c r="Y43" s="322">
        <f t="shared" si="61"/>
        <v>0.47826086956521702</v>
      </c>
      <c r="Z43" s="322">
        <f t="shared" si="61"/>
        <v>0.47826086956521702</v>
      </c>
      <c r="AA43" s="322">
        <f t="shared" si="61"/>
        <v>0.47826086956521702</v>
      </c>
      <c r="AB43" s="322">
        <f t="shared" si="61"/>
        <v>0.47826086956521702</v>
      </c>
      <c r="AC43" s="322">
        <f t="shared" si="61"/>
        <v>0.47826086956521702</v>
      </c>
      <c r="AD43" s="322">
        <f t="shared" si="61"/>
        <v>0.47826086956521702</v>
      </c>
      <c r="AE43" s="322">
        <f t="shared" si="61"/>
        <v>0.47826086956521702</v>
      </c>
      <c r="AF43" s="322">
        <f t="shared" si="61"/>
        <v>0.47826086956521702</v>
      </c>
      <c r="AG43" s="322">
        <f t="shared" si="61"/>
        <v>0.47826086956521702</v>
      </c>
      <c r="AH43" s="322">
        <f t="shared" si="61"/>
        <v>0.47826086956521702</v>
      </c>
      <c r="AI43" s="322">
        <f t="shared" si="61"/>
        <v>0.47826086956521702</v>
      </c>
      <c r="AJ43" s="322">
        <f t="shared" si="61"/>
        <v>0.47826086956521702</v>
      </c>
      <c r="AK43" s="328">
        <v>20</v>
      </c>
      <c r="AL43" s="328">
        <v>20</v>
      </c>
    </row>
    <row r="44" spans="1:38" ht="36.75" customHeight="1">
      <c r="A44" s="869"/>
      <c r="B44" s="1192"/>
      <c r="C44" s="1190"/>
      <c r="D44" s="860"/>
      <c r="E44" s="860"/>
      <c r="F44" s="323" t="s">
        <v>7</v>
      </c>
      <c r="G44" s="324">
        <f t="shared" ref="G44" si="62">+ROUND($E43-G43,1)</f>
        <v>50.5</v>
      </c>
      <c r="H44" s="324">
        <f t="shared" ref="H44:AL44" si="63">+G44-H43</f>
        <v>50.021739130434781</v>
      </c>
      <c r="I44" s="324">
        <f t="shared" si="63"/>
        <v>49.543478260869563</v>
      </c>
      <c r="J44" s="324">
        <f t="shared" si="63"/>
        <v>49.065217391304344</v>
      </c>
      <c r="K44" s="324">
        <f t="shared" si="63"/>
        <v>48.586956521739125</v>
      </c>
      <c r="L44" s="324">
        <f t="shared" si="63"/>
        <v>48.108695652173907</v>
      </c>
      <c r="M44" s="322">
        <f t="shared" si="61"/>
        <v>48.108695652173907</v>
      </c>
      <c r="N44" s="324">
        <f t="shared" si="63"/>
        <v>47.630434782608688</v>
      </c>
      <c r="O44" s="324">
        <f t="shared" si="63"/>
        <v>47.15217391304347</v>
      </c>
      <c r="P44" s="324">
        <f t="shared" si="63"/>
        <v>46.673913043478251</v>
      </c>
      <c r="Q44" s="324">
        <f t="shared" si="63"/>
        <v>46.195652173913032</v>
      </c>
      <c r="R44" s="324">
        <f t="shared" si="63"/>
        <v>45.717391304347814</v>
      </c>
      <c r="S44" s="324">
        <f t="shared" si="63"/>
        <v>45.239130434782595</v>
      </c>
      <c r="T44" s="324">
        <f t="shared" si="63"/>
        <v>44.760869565217376</v>
      </c>
      <c r="U44" s="324">
        <f t="shared" si="63"/>
        <v>44.282608695652158</v>
      </c>
      <c r="V44" s="324">
        <f t="shared" si="63"/>
        <v>43.804347826086939</v>
      </c>
      <c r="W44" s="324">
        <f t="shared" si="63"/>
        <v>43.326086956521721</v>
      </c>
      <c r="X44" s="324">
        <f t="shared" si="63"/>
        <v>42.847826086956502</v>
      </c>
      <c r="Y44" s="324">
        <f t="shared" si="63"/>
        <v>42.369565217391283</v>
      </c>
      <c r="Z44" s="324">
        <f t="shared" si="63"/>
        <v>41.891304347826065</v>
      </c>
      <c r="AA44" s="324">
        <f t="shared" si="63"/>
        <v>41.413043478260846</v>
      </c>
      <c r="AB44" s="324">
        <f t="shared" si="63"/>
        <v>40.934782608695627</v>
      </c>
      <c r="AC44" s="324">
        <f t="shared" si="63"/>
        <v>40.456521739130409</v>
      </c>
      <c r="AD44" s="324">
        <f t="shared" si="63"/>
        <v>39.97826086956519</v>
      </c>
      <c r="AE44" s="324">
        <f t="shared" si="63"/>
        <v>39.499999999999972</v>
      </c>
      <c r="AF44" s="324">
        <f t="shared" si="63"/>
        <v>39.021739130434753</v>
      </c>
      <c r="AG44" s="324">
        <f t="shared" si="63"/>
        <v>38.543478260869534</v>
      </c>
      <c r="AH44" s="324">
        <f t="shared" si="63"/>
        <v>38.065217391304316</v>
      </c>
      <c r="AI44" s="324">
        <f t="shared" si="63"/>
        <v>37.586956521739097</v>
      </c>
      <c r="AJ44" s="324">
        <f t="shared" si="63"/>
        <v>37.108695652173878</v>
      </c>
      <c r="AK44" s="324">
        <f t="shared" si="63"/>
        <v>17.108695652173878</v>
      </c>
      <c r="AL44" s="324">
        <f t="shared" si="63"/>
        <v>-2.8913043478261216</v>
      </c>
    </row>
    <row r="45" spans="1:38" ht="36.75" customHeight="1">
      <c r="A45" s="868">
        <v>18</v>
      </c>
      <c r="B45" s="1191" t="s">
        <v>555</v>
      </c>
      <c r="C45" s="1189">
        <f>+VLOOKUP(B45,'[9]Total Tồn Vật tư'!$A$3:$D$8000,4,0)</f>
        <v>74</v>
      </c>
      <c r="D45" s="859">
        <f>+VLOOKUP(B45,'[9]Total Tồn Vật tư'!$A$3:$E$8000,5,0)</f>
        <v>0</v>
      </c>
      <c r="E45" s="859">
        <f>+C45+D45</f>
        <v>74</v>
      </c>
      <c r="F45" s="320" t="s">
        <v>310</v>
      </c>
      <c r="G45" s="321">
        <f>+VLOOKUP($B45,'[9]Total Tồn Vật tư'!$A$3:$H$8000,8,0)</f>
        <v>0.65217391304347805</v>
      </c>
      <c r="H45" s="322">
        <f t="shared" ref="H45:AJ45" si="64">+G45</f>
        <v>0.65217391304347805</v>
      </c>
      <c r="I45" s="322">
        <f t="shared" si="64"/>
        <v>0.65217391304347805</v>
      </c>
      <c r="J45" s="322">
        <f t="shared" si="64"/>
        <v>0.65217391304347805</v>
      </c>
      <c r="K45" s="322">
        <f t="shared" si="64"/>
        <v>0.65217391304347805</v>
      </c>
      <c r="L45" s="322">
        <f t="shared" si="64"/>
        <v>0.65217391304347805</v>
      </c>
      <c r="M45" s="322">
        <f t="shared" si="61"/>
        <v>0.65217391304347805</v>
      </c>
      <c r="N45" s="322">
        <f t="shared" si="64"/>
        <v>0.65217391304347805</v>
      </c>
      <c r="O45" s="322">
        <f t="shared" si="64"/>
        <v>0.65217391304347805</v>
      </c>
      <c r="P45" s="322">
        <f t="shared" si="64"/>
        <v>0.65217391304347805</v>
      </c>
      <c r="Q45" s="322">
        <f t="shared" si="64"/>
        <v>0.65217391304347805</v>
      </c>
      <c r="R45" s="322">
        <f t="shared" si="64"/>
        <v>0.65217391304347805</v>
      </c>
      <c r="S45" s="322">
        <f t="shared" si="64"/>
        <v>0.65217391304347805</v>
      </c>
      <c r="T45" s="322">
        <f t="shared" si="64"/>
        <v>0.65217391304347805</v>
      </c>
      <c r="U45" s="322">
        <f t="shared" si="64"/>
        <v>0.65217391304347805</v>
      </c>
      <c r="V45" s="322">
        <f t="shared" si="64"/>
        <v>0.65217391304347805</v>
      </c>
      <c r="W45" s="322">
        <f t="shared" si="64"/>
        <v>0.65217391304347805</v>
      </c>
      <c r="X45" s="322">
        <f t="shared" si="64"/>
        <v>0.65217391304347805</v>
      </c>
      <c r="Y45" s="322">
        <f t="shared" si="64"/>
        <v>0.65217391304347805</v>
      </c>
      <c r="Z45" s="322">
        <f t="shared" si="64"/>
        <v>0.65217391304347805</v>
      </c>
      <c r="AA45" s="322">
        <f t="shared" si="64"/>
        <v>0.65217391304347805</v>
      </c>
      <c r="AB45" s="322">
        <f t="shared" si="64"/>
        <v>0.65217391304347805</v>
      </c>
      <c r="AC45" s="322">
        <f t="shared" si="64"/>
        <v>0.65217391304347805</v>
      </c>
      <c r="AD45" s="322">
        <f t="shared" si="64"/>
        <v>0.65217391304347805</v>
      </c>
      <c r="AE45" s="322">
        <f t="shared" si="64"/>
        <v>0.65217391304347805</v>
      </c>
      <c r="AF45" s="322">
        <f t="shared" si="64"/>
        <v>0.65217391304347805</v>
      </c>
      <c r="AG45" s="322">
        <f t="shared" si="64"/>
        <v>0.65217391304347805</v>
      </c>
      <c r="AH45" s="322">
        <f t="shared" si="64"/>
        <v>0.65217391304347805</v>
      </c>
      <c r="AI45" s="322">
        <f t="shared" si="64"/>
        <v>0.65217391304347805</v>
      </c>
      <c r="AJ45" s="322">
        <f t="shared" si="64"/>
        <v>0.65217391304347805</v>
      </c>
      <c r="AK45" s="328">
        <v>2</v>
      </c>
      <c r="AL45" s="328">
        <v>2</v>
      </c>
    </row>
    <row r="46" spans="1:38" ht="36.75" customHeight="1">
      <c r="A46" s="869"/>
      <c r="B46" s="1192"/>
      <c r="C46" s="1190"/>
      <c r="D46" s="860"/>
      <c r="E46" s="860"/>
      <c r="F46" s="323" t="s">
        <v>7</v>
      </c>
      <c r="G46" s="324">
        <f t="shared" ref="G46:G58" si="65">+ROUND($E45-G45,1)</f>
        <v>73.3</v>
      </c>
      <c r="H46" s="324">
        <f t="shared" ref="H46:AL46" si="66">+G46-H45</f>
        <v>72.647826086956513</v>
      </c>
      <c r="I46" s="324">
        <f t="shared" si="66"/>
        <v>71.99565217391303</v>
      </c>
      <c r="J46" s="324">
        <f t="shared" si="66"/>
        <v>71.343478260869546</v>
      </c>
      <c r="K46" s="324">
        <f t="shared" si="66"/>
        <v>70.691304347826062</v>
      </c>
      <c r="L46" s="324">
        <f t="shared" si="66"/>
        <v>70.039130434782578</v>
      </c>
      <c r="M46" s="322">
        <f t="shared" si="61"/>
        <v>70.039130434782578</v>
      </c>
      <c r="N46" s="324">
        <f t="shared" si="66"/>
        <v>69.386956521739094</v>
      </c>
      <c r="O46" s="324">
        <f t="shared" si="66"/>
        <v>68.73478260869561</v>
      </c>
      <c r="P46" s="324">
        <f t="shared" si="66"/>
        <v>68.082608695652127</v>
      </c>
      <c r="Q46" s="324">
        <f t="shared" si="66"/>
        <v>67.430434782608643</v>
      </c>
      <c r="R46" s="324">
        <f t="shared" si="66"/>
        <v>66.778260869565159</v>
      </c>
      <c r="S46" s="324">
        <f t="shared" si="66"/>
        <v>66.126086956521675</v>
      </c>
      <c r="T46" s="324">
        <f t="shared" si="66"/>
        <v>65.473913043478191</v>
      </c>
      <c r="U46" s="324">
        <f t="shared" si="66"/>
        <v>64.821739130434707</v>
      </c>
      <c r="V46" s="324">
        <f t="shared" si="66"/>
        <v>64.169565217391224</v>
      </c>
      <c r="W46" s="324">
        <f t="shared" si="66"/>
        <v>63.517391304347747</v>
      </c>
      <c r="X46" s="324">
        <f t="shared" si="66"/>
        <v>62.86521739130427</v>
      </c>
      <c r="Y46" s="324">
        <f t="shared" si="66"/>
        <v>62.213043478260794</v>
      </c>
      <c r="Z46" s="324">
        <f t="shared" si="66"/>
        <v>61.560869565217317</v>
      </c>
      <c r="AA46" s="324">
        <f t="shared" si="66"/>
        <v>60.90869565217384</v>
      </c>
      <c r="AB46" s="324">
        <f t="shared" si="66"/>
        <v>60.256521739130363</v>
      </c>
      <c r="AC46" s="324">
        <f t="shared" si="66"/>
        <v>59.604347826086887</v>
      </c>
      <c r="AD46" s="324">
        <f t="shared" si="66"/>
        <v>58.95217391304341</v>
      </c>
      <c r="AE46" s="324">
        <f t="shared" si="66"/>
        <v>58.299999999999933</v>
      </c>
      <c r="AF46" s="324">
        <f t="shared" si="66"/>
        <v>57.647826086956456</v>
      </c>
      <c r="AG46" s="324">
        <f t="shared" si="66"/>
        <v>56.99565217391298</v>
      </c>
      <c r="AH46" s="324">
        <f t="shared" si="66"/>
        <v>56.343478260869503</v>
      </c>
      <c r="AI46" s="324">
        <f t="shared" si="66"/>
        <v>55.691304347826026</v>
      </c>
      <c r="AJ46" s="324">
        <f t="shared" si="66"/>
        <v>55.03913043478255</v>
      </c>
      <c r="AK46" s="324">
        <f t="shared" si="66"/>
        <v>53.03913043478255</v>
      </c>
      <c r="AL46" s="324">
        <f t="shared" si="66"/>
        <v>51.03913043478255</v>
      </c>
    </row>
    <row r="47" spans="1:38" ht="36.75" customHeight="1">
      <c r="A47" s="868">
        <v>19</v>
      </c>
      <c r="B47" s="1191" t="s">
        <v>557</v>
      </c>
      <c r="C47" s="1189">
        <f>+VLOOKUP(B47,'[9]Total Tồn Vật tư'!$A$3:$D$8000,4,0)</f>
        <v>2</v>
      </c>
      <c r="D47" s="859">
        <f>+VLOOKUP(B47,'[9]Total Tồn Vật tư'!$A$3:$E$8000,5,0)</f>
        <v>102</v>
      </c>
      <c r="E47" s="859">
        <f>+C47+D47</f>
        <v>104</v>
      </c>
      <c r="F47" s="320" t="s">
        <v>310</v>
      </c>
      <c r="G47" s="321">
        <f>+VLOOKUP($B47,'[9]Total Tồn Vật tư'!$A$3:$H$8000,8,0)</f>
        <v>0.217391304347826</v>
      </c>
      <c r="H47" s="322">
        <f t="shared" ref="H47:AJ47" si="67">+G47</f>
        <v>0.217391304347826</v>
      </c>
      <c r="I47" s="322">
        <f t="shared" si="67"/>
        <v>0.217391304347826</v>
      </c>
      <c r="J47" s="322">
        <f t="shared" si="67"/>
        <v>0.217391304347826</v>
      </c>
      <c r="K47" s="322">
        <f t="shared" si="67"/>
        <v>0.217391304347826</v>
      </c>
      <c r="L47" s="322">
        <f t="shared" si="67"/>
        <v>0.217391304347826</v>
      </c>
      <c r="M47" s="322">
        <f t="shared" si="61"/>
        <v>0.217391304347826</v>
      </c>
      <c r="N47" s="322">
        <f t="shared" si="67"/>
        <v>0.217391304347826</v>
      </c>
      <c r="O47" s="322">
        <f t="shared" si="67"/>
        <v>0.217391304347826</v>
      </c>
      <c r="P47" s="322">
        <f t="shared" si="67"/>
        <v>0.217391304347826</v>
      </c>
      <c r="Q47" s="322">
        <f t="shared" si="67"/>
        <v>0.217391304347826</v>
      </c>
      <c r="R47" s="322">
        <f t="shared" si="67"/>
        <v>0.217391304347826</v>
      </c>
      <c r="S47" s="322">
        <f t="shared" si="67"/>
        <v>0.217391304347826</v>
      </c>
      <c r="T47" s="322">
        <f t="shared" si="67"/>
        <v>0.217391304347826</v>
      </c>
      <c r="U47" s="322">
        <f t="shared" si="67"/>
        <v>0.217391304347826</v>
      </c>
      <c r="V47" s="322">
        <f t="shared" si="67"/>
        <v>0.217391304347826</v>
      </c>
      <c r="W47" s="322">
        <f t="shared" si="67"/>
        <v>0.217391304347826</v>
      </c>
      <c r="X47" s="322">
        <f t="shared" si="67"/>
        <v>0.217391304347826</v>
      </c>
      <c r="Y47" s="322">
        <f t="shared" si="67"/>
        <v>0.217391304347826</v>
      </c>
      <c r="Z47" s="322">
        <f t="shared" si="67"/>
        <v>0.217391304347826</v>
      </c>
      <c r="AA47" s="322">
        <f t="shared" si="67"/>
        <v>0.217391304347826</v>
      </c>
      <c r="AB47" s="322">
        <f t="shared" si="67"/>
        <v>0.217391304347826</v>
      </c>
      <c r="AC47" s="322">
        <f t="shared" si="67"/>
        <v>0.217391304347826</v>
      </c>
      <c r="AD47" s="322">
        <f t="shared" si="67"/>
        <v>0.217391304347826</v>
      </c>
      <c r="AE47" s="322">
        <f t="shared" si="67"/>
        <v>0.217391304347826</v>
      </c>
      <c r="AF47" s="322">
        <f t="shared" si="67"/>
        <v>0.217391304347826</v>
      </c>
      <c r="AG47" s="322">
        <f t="shared" si="67"/>
        <v>0.217391304347826</v>
      </c>
      <c r="AH47" s="322">
        <f t="shared" si="67"/>
        <v>0.217391304347826</v>
      </c>
      <c r="AI47" s="322">
        <f t="shared" si="67"/>
        <v>0.217391304347826</v>
      </c>
      <c r="AJ47" s="322">
        <f t="shared" si="67"/>
        <v>0.217391304347826</v>
      </c>
      <c r="AK47" s="329">
        <v>0.5</v>
      </c>
      <c r="AL47" s="329">
        <v>0.5</v>
      </c>
    </row>
    <row r="48" spans="1:38" ht="36.75" customHeight="1">
      <c r="A48" s="869"/>
      <c r="B48" s="1192"/>
      <c r="C48" s="1190"/>
      <c r="D48" s="860"/>
      <c r="E48" s="860"/>
      <c r="F48" s="323" t="s">
        <v>7</v>
      </c>
      <c r="G48" s="324">
        <f t="shared" si="65"/>
        <v>103.8</v>
      </c>
      <c r="H48" s="324">
        <f t="shared" ref="H48:AL48" si="68">+G48-H47</f>
        <v>103.58260869565217</v>
      </c>
      <c r="I48" s="324">
        <f t="shared" si="68"/>
        <v>103.36521739130434</v>
      </c>
      <c r="J48" s="324">
        <f t="shared" si="68"/>
        <v>103.14782608695651</v>
      </c>
      <c r="K48" s="324">
        <f t="shared" si="68"/>
        <v>102.93043478260869</v>
      </c>
      <c r="L48" s="324">
        <f t="shared" si="68"/>
        <v>102.71304347826086</v>
      </c>
      <c r="M48" s="322">
        <f t="shared" si="61"/>
        <v>102.71304347826086</v>
      </c>
      <c r="N48" s="324">
        <f t="shared" si="68"/>
        <v>102.49565217391303</v>
      </c>
      <c r="O48" s="324">
        <f t="shared" si="68"/>
        <v>102.2782608695652</v>
      </c>
      <c r="P48" s="324">
        <f t="shared" si="68"/>
        <v>102.06086956521737</v>
      </c>
      <c r="Q48" s="324">
        <f t="shared" si="68"/>
        <v>101.84347826086955</v>
      </c>
      <c r="R48" s="324">
        <f t="shared" si="68"/>
        <v>101.62608695652172</v>
      </c>
      <c r="S48" s="324">
        <f t="shared" si="68"/>
        <v>101.40869565217389</v>
      </c>
      <c r="T48" s="324">
        <f t="shared" si="68"/>
        <v>101.19130434782606</v>
      </c>
      <c r="U48" s="324">
        <f t="shared" si="68"/>
        <v>100.97391304347823</v>
      </c>
      <c r="V48" s="324">
        <f t="shared" si="68"/>
        <v>100.75652173913041</v>
      </c>
      <c r="W48" s="324">
        <f t="shared" si="68"/>
        <v>100.53913043478258</v>
      </c>
      <c r="X48" s="324">
        <f t="shared" si="68"/>
        <v>100.32173913043475</v>
      </c>
      <c r="Y48" s="324">
        <f t="shared" si="68"/>
        <v>100.10434782608692</v>
      </c>
      <c r="Z48" s="324">
        <f t="shared" si="68"/>
        <v>99.886956521739094</v>
      </c>
      <c r="AA48" s="324">
        <f t="shared" si="68"/>
        <v>99.669565217391266</v>
      </c>
      <c r="AB48" s="324">
        <f t="shared" si="68"/>
        <v>99.452173913043438</v>
      </c>
      <c r="AC48" s="324">
        <f t="shared" si="68"/>
        <v>99.23478260869561</v>
      </c>
      <c r="AD48" s="324">
        <f t="shared" si="68"/>
        <v>99.017391304347782</v>
      </c>
      <c r="AE48" s="324">
        <f t="shared" si="68"/>
        <v>98.799999999999955</v>
      </c>
      <c r="AF48" s="324">
        <f t="shared" si="68"/>
        <v>98.582608695652127</v>
      </c>
      <c r="AG48" s="324">
        <f t="shared" si="68"/>
        <v>98.365217391304299</v>
      </c>
      <c r="AH48" s="324">
        <f t="shared" si="68"/>
        <v>98.147826086956471</v>
      </c>
      <c r="AI48" s="324">
        <f t="shared" si="68"/>
        <v>97.930434782608643</v>
      </c>
      <c r="AJ48" s="324">
        <f t="shared" si="68"/>
        <v>97.713043478260815</v>
      </c>
      <c r="AK48" s="334">
        <f t="shared" si="68"/>
        <v>97.213043478260815</v>
      </c>
      <c r="AL48" s="334">
        <f t="shared" si="68"/>
        <v>96.713043478260815</v>
      </c>
    </row>
    <row r="49" spans="1:38" ht="36.75" customHeight="1">
      <c r="A49" s="868">
        <v>19</v>
      </c>
      <c r="B49" s="1191" t="s">
        <v>559</v>
      </c>
      <c r="C49" s="1189">
        <f>+VLOOKUP(B49,'[9]Total Tồn Vật tư'!$A$3:$D$8000,4,0)</f>
        <v>0</v>
      </c>
      <c r="D49" s="859">
        <f>+VLOOKUP(B49,'[9]Total Tồn Vật tư'!$A$3:$E$8000,5,0)</f>
        <v>0</v>
      </c>
      <c r="E49" s="859">
        <f>+C49+D49</f>
        <v>0</v>
      </c>
      <c r="F49" s="320" t="s">
        <v>310</v>
      </c>
      <c r="G49" s="321">
        <f>+VLOOKUP($B49,'[9]Total Tồn Vật tư'!$A$3:$H$8000,8,0)</f>
        <v>3.8260869565217401</v>
      </c>
      <c r="H49" s="322">
        <f t="shared" ref="H49:AJ49" si="69">+G49</f>
        <v>3.8260869565217401</v>
      </c>
      <c r="I49" s="322">
        <f t="shared" si="69"/>
        <v>3.8260869565217401</v>
      </c>
      <c r="J49" s="322">
        <f t="shared" si="69"/>
        <v>3.8260869565217401</v>
      </c>
      <c r="K49" s="322">
        <f t="shared" si="69"/>
        <v>3.8260869565217401</v>
      </c>
      <c r="L49" s="322">
        <f t="shared" si="69"/>
        <v>3.8260869565217401</v>
      </c>
      <c r="M49" s="322">
        <f t="shared" si="61"/>
        <v>3.8260869565217401</v>
      </c>
      <c r="N49" s="322">
        <f t="shared" si="69"/>
        <v>3.8260869565217401</v>
      </c>
      <c r="O49" s="322">
        <f t="shared" si="69"/>
        <v>3.8260869565217401</v>
      </c>
      <c r="P49" s="322">
        <f t="shared" si="69"/>
        <v>3.8260869565217401</v>
      </c>
      <c r="Q49" s="322">
        <f t="shared" si="69"/>
        <v>3.8260869565217401</v>
      </c>
      <c r="R49" s="322">
        <f t="shared" si="69"/>
        <v>3.8260869565217401</v>
      </c>
      <c r="S49" s="322">
        <f t="shared" si="69"/>
        <v>3.8260869565217401</v>
      </c>
      <c r="T49" s="322">
        <f t="shared" si="69"/>
        <v>3.8260869565217401</v>
      </c>
      <c r="U49" s="322">
        <f t="shared" si="69"/>
        <v>3.8260869565217401</v>
      </c>
      <c r="V49" s="322">
        <f t="shared" si="69"/>
        <v>3.8260869565217401</v>
      </c>
      <c r="W49" s="322">
        <f t="shared" si="69"/>
        <v>3.8260869565217401</v>
      </c>
      <c r="X49" s="322">
        <f t="shared" si="69"/>
        <v>3.8260869565217401</v>
      </c>
      <c r="Y49" s="322">
        <f t="shared" si="69"/>
        <v>3.8260869565217401</v>
      </c>
      <c r="Z49" s="322">
        <f t="shared" si="69"/>
        <v>3.8260869565217401</v>
      </c>
      <c r="AA49" s="322">
        <f t="shared" si="69"/>
        <v>3.8260869565217401</v>
      </c>
      <c r="AB49" s="322">
        <f t="shared" si="69"/>
        <v>3.8260869565217401</v>
      </c>
      <c r="AC49" s="322">
        <f t="shared" si="69"/>
        <v>3.8260869565217401</v>
      </c>
      <c r="AD49" s="322">
        <f t="shared" si="69"/>
        <v>3.8260869565217401</v>
      </c>
      <c r="AE49" s="322">
        <f t="shared" si="69"/>
        <v>3.8260869565217401</v>
      </c>
      <c r="AF49" s="322">
        <f t="shared" si="69"/>
        <v>3.8260869565217401</v>
      </c>
      <c r="AG49" s="322">
        <f t="shared" si="69"/>
        <v>3.8260869565217401</v>
      </c>
      <c r="AH49" s="322">
        <f t="shared" si="69"/>
        <v>3.8260869565217401</v>
      </c>
      <c r="AI49" s="322">
        <f t="shared" si="69"/>
        <v>3.8260869565217401</v>
      </c>
      <c r="AJ49" s="322">
        <f t="shared" si="69"/>
        <v>3.8260869565217401</v>
      </c>
      <c r="AK49" s="329">
        <v>0.5</v>
      </c>
      <c r="AL49" s="329">
        <v>0.5</v>
      </c>
    </row>
    <row r="50" spans="1:38" ht="36.75" customHeight="1">
      <c r="A50" s="869"/>
      <c r="B50" s="1192"/>
      <c r="C50" s="1190"/>
      <c r="D50" s="860"/>
      <c r="E50" s="860"/>
      <c r="F50" s="323" t="s">
        <v>7</v>
      </c>
      <c r="G50" s="324">
        <f t="shared" si="65"/>
        <v>-3.8</v>
      </c>
      <c r="H50" s="324">
        <f t="shared" ref="H50:AL50" si="70">+G50-H49</f>
        <v>-7.62608695652174</v>
      </c>
      <c r="I50" s="324">
        <f t="shared" si="70"/>
        <v>-11.452173913043481</v>
      </c>
      <c r="J50" s="324">
        <f t="shared" si="70"/>
        <v>-15.278260869565221</v>
      </c>
      <c r="K50" s="324">
        <f t="shared" si="70"/>
        <v>-19.104347826086961</v>
      </c>
      <c r="L50" s="324">
        <f t="shared" si="70"/>
        <v>-22.9304347826087</v>
      </c>
      <c r="M50" s="322">
        <f t="shared" si="61"/>
        <v>-22.9304347826087</v>
      </c>
      <c r="N50" s="324">
        <f t="shared" si="70"/>
        <v>-26.756521739130442</v>
      </c>
      <c r="O50" s="324">
        <f t="shared" si="70"/>
        <v>-30.582608695652183</v>
      </c>
      <c r="P50" s="324">
        <f t="shared" si="70"/>
        <v>-34.408695652173925</v>
      </c>
      <c r="Q50" s="324">
        <f t="shared" si="70"/>
        <v>-38.234782608695667</v>
      </c>
      <c r="R50" s="324">
        <f t="shared" si="70"/>
        <v>-42.060869565217409</v>
      </c>
      <c r="S50" s="324">
        <f t="shared" si="70"/>
        <v>-45.886956521739151</v>
      </c>
      <c r="T50" s="324">
        <f t="shared" si="70"/>
        <v>-49.713043478260893</v>
      </c>
      <c r="U50" s="324">
        <f t="shared" si="70"/>
        <v>-53.539130434782635</v>
      </c>
      <c r="V50" s="324">
        <f t="shared" si="70"/>
        <v>-57.365217391304377</v>
      </c>
      <c r="W50" s="324">
        <f t="shared" si="70"/>
        <v>-61.191304347826119</v>
      </c>
      <c r="X50" s="324">
        <f t="shared" si="70"/>
        <v>-65.017391304347854</v>
      </c>
      <c r="Y50" s="324">
        <f t="shared" si="70"/>
        <v>-68.843478260869588</v>
      </c>
      <c r="Z50" s="324">
        <f t="shared" si="70"/>
        <v>-72.669565217391323</v>
      </c>
      <c r="AA50" s="324">
        <f t="shared" si="70"/>
        <v>-76.495652173913058</v>
      </c>
      <c r="AB50" s="324">
        <f t="shared" si="70"/>
        <v>-80.321739130434793</v>
      </c>
      <c r="AC50" s="324">
        <f t="shared" si="70"/>
        <v>-84.147826086956528</v>
      </c>
      <c r="AD50" s="324">
        <f t="shared" si="70"/>
        <v>-87.973913043478262</v>
      </c>
      <c r="AE50" s="324">
        <f t="shared" si="70"/>
        <v>-91.8</v>
      </c>
      <c r="AF50" s="324">
        <f t="shared" si="70"/>
        <v>-95.626086956521732</v>
      </c>
      <c r="AG50" s="324">
        <f t="shared" si="70"/>
        <v>-99.452173913043467</v>
      </c>
      <c r="AH50" s="324">
        <f t="shared" si="70"/>
        <v>-103.2782608695652</v>
      </c>
      <c r="AI50" s="324">
        <f t="shared" si="70"/>
        <v>-107.10434782608694</v>
      </c>
      <c r="AJ50" s="324">
        <f t="shared" si="70"/>
        <v>-110.93043478260867</v>
      </c>
      <c r="AK50" s="334">
        <f t="shared" si="70"/>
        <v>-111.43043478260867</v>
      </c>
      <c r="AL50" s="334">
        <f t="shared" si="70"/>
        <v>-111.93043478260867</v>
      </c>
    </row>
    <row r="51" spans="1:38" ht="36.75" customHeight="1">
      <c r="A51" s="868">
        <v>20</v>
      </c>
      <c r="B51" s="1191" t="s">
        <v>563</v>
      </c>
      <c r="C51" s="1189">
        <f>+VLOOKUP(B51,'[9]Total Tồn Vật tư'!$A$3:$D$8000,4,0)</f>
        <v>3400</v>
      </c>
      <c r="D51" s="859">
        <f>+VLOOKUP(B51,'[9]Total Tồn Vật tư'!$A$3:$E$8000,5,0)</f>
        <v>5100</v>
      </c>
      <c r="E51" s="859">
        <v>3720</v>
      </c>
      <c r="F51" s="320" t="s">
        <v>310</v>
      </c>
      <c r="G51" s="321">
        <f>+VLOOKUP($B51,'[9]Total Tồn Vật tư'!$A$3:$H$8000,8,0)</f>
        <v>94</v>
      </c>
      <c r="H51" s="322">
        <f t="shared" ref="H51:AJ51" si="71">+G51</f>
        <v>94</v>
      </c>
      <c r="I51" s="322">
        <f t="shared" si="71"/>
        <v>94</v>
      </c>
      <c r="J51" s="322">
        <f t="shared" si="71"/>
        <v>94</v>
      </c>
      <c r="K51" s="322">
        <f t="shared" si="71"/>
        <v>94</v>
      </c>
      <c r="L51" s="322">
        <f t="shared" si="71"/>
        <v>94</v>
      </c>
      <c r="M51" s="322">
        <f t="shared" si="61"/>
        <v>94</v>
      </c>
      <c r="N51" s="322">
        <f t="shared" si="71"/>
        <v>94</v>
      </c>
      <c r="O51" s="322">
        <f t="shared" si="71"/>
        <v>94</v>
      </c>
      <c r="P51" s="322">
        <f t="shared" si="71"/>
        <v>94</v>
      </c>
      <c r="Q51" s="322">
        <f t="shared" si="71"/>
        <v>94</v>
      </c>
      <c r="R51" s="322">
        <f t="shared" si="71"/>
        <v>94</v>
      </c>
      <c r="S51" s="322">
        <f t="shared" si="71"/>
        <v>94</v>
      </c>
      <c r="T51" s="322">
        <f t="shared" si="71"/>
        <v>94</v>
      </c>
      <c r="U51" s="322">
        <f t="shared" si="71"/>
        <v>94</v>
      </c>
      <c r="V51" s="322">
        <f t="shared" si="71"/>
        <v>94</v>
      </c>
      <c r="W51" s="322">
        <f t="shared" si="71"/>
        <v>94</v>
      </c>
      <c r="X51" s="322">
        <f t="shared" si="71"/>
        <v>94</v>
      </c>
      <c r="Y51" s="322">
        <f t="shared" si="71"/>
        <v>94</v>
      </c>
      <c r="Z51" s="322">
        <f t="shared" si="71"/>
        <v>94</v>
      </c>
      <c r="AA51" s="322">
        <f t="shared" si="71"/>
        <v>94</v>
      </c>
      <c r="AB51" s="322">
        <f t="shared" si="71"/>
        <v>94</v>
      </c>
      <c r="AC51" s="322">
        <f t="shared" si="71"/>
        <v>94</v>
      </c>
      <c r="AD51" s="322">
        <f t="shared" si="71"/>
        <v>94</v>
      </c>
      <c r="AE51" s="322">
        <f t="shared" si="71"/>
        <v>94</v>
      </c>
      <c r="AF51" s="322">
        <f t="shared" si="71"/>
        <v>94</v>
      </c>
      <c r="AG51" s="322">
        <f t="shared" si="71"/>
        <v>94</v>
      </c>
      <c r="AH51" s="322">
        <f t="shared" si="71"/>
        <v>94</v>
      </c>
      <c r="AI51" s="322">
        <f t="shared" si="71"/>
        <v>94</v>
      </c>
      <c r="AJ51" s="322">
        <f t="shared" si="71"/>
        <v>94</v>
      </c>
      <c r="AK51" s="328">
        <v>105</v>
      </c>
      <c r="AL51" s="328">
        <v>105</v>
      </c>
    </row>
    <row r="52" spans="1:38" ht="39.75" customHeight="1">
      <c r="A52" s="869"/>
      <c r="B52" s="1192"/>
      <c r="C52" s="1190"/>
      <c r="D52" s="860"/>
      <c r="E52" s="860"/>
      <c r="F52" s="323" t="s">
        <v>7</v>
      </c>
      <c r="G52" s="324">
        <f t="shared" si="65"/>
        <v>3626</v>
      </c>
      <c r="H52" s="324">
        <f t="shared" ref="H52:AL52" si="72">+G52-H51</f>
        <v>3532</v>
      </c>
      <c r="I52" s="324">
        <f t="shared" si="72"/>
        <v>3438</v>
      </c>
      <c r="J52" s="324">
        <f t="shared" si="72"/>
        <v>3344</v>
      </c>
      <c r="K52" s="324">
        <f t="shared" si="72"/>
        <v>3250</v>
      </c>
      <c r="L52" s="324">
        <f t="shared" si="72"/>
        <v>3156</v>
      </c>
      <c r="M52" s="322">
        <f t="shared" si="61"/>
        <v>3156</v>
      </c>
      <c r="N52" s="324">
        <f t="shared" si="72"/>
        <v>3062</v>
      </c>
      <c r="O52" s="324">
        <f t="shared" si="72"/>
        <v>2968</v>
      </c>
      <c r="P52" s="324">
        <f t="shared" si="72"/>
        <v>2874</v>
      </c>
      <c r="Q52" s="324">
        <f t="shared" si="72"/>
        <v>2780</v>
      </c>
      <c r="R52" s="324">
        <f t="shared" si="72"/>
        <v>2686</v>
      </c>
      <c r="S52" s="324">
        <f t="shared" si="72"/>
        <v>2592</v>
      </c>
      <c r="T52" s="324">
        <f t="shared" si="72"/>
        <v>2498</v>
      </c>
      <c r="U52" s="324">
        <f t="shared" si="72"/>
        <v>2404</v>
      </c>
      <c r="V52" s="324">
        <f t="shared" si="72"/>
        <v>2310</v>
      </c>
      <c r="W52" s="324">
        <f t="shared" si="72"/>
        <v>2216</v>
      </c>
      <c r="X52" s="324">
        <f t="shared" si="72"/>
        <v>2122</v>
      </c>
      <c r="Y52" s="324">
        <f t="shared" si="72"/>
        <v>2028</v>
      </c>
      <c r="Z52" s="324">
        <f t="shared" si="72"/>
        <v>1934</v>
      </c>
      <c r="AA52" s="324">
        <f t="shared" si="72"/>
        <v>1840</v>
      </c>
      <c r="AB52" s="324">
        <f t="shared" si="72"/>
        <v>1746</v>
      </c>
      <c r="AC52" s="324">
        <f t="shared" si="72"/>
        <v>1652</v>
      </c>
      <c r="AD52" s="324">
        <f t="shared" si="72"/>
        <v>1558</v>
      </c>
      <c r="AE52" s="324">
        <f t="shared" si="72"/>
        <v>1464</v>
      </c>
      <c r="AF52" s="324">
        <f t="shared" si="72"/>
        <v>1370</v>
      </c>
      <c r="AG52" s="324">
        <f t="shared" si="72"/>
        <v>1276</v>
      </c>
      <c r="AH52" s="324">
        <f t="shared" si="72"/>
        <v>1182</v>
      </c>
      <c r="AI52" s="324">
        <f t="shared" si="72"/>
        <v>1088</v>
      </c>
      <c r="AJ52" s="324">
        <f t="shared" si="72"/>
        <v>994</v>
      </c>
      <c r="AK52" s="324">
        <f t="shared" si="72"/>
        <v>889</v>
      </c>
      <c r="AL52" s="324">
        <f t="shared" si="72"/>
        <v>784</v>
      </c>
    </row>
    <row r="53" spans="1:38" ht="36.75" customHeight="1">
      <c r="A53" s="868">
        <v>21</v>
      </c>
      <c r="B53" s="1191" t="s">
        <v>567</v>
      </c>
      <c r="C53" s="1189">
        <f>+VLOOKUP(B53,'[9]Total Tồn Vật tư'!$A$3:$D$8000,4,0)</f>
        <v>2550</v>
      </c>
      <c r="D53" s="859">
        <f>+VLOOKUP(B53,'[9]Total Tồn Vật tư'!$A$3:$E$8000,5,0)</f>
        <v>12018</v>
      </c>
      <c r="E53" s="859">
        <f>+C53+D53</f>
        <v>14568</v>
      </c>
      <c r="F53" s="320" t="s">
        <v>310</v>
      </c>
      <c r="G53" s="321">
        <f>+VLOOKUP($B53,'[9]Total Tồn Vật tư'!$A$3:$H$8000,8,0)</f>
        <v>4.1304347826086998</v>
      </c>
      <c r="H53" s="322">
        <f t="shared" ref="H53:AJ53" si="73">+G53</f>
        <v>4.1304347826086998</v>
      </c>
      <c r="I53" s="322">
        <f t="shared" si="73"/>
        <v>4.1304347826086998</v>
      </c>
      <c r="J53" s="322">
        <f t="shared" si="73"/>
        <v>4.1304347826086998</v>
      </c>
      <c r="K53" s="322">
        <f t="shared" si="73"/>
        <v>4.1304347826086998</v>
      </c>
      <c r="L53" s="322">
        <f t="shared" si="73"/>
        <v>4.1304347826086998</v>
      </c>
      <c r="M53" s="322">
        <f t="shared" si="61"/>
        <v>4.1304347826086998</v>
      </c>
      <c r="N53" s="322">
        <f t="shared" si="73"/>
        <v>4.1304347826086998</v>
      </c>
      <c r="O53" s="322">
        <f t="shared" si="73"/>
        <v>4.1304347826086998</v>
      </c>
      <c r="P53" s="322">
        <f t="shared" si="73"/>
        <v>4.1304347826086998</v>
      </c>
      <c r="Q53" s="322">
        <f t="shared" si="73"/>
        <v>4.1304347826086998</v>
      </c>
      <c r="R53" s="322">
        <f t="shared" si="73"/>
        <v>4.1304347826086998</v>
      </c>
      <c r="S53" s="322">
        <f t="shared" si="73"/>
        <v>4.1304347826086998</v>
      </c>
      <c r="T53" s="322">
        <f t="shared" si="73"/>
        <v>4.1304347826086998</v>
      </c>
      <c r="U53" s="322">
        <f t="shared" si="73"/>
        <v>4.1304347826086998</v>
      </c>
      <c r="V53" s="322">
        <f t="shared" si="73"/>
        <v>4.1304347826086998</v>
      </c>
      <c r="W53" s="322">
        <f t="shared" si="73"/>
        <v>4.1304347826086998</v>
      </c>
      <c r="X53" s="322">
        <f t="shared" si="73"/>
        <v>4.1304347826086998</v>
      </c>
      <c r="Y53" s="322">
        <f t="shared" si="73"/>
        <v>4.1304347826086998</v>
      </c>
      <c r="Z53" s="322">
        <f t="shared" si="73"/>
        <v>4.1304347826086998</v>
      </c>
      <c r="AA53" s="322">
        <f t="shared" si="73"/>
        <v>4.1304347826086998</v>
      </c>
      <c r="AB53" s="322">
        <f t="shared" si="73"/>
        <v>4.1304347826086998</v>
      </c>
      <c r="AC53" s="322">
        <f t="shared" si="73"/>
        <v>4.1304347826086998</v>
      </c>
      <c r="AD53" s="322">
        <f t="shared" si="73"/>
        <v>4.1304347826086998</v>
      </c>
      <c r="AE53" s="322">
        <f t="shared" si="73"/>
        <v>4.1304347826086998</v>
      </c>
      <c r="AF53" s="322">
        <f t="shared" si="73"/>
        <v>4.1304347826086998</v>
      </c>
      <c r="AG53" s="322">
        <f t="shared" si="73"/>
        <v>4.1304347826086998</v>
      </c>
      <c r="AH53" s="322">
        <f t="shared" si="73"/>
        <v>4.1304347826086998</v>
      </c>
      <c r="AI53" s="322">
        <f t="shared" si="73"/>
        <v>4.1304347826086998</v>
      </c>
      <c r="AJ53" s="322">
        <f t="shared" si="73"/>
        <v>4.1304347826086998</v>
      </c>
      <c r="AK53" s="328">
        <v>85</v>
      </c>
      <c r="AL53" s="328">
        <v>85</v>
      </c>
    </row>
    <row r="54" spans="1:38" ht="36.75" customHeight="1">
      <c r="A54" s="869"/>
      <c r="B54" s="1192"/>
      <c r="C54" s="1190"/>
      <c r="D54" s="860"/>
      <c r="E54" s="860"/>
      <c r="F54" s="323" t="s">
        <v>7</v>
      </c>
      <c r="G54" s="324">
        <f t="shared" si="65"/>
        <v>14563.9</v>
      </c>
      <c r="H54" s="324">
        <f t="shared" ref="H54:AL54" si="74">+G54-H53</f>
        <v>14559.769565217392</v>
      </c>
      <c r="I54" s="324">
        <f t="shared" si="74"/>
        <v>14555.639130434784</v>
      </c>
      <c r="J54" s="324">
        <f t="shared" si="74"/>
        <v>14551.508695652175</v>
      </c>
      <c r="K54" s="324">
        <f t="shared" si="74"/>
        <v>14547.378260869567</v>
      </c>
      <c r="L54" s="324">
        <f t="shared" si="74"/>
        <v>14543.247826086959</v>
      </c>
      <c r="M54" s="322">
        <f t="shared" si="61"/>
        <v>14543.247826086959</v>
      </c>
      <c r="N54" s="324">
        <f t="shared" si="74"/>
        <v>14539.117391304351</v>
      </c>
      <c r="O54" s="324">
        <f t="shared" si="74"/>
        <v>14534.986956521743</v>
      </c>
      <c r="P54" s="324">
        <f t="shared" si="74"/>
        <v>14530.856521739135</v>
      </c>
      <c r="Q54" s="324">
        <f t="shared" si="74"/>
        <v>14526.726086956527</v>
      </c>
      <c r="R54" s="324">
        <f t="shared" si="74"/>
        <v>14522.595652173919</v>
      </c>
      <c r="S54" s="324">
        <f t="shared" si="74"/>
        <v>14518.465217391311</v>
      </c>
      <c r="T54" s="324">
        <f t="shared" si="74"/>
        <v>14514.334782608703</v>
      </c>
      <c r="U54" s="324">
        <f t="shared" si="74"/>
        <v>14510.204347826095</v>
      </c>
      <c r="V54" s="324">
        <f t="shared" si="74"/>
        <v>14506.073913043487</v>
      </c>
      <c r="W54" s="324">
        <f t="shared" si="74"/>
        <v>14501.943478260879</v>
      </c>
      <c r="X54" s="324">
        <f t="shared" si="74"/>
        <v>14497.813043478271</v>
      </c>
      <c r="Y54" s="324">
        <f t="shared" si="74"/>
        <v>14493.682608695663</v>
      </c>
      <c r="Z54" s="324">
        <f t="shared" si="74"/>
        <v>14489.552173913055</v>
      </c>
      <c r="AA54" s="324">
        <f t="shared" si="74"/>
        <v>14485.421739130446</v>
      </c>
      <c r="AB54" s="324">
        <f t="shared" si="74"/>
        <v>14481.291304347838</v>
      </c>
      <c r="AC54" s="324">
        <f t="shared" si="74"/>
        <v>14477.16086956523</v>
      </c>
      <c r="AD54" s="324">
        <f t="shared" si="74"/>
        <v>14473.030434782622</v>
      </c>
      <c r="AE54" s="324">
        <f t="shared" si="74"/>
        <v>14468.900000000014</v>
      </c>
      <c r="AF54" s="324">
        <f t="shared" si="74"/>
        <v>14464.769565217406</v>
      </c>
      <c r="AG54" s="324">
        <f t="shared" si="74"/>
        <v>14460.639130434798</v>
      </c>
      <c r="AH54" s="324">
        <f t="shared" si="74"/>
        <v>14456.50869565219</v>
      </c>
      <c r="AI54" s="324">
        <f t="shared" si="74"/>
        <v>14452.378260869582</v>
      </c>
      <c r="AJ54" s="324">
        <f t="shared" si="74"/>
        <v>14448.247826086974</v>
      </c>
      <c r="AK54" s="324">
        <f t="shared" si="74"/>
        <v>14363.247826086974</v>
      </c>
      <c r="AL54" s="324">
        <f t="shared" si="74"/>
        <v>14278.247826086974</v>
      </c>
    </row>
    <row r="55" spans="1:38" ht="36.75" customHeight="1">
      <c r="A55" s="868">
        <v>21</v>
      </c>
      <c r="B55" s="1191" t="s">
        <v>565</v>
      </c>
      <c r="C55" s="1189">
        <f>+VLOOKUP(B55,'[9]Total Tồn Vật tư'!$A$3:$D$8000,4,0)</f>
        <v>5280</v>
      </c>
      <c r="D55" s="859">
        <f>+VLOOKUP(B55,'[9]Total Tồn Vật tư'!$A$3:$E$8000,5,0)</f>
        <v>5108</v>
      </c>
      <c r="E55" s="859">
        <f>+C55+D55</f>
        <v>10388</v>
      </c>
      <c r="F55" s="320" t="s">
        <v>310</v>
      </c>
      <c r="G55" s="321">
        <f>+VLOOKUP($B55,'[9]Total Tồn Vật tư'!$A$3:$H$8000,8,0)</f>
        <v>336.95652173912998</v>
      </c>
      <c r="H55" s="322">
        <f t="shared" ref="H55:AJ55" si="75">+G55</f>
        <v>336.95652173912998</v>
      </c>
      <c r="I55" s="322">
        <f t="shared" si="75"/>
        <v>336.95652173912998</v>
      </c>
      <c r="J55" s="322">
        <f t="shared" si="75"/>
        <v>336.95652173912998</v>
      </c>
      <c r="K55" s="322">
        <f t="shared" si="75"/>
        <v>336.95652173912998</v>
      </c>
      <c r="L55" s="322">
        <f t="shared" si="75"/>
        <v>336.95652173912998</v>
      </c>
      <c r="M55" s="322">
        <f t="shared" si="61"/>
        <v>336.95652173912998</v>
      </c>
      <c r="N55" s="322">
        <f t="shared" si="75"/>
        <v>336.95652173912998</v>
      </c>
      <c r="O55" s="322">
        <f t="shared" si="75"/>
        <v>336.95652173912998</v>
      </c>
      <c r="P55" s="322">
        <f t="shared" si="75"/>
        <v>336.95652173912998</v>
      </c>
      <c r="Q55" s="322">
        <f t="shared" si="75"/>
        <v>336.95652173912998</v>
      </c>
      <c r="R55" s="322">
        <f t="shared" si="75"/>
        <v>336.95652173912998</v>
      </c>
      <c r="S55" s="322">
        <f t="shared" si="75"/>
        <v>336.95652173912998</v>
      </c>
      <c r="T55" s="322">
        <f t="shared" si="75"/>
        <v>336.95652173912998</v>
      </c>
      <c r="U55" s="322">
        <f t="shared" si="75"/>
        <v>336.95652173912998</v>
      </c>
      <c r="V55" s="322">
        <f t="shared" si="75"/>
        <v>336.95652173912998</v>
      </c>
      <c r="W55" s="322">
        <f t="shared" si="75"/>
        <v>336.95652173912998</v>
      </c>
      <c r="X55" s="322">
        <f t="shared" si="75"/>
        <v>336.95652173912998</v>
      </c>
      <c r="Y55" s="322">
        <f t="shared" si="75"/>
        <v>336.95652173912998</v>
      </c>
      <c r="Z55" s="322">
        <f t="shared" si="75"/>
        <v>336.95652173912998</v>
      </c>
      <c r="AA55" s="322">
        <f t="shared" si="75"/>
        <v>336.95652173912998</v>
      </c>
      <c r="AB55" s="322">
        <f t="shared" si="75"/>
        <v>336.95652173912998</v>
      </c>
      <c r="AC55" s="322">
        <f t="shared" si="75"/>
        <v>336.95652173912998</v>
      </c>
      <c r="AD55" s="322">
        <f t="shared" si="75"/>
        <v>336.95652173912998</v>
      </c>
      <c r="AE55" s="322">
        <f t="shared" si="75"/>
        <v>336.95652173912998</v>
      </c>
      <c r="AF55" s="322">
        <f t="shared" si="75"/>
        <v>336.95652173912998</v>
      </c>
      <c r="AG55" s="322">
        <f t="shared" si="75"/>
        <v>336.95652173912998</v>
      </c>
      <c r="AH55" s="322">
        <f t="shared" si="75"/>
        <v>336.95652173912998</v>
      </c>
      <c r="AI55" s="322">
        <f t="shared" si="75"/>
        <v>336.95652173912998</v>
      </c>
      <c r="AJ55" s="322">
        <f t="shared" si="75"/>
        <v>336.95652173912998</v>
      </c>
      <c r="AK55" s="327">
        <v>175</v>
      </c>
      <c r="AL55" s="327">
        <v>175</v>
      </c>
    </row>
    <row r="56" spans="1:38" ht="36.75" customHeight="1">
      <c r="A56" s="869"/>
      <c r="B56" s="1192"/>
      <c r="C56" s="1190"/>
      <c r="D56" s="860"/>
      <c r="E56" s="860"/>
      <c r="F56" s="323" t="s">
        <v>7</v>
      </c>
      <c r="G56" s="324">
        <f t="shared" si="65"/>
        <v>10051</v>
      </c>
      <c r="H56" s="324">
        <f t="shared" ref="H56:AL56" si="76">+G56-H55</f>
        <v>9714.04347826087</v>
      </c>
      <c r="I56" s="324">
        <f t="shared" si="76"/>
        <v>9377.0869565217399</v>
      </c>
      <c r="J56" s="324">
        <f t="shared" si="76"/>
        <v>9040.1304347826099</v>
      </c>
      <c r="K56" s="324">
        <f t="shared" si="76"/>
        <v>8703.1739130434798</v>
      </c>
      <c r="L56" s="324">
        <f t="shared" si="76"/>
        <v>8366.2173913043498</v>
      </c>
      <c r="M56" s="322">
        <f t="shared" si="61"/>
        <v>8366.2173913043498</v>
      </c>
      <c r="N56" s="324">
        <f t="shared" si="76"/>
        <v>8029.2608695652198</v>
      </c>
      <c r="O56" s="324">
        <f t="shared" si="76"/>
        <v>7692.3043478260897</v>
      </c>
      <c r="P56" s="324">
        <f t="shared" si="76"/>
        <v>7355.3478260869597</v>
      </c>
      <c r="Q56" s="324">
        <f t="shared" si="76"/>
        <v>7018.3913043478296</v>
      </c>
      <c r="R56" s="324">
        <f t="shared" si="76"/>
        <v>6681.4347826086996</v>
      </c>
      <c r="S56" s="324">
        <f t="shared" si="76"/>
        <v>6344.4782608695696</v>
      </c>
      <c r="T56" s="324">
        <f t="shared" si="76"/>
        <v>6007.5217391304395</v>
      </c>
      <c r="U56" s="324">
        <f t="shared" si="76"/>
        <v>5670.5652173913095</v>
      </c>
      <c r="V56" s="324">
        <f t="shared" si="76"/>
        <v>5333.6086956521794</v>
      </c>
      <c r="W56" s="324">
        <f t="shared" si="76"/>
        <v>4996.6521739130494</v>
      </c>
      <c r="X56" s="324">
        <f t="shared" si="76"/>
        <v>4659.6956521739194</v>
      </c>
      <c r="Y56" s="324">
        <f t="shared" si="76"/>
        <v>4322.7391304347893</v>
      </c>
      <c r="Z56" s="324">
        <f t="shared" si="76"/>
        <v>3985.7826086956593</v>
      </c>
      <c r="AA56" s="324">
        <f t="shared" si="76"/>
        <v>3648.8260869565293</v>
      </c>
      <c r="AB56" s="324">
        <f t="shared" si="76"/>
        <v>3311.8695652173992</v>
      </c>
      <c r="AC56" s="324">
        <f t="shared" si="76"/>
        <v>2974.9130434782692</v>
      </c>
      <c r="AD56" s="324">
        <f t="shared" si="76"/>
        <v>2637.9565217391391</v>
      </c>
      <c r="AE56" s="324">
        <f t="shared" si="76"/>
        <v>2301.0000000000091</v>
      </c>
      <c r="AF56" s="324">
        <f t="shared" si="76"/>
        <v>1964.0434782608791</v>
      </c>
      <c r="AG56" s="324">
        <f t="shared" si="76"/>
        <v>1627.086956521749</v>
      </c>
      <c r="AH56" s="324">
        <f t="shared" si="76"/>
        <v>1290.130434782619</v>
      </c>
      <c r="AI56" s="324">
        <f t="shared" si="76"/>
        <v>953.17391304348894</v>
      </c>
      <c r="AJ56" s="324">
        <f t="shared" si="76"/>
        <v>616.2173913043589</v>
      </c>
      <c r="AK56" s="324">
        <f t="shared" si="76"/>
        <v>441.2173913043589</v>
      </c>
      <c r="AL56" s="324">
        <f t="shared" si="76"/>
        <v>266.2173913043589</v>
      </c>
    </row>
    <row r="57" spans="1:38" ht="36.75" customHeight="1">
      <c r="A57" s="868">
        <v>22</v>
      </c>
      <c r="B57" s="1191" t="s">
        <v>561</v>
      </c>
      <c r="C57" s="1189">
        <f>+VLOOKUP(B57,'[9]Total Tồn Vật tư'!$A$3:$D$8000,4,0)</f>
        <v>6989</v>
      </c>
      <c r="D57" s="859">
        <f>+VLOOKUP(B57,'[9]Total Tồn Vật tư'!$A$3:$E$8000,5,0)</f>
        <v>22891</v>
      </c>
      <c r="E57" s="859">
        <f>+C57+D57</f>
        <v>29880</v>
      </c>
      <c r="F57" s="320" t="s">
        <v>310</v>
      </c>
      <c r="G57" s="321">
        <f>+VLOOKUP($B57,'[9]Total Tồn Vật tư'!$A$3:$H$8000,8,0)</f>
        <v>313.04347826087002</v>
      </c>
      <c r="H57" s="322">
        <f t="shared" ref="H57:AJ57" si="77">+G57</f>
        <v>313.04347826087002</v>
      </c>
      <c r="I57" s="322">
        <f t="shared" si="77"/>
        <v>313.04347826087002</v>
      </c>
      <c r="J57" s="322">
        <f t="shared" si="77"/>
        <v>313.04347826087002</v>
      </c>
      <c r="K57" s="322">
        <f t="shared" si="77"/>
        <v>313.04347826087002</v>
      </c>
      <c r="L57" s="322">
        <f t="shared" si="77"/>
        <v>313.04347826087002</v>
      </c>
      <c r="M57" s="322">
        <f t="shared" si="61"/>
        <v>313.04347826087002</v>
      </c>
      <c r="N57" s="322">
        <f t="shared" si="77"/>
        <v>313.04347826087002</v>
      </c>
      <c r="O57" s="322">
        <f t="shared" si="77"/>
        <v>313.04347826087002</v>
      </c>
      <c r="P57" s="322">
        <f t="shared" si="77"/>
        <v>313.04347826087002</v>
      </c>
      <c r="Q57" s="322">
        <f t="shared" si="77"/>
        <v>313.04347826087002</v>
      </c>
      <c r="R57" s="322">
        <f t="shared" si="77"/>
        <v>313.04347826087002</v>
      </c>
      <c r="S57" s="322">
        <f t="shared" si="77"/>
        <v>313.04347826087002</v>
      </c>
      <c r="T57" s="322">
        <f t="shared" si="77"/>
        <v>313.04347826087002</v>
      </c>
      <c r="U57" s="322">
        <f t="shared" si="77"/>
        <v>313.04347826087002</v>
      </c>
      <c r="V57" s="322">
        <f t="shared" si="77"/>
        <v>313.04347826087002</v>
      </c>
      <c r="W57" s="322">
        <f t="shared" si="77"/>
        <v>313.04347826087002</v>
      </c>
      <c r="X57" s="322">
        <f t="shared" si="77"/>
        <v>313.04347826087002</v>
      </c>
      <c r="Y57" s="322">
        <f t="shared" si="77"/>
        <v>313.04347826087002</v>
      </c>
      <c r="Z57" s="322">
        <f t="shared" si="77"/>
        <v>313.04347826087002</v>
      </c>
      <c r="AA57" s="322">
        <f t="shared" si="77"/>
        <v>313.04347826087002</v>
      </c>
      <c r="AB57" s="322">
        <f t="shared" si="77"/>
        <v>313.04347826087002</v>
      </c>
      <c r="AC57" s="322">
        <f t="shared" si="77"/>
        <v>313.04347826087002</v>
      </c>
      <c r="AD57" s="322">
        <f t="shared" si="77"/>
        <v>313.04347826087002</v>
      </c>
      <c r="AE57" s="322">
        <f t="shared" si="77"/>
        <v>313.04347826087002</v>
      </c>
      <c r="AF57" s="322">
        <f t="shared" si="77"/>
        <v>313.04347826087002</v>
      </c>
      <c r="AG57" s="322">
        <f t="shared" si="77"/>
        <v>313.04347826087002</v>
      </c>
      <c r="AH57" s="322">
        <f t="shared" si="77"/>
        <v>313.04347826087002</v>
      </c>
      <c r="AI57" s="322">
        <f t="shared" si="77"/>
        <v>313.04347826087002</v>
      </c>
      <c r="AJ57" s="322">
        <f t="shared" si="77"/>
        <v>313.04347826087002</v>
      </c>
      <c r="AK57" s="328">
        <v>350</v>
      </c>
      <c r="AL57" s="328">
        <v>350</v>
      </c>
    </row>
    <row r="58" spans="1:38" ht="36.75" customHeight="1">
      <c r="A58" s="869"/>
      <c r="B58" s="1192"/>
      <c r="C58" s="1190"/>
      <c r="D58" s="860"/>
      <c r="E58" s="860"/>
      <c r="F58" s="323" t="s">
        <v>7</v>
      </c>
      <c r="G58" s="324">
        <f t="shared" si="65"/>
        <v>29567</v>
      </c>
      <c r="H58" s="324">
        <f t="shared" ref="H58:AL58" si="78">+G58-H57</f>
        <v>29253.956521739128</v>
      </c>
      <c r="I58" s="324">
        <f t="shared" si="78"/>
        <v>28940.913043478256</v>
      </c>
      <c r="J58" s="324">
        <f t="shared" si="78"/>
        <v>28627.869565217385</v>
      </c>
      <c r="K58" s="324">
        <f t="shared" si="78"/>
        <v>28314.826086956513</v>
      </c>
      <c r="L58" s="324">
        <f t="shared" si="78"/>
        <v>28001.782608695641</v>
      </c>
      <c r="M58" s="322">
        <f t="shared" si="61"/>
        <v>28001.782608695641</v>
      </c>
      <c r="N58" s="324">
        <f t="shared" si="78"/>
        <v>27688.739130434769</v>
      </c>
      <c r="O58" s="324">
        <f t="shared" si="78"/>
        <v>27375.695652173898</v>
      </c>
      <c r="P58" s="324">
        <f t="shared" si="78"/>
        <v>27062.652173913026</v>
      </c>
      <c r="Q58" s="324">
        <f t="shared" si="78"/>
        <v>26749.608695652154</v>
      </c>
      <c r="R58" s="324">
        <f t="shared" si="78"/>
        <v>26436.565217391282</v>
      </c>
      <c r="S58" s="324">
        <f t="shared" si="78"/>
        <v>26123.52173913041</v>
      </c>
      <c r="T58" s="324">
        <f t="shared" si="78"/>
        <v>25810.478260869539</v>
      </c>
      <c r="U58" s="324">
        <f t="shared" si="78"/>
        <v>25497.434782608667</v>
      </c>
      <c r="V58" s="324">
        <f t="shared" si="78"/>
        <v>25184.391304347795</v>
      </c>
      <c r="W58" s="324">
        <f t="shared" si="78"/>
        <v>24871.347826086923</v>
      </c>
      <c r="X58" s="324">
        <f t="shared" si="78"/>
        <v>24558.304347826052</v>
      </c>
      <c r="Y58" s="324">
        <f t="shared" si="78"/>
        <v>24245.26086956518</v>
      </c>
      <c r="Z58" s="324">
        <f t="shared" si="78"/>
        <v>23932.217391304308</v>
      </c>
      <c r="AA58" s="324">
        <f t="shared" si="78"/>
        <v>23619.173913043436</v>
      </c>
      <c r="AB58" s="324">
        <f t="shared" si="78"/>
        <v>23306.130434782564</v>
      </c>
      <c r="AC58" s="324">
        <f t="shared" si="78"/>
        <v>22993.086956521693</v>
      </c>
      <c r="AD58" s="324">
        <f t="shared" si="78"/>
        <v>22680.043478260821</v>
      </c>
      <c r="AE58" s="324">
        <f t="shared" si="78"/>
        <v>22366.999999999949</v>
      </c>
      <c r="AF58" s="324">
        <f t="shared" si="78"/>
        <v>22053.956521739077</v>
      </c>
      <c r="AG58" s="324">
        <f t="shared" si="78"/>
        <v>21740.913043478206</v>
      </c>
      <c r="AH58" s="324">
        <f t="shared" si="78"/>
        <v>21427.869565217334</v>
      </c>
      <c r="AI58" s="324">
        <f t="shared" si="78"/>
        <v>21114.826086956462</v>
      </c>
      <c r="AJ58" s="324">
        <f t="shared" si="78"/>
        <v>20801.78260869559</v>
      </c>
      <c r="AK58" s="324">
        <f t="shared" si="78"/>
        <v>20451.78260869559</v>
      </c>
      <c r="AL58" s="324">
        <f t="shared" si="78"/>
        <v>20101.78260869559</v>
      </c>
    </row>
    <row r="59" spans="1:38" ht="36.75" customHeight="1">
      <c r="A59" s="868">
        <v>23</v>
      </c>
      <c r="B59" s="1191" t="s">
        <v>519</v>
      </c>
      <c r="C59" s="1189">
        <f>+VLOOKUP(B59,'[9]Total Tồn Vật tư'!$A$3:$D$8000,4,0)</f>
        <v>85</v>
      </c>
      <c r="D59" s="859">
        <f>+VLOOKUP(B59,'[9]Total Tồn Vật tư'!$A$3:$E$8000,5,0)</f>
        <v>-52</v>
      </c>
      <c r="E59" s="859">
        <f>+C59+D59</f>
        <v>33</v>
      </c>
      <c r="F59" s="320" t="s">
        <v>310</v>
      </c>
      <c r="G59" s="321">
        <f>+VLOOKUP($B59,'[9]Total Tồn Vật tư'!$A$3:$H$8000,8,0)</f>
        <v>3</v>
      </c>
      <c r="H59" s="322">
        <f t="shared" ref="H59:AJ74" si="79">+G59</f>
        <v>3</v>
      </c>
      <c r="I59" s="322">
        <f t="shared" si="79"/>
        <v>3</v>
      </c>
      <c r="J59" s="322">
        <f t="shared" si="79"/>
        <v>3</v>
      </c>
      <c r="K59" s="322">
        <f>+J59</f>
        <v>3</v>
      </c>
      <c r="L59" s="322">
        <f t="shared" si="79"/>
        <v>3</v>
      </c>
      <c r="M59" s="322">
        <f t="shared" si="79"/>
        <v>3</v>
      </c>
      <c r="N59" s="322">
        <f t="shared" si="79"/>
        <v>3</v>
      </c>
      <c r="O59" s="322">
        <f t="shared" si="79"/>
        <v>3</v>
      </c>
      <c r="P59" s="322">
        <f t="shared" si="79"/>
        <v>3</v>
      </c>
      <c r="Q59" s="322">
        <f t="shared" si="79"/>
        <v>3</v>
      </c>
      <c r="R59" s="322">
        <f t="shared" si="79"/>
        <v>3</v>
      </c>
      <c r="S59" s="322">
        <f t="shared" si="79"/>
        <v>3</v>
      </c>
      <c r="T59" s="322">
        <f t="shared" si="79"/>
        <v>3</v>
      </c>
      <c r="U59" s="322">
        <f t="shared" si="79"/>
        <v>3</v>
      </c>
      <c r="V59" s="322">
        <f t="shared" si="79"/>
        <v>3</v>
      </c>
      <c r="W59" s="322">
        <f t="shared" si="79"/>
        <v>3</v>
      </c>
      <c r="X59" s="322">
        <f t="shared" si="79"/>
        <v>3</v>
      </c>
      <c r="Y59" s="322">
        <f t="shared" si="79"/>
        <v>3</v>
      </c>
      <c r="Z59" s="322">
        <f t="shared" si="79"/>
        <v>3</v>
      </c>
      <c r="AA59" s="322">
        <f t="shared" si="79"/>
        <v>3</v>
      </c>
      <c r="AB59" s="322">
        <f t="shared" si="79"/>
        <v>3</v>
      </c>
      <c r="AC59" s="322">
        <f t="shared" si="79"/>
        <v>3</v>
      </c>
      <c r="AD59" s="322">
        <f t="shared" si="79"/>
        <v>3</v>
      </c>
      <c r="AE59" s="322">
        <f t="shared" si="79"/>
        <v>3</v>
      </c>
      <c r="AF59" s="322">
        <f t="shared" si="79"/>
        <v>3</v>
      </c>
      <c r="AG59" s="322">
        <f t="shared" si="79"/>
        <v>3</v>
      </c>
      <c r="AH59" s="322">
        <f t="shared" si="79"/>
        <v>3</v>
      </c>
      <c r="AI59" s="322">
        <f t="shared" si="79"/>
        <v>3</v>
      </c>
      <c r="AJ59" s="322">
        <f t="shared" si="79"/>
        <v>3</v>
      </c>
      <c r="AK59" s="328">
        <v>2</v>
      </c>
      <c r="AL59" s="328">
        <v>2</v>
      </c>
    </row>
    <row r="60" spans="1:38" ht="36.75" customHeight="1">
      <c r="A60" s="869"/>
      <c r="B60" s="1192"/>
      <c r="C60" s="1190"/>
      <c r="D60" s="860"/>
      <c r="E60" s="860"/>
      <c r="F60" s="323" t="s">
        <v>7</v>
      </c>
      <c r="G60" s="324">
        <f t="shared" ref="G60" si="80">+ROUND($E59-G59,1)</f>
        <v>30</v>
      </c>
      <c r="H60" s="324">
        <f t="shared" ref="H60:AL60" si="81">+G60-H59</f>
        <v>27</v>
      </c>
      <c r="I60" s="324">
        <f t="shared" si="81"/>
        <v>24</v>
      </c>
      <c r="J60" s="324">
        <f t="shared" si="81"/>
        <v>21</v>
      </c>
      <c r="K60" s="324">
        <f t="shared" si="81"/>
        <v>18</v>
      </c>
      <c r="L60" s="324">
        <f t="shared" si="81"/>
        <v>15</v>
      </c>
      <c r="M60" s="322">
        <f t="shared" si="79"/>
        <v>15</v>
      </c>
      <c r="N60" s="324">
        <f t="shared" si="81"/>
        <v>12</v>
      </c>
      <c r="O60" s="324">
        <f t="shared" si="81"/>
        <v>9</v>
      </c>
      <c r="P60" s="324">
        <f t="shared" si="81"/>
        <v>6</v>
      </c>
      <c r="Q60" s="324">
        <f t="shared" si="81"/>
        <v>3</v>
      </c>
      <c r="R60" s="324">
        <f t="shared" si="81"/>
        <v>0</v>
      </c>
      <c r="S60" s="324">
        <f t="shared" si="81"/>
        <v>-3</v>
      </c>
      <c r="T60" s="324">
        <f t="shared" si="81"/>
        <v>-6</v>
      </c>
      <c r="U60" s="324">
        <f t="shared" si="81"/>
        <v>-9</v>
      </c>
      <c r="V60" s="324">
        <f t="shared" si="81"/>
        <v>-12</v>
      </c>
      <c r="W60" s="324">
        <f t="shared" si="81"/>
        <v>-15</v>
      </c>
      <c r="X60" s="324">
        <f t="shared" si="81"/>
        <v>-18</v>
      </c>
      <c r="Y60" s="324">
        <f t="shared" si="81"/>
        <v>-21</v>
      </c>
      <c r="Z60" s="324">
        <f t="shared" si="81"/>
        <v>-24</v>
      </c>
      <c r="AA60" s="324">
        <f t="shared" si="81"/>
        <v>-27</v>
      </c>
      <c r="AB60" s="324">
        <f t="shared" si="81"/>
        <v>-30</v>
      </c>
      <c r="AC60" s="324">
        <f t="shared" si="81"/>
        <v>-33</v>
      </c>
      <c r="AD60" s="324">
        <f t="shared" si="81"/>
        <v>-36</v>
      </c>
      <c r="AE60" s="324">
        <f t="shared" si="81"/>
        <v>-39</v>
      </c>
      <c r="AF60" s="324">
        <f t="shared" si="81"/>
        <v>-42</v>
      </c>
      <c r="AG60" s="324">
        <f t="shared" si="81"/>
        <v>-45</v>
      </c>
      <c r="AH60" s="324">
        <f t="shared" si="81"/>
        <v>-48</v>
      </c>
      <c r="AI60" s="324">
        <f t="shared" si="81"/>
        <v>-51</v>
      </c>
      <c r="AJ60" s="324">
        <f t="shared" si="81"/>
        <v>-54</v>
      </c>
      <c r="AK60" s="324">
        <f t="shared" si="81"/>
        <v>-56</v>
      </c>
      <c r="AL60" s="324">
        <f t="shared" si="81"/>
        <v>-58</v>
      </c>
    </row>
    <row r="61" spans="1:38" ht="36.75" customHeight="1">
      <c r="A61" s="868">
        <v>24</v>
      </c>
      <c r="B61" s="1191" t="s">
        <v>521</v>
      </c>
      <c r="C61" s="1189">
        <f>+VLOOKUP(B61,'[9]Total Tồn Vật tư'!$A$3:$D$8000,4,0)</f>
        <v>131</v>
      </c>
      <c r="D61" s="859">
        <f>+VLOOKUP(B61,'[9]Total Tồn Vật tư'!$A$3:$E$8000,5,0)</f>
        <v>-49</v>
      </c>
      <c r="E61" s="859">
        <f>+C61+D61</f>
        <v>82</v>
      </c>
      <c r="F61" s="320" t="s">
        <v>310</v>
      </c>
      <c r="G61" s="321">
        <f>+VLOOKUP($B61,'[9]Total Tồn Vật tư'!$A$3:$H$8000,8,0)</f>
        <v>1.65217391304348</v>
      </c>
      <c r="H61" s="322">
        <f t="shared" ref="H61:AJ61" si="82">+G61</f>
        <v>1.65217391304348</v>
      </c>
      <c r="I61" s="322">
        <f t="shared" si="82"/>
        <v>1.65217391304348</v>
      </c>
      <c r="J61" s="322">
        <f t="shared" si="82"/>
        <v>1.65217391304348</v>
      </c>
      <c r="K61" s="322">
        <f t="shared" si="82"/>
        <v>1.65217391304348</v>
      </c>
      <c r="L61" s="322">
        <f t="shared" si="82"/>
        <v>1.65217391304348</v>
      </c>
      <c r="M61" s="322">
        <f t="shared" si="79"/>
        <v>1.65217391304348</v>
      </c>
      <c r="N61" s="322">
        <f t="shared" si="82"/>
        <v>1.65217391304348</v>
      </c>
      <c r="O61" s="322">
        <f t="shared" si="82"/>
        <v>1.65217391304348</v>
      </c>
      <c r="P61" s="322">
        <f t="shared" si="82"/>
        <v>1.65217391304348</v>
      </c>
      <c r="Q61" s="322">
        <f t="shared" si="82"/>
        <v>1.65217391304348</v>
      </c>
      <c r="R61" s="322">
        <f t="shared" si="82"/>
        <v>1.65217391304348</v>
      </c>
      <c r="S61" s="322">
        <f t="shared" si="82"/>
        <v>1.65217391304348</v>
      </c>
      <c r="T61" s="322">
        <f t="shared" si="82"/>
        <v>1.65217391304348</v>
      </c>
      <c r="U61" s="322">
        <f t="shared" si="82"/>
        <v>1.65217391304348</v>
      </c>
      <c r="V61" s="322">
        <f t="shared" si="82"/>
        <v>1.65217391304348</v>
      </c>
      <c r="W61" s="322">
        <f t="shared" si="82"/>
        <v>1.65217391304348</v>
      </c>
      <c r="X61" s="322">
        <f t="shared" si="82"/>
        <v>1.65217391304348</v>
      </c>
      <c r="Y61" s="322">
        <f t="shared" si="82"/>
        <v>1.65217391304348</v>
      </c>
      <c r="Z61" s="322">
        <f t="shared" si="82"/>
        <v>1.65217391304348</v>
      </c>
      <c r="AA61" s="322">
        <f t="shared" si="82"/>
        <v>1.65217391304348</v>
      </c>
      <c r="AB61" s="322">
        <f t="shared" si="82"/>
        <v>1.65217391304348</v>
      </c>
      <c r="AC61" s="322">
        <f t="shared" si="82"/>
        <v>1.65217391304348</v>
      </c>
      <c r="AD61" s="322">
        <f t="shared" si="82"/>
        <v>1.65217391304348</v>
      </c>
      <c r="AE61" s="322">
        <f t="shared" si="82"/>
        <v>1.65217391304348</v>
      </c>
      <c r="AF61" s="322">
        <f t="shared" si="82"/>
        <v>1.65217391304348</v>
      </c>
      <c r="AG61" s="322">
        <f t="shared" si="82"/>
        <v>1.65217391304348</v>
      </c>
      <c r="AH61" s="322">
        <f t="shared" si="82"/>
        <v>1.65217391304348</v>
      </c>
      <c r="AI61" s="322">
        <f t="shared" si="82"/>
        <v>1.65217391304348</v>
      </c>
      <c r="AJ61" s="322">
        <f t="shared" si="82"/>
        <v>1.65217391304348</v>
      </c>
      <c r="AK61" s="328">
        <v>2</v>
      </c>
      <c r="AL61" s="328">
        <v>2</v>
      </c>
    </row>
    <row r="62" spans="1:38" ht="36.75" customHeight="1">
      <c r="A62" s="869"/>
      <c r="B62" s="1192"/>
      <c r="C62" s="1190"/>
      <c r="D62" s="860"/>
      <c r="E62" s="860"/>
      <c r="F62" s="323" t="s">
        <v>7</v>
      </c>
      <c r="G62" s="324">
        <f t="shared" ref="G62" si="83">+ROUND($E61-G61,1)</f>
        <v>80.3</v>
      </c>
      <c r="H62" s="324">
        <f t="shared" ref="H62:AL62" si="84">+G62-H61</f>
        <v>78.647826086956513</v>
      </c>
      <c r="I62" s="324">
        <f t="shared" si="84"/>
        <v>76.99565217391303</v>
      </c>
      <c r="J62" s="324">
        <f t="shared" si="84"/>
        <v>75.343478260869546</v>
      </c>
      <c r="K62" s="324">
        <f t="shared" si="84"/>
        <v>73.691304347826062</v>
      </c>
      <c r="L62" s="324">
        <f t="shared" si="84"/>
        <v>72.039130434782578</v>
      </c>
      <c r="M62" s="322">
        <f t="shared" si="79"/>
        <v>72.039130434782578</v>
      </c>
      <c r="N62" s="324">
        <f t="shared" si="84"/>
        <v>70.386956521739094</v>
      </c>
      <c r="O62" s="324">
        <f t="shared" si="84"/>
        <v>68.73478260869561</v>
      </c>
      <c r="P62" s="324">
        <f t="shared" si="84"/>
        <v>67.082608695652127</v>
      </c>
      <c r="Q62" s="324">
        <f t="shared" si="84"/>
        <v>65.430434782608643</v>
      </c>
      <c r="R62" s="324">
        <f t="shared" si="84"/>
        <v>63.778260869565166</v>
      </c>
      <c r="S62" s="324">
        <f t="shared" si="84"/>
        <v>62.126086956521689</v>
      </c>
      <c r="T62" s="324">
        <f t="shared" si="84"/>
        <v>60.473913043478213</v>
      </c>
      <c r="U62" s="324">
        <f t="shared" si="84"/>
        <v>58.821739130434736</v>
      </c>
      <c r="V62" s="324">
        <f t="shared" si="84"/>
        <v>57.169565217391259</v>
      </c>
      <c r="W62" s="324">
        <f t="shared" si="84"/>
        <v>55.517391304347782</v>
      </c>
      <c r="X62" s="324">
        <f t="shared" si="84"/>
        <v>53.865217391304306</v>
      </c>
      <c r="Y62" s="324">
        <f t="shared" si="84"/>
        <v>52.213043478260829</v>
      </c>
      <c r="Z62" s="324">
        <f t="shared" si="84"/>
        <v>50.560869565217352</v>
      </c>
      <c r="AA62" s="324">
        <f t="shared" si="84"/>
        <v>48.908695652173876</v>
      </c>
      <c r="AB62" s="324">
        <f t="shared" si="84"/>
        <v>47.256521739130399</v>
      </c>
      <c r="AC62" s="324">
        <f t="shared" si="84"/>
        <v>45.604347826086922</v>
      </c>
      <c r="AD62" s="324">
        <f t="shared" si="84"/>
        <v>43.952173913043445</v>
      </c>
      <c r="AE62" s="324">
        <f t="shared" si="84"/>
        <v>42.299999999999969</v>
      </c>
      <c r="AF62" s="324">
        <f t="shared" si="84"/>
        <v>40.647826086956492</v>
      </c>
      <c r="AG62" s="324">
        <f t="shared" si="84"/>
        <v>38.995652173913015</v>
      </c>
      <c r="AH62" s="324">
        <f t="shared" si="84"/>
        <v>37.343478260869539</v>
      </c>
      <c r="AI62" s="324">
        <f t="shared" si="84"/>
        <v>35.691304347826062</v>
      </c>
      <c r="AJ62" s="324">
        <f t="shared" si="84"/>
        <v>34.039130434782585</v>
      </c>
      <c r="AK62" s="324">
        <f t="shared" si="84"/>
        <v>32.039130434782585</v>
      </c>
      <c r="AL62" s="324">
        <f t="shared" si="84"/>
        <v>30.039130434782585</v>
      </c>
    </row>
    <row r="63" spans="1:38" ht="36.75" customHeight="1">
      <c r="A63" s="868">
        <v>25</v>
      </c>
      <c r="B63" s="1191" t="s">
        <v>523</v>
      </c>
      <c r="C63" s="1189">
        <f>+VLOOKUP(B63,'[9]Total Tồn Vật tư'!$A$3:$D$8000,4,0)</f>
        <v>55</v>
      </c>
      <c r="D63" s="859">
        <f>+VLOOKUP(B63,'[9]Total Tồn Vật tư'!$A$3:$E$8000,5,0)</f>
        <v>-49</v>
      </c>
      <c r="E63" s="859">
        <f>+C63+D63</f>
        <v>6</v>
      </c>
      <c r="F63" s="320" t="s">
        <v>310</v>
      </c>
      <c r="G63" s="321">
        <f>+VLOOKUP($B63,'[9]Total Tồn Vật tư'!$A$3:$H$8000,8,0)</f>
        <v>0.47826086956521702</v>
      </c>
      <c r="H63" s="322">
        <f t="shared" ref="H63:AJ63" si="85">+G63</f>
        <v>0.47826086956521702</v>
      </c>
      <c r="I63" s="322">
        <f t="shared" si="85"/>
        <v>0.47826086956521702</v>
      </c>
      <c r="J63" s="322">
        <f t="shared" si="85"/>
        <v>0.47826086956521702</v>
      </c>
      <c r="K63" s="322">
        <f t="shared" si="85"/>
        <v>0.47826086956521702</v>
      </c>
      <c r="L63" s="322">
        <f t="shared" si="85"/>
        <v>0.47826086956521702</v>
      </c>
      <c r="M63" s="322">
        <f t="shared" si="79"/>
        <v>0.47826086956521702</v>
      </c>
      <c r="N63" s="322">
        <f t="shared" si="85"/>
        <v>0.47826086956521702</v>
      </c>
      <c r="O63" s="322">
        <f t="shared" si="85"/>
        <v>0.47826086956521702</v>
      </c>
      <c r="P63" s="322">
        <f t="shared" si="85"/>
        <v>0.47826086956521702</v>
      </c>
      <c r="Q63" s="322">
        <f t="shared" si="85"/>
        <v>0.47826086956521702</v>
      </c>
      <c r="R63" s="322">
        <f t="shared" si="85"/>
        <v>0.47826086956521702</v>
      </c>
      <c r="S63" s="322">
        <f t="shared" si="85"/>
        <v>0.47826086956521702</v>
      </c>
      <c r="T63" s="322">
        <f t="shared" si="85"/>
        <v>0.47826086956521702</v>
      </c>
      <c r="U63" s="322">
        <f t="shared" si="85"/>
        <v>0.47826086956521702</v>
      </c>
      <c r="V63" s="322">
        <f t="shared" si="85"/>
        <v>0.47826086956521702</v>
      </c>
      <c r="W63" s="322">
        <f t="shared" si="85"/>
        <v>0.47826086956521702</v>
      </c>
      <c r="X63" s="322">
        <f t="shared" si="85"/>
        <v>0.47826086956521702</v>
      </c>
      <c r="Y63" s="322">
        <f t="shared" si="85"/>
        <v>0.47826086956521702</v>
      </c>
      <c r="Z63" s="322">
        <f t="shared" si="85"/>
        <v>0.47826086956521702</v>
      </c>
      <c r="AA63" s="322">
        <f t="shared" si="85"/>
        <v>0.47826086956521702</v>
      </c>
      <c r="AB63" s="322">
        <f t="shared" si="85"/>
        <v>0.47826086956521702</v>
      </c>
      <c r="AC63" s="322">
        <f t="shared" si="85"/>
        <v>0.47826086956521702</v>
      </c>
      <c r="AD63" s="322">
        <f t="shared" si="85"/>
        <v>0.47826086956521702</v>
      </c>
      <c r="AE63" s="322">
        <f t="shared" si="85"/>
        <v>0.47826086956521702</v>
      </c>
      <c r="AF63" s="322">
        <f t="shared" si="85"/>
        <v>0.47826086956521702</v>
      </c>
      <c r="AG63" s="322">
        <f t="shared" si="85"/>
        <v>0.47826086956521702</v>
      </c>
      <c r="AH63" s="322">
        <f t="shared" si="85"/>
        <v>0.47826086956521702</v>
      </c>
      <c r="AI63" s="322">
        <f t="shared" si="85"/>
        <v>0.47826086956521702</v>
      </c>
      <c r="AJ63" s="322">
        <f t="shared" si="85"/>
        <v>0.47826086956521702</v>
      </c>
      <c r="AK63" s="328">
        <v>0.5</v>
      </c>
      <c r="AL63" s="328">
        <v>0.5</v>
      </c>
    </row>
    <row r="64" spans="1:38" ht="36.75" customHeight="1">
      <c r="A64" s="869"/>
      <c r="B64" s="1192"/>
      <c r="C64" s="1190"/>
      <c r="D64" s="860"/>
      <c r="E64" s="860"/>
      <c r="F64" s="323" t="s">
        <v>7</v>
      </c>
      <c r="G64" s="324">
        <f t="shared" ref="G64" si="86">+ROUND($E63-G63,1)</f>
        <v>5.5</v>
      </c>
      <c r="H64" s="324">
        <f t="shared" ref="H64:AL64" si="87">+G64-H63</f>
        <v>5.0217391304347831</v>
      </c>
      <c r="I64" s="324">
        <f t="shared" si="87"/>
        <v>4.5434782608695663</v>
      </c>
      <c r="J64" s="324">
        <f t="shared" si="87"/>
        <v>4.0652173913043494</v>
      </c>
      <c r="K64" s="324">
        <f t="shared" si="87"/>
        <v>3.5869565217391326</v>
      </c>
      <c r="L64" s="324">
        <f t="shared" si="87"/>
        <v>3.1086956521739157</v>
      </c>
      <c r="M64" s="322">
        <f t="shared" si="79"/>
        <v>3.1086956521739157</v>
      </c>
      <c r="N64" s="324">
        <f t="shared" si="87"/>
        <v>2.6304347826086989</v>
      </c>
      <c r="O64" s="324">
        <f t="shared" si="87"/>
        <v>2.152173913043482</v>
      </c>
      <c r="P64" s="324">
        <f t="shared" si="87"/>
        <v>1.673913043478265</v>
      </c>
      <c r="Q64" s="324">
        <f t="shared" si="87"/>
        <v>1.1956521739130479</v>
      </c>
      <c r="R64" s="324">
        <f t="shared" si="87"/>
        <v>0.71739130434783083</v>
      </c>
      <c r="S64" s="324">
        <f t="shared" si="87"/>
        <v>0.23913043478261381</v>
      </c>
      <c r="T64" s="324">
        <f t="shared" si="87"/>
        <v>-0.23913043478260321</v>
      </c>
      <c r="U64" s="324">
        <f t="shared" si="87"/>
        <v>-0.71739130434782017</v>
      </c>
      <c r="V64" s="324">
        <f t="shared" si="87"/>
        <v>-1.1956521739130372</v>
      </c>
      <c r="W64" s="324">
        <f t="shared" si="87"/>
        <v>-1.6739130434782543</v>
      </c>
      <c r="X64" s="324">
        <f t="shared" si="87"/>
        <v>-2.1521739130434714</v>
      </c>
      <c r="Y64" s="324">
        <f t="shared" si="87"/>
        <v>-2.6304347826086882</v>
      </c>
      <c r="Z64" s="324">
        <f t="shared" si="87"/>
        <v>-3.1086956521739051</v>
      </c>
      <c r="AA64" s="324">
        <f t="shared" si="87"/>
        <v>-3.5869565217391219</v>
      </c>
      <c r="AB64" s="324">
        <f t="shared" si="87"/>
        <v>-4.0652173913043388</v>
      </c>
      <c r="AC64" s="324">
        <f t="shared" si="87"/>
        <v>-4.5434782608695556</v>
      </c>
      <c r="AD64" s="324">
        <f t="shared" si="87"/>
        <v>-5.0217391304347725</v>
      </c>
      <c r="AE64" s="324">
        <f t="shared" si="87"/>
        <v>-5.4999999999999893</v>
      </c>
      <c r="AF64" s="324">
        <f t="shared" si="87"/>
        <v>-5.9782608695652062</v>
      </c>
      <c r="AG64" s="324">
        <f t="shared" si="87"/>
        <v>-6.456521739130423</v>
      </c>
      <c r="AH64" s="324">
        <f t="shared" si="87"/>
        <v>-6.9347826086956399</v>
      </c>
      <c r="AI64" s="324">
        <f t="shared" si="87"/>
        <v>-7.4130434782608567</v>
      </c>
      <c r="AJ64" s="324">
        <f t="shared" si="87"/>
        <v>-7.8913043478260736</v>
      </c>
      <c r="AK64" s="324">
        <f t="shared" si="87"/>
        <v>-8.3913043478260736</v>
      </c>
      <c r="AL64" s="324">
        <f t="shared" si="87"/>
        <v>-8.8913043478260736</v>
      </c>
    </row>
    <row r="65" spans="1:38" ht="36.75" customHeight="1">
      <c r="A65" s="868">
        <v>26</v>
      </c>
      <c r="B65" s="1191" t="s">
        <v>525</v>
      </c>
      <c r="C65" s="1189">
        <f>+VLOOKUP(B65,'[9]Total Tồn Vật tư'!$A$3:$D$8000,4,0)</f>
        <v>147</v>
      </c>
      <c r="D65" s="859">
        <f>+VLOOKUP(B65,'[9]Total Tồn Vật tư'!$A$3:$E$8000,5,0)</f>
        <v>203</v>
      </c>
      <c r="E65" s="859">
        <f>+C65+D65</f>
        <v>350</v>
      </c>
      <c r="F65" s="320" t="s">
        <v>310</v>
      </c>
      <c r="G65" s="321">
        <f>+VLOOKUP($B65,'[9]Total Tồn Vật tư'!$A$3:$H$8000,8,0)</f>
        <v>9.0434782608695592</v>
      </c>
      <c r="H65" s="322">
        <f t="shared" ref="H65:AJ65" si="88">+G65</f>
        <v>9.0434782608695592</v>
      </c>
      <c r="I65" s="322">
        <f t="shared" si="88"/>
        <v>9.0434782608695592</v>
      </c>
      <c r="J65" s="322">
        <f t="shared" si="88"/>
        <v>9.0434782608695592</v>
      </c>
      <c r="K65" s="322">
        <f t="shared" si="88"/>
        <v>9.0434782608695592</v>
      </c>
      <c r="L65" s="322">
        <f t="shared" si="88"/>
        <v>9.0434782608695592</v>
      </c>
      <c r="M65" s="322">
        <f t="shared" si="79"/>
        <v>9.0434782608695592</v>
      </c>
      <c r="N65" s="322">
        <f t="shared" si="88"/>
        <v>9.0434782608695592</v>
      </c>
      <c r="O65" s="322">
        <f t="shared" si="88"/>
        <v>9.0434782608695592</v>
      </c>
      <c r="P65" s="322">
        <f t="shared" si="88"/>
        <v>9.0434782608695592</v>
      </c>
      <c r="Q65" s="322">
        <f t="shared" si="88"/>
        <v>9.0434782608695592</v>
      </c>
      <c r="R65" s="322">
        <f t="shared" si="88"/>
        <v>9.0434782608695592</v>
      </c>
      <c r="S65" s="322">
        <f t="shared" si="88"/>
        <v>9.0434782608695592</v>
      </c>
      <c r="T65" s="322">
        <f t="shared" si="88"/>
        <v>9.0434782608695592</v>
      </c>
      <c r="U65" s="322">
        <f t="shared" si="88"/>
        <v>9.0434782608695592</v>
      </c>
      <c r="V65" s="322">
        <f t="shared" si="88"/>
        <v>9.0434782608695592</v>
      </c>
      <c r="W65" s="322">
        <f t="shared" si="88"/>
        <v>9.0434782608695592</v>
      </c>
      <c r="X65" s="322">
        <f t="shared" si="88"/>
        <v>9.0434782608695592</v>
      </c>
      <c r="Y65" s="322">
        <f t="shared" si="88"/>
        <v>9.0434782608695592</v>
      </c>
      <c r="Z65" s="322">
        <f t="shared" si="88"/>
        <v>9.0434782608695592</v>
      </c>
      <c r="AA65" s="322">
        <f t="shared" si="88"/>
        <v>9.0434782608695592</v>
      </c>
      <c r="AB65" s="322">
        <f t="shared" si="88"/>
        <v>9.0434782608695592</v>
      </c>
      <c r="AC65" s="322">
        <f t="shared" si="88"/>
        <v>9.0434782608695592</v>
      </c>
      <c r="AD65" s="322">
        <f t="shared" si="88"/>
        <v>9.0434782608695592</v>
      </c>
      <c r="AE65" s="322">
        <f t="shared" si="88"/>
        <v>9.0434782608695592</v>
      </c>
      <c r="AF65" s="322">
        <f t="shared" si="88"/>
        <v>9.0434782608695592</v>
      </c>
      <c r="AG65" s="322">
        <f t="shared" si="88"/>
        <v>9.0434782608695592</v>
      </c>
      <c r="AH65" s="322">
        <f t="shared" si="88"/>
        <v>9.0434782608695592</v>
      </c>
      <c r="AI65" s="322">
        <f t="shared" si="88"/>
        <v>9.0434782608695592</v>
      </c>
      <c r="AJ65" s="322">
        <f t="shared" si="88"/>
        <v>9.0434782608695592</v>
      </c>
      <c r="AK65" s="328">
        <v>6</v>
      </c>
      <c r="AL65" s="328">
        <v>6</v>
      </c>
    </row>
    <row r="66" spans="1:38" ht="36.75" customHeight="1">
      <c r="A66" s="869"/>
      <c r="B66" s="1192"/>
      <c r="C66" s="1190"/>
      <c r="D66" s="860"/>
      <c r="E66" s="860"/>
      <c r="F66" s="323" t="s">
        <v>7</v>
      </c>
      <c r="G66" s="324">
        <f t="shared" ref="G66" si="89">+ROUND($E65-G65,1)</f>
        <v>341</v>
      </c>
      <c r="H66" s="324">
        <f t="shared" ref="H66:AL66" si="90">+G66-H65</f>
        <v>331.95652173913044</v>
      </c>
      <c r="I66" s="324">
        <f t="shared" si="90"/>
        <v>322.91304347826087</v>
      </c>
      <c r="J66" s="324">
        <f t="shared" si="90"/>
        <v>313.86956521739131</v>
      </c>
      <c r="K66" s="324">
        <f t="shared" si="90"/>
        <v>304.82608695652175</v>
      </c>
      <c r="L66" s="324">
        <f t="shared" si="90"/>
        <v>295.78260869565219</v>
      </c>
      <c r="M66" s="322">
        <f t="shared" si="79"/>
        <v>295.78260869565219</v>
      </c>
      <c r="N66" s="324">
        <f t="shared" si="90"/>
        <v>286.73913043478262</v>
      </c>
      <c r="O66" s="324">
        <f t="shared" si="90"/>
        <v>277.69565217391306</v>
      </c>
      <c r="P66" s="324">
        <f t="shared" si="90"/>
        <v>268.6521739130435</v>
      </c>
      <c r="Q66" s="324">
        <f t="shared" si="90"/>
        <v>259.60869565217394</v>
      </c>
      <c r="R66" s="324">
        <f t="shared" si="90"/>
        <v>250.56521739130437</v>
      </c>
      <c r="S66" s="324">
        <f t="shared" si="90"/>
        <v>241.52173913043481</v>
      </c>
      <c r="T66" s="324">
        <f t="shared" si="90"/>
        <v>232.47826086956525</v>
      </c>
      <c r="U66" s="324">
        <f t="shared" si="90"/>
        <v>223.43478260869568</v>
      </c>
      <c r="V66" s="324">
        <f t="shared" si="90"/>
        <v>214.39130434782612</v>
      </c>
      <c r="W66" s="324">
        <f t="shared" si="90"/>
        <v>205.34782608695656</v>
      </c>
      <c r="X66" s="324">
        <f t="shared" si="90"/>
        <v>196.304347826087</v>
      </c>
      <c r="Y66" s="324">
        <f t="shared" si="90"/>
        <v>187.26086956521743</v>
      </c>
      <c r="Z66" s="324">
        <f t="shared" si="90"/>
        <v>178.21739130434787</v>
      </c>
      <c r="AA66" s="324">
        <f t="shared" si="90"/>
        <v>169.17391304347831</v>
      </c>
      <c r="AB66" s="324">
        <f t="shared" si="90"/>
        <v>160.13043478260875</v>
      </c>
      <c r="AC66" s="324">
        <f t="shared" si="90"/>
        <v>151.08695652173918</v>
      </c>
      <c r="AD66" s="324">
        <f t="shared" si="90"/>
        <v>142.04347826086962</v>
      </c>
      <c r="AE66" s="324">
        <f t="shared" si="90"/>
        <v>133.00000000000006</v>
      </c>
      <c r="AF66" s="324">
        <f t="shared" si="90"/>
        <v>123.95652173913049</v>
      </c>
      <c r="AG66" s="324">
        <f t="shared" si="90"/>
        <v>114.91304347826093</v>
      </c>
      <c r="AH66" s="324">
        <f t="shared" si="90"/>
        <v>105.86956521739137</v>
      </c>
      <c r="AI66" s="324">
        <f t="shared" si="90"/>
        <v>96.826086956521806</v>
      </c>
      <c r="AJ66" s="324">
        <f t="shared" si="90"/>
        <v>87.782608695652243</v>
      </c>
      <c r="AK66" s="324">
        <f t="shared" si="90"/>
        <v>81.782608695652243</v>
      </c>
      <c r="AL66" s="324">
        <f t="shared" si="90"/>
        <v>75.782608695652243</v>
      </c>
    </row>
    <row r="67" spans="1:38" ht="36.75" customHeight="1">
      <c r="A67" s="868">
        <v>27</v>
      </c>
      <c r="B67" s="1191" t="s">
        <v>527</v>
      </c>
      <c r="C67" s="1189">
        <f>+VLOOKUP(B67,'[9]Total Tồn Vật tư'!$A$3:$D$8000,4,0)</f>
        <v>222</v>
      </c>
      <c r="D67" s="859">
        <f>+VLOOKUP(B67,'[9]Total Tồn Vật tư'!$A$3:$E$8000,5,0)</f>
        <v>478</v>
      </c>
      <c r="E67" s="859">
        <f>+C67+D67</f>
        <v>700</v>
      </c>
      <c r="F67" s="320" t="s">
        <v>310</v>
      </c>
      <c r="G67" s="321">
        <f>+VLOOKUP($B67,'[9]Total Tồn Vật tư'!$A$3:$H$8000,8,0)</f>
        <v>6.4782608695652204</v>
      </c>
      <c r="H67" s="322">
        <f t="shared" ref="H67:AJ67" si="91">+G67</f>
        <v>6.4782608695652204</v>
      </c>
      <c r="I67" s="322">
        <f t="shared" si="91"/>
        <v>6.4782608695652204</v>
      </c>
      <c r="J67" s="322">
        <f t="shared" si="91"/>
        <v>6.4782608695652204</v>
      </c>
      <c r="K67" s="322">
        <f t="shared" si="91"/>
        <v>6.4782608695652204</v>
      </c>
      <c r="L67" s="322">
        <f t="shared" si="91"/>
        <v>6.4782608695652204</v>
      </c>
      <c r="M67" s="322">
        <f t="shared" si="79"/>
        <v>6.4782608695652204</v>
      </c>
      <c r="N67" s="322">
        <f t="shared" si="91"/>
        <v>6.4782608695652204</v>
      </c>
      <c r="O67" s="322">
        <f t="shared" si="91"/>
        <v>6.4782608695652204</v>
      </c>
      <c r="P67" s="322">
        <f t="shared" si="91"/>
        <v>6.4782608695652204</v>
      </c>
      <c r="Q67" s="322">
        <f t="shared" si="91"/>
        <v>6.4782608695652204</v>
      </c>
      <c r="R67" s="322">
        <f t="shared" si="91"/>
        <v>6.4782608695652204</v>
      </c>
      <c r="S67" s="322">
        <f t="shared" si="91"/>
        <v>6.4782608695652204</v>
      </c>
      <c r="T67" s="322">
        <f t="shared" si="91"/>
        <v>6.4782608695652204</v>
      </c>
      <c r="U67" s="322">
        <f t="shared" si="91"/>
        <v>6.4782608695652204</v>
      </c>
      <c r="V67" s="322">
        <f t="shared" si="91"/>
        <v>6.4782608695652204</v>
      </c>
      <c r="W67" s="322">
        <f t="shared" si="91"/>
        <v>6.4782608695652204</v>
      </c>
      <c r="X67" s="322">
        <f t="shared" si="91"/>
        <v>6.4782608695652204</v>
      </c>
      <c r="Y67" s="322">
        <f t="shared" si="91"/>
        <v>6.4782608695652204</v>
      </c>
      <c r="Z67" s="322">
        <f t="shared" si="91"/>
        <v>6.4782608695652204</v>
      </c>
      <c r="AA67" s="322">
        <f t="shared" si="91"/>
        <v>6.4782608695652204</v>
      </c>
      <c r="AB67" s="322">
        <f t="shared" si="91"/>
        <v>6.4782608695652204</v>
      </c>
      <c r="AC67" s="322">
        <f t="shared" si="91"/>
        <v>6.4782608695652204</v>
      </c>
      <c r="AD67" s="322">
        <f t="shared" si="91"/>
        <v>6.4782608695652204</v>
      </c>
      <c r="AE67" s="322">
        <f t="shared" si="91"/>
        <v>6.4782608695652204</v>
      </c>
      <c r="AF67" s="322">
        <f t="shared" si="91"/>
        <v>6.4782608695652204</v>
      </c>
      <c r="AG67" s="322">
        <f t="shared" si="91"/>
        <v>6.4782608695652204</v>
      </c>
      <c r="AH67" s="322">
        <f t="shared" si="91"/>
        <v>6.4782608695652204</v>
      </c>
      <c r="AI67" s="322">
        <f t="shared" si="91"/>
        <v>6.4782608695652204</v>
      </c>
      <c r="AJ67" s="322">
        <f t="shared" si="91"/>
        <v>6.4782608695652204</v>
      </c>
      <c r="AK67" s="328">
        <v>5</v>
      </c>
      <c r="AL67" s="328">
        <v>5</v>
      </c>
    </row>
    <row r="68" spans="1:38" ht="36.75" customHeight="1">
      <c r="A68" s="869"/>
      <c r="B68" s="1192"/>
      <c r="C68" s="1190"/>
      <c r="D68" s="860"/>
      <c r="E68" s="860"/>
      <c r="F68" s="323" t="s">
        <v>7</v>
      </c>
      <c r="G68" s="324">
        <f t="shared" ref="G68" si="92">+ROUND($E67-G67,1)</f>
        <v>693.5</v>
      </c>
      <c r="H68" s="324">
        <f t="shared" ref="H68:AL68" si="93">+G68-H67</f>
        <v>687.02173913043475</v>
      </c>
      <c r="I68" s="324">
        <f t="shared" si="93"/>
        <v>680.54347826086951</v>
      </c>
      <c r="J68" s="324">
        <f t="shared" si="93"/>
        <v>674.06521739130426</v>
      </c>
      <c r="K68" s="324">
        <f t="shared" si="93"/>
        <v>667.58695652173901</v>
      </c>
      <c r="L68" s="324">
        <f t="shared" si="93"/>
        <v>661.10869565217376</v>
      </c>
      <c r="M68" s="322">
        <f t="shared" si="79"/>
        <v>661.10869565217376</v>
      </c>
      <c r="N68" s="324">
        <f t="shared" si="93"/>
        <v>654.63043478260852</v>
      </c>
      <c r="O68" s="324">
        <f t="shared" si="93"/>
        <v>648.15217391304327</v>
      </c>
      <c r="P68" s="324">
        <f t="shared" si="93"/>
        <v>641.67391304347802</v>
      </c>
      <c r="Q68" s="324">
        <f t="shared" si="93"/>
        <v>635.19565217391278</v>
      </c>
      <c r="R68" s="324">
        <f t="shared" si="93"/>
        <v>628.71739130434753</v>
      </c>
      <c r="S68" s="324">
        <f t="shared" si="93"/>
        <v>622.23913043478228</v>
      </c>
      <c r="T68" s="324">
        <f t="shared" si="93"/>
        <v>615.76086956521704</v>
      </c>
      <c r="U68" s="324">
        <f t="shared" si="93"/>
        <v>609.28260869565179</v>
      </c>
      <c r="V68" s="324">
        <f t="shared" si="93"/>
        <v>602.80434782608654</v>
      </c>
      <c r="W68" s="324">
        <f t="shared" si="93"/>
        <v>596.32608695652129</v>
      </c>
      <c r="X68" s="324">
        <f t="shared" si="93"/>
        <v>589.84782608695605</v>
      </c>
      <c r="Y68" s="324">
        <f t="shared" si="93"/>
        <v>583.3695652173908</v>
      </c>
      <c r="Z68" s="324">
        <f t="shared" si="93"/>
        <v>576.89130434782555</v>
      </c>
      <c r="AA68" s="324">
        <f t="shared" si="93"/>
        <v>570.41304347826031</v>
      </c>
      <c r="AB68" s="324">
        <f t="shared" si="93"/>
        <v>563.93478260869506</v>
      </c>
      <c r="AC68" s="324">
        <f t="shared" si="93"/>
        <v>557.45652173912981</v>
      </c>
      <c r="AD68" s="324">
        <f t="shared" si="93"/>
        <v>550.97826086956456</v>
      </c>
      <c r="AE68" s="324">
        <f t="shared" si="93"/>
        <v>544.49999999999932</v>
      </c>
      <c r="AF68" s="324">
        <f t="shared" si="93"/>
        <v>538.02173913043407</v>
      </c>
      <c r="AG68" s="324">
        <f t="shared" si="93"/>
        <v>531.54347826086882</v>
      </c>
      <c r="AH68" s="324">
        <f t="shared" si="93"/>
        <v>525.06521739130358</v>
      </c>
      <c r="AI68" s="324">
        <f t="shared" si="93"/>
        <v>518.58695652173833</v>
      </c>
      <c r="AJ68" s="324">
        <f t="shared" si="93"/>
        <v>512.10869565217308</v>
      </c>
      <c r="AK68" s="324">
        <f t="shared" si="93"/>
        <v>507.10869565217308</v>
      </c>
      <c r="AL68" s="324">
        <f t="shared" si="93"/>
        <v>502.10869565217308</v>
      </c>
    </row>
    <row r="69" spans="1:38" ht="36.75" customHeight="1">
      <c r="A69" s="868">
        <v>28</v>
      </c>
      <c r="B69" s="1191" t="s">
        <v>529</v>
      </c>
      <c r="C69" s="1189">
        <f>+VLOOKUP(B69,'[9]Total Tồn Vật tư'!$A$3:$D$8000,4,0)</f>
        <v>42</v>
      </c>
      <c r="D69" s="859">
        <f>+VLOOKUP(B69,'[9]Total Tồn Vật tư'!$A$3:$E$8000,5,0)</f>
        <v>0</v>
      </c>
      <c r="E69" s="859">
        <f>+C69+D69</f>
        <v>42</v>
      </c>
      <c r="F69" s="320" t="s">
        <v>310</v>
      </c>
      <c r="G69" s="321">
        <f>+VLOOKUP($B69,'[9]Total Tồn Vật tư'!$A$3:$H$8000,8,0)</f>
        <v>2.39130434782609</v>
      </c>
      <c r="H69" s="322">
        <f t="shared" ref="H69:AJ69" si="94">+G69</f>
        <v>2.39130434782609</v>
      </c>
      <c r="I69" s="322">
        <f t="shared" si="94"/>
        <v>2.39130434782609</v>
      </c>
      <c r="J69" s="322">
        <f t="shared" si="94"/>
        <v>2.39130434782609</v>
      </c>
      <c r="K69" s="322">
        <f t="shared" si="94"/>
        <v>2.39130434782609</v>
      </c>
      <c r="L69" s="322">
        <f t="shared" si="94"/>
        <v>2.39130434782609</v>
      </c>
      <c r="M69" s="322">
        <f t="shared" si="79"/>
        <v>2.39130434782609</v>
      </c>
      <c r="N69" s="322">
        <f t="shared" si="94"/>
        <v>2.39130434782609</v>
      </c>
      <c r="O69" s="322">
        <f t="shared" si="94"/>
        <v>2.39130434782609</v>
      </c>
      <c r="P69" s="322">
        <f t="shared" si="94"/>
        <v>2.39130434782609</v>
      </c>
      <c r="Q69" s="322">
        <f t="shared" si="94"/>
        <v>2.39130434782609</v>
      </c>
      <c r="R69" s="322">
        <f t="shared" si="94"/>
        <v>2.39130434782609</v>
      </c>
      <c r="S69" s="322">
        <f t="shared" si="94"/>
        <v>2.39130434782609</v>
      </c>
      <c r="T69" s="322">
        <f t="shared" si="94"/>
        <v>2.39130434782609</v>
      </c>
      <c r="U69" s="322">
        <f t="shared" si="94"/>
        <v>2.39130434782609</v>
      </c>
      <c r="V69" s="322">
        <f t="shared" si="94"/>
        <v>2.39130434782609</v>
      </c>
      <c r="W69" s="322">
        <f t="shared" si="94"/>
        <v>2.39130434782609</v>
      </c>
      <c r="X69" s="322">
        <f t="shared" si="94"/>
        <v>2.39130434782609</v>
      </c>
      <c r="Y69" s="322">
        <f t="shared" si="94"/>
        <v>2.39130434782609</v>
      </c>
      <c r="Z69" s="322">
        <f t="shared" si="94"/>
        <v>2.39130434782609</v>
      </c>
      <c r="AA69" s="322">
        <f t="shared" si="94"/>
        <v>2.39130434782609</v>
      </c>
      <c r="AB69" s="322">
        <f t="shared" si="94"/>
        <v>2.39130434782609</v>
      </c>
      <c r="AC69" s="322">
        <f t="shared" si="94"/>
        <v>2.39130434782609</v>
      </c>
      <c r="AD69" s="322">
        <f t="shared" si="94"/>
        <v>2.39130434782609</v>
      </c>
      <c r="AE69" s="322">
        <f t="shared" si="94"/>
        <v>2.39130434782609</v>
      </c>
      <c r="AF69" s="322">
        <f t="shared" si="94"/>
        <v>2.39130434782609</v>
      </c>
      <c r="AG69" s="322">
        <f t="shared" si="94"/>
        <v>2.39130434782609</v>
      </c>
      <c r="AH69" s="322">
        <f t="shared" si="94"/>
        <v>2.39130434782609</v>
      </c>
      <c r="AI69" s="322">
        <f t="shared" si="94"/>
        <v>2.39130434782609</v>
      </c>
      <c r="AJ69" s="322">
        <f t="shared" si="94"/>
        <v>2.39130434782609</v>
      </c>
      <c r="AK69" s="328">
        <v>2</v>
      </c>
      <c r="AL69" s="328">
        <v>2</v>
      </c>
    </row>
    <row r="70" spans="1:38" ht="36.75" customHeight="1">
      <c r="A70" s="869"/>
      <c r="B70" s="1192"/>
      <c r="C70" s="1190"/>
      <c r="D70" s="860"/>
      <c r="E70" s="860"/>
      <c r="F70" s="323" t="s">
        <v>7</v>
      </c>
      <c r="G70" s="324">
        <f t="shared" ref="G70" si="95">+ROUND($E69-G69,1)</f>
        <v>39.6</v>
      </c>
      <c r="H70" s="324">
        <f t="shared" ref="H70:AL70" si="96">+G70-H69</f>
        <v>37.208695652173908</v>
      </c>
      <c r="I70" s="324">
        <f t="shared" si="96"/>
        <v>34.817391304347815</v>
      </c>
      <c r="J70" s="324">
        <f t="shared" si="96"/>
        <v>32.426086956521722</v>
      </c>
      <c r="K70" s="324">
        <f t="shared" si="96"/>
        <v>30.034782608695632</v>
      </c>
      <c r="L70" s="324">
        <f t="shared" si="96"/>
        <v>27.643478260869543</v>
      </c>
      <c r="M70" s="322">
        <f t="shared" si="79"/>
        <v>27.643478260869543</v>
      </c>
      <c r="N70" s="324">
        <f t="shared" si="96"/>
        <v>25.252173913043453</v>
      </c>
      <c r="O70" s="324">
        <f t="shared" si="96"/>
        <v>22.860869565217364</v>
      </c>
      <c r="P70" s="324">
        <f t="shared" si="96"/>
        <v>20.469565217391274</v>
      </c>
      <c r="Q70" s="324">
        <f t="shared" si="96"/>
        <v>18.078260869565185</v>
      </c>
      <c r="R70" s="324">
        <f t="shared" si="96"/>
        <v>15.686956521739095</v>
      </c>
      <c r="S70" s="324">
        <f t="shared" si="96"/>
        <v>13.295652173913005</v>
      </c>
      <c r="T70" s="324">
        <f t="shared" si="96"/>
        <v>10.904347826086916</v>
      </c>
      <c r="U70" s="324">
        <f t="shared" si="96"/>
        <v>8.5130434782608262</v>
      </c>
      <c r="V70" s="324">
        <f t="shared" si="96"/>
        <v>6.1217391304347366</v>
      </c>
      <c r="W70" s="324">
        <f t="shared" si="96"/>
        <v>3.7304347826086466</v>
      </c>
      <c r="X70" s="324">
        <f t="shared" si="96"/>
        <v>1.3391304347825566</v>
      </c>
      <c r="Y70" s="324">
        <f t="shared" si="96"/>
        <v>-1.0521739130435335</v>
      </c>
      <c r="Z70" s="324">
        <f t="shared" si="96"/>
        <v>-3.4434782608696235</v>
      </c>
      <c r="AA70" s="324">
        <f t="shared" si="96"/>
        <v>-5.8347826086957131</v>
      </c>
      <c r="AB70" s="324">
        <f t="shared" si="96"/>
        <v>-8.2260869565218027</v>
      </c>
      <c r="AC70" s="324">
        <f t="shared" si="96"/>
        <v>-10.617391304347892</v>
      </c>
      <c r="AD70" s="324">
        <f t="shared" si="96"/>
        <v>-13.008695652173982</v>
      </c>
      <c r="AE70" s="324">
        <f t="shared" si="96"/>
        <v>-15.400000000000071</v>
      </c>
      <c r="AF70" s="324">
        <f t="shared" si="96"/>
        <v>-17.791304347826163</v>
      </c>
      <c r="AG70" s="324">
        <f t="shared" si="96"/>
        <v>-20.182608695652252</v>
      </c>
      <c r="AH70" s="324">
        <f t="shared" si="96"/>
        <v>-22.573913043478342</v>
      </c>
      <c r="AI70" s="324">
        <f t="shared" si="96"/>
        <v>-24.965217391304432</v>
      </c>
      <c r="AJ70" s="324">
        <f t="shared" si="96"/>
        <v>-27.356521739130521</v>
      </c>
      <c r="AK70" s="324">
        <f t="shared" si="96"/>
        <v>-29.356521739130521</v>
      </c>
      <c r="AL70" s="324">
        <f t="shared" si="96"/>
        <v>-31.356521739130521</v>
      </c>
    </row>
    <row r="71" spans="1:38" ht="36.75" customHeight="1">
      <c r="A71" s="868">
        <v>29</v>
      </c>
      <c r="B71" s="1191" t="s">
        <v>531</v>
      </c>
      <c r="C71" s="1189">
        <f>+VLOOKUP(B71,'[9]Total Tồn Vật tư'!$A$3:$D$8000,4,0)</f>
        <v>309</v>
      </c>
      <c r="D71" s="859">
        <f>+VLOOKUP(B71,'[9]Total Tồn Vật tư'!$A$3:$E$8000,5,0)</f>
        <v>0</v>
      </c>
      <c r="E71" s="859">
        <f>+C71+D71</f>
        <v>309</v>
      </c>
      <c r="F71" s="320" t="s">
        <v>310</v>
      </c>
      <c r="G71" s="321">
        <f>+VLOOKUP($B71,'[9]Total Tồn Vật tư'!$A$3:$H$8000,8,0)</f>
        <v>0</v>
      </c>
      <c r="H71" s="322">
        <f t="shared" ref="H71:AJ71" si="97">+G71</f>
        <v>0</v>
      </c>
      <c r="I71" s="322">
        <f t="shared" si="97"/>
        <v>0</v>
      </c>
      <c r="J71" s="322">
        <f t="shared" si="97"/>
        <v>0</v>
      </c>
      <c r="K71" s="322">
        <f t="shared" si="97"/>
        <v>0</v>
      </c>
      <c r="L71" s="322">
        <f t="shared" si="97"/>
        <v>0</v>
      </c>
      <c r="M71" s="322">
        <f t="shared" si="79"/>
        <v>0</v>
      </c>
      <c r="N71" s="322">
        <f t="shared" si="97"/>
        <v>0</v>
      </c>
      <c r="O71" s="322">
        <f t="shared" si="97"/>
        <v>0</v>
      </c>
      <c r="P71" s="322">
        <f t="shared" si="97"/>
        <v>0</v>
      </c>
      <c r="Q71" s="322">
        <f t="shared" si="97"/>
        <v>0</v>
      </c>
      <c r="R71" s="322">
        <f t="shared" si="97"/>
        <v>0</v>
      </c>
      <c r="S71" s="322">
        <f t="shared" si="97"/>
        <v>0</v>
      </c>
      <c r="T71" s="322">
        <f t="shared" si="97"/>
        <v>0</v>
      </c>
      <c r="U71" s="322">
        <f t="shared" si="97"/>
        <v>0</v>
      </c>
      <c r="V71" s="322">
        <f t="shared" si="97"/>
        <v>0</v>
      </c>
      <c r="W71" s="322">
        <f t="shared" si="97"/>
        <v>0</v>
      </c>
      <c r="X71" s="322">
        <f t="shared" si="97"/>
        <v>0</v>
      </c>
      <c r="Y71" s="322">
        <f t="shared" si="97"/>
        <v>0</v>
      </c>
      <c r="Z71" s="322">
        <f t="shared" si="97"/>
        <v>0</v>
      </c>
      <c r="AA71" s="322">
        <f t="shared" si="97"/>
        <v>0</v>
      </c>
      <c r="AB71" s="322">
        <f t="shared" si="97"/>
        <v>0</v>
      </c>
      <c r="AC71" s="322">
        <f t="shared" si="97"/>
        <v>0</v>
      </c>
      <c r="AD71" s="322">
        <f t="shared" si="97"/>
        <v>0</v>
      </c>
      <c r="AE71" s="322">
        <f t="shared" si="97"/>
        <v>0</v>
      </c>
      <c r="AF71" s="322">
        <f t="shared" si="97"/>
        <v>0</v>
      </c>
      <c r="AG71" s="322">
        <f t="shared" si="97"/>
        <v>0</v>
      </c>
      <c r="AH71" s="322">
        <f t="shared" si="97"/>
        <v>0</v>
      </c>
      <c r="AI71" s="322">
        <f t="shared" si="97"/>
        <v>0</v>
      </c>
      <c r="AJ71" s="322">
        <f t="shared" si="97"/>
        <v>0</v>
      </c>
      <c r="AK71" s="328">
        <v>2</v>
      </c>
      <c r="AL71" s="328">
        <v>2</v>
      </c>
    </row>
    <row r="72" spans="1:38" ht="36.75" customHeight="1">
      <c r="A72" s="869"/>
      <c r="B72" s="1192"/>
      <c r="C72" s="1190"/>
      <c r="D72" s="860"/>
      <c r="E72" s="860"/>
      <c r="F72" s="323" t="s">
        <v>7</v>
      </c>
      <c r="G72" s="324">
        <f t="shared" ref="G72" si="98">+ROUND($E71-G71,1)</f>
        <v>309</v>
      </c>
      <c r="H72" s="324">
        <f t="shared" ref="H72:AL72" si="99">+G72-H71</f>
        <v>309</v>
      </c>
      <c r="I72" s="324">
        <f t="shared" si="99"/>
        <v>309</v>
      </c>
      <c r="J72" s="324">
        <f t="shared" si="99"/>
        <v>309</v>
      </c>
      <c r="K72" s="324">
        <f t="shared" si="99"/>
        <v>309</v>
      </c>
      <c r="L72" s="324">
        <f t="shared" si="99"/>
        <v>309</v>
      </c>
      <c r="M72" s="322">
        <f t="shared" si="79"/>
        <v>309</v>
      </c>
      <c r="N72" s="324">
        <f t="shared" si="99"/>
        <v>309</v>
      </c>
      <c r="O72" s="324">
        <f t="shared" si="99"/>
        <v>309</v>
      </c>
      <c r="P72" s="324">
        <f t="shared" si="99"/>
        <v>309</v>
      </c>
      <c r="Q72" s="324">
        <f t="shared" si="99"/>
        <v>309</v>
      </c>
      <c r="R72" s="324">
        <f t="shared" si="99"/>
        <v>309</v>
      </c>
      <c r="S72" s="324">
        <f t="shared" si="99"/>
        <v>309</v>
      </c>
      <c r="T72" s="324">
        <f t="shared" si="99"/>
        <v>309</v>
      </c>
      <c r="U72" s="324">
        <f t="shared" si="99"/>
        <v>309</v>
      </c>
      <c r="V72" s="324">
        <f t="shared" si="99"/>
        <v>309</v>
      </c>
      <c r="W72" s="324">
        <f t="shared" si="99"/>
        <v>309</v>
      </c>
      <c r="X72" s="324">
        <f t="shared" si="99"/>
        <v>309</v>
      </c>
      <c r="Y72" s="324">
        <f t="shared" si="99"/>
        <v>309</v>
      </c>
      <c r="Z72" s="324">
        <f t="shared" si="99"/>
        <v>309</v>
      </c>
      <c r="AA72" s="324">
        <f t="shared" si="99"/>
        <v>309</v>
      </c>
      <c r="AB72" s="324">
        <f t="shared" si="99"/>
        <v>309</v>
      </c>
      <c r="AC72" s="324">
        <f t="shared" si="99"/>
        <v>309</v>
      </c>
      <c r="AD72" s="324">
        <f t="shared" si="99"/>
        <v>309</v>
      </c>
      <c r="AE72" s="324">
        <f t="shared" si="99"/>
        <v>309</v>
      </c>
      <c r="AF72" s="324">
        <f t="shared" si="99"/>
        <v>309</v>
      </c>
      <c r="AG72" s="324">
        <f t="shared" si="99"/>
        <v>309</v>
      </c>
      <c r="AH72" s="324">
        <f t="shared" si="99"/>
        <v>309</v>
      </c>
      <c r="AI72" s="324">
        <f t="shared" si="99"/>
        <v>309</v>
      </c>
      <c r="AJ72" s="324">
        <f t="shared" si="99"/>
        <v>309</v>
      </c>
      <c r="AK72" s="324">
        <f t="shared" si="99"/>
        <v>307</v>
      </c>
      <c r="AL72" s="324">
        <f t="shared" si="99"/>
        <v>305</v>
      </c>
    </row>
    <row r="73" spans="1:38" ht="36.75" customHeight="1">
      <c r="A73" s="868">
        <v>30</v>
      </c>
      <c r="B73" s="1191" t="s">
        <v>533</v>
      </c>
      <c r="C73" s="1189">
        <f>+VLOOKUP(B73,'[9]Total Tồn Vật tư'!$A$3:$D$8000,4,0)</f>
        <v>517</v>
      </c>
      <c r="D73" s="859">
        <f>+VLOOKUP(B73,'[9]Total Tồn Vật tư'!$A$3:$E$8000,5,0)</f>
        <v>291</v>
      </c>
      <c r="E73" s="859">
        <f>+C73+D73</f>
        <v>808</v>
      </c>
      <c r="F73" s="320" t="s">
        <v>310</v>
      </c>
      <c r="G73" s="321">
        <f>+VLOOKUP($B73,'[9]Total Tồn Vật tư'!$A$3:$H$8000,8,0)</f>
        <v>7.4347826086956497</v>
      </c>
      <c r="H73" s="322">
        <f t="shared" ref="H73:AJ73" si="100">+G73</f>
        <v>7.4347826086956497</v>
      </c>
      <c r="I73" s="322">
        <f t="shared" si="100"/>
        <v>7.4347826086956497</v>
      </c>
      <c r="J73" s="322">
        <f t="shared" si="100"/>
        <v>7.4347826086956497</v>
      </c>
      <c r="K73" s="322">
        <f t="shared" si="100"/>
        <v>7.4347826086956497</v>
      </c>
      <c r="L73" s="322">
        <f t="shared" si="100"/>
        <v>7.4347826086956497</v>
      </c>
      <c r="M73" s="322">
        <f t="shared" si="79"/>
        <v>7.4347826086956497</v>
      </c>
      <c r="N73" s="322">
        <f t="shared" si="100"/>
        <v>7.4347826086956497</v>
      </c>
      <c r="O73" s="322">
        <f t="shared" si="100"/>
        <v>7.4347826086956497</v>
      </c>
      <c r="P73" s="322">
        <f t="shared" si="100"/>
        <v>7.4347826086956497</v>
      </c>
      <c r="Q73" s="322">
        <f t="shared" si="100"/>
        <v>7.4347826086956497</v>
      </c>
      <c r="R73" s="322">
        <f t="shared" si="100"/>
        <v>7.4347826086956497</v>
      </c>
      <c r="S73" s="322">
        <f t="shared" si="100"/>
        <v>7.4347826086956497</v>
      </c>
      <c r="T73" s="322">
        <f t="shared" si="100"/>
        <v>7.4347826086956497</v>
      </c>
      <c r="U73" s="322">
        <f t="shared" si="100"/>
        <v>7.4347826086956497</v>
      </c>
      <c r="V73" s="322">
        <f t="shared" si="100"/>
        <v>7.4347826086956497</v>
      </c>
      <c r="W73" s="322">
        <f t="shared" si="100"/>
        <v>7.4347826086956497</v>
      </c>
      <c r="X73" s="322">
        <f t="shared" si="100"/>
        <v>7.4347826086956497</v>
      </c>
      <c r="Y73" s="322">
        <f t="shared" si="100"/>
        <v>7.4347826086956497</v>
      </c>
      <c r="Z73" s="322">
        <f t="shared" si="100"/>
        <v>7.4347826086956497</v>
      </c>
      <c r="AA73" s="322">
        <f t="shared" si="100"/>
        <v>7.4347826086956497</v>
      </c>
      <c r="AB73" s="322">
        <f t="shared" si="100"/>
        <v>7.4347826086956497</v>
      </c>
      <c r="AC73" s="322">
        <f t="shared" si="100"/>
        <v>7.4347826086956497</v>
      </c>
      <c r="AD73" s="322">
        <f t="shared" si="100"/>
        <v>7.4347826086956497</v>
      </c>
      <c r="AE73" s="322">
        <f t="shared" si="100"/>
        <v>7.4347826086956497</v>
      </c>
      <c r="AF73" s="322">
        <f t="shared" si="100"/>
        <v>7.4347826086956497</v>
      </c>
      <c r="AG73" s="322">
        <f t="shared" si="100"/>
        <v>7.4347826086956497</v>
      </c>
      <c r="AH73" s="322">
        <f t="shared" si="100"/>
        <v>7.4347826086956497</v>
      </c>
      <c r="AI73" s="322">
        <f t="shared" si="100"/>
        <v>7.4347826086956497</v>
      </c>
      <c r="AJ73" s="322">
        <f t="shared" si="100"/>
        <v>7.4347826086956497</v>
      </c>
      <c r="AK73" s="328">
        <v>5</v>
      </c>
      <c r="AL73" s="328">
        <v>5</v>
      </c>
    </row>
    <row r="74" spans="1:38" ht="36.75" customHeight="1">
      <c r="A74" s="869"/>
      <c r="B74" s="1192"/>
      <c r="C74" s="1190"/>
      <c r="D74" s="860"/>
      <c r="E74" s="860"/>
      <c r="F74" s="323" t="s">
        <v>7</v>
      </c>
      <c r="G74" s="324">
        <f>+ROUND($E73-G73,1)</f>
        <v>800.6</v>
      </c>
      <c r="H74" s="324">
        <f t="shared" ref="H74:AL74" si="101">+G74-H73</f>
        <v>793.1652173913044</v>
      </c>
      <c r="I74" s="324">
        <f t="shared" si="101"/>
        <v>785.73043478260877</v>
      </c>
      <c r="J74" s="324">
        <f t="shared" si="101"/>
        <v>778.29565217391314</v>
      </c>
      <c r="K74" s="324">
        <f t="shared" si="101"/>
        <v>770.86086956521751</v>
      </c>
      <c r="L74" s="324">
        <f t="shared" si="101"/>
        <v>763.42608695652189</v>
      </c>
      <c r="M74" s="322">
        <f t="shared" si="79"/>
        <v>763.42608695652189</v>
      </c>
      <c r="N74" s="324">
        <f t="shared" si="101"/>
        <v>755.99130434782626</v>
      </c>
      <c r="O74" s="324">
        <f t="shared" si="101"/>
        <v>748.55652173913063</v>
      </c>
      <c r="P74" s="324">
        <f t="shared" si="101"/>
        <v>741.121739130435</v>
      </c>
      <c r="Q74" s="324">
        <f t="shared" si="101"/>
        <v>733.68695652173938</v>
      </c>
      <c r="R74" s="324">
        <f t="shared" si="101"/>
        <v>726.25217391304375</v>
      </c>
      <c r="S74" s="324">
        <f t="shared" si="101"/>
        <v>718.81739130434812</v>
      </c>
      <c r="T74" s="324">
        <f t="shared" si="101"/>
        <v>711.38260869565249</v>
      </c>
      <c r="U74" s="324">
        <f t="shared" si="101"/>
        <v>703.94782608695687</v>
      </c>
      <c r="V74" s="324">
        <f t="shared" si="101"/>
        <v>696.51304347826124</v>
      </c>
      <c r="W74" s="324">
        <f t="shared" si="101"/>
        <v>689.07826086956561</v>
      </c>
      <c r="X74" s="324">
        <f t="shared" si="101"/>
        <v>681.64347826086998</v>
      </c>
      <c r="Y74" s="324">
        <f t="shared" si="101"/>
        <v>674.20869565217436</v>
      </c>
      <c r="Z74" s="324">
        <f t="shared" si="101"/>
        <v>666.77391304347873</v>
      </c>
      <c r="AA74" s="324">
        <f t="shared" si="101"/>
        <v>659.3391304347831</v>
      </c>
      <c r="AB74" s="324">
        <f t="shared" si="101"/>
        <v>651.90434782608747</v>
      </c>
      <c r="AC74" s="324">
        <f t="shared" si="101"/>
        <v>644.46956521739185</v>
      </c>
      <c r="AD74" s="324">
        <f t="shared" si="101"/>
        <v>637.03478260869622</v>
      </c>
      <c r="AE74" s="324">
        <f t="shared" si="101"/>
        <v>629.60000000000059</v>
      </c>
      <c r="AF74" s="324">
        <f t="shared" si="101"/>
        <v>622.16521739130496</v>
      </c>
      <c r="AG74" s="324">
        <f t="shared" si="101"/>
        <v>614.73043478260934</v>
      </c>
      <c r="AH74" s="324">
        <f t="shared" si="101"/>
        <v>607.29565217391371</v>
      </c>
      <c r="AI74" s="324">
        <f t="shared" si="101"/>
        <v>599.86086956521808</v>
      </c>
      <c r="AJ74" s="324">
        <f t="shared" si="101"/>
        <v>592.42608695652245</v>
      </c>
      <c r="AK74" s="324">
        <f t="shared" si="101"/>
        <v>587.42608695652245</v>
      </c>
      <c r="AL74" s="324">
        <f t="shared" si="101"/>
        <v>582.42608695652245</v>
      </c>
    </row>
    <row r="75" spans="1:38" ht="36.75" customHeight="1">
      <c r="A75" s="868">
        <v>31</v>
      </c>
      <c r="B75" s="1191" t="s">
        <v>535</v>
      </c>
      <c r="C75" s="1189">
        <f>+VLOOKUP(B75,'[9]Total Tồn Vật tư'!$A$3:$D$8000,4,0)</f>
        <v>130</v>
      </c>
      <c r="D75" s="859">
        <f>+VLOOKUP(B75,'[9]Total Tồn Vật tư'!$A$3:$E$8000,5,0)</f>
        <v>225</v>
      </c>
      <c r="E75" s="859">
        <f>+C75+D75</f>
        <v>355</v>
      </c>
      <c r="F75" s="320" t="s">
        <v>310</v>
      </c>
      <c r="G75" s="321">
        <f>+VLOOKUP($B75,'[9]Total Tồn Vật tư'!$A$3:$H$8000,8,0)</f>
        <v>7.5652173913043503</v>
      </c>
      <c r="H75" s="322">
        <f t="shared" ref="H75:AJ90" si="102">+G75</f>
        <v>7.5652173913043503</v>
      </c>
      <c r="I75" s="322">
        <f t="shared" si="102"/>
        <v>7.5652173913043503</v>
      </c>
      <c r="J75" s="322">
        <f t="shared" si="102"/>
        <v>7.5652173913043503</v>
      </c>
      <c r="K75" s="322">
        <f>+J75</f>
        <v>7.5652173913043503</v>
      </c>
      <c r="L75" s="322">
        <f t="shared" si="102"/>
        <v>7.5652173913043503</v>
      </c>
      <c r="M75" s="322">
        <f t="shared" si="102"/>
        <v>7.5652173913043503</v>
      </c>
      <c r="N75" s="322">
        <f t="shared" si="102"/>
        <v>7.5652173913043503</v>
      </c>
      <c r="O75" s="322">
        <f t="shared" si="102"/>
        <v>7.5652173913043503</v>
      </c>
      <c r="P75" s="322">
        <f t="shared" si="102"/>
        <v>7.5652173913043503</v>
      </c>
      <c r="Q75" s="322">
        <f t="shared" si="102"/>
        <v>7.5652173913043503</v>
      </c>
      <c r="R75" s="322">
        <f t="shared" si="102"/>
        <v>7.5652173913043503</v>
      </c>
      <c r="S75" s="322">
        <f t="shared" si="102"/>
        <v>7.5652173913043503</v>
      </c>
      <c r="T75" s="322">
        <f t="shared" si="102"/>
        <v>7.5652173913043503</v>
      </c>
      <c r="U75" s="322">
        <f t="shared" si="102"/>
        <v>7.5652173913043503</v>
      </c>
      <c r="V75" s="322">
        <f t="shared" si="102"/>
        <v>7.5652173913043503</v>
      </c>
      <c r="W75" s="322">
        <f t="shared" si="102"/>
        <v>7.5652173913043503</v>
      </c>
      <c r="X75" s="322">
        <f t="shared" si="102"/>
        <v>7.5652173913043503</v>
      </c>
      <c r="Y75" s="322">
        <f t="shared" si="102"/>
        <v>7.5652173913043503</v>
      </c>
      <c r="Z75" s="322">
        <f t="shared" si="102"/>
        <v>7.5652173913043503</v>
      </c>
      <c r="AA75" s="322">
        <f t="shared" si="102"/>
        <v>7.5652173913043503</v>
      </c>
      <c r="AB75" s="322">
        <f t="shared" si="102"/>
        <v>7.5652173913043503</v>
      </c>
      <c r="AC75" s="322">
        <f t="shared" si="102"/>
        <v>7.5652173913043503</v>
      </c>
      <c r="AD75" s="322">
        <f t="shared" si="102"/>
        <v>7.5652173913043503</v>
      </c>
      <c r="AE75" s="322">
        <f t="shared" si="102"/>
        <v>7.5652173913043503</v>
      </c>
      <c r="AF75" s="322">
        <f t="shared" si="102"/>
        <v>7.5652173913043503</v>
      </c>
      <c r="AG75" s="322">
        <f t="shared" si="102"/>
        <v>7.5652173913043503</v>
      </c>
      <c r="AH75" s="322">
        <f t="shared" si="102"/>
        <v>7.5652173913043503</v>
      </c>
      <c r="AI75" s="322">
        <f t="shared" si="102"/>
        <v>7.5652173913043503</v>
      </c>
      <c r="AJ75" s="322">
        <f t="shared" si="102"/>
        <v>7.5652173913043503</v>
      </c>
      <c r="AK75" s="328">
        <v>4</v>
      </c>
      <c r="AL75" s="328">
        <v>4</v>
      </c>
    </row>
    <row r="76" spans="1:38" ht="36.75" customHeight="1">
      <c r="A76" s="869"/>
      <c r="B76" s="1192"/>
      <c r="C76" s="1190"/>
      <c r="D76" s="860"/>
      <c r="E76" s="860"/>
      <c r="F76" s="323" t="s">
        <v>7</v>
      </c>
      <c r="G76" s="324">
        <f t="shared" ref="G76" si="103">+ROUND($E75-G75,1)</f>
        <v>347.4</v>
      </c>
      <c r="H76" s="324">
        <f t="shared" ref="H76:AL76" si="104">+G76-H75</f>
        <v>339.8347826086956</v>
      </c>
      <c r="I76" s="324">
        <f t="shared" si="104"/>
        <v>332.26956521739123</v>
      </c>
      <c r="J76" s="324">
        <f t="shared" si="104"/>
        <v>324.70434782608686</v>
      </c>
      <c r="K76" s="324">
        <f t="shared" si="104"/>
        <v>317.13913043478249</v>
      </c>
      <c r="L76" s="324">
        <f t="shared" si="104"/>
        <v>309.57391304347811</v>
      </c>
      <c r="M76" s="322">
        <f t="shared" si="102"/>
        <v>309.57391304347811</v>
      </c>
      <c r="N76" s="324">
        <f t="shared" si="104"/>
        <v>302.00869565217374</v>
      </c>
      <c r="O76" s="324">
        <f t="shared" si="104"/>
        <v>294.44347826086937</v>
      </c>
      <c r="P76" s="324">
        <f t="shared" si="104"/>
        <v>286.878260869565</v>
      </c>
      <c r="Q76" s="324">
        <f t="shared" si="104"/>
        <v>279.31304347826062</v>
      </c>
      <c r="R76" s="324">
        <f t="shared" si="104"/>
        <v>271.74782608695625</v>
      </c>
      <c r="S76" s="324">
        <f t="shared" si="104"/>
        <v>264.18260869565188</v>
      </c>
      <c r="T76" s="324">
        <f t="shared" si="104"/>
        <v>256.61739130434751</v>
      </c>
      <c r="U76" s="324">
        <f t="shared" si="104"/>
        <v>249.05217391304316</v>
      </c>
      <c r="V76" s="324">
        <f t="shared" si="104"/>
        <v>241.48695652173882</v>
      </c>
      <c r="W76" s="324">
        <f t="shared" si="104"/>
        <v>233.92173913043447</v>
      </c>
      <c r="X76" s="324">
        <f t="shared" si="104"/>
        <v>226.35652173913013</v>
      </c>
      <c r="Y76" s="324">
        <f t="shared" si="104"/>
        <v>218.79130434782579</v>
      </c>
      <c r="Z76" s="324">
        <f t="shared" si="104"/>
        <v>211.22608695652144</v>
      </c>
      <c r="AA76" s="324">
        <f t="shared" si="104"/>
        <v>203.6608695652171</v>
      </c>
      <c r="AB76" s="324">
        <f t="shared" si="104"/>
        <v>196.09565217391275</v>
      </c>
      <c r="AC76" s="324">
        <f t="shared" si="104"/>
        <v>188.53043478260841</v>
      </c>
      <c r="AD76" s="324">
        <f t="shared" si="104"/>
        <v>180.96521739130407</v>
      </c>
      <c r="AE76" s="324">
        <f t="shared" si="104"/>
        <v>173.39999999999972</v>
      </c>
      <c r="AF76" s="324">
        <f t="shared" si="104"/>
        <v>165.83478260869538</v>
      </c>
      <c r="AG76" s="324">
        <f t="shared" si="104"/>
        <v>158.26956521739103</v>
      </c>
      <c r="AH76" s="324">
        <f t="shared" si="104"/>
        <v>150.70434782608669</v>
      </c>
      <c r="AI76" s="324">
        <f t="shared" si="104"/>
        <v>143.13913043478234</v>
      </c>
      <c r="AJ76" s="324">
        <f t="shared" si="104"/>
        <v>135.573913043478</v>
      </c>
      <c r="AK76" s="324">
        <f t="shared" si="104"/>
        <v>131.573913043478</v>
      </c>
      <c r="AL76" s="324">
        <f t="shared" si="104"/>
        <v>127.573913043478</v>
      </c>
    </row>
    <row r="77" spans="1:38" ht="36.75" hidden="1" customHeight="1">
      <c r="A77" s="868">
        <v>31</v>
      </c>
      <c r="B77" s="1191"/>
      <c r="C77" s="1189" t="e">
        <f>+VLOOKUP(B77,'[9]Total Tồn Vật tư'!$A$3:$D$8000,4,0)</f>
        <v>#N/A</v>
      </c>
      <c r="D77" s="859" t="e">
        <f>+VLOOKUP(B77,'[9]Total Tồn Vật tư'!$A$3:$E$8000,5,0)</f>
        <v>#N/A</v>
      </c>
      <c r="E77" s="859" t="e">
        <f>+C77+D77</f>
        <v>#N/A</v>
      </c>
      <c r="F77" s="320" t="s">
        <v>310</v>
      </c>
      <c r="G77" s="321" t="e">
        <f>+VLOOKUP($B77,'[9]Total Tồn Vật tư'!$A$3:$H$8000,8,0)</f>
        <v>#N/A</v>
      </c>
      <c r="H77" s="322" t="e">
        <f t="shared" ref="H77:AJ77" si="105">+G77</f>
        <v>#N/A</v>
      </c>
      <c r="I77" s="322" t="e">
        <f t="shared" si="105"/>
        <v>#N/A</v>
      </c>
      <c r="J77" s="322" t="e">
        <f t="shared" si="105"/>
        <v>#N/A</v>
      </c>
      <c r="K77" s="322" t="e">
        <f t="shared" si="105"/>
        <v>#N/A</v>
      </c>
      <c r="L77" s="322" t="e">
        <f t="shared" si="105"/>
        <v>#N/A</v>
      </c>
      <c r="M77" s="322" t="e">
        <f t="shared" si="102"/>
        <v>#N/A</v>
      </c>
      <c r="N77" s="322" t="e">
        <f t="shared" si="105"/>
        <v>#N/A</v>
      </c>
      <c r="O77" s="322" t="e">
        <f t="shared" si="105"/>
        <v>#N/A</v>
      </c>
      <c r="P77" s="322" t="e">
        <f t="shared" si="105"/>
        <v>#N/A</v>
      </c>
      <c r="Q77" s="322" t="e">
        <f t="shared" si="105"/>
        <v>#N/A</v>
      </c>
      <c r="R77" s="322" t="e">
        <f t="shared" si="105"/>
        <v>#N/A</v>
      </c>
      <c r="S77" s="322" t="e">
        <f t="shared" si="105"/>
        <v>#N/A</v>
      </c>
      <c r="T77" s="322" t="e">
        <f t="shared" si="105"/>
        <v>#N/A</v>
      </c>
      <c r="U77" s="322" t="e">
        <f t="shared" si="105"/>
        <v>#N/A</v>
      </c>
      <c r="V77" s="322" t="e">
        <f t="shared" si="105"/>
        <v>#N/A</v>
      </c>
      <c r="W77" s="322" t="e">
        <f t="shared" si="105"/>
        <v>#N/A</v>
      </c>
      <c r="X77" s="322" t="e">
        <f t="shared" si="105"/>
        <v>#N/A</v>
      </c>
      <c r="Y77" s="322" t="e">
        <f t="shared" si="105"/>
        <v>#N/A</v>
      </c>
      <c r="Z77" s="322" t="e">
        <f t="shared" si="105"/>
        <v>#N/A</v>
      </c>
      <c r="AA77" s="322" t="e">
        <f t="shared" si="105"/>
        <v>#N/A</v>
      </c>
      <c r="AB77" s="322" t="e">
        <f t="shared" si="105"/>
        <v>#N/A</v>
      </c>
      <c r="AC77" s="322" t="e">
        <f t="shared" si="105"/>
        <v>#N/A</v>
      </c>
      <c r="AD77" s="322" t="e">
        <f t="shared" si="105"/>
        <v>#N/A</v>
      </c>
      <c r="AE77" s="322" t="e">
        <f t="shared" si="105"/>
        <v>#N/A</v>
      </c>
      <c r="AF77" s="322" t="e">
        <f t="shared" si="105"/>
        <v>#N/A</v>
      </c>
      <c r="AG77" s="322" t="e">
        <f t="shared" si="105"/>
        <v>#N/A</v>
      </c>
      <c r="AH77" s="322" t="e">
        <f t="shared" si="105"/>
        <v>#N/A</v>
      </c>
      <c r="AI77" s="322" t="e">
        <f t="shared" si="105"/>
        <v>#N/A</v>
      </c>
      <c r="AJ77" s="322" t="e">
        <f t="shared" si="105"/>
        <v>#N/A</v>
      </c>
      <c r="AK77" s="328">
        <v>2</v>
      </c>
      <c r="AL77" s="328">
        <v>2</v>
      </c>
    </row>
    <row r="78" spans="1:38" ht="36.75" hidden="1" customHeight="1">
      <c r="A78" s="869"/>
      <c r="B78" s="1192"/>
      <c r="C78" s="1190"/>
      <c r="D78" s="860"/>
      <c r="E78" s="860"/>
      <c r="F78" s="323" t="s">
        <v>7</v>
      </c>
      <c r="G78" s="324" t="e">
        <f t="shared" ref="G78" si="106">+ROUND($E77-G77,1)</f>
        <v>#N/A</v>
      </c>
      <c r="H78" s="324" t="e">
        <f t="shared" ref="H78:AL78" si="107">+G78-H77</f>
        <v>#N/A</v>
      </c>
      <c r="I78" s="324" t="e">
        <f t="shared" si="107"/>
        <v>#N/A</v>
      </c>
      <c r="J78" s="324" t="e">
        <f t="shared" si="107"/>
        <v>#N/A</v>
      </c>
      <c r="K78" s="324" t="e">
        <f t="shared" si="107"/>
        <v>#N/A</v>
      </c>
      <c r="L78" s="324" t="e">
        <f t="shared" si="107"/>
        <v>#N/A</v>
      </c>
      <c r="M78" s="322" t="e">
        <f t="shared" si="102"/>
        <v>#N/A</v>
      </c>
      <c r="N78" s="324" t="e">
        <f t="shared" si="107"/>
        <v>#N/A</v>
      </c>
      <c r="O78" s="324" t="e">
        <f t="shared" si="107"/>
        <v>#N/A</v>
      </c>
      <c r="P78" s="324" t="e">
        <f t="shared" si="107"/>
        <v>#N/A</v>
      </c>
      <c r="Q78" s="324" t="e">
        <f t="shared" si="107"/>
        <v>#N/A</v>
      </c>
      <c r="R78" s="324" t="e">
        <f t="shared" si="107"/>
        <v>#N/A</v>
      </c>
      <c r="S78" s="324" t="e">
        <f t="shared" si="107"/>
        <v>#N/A</v>
      </c>
      <c r="T78" s="324" t="e">
        <f t="shared" si="107"/>
        <v>#N/A</v>
      </c>
      <c r="U78" s="324" t="e">
        <f t="shared" si="107"/>
        <v>#N/A</v>
      </c>
      <c r="V78" s="324" t="e">
        <f t="shared" si="107"/>
        <v>#N/A</v>
      </c>
      <c r="W78" s="324" t="e">
        <f t="shared" si="107"/>
        <v>#N/A</v>
      </c>
      <c r="X78" s="324" t="e">
        <f t="shared" si="107"/>
        <v>#N/A</v>
      </c>
      <c r="Y78" s="324" t="e">
        <f t="shared" si="107"/>
        <v>#N/A</v>
      </c>
      <c r="Z78" s="324" t="e">
        <f t="shared" si="107"/>
        <v>#N/A</v>
      </c>
      <c r="AA78" s="324" t="e">
        <f t="shared" si="107"/>
        <v>#N/A</v>
      </c>
      <c r="AB78" s="324" t="e">
        <f t="shared" si="107"/>
        <v>#N/A</v>
      </c>
      <c r="AC78" s="324" t="e">
        <f t="shared" si="107"/>
        <v>#N/A</v>
      </c>
      <c r="AD78" s="324" t="e">
        <f t="shared" si="107"/>
        <v>#N/A</v>
      </c>
      <c r="AE78" s="324" t="e">
        <f t="shared" si="107"/>
        <v>#N/A</v>
      </c>
      <c r="AF78" s="324" t="e">
        <f t="shared" si="107"/>
        <v>#N/A</v>
      </c>
      <c r="AG78" s="324" t="e">
        <f t="shared" si="107"/>
        <v>#N/A</v>
      </c>
      <c r="AH78" s="324" t="e">
        <f t="shared" si="107"/>
        <v>#N/A</v>
      </c>
      <c r="AI78" s="324" t="e">
        <f t="shared" si="107"/>
        <v>#N/A</v>
      </c>
      <c r="AJ78" s="324" t="e">
        <f t="shared" si="107"/>
        <v>#N/A</v>
      </c>
      <c r="AK78" s="324" t="e">
        <f t="shared" si="107"/>
        <v>#N/A</v>
      </c>
      <c r="AL78" s="324" t="e">
        <f t="shared" si="107"/>
        <v>#N/A</v>
      </c>
    </row>
    <row r="79" spans="1:38" ht="36.75" customHeight="1">
      <c r="A79" s="868">
        <v>31</v>
      </c>
      <c r="B79" s="1191" t="s">
        <v>537</v>
      </c>
      <c r="C79" s="1189">
        <f>+VLOOKUP(B79,'[9]Total Tồn Vật tư'!$A$3:$D$8000,4,0)</f>
        <v>74</v>
      </c>
      <c r="D79" s="859">
        <f>+VLOOKUP(B79,'[9]Total Tồn Vật tư'!$A$3:$E$8000,5,0)</f>
        <v>143</v>
      </c>
      <c r="E79" s="859">
        <f>+C79+D79</f>
        <v>217</v>
      </c>
      <c r="F79" s="320" t="s">
        <v>310</v>
      </c>
      <c r="G79" s="321">
        <f>+VLOOKUP($B79,'[9]Total Tồn Vật tư'!$A$3:$H$8000,8,0)</f>
        <v>3.8260869565217401</v>
      </c>
      <c r="H79" s="322">
        <f t="shared" ref="H79:AJ79" si="108">+G79</f>
        <v>3.8260869565217401</v>
      </c>
      <c r="I79" s="322">
        <f t="shared" si="108"/>
        <v>3.8260869565217401</v>
      </c>
      <c r="J79" s="322">
        <f t="shared" si="108"/>
        <v>3.8260869565217401</v>
      </c>
      <c r="K79" s="322">
        <f t="shared" si="108"/>
        <v>3.8260869565217401</v>
      </c>
      <c r="L79" s="322">
        <f t="shared" si="108"/>
        <v>3.8260869565217401</v>
      </c>
      <c r="M79" s="322">
        <f t="shared" si="102"/>
        <v>3.8260869565217401</v>
      </c>
      <c r="N79" s="322">
        <f t="shared" si="108"/>
        <v>3.8260869565217401</v>
      </c>
      <c r="O79" s="322">
        <f t="shared" si="108"/>
        <v>3.8260869565217401</v>
      </c>
      <c r="P79" s="322">
        <f t="shared" si="108"/>
        <v>3.8260869565217401</v>
      </c>
      <c r="Q79" s="322">
        <f t="shared" si="108"/>
        <v>3.8260869565217401</v>
      </c>
      <c r="R79" s="322">
        <f t="shared" si="108"/>
        <v>3.8260869565217401</v>
      </c>
      <c r="S79" s="322">
        <f t="shared" si="108"/>
        <v>3.8260869565217401</v>
      </c>
      <c r="T79" s="322">
        <f t="shared" si="108"/>
        <v>3.8260869565217401</v>
      </c>
      <c r="U79" s="322">
        <f t="shared" si="108"/>
        <v>3.8260869565217401</v>
      </c>
      <c r="V79" s="322">
        <f t="shared" si="108"/>
        <v>3.8260869565217401</v>
      </c>
      <c r="W79" s="322">
        <f t="shared" si="108"/>
        <v>3.8260869565217401</v>
      </c>
      <c r="X79" s="322">
        <f t="shared" si="108"/>
        <v>3.8260869565217401</v>
      </c>
      <c r="Y79" s="322">
        <f t="shared" si="108"/>
        <v>3.8260869565217401</v>
      </c>
      <c r="Z79" s="322">
        <f t="shared" si="108"/>
        <v>3.8260869565217401</v>
      </c>
      <c r="AA79" s="322">
        <f t="shared" si="108"/>
        <v>3.8260869565217401</v>
      </c>
      <c r="AB79" s="322">
        <f t="shared" si="108"/>
        <v>3.8260869565217401</v>
      </c>
      <c r="AC79" s="322">
        <f t="shared" si="108"/>
        <v>3.8260869565217401</v>
      </c>
      <c r="AD79" s="322">
        <f t="shared" si="108"/>
        <v>3.8260869565217401</v>
      </c>
      <c r="AE79" s="322">
        <f t="shared" si="108"/>
        <v>3.8260869565217401</v>
      </c>
      <c r="AF79" s="322">
        <f t="shared" si="108"/>
        <v>3.8260869565217401</v>
      </c>
      <c r="AG79" s="322">
        <f t="shared" si="108"/>
        <v>3.8260869565217401</v>
      </c>
      <c r="AH79" s="322">
        <f t="shared" si="108"/>
        <v>3.8260869565217401</v>
      </c>
      <c r="AI79" s="322">
        <f t="shared" si="108"/>
        <v>3.8260869565217401</v>
      </c>
      <c r="AJ79" s="322">
        <f t="shared" si="108"/>
        <v>3.8260869565217401</v>
      </c>
      <c r="AK79" s="328">
        <v>2</v>
      </c>
      <c r="AL79" s="328">
        <v>2</v>
      </c>
    </row>
    <row r="80" spans="1:38" ht="36.75" customHeight="1">
      <c r="A80" s="869"/>
      <c r="B80" s="1192"/>
      <c r="C80" s="1190"/>
      <c r="D80" s="860"/>
      <c r="E80" s="860"/>
      <c r="F80" s="323" t="s">
        <v>7</v>
      </c>
      <c r="G80" s="324">
        <f t="shared" ref="G80" si="109">+ROUND($E79-G79,1)</f>
        <v>213.2</v>
      </c>
      <c r="H80" s="324">
        <f t="shared" ref="H80:AL80" si="110">+G80-H79</f>
        <v>209.37391304347824</v>
      </c>
      <c r="I80" s="324">
        <f t="shared" si="110"/>
        <v>205.54782608695649</v>
      </c>
      <c r="J80" s="324">
        <f t="shared" si="110"/>
        <v>201.72173913043474</v>
      </c>
      <c r="K80" s="324">
        <f t="shared" si="110"/>
        <v>197.89565217391299</v>
      </c>
      <c r="L80" s="324">
        <f t="shared" si="110"/>
        <v>194.06956521739124</v>
      </c>
      <c r="M80" s="322">
        <f t="shared" si="102"/>
        <v>194.06956521739124</v>
      </c>
      <c r="N80" s="324">
        <f t="shared" si="110"/>
        <v>190.24347826086949</v>
      </c>
      <c r="O80" s="324">
        <f t="shared" si="110"/>
        <v>186.41739130434775</v>
      </c>
      <c r="P80" s="324">
        <f t="shared" si="110"/>
        <v>182.591304347826</v>
      </c>
      <c r="Q80" s="324">
        <f t="shared" si="110"/>
        <v>178.76521739130425</v>
      </c>
      <c r="R80" s="324">
        <f t="shared" si="110"/>
        <v>174.9391304347825</v>
      </c>
      <c r="S80" s="324">
        <f t="shared" si="110"/>
        <v>171.11304347826075</v>
      </c>
      <c r="T80" s="324">
        <f t="shared" si="110"/>
        <v>167.286956521739</v>
      </c>
      <c r="U80" s="324">
        <f t="shared" si="110"/>
        <v>163.46086956521725</v>
      </c>
      <c r="V80" s="324">
        <f t="shared" si="110"/>
        <v>159.6347826086955</v>
      </c>
      <c r="W80" s="324">
        <f t="shared" si="110"/>
        <v>155.80869565217375</v>
      </c>
      <c r="X80" s="324">
        <f t="shared" si="110"/>
        <v>151.982608695652</v>
      </c>
      <c r="Y80" s="324">
        <f t="shared" si="110"/>
        <v>148.15652173913026</v>
      </c>
      <c r="Z80" s="324">
        <f t="shared" si="110"/>
        <v>144.33043478260851</v>
      </c>
      <c r="AA80" s="324">
        <f t="shared" si="110"/>
        <v>140.50434782608676</v>
      </c>
      <c r="AB80" s="324">
        <f t="shared" si="110"/>
        <v>136.67826086956501</v>
      </c>
      <c r="AC80" s="324">
        <f t="shared" si="110"/>
        <v>132.85217391304326</v>
      </c>
      <c r="AD80" s="324">
        <f t="shared" si="110"/>
        <v>129.02608695652151</v>
      </c>
      <c r="AE80" s="324">
        <f t="shared" si="110"/>
        <v>125.19999999999978</v>
      </c>
      <c r="AF80" s="324">
        <f t="shared" si="110"/>
        <v>121.37391304347804</v>
      </c>
      <c r="AG80" s="324">
        <f t="shared" si="110"/>
        <v>117.54782608695631</v>
      </c>
      <c r="AH80" s="324">
        <f t="shared" si="110"/>
        <v>113.72173913043457</v>
      </c>
      <c r="AI80" s="324">
        <f t="shared" si="110"/>
        <v>109.89565217391284</v>
      </c>
      <c r="AJ80" s="324">
        <f t="shared" si="110"/>
        <v>106.0695652173911</v>
      </c>
      <c r="AK80" s="324">
        <f t="shared" si="110"/>
        <v>104.0695652173911</v>
      </c>
      <c r="AL80" s="324">
        <f t="shared" si="110"/>
        <v>102.0695652173911</v>
      </c>
    </row>
    <row r="81" spans="1:40" ht="36.75" customHeight="1">
      <c r="A81" s="868">
        <v>31</v>
      </c>
      <c r="B81" s="1191" t="s">
        <v>541</v>
      </c>
      <c r="C81" s="1189">
        <f>+VLOOKUP(B81,'[9]Total Tồn Vật tư'!$A$3:$D$8000,4,0)</f>
        <v>89</v>
      </c>
      <c r="D81" s="859">
        <f>+VLOOKUP(B81,'[9]Total Tồn Vật tư'!$A$3:$E$8000,5,0)</f>
        <v>70</v>
      </c>
      <c r="E81" s="859">
        <f>+C81+D81</f>
        <v>159</v>
      </c>
      <c r="F81" s="320" t="s">
        <v>310</v>
      </c>
      <c r="G81" s="321">
        <f>+VLOOKUP($B81,'[9]Total Tồn Vật tư'!$A$3:$H$8000,8,0)</f>
        <v>4.3043478260869596</v>
      </c>
      <c r="H81" s="322">
        <f t="shared" ref="H81:AJ81" si="111">+G81</f>
        <v>4.3043478260869596</v>
      </c>
      <c r="I81" s="322">
        <f t="shared" si="111"/>
        <v>4.3043478260869596</v>
      </c>
      <c r="J81" s="322">
        <f t="shared" si="111"/>
        <v>4.3043478260869596</v>
      </c>
      <c r="K81" s="322">
        <f t="shared" si="111"/>
        <v>4.3043478260869596</v>
      </c>
      <c r="L81" s="322">
        <f t="shared" si="111"/>
        <v>4.3043478260869596</v>
      </c>
      <c r="M81" s="322">
        <f t="shared" si="102"/>
        <v>4.3043478260869596</v>
      </c>
      <c r="N81" s="322">
        <f t="shared" si="111"/>
        <v>4.3043478260869596</v>
      </c>
      <c r="O81" s="322">
        <f t="shared" si="111"/>
        <v>4.3043478260869596</v>
      </c>
      <c r="P81" s="322">
        <f t="shared" si="111"/>
        <v>4.3043478260869596</v>
      </c>
      <c r="Q81" s="322">
        <f t="shared" si="111"/>
        <v>4.3043478260869596</v>
      </c>
      <c r="R81" s="322">
        <f t="shared" si="111"/>
        <v>4.3043478260869596</v>
      </c>
      <c r="S81" s="322">
        <f t="shared" si="111"/>
        <v>4.3043478260869596</v>
      </c>
      <c r="T81" s="322">
        <f t="shared" si="111"/>
        <v>4.3043478260869596</v>
      </c>
      <c r="U81" s="322">
        <f t="shared" si="111"/>
        <v>4.3043478260869596</v>
      </c>
      <c r="V81" s="322">
        <f t="shared" si="111"/>
        <v>4.3043478260869596</v>
      </c>
      <c r="W81" s="322">
        <f t="shared" si="111"/>
        <v>4.3043478260869596</v>
      </c>
      <c r="X81" s="322">
        <f t="shared" si="111"/>
        <v>4.3043478260869596</v>
      </c>
      <c r="Y81" s="322">
        <f t="shared" si="111"/>
        <v>4.3043478260869596</v>
      </c>
      <c r="Z81" s="322">
        <f t="shared" si="111"/>
        <v>4.3043478260869596</v>
      </c>
      <c r="AA81" s="322">
        <f t="shared" si="111"/>
        <v>4.3043478260869596</v>
      </c>
      <c r="AB81" s="322">
        <f t="shared" si="111"/>
        <v>4.3043478260869596</v>
      </c>
      <c r="AC81" s="322">
        <f t="shared" si="111"/>
        <v>4.3043478260869596</v>
      </c>
      <c r="AD81" s="322">
        <f t="shared" si="111"/>
        <v>4.3043478260869596</v>
      </c>
      <c r="AE81" s="322">
        <f t="shared" si="111"/>
        <v>4.3043478260869596</v>
      </c>
      <c r="AF81" s="322">
        <f t="shared" si="111"/>
        <v>4.3043478260869596</v>
      </c>
      <c r="AG81" s="322">
        <f t="shared" si="111"/>
        <v>4.3043478260869596</v>
      </c>
      <c r="AH81" s="322">
        <f t="shared" si="111"/>
        <v>4.3043478260869596</v>
      </c>
      <c r="AI81" s="322">
        <f t="shared" si="111"/>
        <v>4.3043478260869596</v>
      </c>
      <c r="AJ81" s="322">
        <f t="shared" si="111"/>
        <v>4.3043478260869596</v>
      </c>
      <c r="AK81" s="328">
        <v>2</v>
      </c>
      <c r="AL81" s="328">
        <v>2</v>
      </c>
    </row>
    <row r="82" spans="1:40" ht="36.75" customHeight="1">
      <c r="A82" s="869"/>
      <c r="B82" s="1192"/>
      <c r="C82" s="1190"/>
      <c r="D82" s="860"/>
      <c r="E82" s="860"/>
      <c r="F82" s="323" t="s">
        <v>7</v>
      </c>
      <c r="G82" s="324">
        <f t="shared" ref="G82" si="112">+ROUND($E81-G81,1)</f>
        <v>154.69999999999999</v>
      </c>
      <c r="H82" s="324">
        <f t="shared" ref="H82:AL82" si="113">+G82-H81</f>
        <v>150.39565217391302</v>
      </c>
      <c r="I82" s="324">
        <f t="shared" si="113"/>
        <v>146.09130434782605</v>
      </c>
      <c r="J82" s="324">
        <f t="shared" si="113"/>
        <v>141.78695652173909</v>
      </c>
      <c r="K82" s="324">
        <f t="shared" si="113"/>
        <v>137.48260869565212</v>
      </c>
      <c r="L82" s="324">
        <f t="shared" si="113"/>
        <v>133.17826086956515</v>
      </c>
      <c r="M82" s="322">
        <f t="shared" si="102"/>
        <v>133.17826086956515</v>
      </c>
      <c r="N82" s="324">
        <f t="shared" si="113"/>
        <v>128.87391304347818</v>
      </c>
      <c r="O82" s="324">
        <f t="shared" si="113"/>
        <v>124.56956521739123</v>
      </c>
      <c r="P82" s="324">
        <f t="shared" si="113"/>
        <v>120.26521739130428</v>
      </c>
      <c r="Q82" s="324">
        <f t="shared" si="113"/>
        <v>115.96086956521732</v>
      </c>
      <c r="R82" s="324">
        <f t="shared" si="113"/>
        <v>111.65652173913037</v>
      </c>
      <c r="S82" s="324">
        <f t="shared" si="113"/>
        <v>107.35217391304342</v>
      </c>
      <c r="T82" s="324">
        <f t="shared" si="113"/>
        <v>103.04782608695646</v>
      </c>
      <c r="U82" s="324">
        <f t="shared" si="113"/>
        <v>98.743478260869509</v>
      </c>
      <c r="V82" s="324">
        <f t="shared" si="113"/>
        <v>94.439130434782555</v>
      </c>
      <c r="W82" s="324">
        <f t="shared" si="113"/>
        <v>90.134782608695602</v>
      </c>
      <c r="X82" s="324">
        <f t="shared" si="113"/>
        <v>85.830434782608648</v>
      </c>
      <c r="Y82" s="324">
        <f t="shared" si="113"/>
        <v>81.526086956521695</v>
      </c>
      <c r="Z82" s="324">
        <f t="shared" si="113"/>
        <v>77.221739130434742</v>
      </c>
      <c r="AA82" s="324">
        <f t="shared" si="113"/>
        <v>72.917391304347788</v>
      </c>
      <c r="AB82" s="324">
        <f t="shared" si="113"/>
        <v>68.613043478260835</v>
      </c>
      <c r="AC82" s="324">
        <f t="shared" si="113"/>
        <v>64.308695652173881</v>
      </c>
      <c r="AD82" s="324">
        <f t="shared" si="113"/>
        <v>60.004347826086921</v>
      </c>
      <c r="AE82" s="324">
        <f t="shared" si="113"/>
        <v>55.69999999999996</v>
      </c>
      <c r="AF82" s="324">
        <f t="shared" si="113"/>
        <v>51.395652173913</v>
      </c>
      <c r="AG82" s="324">
        <f t="shared" si="113"/>
        <v>47.091304347826039</v>
      </c>
      <c r="AH82" s="324">
        <f t="shared" si="113"/>
        <v>42.786956521739079</v>
      </c>
      <c r="AI82" s="324">
        <f t="shared" si="113"/>
        <v>38.482608695652118</v>
      </c>
      <c r="AJ82" s="324">
        <f t="shared" si="113"/>
        <v>34.178260869565158</v>
      </c>
      <c r="AK82" s="324">
        <f t="shared" si="113"/>
        <v>32.178260869565158</v>
      </c>
      <c r="AL82" s="324">
        <f t="shared" si="113"/>
        <v>30.178260869565158</v>
      </c>
    </row>
    <row r="83" spans="1:40" ht="36.75" customHeight="1">
      <c r="A83" s="868">
        <v>31</v>
      </c>
      <c r="B83" s="1191" t="s">
        <v>543</v>
      </c>
      <c r="C83" s="1189">
        <f>+VLOOKUP(B83,'[9]Total Tồn Vật tư'!$A$3:$D$8000,4,0)</f>
        <v>94</v>
      </c>
      <c r="D83" s="859">
        <f>+VLOOKUP(B83,'[9]Total Tồn Vật tư'!$A$3:$E$8000,5,0)</f>
        <v>222</v>
      </c>
      <c r="E83" s="859">
        <f>+C83+D83</f>
        <v>316</v>
      </c>
      <c r="F83" s="320" t="s">
        <v>310</v>
      </c>
      <c r="G83" s="321">
        <f>+VLOOKUP($B83,'[9]Total Tồn Vật tư'!$A$3:$H$8000,8,0)</f>
        <v>2.2608695652173898</v>
      </c>
      <c r="H83" s="322">
        <f t="shared" ref="H83:AJ83" si="114">+G83</f>
        <v>2.2608695652173898</v>
      </c>
      <c r="I83" s="322">
        <f t="shared" si="114"/>
        <v>2.2608695652173898</v>
      </c>
      <c r="J83" s="322">
        <f t="shared" si="114"/>
        <v>2.2608695652173898</v>
      </c>
      <c r="K83" s="322">
        <f t="shared" si="114"/>
        <v>2.2608695652173898</v>
      </c>
      <c r="L83" s="322">
        <f t="shared" si="114"/>
        <v>2.2608695652173898</v>
      </c>
      <c r="M83" s="322">
        <f t="shared" si="102"/>
        <v>2.2608695652173898</v>
      </c>
      <c r="N83" s="322">
        <f t="shared" si="114"/>
        <v>2.2608695652173898</v>
      </c>
      <c r="O83" s="322">
        <f t="shared" si="114"/>
        <v>2.2608695652173898</v>
      </c>
      <c r="P83" s="322">
        <f t="shared" si="114"/>
        <v>2.2608695652173898</v>
      </c>
      <c r="Q83" s="322">
        <f t="shared" si="114"/>
        <v>2.2608695652173898</v>
      </c>
      <c r="R83" s="322">
        <f t="shared" si="114"/>
        <v>2.2608695652173898</v>
      </c>
      <c r="S83" s="322">
        <f t="shared" si="114"/>
        <v>2.2608695652173898</v>
      </c>
      <c r="T83" s="322">
        <f t="shared" si="114"/>
        <v>2.2608695652173898</v>
      </c>
      <c r="U83" s="322">
        <f t="shared" si="114"/>
        <v>2.2608695652173898</v>
      </c>
      <c r="V83" s="322">
        <f t="shared" si="114"/>
        <v>2.2608695652173898</v>
      </c>
      <c r="W83" s="322">
        <f t="shared" si="114"/>
        <v>2.2608695652173898</v>
      </c>
      <c r="X83" s="322">
        <f t="shared" si="114"/>
        <v>2.2608695652173898</v>
      </c>
      <c r="Y83" s="322">
        <f t="shared" si="114"/>
        <v>2.2608695652173898</v>
      </c>
      <c r="Z83" s="322">
        <f t="shared" si="114"/>
        <v>2.2608695652173898</v>
      </c>
      <c r="AA83" s="322">
        <f t="shared" si="114"/>
        <v>2.2608695652173898</v>
      </c>
      <c r="AB83" s="322">
        <f t="shared" si="114"/>
        <v>2.2608695652173898</v>
      </c>
      <c r="AC83" s="322">
        <f t="shared" si="114"/>
        <v>2.2608695652173898</v>
      </c>
      <c r="AD83" s="322">
        <f t="shared" si="114"/>
        <v>2.2608695652173898</v>
      </c>
      <c r="AE83" s="322">
        <f t="shared" si="114"/>
        <v>2.2608695652173898</v>
      </c>
      <c r="AF83" s="322">
        <f t="shared" si="114"/>
        <v>2.2608695652173898</v>
      </c>
      <c r="AG83" s="322">
        <f t="shared" si="114"/>
        <v>2.2608695652173898</v>
      </c>
      <c r="AH83" s="322">
        <f t="shared" si="114"/>
        <v>2.2608695652173898</v>
      </c>
      <c r="AI83" s="322">
        <f t="shared" si="114"/>
        <v>2.2608695652173898</v>
      </c>
      <c r="AJ83" s="322">
        <f t="shared" si="114"/>
        <v>2.2608695652173898</v>
      </c>
      <c r="AK83" s="328">
        <v>2</v>
      </c>
      <c r="AL83" s="328">
        <v>2</v>
      </c>
    </row>
    <row r="84" spans="1:40" ht="36.75" customHeight="1">
      <c r="A84" s="869"/>
      <c r="B84" s="1192"/>
      <c r="C84" s="1190"/>
      <c r="D84" s="860"/>
      <c r="E84" s="860"/>
      <c r="F84" s="323" t="s">
        <v>7</v>
      </c>
      <c r="G84" s="324">
        <f>+ROUND($E83-G83,1)</f>
        <v>313.7</v>
      </c>
      <c r="H84" s="324">
        <f t="shared" ref="H84:AL84" si="115">+G84-H83</f>
        <v>311.43913043478261</v>
      </c>
      <c r="I84" s="324">
        <f t="shared" si="115"/>
        <v>309.17826086956524</v>
      </c>
      <c r="J84" s="324">
        <f t="shared" si="115"/>
        <v>306.91739130434786</v>
      </c>
      <c r="K84" s="324">
        <f t="shared" si="115"/>
        <v>304.65652173913048</v>
      </c>
      <c r="L84" s="324">
        <f t="shared" si="115"/>
        <v>302.39565217391311</v>
      </c>
      <c r="M84" s="322">
        <f t="shared" si="102"/>
        <v>302.39565217391311</v>
      </c>
      <c r="N84" s="324">
        <f t="shared" si="115"/>
        <v>300.13478260869573</v>
      </c>
      <c r="O84" s="324">
        <f t="shared" si="115"/>
        <v>297.87391304347835</v>
      </c>
      <c r="P84" s="324">
        <f t="shared" si="115"/>
        <v>295.61304347826098</v>
      </c>
      <c r="Q84" s="324">
        <f t="shared" si="115"/>
        <v>293.3521739130436</v>
      </c>
      <c r="R84" s="324">
        <f t="shared" si="115"/>
        <v>291.09130434782622</v>
      </c>
      <c r="S84" s="324">
        <f t="shared" si="115"/>
        <v>288.83043478260885</v>
      </c>
      <c r="T84" s="324">
        <f t="shared" si="115"/>
        <v>286.56956521739147</v>
      </c>
      <c r="U84" s="324">
        <f t="shared" si="115"/>
        <v>284.30869565217409</v>
      </c>
      <c r="V84" s="324">
        <f t="shared" si="115"/>
        <v>282.04782608695672</v>
      </c>
      <c r="W84" s="324">
        <f t="shared" si="115"/>
        <v>279.78695652173934</v>
      </c>
      <c r="X84" s="324">
        <f t="shared" si="115"/>
        <v>277.52608695652197</v>
      </c>
      <c r="Y84" s="324">
        <f t="shared" si="115"/>
        <v>275.26521739130459</v>
      </c>
      <c r="Z84" s="324">
        <f t="shared" si="115"/>
        <v>273.00434782608721</v>
      </c>
      <c r="AA84" s="324">
        <f t="shared" si="115"/>
        <v>270.74347826086984</v>
      </c>
      <c r="AB84" s="324">
        <f t="shared" si="115"/>
        <v>268.48260869565246</v>
      </c>
      <c r="AC84" s="324">
        <f t="shared" si="115"/>
        <v>266.22173913043508</v>
      </c>
      <c r="AD84" s="324">
        <f t="shared" si="115"/>
        <v>263.96086956521771</v>
      </c>
      <c r="AE84" s="324">
        <f t="shared" si="115"/>
        <v>261.70000000000033</v>
      </c>
      <c r="AF84" s="324">
        <f t="shared" si="115"/>
        <v>259.43913043478295</v>
      </c>
      <c r="AG84" s="324">
        <f t="shared" si="115"/>
        <v>257.17826086956558</v>
      </c>
      <c r="AH84" s="324">
        <f t="shared" si="115"/>
        <v>254.9173913043482</v>
      </c>
      <c r="AI84" s="324">
        <f t="shared" si="115"/>
        <v>252.65652173913082</v>
      </c>
      <c r="AJ84" s="324">
        <f t="shared" si="115"/>
        <v>250.39565217391345</v>
      </c>
      <c r="AK84" s="324">
        <f t="shared" si="115"/>
        <v>248.39565217391345</v>
      </c>
      <c r="AL84" s="324">
        <f t="shared" si="115"/>
        <v>246.39565217391345</v>
      </c>
    </row>
    <row r="85" spans="1:40" ht="36.75" customHeight="1">
      <c r="A85" s="868">
        <v>31</v>
      </c>
      <c r="B85" s="1191" t="s">
        <v>539</v>
      </c>
      <c r="C85" s="1189">
        <f>+VLOOKUP(B85,'[9]Total Tồn Vật tư'!$A$3:$D$8000,4,0)</f>
        <v>74</v>
      </c>
      <c r="D85" s="859">
        <f>+VLOOKUP(B85,'[9]Total Tồn Vật tư'!$A$3:$E$8000,5,0)</f>
        <v>142</v>
      </c>
      <c r="E85" s="859">
        <f>+C85+D85</f>
        <v>216</v>
      </c>
      <c r="F85" s="320" t="s">
        <v>310</v>
      </c>
      <c r="G85" s="321">
        <f>+VLOOKUP($B85,'[9]Total Tồn Vật tư'!$A$3:$H$8000,8,0)</f>
        <v>4.3043478260869596</v>
      </c>
      <c r="H85" s="322">
        <f>+G85</f>
        <v>4.3043478260869596</v>
      </c>
      <c r="I85" s="322">
        <f t="shared" ref="I85:AJ85" si="116">+H85</f>
        <v>4.3043478260869596</v>
      </c>
      <c r="J85" s="322">
        <f t="shared" si="116"/>
        <v>4.3043478260869596</v>
      </c>
      <c r="K85" s="322">
        <f t="shared" si="116"/>
        <v>4.3043478260869596</v>
      </c>
      <c r="L85" s="322">
        <f t="shared" si="116"/>
        <v>4.3043478260869596</v>
      </c>
      <c r="M85" s="322">
        <f t="shared" si="102"/>
        <v>4.3043478260869596</v>
      </c>
      <c r="N85" s="322">
        <f t="shared" si="116"/>
        <v>4.3043478260869596</v>
      </c>
      <c r="O85" s="322">
        <f t="shared" si="116"/>
        <v>4.3043478260869596</v>
      </c>
      <c r="P85" s="322">
        <f t="shared" si="116"/>
        <v>4.3043478260869596</v>
      </c>
      <c r="Q85" s="322">
        <f t="shared" si="116"/>
        <v>4.3043478260869596</v>
      </c>
      <c r="R85" s="322">
        <f t="shared" si="116"/>
        <v>4.3043478260869596</v>
      </c>
      <c r="S85" s="322">
        <f t="shared" si="116"/>
        <v>4.3043478260869596</v>
      </c>
      <c r="T85" s="322">
        <f t="shared" si="116"/>
        <v>4.3043478260869596</v>
      </c>
      <c r="U85" s="322">
        <f t="shared" si="116"/>
        <v>4.3043478260869596</v>
      </c>
      <c r="V85" s="322">
        <f t="shared" si="116"/>
        <v>4.3043478260869596</v>
      </c>
      <c r="W85" s="322">
        <f t="shared" si="116"/>
        <v>4.3043478260869596</v>
      </c>
      <c r="X85" s="322">
        <f t="shared" si="116"/>
        <v>4.3043478260869596</v>
      </c>
      <c r="Y85" s="322">
        <f t="shared" si="116"/>
        <v>4.3043478260869596</v>
      </c>
      <c r="Z85" s="322">
        <f t="shared" si="116"/>
        <v>4.3043478260869596</v>
      </c>
      <c r="AA85" s="322">
        <f t="shared" si="116"/>
        <v>4.3043478260869596</v>
      </c>
      <c r="AB85" s="322">
        <f t="shared" si="116"/>
        <v>4.3043478260869596</v>
      </c>
      <c r="AC85" s="322">
        <f t="shared" si="116"/>
        <v>4.3043478260869596</v>
      </c>
      <c r="AD85" s="322">
        <f t="shared" si="116"/>
        <v>4.3043478260869596</v>
      </c>
      <c r="AE85" s="322">
        <f t="shared" si="116"/>
        <v>4.3043478260869596</v>
      </c>
      <c r="AF85" s="322">
        <f t="shared" si="116"/>
        <v>4.3043478260869596</v>
      </c>
      <c r="AG85" s="322">
        <f t="shared" si="116"/>
        <v>4.3043478260869596</v>
      </c>
      <c r="AH85" s="322">
        <f t="shared" si="116"/>
        <v>4.3043478260869596</v>
      </c>
      <c r="AI85" s="322">
        <f t="shared" si="116"/>
        <v>4.3043478260869596</v>
      </c>
      <c r="AJ85" s="322">
        <f t="shared" si="116"/>
        <v>4.3043478260869596</v>
      </c>
      <c r="AK85" s="328">
        <v>2</v>
      </c>
      <c r="AL85" s="328">
        <v>2</v>
      </c>
    </row>
    <row r="86" spans="1:40" ht="36.75" customHeight="1">
      <c r="A86" s="869"/>
      <c r="B86" s="1192"/>
      <c r="C86" s="1190"/>
      <c r="D86" s="860"/>
      <c r="E86" s="860"/>
      <c r="F86" s="323" t="s">
        <v>7</v>
      </c>
      <c r="G86" s="324">
        <f>+ROUND($E85-G85,1)</f>
        <v>211.7</v>
      </c>
      <c r="H86" s="324">
        <f t="shared" ref="H86:AL86" si="117">+G86-H85</f>
        <v>207.39565217391302</v>
      </c>
      <c r="I86" s="324">
        <f t="shared" si="117"/>
        <v>203.09130434782605</v>
      </c>
      <c r="J86" s="324">
        <f t="shared" si="117"/>
        <v>198.78695652173909</v>
      </c>
      <c r="K86" s="324">
        <f t="shared" si="117"/>
        <v>194.48260869565212</v>
      </c>
      <c r="L86" s="324">
        <f t="shared" si="117"/>
        <v>190.17826086956515</v>
      </c>
      <c r="M86" s="322">
        <f t="shared" si="102"/>
        <v>190.17826086956515</v>
      </c>
      <c r="N86" s="324">
        <f t="shared" si="117"/>
        <v>185.87391304347818</v>
      </c>
      <c r="O86" s="324">
        <f t="shared" si="117"/>
        <v>181.56956521739122</v>
      </c>
      <c r="P86" s="324">
        <f t="shared" si="117"/>
        <v>177.26521739130425</v>
      </c>
      <c r="Q86" s="324">
        <f t="shared" si="117"/>
        <v>172.96086956521728</v>
      </c>
      <c r="R86" s="324">
        <f t="shared" si="117"/>
        <v>168.65652173913031</v>
      </c>
      <c r="S86" s="324">
        <f t="shared" si="117"/>
        <v>164.35217391304334</v>
      </c>
      <c r="T86" s="324">
        <f t="shared" si="117"/>
        <v>160.04782608695638</v>
      </c>
      <c r="U86" s="324">
        <f t="shared" si="117"/>
        <v>155.74347826086941</v>
      </c>
      <c r="V86" s="324">
        <f t="shared" si="117"/>
        <v>151.43913043478244</v>
      </c>
      <c r="W86" s="324">
        <f t="shared" si="117"/>
        <v>147.13478260869547</v>
      </c>
      <c r="X86" s="324">
        <f t="shared" si="117"/>
        <v>142.83043478260851</v>
      </c>
      <c r="Y86" s="324">
        <f t="shared" si="117"/>
        <v>138.52608695652154</v>
      </c>
      <c r="Z86" s="324">
        <f t="shared" si="117"/>
        <v>134.22173913043457</v>
      </c>
      <c r="AA86" s="324">
        <f t="shared" si="117"/>
        <v>129.9173913043476</v>
      </c>
      <c r="AB86" s="324">
        <f t="shared" si="117"/>
        <v>125.61304347826065</v>
      </c>
      <c r="AC86" s="324">
        <f t="shared" si="117"/>
        <v>121.3086956521737</v>
      </c>
      <c r="AD86" s="324">
        <f t="shared" si="117"/>
        <v>117.00434782608674</v>
      </c>
      <c r="AE86" s="324">
        <f t="shared" si="117"/>
        <v>112.69999999999979</v>
      </c>
      <c r="AF86" s="324">
        <f t="shared" si="117"/>
        <v>108.39565217391284</v>
      </c>
      <c r="AG86" s="324">
        <f t="shared" si="117"/>
        <v>104.09130434782588</v>
      </c>
      <c r="AH86" s="324">
        <f t="shared" si="117"/>
        <v>99.786956521738929</v>
      </c>
      <c r="AI86" s="324">
        <f t="shared" si="117"/>
        <v>95.482608695651976</v>
      </c>
      <c r="AJ86" s="324">
        <f t="shared" si="117"/>
        <v>91.178260869565023</v>
      </c>
      <c r="AK86" s="324">
        <f t="shared" si="117"/>
        <v>89.178260869565023</v>
      </c>
      <c r="AL86" s="324">
        <f t="shared" si="117"/>
        <v>87.178260869565023</v>
      </c>
    </row>
    <row r="87" spans="1:40" ht="36.75" customHeight="1">
      <c r="A87" s="868">
        <v>31</v>
      </c>
      <c r="B87" s="1191" t="s">
        <v>545</v>
      </c>
      <c r="C87" s="1189" t="e">
        <f>+VLOOKUP(B87,'[9]Total Tồn Vật tư'!$A$3:$D$8000,4,0)</f>
        <v>#N/A</v>
      </c>
      <c r="D87" s="859" t="e">
        <f>+VLOOKUP(B87,'[9]Total Tồn Vật tư'!$A$3:$E$8000,5,0)</f>
        <v>#N/A</v>
      </c>
      <c r="E87" s="859" t="e">
        <f>+C87+D87</f>
        <v>#N/A</v>
      </c>
      <c r="F87" s="320" t="s">
        <v>310</v>
      </c>
      <c r="G87" s="321" t="e">
        <f>+VLOOKUP($B87,'[9]Total Tồn Vật tư'!$A$3:$H$8000,8,0)</f>
        <v>#N/A</v>
      </c>
      <c r="H87" s="322" t="e">
        <f t="shared" ref="H87:AJ87" si="118">+G87</f>
        <v>#N/A</v>
      </c>
      <c r="I87" s="322" t="e">
        <f t="shared" si="118"/>
        <v>#N/A</v>
      </c>
      <c r="J87" s="322" t="e">
        <f t="shared" si="118"/>
        <v>#N/A</v>
      </c>
      <c r="K87" s="322" t="e">
        <f t="shared" si="118"/>
        <v>#N/A</v>
      </c>
      <c r="L87" s="322" t="e">
        <f t="shared" si="118"/>
        <v>#N/A</v>
      </c>
      <c r="M87" s="322" t="e">
        <f t="shared" si="102"/>
        <v>#N/A</v>
      </c>
      <c r="N87" s="322" t="e">
        <f t="shared" si="118"/>
        <v>#N/A</v>
      </c>
      <c r="O87" s="322" t="e">
        <f t="shared" si="118"/>
        <v>#N/A</v>
      </c>
      <c r="P87" s="322" t="e">
        <f t="shared" si="118"/>
        <v>#N/A</v>
      </c>
      <c r="Q87" s="322" t="e">
        <f t="shared" si="118"/>
        <v>#N/A</v>
      </c>
      <c r="R87" s="322" t="e">
        <f t="shared" si="118"/>
        <v>#N/A</v>
      </c>
      <c r="S87" s="322" t="e">
        <f t="shared" si="118"/>
        <v>#N/A</v>
      </c>
      <c r="T87" s="322" t="e">
        <f t="shared" si="118"/>
        <v>#N/A</v>
      </c>
      <c r="U87" s="322" t="e">
        <f t="shared" si="118"/>
        <v>#N/A</v>
      </c>
      <c r="V87" s="322" t="e">
        <f t="shared" si="118"/>
        <v>#N/A</v>
      </c>
      <c r="W87" s="322" t="e">
        <f t="shared" si="118"/>
        <v>#N/A</v>
      </c>
      <c r="X87" s="322" t="e">
        <f t="shared" si="118"/>
        <v>#N/A</v>
      </c>
      <c r="Y87" s="322" t="e">
        <f t="shared" si="118"/>
        <v>#N/A</v>
      </c>
      <c r="Z87" s="322" t="e">
        <f t="shared" si="118"/>
        <v>#N/A</v>
      </c>
      <c r="AA87" s="322" t="e">
        <f t="shared" si="118"/>
        <v>#N/A</v>
      </c>
      <c r="AB87" s="322" t="e">
        <f t="shared" si="118"/>
        <v>#N/A</v>
      </c>
      <c r="AC87" s="322" t="e">
        <f t="shared" si="118"/>
        <v>#N/A</v>
      </c>
      <c r="AD87" s="322" t="e">
        <f t="shared" si="118"/>
        <v>#N/A</v>
      </c>
      <c r="AE87" s="322" t="e">
        <f t="shared" si="118"/>
        <v>#N/A</v>
      </c>
      <c r="AF87" s="322" t="e">
        <f t="shared" si="118"/>
        <v>#N/A</v>
      </c>
      <c r="AG87" s="322" t="e">
        <f t="shared" si="118"/>
        <v>#N/A</v>
      </c>
      <c r="AH87" s="322" t="e">
        <f t="shared" si="118"/>
        <v>#N/A</v>
      </c>
      <c r="AI87" s="322" t="e">
        <f t="shared" si="118"/>
        <v>#N/A</v>
      </c>
      <c r="AJ87" s="322" t="e">
        <f t="shared" si="118"/>
        <v>#N/A</v>
      </c>
      <c r="AK87" s="328">
        <v>1</v>
      </c>
      <c r="AL87" s="328">
        <v>1</v>
      </c>
    </row>
    <row r="88" spans="1:40" ht="36.75" customHeight="1">
      <c r="A88" s="869"/>
      <c r="B88" s="1192"/>
      <c r="C88" s="1190"/>
      <c r="D88" s="860"/>
      <c r="E88" s="860"/>
      <c r="F88" s="323" t="s">
        <v>7</v>
      </c>
      <c r="G88" s="324" t="e">
        <f>+ROUND($E87-G87,1)</f>
        <v>#N/A</v>
      </c>
      <c r="H88" s="324" t="e">
        <f t="shared" ref="H88:AL88" si="119">+G88-H87</f>
        <v>#N/A</v>
      </c>
      <c r="I88" s="324" t="e">
        <f t="shared" si="119"/>
        <v>#N/A</v>
      </c>
      <c r="J88" s="324" t="e">
        <f t="shared" si="119"/>
        <v>#N/A</v>
      </c>
      <c r="K88" s="324" t="e">
        <f t="shared" si="119"/>
        <v>#N/A</v>
      </c>
      <c r="L88" s="324" t="e">
        <f t="shared" si="119"/>
        <v>#N/A</v>
      </c>
      <c r="M88" s="322" t="e">
        <f t="shared" si="102"/>
        <v>#N/A</v>
      </c>
      <c r="N88" s="324" t="e">
        <f t="shared" si="119"/>
        <v>#N/A</v>
      </c>
      <c r="O88" s="324" t="e">
        <f t="shared" si="119"/>
        <v>#N/A</v>
      </c>
      <c r="P88" s="324" t="e">
        <f t="shared" si="119"/>
        <v>#N/A</v>
      </c>
      <c r="Q88" s="324" t="e">
        <f t="shared" si="119"/>
        <v>#N/A</v>
      </c>
      <c r="R88" s="324" t="e">
        <f t="shared" si="119"/>
        <v>#N/A</v>
      </c>
      <c r="S88" s="324" t="e">
        <f t="shared" si="119"/>
        <v>#N/A</v>
      </c>
      <c r="T88" s="324" t="e">
        <f t="shared" si="119"/>
        <v>#N/A</v>
      </c>
      <c r="U88" s="324" t="e">
        <f t="shared" si="119"/>
        <v>#N/A</v>
      </c>
      <c r="V88" s="324" t="e">
        <f t="shared" si="119"/>
        <v>#N/A</v>
      </c>
      <c r="W88" s="324" t="e">
        <f t="shared" si="119"/>
        <v>#N/A</v>
      </c>
      <c r="X88" s="324" t="e">
        <f t="shared" si="119"/>
        <v>#N/A</v>
      </c>
      <c r="Y88" s="324" t="e">
        <f t="shared" si="119"/>
        <v>#N/A</v>
      </c>
      <c r="Z88" s="324" t="e">
        <f t="shared" si="119"/>
        <v>#N/A</v>
      </c>
      <c r="AA88" s="324" t="e">
        <f t="shared" si="119"/>
        <v>#N/A</v>
      </c>
      <c r="AB88" s="324" t="e">
        <f t="shared" si="119"/>
        <v>#N/A</v>
      </c>
      <c r="AC88" s="324" t="e">
        <f t="shared" si="119"/>
        <v>#N/A</v>
      </c>
      <c r="AD88" s="324" t="e">
        <f t="shared" si="119"/>
        <v>#N/A</v>
      </c>
      <c r="AE88" s="324" t="e">
        <f t="shared" si="119"/>
        <v>#N/A</v>
      </c>
      <c r="AF88" s="324" t="e">
        <f t="shared" si="119"/>
        <v>#N/A</v>
      </c>
      <c r="AG88" s="324" t="e">
        <f t="shared" si="119"/>
        <v>#N/A</v>
      </c>
      <c r="AH88" s="324" t="e">
        <f t="shared" si="119"/>
        <v>#N/A</v>
      </c>
      <c r="AI88" s="324" t="e">
        <f t="shared" si="119"/>
        <v>#N/A</v>
      </c>
      <c r="AJ88" s="324" t="e">
        <f t="shared" si="119"/>
        <v>#N/A</v>
      </c>
      <c r="AK88" s="324" t="e">
        <f t="shared" si="119"/>
        <v>#N/A</v>
      </c>
      <c r="AL88" s="324" t="e">
        <f t="shared" si="119"/>
        <v>#N/A</v>
      </c>
    </row>
    <row r="89" spans="1:40" ht="36.75" customHeight="1">
      <c r="A89" s="868">
        <v>31</v>
      </c>
      <c r="B89" s="1191" t="s">
        <v>547</v>
      </c>
      <c r="C89" s="1189" t="e">
        <f>+VLOOKUP(B89,'[9]Total Tồn Vật tư'!$A$3:$D$8000,4,0)</f>
        <v>#N/A</v>
      </c>
      <c r="D89" s="859" t="e">
        <f>+VLOOKUP(B89,'[9]Total Tồn Vật tư'!$A$3:$E$8000,5,0)</f>
        <v>#N/A</v>
      </c>
      <c r="E89" s="859" t="e">
        <f>+C89+D89</f>
        <v>#N/A</v>
      </c>
      <c r="F89" s="320" t="s">
        <v>310</v>
      </c>
      <c r="G89" s="321" t="e">
        <f>+VLOOKUP($B89,'[9]Total Tồn Vật tư'!$A$3:$H$8000,8,0)</f>
        <v>#N/A</v>
      </c>
      <c r="H89" s="322" t="e">
        <f t="shared" ref="H89:AJ89" si="120">+G89</f>
        <v>#N/A</v>
      </c>
      <c r="I89" s="322" t="e">
        <f t="shared" si="120"/>
        <v>#N/A</v>
      </c>
      <c r="J89" s="322" t="e">
        <f t="shared" si="120"/>
        <v>#N/A</v>
      </c>
      <c r="K89" s="322" t="e">
        <f t="shared" si="120"/>
        <v>#N/A</v>
      </c>
      <c r="L89" s="322" t="e">
        <f t="shared" si="120"/>
        <v>#N/A</v>
      </c>
      <c r="M89" s="322" t="e">
        <f t="shared" si="102"/>
        <v>#N/A</v>
      </c>
      <c r="N89" s="322" t="e">
        <f t="shared" si="120"/>
        <v>#N/A</v>
      </c>
      <c r="O89" s="322" t="e">
        <f t="shared" si="120"/>
        <v>#N/A</v>
      </c>
      <c r="P89" s="322" t="e">
        <f t="shared" si="120"/>
        <v>#N/A</v>
      </c>
      <c r="Q89" s="322" t="e">
        <f t="shared" si="120"/>
        <v>#N/A</v>
      </c>
      <c r="R89" s="322" t="e">
        <f t="shared" si="120"/>
        <v>#N/A</v>
      </c>
      <c r="S89" s="322" t="e">
        <f t="shared" si="120"/>
        <v>#N/A</v>
      </c>
      <c r="T89" s="322" t="e">
        <f t="shared" si="120"/>
        <v>#N/A</v>
      </c>
      <c r="U89" s="322" t="e">
        <f t="shared" si="120"/>
        <v>#N/A</v>
      </c>
      <c r="V89" s="322" t="e">
        <f t="shared" si="120"/>
        <v>#N/A</v>
      </c>
      <c r="W89" s="322" t="e">
        <f t="shared" si="120"/>
        <v>#N/A</v>
      </c>
      <c r="X89" s="322" t="e">
        <f t="shared" si="120"/>
        <v>#N/A</v>
      </c>
      <c r="Y89" s="322" t="e">
        <f t="shared" si="120"/>
        <v>#N/A</v>
      </c>
      <c r="Z89" s="322" t="e">
        <f t="shared" si="120"/>
        <v>#N/A</v>
      </c>
      <c r="AA89" s="322" t="e">
        <f t="shared" si="120"/>
        <v>#N/A</v>
      </c>
      <c r="AB89" s="322" t="e">
        <f t="shared" si="120"/>
        <v>#N/A</v>
      </c>
      <c r="AC89" s="322" t="e">
        <f t="shared" si="120"/>
        <v>#N/A</v>
      </c>
      <c r="AD89" s="322" t="e">
        <f t="shared" si="120"/>
        <v>#N/A</v>
      </c>
      <c r="AE89" s="322" t="e">
        <f t="shared" si="120"/>
        <v>#N/A</v>
      </c>
      <c r="AF89" s="322" t="e">
        <f t="shared" si="120"/>
        <v>#N/A</v>
      </c>
      <c r="AG89" s="322" t="e">
        <f t="shared" si="120"/>
        <v>#N/A</v>
      </c>
      <c r="AH89" s="322" t="e">
        <f t="shared" si="120"/>
        <v>#N/A</v>
      </c>
      <c r="AI89" s="322" t="e">
        <f t="shared" si="120"/>
        <v>#N/A</v>
      </c>
      <c r="AJ89" s="322" t="e">
        <f t="shared" si="120"/>
        <v>#N/A</v>
      </c>
      <c r="AK89" s="328">
        <v>2</v>
      </c>
      <c r="AL89" s="328">
        <v>2</v>
      </c>
    </row>
    <row r="90" spans="1:40" ht="36.75" customHeight="1">
      <c r="A90" s="869"/>
      <c r="B90" s="1192"/>
      <c r="C90" s="1190"/>
      <c r="D90" s="860"/>
      <c r="E90" s="860"/>
      <c r="F90" s="323" t="s">
        <v>7</v>
      </c>
      <c r="G90" s="324" t="e">
        <f t="shared" ref="G90" si="121">+ROUND($E89-G89,1)</f>
        <v>#N/A</v>
      </c>
      <c r="H90" s="324" t="e">
        <f t="shared" ref="H90:AL90" si="122">+G90-H89</f>
        <v>#N/A</v>
      </c>
      <c r="I90" s="324" t="e">
        <f t="shared" si="122"/>
        <v>#N/A</v>
      </c>
      <c r="J90" s="324" t="e">
        <f t="shared" si="122"/>
        <v>#N/A</v>
      </c>
      <c r="K90" s="324" t="e">
        <f t="shared" si="122"/>
        <v>#N/A</v>
      </c>
      <c r="L90" s="324" t="e">
        <f t="shared" si="122"/>
        <v>#N/A</v>
      </c>
      <c r="M90" s="322" t="e">
        <f t="shared" si="102"/>
        <v>#N/A</v>
      </c>
      <c r="N90" s="324" t="e">
        <f t="shared" si="122"/>
        <v>#N/A</v>
      </c>
      <c r="O90" s="324" t="e">
        <f t="shared" si="122"/>
        <v>#N/A</v>
      </c>
      <c r="P90" s="324" t="e">
        <f t="shared" si="122"/>
        <v>#N/A</v>
      </c>
      <c r="Q90" s="324" t="e">
        <f t="shared" si="122"/>
        <v>#N/A</v>
      </c>
      <c r="R90" s="324" t="e">
        <f t="shared" si="122"/>
        <v>#N/A</v>
      </c>
      <c r="S90" s="324" t="e">
        <f t="shared" si="122"/>
        <v>#N/A</v>
      </c>
      <c r="T90" s="324" t="e">
        <f t="shared" si="122"/>
        <v>#N/A</v>
      </c>
      <c r="U90" s="324" t="e">
        <f t="shared" si="122"/>
        <v>#N/A</v>
      </c>
      <c r="V90" s="324" t="e">
        <f t="shared" si="122"/>
        <v>#N/A</v>
      </c>
      <c r="W90" s="324" t="e">
        <f t="shared" si="122"/>
        <v>#N/A</v>
      </c>
      <c r="X90" s="324" t="e">
        <f t="shared" si="122"/>
        <v>#N/A</v>
      </c>
      <c r="Y90" s="324" t="e">
        <f t="shared" si="122"/>
        <v>#N/A</v>
      </c>
      <c r="Z90" s="324" t="e">
        <f t="shared" si="122"/>
        <v>#N/A</v>
      </c>
      <c r="AA90" s="324" t="e">
        <f t="shared" si="122"/>
        <v>#N/A</v>
      </c>
      <c r="AB90" s="324" t="e">
        <f t="shared" si="122"/>
        <v>#N/A</v>
      </c>
      <c r="AC90" s="324" t="e">
        <f t="shared" si="122"/>
        <v>#N/A</v>
      </c>
      <c r="AD90" s="324" t="e">
        <f t="shared" si="122"/>
        <v>#N/A</v>
      </c>
      <c r="AE90" s="324" t="e">
        <f t="shared" si="122"/>
        <v>#N/A</v>
      </c>
      <c r="AF90" s="324" t="e">
        <f t="shared" si="122"/>
        <v>#N/A</v>
      </c>
      <c r="AG90" s="324" t="e">
        <f t="shared" si="122"/>
        <v>#N/A</v>
      </c>
      <c r="AH90" s="324" t="e">
        <f t="shared" si="122"/>
        <v>#N/A</v>
      </c>
      <c r="AI90" s="324" t="e">
        <f t="shared" si="122"/>
        <v>#N/A</v>
      </c>
      <c r="AJ90" s="324" t="e">
        <f t="shared" si="122"/>
        <v>#N/A</v>
      </c>
      <c r="AK90" s="324" t="e">
        <f t="shared" si="122"/>
        <v>#N/A</v>
      </c>
      <c r="AL90" s="324" t="e">
        <f t="shared" si="122"/>
        <v>#N/A</v>
      </c>
    </row>
    <row r="91" spans="1:40" ht="36.75" customHeight="1">
      <c r="A91" s="868">
        <v>31</v>
      </c>
      <c r="B91" s="1191" t="s">
        <v>573</v>
      </c>
      <c r="C91" s="1189">
        <f>+VLOOKUP(B91,'[9]Total Tồn Vật tư'!$A$3:$D$8000,4,0)</f>
        <v>332</v>
      </c>
      <c r="D91" s="859">
        <f>+VLOOKUP(B91,'[9]Total Tồn Vật tư'!$A$3:$E$8000,5,0)</f>
        <v>191</v>
      </c>
      <c r="E91" s="859">
        <f>+C91+D91</f>
        <v>523</v>
      </c>
      <c r="F91" s="320" t="s">
        <v>310</v>
      </c>
      <c r="G91" s="321">
        <f>+VLOOKUP($B91,'[9]Total Tồn Vật tư'!$A$3:$H$8000,8,0)</f>
        <v>0</v>
      </c>
      <c r="H91" s="322">
        <f t="shared" ref="H91:AJ98" si="123">+G91</f>
        <v>0</v>
      </c>
      <c r="I91" s="322">
        <f t="shared" si="123"/>
        <v>0</v>
      </c>
      <c r="J91" s="322">
        <f t="shared" si="123"/>
        <v>0</v>
      </c>
      <c r="K91" s="322">
        <f>+J91</f>
        <v>0</v>
      </c>
      <c r="L91" s="322">
        <f t="shared" si="123"/>
        <v>0</v>
      </c>
      <c r="M91" s="322">
        <f t="shared" si="123"/>
        <v>0</v>
      </c>
      <c r="N91" s="322">
        <f t="shared" si="123"/>
        <v>0</v>
      </c>
      <c r="O91" s="322">
        <f t="shared" si="123"/>
        <v>0</v>
      </c>
      <c r="P91" s="322">
        <f t="shared" si="123"/>
        <v>0</v>
      </c>
      <c r="Q91" s="322">
        <f t="shared" si="123"/>
        <v>0</v>
      </c>
      <c r="R91" s="322">
        <f t="shared" si="123"/>
        <v>0</v>
      </c>
      <c r="S91" s="322">
        <f t="shared" si="123"/>
        <v>0</v>
      </c>
      <c r="T91" s="322">
        <f t="shared" si="123"/>
        <v>0</v>
      </c>
      <c r="U91" s="322">
        <f t="shared" si="123"/>
        <v>0</v>
      </c>
      <c r="V91" s="322">
        <f t="shared" si="123"/>
        <v>0</v>
      </c>
      <c r="W91" s="322">
        <f t="shared" si="123"/>
        <v>0</v>
      </c>
      <c r="X91" s="322">
        <f t="shared" si="123"/>
        <v>0</v>
      </c>
      <c r="Y91" s="322">
        <f t="shared" si="123"/>
        <v>0</v>
      </c>
      <c r="Z91" s="322">
        <f t="shared" si="123"/>
        <v>0</v>
      </c>
      <c r="AA91" s="322">
        <f t="shared" si="123"/>
        <v>0</v>
      </c>
      <c r="AB91" s="322">
        <f t="shared" si="123"/>
        <v>0</v>
      </c>
      <c r="AC91" s="322">
        <f t="shared" si="123"/>
        <v>0</v>
      </c>
      <c r="AD91" s="322">
        <f t="shared" si="123"/>
        <v>0</v>
      </c>
      <c r="AE91" s="322">
        <f t="shared" si="123"/>
        <v>0</v>
      </c>
      <c r="AF91" s="322">
        <f t="shared" si="123"/>
        <v>0</v>
      </c>
      <c r="AG91" s="322">
        <f t="shared" si="123"/>
        <v>0</v>
      </c>
      <c r="AH91" s="322">
        <f t="shared" si="123"/>
        <v>0</v>
      </c>
      <c r="AI91" s="322">
        <f t="shared" si="123"/>
        <v>0</v>
      </c>
      <c r="AJ91" s="322">
        <f t="shared" si="123"/>
        <v>0</v>
      </c>
      <c r="AK91" s="328">
        <v>15</v>
      </c>
      <c r="AL91" s="328">
        <v>14</v>
      </c>
    </row>
    <row r="92" spans="1:40" ht="36.75" customHeight="1">
      <c r="A92" s="869"/>
      <c r="B92" s="1192"/>
      <c r="C92" s="1190"/>
      <c r="D92" s="860"/>
      <c r="E92" s="860"/>
      <c r="F92" s="323" t="s">
        <v>7</v>
      </c>
      <c r="G92" s="324">
        <f t="shared" ref="G92" si="124">+ROUND($E91-G91,1)</f>
        <v>523</v>
      </c>
      <c r="H92" s="324">
        <f t="shared" ref="H92:AL92" si="125">+G92-H91</f>
        <v>523</v>
      </c>
      <c r="I92" s="324">
        <f t="shared" si="125"/>
        <v>523</v>
      </c>
      <c r="J92" s="324">
        <f t="shared" si="125"/>
        <v>523</v>
      </c>
      <c r="K92" s="324">
        <f t="shared" si="125"/>
        <v>523</v>
      </c>
      <c r="L92" s="324">
        <f t="shared" si="125"/>
        <v>523</v>
      </c>
      <c r="M92" s="322">
        <f t="shared" si="123"/>
        <v>523</v>
      </c>
      <c r="N92" s="324">
        <f t="shared" si="125"/>
        <v>523</v>
      </c>
      <c r="O92" s="324">
        <f t="shared" si="125"/>
        <v>523</v>
      </c>
      <c r="P92" s="324">
        <f t="shared" si="125"/>
        <v>523</v>
      </c>
      <c r="Q92" s="324">
        <f t="shared" si="125"/>
        <v>523</v>
      </c>
      <c r="R92" s="324">
        <f t="shared" si="125"/>
        <v>523</v>
      </c>
      <c r="S92" s="324">
        <f t="shared" si="125"/>
        <v>523</v>
      </c>
      <c r="T92" s="324">
        <f t="shared" si="125"/>
        <v>523</v>
      </c>
      <c r="U92" s="324">
        <f t="shared" si="125"/>
        <v>523</v>
      </c>
      <c r="V92" s="324">
        <f t="shared" si="125"/>
        <v>523</v>
      </c>
      <c r="W92" s="324">
        <f t="shared" si="125"/>
        <v>523</v>
      </c>
      <c r="X92" s="324">
        <f t="shared" si="125"/>
        <v>523</v>
      </c>
      <c r="Y92" s="324">
        <f t="shared" si="125"/>
        <v>523</v>
      </c>
      <c r="Z92" s="324">
        <f t="shared" si="125"/>
        <v>523</v>
      </c>
      <c r="AA92" s="324">
        <f t="shared" si="125"/>
        <v>523</v>
      </c>
      <c r="AB92" s="324">
        <f t="shared" si="125"/>
        <v>523</v>
      </c>
      <c r="AC92" s="324">
        <f t="shared" si="125"/>
        <v>523</v>
      </c>
      <c r="AD92" s="324">
        <f t="shared" si="125"/>
        <v>523</v>
      </c>
      <c r="AE92" s="324">
        <f t="shared" si="125"/>
        <v>523</v>
      </c>
      <c r="AF92" s="324">
        <f t="shared" si="125"/>
        <v>523</v>
      </c>
      <c r="AG92" s="324">
        <f t="shared" si="125"/>
        <v>523</v>
      </c>
      <c r="AH92" s="324">
        <f t="shared" si="125"/>
        <v>523</v>
      </c>
      <c r="AI92" s="324">
        <f t="shared" si="125"/>
        <v>523</v>
      </c>
      <c r="AJ92" s="324">
        <f t="shared" si="125"/>
        <v>523</v>
      </c>
      <c r="AK92" s="324">
        <f t="shared" si="125"/>
        <v>508</v>
      </c>
      <c r="AL92" s="324">
        <f t="shared" si="125"/>
        <v>494</v>
      </c>
    </row>
    <row r="93" spans="1:40" ht="36.75" customHeight="1">
      <c r="A93" s="868">
        <v>31</v>
      </c>
      <c r="B93" s="1191" t="s">
        <v>579</v>
      </c>
      <c r="C93" s="1189">
        <f>+VLOOKUP(B93,'[9]Total Tồn Vật tư'!$A$3:$D$8000,4,0)</f>
        <v>184.95</v>
      </c>
      <c r="D93" s="859">
        <f>+VLOOKUP(B93,'[9]Total Tồn Vật tư'!$A$3:$E$8000,5,0)</f>
        <v>-195</v>
      </c>
      <c r="E93" s="859">
        <f>+C93+D93</f>
        <v>-10.050000000000011</v>
      </c>
      <c r="F93" s="320" t="s">
        <v>310</v>
      </c>
      <c r="G93" s="321">
        <f>+VLOOKUP($B93,'[9]Total Tồn Vật tư'!$A$3:$H$8000,8,0)</f>
        <v>3.35</v>
      </c>
      <c r="H93" s="322">
        <f>+G93</f>
        <v>3.35</v>
      </c>
      <c r="I93" s="322">
        <f>+H93</f>
        <v>3.35</v>
      </c>
      <c r="J93" s="322">
        <f t="shared" ref="J93:AJ93" si="126">+I93</f>
        <v>3.35</v>
      </c>
      <c r="K93" s="322">
        <f t="shared" si="126"/>
        <v>3.35</v>
      </c>
      <c r="L93" s="322">
        <f t="shared" si="126"/>
        <v>3.35</v>
      </c>
      <c r="M93" s="322">
        <f t="shared" si="123"/>
        <v>3.35</v>
      </c>
      <c r="N93" s="322">
        <f t="shared" si="126"/>
        <v>3.35</v>
      </c>
      <c r="O93" s="322">
        <f t="shared" si="126"/>
        <v>3.35</v>
      </c>
      <c r="P93" s="322">
        <f t="shared" si="126"/>
        <v>3.35</v>
      </c>
      <c r="Q93" s="322">
        <f t="shared" si="126"/>
        <v>3.35</v>
      </c>
      <c r="R93" s="322">
        <f t="shared" si="126"/>
        <v>3.35</v>
      </c>
      <c r="S93" s="322">
        <f t="shared" si="126"/>
        <v>3.35</v>
      </c>
      <c r="T93" s="322">
        <f t="shared" si="126"/>
        <v>3.35</v>
      </c>
      <c r="U93" s="322">
        <f t="shared" si="126"/>
        <v>3.35</v>
      </c>
      <c r="V93" s="322">
        <f t="shared" si="126"/>
        <v>3.35</v>
      </c>
      <c r="W93" s="322">
        <f t="shared" si="126"/>
        <v>3.35</v>
      </c>
      <c r="X93" s="322">
        <f t="shared" si="126"/>
        <v>3.35</v>
      </c>
      <c r="Y93" s="322">
        <f t="shared" si="126"/>
        <v>3.35</v>
      </c>
      <c r="Z93" s="322">
        <f t="shared" si="126"/>
        <v>3.35</v>
      </c>
      <c r="AA93" s="322">
        <f t="shared" si="126"/>
        <v>3.35</v>
      </c>
      <c r="AB93" s="322">
        <f t="shared" si="126"/>
        <v>3.35</v>
      </c>
      <c r="AC93" s="322">
        <f t="shared" si="126"/>
        <v>3.35</v>
      </c>
      <c r="AD93" s="322">
        <f t="shared" si="126"/>
        <v>3.35</v>
      </c>
      <c r="AE93" s="322">
        <f t="shared" si="126"/>
        <v>3.35</v>
      </c>
      <c r="AF93" s="322">
        <f t="shared" si="126"/>
        <v>3.35</v>
      </c>
      <c r="AG93" s="322">
        <f t="shared" si="126"/>
        <v>3.35</v>
      </c>
      <c r="AH93" s="322">
        <f t="shared" si="126"/>
        <v>3.35</v>
      </c>
      <c r="AI93" s="322">
        <f t="shared" si="126"/>
        <v>3.35</v>
      </c>
      <c r="AJ93" s="322">
        <f t="shared" si="126"/>
        <v>3.35</v>
      </c>
      <c r="AK93" s="330">
        <v>0.2</v>
      </c>
      <c r="AL93" s="330">
        <v>0.2</v>
      </c>
      <c r="AM93" s="330">
        <v>0.3</v>
      </c>
      <c r="AN93" s="330">
        <v>0.3</v>
      </c>
    </row>
    <row r="94" spans="1:40" ht="36.75" customHeight="1">
      <c r="A94" s="869"/>
      <c r="B94" s="1192"/>
      <c r="C94" s="1190"/>
      <c r="D94" s="860"/>
      <c r="E94" s="860"/>
      <c r="F94" s="323" t="s">
        <v>7</v>
      </c>
      <c r="G94" s="324">
        <f t="shared" ref="G94" si="127">+ROUND($E93-G93,1)</f>
        <v>-13.4</v>
      </c>
      <c r="H94" s="324">
        <f t="shared" ref="H94:AB94" si="128">+G94-H93</f>
        <v>-16.75</v>
      </c>
      <c r="I94" s="324">
        <f t="shared" si="128"/>
        <v>-20.100000000000001</v>
      </c>
      <c r="J94" s="324">
        <f t="shared" si="128"/>
        <v>-23.450000000000003</v>
      </c>
      <c r="K94" s="324">
        <f t="shared" si="128"/>
        <v>-26.800000000000004</v>
      </c>
      <c r="L94" s="324">
        <f t="shared" si="128"/>
        <v>-30.150000000000006</v>
      </c>
      <c r="M94" s="322">
        <f t="shared" si="123"/>
        <v>-30.150000000000006</v>
      </c>
      <c r="N94" s="324">
        <f t="shared" si="128"/>
        <v>-33.500000000000007</v>
      </c>
      <c r="O94" s="324">
        <f t="shared" si="128"/>
        <v>-36.850000000000009</v>
      </c>
      <c r="P94" s="324">
        <f t="shared" si="128"/>
        <v>-40.20000000000001</v>
      </c>
      <c r="Q94" s="324">
        <f t="shared" si="128"/>
        <v>-43.550000000000011</v>
      </c>
      <c r="R94" s="324">
        <f t="shared" si="128"/>
        <v>-46.900000000000013</v>
      </c>
      <c r="S94" s="324">
        <f t="shared" si="128"/>
        <v>-50.250000000000014</v>
      </c>
      <c r="T94" s="324">
        <f t="shared" si="128"/>
        <v>-53.600000000000016</v>
      </c>
      <c r="U94" s="324">
        <f t="shared" si="128"/>
        <v>-56.950000000000017</v>
      </c>
      <c r="V94" s="324">
        <f t="shared" si="128"/>
        <v>-60.300000000000018</v>
      </c>
      <c r="W94" s="324">
        <f t="shared" si="128"/>
        <v>-63.65000000000002</v>
      </c>
      <c r="X94" s="324">
        <f t="shared" si="128"/>
        <v>-67.000000000000014</v>
      </c>
      <c r="Y94" s="324">
        <f t="shared" si="128"/>
        <v>-70.350000000000009</v>
      </c>
      <c r="Z94" s="324">
        <f t="shared" si="128"/>
        <v>-73.7</v>
      </c>
      <c r="AA94" s="324">
        <f t="shared" si="128"/>
        <v>-77.05</v>
      </c>
      <c r="AB94" s="324">
        <f t="shared" si="128"/>
        <v>-80.399999999999991</v>
      </c>
      <c r="AC94" s="324">
        <f t="shared" ref="AC94:AL94" si="129">+AB94-AC93</f>
        <v>-83.749999999999986</v>
      </c>
      <c r="AD94" s="324">
        <f t="shared" si="129"/>
        <v>-87.09999999999998</v>
      </c>
      <c r="AE94" s="324">
        <f t="shared" si="129"/>
        <v>-90.449999999999974</v>
      </c>
      <c r="AF94" s="324">
        <f t="shared" si="129"/>
        <v>-93.799999999999969</v>
      </c>
      <c r="AG94" s="324">
        <f t="shared" si="129"/>
        <v>-97.149999999999963</v>
      </c>
      <c r="AH94" s="324">
        <f t="shared" si="129"/>
        <v>-100.49999999999996</v>
      </c>
      <c r="AI94" s="324">
        <f t="shared" si="129"/>
        <v>-103.84999999999995</v>
      </c>
      <c r="AJ94" s="324">
        <f t="shared" si="129"/>
        <v>-107.19999999999995</v>
      </c>
      <c r="AK94" s="334">
        <f t="shared" si="129"/>
        <v>-107.39999999999995</v>
      </c>
      <c r="AL94" s="334">
        <f t="shared" si="129"/>
        <v>-107.59999999999995</v>
      </c>
    </row>
    <row r="95" spans="1:40" ht="36.75" customHeight="1">
      <c r="A95" s="868">
        <v>31</v>
      </c>
      <c r="B95" s="1191" t="s">
        <v>581</v>
      </c>
      <c r="C95" s="1189">
        <f>+VLOOKUP(B95,'[9]Total Tồn Vật tư'!$A$3:$D$8000,4,0)</f>
        <v>45.15</v>
      </c>
      <c r="D95" s="859">
        <f>+VLOOKUP(B95,'[9]Total Tồn Vật tư'!$A$3:$E$8000,5,0)</f>
        <v>-245</v>
      </c>
      <c r="E95" s="859">
        <f>+C95+D95</f>
        <v>-199.85</v>
      </c>
      <c r="F95" s="320" t="s">
        <v>310</v>
      </c>
      <c r="G95" s="321">
        <f>+VLOOKUP($B95,'[9]Total Tồn Vật tư'!$A$3:$H$8000,8,0)</f>
        <v>9.0369565217391301</v>
      </c>
      <c r="H95" s="322">
        <f t="shared" ref="H95:AJ95" si="130">+G95</f>
        <v>9.0369565217391301</v>
      </c>
      <c r="I95" s="322">
        <f t="shared" si="130"/>
        <v>9.0369565217391301</v>
      </c>
      <c r="J95" s="322">
        <f t="shared" si="130"/>
        <v>9.0369565217391301</v>
      </c>
      <c r="K95" s="322">
        <f t="shared" si="130"/>
        <v>9.0369565217391301</v>
      </c>
      <c r="L95" s="322">
        <f t="shared" si="130"/>
        <v>9.0369565217391301</v>
      </c>
      <c r="M95" s="322">
        <f t="shared" si="123"/>
        <v>9.0369565217391301</v>
      </c>
      <c r="N95" s="322">
        <f t="shared" si="130"/>
        <v>9.0369565217391301</v>
      </c>
      <c r="O95" s="322">
        <f t="shared" si="130"/>
        <v>9.0369565217391301</v>
      </c>
      <c r="P95" s="322">
        <f t="shared" si="130"/>
        <v>9.0369565217391301</v>
      </c>
      <c r="Q95" s="322">
        <f t="shared" si="130"/>
        <v>9.0369565217391301</v>
      </c>
      <c r="R95" s="322">
        <f t="shared" si="130"/>
        <v>9.0369565217391301</v>
      </c>
      <c r="S95" s="322">
        <f t="shared" si="130"/>
        <v>9.0369565217391301</v>
      </c>
      <c r="T95" s="322">
        <f t="shared" si="130"/>
        <v>9.0369565217391301</v>
      </c>
      <c r="U95" s="322">
        <f t="shared" si="130"/>
        <v>9.0369565217391301</v>
      </c>
      <c r="V95" s="322">
        <f t="shared" si="130"/>
        <v>9.0369565217391301</v>
      </c>
      <c r="W95" s="322">
        <f t="shared" si="130"/>
        <v>9.0369565217391301</v>
      </c>
      <c r="X95" s="322">
        <f t="shared" si="130"/>
        <v>9.0369565217391301</v>
      </c>
      <c r="Y95" s="322">
        <f t="shared" si="130"/>
        <v>9.0369565217391301</v>
      </c>
      <c r="Z95" s="322">
        <f t="shared" si="130"/>
        <v>9.0369565217391301</v>
      </c>
      <c r="AA95" s="322">
        <f t="shared" si="130"/>
        <v>9.0369565217391301</v>
      </c>
      <c r="AB95" s="322">
        <f t="shared" si="130"/>
        <v>9.0369565217391301</v>
      </c>
      <c r="AC95" s="322">
        <f t="shared" si="130"/>
        <v>9.0369565217391301</v>
      </c>
      <c r="AD95" s="322">
        <f t="shared" si="130"/>
        <v>9.0369565217391301</v>
      </c>
      <c r="AE95" s="322">
        <f t="shared" si="130"/>
        <v>9.0369565217391301</v>
      </c>
      <c r="AF95" s="322">
        <f t="shared" si="130"/>
        <v>9.0369565217391301</v>
      </c>
      <c r="AG95" s="322">
        <f t="shared" si="130"/>
        <v>9.0369565217391301</v>
      </c>
      <c r="AH95" s="322">
        <f t="shared" si="130"/>
        <v>9.0369565217391301</v>
      </c>
      <c r="AI95" s="322">
        <f t="shared" si="130"/>
        <v>9.0369565217391301</v>
      </c>
      <c r="AJ95" s="322">
        <f t="shared" si="130"/>
        <v>9.0369565217391301</v>
      </c>
      <c r="AK95" s="330">
        <v>0.2</v>
      </c>
      <c r="AL95" s="330">
        <v>0.2</v>
      </c>
    </row>
    <row r="96" spans="1:40" ht="36.75" customHeight="1">
      <c r="A96" s="869"/>
      <c r="B96" s="1192"/>
      <c r="C96" s="1190"/>
      <c r="D96" s="860"/>
      <c r="E96" s="860"/>
      <c r="F96" s="323" t="s">
        <v>7</v>
      </c>
      <c r="G96" s="324">
        <f t="shared" ref="G96" si="131">+ROUND($E95-G95,1)</f>
        <v>-208.9</v>
      </c>
      <c r="H96" s="324">
        <f t="shared" ref="H96:AL96" si="132">+G96-H95</f>
        <v>-217.93695652173915</v>
      </c>
      <c r="I96" s="324">
        <f t="shared" si="132"/>
        <v>-226.97391304347829</v>
      </c>
      <c r="J96" s="324">
        <f t="shared" si="132"/>
        <v>-236.01086956521743</v>
      </c>
      <c r="K96" s="324">
        <f t="shared" si="132"/>
        <v>-245.04782608695658</v>
      </c>
      <c r="L96" s="324">
        <f t="shared" si="132"/>
        <v>-254.08478260869572</v>
      </c>
      <c r="M96" s="322">
        <f t="shared" si="123"/>
        <v>-254.08478260869572</v>
      </c>
      <c r="N96" s="324">
        <f t="shared" si="132"/>
        <v>-263.12173913043483</v>
      </c>
      <c r="O96" s="324">
        <f t="shared" si="132"/>
        <v>-272.15869565217395</v>
      </c>
      <c r="P96" s="324">
        <f t="shared" si="132"/>
        <v>-281.19565217391306</v>
      </c>
      <c r="Q96" s="324">
        <f t="shared" si="132"/>
        <v>-290.23260869565217</v>
      </c>
      <c r="R96" s="324">
        <f t="shared" si="132"/>
        <v>-299.26956521739129</v>
      </c>
      <c r="S96" s="324">
        <f t="shared" si="132"/>
        <v>-308.3065217391304</v>
      </c>
      <c r="T96" s="324">
        <f t="shared" si="132"/>
        <v>-317.34347826086952</v>
      </c>
      <c r="U96" s="324">
        <f t="shared" si="132"/>
        <v>-326.38043478260863</v>
      </c>
      <c r="V96" s="324">
        <f t="shared" si="132"/>
        <v>-335.41739130434775</v>
      </c>
      <c r="W96" s="324">
        <f t="shared" si="132"/>
        <v>-344.45434782608686</v>
      </c>
      <c r="X96" s="324">
        <f t="shared" si="132"/>
        <v>-353.49130434782597</v>
      </c>
      <c r="Y96" s="324">
        <f t="shared" si="132"/>
        <v>-362.52826086956509</v>
      </c>
      <c r="Z96" s="324">
        <f t="shared" si="132"/>
        <v>-371.5652173913042</v>
      </c>
      <c r="AA96" s="324">
        <f t="shared" si="132"/>
        <v>-380.60217391304332</v>
      </c>
      <c r="AB96" s="324">
        <f t="shared" si="132"/>
        <v>-389.63913043478243</v>
      </c>
      <c r="AC96" s="324">
        <f t="shared" si="132"/>
        <v>-398.67608695652154</v>
      </c>
      <c r="AD96" s="324">
        <f t="shared" si="132"/>
        <v>-407.71304347826066</v>
      </c>
      <c r="AE96" s="324">
        <f t="shared" si="132"/>
        <v>-416.74999999999977</v>
      </c>
      <c r="AF96" s="324">
        <f t="shared" si="132"/>
        <v>-425.78695652173889</v>
      </c>
      <c r="AG96" s="324">
        <f t="shared" si="132"/>
        <v>-434.823913043478</v>
      </c>
      <c r="AH96" s="324">
        <f t="shared" si="132"/>
        <v>-443.86086956521711</v>
      </c>
      <c r="AI96" s="324">
        <f t="shared" si="132"/>
        <v>-452.89782608695623</v>
      </c>
      <c r="AJ96" s="324">
        <f t="shared" si="132"/>
        <v>-461.93478260869534</v>
      </c>
      <c r="AK96" s="334">
        <f t="shared" si="132"/>
        <v>-462.13478260869533</v>
      </c>
      <c r="AL96" s="334">
        <f t="shared" si="132"/>
        <v>-462.33478260869532</v>
      </c>
    </row>
    <row r="97" spans="1:38" ht="36.75" customHeight="1">
      <c r="A97" s="868">
        <v>31</v>
      </c>
      <c r="B97" s="1191" t="s">
        <v>587</v>
      </c>
      <c r="C97" s="1189">
        <f>+VLOOKUP(B97,'[9]Total Tồn Vật tư'!$A$3:$D$8000,4,0)</f>
        <v>5</v>
      </c>
      <c r="D97" s="859">
        <f>+VLOOKUP(B97,'[9]Total Tồn Vật tư'!$A$3:$E$8000,5,0)</f>
        <v>0</v>
      </c>
      <c r="E97" s="859">
        <f>+C97+D97</f>
        <v>5</v>
      </c>
      <c r="F97" s="320" t="s">
        <v>310</v>
      </c>
      <c r="G97" s="321">
        <f>+VLOOKUP($B97,'[9]Total Tồn Vật tư'!$A$3:$H$8000,8,0)</f>
        <v>1.9565217391304299</v>
      </c>
      <c r="H97" s="322">
        <f t="shared" ref="H97:AJ97" si="133">+G97</f>
        <v>1.9565217391304299</v>
      </c>
      <c r="I97" s="322">
        <f t="shared" si="133"/>
        <v>1.9565217391304299</v>
      </c>
      <c r="J97" s="322">
        <f t="shared" si="133"/>
        <v>1.9565217391304299</v>
      </c>
      <c r="K97" s="322">
        <f t="shared" si="133"/>
        <v>1.9565217391304299</v>
      </c>
      <c r="L97" s="322">
        <f t="shared" si="133"/>
        <v>1.9565217391304299</v>
      </c>
      <c r="M97" s="322">
        <f t="shared" si="123"/>
        <v>1.9565217391304299</v>
      </c>
      <c r="N97" s="322">
        <f t="shared" si="133"/>
        <v>1.9565217391304299</v>
      </c>
      <c r="O97" s="322">
        <f t="shared" si="133"/>
        <v>1.9565217391304299</v>
      </c>
      <c r="P97" s="322">
        <f t="shared" si="133"/>
        <v>1.9565217391304299</v>
      </c>
      <c r="Q97" s="322">
        <f t="shared" si="133"/>
        <v>1.9565217391304299</v>
      </c>
      <c r="R97" s="322">
        <f t="shared" si="133"/>
        <v>1.9565217391304299</v>
      </c>
      <c r="S97" s="322">
        <f t="shared" si="133"/>
        <v>1.9565217391304299</v>
      </c>
      <c r="T97" s="322">
        <f t="shared" si="133"/>
        <v>1.9565217391304299</v>
      </c>
      <c r="U97" s="322">
        <f t="shared" si="133"/>
        <v>1.9565217391304299</v>
      </c>
      <c r="V97" s="322">
        <f t="shared" si="133"/>
        <v>1.9565217391304299</v>
      </c>
      <c r="W97" s="322">
        <f t="shared" si="133"/>
        <v>1.9565217391304299</v>
      </c>
      <c r="X97" s="322">
        <f t="shared" si="133"/>
        <v>1.9565217391304299</v>
      </c>
      <c r="Y97" s="322">
        <f t="shared" si="133"/>
        <v>1.9565217391304299</v>
      </c>
      <c r="Z97" s="322">
        <f t="shared" si="133"/>
        <v>1.9565217391304299</v>
      </c>
      <c r="AA97" s="322">
        <f t="shared" si="133"/>
        <v>1.9565217391304299</v>
      </c>
      <c r="AB97" s="322">
        <f t="shared" si="133"/>
        <v>1.9565217391304299</v>
      </c>
      <c r="AC97" s="322">
        <f t="shared" si="133"/>
        <v>1.9565217391304299</v>
      </c>
      <c r="AD97" s="322">
        <f t="shared" si="133"/>
        <v>1.9565217391304299</v>
      </c>
      <c r="AE97" s="322">
        <f t="shared" si="133"/>
        <v>1.9565217391304299</v>
      </c>
      <c r="AF97" s="322">
        <f t="shared" si="133"/>
        <v>1.9565217391304299</v>
      </c>
      <c r="AG97" s="322">
        <f t="shared" si="133"/>
        <v>1.9565217391304299</v>
      </c>
      <c r="AH97" s="322">
        <f t="shared" si="133"/>
        <v>1.9565217391304299</v>
      </c>
      <c r="AI97" s="322">
        <f t="shared" si="133"/>
        <v>1.9565217391304299</v>
      </c>
      <c r="AJ97" s="322">
        <f t="shared" si="133"/>
        <v>1.9565217391304299</v>
      </c>
      <c r="AK97" s="330">
        <v>0.2</v>
      </c>
      <c r="AL97" s="330">
        <v>0.2</v>
      </c>
    </row>
    <row r="98" spans="1:38" ht="36.75" customHeight="1">
      <c r="A98" s="869"/>
      <c r="B98" s="1192"/>
      <c r="C98" s="1190"/>
      <c r="D98" s="860"/>
      <c r="E98" s="860"/>
      <c r="F98" s="323" t="s">
        <v>7</v>
      </c>
      <c r="G98" s="324">
        <f t="shared" ref="G98" si="134">+ROUND($E97-G97,1)</f>
        <v>3</v>
      </c>
      <c r="H98" s="324">
        <f t="shared" ref="H98:AL98" si="135">+G98-H97</f>
        <v>1.0434782608695701</v>
      </c>
      <c r="I98" s="324">
        <f t="shared" si="135"/>
        <v>-0.91304347826085985</v>
      </c>
      <c r="J98" s="324">
        <f t="shared" si="135"/>
        <v>-2.8695652173912896</v>
      </c>
      <c r="K98" s="324">
        <f t="shared" si="135"/>
        <v>-4.8260869565217197</v>
      </c>
      <c r="L98" s="324">
        <f t="shared" si="135"/>
        <v>-6.7826086956521499</v>
      </c>
      <c r="M98" s="322">
        <f t="shared" si="123"/>
        <v>-6.7826086956521499</v>
      </c>
      <c r="N98" s="324">
        <f t="shared" si="135"/>
        <v>-8.7391304347825791</v>
      </c>
      <c r="O98" s="324">
        <f t="shared" si="135"/>
        <v>-10.695652173913009</v>
      </c>
      <c r="P98" s="324">
        <f t="shared" si="135"/>
        <v>-12.652173913043439</v>
      </c>
      <c r="Q98" s="324">
        <f t="shared" si="135"/>
        <v>-14.60869565217387</v>
      </c>
      <c r="R98" s="324">
        <f t="shared" si="135"/>
        <v>-16.565217391304298</v>
      </c>
      <c r="S98" s="324">
        <f t="shared" si="135"/>
        <v>-18.521739130434728</v>
      </c>
      <c r="T98" s="324">
        <f t="shared" si="135"/>
        <v>-20.478260869565158</v>
      </c>
      <c r="U98" s="324">
        <f t="shared" si="135"/>
        <v>-22.434782608695588</v>
      </c>
      <c r="V98" s="324">
        <f t="shared" si="135"/>
        <v>-24.391304347826019</v>
      </c>
      <c r="W98" s="324">
        <f t="shared" si="135"/>
        <v>-26.347826086956449</v>
      </c>
      <c r="X98" s="324">
        <f t="shared" si="135"/>
        <v>-28.304347826086879</v>
      </c>
      <c r="Y98" s="324">
        <f t="shared" si="135"/>
        <v>-30.260869565217309</v>
      </c>
      <c r="Z98" s="324">
        <f t="shared" si="135"/>
        <v>-32.217391304347736</v>
      </c>
      <c r="AA98" s="324">
        <f t="shared" si="135"/>
        <v>-34.173913043478166</v>
      </c>
      <c r="AB98" s="324">
        <f t="shared" si="135"/>
        <v>-36.130434782608596</v>
      </c>
      <c r="AC98" s="324">
        <f t="shared" si="135"/>
        <v>-38.086956521739026</v>
      </c>
      <c r="AD98" s="324">
        <f t="shared" si="135"/>
        <v>-40.043478260869456</v>
      </c>
      <c r="AE98" s="324">
        <f t="shared" si="135"/>
        <v>-41.999999999999886</v>
      </c>
      <c r="AF98" s="324">
        <f t="shared" si="135"/>
        <v>-43.956521739130316</v>
      </c>
      <c r="AG98" s="324">
        <f t="shared" si="135"/>
        <v>-45.913043478260747</v>
      </c>
      <c r="AH98" s="324">
        <f t="shared" si="135"/>
        <v>-47.869565217391177</v>
      </c>
      <c r="AI98" s="324">
        <f t="shared" si="135"/>
        <v>-49.826086956521607</v>
      </c>
      <c r="AJ98" s="324">
        <f t="shared" si="135"/>
        <v>-51.782608695652037</v>
      </c>
      <c r="AK98" s="334">
        <f t="shared" si="135"/>
        <v>-51.98260869565204</v>
      </c>
      <c r="AL98" s="334">
        <f t="shared" si="135"/>
        <v>-52.182608695652043</v>
      </c>
    </row>
  </sheetData>
  <mergeCells count="238">
    <mergeCell ref="A3:A4"/>
    <mergeCell ref="A7:A8"/>
    <mergeCell ref="A9:A10"/>
    <mergeCell ref="A11:A12"/>
    <mergeCell ref="A13:A14"/>
    <mergeCell ref="A15:A16"/>
    <mergeCell ref="A17:A18"/>
    <mergeCell ref="A19:A20"/>
    <mergeCell ref="A21:A22"/>
    <mergeCell ref="A23:A24"/>
    <mergeCell ref="A25:A26"/>
    <mergeCell ref="A27:A28"/>
    <mergeCell ref="A29:A30"/>
    <mergeCell ref="A33:A34"/>
    <mergeCell ref="A35:A36"/>
    <mergeCell ref="A37:A38"/>
    <mergeCell ref="A39:A40"/>
    <mergeCell ref="A41:A42"/>
    <mergeCell ref="A43:A44"/>
    <mergeCell ref="A45:A46"/>
    <mergeCell ref="A47:A48"/>
    <mergeCell ref="A49:A50"/>
    <mergeCell ref="A51:A52"/>
    <mergeCell ref="A53:A54"/>
    <mergeCell ref="A55:A56"/>
    <mergeCell ref="A57:A58"/>
    <mergeCell ref="A59:A60"/>
    <mergeCell ref="A61:A62"/>
    <mergeCell ref="A63:A64"/>
    <mergeCell ref="A65:A66"/>
    <mergeCell ref="A67:A68"/>
    <mergeCell ref="A69:A70"/>
    <mergeCell ref="A71:A72"/>
    <mergeCell ref="A73:A74"/>
    <mergeCell ref="A75:A76"/>
    <mergeCell ref="A77:A78"/>
    <mergeCell ref="A79:A80"/>
    <mergeCell ref="A81:A82"/>
    <mergeCell ref="A83:A84"/>
    <mergeCell ref="A85:A86"/>
    <mergeCell ref="A87:A88"/>
    <mergeCell ref="A89:A90"/>
    <mergeCell ref="A91:A92"/>
    <mergeCell ref="A93:A94"/>
    <mergeCell ref="A95:A96"/>
    <mergeCell ref="A97:A98"/>
    <mergeCell ref="B3:B4"/>
    <mergeCell ref="B5:B6"/>
    <mergeCell ref="B7:B8"/>
    <mergeCell ref="B9:B10"/>
    <mergeCell ref="B11:B12"/>
    <mergeCell ref="B13:B14"/>
    <mergeCell ref="B15:B16"/>
    <mergeCell ref="B17:B18"/>
    <mergeCell ref="B19:B20"/>
    <mergeCell ref="B21:B22"/>
    <mergeCell ref="B23:B24"/>
    <mergeCell ref="B25:B26"/>
    <mergeCell ref="B27:B28"/>
    <mergeCell ref="B29:B30"/>
    <mergeCell ref="B31:B32"/>
    <mergeCell ref="B33:B34"/>
    <mergeCell ref="B35:B36"/>
    <mergeCell ref="B37:B38"/>
    <mergeCell ref="B39:B40"/>
    <mergeCell ref="B41:B42"/>
    <mergeCell ref="B43:B44"/>
    <mergeCell ref="B45:B46"/>
    <mergeCell ref="B47:B48"/>
    <mergeCell ref="B49:B50"/>
    <mergeCell ref="B51:B52"/>
    <mergeCell ref="B53:B54"/>
    <mergeCell ref="B55:B56"/>
    <mergeCell ref="B57:B58"/>
    <mergeCell ref="B59:B60"/>
    <mergeCell ref="B61:B62"/>
    <mergeCell ref="B63:B64"/>
    <mergeCell ref="B65:B66"/>
    <mergeCell ref="B67:B68"/>
    <mergeCell ref="B69:B70"/>
    <mergeCell ref="B71:B72"/>
    <mergeCell ref="B73:B74"/>
    <mergeCell ref="B75:B76"/>
    <mergeCell ref="B77:B78"/>
    <mergeCell ref="B79:B80"/>
    <mergeCell ref="B81:B82"/>
    <mergeCell ref="B83:B84"/>
    <mergeCell ref="B85:B86"/>
    <mergeCell ref="B87:B88"/>
    <mergeCell ref="B89:B90"/>
    <mergeCell ref="B91:B92"/>
    <mergeCell ref="B93:B94"/>
    <mergeCell ref="B95:B96"/>
    <mergeCell ref="B97:B98"/>
    <mergeCell ref="C3:C4"/>
    <mergeCell ref="C5:C6"/>
    <mergeCell ref="C7:C8"/>
    <mergeCell ref="C9:C10"/>
    <mergeCell ref="C11:C12"/>
    <mergeCell ref="C13:C14"/>
    <mergeCell ref="C15:C16"/>
    <mergeCell ref="C17:C18"/>
    <mergeCell ref="C19:C20"/>
    <mergeCell ref="C21:C22"/>
    <mergeCell ref="C23:C24"/>
    <mergeCell ref="C25:C26"/>
    <mergeCell ref="C27:C28"/>
    <mergeCell ref="C29:C30"/>
    <mergeCell ref="C31:C32"/>
    <mergeCell ref="C33:C34"/>
    <mergeCell ref="C35:C36"/>
    <mergeCell ref="C37:C38"/>
    <mergeCell ref="C39:C40"/>
    <mergeCell ref="C41:C42"/>
    <mergeCell ref="C43:C44"/>
    <mergeCell ref="C45:C46"/>
    <mergeCell ref="C47:C48"/>
    <mergeCell ref="C49:C50"/>
    <mergeCell ref="C51:C52"/>
    <mergeCell ref="C53:C54"/>
    <mergeCell ref="C55:C56"/>
    <mergeCell ref="C57:C58"/>
    <mergeCell ref="C59:C60"/>
    <mergeCell ref="C61:C62"/>
    <mergeCell ref="C63:C64"/>
    <mergeCell ref="C65:C66"/>
    <mergeCell ref="C67:C68"/>
    <mergeCell ref="C69:C70"/>
    <mergeCell ref="C71:C72"/>
    <mergeCell ref="C73:C74"/>
    <mergeCell ref="C75:C76"/>
    <mergeCell ref="C77:C78"/>
    <mergeCell ref="C79:C80"/>
    <mergeCell ref="C81:C82"/>
    <mergeCell ref="C83:C84"/>
    <mergeCell ref="C85:C86"/>
    <mergeCell ref="C87:C88"/>
    <mergeCell ref="C89:C90"/>
    <mergeCell ref="C91:C92"/>
    <mergeCell ref="C93:C94"/>
    <mergeCell ref="C95:C96"/>
    <mergeCell ref="C97:C98"/>
    <mergeCell ref="D3:D4"/>
    <mergeCell ref="D5:D6"/>
    <mergeCell ref="D7:D8"/>
    <mergeCell ref="D9:D10"/>
    <mergeCell ref="D11:D12"/>
    <mergeCell ref="D13:D14"/>
    <mergeCell ref="D15:D16"/>
    <mergeCell ref="D17:D18"/>
    <mergeCell ref="D19:D20"/>
    <mergeCell ref="D21:D22"/>
    <mergeCell ref="D23:D24"/>
    <mergeCell ref="D25:D26"/>
    <mergeCell ref="D27:D28"/>
    <mergeCell ref="D29:D30"/>
    <mergeCell ref="D31:D32"/>
    <mergeCell ref="D33:D34"/>
    <mergeCell ref="D35:D36"/>
    <mergeCell ref="D37:D38"/>
    <mergeCell ref="D39:D40"/>
    <mergeCell ref="D41:D42"/>
    <mergeCell ref="D43:D44"/>
    <mergeCell ref="D45:D46"/>
    <mergeCell ref="D47:D48"/>
    <mergeCell ref="D49:D50"/>
    <mergeCell ref="D51:D52"/>
    <mergeCell ref="D53:D54"/>
    <mergeCell ref="D55:D56"/>
    <mergeCell ref="D57:D58"/>
    <mergeCell ref="D59:D60"/>
    <mergeCell ref="D61:D62"/>
    <mergeCell ref="D63:D64"/>
    <mergeCell ref="D65:D66"/>
    <mergeCell ref="D67:D68"/>
    <mergeCell ref="D69:D70"/>
    <mergeCell ref="D71:D72"/>
    <mergeCell ref="D73:D74"/>
    <mergeCell ref="D75:D76"/>
    <mergeCell ref="D77:D78"/>
    <mergeCell ref="D79:D80"/>
    <mergeCell ref="D81:D82"/>
    <mergeCell ref="D83:D84"/>
    <mergeCell ref="D85:D86"/>
    <mergeCell ref="D87:D88"/>
    <mergeCell ref="D89:D90"/>
    <mergeCell ref="D91:D92"/>
    <mergeCell ref="D93:D94"/>
    <mergeCell ref="D95:D96"/>
    <mergeCell ref="D97:D98"/>
    <mergeCell ref="E3:E4"/>
    <mergeCell ref="E5:E6"/>
    <mergeCell ref="E7:E8"/>
    <mergeCell ref="E9:E10"/>
    <mergeCell ref="E11:E12"/>
    <mergeCell ref="E13:E14"/>
    <mergeCell ref="E15:E16"/>
    <mergeCell ref="E17:E18"/>
    <mergeCell ref="E19:E20"/>
    <mergeCell ref="E21:E22"/>
    <mergeCell ref="E23:E24"/>
    <mergeCell ref="E25:E26"/>
    <mergeCell ref="E27:E28"/>
    <mergeCell ref="E29:E30"/>
    <mergeCell ref="E31:E32"/>
    <mergeCell ref="E33:E34"/>
    <mergeCell ref="E35:E36"/>
    <mergeCell ref="E37:E38"/>
    <mergeCell ref="E39:E40"/>
    <mergeCell ref="E41:E42"/>
    <mergeCell ref="E43:E44"/>
    <mergeCell ref="E45:E46"/>
    <mergeCell ref="E47:E48"/>
    <mergeCell ref="E49:E50"/>
    <mergeCell ref="E51:E52"/>
    <mergeCell ref="E53:E54"/>
    <mergeCell ref="E55:E56"/>
    <mergeCell ref="E57:E58"/>
    <mergeCell ref="E59:E60"/>
    <mergeCell ref="E61:E62"/>
    <mergeCell ref="E63:E64"/>
    <mergeCell ref="E65:E66"/>
    <mergeCell ref="E85:E86"/>
    <mergeCell ref="E87:E88"/>
    <mergeCell ref="E89:E90"/>
    <mergeCell ref="E91:E92"/>
    <mergeCell ref="E93:E94"/>
    <mergeCell ref="E95:E96"/>
    <mergeCell ref="E97:E98"/>
    <mergeCell ref="E67:E68"/>
    <mergeCell ref="E69:E70"/>
    <mergeCell ref="E71:E72"/>
    <mergeCell ref="E73:E74"/>
    <mergeCell ref="E75:E76"/>
    <mergeCell ref="E77:E78"/>
    <mergeCell ref="E79:E80"/>
    <mergeCell ref="E81:E82"/>
    <mergeCell ref="E83:E84"/>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7:R21"/>
  <sheetViews>
    <sheetView workbookViewId="0">
      <selection activeCell="F23" sqref="F23"/>
    </sheetView>
  </sheetViews>
  <sheetFormatPr defaultColWidth="9" defaultRowHeight="15"/>
  <cols>
    <col min="2" max="2" width="14.7109375" customWidth="1"/>
    <col min="3" max="3" width="7.28515625" hidden="1" customWidth="1"/>
    <col min="4" max="4" width="7.7109375" customWidth="1"/>
    <col min="6" max="6" width="7.7109375" customWidth="1"/>
    <col min="7" max="7" width="11.5703125" customWidth="1"/>
    <col min="8" max="12" width="7.7109375" customWidth="1"/>
    <col min="13" max="14" width="7.42578125" customWidth="1"/>
    <col min="15" max="15" width="7.28515625" customWidth="1"/>
    <col min="16" max="16" width="15.85546875" customWidth="1"/>
    <col min="17" max="17" width="14.140625" customWidth="1"/>
    <col min="18" max="18" width="22.85546875" customWidth="1"/>
    <col min="19" max="19" width="9.140625" customWidth="1"/>
  </cols>
  <sheetData>
    <row r="7" spans="1:18" ht="2.25" customHeight="1"/>
    <row r="8" spans="1:18" ht="15" hidden="1" customHeight="1"/>
    <row r="9" spans="1:18" ht="15" hidden="1" customHeight="1"/>
    <row r="10" spans="1:18" ht="15" hidden="1" customHeight="1"/>
    <row r="11" spans="1:18" ht="15" hidden="1" customHeight="1">
      <c r="A11" s="1178"/>
      <c r="B11" s="1178"/>
      <c r="C11" s="306"/>
      <c r="D11" s="307"/>
      <c r="E11" s="307"/>
      <c r="F11" s="307"/>
      <c r="G11" s="307"/>
      <c r="H11" s="307"/>
      <c r="I11" s="307"/>
      <c r="J11" s="307"/>
      <c r="K11" s="307"/>
      <c r="L11" s="307"/>
      <c r="M11" s="307"/>
      <c r="N11" s="307"/>
      <c r="O11" s="307"/>
      <c r="P11" s="307"/>
      <c r="Q11" s="313"/>
    </row>
    <row r="12" spans="1:18">
      <c r="A12" s="1178"/>
      <c r="B12" s="1178"/>
      <c r="C12" s="1169" t="s">
        <v>1436</v>
      </c>
      <c r="D12" s="1175" t="s">
        <v>1437</v>
      </c>
      <c r="E12" s="1176"/>
      <c r="F12" s="1175" t="s">
        <v>1438</v>
      </c>
      <c r="G12" s="1176"/>
      <c r="H12" s="1175" t="s">
        <v>1439</v>
      </c>
      <c r="I12" s="1176"/>
      <c r="J12" s="1175" t="s">
        <v>1440</v>
      </c>
      <c r="K12" s="1176"/>
      <c r="L12" s="1195" t="s">
        <v>1452</v>
      </c>
      <c r="M12" s="1195"/>
      <c r="N12" s="1195" t="s">
        <v>1453</v>
      </c>
      <c r="O12" s="1195"/>
      <c r="P12" s="1186" t="s">
        <v>1441</v>
      </c>
      <c r="Q12" s="1196" t="s">
        <v>1442</v>
      </c>
      <c r="R12" s="1197" t="s">
        <v>1443</v>
      </c>
    </row>
    <row r="13" spans="1:18">
      <c r="A13" s="1180"/>
      <c r="B13" s="1180"/>
      <c r="C13" s="1170"/>
      <c r="D13" s="308" t="s">
        <v>1444</v>
      </c>
      <c r="E13" s="308" t="s">
        <v>1445</v>
      </c>
      <c r="F13" s="308" t="s">
        <v>1444</v>
      </c>
      <c r="G13" s="308" t="s">
        <v>1445</v>
      </c>
      <c r="H13" s="308" t="s">
        <v>1444</v>
      </c>
      <c r="I13" s="308" t="s">
        <v>1445</v>
      </c>
      <c r="J13" s="308" t="s">
        <v>1444</v>
      </c>
      <c r="K13" s="308" t="s">
        <v>1445</v>
      </c>
      <c r="L13" s="308" t="s">
        <v>1457</v>
      </c>
      <c r="M13" s="308" t="s">
        <v>1445</v>
      </c>
      <c r="N13" s="308" t="s">
        <v>1457</v>
      </c>
      <c r="O13" s="308" t="s">
        <v>1445</v>
      </c>
      <c r="P13" s="1186"/>
      <c r="Q13" s="1196"/>
      <c r="R13" s="1195"/>
    </row>
    <row r="14" spans="1:18">
      <c r="A14" s="1182" t="s">
        <v>1429</v>
      </c>
      <c r="B14" s="1183"/>
      <c r="C14" s="1155">
        <v>3700</v>
      </c>
      <c r="D14" s="310">
        <v>50</v>
      </c>
      <c r="E14" s="310">
        <v>50</v>
      </c>
      <c r="F14" s="310">
        <f>19+19+24+20+38+5</f>
        <v>125</v>
      </c>
      <c r="G14" s="310">
        <f>19+19+23+20+38+5</f>
        <v>124</v>
      </c>
      <c r="H14" s="310">
        <v>19</v>
      </c>
      <c r="I14" s="310">
        <v>18</v>
      </c>
      <c r="J14" s="310">
        <v>21</v>
      </c>
      <c r="K14" s="310">
        <v>6</v>
      </c>
      <c r="L14" s="310">
        <f>19+19+24+20+38+5</f>
        <v>125</v>
      </c>
      <c r="M14" s="310">
        <f>60+21+38+5</f>
        <v>124</v>
      </c>
      <c r="N14" s="310">
        <v>45</v>
      </c>
      <c r="O14" s="310">
        <v>44</v>
      </c>
      <c r="P14" s="310">
        <f>SUM(D14:O14)</f>
        <v>751</v>
      </c>
      <c r="Q14" s="314">
        <f>+P14*30</f>
        <v>22530</v>
      </c>
      <c r="R14" s="1198">
        <v>2000</v>
      </c>
    </row>
    <row r="15" spans="1:18">
      <c r="A15" s="1182" t="s">
        <v>1430</v>
      </c>
      <c r="B15" s="1183"/>
      <c r="C15" s="1159"/>
      <c r="D15" s="310">
        <v>90</v>
      </c>
      <c r="E15" s="310">
        <v>72</v>
      </c>
      <c r="F15" s="310">
        <v>0</v>
      </c>
      <c r="G15" s="310">
        <v>0</v>
      </c>
      <c r="H15" s="310">
        <v>5</v>
      </c>
      <c r="I15" s="310">
        <v>5</v>
      </c>
      <c r="J15" s="310">
        <v>17</v>
      </c>
      <c r="K15" s="310">
        <v>7</v>
      </c>
      <c r="L15" s="310">
        <v>0</v>
      </c>
      <c r="M15" s="310">
        <v>0</v>
      </c>
      <c r="N15" s="310">
        <v>0</v>
      </c>
      <c r="O15" s="310">
        <v>0</v>
      </c>
      <c r="P15" s="310">
        <f>SUM(D15:O15)</f>
        <v>196</v>
      </c>
      <c r="Q15" s="316">
        <f t="shared" ref="Q15:Q17" si="0">+P15*30</f>
        <v>5880</v>
      </c>
      <c r="R15" s="1198"/>
    </row>
    <row r="16" spans="1:18">
      <c r="A16" s="1182" t="s">
        <v>1431</v>
      </c>
      <c r="B16" s="1183"/>
      <c r="C16" s="1159"/>
      <c r="D16" s="310">
        <v>3</v>
      </c>
      <c r="E16" s="310">
        <v>1</v>
      </c>
      <c r="F16" s="310">
        <v>0</v>
      </c>
      <c r="G16" s="310">
        <v>0</v>
      </c>
      <c r="H16" s="310"/>
      <c r="I16" s="310"/>
      <c r="J16" s="310"/>
      <c r="K16" s="310"/>
      <c r="L16" s="310">
        <v>0</v>
      </c>
      <c r="M16" s="310">
        <v>0</v>
      </c>
      <c r="N16" s="310">
        <v>0</v>
      </c>
      <c r="O16" s="310">
        <v>0</v>
      </c>
      <c r="P16" s="310">
        <f>SUM(D16:O16)</f>
        <v>4</v>
      </c>
      <c r="Q16" s="316">
        <f t="shared" si="0"/>
        <v>120</v>
      </c>
      <c r="R16" s="1198"/>
    </row>
    <row r="17" spans="1:18">
      <c r="A17" s="1184" t="s">
        <v>1446</v>
      </c>
      <c r="B17" s="1185"/>
      <c r="C17" s="1156"/>
      <c r="D17" s="311">
        <f>+SUM(D14:D16)</f>
        <v>143</v>
      </c>
      <c r="E17" s="311">
        <f t="shared" ref="E17:K17" si="1">+SUM(E14:E16)</f>
        <v>123</v>
      </c>
      <c r="F17" s="311">
        <f t="shared" si="1"/>
        <v>125</v>
      </c>
      <c r="G17" s="311">
        <f t="shared" si="1"/>
        <v>124</v>
      </c>
      <c r="H17" s="311">
        <f t="shared" si="1"/>
        <v>24</v>
      </c>
      <c r="I17" s="311">
        <f t="shared" si="1"/>
        <v>23</v>
      </c>
      <c r="J17" s="311">
        <f t="shared" si="1"/>
        <v>38</v>
      </c>
      <c r="K17" s="311">
        <f t="shared" si="1"/>
        <v>13</v>
      </c>
      <c r="L17" s="311">
        <f>SUM(L14:L16)</f>
        <v>125</v>
      </c>
      <c r="M17" s="311">
        <f>SUM(M14:M16)</f>
        <v>124</v>
      </c>
      <c r="N17" s="311">
        <f>SUM(N14:N16)</f>
        <v>45</v>
      </c>
      <c r="O17" s="311"/>
      <c r="P17" s="311">
        <f>SUM(D17:O17)</f>
        <v>907</v>
      </c>
      <c r="Q17" s="316">
        <f t="shared" si="0"/>
        <v>27210</v>
      </c>
      <c r="R17" s="1198"/>
    </row>
    <row r="21" spans="1:18">
      <c r="F21" t="s">
        <v>322</v>
      </c>
      <c r="G21" s="312"/>
    </row>
  </sheetData>
  <mergeCells count="17">
    <mergeCell ref="P12:P13"/>
    <mergeCell ref="Q12:Q13"/>
    <mergeCell ref="R12:R13"/>
    <mergeCell ref="R14:R17"/>
    <mergeCell ref="N12:O12"/>
    <mergeCell ref="L12:M12"/>
    <mergeCell ref="A17:B17"/>
    <mergeCell ref="C12:C13"/>
    <mergeCell ref="C14:C17"/>
    <mergeCell ref="D12:E12"/>
    <mergeCell ref="F12:G12"/>
    <mergeCell ref="A11:B13"/>
    <mergeCell ref="A14:B14"/>
    <mergeCell ref="A15:B15"/>
    <mergeCell ref="A16:B16"/>
    <mergeCell ref="H12:I12"/>
    <mergeCell ref="J12:K12"/>
  </mergeCells>
  <pageMargins left="0.7" right="0.7" top="0.75" bottom="0.75" header="0.3" footer="0.3"/>
  <pageSetup paperSize="9" orientation="portrait"/>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tint="0.39994506668294322"/>
  </sheetPr>
  <dimension ref="A1:AJ354"/>
  <sheetViews>
    <sheetView zoomScale="85" zoomScaleNormal="85" workbookViewId="0">
      <pane xSplit="8" ySplit="3" topLeftCell="I188" activePane="bottomRight" state="frozen"/>
      <selection pane="topRight"/>
      <selection pane="bottomLeft"/>
      <selection pane="bottomRight" activeCell="J206" sqref="J206"/>
    </sheetView>
  </sheetViews>
  <sheetFormatPr defaultColWidth="9.140625" defaultRowHeight="15"/>
  <cols>
    <col min="1" max="1" width="29.5703125" style="2" customWidth="1"/>
    <col min="2" max="2" width="25.5703125" style="2" customWidth="1"/>
    <col min="3" max="3" width="17" style="1" hidden="1" customWidth="1"/>
    <col min="4" max="4" width="19.140625" style="2" customWidth="1"/>
    <col min="5" max="5" width="25.5703125" style="2" hidden="1" customWidth="1"/>
    <col min="6" max="6" width="16.42578125" style="38" customWidth="1"/>
    <col min="7" max="7" width="9.85546875" style="39" hidden="1" customWidth="1"/>
    <col min="8" max="8" width="8.5703125" style="39" hidden="1" customWidth="1"/>
    <col min="9" max="9" width="12.7109375" style="39" customWidth="1"/>
    <col min="10" max="10" width="10.85546875" style="39" customWidth="1"/>
    <col min="11" max="11" width="11" style="3" hidden="1" customWidth="1"/>
    <col min="12" max="14" width="9.85546875" style="3" hidden="1" customWidth="1"/>
    <col min="15" max="18" width="10.7109375" style="3" hidden="1" customWidth="1"/>
    <col min="19" max="19" width="10.28515625" style="3" hidden="1" customWidth="1"/>
    <col min="20" max="22" width="10.7109375" style="3" hidden="1" customWidth="1"/>
    <col min="23" max="25" width="10.85546875" style="3" customWidth="1"/>
    <col min="26" max="33" width="10" style="3" customWidth="1"/>
    <col min="34" max="16384" width="9.140625" style="3"/>
  </cols>
  <sheetData>
    <row r="1" spans="1:33" ht="8.25" hidden="1" customHeight="1"/>
    <row r="2" spans="1:33">
      <c r="A2" s="197"/>
      <c r="B2" s="197"/>
      <c r="C2" s="197"/>
      <c r="D2" s="197"/>
      <c r="E2" s="197"/>
      <c r="F2" s="197"/>
      <c r="G2" s="197"/>
      <c r="H2" s="197"/>
      <c r="I2" s="197"/>
      <c r="J2" s="197"/>
      <c r="N2" s="274">
        <v>0</v>
      </c>
    </row>
    <row r="3" spans="1:33" ht="42" customHeight="1">
      <c r="A3" s="40" t="s">
        <v>0</v>
      </c>
      <c r="B3" s="6" t="s">
        <v>1</v>
      </c>
      <c r="C3" s="5" t="s">
        <v>2</v>
      </c>
      <c r="D3" s="6" t="s">
        <v>3</v>
      </c>
      <c r="E3" s="6" t="s">
        <v>1</v>
      </c>
      <c r="F3" s="6" t="s">
        <v>4</v>
      </c>
      <c r="G3" s="41" t="s">
        <v>5</v>
      </c>
      <c r="H3" s="41" t="s">
        <v>6</v>
      </c>
      <c r="I3" s="42" t="s">
        <v>7</v>
      </c>
      <c r="J3" s="78" t="s">
        <v>8</v>
      </c>
      <c r="K3" s="275">
        <v>43628</v>
      </c>
      <c r="L3" s="275">
        <v>43629</v>
      </c>
      <c r="M3" s="275">
        <v>43630</v>
      </c>
      <c r="N3" s="275">
        <v>43631</v>
      </c>
      <c r="O3" s="275">
        <v>43632</v>
      </c>
      <c r="P3" s="275">
        <v>43633</v>
      </c>
      <c r="Q3" s="275">
        <v>43634</v>
      </c>
      <c r="R3" s="275">
        <v>43635</v>
      </c>
      <c r="S3" s="275">
        <v>43636</v>
      </c>
      <c r="T3" s="275">
        <v>43637</v>
      </c>
      <c r="U3" s="275">
        <v>43638</v>
      </c>
      <c r="V3" s="275">
        <v>43639</v>
      </c>
      <c r="W3" s="275">
        <v>43640</v>
      </c>
      <c r="X3" s="275">
        <v>43641</v>
      </c>
      <c r="Y3" s="275">
        <v>43642</v>
      </c>
      <c r="Z3" s="275">
        <v>43643</v>
      </c>
      <c r="AA3" s="275">
        <v>43644</v>
      </c>
      <c r="AB3" s="275">
        <v>43645</v>
      </c>
      <c r="AC3" s="275">
        <v>43646</v>
      </c>
      <c r="AD3" s="211" t="s">
        <v>343</v>
      </c>
      <c r="AE3" s="211" t="s">
        <v>344</v>
      </c>
      <c r="AF3" s="211" t="s">
        <v>345</v>
      </c>
      <c r="AG3" s="211" t="s">
        <v>1458</v>
      </c>
    </row>
    <row r="4" spans="1:33" ht="20.100000000000001" customHeight="1">
      <c r="A4" s="817" t="s">
        <v>14</v>
      </c>
      <c r="B4" s="796" t="s">
        <v>15</v>
      </c>
      <c r="C4" s="63"/>
      <c r="D4" s="43" t="s">
        <v>16</v>
      </c>
      <c r="E4" s="198" t="s">
        <v>15</v>
      </c>
      <c r="F4" s="44">
        <v>100</v>
      </c>
      <c r="G4" s="796">
        <v>0</v>
      </c>
      <c r="H4" s="134"/>
      <c r="I4" s="786" t="e">
        <f>+VLOOKUP(B4,Sheet2!$B$3:$C$189,2,0)</f>
        <v>#REF!</v>
      </c>
      <c r="J4" s="79">
        <f>+IF(SUM(K4:Y4)&lt;&gt;$N$2,ROUND(IFERROR(VLOOKUP(D4,FCSTSDV!$C$2:$C$285,2,0),0)/ok!F4+0,0),0)</f>
        <v>0</v>
      </c>
      <c r="K4" s="99">
        <f t="array" ref="K4">+IFERROR(ROUND(INDEX(FCSTSDV!$D$2:$N$674,MATCH(ok!$D4,FCSTSDV!$C$2:$C$674,0),MATCH(ok!K$3,FCSTSDV!$D$1:$N$1,0))/ok!$F4,1),0)</f>
        <v>0</v>
      </c>
      <c r="L4" s="99">
        <f t="array" ref="L4">+IFERROR(ROUND(INDEX(FCSTSDV!$D$2:$N$674,MATCH(ok!$D4,FCSTSDV!$C$2:$C$674,0),MATCH(ok!L$3,FCSTSDV!$D$1:$N$1,0))/ok!$F4,1),0)</f>
        <v>0</v>
      </c>
      <c r="M4" s="99">
        <f t="array" ref="M4">+IFERROR(ROUND(INDEX(FCSTSDV!$D$2:$N$674,MATCH(ok!$D4,FCSTSDV!$C$2:$C$674,0),MATCH(ok!M$3,FCSTSDV!$D$1:$N$1,0))/ok!$F4,1),0)</f>
        <v>0</v>
      </c>
      <c r="N4" s="99">
        <f t="array" ref="N4">+IFERROR(ROUND(INDEX(FCSTSDV!$D$2:$N$674,MATCH(ok!$D4,FCSTSDV!$C$2:$C$674,0),MATCH(ok!N$3,FCSTSDV!$D$1:$N$1,0))/ok!$F4,1),0)</f>
        <v>0</v>
      </c>
      <c r="O4" s="99">
        <f t="array" ref="O4">+IFERROR(ROUND(INDEX(FCSTSDV!$D$2:$N$674,MATCH(ok!$D4,FCSTSDV!$C$2:$C$674,0),MATCH(ok!O$3,FCSTSDV!$D$1:$N$1,0))/ok!$F4,1),0)</f>
        <v>0</v>
      </c>
      <c r="P4" s="99">
        <f t="array" ref="P4">+IFERROR(ROUND(INDEX(FCSTSDV!$D$2:$N$674,MATCH(ok!$D4,FCSTSDV!$C$2:$C$674,0),MATCH(ok!P$3,FCSTSDV!$D$1:$N$1,0))/ok!$F4,1),0)</f>
        <v>0</v>
      </c>
      <c r="Q4" s="99">
        <f t="array" ref="Q4">+IFERROR(ROUND(INDEX(FCSTSDV!$D$2:$N$674,MATCH(ok!$D4,FCSTSDV!$C$2:$C$674,0),MATCH(ok!Q$3,FCSTSDV!$D$1:$N$1,0))/ok!$F4,1),0)</f>
        <v>0</v>
      </c>
      <c r="R4" s="99">
        <f t="array" ref="R4">+IFERROR(ROUND(INDEX(FCSTSDV!$D$2:$N$674,MATCH(ok!$D4,FCSTSDV!$C$2:$C$674,0),MATCH(ok!R$3,FCSTSDV!$D$1:$N$1,0))/ok!$F4,1),0)</f>
        <v>0</v>
      </c>
      <c r="S4" s="99">
        <f t="array" ref="S4">+IFERROR(ROUND(INDEX(FCSTSDV!$D$2:$N$674,MATCH(ok!$D4,FCSTSDV!$C$2:$C$674,0),MATCH(ok!S$3,FCSTSDV!$D$1:$N$1,0))/ok!$F4,1),0)</f>
        <v>0</v>
      </c>
      <c r="T4" s="99">
        <f t="array" ref="T4">+IFERROR(ROUND(INDEX(FCSTSDV!$D$2:$N$674,MATCH(ok!$D4,FCSTSDV!$C$2:$C$674,0),MATCH(ok!T$3,FCSTSDV!$D$1:$N$1,0))/ok!$F4,1),0)</f>
        <v>0</v>
      </c>
      <c r="U4" s="99">
        <f t="array" ref="U4">+IFERROR(ROUND(INDEX(FCSTSDV!$D$2:$N$674,MATCH(ok!$D4,FCSTSDV!$C$2:$C$674,0),MATCH(ok!U$3,FCSTSDV!$D$1:$N$1,0))/ok!$F4,1),0)</f>
        <v>0</v>
      </c>
      <c r="V4" s="99">
        <f t="array" ref="V4">+IFERROR(ROUND(INDEX(FCSTSDV!$D$2:$N$674,MATCH(ok!$D4,FCSTSDV!$C$2:$C$674,0),MATCH(ok!V$3,FCSTSDV!$D$1:$N$1,0))/ok!$F4,1),0)</f>
        <v>0</v>
      </c>
      <c r="W4" s="99">
        <f t="array" ref="W4">+IFERROR(ROUND(INDEX(FCSTSDV!$D$2:$N$674,MATCH(ok!$D4,FCSTSDV!$C$2:$C$674,0),MATCH(ok!W$3,FCSTSDV!$D$1:$N$1,0))/ok!$F4,1),0)</f>
        <v>0</v>
      </c>
      <c r="X4" s="99">
        <f t="array" ref="X4">+IFERROR(ROUND(INDEX(FCSTSDV!$D$2:$N$674,MATCH(ok!$D4,FCSTSDV!$C$2:$C$674,0),MATCH(ok!X$3,FCSTSDV!$D$1:$N$1,0))/ok!$F4,1),0)</f>
        <v>0</v>
      </c>
      <c r="Y4" s="99">
        <f t="array" ref="Y4">+IFERROR(ROUND(INDEX(FCSTSDV!$D$2:$N$674,MATCH(ok!$D4,FCSTSDV!$C$2:$C$674,0),MATCH(ok!Y$3,FCSTSDV!$D$1:$N$1,0))/ok!$F4,1),0)</f>
        <v>0</v>
      </c>
      <c r="Z4" s="99">
        <f t="array" ref="Z4">+IFERROR(ROUND(INDEX(FCSTSDV!$D$2:$N$674,MATCH(ok!$D4,FCSTSDV!$C$2:$C$674,0),MATCH(ok!Z$3,FCSTSDV!$D$1:$N$1,0))/ok!$F4,1),0)</f>
        <v>0</v>
      </c>
      <c r="AA4" s="99">
        <f t="array" ref="AA4">+IFERROR(ROUND(INDEX(FCSTSDV!$D$2:$N$674,MATCH(ok!$D4,FCSTSDV!$C$2:$C$674,0),MATCH(ok!AA$3,FCSTSDV!$D$1:$N$1,0))/ok!$F4,1),0)</f>
        <v>0</v>
      </c>
      <c r="AB4" s="99">
        <f t="array" ref="AB4">+IFERROR(ROUND(INDEX(FCSTSDV!$D$2:$N$674,MATCH(ok!$D4,FCSTSDV!$C$2:$C$674,0),MATCH(ok!AB$3,FCSTSDV!$D$1:$N$1,0))/ok!$F4,1),0)</f>
        <v>0</v>
      </c>
      <c r="AC4" s="99">
        <f t="array" ref="AC4">+IFERROR(ROUND(INDEX(FCSTSDV!$D$2:$N$674,MATCH(ok!$D4,FCSTSDV!$C$2:$C$674,0),MATCH(ok!AC$3,FCSTSDV!$D$1:$N$1,0))/ok!$F4,1),0)</f>
        <v>0</v>
      </c>
      <c r="AD4" s="99">
        <f t="array" ref="AD4">+IFERROR(ROUND(INDEX(FCSTSDV!$D$2:$N$674,MATCH(ok!$D4,FCSTSDV!$C$2:$C$674,0),MATCH(ok!AD$3,FCSTSDV!$D$1:$N$1,0))/ok!$F4,1),0)</f>
        <v>0</v>
      </c>
      <c r="AE4" s="99">
        <f t="array" ref="AE4">+IFERROR(ROUND(INDEX(FCSTSDV!$D$2:$N$674,MATCH(ok!$D4,FCSTSDV!$C$2:$C$674,0),MATCH(ok!AE$3,FCSTSDV!$D$1:$N$1,0))/ok!$F4,1),0)</f>
        <v>0</v>
      </c>
      <c r="AF4" s="99">
        <f t="array" ref="AF4">+IFERROR(ROUND(INDEX(FCSTSDV!$D$2:$N$674,MATCH(ok!$D4,FCSTSDV!$C$2:$C$674,0),MATCH(ok!AF$3,FCSTSDV!$D$1:$N$1,0))/ok!$F4,1),0)</f>
        <v>0</v>
      </c>
      <c r="AG4" s="99">
        <f t="array" ref="AG4">+IFERROR(ROUND(INDEX(FCSTSDV!$D$2:$N$674,MATCH(ok!$D4,FCSTSDV!$C$2:$C$674,0),MATCH(ok!AG$3,FCSTSDV!$D$1:$N$1,0))/ok!$F4,1),0)</f>
        <v>0</v>
      </c>
    </row>
    <row r="5" spans="1:33" ht="20.100000000000001" customHeight="1">
      <c r="A5" s="818"/>
      <c r="B5" s="794"/>
      <c r="C5" s="57"/>
      <c r="D5" s="46" t="s">
        <v>17</v>
      </c>
      <c r="E5" s="199" t="str">
        <f t="shared" ref="E5:E12" si="0">+E4</f>
        <v>20*31</v>
      </c>
      <c r="F5" s="49">
        <v>2500</v>
      </c>
      <c r="G5" s="794"/>
      <c r="H5" s="58"/>
      <c r="I5" s="784"/>
      <c r="J5" s="81">
        <f>+IF(SUM(K5:Y5)&lt;&gt;$N$2,ROUND(IFERROR(VLOOKUP(D5,FCSTSDV!$C$2:$C$285,2,0),0)/ok!F5+0,0),0)</f>
        <v>0</v>
      </c>
      <c r="K5" s="92">
        <f t="array" ref="K5">+IFERROR(ROUND(INDEX(FCSTSDV!$D$2:$N$674,MATCH(ok!$D5,FCSTSDV!$C$2:$C$674,0),MATCH(ok!K$3,FCSTSDV!$D$1:$N$1,0))/ok!$F5,1),0)</f>
        <v>0</v>
      </c>
      <c r="L5" s="92">
        <f t="array" ref="L5">+IFERROR(ROUND(INDEX(FCSTSDV!$D$2:$N$674,MATCH(ok!$D5,FCSTSDV!$C$2:$C$674,0),MATCH(ok!L$3,FCSTSDV!$D$1:$N$1,0))/ok!$F5,1),0)</f>
        <v>0</v>
      </c>
      <c r="M5" s="92">
        <f t="array" ref="M5">+IFERROR(ROUND(INDEX(FCSTSDV!$D$2:$N$674,MATCH(ok!$D5,FCSTSDV!$C$2:$C$674,0),MATCH(ok!M$3,FCSTSDV!$D$1:$N$1,0))/ok!$F5,1),0)</f>
        <v>0</v>
      </c>
      <c r="N5" s="92">
        <f t="array" ref="N5">+IFERROR(ROUND(INDEX(FCSTSDV!$D$2:$N$674,MATCH(ok!$D5,FCSTSDV!$C$2:$C$674,0),MATCH(ok!N$3,FCSTSDV!$D$1:$N$1,0))/ok!$F5,1),0)</f>
        <v>0</v>
      </c>
      <c r="O5" s="92">
        <f t="array" ref="O5">+IFERROR(ROUND(INDEX(FCSTSDV!$D$2:$N$674,MATCH(ok!$D5,FCSTSDV!$C$2:$C$674,0),MATCH(ok!O$3,FCSTSDV!$D$1:$N$1,0))/ok!$F5,1),0)</f>
        <v>0</v>
      </c>
      <c r="P5" s="92">
        <f t="array" ref="P5">+IFERROR(ROUND(INDEX(FCSTSDV!$D$2:$N$674,MATCH(ok!$D5,FCSTSDV!$C$2:$C$674,0),MATCH(ok!P$3,FCSTSDV!$D$1:$N$1,0))/ok!$F5,1),0)</f>
        <v>0</v>
      </c>
      <c r="Q5" s="92">
        <f t="array" ref="Q5">+IFERROR(ROUND(INDEX(FCSTSDV!$D$2:$N$674,MATCH(ok!$D5,FCSTSDV!$C$2:$C$674,0),MATCH(ok!Q$3,FCSTSDV!$D$1:$N$1,0))/ok!$F5,1),0)</f>
        <v>0</v>
      </c>
      <c r="R5" s="92">
        <f t="array" ref="R5">+IFERROR(ROUND(INDEX(FCSTSDV!$D$2:$N$674,MATCH(ok!$D5,FCSTSDV!$C$2:$C$674,0),MATCH(ok!R$3,FCSTSDV!$D$1:$N$1,0))/ok!$F5,1),0)</f>
        <v>0</v>
      </c>
      <c r="S5" s="92">
        <f t="array" ref="S5">+IFERROR(ROUND(INDEX(FCSTSDV!$D$2:$N$674,MATCH(ok!$D5,FCSTSDV!$C$2:$C$674,0),MATCH(ok!S$3,FCSTSDV!$D$1:$N$1,0))/ok!$F5,1),0)</f>
        <v>0</v>
      </c>
      <c r="T5" s="92">
        <f t="array" ref="T5">+IFERROR(ROUND(INDEX(FCSTSDV!$D$2:$N$674,MATCH(ok!$D5,FCSTSDV!$C$2:$C$674,0),MATCH(ok!T$3,FCSTSDV!$D$1:$N$1,0))/ok!$F5,1),0)</f>
        <v>0</v>
      </c>
      <c r="U5" s="92">
        <f t="array" ref="U5">+IFERROR(ROUND(INDEX(FCSTSDV!$D$2:$N$674,MATCH(ok!$D5,FCSTSDV!$C$2:$C$674,0),MATCH(ok!U$3,FCSTSDV!$D$1:$N$1,0))/ok!$F5,1),0)</f>
        <v>0</v>
      </c>
      <c r="V5" s="92">
        <f t="array" ref="V5">+IFERROR(ROUND(INDEX(FCSTSDV!$D$2:$N$674,MATCH(ok!$D5,FCSTSDV!$C$2:$C$674,0),MATCH(ok!V$3,FCSTSDV!$D$1:$N$1,0))/ok!$F5,1),0)</f>
        <v>0</v>
      </c>
      <c r="W5" s="92">
        <f t="array" ref="W5">+IFERROR(ROUND(INDEX(FCSTSDV!$D$2:$N$674,MATCH(ok!$D5,FCSTSDV!$C$2:$C$674,0),MATCH(ok!W$3,FCSTSDV!$D$1:$N$1,0))/ok!$F5,1),0)</f>
        <v>0</v>
      </c>
      <c r="X5" s="92">
        <f t="array" ref="X5">+IFERROR(ROUND(INDEX(FCSTSDV!$D$2:$N$674,MATCH(ok!$D5,FCSTSDV!$C$2:$C$674,0),MATCH(ok!X$3,FCSTSDV!$D$1:$N$1,0))/ok!$F5,1),0)</f>
        <v>0</v>
      </c>
      <c r="Y5" s="92">
        <f t="array" ref="Y5">+IFERROR(ROUND(INDEX(FCSTSDV!$D$2:$N$674,MATCH(ok!$D5,FCSTSDV!$C$2:$C$674,0),MATCH(ok!Y$3,FCSTSDV!$D$1:$N$1,0))/ok!$F5,1),0)</f>
        <v>0</v>
      </c>
      <c r="Z5" s="92">
        <f t="array" ref="Z5">+IFERROR(ROUND(INDEX(FCSTSDV!$D$2:$N$674,MATCH(ok!$D5,FCSTSDV!$C$2:$C$674,0),MATCH(ok!Z$3,FCSTSDV!$D$1:$N$1,0))/ok!$F5,1),0)</f>
        <v>0</v>
      </c>
      <c r="AA5" s="92">
        <f t="array" ref="AA5">+IFERROR(ROUND(INDEX(FCSTSDV!$D$2:$N$674,MATCH(ok!$D5,FCSTSDV!$C$2:$C$674,0),MATCH(ok!AA$3,FCSTSDV!$D$1:$N$1,0))/ok!$F5,1),0)</f>
        <v>0</v>
      </c>
      <c r="AB5" s="92">
        <f t="array" ref="AB5">+IFERROR(ROUND(INDEX(FCSTSDV!$D$2:$N$674,MATCH(ok!$D5,FCSTSDV!$C$2:$C$674,0),MATCH(ok!AB$3,FCSTSDV!$D$1:$N$1,0))/ok!$F5,1),0)</f>
        <v>0</v>
      </c>
      <c r="AC5" s="92">
        <f t="array" ref="AC5">+IFERROR(ROUND(INDEX(FCSTSDV!$D$2:$N$674,MATCH(ok!$D5,FCSTSDV!$C$2:$C$674,0),MATCH(ok!AC$3,FCSTSDV!$D$1:$N$1,0))/ok!$F5,1),0)</f>
        <v>0</v>
      </c>
      <c r="AD5" s="92">
        <f t="array" ref="AD5">+IFERROR(ROUND(INDEX(FCSTSDV!$D$2:$N$674,MATCH(ok!$D5,FCSTSDV!$C$2:$C$674,0),MATCH(ok!AD$3,FCSTSDV!$D$1:$N$1,0))/ok!$F5,1),0)</f>
        <v>0</v>
      </c>
      <c r="AE5" s="92">
        <f t="array" ref="AE5">+IFERROR(ROUND(INDEX(FCSTSDV!$D$2:$N$674,MATCH(ok!$D5,FCSTSDV!$C$2:$C$674,0),MATCH(ok!AE$3,FCSTSDV!$D$1:$N$1,0))/ok!$F5,1),0)</f>
        <v>0</v>
      </c>
      <c r="AF5" s="92">
        <f t="array" ref="AF5">+IFERROR(ROUND(INDEX(FCSTSDV!$D$2:$N$674,MATCH(ok!$D5,FCSTSDV!$C$2:$C$674,0),MATCH(ok!AF$3,FCSTSDV!$D$1:$N$1,0))/ok!$F5,1),0)</f>
        <v>0</v>
      </c>
      <c r="AG5" s="92">
        <f t="array" ref="AG5">+IFERROR(ROUND(INDEX(FCSTSDV!$D$2:$N$674,MATCH(ok!$D5,FCSTSDV!$C$2:$C$674,0),MATCH(ok!AG$3,FCSTSDV!$D$1:$N$1,0))/ok!$F5,1),0)</f>
        <v>0</v>
      </c>
    </row>
    <row r="6" spans="1:33" ht="20.100000000000001" customHeight="1">
      <c r="A6" s="818"/>
      <c r="B6" s="794"/>
      <c r="C6" s="57"/>
      <c r="D6" s="46" t="s">
        <v>18</v>
      </c>
      <c r="E6" s="199" t="str">
        <f t="shared" si="0"/>
        <v>20*31</v>
      </c>
      <c r="F6" s="49">
        <v>2500</v>
      </c>
      <c r="G6" s="794"/>
      <c r="H6" s="58"/>
      <c r="I6" s="784"/>
      <c r="J6" s="81">
        <f>+IF(SUM(K6:Y6)&lt;&gt;$N$2,ROUND(IFERROR(VLOOKUP(D6,FCSTSDV!$C$2:$C$285,2,0),0)/ok!F6+0,0),0)</f>
        <v>0</v>
      </c>
      <c r="K6" s="92">
        <f t="array" ref="K6">+IFERROR(ROUND(INDEX(FCSTSDV!$D$2:$N$674,MATCH(ok!$D6,FCSTSDV!$C$2:$C$674,0),MATCH(ok!K$3,FCSTSDV!$D$1:$N$1,0))/ok!$F6,1),0)</f>
        <v>0</v>
      </c>
      <c r="L6" s="92">
        <f t="array" ref="L6">+IFERROR(ROUND(INDEX(FCSTSDV!$D$2:$N$674,MATCH(ok!$D6,FCSTSDV!$C$2:$C$674,0),MATCH(ok!L$3,FCSTSDV!$D$1:$N$1,0))/ok!$F6,1),0)</f>
        <v>0</v>
      </c>
      <c r="M6" s="92">
        <f t="array" ref="M6">+IFERROR(ROUND(INDEX(FCSTSDV!$D$2:$N$674,MATCH(ok!$D6,FCSTSDV!$C$2:$C$674,0),MATCH(ok!M$3,FCSTSDV!$D$1:$N$1,0))/ok!$F6,1),0)</f>
        <v>0</v>
      </c>
      <c r="N6" s="92">
        <f t="array" ref="N6">+IFERROR(ROUND(INDEX(FCSTSDV!$D$2:$N$674,MATCH(ok!$D6,FCSTSDV!$C$2:$C$674,0),MATCH(ok!N$3,FCSTSDV!$D$1:$N$1,0))/ok!$F6,1),0)</f>
        <v>0</v>
      </c>
      <c r="O6" s="92">
        <f t="array" ref="O6">+IFERROR(ROUND(INDEX(FCSTSDV!$D$2:$N$674,MATCH(ok!$D6,FCSTSDV!$C$2:$C$674,0),MATCH(ok!O$3,FCSTSDV!$D$1:$N$1,0))/ok!$F6,1),0)</f>
        <v>0</v>
      </c>
      <c r="P6" s="92">
        <f t="array" ref="P6">+IFERROR(ROUND(INDEX(FCSTSDV!$D$2:$N$674,MATCH(ok!$D6,FCSTSDV!$C$2:$C$674,0),MATCH(ok!P$3,FCSTSDV!$D$1:$N$1,0))/ok!$F6,1),0)</f>
        <v>0</v>
      </c>
      <c r="Q6" s="92">
        <f t="array" ref="Q6">+IFERROR(ROUND(INDEX(FCSTSDV!$D$2:$N$674,MATCH(ok!$D6,FCSTSDV!$C$2:$C$674,0),MATCH(ok!Q$3,FCSTSDV!$D$1:$N$1,0))/ok!$F6,1),0)</f>
        <v>0</v>
      </c>
      <c r="R6" s="92">
        <f t="array" ref="R6">+IFERROR(ROUND(INDEX(FCSTSDV!$D$2:$N$674,MATCH(ok!$D6,FCSTSDV!$C$2:$C$674,0),MATCH(ok!R$3,FCSTSDV!$D$1:$N$1,0))/ok!$F6,1),0)</f>
        <v>0</v>
      </c>
      <c r="S6" s="92">
        <f t="array" ref="S6">+IFERROR(ROUND(INDEX(FCSTSDV!$D$2:$N$674,MATCH(ok!$D6,FCSTSDV!$C$2:$C$674,0),MATCH(ok!S$3,FCSTSDV!$D$1:$N$1,0))/ok!$F6,1),0)</f>
        <v>0</v>
      </c>
      <c r="T6" s="92">
        <f t="array" ref="T6">+IFERROR(ROUND(INDEX(FCSTSDV!$D$2:$N$674,MATCH(ok!$D6,FCSTSDV!$C$2:$C$674,0),MATCH(ok!T$3,FCSTSDV!$D$1:$N$1,0))/ok!$F6,1),0)</f>
        <v>0</v>
      </c>
      <c r="U6" s="92">
        <f t="array" ref="U6">+IFERROR(ROUND(INDEX(FCSTSDV!$D$2:$N$674,MATCH(ok!$D6,FCSTSDV!$C$2:$C$674,0),MATCH(ok!U$3,FCSTSDV!$D$1:$N$1,0))/ok!$F6,1),0)</f>
        <v>0</v>
      </c>
      <c r="V6" s="92">
        <f t="array" ref="V6">+IFERROR(ROUND(INDEX(FCSTSDV!$D$2:$N$674,MATCH(ok!$D6,FCSTSDV!$C$2:$C$674,0),MATCH(ok!V$3,FCSTSDV!$D$1:$N$1,0))/ok!$F6,1),0)</f>
        <v>0</v>
      </c>
      <c r="W6" s="92">
        <f t="array" ref="W6">+IFERROR(ROUND(INDEX(FCSTSDV!$D$2:$N$674,MATCH(ok!$D6,FCSTSDV!$C$2:$C$674,0),MATCH(ok!W$3,FCSTSDV!$D$1:$N$1,0))/ok!$F6,1),0)</f>
        <v>0</v>
      </c>
      <c r="X6" s="92">
        <f t="array" ref="X6">+IFERROR(ROUND(INDEX(FCSTSDV!$D$2:$N$674,MATCH(ok!$D6,FCSTSDV!$C$2:$C$674,0),MATCH(ok!X$3,FCSTSDV!$D$1:$N$1,0))/ok!$F6,1),0)</f>
        <v>0</v>
      </c>
      <c r="Y6" s="92">
        <f t="array" ref="Y6">+IFERROR(ROUND(INDEX(FCSTSDV!$D$2:$N$674,MATCH(ok!$D6,FCSTSDV!$C$2:$C$674,0),MATCH(ok!Y$3,FCSTSDV!$D$1:$N$1,0))/ok!$F6,1),0)</f>
        <v>0</v>
      </c>
      <c r="Z6" s="92">
        <f t="array" ref="Z6">+IFERROR(ROUND(INDEX(FCSTSDV!$D$2:$N$674,MATCH(ok!$D6,FCSTSDV!$C$2:$C$674,0),MATCH(ok!Z$3,FCSTSDV!$D$1:$N$1,0))/ok!$F6,1),0)</f>
        <v>0</v>
      </c>
      <c r="AA6" s="92">
        <f t="array" ref="AA6">+IFERROR(ROUND(INDEX(FCSTSDV!$D$2:$N$674,MATCH(ok!$D6,FCSTSDV!$C$2:$C$674,0),MATCH(ok!AA$3,FCSTSDV!$D$1:$N$1,0))/ok!$F6,1),0)</f>
        <v>0</v>
      </c>
      <c r="AB6" s="92">
        <f t="array" ref="AB6">+IFERROR(ROUND(INDEX(FCSTSDV!$D$2:$N$674,MATCH(ok!$D6,FCSTSDV!$C$2:$C$674,0),MATCH(ok!AB$3,FCSTSDV!$D$1:$N$1,0))/ok!$F6,1),0)</f>
        <v>0</v>
      </c>
      <c r="AC6" s="92">
        <f t="array" ref="AC6">+IFERROR(ROUND(INDEX(FCSTSDV!$D$2:$N$674,MATCH(ok!$D6,FCSTSDV!$C$2:$C$674,0),MATCH(ok!AC$3,FCSTSDV!$D$1:$N$1,0))/ok!$F6,1),0)</f>
        <v>0</v>
      </c>
      <c r="AD6" s="92">
        <f t="array" ref="AD6">+IFERROR(ROUND(INDEX(FCSTSDV!$D$2:$N$674,MATCH(ok!$D6,FCSTSDV!$C$2:$C$674,0),MATCH(ok!AD$3,FCSTSDV!$D$1:$N$1,0))/ok!$F6,1),0)</f>
        <v>0</v>
      </c>
      <c r="AE6" s="92">
        <f t="array" ref="AE6">+IFERROR(ROUND(INDEX(FCSTSDV!$D$2:$N$674,MATCH(ok!$D6,FCSTSDV!$C$2:$C$674,0),MATCH(ok!AE$3,FCSTSDV!$D$1:$N$1,0))/ok!$F6,1),0)</f>
        <v>0</v>
      </c>
      <c r="AF6" s="92">
        <f t="array" ref="AF6">+IFERROR(ROUND(INDEX(FCSTSDV!$D$2:$N$674,MATCH(ok!$D6,FCSTSDV!$C$2:$C$674,0),MATCH(ok!AF$3,FCSTSDV!$D$1:$N$1,0))/ok!$F6,1),0)</f>
        <v>0</v>
      </c>
      <c r="AG6" s="92">
        <f t="array" ref="AG6">+IFERROR(ROUND(INDEX(FCSTSDV!$D$2:$N$674,MATCH(ok!$D6,FCSTSDV!$C$2:$C$674,0),MATCH(ok!AG$3,FCSTSDV!$D$1:$N$1,0))/ok!$F6,1),0)</f>
        <v>0</v>
      </c>
    </row>
    <row r="7" spans="1:33" ht="20.100000000000001" customHeight="1">
      <c r="A7" s="818"/>
      <c r="B7" s="794"/>
      <c r="C7" s="57"/>
      <c r="D7" s="46" t="s">
        <v>19</v>
      </c>
      <c r="E7" s="199" t="str">
        <f t="shared" si="0"/>
        <v>20*31</v>
      </c>
      <c r="F7" s="49">
        <v>100</v>
      </c>
      <c r="G7" s="794"/>
      <c r="H7" s="58"/>
      <c r="I7" s="784"/>
      <c r="J7" s="81">
        <f>+IF(SUM(K7:Y7)&lt;&gt;$N$2,ROUND(IFERROR(VLOOKUP(D7,FCSTSDV!$C$2:$C$285,2,0),0)/ok!F7+0,0),0)</f>
        <v>0</v>
      </c>
      <c r="K7" s="92">
        <f t="array" ref="K7">+IFERROR(ROUND(INDEX(FCSTSDV!$D$2:$N$674,MATCH(ok!$D7,FCSTSDV!$C$2:$C$674,0),MATCH(ok!K$3,FCSTSDV!$D$1:$N$1,0))/ok!$F7,1),0)</f>
        <v>0</v>
      </c>
      <c r="L7" s="92">
        <f t="array" ref="L7">+IFERROR(ROUND(INDEX(FCSTSDV!$D$2:$N$674,MATCH(ok!$D7,FCSTSDV!$C$2:$C$674,0),MATCH(ok!L$3,FCSTSDV!$D$1:$N$1,0))/ok!$F7,1),0)</f>
        <v>0</v>
      </c>
      <c r="M7" s="92">
        <f t="array" ref="M7">+IFERROR(ROUND(INDEX(FCSTSDV!$D$2:$N$674,MATCH(ok!$D7,FCSTSDV!$C$2:$C$674,0),MATCH(ok!M$3,FCSTSDV!$D$1:$N$1,0))/ok!$F7,1),0)</f>
        <v>0</v>
      </c>
      <c r="N7" s="92">
        <f t="array" ref="N7">+IFERROR(ROUND(INDEX(FCSTSDV!$D$2:$N$674,MATCH(ok!$D7,FCSTSDV!$C$2:$C$674,0),MATCH(ok!N$3,FCSTSDV!$D$1:$N$1,0))/ok!$F7,1),0)</f>
        <v>0</v>
      </c>
      <c r="O7" s="92">
        <f t="array" ref="O7">+IFERROR(ROUND(INDEX(FCSTSDV!$D$2:$N$674,MATCH(ok!$D7,FCSTSDV!$C$2:$C$674,0),MATCH(ok!O$3,FCSTSDV!$D$1:$N$1,0))/ok!$F7,1),0)</f>
        <v>0</v>
      </c>
      <c r="P7" s="92">
        <f t="array" ref="P7">+IFERROR(ROUND(INDEX(FCSTSDV!$D$2:$N$674,MATCH(ok!$D7,FCSTSDV!$C$2:$C$674,0),MATCH(ok!P$3,FCSTSDV!$D$1:$N$1,0))/ok!$F7,1),0)</f>
        <v>0</v>
      </c>
      <c r="Q7" s="92">
        <f t="array" ref="Q7">+IFERROR(ROUND(INDEX(FCSTSDV!$D$2:$N$674,MATCH(ok!$D7,FCSTSDV!$C$2:$C$674,0),MATCH(ok!Q$3,FCSTSDV!$D$1:$N$1,0))/ok!$F7,1),0)</f>
        <v>0</v>
      </c>
      <c r="R7" s="92">
        <f t="array" ref="R7">+IFERROR(ROUND(INDEX(FCSTSDV!$D$2:$N$674,MATCH(ok!$D7,FCSTSDV!$C$2:$C$674,0),MATCH(ok!R$3,FCSTSDV!$D$1:$N$1,0))/ok!$F7,1),0)</f>
        <v>0</v>
      </c>
      <c r="S7" s="92">
        <f t="array" ref="S7">+IFERROR(ROUND(INDEX(FCSTSDV!$D$2:$N$674,MATCH(ok!$D7,FCSTSDV!$C$2:$C$674,0),MATCH(ok!S$3,FCSTSDV!$D$1:$N$1,0))/ok!$F7,1),0)</f>
        <v>0</v>
      </c>
      <c r="T7" s="92">
        <f t="array" ref="T7">+IFERROR(ROUND(INDEX(FCSTSDV!$D$2:$N$674,MATCH(ok!$D7,FCSTSDV!$C$2:$C$674,0),MATCH(ok!T$3,FCSTSDV!$D$1:$N$1,0))/ok!$F7,1),0)</f>
        <v>0</v>
      </c>
      <c r="U7" s="92">
        <f t="array" ref="U7">+IFERROR(ROUND(INDEX(FCSTSDV!$D$2:$N$674,MATCH(ok!$D7,FCSTSDV!$C$2:$C$674,0),MATCH(ok!U$3,FCSTSDV!$D$1:$N$1,0))/ok!$F7,1),0)</f>
        <v>0</v>
      </c>
      <c r="V7" s="92">
        <f t="array" ref="V7">+IFERROR(ROUND(INDEX(FCSTSDV!$D$2:$N$674,MATCH(ok!$D7,FCSTSDV!$C$2:$C$674,0),MATCH(ok!V$3,FCSTSDV!$D$1:$N$1,0))/ok!$F7,1),0)</f>
        <v>0</v>
      </c>
      <c r="W7" s="92">
        <f t="array" ref="W7">+IFERROR(ROUND(INDEX(FCSTSDV!$D$2:$N$674,MATCH(ok!$D7,FCSTSDV!$C$2:$C$674,0),MATCH(ok!W$3,FCSTSDV!$D$1:$N$1,0))/ok!$F7,1),0)</f>
        <v>0</v>
      </c>
      <c r="X7" s="92">
        <f t="array" ref="X7">+IFERROR(ROUND(INDEX(FCSTSDV!$D$2:$N$674,MATCH(ok!$D7,FCSTSDV!$C$2:$C$674,0),MATCH(ok!X$3,FCSTSDV!$D$1:$N$1,0))/ok!$F7,1),0)</f>
        <v>0</v>
      </c>
      <c r="Y7" s="92">
        <f t="array" ref="Y7">+IFERROR(ROUND(INDEX(FCSTSDV!$D$2:$N$674,MATCH(ok!$D7,FCSTSDV!$C$2:$C$674,0),MATCH(ok!Y$3,FCSTSDV!$D$1:$N$1,0))/ok!$F7,1),0)</f>
        <v>0</v>
      </c>
      <c r="Z7" s="92">
        <f t="array" ref="Z7">+IFERROR(ROUND(INDEX(FCSTSDV!$D$2:$N$674,MATCH(ok!$D7,FCSTSDV!$C$2:$C$674,0),MATCH(ok!Z$3,FCSTSDV!$D$1:$N$1,0))/ok!$F7,1),0)</f>
        <v>0</v>
      </c>
      <c r="AA7" s="92">
        <f t="array" ref="AA7">+IFERROR(ROUND(INDEX(FCSTSDV!$D$2:$N$674,MATCH(ok!$D7,FCSTSDV!$C$2:$C$674,0),MATCH(ok!AA$3,FCSTSDV!$D$1:$N$1,0))/ok!$F7,1),0)</f>
        <v>0</v>
      </c>
      <c r="AB7" s="92">
        <f t="array" ref="AB7">+IFERROR(ROUND(INDEX(FCSTSDV!$D$2:$N$674,MATCH(ok!$D7,FCSTSDV!$C$2:$C$674,0),MATCH(ok!AB$3,FCSTSDV!$D$1:$N$1,0))/ok!$F7,1),0)</f>
        <v>0</v>
      </c>
      <c r="AC7" s="92">
        <f t="array" ref="AC7">+IFERROR(ROUND(INDEX(FCSTSDV!$D$2:$N$674,MATCH(ok!$D7,FCSTSDV!$C$2:$C$674,0),MATCH(ok!AC$3,FCSTSDV!$D$1:$N$1,0))/ok!$F7,1),0)</f>
        <v>0</v>
      </c>
      <c r="AD7" s="92">
        <f t="array" ref="AD7">+IFERROR(ROUND(INDEX(FCSTSDV!$D$2:$N$674,MATCH(ok!$D7,FCSTSDV!$C$2:$C$674,0),MATCH(ok!AD$3,FCSTSDV!$D$1:$N$1,0))/ok!$F7,1),0)</f>
        <v>0</v>
      </c>
      <c r="AE7" s="92">
        <f t="array" ref="AE7">+IFERROR(ROUND(INDEX(FCSTSDV!$D$2:$N$674,MATCH(ok!$D7,FCSTSDV!$C$2:$C$674,0),MATCH(ok!AE$3,FCSTSDV!$D$1:$N$1,0))/ok!$F7,1),0)</f>
        <v>0</v>
      </c>
      <c r="AF7" s="92">
        <f t="array" ref="AF7">+IFERROR(ROUND(INDEX(FCSTSDV!$D$2:$N$674,MATCH(ok!$D7,FCSTSDV!$C$2:$C$674,0),MATCH(ok!AF$3,FCSTSDV!$D$1:$N$1,0))/ok!$F7,1),0)</f>
        <v>0</v>
      </c>
      <c r="AG7" s="92">
        <f t="array" ref="AG7">+IFERROR(ROUND(INDEX(FCSTSDV!$D$2:$N$674,MATCH(ok!$D7,FCSTSDV!$C$2:$C$674,0),MATCH(ok!AG$3,FCSTSDV!$D$1:$N$1,0))/ok!$F7,1),0)</f>
        <v>0</v>
      </c>
    </row>
    <row r="8" spans="1:33" ht="20.100000000000001" customHeight="1">
      <c r="A8" s="818"/>
      <c r="B8" s="794"/>
      <c r="C8" s="57"/>
      <c r="D8" s="46" t="s">
        <v>20</v>
      </c>
      <c r="E8" s="199" t="str">
        <f t="shared" si="0"/>
        <v>20*31</v>
      </c>
      <c r="F8" s="49">
        <v>2500</v>
      </c>
      <c r="G8" s="794"/>
      <c r="H8" s="58"/>
      <c r="I8" s="784"/>
      <c r="J8" s="81">
        <f>+IF(SUM(K8:Y8)&lt;&gt;$N$2,ROUND(IFERROR(VLOOKUP(D8,FCSTSDV!$C$2:$C$285,2,0),0)/ok!F8+0,0),0)</f>
        <v>0</v>
      </c>
      <c r="K8" s="92">
        <f t="array" ref="K8">+IFERROR(ROUND(INDEX(FCSTSDV!$D$2:$N$674,MATCH(ok!$D8,FCSTSDV!$C$2:$C$674,0),MATCH(ok!K$3,FCSTSDV!$D$1:$N$1,0))/ok!$F8,1),0)</f>
        <v>0</v>
      </c>
      <c r="L8" s="92">
        <f t="array" ref="L8">+IFERROR(ROUND(INDEX(FCSTSDV!$D$2:$N$674,MATCH(ok!$D8,FCSTSDV!$C$2:$C$674,0),MATCH(ok!L$3,FCSTSDV!$D$1:$N$1,0))/ok!$F8,1),0)</f>
        <v>0</v>
      </c>
      <c r="M8" s="92">
        <f t="array" ref="M8">+IFERROR(ROUND(INDEX(FCSTSDV!$D$2:$N$674,MATCH(ok!$D8,FCSTSDV!$C$2:$C$674,0),MATCH(ok!M$3,FCSTSDV!$D$1:$N$1,0))/ok!$F8,1),0)</f>
        <v>0</v>
      </c>
      <c r="N8" s="92">
        <f t="array" ref="N8">+IFERROR(ROUND(INDEX(FCSTSDV!$D$2:$N$674,MATCH(ok!$D8,FCSTSDV!$C$2:$C$674,0),MATCH(ok!N$3,FCSTSDV!$D$1:$N$1,0))/ok!$F8,1),0)</f>
        <v>0</v>
      </c>
      <c r="O8" s="92">
        <f t="array" ref="O8">+IFERROR(ROUND(INDEX(FCSTSDV!$D$2:$N$674,MATCH(ok!$D8,FCSTSDV!$C$2:$C$674,0),MATCH(ok!O$3,FCSTSDV!$D$1:$N$1,0))/ok!$F8,1),0)</f>
        <v>0</v>
      </c>
      <c r="P8" s="92">
        <f t="array" ref="P8">+IFERROR(ROUND(INDEX(FCSTSDV!$D$2:$N$674,MATCH(ok!$D8,FCSTSDV!$C$2:$C$674,0),MATCH(ok!P$3,FCSTSDV!$D$1:$N$1,0))/ok!$F8,1),0)</f>
        <v>0</v>
      </c>
      <c r="Q8" s="92">
        <f t="array" ref="Q8">+IFERROR(ROUND(INDEX(FCSTSDV!$D$2:$N$674,MATCH(ok!$D8,FCSTSDV!$C$2:$C$674,0),MATCH(ok!Q$3,FCSTSDV!$D$1:$N$1,0))/ok!$F8,1),0)</f>
        <v>0</v>
      </c>
      <c r="R8" s="92">
        <f t="array" ref="R8">+IFERROR(ROUND(INDEX(FCSTSDV!$D$2:$N$674,MATCH(ok!$D8,FCSTSDV!$C$2:$C$674,0),MATCH(ok!R$3,FCSTSDV!$D$1:$N$1,0))/ok!$F8,1),0)</f>
        <v>0</v>
      </c>
      <c r="S8" s="92">
        <f t="array" ref="S8">+IFERROR(ROUND(INDEX(FCSTSDV!$D$2:$N$674,MATCH(ok!$D8,FCSTSDV!$C$2:$C$674,0),MATCH(ok!S$3,FCSTSDV!$D$1:$N$1,0))/ok!$F8,1),0)</f>
        <v>0</v>
      </c>
      <c r="T8" s="92">
        <f t="array" ref="T8">+IFERROR(ROUND(INDEX(FCSTSDV!$D$2:$N$674,MATCH(ok!$D8,FCSTSDV!$C$2:$C$674,0),MATCH(ok!T$3,FCSTSDV!$D$1:$N$1,0))/ok!$F8,1),0)</f>
        <v>0</v>
      </c>
      <c r="U8" s="92">
        <f t="array" ref="U8">+IFERROR(ROUND(INDEX(FCSTSDV!$D$2:$N$674,MATCH(ok!$D8,FCSTSDV!$C$2:$C$674,0),MATCH(ok!U$3,FCSTSDV!$D$1:$N$1,0))/ok!$F8,1),0)</f>
        <v>0</v>
      </c>
      <c r="V8" s="92">
        <f t="array" ref="V8">+IFERROR(ROUND(INDEX(FCSTSDV!$D$2:$N$674,MATCH(ok!$D8,FCSTSDV!$C$2:$C$674,0),MATCH(ok!V$3,FCSTSDV!$D$1:$N$1,0))/ok!$F8,1),0)</f>
        <v>0</v>
      </c>
      <c r="W8" s="92">
        <f t="array" ref="W8">+IFERROR(ROUND(INDEX(FCSTSDV!$D$2:$N$674,MATCH(ok!$D8,FCSTSDV!$C$2:$C$674,0),MATCH(ok!W$3,FCSTSDV!$D$1:$N$1,0))/ok!$F8,1),0)</f>
        <v>0</v>
      </c>
      <c r="X8" s="92">
        <f t="array" ref="X8">+IFERROR(ROUND(INDEX(FCSTSDV!$D$2:$N$674,MATCH(ok!$D8,FCSTSDV!$C$2:$C$674,0),MATCH(ok!X$3,FCSTSDV!$D$1:$N$1,0))/ok!$F8,1),0)</f>
        <v>0</v>
      </c>
      <c r="Y8" s="92">
        <f t="array" ref="Y8">+IFERROR(ROUND(INDEX(FCSTSDV!$D$2:$N$674,MATCH(ok!$D8,FCSTSDV!$C$2:$C$674,0),MATCH(ok!Y$3,FCSTSDV!$D$1:$N$1,0))/ok!$F8,1),0)</f>
        <v>0</v>
      </c>
      <c r="Z8" s="92">
        <f t="array" ref="Z8">+IFERROR(ROUND(INDEX(FCSTSDV!$D$2:$N$674,MATCH(ok!$D8,FCSTSDV!$C$2:$C$674,0),MATCH(ok!Z$3,FCSTSDV!$D$1:$N$1,0))/ok!$F8,1),0)</f>
        <v>0</v>
      </c>
      <c r="AA8" s="92">
        <f t="array" ref="AA8">+IFERROR(ROUND(INDEX(FCSTSDV!$D$2:$N$674,MATCH(ok!$D8,FCSTSDV!$C$2:$C$674,0),MATCH(ok!AA$3,FCSTSDV!$D$1:$N$1,0))/ok!$F8,1),0)</f>
        <v>0</v>
      </c>
      <c r="AB8" s="92">
        <f t="array" ref="AB8">+IFERROR(ROUND(INDEX(FCSTSDV!$D$2:$N$674,MATCH(ok!$D8,FCSTSDV!$C$2:$C$674,0),MATCH(ok!AB$3,FCSTSDV!$D$1:$N$1,0))/ok!$F8,1),0)</f>
        <v>0</v>
      </c>
      <c r="AC8" s="92">
        <f t="array" ref="AC8">+IFERROR(ROUND(INDEX(FCSTSDV!$D$2:$N$674,MATCH(ok!$D8,FCSTSDV!$C$2:$C$674,0),MATCH(ok!AC$3,FCSTSDV!$D$1:$N$1,0))/ok!$F8,1),0)</f>
        <v>0</v>
      </c>
      <c r="AD8" s="92">
        <f t="array" ref="AD8">+IFERROR(ROUND(INDEX(FCSTSDV!$D$2:$N$674,MATCH(ok!$D8,FCSTSDV!$C$2:$C$674,0),MATCH(ok!AD$3,FCSTSDV!$D$1:$N$1,0))/ok!$F8,1),0)</f>
        <v>0</v>
      </c>
      <c r="AE8" s="92">
        <f t="array" ref="AE8">+IFERROR(ROUND(INDEX(FCSTSDV!$D$2:$N$674,MATCH(ok!$D8,FCSTSDV!$C$2:$C$674,0),MATCH(ok!AE$3,FCSTSDV!$D$1:$N$1,0))/ok!$F8,1),0)</f>
        <v>0</v>
      </c>
      <c r="AF8" s="92">
        <f t="array" ref="AF8">+IFERROR(ROUND(INDEX(FCSTSDV!$D$2:$N$674,MATCH(ok!$D8,FCSTSDV!$C$2:$C$674,0),MATCH(ok!AF$3,FCSTSDV!$D$1:$N$1,0))/ok!$F8,1),0)</f>
        <v>0</v>
      </c>
      <c r="AG8" s="92">
        <f t="array" ref="AG8">+IFERROR(ROUND(INDEX(FCSTSDV!$D$2:$N$674,MATCH(ok!$D8,FCSTSDV!$C$2:$C$674,0),MATCH(ok!AG$3,FCSTSDV!$D$1:$N$1,0))/ok!$F8,1),0)</f>
        <v>0</v>
      </c>
    </row>
    <row r="9" spans="1:33" ht="20.100000000000001" customHeight="1">
      <c r="A9" s="818"/>
      <c r="B9" s="794"/>
      <c r="C9" s="57"/>
      <c r="D9" s="46" t="s">
        <v>21</v>
      </c>
      <c r="E9" s="199" t="str">
        <f t="shared" si="0"/>
        <v>20*31</v>
      </c>
      <c r="F9" s="49">
        <v>2500</v>
      </c>
      <c r="G9" s="794"/>
      <c r="H9" s="58"/>
      <c r="I9" s="784"/>
      <c r="J9" s="81">
        <f>+IF(SUM(K9:Y9)&lt;&gt;$N$2,ROUND(IFERROR(VLOOKUP(D9,FCSTSDV!$C$2:$C$285,2,0),0)/ok!F9+0,0),0)</f>
        <v>0</v>
      </c>
      <c r="K9" s="92">
        <f t="array" ref="K9">+IFERROR(ROUND(INDEX(FCSTSDV!$D$2:$N$674,MATCH(ok!$D9,FCSTSDV!$C$2:$C$674,0),MATCH(ok!K$3,FCSTSDV!$D$1:$N$1,0))/ok!$F9,1),0)</f>
        <v>0</v>
      </c>
      <c r="L9" s="92">
        <f t="array" ref="L9">+IFERROR(ROUND(INDEX(FCSTSDV!$D$2:$N$674,MATCH(ok!$D9,FCSTSDV!$C$2:$C$674,0),MATCH(ok!L$3,FCSTSDV!$D$1:$N$1,0))/ok!$F9,1),0)</f>
        <v>0</v>
      </c>
      <c r="M9" s="92">
        <f t="array" ref="M9">+IFERROR(ROUND(INDEX(FCSTSDV!$D$2:$N$674,MATCH(ok!$D9,FCSTSDV!$C$2:$C$674,0),MATCH(ok!M$3,FCSTSDV!$D$1:$N$1,0))/ok!$F9,1),0)</f>
        <v>0</v>
      </c>
      <c r="N9" s="92">
        <f t="array" ref="N9">+IFERROR(ROUND(INDEX(FCSTSDV!$D$2:$N$674,MATCH(ok!$D9,FCSTSDV!$C$2:$C$674,0),MATCH(ok!N$3,FCSTSDV!$D$1:$N$1,0))/ok!$F9,1),0)</f>
        <v>0</v>
      </c>
      <c r="O9" s="92">
        <f t="array" ref="O9">+IFERROR(ROUND(INDEX(FCSTSDV!$D$2:$N$674,MATCH(ok!$D9,FCSTSDV!$C$2:$C$674,0),MATCH(ok!O$3,FCSTSDV!$D$1:$N$1,0))/ok!$F9,1),0)</f>
        <v>0</v>
      </c>
      <c r="P9" s="92">
        <f t="array" ref="P9">+IFERROR(ROUND(INDEX(FCSTSDV!$D$2:$N$674,MATCH(ok!$D9,FCSTSDV!$C$2:$C$674,0),MATCH(ok!P$3,FCSTSDV!$D$1:$N$1,0))/ok!$F9,1),0)</f>
        <v>0</v>
      </c>
      <c r="Q9" s="92">
        <f t="array" ref="Q9">+IFERROR(ROUND(INDEX(FCSTSDV!$D$2:$N$674,MATCH(ok!$D9,FCSTSDV!$C$2:$C$674,0),MATCH(ok!Q$3,FCSTSDV!$D$1:$N$1,0))/ok!$F9,1),0)</f>
        <v>0</v>
      </c>
      <c r="R9" s="92">
        <f t="array" ref="R9">+IFERROR(ROUND(INDEX(FCSTSDV!$D$2:$N$674,MATCH(ok!$D9,FCSTSDV!$C$2:$C$674,0),MATCH(ok!R$3,FCSTSDV!$D$1:$N$1,0))/ok!$F9,1),0)</f>
        <v>0</v>
      </c>
      <c r="S9" s="92">
        <f t="array" ref="S9">+IFERROR(ROUND(INDEX(FCSTSDV!$D$2:$N$674,MATCH(ok!$D9,FCSTSDV!$C$2:$C$674,0),MATCH(ok!S$3,FCSTSDV!$D$1:$N$1,0))/ok!$F9,1),0)</f>
        <v>0</v>
      </c>
      <c r="T9" s="92">
        <f t="array" ref="T9">+IFERROR(ROUND(INDEX(FCSTSDV!$D$2:$N$674,MATCH(ok!$D9,FCSTSDV!$C$2:$C$674,0),MATCH(ok!T$3,FCSTSDV!$D$1:$N$1,0))/ok!$F9,1),0)</f>
        <v>0</v>
      </c>
      <c r="U9" s="92">
        <f t="array" ref="U9">+IFERROR(ROUND(INDEX(FCSTSDV!$D$2:$N$674,MATCH(ok!$D9,FCSTSDV!$C$2:$C$674,0),MATCH(ok!U$3,FCSTSDV!$D$1:$N$1,0))/ok!$F9,1),0)</f>
        <v>0</v>
      </c>
      <c r="V9" s="92">
        <f t="array" ref="V9">+IFERROR(ROUND(INDEX(FCSTSDV!$D$2:$N$674,MATCH(ok!$D9,FCSTSDV!$C$2:$C$674,0),MATCH(ok!V$3,FCSTSDV!$D$1:$N$1,0))/ok!$F9,1),0)</f>
        <v>0</v>
      </c>
      <c r="W9" s="92">
        <f t="array" ref="W9">+IFERROR(ROUND(INDEX(FCSTSDV!$D$2:$N$674,MATCH(ok!$D9,FCSTSDV!$C$2:$C$674,0),MATCH(ok!W$3,FCSTSDV!$D$1:$N$1,0))/ok!$F9,1),0)</f>
        <v>0</v>
      </c>
      <c r="X9" s="92">
        <f t="array" ref="X9">+IFERROR(ROUND(INDEX(FCSTSDV!$D$2:$N$674,MATCH(ok!$D9,FCSTSDV!$C$2:$C$674,0),MATCH(ok!X$3,FCSTSDV!$D$1:$N$1,0))/ok!$F9,1),0)</f>
        <v>0</v>
      </c>
      <c r="Y9" s="92">
        <f t="array" ref="Y9">+IFERROR(ROUND(INDEX(FCSTSDV!$D$2:$N$674,MATCH(ok!$D9,FCSTSDV!$C$2:$C$674,0),MATCH(ok!Y$3,FCSTSDV!$D$1:$N$1,0))/ok!$F9,1),0)</f>
        <v>0</v>
      </c>
      <c r="Z9" s="92">
        <f t="array" ref="Z9">+IFERROR(ROUND(INDEX(FCSTSDV!$D$2:$N$674,MATCH(ok!$D9,FCSTSDV!$C$2:$C$674,0),MATCH(ok!Z$3,FCSTSDV!$D$1:$N$1,0))/ok!$F9,1),0)</f>
        <v>0</v>
      </c>
      <c r="AA9" s="92">
        <f t="array" ref="AA9">+IFERROR(ROUND(INDEX(FCSTSDV!$D$2:$N$674,MATCH(ok!$D9,FCSTSDV!$C$2:$C$674,0),MATCH(ok!AA$3,FCSTSDV!$D$1:$N$1,0))/ok!$F9,1),0)</f>
        <v>0</v>
      </c>
      <c r="AB9" s="92">
        <f t="array" ref="AB9">+IFERROR(ROUND(INDEX(FCSTSDV!$D$2:$N$674,MATCH(ok!$D9,FCSTSDV!$C$2:$C$674,0),MATCH(ok!AB$3,FCSTSDV!$D$1:$N$1,0))/ok!$F9,1),0)</f>
        <v>0</v>
      </c>
      <c r="AC9" s="92">
        <f t="array" ref="AC9">+IFERROR(ROUND(INDEX(FCSTSDV!$D$2:$N$674,MATCH(ok!$D9,FCSTSDV!$C$2:$C$674,0),MATCH(ok!AC$3,FCSTSDV!$D$1:$N$1,0))/ok!$F9,1),0)</f>
        <v>0</v>
      </c>
      <c r="AD9" s="92">
        <f t="array" ref="AD9">+IFERROR(ROUND(INDEX(FCSTSDV!$D$2:$N$674,MATCH(ok!$D9,FCSTSDV!$C$2:$C$674,0),MATCH(ok!AD$3,FCSTSDV!$D$1:$N$1,0))/ok!$F9,1),0)</f>
        <v>0</v>
      </c>
      <c r="AE9" s="92">
        <f t="array" ref="AE9">+IFERROR(ROUND(INDEX(FCSTSDV!$D$2:$N$674,MATCH(ok!$D9,FCSTSDV!$C$2:$C$674,0),MATCH(ok!AE$3,FCSTSDV!$D$1:$N$1,0))/ok!$F9,1),0)</f>
        <v>0</v>
      </c>
      <c r="AF9" s="92">
        <f t="array" ref="AF9">+IFERROR(ROUND(INDEX(FCSTSDV!$D$2:$N$674,MATCH(ok!$D9,FCSTSDV!$C$2:$C$674,0),MATCH(ok!AF$3,FCSTSDV!$D$1:$N$1,0))/ok!$F9,1),0)</f>
        <v>0</v>
      </c>
      <c r="AG9" s="92">
        <f t="array" ref="AG9">+IFERROR(ROUND(INDEX(FCSTSDV!$D$2:$N$674,MATCH(ok!$D9,FCSTSDV!$C$2:$C$674,0),MATCH(ok!AG$3,FCSTSDV!$D$1:$N$1,0))/ok!$F9,1),0)</f>
        <v>0</v>
      </c>
    </row>
    <row r="10" spans="1:33" ht="20.100000000000001" customHeight="1">
      <c r="A10" s="818"/>
      <c r="B10" s="794"/>
      <c r="C10" s="57"/>
      <c r="D10" s="46" t="s">
        <v>22</v>
      </c>
      <c r="E10" s="199" t="str">
        <f t="shared" si="0"/>
        <v>20*31</v>
      </c>
      <c r="F10" s="49">
        <v>100</v>
      </c>
      <c r="G10" s="794"/>
      <c r="H10" s="58"/>
      <c r="I10" s="784"/>
      <c r="J10" s="81">
        <f>+IF(SUM(K10:Y10)&lt;&gt;$N$2,ROUND(IFERROR(VLOOKUP(D10,FCSTSDV!$C$2:$C$285,2,0),0)/ok!F10+0,0),0)</f>
        <v>0</v>
      </c>
      <c r="K10" s="92">
        <f t="array" ref="K10">+IFERROR(ROUND(INDEX(FCSTSDV!$D$2:$N$674,MATCH(ok!$D10,FCSTSDV!$C$2:$C$674,0),MATCH(ok!K$3,FCSTSDV!$D$1:$N$1,0))/ok!$F10,1),0)</f>
        <v>0</v>
      </c>
      <c r="L10" s="92">
        <f t="array" ref="L10">+IFERROR(ROUND(INDEX(FCSTSDV!$D$2:$N$674,MATCH(ok!$D10,FCSTSDV!$C$2:$C$674,0),MATCH(ok!L$3,FCSTSDV!$D$1:$N$1,0))/ok!$F10,1),0)</f>
        <v>0</v>
      </c>
      <c r="M10" s="92">
        <f t="array" ref="M10">+IFERROR(ROUND(INDEX(FCSTSDV!$D$2:$N$674,MATCH(ok!$D10,FCSTSDV!$C$2:$C$674,0),MATCH(ok!M$3,FCSTSDV!$D$1:$N$1,0))/ok!$F10,1),0)</f>
        <v>0</v>
      </c>
      <c r="N10" s="92">
        <f t="array" ref="N10">+IFERROR(ROUND(INDEX(FCSTSDV!$D$2:$N$674,MATCH(ok!$D10,FCSTSDV!$C$2:$C$674,0),MATCH(ok!N$3,FCSTSDV!$D$1:$N$1,0))/ok!$F10,1),0)</f>
        <v>0</v>
      </c>
      <c r="O10" s="92">
        <f t="array" ref="O10">+IFERROR(ROUND(INDEX(FCSTSDV!$D$2:$N$674,MATCH(ok!$D10,FCSTSDV!$C$2:$C$674,0),MATCH(ok!O$3,FCSTSDV!$D$1:$N$1,0))/ok!$F10,1),0)</f>
        <v>0</v>
      </c>
      <c r="P10" s="92">
        <f t="array" ref="P10">+IFERROR(ROUND(INDEX(FCSTSDV!$D$2:$N$674,MATCH(ok!$D10,FCSTSDV!$C$2:$C$674,0),MATCH(ok!P$3,FCSTSDV!$D$1:$N$1,0))/ok!$F10,1),0)</f>
        <v>0</v>
      </c>
      <c r="Q10" s="92">
        <f t="array" ref="Q10">+IFERROR(ROUND(INDEX(FCSTSDV!$D$2:$N$674,MATCH(ok!$D10,FCSTSDV!$C$2:$C$674,0),MATCH(ok!Q$3,FCSTSDV!$D$1:$N$1,0))/ok!$F10,1),0)</f>
        <v>0</v>
      </c>
      <c r="R10" s="92">
        <f t="array" ref="R10">+IFERROR(ROUND(INDEX(FCSTSDV!$D$2:$N$674,MATCH(ok!$D10,FCSTSDV!$C$2:$C$674,0),MATCH(ok!R$3,FCSTSDV!$D$1:$N$1,0))/ok!$F10,1),0)</f>
        <v>0</v>
      </c>
      <c r="S10" s="92">
        <f t="array" ref="S10">+IFERROR(ROUND(INDEX(FCSTSDV!$D$2:$N$674,MATCH(ok!$D10,FCSTSDV!$C$2:$C$674,0),MATCH(ok!S$3,FCSTSDV!$D$1:$N$1,0))/ok!$F10,1),0)</f>
        <v>0</v>
      </c>
      <c r="T10" s="92">
        <f t="array" ref="T10">+IFERROR(ROUND(INDEX(FCSTSDV!$D$2:$N$674,MATCH(ok!$D10,FCSTSDV!$C$2:$C$674,0),MATCH(ok!T$3,FCSTSDV!$D$1:$N$1,0))/ok!$F10,1),0)</f>
        <v>0</v>
      </c>
      <c r="U10" s="92">
        <f t="array" ref="U10">+IFERROR(ROUND(INDEX(FCSTSDV!$D$2:$N$674,MATCH(ok!$D10,FCSTSDV!$C$2:$C$674,0),MATCH(ok!U$3,FCSTSDV!$D$1:$N$1,0))/ok!$F10,1),0)</f>
        <v>0</v>
      </c>
      <c r="V10" s="92">
        <f t="array" ref="V10">+IFERROR(ROUND(INDEX(FCSTSDV!$D$2:$N$674,MATCH(ok!$D10,FCSTSDV!$C$2:$C$674,0),MATCH(ok!V$3,FCSTSDV!$D$1:$N$1,0))/ok!$F10,1),0)</f>
        <v>0</v>
      </c>
      <c r="W10" s="92">
        <f t="array" ref="W10">+IFERROR(ROUND(INDEX(FCSTSDV!$D$2:$N$674,MATCH(ok!$D10,FCSTSDV!$C$2:$C$674,0),MATCH(ok!W$3,FCSTSDV!$D$1:$N$1,0))/ok!$F10,1),0)</f>
        <v>0</v>
      </c>
      <c r="X10" s="92">
        <f t="array" ref="X10">+IFERROR(ROUND(INDEX(FCSTSDV!$D$2:$N$674,MATCH(ok!$D10,FCSTSDV!$C$2:$C$674,0),MATCH(ok!X$3,FCSTSDV!$D$1:$N$1,0))/ok!$F10,1),0)</f>
        <v>0</v>
      </c>
      <c r="Y10" s="92">
        <f t="array" ref="Y10">+IFERROR(ROUND(INDEX(FCSTSDV!$D$2:$N$674,MATCH(ok!$D10,FCSTSDV!$C$2:$C$674,0),MATCH(ok!Y$3,FCSTSDV!$D$1:$N$1,0))/ok!$F10,1),0)</f>
        <v>0</v>
      </c>
      <c r="Z10" s="92">
        <f t="array" ref="Z10">+IFERROR(ROUND(INDEX(FCSTSDV!$D$2:$N$674,MATCH(ok!$D10,FCSTSDV!$C$2:$C$674,0),MATCH(ok!Z$3,FCSTSDV!$D$1:$N$1,0))/ok!$F10,1),0)</f>
        <v>0</v>
      </c>
      <c r="AA10" s="92">
        <f t="array" ref="AA10">+IFERROR(ROUND(INDEX(FCSTSDV!$D$2:$N$674,MATCH(ok!$D10,FCSTSDV!$C$2:$C$674,0),MATCH(ok!AA$3,FCSTSDV!$D$1:$N$1,0))/ok!$F10,1),0)</f>
        <v>0</v>
      </c>
      <c r="AB10" s="92">
        <f t="array" ref="AB10">+IFERROR(ROUND(INDEX(FCSTSDV!$D$2:$N$674,MATCH(ok!$D10,FCSTSDV!$C$2:$C$674,0),MATCH(ok!AB$3,FCSTSDV!$D$1:$N$1,0))/ok!$F10,1),0)</f>
        <v>0</v>
      </c>
      <c r="AC10" s="92">
        <f t="array" ref="AC10">+IFERROR(ROUND(INDEX(FCSTSDV!$D$2:$N$674,MATCH(ok!$D10,FCSTSDV!$C$2:$C$674,0),MATCH(ok!AC$3,FCSTSDV!$D$1:$N$1,0))/ok!$F10,1),0)</f>
        <v>0</v>
      </c>
      <c r="AD10" s="92">
        <f t="array" ref="AD10">+IFERROR(ROUND(INDEX(FCSTSDV!$D$2:$N$674,MATCH(ok!$D10,FCSTSDV!$C$2:$C$674,0),MATCH(ok!AD$3,FCSTSDV!$D$1:$N$1,0))/ok!$F10,1),0)</f>
        <v>0</v>
      </c>
      <c r="AE10" s="92">
        <f t="array" ref="AE10">+IFERROR(ROUND(INDEX(FCSTSDV!$D$2:$N$674,MATCH(ok!$D10,FCSTSDV!$C$2:$C$674,0),MATCH(ok!AE$3,FCSTSDV!$D$1:$N$1,0))/ok!$F10,1),0)</f>
        <v>0</v>
      </c>
      <c r="AF10" s="92">
        <f t="array" ref="AF10">+IFERROR(ROUND(INDEX(FCSTSDV!$D$2:$N$674,MATCH(ok!$D10,FCSTSDV!$C$2:$C$674,0),MATCH(ok!AF$3,FCSTSDV!$D$1:$N$1,0))/ok!$F10,1),0)</f>
        <v>0</v>
      </c>
      <c r="AG10" s="92">
        <f t="array" ref="AG10">+IFERROR(ROUND(INDEX(FCSTSDV!$D$2:$N$674,MATCH(ok!$D10,FCSTSDV!$C$2:$C$674,0),MATCH(ok!AG$3,FCSTSDV!$D$1:$N$1,0))/ok!$F10,1),0)</f>
        <v>0</v>
      </c>
    </row>
    <row r="11" spans="1:33" ht="20.100000000000001" customHeight="1">
      <c r="A11" s="818"/>
      <c r="B11" s="794"/>
      <c r="C11" s="57"/>
      <c r="D11" s="46" t="s">
        <v>40</v>
      </c>
      <c r="E11" s="199" t="str">
        <f t="shared" si="0"/>
        <v>20*31</v>
      </c>
      <c r="F11" s="49">
        <v>100</v>
      </c>
      <c r="G11" s="794"/>
      <c r="H11" s="58"/>
      <c r="I11" s="784"/>
      <c r="J11" s="81">
        <f>+IF(SUM(K11:Y11)&lt;&gt;$N$2,ROUND(IFERROR(VLOOKUP(D11,FCSTSDV!$C$2:$C$285,2,0),0)/ok!F11+0,0),0)</f>
        <v>0</v>
      </c>
      <c r="K11" s="92">
        <f t="array" ref="K11">+IFERROR(ROUND(INDEX(FCSTSDV!$D$2:$N$674,MATCH(ok!$D11,FCSTSDV!$C$2:$C$674,0),MATCH(ok!K$3,FCSTSDV!$D$1:$N$1,0))/ok!$F11,1),0)</f>
        <v>0</v>
      </c>
      <c r="L11" s="92">
        <f t="array" ref="L11">+IFERROR(ROUND(INDEX(FCSTSDV!$D$2:$N$674,MATCH(ok!$D11,FCSTSDV!$C$2:$C$674,0),MATCH(ok!L$3,FCSTSDV!$D$1:$N$1,0))/ok!$F11,1),0)</f>
        <v>0</v>
      </c>
      <c r="M11" s="92">
        <f t="array" ref="M11">+IFERROR(ROUND(INDEX(FCSTSDV!$D$2:$N$674,MATCH(ok!$D11,FCSTSDV!$C$2:$C$674,0),MATCH(ok!M$3,FCSTSDV!$D$1:$N$1,0))/ok!$F11,1),0)</f>
        <v>0</v>
      </c>
      <c r="N11" s="92">
        <f t="array" ref="N11">+IFERROR(ROUND(INDEX(FCSTSDV!$D$2:$N$674,MATCH(ok!$D11,FCSTSDV!$C$2:$C$674,0),MATCH(ok!N$3,FCSTSDV!$D$1:$N$1,0))/ok!$F11,1),0)</f>
        <v>0</v>
      </c>
      <c r="O11" s="92">
        <f t="array" ref="O11">+IFERROR(ROUND(INDEX(FCSTSDV!$D$2:$N$674,MATCH(ok!$D11,FCSTSDV!$C$2:$C$674,0),MATCH(ok!O$3,FCSTSDV!$D$1:$N$1,0))/ok!$F11,1),0)</f>
        <v>0</v>
      </c>
      <c r="P11" s="92">
        <f t="array" ref="P11">+IFERROR(ROUND(INDEX(FCSTSDV!$D$2:$N$674,MATCH(ok!$D11,FCSTSDV!$C$2:$C$674,0),MATCH(ok!P$3,FCSTSDV!$D$1:$N$1,0))/ok!$F11,1),0)</f>
        <v>0</v>
      </c>
      <c r="Q11" s="92">
        <f t="array" ref="Q11">+IFERROR(ROUND(INDEX(FCSTSDV!$D$2:$N$674,MATCH(ok!$D11,FCSTSDV!$C$2:$C$674,0),MATCH(ok!Q$3,FCSTSDV!$D$1:$N$1,0))/ok!$F11,1),0)</f>
        <v>0</v>
      </c>
      <c r="R11" s="92">
        <f t="array" ref="R11">+IFERROR(ROUND(INDEX(FCSTSDV!$D$2:$N$674,MATCH(ok!$D11,FCSTSDV!$C$2:$C$674,0),MATCH(ok!R$3,FCSTSDV!$D$1:$N$1,0))/ok!$F11,1),0)</f>
        <v>0</v>
      </c>
      <c r="S11" s="92">
        <f t="array" ref="S11">+IFERROR(ROUND(INDEX(FCSTSDV!$D$2:$N$674,MATCH(ok!$D11,FCSTSDV!$C$2:$C$674,0),MATCH(ok!S$3,FCSTSDV!$D$1:$N$1,0))/ok!$F11,1),0)</f>
        <v>0</v>
      </c>
      <c r="T11" s="92">
        <f t="array" ref="T11">+IFERROR(ROUND(INDEX(FCSTSDV!$D$2:$N$674,MATCH(ok!$D11,FCSTSDV!$C$2:$C$674,0),MATCH(ok!T$3,FCSTSDV!$D$1:$N$1,0))/ok!$F11,1),0)</f>
        <v>0</v>
      </c>
      <c r="U11" s="92">
        <f t="array" ref="U11">+IFERROR(ROUND(INDEX(FCSTSDV!$D$2:$N$674,MATCH(ok!$D11,FCSTSDV!$C$2:$C$674,0),MATCH(ok!U$3,FCSTSDV!$D$1:$N$1,0))/ok!$F11,1),0)</f>
        <v>0</v>
      </c>
      <c r="V11" s="92">
        <f t="array" ref="V11">+IFERROR(ROUND(INDEX(FCSTSDV!$D$2:$N$674,MATCH(ok!$D11,FCSTSDV!$C$2:$C$674,0),MATCH(ok!V$3,FCSTSDV!$D$1:$N$1,0))/ok!$F11,1),0)</f>
        <v>0</v>
      </c>
      <c r="W11" s="92">
        <f t="array" ref="W11">+IFERROR(ROUND(INDEX(FCSTSDV!$D$2:$N$674,MATCH(ok!$D11,FCSTSDV!$C$2:$C$674,0),MATCH(ok!W$3,FCSTSDV!$D$1:$N$1,0))/ok!$F11,1),0)</f>
        <v>0</v>
      </c>
      <c r="X11" s="92">
        <f t="array" ref="X11">+IFERROR(ROUND(INDEX(FCSTSDV!$D$2:$N$674,MATCH(ok!$D11,FCSTSDV!$C$2:$C$674,0),MATCH(ok!X$3,FCSTSDV!$D$1:$N$1,0))/ok!$F11,1),0)</f>
        <v>0</v>
      </c>
      <c r="Y11" s="92">
        <f t="array" ref="Y11">+IFERROR(ROUND(INDEX(FCSTSDV!$D$2:$N$674,MATCH(ok!$D11,FCSTSDV!$C$2:$C$674,0),MATCH(ok!Y$3,FCSTSDV!$D$1:$N$1,0))/ok!$F11,1),0)</f>
        <v>0</v>
      </c>
      <c r="Z11" s="92">
        <f t="array" ref="Z11">+IFERROR(ROUND(INDEX(FCSTSDV!$D$2:$N$674,MATCH(ok!$D11,FCSTSDV!$C$2:$C$674,0),MATCH(ok!Z$3,FCSTSDV!$D$1:$N$1,0))/ok!$F11,1),0)</f>
        <v>0</v>
      </c>
      <c r="AA11" s="92">
        <f t="array" ref="AA11">+IFERROR(ROUND(INDEX(FCSTSDV!$D$2:$N$674,MATCH(ok!$D11,FCSTSDV!$C$2:$C$674,0),MATCH(ok!AA$3,FCSTSDV!$D$1:$N$1,0))/ok!$F11,1),0)</f>
        <v>0</v>
      </c>
      <c r="AB11" s="92">
        <f t="array" ref="AB11">+IFERROR(ROUND(INDEX(FCSTSDV!$D$2:$N$674,MATCH(ok!$D11,FCSTSDV!$C$2:$C$674,0),MATCH(ok!AB$3,FCSTSDV!$D$1:$N$1,0))/ok!$F11,1),0)</f>
        <v>0</v>
      </c>
      <c r="AC11" s="92">
        <f t="array" ref="AC11">+IFERROR(ROUND(INDEX(FCSTSDV!$D$2:$N$674,MATCH(ok!$D11,FCSTSDV!$C$2:$C$674,0),MATCH(ok!AC$3,FCSTSDV!$D$1:$N$1,0))/ok!$F11,1),0)</f>
        <v>0</v>
      </c>
      <c r="AD11" s="92">
        <f t="array" ref="AD11">+IFERROR(ROUND(INDEX(FCSTSDV!$D$2:$N$674,MATCH(ok!$D11,FCSTSDV!$C$2:$C$674,0),MATCH(ok!AD$3,FCSTSDV!$D$1:$N$1,0))/ok!$F11,1),0)</f>
        <v>0</v>
      </c>
      <c r="AE11" s="92">
        <f t="array" ref="AE11">+IFERROR(ROUND(INDEX(FCSTSDV!$D$2:$N$674,MATCH(ok!$D11,FCSTSDV!$C$2:$C$674,0),MATCH(ok!AE$3,FCSTSDV!$D$1:$N$1,0))/ok!$F11,1),0)</f>
        <v>0</v>
      </c>
      <c r="AF11" s="92">
        <f t="array" ref="AF11">+IFERROR(ROUND(INDEX(FCSTSDV!$D$2:$N$674,MATCH(ok!$D11,FCSTSDV!$C$2:$C$674,0),MATCH(ok!AF$3,FCSTSDV!$D$1:$N$1,0))/ok!$F11,1),0)</f>
        <v>0</v>
      </c>
      <c r="AG11" s="92">
        <f t="array" ref="AG11">+IFERROR(ROUND(INDEX(FCSTSDV!$D$2:$N$674,MATCH(ok!$D11,FCSTSDV!$C$2:$C$674,0),MATCH(ok!AG$3,FCSTSDV!$D$1:$N$1,0))/ok!$F11,1),0)</f>
        <v>0</v>
      </c>
    </row>
    <row r="12" spans="1:33" ht="20.100000000000001" customHeight="1">
      <c r="A12" s="818"/>
      <c r="B12" s="794"/>
      <c r="C12" s="57"/>
      <c r="D12" s="46" t="s">
        <v>23</v>
      </c>
      <c r="E12" s="199" t="str">
        <f t="shared" si="0"/>
        <v>20*31</v>
      </c>
      <c r="F12" s="49">
        <v>100</v>
      </c>
      <c r="G12" s="794"/>
      <c r="H12" s="58"/>
      <c r="I12" s="784"/>
      <c r="J12" s="81">
        <f>+IF(SUM(K12:Y12)&lt;&gt;$N$2,ROUND(IFERROR(VLOOKUP(D12,FCSTSDV!$C$2:$C$285,2,0),0)/ok!F12+0,0),0)</f>
        <v>0</v>
      </c>
      <c r="K12" s="92">
        <f t="array" ref="K12">+IFERROR(ROUND(INDEX(FCSTSDV!$D$2:$N$674,MATCH(ok!$D12,FCSTSDV!$C$2:$C$674,0),MATCH(ok!K$3,FCSTSDV!$D$1:$N$1,0))/ok!$F12,1),0)</f>
        <v>0</v>
      </c>
      <c r="L12" s="92">
        <f t="array" ref="L12">+IFERROR(ROUND(INDEX(FCSTSDV!$D$2:$N$674,MATCH(ok!$D12,FCSTSDV!$C$2:$C$674,0),MATCH(ok!L$3,FCSTSDV!$D$1:$N$1,0))/ok!$F12,1),0)</f>
        <v>0</v>
      </c>
      <c r="M12" s="92">
        <f t="array" ref="M12">+IFERROR(ROUND(INDEX(FCSTSDV!$D$2:$N$674,MATCH(ok!$D12,FCSTSDV!$C$2:$C$674,0),MATCH(ok!M$3,FCSTSDV!$D$1:$N$1,0))/ok!$F12,1),0)</f>
        <v>0</v>
      </c>
      <c r="N12" s="92">
        <f t="array" ref="N12">+IFERROR(ROUND(INDEX(FCSTSDV!$D$2:$N$674,MATCH(ok!$D12,FCSTSDV!$C$2:$C$674,0),MATCH(ok!N$3,FCSTSDV!$D$1:$N$1,0))/ok!$F12,1),0)</f>
        <v>0</v>
      </c>
      <c r="O12" s="92">
        <f t="array" ref="O12">+IFERROR(ROUND(INDEX(FCSTSDV!$D$2:$N$674,MATCH(ok!$D12,FCSTSDV!$C$2:$C$674,0),MATCH(ok!O$3,FCSTSDV!$D$1:$N$1,0))/ok!$F12,1),0)</f>
        <v>0</v>
      </c>
      <c r="P12" s="92">
        <f t="array" ref="P12">+IFERROR(ROUND(INDEX(FCSTSDV!$D$2:$N$674,MATCH(ok!$D12,FCSTSDV!$C$2:$C$674,0),MATCH(ok!P$3,FCSTSDV!$D$1:$N$1,0))/ok!$F12,1),0)</f>
        <v>0</v>
      </c>
      <c r="Q12" s="92">
        <f t="array" ref="Q12">+IFERROR(ROUND(INDEX(FCSTSDV!$D$2:$N$674,MATCH(ok!$D12,FCSTSDV!$C$2:$C$674,0),MATCH(ok!Q$3,FCSTSDV!$D$1:$N$1,0))/ok!$F12,1),0)</f>
        <v>0</v>
      </c>
      <c r="R12" s="92">
        <f t="array" ref="R12">+IFERROR(ROUND(INDEX(FCSTSDV!$D$2:$N$674,MATCH(ok!$D12,FCSTSDV!$C$2:$C$674,0),MATCH(ok!R$3,FCSTSDV!$D$1:$N$1,0))/ok!$F12,1),0)</f>
        <v>0</v>
      </c>
      <c r="S12" s="92">
        <f t="array" ref="S12">+IFERROR(ROUND(INDEX(FCSTSDV!$D$2:$N$674,MATCH(ok!$D12,FCSTSDV!$C$2:$C$674,0),MATCH(ok!S$3,FCSTSDV!$D$1:$N$1,0))/ok!$F12,1),0)</f>
        <v>0</v>
      </c>
      <c r="T12" s="92">
        <f t="array" ref="T12">+IFERROR(ROUND(INDEX(FCSTSDV!$D$2:$N$674,MATCH(ok!$D12,FCSTSDV!$C$2:$C$674,0),MATCH(ok!T$3,FCSTSDV!$D$1:$N$1,0))/ok!$F12,1),0)</f>
        <v>0</v>
      </c>
      <c r="U12" s="92">
        <f t="array" ref="U12">+IFERROR(ROUND(INDEX(FCSTSDV!$D$2:$N$674,MATCH(ok!$D12,FCSTSDV!$C$2:$C$674,0),MATCH(ok!U$3,FCSTSDV!$D$1:$N$1,0))/ok!$F12,1),0)</f>
        <v>0</v>
      </c>
      <c r="V12" s="92">
        <f t="array" ref="V12">+IFERROR(ROUND(INDEX(FCSTSDV!$D$2:$N$674,MATCH(ok!$D12,FCSTSDV!$C$2:$C$674,0),MATCH(ok!V$3,FCSTSDV!$D$1:$N$1,0))/ok!$F12,1),0)</f>
        <v>0</v>
      </c>
      <c r="W12" s="92">
        <f t="array" ref="W12">+IFERROR(ROUND(INDEX(FCSTSDV!$D$2:$N$674,MATCH(ok!$D12,FCSTSDV!$C$2:$C$674,0),MATCH(ok!W$3,FCSTSDV!$D$1:$N$1,0))/ok!$F12,1),0)</f>
        <v>0</v>
      </c>
      <c r="X12" s="92">
        <f t="array" ref="X12">+IFERROR(ROUND(INDEX(FCSTSDV!$D$2:$N$674,MATCH(ok!$D12,FCSTSDV!$C$2:$C$674,0),MATCH(ok!X$3,FCSTSDV!$D$1:$N$1,0))/ok!$F12,1),0)</f>
        <v>0</v>
      </c>
      <c r="Y12" s="92">
        <f t="array" ref="Y12">+IFERROR(ROUND(INDEX(FCSTSDV!$D$2:$N$674,MATCH(ok!$D12,FCSTSDV!$C$2:$C$674,0),MATCH(ok!Y$3,FCSTSDV!$D$1:$N$1,0))/ok!$F12,1),0)</f>
        <v>0</v>
      </c>
      <c r="Z12" s="92">
        <f t="array" ref="Z12">+IFERROR(ROUND(INDEX(FCSTSDV!$D$2:$N$674,MATCH(ok!$D12,FCSTSDV!$C$2:$C$674,0),MATCH(ok!Z$3,FCSTSDV!$D$1:$N$1,0))/ok!$F12,1),0)</f>
        <v>0</v>
      </c>
      <c r="AA12" s="92">
        <f t="array" ref="AA12">+IFERROR(ROUND(INDEX(FCSTSDV!$D$2:$N$674,MATCH(ok!$D12,FCSTSDV!$C$2:$C$674,0),MATCH(ok!AA$3,FCSTSDV!$D$1:$N$1,0))/ok!$F12,1),0)</f>
        <v>0</v>
      </c>
      <c r="AB12" s="92">
        <f t="array" ref="AB12">+IFERROR(ROUND(INDEX(FCSTSDV!$D$2:$N$674,MATCH(ok!$D12,FCSTSDV!$C$2:$C$674,0),MATCH(ok!AB$3,FCSTSDV!$D$1:$N$1,0))/ok!$F12,1),0)</f>
        <v>0</v>
      </c>
      <c r="AC12" s="92">
        <f t="array" ref="AC12">+IFERROR(ROUND(INDEX(FCSTSDV!$D$2:$N$674,MATCH(ok!$D12,FCSTSDV!$C$2:$C$674,0),MATCH(ok!AC$3,FCSTSDV!$D$1:$N$1,0))/ok!$F12,1),0)</f>
        <v>0</v>
      </c>
      <c r="AD12" s="92">
        <f t="array" ref="AD12">+IFERROR(ROUND(INDEX(FCSTSDV!$D$2:$N$674,MATCH(ok!$D12,FCSTSDV!$C$2:$C$674,0),MATCH(ok!AD$3,FCSTSDV!$D$1:$N$1,0))/ok!$F12,1),0)</f>
        <v>0</v>
      </c>
      <c r="AE12" s="92">
        <f t="array" ref="AE12">+IFERROR(ROUND(INDEX(FCSTSDV!$D$2:$N$674,MATCH(ok!$D12,FCSTSDV!$C$2:$C$674,0),MATCH(ok!AE$3,FCSTSDV!$D$1:$N$1,0))/ok!$F12,1),0)</f>
        <v>0</v>
      </c>
      <c r="AF12" s="92">
        <f t="array" ref="AF12">+IFERROR(ROUND(INDEX(FCSTSDV!$D$2:$N$674,MATCH(ok!$D12,FCSTSDV!$C$2:$C$674,0),MATCH(ok!AF$3,FCSTSDV!$D$1:$N$1,0))/ok!$F12,1),0)</f>
        <v>0</v>
      </c>
      <c r="AG12" s="92">
        <f t="array" ref="AG12">+IFERROR(ROUND(INDEX(FCSTSDV!$D$2:$N$674,MATCH(ok!$D12,FCSTSDV!$C$2:$C$674,0),MATCH(ok!AG$3,FCSTSDV!$D$1:$N$1,0))/ok!$F12,1),0)</f>
        <v>0</v>
      </c>
    </row>
    <row r="13" spans="1:33" ht="20.100000000000001" customHeight="1">
      <c r="A13" s="818"/>
      <c r="B13" s="794"/>
      <c r="C13" s="57"/>
      <c r="D13" s="46" t="s">
        <v>24</v>
      </c>
      <c r="E13" s="199" t="e">
        <f>+#REF!</f>
        <v>#REF!</v>
      </c>
      <c r="F13" s="49">
        <v>100</v>
      </c>
      <c r="G13" s="794"/>
      <c r="H13" s="58"/>
      <c r="I13" s="784"/>
      <c r="J13" s="81">
        <f>+IF(SUM(K13:Y13)&lt;&gt;$N$2,ROUND(IFERROR(VLOOKUP(D13,FCSTSDV!$C$2:$C$285,2,0),0)/ok!F13+0,0),0)</f>
        <v>0</v>
      </c>
      <c r="K13" s="92">
        <f t="array" ref="K13">+IFERROR(ROUND(INDEX(FCSTSDV!$D$2:$N$674,MATCH(ok!$D13,FCSTSDV!$C$2:$C$674,0),MATCH(ok!K$3,FCSTSDV!$D$1:$N$1,0))/ok!$F13,1),0)</f>
        <v>0</v>
      </c>
      <c r="L13" s="92">
        <f t="array" ref="L13">+IFERROR(ROUND(INDEX(FCSTSDV!$D$2:$N$674,MATCH(ok!$D13,FCSTSDV!$C$2:$C$674,0),MATCH(ok!L$3,FCSTSDV!$D$1:$N$1,0))/ok!$F13,1),0)</f>
        <v>0</v>
      </c>
      <c r="M13" s="92">
        <f t="array" ref="M13">+IFERROR(ROUND(INDEX(FCSTSDV!$D$2:$N$674,MATCH(ok!$D13,FCSTSDV!$C$2:$C$674,0),MATCH(ok!M$3,FCSTSDV!$D$1:$N$1,0))/ok!$F13,1),0)</f>
        <v>0</v>
      </c>
      <c r="N13" s="92">
        <f t="array" ref="N13">+IFERROR(ROUND(INDEX(FCSTSDV!$D$2:$N$674,MATCH(ok!$D13,FCSTSDV!$C$2:$C$674,0),MATCH(ok!N$3,FCSTSDV!$D$1:$N$1,0))/ok!$F13,1),0)</f>
        <v>0</v>
      </c>
      <c r="O13" s="92">
        <f t="array" ref="O13">+IFERROR(ROUND(INDEX(FCSTSDV!$D$2:$N$674,MATCH(ok!$D13,FCSTSDV!$C$2:$C$674,0),MATCH(ok!O$3,FCSTSDV!$D$1:$N$1,0))/ok!$F13,1),0)</f>
        <v>0</v>
      </c>
      <c r="P13" s="92">
        <f t="array" ref="P13">+IFERROR(ROUND(INDEX(FCSTSDV!$D$2:$N$674,MATCH(ok!$D13,FCSTSDV!$C$2:$C$674,0),MATCH(ok!P$3,FCSTSDV!$D$1:$N$1,0))/ok!$F13,1),0)</f>
        <v>0</v>
      </c>
      <c r="Q13" s="92">
        <f t="array" ref="Q13">+IFERROR(ROUND(INDEX(FCSTSDV!$D$2:$N$674,MATCH(ok!$D13,FCSTSDV!$C$2:$C$674,0),MATCH(ok!Q$3,FCSTSDV!$D$1:$N$1,0))/ok!$F13,1),0)</f>
        <v>0</v>
      </c>
      <c r="R13" s="92">
        <f t="array" ref="R13">+IFERROR(ROUND(INDEX(FCSTSDV!$D$2:$N$674,MATCH(ok!$D13,FCSTSDV!$C$2:$C$674,0),MATCH(ok!R$3,FCSTSDV!$D$1:$N$1,0))/ok!$F13,1),0)</f>
        <v>0</v>
      </c>
      <c r="S13" s="92">
        <f t="array" ref="S13">+IFERROR(ROUND(INDEX(FCSTSDV!$D$2:$N$674,MATCH(ok!$D13,FCSTSDV!$C$2:$C$674,0),MATCH(ok!S$3,FCSTSDV!$D$1:$N$1,0))/ok!$F13,1),0)</f>
        <v>0</v>
      </c>
      <c r="T13" s="92">
        <f t="array" ref="T13">+IFERROR(ROUND(INDEX(FCSTSDV!$D$2:$N$674,MATCH(ok!$D13,FCSTSDV!$C$2:$C$674,0),MATCH(ok!T$3,FCSTSDV!$D$1:$N$1,0))/ok!$F13,1),0)</f>
        <v>0</v>
      </c>
      <c r="U13" s="92">
        <f t="array" ref="U13">+IFERROR(ROUND(INDEX(FCSTSDV!$D$2:$N$674,MATCH(ok!$D13,FCSTSDV!$C$2:$C$674,0),MATCH(ok!U$3,FCSTSDV!$D$1:$N$1,0))/ok!$F13,1),0)</f>
        <v>0</v>
      </c>
      <c r="V13" s="92">
        <f t="array" ref="V13">+IFERROR(ROUND(INDEX(FCSTSDV!$D$2:$N$674,MATCH(ok!$D13,FCSTSDV!$C$2:$C$674,0),MATCH(ok!V$3,FCSTSDV!$D$1:$N$1,0))/ok!$F13,1),0)</f>
        <v>0</v>
      </c>
      <c r="W13" s="92">
        <f t="array" ref="W13">+IFERROR(ROUND(INDEX(FCSTSDV!$D$2:$N$674,MATCH(ok!$D13,FCSTSDV!$C$2:$C$674,0),MATCH(ok!W$3,FCSTSDV!$D$1:$N$1,0))/ok!$F13,1),0)</f>
        <v>0</v>
      </c>
      <c r="X13" s="92">
        <f t="array" ref="X13">+IFERROR(ROUND(INDEX(FCSTSDV!$D$2:$N$674,MATCH(ok!$D13,FCSTSDV!$C$2:$C$674,0),MATCH(ok!X$3,FCSTSDV!$D$1:$N$1,0))/ok!$F13,1),0)</f>
        <v>0</v>
      </c>
      <c r="Y13" s="92">
        <f t="array" ref="Y13">+IFERROR(ROUND(INDEX(FCSTSDV!$D$2:$N$674,MATCH(ok!$D13,FCSTSDV!$C$2:$C$674,0),MATCH(ok!Y$3,FCSTSDV!$D$1:$N$1,0))/ok!$F13,1),0)</f>
        <v>0</v>
      </c>
      <c r="Z13" s="92">
        <f t="array" ref="Z13">+IFERROR(ROUND(INDEX(FCSTSDV!$D$2:$N$674,MATCH(ok!$D13,FCSTSDV!$C$2:$C$674,0),MATCH(ok!Z$3,FCSTSDV!$D$1:$N$1,0))/ok!$F13,1),0)</f>
        <v>0</v>
      </c>
      <c r="AA13" s="92">
        <f t="array" ref="AA13">+IFERROR(ROUND(INDEX(FCSTSDV!$D$2:$N$674,MATCH(ok!$D13,FCSTSDV!$C$2:$C$674,0),MATCH(ok!AA$3,FCSTSDV!$D$1:$N$1,0))/ok!$F13,1),0)</f>
        <v>0</v>
      </c>
      <c r="AB13" s="92">
        <f t="array" ref="AB13">+IFERROR(ROUND(INDEX(FCSTSDV!$D$2:$N$674,MATCH(ok!$D13,FCSTSDV!$C$2:$C$674,0),MATCH(ok!AB$3,FCSTSDV!$D$1:$N$1,0))/ok!$F13,1),0)</f>
        <v>0</v>
      </c>
      <c r="AC13" s="92">
        <f t="array" ref="AC13">+IFERROR(ROUND(INDEX(FCSTSDV!$D$2:$N$674,MATCH(ok!$D13,FCSTSDV!$C$2:$C$674,0),MATCH(ok!AC$3,FCSTSDV!$D$1:$N$1,0))/ok!$F13,1),0)</f>
        <v>0</v>
      </c>
      <c r="AD13" s="92">
        <f t="array" ref="AD13">+IFERROR(ROUND(INDEX(FCSTSDV!$D$2:$N$674,MATCH(ok!$D13,FCSTSDV!$C$2:$C$674,0),MATCH(ok!AD$3,FCSTSDV!$D$1:$N$1,0))/ok!$F13,1),0)</f>
        <v>0</v>
      </c>
      <c r="AE13" s="92">
        <f t="array" ref="AE13">+IFERROR(ROUND(INDEX(FCSTSDV!$D$2:$N$674,MATCH(ok!$D13,FCSTSDV!$C$2:$C$674,0),MATCH(ok!AE$3,FCSTSDV!$D$1:$N$1,0))/ok!$F13,1),0)</f>
        <v>0</v>
      </c>
      <c r="AF13" s="92">
        <f t="array" ref="AF13">+IFERROR(ROUND(INDEX(FCSTSDV!$D$2:$N$674,MATCH(ok!$D13,FCSTSDV!$C$2:$C$674,0),MATCH(ok!AF$3,FCSTSDV!$D$1:$N$1,0))/ok!$F13,1),0)</f>
        <v>0</v>
      </c>
      <c r="AG13" s="92">
        <f t="array" ref="AG13">+IFERROR(ROUND(INDEX(FCSTSDV!$D$2:$N$674,MATCH(ok!$D13,FCSTSDV!$C$2:$C$674,0),MATCH(ok!AG$3,FCSTSDV!$D$1:$N$1,0))/ok!$F13,1),0)</f>
        <v>0</v>
      </c>
    </row>
    <row r="14" spans="1:33" ht="20.100000000000001" customHeight="1">
      <c r="A14" s="818"/>
      <c r="B14" s="794"/>
      <c r="C14" s="57"/>
      <c r="D14" s="49" t="s">
        <v>25</v>
      </c>
      <c r="E14" s="199" t="e">
        <f>+E13</f>
        <v>#REF!</v>
      </c>
      <c r="F14" s="49">
        <v>100</v>
      </c>
      <c r="G14" s="794"/>
      <c r="H14" s="58"/>
      <c r="I14" s="784"/>
      <c r="J14" s="81">
        <f>+IF(SUM(K14:Y14)&lt;&gt;$N$2,ROUND(IFERROR(VLOOKUP(D14,FCSTSDV!$C$2:$C$285,2,0),0)/ok!F14+0,0),0)</f>
        <v>0</v>
      </c>
      <c r="K14" s="92">
        <f t="array" ref="K14">+IFERROR(ROUND(INDEX(FCSTSDV!$D$2:$N$674,MATCH(ok!$D14,FCSTSDV!$C$2:$C$674,0),MATCH(ok!K$3,FCSTSDV!$D$1:$N$1,0))/ok!$F14,1),0)</f>
        <v>0</v>
      </c>
      <c r="L14" s="92">
        <f t="array" ref="L14">+IFERROR(ROUND(INDEX(FCSTSDV!$D$2:$N$674,MATCH(ok!$D14,FCSTSDV!$C$2:$C$674,0),MATCH(ok!L$3,FCSTSDV!$D$1:$N$1,0))/ok!$F14,1),0)</f>
        <v>0</v>
      </c>
      <c r="M14" s="92">
        <f t="array" ref="M14">+IFERROR(ROUND(INDEX(FCSTSDV!$D$2:$N$674,MATCH(ok!$D14,FCSTSDV!$C$2:$C$674,0),MATCH(ok!M$3,FCSTSDV!$D$1:$N$1,0))/ok!$F14,1),0)</f>
        <v>0</v>
      </c>
      <c r="N14" s="92">
        <f t="array" ref="N14">+IFERROR(ROUND(INDEX(FCSTSDV!$D$2:$N$674,MATCH(ok!$D14,FCSTSDV!$C$2:$C$674,0),MATCH(ok!N$3,FCSTSDV!$D$1:$N$1,0))/ok!$F14,1),0)</f>
        <v>0</v>
      </c>
      <c r="O14" s="92">
        <f t="array" ref="O14">+IFERROR(ROUND(INDEX(FCSTSDV!$D$2:$N$674,MATCH(ok!$D14,FCSTSDV!$C$2:$C$674,0),MATCH(ok!O$3,FCSTSDV!$D$1:$N$1,0))/ok!$F14,1),0)</f>
        <v>0</v>
      </c>
      <c r="P14" s="92">
        <f t="array" ref="P14">+IFERROR(ROUND(INDEX(FCSTSDV!$D$2:$N$674,MATCH(ok!$D14,FCSTSDV!$C$2:$C$674,0),MATCH(ok!P$3,FCSTSDV!$D$1:$N$1,0))/ok!$F14,1),0)</f>
        <v>0</v>
      </c>
      <c r="Q14" s="92">
        <f t="array" ref="Q14">+IFERROR(ROUND(INDEX(FCSTSDV!$D$2:$N$674,MATCH(ok!$D14,FCSTSDV!$C$2:$C$674,0),MATCH(ok!Q$3,FCSTSDV!$D$1:$N$1,0))/ok!$F14,1),0)</f>
        <v>0</v>
      </c>
      <c r="R14" s="92">
        <f t="array" ref="R14">+IFERROR(ROUND(INDEX(FCSTSDV!$D$2:$N$674,MATCH(ok!$D14,FCSTSDV!$C$2:$C$674,0),MATCH(ok!R$3,FCSTSDV!$D$1:$N$1,0))/ok!$F14,1),0)</f>
        <v>0</v>
      </c>
      <c r="S14" s="92">
        <f t="array" ref="S14">+IFERROR(ROUND(INDEX(FCSTSDV!$D$2:$N$674,MATCH(ok!$D14,FCSTSDV!$C$2:$C$674,0),MATCH(ok!S$3,FCSTSDV!$D$1:$N$1,0))/ok!$F14,1),0)</f>
        <v>0</v>
      </c>
      <c r="T14" s="92">
        <f t="array" ref="T14">+IFERROR(ROUND(INDEX(FCSTSDV!$D$2:$N$674,MATCH(ok!$D14,FCSTSDV!$C$2:$C$674,0),MATCH(ok!T$3,FCSTSDV!$D$1:$N$1,0))/ok!$F14,1),0)</f>
        <v>0</v>
      </c>
      <c r="U14" s="92">
        <f t="array" ref="U14">+IFERROR(ROUND(INDEX(FCSTSDV!$D$2:$N$674,MATCH(ok!$D14,FCSTSDV!$C$2:$C$674,0),MATCH(ok!U$3,FCSTSDV!$D$1:$N$1,0))/ok!$F14,1),0)</f>
        <v>0</v>
      </c>
      <c r="V14" s="92">
        <f t="array" ref="V14">+IFERROR(ROUND(INDEX(FCSTSDV!$D$2:$N$674,MATCH(ok!$D14,FCSTSDV!$C$2:$C$674,0),MATCH(ok!V$3,FCSTSDV!$D$1:$N$1,0))/ok!$F14,1),0)</f>
        <v>0</v>
      </c>
      <c r="W14" s="92">
        <f t="array" ref="W14">+IFERROR(ROUND(INDEX(FCSTSDV!$D$2:$N$674,MATCH(ok!$D14,FCSTSDV!$C$2:$C$674,0),MATCH(ok!W$3,FCSTSDV!$D$1:$N$1,0))/ok!$F14,1),0)</f>
        <v>0</v>
      </c>
      <c r="X14" s="92">
        <f t="array" ref="X14">+IFERROR(ROUND(INDEX(FCSTSDV!$D$2:$N$674,MATCH(ok!$D14,FCSTSDV!$C$2:$C$674,0),MATCH(ok!X$3,FCSTSDV!$D$1:$N$1,0))/ok!$F14,1),0)</f>
        <v>0</v>
      </c>
      <c r="Y14" s="92">
        <f t="array" ref="Y14">+IFERROR(ROUND(INDEX(FCSTSDV!$D$2:$N$674,MATCH(ok!$D14,FCSTSDV!$C$2:$C$674,0),MATCH(ok!Y$3,FCSTSDV!$D$1:$N$1,0))/ok!$F14,1),0)</f>
        <v>0</v>
      </c>
      <c r="Z14" s="92">
        <f t="array" ref="Z14">+IFERROR(ROUND(INDEX(FCSTSDV!$D$2:$N$674,MATCH(ok!$D14,FCSTSDV!$C$2:$C$674,0),MATCH(ok!Z$3,FCSTSDV!$D$1:$N$1,0))/ok!$F14,1),0)</f>
        <v>0</v>
      </c>
      <c r="AA14" s="92">
        <f t="array" ref="AA14">+IFERROR(ROUND(INDEX(FCSTSDV!$D$2:$N$674,MATCH(ok!$D14,FCSTSDV!$C$2:$C$674,0),MATCH(ok!AA$3,FCSTSDV!$D$1:$N$1,0))/ok!$F14,1),0)</f>
        <v>0</v>
      </c>
      <c r="AB14" s="92">
        <f t="array" ref="AB14">+IFERROR(ROUND(INDEX(FCSTSDV!$D$2:$N$674,MATCH(ok!$D14,FCSTSDV!$C$2:$C$674,0),MATCH(ok!AB$3,FCSTSDV!$D$1:$N$1,0))/ok!$F14,1),0)</f>
        <v>0</v>
      </c>
      <c r="AC14" s="92">
        <f t="array" ref="AC14">+IFERROR(ROUND(INDEX(FCSTSDV!$D$2:$N$674,MATCH(ok!$D14,FCSTSDV!$C$2:$C$674,0),MATCH(ok!AC$3,FCSTSDV!$D$1:$N$1,0))/ok!$F14,1),0)</f>
        <v>0</v>
      </c>
      <c r="AD14" s="92">
        <f t="array" ref="AD14">+IFERROR(ROUND(INDEX(FCSTSDV!$D$2:$N$674,MATCH(ok!$D14,FCSTSDV!$C$2:$C$674,0),MATCH(ok!AD$3,FCSTSDV!$D$1:$N$1,0))/ok!$F14,1),0)</f>
        <v>0</v>
      </c>
      <c r="AE14" s="92">
        <f t="array" ref="AE14">+IFERROR(ROUND(INDEX(FCSTSDV!$D$2:$N$674,MATCH(ok!$D14,FCSTSDV!$C$2:$C$674,0),MATCH(ok!AE$3,FCSTSDV!$D$1:$N$1,0))/ok!$F14,1),0)</f>
        <v>0</v>
      </c>
      <c r="AF14" s="92">
        <f t="array" ref="AF14">+IFERROR(ROUND(INDEX(FCSTSDV!$D$2:$N$674,MATCH(ok!$D14,FCSTSDV!$C$2:$C$674,0),MATCH(ok!AF$3,FCSTSDV!$D$1:$N$1,0))/ok!$F14,1),0)</f>
        <v>0</v>
      </c>
      <c r="AG14" s="92">
        <f t="array" ref="AG14">+IFERROR(ROUND(INDEX(FCSTSDV!$D$2:$N$674,MATCH(ok!$D14,FCSTSDV!$C$2:$C$674,0),MATCH(ok!AG$3,FCSTSDV!$D$1:$N$1,0))/ok!$F14,1),0)</f>
        <v>0</v>
      </c>
    </row>
    <row r="15" spans="1:33" ht="20.100000000000001" customHeight="1">
      <c r="A15" s="818"/>
      <c r="B15" s="794"/>
      <c r="C15" s="57"/>
      <c r="D15" s="46" t="s">
        <v>26</v>
      </c>
      <c r="E15" s="199" t="e">
        <f>+E14</f>
        <v>#REF!</v>
      </c>
      <c r="F15" s="49">
        <v>100</v>
      </c>
      <c r="G15" s="794"/>
      <c r="H15" s="58"/>
      <c r="I15" s="784"/>
      <c r="J15" s="81">
        <f>+IF(SUM(K15:Y15)&lt;&gt;$N$2,ROUND(IFERROR(VLOOKUP(D15,FCSTSDV!$C$2:$C$285,2,0),0)/ok!F15+0,0),0)</f>
        <v>0</v>
      </c>
      <c r="K15" s="92">
        <f t="array" ref="K15">+IFERROR(ROUND(INDEX(FCSTSDV!$D$2:$N$674,MATCH(ok!$D15,FCSTSDV!$C$2:$C$674,0),MATCH(ok!K$3,FCSTSDV!$D$1:$N$1,0))/ok!$F15,1),0)</f>
        <v>0</v>
      </c>
      <c r="L15" s="92">
        <f t="array" ref="L15">+IFERROR(ROUND(INDEX(FCSTSDV!$D$2:$N$674,MATCH(ok!$D15,FCSTSDV!$C$2:$C$674,0),MATCH(ok!L$3,FCSTSDV!$D$1:$N$1,0))/ok!$F15,1),0)</f>
        <v>0</v>
      </c>
      <c r="M15" s="92">
        <f t="array" ref="M15">+IFERROR(ROUND(INDEX(FCSTSDV!$D$2:$N$674,MATCH(ok!$D15,FCSTSDV!$C$2:$C$674,0),MATCH(ok!M$3,FCSTSDV!$D$1:$N$1,0))/ok!$F15,1),0)</f>
        <v>0</v>
      </c>
      <c r="N15" s="92">
        <f t="array" ref="N15">+IFERROR(ROUND(INDEX(FCSTSDV!$D$2:$N$674,MATCH(ok!$D15,FCSTSDV!$C$2:$C$674,0),MATCH(ok!N$3,FCSTSDV!$D$1:$N$1,0))/ok!$F15,1),0)</f>
        <v>0</v>
      </c>
      <c r="O15" s="92">
        <f t="array" ref="O15">+IFERROR(ROUND(INDEX(FCSTSDV!$D$2:$N$674,MATCH(ok!$D15,FCSTSDV!$C$2:$C$674,0),MATCH(ok!O$3,FCSTSDV!$D$1:$N$1,0))/ok!$F15,1),0)</f>
        <v>0</v>
      </c>
      <c r="P15" s="92">
        <f t="array" ref="P15">+IFERROR(ROUND(INDEX(FCSTSDV!$D$2:$N$674,MATCH(ok!$D15,FCSTSDV!$C$2:$C$674,0),MATCH(ok!P$3,FCSTSDV!$D$1:$N$1,0))/ok!$F15,1),0)</f>
        <v>0</v>
      </c>
      <c r="Q15" s="92">
        <f t="array" ref="Q15">+IFERROR(ROUND(INDEX(FCSTSDV!$D$2:$N$674,MATCH(ok!$D15,FCSTSDV!$C$2:$C$674,0),MATCH(ok!Q$3,FCSTSDV!$D$1:$N$1,0))/ok!$F15,1),0)</f>
        <v>0</v>
      </c>
      <c r="R15" s="92">
        <f t="array" ref="R15">+IFERROR(ROUND(INDEX(FCSTSDV!$D$2:$N$674,MATCH(ok!$D15,FCSTSDV!$C$2:$C$674,0),MATCH(ok!R$3,FCSTSDV!$D$1:$N$1,0))/ok!$F15,1),0)</f>
        <v>0</v>
      </c>
      <c r="S15" s="92">
        <f t="array" ref="S15">+IFERROR(ROUND(INDEX(FCSTSDV!$D$2:$N$674,MATCH(ok!$D15,FCSTSDV!$C$2:$C$674,0),MATCH(ok!S$3,FCSTSDV!$D$1:$N$1,0))/ok!$F15,1),0)</f>
        <v>0</v>
      </c>
      <c r="T15" s="92">
        <f t="array" ref="T15">+IFERROR(ROUND(INDEX(FCSTSDV!$D$2:$N$674,MATCH(ok!$D15,FCSTSDV!$C$2:$C$674,0),MATCH(ok!T$3,FCSTSDV!$D$1:$N$1,0))/ok!$F15,1),0)</f>
        <v>0</v>
      </c>
      <c r="U15" s="92">
        <f t="array" ref="U15">+IFERROR(ROUND(INDEX(FCSTSDV!$D$2:$N$674,MATCH(ok!$D15,FCSTSDV!$C$2:$C$674,0),MATCH(ok!U$3,FCSTSDV!$D$1:$N$1,0))/ok!$F15,1),0)</f>
        <v>0</v>
      </c>
      <c r="V15" s="92">
        <f t="array" ref="V15">+IFERROR(ROUND(INDEX(FCSTSDV!$D$2:$N$674,MATCH(ok!$D15,FCSTSDV!$C$2:$C$674,0),MATCH(ok!V$3,FCSTSDV!$D$1:$N$1,0))/ok!$F15,1),0)</f>
        <v>0</v>
      </c>
      <c r="W15" s="92">
        <f t="array" ref="W15">+IFERROR(ROUND(INDEX(FCSTSDV!$D$2:$N$674,MATCH(ok!$D15,FCSTSDV!$C$2:$C$674,0),MATCH(ok!W$3,FCSTSDV!$D$1:$N$1,0))/ok!$F15,1),0)</f>
        <v>0</v>
      </c>
      <c r="X15" s="92">
        <f t="array" ref="X15">+IFERROR(ROUND(INDEX(FCSTSDV!$D$2:$N$674,MATCH(ok!$D15,FCSTSDV!$C$2:$C$674,0),MATCH(ok!X$3,FCSTSDV!$D$1:$N$1,0))/ok!$F15,1),0)</f>
        <v>0</v>
      </c>
      <c r="Y15" s="92">
        <f t="array" ref="Y15">+IFERROR(ROUND(INDEX(FCSTSDV!$D$2:$N$674,MATCH(ok!$D15,FCSTSDV!$C$2:$C$674,0),MATCH(ok!Y$3,FCSTSDV!$D$1:$N$1,0))/ok!$F15,1),0)</f>
        <v>0</v>
      </c>
      <c r="Z15" s="92">
        <f t="array" ref="Z15">+IFERROR(ROUND(INDEX(FCSTSDV!$D$2:$N$674,MATCH(ok!$D15,FCSTSDV!$C$2:$C$674,0),MATCH(ok!Z$3,FCSTSDV!$D$1:$N$1,0))/ok!$F15,1),0)</f>
        <v>0</v>
      </c>
      <c r="AA15" s="92">
        <f t="array" ref="AA15">+IFERROR(ROUND(INDEX(FCSTSDV!$D$2:$N$674,MATCH(ok!$D15,FCSTSDV!$C$2:$C$674,0),MATCH(ok!AA$3,FCSTSDV!$D$1:$N$1,0))/ok!$F15,1),0)</f>
        <v>0</v>
      </c>
      <c r="AB15" s="92">
        <f t="array" ref="AB15">+IFERROR(ROUND(INDEX(FCSTSDV!$D$2:$N$674,MATCH(ok!$D15,FCSTSDV!$C$2:$C$674,0),MATCH(ok!AB$3,FCSTSDV!$D$1:$N$1,0))/ok!$F15,1),0)</f>
        <v>0</v>
      </c>
      <c r="AC15" s="92">
        <f t="array" ref="AC15">+IFERROR(ROUND(INDEX(FCSTSDV!$D$2:$N$674,MATCH(ok!$D15,FCSTSDV!$C$2:$C$674,0),MATCH(ok!AC$3,FCSTSDV!$D$1:$N$1,0))/ok!$F15,1),0)</f>
        <v>0</v>
      </c>
      <c r="AD15" s="92">
        <f t="array" ref="AD15">+IFERROR(ROUND(INDEX(FCSTSDV!$D$2:$N$674,MATCH(ok!$D15,FCSTSDV!$C$2:$C$674,0),MATCH(ok!AD$3,FCSTSDV!$D$1:$N$1,0))/ok!$F15,1),0)</f>
        <v>0</v>
      </c>
      <c r="AE15" s="92">
        <f t="array" ref="AE15">+IFERROR(ROUND(INDEX(FCSTSDV!$D$2:$N$674,MATCH(ok!$D15,FCSTSDV!$C$2:$C$674,0),MATCH(ok!AE$3,FCSTSDV!$D$1:$N$1,0))/ok!$F15,1),0)</f>
        <v>0</v>
      </c>
      <c r="AF15" s="92">
        <f t="array" ref="AF15">+IFERROR(ROUND(INDEX(FCSTSDV!$D$2:$N$674,MATCH(ok!$D15,FCSTSDV!$C$2:$C$674,0),MATCH(ok!AF$3,FCSTSDV!$D$1:$N$1,0))/ok!$F15,1),0)</f>
        <v>0</v>
      </c>
      <c r="AG15" s="92">
        <f t="array" ref="AG15">+IFERROR(ROUND(INDEX(FCSTSDV!$D$2:$N$674,MATCH(ok!$D15,FCSTSDV!$C$2:$C$674,0),MATCH(ok!AG$3,FCSTSDV!$D$1:$N$1,0))/ok!$F15,1),0)</f>
        <v>0</v>
      </c>
    </row>
    <row r="16" spans="1:33" ht="20.100000000000001" customHeight="1">
      <c r="A16" s="818"/>
      <c r="B16" s="794"/>
      <c r="C16" s="57"/>
      <c r="D16" s="49" t="s">
        <v>27</v>
      </c>
      <c r="E16" s="49" t="e">
        <f>+E15</f>
        <v>#REF!</v>
      </c>
      <c r="F16" s="49">
        <v>2500</v>
      </c>
      <c r="G16" s="794"/>
      <c r="H16" s="58"/>
      <c r="I16" s="784"/>
      <c r="J16" s="81">
        <f>+IF(SUM(K16:Y16)&lt;&gt;$N$2,ROUND(IFERROR(VLOOKUP(D16,FCSTSDV!$C$2:$C$285,2,0),0)/ok!F16+0,0),0)</f>
        <v>0</v>
      </c>
      <c r="K16" s="92">
        <f t="array" ref="K16">+IFERROR(ROUND(INDEX(FCSTSDV!$D$2:$N$674,MATCH(ok!$D16,FCSTSDV!$C$2:$C$674,0),MATCH(ok!K$3,FCSTSDV!$D$1:$N$1,0))/ok!$F16,1),0)</f>
        <v>0</v>
      </c>
      <c r="L16" s="92">
        <f t="array" ref="L16">+IFERROR(ROUND(INDEX(FCSTSDV!$D$2:$N$674,MATCH(ok!$D16,FCSTSDV!$C$2:$C$674,0),MATCH(ok!L$3,FCSTSDV!$D$1:$N$1,0))/ok!$F16,1),0)</f>
        <v>0</v>
      </c>
      <c r="M16" s="92">
        <f t="array" ref="M16">+IFERROR(ROUND(INDEX(FCSTSDV!$D$2:$N$674,MATCH(ok!$D16,FCSTSDV!$C$2:$C$674,0),MATCH(ok!M$3,FCSTSDV!$D$1:$N$1,0))/ok!$F16,1),0)</f>
        <v>0</v>
      </c>
      <c r="N16" s="92">
        <f t="array" ref="N16">+IFERROR(ROUND(INDEX(FCSTSDV!$D$2:$N$674,MATCH(ok!$D16,FCSTSDV!$C$2:$C$674,0),MATCH(ok!N$3,FCSTSDV!$D$1:$N$1,0))/ok!$F16,1),0)</f>
        <v>0</v>
      </c>
      <c r="O16" s="92">
        <f t="array" ref="O16">+IFERROR(ROUND(INDEX(FCSTSDV!$D$2:$N$674,MATCH(ok!$D16,FCSTSDV!$C$2:$C$674,0),MATCH(ok!O$3,FCSTSDV!$D$1:$N$1,0))/ok!$F16,1),0)</f>
        <v>0</v>
      </c>
      <c r="P16" s="92">
        <f t="array" ref="P16">+IFERROR(ROUND(INDEX(FCSTSDV!$D$2:$N$674,MATCH(ok!$D16,FCSTSDV!$C$2:$C$674,0),MATCH(ok!P$3,FCSTSDV!$D$1:$N$1,0))/ok!$F16,1),0)</f>
        <v>0</v>
      </c>
      <c r="Q16" s="92">
        <f t="array" ref="Q16">+IFERROR(ROUND(INDEX(FCSTSDV!$D$2:$N$674,MATCH(ok!$D16,FCSTSDV!$C$2:$C$674,0),MATCH(ok!Q$3,FCSTSDV!$D$1:$N$1,0))/ok!$F16,1),0)</f>
        <v>0</v>
      </c>
      <c r="R16" s="92">
        <f t="array" ref="R16">+IFERROR(ROUND(INDEX(FCSTSDV!$D$2:$N$674,MATCH(ok!$D16,FCSTSDV!$C$2:$C$674,0),MATCH(ok!R$3,FCSTSDV!$D$1:$N$1,0))/ok!$F16,1),0)</f>
        <v>0</v>
      </c>
      <c r="S16" s="92">
        <f t="array" ref="S16">+IFERROR(ROUND(INDEX(FCSTSDV!$D$2:$N$674,MATCH(ok!$D16,FCSTSDV!$C$2:$C$674,0),MATCH(ok!S$3,FCSTSDV!$D$1:$N$1,0))/ok!$F16,1),0)</f>
        <v>0</v>
      </c>
      <c r="T16" s="92">
        <f t="array" ref="T16">+IFERROR(ROUND(INDEX(FCSTSDV!$D$2:$N$674,MATCH(ok!$D16,FCSTSDV!$C$2:$C$674,0),MATCH(ok!T$3,FCSTSDV!$D$1:$N$1,0))/ok!$F16,1),0)</f>
        <v>0</v>
      </c>
      <c r="U16" s="92">
        <f t="array" ref="U16">+IFERROR(ROUND(INDEX(FCSTSDV!$D$2:$N$674,MATCH(ok!$D16,FCSTSDV!$C$2:$C$674,0),MATCH(ok!U$3,FCSTSDV!$D$1:$N$1,0))/ok!$F16,1),0)</f>
        <v>0</v>
      </c>
      <c r="V16" s="92">
        <f t="array" ref="V16">+IFERROR(ROUND(INDEX(FCSTSDV!$D$2:$N$674,MATCH(ok!$D16,FCSTSDV!$C$2:$C$674,0),MATCH(ok!V$3,FCSTSDV!$D$1:$N$1,0))/ok!$F16,1),0)</f>
        <v>0</v>
      </c>
      <c r="W16" s="92">
        <f t="array" ref="W16">+IFERROR(ROUND(INDEX(FCSTSDV!$D$2:$N$674,MATCH(ok!$D16,FCSTSDV!$C$2:$C$674,0),MATCH(ok!W$3,FCSTSDV!$D$1:$N$1,0))/ok!$F16,1),0)</f>
        <v>0</v>
      </c>
      <c r="X16" s="92">
        <f t="array" ref="X16">+IFERROR(ROUND(INDEX(FCSTSDV!$D$2:$N$674,MATCH(ok!$D16,FCSTSDV!$C$2:$C$674,0),MATCH(ok!X$3,FCSTSDV!$D$1:$N$1,0))/ok!$F16,1),0)</f>
        <v>0</v>
      </c>
      <c r="Y16" s="92">
        <f t="array" ref="Y16">+IFERROR(ROUND(INDEX(FCSTSDV!$D$2:$N$674,MATCH(ok!$D16,FCSTSDV!$C$2:$C$674,0),MATCH(ok!Y$3,FCSTSDV!$D$1:$N$1,0))/ok!$F16,1),0)</f>
        <v>0</v>
      </c>
      <c r="Z16" s="92">
        <f t="array" ref="Z16">+IFERROR(ROUND(INDEX(FCSTSDV!$D$2:$N$674,MATCH(ok!$D16,FCSTSDV!$C$2:$C$674,0),MATCH(ok!Z$3,FCSTSDV!$D$1:$N$1,0))/ok!$F16,1),0)</f>
        <v>0</v>
      </c>
      <c r="AA16" s="92">
        <f t="array" ref="AA16">+IFERROR(ROUND(INDEX(FCSTSDV!$D$2:$N$674,MATCH(ok!$D16,FCSTSDV!$C$2:$C$674,0),MATCH(ok!AA$3,FCSTSDV!$D$1:$N$1,0))/ok!$F16,1),0)</f>
        <v>0</v>
      </c>
      <c r="AB16" s="92">
        <f t="array" ref="AB16">+IFERROR(ROUND(INDEX(FCSTSDV!$D$2:$N$674,MATCH(ok!$D16,FCSTSDV!$C$2:$C$674,0),MATCH(ok!AB$3,FCSTSDV!$D$1:$N$1,0))/ok!$F16,1),0)</f>
        <v>0</v>
      </c>
      <c r="AC16" s="92">
        <f t="array" ref="AC16">+IFERROR(ROUND(INDEX(FCSTSDV!$D$2:$N$674,MATCH(ok!$D16,FCSTSDV!$C$2:$C$674,0),MATCH(ok!AC$3,FCSTSDV!$D$1:$N$1,0))/ok!$F16,1),0)</f>
        <v>0</v>
      </c>
      <c r="AD16" s="92">
        <f t="array" ref="AD16">+IFERROR(ROUND(INDEX(FCSTSDV!$D$2:$N$674,MATCH(ok!$D16,FCSTSDV!$C$2:$C$674,0),MATCH(ok!AD$3,FCSTSDV!$D$1:$N$1,0))/ok!$F16,1),0)</f>
        <v>0</v>
      </c>
      <c r="AE16" s="92">
        <f t="array" ref="AE16">+IFERROR(ROUND(INDEX(FCSTSDV!$D$2:$N$674,MATCH(ok!$D16,FCSTSDV!$C$2:$C$674,0),MATCH(ok!AE$3,FCSTSDV!$D$1:$N$1,0))/ok!$F16,1),0)</f>
        <v>0</v>
      </c>
      <c r="AF16" s="92">
        <f t="array" ref="AF16">+IFERROR(ROUND(INDEX(FCSTSDV!$D$2:$N$674,MATCH(ok!$D16,FCSTSDV!$C$2:$C$674,0),MATCH(ok!AF$3,FCSTSDV!$D$1:$N$1,0))/ok!$F16,1),0)</f>
        <v>0</v>
      </c>
      <c r="AG16" s="92">
        <f t="array" ref="AG16">+IFERROR(ROUND(INDEX(FCSTSDV!$D$2:$N$674,MATCH(ok!$D16,FCSTSDV!$C$2:$C$674,0),MATCH(ok!AG$3,FCSTSDV!$D$1:$N$1,0))/ok!$F16,1),0)</f>
        <v>0</v>
      </c>
    </row>
    <row r="17" spans="1:33" ht="20.100000000000001" customHeight="1">
      <c r="A17" s="818"/>
      <c r="B17" s="794"/>
      <c r="C17" s="57"/>
      <c r="D17" s="49" t="s">
        <v>28</v>
      </c>
      <c r="E17" s="49" t="e">
        <f>+E16</f>
        <v>#REF!</v>
      </c>
      <c r="F17" s="49">
        <v>2500</v>
      </c>
      <c r="G17" s="794"/>
      <c r="H17" s="58"/>
      <c r="I17" s="784"/>
      <c r="J17" s="81">
        <f>+IF(SUM(K17:Y17)&lt;&gt;$N$2,ROUND(IFERROR(VLOOKUP(D17,FCSTSDV!$C$2:$C$285,2,0),0)/ok!F17+0,0),0)</f>
        <v>0</v>
      </c>
      <c r="K17" s="92">
        <f t="array" ref="K17">+IFERROR(ROUND(INDEX(FCSTSDV!$D$2:$N$674,MATCH(ok!$D17,FCSTSDV!$C$2:$C$674,0),MATCH(ok!K$3,FCSTSDV!$D$1:$N$1,0))/ok!$F17,1),0)</f>
        <v>0</v>
      </c>
      <c r="L17" s="92">
        <f t="array" ref="L17">+IFERROR(ROUND(INDEX(FCSTSDV!$D$2:$N$674,MATCH(ok!$D17,FCSTSDV!$C$2:$C$674,0),MATCH(ok!L$3,FCSTSDV!$D$1:$N$1,0))/ok!$F17,1),0)</f>
        <v>0</v>
      </c>
      <c r="M17" s="92">
        <f t="array" ref="M17">+IFERROR(ROUND(INDEX(FCSTSDV!$D$2:$N$674,MATCH(ok!$D17,FCSTSDV!$C$2:$C$674,0),MATCH(ok!M$3,FCSTSDV!$D$1:$N$1,0))/ok!$F17,1),0)</f>
        <v>0</v>
      </c>
      <c r="N17" s="92">
        <f t="array" ref="N17">+IFERROR(ROUND(INDEX(FCSTSDV!$D$2:$N$674,MATCH(ok!$D17,FCSTSDV!$C$2:$C$674,0),MATCH(ok!N$3,FCSTSDV!$D$1:$N$1,0))/ok!$F17,1),0)</f>
        <v>0</v>
      </c>
      <c r="O17" s="92">
        <f t="array" ref="O17">+IFERROR(ROUND(INDEX(FCSTSDV!$D$2:$N$674,MATCH(ok!$D17,FCSTSDV!$C$2:$C$674,0),MATCH(ok!O$3,FCSTSDV!$D$1:$N$1,0))/ok!$F17,1),0)</f>
        <v>0</v>
      </c>
      <c r="P17" s="92">
        <f t="array" ref="P17">+IFERROR(ROUND(INDEX(FCSTSDV!$D$2:$N$674,MATCH(ok!$D17,FCSTSDV!$C$2:$C$674,0),MATCH(ok!P$3,FCSTSDV!$D$1:$N$1,0))/ok!$F17,1),0)</f>
        <v>0</v>
      </c>
      <c r="Q17" s="92">
        <f t="array" ref="Q17">+IFERROR(ROUND(INDEX(FCSTSDV!$D$2:$N$674,MATCH(ok!$D17,FCSTSDV!$C$2:$C$674,0),MATCH(ok!Q$3,FCSTSDV!$D$1:$N$1,0))/ok!$F17,1),0)</f>
        <v>0</v>
      </c>
      <c r="R17" s="92">
        <f t="array" ref="R17">+IFERROR(ROUND(INDEX(FCSTSDV!$D$2:$N$674,MATCH(ok!$D17,FCSTSDV!$C$2:$C$674,0),MATCH(ok!R$3,FCSTSDV!$D$1:$N$1,0))/ok!$F17,1),0)</f>
        <v>0</v>
      </c>
      <c r="S17" s="92">
        <f t="array" ref="S17">+IFERROR(ROUND(INDEX(FCSTSDV!$D$2:$N$674,MATCH(ok!$D17,FCSTSDV!$C$2:$C$674,0),MATCH(ok!S$3,FCSTSDV!$D$1:$N$1,0))/ok!$F17,1),0)</f>
        <v>0</v>
      </c>
      <c r="T17" s="92">
        <f t="array" ref="T17">+IFERROR(ROUND(INDEX(FCSTSDV!$D$2:$N$674,MATCH(ok!$D17,FCSTSDV!$C$2:$C$674,0),MATCH(ok!T$3,FCSTSDV!$D$1:$N$1,0))/ok!$F17,1),0)</f>
        <v>0</v>
      </c>
      <c r="U17" s="92">
        <f t="array" ref="U17">+IFERROR(ROUND(INDEX(FCSTSDV!$D$2:$N$674,MATCH(ok!$D17,FCSTSDV!$C$2:$C$674,0),MATCH(ok!U$3,FCSTSDV!$D$1:$N$1,0))/ok!$F17,1),0)</f>
        <v>0</v>
      </c>
      <c r="V17" s="92">
        <f t="array" ref="V17">+IFERROR(ROUND(INDEX(FCSTSDV!$D$2:$N$674,MATCH(ok!$D17,FCSTSDV!$C$2:$C$674,0),MATCH(ok!V$3,FCSTSDV!$D$1:$N$1,0))/ok!$F17,1),0)</f>
        <v>0</v>
      </c>
      <c r="W17" s="92">
        <f t="array" ref="W17">+IFERROR(ROUND(INDEX(FCSTSDV!$D$2:$N$674,MATCH(ok!$D17,FCSTSDV!$C$2:$C$674,0),MATCH(ok!W$3,FCSTSDV!$D$1:$N$1,0))/ok!$F17,1),0)</f>
        <v>0</v>
      </c>
      <c r="X17" s="92">
        <f t="array" ref="X17">+IFERROR(ROUND(INDEX(FCSTSDV!$D$2:$N$674,MATCH(ok!$D17,FCSTSDV!$C$2:$C$674,0),MATCH(ok!X$3,FCSTSDV!$D$1:$N$1,0))/ok!$F17,1),0)</f>
        <v>0</v>
      </c>
      <c r="Y17" s="92">
        <f t="array" ref="Y17">+IFERROR(ROUND(INDEX(FCSTSDV!$D$2:$N$674,MATCH(ok!$D17,FCSTSDV!$C$2:$C$674,0),MATCH(ok!Y$3,FCSTSDV!$D$1:$N$1,0))/ok!$F17,1),0)</f>
        <v>0</v>
      </c>
      <c r="Z17" s="92">
        <f t="array" ref="Z17">+IFERROR(ROUND(INDEX(FCSTSDV!$D$2:$N$674,MATCH(ok!$D17,FCSTSDV!$C$2:$C$674,0),MATCH(ok!Z$3,FCSTSDV!$D$1:$N$1,0))/ok!$F17,1),0)</f>
        <v>0</v>
      </c>
      <c r="AA17" s="92">
        <f t="array" ref="AA17">+IFERROR(ROUND(INDEX(FCSTSDV!$D$2:$N$674,MATCH(ok!$D17,FCSTSDV!$C$2:$C$674,0),MATCH(ok!AA$3,FCSTSDV!$D$1:$N$1,0))/ok!$F17,1),0)</f>
        <v>0</v>
      </c>
      <c r="AB17" s="92">
        <f t="array" ref="AB17">+IFERROR(ROUND(INDEX(FCSTSDV!$D$2:$N$674,MATCH(ok!$D17,FCSTSDV!$C$2:$C$674,0),MATCH(ok!AB$3,FCSTSDV!$D$1:$N$1,0))/ok!$F17,1),0)</f>
        <v>0</v>
      </c>
      <c r="AC17" s="92">
        <f t="array" ref="AC17">+IFERROR(ROUND(INDEX(FCSTSDV!$D$2:$N$674,MATCH(ok!$D17,FCSTSDV!$C$2:$C$674,0),MATCH(ok!AC$3,FCSTSDV!$D$1:$N$1,0))/ok!$F17,1),0)</f>
        <v>0</v>
      </c>
      <c r="AD17" s="92">
        <f t="array" ref="AD17">+IFERROR(ROUND(INDEX(FCSTSDV!$D$2:$N$674,MATCH(ok!$D17,FCSTSDV!$C$2:$C$674,0),MATCH(ok!AD$3,FCSTSDV!$D$1:$N$1,0))/ok!$F17,1),0)</f>
        <v>0</v>
      </c>
      <c r="AE17" s="92">
        <f t="array" ref="AE17">+IFERROR(ROUND(INDEX(FCSTSDV!$D$2:$N$674,MATCH(ok!$D17,FCSTSDV!$C$2:$C$674,0),MATCH(ok!AE$3,FCSTSDV!$D$1:$N$1,0))/ok!$F17,1),0)</f>
        <v>0</v>
      </c>
      <c r="AF17" s="92">
        <f t="array" ref="AF17">+IFERROR(ROUND(INDEX(FCSTSDV!$D$2:$N$674,MATCH(ok!$D17,FCSTSDV!$C$2:$C$674,0),MATCH(ok!AF$3,FCSTSDV!$D$1:$N$1,0))/ok!$F17,1),0)</f>
        <v>0</v>
      </c>
      <c r="AG17" s="92">
        <f t="array" ref="AG17">+IFERROR(ROUND(INDEX(FCSTSDV!$D$2:$N$674,MATCH(ok!$D17,FCSTSDV!$C$2:$C$674,0),MATCH(ok!AG$3,FCSTSDV!$D$1:$N$1,0))/ok!$F17,1),0)</f>
        <v>0</v>
      </c>
    </row>
    <row r="18" spans="1:33" ht="20.100000000000001" customHeight="1">
      <c r="A18" s="818"/>
      <c r="B18" s="794"/>
      <c r="C18" s="57"/>
      <c r="D18" s="200" t="s">
        <v>29</v>
      </c>
      <c r="E18" s="49"/>
      <c r="F18" s="49">
        <v>2500</v>
      </c>
      <c r="G18" s="794"/>
      <c r="H18" s="58"/>
      <c r="I18" s="784"/>
      <c r="J18" s="81">
        <f>+IF(SUM(K18:Y18)&lt;&gt;$N$2,ROUND(IFERROR(VLOOKUP(D18,FCSTSDV!$C$2:$C$285,2,0),0)/ok!F18+0,0),0)</f>
        <v>0</v>
      </c>
      <c r="K18" s="92">
        <f t="array" ref="K18">+IFERROR(ROUND(INDEX(FCSTSDV!$D$2:$N$674,MATCH(ok!$D18,FCSTSDV!$C$2:$C$674,0),MATCH(ok!K$3,FCSTSDV!$D$1:$N$1,0))/ok!$F18,1),0)</f>
        <v>0</v>
      </c>
      <c r="L18" s="92">
        <f t="array" ref="L18">+IFERROR(ROUND(INDEX(FCSTSDV!$D$2:$N$674,MATCH(ok!$D18,FCSTSDV!$C$2:$C$674,0),MATCH(ok!L$3,FCSTSDV!$D$1:$N$1,0))/ok!$F18,1),0)</f>
        <v>0</v>
      </c>
      <c r="M18" s="92">
        <f t="array" ref="M18">+IFERROR(ROUND(INDEX(FCSTSDV!$D$2:$N$674,MATCH(ok!$D18,FCSTSDV!$C$2:$C$674,0),MATCH(ok!M$3,FCSTSDV!$D$1:$N$1,0))/ok!$F18,1),0)</f>
        <v>0</v>
      </c>
      <c r="N18" s="92">
        <f t="array" ref="N18">+IFERROR(ROUND(INDEX(FCSTSDV!$D$2:$N$674,MATCH(ok!$D18,FCSTSDV!$C$2:$C$674,0),MATCH(ok!N$3,FCSTSDV!$D$1:$N$1,0))/ok!$F18,1),0)</f>
        <v>0</v>
      </c>
      <c r="O18" s="92">
        <f t="array" ref="O18">+IFERROR(ROUND(INDEX(FCSTSDV!$D$2:$N$674,MATCH(ok!$D18,FCSTSDV!$C$2:$C$674,0),MATCH(ok!O$3,FCSTSDV!$D$1:$N$1,0))/ok!$F18,1),0)</f>
        <v>0</v>
      </c>
      <c r="P18" s="92">
        <f t="array" ref="P18">+IFERROR(ROUND(INDEX(FCSTSDV!$D$2:$N$674,MATCH(ok!$D18,FCSTSDV!$C$2:$C$674,0),MATCH(ok!P$3,FCSTSDV!$D$1:$N$1,0))/ok!$F18,1),0)</f>
        <v>0</v>
      </c>
      <c r="Q18" s="92">
        <f t="array" ref="Q18">+IFERROR(ROUND(INDEX(FCSTSDV!$D$2:$N$674,MATCH(ok!$D18,FCSTSDV!$C$2:$C$674,0),MATCH(ok!Q$3,FCSTSDV!$D$1:$N$1,0))/ok!$F18,1),0)</f>
        <v>0</v>
      </c>
      <c r="R18" s="92">
        <f t="array" ref="R18">+IFERROR(ROUND(INDEX(FCSTSDV!$D$2:$N$674,MATCH(ok!$D18,FCSTSDV!$C$2:$C$674,0),MATCH(ok!R$3,FCSTSDV!$D$1:$N$1,0))/ok!$F18,1),0)</f>
        <v>0</v>
      </c>
      <c r="S18" s="92">
        <f t="array" ref="S18">+IFERROR(ROUND(INDEX(FCSTSDV!$D$2:$N$674,MATCH(ok!$D18,FCSTSDV!$C$2:$C$674,0),MATCH(ok!S$3,FCSTSDV!$D$1:$N$1,0))/ok!$F18,1),0)</f>
        <v>0</v>
      </c>
      <c r="T18" s="92">
        <f t="array" ref="T18">+IFERROR(ROUND(INDEX(FCSTSDV!$D$2:$N$674,MATCH(ok!$D18,FCSTSDV!$C$2:$C$674,0),MATCH(ok!T$3,FCSTSDV!$D$1:$N$1,0))/ok!$F18,1),0)</f>
        <v>0</v>
      </c>
      <c r="U18" s="92">
        <f t="array" ref="U18">+IFERROR(ROUND(INDEX(FCSTSDV!$D$2:$N$674,MATCH(ok!$D18,FCSTSDV!$C$2:$C$674,0),MATCH(ok!U$3,FCSTSDV!$D$1:$N$1,0))/ok!$F18,1),0)</f>
        <v>0</v>
      </c>
      <c r="V18" s="92">
        <f t="array" ref="V18">+IFERROR(ROUND(INDEX(FCSTSDV!$D$2:$N$674,MATCH(ok!$D18,FCSTSDV!$C$2:$C$674,0),MATCH(ok!V$3,FCSTSDV!$D$1:$N$1,0))/ok!$F18,1),0)</f>
        <v>0</v>
      </c>
      <c r="W18" s="92">
        <f t="array" ref="W18">+IFERROR(ROUND(INDEX(FCSTSDV!$D$2:$N$674,MATCH(ok!$D18,FCSTSDV!$C$2:$C$674,0),MATCH(ok!W$3,FCSTSDV!$D$1:$N$1,0))/ok!$F18,1),0)</f>
        <v>0</v>
      </c>
      <c r="X18" s="92">
        <f t="array" ref="X18">+IFERROR(ROUND(INDEX(FCSTSDV!$D$2:$N$674,MATCH(ok!$D18,FCSTSDV!$C$2:$C$674,0),MATCH(ok!X$3,FCSTSDV!$D$1:$N$1,0))/ok!$F18,1),0)</f>
        <v>0</v>
      </c>
      <c r="Y18" s="92">
        <f t="array" ref="Y18">+IFERROR(ROUND(INDEX(FCSTSDV!$D$2:$N$674,MATCH(ok!$D18,FCSTSDV!$C$2:$C$674,0),MATCH(ok!Y$3,FCSTSDV!$D$1:$N$1,0))/ok!$F18,1),0)</f>
        <v>0</v>
      </c>
      <c r="Z18" s="92">
        <f t="array" ref="Z18">+IFERROR(ROUND(INDEX(FCSTSDV!$D$2:$N$674,MATCH(ok!$D18,FCSTSDV!$C$2:$C$674,0),MATCH(ok!Z$3,FCSTSDV!$D$1:$N$1,0))/ok!$F18,1),0)</f>
        <v>0</v>
      </c>
      <c r="AA18" s="92">
        <f t="array" ref="AA18">+IFERROR(ROUND(INDEX(FCSTSDV!$D$2:$N$674,MATCH(ok!$D18,FCSTSDV!$C$2:$C$674,0),MATCH(ok!AA$3,FCSTSDV!$D$1:$N$1,0))/ok!$F18,1),0)</f>
        <v>0</v>
      </c>
      <c r="AB18" s="92">
        <f t="array" ref="AB18">+IFERROR(ROUND(INDEX(FCSTSDV!$D$2:$N$674,MATCH(ok!$D18,FCSTSDV!$C$2:$C$674,0),MATCH(ok!AB$3,FCSTSDV!$D$1:$N$1,0))/ok!$F18,1),0)</f>
        <v>0</v>
      </c>
      <c r="AC18" s="92">
        <f t="array" ref="AC18">+IFERROR(ROUND(INDEX(FCSTSDV!$D$2:$N$674,MATCH(ok!$D18,FCSTSDV!$C$2:$C$674,0),MATCH(ok!AC$3,FCSTSDV!$D$1:$N$1,0))/ok!$F18,1),0)</f>
        <v>0</v>
      </c>
      <c r="AD18" s="92">
        <f t="array" ref="AD18">+IFERROR(ROUND(INDEX(FCSTSDV!$D$2:$N$674,MATCH(ok!$D18,FCSTSDV!$C$2:$C$674,0),MATCH(ok!AD$3,FCSTSDV!$D$1:$N$1,0))/ok!$F18,1),0)</f>
        <v>0</v>
      </c>
      <c r="AE18" s="92">
        <f t="array" ref="AE18">+IFERROR(ROUND(INDEX(FCSTSDV!$D$2:$N$674,MATCH(ok!$D18,FCSTSDV!$C$2:$C$674,0),MATCH(ok!AE$3,FCSTSDV!$D$1:$N$1,0))/ok!$F18,1),0)</f>
        <v>0</v>
      </c>
      <c r="AF18" s="92">
        <f t="array" ref="AF18">+IFERROR(ROUND(INDEX(FCSTSDV!$D$2:$N$674,MATCH(ok!$D18,FCSTSDV!$C$2:$C$674,0),MATCH(ok!AF$3,FCSTSDV!$D$1:$N$1,0))/ok!$F18,1),0)</f>
        <v>0</v>
      </c>
      <c r="AG18" s="92">
        <f t="array" ref="AG18">+IFERROR(ROUND(INDEX(FCSTSDV!$D$2:$N$674,MATCH(ok!$D18,FCSTSDV!$C$2:$C$674,0),MATCH(ok!AG$3,FCSTSDV!$D$1:$N$1,0))/ok!$F18,1),0)</f>
        <v>0</v>
      </c>
    </row>
    <row r="19" spans="1:33" ht="20.100000000000001" customHeight="1">
      <c r="A19" s="818"/>
      <c r="B19" s="794"/>
      <c r="C19" s="57"/>
      <c r="D19" s="200" t="s">
        <v>30</v>
      </c>
      <c r="E19" s="49"/>
      <c r="F19" s="49">
        <v>1000</v>
      </c>
      <c r="G19" s="794"/>
      <c r="H19" s="58"/>
      <c r="I19" s="784"/>
      <c r="J19" s="81">
        <f>+IF(SUM(K19:Y19)&lt;&gt;$N$2,ROUND(IFERROR(VLOOKUP(D19,FCSTSDV!$C$2:$C$285,2,0),0)/ok!F19+0,0),0)</f>
        <v>0</v>
      </c>
      <c r="K19" s="92"/>
      <c r="L19" s="92"/>
      <c r="M19" s="92"/>
      <c r="N19" s="92"/>
      <c r="O19" s="92"/>
      <c r="P19" s="92"/>
      <c r="Q19" s="92"/>
      <c r="R19" s="92"/>
      <c r="S19" s="92">
        <f t="array" ref="S19">+IFERROR(ROUND(INDEX(FCSTSDV!$D$2:$N$674,MATCH(ok!$D19,FCSTSDV!$C$2:$C$674,0),MATCH(ok!S$3,FCSTSDV!$D$1:$N$1,0))/ok!$F19,1),0)</f>
        <v>0</v>
      </c>
      <c r="T19" s="92">
        <f t="array" ref="T19">+IFERROR(ROUND(INDEX(FCSTSDV!$D$2:$N$674,MATCH(ok!$D19,FCSTSDV!$C$2:$C$674,0),MATCH(ok!T$3,FCSTSDV!$D$1:$N$1,0))/ok!$F19,1),0)</f>
        <v>0</v>
      </c>
      <c r="U19" s="92">
        <f t="array" ref="U19">+IFERROR(ROUND(INDEX(FCSTSDV!$D$2:$N$674,MATCH(ok!$D19,FCSTSDV!$C$2:$C$674,0),MATCH(ok!U$3,FCSTSDV!$D$1:$N$1,0))/ok!$F19,1),0)</f>
        <v>0</v>
      </c>
      <c r="V19" s="92">
        <f t="array" ref="V19">+IFERROR(ROUND(INDEX(FCSTSDV!$D$2:$N$674,MATCH(ok!$D19,FCSTSDV!$C$2:$C$674,0),MATCH(ok!V$3,FCSTSDV!$D$1:$N$1,0))/ok!$F19,1),0)</f>
        <v>0</v>
      </c>
      <c r="W19" s="92">
        <f t="array" ref="W19">+IFERROR(ROUND(INDEX(FCSTSDV!$D$2:$N$674,MATCH(ok!$D19,FCSTSDV!$C$2:$C$674,0),MATCH(ok!W$3,FCSTSDV!$D$1:$N$1,0))/ok!$F19,1),0)</f>
        <v>0</v>
      </c>
      <c r="X19" s="92">
        <f t="array" ref="X19">+IFERROR(ROUND(INDEX(FCSTSDV!$D$2:$N$674,MATCH(ok!$D19,FCSTSDV!$C$2:$C$674,0),MATCH(ok!X$3,FCSTSDV!$D$1:$N$1,0))/ok!$F19,1),0)</f>
        <v>0</v>
      </c>
      <c r="Y19" s="92">
        <f t="array" ref="Y19">+IFERROR(ROUND(INDEX(FCSTSDV!$D$2:$N$674,MATCH(ok!$D19,FCSTSDV!$C$2:$C$674,0),MATCH(ok!Y$3,FCSTSDV!$D$1:$N$1,0))/ok!$F19,1),0)</f>
        <v>0</v>
      </c>
      <c r="Z19" s="92">
        <f t="array" ref="Z19">+IFERROR(ROUND(INDEX(FCSTSDV!$D$2:$N$674,MATCH(ok!$D19,FCSTSDV!$C$2:$C$674,0),MATCH(ok!Z$3,FCSTSDV!$D$1:$N$1,0))/ok!$F19,1),0)</f>
        <v>0</v>
      </c>
      <c r="AA19" s="92">
        <f t="array" ref="AA19">+IFERROR(ROUND(INDEX(FCSTSDV!$D$2:$N$674,MATCH(ok!$D19,FCSTSDV!$C$2:$C$674,0),MATCH(ok!AA$3,FCSTSDV!$D$1:$N$1,0))/ok!$F19,1),0)</f>
        <v>0</v>
      </c>
      <c r="AB19" s="92">
        <f t="array" ref="AB19">+IFERROR(ROUND(INDEX(FCSTSDV!$D$2:$N$674,MATCH(ok!$D19,FCSTSDV!$C$2:$C$674,0),MATCH(ok!AB$3,FCSTSDV!$D$1:$N$1,0))/ok!$F19,1),0)</f>
        <v>0</v>
      </c>
      <c r="AC19" s="92">
        <f t="array" ref="AC19">+IFERROR(ROUND(INDEX(FCSTSDV!$D$2:$N$674,MATCH(ok!$D19,FCSTSDV!$C$2:$C$674,0),MATCH(ok!AC$3,FCSTSDV!$D$1:$N$1,0))/ok!$F19,1),0)</f>
        <v>0</v>
      </c>
      <c r="AD19" s="92">
        <f t="array" ref="AD19">+IFERROR(ROUND(INDEX(FCSTSDV!$D$2:$N$674,MATCH(ok!$D19,FCSTSDV!$C$2:$C$674,0),MATCH(ok!AD$3,FCSTSDV!$D$1:$N$1,0))/ok!$F19,1),0)</f>
        <v>0</v>
      </c>
      <c r="AE19" s="92">
        <f t="array" ref="AE19">+IFERROR(ROUND(INDEX(FCSTSDV!$D$2:$N$674,MATCH(ok!$D19,FCSTSDV!$C$2:$C$674,0),MATCH(ok!AE$3,FCSTSDV!$D$1:$N$1,0))/ok!$F19,1),0)</f>
        <v>0</v>
      </c>
      <c r="AF19" s="92">
        <f t="array" ref="AF19">+IFERROR(ROUND(INDEX(FCSTSDV!$D$2:$N$674,MATCH(ok!$D19,FCSTSDV!$C$2:$C$674,0),MATCH(ok!AF$3,FCSTSDV!$D$1:$N$1,0))/ok!$F19,1),0)</f>
        <v>0</v>
      </c>
      <c r="AG19" s="92">
        <f t="array" ref="AG19">+IFERROR(ROUND(INDEX(FCSTSDV!$D$2:$N$674,MATCH(ok!$D19,FCSTSDV!$C$2:$C$674,0),MATCH(ok!AG$3,FCSTSDV!$D$1:$N$1,0))/ok!$F19,1),0)</f>
        <v>0</v>
      </c>
    </row>
    <row r="20" spans="1:33" ht="20.100000000000001" customHeight="1">
      <c r="A20" s="818"/>
      <c r="B20" s="794"/>
      <c r="C20" s="57"/>
      <c r="D20" s="200" t="s">
        <v>31</v>
      </c>
      <c r="E20" s="49"/>
      <c r="F20" s="49">
        <v>1000</v>
      </c>
      <c r="G20" s="794"/>
      <c r="H20" s="58"/>
      <c r="I20" s="784"/>
      <c r="J20" s="81">
        <f>+IF(SUM(K20:Y20)&lt;&gt;$N$2,ROUND(IFERROR(VLOOKUP(D20,FCSTSDV!$C$2:$C$285,2,0),0)/ok!F20+0,0),0)</f>
        <v>0</v>
      </c>
      <c r="K20" s="92"/>
      <c r="L20" s="92"/>
      <c r="M20" s="92"/>
      <c r="N20" s="92"/>
      <c r="O20" s="92"/>
      <c r="P20" s="92"/>
      <c r="Q20" s="92"/>
      <c r="R20" s="92"/>
      <c r="S20" s="92">
        <f t="array" ref="S20">+IFERROR(ROUND(INDEX(FCSTSDV!$D$2:$N$674,MATCH(ok!$D20,FCSTSDV!$C$2:$C$674,0),MATCH(ok!S$3,FCSTSDV!$D$1:$N$1,0))/ok!$F20,1),0)</f>
        <v>0</v>
      </c>
      <c r="T20" s="92">
        <f t="array" ref="T20">+IFERROR(ROUND(INDEX(FCSTSDV!$D$2:$N$674,MATCH(ok!$D20,FCSTSDV!$C$2:$C$674,0),MATCH(ok!T$3,FCSTSDV!$D$1:$N$1,0))/ok!$F20,1),0)</f>
        <v>0</v>
      </c>
      <c r="U20" s="92">
        <f t="array" ref="U20">+IFERROR(ROUND(INDEX(FCSTSDV!$D$2:$N$674,MATCH(ok!$D20,FCSTSDV!$C$2:$C$674,0),MATCH(ok!U$3,FCSTSDV!$D$1:$N$1,0))/ok!$F20,1),0)</f>
        <v>0</v>
      </c>
      <c r="V20" s="92">
        <f t="array" ref="V20">+IFERROR(ROUND(INDEX(FCSTSDV!$D$2:$N$674,MATCH(ok!$D20,FCSTSDV!$C$2:$C$674,0),MATCH(ok!V$3,FCSTSDV!$D$1:$N$1,0))/ok!$F20,1),0)</f>
        <v>0</v>
      </c>
      <c r="W20" s="92">
        <f t="array" ref="W20">+IFERROR(ROUND(INDEX(FCSTSDV!$D$2:$N$674,MATCH(ok!$D20,FCSTSDV!$C$2:$C$674,0),MATCH(ok!W$3,FCSTSDV!$D$1:$N$1,0))/ok!$F20,1),0)</f>
        <v>0</v>
      </c>
      <c r="X20" s="92">
        <f t="array" ref="X20">+IFERROR(ROUND(INDEX(FCSTSDV!$D$2:$N$674,MATCH(ok!$D20,FCSTSDV!$C$2:$C$674,0),MATCH(ok!X$3,FCSTSDV!$D$1:$N$1,0))/ok!$F20,1),0)</f>
        <v>0</v>
      </c>
      <c r="Y20" s="92">
        <f t="array" ref="Y20">+IFERROR(ROUND(INDEX(FCSTSDV!$D$2:$N$674,MATCH(ok!$D20,FCSTSDV!$C$2:$C$674,0),MATCH(ok!Y$3,FCSTSDV!$D$1:$N$1,0))/ok!$F20,1),0)</f>
        <v>0</v>
      </c>
      <c r="Z20" s="92">
        <f t="array" ref="Z20">+IFERROR(ROUND(INDEX(FCSTSDV!$D$2:$N$674,MATCH(ok!$D20,FCSTSDV!$C$2:$C$674,0),MATCH(ok!Z$3,FCSTSDV!$D$1:$N$1,0))/ok!$F20,1),0)</f>
        <v>0</v>
      </c>
      <c r="AA20" s="92">
        <f t="array" ref="AA20">+IFERROR(ROUND(INDEX(FCSTSDV!$D$2:$N$674,MATCH(ok!$D20,FCSTSDV!$C$2:$C$674,0),MATCH(ok!AA$3,FCSTSDV!$D$1:$N$1,0))/ok!$F20,1),0)</f>
        <v>0</v>
      </c>
      <c r="AB20" s="92">
        <f t="array" ref="AB20">+IFERROR(ROUND(INDEX(FCSTSDV!$D$2:$N$674,MATCH(ok!$D20,FCSTSDV!$C$2:$C$674,0),MATCH(ok!AB$3,FCSTSDV!$D$1:$N$1,0))/ok!$F20,1),0)</f>
        <v>0</v>
      </c>
      <c r="AC20" s="92">
        <f t="array" ref="AC20">+IFERROR(ROUND(INDEX(FCSTSDV!$D$2:$N$674,MATCH(ok!$D20,FCSTSDV!$C$2:$C$674,0),MATCH(ok!AC$3,FCSTSDV!$D$1:$N$1,0))/ok!$F20,1),0)</f>
        <v>0</v>
      </c>
      <c r="AD20" s="92">
        <f t="array" ref="AD20">+IFERROR(ROUND(INDEX(FCSTSDV!$D$2:$N$674,MATCH(ok!$D20,FCSTSDV!$C$2:$C$674,0),MATCH(ok!AD$3,FCSTSDV!$D$1:$N$1,0))/ok!$F20,1),0)</f>
        <v>0</v>
      </c>
      <c r="AE20" s="92">
        <f t="array" ref="AE20">+IFERROR(ROUND(INDEX(FCSTSDV!$D$2:$N$674,MATCH(ok!$D20,FCSTSDV!$C$2:$C$674,0),MATCH(ok!AE$3,FCSTSDV!$D$1:$N$1,0))/ok!$F20,1),0)</f>
        <v>0</v>
      </c>
      <c r="AF20" s="92">
        <f t="array" ref="AF20">+IFERROR(ROUND(INDEX(FCSTSDV!$D$2:$N$674,MATCH(ok!$D20,FCSTSDV!$C$2:$C$674,0),MATCH(ok!AF$3,FCSTSDV!$D$1:$N$1,0))/ok!$F20,1),0)</f>
        <v>0</v>
      </c>
      <c r="AG20" s="92">
        <f t="array" ref="AG20">+IFERROR(ROUND(INDEX(FCSTSDV!$D$2:$N$674,MATCH(ok!$D20,FCSTSDV!$C$2:$C$674,0),MATCH(ok!AG$3,FCSTSDV!$D$1:$N$1,0))/ok!$F20,1),0)</f>
        <v>0</v>
      </c>
    </row>
    <row r="21" spans="1:33" ht="20.100000000000001" customHeight="1">
      <c r="A21" s="818"/>
      <c r="B21" s="794"/>
      <c r="C21" s="57"/>
      <c r="D21" s="200" t="s">
        <v>1459</v>
      </c>
      <c r="E21" s="49"/>
      <c r="F21" s="49">
        <v>1000</v>
      </c>
      <c r="G21" s="794"/>
      <c r="H21" s="58"/>
      <c r="I21" s="784"/>
      <c r="J21" s="81">
        <f>+IF(SUM(K21:Y21)&lt;&gt;$N$2,ROUND(IFERROR(VLOOKUP(D21,FCSTSDV!$C$2:$C$285,2,0),0)/ok!F21+0,0),0)</f>
        <v>0</v>
      </c>
      <c r="K21" s="92"/>
      <c r="L21" s="92"/>
      <c r="M21" s="92"/>
      <c r="N21" s="92"/>
      <c r="O21" s="92"/>
      <c r="P21" s="92"/>
      <c r="Q21" s="92"/>
      <c r="R21" s="92"/>
      <c r="S21" s="92"/>
      <c r="T21" s="92"/>
      <c r="U21" s="92"/>
      <c r="V21" s="92"/>
      <c r="W21" s="92">
        <f t="array" ref="W21">+IFERROR(ROUND(INDEX(FCSTSDV!$D$2:$N$674,MATCH(ok!$D21,FCSTSDV!$C$2:$C$674,0),MATCH(ok!W$3,FCSTSDV!$D$1:$N$1,0))/ok!$F21,1),0)</f>
        <v>0</v>
      </c>
      <c r="X21" s="92">
        <f t="array" ref="X21">+IFERROR(ROUND(INDEX(FCSTSDV!$D$2:$N$674,MATCH(ok!$D21,FCSTSDV!$C$2:$C$674,0),MATCH(ok!X$3,FCSTSDV!$D$1:$N$1,0))/ok!$F21,1),0)</f>
        <v>0</v>
      </c>
      <c r="Y21" s="92">
        <f t="array" ref="Y21">+IFERROR(ROUND(INDEX(FCSTSDV!$D$2:$N$674,MATCH(ok!$D21,FCSTSDV!$C$2:$C$674,0),MATCH(ok!Y$3,FCSTSDV!$D$1:$N$1,0))/ok!$F21,1),0)</f>
        <v>0</v>
      </c>
      <c r="Z21" s="92">
        <f t="array" ref="Z21">+IFERROR(ROUND(INDEX(FCSTSDV!$D$2:$N$674,MATCH(ok!$D21,FCSTSDV!$C$2:$C$674,0),MATCH(ok!Z$3,FCSTSDV!$D$1:$N$1,0))/ok!$F21,1),0)</f>
        <v>0</v>
      </c>
      <c r="AA21" s="92">
        <f t="array" ref="AA21">+IFERROR(ROUND(INDEX(FCSTSDV!$D$2:$N$674,MATCH(ok!$D21,FCSTSDV!$C$2:$C$674,0),MATCH(ok!AA$3,FCSTSDV!$D$1:$N$1,0))/ok!$F21,1),0)</f>
        <v>0</v>
      </c>
      <c r="AB21" s="92">
        <f t="array" ref="AB21">+IFERROR(ROUND(INDEX(FCSTSDV!$D$2:$N$674,MATCH(ok!$D21,FCSTSDV!$C$2:$C$674,0),MATCH(ok!AB$3,FCSTSDV!$D$1:$N$1,0))/ok!$F21,1),0)</f>
        <v>0</v>
      </c>
      <c r="AC21" s="92">
        <f t="array" ref="AC21">+IFERROR(ROUND(INDEX(FCSTSDV!$D$2:$N$674,MATCH(ok!$D21,FCSTSDV!$C$2:$C$674,0),MATCH(ok!AC$3,FCSTSDV!$D$1:$N$1,0))/ok!$F21,1),0)</f>
        <v>0</v>
      </c>
      <c r="AD21" s="92">
        <f t="array" ref="AD21">+IFERROR(ROUND(INDEX(FCSTSDV!$D$2:$N$674,MATCH(ok!$D21,FCSTSDV!$C$2:$C$674,0),MATCH(ok!AD$3,FCSTSDV!$D$1:$N$1,0))/ok!$F21,1),0)</f>
        <v>0</v>
      </c>
      <c r="AE21" s="92">
        <f t="array" ref="AE21">+IFERROR(ROUND(INDEX(FCSTSDV!$D$2:$N$674,MATCH(ok!$D21,FCSTSDV!$C$2:$C$674,0),MATCH(ok!AE$3,FCSTSDV!$D$1:$N$1,0))/ok!$F21,1),0)</f>
        <v>0</v>
      </c>
      <c r="AF21" s="92">
        <f t="array" ref="AF21">+IFERROR(ROUND(INDEX(FCSTSDV!$D$2:$N$674,MATCH(ok!$D21,FCSTSDV!$C$2:$C$674,0),MATCH(ok!AF$3,FCSTSDV!$D$1:$N$1,0))/ok!$F21,1),0)</f>
        <v>0</v>
      </c>
      <c r="AG21" s="92">
        <f t="array" ref="AG21">+IFERROR(ROUND(INDEX(FCSTSDV!$D$2:$N$674,MATCH(ok!$D21,FCSTSDV!$C$2:$C$674,0),MATCH(ok!AG$3,FCSTSDV!$D$1:$N$1,0))/ok!$F21,1),0)</f>
        <v>0</v>
      </c>
    </row>
    <row r="22" spans="1:33" ht="20.100000000000001" customHeight="1">
      <c r="A22" s="818"/>
      <c r="B22" s="794"/>
      <c r="C22" s="57"/>
      <c r="D22" s="200" t="s">
        <v>1460</v>
      </c>
      <c r="E22" s="49"/>
      <c r="F22" s="49">
        <v>1000</v>
      </c>
      <c r="G22" s="794"/>
      <c r="H22" s="58"/>
      <c r="I22" s="784"/>
      <c r="J22" s="81">
        <f>+IF(SUM(K22:Y22)&lt;&gt;$N$2,ROUND(IFERROR(VLOOKUP(D22,FCSTSDV!$C$2:$C$285,2,0),0)/ok!F22+0,0),0)</f>
        <v>0</v>
      </c>
      <c r="K22" s="92"/>
      <c r="L22" s="92"/>
      <c r="M22" s="92"/>
      <c r="N22" s="92"/>
      <c r="O22" s="92"/>
      <c r="P22" s="92"/>
      <c r="Q22" s="92"/>
      <c r="R22" s="92"/>
      <c r="S22" s="92"/>
      <c r="T22" s="92"/>
      <c r="U22" s="92"/>
      <c r="V22" s="92"/>
      <c r="W22" s="92">
        <f t="array" ref="W22">+IFERROR(ROUND(INDEX(FCSTSDV!$D$2:$N$674,MATCH(ok!$D22,FCSTSDV!$C$2:$C$674,0),MATCH(ok!W$3,FCSTSDV!$D$1:$N$1,0))/ok!$F22,1),0)</f>
        <v>0</v>
      </c>
      <c r="X22" s="92">
        <f t="array" ref="X22">+IFERROR(ROUND(INDEX(FCSTSDV!$D$2:$N$674,MATCH(ok!$D22,FCSTSDV!$C$2:$C$674,0),MATCH(ok!X$3,FCSTSDV!$D$1:$N$1,0))/ok!$F22,1),0)</f>
        <v>0</v>
      </c>
      <c r="Y22" s="92">
        <f t="array" ref="Y22">+IFERROR(ROUND(INDEX(FCSTSDV!$D$2:$N$674,MATCH(ok!$D22,FCSTSDV!$C$2:$C$674,0),MATCH(ok!Y$3,FCSTSDV!$D$1:$N$1,0))/ok!$F22,1),0)</f>
        <v>0</v>
      </c>
      <c r="Z22" s="92">
        <f t="array" ref="Z22">+IFERROR(ROUND(INDEX(FCSTSDV!$D$2:$N$674,MATCH(ok!$D22,FCSTSDV!$C$2:$C$674,0),MATCH(ok!Z$3,FCSTSDV!$D$1:$N$1,0))/ok!$F22,1),0)</f>
        <v>0</v>
      </c>
      <c r="AA22" s="92">
        <f t="array" ref="AA22">+IFERROR(ROUND(INDEX(FCSTSDV!$D$2:$N$674,MATCH(ok!$D22,FCSTSDV!$C$2:$C$674,0),MATCH(ok!AA$3,FCSTSDV!$D$1:$N$1,0))/ok!$F22,1),0)</f>
        <v>0</v>
      </c>
      <c r="AB22" s="92">
        <f t="array" ref="AB22">+IFERROR(ROUND(INDEX(FCSTSDV!$D$2:$N$674,MATCH(ok!$D22,FCSTSDV!$C$2:$C$674,0),MATCH(ok!AB$3,FCSTSDV!$D$1:$N$1,0))/ok!$F22,1),0)</f>
        <v>0</v>
      </c>
      <c r="AC22" s="92">
        <f t="array" ref="AC22">+IFERROR(ROUND(INDEX(FCSTSDV!$D$2:$N$674,MATCH(ok!$D22,FCSTSDV!$C$2:$C$674,0),MATCH(ok!AC$3,FCSTSDV!$D$1:$N$1,0))/ok!$F22,1),0)</f>
        <v>0</v>
      </c>
      <c r="AD22" s="92">
        <f t="array" ref="AD22">+IFERROR(ROUND(INDEX(FCSTSDV!$D$2:$N$674,MATCH(ok!$D22,FCSTSDV!$C$2:$C$674,0),MATCH(ok!AD$3,FCSTSDV!$D$1:$N$1,0))/ok!$F22,1),0)</f>
        <v>0</v>
      </c>
      <c r="AE22" s="92">
        <f t="array" ref="AE22">+IFERROR(ROUND(INDEX(FCSTSDV!$D$2:$N$674,MATCH(ok!$D22,FCSTSDV!$C$2:$C$674,0),MATCH(ok!AE$3,FCSTSDV!$D$1:$N$1,0))/ok!$F22,1),0)</f>
        <v>0</v>
      </c>
      <c r="AF22" s="92">
        <f t="array" ref="AF22">+IFERROR(ROUND(INDEX(FCSTSDV!$D$2:$N$674,MATCH(ok!$D22,FCSTSDV!$C$2:$C$674,0),MATCH(ok!AF$3,FCSTSDV!$D$1:$N$1,0))/ok!$F22,1),0)</f>
        <v>0</v>
      </c>
      <c r="AG22" s="92">
        <f t="array" ref="AG22">+IFERROR(ROUND(INDEX(FCSTSDV!$D$2:$N$674,MATCH(ok!$D22,FCSTSDV!$C$2:$C$674,0),MATCH(ok!AG$3,FCSTSDV!$D$1:$N$1,0))/ok!$F22,1),0)</f>
        <v>0</v>
      </c>
    </row>
    <row r="23" spans="1:33" ht="20.100000000000001" customHeight="1">
      <c r="A23" s="818"/>
      <c r="B23" s="794"/>
      <c r="C23" s="57"/>
      <c r="D23" s="49" t="s">
        <v>36</v>
      </c>
      <c r="E23" s="49"/>
      <c r="F23" s="49">
        <v>200</v>
      </c>
      <c r="G23" s="794"/>
      <c r="H23" s="58"/>
      <c r="I23" s="784"/>
      <c r="J23" s="81">
        <f>+IF(SUM(K23:Y23)&lt;&gt;$N$2,ROUND(IFERROR(VLOOKUP(D23,FCSTSDV!$C$2:$C$285,2,0),0)/ok!F23+0,0),0)</f>
        <v>0</v>
      </c>
      <c r="K23" s="92">
        <f t="array" ref="K23">+IFERROR(ROUND(INDEX(FCSTSDV!$D$2:$N$674,MATCH(ok!$D23,FCSTSDV!$C$2:$C$674,0),MATCH(ok!K$3,FCSTSDV!$D$1:$N$1,0))/ok!$F23,1),0)</f>
        <v>0</v>
      </c>
      <c r="L23" s="92">
        <f t="array" ref="L23">+IFERROR(ROUND(INDEX(FCSTSDV!$D$2:$N$674,MATCH(ok!$D23,FCSTSDV!$C$2:$C$674,0),MATCH(ok!L$3,FCSTSDV!$D$1:$N$1,0))/ok!$F23,1),0)</f>
        <v>0</v>
      </c>
      <c r="M23" s="92">
        <f t="array" ref="M23">+IFERROR(ROUND(INDEX(FCSTSDV!$D$2:$N$674,MATCH(ok!$D23,FCSTSDV!$C$2:$C$674,0),MATCH(ok!M$3,FCSTSDV!$D$1:$N$1,0))/ok!$F23,1),0)</f>
        <v>0</v>
      </c>
      <c r="N23" s="92">
        <f t="array" ref="N23">+IFERROR(ROUND(INDEX(FCSTSDV!$D$2:$N$674,MATCH(ok!$D23,FCSTSDV!$C$2:$C$674,0),MATCH(ok!N$3,FCSTSDV!$D$1:$N$1,0))/ok!$F23,1),0)</f>
        <v>0</v>
      </c>
      <c r="O23" s="92">
        <f t="array" ref="O23">+IFERROR(ROUND(INDEX(FCSTSDV!$D$2:$N$674,MATCH(ok!$D23,FCSTSDV!$C$2:$C$674,0),MATCH(ok!O$3,FCSTSDV!$D$1:$N$1,0))/ok!$F23,1),0)</f>
        <v>0</v>
      </c>
      <c r="P23" s="92">
        <f t="array" ref="P23">+IFERROR(ROUND(INDEX(FCSTSDV!$D$2:$N$674,MATCH(ok!$D23,FCSTSDV!$C$2:$C$674,0),MATCH(ok!P$3,FCSTSDV!$D$1:$N$1,0))/ok!$F23,1),0)</f>
        <v>0</v>
      </c>
      <c r="Q23" s="92">
        <f t="array" ref="Q23">+IFERROR(ROUND(INDEX(FCSTSDV!$D$2:$N$674,MATCH(ok!$D23,FCSTSDV!$C$2:$C$674,0),MATCH(ok!Q$3,FCSTSDV!$D$1:$N$1,0))/ok!$F23,1),0)</f>
        <v>0</v>
      </c>
      <c r="R23" s="92">
        <f t="array" ref="R23">+IFERROR(ROUND(INDEX(FCSTSDV!$D$2:$N$674,MATCH(ok!$D23,FCSTSDV!$C$2:$C$674,0),MATCH(ok!R$3,FCSTSDV!$D$1:$N$1,0))/ok!$F23,1),0)</f>
        <v>0</v>
      </c>
      <c r="S23" s="92">
        <f t="array" ref="S23">+IFERROR(ROUND(INDEX(FCSTSDV!$D$2:$N$674,MATCH(ok!$D23,FCSTSDV!$C$2:$C$674,0),MATCH(ok!S$3,FCSTSDV!$D$1:$N$1,0))/ok!$F23,1),0)</f>
        <v>0</v>
      </c>
      <c r="T23" s="92">
        <f t="array" ref="T23">+IFERROR(ROUND(INDEX(FCSTSDV!$D$2:$N$674,MATCH(ok!$D23,FCSTSDV!$C$2:$C$674,0),MATCH(ok!T$3,FCSTSDV!$D$1:$N$1,0))/ok!$F23,1),0)</f>
        <v>0</v>
      </c>
      <c r="U23" s="92">
        <f t="array" ref="U23">+IFERROR(ROUND(INDEX(FCSTSDV!$D$2:$N$674,MATCH(ok!$D23,FCSTSDV!$C$2:$C$674,0),MATCH(ok!U$3,FCSTSDV!$D$1:$N$1,0))/ok!$F23,1),0)</f>
        <v>0</v>
      </c>
      <c r="V23" s="92">
        <f t="array" ref="V23">+IFERROR(ROUND(INDEX(FCSTSDV!$D$2:$N$674,MATCH(ok!$D23,FCSTSDV!$C$2:$C$674,0),MATCH(ok!V$3,FCSTSDV!$D$1:$N$1,0))/ok!$F23,1),0)</f>
        <v>0</v>
      </c>
      <c r="W23" s="92">
        <f t="array" ref="W23">+IFERROR(ROUND(INDEX(FCSTSDV!$D$2:$N$674,MATCH(ok!$D23,FCSTSDV!$C$2:$C$674,0),MATCH(ok!W$3,FCSTSDV!$D$1:$N$1,0))/ok!$F23,1),0)</f>
        <v>0</v>
      </c>
      <c r="X23" s="92">
        <f t="array" ref="X23">+IFERROR(ROUND(INDEX(FCSTSDV!$D$2:$N$674,MATCH(ok!$D23,FCSTSDV!$C$2:$C$674,0),MATCH(ok!X$3,FCSTSDV!$D$1:$N$1,0))/ok!$F23,1),0)</f>
        <v>0</v>
      </c>
      <c r="Y23" s="92">
        <f t="array" ref="Y23">+IFERROR(ROUND(INDEX(FCSTSDV!$D$2:$N$674,MATCH(ok!$D23,FCSTSDV!$C$2:$C$674,0),MATCH(ok!Y$3,FCSTSDV!$D$1:$N$1,0))/ok!$F23,1),0)</f>
        <v>0</v>
      </c>
      <c r="Z23" s="92">
        <f t="array" ref="Z23">+IFERROR(ROUND(INDEX(FCSTSDV!$D$2:$N$674,MATCH(ok!$D23,FCSTSDV!$C$2:$C$674,0),MATCH(ok!Z$3,FCSTSDV!$D$1:$N$1,0))/ok!$F23,1),0)</f>
        <v>0</v>
      </c>
      <c r="AA23" s="92">
        <f t="array" ref="AA23">+IFERROR(ROUND(INDEX(FCSTSDV!$D$2:$N$674,MATCH(ok!$D23,FCSTSDV!$C$2:$C$674,0),MATCH(ok!AA$3,FCSTSDV!$D$1:$N$1,0))/ok!$F23,1),0)</f>
        <v>0</v>
      </c>
      <c r="AB23" s="92">
        <f t="array" ref="AB23">+IFERROR(ROUND(INDEX(FCSTSDV!$D$2:$N$674,MATCH(ok!$D23,FCSTSDV!$C$2:$C$674,0),MATCH(ok!AB$3,FCSTSDV!$D$1:$N$1,0))/ok!$F23,1),0)</f>
        <v>0</v>
      </c>
      <c r="AC23" s="92">
        <f t="array" ref="AC23">+IFERROR(ROUND(INDEX(FCSTSDV!$D$2:$N$674,MATCH(ok!$D23,FCSTSDV!$C$2:$C$674,0),MATCH(ok!AC$3,FCSTSDV!$D$1:$N$1,0))/ok!$F23,1),0)</f>
        <v>0</v>
      </c>
      <c r="AD23" s="92">
        <f t="array" ref="AD23">+IFERROR(ROUND(INDEX(FCSTSDV!$D$2:$N$674,MATCH(ok!$D23,FCSTSDV!$C$2:$C$674,0),MATCH(ok!AD$3,FCSTSDV!$D$1:$N$1,0))/ok!$F23,1),0)</f>
        <v>0</v>
      </c>
      <c r="AE23" s="92">
        <f t="array" ref="AE23">+IFERROR(ROUND(INDEX(FCSTSDV!$D$2:$N$674,MATCH(ok!$D23,FCSTSDV!$C$2:$C$674,0),MATCH(ok!AE$3,FCSTSDV!$D$1:$N$1,0))/ok!$F23,1),0)</f>
        <v>0</v>
      </c>
      <c r="AF23" s="92">
        <f t="array" ref="AF23">+IFERROR(ROUND(INDEX(FCSTSDV!$D$2:$N$674,MATCH(ok!$D23,FCSTSDV!$C$2:$C$674,0),MATCH(ok!AF$3,FCSTSDV!$D$1:$N$1,0))/ok!$F23,1),0)</f>
        <v>0</v>
      </c>
      <c r="AG23" s="92">
        <f t="array" ref="AG23">+IFERROR(ROUND(INDEX(FCSTSDV!$D$2:$N$674,MATCH(ok!$D23,FCSTSDV!$C$2:$C$674,0),MATCH(ok!AG$3,FCSTSDV!$D$1:$N$1,0))/ok!$F23,1),0)</f>
        <v>0</v>
      </c>
    </row>
    <row r="24" spans="1:33" ht="20.100000000000001" customHeight="1">
      <c r="A24" s="818"/>
      <c r="B24" s="794"/>
      <c r="C24" s="57"/>
      <c r="D24" s="49" t="s">
        <v>37</v>
      </c>
      <c r="E24" s="49"/>
      <c r="F24" s="49">
        <v>100</v>
      </c>
      <c r="G24" s="794"/>
      <c r="H24" s="58"/>
      <c r="I24" s="784"/>
      <c r="J24" s="81">
        <f>+IF(SUM(K24:Y24)&lt;&gt;$N$2,ROUND(IFERROR(VLOOKUP(D24,FCSTSDV!$C$2:$C$285,2,0),0)/ok!F24+0,0),0)</f>
        <v>0</v>
      </c>
      <c r="K24" s="92">
        <f t="array" ref="K24">+IFERROR(ROUND(INDEX(FCSTSDV!$D$2:$N$674,MATCH(ok!$D24,FCSTSDV!$C$2:$C$674,0),MATCH(ok!K$3,FCSTSDV!$D$1:$N$1,0))/ok!$F24,1),0)</f>
        <v>0</v>
      </c>
      <c r="L24" s="92">
        <f t="array" ref="L24">+IFERROR(ROUND(INDEX(FCSTSDV!$D$2:$N$674,MATCH(ok!$D24,FCSTSDV!$C$2:$C$674,0),MATCH(ok!L$3,FCSTSDV!$D$1:$N$1,0))/ok!$F24,1),0)</f>
        <v>0</v>
      </c>
      <c r="M24" s="92">
        <f t="array" ref="M24">+IFERROR(ROUND(INDEX(FCSTSDV!$D$2:$N$674,MATCH(ok!$D24,FCSTSDV!$C$2:$C$674,0),MATCH(ok!M$3,FCSTSDV!$D$1:$N$1,0))/ok!$F24,1),0)</f>
        <v>0</v>
      </c>
      <c r="N24" s="92">
        <f t="array" ref="N24">+IFERROR(ROUND(INDEX(FCSTSDV!$D$2:$N$674,MATCH(ok!$D24,FCSTSDV!$C$2:$C$674,0),MATCH(ok!N$3,FCSTSDV!$D$1:$N$1,0))/ok!$F24,1),0)</f>
        <v>0</v>
      </c>
      <c r="O24" s="92">
        <f t="array" ref="O24">+IFERROR(ROUND(INDEX(FCSTSDV!$D$2:$N$674,MATCH(ok!$D24,FCSTSDV!$C$2:$C$674,0),MATCH(ok!O$3,FCSTSDV!$D$1:$N$1,0))/ok!$F24,1),0)</f>
        <v>0</v>
      </c>
      <c r="P24" s="92">
        <f t="array" ref="P24">+IFERROR(ROUND(INDEX(FCSTSDV!$D$2:$N$674,MATCH(ok!$D24,FCSTSDV!$C$2:$C$674,0),MATCH(ok!P$3,FCSTSDV!$D$1:$N$1,0))/ok!$F24,1),0)</f>
        <v>0</v>
      </c>
      <c r="Q24" s="92">
        <f t="array" ref="Q24">+IFERROR(ROUND(INDEX(FCSTSDV!$D$2:$N$674,MATCH(ok!$D24,FCSTSDV!$C$2:$C$674,0),MATCH(ok!Q$3,FCSTSDV!$D$1:$N$1,0))/ok!$F24,1),0)</f>
        <v>0</v>
      </c>
      <c r="R24" s="92">
        <f t="array" ref="R24">+IFERROR(ROUND(INDEX(FCSTSDV!$D$2:$N$674,MATCH(ok!$D24,FCSTSDV!$C$2:$C$674,0),MATCH(ok!R$3,FCSTSDV!$D$1:$N$1,0))/ok!$F24,1),0)</f>
        <v>0</v>
      </c>
      <c r="S24" s="92">
        <f t="array" ref="S24">+IFERROR(ROUND(INDEX(FCSTSDV!$D$2:$N$674,MATCH(ok!$D24,FCSTSDV!$C$2:$C$674,0),MATCH(ok!S$3,FCSTSDV!$D$1:$N$1,0))/ok!$F24,1),0)</f>
        <v>0</v>
      </c>
      <c r="T24" s="92">
        <f t="array" ref="T24">+IFERROR(ROUND(INDEX(FCSTSDV!$D$2:$N$674,MATCH(ok!$D24,FCSTSDV!$C$2:$C$674,0),MATCH(ok!T$3,FCSTSDV!$D$1:$N$1,0))/ok!$F24,1),0)</f>
        <v>0</v>
      </c>
      <c r="U24" s="92">
        <f t="array" ref="U24">+IFERROR(ROUND(INDEX(FCSTSDV!$D$2:$N$674,MATCH(ok!$D24,FCSTSDV!$C$2:$C$674,0),MATCH(ok!U$3,FCSTSDV!$D$1:$N$1,0))/ok!$F24,1),0)</f>
        <v>0</v>
      </c>
      <c r="V24" s="92">
        <f t="array" ref="V24">+IFERROR(ROUND(INDEX(FCSTSDV!$D$2:$N$674,MATCH(ok!$D24,FCSTSDV!$C$2:$C$674,0),MATCH(ok!V$3,FCSTSDV!$D$1:$N$1,0))/ok!$F24,1),0)</f>
        <v>0</v>
      </c>
      <c r="W24" s="92">
        <f t="array" ref="W24">+IFERROR(ROUND(INDEX(FCSTSDV!$D$2:$N$674,MATCH(ok!$D24,FCSTSDV!$C$2:$C$674,0),MATCH(ok!W$3,FCSTSDV!$D$1:$N$1,0))/ok!$F24,1),0)</f>
        <v>0</v>
      </c>
      <c r="X24" s="92">
        <f t="array" ref="X24">+IFERROR(ROUND(INDEX(FCSTSDV!$D$2:$N$674,MATCH(ok!$D24,FCSTSDV!$C$2:$C$674,0),MATCH(ok!X$3,FCSTSDV!$D$1:$N$1,0))/ok!$F24,1),0)</f>
        <v>0</v>
      </c>
      <c r="Y24" s="92">
        <f t="array" ref="Y24">+IFERROR(ROUND(INDEX(FCSTSDV!$D$2:$N$674,MATCH(ok!$D24,FCSTSDV!$C$2:$C$674,0),MATCH(ok!Y$3,FCSTSDV!$D$1:$N$1,0))/ok!$F24,1),0)</f>
        <v>0</v>
      </c>
      <c r="Z24" s="92">
        <f t="array" ref="Z24">+IFERROR(ROUND(INDEX(FCSTSDV!$D$2:$N$674,MATCH(ok!$D24,FCSTSDV!$C$2:$C$674,0),MATCH(ok!Z$3,FCSTSDV!$D$1:$N$1,0))/ok!$F24,1),0)</f>
        <v>0</v>
      </c>
      <c r="AA24" s="92">
        <f t="array" ref="AA24">+IFERROR(ROUND(INDEX(FCSTSDV!$D$2:$N$674,MATCH(ok!$D24,FCSTSDV!$C$2:$C$674,0),MATCH(ok!AA$3,FCSTSDV!$D$1:$N$1,0))/ok!$F24,1),0)</f>
        <v>0</v>
      </c>
      <c r="AB24" s="92">
        <f t="array" ref="AB24">+IFERROR(ROUND(INDEX(FCSTSDV!$D$2:$N$674,MATCH(ok!$D24,FCSTSDV!$C$2:$C$674,0),MATCH(ok!AB$3,FCSTSDV!$D$1:$N$1,0))/ok!$F24,1),0)</f>
        <v>0</v>
      </c>
      <c r="AC24" s="92">
        <f t="array" ref="AC24">+IFERROR(ROUND(INDEX(FCSTSDV!$D$2:$N$674,MATCH(ok!$D24,FCSTSDV!$C$2:$C$674,0),MATCH(ok!AC$3,FCSTSDV!$D$1:$N$1,0))/ok!$F24,1),0)</f>
        <v>0</v>
      </c>
      <c r="AD24" s="92">
        <f t="array" ref="AD24">+IFERROR(ROUND(INDEX(FCSTSDV!$D$2:$N$674,MATCH(ok!$D24,FCSTSDV!$C$2:$C$674,0),MATCH(ok!AD$3,FCSTSDV!$D$1:$N$1,0))/ok!$F24,1),0)</f>
        <v>0</v>
      </c>
      <c r="AE24" s="92">
        <f t="array" ref="AE24">+IFERROR(ROUND(INDEX(FCSTSDV!$D$2:$N$674,MATCH(ok!$D24,FCSTSDV!$C$2:$C$674,0),MATCH(ok!AE$3,FCSTSDV!$D$1:$N$1,0))/ok!$F24,1),0)</f>
        <v>0</v>
      </c>
      <c r="AF24" s="92">
        <f>+IFERROR(ROUND(INDEX(FCSTSDV!$D$2:$N$674,MATCH(ok!$D24,FCSTSDV!$C$2:$C$674,0),MATCH(ok!AF$3,FCSTSDV!$D$1:$N$1,0))/ok!$F24,1),0)</f>
        <v>0</v>
      </c>
      <c r="AG24" s="92">
        <f t="array" ref="AG24">+IFERROR(ROUND(INDEX(FCSTSDV!$D$2:$N$674,MATCH(ok!$D24,FCSTSDV!$C$2:$C$674,0),MATCH(ok!AG$3,FCSTSDV!$D$1:$N$1,0))/ok!$F24,1),0)</f>
        <v>0</v>
      </c>
    </row>
    <row r="25" spans="1:33" ht="20.100000000000001" customHeight="1">
      <c r="A25" s="818"/>
      <c r="B25" s="794"/>
      <c r="C25" s="57"/>
      <c r="D25" s="46" t="s">
        <v>41</v>
      </c>
      <c r="E25" s="199" t="e">
        <f>+E17</f>
        <v>#REF!</v>
      </c>
      <c r="F25" s="49">
        <v>100</v>
      </c>
      <c r="G25" s="794"/>
      <c r="H25" s="58"/>
      <c r="I25" s="784"/>
      <c r="J25" s="81">
        <f>+IF(SUM(K25:L25)&lt;&gt;$N$2,U4ROUND(IFERROR(VLOOKUP(D25,FCSTSDV!$C$2:$C$285,2,0),0)/ok!F25+0,0),0)</f>
        <v>0</v>
      </c>
      <c r="K25" s="92">
        <f t="array" ref="K25">+IFERROR(ROUND(INDEX(FCSTSDV!$D$2:$N$674,MATCH(ok!$D25,FCSTSDV!$C$2:$C$674,0),MATCH(ok!K$3,FCSTSDV!$D$1:$N$1,0))/ok!$F25,1),0)</f>
        <v>0</v>
      </c>
      <c r="L25" s="92">
        <f t="array" ref="L25">+IFERROR(ROUND(INDEX(FCSTSDV!$D$2:$N$674,MATCH(ok!$D25,FCSTSDV!$C$2:$C$674,0),MATCH(ok!L$3,FCSTSDV!$D$1:$N$1,0))/ok!$F25,1),0)</f>
        <v>0</v>
      </c>
      <c r="M25" s="92">
        <f t="array" ref="M25">+IFERROR(ROUND(INDEX(FCSTSDV!$D$2:$N$674,MATCH(ok!$D25,FCSTSDV!$C$2:$C$674,0),MATCH(ok!M$3,FCSTSDV!$D$1:$N$1,0))/ok!$F25,1),0)</f>
        <v>0</v>
      </c>
      <c r="N25" s="92">
        <f t="array" ref="N25">+IFERROR(ROUND(INDEX(FCSTSDV!$D$2:$N$674,MATCH(ok!$D25,FCSTSDV!$C$2:$C$674,0),MATCH(ok!N$3,FCSTSDV!$D$1:$N$1,0))/ok!$F25,1),0)</f>
        <v>0</v>
      </c>
      <c r="O25" s="92">
        <f t="array" ref="O25">+IFERROR(ROUND(INDEX(FCSTSDV!$D$2:$N$674,MATCH(ok!$D25,FCSTSDV!$C$2:$C$674,0),MATCH(ok!O$3,FCSTSDV!$D$1:$N$1,0))/ok!$F25,1),0)</f>
        <v>0</v>
      </c>
      <c r="P25" s="92">
        <f t="array" ref="P25">+IFERROR(ROUND(INDEX(FCSTSDV!$D$2:$N$674,MATCH(ok!$D25,FCSTSDV!$C$2:$C$674,0),MATCH(ok!P$3,FCSTSDV!$D$1:$N$1,0))/ok!$F25,1),0)</f>
        <v>0</v>
      </c>
      <c r="Q25" s="92">
        <f t="array" ref="Q25">+IFERROR(ROUND(INDEX(FCSTSDV!$D$2:$N$674,MATCH(ok!$D25,FCSTSDV!$C$2:$C$674,0),MATCH(ok!Q$3,FCSTSDV!$D$1:$N$1,0))/ok!$F25,1),0)</f>
        <v>0</v>
      </c>
      <c r="R25" s="92">
        <f t="array" ref="R25">+IFERROR(ROUND(INDEX(FCSTSDV!$D$2:$N$674,MATCH(ok!$D25,FCSTSDV!$C$2:$C$674,0),MATCH(ok!R$3,FCSTSDV!$D$1:$N$1,0))/ok!$F25,1),0)</f>
        <v>0</v>
      </c>
      <c r="S25" s="92">
        <f t="array" ref="S25">+IFERROR(ROUND(INDEX(FCSTSDV!$D$2:$N$674,MATCH(ok!$D25,FCSTSDV!$C$2:$C$674,0),MATCH(ok!S$3,FCSTSDV!$D$1:$N$1,0))/ok!$F25,1),0)</f>
        <v>0</v>
      </c>
      <c r="T25" s="92">
        <f t="array" ref="T25">+IFERROR(ROUND(INDEX(FCSTSDV!$D$2:$N$674,MATCH(ok!$D25,FCSTSDV!$C$2:$C$674,0),MATCH(ok!T$3,FCSTSDV!$D$1:$N$1,0))/ok!$F25,1),0)</f>
        <v>0</v>
      </c>
      <c r="U25" s="92">
        <f t="array" ref="U25">+IFERROR(ROUND(INDEX(FCSTSDV!$D$2:$N$674,MATCH(ok!$D25,FCSTSDV!$C$2:$C$674,0),MATCH(ok!U$3,FCSTSDV!$D$1:$N$1,0))/ok!$F25,1),0)</f>
        <v>0</v>
      </c>
      <c r="V25" s="92">
        <f t="array" ref="V25">+IFERROR(ROUND(INDEX(FCSTSDV!$D$2:$N$674,MATCH(ok!$D25,FCSTSDV!$C$2:$C$674,0),MATCH(ok!V$3,FCSTSDV!$D$1:$N$1,0))/ok!$F25,1),0)</f>
        <v>0</v>
      </c>
      <c r="W25" s="92">
        <f t="array" ref="W25">+IFERROR(ROUND(INDEX(FCSTSDV!$D$2:$N$674,MATCH(ok!$D25,FCSTSDV!$C$2:$C$674,0),MATCH(ok!W$3,FCSTSDV!$D$1:$N$1,0))/ok!$F25,1),0)</f>
        <v>0</v>
      </c>
      <c r="X25" s="92">
        <f t="array" ref="X25">+IFERROR(ROUND(INDEX(FCSTSDV!$D$2:$N$674,MATCH(ok!$D25,FCSTSDV!$C$2:$C$674,0),MATCH(ok!X$3,FCSTSDV!$D$1:$N$1,0))/ok!$F25,1),0)</f>
        <v>0</v>
      </c>
      <c r="Y25" s="92">
        <f t="array" ref="Y25">+IFERROR(ROUND(INDEX(FCSTSDV!$D$2:$N$674,MATCH(ok!$D25,FCSTSDV!$C$2:$C$674,0),MATCH(ok!Y$3,FCSTSDV!$D$1:$N$1,0))/ok!$F25,1),0)</f>
        <v>0</v>
      </c>
      <c r="Z25" s="92">
        <f t="array" ref="Z25">+IFERROR(ROUND(INDEX(FCSTSDV!$D$2:$N$674,MATCH(ok!$D25,FCSTSDV!$C$2:$C$674,0),MATCH(ok!Z$3,FCSTSDV!$D$1:$N$1,0))/ok!$F25,1),0)</f>
        <v>0</v>
      </c>
      <c r="AA25" s="92">
        <f t="array" ref="AA25">+IFERROR(ROUND(INDEX(FCSTSDV!$D$2:$N$674,MATCH(ok!$D25,FCSTSDV!$C$2:$C$674,0),MATCH(ok!AA$3,FCSTSDV!$D$1:$N$1,0))/ok!$F25,1),0)</f>
        <v>0</v>
      </c>
      <c r="AB25" s="92">
        <f t="array" ref="AB25">+IFERROR(ROUND(INDEX(FCSTSDV!$D$2:$N$674,MATCH(ok!$D25,FCSTSDV!$C$2:$C$674,0),MATCH(ok!AB$3,FCSTSDV!$D$1:$N$1,0))/ok!$F25,1),0)</f>
        <v>0</v>
      </c>
      <c r="AC25" s="92">
        <f t="array" ref="AC25">+IFERROR(ROUND(INDEX(FCSTSDV!$D$2:$N$674,MATCH(ok!$D25,FCSTSDV!$C$2:$C$674,0),MATCH(ok!AC$3,FCSTSDV!$D$1:$N$1,0))/ok!$F25,1),0)</f>
        <v>0</v>
      </c>
      <c r="AD25" s="92">
        <f t="array" ref="AD25">+IFERROR(ROUND(INDEX(FCSTSDV!$D$2:$N$674,MATCH(ok!$D25,FCSTSDV!$C$2:$C$674,0),MATCH(ok!AD$3,FCSTSDV!$D$1:$N$1,0))/ok!$F25,1),0)</f>
        <v>0</v>
      </c>
      <c r="AE25" s="92">
        <f t="array" ref="AE25">+IFERROR(ROUND(INDEX(FCSTSDV!$D$2:$N$674,MATCH(ok!$D25,FCSTSDV!$C$2:$C$674,0),MATCH(ok!AE$3,FCSTSDV!$D$1:$N$1,0))/ok!$F25,1),0)</f>
        <v>0</v>
      </c>
      <c r="AF25" s="92">
        <f t="array" ref="AF25">+IFERROR(ROUND(INDEX(FCSTSDV!$D$2:$N$674,MATCH(ok!$D25,FCSTSDV!$C$2:$C$674,0),MATCH(ok!AF$3,FCSTSDV!$D$1:$N$1,0))/ok!$F25,1),0)</f>
        <v>0</v>
      </c>
      <c r="AG25" s="92">
        <f t="array" ref="AG25">+IFERROR(ROUND(INDEX(FCSTSDV!$D$2:$N$674,MATCH(ok!$D25,FCSTSDV!$C$2:$C$674,0),MATCH(ok!AG$3,FCSTSDV!$D$1:$N$1,0))/ok!$F25,1),0)</f>
        <v>0</v>
      </c>
    </row>
    <row r="26" spans="1:33" ht="20.100000000000001" customHeight="1">
      <c r="A26" s="822"/>
      <c r="B26" s="797"/>
      <c r="C26" s="127"/>
      <c r="D26" s="128" t="s">
        <v>42</v>
      </c>
      <c r="E26" s="272" t="e">
        <f>+E25</f>
        <v>#REF!</v>
      </c>
      <c r="F26" s="129" t="s">
        <v>43</v>
      </c>
      <c r="G26" s="797"/>
      <c r="H26" s="273"/>
      <c r="I26" s="801"/>
      <c r="J26" s="153">
        <f>+SUM(J4:J25)</f>
        <v>0</v>
      </c>
      <c r="K26" s="162" t="e">
        <f>+$I$4+$J$26-SUM(K4:L25)</f>
        <v>#REF!</v>
      </c>
      <c r="L26" s="162" t="e">
        <f>+$I$4+$J$26-SUM(L4:M25)</f>
        <v>#REF!</v>
      </c>
      <c r="M26" s="162" t="e">
        <f>+$I$4+$J$26-SUM(M4:N25)</f>
        <v>#REF!</v>
      </c>
      <c r="N26" s="162" t="e">
        <f t="shared" ref="N26:W26" si="1">+$I$4+$J$26-SUM(N4:O25)</f>
        <v>#REF!</v>
      </c>
      <c r="O26" s="162" t="e">
        <f t="shared" si="1"/>
        <v>#REF!</v>
      </c>
      <c r="P26" s="162" t="e">
        <f t="shared" si="1"/>
        <v>#REF!</v>
      </c>
      <c r="Q26" s="162" t="e">
        <f t="shared" si="1"/>
        <v>#REF!</v>
      </c>
      <c r="R26" s="162" t="e">
        <f t="shared" si="1"/>
        <v>#REF!</v>
      </c>
      <c r="S26" s="162" t="e">
        <f t="shared" si="1"/>
        <v>#REF!</v>
      </c>
      <c r="T26" s="162" t="e">
        <f t="shared" si="1"/>
        <v>#REF!</v>
      </c>
      <c r="U26" s="162" t="e">
        <f t="shared" si="1"/>
        <v>#REF!</v>
      </c>
      <c r="V26" s="162" t="e">
        <f t="shared" si="1"/>
        <v>#REF!</v>
      </c>
      <c r="W26" s="162" t="e">
        <f t="shared" si="1"/>
        <v>#REF!</v>
      </c>
      <c r="X26" s="162" t="e">
        <f>+W26-SUM(X4:X25)</f>
        <v>#REF!</v>
      </c>
      <c r="Y26" s="162" t="e">
        <f t="shared" ref="Y26:AG26" si="2">+X26-SUM(Y4:Y25)</f>
        <v>#REF!</v>
      </c>
      <c r="Z26" s="162" t="e">
        <f t="shared" si="2"/>
        <v>#REF!</v>
      </c>
      <c r="AA26" s="162" t="e">
        <f t="shared" si="2"/>
        <v>#REF!</v>
      </c>
      <c r="AB26" s="162" t="e">
        <f t="shared" si="2"/>
        <v>#REF!</v>
      </c>
      <c r="AC26" s="162" t="e">
        <f t="shared" si="2"/>
        <v>#REF!</v>
      </c>
      <c r="AD26" s="162" t="e">
        <f t="shared" si="2"/>
        <v>#REF!</v>
      </c>
      <c r="AE26" s="162" t="e">
        <f t="shared" si="2"/>
        <v>#REF!</v>
      </c>
      <c r="AF26" s="162" t="e">
        <f t="shared" si="2"/>
        <v>#REF!</v>
      </c>
      <c r="AG26" s="162" t="e">
        <f t="shared" si="2"/>
        <v>#REF!</v>
      </c>
    </row>
    <row r="27" spans="1:33" ht="20.100000000000001" customHeight="1">
      <c r="A27" s="806" t="s">
        <v>14</v>
      </c>
      <c r="B27" s="791" t="s">
        <v>44</v>
      </c>
      <c r="C27" s="63"/>
      <c r="D27" s="43" t="s">
        <v>45</v>
      </c>
      <c r="E27" s="198" t="s">
        <v>44</v>
      </c>
      <c r="F27" s="44">
        <v>200</v>
      </c>
      <c r="G27" s="45"/>
      <c r="H27" s="45"/>
      <c r="I27" s="786" t="e">
        <f>+VLOOKUP(B27,Sheet2!$B$3:$C$189,2,0)</f>
        <v>#REF!</v>
      </c>
      <c r="J27" s="79">
        <f>+IF(SUM(K27:Y27)&lt;&gt;$N$2,ROUND(IFERROR(VLOOKUP(D27,FCSTSDV!$C$2:$C$285,2,0),0)/ok!F27+0,0),0)</f>
        <v>0</v>
      </c>
      <c r="K27" s="99">
        <f t="array" ref="K27">+IFERROR(ROUND(INDEX(FCSTSDV!$D$2:$N$674,MATCH(ok!$D27,FCSTSDV!$C$2:$C$674,0),MATCH(ok!K$3,FCSTSDV!$D$1:$N$1,0))/ok!$F27,1),0)</f>
        <v>0</v>
      </c>
      <c r="L27" s="99">
        <f t="array" ref="L27">+IFERROR(ROUND(INDEX(FCSTSDV!$D$2:$N$674,MATCH(ok!$D27,FCSTSDV!$C$2:$C$674,0),MATCH(ok!L$3,FCSTSDV!$D$1:$N$1,0))/ok!$F27,1),0)</f>
        <v>0</v>
      </c>
      <c r="M27" s="99">
        <f t="array" ref="M27">+IFERROR(ROUND(INDEX(FCSTSDV!$D$2:$N$674,MATCH(ok!$D27,FCSTSDV!$C$2:$C$674,0),MATCH(ok!M$3,FCSTSDV!$D$1:$N$1,0))/ok!$F27,1),0)</f>
        <v>0</v>
      </c>
      <c r="N27" s="99">
        <f t="array" ref="N27">+IFERROR(ROUND(INDEX(FCSTSDV!$D$2:$N$674,MATCH(ok!$D27,FCSTSDV!$C$2:$C$674,0),MATCH(ok!N$3,FCSTSDV!$D$1:$N$1,0))/ok!$F27,1),0)</f>
        <v>0</v>
      </c>
      <c r="O27" s="99">
        <f t="array" ref="O27">+IFERROR(ROUND(INDEX(FCSTSDV!$D$2:$N$674,MATCH(ok!$D27,FCSTSDV!$C$2:$C$674,0),MATCH(ok!O$3,FCSTSDV!$D$1:$N$1,0))/ok!$F27,1),0)</f>
        <v>0</v>
      </c>
      <c r="P27" s="99">
        <f t="array" ref="P27">+IFERROR(ROUND(INDEX(FCSTSDV!$D$2:$N$674,MATCH(ok!$D27,FCSTSDV!$C$2:$C$674,0),MATCH(ok!P$3,FCSTSDV!$D$1:$N$1,0))/ok!$F27,1),0)</f>
        <v>0</v>
      </c>
      <c r="Q27" s="99">
        <f t="array" ref="Q27">+IFERROR(ROUND(INDEX(FCSTSDV!$D$2:$N$674,MATCH(ok!$D27,FCSTSDV!$C$2:$C$674,0),MATCH(ok!Q$3,FCSTSDV!$D$1:$N$1,0))/ok!$F27,1),0)</f>
        <v>0</v>
      </c>
      <c r="R27" s="99">
        <f t="array" ref="R27">+IFERROR(ROUND(INDEX(FCSTSDV!$D$2:$N$674,MATCH(ok!$D27,FCSTSDV!$C$2:$C$674,0),MATCH(ok!R$3,FCSTSDV!$D$1:$N$1,0))/ok!$F27,1),0)</f>
        <v>0</v>
      </c>
      <c r="S27" s="99">
        <f t="array" ref="S27">+IFERROR(ROUND(INDEX(FCSTSDV!$D$2:$N$674,MATCH(ok!$D27,FCSTSDV!$C$2:$C$674,0),MATCH(ok!S$3,FCSTSDV!$D$1:$N$1,0))/ok!$F27,1),0)</f>
        <v>0</v>
      </c>
      <c r="T27" s="99">
        <f t="array" ref="T27">+IFERROR(ROUND(INDEX(FCSTSDV!$D$2:$N$674,MATCH(ok!$D27,FCSTSDV!$C$2:$C$674,0),MATCH(ok!T$3,FCSTSDV!$D$1:$N$1,0))/ok!$F27,1),0)</f>
        <v>0</v>
      </c>
      <c r="U27" s="99">
        <f t="array" ref="U27">+IFERROR(ROUND(INDEX(FCSTSDV!$D$2:$N$674,MATCH(ok!$D27,FCSTSDV!$C$2:$C$674,0),MATCH(ok!U$3,FCSTSDV!$D$1:$N$1,0))/ok!$F27,1),0)</f>
        <v>0</v>
      </c>
      <c r="V27" s="99">
        <f t="array" ref="V27">+IFERROR(ROUND(INDEX(FCSTSDV!$D$2:$N$674,MATCH(ok!$D27,FCSTSDV!$C$2:$C$674,0),MATCH(ok!V$3,FCSTSDV!$D$1:$N$1,0))/ok!$F27,1),0)</f>
        <v>0</v>
      </c>
      <c r="W27" s="99">
        <f t="array" ref="W27">+IFERROR(ROUND(INDEX(FCSTSDV!$D$2:$N$674,MATCH(ok!$D27,FCSTSDV!$C$2:$C$674,0),MATCH(ok!W$3,FCSTSDV!$D$1:$N$1,0))/ok!$F27,1),0)</f>
        <v>0</v>
      </c>
      <c r="X27" s="99">
        <f t="array" ref="X27">+IFERROR(ROUND(INDEX(FCSTSDV!$D$2:$N$674,MATCH(ok!$D27,FCSTSDV!$C$2:$C$674,0),MATCH(ok!X$3,FCSTSDV!$D$1:$N$1,0))/ok!$F27,1),0)</f>
        <v>0</v>
      </c>
      <c r="Y27" s="99">
        <f t="array" ref="Y27">+IFERROR(ROUND(INDEX(FCSTSDV!$D$2:$N$674,MATCH(ok!$D27,FCSTSDV!$C$2:$C$674,0),MATCH(ok!Y$3,FCSTSDV!$D$1:$N$1,0))/ok!$F27,1),0)</f>
        <v>0</v>
      </c>
      <c r="Z27" s="99">
        <f t="array" ref="Z27">+IFERROR(ROUND(INDEX(FCSTSDV!$D$2:$N$674,MATCH(ok!$D27,FCSTSDV!$C$2:$C$674,0),MATCH(ok!Z$3,FCSTSDV!$D$1:$N$1,0))/ok!$F27,1),0)</f>
        <v>0</v>
      </c>
      <c r="AA27" s="99">
        <f t="array" ref="AA27">+IFERROR(ROUND(INDEX(FCSTSDV!$D$2:$N$674,MATCH(ok!$D27,FCSTSDV!$C$2:$C$674,0),MATCH(ok!AA$3,FCSTSDV!$D$1:$N$1,0))/ok!$F27,1),0)</f>
        <v>0</v>
      </c>
      <c r="AB27" s="99">
        <f t="array" ref="AB27">+IFERROR(ROUND(INDEX(FCSTSDV!$D$2:$N$674,MATCH(ok!$D27,FCSTSDV!$C$2:$C$674,0),MATCH(ok!AB$3,FCSTSDV!$D$1:$N$1,0))/ok!$F27,1),0)</f>
        <v>0</v>
      </c>
      <c r="AC27" s="99">
        <f t="array" ref="AC27">+IFERROR(ROUND(INDEX(FCSTSDV!$D$2:$N$674,MATCH(ok!$D27,FCSTSDV!$C$2:$C$674,0),MATCH(ok!AC$3,FCSTSDV!$D$1:$N$1,0))/ok!$F27,1),0)</f>
        <v>0</v>
      </c>
      <c r="AD27" s="99">
        <f t="array" ref="AD27">+IFERROR(ROUND(INDEX(FCSTSDV!$D$2:$N$674,MATCH(ok!$D27,FCSTSDV!$C$2:$C$674,0),MATCH(ok!AD$3,FCSTSDV!$D$1:$N$1,0))/ok!$F27,1),0)</f>
        <v>0</v>
      </c>
      <c r="AE27" s="99">
        <f t="array" ref="AE27">+IFERROR(ROUND(INDEX(FCSTSDV!$D$2:$N$674,MATCH(ok!$D27,FCSTSDV!$C$2:$C$674,0),MATCH(ok!AE$3,FCSTSDV!$D$1:$N$1,0))/ok!$F27,1),0)</f>
        <v>0</v>
      </c>
      <c r="AF27" s="99">
        <f t="array" ref="AF27">+IFERROR(ROUND(INDEX(FCSTSDV!$D$2:$N$674,MATCH(ok!$D27,FCSTSDV!$C$2:$C$674,0),MATCH(ok!AF$3,FCSTSDV!$D$1:$N$1,0))/ok!$F27,1),0)</f>
        <v>0</v>
      </c>
      <c r="AG27" s="99">
        <f t="array" ref="AG27">+IFERROR(ROUND(INDEX(FCSTSDV!$D$2:$N$674,MATCH(ok!$D27,FCSTSDV!$C$2:$C$674,0),MATCH(ok!AG$3,FCSTSDV!$D$1:$N$1,0))/ok!$F27,1),0)</f>
        <v>0</v>
      </c>
    </row>
    <row r="28" spans="1:33" ht="20.100000000000001" customHeight="1">
      <c r="A28" s="813"/>
      <c r="B28" s="795"/>
      <c r="C28" s="50"/>
      <c r="D28" s="55" t="s">
        <v>46</v>
      </c>
      <c r="E28" s="202" t="str">
        <f t="shared" ref="E28:E42" si="3">+E27</f>
        <v>26*15</v>
      </c>
      <c r="F28" s="47">
        <v>100</v>
      </c>
      <c r="G28" s="48"/>
      <c r="H28" s="48"/>
      <c r="I28" s="784"/>
      <c r="J28" s="81">
        <f>+IF(SUM(K28:Y28)&lt;&gt;$N$2,ROUND(IFERROR(VLOOKUP(D28,FCSTSDV!$C$2:$C$285,2,0),0)/ok!F28+0,0),0)</f>
        <v>0</v>
      </c>
      <c r="K28" s="92">
        <f t="array" ref="K28">+IFERROR(ROUND(INDEX(FCSTSDV!$D$2:$N$674,MATCH(ok!$D28,FCSTSDV!$C$2:$C$674,0),MATCH(ok!K$3,FCSTSDV!$D$1:$N$1,0))/ok!$F28,1),0)</f>
        <v>0</v>
      </c>
      <c r="L28" s="92">
        <f t="array" ref="L28">+IFERROR(ROUND(INDEX(FCSTSDV!$D$2:$N$674,MATCH(ok!$D28,FCSTSDV!$C$2:$C$674,0),MATCH(ok!L$3,FCSTSDV!$D$1:$N$1,0))/ok!$F28,1),0)</f>
        <v>0</v>
      </c>
      <c r="M28" s="92">
        <f t="array" ref="M28">+IFERROR(ROUND(INDEX(FCSTSDV!$D$2:$N$674,MATCH(ok!$D28,FCSTSDV!$C$2:$C$674,0),MATCH(ok!M$3,FCSTSDV!$D$1:$N$1,0))/ok!$F28,1),0)</f>
        <v>0</v>
      </c>
      <c r="N28" s="92">
        <f t="array" ref="N28">+IFERROR(ROUND(INDEX(FCSTSDV!$D$2:$N$674,MATCH(ok!$D28,FCSTSDV!$C$2:$C$674,0),MATCH(ok!N$3,FCSTSDV!$D$1:$N$1,0))/ok!$F28,1),0)</f>
        <v>0</v>
      </c>
      <c r="O28" s="92">
        <f t="array" ref="O28">+IFERROR(ROUND(INDEX(FCSTSDV!$D$2:$N$674,MATCH(ok!$D28,FCSTSDV!$C$2:$C$674,0),MATCH(ok!O$3,FCSTSDV!$D$1:$N$1,0))/ok!$F28,1),0)</f>
        <v>0</v>
      </c>
      <c r="P28" s="92">
        <f t="array" ref="P28">+IFERROR(ROUND(INDEX(FCSTSDV!$D$2:$N$674,MATCH(ok!$D28,FCSTSDV!$C$2:$C$674,0),MATCH(ok!P$3,FCSTSDV!$D$1:$N$1,0))/ok!$F28,1),0)</f>
        <v>0</v>
      </c>
      <c r="Q28" s="92">
        <f t="array" ref="Q28">+IFERROR(ROUND(INDEX(FCSTSDV!$D$2:$N$674,MATCH(ok!$D28,FCSTSDV!$C$2:$C$674,0),MATCH(ok!Q$3,FCSTSDV!$D$1:$N$1,0))/ok!$F28,1),0)</f>
        <v>0</v>
      </c>
      <c r="R28" s="92">
        <f t="array" ref="R28">+IFERROR(ROUND(INDEX(FCSTSDV!$D$2:$N$674,MATCH(ok!$D28,FCSTSDV!$C$2:$C$674,0),MATCH(ok!R$3,FCSTSDV!$D$1:$N$1,0))/ok!$F28,1),0)</f>
        <v>0</v>
      </c>
      <c r="S28" s="92">
        <f t="array" ref="S28">+IFERROR(ROUND(INDEX(FCSTSDV!$D$2:$N$674,MATCH(ok!$D28,FCSTSDV!$C$2:$C$674,0),MATCH(ok!S$3,FCSTSDV!$D$1:$N$1,0))/ok!$F28,1),0)</f>
        <v>0</v>
      </c>
      <c r="T28" s="92">
        <f t="array" ref="T28">+IFERROR(ROUND(INDEX(FCSTSDV!$D$2:$N$674,MATCH(ok!$D28,FCSTSDV!$C$2:$C$674,0),MATCH(ok!T$3,FCSTSDV!$D$1:$N$1,0))/ok!$F28,1),0)</f>
        <v>0</v>
      </c>
      <c r="U28" s="92">
        <f t="array" ref="U28">+IFERROR(ROUND(INDEX(FCSTSDV!$D$2:$N$674,MATCH(ok!$D28,FCSTSDV!$C$2:$C$674,0),MATCH(ok!U$3,FCSTSDV!$D$1:$N$1,0))/ok!$F28,1),0)</f>
        <v>0</v>
      </c>
      <c r="V28" s="92">
        <f t="array" ref="V28">+IFERROR(ROUND(INDEX(FCSTSDV!$D$2:$N$674,MATCH(ok!$D28,FCSTSDV!$C$2:$C$674,0),MATCH(ok!V$3,FCSTSDV!$D$1:$N$1,0))/ok!$F28,1),0)</f>
        <v>0</v>
      </c>
      <c r="W28" s="92">
        <f t="array" ref="W28">+IFERROR(ROUND(INDEX(FCSTSDV!$D$2:$N$674,MATCH(ok!$D28,FCSTSDV!$C$2:$C$674,0),MATCH(ok!W$3,FCSTSDV!$D$1:$N$1,0))/ok!$F28,1),0)</f>
        <v>0</v>
      </c>
      <c r="X28" s="92">
        <f t="array" ref="X28">+IFERROR(ROUND(INDEX(FCSTSDV!$D$2:$N$674,MATCH(ok!$D28,FCSTSDV!$C$2:$C$674,0),MATCH(ok!X$3,FCSTSDV!$D$1:$N$1,0))/ok!$F28,1),0)</f>
        <v>0</v>
      </c>
      <c r="Y28" s="92">
        <f t="array" ref="Y28">+IFERROR(ROUND(INDEX(FCSTSDV!$D$2:$N$674,MATCH(ok!$D28,FCSTSDV!$C$2:$C$674,0),MATCH(ok!Y$3,FCSTSDV!$D$1:$N$1,0))/ok!$F28,1),0)</f>
        <v>0</v>
      </c>
      <c r="Z28" s="92">
        <f t="array" ref="Z28">+IFERROR(ROUND(INDEX(FCSTSDV!$D$2:$N$674,MATCH(ok!$D28,FCSTSDV!$C$2:$C$674,0),MATCH(ok!Z$3,FCSTSDV!$D$1:$N$1,0))/ok!$F28,1),0)</f>
        <v>0</v>
      </c>
      <c r="AA28" s="92">
        <f t="array" ref="AA28">+IFERROR(ROUND(INDEX(FCSTSDV!$D$2:$N$674,MATCH(ok!$D28,FCSTSDV!$C$2:$C$674,0),MATCH(ok!AA$3,FCSTSDV!$D$1:$N$1,0))/ok!$F28,1),0)</f>
        <v>0</v>
      </c>
      <c r="AB28" s="92">
        <f t="array" ref="AB28">+IFERROR(ROUND(INDEX(FCSTSDV!$D$2:$N$674,MATCH(ok!$D28,FCSTSDV!$C$2:$C$674,0),MATCH(ok!AB$3,FCSTSDV!$D$1:$N$1,0))/ok!$F28,1),0)</f>
        <v>0</v>
      </c>
      <c r="AC28" s="92">
        <f t="array" ref="AC28">+IFERROR(ROUND(INDEX(FCSTSDV!$D$2:$N$674,MATCH(ok!$D28,FCSTSDV!$C$2:$C$674,0),MATCH(ok!AC$3,FCSTSDV!$D$1:$N$1,0))/ok!$F28,1),0)</f>
        <v>0</v>
      </c>
      <c r="AD28" s="92">
        <f t="array" ref="AD28">+IFERROR(ROUND(INDEX(FCSTSDV!$D$2:$N$674,MATCH(ok!$D28,FCSTSDV!$C$2:$C$674,0),MATCH(ok!AD$3,FCSTSDV!$D$1:$N$1,0))/ok!$F28,1),0)</f>
        <v>0</v>
      </c>
      <c r="AE28" s="92">
        <f t="array" ref="AE28">+IFERROR(ROUND(INDEX(FCSTSDV!$D$2:$N$674,MATCH(ok!$D28,FCSTSDV!$C$2:$C$674,0),MATCH(ok!AE$3,FCSTSDV!$D$1:$N$1,0))/ok!$F28,1),0)</f>
        <v>0</v>
      </c>
      <c r="AF28" s="92">
        <f t="array" ref="AF28">+IFERROR(ROUND(INDEX(FCSTSDV!$D$2:$N$674,MATCH(ok!$D28,FCSTSDV!$C$2:$C$674,0),MATCH(ok!AF$3,FCSTSDV!$D$1:$N$1,0))/ok!$F28,1),0)</f>
        <v>0</v>
      </c>
      <c r="AG28" s="92">
        <f t="array" ref="AG28">+IFERROR(ROUND(INDEX(FCSTSDV!$D$2:$N$674,MATCH(ok!$D28,FCSTSDV!$C$2:$C$674,0),MATCH(ok!AG$3,FCSTSDV!$D$1:$N$1,0))/ok!$F28,1),0)</f>
        <v>0</v>
      </c>
    </row>
    <row r="29" spans="1:33" ht="20.100000000000001" customHeight="1">
      <c r="A29" s="813"/>
      <c r="B29" s="795"/>
      <c r="C29" s="57"/>
      <c r="D29" s="46" t="s">
        <v>47</v>
      </c>
      <c r="E29" s="199" t="str">
        <f t="shared" si="3"/>
        <v>26*15</v>
      </c>
      <c r="F29" s="49">
        <v>100</v>
      </c>
      <c r="G29" s="48"/>
      <c r="H29" s="48"/>
      <c r="I29" s="784"/>
      <c r="J29" s="81">
        <f>+IF(SUM(K29:Y29)&lt;&gt;$N$2,ROUND(IFERROR(VLOOKUP(D29,FCSTSDV!$C$2:$C$285,2,0),0)/ok!F29+0,0),0)</f>
        <v>0</v>
      </c>
      <c r="K29" s="92">
        <f t="array" ref="K29">+IFERROR(ROUND(INDEX(FCSTSDV!$D$2:$N$674,MATCH(ok!$D29,FCSTSDV!$C$2:$C$674,0),MATCH(ok!K$3,FCSTSDV!$D$1:$N$1,0))/ok!$F29,1),0)</f>
        <v>0</v>
      </c>
      <c r="L29" s="92">
        <f t="array" ref="L29">+IFERROR(ROUND(INDEX(FCSTSDV!$D$2:$N$674,MATCH(ok!$D29,FCSTSDV!$C$2:$C$674,0),MATCH(ok!L$3,FCSTSDV!$D$1:$N$1,0))/ok!$F29,1),0)</f>
        <v>0</v>
      </c>
      <c r="M29" s="92">
        <f t="array" ref="M29">+IFERROR(ROUND(INDEX(FCSTSDV!$D$2:$N$674,MATCH(ok!$D29,FCSTSDV!$C$2:$C$674,0),MATCH(ok!M$3,FCSTSDV!$D$1:$N$1,0))/ok!$F29,1),0)</f>
        <v>0</v>
      </c>
      <c r="N29" s="92">
        <f t="array" ref="N29">+IFERROR(ROUND(INDEX(FCSTSDV!$D$2:$N$674,MATCH(ok!$D29,FCSTSDV!$C$2:$C$674,0),MATCH(ok!N$3,FCSTSDV!$D$1:$N$1,0))/ok!$F29,1),0)</f>
        <v>0</v>
      </c>
      <c r="O29" s="92">
        <f t="array" ref="O29">+IFERROR(ROUND(INDEX(FCSTSDV!$D$2:$N$674,MATCH(ok!$D29,FCSTSDV!$C$2:$C$674,0),MATCH(ok!O$3,FCSTSDV!$D$1:$N$1,0))/ok!$F29,1),0)</f>
        <v>0</v>
      </c>
      <c r="P29" s="92">
        <f t="array" ref="P29">+IFERROR(ROUND(INDEX(FCSTSDV!$D$2:$N$674,MATCH(ok!$D29,FCSTSDV!$C$2:$C$674,0),MATCH(ok!P$3,FCSTSDV!$D$1:$N$1,0))/ok!$F29,1),0)</f>
        <v>0</v>
      </c>
      <c r="Q29" s="92">
        <f t="array" ref="Q29">+IFERROR(ROUND(INDEX(FCSTSDV!$D$2:$N$674,MATCH(ok!$D29,FCSTSDV!$C$2:$C$674,0),MATCH(ok!Q$3,FCSTSDV!$D$1:$N$1,0))/ok!$F29,1),0)</f>
        <v>0</v>
      </c>
      <c r="R29" s="92">
        <f t="array" ref="R29">+IFERROR(ROUND(INDEX(FCSTSDV!$D$2:$N$674,MATCH(ok!$D29,FCSTSDV!$C$2:$C$674,0),MATCH(ok!R$3,FCSTSDV!$D$1:$N$1,0))/ok!$F29,1),0)</f>
        <v>0</v>
      </c>
      <c r="S29" s="92">
        <f t="array" ref="S29">+IFERROR(ROUND(INDEX(FCSTSDV!$D$2:$N$674,MATCH(ok!$D29,FCSTSDV!$C$2:$C$674,0),MATCH(ok!S$3,FCSTSDV!$D$1:$N$1,0))/ok!$F29,1),0)</f>
        <v>0</v>
      </c>
      <c r="T29" s="92">
        <f t="array" ref="T29">+IFERROR(ROUND(INDEX(FCSTSDV!$D$2:$N$674,MATCH(ok!$D29,FCSTSDV!$C$2:$C$674,0),MATCH(ok!T$3,FCSTSDV!$D$1:$N$1,0))/ok!$F29,1),0)</f>
        <v>0</v>
      </c>
      <c r="U29" s="92">
        <f t="array" ref="U29">+IFERROR(ROUND(INDEX(FCSTSDV!$D$2:$N$674,MATCH(ok!$D29,FCSTSDV!$C$2:$C$674,0),MATCH(ok!U$3,FCSTSDV!$D$1:$N$1,0))/ok!$F29,1),0)</f>
        <v>0</v>
      </c>
      <c r="V29" s="92">
        <f t="array" ref="V29">+IFERROR(ROUND(INDEX(FCSTSDV!$D$2:$N$674,MATCH(ok!$D29,FCSTSDV!$C$2:$C$674,0),MATCH(ok!V$3,FCSTSDV!$D$1:$N$1,0))/ok!$F29,1),0)</f>
        <v>0</v>
      </c>
      <c r="W29" s="92">
        <f t="array" ref="W29">+IFERROR(ROUND(INDEX(FCSTSDV!$D$2:$N$674,MATCH(ok!$D29,FCSTSDV!$C$2:$C$674,0),MATCH(ok!W$3,FCSTSDV!$D$1:$N$1,0))/ok!$F29,1),0)</f>
        <v>0</v>
      </c>
      <c r="X29" s="92">
        <f t="array" ref="X29">+IFERROR(ROUND(INDEX(FCSTSDV!$D$2:$N$674,MATCH(ok!$D29,FCSTSDV!$C$2:$C$674,0),MATCH(ok!X$3,FCSTSDV!$D$1:$N$1,0))/ok!$F29,1),0)</f>
        <v>0</v>
      </c>
      <c r="Y29" s="92">
        <f t="array" ref="Y29">+IFERROR(ROUND(INDEX(FCSTSDV!$D$2:$N$674,MATCH(ok!$D29,FCSTSDV!$C$2:$C$674,0),MATCH(ok!Y$3,FCSTSDV!$D$1:$N$1,0))/ok!$F29,1),0)</f>
        <v>0</v>
      </c>
      <c r="Z29" s="92">
        <f t="array" ref="Z29">+IFERROR(ROUND(INDEX(FCSTSDV!$D$2:$N$674,MATCH(ok!$D29,FCSTSDV!$C$2:$C$674,0),MATCH(ok!Z$3,FCSTSDV!$D$1:$N$1,0))/ok!$F29,1),0)</f>
        <v>0</v>
      </c>
      <c r="AA29" s="92">
        <f t="array" ref="AA29">+IFERROR(ROUND(INDEX(FCSTSDV!$D$2:$N$674,MATCH(ok!$D29,FCSTSDV!$C$2:$C$674,0),MATCH(ok!AA$3,FCSTSDV!$D$1:$N$1,0))/ok!$F29,1),0)</f>
        <v>0</v>
      </c>
      <c r="AB29" s="92">
        <f t="array" ref="AB29">+IFERROR(ROUND(INDEX(FCSTSDV!$D$2:$N$674,MATCH(ok!$D29,FCSTSDV!$C$2:$C$674,0),MATCH(ok!AB$3,FCSTSDV!$D$1:$N$1,0))/ok!$F29,1),0)</f>
        <v>0</v>
      </c>
      <c r="AC29" s="92">
        <f t="array" ref="AC29">+IFERROR(ROUND(INDEX(FCSTSDV!$D$2:$N$674,MATCH(ok!$D29,FCSTSDV!$C$2:$C$674,0),MATCH(ok!AC$3,FCSTSDV!$D$1:$N$1,0))/ok!$F29,1),0)</f>
        <v>0</v>
      </c>
      <c r="AD29" s="92">
        <f t="array" ref="AD29">+IFERROR(ROUND(INDEX(FCSTSDV!$D$2:$N$674,MATCH(ok!$D29,FCSTSDV!$C$2:$C$674,0),MATCH(ok!AD$3,FCSTSDV!$D$1:$N$1,0))/ok!$F29,1),0)</f>
        <v>0</v>
      </c>
      <c r="AE29" s="92">
        <f t="array" ref="AE29">+IFERROR(ROUND(INDEX(FCSTSDV!$D$2:$N$674,MATCH(ok!$D29,FCSTSDV!$C$2:$C$674,0),MATCH(ok!AE$3,FCSTSDV!$D$1:$N$1,0))/ok!$F29,1),0)</f>
        <v>0</v>
      </c>
      <c r="AF29" s="92">
        <f t="array" ref="AF29">+IFERROR(ROUND(INDEX(FCSTSDV!$D$2:$N$674,MATCH(ok!$D29,FCSTSDV!$C$2:$C$674,0),MATCH(ok!AF$3,FCSTSDV!$D$1:$N$1,0))/ok!$F29,1),0)</f>
        <v>0</v>
      </c>
      <c r="AG29" s="92">
        <f t="array" ref="AG29">+IFERROR(ROUND(INDEX(FCSTSDV!$D$2:$N$674,MATCH(ok!$D29,FCSTSDV!$C$2:$C$674,0),MATCH(ok!AG$3,FCSTSDV!$D$1:$N$1,0))/ok!$F29,1),0)</f>
        <v>0</v>
      </c>
    </row>
    <row r="30" spans="1:33" ht="20.100000000000001" customHeight="1">
      <c r="A30" s="813"/>
      <c r="B30" s="795"/>
      <c r="C30" s="57"/>
      <c r="D30" s="46" t="s">
        <v>48</v>
      </c>
      <c r="E30" s="199" t="str">
        <f t="shared" si="3"/>
        <v>26*15</v>
      </c>
      <c r="F30" s="49">
        <v>150</v>
      </c>
      <c r="G30" s="48"/>
      <c r="H30" s="48"/>
      <c r="I30" s="784"/>
      <c r="J30" s="81">
        <f>+IF(SUM(K30:Y30)&lt;&gt;$N$2,ROUND(IFERROR(VLOOKUP(D30,FCSTSDV!$C$2:$C$285,2,0),0)/ok!F30+0,0),0)</f>
        <v>0</v>
      </c>
      <c r="K30" s="92">
        <f t="array" ref="K30">+IFERROR(ROUND(INDEX(FCSTSDV!$D$2:$N$674,MATCH(ok!$D30,FCSTSDV!$C$2:$C$674,0),MATCH(ok!K$3,FCSTSDV!$D$1:$N$1,0))/ok!$F30,1),0)</f>
        <v>0</v>
      </c>
      <c r="L30" s="92">
        <f t="array" ref="L30">+IFERROR(ROUND(INDEX(FCSTSDV!$D$2:$N$674,MATCH(ok!$D30,FCSTSDV!$C$2:$C$674,0),MATCH(ok!L$3,FCSTSDV!$D$1:$N$1,0))/ok!$F30,1),0)</f>
        <v>0</v>
      </c>
      <c r="M30" s="92">
        <f t="array" ref="M30">+IFERROR(ROUND(INDEX(FCSTSDV!$D$2:$N$674,MATCH(ok!$D30,FCSTSDV!$C$2:$C$674,0),MATCH(ok!M$3,FCSTSDV!$D$1:$N$1,0))/ok!$F30,1),0)</f>
        <v>0</v>
      </c>
      <c r="N30" s="92">
        <f t="array" ref="N30">+IFERROR(ROUND(INDEX(FCSTSDV!$D$2:$N$674,MATCH(ok!$D30,FCSTSDV!$C$2:$C$674,0),MATCH(ok!N$3,FCSTSDV!$D$1:$N$1,0))/ok!$F30,1),0)</f>
        <v>0</v>
      </c>
      <c r="O30" s="92">
        <f t="array" ref="O30">+IFERROR(ROUND(INDEX(FCSTSDV!$D$2:$N$674,MATCH(ok!$D30,FCSTSDV!$C$2:$C$674,0),MATCH(ok!O$3,FCSTSDV!$D$1:$N$1,0))/ok!$F30,1),0)</f>
        <v>0</v>
      </c>
      <c r="P30" s="92">
        <f t="array" ref="P30">+IFERROR(ROUND(INDEX(FCSTSDV!$D$2:$N$674,MATCH(ok!$D30,FCSTSDV!$C$2:$C$674,0),MATCH(ok!P$3,FCSTSDV!$D$1:$N$1,0))/ok!$F30,1),0)</f>
        <v>0</v>
      </c>
      <c r="Q30" s="92">
        <f t="array" ref="Q30">+IFERROR(ROUND(INDEX(FCSTSDV!$D$2:$N$674,MATCH(ok!$D30,FCSTSDV!$C$2:$C$674,0),MATCH(ok!Q$3,FCSTSDV!$D$1:$N$1,0))/ok!$F30,1),0)</f>
        <v>0</v>
      </c>
      <c r="R30" s="92">
        <f t="array" ref="R30">+IFERROR(ROUND(INDEX(FCSTSDV!$D$2:$N$674,MATCH(ok!$D30,FCSTSDV!$C$2:$C$674,0),MATCH(ok!R$3,FCSTSDV!$D$1:$N$1,0))/ok!$F30,1),0)</f>
        <v>0</v>
      </c>
      <c r="S30" s="92">
        <f t="array" ref="S30">+IFERROR(ROUND(INDEX(FCSTSDV!$D$2:$N$674,MATCH(ok!$D30,FCSTSDV!$C$2:$C$674,0),MATCH(ok!S$3,FCSTSDV!$D$1:$N$1,0))/ok!$F30,1),0)</f>
        <v>0</v>
      </c>
      <c r="T30" s="92">
        <f t="array" ref="T30">+IFERROR(ROUND(INDEX(FCSTSDV!$D$2:$N$674,MATCH(ok!$D30,FCSTSDV!$C$2:$C$674,0),MATCH(ok!T$3,FCSTSDV!$D$1:$N$1,0))/ok!$F30,1),0)</f>
        <v>0</v>
      </c>
      <c r="U30" s="92">
        <f t="array" ref="U30">+IFERROR(ROUND(INDEX(FCSTSDV!$D$2:$N$674,MATCH(ok!$D30,FCSTSDV!$C$2:$C$674,0),MATCH(ok!U$3,FCSTSDV!$D$1:$N$1,0))/ok!$F30,1),0)</f>
        <v>0</v>
      </c>
      <c r="V30" s="92">
        <f t="array" ref="V30">+IFERROR(ROUND(INDEX(FCSTSDV!$D$2:$N$674,MATCH(ok!$D30,FCSTSDV!$C$2:$C$674,0),MATCH(ok!V$3,FCSTSDV!$D$1:$N$1,0))/ok!$F30,1),0)</f>
        <v>0</v>
      </c>
      <c r="W30" s="92">
        <f t="array" ref="W30">+IFERROR(ROUND(INDEX(FCSTSDV!$D$2:$N$674,MATCH(ok!$D30,FCSTSDV!$C$2:$C$674,0),MATCH(ok!W$3,FCSTSDV!$D$1:$N$1,0))/ok!$F30,1),0)</f>
        <v>0</v>
      </c>
      <c r="X30" s="92">
        <f t="array" ref="X30">+IFERROR(ROUND(INDEX(FCSTSDV!$D$2:$N$674,MATCH(ok!$D30,FCSTSDV!$C$2:$C$674,0),MATCH(ok!X$3,FCSTSDV!$D$1:$N$1,0))/ok!$F30,1),0)</f>
        <v>0</v>
      </c>
      <c r="Y30" s="92">
        <f t="array" ref="Y30">+IFERROR(ROUND(INDEX(FCSTSDV!$D$2:$N$674,MATCH(ok!$D30,FCSTSDV!$C$2:$C$674,0),MATCH(ok!Y$3,FCSTSDV!$D$1:$N$1,0))/ok!$F30,1),0)</f>
        <v>0</v>
      </c>
      <c r="Z30" s="92">
        <f t="array" ref="Z30">+IFERROR(ROUND(INDEX(FCSTSDV!$D$2:$N$674,MATCH(ok!$D30,FCSTSDV!$C$2:$C$674,0),MATCH(ok!Z$3,FCSTSDV!$D$1:$N$1,0))/ok!$F30,1),0)</f>
        <v>0</v>
      </c>
      <c r="AA30" s="92">
        <f t="array" ref="AA30">+IFERROR(ROUND(INDEX(FCSTSDV!$D$2:$N$674,MATCH(ok!$D30,FCSTSDV!$C$2:$C$674,0),MATCH(ok!AA$3,FCSTSDV!$D$1:$N$1,0))/ok!$F30,1),0)</f>
        <v>0</v>
      </c>
      <c r="AB30" s="92">
        <f t="array" ref="AB30">+IFERROR(ROUND(INDEX(FCSTSDV!$D$2:$N$674,MATCH(ok!$D30,FCSTSDV!$C$2:$C$674,0),MATCH(ok!AB$3,FCSTSDV!$D$1:$N$1,0))/ok!$F30,1),0)</f>
        <v>0</v>
      </c>
      <c r="AC30" s="92">
        <f t="array" ref="AC30">+IFERROR(ROUND(INDEX(FCSTSDV!$D$2:$N$674,MATCH(ok!$D30,FCSTSDV!$C$2:$C$674,0),MATCH(ok!AC$3,FCSTSDV!$D$1:$N$1,0))/ok!$F30,1),0)</f>
        <v>0</v>
      </c>
      <c r="AD30" s="92">
        <f t="array" ref="AD30">+IFERROR(ROUND(INDEX(FCSTSDV!$D$2:$N$674,MATCH(ok!$D30,FCSTSDV!$C$2:$C$674,0),MATCH(ok!AD$3,FCSTSDV!$D$1:$N$1,0))/ok!$F30,1),0)</f>
        <v>0</v>
      </c>
      <c r="AE30" s="92">
        <f t="array" ref="AE30">+IFERROR(ROUND(INDEX(FCSTSDV!$D$2:$N$674,MATCH(ok!$D30,FCSTSDV!$C$2:$C$674,0),MATCH(ok!AE$3,FCSTSDV!$D$1:$N$1,0))/ok!$F30,1),0)</f>
        <v>0</v>
      </c>
      <c r="AF30" s="92">
        <f t="array" ref="AF30">+IFERROR(ROUND(INDEX(FCSTSDV!$D$2:$N$674,MATCH(ok!$D30,FCSTSDV!$C$2:$C$674,0),MATCH(ok!AF$3,FCSTSDV!$D$1:$N$1,0))/ok!$F30,1),0)</f>
        <v>0</v>
      </c>
      <c r="AG30" s="92">
        <f t="array" ref="AG30">+IFERROR(ROUND(INDEX(FCSTSDV!$D$2:$N$674,MATCH(ok!$D30,FCSTSDV!$C$2:$C$674,0),MATCH(ok!AG$3,FCSTSDV!$D$1:$N$1,0))/ok!$F30,1),0)</f>
        <v>0</v>
      </c>
    </row>
    <row r="31" spans="1:33" ht="20.100000000000001" customHeight="1">
      <c r="A31" s="813"/>
      <c r="B31" s="795"/>
      <c r="C31" s="57"/>
      <c r="D31" s="46" t="s">
        <v>49</v>
      </c>
      <c r="E31" s="199" t="str">
        <f t="shared" si="3"/>
        <v>26*15</v>
      </c>
      <c r="F31" s="49">
        <v>100</v>
      </c>
      <c r="G31" s="48"/>
      <c r="H31" s="48"/>
      <c r="I31" s="784"/>
      <c r="J31" s="81">
        <f>+IF(SUM(K31:Y31)&lt;&gt;$N$2,ROUND(IFERROR(VLOOKUP(D31,FCSTSDV!$C$2:$C$285,2,0),0)/ok!F31+0,0),0)</f>
        <v>0</v>
      </c>
      <c r="K31" s="92">
        <f t="array" ref="K31">+IFERROR(ROUND(INDEX(FCSTSDV!$D$2:$N$674,MATCH(ok!$D31,FCSTSDV!$C$2:$C$674,0),MATCH(ok!K$3,FCSTSDV!$D$1:$N$1,0))/ok!$F31,1),0)</f>
        <v>0</v>
      </c>
      <c r="L31" s="92">
        <f t="array" ref="L31">+IFERROR(ROUND(INDEX(FCSTSDV!$D$2:$N$674,MATCH(ok!$D31,FCSTSDV!$C$2:$C$674,0),MATCH(ok!L$3,FCSTSDV!$D$1:$N$1,0))/ok!$F31,1),0)</f>
        <v>0</v>
      </c>
      <c r="M31" s="92">
        <f t="array" ref="M31">+IFERROR(ROUND(INDEX(FCSTSDV!$D$2:$N$674,MATCH(ok!$D31,FCSTSDV!$C$2:$C$674,0),MATCH(ok!M$3,FCSTSDV!$D$1:$N$1,0))/ok!$F31,1),0)</f>
        <v>0</v>
      </c>
      <c r="N31" s="92">
        <f t="array" ref="N31">+IFERROR(ROUND(INDEX(FCSTSDV!$D$2:$N$674,MATCH(ok!$D31,FCSTSDV!$C$2:$C$674,0),MATCH(ok!N$3,FCSTSDV!$D$1:$N$1,0))/ok!$F31,1),0)</f>
        <v>0</v>
      </c>
      <c r="O31" s="92">
        <f t="array" ref="O31">+IFERROR(ROUND(INDEX(FCSTSDV!$D$2:$N$674,MATCH(ok!$D31,FCSTSDV!$C$2:$C$674,0),MATCH(ok!O$3,FCSTSDV!$D$1:$N$1,0))/ok!$F31,1),0)</f>
        <v>0</v>
      </c>
      <c r="P31" s="92">
        <f t="array" ref="P31">+IFERROR(ROUND(INDEX(FCSTSDV!$D$2:$N$674,MATCH(ok!$D31,FCSTSDV!$C$2:$C$674,0),MATCH(ok!P$3,FCSTSDV!$D$1:$N$1,0))/ok!$F31,1),0)</f>
        <v>0</v>
      </c>
      <c r="Q31" s="92">
        <f t="array" ref="Q31">+IFERROR(ROUND(INDEX(FCSTSDV!$D$2:$N$674,MATCH(ok!$D31,FCSTSDV!$C$2:$C$674,0),MATCH(ok!Q$3,FCSTSDV!$D$1:$N$1,0))/ok!$F31,1),0)</f>
        <v>0</v>
      </c>
      <c r="R31" s="92">
        <f t="array" ref="R31">+IFERROR(ROUND(INDEX(FCSTSDV!$D$2:$N$674,MATCH(ok!$D31,FCSTSDV!$C$2:$C$674,0),MATCH(ok!R$3,FCSTSDV!$D$1:$N$1,0))/ok!$F31,1),0)</f>
        <v>0</v>
      </c>
      <c r="S31" s="92">
        <f t="array" ref="S31">+IFERROR(ROUND(INDEX(FCSTSDV!$D$2:$N$674,MATCH(ok!$D31,FCSTSDV!$C$2:$C$674,0),MATCH(ok!S$3,FCSTSDV!$D$1:$N$1,0))/ok!$F31,1),0)</f>
        <v>0</v>
      </c>
      <c r="T31" s="92">
        <f t="array" ref="T31">+IFERROR(ROUND(INDEX(FCSTSDV!$D$2:$N$674,MATCH(ok!$D31,FCSTSDV!$C$2:$C$674,0),MATCH(ok!T$3,FCSTSDV!$D$1:$N$1,0))/ok!$F31,1),0)</f>
        <v>0</v>
      </c>
      <c r="U31" s="92">
        <f t="array" ref="U31">+IFERROR(ROUND(INDEX(FCSTSDV!$D$2:$N$674,MATCH(ok!$D31,FCSTSDV!$C$2:$C$674,0),MATCH(ok!U$3,FCSTSDV!$D$1:$N$1,0))/ok!$F31,1),0)</f>
        <v>0</v>
      </c>
      <c r="V31" s="92">
        <f t="array" ref="V31">+IFERROR(ROUND(INDEX(FCSTSDV!$D$2:$N$674,MATCH(ok!$D31,FCSTSDV!$C$2:$C$674,0),MATCH(ok!V$3,FCSTSDV!$D$1:$N$1,0))/ok!$F31,1),0)</f>
        <v>0</v>
      </c>
      <c r="W31" s="92">
        <f t="array" ref="W31">+IFERROR(ROUND(INDEX(FCSTSDV!$D$2:$N$674,MATCH(ok!$D31,FCSTSDV!$C$2:$C$674,0),MATCH(ok!W$3,FCSTSDV!$D$1:$N$1,0))/ok!$F31,1),0)</f>
        <v>0</v>
      </c>
      <c r="X31" s="92">
        <f t="array" ref="X31">+IFERROR(ROUND(INDEX(FCSTSDV!$D$2:$N$674,MATCH(ok!$D31,FCSTSDV!$C$2:$C$674,0),MATCH(ok!X$3,FCSTSDV!$D$1:$N$1,0))/ok!$F31,1),0)</f>
        <v>0</v>
      </c>
      <c r="Y31" s="92">
        <f t="array" ref="Y31">+IFERROR(ROUND(INDEX(FCSTSDV!$D$2:$N$674,MATCH(ok!$D31,FCSTSDV!$C$2:$C$674,0),MATCH(ok!Y$3,FCSTSDV!$D$1:$N$1,0))/ok!$F31,1),0)</f>
        <v>0</v>
      </c>
      <c r="Z31" s="92">
        <f t="array" ref="Z31">+IFERROR(ROUND(INDEX(FCSTSDV!$D$2:$N$674,MATCH(ok!$D31,FCSTSDV!$C$2:$C$674,0),MATCH(ok!Z$3,FCSTSDV!$D$1:$N$1,0))/ok!$F31,1),0)</f>
        <v>0</v>
      </c>
      <c r="AA31" s="92">
        <f t="array" ref="AA31">+IFERROR(ROUND(INDEX(FCSTSDV!$D$2:$N$674,MATCH(ok!$D31,FCSTSDV!$C$2:$C$674,0),MATCH(ok!AA$3,FCSTSDV!$D$1:$N$1,0))/ok!$F31,1),0)</f>
        <v>0</v>
      </c>
      <c r="AB31" s="92">
        <f t="array" ref="AB31">+IFERROR(ROUND(INDEX(FCSTSDV!$D$2:$N$674,MATCH(ok!$D31,FCSTSDV!$C$2:$C$674,0),MATCH(ok!AB$3,FCSTSDV!$D$1:$N$1,0))/ok!$F31,1),0)</f>
        <v>0</v>
      </c>
      <c r="AC31" s="92">
        <f t="array" ref="AC31">+IFERROR(ROUND(INDEX(FCSTSDV!$D$2:$N$674,MATCH(ok!$D31,FCSTSDV!$C$2:$C$674,0),MATCH(ok!AC$3,FCSTSDV!$D$1:$N$1,0))/ok!$F31,1),0)</f>
        <v>0</v>
      </c>
      <c r="AD31" s="92">
        <f t="array" ref="AD31">+IFERROR(ROUND(INDEX(FCSTSDV!$D$2:$N$674,MATCH(ok!$D31,FCSTSDV!$C$2:$C$674,0),MATCH(ok!AD$3,FCSTSDV!$D$1:$N$1,0))/ok!$F31,1),0)</f>
        <v>0</v>
      </c>
      <c r="AE31" s="92">
        <f t="array" ref="AE31">+IFERROR(ROUND(INDEX(FCSTSDV!$D$2:$N$674,MATCH(ok!$D31,FCSTSDV!$C$2:$C$674,0),MATCH(ok!AE$3,FCSTSDV!$D$1:$N$1,0))/ok!$F31,1),0)</f>
        <v>0</v>
      </c>
      <c r="AF31" s="92">
        <f t="array" ref="AF31">+IFERROR(ROUND(INDEX(FCSTSDV!$D$2:$N$674,MATCH(ok!$D31,FCSTSDV!$C$2:$C$674,0),MATCH(ok!AF$3,FCSTSDV!$D$1:$N$1,0))/ok!$F31,1),0)</f>
        <v>0</v>
      </c>
      <c r="AG31" s="92">
        <f t="array" ref="AG31">+IFERROR(ROUND(INDEX(FCSTSDV!$D$2:$N$674,MATCH(ok!$D31,FCSTSDV!$C$2:$C$674,0),MATCH(ok!AG$3,FCSTSDV!$D$1:$N$1,0))/ok!$F31,1),0)</f>
        <v>0</v>
      </c>
    </row>
    <row r="32" spans="1:33" ht="20.100000000000001" customHeight="1">
      <c r="A32" s="813"/>
      <c r="B32" s="795"/>
      <c r="C32" s="57"/>
      <c r="D32" s="46" t="s">
        <v>50</v>
      </c>
      <c r="E32" s="199" t="str">
        <f t="shared" si="3"/>
        <v>26*15</v>
      </c>
      <c r="F32" s="49">
        <v>500</v>
      </c>
      <c r="G32" s="48"/>
      <c r="H32" s="48"/>
      <c r="I32" s="784"/>
      <c r="J32" s="81">
        <f>+IF(SUM(K32:Y32)&lt;&gt;$N$2,ROUND(IFERROR(VLOOKUP(D32,FCSTSDV!$C$2:$C$285,2,0),0)/ok!F32+0,0),0)</f>
        <v>0</v>
      </c>
      <c r="K32" s="92">
        <f t="array" ref="K32">+IFERROR(ROUND(INDEX(FCSTSDV!$D$2:$N$674,MATCH(ok!$D32,FCSTSDV!$C$2:$C$674,0),MATCH(ok!K$3,FCSTSDV!$D$1:$N$1,0))/ok!$F32,1),0)</f>
        <v>0</v>
      </c>
      <c r="L32" s="92">
        <f t="array" ref="L32">+IFERROR(ROUND(INDEX(FCSTSDV!$D$2:$N$674,MATCH(ok!$D32,FCSTSDV!$C$2:$C$674,0),MATCH(ok!L$3,FCSTSDV!$D$1:$N$1,0))/ok!$F32,1),0)</f>
        <v>0</v>
      </c>
      <c r="M32" s="92">
        <f t="array" ref="M32">+IFERROR(ROUND(INDEX(FCSTSDV!$D$2:$N$674,MATCH(ok!$D32,FCSTSDV!$C$2:$C$674,0),MATCH(ok!M$3,FCSTSDV!$D$1:$N$1,0))/ok!$F32,1),0)</f>
        <v>0</v>
      </c>
      <c r="N32" s="92">
        <f t="array" ref="N32">+IFERROR(ROUND(INDEX(FCSTSDV!$D$2:$N$674,MATCH(ok!$D32,FCSTSDV!$C$2:$C$674,0),MATCH(ok!N$3,FCSTSDV!$D$1:$N$1,0))/ok!$F32,1),0)</f>
        <v>0</v>
      </c>
      <c r="O32" s="92">
        <f t="array" ref="O32">+IFERROR(ROUND(INDEX(FCSTSDV!$D$2:$N$674,MATCH(ok!$D32,FCSTSDV!$C$2:$C$674,0),MATCH(ok!O$3,FCSTSDV!$D$1:$N$1,0))/ok!$F32,1),0)</f>
        <v>0</v>
      </c>
      <c r="P32" s="92">
        <f t="array" ref="P32">+IFERROR(ROUND(INDEX(FCSTSDV!$D$2:$N$674,MATCH(ok!$D32,FCSTSDV!$C$2:$C$674,0),MATCH(ok!P$3,FCSTSDV!$D$1:$N$1,0))/ok!$F32,1),0)</f>
        <v>0</v>
      </c>
      <c r="Q32" s="92">
        <f t="array" ref="Q32">+IFERROR(ROUND(INDEX(FCSTSDV!$D$2:$N$674,MATCH(ok!$D32,FCSTSDV!$C$2:$C$674,0),MATCH(ok!Q$3,FCSTSDV!$D$1:$N$1,0))/ok!$F32,1),0)</f>
        <v>0</v>
      </c>
      <c r="R32" s="92">
        <f t="array" ref="R32">+IFERROR(ROUND(INDEX(FCSTSDV!$D$2:$N$674,MATCH(ok!$D32,FCSTSDV!$C$2:$C$674,0),MATCH(ok!R$3,FCSTSDV!$D$1:$N$1,0))/ok!$F32,1),0)</f>
        <v>0</v>
      </c>
      <c r="S32" s="92">
        <f t="array" ref="S32">+IFERROR(ROUND(INDEX(FCSTSDV!$D$2:$N$674,MATCH(ok!$D32,FCSTSDV!$C$2:$C$674,0),MATCH(ok!S$3,FCSTSDV!$D$1:$N$1,0))/ok!$F32,1),0)</f>
        <v>0</v>
      </c>
      <c r="T32" s="92">
        <f t="array" ref="T32">+IFERROR(ROUND(INDEX(FCSTSDV!$D$2:$N$674,MATCH(ok!$D32,FCSTSDV!$C$2:$C$674,0),MATCH(ok!T$3,FCSTSDV!$D$1:$N$1,0))/ok!$F32,1),0)</f>
        <v>0</v>
      </c>
      <c r="U32" s="92">
        <f t="array" ref="U32">+IFERROR(ROUND(INDEX(FCSTSDV!$D$2:$N$674,MATCH(ok!$D32,FCSTSDV!$C$2:$C$674,0),MATCH(ok!U$3,FCSTSDV!$D$1:$N$1,0))/ok!$F32,1),0)</f>
        <v>0</v>
      </c>
      <c r="V32" s="92">
        <f t="array" ref="V32">+IFERROR(ROUND(INDEX(FCSTSDV!$D$2:$N$674,MATCH(ok!$D32,FCSTSDV!$C$2:$C$674,0),MATCH(ok!V$3,FCSTSDV!$D$1:$N$1,0))/ok!$F32,1),0)</f>
        <v>0</v>
      </c>
      <c r="W32" s="92">
        <f t="array" ref="W32">+IFERROR(ROUND(INDEX(FCSTSDV!$D$2:$N$674,MATCH(ok!$D32,FCSTSDV!$C$2:$C$674,0),MATCH(ok!W$3,FCSTSDV!$D$1:$N$1,0))/ok!$F32,1),0)</f>
        <v>0</v>
      </c>
      <c r="X32" s="92">
        <f t="array" ref="X32">+IFERROR(ROUND(INDEX(FCSTSDV!$D$2:$N$674,MATCH(ok!$D32,FCSTSDV!$C$2:$C$674,0),MATCH(ok!X$3,FCSTSDV!$D$1:$N$1,0))/ok!$F32,1),0)</f>
        <v>0</v>
      </c>
      <c r="Y32" s="92">
        <f t="array" ref="Y32">+IFERROR(ROUND(INDEX(FCSTSDV!$D$2:$N$674,MATCH(ok!$D32,FCSTSDV!$C$2:$C$674,0),MATCH(ok!Y$3,FCSTSDV!$D$1:$N$1,0))/ok!$F32,1),0)</f>
        <v>0</v>
      </c>
      <c r="Z32" s="92">
        <f t="array" ref="Z32">+IFERROR(ROUND(INDEX(FCSTSDV!$D$2:$N$674,MATCH(ok!$D32,FCSTSDV!$C$2:$C$674,0),MATCH(ok!Z$3,FCSTSDV!$D$1:$N$1,0))/ok!$F32,1),0)</f>
        <v>0</v>
      </c>
      <c r="AA32" s="92">
        <f t="array" ref="AA32">+IFERROR(ROUND(INDEX(FCSTSDV!$D$2:$N$674,MATCH(ok!$D32,FCSTSDV!$C$2:$C$674,0),MATCH(ok!AA$3,FCSTSDV!$D$1:$N$1,0))/ok!$F32,1),0)</f>
        <v>0</v>
      </c>
      <c r="AB32" s="92">
        <f t="array" ref="AB32">+IFERROR(ROUND(INDEX(FCSTSDV!$D$2:$N$674,MATCH(ok!$D32,FCSTSDV!$C$2:$C$674,0),MATCH(ok!AB$3,FCSTSDV!$D$1:$N$1,0))/ok!$F32,1),0)</f>
        <v>0</v>
      </c>
      <c r="AC32" s="92">
        <f t="array" ref="AC32">+IFERROR(ROUND(INDEX(FCSTSDV!$D$2:$N$674,MATCH(ok!$D32,FCSTSDV!$C$2:$C$674,0),MATCH(ok!AC$3,FCSTSDV!$D$1:$N$1,0))/ok!$F32,1),0)</f>
        <v>0</v>
      </c>
      <c r="AD32" s="92">
        <f t="array" ref="AD32">+IFERROR(ROUND(INDEX(FCSTSDV!$D$2:$N$674,MATCH(ok!$D32,FCSTSDV!$C$2:$C$674,0),MATCH(ok!AD$3,FCSTSDV!$D$1:$N$1,0))/ok!$F32,1),0)</f>
        <v>0</v>
      </c>
      <c r="AE32" s="92">
        <f t="array" ref="AE32">+IFERROR(ROUND(INDEX(FCSTSDV!$D$2:$N$674,MATCH(ok!$D32,FCSTSDV!$C$2:$C$674,0),MATCH(ok!AE$3,FCSTSDV!$D$1:$N$1,0))/ok!$F32,1),0)</f>
        <v>0</v>
      </c>
      <c r="AF32" s="92">
        <f t="array" ref="AF32">+IFERROR(ROUND(INDEX(FCSTSDV!$D$2:$N$674,MATCH(ok!$D32,FCSTSDV!$C$2:$C$674,0),MATCH(ok!AF$3,FCSTSDV!$D$1:$N$1,0))/ok!$F32,1),0)</f>
        <v>0</v>
      </c>
      <c r="AG32" s="92">
        <f t="array" ref="AG32">+IFERROR(ROUND(INDEX(FCSTSDV!$D$2:$N$674,MATCH(ok!$D32,FCSTSDV!$C$2:$C$674,0),MATCH(ok!AG$3,FCSTSDV!$D$1:$N$1,0))/ok!$F32,1),0)</f>
        <v>0</v>
      </c>
    </row>
    <row r="33" spans="1:33" ht="20.100000000000001" customHeight="1">
      <c r="A33" s="813"/>
      <c r="B33" s="795"/>
      <c r="C33" s="57"/>
      <c r="D33" s="46" t="s">
        <v>51</v>
      </c>
      <c r="E33" s="199" t="str">
        <f t="shared" si="3"/>
        <v>26*15</v>
      </c>
      <c r="F33" s="49">
        <v>500</v>
      </c>
      <c r="G33" s="48"/>
      <c r="H33" s="48"/>
      <c r="I33" s="784"/>
      <c r="J33" s="81">
        <f>+IF(SUM(K33:Y33)&lt;&gt;$N$2,ROUND(IFERROR(VLOOKUP(D33,FCSTSDV!$C$2:$C$285,2,0),0)/ok!F33+0,0),0)</f>
        <v>0</v>
      </c>
      <c r="K33" s="92">
        <f t="array" ref="K33">+IFERROR(ROUND(INDEX(FCSTSDV!$D$2:$N$674,MATCH(ok!$D33,FCSTSDV!$C$2:$C$674,0),MATCH(ok!K$3,FCSTSDV!$D$1:$N$1,0))/ok!$F33,1),0)</f>
        <v>0</v>
      </c>
      <c r="L33" s="92">
        <f t="array" ref="L33">+IFERROR(ROUND(INDEX(FCSTSDV!$D$2:$N$674,MATCH(ok!$D33,FCSTSDV!$C$2:$C$674,0),MATCH(ok!L$3,FCSTSDV!$D$1:$N$1,0))/ok!$F33,1),0)</f>
        <v>0</v>
      </c>
      <c r="M33" s="92">
        <f t="array" ref="M33">+IFERROR(ROUND(INDEX(FCSTSDV!$D$2:$N$674,MATCH(ok!$D33,FCSTSDV!$C$2:$C$674,0),MATCH(ok!M$3,FCSTSDV!$D$1:$N$1,0))/ok!$F33,1),0)</f>
        <v>0</v>
      </c>
      <c r="N33" s="92">
        <f t="array" ref="N33">+IFERROR(ROUND(INDEX(FCSTSDV!$D$2:$N$674,MATCH(ok!$D33,FCSTSDV!$C$2:$C$674,0),MATCH(ok!N$3,FCSTSDV!$D$1:$N$1,0))/ok!$F33,1),0)</f>
        <v>0</v>
      </c>
      <c r="O33" s="92">
        <f t="array" ref="O33">+IFERROR(ROUND(INDEX(FCSTSDV!$D$2:$N$674,MATCH(ok!$D33,FCSTSDV!$C$2:$C$674,0),MATCH(ok!O$3,FCSTSDV!$D$1:$N$1,0))/ok!$F33,1),0)</f>
        <v>0</v>
      </c>
      <c r="P33" s="92">
        <f t="array" ref="P33">+IFERROR(ROUND(INDEX(FCSTSDV!$D$2:$N$674,MATCH(ok!$D33,FCSTSDV!$C$2:$C$674,0),MATCH(ok!P$3,FCSTSDV!$D$1:$N$1,0))/ok!$F33,1),0)</f>
        <v>0</v>
      </c>
      <c r="Q33" s="92">
        <f t="array" ref="Q33">+IFERROR(ROUND(INDEX(FCSTSDV!$D$2:$N$674,MATCH(ok!$D33,FCSTSDV!$C$2:$C$674,0),MATCH(ok!Q$3,FCSTSDV!$D$1:$N$1,0))/ok!$F33,1),0)</f>
        <v>0</v>
      </c>
      <c r="R33" s="92">
        <f t="array" ref="R33">+IFERROR(ROUND(INDEX(FCSTSDV!$D$2:$N$674,MATCH(ok!$D33,FCSTSDV!$C$2:$C$674,0),MATCH(ok!R$3,FCSTSDV!$D$1:$N$1,0))/ok!$F33,1),0)</f>
        <v>0</v>
      </c>
      <c r="S33" s="92">
        <f t="array" ref="S33">+IFERROR(ROUND(INDEX(FCSTSDV!$D$2:$N$674,MATCH(ok!$D33,FCSTSDV!$C$2:$C$674,0),MATCH(ok!S$3,FCSTSDV!$D$1:$N$1,0))/ok!$F33,1),0)</f>
        <v>0</v>
      </c>
      <c r="T33" s="92">
        <f t="array" ref="T33">+IFERROR(ROUND(INDEX(FCSTSDV!$D$2:$N$674,MATCH(ok!$D33,FCSTSDV!$C$2:$C$674,0),MATCH(ok!T$3,FCSTSDV!$D$1:$N$1,0))/ok!$F33,1),0)</f>
        <v>0</v>
      </c>
      <c r="U33" s="92">
        <f t="array" ref="U33">+IFERROR(ROUND(INDEX(FCSTSDV!$D$2:$N$674,MATCH(ok!$D33,FCSTSDV!$C$2:$C$674,0),MATCH(ok!U$3,FCSTSDV!$D$1:$N$1,0))/ok!$F33,1),0)</f>
        <v>0</v>
      </c>
      <c r="V33" s="92">
        <f t="array" ref="V33">+IFERROR(ROUND(INDEX(FCSTSDV!$D$2:$N$674,MATCH(ok!$D33,FCSTSDV!$C$2:$C$674,0),MATCH(ok!V$3,FCSTSDV!$D$1:$N$1,0))/ok!$F33,1),0)</f>
        <v>0</v>
      </c>
      <c r="W33" s="92">
        <f t="array" ref="W33">+IFERROR(ROUND(INDEX(FCSTSDV!$D$2:$N$674,MATCH(ok!$D33,FCSTSDV!$C$2:$C$674,0),MATCH(ok!W$3,FCSTSDV!$D$1:$N$1,0))/ok!$F33,1),0)</f>
        <v>0</v>
      </c>
      <c r="X33" s="92">
        <f t="array" ref="X33">+IFERROR(ROUND(INDEX(FCSTSDV!$D$2:$N$674,MATCH(ok!$D33,FCSTSDV!$C$2:$C$674,0),MATCH(ok!X$3,FCSTSDV!$D$1:$N$1,0))/ok!$F33,1),0)</f>
        <v>0</v>
      </c>
      <c r="Y33" s="92">
        <f t="array" ref="Y33">+IFERROR(ROUND(INDEX(FCSTSDV!$D$2:$N$674,MATCH(ok!$D33,FCSTSDV!$C$2:$C$674,0),MATCH(ok!Y$3,FCSTSDV!$D$1:$N$1,0))/ok!$F33,1),0)</f>
        <v>0</v>
      </c>
      <c r="Z33" s="92">
        <f t="array" ref="Z33">+IFERROR(ROUND(INDEX(FCSTSDV!$D$2:$N$674,MATCH(ok!$D33,FCSTSDV!$C$2:$C$674,0),MATCH(ok!Z$3,FCSTSDV!$D$1:$N$1,0))/ok!$F33,1),0)</f>
        <v>0</v>
      </c>
      <c r="AA33" s="92">
        <f t="array" ref="AA33">+IFERROR(ROUND(INDEX(FCSTSDV!$D$2:$N$674,MATCH(ok!$D33,FCSTSDV!$C$2:$C$674,0),MATCH(ok!AA$3,FCSTSDV!$D$1:$N$1,0))/ok!$F33,1),0)</f>
        <v>0</v>
      </c>
      <c r="AB33" s="92">
        <f t="array" ref="AB33">+IFERROR(ROUND(INDEX(FCSTSDV!$D$2:$N$674,MATCH(ok!$D33,FCSTSDV!$C$2:$C$674,0),MATCH(ok!AB$3,FCSTSDV!$D$1:$N$1,0))/ok!$F33,1),0)</f>
        <v>0</v>
      </c>
      <c r="AC33" s="92">
        <f t="array" ref="AC33">+IFERROR(ROUND(INDEX(FCSTSDV!$D$2:$N$674,MATCH(ok!$D33,FCSTSDV!$C$2:$C$674,0),MATCH(ok!AC$3,FCSTSDV!$D$1:$N$1,0))/ok!$F33,1),0)</f>
        <v>0</v>
      </c>
      <c r="AD33" s="92">
        <f t="array" ref="AD33">+IFERROR(ROUND(INDEX(FCSTSDV!$D$2:$N$674,MATCH(ok!$D33,FCSTSDV!$C$2:$C$674,0),MATCH(ok!AD$3,FCSTSDV!$D$1:$N$1,0))/ok!$F33,1),0)</f>
        <v>0</v>
      </c>
      <c r="AE33" s="92">
        <f t="array" ref="AE33">+IFERROR(ROUND(INDEX(FCSTSDV!$D$2:$N$674,MATCH(ok!$D33,FCSTSDV!$C$2:$C$674,0),MATCH(ok!AE$3,FCSTSDV!$D$1:$N$1,0))/ok!$F33,1),0)</f>
        <v>0</v>
      </c>
      <c r="AF33" s="92">
        <f t="array" ref="AF33">+IFERROR(ROUND(INDEX(FCSTSDV!$D$2:$N$674,MATCH(ok!$D33,FCSTSDV!$C$2:$C$674,0),MATCH(ok!AF$3,FCSTSDV!$D$1:$N$1,0))/ok!$F33,1),0)</f>
        <v>0</v>
      </c>
      <c r="AG33" s="92">
        <f t="array" ref="AG33">+IFERROR(ROUND(INDEX(FCSTSDV!$D$2:$N$674,MATCH(ok!$D33,FCSTSDV!$C$2:$C$674,0),MATCH(ok!AG$3,FCSTSDV!$D$1:$N$1,0))/ok!$F33,1),0)</f>
        <v>0</v>
      </c>
    </row>
    <row r="34" spans="1:33" ht="20.100000000000001" customHeight="1">
      <c r="A34" s="813"/>
      <c r="B34" s="795"/>
      <c r="C34" s="57"/>
      <c r="D34" s="46" t="s">
        <v>52</v>
      </c>
      <c r="E34" s="199" t="str">
        <f t="shared" si="3"/>
        <v>26*15</v>
      </c>
      <c r="F34" s="49">
        <v>500</v>
      </c>
      <c r="G34" s="48"/>
      <c r="H34" s="48"/>
      <c r="I34" s="784"/>
      <c r="J34" s="81">
        <f>+IF(SUM(K34:Y34)&lt;&gt;$N$2,ROUND(IFERROR(VLOOKUP(D34,FCSTSDV!$C$2:$C$285,2,0),0)/ok!F34+0,0),0)</f>
        <v>0</v>
      </c>
      <c r="K34" s="92">
        <f t="array" ref="K34">+IFERROR(ROUND(INDEX(FCSTSDV!$D$2:$N$674,MATCH(ok!$D34,FCSTSDV!$C$2:$C$674,0),MATCH(ok!K$3,FCSTSDV!$D$1:$N$1,0))/ok!$F34,1),0)</f>
        <v>0</v>
      </c>
      <c r="L34" s="92">
        <f t="array" ref="L34">+IFERROR(ROUND(INDEX(FCSTSDV!$D$2:$N$674,MATCH(ok!$D34,FCSTSDV!$C$2:$C$674,0),MATCH(ok!L$3,FCSTSDV!$D$1:$N$1,0))/ok!$F34,1),0)</f>
        <v>0</v>
      </c>
      <c r="M34" s="92">
        <f t="array" ref="M34">+IFERROR(ROUND(INDEX(FCSTSDV!$D$2:$N$674,MATCH(ok!$D34,FCSTSDV!$C$2:$C$674,0),MATCH(ok!M$3,FCSTSDV!$D$1:$N$1,0))/ok!$F34,1),0)</f>
        <v>0</v>
      </c>
      <c r="N34" s="92">
        <f t="array" ref="N34">+IFERROR(ROUND(INDEX(FCSTSDV!$D$2:$N$674,MATCH(ok!$D34,FCSTSDV!$C$2:$C$674,0),MATCH(ok!N$3,FCSTSDV!$D$1:$N$1,0))/ok!$F34,1),0)</f>
        <v>0</v>
      </c>
      <c r="O34" s="92">
        <f t="array" ref="O34">+IFERROR(ROUND(INDEX(FCSTSDV!$D$2:$N$674,MATCH(ok!$D34,FCSTSDV!$C$2:$C$674,0),MATCH(ok!O$3,FCSTSDV!$D$1:$N$1,0))/ok!$F34,1),0)</f>
        <v>0</v>
      </c>
      <c r="P34" s="92">
        <f t="array" ref="P34">+IFERROR(ROUND(INDEX(FCSTSDV!$D$2:$N$674,MATCH(ok!$D34,FCSTSDV!$C$2:$C$674,0),MATCH(ok!P$3,FCSTSDV!$D$1:$N$1,0))/ok!$F34,1),0)</f>
        <v>0</v>
      </c>
      <c r="Q34" s="92">
        <f t="array" ref="Q34">+IFERROR(ROUND(INDEX(FCSTSDV!$D$2:$N$674,MATCH(ok!$D34,FCSTSDV!$C$2:$C$674,0),MATCH(ok!Q$3,FCSTSDV!$D$1:$N$1,0))/ok!$F34,1),0)</f>
        <v>0</v>
      </c>
      <c r="R34" s="92">
        <f t="array" ref="R34">+IFERROR(ROUND(INDEX(FCSTSDV!$D$2:$N$674,MATCH(ok!$D34,FCSTSDV!$C$2:$C$674,0),MATCH(ok!R$3,FCSTSDV!$D$1:$N$1,0))/ok!$F34,1),0)</f>
        <v>0</v>
      </c>
      <c r="S34" s="92">
        <f t="array" ref="S34">+IFERROR(ROUND(INDEX(FCSTSDV!$D$2:$N$674,MATCH(ok!$D34,FCSTSDV!$C$2:$C$674,0),MATCH(ok!S$3,FCSTSDV!$D$1:$N$1,0))/ok!$F34,1),0)</f>
        <v>0</v>
      </c>
      <c r="T34" s="92">
        <f t="array" ref="T34">+IFERROR(ROUND(INDEX(FCSTSDV!$D$2:$N$674,MATCH(ok!$D34,FCSTSDV!$C$2:$C$674,0),MATCH(ok!T$3,FCSTSDV!$D$1:$N$1,0))/ok!$F34,1),0)</f>
        <v>0</v>
      </c>
      <c r="U34" s="92">
        <f t="array" ref="U34">+IFERROR(ROUND(INDEX(FCSTSDV!$D$2:$N$674,MATCH(ok!$D34,FCSTSDV!$C$2:$C$674,0),MATCH(ok!U$3,FCSTSDV!$D$1:$N$1,0))/ok!$F34,1),0)</f>
        <v>0</v>
      </c>
      <c r="V34" s="92">
        <f t="array" ref="V34">+IFERROR(ROUND(INDEX(FCSTSDV!$D$2:$N$674,MATCH(ok!$D34,FCSTSDV!$C$2:$C$674,0),MATCH(ok!V$3,FCSTSDV!$D$1:$N$1,0))/ok!$F34,1),0)</f>
        <v>0</v>
      </c>
      <c r="W34" s="92">
        <f t="array" ref="W34">+IFERROR(ROUND(INDEX(FCSTSDV!$D$2:$N$674,MATCH(ok!$D34,FCSTSDV!$C$2:$C$674,0),MATCH(ok!W$3,FCSTSDV!$D$1:$N$1,0))/ok!$F34,1),0)</f>
        <v>0</v>
      </c>
      <c r="X34" s="92">
        <f t="array" ref="X34">+IFERROR(ROUND(INDEX(FCSTSDV!$D$2:$N$674,MATCH(ok!$D34,FCSTSDV!$C$2:$C$674,0),MATCH(ok!X$3,FCSTSDV!$D$1:$N$1,0))/ok!$F34,1),0)</f>
        <v>0</v>
      </c>
      <c r="Y34" s="92">
        <f t="array" ref="Y34">+IFERROR(ROUND(INDEX(FCSTSDV!$D$2:$N$674,MATCH(ok!$D34,FCSTSDV!$C$2:$C$674,0),MATCH(ok!Y$3,FCSTSDV!$D$1:$N$1,0))/ok!$F34,1),0)</f>
        <v>0</v>
      </c>
      <c r="Z34" s="92">
        <f t="array" ref="Z34">+IFERROR(ROUND(INDEX(FCSTSDV!$D$2:$N$674,MATCH(ok!$D34,FCSTSDV!$C$2:$C$674,0),MATCH(ok!Z$3,FCSTSDV!$D$1:$N$1,0))/ok!$F34,1),0)</f>
        <v>0</v>
      </c>
      <c r="AA34" s="92">
        <f t="array" ref="AA34">+IFERROR(ROUND(INDEX(FCSTSDV!$D$2:$N$674,MATCH(ok!$D34,FCSTSDV!$C$2:$C$674,0),MATCH(ok!AA$3,FCSTSDV!$D$1:$N$1,0))/ok!$F34,1),0)</f>
        <v>0</v>
      </c>
      <c r="AB34" s="92">
        <f t="array" ref="AB34">+IFERROR(ROUND(INDEX(FCSTSDV!$D$2:$N$674,MATCH(ok!$D34,FCSTSDV!$C$2:$C$674,0),MATCH(ok!AB$3,FCSTSDV!$D$1:$N$1,0))/ok!$F34,1),0)</f>
        <v>0</v>
      </c>
      <c r="AC34" s="92">
        <f t="array" ref="AC34">+IFERROR(ROUND(INDEX(FCSTSDV!$D$2:$N$674,MATCH(ok!$D34,FCSTSDV!$C$2:$C$674,0),MATCH(ok!AC$3,FCSTSDV!$D$1:$N$1,0))/ok!$F34,1),0)</f>
        <v>0</v>
      </c>
      <c r="AD34" s="92">
        <f t="array" ref="AD34">+IFERROR(ROUND(INDEX(FCSTSDV!$D$2:$N$674,MATCH(ok!$D34,FCSTSDV!$C$2:$C$674,0),MATCH(ok!AD$3,FCSTSDV!$D$1:$N$1,0))/ok!$F34,1),0)</f>
        <v>0</v>
      </c>
      <c r="AE34" s="92">
        <f t="array" ref="AE34">+IFERROR(ROUND(INDEX(FCSTSDV!$D$2:$N$674,MATCH(ok!$D34,FCSTSDV!$C$2:$C$674,0),MATCH(ok!AE$3,FCSTSDV!$D$1:$N$1,0))/ok!$F34,1),0)</f>
        <v>0</v>
      </c>
      <c r="AF34" s="92">
        <f t="array" ref="AF34">+IFERROR(ROUND(INDEX(FCSTSDV!$D$2:$N$674,MATCH(ok!$D34,FCSTSDV!$C$2:$C$674,0),MATCH(ok!AF$3,FCSTSDV!$D$1:$N$1,0))/ok!$F34,1),0)</f>
        <v>0</v>
      </c>
      <c r="AG34" s="92">
        <f t="array" ref="AG34">+IFERROR(ROUND(INDEX(FCSTSDV!$D$2:$N$674,MATCH(ok!$D34,FCSTSDV!$C$2:$C$674,0),MATCH(ok!AG$3,FCSTSDV!$D$1:$N$1,0))/ok!$F34,1),0)</f>
        <v>0</v>
      </c>
    </row>
    <row r="35" spans="1:33" ht="20.100000000000001" customHeight="1">
      <c r="A35" s="813"/>
      <c r="B35" s="795"/>
      <c r="C35" s="57"/>
      <c r="D35" s="46" t="s">
        <v>53</v>
      </c>
      <c r="E35" s="199" t="str">
        <f t="shared" si="3"/>
        <v>26*15</v>
      </c>
      <c r="F35" s="49">
        <v>500</v>
      </c>
      <c r="G35" s="48"/>
      <c r="H35" s="48"/>
      <c r="I35" s="784"/>
      <c r="J35" s="81">
        <f>+IF(SUM(K35:Y35)&lt;&gt;$N$2,ROUND(IFERROR(VLOOKUP(D35,FCSTSDV!$C$2:$C$285,2,0),0)/ok!F35+0,0),0)</f>
        <v>0</v>
      </c>
      <c r="K35" s="92">
        <f t="array" ref="K35">+IFERROR(ROUND(INDEX(FCSTSDV!$D$2:$N$674,MATCH(ok!$D35,FCSTSDV!$C$2:$C$674,0),MATCH(ok!K$3,FCSTSDV!$D$1:$N$1,0))/ok!$F35,1),0)</f>
        <v>0</v>
      </c>
      <c r="L35" s="92">
        <f t="array" ref="L35">+IFERROR(ROUND(INDEX(FCSTSDV!$D$2:$N$674,MATCH(ok!$D35,FCSTSDV!$C$2:$C$674,0),MATCH(ok!L$3,FCSTSDV!$D$1:$N$1,0))/ok!$F35,1),0)</f>
        <v>0</v>
      </c>
      <c r="M35" s="92">
        <f t="array" ref="M35">+IFERROR(ROUND(INDEX(FCSTSDV!$D$2:$N$674,MATCH(ok!$D35,FCSTSDV!$C$2:$C$674,0),MATCH(ok!M$3,FCSTSDV!$D$1:$N$1,0))/ok!$F35,1),0)</f>
        <v>0</v>
      </c>
      <c r="N35" s="92">
        <f t="array" ref="N35">+IFERROR(ROUND(INDEX(FCSTSDV!$D$2:$N$674,MATCH(ok!$D35,FCSTSDV!$C$2:$C$674,0),MATCH(ok!N$3,FCSTSDV!$D$1:$N$1,0))/ok!$F35,1),0)</f>
        <v>0</v>
      </c>
      <c r="O35" s="92">
        <f t="array" ref="O35">+IFERROR(ROUND(INDEX(FCSTSDV!$D$2:$N$674,MATCH(ok!$D35,FCSTSDV!$C$2:$C$674,0),MATCH(ok!O$3,FCSTSDV!$D$1:$N$1,0))/ok!$F35,1),0)</f>
        <v>0</v>
      </c>
      <c r="P35" s="92">
        <f t="array" ref="P35">+IFERROR(ROUND(INDEX(FCSTSDV!$D$2:$N$674,MATCH(ok!$D35,FCSTSDV!$C$2:$C$674,0),MATCH(ok!P$3,FCSTSDV!$D$1:$N$1,0))/ok!$F35,1),0)</f>
        <v>0</v>
      </c>
      <c r="Q35" s="92">
        <f t="array" ref="Q35">+IFERROR(ROUND(INDEX(FCSTSDV!$D$2:$N$674,MATCH(ok!$D35,FCSTSDV!$C$2:$C$674,0),MATCH(ok!Q$3,FCSTSDV!$D$1:$N$1,0))/ok!$F35,1),0)</f>
        <v>0</v>
      </c>
      <c r="R35" s="92">
        <f t="array" ref="R35">+IFERROR(ROUND(INDEX(FCSTSDV!$D$2:$N$674,MATCH(ok!$D35,FCSTSDV!$C$2:$C$674,0),MATCH(ok!R$3,FCSTSDV!$D$1:$N$1,0))/ok!$F35,1),0)</f>
        <v>0</v>
      </c>
      <c r="S35" s="92">
        <f t="array" ref="S35">+IFERROR(ROUND(INDEX(FCSTSDV!$D$2:$N$674,MATCH(ok!$D35,FCSTSDV!$C$2:$C$674,0),MATCH(ok!S$3,FCSTSDV!$D$1:$N$1,0))/ok!$F35,1),0)</f>
        <v>0</v>
      </c>
      <c r="T35" s="92">
        <f t="array" ref="T35">+IFERROR(ROUND(INDEX(FCSTSDV!$D$2:$N$674,MATCH(ok!$D35,FCSTSDV!$C$2:$C$674,0),MATCH(ok!T$3,FCSTSDV!$D$1:$N$1,0))/ok!$F35,1),0)</f>
        <v>0</v>
      </c>
      <c r="U35" s="92">
        <f t="array" ref="U35">+IFERROR(ROUND(INDEX(FCSTSDV!$D$2:$N$674,MATCH(ok!$D35,FCSTSDV!$C$2:$C$674,0),MATCH(ok!U$3,FCSTSDV!$D$1:$N$1,0))/ok!$F35,1),0)</f>
        <v>0</v>
      </c>
      <c r="V35" s="92">
        <f t="array" ref="V35">+IFERROR(ROUND(INDEX(FCSTSDV!$D$2:$N$674,MATCH(ok!$D35,FCSTSDV!$C$2:$C$674,0),MATCH(ok!V$3,FCSTSDV!$D$1:$N$1,0))/ok!$F35,1),0)</f>
        <v>0</v>
      </c>
      <c r="W35" s="92">
        <f t="array" ref="W35">+IFERROR(ROUND(INDEX(FCSTSDV!$D$2:$N$674,MATCH(ok!$D35,FCSTSDV!$C$2:$C$674,0),MATCH(ok!W$3,FCSTSDV!$D$1:$N$1,0))/ok!$F35,1),0)</f>
        <v>0</v>
      </c>
      <c r="X35" s="92">
        <f t="array" ref="X35">+IFERROR(ROUND(INDEX(FCSTSDV!$D$2:$N$674,MATCH(ok!$D35,FCSTSDV!$C$2:$C$674,0),MATCH(ok!X$3,FCSTSDV!$D$1:$N$1,0))/ok!$F35,1),0)</f>
        <v>0</v>
      </c>
      <c r="Y35" s="92">
        <f t="array" ref="Y35">+IFERROR(ROUND(INDEX(FCSTSDV!$D$2:$N$674,MATCH(ok!$D35,FCSTSDV!$C$2:$C$674,0),MATCH(ok!Y$3,FCSTSDV!$D$1:$N$1,0))/ok!$F35,1),0)</f>
        <v>0</v>
      </c>
      <c r="Z35" s="92">
        <f t="array" ref="Z35">+IFERROR(ROUND(INDEX(FCSTSDV!$D$2:$N$674,MATCH(ok!$D35,FCSTSDV!$C$2:$C$674,0),MATCH(ok!Z$3,FCSTSDV!$D$1:$N$1,0))/ok!$F35,1),0)</f>
        <v>0</v>
      </c>
      <c r="AA35" s="92">
        <f t="array" ref="AA35">+IFERROR(ROUND(INDEX(FCSTSDV!$D$2:$N$674,MATCH(ok!$D35,FCSTSDV!$C$2:$C$674,0),MATCH(ok!AA$3,FCSTSDV!$D$1:$N$1,0))/ok!$F35,1),0)</f>
        <v>0</v>
      </c>
      <c r="AB35" s="92">
        <f t="array" ref="AB35">+IFERROR(ROUND(INDEX(FCSTSDV!$D$2:$N$674,MATCH(ok!$D35,FCSTSDV!$C$2:$C$674,0),MATCH(ok!AB$3,FCSTSDV!$D$1:$N$1,0))/ok!$F35,1),0)</f>
        <v>0</v>
      </c>
      <c r="AC35" s="92">
        <f t="array" ref="AC35">+IFERROR(ROUND(INDEX(FCSTSDV!$D$2:$N$674,MATCH(ok!$D35,FCSTSDV!$C$2:$C$674,0),MATCH(ok!AC$3,FCSTSDV!$D$1:$N$1,0))/ok!$F35,1),0)</f>
        <v>0</v>
      </c>
      <c r="AD35" s="92">
        <f t="array" ref="AD35">+IFERROR(ROUND(INDEX(FCSTSDV!$D$2:$N$674,MATCH(ok!$D35,FCSTSDV!$C$2:$C$674,0),MATCH(ok!AD$3,FCSTSDV!$D$1:$N$1,0))/ok!$F35,1),0)</f>
        <v>0</v>
      </c>
      <c r="AE35" s="92">
        <f t="array" ref="AE35">+IFERROR(ROUND(INDEX(FCSTSDV!$D$2:$N$674,MATCH(ok!$D35,FCSTSDV!$C$2:$C$674,0),MATCH(ok!AE$3,FCSTSDV!$D$1:$N$1,0))/ok!$F35,1),0)</f>
        <v>0</v>
      </c>
      <c r="AF35" s="92">
        <f t="array" ref="AF35">+IFERROR(ROUND(INDEX(FCSTSDV!$D$2:$N$674,MATCH(ok!$D35,FCSTSDV!$C$2:$C$674,0),MATCH(ok!AF$3,FCSTSDV!$D$1:$N$1,0))/ok!$F35,1),0)</f>
        <v>0</v>
      </c>
      <c r="AG35" s="92">
        <f t="array" ref="AG35">+IFERROR(ROUND(INDEX(FCSTSDV!$D$2:$N$674,MATCH(ok!$D35,FCSTSDV!$C$2:$C$674,0),MATCH(ok!AG$3,FCSTSDV!$D$1:$N$1,0))/ok!$F35,1),0)</f>
        <v>0</v>
      </c>
    </row>
    <row r="36" spans="1:33" ht="20.100000000000001" customHeight="1">
      <c r="A36" s="813"/>
      <c r="B36" s="795"/>
      <c r="C36" s="57"/>
      <c r="D36" s="46" t="s">
        <v>38</v>
      </c>
      <c r="E36" s="199" t="str">
        <f t="shared" si="3"/>
        <v>26*15</v>
      </c>
      <c r="F36" s="49">
        <v>100</v>
      </c>
      <c r="G36" s="48"/>
      <c r="H36" s="48"/>
      <c r="I36" s="784"/>
      <c r="J36" s="81">
        <f>+IF(SUM(K36:Y36)&lt;&gt;$N$2,ROUND(IFERROR(VLOOKUP(D36,FCSTSDV!$C$2:$C$285,2,0),0)/ok!F36+0,0),0)</f>
        <v>0</v>
      </c>
      <c r="K36" s="92">
        <f t="array" ref="K36">+IFERROR(ROUND(INDEX(FCSTSDV!$D$2:$N$674,MATCH(ok!$D36,FCSTSDV!$C$2:$C$674,0),MATCH(ok!K$3,FCSTSDV!$D$1:$N$1,0))/ok!$F36,1),0)</f>
        <v>0</v>
      </c>
      <c r="L36" s="92">
        <f t="array" ref="L36">+IFERROR(ROUND(INDEX(FCSTSDV!$D$2:$N$674,MATCH(ok!$D36,FCSTSDV!$C$2:$C$674,0),MATCH(ok!L$3,FCSTSDV!$D$1:$N$1,0))/ok!$F36,1),0)</f>
        <v>0</v>
      </c>
      <c r="M36" s="92">
        <f t="array" ref="M36">+IFERROR(ROUND(INDEX(FCSTSDV!$D$2:$N$674,MATCH(ok!$D36,FCSTSDV!$C$2:$C$674,0),MATCH(ok!M$3,FCSTSDV!$D$1:$N$1,0))/ok!$F36,1),0)</f>
        <v>0</v>
      </c>
      <c r="N36" s="92">
        <f t="array" ref="N36">+IFERROR(ROUND(INDEX(FCSTSDV!$D$2:$N$674,MATCH(ok!$D36,FCSTSDV!$C$2:$C$674,0),MATCH(ok!N$3,FCSTSDV!$D$1:$N$1,0))/ok!$F36,1),0)</f>
        <v>0</v>
      </c>
      <c r="O36" s="92">
        <f t="array" ref="O36">+IFERROR(ROUND(INDEX(FCSTSDV!$D$2:$N$674,MATCH(ok!$D36,FCSTSDV!$C$2:$C$674,0),MATCH(ok!O$3,FCSTSDV!$D$1:$N$1,0))/ok!$F36,1),0)</f>
        <v>0</v>
      </c>
      <c r="P36" s="92">
        <f t="array" ref="P36">+IFERROR(ROUND(INDEX(FCSTSDV!$D$2:$N$674,MATCH(ok!$D36,FCSTSDV!$C$2:$C$674,0),MATCH(ok!P$3,FCSTSDV!$D$1:$N$1,0))/ok!$F36,1),0)</f>
        <v>0</v>
      </c>
      <c r="Q36" s="92">
        <f t="array" ref="Q36">+IFERROR(ROUND(INDEX(FCSTSDV!$D$2:$N$674,MATCH(ok!$D36,FCSTSDV!$C$2:$C$674,0),MATCH(ok!Q$3,FCSTSDV!$D$1:$N$1,0))/ok!$F36,1),0)</f>
        <v>0</v>
      </c>
      <c r="R36" s="92">
        <f t="array" ref="R36">+IFERROR(ROUND(INDEX(FCSTSDV!$D$2:$N$674,MATCH(ok!$D36,FCSTSDV!$C$2:$C$674,0),MATCH(ok!R$3,FCSTSDV!$D$1:$N$1,0))/ok!$F36,1),0)</f>
        <v>0</v>
      </c>
      <c r="S36" s="92">
        <f t="array" ref="S36">+IFERROR(ROUND(INDEX(FCSTSDV!$D$2:$N$674,MATCH(ok!$D36,FCSTSDV!$C$2:$C$674,0),MATCH(ok!S$3,FCSTSDV!$D$1:$N$1,0))/ok!$F36,1),0)</f>
        <v>0</v>
      </c>
      <c r="T36" s="92">
        <f t="array" ref="T36">+IFERROR(ROUND(INDEX(FCSTSDV!$D$2:$N$674,MATCH(ok!$D36,FCSTSDV!$C$2:$C$674,0),MATCH(ok!T$3,FCSTSDV!$D$1:$N$1,0))/ok!$F36,1),0)</f>
        <v>0</v>
      </c>
      <c r="U36" s="92">
        <f t="array" ref="U36">+IFERROR(ROUND(INDEX(FCSTSDV!$D$2:$N$674,MATCH(ok!$D36,FCSTSDV!$C$2:$C$674,0),MATCH(ok!U$3,FCSTSDV!$D$1:$N$1,0))/ok!$F36,1),0)</f>
        <v>0</v>
      </c>
      <c r="V36" s="92">
        <f t="array" ref="V36">+IFERROR(ROUND(INDEX(FCSTSDV!$D$2:$N$674,MATCH(ok!$D36,FCSTSDV!$C$2:$C$674,0),MATCH(ok!V$3,FCSTSDV!$D$1:$N$1,0))/ok!$F36,1),0)</f>
        <v>0</v>
      </c>
      <c r="W36" s="92">
        <f t="array" ref="W36">+IFERROR(ROUND(INDEX(FCSTSDV!$D$2:$N$674,MATCH(ok!$D36,FCSTSDV!$C$2:$C$674,0),MATCH(ok!W$3,FCSTSDV!$D$1:$N$1,0))/ok!$F36,1),0)</f>
        <v>0</v>
      </c>
      <c r="X36" s="92">
        <f t="array" ref="X36">+IFERROR(ROUND(INDEX(FCSTSDV!$D$2:$N$674,MATCH(ok!$D36,FCSTSDV!$C$2:$C$674,0),MATCH(ok!X$3,FCSTSDV!$D$1:$N$1,0))/ok!$F36,1),0)</f>
        <v>0</v>
      </c>
      <c r="Y36" s="92">
        <f t="array" ref="Y36">+IFERROR(ROUND(INDEX(FCSTSDV!$D$2:$N$674,MATCH(ok!$D36,FCSTSDV!$C$2:$C$674,0),MATCH(ok!Y$3,FCSTSDV!$D$1:$N$1,0))/ok!$F36,1),0)</f>
        <v>0</v>
      </c>
      <c r="Z36" s="92">
        <f t="array" ref="Z36">+IFERROR(ROUND(INDEX(FCSTSDV!$D$2:$N$674,MATCH(ok!$D36,FCSTSDV!$C$2:$C$674,0),MATCH(ok!Z$3,FCSTSDV!$D$1:$N$1,0))/ok!$F36,1),0)</f>
        <v>0</v>
      </c>
      <c r="AA36" s="92">
        <f t="array" ref="AA36">+IFERROR(ROUND(INDEX(FCSTSDV!$D$2:$N$674,MATCH(ok!$D36,FCSTSDV!$C$2:$C$674,0),MATCH(ok!AA$3,FCSTSDV!$D$1:$N$1,0))/ok!$F36,1),0)</f>
        <v>0</v>
      </c>
      <c r="AB36" s="92">
        <f t="array" ref="AB36">+IFERROR(ROUND(INDEX(FCSTSDV!$D$2:$N$674,MATCH(ok!$D36,FCSTSDV!$C$2:$C$674,0),MATCH(ok!AB$3,FCSTSDV!$D$1:$N$1,0))/ok!$F36,1),0)</f>
        <v>0</v>
      </c>
      <c r="AC36" s="92">
        <f t="array" ref="AC36">+IFERROR(ROUND(INDEX(FCSTSDV!$D$2:$N$674,MATCH(ok!$D36,FCSTSDV!$C$2:$C$674,0),MATCH(ok!AC$3,FCSTSDV!$D$1:$N$1,0))/ok!$F36,1),0)</f>
        <v>0</v>
      </c>
      <c r="AD36" s="92">
        <f t="array" ref="AD36">+IFERROR(ROUND(INDEX(FCSTSDV!$D$2:$N$674,MATCH(ok!$D36,FCSTSDV!$C$2:$C$674,0),MATCH(ok!AD$3,FCSTSDV!$D$1:$N$1,0))/ok!$F36,1),0)</f>
        <v>0</v>
      </c>
      <c r="AE36" s="92">
        <f t="array" ref="AE36">+IFERROR(ROUND(INDEX(FCSTSDV!$D$2:$N$674,MATCH(ok!$D36,FCSTSDV!$C$2:$C$674,0),MATCH(ok!AE$3,FCSTSDV!$D$1:$N$1,0))/ok!$F36,1),0)</f>
        <v>0</v>
      </c>
      <c r="AF36" s="92">
        <f t="array" ref="AF36">+IFERROR(ROUND(INDEX(FCSTSDV!$D$2:$N$674,MATCH(ok!$D36,FCSTSDV!$C$2:$C$674,0),MATCH(ok!AF$3,FCSTSDV!$D$1:$N$1,0))/ok!$F36,1),0)</f>
        <v>0</v>
      </c>
      <c r="AG36" s="92">
        <f t="array" ref="AG36">+IFERROR(ROUND(INDEX(FCSTSDV!$D$2:$N$674,MATCH(ok!$D36,FCSTSDV!$C$2:$C$674,0),MATCH(ok!AG$3,FCSTSDV!$D$1:$N$1,0))/ok!$F36,1),0)</f>
        <v>0</v>
      </c>
    </row>
    <row r="37" spans="1:33" ht="20.100000000000001" customHeight="1">
      <c r="A37" s="813"/>
      <c r="B37" s="795"/>
      <c r="C37" s="57"/>
      <c r="D37" s="46" t="s">
        <v>39</v>
      </c>
      <c r="E37" s="199" t="str">
        <f t="shared" si="3"/>
        <v>26*15</v>
      </c>
      <c r="F37" s="49">
        <v>100</v>
      </c>
      <c r="G37" s="48"/>
      <c r="H37" s="48"/>
      <c r="I37" s="784"/>
      <c r="J37" s="81">
        <f>+IF(SUM(K37:Y37)&lt;&gt;$N$2,ROUND(IFERROR(VLOOKUP(D37,FCSTSDV!$C$2:$C$285,2,0),0)/ok!F37+0,0),0)</f>
        <v>0</v>
      </c>
      <c r="K37" s="92">
        <f t="array" ref="K37">+IFERROR(ROUND(INDEX(FCSTSDV!$D$2:$N$674,MATCH(ok!$D37,FCSTSDV!$C$2:$C$674,0),MATCH(ok!K$3,FCSTSDV!$D$1:$N$1,0))/ok!$F37,1),0)</f>
        <v>0</v>
      </c>
      <c r="L37" s="92">
        <f t="array" ref="L37">+IFERROR(ROUND(INDEX(FCSTSDV!$D$2:$N$674,MATCH(ok!$D37,FCSTSDV!$C$2:$C$674,0),MATCH(ok!L$3,FCSTSDV!$D$1:$N$1,0))/ok!$F37,1),0)</f>
        <v>0</v>
      </c>
      <c r="M37" s="92">
        <f t="array" ref="M37">+IFERROR(ROUND(INDEX(FCSTSDV!$D$2:$N$674,MATCH(ok!$D37,FCSTSDV!$C$2:$C$674,0),MATCH(ok!M$3,FCSTSDV!$D$1:$N$1,0))/ok!$F37,1),0)</f>
        <v>0</v>
      </c>
      <c r="N37" s="92">
        <f t="array" ref="N37">+IFERROR(ROUND(INDEX(FCSTSDV!$D$2:$N$674,MATCH(ok!$D37,FCSTSDV!$C$2:$C$674,0),MATCH(ok!N$3,FCSTSDV!$D$1:$N$1,0))/ok!$F37,1),0)</f>
        <v>0</v>
      </c>
      <c r="O37" s="92">
        <f t="array" ref="O37">+IFERROR(ROUND(INDEX(FCSTSDV!$D$2:$N$674,MATCH(ok!$D37,FCSTSDV!$C$2:$C$674,0),MATCH(ok!O$3,FCSTSDV!$D$1:$N$1,0))/ok!$F37,1),0)</f>
        <v>0</v>
      </c>
      <c r="P37" s="92">
        <f t="array" ref="P37">+IFERROR(ROUND(INDEX(FCSTSDV!$D$2:$N$674,MATCH(ok!$D37,FCSTSDV!$C$2:$C$674,0),MATCH(ok!P$3,FCSTSDV!$D$1:$N$1,0))/ok!$F37,1),0)</f>
        <v>0</v>
      </c>
      <c r="Q37" s="92">
        <f t="array" ref="Q37">+IFERROR(ROUND(INDEX(FCSTSDV!$D$2:$N$674,MATCH(ok!$D37,FCSTSDV!$C$2:$C$674,0),MATCH(ok!Q$3,FCSTSDV!$D$1:$N$1,0))/ok!$F37,1),0)</f>
        <v>0</v>
      </c>
      <c r="R37" s="92">
        <f t="array" ref="R37">+IFERROR(ROUND(INDEX(FCSTSDV!$D$2:$N$674,MATCH(ok!$D37,FCSTSDV!$C$2:$C$674,0),MATCH(ok!R$3,FCSTSDV!$D$1:$N$1,0))/ok!$F37,1),0)</f>
        <v>0</v>
      </c>
      <c r="S37" s="92">
        <f t="array" ref="S37">+IFERROR(ROUND(INDEX(FCSTSDV!$D$2:$N$674,MATCH(ok!$D37,FCSTSDV!$C$2:$C$674,0),MATCH(ok!S$3,FCSTSDV!$D$1:$N$1,0))/ok!$F37,1),0)</f>
        <v>0</v>
      </c>
      <c r="T37" s="92">
        <f t="array" ref="T37">+IFERROR(ROUND(INDEX(FCSTSDV!$D$2:$N$674,MATCH(ok!$D37,FCSTSDV!$C$2:$C$674,0),MATCH(ok!T$3,FCSTSDV!$D$1:$N$1,0))/ok!$F37,1),0)</f>
        <v>0</v>
      </c>
      <c r="U37" s="92">
        <f t="array" ref="U37">+IFERROR(ROUND(INDEX(FCSTSDV!$D$2:$N$674,MATCH(ok!$D37,FCSTSDV!$C$2:$C$674,0),MATCH(ok!U$3,FCSTSDV!$D$1:$N$1,0))/ok!$F37,1),0)</f>
        <v>0</v>
      </c>
      <c r="V37" s="92">
        <f t="array" ref="V37">+IFERROR(ROUND(INDEX(FCSTSDV!$D$2:$N$674,MATCH(ok!$D37,FCSTSDV!$C$2:$C$674,0),MATCH(ok!V$3,FCSTSDV!$D$1:$N$1,0))/ok!$F37,1),0)</f>
        <v>0</v>
      </c>
      <c r="W37" s="92">
        <f t="array" ref="W37">+IFERROR(ROUND(INDEX(FCSTSDV!$D$2:$N$674,MATCH(ok!$D37,FCSTSDV!$C$2:$C$674,0),MATCH(ok!W$3,FCSTSDV!$D$1:$N$1,0))/ok!$F37,1),0)</f>
        <v>0</v>
      </c>
      <c r="X37" s="92">
        <f t="array" ref="X37">+IFERROR(ROUND(INDEX(FCSTSDV!$D$2:$N$674,MATCH(ok!$D37,FCSTSDV!$C$2:$C$674,0),MATCH(ok!X$3,FCSTSDV!$D$1:$N$1,0))/ok!$F37,1),0)</f>
        <v>0</v>
      </c>
      <c r="Y37" s="92">
        <f t="array" ref="Y37">+IFERROR(ROUND(INDEX(FCSTSDV!$D$2:$N$674,MATCH(ok!$D37,FCSTSDV!$C$2:$C$674,0),MATCH(ok!Y$3,FCSTSDV!$D$1:$N$1,0))/ok!$F37,1),0)</f>
        <v>0</v>
      </c>
      <c r="Z37" s="92">
        <f t="array" ref="Z37">+IFERROR(ROUND(INDEX(FCSTSDV!$D$2:$N$674,MATCH(ok!$D37,FCSTSDV!$C$2:$C$674,0),MATCH(ok!Z$3,FCSTSDV!$D$1:$N$1,0))/ok!$F37,1),0)</f>
        <v>0</v>
      </c>
      <c r="AA37" s="92">
        <f t="array" ref="AA37">+IFERROR(ROUND(INDEX(FCSTSDV!$D$2:$N$674,MATCH(ok!$D37,FCSTSDV!$C$2:$C$674,0),MATCH(ok!AA$3,FCSTSDV!$D$1:$N$1,0))/ok!$F37,1),0)</f>
        <v>0</v>
      </c>
      <c r="AB37" s="92">
        <f t="array" ref="AB37">+IFERROR(ROUND(INDEX(FCSTSDV!$D$2:$N$674,MATCH(ok!$D37,FCSTSDV!$C$2:$C$674,0),MATCH(ok!AB$3,FCSTSDV!$D$1:$N$1,0))/ok!$F37,1),0)</f>
        <v>0</v>
      </c>
      <c r="AC37" s="92">
        <f t="array" ref="AC37">+IFERROR(ROUND(INDEX(FCSTSDV!$D$2:$N$674,MATCH(ok!$D37,FCSTSDV!$C$2:$C$674,0),MATCH(ok!AC$3,FCSTSDV!$D$1:$N$1,0))/ok!$F37,1),0)</f>
        <v>0</v>
      </c>
      <c r="AD37" s="92">
        <f t="array" ref="AD37">+IFERROR(ROUND(INDEX(FCSTSDV!$D$2:$N$674,MATCH(ok!$D37,FCSTSDV!$C$2:$C$674,0),MATCH(ok!AD$3,FCSTSDV!$D$1:$N$1,0))/ok!$F37,1),0)</f>
        <v>0</v>
      </c>
      <c r="AE37" s="92">
        <f t="array" ref="AE37">+IFERROR(ROUND(INDEX(FCSTSDV!$D$2:$N$674,MATCH(ok!$D37,FCSTSDV!$C$2:$C$674,0),MATCH(ok!AE$3,FCSTSDV!$D$1:$N$1,0))/ok!$F37,1),0)</f>
        <v>0</v>
      </c>
      <c r="AF37" s="92">
        <f t="array" ref="AF37">+IFERROR(ROUND(INDEX(FCSTSDV!$D$2:$N$674,MATCH(ok!$D37,FCSTSDV!$C$2:$C$674,0),MATCH(ok!AF$3,FCSTSDV!$D$1:$N$1,0))/ok!$F37,1),0)</f>
        <v>0</v>
      </c>
      <c r="AG37" s="92">
        <f t="array" ref="AG37">+IFERROR(ROUND(INDEX(FCSTSDV!$D$2:$N$674,MATCH(ok!$D37,FCSTSDV!$C$2:$C$674,0),MATCH(ok!AG$3,FCSTSDV!$D$1:$N$1,0))/ok!$F37,1),0)</f>
        <v>0</v>
      </c>
    </row>
    <row r="38" spans="1:33" ht="20.100000000000001" customHeight="1">
      <c r="A38" s="813"/>
      <c r="B38" s="795"/>
      <c r="C38" s="57"/>
      <c r="D38" s="46" t="s">
        <v>54</v>
      </c>
      <c r="E38" s="199" t="str">
        <f t="shared" si="3"/>
        <v>26*15</v>
      </c>
      <c r="F38" s="49">
        <v>500</v>
      </c>
      <c r="G38" s="48"/>
      <c r="H38" s="48"/>
      <c r="I38" s="784"/>
      <c r="J38" s="81">
        <f>+IF(SUM(K38:Y38)&lt;&gt;$N$2,ROUND(IFERROR(VLOOKUP(D38,FCSTSDV!$C$2:$C$285,2,0),0)/ok!F38+0,0),0)</f>
        <v>0</v>
      </c>
      <c r="K38" s="92">
        <f t="array" ref="K38">+IFERROR(ROUND(INDEX(FCSTSDV!$D$2:$N$674,MATCH(ok!$D38,FCSTSDV!$C$2:$C$674,0),MATCH(ok!K$3,FCSTSDV!$D$1:$N$1,0))/ok!$F38,1),0)</f>
        <v>0</v>
      </c>
      <c r="L38" s="92">
        <f t="array" ref="L38">+IFERROR(ROUND(INDEX(FCSTSDV!$D$2:$N$674,MATCH(ok!$D38,FCSTSDV!$C$2:$C$674,0),MATCH(ok!L$3,FCSTSDV!$D$1:$N$1,0))/ok!$F38,1),0)</f>
        <v>0</v>
      </c>
      <c r="M38" s="92">
        <f t="array" ref="M38">+IFERROR(ROUND(INDEX(FCSTSDV!$D$2:$N$674,MATCH(ok!$D38,FCSTSDV!$C$2:$C$674,0),MATCH(ok!M$3,FCSTSDV!$D$1:$N$1,0))/ok!$F38,1),0)</f>
        <v>0</v>
      </c>
      <c r="N38" s="92">
        <f t="array" ref="N38">+IFERROR(ROUND(INDEX(FCSTSDV!$D$2:$N$674,MATCH(ok!$D38,FCSTSDV!$C$2:$C$674,0),MATCH(ok!N$3,FCSTSDV!$D$1:$N$1,0))/ok!$F38,1),0)</f>
        <v>0</v>
      </c>
      <c r="O38" s="92">
        <f t="array" ref="O38">+IFERROR(ROUND(INDEX(FCSTSDV!$D$2:$N$674,MATCH(ok!$D38,FCSTSDV!$C$2:$C$674,0),MATCH(ok!O$3,FCSTSDV!$D$1:$N$1,0))/ok!$F38,1),0)</f>
        <v>0</v>
      </c>
      <c r="P38" s="92">
        <f t="array" ref="P38">+IFERROR(ROUND(INDEX(FCSTSDV!$D$2:$N$674,MATCH(ok!$D38,FCSTSDV!$C$2:$C$674,0),MATCH(ok!P$3,FCSTSDV!$D$1:$N$1,0))/ok!$F38,1),0)</f>
        <v>0</v>
      </c>
      <c r="Q38" s="92">
        <f t="array" ref="Q38">+IFERROR(ROUND(INDEX(FCSTSDV!$D$2:$N$674,MATCH(ok!$D38,FCSTSDV!$C$2:$C$674,0),MATCH(ok!Q$3,FCSTSDV!$D$1:$N$1,0))/ok!$F38,1),0)</f>
        <v>0</v>
      </c>
      <c r="R38" s="92">
        <f t="array" ref="R38">+IFERROR(ROUND(INDEX(FCSTSDV!$D$2:$N$674,MATCH(ok!$D38,FCSTSDV!$C$2:$C$674,0),MATCH(ok!R$3,FCSTSDV!$D$1:$N$1,0))/ok!$F38,1),0)</f>
        <v>0</v>
      </c>
      <c r="S38" s="92">
        <f t="array" ref="S38">+IFERROR(ROUND(INDEX(FCSTSDV!$D$2:$N$674,MATCH(ok!$D38,FCSTSDV!$C$2:$C$674,0),MATCH(ok!S$3,FCSTSDV!$D$1:$N$1,0))/ok!$F38,1),0)</f>
        <v>0</v>
      </c>
      <c r="T38" s="92">
        <f t="array" ref="T38">+IFERROR(ROUND(INDEX(FCSTSDV!$D$2:$N$674,MATCH(ok!$D38,FCSTSDV!$C$2:$C$674,0),MATCH(ok!T$3,FCSTSDV!$D$1:$N$1,0))/ok!$F38,1),0)</f>
        <v>0</v>
      </c>
      <c r="U38" s="92">
        <f t="array" ref="U38">+IFERROR(ROUND(INDEX(FCSTSDV!$D$2:$N$674,MATCH(ok!$D38,FCSTSDV!$C$2:$C$674,0),MATCH(ok!U$3,FCSTSDV!$D$1:$N$1,0))/ok!$F38,1),0)</f>
        <v>0</v>
      </c>
      <c r="V38" s="92">
        <f t="array" ref="V38">+IFERROR(ROUND(INDEX(FCSTSDV!$D$2:$N$674,MATCH(ok!$D38,FCSTSDV!$C$2:$C$674,0),MATCH(ok!V$3,FCSTSDV!$D$1:$N$1,0))/ok!$F38,1),0)</f>
        <v>0</v>
      </c>
      <c r="W38" s="92">
        <f t="array" ref="W38">+IFERROR(ROUND(INDEX(FCSTSDV!$D$2:$N$674,MATCH(ok!$D38,FCSTSDV!$C$2:$C$674,0),MATCH(ok!W$3,FCSTSDV!$D$1:$N$1,0))/ok!$F38,1),0)</f>
        <v>0</v>
      </c>
      <c r="X38" s="92">
        <f t="array" ref="X38">+IFERROR(ROUND(INDEX(FCSTSDV!$D$2:$N$674,MATCH(ok!$D38,FCSTSDV!$C$2:$C$674,0),MATCH(ok!X$3,FCSTSDV!$D$1:$N$1,0))/ok!$F38,1),0)</f>
        <v>0</v>
      </c>
      <c r="Y38" s="92">
        <f t="array" ref="Y38">+IFERROR(ROUND(INDEX(FCSTSDV!$D$2:$N$674,MATCH(ok!$D38,FCSTSDV!$C$2:$C$674,0),MATCH(ok!Y$3,FCSTSDV!$D$1:$N$1,0))/ok!$F38,1),0)</f>
        <v>0</v>
      </c>
      <c r="Z38" s="92">
        <f t="array" ref="Z38">+IFERROR(ROUND(INDEX(FCSTSDV!$D$2:$N$674,MATCH(ok!$D38,FCSTSDV!$C$2:$C$674,0),MATCH(ok!Z$3,FCSTSDV!$D$1:$N$1,0))/ok!$F38,1),0)</f>
        <v>0</v>
      </c>
      <c r="AA38" s="92">
        <f t="array" ref="AA38">+IFERROR(ROUND(INDEX(FCSTSDV!$D$2:$N$674,MATCH(ok!$D38,FCSTSDV!$C$2:$C$674,0),MATCH(ok!AA$3,FCSTSDV!$D$1:$N$1,0))/ok!$F38,1),0)</f>
        <v>0</v>
      </c>
      <c r="AB38" s="92">
        <f t="array" ref="AB38">+IFERROR(ROUND(INDEX(FCSTSDV!$D$2:$N$674,MATCH(ok!$D38,FCSTSDV!$C$2:$C$674,0),MATCH(ok!AB$3,FCSTSDV!$D$1:$N$1,0))/ok!$F38,1),0)</f>
        <v>0</v>
      </c>
      <c r="AC38" s="92">
        <f t="array" ref="AC38">+IFERROR(ROUND(INDEX(FCSTSDV!$D$2:$N$674,MATCH(ok!$D38,FCSTSDV!$C$2:$C$674,0),MATCH(ok!AC$3,FCSTSDV!$D$1:$N$1,0))/ok!$F38,1),0)</f>
        <v>0</v>
      </c>
      <c r="AD38" s="92">
        <f t="array" ref="AD38">+IFERROR(ROUND(INDEX(FCSTSDV!$D$2:$N$674,MATCH(ok!$D38,FCSTSDV!$C$2:$C$674,0),MATCH(ok!AD$3,FCSTSDV!$D$1:$N$1,0))/ok!$F38,1),0)</f>
        <v>0</v>
      </c>
      <c r="AE38" s="92">
        <f t="array" ref="AE38">+IFERROR(ROUND(INDEX(FCSTSDV!$D$2:$N$674,MATCH(ok!$D38,FCSTSDV!$C$2:$C$674,0),MATCH(ok!AE$3,FCSTSDV!$D$1:$N$1,0))/ok!$F38,1),0)</f>
        <v>0</v>
      </c>
      <c r="AF38" s="92">
        <f t="array" ref="AF38">+IFERROR(ROUND(INDEX(FCSTSDV!$D$2:$N$674,MATCH(ok!$D38,FCSTSDV!$C$2:$C$674,0),MATCH(ok!AF$3,FCSTSDV!$D$1:$N$1,0))/ok!$F38,1),0)</f>
        <v>0</v>
      </c>
      <c r="AG38" s="92">
        <f t="array" ref="AG38">+IFERROR(ROUND(INDEX(FCSTSDV!$D$2:$N$674,MATCH(ok!$D38,FCSTSDV!$C$2:$C$674,0),MATCH(ok!AG$3,FCSTSDV!$D$1:$N$1,0))/ok!$F38,1),0)</f>
        <v>0</v>
      </c>
    </row>
    <row r="39" spans="1:33" ht="20.100000000000001" customHeight="1">
      <c r="A39" s="813"/>
      <c r="B39" s="795"/>
      <c r="C39" s="57"/>
      <c r="D39" s="46" t="s">
        <v>55</v>
      </c>
      <c r="E39" s="199" t="str">
        <f t="shared" si="3"/>
        <v>26*15</v>
      </c>
      <c r="F39" s="49">
        <v>500</v>
      </c>
      <c r="G39" s="48"/>
      <c r="H39" s="48"/>
      <c r="I39" s="784"/>
      <c r="J39" s="81">
        <f>+IF(SUM(K39:Y39)&lt;&gt;$N$2,ROUND(IFERROR(VLOOKUP(D39,FCSTSDV!$C$2:$C$285,2,0),0)/ok!F39+0,0),0)</f>
        <v>0</v>
      </c>
      <c r="K39" s="92">
        <f t="array" ref="K39">+IFERROR(ROUND(INDEX(FCSTSDV!$D$2:$N$674,MATCH(ok!$D39,FCSTSDV!$C$2:$C$674,0),MATCH(ok!K$3,FCSTSDV!$D$1:$N$1,0))/ok!$F39,1),0)</f>
        <v>0</v>
      </c>
      <c r="L39" s="92">
        <f t="array" ref="L39">+IFERROR(ROUND(INDEX(FCSTSDV!$D$2:$N$674,MATCH(ok!$D39,FCSTSDV!$C$2:$C$674,0),MATCH(ok!L$3,FCSTSDV!$D$1:$N$1,0))/ok!$F39,1),0)</f>
        <v>0</v>
      </c>
      <c r="M39" s="92">
        <f t="array" ref="M39">+IFERROR(ROUND(INDEX(FCSTSDV!$D$2:$N$674,MATCH(ok!$D39,FCSTSDV!$C$2:$C$674,0),MATCH(ok!M$3,FCSTSDV!$D$1:$N$1,0))/ok!$F39,1),0)</f>
        <v>0</v>
      </c>
      <c r="N39" s="92">
        <f t="array" ref="N39">+IFERROR(ROUND(INDEX(FCSTSDV!$D$2:$N$674,MATCH(ok!$D39,FCSTSDV!$C$2:$C$674,0),MATCH(ok!N$3,FCSTSDV!$D$1:$N$1,0))/ok!$F39,1),0)</f>
        <v>0</v>
      </c>
      <c r="O39" s="92">
        <f t="array" ref="O39">+IFERROR(ROUND(INDEX(FCSTSDV!$D$2:$N$674,MATCH(ok!$D39,FCSTSDV!$C$2:$C$674,0),MATCH(ok!O$3,FCSTSDV!$D$1:$N$1,0))/ok!$F39,1),0)</f>
        <v>0</v>
      </c>
      <c r="P39" s="92">
        <f t="array" ref="P39">+IFERROR(ROUND(INDEX(FCSTSDV!$D$2:$N$674,MATCH(ok!$D39,FCSTSDV!$C$2:$C$674,0),MATCH(ok!P$3,FCSTSDV!$D$1:$N$1,0))/ok!$F39,1),0)</f>
        <v>0</v>
      </c>
      <c r="Q39" s="92">
        <f t="array" ref="Q39">+IFERROR(ROUND(INDEX(FCSTSDV!$D$2:$N$674,MATCH(ok!$D39,FCSTSDV!$C$2:$C$674,0),MATCH(ok!Q$3,FCSTSDV!$D$1:$N$1,0))/ok!$F39,1),0)</f>
        <v>0</v>
      </c>
      <c r="R39" s="92">
        <f t="array" ref="R39">+IFERROR(ROUND(INDEX(FCSTSDV!$D$2:$N$674,MATCH(ok!$D39,FCSTSDV!$C$2:$C$674,0),MATCH(ok!R$3,FCSTSDV!$D$1:$N$1,0))/ok!$F39,1),0)</f>
        <v>0</v>
      </c>
      <c r="S39" s="92">
        <f t="array" ref="S39">+IFERROR(ROUND(INDEX(FCSTSDV!$D$2:$N$674,MATCH(ok!$D39,FCSTSDV!$C$2:$C$674,0),MATCH(ok!S$3,FCSTSDV!$D$1:$N$1,0))/ok!$F39,1),0)</f>
        <v>0</v>
      </c>
      <c r="T39" s="92">
        <f t="array" ref="T39">+IFERROR(ROUND(INDEX(FCSTSDV!$D$2:$N$674,MATCH(ok!$D39,FCSTSDV!$C$2:$C$674,0),MATCH(ok!T$3,FCSTSDV!$D$1:$N$1,0))/ok!$F39,1),0)</f>
        <v>0</v>
      </c>
      <c r="U39" s="92">
        <f t="array" ref="U39">+IFERROR(ROUND(INDEX(FCSTSDV!$D$2:$N$674,MATCH(ok!$D39,FCSTSDV!$C$2:$C$674,0),MATCH(ok!U$3,FCSTSDV!$D$1:$N$1,0))/ok!$F39,1),0)</f>
        <v>0</v>
      </c>
      <c r="V39" s="92">
        <f t="array" ref="V39">+IFERROR(ROUND(INDEX(FCSTSDV!$D$2:$N$674,MATCH(ok!$D39,FCSTSDV!$C$2:$C$674,0),MATCH(ok!V$3,FCSTSDV!$D$1:$N$1,0))/ok!$F39,1),0)</f>
        <v>0</v>
      </c>
      <c r="W39" s="92">
        <f t="array" ref="W39">+IFERROR(ROUND(INDEX(FCSTSDV!$D$2:$N$674,MATCH(ok!$D39,FCSTSDV!$C$2:$C$674,0),MATCH(ok!W$3,FCSTSDV!$D$1:$N$1,0))/ok!$F39,1),0)</f>
        <v>0</v>
      </c>
      <c r="X39" s="92">
        <f t="array" ref="X39">+IFERROR(ROUND(INDEX(FCSTSDV!$D$2:$N$674,MATCH(ok!$D39,FCSTSDV!$C$2:$C$674,0),MATCH(ok!X$3,FCSTSDV!$D$1:$N$1,0))/ok!$F39,1),0)</f>
        <v>0</v>
      </c>
      <c r="Y39" s="92">
        <f t="array" ref="Y39">+IFERROR(ROUND(INDEX(FCSTSDV!$D$2:$N$674,MATCH(ok!$D39,FCSTSDV!$C$2:$C$674,0),MATCH(ok!Y$3,FCSTSDV!$D$1:$N$1,0))/ok!$F39,1),0)</f>
        <v>0</v>
      </c>
      <c r="Z39" s="92">
        <f t="array" ref="Z39">+IFERROR(ROUND(INDEX(FCSTSDV!$D$2:$N$674,MATCH(ok!$D39,FCSTSDV!$C$2:$C$674,0),MATCH(ok!Z$3,FCSTSDV!$D$1:$N$1,0))/ok!$F39,1),0)</f>
        <v>0</v>
      </c>
      <c r="AA39" s="92">
        <f t="array" ref="AA39">+IFERROR(ROUND(INDEX(FCSTSDV!$D$2:$N$674,MATCH(ok!$D39,FCSTSDV!$C$2:$C$674,0),MATCH(ok!AA$3,FCSTSDV!$D$1:$N$1,0))/ok!$F39,1),0)</f>
        <v>0</v>
      </c>
      <c r="AB39" s="92">
        <f t="array" ref="AB39">+IFERROR(ROUND(INDEX(FCSTSDV!$D$2:$N$674,MATCH(ok!$D39,FCSTSDV!$C$2:$C$674,0),MATCH(ok!AB$3,FCSTSDV!$D$1:$N$1,0))/ok!$F39,1),0)</f>
        <v>0</v>
      </c>
      <c r="AC39" s="92">
        <f t="array" ref="AC39">+IFERROR(ROUND(INDEX(FCSTSDV!$D$2:$N$674,MATCH(ok!$D39,FCSTSDV!$C$2:$C$674,0),MATCH(ok!AC$3,FCSTSDV!$D$1:$N$1,0))/ok!$F39,1),0)</f>
        <v>0</v>
      </c>
      <c r="AD39" s="92">
        <f t="array" ref="AD39">+IFERROR(ROUND(INDEX(FCSTSDV!$D$2:$N$674,MATCH(ok!$D39,FCSTSDV!$C$2:$C$674,0),MATCH(ok!AD$3,FCSTSDV!$D$1:$N$1,0))/ok!$F39,1),0)</f>
        <v>0</v>
      </c>
      <c r="AE39" s="92">
        <f t="array" ref="AE39">+IFERROR(ROUND(INDEX(FCSTSDV!$D$2:$N$674,MATCH(ok!$D39,FCSTSDV!$C$2:$C$674,0),MATCH(ok!AE$3,FCSTSDV!$D$1:$N$1,0))/ok!$F39,1),0)</f>
        <v>0</v>
      </c>
      <c r="AF39" s="92">
        <f t="array" ref="AF39">+IFERROR(ROUND(INDEX(FCSTSDV!$D$2:$N$674,MATCH(ok!$D39,FCSTSDV!$C$2:$C$674,0),MATCH(ok!AF$3,FCSTSDV!$D$1:$N$1,0))/ok!$F39,1),0)</f>
        <v>0</v>
      </c>
      <c r="AG39" s="92">
        <f t="array" ref="AG39">+IFERROR(ROUND(INDEX(FCSTSDV!$D$2:$N$674,MATCH(ok!$D39,FCSTSDV!$C$2:$C$674,0),MATCH(ok!AG$3,FCSTSDV!$D$1:$N$1,0))/ok!$F39,1),0)</f>
        <v>0</v>
      </c>
    </row>
    <row r="40" spans="1:33" ht="20.100000000000001" customHeight="1">
      <c r="A40" s="813"/>
      <c r="B40" s="795"/>
      <c r="C40" s="57"/>
      <c r="D40" s="46" t="s">
        <v>56</v>
      </c>
      <c r="E40" s="199" t="str">
        <f t="shared" si="3"/>
        <v>26*15</v>
      </c>
      <c r="F40" s="49">
        <v>100</v>
      </c>
      <c r="G40" s="48"/>
      <c r="H40" s="48"/>
      <c r="I40" s="784"/>
      <c r="J40" s="81">
        <f>+IF(SUM(K40:Y40)&lt;&gt;$N$2,ROUND(IFERROR(VLOOKUP(D40,FCSTSDV!$C$2:$C$285,2,0),0)/ok!F40+0,0),0)</f>
        <v>0</v>
      </c>
      <c r="K40" s="92">
        <f t="array" ref="K40">+IFERROR(ROUND(INDEX(FCSTSDV!$D$2:$N$674,MATCH(ok!$D40,FCSTSDV!$C$2:$C$674,0),MATCH(ok!K$3,FCSTSDV!$D$1:$N$1,0))/ok!$F40,1),0)</f>
        <v>0</v>
      </c>
      <c r="L40" s="92">
        <f t="array" ref="L40">+IFERROR(ROUND(INDEX(FCSTSDV!$D$2:$N$674,MATCH(ok!$D40,FCSTSDV!$C$2:$C$674,0),MATCH(ok!L$3,FCSTSDV!$D$1:$N$1,0))/ok!$F40,1),0)</f>
        <v>0</v>
      </c>
      <c r="M40" s="92">
        <f t="array" ref="M40">+IFERROR(ROUND(INDEX(FCSTSDV!$D$2:$N$674,MATCH(ok!$D40,FCSTSDV!$C$2:$C$674,0),MATCH(ok!M$3,FCSTSDV!$D$1:$N$1,0))/ok!$F40,1),0)</f>
        <v>0</v>
      </c>
      <c r="N40" s="92">
        <f t="array" ref="N40">+IFERROR(ROUND(INDEX(FCSTSDV!$D$2:$N$674,MATCH(ok!$D40,FCSTSDV!$C$2:$C$674,0),MATCH(ok!N$3,FCSTSDV!$D$1:$N$1,0))/ok!$F40,1),0)</f>
        <v>0</v>
      </c>
      <c r="O40" s="92">
        <f t="array" ref="O40">+IFERROR(ROUND(INDEX(FCSTSDV!$D$2:$N$674,MATCH(ok!$D40,FCSTSDV!$C$2:$C$674,0),MATCH(ok!O$3,FCSTSDV!$D$1:$N$1,0))/ok!$F40,1),0)</f>
        <v>0</v>
      </c>
      <c r="P40" s="92">
        <f t="array" ref="P40">+IFERROR(ROUND(INDEX(FCSTSDV!$D$2:$N$674,MATCH(ok!$D40,FCSTSDV!$C$2:$C$674,0),MATCH(ok!P$3,FCSTSDV!$D$1:$N$1,0))/ok!$F40,1),0)</f>
        <v>0</v>
      </c>
      <c r="Q40" s="92">
        <f t="array" ref="Q40">+IFERROR(ROUND(INDEX(FCSTSDV!$D$2:$N$674,MATCH(ok!$D40,FCSTSDV!$C$2:$C$674,0),MATCH(ok!Q$3,FCSTSDV!$D$1:$N$1,0))/ok!$F40,1),0)</f>
        <v>0</v>
      </c>
      <c r="R40" s="92">
        <f t="array" ref="R40">+IFERROR(ROUND(INDEX(FCSTSDV!$D$2:$N$674,MATCH(ok!$D40,FCSTSDV!$C$2:$C$674,0),MATCH(ok!R$3,FCSTSDV!$D$1:$N$1,0))/ok!$F40,1),0)</f>
        <v>0</v>
      </c>
      <c r="S40" s="92">
        <f t="array" ref="S40">+IFERROR(ROUND(INDEX(FCSTSDV!$D$2:$N$674,MATCH(ok!$D40,FCSTSDV!$C$2:$C$674,0),MATCH(ok!S$3,FCSTSDV!$D$1:$N$1,0))/ok!$F40,1),0)</f>
        <v>0</v>
      </c>
      <c r="T40" s="92">
        <f t="array" ref="T40">+IFERROR(ROUND(INDEX(FCSTSDV!$D$2:$N$674,MATCH(ok!$D40,FCSTSDV!$C$2:$C$674,0),MATCH(ok!T$3,FCSTSDV!$D$1:$N$1,0))/ok!$F40,1),0)</f>
        <v>0</v>
      </c>
      <c r="U40" s="92">
        <f t="array" ref="U40">+IFERROR(ROUND(INDEX(FCSTSDV!$D$2:$N$674,MATCH(ok!$D40,FCSTSDV!$C$2:$C$674,0),MATCH(ok!U$3,FCSTSDV!$D$1:$N$1,0))/ok!$F40,1),0)</f>
        <v>0</v>
      </c>
      <c r="V40" s="92">
        <f t="array" ref="V40">+IFERROR(ROUND(INDEX(FCSTSDV!$D$2:$N$674,MATCH(ok!$D40,FCSTSDV!$C$2:$C$674,0),MATCH(ok!V$3,FCSTSDV!$D$1:$N$1,0))/ok!$F40,1),0)</f>
        <v>0</v>
      </c>
      <c r="W40" s="92">
        <f t="array" ref="W40">+IFERROR(ROUND(INDEX(FCSTSDV!$D$2:$N$674,MATCH(ok!$D40,FCSTSDV!$C$2:$C$674,0),MATCH(ok!W$3,FCSTSDV!$D$1:$N$1,0))/ok!$F40,1),0)</f>
        <v>0</v>
      </c>
      <c r="X40" s="92">
        <f t="array" ref="X40">+IFERROR(ROUND(INDEX(FCSTSDV!$D$2:$N$674,MATCH(ok!$D40,FCSTSDV!$C$2:$C$674,0),MATCH(ok!X$3,FCSTSDV!$D$1:$N$1,0))/ok!$F40,1),0)</f>
        <v>0</v>
      </c>
      <c r="Y40" s="92">
        <f t="array" ref="Y40">+IFERROR(ROUND(INDEX(FCSTSDV!$D$2:$N$674,MATCH(ok!$D40,FCSTSDV!$C$2:$C$674,0),MATCH(ok!Y$3,FCSTSDV!$D$1:$N$1,0))/ok!$F40,1),0)</f>
        <v>0</v>
      </c>
      <c r="Z40" s="92">
        <f t="array" ref="Z40">+IFERROR(ROUND(INDEX(FCSTSDV!$D$2:$N$674,MATCH(ok!$D40,FCSTSDV!$C$2:$C$674,0),MATCH(ok!Z$3,FCSTSDV!$D$1:$N$1,0))/ok!$F40,1),0)</f>
        <v>0</v>
      </c>
      <c r="AA40" s="92">
        <f t="array" ref="AA40">+IFERROR(ROUND(INDEX(FCSTSDV!$D$2:$N$674,MATCH(ok!$D40,FCSTSDV!$C$2:$C$674,0),MATCH(ok!AA$3,FCSTSDV!$D$1:$N$1,0))/ok!$F40,1),0)</f>
        <v>0</v>
      </c>
      <c r="AB40" s="92">
        <f t="array" ref="AB40">+IFERROR(ROUND(INDEX(FCSTSDV!$D$2:$N$674,MATCH(ok!$D40,FCSTSDV!$C$2:$C$674,0),MATCH(ok!AB$3,FCSTSDV!$D$1:$N$1,0))/ok!$F40,1),0)</f>
        <v>0</v>
      </c>
      <c r="AC40" s="92">
        <f t="array" ref="AC40">+IFERROR(ROUND(INDEX(FCSTSDV!$D$2:$N$674,MATCH(ok!$D40,FCSTSDV!$C$2:$C$674,0),MATCH(ok!AC$3,FCSTSDV!$D$1:$N$1,0))/ok!$F40,1),0)</f>
        <v>0</v>
      </c>
      <c r="AD40" s="92">
        <f t="array" ref="AD40">+IFERROR(ROUND(INDEX(FCSTSDV!$D$2:$N$674,MATCH(ok!$D40,FCSTSDV!$C$2:$C$674,0),MATCH(ok!AD$3,FCSTSDV!$D$1:$N$1,0))/ok!$F40,1),0)</f>
        <v>0</v>
      </c>
      <c r="AE40" s="92">
        <f t="array" ref="AE40">+IFERROR(ROUND(INDEX(FCSTSDV!$D$2:$N$674,MATCH(ok!$D40,FCSTSDV!$C$2:$C$674,0),MATCH(ok!AE$3,FCSTSDV!$D$1:$N$1,0))/ok!$F40,1),0)</f>
        <v>0</v>
      </c>
      <c r="AF40" s="92">
        <f t="array" ref="AF40">+IFERROR(ROUND(INDEX(FCSTSDV!$D$2:$N$674,MATCH(ok!$D40,FCSTSDV!$C$2:$C$674,0),MATCH(ok!AF$3,FCSTSDV!$D$1:$N$1,0))/ok!$F40,1),0)</f>
        <v>0</v>
      </c>
      <c r="AG40" s="92">
        <f t="array" ref="AG40">+IFERROR(ROUND(INDEX(FCSTSDV!$D$2:$N$674,MATCH(ok!$D40,FCSTSDV!$C$2:$C$674,0),MATCH(ok!AG$3,FCSTSDV!$D$1:$N$1,0))/ok!$F40,1),0)</f>
        <v>0</v>
      </c>
    </row>
    <row r="41" spans="1:33" ht="20.100000000000001" customHeight="1">
      <c r="A41" s="813"/>
      <c r="B41" s="795"/>
      <c r="C41" s="57"/>
      <c r="D41" s="46" t="s">
        <v>57</v>
      </c>
      <c r="E41" s="199" t="str">
        <f t="shared" si="3"/>
        <v>26*15</v>
      </c>
      <c r="F41" s="49">
        <v>1000</v>
      </c>
      <c r="G41" s="48"/>
      <c r="H41" s="48"/>
      <c r="I41" s="784"/>
      <c r="J41" s="81">
        <f>+IF(SUM(K41:Y41)&lt;&gt;$N$2,ROUND(IFERROR(VLOOKUP(D41,FCSTSDV!$C$2:$C$285,2,0),0)/ok!F41+0,0),0)</f>
        <v>0</v>
      </c>
      <c r="K41" s="92">
        <f t="array" ref="K41">+IFERROR(ROUND(INDEX(FCSTSDV!$D$2:$N$674,MATCH(ok!$D41,FCSTSDV!$C$2:$C$674,0),MATCH(ok!K$3,FCSTSDV!$D$1:$N$1,0))/ok!$F41,1),0)</f>
        <v>0</v>
      </c>
      <c r="L41" s="92">
        <f t="array" ref="L41">+IFERROR(ROUND(INDEX(FCSTSDV!$D$2:$N$674,MATCH(ok!$D41,FCSTSDV!$C$2:$C$674,0),MATCH(ok!L$3,FCSTSDV!$D$1:$N$1,0))/ok!$F41,1),0)</f>
        <v>0</v>
      </c>
      <c r="M41" s="92">
        <f t="array" ref="M41">+IFERROR(ROUND(INDEX(FCSTSDV!$D$2:$N$674,MATCH(ok!$D41,FCSTSDV!$C$2:$C$674,0),MATCH(ok!M$3,FCSTSDV!$D$1:$N$1,0))/ok!$F41,1),0)</f>
        <v>0</v>
      </c>
      <c r="N41" s="92">
        <f t="array" ref="N41">+IFERROR(ROUND(INDEX(FCSTSDV!$D$2:$N$674,MATCH(ok!$D41,FCSTSDV!$C$2:$C$674,0),MATCH(ok!N$3,FCSTSDV!$D$1:$N$1,0))/ok!$F41,1),0)</f>
        <v>0</v>
      </c>
      <c r="O41" s="92">
        <f t="array" ref="O41">+IFERROR(ROUND(INDEX(FCSTSDV!$D$2:$N$674,MATCH(ok!$D41,FCSTSDV!$C$2:$C$674,0),MATCH(ok!O$3,FCSTSDV!$D$1:$N$1,0))/ok!$F41,1),0)</f>
        <v>0</v>
      </c>
      <c r="P41" s="92">
        <f t="array" ref="P41">+IFERROR(ROUND(INDEX(FCSTSDV!$D$2:$N$674,MATCH(ok!$D41,FCSTSDV!$C$2:$C$674,0),MATCH(ok!P$3,FCSTSDV!$D$1:$N$1,0))/ok!$F41,1),0)</f>
        <v>0</v>
      </c>
      <c r="Q41" s="92">
        <f t="array" ref="Q41">+IFERROR(ROUND(INDEX(FCSTSDV!$D$2:$N$674,MATCH(ok!$D41,FCSTSDV!$C$2:$C$674,0),MATCH(ok!Q$3,FCSTSDV!$D$1:$N$1,0))/ok!$F41,1),0)</f>
        <v>0</v>
      </c>
      <c r="R41" s="92">
        <f t="array" ref="R41">+IFERROR(ROUND(INDEX(FCSTSDV!$D$2:$N$674,MATCH(ok!$D41,FCSTSDV!$C$2:$C$674,0),MATCH(ok!R$3,FCSTSDV!$D$1:$N$1,0))/ok!$F41,1),0)</f>
        <v>0</v>
      </c>
      <c r="S41" s="92">
        <f t="array" ref="S41">+IFERROR(ROUND(INDEX(FCSTSDV!$D$2:$N$674,MATCH(ok!$D41,FCSTSDV!$C$2:$C$674,0),MATCH(ok!S$3,FCSTSDV!$D$1:$N$1,0))/ok!$F41,1),0)</f>
        <v>0</v>
      </c>
      <c r="T41" s="92">
        <f t="array" ref="T41">+IFERROR(ROUND(INDEX(FCSTSDV!$D$2:$N$674,MATCH(ok!$D41,FCSTSDV!$C$2:$C$674,0),MATCH(ok!T$3,FCSTSDV!$D$1:$N$1,0))/ok!$F41,1),0)</f>
        <v>0</v>
      </c>
      <c r="U41" s="92">
        <f t="array" ref="U41">+IFERROR(ROUND(INDEX(FCSTSDV!$D$2:$N$674,MATCH(ok!$D41,FCSTSDV!$C$2:$C$674,0),MATCH(ok!U$3,FCSTSDV!$D$1:$N$1,0))/ok!$F41,1),0)</f>
        <v>0</v>
      </c>
      <c r="V41" s="92">
        <f t="array" ref="V41">+IFERROR(ROUND(INDEX(FCSTSDV!$D$2:$N$674,MATCH(ok!$D41,FCSTSDV!$C$2:$C$674,0),MATCH(ok!V$3,FCSTSDV!$D$1:$N$1,0))/ok!$F41,1),0)</f>
        <v>0</v>
      </c>
      <c r="W41" s="92">
        <f t="array" ref="W41">+IFERROR(ROUND(INDEX(FCSTSDV!$D$2:$N$674,MATCH(ok!$D41,FCSTSDV!$C$2:$C$674,0),MATCH(ok!W$3,FCSTSDV!$D$1:$N$1,0))/ok!$F41,1),0)</f>
        <v>0</v>
      </c>
      <c r="X41" s="92">
        <f t="array" ref="X41">+IFERROR(ROUND(INDEX(FCSTSDV!$D$2:$N$674,MATCH(ok!$D41,FCSTSDV!$C$2:$C$674,0),MATCH(ok!X$3,FCSTSDV!$D$1:$N$1,0))/ok!$F41,1),0)</f>
        <v>0</v>
      </c>
      <c r="Y41" s="92">
        <f t="array" ref="Y41">+IFERROR(ROUND(INDEX(FCSTSDV!$D$2:$N$674,MATCH(ok!$D41,FCSTSDV!$C$2:$C$674,0),MATCH(ok!Y$3,FCSTSDV!$D$1:$N$1,0))/ok!$F41,1),0)</f>
        <v>0</v>
      </c>
      <c r="Z41" s="92">
        <f t="array" ref="Z41">+IFERROR(ROUND(INDEX(FCSTSDV!$D$2:$N$674,MATCH(ok!$D41,FCSTSDV!$C$2:$C$674,0),MATCH(ok!Z$3,FCSTSDV!$D$1:$N$1,0))/ok!$F41,1),0)</f>
        <v>0</v>
      </c>
      <c r="AA41" s="92">
        <f t="array" ref="AA41">+IFERROR(ROUND(INDEX(FCSTSDV!$D$2:$N$674,MATCH(ok!$D41,FCSTSDV!$C$2:$C$674,0),MATCH(ok!AA$3,FCSTSDV!$D$1:$N$1,0))/ok!$F41,1),0)</f>
        <v>0</v>
      </c>
      <c r="AB41" s="92">
        <f t="array" ref="AB41">+IFERROR(ROUND(INDEX(FCSTSDV!$D$2:$N$674,MATCH(ok!$D41,FCSTSDV!$C$2:$C$674,0),MATCH(ok!AB$3,FCSTSDV!$D$1:$N$1,0))/ok!$F41,1),0)</f>
        <v>0</v>
      </c>
      <c r="AC41" s="92">
        <f t="array" ref="AC41">+IFERROR(ROUND(INDEX(FCSTSDV!$D$2:$N$674,MATCH(ok!$D41,FCSTSDV!$C$2:$C$674,0),MATCH(ok!AC$3,FCSTSDV!$D$1:$N$1,0))/ok!$F41,1),0)</f>
        <v>0</v>
      </c>
      <c r="AD41" s="92">
        <f t="array" ref="AD41">+IFERROR(ROUND(INDEX(FCSTSDV!$D$2:$N$674,MATCH(ok!$D41,FCSTSDV!$C$2:$C$674,0),MATCH(ok!AD$3,FCSTSDV!$D$1:$N$1,0))/ok!$F41,1),0)</f>
        <v>0</v>
      </c>
      <c r="AE41" s="92">
        <f t="array" ref="AE41">+IFERROR(ROUND(INDEX(FCSTSDV!$D$2:$N$674,MATCH(ok!$D41,FCSTSDV!$C$2:$C$674,0),MATCH(ok!AE$3,FCSTSDV!$D$1:$N$1,0))/ok!$F41,1),0)</f>
        <v>0</v>
      </c>
      <c r="AF41" s="92">
        <f t="array" ref="AF41">+IFERROR(ROUND(INDEX(FCSTSDV!$D$2:$N$674,MATCH(ok!$D41,FCSTSDV!$C$2:$C$674,0),MATCH(ok!AF$3,FCSTSDV!$D$1:$N$1,0))/ok!$F41,1),0)</f>
        <v>0</v>
      </c>
      <c r="AG41" s="92">
        <f t="array" ref="AG41">+IFERROR(ROUND(INDEX(FCSTSDV!$D$2:$N$674,MATCH(ok!$D41,FCSTSDV!$C$2:$C$674,0),MATCH(ok!AG$3,FCSTSDV!$D$1:$N$1,0))/ok!$F41,1),0)</f>
        <v>0</v>
      </c>
    </row>
    <row r="42" spans="1:33" ht="20.100000000000001" customHeight="1">
      <c r="A42" s="813"/>
      <c r="B42" s="795"/>
      <c r="C42" s="57" t="s">
        <v>58</v>
      </c>
      <c r="D42" s="46" t="s">
        <v>59</v>
      </c>
      <c r="E42" s="199" t="str">
        <f t="shared" si="3"/>
        <v>26*15</v>
      </c>
      <c r="F42" s="49">
        <v>100</v>
      </c>
      <c r="G42" s="48"/>
      <c r="H42" s="48"/>
      <c r="I42" s="784"/>
      <c r="J42" s="81">
        <f>+IF(SUM(K42:Y42)&lt;&gt;$N$2,ROUND(IFERROR(VLOOKUP(D42,FCSTSDV!$C$2:$C$285,2,0),0)/ok!F42+0,0),0)</f>
        <v>0</v>
      </c>
      <c r="K42" s="92">
        <f t="array" ref="K42">+IFERROR(ROUND(INDEX(FCSTSDV!$D$2:$N$674,MATCH(ok!$D42,FCSTSDV!$C$2:$C$674,0),MATCH(ok!K$3,FCSTSDV!$D$1:$N$1,0))/ok!$F42,1),0)</f>
        <v>0</v>
      </c>
      <c r="L42" s="92">
        <f t="array" ref="L42">+IFERROR(ROUND(INDEX(FCSTSDV!$D$2:$N$674,MATCH(ok!$D42,FCSTSDV!$C$2:$C$674,0),MATCH(ok!L$3,FCSTSDV!$D$1:$N$1,0))/ok!$F42,1),0)</f>
        <v>0</v>
      </c>
      <c r="M42" s="92">
        <f t="array" ref="M42">+IFERROR(ROUND(INDEX(FCSTSDV!$D$2:$N$674,MATCH(ok!$D42,FCSTSDV!$C$2:$C$674,0),MATCH(ok!M$3,FCSTSDV!$D$1:$N$1,0))/ok!$F42,1),0)</f>
        <v>0</v>
      </c>
      <c r="N42" s="92">
        <f t="array" ref="N42">+IFERROR(ROUND(INDEX(FCSTSDV!$D$2:$N$674,MATCH(ok!$D42,FCSTSDV!$C$2:$C$674,0),MATCH(ok!N$3,FCSTSDV!$D$1:$N$1,0))/ok!$F42,1),0)</f>
        <v>0</v>
      </c>
      <c r="O42" s="92">
        <f t="array" ref="O42">+IFERROR(ROUND(INDEX(FCSTSDV!$D$2:$N$674,MATCH(ok!$D42,FCSTSDV!$C$2:$C$674,0),MATCH(ok!O$3,FCSTSDV!$D$1:$N$1,0))/ok!$F42,1),0)</f>
        <v>0</v>
      </c>
      <c r="P42" s="92">
        <f t="array" ref="P42">+IFERROR(ROUND(INDEX(FCSTSDV!$D$2:$N$674,MATCH(ok!$D42,FCSTSDV!$C$2:$C$674,0),MATCH(ok!P$3,FCSTSDV!$D$1:$N$1,0))/ok!$F42,1),0)</f>
        <v>0</v>
      </c>
      <c r="Q42" s="92">
        <f t="array" ref="Q42">+IFERROR(ROUND(INDEX(FCSTSDV!$D$2:$N$674,MATCH(ok!$D42,FCSTSDV!$C$2:$C$674,0),MATCH(ok!Q$3,FCSTSDV!$D$1:$N$1,0))/ok!$F42,1),0)</f>
        <v>0</v>
      </c>
      <c r="R42" s="92">
        <f t="array" ref="R42">+IFERROR(ROUND(INDEX(FCSTSDV!$D$2:$N$674,MATCH(ok!$D42,FCSTSDV!$C$2:$C$674,0),MATCH(ok!R$3,FCSTSDV!$D$1:$N$1,0))/ok!$F42,1),0)</f>
        <v>0</v>
      </c>
      <c r="S42" s="92">
        <f t="array" ref="S42">+IFERROR(ROUND(INDEX(FCSTSDV!$D$2:$N$674,MATCH(ok!$D42,FCSTSDV!$C$2:$C$674,0),MATCH(ok!S$3,FCSTSDV!$D$1:$N$1,0))/ok!$F42,1),0)</f>
        <v>0</v>
      </c>
      <c r="T42" s="92">
        <f t="array" ref="T42">+IFERROR(ROUND(INDEX(FCSTSDV!$D$2:$N$674,MATCH(ok!$D42,FCSTSDV!$C$2:$C$674,0),MATCH(ok!T$3,FCSTSDV!$D$1:$N$1,0))/ok!$F42,1),0)</f>
        <v>0</v>
      </c>
      <c r="U42" s="92">
        <f t="array" ref="U42">+IFERROR(ROUND(INDEX(FCSTSDV!$D$2:$N$674,MATCH(ok!$D42,FCSTSDV!$C$2:$C$674,0),MATCH(ok!U$3,FCSTSDV!$D$1:$N$1,0))/ok!$F42,1),0)</f>
        <v>0</v>
      </c>
      <c r="V42" s="92">
        <f t="array" ref="V42">+IFERROR(ROUND(INDEX(FCSTSDV!$D$2:$N$674,MATCH(ok!$D42,FCSTSDV!$C$2:$C$674,0),MATCH(ok!V$3,FCSTSDV!$D$1:$N$1,0))/ok!$F42,1),0)</f>
        <v>0</v>
      </c>
      <c r="W42" s="92">
        <f t="array" ref="W42">+IFERROR(ROUND(INDEX(FCSTSDV!$D$2:$N$674,MATCH(ok!$D42,FCSTSDV!$C$2:$C$674,0),MATCH(ok!W$3,FCSTSDV!$D$1:$N$1,0))/ok!$F42,1),0)</f>
        <v>0</v>
      </c>
      <c r="X42" s="92">
        <f t="array" ref="X42">+IFERROR(ROUND(INDEX(FCSTSDV!$D$2:$N$674,MATCH(ok!$D42,FCSTSDV!$C$2:$C$674,0),MATCH(ok!X$3,FCSTSDV!$D$1:$N$1,0))/ok!$F42,1),0)</f>
        <v>0</v>
      </c>
      <c r="Y42" s="92">
        <f t="array" ref="Y42">+IFERROR(ROUND(INDEX(FCSTSDV!$D$2:$N$674,MATCH(ok!$D42,FCSTSDV!$C$2:$C$674,0),MATCH(ok!Y$3,FCSTSDV!$D$1:$N$1,0))/ok!$F42,1),0)</f>
        <v>0</v>
      </c>
      <c r="Z42" s="92">
        <f t="array" ref="Z42">+IFERROR(ROUND(INDEX(FCSTSDV!$D$2:$N$674,MATCH(ok!$D42,FCSTSDV!$C$2:$C$674,0),MATCH(ok!Z$3,FCSTSDV!$D$1:$N$1,0))/ok!$F42,1),0)</f>
        <v>0</v>
      </c>
      <c r="AA42" s="92">
        <f t="array" ref="AA42">+IFERROR(ROUND(INDEX(FCSTSDV!$D$2:$N$674,MATCH(ok!$D42,FCSTSDV!$C$2:$C$674,0),MATCH(ok!AA$3,FCSTSDV!$D$1:$N$1,0))/ok!$F42,1),0)</f>
        <v>0</v>
      </c>
      <c r="AB42" s="92">
        <f t="array" ref="AB42">+IFERROR(ROUND(INDEX(FCSTSDV!$D$2:$N$674,MATCH(ok!$D42,FCSTSDV!$C$2:$C$674,0),MATCH(ok!AB$3,FCSTSDV!$D$1:$N$1,0))/ok!$F42,1),0)</f>
        <v>0</v>
      </c>
      <c r="AC42" s="92">
        <f t="array" ref="AC42">+IFERROR(ROUND(INDEX(FCSTSDV!$D$2:$N$674,MATCH(ok!$D42,FCSTSDV!$C$2:$C$674,0),MATCH(ok!AC$3,FCSTSDV!$D$1:$N$1,0))/ok!$F42,1),0)</f>
        <v>0</v>
      </c>
      <c r="AD42" s="92">
        <f t="array" ref="AD42">+IFERROR(ROUND(INDEX(FCSTSDV!$D$2:$N$674,MATCH(ok!$D42,FCSTSDV!$C$2:$C$674,0),MATCH(ok!AD$3,FCSTSDV!$D$1:$N$1,0))/ok!$F42,1),0)</f>
        <v>0</v>
      </c>
      <c r="AE42" s="92">
        <f t="array" ref="AE42">+IFERROR(ROUND(INDEX(FCSTSDV!$D$2:$N$674,MATCH(ok!$D42,FCSTSDV!$C$2:$C$674,0),MATCH(ok!AE$3,FCSTSDV!$D$1:$N$1,0))/ok!$F42,1),0)</f>
        <v>0</v>
      </c>
      <c r="AF42" s="92">
        <f t="array" ref="AF42">+IFERROR(ROUND(INDEX(FCSTSDV!$D$2:$N$674,MATCH(ok!$D42,FCSTSDV!$C$2:$C$674,0),MATCH(ok!AF$3,FCSTSDV!$D$1:$N$1,0))/ok!$F42,1),0)</f>
        <v>0</v>
      </c>
      <c r="AG42" s="92">
        <f t="array" ref="AG42">+IFERROR(ROUND(INDEX(FCSTSDV!$D$2:$N$674,MATCH(ok!$D42,FCSTSDV!$C$2:$C$674,0),MATCH(ok!AG$3,FCSTSDV!$D$1:$N$1,0))/ok!$F42,1),0)</f>
        <v>0</v>
      </c>
    </row>
    <row r="43" spans="1:33" ht="20.100000000000001" customHeight="1">
      <c r="A43" s="813"/>
      <c r="B43" s="795"/>
      <c r="C43" s="57"/>
      <c r="D43" s="46" t="s">
        <v>60</v>
      </c>
      <c r="E43" s="199"/>
      <c r="F43" s="49">
        <v>200</v>
      </c>
      <c r="G43" s="48"/>
      <c r="H43" s="48"/>
      <c r="I43" s="784"/>
      <c r="J43" s="81">
        <f>+IF(SUM(K43:Y43)&lt;&gt;$N$2,ROUND(IFERROR(VLOOKUP(D43,FCSTSDV!$C$2:$C$285,2,0),0)/ok!F43+0,0),0)</f>
        <v>0</v>
      </c>
      <c r="K43" s="92">
        <f t="array" ref="K43">+IFERROR(ROUND(INDEX(FCSTSDV!$D$2:$N$674,MATCH(ok!$D43,FCSTSDV!$C$2:$C$674,0),MATCH(ok!K$3,FCSTSDV!$D$1:$N$1,0))/ok!$F43,1),0)</f>
        <v>0</v>
      </c>
      <c r="L43" s="92">
        <f t="array" ref="L43">+IFERROR(ROUND(INDEX(FCSTSDV!$D$2:$N$674,MATCH(ok!$D43,FCSTSDV!$C$2:$C$674,0),MATCH(ok!L$3,FCSTSDV!$D$1:$N$1,0))/ok!$F43,1),0)</f>
        <v>0</v>
      </c>
      <c r="M43" s="92">
        <f t="array" ref="M43">+IFERROR(ROUND(INDEX(FCSTSDV!$D$2:$N$674,MATCH(ok!$D43,FCSTSDV!$C$2:$C$674,0),MATCH(ok!M$3,FCSTSDV!$D$1:$N$1,0))/ok!$F43,1),0)</f>
        <v>0</v>
      </c>
      <c r="N43" s="92">
        <f t="array" ref="N43">+IFERROR(ROUND(INDEX(FCSTSDV!$D$2:$N$674,MATCH(ok!$D43,FCSTSDV!$C$2:$C$674,0),MATCH(ok!N$3,FCSTSDV!$D$1:$N$1,0))/ok!$F43,1),0)</f>
        <v>0</v>
      </c>
      <c r="O43" s="92">
        <f t="array" ref="O43">+IFERROR(ROUND(INDEX(FCSTSDV!$D$2:$N$674,MATCH(ok!$D43,FCSTSDV!$C$2:$C$674,0),MATCH(ok!O$3,FCSTSDV!$D$1:$N$1,0))/ok!$F43,1),0)</f>
        <v>0</v>
      </c>
      <c r="P43" s="92">
        <f t="array" ref="P43">+IFERROR(ROUND(INDEX(FCSTSDV!$D$2:$N$674,MATCH(ok!$D43,FCSTSDV!$C$2:$C$674,0),MATCH(ok!P$3,FCSTSDV!$D$1:$N$1,0))/ok!$F43,1),0)</f>
        <v>0</v>
      </c>
      <c r="Q43" s="92">
        <f t="array" ref="Q43">+IFERROR(ROUND(INDEX(FCSTSDV!$D$2:$N$674,MATCH(ok!$D43,FCSTSDV!$C$2:$C$674,0),MATCH(ok!Q$3,FCSTSDV!$D$1:$N$1,0))/ok!$F43,1),0)</f>
        <v>0</v>
      </c>
      <c r="R43" s="92">
        <f t="array" ref="R43">+IFERROR(ROUND(INDEX(FCSTSDV!$D$2:$N$674,MATCH(ok!$D43,FCSTSDV!$C$2:$C$674,0),MATCH(ok!R$3,FCSTSDV!$D$1:$N$1,0))/ok!$F43,1),0)</f>
        <v>0</v>
      </c>
      <c r="S43" s="92">
        <f t="array" ref="S43">+IFERROR(ROUND(INDEX(FCSTSDV!$D$2:$N$674,MATCH(ok!$D43,FCSTSDV!$C$2:$C$674,0),MATCH(ok!S$3,FCSTSDV!$D$1:$N$1,0))/ok!$F43,1),0)</f>
        <v>0</v>
      </c>
      <c r="T43" s="92">
        <f t="array" ref="T43">+IFERROR(ROUND(INDEX(FCSTSDV!$D$2:$N$674,MATCH(ok!$D43,FCSTSDV!$C$2:$C$674,0),MATCH(ok!T$3,FCSTSDV!$D$1:$N$1,0))/ok!$F43,1),0)</f>
        <v>0</v>
      </c>
      <c r="U43" s="92">
        <f t="array" ref="U43">+IFERROR(ROUND(INDEX(FCSTSDV!$D$2:$N$674,MATCH(ok!$D43,FCSTSDV!$C$2:$C$674,0),MATCH(ok!U$3,FCSTSDV!$D$1:$N$1,0))/ok!$F43,1),0)</f>
        <v>0</v>
      </c>
      <c r="V43" s="92">
        <f t="array" ref="V43">+IFERROR(ROUND(INDEX(FCSTSDV!$D$2:$N$674,MATCH(ok!$D43,FCSTSDV!$C$2:$C$674,0),MATCH(ok!V$3,FCSTSDV!$D$1:$N$1,0))/ok!$F43,1),0)</f>
        <v>0</v>
      </c>
      <c r="W43" s="92">
        <f t="array" ref="W43">+IFERROR(ROUND(INDEX(FCSTSDV!$D$2:$N$674,MATCH(ok!$D43,FCSTSDV!$C$2:$C$674,0),MATCH(ok!W$3,FCSTSDV!$D$1:$N$1,0))/ok!$F43,1),0)</f>
        <v>0</v>
      </c>
      <c r="X43" s="92">
        <f t="array" ref="X43">+IFERROR(ROUND(INDEX(FCSTSDV!$D$2:$N$674,MATCH(ok!$D43,FCSTSDV!$C$2:$C$674,0),MATCH(ok!X$3,FCSTSDV!$D$1:$N$1,0))/ok!$F43,1),0)</f>
        <v>0</v>
      </c>
      <c r="Y43" s="92">
        <f t="array" ref="Y43">+IFERROR(ROUND(INDEX(FCSTSDV!$D$2:$N$674,MATCH(ok!$D43,FCSTSDV!$C$2:$C$674,0),MATCH(ok!Y$3,FCSTSDV!$D$1:$N$1,0))/ok!$F43,1),0)</f>
        <v>0</v>
      </c>
      <c r="Z43" s="92">
        <f t="array" ref="Z43">+IFERROR(ROUND(INDEX(FCSTSDV!$D$2:$N$674,MATCH(ok!$D43,FCSTSDV!$C$2:$C$674,0),MATCH(ok!Z$3,FCSTSDV!$D$1:$N$1,0))/ok!$F43,1),0)</f>
        <v>0</v>
      </c>
      <c r="AA43" s="92">
        <f t="array" ref="AA43">+IFERROR(ROUND(INDEX(FCSTSDV!$D$2:$N$674,MATCH(ok!$D43,FCSTSDV!$C$2:$C$674,0),MATCH(ok!AA$3,FCSTSDV!$D$1:$N$1,0))/ok!$F43,1),0)</f>
        <v>0</v>
      </c>
      <c r="AB43" s="92">
        <f t="array" ref="AB43">+IFERROR(ROUND(INDEX(FCSTSDV!$D$2:$N$674,MATCH(ok!$D43,FCSTSDV!$C$2:$C$674,0),MATCH(ok!AB$3,FCSTSDV!$D$1:$N$1,0))/ok!$F43,1),0)</f>
        <v>0</v>
      </c>
      <c r="AC43" s="92">
        <f t="array" ref="AC43">+IFERROR(ROUND(INDEX(FCSTSDV!$D$2:$N$674,MATCH(ok!$D43,FCSTSDV!$C$2:$C$674,0),MATCH(ok!AC$3,FCSTSDV!$D$1:$N$1,0))/ok!$F43,1),0)</f>
        <v>0</v>
      </c>
      <c r="AD43" s="92">
        <f t="array" ref="AD43">+IFERROR(ROUND(INDEX(FCSTSDV!$D$2:$N$674,MATCH(ok!$D43,FCSTSDV!$C$2:$C$674,0),MATCH(ok!AD$3,FCSTSDV!$D$1:$N$1,0))/ok!$F43,1),0)</f>
        <v>0</v>
      </c>
      <c r="AE43" s="92">
        <f t="array" ref="AE43">+IFERROR(ROUND(INDEX(FCSTSDV!$D$2:$N$674,MATCH(ok!$D43,FCSTSDV!$C$2:$C$674,0),MATCH(ok!AE$3,FCSTSDV!$D$1:$N$1,0))/ok!$F43,1),0)</f>
        <v>0</v>
      </c>
      <c r="AF43" s="92">
        <f t="array" ref="AF43">+IFERROR(ROUND(INDEX(FCSTSDV!$D$2:$N$674,MATCH(ok!$D43,FCSTSDV!$C$2:$C$674,0),MATCH(ok!AF$3,FCSTSDV!$D$1:$N$1,0))/ok!$F43,1),0)</f>
        <v>0</v>
      </c>
      <c r="AG43" s="92">
        <f t="array" ref="AG43">+IFERROR(ROUND(INDEX(FCSTSDV!$D$2:$N$674,MATCH(ok!$D43,FCSTSDV!$C$2:$C$674,0),MATCH(ok!AG$3,FCSTSDV!$D$1:$N$1,0))/ok!$F43,1),0)</f>
        <v>0</v>
      </c>
    </row>
    <row r="44" spans="1:33" ht="20.100000000000001" customHeight="1">
      <c r="A44" s="813"/>
      <c r="B44" s="795"/>
      <c r="C44" s="57"/>
      <c r="D44" s="46" t="s">
        <v>61</v>
      </c>
      <c r="E44" s="199"/>
      <c r="F44" s="49">
        <v>200</v>
      </c>
      <c r="G44" s="48"/>
      <c r="H44" s="48"/>
      <c r="I44" s="784"/>
      <c r="J44" s="81">
        <f>+IF(SUM(K44:Y44)&lt;&gt;$N$2,ROUND(IFERROR(VLOOKUP(D44,FCSTSDV!$C$2:$C$285,2,0),0)/ok!F44+0,0),0)</f>
        <v>0</v>
      </c>
      <c r="K44" s="92">
        <f t="array" ref="K44">+IFERROR(ROUND(INDEX(FCSTSDV!$D$2:$N$674,MATCH(ok!$D44,FCSTSDV!$C$2:$C$674,0),MATCH(ok!K$3,FCSTSDV!$D$1:$N$1,0))/ok!$F44,1),0)</f>
        <v>0</v>
      </c>
      <c r="L44" s="92">
        <f t="array" ref="L44">+IFERROR(ROUND(INDEX(FCSTSDV!$D$2:$N$674,MATCH(ok!$D44,FCSTSDV!$C$2:$C$674,0),MATCH(ok!L$3,FCSTSDV!$D$1:$N$1,0))/ok!$F44,1),0)</f>
        <v>0</v>
      </c>
      <c r="M44" s="92">
        <f t="array" ref="M44">+IFERROR(ROUND(INDEX(FCSTSDV!$D$2:$N$674,MATCH(ok!$D44,FCSTSDV!$C$2:$C$674,0),MATCH(ok!M$3,FCSTSDV!$D$1:$N$1,0))/ok!$F44,1),0)</f>
        <v>0</v>
      </c>
      <c r="N44" s="92">
        <f t="array" ref="N44">+IFERROR(ROUND(INDEX(FCSTSDV!$D$2:$N$674,MATCH(ok!$D44,FCSTSDV!$C$2:$C$674,0),MATCH(ok!N$3,FCSTSDV!$D$1:$N$1,0))/ok!$F44,1),0)</f>
        <v>0</v>
      </c>
      <c r="O44" s="92">
        <f t="array" ref="O44">+IFERROR(ROUND(INDEX(FCSTSDV!$D$2:$N$674,MATCH(ok!$D44,FCSTSDV!$C$2:$C$674,0),MATCH(ok!O$3,FCSTSDV!$D$1:$N$1,0))/ok!$F44,1),0)</f>
        <v>0</v>
      </c>
      <c r="P44" s="92">
        <f t="array" ref="P44">+IFERROR(ROUND(INDEX(FCSTSDV!$D$2:$N$674,MATCH(ok!$D44,FCSTSDV!$C$2:$C$674,0),MATCH(ok!P$3,FCSTSDV!$D$1:$N$1,0))/ok!$F44,1),0)</f>
        <v>0</v>
      </c>
      <c r="Q44" s="92">
        <f t="array" ref="Q44">+IFERROR(ROUND(INDEX(FCSTSDV!$D$2:$N$674,MATCH(ok!$D44,FCSTSDV!$C$2:$C$674,0),MATCH(ok!Q$3,FCSTSDV!$D$1:$N$1,0))/ok!$F44,1),0)</f>
        <v>0</v>
      </c>
      <c r="R44" s="92">
        <f t="array" ref="R44">+IFERROR(ROUND(INDEX(FCSTSDV!$D$2:$N$674,MATCH(ok!$D44,FCSTSDV!$C$2:$C$674,0),MATCH(ok!R$3,FCSTSDV!$D$1:$N$1,0))/ok!$F44,1),0)</f>
        <v>0</v>
      </c>
      <c r="S44" s="92">
        <f t="array" ref="S44">+IFERROR(ROUND(INDEX(FCSTSDV!$D$2:$N$674,MATCH(ok!$D44,FCSTSDV!$C$2:$C$674,0),MATCH(ok!S$3,FCSTSDV!$D$1:$N$1,0))/ok!$F44,1),0)</f>
        <v>0</v>
      </c>
      <c r="T44" s="92">
        <f t="array" ref="T44">+IFERROR(ROUND(INDEX(FCSTSDV!$D$2:$N$674,MATCH(ok!$D44,FCSTSDV!$C$2:$C$674,0),MATCH(ok!T$3,FCSTSDV!$D$1:$N$1,0))/ok!$F44,1),0)</f>
        <v>0</v>
      </c>
      <c r="U44" s="92">
        <f t="array" ref="U44">+IFERROR(ROUND(INDEX(FCSTSDV!$D$2:$N$674,MATCH(ok!$D44,FCSTSDV!$C$2:$C$674,0),MATCH(ok!U$3,FCSTSDV!$D$1:$N$1,0))/ok!$F44,1),0)</f>
        <v>0</v>
      </c>
      <c r="V44" s="92">
        <f t="array" ref="V44">+IFERROR(ROUND(INDEX(FCSTSDV!$D$2:$N$674,MATCH(ok!$D44,FCSTSDV!$C$2:$C$674,0),MATCH(ok!V$3,FCSTSDV!$D$1:$N$1,0))/ok!$F44,1),0)</f>
        <v>0</v>
      </c>
      <c r="W44" s="92">
        <f t="array" ref="W44">+IFERROR(ROUND(INDEX(FCSTSDV!$D$2:$N$674,MATCH(ok!$D44,FCSTSDV!$C$2:$C$674,0),MATCH(ok!W$3,FCSTSDV!$D$1:$N$1,0))/ok!$F44,1),0)</f>
        <v>0</v>
      </c>
      <c r="X44" s="92">
        <f t="array" ref="X44">+IFERROR(ROUND(INDEX(FCSTSDV!$D$2:$N$674,MATCH(ok!$D44,FCSTSDV!$C$2:$C$674,0),MATCH(ok!X$3,FCSTSDV!$D$1:$N$1,0))/ok!$F44,1),0)</f>
        <v>0</v>
      </c>
      <c r="Y44" s="92">
        <f t="array" ref="Y44">+IFERROR(ROUND(INDEX(FCSTSDV!$D$2:$N$674,MATCH(ok!$D44,FCSTSDV!$C$2:$C$674,0),MATCH(ok!Y$3,FCSTSDV!$D$1:$N$1,0))/ok!$F44,1),0)</f>
        <v>0</v>
      </c>
      <c r="Z44" s="92">
        <f t="array" ref="Z44">+IFERROR(ROUND(INDEX(FCSTSDV!$D$2:$N$674,MATCH(ok!$D44,FCSTSDV!$C$2:$C$674,0),MATCH(ok!Z$3,FCSTSDV!$D$1:$N$1,0))/ok!$F44,1),0)</f>
        <v>0</v>
      </c>
      <c r="AA44" s="92">
        <f t="array" ref="AA44">+IFERROR(ROUND(INDEX(FCSTSDV!$D$2:$N$674,MATCH(ok!$D44,FCSTSDV!$C$2:$C$674,0),MATCH(ok!AA$3,FCSTSDV!$D$1:$N$1,0))/ok!$F44,1),0)</f>
        <v>0</v>
      </c>
      <c r="AB44" s="92">
        <f t="array" ref="AB44">+IFERROR(ROUND(INDEX(FCSTSDV!$D$2:$N$674,MATCH(ok!$D44,FCSTSDV!$C$2:$C$674,0),MATCH(ok!AB$3,FCSTSDV!$D$1:$N$1,0))/ok!$F44,1),0)</f>
        <v>0</v>
      </c>
      <c r="AC44" s="92">
        <f t="array" ref="AC44">+IFERROR(ROUND(INDEX(FCSTSDV!$D$2:$N$674,MATCH(ok!$D44,FCSTSDV!$C$2:$C$674,0),MATCH(ok!AC$3,FCSTSDV!$D$1:$N$1,0))/ok!$F44,1),0)</f>
        <v>0</v>
      </c>
      <c r="AD44" s="92">
        <f t="array" ref="AD44">+IFERROR(ROUND(INDEX(FCSTSDV!$D$2:$N$674,MATCH(ok!$D44,FCSTSDV!$C$2:$C$674,0),MATCH(ok!AD$3,FCSTSDV!$D$1:$N$1,0))/ok!$F44,1),0)</f>
        <v>0</v>
      </c>
      <c r="AE44" s="92">
        <f t="array" ref="AE44">+IFERROR(ROUND(INDEX(FCSTSDV!$D$2:$N$674,MATCH(ok!$D44,FCSTSDV!$C$2:$C$674,0),MATCH(ok!AE$3,FCSTSDV!$D$1:$N$1,0))/ok!$F44,1),0)</f>
        <v>0</v>
      </c>
      <c r="AF44" s="92">
        <f t="array" ref="AF44">+IFERROR(ROUND(INDEX(FCSTSDV!$D$2:$N$674,MATCH(ok!$D44,FCSTSDV!$C$2:$C$674,0),MATCH(ok!AF$3,FCSTSDV!$D$1:$N$1,0))/ok!$F44,1),0)</f>
        <v>0</v>
      </c>
      <c r="AG44" s="92">
        <f t="array" ref="AG44">+IFERROR(ROUND(INDEX(FCSTSDV!$D$2:$N$674,MATCH(ok!$D44,FCSTSDV!$C$2:$C$674,0),MATCH(ok!AG$3,FCSTSDV!$D$1:$N$1,0))/ok!$F44,1),0)</f>
        <v>0</v>
      </c>
    </row>
    <row r="45" spans="1:33" ht="20.100000000000001" customHeight="1">
      <c r="A45" s="813"/>
      <c r="B45" s="795"/>
      <c r="C45" s="57"/>
      <c r="D45" s="46" t="s">
        <v>62</v>
      </c>
      <c r="E45" s="199"/>
      <c r="F45" s="49">
        <v>200</v>
      </c>
      <c r="G45" s="48"/>
      <c r="H45" s="48"/>
      <c r="I45" s="784"/>
      <c r="J45" s="81">
        <f>+IF(SUM(K45:Y45)&lt;&gt;$N$2,ROUND(IFERROR(VLOOKUP(D45,FCSTSDV!$C$2:$C$285,2,0),0)/ok!F45+0,0),0)</f>
        <v>0</v>
      </c>
      <c r="K45" s="92">
        <f t="array" ref="K45">+IFERROR(ROUND(INDEX(FCSTSDV!$D$2:$N$674,MATCH(ok!$D45,FCSTSDV!$C$2:$C$674,0),MATCH(ok!K$3,FCSTSDV!$D$1:$N$1,0))/ok!$F45,1),0)</f>
        <v>0</v>
      </c>
      <c r="L45" s="92">
        <f t="array" ref="L45">+IFERROR(ROUND(INDEX(FCSTSDV!$D$2:$N$674,MATCH(ok!$D45,FCSTSDV!$C$2:$C$674,0),MATCH(ok!L$3,FCSTSDV!$D$1:$N$1,0))/ok!$F45,1),0)</f>
        <v>0</v>
      </c>
      <c r="M45" s="92">
        <f t="array" ref="M45">+IFERROR(ROUND(INDEX(FCSTSDV!$D$2:$N$674,MATCH(ok!$D45,FCSTSDV!$C$2:$C$674,0),MATCH(ok!M$3,FCSTSDV!$D$1:$N$1,0))/ok!$F45,1),0)</f>
        <v>0</v>
      </c>
      <c r="N45" s="92">
        <f t="array" ref="N45">+IFERROR(ROUND(INDEX(FCSTSDV!$D$2:$N$674,MATCH(ok!$D45,FCSTSDV!$C$2:$C$674,0),MATCH(ok!N$3,FCSTSDV!$D$1:$N$1,0))/ok!$F45,1),0)</f>
        <v>0</v>
      </c>
      <c r="O45" s="92">
        <f t="array" ref="O45">+IFERROR(ROUND(INDEX(FCSTSDV!$D$2:$N$674,MATCH(ok!$D45,FCSTSDV!$C$2:$C$674,0),MATCH(ok!O$3,FCSTSDV!$D$1:$N$1,0))/ok!$F45,1),0)</f>
        <v>0</v>
      </c>
      <c r="P45" s="92">
        <f t="array" ref="P45">+IFERROR(ROUND(INDEX(FCSTSDV!$D$2:$N$674,MATCH(ok!$D45,FCSTSDV!$C$2:$C$674,0),MATCH(ok!P$3,FCSTSDV!$D$1:$N$1,0))/ok!$F45,1),0)</f>
        <v>0</v>
      </c>
      <c r="Q45" s="92">
        <f t="array" ref="Q45">+IFERROR(ROUND(INDEX(FCSTSDV!$D$2:$N$674,MATCH(ok!$D45,FCSTSDV!$C$2:$C$674,0),MATCH(ok!Q$3,FCSTSDV!$D$1:$N$1,0))/ok!$F45,1),0)</f>
        <v>0</v>
      </c>
      <c r="R45" s="92">
        <f t="array" ref="R45">+IFERROR(ROUND(INDEX(FCSTSDV!$D$2:$N$674,MATCH(ok!$D45,FCSTSDV!$C$2:$C$674,0),MATCH(ok!R$3,FCSTSDV!$D$1:$N$1,0))/ok!$F45,1),0)</f>
        <v>0</v>
      </c>
      <c r="S45" s="92">
        <f t="array" ref="S45">+IFERROR(ROUND(INDEX(FCSTSDV!$D$2:$N$674,MATCH(ok!$D45,FCSTSDV!$C$2:$C$674,0),MATCH(ok!S$3,FCSTSDV!$D$1:$N$1,0))/ok!$F45,1),0)</f>
        <v>0</v>
      </c>
      <c r="T45" s="92">
        <f t="array" ref="T45">+IFERROR(ROUND(INDEX(FCSTSDV!$D$2:$N$674,MATCH(ok!$D45,FCSTSDV!$C$2:$C$674,0),MATCH(ok!T$3,FCSTSDV!$D$1:$N$1,0))/ok!$F45,1),0)</f>
        <v>0</v>
      </c>
      <c r="U45" s="92">
        <f t="array" ref="U45">+IFERROR(ROUND(INDEX(FCSTSDV!$D$2:$N$674,MATCH(ok!$D45,FCSTSDV!$C$2:$C$674,0),MATCH(ok!U$3,FCSTSDV!$D$1:$N$1,0))/ok!$F45,1),0)</f>
        <v>0</v>
      </c>
      <c r="V45" s="92">
        <f t="array" ref="V45">+IFERROR(ROUND(INDEX(FCSTSDV!$D$2:$N$674,MATCH(ok!$D45,FCSTSDV!$C$2:$C$674,0),MATCH(ok!V$3,FCSTSDV!$D$1:$N$1,0))/ok!$F45,1),0)</f>
        <v>0</v>
      </c>
      <c r="W45" s="92">
        <f t="array" ref="W45">+IFERROR(ROUND(INDEX(FCSTSDV!$D$2:$N$674,MATCH(ok!$D45,FCSTSDV!$C$2:$C$674,0),MATCH(ok!W$3,FCSTSDV!$D$1:$N$1,0))/ok!$F45,1),0)</f>
        <v>0</v>
      </c>
      <c r="X45" s="92">
        <f t="array" ref="X45">+IFERROR(ROUND(INDEX(FCSTSDV!$D$2:$N$674,MATCH(ok!$D45,FCSTSDV!$C$2:$C$674,0),MATCH(ok!X$3,FCSTSDV!$D$1:$N$1,0))/ok!$F45,1),0)</f>
        <v>0</v>
      </c>
      <c r="Y45" s="92">
        <f t="array" ref="Y45">+IFERROR(ROUND(INDEX(FCSTSDV!$D$2:$N$674,MATCH(ok!$D45,FCSTSDV!$C$2:$C$674,0),MATCH(ok!Y$3,FCSTSDV!$D$1:$N$1,0))/ok!$F45,1),0)</f>
        <v>0</v>
      </c>
      <c r="Z45" s="92">
        <f t="array" ref="Z45">+IFERROR(ROUND(INDEX(FCSTSDV!$D$2:$N$674,MATCH(ok!$D45,FCSTSDV!$C$2:$C$674,0),MATCH(ok!Z$3,FCSTSDV!$D$1:$N$1,0))/ok!$F45,1),0)</f>
        <v>0</v>
      </c>
      <c r="AA45" s="92">
        <f t="array" ref="AA45">+IFERROR(ROUND(INDEX(FCSTSDV!$D$2:$N$674,MATCH(ok!$D45,FCSTSDV!$C$2:$C$674,0),MATCH(ok!AA$3,FCSTSDV!$D$1:$N$1,0))/ok!$F45,1),0)</f>
        <v>0</v>
      </c>
      <c r="AB45" s="92">
        <f t="array" ref="AB45">+IFERROR(ROUND(INDEX(FCSTSDV!$D$2:$N$674,MATCH(ok!$D45,FCSTSDV!$C$2:$C$674,0),MATCH(ok!AB$3,FCSTSDV!$D$1:$N$1,0))/ok!$F45,1),0)</f>
        <v>0</v>
      </c>
      <c r="AC45" s="92">
        <f t="array" ref="AC45">+IFERROR(ROUND(INDEX(FCSTSDV!$D$2:$N$674,MATCH(ok!$D45,FCSTSDV!$C$2:$C$674,0),MATCH(ok!AC$3,FCSTSDV!$D$1:$N$1,0))/ok!$F45,1),0)</f>
        <v>0</v>
      </c>
      <c r="AD45" s="92">
        <f t="array" ref="AD45">+IFERROR(ROUND(INDEX(FCSTSDV!$D$2:$N$674,MATCH(ok!$D45,FCSTSDV!$C$2:$C$674,0),MATCH(ok!AD$3,FCSTSDV!$D$1:$N$1,0))/ok!$F45,1),0)</f>
        <v>0</v>
      </c>
      <c r="AE45" s="92">
        <f t="array" ref="AE45">+IFERROR(ROUND(INDEX(FCSTSDV!$D$2:$N$674,MATCH(ok!$D45,FCSTSDV!$C$2:$C$674,0),MATCH(ok!AE$3,FCSTSDV!$D$1:$N$1,0))/ok!$F45,1),0)</f>
        <v>0</v>
      </c>
      <c r="AF45" s="92">
        <f t="array" ref="AF45">+IFERROR(ROUND(INDEX(FCSTSDV!$D$2:$N$674,MATCH(ok!$D45,FCSTSDV!$C$2:$C$674,0),MATCH(ok!AF$3,FCSTSDV!$D$1:$N$1,0))/ok!$F45,1),0)</f>
        <v>0</v>
      </c>
      <c r="AG45" s="92">
        <f t="array" ref="AG45">+IFERROR(ROUND(INDEX(FCSTSDV!$D$2:$N$674,MATCH(ok!$D45,FCSTSDV!$C$2:$C$674,0),MATCH(ok!AG$3,FCSTSDV!$D$1:$N$1,0))/ok!$F45,1),0)</f>
        <v>0</v>
      </c>
    </row>
    <row r="46" spans="1:33" ht="20.100000000000001" customHeight="1">
      <c r="A46" s="813"/>
      <c r="B46" s="795"/>
      <c r="C46" s="57"/>
      <c r="D46" s="46" t="s">
        <v>63</v>
      </c>
      <c r="E46" s="199"/>
      <c r="F46" s="49">
        <v>200</v>
      </c>
      <c r="G46" s="48"/>
      <c r="H46" s="48"/>
      <c r="I46" s="784"/>
      <c r="J46" s="81">
        <f>+IF(SUM(K46:Y46)&lt;&gt;$N$2,ROUND(IFERROR(VLOOKUP(D46,FCSTSDV!$C$2:$C$285,2,0),0)/ok!F46+0,0),0)</f>
        <v>0</v>
      </c>
      <c r="K46" s="92">
        <f t="array" ref="K46">+IFERROR(ROUND(INDEX(FCSTSDV!$D$2:$N$674,MATCH(ok!$D46,FCSTSDV!$C$2:$C$674,0),MATCH(ok!K$3,FCSTSDV!$D$1:$N$1,0))/ok!$F46,1),0)</f>
        <v>0</v>
      </c>
      <c r="L46" s="92">
        <f t="array" ref="L46">+IFERROR(ROUND(INDEX(FCSTSDV!$D$2:$N$674,MATCH(ok!$D46,FCSTSDV!$C$2:$C$674,0),MATCH(ok!L$3,FCSTSDV!$D$1:$N$1,0))/ok!$F46,1),0)</f>
        <v>0</v>
      </c>
      <c r="M46" s="92">
        <f t="array" ref="M46">+IFERROR(ROUND(INDEX(FCSTSDV!$D$2:$N$674,MATCH(ok!$D46,FCSTSDV!$C$2:$C$674,0),MATCH(ok!M$3,FCSTSDV!$D$1:$N$1,0))/ok!$F46,1),0)</f>
        <v>0</v>
      </c>
      <c r="N46" s="92">
        <f t="array" ref="N46">+IFERROR(ROUND(INDEX(FCSTSDV!$D$2:$N$674,MATCH(ok!$D46,FCSTSDV!$C$2:$C$674,0),MATCH(ok!N$3,FCSTSDV!$D$1:$N$1,0))/ok!$F46,1),0)</f>
        <v>0</v>
      </c>
      <c r="O46" s="92">
        <f t="array" ref="O46">+IFERROR(ROUND(INDEX(FCSTSDV!$D$2:$N$674,MATCH(ok!$D46,FCSTSDV!$C$2:$C$674,0),MATCH(ok!O$3,FCSTSDV!$D$1:$N$1,0))/ok!$F46,1),0)</f>
        <v>0</v>
      </c>
      <c r="P46" s="92">
        <f t="array" ref="P46">+IFERROR(ROUND(INDEX(FCSTSDV!$D$2:$N$674,MATCH(ok!$D46,FCSTSDV!$C$2:$C$674,0),MATCH(ok!P$3,FCSTSDV!$D$1:$N$1,0))/ok!$F46,1),0)</f>
        <v>0</v>
      </c>
      <c r="Q46" s="92">
        <f t="array" ref="Q46">+IFERROR(ROUND(INDEX(FCSTSDV!$D$2:$N$674,MATCH(ok!$D46,FCSTSDV!$C$2:$C$674,0),MATCH(ok!Q$3,FCSTSDV!$D$1:$N$1,0))/ok!$F46,1),0)</f>
        <v>0</v>
      </c>
      <c r="R46" s="92">
        <f t="array" ref="R46">+IFERROR(ROUND(INDEX(FCSTSDV!$D$2:$N$674,MATCH(ok!$D46,FCSTSDV!$C$2:$C$674,0),MATCH(ok!R$3,FCSTSDV!$D$1:$N$1,0))/ok!$F46,1),0)</f>
        <v>0</v>
      </c>
      <c r="S46" s="92">
        <f t="array" ref="S46">+IFERROR(ROUND(INDEX(FCSTSDV!$D$2:$N$674,MATCH(ok!$D46,FCSTSDV!$C$2:$C$674,0),MATCH(ok!S$3,FCSTSDV!$D$1:$N$1,0))/ok!$F46,1),0)</f>
        <v>0</v>
      </c>
      <c r="T46" s="92">
        <f t="array" ref="T46">+IFERROR(ROUND(INDEX(FCSTSDV!$D$2:$N$674,MATCH(ok!$D46,FCSTSDV!$C$2:$C$674,0),MATCH(ok!T$3,FCSTSDV!$D$1:$N$1,0))/ok!$F46,1),0)</f>
        <v>0</v>
      </c>
      <c r="U46" s="92">
        <f t="array" ref="U46">+IFERROR(ROUND(INDEX(FCSTSDV!$D$2:$N$674,MATCH(ok!$D46,FCSTSDV!$C$2:$C$674,0),MATCH(ok!U$3,FCSTSDV!$D$1:$N$1,0))/ok!$F46,1),0)</f>
        <v>0</v>
      </c>
      <c r="V46" s="92">
        <f t="array" ref="V46">+IFERROR(ROUND(INDEX(FCSTSDV!$D$2:$N$674,MATCH(ok!$D46,FCSTSDV!$C$2:$C$674,0),MATCH(ok!V$3,FCSTSDV!$D$1:$N$1,0))/ok!$F46,1),0)</f>
        <v>0</v>
      </c>
      <c r="W46" s="92">
        <f t="array" ref="W46">+IFERROR(ROUND(INDEX(FCSTSDV!$D$2:$N$674,MATCH(ok!$D46,FCSTSDV!$C$2:$C$674,0),MATCH(ok!W$3,FCSTSDV!$D$1:$N$1,0))/ok!$F46,1),0)</f>
        <v>0</v>
      </c>
      <c r="X46" s="92">
        <f t="array" ref="X46">+IFERROR(ROUND(INDEX(FCSTSDV!$D$2:$N$674,MATCH(ok!$D46,FCSTSDV!$C$2:$C$674,0),MATCH(ok!X$3,FCSTSDV!$D$1:$N$1,0))/ok!$F46,1),0)</f>
        <v>0</v>
      </c>
      <c r="Y46" s="92">
        <f t="array" ref="Y46">+IFERROR(ROUND(INDEX(FCSTSDV!$D$2:$N$674,MATCH(ok!$D46,FCSTSDV!$C$2:$C$674,0),MATCH(ok!Y$3,FCSTSDV!$D$1:$N$1,0))/ok!$F46,1),0)</f>
        <v>0</v>
      </c>
      <c r="Z46" s="92">
        <f t="array" ref="Z46">+IFERROR(ROUND(INDEX(FCSTSDV!$D$2:$N$674,MATCH(ok!$D46,FCSTSDV!$C$2:$C$674,0),MATCH(ok!Z$3,FCSTSDV!$D$1:$N$1,0))/ok!$F46,1),0)</f>
        <v>0</v>
      </c>
      <c r="AA46" s="92">
        <f t="array" ref="AA46">+IFERROR(ROUND(INDEX(FCSTSDV!$D$2:$N$674,MATCH(ok!$D46,FCSTSDV!$C$2:$C$674,0),MATCH(ok!AA$3,FCSTSDV!$D$1:$N$1,0))/ok!$F46,1),0)</f>
        <v>0</v>
      </c>
      <c r="AB46" s="92">
        <f t="array" ref="AB46">+IFERROR(ROUND(INDEX(FCSTSDV!$D$2:$N$674,MATCH(ok!$D46,FCSTSDV!$C$2:$C$674,0),MATCH(ok!AB$3,FCSTSDV!$D$1:$N$1,0))/ok!$F46,1),0)</f>
        <v>0</v>
      </c>
      <c r="AC46" s="92">
        <f t="array" ref="AC46">+IFERROR(ROUND(INDEX(FCSTSDV!$D$2:$N$674,MATCH(ok!$D46,FCSTSDV!$C$2:$C$674,0),MATCH(ok!AC$3,FCSTSDV!$D$1:$N$1,0))/ok!$F46,1),0)</f>
        <v>0</v>
      </c>
      <c r="AD46" s="92">
        <f t="array" ref="AD46">+IFERROR(ROUND(INDEX(FCSTSDV!$D$2:$N$674,MATCH(ok!$D46,FCSTSDV!$C$2:$C$674,0),MATCH(ok!AD$3,FCSTSDV!$D$1:$N$1,0))/ok!$F46,1),0)</f>
        <v>0</v>
      </c>
      <c r="AE46" s="92">
        <f t="array" ref="AE46">+IFERROR(ROUND(INDEX(FCSTSDV!$D$2:$N$674,MATCH(ok!$D46,FCSTSDV!$C$2:$C$674,0),MATCH(ok!AE$3,FCSTSDV!$D$1:$N$1,0))/ok!$F46,1),0)</f>
        <v>0</v>
      </c>
      <c r="AF46" s="92">
        <f t="array" ref="AF46">+IFERROR(ROUND(INDEX(FCSTSDV!$D$2:$N$674,MATCH(ok!$D46,FCSTSDV!$C$2:$C$674,0),MATCH(ok!AF$3,FCSTSDV!$D$1:$N$1,0))/ok!$F46,1),0)</f>
        <v>0</v>
      </c>
      <c r="AG46" s="92">
        <f t="array" ref="AG46">+IFERROR(ROUND(INDEX(FCSTSDV!$D$2:$N$674,MATCH(ok!$D46,FCSTSDV!$C$2:$C$674,0),MATCH(ok!AG$3,FCSTSDV!$D$1:$N$1,0))/ok!$F46,1),0)</f>
        <v>0</v>
      </c>
    </row>
    <row r="47" spans="1:33" ht="20.100000000000001" customHeight="1">
      <c r="A47" s="813"/>
      <c r="B47" s="795"/>
      <c r="C47" s="57" t="s">
        <v>58</v>
      </c>
      <c r="D47" s="46" t="s">
        <v>56</v>
      </c>
      <c r="E47" s="199" t="str">
        <f>+E42</f>
        <v>26*15</v>
      </c>
      <c r="F47" s="49">
        <v>100</v>
      </c>
      <c r="G47" s="48"/>
      <c r="H47" s="48"/>
      <c r="I47" s="784"/>
      <c r="J47" s="81">
        <f>+IF(SUM(K47:Y47)&lt;&gt;$N$2,ROUND(IFERROR(VLOOKUP(D47,FCSTSDV!$C$2:$C$285,2,0),0)/ok!F47+0,0),0)</f>
        <v>0</v>
      </c>
      <c r="K47" s="92">
        <f t="array" ref="K47">+IFERROR(ROUND(INDEX(FCSTSDV!$D$2:$N$674,MATCH(ok!$D47,FCSTSDV!$C$2:$C$674,0),MATCH(ok!K$3,FCSTSDV!$D$1:$N$1,0))/ok!$F47,1),0)</f>
        <v>0</v>
      </c>
      <c r="L47" s="92">
        <f t="array" ref="L47">+IFERROR(ROUND(INDEX(FCSTSDV!$D$2:$N$674,MATCH(ok!$D47,FCSTSDV!$C$2:$C$674,0),MATCH(ok!L$3,FCSTSDV!$D$1:$N$1,0))/ok!$F47,1),0)</f>
        <v>0</v>
      </c>
      <c r="M47" s="92">
        <f t="array" ref="M47">+IFERROR(ROUND(INDEX(FCSTSDV!$D$2:$N$674,MATCH(ok!$D47,FCSTSDV!$C$2:$C$674,0),MATCH(ok!M$3,FCSTSDV!$D$1:$N$1,0))/ok!$F47,1),0)</f>
        <v>0</v>
      </c>
      <c r="N47" s="92">
        <f t="array" ref="N47">+IFERROR(ROUND(INDEX(FCSTSDV!$D$2:$N$674,MATCH(ok!$D47,FCSTSDV!$C$2:$C$674,0),MATCH(ok!N$3,FCSTSDV!$D$1:$N$1,0))/ok!$F47,1),0)</f>
        <v>0</v>
      </c>
      <c r="O47" s="92">
        <f t="array" ref="O47">+IFERROR(ROUND(INDEX(FCSTSDV!$D$2:$N$674,MATCH(ok!$D47,FCSTSDV!$C$2:$C$674,0),MATCH(ok!O$3,FCSTSDV!$D$1:$N$1,0))/ok!$F47,1),0)</f>
        <v>0</v>
      </c>
      <c r="P47" s="92">
        <f t="array" ref="P47">+IFERROR(ROUND(INDEX(FCSTSDV!$D$2:$N$674,MATCH(ok!$D47,FCSTSDV!$C$2:$C$674,0),MATCH(ok!P$3,FCSTSDV!$D$1:$N$1,0))/ok!$F47,1),0)</f>
        <v>0</v>
      </c>
      <c r="Q47" s="92">
        <f t="array" ref="Q47">+IFERROR(ROUND(INDEX(FCSTSDV!$D$2:$N$674,MATCH(ok!$D47,FCSTSDV!$C$2:$C$674,0),MATCH(ok!Q$3,FCSTSDV!$D$1:$N$1,0))/ok!$F47,1),0)</f>
        <v>0</v>
      </c>
      <c r="R47" s="92">
        <f t="array" ref="R47">+IFERROR(ROUND(INDEX(FCSTSDV!$D$2:$N$674,MATCH(ok!$D47,FCSTSDV!$C$2:$C$674,0),MATCH(ok!R$3,FCSTSDV!$D$1:$N$1,0))/ok!$F47,1),0)</f>
        <v>0</v>
      </c>
      <c r="S47" s="92">
        <f t="array" ref="S47">+IFERROR(ROUND(INDEX(FCSTSDV!$D$2:$N$674,MATCH(ok!$D47,FCSTSDV!$C$2:$C$674,0),MATCH(ok!S$3,FCSTSDV!$D$1:$N$1,0))/ok!$F47,1),0)</f>
        <v>0</v>
      </c>
      <c r="T47" s="92">
        <f t="array" ref="T47">+IFERROR(ROUND(INDEX(FCSTSDV!$D$2:$N$674,MATCH(ok!$D47,FCSTSDV!$C$2:$C$674,0),MATCH(ok!T$3,FCSTSDV!$D$1:$N$1,0))/ok!$F47,1),0)</f>
        <v>0</v>
      </c>
      <c r="U47" s="92">
        <f t="array" ref="U47">+IFERROR(ROUND(INDEX(FCSTSDV!$D$2:$N$674,MATCH(ok!$D47,FCSTSDV!$C$2:$C$674,0),MATCH(ok!U$3,FCSTSDV!$D$1:$N$1,0))/ok!$F47,1),0)</f>
        <v>0</v>
      </c>
      <c r="V47" s="92">
        <f t="array" ref="V47">+IFERROR(ROUND(INDEX(FCSTSDV!$D$2:$N$674,MATCH(ok!$D47,FCSTSDV!$C$2:$C$674,0),MATCH(ok!V$3,FCSTSDV!$D$1:$N$1,0))/ok!$F47,1),0)</f>
        <v>0</v>
      </c>
      <c r="W47" s="92">
        <f t="array" ref="W47">+IFERROR(ROUND(INDEX(FCSTSDV!$D$2:$N$674,MATCH(ok!$D47,FCSTSDV!$C$2:$C$674,0),MATCH(ok!W$3,FCSTSDV!$D$1:$N$1,0))/ok!$F47,1),0)</f>
        <v>0</v>
      </c>
      <c r="X47" s="92">
        <f t="array" ref="X47">+IFERROR(ROUND(INDEX(FCSTSDV!$D$2:$N$674,MATCH(ok!$D47,FCSTSDV!$C$2:$C$674,0),MATCH(ok!X$3,FCSTSDV!$D$1:$N$1,0))/ok!$F47,1),0)</f>
        <v>0</v>
      </c>
      <c r="Y47" s="92">
        <f t="array" ref="Y47">+IFERROR(ROUND(INDEX(FCSTSDV!$D$2:$N$674,MATCH(ok!$D47,FCSTSDV!$C$2:$C$674,0),MATCH(ok!Y$3,FCSTSDV!$D$1:$N$1,0))/ok!$F47,1),0)</f>
        <v>0</v>
      </c>
      <c r="Z47" s="92">
        <f t="array" ref="Z47">+IFERROR(ROUND(INDEX(FCSTSDV!$D$2:$N$674,MATCH(ok!$D47,FCSTSDV!$C$2:$C$674,0),MATCH(ok!Z$3,FCSTSDV!$D$1:$N$1,0))/ok!$F47,1),0)</f>
        <v>0</v>
      </c>
      <c r="AA47" s="92">
        <f t="array" ref="AA47">+IFERROR(ROUND(INDEX(FCSTSDV!$D$2:$N$674,MATCH(ok!$D47,FCSTSDV!$C$2:$C$674,0),MATCH(ok!AA$3,FCSTSDV!$D$1:$N$1,0))/ok!$F47,1),0)</f>
        <v>0</v>
      </c>
      <c r="AB47" s="92">
        <f t="array" ref="AB47">+IFERROR(ROUND(INDEX(FCSTSDV!$D$2:$N$674,MATCH(ok!$D47,FCSTSDV!$C$2:$C$674,0),MATCH(ok!AB$3,FCSTSDV!$D$1:$N$1,0))/ok!$F47,1),0)</f>
        <v>0</v>
      </c>
      <c r="AC47" s="92">
        <f t="array" ref="AC47">+IFERROR(ROUND(INDEX(FCSTSDV!$D$2:$N$674,MATCH(ok!$D47,FCSTSDV!$C$2:$C$674,0),MATCH(ok!AC$3,FCSTSDV!$D$1:$N$1,0))/ok!$F47,1),0)</f>
        <v>0</v>
      </c>
      <c r="AD47" s="92">
        <f t="array" ref="AD47">+IFERROR(ROUND(INDEX(FCSTSDV!$D$2:$N$674,MATCH(ok!$D47,FCSTSDV!$C$2:$C$674,0),MATCH(ok!AD$3,FCSTSDV!$D$1:$N$1,0))/ok!$F47,1),0)</f>
        <v>0</v>
      </c>
      <c r="AE47" s="92">
        <f t="array" ref="AE47">+IFERROR(ROUND(INDEX(FCSTSDV!$D$2:$N$674,MATCH(ok!$D47,FCSTSDV!$C$2:$C$674,0),MATCH(ok!AE$3,FCSTSDV!$D$1:$N$1,0))/ok!$F47,1),0)</f>
        <v>0</v>
      </c>
      <c r="AF47" s="92">
        <f t="array" ref="AF47">+IFERROR(ROUND(INDEX(FCSTSDV!$D$2:$N$674,MATCH(ok!$D47,FCSTSDV!$C$2:$C$674,0),MATCH(ok!AF$3,FCSTSDV!$D$1:$N$1,0))/ok!$F47,1),0)</f>
        <v>0</v>
      </c>
      <c r="AG47" s="92">
        <f t="array" ref="AG47">+IFERROR(ROUND(INDEX(FCSTSDV!$D$2:$N$674,MATCH(ok!$D47,FCSTSDV!$C$2:$C$674,0),MATCH(ok!AG$3,FCSTSDV!$D$1:$N$1,0))/ok!$F47,1),0)</f>
        <v>0</v>
      </c>
    </row>
    <row r="48" spans="1:33" ht="20.100000000000001" customHeight="1">
      <c r="A48" s="813"/>
      <c r="B48" s="795"/>
      <c r="C48" s="57"/>
      <c r="D48" s="131" t="s">
        <v>64</v>
      </c>
      <c r="E48" s="199" t="str">
        <f>+E47</f>
        <v>26*15</v>
      </c>
      <c r="F48" s="49">
        <v>100</v>
      </c>
      <c r="G48" s="48"/>
      <c r="H48" s="48"/>
      <c r="I48" s="784"/>
      <c r="J48" s="81">
        <f>+IF(SUM(K48:Y48)&lt;&gt;$N$2,ROUND(IFERROR(VLOOKUP(D48,FCSTSDV!$C$2:$C$285,2,0),0)/ok!F48+0,0),0)</f>
        <v>0</v>
      </c>
      <c r="K48" s="92">
        <f t="array" ref="K48">+IFERROR(ROUND(INDEX(FCSTSDV!$D$2:$N$674,MATCH(ok!$D48,FCSTSDV!$C$2:$C$674,0),MATCH(ok!K$3,FCSTSDV!$D$1:$N$1,0))/ok!$F48,1),0)</f>
        <v>0</v>
      </c>
      <c r="L48" s="92">
        <f t="array" ref="L48">+IFERROR(ROUND(INDEX(FCSTSDV!$D$2:$N$674,MATCH(ok!$D48,FCSTSDV!$C$2:$C$674,0),MATCH(ok!L$3,FCSTSDV!$D$1:$N$1,0))/ok!$F48,1),0)</f>
        <v>0</v>
      </c>
      <c r="M48" s="92">
        <f t="array" ref="M48">+IFERROR(ROUND(INDEX(FCSTSDV!$D$2:$N$674,MATCH(ok!$D48,FCSTSDV!$C$2:$C$674,0),MATCH(ok!M$3,FCSTSDV!$D$1:$N$1,0))/ok!$F48,1),0)</f>
        <v>0</v>
      </c>
      <c r="N48" s="92">
        <f t="array" ref="N48">+IFERROR(ROUND(INDEX(FCSTSDV!$D$2:$N$674,MATCH(ok!$D48,FCSTSDV!$C$2:$C$674,0),MATCH(ok!N$3,FCSTSDV!$D$1:$N$1,0))/ok!$F48,1),0)</f>
        <v>0</v>
      </c>
      <c r="O48" s="92">
        <f t="array" ref="O48">+IFERROR(ROUND(INDEX(FCSTSDV!$D$2:$N$674,MATCH(ok!$D48,FCSTSDV!$C$2:$C$674,0),MATCH(ok!O$3,FCSTSDV!$D$1:$N$1,0))/ok!$F48,1),0)</f>
        <v>0</v>
      </c>
      <c r="P48" s="92">
        <f t="array" ref="P48">+IFERROR(ROUND(INDEX(FCSTSDV!$D$2:$N$674,MATCH(ok!$D48,FCSTSDV!$C$2:$C$674,0),MATCH(ok!P$3,FCSTSDV!$D$1:$N$1,0))/ok!$F48,1),0)</f>
        <v>0</v>
      </c>
      <c r="Q48" s="92">
        <f t="array" ref="Q48">+IFERROR(ROUND(INDEX(FCSTSDV!$D$2:$N$674,MATCH(ok!$D48,FCSTSDV!$C$2:$C$674,0),MATCH(ok!Q$3,FCSTSDV!$D$1:$N$1,0))/ok!$F48,1),0)</f>
        <v>0</v>
      </c>
      <c r="R48" s="92">
        <f t="array" ref="R48">+IFERROR(ROUND(INDEX(FCSTSDV!$D$2:$N$674,MATCH(ok!$D48,FCSTSDV!$C$2:$C$674,0),MATCH(ok!R$3,FCSTSDV!$D$1:$N$1,0))/ok!$F48,1),0)</f>
        <v>0</v>
      </c>
      <c r="S48" s="92">
        <f t="array" ref="S48">+IFERROR(ROUND(INDEX(FCSTSDV!$D$2:$N$674,MATCH(ok!$D48,FCSTSDV!$C$2:$C$674,0),MATCH(ok!S$3,FCSTSDV!$D$1:$N$1,0))/ok!$F48,1),0)</f>
        <v>0</v>
      </c>
      <c r="T48" s="92">
        <f t="array" ref="T48">+IFERROR(ROUND(INDEX(FCSTSDV!$D$2:$N$674,MATCH(ok!$D48,FCSTSDV!$C$2:$C$674,0),MATCH(ok!T$3,FCSTSDV!$D$1:$N$1,0))/ok!$F48,1),0)</f>
        <v>0</v>
      </c>
      <c r="U48" s="92">
        <f t="array" ref="U48">+IFERROR(ROUND(INDEX(FCSTSDV!$D$2:$N$674,MATCH(ok!$D48,FCSTSDV!$C$2:$C$674,0),MATCH(ok!U$3,FCSTSDV!$D$1:$N$1,0))/ok!$F48,1),0)</f>
        <v>0</v>
      </c>
      <c r="V48" s="92">
        <f t="array" ref="V48">+IFERROR(ROUND(INDEX(FCSTSDV!$D$2:$N$674,MATCH(ok!$D48,FCSTSDV!$C$2:$C$674,0),MATCH(ok!V$3,FCSTSDV!$D$1:$N$1,0))/ok!$F48,1),0)</f>
        <v>0</v>
      </c>
      <c r="W48" s="92">
        <f t="array" ref="W48">+IFERROR(ROUND(INDEX(FCSTSDV!$D$2:$N$674,MATCH(ok!$D48,FCSTSDV!$C$2:$C$674,0),MATCH(ok!W$3,FCSTSDV!$D$1:$N$1,0))/ok!$F48,1),0)</f>
        <v>0</v>
      </c>
      <c r="X48" s="92">
        <f t="array" ref="X48">+IFERROR(ROUND(INDEX(FCSTSDV!$D$2:$N$674,MATCH(ok!$D48,FCSTSDV!$C$2:$C$674,0),MATCH(ok!X$3,FCSTSDV!$D$1:$N$1,0))/ok!$F48,1),0)</f>
        <v>0</v>
      </c>
      <c r="Y48" s="92">
        <f t="array" ref="Y48">+IFERROR(ROUND(INDEX(FCSTSDV!$D$2:$N$674,MATCH(ok!$D48,FCSTSDV!$C$2:$C$674,0),MATCH(ok!Y$3,FCSTSDV!$D$1:$N$1,0))/ok!$F48,1),0)</f>
        <v>0</v>
      </c>
      <c r="Z48" s="92">
        <f t="array" ref="Z48">+IFERROR(ROUND(INDEX(FCSTSDV!$D$2:$N$674,MATCH(ok!$D48,FCSTSDV!$C$2:$C$674,0),MATCH(ok!Z$3,FCSTSDV!$D$1:$N$1,0))/ok!$F48,1),0)</f>
        <v>0</v>
      </c>
      <c r="AA48" s="92">
        <f t="array" ref="AA48">+IFERROR(ROUND(INDEX(FCSTSDV!$D$2:$N$674,MATCH(ok!$D48,FCSTSDV!$C$2:$C$674,0),MATCH(ok!AA$3,FCSTSDV!$D$1:$N$1,0))/ok!$F48,1),0)</f>
        <v>0</v>
      </c>
      <c r="AB48" s="92">
        <f t="array" ref="AB48">+IFERROR(ROUND(INDEX(FCSTSDV!$D$2:$N$674,MATCH(ok!$D48,FCSTSDV!$C$2:$C$674,0),MATCH(ok!AB$3,FCSTSDV!$D$1:$N$1,0))/ok!$F48,1),0)</f>
        <v>0</v>
      </c>
      <c r="AC48" s="92">
        <f t="array" ref="AC48">+IFERROR(ROUND(INDEX(FCSTSDV!$D$2:$N$674,MATCH(ok!$D48,FCSTSDV!$C$2:$C$674,0),MATCH(ok!AC$3,FCSTSDV!$D$1:$N$1,0))/ok!$F48,1),0)</f>
        <v>0</v>
      </c>
      <c r="AD48" s="92">
        <f t="array" ref="AD48">+IFERROR(ROUND(INDEX(FCSTSDV!$D$2:$N$674,MATCH(ok!$D48,FCSTSDV!$C$2:$C$674,0),MATCH(ok!AD$3,FCSTSDV!$D$1:$N$1,0))/ok!$F48,1),0)</f>
        <v>0</v>
      </c>
      <c r="AE48" s="92">
        <f t="array" ref="AE48">+IFERROR(ROUND(INDEX(FCSTSDV!$D$2:$N$674,MATCH(ok!$D48,FCSTSDV!$C$2:$C$674,0),MATCH(ok!AE$3,FCSTSDV!$D$1:$N$1,0))/ok!$F48,1),0)</f>
        <v>0</v>
      </c>
      <c r="AF48" s="92">
        <f t="array" ref="AF48">+IFERROR(ROUND(INDEX(FCSTSDV!$D$2:$N$674,MATCH(ok!$D48,FCSTSDV!$C$2:$C$674,0),MATCH(ok!AF$3,FCSTSDV!$D$1:$N$1,0))/ok!$F48,1),0)</f>
        <v>0</v>
      </c>
      <c r="AG48" s="92">
        <f t="array" ref="AG48">+IFERROR(ROUND(INDEX(FCSTSDV!$D$2:$N$674,MATCH(ok!$D48,FCSTSDV!$C$2:$C$674,0),MATCH(ok!AG$3,FCSTSDV!$D$1:$N$1,0))/ok!$F48,1),0)</f>
        <v>0</v>
      </c>
    </row>
    <row r="49" spans="1:33" ht="20.100000000000001" customHeight="1">
      <c r="A49" s="813"/>
      <c r="B49" s="795"/>
      <c r="C49" s="57"/>
      <c r="D49" s="46" t="s">
        <v>66</v>
      </c>
      <c r="E49" s="199" t="str">
        <f>+E48</f>
        <v>26*15</v>
      </c>
      <c r="F49" s="49">
        <v>150</v>
      </c>
      <c r="G49" s="48"/>
      <c r="H49" s="48"/>
      <c r="I49" s="784"/>
      <c r="J49" s="81">
        <f>+IF(SUM(K49:Y49)&lt;&gt;$N$2,ROUND(IFERROR(VLOOKUP(D49,FCSTSDV!$C$2:$C$285,2,0),0)/ok!F49+0,0),0)</f>
        <v>0</v>
      </c>
      <c r="K49" s="92">
        <f t="array" ref="K49">+IFERROR(ROUND(INDEX(FCSTSDV!$D$2:$N$674,MATCH(ok!$D49,FCSTSDV!$C$2:$C$674,0),MATCH(ok!K$3,FCSTSDV!$D$1:$N$1,0))/ok!$F49,1),0)</f>
        <v>0</v>
      </c>
      <c r="L49" s="92">
        <f t="array" ref="L49">+IFERROR(ROUND(INDEX(FCSTSDV!$D$2:$N$674,MATCH(ok!$D49,FCSTSDV!$C$2:$C$674,0),MATCH(ok!L$3,FCSTSDV!$D$1:$N$1,0))/ok!$F49,1),0)</f>
        <v>0</v>
      </c>
      <c r="M49" s="92">
        <f t="array" ref="M49">+IFERROR(ROUND(INDEX(FCSTSDV!$D$2:$N$674,MATCH(ok!$D49,FCSTSDV!$C$2:$C$674,0),MATCH(ok!M$3,FCSTSDV!$D$1:$N$1,0))/ok!$F49,1),0)</f>
        <v>0</v>
      </c>
      <c r="N49" s="92">
        <f t="array" ref="N49">+IFERROR(ROUND(INDEX(FCSTSDV!$D$2:$N$674,MATCH(ok!$D49,FCSTSDV!$C$2:$C$674,0),MATCH(ok!N$3,FCSTSDV!$D$1:$N$1,0))/ok!$F49,1),0)</f>
        <v>0</v>
      </c>
      <c r="O49" s="92">
        <f t="array" ref="O49">+IFERROR(ROUND(INDEX(FCSTSDV!$D$2:$N$674,MATCH(ok!$D49,FCSTSDV!$C$2:$C$674,0),MATCH(ok!O$3,FCSTSDV!$D$1:$N$1,0))/ok!$F49,1),0)</f>
        <v>0</v>
      </c>
      <c r="P49" s="92">
        <f t="array" ref="P49">+IFERROR(ROUND(INDEX(FCSTSDV!$D$2:$N$674,MATCH(ok!$D49,FCSTSDV!$C$2:$C$674,0),MATCH(ok!P$3,FCSTSDV!$D$1:$N$1,0))/ok!$F49,1),0)</f>
        <v>0</v>
      </c>
      <c r="Q49" s="92">
        <f t="array" ref="Q49">+IFERROR(ROUND(INDEX(FCSTSDV!$D$2:$N$674,MATCH(ok!$D49,FCSTSDV!$C$2:$C$674,0),MATCH(ok!Q$3,FCSTSDV!$D$1:$N$1,0))/ok!$F49,1),0)</f>
        <v>0</v>
      </c>
      <c r="R49" s="92">
        <f t="array" ref="R49">+IFERROR(ROUND(INDEX(FCSTSDV!$D$2:$N$674,MATCH(ok!$D49,FCSTSDV!$C$2:$C$674,0),MATCH(ok!R$3,FCSTSDV!$D$1:$N$1,0))/ok!$F49,1),0)</f>
        <v>0</v>
      </c>
      <c r="S49" s="92">
        <f t="array" ref="S49">+IFERROR(ROUND(INDEX(FCSTSDV!$D$2:$N$674,MATCH(ok!$D49,FCSTSDV!$C$2:$C$674,0),MATCH(ok!S$3,FCSTSDV!$D$1:$N$1,0))/ok!$F49,1),0)</f>
        <v>0</v>
      </c>
      <c r="T49" s="92">
        <f t="array" ref="T49">+IFERROR(ROUND(INDEX(FCSTSDV!$D$2:$N$674,MATCH(ok!$D49,FCSTSDV!$C$2:$C$674,0),MATCH(ok!T$3,FCSTSDV!$D$1:$N$1,0))/ok!$F49,1),0)</f>
        <v>0</v>
      </c>
      <c r="U49" s="92">
        <f t="array" ref="U49">+IFERROR(ROUND(INDEX(FCSTSDV!$D$2:$N$674,MATCH(ok!$D49,FCSTSDV!$C$2:$C$674,0),MATCH(ok!U$3,FCSTSDV!$D$1:$N$1,0))/ok!$F49,1),0)</f>
        <v>0</v>
      </c>
      <c r="V49" s="92">
        <f t="array" ref="V49">+IFERROR(ROUND(INDEX(FCSTSDV!$D$2:$N$674,MATCH(ok!$D49,FCSTSDV!$C$2:$C$674,0),MATCH(ok!V$3,FCSTSDV!$D$1:$N$1,0))/ok!$F49,1),0)</f>
        <v>0</v>
      </c>
      <c r="W49" s="92">
        <f t="array" ref="W49">+IFERROR(ROUND(INDEX(FCSTSDV!$D$2:$N$674,MATCH(ok!$D49,FCSTSDV!$C$2:$C$674,0),MATCH(ok!W$3,FCSTSDV!$D$1:$N$1,0))/ok!$F49,1),0)</f>
        <v>0</v>
      </c>
      <c r="X49" s="92">
        <f t="array" ref="X49">+IFERROR(ROUND(INDEX(FCSTSDV!$D$2:$N$674,MATCH(ok!$D49,FCSTSDV!$C$2:$C$674,0),MATCH(ok!X$3,FCSTSDV!$D$1:$N$1,0))/ok!$F49,1),0)</f>
        <v>0</v>
      </c>
      <c r="Y49" s="92">
        <f t="array" ref="Y49">+IFERROR(ROUND(INDEX(FCSTSDV!$D$2:$N$674,MATCH(ok!$D49,FCSTSDV!$C$2:$C$674,0),MATCH(ok!Y$3,FCSTSDV!$D$1:$N$1,0))/ok!$F49,1),0)</f>
        <v>0</v>
      </c>
      <c r="Z49" s="92">
        <f t="array" ref="Z49">+IFERROR(ROUND(INDEX(FCSTSDV!$D$2:$N$674,MATCH(ok!$D49,FCSTSDV!$C$2:$C$674,0),MATCH(ok!Z$3,FCSTSDV!$D$1:$N$1,0))/ok!$F49,1),0)</f>
        <v>0</v>
      </c>
      <c r="AA49" s="92">
        <f t="array" ref="AA49">+IFERROR(ROUND(INDEX(FCSTSDV!$D$2:$N$674,MATCH(ok!$D49,FCSTSDV!$C$2:$C$674,0),MATCH(ok!AA$3,FCSTSDV!$D$1:$N$1,0))/ok!$F49,1),0)</f>
        <v>0</v>
      </c>
      <c r="AB49" s="92">
        <f t="array" ref="AB49">+IFERROR(ROUND(INDEX(FCSTSDV!$D$2:$N$674,MATCH(ok!$D49,FCSTSDV!$C$2:$C$674,0),MATCH(ok!AB$3,FCSTSDV!$D$1:$N$1,0))/ok!$F49,1),0)</f>
        <v>0</v>
      </c>
      <c r="AC49" s="92">
        <f t="array" ref="AC49">+IFERROR(ROUND(INDEX(FCSTSDV!$D$2:$N$674,MATCH(ok!$D49,FCSTSDV!$C$2:$C$674,0),MATCH(ok!AC$3,FCSTSDV!$D$1:$N$1,0))/ok!$F49,1),0)</f>
        <v>0</v>
      </c>
      <c r="AD49" s="92">
        <f t="array" ref="AD49">+IFERROR(ROUND(INDEX(FCSTSDV!$D$2:$N$674,MATCH(ok!$D49,FCSTSDV!$C$2:$C$674,0),MATCH(ok!AD$3,FCSTSDV!$D$1:$N$1,0))/ok!$F49,1),0)</f>
        <v>0</v>
      </c>
      <c r="AE49" s="92">
        <f t="array" ref="AE49">+IFERROR(ROUND(INDEX(FCSTSDV!$D$2:$N$674,MATCH(ok!$D49,FCSTSDV!$C$2:$C$674,0),MATCH(ok!AE$3,FCSTSDV!$D$1:$N$1,0))/ok!$F49,1),0)</f>
        <v>0</v>
      </c>
      <c r="AF49" s="92">
        <f t="array" ref="AF49">+IFERROR(ROUND(INDEX(FCSTSDV!$D$2:$N$674,MATCH(ok!$D49,FCSTSDV!$C$2:$C$674,0),MATCH(ok!AF$3,FCSTSDV!$D$1:$N$1,0))/ok!$F49,1),0)</f>
        <v>0</v>
      </c>
      <c r="AG49" s="92">
        <f t="array" ref="AG49">+IFERROR(ROUND(INDEX(FCSTSDV!$D$2:$N$674,MATCH(ok!$D49,FCSTSDV!$C$2:$C$674,0),MATCH(ok!AG$3,FCSTSDV!$D$1:$N$1,0))/ok!$F49,1),0)</f>
        <v>0</v>
      </c>
    </row>
    <row r="50" spans="1:33" ht="20.100000000000001" customHeight="1">
      <c r="A50" s="813"/>
      <c r="B50" s="795"/>
      <c r="C50" s="57"/>
      <c r="D50" s="46" t="s">
        <v>35</v>
      </c>
      <c r="E50" s="199"/>
      <c r="F50" s="49">
        <v>200</v>
      </c>
      <c r="G50" s="48"/>
      <c r="H50" s="48"/>
      <c r="I50" s="784"/>
      <c r="J50" s="81">
        <f>+IF(SUM(K50:Y50)&lt;&gt;$N$2,ROUND(IFERROR(VLOOKUP(D50,FCSTSDV!$C$2:$C$285,2,0),0)/ok!F50+0,0),0)</f>
        <v>0</v>
      </c>
      <c r="K50" s="92">
        <f t="array" ref="K50">+IFERROR(ROUND(INDEX(FCSTSDV!$D$2:$N$674,MATCH(ok!$D50,FCSTSDV!$C$2:$C$674,0),MATCH(ok!K$3,FCSTSDV!$D$1:$N$1,0))/ok!$F50,1),0)</f>
        <v>0</v>
      </c>
      <c r="L50" s="92">
        <f t="array" ref="L50">+IFERROR(ROUND(INDEX(FCSTSDV!$D$2:$N$674,MATCH(ok!$D50,FCSTSDV!$C$2:$C$674,0),MATCH(ok!L$3,FCSTSDV!$D$1:$N$1,0))/ok!$F50,1),0)</f>
        <v>0</v>
      </c>
      <c r="M50" s="92">
        <f t="array" ref="M50">+IFERROR(ROUND(INDEX(FCSTSDV!$D$2:$N$674,MATCH(ok!$D50,FCSTSDV!$C$2:$C$674,0),MATCH(ok!M$3,FCSTSDV!$D$1:$N$1,0))/ok!$F50,1),0)</f>
        <v>0</v>
      </c>
      <c r="N50" s="92">
        <f t="array" ref="N50">+IFERROR(ROUND(INDEX(FCSTSDV!$D$2:$N$674,MATCH(ok!$D50,FCSTSDV!$C$2:$C$674,0),MATCH(ok!N$3,FCSTSDV!$D$1:$N$1,0))/ok!$F50,1),0)</f>
        <v>0</v>
      </c>
      <c r="O50" s="92">
        <f t="array" ref="O50">+IFERROR(ROUND(INDEX(FCSTSDV!$D$2:$N$674,MATCH(ok!$D50,FCSTSDV!$C$2:$C$674,0),MATCH(ok!O$3,FCSTSDV!$D$1:$N$1,0))/ok!$F50,1),0)</f>
        <v>0</v>
      </c>
      <c r="P50" s="92">
        <f t="array" ref="P50">+IFERROR(ROUND(INDEX(FCSTSDV!$D$2:$N$674,MATCH(ok!$D50,FCSTSDV!$C$2:$C$674,0),MATCH(ok!P$3,FCSTSDV!$D$1:$N$1,0))/ok!$F50,1),0)</f>
        <v>0</v>
      </c>
      <c r="Q50" s="92">
        <f t="array" ref="Q50">+IFERROR(ROUND(INDEX(FCSTSDV!$D$2:$N$674,MATCH(ok!$D50,FCSTSDV!$C$2:$C$674,0),MATCH(ok!Q$3,FCSTSDV!$D$1:$N$1,0))/ok!$F50,1),0)</f>
        <v>0</v>
      </c>
      <c r="R50" s="92">
        <f t="array" ref="R50">+IFERROR(ROUND(INDEX(FCSTSDV!$D$2:$N$674,MATCH(ok!$D50,FCSTSDV!$C$2:$C$674,0),MATCH(ok!R$3,FCSTSDV!$D$1:$N$1,0))/ok!$F50,1),0)</f>
        <v>0</v>
      </c>
      <c r="S50" s="92">
        <f t="array" ref="S50">+IFERROR(ROUND(INDEX(FCSTSDV!$D$2:$N$674,MATCH(ok!$D50,FCSTSDV!$C$2:$C$674,0),MATCH(ok!S$3,FCSTSDV!$D$1:$N$1,0))/ok!$F50,1),0)</f>
        <v>0</v>
      </c>
      <c r="T50" s="92">
        <f t="array" ref="T50">+IFERROR(ROUND(INDEX(FCSTSDV!$D$2:$N$674,MATCH(ok!$D50,FCSTSDV!$C$2:$C$674,0),MATCH(ok!T$3,FCSTSDV!$D$1:$N$1,0))/ok!$F50,1),0)</f>
        <v>0</v>
      </c>
      <c r="U50" s="92">
        <f t="array" ref="U50">+IFERROR(ROUND(INDEX(FCSTSDV!$D$2:$N$674,MATCH(ok!$D50,FCSTSDV!$C$2:$C$674,0),MATCH(ok!U$3,FCSTSDV!$D$1:$N$1,0))/ok!$F50,1),0)</f>
        <v>0</v>
      </c>
      <c r="V50" s="92">
        <f t="array" ref="V50">+IFERROR(ROUND(INDEX(FCSTSDV!$D$2:$N$674,MATCH(ok!$D50,FCSTSDV!$C$2:$C$674,0),MATCH(ok!V$3,FCSTSDV!$D$1:$N$1,0))/ok!$F50,1),0)</f>
        <v>0</v>
      </c>
      <c r="W50" s="92">
        <f t="array" ref="W50">+IFERROR(ROUND(INDEX(FCSTSDV!$D$2:$N$674,MATCH(ok!$D50,FCSTSDV!$C$2:$C$674,0),MATCH(ok!W$3,FCSTSDV!$D$1:$N$1,0))/ok!$F50,1),0)</f>
        <v>0</v>
      </c>
      <c r="X50" s="92">
        <f t="array" ref="X50">+IFERROR(ROUND(INDEX(FCSTSDV!$D$2:$N$674,MATCH(ok!$D50,FCSTSDV!$C$2:$C$674,0),MATCH(ok!X$3,FCSTSDV!$D$1:$N$1,0))/ok!$F50,1),0)</f>
        <v>0</v>
      </c>
      <c r="Y50" s="92">
        <f t="array" ref="Y50">+IFERROR(ROUND(INDEX(FCSTSDV!$D$2:$N$674,MATCH(ok!$D50,FCSTSDV!$C$2:$C$674,0),MATCH(ok!Y$3,FCSTSDV!$D$1:$N$1,0))/ok!$F50,1),0)</f>
        <v>0</v>
      </c>
      <c r="Z50" s="92">
        <f t="array" ref="Z50">+IFERROR(ROUND(INDEX(FCSTSDV!$D$2:$N$674,MATCH(ok!$D50,FCSTSDV!$C$2:$C$674,0),MATCH(ok!Z$3,FCSTSDV!$D$1:$N$1,0))/ok!$F50,1),0)</f>
        <v>0</v>
      </c>
      <c r="AA50" s="92">
        <f t="array" ref="AA50">+IFERROR(ROUND(INDEX(FCSTSDV!$D$2:$N$674,MATCH(ok!$D50,FCSTSDV!$C$2:$C$674,0),MATCH(ok!AA$3,FCSTSDV!$D$1:$N$1,0))/ok!$F50,1),0)</f>
        <v>0</v>
      </c>
      <c r="AB50" s="92">
        <f t="array" ref="AB50">+IFERROR(ROUND(INDEX(FCSTSDV!$D$2:$N$674,MATCH(ok!$D50,FCSTSDV!$C$2:$C$674,0),MATCH(ok!AB$3,FCSTSDV!$D$1:$N$1,0))/ok!$F50,1),0)</f>
        <v>0</v>
      </c>
      <c r="AC50" s="92">
        <f t="array" ref="AC50">+IFERROR(ROUND(INDEX(FCSTSDV!$D$2:$N$674,MATCH(ok!$D50,FCSTSDV!$C$2:$C$674,0),MATCH(ok!AC$3,FCSTSDV!$D$1:$N$1,0))/ok!$F50,1),0)</f>
        <v>0</v>
      </c>
      <c r="AD50" s="92">
        <f t="array" ref="AD50">+IFERROR(ROUND(INDEX(FCSTSDV!$D$2:$N$674,MATCH(ok!$D50,FCSTSDV!$C$2:$C$674,0),MATCH(ok!AD$3,FCSTSDV!$D$1:$N$1,0))/ok!$F50,1),0)</f>
        <v>0</v>
      </c>
      <c r="AE50" s="92">
        <f t="array" ref="AE50">+IFERROR(ROUND(INDEX(FCSTSDV!$D$2:$N$674,MATCH(ok!$D50,FCSTSDV!$C$2:$C$674,0),MATCH(ok!AE$3,FCSTSDV!$D$1:$N$1,0))/ok!$F50,1),0)</f>
        <v>0</v>
      </c>
      <c r="AF50" s="92">
        <f t="array" ref="AF50">+IFERROR(ROUND(INDEX(FCSTSDV!$D$2:$N$674,MATCH(ok!$D50,FCSTSDV!$C$2:$C$674,0),MATCH(ok!AF$3,FCSTSDV!$D$1:$N$1,0))/ok!$F50,1),0)</f>
        <v>0</v>
      </c>
      <c r="AG50" s="92">
        <f t="array" ref="AG50">+IFERROR(ROUND(INDEX(FCSTSDV!$D$2:$N$674,MATCH(ok!$D50,FCSTSDV!$C$2:$C$674,0),MATCH(ok!AG$3,FCSTSDV!$D$1:$N$1,0))/ok!$F50,1),0)</f>
        <v>0</v>
      </c>
    </row>
    <row r="51" spans="1:33" ht="20.100000000000001" customHeight="1">
      <c r="A51" s="813"/>
      <c r="B51" s="795"/>
      <c r="C51" s="57"/>
      <c r="D51" s="46" t="s">
        <v>69</v>
      </c>
      <c r="E51" s="199" t="str">
        <f>+E49</f>
        <v>26*15</v>
      </c>
      <c r="F51" s="49">
        <v>200</v>
      </c>
      <c r="G51" s="48"/>
      <c r="H51" s="48"/>
      <c r="I51" s="784"/>
      <c r="J51" s="81">
        <f>+IF(SUM(K51:Y51)&lt;&gt;$N$2,ROUND(IFERROR(VLOOKUP(D51,FCSTSDV!$C$2:$C$285,2,0),0)/ok!F51+0,0),0)</f>
        <v>0</v>
      </c>
      <c r="K51" s="92">
        <f t="array" ref="K51">+IFERROR(ROUND(INDEX(FCSTSDV!$D$2:$N$674,MATCH(ok!$D51,FCSTSDV!$C$2:$C$674,0),MATCH(ok!K$3,FCSTSDV!$D$1:$N$1,0))/ok!$F51,1),0)</f>
        <v>0</v>
      </c>
      <c r="L51" s="92">
        <f t="array" ref="L51">+IFERROR(ROUND(INDEX(FCSTSDV!$D$2:$N$674,MATCH(ok!$D51,FCSTSDV!$C$2:$C$674,0),MATCH(ok!L$3,FCSTSDV!$D$1:$N$1,0))/ok!$F51,1),0)</f>
        <v>0</v>
      </c>
      <c r="M51" s="92">
        <f t="array" ref="M51">+IFERROR(ROUND(INDEX(FCSTSDV!$D$2:$N$674,MATCH(ok!$D51,FCSTSDV!$C$2:$C$674,0),MATCH(ok!M$3,FCSTSDV!$D$1:$N$1,0))/ok!$F51,1),0)</f>
        <v>0</v>
      </c>
      <c r="N51" s="92">
        <f t="array" ref="N51">+IFERROR(ROUND(INDEX(FCSTSDV!$D$2:$N$674,MATCH(ok!$D51,FCSTSDV!$C$2:$C$674,0),MATCH(ok!N$3,FCSTSDV!$D$1:$N$1,0))/ok!$F51,1),0)</f>
        <v>0</v>
      </c>
      <c r="O51" s="92">
        <f t="array" ref="O51">+IFERROR(ROUND(INDEX(FCSTSDV!$D$2:$N$674,MATCH(ok!$D51,FCSTSDV!$C$2:$C$674,0),MATCH(ok!O$3,FCSTSDV!$D$1:$N$1,0))/ok!$F51,1),0)</f>
        <v>0</v>
      </c>
      <c r="P51" s="92">
        <f t="array" ref="P51">+IFERROR(ROUND(INDEX(FCSTSDV!$D$2:$N$674,MATCH(ok!$D51,FCSTSDV!$C$2:$C$674,0),MATCH(ok!P$3,FCSTSDV!$D$1:$N$1,0))/ok!$F51,1),0)</f>
        <v>0</v>
      </c>
      <c r="Q51" s="92">
        <f t="array" ref="Q51">+IFERROR(ROUND(INDEX(FCSTSDV!$D$2:$N$674,MATCH(ok!$D51,FCSTSDV!$C$2:$C$674,0),MATCH(ok!Q$3,FCSTSDV!$D$1:$N$1,0))/ok!$F51,1),0)</f>
        <v>0</v>
      </c>
      <c r="R51" s="92">
        <f t="array" ref="R51">+IFERROR(ROUND(INDEX(FCSTSDV!$D$2:$N$674,MATCH(ok!$D51,FCSTSDV!$C$2:$C$674,0),MATCH(ok!R$3,FCSTSDV!$D$1:$N$1,0))/ok!$F51,1),0)</f>
        <v>0</v>
      </c>
      <c r="S51" s="92">
        <f t="array" ref="S51">+IFERROR(ROUND(INDEX(FCSTSDV!$D$2:$N$674,MATCH(ok!$D51,FCSTSDV!$C$2:$C$674,0),MATCH(ok!S$3,FCSTSDV!$D$1:$N$1,0))/ok!$F51,1),0)</f>
        <v>0</v>
      </c>
      <c r="T51" s="92">
        <f t="array" ref="T51">+IFERROR(ROUND(INDEX(FCSTSDV!$D$2:$N$674,MATCH(ok!$D51,FCSTSDV!$C$2:$C$674,0),MATCH(ok!T$3,FCSTSDV!$D$1:$N$1,0))/ok!$F51,1),0)</f>
        <v>0</v>
      </c>
      <c r="U51" s="92">
        <f t="array" ref="U51">+IFERROR(ROUND(INDEX(FCSTSDV!$D$2:$N$674,MATCH(ok!$D51,FCSTSDV!$C$2:$C$674,0),MATCH(ok!U$3,FCSTSDV!$D$1:$N$1,0))/ok!$F51,1),0)</f>
        <v>0</v>
      </c>
      <c r="V51" s="92">
        <f t="array" ref="V51">+IFERROR(ROUND(INDEX(FCSTSDV!$D$2:$N$674,MATCH(ok!$D51,FCSTSDV!$C$2:$C$674,0),MATCH(ok!V$3,FCSTSDV!$D$1:$N$1,0))/ok!$F51,1),0)</f>
        <v>0</v>
      </c>
      <c r="W51" s="92">
        <f t="array" ref="W51">+IFERROR(ROUND(INDEX(FCSTSDV!$D$2:$N$674,MATCH(ok!$D51,FCSTSDV!$C$2:$C$674,0),MATCH(ok!W$3,FCSTSDV!$D$1:$N$1,0))/ok!$F51,1),0)</f>
        <v>0</v>
      </c>
      <c r="X51" s="92">
        <f t="array" ref="X51">+IFERROR(ROUND(INDEX(FCSTSDV!$D$2:$N$674,MATCH(ok!$D51,FCSTSDV!$C$2:$C$674,0),MATCH(ok!X$3,FCSTSDV!$D$1:$N$1,0))/ok!$F51,1),0)</f>
        <v>0</v>
      </c>
      <c r="Y51" s="92">
        <f t="array" ref="Y51">+IFERROR(ROUND(INDEX(FCSTSDV!$D$2:$N$674,MATCH(ok!$D51,FCSTSDV!$C$2:$C$674,0),MATCH(ok!Y$3,FCSTSDV!$D$1:$N$1,0))/ok!$F51,1),0)</f>
        <v>0</v>
      </c>
      <c r="Z51" s="92">
        <f t="array" ref="Z51">+IFERROR(ROUND(INDEX(FCSTSDV!$D$2:$N$674,MATCH(ok!$D51,FCSTSDV!$C$2:$C$674,0),MATCH(ok!Z$3,FCSTSDV!$D$1:$N$1,0))/ok!$F51,1),0)</f>
        <v>0</v>
      </c>
      <c r="AA51" s="92">
        <f t="array" ref="AA51">+IFERROR(ROUND(INDEX(FCSTSDV!$D$2:$N$674,MATCH(ok!$D51,FCSTSDV!$C$2:$C$674,0),MATCH(ok!AA$3,FCSTSDV!$D$1:$N$1,0))/ok!$F51,1),0)</f>
        <v>0</v>
      </c>
      <c r="AB51" s="92">
        <f t="array" ref="AB51">+IFERROR(ROUND(INDEX(FCSTSDV!$D$2:$N$674,MATCH(ok!$D51,FCSTSDV!$C$2:$C$674,0),MATCH(ok!AB$3,FCSTSDV!$D$1:$N$1,0))/ok!$F51,1),0)</f>
        <v>0</v>
      </c>
      <c r="AC51" s="92">
        <f t="array" ref="AC51">+IFERROR(ROUND(INDEX(FCSTSDV!$D$2:$N$674,MATCH(ok!$D51,FCSTSDV!$C$2:$C$674,0),MATCH(ok!AC$3,FCSTSDV!$D$1:$N$1,0))/ok!$F51,1),0)</f>
        <v>0</v>
      </c>
      <c r="AD51" s="92">
        <f t="array" ref="AD51">+IFERROR(ROUND(INDEX(FCSTSDV!$D$2:$N$674,MATCH(ok!$D51,FCSTSDV!$C$2:$C$674,0),MATCH(ok!AD$3,FCSTSDV!$D$1:$N$1,0))/ok!$F51,1),0)</f>
        <v>0</v>
      </c>
      <c r="AE51" s="92">
        <f t="array" ref="AE51">+IFERROR(ROUND(INDEX(FCSTSDV!$D$2:$N$674,MATCH(ok!$D51,FCSTSDV!$C$2:$C$674,0),MATCH(ok!AE$3,FCSTSDV!$D$1:$N$1,0))/ok!$F51,1),0)</f>
        <v>0</v>
      </c>
      <c r="AF51" s="92">
        <f t="array" ref="AF51">+IFERROR(ROUND(INDEX(FCSTSDV!$D$2:$N$674,MATCH(ok!$D51,FCSTSDV!$C$2:$C$674,0),MATCH(ok!AF$3,FCSTSDV!$D$1:$N$1,0))/ok!$F51,1),0)</f>
        <v>0</v>
      </c>
      <c r="AG51" s="92">
        <f t="array" ref="AG51">+IFERROR(ROUND(INDEX(FCSTSDV!$D$2:$N$674,MATCH(ok!$D51,FCSTSDV!$C$2:$C$674,0),MATCH(ok!AG$3,FCSTSDV!$D$1:$N$1,0))/ok!$F51,1),0)</f>
        <v>0</v>
      </c>
    </row>
    <row r="52" spans="1:33" ht="20.100000000000001" customHeight="1">
      <c r="A52" s="813"/>
      <c r="B52" s="795"/>
      <c r="C52" s="57"/>
      <c r="D52" s="46" t="s">
        <v>1461</v>
      </c>
      <c r="E52" s="199"/>
      <c r="F52" s="49">
        <v>1000</v>
      </c>
      <c r="G52" s="48"/>
      <c r="H52" s="48"/>
      <c r="I52" s="784"/>
      <c r="J52" s="81">
        <f>+IF(SUM(K52:Y52)&lt;&gt;$N$2,ROUND(IFERROR(VLOOKUP(D52,FCSTSDV!$C$2:$C$285,2,0),0)/ok!F52+0,0),0)</f>
        <v>0</v>
      </c>
      <c r="K52" s="92"/>
      <c r="L52" s="92"/>
      <c r="M52" s="92"/>
      <c r="N52" s="92"/>
      <c r="O52" s="92"/>
      <c r="P52" s="92"/>
      <c r="Q52" s="92"/>
      <c r="R52" s="92"/>
      <c r="S52" s="92"/>
      <c r="T52" s="92"/>
      <c r="U52" s="92"/>
      <c r="V52" s="92"/>
      <c r="W52" s="92">
        <f t="array" ref="W52">+IFERROR(ROUND(INDEX(FCSTSDV!$D$2:$N$674,MATCH(ok!$D52,FCSTSDV!$C$2:$C$674,0),MATCH(ok!W$3,FCSTSDV!$D$1:$N$1,0))/ok!$F52,1),0)</f>
        <v>0</v>
      </c>
      <c r="X52" s="92">
        <f t="array" ref="X52">+IFERROR(ROUND(INDEX(FCSTSDV!$D$2:$N$674,MATCH(ok!$D52,FCSTSDV!$C$2:$C$674,0),MATCH(ok!X$3,FCSTSDV!$D$1:$N$1,0))/ok!$F52,1),0)</f>
        <v>0</v>
      </c>
      <c r="Y52" s="92">
        <f t="array" ref="Y52">+IFERROR(ROUND(INDEX(FCSTSDV!$D$2:$N$674,MATCH(ok!$D52,FCSTSDV!$C$2:$C$674,0),MATCH(ok!Y$3,FCSTSDV!$D$1:$N$1,0))/ok!$F52,1),0)</f>
        <v>0</v>
      </c>
      <c r="Z52" s="92">
        <f t="array" ref="Z52">+IFERROR(ROUND(INDEX(FCSTSDV!$D$2:$N$674,MATCH(ok!$D52,FCSTSDV!$C$2:$C$674,0),MATCH(ok!Z$3,FCSTSDV!$D$1:$N$1,0))/ok!$F52,1),0)</f>
        <v>0</v>
      </c>
      <c r="AA52" s="92">
        <f t="array" ref="AA52">+IFERROR(ROUND(INDEX(FCSTSDV!$D$2:$N$674,MATCH(ok!$D52,FCSTSDV!$C$2:$C$674,0),MATCH(ok!AA$3,FCSTSDV!$D$1:$N$1,0))/ok!$F52,1),0)</f>
        <v>0</v>
      </c>
      <c r="AB52" s="92">
        <f t="array" ref="AB52">+IFERROR(ROUND(INDEX(FCSTSDV!$D$2:$N$674,MATCH(ok!$D52,FCSTSDV!$C$2:$C$674,0),MATCH(ok!AB$3,FCSTSDV!$D$1:$N$1,0))/ok!$F52,1),0)</f>
        <v>0</v>
      </c>
      <c r="AC52" s="92">
        <f t="array" ref="AC52">+IFERROR(ROUND(INDEX(FCSTSDV!$D$2:$N$674,MATCH(ok!$D52,FCSTSDV!$C$2:$C$674,0),MATCH(ok!AC$3,FCSTSDV!$D$1:$N$1,0))/ok!$F52,1),0)</f>
        <v>0</v>
      </c>
      <c r="AD52" s="92">
        <f t="array" ref="AD52">+IFERROR(ROUND(INDEX(FCSTSDV!$D$2:$N$674,MATCH(ok!$D52,FCSTSDV!$C$2:$C$674,0),MATCH(ok!AD$3,FCSTSDV!$D$1:$N$1,0))/ok!$F52,1),0)</f>
        <v>0</v>
      </c>
      <c r="AE52" s="92">
        <f t="array" ref="AE52">+IFERROR(ROUND(INDEX(FCSTSDV!$D$2:$N$674,MATCH(ok!$D52,FCSTSDV!$C$2:$C$674,0),MATCH(ok!AE$3,FCSTSDV!$D$1:$N$1,0))/ok!$F52,1),0)</f>
        <v>0</v>
      </c>
      <c r="AF52" s="92">
        <f t="array" ref="AF52">+IFERROR(ROUND(INDEX(FCSTSDV!$D$2:$N$674,MATCH(ok!$D52,FCSTSDV!$C$2:$C$674,0),MATCH(ok!AF$3,FCSTSDV!$D$1:$N$1,0))/ok!$F52,1),0)</f>
        <v>0</v>
      </c>
      <c r="AG52" s="92">
        <f t="array" ref="AG52">+IFERROR(ROUND(INDEX(FCSTSDV!$D$2:$N$674,MATCH(ok!$D52,FCSTSDV!$C$2:$C$674,0),MATCH(ok!AG$3,FCSTSDV!$D$1:$N$1,0))/ok!$F52,1),0)</f>
        <v>0</v>
      </c>
    </row>
    <row r="53" spans="1:33" ht="20.100000000000001" customHeight="1">
      <c r="A53" s="813"/>
      <c r="B53" s="795"/>
      <c r="C53" s="57"/>
      <c r="D53" s="46" t="s">
        <v>71</v>
      </c>
      <c r="E53" s="199" t="str">
        <f>+E51</f>
        <v>26*15</v>
      </c>
      <c r="F53" s="49">
        <v>500</v>
      </c>
      <c r="G53" s="48"/>
      <c r="H53" s="48"/>
      <c r="I53" s="784"/>
      <c r="J53" s="81">
        <f>+IF(SUM(K53:Y53)&lt;&gt;$N$2,ROUND(IFERROR(VLOOKUP(D53,FCSTSDV!$C$2:$C$285,2,0),0)/ok!F53+0,0),0)</f>
        <v>0</v>
      </c>
      <c r="K53" s="92">
        <f t="array" ref="K53">+IFERROR(ROUND(INDEX(FCSTSDV!$D$2:$N$674,MATCH(ok!$D53,FCSTSDV!$C$2:$C$674,0),MATCH(ok!K$3,FCSTSDV!$D$1:$N$1,0))/ok!$F53,1),0)</f>
        <v>0</v>
      </c>
      <c r="L53" s="92">
        <f t="array" ref="L53">+IFERROR(ROUND(INDEX(FCSTSDV!$D$2:$N$674,MATCH(ok!$D53,FCSTSDV!$C$2:$C$674,0),MATCH(ok!L$3,FCSTSDV!$D$1:$N$1,0))/ok!$F53,1),0)</f>
        <v>0</v>
      </c>
      <c r="M53" s="92">
        <f t="array" ref="M53">+IFERROR(ROUND(INDEX(FCSTSDV!$D$2:$N$674,MATCH(ok!$D53,FCSTSDV!$C$2:$C$674,0),MATCH(ok!M$3,FCSTSDV!$D$1:$N$1,0))/ok!$F53,1),0)</f>
        <v>0</v>
      </c>
      <c r="N53" s="92">
        <f t="array" ref="N53">+IFERROR(ROUND(INDEX(FCSTSDV!$D$2:$N$674,MATCH(ok!$D53,FCSTSDV!$C$2:$C$674,0),MATCH(ok!N$3,FCSTSDV!$D$1:$N$1,0))/ok!$F53,1),0)</f>
        <v>0</v>
      </c>
      <c r="O53" s="92">
        <f t="array" ref="O53">+IFERROR(ROUND(INDEX(FCSTSDV!$D$2:$N$674,MATCH(ok!$D53,FCSTSDV!$C$2:$C$674,0),MATCH(ok!O$3,FCSTSDV!$D$1:$N$1,0))/ok!$F53,1),0)</f>
        <v>0</v>
      </c>
      <c r="P53" s="92">
        <f t="array" ref="P53">+IFERROR(ROUND(INDEX(FCSTSDV!$D$2:$N$674,MATCH(ok!$D53,FCSTSDV!$C$2:$C$674,0),MATCH(ok!P$3,FCSTSDV!$D$1:$N$1,0))/ok!$F53,1),0)</f>
        <v>0</v>
      </c>
      <c r="Q53" s="92">
        <f t="array" ref="Q53">+IFERROR(ROUND(INDEX(FCSTSDV!$D$2:$N$674,MATCH(ok!$D53,FCSTSDV!$C$2:$C$674,0),MATCH(ok!Q$3,FCSTSDV!$D$1:$N$1,0))/ok!$F53,1),0)</f>
        <v>0</v>
      </c>
      <c r="R53" s="92">
        <f t="array" ref="R53">+IFERROR(ROUND(INDEX(FCSTSDV!$D$2:$N$674,MATCH(ok!$D53,FCSTSDV!$C$2:$C$674,0),MATCH(ok!R$3,FCSTSDV!$D$1:$N$1,0))/ok!$F53,1),0)</f>
        <v>0</v>
      </c>
      <c r="S53" s="92">
        <f t="array" ref="S53">+IFERROR(ROUND(INDEX(FCSTSDV!$D$2:$N$674,MATCH(ok!$D53,FCSTSDV!$C$2:$C$674,0),MATCH(ok!S$3,FCSTSDV!$D$1:$N$1,0))/ok!$F53,1),0)</f>
        <v>0</v>
      </c>
      <c r="T53" s="92">
        <f t="array" ref="T53">+IFERROR(ROUND(INDEX(FCSTSDV!$D$2:$N$674,MATCH(ok!$D53,FCSTSDV!$C$2:$C$674,0),MATCH(ok!T$3,FCSTSDV!$D$1:$N$1,0))/ok!$F53,1),0)</f>
        <v>0</v>
      </c>
      <c r="U53" s="92">
        <f t="array" ref="U53">+IFERROR(ROUND(INDEX(FCSTSDV!$D$2:$N$674,MATCH(ok!$D53,FCSTSDV!$C$2:$C$674,0),MATCH(ok!U$3,FCSTSDV!$D$1:$N$1,0))/ok!$F53,1),0)</f>
        <v>0</v>
      </c>
      <c r="V53" s="92">
        <f t="array" ref="V53">+IFERROR(ROUND(INDEX(FCSTSDV!$D$2:$N$674,MATCH(ok!$D53,FCSTSDV!$C$2:$C$674,0),MATCH(ok!V$3,FCSTSDV!$D$1:$N$1,0))/ok!$F53,1),0)</f>
        <v>0</v>
      </c>
      <c r="W53" s="92">
        <f t="array" ref="W53">+IFERROR(ROUND(INDEX(FCSTSDV!$D$2:$N$674,MATCH(ok!$D53,FCSTSDV!$C$2:$C$674,0),MATCH(ok!W$3,FCSTSDV!$D$1:$N$1,0))/ok!$F53,1),0)</f>
        <v>0</v>
      </c>
      <c r="X53" s="92">
        <f t="array" ref="X53">+IFERROR(ROUND(INDEX(FCSTSDV!$D$2:$N$674,MATCH(ok!$D53,FCSTSDV!$C$2:$C$674,0),MATCH(ok!X$3,FCSTSDV!$D$1:$N$1,0))/ok!$F53,1),0)</f>
        <v>0</v>
      </c>
      <c r="Y53" s="92">
        <f t="array" ref="Y53">+IFERROR(ROUND(INDEX(FCSTSDV!$D$2:$N$674,MATCH(ok!$D53,FCSTSDV!$C$2:$C$674,0),MATCH(ok!Y$3,FCSTSDV!$D$1:$N$1,0))/ok!$F53,1),0)</f>
        <v>0</v>
      </c>
      <c r="Z53" s="92">
        <f t="array" ref="Z53">+IFERROR(ROUND(INDEX(FCSTSDV!$D$2:$N$674,MATCH(ok!$D53,FCSTSDV!$C$2:$C$674,0),MATCH(ok!Z$3,FCSTSDV!$D$1:$N$1,0))/ok!$F53,1),0)</f>
        <v>0</v>
      </c>
      <c r="AA53" s="92">
        <f t="array" ref="AA53">+IFERROR(ROUND(INDEX(FCSTSDV!$D$2:$N$674,MATCH(ok!$D53,FCSTSDV!$C$2:$C$674,0),MATCH(ok!AA$3,FCSTSDV!$D$1:$N$1,0))/ok!$F53,1),0)</f>
        <v>0</v>
      </c>
      <c r="AB53" s="92">
        <f t="array" ref="AB53">+IFERROR(ROUND(INDEX(FCSTSDV!$D$2:$N$674,MATCH(ok!$D53,FCSTSDV!$C$2:$C$674,0),MATCH(ok!AB$3,FCSTSDV!$D$1:$N$1,0))/ok!$F53,1),0)</f>
        <v>0</v>
      </c>
      <c r="AC53" s="92">
        <f t="array" ref="AC53">+IFERROR(ROUND(INDEX(FCSTSDV!$D$2:$N$674,MATCH(ok!$D53,FCSTSDV!$C$2:$C$674,0),MATCH(ok!AC$3,FCSTSDV!$D$1:$N$1,0))/ok!$F53,1),0)</f>
        <v>0</v>
      </c>
      <c r="AD53" s="92">
        <f t="array" ref="AD53">+IFERROR(ROUND(INDEX(FCSTSDV!$D$2:$N$674,MATCH(ok!$D53,FCSTSDV!$C$2:$C$674,0),MATCH(ok!AD$3,FCSTSDV!$D$1:$N$1,0))/ok!$F53,1),0)</f>
        <v>0</v>
      </c>
      <c r="AE53" s="92">
        <f t="array" ref="AE53">+IFERROR(ROUND(INDEX(FCSTSDV!$D$2:$N$674,MATCH(ok!$D53,FCSTSDV!$C$2:$C$674,0),MATCH(ok!AE$3,FCSTSDV!$D$1:$N$1,0))/ok!$F53,1),0)</f>
        <v>0</v>
      </c>
      <c r="AF53" s="92">
        <f t="array" ref="AF53">+IFERROR(ROUND(INDEX(FCSTSDV!$D$2:$N$674,MATCH(ok!$D53,FCSTSDV!$C$2:$C$674,0),MATCH(ok!AF$3,FCSTSDV!$D$1:$N$1,0))/ok!$F53,1),0)</f>
        <v>0</v>
      </c>
      <c r="AG53" s="92">
        <f t="array" ref="AG53">+IFERROR(ROUND(INDEX(FCSTSDV!$D$2:$N$674,MATCH(ok!$D53,FCSTSDV!$C$2:$C$674,0),MATCH(ok!AG$3,FCSTSDV!$D$1:$N$1,0))/ok!$F53,1),0)</f>
        <v>0</v>
      </c>
    </row>
    <row r="54" spans="1:33" ht="20.100000000000001" customHeight="1">
      <c r="A54" s="807"/>
      <c r="B54" s="792"/>
      <c r="C54" s="60"/>
      <c r="D54" s="52" t="s">
        <v>42</v>
      </c>
      <c r="E54" s="201" t="str">
        <f>+E53</f>
        <v>26*15</v>
      </c>
      <c r="F54" s="53" t="s">
        <v>43</v>
      </c>
      <c r="G54" s="54"/>
      <c r="H54" s="54"/>
      <c r="I54" s="787"/>
      <c r="J54" s="87">
        <f>+SUM(J27:J53)</f>
        <v>0</v>
      </c>
      <c r="K54" s="90" t="e">
        <f>+$I$27+$J$54-SUM(K27:K53)</f>
        <v>#REF!</v>
      </c>
      <c r="L54" s="90" t="e">
        <f>+$I$27+$J$54-SUM(L27:L53)</f>
        <v>#REF!</v>
      </c>
      <c r="M54" s="90" t="e">
        <f>+$I$27+$J$54-SUM(M27:M53)</f>
        <v>#REF!</v>
      </c>
      <c r="N54" s="90" t="e">
        <f t="shared" ref="N54:W54" si="4">+$I$27+$J$54-SUM(N27:N53)</f>
        <v>#REF!</v>
      </c>
      <c r="O54" s="90" t="e">
        <f t="shared" si="4"/>
        <v>#REF!</v>
      </c>
      <c r="P54" s="90" t="e">
        <f t="shared" si="4"/>
        <v>#REF!</v>
      </c>
      <c r="Q54" s="90" t="e">
        <f t="shared" si="4"/>
        <v>#REF!</v>
      </c>
      <c r="R54" s="90" t="e">
        <f t="shared" si="4"/>
        <v>#REF!</v>
      </c>
      <c r="S54" s="90" t="e">
        <f t="shared" si="4"/>
        <v>#REF!</v>
      </c>
      <c r="T54" s="90" t="e">
        <f t="shared" si="4"/>
        <v>#REF!</v>
      </c>
      <c r="U54" s="90" t="e">
        <f t="shared" si="4"/>
        <v>#REF!</v>
      </c>
      <c r="V54" s="90" t="e">
        <f t="shared" si="4"/>
        <v>#REF!</v>
      </c>
      <c r="W54" s="90" t="e">
        <f t="shared" si="4"/>
        <v>#REF!</v>
      </c>
      <c r="X54" s="90" t="e">
        <f>+W54-SUM(X27:X53)</f>
        <v>#REF!</v>
      </c>
      <c r="Y54" s="90" t="e">
        <f>+X54-SUM(Y27:Y53)</f>
        <v>#REF!</v>
      </c>
      <c r="Z54" s="90" t="e">
        <f t="shared" ref="Z54:AG54" si="5">+Y54-SUM(Z27:Z53)</f>
        <v>#REF!</v>
      </c>
      <c r="AA54" s="90" t="e">
        <f t="shared" si="5"/>
        <v>#REF!</v>
      </c>
      <c r="AB54" s="90" t="e">
        <f t="shared" si="5"/>
        <v>#REF!</v>
      </c>
      <c r="AC54" s="90" t="e">
        <f t="shared" si="5"/>
        <v>#REF!</v>
      </c>
      <c r="AD54" s="90" t="e">
        <f t="shared" si="5"/>
        <v>#REF!</v>
      </c>
      <c r="AE54" s="90" t="e">
        <f t="shared" si="5"/>
        <v>#REF!</v>
      </c>
      <c r="AF54" s="90" t="e">
        <f t="shared" si="5"/>
        <v>#REF!</v>
      </c>
      <c r="AG54" s="90" t="e">
        <f t="shared" si="5"/>
        <v>#REF!</v>
      </c>
    </row>
    <row r="55" spans="1:33" ht="20.100000000000001" customHeight="1">
      <c r="A55" s="806" t="s">
        <v>14</v>
      </c>
      <c r="B55" s="791" t="s">
        <v>72</v>
      </c>
      <c r="C55" s="63"/>
      <c r="D55" s="43" t="s">
        <v>21</v>
      </c>
      <c r="E55" s="203" t="s">
        <v>72</v>
      </c>
      <c r="F55" s="44">
        <v>2500</v>
      </c>
      <c r="G55" s="45"/>
      <c r="H55" s="45">
        <v>0</v>
      </c>
      <c r="I55" s="781" t="e">
        <f>+VLOOKUP(B55,Sheet2!$B$3:$C$189,2,0)</f>
        <v>#REF!</v>
      </c>
      <c r="J55" s="79">
        <f>+IF(SUM(K55:L55)&lt;&gt;$N$3,ROUND(IFERROR(VLOOKUP(D55,FCSTSDV!$C$2:$C$285,2,0),0)/ok!F55+0,0),0)</f>
        <v>0</v>
      </c>
      <c r="K55" s="99">
        <f t="array" ref="K55">+IFERROR(ROUND(INDEX(FCSTSDV!$D$2:$N$674,MATCH(ok!$D55,FCSTSDV!$C$2:$C$674,0),MATCH(ok!K$3,FCSTSDV!$D$1:$N$1,0))/ok!$F55,1),0)</f>
        <v>0</v>
      </c>
      <c r="L55" s="99">
        <f t="array" ref="L55">+IFERROR(ROUND(INDEX(FCSTSDV!$D$2:$N$674,MATCH(ok!$D55,FCSTSDV!$C$2:$C$674,0),MATCH(ok!L$3,FCSTSDV!$D$1:$N$1,0))/ok!$F55,1),0)</f>
        <v>0</v>
      </c>
      <c r="M55" s="99">
        <f t="array" ref="M55">+IFERROR(ROUND(INDEX(FCSTSDV!$D$2:$N$674,MATCH(ok!$D55,FCSTSDV!$C$2:$C$674,0),MATCH(ok!M$3,FCSTSDV!$D$1:$N$1,0))/ok!$F55,1),0)</f>
        <v>0</v>
      </c>
      <c r="N55" s="99">
        <f t="array" ref="N55">+IFERROR(ROUND(INDEX(FCSTSDV!$D$2:$N$674,MATCH(ok!$D55,FCSTSDV!$C$2:$C$674,0),MATCH(ok!N$3,FCSTSDV!$D$1:$N$1,0))/ok!$F55,1),0)</f>
        <v>0</v>
      </c>
      <c r="O55" s="99">
        <f t="array" ref="O55">+IFERROR(ROUND(INDEX(FCSTSDV!$D$2:$N$674,MATCH(ok!$D55,FCSTSDV!$C$2:$C$674,0),MATCH(ok!O$3,FCSTSDV!$D$1:$N$1,0))/ok!$F55,1),0)</f>
        <v>0</v>
      </c>
      <c r="P55" s="99">
        <f t="array" ref="P55">+IFERROR(ROUND(INDEX(FCSTSDV!$D$2:$N$674,MATCH(ok!$D55,FCSTSDV!$C$2:$C$674,0),MATCH(ok!P$3,FCSTSDV!$D$1:$N$1,0))/ok!$F55,1),0)</f>
        <v>0</v>
      </c>
      <c r="Q55" s="99">
        <f t="array" ref="Q55">+IFERROR(ROUND(INDEX(FCSTSDV!$D$2:$N$674,MATCH(ok!$D55,FCSTSDV!$C$2:$C$674,0),MATCH(ok!Q$3,FCSTSDV!$D$1:$N$1,0))/ok!$F55,1),0)</f>
        <v>0</v>
      </c>
      <c r="R55" s="99">
        <f t="array" ref="R55">+IFERROR(ROUND(INDEX(FCSTSDV!$D$2:$N$674,MATCH(ok!$D55,FCSTSDV!$C$2:$C$674,0),MATCH(ok!R$3,FCSTSDV!$D$1:$N$1,0))/ok!$F55,1),0)</f>
        <v>0</v>
      </c>
      <c r="S55" s="99">
        <f t="array" ref="S55">+IFERROR(ROUND(INDEX(FCSTSDV!$D$2:$N$674,MATCH(ok!$D55,FCSTSDV!$C$2:$C$674,0),MATCH(ok!S$3,FCSTSDV!$D$1:$N$1,0))/ok!$F55,1),0)</f>
        <v>0</v>
      </c>
      <c r="T55" s="99">
        <f t="array" ref="T55">+IFERROR(ROUND(INDEX(FCSTSDV!$D$2:$N$674,MATCH(ok!$D55,FCSTSDV!$C$2:$C$674,0),MATCH(ok!T$3,FCSTSDV!$D$1:$N$1,0))/ok!$F55,1),0)</f>
        <v>0</v>
      </c>
      <c r="U55" s="99">
        <f t="array" ref="U55">+IFERROR(ROUND(INDEX(FCSTSDV!$D$2:$N$674,MATCH(ok!$D55,FCSTSDV!$C$2:$C$674,0),MATCH(ok!U$3,FCSTSDV!$D$1:$N$1,0))/ok!$F55,1),0)</f>
        <v>0</v>
      </c>
      <c r="V55" s="99">
        <f t="array" ref="V55">+IFERROR(ROUND(INDEX(FCSTSDV!$D$2:$N$674,MATCH(ok!$D55,FCSTSDV!$C$2:$C$674,0),MATCH(ok!V$3,FCSTSDV!$D$1:$N$1,0))/ok!$F55,1),0)</f>
        <v>0</v>
      </c>
      <c r="W55" s="99">
        <f t="array" ref="W55">+IFERROR(ROUND(INDEX(FCSTSDV!$D$2:$N$674,MATCH(ok!$D55,FCSTSDV!$C$2:$C$674,0),MATCH(ok!W$3,FCSTSDV!$D$1:$N$1,0))/ok!$F55,1),0)</f>
        <v>0</v>
      </c>
      <c r="X55" s="99">
        <f t="array" ref="X55">+IFERROR(ROUND(INDEX(FCSTSDV!$D$2:$N$674,MATCH(ok!$D55,FCSTSDV!$C$2:$C$674,0),MATCH(ok!X$3,FCSTSDV!$D$1:$N$1,0))/ok!$F55,1),0)</f>
        <v>0</v>
      </c>
      <c r="Y55" s="99">
        <f t="array" ref="Y55">+IFERROR(ROUND(INDEX(FCSTSDV!$D$2:$N$674,MATCH(ok!$D55,FCSTSDV!$C$2:$C$674,0),MATCH(ok!Y$3,FCSTSDV!$D$1:$N$1,0))/ok!$F55,1),0)</f>
        <v>0</v>
      </c>
      <c r="Z55" s="99">
        <f t="array" ref="Z55">+IFERROR(ROUND(INDEX(FCSTSDV!$D$2:$N$674,MATCH(ok!$D55,FCSTSDV!$C$2:$C$674,0),MATCH(ok!Z$3,FCSTSDV!$D$1:$N$1,0))/ok!$F55,1),0)</f>
        <v>0</v>
      </c>
      <c r="AA55" s="99">
        <f t="array" ref="AA55">+IFERROR(ROUND(INDEX(FCSTSDV!$D$2:$N$674,MATCH(ok!$D55,FCSTSDV!$C$2:$C$674,0),MATCH(ok!AA$3,FCSTSDV!$D$1:$N$1,0))/ok!$F55,1),0)</f>
        <v>0</v>
      </c>
      <c r="AB55" s="99">
        <f t="array" ref="AB55">+IFERROR(ROUND(INDEX(FCSTSDV!$D$2:$N$674,MATCH(ok!$D55,FCSTSDV!$C$2:$C$674,0),MATCH(ok!AB$3,FCSTSDV!$D$1:$N$1,0))/ok!$F55,1),0)</f>
        <v>0</v>
      </c>
      <c r="AC55" s="99">
        <f t="array" ref="AC55">+IFERROR(ROUND(INDEX(FCSTSDV!$D$2:$N$674,MATCH(ok!$D55,FCSTSDV!$C$2:$C$674,0),MATCH(ok!AC$3,FCSTSDV!$D$1:$N$1,0))/ok!$F55,1),0)</f>
        <v>0</v>
      </c>
      <c r="AD55" s="99">
        <f t="array" ref="AD55">+IFERROR(ROUND(INDEX(FCSTSDV!$D$2:$N$674,MATCH(ok!$D55,FCSTSDV!$C$2:$C$674,0),MATCH(ok!AD$3,FCSTSDV!$D$1:$N$1,0))/ok!$F55,1),0)</f>
        <v>0</v>
      </c>
      <c r="AE55" s="99">
        <f t="array" ref="AE55">+IFERROR(ROUND(INDEX(FCSTSDV!$D$2:$N$674,MATCH(ok!$D55,FCSTSDV!$C$2:$C$674,0),MATCH(ok!AE$3,FCSTSDV!$D$1:$N$1,0))/ok!$F55,1),0)</f>
        <v>0</v>
      </c>
      <c r="AF55" s="99">
        <f t="array" ref="AF55">+IFERROR(ROUND(INDEX(FCSTSDV!$D$2:$N$674,MATCH(ok!$D55,FCSTSDV!$C$2:$C$674,0),MATCH(ok!AF$3,FCSTSDV!$D$1:$N$1,0))/ok!$F55,1),0)</f>
        <v>0</v>
      </c>
      <c r="AG55" s="99">
        <f t="array" ref="AG55">+IFERROR(ROUND(INDEX(FCSTSDV!$D$2:$N$674,MATCH(ok!$D55,FCSTSDV!$C$2:$C$674,0),MATCH(ok!AG$3,FCSTSDV!$D$1:$N$1,0))/ok!$F55,1),0)</f>
        <v>0</v>
      </c>
    </row>
    <row r="56" spans="1:33" ht="20.100000000000001" customHeight="1">
      <c r="A56" s="813"/>
      <c r="B56" s="795"/>
      <c r="C56" s="50"/>
      <c r="D56" s="46" t="s">
        <v>73</v>
      </c>
      <c r="E56" s="204" t="str">
        <f t="shared" ref="E56:E73" si="6">+E55</f>
        <v>30*50</v>
      </c>
      <c r="F56" s="47">
        <v>1500</v>
      </c>
      <c r="G56" s="48"/>
      <c r="H56" s="48"/>
      <c r="I56" s="785"/>
      <c r="J56" s="79">
        <f>+IF(SUM(K56:L56)&lt;&gt;$N$3,ROUND(IFERROR(VLOOKUP(D56,FCSTSDV!$C$2:$C$285,2,0),0)/ok!F56+0,0),0)</f>
        <v>0</v>
      </c>
      <c r="K56" s="92">
        <f t="array" ref="K56">+IFERROR(ROUND(INDEX(FCSTSDV!$D$2:$N$674,MATCH(ok!$D56,FCSTSDV!$C$2:$C$674,0),MATCH(ok!K$3,FCSTSDV!$D$1:$N$1,0))/ok!$F56,1),0)</f>
        <v>0</v>
      </c>
      <c r="L56" s="92">
        <f t="array" ref="L56">+IFERROR(ROUND(INDEX(FCSTSDV!$D$2:$N$674,MATCH(ok!$D56,FCSTSDV!$C$2:$C$674,0),MATCH(ok!L$3,FCSTSDV!$D$1:$N$1,0))/ok!$F56,1),0)</f>
        <v>0</v>
      </c>
      <c r="M56" s="92">
        <f t="array" ref="M56">+IFERROR(ROUND(INDEX(FCSTSDV!$D$2:$N$674,MATCH(ok!$D56,FCSTSDV!$C$2:$C$674,0),MATCH(ok!M$3,FCSTSDV!$D$1:$N$1,0))/ok!$F56,1),0)</f>
        <v>0</v>
      </c>
      <c r="N56" s="92">
        <f t="array" ref="N56">+IFERROR(ROUND(INDEX(FCSTSDV!$D$2:$N$674,MATCH(ok!$D56,FCSTSDV!$C$2:$C$674,0),MATCH(ok!N$3,FCSTSDV!$D$1:$N$1,0))/ok!$F56,1),0)</f>
        <v>0</v>
      </c>
      <c r="O56" s="92">
        <f t="array" ref="O56">+IFERROR(ROUND(INDEX(FCSTSDV!$D$2:$N$674,MATCH(ok!$D56,FCSTSDV!$C$2:$C$674,0),MATCH(ok!O$3,FCSTSDV!$D$1:$N$1,0))/ok!$F56,1),0)</f>
        <v>0</v>
      </c>
      <c r="P56" s="92">
        <f t="array" ref="P56">+IFERROR(ROUND(INDEX(FCSTSDV!$D$2:$N$674,MATCH(ok!$D56,FCSTSDV!$C$2:$C$674,0),MATCH(ok!P$3,FCSTSDV!$D$1:$N$1,0))/ok!$F56,1),0)</f>
        <v>0</v>
      </c>
      <c r="Q56" s="92">
        <f t="array" ref="Q56">+IFERROR(ROUND(INDEX(FCSTSDV!$D$2:$N$674,MATCH(ok!$D56,FCSTSDV!$C$2:$C$674,0),MATCH(ok!Q$3,FCSTSDV!$D$1:$N$1,0))/ok!$F56,1),0)</f>
        <v>0</v>
      </c>
      <c r="R56" s="92">
        <f t="array" ref="R56">+IFERROR(ROUND(INDEX(FCSTSDV!$D$2:$N$674,MATCH(ok!$D56,FCSTSDV!$C$2:$C$674,0),MATCH(ok!R$3,FCSTSDV!$D$1:$N$1,0))/ok!$F56,1),0)</f>
        <v>0</v>
      </c>
      <c r="S56" s="92">
        <f t="array" ref="S56">+IFERROR(ROUND(INDEX(FCSTSDV!$D$2:$N$674,MATCH(ok!$D56,FCSTSDV!$C$2:$C$674,0),MATCH(ok!S$3,FCSTSDV!$D$1:$N$1,0))/ok!$F56,1),0)</f>
        <v>0</v>
      </c>
      <c r="T56" s="92">
        <f t="array" ref="T56">+IFERROR(ROUND(INDEX(FCSTSDV!$D$2:$N$674,MATCH(ok!$D56,FCSTSDV!$C$2:$C$674,0),MATCH(ok!T$3,FCSTSDV!$D$1:$N$1,0))/ok!$F56,1),0)</f>
        <v>0</v>
      </c>
      <c r="U56" s="92">
        <f t="array" ref="U56">+IFERROR(ROUND(INDEX(FCSTSDV!$D$2:$N$674,MATCH(ok!$D56,FCSTSDV!$C$2:$C$674,0),MATCH(ok!U$3,FCSTSDV!$D$1:$N$1,0))/ok!$F56,1),0)</f>
        <v>0</v>
      </c>
      <c r="V56" s="92">
        <f t="array" ref="V56">+IFERROR(ROUND(INDEX(FCSTSDV!$D$2:$N$674,MATCH(ok!$D56,FCSTSDV!$C$2:$C$674,0),MATCH(ok!V$3,FCSTSDV!$D$1:$N$1,0))/ok!$F56,1),0)</f>
        <v>0</v>
      </c>
      <c r="W56" s="92">
        <f t="array" ref="W56">+IFERROR(ROUND(INDEX(FCSTSDV!$D$2:$N$674,MATCH(ok!$D56,FCSTSDV!$C$2:$C$674,0),MATCH(ok!W$3,FCSTSDV!$D$1:$N$1,0))/ok!$F56,1),0)</f>
        <v>0</v>
      </c>
      <c r="X56" s="92">
        <f t="array" ref="X56">+IFERROR(ROUND(INDEX(FCSTSDV!$D$2:$N$674,MATCH(ok!$D56,FCSTSDV!$C$2:$C$674,0),MATCH(ok!X$3,FCSTSDV!$D$1:$N$1,0))/ok!$F56,1),0)</f>
        <v>0</v>
      </c>
      <c r="Y56" s="92">
        <f t="array" ref="Y56">+IFERROR(ROUND(INDEX(FCSTSDV!$D$2:$N$674,MATCH(ok!$D56,FCSTSDV!$C$2:$C$674,0),MATCH(ok!Y$3,FCSTSDV!$D$1:$N$1,0))/ok!$F56,1),0)</f>
        <v>0</v>
      </c>
      <c r="Z56" s="92">
        <f t="array" ref="Z56">+IFERROR(ROUND(INDEX(FCSTSDV!$D$2:$N$674,MATCH(ok!$D56,FCSTSDV!$C$2:$C$674,0),MATCH(ok!Z$3,FCSTSDV!$D$1:$N$1,0))/ok!$F56,1),0)</f>
        <v>0</v>
      </c>
      <c r="AA56" s="92">
        <f t="array" ref="AA56">+IFERROR(ROUND(INDEX(FCSTSDV!$D$2:$N$674,MATCH(ok!$D56,FCSTSDV!$C$2:$C$674,0),MATCH(ok!AA$3,FCSTSDV!$D$1:$N$1,0))/ok!$F56,1),0)</f>
        <v>0</v>
      </c>
      <c r="AB56" s="92">
        <f t="array" ref="AB56">+IFERROR(ROUND(INDEX(FCSTSDV!$D$2:$N$674,MATCH(ok!$D56,FCSTSDV!$C$2:$C$674,0),MATCH(ok!AB$3,FCSTSDV!$D$1:$N$1,0))/ok!$F56,1),0)</f>
        <v>0</v>
      </c>
      <c r="AC56" s="92">
        <f t="array" ref="AC56">+IFERROR(ROUND(INDEX(FCSTSDV!$D$2:$N$674,MATCH(ok!$D56,FCSTSDV!$C$2:$C$674,0),MATCH(ok!AC$3,FCSTSDV!$D$1:$N$1,0))/ok!$F56,1),0)</f>
        <v>0</v>
      </c>
      <c r="AD56" s="92">
        <f t="array" ref="AD56">+IFERROR(ROUND(INDEX(FCSTSDV!$D$2:$N$674,MATCH(ok!$D56,FCSTSDV!$C$2:$C$674,0),MATCH(ok!AD$3,FCSTSDV!$D$1:$N$1,0))/ok!$F56,1),0)</f>
        <v>0</v>
      </c>
      <c r="AE56" s="92">
        <f t="array" ref="AE56">+IFERROR(ROUND(INDEX(FCSTSDV!$D$2:$N$674,MATCH(ok!$D56,FCSTSDV!$C$2:$C$674,0),MATCH(ok!AE$3,FCSTSDV!$D$1:$N$1,0))/ok!$F56,1),0)</f>
        <v>0</v>
      </c>
      <c r="AF56" s="92">
        <f t="array" ref="AF56">+IFERROR(ROUND(INDEX(FCSTSDV!$D$2:$N$674,MATCH(ok!$D56,FCSTSDV!$C$2:$C$674,0),MATCH(ok!AF$3,FCSTSDV!$D$1:$N$1,0))/ok!$F56,1),0)</f>
        <v>0</v>
      </c>
      <c r="AG56" s="92">
        <f t="array" ref="AG56">+IFERROR(ROUND(INDEX(FCSTSDV!$D$2:$N$674,MATCH(ok!$D56,FCSTSDV!$C$2:$C$674,0),MATCH(ok!AG$3,FCSTSDV!$D$1:$N$1,0))/ok!$F56,1),0)</f>
        <v>0</v>
      </c>
    </row>
    <row r="57" spans="1:33" ht="20.100000000000001" customHeight="1">
      <c r="A57" s="813"/>
      <c r="B57" s="795"/>
      <c r="C57" s="57"/>
      <c r="D57" s="46" t="s">
        <v>74</v>
      </c>
      <c r="E57" s="204" t="str">
        <f t="shared" si="6"/>
        <v>30*50</v>
      </c>
      <c r="F57" s="49">
        <v>2500</v>
      </c>
      <c r="G57" s="48"/>
      <c r="H57" s="48"/>
      <c r="I57" s="785"/>
      <c r="J57" s="79">
        <f>+IF(SUM(K57:L57)&lt;&gt;$N$3,ROUND(IFERROR(VLOOKUP(D57,FCSTSDV!$C$2:$C$285,2,0),0)/ok!F57+0,0),0)</f>
        <v>0</v>
      </c>
      <c r="K57" s="92">
        <f t="array" ref="K57">+IFERROR(ROUND(INDEX(FCSTSDV!$D$2:$N$674,MATCH(ok!$D57,FCSTSDV!$C$2:$C$674,0),MATCH(ok!K$3,FCSTSDV!$D$1:$N$1,0))/ok!$F57,1),0)</f>
        <v>0</v>
      </c>
      <c r="L57" s="92">
        <f t="array" ref="L57">+IFERROR(ROUND(INDEX(FCSTSDV!$D$2:$N$674,MATCH(ok!$D57,FCSTSDV!$C$2:$C$674,0),MATCH(ok!L$3,FCSTSDV!$D$1:$N$1,0))/ok!$F57,1),0)</f>
        <v>0</v>
      </c>
      <c r="M57" s="92">
        <f t="array" ref="M57">+IFERROR(ROUND(INDEX(FCSTSDV!$D$2:$N$674,MATCH(ok!$D57,FCSTSDV!$C$2:$C$674,0),MATCH(ok!M$3,FCSTSDV!$D$1:$N$1,0))/ok!$F57,1),0)</f>
        <v>0</v>
      </c>
      <c r="N57" s="92">
        <f t="array" ref="N57">+IFERROR(ROUND(INDEX(FCSTSDV!$D$2:$N$674,MATCH(ok!$D57,FCSTSDV!$C$2:$C$674,0),MATCH(ok!N$3,FCSTSDV!$D$1:$N$1,0))/ok!$F57,1),0)</f>
        <v>0</v>
      </c>
      <c r="O57" s="92">
        <f t="array" ref="O57">+IFERROR(ROUND(INDEX(FCSTSDV!$D$2:$N$674,MATCH(ok!$D57,FCSTSDV!$C$2:$C$674,0),MATCH(ok!O$3,FCSTSDV!$D$1:$N$1,0))/ok!$F57,1),0)</f>
        <v>0</v>
      </c>
      <c r="P57" s="92">
        <f t="array" ref="P57">+IFERROR(ROUND(INDEX(FCSTSDV!$D$2:$N$674,MATCH(ok!$D57,FCSTSDV!$C$2:$C$674,0),MATCH(ok!P$3,FCSTSDV!$D$1:$N$1,0))/ok!$F57,1),0)</f>
        <v>0</v>
      </c>
      <c r="Q57" s="92">
        <f t="array" ref="Q57">+IFERROR(ROUND(INDEX(FCSTSDV!$D$2:$N$674,MATCH(ok!$D57,FCSTSDV!$C$2:$C$674,0),MATCH(ok!Q$3,FCSTSDV!$D$1:$N$1,0))/ok!$F57,1),0)</f>
        <v>0</v>
      </c>
      <c r="R57" s="92">
        <f t="array" ref="R57">+IFERROR(ROUND(INDEX(FCSTSDV!$D$2:$N$674,MATCH(ok!$D57,FCSTSDV!$C$2:$C$674,0),MATCH(ok!R$3,FCSTSDV!$D$1:$N$1,0))/ok!$F57,1),0)</f>
        <v>0</v>
      </c>
      <c r="S57" s="92">
        <f t="array" ref="S57">+IFERROR(ROUND(INDEX(FCSTSDV!$D$2:$N$674,MATCH(ok!$D57,FCSTSDV!$C$2:$C$674,0),MATCH(ok!S$3,FCSTSDV!$D$1:$N$1,0))/ok!$F57,1),0)</f>
        <v>0</v>
      </c>
      <c r="T57" s="92">
        <f t="array" ref="T57">+IFERROR(ROUND(INDEX(FCSTSDV!$D$2:$N$674,MATCH(ok!$D57,FCSTSDV!$C$2:$C$674,0),MATCH(ok!T$3,FCSTSDV!$D$1:$N$1,0))/ok!$F57,1),0)</f>
        <v>0</v>
      </c>
      <c r="U57" s="92">
        <f t="array" ref="U57">+IFERROR(ROUND(INDEX(FCSTSDV!$D$2:$N$674,MATCH(ok!$D57,FCSTSDV!$C$2:$C$674,0),MATCH(ok!U$3,FCSTSDV!$D$1:$N$1,0))/ok!$F57,1),0)</f>
        <v>0</v>
      </c>
      <c r="V57" s="92">
        <f t="array" ref="V57">+IFERROR(ROUND(INDEX(FCSTSDV!$D$2:$N$674,MATCH(ok!$D57,FCSTSDV!$C$2:$C$674,0),MATCH(ok!V$3,FCSTSDV!$D$1:$N$1,0))/ok!$F57,1),0)</f>
        <v>0</v>
      </c>
      <c r="W57" s="92">
        <f t="array" ref="W57">+IFERROR(ROUND(INDEX(FCSTSDV!$D$2:$N$674,MATCH(ok!$D57,FCSTSDV!$C$2:$C$674,0),MATCH(ok!W$3,FCSTSDV!$D$1:$N$1,0))/ok!$F57,1),0)</f>
        <v>0</v>
      </c>
      <c r="X57" s="92">
        <f t="array" ref="X57">+IFERROR(ROUND(INDEX(FCSTSDV!$D$2:$N$674,MATCH(ok!$D57,FCSTSDV!$C$2:$C$674,0),MATCH(ok!X$3,FCSTSDV!$D$1:$N$1,0))/ok!$F57,1),0)</f>
        <v>0</v>
      </c>
      <c r="Y57" s="92">
        <f t="array" ref="Y57">+IFERROR(ROUND(INDEX(FCSTSDV!$D$2:$N$674,MATCH(ok!$D57,FCSTSDV!$C$2:$C$674,0),MATCH(ok!Y$3,FCSTSDV!$D$1:$N$1,0))/ok!$F57,1),0)</f>
        <v>0</v>
      </c>
      <c r="Z57" s="92">
        <f t="array" ref="Z57">+IFERROR(ROUND(INDEX(FCSTSDV!$D$2:$N$674,MATCH(ok!$D57,FCSTSDV!$C$2:$C$674,0),MATCH(ok!Z$3,FCSTSDV!$D$1:$N$1,0))/ok!$F57,1),0)</f>
        <v>0</v>
      </c>
      <c r="AA57" s="92">
        <f t="array" ref="AA57">+IFERROR(ROUND(INDEX(FCSTSDV!$D$2:$N$674,MATCH(ok!$D57,FCSTSDV!$C$2:$C$674,0),MATCH(ok!AA$3,FCSTSDV!$D$1:$N$1,0))/ok!$F57,1),0)</f>
        <v>0</v>
      </c>
      <c r="AB57" s="92">
        <f t="array" ref="AB57">+IFERROR(ROUND(INDEX(FCSTSDV!$D$2:$N$674,MATCH(ok!$D57,FCSTSDV!$C$2:$C$674,0),MATCH(ok!AB$3,FCSTSDV!$D$1:$N$1,0))/ok!$F57,1),0)</f>
        <v>0</v>
      </c>
      <c r="AC57" s="92">
        <f t="array" ref="AC57">+IFERROR(ROUND(INDEX(FCSTSDV!$D$2:$N$674,MATCH(ok!$D57,FCSTSDV!$C$2:$C$674,0),MATCH(ok!AC$3,FCSTSDV!$D$1:$N$1,0))/ok!$F57,1),0)</f>
        <v>0</v>
      </c>
      <c r="AD57" s="92">
        <f t="array" ref="AD57">+IFERROR(ROUND(INDEX(FCSTSDV!$D$2:$N$674,MATCH(ok!$D57,FCSTSDV!$C$2:$C$674,0),MATCH(ok!AD$3,FCSTSDV!$D$1:$N$1,0))/ok!$F57,1),0)</f>
        <v>0</v>
      </c>
      <c r="AE57" s="92">
        <f t="array" ref="AE57">+IFERROR(ROUND(INDEX(FCSTSDV!$D$2:$N$674,MATCH(ok!$D57,FCSTSDV!$C$2:$C$674,0),MATCH(ok!AE$3,FCSTSDV!$D$1:$N$1,0))/ok!$F57,1),0)</f>
        <v>0</v>
      </c>
      <c r="AF57" s="92">
        <f t="array" ref="AF57">+IFERROR(ROUND(INDEX(FCSTSDV!$D$2:$N$674,MATCH(ok!$D57,FCSTSDV!$C$2:$C$674,0),MATCH(ok!AF$3,FCSTSDV!$D$1:$N$1,0))/ok!$F57,1),0)</f>
        <v>0</v>
      </c>
      <c r="AG57" s="92">
        <f t="array" ref="AG57">+IFERROR(ROUND(INDEX(FCSTSDV!$D$2:$N$674,MATCH(ok!$D57,FCSTSDV!$C$2:$C$674,0),MATCH(ok!AG$3,FCSTSDV!$D$1:$N$1,0))/ok!$F57,1),0)</f>
        <v>0</v>
      </c>
    </row>
    <row r="58" spans="1:33" ht="20.100000000000001" customHeight="1">
      <c r="A58" s="813"/>
      <c r="B58" s="795"/>
      <c r="C58" s="57"/>
      <c r="D58" s="46" t="s">
        <v>75</v>
      </c>
      <c r="E58" s="204" t="str">
        <f t="shared" si="6"/>
        <v>30*50</v>
      </c>
      <c r="F58" s="49">
        <v>2500</v>
      </c>
      <c r="G58" s="48"/>
      <c r="H58" s="48"/>
      <c r="I58" s="785"/>
      <c r="J58" s="79">
        <f>+IF(SUM(K58:L58)&lt;&gt;$N$3,ROUND(IFERROR(VLOOKUP(D58,FCSTSDV!$C$2:$C$285,2,0),0)/ok!F58+0,0),0)</f>
        <v>0</v>
      </c>
      <c r="K58" s="92">
        <f t="array" ref="K58">+IFERROR(ROUND(INDEX(FCSTSDV!$D$2:$N$674,MATCH(ok!$D58,FCSTSDV!$C$2:$C$674,0),MATCH(ok!K$3,FCSTSDV!$D$1:$N$1,0))/ok!$F58,1),0)</f>
        <v>0</v>
      </c>
      <c r="L58" s="92">
        <f t="array" ref="L58">+IFERROR(ROUND(INDEX(FCSTSDV!$D$2:$N$674,MATCH(ok!$D58,FCSTSDV!$C$2:$C$674,0),MATCH(ok!L$3,FCSTSDV!$D$1:$N$1,0))/ok!$F58,1),0)</f>
        <v>0</v>
      </c>
      <c r="M58" s="92">
        <f t="array" ref="M58">+IFERROR(ROUND(INDEX(FCSTSDV!$D$2:$N$674,MATCH(ok!$D58,FCSTSDV!$C$2:$C$674,0),MATCH(ok!M$3,FCSTSDV!$D$1:$N$1,0))/ok!$F58,1),0)</f>
        <v>0</v>
      </c>
      <c r="N58" s="92">
        <f t="array" ref="N58">+IFERROR(ROUND(INDEX(FCSTSDV!$D$2:$N$674,MATCH(ok!$D58,FCSTSDV!$C$2:$C$674,0),MATCH(ok!N$3,FCSTSDV!$D$1:$N$1,0))/ok!$F58,1),0)</f>
        <v>0</v>
      </c>
      <c r="O58" s="92">
        <f t="array" ref="O58">+IFERROR(ROUND(INDEX(FCSTSDV!$D$2:$N$674,MATCH(ok!$D58,FCSTSDV!$C$2:$C$674,0),MATCH(ok!O$3,FCSTSDV!$D$1:$N$1,0))/ok!$F58,1),0)</f>
        <v>0</v>
      </c>
      <c r="P58" s="92">
        <f t="array" ref="P58">+IFERROR(ROUND(INDEX(FCSTSDV!$D$2:$N$674,MATCH(ok!$D58,FCSTSDV!$C$2:$C$674,0),MATCH(ok!P$3,FCSTSDV!$D$1:$N$1,0))/ok!$F58,1),0)</f>
        <v>0</v>
      </c>
      <c r="Q58" s="92">
        <f t="array" ref="Q58">+IFERROR(ROUND(INDEX(FCSTSDV!$D$2:$N$674,MATCH(ok!$D58,FCSTSDV!$C$2:$C$674,0),MATCH(ok!Q$3,FCSTSDV!$D$1:$N$1,0))/ok!$F58,1),0)</f>
        <v>0</v>
      </c>
      <c r="R58" s="92">
        <f t="array" ref="R58">+IFERROR(ROUND(INDEX(FCSTSDV!$D$2:$N$674,MATCH(ok!$D58,FCSTSDV!$C$2:$C$674,0),MATCH(ok!R$3,FCSTSDV!$D$1:$N$1,0))/ok!$F58,1),0)</f>
        <v>0</v>
      </c>
      <c r="S58" s="92">
        <f t="array" ref="S58">+IFERROR(ROUND(INDEX(FCSTSDV!$D$2:$N$674,MATCH(ok!$D58,FCSTSDV!$C$2:$C$674,0),MATCH(ok!S$3,FCSTSDV!$D$1:$N$1,0))/ok!$F58,1),0)</f>
        <v>0</v>
      </c>
      <c r="T58" s="92">
        <f t="array" ref="T58">+IFERROR(ROUND(INDEX(FCSTSDV!$D$2:$N$674,MATCH(ok!$D58,FCSTSDV!$C$2:$C$674,0),MATCH(ok!T$3,FCSTSDV!$D$1:$N$1,0))/ok!$F58,1),0)</f>
        <v>0</v>
      </c>
      <c r="U58" s="92">
        <f t="array" ref="U58">+IFERROR(ROUND(INDEX(FCSTSDV!$D$2:$N$674,MATCH(ok!$D58,FCSTSDV!$C$2:$C$674,0),MATCH(ok!U$3,FCSTSDV!$D$1:$N$1,0))/ok!$F58,1),0)</f>
        <v>0</v>
      </c>
      <c r="V58" s="92">
        <f t="array" ref="V58">+IFERROR(ROUND(INDEX(FCSTSDV!$D$2:$N$674,MATCH(ok!$D58,FCSTSDV!$C$2:$C$674,0),MATCH(ok!V$3,FCSTSDV!$D$1:$N$1,0))/ok!$F58,1),0)</f>
        <v>0</v>
      </c>
      <c r="W58" s="92">
        <f t="array" ref="W58">+IFERROR(ROUND(INDEX(FCSTSDV!$D$2:$N$674,MATCH(ok!$D58,FCSTSDV!$C$2:$C$674,0),MATCH(ok!W$3,FCSTSDV!$D$1:$N$1,0))/ok!$F58,1),0)</f>
        <v>0</v>
      </c>
      <c r="X58" s="92">
        <f t="array" ref="X58">+IFERROR(ROUND(INDEX(FCSTSDV!$D$2:$N$674,MATCH(ok!$D58,FCSTSDV!$C$2:$C$674,0),MATCH(ok!X$3,FCSTSDV!$D$1:$N$1,0))/ok!$F58,1),0)</f>
        <v>0</v>
      </c>
      <c r="Y58" s="92">
        <f t="array" ref="Y58">+IFERROR(ROUND(INDEX(FCSTSDV!$D$2:$N$674,MATCH(ok!$D58,FCSTSDV!$C$2:$C$674,0),MATCH(ok!Y$3,FCSTSDV!$D$1:$N$1,0))/ok!$F58,1),0)</f>
        <v>0</v>
      </c>
      <c r="Z58" s="92">
        <f t="array" ref="Z58">+IFERROR(ROUND(INDEX(FCSTSDV!$D$2:$N$674,MATCH(ok!$D58,FCSTSDV!$C$2:$C$674,0),MATCH(ok!Z$3,FCSTSDV!$D$1:$N$1,0))/ok!$F58,1),0)</f>
        <v>0</v>
      </c>
      <c r="AA58" s="92">
        <f t="array" ref="AA58">+IFERROR(ROUND(INDEX(FCSTSDV!$D$2:$N$674,MATCH(ok!$D58,FCSTSDV!$C$2:$C$674,0),MATCH(ok!AA$3,FCSTSDV!$D$1:$N$1,0))/ok!$F58,1),0)</f>
        <v>0</v>
      </c>
      <c r="AB58" s="92">
        <f t="array" ref="AB58">+IFERROR(ROUND(INDEX(FCSTSDV!$D$2:$N$674,MATCH(ok!$D58,FCSTSDV!$C$2:$C$674,0),MATCH(ok!AB$3,FCSTSDV!$D$1:$N$1,0))/ok!$F58,1),0)</f>
        <v>0</v>
      </c>
      <c r="AC58" s="92">
        <f t="array" ref="AC58">+IFERROR(ROUND(INDEX(FCSTSDV!$D$2:$N$674,MATCH(ok!$D58,FCSTSDV!$C$2:$C$674,0),MATCH(ok!AC$3,FCSTSDV!$D$1:$N$1,0))/ok!$F58,1),0)</f>
        <v>0</v>
      </c>
      <c r="AD58" s="92">
        <f t="array" ref="AD58">+IFERROR(ROUND(INDEX(FCSTSDV!$D$2:$N$674,MATCH(ok!$D58,FCSTSDV!$C$2:$C$674,0),MATCH(ok!AD$3,FCSTSDV!$D$1:$N$1,0))/ok!$F58,1),0)</f>
        <v>0</v>
      </c>
      <c r="AE58" s="92">
        <f t="array" ref="AE58">+IFERROR(ROUND(INDEX(FCSTSDV!$D$2:$N$674,MATCH(ok!$D58,FCSTSDV!$C$2:$C$674,0),MATCH(ok!AE$3,FCSTSDV!$D$1:$N$1,0))/ok!$F58,1),0)</f>
        <v>0</v>
      </c>
      <c r="AF58" s="92">
        <f t="array" ref="AF58">+IFERROR(ROUND(INDEX(FCSTSDV!$D$2:$N$674,MATCH(ok!$D58,FCSTSDV!$C$2:$C$674,0),MATCH(ok!AF$3,FCSTSDV!$D$1:$N$1,0))/ok!$F58,1),0)</f>
        <v>0</v>
      </c>
      <c r="AG58" s="92">
        <f t="array" ref="AG58">+IFERROR(ROUND(INDEX(FCSTSDV!$D$2:$N$674,MATCH(ok!$D58,FCSTSDV!$C$2:$C$674,0),MATCH(ok!AG$3,FCSTSDV!$D$1:$N$1,0))/ok!$F58,1),0)</f>
        <v>0</v>
      </c>
    </row>
    <row r="59" spans="1:33" ht="20.100000000000001" customHeight="1">
      <c r="A59" s="813"/>
      <c r="B59" s="795"/>
      <c r="C59" s="57"/>
      <c r="D59" s="46" t="s">
        <v>76</v>
      </c>
      <c r="E59" s="204" t="str">
        <f t="shared" si="6"/>
        <v>30*50</v>
      </c>
      <c r="F59" s="49">
        <v>2500</v>
      </c>
      <c r="G59" s="48"/>
      <c r="H59" s="48"/>
      <c r="I59" s="785"/>
      <c r="J59" s="79">
        <f>+IF(SUM(K59:L59)&lt;&gt;$N$3,ROUND(IFERROR(VLOOKUP(D59,FCSTSDV!$C$2:$C$285,2,0),0)/ok!F59+0,0),0)</f>
        <v>0</v>
      </c>
      <c r="K59" s="92">
        <f t="array" ref="K59">+IFERROR(ROUND(INDEX(FCSTSDV!$D$2:$N$674,MATCH(ok!$D59,FCSTSDV!$C$2:$C$674,0),MATCH(ok!K$3,FCSTSDV!$D$1:$N$1,0))/ok!$F59,1),0)</f>
        <v>0</v>
      </c>
      <c r="L59" s="92">
        <f t="array" ref="L59">+IFERROR(ROUND(INDEX(FCSTSDV!$D$2:$N$674,MATCH(ok!$D59,FCSTSDV!$C$2:$C$674,0),MATCH(ok!L$3,FCSTSDV!$D$1:$N$1,0))/ok!$F59,1),0)</f>
        <v>0</v>
      </c>
      <c r="M59" s="92">
        <f t="array" ref="M59">+IFERROR(ROUND(INDEX(FCSTSDV!$D$2:$N$674,MATCH(ok!$D59,FCSTSDV!$C$2:$C$674,0),MATCH(ok!M$3,FCSTSDV!$D$1:$N$1,0))/ok!$F59,1),0)</f>
        <v>0</v>
      </c>
      <c r="N59" s="92">
        <f t="array" ref="N59">+IFERROR(ROUND(INDEX(FCSTSDV!$D$2:$N$674,MATCH(ok!$D59,FCSTSDV!$C$2:$C$674,0),MATCH(ok!N$3,FCSTSDV!$D$1:$N$1,0))/ok!$F59,1),0)</f>
        <v>0</v>
      </c>
      <c r="O59" s="92">
        <f t="array" ref="O59">+IFERROR(ROUND(INDEX(FCSTSDV!$D$2:$N$674,MATCH(ok!$D59,FCSTSDV!$C$2:$C$674,0),MATCH(ok!O$3,FCSTSDV!$D$1:$N$1,0))/ok!$F59,1),0)</f>
        <v>0</v>
      </c>
      <c r="P59" s="92">
        <f t="array" ref="P59">+IFERROR(ROUND(INDEX(FCSTSDV!$D$2:$N$674,MATCH(ok!$D59,FCSTSDV!$C$2:$C$674,0),MATCH(ok!P$3,FCSTSDV!$D$1:$N$1,0))/ok!$F59,1),0)</f>
        <v>0</v>
      </c>
      <c r="Q59" s="92">
        <f t="array" ref="Q59">+IFERROR(ROUND(INDEX(FCSTSDV!$D$2:$N$674,MATCH(ok!$D59,FCSTSDV!$C$2:$C$674,0),MATCH(ok!Q$3,FCSTSDV!$D$1:$N$1,0))/ok!$F59,1),0)</f>
        <v>0</v>
      </c>
      <c r="R59" s="92">
        <f t="array" ref="R59">+IFERROR(ROUND(INDEX(FCSTSDV!$D$2:$N$674,MATCH(ok!$D59,FCSTSDV!$C$2:$C$674,0),MATCH(ok!R$3,FCSTSDV!$D$1:$N$1,0))/ok!$F59,1),0)</f>
        <v>0</v>
      </c>
      <c r="S59" s="92">
        <f t="array" ref="S59">+IFERROR(ROUND(INDEX(FCSTSDV!$D$2:$N$674,MATCH(ok!$D59,FCSTSDV!$C$2:$C$674,0),MATCH(ok!S$3,FCSTSDV!$D$1:$N$1,0))/ok!$F59,1),0)</f>
        <v>0</v>
      </c>
      <c r="T59" s="92">
        <f t="array" ref="T59">+IFERROR(ROUND(INDEX(FCSTSDV!$D$2:$N$674,MATCH(ok!$D59,FCSTSDV!$C$2:$C$674,0),MATCH(ok!T$3,FCSTSDV!$D$1:$N$1,0))/ok!$F59,1),0)</f>
        <v>0</v>
      </c>
      <c r="U59" s="92">
        <f t="array" ref="U59">+IFERROR(ROUND(INDEX(FCSTSDV!$D$2:$N$674,MATCH(ok!$D59,FCSTSDV!$C$2:$C$674,0),MATCH(ok!U$3,FCSTSDV!$D$1:$N$1,0))/ok!$F59,1),0)</f>
        <v>0</v>
      </c>
      <c r="V59" s="92">
        <f t="array" ref="V59">+IFERROR(ROUND(INDEX(FCSTSDV!$D$2:$N$674,MATCH(ok!$D59,FCSTSDV!$C$2:$C$674,0),MATCH(ok!V$3,FCSTSDV!$D$1:$N$1,0))/ok!$F59,1),0)</f>
        <v>0</v>
      </c>
      <c r="W59" s="92">
        <f t="array" ref="W59">+IFERROR(ROUND(INDEX(FCSTSDV!$D$2:$N$674,MATCH(ok!$D59,FCSTSDV!$C$2:$C$674,0),MATCH(ok!W$3,FCSTSDV!$D$1:$N$1,0))/ok!$F59,1),0)</f>
        <v>0</v>
      </c>
      <c r="X59" s="92">
        <f t="array" ref="X59">+IFERROR(ROUND(INDEX(FCSTSDV!$D$2:$N$674,MATCH(ok!$D59,FCSTSDV!$C$2:$C$674,0),MATCH(ok!X$3,FCSTSDV!$D$1:$N$1,0))/ok!$F59,1),0)</f>
        <v>0</v>
      </c>
      <c r="Y59" s="92">
        <f t="array" ref="Y59">+IFERROR(ROUND(INDEX(FCSTSDV!$D$2:$N$674,MATCH(ok!$D59,FCSTSDV!$C$2:$C$674,0),MATCH(ok!Y$3,FCSTSDV!$D$1:$N$1,0))/ok!$F59,1),0)</f>
        <v>0</v>
      </c>
      <c r="Z59" s="92">
        <f t="array" ref="Z59">+IFERROR(ROUND(INDEX(FCSTSDV!$D$2:$N$674,MATCH(ok!$D59,FCSTSDV!$C$2:$C$674,0),MATCH(ok!Z$3,FCSTSDV!$D$1:$N$1,0))/ok!$F59,1),0)</f>
        <v>0</v>
      </c>
      <c r="AA59" s="92">
        <f t="array" ref="AA59">+IFERROR(ROUND(INDEX(FCSTSDV!$D$2:$N$674,MATCH(ok!$D59,FCSTSDV!$C$2:$C$674,0),MATCH(ok!AA$3,FCSTSDV!$D$1:$N$1,0))/ok!$F59,1),0)</f>
        <v>0</v>
      </c>
      <c r="AB59" s="92">
        <f t="array" ref="AB59">+IFERROR(ROUND(INDEX(FCSTSDV!$D$2:$N$674,MATCH(ok!$D59,FCSTSDV!$C$2:$C$674,0),MATCH(ok!AB$3,FCSTSDV!$D$1:$N$1,0))/ok!$F59,1),0)</f>
        <v>0</v>
      </c>
      <c r="AC59" s="92">
        <f t="array" ref="AC59">+IFERROR(ROUND(INDEX(FCSTSDV!$D$2:$N$674,MATCH(ok!$D59,FCSTSDV!$C$2:$C$674,0),MATCH(ok!AC$3,FCSTSDV!$D$1:$N$1,0))/ok!$F59,1),0)</f>
        <v>0</v>
      </c>
      <c r="AD59" s="92">
        <f t="array" ref="AD59">+IFERROR(ROUND(INDEX(FCSTSDV!$D$2:$N$674,MATCH(ok!$D59,FCSTSDV!$C$2:$C$674,0),MATCH(ok!AD$3,FCSTSDV!$D$1:$N$1,0))/ok!$F59,1),0)</f>
        <v>0</v>
      </c>
      <c r="AE59" s="92">
        <f t="array" ref="AE59">+IFERROR(ROUND(INDEX(FCSTSDV!$D$2:$N$674,MATCH(ok!$D59,FCSTSDV!$C$2:$C$674,0),MATCH(ok!AE$3,FCSTSDV!$D$1:$N$1,0))/ok!$F59,1),0)</f>
        <v>0</v>
      </c>
      <c r="AF59" s="92">
        <f t="array" ref="AF59">+IFERROR(ROUND(INDEX(FCSTSDV!$D$2:$N$674,MATCH(ok!$D59,FCSTSDV!$C$2:$C$674,0),MATCH(ok!AF$3,FCSTSDV!$D$1:$N$1,0))/ok!$F59,1),0)</f>
        <v>0</v>
      </c>
      <c r="AG59" s="92">
        <f t="array" ref="AG59">+IFERROR(ROUND(INDEX(FCSTSDV!$D$2:$N$674,MATCH(ok!$D59,FCSTSDV!$C$2:$C$674,0),MATCH(ok!AG$3,FCSTSDV!$D$1:$N$1,0))/ok!$F59,1),0)</f>
        <v>0</v>
      </c>
    </row>
    <row r="60" spans="1:33" ht="20.100000000000001" customHeight="1">
      <c r="A60" s="813"/>
      <c r="B60" s="795"/>
      <c r="C60" s="57"/>
      <c r="D60" s="46" t="s">
        <v>77</v>
      </c>
      <c r="E60" s="204" t="str">
        <f t="shared" si="6"/>
        <v>30*50</v>
      </c>
      <c r="F60" s="49">
        <v>2500</v>
      </c>
      <c r="G60" s="48"/>
      <c r="H60" s="48"/>
      <c r="I60" s="785"/>
      <c r="J60" s="79">
        <f>+IF(SUM(K60:L60)&lt;&gt;$N$3,ROUND(IFERROR(VLOOKUP(D60,FCSTSDV!$C$2:$C$285,2,0),0)/ok!F60+0,0),0)</f>
        <v>0</v>
      </c>
      <c r="K60" s="92">
        <f t="array" ref="K60">+IFERROR(ROUND(INDEX(FCSTSDV!$D$2:$N$674,MATCH(ok!$D60,FCSTSDV!$C$2:$C$674,0),MATCH(ok!K$3,FCSTSDV!$D$1:$N$1,0))/ok!$F60,1),0)</f>
        <v>0</v>
      </c>
      <c r="L60" s="92">
        <f t="array" ref="L60">+IFERROR(ROUND(INDEX(FCSTSDV!$D$2:$N$674,MATCH(ok!$D60,FCSTSDV!$C$2:$C$674,0),MATCH(ok!L$3,FCSTSDV!$D$1:$N$1,0))/ok!$F60,1),0)</f>
        <v>0</v>
      </c>
      <c r="M60" s="92">
        <f t="array" ref="M60">+IFERROR(ROUND(INDEX(FCSTSDV!$D$2:$N$674,MATCH(ok!$D60,FCSTSDV!$C$2:$C$674,0),MATCH(ok!M$3,FCSTSDV!$D$1:$N$1,0))/ok!$F60,1),0)</f>
        <v>0</v>
      </c>
      <c r="N60" s="92">
        <f t="array" ref="N60">+IFERROR(ROUND(INDEX(FCSTSDV!$D$2:$N$674,MATCH(ok!$D60,FCSTSDV!$C$2:$C$674,0),MATCH(ok!N$3,FCSTSDV!$D$1:$N$1,0))/ok!$F60,1),0)</f>
        <v>0</v>
      </c>
      <c r="O60" s="92">
        <f t="array" ref="O60">+IFERROR(ROUND(INDEX(FCSTSDV!$D$2:$N$674,MATCH(ok!$D60,FCSTSDV!$C$2:$C$674,0),MATCH(ok!O$3,FCSTSDV!$D$1:$N$1,0))/ok!$F60,1),0)</f>
        <v>0</v>
      </c>
      <c r="P60" s="92">
        <f t="array" ref="P60">+IFERROR(ROUND(INDEX(FCSTSDV!$D$2:$N$674,MATCH(ok!$D60,FCSTSDV!$C$2:$C$674,0),MATCH(ok!P$3,FCSTSDV!$D$1:$N$1,0))/ok!$F60,1),0)</f>
        <v>0</v>
      </c>
      <c r="Q60" s="92">
        <f t="array" ref="Q60">+IFERROR(ROUND(INDEX(FCSTSDV!$D$2:$N$674,MATCH(ok!$D60,FCSTSDV!$C$2:$C$674,0),MATCH(ok!Q$3,FCSTSDV!$D$1:$N$1,0))/ok!$F60,1),0)</f>
        <v>0</v>
      </c>
      <c r="R60" s="92">
        <f t="array" ref="R60">+IFERROR(ROUND(INDEX(FCSTSDV!$D$2:$N$674,MATCH(ok!$D60,FCSTSDV!$C$2:$C$674,0),MATCH(ok!R$3,FCSTSDV!$D$1:$N$1,0))/ok!$F60,1),0)</f>
        <v>0</v>
      </c>
      <c r="S60" s="92">
        <f t="array" ref="S60">+IFERROR(ROUND(INDEX(FCSTSDV!$D$2:$N$674,MATCH(ok!$D60,FCSTSDV!$C$2:$C$674,0),MATCH(ok!S$3,FCSTSDV!$D$1:$N$1,0))/ok!$F60,1),0)</f>
        <v>0</v>
      </c>
      <c r="T60" s="92">
        <f t="array" ref="T60">+IFERROR(ROUND(INDEX(FCSTSDV!$D$2:$N$674,MATCH(ok!$D60,FCSTSDV!$C$2:$C$674,0),MATCH(ok!T$3,FCSTSDV!$D$1:$N$1,0))/ok!$F60,1),0)</f>
        <v>0</v>
      </c>
      <c r="U60" s="92">
        <f t="array" ref="U60">+IFERROR(ROUND(INDEX(FCSTSDV!$D$2:$N$674,MATCH(ok!$D60,FCSTSDV!$C$2:$C$674,0),MATCH(ok!U$3,FCSTSDV!$D$1:$N$1,0))/ok!$F60,1),0)</f>
        <v>0</v>
      </c>
      <c r="V60" s="92">
        <f t="array" ref="V60">+IFERROR(ROUND(INDEX(FCSTSDV!$D$2:$N$674,MATCH(ok!$D60,FCSTSDV!$C$2:$C$674,0),MATCH(ok!V$3,FCSTSDV!$D$1:$N$1,0))/ok!$F60,1),0)</f>
        <v>0</v>
      </c>
      <c r="W60" s="92">
        <f t="array" ref="W60">+IFERROR(ROUND(INDEX(FCSTSDV!$D$2:$N$674,MATCH(ok!$D60,FCSTSDV!$C$2:$C$674,0),MATCH(ok!W$3,FCSTSDV!$D$1:$N$1,0))/ok!$F60,1),0)</f>
        <v>0</v>
      </c>
      <c r="X60" s="92">
        <f t="array" ref="X60">+IFERROR(ROUND(INDEX(FCSTSDV!$D$2:$N$674,MATCH(ok!$D60,FCSTSDV!$C$2:$C$674,0),MATCH(ok!X$3,FCSTSDV!$D$1:$N$1,0))/ok!$F60,1),0)</f>
        <v>0</v>
      </c>
      <c r="Y60" s="92">
        <f t="array" ref="Y60">+IFERROR(ROUND(INDEX(FCSTSDV!$D$2:$N$674,MATCH(ok!$D60,FCSTSDV!$C$2:$C$674,0),MATCH(ok!Y$3,FCSTSDV!$D$1:$N$1,0))/ok!$F60,1),0)</f>
        <v>0</v>
      </c>
      <c r="Z60" s="92">
        <f t="array" ref="Z60">+IFERROR(ROUND(INDEX(FCSTSDV!$D$2:$N$674,MATCH(ok!$D60,FCSTSDV!$C$2:$C$674,0),MATCH(ok!Z$3,FCSTSDV!$D$1:$N$1,0))/ok!$F60,1),0)</f>
        <v>0</v>
      </c>
      <c r="AA60" s="92">
        <f t="array" ref="AA60">+IFERROR(ROUND(INDEX(FCSTSDV!$D$2:$N$674,MATCH(ok!$D60,FCSTSDV!$C$2:$C$674,0),MATCH(ok!AA$3,FCSTSDV!$D$1:$N$1,0))/ok!$F60,1),0)</f>
        <v>0</v>
      </c>
      <c r="AB60" s="92">
        <f t="array" ref="AB60">+IFERROR(ROUND(INDEX(FCSTSDV!$D$2:$N$674,MATCH(ok!$D60,FCSTSDV!$C$2:$C$674,0),MATCH(ok!AB$3,FCSTSDV!$D$1:$N$1,0))/ok!$F60,1),0)</f>
        <v>0</v>
      </c>
      <c r="AC60" s="92">
        <f t="array" ref="AC60">+IFERROR(ROUND(INDEX(FCSTSDV!$D$2:$N$674,MATCH(ok!$D60,FCSTSDV!$C$2:$C$674,0),MATCH(ok!AC$3,FCSTSDV!$D$1:$N$1,0))/ok!$F60,1),0)</f>
        <v>0</v>
      </c>
      <c r="AD60" s="92">
        <f t="array" ref="AD60">+IFERROR(ROUND(INDEX(FCSTSDV!$D$2:$N$674,MATCH(ok!$D60,FCSTSDV!$C$2:$C$674,0),MATCH(ok!AD$3,FCSTSDV!$D$1:$N$1,0))/ok!$F60,1),0)</f>
        <v>0</v>
      </c>
      <c r="AE60" s="92">
        <f t="array" ref="AE60">+IFERROR(ROUND(INDEX(FCSTSDV!$D$2:$N$674,MATCH(ok!$D60,FCSTSDV!$C$2:$C$674,0),MATCH(ok!AE$3,FCSTSDV!$D$1:$N$1,0))/ok!$F60,1),0)</f>
        <v>0</v>
      </c>
      <c r="AF60" s="92">
        <f t="array" ref="AF60">+IFERROR(ROUND(INDEX(FCSTSDV!$D$2:$N$674,MATCH(ok!$D60,FCSTSDV!$C$2:$C$674,0),MATCH(ok!AF$3,FCSTSDV!$D$1:$N$1,0))/ok!$F60,1),0)</f>
        <v>0</v>
      </c>
      <c r="AG60" s="92">
        <f t="array" ref="AG60">+IFERROR(ROUND(INDEX(FCSTSDV!$D$2:$N$674,MATCH(ok!$D60,FCSTSDV!$C$2:$C$674,0),MATCH(ok!AG$3,FCSTSDV!$D$1:$N$1,0))/ok!$F60,1),0)</f>
        <v>0</v>
      </c>
    </row>
    <row r="61" spans="1:33" ht="20.100000000000001" customHeight="1">
      <c r="A61" s="813"/>
      <c r="B61" s="795"/>
      <c r="C61" s="57"/>
      <c r="D61" s="46" t="s">
        <v>78</v>
      </c>
      <c r="E61" s="204" t="str">
        <f t="shared" si="6"/>
        <v>30*50</v>
      </c>
      <c r="F61" s="49">
        <v>2500</v>
      </c>
      <c r="G61" s="48"/>
      <c r="H61" s="48"/>
      <c r="I61" s="785"/>
      <c r="J61" s="79">
        <f>+IF(SUM(K61:L61)&lt;&gt;$N$3,ROUND(IFERROR(VLOOKUP(D61,FCSTSDV!$C$2:$C$285,2,0),0)/ok!F61+0,0),0)</f>
        <v>0</v>
      </c>
      <c r="K61" s="92">
        <f t="array" ref="K61">+IFERROR(ROUND(INDEX(FCSTSDV!$D$2:$N$674,MATCH(ok!$D61,FCSTSDV!$C$2:$C$674,0),MATCH(ok!K$3,FCSTSDV!$D$1:$N$1,0))/ok!$F61,1),0)</f>
        <v>0</v>
      </c>
      <c r="L61" s="92">
        <f t="array" ref="L61">+IFERROR(ROUND(INDEX(FCSTSDV!$D$2:$N$674,MATCH(ok!$D61,FCSTSDV!$C$2:$C$674,0),MATCH(ok!L$3,FCSTSDV!$D$1:$N$1,0))/ok!$F61,1),0)</f>
        <v>0</v>
      </c>
      <c r="M61" s="92">
        <f t="array" ref="M61">+IFERROR(ROUND(INDEX(FCSTSDV!$D$2:$N$674,MATCH(ok!$D61,FCSTSDV!$C$2:$C$674,0),MATCH(ok!M$3,FCSTSDV!$D$1:$N$1,0))/ok!$F61,1),0)</f>
        <v>0</v>
      </c>
      <c r="N61" s="92">
        <f t="array" ref="N61">+IFERROR(ROUND(INDEX(FCSTSDV!$D$2:$N$674,MATCH(ok!$D61,FCSTSDV!$C$2:$C$674,0),MATCH(ok!N$3,FCSTSDV!$D$1:$N$1,0))/ok!$F61,1),0)</f>
        <v>0</v>
      </c>
      <c r="O61" s="92">
        <f t="array" ref="O61">+IFERROR(ROUND(INDEX(FCSTSDV!$D$2:$N$674,MATCH(ok!$D61,FCSTSDV!$C$2:$C$674,0),MATCH(ok!O$3,FCSTSDV!$D$1:$N$1,0))/ok!$F61,1),0)</f>
        <v>0</v>
      </c>
      <c r="P61" s="92">
        <f t="array" ref="P61">+IFERROR(ROUND(INDEX(FCSTSDV!$D$2:$N$674,MATCH(ok!$D61,FCSTSDV!$C$2:$C$674,0),MATCH(ok!P$3,FCSTSDV!$D$1:$N$1,0))/ok!$F61,1),0)</f>
        <v>0</v>
      </c>
      <c r="Q61" s="92">
        <f t="array" ref="Q61">+IFERROR(ROUND(INDEX(FCSTSDV!$D$2:$N$674,MATCH(ok!$D61,FCSTSDV!$C$2:$C$674,0),MATCH(ok!Q$3,FCSTSDV!$D$1:$N$1,0))/ok!$F61,1),0)</f>
        <v>0</v>
      </c>
      <c r="R61" s="92">
        <f t="array" ref="R61">+IFERROR(ROUND(INDEX(FCSTSDV!$D$2:$N$674,MATCH(ok!$D61,FCSTSDV!$C$2:$C$674,0),MATCH(ok!R$3,FCSTSDV!$D$1:$N$1,0))/ok!$F61,1),0)</f>
        <v>0</v>
      </c>
      <c r="S61" s="92">
        <f t="array" ref="S61">+IFERROR(ROUND(INDEX(FCSTSDV!$D$2:$N$674,MATCH(ok!$D61,FCSTSDV!$C$2:$C$674,0),MATCH(ok!S$3,FCSTSDV!$D$1:$N$1,0))/ok!$F61,1),0)</f>
        <v>0</v>
      </c>
      <c r="T61" s="92">
        <f t="array" ref="T61">+IFERROR(ROUND(INDEX(FCSTSDV!$D$2:$N$674,MATCH(ok!$D61,FCSTSDV!$C$2:$C$674,0),MATCH(ok!T$3,FCSTSDV!$D$1:$N$1,0))/ok!$F61,1),0)</f>
        <v>0</v>
      </c>
      <c r="U61" s="92">
        <f t="array" ref="U61">+IFERROR(ROUND(INDEX(FCSTSDV!$D$2:$N$674,MATCH(ok!$D61,FCSTSDV!$C$2:$C$674,0),MATCH(ok!U$3,FCSTSDV!$D$1:$N$1,0))/ok!$F61,1),0)</f>
        <v>0</v>
      </c>
      <c r="V61" s="92">
        <f t="array" ref="V61">+IFERROR(ROUND(INDEX(FCSTSDV!$D$2:$N$674,MATCH(ok!$D61,FCSTSDV!$C$2:$C$674,0),MATCH(ok!V$3,FCSTSDV!$D$1:$N$1,0))/ok!$F61,1),0)</f>
        <v>0</v>
      </c>
      <c r="W61" s="92">
        <f t="array" ref="W61">+IFERROR(ROUND(INDEX(FCSTSDV!$D$2:$N$674,MATCH(ok!$D61,FCSTSDV!$C$2:$C$674,0),MATCH(ok!W$3,FCSTSDV!$D$1:$N$1,0))/ok!$F61,1),0)</f>
        <v>0</v>
      </c>
      <c r="X61" s="92">
        <f t="array" ref="X61">+IFERROR(ROUND(INDEX(FCSTSDV!$D$2:$N$674,MATCH(ok!$D61,FCSTSDV!$C$2:$C$674,0),MATCH(ok!X$3,FCSTSDV!$D$1:$N$1,0))/ok!$F61,1),0)</f>
        <v>0</v>
      </c>
      <c r="Y61" s="92">
        <f t="array" ref="Y61">+IFERROR(ROUND(INDEX(FCSTSDV!$D$2:$N$674,MATCH(ok!$D61,FCSTSDV!$C$2:$C$674,0),MATCH(ok!Y$3,FCSTSDV!$D$1:$N$1,0))/ok!$F61,1),0)</f>
        <v>0</v>
      </c>
      <c r="Z61" s="92">
        <f t="array" ref="Z61">+IFERROR(ROUND(INDEX(FCSTSDV!$D$2:$N$674,MATCH(ok!$D61,FCSTSDV!$C$2:$C$674,0),MATCH(ok!Z$3,FCSTSDV!$D$1:$N$1,0))/ok!$F61,1),0)</f>
        <v>0</v>
      </c>
      <c r="AA61" s="92">
        <f t="array" ref="AA61">+IFERROR(ROUND(INDEX(FCSTSDV!$D$2:$N$674,MATCH(ok!$D61,FCSTSDV!$C$2:$C$674,0),MATCH(ok!AA$3,FCSTSDV!$D$1:$N$1,0))/ok!$F61,1),0)</f>
        <v>0</v>
      </c>
      <c r="AB61" s="92">
        <f t="array" ref="AB61">+IFERROR(ROUND(INDEX(FCSTSDV!$D$2:$N$674,MATCH(ok!$D61,FCSTSDV!$C$2:$C$674,0),MATCH(ok!AB$3,FCSTSDV!$D$1:$N$1,0))/ok!$F61,1),0)</f>
        <v>0</v>
      </c>
      <c r="AC61" s="92">
        <f t="array" ref="AC61">+IFERROR(ROUND(INDEX(FCSTSDV!$D$2:$N$674,MATCH(ok!$D61,FCSTSDV!$C$2:$C$674,0),MATCH(ok!AC$3,FCSTSDV!$D$1:$N$1,0))/ok!$F61,1),0)</f>
        <v>0</v>
      </c>
      <c r="AD61" s="92">
        <f t="array" ref="AD61">+IFERROR(ROUND(INDEX(FCSTSDV!$D$2:$N$674,MATCH(ok!$D61,FCSTSDV!$C$2:$C$674,0),MATCH(ok!AD$3,FCSTSDV!$D$1:$N$1,0))/ok!$F61,1),0)</f>
        <v>0</v>
      </c>
      <c r="AE61" s="92">
        <f t="array" ref="AE61">+IFERROR(ROUND(INDEX(FCSTSDV!$D$2:$N$674,MATCH(ok!$D61,FCSTSDV!$C$2:$C$674,0),MATCH(ok!AE$3,FCSTSDV!$D$1:$N$1,0))/ok!$F61,1),0)</f>
        <v>0</v>
      </c>
      <c r="AF61" s="92">
        <f t="array" ref="AF61">+IFERROR(ROUND(INDEX(FCSTSDV!$D$2:$N$674,MATCH(ok!$D61,FCSTSDV!$C$2:$C$674,0),MATCH(ok!AF$3,FCSTSDV!$D$1:$N$1,0))/ok!$F61,1),0)</f>
        <v>0</v>
      </c>
      <c r="AG61" s="92">
        <f t="array" ref="AG61">+IFERROR(ROUND(INDEX(FCSTSDV!$D$2:$N$674,MATCH(ok!$D61,FCSTSDV!$C$2:$C$674,0),MATCH(ok!AG$3,FCSTSDV!$D$1:$N$1,0))/ok!$F61,1),0)</f>
        <v>0</v>
      </c>
    </row>
    <row r="62" spans="1:33" ht="20.100000000000001" customHeight="1">
      <c r="A62" s="813"/>
      <c r="B62" s="795"/>
      <c r="C62" s="57"/>
      <c r="D62" s="46" t="s">
        <v>79</v>
      </c>
      <c r="E62" s="204" t="str">
        <f t="shared" si="6"/>
        <v>30*50</v>
      </c>
      <c r="F62" s="49">
        <v>2500</v>
      </c>
      <c r="G62" s="48"/>
      <c r="H62" s="48"/>
      <c r="I62" s="785"/>
      <c r="J62" s="79">
        <f>+IF(SUM(K62:L62)&lt;&gt;$N$3,ROUND(IFERROR(VLOOKUP(D62,FCSTSDV!$C$2:$C$285,2,0),0)/ok!F62+0,0),0)</f>
        <v>0</v>
      </c>
      <c r="K62" s="92">
        <f t="array" ref="K62">+IFERROR(ROUND(INDEX(FCSTSDV!$D$2:$N$674,MATCH(ok!$D62,FCSTSDV!$C$2:$C$674,0),MATCH(ok!K$3,FCSTSDV!$D$1:$N$1,0))/ok!$F62,1),0)</f>
        <v>0</v>
      </c>
      <c r="L62" s="92">
        <f t="array" ref="L62">+IFERROR(ROUND(INDEX(FCSTSDV!$D$2:$N$674,MATCH(ok!$D62,FCSTSDV!$C$2:$C$674,0),MATCH(ok!L$3,FCSTSDV!$D$1:$N$1,0))/ok!$F62,1),0)</f>
        <v>0</v>
      </c>
      <c r="M62" s="92">
        <f t="array" ref="M62">+IFERROR(ROUND(INDEX(FCSTSDV!$D$2:$N$674,MATCH(ok!$D62,FCSTSDV!$C$2:$C$674,0),MATCH(ok!M$3,FCSTSDV!$D$1:$N$1,0))/ok!$F62,1),0)</f>
        <v>0</v>
      </c>
      <c r="N62" s="92">
        <f t="array" ref="N62">+IFERROR(ROUND(INDEX(FCSTSDV!$D$2:$N$674,MATCH(ok!$D62,FCSTSDV!$C$2:$C$674,0),MATCH(ok!N$3,FCSTSDV!$D$1:$N$1,0))/ok!$F62,1),0)</f>
        <v>0</v>
      </c>
      <c r="O62" s="92">
        <f t="array" ref="O62">+IFERROR(ROUND(INDEX(FCSTSDV!$D$2:$N$674,MATCH(ok!$D62,FCSTSDV!$C$2:$C$674,0),MATCH(ok!O$3,FCSTSDV!$D$1:$N$1,0))/ok!$F62,1),0)</f>
        <v>0</v>
      </c>
      <c r="P62" s="92">
        <f t="array" ref="P62">+IFERROR(ROUND(INDEX(FCSTSDV!$D$2:$N$674,MATCH(ok!$D62,FCSTSDV!$C$2:$C$674,0),MATCH(ok!P$3,FCSTSDV!$D$1:$N$1,0))/ok!$F62,1),0)</f>
        <v>0</v>
      </c>
      <c r="Q62" s="92">
        <f t="array" ref="Q62">+IFERROR(ROUND(INDEX(FCSTSDV!$D$2:$N$674,MATCH(ok!$D62,FCSTSDV!$C$2:$C$674,0),MATCH(ok!Q$3,FCSTSDV!$D$1:$N$1,0))/ok!$F62,1),0)</f>
        <v>0</v>
      </c>
      <c r="R62" s="92">
        <f t="array" ref="R62">+IFERROR(ROUND(INDEX(FCSTSDV!$D$2:$N$674,MATCH(ok!$D62,FCSTSDV!$C$2:$C$674,0),MATCH(ok!R$3,FCSTSDV!$D$1:$N$1,0))/ok!$F62,1),0)</f>
        <v>0</v>
      </c>
      <c r="S62" s="92">
        <f t="array" ref="S62">+IFERROR(ROUND(INDEX(FCSTSDV!$D$2:$N$674,MATCH(ok!$D62,FCSTSDV!$C$2:$C$674,0),MATCH(ok!S$3,FCSTSDV!$D$1:$N$1,0))/ok!$F62,1),0)</f>
        <v>0</v>
      </c>
      <c r="T62" s="92">
        <f t="array" ref="T62">+IFERROR(ROUND(INDEX(FCSTSDV!$D$2:$N$674,MATCH(ok!$D62,FCSTSDV!$C$2:$C$674,0),MATCH(ok!T$3,FCSTSDV!$D$1:$N$1,0))/ok!$F62,1),0)</f>
        <v>0</v>
      </c>
      <c r="U62" s="92">
        <f t="array" ref="U62">+IFERROR(ROUND(INDEX(FCSTSDV!$D$2:$N$674,MATCH(ok!$D62,FCSTSDV!$C$2:$C$674,0),MATCH(ok!U$3,FCSTSDV!$D$1:$N$1,0))/ok!$F62,1),0)</f>
        <v>0</v>
      </c>
      <c r="V62" s="92">
        <f t="array" ref="V62">+IFERROR(ROUND(INDEX(FCSTSDV!$D$2:$N$674,MATCH(ok!$D62,FCSTSDV!$C$2:$C$674,0),MATCH(ok!V$3,FCSTSDV!$D$1:$N$1,0))/ok!$F62,1),0)</f>
        <v>0</v>
      </c>
      <c r="W62" s="92">
        <f t="array" ref="W62">+IFERROR(ROUND(INDEX(FCSTSDV!$D$2:$N$674,MATCH(ok!$D62,FCSTSDV!$C$2:$C$674,0),MATCH(ok!W$3,FCSTSDV!$D$1:$N$1,0))/ok!$F62,1),0)</f>
        <v>0</v>
      </c>
      <c r="X62" s="92">
        <f t="array" ref="X62">+IFERROR(ROUND(INDEX(FCSTSDV!$D$2:$N$674,MATCH(ok!$D62,FCSTSDV!$C$2:$C$674,0),MATCH(ok!X$3,FCSTSDV!$D$1:$N$1,0))/ok!$F62,1),0)</f>
        <v>0</v>
      </c>
      <c r="Y62" s="92">
        <f t="array" ref="Y62">+IFERROR(ROUND(INDEX(FCSTSDV!$D$2:$N$674,MATCH(ok!$D62,FCSTSDV!$C$2:$C$674,0),MATCH(ok!Y$3,FCSTSDV!$D$1:$N$1,0))/ok!$F62,1),0)</f>
        <v>0</v>
      </c>
      <c r="Z62" s="92">
        <f t="array" ref="Z62">+IFERROR(ROUND(INDEX(FCSTSDV!$D$2:$N$674,MATCH(ok!$D62,FCSTSDV!$C$2:$C$674,0),MATCH(ok!Z$3,FCSTSDV!$D$1:$N$1,0))/ok!$F62,1),0)</f>
        <v>0</v>
      </c>
      <c r="AA62" s="92">
        <f t="array" ref="AA62">+IFERROR(ROUND(INDEX(FCSTSDV!$D$2:$N$674,MATCH(ok!$D62,FCSTSDV!$C$2:$C$674,0),MATCH(ok!AA$3,FCSTSDV!$D$1:$N$1,0))/ok!$F62,1),0)</f>
        <v>0</v>
      </c>
      <c r="AB62" s="92">
        <f t="array" ref="AB62">+IFERROR(ROUND(INDEX(FCSTSDV!$D$2:$N$674,MATCH(ok!$D62,FCSTSDV!$C$2:$C$674,0),MATCH(ok!AB$3,FCSTSDV!$D$1:$N$1,0))/ok!$F62,1),0)</f>
        <v>0</v>
      </c>
      <c r="AC62" s="92">
        <f t="array" ref="AC62">+IFERROR(ROUND(INDEX(FCSTSDV!$D$2:$N$674,MATCH(ok!$D62,FCSTSDV!$C$2:$C$674,0),MATCH(ok!AC$3,FCSTSDV!$D$1:$N$1,0))/ok!$F62,1),0)</f>
        <v>0</v>
      </c>
      <c r="AD62" s="92">
        <f t="array" ref="AD62">+IFERROR(ROUND(INDEX(FCSTSDV!$D$2:$N$674,MATCH(ok!$D62,FCSTSDV!$C$2:$C$674,0),MATCH(ok!AD$3,FCSTSDV!$D$1:$N$1,0))/ok!$F62,1),0)</f>
        <v>0</v>
      </c>
      <c r="AE62" s="92">
        <f t="array" ref="AE62">+IFERROR(ROUND(INDEX(FCSTSDV!$D$2:$N$674,MATCH(ok!$D62,FCSTSDV!$C$2:$C$674,0),MATCH(ok!AE$3,FCSTSDV!$D$1:$N$1,0))/ok!$F62,1),0)</f>
        <v>0</v>
      </c>
      <c r="AF62" s="92">
        <f t="array" ref="AF62">+IFERROR(ROUND(INDEX(FCSTSDV!$D$2:$N$674,MATCH(ok!$D62,FCSTSDV!$C$2:$C$674,0),MATCH(ok!AF$3,FCSTSDV!$D$1:$N$1,0))/ok!$F62,1),0)</f>
        <v>0</v>
      </c>
      <c r="AG62" s="92">
        <f t="array" ref="AG62">+IFERROR(ROUND(INDEX(FCSTSDV!$D$2:$N$674,MATCH(ok!$D62,FCSTSDV!$C$2:$C$674,0),MATCH(ok!AG$3,FCSTSDV!$D$1:$N$1,0))/ok!$F62,1),0)</f>
        <v>0</v>
      </c>
    </row>
    <row r="63" spans="1:33" ht="20.100000000000001" customHeight="1">
      <c r="A63" s="813"/>
      <c r="B63" s="795"/>
      <c r="C63" s="57"/>
      <c r="D63" s="46" t="s">
        <v>80</v>
      </c>
      <c r="E63" s="204" t="str">
        <f t="shared" si="6"/>
        <v>30*50</v>
      </c>
      <c r="F63" s="49">
        <v>2500</v>
      </c>
      <c r="G63" s="48"/>
      <c r="H63" s="48"/>
      <c r="I63" s="785"/>
      <c r="J63" s="79">
        <f>+IF(SUM(K63:L63)&lt;&gt;$N$3,ROUND(IFERROR(VLOOKUP(D63,FCSTSDV!$C$2:$C$285,2,0),0)/ok!F63+0,0),0)</f>
        <v>0</v>
      </c>
      <c r="K63" s="92">
        <f t="array" ref="K63">+IFERROR(ROUND(INDEX(FCSTSDV!$D$2:$N$674,MATCH(ok!$D63,FCSTSDV!$C$2:$C$674,0),MATCH(ok!K$3,FCSTSDV!$D$1:$N$1,0))/ok!$F63,1),0)</f>
        <v>0</v>
      </c>
      <c r="L63" s="92">
        <f t="array" ref="L63">+IFERROR(ROUND(INDEX(FCSTSDV!$D$2:$N$674,MATCH(ok!$D63,FCSTSDV!$C$2:$C$674,0),MATCH(ok!L$3,FCSTSDV!$D$1:$N$1,0))/ok!$F63,1),0)</f>
        <v>0</v>
      </c>
      <c r="M63" s="92">
        <f t="array" ref="M63">+IFERROR(ROUND(INDEX(FCSTSDV!$D$2:$N$674,MATCH(ok!$D63,FCSTSDV!$C$2:$C$674,0),MATCH(ok!M$3,FCSTSDV!$D$1:$N$1,0))/ok!$F63,1),0)</f>
        <v>0</v>
      </c>
      <c r="N63" s="92">
        <f t="array" ref="N63">+IFERROR(ROUND(INDEX(FCSTSDV!$D$2:$N$674,MATCH(ok!$D63,FCSTSDV!$C$2:$C$674,0),MATCH(ok!N$3,FCSTSDV!$D$1:$N$1,0))/ok!$F63,1),0)</f>
        <v>0</v>
      </c>
      <c r="O63" s="92">
        <f t="array" ref="O63">+IFERROR(ROUND(INDEX(FCSTSDV!$D$2:$N$674,MATCH(ok!$D63,FCSTSDV!$C$2:$C$674,0),MATCH(ok!O$3,FCSTSDV!$D$1:$N$1,0))/ok!$F63,1),0)</f>
        <v>0</v>
      </c>
      <c r="P63" s="92">
        <f t="array" ref="P63">+IFERROR(ROUND(INDEX(FCSTSDV!$D$2:$N$674,MATCH(ok!$D63,FCSTSDV!$C$2:$C$674,0),MATCH(ok!P$3,FCSTSDV!$D$1:$N$1,0))/ok!$F63,1),0)</f>
        <v>0</v>
      </c>
      <c r="Q63" s="92">
        <f t="array" ref="Q63">+IFERROR(ROUND(INDEX(FCSTSDV!$D$2:$N$674,MATCH(ok!$D63,FCSTSDV!$C$2:$C$674,0),MATCH(ok!Q$3,FCSTSDV!$D$1:$N$1,0))/ok!$F63,1),0)</f>
        <v>0</v>
      </c>
      <c r="R63" s="92">
        <f t="array" ref="R63">+IFERROR(ROUND(INDEX(FCSTSDV!$D$2:$N$674,MATCH(ok!$D63,FCSTSDV!$C$2:$C$674,0),MATCH(ok!R$3,FCSTSDV!$D$1:$N$1,0))/ok!$F63,1),0)</f>
        <v>0</v>
      </c>
      <c r="S63" s="92">
        <f t="array" ref="S63">+IFERROR(ROUND(INDEX(FCSTSDV!$D$2:$N$674,MATCH(ok!$D63,FCSTSDV!$C$2:$C$674,0),MATCH(ok!S$3,FCSTSDV!$D$1:$N$1,0))/ok!$F63,1),0)</f>
        <v>0</v>
      </c>
      <c r="T63" s="92">
        <f t="array" ref="T63">+IFERROR(ROUND(INDEX(FCSTSDV!$D$2:$N$674,MATCH(ok!$D63,FCSTSDV!$C$2:$C$674,0),MATCH(ok!T$3,FCSTSDV!$D$1:$N$1,0))/ok!$F63,1),0)</f>
        <v>0</v>
      </c>
      <c r="U63" s="92">
        <f t="array" ref="U63">+IFERROR(ROUND(INDEX(FCSTSDV!$D$2:$N$674,MATCH(ok!$D63,FCSTSDV!$C$2:$C$674,0),MATCH(ok!U$3,FCSTSDV!$D$1:$N$1,0))/ok!$F63,1),0)</f>
        <v>0</v>
      </c>
      <c r="V63" s="92">
        <f t="array" ref="V63">+IFERROR(ROUND(INDEX(FCSTSDV!$D$2:$N$674,MATCH(ok!$D63,FCSTSDV!$C$2:$C$674,0),MATCH(ok!V$3,FCSTSDV!$D$1:$N$1,0))/ok!$F63,1),0)</f>
        <v>0</v>
      </c>
      <c r="W63" s="92">
        <f t="array" ref="W63">+IFERROR(ROUND(INDEX(FCSTSDV!$D$2:$N$674,MATCH(ok!$D63,FCSTSDV!$C$2:$C$674,0),MATCH(ok!W$3,FCSTSDV!$D$1:$N$1,0))/ok!$F63,1),0)</f>
        <v>0</v>
      </c>
      <c r="X63" s="92">
        <f t="array" ref="X63">+IFERROR(ROUND(INDEX(FCSTSDV!$D$2:$N$674,MATCH(ok!$D63,FCSTSDV!$C$2:$C$674,0),MATCH(ok!X$3,FCSTSDV!$D$1:$N$1,0))/ok!$F63,1),0)</f>
        <v>0</v>
      </c>
      <c r="Y63" s="92">
        <f t="array" ref="Y63">+IFERROR(ROUND(INDEX(FCSTSDV!$D$2:$N$674,MATCH(ok!$D63,FCSTSDV!$C$2:$C$674,0),MATCH(ok!Y$3,FCSTSDV!$D$1:$N$1,0))/ok!$F63,1),0)</f>
        <v>0</v>
      </c>
      <c r="Z63" s="92">
        <f t="array" ref="Z63">+IFERROR(ROUND(INDEX(FCSTSDV!$D$2:$N$674,MATCH(ok!$D63,FCSTSDV!$C$2:$C$674,0),MATCH(ok!Z$3,FCSTSDV!$D$1:$N$1,0))/ok!$F63,1),0)</f>
        <v>0</v>
      </c>
      <c r="AA63" s="92">
        <f t="array" ref="AA63">+IFERROR(ROUND(INDEX(FCSTSDV!$D$2:$N$674,MATCH(ok!$D63,FCSTSDV!$C$2:$C$674,0),MATCH(ok!AA$3,FCSTSDV!$D$1:$N$1,0))/ok!$F63,1),0)</f>
        <v>0</v>
      </c>
      <c r="AB63" s="92">
        <f t="array" ref="AB63">+IFERROR(ROUND(INDEX(FCSTSDV!$D$2:$N$674,MATCH(ok!$D63,FCSTSDV!$C$2:$C$674,0),MATCH(ok!AB$3,FCSTSDV!$D$1:$N$1,0))/ok!$F63,1),0)</f>
        <v>0</v>
      </c>
      <c r="AC63" s="92">
        <f t="array" ref="AC63">+IFERROR(ROUND(INDEX(FCSTSDV!$D$2:$N$674,MATCH(ok!$D63,FCSTSDV!$C$2:$C$674,0),MATCH(ok!AC$3,FCSTSDV!$D$1:$N$1,0))/ok!$F63,1),0)</f>
        <v>0</v>
      </c>
      <c r="AD63" s="92">
        <f t="array" ref="AD63">+IFERROR(ROUND(INDEX(FCSTSDV!$D$2:$N$674,MATCH(ok!$D63,FCSTSDV!$C$2:$C$674,0),MATCH(ok!AD$3,FCSTSDV!$D$1:$N$1,0))/ok!$F63,1),0)</f>
        <v>0</v>
      </c>
      <c r="AE63" s="92">
        <f t="array" ref="AE63">+IFERROR(ROUND(INDEX(FCSTSDV!$D$2:$N$674,MATCH(ok!$D63,FCSTSDV!$C$2:$C$674,0),MATCH(ok!AE$3,FCSTSDV!$D$1:$N$1,0))/ok!$F63,1),0)</f>
        <v>0</v>
      </c>
      <c r="AF63" s="92">
        <f t="array" ref="AF63">+IFERROR(ROUND(INDEX(FCSTSDV!$D$2:$N$674,MATCH(ok!$D63,FCSTSDV!$C$2:$C$674,0),MATCH(ok!AF$3,FCSTSDV!$D$1:$N$1,0))/ok!$F63,1),0)</f>
        <v>0</v>
      </c>
      <c r="AG63" s="92">
        <f t="array" ref="AG63">+IFERROR(ROUND(INDEX(FCSTSDV!$D$2:$N$674,MATCH(ok!$D63,FCSTSDV!$C$2:$C$674,0),MATCH(ok!AG$3,FCSTSDV!$D$1:$N$1,0))/ok!$F63,1),0)</f>
        <v>0</v>
      </c>
    </row>
    <row r="64" spans="1:33" ht="20.100000000000001" customHeight="1">
      <c r="A64" s="813"/>
      <c r="B64" s="795"/>
      <c r="C64" s="57"/>
      <c r="D64" s="46" t="s">
        <v>81</v>
      </c>
      <c r="E64" s="204" t="str">
        <f t="shared" si="6"/>
        <v>30*50</v>
      </c>
      <c r="F64" s="49">
        <v>2500</v>
      </c>
      <c r="G64" s="48"/>
      <c r="H64" s="48"/>
      <c r="I64" s="785"/>
      <c r="J64" s="79">
        <f>+IF(SUM(K64:L64)&lt;&gt;$N$3,ROUND(IFERROR(VLOOKUP(D64,FCSTSDV!$C$2:$C$285,2,0),0)/ok!F64+0,0),0)</f>
        <v>0</v>
      </c>
      <c r="K64" s="92">
        <f t="array" ref="K64">+IFERROR(ROUND(INDEX(FCSTSDV!$D$2:$N$674,MATCH(ok!$D64,FCSTSDV!$C$2:$C$674,0),MATCH(ok!K$3,FCSTSDV!$D$1:$N$1,0))/ok!$F64,1),0)</f>
        <v>0</v>
      </c>
      <c r="L64" s="92">
        <f t="array" ref="L64">+IFERROR(ROUND(INDEX(FCSTSDV!$D$2:$N$674,MATCH(ok!$D64,FCSTSDV!$C$2:$C$674,0),MATCH(ok!L$3,FCSTSDV!$D$1:$N$1,0))/ok!$F64,1),0)</f>
        <v>0</v>
      </c>
      <c r="M64" s="92">
        <f t="array" ref="M64">+IFERROR(ROUND(INDEX(FCSTSDV!$D$2:$N$674,MATCH(ok!$D64,FCSTSDV!$C$2:$C$674,0),MATCH(ok!M$3,FCSTSDV!$D$1:$N$1,0))/ok!$F64,1),0)</f>
        <v>0</v>
      </c>
      <c r="N64" s="92">
        <f t="array" ref="N64">+IFERROR(ROUND(INDEX(FCSTSDV!$D$2:$N$674,MATCH(ok!$D64,FCSTSDV!$C$2:$C$674,0),MATCH(ok!N$3,FCSTSDV!$D$1:$N$1,0))/ok!$F64,1),0)</f>
        <v>0</v>
      </c>
      <c r="O64" s="92">
        <f t="array" ref="O64">+IFERROR(ROUND(INDEX(FCSTSDV!$D$2:$N$674,MATCH(ok!$D64,FCSTSDV!$C$2:$C$674,0),MATCH(ok!O$3,FCSTSDV!$D$1:$N$1,0))/ok!$F64,1),0)</f>
        <v>0</v>
      </c>
      <c r="P64" s="92">
        <f t="array" ref="P64">+IFERROR(ROUND(INDEX(FCSTSDV!$D$2:$N$674,MATCH(ok!$D64,FCSTSDV!$C$2:$C$674,0),MATCH(ok!P$3,FCSTSDV!$D$1:$N$1,0))/ok!$F64,1),0)</f>
        <v>0</v>
      </c>
      <c r="Q64" s="92">
        <f t="array" ref="Q64">+IFERROR(ROUND(INDEX(FCSTSDV!$D$2:$N$674,MATCH(ok!$D64,FCSTSDV!$C$2:$C$674,0),MATCH(ok!Q$3,FCSTSDV!$D$1:$N$1,0))/ok!$F64,1),0)</f>
        <v>0</v>
      </c>
      <c r="R64" s="92">
        <f t="array" ref="R64">+IFERROR(ROUND(INDEX(FCSTSDV!$D$2:$N$674,MATCH(ok!$D64,FCSTSDV!$C$2:$C$674,0),MATCH(ok!R$3,FCSTSDV!$D$1:$N$1,0))/ok!$F64,1),0)</f>
        <v>0</v>
      </c>
      <c r="S64" s="92">
        <f t="array" ref="S64">+IFERROR(ROUND(INDEX(FCSTSDV!$D$2:$N$674,MATCH(ok!$D64,FCSTSDV!$C$2:$C$674,0),MATCH(ok!S$3,FCSTSDV!$D$1:$N$1,0))/ok!$F64,1),0)</f>
        <v>0</v>
      </c>
      <c r="T64" s="92">
        <f t="array" ref="T64">+IFERROR(ROUND(INDEX(FCSTSDV!$D$2:$N$674,MATCH(ok!$D64,FCSTSDV!$C$2:$C$674,0),MATCH(ok!T$3,FCSTSDV!$D$1:$N$1,0))/ok!$F64,1),0)</f>
        <v>0</v>
      </c>
      <c r="U64" s="92">
        <f t="array" ref="U64">+IFERROR(ROUND(INDEX(FCSTSDV!$D$2:$N$674,MATCH(ok!$D64,FCSTSDV!$C$2:$C$674,0),MATCH(ok!U$3,FCSTSDV!$D$1:$N$1,0))/ok!$F64,1),0)</f>
        <v>0</v>
      </c>
      <c r="V64" s="92">
        <f t="array" ref="V64">+IFERROR(ROUND(INDEX(FCSTSDV!$D$2:$N$674,MATCH(ok!$D64,FCSTSDV!$C$2:$C$674,0),MATCH(ok!V$3,FCSTSDV!$D$1:$N$1,0))/ok!$F64,1),0)</f>
        <v>0</v>
      </c>
      <c r="W64" s="92">
        <f t="array" ref="W64">+IFERROR(ROUND(INDEX(FCSTSDV!$D$2:$N$674,MATCH(ok!$D64,FCSTSDV!$C$2:$C$674,0),MATCH(ok!W$3,FCSTSDV!$D$1:$N$1,0))/ok!$F64,1),0)</f>
        <v>0</v>
      </c>
      <c r="X64" s="92">
        <f t="array" ref="X64">+IFERROR(ROUND(INDEX(FCSTSDV!$D$2:$N$674,MATCH(ok!$D64,FCSTSDV!$C$2:$C$674,0),MATCH(ok!X$3,FCSTSDV!$D$1:$N$1,0))/ok!$F64,1),0)</f>
        <v>0</v>
      </c>
      <c r="Y64" s="92">
        <f t="array" ref="Y64">+IFERROR(ROUND(INDEX(FCSTSDV!$D$2:$N$674,MATCH(ok!$D64,FCSTSDV!$C$2:$C$674,0),MATCH(ok!Y$3,FCSTSDV!$D$1:$N$1,0))/ok!$F64,1),0)</f>
        <v>0</v>
      </c>
      <c r="Z64" s="92">
        <f t="array" ref="Z64">+IFERROR(ROUND(INDEX(FCSTSDV!$D$2:$N$674,MATCH(ok!$D64,FCSTSDV!$C$2:$C$674,0),MATCH(ok!Z$3,FCSTSDV!$D$1:$N$1,0))/ok!$F64,1),0)</f>
        <v>0</v>
      </c>
      <c r="AA64" s="92">
        <f t="array" ref="AA64">+IFERROR(ROUND(INDEX(FCSTSDV!$D$2:$N$674,MATCH(ok!$D64,FCSTSDV!$C$2:$C$674,0),MATCH(ok!AA$3,FCSTSDV!$D$1:$N$1,0))/ok!$F64,1),0)</f>
        <v>0</v>
      </c>
      <c r="AB64" s="92">
        <f t="array" ref="AB64">+IFERROR(ROUND(INDEX(FCSTSDV!$D$2:$N$674,MATCH(ok!$D64,FCSTSDV!$C$2:$C$674,0),MATCH(ok!AB$3,FCSTSDV!$D$1:$N$1,0))/ok!$F64,1),0)</f>
        <v>0</v>
      </c>
      <c r="AC64" s="92">
        <f t="array" ref="AC64">+IFERROR(ROUND(INDEX(FCSTSDV!$D$2:$N$674,MATCH(ok!$D64,FCSTSDV!$C$2:$C$674,0),MATCH(ok!AC$3,FCSTSDV!$D$1:$N$1,0))/ok!$F64,1),0)</f>
        <v>0</v>
      </c>
      <c r="AD64" s="92">
        <f t="array" ref="AD64">+IFERROR(ROUND(INDEX(FCSTSDV!$D$2:$N$674,MATCH(ok!$D64,FCSTSDV!$C$2:$C$674,0),MATCH(ok!AD$3,FCSTSDV!$D$1:$N$1,0))/ok!$F64,1),0)</f>
        <v>0</v>
      </c>
      <c r="AE64" s="92">
        <f t="array" ref="AE64">+IFERROR(ROUND(INDEX(FCSTSDV!$D$2:$N$674,MATCH(ok!$D64,FCSTSDV!$C$2:$C$674,0),MATCH(ok!AE$3,FCSTSDV!$D$1:$N$1,0))/ok!$F64,1),0)</f>
        <v>0</v>
      </c>
      <c r="AF64" s="92">
        <f t="array" ref="AF64">+IFERROR(ROUND(INDEX(FCSTSDV!$D$2:$N$674,MATCH(ok!$D64,FCSTSDV!$C$2:$C$674,0),MATCH(ok!AF$3,FCSTSDV!$D$1:$N$1,0))/ok!$F64,1),0)</f>
        <v>0</v>
      </c>
      <c r="AG64" s="92">
        <f t="array" ref="AG64">+IFERROR(ROUND(INDEX(FCSTSDV!$D$2:$N$674,MATCH(ok!$D64,FCSTSDV!$C$2:$C$674,0),MATCH(ok!AG$3,FCSTSDV!$D$1:$N$1,0))/ok!$F64,1),0)</f>
        <v>0</v>
      </c>
    </row>
    <row r="65" spans="1:33" ht="20.100000000000001" customHeight="1">
      <c r="A65" s="813"/>
      <c r="B65" s="795"/>
      <c r="C65" s="57"/>
      <c r="D65" s="46" t="s">
        <v>82</v>
      </c>
      <c r="E65" s="204" t="str">
        <f t="shared" si="6"/>
        <v>30*50</v>
      </c>
      <c r="F65" s="49">
        <v>2500</v>
      </c>
      <c r="G65" s="48"/>
      <c r="H65" s="48"/>
      <c r="I65" s="785"/>
      <c r="J65" s="79">
        <f>+IF(SUM(K65:L65)&lt;&gt;$N$3,ROUND(IFERROR(VLOOKUP(D65,FCSTSDV!$C$2:$C$285,2,0),0)/ok!F65+0,0),0)</f>
        <v>0</v>
      </c>
      <c r="K65" s="92">
        <f t="array" ref="K65">+IFERROR(ROUND(INDEX(FCSTSDV!$D$2:$N$674,MATCH(ok!$D65,FCSTSDV!$C$2:$C$674,0),MATCH(ok!K$3,FCSTSDV!$D$1:$N$1,0))/ok!$F65,1),0)</f>
        <v>0</v>
      </c>
      <c r="L65" s="92">
        <f t="array" ref="L65">+IFERROR(ROUND(INDEX(FCSTSDV!$D$2:$N$674,MATCH(ok!$D65,FCSTSDV!$C$2:$C$674,0),MATCH(ok!L$3,FCSTSDV!$D$1:$N$1,0))/ok!$F65,1),0)</f>
        <v>0</v>
      </c>
      <c r="M65" s="92">
        <f t="array" ref="M65">+IFERROR(ROUND(INDEX(FCSTSDV!$D$2:$N$674,MATCH(ok!$D65,FCSTSDV!$C$2:$C$674,0),MATCH(ok!M$3,FCSTSDV!$D$1:$N$1,0))/ok!$F65,1),0)</f>
        <v>0</v>
      </c>
      <c r="N65" s="92">
        <f t="array" ref="N65">+IFERROR(ROUND(INDEX(FCSTSDV!$D$2:$N$674,MATCH(ok!$D65,FCSTSDV!$C$2:$C$674,0),MATCH(ok!N$3,FCSTSDV!$D$1:$N$1,0))/ok!$F65,1),0)</f>
        <v>0</v>
      </c>
      <c r="O65" s="92">
        <f t="array" ref="O65">+IFERROR(ROUND(INDEX(FCSTSDV!$D$2:$N$674,MATCH(ok!$D65,FCSTSDV!$C$2:$C$674,0),MATCH(ok!O$3,FCSTSDV!$D$1:$N$1,0))/ok!$F65,1),0)</f>
        <v>0</v>
      </c>
      <c r="P65" s="92">
        <f t="array" ref="P65">+IFERROR(ROUND(INDEX(FCSTSDV!$D$2:$N$674,MATCH(ok!$D65,FCSTSDV!$C$2:$C$674,0),MATCH(ok!P$3,FCSTSDV!$D$1:$N$1,0))/ok!$F65,1),0)</f>
        <v>0</v>
      </c>
      <c r="Q65" s="92">
        <f t="array" ref="Q65">+IFERROR(ROUND(INDEX(FCSTSDV!$D$2:$N$674,MATCH(ok!$D65,FCSTSDV!$C$2:$C$674,0),MATCH(ok!Q$3,FCSTSDV!$D$1:$N$1,0))/ok!$F65,1),0)</f>
        <v>0</v>
      </c>
      <c r="R65" s="92">
        <f t="array" ref="R65">+IFERROR(ROUND(INDEX(FCSTSDV!$D$2:$N$674,MATCH(ok!$D65,FCSTSDV!$C$2:$C$674,0),MATCH(ok!R$3,FCSTSDV!$D$1:$N$1,0))/ok!$F65,1),0)</f>
        <v>0</v>
      </c>
      <c r="S65" s="92">
        <f t="array" ref="S65">+IFERROR(ROUND(INDEX(FCSTSDV!$D$2:$N$674,MATCH(ok!$D65,FCSTSDV!$C$2:$C$674,0),MATCH(ok!S$3,FCSTSDV!$D$1:$N$1,0))/ok!$F65,1),0)</f>
        <v>0</v>
      </c>
      <c r="T65" s="92">
        <f t="array" ref="T65">+IFERROR(ROUND(INDEX(FCSTSDV!$D$2:$N$674,MATCH(ok!$D65,FCSTSDV!$C$2:$C$674,0),MATCH(ok!T$3,FCSTSDV!$D$1:$N$1,0))/ok!$F65,1),0)</f>
        <v>0</v>
      </c>
      <c r="U65" s="92">
        <f t="array" ref="U65">+IFERROR(ROUND(INDEX(FCSTSDV!$D$2:$N$674,MATCH(ok!$D65,FCSTSDV!$C$2:$C$674,0),MATCH(ok!U$3,FCSTSDV!$D$1:$N$1,0))/ok!$F65,1),0)</f>
        <v>0</v>
      </c>
      <c r="V65" s="92">
        <f t="array" ref="V65">+IFERROR(ROUND(INDEX(FCSTSDV!$D$2:$N$674,MATCH(ok!$D65,FCSTSDV!$C$2:$C$674,0),MATCH(ok!V$3,FCSTSDV!$D$1:$N$1,0))/ok!$F65,1),0)</f>
        <v>0</v>
      </c>
      <c r="W65" s="92">
        <f t="array" ref="W65">+IFERROR(ROUND(INDEX(FCSTSDV!$D$2:$N$674,MATCH(ok!$D65,FCSTSDV!$C$2:$C$674,0),MATCH(ok!W$3,FCSTSDV!$D$1:$N$1,0))/ok!$F65,1),0)</f>
        <v>0</v>
      </c>
      <c r="X65" s="92">
        <f t="array" ref="X65">+IFERROR(ROUND(INDEX(FCSTSDV!$D$2:$N$674,MATCH(ok!$D65,FCSTSDV!$C$2:$C$674,0),MATCH(ok!X$3,FCSTSDV!$D$1:$N$1,0))/ok!$F65,1),0)</f>
        <v>0</v>
      </c>
      <c r="Y65" s="92">
        <f t="array" ref="Y65">+IFERROR(ROUND(INDEX(FCSTSDV!$D$2:$N$674,MATCH(ok!$D65,FCSTSDV!$C$2:$C$674,0),MATCH(ok!Y$3,FCSTSDV!$D$1:$N$1,0))/ok!$F65,1),0)</f>
        <v>0</v>
      </c>
      <c r="Z65" s="92">
        <f t="array" ref="Z65">+IFERROR(ROUND(INDEX(FCSTSDV!$D$2:$N$674,MATCH(ok!$D65,FCSTSDV!$C$2:$C$674,0),MATCH(ok!Z$3,FCSTSDV!$D$1:$N$1,0))/ok!$F65,1),0)</f>
        <v>0</v>
      </c>
      <c r="AA65" s="92">
        <f t="array" ref="AA65">+IFERROR(ROUND(INDEX(FCSTSDV!$D$2:$N$674,MATCH(ok!$D65,FCSTSDV!$C$2:$C$674,0),MATCH(ok!AA$3,FCSTSDV!$D$1:$N$1,0))/ok!$F65,1),0)</f>
        <v>0</v>
      </c>
      <c r="AB65" s="92">
        <f t="array" ref="AB65">+IFERROR(ROUND(INDEX(FCSTSDV!$D$2:$N$674,MATCH(ok!$D65,FCSTSDV!$C$2:$C$674,0),MATCH(ok!AB$3,FCSTSDV!$D$1:$N$1,0))/ok!$F65,1),0)</f>
        <v>0</v>
      </c>
      <c r="AC65" s="92">
        <f t="array" ref="AC65">+IFERROR(ROUND(INDEX(FCSTSDV!$D$2:$N$674,MATCH(ok!$D65,FCSTSDV!$C$2:$C$674,0),MATCH(ok!AC$3,FCSTSDV!$D$1:$N$1,0))/ok!$F65,1),0)</f>
        <v>0</v>
      </c>
      <c r="AD65" s="92">
        <f t="array" ref="AD65">+IFERROR(ROUND(INDEX(FCSTSDV!$D$2:$N$674,MATCH(ok!$D65,FCSTSDV!$C$2:$C$674,0),MATCH(ok!AD$3,FCSTSDV!$D$1:$N$1,0))/ok!$F65,1),0)</f>
        <v>0</v>
      </c>
      <c r="AE65" s="92">
        <f t="array" ref="AE65">+IFERROR(ROUND(INDEX(FCSTSDV!$D$2:$N$674,MATCH(ok!$D65,FCSTSDV!$C$2:$C$674,0),MATCH(ok!AE$3,FCSTSDV!$D$1:$N$1,0))/ok!$F65,1),0)</f>
        <v>0</v>
      </c>
      <c r="AF65" s="92">
        <f t="array" ref="AF65">+IFERROR(ROUND(INDEX(FCSTSDV!$D$2:$N$674,MATCH(ok!$D65,FCSTSDV!$C$2:$C$674,0),MATCH(ok!AF$3,FCSTSDV!$D$1:$N$1,0))/ok!$F65,1),0)</f>
        <v>0</v>
      </c>
      <c r="AG65" s="92">
        <f t="array" ref="AG65">+IFERROR(ROUND(INDEX(FCSTSDV!$D$2:$N$674,MATCH(ok!$D65,FCSTSDV!$C$2:$C$674,0),MATCH(ok!AG$3,FCSTSDV!$D$1:$N$1,0))/ok!$F65,1),0)</f>
        <v>0</v>
      </c>
    </row>
    <row r="66" spans="1:33" ht="20.100000000000001" customHeight="1">
      <c r="A66" s="813"/>
      <c r="B66" s="795"/>
      <c r="C66" s="57"/>
      <c r="D66" s="46" t="s">
        <v>83</v>
      </c>
      <c r="E66" s="204" t="str">
        <f t="shared" si="6"/>
        <v>30*50</v>
      </c>
      <c r="F66" s="49">
        <v>2500</v>
      </c>
      <c r="G66" s="48"/>
      <c r="H66" s="48"/>
      <c r="I66" s="785"/>
      <c r="J66" s="79">
        <f>+IF(SUM(K66:L66)&lt;&gt;$N$3,ROUND(IFERROR(VLOOKUP(D66,FCSTSDV!$C$2:$C$285,2,0),0)/ok!F66+0,0),0)</f>
        <v>0</v>
      </c>
      <c r="K66" s="92">
        <f t="array" ref="K66">+IFERROR(ROUND(INDEX(FCSTSDV!$D$2:$N$674,MATCH(ok!$D66,FCSTSDV!$C$2:$C$674,0),MATCH(ok!K$3,FCSTSDV!$D$1:$N$1,0))/ok!$F66,1),0)</f>
        <v>0</v>
      </c>
      <c r="L66" s="92">
        <f t="array" ref="L66">+IFERROR(ROUND(INDEX(FCSTSDV!$D$2:$N$674,MATCH(ok!$D66,FCSTSDV!$C$2:$C$674,0),MATCH(ok!L$3,FCSTSDV!$D$1:$N$1,0))/ok!$F66,1),0)</f>
        <v>0</v>
      </c>
      <c r="M66" s="92">
        <f t="array" ref="M66">+IFERROR(ROUND(INDEX(FCSTSDV!$D$2:$N$674,MATCH(ok!$D66,FCSTSDV!$C$2:$C$674,0),MATCH(ok!M$3,FCSTSDV!$D$1:$N$1,0))/ok!$F66,1),0)</f>
        <v>0</v>
      </c>
      <c r="N66" s="92">
        <f t="array" ref="N66">+IFERROR(ROUND(INDEX(FCSTSDV!$D$2:$N$674,MATCH(ok!$D66,FCSTSDV!$C$2:$C$674,0),MATCH(ok!N$3,FCSTSDV!$D$1:$N$1,0))/ok!$F66,1),0)</f>
        <v>0</v>
      </c>
      <c r="O66" s="92">
        <f t="array" ref="O66">+IFERROR(ROUND(INDEX(FCSTSDV!$D$2:$N$674,MATCH(ok!$D66,FCSTSDV!$C$2:$C$674,0),MATCH(ok!O$3,FCSTSDV!$D$1:$N$1,0))/ok!$F66,1),0)</f>
        <v>0</v>
      </c>
      <c r="P66" s="92">
        <f t="array" ref="P66">+IFERROR(ROUND(INDEX(FCSTSDV!$D$2:$N$674,MATCH(ok!$D66,FCSTSDV!$C$2:$C$674,0),MATCH(ok!P$3,FCSTSDV!$D$1:$N$1,0))/ok!$F66,1),0)</f>
        <v>0</v>
      </c>
      <c r="Q66" s="92">
        <f t="array" ref="Q66">+IFERROR(ROUND(INDEX(FCSTSDV!$D$2:$N$674,MATCH(ok!$D66,FCSTSDV!$C$2:$C$674,0),MATCH(ok!Q$3,FCSTSDV!$D$1:$N$1,0))/ok!$F66,1),0)</f>
        <v>0</v>
      </c>
      <c r="R66" s="92">
        <f t="array" ref="R66">+IFERROR(ROUND(INDEX(FCSTSDV!$D$2:$N$674,MATCH(ok!$D66,FCSTSDV!$C$2:$C$674,0),MATCH(ok!R$3,FCSTSDV!$D$1:$N$1,0))/ok!$F66,1),0)</f>
        <v>0</v>
      </c>
      <c r="S66" s="92">
        <f t="array" ref="S66">+IFERROR(ROUND(INDEX(FCSTSDV!$D$2:$N$674,MATCH(ok!$D66,FCSTSDV!$C$2:$C$674,0),MATCH(ok!S$3,FCSTSDV!$D$1:$N$1,0))/ok!$F66,1),0)</f>
        <v>0</v>
      </c>
      <c r="T66" s="92">
        <f t="array" ref="T66">+IFERROR(ROUND(INDEX(FCSTSDV!$D$2:$N$674,MATCH(ok!$D66,FCSTSDV!$C$2:$C$674,0),MATCH(ok!T$3,FCSTSDV!$D$1:$N$1,0))/ok!$F66,1),0)</f>
        <v>0</v>
      </c>
      <c r="U66" s="92">
        <f t="array" ref="U66">+IFERROR(ROUND(INDEX(FCSTSDV!$D$2:$N$674,MATCH(ok!$D66,FCSTSDV!$C$2:$C$674,0),MATCH(ok!U$3,FCSTSDV!$D$1:$N$1,0))/ok!$F66,1),0)</f>
        <v>0</v>
      </c>
      <c r="V66" s="92">
        <f t="array" ref="V66">+IFERROR(ROUND(INDEX(FCSTSDV!$D$2:$N$674,MATCH(ok!$D66,FCSTSDV!$C$2:$C$674,0),MATCH(ok!V$3,FCSTSDV!$D$1:$N$1,0))/ok!$F66,1),0)</f>
        <v>0</v>
      </c>
      <c r="W66" s="92">
        <f t="array" ref="W66">+IFERROR(ROUND(INDEX(FCSTSDV!$D$2:$N$674,MATCH(ok!$D66,FCSTSDV!$C$2:$C$674,0),MATCH(ok!W$3,FCSTSDV!$D$1:$N$1,0))/ok!$F66,1),0)</f>
        <v>0</v>
      </c>
      <c r="X66" s="92">
        <f t="array" ref="X66">+IFERROR(ROUND(INDEX(FCSTSDV!$D$2:$N$674,MATCH(ok!$D66,FCSTSDV!$C$2:$C$674,0),MATCH(ok!X$3,FCSTSDV!$D$1:$N$1,0))/ok!$F66,1),0)</f>
        <v>0</v>
      </c>
      <c r="Y66" s="92">
        <f t="array" ref="Y66">+IFERROR(ROUND(INDEX(FCSTSDV!$D$2:$N$674,MATCH(ok!$D66,FCSTSDV!$C$2:$C$674,0),MATCH(ok!Y$3,FCSTSDV!$D$1:$N$1,0))/ok!$F66,1),0)</f>
        <v>0</v>
      </c>
      <c r="Z66" s="92">
        <f t="array" ref="Z66">+IFERROR(ROUND(INDEX(FCSTSDV!$D$2:$N$674,MATCH(ok!$D66,FCSTSDV!$C$2:$C$674,0),MATCH(ok!Z$3,FCSTSDV!$D$1:$N$1,0))/ok!$F66,1),0)</f>
        <v>0</v>
      </c>
      <c r="AA66" s="92">
        <f t="array" ref="AA66">+IFERROR(ROUND(INDEX(FCSTSDV!$D$2:$N$674,MATCH(ok!$D66,FCSTSDV!$C$2:$C$674,0),MATCH(ok!AA$3,FCSTSDV!$D$1:$N$1,0))/ok!$F66,1),0)</f>
        <v>0</v>
      </c>
      <c r="AB66" s="92">
        <f t="array" ref="AB66">+IFERROR(ROUND(INDEX(FCSTSDV!$D$2:$N$674,MATCH(ok!$D66,FCSTSDV!$C$2:$C$674,0),MATCH(ok!AB$3,FCSTSDV!$D$1:$N$1,0))/ok!$F66,1),0)</f>
        <v>0</v>
      </c>
      <c r="AC66" s="92">
        <f t="array" ref="AC66">+IFERROR(ROUND(INDEX(FCSTSDV!$D$2:$N$674,MATCH(ok!$D66,FCSTSDV!$C$2:$C$674,0),MATCH(ok!AC$3,FCSTSDV!$D$1:$N$1,0))/ok!$F66,1),0)</f>
        <v>0</v>
      </c>
      <c r="AD66" s="92">
        <f t="array" ref="AD66">+IFERROR(ROUND(INDEX(FCSTSDV!$D$2:$N$674,MATCH(ok!$D66,FCSTSDV!$C$2:$C$674,0),MATCH(ok!AD$3,FCSTSDV!$D$1:$N$1,0))/ok!$F66,1),0)</f>
        <v>0</v>
      </c>
      <c r="AE66" s="92">
        <f t="array" ref="AE66">+IFERROR(ROUND(INDEX(FCSTSDV!$D$2:$N$674,MATCH(ok!$D66,FCSTSDV!$C$2:$C$674,0),MATCH(ok!AE$3,FCSTSDV!$D$1:$N$1,0))/ok!$F66,1),0)</f>
        <v>0</v>
      </c>
      <c r="AF66" s="92">
        <f t="array" ref="AF66">+IFERROR(ROUND(INDEX(FCSTSDV!$D$2:$N$674,MATCH(ok!$D66,FCSTSDV!$C$2:$C$674,0),MATCH(ok!AF$3,FCSTSDV!$D$1:$N$1,0))/ok!$F66,1),0)</f>
        <v>0</v>
      </c>
      <c r="AG66" s="92">
        <f t="array" ref="AG66">+IFERROR(ROUND(INDEX(FCSTSDV!$D$2:$N$674,MATCH(ok!$D66,FCSTSDV!$C$2:$C$674,0),MATCH(ok!AG$3,FCSTSDV!$D$1:$N$1,0))/ok!$F66,1),0)</f>
        <v>0</v>
      </c>
    </row>
    <row r="67" spans="1:33" ht="20.100000000000001" customHeight="1">
      <c r="A67" s="813"/>
      <c r="B67" s="795"/>
      <c r="C67" s="57"/>
      <c r="D67" s="46" t="s">
        <v>84</v>
      </c>
      <c r="E67" s="204" t="str">
        <f t="shared" si="6"/>
        <v>30*50</v>
      </c>
      <c r="F67" s="49">
        <v>2500</v>
      </c>
      <c r="G67" s="48"/>
      <c r="H67" s="48"/>
      <c r="I67" s="785"/>
      <c r="J67" s="79">
        <f>+IF(SUM(K67:L67)&lt;&gt;$N$3,ROUND(IFERROR(VLOOKUP(D67,FCSTSDV!$C$2:$C$285,2,0),0)/ok!F67+0,0),0)</f>
        <v>0</v>
      </c>
      <c r="K67" s="92">
        <f t="array" ref="K67">+IFERROR(ROUND(INDEX(FCSTSDV!$D$2:$N$674,MATCH(ok!$D67,FCSTSDV!$C$2:$C$674,0),MATCH(ok!K$3,FCSTSDV!$D$1:$N$1,0))/ok!$F67,1),0)</f>
        <v>0</v>
      </c>
      <c r="L67" s="92">
        <f t="array" ref="L67">+IFERROR(ROUND(INDEX(FCSTSDV!$D$2:$N$674,MATCH(ok!$D67,FCSTSDV!$C$2:$C$674,0),MATCH(ok!L$3,FCSTSDV!$D$1:$N$1,0))/ok!$F67,1),0)</f>
        <v>0</v>
      </c>
      <c r="M67" s="92">
        <f t="array" ref="M67">+IFERROR(ROUND(INDEX(FCSTSDV!$D$2:$N$674,MATCH(ok!$D67,FCSTSDV!$C$2:$C$674,0),MATCH(ok!M$3,FCSTSDV!$D$1:$N$1,0))/ok!$F67,1),0)</f>
        <v>0</v>
      </c>
      <c r="N67" s="92">
        <f t="array" ref="N67">+IFERROR(ROUND(INDEX(FCSTSDV!$D$2:$N$674,MATCH(ok!$D67,FCSTSDV!$C$2:$C$674,0),MATCH(ok!N$3,FCSTSDV!$D$1:$N$1,0))/ok!$F67,1),0)</f>
        <v>0</v>
      </c>
      <c r="O67" s="92">
        <f t="array" ref="O67">+IFERROR(ROUND(INDEX(FCSTSDV!$D$2:$N$674,MATCH(ok!$D67,FCSTSDV!$C$2:$C$674,0),MATCH(ok!O$3,FCSTSDV!$D$1:$N$1,0))/ok!$F67,1),0)</f>
        <v>0</v>
      </c>
      <c r="P67" s="92">
        <f t="array" ref="P67">+IFERROR(ROUND(INDEX(FCSTSDV!$D$2:$N$674,MATCH(ok!$D67,FCSTSDV!$C$2:$C$674,0),MATCH(ok!P$3,FCSTSDV!$D$1:$N$1,0))/ok!$F67,1),0)</f>
        <v>0</v>
      </c>
      <c r="Q67" s="92">
        <f t="array" ref="Q67">+IFERROR(ROUND(INDEX(FCSTSDV!$D$2:$N$674,MATCH(ok!$D67,FCSTSDV!$C$2:$C$674,0),MATCH(ok!Q$3,FCSTSDV!$D$1:$N$1,0))/ok!$F67,1),0)</f>
        <v>0</v>
      </c>
      <c r="R67" s="92">
        <f t="array" ref="R67">+IFERROR(ROUND(INDEX(FCSTSDV!$D$2:$N$674,MATCH(ok!$D67,FCSTSDV!$C$2:$C$674,0),MATCH(ok!R$3,FCSTSDV!$D$1:$N$1,0))/ok!$F67,1),0)</f>
        <v>0</v>
      </c>
      <c r="S67" s="92">
        <f t="array" ref="S67">+IFERROR(ROUND(INDEX(FCSTSDV!$D$2:$N$674,MATCH(ok!$D67,FCSTSDV!$C$2:$C$674,0),MATCH(ok!S$3,FCSTSDV!$D$1:$N$1,0))/ok!$F67,1),0)</f>
        <v>0</v>
      </c>
      <c r="T67" s="92">
        <f t="array" ref="T67">+IFERROR(ROUND(INDEX(FCSTSDV!$D$2:$N$674,MATCH(ok!$D67,FCSTSDV!$C$2:$C$674,0),MATCH(ok!T$3,FCSTSDV!$D$1:$N$1,0))/ok!$F67,1),0)</f>
        <v>0</v>
      </c>
      <c r="U67" s="92">
        <f t="array" ref="U67">+IFERROR(ROUND(INDEX(FCSTSDV!$D$2:$N$674,MATCH(ok!$D67,FCSTSDV!$C$2:$C$674,0),MATCH(ok!U$3,FCSTSDV!$D$1:$N$1,0))/ok!$F67,1),0)</f>
        <v>0</v>
      </c>
      <c r="V67" s="92">
        <f t="array" ref="V67">+IFERROR(ROUND(INDEX(FCSTSDV!$D$2:$N$674,MATCH(ok!$D67,FCSTSDV!$C$2:$C$674,0),MATCH(ok!V$3,FCSTSDV!$D$1:$N$1,0))/ok!$F67,1),0)</f>
        <v>0</v>
      </c>
      <c r="W67" s="92">
        <f t="array" ref="W67">+IFERROR(ROUND(INDEX(FCSTSDV!$D$2:$N$674,MATCH(ok!$D67,FCSTSDV!$C$2:$C$674,0),MATCH(ok!W$3,FCSTSDV!$D$1:$N$1,0))/ok!$F67,1),0)</f>
        <v>0</v>
      </c>
      <c r="X67" s="92">
        <f t="array" ref="X67">+IFERROR(ROUND(INDEX(FCSTSDV!$D$2:$N$674,MATCH(ok!$D67,FCSTSDV!$C$2:$C$674,0),MATCH(ok!X$3,FCSTSDV!$D$1:$N$1,0))/ok!$F67,1),0)</f>
        <v>0</v>
      </c>
      <c r="Y67" s="92">
        <f t="array" ref="Y67">+IFERROR(ROUND(INDEX(FCSTSDV!$D$2:$N$674,MATCH(ok!$D67,FCSTSDV!$C$2:$C$674,0),MATCH(ok!Y$3,FCSTSDV!$D$1:$N$1,0))/ok!$F67,1),0)</f>
        <v>0</v>
      </c>
      <c r="Z67" s="92">
        <f t="array" ref="Z67">+IFERROR(ROUND(INDEX(FCSTSDV!$D$2:$N$674,MATCH(ok!$D67,FCSTSDV!$C$2:$C$674,0),MATCH(ok!Z$3,FCSTSDV!$D$1:$N$1,0))/ok!$F67,1),0)</f>
        <v>0</v>
      </c>
      <c r="AA67" s="92">
        <f t="array" ref="AA67">+IFERROR(ROUND(INDEX(FCSTSDV!$D$2:$N$674,MATCH(ok!$D67,FCSTSDV!$C$2:$C$674,0),MATCH(ok!AA$3,FCSTSDV!$D$1:$N$1,0))/ok!$F67,1),0)</f>
        <v>0</v>
      </c>
      <c r="AB67" s="92">
        <f t="array" ref="AB67">+IFERROR(ROUND(INDEX(FCSTSDV!$D$2:$N$674,MATCH(ok!$D67,FCSTSDV!$C$2:$C$674,0),MATCH(ok!AB$3,FCSTSDV!$D$1:$N$1,0))/ok!$F67,1),0)</f>
        <v>0</v>
      </c>
      <c r="AC67" s="92">
        <f t="array" ref="AC67">+IFERROR(ROUND(INDEX(FCSTSDV!$D$2:$N$674,MATCH(ok!$D67,FCSTSDV!$C$2:$C$674,0),MATCH(ok!AC$3,FCSTSDV!$D$1:$N$1,0))/ok!$F67,1),0)</f>
        <v>0</v>
      </c>
      <c r="AD67" s="92">
        <f t="array" ref="AD67">+IFERROR(ROUND(INDEX(FCSTSDV!$D$2:$N$674,MATCH(ok!$D67,FCSTSDV!$C$2:$C$674,0),MATCH(ok!AD$3,FCSTSDV!$D$1:$N$1,0))/ok!$F67,1),0)</f>
        <v>0</v>
      </c>
      <c r="AE67" s="92">
        <f t="array" ref="AE67">+IFERROR(ROUND(INDEX(FCSTSDV!$D$2:$N$674,MATCH(ok!$D67,FCSTSDV!$C$2:$C$674,0),MATCH(ok!AE$3,FCSTSDV!$D$1:$N$1,0))/ok!$F67,1),0)</f>
        <v>0</v>
      </c>
      <c r="AF67" s="92">
        <f t="array" ref="AF67">+IFERROR(ROUND(INDEX(FCSTSDV!$D$2:$N$674,MATCH(ok!$D67,FCSTSDV!$C$2:$C$674,0),MATCH(ok!AF$3,FCSTSDV!$D$1:$N$1,0))/ok!$F67,1),0)</f>
        <v>0</v>
      </c>
      <c r="AG67" s="92">
        <f t="array" ref="AG67">+IFERROR(ROUND(INDEX(FCSTSDV!$D$2:$N$674,MATCH(ok!$D67,FCSTSDV!$C$2:$C$674,0),MATCH(ok!AG$3,FCSTSDV!$D$1:$N$1,0))/ok!$F67,1),0)</f>
        <v>0</v>
      </c>
    </row>
    <row r="68" spans="1:33" ht="20.100000000000001" customHeight="1">
      <c r="A68" s="813"/>
      <c r="B68" s="795"/>
      <c r="C68" s="57"/>
      <c r="D68" s="46" t="s">
        <v>85</v>
      </c>
      <c r="E68" s="204" t="str">
        <f t="shared" si="6"/>
        <v>30*50</v>
      </c>
      <c r="F68" s="49">
        <v>2500</v>
      </c>
      <c r="G68" s="48"/>
      <c r="H68" s="48"/>
      <c r="I68" s="785"/>
      <c r="J68" s="79">
        <f>+IF(SUM(K68:L68)&lt;&gt;$N$3,ROUND(IFERROR(VLOOKUP(D68,FCSTSDV!$C$2:$C$285,2,0),0)/ok!F68+0,0),0)</f>
        <v>0</v>
      </c>
      <c r="K68" s="92">
        <f t="array" ref="K68">+IFERROR(ROUND(INDEX(FCSTSDV!$D$2:$N$674,MATCH(ok!$D68,FCSTSDV!$C$2:$C$674,0),MATCH(ok!K$3,FCSTSDV!$D$1:$N$1,0))/ok!$F68,1),0)</f>
        <v>0</v>
      </c>
      <c r="L68" s="92">
        <f t="array" ref="L68">+IFERROR(ROUND(INDEX(FCSTSDV!$D$2:$N$674,MATCH(ok!$D68,FCSTSDV!$C$2:$C$674,0),MATCH(ok!L$3,FCSTSDV!$D$1:$N$1,0))/ok!$F68,1),0)</f>
        <v>0</v>
      </c>
      <c r="M68" s="92">
        <f t="array" ref="M68">+IFERROR(ROUND(INDEX(FCSTSDV!$D$2:$N$674,MATCH(ok!$D68,FCSTSDV!$C$2:$C$674,0),MATCH(ok!M$3,FCSTSDV!$D$1:$N$1,0))/ok!$F68,1),0)</f>
        <v>0</v>
      </c>
      <c r="N68" s="92">
        <f t="array" ref="N68">+IFERROR(ROUND(INDEX(FCSTSDV!$D$2:$N$674,MATCH(ok!$D68,FCSTSDV!$C$2:$C$674,0),MATCH(ok!N$3,FCSTSDV!$D$1:$N$1,0))/ok!$F68,1),0)</f>
        <v>0</v>
      </c>
      <c r="O68" s="92">
        <f t="array" ref="O68">+IFERROR(ROUND(INDEX(FCSTSDV!$D$2:$N$674,MATCH(ok!$D68,FCSTSDV!$C$2:$C$674,0),MATCH(ok!O$3,FCSTSDV!$D$1:$N$1,0))/ok!$F68,1),0)</f>
        <v>0</v>
      </c>
      <c r="P68" s="92">
        <f t="array" ref="P68">+IFERROR(ROUND(INDEX(FCSTSDV!$D$2:$N$674,MATCH(ok!$D68,FCSTSDV!$C$2:$C$674,0),MATCH(ok!P$3,FCSTSDV!$D$1:$N$1,0))/ok!$F68,1),0)</f>
        <v>0</v>
      </c>
      <c r="Q68" s="92">
        <f t="array" ref="Q68">+IFERROR(ROUND(INDEX(FCSTSDV!$D$2:$N$674,MATCH(ok!$D68,FCSTSDV!$C$2:$C$674,0),MATCH(ok!Q$3,FCSTSDV!$D$1:$N$1,0))/ok!$F68,1),0)</f>
        <v>0</v>
      </c>
      <c r="R68" s="92">
        <f t="array" ref="R68">+IFERROR(ROUND(INDEX(FCSTSDV!$D$2:$N$674,MATCH(ok!$D68,FCSTSDV!$C$2:$C$674,0),MATCH(ok!R$3,FCSTSDV!$D$1:$N$1,0))/ok!$F68,1),0)</f>
        <v>0</v>
      </c>
      <c r="S68" s="92">
        <f t="array" ref="S68">+IFERROR(ROUND(INDEX(FCSTSDV!$D$2:$N$674,MATCH(ok!$D68,FCSTSDV!$C$2:$C$674,0),MATCH(ok!S$3,FCSTSDV!$D$1:$N$1,0))/ok!$F68,1),0)</f>
        <v>0</v>
      </c>
      <c r="T68" s="92">
        <f t="array" ref="T68">+IFERROR(ROUND(INDEX(FCSTSDV!$D$2:$N$674,MATCH(ok!$D68,FCSTSDV!$C$2:$C$674,0),MATCH(ok!T$3,FCSTSDV!$D$1:$N$1,0))/ok!$F68,1),0)</f>
        <v>0</v>
      </c>
      <c r="U68" s="92">
        <f t="array" ref="U68">+IFERROR(ROUND(INDEX(FCSTSDV!$D$2:$N$674,MATCH(ok!$D68,FCSTSDV!$C$2:$C$674,0),MATCH(ok!U$3,FCSTSDV!$D$1:$N$1,0))/ok!$F68,1),0)</f>
        <v>0</v>
      </c>
      <c r="V68" s="92">
        <f t="array" ref="V68">+IFERROR(ROUND(INDEX(FCSTSDV!$D$2:$N$674,MATCH(ok!$D68,FCSTSDV!$C$2:$C$674,0),MATCH(ok!V$3,FCSTSDV!$D$1:$N$1,0))/ok!$F68,1),0)</f>
        <v>0</v>
      </c>
      <c r="W68" s="92">
        <f t="array" ref="W68">+IFERROR(ROUND(INDEX(FCSTSDV!$D$2:$N$674,MATCH(ok!$D68,FCSTSDV!$C$2:$C$674,0),MATCH(ok!W$3,FCSTSDV!$D$1:$N$1,0))/ok!$F68,1),0)</f>
        <v>0</v>
      </c>
      <c r="X68" s="92">
        <f t="array" ref="X68">+IFERROR(ROUND(INDEX(FCSTSDV!$D$2:$N$674,MATCH(ok!$D68,FCSTSDV!$C$2:$C$674,0),MATCH(ok!X$3,FCSTSDV!$D$1:$N$1,0))/ok!$F68,1),0)</f>
        <v>0</v>
      </c>
      <c r="Y68" s="92">
        <f t="array" ref="Y68">+IFERROR(ROUND(INDEX(FCSTSDV!$D$2:$N$674,MATCH(ok!$D68,FCSTSDV!$C$2:$C$674,0),MATCH(ok!Y$3,FCSTSDV!$D$1:$N$1,0))/ok!$F68,1),0)</f>
        <v>0</v>
      </c>
      <c r="Z68" s="92">
        <f t="array" ref="Z68">+IFERROR(ROUND(INDEX(FCSTSDV!$D$2:$N$674,MATCH(ok!$D68,FCSTSDV!$C$2:$C$674,0),MATCH(ok!Z$3,FCSTSDV!$D$1:$N$1,0))/ok!$F68,1),0)</f>
        <v>0</v>
      </c>
      <c r="AA68" s="92">
        <f t="array" ref="AA68">+IFERROR(ROUND(INDEX(FCSTSDV!$D$2:$N$674,MATCH(ok!$D68,FCSTSDV!$C$2:$C$674,0),MATCH(ok!AA$3,FCSTSDV!$D$1:$N$1,0))/ok!$F68,1),0)</f>
        <v>0</v>
      </c>
      <c r="AB68" s="92">
        <f t="array" ref="AB68">+IFERROR(ROUND(INDEX(FCSTSDV!$D$2:$N$674,MATCH(ok!$D68,FCSTSDV!$C$2:$C$674,0),MATCH(ok!AB$3,FCSTSDV!$D$1:$N$1,0))/ok!$F68,1),0)</f>
        <v>0</v>
      </c>
      <c r="AC68" s="92">
        <f t="array" ref="AC68">+IFERROR(ROUND(INDEX(FCSTSDV!$D$2:$N$674,MATCH(ok!$D68,FCSTSDV!$C$2:$C$674,0),MATCH(ok!AC$3,FCSTSDV!$D$1:$N$1,0))/ok!$F68,1),0)</f>
        <v>0</v>
      </c>
      <c r="AD68" s="92">
        <f t="array" ref="AD68">+IFERROR(ROUND(INDEX(FCSTSDV!$D$2:$N$674,MATCH(ok!$D68,FCSTSDV!$C$2:$C$674,0),MATCH(ok!AD$3,FCSTSDV!$D$1:$N$1,0))/ok!$F68,1),0)</f>
        <v>0</v>
      </c>
      <c r="AE68" s="92">
        <f t="array" ref="AE68">+IFERROR(ROUND(INDEX(FCSTSDV!$D$2:$N$674,MATCH(ok!$D68,FCSTSDV!$C$2:$C$674,0),MATCH(ok!AE$3,FCSTSDV!$D$1:$N$1,0))/ok!$F68,1),0)</f>
        <v>0</v>
      </c>
      <c r="AF68" s="92">
        <f t="array" ref="AF68">+IFERROR(ROUND(INDEX(FCSTSDV!$D$2:$N$674,MATCH(ok!$D68,FCSTSDV!$C$2:$C$674,0),MATCH(ok!AF$3,FCSTSDV!$D$1:$N$1,0))/ok!$F68,1),0)</f>
        <v>0</v>
      </c>
      <c r="AG68" s="92">
        <f t="array" ref="AG68">+IFERROR(ROUND(INDEX(FCSTSDV!$D$2:$N$674,MATCH(ok!$D68,FCSTSDV!$C$2:$C$674,0),MATCH(ok!AG$3,FCSTSDV!$D$1:$N$1,0))/ok!$F68,1),0)</f>
        <v>0</v>
      </c>
    </row>
    <row r="69" spans="1:33" ht="20.100000000000001" customHeight="1">
      <c r="A69" s="813"/>
      <c r="B69" s="795"/>
      <c r="C69" s="57"/>
      <c r="D69" s="131" t="s">
        <v>86</v>
      </c>
      <c r="E69" s="204" t="str">
        <f t="shared" si="6"/>
        <v>30*50</v>
      </c>
      <c r="F69" s="49">
        <v>200</v>
      </c>
      <c r="G69" s="48"/>
      <c r="H69" s="48"/>
      <c r="I69" s="785"/>
      <c r="J69" s="79">
        <f>+IF(SUM(K69:L69)&lt;&gt;$N$3,ROUND(IFERROR(VLOOKUP(D69,FCSTSDV!$C$2:$C$285,2,0),0)/ok!F69+0,0),0)</f>
        <v>0</v>
      </c>
      <c r="K69" s="92">
        <f t="array" ref="K69">+IFERROR(ROUND(INDEX(FCSTSDV!$D$2:$N$674,MATCH(ok!$D69,FCSTSDV!$C$2:$C$674,0),MATCH(ok!K$3,FCSTSDV!$D$1:$N$1,0))/ok!$F69,1),0)</f>
        <v>0</v>
      </c>
      <c r="L69" s="92">
        <f t="array" ref="L69">+IFERROR(ROUND(INDEX(FCSTSDV!$D$2:$N$674,MATCH(ok!$D69,FCSTSDV!$C$2:$C$674,0),MATCH(ok!L$3,FCSTSDV!$D$1:$N$1,0))/ok!$F69,1),0)</f>
        <v>0</v>
      </c>
      <c r="M69" s="92">
        <f t="array" ref="M69">+IFERROR(ROUND(INDEX(FCSTSDV!$D$2:$N$674,MATCH(ok!$D69,FCSTSDV!$C$2:$C$674,0),MATCH(ok!M$3,FCSTSDV!$D$1:$N$1,0))/ok!$F69,1),0)</f>
        <v>0</v>
      </c>
      <c r="N69" s="92">
        <f t="array" ref="N69">+IFERROR(ROUND(INDEX(FCSTSDV!$D$2:$N$674,MATCH(ok!$D69,FCSTSDV!$C$2:$C$674,0),MATCH(ok!N$3,FCSTSDV!$D$1:$N$1,0))/ok!$F69,1),0)</f>
        <v>0</v>
      </c>
      <c r="O69" s="92">
        <f t="array" ref="O69">+IFERROR(ROUND(INDEX(FCSTSDV!$D$2:$N$674,MATCH(ok!$D69,FCSTSDV!$C$2:$C$674,0),MATCH(ok!O$3,FCSTSDV!$D$1:$N$1,0))/ok!$F69,1),0)</f>
        <v>0</v>
      </c>
      <c r="P69" s="92">
        <f t="array" ref="P69">+IFERROR(ROUND(INDEX(FCSTSDV!$D$2:$N$674,MATCH(ok!$D69,FCSTSDV!$C$2:$C$674,0),MATCH(ok!P$3,FCSTSDV!$D$1:$N$1,0))/ok!$F69,1),0)</f>
        <v>0</v>
      </c>
      <c r="Q69" s="92">
        <f t="array" ref="Q69">+IFERROR(ROUND(INDEX(FCSTSDV!$D$2:$N$674,MATCH(ok!$D69,FCSTSDV!$C$2:$C$674,0),MATCH(ok!Q$3,FCSTSDV!$D$1:$N$1,0))/ok!$F69,1),0)</f>
        <v>0</v>
      </c>
      <c r="R69" s="92">
        <f t="array" ref="R69">+IFERROR(ROUND(INDEX(FCSTSDV!$D$2:$N$674,MATCH(ok!$D69,FCSTSDV!$C$2:$C$674,0),MATCH(ok!R$3,FCSTSDV!$D$1:$N$1,0))/ok!$F69,1),0)</f>
        <v>0</v>
      </c>
      <c r="S69" s="92">
        <f t="array" ref="S69">+IFERROR(ROUND(INDEX(FCSTSDV!$D$2:$N$674,MATCH(ok!$D69,FCSTSDV!$C$2:$C$674,0),MATCH(ok!S$3,FCSTSDV!$D$1:$N$1,0))/ok!$F69,1),0)</f>
        <v>0</v>
      </c>
      <c r="T69" s="92">
        <f t="array" ref="T69">+IFERROR(ROUND(INDEX(FCSTSDV!$D$2:$N$674,MATCH(ok!$D69,FCSTSDV!$C$2:$C$674,0),MATCH(ok!T$3,FCSTSDV!$D$1:$N$1,0))/ok!$F69,1),0)</f>
        <v>0</v>
      </c>
      <c r="U69" s="92">
        <f t="array" ref="U69">+IFERROR(ROUND(INDEX(FCSTSDV!$D$2:$N$674,MATCH(ok!$D69,FCSTSDV!$C$2:$C$674,0),MATCH(ok!U$3,FCSTSDV!$D$1:$N$1,0))/ok!$F69,1),0)</f>
        <v>0</v>
      </c>
      <c r="V69" s="92">
        <f t="array" ref="V69">+IFERROR(ROUND(INDEX(FCSTSDV!$D$2:$N$674,MATCH(ok!$D69,FCSTSDV!$C$2:$C$674,0),MATCH(ok!V$3,FCSTSDV!$D$1:$N$1,0))/ok!$F69,1),0)</f>
        <v>0</v>
      </c>
      <c r="W69" s="92">
        <f t="array" ref="W69">+IFERROR(ROUND(INDEX(FCSTSDV!$D$2:$N$674,MATCH(ok!$D69,FCSTSDV!$C$2:$C$674,0),MATCH(ok!W$3,FCSTSDV!$D$1:$N$1,0))/ok!$F69,1),0)</f>
        <v>0</v>
      </c>
      <c r="X69" s="92">
        <f t="array" ref="X69">+IFERROR(ROUND(INDEX(FCSTSDV!$D$2:$N$674,MATCH(ok!$D69,FCSTSDV!$C$2:$C$674,0),MATCH(ok!X$3,FCSTSDV!$D$1:$N$1,0))/ok!$F69,1),0)</f>
        <v>0</v>
      </c>
      <c r="Y69" s="92">
        <f t="array" ref="Y69">+IFERROR(ROUND(INDEX(FCSTSDV!$D$2:$N$674,MATCH(ok!$D69,FCSTSDV!$C$2:$C$674,0),MATCH(ok!Y$3,FCSTSDV!$D$1:$N$1,0))/ok!$F69,1),0)</f>
        <v>0</v>
      </c>
      <c r="Z69" s="92">
        <f t="array" ref="Z69">+IFERROR(ROUND(INDEX(FCSTSDV!$D$2:$N$674,MATCH(ok!$D69,FCSTSDV!$C$2:$C$674,0),MATCH(ok!Z$3,FCSTSDV!$D$1:$N$1,0))/ok!$F69,1),0)</f>
        <v>0</v>
      </c>
      <c r="AA69" s="92">
        <f t="array" ref="AA69">+IFERROR(ROUND(INDEX(FCSTSDV!$D$2:$N$674,MATCH(ok!$D69,FCSTSDV!$C$2:$C$674,0),MATCH(ok!AA$3,FCSTSDV!$D$1:$N$1,0))/ok!$F69,1),0)</f>
        <v>0</v>
      </c>
      <c r="AB69" s="92">
        <f t="array" ref="AB69">+IFERROR(ROUND(INDEX(FCSTSDV!$D$2:$N$674,MATCH(ok!$D69,FCSTSDV!$C$2:$C$674,0),MATCH(ok!AB$3,FCSTSDV!$D$1:$N$1,0))/ok!$F69,1),0)</f>
        <v>0</v>
      </c>
      <c r="AC69" s="92">
        <f t="array" ref="AC69">+IFERROR(ROUND(INDEX(FCSTSDV!$D$2:$N$674,MATCH(ok!$D69,FCSTSDV!$C$2:$C$674,0),MATCH(ok!AC$3,FCSTSDV!$D$1:$N$1,0))/ok!$F69,1),0)</f>
        <v>0</v>
      </c>
      <c r="AD69" s="92">
        <f t="array" ref="AD69">+IFERROR(ROUND(INDEX(FCSTSDV!$D$2:$N$674,MATCH(ok!$D69,FCSTSDV!$C$2:$C$674,0),MATCH(ok!AD$3,FCSTSDV!$D$1:$N$1,0))/ok!$F69,1),0)</f>
        <v>0</v>
      </c>
      <c r="AE69" s="92">
        <f t="array" ref="AE69">+IFERROR(ROUND(INDEX(FCSTSDV!$D$2:$N$674,MATCH(ok!$D69,FCSTSDV!$C$2:$C$674,0),MATCH(ok!AE$3,FCSTSDV!$D$1:$N$1,0))/ok!$F69,1),0)</f>
        <v>0</v>
      </c>
      <c r="AF69" s="92">
        <f t="array" ref="AF69">+IFERROR(ROUND(INDEX(FCSTSDV!$D$2:$N$674,MATCH(ok!$D69,FCSTSDV!$C$2:$C$674,0),MATCH(ok!AF$3,FCSTSDV!$D$1:$N$1,0))/ok!$F69,1),0)</f>
        <v>0</v>
      </c>
      <c r="AG69" s="92">
        <f t="array" ref="AG69">+IFERROR(ROUND(INDEX(FCSTSDV!$D$2:$N$674,MATCH(ok!$D69,FCSTSDV!$C$2:$C$674,0),MATCH(ok!AG$3,FCSTSDV!$D$1:$N$1,0))/ok!$F69,1),0)</f>
        <v>0</v>
      </c>
    </row>
    <row r="70" spans="1:33" ht="20.100000000000001" customHeight="1">
      <c r="A70" s="813"/>
      <c r="B70" s="795"/>
      <c r="C70" s="57"/>
      <c r="D70" s="46" t="s">
        <v>87</v>
      </c>
      <c r="E70" s="204" t="str">
        <f t="shared" si="6"/>
        <v>30*50</v>
      </c>
      <c r="F70" s="49">
        <v>2500</v>
      </c>
      <c r="G70" s="48"/>
      <c r="H70" s="48"/>
      <c r="I70" s="785"/>
      <c r="J70" s="79">
        <f>+IF(SUM(K70:L70)&lt;&gt;$N$3,ROUND(IFERROR(VLOOKUP(D70,FCSTSDV!$C$2:$C$285,2,0),0)/ok!F70+0,0),0)</f>
        <v>0</v>
      </c>
      <c r="K70" s="92">
        <f t="array" ref="K70">+IFERROR(ROUND(INDEX(FCSTSDV!$D$2:$N$674,MATCH(ok!$D70,FCSTSDV!$C$2:$C$674,0),MATCH(ok!K$3,FCSTSDV!$D$1:$N$1,0))/ok!$F70,1),0)</f>
        <v>0</v>
      </c>
      <c r="L70" s="92">
        <f t="array" ref="L70">+IFERROR(ROUND(INDEX(FCSTSDV!$D$2:$N$674,MATCH(ok!$D70,FCSTSDV!$C$2:$C$674,0),MATCH(ok!L$3,FCSTSDV!$D$1:$N$1,0))/ok!$F70,1),0)</f>
        <v>0</v>
      </c>
      <c r="M70" s="92">
        <f t="array" ref="M70">+IFERROR(ROUND(INDEX(FCSTSDV!$D$2:$N$674,MATCH(ok!$D70,FCSTSDV!$C$2:$C$674,0),MATCH(ok!M$3,FCSTSDV!$D$1:$N$1,0))/ok!$F70,1),0)</f>
        <v>0</v>
      </c>
      <c r="N70" s="92">
        <f t="array" ref="N70">+IFERROR(ROUND(INDEX(FCSTSDV!$D$2:$N$674,MATCH(ok!$D70,FCSTSDV!$C$2:$C$674,0),MATCH(ok!N$3,FCSTSDV!$D$1:$N$1,0))/ok!$F70,1),0)</f>
        <v>0</v>
      </c>
      <c r="O70" s="92">
        <f t="array" ref="O70">+IFERROR(ROUND(INDEX(FCSTSDV!$D$2:$N$674,MATCH(ok!$D70,FCSTSDV!$C$2:$C$674,0),MATCH(ok!O$3,FCSTSDV!$D$1:$N$1,0))/ok!$F70,1),0)</f>
        <v>0</v>
      </c>
      <c r="P70" s="92">
        <f t="array" ref="P70">+IFERROR(ROUND(INDEX(FCSTSDV!$D$2:$N$674,MATCH(ok!$D70,FCSTSDV!$C$2:$C$674,0),MATCH(ok!P$3,FCSTSDV!$D$1:$N$1,0))/ok!$F70,1),0)</f>
        <v>0</v>
      </c>
      <c r="Q70" s="92">
        <f t="array" ref="Q70">+IFERROR(ROUND(INDEX(FCSTSDV!$D$2:$N$674,MATCH(ok!$D70,FCSTSDV!$C$2:$C$674,0),MATCH(ok!Q$3,FCSTSDV!$D$1:$N$1,0))/ok!$F70,1),0)</f>
        <v>0</v>
      </c>
      <c r="R70" s="92">
        <f t="array" ref="R70">+IFERROR(ROUND(INDEX(FCSTSDV!$D$2:$N$674,MATCH(ok!$D70,FCSTSDV!$C$2:$C$674,0),MATCH(ok!R$3,FCSTSDV!$D$1:$N$1,0))/ok!$F70,1),0)</f>
        <v>0</v>
      </c>
      <c r="S70" s="92">
        <f t="array" ref="S70">+IFERROR(ROUND(INDEX(FCSTSDV!$D$2:$N$674,MATCH(ok!$D70,FCSTSDV!$C$2:$C$674,0),MATCH(ok!S$3,FCSTSDV!$D$1:$N$1,0))/ok!$F70,1),0)</f>
        <v>0</v>
      </c>
      <c r="T70" s="92">
        <f t="array" ref="T70">+IFERROR(ROUND(INDEX(FCSTSDV!$D$2:$N$674,MATCH(ok!$D70,FCSTSDV!$C$2:$C$674,0),MATCH(ok!T$3,FCSTSDV!$D$1:$N$1,0))/ok!$F70,1),0)</f>
        <v>0</v>
      </c>
      <c r="U70" s="92">
        <f t="array" ref="U70">+IFERROR(ROUND(INDEX(FCSTSDV!$D$2:$N$674,MATCH(ok!$D70,FCSTSDV!$C$2:$C$674,0),MATCH(ok!U$3,FCSTSDV!$D$1:$N$1,0))/ok!$F70,1),0)</f>
        <v>0</v>
      </c>
      <c r="V70" s="92">
        <f t="array" ref="V70">+IFERROR(ROUND(INDEX(FCSTSDV!$D$2:$N$674,MATCH(ok!$D70,FCSTSDV!$C$2:$C$674,0),MATCH(ok!V$3,FCSTSDV!$D$1:$N$1,0))/ok!$F70,1),0)</f>
        <v>0</v>
      </c>
      <c r="W70" s="92">
        <f t="array" ref="W70">+IFERROR(ROUND(INDEX(FCSTSDV!$D$2:$N$674,MATCH(ok!$D70,FCSTSDV!$C$2:$C$674,0),MATCH(ok!W$3,FCSTSDV!$D$1:$N$1,0))/ok!$F70,1),0)</f>
        <v>0</v>
      </c>
      <c r="X70" s="92">
        <f t="array" ref="X70">+IFERROR(ROUND(INDEX(FCSTSDV!$D$2:$N$674,MATCH(ok!$D70,FCSTSDV!$C$2:$C$674,0),MATCH(ok!X$3,FCSTSDV!$D$1:$N$1,0))/ok!$F70,1),0)</f>
        <v>0</v>
      </c>
      <c r="Y70" s="92">
        <f t="array" ref="Y70">+IFERROR(ROUND(INDEX(FCSTSDV!$D$2:$N$674,MATCH(ok!$D70,FCSTSDV!$C$2:$C$674,0),MATCH(ok!Y$3,FCSTSDV!$D$1:$N$1,0))/ok!$F70,1),0)</f>
        <v>0</v>
      </c>
      <c r="Z70" s="92">
        <f t="array" ref="Z70">+IFERROR(ROUND(INDEX(FCSTSDV!$D$2:$N$674,MATCH(ok!$D70,FCSTSDV!$C$2:$C$674,0),MATCH(ok!Z$3,FCSTSDV!$D$1:$N$1,0))/ok!$F70,1),0)</f>
        <v>0</v>
      </c>
      <c r="AA70" s="92">
        <f t="array" ref="AA70">+IFERROR(ROUND(INDEX(FCSTSDV!$D$2:$N$674,MATCH(ok!$D70,FCSTSDV!$C$2:$C$674,0),MATCH(ok!AA$3,FCSTSDV!$D$1:$N$1,0))/ok!$F70,1),0)</f>
        <v>0</v>
      </c>
      <c r="AB70" s="92">
        <f t="array" ref="AB70">+IFERROR(ROUND(INDEX(FCSTSDV!$D$2:$N$674,MATCH(ok!$D70,FCSTSDV!$C$2:$C$674,0),MATCH(ok!AB$3,FCSTSDV!$D$1:$N$1,0))/ok!$F70,1),0)</f>
        <v>0</v>
      </c>
      <c r="AC70" s="92">
        <f t="array" ref="AC70">+IFERROR(ROUND(INDEX(FCSTSDV!$D$2:$N$674,MATCH(ok!$D70,FCSTSDV!$C$2:$C$674,0),MATCH(ok!AC$3,FCSTSDV!$D$1:$N$1,0))/ok!$F70,1),0)</f>
        <v>0</v>
      </c>
      <c r="AD70" s="92">
        <f t="array" ref="AD70">+IFERROR(ROUND(INDEX(FCSTSDV!$D$2:$N$674,MATCH(ok!$D70,FCSTSDV!$C$2:$C$674,0),MATCH(ok!AD$3,FCSTSDV!$D$1:$N$1,0))/ok!$F70,1),0)</f>
        <v>0</v>
      </c>
      <c r="AE70" s="92">
        <f t="array" ref="AE70">+IFERROR(ROUND(INDEX(FCSTSDV!$D$2:$N$674,MATCH(ok!$D70,FCSTSDV!$C$2:$C$674,0),MATCH(ok!AE$3,FCSTSDV!$D$1:$N$1,0))/ok!$F70,1),0)</f>
        <v>0</v>
      </c>
      <c r="AF70" s="92">
        <f t="array" ref="AF70">+IFERROR(ROUND(INDEX(FCSTSDV!$D$2:$N$674,MATCH(ok!$D70,FCSTSDV!$C$2:$C$674,0),MATCH(ok!AF$3,FCSTSDV!$D$1:$N$1,0))/ok!$F70,1),0)</f>
        <v>0</v>
      </c>
      <c r="AG70" s="92">
        <f t="array" ref="AG70">+IFERROR(ROUND(INDEX(FCSTSDV!$D$2:$N$674,MATCH(ok!$D70,FCSTSDV!$C$2:$C$674,0),MATCH(ok!AG$3,FCSTSDV!$D$1:$N$1,0))/ok!$F70,1),0)</f>
        <v>0</v>
      </c>
    </row>
    <row r="71" spans="1:33" ht="20.100000000000001" customHeight="1">
      <c r="A71" s="813"/>
      <c r="B71" s="795"/>
      <c r="C71" s="57"/>
      <c r="D71" s="49" t="s">
        <v>88</v>
      </c>
      <c r="E71" s="204" t="str">
        <f t="shared" si="6"/>
        <v>30*50</v>
      </c>
      <c r="F71" s="49">
        <v>2500</v>
      </c>
      <c r="G71" s="48"/>
      <c r="H71" s="48"/>
      <c r="I71" s="785"/>
      <c r="J71" s="79">
        <f>+IF(SUM(K71:L71)&lt;&gt;$N$3,ROUND(IFERROR(VLOOKUP(D71,FCSTSDV!$C$2:$C$285,2,0),0)/ok!F71+0,0),0)</f>
        <v>0</v>
      </c>
      <c r="K71" s="92">
        <f t="array" ref="K71">+IFERROR(ROUND(INDEX(FCSTSDV!$D$2:$N$674,MATCH(ok!$D71,FCSTSDV!$C$2:$C$674,0),MATCH(ok!K$3,FCSTSDV!$D$1:$N$1,0))/ok!$F71,1),0)</f>
        <v>0</v>
      </c>
      <c r="L71" s="92">
        <f t="array" ref="L71">+IFERROR(ROUND(INDEX(FCSTSDV!$D$2:$N$674,MATCH(ok!$D71,FCSTSDV!$C$2:$C$674,0),MATCH(ok!L$3,FCSTSDV!$D$1:$N$1,0))/ok!$F71,1),0)</f>
        <v>0</v>
      </c>
      <c r="M71" s="92">
        <f t="array" ref="M71">+IFERROR(ROUND(INDEX(FCSTSDV!$D$2:$N$674,MATCH(ok!$D71,FCSTSDV!$C$2:$C$674,0),MATCH(ok!M$3,FCSTSDV!$D$1:$N$1,0))/ok!$F71,1),0)</f>
        <v>0</v>
      </c>
      <c r="N71" s="92">
        <f t="array" ref="N71">+IFERROR(ROUND(INDEX(FCSTSDV!$D$2:$N$674,MATCH(ok!$D71,FCSTSDV!$C$2:$C$674,0),MATCH(ok!N$3,FCSTSDV!$D$1:$N$1,0))/ok!$F71,1),0)</f>
        <v>0</v>
      </c>
      <c r="O71" s="92">
        <f t="array" ref="O71">+IFERROR(ROUND(INDEX(FCSTSDV!$D$2:$N$674,MATCH(ok!$D71,FCSTSDV!$C$2:$C$674,0),MATCH(ok!O$3,FCSTSDV!$D$1:$N$1,0))/ok!$F71,1),0)</f>
        <v>0</v>
      </c>
      <c r="P71" s="92">
        <f t="array" ref="P71">+IFERROR(ROUND(INDEX(FCSTSDV!$D$2:$N$674,MATCH(ok!$D71,FCSTSDV!$C$2:$C$674,0),MATCH(ok!P$3,FCSTSDV!$D$1:$N$1,0))/ok!$F71,1),0)</f>
        <v>0</v>
      </c>
      <c r="Q71" s="92">
        <f t="array" ref="Q71">+IFERROR(ROUND(INDEX(FCSTSDV!$D$2:$N$674,MATCH(ok!$D71,FCSTSDV!$C$2:$C$674,0),MATCH(ok!Q$3,FCSTSDV!$D$1:$N$1,0))/ok!$F71,1),0)</f>
        <v>0</v>
      </c>
      <c r="R71" s="92">
        <f t="array" ref="R71">+IFERROR(ROUND(INDEX(FCSTSDV!$D$2:$N$674,MATCH(ok!$D71,FCSTSDV!$C$2:$C$674,0),MATCH(ok!R$3,FCSTSDV!$D$1:$N$1,0))/ok!$F71,1),0)</f>
        <v>0</v>
      </c>
      <c r="S71" s="92">
        <f t="array" ref="S71">+IFERROR(ROUND(INDEX(FCSTSDV!$D$2:$N$674,MATCH(ok!$D71,FCSTSDV!$C$2:$C$674,0),MATCH(ok!S$3,FCSTSDV!$D$1:$N$1,0))/ok!$F71,1),0)</f>
        <v>0</v>
      </c>
      <c r="T71" s="92">
        <f t="array" ref="T71">+IFERROR(ROUND(INDEX(FCSTSDV!$D$2:$N$674,MATCH(ok!$D71,FCSTSDV!$C$2:$C$674,0),MATCH(ok!T$3,FCSTSDV!$D$1:$N$1,0))/ok!$F71,1),0)</f>
        <v>0</v>
      </c>
      <c r="U71" s="92">
        <f t="array" ref="U71">+IFERROR(ROUND(INDEX(FCSTSDV!$D$2:$N$674,MATCH(ok!$D71,FCSTSDV!$C$2:$C$674,0),MATCH(ok!U$3,FCSTSDV!$D$1:$N$1,0))/ok!$F71,1),0)</f>
        <v>0</v>
      </c>
      <c r="V71" s="92">
        <f t="array" ref="V71">+IFERROR(ROUND(INDEX(FCSTSDV!$D$2:$N$674,MATCH(ok!$D71,FCSTSDV!$C$2:$C$674,0),MATCH(ok!V$3,FCSTSDV!$D$1:$N$1,0))/ok!$F71,1),0)</f>
        <v>0</v>
      </c>
      <c r="W71" s="92">
        <f t="array" ref="W71">+IFERROR(ROUND(INDEX(FCSTSDV!$D$2:$N$674,MATCH(ok!$D71,FCSTSDV!$C$2:$C$674,0),MATCH(ok!W$3,FCSTSDV!$D$1:$N$1,0))/ok!$F71,1),0)</f>
        <v>0</v>
      </c>
      <c r="X71" s="92">
        <f t="array" ref="X71">+IFERROR(ROUND(INDEX(FCSTSDV!$D$2:$N$674,MATCH(ok!$D71,FCSTSDV!$C$2:$C$674,0),MATCH(ok!X$3,FCSTSDV!$D$1:$N$1,0))/ok!$F71,1),0)</f>
        <v>0</v>
      </c>
      <c r="Y71" s="92">
        <f t="array" ref="Y71">+IFERROR(ROUND(INDEX(FCSTSDV!$D$2:$N$674,MATCH(ok!$D71,FCSTSDV!$C$2:$C$674,0),MATCH(ok!Y$3,FCSTSDV!$D$1:$N$1,0))/ok!$F71,1),0)</f>
        <v>0</v>
      </c>
      <c r="Z71" s="92">
        <f t="array" ref="Z71">+IFERROR(ROUND(INDEX(FCSTSDV!$D$2:$N$674,MATCH(ok!$D71,FCSTSDV!$C$2:$C$674,0),MATCH(ok!Z$3,FCSTSDV!$D$1:$N$1,0))/ok!$F71,1),0)</f>
        <v>0</v>
      </c>
      <c r="AA71" s="92">
        <f t="array" ref="AA71">+IFERROR(ROUND(INDEX(FCSTSDV!$D$2:$N$674,MATCH(ok!$D71,FCSTSDV!$C$2:$C$674,0),MATCH(ok!AA$3,FCSTSDV!$D$1:$N$1,0))/ok!$F71,1),0)</f>
        <v>0</v>
      </c>
      <c r="AB71" s="92">
        <f t="array" ref="AB71">+IFERROR(ROUND(INDEX(FCSTSDV!$D$2:$N$674,MATCH(ok!$D71,FCSTSDV!$C$2:$C$674,0),MATCH(ok!AB$3,FCSTSDV!$D$1:$N$1,0))/ok!$F71,1),0)</f>
        <v>0</v>
      </c>
      <c r="AC71" s="92">
        <f t="array" ref="AC71">+IFERROR(ROUND(INDEX(FCSTSDV!$D$2:$N$674,MATCH(ok!$D71,FCSTSDV!$C$2:$C$674,0),MATCH(ok!AC$3,FCSTSDV!$D$1:$N$1,0))/ok!$F71,1),0)</f>
        <v>0</v>
      </c>
      <c r="AD71" s="92">
        <f t="array" ref="AD71">+IFERROR(ROUND(INDEX(FCSTSDV!$D$2:$N$674,MATCH(ok!$D71,FCSTSDV!$C$2:$C$674,0),MATCH(ok!AD$3,FCSTSDV!$D$1:$N$1,0))/ok!$F71,1),0)</f>
        <v>0</v>
      </c>
      <c r="AE71" s="92">
        <f t="array" ref="AE71">+IFERROR(ROUND(INDEX(FCSTSDV!$D$2:$N$674,MATCH(ok!$D71,FCSTSDV!$C$2:$C$674,0),MATCH(ok!AE$3,FCSTSDV!$D$1:$N$1,0))/ok!$F71,1),0)</f>
        <v>0</v>
      </c>
      <c r="AF71" s="92">
        <f t="array" ref="AF71">+IFERROR(ROUND(INDEX(FCSTSDV!$D$2:$N$674,MATCH(ok!$D71,FCSTSDV!$C$2:$C$674,0),MATCH(ok!AF$3,FCSTSDV!$D$1:$N$1,0))/ok!$F71,1),0)</f>
        <v>0</v>
      </c>
      <c r="AG71" s="92">
        <f t="array" ref="AG71">+IFERROR(ROUND(INDEX(FCSTSDV!$D$2:$N$674,MATCH(ok!$D71,FCSTSDV!$C$2:$C$674,0),MATCH(ok!AG$3,FCSTSDV!$D$1:$N$1,0))/ok!$F71,1),0)</f>
        <v>0</v>
      </c>
    </row>
    <row r="72" spans="1:33" ht="20.100000000000001" customHeight="1">
      <c r="A72" s="813"/>
      <c r="B72" s="795"/>
      <c r="C72" s="57"/>
      <c r="D72" s="55" t="s">
        <v>89</v>
      </c>
      <c r="E72" s="204" t="str">
        <f t="shared" si="6"/>
        <v>30*50</v>
      </c>
      <c r="F72" s="49">
        <v>2500</v>
      </c>
      <c r="G72" s="48"/>
      <c r="H72" s="48"/>
      <c r="I72" s="785"/>
      <c r="J72" s="79">
        <f>+IF(SUM(K72:L72)&lt;&gt;$N$3,ROUND(IFERROR(VLOOKUP(D72,FCSTSDV!$C$2:$C$285,2,0),0)/ok!F72+0,0),0)</f>
        <v>0</v>
      </c>
      <c r="K72" s="92">
        <f t="array" ref="K72">+IFERROR(ROUND(INDEX(FCSTSDV!$D$2:$N$674,MATCH(ok!$D72,FCSTSDV!$C$2:$C$674,0),MATCH(ok!K$3,FCSTSDV!$D$1:$N$1,0))/ok!$F72,1),0)</f>
        <v>0</v>
      </c>
      <c r="L72" s="92">
        <f t="array" ref="L72">+IFERROR(ROUND(INDEX(FCSTSDV!$D$2:$N$674,MATCH(ok!$D72,FCSTSDV!$C$2:$C$674,0),MATCH(ok!L$3,FCSTSDV!$D$1:$N$1,0))/ok!$F72,1),0)</f>
        <v>0</v>
      </c>
      <c r="M72" s="92">
        <f t="array" ref="M72">+IFERROR(ROUND(INDEX(FCSTSDV!$D$2:$N$674,MATCH(ok!$D72,FCSTSDV!$C$2:$C$674,0),MATCH(ok!M$3,FCSTSDV!$D$1:$N$1,0))/ok!$F72,1),0)</f>
        <v>0</v>
      </c>
      <c r="N72" s="92">
        <f t="array" ref="N72">+IFERROR(ROUND(INDEX(FCSTSDV!$D$2:$N$674,MATCH(ok!$D72,FCSTSDV!$C$2:$C$674,0),MATCH(ok!N$3,FCSTSDV!$D$1:$N$1,0))/ok!$F72,1),0)</f>
        <v>0</v>
      </c>
      <c r="O72" s="92">
        <f t="array" ref="O72">+IFERROR(ROUND(INDEX(FCSTSDV!$D$2:$N$674,MATCH(ok!$D72,FCSTSDV!$C$2:$C$674,0),MATCH(ok!O$3,FCSTSDV!$D$1:$N$1,0))/ok!$F72,1),0)</f>
        <v>0</v>
      </c>
      <c r="P72" s="92">
        <f t="array" ref="P72">+IFERROR(ROUND(INDEX(FCSTSDV!$D$2:$N$674,MATCH(ok!$D72,FCSTSDV!$C$2:$C$674,0),MATCH(ok!P$3,FCSTSDV!$D$1:$N$1,0))/ok!$F72,1),0)</f>
        <v>0</v>
      </c>
      <c r="Q72" s="92">
        <f t="array" ref="Q72">+IFERROR(ROUND(INDEX(FCSTSDV!$D$2:$N$674,MATCH(ok!$D72,FCSTSDV!$C$2:$C$674,0),MATCH(ok!Q$3,FCSTSDV!$D$1:$N$1,0))/ok!$F72,1),0)</f>
        <v>0</v>
      </c>
      <c r="R72" s="92">
        <f t="array" ref="R72">+IFERROR(ROUND(INDEX(FCSTSDV!$D$2:$N$674,MATCH(ok!$D72,FCSTSDV!$C$2:$C$674,0),MATCH(ok!R$3,FCSTSDV!$D$1:$N$1,0))/ok!$F72,1),0)</f>
        <v>0</v>
      </c>
      <c r="S72" s="92">
        <f t="array" ref="S72">+IFERROR(ROUND(INDEX(FCSTSDV!$D$2:$N$674,MATCH(ok!$D72,FCSTSDV!$C$2:$C$674,0),MATCH(ok!S$3,FCSTSDV!$D$1:$N$1,0))/ok!$F72,1),0)</f>
        <v>0</v>
      </c>
      <c r="T72" s="92">
        <f t="array" ref="T72">+IFERROR(ROUND(INDEX(FCSTSDV!$D$2:$N$674,MATCH(ok!$D72,FCSTSDV!$C$2:$C$674,0),MATCH(ok!T$3,FCSTSDV!$D$1:$N$1,0))/ok!$F72,1),0)</f>
        <v>0</v>
      </c>
      <c r="U72" s="92">
        <f t="array" ref="U72">+IFERROR(ROUND(INDEX(FCSTSDV!$D$2:$N$674,MATCH(ok!$D72,FCSTSDV!$C$2:$C$674,0),MATCH(ok!U$3,FCSTSDV!$D$1:$N$1,0))/ok!$F72,1),0)</f>
        <v>0</v>
      </c>
      <c r="V72" s="92">
        <f t="array" ref="V72">+IFERROR(ROUND(INDEX(FCSTSDV!$D$2:$N$674,MATCH(ok!$D72,FCSTSDV!$C$2:$C$674,0),MATCH(ok!V$3,FCSTSDV!$D$1:$N$1,0))/ok!$F72,1),0)</f>
        <v>0</v>
      </c>
      <c r="W72" s="92">
        <f t="array" ref="W72">+IFERROR(ROUND(INDEX(FCSTSDV!$D$2:$N$674,MATCH(ok!$D72,FCSTSDV!$C$2:$C$674,0),MATCH(ok!W$3,FCSTSDV!$D$1:$N$1,0))/ok!$F72,1),0)</f>
        <v>0</v>
      </c>
      <c r="X72" s="92">
        <f t="array" ref="X72">+IFERROR(ROUND(INDEX(FCSTSDV!$D$2:$N$674,MATCH(ok!$D72,FCSTSDV!$C$2:$C$674,0),MATCH(ok!X$3,FCSTSDV!$D$1:$N$1,0))/ok!$F72,1),0)</f>
        <v>0</v>
      </c>
      <c r="Y72" s="92">
        <f t="array" ref="Y72">+IFERROR(ROUND(INDEX(FCSTSDV!$D$2:$N$674,MATCH(ok!$D72,FCSTSDV!$C$2:$C$674,0),MATCH(ok!Y$3,FCSTSDV!$D$1:$N$1,0))/ok!$F72,1),0)</f>
        <v>0</v>
      </c>
      <c r="Z72" s="92">
        <f t="array" ref="Z72">+IFERROR(ROUND(INDEX(FCSTSDV!$D$2:$N$674,MATCH(ok!$D72,FCSTSDV!$C$2:$C$674,0),MATCH(ok!Z$3,FCSTSDV!$D$1:$N$1,0))/ok!$F72,1),0)</f>
        <v>0</v>
      </c>
      <c r="AA72" s="92">
        <f t="array" ref="AA72">+IFERROR(ROUND(INDEX(FCSTSDV!$D$2:$N$674,MATCH(ok!$D72,FCSTSDV!$C$2:$C$674,0),MATCH(ok!AA$3,FCSTSDV!$D$1:$N$1,0))/ok!$F72,1),0)</f>
        <v>0</v>
      </c>
      <c r="AB72" s="92">
        <f t="array" ref="AB72">+IFERROR(ROUND(INDEX(FCSTSDV!$D$2:$N$674,MATCH(ok!$D72,FCSTSDV!$C$2:$C$674,0),MATCH(ok!AB$3,FCSTSDV!$D$1:$N$1,0))/ok!$F72,1),0)</f>
        <v>0</v>
      </c>
      <c r="AC72" s="92">
        <f t="array" ref="AC72">+IFERROR(ROUND(INDEX(FCSTSDV!$D$2:$N$674,MATCH(ok!$D72,FCSTSDV!$C$2:$C$674,0),MATCH(ok!AC$3,FCSTSDV!$D$1:$N$1,0))/ok!$F72,1),0)</f>
        <v>0</v>
      </c>
      <c r="AD72" s="92">
        <f t="array" ref="AD72">+IFERROR(ROUND(INDEX(FCSTSDV!$D$2:$N$674,MATCH(ok!$D72,FCSTSDV!$C$2:$C$674,0),MATCH(ok!AD$3,FCSTSDV!$D$1:$N$1,0))/ok!$F72,1),0)</f>
        <v>0</v>
      </c>
      <c r="AE72" s="92">
        <f t="array" ref="AE72">+IFERROR(ROUND(INDEX(FCSTSDV!$D$2:$N$674,MATCH(ok!$D72,FCSTSDV!$C$2:$C$674,0),MATCH(ok!AE$3,FCSTSDV!$D$1:$N$1,0))/ok!$F72,1),0)</f>
        <v>0</v>
      </c>
      <c r="AF72" s="92">
        <f t="array" ref="AF72">+IFERROR(ROUND(INDEX(FCSTSDV!$D$2:$N$674,MATCH(ok!$D72,FCSTSDV!$C$2:$C$674,0),MATCH(ok!AF$3,FCSTSDV!$D$1:$N$1,0))/ok!$F72,1),0)</f>
        <v>0</v>
      </c>
      <c r="AG72" s="92">
        <f t="array" ref="AG72">+IFERROR(ROUND(INDEX(FCSTSDV!$D$2:$N$674,MATCH(ok!$D72,FCSTSDV!$C$2:$C$674,0),MATCH(ok!AG$3,FCSTSDV!$D$1:$N$1,0))/ok!$F72,1),0)</f>
        <v>0</v>
      </c>
    </row>
    <row r="73" spans="1:33" ht="20.100000000000001" customHeight="1">
      <c r="A73" s="807"/>
      <c r="B73" s="792"/>
      <c r="C73" s="60"/>
      <c r="D73" s="52" t="s">
        <v>42</v>
      </c>
      <c r="E73" s="205" t="str">
        <f t="shared" si="6"/>
        <v>30*50</v>
      </c>
      <c r="F73" s="53" t="s">
        <v>43</v>
      </c>
      <c r="G73" s="54"/>
      <c r="H73" s="54"/>
      <c r="I73" s="782"/>
      <c r="J73" s="263">
        <f>+SUM(J55:J72)</f>
        <v>0</v>
      </c>
      <c r="K73" s="90" t="e">
        <f>+$I$55+$J$73-SUM(K55:K72)</f>
        <v>#REF!</v>
      </c>
      <c r="L73" s="90" t="e">
        <f>+$I$55+$J$73-SUM(L55:L72)</f>
        <v>#REF!</v>
      </c>
      <c r="M73" s="90" t="e">
        <f>+$I$55+$J$73-SUM(M55:M72)</f>
        <v>#REF!</v>
      </c>
      <c r="N73" s="90" t="e">
        <f t="shared" ref="N73:W73" si="7">+$I$55+$J$73-SUM(N55:N72)</f>
        <v>#REF!</v>
      </c>
      <c r="O73" s="90" t="e">
        <f t="shared" si="7"/>
        <v>#REF!</v>
      </c>
      <c r="P73" s="90" t="e">
        <f t="shared" si="7"/>
        <v>#REF!</v>
      </c>
      <c r="Q73" s="90" t="e">
        <f t="shared" si="7"/>
        <v>#REF!</v>
      </c>
      <c r="R73" s="90" t="e">
        <f t="shared" si="7"/>
        <v>#REF!</v>
      </c>
      <c r="S73" s="90" t="e">
        <f t="shared" si="7"/>
        <v>#REF!</v>
      </c>
      <c r="T73" s="90" t="e">
        <f t="shared" si="7"/>
        <v>#REF!</v>
      </c>
      <c r="U73" s="90" t="e">
        <f t="shared" si="7"/>
        <v>#REF!</v>
      </c>
      <c r="V73" s="90" t="e">
        <f t="shared" si="7"/>
        <v>#REF!</v>
      </c>
      <c r="W73" s="90" t="e">
        <f t="shared" si="7"/>
        <v>#REF!</v>
      </c>
      <c r="X73" s="90" t="e">
        <f>+W73-SUM(X55:X72)</f>
        <v>#REF!</v>
      </c>
      <c r="Y73" s="90" t="e">
        <f>+X73-SUM(Y55:Y72)</f>
        <v>#REF!</v>
      </c>
      <c r="Z73" s="90" t="e">
        <f t="shared" ref="Z73:AG73" si="8">+Y73-SUM(Z55:Z72)</f>
        <v>#REF!</v>
      </c>
      <c r="AA73" s="90" t="e">
        <f t="shared" si="8"/>
        <v>#REF!</v>
      </c>
      <c r="AB73" s="90" t="e">
        <f t="shared" si="8"/>
        <v>#REF!</v>
      </c>
      <c r="AC73" s="90" t="e">
        <f t="shared" si="8"/>
        <v>#REF!</v>
      </c>
      <c r="AD73" s="90" t="e">
        <f t="shared" si="8"/>
        <v>#REF!</v>
      </c>
      <c r="AE73" s="90" t="e">
        <f t="shared" si="8"/>
        <v>#REF!</v>
      </c>
      <c r="AF73" s="90" t="e">
        <f t="shared" si="8"/>
        <v>#REF!</v>
      </c>
      <c r="AG73" s="90" t="e">
        <f t="shared" si="8"/>
        <v>#REF!</v>
      </c>
    </row>
    <row r="74" spans="1:33" ht="20.100000000000001" customHeight="1">
      <c r="A74" s="806" t="s">
        <v>14</v>
      </c>
      <c r="B74" s="791" t="s">
        <v>90</v>
      </c>
      <c r="C74" s="65" t="s">
        <v>91</v>
      </c>
      <c r="D74" s="43" t="s">
        <v>92</v>
      </c>
      <c r="E74" s="203" t="s">
        <v>90</v>
      </c>
      <c r="F74" s="44">
        <v>1000</v>
      </c>
      <c r="G74" s="45"/>
      <c r="H74" s="45">
        <v>0</v>
      </c>
      <c r="I74" s="781" t="e">
        <f>+VLOOKUP(B74,Sheet2!$B$3:$C$189,2,0)</f>
        <v>#REF!</v>
      </c>
      <c r="J74" s="79">
        <f>+IF(SUM(K74:L74)&lt;&gt;$N$3,ROUND(IFERROR(VLOOKUP(D74,FCSTSDV!$C$2:$C$285,2,0),0)/ok!F74+0,0),0)</f>
        <v>0</v>
      </c>
      <c r="K74" s="99">
        <f t="array" ref="K74">+IFERROR(ROUND(INDEX(FCSTSDV!$D$2:$N$674,MATCH(ok!$D74,FCSTSDV!$C$2:$C$674,0),MATCH(ok!K$3,FCSTSDV!$D$1:$N$1,0))/ok!$F74,1),0)</f>
        <v>0</v>
      </c>
      <c r="L74" s="99">
        <f t="array" ref="L74">+IFERROR(ROUND(INDEX(FCSTSDV!$D$2:$N$674,MATCH(ok!$D74,FCSTSDV!$C$2:$C$674,0),MATCH(ok!L$3,FCSTSDV!$D$1:$N$1,0))/ok!$F74,1),0)</f>
        <v>0</v>
      </c>
      <c r="M74" s="99">
        <f t="array" ref="M74">+IFERROR(ROUND(INDEX(FCSTSDV!$D$2:$N$674,MATCH(ok!$D74,FCSTSDV!$C$2:$C$674,0),MATCH(ok!M$3,FCSTSDV!$D$1:$N$1,0))/ok!$F74,1),0)</f>
        <v>0</v>
      </c>
      <c r="N74" s="99">
        <f t="array" ref="N74">+IFERROR(ROUND(INDEX(FCSTSDV!$D$2:$N$674,MATCH(ok!$D74,FCSTSDV!$C$2:$C$674,0),MATCH(ok!N$3,FCSTSDV!$D$1:$N$1,0))/ok!$F74,1),0)</f>
        <v>0</v>
      </c>
      <c r="O74" s="99">
        <f t="array" ref="O74">+IFERROR(ROUND(INDEX(FCSTSDV!$D$2:$N$674,MATCH(ok!$D74,FCSTSDV!$C$2:$C$674,0),MATCH(ok!O$3,FCSTSDV!$D$1:$N$1,0))/ok!$F74,1),0)</f>
        <v>0</v>
      </c>
      <c r="P74" s="99">
        <f t="array" ref="P74">+IFERROR(ROUND(INDEX(FCSTSDV!$D$2:$N$674,MATCH(ok!$D74,FCSTSDV!$C$2:$C$674,0),MATCH(ok!P$3,FCSTSDV!$D$1:$N$1,0))/ok!$F74,1),0)</f>
        <v>0</v>
      </c>
      <c r="Q74" s="99">
        <f t="array" ref="Q74">+IFERROR(ROUND(INDEX(FCSTSDV!$D$2:$N$674,MATCH(ok!$D74,FCSTSDV!$C$2:$C$674,0),MATCH(ok!Q$3,FCSTSDV!$D$1:$N$1,0))/ok!$F74,1),0)</f>
        <v>0</v>
      </c>
      <c r="R74" s="99">
        <f t="array" ref="R74">+IFERROR(ROUND(INDEX(FCSTSDV!$D$2:$N$674,MATCH(ok!$D74,FCSTSDV!$C$2:$C$674,0),MATCH(ok!R$3,FCSTSDV!$D$1:$N$1,0))/ok!$F74,1),0)</f>
        <v>0</v>
      </c>
      <c r="S74" s="99">
        <f t="array" ref="S74">+IFERROR(ROUND(INDEX(FCSTSDV!$D$2:$N$674,MATCH(ok!$D74,FCSTSDV!$C$2:$C$674,0),MATCH(ok!S$3,FCSTSDV!$D$1:$N$1,0))/ok!$F74,1),0)</f>
        <v>0</v>
      </c>
      <c r="T74" s="99">
        <f t="array" ref="T74">+IFERROR(ROUND(INDEX(FCSTSDV!$D$2:$N$674,MATCH(ok!$D74,FCSTSDV!$C$2:$C$674,0),MATCH(ok!T$3,FCSTSDV!$D$1:$N$1,0))/ok!$F74,1),0)</f>
        <v>0</v>
      </c>
      <c r="U74" s="99">
        <f t="array" ref="U74">+IFERROR(ROUND(INDEX(FCSTSDV!$D$2:$N$674,MATCH(ok!$D74,FCSTSDV!$C$2:$C$674,0),MATCH(ok!U$3,FCSTSDV!$D$1:$N$1,0))/ok!$F74,1),0)</f>
        <v>0</v>
      </c>
      <c r="V74" s="99">
        <f t="array" ref="V74">+IFERROR(ROUND(INDEX(FCSTSDV!$D$2:$N$674,MATCH(ok!$D74,FCSTSDV!$C$2:$C$674,0),MATCH(ok!V$3,FCSTSDV!$D$1:$N$1,0))/ok!$F74,1),0)</f>
        <v>0</v>
      </c>
      <c r="W74" s="99">
        <f t="array" ref="W74">+IFERROR(ROUND(INDEX(FCSTSDV!$D$2:$N$674,MATCH(ok!$D74,FCSTSDV!$C$2:$C$674,0),MATCH(ok!W$3,FCSTSDV!$D$1:$N$1,0))/ok!$F74,1),0)</f>
        <v>0</v>
      </c>
      <c r="X74" s="99">
        <f t="array" ref="X74">+IFERROR(ROUND(INDEX(FCSTSDV!$D$2:$N$674,MATCH(ok!$D74,FCSTSDV!$C$2:$C$674,0),MATCH(ok!X$3,FCSTSDV!$D$1:$N$1,0))/ok!$F74,1),0)</f>
        <v>0</v>
      </c>
      <c r="Y74" s="99">
        <f t="array" ref="Y74">+IFERROR(ROUND(INDEX(FCSTSDV!$D$2:$N$674,MATCH(ok!$D74,FCSTSDV!$C$2:$C$674,0),MATCH(ok!Y$3,FCSTSDV!$D$1:$N$1,0))/ok!$F74,1),0)</f>
        <v>0</v>
      </c>
      <c r="Z74" s="99">
        <f t="array" ref="Z74">+IFERROR(ROUND(INDEX(FCSTSDV!$D$2:$N$674,MATCH(ok!$D74,FCSTSDV!$C$2:$C$674,0),MATCH(ok!Z$3,FCSTSDV!$D$1:$N$1,0))/ok!$F74,1),0)</f>
        <v>0</v>
      </c>
      <c r="AA74" s="99">
        <f t="array" ref="AA74">+IFERROR(ROUND(INDEX(FCSTSDV!$D$2:$N$674,MATCH(ok!$D74,FCSTSDV!$C$2:$C$674,0),MATCH(ok!AA$3,FCSTSDV!$D$1:$N$1,0))/ok!$F74,1),0)</f>
        <v>0</v>
      </c>
      <c r="AB74" s="99">
        <f t="array" ref="AB74">+IFERROR(ROUND(INDEX(FCSTSDV!$D$2:$N$674,MATCH(ok!$D74,FCSTSDV!$C$2:$C$674,0),MATCH(ok!AB$3,FCSTSDV!$D$1:$N$1,0))/ok!$F74,1),0)</f>
        <v>0</v>
      </c>
      <c r="AC74" s="99">
        <f t="array" ref="AC74">+IFERROR(ROUND(INDEX(FCSTSDV!$D$2:$N$674,MATCH(ok!$D74,FCSTSDV!$C$2:$C$674,0),MATCH(ok!AC$3,FCSTSDV!$D$1:$N$1,0))/ok!$F74,1),0)</f>
        <v>0</v>
      </c>
      <c r="AD74" s="99">
        <f t="array" ref="AD74">+IFERROR(ROUND(INDEX(FCSTSDV!$D$2:$N$674,MATCH(ok!$D74,FCSTSDV!$C$2:$C$674,0),MATCH(ok!AD$3,FCSTSDV!$D$1:$N$1,0))/ok!$F74,1),0)</f>
        <v>0</v>
      </c>
      <c r="AE74" s="99">
        <f t="array" ref="AE74">+IFERROR(ROUND(INDEX(FCSTSDV!$D$2:$N$674,MATCH(ok!$D74,FCSTSDV!$C$2:$C$674,0),MATCH(ok!AE$3,FCSTSDV!$D$1:$N$1,0))/ok!$F74,1),0)</f>
        <v>0</v>
      </c>
      <c r="AF74" s="99">
        <f t="array" ref="AF74">+IFERROR(ROUND(INDEX(FCSTSDV!$D$2:$N$674,MATCH(ok!$D74,FCSTSDV!$C$2:$C$674,0),MATCH(ok!AF$3,FCSTSDV!$D$1:$N$1,0))/ok!$F74,1),0)</f>
        <v>0</v>
      </c>
      <c r="AG74" s="99">
        <f t="array" ref="AG74">+IFERROR(ROUND(INDEX(FCSTSDV!$D$2:$N$674,MATCH(ok!$D74,FCSTSDV!$C$2:$C$674,0),MATCH(ok!AG$3,FCSTSDV!$D$1:$N$1,0))/ok!$F74,1),0)</f>
        <v>0</v>
      </c>
    </row>
    <row r="75" spans="1:33" ht="20.100000000000001" customHeight="1">
      <c r="A75" s="813"/>
      <c r="B75" s="795"/>
      <c r="C75" s="66" t="s">
        <v>93</v>
      </c>
      <c r="D75" s="46" t="s">
        <v>94</v>
      </c>
      <c r="E75" s="204" t="str">
        <f t="shared" ref="E75:E89" si="9">+E74</f>
        <v>45*50*0.08</v>
      </c>
      <c r="F75" s="49">
        <v>1000</v>
      </c>
      <c r="G75" s="48"/>
      <c r="H75" s="48"/>
      <c r="I75" s="785"/>
      <c r="J75" s="79">
        <f>+IF(SUM(K75:L75)&lt;&gt;$N$3,ROUND(IFERROR(VLOOKUP(D75,FCSTSDV!$C$2:$C$285,2,0),0)/ok!F75+0,0),0)</f>
        <v>0</v>
      </c>
      <c r="K75" s="92">
        <f t="array" ref="K75">+IFERROR(ROUND(INDEX(FCSTSDV!$D$2:$N$674,MATCH(ok!$D75,FCSTSDV!$C$2:$C$674,0),MATCH(ok!K$3,FCSTSDV!$D$1:$N$1,0))/ok!$F75,1),0)</f>
        <v>0</v>
      </c>
      <c r="L75" s="92">
        <f t="array" ref="L75">+IFERROR(ROUND(INDEX(FCSTSDV!$D$2:$N$674,MATCH(ok!$D75,FCSTSDV!$C$2:$C$674,0),MATCH(ok!L$3,FCSTSDV!$D$1:$N$1,0))/ok!$F75,1),0)</f>
        <v>0</v>
      </c>
      <c r="M75" s="92">
        <f t="array" ref="M75">+IFERROR(ROUND(INDEX(FCSTSDV!$D$2:$N$674,MATCH(ok!$D75,FCSTSDV!$C$2:$C$674,0),MATCH(ok!M$3,FCSTSDV!$D$1:$N$1,0))/ok!$F75,1),0)</f>
        <v>0</v>
      </c>
      <c r="N75" s="92">
        <f t="array" ref="N75">+IFERROR(ROUND(INDEX(FCSTSDV!$D$2:$N$674,MATCH(ok!$D75,FCSTSDV!$C$2:$C$674,0),MATCH(ok!N$3,FCSTSDV!$D$1:$N$1,0))/ok!$F75,1),0)</f>
        <v>0</v>
      </c>
      <c r="O75" s="92">
        <f t="array" ref="O75">+IFERROR(ROUND(INDEX(FCSTSDV!$D$2:$N$674,MATCH(ok!$D75,FCSTSDV!$C$2:$C$674,0),MATCH(ok!O$3,FCSTSDV!$D$1:$N$1,0))/ok!$F75,1),0)</f>
        <v>0</v>
      </c>
      <c r="P75" s="92">
        <f t="array" ref="P75">+IFERROR(ROUND(INDEX(FCSTSDV!$D$2:$N$674,MATCH(ok!$D75,FCSTSDV!$C$2:$C$674,0),MATCH(ok!P$3,FCSTSDV!$D$1:$N$1,0))/ok!$F75,1),0)</f>
        <v>0</v>
      </c>
      <c r="Q75" s="92">
        <f t="array" ref="Q75">+IFERROR(ROUND(INDEX(FCSTSDV!$D$2:$N$674,MATCH(ok!$D75,FCSTSDV!$C$2:$C$674,0),MATCH(ok!Q$3,FCSTSDV!$D$1:$N$1,0))/ok!$F75,1),0)</f>
        <v>0</v>
      </c>
      <c r="R75" s="92">
        <f t="array" ref="R75">+IFERROR(ROUND(INDEX(FCSTSDV!$D$2:$N$674,MATCH(ok!$D75,FCSTSDV!$C$2:$C$674,0),MATCH(ok!R$3,FCSTSDV!$D$1:$N$1,0))/ok!$F75,1),0)</f>
        <v>0</v>
      </c>
      <c r="S75" s="92">
        <f t="array" ref="S75">+IFERROR(ROUND(INDEX(FCSTSDV!$D$2:$N$674,MATCH(ok!$D75,FCSTSDV!$C$2:$C$674,0),MATCH(ok!S$3,FCSTSDV!$D$1:$N$1,0))/ok!$F75,1),0)</f>
        <v>0</v>
      </c>
      <c r="T75" s="92">
        <f t="array" ref="T75">+IFERROR(ROUND(INDEX(FCSTSDV!$D$2:$N$674,MATCH(ok!$D75,FCSTSDV!$C$2:$C$674,0),MATCH(ok!T$3,FCSTSDV!$D$1:$N$1,0))/ok!$F75,1),0)</f>
        <v>0</v>
      </c>
      <c r="U75" s="92">
        <f t="array" ref="U75">+IFERROR(ROUND(INDEX(FCSTSDV!$D$2:$N$674,MATCH(ok!$D75,FCSTSDV!$C$2:$C$674,0),MATCH(ok!U$3,FCSTSDV!$D$1:$N$1,0))/ok!$F75,1),0)</f>
        <v>0</v>
      </c>
      <c r="V75" s="92">
        <f t="array" ref="V75">+IFERROR(ROUND(INDEX(FCSTSDV!$D$2:$N$674,MATCH(ok!$D75,FCSTSDV!$C$2:$C$674,0),MATCH(ok!V$3,FCSTSDV!$D$1:$N$1,0))/ok!$F75,1),0)</f>
        <v>0</v>
      </c>
      <c r="W75" s="92">
        <f t="array" ref="W75">+IFERROR(ROUND(INDEX(FCSTSDV!$D$2:$N$674,MATCH(ok!$D75,FCSTSDV!$C$2:$C$674,0),MATCH(ok!W$3,FCSTSDV!$D$1:$N$1,0))/ok!$F75,1),0)</f>
        <v>0</v>
      </c>
      <c r="X75" s="92">
        <f t="array" ref="X75">+IFERROR(ROUND(INDEX(FCSTSDV!$D$2:$N$674,MATCH(ok!$D75,FCSTSDV!$C$2:$C$674,0),MATCH(ok!X$3,FCSTSDV!$D$1:$N$1,0))/ok!$F75,1),0)</f>
        <v>0</v>
      </c>
      <c r="Y75" s="92">
        <f t="array" ref="Y75">+IFERROR(ROUND(INDEX(FCSTSDV!$D$2:$N$674,MATCH(ok!$D75,FCSTSDV!$C$2:$C$674,0),MATCH(ok!Y$3,FCSTSDV!$D$1:$N$1,0))/ok!$F75,1),0)</f>
        <v>0</v>
      </c>
      <c r="Z75" s="92">
        <f t="array" ref="Z75">+IFERROR(ROUND(INDEX(FCSTSDV!$D$2:$N$674,MATCH(ok!$D75,FCSTSDV!$C$2:$C$674,0),MATCH(ok!Z$3,FCSTSDV!$D$1:$N$1,0))/ok!$F75,1),0)</f>
        <v>0</v>
      </c>
      <c r="AA75" s="92">
        <f t="array" ref="AA75">+IFERROR(ROUND(INDEX(FCSTSDV!$D$2:$N$674,MATCH(ok!$D75,FCSTSDV!$C$2:$C$674,0),MATCH(ok!AA$3,FCSTSDV!$D$1:$N$1,0))/ok!$F75,1),0)</f>
        <v>0</v>
      </c>
      <c r="AB75" s="92">
        <f t="array" ref="AB75">+IFERROR(ROUND(INDEX(FCSTSDV!$D$2:$N$674,MATCH(ok!$D75,FCSTSDV!$C$2:$C$674,0),MATCH(ok!AB$3,FCSTSDV!$D$1:$N$1,0))/ok!$F75,1),0)</f>
        <v>0</v>
      </c>
      <c r="AC75" s="92">
        <f t="array" ref="AC75">+IFERROR(ROUND(INDEX(FCSTSDV!$D$2:$N$674,MATCH(ok!$D75,FCSTSDV!$C$2:$C$674,0),MATCH(ok!AC$3,FCSTSDV!$D$1:$N$1,0))/ok!$F75,1),0)</f>
        <v>0</v>
      </c>
      <c r="AD75" s="92">
        <f t="array" ref="AD75">+IFERROR(ROUND(INDEX(FCSTSDV!$D$2:$N$674,MATCH(ok!$D75,FCSTSDV!$C$2:$C$674,0),MATCH(ok!AD$3,FCSTSDV!$D$1:$N$1,0))/ok!$F75,1),0)</f>
        <v>0</v>
      </c>
      <c r="AE75" s="92">
        <f t="array" ref="AE75">+IFERROR(ROUND(INDEX(FCSTSDV!$D$2:$N$674,MATCH(ok!$D75,FCSTSDV!$C$2:$C$674,0),MATCH(ok!AE$3,FCSTSDV!$D$1:$N$1,0))/ok!$F75,1),0)</f>
        <v>0</v>
      </c>
      <c r="AF75" s="92">
        <f t="array" ref="AF75">+IFERROR(ROUND(INDEX(FCSTSDV!$D$2:$N$674,MATCH(ok!$D75,FCSTSDV!$C$2:$C$674,0),MATCH(ok!AF$3,FCSTSDV!$D$1:$N$1,0))/ok!$F75,1),0)</f>
        <v>0</v>
      </c>
      <c r="AG75" s="92">
        <f t="array" ref="AG75">+IFERROR(ROUND(INDEX(FCSTSDV!$D$2:$N$674,MATCH(ok!$D75,FCSTSDV!$C$2:$C$674,0),MATCH(ok!AG$3,FCSTSDV!$D$1:$N$1,0))/ok!$F75,1),0)</f>
        <v>0</v>
      </c>
    </row>
    <row r="76" spans="1:33" ht="20.100000000000001" customHeight="1">
      <c r="A76" s="813"/>
      <c r="B76" s="795"/>
      <c r="C76" s="66"/>
      <c r="D76" s="46" t="s">
        <v>95</v>
      </c>
      <c r="E76" s="204" t="str">
        <f t="shared" si="9"/>
        <v>45*50*0.08</v>
      </c>
      <c r="F76" s="49">
        <v>3000</v>
      </c>
      <c r="G76" s="48"/>
      <c r="H76" s="48"/>
      <c r="I76" s="785"/>
      <c r="J76" s="79">
        <f>+IF(SUM(K76:L76)&lt;&gt;$N$3,ROUND(IFERROR(VLOOKUP(D76,FCSTSDV!$C$2:$C$285,2,0),0)/ok!F76+0,0),0)</f>
        <v>0</v>
      </c>
      <c r="K76" s="92">
        <f t="array" ref="K76">+IFERROR(ROUND(INDEX(FCSTSDV!$D$2:$N$674,MATCH(ok!$D76,FCSTSDV!$C$2:$C$674,0),MATCH(ok!K$3,FCSTSDV!$D$1:$N$1,0))/ok!$F76,1),0)</f>
        <v>0</v>
      </c>
      <c r="L76" s="92">
        <f t="array" ref="L76">+IFERROR(ROUND(INDEX(FCSTSDV!$D$2:$N$674,MATCH(ok!$D76,FCSTSDV!$C$2:$C$674,0),MATCH(ok!L$3,FCSTSDV!$D$1:$N$1,0))/ok!$F76,1),0)</f>
        <v>0</v>
      </c>
      <c r="M76" s="92">
        <f t="array" ref="M76">+IFERROR(ROUND(INDEX(FCSTSDV!$D$2:$N$674,MATCH(ok!$D76,FCSTSDV!$C$2:$C$674,0),MATCH(ok!M$3,FCSTSDV!$D$1:$N$1,0))/ok!$F76,1),0)</f>
        <v>0</v>
      </c>
      <c r="N76" s="92">
        <f t="array" ref="N76">+IFERROR(ROUND(INDEX(FCSTSDV!$D$2:$N$674,MATCH(ok!$D76,FCSTSDV!$C$2:$C$674,0),MATCH(ok!N$3,FCSTSDV!$D$1:$N$1,0))/ok!$F76,1),0)</f>
        <v>0</v>
      </c>
      <c r="O76" s="92">
        <f t="array" ref="O76">+IFERROR(ROUND(INDEX(FCSTSDV!$D$2:$N$674,MATCH(ok!$D76,FCSTSDV!$C$2:$C$674,0),MATCH(ok!O$3,FCSTSDV!$D$1:$N$1,0))/ok!$F76,1),0)</f>
        <v>0</v>
      </c>
      <c r="P76" s="92">
        <f t="array" ref="P76">+IFERROR(ROUND(INDEX(FCSTSDV!$D$2:$N$674,MATCH(ok!$D76,FCSTSDV!$C$2:$C$674,0),MATCH(ok!P$3,FCSTSDV!$D$1:$N$1,0))/ok!$F76,1),0)</f>
        <v>0</v>
      </c>
      <c r="Q76" s="92">
        <f t="array" ref="Q76">+IFERROR(ROUND(INDEX(FCSTSDV!$D$2:$N$674,MATCH(ok!$D76,FCSTSDV!$C$2:$C$674,0),MATCH(ok!Q$3,FCSTSDV!$D$1:$N$1,0))/ok!$F76,1),0)</f>
        <v>0</v>
      </c>
      <c r="R76" s="92">
        <f t="array" ref="R76">+IFERROR(ROUND(INDEX(FCSTSDV!$D$2:$N$674,MATCH(ok!$D76,FCSTSDV!$C$2:$C$674,0),MATCH(ok!R$3,FCSTSDV!$D$1:$N$1,0))/ok!$F76,1),0)</f>
        <v>0</v>
      </c>
      <c r="S76" s="92">
        <f t="array" ref="S76">+IFERROR(ROUND(INDEX(FCSTSDV!$D$2:$N$674,MATCH(ok!$D76,FCSTSDV!$C$2:$C$674,0),MATCH(ok!S$3,FCSTSDV!$D$1:$N$1,0))/ok!$F76,1),0)</f>
        <v>0</v>
      </c>
      <c r="T76" s="92">
        <f t="array" ref="T76">+IFERROR(ROUND(INDEX(FCSTSDV!$D$2:$N$674,MATCH(ok!$D76,FCSTSDV!$C$2:$C$674,0),MATCH(ok!T$3,FCSTSDV!$D$1:$N$1,0))/ok!$F76,1),0)</f>
        <v>0</v>
      </c>
      <c r="U76" s="92">
        <f t="array" ref="U76">+IFERROR(ROUND(INDEX(FCSTSDV!$D$2:$N$674,MATCH(ok!$D76,FCSTSDV!$C$2:$C$674,0),MATCH(ok!U$3,FCSTSDV!$D$1:$N$1,0))/ok!$F76,1),0)</f>
        <v>0</v>
      </c>
      <c r="V76" s="92">
        <f t="array" ref="V76">+IFERROR(ROUND(INDEX(FCSTSDV!$D$2:$N$674,MATCH(ok!$D76,FCSTSDV!$C$2:$C$674,0),MATCH(ok!V$3,FCSTSDV!$D$1:$N$1,0))/ok!$F76,1),0)</f>
        <v>0</v>
      </c>
      <c r="W76" s="92">
        <f t="array" ref="W76">+IFERROR(ROUND(INDEX(FCSTSDV!$D$2:$N$674,MATCH(ok!$D76,FCSTSDV!$C$2:$C$674,0),MATCH(ok!W$3,FCSTSDV!$D$1:$N$1,0))/ok!$F76,1),0)</f>
        <v>0</v>
      </c>
      <c r="X76" s="92">
        <f t="array" ref="X76">+IFERROR(ROUND(INDEX(FCSTSDV!$D$2:$N$674,MATCH(ok!$D76,FCSTSDV!$C$2:$C$674,0),MATCH(ok!X$3,FCSTSDV!$D$1:$N$1,0))/ok!$F76,1),0)</f>
        <v>0</v>
      </c>
      <c r="Y76" s="92">
        <f t="array" ref="Y76">+IFERROR(ROUND(INDEX(FCSTSDV!$D$2:$N$674,MATCH(ok!$D76,FCSTSDV!$C$2:$C$674,0),MATCH(ok!Y$3,FCSTSDV!$D$1:$N$1,0))/ok!$F76,1),0)</f>
        <v>0</v>
      </c>
      <c r="Z76" s="92">
        <f t="array" ref="Z76">+IFERROR(ROUND(INDEX(FCSTSDV!$D$2:$N$674,MATCH(ok!$D76,FCSTSDV!$C$2:$C$674,0),MATCH(ok!Z$3,FCSTSDV!$D$1:$N$1,0))/ok!$F76,1),0)</f>
        <v>0</v>
      </c>
      <c r="AA76" s="92">
        <f t="array" ref="AA76">+IFERROR(ROUND(INDEX(FCSTSDV!$D$2:$N$674,MATCH(ok!$D76,FCSTSDV!$C$2:$C$674,0),MATCH(ok!AA$3,FCSTSDV!$D$1:$N$1,0))/ok!$F76,1),0)</f>
        <v>0</v>
      </c>
      <c r="AB76" s="92">
        <f t="array" ref="AB76">+IFERROR(ROUND(INDEX(FCSTSDV!$D$2:$N$674,MATCH(ok!$D76,FCSTSDV!$C$2:$C$674,0),MATCH(ok!AB$3,FCSTSDV!$D$1:$N$1,0))/ok!$F76,1),0)</f>
        <v>0</v>
      </c>
      <c r="AC76" s="92">
        <f t="array" ref="AC76">+IFERROR(ROUND(INDEX(FCSTSDV!$D$2:$N$674,MATCH(ok!$D76,FCSTSDV!$C$2:$C$674,0),MATCH(ok!AC$3,FCSTSDV!$D$1:$N$1,0))/ok!$F76,1),0)</f>
        <v>0</v>
      </c>
      <c r="AD76" s="92">
        <f t="array" ref="AD76">+IFERROR(ROUND(INDEX(FCSTSDV!$D$2:$N$674,MATCH(ok!$D76,FCSTSDV!$C$2:$C$674,0),MATCH(ok!AD$3,FCSTSDV!$D$1:$N$1,0))/ok!$F76,1),0)</f>
        <v>0</v>
      </c>
      <c r="AE76" s="92">
        <f t="array" ref="AE76">+IFERROR(ROUND(INDEX(FCSTSDV!$D$2:$N$674,MATCH(ok!$D76,FCSTSDV!$C$2:$C$674,0),MATCH(ok!AE$3,FCSTSDV!$D$1:$N$1,0))/ok!$F76,1),0)</f>
        <v>0</v>
      </c>
      <c r="AF76" s="92">
        <f t="array" ref="AF76">+IFERROR(ROUND(INDEX(FCSTSDV!$D$2:$N$674,MATCH(ok!$D76,FCSTSDV!$C$2:$C$674,0),MATCH(ok!AF$3,FCSTSDV!$D$1:$N$1,0))/ok!$F76,1),0)</f>
        <v>0</v>
      </c>
      <c r="AG76" s="92">
        <f t="array" ref="AG76">+IFERROR(ROUND(INDEX(FCSTSDV!$D$2:$N$674,MATCH(ok!$D76,FCSTSDV!$C$2:$C$674,0),MATCH(ok!AG$3,FCSTSDV!$D$1:$N$1,0))/ok!$F76,1),0)</f>
        <v>0</v>
      </c>
    </row>
    <row r="77" spans="1:33" ht="20.100000000000001" customHeight="1">
      <c r="A77" s="813"/>
      <c r="B77" s="795"/>
      <c r="C77" s="67" t="s">
        <v>96</v>
      </c>
      <c r="D77" s="69" t="s">
        <v>97</v>
      </c>
      <c r="E77" s="204" t="str">
        <f t="shared" si="9"/>
        <v>45*50*0.08</v>
      </c>
      <c r="F77" s="49">
        <v>11000</v>
      </c>
      <c r="G77" s="48"/>
      <c r="H77" s="48"/>
      <c r="I77" s="785"/>
      <c r="J77" s="79">
        <f>+IF(SUM(K77:L77)&lt;&gt;$N$3,ROUND(IFERROR(VLOOKUP(D77,FCSTSDV!$C$2:$C$285,2,0),0)/ok!F77+0,0),0)</f>
        <v>0</v>
      </c>
      <c r="K77" s="92">
        <f t="array" ref="K77">+IFERROR(ROUND(INDEX(FCSTSDV!$D$2:$N$674,MATCH(ok!$D77,FCSTSDV!$C$2:$C$674,0),MATCH(ok!K$3,FCSTSDV!$D$1:$N$1,0))/ok!$F77,1),0)</f>
        <v>0</v>
      </c>
      <c r="L77" s="92">
        <f t="array" ref="L77">+IFERROR(ROUND(INDEX(FCSTSDV!$D$2:$N$674,MATCH(ok!$D77,FCSTSDV!$C$2:$C$674,0),MATCH(ok!L$3,FCSTSDV!$D$1:$N$1,0))/ok!$F77,1),0)</f>
        <v>0</v>
      </c>
      <c r="M77" s="92">
        <f t="array" ref="M77">+IFERROR(ROUND(INDEX(FCSTSDV!$D$2:$N$674,MATCH(ok!$D77,FCSTSDV!$C$2:$C$674,0),MATCH(ok!M$3,FCSTSDV!$D$1:$N$1,0))/ok!$F77,1),0)</f>
        <v>0</v>
      </c>
      <c r="N77" s="92">
        <f t="array" ref="N77">+IFERROR(ROUND(INDEX(FCSTSDV!$D$2:$N$674,MATCH(ok!$D77,FCSTSDV!$C$2:$C$674,0),MATCH(ok!N$3,FCSTSDV!$D$1:$N$1,0))/ok!$F77,1),0)</f>
        <v>0</v>
      </c>
      <c r="O77" s="92">
        <f t="array" ref="O77">+IFERROR(ROUND(INDEX(FCSTSDV!$D$2:$N$674,MATCH(ok!$D77,FCSTSDV!$C$2:$C$674,0),MATCH(ok!O$3,FCSTSDV!$D$1:$N$1,0))/ok!$F77,1),0)</f>
        <v>0</v>
      </c>
      <c r="P77" s="92">
        <f t="array" ref="P77">+IFERROR(ROUND(INDEX(FCSTSDV!$D$2:$N$674,MATCH(ok!$D77,FCSTSDV!$C$2:$C$674,0),MATCH(ok!P$3,FCSTSDV!$D$1:$N$1,0))/ok!$F77,1),0)</f>
        <v>0</v>
      </c>
      <c r="Q77" s="92">
        <f t="array" ref="Q77">+IFERROR(ROUND(INDEX(FCSTSDV!$D$2:$N$674,MATCH(ok!$D77,FCSTSDV!$C$2:$C$674,0),MATCH(ok!Q$3,FCSTSDV!$D$1:$N$1,0))/ok!$F77,1),0)</f>
        <v>0</v>
      </c>
      <c r="R77" s="92">
        <f t="array" ref="R77">+IFERROR(ROUND(INDEX(FCSTSDV!$D$2:$N$674,MATCH(ok!$D77,FCSTSDV!$C$2:$C$674,0),MATCH(ok!R$3,FCSTSDV!$D$1:$N$1,0))/ok!$F77,1),0)</f>
        <v>0</v>
      </c>
      <c r="S77" s="92">
        <f t="array" ref="S77">+IFERROR(ROUND(INDEX(FCSTSDV!$D$2:$N$674,MATCH(ok!$D77,FCSTSDV!$C$2:$C$674,0),MATCH(ok!S$3,FCSTSDV!$D$1:$N$1,0))/ok!$F77,1),0)</f>
        <v>0</v>
      </c>
      <c r="T77" s="92">
        <f t="array" ref="T77">+IFERROR(ROUND(INDEX(FCSTSDV!$D$2:$N$674,MATCH(ok!$D77,FCSTSDV!$C$2:$C$674,0),MATCH(ok!T$3,FCSTSDV!$D$1:$N$1,0))/ok!$F77,1),0)</f>
        <v>0</v>
      </c>
      <c r="U77" s="92">
        <f t="array" ref="U77">+IFERROR(ROUND(INDEX(FCSTSDV!$D$2:$N$674,MATCH(ok!$D77,FCSTSDV!$C$2:$C$674,0),MATCH(ok!U$3,FCSTSDV!$D$1:$N$1,0))/ok!$F77,1),0)</f>
        <v>0</v>
      </c>
      <c r="V77" s="92">
        <f t="array" ref="V77">+IFERROR(ROUND(INDEX(FCSTSDV!$D$2:$N$674,MATCH(ok!$D77,FCSTSDV!$C$2:$C$674,0),MATCH(ok!V$3,FCSTSDV!$D$1:$N$1,0))/ok!$F77,1),0)</f>
        <v>0</v>
      </c>
      <c r="W77" s="92">
        <f t="array" ref="W77">+IFERROR(ROUND(INDEX(FCSTSDV!$D$2:$N$674,MATCH(ok!$D77,FCSTSDV!$C$2:$C$674,0),MATCH(ok!W$3,FCSTSDV!$D$1:$N$1,0))/ok!$F77,1),0)</f>
        <v>0</v>
      </c>
      <c r="X77" s="92">
        <f t="array" ref="X77">+IFERROR(ROUND(INDEX(FCSTSDV!$D$2:$N$674,MATCH(ok!$D77,FCSTSDV!$C$2:$C$674,0),MATCH(ok!X$3,FCSTSDV!$D$1:$N$1,0))/ok!$F77,1),0)</f>
        <v>0</v>
      </c>
      <c r="Y77" s="92">
        <f t="array" ref="Y77">+IFERROR(ROUND(INDEX(FCSTSDV!$D$2:$N$674,MATCH(ok!$D77,FCSTSDV!$C$2:$C$674,0),MATCH(ok!Y$3,FCSTSDV!$D$1:$N$1,0))/ok!$F77,1),0)</f>
        <v>0</v>
      </c>
      <c r="Z77" s="92">
        <f t="array" ref="Z77">+IFERROR(ROUND(INDEX(FCSTSDV!$D$2:$N$674,MATCH(ok!$D77,FCSTSDV!$C$2:$C$674,0),MATCH(ok!Z$3,FCSTSDV!$D$1:$N$1,0))/ok!$F77,1),0)</f>
        <v>0</v>
      </c>
      <c r="AA77" s="92">
        <f t="array" ref="AA77">+IFERROR(ROUND(INDEX(FCSTSDV!$D$2:$N$674,MATCH(ok!$D77,FCSTSDV!$C$2:$C$674,0),MATCH(ok!AA$3,FCSTSDV!$D$1:$N$1,0))/ok!$F77,1),0)</f>
        <v>0</v>
      </c>
      <c r="AB77" s="92">
        <f t="array" ref="AB77">+IFERROR(ROUND(INDEX(FCSTSDV!$D$2:$N$674,MATCH(ok!$D77,FCSTSDV!$C$2:$C$674,0),MATCH(ok!AB$3,FCSTSDV!$D$1:$N$1,0))/ok!$F77,1),0)</f>
        <v>0</v>
      </c>
      <c r="AC77" s="92">
        <f t="array" ref="AC77">+IFERROR(ROUND(INDEX(FCSTSDV!$D$2:$N$674,MATCH(ok!$D77,FCSTSDV!$C$2:$C$674,0),MATCH(ok!AC$3,FCSTSDV!$D$1:$N$1,0))/ok!$F77,1),0)</f>
        <v>0</v>
      </c>
      <c r="AD77" s="92">
        <f t="array" ref="AD77">+IFERROR(ROUND(INDEX(FCSTSDV!$D$2:$N$674,MATCH(ok!$D77,FCSTSDV!$C$2:$C$674,0),MATCH(ok!AD$3,FCSTSDV!$D$1:$N$1,0))/ok!$F77,1),0)</f>
        <v>0</v>
      </c>
      <c r="AE77" s="92">
        <f t="array" ref="AE77">+IFERROR(ROUND(INDEX(FCSTSDV!$D$2:$N$674,MATCH(ok!$D77,FCSTSDV!$C$2:$C$674,0),MATCH(ok!AE$3,FCSTSDV!$D$1:$N$1,0))/ok!$F77,1),0)</f>
        <v>0</v>
      </c>
      <c r="AF77" s="92">
        <f t="array" ref="AF77">+IFERROR(ROUND(INDEX(FCSTSDV!$D$2:$N$674,MATCH(ok!$D77,FCSTSDV!$C$2:$C$674,0),MATCH(ok!AF$3,FCSTSDV!$D$1:$N$1,0))/ok!$F77,1),0)</f>
        <v>0</v>
      </c>
      <c r="AG77" s="92">
        <f t="array" ref="AG77">+IFERROR(ROUND(INDEX(FCSTSDV!$D$2:$N$674,MATCH(ok!$D77,FCSTSDV!$C$2:$C$674,0),MATCH(ok!AG$3,FCSTSDV!$D$1:$N$1,0))/ok!$F77,1),0)</f>
        <v>0</v>
      </c>
    </row>
    <row r="78" spans="1:33" ht="20.100000000000001" customHeight="1">
      <c r="A78" s="813"/>
      <c r="B78" s="795"/>
      <c r="C78" s="67" t="s">
        <v>98</v>
      </c>
      <c r="D78" s="69" t="s">
        <v>99</v>
      </c>
      <c r="E78" s="204" t="str">
        <f t="shared" si="9"/>
        <v>45*50*0.08</v>
      </c>
      <c r="F78" s="49">
        <v>3000</v>
      </c>
      <c r="G78" s="48"/>
      <c r="H78" s="48"/>
      <c r="I78" s="785"/>
      <c r="J78" s="79">
        <f>+IF(SUM(K78:L78)&lt;&gt;$N$3,ROUND(IFERROR(VLOOKUP(D78,FCSTSDV!$C$2:$C$285,2,0),0)/ok!F78+0,0),0)</f>
        <v>0</v>
      </c>
      <c r="K78" s="92">
        <f t="array" ref="K78">+IFERROR(ROUND(INDEX(FCSTSDV!$D$2:$N$674,MATCH(ok!$D78,FCSTSDV!$C$2:$C$674,0),MATCH(ok!K$3,FCSTSDV!$D$1:$N$1,0))/ok!$F78,1),0)</f>
        <v>0</v>
      </c>
      <c r="L78" s="92">
        <f t="array" ref="L78">+IFERROR(ROUND(INDEX(FCSTSDV!$D$2:$N$674,MATCH(ok!$D78,FCSTSDV!$C$2:$C$674,0),MATCH(ok!L$3,FCSTSDV!$D$1:$N$1,0))/ok!$F78,1),0)</f>
        <v>0</v>
      </c>
      <c r="M78" s="92">
        <f t="array" ref="M78">+IFERROR(ROUND(INDEX(FCSTSDV!$D$2:$N$674,MATCH(ok!$D78,FCSTSDV!$C$2:$C$674,0),MATCH(ok!M$3,FCSTSDV!$D$1:$N$1,0))/ok!$F78,1),0)</f>
        <v>0</v>
      </c>
      <c r="N78" s="92">
        <f t="array" ref="N78">+IFERROR(ROUND(INDEX(FCSTSDV!$D$2:$N$674,MATCH(ok!$D78,FCSTSDV!$C$2:$C$674,0),MATCH(ok!N$3,FCSTSDV!$D$1:$N$1,0))/ok!$F78,1),0)</f>
        <v>0</v>
      </c>
      <c r="O78" s="92">
        <f t="array" ref="O78">+IFERROR(ROUND(INDEX(FCSTSDV!$D$2:$N$674,MATCH(ok!$D78,FCSTSDV!$C$2:$C$674,0),MATCH(ok!O$3,FCSTSDV!$D$1:$N$1,0))/ok!$F78,1),0)</f>
        <v>0</v>
      </c>
      <c r="P78" s="92">
        <f t="array" ref="P78">+IFERROR(ROUND(INDEX(FCSTSDV!$D$2:$N$674,MATCH(ok!$D78,FCSTSDV!$C$2:$C$674,0),MATCH(ok!P$3,FCSTSDV!$D$1:$N$1,0))/ok!$F78,1),0)</f>
        <v>0</v>
      </c>
      <c r="Q78" s="92">
        <f t="array" ref="Q78">+IFERROR(ROUND(INDEX(FCSTSDV!$D$2:$N$674,MATCH(ok!$D78,FCSTSDV!$C$2:$C$674,0),MATCH(ok!Q$3,FCSTSDV!$D$1:$N$1,0))/ok!$F78,1),0)</f>
        <v>0</v>
      </c>
      <c r="R78" s="92">
        <f t="array" ref="R78">+IFERROR(ROUND(INDEX(FCSTSDV!$D$2:$N$674,MATCH(ok!$D78,FCSTSDV!$C$2:$C$674,0),MATCH(ok!R$3,FCSTSDV!$D$1:$N$1,0))/ok!$F78,1),0)</f>
        <v>0</v>
      </c>
      <c r="S78" s="92">
        <f t="array" ref="S78">+IFERROR(ROUND(INDEX(FCSTSDV!$D$2:$N$674,MATCH(ok!$D78,FCSTSDV!$C$2:$C$674,0),MATCH(ok!S$3,FCSTSDV!$D$1:$N$1,0))/ok!$F78,1),0)</f>
        <v>0</v>
      </c>
      <c r="T78" s="92">
        <f t="array" ref="T78">+IFERROR(ROUND(INDEX(FCSTSDV!$D$2:$N$674,MATCH(ok!$D78,FCSTSDV!$C$2:$C$674,0),MATCH(ok!T$3,FCSTSDV!$D$1:$N$1,0))/ok!$F78,1),0)</f>
        <v>0</v>
      </c>
      <c r="U78" s="92">
        <f t="array" ref="U78">+IFERROR(ROUND(INDEX(FCSTSDV!$D$2:$N$674,MATCH(ok!$D78,FCSTSDV!$C$2:$C$674,0),MATCH(ok!U$3,FCSTSDV!$D$1:$N$1,0))/ok!$F78,1),0)</f>
        <v>0</v>
      </c>
      <c r="V78" s="92">
        <f t="array" ref="V78">+IFERROR(ROUND(INDEX(FCSTSDV!$D$2:$N$674,MATCH(ok!$D78,FCSTSDV!$C$2:$C$674,0),MATCH(ok!V$3,FCSTSDV!$D$1:$N$1,0))/ok!$F78,1),0)</f>
        <v>0</v>
      </c>
      <c r="W78" s="92">
        <f t="array" ref="W78">+IFERROR(ROUND(INDEX(FCSTSDV!$D$2:$N$674,MATCH(ok!$D78,FCSTSDV!$C$2:$C$674,0),MATCH(ok!W$3,FCSTSDV!$D$1:$N$1,0))/ok!$F78,1),0)</f>
        <v>0</v>
      </c>
      <c r="X78" s="92">
        <f t="array" ref="X78">+IFERROR(ROUND(INDEX(FCSTSDV!$D$2:$N$674,MATCH(ok!$D78,FCSTSDV!$C$2:$C$674,0),MATCH(ok!X$3,FCSTSDV!$D$1:$N$1,0))/ok!$F78,1),0)</f>
        <v>0</v>
      </c>
      <c r="Y78" s="92">
        <f t="array" ref="Y78">+IFERROR(ROUND(INDEX(FCSTSDV!$D$2:$N$674,MATCH(ok!$D78,FCSTSDV!$C$2:$C$674,0),MATCH(ok!Y$3,FCSTSDV!$D$1:$N$1,0))/ok!$F78,1),0)</f>
        <v>0</v>
      </c>
      <c r="Z78" s="92">
        <f t="array" ref="Z78">+IFERROR(ROUND(INDEX(FCSTSDV!$D$2:$N$674,MATCH(ok!$D78,FCSTSDV!$C$2:$C$674,0),MATCH(ok!Z$3,FCSTSDV!$D$1:$N$1,0))/ok!$F78,1),0)</f>
        <v>0</v>
      </c>
      <c r="AA78" s="92">
        <f t="array" ref="AA78">+IFERROR(ROUND(INDEX(FCSTSDV!$D$2:$N$674,MATCH(ok!$D78,FCSTSDV!$C$2:$C$674,0),MATCH(ok!AA$3,FCSTSDV!$D$1:$N$1,0))/ok!$F78,1),0)</f>
        <v>0</v>
      </c>
      <c r="AB78" s="92">
        <f t="array" ref="AB78">+IFERROR(ROUND(INDEX(FCSTSDV!$D$2:$N$674,MATCH(ok!$D78,FCSTSDV!$C$2:$C$674,0),MATCH(ok!AB$3,FCSTSDV!$D$1:$N$1,0))/ok!$F78,1),0)</f>
        <v>0</v>
      </c>
      <c r="AC78" s="92">
        <f t="array" ref="AC78">+IFERROR(ROUND(INDEX(FCSTSDV!$D$2:$N$674,MATCH(ok!$D78,FCSTSDV!$C$2:$C$674,0),MATCH(ok!AC$3,FCSTSDV!$D$1:$N$1,0))/ok!$F78,1),0)</f>
        <v>0</v>
      </c>
      <c r="AD78" s="92">
        <f t="array" ref="AD78">+IFERROR(ROUND(INDEX(FCSTSDV!$D$2:$N$674,MATCH(ok!$D78,FCSTSDV!$C$2:$C$674,0),MATCH(ok!AD$3,FCSTSDV!$D$1:$N$1,0))/ok!$F78,1),0)</f>
        <v>0</v>
      </c>
      <c r="AE78" s="92">
        <f t="array" ref="AE78">+IFERROR(ROUND(INDEX(FCSTSDV!$D$2:$N$674,MATCH(ok!$D78,FCSTSDV!$C$2:$C$674,0),MATCH(ok!AE$3,FCSTSDV!$D$1:$N$1,0))/ok!$F78,1),0)</f>
        <v>0</v>
      </c>
      <c r="AF78" s="92">
        <f t="array" ref="AF78">+IFERROR(ROUND(INDEX(FCSTSDV!$D$2:$N$674,MATCH(ok!$D78,FCSTSDV!$C$2:$C$674,0),MATCH(ok!AF$3,FCSTSDV!$D$1:$N$1,0))/ok!$F78,1),0)</f>
        <v>0</v>
      </c>
      <c r="AG78" s="92">
        <f t="array" ref="AG78">+IFERROR(ROUND(INDEX(FCSTSDV!$D$2:$N$674,MATCH(ok!$D78,FCSTSDV!$C$2:$C$674,0),MATCH(ok!AG$3,FCSTSDV!$D$1:$N$1,0))/ok!$F78,1),0)</f>
        <v>0</v>
      </c>
    </row>
    <row r="79" spans="1:33" ht="20.100000000000001" customHeight="1">
      <c r="A79" s="813"/>
      <c r="B79" s="795"/>
      <c r="C79" s="67" t="s">
        <v>103</v>
      </c>
      <c r="D79" s="69" t="s">
        <v>104</v>
      </c>
      <c r="E79" s="204" t="str">
        <f t="shared" si="9"/>
        <v>45*50*0.08</v>
      </c>
      <c r="F79" s="49">
        <v>19000</v>
      </c>
      <c r="G79" s="48"/>
      <c r="H79" s="48"/>
      <c r="I79" s="785"/>
      <c r="J79" s="79">
        <f>+IF(SUM(K79:L79)&lt;&gt;$N$3,ROUND(IFERROR(VLOOKUP(D79,FCSTSDV!$C$2:$C$285,2,0),0)/ok!F79+0,0),0)</f>
        <v>0</v>
      </c>
      <c r="K79" s="92">
        <f t="array" ref="K79">+IFERROR(ROUND(INDEX(FCSTSDV!$D$2:$N$674,MATCH(ok!$D79,FCSTSDV!$C$2:$C$674,0),MATCH(ok!K$3,FCSTSDV!$D$1:$N$1,0))/ok!$F79,1),0)</f>
        <v>0</v>
      </c>
      <c r="L79" s="92">
        <f t="array" ref="L79">+IFERROR(ROUND(INDEX(FCSTSDV!$D$2:$N$674,MATCH(ok!$D79,FCSTSDV!$C$2:$C$674,0),MATCH(ok!L$3,FCSTSDV!$D$1:$N$1,0))/ok!$F79,1),0)</f>
        <v>0</v>
      </c>
      <c r="M79" s="92">
        <f t="array" ref="M79">+IFERROR(ROUND(INDEX(FCSTSDV!$D$2:$N$674,MATCH(ok!$D79,FCSTSDV!$C$2:$C$674,0),MATCH(ok!M$3,FCSTSDV!$D$1:$N$1,0))/ok!$F79,1),0)</f>
        <v>0</v>
      </c>
      <c r="N79" s="92">
        <f t="array" ref="N79">+IFERROR(ROUND(INDEX(FCSTSDV!$D$2:$N$674,MATCH(ok!$D79,FCSTSDV!$C$2:$C$674,0),MATCH(ok!N$3,FCSTSDV!$D$1:$N$1,0))/ok!$F79,1),0)</f>
        <v>0</v>
      </c>
      <c r="O79" s="92">
        <f t="array" ref="O79">+IFERROR(ROUND(INDEX(FCSTSDV!$D$2:$N$674,MATCH(ok!$D79,FCSTSDV!$C$2:$C$674,0),MATCH(ok!O$3,FCSTSDV!$D$1:$N$1,0))/ok!$F79,1),0)</f>
        <v>0</v>
      </c>
      <c r="P79" s="92">
        <f t="array" ref="P79">+IFERROR(ROUND(INDEX(FCSTSDV!$D$2:$N$674,MATCH(ok!$D79,FCSTSDV!$C$2:$C$674,0),MATCH(ok!P$3,FCSTSDV!$D$1:$N$1,0))/ok!$F79,1),0)</f>
        <v>0</v>
      </c>
      <c r="Q79" s="92">
        <f t="array" ref="Q79">+IFERROR(ROUND(INDEX(FCSTSDV!$D$2:$N$674,MATCH(ok!$D79,FCSTSDV!$C$2:$C$674,0),MATCH(ok!Q$3,FCSTSDV!$D$1:$N$1,0))/ok!$F79,1),0)</f>
        <v>0</v>
      </c>
      <c r="R79" s="92">
        <f t="array" ref="R79">+IFERROR(ROUND(INDEX(FCSTSDV!$D$2:$N$674,MATCH(ok!$D79,FCSTSDV!$C$2:$C$674,0),MATCH(ok!R$3,FCSTSDV!$D$1:$N$1,0))/ok!$F79,1),0)</f>
        <v>0</v>
      </c>
      <c r="S79" s="92">
        <f t="array" ref="S79">+IFERROR(ROUND(INDEX(FCSTSDV!$D$2:$N$674,MATCH(ok!$D79,FCSTSDV!$C$2:$C$674,0),MATCH(ok!S$3,FCSTSDV!$D$1:$N$1,0))/ok!$F79,1),0)</f>
        <v>0</v>
      </c>
      <c r="T79" s="92">
        <f t="array" ref="T79">+IFERROR(ROUND(INDEX(FCSTSDV!$D$2:$N$674,MATCH(ok!$D79,FCSTSDV!$C$2:$C$674,0),MATCH(ok!T$3,FCSTSDV!$D$1:$N$1,0))/ok!$F79,1),0)</f>
        <v>0</v>
      </c>
      <c r="U79" s="92">
        <f t="array" ref="U79">+IFERROR(ROUND(INDEX(FCSTSDV!$D$2:$N$674,MATCH(ok!$D79,FCSTSDV!$C$2:$C$674,0),MATCH(ok!U$3,FCSTSDV!$D$1:$N$1,0))/ok!$F79,1),0)</f>
        <v>0</v>
      </c>
      <c r="V79" s="92">
        <f t="array" ref="V79">+IFERROR(ROUND(INDEX(FCSTSDV!$D$2:$N$674,MATCH(ok!$D79,FCSTSDV!$C$2:$C$674,0),MATCH(ok!V$3,FCSTSDV!$D$1:$N$1,0))/ok!$F79,1),0)</f>
        <v>0</v>
      </c>
      <c r="W79" s="92">
        <f t="array" ref="W79">+IFERROR(ROUND(INDEX(FCSTSDV!$D$2:$N$674,MATCH(ok!$D79,FCSTSDV!$C$2:$C$674,0),MATCH(ok!W$3,FCSTSDV!$D$1:$N$1,0))/ok!$F79,1),0)</f>
        <v>0</v>
      </c>
      <c r="X79" s="92">
        <f t="array" ref="X79">+IFERROR(ROUND(INDEX(FCSTSDV!$D$2:$N$674,MATCH(ok!$D79,FCSTSDV!$C$2:$C$674,0),MATCH(ok!X$3,FCSTSDV!$D$1:$N$1,0))/ok!$F79,1),0)</f>
        <v>0</v>
      </c>
      <c r="Y79" s="92">
        <f t="array" ref="Y79">+IFERROR(ROUND(INDEX(FCSTSDV!$D$2:$N$674,MATCH(ok!$D79,FCSTSDV!$C$2:$C$674,0),MATCH(ok!Y$3,FCSTSDV!$D$1:$N$1,0))/ok!$F79,1),0)</f>
        <v>0</v>
      </c>
      <c r="Z79" s="92">
        <f t="array" ref="Z79">+IFERROR(ROUND(INDEX(FCSTSDV!$D$2:$N$674,MATCH(ok!$D79,FCSTSDV!$C$2:$C$674,0),MATCH(ok!Z$3,FCSTSDV!$D$1:$N$1,0))/ok!$F79,1),0)</f>
        <v>0</v>
      </c>
      <c r="AA79" s="92">
        <f t="array" ref="AA79">+IFERROR(ROUND(INDEX(FCSTSDV!$D$2:$N$674,MATCH(ok!$D79,FCSTSDV!$C$2:$C$674,0),MATCH(ok!AA$3,FCSTSDV!$D$1:$N$1,0))/ok!$F79,1),0)</f>
        <v>0</v>
      </c>
      <c r="AB79" s="92">
        <f t="array" ref="AB79">+IFERROR(ROUND(INDEX(FCSTSDV!$D$2:$N$674,MATCH(ok!$D79,FCSTSDV!$C$2:$C$674,0),MATCH(ok!AB$3,FCSTSDV!$D$1:$N$1,0))/ok!$F79,1),0)</f>
        <v>0</v>
      </c>
      <c r="AC79" s="92">
        <f t="array" ref="AC79">+IFERROR(ROUND(INDEX(FCSTSDV!$D$2:$N$674,MATCH(ok!$D79,FCSTSDV!$C$2:$C$674,0),MATCH(ok!AC$3,FCSTSDV!$D$1:$N$1,0))/ok!$F79,1),0)</f>
        <v>0</v>
      </c>
      <c r="AD79" s="92">
        <f t="array" ref="AD79">+IFERROR(ROUND(INDEX(FCSTSDV!$D$2:$N$674,MATCH(ok!$D79,FCSTSDV!$C$2:$C$674,0),MATCH(ok!AD$3,FCSTSDV!$D$1:$N$1,0))/ok!$F79,1),0)</f>
        <v>0</v>
      </c>
      <c r="AE79" s="92">
        <f t="array" ref="AE79">+IFERROR(ROUND(INDEX(FCSTSDV!$D$2:$N$674,MATCH(ok!$D79,FCSTSDV!$C$2:$C$674,0),MATCH(ok!AE$3,FCSTSDV!$D$1:$N$1,0))/ok!$F79,1),0)</f>
        <v>0</v>
      </c>
      <c r="AF79" s="92">
        <f t="array" ref="AF79">+IFERROR(ROUND(INDEX(FCSTSDV!$D$2:$N$674,MATCH(ok!$D79,FCSTSDV!$C$2:$C$674,0),MATCH(ok!AF$3,FCSTSDV!$D$1:$N$1,0))/ok!$F79,1),0)</f>
        <v>0</v>
      </c>
      <c r="AG79" s="92">
        <f t="array" ref="AG79">+IFERROR(ROUND(INDEX(FCSTSDV!$D$2:$N$674,MATCH(ok!$D79,FCSTSDV!$C$2:$C$674,0),MATCH(ok!AG$3,FCSTSDV!$D$1:$N$1,0))/ok!$F79,1),0)</f>
        <v>0</v>
      </c>
    </row>
    <row r="80" spans="1:33" ht="20.100000000000001" customHeight="1">
      <c r="A80" s="813"/>
      <c r="B80" s="795"/>
      <c r="C80" s="67"/>
      <c r="D80" s="69" t="s">
        <v>105</v>
      </c>
      <c r="E80" s="204" t="str">
        <f t="shared" si="9"/>
        <v>45*50*0.08</v>
      </c>
      <c r="F80" s="49">
        <v>1000</v>
      </c>
      <c r="G80" s="48"/>
      <c r="H80" s="48"/>
      <c r="I80" s="785"/>
      <c r="J80" s="79">
        <f>+IF(SUM(K80:L80)&lt;&gt;$N$3,ROUND(IFERROR(VLOOKUP(D80,FCSTSDV!$C$2:$C$285,2,0),0)/ok!F80+0,0),0)</f>
        <v>0</v>
      </c>
      <c r="K80" s="92">
        <f t="array" ref="K80">+IFERROR(ROUND(INDEX(FCSTSDV!$D$2:$N$674,MATCH(ok!$D80,FCSTSDV!$C$2:$C$674,0),MATCH(ok!K$3,FCSTSDV!$D$1:$N$1,0))/ok!$F80,1),0)</f>
        <v>0</v>
      </c>
      <c r="L80" s="92">
        <f t="array" ref="L80">+IFERROR(ROUND(INDEX(FCSTSDV!$D$2:$N$674,MATCH(ok!$D80,FCSTSDV!$C$2:$C$674,0),MATCH(ok!L$3,FCSTSDV!$D$1:$N$1,0))/ok!$F80,1),0)</f>
        <v>0</v>
      </c>
      <c r="M80" s="92">
        <f t="array" ref="M80">+IFERROR(ROUND(INDEX(FCSTSDV!$D$2:$N$674,MATCH(ok!$D80,FCSTSDV!$C$2:$C$674,0),MATCH(ok!M$3,FCSTSDV!$D$1:$N$1,0))/ok!$F80,1),0)</f>
        <v>0</v>
      </c>
      <c r="N80" s="92">
        <f t="array" ref="N80">+IFERROR(ROUND(INDEX(FCSTSDV!$D$2:$N$674,MATCH(ok!$D80,FCSTSDV!$C$2:$C$674,0),MATCH(ok!N$3,FCSTSDV!$D$1:$N$1,0))/ok!$F80,1),0)</f>
        <v>0</v>
      </c>
      <c r="O80" s="92">
        <f t="array" ref="O80">+IFERROR(ROUND(INDEX(FCSTSDV!$D$2:$N$674,MATCH(ok!$D80,FCSTSDV!$C$2:$C$674,0),MATCH(ok!O$3,FCSTSDV!$D$1:$N$1,0))/ok!$F80,1),0)</f>
        <v>0</v>
      </c>
      <c r="P80" s="92">
        <f t="array" ref="P80">+IFERROR(ROUND(INDEX(FCSTSDV!$D$2:$N$674,MATCH(ok!$D80,FCSTSDV!$C$2:$C$674,0),MATCH(ok!P$3,FCSTSDV!$D$1:$N$1,0))/ok!$F80,1),0)</f>
        <v>0</v>
      </c>
      <c r="Q80" s="92">
        <f t="array" ref="Q80">+IFERROR(ROUND(INDEX(FCSTSDV!$D$2:$N$674,MATCH(ok!$D80,FCSTSDV!$C$2:$C$674,0),MATCH(ok!Q$3,FCSTSDV!$D$1:$N$1,0))/ok!$F80,1),0)</f>
        <v>0</v>
      </c>
      <c r="R80" s="92">
        <f t="array" ref="R80">+IFERROR(ROUND(INDEX(FCSTSDV!$D$2:$N$674,MATCH(ok!$D80,FCSTSDV!$C$2:$C$674,0),MATCH(ok!R$3,FCSTSDV!$D$1:$N$1,0))/ok!$F80,1),0)</f>
        <v>0</v>
      </c>
      <c r="S80" s="92">
        <f t="array" ref="S80">+IFERROR(ROUND(INDEX(FCSTSDV!$D$2:$N$674,MATCH(ok!$D80,FCSTSDV!$C$2:$C$674,0),MATCH(ok!S$3,FCSTSDV!$D$1:$N$1,0))/ok!$F80,1),0)</f>
        <v>0</v>
      </c>
      <c r="T80" s="92">
        <f t="array" ref="T80">+IFERROR(ROUND(INDEX(FCSTSDV!$D$2:$N$674,MATCH(ok!$D80,FCSTSDV!$C$2:$C$674,0),MATCH(ok!T$3,FCSTSDV!$D$1:$N$1,0))/ok!$F80,1),0)</f>
        <v>0</v>
      </c>
      <c r="U80" s="92">
        <f t="array" ref="U80">+IFERROR(ROUND(INDEX(FCSTSDV!$D$2:$N$674,MATCH(ok!$D80,FCSTSDV!$C$2:$C$674,0),MATCH(ok!U$3,FCSTSDV!$D$1:$N$1,0))/ok!$F80,1),0)</f>
        <v>0</v>
      </c>
      <c r="V80" s="92">
        <f t="array" ref="V80">+IFERROR(ROUND(INDEX(FCSTSDV!$D$2:$N$674,MATCH(ok!$D80,FCSTSDV!$C$2:$C$674,0),MATCH(ok!V$3,FCSTSDV!$D$1:$N$1,0))/ok!$F80,1),0)</f>
        <v>0</v>
      </c>
      <c r="W80" s="92">
        <f t="array" ref="W80">+IFERROR(ROUND(INDEX(FCSTSDV!$D$2:$N$674,MATCH(ok!$D80,FCSTSDV!$C$2:$C$674,0),MATCH(ok!W$3,FCSTSDV!$D$1:$N$1,0))/ok!$F80,1),0)</f>
        <v>0</v>
      </c>
      <c r="X80" s="92">
        <f t="array" ref="X80">+IFERROR(ROUND(INDEX(FCSTSDV!$D$2:$N$674,MATCH(ok!$D80,FCSTSDV!$C$2:$C$674,0),MATCH(ok!X$3,FCSTSDV!$D$1:$N$1,0))/ok!$F80,1),0)</f>
        <v>0</v>
      </c>
      <c r="Y80" s="92">
        <f t="array" ref="Y80">+IFERROR(ROUND(INDEX(FCSTSDV!$D$2:$N$674,MATCH(ok!$D80,FCSTSDV!$C$2:$C$674,0),MATCH(ok!Y$3,FCSTSDV!$D$1:$N$1,0))/ok!$F80,1),0)</f>
        <v>0</v>
      </c>
      <c r="Z80" s="92">
        <f t="array" ref="Z80">+IFERROR(ROUND(INDEX(FCSTSDV!$D$2:$N$674,MATCH(ok!$D80,FCSTSDV!$C$2:$C$674,0),MATCH(ok!Z$3,FCSTSDV!$D$1:$N$1,0))/ok!$F80,1),0)</f>
        <v>0</v>
      </c>
      <c r="AA80" s="92">
        <f t="array" ref="AA80">+IFERROR(ROUND(INDEX(FCSTSDV!$D$2:$N$674,MATCH(ok!$D80,FCSTSDV!$C$2:$C$674,0),MATCH(ok!AA$3,FCSTSDV!$D$1:$N$1,0))/ok!$F80,1),0)</f>
        <v>0</v>
      </c>
      <c r="AB80" s="92">
        <f t="array" ref="AB80">+IFERROR(ROUND(INDEX(FCSTSDV!$D$2:$N$674,MATCH(ok!$D80,FCSTSDV!$C$2:$C$674,0),MATCH(ok!AB$3,FCSTSDV!$D$1:$N$1,0))/ok!$F80,1),0)</f>
        <v>0</v>
      </c>
      <c r="AC80" s="92">
        <f t="array" ref="AC80">+IFERROR(ROUND(INDEX(FCSTSDV!$D$2:$N$674,MATCH(ok!$D80,FCSTSDV!$C$2:$C$674,0),MATCH(ok!AC$3,FCSTSDV!$D$1:$N$1,0))/ok!$F80,1),0)</f>
        <v>0</v>
      </c>
      <c r="AD80" s="92">
        <f t="array" ref="AD80">+IFERROR(ROUND(INDEX(FCSTSDV!$D$2:$N$674,MATCH(ok!$D80,FCSTSDV!$C$2:$C$674,0),MATCH(ok!AD$3,FCSTSDV!$D$1:$N$1,0))/ok!$F80,1),0)</f>
        <v>0</v>
      </c>
      <c r="AE80" s="92">
        <f t="array" ref="AE80">+IFERROR(ROUND(INDEX(FCSTSDV!$D$2:$N$674,MATCH(ok!$D80,FCSTSDV!$C$2:$C$674,0),MATCH(ok!AE$3,FCSTSDV!$D$1:$N$1,0))/ok!$F80,1),0)</f>
        <v>0</v>
      </c>
      <c r="AF80" s="92">
        <f t="array" ref="AF80">+IFERROR(ROUND(INDEX(FCSTSDV!$D$2:$N$674,MATCH(ok!$D80,FCSTSDV!$C$2:$C$674,0),MATCH(ok!AF$3,FCSTSDV!$D$1:$N$1,0))/ok!$F80,1),0)</f>
        <v>0</v>
      </c>
      <c r="AG80" s="92">
        <f t="array" ref="AG80">+IFERROR(ROUND(INDEX(FCSTSDV!$D$2:$N$674,MATCH(ok!$D80,FCSTSDV!$C$2:$C$674,0),MATCH(ok!AG$3,FCSTSDV!$D$1:$N$1,0))/ok!$F80,1),0)</f>
        <v>0</v>
      </c>
    </row>
    <row r="81" spans="1:33" ht="20.100000000000001" customHeight="1">
      <c r="A81" s="813"/>
      <c r="B81" s="795"/>
      <c r="C81" s="67" t="s">
        <v>96</v>
      </c>
      <c r="D81" s="32" t="s">
        <v>106</v>
      </c>
      <c r="E81" s="204" t="str">
        <f t="shared" si="9"/>
        <v>45*50*0.08</v>
      </c>
      <c r="F81" s="49">
        <v>11000</v>
      </c>
      <c r="G81" s="48"/>
      <c r="H81" s="48"/>
      <c r="I81" s="785"/>
      <c r="J81" s="79">
        <f>+IF(SUM(K81:L81)&lt;&gt;$N$3,ROUND(IFERROR(VLOOKUP(D81,FCSTSDV!$C$2:$C$285,2,0),0)/ok!F81+0,0),0)</f>
        <v>0</v>
      </c>
      <c r="K81" s="92">
        <f t="array" ref="K81">+IFERROR(ROUND(INDEX(FCSTSDV!$D$2:$N$674,MATCH(ok!$D81,FCSTSDV!$C$2:$C$674,0),MATCH(ok!K$3,FCSTSDV!$D$1:$N$1,0))/ok!$F81,1),0)</f>
        <v>0</v>
      </c>
      <c r="L81" s="92">
        <f t="array" ref="L81">+IFERROR(ROUND(INDEX(FCSTSDV!$D$2:$N$674,MATCH(ok!$D81,FCSTSDV!$C$2:$C$674,0),MATCH(ok!L$3,FCSTSDV!$D$1:$N$1,0))/ok!$F81,1),0)</f>
        <v>0</v>
      </c>
      <c r="M81" s="92">
        <f t="array" ref="M81">+IFERROR(ROUND(INDEX(FCSTSDV!$D$2:$N$674,MATCH(ok!$D81,FCSTSDV!$C$2:$C$674,0),MATCH(ok!M$3,FCSTSDV!$D$1:$N$1,0))/ok!$F81,1),0)</f>
        <v>0</v>
      </c>
      <c r="N81" s="92">
        <f t="array" ref="N81">+IFERROR(ROUND(INDEX(FCSTSDV!$D$2:$N$674,MATCH(ok!$D81,FCSTSDV!$C$2:$C$674,0),MATCH(ok!N$3,FCSTSDV!$D$1:$N$1,0))/ok!$F81,1),0)</f>
        <v>0</v>
      </c>
      <c r="O81" s="92">
        <f t="array" ref="O81">+IFERROR(ROUND(INDEX(FCSTSDV!$D$2:$N$674,MATCH(ok!$D81,FCSTSDV!$C$2:$C$674,0),MATCH(ok!O$3,FCSTSDV!$D$1:$N$1,0))/ok!$F81,1),0)</f>
        <v>0</v>
      </c>
      <c r="P81" s="92">
        <f t="array" ref="P81">+IFERROR(ROUND(INDEX(FCSTSDV!$D$2:$N$674,MATCH(ok!$D81,FCSTSDV!$C$2:$C$674,0),MATCH(ok!P$3,FCSTSDV!$D$1:$N$1,0))/ok!$F81,1),0)</f>
        <v>0</v>
      </c>
      <c r="Q81" s="92">
        <f t="array" ref="Q81">+IFERROR(ROUND(INDEX(FCSTSDV!$D$2:$N$674,MATCH(ok!$D81,FCSTSDV!$C$2:$C$674,0),MATCH(ok!Q$3,FCSTSDV!$D$1:$N$1,0))/ok!$F81,1),0)</f>
        <v>0</v>
      </c>
      <c r="R81" s="92">
        <f t="array" ref="R81">+IFERROR(ROUND(INDEX(FCSTSDV!$D$2:$N$674,MATCH(ok!$D81,FCSTSDV!$C$2:$C$674,0),MATCH(ok!R$3,FCSTSDV!$D$1:$N$1,0))/ok!$F81,1),0)</f>
        <v>0</v>
      </c>
      <c r="S81" s="92">
        <f t="array" ref="S81">+IFERROR(ROUND(INDEX(FCSTSDV!$D$2:$N$674,MATCH(ok!$D81,FCSTSDV!$C$2:$C$674,0),MATCH(ok!S$3,FCSTSDV!$D$1:$N$1,0))/ok!$F81,1),0)</f>
        <v>0</v>
      </c>
      <c r="T81" s="92">
        <f t="array" ref="T81">+IFERROR(ROUND(INDEX(FCSTSDV!$D$2:$N$674,MATCH(ok!$D81,FCSTSDV!$C$2:$C$674,0),MATCH(ok!T$3,FCSTSDV!$D$1:$N$1,0))/ok!$F81,1),0)</f>
        <v>0</v>
      </c>
      <c r="U81" s="92">
        <f t="array" ref="U81">+IFERROR(ROUND(INDEX(FCSTSDV!$D$2:$N$674,MATCH(ok!$D81,FCSTSDV!$C$2:$C$674,0),MATCH(ok!U$3,FCSTSDV!$D$1:$N$1,0))/ok!$F81,1),0)</f>
        <v>0</v>
      </c>
      <c r="V81" s="92">
        <f t="array" ref="V81">+IFERROR(ROUND(INDEX(FCSTSDV!$D$2:$N$674,MATCH(ok!$D81,FCSTSDV!$C$2:$C$674,0),MATCH(ok!V$3,FCSTSDV!$D$1:$N$1,0))/ok!$F81,1),0)</f>
        <v>0</v>
      </c>
      <c r="W81" s="92">
        <f t="array" ref="W81">+IFERROR(ROUND(INDEX(FCSTSDV!$D$2:$N$674,MATCH(ok!$D81,FCSTSDV!$C$2:$C$674,0),MATCH(ok!W$3,FCSTSDV!$D$1:$N$1,0))/ok!$F81,1),0)</f>
        <v>0</v>
      </c>
      <c r="X81" s="92">
        <f t="array" ref="X81">+IFERROR(ROUND(INDEX(FCSTSDV!$D$2:$N$674,MATCH(ok!$D81,FCSTSDV!$C$2:$C$674,0),MATCH(ok!X$3,FCSTSDV!$D$1:$N$1,0))/ok!$F81,1),0)</f>
        <v>0</v>
      </c>
      <c r="Y81" s="92">
        <f t="array" ref="Y81">+IFERROR(ROUND(INDEX(FCSTSDV!$D$2:$N$674,MATCH(ok!$D81,FCSTSDV!$C$2:$C$674,0),MATCH(ok!Y$3,FCSTSDV!$D$1:$N$1,0))/ok!$F81,1),0)</f>
        <v>0</v>
      </c>
      <c r="Z81" s="92">
        <f t="array" ref="Z81">+IFERROR(ROUND(INDEX(FCSTSDV!$D$2:$N$674,MATCH(ok!$D81,FCSTSDV!$C$2:$C$674,0),MATCH(ok!Z$3,FCSTSDV!$D$1:$N$1,0))/ok!$F81,1),0)</f>
        <v>0</v>
      </c>
      <c r="AA81" s="92">
        <f t="array" ref="AA81">+IFERROR(ROUND(INDEX(FCSTSDV!$D$2:$N$674,MATCH(ok!$D81,FCSTSDV!$C$2:$C$674,0),MATCH(ok!AA$3,FCSTSDV!$D$1:$N$1,0))/ok!$F81,1),0)</f>
        <v>0</v>
      </c>
      <c r="AB81" s="92">
        <f t="array" ref="AB81">+IFERROR(ROUND(INDEX(FCSTSDV!$D$2:$N$674,MATCH(ok!$D81,FCSTSDV!$C$2:$C$674,0),MATCH(ok!AB$3,FCSTSDV!$D$1:$N$1,0))/ok!$F81,1),0)</f>
        <v>0</v>
      </c>
      <c r="AC81" s="92">
        <f t="array" ref="AC81">+IFERROR(ROUND(INDEX(FCSTSDV!$D$2:$N$674,MATCH(ok!$D81,FCSTSDV!$C$2:$C$674,0),MATCH(ok!AC$3,FCSTSDV!$D$1:$N$1,0))/ok!$F81,1),0)</f>
        <v>0</v>
      </c>
      <c r="AD81" s="92">
        <f t="array" ref="AD81">+IFERROR(ROUND(INDEX(FCSTSDV!$D$2:$N$674,MATCH(ok!$D81,FCSTSDV!$C$2:$C$674,0),MATCH(ok!AD$3,FCSTSDV!$D$1:$N$1,0))/ok!$F81,1),0)</f>
        <v>0</v>
      </c>
      <c r="AE81" s="92">
        <f t="array" ref="AE81">+IFERROR(ROUND(INDEX(FCSTSDV!$D$2:$N$674,MATCH(ok!$D81,FCSTSDV!$C$2:$C$674,0),MATCH(ok!AE$3,FCSTSDV!$D$1:$N$1,0))/ok!$F81,1),0)</f>
        <v>0</v>
      </c>
      <c r="AF81" s="92">
        <f t="array" ref="AF81">+IFERROR(ROUND(INDEX(FCSTSDV!$D$2:$N$674,MATCH(ok!$D81,FCSTSDV!$C$2:$C$674,0),MATCH(ok!AF$3,FCSTSDV!$D$1:$N$1,0))/ok!$F81,1),0)</f>
        <v>0</v>
      </c>
      <c r="AG81" s="92">
        <f t="array" ref="AG81">+IFERROR(ROUND(INDEX(FCSTSDV!$D$2:$N$674,MATCH(ok!$D81,FCSTSDV!$C$2:$C$674,0),MATCH(ok!AG$3,FCSTSDV!$D$1:$N$1,0))/ok!$F81,1),0)</f>
        <v>0</v>
      </c>
    </row>
    <row r="82" spans="1:33" ht="20.100000000000001" customHeight="1">
      <c r="A82" s="813"/>
      <c r="B82" s="795"/>
      <c r="C82" s="67" t="s">
        <v>107</v>
      </c>
      <c r="D82" s="32" t="s">
        <v>108</v>
      </c>
      <c r="E82" s="204" t="str">
        <f t="shared" si="9"/>
        <v>45*50*0.08</v>
      </c>
      <c r="F82" s="49">
        <v>3000</v>
      </c>
      <c r="G82" s="48"/>
      <c r="H82" s="48"/>
      <c r="I82" s="785"/>
      <c r="J82" s="79">
        <f>+IF(SUM(K82:L82)&lt;&gt;$N$3,ROUND(IFERROR(VLOOKUP(D82,FCSTSDV!$C$2:$C$285,2,0),0)/ok!F82+0,0),0)</f>
        <v>0</v>
      </c>
      <c r="K82" s="92">
        <f t="array" ref="K82">+IFERROR(ROUND(INDEX(FCSTSDV!$D$2:$N$674,MATCH(ok!$D82,FCSTSDV!$C$2:$C$674,0),MATCH(ok!K$3,FCSTSDV!$D$1:$N$1,0))/ok!$F82,1),0)</f>
        <v>0</v>
      </c>
      <c r="L82" s="92">
        <f t="array" ref="L82">+IFERROR(ROUND(INDEX(FCSTSDV!$D$2:$N$674,MATCH(ok!$D82,FCSTSDV!$C$2:$C$674,0),MATCH(ok!L$3,FCSTSDV!$D$1:$N$1,0))/ok!$F82,1),0)</f>
        <v>0</v>
      </c>
      <c r="M82" s="92">
        <f t="array" ref="M82">+IFERROR(ROUND(INDEX(FCSTSDV!$D$2:$N$674,MATCH(ok!$D82,FCSTSDV!$C$2:$C$674,0),MATCH(ok!M$3,FCSTSDV!$D$1:$N$1,0))/ok!$F82,1),0)</f>
        <v>0</v>
      </c>
      <c r="N82" s="92">
        <f t="array" ref="N82">+IFERROR(ROUND(INDEX(FCSTSDV!$D$2:$N$674,MATCH(ok!$D82,FCSTSDV!$C$2:$C$674,0),MATCH(ok!N$3,FCSTSDV!$D$1:$N$1,0))/ok!$F82,1),0)</f>
        <v>0</v>
      </c>
      <c r="O82" s="92">
        <f t="array" ref="O82">+IFERROR(ROUND(INDEX(FCSTSDV!$D$2:$N$674,MATCH(ok!$D82,FCSTSDV!$C$2:$C$674,0),MATCH(ok!O$3,FCSTSDV!$D$1:$N$1,0))/ok!$F82,1),0)</f>
        <v>0</v>
      </c>
      <c r="P82" s="92">
        <f t="array" ref="P82">+IFERROR(ROUND(INDEX(FCSTSDV!$D$2:$N$674,MATCH(ok!$D82,FCSTSDV!$C$2:$C$674,0),MATCH(ok!P$3,FCSTSDV!$D$1:$N$1,0))/ok!$F82,1),0)</f>
        <v>0</v>
      </c>
      <c r="Q82" s="92">
        <f t="array" ref="Q82">+IFERROR(ROUND(INDEX(FCSTSDV!$D$2:$N$674,MATCH(ok!$D82,FCSTSDV!$C$2:$C$674,0),MATCH(ok!Q$3,FCSTSDV!$D$1:$N$1,0))/ok!$F82,1),0)</f>
        <v>0</v>
      </c>
      <c r="R82" s="92">
        <f t="array" ref="R82">+IFERROR(ROUND(INDEX(FCSTSDV!$D$2:$N$674,MATCH(ok!$D82,FCSTSDV!$C$2:$C$674,0),MATCH(ok!R$3,FCSTSDV!$D$1:$N$1,0))/ok!$F82,1),0)</f>
        <v>0</v>
      </c>
      <c r="S82" s="92">
        <f t="array" ref="S82">+IFERROR(ROUND(INDEX(FCSTSDV!$D$2:$N$674,MATCH(ok!$D82,FCSTSDV!$C$2:$C$674,0),MATCH(ok!S$3,FCSTSDV!$D$1:$N$1,0))/ok!$F82,1),0)</f>
        <v>0</v>
      </c>
      <c r="T82" s="92">
        <f t="array" ref="T82">+IFERROR(ROUND(INDEX(FCSTSDV!$D$2:$N$674,MATCH(ok!$D82,FCSTSDV!$C$2:$C$674,0),MATCH(ok!T$3,FCSTSDV!$D$1:$N$1,0))/ok!$F82,1),0)</f>
        <v>0</v>
      </c>
      <c r="U82" s="92">
        <f t="array" ref="U82">+IFERROR(ROUND(INDEX(FCSTSDV!$D$2:$N$674,MATCH(ok!$D82,FCSTSDV!$C$2:$C$674,0),MATCH(ok!U$3,FCSTSDV!$D$1:$N$1,0))/ok!$F82,1),0)</f>
        <v>0</v>
      </c>
      <c r="V82" s="92">
        <f t="array" ref="V82">+IFERROR(ROUND(INDEX(FCSTSDV!$D$2:$N$674,MATCH(ok!$D82,FCSTSDV!$C$2:$C$674,0),MATCH(ok!V$3,FCSTSDV!$D$1:$N$1,0))/ok!$F82,1),0)</f>
        <v>0</v>
      </c>
      <c r="W82" s="92">
        <f t="array" ref="W82">+IFERROR(ROUND(INDEX(FCSTSDV!$D$2:$N$674,MATCH(ok!$D82,FCSTSDV!$C$2:$C$674,0),MATCH(ok!W$3,FCSTSDV!$D$1:$N$1,0))/ok!$F82,1),0)</f>
        <v>0</v>
      </c>
      <c r="X82" s="92">
        <f t="array" ref="X82">+IFERROR(ROUND(INDEX(FCSTSDV!$D$2:$N$674,MATCH(ok!$D82,FCSTSDV!$C$2:$C$674,0),MATCH(ok!X$3,FCSTSDV!$D$1:$N$1,0))/ok!$F82,1),0)</f>
        <v>0</v>
      </c>
      <c r="Y82" s="92">
        <f t="array" ref="Y82">+IFERROR(ROUND(INDEX(FCSTSDV!$D$2:$N$674,MATCH(ok!$D82,FCSTSDV!$C$2:$C$674,0),MATCH(ok!Y$3,FCSTSDV!$D$1:$N$1,0))/ok!$F82,1),0)</f>
        <v>0</v>
      </c>
      <c r="Z82" s="92">
        <f t="array" ref="Z82">+IFERROR(ROUND(INDEX(FCSTSDV!$D$2:$N$674,MATCH(ok!$D82,FCSTSDV!$C$2:$C$674,0),MATCH(ok!Z$3,FCSTSDV!$D$1:$N$1,0))/ok!$F82,1),0)</f>
        <v>0</v>
      </c>
      <c r="AA82" s="92">
        <f t="array" ref="AA82">+IFERROR(ROUND(INDEX(FCSTSDV!$D$2:$N$674,MATCH(ok!$D82,FCSTSDV!$C$2:$C$674,0),MATCH(ok!AA$3,FCSTSDV!$D$1:$N$1,0))/ok!$F82,1),0)</f>
        <v>0</v>
      </c>
      <c r="AB82" s="92">
        <f t="array" ref="AB82">+IFERROR(ROUND(INDEX(FCSTSDV!$D$2:$N$674,MATCH(ok!$D82,FCSTSDV!$C$2:$C$674,0),MATCH(ok!AB$3,FCSTSDV!$D$1:$N$1,0))/ok!$F82,1),0)</f>
        <v>0</v>
      </c>
      <c r="AC82" s="92">
        <f t="array" ref="AC82">+IFERROR(ROUND(INDEX(FCSTSDV!$D$2:$N$674,MATCH(ok!$D82,FCSTSDV!$C$2:$C$674,0),MATCH(ok!AC$3,FCSTSDV!$D$1:$N$1,0))/ok!$F82,1),0)</f>
        <v>0</v>
      </c>
      <c r="AD82" s="92">
        <f t="array" ref="AD82">+IFERROR(ROUND(INDEX(FCSTSDV!$D$2:$N$674,MATCH(ok!$D82,FCSTSDV!$C$2:$C$674,0),MATCH(ok!AD$3,FCSTSDV!$D$1:$N$1,0))/ok!$F82,1),0)</f>
        <v>0</v>
      </c>
      <c r="AE82" s="92">
        <f t="array" ref="AE82">+IFERROR(ROUND(INDEX(FCSTSDV!$D$2:$N$674,MATCH(ok!$D82,FCSTSDV!$C$2:$C$674,0),MATCH(ok!AE$3,FCSTSDV!$D$1:$N$1,0))/ok!$F82,1),0)</f>
        <v>0</v>
      </c>
      <c r="AF82" s="92">
        <f t="array" ref="AF82">+IFERROR(ROUND(INDEX(FCSTSDV!$D$2:$N$674,MATCH(ok!$D82,FCSTSDV!$C$2:$C$674,0),MATCH(ok!AF$3,FCSTSDV!$D$1:$N$1,0))/ok!$F82,1),0)</f>
        <v>0</v>
      </c>
      <c r="AG82" s="92">
        <f t="array" ref="AG82">+IFERROR(ROUND(INDEX(FCSTSDV!$D$2:$N$674,MATCH(ok!$D82,FCSTSDV!$C$2:$C$674,0),MATCH(ok!AG$3,FCSTSDV!$D$1:$N$1,0))/ok!$F82,1),0)</f>
        <v>0</v>
      </c>
    </row>
    <row r="83" spans="1:33" ht="21" customHeight="1">
      <c r="A83" s="813"/>
      <c r="B83" s="795"/>
      <c r="C83" s="67" t="s">
        <v>103</v>
      </c>
      <c r="D83" s="32" t="s">
        <v>109</v>
      </c>
      <c r="E83" s="204" t="str">
        <f t="shared" si="9"/>
        <v>45*50*0.08</v>
      </c>
      <c r="F83" s="49">
        <v>15000</v>
      </c>
      <c r="G83" s="48"/>
      <c r="H83" s="48"/>
      <c r="I83" s="785"/>
      <c r="J83" s="79">
        <f>+IF(SUM(K83:L83)&lt;&gt;$N$3,ROUND(IFERROR(VLOOKUP(D83,FCSTSDV!$C$2:$C$285,2,0),0)/ok!F83+0,0),0)</f>
        <v>0</v>
      </c>
      <c r="K83" s="92">
        <f t="array" ref="K83">+IFERROR(ROUND(INDEX(FCSTSDV!$D$2:$N$674,MATCH(ok!$D83,FCSTSDV!$C$2:$C$674,0),MATCH(ok!K$3,FCSTSDV!$D$1:$N$1,0))/ok!$F83,1),0)</f>
        <v>0</v>
      </c>
      <c r="L83" s="92">
        <f t="array" ref="L83">+IFERROR(ROUND(INDEX(FCSTSDV!$D$2:$N$674,MATCH(ok!$D83,FCSTSDV!$C$2:$C$674,0),MATCH(ok!L$3,FCSTSDV!$D$1:$N$1,0))/ok!$F83,1),0)</f>
        <v>0</v>
      </c>
      <c r="M83" s="92">
        <f t="array" ref="M83">+IFERROR(ROUND(INDEX(FCSTSDV!$D$2:$N$674,MATCH(ok!$D83,FCSTSDV!$C$2:$C$674,0),MATCH(ok!M$3,FCSTSDV!$D$1:$N$1,0))/ok!$F83,1),0)</f>
        <v>0</v>
      </c>
      <c r="N83" s="92">
        <f t="array" ref="N83">+IFERROR(ROUND(INDEX(FCSTSDV!$D$2:$N$674,MATCH(ok!$D83,FCSTSDV!$C$2:$C$674,0),MATCH(ok!N$3,FCSTSDV!$D$1:$N$1,0))/ok!$F83,1),0)</f>
        <v>0</v>
      </c>
      <c r="O83" s="92">
        <f t="array" ref="O83">+IFERROR(ROUND(INDEX(FCSTSDV!$D$2:$N$674,MATCH(ok!$D83,FCSTSDV!$C$2:$C$674,0),MATCH(ok!O$3,FCSTSDV!$D$1:$N$1,0))/ok!$F83,1),0)</f>
        <v>0</v>
      </c>
      <c r="P83" s="92">
        <f t="array" ref="P83">+IFERROR(ROUND(INDEX(FCSTSDV!$D$2:$N$674,MATCH(ok!$D83,FCSTSDV!$C$2:$C$674,0),MATCH(ok!P$3,FCSTSDV!$D$1:$N$1,0))/ok!$F83,1),0)</f>
        <v>0</v>
      </c>
      <c r="Q83" s="92">
        <f t="array" ref="Q83">+IFERROR(ROUND(INDEX(FCSTSDV!$D$2:$N$674,MATCH(ok!$D83,FCSTSDV!$C$2:$C$674,0),MATCH(ok!Q$3,FCSTSDV!$D$1:$N$1,0))/ok!$F83,1),0)</f>
        <v>0</v>
      </c>
      <c r="R83" s="92">
        <f t="array" ref="R83">+IFERROR(ROUND(INDEX(FCSTSDV!$D$2:$N$674,MATCH(ok!$D83,FCSTSDV!$C$2:$C$674,0),MATCH(ok!R$3,FCSTSDV!$D$1:$N$1,0))/ok!$F83,1),0)</f>
        <v>0</v>
      </c>
      <c r="S83" s="92">
        <f t="array" ref="S83">+IFERROR(ROUND(INDEX(FCSTSDV!$D$2:$N$674,MATCH(ok!$D83,FCSTSDV!$C$2:$C$674,0),MATCH(ok!S$3,FCSTSDV!$D$1:$N$1,0))/ok!$F83,1),0)</f>
        <v>0</v>
      </c>
      <c r="T83" s="92">
        <f t="array" ref="T83">+IFERROR(ROUND(INDEX(FCSTSDV!$D$2:$N$674,MATCH(ok!$D83,FCSTSDV!$C$2:$C$674,0),MATCH(ok!T$3,FCSTSDV!$D$1:$N$1,0))/ok!$F83,1),0)</f>
        <v>0</v>
      </c>
      <c r="U83" s="92">
        <f t="array" ref="U83">+IFERROR(ROUND(INDEX(FCSTSDV!$D$2:$N$674,MATCH(ok!$D83,FCSTSDV!$C$2:$C$674,0),MATCH(ok!U$3,FCSTSDV!$D$1:$N$1,0))/ok!$F83,1),0)</f>
        <v>0</v>
      </c>
      <c r="V83" s="92">
        <f t="array" ref="V83">+IFERROR(ROUND(INDEX(FCSTSDV!$D$2:$N$674,MATCH(ok!$D83,FCSTSDV!$C$2:$C$674,0),MATCH(ok!V$3,FCSTSDV!$D$1:$N$1,0))/ok!$F83,1),0)</f>
        <v>0</v>
      </c>
      <c r="W83" s="92">
        <f t="array" ref="W83">+IFERROR(ROUND(INDEX(FCSTSDV!$D$2:$N$674,MATCH(ok!$D83,FCSTSDV!$C$2:$C$674,0),MATCH(ok!W$3,FCSTSDV!$D$1:$N$1,0))/ok!$F83,1),0)</f>
        <v>0</v>
      </c>
      <c r="X83" s="92">
        <f t="array" ref="X83">+IFERROR(ROUND(INDEX(FCSTSDV!$D$2:$N$674,MATCH(ok!$D83,FCSTSDV!$C$2:$C$674,0),MATCH(ok!X$3,FCSTSDV!$D$1:$N$1,0))/ok!$F83,1),0)</f>
        <v>0</v>
      </c>
      <c r="Y83" s="92">
        <f t="array" ref="Y83">+IFERROR(ROUND(INDEX(FCSTSDV!$D$2:$N$674,MATCH(ok!$D83,FCSTSDV!$C$2:$C$674,0),MATCH(ok!Y$3,FCSTSDV!$D$1:$N$1,0))/ok!$F83,1),0)</f>
        <v>0</v>
      </c>
      <c r="Z83" s="92">
        <f t="array" ref="Z83">+IFERROR(ROUND(INDEX(FCSTSDV!$D$2:$N$674,MATCH(ok!$D83,FCSTSDV!$C$2:$C$674,0),MATCH(ok!Z$3,FCSTSDV!$D$1:$N$1,0))/ok!$F83,1),0)</f>
        <v>0</v>
      </c>
      <c r="AA83" s="92">
        <f t="array" ref="AA83">+IFERROR(ROUND(INDEX(FCSTSDV!$D$2:$N$674,MATCH(ok!$D83,FCSTSDV!$C$2:$C$674,0),MATCH(ok!AA$3,FCSTSDV!$D$1:$N$1,0))/ok!$F83,1),0)</f>
        <v>0</v>
      </c>
      <c r="AB83" s="92">
        <f t="array" ref="AB83">+IFERROR(ROUND(INDEX(FCSTSDV!$D$2:$N$674,MATCH(ok!$D83,FCSTSDV!$C$2:$C$674,0),MATCH(ok!AB$3,FCSTSDV!$D$1:$N$1,0))/ok!$F83,1),0)</f>
        <v>0</v>
      </c>
      <c r="AC83" s="92">
        <f t="array" ref="AC83">+IFERROR(ROUND(INDEX(FCSTSDV!$D$2:$N$674,MATCH(ok!$D83,FCSTSDV!$C$2:$C$674,0),MATCH(ok!AC$3,FCSTSDV!$D$1:$N$1,0))/ok!$F83,1),0)</f>
        <v>0</v>
      </c>
      <c r="AD83" s="92">
        <f t="array" ref="AD83">+IFERROR(ROUND(INDEX(FCSTSDV!$D$2:$N$674,MATCH(ok!$D83,FCSTSDV!$C$2:$C$674,0),MATCH(ok!AD$3,FCSTSDV!$D$1:$N$1,0))/ok!$F83,1),0)</f>
        <v>0</v>
      </c>
      <c r="AE83" s="92">
        <f t="array" ref="AE83">+IFERROR(ROUND(INDEX(FCSTSDV!$D$2:$N$674,MATCH(ok!$D83,FCSTSDV!$C$2:$C$674,0),MATCH(ok!AE$3,FCSTSDV!$D$1:$N$1,0))/ok!$F83,1),0)</f>
        <v>0</v>
      </c>
      <c r="AF83" s="92">
        <f t="array" ref="AF83">+IFERROR(ROUND(INDEX(FCSTSDV!$D$2:$N$674,MATCH(ok!$D83,FCSTSDV!$C$2:$C$674,0),MATCH(ok!AF$3,FCSTSDV!$D$1:$N$1,0))/ok!$F83,1),0)</f>
        <v>0</v>
      </c>
      <c r="AG83" s="92">
        <f t="array" ref="AG83">+IFERROR(ROUND(INDEX(FCSTSDV!$D$2:$N$674,MATCH(ok!$D83,FCSTSDV!$C$2:$C$674,0),MATCH(ok!AG$3,FCSTSDV!$D$1:$N$1,0))/ok!$F83,1),0)</f>
        <v>0</v>
      </c>
    </row>
    <row r="84" spans="1:33" ht="21" customHeight="1">
      <c r="A84" s="813"/>
      <c r="B84" s="795"/>
      <c r="C84" s="67"/>
      <c r="D84" s="32" t="s">
        <v>110</v>
      </c>
      <c r="E84" s="204" t="str">
        <f t="shared" si="9"/>
        <v>45*50*0.08</v>
      </c>
      <c r="F84" s="49">
        <v>3000</v>
      </c>
      <c r="G84" s="48"/>
      <c r="H84" s="48"/>
      <c r="I84" s="785"/>
      <c r="J84" s="79">
        <f>+IF(SUM(K84:L84)&lt;&gt;$N$3,ROUND(IFERROR(VLOOKUP(D84,FCSTSDV!$C$2:$C$285,2,0),0)/ok!F84+0,0),0)</f>
        <v>0</v>
      </c>
      <c r="K84" s="92">
        <f t="array" ref="K84">+IFERROR(ROUND(INDEX(FCSTSDV!$D$2:$N$674,MATCH(ok!$D84,FCSTSDV!$C$2:$C$674,0),MATCH(ok!K$3,FCSTSDV!$D$1:$N$1,0))/ok!$F84,1),0)</f>
        <v>0</v>
      </c>
      <c r="L84" s="92">
        <f t="array" ref="L84">+IFERROR(ROUND(INDEX(FCSTSDV!$D$2:$N$674,MATCH(ok!$D84,FCSTSDV!$C$2:$C$674,0),MATCH(ok!L$3,FCSTSDV!$D$1:$N$1,0))/ok!$F84,1),0)</f>
        <v>0</v>
      </c>
      <c r="M84" s="92">
        <f t="array" ref="M84">+IFERROR(ROUND(INDEX(FCSTSDV!$D$2:$N$674,MATCH(ok!$D84,FCSTSDV!$C$2:$C$674,0),MATCH(ok!M$3,FCSTSDV!$D$1:$N$1,0))/ok!$F84,1),0)</f>
        <v>0</v>
      </c>
      <c r="N84" s="92">
        <f t="array" ref="N84">+IFERROR(ROUND(INDEX(FCSTSDV!$D$2:$N$674,MATCH(ok!$D84,FCSTSDV!$C$2:$C$674,0),MATCH(ok!N$3,FCSTSDV!$D$1:$N$1,0))/ok!$F84,1),0)</f>
        <v>0</v>
      </c>
      <c r="O84" s="92">
        <f t="array" ref="O84">+IFERROR(ROUND(INDEX(FCSTSDV!$D$2:$N$674,MATCH(ok!$D84,FCSTSDV!$C$2:$C$674,0),MATCH(ok!O$3,FCSTSDV!$D$1:$N$1,0))/ok!$F84,1),0)</f>
        <v>0</v>
      </c>
      <c r="P84" s="92">
        <f t="array" ref="P84">+IFERROR(ROUND(INDEX(FCSTSDV!$D$2:$N$674,MATCH(ok!$D84,FCSTSDV!$C$2:$C$674,0),MATCH(ok!P$3,FCSTSDV!$D$1:$N$1,0))/ok!$F84,1),0)</f>
        <v>0</v>
      </c>
      <c r="Q84" s="92">
        <f t="array" ref="Q84">+IFERROR(ROUND(INDEX(FCSTSDV!$D$2:$N$674,MATCH(ok!$D84,FCSTSDV!$C$2:$C$674,0),MATCH(ok!Q$3,FCSTSDV!$D$1:$N$1,0))/ok!$F84,1),0)</f>
        <v>0</v>
      </c>
      <c r="R84" s="92">
        <f t="array" ref="R84">+IFERROR(ROUND(INDEX(FCSTSDV!$D$2:$N$674,MATCH(ok!$D84,FCSTSDV!$C$2:$C$674,0),MATCH(ok!R$3,FCSTSDV!$D$1:$N$1,0))/ok!$F84,1),0)</f>
        <v>0</v>
      </c>
      <c r="S84" s="92">
        <f t="array" ref="S84">+IFERROR(ROUND(INDEX(FCSTSDV!$D$2:$N$674,MATCH(ok!$D84,FCSTSDV!$C$2:$C$674,0),MATCH(ok!S$3,FCSTSDV!$D$1:$N$1,0))/ok!$F84,1),0)</f>
        <v>0</v>
      </c>
      <c r="T84" s="92">
        <f t="array" ref="T84">+IFERROR(ROUND(INDEX(FCSTSDV!$D$2:$N$674,MATCH(ok!$D84,FCSTSDV!$C$2:$C$674,0),MATCH(ok!T$3,FCSTSDV!$D$1:$N$1,0))/ok!$F84,1),0)</f>
        <v>0</v>
      </c>
      <c r="U84" s="92">
        <f t="array" ref="U84">+IFERROR(ROUND(INDEX(FCSTSDV!$D$2:$N$674,MATCH(ok!$D84,FCSTSDV!$C$2:$C$674,0),MATCH(ok!U$3,FCSTSDV!$D$1:$N$1,0))/ok!$F84,1),0)</f>
        <v>0</v>
      </c>
      <c r="V84" s="92">
        <f t="array" ref="V84">+IFERROR(ROUND(INDEX(FCSTSDV!$D$2:$N$674,MATCH(ok!$D84,FCSTSDV!$C$2:$C$674,0),MATCH(ok!V$3,FCSTSDV!$D$1:$N$1,0))/ok!$F84,1),0)</f>
        <v>0</v>
      </c>
      <c r="W84" s="92">
        <f t="array" ref="W84">+IFERROR(ROUND(INDEX(FCSTSDV!$D$2:$N$674,MATCH(ok!$D84,FCSTSDV!$C$2:$C$674,0),MATCH(ok!W$3,FCSTSDV!$D$1:$N$1,0))/ok!$F84,1),0)</f>
        <v>0</v>
      </c>
      <c r="X84" s="92">
        <f t="array" ref="X84">+IFERROR(ROUND(INDEX(FCSTSDV!$D$2:$N$674,MATCH(ok!$D84,FCSTSDV!$C$2:$C$674,0),MATCH(ok!X$3,FCSTSDV!$D$1:$N$1,0))/ok!$F84,1),0)</f>
        <v>0</v>
      </c>
      <c r="Y84" s="92">
        <f t="array" ref="Y84">+IFERROR(ROUND(INDEX(FCSTSDV!$D$2:$N$674,MATCH(ok!$D84,FCSTSDV!$C$2:$C$674,0),MATCH(ok!Y$3,FCSTSDV!$D$1:$N$1,0))/ok!$F84,1),0)</f>
        <v>0</v>
      </c>
      <c r="Z84" s="92">
        <f t="array" ref="Z84">+IFERROR(ROUND(INDEX(FCSTSDV!$D$2:$N$674,MATCH(ok!$D84,FCSTSDV!$C$2:$C$674,0),MATCH(ok!Z$3,FCSTSDV!$D$1:$N$1,0))/ok!$F84,1),0)</f>
        <v>0</v>
      </c>
      <c r="AA84" s="92">
        <f t="array" ref="AA84">+IFERROR(ROUND(INDEX(FCSTSDV!$D$2:$N$674,MATCH(ok!$D84,FCSTSDV!$C$2:$C$674,0),MATCH(ok!AA$3,FCSTSDV!$D$1:$N$1,0))/ok!$F84,1),0)</f>
        <v>0</v>
      </c>
      <c r="AB84" s="92">
        <f t="array" ref="AB84">+IFERROR(ROUND(INDEX(FCSTSDV!$D$2:$N$674,MATCH(ok!$D84,FCSTSDV!$C$2:$C$674,0),MATCH(ok!AB$3,FCSTSDV!$D$1:$N$1,0))/ok!$F84,1),0)</f>
        <v>0</v>
      </c>
      <c r="AC84" s="92">
        <f t="array" ref="AC84">+IFERROR(ROUND(INDEX(FCSTSDV!$D$2:$N$674,MATCH(ok!$D84,FCSTSDV!$C$2:$C$674,0),MATCH(ok!AC$3,FCSTSDV!$D$1:$N$1,0))/ok!$F84,1),0)</f>
        <v>0</v>
      </c>
      <c r="AD84" s="92">
        <f t="array" ref="AD84">+IFERROR(ROUND(INDEX(FCSTSDV!$D$2:$N$674,MATCH(ok!$D84,FCSTSDV!$C$2:$C$674,0),MATCH(ok!AD$3,FCSTSDV!$D$1:$N$1,0))/ok!$F84,1),0)</f>
        <v>0</v>
      </c>
      <c r="AE84" s="92">
        <f t="array" ref="AE84">+IFERROR(ROUND(INDEX(FCSTSDV!$D$2:$N$674,MATCH(ok!$D84,FCSTSDV!$C$2:$C$674,0),MATCH(ok!AE$3,FCSTSDV!$D$1:$N$1,0))/ok!$F84,1),0)</f>
        <v>0</v>
      </c>
      <c r="AF84" s="92">
        <f t="array" ref="AF84">+IFERROR(ROUND(INDEX(FCSTSDV!$D$2:$N$674,MATCH(ok!$D84,FCSTSDV!$C$2:$C$674,0),MATCH(ok!AF$3,FCSTSDV!$D$1:$N$1,0))/ok!$F84,1),0)</f>
        <v>0</v>
      </c>
      <c r="AG84" s="92">
        <f t="array" ref="AG84">+IFERROR(ROUND(INDEX(FCSTSDV!$D$2:$N$674,MATCH(ok!$D84,FCSTSDV!$C$2:$C$674,0),MATCH(ok!AG$3,FCSTSDV!$D$1:$N$1,0))/ok!$F84,1),0)</f>
        <v>0</v>
      </c>
    </row>
    <row r="85" spans="1:33" ht="21" customHeight="1">
      <c r="A85" s="813"/>
      <c r="B85" s="795"/>
      <c r="C85" s="67"/>
      <c r="D85" s="131" t="s">
        <v>111</v>
      </c>
      <c r="E85" s="204" t="str">
        <f t="shared" si="9"/>
        <v>45*50*0.08</v>
      </c>
      <c r="F85" s="49">
        <v>1000</v>
      </c>
      <c r="G85" s="48"/>
      <c r="H85" s="48"/>
      <c r="I85" s="785"/>
      <c r="J85" s="79">
        <f>+IF(SUM(K85:L85)&lt;&gt;$N$3,ROUND(IFERROR(VLOOKUP(D85,FCSTSDV!$C$2:$C$285,2,0),0)/ok!F85+0,0),0)</f>
        <v>0</v>
      </c>
      <c r="K85" s="92">
        <f t="array" ref="K85">+IFERROR(ROUND(INDEX(FCSTSDV!$D$2:$N$674,MATCH(ok!$D85,FCSTSDV!$C$2:$C$674,0),MATCH(ok!K$3,FCSTSDV!$D$1:$N$1,0))/ok!$F85,1),0)</f>
        <v>0</v>
      </c>
      <c r="L85" s="92">
        <f t="array" ref="L85">+IFERROR(ROUND(INDEX(FCSTSDV!$D$2:$N$674,MATCH(ok!$D85,FCSTSDV!$C$2:$C$674,0),MATCH(ok!L$3,FCSTSDV!$D$1:$N$1,0))/ok!$F85,1),0)</f>
        <v>0</v>
      </c>
      <c r="M85" s="92">
        <f t="array" ref="M85">+IFERROR(ROUND(INDEX(FCSTSDV!$D$2:$N$674,MATCH(ok!$D85,FCSTSDV!$C$2:$C$674,0),MATCH(ok!M$3,FCSTSDV!$D$1:$N$1,0))/ok!$F85,1),0)</f>
        <v>0</v>
      </c>
      <c r="N85" s="92">
        <f t="array" ref="N85">+IFERROR(ROUND(INDEX(FCSTSDV!$D$2:$N$674,MATCH(ok!$D85,FCSTSDV!$C$2:$C$674,0),MATCH(ok!N$3,FCSTSDV!$D$1:$N$1,0))/ok!$F85,1),0)</f>
        <v>0</v>
      </c>
      <c r="O85" s="92">
        <f t="array" ref="O85">+IFERROR(ROUND(INDEX(FCSTSDV!$D$2:$N$674,MATCH(ok!$D85,FCSTSDV!$C$2:$C$674,0),MATCH(ok!O$3,FCSTSDV!$D$1:$N$1,0))/ok!$F85,1),0)</f>
        <v>0</v>
      </c>
      <c r="P85" s="92">
        <f t="array" ref="P85">+IFERROR(ROUND(INDEX(FCSTSDV!$D$2:$N$674,MATCH(ok!$D85,FCSTSDV!$C$2:$C$674,0),MATCH(ok!P$3,FCSTSDV!$D$1:$N$1,0))/ok!$F85,1),0)</f>
        <v>0</v>
      </c>
      <c r="Q85" s="92">
        <f t="array" ref="Q85">+IFERROR(ROUND(INDEX(FCSTSDV!$D$2:$N$674,MATCH(ok!$D85,FCSTSDV!$C$2:$C$674,0),MATCH(ok!Q$3,FCSTSDV!$D$1:$N$1,0))/ok!$F85,1),0)</f>
        <v>0</v>
      </c>
      <c r="R85" s="92">
        <f t="array" ref="R85">+IFERROR(ROUND(INDEX(FCSTSDV!$D$2:$N$674,MATCH(ok!$D85,FCSTSDV!$C$2:$C$674,0),MATCH(ok!R$3,FCSTSDV!$D$1:$N$1,0))/ok!$F85,1),0)</f>
        <v>0</v>
      </c>
      <c r="S85" s="92">
        <f t="array" ref="S85">+IFERROR(ROUND(INDEX(FCSTSDV!$D$2:$N$674,MATCH(ok!$D85,FCSTSDV!$C$2:$C$674,0),MATCH(ok!S$3,FCSTSDV!$D$1:$N$1,0))/ok!$F85,1),0)</f>
        <v>0</v>
      </c>
      <c r="T85" s="92">
        <f t="array" ref="T85">+IFERROR(ROUND(INDEX(FCSTSDV!$D$2:$N$674,MATCH(ok!$D85,FCSTSDV!$C$2:$C$674,0),MATCH(ok!T$3,FCSTSDV!$D$1:$N$1,0))/ok!$F85,1),0)</f>
        <v>0</v>
      </c>
      <c r="U85" s="92">
        <f t="array" ref="U85">+IFERROR(ROUND(INDEX(FCSTSDV!$D$2:$N$674,MATCH(ok!$D85,FCSTSDV!$C$2:$C$674,0),MATCH(ok!U$3,FCSTSDV!$D$1:$N$1,0))/ok!$F85,1),0)</f>
        <v>0</v>
      </c>
      <c r="V85" s="92">
        <f t="array" ref="V85">+IFERROR(ROUND(INDEX(FCSTSDV!$D$2:$N$674,MATCH(ok!$D85,FCSTSDV!$C$2:$C$674,0),MATCH(ok!V$3,FCSTSDV!$D$1:$N$1,0))/ok!$F85,1),0)</f>
        <v>0</v>
      </c>
      <c r="W85" s="92">
        <f t="array" ref="W85">+IFERROR(ROUND(INDEX(FCSTSDV!$D$2:$N$674,MATCH(ok!$D85,FCSTSDV!$C$2:$C$674,0),MATCH(ok!W$3,FCSTSDV!$D$1:$N$1,0))/ok!$F85,1),0)</f>
        <v>0</v>
      </c>
      <c r="X85" s="92">
        <f t="array" ref="X85">+IFERROR(ROUND(INDEX(FCSTSDV!$D$2:$N$674,MATCH(ok!$D85,FCSTSDV!$C$2:$C$674,0),MATCH(ok!X$3,FCSTSDV!$D$1:$N$1,0))/ok!$F85,1),0)</f>
        <v>0</v>
      </c>
      <c r="Y85" s="92">
        <f t="array" ref="Y85">+IFERROR(ROUND(INDEX(FCSTSDV!$D$2:$N$674,MATCH(ok!$D85,FCSTSDV!$C$2:$C$674,0),MATCH(ok!Y$3,FCSTSDV!$D$1:$N$1,0))/ok!$F85,1),0)</f>
        <v>0</v>
      </c>
      <c r="Z85" s="92">
        <f t="array" ref="Z85">+IFERROR(ROUND(INDEX(FCSTSDV!$D$2:$N$674,MATCH(ok!$D85,FCSTSDV!$C$2:$C$674,0),MATCH(ok!Z$3,FCSTSDV!$D$1:$N$1,0))/ok!$F85,1),0)</f>
        <v>0</v>
      </c>
      <c r="AA85" s="92">
        <f t="array" ref="AA85">+IFERROR(ROUND(INDEX(FCSTSDV!$D$2:$N$674,MATCH(ok!$D85,FCSTSDV!$C$2:$C$674,0),MATCH(ok!AA$3,FCSTSDV!$D$1:$N$1,0))/ok!$F85,1),0)</f>
        <v>0</v>
      </c>
      <c r="AB85" s="92">
        <f t="array" ref="AB85">+IFERROR(ROUND(INDEX(FCSTSDV!$D$2:$N$674,MATCH(ok!$D85,FCSTSDV!$C$2:$C$674,0),MATCH(ok!AB$3,FCSTSDV!$D$1:$N$1,0))/ok!$F85,1),0)</f>
        <v>0</v>
      </c>
      <c r="AC85" s="92">
        <f t="array" ref="AC85">+IFERROR(ROUND(INDEX(FCSTSDV!$D$2:$N$674,MATCH(ok!$D85,FCSTSDV!$C$2:$C$674,0),MATCH(ok!AC$3,FCSTSDV!$D$1:$N$1,0))/ok!$F85,1),0)</f>
        <v>0</v>
      </c>
      <c r="AD85" s="92">
        <f t="array" ref="AD85">+IFERROR(ROUND(INDEX(FCSTSDV!$D$2:$N$674,MATCH(ok!$D85,FCSTSDV!$C$2:$C$674,0),MATCH(ok!AD$3,FCSTSDV!$D$1:$N$1,0))/ok!$F85,1),0)</f>
        <v>0</v>
      </c>
      <c r="AE85" s="92">
        <f t="array" ref="AE85">+IFERROR(ROUND(INDEX(FCSTSDV!$D$2:$N$674,MATCH(ok!$D85,FCSTSDV!$C$2:$C$674,0),MATCH(ok!AE$3,FCSTSDV!$D$1:$N$1,0))/ok!$F85,1),0)</f>
        <v>0</v>
      </c>
      <c r="AF85" s="92">
        <f t="array" ref="AF85">+IFERROR(ROUND(INDEX(FCSTSDV!$D$2:$N$674,MATCH(ok!$D85,FCSTSDV!$C$2:$C$674,0),MATCH(ok!AF$3,FCSTSDV!$D$1:$N$1,0))/ok!$F85,1),0)</f>
        <v>0</v>
      </c>
      <c r="AG85" s="92">
        <f t="array" ref="AG85">+IFERROR(ROUND(INDEX(FCSTSDV!$D$2:$N$674,MATCH(ok!$D85,FCSTSDV!$C$2:$C$674,0),MATCH(ok!AG$3,FCSTSDV!$D$1:$N$1,0))/ok!$F85,1),0)</f>
        <v>0</v>
      </c>
    </row>
    <row r="86" spans="1:33" ht="21" customHeight="1">
      <c r="A86" s="813"/>
      <c r="B86" s="795"/>
      <c r="C86" s="67"/>
      <c r="D86" s="32" t="s">
        <v>346</v>
      </c>
      <c r="E86" s="204" t="str">
        <f t="shared" si="9"/>
        <v>45*50*0.08</v>
      </c>
      <c r="F86" s="49">
        <v>1500</v>
      </c>
      <c r="G86" s="48"/>
      <c r="H86" s="48"/>
      <c r="I86" s="785"/>
      <c r="J86" s="79">
        <f>+IF(SUM(K86:L86)&lt;&gt;$N$3,ROUND(IFERROR(VLOOKUP(D86,FCSTSDV!$C$2:$C$285,2,0),0)/ok!F86+0,0),0)</f>
        <v>0</v>
      </c>
      <c r="K86" s="92">
        <f t="array" ref="K86">+IFERROR(ROUND(INDEX(FCSTSDV!$D$2:$N$674,MATCH(ok!$D86,FCSTSDV!$C$2:$C$674,0),MATCH(ok!K$3,FCSTSDV!$D$1:$N$1,0))/ok!$F86,1),0)</f>
        <v>0</v>
      </c>
      <c r="L86" s="92">
        <f t="array" ref="L86">+IFERROR(ROUND(INDEX(FCSTSDV!$D$2:$N$674,MATCH(ok!$D86,FCSTSDV!$C$2:$C$674,0),MATCH(ok!L$3,FCSTSDV!$D$1:$N$1,0))/ok!$F86,1),0)</f>
        <v>0</v>
      </c>
      <c r="M86" s="92">
        <f t="array" ref="M86">+IFERROR(ROUND(INDEX(FCSTSDV!$D$2:$N$674,MATCH(ok!$D86,FCSTSDV!$C$2:$C$674,0),MATCH(ok!M$3,FCSTSDV!$D$1:$N$1,0))/ok!$F86,1),0)</f>
        <v>0</v>
      </c>
      <c r="N86" s="92">
        <f t="array" ref="N86">+IFERROR(ROUND(INDEX(FCSTSDV!$D$2:$N$674,MATCH(ok!$D86,FCSTSDV!$C$2:$C$674,0),MATCH(ok!N$3,FCSTSDV!$D$1:$N$1,0))/ok!$F86,1),0)</f>
        <v>0</v>
      </c>
      <c r="O86" s="92">
        <f t="array" ref="O86">+IFERROR(ROUND(INDEX(FCSTSDV!$D$2:$N$674,MATCH(ok!$D86,FCSTSDV!$C$2:$C$674,0),MATCH(ok!O$3,FCSTSDV!$D$1:$N$1,0))/ok!$F86,1),0)</f>
        <v>0</v>
      </c>
      <c r="P86" s="92">
        <f t="array" ref="P86">+IFERROR(ROUND(INDEX(FCSTSDV!$D$2:$N$674,MATCH(ok!$D86,FCSTSDV!$C$2:$C$674,0),MATCH(ok!P$3,FCSTSDV!$D$1:$N$1,0))/ok!$F86,1),0)</f>
        <v>0</v>
      </c>
      <c r="Q86" s="92">
        <f t="array" ref="Q86">+IFERROR(ROUND(INDEX(FCSTSDV!$D$2:$N$674,MATCH(ok!$D86,FCSTSDV!$C$2:$C$674,0),MATCH(ok!Q$3,FCSTSDV!$D$1:$N$1,0))/ok!$F86,1),0)</f>
        <v>0</v>
      </c>
      <c r="R86" s="92">
        <f t="array" ref="R86">+IFERROR(ROUND(INDEX(FCSTSDV!$D$2:$N$674,MATCH(ok!$D86,FCSTSDV!$C$2:$C$674,0),MATCH(ok!R$3,FCSTSDV!$D$1:$N$1,0))/ok!$F86,1),0)</f>
        <v>0</v>
      </c>
      <c r="S86" s="92">
        <f t="array" ref="S86">+IFERROR(ROUND(INDEX(FCSTSDV!$D$2:$N$674,MATCH(ok!$D86,FCSTSDV!$C$2:$C$674,0),MATCH(ok!S$3,FCSTSDV!$D$1:$N$1,0))/ok!$F86,1),0)</f>
        <v>0</v>
      </c>
      <c r="T86" s="92">
        <f t="array" ref="T86">+IFERROR(ROUND(INDEX(FCSTSDV!$D$2:$N$674,MATCH(ok!$D86,FCSTSDV!$C$2:$C$674,0),MATCH(ok!T$3,FCSTSDV!$D$1:$N$1,0))/ok!$F86,1),0)</f>
        <v>0</v>
      </c>
      <c r="U86" s="92">
        <f t="array" ref="U86">+IFERROR(ROUND(INDEX(FCSTSDV!$D$2:$N$674,MATCH(ok!$D86,FCSTSDV!$C$2:$C$674,0),MATCH(ok!U$3,FCSTSDV!$D$1:$N$1,0))/ok!$F86,1),0)</f>
        <v>0</v>
      </c>
      <c r="V86" s="92">
        <f t="array" ref="V86">+IFERROR(ROUND(INDEX(FCSTSDV!$D$2:$N$674,MATCH(ok!$D86,FCSTSDV!$C$2:$C$674,0),MATCH(ok!V$3,FCSTSDV!$D$1:$N$1,0))/ok!$F86,1),0)</f>
        <v>0</v>
      </c>
      <c r="W86" s="92">
        <f t="array" ref="W86">+IFERROR(ROUND(INDEX(FCSTSDV!$D$2:$N$674,MATCH(ok!$D86,FCSTSDV!$C$2:$C$674,0),MATCH(ok!W$3,FCSTSDV!$D$1:$N$1,0))/ok!$F86,1),0)</f>
        <v>0</v>
      </c>
      <c r="X86" s="92">
        <f t="array" ref="X86">+IFERROR(ROUND(INDEX(FCSTSDV!$D$2:$N$674,MATCH(ok!$D86,FCSTSDV!$C$2:$C$674,0),MATCH(ok!X$3,FCSTSDV!$D$1:$N$1,0))/ok!$F86,1),0)</f>
        <v>0</v>
      </c>
      <c r="Y86" s="92">
        <f t="array" ref="Y86">+IFERROR(ROUND(INDEX(FCSTSDV!$D$2:$N$674,MATCH(ok!$D86,FCSTSDV!$C$2:$C$674,0),MATCH(ok!Y$3,FCSTSDV!$D$1:$N$1,0))/ok!$F86,1),0)</f>
        <v>0</v>
      </c>
      <c r="Z86" s="92">
        <f t="array" ref="Z86">+IFERROR(ROUND(INDEX(FCSTSDV!$D$2:$N$674,MATCH(ok!$D86,FCSTSDV!$C$2:$C$674,0),MATCH(ok!Z$3,FCSTSDV!$D$1:$N$1,0))/ok!$F86,1),0)</f>
        <v>0</v>
      </c>
      <c r="AA86" s="92">
        <f t="array" ref="AA86">+IFERROR(ROUND(INDEX(FCSTSDV!$D$2:$N$674,MATCH(ok!$D86,FCSTSDV!$C$2:$C$674,0),MATCH(ok!AA$3,FCSTSDV!$D$1:$N$1,0))/ok!$F86,1),0)</f>
        <v>0</v>
      </c>
      <c r="AB86" s="92">
        <f t="array" ref="AB86">+IFERROR(ROUND(INDEX(FCSTSDV!$D$2:$N$674,MATCH(ok!$D86,FCSTSDV!$C$2:$C$674,0),MATCH(ok!AB$3,FCSTSDV!$D$1:$N$1,0))/ok!$F86,1),0)</f>
        <v>0</v>
      </c>
      <c r="AC86" s="92">
        <f t="array" ref="AC86">+IFERROR(ROUND(INDEX(FCSTSDV!$D$2:$N$674,MATCH(ok!$D86,FCSTSDV!$C$2:$C$674,0),MATCH(ok!AC$3,FCSTSDV!$D$1:$N$1,0))/ok!$F86,1),0)</f>
        <v>0</v>
      </c>
      <c r="AD86" s="92">
        <f t="array" ref="AD86">+IFERROR(ROUND(INDEX(FCSTSDV!$D$2:$N$674,MATCH(ok!$D86,FCSTSDV!$C$2:$C$674,0),MATCH(ok!AD$3,FCSTSDV!$D$1:$N$1,0))/ok!$F86,1),0)</f>
        <v>0</v>
      </c>
      <c r="AE86" s="92">
        <f t="array" ref="AE86">+IFERROR(ROUND(INDEX(FCSTSDV!$D$2:$N$674,MATCH(ok!$D86,FCSTSDV!$C$2:$C$674,0),MATCH(ok!AE$3,FCSTSDV!$D$1:$N$1,0))/ok!$F86,1),0)</f>
        <v>0</v>
      </c>
      <c r="AF86" s="92">
        <f t="array" ref="AF86">+IFERROR(ROUND(INDEX(FCSTSDV!$D$2:$N$674,MATCH(ok!$D86,FCSTSDV!$C$2:$C$674,0),MATCH(ok!AF$3,FCSTSDV!$D$1:$N$1,0))/ok!$F86,1),0)</f>
        <v>0</v>
      </c>
      <c r="AG86" s="92">
        <f t="array" ref="AG86">+IFERROR(ROUND(INDEX(FCSTSDV!$D$2:$N$674,MATCH(ok!$D86,FCSTSDV!$C$2:$C$674,0),MATCH(ok!AG$3,FCSTSDV!$D$1:$N$1,0))/ok!$F86,1),0)</f>
        <v>0</v>
      </c>
    </row>
    <row r="87" spans="1:33" ht="21" customHeight="1">
      <c r="A87" s="813"/>
      <c r="B87" s="795"/>
      <c r="C87" s="67"/>
      <c r="D87" s="131" t="s">
        <v>118</v>
      </c>
      <c r="E87" s="131" t="str">
        <f t="shared" si="9"/>
        <v>45*50*0.08</v>
      </c>
      <c r="F87" s="131">
        <v>500</v>
      </c>
      <c r="G87" s="48"/>
      <c r="H87" s="48"/>
      <c r="I87" s="785"/>
      <c r="J87" s="79">
        <f>+IF(SUM(K87:L87)&lt;&gt;$N$3,ROUND(IFERROR(VLOOKUP(D87,FCSTSDV!$C$2:$C$285,2,0),0)/ok!F87+0,0),0)</f>
        <v>0</v>
      </c>
      <c r="K87" s="92">
        <f t="array" ref="K87">+IFERROR(ROUND(INDEX(FCSTSDV!$D$2:$N$674,MATCH(ok!$D87,FCSTSDV!$C$2:$C$674,0),MATCH(ok!K$3,FCSTSDV!$D$1:$N$1,0))/ok!$F87,1),0)</f>
        <v>0</v>
      </c>
      <c r="L87" s="92">
        <f t="array" ref="L87">+IFERROR(ROUND(INDEX(FCSTSDV!$D$2:$N$674,MATCH(ok!$D87,FCSTSDV!$C$2:$C$674,0),MATCH(ok!L$3,FCSTSDV!$D$1:$N$1,0))/ok!$F87,1),0)</f>
        <v>0</v>
      </c>
      <c r="M87" s="92">
        <f t="array" ref="M87">+IFERROR(ROUND(INDEX(FCSTSDV!$D$2:$N$674,MATCH(ok!$D87,FCSTSDV!$C$2:$C$674,0),MATCH(ok!M$3,FCSTSDV!$D$1:$N$1,0))/ok!$F87,1),0)</f>
        <v>0</v>
      </c>
      <c r="N87" s="92">
        <f t="array" ref="N87">+IFERROR(ROUND(INDEX(FCSTSDV!$D$2:$N$674,MATCH(ok!$D87,FCSTSDV!$C$2:$C$674,0),MATCH(ok!N$3,FCSTSDV!$D$1:$N$1,0))/ok!$F87,1),0)</f>
        <v>0</v>
      </c>
      <c r="O87" s="92">
        <f t="array" ref="O87">+IFERROR(ROUND(INDEX(FCSTSDV!$D$2:$N$674,MATCH(ok!$D87,FCSTSDV!$C$2:$C$674,0),MATCH(ok!O$3,FCSTSDV!$D$1:$N$1,0))/ok!$F87,1),0)</f>
        <v>0</v>
      </c>
      <c r="P87" s="92">
        <f t="array" ref="P87">+IFERROR(ROUND(INDEX(FCSTSDV!$D$2:$N$674,MATCH(ok!$D87,FCSTSDV!$C$2:$C$674,0),MATCH(ok!P$3,FCSTSDV!$D$1:$N$1,0))/ok!$F87,1),0)</f>
        <v>0</v>
      </c>
      <c r="Q87" s="92">
        <f t="array" ref="Q87">+IFERROR(ROUND(INDEX(FCSTSDV!$D$2:$N$674,MATCH(ok!$D87,FCSTSDV!$C$2:$C$674,0),MATCH(ok!Q$3,FCSTSDV!$D$1:$N$1,0))/ok!$F87,1),0)</f>
        <v>0</v>
      </c>
      <c r="R87" s="92">
        <f t="array" ref="R87">+IFERROR(ROUND(INDEX(FCSTSDV!$D$2:$N$674,MATCH(ok!$D87,FCSTSDV!$C$2:$C$674,0),MATCH(ok!R$3,FCSTSDV!$D$1:$N$1,0))/ok!$F87,1),0)</f>
        <v>0</v>
      </c>
      <c r="S87" s="92">
        <f t="array" ref="S87">+IFERROR(ROUND(INDEX(FCSTSDV!$D$2:$N$674,MATCH(ok!$D87,FCSTSDV!$C$2:$C$674,0),MATCH(ok!S$3,FCSTSDV!$D$1:$N$1,0))/ok!$F87,1),0)</f>
        <v>0</v>
      </c>
      <c r="T87" s="92">
        <f t="array" ref="T87">+IFERROR(ROUND(INDEX(FCSTSDV!$D$2:$N$674,MATCH(ok!$D87,FCSTSDV!$C$2:$C$674,0),MATCH(ok!T$3,FCSTSDV!$D$1:$N$1,0))/ok!$F87,1),0)</f>
        <v>0</v>
      </c>
      <c r="U87" s="92">
        <f t="array" ref="U87">+IFERROR(ROUND(INDEX(FCSTSDV!$D$2:$N$674,MATCH(ok!$D87,FCSTSDV!$C$2:$C$674,0),MATCH(ok!U$3,FCSTSDV!$D$1:$N$1,0))/ok!$F87,1),0)</f>
        <v>0</v>
      </c>
      <c r="V87" s="92">
        <f t="array" ref="V87">+IFERROR(ROUND(INDEX(FCSTSDV!$D$2:$N$674,MATCH(ok!$D87,FCSTSDV!$C$2:$C$674,0),MATCH(ok!V$3,FCSTSDV!$D$1:$N$1,0))/ok!$F87,1),0)</f>
        <v>0</v>
      </c>
      <c r="W87" s="92">
        <f t="array" ref="W87">+IFERROR(ROUND(INDEX(FCSTSDV!$D$2:$N$674,MATCH(ok!$D87,FCSTSDV!$C$2:$C$674,0),MATCH(ok!W$3,FCSTSDV!$D$1:$N$1,0))/ok!$F87,1),0)</f>
        <v>0</v>
      </c>
      <c r="X87" s="92">
        <f t="array" ref="X87">+IFERROR(ROUND(INDEX(FCSTSDV!$D$2:$N$674,MATCH(ok!$D87,FCSTSDV!$C$2:$C$674,0),MATCH(ok!X$3,FCSTSDV!$D$1:$N$1,0))/ok!$F87,1),0)</f>
        <v>0</v>
      </c>
      <c r="Y87" s="92">
        <f t="array" ref="Y87">+IFERROR(ROUND(INDEX(FCSTSDV!$D$2:$N$674,MATCH(ok!$D87,FCSTSDV!$C$2:$C$674,0),MATCH(ok!Y$3,FCSTSDV!$D$1:$N$1,0))/ok!$F87,1),0)</f>
        <v>0</v>
      </c>
      <c r="Z87" s="92">
        <f t="array" ref="Z87">+IFERROR(ROUND(INDEX(FCSTSDV!$D$2:$N$674,MATCH(ok!$D87,FCSTSDV!$C$2:$C$674,0),MATCH(ok!Z$3,FCSTSDV!$D$1:$N$1,0))/ok!$F87,1),0)</f>
        <v>0</v>
      </c>
      <c r="AA87" s="92">
        <f t="array" ref="AA87">+IFERROR(ROUND(INDEX(FCSTSDV!$D$2:$N$674,MATCH(ok!$D87,FCSTSDV!$C$2:$C$674,0),MATCH(ok!AA$3,FCSTSDV!$D$1:$N$1,0))/ok!$F87,1),0)</f>
        <v>0</v>
      </c>
      <c r="AB87" s="92">
        <f t="array" ref="AB87">+IFERROR(ROUND(INDEX(FCSTSDV!$D$2:$N$674,MATCH(ok!$D87,FCSTSDV!$C$2:$C$674,0),MATCH(ok!AB$3,FCSTSDV!$D$1:$N$1,0))/ok!$F87,1),0)</f>
        <v>0</v>
      </c>
      <c r="AC87" s="92">
        <f t="array" ref="AC87">+IFERROR(ROUND(INDEX(FCSTSDV!$D$2:$N$674,MATCH(ok!$D87,FCSTSDV!$C$2:$C$674,0),MATCH(ok!AC$3,FCSTSDV!$D$1:$N$1,0))/ok!$F87,1),0)</f>
        <v>0</v>
      </c>
      <c r="AD87" s="92">
        <f t="array" ref="AD87">+IFERROR(ROUND(INDEX(FCSTSDV!$D$2:$N$674,MATCH(ok!$D87,FCSTSDV!$C$2:$C$674,0),MATCH(ok!AD$3,FCSTSDV!$D$1:$N$1,0))/ok!$F87,1),0)</f>
        <v>0</v>
      </c>
      <c r="AE87" s="92">
        <f t="array" ref="AE87">+IFERROR(ROUND(INDEX(FCSTSDV!$D$2:$N$674,MATCH(ok!$D87,FCSTSDV!$C$2:$C$674,0),MATCH(ok!AE$3,FCSTSDV!$D$1:$N$1,0))/ok!$F87,1),0)</f>
        <v>0</v>
      </c>
      <c r="AF87" s="92">
        <f t="array" ref="AF87">+IFERROR(ROUND(INDEX(FCSTSDV!$D$2:$N$674,MATCH(ok!$D87,FCSTSDV!$C$2:$C$674,0),MATCH(ok!AF$3,FCSTSDV!$D$1:$N$1,0))/ok!$F87,1),0)</f>
        <v>0</v>
      </c>
      <c r="AG87" s="92">
        <f t="array" ref="AG87">+IFERROR(ROUND(INDEX(FCSTSDV!$D$2:$N$674,MATCH(ok!$D87,FCSTSDV!$C$2:$C$674,0),MATCH(ok!AG$3,FCSTSDV!$D$1:$N$1,0))/ok!$F87,1),0)</f>
        <v>0</v>
      </c>
    </row>
    <row r="88" spans="1:33" ht="20.100000000000001" customHeight="1">
      <c r="A88" s="813"/>
      <c r="B88" s="795"/>
      <c r="C88" s="70" t="s">
        <v>107</v>
      </c>
      <c r="D88" s="69" t="s">
        <v>119</v>
      </c>
      <c r="E88" s="204" t="str">
        <f t="shared" si="9"/>
        <v>45*50*0.08</v>
      </c>
      <c r="F88" s="49">
        <v>2800</v>
      </c>
      <c r="G88" s="48"/>
      <c r="H88" s="48"/>
      <c r="I88" s="785"/>
      <c r="J88" s="79">
        <f>+IF(SUM(K88:L88)&lt;&gt;$N$3,ROUND(IFERROR(VLOOKUP(D88,FCSTSDV!$C$2:$C$285,2,0),0)/ok!F88+0,0),0)</f>
        <v>0</v>
      </c>
      <c r="K88" s="92">
        <f t="array" ref="K88">+IFERROR(ROUND(INDEX(FCSTSDV!$D$2:$N$674,MATCH(ok!$D88,FCSTSDV!$C$2:$C$674,0),MATCH(ok!K$3,FCSTSDV!$D$1:$N$1,0))/ok!$F88,1),0)</f>
        <v>0</v>
      </c>
      <c r="L88" s="92">
        <f t="array" ref="L88">+IFERROR(ROUND(INDEX(FCSTSDV!$D$2:$N$674,MATCH(ok!$D88,FCSTSDV!$C$2:$C$674,0),MATCH(ok!L$3,FCSTSDV!$D$1:$N$1,0))/ok!$F88,1),0)</f>
        <v>0</v>
      </c>
      <c r="M88" s="92">
        <f t="array" ref="M88">+IFERROR(ROUND(INDEX(FCSTSDV!$D$2:$N$674,MATCH(ok!$D88,FCSTSDV!$C$2:$C$674,0),MATCH(ok!M$3,FCSTSDV!$D$1:$N$1,0))/ok!$F88,1),0)</f>
        <v>0</v>
      </c>
      <c r="N88" s="92">
        <f t="array" ref="N88">+IFERROR(ROUND(INDEX(FCSTSDV!$D$2:$N$674,MATCH(ok!$D88,FCSTSDV!$C$2:$C$674,0),MATCH(ok!N$3,FCSTSDV!$D$1:$N$1,0))/ok!$F88,1),0)</f>
        <v>0</v>
      </c>
      <c r="O88" s="92">
        <f t="array" ref="O88">+IFERROR(ROUND(INDEX(FCSTSDV!$D$2:$N$674,MATCH(ok!$D88,FCSTSDV!$C$2:$C$674,0),MATCH(ok!O$3,FCSTSDV!$D$1:$N$1,0))/ok!$F88,1),0)</f>
        <v>0</v>
      </c>
      <c r="P88" s="92">
        <f t="array" ref="P88">+IFERROR(ROUND(INDEX(FCSTSDV!$D$2:$N$674,MATCH(ok!$D88,FCSTSDV!$C$2:$C$674,0),MATCH(ok!P$3,FCSTSDV!$D$1:$N$1,0))/ok!$F88,1),0)</f>
        <v>0</v>
      </c>
      <c r="Q88" s="92">
        <f t="array" ref="Q88">+IFERROR(ROUND(INDEX(FCSTSDV!$D$2:$N$674,MATCH(ok!$D88,FCSTSDV!$C$2:$C$674,0),MATCH(ok!Q$3,FCSTSDV!$D$1:$N$1,0))/ok!$F88,1),0)</f>
        <v>0</v>
      </c>
      <c r="R88" s="92">
        <f t="array" ref="R88">+IFERROR(ROUND(INDEX(FCSTSDV!$D$2:$N$674,MATCH(ok!$D88,FCSTSDV!$C$2:$C$674,0),MATCH(ok!R$3,FCSTSDV!$D$1:$N$1,0))/ok!$F88,1),0)</f>
        <v>0</v>
      </c>
      <c r="S88" s="92">
        <f t="array" ref="S88">+IFERROR(ROUND(INDEX(FCSTSDV!$D$2:$N$674,MATCH(ok!$D88,FCSTSDV!$C$2:$C$674,0),MATCH(ok!S$3,FCSTSDV!$D$1:$N$1,0))/ok!$F88,1),0)</f>
        <v>0</v>
      </c>
      <c r="T88" s="92">
        <f t="array" ref="T88">+IFERROR(ROUND(INDEX(FCSTSDV!$D$2:$N$674,MATCH(ok!$D88,FCSTSDV!$C$2:$C$674,0),MATCH(ok!T$3,FCSTSDV!$D$1:$N$1,0))/ok!$F88,1),0)</f>
        <v>0</v>
      </c>
      <c r="U88" s="92">
        <f t="array" ref="U88">+IFERROR(ROUND(INDEX(FCSTSDV!$D$2:$N$674,MATCH(ok!$D88,FCSTSDV!$C$2:$C$674,0),MATCH(ok!U$3,FCSTSDV!$D$1:$N$1,0))/ok!$F88,1),0)</f>
        <v>0</v>
      </c>
      <c r="V88" s="92">
        <f t="array" ref="V88">+IFERROR(ROUND(INDEX(FCSTSDV!$D$2:$N$674,MATCH(ok!$D88,FCSTSDV!$C$2:$C$674,0),MATCH(ok!V$3,FCSTSDV!$D$1:$N$1,0))/ok!$F88,1),0)</f>
        <v>0</v>
      </c>
      <c r="W88" s="92">
        <f t="array" ref="W88">+IFERROR(ROUND(INDEX(FCSTSDV!$D$2:$N$674,MATCH(ok!$D88,FCSTSDV!$C$2:$C$674,0),MATCH(ok!W$3,FCSTSDV!$D$1:$N$1,0))/ok!$F88,1),0)</f>
        <v>0</v>
      </c>
      <c r="X88" s="92">
        <f t="array" ref="X88">+IFERROR(ROUND(INDEX(FCSTSDV!$D$2:$N$674,MATCH(ok!$D88,FCSTSDV!$C$2:$C$674,0),MATCH(ok!X$3,FCSTSDV!$D$1:$N$1,0))/ok!$F88,1),0)</f>
        <v>0</v>
      </c>
      <c r="Y88" s="92">
        <f t="array" ref="Y88">+IFERROR(ROUND(INDEX(FCSTSDV!$D$2:$N$674,MATCH(ok!$D88,FCSTSDV!$C$2:$C$674,0),MATCH(ok!Y$3,FCSTSDV!$D$1:$N$1,0))/ok!$F88,1),0)</f>
        <v>0</v>
      </c>
      <c r="Z88" s="92">
        <f t="array" ref="Z88">+IFERROR(ROUND(INDEX(FCSTSDV!$D$2:$N$674,MATCH(ok!$D88,FCSTSDV!$C$2:$C$674,0),MATCH(ok!Z$3,FCSTSDV!$D$1:$N$1,0))/ok!$F88,1),0)</f>
        <v>0</v>
      </c>
      <c r="AA88" s="92">
        <f t="array" ref="AA88">+IFERROR(ROUND(INDEX(FCSTSDV!$D$2:$N$674,MATCH(ok!$D88,FCSTSDV!$C$2:$C$674,0),MATCH(ok!AA$3,FCSTSDV!$D$1:$N$1,0))/ok!$F88,1),0)</f>
        <v>0</v>
      </c>
      <c r="AB88" s="92">
        <f t="array" ref="AB88">+IFERROR(ROUND(INDEX(FCSTSDV!$D$2:$N$674,MATCH(ok!$D88,FCSTSDV!$C$2:$C$674,0),MATCH(ok!AB$3,FCSTSDV!$D$1:$N$1,0))/ok!$F88,1),0)</f>
        <v>0</v>
      </c>
      <c r="AC88" s="92">
        <f t="array" ref="AC88">+IFERROR(ROUND(INDEX(FCSTSDV!$D$2:$N$674,MATCH(ok!$D88,FCSTSDV!$C$2:$C$674,0),MATCH(ok!AC$3,FCSTSDV!$D$1:$N$1,0))/ok!$F88,1),0)</f>
        <v>0</v>
      </c>
      <c r="AD88" s="92">
        <f t="array" ref="AD88">+IFERROR(ROUND(INDEX(FCSTSDV!$D$2:$N$674,MATCH(ok!$D88,FCSTSDV!$C$2:$C$674,0),MATCH(ok!AD$3,FCSTSDV!$D$1:$N$1,0))/ok!$F88,1),0)</f>
        <v>0</v>
      </c>
      <c r="AE88" s="92">
        <f t="array" ref="AE88">+IFERROR(ROUND(INDEX(FCSTSDV!$D$2:$N$674,MATCH(ok!$D88,FCSTSDV!$C$2:$C$674,0),MATCH(ok!AE$3,FCSTSDV!$D$1:$N$1,0))/ok!$F88,1),0)</f>
        <v>0</v>
      </c>
      <c r="AF88" s="92">
        <f t="array" ref="AF88">+IFERROR(ROUND(INDEX(FCSTSDV!$D$2:$N$674,MATCH(ok!$D88,FCSTSDV!$C$2:$C$674,0),MATCH(ok!AF$3,FCSTSDV!$D$1:$N$1,0))/ok!$F88,1),0)</f>
        <v>0</v>
      </c>
      <c r="AG88" s="92">
        <f t="array" ref="AG88">+IFERROR(ROUND(INDEX(FCSTSDV!$D$2:$N$674,MATCH(ok!$D88,FCSTSDV!$C$2:$C$674,0),MATCH(ok!AG$3,FCSTSDV!$D$1:$N$1,0))/ok!$F88,1),0)</f>
        <v>0</v>
      </c>
    </row>
    <row r="89" spans="1:33" ht="20.100000000000001" customHeight="1">
      <c r="A89" s="807"/>
      <c r="B89" s="792"/>
      <c r="C89" s="71"/>
      <c r="D89" s="52" t="s">
        <v>42</v>
      </c>
      <c r="E89" s="205" t="str">
        <f t="shared" si="9"/>
        <v>45*50*0.08</v>
      </c>
      <c r="F89" s="53" t="s">
        <v>43</v>
      </c>
      <c r="G89" s="54"/>
      <c r="H89" s="54"/>
      <c r="I89" s="782"/>
      <c r="J89" s="263">
        <f>+SUM(J74:J88)</f>
        <v>0</v>
      </c>
      <c r="K89" s="90" t="e">
        <f>+$I$74+$J$89-SUM(K74:K88)</f>
        <v>#REF!</v>
      </c>
      <c r="L89" s="90" t="e">
        <f>+$I$74+$J$89-SUM(L74:L88)</f>
        <v>#REF!</v>
      </c>
      <c r="M89" s="90" t="e">
        <f>+$I$74+$J$89-SUM(M74:M88)</f>
        <v>#REF!</v>
      </c>
      <c r="N89" s="90" t="e">
        <f t="shared" ref="N89:W89" si="10">+$I$74+$J$89-SUM(N74:N88)</f>
        <v>#REF!</v>
      </c>
      <c r="O89" s="90" t="e">
        <f t="shared" si="10"/>
        <v>#REF!</v>
      </c>
      <c r="P89" s="90" t="e">
        <f t="shared" si="10"/>
        <v>#REF!</v>
      </c>
      <c r="Q89" s="90" t="e">
        <f t="shared" si="10"/>
        <v>#REF!</v>
      </c>
      <c r="R89" s="90" t="e">
        <f t="shared" si="10"/>
        <v>#REF!</v>
      </c>
      <c r="S89" s="90" t="e">
        <f t="shared" si="10"/>
        <v>#REF!</v>
      </c>
      <c r="T89" s="90" t="e">
        <f t="shared" si="10"/>
        <v>#REF!</v>
      </c>
      <c r="U89" s="90" t="e">
        <f t="shared" si="10"/>
        <v>#REF!</v>
      </c>
      <c r="V89" s="90" t="e">
        <f t="shared" si="10"/>
        <v>#REF!</v>
      </c>
      <c r="W89" s="90" t="e">
        <f t="shared" si="10"/>
        <v>#REF!</v>
      </c>
      <c r="X89" s="90" t="e">
        <f>+W89-SUM(X74:X88)</f>
        <v>#REF!</v>
      </c>
      <c r="Y89" s="90" t="e">
        <f>+X89-SUM(Y74:Y88)</f>
        <v>#REF!</v>
      </c>
      <c r="Z89" s="90" t="e">
        <f t="shared" ref="Z89:AG89" si="11">+Y89-SUM(Z74:Z88)</f>
        <v>#REF!</v>
      </c>
      <c r="AA89" s="90" t="e">
        <f t="shared" si="11"/>
        <v>#REF!</v>
      </c>
      <c r="AB89" s="90" t="e">
        <f t="shared" si="11"/>
        <v>#REF!</v>
      </c>
      <c r="AC89" s="90" t="e">
        <f t="shared" si="11"/>
        <v>#REF!</v>
      </c>
      <c r="AD89" s="90" t="e">
        <f t="shared" si="11"/>
        <v>#REF!</v>
      </c>
      <c r="AE89" s="90" t="e">
        <f t="shared" si="11"/>
        <v>#REF!</v>
      </c>
      <c r="AF89" s="90" t="e">
        <f t="shared" si="11"/>
        <v>#REF!</v>
      </c>
      <c r="AG89" s="90" t="e">
        <f t="shared" si="11"/>
        <v>#REF!</v>
      </c>
    </row>
    <row r="90" spans="1:33" ht="19.5" customHeight="1">
      <c r="A90" s="823" t="s">
        <v>14</v>
      </c>
      <c r="B90" s="809" t="s">
        <v>120</v>
      </c>
      <c r="C90" s="214"/>
      <c r="D90" s="44" t="s">
        <v>26</v>
      </c>
      <c r="E90" s="133" t="s">
        <v>120</v>
      </c>
      <c r="F90" s="44">
        <v>50</v>
      </c>
      <c r="G90" s="215"/>
      <c r="H90" s="215"/>
      <c r="I90" s="802" t="e">
        <f>+VLOOKUP(B90,Sheet2!$B$3:$C$189,2,0)</f>
        <v>#REF!</v>
      </c>
      <c r="J90" s="79">
        <f>+IF(SUM(K90:L90)&lt;&gt;$N$3,ROUND(IFERROR(VLOOKUP(D90,FCSTSDV!$C$2:$C$285,2,0),0)/ok!F90+0,0),0)</f>
        <v>0</v>
      </c>
      <c r="K90" s="99">
        <f t="array" ref="K90">+IFERROR(ROUND(INDEX(FCSTSDV!$D$2:$N$674,MATCH(ok!$D90,FCSTSDV!$C$2:$C$674,0),MATCH(ok!K$3,FCSTSDV!$D$1:$N$1,0))/ok!$F90,1),0)</f>
        <v>0</v>
      </c>
      <c r="L90" s="99">
        <f t="array" ref="L90">+IFERROR(ROUND(INDEX(FCSTSDV!$D$2:$N$674,MATCH(ok!$D90,FCSTSDV!$C$2:$C$674,0),MATCH(ok!L$3,FCSTSDV!$D$1:$N$1,0))/ok!$F90,1),0)</f>
        <v>0</v>
      </c>
      <c r="M90" s="99">
        <f t="array" ref="M90">+IFERROR(ROUND(INDEX(FCSTSDV!$D$2:$N$674,MATCH(ok!$D90,FCSTSDV!$C$2:$C$674,0),MATCH(ok!M$3,FCSTSDV!$D$1:$N$1,0))/ok!$F90,1),0)</f>
        <v>0</v>
      </c>
      <c r="N90" s="99">
        <f t="array" ref="N90">+IFERROR(ROUND(INDEX(FCSTSDV!$D$2:$N$674,MATCH(ok!$D90,FCSTSDV!$C$2:$C$674,0),MATCH(ok!N$3,FCSTSDV!$D$1:$N$1,0))/ok!$F90,1),0)</f>
        <v>0</v>
      </c>
      <c r="O90" s="99">
        <f t="array" ref="O90">+IFERROR(ROUND(INDEX(FCSTSDV!$D$2:$N$674,MATCH(ok!$D90,FCSTSDV!$C$2:$C$674,0),MATCH(ok!O$3,FCSTSDV!$D$1:$N$1,0))/ok!$F90,1),0)</f>
        <v>0</v>
      </c>
      <c r="P90" s="99">
        <f t="array" ref="P90">+IFERROR(ROUND(INDEX(FCSTSDV!$D$2:$N$674,MATCH(ok!$D90,FCSTSDV!$C$2:$C$674,0),MATCH(ok!P$3,FCSTSDV!$D$1:$N$1,0))/ok!$F90,1),0)</f>
        <v>0</v>
      </c>
      <c r="Q90" s="99">
        <f t="array" ref="Q90">+IFERROR(ROUND(INDEX(FCSTSDV!$D$2:$N$674,MATCH(ok!$D90,FCSTSDV!$C$2:$C$674,0),MATCH(ok!Q$3,FCSTSDV!$D$1:$N$1,0))/ok!$F90,1),0)</f>
        <v>0</v>
      </c>
      <c r="R90" s="99">
        <f t="array" ref="R90">+IFERROR(ROUND(INDEX(FCSTSDV!$D$2:$N$674,MATCH(ok!$D90,FCSTSDV!$C$2:$C$674,0),MATCH(ok!R$3,FCSTSDV!$D$1:$N$1,0))/ok!$F90,1),0)</f>
        <v>0</v>
      </c>
      <c r="S90" s="99">
        <f t="array" ref="S90">+IFERROR(ROUND(INDEX(FCSTSDV!$D$2:$N$674,MATCH(ok!$D90,FCSTSDV!$C$2:$C$674,0),MATCH(ok!S$3,FCSTSDV!$D$1:$N$1,0))/ok!$F90,1),0)</f>
        <v>0</v>
      </c>
      <c r="T90" s="99">
        <f t="array" ref="T90">+IFERROR(ROUND(INDEX(FCSTSDV!$D$2:$N$674,MATCH(ok!$D90,FCSTSDV!$C$2:$C$674,0),MATCH(ok!T$3,FCSTSDV!$D$1:$N$1,0))/ok!$F90,1),0)</f>
        <v>0</v>
      </c>
      <c r="U90" s="99">
        <f t="array" ref="U90">+IFERROR(ROUND(INDEX(FCSTSDV!$D$2:$N$674,MATCH(ok!$D90,FCSTSDV!$C$2:$C$674,0),MATCH(ok!U$3,FCSTSDV!$D$1:$N$1,0))/ok!$F90,1),0)</f>
        <v>0</v>
      </c>
      <c r="V90" s="99">
        <f t="array" ref="V90">+IFERROR(ROUND(INDEX(FCSTSDV!$D$2:$N$674,MATCH(ok!$D90,FCSTSDV!$C$2:$C$674,0),MATCH(ok!V$3,FCSTSDV!$D$1:$N$1,0))/ok!$F90,1),0)</f>
        <v>0</v>
      </c>
      <c r="W90" s="99">
        <f t="array" ref="W90">+IFERROR(ROUND(INDEX(FCSTSDV!$D$2:$N$674,MATCH(ok!$D90,FCSTSDV!$C$2:$C$674,0),MATCH(ok!W$3,FCSTSDV!$D$1:$N$1,0))/ok!$F90,1),0)</f>
        <v>0</v>
      </c>
      <c r="X90" s="99">
        <f t="array" ref="X90">+IFERROR(ROUND(INDEX(FCSTSDV!$D$2:$N$674,MATCH(ok!$D90,FCSTSDV!$C$2:$C$674,0),MATCH(ok!X$3,FCSTSDV!$D$1:$N$1,0))/ok!$F90,1),0)</f>
        <v>0</v>
      </c>
      <c r="Y90" s="99">
        <f t="array" ref="Y90">+IFERROR(ROUND(INDEX(FCSTSDV!$D$2:$N$674,MATCH(ok!$D90,FCSTSDV!$C$2:$C$674,0),MATCH(ok!Y$3,FCSTSDV!$D$1:$N$1,0))/ok!$F90,1),0)</f>
        <v>0</v>
      </c>
      <c r="Z90" s="99">
        <f t="array" ref="Z90">+IFERROR(ROUND(INDEX(FCSTSDV!$D$2:$N$674,MATCH(ok!$D90,FCSTSDV!$C$2:$C$674,0),MATCH(ok!Z$3,FCSTSDV!$D$1:$N$1,0))/ok!$F90,1),0)</f>
        <v>0</v>
      </c>
      <c r="AA90" s="99">
        <f t="array" ref="AA90">+IFERROR(ROUND(INDEX(FCSTSDV!$D$2:$N$674,MATCH(ok!$D90,FCSTSDV!$C$2:$C$674,0),MATCH(ok!AA$3,FCSTSDV!$D$1:$N$1,0))/ok!$F90,1),0)</f>
        <v>0</v>
      </c>
      <c r="AB90" s="99">
        <f t="array" ref="AB90">+IFERROR(ROUND(INDEX(FCSTSDV!$D$2:$N$674,MATCH(ok!$D90,FCSTSDV!$C$2:$C$674,0),MATCH(ok!AB$3,FCSTSDV!$D$1:$N$1,0))/ok!$F90,1),0)</f>
        <v>0</v>
      </c>
      <c r="AC90" s="99">
        <f t="array" ref="AC90">+IFERROR(ROUND(INDEX(FCSTSDV!$D$2:$N$674,MATCH(ok!$D90,FCSTSDV!$C$2:$C$674,0),MATCH(ok!AC$3,FCSTSDV!$D$1:$N$1,0))/ok!$F90,1),0)</f>
        <v>0</v>
      </c>
      <c r="AD90" s="99">
        <f t="array" ref="AD90">+IFERROR(ROUND(INDEX(FCSTSDV!$D$2:$N$674,MATCH(ok!$D90,FCSTSDV!$C$2:$C$674,0),MATCH(ok!AD$3,FCSTSDV!$D$1:$N$1,0))/ok!$F90,1),0)</f>
        <v>0</v>
      </c>
      <c r="AE90" s="99">
        <f t="array" ref="AE90">+IFERROR(ROUND(INDEX(FCSTSDV!$D$2:$N$674,MATCH(ok!$D90,FCSTSDV!$C$2:$C$674,0),MATCH(ok!AE$3,FCSTSDV!$D$1:$N$1,0))/ok!$F90,1),0)</f>
        <v>0</v>
      </c>
      <c r="AF90" s="99">
        <f t="array" ref="AF90">+IFERROR(ROUND(INDEX(FCSTSDV!$D$2:$N$674,MATCH(ok!$D90,FCSTSDV!$C$2:$C$674,0),MATCH(ok!AF$3,FCSTSDV!$D$1:$N$1,0))/ok!$F90,1),0)</f>
        <v>0</v>
      </c>
      <c r="AG90" s="99">
        <f t="array" ref="AG90">+IFERROR(ROUND(INDEX(FCSTSDV!$D$2:$N$674,MATCH(ok!$D90,FCSTSDV!$C$2:$C$674,0),MATCH(ok!AG$3,FCSTSDV!$D$1:$N$1,0))/ok!$F90,1),0)</f>
        <v>0</v>
      </c>
    </row>
    <row r="91" spans="1:33" ht="19.5" customHeight="1">
      <c r="A91" s="824"/>
      <c r="B91" s="808"/>
      <c r="C91" s="216"/>
      <c r="D91" s="49" t="s">
        <v>37</v>
      </c>
      <c r="E91" s="131"/>
      <c r="F91" s="49">
        <v>50</v>
      </c>
      <c r="G91" s="217"/>
      <c r="H91" s="217"/>
      <c r="I91" s="803"/>
      <c r="J91" s="79">
        <f>+IF(SUM(K91:L91)&lt;&gt;$N$3,ROUND(IFERROR(VLOOKUP(D91,FCSTSDV!$C$2:$C$285,2,0),0)/ok!F91+0,0),0)</f>
        <v>0</v>
      </c>
      <c r="K91" s="92">
        <f t="array" ref="K91">+IFERROR(ROUND(INDEX(FCSTSDV!$D$2:$N$674,MATCH(ok!$D91,FCSTSDV!$C$2:$C$674,0),MATCH(ok!K$3,FCSTSDV!$D$1:$N$1,0))/ok!$F91,1),0)</f>
        <v>0</v>
      </c>
      <c r="L91" s="92">
        <f t="array" ref="L91">+IFERROR(ROUND(INDEX(FCSTSDV!$D$2:$N$674,MATCH(ok!$D91,FCSTSDV!$C$2:$C$674,0),MATCH(ok!L$3,FCSTSDV!$D$1:$N$1,0))/ok!$F91,1),0)</f>
        <v>0</v>
      </c>
      <c r="M91" s="92">
        <f t="array" ref="M91">+IFERROR(ROUND(INDEX(FCSTSDV!$D$2:$N$674,MATCH(ok!$D91,FCSTSDV!$C$2:$C$674,0),MATCH(ok!M$3,FCSTSDV!$D$1:$N$1,0))/ok!$F91,1),0)</f>
        <v>0</v>
      </c>
      <c r="N91" s="92">
        <f t="array" ref="N91">+IFERROR(ROUND(INDEX(FCSTSDV!$D$2:$N$674,MATCH(ok!$D91,FCSTSDV!$C$2:$C$674,0),MATCH(ok!N$3,FCSTSDV!$D$1:$N$1,0))/ok!$F91,1),0)</f>
        <v>0</v>
      </c>
      <c r="O91" s="92">
        <f t="array" ref="O91">+IFERROR(ROUND(INDEX(FCSTSDV!$D$2:$N$674,MATCH(ok!$D91,FCSTSDV!$C$2:$C$674,0),MATCH(ok!O$3,FCSTSDV!$D$1:$N$1,0))/ok!$F91,1),0)</f>
        <v>0</v>
      </c>
      <c r="P91" s="92">
        <f t="array" ref="P91">+IFERROR(ROUND(INDEX(FCSTSDV!$D$2:$N$674,MATCH(ok!$D91,FCSTSDV!$C$2:$C$674,0),MATCH(ok!P$3,FCSTSDV!$D$1:$N$1,0))/ok!$F91,1),0)</f>
        <v>0</v>
      </c>
      <c r="Q91" s="92">
        <f t="array" ref="Q91">+IFERROR(ROUND(INDEX(FCSTSDV!$D$2:$N$674,MATCH(ok!$D91,FCSTSDV!$C$2:$C$674,0),MATCH(ok!Q$3,FCSTSDV!$D$1:$N$1,0))/ok!$F91,1),0)</f>
        <v>0</v>
      </c>
      <c r="R91" s="92">
        <f t="array" ref="R91">+IFERROR(ROUND(INDEX(FCSTSDV!$D$2:$N$674,MATCH(ok!$D91,FCSTSDV!$C$2:$C$674,0),MATCH(ok!R$3,FCSTSDV!$D$1:$N$1,0))/ok!$F91,1),0)</f>
        <v>0</v>
      </c>
      <c r="S91" s="92">
        <f t="array" ref="S91">+IFERROR(ROUND(INDEX(FCSTSDV!$D$2:$N$674,MATCH(ok!$D91,FCSTSDV!$C$2:$C$674,0),MATCH(ok!S$3,FCSTSDV!$D$1:$N$1,0))/ok!$F91,1),0)</f>
        <v>0</v>
      </c>
      <c r="T91" s="92">
        <f t="array" ref="T91">+IFERROR(ROUND(INDEX(FCSTSDV!$D$2:$N$674,MATCH(ok!$D91,FCSTSDV!$C$2:$C$674,0),MATCH(ok!T$3,FCSTSDV!$D$1:$N$1,0))/ok!$F91,1),0)</f>
        <v>0</v>
      </c>
      <c r="U91" s="92">
        <f t="array" ref="U91">+IFERROR(ROUND(INDEX(FCSTSDV!$D$2:$N$674,MATCH(ok!$D91,FCSTSDV!$C$2:$C$674,0),MATCH(ok!U$3,FCSTSDV!$D$1:$N$1,0))/ok!$F91,1),0)</f>
        <v>0</v>
      </c>
      <c r="V91" s="92">
        <f t="array" ref="V91">+IFERROR(ROUND(INDEX(FCSTSDV!$D$2:$N$674,MATCH(ok!$D91,FCSTSDV!$C$2:$C$674,0),MATCH(ok!V$3,FCSTSDV!$D$1:$N$1,0))/ok!$F91,1),0)</f>
        <v>0</v>
      </c>
      <c r="W91" s="92">
        <f t="array" ref="W91">+IFERROR(ROUND(INDEX(FCSTSDV!$D$2:$N$674,MATCH(ok!$D91,FCSTSDV!$C$2:$C$674,0),MATCH(ok!W$3,FCSTSDV!$D$1:$N$1,0))/ok!$F91,1),0)</f>
        <v>0</v>
      </c>
      <c r="X91" s="92">
        <f t="array" ref="X91">+IFERROR(ROUND(INDEX(FCSTSDV!$D$2:$N$674,MATCH(ok!$D91,FCSTSDV!$C$2:$C$674,0),MATCH(ok!X$3,FCSTSDV!$D$1:$N$1,0))/ok!$F91,1),0)</f>
        <v>0</v>
      </c>
      <c r="Y91" s="92">
        <f t="array" ref="Y91">+IFERROR(ROUND(INDEX(FCSTSDV!$D$2:$N$674,MATCH(ok!$D91,FCSTSDV!$C$2:$C$674,0),MATCH(ok!Y$3,FCSTSDV!$D$1:$N$1,0))/ok!$F91,1),0)</f>
        <v>0</v>
      </c>
      <c r="Z91" s="92">
        <f t="array" ref="Z91">+IFERROR(ROUND(INDEX(FCSTSDV!$D$2:$N$674,MATCH(ok!$D91,FCSTSDV!$C$2:$C$674,0),MATCH(ok!Z$3,FCSTSDV!$D$1:$N$1,0))/ok!$F91,1),0)</f>
        <v>0</v>
      </c>
      <c r="AA91" s="92">
        <f t="array" ref="AA91">+IFERROR(ROUND(INDEX(FCSTSDV!$D$2:$N$674,MATCH(ok!$D91,FCSTSDV!$C$2:$C$674,0),MATCH(ok!AA$3,FCSTSDV!$D$1:$N$1,0))/ok!$F91,1),0)</f>
        <v>0</v>
      </c>
      <c r="AB91" s="92">
        <f t="array" ref="AB91">+IFERROR(ROUND(INDEX(FCSTSDV!$D$2:$N$674,MATCH(ok!$D91,FCSTSDV!$C$2:$C$674,0),MATCH(ok!AB$3,FCSTSDV!$D$1:$N$1,0))/ok!$F91,1),0)</f>
        <v>0</v>
      </c>
      <c r="AC91" s="92">
        <f t="array" ref="AC91">+IFERROR(ROUND(INDEX(FCSTSDV!$D$2:$N$674,MATCH(ok!$D91,FCSTSDV!$C$2:$C$674,0),MATCH(ok!AC$3,FCSTSDV!$D$1:$N$1,0))/ok!$F91,1),0)</f>
        <v>0</v>
      </c>
      <c r="AD91" s="92">
        <f t="array" ref="AD91">+IFERROR(ROUND(INDEX(FCSTSDV!$D$2:$N$674,MATCH(ok!$D91,FCSTSDV!$C$2:$C$674,0),MATCH(ok!AD$3,FCSTSDV!$D$1:$N$1,0))/ok!$F91,1),0)</f>
        <v>0</v>
      </c>
      <c r="AE91" s="92">
        <f t="array" ref="AE91">+IFERROR(ROUND(INDEX(FCSTSDV!$D$2:$N$674,MATCH(ok!$D91,FCSTSDV!$C$2:$C$674,0),MATCH(ok!AE$3,FCSTSDV!$D$1:$N$1,0))/ok!$F91,1),0)</f>
        <v>0</v>
      </c>
      <c r="AF91" s="92">
        <f t="array" ref="AF91">+IFERROR(ROUND(INDEX(FCSTSDV!$D$2:$N$674,MATCH(ok!$D91,FCSTSDV!$C$2:$C$674,0),MATCH(ok!AF$3,FCSTSDV!$D$1:$N$1,0))/ok!$F91,1),0)</f>
        <v>0</v>
      </c>
      <c r="AG91" s="92">
        <f t="array" ref="AG91">+IFERROR(ROUND(INDEX(FCSTSDV!$D$2:$N$674,MATCH(ok!$D91,FCSTSDV!$C$2:$C$674,0),MATCH(ok!AG$3,FCSTSDV!$D$1:$N$1,0))/ok!$F91,1),0)</f>
        <v>0</v>
      </c>
    </row>
    <row r="92" spans="1:33" ht="19.5" customHeight="1">
      <c r="A92" s="824"/>
      <c r="B92" s="808"/>
      <c r="C92" s="216"/>
      <c r="D92" s="49" t="s">
        <v>41</v>
      </c>
      <c r="E92" s="131" t="str">
        <f>+E90</f>
        <v>6*9</v>
      </c>
      <c r="F92" s="49">
        <v>50</v>
      </c>
      <c r="G92" s="217"/>
      <c r="H92" s="217"/>
      <c r="I92" s="803"/>
      <c r="J92" s="79">
        <f>+IF(SUM(K92:L92)&lt;&gt;$N$3,ROUND(IFERROR(VLOOKUP(D92,FCSTSDV!$C$2:$C$285,2,0),0)/ok!F92+0,0),0)</f>
        <v>0</v>
      </c>
      <c r="K92" s="92">
        <f t="array" ref="K92">+IFERROR(ROUND(INDEX(FCSTSDV!$D$2:$N$674,MATCH(ok!$D92,FCSTSDV!$C$2:$C$674,0),MATCH(ok!K$3,FCSTSDV!$D$1:$N$1,0))/ok!$F92,1),0)</f>
        <v>0</v>
      </c>
      <c r="L92" s="92">
        <f t="array" ref="L92">+IFERROR(ROUND(INDEX(FCSTSDV!$D$2:$N$674,MATCH(ok!$D92,FCSTSDV!$C$2:$C$674,0),MATCH(ok!L$3,FCSTSDV!$D$1:$N$1,0))/ok!$F92,1),0)</f>
        <v>0</v>
      </c>
      <c r="M92" s="92">
        <f t="array" ref="M92">+IFERROR(ROUND(INDEX(FCSTSDV!$D$2:$N$674,MATCH(ok!$D92,FCSTSDV!$C$2:$C$674,0),MATCH(ok!M$3,FCSTSDV!$D$1:$N$1,0))/ok!$F92,1),0)</f>
        <v>0</v>
      </c>
      <c r="N92" s="92">
        <f t="array" ref="N92">+IFERROR(ROUND(INDEX(FCSTSDV!$D$2:$N$674,MATCH(ok!$D92,FCSTSDV!$C$2:$C$674,0),MATCH(ok!N$3,FCSTSDV!$D$1:$N$1,0))/ok!$F92,1),0)</f>
        <v>0</v>
      </c>
      <c r="O92" s="92">
        <f t="array" ref="O92">+IFERROR(ROUND(INDEX(FCSTSDV!$D$2:$N$674,MATCH(ok!$D92,FCSTSDV!$C$2:$C$674,0),MATCH(ok!O$3,FCSTSDV!$D$1:$N$1,0))/ok!$F92,1),0)</f>
        <v>0</v>
      </c>
      <c r="P92" s="92">
        <f t="array" ref="P92">+IFERROR(ROUND(INDEX(FCSTSDV!$D$2:$N$674,MATCH(ok!$D92,FCSTSDV!$C$2:$C$674,0),MATCH(ok!P$3,FCSTSDV!$D$1:$N$1,0))/ok!$F92,1),0)</f>
        <v>0</v>
      </c>
      <c r="Q92" s="92">
        <f t="array" ref="Q92">+IFERROR(ROUND(INDEX(FCSTSDV!$D$2:$N$674,MATCH(ok!$D92,FCSTSDV!$C$2:$C$674,0),MATCH(ok!Q$3,FCSTSDV!$D$1:$N$1,0))/ok!$F92,1),0)</f>
        <v>0</v>
      </c>
      <c r="R92" s="92">
        <f t="array" ref="R92">+IFERROR(ROUND(INDEX(FCSTSDV!$D$2:$N$674,MATCH(ok!$D92,FCSTSDV!$C$2:$C$674,0),MATCH(ok!R$3,FCSTSDV!$D$1:$N$1,0))/ok!$F92,1),0)</f>
        <v>0</v>
      </c>
      <c r="S92" s="92">
        <f t="array" ref="S92">+IFERROR(ROUND(INDEX(FCSTSDV!$D$2:$N$674,MATCH(ok!$D92,FCSTSDV!$C$2:$C$674,0),MATCH(ok!S$3,FCSTSDV!$D$1:$N$1,0))/ok!$F92,1),0)</f>
        <v>0</v>
      </c>
      <c r="T92" s="92">
        <f t="array" ref="T92">+IFERROR(ROUND(INDEX(FCSTSDV!$D$2:$N$674,MATCH(ok!$D92,FCSTSDV!$C$2:$C$674,0),MATCH(ok!T$3,FCSTSDV!$D$1:$N$1,0))/ok!$F92,1),0)</f>
        <v>0</v>
      </c>
      <c r="U92" s="92">
        <f t="array" ref="U92">+IFERROR(ROUND(INDEX(FCSTSDV!$D$2:$N$674,MATCH(ok!$D92,FCSTSDV!$C$2:$C$674,0),MATCH(ok!U$3,FCSTSDV!$D$1:$N$1,0))/ok!$F92,1),0)</f>
        <v>0</v>
      </c>
      <c r="V92" s="92">
        <f t="array" ref="V92">+IFERROR(ROUND(INDEX(FCSTSDV!$D$2:$N$674,MATCH(ok!$D92,FCSTSDV!$C$2:$C$674,0),MATCH(ok!V$3,FCSTSDV!$D$1:$N$1,0))/ok!$F92,1),0)</f>
        <v>0</v>
      </c>
      <c r="W92" s="92">
        <f t="array" ref="W92">+IFERROR(ROUND(INDEX(FCSTSDV!$D$2:$N$674,MATCH(ok!$D92,FCSTSDV!$C$2:$C$674,0),MATCH(ok!W$3,FCSTSDV!$D$1:$N$1,0))/ok!$F92,1),0)</f>
        <v>0</v>
      </c>
      <c r="X92" s="92">
        <f t="array" ref="X92">+IFERROR(ROUND(INDEX(FCSTSDV!$D$2:$N$674,MATCH(ok!$D92,FCSTSDV!$C$2:$C$674,0),MATCH(ok!X$3,FCSTSDV!$D$1:$N$1,0))/ok!$F92,1),0)</f>
        <v>0</v>
      </c>
      <c r="Y92" s="92">
        <f t="array" ref="Y92">+IFERROR(ROUND(INDEX(FCSTSDV!$D$2:$N$674,MATCH(ok!$D92,FCSTSDV!$C$2:$C$674,0),MATCH(ok!Y$3,FCSTSDV!$D$1:$N$1,0))/ok!$F92,1),0)</f>
        <v>0</v>
      </c>
      <c r="Z92" s="92">
        <f t="array" ref="Z92">+IFERROR(ROUND(INDEX(FCSTSDV!$D$2:$N$674,MATCH(ok!$D92,FCSTSDV!$C$2:$C$674,0),MATCH(ok!Z$3,FCSTSDV!$D$1:$N$1,0))/ok!$F92,1),0)</f>
        <v>0</v>
      </c>
      <c r="AA92" s="92">
        <f t="array" ref="AA92">+IFERROR(ROUND(INDEX(FCSTSDV!$D$2:$N$674,MATCH(ok!$D92,FCSTSDV!$C$2:$C$674,0),MATCH(ok!AA$3,FCSTSDV!$D$1:$N$1,0))/ok!$F92,1),0)</f>
        <v>0</v>
      </c>
      <c r="AB92" s="92">
        <f t="array" ref="AB92">+IFERROR(ROUND(INDEX(FCSTSDV!$D$2:$N$674,MATCH(ok!$D92,FCSTSDV!$C$2:$C$674,0),MATCH(ok!AB$3,FCSTSDV!$D$1:$N$1,0))/ok!$F92,1),0)</f>
        <v>0</v>
      </c>
      <c r="AC92" s="92">
        <f t="array" ref="AC92">+IFERROR(ROUND(INDEX(FCSTSDV!$D$2:$N$674,MATCH(ok!$D92,FCSTSDV!$C$2:$C$674,0),MATCH(ok!AC$3,FCSTSDV!$D$1:$N$1,0))/ok!$F92,1),0)</f>
        <v>0</v>
      </c>
      <c r="AD92" s="92">
        <f t="array" ref="AD92">+IFERROR(ROUND(INDEX(FCSTSDV!$D$2:$N$674,MATCH(ok!$D92,FCSTSDV!$C$2:$C$674,0),MATCH(ok!AD$3,FCSTSDV!$D$1:$N$1,0))/ok!$F92,1),0)</f>
        <v>0</v>
      </c>
      <c r="AE92" s="92">
        <f t="array" ref="AE92">+IFERROR(ROUND(INDEX(FCSTSDV!$D$2:$N$674,MATCH(ok!$D92,FCSTSDV!$C$2:$C$674,0),MATCH(ok!AE$3,FCSTSDV!$D$1:$N$1,0))/ok!$F92,1),0)</f>
        <v>0</v>
      </c>
      <c r="AF92" s="92">
        <f t="array" ref="AF92">+IFERROR(ROUND(INDEX(FCSTSDV!$D$2:$N$674,MATCH(ok!$D92,FCSTSDV!$C$2:$C$674,0),MATCH(ok!AF$3,FCSTSDV!$D$1:$N$1,0))/ok!$F92,1),0)</f>
        <v>0</v>
      </c>
      <c r="AG92" s="92">
        <f t="array" ref="AG92">+IFERROR(ROUND(INDEX(FCSTSDV!$D$2:$N$674,MATCH(ok!$D92,FCSTSDV!$C$2:$C$674,0),MATCH(ok!AG$3,FCSTSDV!$D$1:$N$1,0))/ok!$F92,1),0)</f>
        <v>0</v>
      </c>
    </row>
    <row r="93" spans="1:33" ht="20.100000000000001" customHeight="1">
      <c r="A93" s="824"/>
      <c r="B93" s="808"/>
      <c r="C93" s="216"/>
      <c r="D93" s="49" t="s">
        <v>40</v>
      </c>
      <c r="E93" s="131" t="str">
        <f>+E92</f>
        <v>6*9</v>
      </c>
      <c r="F93" s="49">
        <v>50</v>
      </c>
      <c r="G93" s="217"/>
      <c r="H93" s="217"/>
      <c r="I93" s="803"/>
      <c r="J93" s="79">
        <f>+IF(SUM(K93:L93)&lt;&gt;$N$3,ROUND(IFERROR(VLOOKUP(D93,FCSTSDV!$C$2:$C$285,2,0),0)/ok!F93+0,0),0)</f>
        <v>0</v>
      </c>
      <c r="K93" s="92">
        <f t="array" ref="K93">+IFERROR(ROUND(INDEX(FCSTSDV!$D$2:$N$674,MATCH(ok!$D93,FCSTSDV!$C$2:$C$674,0),MATCH(ok!K$3,FCSTSDV!$D$1:$N$1,0))/ok!$F93,1),0)</f>
        <v>0</v>
      </c>
      <c r="L93" s="92">
        <f t="array" ref="L93">+IFERROR(ROUND(INDEX(FCSTSDV!$D$2:$N$674,MATCH(ok!$D93,FCSTSDV!$C$2:$C$674,0),MATCH(ok!L$3,FCSTSDV!$D$1:$N$1,0))/ok!$F93,1),0)</f>
        <v>0</v>
      </c>
      <c r="M93" s="92">
        <f t="array" ref="M93">+IFERROR(ROUND(INDEX(FCSTSDV!$D$2:$N$674,MATCH(ok!$D93,FCSTSDV!$C$2:$C$674,0),MATCH(ok!M$3,FCSTSDV!$D$1:$N$1,0))/ok!$F93,1),0)</f>
        <v>0</v>
      </c>
      <c r="N93" s="92">
        <f t="array" ref="N93">+IFERROR(ROUND(INDEX(FCSTSDV!$D$2:$N$674,MATCH(ok!$D93,FCSTSDV!$C$2:$C$674,0),MATCH(ok!N$3,FCSTSDV!$D$1:$N$1,0))/ok!$F93,1),0)</f>
        <v>0</v>
      </c>
      <c r="O93" s="92">
        <f t="array" ref="O93">+IFERROR(ROUND(INDEX(FCSTSDV!$D$2:$N$674,MATCH(ok!$D93,FCSTSDV!$C$2:$C$674,0),MATCH(ok!O$3,FCSTSDV!$D$1:$N$1,0))/ok!$F93,1),0)</f>
        <v>0</v>
      </c>
      <c r="P93" s="92">
        <f t="array" ref="P93">+IFERROR(ROUND(INDEX(FCSTSDV!$D$2:$N$674,MATCH(ok!$D93,FCSTSDV!$C$2:$C$674,0),MATCH(ok!P$3,FCSTSDV!$D$1:$N$1,0))/ok!$F93,1),0)</f>
        <v>0</v>
      </c>
      <c r="Q93" s="92">
        <f t="array" ref="Q93">+IFERROR(ROUND(INDEX(FCSTSDV!$D$2:$N$674,MATCH(ok!$D93,FCSTSDV!$C$2:$C$674,0),MATCH(ok!Q$3,FCSTSDV!$D$1:$N$1,0))/ok!$F93,1),0)</f>
        <v>0</v>
      </c>
      <c r="R93" s="92">
        <f t="array" ref="R93">+IFERROR(ROUND(INDEX(FCSTSDV!$D$2:$N$674,MATCH(ok!$D93,FCSTSDV!$C$2:$C$674,0),MATCH(ok!R$3,FCSTSDV!$D$1:$N$1,0))/ok!$F93,1),0)</f>
        <v>0</v>
      </c>
      <c r="S93" s="92">
        <f t="array" ref="S93">+IFERROR(ROUND(INDEX(FCSTSDV!$D$2:$N$674,MATCH(ok!$D93,FCSTSDV!$C$2:$C$674,0),MATCH(ok!S$3,FCSTSDV!$D$1:$N$1,0))/ok!$F93,1),0)</f>
        <v>0</v>
      </c>
      <c r="T93" s="92">
        <f t="array" ref="T93">+IFERROR(ROUND(INDEX(FCSTSDV!$D$2:$N$674,MATCH(ok!$D93,FCSTSDV!$C$2:$C$674,0),MATCH(ok!T$3,FCSTSDV!$D$1:$N$1,0))/ok!$F93,1),0)</f>
        <v>0</v>
      </c>
      <c r="U93" s="92">
        <f t="array" ref="U93">+IFERROR(ROUND(INDEX(FCSTSDV!$D$2:$N$674,MATCH(ok!$D93,FCSTSDV!$C$2:$C$674,0),MATCH(ok!U$3,FCSTSDV!$D$1:$N$1,0))/ok!$F93,1),0)</f>
        <v>0</v>
      </c>
      <c r="V93" s="92">
        <f t="array" ref="V93">+IFERROR(ROUND(INDEX(FCSTSDV!$D$2:$N$674,MATCH(ok!$D93,FCSTSDV!$C$2:$C$674,0),MATCH(ok!V$3,FCSTSDV!$D$1:$N$1,0))/ok!$F93,1),0)</f>
        <v>0</v>
      </c>
      <c r="W93" s="92">
        <f t="array" ref="W93">+IFERROR(ROUND(INDEX(FCSTSDV!$D$2:$N$674,MATCH(ok!$D93,FCSTSDV!$C$2:$C$674,0),MATCH(ok!W$3,FCSTSDV!$D$1:$N$1,0))/ok!$F93,1),0)</f>
        <v>0</v>
      </c>
      <c r="X93" s="92">
        <f t="array" ref="X93">+IFERROR(ROUND(INDEX(FCSTSDV!$D$2:$N$674,MATCH(ok!$D93,FCSTSDV!$C$2:$C$674,0),MATCH(ok!X$3,FCSTSDV!$D$1:$N$1,0))/ok!$F93,1),0)</f>
        <v>0</v>
      </c>
      <c r="Y93" s="92">
        <f t="array" ref="Y93">+IFERROR(ROUND(INDEX(FCSTSDV!$D$2:$N$674,MATCH(ok!$D93,FCSTSDV!$C$2:$C$674,0),MATCH(ok!Y$3,FCSTSDV!$D$1:$N$1,0))/ok!$F93,1),0)</f>
        <v>0</v>
      </c>
      <c r="Z93" s="92">
        <f t="array" ref="Z93">+IFERROR(ROUND(INDEX(FCSTSDV!$D$2:$N$674,MATCH(ok!$D93,FCSTSDV!$C$2:$C$674,0),MATCH(ok!Z$3,FCSTSDV!$D$1:$N$1,0))/ok!$F93,1),0)</f>
        <v>0</v>
      </c>
      <c r="AA93" s="92">
        <f t="array" ref="AA93">+IFERROR(ROUND(INDEX(FCSTSDV!$D$2:$N$674,MATCH(ok!$D93,FCSTSDV!$C$2:$C$674,0),MATCH(ok!AA$3,FCSTSDV!$D$1:$N$1,0))/ok!$F93,1),0)</f>
        <v>0</v>
      </c>
      <c r="AB93" s="92">
        <f t="array" ref="AB93">+IFERROR(ROUND(INDEX(FCSTSDV!$D$2:$N$674,MATCH(ok!$D93,FCSTSDV!$C$2:$C$674,0),MATCH(ok!AB$3,FCSTSDV!$D$1:$N$1,0))/ok!$F93,1),0)</f>
        <v>0</v>
      </c>
      <c r="AC93" s="92">
        <f t="array" ref="AC93">+IFERROR(ROUND(INDEX(FCSTSDV!$D$2:$N$674,MATCH(ok!$D93,FCSTSDV!$C$2:$C$674,0),MATCH(ok!AC$3,FCSTSDV!$D$1:$N$1,0))/ok!$F93,1),0)</f>
        <v>0</v>
      </c>
      <c r="AD93" s="92">
        <f t="array" ref="AD93">+IFERROR(ROUND(INDEX(FCSTSDV!$D$2:$N$674,MATCH(ok!$D93,FCSTSDV!$C$2:$C$674,0),MATCH(ok!AD$3,FCSTSDV!$D$1:$N$1,0))/ok!$F93,1),0)</f>
        <v>0</v>
      </c>
      <c r="AE93" s="92">
        <f t="array" ref="AE93">+IFERROR(ROUND(INDEX(FCSTSDV!$D$2:$N$674,MATCH(ok!$D93,FCSTSDV!$C$2:$C$674,0),MATCH(ok!AE$3,FCSTSDV!$D$1:$N$1,0))/ok!$F93,1),0)</f>
        <v>0</v>
      </c>
      <c r="AF93" s="92">
        <f t="array" ref="AF93">+IFERROR(ROUND(INDEX(FCSTSDV!$D$2:$N$674,MATCH(ok!$D93,FCSTSDV!$C$2:$C$674,0),MATCH(ok!AF$3,FCSTSDV!$D$1:$N$1,0))/ok!$F93,1),0)</f>
        <v>0</v>
      </c>
      <c r="AG93" s="92">
        <f t="array" ref="AG93">+IFERROR(ROUND(INDEX(FCSTSDV!$D$2:$N$674,MATCH(ok!$D93,FCSTSDV!$C$2:$C$674,0),MATCH(ok!AG$3,FCSTSDV!$D$1:$N$1,0))/ok!$F93,1),0)</f>
        <v>0</v>
      </c>
    </row>
    <row r="94" spans="1:33" ht="20.100000000000001" customHeight="1">
      <c r="A94" s="825"/>
      <c r="B94" s="810"/>
      <c r="C94" s="219"/>
      <c r="D94" s="220" t="s">
        <v>42</v>
      </c>
      <c r="E94" s="220" t="str">
        <f>+E93</f>
        <v>6*9</v>
      </c>
      <c r="F94" s="53" t="s">
        <v>43</v>
      </c>
      <c r="G94" s="221"/>
      <c r="H94" s="221"/>
      <c r="I94" s="804"/>
      <c r="J94" s="263">
        <f>SUM(J90:J93)</f>
        <v>0</v>
      </c>
      <c r="K94" s="90" t="e">
        <f>+$I$90+$J$94-SUM(K90:K93)</f>
        <v>#REF!</v>
      </c>
      <c r="L94" s="90" t="e">
        <f>+$I$90+$J$94-SUM(L90:L93)</f>
        <v>#REF!</v>
      </c>
      <c r="M94" s="90" t="e">
        <f>+$I$90+$J$94-SUM(M90:M93)</f>
        <v>#REF!</v>
      </c>
      <c r="N94" s="90" t="e">
        <f t="shared" ref="N94:W94" si="12">+$I$90+$J$94-SUM(N90:N93)</f>
        <v>#REF!</v>
      </c>
      <c r="O94" s="90" t="e">
        <f t="shared" si="12"/>
        <v>#REF!</v>
      </c>
      <c r="P94" s="90" t="e">
        <f t="shared" si="12"/>
        <v>#REF!</v>
      </c>
      <c r="Q94" s="90" t="e">
        <f t="shared" si="12"/>
        <v>#REF!</v>
      </c>
      <c r="R94" s="90" t="e">
        <f t="shared" si="12"/>
        <v>#REF!</v>
      </c>
      <c r="S94" s="90" t="e">
        <f t="shared" si="12"/>
        <v>#REF!</v>
      </c>
      <c r="T94" s="90" t="e">
        <f t="shared" si="12"/>
        <v>#REF!</v>
      </c>
      <c r="U94" s="90" t="e">
        <f t="shared" si="12"/>
        <v>#REF!</v>
      </c>
      <c r="V94" s="90" t="e">
        <f t="shared" si="12"/>
        <v>#REF!</v>
      </c>
      <c r="W94" s="90" t="e">
        <f t="shared" si="12"/>
        <v>#REF!</v>
      </c>
      <c r="X94" s="90" t="e">
        <f>+W94-SUM(X90:X93)</f>
        <v>#REF!</v>
      </c>
      <c r="Y94" s="90" t="e">
        <f>+X94-SUM(Y90:Y93)</f>
        <v>#REF!</v>
      </c>
      <c r="Z94" s="90" t="e">
        <f t="shared" ref="Z94:AG94" si="13">+Y94-SUM(Z90:Z93)</f>
        <v>#REF!</v>
      </c>
      <c r="AA94" s="90" t="e">
        <f t="shared" si="13"/>
        <v>#REF!</v>
      </c>
      <c r="AB94" s="90" t="e">
        <f t="shared" si="13"/>
        <v>#REF!</v>
      </c>
      <c r="AC94" s="90" t="e">
        <f t="shared" si="13"/>
        <v>#REF!</v>
      </c>
      <c r="AD94" s="90" t="e">
        <f t="shared" si="13"/>
        <v>#REF!</v>
      </c>
      <c r="AE94" s="90" t="e">
        <f t="shared" si="13"/>
        <v>#REF!</v>
      </c>
      <c r="AF94" s="90" t="e">
        <f t="shared" si="13"/>
        <v>#REF!</v>
      </c>
      <c r="AG94" s="90" t="e">
        <f t="shared" si="13"/>
        <v>#REF!</v>
      </c>
    </row>
    <row r="95" spans="1:33" ht="20.100000000000001" customHeight="1">
      <c r="A95" s="823" t="s">
        <v>14</v>
      </c>
      <c r="B95" s="809" t="s">
        <v>121</v>
      </c>
      <c r="C95" s="277"/>
      <c r="D95" s="73" t="s">
        <v>347</v>
      </c>
      <c r="E95" s="278" t="s">
        <v>121</v>
      </c>
      <c r="F95" s="44">
        <v>500</v>
      </c>
      <c r="G95" s="45"/>
      <c r="H95" s="45"/>
      <c r="I95" s="802" t="e">
        <f>+VLOOKUP(B95,Sheet2!$B$3:$C$189,2,0)</f>
        <v>#REF!</v>
      </c>
      <c r="J95" s="79">
        <f>+IF(SUM(K95:L95)&lt;&gt;$N$3,ROUND(IFERROR(VLOOKUP(D95,FCSTSDV!$C$2:$C$285,2,0),0)/ok!F95+0,0),0)</f>
        <v>0</v>
      </c>
      <c r="K95" s="99">
        <f t="array" ref="K95">+IFERROR(ROUND(INDEX(FCSTSDV!$D$2:$N$674,MATCH(ok!$D95,FCSTSDV!$C$2:$C$674,0),MATCH(ok!K$3,FCSTSDV!$D$1:$N$1,0))/ok!$F95,1),0)</f>
        <v>0</v>
      </c>
      <c r="L95" s="99">
        <f t="array" ref="L95">+IFERROR(ROUND(INDEX(FCSTSDV!$D$2:$N$674,MATCH(ok!$D95,FCSTSDV!$C$2:$C$674,0),MATCH(ok!L$3,FCSTSDV!$D$1:$N$1,0))/ok!$F95,1),0)</f>
        <v>0</v>
      </c>
      <c r="M95" s="99">
        <f t="array" ref="M95">+IFERROR(ROUND(INDEX(FCSTSDV!$D$2:$N$674,MATCH(ok!$D95,FCSTSDV!$C$2:$C$674,0),MATCH(ok!M$3,FCSTSDV!$D$1:$N$1,0))/ok!$F95,1),0)</f>
        <v>0</v>
      </c>
      <c r="N95" s="99">
        <f t="array" ref="N95">+IFERROR(ROUND(INDEX(FCSTSDV!$D$2:$N$674,MATCH(ok!$D95,FCSTSDV!$C$2:$C$674,0),MATCH(ok!N$3,FCSTSDV!$D$1:$N$1,0))/ok!$F95,1),0)</f>
        <v>0</v>
      </c>
      <c r="O95" s="99">
        <f t="array" ref="O95">+IFERROR(ROUND(INDEX(FCSTSDV!$D$2:$N$674,MATCH(ok!$D95,FCSTSDV!$C$2:$C$674,0),MATCH(ok!O$3,FCSTSDV!$D$1:$N$1,0))/ok!$F95,1),0)</f>
        <v>0</v>
      </c>
      <c r="P95" s="99">
        <f t="array" ref="P95">+IFERROR(ROUND(INDEX(FCSTSDV!$D$2:$N$674,MATCH(ok!$D95,FCSTSDV!$C$2:$C$674,0),MATCH(ok!P$3,FCSTSDV!$D$1:$N$1,0))/ok!$F95,1),0)</f>
        <v>0</v>
      </c>
      <c r="Q95" s="99">
        <f t="array" ref="Q95">+IFERROR(ROUND(INDEX(FCSTSDV!$D$2:$N$674,MATCH(ok!$D95,FCSTSDV!$C$2:$C$674,0),MATCH(ok!Q$3,FCSTSDV!$D$1:$N$1,0))/ok!$F95,1),0)</f>
        <v>0</v>
      </c>
      <c r="R95" s="99">
        <f t="array" ref="R95">+IFERROR(ROUND(INDEX(FCSTSDV!$D$2:$N$674,MATCH(ok!$D95,FCSTSDV!$C$2:$C$674,0),MATCH(ok!R$3,FCSTSDV!$D$1:$N$1,0))/ok!$F95,1),0)</f>
        <v>0</v>
      </c>
      <c r="S95" s="99">
        <f t="array" ref="S95">+IFERROR(ROUND(INDEX(FCSTSDV!$D$2:$N$674,MATCH(ok!$D95,FCSTSDV!$C$2:$C$674,0),MATCH(ok!S$3,FCSTSDV!$D$1:$N$1,0))/ok!$F95,1),0)</f>
        <v>0</v>
      </c>
      <c r="T95" s="99">
        <f t="array" ref="T95">+IFERROR(ROUND(INDEX(FCSTSDV!$D$2:$N$674,MATCH(ok!$D95,FCSTSDV!$C$2:$C$674,0),MATCH(ok!T$3,FCSTSDV!$D$1:$N$1,0))/ok!$F95,1),0)</f>
        <v>0</v>
      </c>
      <c r="U95" s="99">
        <f t="array" ref="U95">+IFERROR(ROUND(INDEX(FCSTSDV!$D$2:$N$674,MATCH(ok!$D95,FCSTSDV!$C$2:$C$674,0),MATCH(ok!U$3,FCSTSDV!$D$1:$N$1,0))/ok!$F95,1),0)</f>
        <v>0</v>
      </c>
      <c r="V95" s="99">
        <f t="array" ref="V95">+IFERROR(ROUND(INDEX(FCSTSDV!$D$2:$N$674,MATCH(ok!$D95,FCSTSDV!$C$2:$C$674,0),MATCH(ok!V$3,FCSTSDV!$D$1:$N$1,0))/ok!$F95,1),0)</f>
        <v>0</v>
      </c>
      <c r="W95" s="99">
        <f t="array" ref="W95">+IFERROR(ROUND(INDEX(FCSTSDV!$D$2:$N$674,MATCH(ok!$D95,FCSTSDV!$C$2:$C$674,0),MATCH(ok!W$3,FCSTSDV!$D$1:$N$1,0))/ok!$F95,1),0)</f>
        <v>0</v>
      </c>
      <c r="X95" s="99">
        <f t="array" ref="X95">+IFERROR(ROUND(INDEX(FCSTSDV!$D$2:$N$674,MATCH(ok!$D95,FCSTSDV!$C$2:$C$674,0),MATCH(ok!X$3,FCSTSDV!$D$1:$N$1,0))/ok!$F95,1),0)</f>
        <v>0</v>
      </c>
      <c r="Y95" s="99">
        <f t="array" ref="Y95">+IFERROR(ROUND(INDEX(FCSTSDV!$D$2:$N$674,MATCH(ok!$D95,FCSTSDV!$C$2:$C$674,0),MATCH(ok!Y$3,FCSTSDV!$D$1:$N$1,0))/ok!$F95,1),0)</f>
        <v>0</v>
      </c>
      <c r="Z95" s="99">
        <f t="array" ref="Z95">+IFERROR(ROUND(INDEX(FCSTSDV!$D$2:$N$674,MATCH(ok!$D95,FCSTSDV!$C$2:$C$674,0),MATCH(ok!Z$3,FCSTSDV!$D$1:$N$1,0))/ok!$F95,1),0)</f>
        <v>0</v>
      </c>
      <c r="AA95" s="99">
        <f t="array" ref="AA95">+IFERROR(ROUND(INDEX(FCSTSDV!$D$2:$N$674,MATCH(ok!$D95,FCSTSDV!$C$2:$C$674,0),MATCH(ok!AA$3,FCSTSDV!$D$1:$N$1,0))/ok!$F95,1),0)</f>
        <v>0</v>
      </c>
      <c r="AB95" s="99">
        <f t="array" ref="AB95">+IFERROR(ROUND(INDEX(FCSTSDV!$D$2:$N$674,MATCH(ok!$D95,FCSTSDV!$C$2:$C$674,0),MATCH(ok!AB$3,FCSTSDV!$D$1:$N$1,0))/ok!$F95,1),0)</f>
        <v>0</v>
      </c>
      <c r="AC95" s="99">
        <f t="array" ref="AC95">+IFERROR(ROUND(INDEX(FCSTSDV!$D$2:$N$674,MATCH(ok!$D95,FCSTSDV!$C$2:$C$674,0),MATCH(ok!AC$3,FCSTSDV!$D$1:$N$1,0))/ok!$F95,1),0)</f>
        <v>0</v>
      </c>
      <c r="AD95" s="99">
        <f t="array" ref="AD95">+IFERROR(ROUND(INDEX(FCSTSDV!$D$2:$N$674,MATCH(ok!$D95,FCSTSDV!$C$2:$C$674,0),MATCH(ok!AD$3,FCSTSDV!$D$1:$N$1,0))/ok!$F95,1),0)</f>
        <v>0</v>
      </c>
      <c r="AE95" s="99">
        <f t="array" ref="AE95">+IFERROR(ROUND(INDEX(FCSTSDV!$D$2:$N$674,MATCH(ok!$D95,FCSTSDV!$C$2:$C$674,0),MATCH(ok!AE$3,FCSTSDV!$D$1:$N$1,0))/ok!$F95,1),0)</f>
        <v>0</v>
      </c>
      <c r="AF95" s="99">
        <f t="array" ref="AF95">+IFERROR(ROUND(INDEX(FCSTSDV!$D$2:$N$674,MATCH(ok!$D95,FCSTSDV!$C$2:$C$674,0),MATCH(ok!AF$3,FCSTSDV!$D$1:$N$1,0))/ok!$F95,1),0)</f>
        <v>0</v>
      </c>
      <c r="AG95" s="99">
        <f t="array" ref="AG95">+IFERROR(ROUND(INDEX(FCSTSDV!$D$2:$N$674,MATCH(ok!$D95,FCSTSDV!$C$2:$C$674,0),MATCH(ok!AG$3,FCSTSDV!$D$1:$N$1,0))/ok!$F95,1),0)</f>
        <v>0</v>
      </c>
    </row>
    <row r="96" spans="1:33" ht="20.100000000000001" customHeight="1">
      <c r="A96" s="825"/>
      <c r="B96" s="810"/>
      <c r="C96" s="279"/>
      <c r="D96" s="52" t="s">
        <v>42</v>
      </c>
      <c r="E96" s="205" t="str">
        <f>+E95</f>
        <v>45*60*0.05
(không đáy)</v>
      </c>
      <c r="F96" s="53" t="s">
        <v>43</v>
      </c>
      <c r="G96" s="54"/>
      <c r="H96" s="54"/>
      <c r="I96" s="804"/>
      <c r="J96" s="263">
        <f>J95</f>
        <v>0</v>
      </c>
      <c r="K96" s="90" t="e">
        <f>+$I$95+$J$96-K95</f>
        <v>#REF!</v>
      </c>
      <c r="L96" s="90" t="e">
        <f t="shared" ref="L96:W96" si="14">+$I$95+$J$96-L95</f>
        <v>#REF!</v>
      </c>
      <c r="M96" s="90" t="e">
        <f t="shared" si="14"/>
        <v>#REF!</v>
      </c>
      <c r="N96" s="90" t="e">
        <f t="shared" si="14"/>
        <v>#REF!</v>
      </c>
      <c r="O96" s="90" t="e">
        <f t="shared" si="14"/>
        <v>#REF!</v>
      </c>
      <c r="P96" s="90" t="e">
        <f t="shared" si="14"/>
        <v>#REF!</v>
      </c>
      <c r="Q96" s="90" t="e">
        <f t="shared" si="14"/>
        <v>#REF!</v>
      </c>
      <c r="R96" s="90" t="e">
        <f t="shared" si="14"/>
        <v>#REF!</v>
      </c>
      <c r="S96" s="90" t="e">
        <f t="shared" si="14"/>
        <v>#REF!</v>
      </c>
      <c r="T96" s="90" t="e">
        <f t="shared" si="14"/>
        <v>#REF!</v>
      </c>
      <c r="U96" s="90" t="e">
        <f t="shared" si="14"/>
        <v>#REF!</v>
      </c>
      <c r="V96" s="90" t="e">
        <f t="shared" si="14"/>
        <v>#REF!</v>
      </c>
      <c r="W96" s="90" t="e">
        <f t="shared" si="14"/>
        <v>#REF!</v>
      </c>
      <c r="X96" s="90" t="e">
        <f t="shared" ref="X96:AG96" si="15">+W96-X95</f>
        <v>#REF!</v>
      </c>
      <c r="Y96" s="90" t="e">
        <f t="shared" si="15"/>
        <v>#REF!</v>
      </c>
      <c r="Z96" s="90" t="e">
        <f t="shared" si="15"/>
        <v>#REF!</v>
      </c>
      <c r="AA96" s="90" t="e">
        <f t="shared" si="15"/>
        <v>#REF!</v>
      </c>
      <c r="AB96" s="90" t="e">
        <f t="shared" si="15"/>
        <v>#REF!</v>
      </c>
      <c r="AC96" s="90" t="e">
        <f t="shared" si="15"/>
        <v>#REF!</v>
      </c>
      <c r="AD96" s="90" t="e">
        <f t="shared" si="15"/>
        <v>#REF!</v>
      </c>
      <c r="AE96" s="90" t="e">
        <f t="shared" si="15"/>
        <v>#REF!</v>
      </c>
      <c r="AF96" s="90" t="e">
        <f t="shared" si="15"/>
        <v>#REF!</v>
      </c>
      <c r="AG96" s="90" t="e">
        <f t="shared" si="15"/>
        <v>#REF!</v>
      </c>
    </row>
    <row r="97" spans="1:33" ht="20.100000000000001" customHeight="1">
      <c r="A97" s="806" t="s">
        <v>14</v>
      </c>
      <c r="B97" s="791" t="s">
        <v>123</v>
      </c>
      <c r="C97" s="277"/>
      <c r="D97" s="73" t="s">
        <v>24</v>
      </c>
      <c r="E97" s="203" t="s">
        <v>123</v>
      </c>
      <c r="F97" s="44">
        <v>100</v>
      </c>
      <c r="G97" s="45"/>
      <c r="H97" s="45">
        <v>0</v>
      </c>
      <c r="I97" s="781" t="e">
        <f>+VLOOKUP(B97,Sheet2!$B$3:$C$189,2,0)</f>
        <v>#REF!</v>
      </c>
      <c r="J97" s="79">
        <f>+IF(SUM(K97:L97)&lt;&gt;$N$3,ROUND(IFERROR(VLOOKUP(D97,FCSTSDV!$C$2:$C$285,2,0),0)/ok!F97+0,0),0)</f>
        <v>0</v>
      </c>
      <c r="K97" s="99">
        <f t="array" ref="K97">+IFERROR(ROUND(INDEX(FCSTSDV!$D$2:$N$674,MATCH(ok!$D97,FCSTSDV!$C$2:$C$674,0),MATCH(ok!K$3,FCSTSDV!$D$1:$N$1,0))/ok!$F97,1),0)</f>
        <v>0</v>
      </c>
      <c r="L97" s="99">
        <f t="array" ref="L97">+IFERROR(ROUND(INDEX(FCSTSDV!$D$2:$N$674,MATCH(ok!$D97,FCSTSDV!$C$2:$C$674,0),MATCH(ok!L$3,FCSTSDV!$D$1:$N$1,0))/ok!$F97,1),0)</f>
        <v>0</v>
      </c>
      <c r="M97" s="99">
        <f t="array" ref="M97">+IFERROR(ROUND(INDEX(FCSTSDV!$D$2:$N$674,MATCH(ok!$D97,FCSTSDV!$C$2:$C$674,0),MATCH(ok!M$3,FCSTSDV!$D$1:$N$1,0))/ok!$F97,1),0)</f>
        <v>0</v>
      </c>
      <c r="N97" s="99">
        <f t="array" ref="N97">+IFERROR(ROUND(INDEX(FCSTSDV!$D$2:$N$674,MATCH(ok!$D97,FCSTSDV!$C$2:$C$674,0),MATCH(ok!N$3,FCSTSDV!$D$1:$N$1,0))/ok!$F97,1),0)</f>
        <v>0</v>
      </c>
      <c r="O97" s="99">
        <f t="array" ref="O97">+IFERROR(ROUND(INDEX(FCSTSDV!$D$2:$N$674,MATCH(ok!$D97,FCSTSDV!$C$2:$C$674,0),MATCH(ok!O$3,FCSTSDV!$D$1:$N$1,0))/ok!$F97,1),0)</f>
        <v>0</v>
      </c>
      <c r="P97" s="99">
        <f t="array" ref="P97">+IFERROR(ROUND(INDEX(FCSTSDV!$D$2:$N$674,MATCH(ok!$D97,FCSTSDV!$C$2:$C$674,0),MATCH(ok!P$3,FCSTSDV!$D$1:$N$1,0))/ok!$F97,1),0)</f>
        <v>0</v>
      </c>
      <c r="Q97" s="99">
        <f t="array" ref="Q97">+IFERROR(ROUND(INDEX(FCSTSDV!$D$2:$N$674,MATCH(ok!$D97,FCSTSDV!$C$2:$C$674,0),MATCH(ok!Q$3,FCSTSDV!$D$1:$N$1,0))/ok!$F97,1),0)</f>
        <v>0</v>
      </c>
      <c r="R97" s="99">
        <f t="array" ref="R97">+IFERROR(ROUND(INDEX(FCSTSDV!$D$2:$N$674,MATCH(ok!$D97,FCSTSDV!$C$2:$C$674,0),MATCH(ok!R$3,FCSTSDV!$D$1:$N$1,0))/ok!$F97,1),0)</f>
        <v>0</v>
      </c>
      <c r="S97" s="99">
        <f t="array" ref="S97">+IFERROR(ROUND(INDEX(FCSTSDV!$D$2:$N$674,MATCH(ok!$D97,FCSTSDV!$C$2:$C$674,0),MATCH(ok!S$3,FCSTSDV!$D$1:$N$1,0))/ok!$F97,1),0)</f>
        <v>0</v>
      </c>
      <c r="T97" s="99">
        <f t="array" ref="T97">+IFERROR(ROUND(INDEX(FCSTSDV!$D$2:$N$674,MATCH(ok!$D97,FCSTSDV!$C$2:$C$674,0),MATCH(ok!T$3,FCSTSDV!$D$1:$N$1,0))/ok!$F97,1),0)</f>
        <v>0</v>
      </c>
      <c r="U97" s="99">
        <f t="array" ref="U97">+IFERROR(ROUND(INDEX(FCSTSDV!$D$2:$N$674,MATCH(ok!$D97,FCSTSDV!$C$2:$C$674,0),MATCH(ok!U$3,FCSTSDV!$D$1:$N$1,0))/ok!$F97,1),0)</f>
        <v>0</v>
      </c>
      <c r="V97" s="99">
        <f t="array" ref="V97">+IFERROR(ROUND(INDEX(FCSTSDV!$D$2:$N$674,MATCH(ok!$D97,FCSTSDV!$C$2:$C$674,0),MATCH(ok!V$3,FCSTSDV!$D$1:$N$1,0))/ok!$F97,1),0)</f>
        <v>0</v>
      </c>
      <c r="W97" s="99">
        <f t="array" ref="W97">+IFERROR(ROUND(INDEX(FCSTSDV!$D$2:$N$674,MATCH(ok!$D97,FCSTSDV!$C$2:$C$674,0),MATCH(ok!W$3,FCSTSDV!$D$1:$N$1,0))/ok!$F97,1),0)</f>
        <v>0</v>
      </c>
      <c r="X97" s="99">
        <f t="array" ref="X97">+IFERROR(ROUND(INDEX(FCSTSDV!$D$2:$N$674,MATCH(ok!$D97,FCSTSDV!$C$2:$C$674,0),MATCH(ok!X$3,FCSTSDV!$D$1:$N$1,0))/ok!$F97,1),0)</f>
        <v>0</v>
      </c>
      <c r="Y97" s="99">
        <f t="array" ref="Y97">+IFERROR(ROUND(INDEX(FCSTSDV!$D$2:$N$674,MATCH(ok!$D97,FCSTSDV!$C$2:$C$674,0),MATCH(ok!Y$3,FCSTSDV!$D$1:$N$1,0))/ok!$F97,1),0)</f>
        <v>0</v>
      </c>
      <c r="Z97" s="99">
        <f t="array" ref="Z97">+IFERROR(ROUND(INDEX(FCSTSDV!$D$2:$N$674,MATCH(ok!$D97,FCSTSDV!$C$2:$C$674,0),MATCH(ok!Z$3,FCSTSDV!$D$1:$N$1,0))/ok!$F97,1),0)</f>
        <v>0</v>
      </c>
      <c r="AA97" s="99">
        <f t="array" ref="AA97">+IFERROR(ROUND(INDEX(FCSTSDV!$D$2:$N$674,MATCH(ok!$D97,FCSTSDV!$C$2:$C$674,0),MATCH(ok!AA$3,FCSTSDV!$D$1:$N$1,0))/ok!$F97,1),0)</f>
        <v>0</v>
      </c>
      <c r="AB97" s="99">
        <f t="array" ref="AB97">+IFERROR(ROUND(INDEX(FCSTSDV!$D$2:$N$674,MATCH(ok!$D97,FCSTSDV!$C$2:$C$674,0),MATCH(ok!AB$3,FCSTSDV!$D$1:$N$1,0))/ok!$F97,1),0)</f>
        <v>0</v>
      </c>
      <c r="AC97" s="99">
        <f t="array" ref="AC97">+IFERROR(ROUND(INDEX(FCSTSDV!$D$2:$N$674,MATCH(ok!$D97,FCSTSDV!$C$2:$C$674,0),MATCH(ok!AC$3,FCSTSDV!$D$1:$N$1,0))/ok!$F97,1),0)</f>
        <v>0</v>
      </c>
      <c r="AD97" s="99">
        <f t="array" ref="AD97">+IFERROR(ROUND(INDEX(FCSTSDV!$D$2:$N$674,MATCH(ok!$D97,FCSTSDV!$C$2:$C$674,0),MATCH(ok!AD$3,FCSTSDV!$D$1:$N$1,0))/ok!$F97,1),0)</f>
        <v>0</v>
      </c>
      <c r="AE97" s="99">
        <f t="array" ref="AE97">+IFERROR(ROUND(INDEX(FCSTSDV!$D$2:$N$674,MATCH(ok!$D97,FCSTSDV!$C$2:$C$674,0),MATCH(ok!AE$3,FCSTSDV!$D$1:$N$1,0))/ok!$F97,1),0)</f>
        <v>0</v>
      </c>
      <c r="AF97" s="99">
        <f t="array" ref="AF97">+IFERROR(ROUND(INDEX(FCSTSDV!$D$2:$N$674,MATCH(ok!$D97,FCSTSDV!$C$2:$C$674,0),MATCH(ok!AF$3,FCSTSDV!$D$1:$N$1,0))/ok!$F97,1),0)</f>
        <v>0</v>
      </c>
      <c r="AG97" s="99">
        <f t="array" ref="AG97">+IFERROR(ROUND(INDEX(FCSTSDV!$D$2:$N$674,MATCH(ok!$D97,FCSTSDV!$C$2:$C$674,0),MATCH(ok!AG$3,FCSTSDV!$D$1:$N$1,0))/ok!$F97,1),0)</f>
        <v>0</v>
      </c>
    </row>
    <row r="98" spans="1:33" ht="20.100000000000001" customHeight="1">
      <c r="A98" s="813"/>
      <c r="B98" s="795"/>
      <c r="C98" s="222"/>
      <c r="D98" s="32" t="s">
        <v>23</v>
      </c>
      <c r="E98" s="204" t="str">
        <f>+E97</f>
        <v>8*17</v>
      </c>
      <c r="F98" s="47">
        <v>100</v>
      </c>
      <c r="G98" s="48"/>
      <c r="H98" s="48"/>
      <c r="I98" s="785"/>
      <c r="J98" s="79">
        <f>+IF(SUM(K98:L98)&lt;&gt;$N$3,ROUND(IFERROR(VLOOKUP(D98,FCSTSDV!$C$2:$C$285,2,0),0)/ok!F98+0,0),0)</f>
        <v>0</v>
      </c>
      <c r="K98" s="92">
        <f t="array" ref="K98">+IFERROR(ROUND(INDEX(FCSTSDV!$D$2:$N$674,MATCH(ok!$D98,FCSTSDV!$C$2:$C$674,0),MATCH(ok!K$3,FCSTSDV!$D$1:$N$1,0))/ok!$F98,1),0)</f>
        <v>0</v>
      </c>
      <c r="L98" s="92">
        <f t="array" ref="L98">+IFERROR(ROUND(INDEX(FCSTSDV!$D$2:$N$674,MATCH(ok!$D98,FCSTSDV!$C$2:$C$674,0),MATCH(ok!L$3,FCSTSDV!$D$1:$N$1,0))/ok!$F98,1),0)</f>
        <v>0</v>
      </c>
      <c r="M98" s="92">
        <f t="array" ref="M98">+IFERROR(ROUND(INDEX(FCSTSDV!$D$2:$N$674,MATCH(ok!$D98,FCSTSDV!$C$2:$C$674,0),MATCH(ok!M$3,FCSTSDV!$D$1:$N$1,0))/ok!$F98,1),0)</f>
        <v>0</v>
      </c>
      <c r="N98" s="92">
        <f t="array" ref="N98">+IFERROR(ROUND(INDEX(FCSTSDV!$D$2:$N$674,MATCH(ok!$D98,FCSTSDV!$C$2:$C$674,0),MATCH(ok!N$3,FCSTSDV!$D$1:$N$1,0))/ok!$F98,1),0)</f>
        <v>0</v>
      </c>
      <c r="O98" s="92">
        <f t="array" ref="O98">+IFERROR(ROUND(INDEX(FCSTSDV!$D$2:$N$674,MATCH(ok!$D98,FCSTSDV!$C$2:$C$674,0),MATCH(ok!O$3,FCSTSDV!$D$1:$N$1,0))/ok!$F98,1),0)</f>
        <v>0</v>
      </c>
      <c r="P98" s="92">
        <f t="array" ref="P98">+IFERROR(ROUND(INDEX(FCSTSDV!$D$2:$N$674,MATCH(ok!$D98,FCSTSDV!$C$2:$C$674,0),MATCH(ok!P$3,FCSTSDV!$D$1:$N$1,0))/ok!$F98,1),0)</f>
        <v>0</v>
      </c>
      <c r="Q98" s="92">
        <f t="array" ref="Q98">+IFERROR(ROUND(INDEX(FCSTSDV!$D$2:$N$674,MATCH(ok!$D98,FCSTSDV!$C$2:$C$674,0),MATCH(ok!Q$3,FCSTSDV!$D$1:$N$1,0))/ok!$F98,1),0)</f>
        <v>0</v>
      </c>
      <c r="R98" s="92">
        <f t="array" ref="R98">+IFERROR(ROUND(INDEX(FCSTSDV!$D$2:$N$674,MATCH(ok!$D98,FCSTSDV!$C$2:$C$674,0),MATCH(ok!R$3,FCSTSDV!$D$1:$N$1,0))/ok!$F98,1),0)</f>
        <v>0</v>
      </c>
      <c r="S98" s="92">
        <f t="array" ref="S98">+IFERROR(ROUND(INDEX(FCSTSDV!$D$2:$N$674,MATCH(ok!$D98,FCSTSDV!$C$2:$C$674,0),MATCH(ok!S$3,FCSTSDV!$D$1:$N$1,0))/ok!$F98,1),0)</f>
        <v>0</v>
      </c>
      <c r="T98" s="92">
        <f t="array" ref="T98">+IFERROR(ROUND(INDEX(FCSTSDV!$D$2:$N$674,MATCH(ok!$D98,FCSTSDV!$C$2:$C$674,0),MATCH(ok!T$3,FCSTSDV!$D$1:$N$1,0))/ok!$F98,1),0)</f>
        <v>0</v>
      </c>
      <c r="U98" s="92">
        <f t="array" ref="U98">+IFERROR(ROUND(INDEX(FCSTSDV!$D$2:$N$674,MATCH(ok!$D98,FCSTSDV!$C$2:$C$674,0),MATCH(ok!U$3,FCSTSDV!$D$1:$N$1,0))/ok!$F98,1),0)</f>
        <v>0</v>
      </c>
      <c r="V98" s="92">
        <f t="array" ref="V98">+IFERROR(ROUND(INDEX(FCSTSDV!$D$2:$N$674,MATCH(ok!$D98,FCSTSDV!$C$2:$C$674,0),MATCH(ok!V$3,FCSTSDV!$D$1:$N$1,0))/ok!$F98,1),0)</f>
        <v>0</v>
      </c>
      <c r="W98" s="92">
        <f t="array" ref="W98">+IFERROR(ROUND(INDEX(FCSTSDV!$D$2:$N$674,MATCH(ok!$D98,FCSTSDV!$C$2:$C$674,0),MATCH(ok!W$3,FCSTSDV!$D$1:$N$1,0))/ok!$F98,1),0)</f>
        <v>0</v>
      </c>
      <c r="X98" s="92">
        <f t="array" ref="X98">+IFERROR(ROUND(INDEX(FCSTSDV!$D$2:$N$674,MATCH(ok!$D98,FCSTSDV!$C$2:$C$674,0),MATCH(ok!X$3,FCSTSDV!$D$1:$N$1,0))/ok!$F98,1),0)</f>
        <v>0</v>
      </c>
      <c r="Y98" s="92">
        <f t="array" ref="Y98">+IFERROR(ROUND(INDEX(FCSTSDV!$D$2:$N$674,MATCH(ok!$D98,FCSTSDV!$C$2:$C$674,0),MATCH(ok!Y$3,FCSTSDV!$D$1:$N$1,0))/ok!$F98,1),0)</f>
        <v>0</v>
      </c>
      <c r="Z98" s="92">
        <f t="array" ref="Z98">+IFERROR(ROUND(INDEX(FCSTSDV!$D$2:$N$674,MATCH(ok!$D98,FCSTSDV!$C$2:$C$674,0),MATCH(ok!Z$3,FCSTSDV!$D$1:$N$1,0))/ok!$F98,1),0)</f>
        <v>0</v>
      </c>
      <c r="AA98" s="92">
        <f t="array" ref="AA98">+IFERROR(ROUND(INDEX(FCSTSDV!$D$2:$N$674,MATCH(ok!$D98,FCSTSDV!$C$2:$C$674,0),MATCH(ok!AA$3,FCSTSDV!$D$1:$N$1,0))/ok!$F98,1),0)</f>
        <v>0</v>
      </c>
      <c r="AB98" s="92">
        <f t="array" ref="AB98">+IFERROR(ROUND(INDEX(FCSTSDV!$D$2:$N$674,MATCH(ok!$D98,FCSTSDV!$C$2:$C$674,0),MATCH(ok!AB$3,FCSTSDV!$D$1:$N$1,0))/ok!$F98,1),0)</f>
        <v>0</v>
      </c>
      <c r="AC98" s="92">
        <f t="array" ref="AC98">+IFERROR(ROUND(INDEX(FCSTSDV!$D$2:$N$674,MATCH(ok!$D98,FCSTSDV!$C$2:$C$674,0),MATCH(ok!AC$3,FCSTSDV!$D$1:$N$1,0))/ok!$F98,1),0)</f>
        <v>0</v>
      </c>
      <c r="AD98" s="92">
        <f t="array" ref="AD98">+IFERROR(ROUND(INDEX(FCSTSDV!$D$2:$N$674,MATCH(ok!$D98,FCSTSDV!$C$2:$C$674,0),MATCH(ok!AD$3,FCSTSDV!$D$1:$N$1,0))/ok!$F98,1),0)</f>
        <v>0</v>
      </c>
      <c r="AE98" s="92">
        <f t="array" ref="AE98">+IFERROR(ROUND(INDEX(FCSTSDV!$D$2:$N$674,MATCH(ok!$D98,FCSTSDV!$C$2:$C$674,0),MATCH(ok!AE$3,FCSTSDV!$D$1:$N$1,0))/ok!$F98,1),0)</f>
        <v>0</v>
      </c>
      <c r="AF98" s="92">
        <f t="array" ref="AF98">+IFERROR(ROUND(INDEX(FCSTSDV!$D$2:$N$674,MATCH(ok!$D98,FCSTSDV!$C$2:$C$674,0),MATCH(ok!AF$3,FCSTSDV!$D$1:$N$1,0))/ok!$F98,1),0)</f>
        <v>0</v>
      </c>
      <c r="AG98" s="92">
        <f t="array" ref="AG98">+IFERROR(ROUND(INDEX(FCSTSDV!$D$2:$N$674,MATCH(ok!$D98,FCSTSDV!$C$2:$C$674,0),MATCH(ok!AG$3,FCSTSDV!$D$1:$N$1,0))/ok!$F98,1),0)</f>
        <v>0</v>
      </c>
    </row>
    <row r="99" spans="1:33" ht="20.100000000000001" customHeight="1">
      <c r="A99" s="813"/>
      <c r="B99" s="795"/>
      <c r="C99" s="223" t="s">
        <v>124</v>
      </c>
      <c r="D99" s="32" t="s">
        <v>37</v>
      </c>
      <c r="E99" s="204" t="str">
        <f>+E98</f>
        <v>8*17</v>
      </c>
      <c r="F99" s="47">
        <v>100</v>
      </c>
      <c r="G99" s="48"/>
      <c r="H99" s="48"/>
      <c r="I99" s="785"/>
      <c r="J99" s="79">
        <f>+IF(SUM(K99:L99)&lt;&gt;$N$3,ROUND(IFERROR(VLOOKUP(D99,FCSTSDV!$C$2:$C$285,2,0),0)/ok!F99+0,0),0)</f>
        <v>0</v>
      </c>
      <c r="K99" s="92">
        <f t="array" ref="K99">+IFERROR(ROUND(INDEX(FCSTSDV!$D$2:$N$674,MATCH(ok!$D99,FCSTSDV!$C$2:$C$674,0),MATCH(ok!K$3,FCSTSDV!$D$1:$N$1,0))/ok!$F99,1),0)</f>
        <v>0</v>
      </c>
      <c r="L99" s="92">
        <f t="array" ref="L99">+IFERROR(ROUND(INDEX(FCSTSDV!$D$2:$N$674,MATCH(ok!$D99,FCSTSDV!$C$2:$C$674,0),MATCH(ok!L$3,FCSTSDV!$D$1:$N$1,0))/ok!$F99,1),0)</f>
        <v>0</v>
      </c>
      <c r="M99" s="92">
        <f t="array" ref="M99">+IFERROR(ROUND(INDEX(FCSTSDV!$D$2:$N$674,MATCH(ok!$D99,FCSTSDV!$C$2:$C$674,0),MATCH(ok!M$3,FCSTSDV!$D$1:$N$1,0))/ok!$F99,1),0)</f>
        <v>0</v>
      </c>
      <c r="N99" s="92">
        <f t="array" ref="N99">+IFERROR(ROUND(INDEX(FCSTSDV!$D$2:$N$674,MATCH(ok!$D99,FCSTSDV!$C$2:$C$674,0),MATCH(ok!N$3,FCSTSDV!$D$1:$N$1,0))/ok!$F99,1),0)</f>
        <v>0</v>
      </c>
      <c r="O99" s="92">
        <f t="array" ref="O99">+IFERROR(ROUND(INDEX(FCSTSDV!$D$2:$N$674,MATCH(ok!$D99,FCSTSDV!$C$2:$C$674,0),MATCH(ok!O$3,FCSTSDV!$D$1:$N$1,0))/ok!$F99,1),0)</f>
        <v>0</v>
      </c>
      <c r="P99" s="92">
        <f t="array" ref="P99">+IFERROR(ROUND(INDEX(FCSTSDV!$D$2:$N$674,MATCH(ok!$D99,FCSTSDV!$C$2:$C$674,0),MATCH(ok!P$3,FCSTSDV!$D$1:$N$1,0))/ok!$F99,1),0)</f>
        <v>0</v>
      </c>
      <c r="Q99" s="92">
        <f t="array" ref="Q99">+IFERROR(ROUND(INDEX(FCSTSDV!$D$2:$N$674,MATCH(ok!$D99,FCSTSDV!$C$2:$C$674,0),MATCH(ok!Q$3,FCSTSDV!$D$1:$N$1,0))/ok!$F99,1),0)</f>
        <v>0</v>
      </c>
      <c r="R99" s="92">
        <f t="array" ref="R99">+IFERROR(ROUND(INDEX(FCSTSDV!$D$2:$N$674,MATCH(ok!$D99,FCSTSDV!$C$2:$C$674,0),MATCH(ok!R$3,FCSTSDV!$D$1:$N$1,0))/ok!$F99,1),0)</f>
        <v>0</v>
      </c>
      <c r="S99" s="92">
        <f t="array" ref="S99">+IFERROR(ROUND(INDEX(FCSTSDV!$D$2:$N$674,MATCH(ok!$D99,FCSTSDV!$C$2:$C$674,0),MATCH(ok!S$3,FCSTSDV!$D$1:$N$1,0))/ok!$F99,1),0)</f>
        <v>0</v>
      </c>
      <c r="T99" s="92">
        <f t="array" ref="T99">+IFERROR(ROUND(INDEX(FCSTSDV!$D$2:$N$674,MATCH(ok!$D99,FCSTSDV!$C$2:$C$674,0),MATCH(ok!T$3,FCSTSDV!$D$1:$N$1,0))/ok!$F99,1),0)</f>
        <v>0</v>
      </c>
      <c r="U99" s="92">
        <f t="array" ref="U99">+IFERROR(ROUND(INDEX(FCSTSDV!$D$2:$N$674,MATCH(ok!$D99,FCSTSDV!$C$2:$C$674,0),MATCH(ok!U$3,FCSTSDV!$D$1:$N$1,0))/ok!$F99,1),0)</f>
        <v>0</v>
      </c>
      <c r="V99" s="92">
        <f t="array" ref="V99">+IFERROR(ROUND(INDEX(FCSTSDV!$D$2:$N$674,MATCH(ok!$D99,FCSTSDV!$C$2:$C$674,0),MATCH(ok!V$3,FCSTSDV!$D$1:$N$1,0))/ok!$F99,1),0)</f>
        <v>0</v>
      </c>
      <c r="W99" s="92">
        <f t="array" ref="W99">+IFERROR(ROUND(INDEX(FCSTSDV!$D$2:$N$674,MATCH(ok!$D99,FCSTSDV!$C$2:$C$674,0),MATCH(ok!W$3,FCSTSDV!$D$1:$N$1,0))/ok!$F99,1),0)</f>
        <v>0</v>
      </c>
      <c r="X99" s="92">
        <f t="array" ref="X99">+IFERROR(ROUND(INDEX(FCSTSDV!$D$2:$N$674,MATCH(ok!$D99,FCSTSDV!$C$2:$C$674,0),MATCH(ok!X$3,FCSTSDV!$D$1:$N$1,0))/ok!$F99,1),0)</f>
        <v>0</v>
      </c>
      <c r="Y99" s="92">
        <f t="array" ref="Y99">+IFERROR(ROUND(INDEX(FCSTSDV!$D$2:$N$674,MATCH(ok!$D99,FCSTSDV!$C$2:$C$674,0),MATCH(ok!Y$3,FCSTSDV!$D$1:$N$1,0))/ok!$F99,1),0)</f>
        <v>0</v>
      </c>
      <c r="Z99" s="92">
        <f t="array" ref="Z99">+IFERROR(ROUND(INDEX(FCSTSDV!$D$2:$N$674,MATCH(ok!$D99,FCSTSDV!$C$2:$C$674,0),MATCH(ok!Z$3,FCSTSDV!$D$1:$N$1,0))/ok!$F99,1),0)</f>
        <v>0</v>
      </c>
      <c r="AA99" s="92">
        <f t="array" ref="AA99">+IFERROR(ROUND(INDEX(FCSTSDV!$D$2:$N$674,MATCH(ok!$D99,FCSTSDV!$C$2:$C$674,0),MATCH(ok!AA$3,FCSTSDV!$D$1:$N$1,0))/ok!$F99,1),0)</f>
        <v>0</v>
      </c>
      <c r="AB99" s="92">
        <f t="array" ref="AB99">+IFERROR(ROUND(INDEX(FCSTSDV!$D$2:$N$674,MATCH(ok!$D99,FCSTSDV!$C$2:$C$674,0),MATCH(ok!AB$3,FCSTSDV!$D$1:$N$1,0))/ok!$F99,1),0)</f>
        <v>0</v>
      </c>
      <c r="AC99" s="92">
        <f t="array" ref="AC99">+IFERROR(ROUND(INDEX(FCSTSDV!$D$2:$N$674,MATCH(ok!$D99,FCSTSDV!$C$2:$C$674,0),MATCH(ok!AC$3,FCSTSDV!$D$1:$N$1,0))/ok!$F99,1),0)</f>
        <v>0</v>
      </c>
      <c r="AD99" s="92">
        <f t="array" ref="AD99">+IFERROR(ROUND(INDEX(FCSTSDV!$D$2:$N$674,MATCH(ok!$D99,FCSTSDV!$C$2:$C$674,0),MATCH(ok!AD$3,FCSTSDV!$D$1:$N$1,0))/ok!$F99,1),0)</f>
        <v>0</v>
      </c>
      <c r="AE99" s="92">
        <f t="array" ref="AE99">+IFERROR(ROUND(INDEX(FCSTSDV!$D$2:$N$674,MATCH(ok!$D99,FCSTSDV!$C$2:$C$674,0),MATCH(ok!AE$3,FCSTSDV!$D$1:$N$1,0))/ok!$F99,1),0)</f>
        <v>0</v>
      </c>
      <c r="AF99" s="92">
        <f t="array" ref="AF99">+IFERROR(ROUND(INDEX(FCSTSDV!$D$2:$N$674,MATCH(ok!$D99,FCSTSDV!$C$2:$C$674,0),MATCH(ok!AF$3,FCSTSDV!$D$1:$N$1,0))/ok!$F99,1),0)</f>
        <v>0</v>
      </c>
      <c r="AG99" s="92">
        <f t="array" ref="AG99">+IFERROR(ROUND(INDEX(FCSTSDV!$D$2:$N$674,MATCH(ok!$D99,FCSTSDV!$C$2:$C$674,0),MATCH(ok!AG$3,FCSTSDV!$D$1:$N$1,0))/ok!$F99,1),0)</f>
        <v>0</v>
      </c>
    </row>
    <row r="100" spans="1:33" ht="20.100000000000001" customHeight="1">
      <c r="A100" s="813"/>
      <c r="B100" s="795"/>
      <c r="C100" s="224"/>
      <c r="D100" s="128" t="s">
        <v>26</v>
      </c>
      <c r="E100" s="204" t="str">
        <f>+E99</f>
        <v>8*17</v>
      </c>
      <c r="F100" s="49">
        <v>100</v>
      </c>
      <c r="G100" s="48"/>
      <c r="H100" s="48"/>
      <c r="I100" s="785"/>
      <c r="J100" s="79">
        <f>+IF(SUM(K100:L100)&lt;&gt;$N$3,ROUND(IFERROR(VLOOKUP(D100,FCSTSDV!$C$2:$C$285,2,0),0)/ok!F100+0,0),0)</f>
        <v>0</v>
      </c>
      <c r="K100" s="92">
        <f t="array" ref="K100">+IFERROR(ROUND(INDEX(FCSTSDV!$D$2:$N$674,MATCH(ok!$D100,FCSTSDV!$C$2:$C$674,0),MATCH(ok!K$3,FCSTSDV!$D$1:$N$1,0))/ok!$F100,1),0)</f>
        <v>0</v>
      </c>
      <c r="L100" s="92">
        <f t="array" ref="L100">+IFERROR(ROUND(INDEX(FCSTSDV!$D$2:$N$674,MATCH(ok!$D100,FCSTSDV!$C$2:$C$674,0),MATCH(ok!L$3,FCSTSDV!$D$1:$N$1,0))/ok!$F100,1),0)</f>
        <v>0</v>
      </c>
      <c r="M100" s="92">
        <f t="array" ref="M100">+IFERROR(ROUND(INDEX(FCSTSDV!$D$2:$N$674,MATCH(ok!$D100,FCSTSDV!$C$2:$C$674,0),MATCH(ok!M$3,FCSTSDV!$D$1:$N$1,0))/ok!$F100,1),0)</f>
        <v>0</v>
      </c>
      <c r="N100" s="92">
        <f t="array" ref="N100">+IFERROR(ROUND(INDEX(FCSTSDV!$D$2:$N$674,MATCH(ok!$D100,FCSTSDV!$C$2:$C$674,0),MATCH(ok!N$3,FCSTSDV!$D$1:$N$1,0))/ok!$F100,1),0)</f>
        <v>0</v>
      </c>
      <c r="O100" s="92">
        <f t="array" ref="O100">+IFERROR(ROUND(INDEX(FCSTSDV!$D$2:$N$674,MATCH(ok!$D100,FCSTSDV!$C$2:$C$674,0),MATCH(ok!O$3,FCSTSDV!$D$1:$N$1,0))/ok!$F100,1),0)</f>
        <v>0</v>
      </c>
      <c r="P100" s="92">
        <f t="array" ref="P100">+IFERROR(ROUND(INDEX(FCSTSDV!$D$2:$N$674,MATCH(ok!$D100,FCSTSDV!$C$2:$C$674,0),MATCH(ok!P$3,FCSTSDV!$D$1:$N$1,0))/ok!$F100,1),0)</f>
        <v>0</v>
      </c>
      <c r="Q100" s="92">
        <f t="array" ref="Q100">+IFERROR(ROUND(INDEX(FCSTSDV!$D$2:$N$674,MATCH(ok!$D100,FCSTSDV!$C$2:$C$674,0),MATCH(ok!Q$3,FCSTSDV!$D$1:$N$1,0))/ok!$F100,1),0)</f>
        <v>0</v>
      </c>
      <c r="R100" s="92">
        <f t="array" ref="R100">+IFERROR(ROUND(INDEX(FCSTSDV!$D$2:$N$674,MATCH(ok!$D100,FCSTSDV!$C$2:$C$674,0),MATCH(ok!R$3,FCSTSDV!$D$1:$N$1,0))/ok!$F100,1),0)</f>
        <v>0</v>
      </c>
      <c r="S100" s="92">
        <f t="array" ref="S100">+IFERROR(ROUND(INDEX(FCSTSDV!$D$2:$N$674,MATCH(ok!$D100,FCSTSDV!$C$2:$C$674,0),MATCH(ok!S$3,FCSTSDV!$D$1:$N$1,0))/ok!$F100,1),0)</f>
        <v>0</v>
      </c>
      <c r="T100" s="92">
        <f t="array" ref="T100">+IFERROR(ROUND(INDEX(FCSTSDV!$D$2:$N$674,MATCH(ok!$D100,FCSTSDV!$C$2:$C$674,0),MATCH(ok!T$3,FCSTSDV!$D$1:$N$1,0))/ok!$F100,1),0)</f>
        <v>0</v>
      </c>
      <c r="U100" s="92">
        <f t="array" ref="U100">+IFERROR(ROUND(INDEX(FCSTSDV!$D$2:$N$674,MATCH(ok!$D100,FCSTSDV!$C$2:$C$674,0),MATCH(ok!U$3,FCSTSDV!$D$1:$N$1,0))/ok!$F100,1),0)</f>
        <v>0</v>
      </c>
      <c r="V100" s="92">
        <f t="array" ref="V100">+IFERROR(ROUND(INDEX(FCSTSDV!$D$2:$N$674,MATCH(ok!$D100,FCSTSDV!$C$2:$C$674,0),MATCH(ok!V$3,FCSTSDV!$D$1:$N$1,0))/ok!$F100,1),0)</f>
        <v>0</v>
      </c>
      <c r="W100" s="92">
        <f t="array" ref="W100">+IFERROR(ROUND(INDEX(FCSTSDV!$D$2:$N$674,MATCH(ok!$D100,FCSTSDV!$C$2:$C$674,0),MATCH(ok!W$3,FCSTSDV!$D$1:$N$1,0))/ok!$F100,1),0)</f>
        <v>0</v>
      </c>
      <c r="X100" s="92">
        <f t="array" ref="X100">+IFERROR(ROUND(INDEX(FCSTSDV!$D$2:$N$674,MATCH(ok!$D100,FCSTSDV!$C$2:$C$674,0),MATCH(ok!X$3,FCSTSDV!$D$1:$N$1,0))/ok!$F100,1),0)</f>
        <v>0</v>
      </c>
      <c r="Y100" s="92">
        <f t="array" ref="Y100">+IFERROR(ROUND(INDEX(FCSTSDV!$D$2:$N$674,MATCH(ok!$D100,FCSTSDV!$C$2:$C$674,0),MATCH(ok!Y$3,FCSTSDV!$D$1:$N$1,0))/ok!$F100,1),0)</f>
        <v>0</v>
      </c>
      <c r="Z100" s="92">
        <f t="array" ref="Z100">+IFERROR(ROUND(INDEX(FCSTSDV!$D$2:$N$674,MATCH(ok!$D100,FCSTSDV!$C$2:$C$674,0),MATCH(ok!Z$3,FCSTSDV!$D$1:$N$1,0))/ok!$F100,1),0)</f>
        <v>0</v>
      </c>
      <c r="AA100" s="92">
        <f t="array" ref="AA100">+IFERROR(ROUND(INDEX(FCSTSDV!$D$2:$N$674,MATCH(ok!$D100,FCSTSDV!$C$2:$C$674,0),MATCH(ok!AA$3,FCSTSDV!$D$1:$N$1,0))/ok!$F100,1),0)</f>
        <v>0</v>
      </c>
      <c r="AB100" s="92">
        <f t="array" ref="AB100">+IFERROR(ROUND(INDEX(FCSTSDV!$D$2:$N$674,MATCH(ok!$D100,FCSTSDV!$C$2:$C$674,0),MATCH(ok!AB$3,FCSTSDV!$D$1:$N$1,0))/ok!$F100,1),0)</f>
        <v>0</v>
      </c>
      <c r="AC100" s="92">
        <f t="array" ref="AC100">+IFERROR(ROUND(INDEX(FCSTSDV!$D$2:$N$674,MATCH(ok!$D100,FCSTSDV!$C$2:$C$674,0),MATCH(ok!AC$3,FCSTSDV!$D$1:$N$1,0))/ok!$F100,1),0)</f>
        <v>0</v>
      </c>
      <c r="AD100" s="92">
        <f t="array" ref="AD100">+IFERROR(ROUND(INDEX(FCSTSDV!$D$2:$N$674,MATCH(ok!$D100,FCSTSDV!$C$2:$C$674,0),MATCH(ok!AD$3,FCSTSDV!$D$1:$N$1,0))/ok!$F100,1),0)</f>
        <v>0</v>
      </c>
      <c r="AE100" s="92">
        <f t="array" ref="AE100">+IFERROR(ROUND(INDEX(FCSTSDV!$D$2:$N$674,MATCH(ok!$D100,FCSTSDV!$C$2:$C$674,0),MATCH(ok!AE$3,FCSTSDV!$D$1:$N$1,0))/ok!$F100,1),0)</f>
        <v>0</v>
      </c>
      <c r="AF100" s="92">
        <f t="array" ref="AF100">+IFERROR(ROUND(INDEX(FCSTSDV!$D$2:$N$674,MATCH(ok!$D100,FCSTSDV!$C$2:$C$674,0),MATCH(ok!AF$3,FCSTSDV!$D$1:$N$1,0))/ok!$F100,1),0)</f>
        <v>0</v>
      </c>
      <c r="AG100" s="92">
        <f t="array" ref="AG100">+IFERROR(ROUND(INDEX(FCSTSDV!$D$2:$N$674,MATCH(ok!$D100,FCSTSDV!$C$2:$C$674,0),MATCH(ok!AG$3,FCSTSDV!$D$1:$N$1,0))/ok!$F100,1),0)</f>
        <v>0</v>
      </c>
    </row>
    <row r="101" spans="1:33" ht="21" customHeight="1">
      <c r="A101" s="813"/>
      <c r="B101" s="795"/>
      <c r="C101" s="224"/>
      <c r="D101" s="128" t="s">
        <v>125</v>
      </c>
      <c r="E101" s="204"/>
      <c r="F101" s="49">
        <v>100</v>
      </c>
      <c r="G101" s="48"/>
      <c r="H101" s="48"/>
      <c r="I101" s="785"/>
      <c r="J101" s="79">
        <f>+IF(SUM(K101:L101)&lt;&gt;$N$3,ROUND(IFERROR(VLOOKUP(D101,FCSTSDV!$C$2:$C$285,2,0),0)/ok!F101+0,0),0)</f>
        <v>0</v>
      </c>
      <c r="K101" s="92">
        <f t="array" ref="K101">+IFERROR(ROUND(INDEX(FCSTSDV!$D$2:$N$674,MATCH(ok!$D101,FCSTSDV!$C$2:$C$674,0),MATCH(ok!K$3,FCSTSDV!$D$1:$N$1,0))/ok!$F101,1),0)</f>
        <v>0</v>
      </c>
      <c r="L101" s="92">
        <f t="array" ref="L101">+IFERROR(ROUND(INDEX(FCSTSDV!$D$2:$N$674,MATCH(ok!$D101,FCSTSDV!$C$2:$C$674,0),MATCH(ok!L$3,FCSTSDV!$D$1:$N$1,0))/ok!$F101,1),0)</f>
        <v>0</v>
      </c>
      <c r="M101" s="92">
        <f t="array" ref="M101">+IFERROR(ROUND(INDEX(FCSTSDV!$D$2:$N$674,MATCH(ok!$D101,FCSTSDV!$C$2:$C$674,0),MATCH(ok!M$3,FCSTSDV!$D$1:$N$1,0))/ok!$F101,1),0)</f>
        <v>0</v>
      </c>
      <c r="N101" s="92">
        <f t="array" ref="N101">+IFERROR(ROUND(INDEX(FCSTSDV!$D$2:$N$674,MATCH(ok!$D101,FCSTSDV!$C$2:$C$674,0),MATCH(ok!N$3,FCSTSDV!$D$1:$N$1,0))/ok!$F101,1),0)</f>
        <v>0</v>
      </c>
      <c r="O101" s="92">
        <f t="array" ref="O101">+IFERROR(ROUND(INDEX(FCSTSDV!$D$2:$N$674,MATCH(ok!$D101,FCSTSDV!$C$2:$C$674,0),MATCH(ok!O$3,FCSTSDV!$D$1:$N$1,0))/ok!$F101,1),0)</f>
        <v>0</v>
      </c>
      <c r="P101" s="92">
        <f t="array" ref="P101">+IFERROR(ROUND(INDEX(FCSTSDV!$D$2:$N$674,MATCH(ok!$D101,FCSTSDV!$C$2:$C$674,0),MATCH(ok!P$3,FCSTSDV!$D$1:$N$1,0))/ok!$F101,1),0)</f>
        <v>0</v>
      </c>
      <c r="Q101" s="92">
        <f t="array" ref="Q101">+IFERROR(ROUND(INDEX(FCSTSDV!$D$2:$N$674,MATCH(ok!$D101,FCSTSDV!$C$2:$C$674,0),MATCH(ok!Q$3,FCSTSDV!$D$1:$N$1,0))/ok!$F101,1),0)</f>
        <v>0</v>
      </c>
      <c r="R101" s="92">
        <f t="array" ref="R101">+IFERROR(ROUND(INDEX(FCSTSDV!$D$2:$N$674,MATCH(ok!$D101,FCSTSDV!$C$2:$C$674,0),MATCH(ok!R$3,FCSTSDV!$D$1:$N$1,0))/ok!$F101,1),0)</f>
        <v>0</v>
      </c>
      <c r="S101" s="92">
        <f t="array" ref="S101">+IFERROR(ROUND(INDEX(FCSTSDV!$D$2:$N$674,MATCH(ok!$D101,FCSTSDV!$C$2:$C$674,0),MATCH(ok!S$3,FCSTSDV!$D$1:$N$1,0))/ok!$F101,1),0)</f>
        <v>0</v>
      </c>
      <c r="T101" s="92">
        <f t="array" ref="T101">+IFERROR(ROUND(INDEX(FCSTSDV!$D$2:$N$674,MATCH(ok!$D101,FCSTSDV!$C$2:$C$674,0),MATCH(ok!T$3,FCSTSDV!$D$1:$N$1,0))/ok!$F101,1),0)</f>
        <v>0</v>
      </c>
      <c r="U101" s="92">
        <f t="array" ref="U101">+IFERROR(ROUND(INDEX(FCSTSDV!$D$2:$N$674,MATCH(ok!$D101,FCSTSDV!$C$2:$C$674,0),MATCH(ok!U$3,FCSTSDV!$D$1:$N$1,0))/ok!$F101,1),0)</f>
        <v>0</v>
      </c>
      <c r="V101" s="92">
        <f t="array" ref="V101">+IFERROR(ROUND(INDEX(FCSTSDV!$D$2:$N$674,MATCH(ok!$D101,FCSTSDV!$C$2:$C$674,0),MATCH(ok!V$3,FCSTSDV!$D$1:$N$1,0))/ok!$F101,1),0)</f>
        <v>0</v>
      </c>
      <c r="W101" s="92">
        <f t="array" ref="W101">+IFERROR(ROUND(INDEX(FCSTSDV!$D$2:$N$674,MATCH(ok!$D101,FCSTSDV!$C$2:$C$674,0),MATCH(ok!W$3,FCSTSDV!$D$1:$N$1,0))/ok!$F101,1),0)</f>
        <v>0</v>
      </c>
      <c r="X101" s="92">
        <f t="array" ref="X101">+IFERROR(ROUND(INDEX(FCSTSDV!$D$2:$N$674,MATCH(ok!$D101,FCSTSDV!$C$2:$C$674,0),MATCH(ok!X$3,FCSTSDV!$D$1:$N$1,0))/ok!$F101,1),0)</f>
        <v>0</v>
      </c>
      <c r="Y101" s="92">
        <f t="array" ref="Y101">+IFERROR(ROUND(INDEX(FCSTSDV!$D$2:$N$674,MATCH(ok!$D101,FCSTSDV!$C$2:$C$674,0),MATCH(ok!Y$3,FCSTSDV!$D$1:$N$1,0))/ok!$F101,1),0)</f>
        <v>0</v>
      </c>
      <c r="Z101" s="92">
        <f t="array" ref="Z101">+IFERROR(ROUND(INDEX(FCSTSDV!$D$2:$N$674,MATCH(ok!$D101,FCSTSDV!$C$2:$C$674,0),MATCH(ok!Z$3,FCSTSDV!$D$1:$N$1,0))/ok!$F101,1),0)</f>
        <v>0</v>
      </c>
      <c r="AA101" s="92">
        <f t="array" ref="AA101">+IFERROR(ROUND(INDEX(FCSTSDV!$D$2:$N$674,MATCH(ok!$D101,FCSTSDV!$C$2:$C$674,0),MATCH(ok!AA$3,FCSTSDV!$D$1:$N$1,0))/ok!$F101,1),0)</f>
        <v>0</v>
      </c>
      <c r="AB101" s="92">
        <f t="array" ref="AB101">+IFERROR(ROUND(INDEX(FCSTSDV!$D$2:$N$674,MATCH(ok!$D101,FCSTSDV!$C$2:$C$674,0),MATCH(ok!AB$3,FCSTSDV!$D$1:$N$1,0))/ok!$F101,1),0)</f>
        <v>0</v>
      </c>
      <c r="AC101" s="92">
        <f t="array" ref="AC101">+IFERROR(ROUND(INDEX(FCSTSDV!$D$2:$N$674,MATCH(ok!$D101,FCSTSDV!$C$2:$C$674,0),MATCH(ok!AC$3,FCSTSDV!$D$1:$N$1,0))/ok!$F101,1),0)</f>
        <v>0</v>
      </c>
      <c r="AD101" s="92">
        <f t="array" ref="AD101">+IFERROR(ROUND(INDEX(FCSTSDV!$D$2:$N$674,MATCH(ok!$D101,FCSTSDV!$C$2:$C$674,0),MATCH(ok!AD$3,FCSTSDV!$D$1:$N$1,0))/ok!$F101,1),0)</f>
        <v>0</v>
      </c>
      <c r="AE101" s="92">
        <f t="array" ref="AE101">+IFERROR(ROUND(INDEX(FCSTSDV!$D$2:$N$674,MATCH(ok!$D101,FCSTSDV!$C$2:$C$674,0),MATCH(ok!AE$3,FCSTSDV!$D$1:$N$1,0))/ok!$F101,1),0)</f>
        <v>0</v>
      </c>
      <c r="AF101" s="92">
        <f t="array" ref="AF101">+IFERROR(ROUND(INDEX(FCSTSDV!$D$2:$N$674,MATCH(ok!$D101,FCSTSDV!$C$2:$C$674,0),MATCH(ok!AF$3,FCSTSDV!$D$1:$N$1,0))/ok!$F101,1),0)</f>
        <v>0</v>
      </c>
      <c r="AG101" s="92">
        <f t="array" ref="AG101">+IFERROR(ROUND(INDEX(FCSTSDV!$D$2:$N$674,MATCH(ok!$D101,FCSTSDV!$C$2:$C$674,0),MATCH(ok!AG$3,FCSTSDV!$D$1:$N$1,0))/ok!$F101,1),0)</f>
        <v>0</v>
      </c>
    </row>
    <row r="102" spans="1:33" ht="21" customHeight="1">
      <c r="A102" s="813"/>
      <c r="B102" s="795"/>
      <c r="C102" s="224"/>
      <c r="D102" s="128" t="s">
        <v>1462</v>
      </c>
      <c r="E102" s="204"/>
      <c r="F102" s="131">
        <v>1000</v>
      </c>
      <c r="G102" s="48"/>
      <c r="H102" s="48"/>
      <c r="I102" s="785"/>
      <c r="J102" s="79">
        <f>+IF(SUM(K102:L102)&lt;&gt;$N$3,ROUND(IFERROR(VLOOKUP(D102,FCSTSDV!$C$2:$C$285,2,0),0)/ok!F102+0,0),0)</f>
        <v>0</v>
      </c>
      <c r="K102" s="92"/>
      <c r="L102" s="92"/>
      <c r="M102" s="92"/>
      <c r="N102" s="92"/>
      <c r="O102" s="92"/>
      <c r="P102" s="92"/>
      <c r="Q102" s="92"/>
      <c r="R102" s="92"/>
      <c r="S102" s="92"/>
      <c r="T102" s="92"/>
      <c r="U102" s="92"/>
      <c r="V102" s="92"/>
      <c r="W102" s="92">
        <f t="array" ref="W102">+IFERROR(ROUND(INDEX(FCSTSDV!$D$2:$N$674,MATCH(ok!$D102,FCSTSDV!$C$2:$C$674,0),MATCH(ok!W$3,FCSTSDV!$D$1:$N$1,0))/ok!$F102,1),0)</f>
        <v>0</v>
      </c>
      <c r="X102" s="92">
        <f t="array" ref="X102">+IFERROR(ROUND(INDEX(FCSTSDV!$D$2:$N$674,MATCH(ok!$D102,FCSTSDV!$C$2:$C$674,0),MATCH(ok!X$3,FCSTSDV!$D$1:$N$1,0))/ok!$F102,1),0)</f>
        <v>0</v>
      </c>
      <c r="Y102" s="92">
        <f t="array" ref="Y102">+IFERROR(ROUND(INDEX(FCSTSDV!$D$2:$N$674,MATCH(ok!$D102,FCSTSDV!$C$2:$C$674,0),MATCH(ok!Y$3,FCSTSDV!$D$1:$N$1,0))/ok!$F102,1),0)</f>
        <v>0</v>
      </c>
      <c r="Z102" s="92">
        <f t="array" ref="Z102">+IFERROR(ROUND(INDEX(FCSTSDV!$D$2:$N$674,MATCH(ok!$D102,FCSTSDV!$C$2:$C$674,0),MATCH(ok!Z$3,FCSTSDV!$D$1:$N$1,0))/ok!$F102,1),0)</f>
        <v>0</v>
      </c>
      <c r="AA102" s="92">
        <f t="array" ref="AA102">+IFERROR(ROUND(INDEX(FCSTSDV!$D$2:$N$674,MATCH(ok!$D102,FCSTSDV!$C$2:$C$674,0),MATCH(ok!AA$3,FCSTSDV!$D$1:$N$1,0))/ok!$F102,1),0)</f>
        <v>0</v>
      </c>
      <c r="AB102" s="92">
        <f t="array" ref="AB102">+IFERROR(ROUND(INDEX(FCSTSDV!$D$2:$N$674,MATCH(ok!$D102,FCSTSDV!$C$2:$C$674,0),MATCH(ok!AB$3,FCSTSDV!$D$1:$N$1,0))/ok!$F102,1),0)</f>
        <v>0</v>
      </c>
      <c r="AC102" s="92">
        <f t="array" ref="AC102">+IFERROR(ROUND(INDEX(FCSTSDV!$D$2:$N$674,MATCH(ok!$D102,FCSTSDV!$C$2:$C$674,0),MATCH(ok!AC$3,FCSTSDV!$D$1:$N$1,0))/ok!$F102,1),0)</f>
        <v>0</v>
      </c>
      <c r="AD102" s="92">
        <f t="array" ref="AD102">+IFERROR(ROUND(INDEX(FCSTSDV!$D$2:$N$674,MATCH(ok!$D102,FCSTSDV!$C$2:$C$674,0),MATCH(ok!AD$3,FCSTSDV!$D$1:$N$1,0))/ok!$F102,1),0)</f>
        <v>0</v>
      </c>
      <c r="AE102" s="92">
        <f t="array" ref="AE102">+IFERROR(ROUND(INDEX(FCSTSDV!$D$2:$N$674,MATCH(ok!$D102,FCSTSDV!$C$2:$C$674,0),MATCH(ok!AE$3,FCSTSDV!$D$1:$N$1,0))/ok!$F102,1),0)</f>
        <v>0</v>
      </c>
      <c r="AF102" s="92">
        <f t="array" ref="AF102">+IFERROR(ROUND(INDEX(FCSTSDV!$D$2:$N$674,MATCH(ok!$D102,FCSTSDV!$C$2:$C$674,0),MATCH(ok!AF$3,FCSTSDV!$D$1:$N$1,0))/ok!$F102,1),0)</f>
        <v>0</v>
      </c>
      <c r="AG102" s="92">
        <f t="array" ref="AG102">+IFERROR(ROUND(INDEX(FCSTSDV!$D$2:$N$674,MATCH(ok!$D102,FCSTSDV!$C$2:$C$674,0),MATCH(ok!AG$3,FCSTSDV!$D$1:$N$1,0))/ok!$F102,1),0)</f>
        <v>0</v>
      </c>
    </row>
    <row r="103" spans="1:33" ht="20.100000000000001" customHeight="1">
      <c r="A103" s="813"/>
      <c r="B103" s="795"/>
      <c r="C103" s="224"/>
      <c r="D103" s="128" t="s">
        <v>40</v>
      </c>
      <c r="E103" s="204" t="str">
        <f>+E100</f>
        <v>8*17</v>
      </c>
      <c r="F103" s="131">
        <v>100</v>
      </c>
      <c r="G103" s="48"/>
      <c r="H103" s="48"/>
      <c r="I103" s="785"/>
      <c r="J103" s="79">
        <f>+IF(SUM(K103:L103)&lt;&gt;$N$3,ROUND(IFERROR(VLOOKUP(D103,FCSTSDV!$C$2:$C$285,2,0),0)/ok!F103+0,0),0)</f>
        <v>0</v>
      </c>
      <c r="K103" s="92">
        <f t="array" ref="K103">+IFERROR(ROUND(INDEX(FCSTSDV!$D$2:$N$674,MATCH(ok!$D103,FCSTSDV!$C$2:$C$674,0),MATCH(ok!K$3,FCSTSDV!$D$1:$N$1,0))/ok!$F103,1),0)</f>
        <v>0</v>
      </c>
      <c r="L103" s="92">
        <f t="array" ref="L103">+IFERROR(ROUND(INDEX(FCSTSDV!$D$2:$N$674,MATCH(ok!$D103,FCSTSDV!$C$2:$C$674,0),MATCH(ok!L$3,FCSTSDV!$D$1:$N$1,0))/ok!$F103,1),0)</f>
        <v>0</v>
      </c>
      <c r="M103" s="92">
        <f t="array" ref="M103">+IFERROR(ROUND(INDEX(FCSTSDV!$D$2:$N$674,MATCH(ok!$D103,FCSTSDV!$C$2:$C$674,0),MATCH(ok!M$3,FCSTSDV!$D$1:$N$1,0))/ok!$F103,1),0)</f>
        <v>0</v>
      </c>
      <c r="N103" s="92">
        <f t="array" ref="N103">+IFERROR(ROUND(INDEX(FCSTSDV!$D$2:$N$674,MATCH(ok!$D103,FCSTSDV!$C$2:$C$674,0),MATCH(ok!N$3,FCSTSDV!$D$1:$N$1,0))/ok!$F103,1),0)</f>
        <v>0</v>
      </c>
      <c r="O103" s="92">
        <f t="array" ref="O103">+IFERROR(ROUND(INDEX(FCSTSDV!$D$2:$N$674,MATCH(ok!$D103,FCSTSDV!$C$2:$C$674,0),MATCH(ok!O$3,FCSTSDV!$D$1:$N$1,0))/ok!$F103,1),0)</f>
        <v>0</v>
      </c>
      <c r="P103" s="92">
        <f t="array" ref="P103">+IFERROR(ROUND(INDEX(FCSTSDV!$D$2:$N$674,MATCH(ok!$D103,FCSTSDV!$C$2:$C$674,0),MATCH(ok!P$3,FCSTSDV!$D$1:$N$1,0))/ok!$F103,1),0)</f>
        <v>0</v>
      </c>
      <c r="Q103" s="92">
        <f t="array" ref="Q103">+IFERROR(ROUND(INDEX(FCSTSDV!$D$2:$N$674,MATCH(ok!$D103,FCSTSDV!$C$2:$C$674,0),MATCH(ok!Q$3,FCSTSDV!$D$1:$N$1,0))/ok!$F103,1),0)</f>
        <v>0</v>
      </c>
      <c r="R103" s="92">
        <f t="array" ref="R103">+IFERROR(ROUND(INDEX(FCSTSDV!$D$2:$N$674,MATCH(ok!$D103,FCSTSDV!$C$2:$C$674,0),MATCH(ok!R$3,FCSTSDV!$D$1:$N$1,0))/ok!$F103,1),0)</f>
        <v>0</v>
      </c>
      <c r="S103" s="92">
        <f t="array" ref="S103">+IFERROR(ROUND(INDEX(FCSTSDV!$D$2:$N$674,MATCH(ok!$D103,FCSTSDV!$C$2:$C$674,0),MATCH(ok!S$3,FCSTSDV!$D$1:$N$1,0))/ok!$F103,1),0)</f>
        <v>0</v>
      </c>
      <c r="T103" s="92">
        <f t="array" ref="T103">+IFERROR(ROUND(INDEX(FCSTSDV!$D$2:$N$674,MATCH(ok!$D103,FCSTSDV!$C$2:$C$674,0),MATCH(ok!T$3,FCSTSDV!$D$1:$N$1,0))/ok!$F103,1),0)</f>
        <v>0</v>
      </c>
      <c r="U103" s="92">
        <f t="array" ref="U103">+IFERROR(ROUND(INDEX(FCSTSDV!$D$2:$N$674,MATCH(ok!$D103,FCSTSDV!$C$2:$C$674,0),MATCH(ok!U$3,FCSTSDV!$D$1:$N$1,0))/ok!$F103,1),0)</f>
        <v>0</v>
      </c>
      <c r="V103" s="92">
        <f t="array" ref="V103">+IFERROR(ROUND(INDEX(FCSTSDV!$D$2:$N$674,MATCH(ok!$D103,FCSTSDV!$C$2:$C$674,0),MATCH(ok!V$3,FCSTSDV!$D$1:$N$1,0))/ok!$F103,1),0)</f>
        <v>0</v>
      </c>
      <c r="W103" s="92">
        <f t="array" ref="W103">+IFERROR(ROUND(INDEX(FCSTSDV!$D$2:$N$674,MATCH(ok!$D103,FCSTSDV!$C$2:$C$674,0),MATCH(ok!W$3,FCSTSDV!$D$1:$N$1,0))/ok!$F103,1),0)</f>
        <v>0</v>
      </c>
      <c r="X103" s="92">
        <f t="array" ref="X103">+IFERROR(ROUND(INDEX(FCSTSDV!$D$2:$N$674,MATCH(ok!$D103,FCSTSDV!$C$2:$C$674,0),MATCH(ok!X$3,FCSTSDV!$D$1:$N$1,0))/ok!$F103,1),0)</f>
        <v>0</v>
      </c>
      <c r="Y103" s="92">
        <f t="array" ref="Y103">+IFERROR(ROUND(INDEX(FCSTSDV!$D$2:$N$674,MATCH(ok!$D103,FCSTSDV!$C$2:$C$674,0),MATCH(ok!Y$3,FCSTSDV!$D$1:$N$1,0))/ok!$F103,1),0)</f>
        <v>0</v>
      </c>
      <c r="Z103" s="92">
        <f t="array" ref="Z103">+IFERROR(ROUND(INDEX(FCSTSDV!$D$2:$N$674,MATCH(ok!$D103,FCSTSDV!$C$2:$C$674,0),MATCH(ok!Z$3,FCSTSDV!$D$1:$N$1,0))/ok!$F103,1),0)</f>
        <v>0</v>
      </c>
      <c r="AA103" s="92">
        <f t="array" ref="AA103">+IFERROR(ROUND(INDEX(FCSTSDV!$D$2:$N$674,MATCH(ok!$D103,FCSTSDV!$C$2:$C$674,0),MATCH(ok!AA$3,FCSTSDV!$D$1:$N$1,0))/ok!$F103,1),0)</f>
        <v>0</v>
      </c>
      <c r="AB103" s="92">
        <f t="array" ref="AB103">+IFERROR(ROUND(INDEX(FCSTSDV!$D$2:$N$674,MATCH(ok!$D103,FCSTSDV!$C$2:$C$674,0),MATCH(ok!AB$3,FCSTSDV!$D$1:$N$1,0))/ok!$F103,1),0)</f>
        <v>0</v>
      </c>
      <c r="AC103" s="92">
        <f t="array" ref="AC103">+IFERROR(ROUND(INDEX(FCSTSDV!$D$2:$N$674,MATCH(ok!$D103,FCSTSDV!$C$2:$C$674,0),MATCH(ok!AC$3,FCSTSDV!$D$1:$N$1,0))/ok!$F103,1),0)</f>
        <v>0</v>
      </c>
      <c r="AD103" s="92">
        <f t="array" ref="AD103">+IFERROR(ROUND(INDEX(FCSTSDV!$D$2:$N$674,MATCH(ok!$D103,FCSTSDV!$C$2:$C$674,0),MATCH(ok!AD$3,FCSTSDV!$D$1:$N$1,0))/ok!$F103,1),0)</f>
        <v>0</v>
      </c>
      <c r="AE103" s="92">
        <f t="array" ref="AE103">+IFERROR(ROUND(INDEX(FCSTSDV!$D$2:$N$674,MATCH(ok!$D103,FCSTSDV!$C$2:$C$674,0),MATCH(ok!AE$3,FCSTSDV!$D$1:$N$1,0))/ok!$F103,1),0)</f>
        <v>0</v>
      </c>
      <c r="AF103" s="92">
        <f t="array" ref="AF103">+IFERROR(ROUND(INDEX(FCSTSDV!$D$2:$N$674,MATCH(ok!$D103,FCSTSDV!$C$2:$C$674,0),MATCH(ok!AF$3,FCSTSDV!$D$1:$N$1,0))/ok!$F103,1),0)</f>
        <v>0</v>
      </c>
      <c r="AG103" s="92">
        <f t="array" ref="AG103">+IFERROR(ROUND(INDEX(FCSTSDV!$D$2:$N$674,MATCH(ok!$D103,FCSTSDV!$C$2:$C$674,0),MATCH(ok!AG$3,FCSTSDV!$D$1:$N$1,0))/ok!$F103,1),0)</f>
        <v>0</v>
      </c>
    </row>
    <row r="104" spans="1:33" ht="20.100000000000001" customHeight="1">
      <c r="A104" s="813"/>
      <c r="B104" s="795"/>
      <c r="C104" s="224"/>
      <c r="D104" s="128" t="s">
        <v>41</v>
      </c>
      <c r="E104" s="204" t="str">
        <f>+E103</f>
        <v>8*17</v>
      </c>
      <c r="F104" s="49">
        <v>100</v>
      </c>
      <c r="G104" s="48"/>
      <c r="H104" s="48"/>
      <c r="I104" s="785"/>
      <c r="J104" s="79">
        <f>+IF(SUM(K104:L104)&lt;&gt;$N$3,ROUND(IFERROR(VLOOKUP(D104,FCSTSDV!$C$2:$C$285,2,0),0)/ok!F104+0,0),0)</f>
        <v>0</v>
      </c>
      <c r="K104" s="92">
        <f t="array" ref="K104">+IFERROR(ROUND(INDEX(FCSTSDV!$D$2:$N$674,MATCH(ok!$D104,FCSTSDV!$C$2:$C$674,0),MATCH(ok!K$3,FCSTSDV!$D$1:$N$1,0))/ok!$F104,1),0)</f>
        <v>0</v>
      </c>
      <c r="L104" s="92">
        <f t="array" ref="L104">+IFERROR(ROUND(INDEX(FCSTSDV!$D$2:$N$674,MATCH(ok!$D104,FCSTSDV!$C$2:$C$674,0),MATCH(ok!L$3,FCSTSDV!$D$1:$N$1,0))/ok!$F104,1),0)</f>
        <v>0</v>
      </c>
      <c r="M104" s="92">
        <f t="array" ref="M104">+IFERROR(ROUND(INDEX(FCSTSDV!$D$2:$N$674,MATCH(ok!$D104,FCSTSDV!$C$2:$C$674,0),MATCH(ok!M$3,FCSTSDV!$D$1:$N$1,0))/ok!$F104,1),0)</f>
        <v>0</v>
      </c>
      <c r="N104" s="92">
        <f t="array" ref="N104">+IFERROR(ROUND(INDEX(FCSTSDV!$D$2:$N$674,MATCH(ok!$D104,FCSTSDV!$C$2:$C$674,0),MATCH(ok!N$3,FCSTSDV!$D$1:$N$1,0))/ok!$F104,1),0)</f>
        <v>0</v>
      </c>
      <c r="O104" s="92">
        <f t="array" ref="O104">+IFERROR(ROUND(INDEX(FCSTSDV!$D$2:$N$674,MATCH(ok!$D104,FCSTSDV!$C$2:$C$674,0),MATCH(ok!O$3,FCSTSDV!$D$1:$N$1,0))/ok!$F104,1),0)</f>
        <v>0</v>
      </c>
      <c r="P104" s="92">
        <f t="array" ref="P104">+IFERROR(ROUND(INDEX(FCSTSDV!$D$2:$N$674,MATCH(ok!$D104,FCSTSDV!$C$2:$C$674,0),MATCH(ok!P$3,FCSTSDV!$D$1:$N$1,0))/ok!$F104,1),0)</f>
        <v>0</v>
      </c>
      <c r="Q104" s="92">
        <f t="array" ref="Q104">+IFERROR(ROUND(INDEX(FCSTSDV!$D$2:$N$674,MATCH(ok!$D104,FCSTSDV!$C$2:$C$674,0),MATCH(ok!Q$3,FCSTSDV!$D$1:$N$1,0))/ok!$F104,1),0)</f>
        <v>0</v>
      </c>
      <c r="R104" s="92">
        <f t="array" ref="R104">+IFERROR(ROUND(INDEX(FCSTSDV!$D$2:$N$674,MATCH(ok!$D104,FCSTSDV!$C$2:$C$674,0),MATCH(ok!R$3,FCSTSDV!$D$1:$N$1,0))/ok!$F104,1),0)</f>
        <v>0</v>
      </c>
      <c r="S104" s="92">
        <f t="array" ref="S104">+IFERROR(ROUND(INDEX(FCSTSDV!$D$2:$N$674,MATCH(ok!$D104,FCSTSDV!$C$2:$C$674,0),MATCH(ok!S$3,FCSTSDV!$D$1:$N$1,0))/ok!$F104,1),0)</f>
        <v>0</v>
      </c>
      <c r="T104" s="92">
        <f t="array" ref="T104">+IFERROR(ROUND(INDEX(FCSTSDV!$D$2:$N$674,MATCH(ok!$D104,FCSTSDV!$C$2:$C$674,0),MATCH(ok!T$3,FCSTSDV!$D$1:$N$1,0))/ok!$F104,1),0)</f>
        <v>0</v>
      </c>
      <c r="U104" s="92">
        <f t="array" ref="U104">+IFERROR(ROUND(INDEX(FCSTSDV!$D$2:$N$674,MATCH(ok!$D104,FCSTSDV!$C$2:$C$674,0),MATCH(ok!U$3,FCSTSDV!$D$1:$N$1,0))/ok!$F104,1),0)</f>
        <v>0</v>
      </c>
      <c r="V104" s="92">
        <f t="array" ref="V104">+IFERROR(ROUND(INDEX(FCSTSDV!$D$2:$N$674,MATCH(ok!$D104,FCSTSDV!$C$2:$C$674,0),MATCH(ok!V$3,FCSTSDV!$D$1:$N$1,0))/ok!$F104,1),0)</f>
        <v>0</v>
      </c>
      <c r="W104" s="92">
        <f t="array" ref="W104">+IFERROR(ROUND(INDEX(FCSTSDV!$D$2:$N$674,MATCH(ok!$D104,FCSTSDV!$C$2:$C$674,0),MATCH(ok!W$3,FCSTSDV!$D$1:$N$1,0))/ok!$F104,1),0)</f>
        <v>0</v>
      </c>
      <c r="X104" s="92">
        <f t="array" ref="X104">+IFERROR(ROUND(INDEX(FCSTSDV!$D$2:$N$674,MATCH(ok!$D104,FCSTSDV!$C$2:$C$674,0),MATCH(ok!X$3,FCSTSDV!$D$1:$N$1,0))/ok!$F104,1),0)</f>
        <v>0</v>
      </c>
      <c r="Y104" s="92">
        <f t="array" ref="Y104">+IFERROR(ROUND(INDEX(FCSTSDV!$D$2:$N$674,MATCH(ok!$D104,FCSTSDV!$C$2:$C$674,0),MATCH(ok!Y$3,FCSTSDV!$D$1:$N$1,0))/ok!$F104,1),0)</f>
        <v>0</v>
      </c>
      <c r="Z104" s="92">
        <f t="array" ref="Z104">+IFERROR(ROUND(INDEX(FCSTSDV!$D$2:$N$674,MATCH(ok!$D104,FCSTSDV!$C$2:$C$674,0),MATCH(ok!Z$3,FCSTSDV!$D$1:$N$1,0))/ok!$F104,1),0)</f>
        <v>0</v>
      </c>
      <c r="AA104" s="92">
        <f t="array" ref="AA104">+IFERROR(ROUND(INDEX(FCSTSDV!$D$2:$N$674,MATCH(ok!$D104,FCSTSDV!$C$2:$C$674,0),MATCH(ok!AA$3,FCSTSDV!$D$1:$N$1,0))/ok!$F104,1),0)</f>
        <v>0</v>
      </c>
      <c r="AB104" s="92">
        <f t="array" ref="AB104">+IFERROR(ROUND(INDEX(FCSTSDV!$D$2:$N$674,MATCH(ok!$D104,FCSTSDV!$C$2:$C$674,0),MATCH(ok!AB$3,FCSTSDV!$D$1:$N$1,0))/ok!$F104,1),0)</f>
        <v>0</v>
      </c>
      <c r="AC104" s="92">
        <f t="array" ref="AC104">+IFERROR(ROUND(INDEX(FCSTSDV!$D$2:$N$674,MATCH(ok!$D104,FCSTSDV!$C$2:$C$674,0),MATCH(ok!AC$3,FCSTSDV!$D$1:$N$1,0))/ok!$F104,1),0)</f>
        <v>0</v>
      </c>
      <c r="AD104" s="92">
        <f t="array" ref="AD104">+IFERROR(ROUND(INDEX(FCSTSDV!$D$2:$N$674,MATCH(ok!$D104,FCSTSDV!$C$2:$C$674,0),MATCH(ok!AD$3,FCSTSDV!$D$1:$N$1,0))/ok!$F104,1),0)</f>
        <v>0</v>
      </c>
      <c r="AE104" s="92">
        <f t="array" ref="AE104">+IFERROR(ROUND(INDEX(FCSTSDV!$D$2:$N$674,MATCH(ok!$D104,FCSTSDV!$C$2:$C$674,0),MATCH(ok!AE$3,FCSTSDV!$D$1:$N$1,0))/ok!$F104,1),0)</f>
        <v>0</v>
      </c>
      <c r="AF104" s="92">
        <f t="array" ref="AF104">+IFERROR(ROUND(INDEX(FCSTSDV!$D$2:$N$674,MATCH(ok!$D104,FCSTSDV!$C$2:$C$674,0),MATCH(ok!AF$3,FCSTSDV!$D$1:$N$1,0))/ok!$F104,1),0)</f>
        <v>0</v>
      </c>
      <c r="AG104" s="92">
        <f t="array" ref="AG104">+IFERROR(ROUND(INDEX(FCSTSDV!$D$2:$N$674,MATCH(ok!$D104,FCSTSDV!$C$2:$C$674,0),MATCH(ok!AG$3,FCSTSDV!$D$1:$N$1,0))/ok!$F104,1),0)</f>
        <v>0</v>
      </c>
    </row>
    <row r="105" spans="1:33" ht="20.100000000000001" customHeight="1">
      <c r="A105" s="807"/>
      <c r="B105" s="792"/>
      <c r="C105" s="74"/>
      <c r="D105" s="52" t="s">
        <v>42</v>
      </c>
      <c r="E105" s="205" t="str">
        <f>+E104</f>
        <v>8*17</v>
      </c>
      <c r="F105" s="53" t="s">
        <v>43</v>
      </c>
      <c r="G105" s="54"/>
      <c r="H105" s="54"/>
      <c r="I105" s="782"/>
      <c r="J105" s="263">
        <f>+SUM(J97:J104)</f>
        <v>0</v>
      </c>
      <c r="K105" s="90" t="e">
        <f>+$I$97+$J$105-SUM(K97:K104)</f>
        <v>#REF!</v>
      </c>
      <c r="L105" s="90" t="e">
        <f>+$I$97+$J$105-SUM(L97:L104)</f>
        <v>#REF!</v>
      </c>
      <c r="M105" s="90" t="e">
        <f>+$I$97+$J$105-SUM(M97:M104)</f>
        <v>#REF!</v>
      </c>
      <c r="N105" s="90" t="e">
        <f t="shared" ref="N105:W105" si="16">+$I$97+$J$105-SUM(N97:N104)</f>
        <v>#REF!</v>
      </c>
      <c r="O105" s="90" t="e">
        <f t="shared" si="16"/>
        <v>#REF!</v>
      </c>
      <c r="P105" s="90" t="e">
        <f t="shared" si="16"/>
        <v>#REF!</v>
      </c>
      <c r="Q105" s="90" t="e">
        <f t="shared" si="16"/>
        <v>#REF!</v>
      </c>
      <c r="R105" s="90" t="e">
        <f t="shared" si="16"/>
        <v>#REF!</v>
      </c>
      <c r="S105" s="90" t="e">
        <f t="shared" si="16"/>
        <v>#REF!</v>
      </c>
      <c r="T105" s="90" t="e">
        <f t="shared" si="16"/>
        <v>#REF!</v>
      </c>
      <c r="U105" s="90" t="e">
        <f t="shared" si="16"/>
        <v>#REF!</v>
      </c>
      <c r="V105" s="90" t="e">
        <f t="shared" si="16"/>
        <v>#REF!</v>
      </c>
      <c r="W105" s="90" t="e">
        <f t="shared" si="16"/>
        <v>#REF!</v>
      </c>
      <c r="X105" s="90" t="e">
        <f>+W105-SUM(X97:X104)</f>
        <v>#REF!</v>
      </c>
      <c r="Y105" s="90" t="e">
        <f>+X105-SUM(Y97:Y104)</f>
        <v>#REF!</v>
      </c>
      <c r="Z105" s="90" t="e">
        <f t="shared" ref="Z105:AG105" si="17">+Y105-SUM(Z97:Z104)</f>
        <v>#REF!</v>
      </c>
      <c r="AA105" s="90" t="e">
        <f t="shared" si="17"/>
        <v>#REF!</v>
      </c>
      <c r="AB105" s="90" t="e">
        <f t="shared" si="17"/>
        <v>#REF!</v>
      </c>
      <c r="AC105" s="90" t="e">
        <f t="shared" si="17"/>
        <v>#REF!</v>
      </c>
      <c r="AD105" s="90" t="e">
        <f t="shared" si="17"/>
        <v>#REF!</v>
      </c>
      <c r="AE105" s="90" t="e">
        <f t="shared" si="17"/>
        <v>#REF!</v>
      </c>
      <c r="AF105" s="90" t="e">
        <f t="shared" si="17"/>
        <v>#REF!</v>
      </c>
      <c r="AG105" s="90" t="e">
        <f t="shared" si="17"/>
        <v>#REF!</v>
      </c>
    </row>
    <row r="106" spans="1:33" ht="20.100000000000001" customHeight="1">
      <c r="A106" s="806" t="s">
        <v>14</v>
      </c>
      <c r="B106" s="791" t="s">
        <v>126</v>
      </c>
      <c r="C106" s="72" t="s">
        <v>124</v>
      </c>
      <c r="D106" s="73" t="s">
        <v>127</v>
      </c>
      <c r="E106" s="203" t="s">
        <v>126</v>
      </c>
      <c r="F106" s="44">
        <v>756</v>
      </c>
      <c r="G106" s="45"/>
      <c r="H106" s="45">
        <v>0</v>
      </c>
      <c r="I106" s="781" t="e">
        <f>+VLOOKUP(B106,Sheet2!$B$3:$C$189,2,0)</f>
        <v>#REF!</v>
      </c>
      <c r="J106" s="79">
        <f>+IF(SUM(K106:L106)&lt;&gt;$N$3,ROUND(IFERROR(VLOOKUP(D106,FCSTSDV!$C$2:$C$285,2,0),0)/ok!F106+0,0),0)</f>
        <v>0</v>
      </c>
      <c r="K106" s="99">
        <f t="array" ref="K106">+IFERROR(ROUND(INDEX(FCSTSDV!$D$2:$N$674,MATCH(ok!$D106,FCSTSDV!$C$2:$C$674,0),MATCH(ok!K$3,FCSTSDV!$D$1:$N$1,0))/ok!$F106,1),0)</f>
        <v>0</v>
      </c>
      <c r="L106" s="99">
        <f t="array" ref="L106">+IFERROR(ROUND(INDEX(FCSTSDV!$D$2:$N$674,MATCH(ok!$D106,FCSTSDV!$C$2:$C$674,0),MATCH(ok!L$3,FCSTSDV!$D$1:$N$1,0))/ok!$F106,1),0)</f>
        <v>0</v>
      </c>
      <c r="M106" s="99">
        <f t="array" ref="M106">+IFERROR(ROUND(INDEX(FCSTSDV!$D$2:$N$674,MATCH(ok!$D106,FCSTSDV!$C$2:$C$674,0),MATCH(ok!M$3,FCSTSDV!$D$1:$N$1,0))/ok!$F106,1),0)</f>
        <v>0</v>
      </c>
      <c r="N106" s="99">
        <f t="array" ref="N106">+IFERROR(ROUND(INDEX(FCSTSDV!$D$2:$N$674,MATCH(ok!$D106,FCSTSDV!$C$2:$C$674,0),MATCH(ok!N$3,FCSTSDV!$D$1:$N$1,0))/ok!$F106,1),0)</f>
        <v>0</v>
      </c>
      <c r="O106" s="99">
        <f t="array" ref="O106">+IFERROR(ROUND(INDEX(FCSTSDV!$D$2:$N$674,MATCH(ok!$D106,FCSTSDV!$C$2:$C$674,0),MATCH(ok!O$3,FCSTSDV!$D$1:$N$1,0))/ok!$F106,1),0)</f>
        <v>0</v>
      </c>
      <c r="P106" s="99">
        <f t="array" ref="P106">+IFERROR(ROUND(INDEX(FCSTSDV!$D$2:$N$674,MATCH(ok!$D106,FCSTSDV!$C$2:$C$674,0),MATCH(ok!P$3,FCSTSDV!$D$1:$N$1,0))/ok!$F106,1),0)</f>
        <v>0</v>
      </c>
      <c r="Q106" s="99">
        <f t="array" ref="Q106">+IFERROR(ROUND(INDEX(FCSTSDV!$D$2:$N$674,MATCH(ok!$D106,FCSTSDV!$C$2:$C$674,0),MATCH(ok!Q$3,FCSTSDV!$D$1:$N$1,0))/ok!$F106,1),0)</f>
        <v>0</v>
      </c>
      <c r="R106" s="99">
        <f t="array" ref="R106">+IFERROR(ROUND(INDEX(FCSTSDV!$D$2:$N$674,MATCH(ok!$D106,FCSTSDV!$C$2:$C$674,0),MATCH(ok!R$3,FCSTSDV!$D$1:$N$1,0))/ok!$F106,1),0)</f>
        <v>0</v>
      </c>
      <c r="S106" s="99">
        <f t="array" ref="S106">+IFERROR(ROUND(INDEX(FCSTSDV!$D$2:$N$674,MATCH(ok!$D106,FCSTSDV!$C$2:$C$674,0),MATCH(ok!S$3,FCSTSDV!$D$1:$N$1,0))/ok!$F106,1),0)</f>
        <v>0</v>
      </c>
      <c r="T106" s="99">
        <f t="array" ref="T106">+IFERROR(ROUND(INDEX(FCSTSDV!$D$2:$N$674,MATCH(ok!$D106,FCSTSDV!$C$2:$C$674,0),MATCH(ok!T$3,FCSTSDV!$D$1:$N$1,0))/ok!$F106,1),0)</f>
        <v>0</v>
      </c>
      <c r="U106" s="99">
        <f t="array" ref="U106">+IFERROR(ROUND(INDEX(FCSTSDV!$D$2:$N$674,MATCH(ok!$D106,FCSTSDV!$C$2:$C$674,0),MATCH(ok!U$3,FCSTSDV!$D$1:$N$1,0))/ok!$F106,1),0)</f>
        <v>0</v>
      </c>
      <c r="V106" s="99">
        <f t="array" ref="V106">+IFERROR(ROUND(INDEX(FCSTSDV!$D$2:$N$674,MATCH(ok!$D106,FCSTSDV!$C$2:$C$674,0),MATCH(ok!V$3,FCSTSDV!$D$1:$N$1,0))/ok!$F106,1),0)</f>
        <v>0</v>
      </c>
      <c r="W106" s="99">
        <f t="array" ref="W106">+IFERROR(ROUND(INDEX(FCSTSDV!$D$2:$N$674,MATCH(ok!$D106,FCSTSDV!$C$2:$C$674,0),MATCH(ok!W$3,FCSTSDV!$D$1:$N$1,0))/ok!$F106,1),0)</f>
        <v>0</v>
      </c>
      <c r="X106" s="99">
        <f t="array" ref="X106">+IFERROR(ROUND(INDEX(FCSTSDV!$D$2:$N$674,MATCH(ok!$D106,FCSTSDV!$C$2:$C$674,0),MATCH(ok!X$3,FCSTSDV!$D$1:$N$1,0))/ok!$F106,1),0)</f>
        <v>0</v>
      </c>
      <c r="Y106" s="99">
        <f t="array" ref="Y106">+IFERROR(ROUND(INDEX(FCSTSDV!$D$2:$N$674,MATCH(ok!$D106,FCSTSDV!$C$2:$C$674,0),MATCH(ok!Y$3,FCSTSDV!$D$1:$N$1,0))/ok!$F106,1),0)</f>
        <v>0</v>
      </c>
      <c r="Z106" s="99">
        <f t="array" ref="Z106">+IFERROR(ROUND(INDEX(FCSTSDV!$D$2:$N$674,MATCH(ok!$D106,FCSTSDV!$C$2:$C$674,0),MATCH(ok!Z$3,FCSTSDV!$D$1:$N$1,0))/ok!$F106,1),0)</f>
        <v>0</v>
      </c>
      <c r="AA106" s="99">
        <f t="array" ref="AA106">+IFERROR(ROUND(INDEX(FCSTSDV!$D$2:$N$674,MATCH(ok!$D106,FCSTSDV!$C$2:$C$674,0),MATCH(ok!AA$3,FCSTSDV!$D$1:$N$1,0))/ok!$F106,1),0)</f>
        <v>0</v>
      </c>
      <c r="AB106" s="99">
        <f t="array" ref="AB106">+IFERROR(ROUND(INDEX(FCSTSDV!$D$2:$N$674,MATCH(ok!$D106,FCSTSDV!$C$2:$C$674,0),MATCH(ok!AB$3,FCSTSDV!$D$1:$N$1,0))/ok!$F106,1),0)</f>
        <v>0</v>
      </c>
      <c r="AC106" s="99">
        <f t="array" ref="AC106">+IFERROR(ROUND(INDEX(FCSTSDV!$D$2:$N$674,MATCH(ok!$D106,FCSTSDV!$C$2:$C$674,0),MATCH(ok!AC$3,FCSTSDV!$D$1:$N$1,0))/ok!$F106,1),0)</f>
        <v>0</v>
      </c>
      <c r="AD106" s="99">
        <f t="array" ref="AD106">+IFERROR(ROUND(INDEX(FCSTSDV!$D$2:$N$674,MATCH(ok!$D106,FCSTSDV!$C$2:$C$674,0),MATCH(ok!AD$3,FCSTSDV!$D$1:$N$1,0))/ok!$F106,1),0)</f>
        <v>0</v>
      </c>
      <c r="AE106" s="99">
        <f t="array" ref="AE106">+IFERROR(ROUND(INDEX(FCSTSDV!$D$2:$N$674,MATCH(ok!$D106,FCSTSDV!$C$2:$C$674,0),MATCH(ok!AE$3,FCSTSDV!$D$1:$N$1,0))/ok!$F106,1),0)</f>
        <v>0</v>
      </c>
      <c r="AF106" s="99">
        <f t="array" ref="AF106">+IFERROR(ROUND(INDEX(FCSTSDV!$D$2:$N$674,MATCH(ok!$D106,FCSTSDV!$C$2:$C$674,0),MATCH(ok!AF$3,FCSTSDV!$D$1:$N$1,0))/ok!$F106,1),0)</f>
        <v>0</v>
      </c>
      <c r="AG106" s="99">
        <f t="array" ref="AG106">+IFERROR(ROUND(INDEX(FCSTSDV!$D$2:$N$674,MATCH(ok!$D106,FCSTSDV!$C$2:$C$674,0),MATCH(ok!AG$3,FCSTSDV!$D$1:$N$1,0))/ok!$F106,1),0)</f>
        <v>0</v>
      </c>
    </row>
    <row r="107" spans="1:33" ht="20.100000000000001" customHeight="1">
      <c r="A107" s="813"/>
      <c r="B107" s="795"/>
      <c r="C107" s="67" t="s">
        <v>124</v>
      </c>
      <c r="D107" s="32" t="s">
        <v>128</v>
      </c>
      <c r="E107" s="204" t="str">
        <f>+E106</f>
        <v>60*77</v>
      </c>
      <c r="F107" s="49">
        <v>525</v>
      </c>
      <c r="G107" s="48"/>
      <c r="H107" s="48"/>
      <c r="I107" s="785"/>
      <c r="J107" s="79">
        <f>+IF(SUM(K107:L107)&lt;&gt;$N$3,ROUND(IFERROR(VLOOKUP(D107,FCSTSDV!$C$2:$C$285,2,0),0)/ok!F107+0,0),0)</f>
        <v>0</v>
      </c>
      <c r="K107" s="92">
        <f t="array" ref="K107">+IFERROR(ROUND(INDEX(FCSTSDV!$D$2:$N$674,MATCH(ok!$D107,FCSTSDV!$C$2:$C$674,0),MATCH(ok!K$3,FCSTSDV!$D$1:$N$1,0))/ok!$F107,1),0)</f>
        <v>0</v>
      </c>
      <c r="L107" s="92">
        <f t="array" ref="L107">+IFERROR(ROUND(INDEX(FCSTSDV!$D$2:$N$674,MATCH(ok!$D107,FCSTSDV!$C$2:$C$674,0),MATCH(ok!L$3,FCSTSDV!$D$1:$N$1,0))/ok!$F107,1),0)</f>
        <v>0</v>
      </c>
      <c r="M107" s="92">
        <f t="array" ref="M107">+IFERROR(ROUND(INDEX(FCSTSDV!$D$2:$N$674,MATCH(ok!$D107,FCSTSDV!$C$2:$C$674,0),MATCH(ok!M$3,FCSTSDV!$D$1:$N$1,0))/ok!$F107,1),0)</f>
        <v>0</v>
      </c>
      <c r="N107" s="92">
        <f t="array" ref="N107">+IFERROR(ROUND(INDEX(FCSTSDV!$D$2:$N$674,MATCH(ok!$D107,FCSTSDV!$C$2:$C$674,0),MATCH(ok!N$3,FCSTSDV!$D$1:$N$1,0))/ok!$F107,1),0)</f>
        <v>0</v>
      </c>
      <c r="O107" s="92">
        <f t="array" ref="O107">+IFERROR(ROUND(INDEX(FCSTSDV!$D$2:$N$674,MATCH(ok!$D107,FCSTSDV!$C$2:$C$674,0),MATCH(ok!O$3,FCSTSDV!$D$1:$N$1,0))/ok!$F107,1),0)</f>
        <v>0</v>
      </c>
      <c r="P107" s="92">
        <f t="array" ref="P107">+IFERROR(ROUND(INDEX(FCSTSDV!$D$2:$N$674,MATCH(ok!$D107,FCSTSDV!$C$2:$C$674,0),MATCH(ok!P$3,FCSTSDV!$D$1:$N$1,0))/ok!$F107,1),0)</f>
        <v>0</v>
      </c>
      <c r="Q107" s="92">
        <f t="array" ref="Q107">+IFERROR(ROUND(INDEX(FCSTSDV!$D$2:$N$674,MATCH(ok!$D107,FCSTSDV!$C$2:$C$674,0),MATCH(ok!Q$3,FCSTSDV!$D$1:$N$1,0))/ok!$F107,1),0)</f>
        <v>0</v>
      </c>
      <c r="R107" s="92">
        <f t="array" ref="R107">+IFERROR(ROUND(INDEX(FCSTSDV!$D$2:$N$674,MATCH(ok!$D107,FCSTSDV!$C$2:$C$674,0),MATCH(ok!R$3,FCSTSDV!$D$1:$N$1,0))/ok!$F107,1),0)</f>
        <v>0</v>
      </c>
      <c r="S107" s="92">
        <f t="array" ref="S107">+IFERROR(ROUND(INDEX(FCSTSDV!$D$2:$N$674,MATCH(ok!$D107,FCSTSDV!$C$2:$C$674,0),MATCH(ok!S$3,FCSTSDV!$D$1:$N$1,0))/ok!$F107,1),0)</f>
        <v>0</v>
      </c>
      <c r="T107" s="92">
        <f t="array" ref="T107">+IFERROR(ROUND(INDEX(FCSTSDV!$D$2:$N$674,MATCH(ok!$D107,FCSTSDV!$C$2:$C$674,0),MATCH(ok!T$3,FCSTSDV!$D$1:$N$1,0))/ok!$F107,1),0)</f>
        <v>0</v>
      </c>
      <c r="U107" s="92">
        <f t="array" ref="U107">+IFERROR(ROUND(INDEX(FCSTSDV!$D$2:$N$674,MATCH(ok!$D107,FCSTSDV!$C$2:$C$674,0),MATCH(ok!U$3,FCSTSDV!$D$1:$N$1,0))/ok!$F107,1),0)</f>
        <v>0</v>
      </c>
      <c r="V107" s="92">
        <f t="array" ref="V107">+IFERROR(ROUND(INDEX(FCSTSDV!$D$2:$N$674,MATCH(ok!$D107,FCSTSDV!$C$2:$C$674,0),MATCH(ok!V$3,FCSTSDV!$D$1:$N$1,0))/ok!$F107,1),0)</f>
        <v>0</v>
      </c>
      <c r="W107" s="92">
        <f t="array" ref="W107">+IFERROR(ROUND(INDEX(FCSTSDV!$D$2:$N$674,MATCH(ok!$D107,FCSTSDV!$C$2:$C$674,0),MATCH(ok!W$3,FCSTSDV!$D$1:$N$1,0))/ok!$F107,1),0)</f>
        <v>0</v>
      </c>
      <c r="X107" s="92">
        <f t="array" ref="X107">+IFERROR(ROUND(INDEX(FCSTSDV!$D$2:$N$674,MATCH(ok!$D107,FCSTSDV!$C$2:$C$674,0),MATCH(ok!X$3,FCSTSDV!$D$1:$N$1,0))/ok!$F107,1),0)</f>
        <v>0</v>
      </c>
      <c r="Y107" s="92">
        <f t="array" ref="Y107">+IFERROR(ROUND(INDEX(FCSTSDV!$D$2:$N$674,MATCH(ok!$D107,FCSTSDV!$C$2:$C$674,0),MATCH(ok!Y$3,FCSTSDV!$D$1:$N$1,0))/ok!$F107,1),0)</f>
        <v>0</v>
      </c>
      <c r="Z107" s="92">
        <f t="array" ref="Z107">+IFERROR(ROUND(INDEX(FCSTSDV!$D$2:$N$674,MATCH(ok!$D107,FCSTSDV!$C$2:$C$674,0),MATCH(ok!Z$3,FCSTSDV!$D$1:$N$1,0))/ok!$F107,1),0)</f>
        <v>0</v>
      </c>
      <c r="AA107" s="92">
        <f t="array" ref="AA107">+IFERROR(ROUND(INDEX(FCSTSDV!$D$2:$N$674,MATCH(ok!$D107,FCSTSDV!$C$2:$C$674,0),MATCH(ok!AA$3,FCSTSDV!$D$1:$N$1,0))/ok!$F107,1),0)</f>
        <v>0</v>
      </c>
      <c r="AB107" s="92">
        <f t="array" ref="AB107">+IFERROR(ROUND(INDEX(FCSTSDV!$D$2:$N$674,MATCH(ok!$D107,FCSTSDV!$C$2:$C$674,0),MATCH(ok!AB$3,FCSTSDV!$D$1:$N$1,0))/ok!$F107,1),0)</f>
        <v>0</v>
      </c>
      <c r="AC107" s="92">
        <f t="array" ref="AC107">+IFERROR(ROUND(INDEX(FCSTSDV!$D$2:$N$674,MATCH(ok!$D107,FCSTSDV!$C$2:$C$674,0),MATCH(ok!AC$3,FCSTSDV!$D$1:$N$1,0))/ok!$F107,1),0)</f>
        <v>0</v>
      </c>
      <c r="AD107" s="92">
        <f t="array" ref="AD107">+IFERROR(ROUND(INDEX(FCSTSDV!$D$2:$N$674,MATCH(ok!$D107,FCSTSDV!$C$2:$C$674,0),MATCH(ok!AD$3,FCSTSDV!$D$1:$N$1,0))/ok!$F107,1),0)</f>
        <v>0</v>
      </c>
      <c r="AE107" s="92">
        <f t="array" ref="AE107">+IFERROR(ROUND(INDEX(FCSTSDV!$D$2:$N$674,MATCH(ok!$D107,FCSTSDV!$C$2:$C$674,0),MATCH(ok!AE$3,FCSTSDV!$D$1:$N$1,0))/ok!$F107,1),0)</f>
        <v>0</v>
      </c>
      <c r="AF107" s="92">
        <f t="array" ref="AF107">+IFERROR(ROUND(INDEX(FCSTSDV!$D$2:$N$674,MATCH(ok!$D107,FCSTSDV!$C$2:$C$674,0),MATCH(ok!AF$3,FCSTSDV!$D$1:$N$1,0))/ok!$F107,1),0)</f>
        <v>0</v>
      </c>
      <c r="AG107" s="92">
        <f t="array" ref="AG107">+IFERROR(ROUND(INDEX(FCSTSDV!$D$2:$N$674,MATCH(ok!$D107,FCSTSDV!$C$2:$C$674,0),MATCH(ok!AG$3,FCSTSDV!$D$1:$N$1,0))/ok!$F107,1),0)</f>
        <v>0</v>
      </c>
    </row>
    <row r="108" spans="1:33" ht="20.100000000000001" customHeight="1">
      <c r="A108" s="813"/>
      <c r="B108" s="795"/>
      <c r="C108" s="67"/>
      <c r="D108" s="225" t="s">
        <v>129</v>
      </c>
      <c r="E108" s="204"/>
      <c r="F108" s="49">
        <v>375</v>
      </c>
      <c r="G108" s="48"/>
      <c r="H108" s="48"/>
      <c r="I108" s="785"/>
      <c r="J108" s="79">
        <f>+IF(SUM(K108:L108)&lt;&gt;$N$3,ROUND(IFERROR(VLOOKUP(D108,FCSTSDV!$C$2:$C$285,2,0),0)/ok!F108+0,0),0)</f>
        <v>0</v>
      </c>
      <c r="K108" s="92">
        <f t="array" ref="K108">+IFERROR(ROUND(INDEX(FCSTSDV!$D$2:$N$674,MATCH(ok!$D108,FCSTSDV!$C$2:$C$674,0),MATCH(ok!K$3,FCSTSDV!$D$1:$N$1,0))/ok!$F108,1),0)</f>
        <v>0</v>
      </c>
      <c r="L108" s="92">
        <f t="array" ref="L108">+IFERROR(ROUND(INDEX(FCSTSDV!$D$2:$N$674,MATCH(ok!$D108,FCSTSDV!$C$2:$C$674,0),MATCH(ok!L$3,FCSTSDV!$D$1:$N$1,0))/ok!$F108,1),0)</f>
        <v>0</v>
      </c>
      <c r="M108" s="92">
        <f t="array" ref="M108">+IFERROR(ROUND(INDEX(FCSTSDV!$D$2:$N$674,MATCH(ok!$D108,FCSTSDV!$C$2:$C$674,0),MATCH(ok!M$3,FCSTSDV!$D$1:$N$1,0))/ok!$F108,1),0)</f>
        <v>0</v>
      </c>
      <c r="N108" s="92">
        <f t="array" ref="N108">+IFERROR(ROUND(INDEX(FCSTSDV!$D$2:$N$674,MATCH(ok!$D108,FCSTSDV!$C$2:$C$674,0),MATCH(ok!N$3,FCSTSDV!$D$1:$N$1,0))/ok!$F108,1),0)</f>
        <v>0</v>
      </c>
      <c r="O108" s="92">
        <f t="array" ref="O108">+IFERROR(ROUND(INDEX(FCSTSDV!$D$2:$N$674,MATCH(ok!$D108,FCSTSDV!$C$2:$C$674,0),MATCH(ok!O$3,FCSTSDV!$D$1:$N$1,0))/ok!$F108,1),0)</f>
        <v>0</v>
      </c>
      <c r="P108" s="92">
        <f t="array" ref="P108">+IFERROR(ROUND(INDEX(FCSTSDV!$D$2:$N$674,MATCH(ok!$D108,FCSTSDV!$C$2:$C$674,0),MATCH(ok!P$3,FCSTSDV!$D$1:$N$1,0))/ok!$F108,1),0)</f>
        <v>0</v>
      </c>
      <c r="Q108" s="92">
        <f t="array" ref="Q108">+IFERROR(ROUND(INDEX(FCSTSDV!$D$2:$N$674,MATCH(ok!$D108,FCSTSDV!$C$2:$C$674,0),MATCH(ok!Q$3,FCSTSDV!$D$1:$N$1,0))/ok!$F108,1),0)</f>
        <v>0</v>
      </c>
      <c r="R108" s="92">
        <f t="array" ref="R108">+IFERROR(ROUND(INDEX(FCSTSDV!$D$2:$N$674,MATCH(ok!$D108,FCSTSDV!$C$2:$C$674,0),MATCH(ok!R$3,FCSTSDV!$D$1:$N$1,0))/ok!$F108,1),0)</f>
        <v>0</v>
      </c>
      <c r="S108" s="92">
        <f t="array" ref="S108">+IFERROR(ROUND(INDEX(FCSTSDV!$D$2:$N$674,MATCH(ok!$D108,FCSTSDV!$C$2:$C$674,0),MATCH(ok!S$3,FCSTSDV!$D$1:$N$1,0))/ok!$F108,1),0)</f>
        <v>0</v>
      </c>
      <c r="T108" s="92">
        <f t="array" ref="T108">+IFERROR(ROUND(INDEX(FCSTSDV!$D$2:$N$674,MATCH(ok!$D108,FCSTSDV!$C$2:$C$674,0),MATCH(ok!T$3,FCSTSDV!$D$1:$N$1,0))/ok!$F108,1),0)</f>
        <v>0</v>
      </c>
      <c r="U108" s="92">
        <f t="array" ref="U108">+IFERROR(ROUND(INDEX(FCSTSDV!$D$2:$N$674,MATCH(ok!$D108,FCSTSDV!$C$2:$C$674,0),MATCH(ok!U$3,FCSTSDV!$D$1:$N$1,0))/ok!$F108,1),0)</f>
        <v>0</v>
      </c>
      <c r="V108" s="92">
        <f t="array" ref="V108">+IFERROR(ROUND(INDEX(FCSTSDV!$D$2:$N$674,MATCH(ok!$D108,FCSTSDV!$C$2:$C$674,0),MATCH(ok!V$3,FCSTSDV!$D$1:$N$1,0))/ok!$F108,1),0)</f>
        <v>0</v>
      </c>
      <c r="W108" s="92">
        <f t="array" ref="W108">+IFERROR(ROUND(INDEX(FCSTSDV!$D$2:$N$674,MATCH(ok!$D108,FCSTSDV!$C$2:$C$674,0),MATCH(ok!W$3,FCSTSDV!$D$1:$N$1,0))/ok!$F108,1),0)</f>
        <v>0</v>
      </c>
      <c r="X108" s="92">
        <f t="array" ref="X108">+IFERROR(ROUND(INDEX(FCSTSDV!$D$2:$N$674,MATCH(ok!$D108,FCSTSDV!$C$2:$C$674,0),MATCH(ok!X$3,FCSTSDV!$D$1:$N$1,0))/ok!$F108,1),0)</f>
        <v>0</v>
      </c>
      <c r="Y108" s="92">
        <f t="array" ref="Y108">+IFERROR(ROUND(INDEX(FCSTSDV!$D$2:$N$674,MATCH(ok!$D108,FCSTSDV!$C$2:$C$674,0),MATCH(ok!Y$3,FCSTSDV!$D$1:$N$1,0))/ok!$F108,1),0)</f>
        <v>0</v>
      </c>
      <c r="Z108" s="92">
        <f t="array" ref="Z108">+IFERROR(ROUND(INDEX(FCSTSDV!$D$2:$N$674,MATCH(ok!$D108,FCSTSDV!$C$2:$C$674,0),MATCH(ok!Z$3,FCSTSDV!$D$1:$N$1,0))/ok!$F108,1),0)</f>
        <v>0</v>
      </c>
      <c r="AA108" s="92">
        <f t="array" ref="AA108">+IFERROR(ROUND(INDEX(FCSTSDV!$D$2:$N$674,MATCH(ok!$D108,FCSTSDV!$C$2:$C$674,0),MATCH(ok!AA$3,FCSTSDV!$D$1:$N$1,0))/ok!$F108,1),0)</f>
        <v>0</v>
      </c>
      <c r="AB108" s="92">
        <f t="array" ref="AB108">+IFERROR(ROUND(INDEX(FCSTSDV!$D$2:$N$674,MATCH(ok!$D108,FCSTSDV!$C$2:$C$674,0),MATCH(ok!AB$3,FCSTSDV!$D$1:$N$1,0))/ok!$F108,1),0)</f>
        <v>0</v>
      </c>
      <c r="AC108" s="92">
        <f t="array" ref="AC108">+IFERROR(ROUND(INDEX(FCSTSDV!$D$2:$N$674,MATCH(ok!$D108,FCSTSDV!$C$2:$C$674,0),MATCH(ok!AC$3,FCSTSDV!$D$1:$N$1,0))/ok!$F108,1),0)</f>
        <v>0</v>
      </c>
      <c r="AD108" s="92">
        <f t="array" ref="AD108">+IFERROR(ROUND(INDEX(FCSTSDV!$D$2:$N$674,MATCH(ok!$D108,FCSTSDV!$C$2:$C$674,0),MATCH(ok!AD$3,FCSTSDV!$D$1:$N$1,0))/ok!$F108,1),0)</f>
        <v>0</v>
      </c>
      <c r="AE108" s="92">
        <f t="array" ref="AE108">+IFERROR(ROUND(INDEX(FCSTSDV!$D$2:$N$674,MATCH(ok!$D108,FCSTSDV!$C$2:$C$674,0),MATCH(ok!AE$3,FCSTSDV!$D$1:$N$1,0))/ok!$F108,1),0)</f>
        <v>0</v>
      </c>
      <c r="AF108" s="92">
        <f t="array" ref="AF108">+IFERROR(ROUND(INDEX(FCSTSDV!$D$2:$N$674,MATCH(ok!$D108,FCSTSDV!$C$2:$C$674,0),MATCH(ok!AF$3,FCSTSDV!$D$1:$N$1,0))/ok!$F108,1),0)</f>
        <v>0</v>
      </c>
      <c r="AG108" s="92">
        <f t="array" ref="AG108">+IFERROR(ROUND(INDEX(FCSTSDV!$D$2:$N$674,MATCH(ok!$D108,FCSTSDV!$C$2:$C$674,0),MATCH(ok!AG$3,FCSTSDV!$D$1:$N$1,0))/ok!$F108,1),0)</f>
        <v>0</v>
      </c>
    </row>
    <row r="109" spans="1:33" ht="20.100000000000001" customHeight="1">
      <c r="A109" s="813"/>
      <c r="B109" s="795"/>
      <c r="C109" s="67"/>
      <c r="D109" s="32" t="s">
        <v>130</v>
      </c>
      <c r="E109" s="204" t="str">
        <f>+E107</f>
        <v>60*77</v>
      </c>
      <c r="F109" s="49">
        <v>375</v>
      </c>
      <c r="G109" s="48"/>
      <c r="H109" s="48"/>
      <c r="I109" s="785"/>
      <c r="J109" s="79">
        <f>+IF(SUM(K109:L109)&lt;&gt;$N$3,ROUND(IFERROR(VLOOKUP(D109,FCSTSDV!$C$2:$C$285,2,0),0)/ok!F109+0,0),0)</f>
        <v>0</v>
      </c>
      <c r="K109" s="92">
        <f t="array" ref="K109">+IFERROR(ROUND(INDEX(FCSTSDV!$D$2:$N$674,MATCH(ok!$D109,FCSTSDV!$C$2:$C$674,0),MATCH(ok!K$3,FCSTSDV!$D$1:$N$1,0))/ok!$F109,1),0)</f>
        <v>0</v>
      </c>
      <c r="L109" s="92">
        <f t="array" ref="L109">+IFERROR(ROUND(INDEX(FCSTSDV!$D$2:$N$674,MATCH(ok!$D109,FCSTSDV!$C$2:$C$674,0),MATCH(ok!L$3,FCSTSDV!$D$1:$N$1,0))/ok!$F109,1),0)</f>
        <v>0</v>
      </c>
      <c r="M109" s="92">
        <f t="array" ref="M109">+IFERROR(ROUND(INDEX(FCSTSDV!$D$2:$N$674,MATCH(ok!$D109,FCSTSDV!$C$2:$C$674,0),MATCH(ok!M$3,FCSTSDV!$D$1:$N$1,0))/ok!$F109,1),0)</f>
        <v>0</v>
      </c>
      <c r="N109" s="92">
        <f t="array" ref="N109">+IFERROR(ROUND(INDEX(FCSTSDV!$D$2:$N$674,MATCH(ok!$D109,FCSTSDV!$C$2:$C$674,0),MATCH(ok!N$3,FCSTSDV!$D$1:$N$1,0))/ok!$F109,1),0)</f>
        <v>0</v>
      </c>
      <c r="O109" s="92">
        <f t="array" ref="O109">+IFERROR(ROUND(INDEX(FCSTSDV!$D$2:$N$674,MATCH(ok!$D109,FCSTSDV!$C$2:$C$674,0),MATCH(ok!O$3,FCSTSDV!$D$1:$N$1,0))/ok!$F109,1),0)</f>
        <v>0</v>
      </c>
      <c r="P109" s="92">
        <f t="array" ref="P109">+IFERROR(ROUND(INDEX(FCSTSDV!$D$2:$N$674,MATCH(ok!$D109,FCSTSDV!$C$2:$C$674,0),MATCH(ok!P$3,FCSTSDV!$D$1:$N$1,0))/ok!$F109,1),0)</f>
        <v>0</v>
      </c>
      <c r="Q109" s="92">
        <f t="array" ref="Q109">+IFERROR(ROUND(INDEX(FCSTSDV!$D$2:$N$674,MATCH(ok!$D109,FCSTSDV!$C$2:$C$674,0),MATCH(ok!Q$3,FCSTSDV!$D$1:$N$1,0))/ok!$F109,1),0)</f>
        <v>0</v>
      </c>
      <c r="R109" s="92">
        <f t="array" ref="R109">+IFERROR(ROUND(INDEX(FCSTSDV!$D$2:$N$674,MATCH(ok!$D109,FCSTSDV!$C$2:$C$674,0),MATCH(ok!R$3,FCSTSDV!$D$1:$N$1,0))/ok!$F109,1),0)</f>
        <v>0</v>
      </c>
      <c r="S109" s="92">
        <f t="array" ref="S109">+IFERROR(ROUND(INDEX(FCSTSDV!$D$2:$N$674,MATCH(ok!$D109,FCSTSDV!$C$2:$C$674,0),MATCH(ok!S$3,FCSTSDV!$D$1:$N$1,0))/ok!$F109,1),0)</f>
        <v>0</v>
      </c>
      <c r="T109" s="92">
        <f t="array" ref="T109">+IFERROR(ROUND(INDEX(FCSTSDV!$D$2:$N$674,MATCH(ok!$D109,FCSTSDV!$C$2:$C$674,0),MATCH(ok!T$3,FCSTSDV!$D$1:$N$1,0))/ok!$F109,1),0)</f>
        <v>0</v>
      </c>
      <c r="U109" s="92">
        <f t="array" ref="U109">+IFERROR(ROUND(INDEX(FCSTSDV!$D$2:$N$674,MATCH(ok!$D109,FCSTSDV!$C$2:$C$674,0),MATCH(ok!U$3,FCSTSDV!$D$1:$N$1,0))/ok!$F109,1),0)</f>
        <v>0</v>
      </c>
      <c r="V109" s="92">
        <f t="array" ref="V109">+IFERROR(ROUND(INDEX(FCSTSDV!$D$2:$N$674,MATCH(ok!$D109,FCSTSDV!$C$2:$C$674,0),MATCH(ok!V$3,FCSTSDV!$D$1:$N$1,0))/ok!$F109,1),0)</f>
        <v>0</v>
      </c>
      <c r="W109" s="92">
        <f t="array" ref="W109">+IFERROR(ROUND(INDEX(FCSTSDV!$D$2:$N$674,MATCH(ok!$D109,FCSTSDV!$C$2:$C$674,0),MATCH(ok!W$3,FCSTSDV!$D$1:$N$1,0))/ok!$F109,1),0)</f>
        <v>0</v>
      </c>
      <c r="X109" s="92">
        <f t="array" ref="X109">+IFERROR(ROUND(INDEX(FCSTSDV!$D$2:$N$674,MATCH(ok!$D109,FCSTSDV!$C$2:$C$674,0),MATCH(ok!X$3,FCSTSDV!$D$1:$N$1,0))/ok!$F109,1),0)</f>
        <v>0</v>
      </c>
      <c r="Y109" s="92">
        <f t="array" ref="Y109">+IFERROR(ROUND(INDEX(FCSTSDV!$D$2:$N$674,MATCH(ok!$D109,FCSTSDV!$C$2:$C$674,0),MATCH(ok!Y$3,FCSTSDV!$D$1:$N$1,0))/ok!$F109,1),0)</f>
        <v>0</v>
      </c>
      <c r="Z109" s="92">
        <f t="array" ref="Z109">+IFERROR(ROUND(INDEX(FCSTSDV!$D$2:$N$674,MATCH(ok!$D109,FCSTSDV!$C$2:$C$674,0),MATCH(ok!Z$3,FCSTSDV!$D$1:$N$1,0))/ok!$F109,1),0)</f>
        <v>0</v>
      </c>
      <c r="AA109" s="92">
        <f t="array" ref="AA109">+IFERROR(ROUND(INDEX(FCSTSDV!$D$2:$N$674,MATCH(ok!$D109,FCSTSDV!$C$2:$C$674,0),MATCH(ok!AA$3,FCSTSDV!$D$1:$N$1,0))/ok!$F109,1),0)</f>
        <v>0</v>
      </c>
      <c r="AB109" s="92">
        <f t="array" ref="AB109">+IFERROR(ROUND(INDEX(FCSTSDV!$D$2:$N$674,MATCH(ok!$D109,FCSTSDV!$C$2:$C$674,0),MATCH(ok!AB$3,FCSTSDV!$D$1:$N$1,0))/ok!$F109,1),0)</f>
        <v>0</v>
      </c>
      <c r="AC109" s="92">
        <f t="array" ref="AC109">+IFERROR(ROUND(INDEX(FCSTSDV!$D$2:$N$674,MATCH(ok!$D109,FCSTSDV!$C$2:$C$674,0),MATCH(ok!AC$3,FCSTSDV!$D$1:$N$1,0))/ok!$F109,1),0)</f>
        <v>0</v>
      </c>
      <c r="AD109" s="92">
        <f t="array" ref="AD109">+IFERROR(ROUND(INDEX(FCSTSDV!$D$2:$N$674,MATCH(ok!$D109,FCSTSDV!$C$2:$C$674,0),MATCH(ok!AD$3,FCSTSDV!$D$1:$N$1,0))/ok!$F109,1),0)</f>
        <v>0</v>
      </c>
      <c r="AE109" s="92">
        <f t="array" ref="AE109">+IFERROR(ROUND(INDEX(FCSTSDV!$D$2:$N$674,MATCH(ok!$D109,FCSTSDV!$C$2:$C$674,0),MATCH(ok!AE$3,FCSTSDV!$D$1:$N$1,0))/ok!$F109,1),0)</f>
        <v>0</v>
      </c>
      <c r="AF109" s="92">
        <f t="array" ref="AF109">+IFERROR(ROUND(INDEX(FCSTSDV!$D$2:$N$674,MATCH(ok!$D109,FCSTSDV!$C$2:$C$674,0),MATCH(ok!AF$3,FCSTSDV!$D$1:$N$1,0))/ok!$F109,1),0)</f>
        <v>0</v>
      </c>
      <c r="AG109" s="92">
        <f t="array" ref="AG109">+IFERROR(ROUND(INDEX(FCSTSDV!$D$2:$N$674,MATCH(ok!$D109,FCSTSDV!$C$2:$C$674,0),MATCH(ok!AG$3,FCSTSDV!$D$1:$N$1,0))/ok!$F109,1),0)</f>
        <v>0</v>
      </c>
    </row>
    <row r="110" spans="1:33" ht="20.100000000000001" customHeight="1">
      <c r="A110" s="813"/>
      <c r="B110" s="795"/>
      <c r="C110" s="67"/>
      <c r="D110" s="32" t="s">
        <v>131</v>
      </c>
      <c r="E110" s="204" t="str">
        <f>+E109</f>
        <v>60*77</v>
      </c>
      <c r="F110" s="49">
        <v>450</v>
      </c>
      <c r="G110" s="48"/>
      <c r="H110" s="48"/>
      <c r="I110" s="785"/>
      <c r="J110" s="79">
        <f>+IF(SUM(K110:L110)&lt;&gt;$N$3,ROUND(IFERROR(VLOOKUP(D110,FCSTSDV!$C$2:$C$285,2,0),0)/ok!F110+0,0),0)</f>
        <v>0</v>
      </c>
      <c r="K110" s="92">
        <f t="array" ref="K110">+IFERROR(ROUND(INDEX(FCSTSDV!$D$2:$N$674,MATCH(ok!$D110,FCSTSDV!$C$2:$C$674,0),MATCH(ok!K$3,FCSTSDV!$D$1:$N$1,0))/ok!$F110,1),0)</f>
        <v>0</v>
      </c>
      <c r="L110" s="92">
        <f t="array" ref="L110">+IFERROR(ROUND(INDEX(FCSTSDV!$D$2:$N$674,MATCH(ok!$D110,FCSTSDV!$C$2:$C$674,0),MATCH(ok!L$3,FCSTSDV!$D$1:$N$1,0))/ok!$F110,1),0)</f>
        <v>0</v>
      </c>
      <c r="M110" s="92">
        <f t="array" ref="M110">+IFERROR(ROUND(INDEX(FCSTSDV!$D$2:$N$674,MATCH(ok!$D110,FCSTSDV!$C$2:$C$674,0),MATCH(ok!M$3,FCSTSDV!$D$1:$N$1,0))/ok!$F110,1),0)</f>
        <v>0</v>
      </c>
      <c r="N110" s="92">
        <f t="array" ref="N110">+IFERROR(ROUND(INDEX(FCSTSDV!$D$2:$N$674,MATCH(ok!$D110,FCSTSDV!$C$2:$C$674,0),MATCH(ok!N$3,FCSTSDV!$D$1:$N$1,0))/ok!$F110,1),0)</f>
        <v>0</v>
      </c>
      <c r="O110" s="92">
        <f t="array" ref="O110">+IFERROR(ROUND(INDEX(FCSTSDV!$D$2:$N$674,MATCH(ok!$D110,FCSTSDV!$C$2:$C$674,0),MATCH(ok!O$3,FCSTSDV!$D$1:$N$1,0))/ok!$F110,1),0)</f>
        <v>0</v>
      </c>
      <c r="P110" s="92">
        <f t="array" ref="P110">+IFERROR(ROUND(INDEX(FCSTSDV!$D$2:$N$674,MATCH(ok!$D110,FCSTSDV!$C$2:$C$674,0),MATCH(ok!P$3,FCSTSDV!$D$1:$N$1,0))/ok!$F110,1),0)</f>
        <v>0</v>
      </c>
      <c r="Q110" s="92">
        <f t="array" ref="Q110">+IFERROR(ROUND(INDEX(FCSTSDV!$D$2:$N$674,MATCH(ok!$D110,FCSTSDV!$C$2:$C$674,0),MATCH(ok!Q$3,FCSTSDV!$D$1:$N$1,0))/ok!$F110,1),0)</f>
        <v>0</v>
      </c>
      <c r="R110" s="92">
        <f t="array" ref="R110">+IFERROR(ROUND(INDEX(FCSTSDV!$D$2:$N$674,MATCH(ok!$D110,FCSTSDV!$C$2:$C$674,0),MATCH(ok!R$3,FCSTSDV!$D$1:$N$1,0))/ok!$F110,1),0)</f>
        <v>0</v>
      </c>
      <c r="S110" s="92">
        <f t="array" ref="S110">+IFERROR(ROUND(INDEX(FCSTSDV!$D$2:$N$674,MATCH(ok!$D110,FCSTSDV!$C$2:$C$674,0),MATCH(ok!S$3,FCSTSDV!$D$1:$N$1,0))/ok!$F110,1),0)</f>
        <v>0</v>
      </c>
      <c r="T110" s="92">
        <f t="array" ref="T110">+IFERROR(ROUND(INDEX(FCSTSDV!$D$2:$N$674,MATCH(ok!$D110,FCSTSDV!$C$2:$C$674,0),MATCH(ok!T$3,FCSTSDV!$D$1:$N$1,0))/ok!$F110,1),0)</f>
        <v>0</v>
      </c>
      <c r="U110" s="92">
        <f t="array" ref="U110">+IFERROR(ROUND(INDEX(FCSTSDV!$D$2:$N$674,MATCH(ok!$D110,FCSTSDV!$C$2:$C$674,0),MATCH(ok!U$3,FCSTSDV!$D$1:$N$1,0))/ok!$F110,1),0)</f>
        <v>0</v>
      </c>
      <c r="V110" s="92">
        <f t="array" ref="V110">+IFERROR(ROUND(INDEX(FCSTSDV!$D$2:$N$674,MATCH(ok!$D110,FCSTSDV!$C$2:$C$674,0),MATCH(ok!V$3,FCSTSDV!$D$1:$N$1,0))/ok!$F110,1),0)</f>
        <v>0</v>
      </c>
      <c r="W110" s="92">
        <f t="array" ref="W110">+IFERROR(ROUND(INDEX(FCSTSDV!$D$2:$N$674,MATCH(ok!$D110,FCSTSDV!$C$2:$C$674,0),MATCH(ok!W$3,FCSTSDV!$D$1:$N$1,0))/ok!$F110,1),0)</f>
        <v>0</v>
      </c>
      <c r="X110" s="92">
        <f t="array" ref="X110">+IFERROR(ROUND(INDEX(FCSTSDV!$D$2:$N$674,MATCH(ok!$D110,FCSTSDV!$C$2:$C$674,0),MATCH(ok!X$3,FCSTSDV!$D$1:$N$1,0))/ok!$F110,1),0)</f>
        <v>0</v>
      </c>
      <c r="Y110" s="92">
        <f t="array" ref="Y110">+IFERROR(ROUND(INDEX(FCSTSDV!$D$2:$N$674,MATCH(ok!$D110,FCSTSDV!$C$2:$C$674,0),MATCH(ok!Y$3,FCSTSDV!$D$1:$N$1,0))/ok!$F110,1),0)</f>
        <v>0</v>
      </c>
      <c r="Z110" s="92">
        <f t="array" ref="Z110">+IFERROR(ROUND(INDEX(FCSTSDV!$D$2:$N$674,MATCH(ok!$D110,FCSTSDV!$C$2:$C$674,0),MATCH(ok!Z$3,FCSTSDV!$D$1:$N$1,0))/ok!$F110,1),0)</f>
        <v>0</v>
      </c>
      <c r="AA110" s="92">
        <f t="array" ref="AA110">+IFERROR(ROUND(INDEX(FCSTSDV!$D$2:$N$674,MATCH(ok!$D110,FCSTSDV!$C$2:$C$674,0),MATCH(ok!AA$3,FCSTSDV!$D$1:$N$1,0))/ok!$F110,1),0)</f>
        <v>0</v>
      </c>
      <c r="AB110" s="92">
        <f t="array" ref="AB110">+IFERROR(ROUND(INDEX(FCSTSDV!$D$2:$N$674,MATCH(ok!$D110,FCSTSDV!$C$2:$C$674,0),MATCH(ok!AB$3,FCSTSDV!$D$1:$N$1,0))/ok!$F110,1),0)</f>
        <v>0</v>
      </c>
      <c r="AC110" s="92">
        <f t="array" ref="AC110">+IFERROR(ROUND(INDEX(FCSTSDV!$D$2:$N$674,MATCH(ok!$D110,FCSTSDV!$C$2:$C$674,0),MATCH(ok!AC$3,FCSTSDV!$D$1:$N$1,0))/ok!$F110,1),0)</f>
        <v>0</v>
      </c>
      <c r="AD110" s="92">
        <f t="array" ref="AD110">+IFERROR(ROUND(INDEX(FCSTSDV!$D$2:$N$674,MATCH(ok!$D110,FCSTSDV!$C$2:$C$674,0),MATCH(ok!AD$3,FCSTSDV!$D$1:$N$1,0))/ok!$F110,1),0)</f>
        <v>0</v>
      </c>
      <c r="AE110" s="92">
        <f t="array" ref="AE110">+IFERROR(ROUND(INDEX(FCSTSDV!$D$2:$N$674,MATCH(ok!$D110,FCSTSDV!$C$2:$C$674,0),MATCH(ok!AE$3,FCSTSDV!$D$1:$N$1,0))/ok!$F110,1),0)</f>
        <v>0</v>
      </c>
      <c r="AF110" s="92">
        <f t="array" ref="AF110">+IFERROR(ROUND(INDEX(FCSTSDV!$D$2:$N$674,MATCH(ok!$D110,FCSTSDV!$C$2:$C$674,0),MATCH(ok!AF$3,FCSTSDV!$D$1:$N$1,0))/ok!$F110,1),0)</f>
        <v>0</v>
      </c>
      <c r="AG110" s="92">
        <f t="array" ref="AG110">+IFERROR(ROUND(INDEX(FCSTSDV!$D$2:$N$674,MATCH(ok!$D110,FCSTSDV!$C$2:$C$674,0),MATCH(ok!AG$3,FCSTSDV!$D$1:$N$1,0))/ok!$F110,1),0)</f>
        <v>0</v>
      </c>
    </row>
    <row r="111" spans="1:33" ht="20.100000000000001" customHeight="1">
      <c r="A111" s="813"/>
      <c r="B111" s="795"/>
      <c r="C111" s="67"/>
      <c r="D111" s="131" t="s">
        <v>132</v>
      </c>
      <c r="E111" s="204" t="str">
        <f>+E110</f>
        <v>60*77</v>
      </c>
      <c r="F111" s="49">
        <v>450</v>
      </c>
      <c r="G111" s="48"/>
      <c r="H111" s="48"/>
      <c r="I111" s="785"/>
      <c r="J111" s="79">
        <f>+IF(SUM(K111:L111)&lt;&gt;$N$3,ROUND(IFERROR(VLOOKUP(D111,FCSTSDV!$C$2:$C$285,2,0),0)/ok!F111+0,0),0)</f>
        <v>0</v>
      </c>
      <c r="K111" s="92">
        <f t="array" ref="K111">+IFERROR(ROUND(INDEX(FCSTSDV!$D$2:$N$674,MATCH(ok!$D111,FCSTSDV!$C$2:$C$674,0),MATCH(ok!K$3,FCSTSDV!$D$1:$N$1,0))/ok!$F111,1),0)</f>
        <v>0</v>
      </c>
      <c r="L111" s="92">
        <f t="array" ref="L111">+IFERROR(ROUND(INDEX(FCSTSDV!$D$2:$N$674,MATCH(ok!$D111,FCSTSDV!$C$2:$C$674,0),MATCH(ok!L$3,FCSTSDV!$D$1:$N$1,0))/ok!$F111,1),0)</f>
        <v>0</v>
      </c>
      <c r="M111" s="92">
        <f t="array" ref="M111">+IFERROR(ROUND(INDEX(FCSTSDV!$D$2:$N$674,MATCH(ok!$D111,FCSTSDV!$C$2:$C$674,0),MATCH(ok!M$3,FCSTSDV!$D$1:$N$1,0))/ok!$F111,1),0)</f>
        <v>0</v>
      </c>
      <c r="N111" s="92">
        <f t="array" ref="N111">+IFERROR(ROUND(INDEX(FCSTSDV!$D$2:$N$674,MATCH(ok!$D111,FCSTSDV!$C$2:$C$674,0),MATCH(ok!N$3,FCSTSDV!$D$1:$N$1,0))/ok!$F111,1),0)</f>
        <v>0</v>
      </c>
      <c r="O111" s="92">
        <f t="array" ref="O111">+IFERROR(ROUND(INDEX(FCSTSDV!$D$2:$N$674,MATCH(ok!$D111,FCSTSDV!$C$2:$C$674,0),MATCH(ok!O$3,FCSTSDV!$D$1:$N$1,0))/ok!$F111,1),0)</f>
        <v>0</v>
      </c>
      <c r="P111" s="92">
        <f t="array" ref="P111">+IFERROR(ROUND(INDEX(FCSTSDV!$D$2:$N$674,MATCH(ok!$D111,FCSTSDV!$C$2:$C$674,0),MATCH(ok!P$3,FCSTSDV!$D$1:$N$1,0))/ok!$F111,1),0)</f>
        <v>0</v>
      </c>
      <c r="Q111" s="92">
        <f t="array" ref="Q111">+IFERROR(ROUND(INDEX(FCSTSDV!$D$2:$N$674,MATCH(ok!$D111,FCSTSDV!$C$2:$C$674,0),MATCH(ok!Q$3,FCSTSDV!$D$1:$N$1,0))/ok!$F111,1),0)</f>
        <v>0</v>
      </c>
      <c r="R111" s="92">
        <f t="array" ref="R111">+IFERROR(ROUND(INDEX(FCSTSDV!$D$2:$N$674,MATCH(ok!$D111,FCSTSDV!$C$2:$C$674,0),MATCH(ok!R$3,FCSTSDV!$D$1:$N$1,0))/ok!$F111,1),0)</f>
        <v>0</v>
      </c>
      <c r="S111" s="92">
        <f t="array" ref="S111">+IFERROR(ROUND(INDEX(FCSTSDV!$D$2:$N$674,MATCH(ok!$D111,FCSTSDV!$C$2:$C$674,0),MATCH(ok!S$3,FCSTSDV!$D$1:$N$1,0))/ok!$F111,1),0)</f>
        <v>0</v>
      </c>
      <c r="T111" s="92">
        <f t="array" ref="T111">+IFERROR(ROUND(INDEX(FCSTSDV!$D$2:$N$674,MATCH(ok!$D111,FCSTSDV!$C$2:$C$674,0),MATCH(ok!T$3,FCSTSDV!$D$1:$N$1,0))/ok!$F111,1),0)</f>
        <v>0</v>
      </c>
      <c r="U111" s="92">
        <f t="array" ref="U111">+IFERROR(ROUND(INDEX(FCSTSDV!$D$2:$N$674,MATCH(ok!$D111,FCSTSDV!$C$2:$C$674,0),MATCH(ok!U$3,FCSTSDV!$D$1:$N$1,0))/ok!$F111,1),0)</f>
        <v>0</v>
      </c>
      <c r="V111" s="92">
        <f t="array" ref="V111">+IFERROR(ROUND(INDEX(FCSTSDV!$D$2:$N$674,MATCH(ok!$D111,FCSTSDV!$C$2:$C$674,0),MATCH(ok!V$3,FCSTSDV!$D$1:$N$1,0))/ok!$F111,1),0)</f>
        <v>0</v>
      </c>
      <c r="W111" s="92">
        <f t="array" ref="W111">+IFERROR(ROUND(INDEX(FCSTSDV!$D$2:$N$674,MATCH(ok!$D111,FCSTSDV!$C$2:$C$674,0),MATCH(ok!W$3,FCSTSDV!$D$1:$N$1,0))/ok!$F111,1),0)</f>
        <v>0</v>
      </c>
      <c r="X111" s="92">
        <f t="array" ref="X111">+IFERROR(ROUND(INDEX(FCSTSDV!$D$2:$N$674,MATCH(ok!$D111,FCSTSDV!$C$2:$C$674,0),MATCH(ok!X$3,FCSTSDV!$D$1:$N$1,0))/ok!$F111,1),0)</f>
        <v>0</v>
      </c>
      <c r="Y111" s="92">
        <f t="array" ref="Y111">+IFERROR(ROUND(INDEX(FCSTSDV!$D$2:$N$674,MATCH(ok!$D111,FCSTSDV!$C$2:$C$674,0),MATCH(ok!Y$3,FCSTSDV!$D$1:$N$1,0))/ok!$F111,1),0)</f>
        <v>0</v>
      </c>
      <c r="Z111" s="92">
        <f t="array" ref="Z111">+IFERROR(ROUND(INDEX(FCSTSDV!$D$2:$N$674,MATCH(ok!$D111,FCSTSDV!$C$2:$C$674,0),MATCH(ok!Z$3,FCSTSDV!$D$1:$N$1,0))/ok!$F111,1),0)</f>
        <v>0</v>
      </c>
      <c r="AA111" s="92">
        <f t="array" ref="AA111">+IFERROR(ROUND(INDEX(FCSTSDV!$D$2:$N$674,MATCH(ok!$D111,FCSTSDV!$C$2:$C$674,0),MATCH(ok!AA$3,FCSTSDV!$D$1:$N$1,0))/ok!$F111,1),0)</f>
        <v>0</v>
      </c>
      <c r="AB111" s="92">
        <f t="array" ref="AB111">+IFERROR(ROUND(INDEX(FCSTSDV!$D$2:$N$674,MATCH(ok!$D111,FCSTSDV!$C$2:$C$674,0),MATCH(ok!AB$3,FCSTSDV!$D$1:$N$1,0))/ok!$F111,1),0)</f>
        <v>0</v>
      </c>
      <c r="AC111" s="92">
        <f t="array" ref="AC111">+IFERROR(ROUND(INDEX(FCSTSDV!$D$2:$N$674,MATCH(ok!$D111,FCSTSDV!$C$2:$C$674,0),MATCH(ok!AC$3,FCSTSDV!$D$1:$N$1,0))/ok!$F111,1),0)</f>
        <v>0</v>
      </c>
      <c r="AD111" s="92">
        <f t="array" ref="AD111">+IFERROR(ROUND(INDEX(FCSTSDV!$D$2:$N$674,MATCH(ok!$D111,FCSTSDV!$C$2:$C$674,0),MATCH(ok!AD$3,FCSTSDV!$D$1:$N$1,0))/ok!$F111,1),0)</f>
        <v>0</v>
      </c>
      <c r="AE111" s="92">
        <f t="array" ref="AE111">+IFERROR(ROUND(INDEX(FCSTSDV!$D$2:$N$674,MATCH(ok!$D111,FCSTSDV!$C$2:$C$674,0),MATCH(ok!AE$3,FCSTSDV!$D$1:$N$1,0))/ok!$F111,1),0)</f>
        <v>0</v>
      </c>
      <c r="AF111" s="92">
        <f t="array" ref="AF111">+IFERROR(ROUND(INDEX(FCSTSDV!$D$2:$N$674,MATCH(ok!$D111,FCSTSDV!$C$2:$C$674,0),MATCH(ok!AF$3,FCSTSDV!$D$1:$N$1,0))/ok!$F111,1),0)</f>
        <v>0</v>
      </c>
      <c r="AG111" s="92">
        <f t="array" ref="AG111">+IFERROR(ROUND(INDEX(FCSTSDV!$D$2:$N$674,MATCH(ok!$D111,FCSTSDV!$C$2:$C$674,0),MATCH(ok!AG$3,FCSTSDV!$D$1:$N$1,0))/ok!$F111,1),0)</f>
        <v>0</v>
      </c>
    </row>
    <row r="112" spans="1:33" ht="20.100000000000001" customHeight="1">
      <c r="A112" s="813"/>
      <c r="B112" s="795"/>
      <c r="C112" s="67" t="s">
        <v>124</v>
      </c>
      <c r="D112" s="32" t="s">
        <v>134</v>
      </c>
      <c r="E112" s="204" t="str">
        <f>+E111</f>
        <v>60*77</v>
      </c>
      <c r="F112" s="49">
        <v>600</v>
      </c>
      <c r="G112" s="48"/>
      <c r="H112" s="48"/>
      <c r="I112" s="785"/>
      <c r="J112" s="79">
        <f>+IF(SUM(K112:L112)&lt;&gt;$N$3,ROUND(IFERROR(VLOOKUP(D112,FCSTSDV!$C$2:$C$285,2,0),0)/ok!F112+0,0),0)</f>
        <v>0</v>
      </c>
      <c r="K112" s="92">
        <f t="array" ref="K112">+IFERROR(ROUND(INDEX(FCSTSDV!$D$2:$N$674,MATCH(ok!$D112,FCSTSDV!$C$2:$C$674,0),MATCH(ok!K$3,FCSTSDV!$D$1:$N$1,0))/ok!$F112,1),0)</f>
        <v>0</v>
      </c>
      <c r="L112" s="92">
        <f t="array" ref="L112">+IFERROR(ROUND(INDEX(FCSTSDV!$D$2:$N$674,MATCH(ok!$D112,FCSTSDV!$C$2:$C$674,0),MATCH(ok!L$3,FCSTSDV!$D$1:$N$1,0))/ok!$F112,1),0)</f>
        <v>0</v>
      </c>
      <c r="M112" s="92">
        <f t="array" ref="M112">+IFERROR(ROUND(INDEX(FCSTSDV!$D$2:$N$674,MATCH(ok!$D112,FCSTSDV!$C$2:$C$674,0),MATCH(ok!M$3,FCSTSDV!$D$1:$N$1,0))/ok!$F112,1),0)</f>
        <v>0</v>
      </c>
      <c r="N112" s="92">
        <f t="array" ref="N112">+IFERROR(ROUND(INDEX(FCSTSDV!$D$2:$N$674,MATCH(ok!$D112,FCSTSDV!$C$2:$C$674,0),MATCH(ok!N$3,FCSTSDV!$D$1:$N$1,0))/ok!$F112,1),0)</f>
        <v>0</v>
      </c>
      <c r="O112" s="92">
        <f t="array" ref="O112">+IFERROR(ROUND(INDEX(FCSTSDV!$D$2:$N$674,MATCH(ok!$D112,FCSTSDV!$C$2:$C$674,0),MATCH(ok!O$3,FCSTSDV!$D$1:$N$1,0))/ok!$F112,1),0)</f>
        <v>0</v>
      </c>
      <c r="P112" s="92">
        <f t="array" ref="P112">+IFERROR(ROUND(INDEX(FCSTSDV!$D$2:$N$674,MATCH(ok!$D112,FCSTSDV!$C$2:$C$674,0),MATCH(ok!P$3,FCSTSDV!$D$1:$N$1,0))/ok!$F112,1),0)</f>
        <v>0</v>
      </c>
      <c r="Q112" s="92">
        <f t="array" ref="Q112">+IFERROR(ROUND(INDEX(FCSTSDV!$D$2:$N$674,MATCH(ok!$D112,FCSTSDV!$C$2:$C$674,0),MATCH(ok!Q$3,FCSTSDV!$D$1:$N$1,0))/ok!$F112,1),0)</f>
        <v>0</v>
      </c>
      <c r="R112" s="92">
        <f t="array" ref="R112">+IFERROR(ROUND(INDEX(FCSTSDV!$D$2:$N$674,MATCH(ok!$D112,FCSTSDV!$C$2:$C$674,0),MATCH(ok!R$3,FCSTSDV!$D$1:$N$1,0))/ok!$F112,1),0)</f>
        <v>0</v>
      </c>
      <c r="S112" s="92">
        <f t="array" ref="S112">+IFERROR(ROUND(INDEX(FCSTSDV!$D$2:$N$674,MATCH(ok!$D112,FCSTSDV!$C$2:$C$674,0),MATCH(ok!S$3,FCSTSDV!$D$1:$N$1,0))/ok!$F112,1),0)</f>
        <v>0</v>
      </c>
      <c r="T112" s="92">
        <f t="array" ref="T112">+IFERROR(ROUND(INDEX(FCSTSDV!$D$2:$N$674,MATCH(ok!$D112,FCSTSDV!$C$2:$C$674,0),MATCH(ok!T$3,FCSTSDV!$D$1:$N$1,0))/ok!$F112,1),0)</f>
        <v>0</v>
      </c>
      <c r="U112" s="92">
        <f t="array" ref="U112">+IFERROR(ROUND(INDEX(FCSTSDV!$D$2:$N$674,MATCH(ok!$D112,FCSTSDV!$C$2:$C$674,0),MATCH(ok!U$3,FCSTSDV!$D$1:$N$1,0))/ok!$F112,1),0)</f>
        <v>0</v>
      </c>
      <c r="V112" s="92">
        <f t="array" ref="V112">+IFERROR(ROUND(INDEX(FCSTSDV!$D$2:$N$674,MATCH(ok!$D112,FCSTSDV!$C$2:$C$674,0),MATCH(ok!V$3,FCSTSDV!$D$1:$N$1,0))/ok!$F112,1),0)</f>
        <v>0</v>
      </c>
      <c r="W112" s="92">
        <f t="array" ref="W112">+IFERROR(ROUND(INDEX(FCSTSDV!$D$2:$N$674,MATCH(ok!$D112,FCSTSDV!$C$2:$C$674,0),MATCH(ok!W$3,FCSTSDV!$D$1:$N$1,0))/ok!$F112,1),0)</f>
        <v>0</v>
      </c>
      <c r="X112" s="92">
        <f t="array" ref="X112">+IFERROR(ROUND(INDEX(FCSTSDV!$D$2:$N$674,MATCH(ok!$D112,FCSTSDV!$C$2:$C$674,0),MATCH(ok!X$3,FCSTSDV!$D$1:$N$1,0))/ok!$F112,1),0)</f>
        <v>0</v>
      </c>
      <c r="Y112" s="92">
        <f t="array" ref="Y112">+IFERROR(ROUND(INDEX(FCSTSDV!$D$2:$N$674,MATCH(ok!$D112,FCSTSDV!$C$2:$C$674,0),MATCH(ok!Y$3,FCSTSDV!$D$1:$N$1,0))/ok!$F112,1),0)</f>
        <v>0</v>
      </c>
      <c r="Z112" s="92">
        <f t="array" ref="Z112">+IFERROR(ROUND(INDEX(FCSTSDV!$D$2:$N$674,MATCH(ok!$D112,FCSTSDV!$C$2:$C$674,0),MATCH(ok!Z$3,FCSTSDV!$D$1:$N$1,0))/ok!$F112,1),0)</f>
        <v>0</v>
      </c>
      <c r="AA112" s="92">
        <f t="array" ref="AA112">+IFERROR(ROUND(INDEX(FCSTSDV!$D$2:$N$674,MATCH(ok!$D112,FCSTSDV!$C$2:$C$674,0),MATCH(ok!AA$3,FCSTSDV!$D$1:$N$1,0))/ok!$F112,1),0)</f>
        <v>0</v>
      </c>
      <c r="AB112" s="92">
        <f t="array" ref="AB112">+IFERROR(ROUND(INDEX(FCSTSDV!$D$2:$N$674,MATCH(ok!$D112,FCSTSDV!$C$2:$C$674,0),MATCH(ok!AB$3,FCSTSDV!$D$1:$N$1,0))/ok!$F112,1),0)</f>
        <v>0</v>
      </c>
      <c r="AC112" s="92">
        <f t="array" ref="AC112">+IFERROR(ROUND(INDEX(FCSTSDV!$D$2:$N$674,MATCH(ok!$D112,FCSTSDV!$C$2:$C$674,0),MATCH(ok!AC$3,FCSTSDV!$D$1:$N$1,0))/ok!$F112,1),0)</f>
        <v>0</v>
      </c>
      <c r="AD112" s="92">
        <f t="array" ref="AD112">+IFERROR(ROUND(INDEX(FCSTSDV!$D$2:$N$674,MATCH(ok!$D112,FCSTSDV!$C$2:$C$674,0),MATCH(ok!AD$3,FCSTSDV!$D$1:$N$1,0))/ok!$F112,1),0)</f>
        <v>0</v>
      </c>
      <c r="AE112" s="92">
        <f t="array" ref="AE112">+IFERROR(ROUND(INDEX(FCSTSDV!$D$2:$N$674,MATCH(ok!$D112,FCSTSDV!$C$2:$C$674,0),MATCH(ok!AE$3,FCSTSDV!$D$1:$N$1,0))/ok!$F112,1),0)</f>
        <v>0</v>
      </c>
      <c r="AF112" s="92">
        <f t="array" ref="AF112">+IFERROR(ROUND(INDEX(FCSTSDV!$D$2:$N$674,MATCH(ok!$D112,FCSTSDV!$C$2:$C$674,0),MATCH(ok!AF$3,FCSTSDV!$D$1:$N$1,0))/ok!$F112,1),0)</f>
        <v>0</v>
      </c>
      <c r="AG112" s="92">
        <f t="array" ref="AG112">+IFERROR(ROUND(INDEX(FCSTSDV!$D$2:$N$674,MATCH(ok!$D112,FCSTSDV!$C$2:$C$674,0),MATCH(ok!AG$3,FCSTSDV!$D$1:$N$1,0))/ok!$F112,1),0)</f>
        <v>0</v>
      </c>
    </row>
    <row r="113" spans="1:33" ht="20.100000000000001" customHeight="1">
      <c r="A113" s="807"/>
      <c r="B113" s="792"/>
      <c r="C113" s="74"/>
      <c r="D113" s="52" t="s">
        <v>42</v>
      </c>
      <c r="E113" s="205" t="str">
        <f>+E112</f>
        <v>60*77</v>
      </c>
      <c r="F113" s="53" t="s">
        <v>43</v>
      </c>
      <c r="G113" s="54"/>
      <c r="H113" s="54"/>
      <c r="I113" s="782"/>
      <c r="J113" s="263">
        <f>+SUM(J106:J112)</f>
        <v>0</v>
      </c>
      <c r="K113" s="90" t="e">
        <f>+$I$106+$J$113-SUM(K106:K112)</f>
        <v>#REF!</v>
      </c>
      <c r="L113" s="90" t="e">
        <f>+$I$106+$J$113-SUM(L106:L112)</f>
        <v>#REF!</v>
      </c>
      <c r="M113" s="90" t="e">
        <f>+$I$106+$J$113-SUM(M106:M112)</f>
        <v>#REF!</v>
      </c>
      <c r="N113" s="90" t="e">
        <f t="shared" ref="N113:W113" si="18">+$I$106+$J$113-SUM(N106:N112)</f>
        <v>#REF!</v>
      </c>
      <c r="O113" s="90" t="e">
        <f t="shared" si="18"/>
        <v>#REF!</v>
      </c>
      <c r="P113" s="90" t="e">
        <f t="shared" si="18"/>
        <v>#REF!</v>
      </c>
      <c r="Q113" s="90" t="e">
        <f t="shared" si="18"/>
        <v>#REF!</v>
      </c>
      <c r="R113" s="90" t="e">
        <f t="shared" si="18"/>
        <v>#REF!</v>
      </c>
      <c r="S113" s="90" t="e">
        <f t="shared" si="18"/>
        <v>#REF!</v>
      </c>
      <c r="T113" s="90" t="e">
        <f t="shared" si="18"/>
        <v>#REF!</v>
      </c>
      <c r="U113" s="90" t="e">
        <f t="shared" si="18"/>
        <v>#REF!</v>
      </c>
      <c r="V113" s="90" t="e">
        <f t="shared" si="18"/>
        <v>#REF!</v>
      </c>
      <c r="W113" s="90" t="e">
        <f t="shared" si="18"/>
        <v>#REF!</v>
      </c>
      <c r="X113" s="90" t="e">
        <f>+W113-SUM(X106:X112)</f>
        <v>#REF!</v>
      </c>
      <c r="Y113" s="90" t="e">
        <f>+X113-SUM(Y106:Y112)</f>
        <v>#REF!</v>
      </c>
      <c r="Z113" s="90" t="e">
        <f t="shared" ref="Z113:AG113" si="19">+Y113-SUM(Z106:Z112)</f>
        <v>#REF!</v>
      </c>
      <c r="AA113" s="90" t="e">
        <f t="shared" si="19"/>
        <v>#REF!</v>
      </c>
      <c r="AB113" s="90" t="e">
        <f t="shared" si="19"/>
        <v>#REF!</v>
      </c>
      <c r="AC113" s="90" t="e">
        <f t="shared" si="19"/>
        <v>#REF!</v>
      </c>
      <c r="AD113" s="90" t="e">
        <f t="shared" si="19"/>
        <v>#REF!</v>
      </c>
      <c r="AE113" s="90" t="e">
        <f t="shared" si="19"/>
        <v>#REF!</v>
      </c>
      <c r="AF113" s="90" t="e">
        <f t="shared" si="19"/>
        <v>#REF!</v>
      </c>
      <c r="AG113" s="90" t="e">
        <f t="shared" si="19"/>
        <v>#REF!</v>
      </c>
    </row>
    <row r="114" spans="1:33" ht="20.100000000000001" customHeight="1">
      <c r="A114" s="806" t="s">
        <v>14</v>
      </c>
      <c r="B114" s="791" t="s">
        <v>135</v>
      </c>
      <c r="C114" s="75" t="s">
        <v>107</v>
      </c>
      <c r="D114" s="73" t="s">
        <v>136</v>
      </c>
      <c r="E114" s="203" t="s">
        <v>135</v>
      </c>
      <c r="F114" s="44">
        <v>3000</v>
      </c>
      <c r="G114" s="45"/>
      <c r="H114" s="45">
        <v>0</v>
      </c>
      <c r="I114" s="781" t="e">
        <f>+VLOOKUP(B114,Sheet2!$B$3:$C$189,2,0)</f>
        <v>#REF!</v>
      </c>
      <c r="J114" s="79">
        <f>+IF(SUM(K114:L114)&lt;&gt;$N$3,ROUND(IFERROR(VLOOKUP(D114,FCSTSDV!$C$2:$C$285,2,0),0)/ok!F114+0,0),0)</f>
        <v>0</v>
      </c>
      <c r="K114" s="99">
        <f t="array" ref="K114">+IFERROR(ROUND(INDEX(FCSTSDV!$D$2:$N$674,MATCH(ok!$D114,FCSTSDV!$C$2:$C$674,0),MATCH(ok!K$3,FCSTSDV!$D$1:$N$1,0))/ok!$F114,1),0)</f>
        <v>0</v>
      </c>
      <c r="L114" s="99">
        <f t="array" ref="L114">+IFERROR(ROUND(INDEX(FCSTSDV!$D$2:$N$674,MATCH(ok!$D114,FCSTSDV!$C$2:$C$674,0),MATCH(ok!L$3,FCSTSDV!$D$1:$N$1,0))/ok!$F114,1),0)</f>
        <v>0</v>
      </c>
      <c r="M114" s="99">
        <f t="array" ref="M114">+IFERROR(ROUND(INDEX(FCSTSDV!$D$2:$N$674,MATCH(ok!$D114,FCSTSDV!$C$2:$C$674,0),MATCH(ok!M$3,FCSTSDV!$D$1:$N$1,0))/ok!$F114,1),0)</f>
        <v>0</v>
      </c>
      <c r="N114" s="99">
        <f t="array" ref="N114">+IFERROR(ROUND(INDEX(FCSTSDV!$D$2:$N$674,MATCH(ok!$D114,FCSTSDV!$C$2:$C$674,0),MATCH(ok!N$3,FCSTSDV!$D$1:$N$1,0))/ok!$F114,1),0)</f>
        <v>0</v>
      </c>
      <c r="O114" s="99">
        <f t="array" ref="O114">+IFERROR(ROUND(INDEX(FCSTSDV!$D$2:$N$674,MATCH(ok!$D114,FCSTSDV!$C$2:$C$674,0),MATCH(ok!O$3,FCSTSDV!$D$1:$N$1,0))/ok!$F114,1),0)</f>
        <v>0</v>
      </c>
      <c r="P114" s="99">
        <f t="array" ref="P114">+IFERROR(ROUND(INDEX(FCSTSDV!$D$2:$N$674,MATCH(ok!$D114,FCSTSDV!$C$2:$C$674,0),MATCH(ok!P$3,FCSTSDV!$D$1:$N$1,0))/ok!$F114,1),0)</f>
        <v>0</v>
      </c>
      <c r="Q114" s="99">
        <f t="array" ref="Q114">+IFERROR(ROUND(INDEX(FCSTSDV!$D$2:$N$674,MATCH(ok!$D114,FCSTSDV!$C$2:$C$674,0),MATCH(ok!Q$3,FCSTSDV!$D$1:$N$1,0))/ok!$F114,1),0)</f>
        <v>0</v>
      </c>
      <c r="R114" s="99">
        <f t="array" ref="R114">+IFERROR(ROUND(INDEX(FCSTSDV!$D$2:$N$674,MATCH(ok!$D114,FCSTSDV!$C$2:$C$674,0),MATCH(ok!R$3,FCSTSDV!$D$1:$N$1,0))/ok!$F114,1),0)</f>
        <v>0</v>
      </c>
      <c r="S114" s="99">
        <f t="array" ref="S114">+IFERROR(ROUND(INDEX(FCSTSDV!$D$2:$N$674,MATCH(ok!$D114,FCSTSDV!$C$2:$C$674,0),MATCH(ok!S$3,FCSTSDV!$D$1:$N$1,0))/ok!$F114,1),0)</f>
        <v>0</v>
      </c>
      <c r="T114" s="99">
        <f t="array" ref="T114">+IFERROR(ROUND(INDEX(FCSTSDV!$D$2:$N$674,MATCH(ok!$D114,FCSTSDV!$C$2:$C$674,0),MATCH(ok!T$3,FCSTSDV!$D$1:$N$1,0))/ok!$F114,1),0)</f>
        <v>0</v>
      </c>
      <c r="U114" s="99">
        <f t="array" ref="U114">+IFERROR(ROUND(INDEX(FCSTSDV!$D$2:$N$674,MATCH(ok!$D114,FCSTSDV!$C$2:$C$674,0),MATCH(ok!U$3,FCSTSDV!$D$1:$N$1,0))/ok!$F114,1),0)</f>
        <v>0</v>
      </c>
      <c r="V114" s="99">
        <f t="array" ref="V114">+IFERROR(ROUND(INDEX(FCSTSDV!$D$2:$N$674,MATCH(ok!$D114,FCSTSDV!$C$2:$C$674,0),MATCH(ok!V$3,FCSTSDV!$D$1:$N$1,0))/ok!$F114,1),0)</f>
        <v>0</v>
      </c>
      <c r="W114" s="99">
        <f t="array" ref="W114">+IFERROR(ROUND(INDEX(FCSTSDV!$D$2:$N$674,MATCH(ok!$D114,FCSTSDV!$C$2:$C$674,0),MATCH(ok!W$3,FCSTSDV!$D$1:$N$1,0))/ok!$F114,1),0)</f>
        <v>0</v>
      </c>
      <c r="X114" s="99">
        <f t="array" ref="X114">+IFERROR(ROUND(INDEX(FCSTSDV!$D$2:$N$674,MATCH(ok!$D114,FCSTSDV!$C$2:$C$674,0),MATCH(ok!X$3,FCSTSDV!$D$1:$N$1,0))/ok!$F114,1),0)</f>
        <v>0</v>
      </c>
      <c r="Y114" s="99">
        <f t="array" ref="Y114">+IFERROR(ROUND(INDEX(FCSTSDV!$D$2:$N$674,MATCH(ok!$D114,FCSTSDV!$C$2:$C$674,0),MATCH(ok!Y$3,FCSTSDV!$D$1:$N$1,0))/ok!$F114,1),0)</f>
        <v>0</v>
      </c>
      <c r="Z114" s="99">
        <f t="array" ref="Z114">+IFERROR(ROUND(INDEX(FCSTSDV!$D$2:$N$674,MATCH(ok!$D114,FCSTSDV!$C$2:$C$674,0),MATCH(ok!Z$3,FCSTSDV!$D$1:$N$1,0))/ok!$F114,1),0)</f>
        <v>0</v>
      </c>
      <c r="AA114" s="99">
        <f t="array" ref="AA114">+IFERROR(ROUND(INDEX(FCSTSDV!$D$2:$N$674,MATCH(ok!$D114,FCSTSDV!$C$2:$C$674,0),MATCH(ok!AA$3,FCSTSDV!$D$1:$N$1,0))/ok!$F114,1),0)</f>
        <v>0</v>
      </c>
      <c r="AB114" s="99">
        <f t="array" ref="AB114">+IFERROR(ROUND(INDEX(FCSTSDV!$D$2:$N$674,MATCH(ok!$D114,FCSTSDV!$C$2:$C$674,0),MATCH(ok!AB$3,FCSTSDV!$D$1:$N$1,0))/ok!$F114,1),0)</f>
        <v>0</v>
      </c>
      <c r="AC114" s="99">
        <f t="array" ref="AC114">+IFERROR(ROUND(INDEX(FCSTSDV!$D$2:$N$674,MATCH(ok!$D114,FCSTSDV!$C$2:$C$674,0),MATCH(ok!AC$3,FCSTSDV!$D$1:$N$1,0))/ok!$F114,1),0)</f>
        <v>0</v>
      </c>
      <c r="AD114" s="99">
        <f t="array" ref="AD114">+IFERROR(ROUND(INDEX(FCSTSDV!$D$2:$N$674,MATCH(ok!$D114,FCSTSDV!$C$2:$C$674,0),MATCH(ok!AD$3,FCSTSDV!$D$1:$N$1,0))/ok!$F114,1),0)</f>
        <v>0</v>
      </c>
      <c r="AE114" s="99">
        <f t="array" ref="AE114">+IFERROR(ROUND(INDEX(FCSTSDV!$D$2:$N$674,MATCH(ok!$D114,FCSTSDV!$C$2:$C$674,0),MATCH(ok!AE$3,FCSTSDV!$D$1:$N$1,0))/ok!$F114,1),0)</f>
        <v>0</v>
      </c>
      <c r="AF114" s="99">
        <f t="array" ref="AF114">+IFERROR(ROUND(INDEX(FCSTSDV!$D$2:$N$674,MATCH(ok!$D114,FCSTSDV!$C$2:$C$674,0),MATCH(ok!AF$3,FCSTSDV!$D$1:$N$1,0))/ok!$F114,1),0)</f>
        <v>0</v>
      </c>
      <c r="AG114" s="99">
        <f t="array" ref="AG114">+IFERROR(ROUND(INDEX(FCSTSDV!$D$2:$N$674,MATCH(ok!$D114,FCSTSDV!$C$2:$C$674,0),MATCH(ok!AG$3,FCSTSDV!$D$1:$N$1,0))/ok!$F114,1),0)</f>
        <v>0</v>
      </c>
    </row>
    <row r="115" spans="1:33" ht="20.100000000000001" customHeight="1">
      <c r="A115" s="813"/>
      <c r="B115" s="795"/>
      <c r="C115" s="76" t="s">
        <v>107</v>
      </c>
      <c r="D115" s="32" t="s">
        <v>137</v>
      </c>
      <c r="E115" s="204" t="str">
        <f>+E114</f>
        <v>77*63</v>
      </c>
      <c r="F115" s="49">
        <v>1500</v>
      </c>
      <c r="G115" s="48"/>
      <c r="H115" s="48"/>
      <c r="I115" s="785"/>
      <c r="J115" s="79">
        <f>+IF(SUM(K115:L115)&lt;&gt;$N$3,ROUND(IFERROR(VLOOKUP(D115,FCSTSDV!$C$2:$C$285,2,0),0)/ok!F115+0,0),0)</f>
        <v>0</v>
      </c>
      <c r="K115" s="92">
        <f t="array" ref="K115">+IFERROR(ROUND(INDEX(FCSTSDV!$D$2:$N$674,MATCH(ok!$D115,FCSTSDV!$C$2:$C$674,0),MATCH(ok!K$3,FCSTSDV!$D$1:$N$1,0))/ok!$F115,1),0)</f>
        <v>0</v>
      </c>
      <c r="L115" s="92">
        <f t="array" ref="L115">+IFERROR(ROUND(INDEX(FCSTSDV!$D$2:$N$674,MATCH(ok!$D115,FCSTSDV!$C$2:$C$674,0),MATCH(ok!L$3,FCSTSDV!$D$1:$N$1,0))/ok!$F115,1),0)</f>
        <v>0</v>
      </c>
      <c r="M115" s="92">
        <f t="array" ref="M115">+IFERROR(ROUND(INDEX(FCSTSDV!$D$2:$N$674,MATCH(ok!$D115,FCSTSDV!$C$2:$C$674,0),MATCH(ok!M$3,FCSTSDV!$D$1:$N$1,0))/ok!$F115,1),0)</f>
        <v>0</v>
      </c>
      <c r="N115" s="92">
        <f t="array" ref="N115">+IFERROR(ROUND(INDEX(FCSTSDV!$D$2:$N$674,MATCH(ok!$D115,FCSTSDV!$C$2:$C$674,0),MATCH(ok!N$3,FCSTSDV!$D$1:$N$1,0))/ok!$F115,1),0)</f>
        <v>0</v>
      </c>
      <c r="O115" s="92">
        <f t="array" ref="O115">+IFERROR(ROUND(INDEX(FCSTSDV!$D$2:$N$674,MATCH(ok!$D115,FCSTSDV!$C$2:$C$674,0),MATCH(ok!O$3,FCSTSDV!$D$1:$N$1,0))/ok!$F115,1),0)</f>
        <v>0</v>
      </c>
      <c r="P115" s="92">
        <f t="array" ref="P115">+IFERROR(ROUND(INDEX(FCSTSDV!$D$2:$N$674,MATCH(ok!$D115,FCSTSDV!$C$2:$C$674,0),MATCH(ok!P$3,FCSTSDV!$D$1:$N$1,0))/ok!$F115,1),0)</f>
        <v>0</v>
      </c>
      <c r="Q115" s="92">
        <f t="array" ref="Q115">+IFERROR(ROUND(INDEX(FCSTSDV!$D$2:$N$674,MATCH(ok!$D115,FCSTSDV!$C$2:$C$674,0),MATCH(ok!Q$3,FCSTSDV!$D$1:$N$1,0))/ok!$F115,1),0)</f>
        <v>0</v>
      </c>
      <c r="R115" s="92">
        <f t="array" ref="R115">+IFERROR(ROUND(INDEX(FCSTSDV!$D$2:$N$674,MATCH(ok!$D115,FCSTSDV!$C$2:$C$674,0),MATCH(ok!R$3,FCSTSDV!$D$1:$N$1,0))/ok!$F115,1),0)</f>
        <v>0</v>
      </c>
      <c r="S115" s="92">
        <f t="array" ref="S115">+IFERROR(ROUND(INDEX(FCSTSDV!$D$2:$N$674,MATCH(ok!$D115,FCSTSDV!$C$2:$C$674,0),MATCH(ok!S$3,FCSTSDV!$D$1:$N$1,0))/ok!$F115,1),0)</f>
        <v>0</v>
      </c>
      <c r="T115" s="92">
        <f t="array" ref="T115">+IFERROR(ROUND(INDEX(FCSTSDV!$D$2:$N$674,MATCH(ok!$D115,FCSTSDV!$C$2:$C$674,0),MATCH(ok!T$3,FCSTSDV!$D$1:$N$1,0))/ok!$F115,1),0)</f>
        <v>0</v>
      </c>
      <c r="U115" s="92">
        <f t="array" ref="U115">+IFERROR(ROUND(INDEX(FCSTSDV!$D$2:$N$674,MATCH(ok!$D115,FCSTSDV!$C$2:$C$674,0),MATCH(ok!U$3,FCSTSDV!$D$1:$N$1,0))/ok!$F115,1),0)</f>
        <v>0</v>
      </c>
      <c r="V115" s="92">
        <f t="array" ref="V115">+IFERROR(ROUND(INDEX(FCSTSDV!$D$2:$N$674,MATCH(ok!$D115,FCSTSDV!$C$2:$C$674,0),MATCH(ok!V$3,FCSTSDV!$D$1:$N$1,0))/ok!$F115,1),0)</f>
        <v>0</v>
      </c>
      <c r="W115" s="92">
        <f t="array" ref="W115">+IFERROR(ROUND(INDEX(FCSTSDV!$D$2:$N$674,MATCH(ok!$D115,FCSTSDV!$C$2:$C$674,0),MATCH(ok!W$3,FCSTSDV!$D$1:$N$1,0))/ok!$F115,1),0)</f>
        <v>0</v>
      </c>
      <c r="X115" s="92">
        <f t="array" ref="X115">+IFERROR(ROUND(INDEX(FCSTSDV!$D$2:$N$674,MATCH(ok!$D115,FCSTSDV!$C$2:$C$674,0),MATCH(ok!X$3,FCSTSDV!$D$1:$N$1,0))/ok!$F115,1),0)</f>
        <v>0</v>
      </c>
      <c r="Y115" s="92">
        <f t="array" ref="Y115">+IFERROR(ROUND(INDEX(FCSTSDV!$D$2:$N$674,MATCH(ok!$D115,FCSTSDV!$C$2:$C$674,0),MATCH(ok!Y$3,FCSTSDV!$D$1:$N$1,0))/ok!$F115,1),0)</f>
        <v>0</v>
      </c>
      <c r="Z115" s="92">
        <f t="array" ref="Z115">+IFERROR(ROUND(INDEX(FCSTSDV!$D$2:$N$674,MATCH(ok!$D115,FCSTSDV!$C$2:$C$674,0),MATCH(ok!Z$3,FCSTSDV!$D$1:$N$1,0))/ok!$F115,1),0)</f>
        <v>0</v>
      </c>
      <c r="AA115" s="92">
        <f t="array" ref="AA115">+IFERROR(ROUND(INDEX(FCSTSDV!$D$2:$N$674,MATCH(ok!$D115,FCSTSDV!$C$2:$C$674,0),MATCH(ok!AA$3,FCSTSDV!$D$1:$N$1,0))/ok!$F115,1),0)</f>
        <v>0</v>
      </c>
      <c r="AB115" s="92">
        <f t="array" ref="AB115">+IFERROR(ROUND(INDEX(FCSTSDV!$D$2:$N$674,MATCH(ok!$D115,FCSTSDV!$C$2:$C$674,0),MATCH(ok!AB$3,FCSTSDV!$D$1:$N$1,0))/ok!$F115,1),0)</f>
        <v>0</v>
      </c>
      <c r="AC115" s="92">
        <f t="array" ref="AC115">+IFERROR(ROUND(INDEX(FCSTSDV!$D$2:$N$674,MATCH(ok!$D115,FCSTSDV!$C$2:$C$674,0),MATCH(ok!AC$3,FCSTSDV!$D$1:$N$1,0))/ok!$F115,1),0)</f>
        <v>0</v>
      </c>
      <c r="AD115" s="92">
        <f t="array" ref="AD115">+IFERROR(ROUND(INDEX(FCSTSDV!$D$2:$N$674,MATCH(ok!$D115,FCSTSDV!$C$2:$C$674,0),MATCH(ok!AD$3,FCSTSDV!$D$1:$N$1,0))/ok!$F115,1),0)</f>
        <v>0</v>
      </c>
      <c r="AE115" s="92">
        <f t="array" ref="AE115">+IFERROR(ROUND(INDEX(FCSTSDV!$D$2:$N$674,MATCH(ok!$D115,FCSTSDV!$C$2:$C$674,0),MATCH(ok!AE$3,FCSTSDV!$D$1:$N$1,0))/ok!$F115,1),0)</f>
        <v>0</v>
      </c>
      <c r="AF115" s="92">
        <f t="array" ref="AF115">+IFERROR(ROUND(INDEX(FCSTSDV!$D$2:$N$674,MATCH(ok!$D115,FCSTSDV!$C$2:$C$674,0),MATCH(ok!AF$3,FCSTSDV!$D$1:$N$1,0))/ok!$F115,1),0)</f>
        <v>0</v>
      </c>
      <c r="AG115" s="92">
        <f t="array" ref="AG115">+IFERROR(ROUND(INDEX(FCSTSDV!$D$2:$N$674,MATCH(ok!$D115,FCSTSDV!$C$2:$C$674,0),MATCH(ok!AG$3,FCSTSDV!$D$1:$N$1,0))/ok!$F115,1),0)</f>
        <v>0</v>
      </c>
    </row>
    <row r="116" spans="1:33" ht="20.100000000000001" customHeight="1">
      <c r="A116" s="813"/>
      <c r="B116" s="795"/>
      <c r="C116" s="76" t="s">
        <v>107</v>
      </c>
      <c r="D116" s="32" t="s">
        <v>138</v>
      </c>
      <c r="E116" s="204" t="str">
        <f>+E115</f>
        <v>77*63</v>
      </c>
      <c r="F116" s="49">
        <v>1500</v>
      </c>
      <c r="G116" s="48"/>
      <c r="H116" s="48"/>
      <c r="I116" s="785"/>
      <c r="J116" s="79">
        <f>+IF(SUM(K116:L116)&lt;&gt;$N$3,ROUND(IFERROR(VLOOKUP(D116,FCSTSDV!$C$2:$C$285,2,0),0)/ok!F116+0,0),0)</f>
        <v>0</v>
      </c>
      <c r="K116" s="92">
        <f t="array" ref="K116">+IFERROR(ROUND(INDEX(FCSTSDV!$D$2:$N$674,MATCH(ok!$D116,FCSTSDV!$C$2:$C$674,0),MATCH(ok!K$3,FCSTSDV!$D$1:$N$1,0))/ok!$F116,1),0)</f>
        <v>0</v>
      </c>
      <c r="L116" s="92">
        <f t="array" ref="L116">+IFERROR(ROUND(INDEX(FCSTSDV!$D$2:$N$674,MATCH(ok!$D116,FCSTSDV!$C$2:$C$674,0),MATCH(ok!L$3,FCSTSDV!$D$1:$N$1,0))/ok!$F116,1),0)</f>
        <v>0</v>
      </c>
      <c r="M116" s="92">
        <f t="array" ref="M116">+IFERROR(ROUND(INDEX(FCSTSDV!$D$2:$N$674,MATCH(ok!$D116,FCSTSDV!$C$2:$C$674,0),MATCH(ok!M$3,FCSTSDV!$D$1:$N$1,0))/ok!$F116,1),0)</f>
        <v>0</v>
      </c>
      <c r="N116" s="92">
        <f t="array" ref="N116">+IFERROR(ROUND(INDEX(FCSTSDV!$D$2:$N$674,MATCH(ok!$D116,FCSTSDV!$C$2:$C$674,0),MATCH(ok!N$3,FCSTSDV!$D$1:$N$1,0))/ok!$F116,1),0)</f>
        <v>0</v>
      </c>
      <c r="O116" s="92">
        <f t="array" ref="O116">+IFERROR(ROUND(INDEX(FCSTSDV!$D$2:$N$674,MATCH(ok!$D116,FCSTSDV!$C$2:$C$674,0),MATCH(ok!O$3,FCSTSDV!$D$1:$N$1,0))/ok!$F116,1),0)</f>
        <v>0</v>
      </c>
      <c r="P116" s="92">
        <f t="array" ref="P116">+IFERROR(ROUND(INDEX(FCSTSDV!$D$2:$N$674,MATCH(ok!$D116,FCSTSDV!$C$2:$C$674,0),MATCH(ok!P$3,FCSTSDV!$D$1:$N$1,0))/ok!$F116,1),0)</f>
        <v>0</v>
      </c>
      <c r="Q116" s="92">
        <f t="array" ref="Q116">+IFERROR(ROUND(INDEX(FCSTSDV!$D$2:$N$674,MATCH(ok!$D116,FCSTSDV!$C$2:$C$674,0),MATCH(ok!Q$3,FCSTSDV!$D$1:$N$1,0))/ok!$F116,1),0)</f>
        <v>0</v>
      </c>
      <c r="R116" s="92">
        <f t="array" ref="R116">+IFERROR(ROUND(INDEX(FCSTSDV!$D$2:$N$674,MATCH(ok!$D116,FCSTSDV!$C$2:$C$674,0),MATCH(ok!R$3,FCSTSDV!$D$1:$N$1,0))/ok!$F116,1),0)</f>
        <v>0</v>
      </c>
      <c r="S116" s="92">
        <f t="array" ref="S116">+IFERROR(ROUND(INDEX(FCSTSDV!$D$2:$N$674,MATCH(ok!$D116,FCSTSDV!$C$2:$C$674,0),MATCH(ok!S$3,FCSTSDV!$D$1:$N$1,0))/ok!$F116,1),0)</f>
        <v>0</v>
      </c>
      <c r="T116" s="92">
        <f t="array" ref="T116">+IFERROR(ROUND(INDEX(FCSTSDV!$D$2:$N$674,MATCH(ok!$D116,FCSTSDV!$C$2:$C$674,0),MATCH(ok!T$3,FCSTSDV!$D$1:$N$1,0))/ok!$F116,1),0)</f>
        <v>0</v>
      </c>
      <c r="U116" s="92">
        <f t="array" ref="U116">+IFERROR(ROUND(INDEX(FCSTSDV!$D$2:$N$674,MATCH(ok!$D116,FCSTSDV!$C$2:$C$674,0),MATCH(ok!U$3,FCSTSDV!$D$1:$N$1,0))/ok!$F116,1),0)</f>
        <v>0</v>
      </c>
      <c r="V116" s="92">
        <f t="array" ref="V116">+IFERROR(ROUND(INDEX(FCSTSDV!$D$2:$N$674,MATCH(ok!$D116,FCSTSDV!$C$2:$C$674,0),MATCH(ok!V$3,FCSTSDV!$D$1:$N$1,0))/ok!$F116,1),0)</f>
        <v>0</v>
      </c>
      <c r="W116" s="92">
        <f t="array" ref="W116">+IFERROR(ROUND(INDEX(FCSTSDV!$D$2:$N$674,MATCH(ok!$D116,FCSTSDV!$C$2:$C$674,0),MATCH(ok!W$3,FCSTSDV!$D$1:$N$1,0))/ok!$F116,1),0)</f>
        <v>0</v>
      </c>
      <c r="X116" s="92">
        <f t="array" ref="X116">+IFERROR(ROUND(INDEX(FCSTSDV!$D$2:$N$674,MATCH(ok!$D116,FCSTSDV!$C$2:$C$674,0),MATCH(ok!X$3,FCSTSDV!$D$1:$N$1,0))/ok!$F116,1),0)</f>
        <v>0</v>
      </c>
      <c r="Y116" s="92">
        <f t="array" ref="Y116">+IFERROR(ROUND(INDEX(FCSTSDV!$D$2:$N$674,MATCH(ok!$D116,FCSTSDV!$C$2:$C$674,0),MATCH(ok!Y$3,FCSTSDV!$D$1:$N$1,0))/ok!$F116,1),0)</f>
        <v>0</v>
      </c>
      <c r="Z116" s="92">
        <f t="array" ref="Z116">+IFERROR(ROUND(INDEX(FCSTSDV!$D$2:$N$674,MATCH(ok!$D116,FCSTSDV!$C$2:$C$674,0),MATCH(ok!Z$3,FCSTSDV!$D$1:$N$1,0))/ok!$F116,1),0)</f>
        <v>0</v>
      </c>
      <c r="AA116" s="92">
        <f t="array" ref="AA116">+IFERROR(ROUND(INDEX(FCSTSDV!$D$2:$N$674,MATCH(ok!$D116,FCSTSDV!$C$2:$C$674,0),MATCH(ok!AA$3,FCSTSDV!$D$1:$N$1,0))/ok!$F116,1),0)</f>
        <v>0</v>
      </c>
      <c r="AB116" s="92">
        <f t="array" ref="AB116">+IFERROR(ROUND(INDEX(FCSTSDV!$D$2:$N$674,MATCH(ok!$D116,FCSTSDV!$C$2:$C$674,0),MATCH(ok!AB$3,FCSTSDV!$D$1:$N$1,0))/ok!$F116,1),0)</f>
        <v>0</v>
      </c>
      <c r="AC116" s="92">
        <f t="array" ref="AC116">+IFERROR(ROUND(INDEX(FCSTSDV!$D$2:$N$674,MATCH(ok!$D116,FCSTSDV!$C$2:$C$674,0),MATCH(ok!AC$3,FCSTSDV!$D$1:$N$1,0))/ok!$F116,1),0)</f>
        <v>0</v>
      </c>
      <c r="AD116" s="92">
        <f t="array" ref="AD116">+IFERROR(ROUND(INDEX(FCSTSDV!$D$2:$N$674,MATCH(ok!$D116,FCSTSDV!$C$2:$C$674,0),MATCH(ok!AD$3,FCSTSDV!$D$1:$N$1,0))/ok!$F116,1),0)</f>
        <v>0</v>
      </c>
      <c r="AE116" s="92">
        <f t="array" ref="AE116">+IFERROR(ROUND(INDEX(FCSTSDV!$D$2:$N$674,MATCH(ok!$D116,FCSTSDV!$C$2:$C$674,0),MATCH(ok!AE$3,FCSTSDV!$D$1:$N$1,0))/ok!$F116,1),0)</f>
        <v>0</v>
      </c>
      <c r="AF116" s="92">
        <f t="array" ref="AF116">+IFERROR(ROUND(INDEX(FCSTSDV!$D$2:$N$674,MATCH(ok!$D116,FCSTSDV!$C$2:$C$674,0),MATCH(ok!AF$3,FCSTSDV!$D$1:$N$1,0))/ok!$F116,1),0)</f>
        <v>0</v>
      </c>
      <c r="AG116" s="92">
        <f t="array" ref="AG116">+IFERROR(ROUND(INDEX(FCSTSDV!$D$2:$N$674,MATCH(ok!$D116,FCSTSDV!$C$2:$C$674,0),MATCH(ok!AG$3,FCSTSDV!$D$1:$N$1,0))/ok!$F116,1),0)</f>
        <v>0</v>
      </c>
    </row>
    <row r="117" spans="1:33" ht="20.100000000000001" customHeight="1">
      <c r="A117" s="813"/>
      <c r="B117" s="795"/>
      <c r="C117" s="76"/>
      <c r="D117" s="225" t="s">
        <v>139</v>
      </c>
      <c r="E117" s="204"/>
      <c r="F117" s="49">
        <v>3000</v>
      </c>
      <c r="G117" s="48"/>
      <c r="H117" s="48"/>
      <c r="I117" s="785"/>
      <c r="J117" s="79">
        <f>+IF(SUM(K117:L117)&lt;&gt;$N$3,ROUND(IFERROR(VLOOKUP(D117,FCSTSDV!$C$2:$C$285,2,0),0)/ok!F117+0,0),0)</f>
        <v>0</v>
      </c>
      <c r="K117" s="92">
        <f t="array" ref="K117">+IFERROR(ROUND(INDEX(FCSTSDV!$D$2:$N$674,MATCH(ok!$D117,FCSTSDV!$C$2:$C$674,0),MATCH(ok!K$3,FCSTSDV!$D$1:$N$1,0))/ok!$F117,1),0)</f>
        <v>0</v>
      </c>
      <c r="L117" s="92">
        <f t="array" ref="L117">+IFERROR(ROUND(INDEX(FCSTSDV!$D$2:$N$674,MATCH(ok!$D117,FCSTSDV!$C$2:$C$674,0),MATCH(ok!L$3,FCSTSDV!$D$1:$N$1,0))/ok!$F117,1),0)</f>
        <v>0</v>
      </c>
      <c r="M117" s="92">
        <f t="array" ref="M117">+IFERROR(ROUND(INDEX(FCSTSDV!$D$2:$N$674,MATCH(ok!$D117,FCSTSDV!$C$2:$C$674,0),MATCH(ok!M$3,FCSTSDV!$D$1:$N$1,0))/ok!$F117,1),0)</f>
        <v>0</v>
      </c>
      <c r="N117" s="92">
        <f t="array" ref="N117">+IFERROR(ROUND(INDEX(FCSTSDV!$D$2:$N$674,MATCH(ok!$D117,FCSTSDV!$C$2:$C$674,0),MATCH(ok!N$3,FCSTSDV!$D$1:$N$1,0))/ok!$F117,1),0)</f>
        <v>0</v>
      </c>
      <c r="O117" s="92">
        <f t="array" ref="O117">+IFERROR(ROUND(INDEX(FCSTSDV!$D$2:$N$674,MATCH(ok!$D117,FCSTSDV!$C$2:$C$674,0),MATCH(ok!O$3,FCSTSDV!$D$1:$N$1,0))/ok!$F117,1),0)</f>
        <v>0</v>
      </c>
      <c r="P117" s="92">
        <f t="array" ref="P117">+IFERROR(ROUND(INDEX(FCSTSDV!$D$2:$N$674,MATCH(ok!$D117,FCSTSDV!$C$2:$C$674,0),MATCH(ok!P$3,FCSTSDV!$D$1:$N$1,0))/ok!$F117,1),0)</f>
        <v>0</v>
      </c>
      <c r="Q117" s="92">
        <f t="array" ref="Q117">+IFERROR(ROUND(INDEX(FCSTSDV!$D$2:$N$674,MATCH(ok!$D117,FCSTSDV!$C$2:$C$674,0),MATCH(ok!Q$3,FCSTSDV!$D$1:$N$1,0))/ok!$F117,1),0)</f>
        <v>0</v>
      </c>
      <c r="R117" s="92">
        <f t="array" ref="R117">+IFERROR(ROUND(INDEX(FCSTSDV!$D$2:$N$674,MATCH(ok!$D117,FCSTSDV!$C$2:$C$674,0),MATCH(ok!R$3,FCSTSDV!$D$1:$N$1,0))/ok!$F117,1),0)</f>
        <v>0</v>
      </c>
      <c r="S117" s="92">
        <f t="array" ref="S117">+IFERROR(ROUND(INDEX(FCSTSDV!$D$2:$N$674,MATCH(ok!$D117,FCSTSDV!$C$2:$C$674,0),MATCH(ok!S$3,FCSTSDV!$D$1:$N$1,0))/ok!$F117,1),0)</f>
        <v>0</v>
      </c>
      <c r="T117" s="92">
        <f t="array" ref="T117">+IFERROR(ROUND(INDEX(FCSTSDV!$D$2:$N$674,MATCH(ok!$D117,FCSTSDV!$C$2:$C$674,0),MATCH(ok!T$3,FCSTSDV!$D$1:$N$1,0))/ok!$F117,1),0)</f>
        <v>0</v>
      </c>
      <c r="U117" s="92">
        <f t="array" ref="U117">+IFERROR(ROUND(INDEX(FCSTSDV!$D$2:$N$674,MATCH(ok!$D117,FCSTSDV!$C$2:$C$674,0),MATCH(ok!U$3,FCSTSDV!$D$1:$N$1,0))/ok!$F117,1),0)</f>
        <v>0</v>
      </c>
      <c r="V117" s="92">
        <f t="array" ref="V117">+IFERROR(ROUND(INDEX(FCSTSDV!$D$2:$N$674,MATCH(ok!$D117,FCSTSDV!$C$2:$C$674,0),MATCH(ok!V$3,FCSTSDV!$D$1:$N$1,0))/ok!$F117,1),0)</f>
        <v>0</v>
      </c>
      <c r="W117" s="92">
        <f t="array" ref="W117">+IFERROR(ROUND(INDEX(FCSTSDV!$D$2:$N$674,MATCH(ok!$D117,FCSTSDV!$C$2:$C$674,0),MATCH(ok!W$3,FCSTSDV!$D$1:$N$1,0))/ok!$F117,1),0)</f>
        <v>0</v>
      </c>
      <c r="X117" s="92">
        <f t="array" ref="X117">+IFERROR(ROUND(INDEX(FCSTSDV!$D$2:$N$674,MATCH(ok!$D117,FCSTSDV!$C$2:$C$674,0),MATCH(ok!X$3,FCSTSDV!$D$1:$N$1,0))/ok!$F117,1),0)</f>
        <v>0</v>
      </c>
      <c r="Y117" s="92">
        <f t="array" ref="Y117">+IFERROR(ROUND(INDEX(FCSTSDV!$D$2:$N$674,MATCH(ok!$D117,FCSTSDV!$C$2:$C$674,0),MATCH(ok!Y$3,FCSTSDV!$D$1:$N$1,0))/ok!$F117,1),0)</f>
        <v>0</v>
      </c>
      <c r="Z117" s="92">
        <f t="array" ref="Z117">+IFERROR(ROUND(INDEX(FCSTSDV!$D$2:$N$674,MATCH(ok!$D117,FCSTSDV!$C$2:$C$674,0),MATCH(ok!Z$3,FCSTSDV!$D$1:$N$1,0))/ok!$F117,1),0)</f>
        <v>0</v>
      </c>
      <c r="AA117" s="92">
        <f t="array" ref="AA117">+IFERROR(ROUND(INDEX(FCSTSDV!$D$2:$N$674,MATCH(ok!$D117,FCSTSDV!$C$2:$C$674,0),MATCH(ok!AA$3,FCSTSDV!$D$1:$N$1,0))/ok!$F117,1),0)</f>
        <v>0</v>
      </c>
      <c r="AB117" s="92">
        <f t="array" ref="AB117">+IFERROR(ROUND(INDEX(FCSTSDV!$D$2:$N$674,MATCH(ok!$D117,FCSTSDV!$C$2:$C$674,0),MATCH(ok!AB$3,FCSTSDV!$D$1:$N$1,0))/ok!$F117,1),0)</f>
        <v>0</v>
      </c>
      <c r="AC117" s="92">
        <f t="array" ref="AC117">+IFERROR(ROUND(INDEX(FCSTSDV!$D$2:$N$674,MATCH(ok!$D117,FCSTSDV!$C$2:$C$674,0),MATCH(ok!AC$3,FCSTSDV!$D$1:$N$1,0))/ok!$F117,1),0)</f>
        <v>0</v>
      </c>
      <c r="AD117" s="92">
        <f t="array" ref="AD117">+IFERROR(ROUND(INDEX(FCSTSDV!$D$2:$N$674,MATCH(ok!$D117,FCSTSDV!$C$2:$C$674,0),MATCH(ok!AD$3,FCSTSDV!$D$1:$N$1,0))/ok!$F117,1),0)</f>
        <v>0</v>
      </c>
      <c r="AE117" s="92">
        <f t="array" ref="AE117">+IFERROR(ROUND(INDEX(FCSTSDV!$D$2:$N$674,MATCH(ok!$D117,FCSTSDV!$C$2:$C$674,0),MATCH(ok!AE$3,FCSTSDV!$D$1:$N$1,0))/ok!$F117,1),0)</f>
        <v>0</v>
      </c>
      <c r="AF117" s="92">
        <f t="array" ref="AF117">+IFERROR(ROUND(INDEX(FCSTSDV!$D$2:$N$674,MATCH(ok!$D117,FCSTSDV!$C$2:$C$674,0),MATCH(ok!AF$3,FCSTSDV!$D$1:$N$1,0))/ok!$F117,1),0)</f>
        <v>0</v>
      </c>
      <c r="AG117" s="92">
        <f t="array" ref="AG117">+IFERROR(ROUND(INDEX(FCSTSDV!$D$2:$N$674,MATCH(ok!$D117,FCSTSDV!$C$2:$C$674,0),MATCH(ok!AG$3,FCSTSDV!$D$1:$N$1,0))/ok!$F117,1),0)</f>
        <v>0</v>
      </c>
    </row>
    <row r="118" spans="1:33" ht="20.100000000000001" customHeight="1">
      <c r="A118" s="813"/>
      <c r="B118" s="795"/>
      <c r="C118" s="76" t="s">
        <v>107</v>
      </c>
      <c r="D118" s="32" t="s">
        <v>140</v>
      </c>
      <c r="E118" s="204" t="str">
        <f>+E116</f>
        <v>77*63</v>
      </c>
      <c r="F118" s="49">
        <v>3000</v>
      </c>
      <c r="G118" s="48"/>
      <c r="H118" s="48"/>
      <c r="I118" s="785"/>
      <c r="J118" s="79">
        <f>+IF(SUM(K118:L118)&lt;&gt;$N$3,ROUND(IFERROR(VLOOKUP(D118,FCSTSDV!$C$2:$C$285,2,0),0)/ok!F118+0,0),0)</f>
        <v>0</v>
      </c>
      <c r="K118" s="92">
        <f t="array" ref="K118">+IFERROR(ROUND(INDEX(FCSTSDV!$D$2:$N$674,MATCH(ok!$D118,FCSTSDV!$C$2:$C$674,0),MATCH(ok!K$3,FCSTSDV!$D$1:$N$1,0))/ok!$F118,1),0)</f>
        <v>0</v>
      </c>
      <c r="L118" s="92">
        <f t="array" ref="L118">+IFERROR(ROUND(INDEX(FCSTSDV!$D$2:$N$674,MATCH(ok!$D118,FCSTSDV!$C$2:$C$674,0),MATCH(ok!L$3,FCSTSDV!$D$1:$N$1,0))/ok!$F118,1),0)</f>
        <v>0</v>
      </c>
      <c r="M118" s="92">
        <f t="array" ref="M118">+IFERROR(ROUND(INDEX(FCSTSDV!$D$2:$N$674,MATCH(ok!$D118,FCSTSDV!$C$2:$C$674,0),MATCH(ok!M$3,FCSTSDV!$D$1:$N$1,0))/ok!$F118,1),0)</f>
        <v>0</v>
      </c>
      <c r="N118" s="92">
        <f t="array" ref="N118">+IFERROR(ROUND(INDEX(FCSTSDV!$D$2:$N$674,MATCH(ok!$D118,FCSTSDV!$C$2:$C$674,0),MATCH(ok!N$3,FCSTSDV!$D$1:$N$1,0))/ok!$F118,1),0)</f>
        <v>0</v>
      </c>
      <c r="O118" s="92">
        <f t="array" ref="O118">+IFERROR(ROUND(INDEX(FCSTSDV!$D$2:$N$674,MATCH(ok!$D118,FCSTSDV!$C$2:$C$674,0),MATCH(ok!O$3,FCSTSDV!$D$1:$N$1,0))/ok!$F118,1),0)</f>
        <v>0</v>
      </c>
      <c r="P118" s="92">
        <f t="array" ref="P118">+IFERROR(ROUND(INDEX(FCSTSDV!$D$2:$N$674,MATCH(ok!$D118,FCSTSDV!$C$2:$C$674,0),MATCH(ok!P$3,FCSTSDV!$D$1:$N$1,0))/ok!$F118,1),0)</f>
        <v>0</v>
      </c>
      <c r="Q118" s="92">
        <f t="array" ref="Q118">+IFERROR(ROUND(INDEX(FCSTSDV!$D$2:$N$674,MATCH(ok!$D118,FCSTSDV!$C$2:$C$674,0),MATCH(ok!Q$3,FCSTSDV!$D$1:$N$1,0))/ok!$F118,1),0)</f>
        <v>0</v>
      </c>
      <c r="R118" s="92">
        <f t="array" ref="R118">+IFERROR(ROUND(INDEX(FCSTSDV!$D$2:$N$674,MATCH(ok!$D118,FCSTSDV!$C$2:$C$674,0),MATCH(ok!R$3,FCSTSDV!$D$1:$N$1,0))/ok!$F118,1),0)</f>
        <v>0</v>
      </c>
      <c r="S118" s="92">
        <f t="array" ref="S118">+IFERROR(ROUND(INDEX(FCSTSDV!$D$2:$N$674,MATCH(ok!$D118,FCSTSDV!$C$2:$C$674,0),MATCH(ok!S$3,FCSTSDV!$D$1:$N$1,0))/ok!$F118,1),0)</f>
        <v>0</v>
      </c>
      <c r="T118" s="92">
        <f t="array" ref="T118">+IFERROR(ROUND(INDEX(FCSTSDV!$D$2:$N$674,MATCH(ok!$D118,FCSTSDV!$C$2:$C$674,0),MATCH(ok!T$3,FCSTSDV!$D$1:$N$1,0))/ok!$F118,1),0)</f>
        <v>0</v>
      </c>
      <c r="U118" s="92">
        <f t="array" ref="U118">+IFERROR(ROUND(INDEX(FCSTSDV!$D$2:$N$674,MATCH(ok!$D118,FCSTSDV!$C$2:$C$674,0),MATCH(ok!U$3,FCSTSDV!$D$1:$N$1,0))/ok!$F118,1),0)</f>
        <v>0</v>
      </c>
      <c r="V118" s="92">
        <f t="array" ref="V118">+IFERROR(ROUND(INDEX(FCSTSDV!$D$2:$N$674,MATCH(ok!$D118,FCSTSDV!$C$2:$C$674,0),MATCH(ok!V$3,FCSTSDV!$D$1:$N$1,0))/ok!$F118,1),0)</f>
        <v>0</v>
      </c>
      <c r="W118" s="92">
        <f t="array" ref="W118">+IFERROR(ROUND(INDEX(FCSTSDV!$D$2:$N$674,MATCH(ok!$D118,FCSTSDV!$C$2:$C$674,0),MATCH(ok!W$3,FCSTSDV!$D$1:$N$1,0))/ok!$F118,1),0)</f>
        <v>0</v>
      </c>
      <c r="X118" s="92">
        <f t="array" ref="X118">+IFERROR(ROUND(INDEX(FCSTSDV!$D$2:$N$674,MATCH(ok!$D118,FCSTSDV!$C$2:$C$674,0),MATCH(ok!X$3,FCSTSDV!$D$1:$N$1,0))/ok!$F118,1),0)</f>
        <v>0</v>
      </c>
      <c r="Y118" s="92">
        <f t="array" ref="Y118">+IFERROR(ROUND(INDEX(FCSTSDV!$D$2:$N$674,MATCH(ok!$D118,FCSTSDV!$C$2:$C$674,0),MATCH(ok!Y$3,FCSTSDV!$D$1:$N$1,0))/ok!$F118,1),0)</f>
        <v>0</v>
      </c>
      <c r="Z118" s="92">
        <f t="array" ref="Z118">+IFERROR(ROUND(INDEX(FCSTSDV!$D$2:$N$674,MATCH(ok!$D118,FCSTSDV!$C$2:$C$674,0),MATCH(ok!Z$3,FCSTSDV!$D$1:$N$1,0))/ok!$F118,1),0)</f>
        <v>0</v>
      </c>
      <c r="AA118" s="92">
        <f t="array" ref="AA118">+IFERROR(ROUND(INDEX(FCSTSDV!$D$2:$N$674,MATCH(ok!$D118,FCSTSDV!$C$2:$C$674,0),MATCH(ok!AA$3,FCSTSDV!$D$1:$N$1,0))/ok!$F118,1),0)</f>
        <v>0</v>
      </c>
      <c r="AB118" s="92">
        <f t="array" ref="AB118">+IFERROR(ROUND(INDEX(FCSTSDV!$D$2:$N$674,MATCH(ok!$D118,FCSTSDV!$C$2:$C$674,0),MATCH(ok!AB$3,FCSTSDV!$D$1:$N$1,0))/ok!$F118,1),0)</f>
        <v>0</v>
      </c>
      <c r="AC118" s="92">
        <f t="array" ref="AC118">+IFERROR(ROUND(INDEX(FCSTSDV!$D$2:$N$674,MATCH(ok!$D118,FCSTSDV!$C$2:$C$674,0),MATCH(ok!AC$3,FCSTSDV!$D$1:$N$1,0))/ok!$F118,1),0)</f>
        <v>0</v>
      </c>
      <c r="AD118" s="92">
        <f t="array" ref="AD118">+IFERROR(ROUND(INDEX(FCSTSDV!$D$2:$N$674,MATCH(ok!$D118,FCSTSDV!$C$2:$C$674,0),MATCH(ok!AD$3,FCSTSDV!$D$1:$N$1,0))/ok!$F118,1),0)</f>
        <v>0</v>
      </c>
      <c r="AE118" s="92">
        <f t="array" ref="AE118">+IFERROR(ROUND(INDEX(FCSTSDV!$D$2:$N$674,MATCH(ok!$D118,FCSTSDV!$C$2:$C$674,0),MATCH(ok!AE$3,FCSTSDV!$D$1:$N$1,0))/ok!$F118,1),0)</f>
        <v>0</v>
      </c>
      <c r="AF118" s="92">
        <f t="array" ref="AF118">+IFERROR(ROUND(INDEX(FCSTSDV!$D$2:$N$674,MATCH(ok!$D118,FCSTSDV!$C$2:$C$674,0),MATCH(ok!AF$3,FCSTSDV!$D$1:$N$1,0))/ok!$F118,1),0)</f>
        <v>0</v>
      </c>
      <c r="AG118" s="92">
        <f t="array" ref="AG118">+IFERROR(ROUND(INDEX(FCSTSDV!$D$2:$N$674,MATCH(ok!$D118,FCSTSDV!$C$2:$C$674,0),MATCH(ok!AG$3,FCSTSDV!$D$1:$N$1,0))/ok!$F118,1),0)</f>
        <v>0</v>
      </c>
    </row>
    <row r="119" spans="1:33" ht="20.100000000000001" customHeight="1">
      <c r="A119" s="813"/>
      <c r="B119" s="795"/>
      <c r="C119" s="76" t="s">
        <v>107</v>
      </c>
      <c r="D119" s="32" t="s">
        <v>141</v>
      </c>
      <c r="E119" s="204" t="str">
        <f t="shared" ref="E119:E126" si="20">+E118</f>
        <v>77*63</v>
      </c>
      <c r="F119" s="49">
        <v>3000</v>
      </c>
      <c r="G119" s="48"/>
      <c r="H119" s="48"/>
      <c r="I119" s="785"/>
      <c r="J119" s="79">
        <f>+IF(SUM(K119:L119)&lt;&gt;$N$3,ROUND(IFERROR(VLOOKUP(D119,FCSTSDV!$C$2:$C$285,2,0),0)/ok!F119+0,0),0)</f>
        <v>0</v>
      </c>
      <c r="K119" s="92">
        <f t="array" ref="K119">+IFERROR(ROUND(INDEX(FCSTSDV!$D$2:$N$674,MATCH(ok!$D119,FCSTSDV!$C$2:$C$674,0),MATCH(ok!K$3,FCSTSDV!$D$1:$N$1,0))/ok!$F119,1),0)</f>
        <v>0</v>
      </c>
      <c r="L119" s="92">
        <f t="array" ref="L119">+IFERROR(ROUND(INDEX(FCSTSDV!$D$2:$N$674,MATCH(ok!$D119,FCSTSDV!$C$2:$C$674,0),MATCH(ok!L$3,FCSTSDV!$D$1:$N$1,0))/ok!$F119,1),0)</f>
        <v>0</v>
      </c>
      <c r="M119" s="92">
        <f t="array" ref="M119">+IFERROR(ROUND(INDEX(FCSTSDV!$D$2:$N$674,MATCH(ok!$D119,FCSTSDV!$C$2:$C$674,0),MATCH(ok!M$3,FCSTSDV!$D$1:$N$1,0))/ok!$F119,1),0)</f>
        <v>0</v>
      </c>
      <c r="N119" s="92">
        <f t="array" ref="N119">+IFERROR(ROUND(INDEX(FCSTSDV!$D$2:$N$674,MATCH(ok!$D119,FCSTSDV!$C$2:$C$674,0),MATCH(ok!N$3,FCSTSDV!$D$1:$N$1,0))/ok!$F119,1),0)</f>
        <v>0</v>
      </c>
      <c r="O119" s="92">
        <f t="array" ref="O119">+IFERROR(ROUND(INDEX(FCSTSDV!$D$2:$N$674,MATCH(ok!$D119,FCSTSDV!$C$2:$C$674,0),MATCH(ok!O$3,FCSTSDV!$D$1:$N$1,0))/ok!$F119,1),0)</f>
        <v>0</v>
      </c>
      <c r="P119" s="92">
        <f t="array" ref="P119">+IFERROR(ROUND(INDEX(FCSTSDV!$D$2:$N$674,MATCH(ok!$D119,FCSTSDV!$C$2:$C$674,0),MATCH(ok!P$3,FCSTSDV!$D$1:$N$1,0))/ok!$F119,1),0)</f>
        <v>0</v>
      </c>
      <c r="Q119" s="92">
        <f t="array" ref="Q119">+IFERROR(ROUND(INDEX(FCSTSDV!$D$2:$N$674,MATCH(ok!$D119,FCSTSDV!$C$2:$C$674,0),MATCH(ok!Q$3,FCSTSDV!$D$1:$N$1,0))/ok!$F119,1),0)</f>
        <v>0</v>
      </c>
      <c r="R119" s="92">
        <f t="array" ref="R119">+IFERROR(ROUND(INDEX(FCSTSDV!$D$2:$N$674,MATCH(ok!$D119,FCSTSDV!$C$2:$C$674,0),MATCH(ok!R$3,FCSTSDV!$D$1:$N$1,0))/ok!$F119,1),0)</f>
        <v>0</v>
      </c>
      <c r="S119" s="92">
        <f t="array" ref="S119">+IFERROR(ROUND(INDEX(FCSTSDV!$D$2:$N$674,MATCH(ok!$D119,FCSTSDV!$C$2:$C$674,0),MATCH(ok!S$3,FCSTSDV!$D$1:$N$1,0))/ok!$F119,1),0)</f>
        <v>0</v>
      </c>
      <c r="T119" s="92">
        <f t="array" ref="T119">+IFERROR(ROUND(INDEX(FCSTSDV!$D$2:$N$674,MATCH(ok!$D119,FCSTSDV!$C$2:$C$674,0),MATCH(ok!T$3,FCSTSDV!$D$1:$N$1,0))/ok!$F119,1),0)</f>
        <v>0</v>
      </c>
      <c r="U119" s="92">
        <f t="array" ref="U119">+IFERROR(ROUND(INDEX(FCSTSDV!$D$2:$N$674,MATCH(ok!$D119,FCSTSDV!$C$2:$C$674,0),MATCH(ok!U$3,FCSTSDV!$D$1:$N$1,0))/ok!$F119,1),0)</f>
        <v>0</v>
      </c>
      <c r="V119" s="92">
        <f t="array" ref="V119">+IFERROR(ROUND(INDEX(FCSTSDV!$D$2:$N$674,MATCH(ok!$D119,FCSTSDV!$C$2:$C$674,0),MATCH(ok!V$3,FCSTSDV!$D$1:$N$1,0))/ok!$F119,1),0)</f>
        <v>0</v>
      </c>
      <c r="W119" s="92">
        <f t="array" ref="W119">+IFERROR(ROUND(INDEX(FCSTSDV!$D$2:$N$674,MATCH(ok!$D119,FCSTSDV!$C$2:$C$674,0),MATCH(ok!W$3,FCSTSDV!$D$1:$N$1,0))/ok!$F119,1),0)</f>
        <v>0</v>
      </c>
      <c r="X119" s="92">
        <f t="array" ref="X119">+IFERROR(ROUND(INDEX(FCSTSDV!$D$2:$N$674,MATCH(ok!$D119,FCSTSDV!$C$2:$C$674,0),MATCH(ok!X$3,FCSTSDV!$D$1:$N$1,0))/ok!$F119,1),0)</f>
        <v>0</v>
      </c>
      <c r="Y119" s="92">
        <f t="array" ref="Y119">+IFERROR(ROUND(INDEX(FCSTSDV!$D$2:$N$674,MATCH(ok!$D119,FCSTSDV!$C$2:$C$674,0),MATCH(ok!Y$3,FCSTSDV!$D$1:$N$1,0))/ok!$F119,1),0)</f>
        <v>0</v>
      </c>
      <c r="Z119" s="92">
        <f t="array" ref="Z119">+IFERROR(ROUND(INDEX(FCSTSDV!$D$2:$N$674,MATCH(ok!$D119,FCSTSDV!$C$2:$C$674,0),MATCH(ok!Z$3,FCSTSDV!$D$1:$N$1,0))/ok!$F119,1),0)</f>
        <v>0</v>
      </c>
      <c r="AA119" s="92">
        <f t="array" ref="AA119">+IFERROR(ROUND(INDEX(FCSTSDV!$D$2:$N$674,MATCH(ok!$D119,FCSTSDV!$C$2:$C$674,0),MATCH(ok!AA$3,FCSTSDV!$D$1:$N$1,0))/ok!$F119,1),0)</f>
        <v>0</v>
      </c>
      <c r="AB119" s="92">
        <f t="array" ref="AB119">+IFERROR(ROUND(INDEX(FCSTSDV!$D$2:$N$674,MATCH(ok!$D119,FCSTSDV!$C$2:$C$674,0),MATCH(ok!AB$3,FCSTSDV!$D$1:$N$1,0))/ok!$F119,1),0)</f>
        <v>0</v>
      </c>
      <c r="AC119" s="92">
        <f t="array" ref="AC119">+IFERROR(ROUND(INDEX(FCSTSDV!$D$2:$N$674,MATCH(ok!$D119,FCSTSDV!$C$2:$C$674,0),MATCH(ok!AC$3,FCSTSDV!$D$1:$N$1,0))/ok!$F119,1),0)</f>
        <v>0</v>
      </c>
      <c r="AD119" s="92">
        <f t="array" ref="AD119">+IFERROR(ROUND(INDEX(FCSTSDV!$D$2:$N$674,MATCH(ok!$D119,FCSTSDV!$C$2:$C$674,0),MATCH(ok!AD$3,FCSTSDV!$D$1:$N$1,0))/ok!$F119,1),0)</f>
        <v>0</v>
      </c>
      <c r="AE119" s="92">
        <f t="array" ref="AE119">+IFERROR(ROUND(INDEX(FCSTSDV!$D$2:$N$674,MATCH(ok!$D119,FCSTSDV!$C$2:$C$674,0),MATCH(ok!AE$3,FCSTSDV!$D$1:$N$1,0))/ok!$F119,1),0)</f>
        <v>0</v>
      </c>
      <c r="AF119" s="92">
        <f t="array" ref="AF119">+IFERROR(ROUND(INDEX(FCSTSDV!$D$2:$N$674,MATCH(ok!$D119,FCSTSDV!$C$2:$C$674,0),MATCH(ok!AF$3,FCSTSDV!$D$1:$N$1,0))/ok!$F119,1),0)</f>
        <v>0</v>
      </c>
      <c r="AG119" s="92">
        <f t="array" ref="AG119">+IFERROR(ROUND(INDEX(FCSTSDV!$D$2:$N$674,MATCH(ok!$D119,FCSTSDV!$C$2:$C$674,0),MATCH(ok!AG$3,FCSTSDV!$D$1:$N$1,0))/ok!$F119,1),0)</f>
        <v>0</v>
      </c>
    </row>
    <row r="120" spans="1:33" ht="20.100000000000001" customHeight="1">
      <c r="A120" s="813"/>
      <c r="B120" s="795"/>
      <c r="C120" s="76"/>
      <c r="D120" s="131" t="s">
        <v>142</v>
      </c>
      <c r="E120" s="204" t="str">
        <f t="shared" si="20"/>
        <v>77*63</v>
      </c>
      <c r="F120" s="49">
        <v>3000</v>
      </c>
      <c r="G120" s="48"/>
      <c r="H120" s="48"/>
      <c r="I120" s="785"/>
      <c r="J120" s="79">
        <f>+IF(SUM(K120:L120)&lt;&gt;$N$3,ROUND(IFERROR(VLOOKUP(D120,FCSTSDV!$C$2:$C$285,2,0),0)/ok!F120+0,0),0)</f>
        <v>0</v>
      </c>
      <c r="K120" s="92">
        <f t="array" ref="K120">+IFERROR(ROUND(INDEX(FCSTSDV!$D$2:$N$674,MATCH(ok!$D120,FCSTSDV!$C$2:$C$674,0),MATCH(ok!K$3,FCSTSDV!$D$1:$N$1,0))/ok!$F120,1),0)</f>
        <v>0</v>
      </c>
      <c r="L120" s="92">
        <f t="array" ref="L120">+IFERROR(ROUND(INDEX(FCSTSDV!$D$2:$N$674,MATCH(ok!$D120,FCSTSDV!$C$2:$C$674,0),MATCH(ok!L$3,FCSTSDV!$D$1:$N$1,0))/ok!$F120,1),0)</f>
        <v>0</v>
      </c>
      <c r="M120" s="92">
        <f t="array" ref="M120">+IFERROR(ROUND(INDEX(FCSTSDV!$D$2:$N$674,MATCH(ok!$D120,FCSTSDV!$C$2:$C$674,0),MATCH(ok!M$3,FCSTSDV!$D$1:$N$1,0))/ok!$F120,1),0)</f>
        <v>0</v>
      </c>
      <c r="N120" s="92">
        <f t="array" ref="N120">+IFERROR(ROUND(INDEX(FCSTSDV!$D$2:$N$674,MATCH(ok!$D120,FCSTSDV!$C$2:$C$674,0),MATCH(ok!N$3,FCSTSDV!$D$1:$N$1,0))/ok!$F120,1),0)</f>
        <v>0</v>
      </c>
      <c r="O120" s="92">
        <f t="array" ref="O120">+IFERROR(ROUND(INDEX(FCSTSDV!$D$2:$N$674,MATCH(ok!$D120,FCSTSDV!$C$2:$C$674,0),MATCH(ok!O$3,FCSTSDV!$D$1:$N$1,0))/ok!$F120,1),0)</f>
        <v>0</v>
      </c>
      <c r="P120" s="92">
        <f t="array" ref="P120">+IFERROR(ROUND(INDEX(FCSTSDV!$D$2:$N$674,MATCH(ok!$D120,FCSTSDV!$C$2:$C$674,0),MATCH(ok!P$3,FCSTSDV!$D$1:$N$1,0))/ok!$F120,1),0)</f>
        <v>0</v>
      </c>
      <c r="Q120" s="92">
        <f t="array" ref="Q120">+IFERROR(ROUND(INDEX(FCSTSDV!$D$2:$N$674,MATCH(ok!$D120,FCSTSDV!$C$2:$C$674,0),MATCH(ok!Q$3,FCSTSDV!$D$1:$N$1,0))/ok!$F120,1),0)</f>
        <v>0</v>
      </c>
      <c r="R120" s="92">
        <f t="array" ref="R120">+IFERROR(ROUND(INDEX(FCSTSDV!$D$2:$N$674,MATCH(ok!$D120,FCSTSDV!$C$2:$C$674,0),MATCH(ok!R$3,FCSTSDV!$D$1:$N$1,0))/ok!$F120,1),0)</f>
        <v>0</v>
      </c>
      <c r="S120" s="92">
        <f t="array" ref="S120">+IFERROR(ROUND(INDEX(FCSTSDV!$D$2:$N$674,MATCH(ok!$D120,FCSTSDV!$C$2:$C$674,0),MATCH(ok!S$3,FCSTSDV!$D$1:$N$1,0))/ok!$F120,1),0)</f>
        <v>0</v>
      </c>
      <c r="T120" s="92">
        <f t="array" ref="T120">+IFERROR(ROUND(INDEX(FCSTSDV!$D$2:$N$674,MATCH(ok!$D120,FCSTSDV!$C$2:$C$674,0),MATCH(ok!T$3,FCSTSDV!$D$1:$N$1,0))/ok!$F120,1),0)</f>
        <v>0</v>
      </c>
      <c r="U120" s="92">
        <f t="array" ref="U120">+IFERROR(ROUND(INDEX(FCSTSDV!$D$2:$N$674,MATCH(ok!$D120,FCSTSDV!$C$2:$C$674,0),MATCH(ok!U$3,FCSTSDV!$D$1:$N$1,0))/ok!$F120,1),0)</f>
        <v>0</v>
      </c>
      <c r="V120" s="92">
        <f t="array" ref="V120">+IFERROR(ROUND(INDEX(FCSTSDV!$D$2:$N$674,MATCH(ok!$D120,FCSTSDV!$C$2:$C$674,0),MATCH(ok!V$3,FCSTSDV!$D$1:$N$1,0))/ok!$F120,1),0)</f>
        <v>0</v>
      </c>
      <c r="W120" s="92">
        <f t="array" ref="W120">+IFERROR(ROUND(INDEX(FCSTSDV!$D$2:$N$674,MATCH(ok!$D120,FCSTSDV!$C$2:$C$674,0),MATCH(ok!W$3,FCSTSDV!$D$1:$N$1,0))/ok!$F120,1),0)</f>
        <v>0</v>
      </c>
      <c r="X120" s="92">
        <f t="array" ref="X120">+IFERROR(ROUND(INDEX(FCSTSDV!$D$2:$N$674,MATCH(ok!$D120,FCSTSDV!$C$2:$C$674,0),MATCH(ok!X$3,FCSTSDV!$D$1:$N$1,0))/ok!$F120,1),0)</f>
        <v>0</v>
      </c>
      <c r="Y120" s="92">
        <f t="array" ref="Y120">+IFERROR(ROUND(INDEX(FCSTSDV!$D$2:$N$674,MATCH(ok!$D120,FCSTSDV!$C$2:$C$674,0),MATCH(ok!Y$3,FCSTSDV!$D$1:$N$1,0))/ok!$F120,1),0)</f>
        <v>0</v>
      </c>
      <c r="Z120" s="92">
        <f t="array" ref="Z120">+IFERROR(ROUND(INDEX(FCSTSDV!$D$2:$N$674,MATCH(ok!$D120,FCSTSDV!$C$2:$C$674,0),MATCH(ok!Z$3,FCSTSDV!$D$1:$N$1,0))/ok!$F120,1),0)</f>
        <v>0</v>
      </c>
      <c r="AA120" s="92">
        <f t="array" ref="AA120">+IFERROR(ROUND(INDEX(FCSTSDV!$D$2:$N$674,MATCH(ok!$D120,FCSTSDV!$C$2:$C$674,0),MATCH(ok!AA$3,FCSTSDV!$D$1:$N$1,0))/ok!$F120,1),0)</f>
        <v>0</v>
      </c>
      <c r="AB120" s="92">
        <f t="array" ref="AB120">+IFERROR(ROUND(INDEX(FCSTSDV!$D$2:$N$674,MATCH(ok!$D120,FCSTSDV!$C$2:$C$674,0),MATCH(ok!AB$3,FCSTSDV!$D$1:$N$1,0))/ok!$F120,1),0)</f>
        <v>0</v>
      </c>
      <c r="AC120" s="92">
        <f t="array" ref="AC120">+IFERROR(ROUND(INDEX(FCSTSDV!$D$2:$N$674,MATCH(ok!$D120,FCSTSDV!$C$2:$C$674,0),MATCH(ok!AC$3,FCSTSDV!$D$1:$N$1,0))/ok!$F120,1),0)</f>
        <v>0</v>
      </c>
      <c r="AD120" s="92">
        <f t="array" ref="AD120">+IFERROR(ROUND(INDEX(FCSTSDV!$D$2:$N$674,MATCH(ok!$D120,FCSTSDV!$C$2:$C$674,0),MATCH(ok!AD$3,FCSTSDV!$D$1:$N$1,0))/ok!$F120,1),0)</f>
        <v>0</v>
      </c>
      <c r="AE120" s="92">
        <f t="array" ref="AE120">+IFERROR(ROUND(INDEX(FCSTSDV!$D$2:$N$674,MATCH(ok!$D120,FCSTSDV!$C$2:$C$674,0),MATCH(ok!AE$3,FCSTSDV!$D$1:$N$1,0))/ok!$F120,1),0)</f>
        <v>0</v>
      </c>
      <c r="AF120" s="92">
        <f t="array" ref="AF120">+IFERROR(ROUND(INDEX(FCSTSDV!$D$2:$N$674,MATCH(ok!$D120,FCSTSDV!$C$2:$C$674,0),MATCH(ok!AF$3,FCSTSDV!$D$1:$N$1,0))/ok!$F120,1),0)</f>
        <v>0</v>
      </c>
      <c r="AG120" s="92">
        <f t="array" ref="AG120">+IFERROR(ROUND(INDEX(FCSTSDV!$D$2:$N$674,MATCH(ok!$D120,FCSTSDV!$C$2:$C$674,0),MATCH(ok!AG$3,FCSTSDV!$D$1:$N$1,0))/ok!$F120,1),0)</f>
        <v>0</v>
      </c>
    </row>
    <row r="121" spans="1:33" ht="20.100000000000001" customHeight="1">
      <c r="A121" s="813"/>
      <c r="B121" s="795"/>
      <c r="C121" s="76"/>
      <c r="D121" s="32" t="s">
        <v>143</v>
      </c>
      <c r="E121" s="204" t="str">
        <f t="shared" si="20"/>
        <v>77*63</v>
      </c>
      <c r="F121" s="49">
        <v>3000</v>
      </c>
      <c r="G121" s="48"/>
      <c r="H121" s="48"/>
      <c r="I121" s="785"/>
      <c r="J121" s="79">
        <f>+IF(SUM(K121:L121)&lt;&gt;$N$3,ROUND(IFERROR(VLOOKUP(D121,FCSTSDV!$C$2:$C$285,2,0),0)/ok!F121+0,0),0)</f>
        <v>0</v>
      </c>
      <c r="K121" s="92">
        <f t="array" ref="K121">+IFERROR(ROUND(INDEX(FCSTSDV!$D$2:$N$674,MATCH(ok!$D121,FCSTSDV!$C$2:$C$674,0),MATCH(ok!K$3,FCSTSDV!$D$1:$N$1,0))/ok!$F121,1),0)</f>
        <v>0</v>
      </c>
      <c r="L121" s="92">
        <f t="array" ref="L121">+IFERROR(ROUND(INDEX(FCSTSDV!$D$2:$N$674,MATCH(ok!$D121,FCSTSDV!$C$2:$C$674,0),MATCH(ok!L$3,FCSTSDV!$D$1:$N$1,0))/ok!$F121,1),0)</f>
        <v>0</v>
      </c>
      <c r="M121" s="92">
        <f t="array" ref="M121">+IFERROR(ROUND(INDEX(FCSTSDV!$D$2:$N$674,MATCH(ok!$D121,FCSTSDV!$C$2:$C$674,0),MATCH(ok!M$3,FCSTSDV!$D$1:$N$1,0))/ok!$F121,1),0)</f>
        <v>0</v>
      </c>
      <c r="N121" s="92">
        <f t="array" ref="N121">+IFERROR(ROUND(INDEX(FCSTSDV!$D$2:$N$674,MATCH(ok!$D121,FCSTSDV!$C$2:$C$674,0),MATCH(ok!N$3,FCSTSDV!$D$1:$N$1,0))/ok!$F121,1),0)</f>
        <v>0</v>
      </c>
      <c r="O121" s="92">
        <f t="array" ref="O121">+IFERROR(ROUND(INDEX(FCSTSDV!$D$2:$N$674,MATCH(ok!$D121,FCSTSDV!$C$2:$C$674,0),MATCH(ok!O$3,FCSTSDV!$D$1:$N$1,0))/ok!$F121,1),0)</f>
        <v>0</v>
      </c>
      <c r="P121" s="92">
        <f t="array" ref="P121">+IFERROR(ROUND(INDEX(FCSTSDV!$D$2:$N$674,MATCH(ok!$D121,FCSTSDV!$C$2:$C$674,0),MATCH(ok!P$3,FCSTSDV!$D$1:$N$1,0))/ok!$F121,1),0)</f>
        <v>0</v>
      </c>
      <c r="Q121" s="92">
        <f t="array" ref="Q121">+IFERROR(ROUND(INDEX(FCSTSDV!$D$2:$N$674,MATCH(ok!$D121,FCSTSDV!$C$2:$C$674,0),MATCH(ok!Q$3,FCSTSDV!$D$1:$N$1,0))/ok!$F121,1),0)</f>
        <v>0</v>
      </c>
      <c r="R121" s="92">
        <f t="array" ref="R121">+IFERROR(ROUND(INDEX(FCSTSDV!$D$2:$N$674,MATCH(ok!$D121,FCSTSDV!$C$2:$C$674,0),MATCH(ok!R$3,FCSTSDV!$D$1:$N$1,0))/ok!$F121,1),0)</f>
        <v>0</v>
      </c>
      <c r="S121" s="92">
        <f t="array" ref="S121">+IFERROR(ROUND(INDEX(FCSTSDV!$D$2:$N$674,MATCH(ok!$D121,FCSTSDV!$C$2:$C$674,0),MATCH(ok!S$3,FCSTSDV!$D$1:$N$1,0))/ok!$F121,1),0)</f>
        <v>0</v>
      </c>
      <c r="T121" s="92">
        <f t="array" ref="T121">+IFERROR(ROUND(INDEX(FCSTSDV!$D$2:$N$674,MATCH(ok!$D121,FCSTSDV!$C$2:$C$674,0),MATCH(ok!T$3,FCSTSDV!$D$1:$N$1,0))/ok!$F121,1),0)</f>
        <v>0</v>
      </c>
      <c r="U121" s="92">
        <f t="array" ref="U121">+IFERROR(ROUND(INDEX(FCSTSDV!$D$2:$N$674,MATCH(ok!$D121,FCSTSDV!$C$2:$C$674,0),MATCH(ok!U$3,FCSTSDV!$D$1:$N$1,0))/ok!$F121,1),0)</f>
        <v>0</v>
      </c>
      <c r="V121" s="92">
        <f t="array" ref="V121">+IFERROR(ROUND(INDEX(FCSTSDV!$D$2:$N$674,MATCH(ok!$D121,FCSTSDV!$C$2:$C$674,0),MATCH(ok!V$3,FCSTSDV!$D$1:$N$1,0))/ok!$F121,1),0)</f>
        <v>0</v>
      </c>
      <c r="W121" s="92">
        <f t="array" ref="W121">+IFERROR(ROUND(INDEX(FCSTSDV!$D$2:$N$674,MATCH(ok!$D121,FCSTSDV!$C$2:$C$674,0),MATCH(ok!W$3,FCSTSDV!$D$1:$N$1,0))/ok!$F121,1),0)</f>
        <v>0</v>
      </c>
      <c r="X121" s="92">
        <f t="array" ref="X121">+IFERROR(ROUND(INDEX(FCSTSDV!$D$2:$N$674,MATCH(ok!$D121,FCSTSDV!$C$2:$C$674,0),MATCH(ok!X$3,FCSTSDV!$D$1:$N$1,0))/ok!$F121,1),0)</f>
        <v>0</v>
      </c>
      <c r="Y121" s="92">
        <f t="array" ref="Y121">+IFERROR(ROUND(INDEX(FCSTSDV!$D$2:$N$674,MATCH(ok!$D121,FCSTSDV!$C$2:$C$674,0),MATCH(ok!Y$3,FCSTSDV!$D$1:$N$1,0))/ok!$F121,1),0)</f>
        <v>0</v>
      </c>
      <c r="Z121" s="92">
        <f t="array" ref="Z121">+IFERROR(ROUND(INDEX(FCSTSDV!$D$2:$N$674,MATCH(ok!$D121,FCSTSDV!$C$2:$C$674,0),MATCH(ok!Z$3,FCSTSDV!$D$1:$N$1,0))/ok!$F121,1),0)</f>
        <v>0</v>
      </c>
      <c r="AA121" s="92">
        <f t="array" ref="AA121">+IFERROR(ROUND(INDEX(FCSTSDV!$D$2:$N$674,MATCH(ok!$D121,FCSTSDV!$C$2:$C$674,0),MATCH(ok!AA$3,FCSTSDV!$D$1:$N$1,0))/ok!$F121,1),0)</f>
        <v>0</v>
      </c>
      <c r="AB121" s="92">
        <f t="array" ref="AB121">+IFERROR(ROUND(INDEX(FCSTSDV!$D$2:$N$674,MATCH(ok!$D121,FCSTSDV!$C$2:$C$674,0),MATCH(ok!AB$3,FCSTSDV!$D$1:$N$1,0))/ok!$F121,1),0)</f>
        <v>0</v>
      </c>
      <c r="AC121" s="92">
        <f t="array" ref="AC121">+IFERROR(ROUND(INDEX(FCSTSDV!$D$2:$N$674,MATCH(ok!$D121,FCSTSDV!$C$2:$C$674,0),MATCH(ok!AC$3,FCSTSDV!$D$1:$N$1,0))/ok!$F121,1),0)</f>
        <v>0</v>
      </c>
      <c r="AD121" s="92">
        <f t="array" ref="AD121">+IFERROR(ROUND(INDEX(FCSTSDV!$D$2:$N$674,MATCH(ok!$D121,FCSTSDV!$C$2:$C$674,0),MATCH(ok!AD$3,FCSTSDV!$D$1:$N$1,0))/ok!$F121,1),0)</f>
        <v>0</v>
      </c>
      <c r="AE121" s="92">
        <f t="array" ref="AE121">+IFERROR(ROUND(INDEX(FCSTSDV!$D$2:$N$674,MATCH(ok!$D121,FCSTSDV!$C$2:$C$674,0),MATCH(ok!AE$3,FCSTSDV!$D$1:$N$1,0))/ok!$F121,1),0)</f>
        <v>0</v>
      </c>
      <c r="AF121" s="92">
        <f t="array" ref="AF121">+IFERROR(ROUND(INDEX(FCSTSDV!$D$2:$N$674,MATCH(ok!$D121,FCSTSDV!$C$2:$C$674,0),MATCH(ok!AF$3,FCSTSDV!$D$1:$N$1,0))/ok!$F121,1),0)</f>
        <v>0</v>
      </c>
      <c r="AG121" s="92">
        <f t="array" ref="AG121">+IFERROR(ROUND(INDEX(FCSTSDV!$D$2:$N$674,MATCH(ok!$D121,FCSTSDV!$C$2:$C$674,0),MATCH(ok!AG$3,FCSTSDV!$D$1:$N$1,0))/ok!$F121,1),0)</f>
        <v>0</v>
      </c>
    </row>
    <row r="122" spans="1:33" ht="20.100000000000001" customHeight="1">
      <c r="A122" s="813"/>
      <c r="B122" s="795"/>
      <c r="C122" s="76"/>
      <c r="D122" s="32" t="s">
        <v>144</v>
      </c>
      <c r="E122" s="204" t="str">
        <f t="shared" si="20"/>
        <v>77*63</v>
      </c>
      <c r="F122" s="49">
        <v>1500</v>
      </c>
      <c r="G122" s="48"/>
      <c r="H122" s="48"/>
      <c r="I122" s="785"/>
      <c r="J122" s="79">
        <f>+IF(SUM(K122:L122)&lt;&gt;$N$3,ROUND(IFERROR(VLOOKUP(D122,FCSTSDV!$C$2:$C$285,2,0),0)/ok!F122+0,0),0)</f>
        <v>0</v>
      </c>
      <c r="K122" s="92">
        <f t="array" ref="K122">+IFERROR(ROUND(INDEX(FCSTSDV!$D$2:$N$674,MATCH(ok!$D122,FCSTSDV!$C$2:$C$674,0),MATCH(ok!K$3,FCSTSDV!$D$1:$N$1,0))/ok!$F122,1),0)</f>
        <v>0</v>
      </c>
      <c r="L122" s="92">
        <f t="array" ref="L122">+IFERROR(ROUND(INDEX(FCSTSDV!$D$2:$N$674,MATCH(ok!$D122,FCSTSDV!$C$2:$C$674,0),MATCH(ok!L$3,FCSTSDV!$D$1:$N$1,0))/ok!$F122,1),0)</f>
        <v>0</v>
      </c>
      <c r="M122" s="92">
        <f t="array" ref="M122">+IFERROR(ROUND(INDEX(FCSTSDV!$D$2:$N$674,MATCH(ok!$D122,FCSTSDV!$C$2:$C$674,0),MATCH(ok!M$3,FCSTSDV!$D$1:$N$1,0))/ok!$F122,1),0)</f>
        <v>0</v>
      </c>
      <c r="N122" s="92">
        <f t="array" ref="N122">+IFERROR(ROUND(INDEX(FCSTSDV!$D$2:$N$674,MATCH(ok!$D122,FCSTSDV!$C$2:$C$674,0),MATCH(ok!N$3,FCSTSDV!$D$1:$N$1,0))/ok!$F122,1),0)</f>
        <v>0</v>
      </c>
      <c r="O122" s="92">
        <f t="array" ref="O122">+IFERROR(ROUND(INDEX(FCSTSDV!$D$2:$N$674,MATCH(ok!$D122,FCSTSDV!$C$2:$C$674,0),MATCH(ok!O$3,FCSTSDV!$D$1:$N$1,0))/ok!$F122,1),0)</f>
        <v>0</v>
      </c>
      <c r="P122" s="92">
        <f t="array" ref="P122">+IFERROR(ROUND(INDEX(FCSTSDV!$D$2:$N$674,MATCH(ok!$D122,FCSTSDV!$C$2:$C$674,0),MATCH(ok!P$3,FCSTSDV!$D$1:$N$1,0))/ok!$F122,1),0)</f>
        <v>0</v>
      </c>
      <c r="Q122" s="92">
        <f t="array" ref="Q122">+IFERROR(ROUND(INDEX(FCSTSDV!$D$2:$N$674,MATCH(ok!$D122,FCSTSDV!$C$2:$C$674,0),MATCH(ok!Q$3,FCSTSDV!$D$1:$N$1,0))/ok!$F122,1),0)</f>
        <v>0</v>
      </c>
      <c r="R122" s="92">
        <f t="array" ref="R122">+IFERROR(ROUND(INDEX(FCSTSDV!$D$2:$N$674,MATCH(ok!$D122,FCSTSDV!$C$2:$C$674,0),MATCH(ok!R$3,FCSTSDV!$D$1:$N$1,0))/ok!$F122,1),0)</f>
        <v>0</v>
      </c>
      <c r="S122" s="92">
        <f t="array" ref="S122">+IFERROR(ROUND(INDEX(FCSTSDV!$D$2:$N$674,MATCH(ok!$D122,FCSTSDV!$C$2:$C$674,0),MATCH(ok!S$3,FCSTSDV!$D$1:$N$1,0))/ok!$F122,1),0)</f>
        <v>0</v>
      </c>
      <c r="T122" s="92">
        <f t="array" ref="T122">+IFERROR(ROUND(INDEX(FCSTSDV!$D$2:$N$674,MATCH(ok!$D122,FCSTSDV!$C$2:$C$674,0),MATCH(ok!T$3,FCSTSDV!$D$1:$N$1,0))/ok!$F122,1),0)</f>
        <v>0</v>
      </c>
      <c r="U122" s="92">
        <f t="array" ref="U122">+IFERROR(ROUND(INDEX(FCSTSDV!$D$2:$N$674,MATCH(ok!$D122,FCSTSDV!$C$2:$C$674,0),MATCH(ok!U$3,FCSTSDV!$D$1:$N$1,0))/ok!$F122,1),0)</f>
        <v>0</v>
      </c>
      <c r="V122" s="92">
        <f t="array" ref="V122">+IFERROR(ROUND(INDEX(FCSTSDV!$D$2:$N$674,MATCH(ok!$D122,FCSTSDV!$C$2:$C$674,0),MATCH(ok!V$3,FCSTSDV!$D$1:$N$1,0))/ok!$F122,1),0)</f>
        <v>0</v>
      </c>
      <c r="W122" s="92">
        <f t="array" ref="W122">+IFERROR(ROUND(INDEX(FCSTSDV!$D$2:$N$674,MATCH(ok!$D122,FCSTSDV!$C$2:$C$674,0),MATCH(ok!W$3,FCSTSDV!$D$1:$N$1,0))/ok!$F122,1),0)</f>
        <v>0</v>
      </c>
      <c r="X122" s="92">
        <f t="array" ref="X122">+IFERROR(ROUND(INDEX(FCSTSDV!$D$2:$N$674,MATCH(ok!$D122,FCSTSDV!$C$2:$C$674,0),MATCH(ok!X$3,FCSTSDV!$D$1:$N$1,0))/ok!$F122,1),0)</f>
        <v>0</v>
      </c>
      <c r="Y122" s="92">
        <f t="array" ref="Y122">+IFERROR(ROUND(INDEX(FCSTSDV!$D$2:$N$674,MATCH(ok!$D122,FCSTSDV!$C$2:$C$674,0),MATCH(ok!Y$3,FCSTSDV!$D$1:$N$1,0))/ok!$F122,1),0)</f>
        <v>0</v>
      </c>
      <c r="Z122" s="92">
        <f t="array" ref="Z122">+IFERROR(ROUND(INDEX(FCSTSDV!$D$2:$N$674,MATCH(ok!$D122,FCSTSDV!$C$2:$C$674,0),MATCH(ok!Z$3,FCSTSDV!$D$1:$N$1,0))/ok!$F122,1),0)</f>
        <v>0</v>
      </c>
      <c r="AA122" s="92">
        <f t="array" ref="AA122">+IFERROR(ROUND(INDEX(FCSTSDV!$D$2:$N$674,MATCH(ok!$D122,FCSTSDV!$C$2:$C$674,0),MATCH(ok!AA$3,FCSTSDV!$D$1:$N$1,0))/ok!$F122,1),0)</f>
        <v>0</v>
      </c>
      <c r="AB122" s="92">
        <f t="array" ref="AB122">+IFERROR(ROUND(INDEX(FCSTSDV!$D$2:$N$674,MATCH(ok!$D122,FCSTSDV!$C$2:$C$674,0),MATCH(ok!AB$3,FCSTSDV!$D$1:$N$1,0))/ok!$F122,1),0)</f>
        <v>0</v>
      </c>
      <c r="AC122" s="92">
        <f t="array" ref="AC122">+IFERROR(ROUND(INDEX(FCSTSDV!$D$2:$N$674,MATCH(ok!$D122,FCSTSDV!$C$2:$C$674,0),MATCH(ok!AC$3,FCSTSDV!$D$1:$N$1,0))/ok!$F122,1),0)</f>
        <v>0</v>
      </c>
      <c r="AD122" s="92">
        <f t="array" ref="AD122">+IFERROR(ROUND(INDEX(FCSTSDV!$D$2:$N$674,MATCH(ok!$D122,FCSTSDV!$C$2:$C$674,0),MATCH(ok!AD$3,FCSTSDV!$D$1:$N$1,0))/ok!$F122,1),0)</f>
        <v>0</v>
      </c>
      <c r="AE122" s="92">
        <f t="array" ref="AE122">+IFERROR(ROUND(INDEX(FCSTSDV!$D$2:$N$674,MATCH(ok!$D122,FCSTSDV!$C$2:$C$674,0),MATCH(ok!AE$3,FCSTSDV!$D$1:$N$1,0))/ok!$F122,1),0)</f>
        <v>0</v>
      </c>
      <c r="AF122" s="92">
        <f t="array" ref="AF122">+IFERROR(ROUND(INDEX(FCSTSDV!$D$2:$N$674,MATCH(ok!$D122,FCSTSDV!$C$2:$C$674,0),MATCH(ok!AF$3,FCSTSDV!$D$1:$N$1,0))/ok!$F122,1),0)</f>
        <v>0</v>
      </c>
      <c r="AG122" s="92">
        <f t="array" ref="AG122">+IFERROR(ROUND(INDEX(FCSTSDV!$D$2:$N$674,MATCH(ok!$D122,FCSTSDV!$C$2:$C$674,0),MATCH(ok!AG$3,FCSTSDV!$D$1:$N$1,0))/ok!$F122,1),0)</f>
        <v>0</v>
      </c>
    </row>
    <row r="123" spans="1:33" ht="20.100000000000001" customHeight="1">
      <c r="A123" s="813"/>
      <c r="B123" s="795"/>
      <c r="C123" s="76"/>
      <c r="D123" s="32" t="s">
        <v>145</v>
      </c>
      <c r="E123" s="204" t="str">
        <f t="shared" si="20"/>
        <v>77*63</v>
      </c>
      <c r="F123" s="49">
        <v>1500</v>
      </c>
      <c r="G123" s="48"/>
      <c r="H123" s="48"/>
      <c r="I123" s="785"/>
      <c r="J123" s="79">
        <f>+IF(SUM(K123:L123)&lt;&gt;$N$3,ROUND(IFERROR(VLOOKUP(D123,FCSTSDV!$C$2:$C$285,2,0),0)/ok!F123+0,0),0)</f>
        <v>0</v>
      </c>
      <c r="K123" s="92">
        <f t="array" ref="K123">+IFERROR(ROUND(INDEX(FCSTSDV!$D$2:$N$674,MATCH(ok!$D123,FCSTSDV!$C$2:$C$674,0),MATCH(ok!K$3,FCSTSDV!$D$1:$N$1,0))/ok!$F123,1),0)</f>
        <v>0</v>
      </c>
      <c r="L123" s="92">
        <f t="array" ref="L123">+IFERROR(ROUND(INDEX(FCSTSDV!$D$2:$N$674,MATCH(ok!$D123,FCSTSDV!$C$2:$C$674,0),MATCH(ok!L$3,FCSTSDV!$D$1:$N$1,0))/ok!$F123,1),0)</f>
        <v>0</v>
      </c>
      <c r="M123" s="92">
        <f t="array" ref="M123">+IFERROR(ROUND(INDEX(FCSTSDV!$D$2:$N$674,MATCH(ok!$D123,FCSTSDV!$C$2:$C$674,0),MATCH(ok!M$3,FCSTSDV!$D$1:$N$1,0))/ok!$F123,1),0)</f>
        <v>0</v>
      </c>
      <c r="N123" s="92">
        <f t="array" ref="N123">+IFERROR(ROUND(INDEX(FCSTSDV!$D$2:$N$674,MATCH(ok!$D123,FCSTSDV!$C$2:$C$674,0),MATCH(ok!N$3,FCSTSDV!$D$1:$N$1,0))/ok!$F123,1),0)</f>
        <v>0</v>
      </c>
      <c r="O123" s="92">
        <f t="array" ref="O123">+IFERROR(ROUND(INDEX(FCSTSDV!$D$2:$N$674,MATCH(ok!$D123,FCSTSDV!$C$2:$C$674,0),MATCH(ok!O$3,FCSTSDV!$D$1:$N$1,0))/ok!$F123,1),0)</f>
        <v>0</v>
      </c>
      <c r="P123" s="92">
        <f t="array" ref="P123">+IFERROR(ROUND(INDEX(FCSTSDV!$D$2:$N$674,MATCH(ok!$D123,FCSTSDV!$C$2:$C$674,0),MATCH(ok!P$3,FCSTSDV!$D$1:$N$1,0))/ok!$F123,1),0)</f>
        <v>0</v>
      </c>
      <c r="Q123" s="92">
        <f t="array" ref="Q123">+IFERROR(ROUND(INDEX(FCSTSDV!$D$2:$N$674,MATCH(ok!$D123,FCSTSDV!$C$2:$C$674,0),MATCH(ok!Q$3,FCSTSDV!$D$1:$N$1,0))/ok!$F123,1),0)</f>
        <v>0</v>
      </c>
      <c r="R123" s="92">
        <f t="array" ref="R123">+IFERROR(ROUND(INDEX(FCSTSDV!$D$2:$N$674,MATCH(ok!$D123,FCSTSDV!$C$2:$C$674,0),MATCH(ok!R$3,FCSTSDV!$D$1:$N$1,0))/ok!$F123,1),0)</f>
        <v>0</v>
      </c>
      <c r="S123" s="92">
        <f t="array" ref="S123">+IFERROR(ROUND(INDEX(FCSTSDV!$D$2:$N$674,MATCH(ok!$D123,FCSTSDV!$C$2:$C$674,0),MATCH(ok!S$3,FCSTSDV!$D$1:$N$1,0))/ok!$F123,1),0)</f>
        <v>0</v>
      </c>
      <c r="T123" s="92">
        <f t="array" ref="T123">+IFERROR(ROUND(INDEX(FCSTSDV!$D$2:$N$674,MATCH(ok!$D123,FCSTSDV!$C$2:$C$674,0),MATCH(ok!T$3,FCSTSDV!$D$1:$N$1,0))/ok!$F123,1),0)</f>
        <v>0</v>
      </c>
      <c r="U123" s="92">
        <f t="array" ref="U123">+IFERROR(ROUND(INDEX(FCSTSDV!$D$2:$N$674,MATCH(ok!$D123,FCSTSDV!$C$2:$C$674,0),MATCH(ok!U$3,FCSTSDV!$D$1:$N$1,0))/ok!$F123,1),0)</f>
        <v>0</v>
      </c>
      <c r="V123" s="92">
        <f t="array" ref="V123">+IFERROR(ROUND(INDEX(FCSTSDV!$D$2:$N$674,MATCH(ok!$D123,FCSTSDV!$C$2:$C$674,0),MATCH(ok!V$3,FCSTSDV!$D$1:$N$1,0))/ok!$F123,1),0)</f>
        <v>0</v>
      </c>
      <c r="W123" s="92">
        <f t="array" ref="W123">+IFERROR(ROUND(INDEX(FCSTSDV!$D$2:$N$674,MATCH(ok!$D123,FCSTSDV!$C$2:$C$674,0),MATCH(ok!W$3,FCSTSDV!$D$1:$N$1,0))/ok!$F123,1),0)</f>
        <v>0</v>
      </c>
      <c r="X123" s="92">
        <f t="array" ref="X123">+IFERROR(ROUND(INDEX(FCSTSDV!$D$2:$N$674,MATCH(ok!$D123,FCSTSDV!$C$2:$C$674,0),MATCH(ok!X$3,FCSTSDV!$D$1:$N$1,0))/ok!$F123,1),0)</f>
        <v>0</v>
      </c>
      <c r="Y123" s="92">
        <f t="array" ref="Y123">+IFERROR(ROUND(INDEX(FCSTSDV!$D$2:$N$674,MATCH(ok!$D123,FCSTSDV!$C$2:$C$674,0),MATCH(ok!Y$3,FCSTSDV!$D$1:$N$1,0))/ok!$F123,1),0)</f>
        <v>0</v>
      </c>
      <c r="Z123" s="92">
        <f t="array" ref="Z123">+IFERROR(ROUND(INDEX(FCSTSDV!$D$2:$N$674,MATCH(ok!$D123,FCSTSDV!$C$2:$C$674,0),MATCH(ok!Z$3,FCSTSDV!$D$1:$N$1,0))/ok!$F123,1),0)</f>
        <v>0</v>
      </c>
      <c r="AA123" s="92">
        <f t="array" ref="AA123">+IFERROR(ROUND(INDEX(FCSTSDV!$D$2:$N$674,MATCH(ok!$D123,FCSTSDV!$C$2:$C$674,0),MATCH(ok!AA$3,FCSTSDV!$D$1:$N$1,0))/ok!$F123,1),0)</f>
        <v>0</v>
      </c>
      <c r="AB123" s="92">
        <f t="array" ref="AB123">+IFERROR(ROUND(INDEX(FCSTSDV!$D$2:$N$674,MATCH(ok!$D123,FCSTSDV!$C$2:$C$674,0),MATCH(ok!AB$3,FCSTSDV!$D$1:$N$1,0))/ok!$F123,1),0)</f>
        <v>0</v>
      </c>
      <c r="AC123" s="92">
        <f t="array" ref="AC123">+IFERROR(ROUND(INDEX(FCSTSDV!$D$2:$N$674,MATCH(ok!$D123,FCSTSDV!$C$2:$C$674,0),MATCH(ok!AC$3,FCSTSDV!$D$1:$N$1,0))/ok!$F123,1),0)</f>
        <v>0</v>
      </c>
      <c r="AD123" s="92">
        <f t="array" ref="AD123">+IFERROR(ROUND(INDEX(FCSTSDV!$D$2:$N$674,MATCH(ok!$D123,FCSTSDV!$C$2:$C$674,0),MATCH(ok!AD$3,FCSTSDV!$D$1:$N$1,0))/ok!$F123,1),0)</f>
        <v>0</v>
      </c>
      <c r="AE123" s="92">
        <f t="array" ref="AE123">+IFERROR(ROUND(INDEX(FCSTSDV!$D$2:$N$674,MATCH(ok!$D123,FCSTSDV!$C$2:$C$674,0),MATCH(ok!AE$3,FCSTSDV!$D$1:$N$1,0))/ok!$F123,1),0)</f>
        <v>0</v>
      </c>
      <c r="AF123" s="92">
        <f t="array" ref="AF123">+IFERROR(ROUND(INDEX(FCSTSDV!$D$2:$N$674,MATCH(ok!$D123,FCSTSDV!$C$2:$C$674,0),MATCH(ok!AF$3,FCSTSDV!$D$1:$N$1,0))/ok!$F123,1),0)</f>
        <v>0</v>
      </c>
      <c r="AG123" s="92">
        <f t="array" ref="AG123">+IFERROR(ROUND(INDEX(FCSTSDV!$D$2:$N$674,MATCH(ok!$D123,FCSTSDV!$C$2:$C$674,0),MATCH(ok!AG$3,FCSTSDV!$D$1:$N$1,0))/ok!$F123,1),0)</f>
        <v>0</v>
      </c>
    </row>
    <row r="124" spans="1:33" ht="20.100000000000001" customHeight="1">
      <c r="A124" s="813"/>
      <c r="B124" s="795"/>
      <c r="C124" s="76"/>
      <c r="D124" s="32" t="s">
        <v>146</v>
      </c>
      <c r="E124" s="204" t="str">
        <f t="shared" si="20"/>
        <v>77*63</v>
      </c>
      <c r="F124" s="49">
        <v>1500</v>
      </c>
      <c r="G124" s="48"/>
      <c r="H124" s="48"/>
      <c r="I124" s="785"/>
      <c r="J124" s="79">
        <f>+IF(SUM(K124:L124)&lt;&gt;$N$3,ROUND(IFERROR(VLOOKUP(D124,FCSTSDV!$C$2:$C$285,2,0),0)/ok!F124+0,0),0)</f>
        <v>0</v>
      </c>
      <c r="K124" s="92">
        <f t="array" ref="K124">+IFERROR(ROUND(INDEX(FCSTSDV!$D$2:$N$674,MATCH(ok!$D124,FCSTSDV!$C$2:$C$674,0),MATCH(ok!K$3,FCSTSDV!$D$1:$N$1,0))/ok!$F124,1),0)</f>
        <v>0</v>
      </c>
      <c r="L124" s="92">
        <f t="array" ref="L124">+IFERROR(ROUND(INDEX(FCSTSDV!$D$2:$N$674,MATCH(ok!$D124,FCSTSDV!$C$2:$C$674,0),MATCH(ok!L$3,FCSTSDV!$D$1:$N$1,0))/ok!$F124,1),0)</f>
        <v>0</v>
      </c>
      <c r="M124" s="92">
        <f t="array" ref="M124">+IFERROR(ROUND(INDEX(FCSTSDV!$D$2:$N$674,MATCH(ok!$D124,FCSTSDV!$C$2:$C$674,0),MATCH(ok!M$3,FCSTSDV!$D$1:$N$1,0))/ok!$F124,1),0)</f>
        <v>0</v>
      </c>
      <c r="N124" s="92">
        <f t="array" ref="N124">+IFERROR(ROUND(INDEX(FCSTSDV!$D$2:$N$674,MATCH(ok!$D124,FCSTSDV!$C$2:$C$674,0),MATCH(ok!N$3,FCSTSDV!$D$1:$N$1,0))/ok!$F124,1),0)</f>
        <v>0</v>
      </c>
      <c r="O124" s="92">
        <f t="array" ref="O124">+IFERROR(ROUND(INDEX(FCSTSDV!$D$2:$N$674,MATCH(ok!$D124,FCSTSDV!$C$2:$C$674,0),MATCH(ok!O$3,FCSTSDV!$D$1:$N$1,0))/ok!$F124,1),0)</f>
        <v>0</v>
      </c>
      <c r="P124" s="92">
        <f t="array" ref="P124">+IFERROR(ROUND(INDEX(FCSTSDV!$D$2:$N$674,MATCH(ok!$D124,FCSTSDV!$C$2:$C$674,0),MATCH(ok!P$3,FCSTSDV!$D$1:$N$1,0))/ok!$F124,1),0)</f>
        <v>0</v>
      </c>
      <c r="Q124" s="92">
        <f t="array" ref="Q124">+IFERROR(ROUND(INDEX(FCSTSDV!$D$2:$N$674,MATCH(ok!$D124,FCSTSDV!$C$2:$C$674,0),MATCH(ok!Q$3,FCSTSDV!$D$1:$N$1,0))/ok!$F124,1),0)</f>
        <v>0</v>
      </c>
      <c r="R124" s="92">
        <f t="array" ref="R124">+IFERROR(ROUND(INDEX(FCSTSDV!$D$2:$N$674,MATCH(ok!$D124,FCSTSDV!$C$2:$C$674,0),MATCH(ok!R$3,FCSTSDV!$D$1:$N$1,0))/ok!$F124,1),0)</f>
        <v>0</v>
      </c>
      <c r="S124" s="92">
        <f t="array" ref="S124">+IFERROR(ROUND(INDEX(FCSTSDV!$D$2:$N$674,MATCH(ok!$D124,FCSTSDV!$C$2:$C$674,0),MATCH(ok!S$3,FCSTSDV!$D$1:$N$1,0))/ok!$F124,1),0)</f>
        <v>0</v>
      </c>
      <c r="T124" s="92">
        <f t="array" ref="T124">+IFERROR(ROUND(INDEX(FCSTSDV!$D$2:$N$674,MATCH(ok!$D124,FCSTSDV!$C$2:$C$674,0),MATCH(ok!T$3,FCSTSDV!$D$1:$N$1,0))/ok!$F124,1),0)</f>
        <v>0</v>
      </c>
      <c r="U124" s="92">
        <f t="array" ref="U124">+IFERROR(ROUND(INDEX(FCSTSDV!$D$2:$N$674,MATCH(ok!$D124,FCSTSDV!$C$2:$C$674,0),MATCH(ok!U$3,FCSTSDV!$D$1:$N$1,0))/ok!$F124,1),0)</f>
        <v>0</v>
      </c>
      <c r="V124" s="92">
        <f t="array" ref="V124">+IFERROR(ROUND(INDEX(FCSTSDV!$D$2:$N$674,MATCH(ok!$D124,FCSTSDV!$C$2:$C$674,0),MATCH(ok!V$3,FCSTSDV!$D$1:$N$1,0))/ok!$F124,1),0)</f>
        <v>0</v>
      </c>
      <c r="W124" s="92">
        <f t="array" ref="W124">+IFERROR(ROUND(INDEX(FCSTSDV!$D$2:$N$674,MATCH(ok!$D124,FCSTSDV!$C$2:$C$674,0),MATCH(ok!W$3,FCSTSDV!$D$1:$N$1,0))/ok!$F124,1),0)</f>
        <v>0</v>
      </c>
      <c r="X124" s="92">
        <f t="array" ref="X124">+IFERROR(ROUND(INDEX(FCSTSDV!$D$2:$N$674,MATCH(ok!$D124,FCSTSDV!$C$2:$C$674,0),MATCH(ok!X$3,FCSTSDV!$D$1:$N$1,0))/ok!$F124,1),0)</f>
        <v>0</v>
      </c>
      <c r="Y124" s="92">
        <f t="array" ref="Y124">+IFERROR(ROUND(INDEX(FCSTSDV!$D$2:$N$674,MATCH(ok!$D124,FCSTSDV!$C$2:$C$674,0),MATCH(ok!Y$3,FCSTSDV!$D$1:$N$1,0))/ok!$F124,1),0)</f>
        <v>0</v>
      </c>
      <c r="Z124" s="92">
        <f t="array" ref="Z124">+IFERROR(ROUND(INDEX(FCSTSDV!$D$2:$N$674,MATCH(ok!$D124,FCSTSDV!$C$2:$C$674,0),MATCH(ok!Z$3,FCSTSDV!$D$1:$N$1,0))/ok!$F124,1),0)</f>
        <v>0</v>
      </c>
      <c r="AA124" s="92">
        <f t="array" ref="AA124">+IFERROR(ROUND(INDEX(FCSTSDV!$D$2:$N$674,MATCH(ok!$D124,FCSTSDV!$C$2:$C$674,0),MATCH(ok!AA$3,FCSTSDV!$D$1:$N$1,0))/ok!$F124,1),0)</f>
        <v>0</v>
      </c>
      <c r="AB124" s="92">
        <f t="array" ref="AB124">+IFERROR(ROUND(INDEX(FCSTSDV!$D$2:$N$674,MATCH(ok!$D124,FCSTSDV!$C$2:$C$674,0),MATCH(ok!AB$3,FCSTSDV!$D$1:$N$1,0))/ok!$F124,1),0)</f>
        <v>0</v>
      </c>
      <c r="AC124" s="92">
        <f t="array" ref="AC124">+IFERROR(ROUND(INDEX(FCSTSDV!$D$2:$N$674,MATCH(ok!$D124,FCSTSDV!$C$2:$C$674,0),MATCH(ok!AC$3,FCSTSDV!$D$1:$N$1,0))/ok!$F124,1),0)</f>
        <v>0</v>
      </c>
      <c r="AD124" s="92">
        <f t="array" ref="AD124">+IFERROR(ROUND(INDEX(FCSTSDV!$D$2:$N$674,MATCH(ok!$D124,FCSTSDV!$C$2:$C$674,0),MATCH(ok!AD$3,FCSTSDV!$D$1:$N$1,0))/ok!$F124,1),0)</f>
        <v>0</v>
      </c>
      <c r="AE124" s="92">
        <f t="array" ref="AE124">+IFERROR(ROUND(INDEX(FCSTSDV!$D$2:$N$674,MATCH(ok!$D124,FCSTSDV!$C$2:$C$674,0),MATCH(ok!AE$3,FCSTSDV!$D$1:$N$1,0))/ok!$F124,1),0)</f>
        <v>0</v>
      </c>
      <c r="AF124" s="92">
        <f t="array" ref="AF124">+IFERROR(ROUND(INDEX(FCSTSDV!$D$2:$N$674,MATCH(ok!$D124,FCSTSDV!$C$2:$C$674,0),MATCH(ok!AF$3,FCSTSDV!$D$1:$N$1,0))/ok!$F124,1),0)</f>
        <v>0</v>
      </c>
      <c r="AG124" s="92">
        <f t="array" ref="AG124">+IFERROR(ROUND(INDEX(FCSTSDV!$D$2:$N$674,MATCH(ok!$D124,FCSTSDV!$C$2:$C$674,0),MATCH(ok!AG$3,FCSTSDV!$D$1:$N$1,0))/ok!$F124,1),0)</f>
        <v>0</v>
      </c>
    </row>
    <row r="125" spans="1:33" ht="20.100000000000001" customHeight="1">
      <c r="A125" s="813"/>
      <c r="B125" s="795"/>
      <c r="C125" s="76" t="s">
        <v>107</v>
      </c>
      <c r="D125" s="32" t="s">
        <v>147</v>
      </c>
      <c r="E125" s="204" t="str">
        <f t="shared" si="20"/>
        <v>77*63</v>
      </c>
      <c r="F125" s="49">
        <v>3000</v>
      </c>
      <c r="G125" s="48"/>
      <c r="H125" s="48"/>
      <c r="I125" s="785"/>
      <c r="J125" s="79">
        <f>+IF(SUM(K125:L125)&lt;&gt;$N$3,ROUND(IFERROR(VLOOKUP(D125,FCSTSDV!$C$2:$C$285,2,0),0)/ok!F125+0,0),0)</f>
        <v>0</v>
      </c>
      <c r="K125" s="92">
        <f t="array" ref="K125">+IFERROR(ROUND(INDEX(FCSTSDV!$D$2:$N$674,MATCH(ok!$D125,FCSTSDV!$C$2:$C$674,0),MATCH(ok!K$3,FCSTSDV!$D$1:$N$1,0))/ok!$F125,1),0)</f>
        <v>0</v>
      </c>
      <c r="L125" s="92">
        <f t="array" ref="L125">+IFERROR(ROUND(INDEX(FCSTSDV!$D$2:$N$674,MATCH(ok!$D125,FCSTSDV!$C$2:$C$674,0),MATCH(ok!L$3,FCSTSDV!$D$1:$N$1,0))/ok!$F125,1),0)</f>
        <v>0</v>
      </c>
      <c r="M125" s="92">
        <f t="array" ref="M125">+IFERROR(ROUND(INDEX(FCSTSDV!$D$2:$N$674,MATCH(ok!$D125,FCSTSDV!$C$2:$C$674,0),MATCH(ok!M$3,FCSTSDV!$D$1:$N$1,0))/ok!$F125,1),0)</f>
        <v>0</v>
      </c>
      <c r="N125" s="92">
        <f t="array" ref="N125">+IFERROR(ROUND(INDEX(FCSTSDV!$D$2:$N$674,MATCH(ok!$D125,FCSTSDV!$C$2:$C$674,0),MATCH(ok!N$3,FCSTSDV!$D$1:$N$1,0))/ok!$F125,1),0)</f>
        <v>0</v>
      </c>
      <c r="O125" s="92">
        <f t="array" ref="O125">+IFERROR(ROUND(INDEX(FCSTSDV!$D$2:$N$674,MATCH(ok!$D125,FCSTSDV!$C$2:$C$674,0),MATCH(ok!O$3,FCSTSDV!$D$1:$N$1,0))/ok!$F125,1),0)</f>
        <v>0</v>
      </c>
      <c r="P125" s="92">
        <f t="array" ref="P125">+IFERROR(ROUND(INDEX(FCSTSDV!$D$2:$N$674,MATCH(ok!$D125,FCSTSDV!$C$2:$C$674,0),MATCH(ok!P$3,FCSTSDV!$D$1:$N$1,0))/ok!$F125,1),0)</f>
        <v>0</v>
      </c>
      <c r="Q125" s="92">
        <f t="array" ref="Q125">+IFERROR(ROUND(INDEX(FCSTSDV!$D$2:$N$674,MATCH(ok!$D125,FCSTSDV!$C$2:$C$674,0),MATCH(ok!Q$3,FCSTSDV!$D$1:$N$1,0))/ok!$F125,1),0)</f>
        <v>0</v>
      </c>
      <c r="R125" s="92">
        <f t="array" ref="R125">+IFERROR(ROUND(INDEX(FCSTSDV!$D$2:$N$674,MATCH(ok!$D125,FCSTSDV!$C$2:$C$674,0),MATCH(ok!R$3,FCSTSDV!$D$1:$N$1,0))/ok!$F125,1),0)</f>
        <v>0</v>
      </c>
      <c r="S125" s="92">
        <f t="array" ref="S125">+IFERROR(ROUND(INDEX(FCSTSDV!$D$2:$N$674,MATCH(ok!$D125,FCSTSDV!$C$2:$C$674,0),MATCH(ok!S$3,FCSTSDV!$D$1:$N$1,0))/ok!$F125,1),0)</f>
        <v>0</v>
      </c>
      <c r="T125" s="92">
        <f t="array" ref="T125">+IFERROR(ROUND(INDEX(FCSTSDV!$D$2:$N$674,MATCH(ok!$D125,FCSTSDV!$C$2:$C$674,0),MATCH(ok!T$3,FCSTSDV!$D$1:$N$1,0))/ok!$F125,1),0)</f>
        <v>0</v>
      </c>
      <c r="U125" s="92">
        <f t="array" ref="U125">+IFERROR(ROUND(INDEX(FCSTSDV!$D$2:$N$674,MATCH(ok!$D125,FCSTSDV!$C$2:$C$674,0),MATCH(ok!U$3,FCSTSDV!$D$1:$N$1,0))/ok!$F125,1),0)</f>
        <v>0</v>
      </c>
      <c r="V125" s="92">
        <f t="array" ref="V125">+IFERROR(ROUND(INDEX(FCSTSDV!$D$2:$N$674,MATCH(ok!$D125,FCSTSDV!$C$2:$C$674,0),MATCH(ok!V$3,FCSTSDV!$D$1:$N$1,0))/ok!$F125,1),0)</f>
        <v>0</v>
      </c>
      <c r="W125" s="92">
        <f t="array" ref="W125">+IFERROR(ROUND(INDEX(FCSTSDV!$D$2:$N$674,MATCH(ok!$D125,FCSTSDV!$C$2:$C$674,0),MATCH(ok!W$3,FCSTSDV!$D$1:$N$1,0))/ok!$F125,1),0)</f>
        <v>0</v>
      </c>
      <c r="X125" s="92">
        <f t="array" ref="X125">+IFERROR(ROUND(INDEX(FCSTSDV!$D$2:$N$674,MATCH(ok!$D125,FCSTSDV!$C$2:$C$674,0),MATCH(ok!X$3,FCSTSDV!$D$1:$N$1,0))/ok!$F125,1),0)</f>
        <v>0</v>
      </c>
      <c r="Y125" s="92">
        <f t="array" ref="Y125">+IFERROR(ROUND(INDEX(FCSTSDV!$D$2:$N$674,MATCH(ok!$D125,FCSTSDV!$C$2:$C$674,0),MATCH(ok!Y$3,FCSTSDV!$D$1:$N$1,0))/ok!$F125,1),0)</f>
        <v>0</v>
      </c>
      <c r="Z125" s="92">
        <f t="array" ref="Z125">+IFERROR(ROUND(INDEX(FCSTSDV!$D$2:$N$674,MATCH(ok!$D125,FCSTSDV!$C$2:$C$674,0),MATCH(ok!Z$3,FCSTSDV!$D$1:$N$1,0))/ok!$F125,1),0)</f>
        <v>0</v>
      </c>
      <c r="AA125" s="92">
        <f t="array" ref="AA125">+IFERROR(ROUND(INDEX(FCSTSDV!$D$2:$N$674,MATCH(ok!$D125,FCSTSDV!$C$2:$C$674,0),MATCH(ok!AA$3,FCSTSDV!$D$1:$N$1,0))/ok!$F125,1),0)</f>
        <v>0</v>
      </c>
      <c r="AB125" s="92">
        <f t="array" ref="AB125">+IFERROR(ROUND(INDEX(FCSTSDV!$D$2:$N$674,MATCH(ok!$D125,FCSTSDV!$C$2:$C$674,0),MATCH(ok!AB$3,FCSTSDV!$D$1:$N$1,0))/ok!$F125,1),0)</f>
        <v>0</v>
      </c>
      <c r="AC125" s="92">
        <f t="array" ref="AC125">+IFERROR(ROUND(INDEX(FCSTSDV!$D$2:$N$674,MATCH(ok!$D125,FCSTSDV!$C$2:$C$674,0),MATCH(ok!AC$3,FCSTSDV!$D$1:$N$1,0))/ok!$F125,1),0)</f>
        <v>0</v>
      </c>
      <c r="AD125" s="92">
        <f t="array" ref="AD125">+IFERROR(ROUND(INDEX(FCSTSDV!$D$2:$N$674,MATCH(ok!$D125,FCSTSDV!$C$2:$C$674,0),MATCH(ok!AD$3,FCSTSDV!$D$1:$N$1,0))/ok!$F125,1),0)</f>
        <v>0</v>
      </c>
      <c r="AE125" s="92">
        <f t="array" ref="AE125">+IFERROR(ROUND(INDEX(FCSTSDV!$D$2:$N$674,MATCH(ok!$D125,FCSTSDV!$C$2:$C$674,0),MATCH(ok!AE$3,FCSTSDV!$D$1:$N$1,0))/ok!$F125,1),0)</f>
        <v>0</v>
      </c>
      <c r="AF125" s="92">
        <f t="array" ref="AF125">+IFERROR(ROUND(INDEX(FCSTSDV!$D$2:$N$674,MATCH(ok!$D125,FCSTSDV!$C$2:$C$674,0),MATCH(ok!AF$3,FCSTSDV!$D$1:$N$1,0))/ok!$F125,1),0)</f>
        <v>0</v>
      </c>
      <c r="AG125" s="92">
        <f t="array" ref="AG125">+IFERROR(ROUND(INDEX(FCSTSDV!$D$2:$N$674,MATCH(ok!$D125,FCSTSDV!$C$2:$C$674,0),MATCH(ok!AG$3,FCSTSDV!$D$1:$N$1,0))/ok!$F125,1),0)</f>
        <v>0</v>
      </c>
    </row>
    <row r="126" spans="1:33" ht="20.100000000000001" customHeight="1">
      <c r="A126" s="807"/>
      <c r="B126" s="792"/>
      <c r="C126" s="77"/>
      <c r="D126" s="52" t="s">
        <v>42</v>
      </c>
      <c r="E126" s="205" t="str">
        <f t="shared" si="20"/>
        <v>77*63</v>
      </c>
      <c r="F126" s="53" t="s">
        <v>43</v>
      </c>
      <c r="G126" s="54"/>
      <c r="H126" s="54"/>
      <c r="I126" s="782"/>
      <c r="J126" s="263">
        <f>+SUM(J114:J125)</f>
        <v>0</v>
      </c>
      <c r="K126" s="90" t="e">
        <f>+$I$114+$J$126-SUM(K114:K125)</f>
        <v>#REF!</v>
      </c>
      <c r="L126" s="90" t="e">
        <f>+$I$114+$J$126-SUM(L114:L125)</f>
        <v>#REF!</v>
      </c>
      <c r="M126" s="90" t="e">
        <f>+$I$114+$J$126-SUM(M114:M125)</f>
        <v>#REF!</v>
      </c>
      <c r="N126" s="90" t="e">
        <f t="shared" ref="N126:W126" si="21">+$I$114+$J$126-SUM(N114:N125)</f>
        <v>#REF!</v>
      </c>
      <c r="O126" s="90" t="e">
        <f t="shared" si="21"/>
        <v>#REF!</v>
      </c>
      <c r="P126" s="90" t="e">
        <f t="shared" si="21"/>
        <v>#REF!</v>
      </c>
      <c r="Q126" s="90" t="e">
        <f t="shared" si="21"/>
        <v>#REF!</v>
      </c>
      <c r="R126" s="90" t="e">
        <f t="shared" si="21"/>
        <v>#REF!</v>
      </c>
      <c r="S126" s="90" t="e">
        <f t="shared" si="21"/>
        <v>#REF!</v>
      </c>
      <c r="T126" s="90" t="e">
        <f t="shared" si="21"/>
        <v>#REF!</v>
      </c>
      <c r="U126" s="90" t="e">
        <f t="shared" si="21"/>
        <v>#REF!</v>
      </c>
      <c r="V126" s="90" t="e">
        <f t="shared" si="21"/>
        <v>#REF!</v>
      </c>
      <c r="W126" s="90" t="e">
        <f t="shared" si="21"/>
        <v>#REF!</v>
      </c>
      <c r="X126" s="90" t="e">
        <f>+W126-SUM(X114:X125)</f>
        <v>#REF!</v>
      </c>
      <c r="Y126" s="90" t="e">
        <f>+X126-SUM(Y114:Y125)</f>
        <v>#REF!</v>
      </c>
      <c r="Z126" s="90" t="e">
        <f t="shared" ref="Z126:AG126" si="22">+Y126-SUM(Z114:Z125)</f>
        <v>#REF!</v>
      </c>
      <c r="AA126" s="90" t="e">
        <f t="shared" si="22"/>
        <v>#REF!</v>
      </c>
      <c r="AB126" s="90" t="e">
        <f t="shared" si="22"/>
        <v>#REF!</v>
      </c>
      <c r="AC126" s="90" t="e">
        <f t="shared" si="22"/>
        <v>#REF!</v>
      </c>
      <c r="AD126" s="90" t="e">
        <f t="shared" si="22"/>
        <v>#REF!</v>
      </c>
      <c r="AE126" s="90" t="e">
        <f t="shared" si="22"/>
        <v>#REF!</v>
      </c>
      <c r="AF126" s="90" t="e">
        <f t="shared" si="22"/>
        <v>#REF!</v>
      </c>
      <c r="AG126" s="90" t="e">
        <f t="shared" si="22"/>
        <v>#REF!</v>
      </c>
    </row>
    <row r="127" spans="1:33" ht="20.100000000000001" customHeight="1">
      <c r="A127" s="806" t="s">
        <v>148</v>
      </c>
      <c r="B127" s="791" t="s">
        <v>149</v>
      </c>
      <c r="C127" s="8" t="s">
        <v>107</v>
      </c>
      <c r="D127" s="73" t="s">
        <v>150</v>
      </c>
      <c r="E127" s="226" t="s">
        <v>151</v>
      </c>
      <c r="F127" s="44">
        <v>3000</v>
      </c>
      <c r="G127" s="45"/>
      <c r="H127" s="45"/>
      <c r="I127" s="781">
        <f>+VLOOKUP(A127,Sheet2!$B$3:$C$189,2,0)</f>
        <v>0</v>
      </c>
      <c r="J127" s="79">
        <f>+IF(SUM(K127:L127)&lt;&gt;$N$3,ROUND(IFERROR(VLOOKUP(D127,FCSTSDV!$C$2:$C$285,2,0),0)/ok!F127+0,0),0)</f>
        <v>0</v>
      </c>
      <c r="K127" s="99">
        <f t="array" ref="K127">+IFERROR(ROUND(INDEX(FCSTSDV!$D$2:$N$674,MATCH(ok!$D127,FCSTSDV!$C$2:$C$674,0),MATCH(ok!K$3,FCSTSDV!$D$1:$N$1,0))/ok!$F127,1),0)</f>
        <v>0</v>
      </c>
      <c r="L127" s="99">
        <f t="array" ref="L127">+IFERROR(ROUND(INDEX(FCSTSDV!$D$2:$N$674,MATCH(ok!$D127,FCSTSDV!$C$2:$C$674,0),MATCH(ok!L$3,FCSTSDV!$D$1:$N$1,0))/ok!$F127,1),0)</f>
        <v>0</v>
      </c>
      <c r="M127" s="99">
        <f t="array" ref="M127">+IFERROR(ROUND(INDEX(FCSTSDV!$D$2:$N$674,MATCH(ok!$D127,FCSTSDV!$C$2:$C$674,0),MATCH(ok!M$3,FCSTSDV!$D$1:$N$1,0))/ok!$F127,1),0)</f>
        <v>0</v>
      </c>
      <c r="N127" s="99">
        <f t="array" ref="N127">+IFERROR(ROUND(INDEX(FCSTSDV!$D$2:$N$674,MATCH(ok!$D127,FCSTSDV!$C$2:$C$674,0),MATCH(ok!N$3,FCSTSDV!$D$1:$N$1,0))/ok!$F127,1),0)</f>
        <v>0</v>
      </c>
      <c r="O127" s="99">
        <f t="array" ref="O127">+IFERROR(ROUND(INDEX(FCSTSDV!$D$2:$N$674,MATCH(ok!$D127,FCSTSDV!$C$2:$C$674,0),MATCH(ok!O$3,FCSTSDV!$D$1:$N$1,0))/ok!$F127,1),0)</f>
        <v>0</v>
      </c>
      <c r="P127" s="99">
        <f t="array" ref="P127">+IFERROR(ROUND(INDEX(FCSTSDV!$D$2:$N$674,MATCH(ok!$D127,FCSTSDV!$C$2:$C$674,0),MATCH(ok!P$3,FCSTSDV!$D$1:$N$1,0))/ok!$F127,1),0)</f>
        <v>0</v>
      </c>
      <c r="Q127" s="99">
        <f t="array" ref="Q127">+IFERROR(ROUND(INDEX(FCSTSDV!$D$2:$N$674,MATCH(ok!$D127,FCSTSDV!$C$2:$C$674,0),MATCH(ok!Q$3,FCSTSDV!$D$1:$N$1,0))/ok!$F127,1),0)</f>
        <v>0</v>
      </c>
      <c r="R127" s="99">
        <f t="array" ref="R127">+IFERROR(ROUND(INDEX(FCSTSDV!$D$2:$N$674,MATCH(ok!$D127,FCSTSDV!$C$2:$C$674,0),MATCH(ok!R$3,FCSTSDV!$D$1:$N$1,0))/ok!$F127,1),0)</f>
        <v>0</v>
      </c>
      <c r="S127" s="99">
        <f t="array" ref="S127">+IFERROR(ROUND(INDEX(FCSTSDV!$D$2:$N$674,MATCH(ok!$D127,FCSTSDV!$C$2:$C$674,0),MATCH(ok!S$3,FCSTSDV!$D$1:$N$1,0))/ok!$F127,1),0)</f>
        <v>0</v>
      </c>
      <c r="T127" s="99">
        <f t="array" ref="T127">+IFERROR(ROUND(INDEX(FCSTSDV!$D$2:$N$674,MATCH(ok!$D127,FCSTSDV!$C$2:$C$674,0),MATCH(ok!T$3,FCSTSDV!$D$1:$N$1,0))/ok!$F127,1),0)</f>
        <v>0</v>
      </c>
      <c r="U127" s="99">
        <f t="array" ref="U127">+IFERROR(ROUND(INDEX(FCSTSDV!$D$2:$N$674,MATCH(ok!$D127,FCSTSDV!$C$2:$C$674,0),MATCH(ok!U$3,FCSTSDV!$D$1:$N$1,0))/ok!$F127,1),0)</f>
        <v>0</v>
      </c>
      <c r="V127" s="99">
        <f t="array" ref="V127">+IFERROR(ROUND(INDEX(FCSTSDV!$D$2:$N$674,MATCH(ok!$D127,FCSTSDV!$C$2:$C$674,0),MATCH(ok!V$3,FCSTSDV!$D$1:$N$1,0))/ok!$F127,1),0)</f>
        <v>0</v>
      </c>
      <c r="W127" s="99">
        <f t="array" ref="W127">+IFERROR(ROUND(INDEX(FCSTSDV!$D$2:$N$674,MATCH(ok!$D127,FCSTSDV!$C$2:$C$674,0),MATCH(ok!W$3,FCSTSDV!$D$1:$N$1,0))/ok!$F127,1),0)</f>
        <v>0</v>
      </c>
      <c r="X127" s="99">
        <f t="array" ref="X127">+IFERROR(ROUND(INDEX(FCSTSDV!$D$2:$N$674,MATCH(ok!$D127,FCSTSDV!$C$2:$C$674,0),MATCH(ok!X$3,FCSTSDV!$D$1:$N$1,0))/ok!$F127,1),0)</f>
        <v>0</v>
      </c>
      <c r="Y127" s="99">
        <f t="array" ref="Y127">+IFERROR(ROUND(INDEX(FCSTSDV!$D$2:$N$674,MATCH(ok!$D127,FCSTSDV!$C$2:$C$674,0),MATCH(ok!Y$3,FCSTSDV!$D$1:$N$1,0))/ok!$F127,1),0)</f>
        <v>0</v>
      </c>
      <c r="Z127" s="99">
        <f t="array" ref="Z127">+IFERROR(ROUND(INDEX(FCSTSDV!$D$2:$N$674,MATCH(ok!$D127,FCSTSDV!$C$2:$C$674,0),MATCH(ok!Z$3,FCSTSDV!$D$1:$N$1,0))/ok!$F127,1),0)</f>
        <v>0</v>
      </c>
      <c r="AA127" s="99">
        <f t="array" ref="AA127">+IFERROR(ROUND(INDEX(FCSTSDV!$D$2:$N$674,MATCH(ok!$D127,FCSTSDV!$C$2:$C$674,0),MATCH(ok!AA$3,FCSTSDV!$D$1:$N$1,0))/ok!$F127,1),0)</f>
        <v>0</v>
      </c>
      <c r="AB127" s="99">
        <f t="array" ref="AB127">+IFERROR(ROUND(INDEX(FCSTSDV!$D$2:$N$674,MATCH(ok!$D127,FCSTSDV!$C$2:$C$674,0),MATCH(ok!AB$3,FCSTSDV!$D$1:$N$1,0))/ok!$F127,1),0)</f>
        <v>0</v>
      </c>
      <c r="AC127" s="99">
        <f t="array" ref="AC127">+IFERROR(ROUND(INDEX(FCSTSDV!$D$2:$N$674,MATCH(ok!$D127,FCSTSDV!$C$2:$C$674,0),MATCH(ok!AC$3,FCSTSDV!$D$1:$N$1,0))/ok!$F127,1),0)</f>
        <v>0</v>
      </c>
      <c r="AD127" s="99">
        <f t="array" ref="AD127">+IFERROR(ROUND(INDEX(FCSTSDV!$D$2:$N$674,MATCH(ok!$D127,FCSTSDV!$C$2:$C$674,0),MATCH(ok!AD$3,FCSTSDV!$D$1:$N$1,0))/ok!$F127,1),0)</f>
        <v>0</v>
      </c>
      <c r="AE127" s="99">
        <f t="array" ref="AE127">+IFERROR(ROUND(INDEX(FCSTSDV!$D$2:$N$674,MATCH(ok!$D127,FCSTSDV!$C$2:$C$674,0),MATCH(ok!AE$3,FCSTSDV!$D$1:$N$1,0))/ok!$F127,1),0)</f>
        <v>0</v>
      </c>
      <c r="AF127" s="99">
        <f t="array" ref="AF127">+IFERROR(ROUND(INDEX(FCSTSDV!$D$2:$N$674,MATCH(ok!$D127,FCSTSDV!$C$2:$C$674,0),MATCH(ok!AF$3,FCSTSDV!$D$1:$N$1,0))/ok!$F127,1),0)</f>
        <v>0</v>
      </c>
      <c r="AG127" s="99">
        <f t="array" ref="AG127">+IFERROR(ROUND(INDEX(FCSTSDV!$D$2:$N$674,MATCH(ok!$D127,FCSTSDV!$C$2:$C$674,0),MATCH(ok!AG$3,FCSTSDV!$D$1:$N$1,0))/ok!$F127,1),0)</f>
        <v>0</v>
      </c>
    </row>
    <row r="128" spans="1:33" ht="20.100000000000001" customHeight="1">
      <c r="A128" s="813"/>
      <c r="B128" s="795"/>
      <c r="C128" s="12"/>
      <c r="D128" s="32" t="s">
        <v>108</v>
      </c>
      <c r="E128" s="227" t="e">
        <f>+#REF!</f>
        <v>#REF!</v>
      </c>
      <c r="F128" s="49">
        <v>3000</v>
      </c>
      <c r="G128" s="48"/>
      <c r="H128" s="48"/>
      <c r="I128" s="785"/>
      <c r="J128" s="79">
        <f>+IF(SUM(K128:L128)&lt;&gt;$N$3,ROUND(IFERROR(VLOOKUP(D128,FCSTSDV!$C$2:$C$285,2,0),0)/ok!F128+0,0),0)</f>
        <v>0</v>
      </c>
      <c r="K128" s="92">
        <f t="array" ref="K128">+IFERROR(ROUND(INDEX(FCSTSDV!$D$2:$N$674,MATCH(ok!$D128,FCSTSDV!$C$2:$C$674,0),MATCH(ok!K$3,FCSTSDV!$D$1:$N$1,0))/ok!$F128,1),0)</f>
        <v>0</v>
      </c>
      <c r="L128" s="92">
        <f t="array" ref="L128">+IFERROR(ROUND(INDEX(FCSTSDV!$D$2:$N$674,MATCH(ok!$D128,FCSTSDV!$C$2:$C$674,0),MATCH(ok!L$3,FCSTSDV!$D$1:$N$1,0))/ok!$F128,1),0)</f>
        <v>0</v>
      </c>
      <c r="M128" s="92">
        <f t="array" ref="M128">+IFERROR(ROUND(INDEX(FCSTSDV!$D$2:$N$674,MATCH(ok!$D128,FCSTSDV!$C$2:$C$674,0),MATCH(ok!M$3,FCSTSDV!$D$1:$N$1,0))/ok!$F128,1),0)</f>
        <v>0</v>
      </c>
      <c r="N128" s="92">
        <f t="array" ref="N128">+IFERROR(ROUND(INDEX(FCSTSDV!$D$2:$N$674,MATCH(ok!$D128,FCSTSDV!$C$2:$C$674,0),MATCH(ok!N$3,FCSTSDV!$D$1:$N$1,0))/ok!$F128,1),0)</f>
        <v>0</v>
      </c>
      <c r="O128" s="92">
        <f t="array" ref="O128">+IFERROR(ROUND(INDEX(FCSTSDV!$D$2:$N$674,MATCH(ok!$D128,FCSTSDV!$C$2:$C$674,0),MATCH(ok!O$3,FCSTSDV!$D$1:$N$1,0))/ok!$F128,1),0)</f>
        <v>0</v>
      </c>
      <c r="P128" s="92">
        <f t="array" ref="P128">+IFERROR(ROUND(INDEX(FCSTSDV!$D$2:$N$674,MATCH(ok!$D128,FCSTSDV!$C$2:$C$674,0),MATCH(ok!P$3,FCSTSDV!$D$1:$N$1,0))/ok!$F128,1),0)</f>
        <v>0</v>
      </c>
      <c r="Q128" s="92">
        <f t="array" ref="Q128">+IFERROR(ROUND(INDEX(FCSTSDV!$D$2:$N$674,MATCH(ok!$D128,FCSTSDV!$C$2:$C$674,0),MATCH(ok!Q$3,FCSTSDV!$D$1:$N$1,0))/ok!$F128,1),0)</f>
        <v>0</v>
      </c>
      <c r="R128" s="92">
        <f t="array" ref="R128">+IFERROR(ROUND(INDEX(FCSTSDV!$D$2:$N$674,MATCH(ok!$D128,FCSTSDV!$C$2:$C$674,0),MATCH(ok!R$3,FCSTSDV!$D$1:$N$1,0))/ok!$F128,1),0)</f>
        <v>0</v>
      </c>
      <c r="S128" s="92">
        <f t="array" ref="S128">+IFERROR(ROUND(INDEX(FCSTSDV!$D$2:$N$674,MATCH(ok!$D128,FCSTSDV!$C$2:$C$674,0),MATCH(ok!S$3,FCSTSDV!$D$1:$N$1,0))/ok!$F128,1),0)</f>
        <v>0</v>
      </c>
      <c r="T128" s="92">
        <f t="array" ref="T128">+IFERROR(ROUND(INDEX(FCSTSDV!$D$2:$N$674,MATCH(ok!$D128,FCSTSDV!$C$2:$C$674,0),MATCH(ok!T$3,FCSTSDV!$D$1:$N$1,0))/ok!$F128,1),0)</f>
        <v>0</v>
      </c>
      <c r="U128" s="92">
        <f t="array" ref="U128">+IFERROR(ROUND(INDEX(FCSTSDV!$D$2:$N$674,MATCH(ok!$D128,FCSTSDV!$C$2:$C$674,0),MATCH(ok!U$3,FCSTSDV!$D$1:$N$1,0))/ok!$F128,1),0)</f>
        <v>0</v>
      </c>
      <c r="V128" s="92">
        <f t="array" ref="V128">+IFERROR(ROUND(INDEX(FCSTSDV!$D$2:$N$674,MATCH(ok!$D128,FCSTSDV!$C$2:$C$674,0),MATCH(ok!V$3,FCSTSDV!$D$1:$N$1,0))/ok!$F128,1),0)</f>
        <v>0</v>
      </c>
      <c r="W128" s="92">
        <f t="array" ref="W128">+IFERROR(ROUND(INDEX(FCSTSDV!$D$2:$N$674,MATCH(ok!$D128,FCSTSDV!$C$2:$C$674,0),MATCH(ok!W$3,FCSTSDV!$D$1:$N$1,0))/ok!$F128,1),0)</f>
        <v>0</v>
      </c>
      <c r="X128" s="92">
        <f t="array" ref="X128">+IFERROR(ROUND(INDEX(FCSTSDV!$D$2:$N$674,MATCH(ok!$D128,FCSTSDV!$C$2:$C$674,0),MATCH(ok!X$3,FCSTSDV!$D$1:$N$1,0))/ok!$F128,1),0)</f>
        <v>0</v>
      </c>
      <c r="Y128" s="92">
        <f t="array" ref="Y128">+IFERROR(ROUND(INDEX(FCSTSDV!$D$2:$N$674,MATCH(ok!$D128,FCSTSDV!$C$2:$C$674,0),MATCH(ok!Y$3,FCSTSDV!$D$1:$N$1,0))/ok!$F128,1),0)</f>
        <v>0</v>
      </c>
      <c r="Z128" s="92">
        <f t="array" ref="Z128">+IFERROR(ROUND(INDEX(FCSTSDV!$D$2:$N$674,MATCH(ok!$D128,FCSTSDV!$C$2:$C$674,0),MATCH(ok!Z$3,FCSTSDV!$D$1:$N$1,0))/ok!$F128,1),0)</f>
        <v>0</v>
      </c>
      <c r="AA128" s="92">
        <f t="array" ref="AA128">+IFERROR(ROUND(INDEX(FCSTSDV!$D$2:$N$674,MATCH(ok!$D128,FCSTSDV!$C$2:$C$674,0),MATCH(ok!AA$3,FCSTSDV!$D$1:$N$1,0))/ok!$F128,1),0)</f>
        <v>0</v>
      </c>
      <c r="AB128" s="92">
        <f t="array" ref="AB128">+IFERROR(ROUND(INDEX(FCSTSDV!$D$2:$N$674,MATCH(ok!$D128,FCSTSDV!$C$2:$C$674,0),MATCH(ok!AB$3,FCSTSDV!$D$1:$N$1,0))/ok!$F128,1),0)</f>
        <v>0</v>
      </c>
      <c r="AC128" s="92">
        <f t="array" ref="AC128">+IFERROR(ROUND(INDEX(FCSTSDV!$D$2:$N$674,MATCH(ok!$D128,FCSTSDV!$C$2:$C$674,0),MATCH(ok!AC$3,FCSTSDV!$D$1:$N$1,0))/ok!$F128,1),0)</f>
        <v>0</v>
      </c>
      <c r="AD128" s="92">
        <f t="array" ref="AD128">+IFERROR(ROUND(INDEX(FCSTSDV!$D$2:$N$674,MATCH(ok!$D128,FCSTSDV!$C$2:$C$674,0),MATCH(ok!AD$3,FCSTSDV!$D$1:$N$1,0))/ok!$F128,1),0)</f>
        <v>0</v>
      </c>
      <c r="AE128" s="92">
        <f t="array" ref="AE128">+IFERROR(ROUND(INDEX(FCSTSDV!$D$2:$N$674,MATCH(ok!$D128,FCSTSDV!$C$2:$C$674,0),MATCH(ok!AE$3,FCSTSDV!$D$1:$N$1,0))/ok!$F128,1),0)</f>
        <v>0</v>
      </c>
      <c r="AF128" s="92">
        <f t="array" ref="AF128">+IFERROR(ROUND(INDEX(FCSTSDV!$D$2:$N$674,MATCH(ok!$D128,FCSTSDV!$C$2:$C$674,0),MATCH(ok!AF$3,FCSTSDV!$D$1:$N$1,0))/ok!$F128,1),0)</f>
        <v>0</v>
      </c>
      <c r="AG128" s="92">
        <f t="array" ref="AG128">+IFERROR(ROUND(INDEX(FCSTSDV!$D$2:$N$674,MATCH(ok!$D128,FCSTSDV!$C$2:$C$674,0),MATCH(ok!AG$3,FCSTSDV!$D$1:$N$1,0))/ok!$F128,1),0)</f>
        <v>0</v>
      </c>
    </row>
    <row r="129" spans="1:33" ht="20.100000000000001" customHeight="1">
      <c r="A129" s="813"/>
      <c r="B129" s="795"/>
      <c r="C129" s="12"/>
      <c r="D129" s="32" t="s">
        <v>95</v>
      </c>
      <c r="E129" s="227" t="e">
        <f>+E128</f>
        <v>#REF!</v>
      </c>
      <c r="F129" s="49">
        <v>2800</v>
      </c>
      <c r="G129" s="48"/>
      <c r="H129" s="48"/>
      <c r="I129" s="785"/>
      <c r="J129" s="79">
        <f>+IF(SUM(K129:L129)&lt;&gt;$N$3,ROUND(IFERROR(VLOOKUP(D129,FCSTSDV!$C$2:$C$285,2,0),0)/ok!F129+0,0),0)</f>
        <v>0</v>
      </c>
      <c r="K129" s="92">
        <f t="array" ref="K129">+IFERROR(ROUND(INDEX(FCSTSDV!$D$2:$N$674,MATCH(ok!$D129,FCSTSDV!$C$2:$C$674,0),MATCH(ok!K$3,FCSTSDV!$D$1:$N$1,0))/ok!$F129,1),0)</f>
        <v>0</v>
      </c>
      <c r="L129" s="92">
        <f t="array" ref="L129">+IFERROR(ROUND(INDEX(FCSTSDV!$D$2:$N$674,MATCH(ok!$D129,FCSTSDV!$C$2:$C$674,0),MATCH(ok!L$3,FCSTSDV!$D$1:$N$1,0))/ok!$F129,1),0)</f>
        <v>0</v>
      </c>
      <c r="M129" s="92">
        <f t="array" ref="M129">+IFERROR(ROUND(INDEX(FCSTSDV!$D$2:$N$674,MATCH(ok!$D129,FCSTSDV!$C$2:$C$674,0),MATCH(ok!M$3,FCSTSDV!$D$1:$N$1,0))/ok!$F129,1),0)</f>
        <v>0</v>
      </c>
      <c r="N129" s="92">
        <f t="array" ref="N129">+IFERROR(ROUND(INDEX(FCSTSDV!$D$2:$N$674,MATCH(ok!$D129,FCSTSDV!$C$2:$C$674,0),MATCH(ok!N$3,FCSTSDV!$D$1:$N$1,0))/ok!$F129,1),0)</f>
        <v>0</v>
      </c>
      <c r="O129" s="92">
        <f t="array" ref="O129">+IFERROR(ROUND(INDEX(FCSTSDV!$D$2:$N$674,MATCH(ok!$D129,FCSTSDV!$C$2:$C$674,0),MATCH(ok!O$3,FCSTSDV!$D$1:$N$1,0))/ok!$F129,1),0)</f>
        <v>0</v>
      </c>
      <c r="P129" s="92">
        <f t="array" ref="P129">+IFERROR(ROUND(INDEX(FCSTSDV!$D$2:$N$674,MATCH(ok!$D129,FCSTSDV!$C$2:$C$674,0),MATCH(ok!P$3,FCSTSDV!$D$1:$N$1,0))/ok!$F129,1),0)</f>
        <v>0</v>
      </c>
      <c r="Q129" s="92">
        <f t="array" ref="Q129">+IFERROR(ROUND(INDEX(FCSTSDV!$D$2:$N$674,MATCH(ok!$D129,FCSTSDV!$C$2:$C$674,0),MATCH(ok!Q$3,FCSTSDV!$D$1:$N$1,0))/ok!$F129,1),0)</f>
        <v>0</v>
      </c>
      <c r="R129" s="92">
        <f t="array" ref="R129">+IFERROR(ROUND(INDEX(FCSTSDV!$D$2:$N$674,MATCH(ok!$D129,FCSTSDV!$C$2:$C$674,0),MATCH(ok!R$3,FCSTSDV!$D$1:$N$1,0))/ok!$F129,1),0)</f>
        <v>0</v>
      </c>
      <c r="S129" s="92">
        <f t="array" ref="S129">+IFERROR(ROUND(INDEX(FCSTSDV!$D$2:$N$674,MATCH(ok!$D129,FCSTSDV!$C$2:$C$674,0),MATCH(ok!S$3,FCSTSDV!$D$1:$N$1,0))/ok!$F129,1),0)</f>
        <v>0</v>
      </c>
      <c r="T129" s="92">
        <f t="array" ref="T129">+IFERROR(ROUND(INDEX(FCSTSDV!$D$2:$N$674,MATCH(ok!$D129,FCSTSDV!$C$2:$C$674,0),MATCH(ok!T$3,FCSTSDV!$D$1:$N$1,0))/ok!$F129,1),0)</f>
        <v>0</v>
      </c>
      <c r="U129" s="92">
        <f t="array" ref="U129">+IFERROR(ROUND(INDEX(FCSTSDV!$D$2:$N$674,MATCH(ok!$D129,FCSTSDV!$C$2:$C$674,0),MATCH(ok!U$3,FCSTSDV!$D$1:$N$1,0))/ok!$F129,1),0)</f>
        <v>0</v>
      </c>
      <c r="V129" s="92">
        <f t="array" ref="V129">+IFERROR(ROUND(INDEX(FCSTSDV!$D$2:$N$674,MATCH(ok!$D129,FCSTSDV!$C$2:$C$674,0),MATCH(ok!V$3,FCSTSDV!$D$1:$N$1,0))/ok!$F129,1),0)</f>
        <v>0</v>
      </c>
      <c r="W129" s="92">
        <f t="array" ref="W129">+IFERROR(ROUND(INDEX(FCSTSDV!$D$2:$N$674,MATCH(ok!$D129,FCSTSDV!$C$2:$C$674,0),MATCH(ok!W$3,FCSTSDV!$D$1:$N$1,0))/ok!$F129,1),0)</f>
        <v>0</v>
      </c>
      <c r="X129" s="92">
        <f t="array" ref="X129">+IFERROR(ROUND(INDEX(FCSTSDV!$D$2:$N$674,MATCH(ok!$D129,FCSTSDV!$C$2:$C$674,0),MATCH(ok!X$3,FCSTSDV!$D$1:$N$1,0))/ok!$F129,1),0)</f>
        <v>0</v>
      </c>
      <c r="Y129" s="92">
        <f t="array" ref="Y129">+IFERROR(ROUND(INDEX(FCSTSDV!$D$2:$N$674,MATCH(ok!$D129,FCSTSDV!$C$2:$C$674,0),MATCH(ok!Y$3,FCSTSDV!$D$1:$N$1,0))/ok!$F129,1),0)</f>
        <v>0</v>
      </c>
      <c r="Z129" s="92">
        <f t="array" ref="Z129">+IFERROR(ROUND(INDEX(FCSTSDV!$D$2:$N$674,MATCH(ok!$D129,FCSTSDV!$C$2:$C$674,0),MATCH(ok!Z$3,FCSTSDV!$D$1:$N$1,0))/ok!$F129,1),0)</f>
        <v>0</v>
      </c>
      <c r="AA129" s="92">
        <f t="array" ref="AA129">+IFERROR(ROUND(INDEX(FCSTSDV!$D$2:$N$674,MATCH(ok!$D129,FCSTSDV!$C$2:$C$674,0),MATCH(ok!AA$3,FCSTSDV!$D$1:$N$1,0))/ok!$F129,1),0)</f>
        <v>0</v>
      </c>
      <c r="AB129" s="92">
        <f t="array" ref="AB129">+IFERROR(ROUND(INDEX(FCSTSDV!$D$2:$N$674,MATCH(ok!$D129,FCSTSDV!$C$2:$C$674,0),MATCH(ok!AB$3,FCSTSDV!$D$1:$N$1,0))/ok!$F129,1),0)</f>
        <v>0</v>
      </c>
      <c r="AC129" s="92">
        <f t="array" ref="AC129">+IFERROR(ROUND(INDEX(FCSTSDV!$D$2:$N$674,MATCH(ok!$D129,FCSTSDV!$C$2:$C$674,0),MATCH(ok!AC$3,FCSTSDV!$D$1:$N$1,0))/ok!$F129,1),0)</f>
        <v>0</v>
      </c>
      <c r="AD129" s="92">
        <f t="array" ref="AD129">+IFERROR(ROUND(INDEX(FCSTSDV!$D$2:$N$674,MATCH(ok!$D129,FCSTSDV!$C$2:$C$674,0),MATCH(ok!AD$3,FCSTSDV!$D$1:$N$1,0))/ok!$F129,1),0)</f>
        <v>0</v>
      </c>
      <c r="AE129" s="92">
        <f t="array" ref="AE129">+IFERROR(ROUND(INDEX(FCSTSDV!$D$2:$N$674,MATCH(ok!$D129,FCSTSDV!$C$2:$C$674,0),MATCH(ok!AE$3,FCSTSDV!$D$1:$N$1,0))/ok!$F129,1),0)</f>
        <v>0</v>
      </c>
      <c r="AF129" s="92">
        <f t="array" ref="AF129">+IFERROR(ROUND(INDEX(FCSTSDV!$D$2:$N$674,MATCH(ok!$D129,FCSTSDV!$C$2:$C$674,0),MATCH(ok!AF$3,FCSTSDV!$D$1:$N$1,0))/ok!$F129,1),0)</f>
        <v>0</v>
      </c>
      <c r="AG129" s="92">
        <f t="array" ref="AG129">+IFERROR(ROUND(INDEX(FCSTSDV!$D$2:$N$674,MATCH(ok!$D129,FCSTSDV!$C$2:$C$674,0),MATCH(ok!AG$3,FCSTSDV!$D$1:$N$1,0))/ok!$F129,1),0)</f>
        <v>0</v>
      </c>
    </row>
    <row r="130" spans="1:33" ht="20.100000000000001" customHeight="1">
      <c r="A130" s="813"/>
      <c r="B130" s="795"/>
      <c r="C130" s="12"/>
      <c r="D130" s="32" t="s">
        <v>99</v>
      </c>
      <c r="E130" s="227" t="e">
        <f>+E129</f>
        <v>#REF!</v>
      </c>
      <c r="F130" s="49">
        <v>3000</v>
      </c>
      <c r="G130" s="48"/>
      <c r="H130" s="48"/>
      <c r="I130" s="785"/>
      <c r="J130" s="79">
        <f>+IF(SUM(K130:L130)&lt;&gt;$N$3,ROUND(IFERROR(VLOOKUP(D130,FCSTSDV!$C$2:$C$285,2,0),0)/ok!F130+0,0),0)</f>
        <v>0</v>
      </c>
      <c r="K130" s="92">
        <f t="array" ref="K130">+IFERROR(ROUND(INDEX(FCSTSDV!$D$2:$N$674,MATCH(ok!$D130,FCSTSDV!$C$2:$C$674,0),MATCH(ok!K$3,FCSTSDV!$D$1:$N$1,0))/ok!$F130,1),0)</f>
        <v>0</v>
      </c>
      <c r="L130" s="92">
        <f t="array" ref="L130">+IFERROR(ROUND(INDEX(FCSTSDV!$D$2:$N$674,MATCH(ok!$D130,FCSTSDV!$C$2:$C$674,0),MATCH(ok!L$3,FCSTSDV!$D$1:$N$1,0))/ok!$F130,1),0)</f>
        <v>0</v>
      </c>
      <c r="M130" s="92">
        <f t="array" ref="M130">+IFERROR(ROUND(INDEX(FCSTSDV!$D$2:$N$674,MATCH(ok!$D130,FCSTSDV!$C$2:$C$674,0),MATCH(ok!M$3,FCSTSDV!$D$1:$N$1,0))/ok!$F130,1),0)</f>
        <v>0</v>
      </c>
      <c r="N130" s="92">
        <f t="array" ref="N130">+IFERROR(ROUND(INDEX(FCSTSDV!$D$2:$N$674,MATCH(ok!$D130,FCSTSDV!$C$2:$C$674,0),MATCH(ok!N$3,FCSTSDV!$D$1:$N$1,0))/ok!$F130,1),0)</f>
        <v>0</v>
      </c>
      <c r="O130" s="92">
        <f t="array" ref="O130">+IFERROR(ROUND(INDEX(FCSTSDV!$D$2:$N$674,MATCH(ok!$D130,FCSTSDV!$C$2:$C$674,0),MATCH(ok!O$3,FCSTSDV!$D$1:$N$1,0))/ok!$F130,1),0)</f>
        <v>0</v>
      </c>
      <c r="P130" s="92">
        <f t="array" ref="P130">+IFERROR(ROUND(INDEX(FCSTSDV!$D$2:$N$674,MATCH(ok!$D130,FCSTSDV!$C$2:$C$674,0),MATCH(ok!P$3,FCSTSDV!$D$1:$N$1,0))/ok!$F130,1),0)</f>
        <v>0</v>
      </c>
      <c r="Q130" s="92">
        <f t="array" ref="Q130">+IFERROR(ROUND(INDEX(FCSTSDV!$D$2:$N$674,MATCH(ok!$D130,FCSTSDV!$C$2:$C$674,0),MATCH(ok!Q$3,FCSTSDV!$D$1:$N$1,0))/ok!$F130,1),0)</f>
        <v>0</v>
      </c>
      <c r="R130" s="92">
        <f t="array" ref="R130">+IFERROR(ROUND(INDEX(FCSTSDV!$D$2:$N$674,MATCH(ok!$D130,FCSTSDV!$C$2:$C$674,0),MATCH(ok!R$3,FCSTSDV!$D$1:$N$1,0))/ok!$F130,1),0)</f>
        <v>0</v>
      </c>
      <c r="S130" s="92">
        <f t="array" ref="S130">+IFERROR(ROUND(INDEX(FCSTSDV!$D$2:$N$674,MATCH(ok!$D130,FCSTSDV!$C$2:$C$674,0),MATCH(ok!S$3,FCSTSDV!$D$1:$N$1,0))/ok!$F130,1),0)</f>
        <v>0</v>
      </c>
      <c r="T130" s="92">
        <f t="array" ref="T130">+IFERROR(ROUND(INDEX(FCSTSDV!$D$2:$N$674,MATCH(ok!$D130,FCSTSDV!$C$2:$C$674,0),MATCH(ok!T$3,FCSTSDV!$D$1:$N$1,0))/ok!$F130,1),0)</f>
        <v>0</v>
      </c>
      <c r="U130" s="92">
        <f t="array" ref="U130">+IFERROR(ROUND(INDEX(FCSTSDV!$D$2:$N$674,MATCH(ok!$D130,FCSTSDV!$C$2:$C$674,0),MATCH(ok!U$3,FCSTSDV!$D$1:$N$1,0))/ok!$F130,1),0)</f>
        <v>0</v>
      </c>
      <c r="V130" s="92">
        <f t="array" ref="V130">+IFERROR(ROUND(INDEX(FCSTSDV!$D$2:$N$674,MATCH(ok!$D130,FCSTSDV!$C$2:$C$674,0),MATCH(ok!V$3,FCSTSDV!$D$1:$N$1,0))/ok!$F130,1),0)</f>
        <v>0</v>
      </c>
      <c r="W130" s="92">
        <f t="array" ref="W130">+IFERROR(ROUND(INDEX(FCSTSDV!$D$2:$N$674,MATCH(ok!$D130,FCSTSDV!$C$2:$C$674,0),MATCH(ok!W$3,FCSTSDV!$D$1:$N$1,0))/ok!$F130,1),0)</f>
        <v>0</v>
      </c>
      <c r="X130" s="92">
        <f t="array" ref="X130">+IFERROR(ROUND(INDEX(FCSTSDV!$D$2:$N$674,MATCH(ok!$D130,FCSTSDV!$C$2:$C$674,0),MATCH(ok!X$3,FCSTSDV!$D$1:$N$1,0))/ok!$F130,1),0)</f>
        <v>0</v>
      </c>
      <c r="Y130" s="92">
        <f t="array" ref="Y130">+IFERROR(ROUND(INDEX(FCSTSDV!$D$2:$N$674,MATCH(ok!$D130,FCSTSDV!$C$2:$C$674,0),MATCH(ok!Y$3,FCSTSDV!$D$1:$N$1,0))/ok!$F130,1),0)</f>
        <v>0</v>
      </c>
      <c r="Z130" s="92">
        <f t="array" ref="Z130">+IFERROR(ROUND(INDEX(FCSTSDV!$D$2:$N$674,MATCH(ok!$D130,FCSTSDV!$C$2:$C$674,0),MATCH(ok!Z$3,FCSTSDV!$D$1:$N$1,0))/ok!$F130,1),0)</f>
        <v>0</v>
      </c>
      <c r="AA130" s="92">
        <f t="array" ref="AA130">+IFERROR(ROUND(INDEX(FCSTSDV!$D$2:$N$674,MATCH(ok!$D130,FCSTSDV!$C$2:$C$674,0),MATCH(ok!AA$3,FCSTSDV!$D$1:$N$1,0))/ok!$F130,1),0)</f>
        <v>0</v>
      </c>
      <c r="AB130" s="92">
        <f t="array" ref="AB130">+IFERROR(ROUND(INDEX(FCSTSDV!$D$2:$N$674,MATCH(ok!$D130,FCSTSDV!$C$2:$C$674,0),MATCH(ok!AB$3,FCSTSDV!$D$1:$N$1,0))/ok!$F130,1),0)</f>
        <v>0</v>
      </c>
      <c r="AC130" s="92">
        <f t="array" ref="AC130">+IFERROR(ROUND(INDEX(FCSTSDV!$D$2:$N$674,MATCH(ok!$D130,FCSTSDV!$C$2:$C$674,0),MATCH(ok!AC$3,FCSTSDV!$D$1:$N$1,0))/ok!$F130,1),0)</f>
        <v>0</v>
      </c>
      <c r="AD130" s="92">
        <f t="array" ref="AD130">+IFERROR(ROUND(INDEX(FCSTSDV!$D$2:$N$674,MATCH(ok!$D130,FCSTSDV!$C$2:$C$674,0),MATCH(ok!AD$3,FCSTSDV!$D$1:$N$1,0))/ok!$F130,1),0)</f>
        <v>0</v>
      </c>
      <c r="AE130" s="92">
        <f t="array" ref="AE130">+IFERROR(ROUND(INDEX(FCSTSDV!$D$2:$N$674,MATCH(ok!$D130,FCSTSDV!$C$2:$C$674,0),MATCH(ok!AE$3,FCSTSDV!$D$1:$N$1,0))/ok!$F130,1),0)</f>
        <v>0</v>
      </c>
      <c r="AF130" s="92">
        <f t="array" ref="AF130">+IFERROR(ROUND(INDEX(FCSTSDV!$D$2:$N$674,MATCH(ok!$D130,FCSTSDV!$C$2:$C$674,0),MATCH(ok!AF$3,FCSTSDV!$D$1:$N$1,0))/ok!$F130,1),0)</f>
        <v>0</v>
      </c>
      <c r="AG130" s="92">
        <f t="array" ref="AG130">+IFERROR(ROUND(INDEX(FCSTSDV!$D$2:$N$674,MATCH(ok!$D130,FCSTSDV!$C$2:$C$674,0),MATCH(ok!AG$3,FCSTSDV!$D$1:$N$1,0))/ok!$F130,1),0)</f>
        <v>0</v>
      </c>
    </row>
    <row r="131" spans="1:33" ht="20.100000000000001" customHeight="1">
      <c r="A131" s="813"/>
      <c r="B131" s="795"/>
      <c r="C131" s="12"/>
      <c r="D131" s="32" t="s">
        <v>110</v>
      </c>
      <c r="E131" s="227" t="e">
        <f>+E130</f>
        <v>#REF!</v>
      </c>
      <c r="F131" s="49">
        <v>3000</v>
      </c>
      <c r="G131" s="48"/>
      <c r="H131" s="48"/>
      <c r="I131" s="785"/>
      <c r="J131" s="79">
        <f>+IF(SUM(K131:L131)&lt;&gt;$N$3,ROUND(IFERROR(VLOOKUP(D131,FCSTSDV!$C$2:$C$285,2,0),0)/ok!F131+0,0),0)</f>
        <v>0</v>
      </c>
      <c r="K131" s="92">
        <f t="array" ref="K131">+IFERROR(ROUND(INDEX(FCSTSDV!$D$2:$N$674,MATCH(ok!$D131,FCSTSDV!$C$2:$C$674,0),MATCH(ok!K$3,FCSTSDV!$D$1:$N$1,0))/ok!$F131,1),0)</f>
        <v>0</v>
      </c>
      <c r="L131" s="92">
        <f t="array" ref="L131">+IFERROR(ROUND(INDEX(FCSTSDV!$D$2:$N$674,MATCH(ok!$D131,FCSTSDV!$C$2:$C$674,0),MATCH(ok!L$3,FCSTSDV!$D$1:$N$1,0))/ok!$F131,1),0)</f>
        <v>0</v>
      </c>
      <c r="M131" s="92">
        <f t="array" ref="M131">+IFERROR(ROUND(INDEX(FCSTSDV!$D$2:$N$674,MATCH(ok!$D131,FCSTSDV!$C$2:$C$674,0),MATCH(ok!M$3,FCSTSDV!$D$1:$N$1,0))/ok!$F131,1),0)</f>
        <v>0</v>
      </c>
      <c r="N131" s="92">
        <f t="array" ref="N131">+IFERROR(ROUND(INDEX(FCSTSDV!$D$2:$N$674,MATCH(ok!$D131,FCSTSDV!$C$2:$C$674,0),MATCH(ok!N$3,FCSTSDV!$D$1:$N$1,0))/ok!$F131,1),0)</f>
        <v>0</v>
      </c>
      <c r="O131" s="92">
        <f t="array" ref="O131">+IFERROR(ROUND(INDEX(FCSTSDV!$D$2:$N$674,MATCH(ok!$D131,FCSTSDV!$C$2:$C$674,0),MATCH(ok!O$3,FCSTSDV!$D$1:$N$1,0))/ok!$F131,1),0)</f>
        <v>0</v>
      </c>
      <c r="P131" s="92">
        <f t="array" ref="P131">+IFERROR(ROUND(INDEX(FCSTSDV!$D$2:$N$674,MATCH(ok!$D131,FCSTSDV!$C$2:$C$674,0),MATCH(ok!P$3,FCSTSDV!$D$1:$N$1,0))/ok!$F131,1),0)</f>
        <v>0</v>
      </c>
      <c r="Q131" s="92">
        <f t="array" ref="Q131">+IFERROR(ROUND(INDEX(FCSTSDV!$D$2:$N$674,MATCH(ok!$D131,FCSTSDV!$C$2:$C$674,0),MATCH(ok!Q$3,FCSTSDV!$D$1:$N$1,0))/ok!$F131,1),0)</f>
        <v>0</v>
      </c>
      <c r="R131" s="92">
        <f t="array" ref="R131">+IFERROR(ROUND(INDEX(FCSTSDV!$D$2:$N$674,MATCH(ok!$D131,FCSTSDV!$C$2:$C$674,0),MATCH(ok!R$3,FCSTSDV!$D$1:$N$1,0))/ok!$F131,1),0)</f>
        <v>0</v>
      </c>
      <c r="S131" s="92">
        <f t="array" ref="S131">+IFERROR(ROUND(INDEX(FCSTSDV!$D$2:$N$674,MATCH(ok!$D131,FCSTSDV!$C$2:$C$674,0),MATCH(ok!S$3,FCSTSDV!$D$1:$N$1,0))/ok!$F131,1),0)</f>
        <v>0</v>
      </c>
      <c r="T131" s="92">
        <f t="array" ref="T131">+IFERROR(ROUND(INDEX(FCSTSDV!$D$2:$N$674,MATCH(ok!$D131,FCSTSDV!$C$2:$C$674,0),MATCH(ok!T$3,FCSTSDV!$D$1:$N$1,0))/ok!$F131,1),0)</f>
        <v>0</v>
      </c>
      <c r="U131" s="92">
        <f t="array" ref="U131">+IFERROR(ROUND(INDEX(FCSTSDV!$D$2:$N$674,MATCH(ok!$D131,FCSTSDV!$C$2:$C$674,0),MATCH(ok!U$3,FCSTSDV!$D$1:$N$1,0))/ok!$F131,1),0)</f>
        <v>0</v>
      </c>
      <c r="V131" s="92">
        <f t="array" ref="V131">+IFERROR(ROUND(INDEX(FCSTSDV!$D$2:$N$674,MATCH(ok!$D131,FCSTSDV!$C$2:$C$674,0),MATCH(ok!V$3,FCSTSDV!$D$1:$N$1,0))/ok!$F131,1),0)</f>
        <v>0</v>
      </c>
      <c r="W131" s="92">
        <f t="array" ref="W131">+IFERROR(ROUND(INDEX(FCSTSDV!$D$2:$N$674,MATCH(ok!$D131,FCSTSDV!$C$2:$C$674,0),MATCH(ok!W$3,FCSTSDV!$D$1:$N$1,0))/ok!$F131,1),0)</f>
        <v>0</v>
      </c>
      <c r="X131" s="92">
        <f t="array" ref="X131">+IFERROR(ROUND(INDEX(FCSTSDV!$D$2:$N$674,MATCH(ok!$D131,FCSTSDV!$C$2:$C$674,0),MATCH(ok!X$3,FCSTSDV!$D$1:$N$1,0))/ok!$F131,1),0)</f>
        <v>0</v>
      </c>
      <c r="Y131" s="92">
        <f t="array" ref="Y131">+IFERROR(ROUND(INDEX(FCSTSDV!$D$2:$N$674,MATCH(ok!$D131,FCSTSDV!$C$2:$C$674,0),MATCH(ok!Y$3,FCSTSDV!$D$1:$N$1,0))/ok!$F131,1),0)</f>
        <v>0</v>
      </c>
      <c r="Z131" s="92">
        <f t="array" ref="Z131">+IFERROR(ROUND(INDEX(FCSTSDV!$D$2:$N$674,MATCH(ok!$D131,FCSTSDV!$C$2:$C$674,0),MATCH(ok!Z$3,FCSTSDV!$D$1:$N$1,0))/ok!$F131,1),0)</f>
        <v>0</v>
      </c>
      <c r="AA131" s="92">
        <f t="array" ref="AA131">+IFERROR(ROUND(INDEX(FCSTSDV!$D$2:$N$674,MATCH(ok!$D131,FCSTSDV!$C$2:$C$674,0),MATCH(ok!AA$3,FCSTSDV!$D$1:$N$1,0))/ok!$F131,1),0)</f>
        <v>0</v>
      </c>
      <c r="AB131" s="92">
        <f t="array" ref="AB131">+IFERROR(ROUND(INDEX(FCSTSDV!$D$2:$N$674,MATCH(ok!$D131,FCSTSDV!$C$2:$C$674,0),MATCH(ok!AB$3,FCSTSDV!$D$1:$N$1,0))/ok!$F131,1),0)</f>
        <v>0</v>
      </c>
      <c r="AC131" s="92">
        <f t="array" ref="AC131">+IFERROR(ROUND(INDEX(FCSTSDV!$D$2:$N$674,MATCH(ok!$D131,FCSTSDV!$C$2:$C$674,0),MATCH(ok!AC$3,FCSTSDV!$D$1:$N$1,0))/ok!$F131,1),0)</f>
        <v>0</v>
      </c>
      <c r="AD131" s="92">
        <f t="array" ref="AD131">+IFERROR(ROUND(INDEX(FCSTSDV!$D$2:$N$674,MATCH(ok!$D131,FCSTSDV!$C$2:$C$674,0),MATCH(ok!AD$3,FCSTSDV!$D$1:$N$1,0))/ok!$F131,1),0)</f>
        <v>0</v>
      </c>
      <c r="AE131" s="92">
        <f t="array" ref="AE131">+IFERROR(ROUND(INDEX(FCSTSDV!$D$2:$N$674,MATCH(ok!$D131,FCSTSDV!$C$2:$C$674,0),MATCH(ok!AE$3,FCSTSDV!$D$1:$N$1,0))/ok!$F131,1),0)</f>
        <v>0</v>
      </c>
      <c r="AF131" s="92">
        <f t="array" ref="AF131">+IFERROR(ROUND(INDEX(FCSTSDV!$D$2:$N$674,MATCH(ok!$D131,FCSTSDV!$C$2:$C$674,0),MATCH(ok!AF$3,FCSTSDV!$D$1:$N$1,0))/ok!$F131,1),0)</f>
        <v>0</v>
      </c>
      <c r="AG131" s="92">
        <f t="array" ref="AG131">+IFERROR(ROUND(INDEX(FCSTSDV!$D$2:$N$674,MATCH(ok!$D131,FCSTSDV!$C$2:$C$674,0),MATCH(ok!AG$3,FCSTSDV!$D$1:$N$1,0))/ok!$F131,1),0)</f>
        <v>0</v>
      </c>
    </row>
    <row r="132" spans="1:33" ht="20.100000000000001" customHeight="1">
      <c r="A132" s="813"/>
      <c r="B132" s="795"/>
      <c r="C132" s="12"/>
      <c r="D132" s="32" t="s">
        <v>152</v>
      </c>
      <c r="E132" s="227"/>
      <c r="F132" s="49">
        <v>3000</v>
      </c>
      <c r="G132" s="48"/>
      <c r="H132" s="48"/>
      <c r="I132" s="785"/>
      <c r="J132" s="79">
        <f>+IF(SUM(K132:L132)&lt;&gt;$N$3,ROUND(IFERROR(VLOOKUP(D132,FCSTSDV!$C$2:$C$285,2,0),0)/ok!F132+0,0),0)</f>
        <v>0</v>
      </c>
      <c r="K132" s="92">
        <f t="array" ref="K132">+IFERROR(ROUND(INDEX(FCSTSDV!$D$2:$N$674,MATCH(ok!$D132,FCSTSDV!$C$2:$C$674,0),MATCH(ok!K$3,FCSTSDV!$D$1:$N$1,0))/ok!$F132,1),0)</f>
        <v>0</v>
      </c>
      <c r="L132" s="92">
        <f t="array" ref="L132">+IFERROR(ROUND(INDEX(FCSTSDV!$D$2:$N$674,MATCH(ok!$D132,FCSTSDV!$C$2:$C$674,0),MATCH(ok!L$3,FCSTSDV!$D$1:$N$1,0))/ok!$F132,1),0)</f>
        <v>0</v>
      </c>
      <c r="M132" s="92">
        <f t="array" ref="M132">+IFERROR(ROUND(INDEX(FCSTSDV!$D$2:$N$674,MATCH(ok!$D132,FCSTSDV!$C$2:$C$674,0),MATCH(ok!M$3,FCSTSDV!$D$1:$N$1,0))/ok!$F132,1),0)</f>
        <v>0</v>
      </c>
      <c r="N132" s="92">
        <f t="array" ref="N132">+IFERROR(ROUND(INDEX(FCSTSDV!$D$2:$N$674,MATCH(ok!$D132,FCSTSDV!$C$2:$C$674,0),MATCH(ok!N$3,FCSTSDV!$D$1:$N$1,0))/ok!$F132,1),0)</f>
        <v>0</v>
      </c>
      <c r="O132" s="92">
        <f t="array" ref="O132">+IFERROR(ROUND(INDEX(FCSTSDV!$D$2:$N$674,MATCH(ok!$D132,FCSTSDV!$C$2:$C$674,0),MATCH(ok!O$3,FCSTSDV!$D$1:$N$1,0))/ok!$F132,1),0)</f>
        <v>0</v>
      </c>
      <c r="P132" s="92">
        <f t="array" ref="P132">+IFERROR(ROUND(INDEX(FCSTSDV!$D$2:$N$674,MATCH(ok!$D132,FCSTSDV!$C$2:$C$674,0),MATCH(ok!P$3,FCSTSDV!$D$1:$N$1,0))/ok!$F132,1),0)</f>
        <v>0</v>
      </c>
      <c r="Q132" s="92">
        <f t="array" ref="Q132">+IFERROR(ROUND(INDEX(FCSTSDV!$D$2:$N$674,MATCH(ok!$D132,FCSTSDV!$C$2:$C$674,0),MATCH(ok!Q$3,FCSTSDV!$D$1:$N$1,0))/ok!$F132,1),0)</f>
        <v>0</v>
      </c>
      <c r="R132" s="92">
        <f t="array" ref="R132">+IFERROR(ROUND(INDEX(FCSTSDV!$D$2:$N$674,MATCH(ok!$D132,FCSTSDV!$C$2:$C$674,0),MATCH(ok!R$3,FCSTSDV!$D$1:$N$1,0))/ok!$F132,1),0)</f>
        <v>0</v>
      </c>
      <c r="S132" s="92">
        <f t="array" ref="S132">+IFERROR(ROUND(INDEX(FCSTSDV!$D$2:$N$674,MATCH(ok!$D132,FCSTSDV!$C$2:$C$674,0),MATCH(ok!S$3,FCSTSDV!$D$1:$N$1,0))/ok!$F132,1),0)</f>
        <v>0</v>
      </c>
      <c r="T132" s="92">
        <f t="array" ref="T132">+IFERROR(ROUND(INDEX(FCSTSDV!$D$2:$N$674,MATCH(ok!$D132,FCSTSDV!$C$2:$C$674,0),MATCH(ok!T$3,FCSTSDV!$D$1:$N$1,0))/ok!$F132,1),0)</f>
        <v>0</v>
      </c>
      <c r="U132" s="92">
        <f t="array" ref="U132">+IFERROR(ROUND(INDEX(FCSTSDV!$D$2:$N$674,MATCH(ok!$D132,FCSTSDV!$C$2:$C$674,0),MATCH(ok!U$3,FCSTSDV!$D$1:$N$1,0))/ok!$F132,1),0)</f>
        <v>0</v>
      </c>
      <c r="V132" s="92">
        <f t="array" ref="V132">+IFERROR(ROUND(INDEX(FCSTSDV!$D$2:$N$674,MATCH(ok!$D132,FCSTSDV!$C$2:$C$674,0),MATCH(ok!V$3,FCSTSDV!$D$1:$N$1,0))/ok!$F132,1),0)</f>
        <v>0</v>
      </c>
      <c r="W132" s="92">
        <f t="array" ref="W132">+IFERROR(ROUND(INDEX(FCSTSDV!$D$2:$N$674,MATCH(ok!$D132,FCSTSDV!$C$2:$C$674,0),MATCH(ok!W$3,FCSTSDV!$D$1:$N$1,0))/ok!$F132,1),0)</f>
        <v>0</v>
      </c>
      <c r="X132" s="92">
        <f t="array" ref="X132">+IFERROR(ROUND(INDEX(FCSTSDV!$D$2:$N$674,MATCH(ok!$D132,FCSTSDV!$C$2:$C$674,0),MATCH(ok!X$3,FCSTSDV!$D$1:$N$1,0))/ok!$F132,1),0)</f>
        <v>0</v>
      </c>
      <c r="Y132" s="92">
        <f t="array" ref="Y132">+IFERROR(ROUND(INDEX(FCSTSDV!$D$2:$N$674,MATCH(ok!$D132,FCSTSDV!$C$2:$C$674,0),MATCH(ok!Y$3,FCSTSDV!$D$1:$N$1,0))/ok!$F132,1),0)</f>
        <v>0</v>
      </c>
      <c r="Z132" s="92">
        <f t="array" ref="Z132">+IFERROR(ROUND(INDEX(FCSTSDV!$D$2:$N$674,MATCH(ok!$D132,FCSTSDV!$C$2:$C$674,0),MATCH(ok!Z$3,FCSTSDV!$D$1:$N$1,0))/ok!$F132,1),0)</f>
        <v>0</v>
      </c>
      <c r="AA132" s="92">
        <f t="array" ref="AA132">+IFERROR(ROUND(INDEX(FCSTSDV!$D$2:$N$674,MATCH(ok!$D132,FCSTSDV!$C$2:$C$674,0),MATCH(ok!AA$3,FCSTSDV!$D$1:$N$1,0))/ok!$F132,1),0)</f>
        <v>0</v>
      </c>
      <c r="AB132" s="92">
        <f t="array" ref="AB132">+IFERROR(ROUND(INDEX(FCSTSDV!$D$2:$N$674,MATCH(ok!$D132,FCSTSDV!$C$2:$C$674,0),MATCH(ok!AB$3,FCSTSDV!$D$1:$N$1,0))/ok!$F132,1),0)</f>
        <v>0</v>
      </c>
      <c r="AC132" s="92">
        <f t="array" ref="AC132">+IFERROR(ROUND(INDEX(FCSTSDV!$D$2:$N$674,MATCH(ok!$D132,FCSTSDV!$C$2:$C$674,0),MATCH(ok!AC$3,FCSTSDV!$D$1:$N$1,0))/ok!$F132,1),0)</f>
        <v>0</v>
      </c>
      <c r="AD132" s="92">
        <f t="array" ref="AD132">+IFERROR(ROUND(INDEX(FCSTSDV!$D$2:$N$674,MATCH(ok!$D132,FCSTSDV!$C$2:$C$674,0),MATCH(ok!AD$3,FCSTSDV!$D$1:$N$1,0))/ok!$F132,1),0)</f>
        <v>0</v>
      </c>
      <c r="AE132" s="92">
        <f t="array" ref="AE132">+IFERROR(ROUND(INDEX(FCSTSDV!$D$2:$N$674,MATCH(ok!$D132,FCSTSDV!$C$2:$C$674,0),MATCH(ok!AE$3,FCSTSDV!$D$1:$N$1,0))/ok!$F132,1),0)</f>
        <v>0</v>
      </c>
      <c r="AF132" s="92">
        <f t="array" ref="AF132">+IFERROR(ROUND(INDEX(FCSTSDV!$D$2:$N$674,MATCH(ok!$D132,FCSTSDV!$C$2:$C$674,0),MATCH(ok!AF$3,FCSTSDV!$D$1:$N$1,0))/ok!$F132,1),0)</f>
        <v>0</v>
      </c>
      <c r="AG132" s="92">
        <f t="array" ref="AG132">+IFERROR(ROUND(INDEX(FCSTSDV!$D$2:$N$674,MATCH(ok!$D132,FCSTSDV!$C$2:$C$674,0),MATCH(ok!AG$3,FCSTSDV!$D$1:$N$1,0))/ok!$F132,1),0)</f>
        <v>0</v>
      </c>
    </row>
    <row r="133" spans="1:33" ht="20.100000000000001" customHeight="1">
      <c r="A133" s="813"/>
      <c r="B133" s="795"/>
      <c r="C133" s="12"/>
      <c r="D133" s="32" t="s">
        <v>116</v>
      </c>
      <c r="E133" s="227"/>
      <c r="F133" s="49">
        <v>3000</v>
      </c>
      <c r="G133" s="48"/>
      <c r="H133" s="48"/>
      <c r="I133" s="785"/>
      <c r="J133" s="79">
        <f>+IF(SUM(K133:L133)&lt;&gt;$N$3,ROUND(IFERROR(VLOOKUP(D133,FCSTSDV!$C$2:$C$285,2,0),0)/ok!F133+0,0),0)</f>
        <v>0</v>
      </c>
      <c r="K133" s="92">
        <f t="array" ref="K133">+IFERROR(ROUND(INDEX(FCSTSDV!$D$2:$N$674,MATCH(ok!$D133,FCSTSDV!$C$2:$C$674,0),MATCH(ok!K$3,FCSTSDV!$D$1:$N$1,0))/ok!$F133,1),0)</f>
        <v>0</v>
      </c>
      <c r="L133" s="92">
        <f t="array" ref="L133">+IFERROR(ROUND(INDEX(FCSTSDV!$D$2:$N$674,MATCH(ok!$D133,FCSTSDV!$C$2:$C$674,0),MATCH(ok!L$3,FCSTSDV!$D$1:$N$1,0))/ok!$F133,1),0)</f>
        <v>0</v>
      </c>
      <c r="M133" s="92">
        <f t="array" ref="M133">+IFERROR(ROUND(INDEX(FCSTSDV!$D$2:$N$674,MATCH(ok!$D133,FCSTSDV!$C$2:$C$674,0),MATCH(ok!M$3,FCSTSDV!$D$1:$N$1,0))/ok!$F133,1),0)</f>
        <v>0</v>
      </c>
      <c r="N133" s="92">
        <f t="array" ref="N133">+IFERROR(ROUND(INDEX(FCSTSDV!$D$2:$N$674,MATCH(ok!$D133,FCSTSDV!$C$2:$C$674,0),MATCH(ok!N$3,FCSTSDV!$D$1:$N$1,0))/ok!$F133,1),0)</f>
        <v>0</v>
      </c>
      <c r="O133" s="92">
        <f t="array" ref="O133">+IFERROR(ROUND(INDEX(FCSTSDV!$D$2:$N$674,MATCH(ok!$D133,FCSTSDV!$C$2:$C$674,0),MATCH(ok!O$3,FCSTSDV!$D$1:$N$1,0))/ok!$F133,1),0)</f>
        <v>0</v>
      </c>
      <c r="P133" s="92">
        <f t="array" ref="P133">+IFERROR(ROUND(INDEX(FCSTSDV!$D$2:$N$674,MATCH(ok!$D133,FCSTSDV!$C$2:$C$674,0),MATCH(ok!P$3,FCSTSDV!$D$1:$N$1,0))/ok!$F133,1),0)</f>
        <v>0</v>
      </c>
      <c r="Q133" s="92">
        <f t="array" ref="Q133">+IFERROR(ROUND(INDEX(FCSTSDV!$D$2:$N$674,MATCH(ok!$D133,FCSTSDV!$C$2:$C$674,0),MATCH(ok!Q$3,FCSTSDV!$D$1:$N$1,0))/ok!$F133,1),0)</f>
        <v>0</v>
      </c>
      <c r="R133" s="92">
        <f t="array" ref="R133">+IFERROR(ROUND(INDEX(FCSTSDV!$D$2:$N$674,MATCH(ok!$D133,FCSTSDV!$C$2:$C$674,0),MATCH(ok!R$3,FCSTSDV!$D$1:$N$1,0))/ok!$F133,1),0)</f>
        <v>0</v>
      </c>
      <c r="S133" s="92">
        <f t="array" ref="S133">+IFERROR(ROUND(INDEX(FCSTSDV!$D$2:$N$674,MATCH(ok!$D133,FCSTSDV!$C$2:$C$674,0),MATCH(ok!S$3,FCSTSDV!$D$1:$N$1,0))/ok!$F133,1),0)</f>
        <v>0</v>
      </c>
      <c r="T133" s="92">
        <f t="array" ref="T133">+IFERROR(ROUND(INDEX(FCSTSDV!$D$2:$N$674,MATCH(ok!$D133,FCSTSDV!$C$2:$C$674,0),MATCH(ok!T$3,FCSTSDV!$D$1:$N$1,0))/ok!$F133,1),0)</f>
        <v>0</v>
      </c>
      <c r="U133" s="92">
        <f t="array" ref="U133">+IFERROR(ROUND(INDEX(FCSTSDV!$D$2:$N$674,MATCH(ok!$D133,FCSTSDV!$C$2:$C$674,0),MATCH(ok!U$3,FCSTSDV!$D$1:$N$1,0))/ok!$F133,1),0)</f>
        <v>0</v>
      </c>
      <c r="V133" s="92">
        <f t="array" ref="V133">+IFERROR(ROUND(INDEX(FCSTSDV!$D$2:$N$674,MATCH(ok!$D133,FCSTSDV!$C$2:$C$674,0),MATCH(ok!V$3,FCSTSDV!$D$1:$N$1,0))/ok!$F133,1),0)</f>
        <v>0</v>
      </c>
      <c r="W133" s="92">
        <f t="array" ref="W133">+IFERROR(ROUND(INDEX(FCSTSDV!$D$2:$N$674,MATCH(ok!$D133,FCSTSDV!$C$2:$C$674,0),MATCH(ok!W$3,FCSTSDV!$D$1:$N$1,0))/ok!$F133,1),0)</f>
        <v>0</v>
      </c>
      <c r="X133" s="92">
        <f t="array" ref="X133">+IFERROR(ROUND(INDEX(FCSTSDV!$D$2:$N$674,MATCH(ok!$D133,FCSTSDV!$C$2:$C$674,0),MATCH(ok!X$3,FCSTSDV!$D$1:$N$1,0))/ok!$F133,1),0)</f>
        <v>0</v>
      </c>
      <c r="Y133" s="92">
        <f t="array" ref="Y133">+IFERROR(ROUND(INDEX(FCSTSDV!$D$2:$N$674,MATCH(ok!$D133,FCSTSDV!$C$2:$C$674,0),MATCH(ok!Y$3,FCSTSDV!$D$1:$N$1,0))/ok!$F133,1),0)</f>
        <v>0</v>
      </c>
      <c r="Z133" s="92">
        <f t="array" ref="Z133">+IFERROR(ROUND(INDEX(FCSTSDV!$D$2:$N$674,MATCH(ok!$D133,FCSTSDV!$C$2:$C$674,0),MATCH(ok!Z$3,FCSTSDV!$D$1:$N$1,0))/ok!$F133,1),0)</f>
        <v>0</v>
      </c>
      <c r="AA133" s="92">
        <f t="array" ref="AA133">+IFERROR(ROUND(INDEX(FCSTSDV!$D$2:$N$674,MATCH(ok!$D133,FCSTSDV!$C$2:$C$674,0),MATCH(ok!AA$3,FCSTSDV!$D$1:$N$1,0))/ok!$F133,1),0)</f>
        <v>0</v>
      </c>
      <c r="AB133" s="92">
        <f t="array" ref="AB133">+IFERROR(ROUND(INDEX(FCSTSDV!$D$2:$N$674,MATCH(ok!$D133,FCSTSDV!$C$2:$C$674,0),MATCH(ok!AB$3,FCSTSDV!$D$1:$N$1,0))/ok!$F133,1),0)</f>
        <v>0</v>
      </c>
      <c r="AC133" s="92">
        <f t="array" ref="AC133">+IFERROR(ROUND(INDEX(FCSTSDV!$D$2:$N$674,MATCH(ok!$D133,FCSTSDV!$C$2:$C$674,0),MATCH(ok!AC$3,FCSTSDV!$D$1:$N$1,0))/ok!$F133,1),0)</f>
        <v>0</v>
      </c>
      <c r="AD133" s="92">
        <f t="array" ref="AD133">+IFERROR(ROUND(INDEX(FCSTSDV!$D$2:$N$674,MATCH(ok!$D133,FCSTSDV!$C$2:$C$674,0),MATCH(ok!AD$3,FCSTSDV!$D$1:$N$1,0))/ok!$F133,1),0)</f>
        <v>0</v>
      </c>
      <c r="AE133" s="92">
        <f t="array" ref="AE133">+IFERROR(ROUND(INDEX(FCSTSDV!$D$2:$N$674,MATCH(ok!$D133,FCSTSDV!$C$2:$C$674,0),MATCH(ok!AE$3,FCSTSDV!$D$1:$N$1,0))/ok!$F133,1),0)</f>
        <v>0</v>
      </c>
      <c r="AF133" s="92">
        <f t="array" ref="AF133">+IFERROR(ROUND(INDEX(FCSTSDV!$D$2:$N$674,MATCH(ok!$D133,FCSTSDV!$C$2:$C$674,0),MATCH(ok!AF$3,FCSTSDV!$D$1:$N$1,0))/ok!$F133,1),0)</f>
        <v>0</v>
      </c>
      <c r="AG133" s="92">
        <f t="array" ref="AG133">+IFERROR(ROUND(INDEX(FCSTSDV!$D$2:$N$674,MATCH(ok!$D133,FCSTSDV!$C$2:$C$674,0),MATCH(ok!AG$3,FCSTSDV!$D$1:$N$1,0))/ok!$F133,1),0)</f>
        <v>0</v>
      </c>
    </row>
    <row r="134" spans="1:33" ht="20.100000000000001" customHeight="1">
      <c r="A134" s="813"/>
      <c r="B134" s="795"/>
      <c r="C134" s="12"/>
      <c r="D134" s="228" t="s">
        <v>113</v>
      </c>
      <c r="E134" s="227"/>
      <c r="F134" s="49">
        <v>3100</v>
      </c>
      <c r="G134" s="48"/>
      <c r="H134" s="48"/>
      <c r="I134" s="785"/>
      <c r="J134" s="79">
        <f>+IF(SUM(K134:L134)&lt;&gt;$N$3,ROUND(IFERROR(VLOOKUP(D134,FCSTSDV!$C$2:$C$285,2,0),0)/ok!F134+0,0),0)</f>
        <v>0</v>
      </c>
      <c r="K134" s="92">
        <f t="array" ref="K134">+IFERROR(ROUND(INDEX(FCSTSDV!$D$2:$N$674,MATCH(ok!$D134,FCSTSDV!$C$2:$C$674,0),MATCH(ok!K$3,FCSTSDV!$D$1:$N$1,0))/ok!$F134,1),0)</f>
        <v>0</v>
      </c>
      <c r="L134" s="92">
        <f t="array" ref="L134">+IFERROR(ROUND(INDEX(FCSTSDV!$D$2:$N$674,MATCH(ok!$D134,FCSTSDV!$C$2:$C$674,0),MATCH(ok!L$3,FCSTSDV!$D$1:$N$1,0))/ok!$F134,1),0)</f>
        <v>0</v>
      </c>
      <c r="M134" s="92">
        <f t="array" ref="M134">+IFERROR(ROUND(INDEX(FCSTSDV!$D$2:$N$674,MATCH(ok!$D134,FCSTSDV!$C$2:$C$674,0),MATCH(ok!M$3,FCSTSDV!$D$1:$N$1,0))/ok!$F134,1),0)</f>
        <v>0</v>
      </c>
      <c r="N134" s="92">
        <f t="array" ref="N134">+IFERROR(ROUND(INDEX(FCSTSDV!$D$2:$N$674,MATCH(ok!$D134,FCSTSDV!$C$2:$C$674,0),MATCH(ok!N$3,FCSTSDV!$D$1:$N$1,0))/ok!$F134,1),0)</f>
        <v>0</v>
      </c>
      <c r="O134" s="92">
        <f t="array" ref="O134">+IFERROR(ROUND(INDEX(FCSTSDV!$D$2:$N$674,MATCH(ok!$D134,FCSTSDV!$C$2:$C$674,0),MATCH(ok!O$3,FCSTSDV!$D$1:$N$1,0))/ok!$F134,1),0)</f>
        <v>0</v>
      </c>
      <c r="P134" s="92">
        <f t="array" ref="P134">+IFERROR(ROUND(INDEX(FCSTSDV!$D$2:$N$674,MATCH(ok!$D134,FCSTSDV!$C$2:$C$674,0),MATCH(ok!P$3,FCSTSDV!$D$1:$N$1,0))/ok!$F134,1),0)</f>
        <v>0</v>
      </c>
      <c r="Q134" s="92">
        <f t="array" ref="Q134">+IFERROR(ROUND(INDEX(FCSTSDV!$D$2:$N$674,MATCH(ok!$D134,FCSTSDV!$C$2:$C$674,0),MATCH(ok!Q$3,FCSTSDV!$D$1:$N$1,0))/ok!$F134,1),0)</f>
        <v>0</v>
      </c>
      <c r="R134" s="92">
        <f t="array" ref="R134">+IFERROR(ROUND(INDEX(FCSTSDV!$D$2:$N$674,MATCH(ok!$D134,FCSTSDV!$C$2:$C$674,0),MATCH(ok!R$3,FCSTSDV!$D$1:$N$1,0))/ok!$F134,1),0)</f>
        <v>0</v>
      </c>
      <c r="S134" s="92">
        <f t="array" ref="S134">+IFERROR(ROUND(INDEX(FCSTSDV!$D$2:$N$674,MATCH(ok!$D134,FCSTSDV!$C$2:$C$674,0),MATCH(ok!S$3,FCSTSDV!$D$1:$N$1,0))/ok!$F134,1),0)</f>
        <v>0</v>
      </c>
      <c r="T134" s="92">
        <f t="array" ref="T134">+IFERROR(ROUND(INDEX(FCSTSDV!$D$2:$N$674,MATCH(ok!$D134,FCSTSDV!$C$2:$C$674,0),MATCH(ok!T$3,FCSTSDV!$D$1:$N$1,0))/ok!$F134,1),0)</f>
        <v>0</v>
      </c>
      <c r="U134" s="92">
        <f t="array" ref="U134">+IFERROR(ROUND(INDEX(FCSTSDV!$D$2:$N$674,MATCH(ok!$D134,FCSTSDV!$C$2:$C$674,0),MATCH(ok!U$3,FCSTSDV!$D$1:$N$1,0))/ok!$F134,1),0)</f>
        <v>0</v>
      </c>
      <c r="V134" s="92">
        <f t="array" ref="V134">+IFERROR(ROUND(INDEX(FCSTSDV!$D$2:$N$674,MATCH(ok!$D134,FCSTSDV!$C$2:$C$674,0),MATCH(ok!V$3,FCSTSDV!$D$1:$N$1,0))/ok!$F134,1),0)</f>
        <v>0</v>
      </c>
      <c r="W134" s="92">
        <f t="array" ref="W134">+IFERROR(ROUND(INDEX(FCSTSDV!$D$2:$N$674,MATCH(ok!$D134,FCSTSDV!$C$2:$C$674,0),MATCH(ok!W$3,FCSTSDV!$D$1:$N$1,0))/ok!$F134,1),0)</f>
        <v>0</v>
      </c>
      <c r="X134" s="92">
        <f t="array" ref="X134">+IFERROR(ROUND(INDEX(FCSTSDV!$D$2:$N$674,MATCH(ok!$D134,FCSTSDV!$C$2:$C$674,0),MATCH(ok!X$3,FCSTSDV!$D$1:$N$1,0))/ok!$F134,1),0)</f>
        <v>0</v>
      </c>
      <c r="Y134" s="92">
        <f t="array" ref="Y134">+IFERROR(ROUND(INDEX(FCSTSDV!$D$2:$N$674,MATCH(ok!$D134,FCSTSDV!$C$2:$C$674,0),MATCH(ok!Y$3,FCSTSDV!$D$1:$N$1,0))/ok!$F134,1),0)</f>
        <v>0</v>
      </c>
      <c r="Z134" s="92">
        <f t="array" ref="Z134">+IFERROR(ROUND(INDEX(FCSTSDV!$D$2:$N$674,MATCH(ok!$D134,FCSTSDV!$C$2:$C$674,0),MATCH(ok!Z$3,FCSTSDV!$D$1:$N$1,0))/ok!$F134,1),0)</f>
        <v>0</v>
      </c>
      <c r="AA134" s="92">
        <f t="array" ref="AA134">+IFERROR(ROUND(INDEX(FCSTSDV!$D$2:$N$674,MATCH(ok!$D134,FCSTSDV!$C$2:$C$674,0),MATCH(ok!AA$3,FCSTSDV!$D$1:$N$1,0))/ok!$F134,1),0)</f>
        <v>0</v>
      </c>
      <c r="AB134" s="92">
        <f t="array" ref="AB134">+IFERROR(ROUND(INDEX(FCSTSDV!$D$2:$N$674,MATCH(ok!$D134,FCSTSDV!$C$2:$C$674,0),MATCH(ok!AB$3,FCSTSDV!$D$1:$N$1,0))/ok!$F134,1),0)</f>
        <v>0</v>
      </c>
      <c r="AC134" s="92">
        <f t="array" ref="AC134">+IFERROR(ROUND(INDEX(FCSTSDV!$D$2:$N$674,MATCH(ok!$D134,FCSTSDV!$C$2:$C$674,0),MATCH(ok!AC$3,FCSTSDV!$D$1:$N$1,0))/ok!$F134,1),0)</f>
        <v>0</v>
      </c>
      <c r="AD134" s="92">
        <f t="array" ref="AD134">+IFERROR(ROUND(INDEX(FCSTSDV!$D$2:$N$674,MATCH(ok!$D134,FCSTSDV!$C$2:$C$674,0),MATCH(ok!AD$3,FCSTSDV!$D$1:$N$1,0))/ok!$F134,1),0)</f>
        <v>0</v>
      </c>
      <c r="AE134" s="92">
        <f t="array" ref="AE134">+IFERROR(ROUND(INDEX(FCSTSDV!$D$2:$N$674,MATCH(ok!$D134,FCSTSDV!$C$2:$C$674,0),MATCH(ok!AE$3,FCSTSDV!$D$1:$N$1,0))/ok!$F134,1),0)</f>
        <v>0</v>
      </c>
      <c r="AF134" s="92">
        <f t="array" ref="AF134">+IFERROR(ROUND(INDEX(FCSTSDV!$D$2:$N$674,MATCH(ok!$D134,FCSTSDV!$C$2:$C$674,0),MATCH(ok!AF$3,FCSTSDV!$D$1:$N$1,0))/ok!$F134,1),0)</f>
        <v>0</v>
      </c>
      <c r="AG134" s="92">
        <f t="array" ref="AG134">+IFERROR(ROUND(INDEX(FCSTSDV!$D$2:$N$674,MATCH(ok!$D134,FCSTSDV!$C$2:$C$674,0),MATCH(ok!AG$3,FCSTSDV!$D$1:$N$1,0))/ok!$F134,1),0)</f>
        <v>0</v>
      </c>
    </row>
    <row r="135" spans="1:33" ht="20.100000000000001" customHeight="1">
      <c r="A135" s="813"/>
      <c r="B135" s="795"/>
      <c r="C135" s="50"/>
      <c r="D135" s="32" t="s">
        <v>119</v>
      </c>
      <c r="E135" s="227" t="e">
        <f>+E131</f>
        <v>#REF!</v>
      </c>
      <c r="F135" s="49">
        <v>2800</v>
      </c>
      <c r="G135" s="48"/>
      <c r="H135" s="48"/>
      <c r="I135" s="785"/>
      <c r="J135" s="79">
        <f>+IF(SUM(K135:L135)&lt;&gt;$N$3,ROUND(IFERROR(VLOOKUP(D135,FCSTSDV!$C$2:$C$285,2,0),0)/ok!F135+0,0),0)</f>
        <v>0</v>
      </c>
      <c r="K135" s="92">
        <f t="array" ref="K135">+IFERROR(ROUND(INDEX(FCSTSDV!$D$2:$N$674,MATCH(ok!$D135,FCSTSDV!$C$2:$C$674,0),MATCH(ok!K$3,FCSTSDV!$D$1:$N$1,0))/ok!$F135,1),0)</f>
        <v>0</v>
      </c>
      <c r="L135" s="92">
        <f t="array" ref="L135">+IFERROR(ROUND(INDEX(FCSTSDV!$D$2:$N$674,MATCH(ok!$D135,FCSTSDV!$C$2:$C$674,0),MATCH(ok!L$3,FCSTSDV!$D$1:$N$1,0))/ok!$F135,1),0)</f>
        <v>0</v>
      </c>
      <c r="M135" s="92">
        <f t="array" ref="M135">+IFERROR(ROUND(INDEX(FCSTSDV!$D$2:$N$674,MATCH(ok!$D135,FCSTSDV!$C$2:$C$674,0),MATCH(ok!M$3,FCSTSDV!$D$1:$N$1,0))/ok!$F135,1),0)</f>
        <v>0</v>
      </c>
      <c r="N135" s="92">
        <f t="array" ref="N135">+IFERROR(ROUND(INDEX(FCSTSDV!$D$2:$N$674,MATCH(ok!$D135,FCSTSDV!$C$2:$C$674,0),MATCH(ok!N$3,FCSTSDV!$D$1:$N$1,0))/ok!$F135,1),0)</f>
        <v>0</v>
      </c>
      <c r="O135" s="92">
        <f t="array" ref="O135">+IFERROR(ROUND(INDEX(FCSTSDV!$D$2:$N$674,MATCH(ok!$D135,FCSTSDV!$C$2:$C$674,0),MATCH(ok!O$3,FCSTSDV!$D$1:$N$1,0))/ok!$F135,1),0)</f>
        <v>0</v>
      </c>
      <c r="P135" s="92">
        <f t="array" ref="P135">+IFERROR(ROUND(INDEX(FCSTSDV!$D$2:$N$674,MATCH(ok!$D135,FCSTSDV!$C$2:$C$674,0),MATCH(ok!P$3,FCSTSDV!$D$1:$N$1,0))/ok!$F135,1),0)</f>
        <v>0</v>
      </c>
      <c r="Q135" s="92">
        <f t="array" ref="Q135">+IFERROR(ROUND(INDEX(FCSTSDV!$D$2:$N$674,MATCH(ok!$D135,FCSTSDV!$C$2:$C$674,0),MATCH(ok!Q$3,FCSTSDV!$D$1:$N$1,0))/ok!$F135,1),0)</f>
        <v>0</v>
      </c>
      <c r="R135" s="92">
        <f t="array" ref="R135">+IFERROR(ROUND(INDEX(FCSTSDV!$D$2:$N$674,MATCH(ok!$D135,FCSTSDV!$C$2:$C$674,0),MATCH(ok!R$3,FCSTSDV!$D$1:$N$1,0))/ok!$F135,1),0)</f>
        <v>0</v>
      </c>
      <c r="S135" s="92">
        <f t="array" ref="S135">+IFERROR(ROUND(INDEX(FCSTSDV!$D$2:$N$674,MATCH(ok!$D135,FCSTSDV!$C$2:$C$674,0),MATCH(ok!S$3,FCSTSDV!$D$1:$N$1,0))/ok!$F135,1),0)</f>
        <v>0</v>
      </c>
      <c r="T135" s="92">
        <f t="array" ref="T135">+IFERROR(ROUND(INDEX(FCSTSDV!$D$2:$N$674,MATCH(ok!$D135,FCSTSDV!$C$2:$C$674,0),MATCH(ok!T$3,FCSTSDV!$D$1:$N$1,0))/ok!$F135,1),0)</f>
        <v>0</v>
      </c>
      <c r="U135" s="92">
        <f t="array" ref="U135">+IFERROR(ROUND(INDEX(FCSTSDV!$D$2:$N$674,MATCH(ok!$D135,FCSTSDV!$C$2:$C$674,0),MATCH(ok!U$3,FCSTSDV!$D$1:$N$1,0))/ok!$F135,1),0)</f>
        <v>0</v>
      </c>
      <c r="V135" s="92">
        <f t="array" ref="V135">+IFERROR(ROUND(INDEX(FCSTSDV!$D$2:$N$674,MATCH(ok!$D135,FCSTSDV!$C$2:$C$674,0),MATCH(ok!V$3,FCSTSDV!$D$1:$N$1,0))/ok!$F135,1),0)</f>
        <v>0</v>
      </c>
      <c r="W135" s="92">
        <f t="array" ref="W135">+IFERROR(ROUND(INDEX(FCSTSDV!$D$2:$N$674,MATCH(ok!$D135,FCSTSDV!$C$2:$C$674,0),MATCH(ok!W$3,FCSTSDV!$D$1:$N$1,0))/ok!$F135,1),0)</f>
        <v>0</v>
      </c>
      <c r="X135" s="92">
        <f t="array" ref="X135">+IFERROR(ROUND(INDEX(FCSTSDV!$D$2:$N$674,MATCH(ok!$D135,FCSTSDV!$C$2:$C$674,0),MATCH(ok!X$3,FCSTSDV!$D$1:$N$1,0))/ok!$F135,1),0)</f>
        <v>0</v>
      </c>
      <c r="Y135" s="92">
        <f t="array" ref="Y135">+IFERROR(ROUND(INDEX(FCSTSDV!$D$2:$N$674,MATCH(ok!$D135,FCSTSDV!$C$2:$C$674,0),MATCH(ok!Y$3,FCSTSDV!$D$1:$N$1,0))/ok!$F135,1),0)</f>
        <v>0</v>
      </c>
      <c r="Z135" s="92">
        <f t="array" ref="Z135">+IFERROR(ROUND(INDEX(FCSTSDV!$D$2:$N$674,MATCH(ok!$D135,FCSTSDV!$C$2:$C$674,0),MATCH(ok!Z$3,FCSTSDV!$D$1:$N$1,0))/ok!$F135,1),0)</f>
        <v>0</v>
      </c>
      <c r="AA135" s="92">
        <f t="array" ref="AA135">+IFERROR(ROUND(INDEX(FCSTSDV!$D$2:$N$674,MATCH(ok!$D135,FCSTSDV!$C$2:$C$674,0),MATCH(ok!AA$3,FCSTSDV!$D$1:$N$1,0))/ok!$F135,1),0)</f>
        <v>0</v>
      </c>
      <c r="AB135" s="92">
        <f t="array" ref="AB135">+IFERROR(ROUND(INDEX(FCSTSDV!$D$2:$N$674,MATCH(ok!$D135,FCSTSDV!$C$2:$C$674,0),MATCH(ok!AB$3,FCSTSDV!$D$1:$N$1,0))/ok!$F135,1),0)</f>
        <v>0</v>
      </c>
      <c r="AC135" s="92">
        <f t="array" ref="AC135">+IFERROR(ROUND(INDEX(FCSTSDV!$D$2:$N$674,MATCH(ok!$D135,FCSTSDV!$C$2:$C$674,0),MATCH(ok!AC$3,FCSTSDV!$D$1:$N$1,0))/ok!$F135,1),0)</f>
        <v>0</v>
      </c>
      <c r="AD135" s="92">
        <f t="array" ref="AD135">+IFERROR(ROUND(INDEX(FCSTSDV!$D$2:$N$674,MATCH(ok!$D135,FCSTSDV!$C$2:$C$674,0),MATCH(ok!AD$3,FCSTSDV!$D$1:$N$1,0))/ok!$F135,1),0)</f>
        <v>0</v>
      </c>
      <c r="AE135" s="92">
        <f t="array" ref="AE135">+IFERROR(ROUND(INDEX(FCSTSDV!$D$2:$N$674,MATCH(ok!$D135,FCSTSDV!$C$2:$C$674,0),MATCH(ok!AE$3,FCSTSDV!$D$1:$N$1,0))/ok!$F135,1),0)</f>
        <v>0</v>
      </c>
      <c r="AF135" s="92">
        <f t="array" ref="AF135">+IFERROR(ROUND(INDEX(FCSTSDV!$D$2:$N$674,MATCH(ok!$D135,FCSTSDV!$C$2:$C$674,0),MATCH(ok!AF$3,FCSTSDV!$D$1:$N$1,0))/ok!$F135,1),0)</f>
        <v>0</v>
      </c>
      <c r="AG135" s="92">
        <f t="array" ref="AG135">+IFERROR(ROUND(INDEX(FCSTSDV!$D$2:$N$674,MATCH(ok!$D135,FCSTSDV!$C$2:$C$674,0),MATCH(ok!AG$3,FCSTSDV!$D$1:$N$1,0))/ok!$F135,1),0)</f>
        <v>0</v>
      </c>
    </row>
    <row r="136" spans="1:33" ht="20.100000000000001" customHeight="1">
      <c r="A136" s="807"/>
      <c r="B136" s="792"/>
      <c r="C136" s="16"/>
      <c r="D136" s="52" t="s">
        <v>153</v>
      </c>
      <c r="E136" s="229" t="e">
        <f>+E135</f>
        <v>#REF!</v>
      </c>
      <c r="F136" s="53" t="s">
        <v>43</v>
      </c>
      <c r="G136" s="54"/>
      <c r="H136" s="54"/>
      <c r="I136" s="782"/>
      <c r="J136" s="263">
        <f>+SUM(J127:J135)</f>
        <v>0</v>
      </c>
      <c r="K136" s="90">
        <f>+$I$127+$J$136-SUM(K127:K135)</f>
        <v>0</v>
      </c>
      <c r="L136" s="90">
        <f>+$I$127+$J$136-SUM(L127:L135)</f>
        <v>0</v>
      </c>
      <c r="M136" s="90">
        <f>+$I$127+$J$136-SUM(M127:M135)</f>
        <v>0</v>
      </c>
      <c r="N136" s="90">
        <f t="shared" ref="N136:W136" si="23">+$I$127+$J$136-SUM(N127:N135)</f>
        <v>0</v>
      </c>
      <c r="O136" s="90">
        <f t="shared" si="23"/>
        <v>0</v>
      </c>
      <c r="P136" s="90">
        <f t="shared" si="23"/>
        <v>0</v>
      </c>
      <c r="Q136" s="90">
        <f t="shared" si="23"/>
        <v>0</v>
      </c>
      <c r="R136" s="90">
        <f t="shared" si="23"/>
        <v>0</v>
      </c>
      <c r="S136" s="90">
        <f t="shared" si="23"/>
        <v>0</v>
      </c>
      <c r="T136" s="90">
        <f t="shared" si="23"/>
        <v>0</v>
      </c>
      <c r="U136" s="90">
        <f t="shared" si="23"/>
        <v>0</v>
      </c>
      <c r="V136" s="90">
        <f t="shared" si="23"/>
        <v>0</v>
      </c>
      <c r="W136" s="90">
        <f t="shared" si="23"/>
        <v>0</v>
      </c>
      <c r="X136" s="90">
        <f>+W136-SUM(X127:X135)</f>
        <v>0</v>
      </c>
      <c r="Y136" s="90">
        <f>+X136-SUM(Y127:Y135)</f>
        <v>0</v>
      </c>
      <c r="Z136" s="90">
        <f t="shared" ref="Z136:AG136" si="24">+Y136-SUM(Z127:Z135)</f>
        <v>0</v>
      </c>
      <c r="AA136" s="90">
        <f t="shared" si="24"/>
        <v>0</v>
      </c>
      <c r="AB136" s="90">
        <f t="shared" si="24"/>
        <v>0</v>
      </c>
      <c r="AC136" s="90">
        <f t="shared" si="24"/>
        <v>0</v>
      </c>
      <c r="AD136" s="90">
        <f t="shared" si="24"/>
        <v>0</v>
      </c>
      <c r="AE136" s="90">
        <f t="shared" si="24"/>
        <v>0</v>
      </c>
      <c r="AF136" s="90">
        <f t="shared" si="24"/>
        <v>0</v>
      </c>
      <c r="AG136" s="90">
        <f t="shared" si="24"/>
        <v>0</v>
      </c>
    </row>
    <row r="137" spans="1:33" ht="20.100000000000001" customHeight="1">
      <c r="A137" s="806" t="s">
        <v>154</v>
      </c>
      <c r="B137" s="791" t="s">
        <v>155</v>
      </c>
      <c r="C137" s="8" t="s">
        <v>96</v>
      </c>
      <c r="D137" s="73" t="s">
        <v>106</v>
      </c>
      <c r="E137" s="203" t="s">
        <v>156</v>
      </c>
      <c r="F137" s="44">
        <v>11000</v>
      </c>
      <c r="G137" s="45"/>
      <c r="H137" s="45"/>
      <c r="I137" s="781">
        <f>+VLOOKUP(A137,Sheet2!$B$3:$C$189,2,0)</f>
        <v>0</v>
      </c>
      <c r="J137" s="79">
        <f>+IF(SUM(K137:L137)&lt;&gt;$N$3,ROUND(IFERROR(VLOOKUP(D137,FCSTSDV!$C$2:$C$285,2,0),0)/ok!F137+0,0),0)</f>
        <v>0</v>
      </c>
      <c r="K137" s="99">
        <f t="array" ref="K137">+IFERROR(ROUND(INDEX(FCSTSDV!$D$2:$N$674,MATCH(ok!$D137,FCSTSDV!$C$2:$C$674,0),MATCH(ok!K$3,FCSTSDV!$D$1:$N$1,0))/ok!$F137,1),0)</f>
        <v>0</v>
      </c>
      <c r="L137" s="99">
        <f t="array" ref="L137">+IFERROR(ROUND(INDEX(FCSTSDV!$D$2:$N$674,MATCH(ok!$D137,FCSTSDV!$C$2:$C$674,0),MATCH(ok!L$3,FCSTSDV!$D$1:$N$1,0))/ok!$F137,1),0)</f>
        <v>0</v>
      </c>
      <c r="M137" s="99">
        <f t="array" ref="M137">+IFERROR(ROUND(INDEX(FCSTSDV!$D$2:$N$674,MATCH(ok!$D137,FCSTSDV!$C$2:$C$674,0),MATCH(ok!M$3,FCSTSDV!$D$1:$N$1,0))/ok!$F137,1),0)</f>
        <v>0</v>
      </c>
      <c r="N137" s="99">
        <f t="array" ref="N137">+IFERROR(ROUND(INDEX(FCSTSDV!$D$2:$N$674,MATCH(ok!$D137,FCSTSDV!$C$2:$C$674,0),MATCH(ok!N$3,FCSTSDV!$D$1:$N$1,0))/ok!$F137,1),0)</f>
        <v>0</v>
      </c>
      <c r="O137" s="99">
        <f t="array" ref="O137">+IFERROR(ROUND(INDEX(FCSTSDV!$D$2:$N$674,MATCH(ok!$D137,FCSTSDV!$C$2:$C$674,0),MATCH(ok!O$3,FCSTSDV!$D$1:$N$1,0))/ok!$F137,1),0)</f>
        <v>0</v>
      </c>
      <c r="P137" s="99">
        <f t="array" ref="P137">+IFERROR(ROUND(INDEX(FCSTSDV!$D$2:$N$674,MATCH(ok!$D137,FCSTSDV!$C$2:$C$674,0),MATCH(ok!P$3,FCSTSDV!$D$1:$N$1,0))/ok!$F137,1),0)</f>
        <v>0</v>
      </c>
      <c r="Q137" s="99">
        <f t="array" ref="Q137">+IFERROR(ROUND(INDEX(FCSTSDV!$D$2:$N$674,MATCH(ok!$D137,FCSTSDV!$C$2:$C$674,0),MATCH(ok!Q$3,FCSTSDV!$D$1:$N$1,0))/ok!$F137,1),0)</f>
        <v>0</v>
      </c>
      <c r="R137" s="99">
        <f t="array" ref="R137">+IFERROR(ROUND(INDEX(FCSTSDV!$D$2:$N$674,MATCH(ok!$D137,FCSTSDV!$C$2:$C$674,0),MATCH(ok!R$3,FCSTSDV!$D$1:$N$1,0))/ok!$F137,1),0)</f>
        <v>0</v>
      </c>
      <c r="S137" s="99">
        <f t="array" ref="S137">+IFERROR(ROUND(INDEX(FCSTSDV!$D$2:$N$674,MATCH(ok!$D137,FCSTSDV!$C$2:$C$674,0),MATCH(ok!S$3,FCSTSDV!$D$1:$N$1,0))/ok!$F137,1),0)</f>
        <v>0</v>
      </c>
      <c r="T137" s="99">
        <f t="array" ref="T137">+IFERROR(ROUND(INDEX(FCSTSDV!$D$2:$N$674,MATCH(ok!$D137,FCSTSDV!$C$2:$C$674,0),MATCH(ok!T$3,FCSTSDV!$D$1:$N$1,0))/ok!$F137,1),0)</f>
        <v>0</v>
      </c>
      <c r="U137" s="99">
        <f t="array" ref="U137">+IFERROR(ROUND(INDEX(FCSTSDV!$D$2:$N$674,MATCH(ok!$D137,FCSTSDV!$C$2:$C$674,0),MATCH(ok!U$3,FCSTSDV!$D$1:$N$1,0))/ok!$F137,1),0)</f>
        <v>0</v>
      </c>
      <c r="V137" s="99">
        <f t="array" ref="V137">+IFERROR(ROUND(INDEX(FCSTSDV!$D$2:$N$674,MATCH(ok!$D137,FCSTSDV!$C$2:$C$674,0),MATCH(ok!V$3,FCSTSDV!$D$1:$N$1,0))/ok!$F137,1),0)</f>
        <v>0</v>
      </c>
      <c r="W137" s="99">
        <f t="array" ref="W137">+IFERROR(ROUND(INDEX(FCSTSDV!$D$2:$N$674,MATCH(ok!$D137,FCSTSDV!$C$2:$C$674,0),MATCH(ok!W$3,FCSTSDV!$D$1:$N$1,0))/ok!$F137,1),0)</f>
        <v>0</v>
      </c>
      <c r="X137" s="99">
        <f t="array" ref="X137">+IFERROR(ROUND(INDEX(FCSTSDV!$D$2:$N$674,MATCH(ok!$D137,FCSTSDV!$C$2:$C$674,0),MATCH(ok!X$3,FCSTSDV!$D$1:$N$1,0))/ok!$F137,1),0)</f>
        <v>0</v>
      </c>
      <c r="Y137" s="99">
        <f t="array" ref="Y137">+IFERROR(ROUND(INDEX(FCSTSDV!$D$2:$N$674,MATCH(ok!$D137,FCSTSDV!$C$2:$C$674,0),MATCH(ok!Y$3,FCSTSDV!$D$1:$N$1,0))/ok!$F137,1),0)</f>
        <v>0</v>
      </c>
      <c r="Z137" s="99">
        <f t="array" ref="Z137">+IFERROR(ROUND(INDEX(FCSTSDV!$D$2:$N$674,MATCH(ok!$D137,FCSTSDV!$C$2:$C$674,0),MATCH(ok!Z$3,FCSTSDV!$D$1:$N$1,0))/ok!$F137,1),0)</f>
        <v>0</v>
      </c>
      <c r="AA137" s="99">
        <f t="array" ref="AA137">+IFERROR(ROUND(INDEX(FCSTSDV!$D$2:$N$674,MATCH(ok!$D137,FCSTSDV!$C$2:$C$674,0),MATCH(ok!AA$3,FCSTSDV!$D$1:$N$1,0))/ok!$F137,1),0)</f>
        <v>0</v>
      </c>
      <c r="AB137" s="99">
        <f t="array" ref="AB137">+IFERROR(ROUND(INDEX(FCSTSDV!$D$2:$N$674,MATCH(ok!$D137,FCSTSDV!$C$2:$C$674,0),MATCH(ok!AB$3,FCSTSDV!$D$1:$N$1,0))/ok!$F137,1),0)</f>
        <v>0</v>
      </c>
      <c r="AC137" s="99">
        <f t="array" ref="AC137">+IFERROR(ROUND(INDEX(FCSTSDV!$D$2:$N$674,MATCH(ok!$D137,FCSTSDV!$C$2:$C$674,0),MATCH(ok!AC$3,FCSTSDV!$D$1:$N$1,0))/ok!$F137,1),0)</f>
        <v>0</v>
      </c>
      <c r="AD137" s="99">
        <f t="array" ref="AD137">+IFERROR(ROUND(INDEX(FCSTSDV!$D$2:$N$674,MATCH(ok!$D137,FCSTSDV!$C$2:$C$674,0),MATCH(ok!AD$3,FCSTSDV!$D$1:$N$1,0))/ok!$F137,1),0)</f>
        <v>0</v>
      </c>
      <c r="AE137" s="99">
        <f t="array" ref="AE137">+IFERROR(ROUND(INDEX(FCSTSDV!$D$2:$N$674,MATCH(ok!$D137,FCSTSDV!$C$2:$C$674,0),MATCH(ok!AE$3,FCSTSDV!$D$1:$N$1,0))/ok!$F137,1),0)</f>
        <v>0</v>
      </c>
      <c r="AF137" s="99">
        <f t="array" ref="AF137">+IFERROR(ROUND(INDEX(FCSTSDV!$D$2:$N$674,MATCH(ok!$D137,FCSTSDV!$C$2:$C$674,0),MATCH(ok!AF$3,FCSTSDV!$D$1:$N$1,0))/ok!$F137,1),0)</f>
        <v>0</v>
      </c>
      <c r="AG137" s="99">
        <f t="array" ref="AG137">+IFERROR(ROUND(INDEX(FCSTSDV!$D$2:$N$674,MATCH(ok!$D137,FCSTSDV!$C$2:$C$674,0),MATCH(ok!AG$3,FCSTSDV!$D$1:$N$1,0))/ok!$F137,1),0)</f>
        <v>0</v>
      </c>
    </row>
    <row r="138" spans="1:33" ht="20.100000000000001" customHeight="1">
      <c r="A138" s="813"/>
      <c r="B138" s="795"/>
      <c r="C138" s="12"/>
      <c r="D138" s="230" t="s">
        <v>157</v>
      </c>
      <c r="E138" s="204"/>
      <c r="F138" s="47">
        <v>11500</v>
      </c>
      <c r="G138" s="48"/>
      <c r="H138" s="48"/>
      <c r="I138" s="785"/>
      <c r="J138" s="79">
        <f>+IF(SUM(K138:L138)&lt;&gt;$N$3,ROUND(IFERROR(VLOOKUP(D138,FCSTSDV!$C$2:$C$285,2,0),0)/ok!F138+0,0),0)</f>
        <v>0</v>
      </c>
      <c r="K138" s="92">
        <f t="array" ref="K138">+IFERROR(ROUND(INDEX(FCSTSDV!$D$2:$N$674,MATCH(ok!$D138,FCSTSDV!$C$2:$C$674,0),MATCH(ok!K$3,FCSTSDV!$D$1:$N$1,0))/ok!$F138,1),0)</f>
        <v>0</v>
      </c>
      <c r="L138" s="92">
        <f t="array" ref="L138">+IFERROR(ROUND(INDEX(FCSTSDV!$D$2:$N$674,MATCH(ok!$D138,FCSTSDV!$C$2:$C$674,0),MATCH(ok!L$3,FCSTSDV!$D$1:$N$1,0))/ok!$F138,1),0)</f>
        <v>0</v>
      </c>
      <c r="M138" s="92">
        <f t="array" ref="M138">+IFERROR(ROUND(INDEX(FCSTSDV!$D$2:$N$674,MATCH(ok!$D138,FCSTSDV!$C$2:$C$674,0),MATCH(ok!M$3,FCSTSDV!$D$1:$N$1,0))/ok!$F138,1),0)</f>
        <v>0</v>
      </c>
      <c r="N138" s="92">
        <f t="array" ref="N138">+IFERROR(ROUND(INDEX(FCSTSDV!$D$2:$N$674,MATCH(ok!$D138,FCSTSDV!$C$2:$C$674,0),MATCH(ok!N$3,FCSTSDV!$D$1:$N$1,0))/ok!$F138,1),0)</f>
        <v>0</v>
      </c>
      <c r="O138" s="92">
        <f t="array" ref="O138">+IFERROR(ROUND(INDEX(FCSTSDV!$D$2:$N$674,MATCH(ok!$D138,FCSTSDV!$C$2:$C$674,0),MATCH(ok!O$3,FCSTSDV!$D$1:$N$1,0))/ok!$F138,1),0)</f>
        <v>0</v>
      </c>
      <c r="P138" s="92">
        <f t="array" ref="P138">+IFERROR(ROUND(INDEX(FCSTSDV!$D$2:$N$674,MATCH(ok!$D138,FCSTSDV!$C$2:$C$674,0),MATCH(ok!P$3,FCSTSDV!$D$1:$N$1,0))/ok!$F138,1),0)</f>
        <v>0</v>
      </c>
      <c r="Q138" s="92">
        <f t="array" ref="Q138">+IFERROR(ROUND(INDEX(FCSTSDV!$D$2:$N$674,MATCH(ok!$D138,FCSTSDV!$C$2:$C$674,0),MATCH(ok!Q$3,FCSTSDV!$D$1:$N$1,0))/ok!$F138,1),0)</f>
        <v>0</v>
      </c>
      <c r="R138" s="92">
        <f t="array" ref="R138">+IFERROR(ROUND(INDEX(FCSTSDV!$D$2:$N$674,MATCH(ok!$D138,FCSTSDV!$C$2:$C$674,0),MATCH(ok!R$3,FCSTSDV!$D$1:$N$1,0))/ok!$F138,1),0)</f>
        <v>0</v>
      </c>
      <c r="S138" s="92">
        <f t="array" ref="S138">+IFERROR(ROUND(INDEX(FCSTSDV!$D$2:$N$674,MATCH(ok!$D138,FCSTSDV!$C$2:$C$674,0),MATCH(ok!S$3,FCSTSDV!$D$1:$N$1,0))/ok!$F138,1),0)</f>
        <v>0</v>
      </c>
      <c r="T138" s="92">
        <f t="array" ref="T138">+IFERROR(ROUND(INDEX(FCSTSDV!$D$2:$N$674,MATCH(ok!$D138,FCSTSDV!$C$2:$C$674,0),MATCH(ok!T$3,FCSTSDV!$D$1:$N$1,0))/ok!$F138,1),0)</f>
        <v>0</v>
      </c>
      <c r="U138" s="92">
        <f t="array" ref="U138">+IFERROR(ROUND(INDEX(FCSTSDV!$D$2:$N$674,MATCH(ok!$D138,FCSTSDV!$C$2:$C$674,0),MATCH(ok!U$3,FCSTSDV!$D$1:$N$1,0))/ok!$F138,1),0)</f>
        <v>0</v>
      </c>
      <c r="V138" s="92">
        <f t="array" ref="V138">+IFERROR(ROUND(INDEX(FCSTSDV!$D$2:$N$674,MATCH(ok!$D138,FCSTSDV!$C$2:$C$674,0),MATCH(ok!V$3,FCSTSDV!$D$1:$N$1,0))/ok!$F138,1),0)</f>
        <v>0</v>
      </c>
      <c r="W138" s="92">
        <f t="array" ref="W138">+IFERROR(ROUND(INDEX(FCSTSDV!$D$2:$N$674,MATCH(ok!$D138,FCSTSDV!$C$2:$C$674,0),MATCH(ok!W$3,FCSTSDV!$D$1:$N$1,0))/ok!$F138,1),0)</f>
        <v>0</v>
      </c>
      <c r="X138" s="92">
        <f t="array" ref="X138">+IFERROR(ROUND(INDEX(FCSTSDV!$D$2:$N$674,MATCH(ok!$D138,FCSTSDV!$C$2:$C$674,0),MATCH(ok!X$3,FCSTSDV!$D$1:$N$1,0))/ok!$F138,1),0)</f>
        <v>0</v>
      </c>
      <c r="Y138" s="92">
        <f t="array" ref="Y138">+IFERROR(ROUND(INDEX(FCSTSDV!$D$2:$N$674,MATCH(ok!$D138,FCSTSDV!$C$2:$C$674,0),MATCH(ok!Y$3,FCSTSDV!$D$1:$N$1,0))/ok!$F138,1),0)</f>
        <v>0</v>
      </c>
      <c r="Z138" s="92">
        <f t="array" ref="Z138">+IFERROR(ROUND(INDEX(FCSTSDV!$D$2:$N$674,MATCH(ok!$D138,FCSTSDV!$C$2:$C$674,0),MATCH(ok!Z$3,FCSTSDV!$D$1:$N$1,0))/ok!$F138,1),0)</f>
        <v>0</v>
      </c>
      <c r="AA138" s="92">
        <f t="array" ref="AA138">+IFERROR(ROUND(INDEX(FCSTSDV!$D$2:$N$674,MATCH(ok!$D138,FCSTSDV!$C$2:$C$674,0),MATCH(ok!AA$3,FCSTSDV!$D$1:$N$1,0))/ok!$F138,1),0)</f>
        <v>0</v>
      </c>
      <c r="AB138" s="92">
        <f t="array" ref="AB138">+IFERROR(ROUND(INDEX(FCSTSDV!$D$2:$N$674,MATCH(ok!$D138,FCSTSDV!$C$2:$C$674,0),MATCH(ok!AB$3,FCSTSDV!$D$1:$N$1,0))/ok!$F138,1),0)</f>
        <v>0</v>
      </c>
      <c r="AC138" s="92">
        <f t="array" ref="AC138">+IFERROR(ROUND(INDEX(FCSTSDV!$D$2:$N$674,MATCH(ok!$D138,FCSTSDV!$C$2:$C$674,0),MATCH(ok!AC$3,FCSTSDV!$D$1:$N$1,0))/ok!$F138,1),0)</f>
        <v>0</v>
      </c>
      <c r="AD138" s="92">
        <f t="array" ref="AD138">+IFERROR(ROUND(INDEX(FCSTSDV!$D$2:$N$674,MATCH(ok!$D138,FCSTSDV!$C$2:$C$674,0),MATCH(ok!AD$3,FCSTSDV!$D$1:$N$1,0))/ok!$F138,1),0)</f>
        <v>0</v>
      </c>
      <c r="AE138" s="92">
        <f t="array" ref="AE138">+IFERROR(ROUND(INDEX(FCSTSDV!$D$2:$N$674,MATCH(ok!$D138,FCSTSDV!$C$2:$C$674,0),MATCH(ok!AE$3,FCSTSDV!$D$1:$N$1,0))/ok!$F138,1),0)</f>
        <v>0</v>
      </c>
      <c r="AF138" s="92">
        <f t="array" ref="AF138">+IFERROR(ROUND(INDEX(FCSTSDV!$D$2:$N$674,MATCH(ok!$D138,FCSTSDV!$C$2:$C$674,0),MATCH(ok!AF$3,FCSTSDV!$D$1:$N$1,0))/ok!$F138,1),0)</f>
        <v>0</v>
      </c>
      <c r="AG138" s="92">
        <f t="array" ref="AG138">+IFERROR(ROUND(INDEX(FCSTSDV!$D$2:$N$674,MATCH(ok!$D138,FCSTSDV!$C$2:$C$674,0),MATCH(ok!AG$3,FCSTSDV!$D$1:$N$1,0))/ok!$F138,1),0)</f>
        <v>0</v>
      </c>
    </row>
    <row r="139" spans="1:33" ht="20.100000000000001" customHeight="1">
      <c r="A139" s="813"/>
      <c r="B139" s="795"/>
      <c r="C139" s="12"/>
      <c r="D139" s="230" t="s">
        <v>115</v>
      </c>
      <c r="E139" s="204"/>
      <c r="F139" s="131">
        <v>11500</v>
      </c>
      <c r="G139" s="48"/>
      <c r="H139" s="48"/>
      <c r="I139" s="785"/>
      <c r="J139" s="79">
        <f>+IF(SUM(K139:L139)&lt;&gt;$N$3,ROUND(IFERROR(VLOOKUP(D139,FCSTSDV!$C$2:$C$285,2,0),0)/ok!F139+0,0),0)</f>
        <v>0</v>
      </c>
      <c r="K139" s="92">
        <f t="array" ref="K139">+IFERROR(ROUND(INDEX(FCSTSDV!$D$2:$N$674,MATCH(ok!$D139,FCSTSDV!$C$2:$C$674,0),MATCH(ok!K$3,FCSTSDV!$D$1:$N$1,0))/ok!$F139,1),0)</f>
        <v>0</v>
      </c>
      <c r="L139" s="92">
        <f t="array" ref="L139">+IFERROR(ROUND(INDEX(FCSTSDV!$D$2:$N$674,MATCH(ok!$D139,FCSTSDV!$C$2:$C$674,0),MATCH(ok!L$3,FCSTSDV!$D$1:$N$1,0))/ok!$F139,1),0)</f>
        <v>0</v>
      </c>
      <c r="M139" s="92">
        <f t="array" ref="M139">+IFERROR(ROUND(INDEX(FCSTSDV!$D$2:$N$674,MATCH(ok!$D139,FCSTSDV!$C$2:$C$674,0),MATCH(ok!M$3,FCSTSDV!$D$1:$N$1,0))/ok!$F139,1),0)</f>
        <v>0</v>
      </c>
      <c r="N139" s="92">
        <f t="array" ref="N139">+IFERROR(ROUND(INDEX(FCSTSDV!$D$2:$N$674,MATCH(ok!$D139,FCSTSDV!$C$2:$C$674,0),MATCH(ok!N$3,FCSTSDV!$D$1:$N$1,0))/ok!$F139,1),0)</f>
        <v>0</v>
      </c>
      <c r="O139" s="92">
        <f t="array" ref="O139">+IFERROR(ROUND(INDEX(FCSTSDV!$D$2:$N$674,MATCH(ok!$D139,FCSTSDV!$C$2:$C$674,0),MATCH(ok!O$3,FCSTSDV!$D$1:$N$1,0))/ok!$F139,1),0)</f>
        <v>0</v>
      </c>
      <c r="P139" s="92">
        <f t="array" ref="P139">+IFERROR(ROUND(INDEX(FCSTSDV!$D$2:$N$674,MATCH(ok!$D139,FCSTSDV!$C$2:$C$674,0),MATCH(ok!P$3,FCSTSDV!$D$1:$N$1,0))/ok!$F139,1),0)</f>
        <v>0</v>
      </c>
      <c r="Q139" s="92">
        <f t="array" ref="Q139">+IFERROR(ROUND(INDEX(FCSTSDV!$D$2:$N$674,MATCH(ok!$D139,FCSTSDV!$C$2:$C$674,0),MATCH(ok!Q$3,FCSTSDV!$D$1:$N$1,0))/ok!$F139,1),0)</f>
        <v>0</v>
      </c>
      <c r="R139" s="92">
        <f t="array" ref="R139">+IFERROR(ROUND(INDEX(FCSTSDV!$D$2:$N$674,MATCH(ok!$D139,FCSTSDV!$C$2:$C$674,0),MATCH(ok!R$3,FCSTSDV!$D$1:$N$1,0))/ok!$F139,1),0)</f>
        <v>0</v>
      </c>
      <c r="S139" s="92">
        <f t="array" ref="S139">+IFERROR(ROUND(INDEX(FCSTSDV!$D$2:$N$674,MATCH(ok!$D139,FCSTSDV!$C$2:$C$674,0),MATCH(ok!S$3,FCSTSDV!$D$1:$N$1,0))/ok!$F139,1),0)</f>
        <v>0</v>
      </c>
      <c r="T139" s="92">
        <f t="array" ref="T139">+IFERROR(ROUND(INDEX(FCSTSDV!$D$2:$N$674,MATCH(ok!$D139,FCSTSDV!$C$2:$C$674,0),MATCH(ok!T$3,FCSTSDV!$D$1:$N$1,0))/ok!$F139,1),0)</f>
        <v>0</v>
      </c>
      <c r="U139" s="92">
        <f t="array" ref="U139">+IFERROR(ROUND(INDEX(FCSTSDV!$D$2:$N$674,MATCH(ok!$D139,FCSTSDV!$C$2:$C$674,0),MATCH(ok!U$3,FCSTSDV!$D$1:$N$1,0))/ok!$F139,1),0)</f>
        <v>0</v>
      </c>
      <c r="V139" s="92">
        <f t="array" ref="V139">+IFERROR(ROUND(INDEX(FCSTSDV!$D$2:$N$674,MATCH(ok!$D139,FCSTSDV!$C$2:$C$674,0),MATCH(ok!V$3,FCSTSDV!$D$1:$N$1,0))/ok!$F139,1),0)</f>
        <v>0</v>
      </c>
      <c r="W139" s="92">
        <f t="array" ref="W139">+IFERROR(ROUND(INDEX(FCSTSDV!$D$2:$N$674,MATCH(ok!$D139,FCSTSDV!$C$2:$C$674,0),MATCH(ok!W$3,FCSTSDV!$D$1:$N$1,0))/ok!$F139,1),0)</f>
        <v>0</v>
      </c>
      <c r="X139" s="92">
        <f t="array" ref="X139">+IFERROR(ROUND(INDEX(FCSTSDV!$D$2:$N$674,MATCH(ok!$D139,FCSTSDV!$C$2:$C$674,0),MATCH(ok!X$3,FCSTSDV!$D$1:$N$1,0))/ok!$F139,1),0)</f>
        <v>0</v>
      </c>
      <c r="Y139" s="92">
        <f t="array" ref="Y139">+IFERROR(ROUND(INDEX(FCSTSDV!$D$2:$N$674,MATCH(ok!$D139,FCSTSDV!$C$2:$C$674,0),MATCH(ok!Y$3,FCSTSDV!$D$1:$N$1,0))/ok!$F139,1),0)</f>
        <v>0</v>
      </c>
      <c r="Z139" s="92">
        <f t="array" ref="Z139">+IFERROR(ROUND(INDEX(FCSTSDV!$D$2:$N$674,MATCH(ok!$D139,FCSTSDV!$C$2:$C$674,0),MATCH(ok!Z$3,FCSTSDV!$D$1:$N$1,0))/ok!$F139,1),0)</f>
        <v>0</v>
      </c>
      <c r="AA139" s="92">
        <f t="array" ref="AA139">+IFERROR(ROUND(INDEX(FCSTSDV!$D$2:$N$674,MATCH(ok!$D139,FCSTSDV!$C$2:$C$674,0),MATCH(ok!AA$3,FCSTSDV!$D$1:$N$1,0))/ok!$F139,1),0)</f>
        <v>0</v>
      </c>
      <c r="AB139" s="92">
        <f t="array" ref="AB139">+IFERROR(ROUND(INDEX(FCSTSDV!$D$2:$N$674,MATCH(ok!$D139,FCSTSDV!$C$2:$C$674,0),MATCH(ok!AB$3,FCSTSDV!$D$1:$N$1,0))/ok!$F139,1),0)</f>
        <v>0</v>
      </c>
      <c r="AC139" s="92">
        <f t="array" ref="AC139">+IFERROR(ROUND(INDEX(FCSTSDV!$D$2:$N$674,MATCH(ok!$D139,FCSTSDV!$C$2:$C$674,0),MATCH(ok!AC$3,FCSTSDV!$D$1:$N$1,0))/ok!$F139,1),0)</f>
        <v>0</v>
      </c>
      <c r="AD139" s="92">
        <f t="array" ref="AD139">+IFERROR(ROUND(INDEX(FCSTSDV!$D$2:$N$674,MATCH(ok!$D139,FCSTSDV!$C$2:$C$674,0),MATCH(ok!AD$3,FCSTSDV!$D$1:$N$1,0))/ok!$F139,1),0)</f>
        <v>0</v>
      </c>
      <c r="AE139" s="92">
        <f t="array" ref="AE139">+IFERROR(ROUND(INDEX(FCSTSDV!$D$2:$N$674,MATCH(ok!$D139,FCSTSDV!$C$2:$C$674,0),MATCH(ok!AE$3,FCSTSDV!$D$1:$N$1,0))/ok!$F139,1),0)</f>
        <v>0</v>
      </c>
      <c r="AF139" s="92">
        <f t="array" ref="AF139">+IFERROR(ROUND(INDEX(FCSTSDV!$D$2:$N$674,MATCH(ok!$D139,FCSTSDV!$C$2:$C$674,0),MATCH(ok!AF$3,FCSTSDV!$D$1:$N$1,0))/ok!$F139,1),0)</f>
        <v>0</v>
      </c>
      <c r="AG139" s="92">
        <f t="array" ref="AG139">+IFERROR(ROUND(INDEX(FCSTSDV!$D$2:$N$674,MATCH(ok!$D139,FCSTSDV!$C$2:$C$674,0),MATCH(ok!AG$3,FCSTSDV!$D$1:$N$1,0))/ok!$F139,1),0)</f>
        <v>0</v>
      </c>
    </row>
    <row r="140" spans="1:33" ht="20.100000000000001" customHeight="1">
      <c r="A140" s="813"/>
      <c r="B140" s="795"/>
      <c r="C140" s="12"/>
      <c r="D140" s="230" t="s">
        <v>112</v>
      </c>
      <c r="E140" s="204"/>
      <c r="F140" s="49">
        <v>11500</v>
      </c>
      <c r="G140" s="48"/>
      <c r="H140" s="48"/>
      <c r="I140" s="785"/>
      <c r="J140" s="79">
        <f>+IF(SUM(K140:L140)&lt;&gt;$N$3,ROUND(IFERROR(VLOOKUP(D140,FCSTSDV!$C$2:$C$285,2,0),0)/ok!F140+0,0),0)</f>
        <v>0</v>
      </c>
      <c r="K140" s="92"/>
      <c r="L140" s="92"/>
      <c r="M140" s="92"/>
      <c r="N140" s="92"/>
      <c r="O140" s="92"/>
      <c r="P140" s="92"/>
      <c r="Q140" s="92"/>
      <c r="R140" s="92"/>
      <c r="S140" s="92"/>
      <c r="T140" s="92"/>
      <c r="U140" s="92"/>
      <c r="V140" s="92"/>
      <c r="W140" s="92">
        <f t="array" ref="W140">+IFERROR(ROUND(INDEX(FCSTSDV!$D$2:$N$674,MATCH(ok!$D140,FCSTSDV!$C$2:$C$674,0),MATCH(ok!W$3,FCSTSDV!$D$1:$N$1,0))/ok!$F140,1),0)</f>
        <v>0</v>
      </c>
      <c r="X140" s="92">
        <f t="array" ref="X140">+IFERROR(ROUND(INDEX(FCSTSDV!$D$2:$N$674,MATCH(ok!$D140,FCSTSDV!$C$2:$C$674,0),MATCH(ok!X$3,FCSTSDV!$D$1:$N$1,0))/ok!$F140,1),0)</f>
        <v>0</v>
      </c>
      <c r="Y140" s="92">
        <f t="array" ref="Y140">+IFERROR(ROUND(INDEX(FCSTSDV!$D$2:$N$674,MATCH(ok!$D140,FCSTSDV!$C$2:$C$674,0),MATCH(ok!Y$3,FCSTSDV!$D$1:$N$1,0))/ok!$F140,1),0)</f>
        <v>0</v>
      </c>
      <c r="Z140" s="92">
        <f t="array" ref="Z140">+IFERROR(ROUND(INDEX(FCSTSDV!$D$2:$N$674,MATCH(ok!$D140,FCSTSDV!$C$2:$C$674,0),MATCH(ok!Z$3,FCSTSDV!$D$1:$N$1,0))/ok!$F140,1),0)</f>
        <v>0</v>
      </c>
      <c r="AA140" s="92">
        <f t="array" ref="AA140">+IFERROR(ROUND(INDEX(FCSTSDV!$D$2:$N$674,MATCH(ok!$D140,FCSTSDV!$C$2:$C$674,0),MATCH(ok!AA$3,FCSTSDV!$D$1:$N$1,0))/ok!$F140,1),0)</f>
        <v>0</v>
      </c>
      <c r="AB140" s="92">
        <f t="array" ref="AB140">+IFERROR(ROUND(INDEX(FCSTSDV!$D$2:$N$674,MATCH(ok!$D140,FCSTSDV!$C$2:$C$674,0),MATCH(ok!AB$3,FCSTSDV!$D$1:$N$1,0))/ok!$F140,1),0)</f>
        <v>0</v>
      </c>
      <c r="AC140" s="92">
        <f t="array" ref="AC140">+IFERROR(ROUND(INDEX(FCSTSDV!$D$2:$N$674,MATCH(ok!$D140,FCSTSDV!$C$2:$C$674,0),MATCH(ok!AC$3,FCSTSDV!$D$1:$N$1,0))/ok!$F140,1),0)</f>
        <v>0</v>
      </c>
      <c r="AD140" s="92">
        <f t="array" ref="AD140">+IFERROR(ROUND(INDEX(FCSTSDV!$D$2:$N$674,MATCH(ok!$D140,FCSTSDV!$C$2:$C$674,0),MATCH(ok!AD$3,FCSTSDV!$D$1:$N$1,0))/ok!$F140,1),0)</f>
        <v>0</v>
      </c>
      <c r="AE140" s="92">
        <f t="array" ref="AE140">+IFERROR(ROUND(INDEX(FCSTSDV!$D$2:$N$674,MATCH(ok!$D140,FCSTSDV!$C$2:$C$674,0),MATCH(ok!AE$3,FCSTSDV!$D$1:$N$1,0))/ok!$F140,1),0)</f>
        <v>0</v>
      </c>
      <c r="AF140" s="92">
        <f t="array" ref="AF140">+IFERROR(ROUND(INDEX(FCSTSDV!$D$2:$N$674,MATCH(ok!$D140,FCSTSDV!$C$2:$C$674,0),MATCH(ok!AF$3,FCSTSDV!$D$1:$N$1,0))/ok!$F140,1),0)</f>
        <v>0</v>
      </c>
      <c r="AG140" s="92">
        <f t="array" ref="AG140">+IFERROR(ROUND(INDEX(FCSTSDV!$D$2:$N$674,MATCH(ok!$D140,FCSTSDV!$C$2:$C$674,0),MATCH(ok!AG$3,FCSTSDV!$D$1:$N$1,0))/ok!$F140,1),0)</f>
        <v>0</v>
      </c>
    </row>
    <row r="141" spans="1:33" ht="20.100000000000001" customHeight="1">
      <c r="A141" s="813"/>
      <c r="B141" s="795"/>
      <c r="C141" s="50"/>
      <c r="D141" s="32" t="s">
        <v>97</v>
      </c>
      <c r="E141" s="204" t="str">
        <f>+E137</f>
        <v>250*125*80.1</v>
      </c>
      <c r="F141" s="49">
        <v>11000</v>
      </c>
      <c r="G141" s="48"/>
      <c r="H141" s="48"/>
      <c r="I141" s="785"/>
      <c r="J141" s="79">
        <f>+IF(SUM(K141:L141)&lt;&gt;$N$3,ROUND(IFERROR(VLOOKUP(D141,FCSTSDV!$C$2:$C$285,2,0),0)/ok!F141+0,0),0)</f>
        <v>0</v>
      </c>
      <c r="K141" s="92">
        <f t="array" ref="K141">+IFERROR(ROUND(INDEX(FCSTSDV!$D$2:$N$674,MATCH(ok!$D141,FCSTSDV!$C$2:$C$674,0),MATCH(ok!K$3,FCSTSDV!$D$1:$N$1,0))/ok!$F141,1),0)</f>
        <v>0</v>
      </c>
      <c r="L141" s="92">
        <f t="array" ref="L141">+IFERROR(ROUND(INDEX(FCSTSDV!$D$2:$N$674,MATCH(ok!$D141,FCSTSDV!$C$2:$C$674,0),MATCH(ok!L$3,FCSTSDV!$D$1:$N$1,0))/ok!$F141,1),0)</f>
        <v>0</v>
      </c>
      <c r="M141" s="92">
        <f t="array" ref="M141">+IFERROR(ROUND(INDEX(FCSTSDV!$D$2:$N$674,MATCH(ok!$D141,FCSTSDV!$C$2:$C$674,0),MATCH(ok!M$3,FCSTSDV!$D$1:$N$1,0))/ok!$F141,1),0)</f>
        <v>0</v>
      </c>
      <c r="N141" s="92">
        <f t="array" ref="N141">+IFERROR(ROUND(INDEX(FCSTSDV!$D$2:$N$674,MATCH(ok!$D141,FCSTSDV!$C$2:$C$674,0),MATCH(ok!N$3,FCSTSDV!$D$1:$N$1,0))/ok!$F141,1),0)</f>
        <v>0</v>
      </c>
      <c r="O141" s="92">
        <f t="array" ref="O141">+IFERROR(ROUND(INDEX(FCSTSDV!$D$2:$N$674,MATCH(ok!$D141,FCSTSDV!$C$2:$C$674,0),MATCH(ok!O$3,FCSTSDV!$D$1:$N$1,0))/ok!$F141,1),0)</f>
        <v>0</v>
      </c>
      <c r="P141" s="92">
        <f t="array" ref="P141">+IFERROR(ROUND(INDEX(FCSTSDV!$D$2:$N$674,MATCH(ok!$D141,FCSTSDV!$C$2:$C$674,0),MATCH(ok!P$3,FCSTSDV!$D$1:$N$1,0))/ok!$F141,1),0)</f>
        <v>0</v>
      </c>
      <c r="Q141" s="92">
        <f t="array" ref="Q141">+IFERROR(ROUND(INDEX(FCSTSDV!$D$2:$N$674,MATCH(ok!$D141,FCSTSDV!$C$2:$C$674,0),MATCH(ok!Q$3,FCSTSDV!$D$1:$N$1,0))/ok!$F141,1),0)</f>
        <v>0</v>
      </c>
      <c r="R141" s="92">
        <f t="array" ref="R141">+IFERROR(ROUND(INDEX(FCSTSDV!$D$2:$N$674,MATCH(ok!$D141,FCSTSDV!$C$2:$C$674,0),MATCH(ok!R$3,FCSTSDV!$D$1:$N$1,0))/ok!$F141,1),0)</f>
        <v>0</v>
      </c>
      <c r="S141" s="92">
        <f t="array" ref="S141">+IFERROR(ROUND(INDEX(FCSTSDV!$D$2:$N$674,MATCH(ok!$D141,FCSTSDV!$C$2:$C$674,0),MATCH(ok!S$3,FCSTSDV!$D$1:$N$1,0))/ok!$F141,1),0)</f>
        <v>0</v>
      </c>
      <c r="T141" s="92">
        <f t="array" ref="T141">+IFERROR(ROUND(INDEX(FCSTSDV!$D$2:$N$674,MATCH(ok!$D141,FCSTSDV!$C$2:$C$674,0),MATCH(ok!T$3,FCSTSDV!$D$1:$N$1,0))/ok!$F141,1),0)</f>
        <v>0</v>
      </c>
      <c r="U141" s="92">
        <f t="array" ref="U141">+IFERROR(ROUND(INDEX(FCSTSDV!$D$2:$N$674,MATCH(ok!$D141,FCSTSDV!$C$2:$C$674,0),MATCH(ok!U$3,FCSTSDV!$D$1:$N$1,0))/ok!$F141,1),0)</f>
        <v>0</v>
      </c>
      <c r="V141" s="92">
        <f t="array" ref="V141">+IFERROR(ROUND(INDEX(FCSTSDV!$D$2:$N$674,MATCH(ok!$D141,FCSTSDV!$C$2:$C$674,0),MATCH(ok!V$3,FCSTSDV!$D$1:$N$1,0))/ok!$F141,1),0)</f>
        <v>0</v>
      </c>
      <c r="W141" s="92">
        <f t="array" ref="W141">+IFERROR(ROUND(INDEX(FCSTSDV!$D$2:$N$674,MATCH(ok!$D141,FCSTSDV!$C$2:$C$674,0),MATCH(ok!W$3,FCSTSDV!$D$1:$N$1,0))/ok!$F141,1),0)</f>
        <v>0</v>
      </c>
      <c r="X141" s="92">
        <f t="array" ref="X141">+IFERROR(ROUND(INDEX(FCSTSDV!$D$2:$N$674,MATCH(ok!$D141,FCSTSDV!$C$2:$C$674,0),MATCH(ok!X$3,FCSTSDV!$D$1:$N$1,0))/ok!$F141,1),0)</f>
        <v>0</v>
      </c>
      <c r="Y141" s="92">
        <f t="array" ref="Y141">+IFERROR(ROUND(INDEX(FCSTSDV!$D$2:$N$674,MATCH(ok!$D141,FCSTSDV!$C$2:$C$674,0),MATCH(ok!Y$3,FCSTSDV!$D$1:$N$1,0))/ok!$F141,1),0)</f>
        <v>0</v>
      </c>
      <c r="Z141" s="92">
        <f t="array" ref="Z141">+IFERROR(ROUND(INDEX(FCSTSDV!$D$2:$N$674,MATCH(ok!$D141,FCSTSDV!$C$2:$C$674,0),MATCH(ok!Z$3,FCSTSDV!$D$1:$N$1,0))/ok!$F141,1),0)</f>
        <v>0</v>
      </c>
      <c r="AA141" s="92">
        <f t="array" ref="AA141">+IFERROR(ROUND(INDEX(FCSTSDV!$D$2:$N$674,MATCH(ok!$D141,FCSTSDV!$C$2:$C$674,0),MATCH(ok!AA$3,FCSTSDV!$D$1:$N$1,0))/ok!$F141,1),0)</f>
        <v>0</v>
      </c>
      <c r="AB141" s="92">
        <f t="array" ref="AB141">+IFERROR(ROUND(INDEX(FCSTSDV!$D$2:$N$674,MATCH(ok!$D141,FCSTSDV!$C$2:$C$674,0),MATCH(ok!AB$3,FCSTSDV!$D$1:$N$1,0))/ok!$F141,1),0)</f>
        <v>0</v>
      </c>
      <c r="AC141" s="92">
        <f t="array" ref="AC141">+IFERROR(ROUND(INDEX(FCSTSDV!$D$2:$N$674,MATCH(ok!$D141,FCSTSDV!$C$2:$C$674,0),MATCH(ok!AC$3,FCSTSDV!$D$1:$N$1,0))/ok!$F141,1),0)</f>
        <v>0</v>
      </c>
      <c r="AD141" s="92">
        <f t="array" ref="AD141">+IFERROR(ROUND(INDEX(FCSTSDV!$D$2:$N$674,MATCH(ok!$D141,FCSTSDV!$C$2:$C$674,0),MATCH(ok!AD$3,FCSTSDV!$D$1:$N$1,0))/ok!$F141,1),0)</f>
        <v>0</v>
      </c>
      <c r="AE141" s="92">
        <f t="array" ref="AE141">+IFERROR(ROUND(INDEX(FCSTSDV!$D$2:$N$674,MATCH(ok!$D141,FCSTSDV!$C$2:$C$674,0),MATCH(ok!AE$3,FCSTSDV!$D$1:$N$1,0))/ok!$F141,1),0)</f>
        <v>0</v>
      </c>
      <c r="AF141" s="92">
        <f t="array" ref="AF141">+IFERROR(ROUND(INDEX(FCSTSDV!$D$2:$N$674,MATCH(ok!$D141,FCSTSDV!$C$2:$C$674,0),MATCH(ok!AF$3,FCSTSDV!$D$1:$N$1,0))/ok!$F141,1),0)</f>
        <v>0</v>
      </c>
      <c r="AG141" s="92">
        <f t="array" ref="AG141">+IFERROR(ROUND(INDEX(FCSTSDV!$D$2:$N$674,MATCH(ok!$D141,FCSTSDV!$C$2:$C$674,0),MATCH(ok!AG$3,FCSTSDV!$D$1:$N$1,0))/ok!$F141,1),0)</f>
        <v>0</v>
      </c>
    </row>
    <row r="142" spans="1:33" ht="20.100000000000001" customHeight="1">
      <c r="A142" s="807"/>
      <c r="B142" s="792"/>
      <c r="C142" s="16"/>
      <c r="D142" s="52" t="s">
        <v>153</v>
      </c>
      <c r="E142" s="205" t="str">
        <f>+E141</f>
        <v>250*125*80.1</v>
      </c>
      <c r="F142" s="53" t="s">
        <v>43</v>
      </c>
      <c r="G142" s="54"/>
      <c r="H142" s="54"/>
      <c r="I142" s="782"/>
      <c r="J142" s="263">
        <f>+SUM(J137:J141)</f>
        <v>0</v>
      </c>
      <c r="K142" s="90">
        <f t="shared" ref="K142:W142" si="25">+$I$137+$J$142-SUM(K137:K141)</f>
        <v>0</v>
      </c>
      <c r="L142" s="90">
        <f t="shared" si="25"/>
        <v>0</v>
      </c>
      <c r="M142" s="90">
        <f t="shared" si="25"/>
        <v>0</v>
      </c>
      <c r="N142" s="90">
        <f t="shared" si="25"/>
        <v>0</v>
      </c>
      <c r="O142" s="90">
        <f t="shared" si="25"/>
        <v>0</v>
      </c>
      <c r="P142" s="90">
        <f t="shared" si="25"/>
        <v>0</v>
      </c>
      <c r="Q142" s="90">
        <f t="shared" si="25"/>
        <v>0</v>
      </c>
      <c r="R142" s="90">
        <f t="shared" si="25"/>
        <v>0</v>
      </c>
      <c r="S142" s="90">
        <f t="shared" si="25"/>
        <v>0</v>
      </c>
      <c r="T142" s="90">
        <f t="shared" si="25"/>
        <v>0</v>
      </c>
      <c r="U142" s="90">
        <f t="shared" si="25"/>
        <v>0</v>
      </c>
      <c r="V142" s="90">
        <f t="shared" si="25"/>
        <v>0</v>
      </c>
      <c r="W142" s="90">
        <f t="shared" si="25"/>
        <v>0</v>
      </c>
      <c r="X142" s="90">
        <f t="shared" ref="X142:AG142" si="26">+W142-SUM(X137:X141)</f>
        <v>0</v>
      </c>
      <c r="Y142" s="90">
        <f t="shared" si="26"/>
        <v>0</v>
      </c>
      <c r="Z142" s="90">
        <f t="shared" si="26"/>
        <v>0</v>
      </c>
      <c r="AA142" s="90">
        <f t="shared" si="26"/>
        <v>0</v>
      </c>
      <c r="AB142" s="90">
        <f t="shared" si="26"/>
        <v>0</v>
      </c>
      <c r="AC142" s="90">
        <f t="shared" si="26"/>
        <v>0</v>
      </c>
      <c r="AD142" s="90">
        <f t="shared" si="26"/>
        <v>0</v>
      </c>
      <c r="AE142" s="90">
        <f t="shared" si="26"/>
        <v>0</v>
      </c>
      <c r="AF142" s="90">
        <f t="shared" si="26"/>
        <v>0</v>
      </c>
      <c r="AG142" s="90">
        <f t="shared" si="26"/>
        <v>0</v>
      </c>
    </row>
    <row r="143" spans="1:33" ht="20.100000000000001" customHeight="1">
      <c r="A143" s="806" t="s">
        <v>158</v>
      </c>
      <c r="B143" s="791" t="s">
        <v>159</v>
      </c>
      <c r="C143" s="231" t="s">
        <v>160</v>
      </c>
      <c r="D143" s="73" t="s">
        <v>104</v>
      </c>
      <c r="E143" s="203" t="s">
        <v>161</v>
      </c>
      <c r="F143" s="44">
        <v>19000</v>
      </c>
      <c r="G143" s="45"/>
      <c r="H143" s="45">
        <v>0</v>
      </c>
      <c r="I143" s="781">
        <f>+VLOOKUP(A143,Sheet2!$B$3:$C$189,2,0)</f>
        <v>0</v>
      </c>
      <c r="J143" s="79">
        <f>+IF(SUM(K143:L143)&lt;&gt;$N$3,ROUND(IFERROR(VLOOKUP(D143,FCSTSDV!$C$2:$C$285,2,0),0)/ok!F143+0,0),0)</f>
        <v>0</v>
      </c>
      <c r="K143" s="99">
        <f t="array" ref="K143">+IFERROR(ROUND(INDEX(FCSTSDV!$D$2:$N$674,MATCH(ok!$D143,FCSTSDV!$C$2:$C$674,0),MATCH(ok!K$3,FCSTSDV!$D$1:$N$1,0))/ok!$F143,1),0)</f>
        <v>0</v>
      </c>
      <c r="L143" s="99">
        <f t="array" ref="L143">+IFERROR(ROUND(INDEX(FCSTSDV!$D$2:$N$674,MATCH(ok!$D143,FCSTSDV!$C$2:$C$674,0),MATCH(ok!L$3,FCSTSDV!$D$1:$N$1,0))/ok!$F143,1),0)</f>
        <v>0</v>
      </c>
      <c r="M143" s="99">
        <f t="array" ref="M143">+IFERROR(ROUND(INDEX(FCSTSDV!$D$2:$N$674,MATCH(ok!$D143,FCSTSDV!$C$2:$C$674,0),MATCH(ok!M$3,FCSTSDV!$D$1:$N$1,0))/ok!$F143,1),0)</f>
        <v>0</v>
      </c>
      <c r="N143" s="99">
        <f t="array" ref="N143">+IFERROR(ROUND(INDEX(FCSTSDV!$D$2:$N$674,MATCH(ok!$D143,FCSTSDV!$C$2:$C$674,0),MATCH(ok!N$3,FCSTSDV!$D$1:$N$1,0))/ok!$F143,1),0)</f>
        <v>0</v>
      </c>
      <c r="O143" s="99">
        <f t="array" ref="O143">+IFERROR(ROUND(INDEX(FCSTSDV!$D$2:$N$674,MATCH(ok!$D143,FCSTSDV!$C$2:$C$674,0),MATCH(ok!O$3,FCSTSDV!$D$1:$N$1,0))/ok!$F143,1),0)</f>
        <v>0</v>
      </c>
      <c r="P143" s="99">
        <f t="array" ref="P143">+IFERROR(ROUND(INDEX(FCSTSDV!$D$2:$N$674,MATCH(ok!$D143,FCSTSDV!$C$2:$C$674,0),MATCH(ok!P$3,FCSTSDV!$D$1:$N$1,0))/ok!$F143,1),0)</f>
        <v>0</v>
      </c>
      <c r="Q143" s="99">
        <f t="array" ref="Q143">+IFERROR(ROUND(INDEX(FCSTSDV!$D$2:$N$674,MATCH(ok!$D143,FCSTSDV!$C$2:$C$674,0),MATCH(ok!Q$3,FCSTSDV!$D$1:$N$1,0))/ok!$F143,1),0)</f>
        <v>0</v>
      </c>
      <c r="R143" s="99">
        <f t="array" ref="R143">+IFERROR(ROUND(INDEX(FCSTSDV!$D$2:$N$674,MATCH(ok!$D143,FCSTSDV!$C$2:$C$674,0),MATCH(ok!R$3,FCSTSDV!$D$1:$N$1,0))/ok!$F143,1),0)</f>
        <v>0</v>
      </c>
      <c r="S143" s="99">
        <f t="array" ref="S143">+IFERROR(ROUND(INDEX(FCSTSDV!$D$2:$N$674,MATCH(ok!$D143,FCSTSDV!$C$2:$C$674,0),MATCH(ok!S$3,FCSTSDV!$D$1:$N$1,0))/ok!$F143,1),0)</f>
        <v>0</v>
      </c>
      <c r="T143" s="99">
        <f t="array" ref="T143">+IFERROR(ROUND(INDEX(FCSTSDV!$D$2:$N$674,MATCH(ok!$D143,FCSTSDV!$C$2:$C$674,0),MATCH(ok!T$3,FCSTSDV!$D$1:$N$1,0))/ok!$F143,1),0)</f>
        <v>0</v>
      </c>
      <c r="U143" s="99">
        <f t="array" ref="U143">+IFERROR(ROUND(INDEX(FCSTSDV!$D$2:$N$674,MATCH(ok!$D143,FCSTSDV!$C$2:$C$674,0),MATCH(ok!U$3,FCSTSDV!$D$1:$N$1,0))/ok!$F143,1),0)</f>
        <v>0</v>
      </c>
      <c r="V143" s="99">
        <f t="array" ref="V143">+IFERROR(ROUND(INDEX(FCSTSDV!$D$2:$N$674,MATCH(ok!$D143,FCSTSDV!$C$2:$C$674,0),MATCH(ok!V$3,FCSTSDV!$D$1:$N$1,0))/ok!$F143,1),0)</f>
        <v>0</v>
      </c>
      <c r="W143" s="99">
        <f t="array" ref="W143">+IFERROR(ROUND(INDEX(FCSTSDV!$D$2:$N$674,MATCH(ok!$D143,FCSTSDV!$C$2:$C$674,0),MATCH(ok!W$3,FCSTSDV!$D$1:$N$1,0))/ok!$F143,1),0)</f>
        <v>0</v>
      </c>
      <c r="X143" s="99">
        <f t="array" ref="X143">+IFERROR(ROUND(INDEX(FCSTSDV!$D$2:$N$674,MATCH(ok!$D143,FCSTSDV!$C$2:$C$674,0),MATCH(ok!X$3,FCSTSDV!$D$1:$N$1,0))/ok!$F143,1),0)</f>
        <v>0</v>
      </c>
      <c r="Y143" s="99">
        <f t="array" ref="Y143">+IFERROR(ROUND(INDEX(FCSTSDV!$D$2:$N$674,MATCH(ok!$D143,FCSTSDV!$C$2:$C$674,0),MATCH(ok!Y$3,FCSTSDV!$D$1:$N$1,0))/ok!$F143,1),0)</f>
        <v>0</v>
      </c>
      <c r="Z143" s="99">
        <f t="array" ref="Z143">+IFERROR(ROUND(INDEX(FCSTSDV!$D$2:$N$674,MATCH(ok!$D143,FCSTSDV!$C$2:$C$674,0),MATCH(ok!Z$3,FCSTSDV!$D$1:$N$1,0))/ok!$F143,1),0)</f>
        <v>0</v>
      </c>
      <c r="AA143" s="99">
        <f t="array" ref="AA143">+IFERROR(ROUND(INDEX(FCSTSDV!$D$2:$N$674,MATCH(ok!$D143,FCSTSDV!$C$2:$C$674,0),MATCH(ok!AA$3,FCSTSDV!$D$1:$N$1,0))/ok!$F143,1),0)</f>
        <v>0</v>
      </c>
      <c r="AB143" s="99">
        <f t="array" ref="AB143">+IFERROR(ROUND(INDEX(FCSTSDV!$D$2:$N$674,MATCH(ok!$D143,FCSTSDV!$C$2:$C$674,0),MATCH(ok!AB$3,FCSTSDV!$D$1:$N$1,0))/ok!$F143,1),0)</f>
        <v>0</v>
      </c>
      <c r="AC143" s="99">
        <f t="array" ref="AC143">+IFERROR(ROUND(INDEX(FCSTSDV!$D$2:$N$674,MATCH(ok!$D143,FCSTSDV!$C$2:$C$674,0),MATCH(ok!AC$3,FCSTSDV!$D$1:$N$1,0))/ok!$F143,1),0)</f>
        <v>0</v>
      </c>
      <c r="AD143" s="99">
        <f t="array" ref="AD143">+IFERROR(ROUND(INDEX(FCSTSDV!$D$2:$N$674,MATCH(ok!$D143,FCSTSDV!$C$2:$C$674,0),MATCH(ok!AD$3,FCSTSDV!$D$1:$N$1,0))/ok!$F143,1),0)</f>
        <v>0</v>
      </c>
      <c r="AE143" s="99">
        <f t="array" ref="AE143">+IFERROR(ROUND(INDEX(FCSTSDV!$D$2:$N$674,MATCH(ok!$D143,FCSTSDV!$C$2:$C$674,0),MATCH(ok!AE$3,FCSTSDV!$D$1:$N$1,0))/ok!$F143,1),0)</f>
        <v>0</v>
      </c>
      <c r="AF143" s="99">
        <f t="array" ref="AF143">+IFERROR(ROUND(INDEX(FCSTSDV!$D$2:$N$674,MATCH(ok!$D143,FCSTSDV!$C$2:$C$674,0),MATCH(ok!AF$3,FCSTSDV!$D$1:$N$1,0))/ok!$F143,1),0)</f>
        <v>0</v>
      </c>
      <c r="AG143" s="99">
        <f t="array" ref="AG143">+IFERROR(ROUND(INDEX(FCSTSDV!$D$2:$N$674,MATCH(ok!$D143,FCSTSDV!$C$2:$C$674,0),MATCH(ok!AG$3,FCSTSDV!$D$1:$N$1,0))/ok!$F143,1),0)</f>
        <v>0</v>
      </c>
    </row>
    <row r="144" spans="1:33" ht="20.100000000000001" customHeight="1">
      <c r="A144" s="813"/>
      <c r="B144" s="795"/>
      <c r="C144" s="124"/>
      <c r="D144" s="230" t="s">
        <v>114</v>
      </c>
      <c r="E144" s="204"/>
      <c r="F144" s="47">
        <v>15000</v>
      </c>
      <c r="G144" s="48"/>
      <c r="H144" s="48"/>
      <c r="I144" s="785"/>
      <c r="J144" s="79">
        <f>+IF(SUM(K144:L144)&lt;&gt;$N$3,ROUND(IFERROR(VLOOKUP(D144,FCSTSDV!$C$2:$C$285,2,0),0)/ok!F144+0,0),0)</f>
        <v>0</v>
      </c>
      <c r="K144" s="92">
        <f t="array" ref="K144">+IFERROR(ROUND(INDEX(FCSTSDV!$D$2:$N$674,MATCH(ok!$D144,FCSTSDV!$C$2:$C$674,0),MATCH(ok!K$3,FCSTSDV!$D$1:$N$1,0))/ok!$F144,1),0)</f>
        <v>0</v>
      </c>
      <c r="L144" s="92">
        <f t="array" ref="L144">+IFERROR(ROUND(INDEX(FCSTSDV!$D$2:$N$674,MATCH(ok!$D144,FCSTSDV!$C$2:$C$674,0),MATCH(ok!L$3,FCSTSDV!$D$1:$N$1,0))/ok!$F144,1),0)</f>
        <v>0</v>
      </c>
      <c r="M144" s="92">
        <f t="array" ref="M144">+IFERROR(ROUND(INDEX(FCSTSDV!$D$2:$N$674,MATCH(ok!$D144,FCSTSDV!$C$2:$C$674,0),MATCH(ok!M$3,FCSTSDV!$D$1:$N$1,0))/ok!$F144,1),0)</f>
        <v>0</v>
      </c>
      <c r="N144" s="92">
        <f t="array" ref="N144">+IFERROR(ROUND(INDEX(FCSTSDV!$D$2:$N$674,MATCH(ok!$D144,FCSTSDV!$C$2:$C$674,0),MATCH(ok!N$3,FCSTSDV!$D$1:$N$1,0))/ok!$F144,1),0)</f>
        <v>0</v>
      </c>
      <c r="O144" s="92">
        <f t="array" ref="O144">+IFERROR(ROUND(INDEX(FCSTSDV!$D$2:$N$674,MATCH(ok!$D144,FCSTSDV!$C$2:$C$674,0),MATCH(ok!O$3,FCSTSDV!$D$1:$N$1,0))/ok!$F144,1),0)</f>
        <v>0</v>
      </c>
      <c r="P144" s="92">
        <f t="array" ref="P144">+IFERROR(ROUND(INDEX(FCSTSDV!$D$2:$N$674,MATCH(ok!$D144,FCSTSDV!$C$2:$C$674,0),MATCH(ok!P$3,FCSTSDV!$D$1:$N$1,0))/ok!$F144,1),0)</f>
        <v>0</v>
      </c>
      <c r="Q144" s="92">
        <f t="array" ref="Q144">+IFERROR(ROUND(INDEX(FCSTSDV!$D$2:$N$674,MATCH(ok!$D144,FCSTSDV!$C$2:$C$674,0),MATCH(ok!Q$3,FCSTSDV!$D$1:$N$1,0))/ok!$F144,1),0)</f>
        <v>0</v>
      </c>
      <c r="R144" s="92">
        <f t="array" ref="R144">+IFERROR(ROUND(INDEX(FCSTSDV!$D$2:$N$674,MATCH(ok!$D144,FCSTSDV!$C$2:$C$674,0),MATCH(ok!R$3,FCSTSDV!$D$1:$N$1,0))/ok!$F144,1),0)</f>
        <v>0</v>
      </c>
      <c r="S144" s="92">
        <f t="array" ref="S144">+IFERROR(ROUND(INDEX(FCSTSDV!$D$2:$N$674,MATCH(ok!$D144,FCSTSDV!$C$2:$C$674,0),MATCH(ok!S$3,FCSTSDV!$D$1:$N$1,0))/ok!$F144,1),0)</f>
        <v>0</v>
      </c>
      <c r="T144" s="92">
        <f t="array" ref="T144">+IFERROR(ROUND(INDEX(FCSTSDV!$D$2:$N$674,MATCH(ok!$D144,FCSTSDV!$C$2:$C$674,0),MATCH(ok!T$3,FCSTSDV!$D$1:$N$1,0))/ok!$F144,1),0)</f>
        <v>0</v>
      </c>
      <c r="U144" s="92">
        <f t="array" ref="U144">+IFERROR(ROUND(INDEX(FCSTSDV!$D$2:$N$674,MATCH(ok!$D144,FCSTSDV!$C$2:$C$674,0),MATCH(ok!U$3,FCSTSDV!$D$1:$N$1,0))/ok!$F144,1),0)</f>
        <v>0</v>
      </c>
      <c r="V144" s="92">
        <f t="array" ref="V144">+IFERROR(ROUND(INDEX(FCSTSDV!$D$2:$N$674,MATCH(ok!$D144,FCSTSDV!$C$2:$C$674,0),MATCH(ok!V$3,FCSTSDV!$D$1:$N$1,0))/ok!$F144,1),0)</f>
        <v>0</v>
      </c>
      <c r="W144" s="92">
        <f t="array" ref="W144">+IFERROR(ROUND(INDEX(FCSTSDV!$D$2:$N$674,MATCH(ok!$D144,FCSTSDV!$C$2:$C$674,0),MATCH(ok!W$3,FCSTSDV!$D$1:$N$1,0))/ok!$F144,1),0)</f>
        <v>0</v>
      </c>
      <c r="X144" s="92">
        <f t="array" ref="X144">+IFERROR(ROUND(INDEX(FCSTSDV!$D$2:$N$674,MATCH(ok!$D144,FCSTSDV!$C$2:$C$674,0),MATCH(ok!X$3,FCSTSDV!$D$1:$N$1,0))/ok!$F144,1),0)</f>
        <v>0</v>
      </c>
      <c r="Y144" s="92">
        <f t="array" ref="Y144">+IFERROR(ROUND(INDEX(FCSTSDV!$D$2:$N$674,MATCH(ok!$D144,FCSTSDV!$C$2:$C$674,0),MATCH(ok!Y$3,FCSTSDV!$D$1:$N$1,0))/ok!$F144,1),0)</f>
        <v>0</v>
      </c>
      <c r="Z144" s="92">
        <f t="array" ref="Z144">+IFERROR(ROUND(INDEX(FCSTSDV!$D$2:$N$674,MATCH(ok!$D144,FCSTSDV!$C$2:$C$674,0),MATCH(ok!Z$3,FCSTSDV!$D$1:$N$1,0))/ok!$F144,1),0)</f>
        <v>0</v>
      </c>
      <c r="AA144" s="92">
        <f t="array" ref="AA144">+IFERROR(ROUND(INDEX(FCSTSDV!$D$2:$N$674,MATCH(ok!$D144,FCSTSDV!$C$2:$C$674,0),MATCH(ok!AA$3,FCSTSDV!$D$1:$N$1,0))/ok!$F144,1),0)</f>
        <v>0</v>
      </c>
      <c r="AB144" s="92">
        <f t="array" ref="AB144">+IFERROR(ROUND(INDEX(FCSTSDV!$D$2:$N$674,MATCH(ok!$D144,FCSTSDV!$C$2:$C$674,0),MATCH(ok!AB$3,FCSTSDV!$D$1:$N$1,0))/ok!$F144,1),0)</f>
        <v>0</v>
      </c>
      <c r="AC144" s="92">
        <f t="array" ref="AC144">+IFERROR(ROUND(INDEX(FCSTSDV!$D$2:$N$674,MATCH(ok!$D144,FCSTSDV!$C$2:$C$674,0),MATCH(ok!AC$3,FCSTSDV!$D$1:$N$1,0))/ok!$F144,1),0)</f>
        <v>0</v>
      </c>
      <c r="AD144" s="92">
        <f t="array" ref="AD144">+IFERROR(ROUND(INDEX(FCSTSDV!$D$2:$N$674,MATCH(ok!$D144,FCSTSDV!$C$2:$C$674,0),MATCH(ok!AD$3,FCSTSDV!$D$1:$N$1,0))/ok!$F144,1),0)</f>
        <v>0</v>
      </c>
      <c r="AE144" s="92">
        <f t="array" ref="AE144">+IFERROR(ROUND(INDEX(FCSTSDV!$D$2:$N$674,MATCH(ok!$D144,FCSTSDV!$C$2:$C$674,0),MATCH(ok!AE$3,FCSTSDV!$D$1:$N$1,0))/ok!$F144,1),0)</f>
        <v>0</v>
      </c>
      <c r="AF144" s="92">
        <f t="array" ref="AF144">+IFERROR(ROUND(INDEX(FCSTSDV!$D$2:$N$674,MATCH(ok!$D144,FCSTSDV!$C$2:$C$674,0),MATCH(ok!AF$3,FCSTSDV!$D$1:$N$1,0))/ok!$F144,1),0)</f>
        <v>0</v>
      </c>
      <c r="AG144" s="92">
        <f t="array" ref="AG144">+IFERROR(ROUND(INDEX(FCSTSDV!$D$2:$N$674,MATCH(ok!$D144,FCSTSDV!$C$2:$C$674,0),MATCH(ok!AG$3,FCSTSDV!$D$1:$N$1,0))/ok!$F144,1),0)</f>
        <v>0</v>
      </c>
    </row>
    <row r="145" spans="1:33" ht="20.100000000000001" customHeight="1">
      <c r="A145" s="813"/>
      <c r="B145" s="795"/>
      <c r="C145" s="124"/>
      <c r="D145" s="230" t="s">
        <v>117</v>
      </c>
      <c r="E145" s="204"/>
      <c r="F145" s="47">
        <v>15000</v>
      </c>
      <c r="G145" s="48"/>
      <c r="H145" s="48"/>
      <c r="I145" s="785"/>
      <c r="J145" s="79">
        <f>+IF(SUM(K145:L145)&lt;&gt;$N$3,ROUND(IFERROR(VLOOKUP(D145,FCSTSDV!$C$2:$C$285,2,0),0)/ok!F145+0,0),0)</f>
        <v>0</v>
      </c>
      <c r="K145" s="92">
        <f t="array" ref="K145">+IFERROR(ROUND(INDEX(FCSTSDV!$D$2:$N$674,MATCH(ok!$D145,FCSTSDV!$C$2:$C$674,0),MATCH(ok!K$3,FCSTSDV!$D$1:$N$1,0))/ok!$F145,1),0)</f>
        <v>0</v>
      </c>
      <c r="L145" s="92">
        <f t="array" ref="L145">+IFERROR(ROUND(INDEX(FCSTSDV!$D$2:$N$674,MATCH(ok!$D145,FCSTSDV!$C$2:$C$674,0),MATCH(ok!L$3,FCSTSDV!$D$1:$N$1,0))/ok!$F145,1),0)</f>
        <v>0</v>
      </c>
      <c r="M145" s="92">
        <f t="array" ref="M145">+IFERROR(ROUND(INDEX(FCSTSDV!$D$2:$N$674,MATCH(ok!$D145,FCSTSDV!$C$2:$C$674,0),MATCH(ok!M$3,FCSTSDV!$D$1:$N$1,0))/ok!$F145,1),0)</f>
        <v>0</v>
      </c>
      <c r="N145" s="92">
        <f t="array" ref="N145">+IFERROR(ROUND(INDEX(FCSTSDV!$D$2:$N$674,MATCH(ok!$D145,FCSTSDV!$C$2:$C$674,0),MATCH(ok!N$3,FCSTSDV!$D$1:$N$1,0))/ok!$F145,1),0)</f>
        <v>0</v>
      </c>
      <c r="O145" s="92">
        <f t="array" ref="O145">+IFERROR(ROUND(INDEX(FCSTSDV!$D$2:$N$674,MATCH(ok!$D145,FCSTSDV!$C$2:$C$674,0),MATCH(ok!O$3,FCSTSDV!$D$1:$N$1,0))/ok!$F145,1),0)</f>
        <v>0</v>
      </c>
      <c r="P145" s="92">
        <f t="array" ref="P145">+IFERROR(ROUND(INDEX(FCSTSDV!$D$2:$N$674,MATCH(ok!$D145,FCSTSDV!$C$2:$C$674,0),MATCH(ok!P$3,FCSTSDV!$D$1:$N$1,0))/ok!$F145,1),0)</f>
        <v>0</v>
      </c>
      <c r="Q145" s="92">
        <f t="array" ref="Q145">+IFERROR(ROUND(INDEX(FCSTSDV!$D$2:$N$674,MATCH(ok!$D145,FCSTSDV!$C$2:$C$674,0),MATCH(ok!Q$3,FCSTSDV!$D$1:$N$1,0))/ok!$F145,1),0)</f>
        <v>0</v>
      </c>
      <c r="R145" s="92">
        <f t="array" ref="R145">+IFERROR(ROUND(INDEX(FCSTSDV!$D$2:$N$674,MATCH(ok!$D145,FCSTSDV!$C$2:$C$674,0),MATCH(ok!R$3,FCSTSDV!$D$1:$N$1,0))/ok!$F145,1),0)</f>
        <v>0</v>
      </c>
      <c r="S145" s="92">
        <f t="array" ref="S145">+IFERROR(ROUND(INDEX(FCSTSDV!$D$2:$N$674,MATCH(ok!$D145,FCSTSDV!$C$2:$C$674,0),MATCH(ok!S$3,FCSTSDV!$D$1:$N$1,0))/ok!$F145,1),0)</f>
        <v>0</v>
      </c>
      <c r="T145" s="92">
        <f t="array" ref="T145">+IFERROR(ROUND(INDEX(FCSTSDV!$D$2:$N$674,MATCH(ok!$D145,FCSTSDV!$C$2:$C$674,0),MATCH(ok!T$3,FCSTSDV!$D$1:$N$1,0))/ok!$F145,1),0)</f>
        <v>0</v>
      </c>
      <c r="U145" s="92">
        <f t="array" ref="U145">+IFERROR(ROUND(INDEX(FCSTSDV!$D$2:$N$674,MATCH(ok!$D145,FCSTSDV!$C$2:$C$674,0),MATCH(ok!U$3,FCSTSDV!$D$1:$N$1,0))/ok!$F145,1),0)</f>
        <v>0</v>
      </c>
      <c r="V145" s="92">
        <f t="array" ref="V145">+IFERROR(ROUND(INDEX(FCSTSDV!$D$2:$N$674,MATCH(ok!$D145,FCSTSDV!$C$2:$C$674,0),MATCH(ok!V$3,FCSTSDV!$D$1:$N$1,0))/ok!$F145,1),0)</f>
        <v>0</v>
      </c>
      <c r="W145" s="92">
        <f t="array" ref="W145">+IFERROR(ROUND(INDEX(FCSTSDV!$D$2:$N$674,MATCH(ok!$D145,FCSTSDV!$C$2:$C$674,0),MATCH(ok!W$3,FCSTSDV!$D$1:$N$1,0))/ok!$F145,1),0)</f>
        <v>0</v>
      </c>
      <c r="X145" s="92">
        <f t="array" ref="X145">+IFERROR(ROUND(INDEX(FCSTSDV!$D$2:$N$674,MATCH(ok!$D145,FCSTSDV!$C$2:$C$674,0),MATCH(ok!X$3,FCSTSDV!$D$1:$N$1,0))/ok!$F145,1),0)</f>
        <v>0</v>
      </c>
      <c r="Y145" s="92">
        <f t="array" ref="Y145">+IFERROR(ROUND(INDEX(FCSTSDV!$D$2:$N$674,MATCH(ok!$D145,FCSTSDV!$C$2:$C$674,0),MATCH(ok!Y$3,FCSTSDV!$D$1:$N$1,0))/ok!$F145,1),0)</f>
        <v>0</v>
      </c>
      <c r="Z145" s="92">
        <f t="array" ref="Z145">+IFERROR(ROUND(INDEX(FCSTSDV!$D$2:$N$674,MATCH(ok!$D145,FCSTSDV!$C$2:$C$674,0),MATCH(ok!Z$3,FCSTSDV!$D$1:$N$1,0))/ok!$F145,1),0)</f>
        <v>0</v>
      </c>
      <c r="AA145" s="92">
        <f t="array" ref="AA145">+IFERROR(ROUND(INDEX(FCSTSDV!$D$2:$N$674,MATCH(ok!$D145,FCSTSDV!$C$2:$C$674,0),MATCH(ok!AA$3,FCSTSDV!$D$1:$N$1,0))/ok!$F145,1),0)</f>
        <v>0</v>
      </c>
      <c r="AB145" s="92">
        <f t="array" ref="AB145">+IFERROR(ROUND(INDEX(FCSTSDV!$D$2:$N$674,MATCH(ok!$D145,FCSTSDV!$C$2:$C$674,0),MATCH(ok!AB$3,FCSTSDV!$D$1:$N$1,0))/ok!$F145,1),0)</f>
        <v>0</v>
      </c>
      <c r="AC145" s="92">
        <f t="array" ref="AC145">+IFERROR(ROUND(INDEX(FCSTSDV!$D$2:$N$674,MATCH(ok!$D145,FCSTSDV!$C$2:$C$674,0),MATCH(ok!AC$3,FCSTSDV!$D$1:$N$1,0))/ok!$F145,1),0)</f>
        <v>0</v>
      </c>
      <c r="AD145" s="92">
        <f t="array" ref="AD145">+IFERROR(ROUND(INDEX(FCSTSDV!$D$2:$N$674,MATCH(ok!$D145,FCSTSDV!$C$2:$C$674,0),MATCH(ok!AD$3,FCSTSDV!$D$1:$N$1,0))/ok!$F145,1),0)</f>
        <v>0</v>
      </c>
      <c r="AE145" s="92">
        <f t="array" ref="AE145">+IFERROR(ROUND(INDEX(FCSTSDV!$D$2:$N$674,MATCH(ok!$D145,FCSTSDV!$C$2:$C$674,0),MATCH(ok!AE$3,FCSTSDV!$D$1:$N$1,0))/ok!$F145,1),0)</f>
        <v>0</v>
      </c>
      <c r="AF145" s="92">
        <f t="array" ref="AF145">+IFERROR(ROUND(INDEX(FCSTSDV!$D$2:$N$674,MATCH(ok!$D145,FCSTSDV!$C$2:$C$674,0),MATCH(ok!AF$3,FCSTSDV!$D$1:$N$1,0))/ok!$F145,1),0)</f>
        <v>0</v>
      </c>
      <c r="AG145" s="92">
        <f t="array" ref="AG145">+IFERROR(ROUND(INDEX(FCSTSDV!$D$2:$N$674,MATCH(ok!$D145,FCSTSDV!$C$2:$C$674,0),MATCH(ok!AG$3,FCSTSDV!$D$1:$N$1,0))/ok!$F145,1),0)</f>
        <v>0</v>
      </c>
    </row>
    <row r="146" spans="1:33" ht="20.100000000000001" customHeight="1">
      <c r="A146" s="813"/>
      <c r="B146" s="795"/>
      <c r="C146" s="125"/>
      <c r="D146" s="32" t="s">
        <v>109</v>
      </c>
      <c r="E146" s="204" t="str">
        <f>+E143</f>
        <v>250*125*76.5</v>
      </c>
      <c r="F146" s="49">
        <v>15000</v>
      </c>
      <c r="G146" s="48"/>
      <c r="H146" s="48"/>
      <c r="I146" s="785"/>
      <c r="J146" s="79">
        <f>+IF(SUM(K146:L146)&lt;&gt;$N$3,ROUND(IFERROR(VLOOKUP(D146,FCSTSDV!$C$2:$C$285,2,0),0)/ok!F146+0,0),0)</f>
        <v>0</v>
      </c>
      <c r="K146" s="92">
        <f t="array" ref="K146">+IFERROR(ROUND(INDEX(FCSTSDV!$D$2:$N$674,MATCH(ok!$D146,FCSTSDV!$C$2:$C$674,0),MATCH(ok!K$3,FCSTSDV!$D$1:$N$1,0))/ok!$F146,1),0)</f>
        <v>0</v>
      </c>
      <c r="L146" s="92">
        <f t="array" ref="L146">+IFERROR(ROUND(INDEX(FCSTSDV!$D$2:$N$674,MATCH(ok!$D146,FCSTSDV!$C$2:$C$674,0),MATCH(ok!L$3,FCSTSDV!$D$1:$N$1,0))/ok!$F146,1),0)</f>
        <v>0</v>
      </c>
      <c r="M146" s="92">
        <f t="array" ref="M146">+IFERROR(ROUND(INDEX(FCSTSDV!$D$2:$N$674,MATCH(ok!$D146,FCSTSDV!$C$2:$C$674,0),MATCH(ok!M$3,FCSTSDV!$D$1:$N$1,0))/ok!$F146,1),0)</f>
        <v>0</v>
      </c>
      <c r="N146" s="92">
        <f t="array" ref="N146">+IFERROR(ROUND(INDEX(FCSTSDV!$D$2:$N$674,MATCH(ok!$D146,FCSTSDV!$C$2:$C$674,0),MATCH(ok!N$3,FCSTSDV!$D$1:$N$1,0))/ok!$F146,1),0)</f>
        <v>0</v>
      </c>
      <c r="O146" s="92">
        <f t="array" ref="O146">+IFERROR(ROUND(INDEX(FCSTSDV!$D$2:$N$674,MATCH(ok!$D146,FCSTSDV!$C$2:$C$674,0),MATCH(ok!O$3,FCSTSDV!$D$1:$N$1,0))/ok!$F146,1),0)</f>
        <v>0</v>
      </c>
      <c r="P146" s="92">
        <f t="array" ref="P146">+IFERROR(ROUND(INDEX(FCSTSDV!$D$2:$N$674,MATCH(ok!$D146,FCSTSDV!$C$2:$C$674,0),MATCH(ok!P$3,FCSTSDV!$D$1:$N$1,0))/ok!$F146,1),0)</f>
        <v>0</v>
      </c>
      <c r="Q146" s="92">
        <f t="array" ref="Q146">+IFERROR(ROUND(INDEX(FCSTSDV!$D$2:$N$674,MATCH(ok!$D146,FCSTSDV!$C$2:$C$674,0),MATCH(ok!Q$3,FCSTSDV!$D$1:$N$1,0))/ok!$F146,1),0)</f>
        <v>0</v>
      </c>
      <c r="R146" s="92">
        <f t="array" ref="R146">+IFERROR(ROUND(INDEX(FCSTSDV!$D$2:$N$674,MATCH(ok!$D146,FCSTSDV!$C$2:$C$674,0),MATCH(ok!R$3,FCSTSDV!$D$1:$N$1,0))/ok!$F146,1),0)</f>
        <v>0</v>
      </c>
      <c r="S146" s="92">
        <f t="array" ref="S146">+IFERROR(ROUND(INDEX(FCSTSDV!$D$2:$N$674,MATCH(ok!$D146,FCSTSDV!$C$2:$C$674,0),MATCH(ok!S$3,FCSTSDV!$D$1:$N$1,0))/ok!$F146,1),0)</f>
        <v>0</v>
      </c>
      <c r="T146" s="92">
        <f t="array" ref="T146">+IFERROR(ROUND(INDEX(FCSTSDV!$D$2:$N$674,MATCH(ok!$D146,FCSTSDV!$C$2:$C$674,0),MATCH(ok!T$3,FCSTSDV!$D$1:$N$1,0))/ok!$F146,1),0)</f>
        <v>0</v>
      </c>
      <c r="U146" s="92">
        <f t="array" ref="U146">+IFERROR(ROUND(INDEX(FCSTSDV!$D$2:$N$674,MATCH(ok!$D146,FCSTSDV!$C$2:$C$674,0),MATCH(ok!U$3,FCSTSDV!$D$1:$N$1,0))/ok!$F146,1),0)</f>
        <v>0</v>
      </c>
      <c r="V146" s="92">
        <f t="array" ref="V146">+IFERROR(ROUND(INDEX(FCSTSDV!$D$2:$N$674,MATCH(ok!$D146,FCSTSDV!$C$2:$C$674,0),MATCH(ok!V$3,FCSTSDV!$D$1:$N$1,0))/ok!$F146,1),0)</f>
        <v>0</v>
      </c>
      <c r="W146" s="92">
        <f t="array" ref="W146">+IFERROR(ROUND(INDEX(FCSTSDV!$D$2:$N$674,MATCH(ok!$D146,FCSTSDV!$C$2:$C$674,0),MATCH(ok!W$3,FCSTSDV!$D$1:$N$1,0))/ok!$F146,1),0)</f>
        <v>0</v>
      </c>
      <c r="X146" s="92">
        <f t="array" ref="X146">+IFERROR(ROUND(INDEX(FCSTSDV!$D$2:$N$674,MATCH(ok!$D146,FCSTSDV!$C$2:$C$674,0),MATCH(ok!X$3,FCSTSDV!$D$1:$N$1,0))/ok!$F146,1),0)</f>
        <v>0</v>
      </c>
      <c r="Y146" s="92">
        <f t="array" ref="Y146">+IFERROR(ROUND(INDEX(FCSTSDV!$D$2:$N$674,MATCH(ok!$D146,FCSTSDV!$C$2:$C$674,0),MATCH(ok!Y$3,FCSTSDV!$D$1:$N$1,0))/ok!$F146,1),0)</f>
        <v>0</v>
      </c>
      <c r="Z146" s="92">
        <f t="array" ref="Z146">+IFERROR(ROUND(INDEX(FCSTSDV!$D$2:$N$674,MATCH(ok!$D146,FCSTSDV!$C$2:$C$674,0),MATCH(ok!Z$3,FCSTSDV!$D$1:$N$1,0))/ok!$F146,1),0)</f>
        <v>0</v>
      </c>
      <c r="AA146" s="92">
        <f t="array" ref="AA146">+IFERROR(ROUND(INDEX(FCSTSDV!$D$2:$N$674,MATCH(ok!$D146,FCSTSDV!$C$2:$C$674,0),MATCH(ok!AA$3,FCSTSDV!$D$1:$N$1,0))/ok!$F146,1),0)</f>
        <v>0</v>
      </c>
      <c r="AB146" s="92">
        <f t="array" ref="AB146">+IFERROR(ROUND(INDEX(FCSTSDV!$D$2:$N$674,MATCH(ok!$D146,FCSTSDV!$C$2:$C$674,0),MATCH(ok!AB$3,FCSTSDV!$D$1:$N$1,0))/ok!$F146,1),0)</f>
        <v>0</v>
      </c>
      <c r="AC146" s="92">
        <f t="array" ref="AC146">+IFERROR(ROUND(INDEX(FCSTSDV!$D$2:$N$674,MATCH(ok!$D146,FCSTSDV!$C$2:$C$674,0),MATCH(ok!AC$3,FCSTSDV!$D$1:$N$1,0))/ok!$F146,1),0)</f>
        <v>0</v>
      </c>
      <c r="AD146" s="92">
        <f t="array" ref="AD146">+IFERROR(ROUND(INDEX(FCSTSDV!$D$2:$N$674,MATCH(ok!$D146,FCSTSDV!$C$2:$C$674,0),MATCH(ok!AD$3,FCSTSDV!$D$1:$N$1,0))/ok!$F146,1),0)</f>
        <v>0</v>
      </c>
      <c r="AE146" s="92">
        <f t="array" ref="AE146">+IFERROR(ROUND(INDEX(FCSTSDV!$D$2:$N$674,MATCH(ok!$D146,FCSTSDV!$C$2:$C$674,0),MATCH(ok!AE$3,FCSTSDV!$D$1:$N$1,0))/ok!$F146,1),0)</f>
        <v>0</v>
      </c>
      <c r="AF146" s="92">
        <f t="array" ref="AF146">+IFERROR(ROUND(INDEX(FCSTSDV!$D$2:$N$674,MATCH(ok!$D146,FCSTSDV!$C$2:$C$674,0),MATCH(ok!AF$3,FCSTSDV!$D$1:$N$1,0))/ok!$F146,1),0)</f>
        <v>0</v>
      </c>
      <c r="AG146" s="92">
        <f t="array" ref="AG146">+IFERROR(ROUND(INDEX(FCSTSDV!$D$2:$N$674,MATCH(ok!$D146,FCSTSDV!$C$2:$C$674,0),MATCH(ok!AG$3,FCSTSDV!$D$1:$N$1,0))/ok!$F146,1),0)</f>
        <v>0</v>
      </c>
    </row>
    <row r="147" spans="1:33" ht="20.100000000000001" customHeight="1">
      <c r="A147" s="807"/>
      <c r="B147" s="792"/>
      <c r="C147" s="126"/>
      <c r="D147" s="52" t="s">
        <v>153</v>
      </c>
      <c r="E147" s="205" t="str">
        <f>+E146</f>
        <v>250*125*76.5</v>
      </c>
      <c r="F147" s="53" t="s">
        <v>43</v>
      </c>
      <c r="G147" s="54"/>
      <c r="H147" s="54"/>
      <c r="I147" s="782"/>
      <c r="J147" s="263">
        <f>+SUM(J143:J146)</f>
        <v>0</v>
      </c>
      <c r="K147" s="90">
        <f>+$I$143+$J$147-SUM(K143:K146)</f>
        <v>0</v>
      </c>
      <c r="L147" s="90">
        <f>+$I$143+$J$147-SUM(L143:L146)</f>
        <v>0</v>
      </c>
      <c r="M147" s="90">
        <f>+$I$143+$J$147-SUM(M143:M146)</f>
        <v>0</v>
      </c>
      <c r="N147" s="90">
        <f t="shared" ref="N147:W147" si="27">+$I$143+$J$147-SUM(N143:N146)</f>
        <v>0</v>
      </c>
      <c r="O147" s="90">
        <f t="shared" si="27"/>
        <v>0</v>
      </c>
      <c r="P147" s="90">
        <f t="shared" si="27"/>
        <v>0</v>
      </c>
      <c r="Q147" s="90">
        <f t="shared" si="27"/>
        <v>0</v>
      </c>
      <c r="R147" s="90">
        <f t="shared" si="27"/>
        <v>0</v>
      </c>
      <c r="S147" s="90">
        <f t="shared" si="27"/>
        <v>0</v>
      </c>
      <c r="T147" s="90">
        <f t="shared" si="27"/>
        <v>0</v>
      </c>
      <c r="U147" s="90">
        <f t="shared" si="27"/>
        <v>0</v>
      </c>
      <c r="V147" s="90">
        <f t="shared" si="27"/>
        <v>0</v>
      </c>
      <c r="W147" s="90">
        <f t="shared" si="27"/>
        <v>0</v>
      </c>
      <c r="X147" s="90">
        <f>+W147-SUM(X143:X146)</f>
        <v>0</v>
      </c>
      <c r="Y147" s="90">
        <f>+X147-SUM(Y143:Y146)</f>
        <v>0</v>
      </c>
      <c r="Z147" s="90">
        <f t="shared" ref="Z147:AG147" si="28">+Y147-SUM(Z143:Z146)</f>
        <v>0</v>
      </c>
      <c r="AA147" s="90">
        <f t="shared" si="28"/>
        <v>0</v>
      </c>
      <c r="AB147" s="90">
        <f t="shared" si="28"/>
        <v>0</v>
      </c>
      <c r="AC147" s="90">
        <f t="shared" si="28"/>
        <v>0</v>
      </c>
      <c r="AD147" s="90">
        <f t="shared" si="28"/>
        <v>0</v>
      </c>
      <c r="AE147" s="90">
        <f t="shared" si="28"/>
        <v>0</v>
      </c>
      <c r="AF147" s="90">
        <f t="shared" si="28"/>
        <v>0</v>
      </c>
      <c r="AG147" s="90">
        <f t="shared" si="28"/>
        <v>0</v>
      </c>
    </row>
    <row r="148" spans="1:33" ht="20.100000000000001" customHeight="1">
      <c r="A148" s="806" t="s">
        <v>162</v>
      </c>
      <c r="B148" s="791" t="s">
        <v>163</v>
      </c>
      <c r="C148" s="63" t="s">
        <v>107</v>
      </c>
      <c r="D148" s="73" t="s">
        <v>137</v>
      </c>
      <c r="E148" s="226" t="s">
        <v>163</v>
      </c>
      <c r="F148" s="44">
        <v>3000</v>
      </c>
      <c r="G148" s="45"/>
      <c r="H148" s="45"/>
      <c r="I148" s="781">
        <f>+VLOOKUP(A148,Sheet2!$B$3:$C$189,2,0)</f>
        <v>0</v>
      </c>
      <c r="J148" s="79">
        <f>+IF(SUM(K148:L148)&lt;&gt;$N$3,ROUND(IFERROR(VLOOKUP(D148,FCSTSDV!$C$2:$C$285,2,0),0)/ok!F148+0,0),0)</f>
        <v>0</v>
      </c>
      <c r="K148" s="99">
        <f t="array" ref="K148">+IFERROR(ROUND(INDEX(FCSTSDV!$D$2:$N$674,MATCH(ok!$D148,FCSTSDV!$C$2:$C$674,0),MATCH(ok!K$3,FCSTSDV!$D$1:$N$1,0))/ok!$F148,1),0)</f>
        <v>0</v>
      </c>
      <c r="L148" s="99">
        <f t="array" ref="L148">+IFERROR(ROUND(INDEX(FCSTSDV!$D$2:$N$674,MATCH(ok!$D148,FCSTSDV!$C$2:$C$674,0),MATCH(ok!L$3,FCSTSDV!$D$1:$N$1,0))/ok!$F148,1),0)</f>
        <v>0</v>
      </c>
      <c r="M148" s="99">
        <f t="array" ref="M148">+IFERROR(ROUND(INDEX(FCSTSDV!$D$2:$N$674,MATCH(ok!$D148,FCSTSDV!$C$2:$C$674,0),MATCH(ok!M$3,FCSTSDV!$D$1:$N$1,0))/ok!$F148,1),0)</f>
        <v>0</v>
      </c>
      <c r="N148" s="99">
        <f t="array" ref="N148">+IFERROR(ROUND(INDEX(FCSTSDV!$D$2:$N$674,MATCH(ok!$D148,FCSTSDV!$C$2:$C$674,0),MATCH(ok!N$3,FCSTSDV!$D$1:$N$1,0))/ok!$F148,1),0)</f>
        <v>0</v>
      </c>
      <c r="O148" s="99">
        <f t="array" ref="O148">+IFERROR(ROUND(INDEX(FCSTSDV!$D$2:$N$674,MATCH(ok!$D148,FCSTSDV!$C$2:$C$674,0),MATCH(ok!O$3,FCSTSDV!$D$1:$N$1,0))/ok!$F148,1),0)</f>
        <v>0</v>
      </c>
      <c r="P148" s="99">
        <f t="array" ref="P148">+IFERROR(ROUND(INDEX(FCSTSDV!$D$2:$N$674,MATCH(ok!$D148,FCSTSDV!$C$2:$C$674,0),MATCH(ok!P$3,FCSTSDV!$D$1:$N$1,0))/ok!$F148,1),0)</f>
        <v>0</v>
      </c>
      <c r="Q148" s="99">
        <f t="array" ref="Q148">+IFERROR(ROUND(INDEX(FCSTSDV!$D$2:$N$674,MATCH(ok!$D148,FCSTSDV!$C$2:$C$674,0),MATCH(ok!Q$3,FCSTSDV!$D$1:$N$1,0))/ok!$F148,1),0)</f>
        <v>0</v>
      </c>
      <c r="R148" s="99">
        <f t="array" ref="R148">+IFERROR(ROUND(INDEX(FCSTSDV!$D$2:$N$674,MATCH(ok!$D148,FCSTSDV!$C$2:$C$674,0),MATCH(ok!R$3,FCSTSDV!$D$1:$N$1,0))/ok!$F148,1),0)</f>
        <v>0</v>
      </c>
      <c r="S148" s="99">
        <f t="array" ref="S148">+IFERROR(ROUND(INDEX(FCSTSDV!$D$2:$N$674,MATCH(ok!$D148,FCSTSDV!$C$2:$C$674,0),MATCH(ok!S$3,FCSTSDV!$D$1:$N$1,0))/ok!$F148,1),0)</f>
        <v>0</v>
      </c>
      <c r="T148" s="99">
        <f t="array" ref="T148">+IFERROR(ROUND(INDEX(FCSTSDV!$D$2:$N$674,MATCH(ok!$D148,FCSTSDV!$C$2:$C$674,0),MATCH(ok!T$3,FCSTSDV!$D$1:$N$1,0))/ok!$F148,1),0)</f>
        <v>0</v>
      </c>
      <c r="U148" s="99">
        <f t="array" ref="U148">+IFERROR(ROUND(INDEX(FCSTSDV!$D$2:$N$674,MATCH(ok!$D148,FCSTSDV!$C$2:$C$674,0),MATCH(ok!U$3,FCSTSDV!$D$1:$N$1,0))/ok!$F148,1),0)</f>
        <v>0</v>
      </c>
      <c r="V148" s="99">
        <f t="array" ref="V148">+IFERROR(ROUND(INDEX(FCSTSDV!$D$2:$N$674,MATCH(ok!$D148,FCSTSDV!$C$2:$C$674,0),MATCH(ok!V$3,FCSTSDV!$D$1:$N$1,0))/ok!$F148,1),0)</f>
        <v>0</v>
      </c>
      <c r="W148" s="99">
        <f t="array" ref="W148">+IFERROR(ROUND(INDEX(FCSTSDV!$D$2:$N$674,MATCH(ok!$D148,FCSTSDV!$C$2:$C$674,0),MATCH(ok!W$3,FCSTSDV!$D$1:$N$1,0))/ok!$F148,1),0)</f>
        <v>0</v>
      </c>
      <c r="X148" s="99">
        <f t="array" ref="X148">+IFERROR(ROUND(INDEX(FCSTSDV!$D$2:$N$674,MATCH(ok!$D148,FCSTSDV!$C$2:$C$674,0),MATCH(ok!X$3,FCSTSDV!$D$1:$N$1,0))/ok!$F148,1),0)</f>
        <v>0</v>
      </c>
      <c r="Y148" s="99">
        <f t="array" ref="Y148">+IFERROR(ROUND(INDEX(FCSTSDV!$D$2:$N$674,MATCH(ok!$D148,FCSTSDV!$C$2:$C$674,0),MATCH(ok!Y$3,FCSTSDV!$D$1:$N$1,0))/ok!$F148,1),0)</f>
        <v>0</v>
      </c>
      <c r="Z148" s="99">
        <f t="array" ref="Z148">+IFERROR(ROUND(INDEX(FCSTSDV!$D$2:$N$674,MATCH(ok!$D148,FCSTSDV!$C$2:$C$674,0),MATCH(ok!Z$3,FCSTSDV!$D$1:$N$1,0))/ok!$F148,1),0)</f>
        <v>0</v>
      </c>
      <c r="AA148" s="99">
        <f t="array" ref="AA148">+IFERROR(ROUND(INDEX(FCSTSDV!$D$2:$N$674,MATCH(ok!$D148,FCSTSDV!$C$2:$C$674,0),MATCH(ok!AA$3,FCSTSDV!$D$1:$N$1,0))/ok!$F148,1),0)</f>
        <v>0</v>
      </c>
      <c r="AB148" s="99">
        <f t="array" ref="AB148">+IFERROR(ROUND(INDEX(FCSTSDV!$D$2:$N$674,MATCH(ok!$D148,FCSTSDV!$C$2:$C$674,0),MATCH(ok!AB$3,FCSTSDV!$D$1:$N$1,0))/ok!$F148,1),0)</f>
        <v>0</v>
      </c>
      <c r="AC148" s="99">
        <f t="array" ref="AC148">+IFERROR(ROUND(INDEX(FCSTSDV!$D$2:$N$674,MATCH(ok!$D148,FCSTSDV!$C$2:$C$674,0),MATCH(ok!AC$3,FCSTSDV!$D$1:$N$1,0))/ok!$F148,1),0)</f>
        <v>0</v>
      </c>
      <c r="AD148" s="99">
        <f t="array" ref="AD148">+IFERROR(ROUND(INDEX(FCSTSDV!$D$2:$N$674,MATCH(ok!$D148,FCSTSDV!$C$2:$C$674,0),MATCH(ok!AD$3,FCSTSDV!$D$1:$N$1,0))/ok!$F148,1),0)</f>
        <v>0</v>
      </c>
      <c r="AE148" s="99">
        <f t="array" ref="AE148">+IFERROR(ROUND(INDEX(FCSTSDV!$D$2:$N$674,MATCH(ok!$D148,FCSTSDV!$C$2:$C$674,0),MATCH(ok!AE$3,FCSTSDV!$D$1:$N$1,0))/ok!$F148,1),0)</f>
        <v>0</v>
      </c>
      <c r="AF148" s="99">
        <f t="array" ref="AF148">+IFERROR(ROUND(INDEX(FCSTSDV!$D$2:$N$674,MATCH(ok!$D148,FCSTSDV!$C$2:$C$674,0),MATCH(ok!AF$3,FCSTSDV!$D$1:$N$1,0))/ok!$F148,1),0)</f>
        <v>0</v>
      </c>
      <c r="AG148" s="99">
        <f t="array" ref="AG148">+IFERROR(ROUND(INDEX(FCSTSDV!$D$2:$N$674,MATCH(ok!$D148,FCSTSDV!$C$2:$C$674,0),MATCH(ok!AG$3,FCSTSDV!$D$1:$N$1,0))/ok!$F148,1),0)</f>
        <v>0</v>
      </c>
    </row>
    <row r="149" spans="1:33" ht="20.100000000000001" customHeight="1">
      <c r="A149" s="813"/>
      <c r="B149" s="795"/>
      <c r="C149" s="57" t="s">
        <v>107</v>
      </c>
      <c r="D149" s="32" t="s">
        <v>138</v>
      </c>
      <c r="E149" s="227" t="str">
        <f t="shared" ref="E149:E154" si="29">+E148</f>
        <v>420*125*120</v>
      </c>
      <c r="F149" s="49">
        <v>3000</v>
      </c>
      <c r="G149" s="48"/>
      <c r="H149" s="48"/>
      <c r="I149" s="785"/>
      <c r="J149" s="81">
        <f>+IF(SUM(K149:L149)&lt;&gt;$N$3,ROUND(IFERROR(VLOOKUP(D149,FCSTSDV!$C$2:$C$285,2,0),0)/ok!F149+0,0),0)</f>
        <v>0</v>
      </c>
      <c r="K149" s="92">
        <f t="array" ref="K149">+IFERROR(ROUND(INDEX(FCSTSDV!$D$2:$N$674,MATCH(ok!$D149,FCSTSDV!$C$2:$C$674,0),MATCH(ok!K$3,FCSTSDV!$D$1:$N$1,0))/ok!$F149,1),0)</f>
        <v>0</v>
      </c>
      <c r="L149" s="92">
        <f t="array" ref="L149">+IFERROR(ROUND(INDEX(FCSTSDV!$D$2:$N$674,MATCH(ok!$D149,FCSTSDV!$C$2:$C$674,0),MATCH(ok!L$3,FCSTSDV!$D$1:$N$1,0))/ok!$F149,1),0)</f>
        <v>0</v>
      </c>
      <c r="M149" s="92">
        <f t="array" ref="M149">+IFERROR(ROUND(INDEX(FCSTSDV!$D$2:$N$674,MATCH(ok!$D149,FCSTSDV!$C$2:$C$674,0),MATCH(ok!M$3,FCSTSDV!$D$1:$N$1,0))/ok!$F149,1),0)</f>
        <v>0</v>
      </c>
      <c r="N149" s="92">
        <f t="array" ref="N149">+IFERROR(ROUND(INDEX(FCSTSDV!$D$2:$N$674,MATCH(ok!$D149,FCSTSDV!$C$2:$C$674,0),MATCH(ok!N$3,FCSTSDV!$D$1:$N$1,0))/ok!$F149,1),0)</f>
        <v>0</v>
      </c>
      <c r="O149" s="92">
        <f t="array" ref="O149">+IFERROR(ROUND(INDEX(FCSTSDV!$D$2:$N$674,MATCH(ok!$D149,FCSTSDV!$C$2:$C$674,0),MATCH(ok!O$3,FCSTSDV!$D$1:$N$1,0))/ok!$F149,1),0)</f>
        <v>0</v>
      </c>
      <c r="P149" s="92">
        <f t="array" ref="P149">+IFERROR(ROUND(INDEX(FCSTSDV!$D$2:$N$674,MATCH(ok!$D149,FCSTSDV!$C$2:$C$674,0),MATCH(ok!P$3,FCSTSDV!$D$1:$N$1,0))/ok!$F149,1),0)</f>
        <v>0</v>
      </c>
      <c r="Q149" s="92">
        <f t="array" ref="Q149">+IFERROR(ROUND(INDEX(FCSTSDV!$D$2:$N$674,MATCH(ok!$D149,FCSTSDV!$C$2:$C$674,0),MATCH(ok!Q$3,FCSTSDV!$D$1:$N$1,0))/ok!$F149,1),0)</f>
        <v>0</v>
      </c>
      <c r="R149" s="92">
        <f t="array" ref="R149">+IFERROR(ROUND(INDEX(FCSTSDV!$D$2:$N$674,MATCH(ok!$D149,FCSTSDV!$C$2:$C$674,0),MATCH(ok!R$3,FCSTSDV!$D$1:$N$1,0))/ok!$F149,1),0)</f>
        <v>0</v>
      </c>
      <c r="S149" s="92">
        <f t="array" ref="S149">+IFERROR(ROUND(INDEX(FCSTSDV!$D$2:$N$674,MATCH(ok!$D149,FCSTSDV!$C$2:$C$674,0),MATCH(ok!S$3,FCSTSDV!$D$1:$N$1,0))/ok!$F149,1),0)</f>
        <v>0</v>
      </c>
      <c r="T149" s="92">
        <f t="array" ref="T149">+IFERROR(ROUND(INDEX(FCSTSDV!$D$2:$N$674,MATCH(ok!$D149,FCSTSDV!$C$2:$C$674,0),MATCH(ok!T$3,FCSTSDV!$D$1:$N$1,0))/ok!$F149,1),0)</f>
        <v>0</v>
      </c>
      <c r="U149" s="92">
        <f t="array" ref="U149">+IFERROR(ROUND(INDEX(FCSTSDV!$D$2:$N$674,MATCH(ok!$D149,FCSTSDV!$C$2:$C$674,0),MATCH(ok!U$3,FCSTSDV!$D$1:$N$1,0))/ok!$F149,1),0)</f>
        <v>0</v>
      </c>
      <c r="V149" s="92">
        <f t="array" ref="V149">+IFERROR(ROUND(INDEX(FCSTSDV!$D$2:$N$674,MATCH(ok!$D149,FCSTSDV!$C$2:$C$674,0),MATCH(ok!V$3,FCSTSDV!$D$1:$N$1,0))/ok!$F149,1),0)</f>
        <v>0</v>
      </c>
      <c r="W149" s="92">
        <f t="array" ref="W149">+IFERROR(ROUND(INDEX(FCSTSDV!$D$2:$N$674,MATCH(ok!$D149,FCSTSDV!$C$2:$C$674,0),MATCH(ok!W$3,FCSTSDV!$D$1:$N$1,0))/ok!$F149,1),0)</f>
        <v>0</v>
      </c>
      <c r="X149" s="92">
        <f t="array" ref="X149">+IFERROR(ROUND(INDEX(FCSTSDV!$D$2:$N$674,MATCH(ok!$D149,FCSTSDV!$C$2:$C$674,0),MATCH(ok!X$3,FCSTSDV!$D$1:$N$1,0))/ok!$F149,1),0)</f>
        <v>0</v>
      </c>
      <c r="Y149" s="92">
        <f t="array" ref="Y149">+IFERROR(ROUND(INDEX(FCSTSDV!$D$2:$N$674,MATCH(ok!$D149,FCSTSDV!$C$2:$C$674,0),MATCH(ok!Y$3,FCSTSDV!$D$1:$N$1,0))/ok!$F149,1),0)</f>
        <v>0</v>
      </c>
      <c r="Z149" s="92">
        <f t="array" ref="Z149">+IFERROR(ROUND(INDEX(FCSTSDV!$D$2:$N$674,MATCH(ok!$D149,FCSTSDV!$C$2:$C$674,0),MATCH(ok!Z$3,FCSTSDV!$D$1:$N$1,0))/ok!$F149,1),0)</f>
        <v>0</v>
      </c>
      <c r="AA149" s="92">
        <f t="array" ref="AA149">+IFERROR(ROUND(INDEX(FCSTSDV!$D$2:$N$674,MATCH(ok!$D149,FCSTSDV!$C$2:$C$674,0),MATCH(ok!AA$3,FCSTSDV!$D$1:$N$1,0))/ok!$F149,1),0)</f>
        <v>0</v>
      </c>
      <c r="AB149" s="92">
        <f t="array" ref="AB149">+IFERROR(ROUND(INDEX(FCSTSDV!$D$2:$N$674,MATCH(ok!$D149,FCSTSDV!$C$2:$C$674,0),MATCH(ok!AB$3,FCSTSDV!$D$1:$N$1,0))/ok!$F149,1),0)</f>
        <v>0</v>
      </c>
      <c r="AC149" s="92">
        <f t="array" ref="AC149">+IFERROR(ROUND(INDEX(FCSTSDV!$D$2:$N$674,MATCH(ok!$D149,FCSTSDV!$C$2:$C$674,0),MATCH(ok!AC$3,FCSTSDV!$D$1:$N$1,0))/ok!$F149,1),0)</f>
        <v>0</v>
      </c>
      <c r="AD149" s="92">
        <f t="array" ref="AD149">+IFERROR(ROUND(INDEX(FCSTSDV!$D$2:$N$674,MATCH(ok!$D149,FCSTSDV!$C$2:$C$674,0),MATCH(ok!AD$3,FCSTSDV!$D$1:$N$1,0))/ok!$F149,1),0)</f>
        <v>0</v>
      </c>
      <c r="AE149" s="92">
        <f t="array" ref="AE149">+IFERROR(ROUND(INDEX(FCSTSDV!$D$2:$N$674,MATCH(ok!$D149,FCSTSDV!$C$2:$C$674,0),MATCH(ok!AE$3,FCSTSDV!$D$1:$N$1,0))/ok!$F149,1),0)</f>
        <v>0</v>
      </c>
      <c r="AF149" s="92">
        <f t="array" ref="AF149">+IFERROR(ROUND(INDEX(FCSTSDV!$D$2:$N$674,MATCH(ok!$D149,FCSTSDV!$C$2:$C$674,0),MATCH(ok!AF$3,FCSTSDV!$D$1:$N$1,0))/ok!$F149,1),0)</f>
        <v>0</v>
      </c>
      <c r="AG149" s="92">
        <f t="array" ref="AG149">+IFERROR(ROUND(INDEX(FCSTSDV!$D$2:$N$674,MATCH(ok!$D149,FCSTSDV!$C$2:$C$674,0),MATCH(ok!AG$3,FCSTSDV!$D$1:$N$1,0))/ok!$F149,1),0)</f>
        <v>0</v>
      </c>
    </row>
    <row r="150" spans="1:33" ht="20.100000000000001" customHeight="1">
      <c r="A150" s="813"/>
      <c r="B150" s="795"/>
      <c r="C150" s="127"/>
      <c r="D150" s="128" t="s">
        <v>143</v>
      </c>
      <c r="E150" s="227" t="str">
        <f t="shared" si="29"/>
        <v>420*125*120</v>
      </c>
      <c r="F150" s="129">
        <v>3000</v>
      </c>
      <c r="G150" s="48"/>
      <c r="H150" s="48"/>
      <c r="I150" s="785"/>
      <c r="J150" s="81">
        <f>+IF(SUM(K150:L150)&lt;&gt;$N$3,ROUND(IFERROR(VLOOKUP(D150,FCSTSDV!$C$2:$C$285,2,0),0)/ok!F150+0,0),0)</f>
        <v>0</v>
      </c>
      <c r="K150" s="92">
        <f t="array" ref="K150">+IFERROR(ROUND(INDEX(FCSTSDV!$D$2:$N$674,MATCH(ok!$D150,FCSTSDV!$C$2:$C$674,0),MATCH(ok!K$3,FCSTSDV!$D$1:$N$1,0))/ok!$F150,1),0)</f>
        <v>0</v>
      </c>
      <c r="L150" s="92">
        <f t="array" ref="L150">+IFERROR(ROUND(INDEX(FCSTSDV!$D$2:$N$674,MATCH(ok!$D150,FCSTSDV!$C$2:$C$674,0),MATCH(ok!L$3,FCSTSDV!$D$1:$N$1,0))/ok!$F150,1),0)</f>
        <v>0</v>
      </c>
      <c r="M150" s="92">
        <f t="array" ref="M150">+IFERROR(ROUND(INDEX(FCSTSDV!$D$2:$N$674,MATCH(ok!$D150,FCSTSDV!$C$2:$C$674,0),MATCH(ok!M$3,FCSTSDV!$D$1:$N$1,0))/ok!$F150,1),0)</f>
        <v>0</v>
      </c>
      <c r="N150" s="92">
        <f t="array" ref="N150">+IFERROR(ROUND(INDEX(FCSTSDV!$D$2:$N$674,MATCH(ok!$D150,FCSTSDV!$C$2:$C$674,0),MATCH(ok!N$3,FCSTSDV!$D$1:$N$1,0))/ok!$F150,1),0)</f>
        <v>0</v>
      </c>
      <c r="O150" s="92">
        <f t="array" ref="O150">+IFERROR(ROUND(INDEX(FCSTSDV!$D$2:$N$674,MATCH(ok!$D150,FCSTSDV!$C$2:$C$674,0),MATCH(ok!O$3,FCSTSDV!$D$1:$N$1,0))/ok!$F150,1),0)</f>
        <v>0</v>
      </c>
      <c r="P150" s="92">
        <f t="array" ref="P150">+IFERROR(ROUND(INDEX(FCSTSDV!$D$2:$N$674,MATCH(ok!$D150,FCSTSDV!$C$2:$C$674,0),MATCH(ok!P$3,FCSTSDV!$D$1:$N$1,0))/ok!$F150,1),0)</f>
        <v>0</v>
      </c>
      <c r="Q150" s="92">
        <f t="array" ref="Q150">+IFERROR(ROUND(INDEX(FCSTSDV!$D$2:$N$674,MATCH(ok!$D150,FCSTSDV!$C$2:$C$674,0),MATCH(ok!Q$3,FCSTSDV!$D$1:$N$1,0))/ok!$F150,1),0)</f>
        <v>0</v>
      </c>
      <c r="R150" s="92">
        <f t="array" ref="R150">+IFERROR(ROUND(INDEX(FCSTSDV!$D$2:$N$674,MATCH(ok!$D150,FCSTSDV!$C$2:$C$674,0),MATCH(ok!R$3,FCSTSDV!$D$1:$N$1,0))/ok!$F150,1),0)</f>
        <v>0</v>
      </c>
      <c r="S150" s="92">
        <f t="array" ref="S150">+IFERROR(ROUND(INDEX(FCSTSDV!$D$2:$N$674,MATCH(ok!$D150,FCSTSDV!$C$2:$C$674,0),MATCH(ok!S$3,FCSTSDV!$D$1:$N$1,0))/ok!$F150,1),0)</f>
        <v>0</v>
      </c>
      <c r="T150" s="92">
        <f t="array" ref="T150">+IFERROR(ROUND(INDEX(FCSTSDV!$D$2:$N$674,MATCH(ok!$D150,FCSTSDV!$C$2:$C$674,0),MATCH(ok!T$3,FCSTSDV!$D$1:$N$1,0))/ok!$F150,1),0)</f>
        <v>0</v>
      </c>
      <c r="U150" s="92">
        <f t="array" ref="U150">+IFERROR(ROUND(INDEX(FCSTSDV!$D$2:$N$674,MATCH(ok!$D150,FCSTSDV!$C$2:$C$674,0),MATCH(ok!U$3,FCSTSDV!$D$1:$N$1,0))/ok!$F150,1),0)</f>
        <v>0</v>
      </c>
      <c r="V150" s="92">
        <f t="array" ref="V150">+IFERROR(ROUND(INDEX(FCSTSDV!$D$2:$N$674,MATCH(ok!$D150,FCSTSDV!$C$2:$C$674,0),MATCH(ok!V$3,FCSTSDV!$D$1:$N$1,0))/ok!$F150,1),0)</f>
        <v>0</v>
      </c>
      <c r="W150" s="92">
        <f t="array" ref="W150">+IFERROR(ROUND(INDEX(FCSTSDV!$D$2:$N$674,MATCH(ok!$D150,FCSTSDV!$C$2:$C$674,0),MATCH(ok!W$3,FCSTSDV!$D$1:$N$1,0))/ok!$F150,1),0)</f>
        <v>0</v>
      </c>
      <c r="X150" s="92">
        <f t="array" ref="X150">+IFERROR(ROUND(INDEX(FCSTSDV!$D$2:$N$674,MATCH(ok!$D150,FCSTSDV!$C$2:$C$674,0),MATCH(ok!X$3,FCSTSDV!$D$1:$N$1,0))/ok!$F150,1),0)</f>
        <v>0</v>
      </c>
      <c r="Y150" s="92">
        <f t="array" ref="Y150">+IFERROR(ROUND(INDEX(FCSTSDV!$D$2:$N$674,MATCH(ok!$D150,FCSTSDV!$C$2:$C$674,0),MATCH(ok!Y$3,FCSTSDV!$D$1:$N$1,0))/ok!$F150,1),0)</f>
        <v>0</v>
      </c>
      <c r="Z150" s="92">
        <f t="array" ref="Z150">+IFERROR(ROUND(INDEX(FCSTSDV!$D$2:$N$674,MATCH(ok!$D150,FCSTSDV!$C$2:$C$674,0),MATCH(ok!Z$3,FCSTSDV!$D$1:$N$1,0))/ok!$F150,1),0)</f>
        <v>0</v>
      </c>
      <c r="AA150" s="92">
        <f t="array" ref="AA150">+IFERROR(ROUND(INDEX(FCSTSDV!$D$2:$N$674,MATCH(ok!$D150,FCSTSDV!$C$2:$C$674,0),MATCH(ok!AA$3,FCSTSDV!$D$1:$N$1,0))/ok!$F150,1),0)</f>
        <v>0</v>
      </c>
      <c r="AB150" s="92">
        <f t="array" ref="AB150">+IFERROR(ROUND(INDEX(FCSTSDV!$D$2:$N$674,MATCH(ok!$D150,FCSTSDV!$C$2:$C$674,0),MATCH(ok!AB$3,FCSTSDV!$D$1:$N$1,0))/ok!$F150,1),0)</f>
        <v>0</v>
      </c>
      <c r="AC150" s="92">
        <f t="array" ref="AC150">+IFERROR(ROUND(INDEX(FCSTSDV!$D$2:$N$674,MATCH(ok!$D150,FCSTSDV!$C$2:$C$674,0),MATCH(ok!AC$3,FCSTSDV!$D$1:$N$1,0))/ok!$F150,1),0)</f>
        <v>0</v>
      </c>
      <c r="AD150" s="92">
        <f t="array" ref="AD150">+IFERROR(ROUND(INDEX(FCSTSDV!$D$2:$N$674,MATCH(ok!$D150,FCSTSDV!$C$2:$C$674,0),MATCH(ok!AD$3,FCSTSDV!$D$1:$N$1,0))/ok!$F150,1),0)</f>
        <v>0</v>
      </c>
      <c r="AE150" s="92">
        <f t="array" ref="AE150">+IFERROR(ROUND(INDEX(FCSTSDV!$D$2:$N$674,MATCH(ok!$D150,FCSTSDV!$C$2:$C$674,0),MATCH(ok!AE$3,FCSTSDV!$D$1:$N$1,0))/ok!$F150,1),0)</f>
        <v>0</v>
      </c>
      <c r="AF150" s="92">
        <f t="array" ref="AF150">+IFERROR(ROUND(INDEX(FCSTSDV!$D$2:$N$674,MATCH(ok!$D150,FCSTSDV!$C$2:$C$674,0),MATCH(ok!AF$3,FCSTSDV!$D$1:$N$1,0))/ok!$F150,1),0)</f>
        <v>0</v>
      </c>
      <c r="AG150" s="92">
        <f t="array" ref="AG150">+IFERROR(ROUND(INDEX(FCSTSDV!$D$2:$N$674,MATCH(ok!$D150,FCSTSDV!$C$2:$C$674,0),MATCH(ok!AG$3,FCSTSDV!$D$1:$N$1,0))/ok!$F150,1),0)</f>
        <v>0</v>
      </c>
    </row>
    <row r="151" spans="1:33" ht="20.100000000000001" customHeight="1">
      <c r="A151" s="813"/>
      <c r="B151" s="795"/>
      <c r="C151" s="127"/>
      <c r="D151" s="32" t="s">
        <v>164</v>
      </c>
      <c r="E151" s="232" t="str">
        <f t="shared" si="29"/>
        <v>420*125*120</v>
      </c>
      <c r="F151" s="49">
        <v>3000</v>
      </c>
      <c r="G151" s="48"/>
      <c r="H151" s="48"/>
      <c r="I151" s="785"/>
      <c r="J151" s="81">
        <f>+IF(SUM(K151:L151)&lt;&gt;$N$3,ROUND(IFERROR(VLOOKUP(D151,FCSTSDV!$C$2:$C$285,2,0),0)/ok!F151+0,0),0)</f>
        <v>0</v>
      </c>
      <c r="K151" s="92">
        <f t="array" ref="K151">+IFERROR(ROUND(INDEX(FCSTSDV!$D$2:$N$674,MATCH(ok!$D151,FCSTSDV!$C$2:$C$674,0),MATCH(ok!K$3,FCSTSDV!$D$1:$N$1,0))/ok!$F151,1),0)</f>
        <v>0</v>
      </c>
      <c r="L151" s="92">
        <f t="array" ref="L151">+IFERROR(ROUND(INDEX(FCSTSDV!$D$2:$N$674,MATCH(ok!$D151,FCSTSDV!$C$2:$C$674,0),MATCH(ok!L$3,FCSTSDV!$D$1:$N$1,0))/ok!$F151,1),0)</f>
        <v>0</v>
      </c>
      <c r="M151" s="92">
        <f t="array" ref="M151">+IFERROR(ROUND(INDEX(FCSTSDV!$D$2:$N$674,MATCH(ok!$D151,FCSTSDV!$C$2:$C$674,0),MATCH(ok!M$3,FCSTSDV!$D$1:$N$1,0))/ok!$F151,1),0)</f>
        <v>0</v>
      </c>
      <c r="N151" s="92">
        <f t="array" ref="N151">+IFERROR(ROUND(INDEX(FCSTSDV!$D$2:$N$674,MATCH(ok!$D151,FCSTSDV!$C$2:$C$674,0),MATCH(ok!N$3,FCSTSDV!$D$1:$N$1,0))/ok!$F151,1),0)</f>
        <v>0</v>
      </c>
      <c r="O151" s="92">
        <f t="array" ref="O151">+IFERROR(ROUND(INDEX(FCSTSDV!$D$2:$N$674,MATCH(ok!$D151,FCSTSDV!$C$2:$C$674,0),MATCH(ok!O$3,FCSTSDV!$D$1:$N$1,0))/ok!$F151,1),0)</f>
        <v>0</v>
      </c>
      <c r="P151" s="92">
        <f t="array" ref="P151">+IFERROR(ROUND(INDEX(FCSTSDV!$D$2:$N$674,MATCH(ok!$D151,FCSTSDV!$C$2:$C$674,0),MATCH(ok!P$3,FCSTSDV!$D$1:$N$1,0))/ok!$F151,1),0)</f>
        <v>0</v>
      </c>
      <c r="Q151" s="92">
        <f t="array" ref="Q151">+IFERROR(ROUND(INDEX(FCSTSDV!$D$2:$N$674,MATCH(ok!$D151,FCSTSDV!$C$2:$C$674,0),MATCH(ok!Q$3,FCSTSDV!$D$1:$N$1,0))/ok!$F151,1),0)</f>
        <v>0</v>
      </c>
      <c r="R151" s="92">
        <f t="array" ref="R151">+IFERROR(ROUND(INDEX(FCSTSDV!$D$2:$N$674,MATCH(ok!$D151,FCSTSDV!$C$2:$C$674,0),MATCH(ok!R$3,FCSTSDV!$D$1:$N$1,0))/ok!$F151,1),0)</f>
        <v>0</v>
      </c>
      <c r="S151" s="92">
        <f t="array" ref="S151">+IFERROR(ROUND(INDEX(FCSTSDV!$D$2:$N$674,MATCH(ok!$D151,FCSTSDV!$C$2:$C$674,0),MATCH(ok!S$3,FCSTSDV!$D$1:$N$1,0))/ok!$F151,1),0)</f>
        <v>0</v>
      </c>
      <c r="T151" s="92">
        <f t="array" ref="T151">+IFERROR(ROUND(INDEX(FCSTSDV!$D$2:$N$674,MATCH(ok!$D151,FCSTSDV!$C$2:$C$674,0),MATCH(ok!T$3,FCSTSDV!$D$1:$N$1,0))/ok!$F151,1),0)</f>
        <v>0</v>
      </c>
      <c r="U151" s="92">
        <f t="array" ref="U151">+IFERROR(ROUND(INDEX(FCSTSDV!$D$2:$N$674,MATCH(ok!$D151,FCSTSDV!$C$2:$C$674,0),MATCH(ok!U$3,FCSTSDV!$D$1:$N$1,0))/ok!$F151,1),0)</f>
        <v>0</v>
      </c>
      <c r="V151" s="92">
        <f t="array" ref="V151">+IFERROR(ROUND(INDEX(FCSTSDV!$D$2:$N$674,MATCH(ok!$D151,FCSTSDV!$C$2:$C$674,0),MATCH(ok!V$3,FCSTSDV!$D$1:$N$1,0))/ok!$F151,1),0)</f>
        <v>0</v>
      </c>
      <c r="W151" s="92">
        <f t="array" ref="W151">+IFERROR(ROUND(INDEX(FCSTSDV!$D$2:$N$674,MATCH(ok!$D151,FCSTSDV!$C$2:$C$674,0),MATCH(ok!W$3,FCSTSDV!$D$1:$N$1,0))/ok!$F151,1),0)</f>
        <v>0</v>
      </c>
      <c r="X151" s="92">
        <f t="array" ref="X151">+IFERROR(ROUND(INDEX(FCSTSDV!$D$2:$N$674,MATCH(ok!$D151,FCSTSDV!$C$2:$C$674,0),MATCH(ok!X$3,FCSTSDV!$D$1:$N$1,0))/ok!$F151,1),0)</f>
        <v>0</v>
      </c>
      <c r="Y151" s="92">
        <f t="array" ref="Y151">+IFERROR(ROUND(INDEX(FCSTSDV!$D$2:$N$674,MATCH(ok!$D151,FCSTSDV!$C$2:$C$674,0),MATCH(ok!Y$3,FCSTSDV!$D$1:$N$1,0))/ok!$F151,1),0)</f>
        <v>0</v>
      </c>
      <c r="Z151" s="92">
        <f t="array" ref="Z151">+IFERROR(ROUND(INDEX(FCSTSDV!$D$2:$N$674,MATCH(ok!$D151,FCSTSDV!$C$2:$C$674,0),MATCH(ok!Z$3,FCSTSDV!$D$1:$N$1,0))/ok!$F151,1),0)</f>
        <v>0</v>
      </c>
      <c r="AA151" s="92">
        <f t="array" ref="AA151">+IFERROR(ROUND(INDEX(FCSTSDV!$D$2:$N$674,MATCH(ok!$D151,FCSTSDV!$C$2:$C$674,0),MATCH(ok!AA$3,FCSTSDV!$D$1:$N$1,0))/ok!$F151,1),0)</f>
        <v>0</v>
      </c>
      <c r="AB151" s="92">
        <f t="array" ref="AB151">+IFERROR(ROUND(INDEX(FCSTSDV!$D$2:$N$674,MATCH(ok!$D151,FCSTSDV!$C$2:$C$674,0),MATCH(ok!AB$3,FCSTSDV!$D$1:$N$1,0))/ok!$F151,1),0)</f>
        <v>0</v>
      </c>
      <c r="AC151" s="92">
        <f t="array" ref="AC151">+IFERROR(ROUND(INDEX(FCSTSDV!$D$2:$N$674,MATCH(ok!$D151,FCSTSDV!$C$2:$C$674,0),MATCH(ok!AC$3,FCSTSDV!$D$1:$N$1,0))/ok!$F151,1),0)</f>
        <v>0</v>
      </c>
      <c r="AD151" s="92">
        <f t="array" ref="AD151">+IFERROR(ROUND(INDEX(FCSTSDV!$D$2:$N$674,MATCH(ok!$D151,FCSTSDV!$C$2:$C$674,0),MATCH(ok!AD$3,FCSTSDV!$D$1:$N$1,0))/ok!$F151,1),0)</f>
        <v>0</v>
      </c>
      <c r="AE151" s="92">
        <f t="array" ref="AE151">+IFERROR(ROUND(INDEX(FCSTSDV!$D$2:$N$674,MATCH(ok!$D151,FCSTSDV!$C$2:$C$674,0),MATCH(ok!AE$3,FCSTSDV!$D$1:$N$1,0))/ok!$F151,1),0)</f>
        <v>0</v>
      </c>
      <c r="AF151" s="92">
        <f t="array" ref="AF151">+IFERROR(ROUND(INDEX(FCSTSDV!$D$2:$N$674,MATCH(ok!$D151,FCSTSDV!$C$2:$C$674,0),MATCH(ok!AF$3,FCSTSDV!$D$1:$N$1,0))/ok!$F151,1),0)</f>
        <v>0</v>
      </c>
      <c r="AG151" s="92">
        <f t="array" ref="AG151">+IFERROR(ROUND(INDEX(FCSTSDV!$D$2:$N$674,MATCH(ok!$D151,FCSTSDV!$C$2:$C$674,0),MATCH(ok!AG$3,FCSTSDV!$D$1:$N$1,0))/ok!$F151,1),0)</f>
        <v>0</v>
      </c>
    </row>
    <row r="152" spans="1:33" ht="20.100000000000001" customHeight="1">
      <c r="A152" s="813"/>
      <c r="B152" s="795"/>
      <c r="C152" s="127"/>
      <c r="D152" s="49" t="s">
        <v>142</v>
      </c>
      <c r="E152" s="49" t="str">
        <f t="shared" si="29"/>
        <v>420*125*120</v>
      </c>
      <c r="F152" s="49">
        <v>3000</v>
      </c>
      <c r="G152" s="48"/>
      <c r="H152" s="48"/>
      <c r="I152" s="785"/>
      <c r="J152" s="81">
        <f>+IF(SUM(K152:L152)&lt;&gt;$N$3,ROUND(IFERROR(VLOOKUP(D152,FCSTSDV!$C$2:$C$285,2,0),0)/ok!F152+0,0),0)</f>
        <v>0</v>
      </c>
      <c r="K152" s="92">
        <f t="array" ref="K152">+IFERROR(ROUND(INDEX(FCSTSDV!$D$2:$N$674,MATCH(ok!$D152,FCSTSDV!$C$2:$C$674,0),MATCH(ok!K$3,FCSTSDV!$D$1:$N$1,0))/ok!$F152,1),0)</f>
        <v>0</v>
      </c>
      <c r="L152" s="92">
        <f t="array" ref="L152">+IFERROR(ROUND(INDEX(FCSTSDV!$D$2:$N$674,MATCH(ok!$D152,FCSTSDV!$C$2:$C$674,0),MATCH(ok!L$3,FCSTSDV!$D$1:$N$1,0))/ok!$F152,1),0)</f>
        <v>0</v>
      </c>
      <c r="M152" s="92">
        <f t="array" ref="M152">+IFERROR(ROUND(INDEX(FCSTSDV!$D$2:$N$674,MATCH(ok!$D152,FCSTSDV!$C$2:$C$674,0),MATCH(ok!M$3,FCSTSDV!$D$1:$N$1,0))/ok!$F152,1),0)</f>
        <v>0</v>
      </c>
      <c r="N152" s="92">
        <f t="array" ref="N152">+IFERROR(ROUND(INDEX(FCSTSDV!$D$2:$N$674,MATCH(ok!$D152,FCSTSDV!$C$2:$C$674,0),MATCH(ok!N$3,FCSTSDV!$D$1:$N$1,0))/ok!$F152,1),0)</f>
        <v>0</v>
      </c>
      <c r="O152" s="92">
        <f t="array" ref="O152">+IFERROR(ROUND(INDEX(FCSTSDV!$D$2:$N$674,MATCH(ok!$D152,FCSTSDV!$C$2:$C$674,0),MATCH(ok!O$3,FCSTSDV!$D$1:$N$1,0))/ok!$F152,1),0)</f>
        <v>0</v>
      </c>
      <c r="P152" s="92">
        <f t="array" ref="P152">+IFERROR(ROUND(INDEX(FCSTSDV!$D$2:$N$674,MATCH(ok!$D152,FCSTSDV!$C$2:$C$674,0),MATCH(ok!P$3,FCSTSDV!$D$1:$N$1,0))/ok!$F152,1),0)</f>
        <v>0</v>
      </c>
      <c r="Q152" s="92">
        <f t="array" ref="Q152">+IFERROR(ROUND(INDEX(FCSTSDV!$D$2:$N$674,MATCH(ok!$D152,FCSTSDV!$C$2:$C$674,0),MATCH(ok!Q$3,FCSTSDV!$D$1:$N$1,0))/ok!$F152,1),0)</f>
        <v>0</v>
      </c>
      <c r="R152" s="92">
        <f t="array" ref="R152">+IFERROR(ROUND(INDEX(FCSTSDV!$D$2:$N$674,MATCH(ok!$D152,FCSTSDV!$C$2:$C$674,0),MATCH(ok!R$3,FCSTSDV!$D$1:$N$1,0))/ok!$F152,1),0)</f>
        <v>0</v>
      </c>
      <c r="S152" s="92">
        <f t="array" ref="S152">+IFERROR(ROUND(INDEX(FCSTSDV!$D$2:$N$674,MATCH(ok!$D152,FCSTSDV!$C$2:$C$674,0),MATCH(ok!S$3,FCSTSDV!$D$1:$N$1,0))/ok!$F152,1),0)</f>
        <v>0</v>
      </c>
      <c r="T152" s="92">
        <f t="array" ref="T152">+IFERROR(ROUND(INDEX(FCSTSDV!$D$2:$N$674,MATCH(ok!$D152,FCSTSDV!$C$2:$C$674,0),MATCH(ok!T$3,FCSTSDV!$D$1:$N$1,0))/ok!$F152,1),0)</f>
        <v>0</v>
      </c>
      <c r="U152" s="92">
        <f t="array" ref="U152">+IFERROR(ROUND(INDEX(FCSTSDV!$D$2:$N$674,MATCH(ok!$D152,FCSTSDV!$C$2:$C$674,0),MATCH(ok!U$3,FCSTSDV!$D$1:$N$1,0))/ok!$F152,1),0)</f>
        <v>0</v>
      </c>
      <c r="V152" s="92">
        <f t="array" ref="V152">+IFERROR(ROUND(INDEX(FCSTSDV!$D$2:$N$674,MATCH(ok!$D152,FCSTSDV!$C$2:$C$674,0),MATCH(ok!V$3,FCSTSDV!$D$1:$N$1,0))/ok!$F152,1),0)</f>
        <v>0</v>
      </c>
      <c r="W152" s="92">
        <f t="array" ref="W152">+IFERROR(ROUND(INDEX(FCSTSDV!$D$2:$N$674,MATCH(ok!$D152,FCSTSDV!$C$2:$C$674,0),MATCH(ok!W$3,FCSTSDV!$D$1:$N$1,0))/ok!$F152,1),0)</f>
        <v>0</v>
      </c>
      <c r="X152" s="92">
        <f t="array" ref="X152">+IFERROR(ROUND(INDEX(FCSTSDV!$D$2:$N$674,MATCH(ok!$D152,FCSTSDV!$C$2:$C$674,0),MATCH(ok!X$3,FCSTSDV!$D$1:$N$1,0))/ok!$F152,1),0)</f>
        <v>0</v>
      </c>
      <c r="Y152" s="92">
        <f t="array" ref="Y152">+IFERROR(ROUND(INDEX(FCSTSDV!$D$2:$N$674,MATCH(ok!$D152,FCSTSDV!$C$2:$C$674,0),MATCH(ok!Y$3,FCSTSDV!$D$1:$N$1,0))/ok!$F152,1),0)</f>
        <v>0</v>
      </c>
      <c r="Z152" s="92">
        <f t="array" ref="Z152">+IFERROR(ROUND(INDEX(FCSTSDV!$D$2:$N$674,MATCH(ok!$D152,FCSTSDV!$C$2:$C$674,0),MATCH(ok!Z$3,FCSTSDV!$D$1:$N$1,0))/ok!$F152,1),0)</f>
        <v>0</v>
      </c>
      <c r="AA152" s="92">
        <f t="array" ref="AA152">+IFERROR(ROUND(INDEX(FCSTSDV!$D$2:$N$674,MATCH(ok!$D152,FCSTSDV!$C$2:$C$674,0),MATCH(ok!AA$3,FCSTSDV!$D$1:$N$1,0))/ok!$F152,1),0)</f>
        <v>0</v>
      </c>
      <c r="AB152" s="92">
        <f t="array" ref="AB152">+IFERROR(ROUND(INDEX(FCSTSDV!$D$2:$N$674,MATCH(ok!$D152,FCSTSDV!$C$2:$C$674,0),MATCH(ok!AB$3,FCSTSDV!$D$1:$N$1,0))/ok!$F152,1),0)</f>
        <v>0</v>
      </c>
      <c r="AC152" s="92">
        <f t="array" ref="AC152">+IFERROR(ROUND(INDEX(FCSTSDV!$D$2:$N$674,MATCH(ok!$D152,FCSTSDV!$C$2:$C$674,0),MATCH(ok!AC$3,FCSTSDV!$D$1:$N$1,0))/ok!$F152,1),0)</f>
        <v>0</v>
      </c>
      <c r="AD152" s="92">
        <f t="array" ref="AD152">+IFERROR(ROUND(INDEX(FCSTSDV!$D$2:$N$674,MATCH(ok!$D152,FCSTSDV!$C$2:$C$674,0),MATCH(ok!AD$3,FCSTSDV!$D$1:$N$1,0))/ok!$F152,1),0)</f>
        <v>0</v>
      </c>
      <c r="AE152" s="92">
        <f t="array" ref="AE152">+IFERROR(ROUND(INDEX(FCSTSDV!$D$2:$N$674,MATCH(ok!$D152,FCSTSDV!$C$2:$C$674,0),MATCH(ok!AE$3,FCSTSDV!$D$1:$N$1,0))/ok!$F152,1),0)</f>
        <v>0</v>
      </c>
      <c r="AF152" s="92">
        <f t="array" ref="AF152">+IFERROR(ROUND(INDEX(FCSTSDV!$D$2:$N$674,MATCH(ok!$D152,FCSTSDV!$C$2:$C$674,0),MATCH(ok!AF$3,FCSTSDV!$D$1:$N$1,0))/ok!$F152,1),0)</f>
        <v>0</v>
      </c>
      <c r="AG152" s="92">
        <f t="array" ref="AG152">+IFERROR(ROUND(INDEX(FCSTSDV!$D$2:$N$674,MATCH(ok!$D152,FCSTSDV!$C$2:$C$674,0),MATCH(ok!AG$3,FCSTSDV!$D$1:$N$1,0))/ok!$F152,1),0)</f>
        <v>0</v>
      </c>
    </row>
    <row r="153" spans="1:33" ht="20.100000000000001" customHeight="1">
      <c r="A153" s="813"/>
      <c r="B153" s="795"/>
      <c r="C153" s="127"/>
      <c r="D153" s="49" t="s">
        <v>146</v>
      </c>
      <c r="E153" s="49" t="str">
        <f t="shared" si="29"/>
        <v>420*125*120</v>
      </c>
      <c r="F153" s="49">
        <v>3000</v>
      </c>
      <c r="G153" s="48"/>
      <c r="H153" s="48"/>
      <c r="I153" s="785"/>
      <c r="J153" s="81">
        <f>+IF(SUM(K153:L153)&lt;&gt;$N$3,ROUND(IFERROR(VLOOKUP(D153,FCSTSDV!$C$2:$C$285,2,0),0)/ok!F153+0,0),0)</f>
        <v>0</v>
      </c>
      <c r="K153" s="92">
        <f t="array" ref="K153">+IFERROR(ROUND(INDEX(FCSTSDV!$D$2:$N$674,MATCH(ok!$D153,FCSTSDV!$C$2:$C$674,0),MATCH(ok!K$3,FCSTSDV!$D$1:$N$1,0))/ok!$F153,1),0)</f>
        <v>0</v>
      </c>
      <c r="L153" s="92">
        <f t="array" ref="L153">+IFERROR(ROUND(INDEX(FCSTSDV!$D$2:$N$674,MATCH(ok!$D153,FCSTSDV!$C$2:$C$674,0),MATCH(ok!L$3,FCSTSDV!$D$1:$N$1,0))/ok!$F153,1),0)</f>
        <v>0</v>
      </c>
      <c r="M153" s="92">
        <f t="array" ref="M153">+IFERROR(ROUND(INDEX(FCSTSDV!$D$2:$N$674,MATCH(ok!$D153,FCSTSDV!$C$2:$C$674,0),MATCH(ok!M$3,FCSTSDV!$D$1:$N$1,0))/ok!$F153,1),0)</f>
        <v>0</v>
      </c>
      <c r="N153" s="92">
        <f t="array" ref="N153">+IFERROR(ROUND(INDEX(FCSTSDV!$D$2:$N$674,MATCH(ok!$D153,FCSTSDV!$C$2:$C$674,0),MATCH(ok!N$3,FCSTSDV!$D$1:$N$1,0))/ok!$F153,1),0)</f>
        <v>0</v>
      </c>
      <c r="O153" s="92">
        <f t="array" ref="O153">+IFERROR(ROUND(INDEX(FCSTSDV!$D$2:$N$674,MATCH(ok!$D153,FCSTSDV!$C$2:$C$674,0),MATCH(ok!O$3,FCSTSDV!$D$1:$N$1,0))/ok!$F153,1),0)</f>
        <v>0</v>
      </c>
      <c r="P153" s="92">
        <f t="array" ref="P153">+IFERROR(ROUND(INDEX(FCSTSDV!$D$2:$N$674,MATCH(ok!$D153,FCSTSDV!$C$2:$C$674,0),MATCH(ok!P$3,FCSTSDV!$D$1:$N$1,0))/ok!$F153,1),0)</f>
        <v>0</v>
      </c>
      <c r="Q153" s="92">
        <f t="array" ref="Q153">+IFERROR(ROUND(INDEX(FCSTSDV!$D$2:$N$674,MATCH(ok!$D153,FCSTSDV!$C$2:$C$674,0),MATCH(ok!Q$3,FCSTSDV!$D$1:$N$1,0))/ok!$F153,1),0)</f>
        <v>0</v>
      </c>
      <c r="R153" s="92">
        <f t="array" ref="R153">+IFERROR(ROUND(INDEX(FCSTSDV!$D$2:$N$674,MATCH(ok!$D153,FCSTSDV!$C$2:$C$674,0),MATCH(ok!R$3,FCSTSDV!$D$1:$N$1,0))/ok!$F153,1),0)</f>
        <v>0</v>
      </c>
      <c r="S153" s="92">
        <f t="array" ref="S153">+IFERROR(ROUND(INDEX(FCSTSDV!$D$2:$N$674,MATCH(ok!$D153,FCSTSDV!$C$2:$C$674,0),MATCH(ok!S$3,FCSTSDV!$D$1:$N$1,0))/ok!$F153,1),0)</f>
        <v>0</v>
      </c>
      <c r="T153" s="92">
        <f t="array" ref="T153">+IFERROR(ROUND(INDEX(FCSTSDV!$D$2:$N$674,MATCH(ok!$D153,FCSTSDV!$C$2:$C$674,0),MATCH(ok!T$3,FCSTSDV!$D$1:$N$1,0))/ok!$F153,1),0)</f>
        <v>0</v>
      </c>
      <c r="U153" s="92">
        <f t="array" ref="U153">+IFERROR(ROUND(INDEX(FCSTSDV!$D$2:$N$674,MATCH(ok!$D153,FCSTSDV!$C$2:$C$674,0),MATCH(ok!U$3,FCSTSDV!$D$1:$N$1,0))/ok!$F153,1),0)</f>
        <v>0</v>
      </c>
      <c r="V153" s="92">
        <f t="array" ref="V153">+IFERROR(ROUND(INDEX(FCSTSDV!$D$2:$N$674,MATCH(ok!$D153,FCSTSDV!$C$2:$C$674,0),MATCH(ok!V$3,FCSTSDV!$D$1:$N$1,0))/ok!$F153,1),0)</f>
        <v>0</v>
      </c>
      <c r="W153" s="92">
        <f t="array" ref="W153">+IFERROR(ROUND(INDEX(FCSTSDV!$D$2:$N$674,MATCH(ok!$D153,FCSTSDV!$C$2:$C$674,0),MATCH(ok!W$3,FCSTSDV!$D$1:$N$1,0))/ok!$F153,1),0)</f>
        <v>0</v>
      </c>
      <c r="X153" s="92">
        <f t="array" ref="X153">+IFERROR(ROUND(INDEX(FCSTSDV!$D$2:$N$674,MATCH(ok!$D153,FCSTSDV!$C$2:$C$674,0),MATCH(ok!X$3,FCSTSDV!$D$1:$N$1,0))/ok!$F153,1),0)</f>
        <v>0</v>
      </c>
      <c r="Y153" s="92">
        <f t="array" ref="Y153">+IFERROR(ROUND(INDEX(FCSTSDV!$D$2:$N$674,MATCH(ok!$D153,FCSTSDV!$C$2:$C$674,0),MATCH(ok!Y$3,FCSTSDV!$D$1:$N$1,0))/ok!$F153,1),0)</f>
        <v>0</v>
      </c>
      <c r="Z153" s="92">
        <f t="array" ref="Z153">+IFERROR(ROUND(INDEX(FCSTSDV!$D$2:$N$674,MATCH(ok!$D153,FCSTSDV!$C$2:$C$674,0),MATCH(ok!Z$3,FCSTSDV!$D$1:$N$1,0))/ok!$F153,1),0)</f>
        <v>0</v>
      </c>
      <c r="AA153" s="92">
        <f t="array" ref="AA153">+IFERROR(ROUND(INDEX(FCSTSDV!$D$2:$N$674,MATCH(ok!$D153,FCSTSDV!$C$2:$C$674,0),MATCH(ok!AA$3,FCSTSDV!$D$1:$N$1,0))/ok!$F153,1),0)</f>
        <v>0</v>
      </c>
      <c r="AB153" s="92">
        <f t="array" ref="AB153">+IFERROR(ROUND(INDEX(FCSTSDV!$D$2:$N$674,MATCH(ok!$D153,FCSTSDV!$C$2:$C$674,0),MATCH(ok!AB$3,FCSTSDV!$D$1:$N$1,0))/ok!$F153,1),0)</f>
        <v>0</v>
      </c>
      <c r="AC153" s="92">
        <f t="array" ref="AC153">+IFERROR(ROUND(INDEX(FCSTSDV!$D$2:$N$674,MATCH(ok!$D153,FCSTSDV!$C$2:$C$674,0),MATCH(ok!AC$3,FCSTSDV!$D$1:$N$1,0))/ok!$F153,1),0)</f>
        <v>0</v>
      </c>
      <c r="AD153" s="92">
        <f t="array" ref="AD153">+IFERROR(ROUND(INDEX(FCSTSDV!$D$2:$N$674,MATCH(ok!$D153,FCSTSDV!$C$2:$C$674,0),MATCH(ok!AD$3,FCSTSDV!$D$1:$N$1,0))/ok!$F153,1),0)</f>
        <v>0</v>
      </c>
      <c r="AE153" s="92">
        <f t="array" ref="AE153">+IFERROR(ROUND(INDEX(FCSTSDV!$D$2:$N$674,MATCH(ok!$D153,FCSTSDV!$C$2:$C$674,0),MATCH(ok!AE$3,FCSTSDV!$D$1:$N$1,0))/ok!$F153,1),0)</f>
        <v>0</v>
      </c>
      <c r="AF153" s="92">
        <f t="array" ref="AF153">+IFERROR(ROUND(INDEX(FCSTSDV!$D$2:$N$674,MATCH(ok!$D153,FCSTSDV!$C$2:$C$674,0),MATCH(ok!AF$3,FCSTSDV!$D$1:$N$1,0))/ok!$F153,1),0)</f>
        <v>0</v>
      </c>
      <c r="AG153" s="92">
        <f t="array" ref="AG153">+IFERROR(ROUND(INDEX(FCSTSDV!$D$2:$N$674,MATCH(ok!$D153,FCSTSDV!$C$2:$C$674,0),MATCH(ok!AG$3,FCSTSDV!$D$1:$N$1,0))/ok!$F153,1),0)</f>
        <v>0</v>
      </c>
    </row>
    <row r="154" spans="1:33" ht="20.100000000000001" customHeight="1">
      <c r="A154" s="813"/>
      <c r="B154" s="795"/>
      <c r="C154" s="127"/>
      <c r="D154" s="49" t="s">
        <v>145</v>
      </c>
      <c r="E154" s="49" t="str">
        <f t="shared" si="29"/>
        <v>420*125*120</v>
      </c>
      <c r="F154" s="49">
        <v>3000</v>
      </c>
      <c r="G154" s="48"/>
      <c r="H154" s="48"/>
      <c r="I154" s="785"/>
      <c r="J154" s="81">
        <f>+IF(SUM(K154:L154)&lt;&gt;$N$3,ROUND(IFERROR(VLOOKUP(D154,FCSTSDV!$C$2:$C$285,2,0),0)/ok!F154+0,0),0)</f>
        <v>0</v>
      </c>
      <c r="K154" s="92">
        <f t="array" ref="K154">+IFERROR(ROUND(INDEX(FCSTSDV!$D$2:$N$674,MATCH(ok!$D154,FCSTSDV!$C$2:$C$674,0),MATCH(ok!K$3,FCSTSDV!$D$1:$N$1,0))/ok!$F154,1),0)</f>
        <v>0</v>
      </c>
      <c r="L154" s="92">
        <f t="array" ref="L154">+IFERROR(ROUND(INDEX(FCSTSDV!$D$2:$N$674,MATCH(ok!$D154,FCSTSDV!$C$2:$C$674,0),MATCH(ok!L$3,FCSTSDV!$D$1:$N$1,0))/ok!$F154,1),0)</f>
        <v>0</v>
      </c>
      <c r="M154" s="92">
        <f t="array" ref="M154">+IFERROR(ROUND(INDEX(FCSTSDV!$D$2:$N$674,MATCH(ok!$D154,FCSTSDV!$C$2:$C$674,0),MATCH(ok!M$3,FCSTSDV!$D$1:$N$1,0))/ok!$F154,1),0)</f>
        <v>0</v>
      </c>
      <c r="N154" s="92">
        <f t="array" ref="N154">+IFERROR(ROUND(INDEX(FCSTSDV!$D$2:$N$674,MATCH(ok!$D154,FCSTSDV!$C$2:$C$674,0),MATCH(ok!N$3,FCSTSDV!$D$1:$N$1,0))/ok!$F154,1),0)</f>
        <v>0</v>
      </c>
      <c r="O154" s="92">
        <f t="array" ref="O154">+IFERROR(ROUND(INDEX(FCSTSDV!$D$2:$N$674,MATCH(ok!$D154,FCSTSDV!$C$2:$C$674,0),MATCH(ok!O$3,FCSTSDV!$D$1:$N$1,0))/ok!$F154,1),0)</f>
        <v>0</v>
      </c>
      <c r="P154" s="92">
        <f t="array" ref="P154">+IFERROR(ROUND(INDEX(FCSTSDV!$D$2:$N$674,MATCH(ok!$D154,FCSTSDV!$C$2:$C$674,0),MATCH(ok!P$3,FCSTSDV!$D$1:$N$1,0))/ok!$F154,1),0)</f>
        <v>0</v>
      </c>
      <c r="Q154" s="92">
        <f t="array" ref="Q154">+IFERROR(ROUND(INDEX(FCSTSDV!$D$2:$N$674,MATCH(ok!$D154,FCSTSDV!$C$2:$C$674,0),MATCH(ok!Q$3,FCSTSDV!$D$1:$N$1,0))/ok!$F154,1),0)</f>
        <v>0</v>
      </c>
      <c r="R154" s="92">
        <f t="array" ref="R154">+IFERROR(ROUND(INDEX(FCSTSDV!$D$2:$N$674,MATCH(ok!$D154,FCSTSDV!$C$2:$C$674,0),MATCH(ok!R$3,FCSTSDV!$D$1:$N$1,0))/ok!$F154,1),0)</f>
        <v>0</v>
      </c>
      <c r="S154" s="92">
        <f t="array" ref="S154">+IFERROR(ROUND(INDEX(FCSTSDV!$D$2:$N$674,MATCH(ok!$D154,FCSTSDV!$C$2:$C$674,0),MATCH(ok!S$3,FCSTSDV!$D$1:$N$1,0))/ok!$F154,1),0)</f>
        <v>0</v>
      </c>
      <c r="T154" s="92">
        <f t="array" ref="T154">+IFERROR(ROUND(INDEX(FCSTSDV!$D$2:$N$674,MATCH(ok!$D154,FCSTSDV!$C$2:$C$674,0),MATCH(ok!T$3,FCSTSDV!$D$1:$N$1,0))/ok!$F154,1),0)</f>
        <v>0</v>
      </c>
      <c r="U154" s="92">
        <f t="array" ref="U154">+IFERROR(ROUND(INDEX(FCSTSDV!$D$2:$N$674,MATCH(ok!$D154,FCSTSDV!$C$2:$C$674,0),MATCH(ok!U$3,FCSTSDV!$D$1:$N$1,0))/ok!$F154,1),0)</f>
        <v>0</v>
      </c>
      <c r="V154" s="92">
        <f t="array" ref="V154">+IFERROR(ROUND(INDEX(FCSTSDV!$D$2:$N$674,MATCH(ok!$D154,FCSTSDV!$C$2:$C$674,0),MATCH(ok!V$3,FCSTSDV!$D$1:$N$1,0))/ok!$F154,1),0)</f>
        <v>0</v>
      </c>
      <c r="W154" s="92">
        <f t="array" ref="W154">+IFERROR(ROUND(INDEX(FCSTSDV!$D$2:$N$674,MATCH(ok!$D154,FCSTSDV!$C$2:$C$674,0),MATCH(ok!W$3,FCSTSDV!$D$1:$N$1,0))/ok!$F154,1),0)</f>
        <v>0</v>
      </c>
      <c r="X154" s="92">
        <f t="array" ref="X154">+IFERROR(ROUND(INDEX(FCSTSDV!$D$2:$N$674,MATCH(ok!$D154,FCSTSDV!$C$2:$C$674,0),MATCH(ok!X$3,FCSTSDV!$D$1:$N$1,0))/ok!$F154,1),0)</f>
        <v>0</v>
      </c>
      <c r="Y154" s="92">
        <f t="array" ref="Y154">+IFERROR(ROUND(INDEX(FCSTSDV!$D$2:$N$674,MATCH(ok!$D154,FCSTSDV!$C$2:$C$674,0),MATCH(ok!Y$3,FCSTSDV!$D$1:$N$1,0))/ok!$F154,1),0)</f>
        <v>0</v>
      </c>
      <c r="Z154" s="92">
        <f t="array" ref="Z154">+IFERROR(ROUND(INDEX(FCSTSDV!$D$2:$N$674,MATCH(ok!$D154,FCSTSDV!$C$2:$C$674,0),MATCH(ok!Z$3,FCSTSDV!$D$1:$N$1,0))/ok!$F154,1),0)</f>
        <v>0</v>
      </c>
      <c r="AA154" s="92">
        <f t="array" ref="AA154">+IFERROR(ROUND(INDEX(FCSTSDV!$D$2:$N$674,MATCH(ok!$D154,FCSTSDV!$C$2:$C$674,0),MATCH(ok!AA$3,FCSTSDV!$D$1:$N$1,0))/ok!$F154,1),0)</f>
        <v>0</v>
      </c>
      <c r="AB154" s="92">
        <f t="array" ref="AB154">+IFERROR(ROUND(INDEX(FCSTSDV!$D$2:$N$674,MATCH(ok!$D154,FCSTSDV!$C$2:$C$674,0),MATCH(ok!AB$3,FCSTSDV!$D$1:$N$1,0))/ok!$F154,1),0)</f>
        <v>0</v>
      </c>
      <c r="AC154" s="92">
        <f t="array" ref="AC154">+IFERROR(ROUND(INDEX(FCSTSDV!$D$2:$N$674,MATCH(ok!$D154,FCSTSDV!$C$2:$C$674,0),MATCH(ok!AC$3,FCSTSDV!$D$1:$N$1,0))/ok!$F154,1),0)</f>
        <v>0</v>
      </c>
      <c r="AD154" s="92">
        <f t="array" ref="AD154">+IFERROR(ROUND(INDEX(FCSTSDV!$D$2:$N$674,MATCH(ok!$D154,FCSTSDV!$C$2:$C$674,0),MATCH(ok!AD$3,FCSTSDV!$D$1:$N$1,0))/ok!$F154,1),0)</f>
        <v>0</v>
      </c>
      <c r="AE154" s="92">
        <f t="array" ref="AE154">+IFERROR(ROUND(INDEX(FCSTSDV!$D$2:$N$674,MATCH(ok!$D154,FCSTSDV!$C$2:$C$674,0),MATCH(ok!AE$3,FCSTSDV!$D$1:$N$1,0))/ok!$F154,1),0)</f>
        <v>0</v>
      </c>
      <c r="AF154" s="92">
        <f t="array" ref="AF154">+IFERROR(ROUND(INDEX(FCSTSDV!$D$2:$N$674,MATCH(ok!$D154,FCSTSDV!$C$2:$C$674,0),MATCH(ok!AF$3,FCSTSDV!$D$1:$N$1,0))/ok!$F154,1),0)</f>
        <v>0</v>
      </c>
      <c r="AG154" s="92">
        <f t="array" ref="AG154">+IFERROR(ROUND(INDEX(FCSTSDV!$D$2:$N$674,MATCH(ok!$D154,FCSTSDV!$C$2:$C$674,0),MATCH(ok!AG$3,FCSTSDV!$D$1:$N$1,0))/ok!$F154,1),0)</f>
        <v>0</v>
      </c>
    </row>
    <row r="155" spans="1:33" ht="20.100000000000001" customHeight="1">
      <c r="A155" s="813"/>
      <c r="B155" s="795"/>
      <c r="C155" s="127"/>
      <c r="D155" s="200" t="s">
        <v>139</v>
      </c>
      <c r="E155" s="131"/>
      <c r="F155" s="49">
        <v>3000</v>
      </c>
      <c r="G155" s="48"/>
      <c r="H155" s="48"/>
      <c r="I155" s="785"/>
      <c r="J155" s="81">
        <f>+IF(SUM(K155:L155)&lt;&gt;$N$3,ROUND(IFERROR(VLOOKUP(D155,FCSTSDV!$C$2:$C$285,2,0),0)/ok!F155+0,0),0)</f>
        <v>0</v>
      </c>
      <c r="K155" s="92">
        <f t="array" ref="K155">+IFERROR(ROUND(INDEX(FCSTSDV!$D$2:$N$674,MATCH(ok!$D155,FCSTSDV!$C$2:$C$674,0),MATCH(ok!K$3,FCSTSDV!$D$1:$N$1,0))/ok!$F155,1),0)</f>
        <v>0</v>
      </c>
      <c r="L155" s="92">
        <f t="array" ref="L155">+IFERROR(ROUND(INDEX(FCSTSDV!$D$2:$N$674,MATCH(ok!$D155,FCSTSDV!$C$2:$C$674,0),MATCH(ok!L$3,FCSTSDV!$D$1:$N$1,0))/ok!$F155,1),0)</f>
        <v>0</v>
      </c>
      <c r="M155" s="92">
        <f t="array" ref="M155">+IFERROR(ROUND(INDEX(FCSTSDV!$D$2:$N$674,MATCH(ok!$D155,FCSTSDV!$C$2:$C$674,0),MATCH(ok!M$3,FCSTSDV!$D$1:$N$1,0))/ok!$F155,1),0)</f>
        <v>0</v>
      </c>
      <c r="N155" s="92">
        <f t="array" ref="N155">+IFERROR(ROUND(INDEX(FCSTSDV!$D$2:$N$674,MATCH(ok!$D155,FCSTSDV!$C$2:$C$674,0),MATCH(ok!N$3,FCSTSDV!$D$1:$N$1,0))/ok!$F155,1),0)</f>
        <v>0</v>
      </c>
      <c r="O155" s="92">
        <f t="array" ref="O155">+IFERROR(ROUND(INDEX(FCSTSDV!$D$2:$N$674,MATCH(ok!$D155,FCSTSDV!$C$2:$C$674,0),MATCH(ok!O$3,FCSTSDV!$D$1:$N$1,0))/ok!$F155,1),0)</f>
        <v>0</v>
      </c>
      <c r="P155" s="92">
        <f t="array" ref="P155">+IFERROR(ROUND(INDEX(FCSTSDV!$D$2:$N$674,MATCH(ok!$D155,FCSTSDV!$C$2:$C$674,0),MATCH(ok!P$3,FCSTSDV!$D$1:$N$1,0))/ok!$F155,1),0)</f>
        <v>0</v>
      </c>
      <c r="Q155" s="92">
        <f t="array" ref="Q155">+IFERROR(ROUND(INDEX(FCSTSDV!$D$2:$N$674,MATCH(ok!$D155,FCSTSDV!$C$2:$C$674,0),MATCH(ok!Q$3,FCSTSDV!$D$1:$N$1,0))/ok!$F155,1),0)</f>
        <v>0</v>
      </c>
      <c r="R155" s="92">
        <f t="array" ref="R155">+IFERROR(ROUND(INDEX(FCSTSDV!$D$2:$N$674,MATCH(ok!$D155,FCSTSDV!$C$2:$C$674,0),MATCH(ok!R$3,FCSTSDV!$D$1:$N$1,0))/ok!$F155,1),0)</f>
        <v>0</v>
      </c>
      <c r="S155" s="92">
        <f t="array" ref="S155">+IFERROR(ROUND(INDEX(FCSTSDV!$D$2:$N$674,MATCH(ok!$D155,FCSTSDV!$C$2:$C$674,0),MATCH(ok!S$3,FCSTSDV!$D$1:$N$1,0))/ok!$F155,1),0)</f>
        <v>0</v>
      </c>
      <c r="T155" s="92">
        <f t="array" ref="T155">+IFERROR(ROUND(INDEX(FCSTSDV!$D$2:$N$674,MATCH(ok!$D155,FCSTSDV!$C$2:$C$674,0),MATCH(ok!T$3,FCSTSDV!$D$1:$N$1,0))/ok!$F155,1),0)</f>
        <v>0</v>
      </c>
      <c r="U155" s="92">
        <f t="array" ref="U155">+IFERROR(ROUND(INDEX(FCSTSDV!$D$2:$N$674,MATCH(ok!$D155,FCSTSDV!$C$2:$C$674,0),MATCH(ok!U$3,FCSTSDV!$D$1:$N$1,0))/ok!$F155,1),0)</f>
        <v>0</v>
      </c>
      <c r="V155" s="92">
        <f t="array" ref="V155">+IFERROR(ROUND(INDEX(FCSTSDV!$D$2:$N$674,MATCH(ok!$D155,FCSTSDV!$C$2:$C$674,0),MATCH(ok!V$3,FCSTSDV!$D$1:$N$1,0))/ok!$F155,1),0)</f>
        <v>0</v>
      </c>
      <c r="W155" s="92">
        <f t="array" ref="W155">+IFERROR(ROUND(INDEX(FCSTSDV!$D$2:$N$674,MATCH(ok!$D155,FCSTSDV!$C$2:$C$674,0),MATCH(ok!W$3,FCSTSDV!$D$1:$N$1,0))/ok!$F155,1),0)</f>
        <v>0</v>
      </c>
      <c r="X155" s="92">
        <f t="array" ref="X155">+IFERROR(ROUND(INDEX(FCSTSDV!$D$2:$N$674,MATCH(ok!$D155,FCSTSDV!$C$2:$C$674,0),MATCH(ok!X$3,FCSTSDV!$D$1:$N$1,0))/ok!$F155,1),0)</f>
        <v>0</v>
      </c>
      <c r="Y155" s="92">
        <f t="array" ref="Y155">+IFERROR(ROUND(INDEX(FCSTSDV!$D$2:$N$674,MATCH(ok!$D155,FCSTSDV!$C$2:$C$674,0),MATCH(ok!Y$3,FCSTSDV!$D$1:$N$1,0))/ok!$F155,1),0)</f>
        <v>0</v>
      </c>
      <c r="Z155" s="92">
        <f t="array" ref="Z155">+IFERROR(ROUND(INDEX(FCSTSDV!$D$2:$N$674,MATCH(ok!$D155,FCSTSDV!$C$2:$C$674,0),MATCH(ok!Z$3,FCSTSDV!$D$1:$N$1,0))/ok!$F155,1),0)</f>
        <v>0</v>
      </c>
      <c r="AA155" s="92">
        <f t="array" ref="AA155">+IFERROR(ROUND(INDEX(FCSTSDV!$D$2:$N$674,MATCH(ok!$D155,FCSTSDV!$C$2:$C$674,0),MATCH(ok!AA$3,FCSTSDV!$D$1:$N$1,0))/ok!$F155,1),0)</f>
        <v>0</v>
      </c>
      <c r="AB155" s="92">
        <f t="array" ref="AB155">+IFERROR(ROUND(INDEX(FCSTSDV!$D$2:$N$674,MATCH(ok!$D155,FCSTSDV!$C$2:$C$674,0),MATCH(ok!AB$3,FCSTSDV!$D$1:$N$1,0))/ok!$F155,1),0)</f>
        <v>0</v>
      </c>
      <c r="AC155" s="92">
        <f t="array" ref="AC155">+IFERROR(ROUND(INDEX(FCSTSDV!$D$2:$N$674,MATCH(ok!$D155,FCSTSDV!$C$2:$C$674,0),MATCH(ok!AC$3,FCSTSDV!$D$1:$N$1,0))/ok!$F155,1),0)</f>
        <v>0</v>
      </c>
      <c r="AD155" s="92">
        <f t="array" ref="AD155">+IFERROR(ROUND(INDEX(FCSTSDV!$D$2:$N$674,MATCH(ok!$D155,FCSTSDV!$C$2:$C$674,0),MATCH(ok!AD$3,FCSTSDV!$D$1:$N$1,0))/ok!$F155,1),0)</f>
        <v>0</v>
      </c>
      <c r="AE155" s="92">
        <f t="array" ref="AE155">+IFERROR(ROUND(INDEX(FCSTSDV!$D$2:$N$674,MATCH(ok!$D155,FCSTSDV!$C$2:$C$674,0),MATCH(ok!AE$3,FCSTSDV!$D$1:$N$1,0))/ok!$F155,1),0)</f>
        <v>0</v>
      </c>
      <c r="AF155" s="92">
        <f t="array" ref="AF155">+IFERROR(ROUND(INDEX(FCSTSDV!$D$2:$N$674,MATCH(ok!$D155,FCSTSDV!$C$2:$C$674,0),MATCH(ok!AF$3,FCSTSDV!$D$1:$N$1,0))/ok!$F155,1),0)</f>
        <v>0</v>
      </c>
      <c r="AG155" s="92">
        <f t="array" ref="AG155">+IFERROR(ROUND(INDEX(FCSTSDV!$D$2:$N$674,MATCH(ok!$D155,FCSTSDV!$C$2:$C$674,0),MATCH(ok!AG$3,FCSTSDV!$D$1:$N$1,0))/ok!$F155,1),0)</f>
        <v>0</v>
      </c>
    </row>
    <row r="156" spans="1:33" ht="20.100000000000001" customHeight="1">
      <c r="A156" s="813"/>
      <c r="B156" s="795"/>
      <c r="C156" s="127"/>
      <c r="D156" s="130" t="s">
        <v>144</v>
      </c>
      <c r="E156" s="227" t="str">
        <f>+E154</f>
        <v>420*125*120</v>
      </c>
      <c r="F156" s="131">
        <v>3000</v>
      </c>
      <c r="G156" s="48"/>
      <c r="H156" s="48"/>
      <c r="I156" s="785"/>
      <c r="J156" s="81">
        <f>+IF(SUM(K156:L156)&lt;&gt;$N$3,ROUND(IFERROR(VLOOKUP(D156,FCSTSDV!$C$2:$C$285,2,0),0)/ok!F156+0,0),0)</f>
        <v>0</v>
      </c>
      <c r="K156" s="92">
        <f t="array" ref="K156">+IFERROR(ROUND(INDEX(FCSTSDV!$D$2:$N$674,MATCH(ok!$D156,FCSTSDV!$C$2:$C$674,0),MATCH(ok!K$3,FCSTSDV!$D$1:$N$1,0))/ok!$F156,1),0)</f>
        <v>0</v>
      </c>
      <c r="L156" s="92">
        <f t="array" ref="L156">+IFERROR(ROUND(INDEX(FCSTSDV!$D$2:$N$674,MATCH(ok!$D156,FCSTSDV!$C$2:$C$674,0),MATCH(ok!L$3,FCSTSDV!$D$1:$N$1,0))/ok!$F156,1),0)</f>
        <v>0</v>
      </c>
      <c r="M156" s="92">
        <f t="array" ref="M156">+IFERROR(ROUND(INDEX(FCSTSDV!$D$2:$N$674,MATCH(ok!$D156,FCSTSDV!$C$2:$C$674,0),MATCH(ok!M$3,FCSTSDV!$D$1:$N$1,0))/ok!$F156,1),0)</f>
        <v>0</v>
      </c>
      <c r="N156" s="92">
        <f t="array" ref="N156">+IFERROR(ROUND(INDEX(FCSTSDV!$D$2:$N$674,MATCH(ok!$D156,FCSTSDV!$C$2:$C$674,0),MATCH(ok!N$3,FCSTSDV!$D$1:$N$1,0))/ok!$F156,1),0)</f>
        <v>0</v>
      </c>
      <c r="O156" s="92">
        <f t="array" ref="O156">+IFERROR(ROUND(INDEX(FCSTSDV!$D$2:$N$674,MATCH(ok!$D156,FCSTSDV!$C$2:$C$674,0),MATCH(ok!O$3,FCSTSDV!$D$1:$N$1,0))/ok!$F156,1),0)</f>
        <v>0</v>
      </c>
      <c r="P156" s="92">
        <f t="array" ref="P156">+IFERROR(ROUND(INDEX(FCSTSDV!$D$2:$N$674,MATCH(ok!$D156,FCSTSDV!$C$2:$C$674,0),MATCH(ok!P$3,FCSTSDV!$D$1:$N$1,0))/ok!$F156,1),0)</f>
        <v>0</v>
      </c>
      <c r="Q156" s="92">
        <f t="array" ref="Q156">+IFERROR(ROUND(INDEX(FCSTSDV!$D$2:$N$674,MATCH(ok!$D156,FCSTSDV!$C$2:$C$674,0),MATCH(ok!Q$3,FCSTSDV!$D$1:$N$1,0))/ok!$F156,1),0)</f>
        <v>0</v>
      </c>
      <c r="R156" s="92">
        <f t="array" ref="R156">+IFERROR(ROUND(INDEX(FCSTSDV!$D$2:$N$674,MATCH(ok!$D156,FCSTSDV!$C$2:$C$674,0),MATCH(ok!R$3,FCSTSDV!$D$1:$N$1,0))/ok!$F156,1),0)</f>
        <v>0</v>
      </c>
      <c r="S156" s="92">
        <f t="array" ref="S156">+IFERROR(ROUND(INDEX(FCSTSDV!$D$2:$N$674,MATCH(ok!$D156,FCSTSDV!$C$2:$C$674,0),MATCH(ok!S$3,FCSTSDV!$D$1:$N$1,0))/ok!$F156,1),0)</f>
        <v>0</v>
      </c>
      <c r="T156" s="92">
        <f t="array" ref="T156">+IFERROR(ROUND(INDEX(FCSTSDV!$D$2:$N$674,MATCH(ok!$D156,FCSTSDV!$C$2:$C$674,0),MATCH(ok!T$3,FCSTSDV!$D$1:$N$1,0))/ok!$F156,1),0)</f>
        <v>0</v>
      </c>
      <c r="U156" s="92">
        <f t="array" ref="U156">+IFERROR(ROUND(INDEX(FCSTSDV!$D$2:$N$674,MATCH(ok!$D156,FCSTSDV!$C$2:$C$674,0),MATCH(ok!U$3,FCSTSDV!$D$1:$N$1,0))/ok!$F156,1),0)</f>
        <v>0</v>
      </c>
      <c r="V156" s="92">
        <f t="array" ref="V156">+IFERROR(ROUND(INDEX(FCSTSDV!$D$2:$N$674,MATCH(ok!$D156,FCSTSDV!$C$2:$C$674,0),MATCH(ok!V$3,FCSTSDV!$D$1:$N$1,0))/ok!$F156,1),0)</f>
        <v>0</v>
      </c>
      <c r="W156" s="92">
        <f t="array" ref="W156">+IFERROR(ROUND(INDEX(FCSTSDV!$D$2:$N$674,MATCH(ok!$D156,FCSTSDV!$C$2:$C$674,0),MATCH(ok!W$3,FCSTSDV!$D$1:$N$1,0))/ok!$F156,1),0)</f>
        <v>0</v>
      </c>
      <c r="X156" s="92">
        <f t="array" ref="X156">+IFERROR(ROUND(INDEX(FCSTSDV!$D$2:$N$674,MATCH(ok!$D156,FCSTSDV!$C$2:$C$674,0),MATCH(ok!X$3,FCSTSDV!$D$1:$N$1,0))/ok!$F156,1),0)</f>
        <v>0</v>
      </c>
      <c r="Y156" s="92">
        <f t="array" ref="Y156">+IFERROR(ROUND(INDEX(FCSTSDV!$D$2:$N$674,MATCH(ok!$D156,FCSTSDV!$C$2:$C$674,0),MATCH(ok!Y$3,FCSTSDV!$D$1:$N$1,0))/ok!$F156,1),0)</f>
        <v>0</v>
      </c>
      <c r="Z156" s="92">
        <f t="array" ref="Z156">+IFERROR(ROUND(INDEX(FCSTSDV!$D$2:$N$674,MATCH(ok!$D156,FCSTSDV!$C$2:$C$674,0),MATCH(ok!Z$3,FCSTSDV!$D$1:$N$1,0))/ok!$F156,1),0)</f>
        <v>0</v>
      </c>
      <c r="AA156" s="92">
        <f t="array" ref="AA156">+IFERROR(ROUND(INDEX(FCSTSDV!$D$2:$N$674,MATCH(ok!$D156,FCSTSDV!$C$2:$C$674,0),MATCH(ok!AA$3,FCSTSDV!$D$1:$N$1,0))/ok!$F156,1),0)</f>
        <v>0</v>
      </c>
      <c r="AB156" s="92">
        <f t="array" ref="AB156">+IFERROR(ROUND(INDEX(FCSTSDV!$D$2:$N$674,MATCH(ok!$D156,FCSTSDV!$C$2:$C$674,0),MATCH(ok!AB$3,FCSTSDV!$D$1:$N$1,0))/ok!$F156,1),0)</f>
        <v>0</v>
      </c>
      <c r="AC156" s="92">
        <f t="array" ref="AC156">+IFERROR(ROUND(INDEX(FCSTSDV!$D$2:$N$674,MATCH(ok!$D156,FCSTSDV!$C$2:$C$674,0),MATCH(ok!AC$3,FCSTSDV!$D$1:$N$1,0))/ok!$F156,1),0)</f>
        <v>0</v>
      </c>
      <c r="AD156" s="92">
        <f t="array" ref="AD156">+IFERROR(ROUND(INDEX(FCSTSDV!$D$2:$N$674,MATCH(ok!$D156,FCSTSDV!$C$2:$C$674,0),MATCH(ok!AD$3,FCSTSDV!$D$1:$N$1,0))/ok!$F156,1),0)</f>
        <v>0</v>
      </c>
      <c r="AE156" s="92">
        <f t="array" ref="AE156">+IFERROR(ROUND(INDEX(FCSTSDV!$D$2:$N$674,MATCH(ok!$D156,FCSTSDV!$C$2:$C$674,0),MATCH(ok!AE$3,FCSTSDV!$D$1:$N$1,0))/ok!$F156,1),0)</f>
        <v>0</v>
      </c>
      <c r="AF156" s="92">
        <f t="array" ref="AF156">+IFERROR(ROUND(INDEX(FCSTSDV!$D$2:$N$674,MATCH(ok!$D156,FCSTSDV!$C$2:$C$674,0),MATCH(ok!AF$3,FCSTSDV!$D$1:$N$1,0))/ok!$F156,1),0)</f>
        <v>0</v>
      </c>
      <c r="AG156" s="92">
        <f t="array" ref="AG156">+IFERROR(ROUND(INDEX(FCSTSDV!$D$2:$N$674,MATCH(ok!$D156,FCSTSDV!$C$2:$C$674,0),MATCH(ok!AG$3,FCSTSDV!$D$1:$N$1,0))/ok!$F156,1),0)</f>
        <v>0</v>
      </c>
    </row>
    <row r="157" spans="1:33" ht="20.100000000000001" customHeight="1">
      <c r="A157" s="807"/>
      <c r="B157" s="792"/>
      <c r="C157" s="60"/>
      <c r="D157" s="52" t="s">
        <v>153</v>
      </c>
      <c r="E157" s="229" t="str">
        <f>+E156</f>
        <v>420*125*120</v>
      </c>
      <c r="F157" s="53" t="s">
        <v>43</v>
      </c>
      <c r="G157" s="54"/>
      <c r="H157" s="54"/>
      <c r="I157" s="782"/>
      <c r="J157" s="285">
        <f>+SUM(J148:J156)</f>
        <v>0</v>
      </c>
      <c r="K157" s="90">
        <f>+$I$148+$J$157-SUM(K148:K156)</f>
        <v>0</v>
      </c>
      <c r="L157" s="90">
        <f>+$I$148+$J$157-SUM(L148:L156)</f>
        <v>0</v>
      </c>
      <c r="M157" s="90">
        <f>+$I$148+$J$157-SUM(M148:M156)</f>
        <v>0</v>
      </c>
      <c r="N157" s="90">
        <f t="shared" ref="N157:W157" si="30">+$I$148+$J$157-SUM(N148:N156)</f>
        <v>0</v>
      </c>
      <c r="O157" s="90">
        <f t="shared" si="30"/>
        <v>0</v>
      </c>
      <c r="P157" s="90">
        <f t="shared" si="30"/>
        <v>0</v>
      </c>
      <c r="Q157" s="90">
        <f t="shared" si="30"/>
        <v>0</v>
      </c>
      <c r="R157" s="90">
        <f t="shared" si="30"/>
        <v>0</v>
      </c>
      <c r="S157" s="90">
        <f t="shared" si="30"/>
        <v>0</v>
      </c>
      <c r="T157" s="90">
        <f t="shared" si="30"/>
        <v>0</v>
      </c>
      <c r="U157" s="90">
        <f t="shared" si="30"/>
        <v>0</v>
      </c>
      <c r="V157" s="90">
        <f t="shared" si="30"/>
        <v>0</v>
      </c>
      <c r="W157" s="90">
        <f t="shared" si="30"/>
        <v>0</v>
      </c>
      <c r="X157" s="90">
        <f>+W157-SUM(X148:X156)</f>
        <v>0</v>
      </c>
      <c r="Y157" s="90">
        <f>+X157-SUM(Y148:Y156)</f>
        <v>0</v>
      </c>
      <c r="Z157" s="90">
        <f t="shared" ref="Z157:AG157" si="31">+Y157-SUM(Z148:Z156)</f>
        <v>0</v>
      </c>
      <c r="AA157" s="90">
        <f t="shared" si="31"/>
        <v>0</v>
      </c>
      <c r="AB157" s="90">
        <f t="shared" si="31"/>
        <v>0</v>
      </c>
      <c r="AC157" s="90">
        <f t="shared" si="31"/>
        <v>0</v>
      </c>
      <c r="AD157" s="90">
        <f t="shared" si="31"/>
        <v>0</v>
      </c>
      <c r="AE157" s="90">
        <f t="shared" si="31"/>
        <v>0</v>
      </c>
      <c r="AF157" s="90">
        <f t="shared" si="31"/>
        <v>0</v>
      </c>
      <c r="AG157" s="90">
        <f t="shared" si="31"/>
        <v>0</v>
      </c>
    </row>
    <row r="158" spans="1:33" ht="20.100000000000001" customHeight="1">
      <c r="A158" s="820" t="s">
        <v>348</v>
      </c>
      <c r="B158" s="811"/>
      <c r="C158" s="280" t="s">
        <v>107</v>
      </c>
      <c r="D158" s="281" t="s">
        <v>167</v>
      </c>
      <c r="E158" s="233" t="s">
        <v>168</v>
      </c>
      <c r="F158" s="44">
        <v>6000</v>
      </c>
      <c r="G158" s="45"/>
      <c r="H158" s="45"/>
      <c r="I158" s="781">
        <v>0</v>
      </c>
      <c r="J158" s="79">
        <f>+IF(SUM(K158:L158)&lt;&gt;$N$3,ROUND(IFERROR(VLOOKUP(D158,FCSTSDV!$C$2:$C$285,2,0),0)/ok!F158+0,0),0)</f>
        <v>0</v>
      </c>
      <c r="K158" s="99">
        <f t="array" ref="K158">+IFERROR(ROUND(INDEX(FCSTSDV!$D$2:$N$674,MATCH(ok!$D158,FCSTSDV!$C$2:$C$674,0),MATCH(ok!K$3,FCSTSDV!$D$1:$N$1,0))/ok!$F158,1),0)</f>
        <v>0</v>
      </c>
      <c r="L158" s="99">
        <f t="array" ref="L158">+IFERROR(ROUND(INDEX(FCSTSDV!$D$2:$N$674,MATCH(ok!$D158,FCSTSDV!$C$2:$C$674,0),MATCH(ok!L$3,FCSTSDV!$D$1:$N$1,0))/ok!$F158,1),0)</f>
        <v>0</v>
      </c>
      <c r="M158" s="99">
        <f t="array" ref="M158">+IFERROR(ROUND(INDEX(FCSTSDV!$D$2:$N$674,MATCH(ok!$D158,FCSTSDV!$C$2:$C$674,0),MATCH(ok!M$3,FCSTSDV!$D$1:$N$1,0))/ok!$F158,1),0)</f>
        <v>0</v>
      </c>
      <c r="N158" s="99">
        <f t="array" ref="N158">+IFERROR(ROUND(INDEX(FCSTSDV!$D$2:$N$674,MATCH(ok!$D158,FCSTSDV!$C$2:$C$674,0),MATCH(ok!N$3,FCSTSDV!$D$1:$N$1,0))/ok!$F158,1),0)</f>
        <v>0</v>
      </c>
      <c r="O158" s="99">
        <f t="array" ref="O158">+IFERROR(ROUND(INDEX(FCSTSDV!$D$2:$N$674,MATCH(ok!$D158,FCSTSDV!$C$2:$C$674,0),MATCH(ok!O$3,FCSTSDV!$D$1:$N$1,0))/ok!$F158,1),0)</f>
        <v>0</v>
      </c>
      <c r="P158" s="99">
        <f t="array" ref="P158">+IFERROR(ROUND(INDEX(FCSTSDV!$D$2:$N$674,MATCH(ok!$D158,FCSTSDV!$C$2:$C$674,0),MATCH(ok!P$3,FCSTSDV!$D$1:$N$1,0))/ok!$F158,1),0)</f>
        <v>0</v>
      </c>
      <c r="Q158" s="99">
        <f t="array" ref="Q158">+IFERROR(ROUND(INDEX(FCSTSDV!$D$2:$N$674,MATCH(ok!$D158,FCSTSDV!$C$2:$C$674,0),MATCH(ok!Q$3,FCSTSDV!$D$1:$N$1,0))/ok!$F158,1),0)</f>
        <v>0</v>
      </c>
      <c r="R158" s="99">
        <f t="array" ref="R158">+IFERROR(ROUND(INDEX(FCSTSDV!$D$2:$N$674,MATCH(ok!$D158,FCSTSDV!$C$2:$C$674,0),MATCH(ok!R$3,FCSTSDV!$D$1:$N$1,0))/ok!$F158,1),0)</f>
        <v>0</v>
      </c>
      <c r="S158" s="99">
        <f t="array" ref="S158">+IFERROR(ROUND(INDEX(FCSTSDV!$D$2:$N$674,MATCH(ok!$D158,FCSTSDV!$C$2:$C$674,0),MATCH(ok!S$3,FCSTSDV!$D$1:$N$1,0))/ok!$F158,1),0)</f>
        <v>0</v>
      </c>
      <c r="T158" s="99">
        <f t="array" ref="T158">+IFERROR(ROUND(INDEX(FCSTSDV!$D$2:$N$674,MATCH(ok!$D158,FCSTSDV!$C$2:$C$674,0),MATCH(ok!T$3,FCSTSDV!$D$1:$N$1,0))/ok!$F158,1),0)</f>
        <v>0</v>
      </c>
      <c r="U158" s="99">
        <f t="array" ref="U158">+IFERROR(ROUND(INDEX(FCSTSDV!$D$2:$N$674,MATCH(ok!$D158,FCSTSDV!$C$2:$C$674,0),MATCH(ok!U$3,FCSTSDV!$D$1:$N$1,0))/ok!$F158,1),0)</f>
        <v>0</v>
      </c>
      <c r="V158" s="99">
        <f t="array" ref="V158">+IFERROR(ROUND(INDEX(FCSTSDV!$D$2:$N$674,MATCH(ok!$D158,FCSTSDV!$C$2:$C$674,0),MATCH(ok!V$3,FCSTSDV!$D$1:$N$1,0))/ok!$F158,1),0)</f>
        <v>0</v>
      </c>
      <c r="W158" s="99">
        <f t="array" ref="W158">+IFERROR(ROUND(INDEX(FCSTSDV!$D$2:$N$674,MATCH(ok!$D158,FCSTSDV!$C$2:$C$674,0),MATCH(ok!W$3,FCSTSDV!$D$1:$N$1,0))/ok!$F158,1),0)</f>
        <v>0</v>
      </c>
      <c r="X158" s="99">
        <f t="array" ref="X158">+IFERROR(ROUND(INDEX(FCSTSDV!$D$2:$N$674,MATCH(ok!$D158,FCSTSDV!$C$2:$C$674,0),MATCH(ok!X$3,FCSTSDV!$D$1:$N$1,0))/ok!$F158,1),0)</f>
        <v>0</v>
      </c>
      <c r="Y158" s="99">
        <f t="array" ref="Y158">+IFERROR(ROUND(INDEX(FCSTSDV!$D$2:$N$674,MATCH(ok!$D158,FCSTSDV!$C$2:$C$674,0),MATCH(ok!Y$3,FCSTSDV!$D$1:$N$1,0))/ok!$F158,1),0)</f>
        <v>0</v>
      </c>
      <c r="Z158" s="99">
        <f t="array" ref="Z158">+IFERROR(ROUND(INDEX(FCSTSDV!$D$2:$N$674,MATCH(ok!$D158,FCSTSDV!$C$2:$C$674,0),MATCH(ok!Z$3,FCSTSDV!$D$1:$N$1,0))/ok!$F158,1),0)</f>
        <v>0</v>
      </c>
      <c r="AA158" s="99">
        <f t="array" ref="AA158">+IFERROR(ROUND(INDEX(FCSTSDV!$D$2:$N$674,MATCH(ok!$D158,FCSTSDV!$C$2:$C$674,0),MATCH(ok!AA$3,FCSTSDV!$D$1:$N$1,0))/ok!$F158,1),0)</f>
        <v>0</v>
      </c>
      <c r="AB158" s="99">
        <f t="array" ref="AB158">+IFERROR(ROUND(INDEX(FCSTSDV!$D$2:$N$674,MATCH(ok!$D158,FCSTSDV!$C$2:$C$674,0),MATCH(ok!AB$3,FCSTSDV!$D$1:$N$1,0))/ok!$F158,1),0)</f>
        <v>0</v>
      </c>
      <c r="AC158" s="99">
        <f t="array" ref="AC158">+IFERROR(ROUND(INDEX(FCSTSDV!$D$2:$N$674,MATCH(ok!$D158,FCSTSDV!$C$2:$C$674,0),MATCH(ok!AC$3,FCSTSDV!$D$1:$N$1,0))/ok!$F158,1),0)</f>
        <v>0</v>
      </c>
      <c r="AD158" s="99">
        <f t="array" ref="AD158">+IFERROR(ROUND(INDEX(FCSTSDV!$D$2:$N$674,MATCH(ok!$D158,FCSTSDV!$C$2:$C$674,0),MATCH(ok!AD$3,FCSTSDV!$D$1:$N$1,0))/ok!$F158,1),0)</f>
        <v>0</v>
      </c>
      <c r="AE158" s="99">
        <f t="array" ref="AE158">+IFERROR(ROUND(INDEX(FCSTSDV!$D$2:$N$674,MATCH(ok!$D158,FCSTSDV!$C$2:$C$674,0),MATCH(ok!AE$3,FCSTSDV!$D$1:$N$1,0))/ok!$F158,1),0)</f>
        <v>0</v>
      </c>
      <c r="AF158" s="99">
        <f t="array" ref="AF158">+IFERROR(ROUND(INDEX(FCSTSDV!$D$2:$N$674,MATCH(ok!$D158,FCSTSDV!$C$2:$C$674,0),MATCH(ok!AF$3,FCSTSDV!$D$1:$N$1,0))/ok!$F158,1),0)</f>
        <v>0</v>
      </c>
      <c r="AG158" s="99">
        <f t="array" ref="AG158">+IFERROR(ROUND(INDEX(FCSTSDV!$D$2:$N$674,MATCH(ok!$D158,FCSTSDV!$C$2:$C$674,0),MATCH(ok!AG$3,FCSTSDV!$D$1:$N$1,0))/ok!$F158,1),0)</f>
        <v>0</v>
      </c>
    </row>
    <row r="159" spans="1:33" ht="18.75" customHeight="1">
      <c r="A159" s="821"/>
      <c r="B159" s="812"/>
      <c r="C159" s="282"/>
      <c r="D159" s="283" t="s">
        <v>153</v>
      </c>
      <c r="E159" s="235" t="e">
        <f>+#REF!</f>
        <v>#REF!</v>
      </c>
      <c r="F159" s="53" t="s">
        <v>43</v>
      </c>
      <c r="G159" s="54"/>
      <c r="H159" s="54"/>
      <c r="I159" s="782"/>
      <c r="J159" s="263">
        <f>+SUM(J158:J158)</f>
        <v>0</v>
      </c>
      <c r="K159" s="90">
        <f>+$I$160+$J$163-SUM(K158:K158)</f>
        <v>0</v>
      </c>
      <c r="L159" s="90">
        <f>+$I$160+$J$163-SUM(L158:L158)</f>
        <v>0</v>
      </c>
      <c r="M159" s="90">
        <f>+$I$158+-SUM(M158:M158)</f>
        <v>0</v>
      </c>
      <c r="N159" s="90">
        <f>+$I$158+-SUM(N158:N158)</f>
        <v>0</v>
      </c>
      <c r="O159" s="90">
        <f>+$I$158+-SUM(O158:O158)</f>
        <v>0</v>
      </c>
      <c r="P159" s="90">
        <f>+$I$158+-SUM(P158:P158)</f>
        <v>0</v>
      </c>
      <c r="Q159" s="90">
        <f>+$I$158+-SUM(Q158:Q158)</f>
        <v>0</v>
      </c>
      <c r="R159" s="90">
        <f t="shared" ref="R159:W159" si="32">+$I$158+-SUM(R158:R158)</f>
        <v>0</v>
      </c>
      <c r="S159" s="90">
        <f t="shared" si="32"/>
        <v>0</v>
      </c>
      <c r="T159" s="90">
        <f t="shared" si="32"/>
        <v>0</v>
      </c>
      <c r="U159" s="90">
        <f t="shared" si="32"/>
        <v>0</v>
      </c>
      <c r="V159" s="90">
        <f t="shared" si="32"/>
        <v>0</v>
      </c>
      <c r="W159" s="90">
        <f t="shared" si="32"/>
        <v>0</v>
      </c>
      <c r="X159" s="90">
        <f>+W159-SUM(X158:X158)</f>
        <v>0</v>
      </c>
      <c r="Y159" s="90">
        <f>+X159-SUM(Y158:Y158)</f>
        <v>0</v>
      </c>
      <c r="Z159" s="90">
        <f t="shared" ref="Z159:AG159" si="33">+Y159-SUM(Z158:Z158)</f>
        <v>0</v>
      </c>
      <c r="AA159" s="90">
        <f t="shared" si="33"/>
        <v>0</v>
      </c>
      <c r="AB159" s="90">
        <f t="shared" si="33"/>
        <v>0</v>
      </c>
      <c r="AC159" s="90">
        <f t="shared" si="33"/>
        <v>0</v>
      </c>
      <c r="AD159" s="90">
        <f t="shared" si="33"/>
        <v>0</v>
      </c>
      <c r="AE159" s="90">
        <f t="shared" si="33"/>
        <v>0</v>
      </c>
      <c r="AF159" s="90">
        <f t="shared" si="33"/>
        <v>0</v>
      </c>
      <c r="AG159" s="90">
        <f t="shared" si="33"/>
        <v>0</v>
      </c>
    </row>
    <row r="160" spans="1:33" ht="20.100000000000001" customHeight="1">
      <c r="A160" s="806" t="s">
        <v>169</v>
      </c>
      <c r="B160" s="791" t="s">
        <v>168</v>
      </c>
      <c r="C160" s="63" t="s">
        <v>107</v>
      </c>
      <c r="D160" s="73" t="s">
        <v>136</v>
      </c>
      <c r="E160" s="233" t="s">
        <v>168</v>
      </c>
      <c r="F160" s="44">
        <v>6000</v>
      </c>
      <c r="G160" s="45"/>
      <c r="H160" s="45"/>
      <c r="I160" s="781">
        <f>+VLOOKUP(A160,Sheet2!$B$3:$C$189,2,0)</f>
        <v>0</v>
      </c>
      <c r="J160" s="79">
        <f>+IF(SUM(K160:L160)&lt;&gt;$N$3,ROUND(IFERROR(VLOOKUP(D160,FCSTSDV!$C$2:$C$285,2,0),0)/ok!F160+0,0),0)</f>
        <v>0</v>
      </c>
      <c r="K160" s="99">
        <f t="array" ref="K160">+IFERROR(ROUND(INDEX(FCSTSDV!$D$2:$N$674,MATCH(ok!$D160,FCSTSDV!$C$2:$C$674,0),MATCH(ok!K$3,FCSTSDV!$D$1:$N$1,0))/ok!$F160,1),0)</f>
        <v>0</v>
      </c>
      <c r="L160" s="99">
        <f t="array" ref="L160">+IFERROR(ROUND(INDEX(FCSTSDV!$D$2:$N$674,MATCH(ok!$D160,FCSTSDV!$C$2:$C$674,0),MATCH(ok!L$3,FCSTSDV!$D$1:$N$1,0))/ok!$F160,1),0)</f>
        <v>0</v>
      </c>
      <c r="M160" s="99">
        <f t="array" ref="M160">+IFERROR(ROUND(INDEX(FCSTSDV!$D$2:$N$674,MATCH(ok!$D160,FCSTSDV!$C$2:$C$674,0),MATCH(ok!M$3,FCSTSDV!$D$1:$N$1,0))/ok!$F160,1),0)</f>
        <v>0</v>
      </c>
      <c r="N160" s="99">
        <f t="array" ref="N160">+IFERROR(ROUND(INDEX(FCSTSDV!$D$2:$N$674,MATCH(ok!$D160,FCSTSDV!$C$2:$C$674,0),MATCH(ok!N$3,FCSTSDV!$D$1:$N$1,0))/ok!$F160,1),0)</f>
        <v>0</v>
      </c>
      <c r="O160" s="99">
        <f t="array" ref="O160">+IFERROR(ROUND(INDEX(FCSTSDV!$D$2:$N$674,MATCH(ok!$D160,FCSTSDV!$C$2:$C$674,0),MATCH(ok!O$3,FCSTSDV!$D$1:$N$1,0))/ok!$F160,1),0)</f>
        <v>0</v>
      </c>
      <c r="P160" s="99">
        <f t="array" ref="P160">+IFERROR(ROUND(INDEX(FCSTSDV!$D$2:$N$674,MATCH(ok!$D160,FCSTSDV!$C$2:$C$674,0),MATCH(ok!P$3,FCSTSDV!$D$1:$N$1,0))/ok!$F160,1),0)</f>
        <v>0</v>
      </c>
      <c r="Q160" s="99">
        <f t="array" ref="Q160">+IFERROR(ROUND(INDEX(FCSTSDV!$D$2:$N$674,MATCH(ok!$D160,FCSTSDV!$C$2:$C$674,0),MATCH(ok!Q$3,FCSTSDV!$D$1:$N$1,0))/ok!$F160,1),0)</f>
        <v>0</v>
      </c>
      <c r="R160" s="99">
        <f t="array" ref="R160">+IFERROR(ROUND(INDEX(FCSTSDV!$D$2:$N$674,MATCH(ok!$D160,FCSTSDV!$C$2:$C$674,0),MATCH(ok!R$3,FCSTSDV!$D$1:$N$1,0))/ok!$F160,1),0)</f>
        <v>0</v>
      </c>
      <c r="S160" s="99">
        <f t="array" ref="S160">+IFERROR(ROUND(INDEX(FCSTSDV!$D$2:$N$674,MATCH(ok!$D160,FCSTSDV!$C$2:$C$674,0),MATCH(ok!S$3,FCSTSDV!$D$1:$N$1,0))/ok!$F160,1),0)</f>
        <v>0</v>
      </c>
      <c r="T160" s="99">
        <f t="array" ref="T160">+IFERROR(ROUND(INDEX(FCSTSDV!$D$2:$N$674,MATCH(ok!$D160,FCSTSDV!$C$2:$C$674,0),MATCH(ok!T$3,FCSTSDV!$D$1:$N$1,0))/ok!$F160,1),0)</f>
        <v>0</v>
      </c>
      <c r="U160" s="99">
        <f t="array" ref="U160">+IFERROR(ROUND(INDEX(FCSTSDV!$D$2:$N$674,MATCH(ok!$D160,FCSTSDV!$C$2:$C$674,0),MATCH(ok!U$3,FCSTSDV!$D$1:$N$1,0))/ok!$F160,1),0)</f>
        <v>0</v>
      </c>
      <c r="V160" s="99">
        <f t="array" ref="V160">+IFERROR(ROUND(INDEX(FCSTSDV!$D$2:$N$674,MATCH(ok!$D160,FCSTSDV!$C$2:$C$674,0),MATCH(ok!V$3,FCSTSDV!$D$1:$N$1,0))/ok!$F160,1),0)</f>
        <v>0</v>
      </c>
      <c r="W160" s="99">
        <f t="array" ref="W160">+IFERROR(ROUND(INDEX(FCSTSDV!$D$2:$N$674,MATCH(ok!$D160,FCSTSDV!$C$2:$C$674,0),MATCH(ok!W$3,FCSTSDV!$D$1:$N$1,0))/ok!$F160,1),0)</f>
        <v>0</v>
      </c>
      <c r="X160" s="99">
        <f t="array" ref="X160">+IFERROR(ROUND(INDEX(FCSTSDV!$D$2:$N$674,MATCH(ok!$D160,FCSTSDV!$C$2:$C$674,0),MATCH(ok!X$3,FCSTSDV!$D$1:$N$1,0))/ok!$F160,1),0)</f>
        <v>0</v>
      </c>
      <c r="Y160" s="99">
        <f t="array" ref="Y160">+IFERROR(ROUND(INDEX(FCSTSDV!$D$2:$N$674,MATCH(ok!$D160,FCSTSDV!$C$2:$C$674,0),MATCH(ok!Y$3,FCSTSDV!$D$1:$N$1,0))/ok!$F160,1),0)</f>
        <v>0</v>
      </c>
      <c r="Z160" s="99">
        <f t="array" ref="Z160">+IFERROR(ROUND(INDEX(FCSTSDV!$D$2:$N$674,MATCH(ok!$D160,FCSTSDV!$C$2:$C$674,0),MATCH(ok!Z$3,FCSTSDV!$D$1:$N$1,0))/ok!$F160,1),0)</f>
        <v>0</v>
      </c>
      <c r="AA160" s="99">
        <f t="array" ref="AA160">+IFERROR(ROUND(INDEX(FCSTSDV!$D$2:$N$674,MATCH(ok!$D160,FCSTSDV!$C$2:$C$674,0),MATCH(ok!AA$3,FCSTSDV!$D$1:$N$1,0))/ok!$F160,1),0)</f>
        <v>0</v>
      </c>
      <c r="AB160" s="99">
        <f t="array" ref="AB160">+IFERROR(ROUND(INDEX(FCSTSDV!$D$2:$N$674,MATCH(ok!$D160,FCSTSDV!$C$2:$C$674,0),MATCH(ok!AB$3,FCSTSDV!$D$1:$N$1,0))/ok!$F160,1),0)</f>
        <v>0</v>
      </c>
      <c r="AC160" s="99">
        <f t="array" ref="AC160">+IFERROR(ROUND(INDEX(FCSTSDV!$D$2:$N$674,MATCH(ok!$D160,FCSTSDV!$C$2:$C$674,0),MATCH(ok!AC$3,FCSTSDV!$D$1:$N$1,0))/ok!$F160,1),0)</f>
        <v>0</v>
      </c>
      <c r="AD160" s="99">
        <f t="array" ref="AD160">+IFERROR(ROUND(INDEX(FCSTSDV!$D$2:$N$674,MATCH(ok!$D160,FCSTSDV!$C$2:$C$674,0),MATCH(ok!AD$3,FCSTSDV!$D$1:$N$1,0))/ok!$F160,1),0)</f>
        <v>0</v>
      </c>
      <c r="AE160" s="99">
        <f t="array" ref="AE160">+IFERROR(ROUND(INDEX(FCSTSDV!$D$2:$N$674,MATCH(ok!$D160,FCSTSDV!$C$2:$C$674,0),MATCH(ok!AE$3,FCSTSDV!$D$1:$N$1,0))/ok!$F160,1),0)</f>
        <v>0</v>
      </c>
      <c r="AF160" s="99">
        <f t="array" ref="AF160">+IFERROR(ROUND(INDEX(FCSTSDV!$D$2:$N$674,MATCH(ok!$D160,FCSTSDV!$C$2:$C$674,0),MATCH(ok!AF$3,FCSTSDV!$D$1:$N$1,0))/ok!$F160,1),0)</f>
        <v>0</v>
      </c>
      <c r="AG160" s="99">
        <f t="array" ref="AG160">+IFERROR(ROUND(INDEX(FCSTSDV!$D$2:$N$674,MATCH(ok!$D160,FCSTSDV!$C$2:$C$674,0),MATCH(ok!AG$3,FCSTSDV!$D$1:$N$1,0))/ok!$F160,1),0)</f>
        <v>0</v>
      </c>
    </row>
    <row r="161" spans="1:33" ht="20.100000000000001" customHeight="1">
      <c r="A161" s="813"/>
      <c r="B161" s="795"/>
      <c r="C161" s="57" t="s">
        <v>107</v>
      </c>
      <c r="D161" s="32" t="s">
        <v>170</v>
      </c>
      <c r="E161" s="234" t="str">
        <f>+E160</f>
        <v>500*150*95</v>
      </c>
      <c r="F161" s="49">
        <v>6000</v>
      </c>
      <c r="G161" s="48"/>
      <c r="H161" s="48"/>
      <c r="I161" s="785"/>
      <c r="J161" s="81">
        <f>+IF(SUM(K161:L161)&lt;&gt;$N$3,ROUND(IFERROR(VLOOKUP(D161,FCSTSDV!$C$2:$C$285,2,0),0)/ok!F161+0,0),0)</f>
        <v>0</v>
      </c>
      <c r="K161" s="92">
        <f t="array" ref="K161">+IFERROR(ROUND(INDEX(FCSTSDV!$D$2:$N$674,MATCH(ok!$D161,FCSTSDV!$C$2:$C$674,0),MATCH(ok!K$3,FCSTSDV!$D$1:$N$1,0))/ok!$F161,1),0)</f>
        <v>0</v>
      </c>
      <c r="L161" s="92">
        <f t="array" ref="L161">+IFERROR(ROUND(INDEX(FCSTSDV!$D$2:$N$674,MATCH(ok!$D161,FCSTSDV!$C$2:$C$674,0),MATCH(ok!L$3,FCSTSDV!$D$1:$N$1,0))/ok!$F161,1),0)</f>
        <v>0</v>
      </c>
      <c r="M161" s="92">
        <f t="array" ref="M161">+IFERROR(ROUND(INDEX(FCSTSDV!$D$2:$N$674,MATCH(ok!$D161,FCSTSDV!$C$2:$C$674,0),MATCH(ok!M$3,FCSTSDV!$D$1:$N$1,0))/ok!$F161,1),0)</f>
        <v>0</v>
      </c>
      <c r="N161" s="92">
        <f t="array" ref="N161">+IFERROR(ROUND(INDEX(FCSTSDV!$D$2:$N$674,MATCH(ok!$D161,FCSTSDV!$C$2:$C$674,0),MATCH(ok!N$3,FCSTSDV!$D$1:$N$1,0))/ok!$F161,1),0)</f>
        <v>0</v>
      </c>
      <c r="O161" s="92">
        <f t="array" ref="O161">+IFERROR(ROUND(INDEX(FCSTSDV!$D$2:$N$674,MATCH(ok!$D161,FCSTSDV!$C$2:$C$674,0),MATCH(ok!O$3,FCSTSDV!$D$1:$N$1,0))/ok!$F161,1),0)</f>
        <v>0</v>
      </c>
      <c r="P161" s="92">
        <f t="array" ref="P161">+IFERROR(ROUND(INDEX(FCSTSDV!$D$2:$N$674,MATCH(ok!$D161,FCSTSDV!$C$2:$C$674,0),MATCH(ok!P$3,FCSTSDV!$D$1:$N$1,0))/ok!$F161,1),0)</f>
        <v>0</v>
      </c>
      <c r="Q161" s="92">
        <f t="array" ref="Q161">+IFERROR(ROUND(INDEX(FCSTSDV!$D$2:$N$674,MATCH(ok!$D161,FCSTSDV!$C$2:$C$674,0),MATCH(ok!Q$3,FCSTSDV!$D$1:$N$1,0))/ok!$F161,1),0)</f>
        <v>0</v>
      </c>
      <c r="R161" s="92">
        <f t="array" ref="R161">+IFERROR(ROUND(INDEX(FCSTSDV!$D$2:$N$674,MATCH(ok!$D161,FCSTSDV!$C$2:$C$674,0),MATCH(ok!R$3,FCSTSDV!$D$1:$N$1,0))/ok!$F161,1),0)</f>
        <v>0</v>
      </c>
      <c r="S161" s="92">
        <f t="array" ref="S161">+IFERROR(ROUND(INDEX(FCSTSDV!$D$2:$N$674,MATCH(ok!$D161,FCSTSDV!$C$2:$C$674,0),MATCH(ok!S$3,FCSTSDV!$D$1:$N$1,0))/ok!$F161,1),0)</f>
        <v>0</v>
      </c>
      <c r="T161" s="92">
        <f t="array" ref="T161">+IFERROR(ROUND(INDEX(FCSTSDV!$D$2:$N$674,MATCH(ok!$D161,FCSTSDV!$C$2:$C$674,0),MATCH(ok!T$3,FCSTSDV!$D$1:$N$1,0))/ok!$F161,1),0)</f>
        <v>0</v>
      </c>
      <c r="U161" s="92">
        <f t="array" ref="U161">+IFERROR(ROUND(INDEX(FCSTSDV!$D$2:$N$674,MATCH(ok!$D161,FCSTSDV!$C$2:$C$674,0),MATCH(ok!U$3,FCSTSDV!$D$1:$N$1,0))/ok!$F161,1),0)</f>
        <v>0</v>
      </c>
      <c r="V161" s="92">
        <f t="array" ref="V161">+IFERROR(ROUND(INDEX(FCSTSDV!$D$2:$N$674,MATCH(ok!$D161,FCSTSDV!$C$2:$C$674,0),MATCH(ok!V$3,FCSTSDV!$D$1:$N$1,0))/ok!$F161,1),0)</f>
        <v>0</v>
      </c>
      <c r="W161" s="92">
        <f t="array" ref="W161">+IFERROR(ROUND(INDEX(FCSTSDV!$D$2:$N$674,MATCH(ok!$D161,FCSTSDV!$C$2:$C$674,0),MATCH(ok!W$3,FCSTSDV!$D$1:$N$1,0))/ok!$F161,1),0)</f>
        <v>0</v>
      </c>
      <c r="X161" s="92">
        <f t="array" ref="X161">+IFERROR(ROUND(INDEX(FCSTSDV!$D$2:$N$674,MATCH(ok!$D161,FCSTSDV!$C$2:$C$674,0),MATCH(ok!X$3,FCSTSDV!$D$1:$N$1,0))/ok!$F161,1),0)</f>
        <v>0</v>
      </c>
      <c r="Y161" s="92">
        <f t="array" ref="Y161">+IFERROR(ROUND(INDEX(FCSTSDV!$D$2:$N$674,MATCH(ok!$D161,FCSTSDV!$C$2:$C$674,0),MATCH(ok!Y$3,FCSTSDV!$D$1:$N$1,0))/ok!$F161,1),0)</f>
        <v>0</v>
      </c>
      <c r="Z161" s="92">
        <f t="array" ref="Z161">+IFERROR(ROUND(INDEX(FCSTSDV!$D$2:$N$674,MATCH(ok!$D161,FCSTSDV!$C$2:$C$674,0),MATCH(ok!Z$3,FCSTSDV!$D$1:$N$1,0))/ok!$F161,1),0)</f>
        <v>0</v>
      </c>
      <c r="AA161" s="92">
        <f t="array" ref="AA161">+IFERROR(ROUND(INDEX(FCSTSDV!$D$2:$N$674,MATCH(ok!$D161,FCSTSDV!$C$2:$C$674,0),MATCH(ok!AA$3,FCSTSDV!$D$1:$N$1,0))/ok!$F161,1),0)</f>
        <v>0</v>
      </c>
      <c r="AB161" s="92">
        <f t="array" ref="AB161">+IFERROR(ROUND(INDEX(FCSTSDV!$D$2:$N$674,MATCH(ok!$D161,FCSTSDV!$C$2:$C$674,0),MATCH(ok!AB$3,FCSTSDV!$D$1:$N$1,0))/ok!$F161,1),0)</f>
        <v>0</v>
      </c>
      <c r="AC161" s="92">
        <f t="array" ref="AC161">+IFERROR(ROUND(INDEX(FCSTSDV!$D$2:$N$674,MATCH(ok!$D161,FCSTSDV!$C$2:$C$674,0),MATCH(ok!AC$3,FCSTSDV!$D$1:$N$1,0))/ok!$F161,1),0)</f>
        <v>0</v>
      </c>
      <c r="AD161" s="92">
        <f t="array" ref="AD161">+IFERROR(ROUND(INDEX(FCSTSDV!$D$2:$N$674,MATCH(ok!$D161,FCSTSDV!$C$2:$C$674,0),MATCH(ok!AD$3,FCSTSDV!$D$1:$N$1,0))/ok!$F161,1),0)</f>
        <v>0</v>
      </c>
      <c r="AE161" s="92">
        <f t="array" ref="AE161">+IFERROR(ROUND(INDEX(FCSTSDV!$D$2:$N$674,MATCH(ok!$D161,FCSTSDV!$C$2:$C$674,0),MATCH(ok!AE$3,FCSTSDV!$D$1:$N$1,0))/ok!$F161,1),0)</f>
        <v>0</v>
      </c>
      <c r="AF161" s="92">
        <f t="array" ref="AF161">+IFERROR(ROUND(INDEX(FCSTSDV!$D$2:$N$674,MATCH(ok!$D161,FCSTSDV!$C$2:$C$674,0),MATCH(ok!AF$3,FCSTSDV!$D$1:$N$1,0))/ok!$F161,1),0)</f>
        <v>0</v>
      </c>
      <c r="AG161" s="92">
        <f t="array" ref="AG161">+IFERROR(ROUND(INDEX(FCSTSDV!$D$2:$N$674,MATCH(ok!$D161,FCSTSDV!$C$2:$C$674,0),MATCH(ok!AG$3,FCSTSDV!$D$1:$N$1,0))/ok!$F161,1),0)</f>
        <v>0</v>
      </c>
    </row>
    <row r="162" spans="1:33" ht="20.100000000000001" customHeight="1">
      <c r="A162" s="813"/>
      <c r="B162" s="795"/>
      <c r="C162" s="57" t="s">
        <v>107</v>
      </c>
      <c r="D162" s="32" t="s">
        <v>171</v>
      </c>
      <c r="E162" s="234" t="e">
        <f>+#REF!</f>
        <v>#REF!</v>
      </c>
      <c r="F162" s="49">
        <v>6000</v>
      </c>
      <c r="G162" s="48"/>
      <c r="H162" s="48"/>
      <c r="I162" s="785"/>
      <c r="J162" s="81">
        <f>+IF(SUM(K162:L162)&lt;&gt;$N$3,ROUND(IFERROR(VLOOKUP(D162,FCSTSDV!$C$2:$C$285,2,0),0)/ok!F162+0,0),0)</f>
        <v>0</v>
      </c>
      <c r="K162" s="92">
        <f t="array" ref="K162">+IFERROR(ROUND(INDEX(FCSTSDV!$D$2:$N$674,MATCH(ok!$D162,FCSTSDV!$C$2:$C$674,0),MATCH(ok!K$3,FCSTSDV!$D$1:$N$1,0))/ok!$F162,1),0)</f>
        <v>0</v>
      </c>
      <c r="L162" s="92">
        <f t="array" ref="L162">+IFERROR(ROUND(INDEX(FCSTSDV!$D$2:$N$674,MATCH(ok!$D162,FCSTSDV!$C$2:$C$674,0),MATCH(ok!L$3,FCSTSDV!$D$1:$N$1,0))/ok!$F162,1),0)</f>
        <v>0</v>
      </c>
      <c r="M162" s="92">
        <f t="array" ref="M162">+IFERROR(ROUND(INDEX(FCSTSDV!$D$2:$N$674,MATCH(ok!$D162,FCSTSDV!$C$2:$C$674,0),MATCH(ok!M$3,FCSTSDV!$D$1:$N$1,0))/ok!$F162,1),0)</f>
        <v>0</v>
      </c>
      <c r="N162" s="92">
        <f t="array" ref="N162">+IFERROR(ROUND(INDEX(FCSTSDV!$D$2:$N$674,MATCH(ok!$D162,FCSTSDV!$C$2:$C$674,0),MATCH(ok!N$3,FCSTSDV!$D$1:$N$1,0))/ok!$F162,1),0)</f>
        <v>0</v>
      </c>
      <c r="O162" s="92">
        <f t="array" ref="O162">+IFERROR(ROUND(INDEX(FCSTSDV!$D$2:$N$674,MATCH(ok!$D162,FCSTSDV!$C$2:$C$674,0),MATCH(ok!O$3,FCSTSDV!$D$1:$N$1,0))/ok!$F162,1),0)</f>
        <v>0</v>
      </c>
      <c r="P162" s="92">
        <f t="array" ref="P162">+IFERROR(ROUND(INDEX(FCSTSDV!$D$2:$N$674,MATCH(ok!$D162,FCSTSDV!$C$2:$C$674,0),MATCH(ok!P$3,FCSTSDV!$D$1:$N$1,0))/ok!$F162,1),0)</f>
        <v>0</v>
      </c>
      <c r="Q162" s="92">
        <f t="array" ref="Q162">+IFERROR(ROUND(INDEX(FCSTSDV!$D$2:$N$674,MATCH(ok!$D162,FCSTSDV!$C$2:$C$674,0),MATCH(ok!Q$3,FCSTSDV!$D$1:$N$1,0))/ok!$F162,1),0)</f>
        <v>0</v>
      </c>
      <c r="R162" s="92">
        <f t="array" ref="R162">+IFERROR(ROUND(INDEX(FCSTSDV!$D$2:$N$674,MATCH(ok!$D162,FCSTSDV!$C$2:$C$674,0),MATCH(ok!R$3,FCSTSDV!$D$1:$N$1,0))/ok!$F162,1),0)</f>
        <v>0</v>
      </c>
      <c r="S162" s="92">
        <f t="array" ref="S162">+IFERROR(ROUND(INDEX(FCSTSDV!$D$2:$N$674,MATCH(ok!$D162,FCSTSDV!$C$2:$C$674,0),MATCH(ok!S$3,FCSTSDV!$D$1:$N$1,0))/ok!$F162,1),0)</f>
        <v>0</v>
      </c>
      <c r="T162" s="92">
        <f t="array" ref="T162">+IFERROR(ROUND(INDEX(FCSTSDV!$D$2:$N$674,MATCH(ok!$D162,FCSTSDV!$C$2:$C$674,0),MATCH(ok!T$3,FCSTSDV!$D$1:$N$1,0))/ok!$F162,1),0)</f>
        <v>0</v>
      </c>
      <c r="U162" s="92">
        <f t="array" ref="U162">+IFERROR(ROUND(INDEX(FCSTSDV!$D$2:$N$674,MATCH(ok!$D162,FCSTSDV!$C$2:$C$674,0),MATCH(ok!U$3,FCSTSDV!$D$1:$N$1,0))/ok!$F162,1),0)</f>
        <v>0</v>
      </c>
      <c r="V162" s="92">
        <f t="array" ref="V162">+IFERROR(ROUND(INDEX(FCSTSDV!$D$2:$N$674,MATCH(ok!$D162,FCSTSDV!$C$2:$C$674,0),MATCH(ok!V$3,FCSTSDV!$D$1:$N$1,0))/ok!$F162,1),0)</f>
        <v>0</v>
      </c>
      <c r="W162" s="92">
        <f t="array" ref="W162">+IFERROR(ROUND(INDEX(FCSTSDV!$D$2:$N$674,MATCH(ok!$D162,FCSTSDV!$C$2:$C$674,0),MATCH(ok!W$3,FCSTSDV!$D$1:$N$1,0))/ok!$F162,1),0)</f>
        <v>0</v>
      </c>
      <c r="X162" s="92">
        <f t="array" ref="X162">+IFERROR(ROUND(INDEX(FCSTSDV!$D$2:$N$674,MATCH(ok!$D162,FCSTSDV!$C$2:$C$674,0),MATCH(ok!X$3,FCSTSDV!$D$1:$N$1,0))/ok!$F162,1),0)</f>
        <v>0</v>
      </c>
      <c r="Y162" s="92">
        <f t="array" ref="Y162">+IFERROR(ROUND(INDEX(FCSTSDV!$D$2:$N$674,MATCH(ok!$D162,FCSTSDV!$C$2:$C$674,0),MATCH(ok!Y$3,FCSTSDV!$D$1:$N$1,0))/ok!$F162,1),0)</f>
        <v>0</v>
      </c>
      <c r="Z162" s="92">
        <f t="array" ref="Z162">+IFERROR(ROUND(INDEX(FCSTSDV!$D$2:$N$674,MATCH(ok!$D162,FCSTSDV!$C$2:$C$674,0),MATCH(ok!Z$3,FCSTSDV!$D$1:$N$1,0))/ok!$F162,1),0)</f>
        <v>0</v>
      </c>
      <c r="AA162" s="92">
        <f t="array" ref="AA162">+IFERROR(ROUND(INDEX(FCSTSDV!$D$2:$N$674,MATCH(ok!$D162,FCSTSDV!$C$2:$C$674,0),MATCH(ok!AA$3,FCSTSDV!$D$1:$N$1,0))/ok!$F162,1),0)</f>
        <v>0</v>
      </c>
      <c r="AB162" s="92">
        <f t="array" ref="AB162">+IFERROR(ROUND(INDEX(FCSTSDV!$D$2:$N$674,MATCH(ok!$D162,FCSTSDV!$C$2:$C$674,0),MATCH(ok!AB$3,FCSTSDV!$D$1:$N$1,0))/ok!$F162,1),0)</f>
        <v>0</v>
      </c>
      <c r="AC162" s="92">
        <f t="array" ref="AC162">+IFERROR(ROUND(INDEX(FCSTSDV!$D$2:$N$674,MATCH(ok!$D162,FCSTSDV!$C$2:$C$674,0),MATCH(ok!AC$3,FCSTSDV!$D$1:$N$1,0))/ok!$F162,1),0)</f>
        <v>0</v>
      </c>
      <c r="AD162" s="92">
        <f t="array" ref="AD162">+IFERROR(ROUND(INDEX(FCSTSDV!$D$2:$N$674,MATCH(ok!$D162,FCSTSDV!$C$2:$C$674,0),MATCH(ok!AD$3,FCSTSDV!$D$1:$N$1,0))/ok!$F162,1),0)</f>
        <v>0</v>
      </c>
      <c r="AE162" s="92">
        <f t="array" ref="AE162">+IFERROR(ROUND(INDEX(FCSTSDV!$D$2:$N$674,MATCH(ok!$D162,FCSTSDV!$C$2:$C$674,0),MATCH(ok!AE$3,FCSTSDV!$D$1:$N$1,0))/ok!$F162,1),0)</f>
        <v>0</v>
      </c>
      <c r="AF162" s="92">
        <f t="array" ref="AF162">+IFERROR(ROUND(INDEX(FCSTSDV!$D$2:$N$674,MATCH(ok!$D162,FCSTSDV!$C$2:$C$674,0),MATCH(ok!AF$3,FCSTSDV!$D$1:$N$1,0))/ok!$F162,1),0)</f>
        <v>0</v>
      </c>
      <c r="AG162" s="92">
        <f t="array" ref="AG162">+IFERROR(ROUND(INDEX(FCSTSDV!$D$2:$N$674,MATCH(ok!$D162,FCSTSDV!$C$2:$C$674,0),MATCH(ok!AG$3,FCSTSDV!$D$1:$N$1,0))/ok!$F162,1),0)</f>
        <v>0</v>
      </c>
    </row>
    <row r="163" spans="1:33" ht="18.75" customHeight="1">
      <c r="A163" s="807"/>
      <c r="B163" s="792"/>
      <c r="C163" s="60"/>
      <c r="D163" s="52" t="s">
        <v>153</v>
      </c>
      <c r="E163" s="235" t="e">
        <f>+E162</f>
        <v>#REF!</v>
      </c>
      <c r="F163" s="53" t="s">
        <v>43</v>
      </c>
      <c r="G163" s="54"/>
      <c r="H163" s="54"/>
      <c r="I163" s="782"/>
      <c r="J163" s="263">
        <f>+SUM(J160:J162)</f>
        <v>0</v>
      </c>
      <c r="K163" s="90">
        <f>+$I$160+$J$163-SUM(K160:K162)</f>
        <v>0</v>
      </c>
      <c r="L163" s="90">
        <f>+$I$160+$J$163-SUM(L160:L162)</f>
        <v>0</v>
      </c>
      <c r="M163" s="90">
        <f>+$I$160+$J$163-SUM(M160:M162)</f>
        <v>0</v>
      </c>
      <c r="N163" s="90">
        <f t="shared" ref="N163:W163" si="34">+$I$160+$J$163-SUM(N160:N162)</f>
        <v>0</v>
      </c>
      <c r="O163" s="90">
        <f t="shared" si="34"/>
        <v>0</v>
      </c>
      <c r="P163" s="90">
        <f t="shared" si="34"/>
        <v>0</v>
      </c>
      <c r="Q163" s="90">
        <f t="shared" si="34"/>
        <v>0</v>
      </c>
      <c r="R163" s="90">
        <f t="shared" si="34"/>
        <v>0</v>
      </c>
      <c r="S163" s="90">
        <f t="shared" si="34"/>
        <v>0</v>
      </c>
      <c r="T163" s="90">
        <f t="shared" si="34"/>
        <v>0</v>
      </c>
      <c r="U163" s="90">
        <f t="shared" si="34"/>
        <v>0</v>
      </c>
      <c r="V163" s="90">
        <f t="shared" si="34"/>
        <v>0</v>
      </c>
      <c r="W163" s="90">
        <f t="shared" si="34"/>
        <v>0</v>
      </c>
      <c r="X163" s="90">
        <f>+W163-SUM(X160:X162)</f>
        <v>0</v>
      </c>
      <c r="Y163" s="90">
        <f>+X163-SUM(Y160:Y162)</f>
        <v>0</v>
      </c>
      <c r="Z163" s="90">
        <f t="shared" ref="Z163:AG163" si="35">+Y163-SUM(Z160:Z162)</f>
        <v>0</v>
      </c>
      <c r="AA163" s="90">
        <f t="shared" si="35"/>
        <v>0</v>
      </c>
      <c r="AB163" s="90">
        <f t="shared" si="35"/>
        <v>0</v>
      </c>
      <c r="AC163" s="90">
        <f t="shared" si="35"/>
        <v>0</v>
      </c>
      <c r="AD163" s="90">
        <f t="shared" si="35"/>
        <v>0</v>
      </c>
      <c r="AE163" s="90">
        <f t="shared" si="35"/>
        <v>0</v>
      </c>
      <c r="AF163" s="90">
        <f t="shared" si="35"/>
        <v>0</v>
      </c>
      <c r="AG163" s="90">
        <f t="shared" si="35"/>
        <v>0</v>
      </c>
    </row>
    <row r="164" spans="1:33" ht="19.5" customHeight="1">
      <c r="A164" s="806" t="s">
        <v>172</v>
      </c>
      <c r="B164" s="791" t="s">
        <v>173</v>
      </c>
      <c r="C164" s="63"/>
      <c r="D164" s="73" t="s">
        <v>174</v>
      </c>
      <c r="E164" s="203" t="s">
        <v>173</v>
      </c>
      <c r="F164" s="44">
        <v>2500</v>
      </c>
      <c r="G164" s="45"/>
      <c r="H164" s="45"/>
      <c r="I164" s="781" t="e">
        <f>+VLOOKUP(B164,Sheet2!$B$3:$C$189,2,0)</f>
        <v>#N/A</v>
      </c>
      <c r="J164" s="79">
        <f>+IF(SUM(K164:L164)&lt;&gt;$N$3,ROUND(IFERROR(VLOOKUP(D164,FCSTSDV!$C$2:$C$285,2,0),0)/ok!F164+0,0),0)</f>
        <v>0</v>
      </c>
      <c r="K164" s="99">
        <f t="array" ref="K164">+IFERROR(ROUND(INDEX(FCSTSDV!$D$2:$N$674,MATCH(ok!$D164,FCSTSDV!$C$2:$C$674,0),MATCH(ok!K$3,FCSTSDV!$D$1:$N$1,0))/ok!$F164,1),0)</f>
        <v>0</v>
      </c>
      <c r="L164" s="99">
        <f t="array" ref="L164">+IFERROR(ROUND(INDEX(FCSTSDV!$D$2:$N$674,MATCH(ok!$D164,FCSTSDV!$C$2:$C$674,0),MATCH(ok!L$3,FCSTSDV!$D$1:$N$1,0))/ok!$F164,1),0)</f>
        <v>0</v>
      </c>
      <c r="M164" s="99">
        <f t="array" ref="M164">+IFERROR(ROUND(INDEX(FCSTSDV!$D$2:$N$674,MATCH(ok!$D164,FCSTSDV!$C$2:$C$674,0),MATCH(ok!M$3,FCSTSDV!$D$1:$N$1,0))/ok!$F164,1),0)</f>
        <v>0</v>
      </c>
      <c r="N164" s="99">
        <f t="array" ref="N164">+IFERROR(ROUND(INDEX(FCSTSDV!$D$2:$N$674,MATCH(ok!$D164,FCSTSDV!$C$2:$C$674,0),MATCH(ok!N$3,FCSTSDV!$D$1:$N$1,0))/ok!$F164,1),0)</f>
        <v>0</v>
      </c>
      <c r="O164" s="99">
        <f t="array" ref="O164">+IFERROR(ROUND(INDEX(FCSTSDV!$D$2:$N$674,MATCH(ok!$D164,FCSTSDV!$C$2:$C$674,0),MATCH(ok!O$3,FCSTSDV!$D$1:$N$1,0))/ok!$F164,1),0)</f>
        <v>0</v>
      </c>
      <c r="P164" s="99">
        <f t="array" ref="P164">+IFERROR(ROUND(INDEX(FCSTSDV!$D$2:$N$674,MATCH(ok!$D164,FCSTSDV!$C$2:$C$674,0),MATCH(ok!P$3,FCSTSDV!$D$1:$N$1,0))/ok!$F164,1),0)</f>
        <v>0</v>
      </c>
      <c r="Q164" s="99">
        <f t="array" ref="Q164">+IFERROR(ROUND(INDEX(FCSTSDV!$D$2:$N$674,MATCH(ok!$D164,FCSTSDV!$C$2:$C$674,0),MATCH(ok!Q$3,FCSTSDV!$D$1:$N$1,0))/ok!$F164,1),0)</f>
        <v>0</v>
      </c>
      <c r="R164" s="99">
        <f t="array" ref="R164">+IFERROR(ROUND(INDEX(FCSTSDV!$D$2:$N$674,MATCH(ok!$D164,FCSTSDV!$C$2:$C$674,0),MATCH(ok!R$3,FCSTSDV!$D$1:$N$1,0))/ok!$F164,1),0)</f>
        <v>0</v>
      </c>
      <c r="S164" s="99">
        <f t="array" ref="S164">+IFERROR(ROUND(INDEX(FCSTSDV!$D$2:$N$674,MATCH(ok!$D164,FCSTSDV!$C$2:$C$674,0),MATCH(ok!S$3,FCSTSDV!$D$1:$N$1,0))/ok!$F164,1),0)</f>
        <v>0</v>
      </c>
      <c r="T164" s="99">
        <f t="array" ref="T164">+IFERROR(ROUND(INDEX(FCSTSDV!$D$2:$N$674,MATCH(ok!$D164,FCSTSDV!$C$2:$C$674,0),MATCH(ok!T$3,FCSTSDV!$D$1:$N$1,0))/ok!$F164,1),0)</f>
        <v>0</v>
      </c>
      <c r="U164" s="99">
        <f t="array" ref="U164">+IFERROR(ROUND(INDEX(FCSTSDV!$D$2:$N$674,MATCH(ok!$D164,FCSTSDV!$C$2:$C$674,0),MATCH(ok!U$3,FCSTSDV!$D$1:$N$1,0))/ok!$F164,1),0)</f>
        <v>0</v>
      </c>
      <c r="V164" s="99">
        <f t="array" ref="V164">+IFERROR(ROUND(INDEX(FCSTSDV!$D$2:$N$674,MATCH(ok!$D164,FCSTSDV!$C$2:$C$674,0),MATCH(ok!V$3,FCSTSDV!$D$1:$N$1,0))/ok!$F164,1),0)</f>
        <v>0</v>
      </c>
      <c r="W164" s="99">
        <f t="array" ref="W164">+IFERROR(ROUND(INDEX(FCSTSDV!$D$2:$N$674,MATCH(ok!$D164,FCSTSDV!$C$2:$C$674,0),MATCH(ok!W$3,FCSTSDV!$D$1:$N$1,0))/ok!$F164,1),0)</f>
        <v>0</v>
      </c>
      <c r="X164" s="99">
        <f t="array" ref="X164">+IFERROR(ROUND(INDEX(FCSTSDV!$D$2:$N$674,MATCH(ok!$D164,FCSTSDV!$C$2:$C$674,0),MATCH(ok!X$3,FCSTSDV!$D$1:$N$1,0))/ok!$F164,1),0)</f>
        <v>0</v>
      </c>
      <c r="Y164" s="99">
        <f t="array" ref="Y164">+IFERROR(ROUND(INDEX(FCSTSDV!$D$2:$N$674,MATCH(ok!$D164,FCSTSDV!$C$2:$C$674,0),MATCH(ok!Y$3,FCSTSDV!$D$1:$N$1,0))/ok!$F164,1),0)</f>
        <v>0</v>
      </c>
      <c r="Z164" s="99">
        <f t="array" ref="Z164">+IFERROR(ROUND(INDEX(FCSTSDV!$D$2:$N$674,MATCH(ok!$D164,FCSTSDV!$C$2:$C$674,0),MATCH(ok!Z$3,FCSTSDV!$D$1:$N$1,0))/ok!$F164,1),0)</f>
        <v>0</v>
      </c>
      <c r="AA164" s="99">
        <f t="array" ref="AA164">+IFERROR(ROUND(INDEX(FCSTSDV!$D$2:$N$674,MATCH(ok!$D164,FCSTSDV!$C$2:$C$674,0),MATCH(ok!AA$3,FCSTSDV!$D$1:$N$1,0))/ok!$F164,1),0)</f>
        <v>0</v>
      </c>
      <c r="AB164" s="99">
        <f t="array" ref="AB164">+IFERROR(ROUND(INDEX(FCSTSDV!$D$2:$N$674,MATCH(ok!$D164,FCSTSDV!$C$2:$C$674,0),MATCH(ok!AB$3,FCSTSDV!$D$1:$N$1,0))/ok!$F164,1),0)</f>
        <v>0</v>
      </c>
      <c r="AC164" s="99">
        <f t="array" ref="AC164">+IFERROR(ROUND(INDEX(FCSTSDV!$D$2:$N$674,MATCH(ok!$D164,FCSTSDV!$C$2:$C$674,0),MATCH(ok!AC$3,FCSTSDV!$D$1:$N$1,0))/ok!$F164,1),0)</f>
        <v>0</v>
      </c>
      <c r="AD164" s="99">
        <f t="array" ref="AD164">+IFERROR(ROUND(INDEX(FCSTSDV!$D$2:$N$674,MATCH(ok!$D164,FCSTSDV!$C$2:$C$674,0),MATCH(ok!AD$3,FCSTSDV!$D$1:$N$1,0))/ok!$F164,1),0)</f>
        <v>0</v>
      </c>
      <c r="AE164" s="99">
        <f t="array" ref="AE164">+IFERROR(ROUND(INDEX(FCSTSDV!$D$2:$N$674,MATCH(ok!$D164,FCSTSDV!$C$2:$C$674,0),MATCH(ok!AE$3,FCSTSDV!$D$1:$N$1,0))/ok!$F164,1),0)</f>
        <v>0</v>
      </c>
      <c r="AF164" s="99">
        <f t="array" ref="AF164">+IFERROR(ROUND(INDEX(FCSTSDV!$D$2:$N$674,MATCH(ok!$D164,FCSTSDV!$C$2:$C$674,0),MATCH(ok!AF$3,FCSTSDV!$D$1:$N$1,0))/ok!$F164,1),0)</f>
        <v>0</v>
      </c>
      <c r="AG164" s="99">
        <f t="array" ref="AG164">+IFERROR(ROUND(INDEX(FCSTSDV!$D$2:$N$674,MATCH(ok!$D164,FCSTSDV!$C$2:$C$674,0),MATCH(ok!AG$3,FCSTSDV!$D$1:$N$1,0))/ok!$F164,1),0)</f>
        <v>0</v>
      </c>
    </row>
    <row r="165" spans="1:33" ht="20.100000000000001" customHeight="1">
      <c r="A165" s="813"/>
      <c r="B165" s="795"/>
      <c r="C165" s="127"/>
      <c r="D165" s="128" t="s">
        <v>20</v>
      </c>
      <c r="E165" s="204" t="str">
        <f>+E164</f>
        <v>3"*70 KEY 5.5</v>
      </c>
      <c r="F165" s="129">
        <v>2500</v>
      </c>
      <c r="G165" s="48"/>
      <c r="H165" s="48"/>
      <c r="I165" s="785"/>
      <c r="J165" s="81">
        <f>+IF(SUM(K165:L165)&lt;&gt;$N$3,ROUND(IFERROR(VLOOKUP(D165,FCSTSDV!$C$2:$C$285,2,0),0)/ok!F165+0,0),0)</f>
        <v>0</v>
      </c>
      <c r="K165" s="92">
        <f t="array" ref="K165">+IFERROR(ROUND(INDEX(FCSTSDV!$D$2:$N$674,MATCH(ok!$D165,FCSTSDV!$C$2:$C$674,0),MATCH(ok!K$3,FCSTSDV!$D$1:$N$1,0))/ok!$F165,1),0)</f>
        <v>0</v>
      </c>
      <c r="L165" s="92">
        <f t="array" ref="L165">+IFERROR(ROUND(INDEX(FCSTSDV!$D$2:$N$674,MATCH(ok!$D165,FCSTSDV!$C$2:$C$674,0),MATCH(ok!L$3,FCSTSDV!$D$1:$N$1,0))/ok!$F165,1),0)</f>
        <v>0</v>
      </c>
      <c r="M165" s="92">
        <f t="array" ref="M165">+IFERROR(ROUND(INDEX(FCSTSDV!$D$2:$N$674,MATCH(ok!$D165,FCSTSDV!$C$2:$C$674,0),MATCH(ok!M$3,FCSTSDV!$D$1:$N$1,0))/ok!$F165,1),0)</f>
        <v>0</v>
      </c>
      <c r="N165" s="92">
        <f t="array" ref="N165">+IFERROR(ROUND(INDEX(FCSTSDV!$D$2:$N$674,MATCH(ok!$D165,FCSTSDV!$C$2:$C$674,0),MATCH(ok!N$3,FCSTSDV!$D$1:$N$1,0))/ok!$F165,1),0)</f>
        <v>0</v>
      </c>
      <c r="O165" s="92">
        <f t="array" ref="O165">+IFERROR(ROUND(INDEX(FCSTSDV!$D$2:$N$674,MATCH(ok!$D165,FCSTSDV!$C$2:$C$674,0),MATCH(ok!O$3,FCSTSDV!$D$1:$N$1,0))/ok!$F165,1),0)</f>
        <v>0</v>
      </c>
      <c r="P165" s="92">
        <f t="array" ref="P165">+IFERROR(ROUND(INDEX(FCSTSDV!$D$2:$N$674,MATCH(ok!$D165,FCSTSDV!$C$2:$C$674,0),MATCH(ok!P$3,FCSTSDV!$D$1:$N$1,0))/ok!$F165,1),0)</f>
        <v>0</v>
      </c>
      <c r="Q165" s="92">
        <f t="array" ref="Q165">+IFERROR(ROUND(INDEX(FCSTSDV!$D$2:$N$674,MATCH(ok!$D165,FCSTSDV!$C$2:$C$674,0),MATCH(ok!Q$3,FCSTSDV!$D$1:$N$1,0))/ok!$F165,1),0)</f>
        <v>0</v>
      </c>
      <c r="R165" s="92">
        <f t="array" ref="R165">+IFERROR(ROUND(INDEX(FCSTSDV!$D$2:$N$674,MATCH(ok!$D165,FCSTSDV!$C$2:$C$674,0),MATCH(ok!R$3,FCSTSDV!$D$1:$N$1,0))/ok!$F165,1),0)</f>
        <v>0</v>
      </c>
      <c r="S165" s="92">
        <f t="array" ref="S165">+IFERROR(ROUND(INDEX(FCSTSDV!$D$2:$N$674,MATCH(ok!$D165,FCSTSDV!$C$2:$C$674,0),MATCH(ok!S$3,FCSTSDV!$D$1:$N$1,0))/ok!$F165,1),0)</f>
        <v>0</v>
      </c>
      <c r="T165" s="92">
        <f t="array" ref="T165">+IFERROR(ROUND(INDEX(FCSTSDV!$D$2:$N$674,MATCH(ok!$D165,FCSTSDV!$C$2:$C$674,0),MATCH(ok!T$3,FCSTSDV!$D$1:$N$1,0))/ok!$F165,1),0)</f>
        <v>0</v>
      </c>
      <c r="U165" s="92">
        <f t="array" ref="U165">+IFERROR(ROUND(INDEX(FCSTSDV!$D$2:$N$674,MATCH(ok!$D165,FCSTSDV!$C$2:$C$674,0),MATCH(ok!U$3,FCSTSDV!$D$1:$N$1,0))/ok!$F165,1),0)</f>
        <v>0</v>
      </c>
      <c r="V165" s="92">
        <f t="array" ref="V165">+IFERROR(ROUND(INDEX(FCSTSDV!$D$2:$N$674,MATCH(ok!$D165,FCSTSDV!$C$2:$C$674,0),MATCH(ok!V$3,FCSTSDV!$D$1:$N$1,0))/ok!$F165,1),0)</f>
        <v>0</v>
      </c>
      <c r="W165" s="92">
        <f t="array" ref="W165">+IFERROR(ROUND(INDEX(FCSTSDV!$D$2:$N$674,MATCH(ok!$D165,FCSTSDV!$C$2:$C$674,0),MATCH(ok!W$3,FCSTSDV!$D$1:$N$1,0))/ok!$F165,1),0)</f>
        <v>0</v>
      </c>
      <c r="X165" s="92">
        <f t="array" ref="X165">+IFERROR(ROUND(INDEX(FCSTSDV!$D$2:$N$674,MATCH(ok!$D165,FCSTSDV!$C$2:$C$674,0),MATCH(ok!X$3,FCSTSDV!$D$1:$N$1,0))/ok!$F165,1),0)</f>
        <v>0</v>
      </c>
      <c r="Y165" s="92">
        <f t="array" ref="Y165">+IFERROR(ROUND(INDEX(FCSTSDV!$D$2:$N$674,MATCH(ok!$D165,FCSTSDV!$C$2:$C$674,0),MATCH(ok!Y$3,FCSTSDV!$D$1:$N$1,0))/ok!$F165,1),0)</f>
        <v>0</v>
      </c>
      <c r="Z165" s="92">
        <f t="array" ref="Z165">+IFERROR(ROUND(INDEX(FCSTSDV!$D$2:$N$674,MATCH(ok!$D165,FCSTSDV!$C$2:$C$674,0),MATCH(ok!Z$3,FCSTSDV!$D$1:$N$1,0))/ok!$F165,1),0)</f>
        <v>0</v>
      </c>
      <c r="AA165" s="92">
        <f t="array" ref="AA165">+IFERROR(ROUND(INDEX(FCSTSDV!$D$2:$N$674,MATCH(ok!$D165,FCSTSDV!$C$2:$C$674,0),MATCH(ok!AA$3,FCSTSDV!$D$1:$N$1,0))/ok!$F165,1),0)</f>
        <v>0</v>
      </c>
      <c r="AB165" s="92">
        <f t="array" ref="AB165">+IFERROR(ROUND(INDEX(FCSTSDV!$D$2:$N$674,MATCH(ok!$D165,FCSTSDV!$C$2:$C$674,0),MATCH(ok!AB$3,FCSTSDV!$D$1:$N$1,0))/ok!$F165,1),0)</f>
        <v>0</v>
      </c>
      <c r="AC165" s="92">
        <f t="array" ref="AC165">+IFERROR(ROUND(INDEX(FCSTSDV!$D$2:$N$674,MATCH(ok!$D165,FCSTSDV!$C$2:$C$674,0),MATCH(ok!AC$3,FCSTSDV!$D$1:$N$1,0))/ok!$F165,1),0)</f>
        <v>0</v>
      </c>
      <c r="AD165" s="92">
        <f t="array" ref="AD165">+IFERROR(ROUND(INDEX(FCSTSDV!$D$2:$N$674,MATCH(ok!$D165,FCSTSDV!$C$2:$C$674,0),MATCH(ok!AD$3,FCSTSDV!$D$1:$N$1,0))/ok!$F165,1),0)</f>
        <v>0</v>
      </c>
      <c r="AE165" s="92">
        <f t="array" ref="AE165">+IFERROR(ROUND(INDEX(FCSTSDV!$D$2:$N$674,MATCH(ok!$D165,FCSTSDV!$C$2:$C$674,0),MATCH(ok!AE$3,FCSTSDV!$D$1:$N$1,0))/ok!$F165,1),0)</f>
        <v>0</v>
      </c>
      <c r="AF165" s="92">
        <f t="array" ref="AF165">+IFERROR(ROUND(INDEX(FCSTSDV!$D$2:$N$674,MATCH(ok!$D165,FCSTSDV!$C$2:$C$674,0),MATCH(ok!AF$3,FCSTSDV!$D$1:$N$1,0))/ok!$F165,1),0)</f>
        <v>0</v>
      </c>
      <c r="AG165" s="92">
        <f t="array" ref="AG165">+IFERROR(ROUND(INDEX(FCSTSDV!$D$2:$N$674,MATCH(ok!$D165,FCSTSDV!$C$2:$C$674,0),MATCH(ok!AG$3,FCSTSDV!$D$1:$N$1,0))/ok!$F165,1),0)</f>
        <v>0</v>
      </c>
    </row>
    <row r="166" spans="1:33" ht="20.100000000000001" customHeight="1">
      <c r="A166" s="807"/>
      <c r="B166" s="792"/>
      <c r="C166" s="16"/>
      <c r="D166" s="52" t="s">
        <v>175</v>
      </c>
      <c r="E166" s="205" t="str">
        <f>+E165</f>
        <v>3"*70 KEY 5.5</v>
      </c>
      <c r="F166" s="53" t="s">
        <v>43</v>
      </c>
      <c r="G166" s="54"/>
      <c r="H166" s="54"/>
      <c r="I166" s="782"/>
      <c r="J166" s="263">
        <f>+SUM(J164:J165)</f>
        <v>0</v>
      </c>
      <c r="K166" s="90" t="e">
        <f>+$I$164+$J$166-SUM(K164:K165)</f>
        <v>#N/A</v>
      </c>
      <c r="L166" s="90" t="e">
        <f>+$I$164+$J$166-SUM(L164:L165)</f>
        <v>#N/A</v>
      </c>
      <c r="M166" s="90" t="e">
        <f>+$I$164+$J$166-SUM(M164:M165)</f>
        <v>#N/A</v>
      </c>
      <c r="N166" s="90" t="e">
        <f t="shared" ref="N166:W166" si="36">+$I$164+$J$166-SUM(N164:N165)</f>
        <v>#N/A</v>
      </c>
      <c r="O166" s="90" t="e">
        <f t="shared" si="36"/>
        <v>#N/A</v>
      </c>
      <c r="P166" s="90" t="e">
        <f t="shared" si="36"/>
        <v>#N/A</v>
      </c>
      <c r="Q166" s="90" t="e">
        <f t="shared" si="36"/>
        <v>#N/A</v>
      </c>
      <c r="R166" s="90" t="e">
        <f t="shared" si="36"/>
        <v>#N/A</v>
      </c>
      <c r="S166" s="90" t="e">
        <f t="shared" si="36"/>
        <v>#N/A</v>
      </c>
      <c r="T166" s="90" t="e">
        <f t="shared" si="36"/>
        <v>#N/A</v>
      </c>
      <c r="U166" s="90" t="e">
        <f t="shared" si="36"/>
        <v>#N/A</v>
      </c>
      <c r="V166" s="90" t="e">
        <f t="shared" si="36"/>
        <v>#N/A</v>
      </c>
      <c r="W166" s="90" t="e">
        <f t="shared" si="36"/>
        <v>#N/A</v>
      </c>
      <c r="X166" s="90" t="e">
        <f>+W166-SUM(X164:X165)</f>
        <v>#N/A</v>
      </c>
      <c r="Y166" s="90" t="e">
        <f>+X166-SUM(Y164:Y165)</f>
        <v>#N/A</v>
      </c>
      <c r="Z166" s="90" t="e">
        <f t="shared" ref="Z166:AG166" si="37">+Y166-SUM(Z164:Z165)</f>
        <v>#N/A</v>
      </c>
      <c r="AA166" s="90" t="e">
        <f t="shared" si="37"/>
        <v>#N/A</v>
      </c>
      <c r="AB166" s="90" t="e">
        <f t="shared" si="37"/>
        <v>#N/A</v>
      </c>
      <c r="AC166" s="90" t="e">
        <f t="shared" si="37"/>
        <v>#N/A</v>
      </c>
      <c r="AD166" s="90" t="e">
        <f t="shared" si="37"/>
        <v>#N/A</v>
      </c>
      <c r="AE166" s="90" t="e">
        <f t="shared" si="37"/>
        <v>#N/A</v>
      </c>
      <c r="AF166" s="90" t="e">
        <f t="shared" si="37"/>
        <v>#N/A</v>
      </c>
      <c r="AG166" s="90" t="e">
        <f t="shared" si="37"/>
        <v>#N/A</v>
      </c>
    </row>
    <row r="167" spans="1:33" ht="20.100000000000001" customHeight="1">
      <c r="A167" s="806" t="s">
        <v>172</v>
      </c>
      <c r="B167" s="791" t="s">
        <v>176</v>
      </c>
      <c r="C167" s="63"/>
      <c r="D167" s="73" t="s">
        <v>17</v>
      </c>
      <c r="E167" s="203" t="s">
        <v>176</v>
      </c>
      <c r="F167" s="44">
        <v>2500</v>
      </c>
      <c r="G167" s="45"/>
      <c r="H167" s="45">
        <v>0</v>
      </c>
      <c r="I167" s="781" t="e">
        <f>+VLOOKUP(B167,Sheet2!$B$3:$C$189,2,0)</f>
        <v>#N/A</v>
      </c>
      <c r="J167" s="79">
        <f>+IF(SUM(K167:L167)&lt;&gt;$N$3,ROUND(IFERROR(VLOOKUP(D167,FCSTSDV!$C$2:$C$285,2,0),0)/ok!F167+0,0),0)</f>
        <v>0</v>
      </c>
      <c r="K167" s="99">
        <f t="array" ref="K167">+IFERROR(ROUND(INDEX(FCSTSDV!$D$2:$N$674,MATCH(ok!$D167,FCSTSDV!$C$2:$C$674,0),MATCH(ok!K$3,FCSTSDV!$D$1:$N$1,0))/ok!$F167,1),0)</f>
        <v>0</v>
      </c>
      <c r="L167" s="99">
        <f t="array" ref="L167">+IFERROR(ROUND(INDEX(FCSTSDV!$D$2:$N$674,MATCH(ok!$D167,FCSTSDV!$C$2:$C$674,0),MATCH(ok!L$3,FCSTSDV!$D$1:$N$1,0))/ok!$F167,1),0)</f>
        <v>0</v>
      </c>
      <c r="M167" s="99">
        <f t="array" ref="M167">+IFERROR(ROUND(INDEX(FCSTSDV!$D$2:$N$674,MATCH(ok!$D167,FCSTSDV!$C$2:$C$674,0),MATCH(ok!M$3,FCSTSDV!$D$1:$N$1,0))/ok!$F167,1),0)</f>
        <v>0</v>
      </c>
      <c r="N167" s="99">
        <f t="array" ref="N167">+IFERROR(ROUND(INDEX(FCSTSDV!$D$2:$N$674,MATCH(ok!$D167,FCSTSDV!$C$2:$C$674,0),MATCH(ok!N$3,FCSTSDV!$D$1:$N$1,0))/ok!$F167,1),0)</f>
        <v>0</v>
      </c>
      <c r="O167" s="99">
        <f t="array" ref="O167">+IFERROR(ROUND(INDEX(FCSTSDV!$D$2:$N$674,MATCH(ok!$D167,FCSTSDV!$C$2:$C$674,0),MATCH(ok!O$3,FCSTSDV!$D$1:$N$1,0))/ok!$F167,1),0)</f>
        <v>0</v>
      </c>
      <c r="P167" s="99">
        <f t="array" ref="P167">+IFERROR(ROUND(INDEX(FCSTSDV!$D$2:$N$674,MATCH(ok!$D167,FCSTSDV!$C$2:$C$674,0),MATCH(ok!P$3,FCSTSDV!$D$1:$N$1,0))/ok!$F167,1),0)</f>
        <v>0</v>
      </c>
      <c r="Q167" s="99">
        <f t="array" ref="Q167">+IFERROR(ROUND(INDEX(FCSTSDV!$D$2:$N$674,MATCH(ok!$D167,FCSTSDV!$C$2:$C$674,0),MATCH(ok!Q$3,FCSTSDV!$D$1:$N$1,0))/ok!$F167,1),0)</f>
        <v>0</v>
      </c>
      <c r="R167" s="99">
        <f t="array" ref="R167">+IFERROR(ROUND(INDEX(FCSTSDV!$D$2:$N$674,MATCH(ok!$D167,FCSTSDV!$C$2:$C$674,0),MATCH(ok!R$3,FCSTSDV!$D$1:$N$1,0))/ok!$F167,1),0)</f>
        <v>0</v>
      </c>
      <c r="S167" s="99">
        <f t="array" ref="S167">+IFERROR(ROUND(INDEX(FCSTSDV!$D$2:$N$674,MATCH(ok!$D167,FCSTSDV!$C$2:$C$674,0),MATCH(ok!S$3,FCSTSDV!$D$1:$N$1,0))/ok!$F167,1),0)</f>
        <v>0</v>
      </c>
      <c r="T167" s="99">
        <f t="array" ref="T167">+IFERROR(ROUND(INDEX(FCSTSDV!$D$2:$N$674,MATCH(ok!$D167,FCSTSDV!$C$2:$C$674,0),MATCH(ok!T$3,FCSTSDV!$D$1:$N$1,0))/ok!$F167,1),0)</f>
        <v>0</v>
      </c>
      <c r="U167" s="99">
        <f t="array" ref="U167">+IFERROR(ROUND(INDEX(FCSTSDV!$D$2:$N$674,MATCH(ok!$D167,FCSTSDV!$C$2:$C$674,0),MATCH(ok!U$3,FCSTSDV!$D$1:$N$1,0))/ok!$F167,1),0)</f>
        <v>0</v>
      </c>
      <c r="V167" s="99">
        <f t="array" ref="V167">+IFERROR(ROUND(INDEX(FCSTSDV!$D$2:$N$674,MATCH(ok!$D167,FCSTSDV!$C$2:$C$674,0),MATCH(ok!V$3,FCSTSDV!$D$1:$N$1,0))/ok!$F167,1),0)</f>
        <v>0</v>
      </c>
      <c r="W167" s="99">
        <f t="array" ref="W167">+IFERROR(ROUND(INDEX(FCSTSDV!$D$2:$N$674,MATCH(ok!$D167,FCSTSDV!$C$2:$C$674,0),MATCH(ok!W$3,FCSTSDV!$D$1:$N$1,0))/ok!$F167,1),0)</f>
        <v>0</v>
      </c>
      <c r="X167" s="99">
        <f t="array" ref="X167">+IFERROR(ROUND(INDEX(FCSTSDV!$D$2:$N$674,MATCH(ok!$D167,FCSTSDV!$C$2:$C$674,0),MATCH(ok!X$3,FCSTSDV!$D$1:$N$1,0))/ok!$F167,1),0)</f>
        <v>0</v>
      </c>
      <c r="Y167" s="99">
        <f t="array" ref="Y167">+IFERROR(ROUND(INDEX(FCSTSDV!$D$2:$N$674,MATCH(ok!$D167,FCSTSDV!$C$2:$C$674,0),MATCH(ok!Y$3,FCSTSDV!$D$1:$N$1,0))/ok!$F167,1),0)</f>
        <v>0</v>
      </c>
      <c r="Z167" s="99">
        <f t="array" ref="Z167">+IFERROR(ROUND(INDEX(FCSTSDV!$D$2:$N$674,MATCH(ok!$D167,FCSTSDV!$C$2:$C$674,0),MATCH(ok!Z$3,FCSTSDV!$D$1:$N$1,0))/ok!$F167,1),0)</f>
        <v>0</v>
      </c>
      <c r="AA167" s="99">
        <f t="array" ref="AA167">+IFERROR(ROUND(INDEX(FCSTSDV!$D$2:$N$674,MATCH(ok!$D167,FCSTSDV!$C$2:$C$674,0),MATCH(ok!AA$3,FCSTSDV!$D$1:$N$1,0))/ok!$F167,1),0)</f>
        <v>0</v>
      </c>
      <c r="AB167" s="99">
        <f t="array" ref="AB167">+IFERROR(ROUND(INDEX(FCSTSDV!$D$2:$N$674,MATCH(ok!$D167,FCSTSDV!$C$2:$C$674,0),MATCH(ok!AB$3,FCSTSDV!$D$1:$N$1,0))/ok!$F167,1),0)</f>
        <v>0</v>
      </c>
      <c r="AC167" s="99">
        <f t="array" ref="AC167">+IFERROR(ROUND(INDEX(FCSTSDV!$D$2:$N$674,MATCH(ok!$D167,FCSTSDV!$C$2:$C$674,0),MATCH(ok!AC$3,FCSTSDV!$D$1:$N$1,0))/ok!$F167,1),0)</f>
        <v>0</v>
      </c>
      <c r="AD167" s="99">
        <f t="array" ref="AD167">+IFERROR(ROUND(INDEX(FCSTSDV!$D$2:$N$674,MATCH(ok!$D167,FCSTSDV!$C$2:$C$674,0),MATCH(ok!AD$3,FCSTSDV!$D$1:$N$1,0))/ok!$F167,1),0)</f>
        <v>0</v>
      </c>
      <c r="AE167" s="99">
        <f t="array" ref="AE167">+IFERROR(ROUND(INDEX(FCSTSDV!$D$2:$N$674,MATCH(ok!$D167,FCSTSDV!$C$2:$C$674,0),MATCH(ok!AE$3,FCSTSDV!$D$1:$N$1,0))/ok!$F167,1),0)</f>
        <v>0</v>
      </c>
      <c r="AF167" s="99">
        <f t="array" ref="AF167">+IFERROR(ROUND(INDEX(FCSTSDV!$D$2:$N$674,MATCH(ok!$D167,FCSTSDV!$C$2:$C$674,0),MATCH(ok!AF$3,FCSTSDV!$D$1:$N$1,0))/ok!$F167,1),0)</f>
        <v>0</v>
      </c>
      <c r="AG167" s="99">
        <f t="array" ref="AG167">+IFERROR(ROUND(INDEX(FCSTSDV!$D$2:$N$674,MATCH(ok!$D167,FCSTSDV!$C$2:$C$674,0),MATCH(ok!AG$3,FCSTSDV!$D$1:$N$1,0))/ok!$F167,1),0)</f>
        <v>0</v>
      </c>
    </row>
    <row r="168" spans="1:33" ht="20.100000000000001" customHeight="1">
      <c r="A168" s="813"/>
      <c r="B168" s="795"/>
      <c r="C168" s="50"/>
      <c r="D168" s="123" t="s">
        <v>177</v>
      </c>
      <c r="E168" s="204"/>
      <c r="F168" s="47">
        <v>2500</v>
      </c>
      <c r="G168" s="48"/>
      <c r="H168" s="48"/>
      <c r="I168" s="785"/>
      <c r="J168" s="81">
        <f>+IF(SUM(K168:L168)&lt;&gt;$N$3,ROUND(IFERROR(VLOOKUP(D168,FCSTSDV!$C$2:$C$285,2,0),0)/ok!F168+0,0),0)</f>
        <v>0</v>
      </c>
      <c r="K168" s="106"/>
      <c r="L168" s="106"/>
      <c r="M168" s="106"/>
      <c r="N168" s="106"/>
      <c r="O168" s="106"/>
      <c r="P168" s="106"/>
      <c r="Q168" s="106"/>
      <c r="R168" s="106"/>
      <c r="S168" s="92">
        <f t="array" ref="S168">+IFERROR(ROUND(INDEX(FCSTSDV!$D$2:$N$674,MATCH(ok!$D168,FCSTSDV!$C$2:$C$674,0),MATCH(ok!S$3,FCSTSDV!$D$1:$N$1,0))/ok!$F168,1),0)</f>
        <v>0</v>
      </c>
      <c r="T168" s="92">
        <f t="array" ref="T168">+IFERROR(ROUND(INDEX(FCSTSDV!$D$2:$N$674,MATCH(ok!$D168,FCSTSDV!$C$2:$C$674,0),MATCH(ok!T$3,FCSTSDV!$D$1:$N$1,0))/ok!$F168,1),0)</f>
        <v>0</v>
      </c>
      <c r="U168" s="92">
        <f t="array" ref="U168">+IFERROR(ROUND(INDEX(FCSTSDV!$D$2:$N$674,MATCH(ok!$D168,FCSTSDV!$C$2:$C$674,0),MATCH(ok!U$3,FCSTSDV!$D$1:$N$1,0))/ok!$F168,1),0)</f>
        <v>0</v>
      </c>
      <c r="V168" s="92">
        <f t="array" ref="V168">+IFERROR(ROUND(INDEX(FCSTSDV!$D$2:$N$674,MATCH(ok!$D168,FCSTSDV!$C$2:$C$674,0),MATCH(ok!V$3,FCSTSDV!$D$1:$N$1,0))/ok!$F168,1),0)</f>
        <v>0</v>
      </c>
      <c r="W168" s="92">
        <f t="array" ref="W168">+IFERROR(ROUND(INDEX(FCSTSDV!$D$2:$N$674,MATCH(ok!$D168,FCSTSDV!$C$2:$C$674,0),MATCH(ok!W$3,FCSTSDV!$D$1:$N$1,0))/ok!$F168,1),0)</f>
        <v>0</v>
      </c>
      <c r="X168" s="92">
        <f t="array" ref="X168">+IFERROR(ROUND(INDEX(FCSTSDV!$D$2:$N$674,MATCH(ok!$D168,FCSTSDV!$C$2:$C$674,0),MATCH(ok!X$3,FCSTSDV!$D$1:$N$1,0))/ok!$F168,1),0)</f>
        <v>0</v>
      </c>
      <c r="Y168" s="92">
        <f t="array" ref="Y168">+IFERROR(ROUND(INDEX(FCSTSDV!$D$2:$N$674,MATCH(ok!$D168,FCSTSDV!$C$2:$C$674,0),MATCH(ok!Y$3,FCSTSDV!$D$1:$N$1,0))/ok!$F168,1),0)</f>
        <v>0</v>
      </c>
      <c r="Z168" s="92">
        <f t="array" ref="Z168">+IFERROR(ROUND(INDEX(FCSTSDV!$D$2:$N$674,MATCH(ok!$D168,FCSTSDV!$C$2:$C$674,0),MATCH(ok!Z$3,FCSTSDV!$D$1:$N$1,0))/ok!$F168,1),0)</f>
        <v>0</v>
      </c>
      <c r="AA168" s="92">
        <f t="array" ref="AA168">+IFERROR(ROUND(INDEX(FCSTSDV!$D$2:$N$674,MATCH(ok!$D168,FCSTSDV!$C$2:$C$674,0),MATCH(ok!AA$3,FCSTSDV!$D$1:$N$1,0))/ok!$F168,1),0)</f>
        <v>0</v>
      </c>
      <c r="AB168" s="92">
        <f t="array" ref="AB168">+IFERROR(ROUND(INDEX(FCSTSDV!$D$2:$N$674,MATCH(ok!$D168,FCSTSDV!$C$2:$C$674,0),MATCH(ok!AB$3,FCSTSDV!$D$1:$N$1,0))/ok!$F168,1),0)</f>
        <v>0</v>
      </c>
      <c r="AC168" s="92">
        <f t="array" ref="AC168">+IFERROR(ROUND(INDEX(FCSTSDV!$D$2:$N$674,MATCH(ok!$D168,FCSTSDV!$C$2:$C$674,0),MATCH(ok!AC$3,FCSTSDV!$D$1:$N$1,0))/ok!$F168,1),0)</f>
        <v>0</v>
      </c>
      <c r="AD168" s="92">
        <f t="array" ref="AD168">+IFERROR(ROUND(INDEX(FCSTSDV!$D$2:$N$674,MATCH(ok!$D168,FCSTSDV!$C$2:$C$674,0),MATCH(ok!AD$3,FCSTSDV!$D$1:$N$1,0))/ok!$F168,1),0)</f>
        <v>0</v>
      </c>
      <c r="AE168" s="92">
        <f t="array" ref="AE168">+IFERROR(ROUND(INDEX(FCSTSDV!$D$2:$N$674,MATCH(ok!$D168,FCSTSDV!$C$2:$C$674,0),MATCH(ok!AE$3,FCSTSDV!$D$1:$N$1,0))/ok!$F168,1),0)</f>
        <v>0</v>
      </c>
      <c r="AF168" s="92">
        <f t="array" ref="AF168">+IFERROR(ROUND(INDEX(FCSTSDV!$D$2:$N$674,MATCH(ok!$D168,FCSTSDV!$C$2:$C$674,0),MATCH(ok!AF$3,FCSTSDV!$D$1:$N$1,0))/ok!$F168,1),0)</f>
        <v>0</v>
      </c>
      <c r="AG168" s="92">
        <f t="array" ref="AG168">+IFERROR(ROUND(INDEX(FCSTSDV!$D$2:$N$674,MATCH(ok!$D168,FCSTSDV!$C$2:$C$674,0),MATCH(ok!AG$3,FCSTSDV!$D$1:$N$1,0))/ok!$F168,1),0)</f>
        <v>0</v>
      </c>
    </row>
    <row r="169" spans="1:33" ht="20.100000000000001" customHeight="1">
      <c r="A169" s="813"/>
      <c r="B169" s="795"/>
      <c r="C169" s="57"/>
      <c r="D169" s="32" t="s">
        <v>18</v>
      </c>
      <c r="E169" s="204" t="str">
        <f>+E167</f>
        <v>3"*71 KEY 5.5</v>
      </c>
      <c r="F169" s="49">
        <v>2500</v>
      </c>
      <c r="G169" s="48"/>
      <c r="H169" s="48"/>
      <c r="I169" s="785"/>
      <c r="J169" s="81">
        <f>+IF(SUM(K169:L169)&lt;&gt;$N$3,ROUND(IFERROR(VLOOKUP(D169,FCSTSDV!$C$2:$C$285,2,0),0)/ok!F169+0,0),0)</f>
        <v>0</v>
      </c>
      <c r="K169" s="92">
        <f t="array" ref="K169">+IFERROR(ROUND(INDEX(FCSTSDV!$D$2:$N$674,MATCH(ok!$D169,FCSTSDV!$C$2:$C$674,0),MATCH(ok!K$3,FCSTSDV!$D$1:$N$1,0))/ok!$F169,1),0)</f>
        <v>0</v>
      </c>
      <c r="L169" s="92">
        <f t="array" ref="L169">+IFERROR(ROUND(INDEX(FCSTSDV!$D$2:$N$674,MATCH(ok!$D169,FCSTSDV!$C$2:$C$674,0),MATCH(ok!L$3,FCSTSDV!$D$1:$N$1,0))/ok!$F169,1),0)</f>
        <v>0</v>
      </c>
      <c r="M169" s="92">
        <f t="array" ref="M169">+IFERROR(ROUND(INDEX(FCSTSDV!$D$2:$N$674,MATCH(ok!$D169,FCSTSDV!$C$2:$C$674,0),MATCH(ok!M$3,FCSTSDV!$D$1:$N$1,0))/ok!$F169,1),0)</f>
        <v>0</v>
      </c>
      <c r="N169" s="92">
        <f t="array" ref="N169">+IFERROR(ROUND(INDEX(FCSTSDV!$D$2:$N$674,MATCH(ok!$D169,FCSTSDV!$C$2:$C$674,0),MATCH(ok!N$3,FCSTSDV!$D$1:$N$1,0))/ok!$F169,1),0)</f>
        <v>0</v>
      </c>
      <c r="O169" s="92">
        <f t="array" ref="O169">+IFERROR(ROUND(INDEX(FCSTSDV!$D$2:$N$674,MATCH(ok!$D169,FCSTSDV!$C$2:$C$674,0),MATCH(ok!O$3,FCSTSDV!$D$1:$N$1,0))/ok!$F169,1),0)</f>
        <v>0</v>
      </c>
      <c r="P169" s="92">
        <f t="array" ref="P169">+IFERROR(ROUND(INDEX(FCSTSDV!$D$2:$N$674,MATCH(ok!$D169,FCSTSDV!$C$2:$C$674,0),MATCH(ok!P$3,FCSTSDV!$D$1:$N$1,0))/ok!$F169,1),0)</f>
        <v>0</v>
      </c>
      <c r="Q169" s="92">
        <f t="array" ref="Q169">+IFERROR(ROUND(INDEX(FCSTSDV!$D$2:$N$674,MATCH(ok!$D169,FCSTSDV!$C$2:$C$674,0),MATCH(ok!Q$3,FCSTSDV!$D$1:$N$1,0))/ok!$F169,1),0)</f>
        <v>0</v>
      </c>
      <c r="R169" s="92">
        <f t="array" ref="R169">+IFERROR(ROUND(INDEX(FCSTSDV!$D$2:$N$674,MATCH(ok!$D169,FCSTSDV!$C$2:$C$674,0),MATCH(ok!R$3,FCSTSDV!$D$1:$N$1,0))/ok!$F169,1),0)</f>
        <v>0</v>
      </c>
      <c r="S169" s="92">
        <f t="array" ref="S169">+IFERROR(ROUND(INDEX(FCSTSDV!$D$2:$N$674,MATCH(ok!$D169,FCSTSDV!$C$2:$C$674,0),MATCH(ok!S$3,FCSTSDV!$D$1:$N$1,0))/ok!$F169,1),0)</f>
        <v>0</v>
      </c>
      <c r="T169" s="92">
        <f t="array" ref="T169">+IFERROR(ROUND(INDEX(FCSTSDV!$D$2:$N$674,MATCH(ok!$D169,FCSTSDV!$C$2:$C$674,0),MATCH(ok!T$3,FCSTSDV!$D$1:$N$1,0))/ok!$F169,1),0)</f>
        <v>0</v>
      </c>
      <c r="U169" s="92">
        <f t="array" ref="U169">+IFERROR(ROUND(INDEX(FCSTSDV!$D$2:$N$674,MATCH(ok!$D169,FCSTSDV!$C$2:$C$674,0),MATCH(ok!U$3,FCSTSDV!$D$1:$N$1,0))/ok!$F169,1),0)</f>
        <v>0</v>
      </c>
      <c r="V169" s="92">
        <f t="array" ref="V169">+IFERROR(ROUND(INDEX(FCSTSDV!$D$2:$N$674,MATCH(ok!$D169,FCSTSDV!$C$2:$C$674,0),MATCH(ok!V$3,FCSTSDV!$D$1:$N$1,0))/ok!$F169,1),0)</f>
        <v>0</v>
      </c>
      <c r="W169" s="92">
        <f t="array" ref="W169">+IFERROR(ROUND(INDEX(FCSTSDV!$D$2:$N$674,MATCH(ok!$D169,FCSTSDV!$C$2:$C$674,0),MATCH(ok!W$3,FCSTSDV!$D$1:$N$1,0))/ok!$F169,1),0)</f>
        <v>0</v>
      </c>
      <c r="X169" s="92">
        <f t="array" ref="X169">+IFERROR(ROUND(INDEX(FCSTSDV!$D$2:$N$674,MATCH(ok!$D169,FCSTSDV!$C$2:$C$674,0),MATCH(ok!X$3,FCSTSDV!$D$1:$N$1,0))/ok!$F169,1),0)</f>
        <v>0</v>
      </c>
      <c r="Y169" s="92">
        <f t="array" ref="Y169">+IFERROR(ROUND(INDEX(FCSTSDV!$D$2:$N$674,MATCH(ok!$D169,FCSTSDV!$C$2:$C$674,0),MATCH(ok!Y$3,FCSTSDV!$D$1:$N$1,0))/ok!$F169,1),0)</f>
        <v>0</v>
      </c>
      <c r="Z169" s="92">
        <f t="array" ref="Z169">+IFERROR(ROUND(INDEX(FCSTSDV!$D$2:$N$674,MATCH(ok!$D169,FCSTSDV!$C$2:$C$674,0),MATCH(ok!Z$3,FCSTSDV!$D$1:$N$1,0))/ok!$F169,1),0)</f>
        <v>0</v>
      </c>
      <c r="AA169" s="92">
        <f t="array" ref="AA169">+IFERROR(ROUND(INDEX(FCSTSDV!$D$2:$N$674,MATCH(ok!$D169,FCSTSDV!$C$2:$C$674,0),MATCH(ok!AA$3,FCSTSDV!$D$1:$N$1,0))/ok!$F169,1),0)</f>
        <v>0</v>
      </c>
      <c r="AB169" s="92">
        <f t="array" ref="AB169">+IFERROR(ROUND(INDEX(FCSTSDV!$D$2:$N$674,MATCH(ok!$D169,FCSTSDV!$C$2:$C$674,0),MATCH(ok!AB$3,FCSTSDV!$D$1:$N$1,0))/ok!$F169,1),0)</f>
        <v>0</v>
      </c>
      <c r="AC169" s="92">
        <f t="array" ref="AC169">+IFERROR(ROUND(INDEX(FCSTSDV!$D$2:$N$674,MATCH(ok!$D169,FCSTSDV!$C$2:$C$674,0),MATCH(ok!AC$3,FCSTSDV!$D$1:$N$1,0))/ok!$F169,1),0)</f>
        <v>0</v>
      </c>
      <c r="AD169" s="92">
        <f t="array" ref="AD169">+IFERROR(ROUND(INDEX(FCSTSDV!$D$2:$N$674,MATCH(ok!$D169,FCSTSDV!$C$2:$C$674,0),MATCH(ok!AD$3,FCSTSDV!$D$1:$N$1,0))/ok!$F169,1),0)</f>
        <v>0</v>
      </c>
      <c r="AE169" s="92">
        <f t="array" ref="AE169">+IFERROR(ROUND(INDEX(FCSTSDV!$D$2:$N$674,MATCH(ok!$D169,FCSTSDV!$C$2:$C$674,0),MATCH(ok!AE$3,FCSTSDV!$D$1:$N$1,0))/ok!$F169,1),0)</f>
        <v>0</v>
      </c>
      <c r="AF169" s="92">
        <f t="array" ref="AF169">+IFERROR(ROUND(INDEX(FCSTSDV!$D$2:$N$674,MATCH(ok!$D169,FCSTSDV!$C$2:$C$674,0),MATCH(ok!AF$3,FCSTSDV!$D$1:$N$1,0))/ok!$F169,1),0)</f>
        <v>0</v>
      </c>
      <c r="AG169" s="92">
        <f t="array" ref="AG169">+IFERROR(ROUND(INDEX(FCSTSDV!$D$2:$N$674,MATCH(ok!$D169,FCSTSDV!$C$2:$C$674,0),MATCH(ok!AG$3,FCSTSDV!$D$1:$N$1,0))/ok!$F169,1),0)</f>
        <v>0</v>
      </c>
    </row>
    <row r="170" spans="1:33" ht="19.5" customHeight="1">
      <c r="A170" s="807"/>
      <c r="B170" s="792"/>
      <c r="C170" s="60"/>
      <c r="D170" s="52" t="s">
        <v>175</v>
      </c>
      <c r="E170" s="205" t="str">
        <f>+E169</f>
        <v>3"*71 KEY 5.5</v>
      </c>
      <c r="F170" s="53" t="s">
        <v>43</v>
      </c>
      <c r="G170" s="54"/>
      <c r="H170" s="54"/>
      <c r="I170" s="782"/>
      <c r="J170" s="263">
        <f>+SUM(J167:J169)</f>
        <v>0</v>
      </c>
      <c r="K170" s="90" t="e">
        <f>+$I$167+$J$170-SUM(K167:K169)</f>
        <v>#N/A</v>
      </c>
      <c r="L170" s="90" t="e">
        <f>+$I$167+$J$170-SUM(L167:L169)</f>
        <v>#N/A</v>
      </c>
      <c r="M170" s="90" t="e">
        <f>+$I$167+$J$170-SUM(M167:M169)</f>
        <v>#N/A</v>
      </c>
      <c r="N170" s="90" t="e">
        <f t="shared" ref="N170:W170" si="38">+$I$167+$J$170-SUM(N167:N169)</f>
        <v>#N/A</v>
      </c>
      <c r="O170" s="90" t="e">
        <f t="shared" si="38"/>
        <v>#N/A</v>
      </c>
      <c r="P170" s="90" t="e">
        <f t="shared" si="38"/>
        <v>#N/A</v>
      </c>
      <c r="Q170" s="90" t="e">
        <f t="shared" si="38"/>
        <v>#N/A</v>
      </c>
      <c r="R170" s="90" t="e">
        <f t="shared" si="38"/>
        <v>#N/A</v>
      </c>
      <c r="S170" s="90" t="e">
        <f t="shared" si="38"/>
        <v>#N/A</v>
      </c>
      <c r="T170" s="90" t="e">
        <f t="shared" si="38"/>
        <v>#N/A</v>
      </c>
      <c r="U170" s="90" t="e">
        <f t="shared" si="38"/>
        <v>#N/A</v>
      </c>
      <c r="V170" s="90" t="e">
        <f t="shared" si="38"/>
        <v>#N/A</v>
      </c>
      <c r="W170" s="90" t="e">
        <f t="shared" si="38"/>
        <v>#N/A</v>
      </c>
      <c r="X170" s="90" t="e">
        <f>+W170-SUM(X167:X169)</f>
        <v>#N/A</v>
      </c>
      <c r="Y170" s="90" t="e">
        <f>+X170-SUM(Y167:Y169)</f>
        <v>#N/A</v>
      </c>
      <c r="Z170" s="90" t="e">
        <f t="shared" ref="Z170:AG170" si="39">+Y170-SUM(Z167:Z169)</f>
        <v>#N/A</v>
      </c>
      <c r="AA170" s="90" t="e">
        <f t="shared" si="39"/>
        <v>#N/A</v>
      </c>
      <c r="AB170" s="90" t="e">
        <f t="shared" si="39"/>
        <v>#N/A</v>
      </c>
      <c r="AC170" s="90" t="e">
        <f t="shared" si="39"/>
        <v>#N/A</v>
      </c>
      <c r="AD170" s="90" t="e">
        <f t="shared" si="39"/>
        <v>#N/A</v>
      </c>
      <c r="AE170" s="90" t="e">
        <f t="shared" si="39"/>
        <v>#N/A</v>
      </c>
      <c r="AF170" s="90" t="e">
        <f t="shared" si="39"/>
        <v>#N/A</v>
      </c>
      <c r="AG170" s="90" t="e">
        <f t="shared" si="39"/>
        <v>#N/A</v>
      </c>
    </row>
    <row r="171" spans="1:33" ht="19.5" customHeight="1">
      <c r="A171" s="806" t="s">
        <v>172</v>
      </c>
      <c r="B171" s="791" t="s">
        <v>178</v>
      </c>
      <c r="C171" s="63"/>
      <c r="D171" s="73" t="s">
        <v>76</v>
      </c>
      <c r="E171" s="203" t="s">
        <v>178</v>
      </c>
      <c r="F171" s="44">
        <v>2500</v>
      </c>
      <c r="G171" s="45"/>
      <c r="H171" s="45"/>
      <c r="I171" s="781" t="e">
        <f>+VLOOKUP(B171,Sheet2!$B$3:$C$189,2,0)</f>
        <v>#N/A</v>
      </c>
      <c r="J171" s="79">
        <f>+IF(SUM(K171:L171)&lt;&gt;$N$3,ROUND(IFERROR(VLOOKUP(D171,FCSTSDV!$C$2:$C$285,2,0),0)/ok!F171+0,0),0)</f>
        <v>0</v>
      </c>
      <c r="K171" s="99">
        <f t="array" ref="K171">+IFERROR(ROUND(INDEX(FCSTSDV!$D$2:$N$674,MATCH(ok!$D171,FCSTSDV!$C$2:$C$674,0),MATCH(ok!K$3,FCSTSDV!$D$1:$N$1,0))/ok!$F171,1),0)</f>
        <v>0</v>
      </c>
      <c r="L171" s="99">
        <f t="array" ref="L171">+IFERROR(ROUND(INDEX(FCSTSDV!$D$2:$N$674,MATCH(ok!$D171,FCSTSDV!$C$2:$C$674,0),MATCH(ok!L$3,FCSTSDV!$D$1:$N$1,0))/ok!$F171,1),0)</f>
        <v>0</v>
      </c>
      <c r="M171" s="99">
        <f t="array" ref="M171">+IFERROR(ROUND(INDEX(FCSTSDV!$D$2:$N$674,MATCH(ok!$D171,FCSTSDV!$C$2:$C$674,0),MATCH(ok!M$3,FCSTSDV!$D$1:$N$1,0))/ok!$F171,1),0)</f>
        <v>0</v>
      </c>
      <c r="N171" s="99">
        <f t="array" ref="N171">+IFERROR(ROUND(INDEX(FCSTSDV!$D$2:$N$674,MATCH(ok!$D171,FCSTSDV!$C$2:$C$674,0),MATCH(ok!N$3,FCSTSDV!$D$1:$N$1,0))/ok!$F171,1),0)</f>
        <v>0</v>
      </c>
      <c r="O171" s="99">
        <f t="array" ref="O171">+IFERROR(ROUND(INDEX(FCSTSDV!$D$2:$N$674,MATCH(ok!$D171,FCSTSDV!$C$2:$C$674,0),MATCH(ok!O$3,FCSTSDV!$D$1:$N$1,0))/ok!$F171,1),0)</f>
        <v>0</v>
      </c>
      <c r="P171" s="99">
        <f t="array" ref="P171">+IFERROR(ROUND(INDEX(FCSTSDV!$D$2:$N$674,MATCH(ok!$D171,FCSTSDV!$C$2:$C$674,0),MATCH(ok!P$3,FCSTSDV!$D$1:$N$1,0))/ok!$F171,1),0)</f>
        <v>0</v>
      </c>
      <c r="Q171" s="99">
        <f t="array" ref="Q171">+IFERROR(ROUND(INDEX(FCSTSDV!$D$2:$N$674,MATCH(ok!$D171,FCSTSDV!$C$2:$C$674,0),MATCH(ok!Q$3,FCSTSDV!$D$1:$N$1,0))/ok!$F171,1),0)</f>
        <v>0</v>
      </c>
      <c r="R171" s="99">
        <f t="array" ref="R171">+IFERROR(ROUND(INDEX(FCSTSDV!$D$2:$N$674,MATCH(ok!$D171,FCSTSDV!$C$2:$C$674,0),MATCH(ok!R$3,FCSTSDV!$D$1:$N$1,0))/ok!$F171,1),0)</f>
        <v>0</v>
      </c>
      <c r="S171" s="99">
        <f t="array" ref="S171">+IFERROR(ROUND(INDEX(FCSTSDV!$D$2:$N$674,MATCH(ok!$D171,FCSTSDV!$C$2:$C$674,0),MATCH(ok!S$3,FCSTSDV!$D$1:$N$1,0))/ok!$F171,1),0)</f>
        <v>0</v>
      </c>
      <c r="T171" s="99">
        <f t="array" ref="T171">+IFERROR(ROUND(INDEX(FCSTSDV!$D$2:$N$674,MATCH(ok!$D171,FCSTSDV!$C$2:$C$674,0),MATCH(ok!T$3,FCSTSDV!$D$1:$N$1,0))/ok!$F171,1),0)</f>
        <v>0</v>
      </c>
      <c r="U171" s="99">
        <f t="array" ref="U171">+IFERROR(ROUND(INDEX(FCSTSDV!$D$2:$N$674,MATCH(ok!$D171,FCSTSDV!$C$2:$C$674,0),MATCH(ok!U$3,FCSTSDV!$D$1:$N$1,0))/ok!$F171,1),0)</f>
        <v>0</v>
      </c>
      <c r="V171" s="99">
        <f t="array" ref="V171">+IFERROR(ROUND(INDEX(FCSTSDV!$D$2:$N$674,MATCH(ok!$D171,FCSTSDV!$C$2:$C$674,0),MATCH(ok!V$3,FCSTSDV!$D$1:$N$1,0))/ok!$F171,1),0)</f>
        <v>0</v>
      </c>
      <c r="W171" s="99">
        <f t="array" ref="W171">+IFERROR(ROUND(INDEX(FCSTSDV!$D$2:$N$674,MATCH(ok!$D171,FCSTSDV!$C$2:$C$674,0),MATCH(ok!W$3,FCSTSDV!$D$1:$N$1,0))/ok!$F171,1),0)</f>
        <v>0</v>
      </c>
      <c r="X171" s="99">
        <f t="array" ref="X171">+IFERROR(ROUND(INDEX(FCSTSDV!$D$2:$N$674,MATCH(ok!$D171,FCSTSDV!$C$2:$C$674,0),MATCH(ok!X$3,FCSTSDV!$D$1:$N$1,0))/ok!$F171,1),0)</f>
        <v>0</v>
      </c>
      <c r="Y171" s="99">
        <f t="array" ref="Y171">+IFERROR(ROUND(INDEX(FCSTSDV!$D$2:$N$674,MATCH(ok!$D171,FCSTSDV!$C$2:$C$674,0),MATCH(ok!Y$3,FCSTSDV!$D$1:$N$1,0))/ok!$F171,1),0)</f>
        <v>0</v>
      </c>
      <c r="Z171" s="99">
        <f t="array" ref="Z171">+IFERROR(ROUND(INDEX(FCSTSDV!$D$2:$N$674,MATCH(ok!$D171,FCSTSDV!$C$2:$C$674,0),MATCH(ok!Z$3,FCSTSDV!$D$1:$N$1,0))/ok!$F171,1),0)</f>
        <v>0</v>
      </c>
      <c r="AA171" s="99">
        <f t="array" ref="AA171">+IFERROR(ROUND(INDEX(FCSTSDV!$D$2:$N$674,MATCH(ok!$D171,FCSTSDV!$C$2:$C$674,0),MATCH(ok!AA$3,FCSTSDV!$D$1:$N$1,0))/ok!$F171,1),0)</f>
        <v>0</v>
      </c>
      <c r="AB171" s="99">
        <f t="array" ref="AB171">+IFERROR(ROUND(INDEX(FCSTSDV!$D$2:$N$674,MATCH(ok!$D171,FCSTSDV!$C$2:$C$674,0),MATCH(ok!AB$3,FCSTSDV!$D$1:$N$1,0))/ok!$F171,1),0)</f>
        <v>0</v>
      </c>
      <c r="AC171" s="99">
        <f t="array" ref="AC171">+IFERROR(ROUND(INDEX(FCSTSDV!$D$2:$N$674,MATCH(ok!$D171,FCSTSDV!$C$2:$C$674,0),MATCH(ok!AC$3,FCSTSDV!$D$1:$N$1,0))/ok!$F171,1),0)</f>
        <v>0</v>
      </c>
      <c r="AD171" s="99">
        <f t="array" ref="AD171">+IFERROR(ROUND(INDEX(FCSTSDV!$D$2:$N$674,MATCH(ok!$D171,FCSTSDV!$C$2:$C$674,0),MATCH(ok!AD$3,FCSTSDV!$D$1:$N$1,0))/ok!$F171,1),0)</f>
        <v>0</v>
      </c>
      <c r="AE171" s="99">
        <f t="array" ref="AE171">+IFERROR(ROUND(INDEX(FCSTSDV!$D$2:$N$674,MATCH(ok!$D171,FCSTSDV!$C$2:$C$674,0),MATCH(ok!AE$3,FCSTSDV!$D$1:$N$1,0))/ok!$F171,1),0)</f>
        <v>0</v>
      </c>
      <c r="AF171" s="99">
        <f t="array" ref="AF171">+IFERROR(ROUND(INDEX(FCSTSDV!$D$2:$N$674,MATCH(ok!$D171,FCSTSDV!$C$2:$C$674,0),MATCH(ok!AF$3,FCSTSDV!$D$1:$N$1,0))/ok!$F171,1),0)</f>
        <v>0</v>
      </c>
      <c r="AG171" s="99">
        <f t="array" ref="AG171">+IFERROR(ROUND(INDEX(FCSTSDV!$D$2:$N$674,MATCH(ok!$D171,FCSTSDV!$C$2:$C$674,0),MATCH(ok!AG$3,FCSTSDV!$D$1:$N$1,0))/ok!$F171,1),0)</f>
        <v>0</v>
      </c>
    </row>
    <row r="172" spans="1:33" ht="20.100000000000001" customHeight="1">
      <c r="A172" s="807"/>
      <c r="B172" s="792"/>
      <c r="C172" s="60"/>
      <c r="D172" s="52" t="s">
        <v>175</v>
      </c>
      <c r="E172" s="205" t="str">
        <f>+E171</f>
        <v>3"*81 KEY 5.5</v>
      </c>
      <c r="F172" s="53" t="s">
        <v>43</v>
      </c>
      <c r="G172" s="54"/>
      <c r="H172" s="54"/>
      <c r="I172" s="782"/>
      <c r="J172" s="285">
        <f>+J171</f>
        <v>0</v>
      </c>
      <c r="K172" s="90" t="e">
        <f>+$I$171-$J$172-K171</f>
        <v>#N/A</v>
      </c>
      <c r="L172" s="90" t="e">
        <f t="shared" ref="L172:W172" si="40">+$I$171-$J$172-L171</f>
        <v>#N/A</v>
      </c>
      <c r="M172" s="90" t="e">
        <f t="shared" si="40"/>
        <v>#N/A</v>
      </c>
      <c r="N172" s="90" t="e">
        <f t="shared" si="40"/>
        <v>#N/A</v>
      </c>
      <c r="O172" s="90" t="e">
        <f t="shared" si="40"/>
        <v>#N/A</v>
      </c>
      <c r="P172" s="90" t="e">
        <f t="shared" si="40"/>
        <v>#N/A</v>
      </c>
      <c r="Q172" s="90" t="e">
        <f t="shared" si="40"/>
        <v>#N/A</v>
      </c>
      <c r="R172" s="90" t="e">
        <f t="shared" si="40"/>
        <v>#N/A</v>
      </c>
      <c r="S172" s="90" t="e">
        <f t="shared" si="40"/>
        <v>#N/A</v>
      </c>
      <c r="T172" s="90" t="e">
        <f t="shared" si="40"/>
        <v>#N/A</v>
      </c>
      <c r="U172" s="90" t="e">
        <f t="shared" si="40"/>
        <v>#N/A</v>
      </c>
      <c r="V172" s="90" t="e">
        <f t="shared" si="40"/>
        <v>#N/A</v>
      </c>
      <c r="W172" s="90" t="e">
        <f t="shared" si="40"/>
        <v>#N/A</v>
      </c>
      <c r="X172" s="90" t="e">
        <f t="shared" ref="X172:AG172" si="41">+W172-X171</f>
        <v>#N/A</v>
      </c>
      <c r="Y172" s="90" t="e">
        <f t="shared" si="41"/>
        <v>#N/A</v>
      </c>
      <c r="Z172" s="90" t="e">
        <f t="shared" si="41"/>
        <v>#N/A</v>
      </c>
      <c r="AA172" s="90" t="e">
        <f t="shared" si="41"/>
        <v>#N/A</v>
      </c>
      <c r="AB172" s="90" t="e">
        <f t="shared" si="41"/>
        <v>#N/A</v>
      </c>
      <c r="AC172" s="90" t="e">
        <f t="shared" si="41"/>
        <v>#N/A</v>
      </c>
      <c r="AD172" s="90" t="e">
        <f t="shared" si="41"/>
        <v>#N/A</v>
      </c>
      <c r="AE172" s="90" t="e">
        <f t="shared" si="41"/>
        <v>#N/A</v>
      </c>
      <c r="AF172" s="90" t="e">
        <f t="shared" si="41"/>
        <v>#N/A</v>
      </c>
      <c r="AG172" s="90" t="e">
        <f t="shared" si="41"/>
        <v>#N/A</v>
      </c>
    </row>
    <row r="173" spans="1:33" ht="20.100000000000001" customHeight="1">
      <c r="A173" s="806" t="s">
        <v>172</v>
      </c>
      <c r="B173" s="791" t="s">
        <v>179</v>
      </c>
      <c r="C173" s="63"/>
      <c r="D173" s="73" t="s">
        <v>74</v>
      </c>
      <c r="E173" s="203" t="s">
        <v>179</v>
      </c>
      <c r="F173" s="44">
        <v>2500</v>
      </c>
      <c r="G173" s="45"/>
      <c r="H173" s="45"/>
      <c r="I173" s="781" t="e">
        <f>+VLOOKUP(B173,Sheet2!$B$3:$C$189,2,0)</f>
        <v>#N/A</v>
      </c>
      <c r="J173" s="79">
        <f>+IF(SUM(K173:L173)&lt;&gt;$N$3,ROUND(IFERROR(VLOOKUP(D173,FCSTSDV!$C$2:$C$285,2,0),0)/ok!F173+0,0),0)</f>
        <v>0</v>
      </c>
      <c r="K173" s="99">
        <f t="array" ref="K173">+IFERROR(ROUND(INDEX(FCSTSDV!$D$2:$N$674,MATCH(ok!$D173,FCSTSDV!$C$2:$C$674,0),MATCH(ok!K$3,FCSTSDV!$D$1:$N$1,0))/ok!$F173,1),0)</f>
        <v>0</v>
      </c>
      <c r="L173" s="99">
        <f t="array" ref="L173">+IFERROR(ROUND(INDEX(FCSTSDV!$D$2:$N$674,MATCH(ok!$D173,FCSTSDV!$C$2:$C$674,0),MATCH(ok!L$3,FCSTSDV!$D$1:$N$1,0))/ok!$F173,1),0)</f>
        <v>0</v>
      </c>
      <c r="M173" s="99">
        <f t="array" ref="M173">+IFERROR(ROUND(INDEX(FCSTSDV!$D$2:$N$674,MATCH(ok!$D173,FCSTSDV!$C$2:$C$674,0),MATCH(ok!M$3,FCSTSDV!$D$1:$N$1,0))/ok!$F173,1),0)</f>
        <v>0</v>
      </c>
      <c r="N173" s="99">
        <f t="array" ref="N173">+IFERROR(ROUND(INDEX(FCSTSDV!$D$2:$N$674,MATCH(ok!$D173,FCSTSDV!$C$2:$C$674,0),MATCH(ok!N$3,FCSTSDV!$D$1:$N$1,0))/ok!$F173,1),0)</f>
        <v>0</v>
      </c>
      <c r="O173" s="99">
        <f t="array" ref="O173">+IFERROR(ROUND(INDEX(FCSTSDV!$D$2:$N$674,MATCH(ok!$D173,FCSTSDV!$C$2:$C$674,0),MATCH(ok!O$3,FCSTSDV!$D$1:$N$1,0))/ok!$F173,1),0)</f>
        <v>0</v>
      </c>
      <c r="P173" s="99">
        <f t="array" ref="P173">+IFERROR(ROUND(INDEX(FCSTSDV!$D$2:$N$674,MATCH(ok!$D173,FCSTSDV!$C$2:$C$674,0),MATCH(ok!P$3,FCSTSDV!$D$1:$N$1,0))/ok!$F173,1),0)</f>
        <v>0</v>
      </c>
      <c r="Q173" s="99">
        <f t="array" ref="Q173">+IFERROR(ROUND(INDEX(FCSTSDV!$D$2:$N$674,MATCH(ok!$D173,FCSTSDV!$C$2:$C$674,0),MATCH(ok!Q$3,FCSTSDV!$D$1:$N$1,0))/ok!$F173,1),0)</f>
        <v>0</v>
      </c>
      <c r="R173" s="99">
        <f t="array" ref="R173">+IFERROR(ROUND(INDEX(FCSTSDV!$D$2:$N$674,MATCH(ok!$D173,FCSTSDV!$C$2:$C$674,0),MATCH(ok!R$3,FCSTSDV!$D$1:$N$1,0))/ok!$F173,1),0)</f>
        <v>0</v>
      </c>
      <c r="S173" s="99">
        <f t="array" ref="S173">+IFERROR(ROUND(INDEX(FCSTSDV!$D$2:$N$674,MATCH(ok!$D173,FCSTSDV!$C$2:$C$674,0),MATCH(ok!S$3,FCSTSDV!$D$1:$N$1,0))/ok!$F173,1),0)</f>
        <v>0</v>
      </c>
      <c r="T173" s="99">
        <f t="array" ref="T173">+IFERROR(ROUND(INDEX(FCSTSDV!$D$2:$N$674,MATCH(ok!$D173,FCSTSDV!$C$2:$C$674,0),MATCH(ok!T$3,FCSTSDV!$D$1:$N$1,0))/ok!$F173,1),0)</f>
        <v>0</v>
      </c>
      <c r="U173" s="99">
        <f t="array" ref="U173">+IFERROR(ROUND(INDEX(FCSTSDV!$D$2:$N$674,MATCH(ok!$D173,FCSTSDV!$C$2:$C$674,0),MATCH(ok!U$3,FCSTSDV!$D$1:$N$1,0))/ok!$F173,1),0)</f>
        <v>0</v>
      </c>
      <c r="V173" s="99">
        <f t="array" ref="V173">+IFERROR(ROUND(INDEX(FCSTSDV!$D$2:$N$674,MATCH(ok!$D173,FCSTSDV!$C$2:$C$674,0),MATCH(ok!V$3,FCSTSDV!$D$1:$N$1,0))/ok!$F173,1),0)</f>
        <v>0</v>
      </c>
      <c r="W173" s="99">
        <f t="array" ref="W173">+IFERROR(ROUND(INDEX(FCSTSDV!$D$2:$N$674,MATCH(ok!$D173,FCSTSDV!$C$2:$C$674,0),MATCH(ok!W$3,FCSTSDV!$D$1:$N$1,0))/ok!$F173,1),0)</f>
        <v>0</v>
      </c>
      <c r="X173" s="99">
        <f t="array" ref="X173">+IFERROR(ROUND(INDEX(FCSTSDV!$D$2:$N$674,MATCH(ok!$D173,FCSTSDV!$C$2:$C$674,0),MATCH(ok!X$3,FCSTSDV!$D$1:$N$1,0))/ok!$F173,1),0)</f>
        <v>0</v>
      </c>
      <c r="Y173" s="99">
        <f t="array" ref="Y173">+IFERROR(ROUND(INDEX(FCSTSDV!$D$2:$N$674,MATCH(ok!$D173,FCSTSDV!$C$2:$C$674,0),MATCH(ok!Y$3,FCSTSDV!$D$1:$N$1,0))/ok!$F173,1),0)</f>
        <v>0</v>
      </c>
      <c r="Z173" s="99">
        <f t="array" ref="Z173">+IFERROR(ROUND(INDEX(FCSTSDV!$D$2:$N$674,MATCH(ok!$D173,FCSTSDV!$C$2:$C$674,0),MATCH(ok!Z$3,FCSTSDV!$D$1:$N$1,0))/ok!$F173,1),0)</f>
        <v>0</v>
      </c>
      <c r="AA173" s="99">
        <f t="array" ref="AA173">+IFERROR(ROUND(INDEX(FCSTSDV!$D$2:$N$674,MATCH(ok!$D173,FCSTSDV!$C$2:$C$674,0),MATCH(ok!AA$3,FCSTSDV!$D$1:$N$1,0))/ok!$F173,1),0)</f>
        <v>0</v>
      </c>
      <c r="AB173" s="99">
        <f t="array" ref="AB173">+IFERROR(ROUND(INDEX(FCSTSDV!$D$2:$N$674,MATCH(ok!$D173,FCSTSDV!$C$2:$C$674,0),MATCH(ok!AB$3,FCSTSDV!$D$1:$N$1,0))/ok!$F173,1),0)</f>
        <v>0</v>
      </c>
      <c r="AC173" s="99">
        <f t="array" ref="AC173">+IFERROR(ROUND(INDEX(FCSTSDV!$D$2:$N$674,MATCH(ok!$D173,FCSTSDV!$C$2:$C$674,0),MATCH(ok!AC$3,FCSTSDV!$D$1:$N$1,0))/ok!$F173,1),0)</f>
        <v>0</v>
      </c>
      <c r="AD173" s="99">
        <f t="array" ref="AD173">+IFERROR(ROUND(INDEX(FCSTSDV!$D$2:$N$674,MATCH(ok!$D173,FCSTSDV!$C$2:$C$674,0),MATCH(ok!AD$3,FCSTSDV!$D$1:$N$1,0))/ok!$F173,1),0)</f>
        <v>0</v>
      </c>
      <c r="AE173" s="99">
        <f t="array" ref="AE173">+IFERROR(ROUND(INDEX(FCSTSDV!$D$2:$N$674,MATCH(ok!$D173,FCSTSDV!$C$2:$C$674,0),MATCH(ok!AE$3,FCSTSDV!$D$1:$N$1,0))/ok!$F173,1),0)</f>
        <v>0</v>
      </c>
      <c r="AF173" s="99">
        <f t="array" ref="AF173">+IFERROR(ROUND(INDEX(FCSTSDV!$D$2:$N$674,MATCH(ok!$D173,FCSTSDV!$C$2:$C$674,0),MATCH(ok!AF$3,FCSTSDV!$D$1:$N$1,0))/ok!$F173,1),0)</f>
        <v>0</v>
      </c>
      <c r="AG173" s="99">
        <f t="array" ref="AG173">+IFERROR(ROUND(INDEX(FCSTSDV!$D$2:$N$674,MATCH(ok!$D173,FCSTSDV!$C$2:$C$674,0),MATCH(ok!AG$3,FCSTSDV!$D$1:$N$1,0))/ok!$F173,1),0)</f>
        <v>0</v>
      </c>
    </row>
    <row r="174" spans="1:33" ht="20.100000000000001" customHeight="1">
      <c r="A174" s="813"/>
      <c r="B174" s="795"/>
      <c r="C174" s="50"/>
      <c r="D174" s="123" t="s">
        <v>180</v>
      </c>
      <c r="E174" s="204" t="str">
        <f>+E173</f>
        <v>3"*85 KEY 5.5</v>
      </c>
      <c r="F174" s="47">
        <v>2500</v>
      </c>
      <c r="G174" s="48"/>
      <c r="H174" s="48"/>
      <c r="I174" s="785"/>
      <c r="J174" s="81">
        <f>+IF(SUM(K174:L174)&lt;&gt;$N$3,ROUND(IFERROR(VLOOKUP(D174,FCSTSDV!$C$2:$C$285,2,0),0)/ok!F174+0,0),0)</f>
        <v>0</v>
      </c>
      <c r="K174" s="92">
        <f t="array" ref="K174">+IFERROR(ROUND(INDEX(FCSTSDV!$D$2:$N$674,MATCH(ok!$D174,FCSTSDV!$C$2:$C$674,0),MATCH(ok!K$3,FCSTSDV!$D$1:$N$1,0))/ok!$F174,1),0)</f>
        <v>0</v>
      </c>
      <c r="L174" s="92">
        <f t="array" ref="L174">+IFERROR(ROUND(INDEX(FCSTSDV!$D$2:$N$674,MATCH(ok!$D174,FCSTSDV!$C$2:$C$674,0),MATCH(ok!L$3,FCSTSDV!$D$1:$N$1,0))/ok!$F174,1),0)</f>
        <v>0</v>
      </c>
      <c r="M174" s="92">
        <f t="array" ref="M174">+IFERROR(ROUND(INDEX(FCSTSDV!$D$2:$N$674,MATCH(ok!$D174,FCSTSDV!$C$2:$C$674,0),MATCH(ok!M$3,FCSTSDV!$D$1:$N$1,0))/ok!$F174,1),0)</f>
        <v>0</v>
      </c>
      <c r="N174" s="92">
        <f t="array" ref="N174">+IFERROR(ROUND(INDEX(FCSTSDV!$D$2:$N$674,MATCH(ok!$D174,FCSTSDV!$C$2:$C$674,0),MATCH(ok!N$3,FCSTSDV!$D$1:$N$1,0))/ok!$F174,1),0)</f>
        <v>0</v>
      </c>
      <c r="O174" s="92">
        <f t="array" ref="O174">+IFERROR(ROUND(INDEX(FCSTSDV!$D$2:$N$674,MATCH(ok!$D174,FCSTSDV!$C$2:$C$674,0),MATCH(ok!O$3,FCSTSDV!$D$1:$N$1,0))/ok!$F174,1),0)</f>
        <v>0</v>
      </c>
      <c r="P174" s="92">
        <f t="array" ref="P174">+IFERROR(ROUND(INDEX(FCSTSDV!$D$2:$N$674,MATCH(ok!$D174,FCSTSDV!$C$2:$C$674,0),MATCH(ok!P$3,FCSTSDV!$D$1:$N$1,0))/ok!$F174,1),0)</f>
        <v>0</v>
      </c>
      <c r="Q174" s="92">
        <f t="array" ref="Q174">+IFERROR(ROUND(INDEX(FCSTSDV!$D$2:$N$674,MATCH(ok!$D174,FCSTSDV!$C$2:$C$674,0),MATCH(ok!Q$3,FCSTSDV!$D$1:$N$1,0))/ok!$F174,1),0)</f>
        <v>0</v>
      </c>
      <c r="R174" s="92">
        <f t="array" ref="R174">+IFERROR(ROUND(INDEX(FCSTSDV!$D$2:$N$674,MATCH(ok!$D174,FCSTSDV!$C$2:$C$674,0),MATCH(ok!R$3,FCSTSDV!$D$1:$N$1,0))/ok!$F174,1),0)</f>
        <v>0</v>
      </c>
      <c r="S174" s="92">
        <f t="array" ref="S174">+IFERROR(ROUND(INDEX(FCSTSDV!$D$2:$N$674,MATCH(ok!$D174,FCSTSDV!$C$2:$C$674,0),MATCH(ok!S$3,FCSTSDV!$D$1:$N$1,0))/ok!$F174,1),0)</f>
        <v>0</v>
      </c>
      <c r="T174" s="92">
        <f t="array" ref="T174">+IFERROR(ROUND(INDEX(FCSTSDV!$D$2:$N$674,MATCH(ok!$D174,FCSTSDV!$C$2:$C$674,0),MATCH(ok!T$3,FCSTSDV!$D$1:$N$1,0))/ok!$F174,1),0)</f>
        <v>0</v>
      </c>
      <c r="U174" s="92">
        <f t="array" ref="U174">+IFERROR(ROUND(INDEX(FCSTSDV!$D$2:$N$674,MATCH(ok!$D174,FCSTSDV!$C$2:$C$674,0),MATCH(ok!U$3,FCSTSDV!$D$1:$N$1,0))/ok!$F174,1),0)</f>
        <v>0</v>
      </c>
      <c r="V174" s="92">
        <f t="array" ref="V174">+IFERROR(ROUND(INDEX(FCSTSDV!$D$2:$N$674,MATCH(ok!$D174,FCSTSDV!$C$2:$C$674,0),MATCH(ok!V$3,FCSTSDV!$D$1:$N$1,0))/ok!$F174,1),0)</f>
        <v>0</v>
      </c>
      <c r="W174" s="92">
        <f t="array" ref="W174">+IFERROR(ROUND(INDEX(FCSTSDV!$D$2:$N$674,MATCH(ok!$D174,FCSTSDV!$C$2:$C$674,0),MATCH(ok!W$3,FCSTSDV!$D$1:$N$1,0))/ok!$F174,1),0)</f>
        <v>0</v>
      </c>
      <c r="X174" s="92">
        <f t="array" ref="X174">+IFERROR(ROUND(INDEX(FCSTSDV!$D$2:$N$674,MATCH(ok!$D174,FCSTSDV!$C$2:$C$674,0),MATCH(ok!X$3,FCSTSDV!$D$1:$N$1,0))/ok!$F174,1),0)</f>
        <v>0</v>
      </c>
      <c r="Y174" s="92">
        <f t="array" ref="Y174">+IFERROR(ROUND(INDEX(FCSTSDV!$D$2:$N$674,MATCH(ok!$D174,FCSTSDV!$C$2:$C$674,0),MATCH(ok!Y$3,FCSTSDV!$D$1:$N$1,0))/ok!$F174,1),0)</f>
        <v>0</v>
      </c>
      <c r="Z174" s="92">
        <f t="array" ref="Z174">+IFERROR(ROUND(INDEX(FCSTSDV!$D$2:$N$674,MATCH(ok!$D174,FCSTSDV!$C$2:$C$674,0),MATCH(ok!Z$3,FCSTSDV!$D$1:$N$1,0))/ok!$F174,1),0)</f>
        <v>0</v>
      </c>
      <c r="AA174" s="92">
        <f t="array" ref="AA174">+IFERROR(ROUND(INDEX(FCSTSDV!$D$2:$N$674,MATCH(ok!$D174,FCSTSDV!$C$2:$C$674,0),MATCH(ok!AA$3,FCSTSDV!$D$1:$N$1,0))/ok!$F174,1),0)</f>
        <v>0</v>
      </c>
      <c r="AB174" s="92">
        <f t="array" ref="AB174">+IFERROR(ROUND(INDEX(FCSTSDV!$D$2:$N$674,MATCH(ok!$D174,FCSTSDV!$C$2:$C$674,0),MATCH(ok!AB$3,FCSTSDV!$D$1:$N$1,0))/ok!$F174,1),0)</f>
        <v>0</v>
      </c>
      <c r="AC174" s="92">
        <f t="array" ref="AC174">+IFERROR(ROUND(INDEX(FCSTSDV!$D$2:$N$674,MATCH(ok!$D174,FCSTSDV!$C$2:$C$674,0),MATCH(ok!AC$3,FCSTSDV!$D$1:$N$1,0))/ok!$F174,1),0)</f>
        <v>0</v>
      </c>
      <c r="AD174" s="92">
        <f t="array" ref="AD174">+IFERROR(ROUND(INDEX(FCSTSDV!$D$2:$N$674,MATCH(ok!$D174,FCSTSDV!$C$2:$C$674,0),MATCH(ok!AD$3,FCSTSDV!$D$1:$N$1,0))/ok!$F174,1),0)</f>
        <v>0</v>
      </c>
      <c r="AE174" s="92">
        <f t="array" ref="AE174">+IFERROR(ROUND(INDEX(FCSTSDV!$D$2:$N$674,MATCH(ok!$D174,FCSTSDV!$C$2:$C$674,0),MATCH(ok!AE$3,FCSTSDV!$D$1:$N$1,0))/ok!$F174,1),0)</f>
        <v>0</v>
      </c>
      <c r="AF174" s="92">
        <f t="array" ref="AF174">+IFERROR(ROUND(INDEX(FCSTSDV!$D$2:$N$674,MATCH(ok!$D174,FCSTSDV!$C$2:$C$674,0),MATCH(ok!AF$3,FCSTSDV!$D$1:$N$1,0))/ok!$F174,1),0)</f>
        <v>0</v>
      </c>
      <c r="AG174" s="92">
        <f t="array" ref="AG174">+IFERROR(ROUND(INDEX(FCSTSDV!$D$2:$N$674,MATCH(ok!$D174,FCSTSDV!$C$2:$C$674,0),MATCH(ok!AG$3,FCSTSDV!$D$1:$N$1,0))/ok!$F174,1),0)</f>
        <v>0</v>
      </c>
    </row>
    <row r="175" spans="1:33" ht="20.100000000000001" customHeight="1">
      <c r="A175" s="813"/>
      <c r="B175" s="795"/>
      <c r="C175" s="57"/>
      <c r="D175" s="32" t="s">
        <v>87</v>
      </c>
      <c r="E175" s="204" t="str">
        <f>+E174</f>
        <v>3"*85 KEY 5.5</v>
      </c>
      <c r="F175" s="49">
        <v>2500</v>
      </c>
      <c r="G175" s="48"/>
      <c r="H175" s="48"/>
      <c r="I175" s="785"/>
      <c r="J175" s="81">
        <f>+IF(SUM(K175:L175)&lt;&gt;$N$3,ROUND(IFERROR(VLOOKUP(D175,FCSTSDV!$C$2:$C$285,2,0),0)/ok!F175+0,0),0)</f>
        <v>0</v>
      </c>
      <c r="K175" s="92">
        <f t="array" ref="K175">+IFERROR(ROUND(INDEX(FCSTSDV!$D$2:$N$674,MATCH(ok!$D175,FCSTSDV!$C$2:$C$674,0),MATCH(ok!K$3,FCSTSDV!$D$1:$N$1,0))/ok!$F175,1),0)</f>
        <v>0</v>
      </c>
      <c r="L175" s="92">
        <f t="array" ref="L175">+IFERROR(ROUND(INDEX(FCSTSDV!$D$2:$N$674,MATCH(ok!$D175,FCSTSDV!$C$2:$C$674,0),MATCH(ok!L$3,FCSTSDV!$D$1:$N$1,0))/ok!$F175,1),0)</f>
        <v>0</v>
      </c>
      <c r="M175" s="92">
        <f t="array" ref="M175">+IFERROR(ROUND(INDEX(FCSTSDV!$D$2:$N$674,MATCH(ok!$D175,FCSTSDV!$C$2:$C$674,0),MATCH(ok!M$3,FCSTSDV!$D$1:$N$1,0))/ok!$F175,1),0)</f>
        <v>0</v>
      </c>
      <c r="N175" s="92">
        <f t="array" ref="N175">+IFERROR(ROUND(INDEX(FCSTSDV!$D$2:$N$674,MATCH(ok!$D175,FCSTSDV!$C$2:$C$674,0),MATCH(ok!N$3,FCSTSDV!$D$1:$N$1,0))/ok!$F175,1),0)</f>
        <v>0</v>
      </c>
      <c r="O175" s="92">
        <f t="array" ref="O175">+IFERROR(ROUND(INDEX(FCSTSDV!$D$2:$N$674,MATCH(ok!$D175,FCSTSDV!$C$2:$C$674,0),MATCH(ok!O$3,FCSTSDV!$D$1:$N$1,0))/ok!$F175,1),0)</f>
        <v>0</v>
      </c>
      <c r="P175" s="92">
        <f t="array" ref="P175">+IFERROR(ROUND(INDEX(FCSTSDV!$D$2:$N$674,MATCH(ok!$D175,FCSTSDV!$C$2:$C$674,0),MATCH(ok!P$3,FCSTSDV!$D$1:$N$1,0))/ok!$F175,1),0)</f>
        <v>0</v>
      </c>
      <c r="Q175" s="92">
        <f t="array" ref="Q175">+IFERROR(ROUND(INDEX(FCSTSDV!$D$2:$N$674,MATCH(ok!$D175,FCSTSDV!$C$2:$C$674,0),MATCH(ok!Q$3,FCSTSDV!$D$1:$N$1,0))/ok!$F175,1),0)</f>
        <v>0</v>
      </c>
      <c r="R175" s="92">
        <f t="array" ref="R175">+IFERROR(ROUND(INDEX(FCSTSDV!$D$2:$N$674,MATCH(ok!$D175,FCSTSDV!$C$2:$C$674,0),MATCH(ok!R$3,FCSTSDV!$D$1:$N$1,0))/ok!$F175,1),0)</f>
        <v>0</v>
      </c>
      <c r="S175" s="92">
        <f t="array" ref="S175">+IFERROR(ROUND(INDEX(FCSTSDV!$D$2:$N$674,MATCH(ok!$D175,FCSTSDV!$C$2:$C$674,0),MATCH(ok!S$3,FCSTSDV!$D$1:$N$1,0))/ok!$F175,1),0)</f>
        <v>0</v>
      </c>
      <c r="T175" s="92">
        <f t="array" ref="T175">+IFERROR(ROUND(INDEX(FCSTSDV!$D$2:$N$674,MATCH(ok!$D175,FCSTSDV!$C$2:$C$674,0),MATCH(ok!T$3,FCSTSDV!$D$1:$N$1,0))/ok!$F175,1),0)</f>
        <v>0</v>
      </c>
      <c r="U175" s="92">
        <f t="array" ref="U175">+IFERROR(ROUND(INDEX(FCSTSDV!$D$2:$N$674,MATCH(ok!$D175,FCSTSDV!$C$2:$C$674,0),MATCH(ok!U$3,FCSTSDV!$D$1:$N$1,0))/ok!$F175,1),0)</f>
        <v>0</v>
      </c>
      <c r="V175" s="92">
        <f t="array" ref="V175">+IFERROR(ROUND(INDEX(FCSTSDV!$D$2:$N$674,MATCH(ok!$D175,FCSTSDV!$C$2:$C$674,0),MATCH(ok!V$3,FCSTSDV!$D$1:$N$1,0))/ok!$F175,1),0)</f>
        <v>0</v>
      </c>
      <c r="W175" s="92">
        <f t="array" ref="W175">+IFERROR(ROUND(INDEX(FCSTSDV!$D$2:$N$674,MATCH(ok!$D175,FCSTSDV!$C$2:$C$674,0),MATCH(ok!W$3,FCSTSDV!$D$1:$N$1,0))/ok!$F175,1),0)</f>
        <v>0</v>
      </c>
      <c r="X175" s="92">
        <f t="array" ref="X175">+IFERROR(ROUND(INDEX(FCSTSDV!$D$2:$N$674,MATCH(ok!$D175,FCSTSDV!$C$2:$C$674,0),MATCH(ok!X$3,FCSTSDV!$D$1:$N$1,0))/ok!$F175,1),0)</f>
        <v>0</v>
      </c>
      <c r="Y175" s="92">
        <f t="array" ref="Y175">+IFERROR(ROUND(INDEX(FCSTSDV!$D$2:$N$674,MATCH(ok!$D175,FCSTSDV!$C$2:$C$674,0),MATCH(ok!Y$3,FCSTSDV!$D$1:$N$1,0))/ok!$F175,1),0)</f>
        <v>0</v>
      </c>
      <c r="Z175" s="92">
        <f t="array" ref="Z175">+IFERROR(ROUND(INDEX(FCSTSDV!$D$2:$N$674,MATCH(ok!$D175,FCSTSDV!$C$2:$C$674,0),MATCH(ok!Z$3,FCSTSDV!$D$1:$N$1,0))/ok!$F175,1),0)</f>
        <v>0</v>
      </c>
      <c r="AA175" s="92">
        <f t="array" ref="AA175">+IFERROR(ROUND(INDEX(FCSTSDV!$D$2:$N$674,MATCH(ok!$D175,FCSTSDV!$C$2:$C$674,0),MATCH(ok!AA$3,FCSTSDV!$D$1:$N$1,0))/ok!$F175,1),0)</f>
        <v>0</v>
      </c>
      <c r="AB175" s="92">
        <f t="array" ref="AB175">+IFERROR(ROUND(INDEX(FCSTSDV!$D$2:$N$674,MATCH(ok!$D175,FCSTSDV!$C$2:$C$674,0),MATCH(ok!AB$3,FCSTSDV!$D$1:$N$1,0))/ok!$F175,1),0)</f>
        <v>0</v>
      </c>
      <c r="AC175" s="92">
        <f t="array" ref="AC175">+IFERROR(ROUND(INDEX(FCSTSDV!$D$2:$N$674,MATCH(ok!$D175,FCSTSDV!$C$2:$C$674,0),MATCH(ok!AC$3,FCSTSDV!$D$1:$N$1,0))/ok!$F175,1),0)</f>
        <v>0</v>
      </c>
      <c r="AD175" s="92">
        <f t="array" ref="AD175">+IFERROR(ROUND(INDEX(FCSTSDV!$D$2:$N$674,MATCH(ok!$D175,FCSTSDV!$C$2:$C$674,0),MATCH(ok!AD$3,FCSTSDV!$D$1:$N$1,0))/ok!$F175,1),0)</f>
        <v>0</v>
      </c>
      <c r="AE175" s="92">
        <f t="array" ref="AE175">+IFERROR(ROUND(INDEX(FCSTSDV!$D$2:$N$674,MATCH(ok!$D175,FCSTSDV!$C$2:$C$674,0),MATCH(ok!AE$3,FCSTSDV!$D$1:$N$1,0))/ok!$F175,1),0)</f>
        <v>0</v>
      </c>
      <c r="AF175" s="92">
        <f t="array" ref="AF175">+IFERROR(ROUND(INDEX(FCSTSDV!$D$2:$N$674,MATCH(ok!$D175,FCSTSDV!$C$2:$C$674,0),MATCH(ok!AF$3,FCSTSDV!$D$1:$N$1,0))/ok!$F175,1),0)</f>
        <v>0</v>
      </c>
      <c r="AG175" s="92">
        <f t="array" ref="AG175">+IFERROR(ROUND(INDEX(FCSTSDV!$D$2:$N$674,MATCH(ok!$D175,FCSTSDV!$C$2:$C$674,0),MATCH(ok!AG$3,FCSTSDV!$D$1:$N$1,0))/ok!$F175,1),0)</f>
        <v>0</v>
      </c>
    </row>
    <row r="176" spans="1:33" ht="20.100000000000001" customHeight="1">
      <c r="A176" s="813"/>
      <c r="B176" s="795"/>
      <c r="C176" s="127"/>
      <c r="D176" s="236" t="s">
        <v>181</v>
      </c>
      <c r="E176" s="204"/>
      <c r="F176" s="129">
        <v>3000</v>
      </c>
      <c r="G176" s="48"/>
      <c r="H176" s="48"/>
      <c r="I176" s="785"/>
      <c r="J176" s="81">
        <f>+IF(SUM(K176:L176)&lt;&gt;$N$3,ROUND(IFERROR(VLOOKUP(D176,FCSTSDV!$C$2:$C$285,2,0),0)/ok!F176+0,0),0)</f>
        <v>0</v>
      </c>
      <c r="K176" s="92">
        <f t="array" ref="K176">+IFERROR(ROUND(INDEX(FCSTSDV!$D$2:$N$674,MATCH(ok!$D176,FCSTSDV!$C$2:$C$674,0),MATCH(ok!K$3,FCSTSDV!$D$1:$N$1,0))/ok!$F176,1),0)</f>
        <v>0</v>
      </c>
      <c r="L176" s="92">
        <f t="array" ref="L176">+IFERROR(ROUND(INDEX(FCSTSDV!$D$2:$N$674,MATCH(ok!$D176,FCSTSDV!$C$2:$C$674,0),MATCH(ok!L$3,FCSTSDV!$D$1:$N$1,0))/ok!$F176,1),0)</f>
        <v>0</v>
      </c>
      <c r="M176" s="92">
        <f t="array" ref="M176">+IFERROR(ROUND(INDEX(FCSTSDV!$D$2:$N$674,MATCH(ok!$D176,FCSTSDV!$C$2:$C$674,0),MATCH(ok!M$3,FCSTSDV!$D$1:$N$1,0))/ok!$F176,1),0)</f>
        <v>0</v>
      </c>
      <c r="N176" s="92">
        <f t="array" ref="N176">+IFERROR(ROUND(INDEX(FCSTSDV!$D$2:$N$674,MATCH(ok!$D176,FCSTSDV!$C$2:$C$674,0),MATCH(ok!N$3,FCSTSDV!$D$1:$N$1,0))/ok!$F176,1),0)</f>
        <v>0</v>
      </c>
      <c r="O176" s="92">
        <f t="array" ref="O176">+IFERROR(ROUND(INDEX(FCSTSDV!$D$2:$N$674,MATCH(ok!$D176,FCSTSDV!$C$2:$C$674,0),MATCH(ok!O$3,FCSTSDV!$D$1:$N$1,0))/ok!$F176,1),0)</f>
        <v>0</v>
      </c>
      <c r="P176" s="92">
        <f t="array" ref="P176">+IFERROR(ROUND(INDEX(FCSTSDV!$D$2:$N$674,MATCH(ok!$D176,FCSTSDV!$C$2:$C$674,0),MATCH(ok!P$3,FCSTSDV!$D$1:$N$1,0))/ok!$F176,1),0)</f>
        <v>0</v>
      </c>
      <c r="Q176" s="92">
        <f t="array" ref="Q176">+IFERROR(ROUND(INDEX(FCSTSDV!$D$2:$N$674,MATCH(ok!$D176,FCSTSDV!$C$2:$C$674,0),MATCH(ok!Q$3,FCSTSDV!$D$1:$N$1,0))/ok!$F176,1),0)</f>
        <v>0</v>
      </c>
      <c r="R176" s="92">
        <f t="array" ref="R176">+IFERROR(ROUND(INDEX(FCSTSDV!$D$2:$N$674,MATCH(ok!$D176,FCSTSDV!$C$2:$C$674,0),MATCH(ok!R$3,FCSTSDV!$D$1:$N$1,0))/ok!$F176,1),0)</f>
        <v>0</v>
      </c>
      <c r="S176" s="92">
        <f t="array" ref="S176">+IFERROR(ROUND(INDEX(FCSTSDV!$D$2:$N$674,MATCH(ok!$D176,FCSTSDV!$C$2:$C$674,0),MATCH(ok!S$3,FCSTSDV!$D$1:$N$1,0))/ok!$F176,1),0)</f>
        <v>0</v>
      </c>
      <c r="T176" s="92">
        <f t="array" ref="T176">+IFERROR(ROUND(INDEX(FCSTSDV!$D$2:$N$674,MATCH(ok!$D176,FCSTSDV!$C$2:$C$674,0),MATCH(ok!T$3,FCSTSDV!$D$1:$N$1,0))/ok!$F176,1),0)</f>
        <v>0</v>
      </c>
      <c r="U176" s="92">
        <f t="array" ref="U176">+IFERROR(ROUND(INDEX(FCSTSDV!$D$2:$N$674,MATCH(ok!$D176,FCSTSDV!$C$2:$C$674,0),MATCH(ok!U$3,FCSTSDV!$D$1:$N$1,0))/ok!$F176,1),0)</f>
        <v>0</v>
      </c>
      <c r="V176" s="92">
        <f t="array" ref="V176">+IFERROR(ROUND(INDEX(FCSTSDV!$D$2:$N$674,MATCH(ok!$D176,FCSTSDV!$C$2:$C$674,0),MATCH(ok!V$3,FCSTSDV!$D$1:$N$1,0))/ok!$F176,1),0)</f>
        <v>0</v>
      </c>
      <c r="W176" s="92">
        <f t="array" ref="W176">+IFERROR(ROUND(INDEX(FCSTSDV!$D$2:$N$674,MATCH(ok!$D176,FCSTSDV!$C$2:$C$674,0),MATCH(ok!W$3,FCSTSDV!$D$1:$N$1,0))/ok!$F176,1),0)</f>
        <v>0</v>
      </c>
      <c r="X176" s="92">
        <f t="array" ref="X176">+IFERROR(ROUND(INDEX(FCSTSDV!$D$2:$N$674,MATCH(ok!$D176,FCSTSDV!$C$2:$C$674,0),MATCH(ok!X$3,FCSTSDV!$D$1:$N$1,0))/ok!$F176,1),0)</f>
        <v>0</v>
      </c>
      <c r="Y176" s="92">
        <f t="array" ref="Y176">+IFERROR(ROUND(INDEX(FCSTSDV!$D$2:$N$674,MATCH(ok!$D176,FCSTSDV!$C$2:$C$674,0),MATCH(ok!Y$3,FCSTSDV!$D$1:$N$1,0))/ok!$F176,1),0)</f>
        <v>0</v>
      </c>
      <c r="Z176" s="92">
        <f t="array" ref="Z176">+IFERROR(ROUND(INDEX(FCSTSDV!$D$2:$N$674,MATCH(ok!$D176,FCSTSDV!$C$2:$C$674,0),MATCH(ok!Z$3,FCSTSDV!$D$1:$N$1,0))/ok!$F176,1),0)</f>
        <v>0</v>
      </c>
      <c r="AA176" s="92">
        <f t="array" ref="AA176">+IFERROR(ROUND(INDEX(FCSTSDV!$D$2:$N$674,MATCH(ok!$D176,FCSTSDV!$C$2:$C$674,0),MATCH(ok!AA$3,FCSTSDV!$D$1:$N$1,0))/ok!$F176,1),0)</f>
        <v>0</v>
      </c>
      <c r="AB176" s="92">
        <f t="array" ref="AB176">+IFERROR(ROUND(INDEX(FCSTSDV!$D$2:$N$674,MATCH(ok!$D176,FCSTSDV!$C$2:$C$674,0),MATCH(ok!AB$3,FCSTSDV!$D$1:$N$1,0))/ok!$F176,1),0)</f>
        <v>0</v>
      </c>
      <c r="AC176" s="92">
        <f t="array" ref="AC176">+IFERROR(ROUND(INDEX(FCSTSDV!$D$2:$N$674,MATCH(ok!$D176,FCSTSDV!$C$2:$C$674,0),MATCH(ok!AC$3,FCSTSDV!$D$1:$N$1,0))/ok!$F176,1),0)</f>
        <v>0</v>
      </c>
      <c r="AD176" s="92">
        <f t="array" ref="AD176">+IFERROR(ROUND(INDEX(FCSTSDV!$D$2:$N$674,MATCH(ok!$D176,FCSTSDV!$C$2:$C$674,0),MATCH(ok!AD$3,FCSTSDV!$D$1:$N$1,0))/ok!$F176,1),0)</f>
        <v>0</v>
      </c>
      <c r="AE176" s="92">
        <f t="array" ref="AE176">+IFERROR(ROUND(INDEX(FCSTSDV!$D$2:$N$674,MATCH(ok!$D176,FCSTSDV!$C$2:$C$674,0),MATCH(ok!AE$3,FCSTSDV!$D$1:$N$1,0))/ok!$F176,1),0)</f>
        <v>0</v>
      </c>
      <c r="AF176" s="92">
        <f t="array" ref="AF176">+IFERROR(ROUND(INDEX(FCSTSDV!$D$2:$N$674,MATCH(ok!$D176,FCSTSDV!$C$2:$C$674,0),MATCH(ok!AF$3,FCSTSDV!$D$1:$N$1,0))/ok!$F176,1),0)</f>
        <v>0</v>
      </c>
      <c r="AG176" s="92">
        <f t="array" ref="AG176">+IFERROR(ROUND(INDEX(FCSTSDV!$D$2:$N$674,MATCH(ok!$D176,FCSTSDV!$C$2:$C$674,0),MATCH(ok!AG$3,FCSTSDV!$D$1:$N$1,0))/ok!$F176,1),0)</f>
        <v>0</v>
      </c>
    </row>
    <row r="177" spans="1:33" ht="20.100000000000001" customHeight="1">
      <c r="A177" s="813"/>
      <c r="B177" s="795"/>
      <c r="C177" s="127"/>
      <c r="D177" s="32" t="s">
        <v>182</v>
      </c>
      <c r="E177" s="204" t="str">
        <f>+E175</f>
        <v>3"*85 KEY 5.5</v>
      </c>
      <c r="F177" s="49">
        <v>3000</v>
      </c>
      <c r="G177" s="48"/>
      <c r="H177" s="48"/>
      <c r="I177" s="785"/>
      <c r="J177" s="81">
        <f>+IF(SUM(K177:L177)&lt;&gt;$N$3,ROUND(IFERROR(VLOOKUP(D177,FCSTSDV!$C$2:$C$285,2,0),0)/ok!F177+0,0),0)</f>
        <v>0</v>
      </c>
      <c r="K177" s="92">
        <f t="array" ref="K177">+IFERROR(ROUND(INDEX(FCSTSDV!$D$2:$N$674,MATCH(ok!$D177,FCSTSDV!$C$2:$C$674,0),MATCH(ok!K$3,FCSTSDV!$D$1:$N$1,0))/ok!$F177,1),0)</f>
        <v>0</v>
      </c>
      <c r="L177" s="92">
        <f t="array" ref="L177">+IFERROR(ROUND(INDEX(FCSTSDV!$D$2:$N$674,MATCH(ok!$D177,FCSTSDV!$C$2:$C$674,0),MATCH(ok!L$3,FCSTSDV!$D$1:$N$1,0))/ok!$F177,1),0)</f>
        <v>0</v>
      </c>
      <c r="M177" s="92">
        <f t="array" ref="M177">+IFERROR(ROUND(INDEX(FCSTSDV!$D$2:$N$674,MATCH(ok!$D177,FCSTSDV!$C$2:$C$674,0),MATCH(ok!M$3,FCSTSDV!$D$1:$N$1,0))/ok!$F177,1),0)</f>
        <v>0</v>
      </c>
      <c r="N177" s="92">
        <f t="array" ref="N177">+IFERROR(ROUND(INDEX(FCSTSDV!$D$2:$N$674,MATCH(ok!$D177,FCSTSDV!$C$2:$C$674,0),MATCH(ok!N$3,FCSTSDV!$D$1:$N$1,0))/ok!$F177,1),0)</f>
        <v>0</v>
      </c>
      <c r="O177" s="92">
        <f t="array" ref="O177">+IFERROR(ROUND(INDEX(FCSTSDV!$D$2:$N$674,MATCH(ok!$D177,FCSTSDV!$C$2:$C$674,0),MATCH(ok!O$3,FCSTSDV!$D$1:$N$1,0))/ok!$F177,1),0)</f>
        <v>0</v>
      </c>
      <c r="P177" s="92">
        <f t="array" ref="P177">+IFERROR(ROUND(INDEX(FCSTSDV!$D$2:$N$674,MATCH(ok!$D177,FCSTSDV!$C$2:$C$674,0),MATCH(ok!P$3,FCSTSDV!$D$1:$N$1,0))/ok!$F177,1),0)</f>
        <v>0</v>
      </c>
      <c r="Q177" s="92">
        <f t="array" ref="Q177">+IFERROR(ROUND(INDEX(FCSTSDV!$D$2:$N$674,MATCH(ok!$D177,FCSTSDV!$C$2:$C$674,0),MATCH(ok!Q$3,FCSTSDV!$D$1:$N$1,0))/ok!$F177,1),0)</f>
        <v>0</v>
      </c>
      <c r="R177" s="92">
        <f t="array" ref="R177">+IFERROR(ROUND(INDEX(FCSTSDV!$D$2:$N$674,MATCH(ok!$D177,FCSTSDV!$C$2:$C$674,0),MATCH(ok!R$3,FCSTSDV!$D$1:$N$1,0))/ok!$F177,1),0)</f>
        <v>0</v>
      </c>
      <c r="S177" s="92">
        <f t="array" ref="S177">+IFERROR(ROUND(INDEX(FCSTSDV!$D$2:$N$674,MATCH(ok!$D177,FCSTSDV!$C$2:$C$674,0),MATCH(ok!S$3,FCSTSDV!$D$1:$N$1,0))/ok!$F177,1),0)</f>
        <v>0</v>
      </c>
      <c r="T177" s="92">
        <f t="array" ref="T177">+IFERROR(ROUND(INDEX(FCSTSDV!$D$2:$N$674,MATCH(ok!$D177,FCSTSDV!$C$2:$C$674,0),MATCH(ok!T$3,FCSTSDV!$D$1:$N$1,0))/ok!$F177,1),0)</f>
        <v>0</v>
      </c>
      <c r="U177" s="92">
        <f t="array" ref="U177">+IFERROR(ROUND(INDEX(FCSTSDV!$D$2:$N$674,MATCH(ok!$D177,FCSTSDV!$C$2:$C$674,0),MATCH(ok!U$3,FCSTSDV!$D$1:$N$1,0))/ok!$F177,1),0)</f>
        <v>0</v>
      </c>
      <c r="V177" s="92">
        <f t="array" ref="V177">+IFERROR(ROUND(INDEX(FCSTSDV!$D$2:$N$674,MATCH(ok!$D177,FCSTSDV!$C$2:$C$674,0),MATCH(ok!V$3,FCSTSDV!$D$1:$N$1,0))/ok!$F177,1),0)</f>
        <v>0</v>
      </c>
      <c r="W177" s="92">
        <f t="array" ref="W177">+IFERROR(ROUND(INDEX(FCSTSDV!$D$2:$N$674,MATCH(ok!$D177,FCSTSDV!$C$2:$C$674,0),MATCH(ok!W$3,FCSTSDV!$D$1:$N$1,0))/ok!$F177,1),0)</f>
        <v>0</v>
      </c>
      <c r="X177" s="92">
        <f t="array" ref="X177">+IFERROR(ROUND(INDEX(FCSTSDV!$D$2:$N$674,MATCH(ok!$D177,FCSTSDV!$C$2:$C$674,0),MATCH(ok!X$3,FCSTSDV!$D$1:$N$1,0))/ok!$F177,1),0)</f>
        <v>0</v>
      </c>
      <c r="Y177" s="92">
        <f t="array" ref="Y177">+IFERROR(ROUND(INDEX(FCSTSDV!$D$2:$N$674,MATCH(ok!$D177,FCSTSDV!$C$2:$C$674,0),MATCH(ok!Y$3,FCSTSDV!$D$1:$N$1,0))/ok!$F177,1),0)</f>
        <v>0</v>
      </c>
      <c r="Z177" s="92">
        <f t="array" ref="Z177">+IFERROR(ROUND(INDEX(FCSTSDV!$D$2:$N$674,MATCH(ok!$D177,FCSTSDV!$C$2:$C$674,0),MATCH(ok!Z$3,FCSTSDV!$D$1:$N$1,0))/ok!$F177,1),0)</f>
        <v>0</v>
      </c>
      <c r="AA177" s="92">
        <f t="array" ref="AA177">+IFERROR(ROUND(INDEX(FCSTSDV!$D$2:$N$674,MATCH(ok!$D177,FCSTSDV!$C$2:$C$674,0),MATCH(ok!AA$3,FCSTSDV!$D$1:$N$1,0))/ok!$F177,1),0)</f>
        <v>0</v>
      </c>
      <c r="AB177" s="92">
        <f t="array" ref="AB177">+IFERROR(ROUND(INDEX(FCSTSDV!$D$2:$N$674,MATCH(ok!$D177,FCSTSDV!$C$2:$C$674,0),MATCH(ok!AB$3,FCSTSDV!$D$1:$N$1,0))/ok!$F177,1),0)</f>
        <v>0</v>
      </c>
      <c r="AC177" s="92">
        <f t="array" ref="AC177">+IFERROR(ROUND(INDEX(FCSTSDV!$D$2:$N$674,MATCH(ok!$D177,FCSTSDV!$C$2:$C$674,0),MATCH(ok!AC$3,FCSTSDV!$D$1:$N$1,0))/ok!$F177,1),0)</f>
        <v>0</v>
      </c>
      <c r="AD177" s="92">
        <f t="array" ref="AD177">+IFERROR(ROUND(INDEX(FCSTSDV!$D$2:$N$674,MATCH(ok!$D177,FCSTSDV!$C$2:$C$674,0),MATCH(ok!AD$3,FCSTSDV!$D$1:$N$1,0))/ok!$F177,1),0)</f>
        <v>0</v>
      </c>
      <c r="AE177" s="92">
        <f t="array" ref="AE177">+IFERROR(ROUND(INDEX(FCSTSDV!$D$2:$N$674,MATCH(ok!$D177,FCSTSDV!$C$2:$C$674,0),MATCH(ok!AE$3,FCSTSDV!$D$1:$N$1,0))/ok!$F177,1),0)</f>
        <v>0</v>
      </c>
      <c r="AF177" s="92">
        <f t="array" ref="AF177">+IFERROR(ROUND(INDEX(FCSTSDV!$D$2:$N$674,MATCH(ok!$D177,FCSTSDV!$C$2:$C$674,0),MATCH(ok!AF$3,FCSTSDV!$D$1:$N$1,0))/ok!$F177,1),0)</f>
        <v>0</v>
      </c>
      <c r="AG177" s="92">
        <f t="array" ref="AG177">+IFERROR(ROUND(INDEX(FCSTSDV!$D$2:$N$674,MATCH(ok!$D177,FCSTSDV!$C$2:$C$674,0),MATCH(ok!AG$3,FCSTSDV!$D$1:$N$1,0))/ok!$F177,1),0)</f>
        <v>0</v>
      </c>
    </row>
    <row r="178" spans="1:33" ht="20.100000000000001" customHeight="1">
      <c r="A178" s="813"/>
      <c r="B178" s="795"/>
      <c r="C178" s="127"/>
      <c r="D178" s="131" t="s">
        <v>88</v>
      </c>
      <c r="E178" s="131" t="str">
        <f>+E177</f>
        <v>3"*85 KEY 5.5</v>
      </c>
      <c r="F178" s="131">
        <v>2500</v>
      </c>
      <c r="G178" s="48"/>
      <c r="H178" s="48"/>
      <c r="I178" s="785"/>
      <c r="J178" s="153">
        <f>+IF(SUM(K178:L178)&lt;&gt;$N$3,ROUND(IFERROR(VLOOKUP(D178,FCSTSDV!$C$2:$C$285,2,0),0)/ok!F178+0,0),0)</f>
        <v>0</v>
      </c>
      <c r="K178" s="92">
        <f t="array" ref="K178">+IFERROR(ROUND(INDEX(FCSTSDV!$D$2:$N$674,MATCH(ok!$D178,FCSTSDV!$C$2:$C$674,0),MATCH(ok!K$3,FCSTSDV!$D$1:$N$1,0))/ok!$F178,1),0)</f>
        <v>0</v>
      </c>
      <c r="L178" s="92">
        <f t="array" ref="L178">+IFERROR(ROUND(INDEX(FCSTSDV!$D$2:$N$674,MATCH(ok!$D178,FCSTSDV!$C$2:$C$674,0),MATCH(ok!L$3,FCSTSDV!$D$1:$N$1,0))/ok!$F178,1),0)</f>
        <v>0</v>
      </c>
      <c r="M178" s="92">
        <f t="array" ref="M178">+IFERROR(ROUND(INDEX(FCSTSDV!$D$2:$N$674,MATCH(ok!$D178,FCSTSDV!$C$2:$C$674,0),MATCH(ok!M$3,FCSTSDV!$D$1:$N$1,0))/ok!$F178,1),0)</f>
        <v>0</v>
      </c>
      <c r="N178" s="92">
        <f t="array" ref="N178">+IFERROR(ROUND(INDEX(FCSTSDV!$D$2:$N$674,MATCH(ok!$D178,FCSTSDV!$C$2:$C$674,0),MATCH(ok!N$3,FCSTSDV!$D$1:$N$1,0))/ok!$F178,1),0)</f>
        <v>0</v>
      </c>
      <c r="O178" s="92">
        <f t="array" ref="O178">+IFERROR(ROUND(INDEX(FCSTSDV!$D$2:$N$674,MATCH(ok!$D178,FCSTSDV!$C$2:$C$674,0),MATCH(ok!O$3,FCSTSDV!$D$1:$N$1,0))/ok!$F178,1),0)</f>
        <v>0</v>
      </c>
      <c r="P178" s="92">
        <f t="array" ref="P178">+IFERROR(ROUND(INDEX(FCSTSDV!$D$2:$N$674,MATCH(ok!$D178,FCSTSDV!$C$2:$C$674,0),MATCH(ok!P$3,FCSTSDV!$D$1:$N$1,0))/ok!$F178,1),0)</f>
        <v>0</v>
      </c>
      <c r="Q178" s="92">
        <f t="array" ref="Q178">+IFERROR(ROUND(INDEX(FCSTSDV!$D$2:$N$674,MATCH(ok!$D178,FCSTSDV!$C$2:$C$674,0),MATCH(ok!Q$3,FCSTSDV!$D$1:$N$1,0))/ok!$F178,1),0)</f>
        <v>0</v>
      </c>
      <c r="R178" s="92">
        <f t="array" ref="R178">+IFERROR(ROUND(INDEX(FCSTSDV!$D$2:$N$674,MATCH(ok!$D178,FCSTSDV!$C$2:$C$674,0),MATCH(ok!R$3,FCSTSDV!$D$1:$N$1,0))/ok!$F178,1),0)</f>
        <v>0</v>
      </c>
      <c r="S178" s="92">
        <f t="array" ref="S178">+IFERROR(ROUND(INDEX(FCSTSDV!$D$2:$N$674,MATCH(ok!$D178,FCSTSDV!$C$2:$C$674,0),MATCH(ok!S$3,FCSTSDV!$D$1:$N$1,0))/ok!$F178,1),0)</f>
        <v>0</v>
      </c>
      <c r="T178" s="92">
        <f t="array" ref="T178">+IFERROR(ROUND(INDEX(FCSTSDV!$D$2:$N$674,MATCH(ok!$D178,FCSTSDV!$C$2:$C$674,0),MATCH(ok!T$3,FCSTSDV!$D$1:$N$1,0))/ok!$F178,1),0)</f>
        <v>0</v>
      </c>
      <c r="U178" s="92">
        <f t="array" ref="U178">+IFERROR(ROUND(INDEX(FCSTSDV!$D$2:$N$674,MATCH(ok!$D178,FCSTSDV!$C$2:$C$674,0),MATCH(ok!U$3,FCSTSDV!$D$1:$N$1,0))/ok!$F178,1),0)</f>
        <v>0</v>
      </c>
      <c r="V178" s="92">
        <f t="array" ref="V178">+IFERROR(ROUND(INDEX(FCSTSDV!$D$2:$N$674,MATCH(ok!$D178,FCSTSDV!$C$2:$C$674,0),MATCH(ok!V$3,FCSTSDV!$D$1:$N$1,0))/ok!$F178,1),0)</f>
        <v>0</v>
      </c>
      <c r="W178" s="92">
        <f t="array" ref="W178">+IFERROR(ROUND(INDEX(FCSTSDV!$D$2:$N$674,MATCH(ok!$D178,FCSTSDV!$C$2:$C$674,0),MATCH(ok!W$3,FCSTSDV!$D$1:$N$1,0))/ok!$F178,1),0)</f>
        <v>0</v>
      </c>
      <c r="X178" s="92">
        <f t="array" ref="X178">+IFERROR(ROUND(INDEX(FCSTSDV!$D$2:$N$674,MATCH(ok!$D178,FCSTSDV!$C$2:$C$674,0),MATCH(ok!X$3,FCSTSDV!$D$1:$N$1,0))/ok!$F178,1),0)</f>
        <v>0</v>
      </c>
      <c r="Y178" s="92">
        <f t="array" ref="Y178">+IFERROR(ROUND(INDEX(FCSTSDV!$D$2:$N$674,MATCH(ok!$D178,FCSTSDV!$C$2:$C$674,0),MATCH(ok!Y$3,FCSTSDV!$D$1:$N$1,0))/ok!$F178,1),0)</f>
        <v>0</v>
      </c>
      <c r="Z178" s="92">
        <f t="array" ref="Z178">+IFERROR(ROUND(INDEX(FCSTSDV!$D$2:$N$674,MATCH(ok!$D178,FCSTSDV!$C$2:$C$674,0),MATCH(ok!Z$3,FCSTSDV!$D$1:$N$1,0))/ok!$F178,1),0)</f>
        <v>0</v>
      </c>
      <c r="AA178" s="92">
        <f t="array" ref="AA178">+IFERROR(ROUND(INDEX(FCSTSDV!$D$2:$N$674,MATCH(ok!$D178,FCSTSDV!$C$2:$C$674,0),MATCH(ok!AA$3,FCSTSDV!$D$1:$N$1,0))/ok!$F178,1),0)</f>
        <v>0</v>
      </c>
      <c r="AB178" s="92">
        <f t="array" ref="AB178">+IFERROR(ROUND(INDEX(FCSTSDV!$D$2:$N$674,MATCH(ok!$D178,FCSTSDV!$C$2:$C$674,0),MATCH(ok!AB$3,FCSTSDV!$D$1:$N$1,0))/ok!$F178,1),0)</f>
        <v>0</v>
      </c>
      <c r="AC178" s="92">
        <f t="array" ref="AC178">+IFERROR(ROUND(INDEX(FCSTSDV!$D$2:$N$674,MATCH(ok!$D178,FCSTSDV!$C$2:$C$674,0),MATCH(ok!AC$3,FCSTSDV!$D$1:$N$1,0))/ok!$F178,1),0)</f>
        <v>0</v>
      </c>
      <c r="AD178" s="92">
        <f t="array" ref="AD178">+IFERROR(ROUND(INDEX(FCSTSDV!$D$2:$N$674,MATCH(ok!$D178,FCSTSDV!$C$2:$C$674,0),MATCH(ok!AD$3,FCSTSDV!$D$1:$N$1,0))/ok!$F178,1),0)</f>
        <v>0</v>
      </c>
      <c r="AE178" s="92">
        <f t="array" ref="AE178">+IFERROR(ROUND(INDEX(FCSTSDV!$D$2:$N$674,MATCH(ok!$D178,FCSTSDV!$C$2:$C$674,0),MATCH(ok!AE$3,FCSTSDV!$D$1:$N$1,0))/ok!$F178,1),0)</f>
        <v>0</v>
      </c>
      <c r="AF178" s="92">
        <f t="array" ref="AF178">+IFERROR(ROUND(INDEX(FCSTSDV!$D$2:$N$674,MATCH(ok!$D178,FCSTSDV!$C$2:$C$674,0),MATCH(ok!AF$3,FCSTSDV!$D$1:$N$1,0))/ok!$F178,1),0)</f>
        <v>0</v>
      </c>
      <c r="AG178" s="92">
        <f t="array" ref="AG178">+IFERROR(ROUND(INDEX(FCSTSDV!$D$2:$N$674,MATCH(ok!$D178,FCSTSDV!$C$2:$C$674,0),MATCH(ok!AG$3,FCSTSDV!$D$1:$N$1,0))/ok!$F178,1),0)</f>
        <v>0</v>
      </c>
    </row>
    <row r="179" spans="1:33" ht="20.100000000000001" customHeight="1">
      <c r="A179" s="807"/>
      <c r="B179" s="792"/>
      <c r="C179" s="60"/>
      <c r="D179" s="52" t="s">
        <v>175</v>
      </c>
      <c r="E179" s="205" t="str">
        <f>+E178</f>
        <v>3"*85 KEY 5.5</v>
      </c>
      <c r="F179" s="53" t="s">
        <v>43</v>
      </c>
      <c r="G179" s="54"/>
      <c r="H179" s="54"/>
      <c r="I179" s="782"/>
      <c r="J179" s="87">
        <f>+SUM(J173:J178)</f>
        <v>0</v>
      </c>
      <c r="K179" s="90" t="e">
        <f>+$I$173+$J$179-SUM(K173:K178)</f>
        <v>#N/A</v>
      </c>
      <c r="L179" s="90" t="e">
        <f>+$I$173+$J$179-SUM(L173:L178)</f>
        <v>#N/A</v>
      </c>
      <c r="M179" s="90" t="e">
        <f>+$I$173+$J$179-SUM(M173:M178)</f>
        <v>#N/A</v>
      </c>
      <c r="N179" s="90" t="e">
        <f t="shared" ref="N179:W179" si="42">+$I$173+$J$179-SUM(N173:N178)</f>
        <v>#N/A</v>
      </c>
      <c r="O179" s="90" t="e">
        <f t="shared" si="42"/>
        <v>#N/A</v>
      </c>
      <c r="P179" s="90" t="e">
        <f t="shared" si="42"/>
        <v>#N/A</v>
      </c>
      <c r="Q179" s="90" t="e">
        <f t="shared" si="42"/>
        <v>#N/A</v>
      </c>
      <c r="R179" s="90" t="e">
        <f t="shared" si="42"/>
        <v>#N/A</v>
      </c>
      <c r="S179" s="90" t="e">
        <f t="shared" si="42"/>
        <v>#N/A</v>
      </c>
      <c r="T179" s="90" t="e">
        <f t="shared" si="42"/>
        <v>#N/A</v>
      </c>
      <c r="U179" s="90" t="e">
        <f t="shared" si="42"/>
        <v>#N/A</v>
      </c>
      <c r="V179" s="90" t="e">
        <f t="shared" si="42"/>
        <v>#N/A</v>
      </c>
      <c r="W179" s="90" t="e">
        <f t="shared" si="42"/>
        <v>#N/A</v>
      </c>
      <c r="X179" s="90" t="e">
        <f>+W179-SUM(X173:X178)</f>
        <v>#N/A</v>
      </c>
      <c r="Y179" s="90" t="e">
        <f>+X179-SUM(Y173:Y178)</f>
        <v>#N/A</v>
      </c>
      <c r="Z179" s="90" t="e">
        <f t="shared" ref="Z179:AG179" si="43">+Y179-SUM(Z173:Z178)</f>
        <v>#N/A</v>
      </c>
      <c r="AA179" s="90" t="e">
        <f t="shared" si="43"/>
        <v>#N/A</v>
      </c>
      <c r="AB179" s="90" t="e">
        <f t="shared" si="43"/>
        <v>#N/A</v>
      </c>
      <c r="AC179" s="90" t="e">
        <f t="shared" si="43"/>
        <v>#N/A</v>
      </c>
      <c r="AD179" s="90" t="e">
        <f t="shared" si="43"/>
        <v>#N/A</v>
      </c>
      <c r="AE179" s="90" t="e">
        <f t="shared" si="43"/>
        <v>#N/A</v>
      </c>
      <c r="AF179" s="90" t="e">
        <f t="shared" si="43"/>
        <v>#N/A</v>
      </c>
      <c r="AG179" s="90" t="e">
        <f t="shared" si="43"/>
        <v>#N/A</v>
      </c>
    </row>
    <row r="180" spans="1:33" ht="20.100000000000001" customHeight="1">
      <c r="A180" s="806" t="s">
        <v>172</v>
      </c>
      <c r="B180" s="791" t="s">
        <v>183</v>
      </c>
      <c r="C180" s="63"/>
      <c r="D180" s="73" t="s">
        <v>77</v>
      </c>
      <c r="E180" s="203" t="s">
        <v>184</v>
      </c>
      <c r="F180" s="44">
        <v>2500</v>
      </c>
      <c r="G180" s="45"/>
      <c r="H180" s="45"/>
      <c r="I180" s="781" t="e">
        <f>+VLOOKUP(B180,Sheet2!$B$3:$C$189,2,0)</f>
        <v>#N/A</v>
      </c>
      <c r="J180" s="79">
        <f>+IF(SUM(K180:L180)&lt;&gt;$N$3,ROUND(IFERROR(VLOOKUP(D180,FCSTSDV!$C$2:$C$285,2,0),0)/ok!F180+0,0),0)</f>
        <v>0</v>
      </c>
      <c r="K180" s="99">
        <f t="array" ref="K180">+IFERROR(ROUND(INDEX(FCSTSDV!$D$2:$N$674,MATCH(ok!$D180,FCSTSDV!$C$2:$C$674,0),MATCH(ok!K$3,FCSTSDV!$D$1:$N$1,0))/ok!$F180,1),0)</f>
        <v>0</v>
      </c>
      <c r="L180" s="99">
        <f t="array" ref="L180">+IFERROR(ROUND(INDEX(FCSTSDV!$D$2:$N$674,MATCH(ok!$D180,FCSTSDV!$C$2:$C$674,0),MATCH(ok!L$3,FCSTSDV!$D$1:$N$1,0))/ok!$F180,1),0)</f>
        <v>0</v>
      </c>
      <c r="M180" s="99">
        <f t="array" ref="M180">+IFERROR(ROUND(INDEX(FCSTSDV!$D$2:$N$674,MATCH(ok!$D180,FCSTSDV!$C$2:$C$674,0),MATCH(ok!M$3,FCSTSDV!$D$1:$N$1,0))/ok!$F180,1),0)</f>
        <v>0</v>
      </c>
      <c r="N180" s="99">
        <f t="array" ref="N180">+IFERROR(ROUND(INDEX(FCSTSDV!$D$2:$N$674,MATCH(ok!$D180,FCSTSDV!$C$2:$C$674,0),MATCH(ok!N$3,FCSTSDV!$D$1:$N$1,0))/ok!$F180,1),0)</f>
        <v>0</v>
      </c>
      <c r="O180" s="99">
        <f t="array" ref="O180">+IFERROR(ROUND(INDEX(FCSTSDV!$D$2:$N$674,MATCH(ok!$D180,FCSTSDV!$C$2:$C$674,0),MATCH(ok!O$3,FCSTSDV!$D$1:$N$1,0))/ok!$F180,1),0)</f>
        <v>0</v>
      </c>
      <c r="P180" s="99">
        <f t="array" ref="P180">+IFERROR(ROUND(INDEX(FCSTSDV!$D$2:$N$674,MATCH(ok!$D180,FCSTSDV!$C$2:$C$674,0),MATCH(ok!P$3,FCSTSDV!$D$1:$N$1,0))/ok!$F180,1),0)</f>
        <v>0</v>
      </c>
      <c r="Q180" s="99">
        <f t="array" ref="Q180">+IFERROR(ROUND(INDEX(FCSTSDV!$D$2:$N$674,MATCH(ok!$D180,FCSTSDV!$C$2:$C$674,0),MATCH(ok!Q$3,FCSTSDV!$D$1:$N$1,0))/ok!$F180,1),0)</f>
        <v>0</v>
      </c>
      <c r="R180" s="99">
        <f t="array" ref="R180">+IFERROR(ROUND(INDEX(FCSTSDV!$D$2:$N$674,MATCH(ok!$D180,FCSTSDV!$C$2:$C$674,0),MATCH(ok!R$3,FCSTSDV!$D$1:$N$1,0))/ok!$F180,1),0)</f>
        <v>0</v>
      </c>
      <c r="S180" s="99">
        <f t="array" ref="S180">+IFERROR(ROUND(INDEX(FCSTSDV!$D$2:$N$674,MATCH(ok!$D180,FCSTSDV!$C$2:$C$674,0),MATCH(ok!S$3,FCSTSDV!$D$1:$N$1,0))/ok!$F180,1),0)</f>
        <v>0</v>
      </c>
      <c r="T180" s="99">
        <f t="array" ref="T180">+IFERROR(ROUND(INDEX(FCSTSDV!$D$2:$N$674,MATCH(ok!$D180,FCSTSDV!$C$2:$C$674,0),MATCH(ok!T$3,FCSTSDV!$D$1:$N$1,0))/ok!$F180,1),0)</f>
        <v>0</v>
      </c>
      <c r="U180" s="99">
        <f t="array" ref="U180">+IFERROR(ROUND(INDEX(FCSTSDV!$D$2:$N$674,MATCH(ok!$D180,FCSTSDV!$C$2:$C$674,0),MATCH(ok!U$3,FCSTSDV!$D$1:$N$1,0))/ok!$F180,1),0)</f>
        <v>0</v>
      </c>
      <c r="V180" s="99">
        <f t="array" ref="V180">+IFERROR(ROUND(INDEX(FCSTSDV!$D$2:$N$674,MATCH(ok!$D180,FCSTSDV!$C$2:$C$674,0),MATCH(ok!V$3,FCSTSDV!$D$1:$N$1,0))/ok!$F180,1),0)</f>
        <v>0</v>
      </c>
      <c r="W180" s="99">
        <f t="array" ref="W180">+IFERROR(ROUND(INDEX(FCSTSDV!$D$2:$N$674,MATCH(ok!$D180,FCSTSDV!$C$2:$C$674,0),MATCH(ok!W$3,FCSTSDV!$D$1:$N$1,0))/ok!$F180,1),0)</f>
        <v>0</v>
      </c>
      <c r="X180" s="99">
        <f t="array" ref="X180">+IFERROR(ROUND(INDEX(FCSTSDV!$D$2:$N$674,MATCH(ok!$D180,FCSTSDV!$C$2:$C$674,0),MATCH(ok!X$3,FCSTSDV!$D$1:$N$1,0))/ok!$F180,1),0)</f>
        <v>0</v>
      </c>
      <c r="Y180" s="99">
        <f t="array" ref="Y180">+IFERROR(ROUND(INDEX(FCSTSDV!$D$2:$N$674,MATCH(ok!$D180,FCSTSDV!$C$2:$C$674,0),MATCH(ok!Y$3,FCSTSDV!$D$1:$N$1,0))/ok!$F180,1),0)</f>
        <v>0</v>
      </c>
      <c r="Z180" s="99">
        <f t="array" ref="Z180">+IFERROR(ROUND(INDEX(FCSTSDV!$D$2:$N$674,MATCH(ok!$D180,FCSTSDV!$C$2:$C$674,0),MATCH(ok!Z$3,FCSTSDV!$D$1:$N$1,0))/ok!$F180,1),0)</f>
        <v>0</v>
      </c>
      <c r="AA180" s="99">
        <f t="array" ref="AA180">+IFERROR(ROUND(INDEX(FCSTSDV!$D$2:$N$674,MATCH(ok!$D180,FCSTSDV!$C$2:$C$674,0),MATCH(ok!AA$3,FCSTSDV!$D$1:$N$1,0))/ok!$F180,1),0)</f>
        <v>0</v>
      </c>
      <c r="AB180" s="99">
        <f t="array" ref="AB180">+IFERROR(ROUND(INDEX(FCSTSDV!$D$2:$N$674,MATCH(ok!$D180,FCSTSDV!$C$2:$C$674,0),MATCH(ok!AB$3,FCSTSDV!$D$1:$N$1,0))/ok!$F180,1),0)</f>
        <v>0</v>
      </c>
      <c r="AC180" s="99">
        <f t="array" ref="AC180">+IFERROR(ROUND(INDEX(FCSTSDV!$D$2:$N$674,MATCH(ok!$D180,FCSTSDV!$C$2:$C$674,0),MATCH(ok!AC$3,FCSTSDV!$D$1:$N$1,0))/ok!$F180,1),0)</f>
        <v>0</v>
      </c>
      <c r="AD180" s="99">
        <f t="array" ref="AD180">+IFERROR(ROUND(INDEX(FCSTSDV!$D$2:$N$674,MATCH(ok!$D180,FCSTSDV!$C$2:$C$674,0),MATCH(ok!AD$3,FCSTSDV!$D$1:$N$1,0))/ok!$F180,1),0)</f>
        <v>0</v>
      </c>
      <c r="AE180" s="99">
        <f t="array" ref="AE180">+IFERROR(ROUND(INDEX(FCSTSDV!$D$2:$N$674,MATCH(ok!$D180,FCSTSDV!$C$2:$C$674,0),MATCH(ok!AE$3,FCSTSDV!$D$1:$N$1,0))/ok!$F180,1),0)</f>
        <v>0</v>
      </c>
      <c r="AF180" s="99">
        <f t="array" ref="AF180">+IFERROR(ROUND(INDEX(FCSTSDV!$D$2:$N$674,MATCH(ok!$D180,FCSTSDV!$C$2:$C$674,0),MATCH(ok!AF$3,FCSTSDV!$D$1:$N$1,0))/ok!$F180,1),0)</f>
        <v>0</v>
      </c>
      <c r="AG180" s="99">
        <f t="array" ref="AG180">+IFERROR(ROUND(INDEX(FCSTSDV!$D$2:$N$674,MATCH(ok!$D180,FCSTSDV!$C$2:$C$674,0),MATCH(ok!AG$3,FCSTSDV!$D$1:$N$1,0))/ok!$F180,1),0)</f>
        <v>0</v>
      </c>
    </row>
    <row r="181" spans="1:33" ht="20.100000000000001" customHeight="1">
      <c r="A181" s="807"/>
      <c r="B181" s="792"/>
      <c r="C181" s="60"/>
      <c r="D181" s="52" t="s">
        <v>175</v>
      </c>
      <c r="E181" s="205" t="str">
        <f>+E180</f>
        <v>6"*105</v>
      </c>
      <c r="F181" s="53" t="s">
        <v>43</v>
      </c>
      <c r="G181" s="54"/>
      <c r="H181" s="54"/>
      <c r="I181" s="782"/>
      <c r="J181" s="285">
        <f>+SUM(J180:J180)</f>
        <v>0</v>
      </c>
      <c r="K181" s="90" t="e">
        <f>+$I$180+$J$181-K180</f>
        <v>#N/A</v>
      </c>
      <c r="L181" s="90" t="e">
        <f t="shared" ref="L181:W181" si="44">+$I$180+$J$181-L180</f>
        <v>#N/A</v>
      </c>
      <c r="M181" s="90" t="e">
        <f t="shared" si="44"/>
        <v>#N/A</v>
      </c>
      <c r="N181" s="90" t="e">
        <f t="shared" si="44"/>
        <v>#N/A</v>
      </c>
      <c r="O181" s="90" t="e">
        <f t="shared" si="44"/>
        <v>#N/A</v>
      </c>
      <c r="P181" s="90" t="e">
        <f t="shared" si="44"/>
        <v>#N/A</v>
      </c>
      <c r="Q181" s="90" t="e">
        <f t="shared" si="44"/>
        <v>#N/A</v>
      </c>
      <c r="R181" s="90" t="e">
        <f t="shared" si="44"/>
        <v>#N/A</v>
      </c>
      <c r="S181" s="90" t="e">
        <f t="shared" si="44"/>
        <v>#N/A</v>
      </c>
      <c r="T181" s="90" t="e">
        <f t="shared" si="44"/>
        <v>#N/A</v>
      </c>
      <c r="U181" s="90" t="e">
        <f t="shared" si="44"/>
        <v>#N/A</v>
      </c>
      <c r="V181" s="90" t="e">
        <f t="shared" si="44"/>
        <v>#N/A</v>
      </c>
      <c r="W181" s="90" t="e">
        <f t="shared" si="44"/>
        <v>#N/A</v>
      </c>
      <c r="X181" s="90" t="e">
        <f t="shared" ref="X181:AG181" si="45">+W181-X180</f>
        <v>#N/A</v>
      </c>
      <c r="Y181" s="90" t="e">
        <f t="shared" si="45"/>
        <v>#N/A</v>
      </c>
      <c r="Z181" s="90" t="e">
        <f t="shared" si="45"/>
        <v>#N/A</v>
      </c>
      <c r="AA181" s="90" t="e">
        <f t="shared" si="45"/>
        <v>#N/A</v>
      </c>
      <c r="AB181" s="90" t="e">
        <f t="shared" si="45"/>
        <v>#N/A</v>
      </c>
      <c r="AC181" s="90" t="e">
        <f t="shared" si="45"/>
        <v>#N/A</v>
      </c>
      <c r="AD181" s="90" t="e">
        <f t="shared" si="45"/>
        <v>#N/A</v>
      </c>
      <c r="AE181" s="90" t="e">
        <f t="shared" si="45"/>
        <v>#N/A</v>
      </c>
      <c r="AF181" s="90" t="e">
        <f t="shared" si="45"/>
        <v>#N/A</v>
      </c>
      <c r="AG181" s="90" t="e">
        <f t="shared" si="45"/>
        <v>#N/A</v>
      </c>
    </row>
    <row r="182" spans="1:33" ht="20.100000000000001" customHeight="1">
      <c r="A182" s="817" t="s">
        <v>172</v>
      </c>
      <c r="B182" s="796" t="s">
        <v>185</v>
      </c>
      <c r="C182" s="256"/>
      <c r="D182" s="73" t="s">
        <v>73</v>
      </c>
      <c r="E182" s="198" t="s">
        <v>185</v>
      </c>
      <c r="F182" s="44">
        <v>1500</v>
      </c>
      <c r="G182" s="798"/>
      <c r="H182" s="798"/>
      <c r="I182" s="786" t="e">
        <f>+VLOOKUP(B182,Sheet2!$B$3:$C$189,2,0)</f>
        <v>#REF!</v>
      </c>
      <c r="J182" s="79">
        <f>+IF(SUM(K182:L182)&lt;&gt;$N$3,ROUND(IFERROR(VLOOKUP(D182,FCSTSDV!$C$2:$C$285,2,0),0)/ok!F182+0,0),0)</f>
        <v>0</v>
      </c>
      <c r="K182" s="99">
        <f t="array" ref="K182">+IFERROR(ROUND(INDEX(FCSTSDV!$D$2:$N$674,MATCH(ok!$D182,FCSTSDV!$C$2:$C$674,0),MATCH(ok!K$3,FCSTSDV!$D$1:$N$1,0))/ok!$F182,1),0)</f>
        <v>0</v>
      </c>
      <c r="L182" s="99">
        <f t="array" ref="L182">+IFERROR(ROUND(INDEX(FCSTSDV!$D$2:$N$674,MATCH(ok!$D182,FCSTSDV!$C$2:$C$674,0),MATCH(ok!L$3,FCSTSDV!$D$1:$N$1,0))/ok!$F182,1),0)</f>
        <v>0</v>
      </c>
      <c r="M182" s="99">
        <f t="array" ref="M182">+IFERROR(ROUND(INDEX(FCSTSDV!$D$2:$N$674,MATCH(ok!$D182,FCSTSDV!$C$2:$C$674,0),MATCH(ok!M$3,FCSTSDV!$D$1:$N$1,0))/ok!$F182,1),0)</f>
        <v>0</v>
      </c>
      <c r="N182" s="99">
        <f t="array" ref="N182">+IFERROR(ROUND(INDEX(FCSTSDV!$D$2:$N$674,MATCH(ok!$D182,FCSTSDV!$C$2:$C$674,0),MATCH(ok!N$3,FCSTSDV!$D$1:$N$1,0))/ok!$F182,1),0)</f>
        <v>0</v>
      </c>
      <c r="O182" s="99">
        <f t="array" ref="O182">+IFERROR(ROUND(INDEX(FCSTSDV!$D$2:$N$674,MATCH(ok!$D182,FCSTSDV!$C$2:$C$674,0),MATCH(ok!O$3,FCSTSDV!$D$1:$N$1,0))/ok!$F182,1),0)</f>
        <v>0</v>
      </c>
      <c r="P182" s="99">
        <f t="array" ref="P182">+IFERROR(ROUND(INDEX(FCSTSDV!$D$2:$N$674,MATCH(ok!$D182,FCSTSDV!$C$2:$C$674,0),MATCH(ok!P$3,FCSTSDV!$D$1:$N$1,0))/ok!$F182,1),0)</f>
        <v>0</v>
      </c>
      <c r="Q182" s="99">
        <f t="array" ref="Q182">+IFERROR(ROUND(INDEX(FCSTSDV!$D$2:$N$674,MATCH(ok!$D182,FCSTSDV!$C$2:$C$674,0),MATCH(ok!Q$3,FCSTSDV!$D$1:$N$1,0))/ok!$F182,1),0)</f>
        <v>0</v>
      </c>
      <c r="R182" s="99">
        <f t="array" ref="R182">+IFERROR(ROUND(INDEX(FCSTSDV!$D$2:$N$674,MATCH(ok!$D182,FCSTSDV!$C$2:$C$674,0),MATCH(ok!R$3,FCSTSDV!$D$1:$N$1,0))/ok!$F182,1),0)</f>
        <v>0</v>
      </c>
      <c r="S182" s="99">
        <f t="array" ref="S182">+IFERROR(ROUND(INDEX(FCSTSDV!$D$2:$N$674,MATCH(ok!$D182,FCSTSDV!$C$2:$C$674,0),MATCH(ok!S$3,FCSTSDV!$D$1:$N$1,0))/ok!$F182,1),0)</f>
        <v>0</v>
      </c>
      <c r="T182" s="99">
        <f t="array" ref="T182">+IFERROR(ROUND(INDEX(FCSTSDV!$D$2:$N$674,MATCH(ok!$D182,FCSTSDV!$C$2:$C$674,0),MATCH(ok!T$3,FCSTSDV!$D$1:$N$1,0))/ok!$F182,1),0)</f>
        <v>0</v>
      </c>
      <c r="U182" s="99">
        <f t="array" ref="U182">+IFERROR(ROUND(INDEX(FCSTSDV!$D$2:$N$674,MATCH(ok!$D182,FCSTSDV!$C$2:$C$674,0),MATCH(ok!U$3,FCSTSDV!$D$1:$N$1,0))/ok!$F182,1),0)</f>
        <v>0</v>
      </c>
      <c r="V182" s="99">
        <f t="array" ref="V182">+IFERROR(ROUND(INDEX(FCSTSDV!$D$2:$N$674,MATCH(ok!$D182,FCSTSDV!$C$2:$C$674,0),MATCH(ok!V$3,FCSTSDV!$D$1:$N$1,0))/ok!$F182,1),0)</f>
        <v>0</v>
      </c>
      <c r="W182" s="99">
        <f t="array" ref="W182">+IFERROR(ROUND(INDEX(FCSTSDV!$D$2:$N$674,MATCH(ok!$D182,FCSTSDV!$C$2:$C$674,0),MATCH(ok!W$3,FCSTSDV!$D$1:$N$1,0))/ok!$F182,1),0)</f>
        <v>0</v>
      </c>
      <c r="X182" s="99">
        <f t="array" ref="X182">+IFERROR(ROUND(INDEX(FCSTSDV!$D$2:$N$674,MATCH(ok!$D182,FCSTSDV!$C$2:$C$674,0),MATCH(ok!X$3,FCSTSDV!$D$1:$N$1,0))/ok!$F182,1),0)</f>
        <v>0</v>
      </c>
      <c r="Y182" s="99">
        <f t="array" ref="Y182">+IFERROR(ROUND(INDEX(FCSTSDV!$D$2:$N$674,MATCH(ok!$D182,FCSTSDV!$C$2:$C$674,0),MATCH(ok!Y$3,FCSTSDV!$D$1:$N$1,0))/ok!$F182,1),0)</f>
        <v>0</v>
      </c>
      <c r="Z182" s="99">
        <f t="array" ref="Z182">+IFERROR(ROUND(INDEX(FCSTSDV!$D$2:$N$674,MATCH(ok!$D182,FCSTSDV!$C$2:$C$674,0),MATCH(ok!Z$3,FCSTSDV!$D$1:$N$1,0))/ok!$F182,1),0)</f>
        <v>0</v>
      </c>
      <c r="AA182" s="99">
        <f t="array" ref="AA182">+IFERROR(ROUND(INDEX(FCSTSDV!$D$2:$N$674,MATCH(ok!$D182,FCSTSDV!$C$2:$C$674,0),MATCH(ok!AA$3,FCSTSDV!$D$1:$N$1,0))/ok!$F182,1),0)</f>
        <v>0</v>
      </c>
      <c r="AB182" s="99">
        <f t="array" ref="AB182">+IFERROR(ROUND(INDEX(FCSTSDV!$D$2:$N$674,MATCH(ok!$D182,FCSTSDV!$C$2:$C$674,0),MATCH(ok!AB$3,FCSTSDV!$D$1:$N$1,0))/ok!$F182,1),0)</f>
        <v>0</v>
      </c>
      <c r="AC182" s="99">
        <f t="array" ref="AC182">+IFERROR(ROUND(INDEX(FCSTSDV!$D$2:$N$674,MATCH(ok!$D182,FCSTSDV!$C$2:$C$674,0),MATCH(ok!AC$3,FCSTSDV!$D$1:$N$1,0))/ok!$F182,1),0)</f>
        <v>0</v>
      </c>
      <c r="AD182" s="99">
        <f t="array" ref="AD182">+IFERROR(ROUND(INDEX(FCSTSDV!$D$2:$N$674,MATCH(ok!$D182,FCSTSDV!$C$2:$C$674,0),MATCH(ok!AD$3,FCSTSDV!$D$1:$N$1,0))/ok!$F182,1),0)</f>
        <v>0</v>
      </c>
      <c r="AE182" s="99">
        <f t="array" ref="AE182">+IFERROR(ROUND(INDEX(FCSTSDV!$D$2:$N$674,MATCH(ok!$D182,FCSTSDV!$C$2:$C$674,0),MATCH(ok!AE$3,FCSTSDV!$D$1:$N$1,0))/ok!$F182,1),0)</f>
        <v>0</v>
      </c>
      <c r="AF182" s="99">
        <f t="array" ref="AF182">+IFERROR(ROUND(INDEX(FCSTSDV!$D$2:$N$674,MATCH(ok!$D182,FCSTSDV!$C$2:$C$674,0),MATCH(ok!AF$3,FCSTSDV!$D$1:$N$1,0))/ok!$F182,1),0)</f>
        <v>0</v>
      </c>
      <c r="AG182" s="99">
        <f t="array" ref="AG182">+IFERROR(ROUND(INDEX(FCSTSDV!$D$2:$N$674,MATCH(ok!$D182,FCSTSDV!$C$2:$C$674,0),MATCH(ok!AG$3,FCSTSDV!$D$1:$N$1,0))/ok!$F182,1),0)</f>
        <v>0</v>
      </c>
    </row>
    <row r="183" spans="1:33" ht="20.100000000000001" customHeight="1">
      <c r="A183" s="818"/>
      <c r="B183" s="794"/>
      <c r="C183" s="284"/>
      <c r="D183" s="32" t="s">
        <v>186</v>
      </c>
      <c r="E183" s="199"/>
      <c r="F183" s="49">
        <v>1500</v>
      </c>
      <c r="G183" s="799"/>
      <c r="H183" s="799"/>
      <c r="I183" s="784"/>
      <c r="J183" s="81">
        <f>+IF(SUM(K183:L183)&lt;&gt;$N$3,ROUND(IFERROR(VLOOKUP(D183,FCSTSDV!$C$2:$C$285,2,0),0)/ok!F183+0,0),0)</f>
        <v>0</v>
      </c>
      <c r="K183" s="92">
        <f t="array" ref="K183">+IFERROR(ROUND(INDEX(FCSTSDV!$D$2:$N$674,MATCH(ok!$D183,FCSTSDV!$C$2:$C$674,0),MATCH(ok!K$3,FCSTSDV!$D$1:$N$1,0))/ok!$F183,1),0)</f>
        <v>0</v>
      </c>
      <c r="L183" s="92">
        <f t="array" ref="L183">+IFERROR(ROUND(INDEX(FCSTSDV!$D$2:$N$674,MATCH(ok!$D183,FCSTSDV!$C$2:$C$674,0),MATCH(ok!L$3,FCSTSDV!$D$1:$N$1,0))/ok!$F183,1),0)</f>
        <v>0</v>
      </c>
      <c r="M183" s="92">
        <f t="array" ref="M183">+IFERROR(ROUND(INDEX(FCSTSDV!$D$2:$N$674,MATCH(ok!$D183,FCSTSDV!$C$2:$C$674,0),MATCH(ok!M$3,FCSTSDV!$D$1:$N$1,0))/ok!$F183,1),0)</f>
        <v>0</v>
      </c>
      <c r="N183" s="92">
        <f t="array" ref="N183">+IFERROR(ROUND(INDEX(FCSTSDV!$D$2:$N$674,MATCH(ok!$D183,FCSTSDV!$C$2:$C$674,0),MATCH(ok!N$3,FCSTSDV!$D$1:$N$1,0))/ok!$F183,1),0)</f>
        <v>0</v>
      </c>
      <c r="O183" s="92">
        <f t="array" ref="O183">+IFERROR(ROUND(INDEX(FCSTSDV!$D$2:$N$674,MATCH(ok!$D183,FCSTSDV!$C$2:$C$674,0),MATCH(ok!O$3,FCSTSDV!$D$1:$N$1,0))/ok!$F183,1),0)</f>
        <v>0</v>
      </c>
      <c r="P183" s="92">
        <f t="array" ref="P183">+IFERROR(ROUND(INDEX(FCSTSDV!$D$2:$N$674,MATCH(ok!$D183,FCSTSDV!$C$2:$C$674,0),MATCH(ok!P$3,FCSTSDV!$D$1:$N$1,0))/ok!$F183,1),0)</f>
        <v>0</v>
      </c>
      <c r="Q183" s="92">
        <f t="array" ref="Q183">+IFERROR(ROUND(INDEX(FCSTSDV!$D$2:$N$674,MATCH(ok!$D183,FCSTSDV!$C$2:$C$674,0),MATCH(ok!Q$3,FCSTSDV!$D$1:$N$1,0))/ok!$F183,1),0)</f>
        <v>0</v>
      </c>
      <c r="R183" s="92">
        <f t="array" ref="R183">+IFERROR(ROUND(INDEX(FCSTSDV!$D$2:$N$674,MATCH(ok!$D183,FCSTSDV!$C$2:$C$674,0),MATCH(ok!R$3,FCSTSDV!$D$1:$N$1,0))/ok!$F183,1),0)</f>
        <v>0</v>
      </c>
      <c r="S183" s="92">
        <f t="array" ref="S183">+IFERROR(ROUND(INDEX(FCSTSDV!$D$2:$N$674,MATCH(ok!$D183,FCSTSDV!$C$2:$C$674,0),MATCH(ok!S$3,FCSTSDV!$D$1:$N$1,0))/ok!$F183,1),0)</f>
        <v>0</v>
      </c>
      <c r="T183" s="92">
        <f t="array" ref="T183">+IFERROR(ROUND(INDEX(FCSTSDV!$D$2:$N$674,MATCH(ok!$D183,FCSTSDV!$C$2:$C$674,0),MATCH(ok!T$3,FCSTSDV!$D$1:$N$1,0))/ok!$F183,1),0)</f>
        <v>0</v>
      </c>
      <c r="U183" s="92">
        <f t="array" ref="U183">+IFERROR(ROUND(INDEX(FCSTSDV!$D$2:$N$674,MATCH(ok!$D183,FCSTSDV!$C$2:$C$674,0),MATCH(ok!U$3,FCSTSDV!$D$1:$N$1,0))/ok!$F183,1),0)</f>
        <v>0</v>
      </c>
      <c r="V183" s="92">
        <f t="array" ref="V183">+IFERROR(ROUND(INDEX(FCSTSDV!$D$2:$N$674,MATCH(ok!$D183,FCSTSDV!$C$2:$C$674,0),MATCH(ok!V$3,FCSTSDV!$D$1:$N$1,0))/ok!$F183,1),0)</f>
        <v>0</v>
      </c>
      <c r="W183" s="92">
        <f t="array" ref="W183">+IFERROR(ROUND(INDEX(FCSTSDV!$D$2:$N$674,MATCH(ok!$D183,FCSTSDV!$C$2:$C$674,0),MATCH(ok!W$3,FCSTSDV!$D$1:$N$1,0))/ok!$F183,1),0)</f>
        <v>0</v>
      </c>
      <c r="X183" s="92">
        <f t="array" ref="X183">+IFERROR(ROUND(INDEX(FCSTSDV!$D$2:$N$674,MATCH(ok!$D183,FCSTSDV!$C$2:$C$674,0),MATCH(ok!X$3,FCSTSDV!$D$1:$N$1,0))/ok!$F183,1),0)</f>
        <v>0</v>
      </c>
      <c r="Y183" s="92">
        <f t="array" ref="Y183">+IFERROR(ROUND(INDEX(FCSTSDV!$D$2:$N$674,MATCH(ok!$D183,FCSTSDV!$C$2:$C$674,0),MATCH(ok!Y$3,FCSTSDV!$D$1:$N$1,0))/ok!$F183,1),0)</f>
        <v>0</v>
      </c>
      <c r="Z183" s="92">
        <f t="array" ref="Z183">+IFERROR(ROUND(INDEX(FCSTSDV!$D$2:$N$674,MATCH(ok!$D183,FCSTSDV!$C$2:$C$674,0),MATCH(ok!Z$3,FCSTSDV!$D$1:$N$1,0))/ok!$F183,1),0)</f>
        <v>0</v>
      </c>
      <c r="AA183" s="92">
        <f t="array" ref="AA183">+IFERROR(ROUND(INDEX(FCSTSDV!$D$2:$N$674,MATCH(ok!$D183,FCSTSDV!$C$2:$C$674,0),MATCH(ok!AA$3,FCSTSDV!$D$1:$N$1,0))/ok!$F183,1),0)</f>
        <v>0</v>
      </c>
      <c r="AB183" s="92">
        <f t="array" ref="AB183">+IFERROR(ROUND(INDEX(FCSTSDV!$D$2:$N$674,MATCH(ok!$D183,FCSTSDV!$C$2:$C$674,0),MATCH(ok!AB$3,FCSTSDV!$D$1:$N$1,0))/ok!$F183,1),0)</f>
        <v>0</v>
      </c>
      <c r="AC183" s="92">
        <f t="array" ref="AC183">+IFERROR(ROUND(INDEX(FCSTSDV!$D$2:$N$674,MATCH(ok!$D183,FCSTSDV!$C$2:$C$674,0),MATCH(ok!AC$3,FCSTSDV!$D$1:$N$1,0))/ok!$F183,1),0)</f>
        <v>0</v>
      </c>
      <c r="AD183" s="92">
        <f t="array" ref="AD183">+IFERROR(ROUND(INDEX(FCSTSDV!$D$2:$N$674,MATCH(ok!$D183,FCSTSDV!$C$2:$C$674,0),MATCH(ok!AD$3,FCSTSDV!$D$1:$N$1,0))/ok!$F183,1),0)</f>
        <v>0</v>
      </c>
      <c r="AE183" s="92">
        <f t="array" ref="AE183">+IFERROR(ROUND(INDEX(FCSTSDV!$D$2:$N$674,MATCH(ok!$D183,FCSTSDV!$C$2:$C$674,0),MATCH(ok!AE$3,FCSTSDV!$D$1:$N$1,0))/ok!$F183,1),0)</f>
        <v>0</v>
      </c>
      <c r="AF183" s="92">
        <f t="array" ref="AF183">+IFERROR(ROUND(INDEX(FCSTSDV!$D$2:$N$674,MATCH(ok!$D183,FCSTSDV!$C$2:$C$674,0),MATCH(ok!AF$3,FCSTSDV!$D$1:$N$1,0))/ok!$F183,1),0)</f>
        <v>0</v>
      </c>
      <c r="AG183" s="92">
        <f t="array" ref="AG183">+IFERROR(ROUND(INDEX(FCSTSDV!$D$2:$N$674,MATCH(ok!$D183,FCSTSDV!$C$2:$C$674,0),MATCH(ok!AG$3,FCSTSDV!$D$1:$N$1,0))/ok!$F183,1),0)</f>
        <v>0</v>
      </c>
    </row>
    <row r="184" spans="1:33" ht="20.100000000000001" customHeight="1">
      <c r="A184" s="818"/>
      <c r="B184" s="794"/>
      <c r="C184" s="284"/>
      <c r="D184" s="225" t="s">
        <v>187</v>
      </c>
      <c r="E184" s="199"/>
      <c r="F184" s="49">
        <v>1500</v>
      </c>
      <c r="G184" s="799"/>
      <c r="H184" s="799"/>
      <c r="I184" s="784"/>
      <c r="J184" s="81">
        <f>+IF(SUM(K184:L184)&lt;&gt;$N$3,ROUND(IFERROR(VLOOKUP(D184,FCSTSDV!$C$2:$C$285,2,0),0)/ok!F184+0,0),0)</f>
        <v>0</v>
      </c>
      <c r="K184" s="92">
        <f t="array" ref="K184">+IFERROR(ROUND(INDEX(FCSTSDV!$D$2:$N$674,MATCH(ok!$D184,FCSTSDV!$C$2:$C$674,0),MATCH(ok!K$3,FCSTSDV!$D$1:$N$1,0))/ok!$F184,1),0)</f>
        <v>0</v>
      </c>
      <c r="L184" s="92">
        <f t="array" ref="L184">+IFERROR(ROUND(INDEX(FCSTSDV!$D$2:$N$674,MATCH(ok!$D184,FCSTSDV!$C$2:$C$674,0),MATCH(ok!L$3,FCSTSDV!$D$1:$N$1,0))/ok!$F184,1),0)</f>
        <v>0</v>
      </c>
      <c r="M184" s="92">
        <f t="array" ref="M184">+IFERROR(ROUND(INDEX(FCSTSDV!$D$2:$N$674,MATCH(ok!$D184,FCSTSDV!$C$2:$C$674,0),MATCH(ok!M$3,FCSTSDV!$D$1:$N$1,0))/ok!$F184,1),0)</f>
        <v>0</v>
      </c>
      <c r="N184" s="92">
        <f t="array" ref="N184">+IFERROR(ROUND(INDEX(FCSTSDV!$D$2:$N$674,MATCH(ok!$D184,FCSTSDV!$C$2:$C$674,0),MATCH(ok!N$3,FCSTSDV!$D$1:$N$1,0))/ok!$F184,1),0)</f>
        <v>0</v>
      </c>
      <c r="O184" s="92">
        <f t="array" ref="O184">+IFERROR(ROUND(INDEX(FCSTSDV!$D$2:$N$674,MATCH(ok!$D184,FCSTSDV!$C$2:$C$674,0),MATCH(ok!O$3,FCSTSDV!$D$1:$N$1,0))/ok!$F184,1),0)</f>
        <v>0</v>
      </c>
      <c r="P184" s="92">
        <f t="array" ref="P184">+IFERROR(ROUND(INDEX(FCSTSDV!$D$2:$N$674,MATCH(ok!$D184,FCSTSDV!$C$2:$C$674,0),MATCH(ok!P$3,FCSTSDV!$D$1:$N$1,0))/ok!$F184,1),0)</f>
        <v>0</v>
      </c>
      <c r="Q184" s="92">
        <f t="array" ref="Q184">+IFERROR(ROUND(INDEX(FCSTSDV!$D$2:$N$674,MATCH(ok!$D184,FCSTSDV!$C$2:$C$674,0),MATCH(ok!Q$3,FCSTSDV!$D$1:$N$1,0))/ok!$F184,1),0)</f>
        <v>0</v>
      </c>
      <c r="R184" s="92">
        <f t="array" ref="R184">+IFERROR(ROUND(INDEX(FCSTSDV!$D$2:$N$674,MATCH(ok!$D184,FCSTSDV!$C$2:$C$674,0),MATCH(ok!R$3,FCSTSDV!$D$1:$N$1,0))/ok!$F184,1),0)</f>
        <v>0</v>
      </c>
      <c r="S184" s="92">
        <f t="array" ref="S184">+IFERROR(ROUND(INDEX(FCSTSDV!$D$2:$N$674,MATCH(ok!$D184,FCSTSDV!$C$2:$C$674,0),MATCH(ok!S$3,FCSTSDV!$D$1:$N$1,0))/ok!$F184,1),0)</f>
        <v>0</v>
      </c>
      <c r="T184" s="92">
        <f t="array" ref="T184">+IFERROR(ROUND(INDEX(FCSTSDV!$D$2:$N$674,MATCH(ok!$D184,FCSTSDV!$C$2:$C$674,0),MATCH(ok!T$3,FCSTSDV!$D$1:$N$1,0))/ok!$F184,1),0)</f>
        <v>0</v>
      </c>
      <c r="U184" s="92">
        <f t="array" ref="U184">+IFERROR(ROUND(INDEX(FCSTSDV!$D$2:$N$674,MATCH(ok!$D184,FCSTSDV!$C$2:$C$674,0),MATCH(ok!U$3,FCSTSDV!$D$1:$N$1,0))/ok!$F184,1),0)</f>
        <v>0</v>
      </c>
      <c r="V184" s="92">
        <f t="array" ref="V184">+IFERROR(ROUND(INDEX(FCSTSDV!$D$2:$N$674,MATCH(ok!$D184,FCSTSDV!$C$2:$C$674,0),MATCH(ok!V$3,FCSTSDV!$D$1:$N$1,0))/ok!$F184,1),0)</f>
        <v>0</v>
      </c>
      <c r="W184" s="92">
        <f t="array" ref="W184">+IFERROR(ROUND(INDEX(FCSTSDV!$D$2:$N$674,MATCH(ok!$D184,FCSTSDV!$C$2:$C$674,0),MATCH(ok!W$3,FCSTSDV!$D$1:$N$1,0))/ok!$F184,1),0)</f>
        <v>0</v>
      </c>
      <c r="X184" s="92">
        <f t="array" ref="X184">+IFERROR(ROUND(INDEX(FCSTSDV!$D$2:$N$674,MATCH(ok!$D184,FCSTSDV!$C$2:$C$674,0),MATCH(ok!X$3,FCSTSDV!$D$1:$N$1,0))/ok!$F184,1),0)</f>
        <v>0</v>
      </c>
      <c r="Y184" s="92">
        <f t="array" ref="Y184">+IFERROR(ROUND(INDEX(FCSTSDV!$D$2:$N$674,MATCH(ok!$D184,FCSTSDV!$C$2:$C$674,0),MATCH(ok!Y$3,FCSTSDV!$D$1:$N$1,0))/ok!$F184,1),0)</f>
        <v>0</v>
      </c>
      <c r="Z184" s="92">
        <f t="array" ref="Z184">+IFERROR(ROUND(INDEX(FCSTSDV!$D$2:$N$674,MATCH(ok!$D184,FCSTSDV!$C$2:$C$674,0),MATCH(ok!Z$3,FCSTSDV!$D$1:$N$1,0))/ok!$F184,1),0)</f>
        <v>0</v>
      </c>
      <c r="AA184" s="92">
        <f t="array" ref="AA184">+IFERROR(ROUND(INDEX(FCSTSDV!$D$2:$N$674,MATCH(ok!$D184,FCSTSDV!$C$2:$C$674,0),MATCH(ok!AA$3,FCSTSDV!$D$1:$N$1,0))/ok!$F184,1),0)</f>
        <v>0</v>
      </c>
      <c r="AB184" s="92">
        <f t="array" ref="AB184">+IFERROR(ROUND(INDEX(FCSTSDV!$D$2:$N$674,MATCH(ok!$D184,FCSTSDV!$C$2:$C$674,0),MATCH(ok!AB$3,FCSTSDV!$D$1:$N$1,0))/ok!$F184,1),0)</f>
        <v>0</v>
      </c>
      <c r="AC184" s="92">
        <f t="array" ref="AC184">+IFERROR(ROUND(INDEX(FCSTSDV!$D$2:$N$674,MATCH(ok!$D184,FCSTSDV!$C$2:$C$674,0),MATCH(ok!AC$3,FCSTSDV!$D$1:$N$1,0))/ok!$F184,1),0)</f>
        <v>0</v>
      </c>
      <c r="AD184" s="92">
        <f t="array" ref="AD184">+IFERROR(ROUND(INDEX(FCSTSDV!$D$2:$N$674,MATCH(ok!$D184,FCSTSDV!$C$2:$C$674,0),MATCH(ok!AD$3,FCSTSDV!$D$1:$N$1,0))/ok!$F184,1),0)</f>
        <v>0</v>
      </c>
      <c r="AE184" s="92">
        <f t="array" ref="AE184">+IFERROR(ROUND(INDEX(FCSTSDV!$D$2:$N$674,MATCH(ok!$D184,FCSTSDV!$C$2:$C$674,0),MATCH(ok!AE$3,FCSTSDV!$D$1:$N$1,0))/ok!$F184,1),0)</f>
        <v>0</v>
      </c>
      <c r="AF184" s="92">
        <f t="array" ref="AF184">+IFERROR(ROUND(INDEX(FCSTSDV!$D$2:$N$674,MATCH(ok!$D184,FCSTSDV!$C$2:$C$674,0),MATCH(ok!AF$3,FCSTSDV!$D$1:$N$1,0))/ok!$F184,1),0)</f>
        <v>0</v>
      </c>
      <c r="AG184" s="92">
        <f t="array" ref="AG184">+IFERROR(ROUND(INDEX(FCSTSDV!$D$2:$N$674,MATCH(ok!$D184,FCSTSDV!$C$2:$C$674,0),MATCH(ok!AG$3,FCSTSDV!$D$1:$N$1,0))/ok!$F184,1),0)</f>
        <v>0</v>
      </c>
    </row>
    <row r="185" spans="1:33" ht="20.100000000000001" customHeight="1">
      <c r="A185" s="818"/>
      <c r="B185" s="794"/>
      <c r="C185" s="284"/>
      <c r="D185" s="32" t="s">
        <v>188</v>
      </c>
      <c r="E185" s="199"/>
      <c r="F185" s="49">
        <v>1500</v>
      </c>
      <c r="G185" s="799"/>
      <c r="H185" s="799"/>
      <c r="I185" s="784"/>
      <c r="J185" s="81">
        <f>+IF(SUM(K185:L185)&lt;&gt;$N$3,ROUND(IFERROR(VLOOKUP(D185,FCSTSDV!$C$2:$C$285,2,0),0)/ok!F185+0,0),0)</f>
        <v>0</v>
      </c>
      <c r="K185" s="92">
        <f t="array" ref="K185">+IFERROR(ROUND(INDEX(FCSTSDV!$D$2:$N$674,MATCH(ok!$D185,FCSTSDV!$C$2:$C$674,0),MATCH(ok!K$3,FCSTSDV!$D$1:$N$1,0))/ok!$F185,1),0)</f>
        <v>0</v>
      </c>
      <c r="L185" s="92">
        <f t="array" ref="L185">+IFERROR(ROUND(INDEX(FCSTSDV!$D$2:$N$674,MATCH(ok!$D185,FCSTSDV!$C$2:$C$674,0),MATCH(ok!L$3,FCSTSDV!$D$1:$N$1,0))/ok!$F185,1),0)</f>
        <v>0</v>
      </c>
      <c r="M185" s="92">
        <f t="array" ref="M185">+IFERROR(ROUND(INDEX(FCSTSDV!$D$2:$N$674,MATCH(ok!$D185,FCSTSDV!$C$2:$C$674,0),MATCH(ok!M$3,FCSTSDV!$D$1:$N$1,0))/ok!$F185,1),0)</f>
        <v>0</v>
      </c>
      <c r="N185" s="92">
        <f t="array" ref="N185">+IFERROR(ROUND(INDEX(FCSTSDV!$D$2:$N$674,MATCH(ok!$D185,FCSTSDV!$C$2:$C$674,0),MATCH(ok!N$3,FCSTSDV!$D$1:$N$1,0))/ok!$F185,1),0)</f>
        <v>0</v>
      </c>
      <c r="O185" s="92">
        <f t="array" ref="O185">+IFERROR(ROUND(INDEX(FCSTSDV!$D$2:$N$674,MATCH(ok!$D185,FCSTSDV!$C$2:$C$674,0),MATCH(ok!O$3,FCSTSDV!$D$1:$N$1,0))/ok!$F185,1),0)</f>
        <v>0</v>
      </c>
      <c r="P185" s="92">
        <f t="array" ref="P185">+IFERROR(ROUND(INDEX(FCSTSDV!$D$2:$N$674,MATCH(ok!$D185,FCSTSDV!$C$2:$C$674,0),MATCH(ok!P$3,FCSTSDV!$D$1:$N$1,0))/ok!$F185,1),0)</f>
        <v>0</v>
      </c>
      <c r="Q185" s="92">
        <f t="array" ref="Q185">+IFERROR(ROUND(INDEX(FCSTSDV!$D$2:$N$674,MATCH(ok!$D185,FCSTSDV!$C$2:$C$674,0),MATCH(ok!Q$3,FCSTSDV!$D$1:$N$1,0))/ok!$F185,1),0)</f>
        <v>0</v>
      </c>
      <c r="R185" s="92">
        <f t="array" ref="R185">+IFERROR(ROUND(INDEX(FCSTSDV!$D$2:$N$674,MATCH(ok!$D185,FCSTSDV!$C$2:$C$674,0),MATCH(ok!R$3,FCSTSDV!$D$1:$N$1,0))/ok!$F185,1),0)</f>
        <v>0</v>
      </c>
      <c r="S185" s="92">
        <f t="array" ref="S185">+IFERROR(ROUND(INDEX(FCSTSDV!$D$2:$N$674,MATCH(ok!$D185,FCSTSDV!$C$2:$C$674,0),MATCH(ok!S$3,FCSTSDV!$D$1:$N$1,0))/ok!$F185,1),0)</f>
        <v>0</v>
      </c>
      <c r="T185" s="92">
        <f t="array" ref="T185">+IFERROR(ROUND(INDEX(FCSTSDV!$D$2:$N$674,MATCH(ok!$D185,FCSTSDV!$C$2:$C$674,0),MATCH(ok!T$3,FCSTSDV!$D$1:$N$1,0))/ok!$F185,1),0)</f>
        <v>0</v>
      </c>
      <c r="U185" s="92">
        <f t="array" ref="U185">+IFERROR(ROUND(INDEX(FCSTSDV!$D$2:$N$674,MATCH(ok!$D185,FCSTSDV!$C$2:$C$674,0),MATCH(ok!U$3,FCSTSDV!$D$1:$N$1,0))/ok!$F185,1),0)</f>
        <v>0</v>
      </c>
      <c r="V185" s="92">
        <f t="array" ref="V185">+IFERROR(ROUND(INDEX(FCSTSDV!$D$2:$N$674,MATCH(ok!$D185,FCSTSDV!$C$2:$C$674,0),MATCH(ok!V$3,FCSTSDV!$D$1:$N$1,0))/ok!$F185,1),0)</f>
        <v>0</v>
      </c>
      <c r="W185" s="92">
        <f t="array" ref="W185">+IFERROR(ROUND(INDEX(FCSTSDV!$D$2:$N$674,MATCH(ok!$D185,FCSTSDV!$C$2:$C$674,0),MATCH(ok!W$3,FCSTSDV!$D$1:$N$1,0))/ok!$F185,1),0)</f>
        <v>0</v>
      </c>
      <c r="X185" s="92">
        <f t="array" ref="X185">+IFERROR(ROUND(INDEX(FCSTSDV!$D$2:$N$674,MATCH(ok!$D185,FCSTSDV!$C$2:$C$674,0),MATCH(ok!X$3,FCSTSDV!$D$1:$N$1,0))/ok!$F185,1),0)</f>
        <v>0</v>
      </c>
      <c r="Y185" s="92">
        <f t="array" ref="Y185">+IFERROR(ROUND(INDEX(FCSTSDV!$D$2:$N$674,MATCH(ok!$D185,FCSTSDV!$C$2:$C$674,0),MATCH(ok!Y$3,FCSTSDV!$D$1:$N$1,0))/ok!$F185,1),0)</f>
        <v>0</v>
      </c>
      <c r="Z185" s="92">
        <f t="array" ref="Z185">+IFERROR(ROUND(INDEX(FCSTSDV!$D$2:$N$674,MATCH(ok!$D185,FCSTSDV!$C$2:$C$674,0),MATCH(ok!Z$3,FCSTSDV!$D$1:$N$1,0))/ok!$F185,1),0)</f>
        <v>0</v>
      </c>
      <c r="AA185" s="92">
        <f t="array" ref="AA185">+IFERROR(ROUND(INDEX(FCSTSDV!$D$2:$N$674,MATCH(ok!$D185,FCSTSDV!$C$2:$C$674,0),MATCH(ok!AA$3,FCSTSDV!$D$1:$N$1,0))/ok!$F185,1),0)</f>
        <v>0</v>
      </c>
      <c r="AB185" s="92">
        <f t="array" ref="AB185">+IFERROR(ROUND(INDEX(FCSTSDV!$D$2:$N$674,MATCH(ok!$D185,FCSTSDV!$C$2:$C$674,0),MATCH(ok!AB$3,FCSTSDV!$D$1:$N$1,0))/ok!$F185,1),0)</f>
        <v>0</v>
      </c>
      <c r="AC185" s="92">
        <f t="array" ref="AC185">+IFERROR(ROUND(INDEX(FCSTSDV!$D$2:$N$674,MATCH(ok!$D185,FCSTSDV!$C$2:$C$674,0),MATCH(ok!AC$3,FCSTSDV!$D$1:$N$1,0))/ok!$F185,1),0)</f>
        <v>0</v>
      </c>
      <c r="AD185" s="92">
        <f t="array" ref="AD185">+IFERROR(ROUND(INDEX(FCSTSDV!$D$2:$N$674,MATCH(ok!$D185,FCSTSDV!$C$2:$C$674,0),MATCH(ok!AD$3,FCSTSDV!$D$1:$N$1,0))/ok!$F185,1),0)</f>
        <v>0</v>
      </c>
      <c r="AE185" s="92">
        <f t="array" ref="AE185">+IFERROR(ROUND(INDEX(FCSTSDV!$D$2:$N$674,MATCH(ok!$D185,FCSTSDV!$C$2:$C$674,0),MATCH(ok!AE$3,FCSTSDV!$D$1:$N$1,0))/ok!$F185,1),0)</f>
        <v>0</v>
      </c>
      <c r="AF185" s="92">
        <f t="array" ref="AF185">+IFERROR(ROUND(INDEX(FCSTSDV!$D$2:$N$674,MATCH(ok!$D185,FCSTSDV!$C$2:$C$674,0),MATCH(ok!AF$3,FCSTSDV!$D$1:$N$1,0))/ok!$F185,1),0)</f>
        <v>0</v>
      </c>
      <c r="AG185" s="92">
        <f t="array" ref="AG185">+IFERROR(ROUND(INDEX(FCSTSDV!$D$2:$N$674,MATCH(ok!$D185,FCSTSDV!$C$2:$C$674,0),MATCH(ok!AG$3,FCSTSDV!$D$1:$N$1,0))/ok!$F185,1),0)</f>
        <v>0</v>
      </c>
    </row>
    <row r="186" spans="1:33" ht="20.100000000000001" customHeight="1">
      <c r="A186" s="818"/>
      <c r="B186" s="794"/>
      <c r="C186" s="284"/>
      <c r="D186" s="32" t="s">
        <v>189</v>
      </c>
      <c r="E186" s="199"/>
      <c r="F186" s="49">
        <v>1500</v>
      </c>
      <c r="G186" s="799"/>
      <c r="H186" s="799"/>
      <c r="I186" s="784"/>
      <c r="J186" s="81">
        <f>+IF(SUM(K186:L186)&lt;&gt;$N$3,ROUND(IFERROR(VLOOKUP(D186,FCSTSDV!$C$2:$C$285,2,0),0)/ok!F186+0,0),0)</f>
        <v>0</v>
      </c>
      <c r="K186" s="92">
        <f t="array" ref="K186">+IFERROR(ROUND(INDEX(FCSTSDV!$D$2:$N$674,MATCH(ok!$D186,FCSTSDV!$C$2:$C$674,0),MATCH(ok!K$3,FCSTSDV!$D$1:$N$1,0))/ok!$F186,1),0)</f>
        <v>0</v>
      </c>
      <c r="L186" s="92">
        <f t="array" ref="L186">+IFERROR(ROUND(INDEX(FCSTSDV!$D$2:$N$674,MATCH(ok!$D186,FCSTSDV!$C$2:$C$674,0),MATCH(ok!L$3,FCSTSDV!$D$1:$N$1,0))/ok!$F186,1),0)</f>
        <v>0</v>
      </c>
      <c r="M186" s="92">
        <f t="array" ref="M186">+IFERROR(ROUND(INDEX(FCSTSDV!$D$2:$N$674,MATCH(ok!$D186,FCSTSDV!$C$2:$C$674,0),MATCH(ok!M$3,FCSTSDV!$D$1:$N$1,0))/ok!$F186,1),0)</f>
        <v>0</v>
      </c>
      <c r="N186" s="92">
        <f t="array" ref="N186">+IFERROR(ROUND(INDEX(FCSTSDV!$D$2:$N$674,MATCH(ok!$D186,FCSTSDV!$C$2:$C$674,0),MATCH(ok!N$3,FCSTSDV!$D$1:$N$1,0))/ok!$F186,1),0)</f>
        <v>0</v>
      </c>
      <c r="O186" s="92">
        <f t="array" ref="O186">+IFERROR(ROUND(INDEX(FCSTSDV!$D$2:$N$674,MATCH(ok!$D186,FCSTSDV!$C$2:$C$674,0),MATCH(ok!O$3,FCSTSDV!$D$1:$N$1,0))/ok!$F186,1),0)</f>
        <v>0</v>
      </c>
      <c r="P186" s="92">
        <f t="array" ref="P186">+IFERROR(ROUND(INDEX(FCSTSDV!$D$2:$N$674,MATCH(ok!$D186,FCSTSDV!$C$2:$C$674,0),MATCH(ok!P$3,FCSTSDV!$D$1:$N$1,0))/ok!$F186,1),0)</f>
        <v>0</v>
      </c>
      <c r="Q186" s="92">
        <f t="array" ref="Q186">+IFERROR(ROUND(INDEX(FCSTSDV!$D$2:$N$674,MATCH(ok!$D186,FCSTSDV!$C$2:$C$674,0),MATCH(ok!Q$3,FCSTSDV!$D$1:$N$1,0))/ok!$F186,1),0)</f>
        <v>0</v>
      </c>
      <c r="R186" s="92">
        <f t="array" ref="R186">+IFERROR(ROUND(INDEX(FCSTSDV!$D$2:$N$674,MATCH(ok!$D186,FCSTSDV!$C$2:$C$674,0),MATCH(ok!R$3,FCSTSDV!$D$1:$N$1,0))/ok!$F186,1),0)</f>
        <v>0</v>
      </c>
      <c r="S186" s="92">
        <f t="array" ref="S186">+IFERROR(ROUND(INDEX(FCSTSDV!$D$2:$N$674,MATCH(ok!$D186,FCSTSDV!$C$2:$C$674,0),MATCH(ok!S$3,FCSTSDV!$D$1:$N$1,0))/ok!$F186,1),0)</f>
        <v>0</v>
      </c>
      <c r="T186" s="92">
        <f t="array" ref="T186">+IFERROR(ROUND(INDEX(FCSTSDV!$D$2:$N$674,MATCH(ok!$D186,FCSTSDV!$C$2:$C$674,0),MATCH(ok!T$3,FCSTSDV!$D$1:$N$1,0))/ok!$F186,1),0)</f>
        <v>0</v>
      </c>
      <c r="U186" s="92">
        <f t="array" ref="U186">+IFERROR(ROUND(INDEX(FCSTSDV!$D$2:$N$674,MATCH(ok!$D186,FCSTSDV!$C$2:$C$674,0),MATCH(ok!U$3,FCSTSDV!$D$1:$N$1,0))/ok!$F186,1),0)</f>
        <v>0</v>
      </c>
      <c r="V186" s="92">
        <f t="array" ref="V186">+IFERROR(ROUND(INDEX(FCSTSDV!$D$2:$N$674,MATCH(ok!$D186,FCSTSDV!$C$2:$C$674,0),MATCH(ok!V$3,FCSTSDV!$D$1:$N$1,0))/ok!$F186,1),0)</f>
        <v>0</v>
      </c>
      <c r="W186" s="92">
        <f t="array" ref="W186">+IFERROR(ROUND(INDEX(FCSTSDV!$D$2:$N$674,MATCH(ok!$D186,FCSTSDV!$C$2:$C$674,0),MATCH(ok!W$3,FCSTSDV!$D$1:$N$1,0))/ok!$F186,1),0)</f>
        <v>0</v>
      </c>
      <c r="X186" s="92">
        <f t="array" ref="X186">+IFERROR(ROUND(INDEX(FCSTSDV!$D$2:$N$674,MATCH(ok!$D186,FCSTSDV!$C$2:$C$674,0),MATCH(ok!X$3,FCSTSDV!$D$1:$N$1,0))/ok!$F186,1),0)</f>
        <v>0</v>
      </c>
      <c r="Y186" s="92">
        <f t="array" ref="Y186">+IFERROR(ROUND(INDEX(FCSTSDV!$D$2:$N$674,MATCH(ok!$D186,FCSTSDV!$C$2:$C$674,0),MATCH(ok!Y$3,FCSTSDV!$D$1:$N$1,0))/ok!$F186,1),0)</f>
        <v>0</v>
      </c>
      <c r="Z186" s="92">
        <f t="array" ref="Z186">+IFERROR(ROUND(INDEX(FCSTSDV!$D$2:$N$674,MATCH(ok!$D186,FCSTSDV!$C$2:$C$674,0),MATCH(ok!Z$3,FCSTSDV!$D$1:$N$1,0))/ok!$F186,1),0)</f>
        <v>0</v>
      </c>
      <c r="AA186" s="92">
        <f t="array" ref="AA186">+IFERROR(ROUND(INDEX(FCSTSDV!$D$2:$N$674,MATCH(ok!$D186,FCSTSDV!$C$2:$C$674,0),MATCH(ok!AA$3,FCSTSDV!$D$1:$N$1,0))/ok!$F186,1),0)</f>
        <v>0</v>
      </c>
      <c r="AB186" s="92">
        <f t="array" ref="AB186">+IFERROR(ROUND(INDEX(FCSTSDV!$D$2:$N$674,MATCH(ok!$D186,FCSTSDV!$C$2:$C$674,0),MATCH(ok!AB$3,FCSTSDV!$D$1:$N$1,0))/ok!$F186,1),0)</f>
        <v>0</v>
      </c>
      <c r="AC186" s="92">
        <f t="array" ref="AC186">+IFERROR(ROUND(INDEX(FCSTSDV!$D$2:$N$674,MATCH(ok!$D186,FCSTSDV!$C$2:$C$674,0),MATCH(ok!AC$3,FCSTSDV!$D$1:$N$1,0))/ok!$F186,1),0)</f>
        <v>0</v>
      </c>
      <c r="AD186" s="92">
        <f t="array" ref="AD186">+IFERROR(ROUND(INDEX(FCSTSDV!$D$2:$N$674,MATCH(ok!$D186,FCSTSDV!$C$2:$C$674,0),MATCH(ok!AD$3,FCSTSDV!$D$1:$N$1,0))/ok!$F186,1),0)</f>
        <v>0</v>
      </c>
      <c r="AE186" s="92">
        <f t="array" ref="AE186">+IFERROR(ROUND(INDEX(FCSTSDV!$D$2:$N$674,MATCH(ok!$D186,FCSTSDV!$C$2:$C$674,0),MATCH(ok!AE$3,FCSTSDV!$D$1:$N$1,0))/ok!$F186,1),0)</f>
        <v>0</v>
      </c>
      <c r="AF186" s="92">
        <f t="array" ref="AF186">+IFERROR(ROUND(INDEX(FCSTSDV!$D$2:$N$674,MATCH(ok!$D186,FCSTSDV!$C$2:$C$674,0),MATCH(ok!AF$3,FCSTSDV!$D$1:$N$1,0))/ok!$F186,1),0)</f>
        <v>0</v>
      </c>
      <c r="AG186" s="92">
        <f t="array" ref="AG186">+IFERROR(ROUND(INDEX(FCSTSDV!$D$2:$N$674,MATCH(ok!$D186,FCSTSDV!$C$2:$C$674,0),MATCH(ok!AG$3,FCSTSDV!$D$1:$N$1,0))/ok!$F186,1),0)</f>
        <v>0</v>
      </c>
    </row>
    <row r="187" spans="1:33" ht="20.100000000000001" customHeight="1">
      <c r="A187" s="818"/>
      <c r="B187" s="794"/>
      <c r="C187" s="284"/>
      <c r="D187" s="32" t="s">
        <v>190</v>
      </c>
      <c r="E187" s="199"/>
      <c r="F187" s="49">
        <v>1500</v>
      </c>
      <c r="G187" s="799"/>
      <c r="H187" s="799"/>
      <c r="I187" s="784"/>
      <c r="J187" s="81">
        <f>+IF(SUM(K187:L187)&lt;&gt;$N$3,ROUND(IFERROR(VLOOKUP(D187,FCSTSDV!$C$2:$C$285,2,0),0)/ok!F187+0,0),0)</f>
        <v>0</v>
      </c>
      <c r="K187" s="92">
        <f t="array" ref="K187">+IFERROR(ROUND(INDEX(FCSTSDV!$D$2:$N$674,MATCH(ok!$D187,FCSTSDV!$C$2:$C$674,0),MATCH(ok!K$3,FCSTSDV!$D$1:$N$1,0))/ok!$F187,1),0)</f>
        <v>0</v>
      </c>
      <c r="L187" s="92">
        <f t="array" ref="L187">+IFERROR(ROUND(INDEX(FCSTSDV!$D$2:$N$674,MATCH(ok!$D187,FCSTSDV!$C$2:$C$674,0),MATCH(ok!L$3,FCSTSDV!$D$1:$N$1,0))/ok!$F187,1),0)</f>
        <v>0</v>
      </c>
      <c r="M187" s="92">
        <f t="array" ref="M187">+IFERROR(ROUND(INDEX(FCSTSDV!$D$2:$N$674,MATCH(ok!$D187,FCSTSDV!$C$2:$C$674,0),MATCH(ok!M$3,FCSTSDV!$D$1:$N$1,0))/ok!$F187,1),0)</f>
        <v>0</v>
      </c>
      <c r="N187" s="92">
        <f t="array" ref="N187">+IFERROR(ROUND(INDEX(FCSTSDV!$D$2:$N$674,MATCH(ok!$D187,FCSTSDV!$C$2:$C$674,0),MATCH(ok!N$3,FCSTSDV!$D$1:$N$1,0))/ok!$F187,1),0)</f>
        <v>0</v>
      </c>
      <c r="O187" s="92">
        <f t="array" ref="O187">+IFERROR(ROUND(INDEX(FCSTSDV!$D$2:$N$674,MATCH(ok!$D187,FCSTSDV!$C$2:$C$674,0),MATCH(ok!O$3,FCSTSDV!$D$1:$N$1,0))/ok!$F187,1),0)</f>
        <v>0</v>
      </c>
      <c r="P187" s="92">
        <f t="array" ref="P187">+IFERROR(ROUND(INDEX(FCSTSDV!$D$2:$N$674,MATCH(ok!$D187,FCSTSDV!$C$2:$C$674,0),MATCH(ok!P$3,FCSTSDV!$D$1:$N$1,0))/ok!$F187,1),0)</f>
        <v>0</v>
      </c>
      <c r="Q187" s="92">
        <f t="array" ref="Q187">+IFERROR(ROUND(INDEX(FCSTSDV!$D$2:$N$674,MATCH(ok!$D187,FCSTSDV!$C$2:$C$674,0),MATCH(ok!Q$3,FCSTSDV!$D$1:$N$1,0))/ok!$F187,1),0)</f>
        <v>0</v>
      </c>
      <c r="R187" s="92">
        <f t="array" ref="R187">+IFERROR(ROUND(INDEX(FCSTSDV!$D$2:$N$674,MATCH(ok!$D187,FCSTSDV!$C$2:$C$674,0),MATCH(ok!R$3,FCSTSDV!$D$1:$N$1,0))/ok!$F187,1),0)</f>
        <v>0</v>
      </c>
      <c r="S187" s="92">
        <f t="array" ref="S187">+IFERROR(ROUND(INDEX(FCSTSDV!$D$2:$N$674,MATCH(ok!$D187,FCSTSDV!$C$2:$C$674,0),MATCH(ok!S$3,FCSTSDV!$D$1:$N$1,0))/ok!$F187,1),0)</f>
        <v>0</v>
      </c>
      <c r="T187" s="92">
        <f t="array" ref="T187">+IFERROR(ROUND(INDEX(FCSTSDV!$D$2:$N$674,MATCH(ok!$D187,FCSTSDV!$C$2:$C$674,0),MATCH(ok!T$3,FCSTSDV!$D$1:$N$1,0))/ok!$F187,1),0)</f>
        <v>0</v>
      </c>
      <c r="U187" s="92">
        <f t="array" ref="U187">+IFERROR(ROUND(INDEX(FCSTSDV!$D$2:$N$674,MATCH(ok!$D187,FCSTSDV!$C$2:$C$674,0),MATCH(ok!U$3,FCSTSDV!$D$1:$N$1,0))/ok!$F187,1),0)</f>
        <v>0</v>
      </c>
      <c r="V187" s="92">
        <f t="array" ref="V187">+IFERROR(ROUND(INDEX(FCSTSDV!$D$2:$N$674,MATCH(ok!$D187,FCSTSDV!$C$2:$C$674,0),MATCH(ok!V$3,FCSTSDV!$D$1:$N$1,0))/ok!$F187,1),0)</f>
        <v>0</v>
      </c>
      <c r="W187" s="92">
        <f t="array" ref="W187">+IFERROR(ROUND(INDEX(FCSTSDV!$D$2:$N$674,MATCH(ok!$D187,FCSTSDV!$C$2:$C$674,0),MATCH(ok!W$3,FCSTSDV!$D$1:$N$1,0))/ok!$F187,1),0)</f>
        <v>0</v>
      </c>
      <c r="X187" s="92">
        <f t="array" ref="X187">+IFERROR(ROUND(INDEX(FCSTSDV!$D$2:$N$674,MATCH(ok!$D187,FCSTSDV!$C$2:$C$674,0),MATCH(ok!X$3,FCSTSDV!$D$1:$N$1,0))/ok!$F187,1),0)</f>
        <v>0</v>
      </c>
      <c r="Y187" s="92">
        <f t="array" ref="Y187">+IFERROR(ROUND(INDEX(FCSTSDV!$D$2:$N$674,MATCH(ok!$D187,FCSTSDV!$C$2:$C$674,0),MATCH(ok!Y$3,FCSTSDV!$D$1:$N$1,0))/ok!$F187,1),0)</f>
        <v>0</v>
      </c>
      <c r="Z187" s="92">
        <f t="array" ref="Z187">+IFERROR(ROUND(INDEX(FCSTSDV!$D$2:$N$674,MATCH(ok!$D187,FCSTSDV!$C$2:$C$674,0),MATCH(ok!Z$3,FCSTSDV!$D$1:$N$1,0))/ok!$F187,1),0)</f>
        <v>0</v>
      </c>
      <c r="AA187" s="92">
        <f t="array" ref="AA187">+IFERROR(ROUND(INDEX(FCSTSDV!$D$2:$N$674,MATCH(ok!$D187,FCSTSDV!$C$2:$C$674,0),MATCH(ok!AA$3,FCSTSDV!$D$1:$N$1,0))/ok!$F187,1),0)</f>
        <v>0</v>
      </c>
      <c r="AB187" s="92">
        <f t="array" ref="AB187">+IFERROR(ROUND(INDEX(FCSTSDV!$D$2:$N$674,MATCH(ok!$D187,FCSTSDV!$C$2:$C$674,0),MATCH(ok!AB$3,FCSTSDV!$D$1:$N$1,0))/ok!$F187,1),0)</f>
        <v>0</v>
      </c>
      <c r="AC187" s="92">
        <f t="array" ref="AC187">+IFERROR(ROUND(INDEX(FCSTSDV!$D$2:$N$674,MATCH(ok!$D187,FCSTSDV!$C$2:$C$674,0),MATCH(ok!AC$3,FCSTSDV!$D$1:$N$1,0))/ok!$F187,1),0)</f>
        <v>0</v>
      </c>
      <c r="AD187" s="92">
        <f t="array" ref="AD187">+IFERROR(ROUND(INDEX(FCSTSDV!$D$2:$N$674,MATCH(ok!$D187,FCSTSDV!$C$2:$C$674,0),MATCH(ok!AD$3,FCSTSDV!$D$1:$N$1,0))/ok!$F187,1),0)</f>
        <v>0</v>
      </c>
      <c r="AE187" s="92">
        <f t="array" ref="AE187">+IFERROR(ROUND(INDEX(FCSTSDV!$D$2:$N$674,MATCH(ok!$D187,FCSTSDV!$C$2:$C$674,0),MATCH(ok!AE$3,FCSTSDV!$D$1:$N$1,0))/ok!$F187,1),0)</f>
        <v>0</v>
      </c>
      <c r="AF187" s="92">
        <f t="array" ref="AF187">+IFERROR(ROUND(INDEX(FCSTSDV!$D$2:$N$674,MATCH(ok!$D187,FCSTSDV!$C$2:$C$674,0),MATCH(ok!AF$3,FCSTSDV!$D$1:$N$1,0))/ok!$F187,1),0)</f>
        <v>0</v>
      </c>
      <c r="AG187" s="92">
        <f t="array" ref="AG187">+IFERROR(ROUND(INDEX(FCSTSDV!$D$2:$N$674,MATCH(ok!$D187,FCSTSDV!$C$2:$C$674,0),MATCH(ok!AG$3,FCSTSDV!$D$1:$N$1,0))/ok!$F187,1),0)</f>
        <v>0</v>
      </c>
    </row>
    <row r="188" spans="1:33" ht="20.100000000000001" customHeight="1">
      <c r="A188" s="818"/>
      <c r="B188" s="794"/>
      <c r="C188" s="284"/>
      <c r="D188" s="32" t="s">
        <v>191</v>
      </c>
      <c r="E188" s="199"/>
      <c r="F188" s="49">
        <v>1500</v>
      </c>
      <c r="G188" s="799"/>
      <c r="H188" s="799"/>
      <c r="I188" s="784"/>
      <c r="J188" s="81">
        <f>+IF(SUM(K188:L188)&lt;&gt;$N$3,ROUND(IFERROR(VLOOKUP(D188,FCSTSDV!$C$2:$C$285,2,0),0)/ok!F188+0,0),0)</f>
        <v>0</v>
      </c>
      <c r="K188" s="92">
        <f t="array" ref="K188">+IFERROR(ROUND(INDEX(FCSTSDV!$D$2:$N$674,MATCH(ok!$D188,FCSTSDV!$C$2:$C$674,0),MATCH(ok!K$3,FCSTSDV!$D$1:$N$1,0))/ok!$F188,1),0)</f>
        <v>0</v>
      </c>
      <c r="L188" s="92">
        <f t="array" ref="L188">+IFERROR(ROUND(INDEX(FCSTSDV!$D$2:$N$674,MATCH(ok!$D188,FCSTSDV!$C$2:$C$674,0),MATCH(ok!L$3,FCSTSDV!$D$1:$N$1,0))/ok!$F188,1),0)</f>
        <v>0</v>
      </c>
      <c r="M188" s="92">
        <f t="array" ref="M188">+IFERROR(ROUND(INDEX(FCSTSDV!$D$2:$N$674,MATCH(ok!$D188,FCSTSDV!$C$2:$C$674,0),MATCH(ok!M$3,FCSTSDV!$D$1:$N$1,0))/ok!$F188,1),0)</f>
        <v>0</v>
      </c>
      <c r="N188" s="92">
        <f t="array" ref="N188">+IFERROR(ROUND(INDEX(FCSTSDV!$D$2:$N$674,MATCH(ok!$D188,FCSTSDV!$C$2:$C$674,0),MATCH(ok!N$3,FCSTSDV!$D$1:$N$1,0))/ok!$F188,1),0)</f>
        <v>0</v>
      </c>
      <c r="O188" s="92">
        <f t="array" ref="O188">+IFERROR(ROUND(INDEX(FCSTSDV!$D$2:$N$674,MATCH(ok!$D188,FCSTSDV!$C$2:$C$674,0),MATCH(ok!O$3,FCSTSDV!$D$1:$N$1,0))/ok!$F188,1),0)</f>
        <v>0</v>
      </c>
      <c r="P188" s="92">
        <f t="array" ref="P188">+IFERROR(ROUND(INDEX(FCSTSDV!$D$2:$N$674,MATCH(ok!$D188,FCSTSDV!$C$2:$C$674,0),MATCH(ok!P$3,FCSTSDV!$D$1:$N$1,0))/ok!$F188,1),0)</f>
        <v>0</v>
      </c>
      <c r="Q188" s="92">
        <f t="array" ref="Q188">+IFERROR(ROUND(INDEX(FCSTSDV!$D$2:$N$674,MATCH(ok!$D188,FCSTSDV!$C$2:$C$674,0),MATCH(ok!Q$3,FCSTSDV!$D$1:$N$1,0))/ok!$F188,1),0)</f>
        <v>0</v>
      </c>
      <c r="R188" s="92">
        <f t="array" ref="R188">+IFERROR(ROUND(INDEX(FCSTSDV!$D$2:$N$674,MATCH(ok!$D188,FCSTSDV!$C$2:$C$674,0),MATCH(ok!R$3,FCSTSDV!$D$1:$N$1,0))/ok!$F188,1),0)</f>
        <v>0</v>
      </c>
      <c r="S188" s="92">
        <f t="array" ref="S188">+IFERROR(ROUND(INDEX(FCSTSDV!$D$2:$N$674,MATCH(ok!$D188,FCSTSDV!$C$2:$C$674,0),MATCH(ok!S$3,FCSTSDV!$D$1:$N$1,0))/ok!$F188,1),0)</f>
        <v>0</v>
      </c>
      <c r="T188" s="92">
        <f t="array" ref="T188">+IFERROR(ROUND(INDEX(FCSTSDV!$D$2:$N$674,MATCH(ok!$D188,FCSTSDV!$C$2:$C$674,0),MATCH(ok!T$3,FCSTSDV!$D$1:$N$1,0))/ok!$F188,1),0)</f>
        <v>0</v>
      </c>
      <c r="U188" s="92">
        <f t="array" ref="U188">+IFERROR(ROUND(INDEX(FCSTSDV!$D$2:$N$674,MATCH(ok!$D188,FCSTSDV!$C$2:$C$674,0),MATCH(ok!U$3,FCSTSDV!$D$1:$N$1,0))/ok!$F188,1),0)</f>
        <v>0</v>
      </c>
      <c r="V188" s="92">
        <f t="array" ref="V188">+IFERROR(ROUND(INDEX(FCSTSDV!$D$2:$N$674,MATCH(ok!$D188,FCSTSDV!$C$2:$C$674,0),MATCH(ok!V$3,FCSTSDV!$D$1:$N$1,0))/ok!$F188,1),0)</f>
        <v>0</v>
      </c>
      <c r="W188" s="92">
        <f t="array" ref="W188">+IFERROR(ROUND(INDEX(FCSTSDV!$D$2:$N$674,MATCH(ok!$D188,FCSTSDV!$C$2:$C$674,0),MATCH(ok!W$3,FCSTSDV!$D$1:$N$1,0))/ok!$F188,1),0)</f>
        <v>0</v>
      </c>
      <c r="X188" s="92">
        <f t="array" ref="X188">+IFERROR(ROUND(INDEX(FCSTSDV!$D$2:$N$674,MATCH(ok!$D188,FCSTSDV!$C$2:$C$674,0),MATCH(ok!X$3,FCSTSDV!$D$1:$N$1,0))/ok!$F188,1),0)</f>
        <v>0</v>
      </c>
      <c r="Y188" s="92">
        <f t="array" ref="Y188">+IFERROR(ROUND(INDEX(FCSTSDV!$D$2:$N$674,MATCH(ok!$D188,FCSTSDV!$C$2:$C$674,0),MATCH(ok!Y$3,FCSTSDV!$D$1:$N$1,0))/ok!$F188,1),0)</f>
        <v>0</v>
      </c>
      <c r="Z188" s="92">
        <f t="array" ref="Z188">+IFERROR(ROUND(INDEX(FCSTSDV!$D$2:$N$674,MATCH(ok!$D188,FCSTSDV!$C$2:$C$674,0),MATCH(ok!Z$3,FCSTSDV!$D$1:$N$1,0))/ok!$F188,1),0)</f>
        <v>0</v>
      </c>
      <c r="AA188" s="92">
        <f t="array" ref="AA188">+IFERROR(ROUND(INDEX(FCSTSDV!$D$2:$N$674,MATCH(ok!$D188,FCSTSDV!$C$2:$C$674,0),MATCH(ok!AA$3,FCSTSDV!$D$1:$N$1,0))/ok!$F188,1),0)</f>
        <v>0</v>
      </c>
      <c r="AB188" s="92">
        <f t="array" ref="AB188">+IFERROR(ROUND(INDEX(FCSTSDV!$D$2:$N$674,MATCH(ok!$D188,FCSTSDV!$C$2:$C$674,0),MATCH(ok!AB$3,FCSTSDV!$D$1:$N$1,0))/ok!$F188,1),0)</f>
        <v>0</v>
      </c>
      <c r="AC188" s="92">
        <f t="array" ref="AC188">+IFERROR(ROUND(INDEX(FCSTSDV!$D$2:$N$674,MATCH(ok!$D188,FCSTSDV!$C$2:$C$674,0),MATCH(ok!AC$3,FCSTSDV!$D$1:$N$1,0))/ok!$F188,1),0)</f>
        <v>0</v>
      </c>
      <c r="AD188" s="92">
        <f t="array" ref="AD188">+IFERROR(ROUND(INDEX(FCSTSDV!$D$2:$N$674,MATCH(ok!$D188,FCSTSDV!$C$2:$C$674,0),MATCH(ok!AD$3,FCSTSDV!$D$1:$N$1,0))/ok!$F188,1),0)</f>
        <v>0</v>
      </c>
      <c r="AE188" s="92">
        <f t="array" ref="AE188">+IFERROR(ROUND(INDEX(FCSTSDV!$D$2:$N$674,MATCH(ok!$D188,FCSTSDV!$C$2:$C$674,0),MATCH(ok!AE$3,FCSTSDV!$D$1:$N$1,0))/ok!$F188,1),0)</f>
        <v>0</v>
      </c>
      <c r="AF188" s="92">
        <f t="array" ref="AF188">+IFERROR(ROUND(INDEX(FCSTSDV!$D$2:$N$674,MATCH(ok!$D188,FCSTSDV!$C$2:$C$674,0),MATCH(ok!AF$3,FCSTSDV!$D$1:$N$1,0))/ok!$F188,1),0)</f>
        <v>0</v>
      </c>
      <c r="AG188" s="92">
        <f t="array" ref="AG188">+IFERROR(ROUND(INDEX(FCSTSDV!$D$2:$N$674,MATCH(ok!$D188,FCSTSDV!$C$2:$C$674,0),MATCH(ok!AG$3,FCSTSDV!$D$1:$N$1,0))/ok!$F188,1),0)</f>
        <v>0</v>
      </c>
    </row>
    <row r="189" spans="1:33" ht="20.100000000000001" customHeight="1">
      <c r="A189" s="818"/>
      <c r="B189" s="794"/>
      <c r="C189" s="284"/>
      <c r="D189" s="32" t="s">
        <v>192</v>
      </c>
      <c r="E189" s="199"/>
      <c r="F189" s="49">
        <v>1500</v>
      </c>
      <c r="G189" s="799"/>
      <c r="H189" s="799"/>
      <c r="I189" s="784"/>
      <c r="J189" s="81">
        <f>+IF(SUM(K189:L189)&lt;&gt;$N$3,ROUND(IFERROR(VLOOKUP(D189,FCSTSDV!$C$2:$C$285,2,0),0)/ok!F189+0,0),0)</f>
        <v>0</v>
      </c>
      <c r="K189" s="92">
        <f t="array" ref="K189">+IFERROR(ROUND(INDEX(FCSTSDV!$D$2:$N$674,MATCH(ok!$D189,FCSTSDV!$C$2:$C$674,0),MATCH(ok!K$3,FCSTSDV!$D$1:$N$1,0))/ok!$F189,1),0)</f>
        <v>0</v>
      </c>
      <c r="L189" s="92">
        <f t="array" ref="L189">+IFERROR(ROUND(INDEX(FCSTSDV!$D$2:$N$674,MATCH(ok!$D189,FCSTSDV!$C$2:$C$674,0),MATCH(ok!L$3,FCSTSDV!$D$1:$N$1,0))/ok!$F189,1),0)</f>
        <v>0</v>
      </c>
      <c r="M189" s="92">
        <f t="array" ref="M189">+IFERROR(ROUND(INDEX(FCSTSDV!$D$2:$N$674,MATCH(ok!$D189,FCSTSDV!$C$2:$C$674,0),MATCH(ok!M$3,FCSTSDV!$D$1:$N$1,0))/ok!$F189,1),0)</f>
        <v>0</v>
      </c>
      <c r="N189" s="92">
        <f t="array" ref="N189">+IFERROR(ROUND(INDEX(FCSTSDV!$D$2:$N$674,MATCH(ok!$D189,FCSTSDV!$C$2:$C$674,0),MATCH(ok!N$3,FCSTSDV!$D$1:$N$1,0))/ok!$F189,1),0)</f>
        <v>0</v>
      </c>
      <c r="O189" s="92">
        <f t="array" ref="O189">+IFERROR(ROUND(INDEX(FCSTSDV!$D$2:$N$674,MATCH(ok!$D189,FCSTSDV!$C$2:$C$674,0),MATCH(ok!O$3,FCSTSDV!$D$1:$N$1,0))/ok!$F189,1),0)</f>
        <v>0</v>
      </c>
      <c r="P189" s="92">
        <f t="array" ref="P189">+IFERROR(ROUND(INDEX(FCSTSDV!$D$2:$N$674,MATCH(ok!$D189,FCSTSDV!$C$2:$C$674,0),MATCH(ok!P$3,FCSTSDV!$D$1:$N$1,0))/ok!$F189,1),0)</f>
        <v>0</v>
      </c>
      <c r="Q189" s="92">
        <f t="array" ref="Q189">+IFERROR(ROUND(INDEX(FCSTSDV!$D$2:$N$674,MATCH(ok!$D189,FCSTSDV!$C$2:$C$674,0),MATCH(ok!Q$3,FCSTSDV!$D$1:$N$1,0))/ok!$F189,1),0)</f>
        <v>0</v>
      </c>
      <c r="R189" s="92">
        <f t="array" ref="R189">+IFERROR(ROUND(INDEX(FCSTSDV!$D$2:$N$674,MATCH(ok!$D189,FCSTSDV!$C$2:$C$674,0),MATCH(ok!R$3,FCSTSDV!$D$1:$N$1,0))/ok!$F189,1),0)</f>
        <v>0</v>
      </c>
      <c r="S189" s="92">
        <f t="array" ref="S189">+IFERROR(ROUND(INDEX(FCSTSDV!$D$2:$N$674,MATCH(ok!$D189,FCSTSDV!$C$2:$C$674,0),MATCH(ok!S$3,FCSTSDV!$D$1:$N$1,0))/ok!$F189,1),0)</f>
        <v>0</v>
      </c>
      <c r="T189" s="92">
        <f t="array" ref="T189">+IFERROR(ROUND(INDEX(FCSTSDV!$D$2:$N$674,MATCH(ok!$D189,FCSTSDV!$C$2:$C$674,0),MATCH(ok!T$3,FCSTSDV!$D$1:$N$1,0))/ok!$F189,1),0)</f>
        <v>0</v>
      </c>
      <c r="U189" s="92">
        <f t="array" ref="U189">+IFERROR(ROUND(INDEX(FCSTSDV!$D$2:$N$674,MATCH(ok!$D189,FCSTSDV!$C$2:$C$674,0),MATCH(ok!U$3,FCSTSDV!$D$1:$N$1,0))/ok!$F189,1),0)</f>
        <v>0</v>
      </c>
      <c r="V189" s="92">
        <f t="array" ref="V189">+IFERROR(ROUND(INDEX(FCSTSDV!$D$2:$N$674,MATCH(ok!$D189,FCSTSDV!$C$2:$C$674,0),MATCH(ok!V$3,FCSTSDV!$D$1:$N$1,0))/ok!$F189,1),0)</f>
        <v>0</v>
      </c>
      <c r="W189" s="92">
        <f t="array" ref="W189">+IFERROR(ROUND(INDEX(FCSTSDV!$D$2:$N$674,MATCH(ok!$D189,FCSTSDV!$C$2:$C$674,0),MATCH(ok!W$3,FCSTSDV!$D$1:$N$1,0))/ok!$F189,1),0)</f>
        <v>0</v>
      </c>
      <c r="X189" s="92">
        <f t="array" ref="X189">+IFERROR(ROUND(INDEX(FCSTSDV!$D$2:$N$674,MATCH(ok!$D189,FCSTSDV!$C$2:$C$674,0),MATCH(ok!X$3,FCSTSDV!$D$1:$N$1,0))/ok!$F189,1),0)</f>
        <v>0</v>
      </c>
      <c r="Y189" s="92">
        <f t="array" ref="Y189">+IFERROR(ROUND(INDEX(FCSTSDV!$D$2:$N$674,MATCH(ok!$D189,FCSTSDV!$C$2:$C$674,0),MATCH(ok!Y$3,FCSTSDV!$D$1:$N$1,0))/ok!$F189,1),0)</f>
        <v>0</v>
      </c>
      <c r="Z189" s="92">
        <f t="array" ref="Z189">+IFERROR(ROUND(INDEX(FCSTSDV!$D$2:$N$674,MATCH(ok!$D189,FCSTSDV!$C$2:$C$674,0),MATCH(ok!Z$3,FCSTSDV!$D$1:$N$1,0))/ok!$F189,1),0)</f>
        <v>0</v>
      </c>
      <c r="AA189" s="92">
        <f t="array" ref="AA189">+IFERROR(ROUND(INDEX(FCSTSDV!$D$2:$N$674,MATCH(ok!$D189,FCSTSDV!$C$2:$C$674,0),MATCH(ok!AA$3,FCSTSDV!$D$1:$N$1,0))/ok!$F189,1),0)</f>
        <v>0</v>
      </c>
      <c r="AB189" s="92">
        <f t="array" ref="AB189">+IFERROR(ROUND(INDEX(FCSTSDV!$D$2:$N$674,MATCH(ok!$D189,FCSTSDV!$C$2:$C$674,0),MATCH(ok!AB$3,FCSTSDV!$D$1:$N$1,0))/ok!$F189,1),0)</f>
        <v>0</v>
      </c>
      <c r="AC189" s="92">
        <f t="array" ref="AC189">+IFERROR(ROUND(INDEX(FCSTSDV!$D$2:$N$674,MATCH(ok!$D189,FCSTSDV!$C$2:$C$674,0),MATCH(ok!AC$3,FCSTSDV!$D$1:$N$1,0))/ok!$F189,1),0)</f>
        <v>0</v>
      </c>
      <c r="AD189" s="92">
        <f t="array" ref="AD189">+IFERROR(ROUND(INDEX(FCSTSDV!$D$2:$N$674,MATCH(ok!$D189,FCSTSDV!$C$2:$C$674,0),MATCH(ok!AD$3,FCSTSDV!$D$1:$N$1,0))/ok!$F189,1),0)</f>
        <v>0</v>
      </c>
      <c r="AE189" s="92">
        <f t="array" ref="AE189">+IFERROR(ROUND(INDEX(FCSTSDV!$D$2:$N$674,MATCH(ok!$D189,FCSTSDV!$C$2:$C$674,0),MATCH(ok!AE$3,FCSTSDV!$D$1:$N$1,0))/ok!$F189,1),0)</f>
        <v>0</v>
      </c>
      <c r="AF189" s="92">
        <f t="array" ref="AF189">+IFERROR(ROUND(INDEX(FCSTSDV!$D$2:$N$674,MATCH(ok!$D189,FCSTSDV!$C$2:$C$674,0),MATCH(ok!AF$3,FCSTSDV!$D$1:$N$1,0))/ok!$F189,1),0)</f>
        <v>0</v>
      </c>
      <c r="AG189" s="92">
        <f t="array" ref="AG189">+IFERROR(ROUND(INDEX(FCSTSDV!$D$2:$N$674,MATCH(ok!$D189,FCSTSDV!$C$2:$C$674,0),MATCH(ok!AG$3,FCSTSDV!$D$1:$N$1,0))/ok!$F189,1),0)</f>
        <v>0</v>
      </c>
    </row>
    <row r="190" spans="1:33" ht="20.100000000000001" customHeight="1">
      <c r="A190" s="819"/>
      <c r="B190" s="805"/>
      <c r="C190" s="257"/>
      <c r="D190" s="52" t="s">
        <v>175</v>
      </c>
      <c r="E190" s="201" t="str">
        <f>+E182</f>
        <v>5T(77mm)*100mm key 5.5</v>
      </c>
      <c r="F190" s="53" t="s">
        <v>43</v>
      </c>
      <c r="G190" s="800"/>
      <c r="H190" s="800"/>
      <c r="I190" s="787"/>
      <c r="J190" s="87">
        <f>+J182</f>
        <v>0</v>
      </c>
      <c r="K190" s="90" t="e">
        <f>+$I$182+$J$190-SUM(K182:K189)</f>
        <v>#REF!</v>
      </c>
      <c r="L190" s="90" t="e">
        <f>+$I$182+$J$190-SUM(L182:L189)</f>
        <v>#REF!</v>
      </c>
      <c r="M190" s="90" t="e">
        <f>+$I$182+$J$190-SUM(M182:M189)</f>
        <v>#REF!</v>
      </c>
      <c r="N190" s="90" t="e">
        <f t="shared" ref="N190:W190" si="46">+$I$182+$J$190-SUM(N182:N189)</f>
        <v>#REF!</v>
      </c>
      <c r="O190" s="90" t="e">
        <f t="shared" si="46"/>
        <v>#REF!</v>
      </c>
      <c r="P190" s="90" t="e">
        <f t="shared" si="46"/>
        <v>#REF!</v>
      </c>
      <c r="Q190" s="90" t="e">
        <f t="shared" si="46"/>
        <v>#REF!</v>
      </c>
      <c r="R190" s="90" t="e">
        <f t="shared" si="46"/>
        <v>#REF!</v>
      </c>
      <c r="S190" s="90" t="e">
        <f t="shared" si="46"/>
        <v>#REF!</v>
      </c>
      <c r="T190" s="90" t="e">
        <f t="shared" si="46"/>
        <v>#REF!</v>
      </c>
      <c r="U190" s="90" t="e">
        <f t="shared" si="46"/>
        <v>#REF!</v>
      </c>
      <c r="V190" s="90" t="e">
        <f t="shared" si="46"/>
        <v>#REF!</v>
      </c>
      <c r="W190" s="90" t="e">
        <f t="shared" si="46"/>
        <v>#REF!</v>
      </c>
      <c r="X190" s="90" t="e">
        <f>+W190-SUM(X182:X189)</f>
        <v>#REF!</v>
      </c>
      <c r="Y190" s="90" t="e">
        <f>+X190-SUM(Y182:Y189)</f>
        <v>#REF!</v>
      </c>
      <c r="Z190" s="90" t="e">
        <f t="shared" ref="Z190:AG190" si="47">+Y190-SUM(Z182:Z189)</f>
        <v>#REF!</v>
      </c>
      <c r="AA190" s="90" t="e">
        <f t="shared" si="47"/>
        <v>#REF!</v>
      </c>
      <c r="AB190" s="90" t="e">
        <f t="shared" si="47"/>
        <v>#REF!</v>
      </c>
      <c r="AC190" s="90" t="e">
        <f t="shared" si="47"/>
        <v>#REF!</v>
      </c>
      <c r="AD190" s="90" t="e">
        <f t="shared" si="47"/>
        <v>#REF!</v>
      </c>
      <c r="AE190" s="90" t="e">
        <f t="shared" si="47"/>
        <v>#REF!</v>
      </c>
      <c r="AF190" s="90" t="e">
        <f t="shared" si="47"/>
        <v>#REF!</v>
      </c>
      <c r="AG190" s="90" t="e">
        <f t="shared" si="47"/>
        <v>#REF!</v>
      </c>
    </row>
    <row r="191" spans="1:33" ht="20.100000000000001" customHeight="1">
      <c r="A191" s="806" t="s">
        <v>172</v>
      </c>
      <c r="B191" s="791" t="s">
        <v>193</v>
      </c>
      <c r="C191" s="8"/>
      <c r="D191" s="132" t="s">
        <v>79</v>
      </c>
      <c r="E191" s="203" t="s">
        <v>193</v>
      </c>
      <c r="F191" s="133">
        <v>2500</v>
      </c>
      <c r="G191" s="45"/>
      <c r="H191" s="45"/>
      <c r="I191" s="781" t="e">
        <f>+VLOOKUP(B191,Sheet2!$B$3:$C$189,2,0)</f>
        <v>#REF!</v>
      </c>
      <c r="J191" s="79">
        <f>+IF(SUM(K191:L191)&lt;&gt;$N$3,ROUND(IFERROR(VLOOKUP(D191,FCSTSDV!$C$2:$C$285,2,0),0)/ok!F191+0,0),0)</f>
        <v>0</v>
      </c>
      <c r="K191" s="99">
        <f t="array" ref="K191">+IFERROR(ROUND(INDEX(FCSTSDV!$D$2:$N$674,MATCH(ok!$D191,FCSTSDV!$C$2:$C$674,0),MATCH(ok!K$3,FCSTSDV!$D$1:$N$1,0))/ok!$F191,1),0)</f>
        <v>0</v>
      </c>
      <c r="L191" s="99">
        <f t="array" ref="L191">+IFERROR(ROUND(INDEX(FCSTSDV!$D$2:$N$674,MATCH(ok!$D191,FCSTSDV!$C$2:$C$674,0),MATCH(ok!L$3,FCSTSDV!$D$1:$N$1,0))/ok!$F191,1),0)</f>
        <v>0</v>
      </c>
      <c r="M191" s="99">
        <f t="array" ref="M191">+IFERROR(ROUND(INDEX(FCSTSDV!$D$2:$N$674,MATCH(ok!$D191,FCSTSDV!$C$2:$C$674,0),MATCH(ok!M$3,FCSTSDV!$D$1:$N$1,0))/ok!$F191,1),0)</f>
        <v>0</v>
      </c>
      <c r="N191" s="99">
        <f t="array" ref="N191">+IFERROR(ROUND(INDEX(FCSTSDV!$D$2:$N$674,MATCH(ok!$D191,FCSTSDV!$C$2:$C$674,0),MATCH(ok!N$3,FCSTSDV!$D$1:$N$1,0))/ok!$F191,1),0)</f>
        <v>0</v>
      </c>
      <c r="O191" s="99">
        <f t="array" ref="O191">+IFERROR(ROUND(INDEX(FCSTSDV!$D$2:$N$674,MATCH(ok!$D191,FCSTSDV!$C$2:$C$674,0),MATCH(ok!O$3,FCSTSDV!$D$1:$N$1,0))/ok!$F191,1),0)</f>
        <v>0</v>
      </c>
      <c r="P191" s="99">
        <f t="array" ref="P191">+IFERROR(ROUND(INDEX(FCSTSDV!$D$2:$N$674,MATCH(ok!$D191,FCSTSDV!$C$2:$C$674,0),MATCH(ok!P$3,FCSTSDV!$D$1:$N$1,0))/ok!$F191,1),0)</f>
        <v>0</v>
      </c>
      <c r="Q191" s="99">
        <f t="array" ref="Q191">+IFERROR(ROUND(INDEX(FCSTSDV!$D$2:$N$674,MATCH(ok!$D191,FCSTSDV!$C$2:$C$674,0),MATCH(ok!Q$3,FCSTSDV!$D$1:$N$1,0))/ok!$F191,1),0)</f>
        <v>0</v>
      </c>
      <c r="R191" s="99">
        <f t="array" ref="R191">+IFERROR(ROUND(INDEX(FCSTSDV!$D$2:$N$674,MATCH(ok!$D191,FCSTSDV!$C$2:$C$674,0),MATCH(ok!R$3,FCSTSDV!$D$1:$N$1,0))/ok!$F191,1),0)</f>
        <v>0</v>
      </c>
      <c r="S191" s="99">
        <f t="array" ref="S191">+IFERROR(ROUND(INDEX(FCSTSDV!$D$2:$N$674,MATCH(ok!$D191,FCSTSDV!$C$2:$C$674,0),MATCH(ok!S$3,FCSTSDV!$D$1:$N$1,0))/ok!$F191,1),0)</f>
        <v>0</v>
      </c>
      <c r="T191" s="99">
        <f t="array" ref="T191">+IFERROR(ROUND(INDEX(FCSTSDV!$D$2:$N$674,MATCH(ok!$D191,FCSTSDV!$C$2:$C$674,0),MATCH(ok!T$3,FCSTSDV!$D$1:$N$1,0))/ok!$F191,1),0)</f>
        <v>0</v>
      </c>
      <c r="U191" s="99">
        <f t="array" ref="U191">+IFERROR(ROUND(INDEX(FCSTSDV!$D$2:$N$674,MATCH(ok!$D191,FCSTSDV!$C$2:$C$674,0),MATCH(ok!U$3,FCSTSDV!$D$1:$N$1,0))/ok!$F191,1),0)</f>
        <v>0</v>
      </c>
      <c r="V191" s="99">
        <f t="array" ref="V191">+IFERROR(ROUND(INDEX(FCSTSDV!$D$2:$N$674,MATCH(ok!$D191,FCSTSDV!$C$2:$C$674,0),MATCH(ok!V$3,FCSTSDV!$D$1:$N$1,0))/ok!$F191,1),0)</f>
        <v>0</v>
      </c>
      <c r="W191" s="99">
        <f t="array" ref="W191">+IFERROR(ROUND(INDEX(FCSTSDV!$D$2:$N$674,MATCH(ok!$D191,FCSTSDV!$C$2:$C$674,0),MATCH(ok!W$3,FCSTSDV!$D$1:$N$1,0))/ok!$F191,1),0)</f>
        <v>0</v>
      </c>
      <c r="X191" s="99">
        <f t="array" ref="X191">+IFERROR(ROUND(INDEX(FCSTSDV!$D$2:$N$674,MATCH(ok!$D191,FCSTSDV!$C$2:$C$674,0),MATCH(ok!X$3,FCSTSDV!$D$1:$N$1,0))/ok!$F191,1),0)</f>
        <v>0</v>
      </c>
      <c r="Y191" s="99">
        <f t="array" ref="Y191">+IFERROR(ROUND(INDEX(FCSTSDV!$D$2:$N$674,MATCH(ok!$D191,FCSTSDV!$C$2:$C$674,0),MATCH(ok!Y$3,FCSTSDV!$D$1:$N$1,0))/ok!$F191,1),0)</f>
        <v>0</v>
      </c>
      <c r="Z191" s="99">
        <f t="array" ref="Z191">+IFERROR(ROUND(INDEX(FCSTSDV!$D$2:$N$674,MATCH(ok!$D191,FCSTSDV!$C$2:$C$674,0),MATCH(ok!Z$3,FCSTSDV!$D$1:$N$1,0))/ok!$F191,1),0)</f>
        <v>0</v>
      </c>
      <c r="AA191" s="99">
        <f t="array" ref="AA191">+IFERROR(ROUND(INDEX(FCSTSDV!$D$2:$N$674,MATCH(ok!$D191,FCSTSDV!$C$2:$C$674,0),MATCH(ok!AA$3,FCSTSDV!$D$1:$N$1,0))/ok!$F191,1),0)</f>
        <v>0</v>
      </c>
      <c r="AB191" s="99">
        <f t="array" ref="AB191">+IFERROR(ROUND(INDEX(FCSTSDV!$D$2:$N$674,MATCH(ok!$D191,FCSTSDV!$C$2:$C$674,0),MATCH(ok!AB$3,FCSTSDV!$D$1:$N$1,0))/ok!$F191,1),0)</f>
        <v>0</v>
      </c>
      <c r="AC191" s="99">
        <f t="array" ref="AC191">+IFERROR(ROUND(INDEX(FCSTSDV!$D$2:$N$674,MATCH(ok!$D191,FCSTSDV!$C$2:$C$674,0),MATCH(ok!AC$3,FCSTSDV!$D$1:$N$1,0))/ok!$F191,1),0)</f>
        <v>0</v>
      </c>
      <c r="AD191" s="99">
        <f t="array" ref="AD191">+IFERROR(ROUND(INDEX(FCSTSDV!$D$2:$N$674,MATCH(ok!$D191,FCSTSDV!$C$2:$C$674,0),MATCH(ok!AD$3,FCSTSDV!$D$1:$N$1,0))/ok!$F191,1),0)</f>
        <v>0</v>
      </c>
      <c r="AE191" s="99">
        <f t="array" ref="AE191">+IFERROR(ROUND(INDEX(FCSTSDV!$D$2:$N$674,MATCH(ok!$D191,FCSTSDV!$C$2:$C$674,0),MATCH(ok!AE$3,FCSTSDV!$D$1:$N$1,0))/ok!$F191,1),0)</f>
        <v>0</v>
      </c>
      <c r="AF191" s="99">
        <f t="array" ref="AF191">+IFERROR(ROUND(INDEX(FCSTSDV!$D$2:$N$674,MATCH(ok!$D191,FCSTSDV!$C$2:$C$674,0),MATCH(ok!AF$3,FCSTSDV!$D$1:$N$1,0))/ok!$F191,1),0)</f>
        <v>0</v>
      </c>
      <c r="AG191" s="99">
        <f t="array" ref="AG191">+IFERROR(ROUND(INDEX(FCSTSDV!$D$2:$N$674,MATCH(ok!$D191,FCSTSDV!$C$2:$C$674,0),MATCH(ok!AG$3,FCSTSDV!$D$1:$N$1,0))/ok!$F191,1),0)</f>
        <v>0</v>
      </c>
    </row>
    <row r="192" spans="1:33" ht="20.100000000000001" customHeight="1">
      <c r="A192" s="807"/>
      <c r="B192" s="792"/>
      <c r="C192" s="16"/>
      <c r="D192" s="52" t="s">
        <v>175</v>
      </c>
      <c r="E192" s="205" t="str">
        <f>+E191</f>
        <v>5T(77mm)*66mm key 5.5</v>
      </c>
      <c r="F192" s="53" t="s">
        <v>43</v>
      </c>
      <c r="G192" s="54"/>
      <c r="H192" s="54"/>
      <c r="I192" s="782"/>
      <c r="J192" s="263">
        <f>+J191</f>
        <v>0</v>
      </c>
      <c r="K192" s="90" t="e">
        <f>+$I$191+$J$192-K191</f>
        <v>#REF!</v>
      </c>
      <c r="L192" s="90" t="e">
        <f t="shared" ref="L192:W192" si="48">+$I$191+$J$192-L191</f>
        <v>#REF!</v>
      </c>
      <c r="M192" s="90" t="e">
        <f t="shared" si="48"/>
        <v>#REF!</v>
      </c>
      <c r="N192" s="90" t="e">
        <f t="shared" si="48"/>
        <v>#REF!</v>
      </c>
      <c r="O192" s="90" t="e">
        <f t="shared" si="48"/>
        <v>#REF!</v>
      </c>
      <c r="P192" s="90" t="e">
        <f t="shared" si="48"/>
        <v>#REF!</v>
      </c>
      <c r="Q192" s="90" t="e">
        <f t="shared" si="48"/>
        <v>#REF!</v>
      </c>
      <c r="R192" s="90" t="e">
        <f t="shared" si="48"/>
        <v>#REF!</v>
      </c>
      <c r="S192" s="90" t="e">
        <f t="shared" si="48"/>
        <v>#REF!</v>
      </c>
      <c r="T192" s="90" t="e">
        <f t="shared" si="48"/>
        <v>#REF!</v>
      </c>
      <c r="U192" s="90" t="e">
        <f t="shared" si="48"/>
        <v>#REF!</v>
      </c>
      <c r="V192" s="90" t="e">
        <f t="shared" si="48"/>
        <v>#REF!</v>
      </c>
      <c r="W192" s="90" t="e">
        <f t="shared" si="48"/>
        <v>#REF!</v>
      </c>
      <c r="X192" s="90" t="e">
        <f t="shared" ref="X192:AG192" si="49">+W192-X191</f>
        <v>#REF!</v>
      </c>
      <c r="Y192" s="90" t="e">
        <f t="shared" si="49"/>
        <v>#REF!</v>
      </c>
      <c r="Z192" s="90" t="e">
        <f t="shared" si="49"/>
        <v>#REF!</v>
      </c>
      <c r="AA192" s="90" t="e">
        <f t="shared" si="49"/>
        <v>#REF!</v>
      </c>
      <c r="AB192" s="90" t="e">
        <f t="shared" si="49"/>
        <v>#REF!</v>
      </c>
      <c r="AC192" s="90" t="e">
        <f t="shared" si="49"/>
        <v>#REF!</v>
      </c>
      <c r="AD192" s="90" t="e">
        <f t="shared" si="49"/>
        <v>#REF!</v>
      </c>
      <c r="AE192" s="90" t="e">
        <f t="shared" si="49"/>
        <v>#REF!</v>
      </c>
      <c r="AF192" s="90" t="e">
        <f t="shared" si="49"/>
        <v>#REF!</v>
      </c>
      <c r="AG192" s="90" t="e">
        <f t="shared" si="49"/>
        <v>#REF!</v>
      </c>
    </row>
    <row r="193" spans="1:33" ht="20.100000000000001" customHeight="1">
      <c r="A193" s="806" t="s">
        <v>172</v>
      </c>
      <c r="B193" s="791" t="s">
        <v>194</v>
      </c>
      <c r="C193" s="237"/>
      <c r="D193" s="73" t="s">
        <v>85</v>
      </c>
      <c r="E193" s="203" t="s">
        <v>194</v>
      </c>
      <c r="F193" s="44">
        <v>2500</v>
      </c>
      <c r="G193" s="238"/>
      <c r="H193" s="238"/>
      <c r="I193" s="781" t="e">
        <f>+VLOOKUP(B193,Sheet2!$B$3:$C$189,2,0)</f>
        <v>#REF!</v>
      </c>
      <c r="J193" s="79">
        <f>+IF(SUM(K193:L193)&lt;&gt;$N$3,ROUND(IFERROR(VLOOKUP(D193,FCSTSDV!$C$2:$C$285,2,0),0)/ok!F193+0,0),0)</f>
        <v>0</v>
      </c>
      <c r="K193" s="99">
        <f t="array" ref="K193">+IFERROR(ROUND(INDEX(FCSTSDV!$D$2:$N$674,MATCH(ok!$D193,FCSTSDV!$C$2:$C$674,0),MATCH(ok!K$3,FCSTSDV!$D$1:$N$1,0))/ok!$F193,1),0)</f>
        <v>0</v>
      </c>
      <c r="L193" s="99">
        <f t="array" ref="L193">+IFERROR(ROUND(INDEX(FCSTSDV!$D$2:$N$674,MATCH(ok!$D193,FCSTSDV!$C$2:$C$674,0),MATCH(ok!L$3,FCSTSDV!$D$1:$N$1,0))/ok!$F193,1),0)</f>
        <v>0</v>
      </c>
      <c r="M193" s="99">
        <f t="array" ref="M193">+IFERROR(ROUND(INDEX(FCSTSDV!$D$2:$N$674,MATCH(ok!$D193,FCSTSDV!$C$2:$C$674,0),MATCH(ok!M$3,FCSTSDV!$D$1:$N$1,0))/ok!$F193,1),0)</f>
        <v>0</v>
      </c>
      <c r="N193" s="99">
        <f t="array" ref="N193">+IFERROR(ROUND(INDEX(FCSTSDV!$D$2:$N$674,MATCH(ok!$D193,FCSTSDV!$C$2:$C$674,0),MATCH(ok!N$3,FCSTSDV!$D$1:$N$1,0))/ok!$F193,1),0)</f>
        <v>0</v>
      </c>
      <c r="O193" s="99">
        <f t="array" ref="O193">+IFERROR(ROUND(INDEX(FCSTSDV!$D$2:$N$674,MATCH(ok!$D193,FCSTSDV!$C$2:$C$674,0),MATCH(ok!O$3,FCSTSDV!$D$1:$N$1,0))/ok!$F193,1),0)</f>
        <v>0</v>
      </c>
      <c r="P193" s="99">
        <f t="array" ref="P193">+IFERROR(ROUND(INDEX(FCSTSDV!$D$2:$N$674,MATCH(ok!$D193,FCSTSDV!$C$2:$C$674,0),MATCH(ok!P$3,FCSTSDV!$D$1:$N$1,0))/ok!$F193,1),0)</f>
        <v>0</v>
      </c>
      <c r="Q193" s="99">
        <f t="array" ref="Q193">+IFERROR(ROUND(INDEX(FCSTSDV!$D$2:$N$674,MATCH(ok!$D193,FCSTSDV!$C$2:$C$674,0),MATCH(ok!Q$3,FCSTSDV!$D$1:$N$1,0))/ok!$F193,1),0)</f>
        <v>0</v>
      </c>
      <c r="R193" s="99">
        <f t="array" ref="R193">+IFERROR(ROUND(INDEX(FCSTSDV!$D$2:$N$674,MATCH(ok!$D193,FCSTSDV!$C$2:$C$674,0),MATCH(ok!R$3,FCSTSDV!$D$1:$N$1,0))/ok!$F193,1),0)</f>
        <v>0</v>
      </c>
      <c r="S193" s="99">
        <f t="array" ref="S193">+IFERROR(ROUND(INDEX(FCSTSDV!$D$2:$N$674,MATCH(ok!$D193,FCSTSDV!$C$2:$C$674,0),MATCH(ok!S$3,FCSTSDV!$D$1:$N$1,0))/ok!$F193,1),0)</f>
        <v>0</v>
      </c>
      <c r="T193" s="99">
        <f t="array" ref="T193">+IFERROR(ROUND(INDEX(FCSTSDV!$D$2:$N$674,MATCH(ok!$D193,FCSTSDV!$C$2:$C$674,0),MATCH(ok!T$3,FCSTSDV!$D$1:$N$1,0))/ok!$F193,1),0)</f>
        <v>0</v>
      </c>
      <c r="U193" s="99">
        <f t="array" ref="U193">+IFERROR(ROUND(INDEX(FCSTSDV!$D$2:$N$674,MATCH(ok!$D193,FCSTSDV!$C$2:$C$674,0),MATCH(ok!U$3,FCSTSDV!$D$1:$N$1,0))/ok!$F193,1),0)</f>
        <v>0</v>
      </c>
      <c r="V193" s="99">
        <f t="array" ref="V193">+IFERROR(ROUND(INDEX(FCSTSDV!$D$2:$N$674,MATCH(ok!$D193,FCSTSDV!$C$2:$C$674,0),MATCH(ok!V$3,FCSTSDV!$D$1:$N$1,0))/ok!$F193,1),0)</f>
        <v>0</v>
      </c>
      <c r="W193" s="99">
        <f t="array" ref="W193">+IFERROR(ROUND(INDEX(FCSTSDV!$D$2:$N$674,MATCH(ok!$D193,FCSTSDV!$C$2:$C$674,0),MATCH(ok!W$3,FCSTSDV!$D$1:$N$1,0))/ok!$F193,1),0)</f>
        <v>0</v>
      </c>
      <c r="X193" s="99">
        <f t="array" ref="X193">+IFERROR(ROUND(INDEX(FCSTSDV!$D$2:$N$674,MATCH(ok!$D193,FCSTSDV!$C$2:$C$674,0),MATCH(ok!X$3,FCSTSDV!$D$1:$N$1,0))/ok!$F193,1),0)</f>
        <v>0</v>
      </c>
      <c r="Y193" s="99">
        <f t="array" ref="Y193">+IFERROR(ROUND(INDEX(FCSTSDV!$D$2:$N$674,MATCH(ok!$D193,FCSTSDV!$C$2:$C$674,0),MATCH(ok!Y$3,FCSTSDV!$D$1:$N$1,0))/ok!$F193,1),0)</f>
        <v>0</v>
      </c>
      <c r="Z193" s="99">
        <f t="array" ref="Z193">+IFERROR(ROUND(INDEX(FCSTSDV!$D$2:$N$674,MATCH(ok!$D193,FCSTSDV!$C$2:$C$674,0),MATCH(ok!Z$3,FCSTSDV!$D$1:$N$1,0))/ok!$F193,1),0)</f>
        <v>0</v>
      </c>
      <c r="AA193" s="99">
        <f t="array" ref="AA193">+IFERROR(ROUND(INDEX(FCSTSDV!$D$2:$N$674,MATCH(ok!$D193,FCSTSDV!$C$2:$C$674,0),MATCH(ok!AA$3,FCSTSDV!$D$1:$N$1,0))/ok!$F193,1),0)</f>
        <v>0</v>
      </c>
      <c r="AB193" s="99">
        <f t="array" ref="AB193">+IFERROR(ROUND(INDEX(FCSTSDV!$D$2:$N$674,MATCH(ok!$D193,FCSTSDV!$C$2:$C$674,0),MATCH(ok!AB$3,FCSTSDV!$D$1:$N$1,0))/ok!$F193,1),0)</f>
        <v>0</v>
      </c>
      <c r="AC193" s="99">
        <f t="array" ref="AC193">+IFERROR(ROUND(INDEX(FCSTSDV!$D$2:$N$674,MATCH(ok!$D193,FCSTSDV!$C$2:$C$674,0),MATCH(ok!AC$3,FCSTSDV!$D$1:$N$1,0))/ok!$F193,1),0)</f>
        <v>0</v>
      </c>
      <c r="AD193" s="99">
        <f t="array" ref="AD193">+IFERROR(ROUND(INDEX(FCSTSDV!$D$2:$N$674,MATCH(ok!$D193,FCSTSDV!$C$2:$C$674,0),MATCH(ok!AD$3,FCSTSDV!$D$1:$N$1,0))/ok!$F193,1),0)</f>
        <v>0</v>
      </c>
      <c r="AE193" s="99">
        <f t="array" ref="AE193">+IFERROR(ROUND(INDEX(FCSTSDV!$D$2:$N$674,MATCH(ok!$D193,FCSTSDV!$C$2:$C$674,0),MATCH(ok!AE$3,FCSTSDV!$D$1:$N$1,0))/ok!$F193,1),0)</f>
        <v>0</v>
      </c>
      <c r="AF193" s="99">
        <f t="array" ref="AF193">+IFERROR(ROUND(INDEX(FCSTSDV!$D$2:$N$674,MATCH(ok!$D193,FCSTSDV!$C$2:$C$674,0),MATCH(ok!AF$3,FCSTSDV!$D$1:$N$1,0))/ok!$F193,1),0)</f>
        <v>0</v>
      </c>
      <c r="AG193" s="99">
        <f t="array" ref="AG193">+IFERROR(ROUND(INDEX(FCSTSDV!$D$2:$N$674,MATCH(ok!$D193,FCSTSDV!$C$2:$C$674,0),MATCH(ok!AG$3,FCSTSDV!$D$1:$N$1,0))/ok!$F193,1),0)</f>
        <v>0</v>
      </c>
    </row>
    <row r="194" spans="1:33" ht="20.100000000000001" customHeight="1">
      <c r="A194" s="813"/>
      <c r="B194" s="795"/>
      <c r="C194" s="239"/>
      <c r="D194" s="32" t="s">
        <v>77</v>
      </c>
      <c r="E194" s="204" t="str">
        <f>+E193</f>
        <v>5T(77mm)*80mm key 5.5</v>
      </c>
      <c r="F194" s="49">
        <v>2500</v>
      </c>
      <c r="G194" s="240"/>
      <c r="H194" s="240"/>
      <c r="I194" s="785"/>
      <c r="J194" s="81">
        <f>+IF(SUM(K194:L194)&lt;&gt;$N$3,ROUND(IFERROR(VLOOKUP(D194,FCSTSDV!$C$2:$C$285,2,0),0)/ok!F194+0,0),0)</f>
        <v>0</v>
      </c>
      <c r="K194" s="92">
        <f t="array" ref="K194">+IFERROR(ROUND(INDEX(FCSTSDV!$D$2:$N$674,MATCH(ok!$D194,FCSTSDV!$C$2:$C$674,0),MATCH(ok!K$3,FCSTSDV!$D$1:$N$1,0))/ok!$F194,1),0)</f>
        <v>0</v>
      </c>
      <c r="L194" s="92">
        <f t="array" ref="L194">+IFERROR(ROUND(INDEX(FCSTSDV!$D$2:$N$674,MATCH(ok!$D194,FCSTSDV!$C$2:$C$674,0),MATCH(ok!L$3,FCSTSDV!$D$1:$N$1,0))/ok!$F194,1),0)</f>
        <v>0</v>
      </c>
      <c r="M194" s="92">
        <f t="array" ref="M194">+IFERROR(ROUND(INDEX(FCSTSDV!$D$2:$N$674,MATCH(ok!$D194,FCSTSDV!$C$2:$C$674,0),MATCH(ok!M$3,FCSTSDV!$D$1:$N$1,0))/ok!$F194,1),0)</f>
        <v>0</v>
      </c>
      <c r="N194" s="92">
        <f t="array" ref="N194">+IFERROR(ROUND(INDEX(FCSTSDV!$D$2:$N$674,MATCH(ok!$D194,FCSTSDV!$C$2:$C$674,0),MATCH(ok!N$3,FCSTSDV!$D$1:$N$1,0))/ok!$F194,1),0)</f>
        <v>0</v>
      </c>
      <c r="O194" s="92">
        <f t="array" ref="O194">+IFERROR(ROUND(INDEX(FCSTSDV!$D$2:$N$674,MATCH(ok!$D194,FCSTSDV!$C$2:$C$674,0),MATCH(ok!O$3,FCSTSDV!$D$1:$N$1,0))/ok!$F194,1),0)</f>
        <v>0</v>
      </c>
      <c r="P194" s="92">
        <f t="array" ref="P194">+IFERROR(ROUND(INDEX(FCSTSDV!$D$2:$N$674,MATCH(ok!$D194,FCSTSDV!$C$2:$C$674,0),MATCH(ok!P$3,FCSTSDV!$D$1:$N$1,0))/ok!$F194,1),0)</f>
        <v>0</v>
      </c>
      <c r="Q194" s="92">
        <f t="array" ref="Q194">+IFERROR(ROUND(INDEX(FCSTSDV!$D$2:$N$674,MATCH(ok!$D194,FCSTSDV!$C$2:$C$674,0),MATCH(ok!Q$3,FCSTSDV!$D$1:$N$1,0))/ok!$F194,1),0)</f>
        <v>0</v>
      </c>
      <c r="R194" s="92">
        <f t="array" ref="R194">+IFERROR(ROUND(INDEX(FCSTSDV!$D$2:$N$674,MATCH(ok!$D194,FCSTSDV!$C$2:$C$674,0),MATCH(ok!R$3,FCSTSDV!$D$1:$N$1,0))/ok!$F194,1),0)</f>
        <v>0</v>
      </c>
      <c r="S194" s="92">
        <f t="array" ref="S194">+IFERROR(ROUND(INDEX(FCSTSDV!$D$2:$N$674,MATCH(ok!$D194,FCSTSDV!$C$2:$C$674,0),MATCH(ok!S$3,FCSTSDV!$D$1:$N$1,0))/ok!$F194,1),0)</f>
        <v>0</v>
      </c>
      <c r="T194" s="92">
        <f t="array" ref="T194">+IFERROR(ROUND(INDEX(FCSTSDV!$D$2:$N$674,MATCH(ok!$D194,FCSTSDV!$C$2:$C$674,0),MATCH(ok!T$3,FCSTSDV!$D$1:$N$1,0))/ok!$F194,1),0)</f>
        <v>0</v>
      </c>
      <c r="U194" s="92">
        <f t="array" ref="U194">+IFERROR(ROUND(INDEX(FCSTSDV!$D$2:$N$674,MATCH(ok!$D194,FCSTSDV!$C$2:$C$674,0),MATCH(ok!U$3,FCSTSDV!$D$1:$N$1,0))/ok!$F194,1),0)</f>
        <v>0</v>
      </c>
      <c r="V194" s="92">
        <f t="array" ref="V194">+IFERROR(ROUND(INDEX(FCSTSDV!$D$2:$N$674,MATCH(ok!$D194,FCSTSDV!$C$2:$C$674,0),MATCH(ok!V$3,FCSTSDV!$D$1:$N$1,0))/ok!$F194,1),0)</f>
        <v>0</v>
      </c>
      <c r="W194" s="92">
        <f t="array" ref="W194">+IFERROR(ROUND(INDEX(FCSTSDV!$D$2:$N$674,MATCH(ok!$D194,FCSTSDV!$C$2:$C$674,0),MATCH(ok!W$3,FCSTSDV!$D$1:$N$1,0))/ok!$F194,1),0)</f>
        <v>0</v>
      </c>
      <c r="X194" s="92">
        <f t="array" ref="X194">+IFERROR(ROUND(INDEX(FCSTSDV!$D$2:$N$674,MATCH(ok!$D194,FCSTSDV!$C$2:$C$674,0),MATCH(ok!X$3,FCSTSDV!$D$1:$N$1,0))/ok!$F194,1),0)</f>
        <v>0</v>
      </c>
      <c r="Y194" s="92">
        <f t="array" ref="Y194">+IFERROR(ROUND(INDEX(FCSTSDV!$D$2:$N$674,MATCH(ok!$D194,FCSTSDV!$C$2:$C$674,0),MATCH(ok!Y$3,FCSTSDV!$D$1:$N$1,0))/ok!$F194,1),0)</f>
        <v>0</v>
      </c>
      <c r="Z194" s="92">
        <f t="array" ref="Z194">+IFERROR(ROUND(INDEX(FCSTSDV!$D$2:$N$674,MATCH(ok!$D194,FCSTSDV!$C$2:$C$674,0),MATCH(ok!Z$3,FCSTSDV!$D$1:$N$1,0))/ok!$F194,1),0)</f>
        <v>0</v>
      </c>
      <c r="AA194" s="92">
        <f t="array" ref="AA194">+IFERROR(ROUND(INDEX(FCSTSDV!$D$2:$N$674,MATCH(ok!$D194,FCSTSDV!$C$2:$C$674,0),MATCH(ok!AA$3,FCSTSDV!$D$1:$N$1,0))/ok!$F194,1),0)</f>
        <v>0</v>
      </c>
      <c r="AB194" s="92">
        <f t="array" ref="AB194">+IFERROR(ROUND(INDEX(FCSTSDV!$D$2:$N$674,MATCH(ok!$D194,FCSTSDV!$C$2:$C$674,0),MATCH(ok!AB$3,FCSTSDV!$D$1:$N$1,0))/ok!$F194,1),0)</f>
        <v>0</v>
      </c>
      <c r="AC194" s="92">
        <f t="array" ref="AC194">+IFERROR(ROUND(INDEX(FCSTSDV!$D$2:$N$674,MATCH(ok!$D194,FCSTSDV!$C$2:$C$674,0),MATCH(ok!AC$3,FCSTSDV!$D$1:$N$1,0))/ok!$F194,1),0)</f>
        <v>0</v>
      </c>
      <c r="AD194" s="92">
        <f t="array" ref="AD194">+IFERROR(ROUND(INDEX(FCSTSDV!$D$2:$N$674,MATCH(ok!$D194,FCSTSDV!$C$2:$C$674,0),MATCH(ok!AD$3,FCSTSDV!$D$1:$N$1,0))/ok!$F194,1),0)</f>
        <v>0</v>
      </c>
      <c r="AE194" s="92">
        <f t="array" ref="AE194">+IFERROR(ROUND(INDEX(FCSTSDV!$D$2:$N$674,MATCH(ok!$D194,FCSTSDV!$C$2:$C$674,0),MATCH(ok!AE$3,FCSTSDV!$D$1:$N$1,0))/ok!$F194,1),0)</f>
        <v>0</v>
      </c>
      <c r="AF194" s="92">
        <f t="array" ref="AF194">+IFERROR(ROUND(INDEX(FCSTSDV!$D$2:$N$674,MATCH(ok!$D194,FCSTSDV!$C$2:$C$674,0),MATCH(ok!AF$3,FCSTSDV!$D$1:$N$1,0))/ok!$F194,1),0)</f>
        <v>0</v>
      </c>
      <c r="AG194" s="92">
        <f t="array" ref="AG194">+IFERROR(ROUND(INDEX(FCSTSDV!$D$2:$N$674,MATCH(ok!$D194,FCSTSDV!$C$2:$C$674,0),MATCH(ok!AG$3,FCSTSDV!$D$1:$N$1,0))/ok!$F194,1),0)</f>
        <v>0</v>
      </c>
    </row>
    <row r="195" spans="1:33" ht="20.100000000000001" customHeight="1">
      <c r="A195" s="813"/>
      <c r="B195" s="795"/>
      <c r="C195" s="239"/>
      <c r="D195" s="32" t="s">
        <v>21</v>
      </c>
      <c r="E195" s="204" t="str">
        <f>+E194</f>
        <v>5T(77mm)*80mm key 5.5</v>
      </c>
      <c r="F195" s="49">
        <v>2500</v>
      </c>
      <c r="G195" s="240"/>
      <c r="H195" s="240"/>
      <c r="I195" s="785"/>
      <c r="J195" s="81">
        <f>+IF(SUM(K195:L195)&lt;&gt;$N$3,ROUND(IFERROR(VLOOKUP(D195,FCSTSDV!$C$2:$C$285,2,0),0)/ok!F195+0,0),0)</f>
        <v>0</v>
      </c>
      <c r="K195" s="92">
        <f t="array" ref="K195">+IFERROR(ROUND(INDEX(FCSTSDV!$D$2:$N$674,MATCH(ok!$D195,FCSTSDV!$C$2:$C$674,0),MATCH(ok!K$3,FCSTSDV!$D$1:$N$1,0))/ok!$F195,1),0)</f>
        <v>0</v>
      </c>
      <c r="L195" s="92">
        <f t="array" ref="L195">+IFERROR(ROUND(INDEX(FCSTSDV!$D$2:$N$674,MATCH(ok!$D195,FCSTSDV!$C$2:$C$674,0),MATCH(ok!L$3,FCSTSDV!$D$1:$N$1,0))/ok!$F195,1),0)</f>
        <v>0</v>
      </c>
      <c r="M195" s="92">
        <f t="array" ref="M195">+IFERROR(ROUND(INDEX(FCSTSDV!$D$2:$N$674,MATCH(ok!$D195,FCSTSDV!$C$2:$C$674,0),MATCH(ok!M$3,FCSTSDV!$D$1:$N$1,0))/ok!$F195,1),0)</f>
        <v>0</v>
      </c>
      <c r="N195" s="92">
        <f t="array" ref="N195">+IFERROR(ROUND(INDEX(FCSTSDV!$D$2:$N$674,MATCH(ok!$D195,FCSTSDV!$C$2:$C$674,0),MATCH(ok!N$3,FCSTSDV!$D$1:$N$1,0))/ok!$F195,1),0)</f>
        <v>0</v>
      </c>
      <c r="O195" s="92">
        <f t="array" ref="O195">+IFERROR(ROUND(INDEX(FCSTSDV!$D$2:$N$674,MATCH(ok!$D195,FCSTSDV!$C$2:$C$674,0),MATCH(ok!O$3,FCSTSDV!$D$1:$N$1,0))/ok!$F195,1),0)</f>
        <v>0</v>
      </c>
      <c r="P195" s="92">
        <f t="array" ref="P195">+IFERROR(ROUND(INDEX(FCSTSDV!$D$2:$N$674,MATCH(ok!$D195,FCSTSDV!$C$2:$C$674,0),MATCH(ok!P$3,FCSTSDV!$D$1:$N$1,0))/ok!$F195,1),0)</f>
        <v>0</v>
      </c>
      <c r="Q195" s="92">
        <f t="array" ref="Q195">+IFERROR(ROUND(INDEX(FCSTSDV!$D$2:$N$674,MATCH(ok!$D195,FCSTSDV!$C$2:$C$674,0),MATCH(ok!Q$3,FCSTSDV!$D$1:$N$1,0))/ok!$F195,1),0)</f>
        <v>0</v>
      </c>
      <c r="R195" s="92">
        <f t="array" ref="R195">+IFERROR(ROUND(INDEX(FCSTSDV!$D$2:$N$674,MATCH(ok!$D195,FCSTSDV!$C$2:$C$674,0),MATCH(ok!R$3,FCSTSDV!$D$1:$N$1,0))/ok!$F195,1),0)</f>
        <v>0</v>
      </c>
      <c r="S195" s="92">
        <f t="array" ref="S195">+IFERROR(ROUND(INDEX(FCSTSDV!$D$2:$N$674,MATCH(ok!$D195,FCSTSDV!$C$2:$C$674,0),MATCH(ok!S$3,FCSTSDV!$D$1:$N$1,0))/ok!$F195,1),0)</f>
        <v>0</v>
      </c>
      <c r="T195" s="92">
        <f t="array" ref="T195">+IFERROR(ROUND(INDEX(FCSTSDV!$D$2:$N$674,MATCH(ok!$D195,FCSTSDV!$C$2:$C$674,0),MATCH(ok!T$3,FCSTSDV!$D$1:$N$1,0))/ok!$F195,1),0)</f>
        <v>0</v>
      </c>
      <c r="U195" s="92">
        <f t="array" ref="U195">+IFERROR(ROUND(INDEX(FCSTSDV!$D$2:$N$674,MATCH(ok!$D195,FCSTSDV!$C$2:$C$674,0),MATCH(ok!U$3,FCSTSDV!$D$1:$N$1,0))/ok!$F195,1),0)</f>
        <v>0</v>
      </c>
      <c r="V195" s="92">
        <f t="array" ref="V195">+IFERROR(ROUND(INDEX(FCSTSDV!$D$2:$N$674,MATCH(ok!$D195,FCSTSDV!$C$2:$C$674,0),MATCH(ok!V$3,FCSTSDV!$D$1:$N$1,0))/ok!$F195,1),0)</f>
        <v>0</v>
      </c>
      <c r="W195" s="92">
        <f t="array" ref="W195">+IFERROR(ROUND(INDEX(FCSTSDV!$D$2:$N$674,MATCH(ok!$D195,FCSTSDV!$C$2:$C$674,0),MATCH(ok!W$3,FCSTSDV!$D$1:$N$1,0))/ok!$F195,1),0)</f>
        <v>0</v>
      </c>
      <c r="X195" s="92">
        <f t="array" ref="X195">+IFERROR(ROUND(INDEX(FCSTSDV!$D$2:$N$674,MATCH(ok!$D195,FCSTSDV!$C$2:$C$674,0),MATCH(ok!X$3,FCSTSDV!$D$1:$N$1,0))/ok!$F195,1),0)</f>
        <v>0</v>
      </c>
      <c r="Y195" s="92">
        <f t="array" ref="Y195">+IFERROR(ROUND(INDEX(FCSTSDV!$D$2:$N$674,MATCH(ok!$D195,FCSTSDV!$C$2:$C$674,0),MATCH(ok!Y$3,FCSTSDV!$D$1:$N$1,0))/ok!$F195,1),0)</f>
        <v>0</v>
      </c>
      <c r="Z195" s="92">
        <f t="array" ref="Z195">+IFERROR(ROUND(INDEX(FCSTSDV!$D$2:$N$674,MATCH(ok!$D195,FCSTSDV!$C$2:$C$674,0),MATCH(ok!Z$3,FCSTSDV!$D$1:$N$1,0))/ok!$F195,1),0)</f>
        <v>0</v>
      </c>
      <c r="AA195" s="92">
        <f t="array" ref="AA195">+IFERROR(ROUND(INDEX(FCSTSDV!$D$2:$N$674,MATCH(ok!$D195,FCSTSDV!$C$2:$C$674,0),MATCH(ok!AA$3,FCSTSDV!$D$1:$N$1,0))/ok!$F195,1),0)</f>
        <v>0</v>
      </c>
      <c r="AB195" s="92">
        <f t="array" ref="AB195">+IFERROR(ROUND(INDEX(FCSTSDV!$D$2:$N$674,MATCH(ok!$D195,FCSTSDV!$C$2:$C$674,0),MATCH(ok!AB$3,FCSTSDV!$D$1:$N$1,0))/ok!$F195,1),0)</f>
        <v>0</v>
      </c>
      <c r="AC195" s="92">
        <f t="array" ref="AC195">+IFERROR(ROUND(INDEX(FCSTSDV!$D$2:$N$674,MATCH(ok!$D195,FCSTSDV!$C$2:$C$674,0),MATCH(ok!AC$3,FCSTSDV!$D$1:$N$1,0))/ok!$F195,1),0)</f>
        <v>0</v>
      </c>
      <c r="AD195" s="92">
        <f t="array" ref="AD195">+IFERROR(ROUND(INDEX(FCSTSDV!$D$2:$N$674,MATCH(ok!$D195,FCSTSDV!$C$2:$C$674,0),MATCH(ok!AD$3,FCSTSDV!$D$1:$N$1,0))/ok!$F195,1),0)</f>
        <v>0</v>
      </c>
      <c r="AE195" s="92">
        <f t="array" ref="AE195">+IFERROR(ROUND(INDEX(FCSTSDV!$D$2:$N$674,MATCH(ok!$D195,FCSTSDV!$C$2:$C$674,0),MATCH(ok!AE$3,FCSTSDV!$D$1:$N$1,0))/ok!$F195,1),0)</f>
        <v>0</v>
      </c>
      <c r="AF195" s="92">
        <f t="array" ref="AF195">+IFERROR(ROUND(INDEX(FCSTSDV!$D$2:$N$674,MATCH(ok!$D195,FCSTSDV!$C$2:$C$674,0),MATCH(ok!AF$3,FCSTSDV!$D$1:$N$1,0))/ok!$F195,1),0)</f>
        <v>0</v>
      </c>
      <c r="AG195" s="92">
        <f t="array" ref="AG195">+IFERROR(ROUND(INDEX(FCSTSDV!$D$2:$N$674,MATCH(ok!$D195,FCSTSDV!$C$2:$C$674,0),MATCH(ok!AG$3,FCSTSDV!$D$1:$N$1,0))/ok!$F195,1),0)</f>
        <v>0</v>
      </c>
    </row>
    <row r="196" spans="1:33" ht="20.100000000000001" customHeight="1">
      <c r="A196" s="807"/>
      <c r="B196" s="792"/>
      <c r="C196" s="241"/>
      <c r="D196" s="52" t="s">
        <v>175</v>
      </c>
      <c r="E196" s="205" t="str">
        <f>+E195</f>
        <v>5T(77mm)*80mm key 5.5</v>
      </c>
      <c r="F196" s="53" t="s">
        <v>43</v>
      </c>
      <c r="G196" s="242"/>
      <c r="H196" s="242"/>
      <c r="I196" s="782"/>
      <c r="J196" s="263">
        <f>+SUM(J193:J195)</f>
        <v>0</v>
      </c>
      <c r="K196" s="90" t="e">
        <f>+$I$193+$J$196-SUM(K193:K195)</f>
        <v>#REF!</v>
      </c>
      <c r="L196" s="90" t="e">
        <f>+$I$193+$J$196-SUM(L193:L195)</f>
        <v>#REF!</v>
      </c>
      <c r="M196" s="90" t="e">
        <f>+$I$193+$J$196-SUM(M193:M195)</f>
        <v>#REF!</v>
      </c>
      <c r="N196" s="90" t="e">
        <f t="shared" ref="N196:W196" si="50">+$I$193+$J$196-SUM(N193:N195)</f>
        <v>#REF!</v>
      </c>
      <c r="O196" s="90" t="e">
        <f t="shared" si="50"/>
        <v>#REF!</v>
      </c>
      <c r="P196" s="90" t="e">
        <f t="shared" si="50"/>
        <v>#REF!</v>
      </c>
      <c r="Q196" s="90" t="e">
        <f t="shared" si="50"/>
        <v>#REF!</v>
      </c>
      <c r="R196" s="90" t="e">
        <f t="shared" si="50"/>
        <v>#REF!</v>
      </c>
      <c r="S196" s="90" t="e">
        <f t="shared" si="50"/>
        <v>#REF!</v>
      </c>
      <c r="T196" s="90" t="e">
        <f t="shared" si="50"/>
        <v>#REF!</v>
      </c>
      <c r="U196" s="90" t="e">
        <f t="shared" si="50"/>
        <v>#REF!</v>
      </c>
      <c r="V196" s="90" t="e">
        <f t="shared" si="50"/>
        <v>#REF!</v>
      </c>
      <c r="W196" s="90" t="e">
        <f t="shared" si="50"/>
        <v>#REF!</v>
      </c>
      <c r="X196" s="90" t="e">
        <f>+W196-SUM(X193:X195)</f>
        <v>#REF!</v>
      </c>
      <c r="Y196" s="90" t="e">
        <f>+X196-SUM(Y193:Y195)</f>
        <v>#REF!</v>
      </c>
      <c r="Z196" s="90" t="e">
        <f t="shared" ref="Z196:AG196" si="51">+Y196-SUM(Z193:Z195)</f>
        <v>#REF!</v>
      </c>
      <c r="AA196" s="90" t="e">
        <f t="shared" si="51"/>
        <v>#REF!</v>
      </c>
      <c r="AB196" s="90" t="e">
        <f t="shared" si="51"/>
        <v>#REF!</v>
      </c>
      <c r="AC196" s="90" t="e">
        <f t="shared" si="51"/>
        <v>#REF!</v>
      </c>
      <c r="AD196" s="90" t="e">
        <f t="shared" si="51"/>
        <v>#REF!</v>
      </c>
      <c r="AE196" s="90" t="e">
        <f t="shared" si="51"/>
        <v>#REF!</v>
      </c>
      <c r="AF196" s="90" t="e">
        <f t="shared" si="51"/>
        <v>#REF!</v>
      </c>
      <c r="AG196" s="90" t="e">
        <f t="shared" si="51"/>
        <v>#REF!</v>
      </c>
    </row>
    <row r="197" spans="1:33" ht="20.100000000000001" customHeight="1">
      <c r="A197" s="806" t="s">
        <v>172</v>
      </c>
      <c r="B197" s="791" t="s">
        <v>197</v>
      </c>
      <c r="C197" s="237"/>
      <c r="D197" s="132" t="s">
        <v>82</v>
      </c>
      <c r="E197" s="203" t="s">
        <v>197</v>
      </c>
      <c r="F197" s="133">
        <v>2500</v>
      </c>
      <c r="G197" s="238"/>
      <c r="H197" s="238"/>
      <c r="I197" s="781" t="e">
        <f>+VLOOKUP(B197,Sheet2!$B$3:$C$189,2,0)</f>
        <v>#REF!</v>
      </c>
      <c r="J197" s="79">
        <f>+IF(SUM(K197:L197)&lt;&gt;$N$3,ROUND(IFERROR(VLOOKUP(D197,FCSTSDV!$C$2:$C$285,2,0),0)/ok!F197+0,0),0)</f>
        <v>0</v>
      </c>
      <c r="K197" s="99">
        <f t="array" ref="K197">+IFERROR(ROUND(INDEX(FCSTSDV!$D$2:$N$674,MATCH(ok!$D197,FCSTSDV!$C$2:$C$674,0),MATCH(ok!K$3,FCSTSDV!$D$1:$N$1,0))/ok!$F197,1),0)</f>
        <v>0</v>
      </c>
      <c r="L197" s="99">
        <f t="array" ref="L197">+IFERROR(ROUND(INDEX(FCSTSDV!$D$2:$N$674,MATCH(ok!$D197,FCSTSDV!$C$2:$C$674,0),MATCH(ok!L$3,FCSTSDV!$D$1:$N$1,0))/ok!$F197,1),0)</f>
        <v>0</v>
      </c>
      <c r="M197" s="99">
        <f t="array" ref="M197">+IFERROR(ROUND(INDEX(FCSTSDV!$D$2:$N$674,MATCH(ok!$D197,FCSTSDV!$C$2:$C$674,0),MATCH(ok!M$3,FCSTSDV!$D$1:$N$1,0))/ok!$F197,1),0)</f>
        <v>0</v>
      </c>
      <c r="N197" s="99">
        <f t="array" ref="N197">+IFERROR(ROUND(INDEX(FCSTSDV!$D$2:$N$674,MATCH(ok!$D197,FCSTSDV!$C$2:$C$674,0),MATCH(ok!N$3,FCSTSDV!$D$1:$N$1,0))/ok!$F197,1),0)</f>
        <v>0</v>
      </c>
      <c r="O197" s="99">
        <f t="array" ref="O197">+IFERROR(ROUND(INDEX(FCSTSDV!$D$2:$N$674,MATCH(ok!$D197,FCSTSDV!$C$2:$C$674,0),MATCH(ok!O$3,FCSTSDV!$D$1:$N$1,0))/ok!$F197,1),0)</f>
        <v>0</v>
      </c>
      <c r="P197" s="99">
        <f t="array" ref="P197">+IFERROR(ROUND(INDEX(FCSTSDV!$D$2:$N$674,MATCH(ok!$D197,FCSTSDV!$C$2:$C$674,0),MATCH(ok!P$3,FCSTSDV!$D$1:$N$1,0))/ok!$F197,1),0)</f>
        <v>0</v>
      </c>
      <c r="Q197" s="99">
        <f t="array" ref="Q197">+IFERROR(ROUND(INDEX(FCSTSDV!$D$2:$N$674,MATCH(ok!$D197,FCSTSDV!$C$2:$C$674,0),MATCH(ok!Q$3,FCSTSDV!$D$1:$N$1,0))/ok!$F197,1),0)</f>
        <v>0</v>
      </c>
      <c r="R197" s="99">
        <f t="array" ref="R197">+IFERROR(ROUND(INDEX(FCSTSDV!$D$2:$N$674,MATCH(ok!$D197,FCSTSDV!$C$2:$C$674,0),MATCH(ok!R$3,FCSTSDV!$D$1:$N$1,0))/ok!$F197,1),0)</f>
        <v>0</v>
      </c>
      <c r="S197" s="99">
        <f t="array" ref="S197">+IFERROR(ROUND(INDEX(FCSTSDV!$D$2:$N$674,MATCH(ok!$D197,FCSTSDV!$C$2:$C$674,0),MATCH(ok!S$3,FCSTSDV!$D$1:$N$1,0))/ok!$F197,1),0)</f>
        <v>0</v>
      </c>
      <c r="T197" s="99">
        <f t="array" ref="T197">+IFERROR(ROUND(INDEX(FCSTSDV!$D$2:$N$674,MATCH(ok!$D197,FCSTSDV!$C$2:$C$674,0),MATCH(ok!T$3,FCSTSDV!$D$1:$N$1,0))/ok!$F197,1),0)</f>
        <v>0</v>
      </c>
      <c r="U197" s="99">
        <f t="array" ref="U197">+IFERROR(ROUND(INDEX(FCSTSDV!$D$2:$N$674,MATCH(ok!$D197,FCSTSDV!$C$2:$C$674,0),MATCH(ok!U$3,FCSTSDV!$D$1:$N$1,0))/ok!$F197,1),0)</f>
        <v>0</v>
      </c>
      <c r="V197" s="99">
        <f t="array" ref="V197">+IFERROR(ROUND(INDEX(FCSTSDV!$D$2:$N$674,MATCH(ok!$D197,FCSTSDV!$C$2:$C$674,0),MATCH(ok!V$3,FCSTSDV!$D$1:$N$1,0))/ok!$F197,1),0)</f>
        <v>0</v>
      </c>
      <c r="W197" s="99">
        <f t="array" ref="W197">+IFERROR(ROUND(INDEX(FCSTSDV!$D$2:$N$674,MATCH(ok!$D197,FCSTSDV!$C$2:$C$674,0),MATCH(ok!W$3,FCSTSDV!$D$1:$N$1,0))/ok!$F197,1),0)</f>
        <v>0</v>
      </c>
      <c r="X197" s="99">
        <f t="array" ref="X197">+IFERROR(ROUND(INDEX(FCSTSDV!$D$2:$N$674,MATCH(ok!$D197,FCSTSDV!$C$2:$C$674,0),MATCH(ok!X$3,FCSTSDV!$D$1:$N$1,0))/ok!$F197,1),0)</f>
        <v>0</v>
      </c>
      <c r="Y197" s="99">
        <f t="array" ref="Y197">+IFERROR(ROUND(INDEX(FCSTSDV!$D$2:$N$674,MATCH(ok!$D197,FCSTSDV!$C$2:$C$674,0),MATCH(ok!Y$3,FCSTSDV!$D$1:$N$1,0))/ok!$F197,1),0)</f>
        <v>0</v>
      </c>
      <c r="Z197" s="99">
        <f t="array" ref="Z197">+IFERROR(ROUND(INDEX(FCSTSDV!$D$2:$N$674,MATCH(ok!$D197,FCSTSDV!$C$2:$C$674,0),MATCH(ok!Z$3,FCSTSDV!$D$1:$N$1,0))/ok!$F197,1),0)</f>
        <v>0</v>
      </c>
      <c r="AA197" s="99">
        <f t="array" ref="AA197">+IFERROR(ROUND(INDEX(FCSTSDV!$D$2:$N$674,MATCH(ok!$D197,FCSTSDV!$C$2:$C$674,0),MATCH(ok!AA$3,FCSTSDV!$D$1:$N$1,0))/ok!$F197,1),0)</f>
        <v>0</v>
      </c>
      <c r="AB197" s="99">
        <f t="array" ref="AB197">+IFERROR(ROUND(INDEX(FCSTSDV!$D$2:$N$674,MATCH(ok!$D197,FCSTSDV!$C$2:$C$674,0),MATCH(ok!AB$3,FCSTSDV!$D$1:$N$1,0))/ok!$F197,1),0)</f>
        <v>0</v>
      </c>
      <c r="AC197" s="99">
        <f t="array" ref="AC197">+IFERROR(ROUND(INDEX(FCSTSDV!$D$2:$N$674,MATCH(ok!$D197,FCSTSDV!$C$2:$C$674,0),MATCH(ok!AC$3,FCSTSDV!$D$1:$N$1,0))/ok!$F197,1),0)</f>
        <v>0</v>
      </c>
      <c r="AD197" s="99">
        <f t="array" ref="AD197">+IFERROR(ROUND(INDEX(FCSTSDV!$D$2:$N$674,MATCH(ok!$D197,FCSTSDV!$C$2:$C$674,0),MATCH(ok!AD$3,FCSTSDV!$D$1:$N$1,0))/ok!$F197,1),0)</f>
        <v>0</v>
      </c>
      <c r="AE197" s="99">
        <f t="array" ref="AE197">+IFERROR(ROUND(INDEX(FCSTSDV!$D$2:$N$674,MATCH(ok!$D197,FCSTSDV!$C$2:$C$674,0),MATCH(ok!AE$3,FCSTSDV!$D$1:$N$1,0))/ok!$F197,1),0)</f>
        <v>0</v>
      </c>
      <c r="AF197" s="99">
        <f t="array" ref="AF197">+IFERROR(ROUND(INDEX(FCSTSDV!$D$2:$N$674,MATCH(ok!$D197,FCSTSDV!$C$2:$C$674,0),MATCH(ok!AF$3,FCSTSDV!$D$1:$N$1,0))/ok!$F197,1),0)</f>
        <v>0</v>
      </c>
      <c r="AG197" s="99">
        <f t="array" ref="AG197">+IFERROR(ROUND(INDEX(FCSTSDV!$D$2:$N$674,MATCH(ok!$D197,FCSTSDV!$C$2:$C$674,0),MATCH(ok!AG$3,FCSTSDV!$D$1:$N$1,0))/ok!$F197,1),0)</f>
        <v>0</v>
      </c>
    </row>
    <row r="198" spans="1:33" ht="20.100000000000001" customHeight="1">
      <c r="A198" s="813"/>
      <c r="B198" s="795"/>
      <c r="C198" s="239"/>
      <c r="D198" s="32" t="s">
        <v>201</v>
      </c>
      <c r="E198" s="204"/>
      <c r="F198" s="49">
        <v>2500</v>
      </c>
      <c r="G198" s="240"/>
      <c r="H198" s="240"/>
      <c r="I198" s="785"/>
      <c r="J198" s="81">
        <f>+IF(SUM(K198:L198)&lt;&gt;$N$3,ROUND(IFERROR(VLOOKUP(D198,FCSTSDV!$C$2:$C$285,2,0),0)/ok!F198+0,0),0)</f>
        <v>0</v>
      </c>
      <c r="K198" s="92">
        <f t="array" ref="K198">+IFERROR(ROUND(INDEX(FCSTSDV!$D$2:$N$674,MATCH(ok!$D198,FCSTSDV!$C$2:$C$674,0),MATCH(ok!K$3,FCSTSDV!$D$1:$N$1,0))/ok!$F198,1),0)</f>
        <v>0</v>
      </c>
      <c r="L198" s="92">
        <f t="array" ref="L198">+IFERROR(ROUND(INDEX(FCSTSDV!$D$2:$N$674,MATCH(ok!$D198,FCSTSDV!$C$2:$C$674,0),MATCH(ok!L$3,FCSTSDV!$D$1:$N$1,0))/ok!$F198,1),0)</f>
        <v>0</v>
      </c>
      <c r="M198" s="92">
        <f t="array" ref="M198">+IFERROR(ROUND(INDEX(FCSTSDV!$D$2:$N$674,MATCH(ok!$D198,FCSTSDV!$C$2:$C$674,0),MATCH(ok!M$3,FCSTSDV!$D$1:$N$1,0))/ok!$F198,1),0)</f>
        <v>0</v>
      </c>
      <c r="N198" s="92">
        <f t="array" ref="N198">+IFERROR(ROUND(INDEX(FCSTSDV!$D$2:$N$674,MATCH(ok!$D198,FCSTSDV!$C$2:$C$674,0),MATCH(ok!N$3,FCSTSDV!$D$1:$N$1,0))/ok!$F198,1),0)</f>
        <v>0</v>
      </c>
      <c r="O198" s="92">
        <f t="array" ref="O198">+IFERROR(ROUND(INDEX(FCSTSDV!$D$2:$N$674,MATCH(ok!$D198,FCSTSDV!$C$2:$C$674,0),MATCH(ok!O$3,FCSTSDV!$D$1:$N$1,0))/ok!$F198,1),0)</f>
        <v>0</v>
      </c>
      <c r="P198" s="92">
        <f t="array" ref="P198">+IFERROR(ROUND(INDEX(FCSTSDV!$D$2:$N$674,MATCH(ok!$D198,FCSTSDV!$C$2:$C$674,0),MATCH(ok!P$3,FCSTSDV!$D$1:$N$1,0))/ok!$F198,1),0)</f>
        <v>0</v>
      </c>
      <c r="Q198" s="92">
        <f t="array" ref="Q198">+IFERROR(ROUND(INDEX(FCSTSDV!$D$2:$N$674,MATCH(ok!$D198,FCSTSDV!$C$2:$C$674,0),MATCH(ok!Q$3,FCSTSDV!$D$1:$N$1,0))/ok!$F198,1),0)</f>
        <v>0</v>
      </c>
      <c r="R198" s="92">
        <f t="array" ref="R198">+IFERROR(ROUND(INDEX(FCSTSDV!$D$2:$N$674,MATCH(ok!$D198,FCSTSDV!$C$2:$C$674,0),MATCH(ok!R$3,FCSTSDV!$D$1:$N$1,0))/ok!$F198,1),0)</f>
        <v>0</v>
      </c>
      <c r="S198" s="92">
        <f t="array" ref="S198">+IFERROR(ROUND(INDEX(FCSTSDV!$D$2:$N$674,MATCH(ok!$D198,FCSTSDV!$C$2:$C$674,0),MATCH(ok!S$3,FCSTSDV!$D$1:$N$1,0))/ok!$F198,1),0)</f>
        <v>0</v>
      </c>
      <c r="T198" s="92">
        <f t="array" ref="T198">+IFERROR(ROUND(INDEX(FCSTSDV!$D$2:$N$674,MATCH(ok!$D198,FCSTSDV!$C$2:$C$674,0),MATCH(ok!T$3,FCSTSDV!$D$1:$N$1,0))/ok!$F198,1),0)</f>
        <v>0</v>
      </c>
      <c r="U198" s="92">
        <f t="array" ref="U198">+IFERROR(ROUND(INDEX(FCSTSDV!$D$2:$N$674,MATCH(ok!$D198,FCSTSDV!$C$2:$C$674,0),MATCH(ok!U$3,FCSTSDV!$D$1:$N$1,0))/ok!$F198,1),0)</f>
        <v>0</v>
      </c>
      <c r="V198" s="92">
        <f t="array" ref="V198">+IFERROR(ROUND(INDEX(FCSTSDV!$D$2:$N$674,MATCH(ok!$D198,FCSTSDV!$C$2:$C$674,0),MATCH(ok!V$3,FCSTSDV!$D$1:$N$1,0))/ok!$F198,1),0)</f>
        <v>0</v>
      </c>
      <c r="W198" s="92">
        <f t="array" ref="W198">+IFERROR(ROUND(INDEX(FCSTSDV!$D$2:$N$674,MATCH(ok!$D198,FCSTSDV!$C$2:$C$674,0),MATCH(ok!W$3,FCSTSDV!$D$1:$N$1,0))/ok!$F198,1),0)</f>
        <v>0</v>
      </c>
      <c r="X198" s="92">
        <f t="array" ref="X198">+IFERROR(ROUND(INDEX(FCSTSDV!$D$2:$N$674,MATCH(ok!$D198,FCSTSDV!$C$2:$C$674,0),MATCH(ok!X$3,FCSTSDV!$D$1:$N$1,0))/ok!$F198,1),0)</f>
        <v>0</v>
      </c>
      <c r="Y198" s="92">
        <f t="array" ref="Y198">+IFERROR(ROUND(INDEX(FCSTSDV!$D$2:$N$674,MATCH(ok!$D198,FCSTSDV!$C$2:$C$674,0),MATCH(ok!Y$3,FCSTSDV!$D$1:$N$1,0))/ok!$F198,1),0)</f>
        <v>0</v>
      </c>
      <c r="Z198" s="92">
        <f t="array" ref="Z198">+IFERROR(ROUND(INDEX(FCSTSDV!$D$2:$N$674,MATCH(ok!$D198,FCSTSDV!$C$2:$C$674,0),MATCH(ok!Z$3,FCSTSDV!$D$1:$N$1,0))/ok!$F198,1),0)</f>
        <v>0</v>
      </c>
      <c r="AA198" s="92">
        <f t="array" ref="AA198">+IFERROR(ROUND(INDEX(FCSTSDV!$D$2:$N$674,MATCH(ok!$D198,FCSTSDV!$C$2:$C$674,0),MATCH(ok!AA$3,FCSTSDV!$D$1:$N$1,0))/ok!$F198,1),0)</f>
        <v>0</v>
      </c>
      <c r="AB198" s="92">
        <f t="array" ref="AB198">+IFERROR(ROUND(INDEX(FCSTSDV!$D$2:$N$674,MATCH(ok!$D198,FCSTSDV!$C$2:$C$674,0),MATCH(ok!AB$3,FCSTSDV!$D$1:$N$1,0))/ok!$F198,1),0)</f>
        <v>0</v>
      </c>
      <c r="AC198" s="92">
        <f t="array" ref="AC198">+IFERROR(ROUND(INDEX(FCSTSDV!$D$2:$N$674,MATCH(ok!$D198,FCSTSDV!$C$2:$C$674,0),MATCH(ok!AC$3,FCSTSDV!$D$1:$N$1,0))/ok!$F198,1),0)</f>
        <v>0</v>
      </c>
      <c r="AD198" s="92">
        <f t="array" ref="AD198">+IFERROR(ROUND(INDEX(FCSTSDV!$D$2:$N$674,MATCH(ok!$D198,FCSTSDV!$C$2:$C$674,0),MATCH(ok!AD$3,FCSTSDV!$D$1:$N$1,0))/ok!$F198,1),0)</f>
        <v>0</v>
      </c>
      <c r="AE198" s="92">
        <f t="array" ref="AE198">+IFERROR(ROUND(INDEX(FCSTSDV!$D$2:$N$674,MATCH(ok!$D198,FCSTSDV!$C$2:$C$674,0),MATCH(ok!AE$3,FCSTSDV!$D$1:$N$1,0))/ok!$F198,1),0)</f>
        <v>0</v>
      </c>
      <c r="AF198" s="92">
        <f t="array" ref="AF198">+IFERROR(ROUND(INDEX(FCSTSDV!$D$2:$N$674,MATCH(ok!$D198,FCSTSDV!$C$2:$C$674,0),MATCH(ok!AF$3,FCSTSDV!$D$1:$N$1,0))/ok!$F198,1),0)</f>
        <v>0</v>
      </c>
      <c r="AG198" s="92">
        <f t="array" ref="AG198">+IFERROR(ROUND(INDEX(FCSTSDV!$D$2:$N$674,MATCH(ok!$D198,FCSTSDV!$C$2:$C$674,0),MATCH(ok!AG$3,FCSTSDV!$D$1:$N$1,0))/ok!$F198,1),0)</f>
        <v>0</v>
      </c>
    </row>
    <row r="199" spans="1:33" ht="20.100000000000001" customHeight="1">
      <c r="A199" s="807"/>
      <c r="B199" s="792"/>
      <c r="C199" s="241"/>
      <c r="D199" s="52" t="s">
        <v>175</v>
      </c>
      <c r="E199" s="205" t="str">
        <f>+E197</f>
        <v>5T(77mm)*21mm key 5.5</v>
      </c>
      <c r="F199" s="53" t="s">
        <v>43</v>
      </c>
      <c r="G199" s="242"/>
      <c r="H199" s="242"/>
      <c r="I199" s="782"/>
      <c r="J199" s="263">
        <f>+J197+J198</f>
        <v>0</v>
      </c>
      <c r="K199" s="90" t="e">
        <f>+$I$197+$J$199-SUM(K197:K198)</f>
        <v>#REF!</v>
      </c>
      <c r="L199" s="90" t="e">
        <f>+$I$197+$J$199-SUM(L197:L198)</f>
        <v>#REF!</v>
      </c>
      <c r="M199" s="90" t="e">
        <f>+$I$197+$J$199-SUM(M197:M198)</f>
        <v>#REF!</v>
      </c>
      <c r="N199" s="90" t="e">
        <f t="shared" ref="N199:W199" si="52">+$I$197+$J$199-SUM(N197:N198)</f>
        <v>#REF!</v>
      </c>
      <c r="O199" s="90" t="e">
        <f t="shared" si="52"/>
        <v>#REF!</v>
      </c>
      <c r="P199" s="90" t="e">
        <f t="shared" si="52"/>
        <v>#REF!</v>
      </c>
      <c r="Q199" s="90" t="e">
        <f t="shared" si="52"/>
        <v>#REF!</v>
      </c>
      <c r="R199" s="90" t="e">
        <f t="shared" si="52"/>
        <v>#REF!</v>
      </c>
      <c r="S199" s="90" t="e">
        <f t="shared" si="52"/>
        <v>#REF!</v>
      </c>
      <c r="T199" s="90" t="e">
        <f t="shared" si="52"/>
        <v>#REF!</v>
      </c>
      <c r="U199" s="90" t="e">
        <f t="shared" si="52"/>
        <v>#REF!</v>
      </c>
      <c r="V199" s="90" t="e">
        <f t="shared" si="52"/>
        <v>#REF!</v>
      </c>
      <c r="W199" s="90" t="e">
        <f t="shared" si="52"/>
        <v>#REF!</v>
      </c>
      <c r="X199" s="90" t="e">
        <f>+W199-SUM(X197:X198)</f>
        <v>#REF!</v>
      </c>
      <c r="Y199" s="90" t="e">
        <f>+X199-SUM(Y197:Y198)</f>
        <v>#REF!</v>
      </c>
      <c r="Z199" s="90" t="e">
        <f t="shared" ref="Z199:AG199" si="53">+Y199-SUM(Z197:Z198)</f>
        <v>#REF!</v>
      </c>
      <c r="AA199" s="90" t="e">
        <f t="shared" si="53"/>
        <v>#REF!</v>
      </c>
      <c r="AB199" s="90" t="e">
        <f t="shared" si="53"/>
        <v>#REF!</v>
      </c>
      <c r="AC199" s="90" t="e">
        <f t="shared" si="53"/>
        <v>#REF!</v>
      </c>
      <c r="AD199" s="90" t="e">
        <f t="shared" si="53"/>
        <v>#REF!</v>
      </c>
      <c r="AE199" s="90" t="e">
        <f t="shared" si="53"/>
        <v>#REF!</v>
      </c>
      <c r="AF199" s="90" t="e">
        <f t="shared" si="53"/>
        <v>#REF!</v>
      </c>
      <c r="AG199" s="90" t="e">
        <f t="shared" si="53"/>
        <v>#REF!</v>
      </c>
    </row>
    <row r="200" spans="1:33" ht="20.100000000000001" customHeight="1">
      <c r="A200" s="806" t="s">
        <v>172</v>
      </c>
      <c r="B200" s="791" t="s">
        <v>202</v>
      </c>
      <c r="C200" s="237"/>
      <c r="D200" s="132" t="s">
        <v>84</v>
      </c>
      <c r="E200" s="203" t="s">
        <v>202</v>
      </c>
      <c r="F200" s="133">
        <v>2500</v>
      </c>
      <c r="G200" s="238"/>
      <c r="H200" s="238"/>
      <c r="I200" s="781" t="e">
        <f>+VLOOKUP(B200,Sheet2!$B$3:$C$189,2,0)</f>
        <v>#REF!</v>
      </c>
      <c r="J200" s="79">
        <f>+IF(SUM(K200:L200)&lt;&gt;$N$3,ROUND(IFERROR(VLOOKUP(D200,FCSTSDV!$C$2:$C$285,2,0),0)/ok!F200+0,0),0)</f>
        <v>0</v>
      </c>
      <c r="K200" s="99">
        <f t="array" ref="K200">+IFERROR(ROUND(INDEX(FCSTSDV!$D$2:$N$674,MATCH(ok!$D200,FCSTSDV!$C$2:$C$674,0),MATCH(ok!K$3,FCSTSDV!$D$1:$N$1,0))/ok!$F200,1),0)</f>
        <v>0</v>
      </c>
      <c r="L200" s="99">
        <f t="array" ref="L200">+IFERROR(ROUND(INDEX(FCSTSDV!$D$2:$N$674,MATCH(ok!$D200,FCSTSDV!$C$2:$C$674,0),MATCH(ok!L$3,FCSTSDV!$D$1:$N$1,0))/ok!$F200,1),0)</f>
        <v>0</v>
      </c>
      <c r="M200" s="99">
        <f t="array" ref="M200">+IFERROR(ROUND(INDEX(FCSTSDV!$D$2:$N$674,MATCH(ok!$D200,FCSTSDV!$C$2:$C$674,0),MATCH(ok!M$3,FCSTSDV!$D$1:$N$1,0))/ok!$F200,1),0)</f>
        <v>0</v>
      </c>
      <c r="N200" s="99">
        <f t="array" ref="N200">+IFERROR(ROUND(INDEX(FCSTSDV!$D$2:$N$674,MATCH(ok!$D200,FCSTSDV!$C$2:$C$674,0),MATCH(ok!N$3,FCSTSDV!$D$1:$N$1,0))/ok!$F200,1),0)</f>
        <v>0</v>
      </c>
      <c r="O200" s="99">
        <f t="array" ref="O200">+IFERROR(ROUND(INDEX(FCSTSDV!$D$2:$N$674,MATCH(ok!$D200,FCSTSDV!$C$2:$C$674,0),MATCH(ok!O$3,FCSTSDV!$D$1:$N$1,0))/ok!$F200,1),0)</f>
        <v>0</v>
      </c>
      <c r="P200" s="99">
        <f t="array" ref="P200">+IFERROR(ROUND(INDEX(FCSTSDV!$D$2:$N$674,MATCH(ok!$D200,FCSTSDV!$C$2:$C$674,0),MATCH(ok!P$3,FCSTSDV!$D$1:$N$1,0))/ok!$F200,1),0)</f>
        <v>0</v>
      </c>
      <c r="Q200" s="99">
        <f t="array" ref="Q200">+IFERROR(ROUND(INDEX(FCSTSDV!$D$2:$N$674,MATCH(ok!$D200,FCSTSDV!$C$2:$C$674,0),MATCH(ok!Q$3,FCSTSDV!$D$1:$N$1,0))/ok!$F200,1),0)</f>
        <v>0</v>
      </c>
      <c r="R200" s="99">
        <f t="array" ref="R200">+IFERROR(ROUND(INDEX(FCSTSDV!$D$2:$N$674,MATCH(ok!$D200,FCSTSDV!$C$2:$C$674,0),MATCH(ok!R$3,FCSTSDV!$D$1:$N$1,0))/ok!$F200,1),0)</f>
        <v>0</v>
      </c>
      <c r="S200" s="99">
        <f t="array" ref="S200">+IFERROR(ROUND(INDEX(FCSTSDV!$D$2:$N$674,MATCH(ok!$D200,FCSTSDV!$C$2:$C$674,0),MATCH(ok!S$3,FCSTSDV!$D$1:$N$1,0))/ok!$F200,1),0)</f>
        <v>0</v>
      </c>
      <c r="T200" s="99">
        <f t="array" ref="T200">+IFERROR(ROUND(INDEX(FCSTSDV!$D$2:$N$674,MATCH(ok!$D200,FCSTSDV!$C$2:$C$674,0),MATCH(ok!T$3,FCSTSDV!$D$1:$N$1,0))/ok!$F200,1),0)</f>
        <v>0</v>
      </c>
      <c r="U200" s="99">
        <f t="array" ref="U200">+IFERROR(ROUND(INDEX(FCSTSDV!$D$2:$N$674,MATCH(ok!$D200,FCSTSDV!$C$2:$C$674,0),MATCH(ok!U$3,FCSTSDV!$D$1:$N$1,0))/ok!$F200,1),0)</f>
        <v>0</v>
      </c>
      <c r="V200" s="99">
        <f t="array" ref="V200">+IFERROR(ROUND(INDEX(FCSTSDV!$D$2:$N$674,MATCH(ok!$D200,FCSTSDV!$C$2:$C$674,0),MATCH(ok!V$3,FCSTSDV!$D$1:$N$1,0))/ok!$F200,1),0)</f>
        <v>0</v>
      </c>
      <c r="W200" s="99">
        <f t="array" ref="W200">+IFERROR(ROUND(INDEX(FCSTSDV!$D$2:$N$674,MATCH(ok!$D200,FCSTSDV!$C$2:$C$674,0),MATCH(ok!W$3,FCSTSDV!$D$1:$N$1,0))/ok!$F200,1),0)</f>
        <v>0</v>
      </c>
      <c r="X200" s="99">
        <f t="array" ref="X200">+IFERROR(ROUND(INDEX(FCSTSDV!$D$2:$N$674,MATCH(ok!$D200,FCSTSDV!$C$2:$C$674,0),MATCH(ok!X$3,FCSTSDV!$D$1:$N$1,0))/ok!$F200,1),0)</f>
        <v>0</v>
      </c>
      <c r="Y200" s="99">
        <f t="array" ref="Y200">+IFERROR(ROUND(INDEX(FCSTSDV!$D$2:$N$674,MATCH(ok!$D200,FCSTSDV!$C$2:$C$674,0),MATCH(ok!Y$3,FCSTSDV!$D$1:$N$1,0))/ok!$F200,1),0)</f>
        <v>0</v>
      </c>
      <c r="Z200" s="99">
        <f t="array" ref="Z200">+IFERROR(ROUND(INDEX(FCSTSDV!$D$2:$N$674,MATCH(ok!$D200,FCSTSDV!$C$2:$C$674,0),MATCH(ok!Z$3,FCSTSDV!$D$1:$N$1,0))/ok!$F200,1),0)</f>
        <v>0</v>
      </c>
      <c r="AA200" s="99">
        <f t="array" ref="AA200">+IFERROR(ROUND(INDEX(FCSTSDV!$D$2:$N$674,MATCH(ok!$D200,FCSTSDV!$C$2:$C$674,0),MATCH(ok!AA$3,FCSTSDV!$D$1:$N$1,0))/ok!$F200,1),0)</f>
        <v>0</v>
      </c>
      <c r="AB200" s="99">
        <f t="array" ref="AB200">+IFERROR(ROUND(INDEX(FCSTSDV!$D$2:$N$674,MATCH(ok!$D200,FCSTSDV!$C$2:$C$674,0),MATCH(ok!AB$3,FCSTSDV!$D$1:$N$1,0))/ok!$F200,1),0)</f>
        <v>0</v>
      </c>
      <c r="AC200" s="99">
        <f t="array" ref="AC200">+IFERROR(ROUND(INDEX(FCSTSDV!$D$2:$N$674,MATCH(ok!$D200,FCSTSDV!$C$2:$C$674,0),MATCH(ok!AC$3,FCSTSDV!$D$1:$N$1,0))/ok!$F200,1),0)</f>
        <v>0</v>
      </c>
      <c r="AD200" s="99">
        <f t="array" ref="AD200">+IFERROR(ROUND(INDEX(FCSTSDV!$D$2:$N$674,MATCH(ok!$D200,FCSTSDV!$C$2:$C$674,0),MATCH(ok!AD$3,FCSTSDV!$D$1:$N$1,0))/ok!$F200,1),0)</f>
        <v>0</v>
      </c>
      <c r="AE200" s="99">
        <f t="array" ref="AE200">+IFERROR(ROUND(INDEX(FCSTSDV!$D$2:$N$674,MATCH(ok!$D200,FCSTSDV!$C$2:$C$674,0),MATCH(ok!AE$3,FCSTSDV!$D$1:$N$1,0))/ok!$F200,1),0)</f>
        <v>0</v>
      </c>
      <c r="AF200" s="99">
        <f t="array" ref="AF200">+IFERROR(ROUND(INDEX(FCSTSDV!$D$2:$N$674,MATCH(ok!$D200,FCSTSDV!$C$2:$C$674,0),MATCH(ok!AF$3,FCSTSDV!$D$1:$N$1,0))/ok!$F200,1),0)</f>
        <v>0</v>
      </c>
      <c r="AG200" s="99">
        <f t="array" ref="AG200">+IFERROR(ROUND(INDEX(FCSTSDV!$D$2:$N$674,MATCH(ok!$D200,FCSTSDV!$C$2:$C$674,0),MATCH(ok!AG$3,FCSTSDV!$D$1:$N$1,0))/ok!$F200,1),0)</f>
        <v>0</v>
      </c>
    </row>
    <row r="201" spans="1:33" ht="20.100000000000001" customHeight="1">
      <c r="A201" s="813"/>
      <c r="B201" s="795"/>
      <c r="C201" s="239"/>
      <c r="D201" s="32" t="s">
        <v>83</v>
      </c>
      <c r="E201" s="204" t="str">
        <f>+E200</f>
        <v>5T(77mm)*47mm key 5.5</v>
      </c>
      <c r="F201" s="49">
        <v>2500</v>
      </c>
      <c r="G201" s="240"/>
      <c r="H201" s="240"/>
      <c r="I201" s="785"/>
      <c r="J201" s="81">
        <f>+IF(SUM(K201:L201)&lt;&gt;$N$3,ROUND(IFERROR(VLOOKUP(D201,FCSTSDV!$C$2:$C$285,2,0),0)/ok!F201+0,0),0)</f>
        <v>0</v>
      </c>
      <c r="K201" s="92">
        <f t="array" ref="K201">+IFERROR(ROUND(INDEX(FCSTSDV!$D$2:$N$674,MATCH(ok!$D201,FCSTSDV!$C$2:$C$674,0),MATCH(ok!K$3,FCSTSDV!$D$1:$N$1,0))/ok!$F201,1),0)</f>
        <v>0</v>
      </c>
      <c r="L201" s="92">
        <f t="array" ref="L201">+IFERROR(ROUND(INDEX(FCSTSDV!$D$2:$N$674,MATCH(ok!$D201,FCSTSDV!$C$2:$C$674,0),MATCH(ok!L$3,FCSTSDV!$D$1:$N$1,0))/ok!$F201,1),0)</f>
        <v>0</v>
      </c>
      <c r="M201" s="92">
        <f t="array" ref="M201">+IFERROR(ROUND(INDEX(FCSTSDV!$D$2:$N$674,MATCH(ok!$D201,FCSTSDV!$C$2:$C$674,0),MATCH(ok!M$3,FCSTSDV!$D$1:$N$1,0))/ok!$F201,1),0)</f>
        <v>0</v>
      </c>
      <c r="N201" s="92">
        <f t="array" ref="N201">+IFERROR(ROUND(INDEX(FCSTSDV!$D$2:$N$674,MATCH(ok!$D201,FCSTSDV!$C$2:$C$674,0),MATCH(ok!N$3,FCSTSDV!$D$1:$N$1,0))/ok!$F201,1),0)</f>
        <v>0</v>
      </c>
      <c r="O201" s="92">
        <f t="array" ref="O201">+IFERROR(ROUND(INDEX(FCSTSDV!$D$2:$N$674,MATCH(ok!$D201,FCSTSDV!$C$2:$C$674,0),MATCH(ok!O$3,FCSTSDV!$D$1:$N$1,0))/ok!$F201,1),0)</f>
        <v>0</v>
      </c>
      <c r="P201" s="92">
        <f t="array" ref="P201">+IFERROR(ROUND(INDEX(FCSTSDV!$D$2:$N$674,MATCH(ok!$D201,FCSTSDV!$C$2:$C$674,0),MATCH(ok!P$3,FCSTSDV!$D$1:$N$1,0))/ok!$F201,1),0)</f>
        <v>0</v>
      </c>
      <c r="Q201" s="92">
        <f t="array" ref="Q201">+IFERROR(ROUND(INDEX(FCSTSDV!$D$2:$N$674,MATCH(ok!$D201,FCSTSDV!$C$2:$C$674,0),MATCH(ok!Q$3,FCSTSDV!$D$1:$N$1,0))/ok!$F201,1),0)</f>
        <v>0</v>
      </c>
      <c r="R201" s="92">
        <f t="array" ref="R201">+IFERROR(ROUND(INDEX(FCSTSDV!$D$2:$N$674,MATCH(ok!$D201,FCSTSDV!$C$2:$C$674,0),MATCH(ok!R$3,FCSTSDV!$D$1:$N$1,0))/ok!$F201,1),0)</f>
        <v>0</v>
      </c>
      <c r="S201" s="92">
        <f t="array" ref="S201">+IFERROR(ROUND(INDEX(FCSTSDV!$D$2:$N$674,MATCH(ok!$D201,FCSTSDV!$C$2:$C$674,0),MATCH(ok!S$3,FCSTSDV!$D$1:$N$1,0))/ok!$F201,1),0)</f>
        <v>0</v>
      </c>
      <c r="T201" s="92">
        <f t="array" ref="T201">+IFERROR(ROUND(INDEX(FCSTSDV!$D$2:$N$674,MATCH(ok!$D201,FCSTSDV!$C$2:$C$674,0),MATCH(ok!T$3,FCSTSDV!$D$1:$N$1,0))/ok!$F201,1),0)</f>
        <v>0</v>
      </c>
      <c r="U201" s="92">
        <f t="array" ref="U201">+IFERROR(ROUND(INDEX(FCSTSDV!$D$2:$N$674,MATCH(ok!$D201,FCSTSDV!$C$2:$C$674,0),MATCH(ok!U$3,FCSTSDV!$D$1:$N$1,0))/ok!$F201,1),0)</f>
        <v>0</v>
      </c>
      <c r="V201" s="92">
        <f t="array" ref="V201">+IFERROR(ROUND(INDEX(FCSTSDV!$D$2:$N$674,MATCH(ok!$D201,FCSTSDV!$C$2:$C$674,0),MATCH(ok!V$3,FCSTSDV!$D$1:$N$1,0))/ok!$F201,1),0)</f>
        <v>0</v>
      </c>
      <c r="W201" s="92">
        <f t="array" ref="W201">+IFERROR(ROUND(INDEX(FCSTSDV!$D$2:$N$674,MATCH(ok!$D201,FCSTSDV!$C$2:$C$674,0),MATCH(ok!W$3,FCSTSDV!$D$1:$N$1,0))/ok!$F201,1),0)</f>
        <v>0</v>
      </c>
      <c r="X201" s="92">
        <f t="array" ref="X201">+IFERROR(ROUND(INDEX(FCSTSDV!$D$2:$N$674,MATCH(ok!$D201,FCSTSDV!$C$2:$C$674,0),MATCH(ok!X$3,FCSTSDV!$D$1:$N$1,0))/ok!$F201,1),0)</f>
        <v>0</v>
      </c>
      <c r="Y201" s="92">
        <f t="array" ref="Y201">+IFERROR(ROUND(INDEX(FCSTSDV!$D$2:$N$674,MATCH(ok!$D201,FCSTSDV!$C$2:$C$674,0),MATCH(ok!Y$3,FCSTSDV!$D$1:$N$1,0))/ok!$F201,1),0)</f>
        <v>0</v>
      </c>
      <c r="Z201" s="92">
        <f t="array" ref="Z201">+IFERROR(ROUND(INDEX(FCSTSDV!$D$2:$N$674,MATCH(ok!$D201,FCSTSDV!$C$2:$C$674,0),MATCH(ok!Z$3,FCSTSDV!$D$1:$N$1,0))/ok!$F201,1),0)</f>
        <v>0</v>
      </c>
      <c r="AA201" s="92">
        <f t="array" ref="AA201">+IFERROR(ROUND(INDEX(FCSTSDV!$D$2:$N$674,MATCH(ok!$D201,FCSTSDV!$C$2:$C$674,0),MATCH(ok!AA$3,FCSTSDV!$D$1:$N$1,0))/ok!$F201,1),0)</f>
        <v>0</v>
      </c>
      <c r="AB201" s="92">
        <f t="array" ref="AB201">+IFERROR(ROUND(INDEX(FCSTSDV!$D$2:$N$674,MATCH(ok!$D201,FCSTSDV!$C$2:$C$674,0),MATCH(ok!AB$3,FCSTSDV!$D$1:$N$1,0))/ok!$F201,1),0)</f>
        <v>0</v>
      </c>
      <c r="AC201" s="92">
        <f t="array" ref="AC201">+IFERROR(ROUND(INDEX(FCSTSDV!$D$2:$N$674,MATCH(ok!$D201,FCSTSDV!$C$2:$C$674,0),MATCH(ok!AC$3,FCSTSDV!$D$1:$N$1,0))/ok!$F201,1),0)</f>
        <v>0</v>
      </c>
      <c r="AD201" s="92">
        <f t="array" ref="AD201">+IFERROR(ROUND(INDEX(FCSTSDV!$D$2:$N$674,MATCH(ok!$D201,FCSTSDV!$C$2:$C$674,0),MATCH(ok!AD$3,FCSTSDV!$D$1:$N$1,0))/ok!$F201,1),0)</f>
        <v>0</v>
      </c>
      <c r="AE201" s="92">
        <f t="array" ref="AE201">+IFERROR(ROUND(INDEX(FCSTSDV!$D$2:$N$674,MATCH(ok!$D201,FCSTSDV!$C$2:$C$674,0),MATCH(ok!AE$3,FCSTSDV!$D$1:$N$1,0))/ok!$F201,1),0)</f>
        <v>0</v>
      </c>
      <c r="AF201" s="92">
        <f t="array" ref="AF201">+IFERROR(ROUND(INDEX(FCSTSDV!$D$2:$N$674,MATCH(ok!$D201,FCSTSDV!$C$2:$C$674,0),MATCH(ok!AF$3,FCSTSDV!$D$1:$N$1,0))/ok!$F201,1),0)</f>
        <v>0</v>
      </c>
      <c r="AG201" s="92">
        <f t="array" ref="AG201">+IFERROR(ROUND(INDEX(FCSTSDV!$D$2:$N$674,MATCH(ok!$D201,FCSTSDV!$C$2:$C$674,0),MATCH(ok!AG$3,FCSTSDV!$D$1:$N$1,0))/ok!$F201,1),0)</f>
        <v>0</v>
      </c>
    </row>
    <row r="202" spans="1:33" ht="20.100000000000001" customHeight="1">
      <c r="A202" s="807"/>
      <c r="B202" s="792"/>
      <c r="C202" s="241"/>
      <c r="D202" s="52" t="s">
        <v>175</v>
      </c>
      <c r="E202" s="205" t="str">
        <f>+E201</f>
        <v>5T(77mm)*47mm key 5.5</v>
      </c>
      <c r="F202" s="53" t="s">
        <v>43</v>
      </c>
      <c r="G202" s="242"/>
      <c r="H202" s="242"/>
      <c r="I202" s="782"/>
      <c r="J202" s="263">
        <f>+J200+J201</f>
        <v>0</v>
      </c>
      <c r="K202" s="90" t="e">
        <f>+$I$200+$J$202-SUM(K200:K201)</f>
        <v>#REF!</v>
      </c>
      <c r="L202" s="90" t="e">
        <f>+$I$200+$J$202-SUM(L200:L201)</f>
        <v>#REF!</v>
      </c>
      <c r="M202" s="90" t="e">
        <f>+$I$200+$J$202-SUM(M200:M201)</f>
        <v>#REF!</v>
      </c>
      <c r="N202" s="90" t="e">
        <f t="shared" ref="N202:W202" si="54">+$I$200+$J$202-SUM(N200:N201)</f>
        <v>#REF!</v>
      </c>
      <c r="O202" s="90" t="e">
        <f t="shared" si="54"/>
        <v>#REF!</v>
      </c>
      <c r="P202" s="90" t="e">
        <f t="shared" si="54"/>
        <v>#REF!</v>
      </c>
      <c r="Q202" s="90" t="e">
        <f t="shared" si="54"/>
        <v>#REF!</v>
      </c>
      <c r="R202" s="90" t="e">
        <f t="shared" si="54"/>
        <v>#REF!</v>
      </c>
      <c r="S202" s="90" t="e">
        <f t="shared" si="54"/>
        <v>#REF!</v>
      </c>
      <c r="T202" s="90" t="e">
        <f t="shared" si="54"/>
        <v>#REF!</v>
      </c>
      <c r="U202" s="90" t="e">
        <f t="shared" si="54"/>
        <v>#REF!</v>
      </c>
      <c r="V202" s="90" t="e">
        <f t="shared" si="54"/>
        <v>#REF!</v>
      </c>
      <c r="W202" s="90" t="e">
        <f t="shared" si="54"/>
        <v>#REF!</v>
      </c>
      <c r="X202" s="90" t="e">
        <f>+W202-SUM(X200:X201)</f>
        <v>#REF!</v>
      </c>
      <c r="Y202" s="90" t="e">
        <f>+X202-SUM(Y200:Y201)</f>
        <v>#REF!</v>
      </c>
      <c r="Z202" s="90" t="e">
        <f t="shared" ref="Z202:AG202" si="55">+Y202-SUM(Z200:Z201)</f>
        <v>#REF!</v>
      </c>
      <c r="AA202" s="90" t="e">
        <f t="shared" si="55"/>
        <v>#REF!</v>
      </c>
      <c r="AB202" s="90" t="e">
        <f t="shared" si="55"/>
        <v>#REF!</v>
      </c>
      <c r="AC202" s="90" t="e">
        <f t="shared" si="55"/>
        <v>#REF!</v>
      </c>
      <c r="AD202" s="90" t="e">
        <f t="shared" si="55"/>
        <v>#REF!</v>
      </c>
      <c r="AE202" s="90" t="e">
        <f t="shared" si="55"/>
        <v>#REF!</v>
      </c>
      <c r="AF202" s="90" t="e">
        <f t="shared" si="55"/>
        <v>#REF!</v>
      </c>
      <c r="AG202" s="90" t="e">
        <f t="shared" si="55"/>
        <v>#REF!</v>
      </c>
    </row>
    <row r="203" spans="1:33" ht="20.100000000000001" customHeight="1">
      <c r="A203" s="806" t="s">
        <v>172</v>
      </c>
      <c r="B203" s="791" t="s">
        <v>203</v>
      </c>
      <c r="C203" s="243"/>
      <c r="D203" s="132" t="s">
        <v>28</v>
      </c>
      <c r="E203" s="244" t="s">
        <v>203</v>
      </c>
      <c r="F203" s="133">
        <v>2500</v>
      </c>
      <c r="G203" s="238"/>
      <c r="H203" s="238"/>
      <c r="I203" s="781" t="e">
        <f>+VLOOKUP(B203,Sheet2!$B$3:$C$189,2,0)</f>
        <v>#REF!</v>
      </c>
      <c r="J203" s="79">
        <f>+IF(SUM(K203:L203)&lt;&gt;$N$3,ROUND(IFERROR(VLOOKUP(D203,FCSTSDV!$C$2:$C$285,2,0),0)/ok!F203+0,0),0)</f>
        <v>0</v>
      </c>
      <c r="K203" s="99">
        <f t="array" ref="K203">+IFERROR(ROUND(INDEX(FCSTSDV!$D$2:$N$674,MATCH(ok!$D203,FCSTSDV!$C$2:$C$674,0),MATCH(ok!K$3,FCSTSDV!$D$1:$N$1,0))/ok!$F203,1),0)</f>
        <v>0</v>
      </c>
      <c r="L203" s="99">
        <f t="array" ref="L203">+IFERROR(ROUND(INDEX(FCSTSDV!$D$2:$N$674,MATCH(ok!$D203,FCSTSDV!$C$2:$C$674,0),MATCH(ok!L$3,FCSTSDV!$D$1:$N$1,0))/ok!$F203,1),0)</f>
        <v>0</v>
      </c>
      <c r="M203" s="99">
        <f t="array" ref="M203">+IFERROR(ROUND(INDEX(FCSTSDV!$D$2:$N$674,MATCH(ok!$D203,FCSTSDV!$C$2:$C$674,0),MATCH(ok!M$3,FCSTSDV!$D$1:$N$1,0))/ok!$F203,1),0)</f>
        <v>0</v>
      </c>
      <c r="N203" s="99">
        <f t="array" ref="N203">+IFERROR(ROUND(INDEX(FCSTSDV!$D$2:$N$674,MATCH(ok!$D203,FCSTSDV!$C$2:$C$674,0),MATCH(ok!N$3,FCSTSDV!$D$1:$N$1,0))/ok!$F203,1),0)</f>
        <v>0</v>
      </c>
      <c r="O203" s="99">
        <f t="array" ref="O203">+IFERROR(ROUND(INDEX(FCSTSDV!$D$2:$N$674,MATCH(ok!$D203,FCSTSDV!$C$2:$C$674,0),MATCH(ok!O$3,FCSTSDV!$D$1:$N$1,0))/ok!$F203,1),0)</f>
        <v>0</v>
      </c>
      <c r="P203" s="99">
        <f t="array" ref="P203">+IFERROR(ROUND(INDEX(FCSTSDV!$D$2:$N$674,MATCH(ok!$D203,FCSTSDV!$C$2:$C$674,0),MATCH(ok!P$3,FCSTSDV!$D$1:$N$1,0))/ok!$F203,1),0)</f>
        <v>0</v>
      </c>
      <c r="Q203" s="99">
        <f t="array" ref="Q203">+IFERROR(ROUND(INDEX(FCSTSDV!$D$2:$N$674,MATCH(ok!$D203,FCSTSDV!$C$2:$C$674,0),MATCH(ok!Q$3,FCSTSDV!$D$1:$N$1,0))/ok!$F203,1),0)</f>
        <v>0</v>
      </c>
      <c r="R203" s="99">
        <f t="array" ref="R203">+IFERROR(ROUND(INDEX(FCSTSDV!$D$2:$N$674,MATCH(ok!$D203,FCSTSDV!$C$2:$C$674,0),MATCH(ok!R$3,FCSTSDV!$D$1:$N$1,0))/ok!$F203,1),0)</f>
        <v>0</v>
      </c>
      <c r="S203" s="99">
        <f t="array" ref="S203">+IFERROR(ROUND(INDEX(FCSTSDV!$D$2:$N$674,MATCH(ok!$D203,FCSTSDV!$C$2:$C$674,0),MATCH(ok!S$3,FCSTSDV!$D$1:$N$1,0))/ok!$F203,1),0)</f>
        <v>0</v>
      </c>
      <c r="T203" s="99">
        <f t="array" ref="T203">+IFERROR(ROUND(INDEX(FCSTSDV!$D$2:$N$674,MATCH(ok!$D203,FCSTSDV!$C$2:$C$674,0),MATCH(ok!T$3,FCSTSDV!$D$1:$N$1,0))/ok!$F203,1),0)</f>
        <v>0</v>
      </c>
      <c r="U203" s="99">
        <f t="array" ref="U203">+IFERROR(ROUND(INDEX(FCSTSDV!$D$2:$N$674,MATCH(ok!$D203,FCSTSDV!$C$2:$C$674,0),MATCH(ok!U$3,FCSTSDV!$D$1:$N$1,0))/ok!$F203,1),0)</f>
        <v>0</v>
      </c>
      <c r="V203" s="99">
        <f t="array" ref="V203">+IFERROR(ROUND(INDEX(FCSTSDV!$D$2:$N$674,MATCH(ok!$D203,FCSTSDV!$C$2:$C$674,0),MATCH(ok!V$3,FCSTSDV!$D$1:$N$1,0))/ok!$F203,1),0)</f>
        <v>0</v>
      </c>
      <c r="W203" s="99">
        <f t="array" ref="W203">+IFERROR(ROUND(INDEX(FCSTSDV!$D$2:$N$674,MATCH(ok!$D203,FCSTSDV!$C$2:$C$674,0),MATCH(ok!W$3,FCSTSDV!$D$1:$N$1,0))/ok!$F203,1),0)</f>
        <v>0</v>
      </c>
      <c r="X203" s="99">
        <f t="array" ref="X203">+IFERROR(ROUND(INDEX(FCSTSDV!$D$2:$N$674,MATCH(ok!$D203,FCSTSDV!$C$2:$C$674,0),MATCH(ok!X$3,FCSTSDV!$D$1:$N$1,0))/ok!$F203,1),0)</f>
        <v>0</v>
      </c>
      <c r="Y203" s="99">
        <f t="array" ref="Y203">+IFERROR(ROUND(INDEX(FCSTSDV!$D$2:$N$674,MATCH(ok!$D203,FCSTSDV!$C$2:$C$674,0),MATCH(ok!Y$3,FCSTSDV!$D$1:$N$1,0))/ok!$F203,1),0)</f>
        <v>0</v>
      </c>
      <c r="Z203" s="99">
        <f t="array" ref="Z203">+IFERROR(ROUND(INDEX(FCSTSDV!$D$2:$N$674,MATCH(ok!$D203,FCSTSDV!$C$2:$C$674,0),MATCH(ok!Z$3,FCSTSDV!$D$1:$N$1,0))/ok!$F203,1),0)</f>
        <v>0</v>
      </c>
      <c r="AA203" s="99">
        <f t="array" ref="AA203">+IFERROR(ROUND(INDEX(FCSTSDV!$D$2:$N$674,MATCH(ok!$D203,FCSTSDV!$C$2:$C$674,0),MATCH(ok!AA$3,FCSTSDV!$D$1:$N$1,0))/ok!$F203,1),0)</f>
        <v>0</v>
      </c>
      <c r="AB203" s="99">
        <f t="array" ref="AB203">+IFERROR(ROUND(INDEX(FCSTSDV!$D$2:$N$674,MATCH(ok!$D203,FCSTSDV!$C$2:$C$674,0),MATCH(ok!AB$3,FCSTSDV!$D$1:$N$1,0))/ok!$F203,1),0)</f>
        <v>0</v>
      </c>
      <c r="AC203" s="99">
        <f t="array" ref="AC203">+IFERROR(ROUND(INDEX(FCSTSDV!$D$2:$N$674,MATCH(ok!$D203,FCSTSDV!$C$2:$C$674,0),MATCH(ok!AC$3,FCSTSDV!$D$1:$N$1,0))/ok!$F203,1),0)</f>
        <v>0</v>
      </c>
      <c r="AD203" s="99">
        <f t="array" ref="AD203">+IFERROR(ROUND(INDEX(FCSTSDV!$D$2:$N$674,MATCH(ok!$D203,FCSTSDV!$C$2:$C$674,0),MATCH(ok!AD$3,FCSTSDV!$D$1:$N$1,0))/ok!$F203,1),0)</f>
        <v>0</v>
      </c>
      <c r="AE203" s="99">
        <f t="array" ref="AE203">+IFERROR(ROUND(INDEX(FCSTSDV!$D$2:$N$674,MATCH(ok!$D203,FCSTSDV!$C$2:$C$674,0),MATCH(ok!AE$3,FCSTSDV!$D$1:$N$1,0))/ok!$F203,1),0)</f>
        <v>0</v>
      </c>
      <c r="AF203" s="99">
        <f t="array" ref="AF203">+IFERROR(ROUND(INDEX(FCSTSDV!$D$2:$N$674,MATCH(ok!$D203,FCSTSDV!$C$2:$C$674,0),MATCH(ok!AF$3,FCSTSDV!$D$1:$N$1,0))/ok!$F203,1),0)</f>
        <v>0</v>
      </c>
      <c r="AG203" s="99">
        <f t="array" ref="AG203">+IFERROR(ROUND(INDEX(FCSTSDV!$D$2:$N$674,MATCH(ok!$D203,FCSTSDV!$C$2:$C$674,0),MATCH(ok!AG$3,FCSTSDV!$D$1:$N$1,0))/ok!$F203,1),0)</f>
        <v>0</v>
      </c>
    </row>
    <row r="204" spans="1:33" ht="20.100000000000001" customHeight="1">
      <c r="A204" s="807"/>
      <c r="B204" s="792"/>
      <c r="C204" s="245"/>
      <c r="D204" s="52"/>
      <c r="E204" s="286" t="str">
        <f>+E203</f>
        <v xml:space="preserve"> 5T(77mm) 63mm key 5.5</v>
      </c>
      <c r="F204" s="53"/>
      <c r="G204" s="242"/>
      <c r="H204" s="242"/>
      <c r="I204" s="782"/>
      <c r="J204" s="285">
        <f>+J203</f>
        <v>0</v>
      </c>
      <c r="K204" s="90" t="e">
        <f>+$I$203+$J$204-K203</f>
        <v>#REF!</v>
      </c>
      <c r="L204" s="90" t="e">
        <f t="shared" ref="L204:W204" si="56">+$I$203+$J$204-L203</f>
        <v>#REF!</v>
      </c>
      <c r="M204" s="90" t="e">
        <f t="shared" si="56"/>
        <v>#REF!</v>
      </c>
      <c r="N204" s="90" t="e">
        <f t="shared" si="56"/>
        <v>#REF!</v>
      </c>
      <c r="O204" s="90" t="e">
        <f t="shared" si="56"/>
        <v>#REF!</v>
      </c>
      <c r="P204" s="90" t="e">
        <f t="shared" si="56"/>
        <v>#REF!</v>
      </c>
      <c r="Q204" s="90" t="e">
        <f t="shared" si="56"/>
        <v>#REF!</v>
      </c>
      <c r="R204" s="90" t="e">
        <f t="shared" si="56"/>
        <v>#REF!</v>
      </c>
      <c r="S204" s="90" t="e">
        <f t="shared" si="56"/>
        <v>#REF!</v>
      </c>
      <c r="T204" s="90" t="e">
        <f t="shared" si="56"/>
        <v>#REF!</v>
      </c>
      <c r="U204" s="90" t="e">
        <f t="shared" si="56"/>
        <v>#REF!</v>
      </c>
      <c r="V204" s="90" t="e">
        <f t="shared" si="56"/>
        <v>#REF!</v>
      </c>
      <c r="W204" s="90" t="e">
        <f t="shared" si="56"/>
        <v>#REF!</v>
      </c>
      <c r="X204" s="90" t="e">
        <f t="shared" ref="X204:AG204" si="57">+W204-X203</f>
        <v>#REF!</v>
      </c>
      <c r="Y204" s="90" t="e">
        <f t="shared" si="57"/>
        <v>#REF!</v>
      </c>
      <c r="Z204" s="90" t="e">
        <f t="shared" si="57"/>
        <v>#REF!</v>
      </c>
      <c r="AA204" s="90" t="e">
        <f t="shared" si="57"/>
        <v>#REF!</v>
      </c>
      <c r="AB204" s="90" t="e">
        <f t="shared" si="57"/>
        <v>#REF!</v>
      </c>
      <c r="AC204" s="90" t="e">
        <f t="shared" si="57"/>
        <v>#REF!</v>
      </c>
      <c r="AD204" s="90" t="e">
        <f t="shared" si="57"/>
        <v>#REF!</v>
      </c>
      <c r="AE204" s="90" t="e">
        <f t="shared" si="57"/>
        <v>#REF!</v>
      </c>
      <c r="AF204" s="90" t="e">
        <f t="shared" si="57"/>
        <v>#REF!</v>
      </c>
      <c r="AG204" s="90" t="e">
        <f t="shared" si="57"/>
        <v>#REF!</v>
      </c>
    </row>
    <row r="205" spans="1:33" ht="20.100000000000001" customHeight="1">
      <c r="A205" s="806" t="s">
        <v>172</v>
      </c>
      <c r="B205" s="791" t="s">
        <v>204</v>
      </c>
      <c r="C205" s="243"/>
      <c r="D205" s="132" t="s">
        <v>27</v>
      </c>
      <c r="E205" s="244" t="s">
        <v>204</v>
      </c>
      <c r="F205" s="133">
        <v>2500</v>
      </c>
      <c r="G205" s="238"/>
      <c r="H205" s="248"/>
      <c r="I205" s="781" t="e">
        <f>+VLOOKUP(B205,Sheet2!$B$3:$C$189,2,0)</f>
        <v>#REF!</v>
      </c>
      <c r="J205" s="79">
        <f>+IF(SUM(K205:L205)&lt;&gt;$N$3,ROUND(IFERROR(VLOOKUP(D205,FCSTSDV!$C$2:$C$285,2,0),0)/ok!F205+0,0),0)</f>
        <v>0</v>
      </c>
      <c r="K205" s="99">
        <f t="array" ref="K205">+IFERROR(ROUND(INDEX(FCSTSDV!$D$2:$N$674,MATCH(ok!$D205,FCSTSDV!$C$2:$C$674,0),MATCH(ok!K$3,FCSTSDV!$D$1:$N$1,0))/ok!$F205,1),0)</f>
        <v>0</v>
      </c>
      <c r="L205" s="99">
        <f t="array" ref="L205">+IFERROR(ROUND(INDEX(FCSTSDV!$D$2:$N$674,MATCH(ok!$D205,FCSTSDV!$C$2:$C$674,0),MATCH(ok!L$3,FCSTSDV!$D$1:$N$1,0))/ok!$F205,1),0)</f>
        <v>0</v>
      </c>
      <c r="M205" s="99">
        <f t="array" ref="M205">+IFERROR(ROUND(INDEX(FCSTSDV!$D$2:$N$674,MATCH(ok!$D205,FCSTSDV!$C$2:$C$674,0),MATCH(ok!M$3,FCSTSDV!$D$1:$N$1,0))/ok!$F205,1),0)</f>
        <v>0</v>
      </c>
      <c r="N205" s="99">
        <f t="array" ref="N205">+IFERROR(ROUND(INDEX(FCSTSDV!$D$2:$N$674,MATCH(ok!$D205,FCSTSDV!$C$2:$C$674,0),MATCH(ok!N$3,FCSTSDV!$D$1:$N$1,0))/ok!$F205,1),0)</f>
        <v>0</v>
      </c>
      <c r="O205" s="99">
        <f t="array" ref="O205">+IFERROR(ROUND(INDEX(FCSTSDV!$D$2:$N$674,MATCH(ok!$D205,FCSTSDV!$C$2:$C$674,0),MATCH(ok!O$3,FCSTSDV!$D$1:$N$1,0))/ok!$F205,1),0)</f>
        <v>0</v>
      </c>
      <c r="P205" s="99">
        <f t="array" ref="P205">+IFERROR(ROUND(INDEX(FCSTSDV!$D$2:$N$674,MATCH(ok!$D205,FCSTSDV!$C$2:$C$674,0),MATCH(ok!P$3,FCSTSDV!$D$1:$N$1,0))/ok!$F205,1),0)</f>
        <v>0</v>
      </c>
      <c r="Q205" s="99">
        <f t="array" ref="Q205">+IFERROR(ROUND(INDEX(FCSTSDV!$D$2:$N$674,MATCH(ok!$D205,FCSTSDV!$C$2:$C$674,0),MATCH(ok!Q$3,FCSTSDV!$D$1:$N$1,0))/ok!$F205,1),0)</f>
        <v>0</v>
      </c>
      <c r="R205" s="99">
        <f t="array" ref="R205">+IFERROR(ROUND(INDEX(FCSTSDV!$D$2:$N$674,MATCH(ok!$D205,FCSTSDV!$C$2:$C$674,0),MATCH(ok!R$3,FCSTSDV!$D$1:$N$1,0))/ok!$F205,1),0)</f>
        <v>0</v>
      </c>
      <c r="S205" s="99">
        <f t="array" ref="S205">+IFERROR(ROUND(INDEX(FCSTSDV!$D$2:$N$674,MATCH(ok!$D205,FCSTSDV!$C$2:$C$674,0),MATCH(ok!S$3,FCSTSDV!$D$1:$N$1,0))/ok!$F205,1),0)</f>
        <v>0</v>
      </c>
      <c r="T205" s="99">
        <f t="array" ref="T205">+IFERROR(ROUND(INDEX(FCSTSDV!$D$2:$N$674,MATCH(ok!$D205,FCSTSDV!$C$2:$C$674,0),MATCH(ok!T$3,FCSTSDV!$D$1:$N$1,0))/ok!$F205,1),0)</f>
        <v>0</v>
      </c>
      <c r="U205" s="99">
        <f t="array" ref="U205">+IFERROR(ROUND(INDEX(FCSTSDV!$D$2:$N$674,MATCH(ok!$D205,FCSTSDV!$C$2:$C$674,0),MATCH(ok!U$3,FCSTSDV!$D$1:$N$1,0))/ok!$F205,1),0)</f>
        <v>0</v>
      </c>
      <c r="V205" s="99">
        <f t="array" ref="V205">+IFERROR(ROUND(INDEX(FCSTSDV!$D$2:$N$674,MATCH(ok!$D205,FCSTSDV!$C$2:$C$674,0),MATCH(ok!V$3,FCSTSDV!$D$1:$N$1,0))/ok!$F205,1),0)</f>
        <v>0</v>
      </c>
      <c r="W205" s="99">
        <f t="array" ref="W205">+IFERROR(ROUND(INDEX(FCSTSDV!$D$2:$N$674,MATCH(ok!$D205,FCSTSDV!$C$2:$C$674,0),MATCH(ok!W$3,FCSTSDV!$D$1:$N$1,0))/ok!$F205,1),0)</f>
        <v>0</v>
      </c>
      <c r="X205" s="99">
        <f t="array" ref="X205">+IFERROR(ROUND(INDEX(FCSTSDV!$D$2:$N$674,MATCH(ok!$D205,FCSTSDV!$C$2:$C$674,0),MATCH(ok!X$3,FCSTSDV!$D$1:$N$1,0))/ok!$F205,1),0)</f>
        <v>0</v>
      </c>
      <c r="Y205" s="99">
        <f t="array" ref="Y205">+IFERROR(ROUND(INDEX(FCSTSDV!$D$2:$N$674,MATCH(ok!$D205,FCSTSDV!$C$2:$C$674,0),MATCH(ok!Y$3,FCSTSDV!$D$1:$N$1,0))/ok!$F205,1),0)</f>
        <v>0</v>
      </c>
      <c r="Z205" s="99">
        <f t="array" ref="Z205">+IFERROR(ROUND(INDEX(FCSTSDV!$D$2:$N$674,MATCH(ok!$D205,FCSTSDV!$C$2:$C$674,0),MATCH(ok!Z$3,FCSTSDV!$D$1:$N$1,0))/ok!$F205,1),0)</f>
        <v>0</v>
      </c>
      <c r="AA205" s="99">
        <f t="array" ref="AA205">+IFERROR(ROUND(INDEX(FCSTSDV!$D$2:$N$674,MATCH(ok!$D205,FCSTSDV!$C$2:$C$674,0),MATCH(ok!AA$3,FCSTSDV!$D$1:$N$1,0))/ok!$F205,1),0)</f>
        <v>0</v>
      </c>
      <c r="AB205" s="99">
        <f t="array" ref="AB205">+IFERROR(ROUND(INDEX(FCSTSDV!$D$2:$N$674,MATCH(ok!$D205,FCSTSDV!$C$2:$C$674,0),MATCH(ok!AB$3,FCSTSDV!$D$1:$N$1,0))/ok!$F205,1),0)</f>
        <v>0</v>
      </c>
      <c r="AC205" s="99">
        <f t="array" ref="AC205">+IFERROR(ROUND(INDEX(FCSTSDV!$D$2:$N$674,MATCH(ok!$D205,FCSTSDV!$C$2:$C$674,0),MATCH(ok!AC$3,FCSTSDV!$D$1:$N$1,0))/ok!$F205,1),0)</f>
        <v>0</v>
      </c>
      <c r="AD205" s="99">
        <f t="array" ref="AD205">+IFERROR(ROUND(INDEX(FCSTSDV!$D$2:$N$674,MATCH(ok!$D205,FCSTSDV!$C$2:$C$674,0),MATCH(ok!AD$3,FCSTSDV!$D$1:$N$1,0))/ok!$F205,1),0)</f>
        <v>0</v>
      </c>
      <c r="AE205" s="99">
        <f t="array" ref="AE205">+IFERROR(ROUND(INDEX(FCSTSDV!$D$2:$N$674,MATCH(ok!$D205,FCSTSDV!$C$2:$C$674,0),MATCH(ok!AE$3,FCSTSDV!$D$1:$N$1,0))/ok!$F205,1),0)</f>
        <v>0</v>
      </c>
      <c r="AF205" s="99">
        <f t="array" ref="AF205">+IFERROR(ROUND(INDEX(FCSTSDV!$D$2:$N$674,MATCH(ok!$D205,FCSTSDV!$C$2:$C$674,0),MATCH(ok!AF$3,FCSTSDV!$D$1:$N$1,0))/ok!$F205,1),0)</f>
        <v>0</v>
      </c>
      <c r="AG205" s="99">
        <f t="array" ref="AG205">+IFERROR(ROUND(INDEX(FCSTSDV!$D$2:$N$674,MATCH(ok!$D205,FCSTSDV!$C$2:$C$674,0),MATCH(ok!AG$3,FCSTSDV!$D$1:$N$1,0))/ok!$F205,1),0)</f>
        <v>0</v>
      </c>
    </row>
    <row r="206" spans="1:33" ht="20.100000000000001" customHeight="1">
      <c r="A206" s="813"/>
      <c r="B206" s="795"/>
      <c r="C206" s="287"/>
      <c r="D206" s="32" t="s">
        <v>205</v>
      </c>
      <c r="E206" s="246"/>
      <c r="F206" s="49">
        <v>2500</v>
      </c>
      <c r="G206" s="240"/>
      <c r="H206" s="253"/>
      <c r="I206" s="785"/>
      <c r="J206" s="79">
        <f>+IF(SUM(K206:L206)&lt;&gt;$N$3,ROUND(IFERROR(VLOOKUP(D206,FCSTSDV!$C$2:$C$285,2,0),0)/ok!F206+0,0),0)</f>
        <v>0</v>
      </c>
      <c r="K206" s="106"/>
      <c r="L206" s="106"/>
      <c r="M206" s="106"/>
      <c r="N206" s="106"/>
      <c r="O206" s="106"/>
      <c r="P206" s="106"/>
      <c r="Q206" s="106"/>
      <c r="R206" s="106"/>
      <c r="S206" s="99">
        <f t="array" ref="S206">+IFERROR(ROUND(INDEX(FCSTSDV!$D$2:$N$674,MATCH(ok!$D206,FCSTSDV!$C$2:$C$674,0),MATCH(ok!S$3,FCSTSDV!$D$1:$N$1,0))/ok!$F206,1),0)</f>
        <v>0</v>
      </c>
      <c r="T206" s="99">
        <f t="array" ref="T206">+IFERROR(ROUND(INDEX(FCSTSDV!$D$2:$N$674,MATCH(ok!$D206,FCSTSDV!$C$2:$C$674,0),MATCH(ok!T$3,FCSTSDV!$D$1:$N$1,0))/ok!$F206,1),0)</f>
        <v>0</v>
      </c>
      <c r="U206" s="99">
        <f t="array" ref="U206">+IFERROR(ROUND(INDEX(FCSTSDV!$D$2:$N$674,MATCH(ok!$D206,FCSTSDV!$C$2:$C$674,0),MATCH(ok!U$3,FCSTSDV!$D$1:$N$1,0))/ok!$F206,1),0)</f>
        <v>0</v>
      </c>
      <c r="V206" s="99">
        <f t="array" ref="V206">+IFERROR(ROUND(INDEX(FCSTSDV!$D$2:$N$674,MATCH(ok!$D206,FCSTSDV!$C$2:$C$674,0),MATCH(ok!V$3,FCSTSDV!$D$1:$N$1,0))/ok!$F206,1),0)</f>
        <v>0</v>
      </c>
      <c r="W206" s="99">
        <f t="array" ref="W206">+IFERROR(ROUND(INDEX(FCSTSDV!$D$2:$N$674,MATCH(ok!$D206,FCSTSDV!$C$2:$C$674,0),MATCH(ok!W$3,FCSTSDV!$D$1:$N$1,0))/ok!$F206,1),0)</f>
        <v>0</v>
      </c>
      <c r="X206" s="99">
        <f t="array" ref="X206">+IFERROR(ROUND(INDEX(FCSTSDV!$D$2:$N$674,MATCH(ok!$D206,FCSTSDV!$C$2:$C$674,0),MATCH(ok!X$3,FCSTSDV!$D$1:$N$1,0))/ok!$F206,1),0)</f>
        <v>0</v>
      </c>
      <c r="Y206" s="99">
        <f t="array" ref="Y206">+IFERROR(ROUND(INDEX(FCSTSDV!$D$2:$N$674,MATCH(ok!$D206,FCSTSDV!$C$2:$C$674,0),MATCH(ok!Y$3,FCSTSDV!$D$1:$N$1,0))/ok!$F206,1),0)</f>
        <v>0</v>
      </c>
      <c r="Z206" s="99">
        <f t="array" ref="Z206">+IFERROR(ROUND(INDEX(FCSTSDV!$D$2:$N$674,MATCH(ok!$D206,FCSTSDV!$C$2:$C$674,0),MATCH(ok!Z$3,FCSTSDV!$D$1:$N$1,0))/ok!$F206,1),0)</f>
        <v>0</v>
      </c>
      <c r="AA206" s="99">
        <f t="array" ref="AA206">+IFERROR(ROUND(INDEX(FCSTSDV!$D$2:$N$674,MATCH(ok!$D206,FCSTSDV!$C$2:$C$674,0),MATCH(ok!AA$3,FCSTSDV!$D$1:$N$1,0))/ok!$F206,1),0)</f>
        <v>0</v>
      </c>
      <c r="AB206" s="99">
        <f t="array" ref="AB206">+IFERROR(ROUND(INDEX(FCSTSDV!$D$2:$N$674,MATCH(ok!$D206,FCSTSDV!$C$2:$C$674,0),MATCH(ok!AB$3,FCSTSDV!$D$1:$N$1,0))/ok!$F206,1),0)</f>
        <v>0</v>
      </c>
      <c r="AC206" s="99">
        <f t="array" ref="AC206">+IFERROR(ROUND(INDEX(FCSTSDV!$D$2:$N$674,MATCH(ok!$D206,FCSTSDV!$C$2:$C$674,0),MATCH(ok!AC$3,FCSTSDV!$D$1:$N$1,0))/ok!$F206,1),0)</f>
        <v>0</v>
      </c>
      <c r="AD206" s="99">
        <f t="array" ref="AD206">+IFERROR(ROUND(INDEX(FCSTSDV!$D$2:$N$674,MATCH(ok!$D206,FCSTSDV!$C$2:$C$674,0),MATCH(ok!AD$3,FCSTSDV!$D$1:$N$1,0))/ok!$F206,1),0)</f>
        <v>0</v>
      </c>
      <c r="AE206" s="99">
        <f t="array" ref="AE206">+IFERROR(ROUND(INDEX(FCSTSDV!$D$2:$N$674,MATCH(ok!$D206,FCSTSDV!$C$2:$C$674,0),MATCH(ok!AE$3,FCSTSDV!$D$1:$N$1,0))/ok!$F206,1),0)</f>
        <v>0</v>
      </c>
      <c r="AF206" s="99">
        <f t="array" ref="AF206">+IFERROR(ROUND(INDEX(FCSTSDV!$D$2:$N$674,MATCH(ok!$D206,FCSTSDV!$C$2:$C$674,0),MATCH(ok!AF$3,FCSTSDV!$D$1:$N$1,0))/ok!$F206,1),0)</f>
        <v>0</v>
      </c>
      <c r="AG206" s="99">
        <f t="array" ref="AG206">+IFERROR(ROUND(INDEX(FCSTSDV!$D$2:$N$674,MATCH(ok!$D206,FCSTSDV!$C$2:$C$674,0),MATCH(ok!AG$3,FCSTSDV!$D$1:$N$1,0))/ok!$F206,1),0)</f>
        <v>0</v>
      </c>
    </row>
    <row r="207" spans="1:33" ht="20.100000000000001" customHeight="1">
      <c r="A207" s="813"/>
      <c r="B207" s="795"/>
      <c r="C207" s="287"/>
      <c r="D207" s="131" t="s">
        <v>206</v>
      </c>
      <c r="E207" s="288" t="str">
        <f>+E205</f>
        <v xml:space="preserve"> 5T(77mm) 73mm key 5.5</v>
      </c>
      <c r="F207" s="47">
        <v>2500</v>
      </c>
      <c r="G207" s="240"/>
      <c r="H207" s="253"/>
      <c r="I207" s="785"/>
      <c r="J207" s="81">
        <f>+IF(SUM(K207:L207)&lt;&gt;$N$3,ROUND(IFERROR(VLOOKUP(D207,FCSTSDV!$C$2:$C$285,2,0),0)/ok!F207+0,0),0)</f>
        <v>0</v>
      </c>
      <c r="K207" s="92">
        <f t="array" ref="K207">+IFERROR(ROUND(INDEX(FCSTSDV!$D$2:$N$674,MATCH(ok!$D207,FCSTSDV!$C$2:$C$674,0),MATCH(ok!K$3,FCSTSDV!$D$1:$N$1,0))/ok!$F207,1),0)</f>
        <v>0</v>
      </c>
      <c r="L207" s="92">
        <f t="array" ref="L207">+IFERROR(ROUND(INDEX(FCSTSDV!$D$2:$N$674,MATCH(ok!$D207,FCSTSDV!$C$2:$C$674,0),MATCH(ok!L$3,FCSTSDV!$D$1:$N$1,0))/ok!$F207,1),0)</f>
        <v>0</v>
      </c>
      <c r="M207" s="92">
        <f t="array" ref="M207">+IFERROR(ROUND(INDEX(FCSTSDV!$D$2:$N$674,MATCH(ok!$D207,FCSTSDV!$C$2:$C$674,0),MATCH(ok!M$3,FCSTSDV!$D$1:$N$1,0))/ok!$F207,1),0)</f>
        <v>0</v>
      </c>
      <c r="N207" s="92">
        <f t="array" ref="N207">+IFERROR(ROUND(INDEX(FCSTSDV!$D$2:$N$674,MATCH(ok!$D207,FCSTSDV!$C$2:$C$674,0),MATCH(ok!N$3,FCSTSDV!$D$1:$N$1,0))/ok!$F207,1),0)</f>
        <v>0</v>
      </c>
      <c r="O207" s="92">
        <f t="array" ref="O207">+IFERROR(ROUND(INDEX(FCSTSDV!$D$2:$N$674,MATCH(ok!$D207,FCSTSDV!$C$2:$C$674,0),MATCH(ok!O$3,FCSTSDV!$D$1:$N$1,0))/ok!$F207,1),0)</f>
        <v>0</v>
      </c>
      <c r="P207" s="92">
        <f t="array" ref="P207">+IFERROR(ROUND(INDEX(FCSTSDV!$D$2:$N$674,MATCH(ok!$D207,FCSTSDV!$C$2:$C$674,0),MATCH(ok!P$3,FCSTSDV!$D$1:$N$1,0))/ok!$F207,1),0)</f>
        <v>0</v>
      </c>
      <c r="Q207" s="92">
        <f t="array" ref="Q207">+IFERROR(ROUND(INDEX(FCSTSDV!$D$2:$N$674,MATCH(ok!$D207,FCSTSDV!$C$2:$C$674,0),MATCH(ok!Q$3,FCSTSDV!$D$1:$N$1,0))/ok!$F207,1),0)</f>
        <v>0</v>
      </c>
      <c r="R207" s="92">
        <f t="array" ref="R207">+IFERROR(ROUND(INDEX(FCSTSDV!$D$2:$N$674,MATCH(ok!$D207,FCSTSDV!$C$2:$C$674,0),MATCH(ok!R$3,FCSTSDV!$D$1:$N$1,0))/ok!$F207,1),0)</f>
        <v>0</v>
      </c>
      <c r="S207" s="92">
        <f t="array" ref="S207">+IFERROR(ROUND(INDEX(FCSTSDV!$D$2:$N$674,MATCH(ok!$D207,FCSTSDV!$C$2:$C$674,0),MATCH(ok!S$3,FCSTSDV!$D$1:$N$1,0))/ok!$F207,1),0)</f>
        <v>0</v>
      </c>
      <c r="T207" s="92">
        <f t="array" ref="T207">+IFERROR(ROUND(INDEX(FCSTSDV!$D$2:$N$674,MATCH(ok!$D207,FCSTSDV!$C$2:$C$674,0),MATCH(ok!T$3,FCSTSDV!$D$1:$N$1,0))/ok!$F207,1),0)</f>
        <v>0</v>
      </c>
      <c r="U207" s="92">
        <f t="array" ref="U207">+IFERROR(ROUND(INDEX(FCSTSDV!$D$2:$N$674,MATCH(ok!$D207,FCSTSDV!$C$2:$C$674,0),MATCH(ok!U$3,FCSTSDV!$D$1:$N$1,0))/ok!$F207,1),0)</f>
        <v>0</v>
      </c>
      <c r="V207" s="92">
        <f t="array" ref="V207">+IFERROR(ROUND(INDEX(FCSTSDV!$D$2:$N$674,MATCH(ok!$D207,FCSTSDV!$C$2:$C$674,0),MATCH(ok!V$3,FCSTSDV!$D$1:$N$1,0))/ok!$F207,1),0)</f>
        <v>0</v>
      </c>
      <c r="W207" s="92">
        <f t="array" ref="W207">+IFERROR(ROUND(INDEX(FCSTSDV!$D$2:$N$674,MATCH(ok!$D207,FCSTSDV!$C$2:$C$674,0),MATCH(ok!W$3,FCSTSDV!$D$1:$N$1,0))/ok!$F207,1),0)</f>
        <v>0</v>
      </c>
      <c r="X207" s="92">
        <f t="array" ref="X207">+IFERROR(ROUND(INDEX(FCSTSDV!$D$2:$N$674,MATCH(ok!$D207,FCSTSDV!$C$2:$C$674,0),MATCH(ok!X$3,FCSTSDV!$D$1:$N$1,0))/ok!$F207,1),0)</f>
        <v>0</v>
      </c>
      <c r="Y207" s="92">
        <f t="array" ref="Y207">+IFERROR(ROUND(INDEX(FCSTSDV!$D$2:$N$674,MATCH(ok!$D207,FCSTSDV!$C$2:$C$674,0),MATCH(ok!Y$3,FCSTSDV!$D$1:$N$1,0))/ok!$F207,1),0)</f>
        <v>0</v>
      </c>
      <c r="Z207" s="92">
        <f t="array" ref="Z207">+IFERROR(ROUND(INDEX(FCSTSDV!$D$2:$N$674,MATCH(ok!$D207,FCSTSDV!$C$2:$C$674,0),MATCH(ok!Z$3,FCSTSDV!$D$1:$N$1,0))/ok!$F207,1),0)</f>
        <v>0</v>
      </c>
      <c r="AA207" s="92">
        <f t="array" ref="AA207">+IFERROR(ROUND(INDEX(FCSTSDV!$D$2:$N$674,MATCH(ok!$D207,FCSTSDV!$C$2:$C$674,0),MATCH(ok!AA$3,FCSTSDV!$D$1:$N$1,0))/ok!$F207,1),0)</f>
        <v>0</v>
      </c>
      <c r="AB207" s="92">
        <f t="array" ref="AB207">+IFERROR(ROUND(INDEX(FCSTSDV!$D$2:$N$674,MATCH(ok!$D207,FCSTSDV!$C$2:$C$674,0),MATCH(ok!AB$3,FCSTSDV!$D$1:$N$1,0))/ok!$F207,1),0)</f>
        <v>0</v>
      </c>
      <c r="AC207" s="92">
        <f t="array" ref="AC207">+IFERROR(ROUND(INDEX(FCSTSDV!$D$2:$N$674,MATCH(ok!$D207,FCSTSDV!$C$2:$C$674,0),MATCH(ok!AC$3,FCSTSDV!$D$1:$N$1,0))/ok!$F207,1),0)</f>
        <v>0</v>
      </c>
      <c r="AD207" s="92">
        <f t="array" ref="AD207">+IFERROR(ROUND(INDEX(FCSTSDV!$D$2:$N$674,MATCH(ok!$D207,FCSTSDV!$C$2:$C$674,0),MATCH(ok!AD$3,FCSTSDV!$D$1:$N$1,0))/ok!$F207,1),0)</f>
        <v>0</v>
      </c>
      <c r="AE207" s="92">
        <f t="array" ref="AE207">+IFERROR(ROUND(INDEX(FCSTSDV!$D$2:$N$674,MATCH(ok!$D207,FCSTSDV!$C$2:$C$674,0),MATCH(ok!AE$3,FCSTSDV!$D$1:$N$1,0))/ok!$F207,1),0)</f>
        <v>0</v>
      </c>
      <c r="AF207" s="92">
        <f t="array" ref="AF207">+IFERROR(ROUND(INDEX(FCSTSDV!$D$2:$N$674,MATCH(ok!$D207,FCSTSDV!$C$2:$C$674,0),MATCH(ok!AF$3,FCSTSDV!$D$1:$N$1,0))/ok!$F207,1),0)</f>
        <v>0</v>
      </c>
      <c r="AG207" s="92">
        <f t="array" ref="AG207">+IFERROR(ROUND(INDEX(FCSTSDV!$D$2:$N$674,MATCH(ok!$D207,FCSTSDV!$C$2:$C$674,0),MATCH(ok!AG$3,FCSTSDV!$D$1:$N$1,0))/ok!$F207,1),0)</f>
        <v>0</v>
      </c>
    </row>
    <row r="208" spans="1:33" ht="20.100000000000001" customHeight="1">
      <c r="A208" s="807"/>
      <c r="B208" s="792"/>
      <c r="C208" s="245"/>
      <c r="D208" s="128"/>
      <c r="E208" s="288" t="str">
        <f>+E207</f>
        <v xml:space="preserve"> 5T(77mm) 73mm key 5.5</v>
      </c>
      <c r="F208" s="129"/>
      <c r="G208" s="242"/>
      <c r="H208" s="250"/>
      <c r="I208" s="782"/>
      <c r="J208" s="289">
        <f>+J205</f>
        <v>0</v>
      </c>
      <c r="K208" s="90" t="e">
        <f>+$I$205-$J$208-SUM(K205:K207)</f>
        <v>#REF!</v>
      </c>
      <c r="L208" s="90" t="e">
        <f>+$I$205-$J$208-SUM(L205:L207)</f>
        <v>#REF!</v>
      </c>
      <c r="M208" s="90" t="e">
        <f>+$I$205-$J$208-SUM(M205:M207)</f>
        <v>#REF!</v>
      </c>
      <c r="N208" s="90" t="e">
        <f t="shared" ref="N208:W208" si="58">+$I$205-$J$208-SUM(N205:N207)</f>
        <v>#REF!</v>
      </c>
      <c r="O208" s="90" t="e">
        <f t="shared" si="58"/>
        <v>#REF!</v>
      </c>
      <c r="P208" s="90" t="e">
        <f t="shared" si="58"/>
        <v>#REF!</v>
      </c>
      <c r="Q208" s="90" t="e">
        <f t="shared" si="58"/>
        <v>#REF!</v>
      </c>
      <c r="R208" s="90" t="e">
        <f t="shared" si="58"/>
        <v>#REF!</v>
      </c>
      <c r="S208" s="90" t="e">
        <f t="shared" si="58"/>
        <v>#REF!</v>
      </c>
      <c r="T208" s="90" t="e">
        <f t="shared" si="58"/>
        <v>#REF!</v>
      </c>
      <c r="U208" s="90" t="e">
        <f t="shared" si="58"/>
        <v>#REF!</v>
      </c>
      <c r="V208" s="90" t="e">
        <f t="shared" si="58"/>
        <v>#REF!</v>
      </c>
      <c r="W208" s="90" t="e">
        <f t="shared" si="58"/>
        <v>#REF!</v>
      </c>
      <c r="X208" s="90" t="e">
        <f>+W208-SUM(X205:X207)</f>
        <v>#REF!</v>
      </c>
      <c r="Y208" s="90" t="e">
        <f>+X208-SUM(Y205:Y207)</f>
        <v>#REF!</v>
      </c>
      <c r="Z208" s="90" t="e">
        <f t="shared" ref="Z208:AG208" si="59">+Y208-SUM(Z205:Z207)</f>
        <v>#REF!</v>
      </c>
      <c r="AA208" s="90" t="e">
        <f t="shared" si="59"/>
        <v>#REF!</v>
      </c>
      <c r="AB208" s="90" t="e">
        <f t="shared" si="59"/>
        <v>#REF!</v>
      </c>
      <c r="AC208" s="90" t="e">
        <f t="shared" si="59"/>
        <v>#REF!</v>
      </c>
      <c r="AD208" s="90" t="e">
        <f t="shared" si="59"/>
        <v>#REF!</v>
      </c>
      <c r="AE208" s="90" t="e">
        <f t="shared" si="59"/>
        <v>#REF!</v>
      </c>
      <c r="AF208" s="90" t="e">
        <f t="shared" si="59"/>
        <v>#REF!</v>
      </c>
      <c r="AG208" s="90" t="e">
        <f t="shared" si="59"/>
        <v>#REF!</v>
      </c>
    </row>
    <row r="209" spans="1:36" ht="20.100000000000001" customHeight="1">
      <c r="A209" s="1202" t="s">
        <v>172</v>
      </c>
      <c r="B209" s="1199" t="s">
        <v>207</v>
      </c>
      <c r="C209" s="243"/>
      <c r="D209" s="32" t="s">
        <v>208</v>
      </c>
      <c r="E209" s="246" t="s">
        <v>209</v>
      </c>
      <c r="F209" s="49">
        <v>2500</v>
      </c>
      <c r="G209" s="238"/>
      <c r="H209" s="248"/>
      <c r="I209" s="781">
        <v>0</v>
      </c>
      <c r="J209" s="79" t="e">
        <f ca="1">+IF(SUM(K209:L209)&lt;&gt;$N$3,ROUND(IFERROR(VLOOKUP(D209,FCSTSDV!$C$2:$C$285,2,0),0)/ok!F209+0,0),0)</f>
        <v>#DIV/0!</v>
      </c>
      <c r="K209" s="79" t="e">
        <f ca="1">+IF(SUM(L209:M209)&lt;&gt;$N$3,ROUND(IFERROR(VLOOKUP(E209,FCSTSDV!$C$2:$C$285,2,0),0)/ok!G209+0,0),0)</f>
        <v>#DIV/0!</v>
      </c>
      <c r="L209" s="79" t="e">
        <f ca="1">+IF(SUM(M209:N209)&lt;&gt;$N$3,ROUND(IFERROR(VLOOKUP(F209,FCSTSDV!$C$2:$C$285,2,0),0)/ok!H209+0,0),0)</f>
        <v>#DIV/0!</v>
      </c>
      <c r="M209" s="79" t="e">
        <f ca="1">+IF(SUM(N209:O209)&lt;&gt;$N$3,ROUND(IFERROR(VLOOKUP(G209,FCSTSDV!$C$2:$C$285,2,0),0)/ok!I209+0,0),0)</f>
        <v>#DIV/0!</v>
      </c>
      <c r="N209" s="79" t="e">
        <f ca="1">+IF(SUM(O209:P209)&lt;&gt;$N$3,ROUND(IFERROR(VLOOKUP(H209,FCSTSDV!$C$2:$C$285,2,0),0)/ok!J209+0,0),0)</f>
        <v>#DIV/0!</v>
      </c>
      <c r="O209" s="79" t="e">
        <f ca="1">+IF(SUM(P209:Q209)&lt;&gt;$N$3,ROUND(IFERROR(VLOOKUP(I209,FCSTSDV!$C$2:$C$285,2,0),0)/ok!K209+0,0),0)</f>
        <v>#DIV/0!</v>
      </c>
      <c r="P209" s="79" t="e">
        <f ca="1">+IF(SUM(Q209:R209)&lt;&gt;$N$3,ROUND(IFERROR(VLOOKUP(J209,FCSTSDV!$C$2:$C$285,2,0),0)/ok!L209+0,0),0)</f>
        <v>#DIV/0!</v>
      </c>
      <c r="Q209" s="79" t="e">
        <f ca="1">+IF(SUM(R209:S209)&lt;&gt;$N$3,ROUND(IFERROR(VLOOKUP(K209,FCSTSDV!$C$2:$C$285,2,0),0)/ok!M209+0,0),0)</f>
        <v>#DIV/0!</v>
      </c>
      <c r="R209" s="79" t="e">
        <f ca="1">+IF(SUM(S209:T209)&lt;&gt;$N$3,ROUND(IFERROR(VLOOKUP(L209,FCSTSDV!$C$2:$C$285,2,0),0)/ok!N209+0,0),0)</f>
        <v>#DIV/0!</v>
      </c>
      <c r="S209" s="165">
        <f t="array" ref="S209">+IFERROR(ROUND(INDEX(FCSTSDV!$D$2:$N$674,MATCH(ok!$D209,FCSTSDV!$C$2:$C$674,0),MATCH(ok!S$3,FCSTSDV!$D$1:$N$1,0))/ok!$F209,1),0)</f>
        <v>0</v>
      </c>
      <c r="T209" s="165">
        <f t="array" ref="T209">+IFERROR(ROUND(INDEX(FCSTSDV!$D$2:$N$674,MATCH(ok!$D209,FCSTSDV!$C$2:$C$674,0),MATCH(ok!T$3,FCSTSDV!$D$1:$N$1,0))/ok!$F209,1),0)</f>
        <v>0</v>
      </c>
      <c r="U209" s="165">
        <f t="array" ref="U209">+IFERROR(ROUND(INDEX(FCSTSDV!$D$2:$N$674,MATCH(ok!$D209,FCSTSDV!$C$2:$C$674,0),MATCH(ok!U$3,FCSTSDV!$D$1:$N$1,0))/ok!$F209,1),0)</f>
        <v>0</v>
      </c>
      <c r="V209" s="165">
        <f t="array" ref="V209">+IFERROR(ROUND(INDEX(FCSTSDV!$D$2:$N$674,MATCH(ok!$D209,FCSTSDV!$C$2:$C$674,0),MATCH(ok!V$3,FCSTSDV!$D$1:$N$1,0))/ok!$F209,1),0)</f>
        <v>0</v>
      </c>
      <c r="W209" s="165">
        <f t="array" ref="W209">+IFERROR(ROUND(INDEX(FCSTSDV!$D$2:$N$674,MATCH(ok!$D209,FCSTSDV!$C$2:$C$674,0),MATCH(ok!W$3,FCSTSDV!$D$1:$N$1,0))/ok!$F209,1),0)</f>
        <v>0</v>
      </c>
      <c r="X209" s="165">
        <f t="array" ref="X209">+IFERROR(ROUND(INDEX(FCSTSDV!$D$2:$N$674,MATCH(ok!$D209,FCSTSDV!$C$2:$C$674,0),MATCH(ok!X$3,FCSTSDV!$D$1:$N$1,0))/ok!$F209,1),0)</f>
        <v>0</v>
      </c>
      <c r="Y209" s="165">
        <f t="array" ref="Y209">+IFERROR(ROUND(INDEX(FCSTSDV!$D$2:$N$674,MATCH(ok!$D209,FCSTSDV!$C$2:$C$674,0),MATCH(ok!Y$3,FCSTSDV!$D$1:$N$1,0))/ok!$F209,1),0)</f>
        <v>0</v>
      </c>
      <c r="Z209" s="165">
        <f t="array" ref="Z209">+IFERROR(ROUND(INDEX(FCSTSDV!$D$2:$N$674,MATCH(ok!$D209,FCSTSDV!$C$2:$C$674,0),MATCH(ok!Z$3,FCSTSDV!$D$1:$N$1,0))/ok!$F209,1),0)</f>
        <v>0</v>
      </c>
      <c r="AA209" s="165">
        <f t="array" ref="AA209">+IFERROR(ROUND(INDEX(FCSTSDV!$D$2:$N$674,MATCH(ok!$D209,FCSTSDV!$C$2:$C$674,0),MATCH(ok!AA$3,FCSTSDV!$D$1:$N$1,0))/ok!$F209,1),0)</f>
        <v>0</v>
      </c>
      <c r="AB209" s="165">
        <f t="array" ref="AB209">+IFERROR(ROUND(INDEX(FCSTSDV!$D$2:$N$674,MATCH(ok!$D209,FCSTSDV!$C$2:$C$674,0),MATCH(ok!AB$3,FCSTSDV!$D$1:$N$1,0))/ok!$F209,1),0)</f>
        <v>0</v>
      </c>
      <c r="AC209" s="165">
        <f t="array" ref="AC209">+IFERROR(ROUND(INDEX(FCSTSDV!$D$2:$N$674,MATCH(ok!$D209,FCSTSDV!$C$2:$C$674,0),MATCH(ok!AC$3,FCSTSDV!$D$1:$N$1,0))/ok!$F209,1),0)</f>
        <v>0</v>
      </c>
      <c r="AD209" s="165">
        <f t="array" ref="AD209">+IFERROR(ROUND(INDEX(FCSTSDV!$D$2:$N$674,MATCH(ok!$D209,FCSTSDV!$C$2:$C$674,0),MATCH(ok!AD$3,FCSTSDV!$D$1:$N$1,0))/ok!$F209,1),0)</f>
        <v>0</v>
      </c>
      <c r="AE209" s="165">
        <f t="array" ref="AE209">+IFERROR(ROUND(INDEX(FCSTSDV!$D$2:$N$674,MATCH(ok!$D209,FCSTSDV!$C$2:$C$674,0),MATCH(ok!AE$3,FCSTSDV!$D$1:$N$1,0))/ok!$F209,1),0)</f>
        <v>0</v>
      </c>
      <c r="AF209" s="165">
        <f t="array" ref="AF209">+IFERROR(ROUND(INDEX(FCSTSDV!$D$2:$N$674,MATCH(ok!$D209,FCSTSDV!$C$2:$C$674,0),MATCH(ok!AF$3,FCSTSDV!$D$1:$N$1,0))/ok!$F209,1),0)</f>
        <v>0</v>
      </c>
      <c r="AG209" s="165">
        <f t="array" ref="AG209">+IFERROR(ROUND(INDEX(FCSTSDV!$D$2:$N$674,MATCH(ok!$D209,FCSTSDV!$C$2:$C$674,0),MATCH(ok!AG$3,FCSTSDV!$D$1:$N$1,0))/ok!$F209,1),0)</f>
        <v>0</v>
      </c>
    </row>
    <row r="210" spans="1:36" ht="20.100000000000001" customHeight="1">
      <c r="A210" s="1203"/>
      <c r="B210" s="1200"/>
      <c r="C210" s="287"/>
      <c r="D210" s="32" t="s">
        <v>210</v>
      </c>
      <c r="E210" s="246"/>
      <c r="F210" s="49">
        <v>2500</v>
      </c>
      <c r="G210" s="240"/>
      <c r="H210" s="253"/>
      <c r="I210" s="785"/>
      <c r="J210" s="79">
        <f>+IF(SUM(K210:L210)&lt;&gt;$N$3,ROUND(IFERROR(VLOOKUP(D210,FCSTSDV!$C$2:$C$285,2,0),0)/ok!F210+0,0),0)</f>
        <v>0</v>
      </c>
      <c r="K210" s="158"/>
      <c r="L210" s="158"/>
      <c r="M210" s="158"/>
      <c r="N210" s="158"/>
      <c r="O210" s="158"/>
      <c r="P210" s="158"/>
      <c r="Q210" s="158"/>
      <c r="R210" s="158"/>
      <c r="S210" s="92">
        <f t="array" ref="S210">+IFERROR(ROUND(INDEX(FCSTSDV!$D$2:$N$674,MATCH(ok!$D210,FCSTSDV!$C$2:$C$674,0),MATCH(ok!S$3,FCSTSDV!$D$1:$N$1,0))/ok!$F210,1),0)</f>
        <v>0</v>
      </c>
      <c r="T210" s="92">
        <f t="array" ref="T210">+IFERROR(ROUND(INDEX(FCSTSDV!$D$2:$N$674,MATCH(ok!$D210,FCSTSDV!$C$2:$C$674,0),MATCH(ok!T$3,FCSTSDV!$D$1:$N$1,0))/ok!$F210,1),0)</f>
        <v>0</v>
      </c>
      <c r="U210" s="92">
        <f t="array" ref="U210">+IFERROR(ROUND(INDEX(FCSTSDV!$D$2:$N$674,MATCH(ok!$D210,FCSTSDV!$C$2:$C$674,0),MATCH(ok!U$3,FCSTSDV!$D$1:$N$1,0))/ok!$F210,1),0)</f>
        <v>0</v>
      </c>
      <c r="V210" s="92">
        <f t="array" ref="V210">+IFERROR(ROUND(INDEX(FCSTSDV!$D$2:$N$674,MATCH(ok!$D210,FCSTSDV!$C$2:$C$674,0),MATCH(ok!V$3,FCSTSDV!$D$1:$N$1,0))/ok!$F210,1),0)</f>
        <v>0</v>
      </c>
      <c r="W210" s="92">
        <f t="array" ref="W210">+IFERROR(ROUND(INDEX(FCSTSDV!$D$2:$N$674,MATCH(ok!$D210,FCSTSDV!$C$2:$C$674,0),MATCH(ok!W$3,FCSTSDV!$D$1:$N$1,0))/ok!$F210,1),0)</f>
        <v>0</v>
      </c>
      <c r="X210" s="92">
        <f t="array" ref="X210">+IFERROR(ROUND(INDEX(FCSTSDV!$D$2:$N$674,MATCH(ok!$D210,FCSTSDV!$C$2:$C$674,0),MATCH(ok!X$3,FCSTSDV!$D$1:$N$1,0))/ok!$F210,1),0)</f>
        <v>0</v>
      </c>
      <c r="Y210" s="92">
        <f t="array" ref="Y210">+IFERROR(ROUND(INDEX(FCSTSDV!$D$2:$N$674,MATCH(ok!$D210,FCSTSDV!$C$2:$C$674,0),MATCH(ok!Y$3,FCSTSDV!$D$1:$N$1,0))/ok!$F210,1),0)</f>
        <v>0</v>
      </c>
      <c r="Z210" s="92">
        <f t="array" ref="Z210">+IFERROR(ROUND(INDEX(FCSTSDV!$D$2:$N$674,MATCH(ok!$D210,FCSTSDV!$C$2:$C$674,0),MATCH(ok!Z$3,FCSTSDV!$D$1:$N$1,0))/ok!$F210,1),0)</f>
        <v>0</v>
      </c>
      <c r="AA210" s="92">
        <f t="array" ref="AA210">+IFERROR(ROUND(INDEX(FCSTSDV!$D$2:$N$674,MATCH(ok!$D210,FCSTSDV!$C$2:$C$674,0),MATCH(ok!AA$3,FCSTSDV!$D$1:$N$1,0))/ok!$F210,1),0)</f>
        <v>0</v>
      </c>
      <c r="AB210" s="92">
        <f t="array" ref="AB210">+IFERROR(ROUND(INDEX(FCSTSDV!$D$2:$N$674,MATCH(ok!$D210,FCSTSDV!$C$2:$C$674,0),MATCH(ok!AB$3,FCSTSDV!$D$1:$N$1,0))/ok!$F210,1),0)</f>
        <v>0</v>
      </c>
      <c r="AC210" s="92">
        <f t="array" ref="AC210">+IFERROR(ROUND(INDEX(FCSTSDV!$D$2:$N$674,MATCH(ok!$D210,FCSTSDV!$C$2:$C$674,0),MATCH(ok!AC$3,FCSTSDV!$D$1:$N$1,0))/ok!$F210,1),0)</f>
        <v>0</v>
      </c>
      <c r="AD210" s="92">
        <f t="array" ref="AD210">+IFERROR(ROUND(INDEX(FCSTSDV!$D$2:$N$674,MATCH(ok!$D210,FCSTSDV!$C$2:$C$674,0),MATCH(ok!AD$3,FCSTSDV!$D$1:$N$1,0))/ok!$F210,1),0)</f>
        <v>0</v>
      </c>
      <c r="AE210" s="92">
        <f t="array" ref="AE210">+IFERROR(ROUND(INDEX(FCSTSDV!$D$2:$N$674,MATCH(ok!$D210,FCSTSDV!$C$2:$C$674,0),MATCH(ok!AE$3,FCSTSDV!$D$1:$N$1,0))/ok!$F210,1),0)</f>
        <v>0</v>
      </c>
      <c r="AF210" s="92">
        <f t="array" ref="AF210">+IFERROR(ROUND(INDEX(FCSTSDV!$D$2:$N$674,MATCH(ok!$D210,FCSTSDV!$C$2:$C$674,0),MATCH(ok!AF$3,FCSTSDV!$D$1:$N$1,0))/ok!$F210,1),0)</f>
        <v>0</v>
      </c>
      <c r="AG210" s="92">
        <f t="array" ref="AG210">+IFERROR(ROUND(INDEX(FCSTSDV!$D$2:$N$674,MATCH(ok!$D210,FCSTSDV!$C$2:$C$674,0),MATCH(ok!AG$3,FCSTSDV!$D$1:$N$1,0))/ok!$F210,1),0)</f>
        <v>0</v>
      </c>
    </row>
    <row r="211" spans="1:36" ht="20.100000000000001" customHeight="1">
      <c r="A211" s="1204"/>
      <c r="B211" s="1201"/>
      <c r="C211" s="245"/>
      <c r="D211" s="52"/>
      <c r="E211" s="286" t="str">
        <f>+E209</f>
        <v>5T(77mm)*60mm key 5.5</v>
      </c>
      <c r="F211" s="53"/>
      <c r="G211" s="242"/>
      <c r="H211" s="250"/>
      <c r="I211" s="782"/>
      <c r="J211" s="290" t="e">
        <f ca="1">+J209</f>
        <v>#DIV/0!</v>
      </c>
      <c r="K211" s="90" t="e">
        <f t="shared" ref="K211:R211" ca="1" si="60">+$I$212+$J$213-K209</f>
        <v>#DIV/0!</v>
      </c>
      <c r="L211" s="90" t="e">
        <f t="shared" ca="1" si="60"/>
        <v>#DIV/0!</v>
      </c>
      <c r="M211" s="90" t="e">
        <f t="shared" ca="1" si="60"/>
        <v>#DIV/0!</v>
      </c>
      <c r="N211" s="90" t="e">
        <f t="shared" ca="1" si="60"/>
        <v>#DIV/0!</v>
      </c>
      <c r="O211" s="90" t="e">
        <f t="shared" ca="1" si="60"/>
        <v>#DIV/0!</v>
      </c>
      <c r="P211" s="90" t="e">
        <f t="shared" ca="1" si="60"/>
        <v>#DIV/0!</v>
      </c>
      <c r="Q211" s="90" t="e">
        <f t="shared" ca="1" si="60"/>
        <v>#DIV/0!</v>
      </c>
      <c r="R211" s="90" t="e">
        <f t="shared" ca="1" si="60"/>
        <v>#DIV/0!</v>
      </c>
      <c r="S211" s="90" t="e">
        <f ca="1">+$I209+$J209-SUM(S209:S210)</f>
        <v>#DIV/0!</v>
      </c>
      <c r="T211" s="90" t="e">
        <f ca="1">+$I209+$J209-SUM(T209:T210)</f>
        <v>#DIV/0!</v>
      </c>
      <c r="U211" s="90" t="e">
        <f ca="1">+$I209+$J209-SUM(U209:U210)</f>
        <v>#DIV/0!</v>
      </c>
      <c r="V211" s="90" t="e">
        <f ca="1">+$I209+$J209-SUM(V209:V210)</f>
        <v>#DIV/0!</v>
      </c>
      <c r="W211" s="90" t="e">
        <f ca="1">+$I209+$J209-SUM(W209:W210)</f>
        <v>#DIV/0!</v>
      </c>
      <c r="X211" s="90" t="e">
        <f t="shared" ref="X211:AG211" ca="1" si="61">+W211-SUM(X209:X210)</f>
        <v>#DIV/0!</v>
      </c>
      <c r="Y211" s="90" t="e">
        <f t="shared" ca="1" si="61"/>
        <v>#DIV/0!</v>
      </c>
      <c r="Z211" s="90" t="e">
        <f t="shared" ca="1" si="61"/>
        <v>#DIV/0!</v>
      </c>
      <c r="AA211" s="90" t="e">
        <f t="shared" ca="1" si="61"/>
        <v>#DIV/0!</v>
      </c>
      <c r="AB211" s="90" t="e">
        <f t="shared" ca="1" si="61"/>
        <v>#DIV/0!</v>
      </c>
      <c r="AC211" s="90" t="e">
        <f t="shared" ca="1" si="61"/>
        <v>#DIV/0!</v>
      </c>
      <c r="AD211" s="90" t="e">
        <f t="shared" ca="1" si="61"/>
        <v>#DIV/0!</v>
      </c>
      <c r="AE211" s="90" t="e">
        <f t="shared" ca="1" si="61"/>
        <v>#DIV/0!</v>
      </c>
      <c r="AF211" s="90" t="e">
        <f t="shared" ca="1" si="61"/>
        <v>#DIV/0!</v>
      </c>
      <c r="AG211" s="90" t="e">
        <f t="shared" ca="1" si="61"/>
        <v>#DIV/0!</v>
      </c>
    </row>
    <row r="212" spans="1:36" ht="20.100000000000001" customHeight="1">
      <c r="A212" s="806" t="s">
        <v>172</v>
      </c>
      <c r="B212" s="791" t="s">
        <v>211</v>
      </c>
      <c r="C212" s="243"/>
      <c r="D212" s="132" t="s">
        <v>29</v>
      </c>
      <c r="E212" s="244" t="s">
        <v>209</v>
      </c>
      <c r="F212" s="133">
        <v>2500</v>
      </c>
      <c r="G212" s="238"/>
      <c r="H212" s="248"/>
      <c r="I212" s="781" t="e">
        <f>+VLOOKUP(B212,Sheet2!$B$3:$C$189,2,0)</f>
        <v>#REF!</v>
      </c>
      <c r="J212" s="79">
        <f>+IF(SUM(K212:L212)&lt;&gt;$N$3,ROUND(IFERROR(VLOOKUP(D212,FCSTSDV!$C$2:$C$285,2,0),0)/ok!F212+0,0),0)</f>
        <v>0</v>
      </c>
      <c r="K212" s="99">
        <f t="array" ref="K212">+IFERROR(ROUND(INDEX(FCSTSDV!$D$2:$N$674,MATCH(ok!$D212,FCSTSDV!$C$2:$C$674,0),MATCH(ok!K$3,FCSTSDV!$D$1:$N$1,0))/ok!$F212,1),0)</f>
        <v>0</v>
      </c>
      <c r="L212" s="99">
        <f t="array" ref="L212">+IFERROR(ROUND(INDEX(FCSTSDV!$D$2:$N$674,MATCH(ok!$D212,FCSTSDV!$C$2:$C$674,0),MATCH(ok!L$3,FCSTSDV!$D$1:$N$1,0))/ok!$F212,1),0)</f>
        <v>0</v>
      </c>
      <c r="M212" s="99">
        <f t="array" ref="M212">+IFERROR(ROUND(INDEX(FCSTSDV!$D$2:$N$674,MATCH(ok!$D212,FCSTSDV!$C$2:$C$674,0),MATCH(ok!M$3,FCSTSDV!$D$1:$N$1,0))/ok!$F212,1),0)</f>
        <v>0</v>
      </c>
      <c r="N212" s="99">
        <f t="array" ref="N212">+IFERROR(ROUND(INDEX(FCSTSDV!$D$2:$N$674,MATCH(ok!$D212,FCSTSDV!$C$2:$C$674,0),MATCH(ok!N$3,FCSTSDV!$D$1:$N$1,0))/ok!$F212,1),0)</f>
        <v>0</v>
      </c>
      <c r="O212" s="99">
        <f t="array" ref="O212">+IFERROR(ROUND(INDEX(FCSTSDV!$D$2:$N$674,MATCH(ok!$D212,FCSTSDV!$C$2:$C$674,0),MATCH(ok!O$3,FCSTSDV!$D$1:$N$1,0))/ok!$F212,1),0)</f>
        <v>0</v>
      </c>
      <c r="P212" s="99">
        <f t="array" ref="P212">+IFERROR(ROUND(INDEX(FCSTSDV!$D$2:$N$674,MATCH(ok!$D212,FCSTSDV!$C$2:$C$674,0),MATCH(ok!P$3,FCSTSDV!$D$1:$N$1,0))/ok!$F212,1),0)</f>
        <v>0</v>
      </c>
      <c r="Q212" s="99">
        <f t="array" ref="Q212">+IFERROR(ROUND(INDEX(FCSTSDV!$D$2:$N$674,MATCH(ok!$D212,FCSTSDV!$C$2:$C$674,0),MATCH(ok!Q$3,FCSTSDV!$D$1:$N$1,0))/ok!$F212,1),0)</f>
        <v>0</v>
      </c>
      <c r="R212" s="99">
        <f t="array" ref="R212">+IFERROR(ROUND(INDEX(FCSTSDV!$D$2:$N$674,MATCH(ok!$D212,FCSTSDV!$C$2:$C$674,0),MATCH(ok!R$3,FCSTSDV!$D$1:$N$1,0))/ok!$F212,1),0)</f>
        <v>0</v>
      </c>
      <c r="S212" s="99">
        <f t="array" ref="S212">+IFERROR(ROUND(INDEX(FCSTSDV!$D$2:$N$674,MATCH(ok!$D212,FCSTSDV!$C$2:$C$674,0),MATCH(ok!S$3,FCSTSDV!$D$1:$N$1,0))/ok!$F212,1),0)</f>
        <v>0</v>
      </c>
      <c r="T212" s="99">
        <f t="array" ref="T212">+IFERROR(ROUND(INDEX(FCSTSDV!$D$2:$N$674,MATCH(ok!$D212,FCSTSDV!$C$2:$C$674,0),MATCH(ok!T$3,FCSTSDV!$D$1:$N$1,0))/ok!$F212,1),0)</f>
        <v>0</v>
      </c>
      <c r="U212" s="99">
        <f t="array" ref="U212">+IFERROR(ROUND(INDEX(FCSTSDV!$D$2:$N$674,MATCH(ok!$D212,FCSTSDV!$C$2:$C$674,0),MATCH(ok!U$3,FCSTSDV!$D$1:$N$1,0))/ok!$F212,1),0)</f>
        <v>0</v>
      </c>
      <c r="V212" s="99">
        <f t="array" ref="V212">+IFERROR(ROUND(INDEX(FCSTSDV!$D$2:$N$674,MATCH(ok!$D212,FCSTSDV!$C$2:$C$674,0),MATCH(ok!V$3,FCSTSDV!$D$1:$N$1,0))/ok!$F212,1),0)</f>
        <v>0</v>
      </c>
      <c r="W212" s="99">
        <f t="array" ref="W212">+IFERROR(ROUND(INDEX(FCSTSDV!$D$2:$N$674,MATCH(ok!$D212,FCSTSDV!$C$2:$C$674,0),MATCH(ok!W$3,FCSTSDV!$D$1:$N$1,0))/ok!$F212,1),0)</f>
        <v>0</v>
      </c>
      <c r="X212" s="99">
        <f t="array" ref="X212">+IFERROR(ROUND(INDEX(FCSTSDV!$D$2:$N$674,MATCH(ok!$D212,FCSTSDV!$C$2:$C$674,0),MATCH(ok!X$3,FCSTSDV!$D$1:$N$1,0))/ok!$F212,1),0)</f>
        <v>0</v>
      </c>
      <c r="Y212" s="99">
        <f t="array" ref="Y212">+IFERROR(ROUND(INDEX(FCSTSDV!$D$2:$N$674,MATCH(ok!$D212,FCSTSDV!$C$2:$C$674,0),MATCH(ok!Y$3,FCSTSDV!$D$1:$N$1,0))/ok!$F212,1),0)</f>
        <v>0</v>
      </c>
      <c r="Z212" s="99">
        <f t="array" ref="Z212">+IFERROR(ROUND(INDEX(FCSTSDV!$D$2:$N$674,MATCH(ok!$D212,FCSTSDV!$C$2:$C$674,0),MATCH(ok!Z$3,FCSTSDV!$D$1:$N$1,0))/ok!$F212,1),0)</f>
        <v>0</v>
      </c>
      <c r="AA212" s="99">
        <f t="array" ref="AA212">+IFERROR(ROUND(INDEX(FCSTSDV!$D$2:$N$674,MATCH(ok!$D212,FCSTSDV!$C$2:$C$674,0),MATCH(ok!AA$3,FCSTSDV!$D$1:$N$1,0))/ok!$F212,1),0)</f>
        <v>0</v>
      </c>
      <c r="AB212" s="99">
        <f t="array" ref="AB212">+IFERROR(ROUND(INDEX(FCSTSDV!$D$2:$N$674,MATCH(ok!$D212,FCSTSDV!$C$2:$C$674,0),MATCH(ok!AB$3,FCSTSDV!$D$1:$N$1,0))/ok!$F212,1),0)</f>
        <v>0</v>
      </c>
      <c r="AC212" s="99">
        <f t="array" ref="AC212">+IFERROR(ROUND(INDEX(FCSTSDV!$D$2:$N$674,MATCH(ok!$D212,FCSTSDV!$C$2:$C$674,0),MATCH(ok!AC$3,FCSTSDV!$D$1:$N$1,0))/ok!$F212,1),0)</f>
        <v>0</v>
      </c>
      <c r="AD212" s="99">
        <f t="array" ref="AD212">+IFERROR(ROUND(INDEX(FCSTSDV!$D$2:$N$674,MATCH(ok!$D212,FCSTSDV!$C$2:$C$674,0),MATCH(ok!AD$3,FCSTSDV!$D$1:$N$1,0))/ok!$F212,1),0)</f>
        <v>0</v>
      </c>
      <c r="AE212" s="99">
        <f t="array" ref="AE212">+IFERROR(ROUND(INDEX(FCSTSDV!$D$2:$N$674,MATCH(ok!$D212,FCSTSDV!$C$2:$C$674,0),MATCH(ok!AE$3,FCSTSDV!$D$1:$N$1,0))/ok!$F212,1),0)</f>
        <v>0</v>
      </c>
      <c r="AF212" s="99">
        <f t="array" ref="AF212">+IFERROR(ROUND(INDEX(FCSTSDV!$D$2:$N$674,MATCH(ok!$D212,FCSTSDV!$C$2:$C$674,0),MATCH(ok!AF$3,FCSTSDV!$D$1:$N$1,0))/ok!$F212,1),0)</f>
        <v>0</v>
      </c>
      <c r="AG212" s="99">
        <f t="array" ref="AG212">+IFERROR(ROUND(INDEX(FCSTSDV!$D$2:$N$674,MATCH(ok!$D212,FCSTSDV!$C$2:$C$674,0),MATCH(ok!AG$3,FCSTSDV!$D$1:$N$1,0))/ok!$F212,1),0)</f>
        <v>0</v>
      </c>
    </row>
    <row r="213" spans="1:36" ht="20.100000000000001" customHeight="1">
      <c r="A213" s="807"/>
      <c r="B213" s="792"/>
      <c r="C213" s="245"/>
      <c r="D213" s="52"/>
      <c r="E213" s="286" t="str">
        <f>+E212</f>
        <v>5T(77mm)*60mm key 5.5</v>
      </c>
      <c r="F213" s="53"/>
      <c r="G213" s="242"/>
      <c r="H213" s="250"/>
      <c r="I213" s="782"/>
      <c r="J213" s="290">
        <f>+J212</f>
        <v>0</v>
      </c>
      <c r="K213" s="90" t="e">
        <f>+$I$212+$J$213-K212</f>
        <v>#REF!</v>
      </c>
      <c r="L213" s="90" t="e">
        <f t="shared" ref="L213:Q213" si="62">+$I$212+$J$213-L212</f>
        <v>#REF!</v>
      </c>
      <c r="M213" s="90" t="e">
        <f t="shared" si="62"/>
        <v>#REF!</v>
      </c>
      <c r="N213" s="90" t="e">
        <f t="shared" si="62"/>
        <v>#REF!</v>
      </c>
      <c r="O213" s="90" t="e">
        <f t="shared" si="62"/>
        <v>#REF!</v>
      </c>
      <c r="P213" s="90" t="e">
        <f t="shared" si="62"/>
        <v>#REF!</v>
      </c>
      <c r="Q213" s="90" t="e">
        <f t="shared" si="62"/>
        <v>#REF!</v>
      </c>
      <c r="R213" s="90" t="e">
        <f t="shared" ref="R213:W213" si="63">+$I$212+$J$213-R212</f>
        <v>#REF!</v>
      </c>
      <c r="S213" s="90" t="e">
        <f t="shared" si="63"/>
        <v>#REF!</v>
      </c>
      <c r="T213" s="90" t="e">
        <f t="shared" si="63"/>
        <v>#REF!</v>
      </c>
      <c r="U213" s="90" t="e">
        <f t="shared" si="63"/>
        <v>#REF!</v>
      </c>
      <c r="V213" s="90" t="e">
        <f t="shared" si="63"/>
        <v>#REF!</v>
      </c>
      <c r="W213" s="90" t="e">
        <f t="shared" si="63"/>
        <v>#REF!</v>
      </c>
      <c r="X213" s="90" t="e">
        <f t="shared" ref="X213:AG213" si="64">+W213-X212</f>
        <v>#REF!</v>
      </c>
      <c r="Y213" s="90" t="e">
        <f t="shared" si="64"/>
        <v>#REF!</v>
      </c>
      <c r="Z213" s="90" t="e">
        <f t="shared" si="64"/>
        <v>#REF!</v>
      </c>
      <c r="AA213" s="90" t="e">
        <f t="shared" si="64"/>
        <v>#REF!</v>
      </c>
      <c r="AB213" s="90" t="e">
        <f t="shared" si="64"/>
        <v>#REF!</v>
      </c>
      <c r="AC213" s="90" t="e">
        <f t="shared" si="64"/>
        <v>#REF!</v>
      </c>
      <c r="AD213" s="90" t="e">
        <f t="shared" si="64"/>
        <v>#REF!</v>
      </c>
      <c r="AE213" s="90" t="e">
        <f t="shared" si="64"/>
        <v>#REF!</v>
      </c>
      <c r="AF213" s="90" t="e">
        <f t="shared" si="64"/>
        <v>#REF!</v>
      </c>
      <c r="AG213" s="90" t="e">
        <f t="shared" si="64"/>
        <v>#REF!</v>
      </c>
    </row>
    <row r="214" spans="1:36" ht="20.100000000000001" customHeight="1">
      <c r="A214" s="814" t="s">
        <v>172</v>
      </c>
      <c r="B214" s="781" t="s">
        <v>209</v>
      </c>
      <c r="C214" s="237"/>
      <c r="D214" s="49" t="s">
        <v>214</v>
      </c>
      <c r="E214" s="133" t="s">
        <v>209</v>
      </c>
      <c r="F214" s="133">
        <v>2500</v>
      </c>
      <c r="G214" s="238"/>
      <c r="H214" s="248"/>
      <c r="I214" s="781" t="e">
        <f>+VLOOKUP(B214,Sheet2!$B$3:$C$189,2,0)</f>
        <v>#REF!</v>
      </c>
      <c r="J214" s="79">
        <f>+IF(SUM(K214:L214)&lt;&gt;$N$3,ROUND(IFERROR(VLOOKUP(D214,FCSTSDV!$C$2:$C$285,2,0),0)/ok!F214+0,0),0)</f>
        <v>0</v>
      </c>
      <c r="K214" s="99">
        <f t="array" ref="K214">+IFERROR(ROUND(INDEX(FCSTSDV!$D$2:$N$674,MATCH(ok!$D214,FCSTSDV!$C$2:$C$674,0),MATCH(ok!K$3,FCSTSDV!$D$1:$N$1,0))/ok!$F214,1),0)</f>
        <v>0</v>
      </c>
      <c r="L214" s="99">
        <f t="array" ref="L214">+IFERROR(ROUND(INDEX(FCSTSDV!$D$2:$N$674,MATCH(ok!$D214,FCSTSDV!$C$2:$C$674,0),MATCH(ok!L$3,FCSTSDV!$D$1:$N$1,0))/ok!$F214,1),0)</f>
        <v>0</v>
      </c>
      <c r="M214" s="99">
        <f t="array" ref="M214">+IFERROR(ROUND(INDEX(FCSTSDV!$D$2:$N$674,MATCH(ok!$D214,FCSTSDV!$C$2:$C$674,0),MATCH(ok!M$3,FCSTSDV!$D$1:$N$1,0))/ok!$F214,1),0)</f>
        <v>0</v>
      </c>
      <c r="N214" s="99">
        <f t="array" ref="N214">+IFERROR(ROUND(INDEX(FCSTSDV!$D$2:$N$674,MATCH(ok!$D214,FCSTSDV!$C$2:$C$674,0),MATCH(ok!N$3,FCSTSDV!$D$1:$N$1,0))/ok!$F214,1),0)</f>
        <v>0</v>
      </c>
      <c r="O214" s="99">
        <f t="array" ref="O214">+IFERROR(ROUND(INDEX(FCSTSDV!$D$2:$N$674,MATCH(ok!$D214,FCSTSDV!$C$2:$C$674,0),MATCH(ok!O$3,FCSTSDV!$D$1:$N$1,0))/ok!$F214,1),0)</f>
        <v>0</v>
      </c>
      <c r="P214" s="99">
        <f t="array" ref="P214">+IFERROR(ROUND(INDEX(FCSTSDV!$D$2:$N$674,MATCH(ok!$D214,FCSTSDV!$C$2:$C$674,0),MATCH(ok!P$3,FCSTSDV!$D$1:$N$1,0))/ok!$F214,1),0)</f>
        <v>0</v>
      </c>
      <c r="Q214" s="99">
        <f t="array" ref="Q214">+IFERROR(ROUND(INDEX(FCSTSDV!$D$2:$N$674,MATCH(ok!$D214,FCSTSDV!$C$2:$C$674,0),MATCH(ok!Q$3,FCSTSDV!$D$1:$N$1,0))/ok!$F214,1),0)</f>
        <v>0</v>
      </c>
      <c r="R214" s="99">
        <f t="array" ref="R214">+IFERROR(ROUND(INDEX(FCSTSDV!$D$2:$N$674,MATCH(ok!$D214,FCSTSDV!$C$2:$C$674,0),MATCH(ok!R$3,FCSTSDV!$D$1:$N$1,0))/ok!$F214,1),0)</f>
        <v>0</v>
      </c>
      <c r="S214" s="99">
        <f t="array" ref="S214">+IFERROR(ROUND(INDEX(FCSTSDV!$D$2:$N$674,MATCH(ok!$D214,FCSTSDV!$C$2:$C$674,0),MATCH(ok!S$3,FCSTSDV!$D$1:$N$1,0))/ok!$F214,1),0)</f>
        <v>0</v>
      </c>
      <c r="T214" s="99">
        <f t="array" ref="T214">+IFERROR(ROUND(INDEX(FCSTSDV!$D$2:$N$674,MATCH(ok!$D214,FCSTSDV!$C$2:$C$674,0),MATCH(ok!T$3,FCSTSDV!$D$1:$N$1,0))/ok!$F214,1),0)</f>
        <v>0</v>
      </c>
      <c r="U214" s="99">
        <f t="array" ref="U214">+IFERROR(ROUND(INDEX(FCSTSDV!$D$2:$N$674,MATCH(ok!$D214,FCSTSDV!$C$2:$C$674,0),MATCH(ok!U$3,FCSTSDV!$D$1:$N$1,0))/ok!$F214,1),0)</f>
        <v>0</v>
      </c>
      <c r="V214" s="99">
        <f t="array" ref="V214">+IFERROR(ROUND(INDEX(FCSTSDV!$D$2:$N$674,MATCH(ok!$D214,FCSTSDV!$C$2:$C$674,0),MATCH(ok!V$3,FCSTSDV!$D$1:$N$1,0))/ok!$F214,1),0)</f>
        <v>0</v>
      </c>
      <c r="W214" s="99">
        <f t="array" ref="W214">+IFERROR(ROUND(INDEX(FCSTSDV!$D$2:$N$674,MATCH(ok!$D214,FCSTSDV!$C$2:$C$674,0),MATCH(ok!W$3,FCSTSDV!$D$1:$N$1,0))/ok!$F214,1),0)</f>
        <v>0</v>
      </c>
      <c r="X214" s="99">
        <f t="array" ref="X214">+IFERROR(ROUND(INDEX(FCSTSDV!$D$2:$N$674,MATCH(ok!$D214,FCSTSDV!$C$2:$C$674,0),MATCH(ok!X$3,FCSTSDV!$D$1:$N$1,0))/ok!$F214,1),0)</f>
        <v>0</v>
      </c>
      <c r="Y214" s="99">
        <f t="array" ref="Y214">+IFERROR(ROUND(INDEX(FCSTSDV!$D$2:$N$674,MATCH(ok!$D214,FCSTSDV!$C$2:$C$674,0),MATCH(ok!Y$3,FCSTSDV!$D$1:$N$1,0))/ok!$F214,1),0)</f>
        <v>0</v>
      </c>
      <c r="Z214" s="99">
        <f t="array" ref="Z214">+IFERROR(ROUND(INDEX(FCSTSDV!$D$2:$N$674,MATCH(ok!$D214,FCSTSDV!$C$2:$C$674,0),MATCH(ok!Z$3,FCSTSDV!$D$1:$N$1,0))/ok!$F214,1),0)</f>
        <v>0</v>
      </c>
      <c r="AA214" s="99">
        <f t="array" ref="AA214">+IFERROR(ROUND(INDEX(FCSTSDV!$D$2:$N$674,MATCH(ok!$D214,FCSTSDV!$C$2:$C$674,0),MATCH(ok!AA$3,FCSTSDV!$D$1:$N$1,0))/ok!$F214,1),0)</f>
        <v>0</v>
      </c>
      <c r="AB214" s="99">
        <f t="array" ref="AB214">+IFERROR(ROUND(INDEX(FCSTSDV!$D$2:$N$674,MATCH(ok!$D214,FCSTSDV!$C$2:$C$674,0),MATCH(ok!AB$3,FCSTSDV!$D$1:$N$1,0))/ok!$F214,1),0)</f>
        <v>0</v>
      </c>
      <c r="AC214" s="99">
        <f t="array" ref="AC214">+IFERROR(ROUND(INDEX(FCSTSDV!$D$2:$N$674,MATCH(ok!$D214,FCSTSDV!$C$2:$C$674,0),MATCH(ok!AC$3,FCSTSDV!$D$1:$N$1,0))/ok!$F214,1),0)</f>
        <v>0</v>
      </c>
      <c r="AD214" s="99">
        <f t="array" ref="AD214">+IFERROR(ROUND(INDEX(FCSTSDV!$D$2:$N$674,MATCH(ok!$D214,FCSTSDV!$C$2:$C$674,0),MATCH(ok!AD$3,FCSTSDV!$D$1:$N$1,0))/ok!$F214,1),0)</f>
        <v>0</v>
      </c>
      <c r="AE214" s="99">
        <f t="array" ref="AE214">+IFERROR(ROUND(INDEX(FCSTSDV!$D$2:$N$674,MATCH(ok!$D214,FCSTSDV!$C$2:$C$674,0),MATCH(ok!AE$3,FCSTSDV!$D$1:$N$1,0))/ok!$F214,1),0)</f>
        <v>0</v>
      </c>
      <c r="AF214" s="99">
        <f t="array" ref="AF214">+IFERROR(ROUND(INDEX(FCSTSDV!$D$2:$N$674,MATCH(ok!$D214,FCSTSDV!$C$2:$C$674,0),MATCH(ok!AF$3,FCSTSDV!$D$1:$N$1,0))/ok!$F214,1),0)</f>
        <v>0</v>
      </c>
      <c r="AG214" s="99">
        <f t="array" ref="AG214">+IFERROR(ROUND(INDEX(FCSTSDV!$D$2:$N$674,MATCH(ok!$D214,FCSTSDV!$C$2:$C$674,0),MATCH(ok!AG$3,FCSTSDV!$D$1:$N$1,0))/ok!$F214,1),0)</f>
        <v>0</v>
      </c>
    </row>
    <row r="215" spans="1:36" ht="20.100000000000001" customHeight="1">
      <c r="A215" s="815"/>
      <c r="B215" s="785"/>
      <c r="C215" s="239"/>
      <c r="D215" s="200" t="s">
        <v>215</v>
      </c>
      <c r="E215" s="240"/>
      <c r="F215" s="200">
        <v>2500</v>
      </c>
      <c r="G215" s="240"/>
      <c r="H215" s="253"/>
      <c r="I215" s="785"/>
      <c r="J215" s="79">
        <f>+IF(SUM(K215:L215)&lt;&gt;$N$3,ROUND(IFERROR(VLOOKUP(D215,FCSTSDV!$C$2:$C$285,2,0),0)/ok!F215+0,0),0)</f>
        <v>0</v>
      </c>
      <c r="K215" s="106"/>
      <c r="L215" s="106"/>
      <c r="M215" s="106"/>
      <c r="N215" s="106"/>
      <c r="O215" s="106"/>
      <c r="P215" s="106"/>
      <c r="Q215" s="106"/>
      <c r="R215" s="106"/>
      <c r="S215" s="99">
        <f t="array" ref="S215">+IFERROR(ROUND(INDEX(FCSTSDV!$D$2:$N$674,MATCH(ok!$D215,FCSTSDV!$C$2:$C$674,0),MATCH(ok!S$3,FCSTSDV!$D$1:$N$1,0))/ok!$F215,1),0)</f>
        <v>0</v>
      </c>
      <c r="T215" s="99">
        <f t="array" ref="T215">+IFERROR(ROUND(INDEX(FCSTSDV!$D$2:$N$674,MATCH(ok!$D215,FCSTSDV!$C$2:$C$674,0),MATCH(ok!T$3,FCSTSDV!$D$1:$N$1,0))/ok!$F215,1),0)</f>
        <v>0</v>
      </c>
      <c r="U215" s="99">
        <f t="array" ref="U215">+IFERROR(ROUND(INDEX(FCSTSDV!$D$2:$N$674,MATCH(ok!$D215,FCSTSDV!$C$2:$C$674,0),MATCH(ok!U$3,FCSTSDV!$D$1:$N$1,0))/ok!$F215,1),0)</f>
        <v>0</v>
      </c>
      <c r="V215" s="99">
        <f t="array" ref="V215">+IFERROR(ROUND(INDEX(FCSTSDV!$D$2:$N$674,MATCH(ok!$D215,FCSTSDV!$C$2:$C$674,0),MATCH(ok!V$3,FCSTSDV!$D$1:$N$1,0))/ok!$F215,1),0)</f>
        <v>0</v>
      </c>
      <c r="W215" s="99">
        <f t="array" ref="W215">+IFERROR(ROUND(INDEX(FCSTSDV!$D$2:$N$674,MATCH(ok!$D215,FCSTSDV!$C$2:$C$674,0),MATCH(ok!W$3,FCSTSDV!$D$1:$N$1,0))/ok!$F215,1),0)</f>
        <v>0</v>
      </c>
      <c r="X215" s="99">
        <f t="array" ref="X215">+IFERROR(ROUND(INDEX(FCSTSDV!$D$2:$N$674,MATCH(ok!$D215,FCSTSDV!$C$2:$C$674,0),MATCH(ok!X$3,FCSTSDV!$D$1:$N$1,0))/ok!$F215,1),0)</f>
        <v>0</v>
      </c>
      <c r="Y215" s="99">
        <f t="array" ref="Y215">+IFERROR(ROUND(INDEX(FCSTSDV!$D$2:$N$674,MATCH(ok!$D215,FCSTSDV!$C$2:$C$674,0),MATCH(ok!Y$3,FCSTSDV!$D$1:$N$1,0))/ok!$F215,1),0)</f>
        <v>0</v>
      </c>
      <c r="Z215" s="99">
        <f t="array" ref="Z215">+IFERROR(ROUND(INDEX(FCSTSDV!$D$2:$N$674,MATCH(ok!$D215,FCSTSDV!$C$2:$C$674,0),MATCH(ok!Z$3,FCSTSDV!$D$1:$N$1,0))/ok!$F215,1),0)</f>
        <v>0</v>
      </c>
      <c r="AA215" s="99">
        <f t="array" ref="AA215">+IFERROR(ROUND(INDEX(FCSTSDV!$D$2:$N$674,MATCH(ok!$D215,FCSTSDV!$C$2:$C$674,0),MATCH(ok!AA$3,FCSTSDV!$D$1:$N$1,0))/ok!$F215,1),0)</f>
        <v>0</v>
      </c>
      <c r="AB215" s="99">
        <f t="array" ref="AB215">+IFERROR(ROUND(INDEX(FCSTSDV!$D$2:$N$674,MATCH(ok!$D215,FCSTSDV!$C$2:$C$674,0),MATCH(ok!AB$3,FCSTSDV!$D$1:$N$1,0))/ok!$F215,1),0)</f>
        <v>0</v>
      </c>
      <c r="AC215" s="99">
        <f t="array" ref="AC215">+IFERROR(ROUND(INDEX(FCSTSDV!$D$2:$N$674,MATCH(ok!$D215,FCSTSDV!$C$2:$C$674,0),MATCH(ok!AC$3,FCSTSDV!$D$1:$N$1,0))/ok!$F215,1),0)</f>
        <v>0</v>
      </c>
      <c r="AD215" s="99">
        <f t="array" ref="AD215">+IFERROR(ROUND(INDEX(FCSTSDV!$D$2:$N$674,MATCH(ok!$D215,FCSTSDV!$C$2:$C$674,0),MATCH(ok!AD$3,FCSTSDV!$D$1:$N$1,0))/ok!$F215,1),0)</f>
        <v>0</v>
      </c>
      <c r="AE215" s="99">
        <f t="array" ref="AE215">+IFERROR(ROUND(INDEX(FCSTSDV!$D$2:$N$674,MATCH(ok!$D215,FCSTSDV!$C$2:$C$674,0),MATCH(ok!AE$3,FCSTSDV!$D$1:$N$1,0))/ok!$F215,1),0)</f>
        <v>0</v>
      </c>
      <c r="AF215" s="99">
        <f t="array" ref="AF215">+IFERROR(ROUND(INDEX(FCSTSDV!$D$2:$N$674,MATCH(ok!$D215,FCSTSDV!$C$2:$C$674,0),MATCH(ok!AF$3,FCSTSDV!$D$1:$N$1,0))/ok!$F215,1),0)</f>
        <v>0</v>
      </c>
      <c r="AG215" s="99">
        <f t="array" ref="AG215">+IFERROR(ROUND(INDEX(FCSTSDV!$D$2:$N$674,MATCH(ok!$D215,FCSTSDV!$C$2:$C$674,0),MATCH(ok!AG$3,FCSTSDV!$D$1:$N$1,0))/ok!$F215,1),0)</f>
        <v>0</v>
      </c>
    </row>
    <row r="216" spans="1:36" ht="20.100000000000001" customHeight="1">
      <c r="A216" s="815"/>
      <c r="B216" s="785"/>
      <c r="C216" s="239"/>
      <c r="D216" s="200" t="s">
        <v>213</v>
      </c>
      <c r="E216" s="240"/>
      <c r="F216" s="200">
        <v>2500</v>
      </c>
      <c r="G216" s="240"/>
      <c r="H216" s="253"/>
      <c r="I216" s="785"/>
      <c r="J216" s="81">
        <f>+IF(SUM(K216:L216)&lt;&gt;$N$3,ROUND(IFERROR(VLOOKUP(D216,FCSTSDV!$C$2:$C$285,2,0),0)/ok!F216+0,0),0)</f>
        <v>0</v>
      </c>
      <c r="K216" s="106"/>
      <c r="L216" s="106"/>
      <c r="M216" s="106"/>
      <c r="N216" s="106"/>
      <c r="O216" s="106"/>
      <c r="P216" s="106"/>
      <c r="Q216" s="106"/>
      <c r="R216" s="106"/>
      <c r="S216" s="92">
        <f t="array" ref="S216">+IFERROR(ROUND(INDEX(FCSTSDV!$D$2:$N$674,MATCH(ok!$D216,FCSTSDV!$C$2:$C$674,0),MATCH(ok!S$3,FCSTSDV!$D$1:$N$1,0))/ok!$F216,1),0)</f>
        <v>0</v>
      </c>
      <c r="T216" s="92">
        <f t="array" ref="T216">+IFERROR(ROUND(INDEX(FCSTSDV!$D$2:$N$674,MATCH(ok!$D216,FCSTSDV!$C$2:$C$674,0),MATCH(ok!T$3,FCSTSDV!$D$1:$N$1,0))/ok!$F216,1),0)</f>
        <v>0</v>
      </c>
      <c r="U216" s="92">
        <f t="array" ref="U216">+IFERROR(ROUND(INDEX(FCSTSDV!$D$2:$N$674,MATCH(ok!$D216,FCSTSDV!$C$2:$C$674,0),MATCH(ok!U$3,FCSTSDV!$D$1:$N$1,0))/ok!$F216,1),0)</f>
        <v>0</v>
      </c>
      <c r="V216" s="92">
        <f t="array" ref="V216">+IFERROR(ROUND(INDEX(FCSTSDV!$D$2:$N$674,MATCH(ok!$D216,FCSTSDV!$C$2:$C$674,0),MATCH(ok!V$3,FCSTSDV!$D$1:$N$1,0))/ok!$F216,1),0)</f>
        <v>0</v>
      </c>
      <c r="W216" s="92">
        <f t="array" ref="W216">+IFERROR(ROUND(INDEX(FCSTSDV!$D$2:$N$674,MATCH(ok!$D216,FCSTSDV!$C$2:$C$674,0),MATCH(ok!W$3,FCSTSDV!$D$1:$N$1,0))/ok!$F216,1),0)</f>
        <v>0</v>
      </c>
      <c r="X216" s="92">
        <f t="array" ref="X216">+IFERROR(ROUND(INDEX(FCSTSDV!$D$2:$N$674,MATCH(ok!$D216,FCSTSDV!$C$2:$C$674,0),MATCH(ok!X$3,FCSTSDV!$D$1:$N$1,0))/ok!$F216,1),0)</f>
        <v>0</v>
      </c>
      <c r="Y216" s="92">
        <f t="array" ref="Y216">+IFERROR(ROUND(INDEX(FCSTSDV!$D$2:$N$674,MATCH(ok!$D216,FCSTSDV!$C$2:$C$674,0),MATCH(ok!Y$3,FCSTSDV!$D$1:$N$1,0))/ok!$F216,1),0)</f>
        <v>0</v>
      </c>
      <c r="Z216" s="92">
        <f t="array" ref="Z216">+IFERROR(ROUND(INDEX(FCSTSDV!$D$2:$N$674,MATCH(ok!$D216,FCSTSDV!$C$2:$C$674,0),MATCH(ok!Z$3,FCSTSDV!$D$1:$N$1,0))/ok!$F216,1),0)</f>
        <v>0</v>
      </c>
      <c r="AA216" s="92">
        <f t="array" ref="AA216">+IFERROR(ROUND(INDEX(FCSTSDV!$D$2:$N$674,MATCH(ok!$D216,FCSTSDV!$C$2:$C$674,0),MATCH(ok!AA$3,FCSTSDV!$D$1:$N$1,0))/ok!$F216,1),0)</f>
        <v>0</v>
      </c>
      <c r="AB216" s="92">
        <f t="array" ref="AB216">+IFERROR(ROUND(INDEX(FCSTSDV!$D$2:$N$674,MATCH(ok!$D216,FCSTSDV!$C$2:$C$674,0),MATCH(ok!AB$3,FCSTSDV!$D$1:$N$1,0))/ok!$F216,1),0)</f>
        <v>0</v>
      </c>
      <c r="AC216" s="92">
        <f t="array" ref="AC216">+IFERROR(ROUND(INDEX(FCSTSDV!$D$2:$N$674,MATCH(ok!$D216,FCSTSDV!$C$2:$C$674,0),MATCH(ok!AC$3,FCSTSDV!$D$1:$N$1,0))/ok!$F216,1),0)</f>
        <v>0</v>
      </c>
      <c r="AD216" s="92">
        <f t="array" ref="AD216">+IFERROR(ROUND(INDEX(FCSTSDV!$D$2:$N$674,MATCH(ok!$D216,FCSTSDV!$C$2:$C$674,0),MATCH(ok!AD$3,FCSTSDV!$D$1:$N$1,0))/ok!$F216,1),0)</f>
        <v>0</v>
      </c>
      <c r="AE216" s="92">
        <f t="array" ref="AE216">+IFERROR(ROUND(INDEX(FCSTSDV!$D$2:$N$674,MATCH(ok!$D216,FCSTSDV!$C$2:$C$674,0),MATCH(ok!AE$3,FCSTSDV!$D$1:$N$1,0))/ok!$F216,1),0)</f>
        <v>0</v>
      </c>
      <c r="AF216" s="92">
        <f t="array" ref="AF216">+IFERROR(ROUND(INDEX(FCSTSDV!$D$2:$N$674,MATCH(ok!$D216,FCSTSDV!$C$2:$C$674,0),MATCH(ok!AF$3,FCSTSDV!$D$1:$N$1,0))/ok!$F216,1),0)</f>
        <v>0</v>
      </c>
      <c r="AG216" s="92">
        <f t="array" ref="AG216">+IFERROR(ROUND(INDEX(FCSTSDV!$D$2:$N$674,MATCH(ok!$D216,FCSTSDV!$C$2:$C$674,0),MATCH(ok!AG$3,FCSTSDV!$D$1:$N$1,0))/ok!$F216,1),0)</f>
        <v>0</v>
      </c>
    </row>
    <row r="217" spans="1:36" ht="20.100000000000001" customHeight="1">
      <c r="A217" s="815"/>
      <c r="B217" s="785"/>
      <c r="C217" s="239"/>
      <c r="D217" s="49" t="s">
        <v>216</v>
      </c>
      <c r="E217" s="131"/>
      <c r="F217" s="49">
        <v>2500</v>
      </c>
      <c r="G217" s="240"/>
      <c r="H217" s="253"/>
      <c r="I217" s="785"/>
      <c r="J217" s="81">
        <f>+IF(SUM(K217:L217)&lt;&gt;$N$3,ROUND(IFERROR(VLOOKUP(D217,FCSTSDV!$C$2:$C$285,2,0),0)/ok!F217+0,0),0)</f>
        <v>0</v>
      </c>
      <c r="K217" s="92">
        <f t="array" ref="K217">+IFERROR(ROUND(INDEX(FCSTSDV!$D$2:$N$674,MATCH(ok!$D217,FCSTSDV!$C$2:$C$674,0),MATCH(ok!K$3,FCSTSDV!$D$1:$N$1,0))/ok!$F217,1),0)</f>
        <v>0</v>
      </c>
      <c r="L217" s="92">
        <f t="array" ref="L217">+IFERROR(ROUND(INDEX(FCSTSDV!$D$2:$N$674,MATCH(ok!$D217,FCSTSDV!$C$2:$C$674,0),MATCH(ok!L$3,FCSTSDV!$D$1:$N$1,0))/ok!$F217,1),0)</f>
        <v>0</v>
      </c>
      <c r="M217" s="92">
        <f t="array" ref="M217">+IFERROR(ROUND(INDEX(FCSTSDV!$D$2:$N$674,MATCH(ok!$D217,FCSTSDV!$C$2:$C$674,0),MATCH(ok!M$3,FCSTSDV!$D$1:$N$1,0))/ok!$F217,1),0)</f>
        <v>0</v>
      </c>
      <c r="N217" s="92">
        <f t="array" ref="N217">+IFERROR(ROUND(INDEX(FCSTSDV!$D$2:$N$674,MATCH(ok!$D217,FCSTSDV!$C$2:$C$674,0),MATCH(ok!N$3,FCSTSDV!$D$1:$N$1,0))/ok!$F217,1),0)</f>
        <v>0</v>
      </c>
      <c r="O217" s="92">
        <f t="array" ref="O217">+IFERROR(ROUND(INDEX(FCSTSDV!$D$2:$N$674,MATCH(ok!$D217,FCSTSDV!$C$2:$C$674,0),MATCH(ok!O$3,FCSTSDV!$D$1:$N$1,0))/ok!$F217,1),0)</f>
        <v>0</v>
      </c>
      <c r="P217" s="92">
        <f t="array" ref="P217">+IFERROR(ROUND(INDEX(FCSTSDV!$D$2:$N$674,MATCH(ok!$D217,FCSTSDV!$C$2:$C$674,0),MATCH(ok!P$3,FCSTSDV!$D$1:$N$1,0))/ok!$F217,1),0)</f>
        <v>0</v>
      </c>
      <c r="Q217" s="92">
        <f t="array" ref="Q217">+IFERROR(ROUND(INDEX(FCSTSDV!$D$2:$N$674,MATCH(ok!$D217,FCSTSDV!$C$2:$C$674,0),MATCH(ok!Q$3,FCSTSDV!$D$1:$N$1,0))/ok!$F217,1),0)</f>
        <v>0</v>
      </c>
      <c r="R217" s="92">
        <f t="array" ref="R217">+IFERROR(ROUND(INDEX(FCSTSDV!$D$2:$N$674,MATCH(ok!$D217,FCSTSDV!$C$2:$C$674,0),MATCH(ok!R$3,FCSTSDV!$D$1:$N$1,0))/ok!$F217,1),0)</f>
        <v>0</v>
      </c>
      <c r="S217" s="92">
        <f t="array" ref="S217">+IFERROR(ROUND(INDEX(FCSTSDV!$D$2:$N$674,MATCH(ok!$D217,FCSTSDV!$C$2:$C$674,0),MATCH(ok!S$3,FCSTSDV!$D$1:$N$1,0))/ok!$F217,1),0)</f>
        <v>0</v>
      </c>
      <c r="T217" s="92">
        <f t="array" ref="T217">+IFERROR(ROUND(INDEX(FCSTSDV!$D$2:$N$674,MATCH(ok!$D217,FCSTSDV!$C$2:$C$674,0),MATCH(ok!T$3,FCSTSDV!$D$1:$N$1,0))/ok!$F217,1),0)</f>
        <v>0</v>
      </c>
      <c r="U217" s="92">
        <f t="array" ref="U217">+IFERROR(ROUND(INDEX(FCSTSDV!$D$2:$N$674,MATCH(ok!$D217,FCSTSDV!$C$2:$C$674,0),MATCH(ok!U$3,FCSTSDV!$D$1:$N$1,0))/ok!$F217,1),0)</f>
        <v>0</v>
      </c>
      <c r="V217" s="92">
        <f t="array" ref="V217">+IFERROR(ROUND(INDEX(FCSTSDV!$D$2:$N$674,MATCH(ok!$D217,FCSTSDV!$C$2:$C$674,0),MATCH(ok!V$3,FCSTSDV!$D$1:$N$1,0))/ok!$F217,1),0)</f>
        <v>0</v>
      </c>
      <c r="W217" s="92">
        <f t="array" ref="W217">+IFERROR(ROUND(INDEX(FCSTSDV!$D$2:$N$674,MATCH(ok!$D217,FCSTSDV!$C$2:$C$674,0),MATCH(ok!W$3,FCSTSDV!$D$1:$N$1,0))/ok!$F217,1),0)</f>
        <v>0</v>
      </c>
      <c r="X217" s="92">
        <f t="array" ref="X217">+IFERROR(ROUND(INDEX(FCSTSDV!$D$2:$N$674,MATCH(ok!$D217,FCSTSDV!$C$2:$C$674,0),MATCH(ok!X$3,FCSTSDV!$D$1:$N$1,0))/ok!$F217,1),0)</f>
        <v>0</v>
      </c>
      <c r="Y217" s="92">
        <f t="array" ref="Y217">+IFERROR(ROUND(INDEX(FCSTSDV!$D$2:$N$674,MATCH(ok!$D217,FCSTSDV!$C$2:$C$674,0),MATCH(ok!Y$3,FCSTSDV!$D$1:$N$1,0))/ok!$F217,1),0)</f>
        <v>0</v>
      </c>
      <c r="Z217" s="92">
        <f t="array" ref="Z217">+IFERROR(ROUND(INDEX(FCSTSDV!$D$2:$N$674,MATCH(ok!$D217,FCSTSDV!$C$2:$C$674,0),MATCH(ok!Z$3,FCSTSDV!$D$1:$N$1,0))/ok!$F217,1),0)</f>
        <v>0</v>
      </c>
      <c r="AA217" s="92">
        <f t="array" ref="AA217">+IFERROR(ROUND(INDEX(FCSTSDV!$D$2:$N$674,MATCH(ok!$D217,FCSTSDV!$C$2:$C$674,0),MATCH(ok!AA$3,FCSTSDV!$D$1:$N$1,0))/ok!$F217,1),0)</f>
        <v>0</v>
      </c>
      <c r="AB217" s="92">
        <f t="array" ref="AB217">+IFERROR(ROUND(INDEX(FCSTSDV!$D$2:$N$674,MATCH(ok!$D217,FCSTSDV!$C$2:$C$674,0),MATCH(ok!AB$3,FCSTSDV!$D$1:$N$1,0))/ok!$F217,1),0)</f>
        <v>0</v>
      </c>
      <c r="AC217" s="92">
        <f t="array" ref="AC217">+IFERROR(ROUND(INDEX(FCSTSDV!$D$2:$N$674,MATCH(ok!$D217,FCSTSDV!$C$2:$C$674,0),MATCH(ok!AC$3,FCSTSDV!$D$1:$N$1,0))/ok!$F217,1),0)</f>
        <v>0</v>
      </c>
      <c r="AD217" s="92">
        <f t="array" ref="AD217">+IFERROR(ROUND(INDEX(FCSTSDV!$D$2:$N$674,MATCH(ok!$D217,FCSTSDV!$C$2:$C$674,0),MATCH(ok!AD$3,FCSTSDV!$D$1:$N$1,0))/ok!$F217,1),0)</f>
        <v>0</v>
      </c>
      <c r="AE217" s="92">
        <f t="array" ref="AE217">+IFERROR(ROUND(INDEX(FCSTSDV!$D$2:$N$674,MATCH(ok!$D217,FCSTSDV!$C$2:$C$674,0),MATCH(ok!AE$3,FCSTSDV!$D$1:$N$1,0))/ok!$F217,1),0)</f>
        <v>0</v>
      </c>
      <c r="AF217" s="92">
        <f t="array" ref="AF217">+IFERROR(ROUND(INDEX(FCSTSDV!$D$2:$N$674,MATCH(ok!$D217,FCSTSDV!$C$2:$C$674,0),MATCH(ok!AF$3,FCSTSDV!$D$1:$N$1,0))/ok!$F217,1),0)</f>
        <v>0</v>
      </c>
      <c r="AG217" s="92">
        <f t="array" ref="AG217">+IFERROR(ROUND(INDEX(FCSTSDV!$D$2:$N$674,MATCH(ok!$D217,FCSTSDV!$C$2:$C$674,0),MATCH(ok!AG$3,FCSTSDV!$D$1:$N$1,0))/ok!$F217,1),0)</f>
        <v>0</v>
      </c>
    </row>
    <row r="218" spans="1:36" ht="20.100000000000001" customHeight="1">
      <c r="A218" s="816"/>
      <c r="B218" s="782"/>
      <c r="C218" s="241"/>
      <c r="D218" s="131"/>
      <c r="E218" s="220" t="str">
        <f>+E214</f>
        <v>5T(77mm)*60mm key 5.5</v>
      </c>
      <c r="F218" s="220"/>
      <c r="G218" s="242"/>
      <c r="H218" s="250"/>
      <c r="I218" s="782"/>
      <c r="J218" s="290">
        <f>+SUM(J214:J217)</f>
        <v>0</v>
      </c>
      <c r="K218" s="90" t="e">
        <f>+$I$214+$J$218-SUM(K214:K217)</f>
        <v>#REF!</v>
      </c>
      <c r="L218" s="90" t="e">
        <f>+$I$214+$J$218-SUM(L214:L217)</f>
        <v>#REF!</v>
      </c>
      <c r="M218" s="90" t="e">
        <f>+$I$214+$J$218-SUM(M214:M217)</f>
        <v>#REF!</v>
      </c>
      <c r="N218" s="90" t="e">
        <f t="shared" ref="N218:W218" si="65">+$I$214+$J$218-SUM(N214:N217)</f>
        <v>#REF!</v>
      </c>
      <c r="O218" s="90" t="e">
        <f t="shared" si="65"/>
        <v>#REF!</v>
      </c>
      <c r="P218" s="90" t="e">
        <f t="shared" si="65"/>
        <v>#REF!</v>
      </c>
      <c r="Q218" s="90" t="e">
        <f t="shared" si="65"/>
        <v>#REF!</v>
      </c>
      <c r="R218" s="90" t="e">
        <f t="shared" si="65"/>
        <v>#REF!</v>
      </c>
      <c r="S218" s="90" t="e">
        <f t="shared" si="65"/>
        <v>#REF!</v>
      </c>
      <c r="T218" s="90" t="e">
        <f t="shared" si="65"/>
        <v>#REF!</v>
      </c>
      <c r="U218" s="90" t="e">
        <f t="shared" si="65"/>
        <v>#REF!</v>
      </c>
      <c r="V218" s="90" t="e">
        <f t="shared" si="65"/>
        <v>#REF!</v>
      </c>
      <c r="W218" s="90" t="e">
        <f t="shared" si="65"/>
        <v>#REF!</v>
      </c>
      <c r="X218" s="90" t="e">
        <f>+W218-SUM(X214:X217)</f>
        <v>#REF!</v>
      </c>
      <c r="Y218" s="90" t="e">
        <f>+X218-SUM(Y214:Y217)</f>
        <v>#REF!</v>
      </c>
      <c r="Z218" s="90" t="e">
        <f t="shared" ref="Z218:AG218" si="66">+Y218-SUM(Z214:Z217)</f>
        <v>#REF!</v>
      </c>
      <c r="AA218" s="90" t="e">
        <f t="shared" si="66"/>
        <v>#REF!</v>
      </c>
      <c r="AB218" s="90" t="e">
        <f t="shared" si="66"/>
        <v>#REF!</v>
      </c>
      <c r="AC218" s="90" t="e">
        <f t="shared" si="66"/>
        <v>#REF!</v>
      </c>
      <c r="AD218" s="90" t="e">
        <f t="shared" si="66"/>
        <v>#REF!</v>
      </c>
      <c r="AE218" s="90" t="e">
        <f t="shared" si="66"/>
        <v>#REF!</v>
      </c>
      <c r="AF218" s="90" t="e">
        <f t="shared" si="66"/>
        <v>#REF!</v>
      </c>
      <c r="AG218" s="90" t="e">
        <f t="shared" si="66"/>
        <v>#REF!</v>
      </c>
    </row>
    <row r="219" spans="1:36" ht="20.100000000000001" customHeight="1">
      <c r="A219" s="814" t="s">
        <v>172</v>
      </c>
      <c r="B219" s="781" t="s">
        <v>217</v>
      </c>
      <c r="C219" s="237"/>
      <c r="D219" s="49" t="s">
        <v>218</v>
      </c>
      <c r="E219" s="133" t="s">
        <v>217</v>
      </c>
      <c r="F219" s="133">
        <v>2500</v>
      </c>
      <c r="G219" s="238"/>
      <c r="H219" s="248"/>
      <c r="I219" s="781" t="e">
        <f>+VLOOKUP(B219,Sheet2!$B$3:$C$189,2,0)</f>
        <v>#REF!</v>
      </c>
      <c r="J219" s="79">
        <f>+IF(SUM(K219:L219)&lt;&gt;$N$3,ROUND(IFERROR(VLOOKUP(D219,FCSTSDV!$C$2:$C$285,2,0),0)/ok!F219+0,0),0)</f>
        <v>0</v>
      </c>
      <c r="K219" s="99">
        <f t="array" ref="K219">+IFERROR(ROUND(INDEX(FCSTSDV!$D$2:$N$674,MATCH(ok!$D219,FCSTSDV!$C$2:$C$674,0),MATCH(ok!K$3,FCSTSDV!$D$1:$N$1,0))/ok!$F219,1),0)</f>
        <v>0</v>
      </c>
      <c r="L219" s="99">
        <f t="array" ref="L219">+IFERROR(ROUND(INDEX(FCSTSDV!$D$2:$N$674,MATCH(ok!$D219,FCSTSDV!$C$2:$C$674,0),MATCH(ok!L$3,FCSTSDV!$D$1:$N$1,0))/ok!$F219,1),0)</f>
        <v>0</v>
      </c>
      <c r="M219" s="99">
        <f t="array" ref="M219">+IFERROR(ROUND(INDEX(FCSTSDV!$D$2:$N$674,MATCH(ok!$D219,FCSTSDV!$C$2:$C$674,0),MATCH(ok!M$3,FCSTSDV!$D$1:$N$1,0))/ok!$F219,1),0)</f>
        <v>0</v>
      </c>
      <c r="N219" s="99">
        <f t="array" ref="N219">+IFERROR(ROUND(INDEX(FCSTSDV!$D$2:$N$674,MATCH(ok!$D219,FCSTSDV!$C$2:$C$674,0),MATCH(ok!N$3,FCSTSDV!$D$1:$N$1,0))/ok!$F219,1),0)</f>
        <v>0</v>
      </c>
      <c r="O219" s="99">
        <f t="array" ref="O219">+IFERROR(ROUND(INDEX(FCSTSDV!$D$2:$N$674,MATCH(ok!$D219,FCSTSDV!$C$2:$C$674,0),MATCH(ok!O$3,FCSTSDV!$D$1:$N$1,0))/ok!$F219,1),0)</f>
        <v>0</v>
      </c>
      <c r="P219" s="99">
        <f t="array" ref="P219">+IFERROR(ROUND(INDEX(FCSTSDV!$D$2:$N$674,MATCH(ok!$D219,FCSTSDV!$C$2:$C$674,0),MATCH(ok!P$3,FCSTSDV!$D$1:$N$1,0))/ok!$F219,1),0)</f>
        <v>0</v>
      </c>
      <c r="Q219" s="99">
        <f t="array" ref="Q219">+IFERROR(ROUND(INDEX(FCSTSDV!$D$2:$N$674,MATCH(ok!$D219,FCSTSDV!$C$2:$C$674,0),MATCH(ok!Q$3,FCSTSDV!$D$1:$N$1,0))/ok!$F219,1),0)</f>
        <v>0</v>
      </c>
      <c r="R219" s="99">
        <f t="array" ref="R219">+IFERROR(ROUND(INDEX(FCSTSDV!$D$2:$N$674,MATCH(ok!$D219,FCSTSDV!$C$2:$C$674,0),MATCH(ok!R$3,FCSTSDV!$D$1:$N$1,0))/ok!$F219,1),0)</f>
        <v>0</v>
      </c>
      <c r="S219" s="99">
        <f t="array" ref="S219">+IFERROR(ROUND(INDEX(FCSTSDV!$D$2:$N$674,MATCH(ok!$D219,FCSTSDV!$C$2:$C$674,0),MATCH(ok!S$3,FCSTSDV!$D$1:$N$1,0))/ok!$F219,1),0)</f>
        <v>0</v>
      </c>
      <c r="T219" s="99">
        <f t="array" ref="T219">+IFERROR(ROUND(INDEX(FCSTSDV!$D$2:$N$674,MATCH(ok!$D219,FCSTSDV!$C$2:$C$674,0),MATCH(ok!T$3,FCSTSDV!$D$1:$N$1,0))/ok!$F219,1),0)</f>
        <v>0</v>
      </c>
      <c r="U219" s="99">
        <f t="array" ref="U219">+IFERROR(ROUND(INDEX(FCSTSDV!$D$2:$N$674,MATCH(ok!$D219,FCSTSDV!$C$2:$C$674,0),MATCH(ok!U$3,FCSTSDV!$D$1:$N$1,0))/ok!$F219,1),0)</f>
        <v>0</v>
      </c>
      <c r="V219" s="99">
        <f t="array" ref="V219">+IFERROR(ROUND(INDEX(FCSTSDV!$D$2:$N$674,MATCH(ok!$D219,FCSTSDV!$C$2:$C$674,0),MATCH(ok!V$3,FCSTSDV!$D$1:$N$1,0))/ok!$F219,1),0)</f>
        <v>0</v>
      </c>
      <c r="W219" s="99">
        <f t="array" ref="W219">+IFERROR(ROUND(INDEX(FCSTSDV!$D$2:$N$674,MATCH(ok!$D219,FCSTSDV!$C$2:$C$674,0),MATCH(ok!W$3,FCSTSDV!$D$1:$N$1,0))/ok!$F219,1),0)</f>
        <v>0</v>
      </c>
      <c r="X219" s="99">
        <f t="array" ref="X219">+IFERROR(ROUND(INDEX(FCSTSDV!$D$2:$N$674,MATCH(ok!$D219,FCSTSDV!$C$2:$C$674,0),MATCH(ok!X$3,FCSTSDV!$D$1:$N$1,0))/ok!$F219,1),0)</f>
        <v>0</v>
      </c>
      <c r="Y219" s="99">
        <f t="array" ref="Y219">+IFERROR(ROUND(INDEX(FCSTSDV!$D$2:$N$674,MATCH(ok!$D219,FCSTSDV!$C$2:$C$674,0),MATCH(ok!Y$3,FCSTSDV!$D$1:$N$1,0))/ok!$F219,1),0)</f>
        <v>0</v>
      </c>
      <c r="Z219" s="99">
        <f t="array" ref="Z219">+IFERROR(ROUND(INDEX(FCSTSDV!$D$2:$N$674,MATCH(ok!$D219,FCSTSDV!$C$2:$C$674,0),MATCH(ok!Z$3,FCSTSDV!$D$1:$N$1,0))/ok!$F219,1),0)</f>
        <v>0</v>
      </c>
      <c r="AA219" s="99">
        <f t="array" ref="AA219">+IFERROR(ROUND(INDEX(FCSTSDV!$D$2:$N$674,MATCH(ok!$D219,FCSTSDV!$C$2:$C$674,0),MATCH(ok!AA$3,FCSTSDV!$D$1:$N$1,0))/ok!$F219,1),0)</f>
        <v>0</v>
      </c>
      <c r="AB219" s="99">
        <f t="array" ref="AB219">+IFERROR(ROUND(INDEX(FCSTSDV!$D$2:$N$674,MATCH(ok!$D219,FCSTSDV!$C$2:$C$674,0),MATCH(ok!AB$3,FCSTSDV!$D$1:$N$1,0))/ok!$F219,1),0)</f>
        <v>0</v>
      </c>
      <c r="AC219" s="99">
        <f t="array" ref="AC219">+IFERROR(ROUND(INDEX(FCSTSDV!$D$2:$N$674,MATCH(ok!$D219,FCSTSDV!$C$2:$C$674,0),MATCH(ok!AC$3,FCSTSDV!$D$1:$N$1,0))/ok!$F219,1),0)</f>
        <v>0</v>
      </c>
      <c r="AD219" s="99">
        <f t="array" ref="AD219">+IFERROR(ROUND(INDEX(FCSTSDV!$D$2:$N$674,MATCH(ok!$D219,FCSTSDV!$C$2:$C$674,0),MATCH(ok!AD$3,FCSTSDV!$D$1:$N$1,0))/ok!$F219,1),0)</f>
        <v>0</v>
      </c>
      <c r="AE219" s="99">
        <f t="array" ref="AE219">+IFERROR(ROUND(INDEX(FCSTSDV!$D$2:$N$674,MATCH(ok!$D219,FCSTSDV!$C$2:$C$674,0),MATCH(ok!AE$3,FCSTSDV!$D$1:$N$1,0))/ok!$F219,1),0)</f>
        <v>0</v>
      </c>
      <c r="AF219" s="99">
        <f t="array" ref="AF219">+IFERROR(ROUND(INDEX(FCSTSDV!$D$2:$N$674,MATCH(ok!$D219,FCSTSDV!$C$2:$C$674,0),MATCH(ok!AF$3,FCSTSDV!$D$1:$N$1,0))/ok!$F219,1),0)</f>
        <v>0</v>
      </c>
      <c r="AG219" s="99">
        <f t="array" ref="AG219">+IFERROR(ROUND(INDEX(FCSTSDV!$D$2:$N$674,MATCH(ok!$D219,FCSTSDV!$C$2:$C$674,0),MATCH(ok!AG$3,FCSTSDV!$D$1:$N$1,0))/ok!$F219,1),0)</f>
        <v>0</v>
      </c>
    </row>
    <row r="220" spans="1:36" ht="20.100000000000001" customHeight="1">
      <c r="A220" s="816"/>
      <c r="B220" s="782"/>
      <c r="C220" s="241"/>
      <c r="D220" s="220"/>
      <c r="E220" s="220" t="str">
        <f>+E219</f>
        <v>5T(77mm)*86mm key 5.5</v>
      </c>
      <c r="F220" s="220"/>
      <c r="G220" s="242"/>
      <c r="H220" s="250"/>
      <c r="I220" s="782"/>
      <c r="J220" s="290">
        <f>J219</f>
        <v>0</v>
      </c>
      <c r="K220" s="90" t="e">
        <f>+$I$219+$J$220-K219</f>
        <v>#REF!</v>
      </c>
      <c r="L220" s="90" t="e">
        <f t="shared" ref="L220:W220" si="67">+$I$219+$J$220-L219</f>
        <v>#REF!</v>
      </c>
      <c r="M220" s="90" t="e">
        <f t="shared" si="67"/>
        <v>#REF!</v>
      </c>
      <c r="N220" s="90" t="e">
        <f t="shared" si="67"/>
        <v>#REF!</v>
      </c>
      <c r="O220" s="90" t="e">
        <f t="shared" si="67"/>
        <v>#REF!</v>
      </c>
      <c r="P220" s="90" t="e">
        <f t="shared" si="67"/>
        <v>#REF!</v>
      </c>
      <c r="Q220" s="90" t="e">
        <f t="shared" si="67"/>
        <v>#REF!</v>
      </c>
      <c r="R220" s="90" t="e">
        <f t="shared" si="67"/>
        <v>#REF!</v>
      </c>
      <c r="S220" s="90" t="e">
        <f t="shared" si="67"/>
        <v>#REF!</v>
      </c>
      <c r="T220" s="90" t="e">
        <f t="shared" si="67"/>
        <v>#REF!</v>
      </c>
      <c r="U220" s="90" t="e">
        <f t="shared" si="67"/>
        <v>#REF!</v>
      </c>
      <c r="V220" s="90" t="e">
        <f t="shared" si="67"/>
        <v>#REF!</v>
      </c>
      <c r="W220" s="90" t="e">
        <f t="shared" si="67"/>
        <v>#REF!</v>
      </c>
      <c r="X220" s="90" t="e">
        <f t="shared" ref="X220:AG220" si="68">+W220-X219</f>
        <v>#REF!</v>
      </c>
      <c r="Y220" s="90" t="e">
        <f t="shared" si="68"/>
        <v>#REF!</v>
      </c>
      <c r="Z220" s="90" t="e">
        <f t="shared" si="68"/>
        <v>#REF!</v>
      </c>
      <c r="AA220" s="90" t="e">
        <f t="shared" si="68"/>
        <v>#REF!</v>
      </c>
      <c r="AB220" s="90" t="e">
        <f t="shared" si="68"/>
        <v>#REF!</v>
      </c>
      <c r="AC220" s="90" t="e">
        <f t="shared" si="68"/>
        <v>#REF!</v>
      </c>
      <c r="AD220" s="90" t="e">
        <f t="shared" si="68"/>
        <v>#REF!</v>
      </c>
      <c r="AE220" s="90" t="e">
        <f t="shared" si="68"/>
        <v>#REF!</v>
      </c>
      <c r="AF220" s="90" t="e">
        <f t="shared" si="68"/>
        <v>#REF!</v>
      </c>
      <c r="AG220" s="90" t="e">
        <f t="shared" si="68"/>
        <v>#REF!</v>
      </c>
    </row>
    <row r="221" spans="1:36" ht="18.75" customHeight="1">
      <c r="A221" s="806" t="s">
        <v>172</v>
      </c>
      <c r="B221" s="791" t="s">
        <v>219</v>
      </c>
      <c r="C221" s="8"/>
      <c r="D221" s="132" t="s">
        <v>78</v>
      </c>
      <c r="E221" s="203" t="s">
        <v>219</v>
      </c>
      <c r="F221" s="133">
        <v>2500</v>
      </c>
      <c r="G221" s="45"/>
      <c r="H221" s="254"/>
      <c r="I221" s="781" t="e">
        <f>+VLOOKUP(B221,Sheet2!$B$3:$C$189,2,0)</f>
        <v>#N/A</v>
      </c>
      <c r="J221" s="79">
        <f>+IF(SUM(K221:L221)&lt;&gt;$N$3,ROUND(IFERROR(VLOOKUP(D221,FCSTSDV!$C$2:$C$285,2,0),0)/ok!F221+0,0),0)</f>
        <v>0</v>
      </c>
      <c r="K221" s="99">
        <f t="array" ref="K221">+IFERROR(ROUND(INDEX(FCSTSDV!$D$2:$N$674,MATCH(ok!$D221,FCSTSDV!$C$2:$C$674,0),MATCH(ok!K$3,FCSTSDV!$D$1:$N$1,0))/ok!$F221,1),0)</f>
        <v>0</v>
      </c>
      <c r="L221" s="99">
        <f t="array" ref="L221">+IFERROR(ROUND(INDEX(FCSTSDV!$D$2:$N$674,MATCH(ok!$D221,FCSTSDV!$C$2:$C$674,0),MATCH(ok!L$3,FCSTSDV!$D$1:$N$1,0))/ok!$F221,1),0)</f>
        <v>0</v>
      </c>
      <c r="M221" s="99">
        <f t="array" ref="M221">+IFERROR(ROUND(INDEX(FCSTSDV!$D$2:$N$674,MATCH(ok!$D221,FCSTSDV!$C$2:$C$674,0),MATCH(ok!M$3,FCSTSDV!$D$1:$N$1,0))/ok!$F221,1),0)</f>
        <v>0</v>
      </c>
      <c r="N221" s="99">
        <f t="array" ref="N221">+IFERROR(ROUND(INDEX(FCSTSDV!$D$2:$N$674,MATCH(ok!$D221,FCSTSDV!$C$2:$C$674,0),MATCH(ok!N$3,FCSTSDV!$D$1:$N$1,0))/ok!$F221,1),0)</f>
        <v>0</v>
      </c>
      <c r="O221" s="99">
        <f t="array" ref="O221">+IFERROR(ROUND(INDEX(FCSTSDV!$D$2:$N$674,MATCH(ok!$D221,FCSTSDV!$C$2:$C$674,0),MATCH(ok!O$3,FCSTSDV!$D$1:$N$1,0))/ok!$F221,1),0)</f>
        <v>0</v>
      </c>
      <c r="P221" s="99">
        <f t="array" ref="P221">+IFERROR(ROUND(INDEX(FCSTSDV!$D$2:$N$674,MATCH(ok!$D221,FCSTSDV!$C$2:$C$674,0),MATCH(ok!P$3,FCSTSDV!$D$1:$N$1,0))/ok!$F221,1),0)</f>
        <v>0</v>
      </c>
      <c r="Q221" s="99">
        <f t="array" ref="Q221">+IFERROR(ROUND(INDEX(FCSTSDV!$D$2:$N$674,MATCH(ok!$D221,FCSTSDV!$C$2:$C$674,0),MATCH(ok!Q$3,FCSTSDV!$D$1:$N$1,0))/ok!$F221,1),0)</f>
        <v>0</v>
      </c>
      <c r="R221" s="99">
        <f t="array" ref="R221">+IFERROR(ROUND(INDEX(FCSTSDV!$D$2:$N$674,MATCH(ok!$D221,FCSTSDV!$C$2:$C$674,0),MATCH(ok!R$3,FCSTSDV!$D$1:$N$1,0))/ok!$F221,1),0)</f>
        <v>0</v>
      </c>
      <c r="S221" s="99">
        <f t="array" ref="S221">+IFERROR(ROUND(INDEX(FCSTSDV!$D$2:$N$674,MATCH(ok!$D221,FCSTSDV!$C$2:$C$674,0),MATCH(ok!S$3,FCSTSDV!$D$1:$N$1,0))/ok!$F221,1),0)</f>
        <v>0</v>
      </c>
      <c r="T221" s="99">
        <f t="array" ref="T221">+IFERROR(ROUND(INDEX(FCSTSDV!$D$2:$N$674,MATCH(ok!$D221,FCSTSDV!$C$2:$C$674,0),MATCH(ok!T$3,FCSTSDV!$D$1:$N$1,0))/ok!$F221,1),0)</f>
        <v>0</v>
      </c>
      <c r="U221" s="99">
        <f t="array" ref="U221">+IFERROR(ROUND(INDEX(FCSTSDV!$D$2:$N$674,MATCH(ok!$D221,FCSTSDV!$C$2:$C$674,0),MATCH(ok!U$3,FCSTSDV!$D$1:$N$1,0))/ok!$F221,1),0)</f>
        <v>0</v>
      </c>
      <c r="V221" s="99">
        <f t="array" ref="V221">+IFERROR(ROUND(INDEX(FCSTSDV!$D$2:$N$674,MATCH(ok!$D221,FCSTSDV!$C$2:$C$674,0),MATCH(ok!V$3,FCSTSDV!$D$1:$N$1,0))/ok!$F221,1),0)</f>
        <v>0</v>
      </c>
      <c r="W221" s="99">
        <f t="array" ref="W221">+IFERROR(ROUND(INDEX(FCSTSDV!$D$2:$N$674,MATCH(ok!$D221,FCSTSDV!$C$2:$C$674,0),MATCH(ok!W$3,FCSTSDV!$D$1:$N$1,0))/ok!$F221,1),0)</f>
        <v>0</v>
      </c>
      <c r="X221" s="99">
        <f t="array" ref="X221">+IFERROR(ROUND(INDEX(FCSTSDV!$D$2:$N$674,MATCH(ok!$D221,FCSTSDV!$C$2:$C$674,0),MATCH(ok!X$3,FCSTSDV!$D$1:$N$1,0))/ok!$F221,1),0)</f>
        <v>0</v>
      </c>
      <c r="Y221" s="99">
        <f t="array" ref="Y221">+IFERROR(ROUND(INDEX(FCSTSDV!$D$2:$N$674,MATCH(ok!$D221,FCSTSDV!$C$2:$C$674,0),MATCH(ok!Y$3,FCSTSDV!$D$1:$N$1,0))/ok!$F221,1),0)</f>
        <v>0</v>
      </c>
      <c r="Z221" s="99">
        <f t="array" ref="Z221">+IFERROR(ROUND(INDEX(FCSTSDV!$D$2:$N$674,MATCH(ok!$D221,FCSTSDV!$C$2:$C$674,0),MATCH(ok!Z$3,FCSTSDV!$D$1:$N$1,0))/ok!$F221,1),0)</f>
        <v>0</v>
      </c>
      <c r="AA221" s="99">
        <f t="array" ref="AA221">+IFERROR(ROUND(INDEX(FCSTSDV!$D$2:$N$674,MATCH(ok!$D221,FCSTSDV!$C$2:$C$674,0),MATCH(ok!AA$3,FCSTSDV!$D$1:$N$1,0))/ok!$F221,1),0)</f>
        <v>0</v>
      </c>
      <c r="AB221" s="99">
        <f t="array" ref="AB221">+IFERROR(ROUND(INDEX(FCSTSDV!$D$2:$N$674,MATCH(ok!$D221,FCSTSDV!$C$2:$C$674,0),MATCH(ok!AB$3,FCSTSDV!$D$1:$N$1,0))/ok!$F221,1),0)</f>
        <v>0</v>
      </c>
      <c r="AC221" s="99">
        <f t="array" ref="AC221">+IFERROR(ROUND(INDEX(FCSTSDV!$D$2:$N$674,MATCH(ok!$D221,FCSTSDV!$C$2:$C$674,0),MATCH(ok!AC$3,FCSTSDV!$D$1:$N$1,0))/ok!$F221,1),0)</f>
        <v>0</v>
      </c>
      <c r="AD221" s="99">
        <f t="array" ref="AD221">+IFERROR(ROUND(INDEX(FCSTSDV!$D$2:$N$674,MATCH(ok!$D221,FCSTSDV!$C$2:$C$674,0),MATCH(ok!AD$3,FCSTSDV!$D$1:$N$1,0))/ok!$F221,1),0)</f>
        <v>0</v>
      </c>
      <c r="AE221" s="99">
        <f t="array" ref="AE221">+IFERROR(ROUND(INDEX(FCSTSDV!$D$2:$N$674,MATCH(ok!$D221,FCSTSDV!$C$2:$C$674,0),MATCH(ok!AE$3,FCSTSDV!$D$1:$N$1,0))/ok!$F221,1),0)</f>
        <v>0</v>
      </c>
      <c r="AF221" s="99">
        <f t="array" ref="AF221">+IFERROR(ROUND(INDEX(FCSTSDV!$D$2:$N$674,MATCH(ok!$D221,FCSTSDV!$C$2:$C$674,0),MATCH(ok!AF$3,FCSTSDV!$D$1:$N$1,0))/ok!$F221,1),0)</f>
        <v>0</v>
      </c>
      <c r="AG221" s="99">
        <f t="array" ref="AG221">+IFERROR(ROUND(INDEX(FCSTSDV!$D$2:$N$674,MATCH(ok!$D221,FCSTSDV!$C$2:$C$674,0),MATCH(ok!AG$3,FCSTSDV!$D$1:$N$1,0))/ok!$F221,1),0)</f>
        <v>0</v>
      </c>
    </row>
    <row r="222" spans="1:36" ht="20.100000000000001" customHeight="1">
      <c r="A222" s="807"/>
      <c r="B222" s="792"/>
      <c r="C222" s="16"/>
      <c r="D222" s="52" t="s">
        <v>175</v>
      </c>
      <c r="E222" s="205" t="str">
        <f>+E221</f>
        <v>6"*75</v>
      </c>
      <c r="F222" s="53" t="s">
        <v>43</v>
      </c>
      <c r="G222" s="54"/>
      <c r="H222" s="255"/>
      <c r="I222" s="782"/>
      <c r="J222" s="290">
        <f>+J221</f>
        <v>0</v>
      </c>
      <c r="K222" s="90" t="e">
        <f>+$I$221+$J$222-K221</f>
        <v>#N/A</v>
      </c>
      <c r="L222" s="90" t="e">
        <f t="shared" ref="L222:W222" si="69">+$I$221+$J$222-L221</f>
        <v>#N/A</v>
      </c>
      <c r="M222" s="90" t="e">
        <f t="shared" si="69"/>
        <v>#N/A</v>
      </c>
      <c r="N222" s="90" t="e">
        <f t="shared" si="69"/>
        <v>#N/A</v>
      </c>
      <c r="O222" s="90" t="e">
        <f t="shared" si="69"/>
        <v>#N/A</v>
      </c>
      <c r="P222" s="90" t="e">
        <f t="shared" si="69"/>
        <v>#N/A</v>
      </c>
      <c r="Q222" s="90" t="e">
        <f t="shared" si="69"/>
        <v>#N/A</v>
      </c>
      <c r="R222" s="90" t="e">
        <f t="shared" si="69"/>
        <v>#N/A</v>
      </c>
      <c r="S222" s="90" t="e">
        <f t="shared" si="69"/>
        <v>#N/A</v>
      </c>
      <c r="T222" s="90" t="e">
        <f t="shared" si="69"/>
        <v>#N/A</v>
      </c>
      <c r="U222" s="90" t="e">
        <f t="shared" si="69"/>
        <v>#N/A</v>
      </c>
      <c r="V222" s="90" t="e">
        <f t="shared" si="69"/>
        <v>#N/A</v>
      </c>
      <c r="W222" s="90" t="e">
        <f t="shared" si="69"/>
        <v>#N/A</v>
      </c>
      <c r="X222" s="90" t="e">
        <f t="shared" ref="X222:AG222" si="70">+W222-X221</f>
        <v>#N/A</v>
      </c>
      <c r="Y222" s="90" t="e">
        <f t="shared" si="70"/>
        <v>#N/A</v>
      </c>
      <c r="Z222" s="90" t="e">
        <f t="shared" si="70"/>
        <v>#N/A</v>
      </c>
      <c r="AA222" s="90" t="e">
        <f t="shared" si="70"/>
        <v>#N/A</v>
      </c>
      <c r="AB222" s="90" t="e">
        <f t="shared" si="70"/>
        <v>#N/A</v>
      </c>
      <c r="AC222" s="90" t="e">
        <f t="shared" si="70"/>
        <v>#N/A</v>
      </c>
      <c r="AD222" s="90" t="e">
        <f t="shared" si="70"/>
        <v>#N/A</v>
      </c>
      <c r="AE222" s="90" t="e">
        <f t="shared" si="70"/>
        <v>#N/A</v>
      </c>
      <c r="AF222" s="90" t="e">
        <f t="shared" si="70"/>
        <v>#N/A</v>
      </c>
      <c r="AG222" s="90" t="e">
        <f t="shared" si="70"/>
        <v>#N/A</v>
      </c>
    </row>
    <row r="223" spans="1:36" ht="20.100000000000001" customHeight="1">
      <c r="A223" s="806" t="s">
        <v>172</v>
      </c>
      <c r="B223" s="791" t="s">
        <v>220</v>
      </c>
      <c r="C223" s="63"/>
      <c r="D223" s="73" t="s">
        <v>89</v>
      </c>
      <c r="E223" s="203" t="s">
        <v>220</v>
      </c>
      <c r="F223" s="44">
        <v>2500</v>
      </c>
      <c r="G223" s="45"/>
      <c r="H223" s="254"/>
      <c r="I223" s="781" t="e">
        <f>+VLOOKUP(B223,Sheet2!$B$3:$C$189,2,0)</f>
        <v>#N/A</v>
      </c>
      <c r="J223" s="79">
        <f>+IF(SUM(K223:L223)&lt;&gt;$N$3,ROUND(IFERROR(VLOOKUP(D223,FCSTSDV!$C$2:$C$285,2,0),0)/ok!F223+0,0),0)</f>
        <v>0</v>
      </c>
      <c r="K223" s="99">
        <f t="array" ref="K223">+IFERROR(ROUND(INDEX(FCSTSDV!$D$2:$N$674,MATCH(ok!$D223,FCSTSDV!$C$2:$C$674,0),MATCH(ok!K$3,FCSTSDV!$D$1:$N$1,0))/ok!$F223,1),0)</f>
        <v>0</v>
      </c>
      <c r="L223" s="99">
        <f t="array" ref="L223">+IFERROR(ROUND(INDEX(FCSTSDV!$D$2:$N$674,MATCH(ok!$D223,FCSTSDV!$C$2:$C$674,0),MATCH(ok!L$3,FCSTSDV!$D$1:$N$1,0))/ok!$F223,1),0)</f>
        <v>0</v>
      </c>
      <c r="M223" s="99">
        <f t="array" ref="M223">+IFERROR(ROUND(INDEX(FCSTSDV!$D$2:$N$674,MATCH(ok!$D223,FCSTSDV!$C$2:$C$674,0),MATCH(ok!M$3,FCSTSDV!$D$1:$N$1,0))/ok!$F223,1),0)</f>
        <v>0</v>
      </c>
      <c r="N223" s="99">
        <f t="array" ref="N223">+IFERROR(ROUND(INDEX(FCSTSDV!$D$2:$N$674,MATCH(ok!$D223,FCSTSDV!$C$2:$C$674,0),MATCH(ok!N$3,FCSTSDV!$D$1:$N$1,0))/ok!$F223,1),0)</f>
        <v>0</v>
      </c>
      <c r="O223" s="99">
        <f t="array" ref="O223">+IFERROR(ROUND(INDEX(FCSTSDV!$D$2:$N$674,MATCH(ok!$D223,FCSTSDV!$C$2:$C$674,0),MATCH(ok!O$3,FCSTSDV!$D$1:$N$1,0))/ok!$F223,1),0)</f>
        <v>0</v>
      </c>
      <c r="P223" s="99">
        <f t="array" ref="P223">+IFERROR(ROUND(INDEX(FCSTSDV!$D$2:$N$674,MATCH(ok!$D223,FCSTSDV!$C$2:$C$674,0),MATCH(ok!P$3,FCSTSDV!$D$1:$N$1,0))/ok!$F223,1),0)</f>
        <v>0</v>
      </c>
      <c r="Q223" s="99">
        <f t="array" ref="Q223">+IFERROR(ROUND(INDEX(FCSTSDV!$D$2:$N$674,MATCH(ok!$D223,FCSTSDV!$C$2:$C$674,0),MATCH(ok!Q$3,FCSTSDV!$D$1:$N$1,0))/ok!$F223,1),0)</f>
        <v>0</v>
      </c>
      <c r="R223" s="99">
        <f t="array" ref="R223">+IFERROR(ROUND(INDEX(FCSTSDV!$D$2:$N$674,MATCH(ok!$D223,FCSTSDV!$C$2:$C$674,0),MATCH(ok!R$3,FCSTSDV!$D$1:$N$1,0))/ok!$F223,1),0)</f>
        <v>0</v>
      </c>
      <c r="S223" s="99">
        <f t="array" ref="S223">+IFERROR(ROUND(INDEX(FCSTSDV!$D$2:$N$674,MATCH(ok!$D223,FCSTSDV!$C$2:$C$674,0),MATCH(ok!S$3,FCSTSDV!$D$1:$N$1,0))/ok!$F223,1),0)</f>
        <v>0</v>
      </c>
      <c r="T223" s="99">
        <f t="array" ref="T223">+IFERROR(ROUND(INDEX(FCSTSDV!$D$2:$N$674,MATCH(ok!$D223,FCSTSDV!$C$2:$C$674,0),MATCH(ok!T$3,FCSTSDV!$D$1:$N$1,0))/ok!$F223,1),0)</f>
        <v>0</v>
      </c>
      <c r="U223" s="99">
        <f t="array" ref="U223">+IFERROR(ROUND(INDEX(FCSTSDV!$D$2:$N$674,MATCH(ok!$D223,FCSTSDV!$C$2:$C$674,0),MATCH(ok!U$3,FCSTSDV!$D$1:$N$1,0))/ok!$F223,1),0)</f>
        <v>0</v>
      </c>
      <c r="V223" s="99">
        <f t="array" ref="V223">+IFERROR(ROUND(INDEX(FCSTSDV!$D$2:$N$674,MATCH(ok!$D223,FCSTSDV!$C$2:$C$674,0),MATCH(ok!V$3,FCSTSDV!$D$1:$N$1,0))/ok!$F223,1),0)</f>
        <v>0</v>
      </c>
      <c r="W223" s="99">
        <f t="array" ref="W223">+IFERROR(ROUND(INDEX(FCSTSDV!$D$2:$N$674,MATCH(ok!$D223,FCSTSDV!$C$2:$C$674,0),MATCH(ok!W$3,FCSTSDV!$D$1:$N$1,0))/ok!$F223,1),0)</f>
        <v>0</v>
      </c>
      <c r="X223" s="99">
        <f t="array" ref="X223">+IFERROR(ROUND(INDEX(FCSTSDV!$D$2:$N$674,MATCH(ok!$D223,FCSTSDV!$C$2:$C$674,0),MATCH(ok!X$3,FCSTSDV!$D$1:$N$1,0))/ok!$F223,1),0)</f>
        <v>0</v>
      </c>
      <c r="Y223" s="99">
        <f t="array" ref="Y223">+IFERROR(ROUND(INDEX(FCSTSDV!$D$2:$N$674,MATCH(ok!$D223,FCSTSDV!$C$2:$C$674,0),MATCH(ok!Y$3,FCSTSDV!$D$1:$N$1,0))/ok!$F223,1),0)</f>
        <v>0</v>
      </c>
      <c r="Z223" s="99">
        <f t="array" ref="Z223">+IFERROR(ROUND(INDEX(FCSTSDV!$D$2:$N$674,MATCH(ok!$D223,FCSTSDV!$C$2:$C$674,0),MATCH(ok!Z$3,FCSTSDV!$D$1:$N$1,0))/ok!$F223,1),0)</f>
        <v>0</v>
      </c>
      <c r="AA223" s="99">
        <f t="array" ref="AA223">+IFERROR(ROUND(INDEX(FCSTSDV!$D$2:$N$674,MATCH(ok!$D223,FCSTSDV!$C$2:$C$674,0),MATCH(ok!AA$3,FCSTSDV!$D$1:$N$1,0))/ok!$F223,1),0)</f>
        <v>0</v>
      </c>
      <c r="AB223" s="99">
        <f t="array" ref="AB223">+IFERROR(ROUND(INDEX(FCSTSDV!$D$2:$N$674,MATCH(ok!$D223,FCSTSDV!$C$2:$C$674,0),MATCH(ok!AB$3,FCSTSDV!$D$1:$N$1,0))/ok!$F223,1),0)</f>
        <v>0</v>
      </c>
      <c r="AC223" s="99">
        <f t="array" ref="AC223">+IFERROR(ROUND(INDEX(FCSTSDV!$D$2:$N$674,MATCH(ok!$D223,FCSTSDV!$C$2:$C$674,0),MATCH(ok!AC$3,FCSTSDV!$D$1:$N$1,0))/ok!$F223,1),0)</f>
        <v>0</v>
      </c>
      <c r="AD223" s="99">
        <f t="array" ref="AD223">+IFERROR(ROUND(INDEX(FCSTSDV!$D$2:$N$674,MATCH(ok!$D223,FCSTSDV!$C$2:$C$674,0),MATCH(ok!AD$3,FCSTSDV!$D$1:$N$1,0))/ok!$F223,1),0)</f>
        <v>0</v>
      </c>
      <c r="AE223" s="99">
        <f t="array" ref="AE223">+IFERROR(ROUND(INDEX(FCSTSDV!$D$2:$N$674,MATCH(ok!$D223,FCSTSDV!$C$2:$C$674,0),MATCH(ok!AE$3,FCSTSDV!$D$1:$N$1,0))/ok!$F223,1),0)</f>
        <v>0</v>
      </c>
      <c r="AF223" s="99">
        <f t="array" ref="AF223">+IFERROR(ROUND(INDEX(FCSTSDV!$D$2:$N$674,MATCH(ok!$D223,FCSTSDV!$C$2:$C$674,0),MATCH(ok!AF$3,FCSTSDV!$D$1:$N$1,0))/ok!$F223,1),0)</f>
        <v>0</v>
      </c>
      <c r="AG223" s="99">
        <f t="array" ref="AG223">+IFERROR(ROUND(INDEX(FCSTSDV!$D$2:$N$674,MATCH(ok!$D223,FCSTSDV!$C$2:$C$674,0),MATCH(ok!AG$3,FCSTSDV!$D$1:$N$1,0))/ok!$F223,1),0)</f>
        <v>0</v>
      </c>
      <c r="AJ223" s="3">
        <v>1470.5882352941201</v>
      </c>
    </row>
    <row r="224" spans="1:36" ht="20.100000000000001" customHeight="1">
      <c r="A224" s="807"/>
      <c r="B224" s="792"/>
      <c r="C224" s="60"/>
      <c r="D224" s="52" t="s">
        <v>175</v>
      </c>
      <c r="E224" s="205" t="str">
        <f>+E223</f>
        <v>6"*95</v>
      </c>
      <c r="F224" s="53" t="s">
        <v>43</v>
      </c>
      <c r="G224" s="54"/>
      <c r="H224" s="255"/>
      <c r="I224" s="782"/>
      <c r="J224" s="290">
        <f>+J223</f>
        <v>0</v>
      </c>
      <c r="K224" s="90" t="e">
        <f>+$I$223+$J$224-K223</f>
        <v>#N/A</v>
      </c>
      <c r="L224" s="90" t="e">
        <f t="shared" ref="L224:W224" si="71">+$I$223+$J$224-L223</f>
        <v>#N/A</v>
      </c>
      <c r="M224" s="90" t="e">
        <f t="shared" si="71"/>
        <v>#N/A</v>
      </c>
      <c r="N224" s="90" t="e">
        <f t="shared" si="71"/>
        <v>#N/A</v>
      </c>
      <c r="O224" s="90" t="e">
        <f t="shared" si="71"/>
        <v>#N/A</v>
      </c>
      <c r="P224" s="90" t="e">
        <f t="shared" si="71"/>
        <v>#N/A</v>
      </c>
      <c r="Q224" s="90" t="e">
        <f t="shared" si="71"/>
        <v>#N/A</v>
      </c>
      <c r="R224" s="90" t="e">
        <f t="shared" si="71"/>
        <v>#N/A</v>
      </c>
      <c r="S224" s="90" t="e">
        <f t="shared" si="71"/>
        <v>#N/A</v>
      </c>
      <c r="T224" s="90" t="e">
        <f t="shared" si="71"/>
        <v>#N/A</v>
      </c>
      <c r="U224" s="90" t="e">
        <f t="shared" si="71"/>
        <v>#N/A</v>
      </c>
      <c r="V224" s="90" t="e">
        <f t="shared" si="71"/>
        <v>#N/A</v>
      </c>
      <c r="W224" s="90" t="e">
        <f t="shared" si="71"/>
        <v>#N/A</v>
      </c>
      <c r="X224" s="90" t="e">
        <f t="shared" ref="X224:AG224" si="72">+W224-X223</f>
        <v>#N/A</v>
      </c>
      <c r="Y224" s="90" t="e">
        <f t="shared" si="72"/>
        <v>#N/A</v>
      </c>
      <c r="Z224" s="90" t="e">
        <f t="shared" si="72"/>
        <v>#N/A</v>
      </c>
      <c r="AA224" s="90" t="e">
        <f t="shared" si="72"/>
        <v>#N/A</v>
      </c>
      <c r="AB224" s="90" t="e">
        <f t="shared" si="72"/>
        <v>#N/A</v>
      </c>
      <c r="AC224" s="90" t="e">
        <f t="shared" si="72"/>
        <v>#N/A</v>
      </c>
      <c r="AD224" s="90" t="e">
        <f t="shared" si="72"/>
        <v>#N/A</v>
      </c>
      <c r="AE224" s="90" t="e">
        <f t="shared" si="72"/>
        <v>#N/A</v>
      </c>
      <c r="AF224" s="90" t="e">
        <f t="shared" si="72"/>
        <v>#N/A</v>
      </c>
      <c r="AG224" s="90" t="e">
        <f t="shared" si="72"/>
        <v>#N/A</v>
      </c>
    </row>
    <row r="225" spans="1:33" ht="20.100000000000001" customHeight="1">
      <c r="A225" s="806" t="s">
        <v>172</v>
      </c>
      <c r="B225" s="791" t="s">
        <v>221</v>
      </c>
      <c r="C225" s="63"/>
      <c r="D225" s="73" t="s">
        <v>80</v>
      </c>
      <c r="E225" s="203" t="s">
        <v>221</v>
      </c>
      <c r="F225" s="44">
        <v>2500</v>
      </c>
      <c r="G225" s="45"/>
      <c r="H225" s="254"/>
      <c r="I225" s="781" t="e">
        <f>+VLOOKUP(B225,Sheet2!$B$3:$C$189,2,0)</f>
        <v>#N/A</v>
      </c>
      <c r="J225" s="79">
        <f>+IF(SUM(K225:L225)&lt;&gt;$N$3,ROUND(IFERROR(VLOOKUP(D225,FCSTSDV!$C$2:$C$285,2,0),0)/ok!F225+0,0),0)</f>
        <v>0</v>
      </c>
      <c r="K225" s="99">
        <f t="array" ref="K225">+IFERROR(ROUND(INDEX(FCSTSDV!$D$2:$N$674,MATCH(ok!$D225,FCSTSDV!$C$2:$C$674,0),MATCH(ok!K$3,FCSTSDV!$D$1:$N$1,0))/ok!$F225,1),0)</f>
        <v>0</v>
      </c>
      <c r="L225" s="99">
        <f t="array" ref="L225">+IFERROR(ROUND(INDEX(FCSTSDV!$D$2:$N$674,MATCH(ok!$D225,FCSTSDV!$C$2:$C$674,0),MATCH(ok!L$3,FCSTSDV!$D$1:$N$1,0))/ok!$F225,1),0)</f>
        <v>0</v>
      </c>
      <c r="M225" s="99">
        <f t="array" ref="M225">+IFERROR(ROUND(INDEX(FCSTSDV!$D$2:$N$674,MATCH(ok!$D225,FCSTSDV!$C$2:$C$674,0),MATCH(ok!M$3,FCSTSDV!$D$1:$N$1,0))/ok!$F225,1),0)</f>
        <v>0</v>
      </c>
      <c r="N225" s="99">
        <f t="array" ref="N225">+IFERROR(ROUND(INDEX(FCSTSDV!$D$2:$N$674,MATCH(ok!$D225,FCSTSDV!$C$2:$C$674,0),MATCH(ok!N$3,FCSTSDV!$D$1:$N$1,0))/ok!$F225,1),0)</f>
        <v>0</v>
      </c>
      <c r="O225" s="99">
        <f t="array" ref="O225">+IFERROR(ROUND(INDEX(FCSTSDV!$D$2:$N$674,MATCH(ok!$D225,FCSTSDV!$C$2:$C$674,0),MATCH(ok!O$3,FCSTSDV!$D$1:$N$1,0))/ok!$F225,1),0)</f>
        <v>0</v>
      </c>
      <c r="P225" s="99">
        <f t="array" ref="P225">+IFERROR(ROUND(INDEX(FCSTSDV!$D$2:$N$674,MATCH(ok!$D225,FCSTSDV!$C$2:$C$674,0),MATCH(ok!P$3,FCSTSDV!$D$1:$N$1,0))/ok!$F225,1),0)</f>
        <v>0</v>
      </c>
      <c r="Q225" s="99">
        <f t="array" ref="Q225">+IFERROR(ROUND(INDEX(FCSTSDV!$D$2:$N$674,MATCH(ok!$D225,FCSTSDV!$C$2:$C$674,0),MATCH(ok!Q$3,FCSTSDV!$D$1:$N$1,0))/ok!$F225,1),0)</f>
        <v>0</v>
      </c>
      <c r="R225" s="99">
        <f t="array" ref="R225">+IFERROR(ROUND(INDEX(FCSTSDV!$D$2:$N$674,MATCH(ok!$D225,FCSTSDV!$C$2:$C$674,0),MATCH(ok!R$3,FCSTSDV!$D$1:$N$1,0))/ok!$F225,1),0)</f>
        <v>0</v>
      </c>
      <c r="S225" s="99">
        <f t="array" ref="S225">+IFERROR(ROUND(INDEX(FCSTSDV!$D$2:$N$674,MATCH(ok!$D225,FCSTSDV!$C$2:$C$674,0),MATCH(ok!S$3,FCSTSDV!$D$1:$N$1,0))/ok!$F225,1),0)</f>
        <v>0</v>
      </c>
      <c r="T225" s="99">
        <f t="array" ref="T225">+IFERROR(ROUND(INDEX(FCSTSDV!$D$2:$N$674,MATCH(ok!$D225,FCSTSDV!$C$2:$C$674,0),MATCH(ok!T$3,FCSTSDV!$D$1:$N$1,0))/ok!$F225,1),0)</f>
        <v>0</v>
      </c>
      <c r="U225" s="99">
        <f t="array" ref="U225">+IFERROR(ROUND(INDEX(FCSTSDV!$D$2:$N$674,MATCH(ok!$D225,FCSTSDV!$C$2:$C$674,0),MATCH(ok!U$3,FCSTSDV!$D$1:$N$1,0))/ok!$F225,1),0)</f>
        <v>0</v>
      </c>
      <c r="V225" s="99">
        <f t="array" ref="V225">+IFERROR(ROUND(INDEX(FCSTSDV!$D$2:$N$674,MATCH(ok!$D225,FCSTSDV!$C$2:$C$674,0),MATCH(ok!V$3,FCSTSDV!$D$1:$N$1,0))/ok!$F225,1),0)</f>
        <v>0</v>
      </c>
      <c r="W225" s="99">
        <f t="array" ref="W225">+IFERROR(ROUND(INDEX(FCSTSDV!$D$2:$N$674,MATCH(ok!$D225,FCSTSDV!$C$2:$C$674,0),MATCH(ok!W$3,FCSTSDV!$D$1:$N$1,0))/ok!$F225,1),0)</f>
        <v>0</v>
      </c>
      <c r="X225" s="99">
        <f t="array" ref="X225">+IFERROR(ROUND(INDEX(FCSTSDV!$D$2:$N$674,MATCH(ok!$D225,FCSTSDV!$C$2:$C$674,0),MATCH(ok!X$3,FCSTSDV!$D$1:$N$1,0))/ok!$F225,1),0)</f>
        <v>0</v>
      </c>
      <c r="Y225" s="99">
        <f t="array" ref="Y225">+IFERROR(ROUND(INDEX(FCSTSDV!$D$2:$N$674,MATCH(ok!$D225,FCSTSDV!$C$2:$C$674,0),MATCH(ok!Y$3,FCSTSDV!$D$1:$N$1,0))/ok!$F225,1),0)</f>
        <v>0</v>
      </c>
      <c r="Z225" s="99">
        <f t="array" ref="Z225">+IFERROR(ROUND(INDEX(FCSTSDV!$D$2:$N$674,MATCH(ok!$D225,FCSTSDV!$C$2:$C$674,0),MATCH(ok!Z$3,FCSTSDV!$D$1:$N$1,0))/ok!$F225,1),0)</f>
        <v>0</v>
      </c>
      <c r="AA225" s="99">
        <f t="array" ref="AA225">+IFERROR(ROUND(INDEX(FCSTSDV!$D$2:$N$674,MATCH(ok!$D225,FCSTSDV!$C$2:$C$674,0),MATCH(ok!AA$3,FCSTSDV!$D$1:$N$1,0))/ok!$F225,1),0)</f>
        <v>0</v>
      </c>
      <c r="AB225" s="99">
        <f t="array" ref="AB225">+IFERROR(ROUND(INDEX(FCSTSDV!$D$2:$N$674,MATCH(ok!$D225,FCSTSDV!$C$2:$C$674,0),MATCH(ok!AB$3,FCSTSDV!$D$1:$N$1,0))/ok!$F225,1),0)</f>
        <v>0</v>
      </c>
      <c r="AC225" s="99">
        <f t="array" ref="AC225">+IFERROR(ROUND(INDEX(FCSTSDV!$D$2:$N$674,MATCH(ok!$D225,FCSTSDV!$C$2:$C$674,0),MATCH(ok!AC$3,FCSTSDV!$D$1:$N$1,0))/ok!$F225,1),0)</f>
        <v>0</v>
      </c>
      <c r="AD225" s="99">
        <f t="array" ref="AD225">+IFERROR(ROUND(INDEX(FCSTSDV!$D$2:$N$674,MATCH(ok!$D225,FCSTSDV!$C$2:$C$674,0),MATCH(ok!AD$3,FCSTSDV!$D$1:$N$1,0))/ok!$F225,1),0)</f>
        <v>0</v>
      </c>
      <c r="AE225" s="99">
        <f t="array" ref="AE225">+IFERROR(ROUND(INDEX(FCSTSDV!$D$2:$N$674,MATCH(ok!$D225,FCSTSDV!$C$2:$C$674,0),MATCH(ok!AE$3,FCSTSDV!$D$1:$N$1,0))/ok!$F225,1),0)</f>
        <v>0</v>
      </c>
      <c r="AF225" s="99">
        <f t="array" ref="AF225">+IFERROR(ROUND(INDEX(FCSTSDV!$D$2:$N$674,MATCH(ok!$D225,FCSTSDV!$C$2:$C$674,0),MATCH(ok!AF$3,FCSTSDV!$D$1:$N$1,0))/ok!$F225,1),0)</f>
        <v>0</v>
      </c>
      <c r="AG225" s="99">
        <f t="array" ref="AG225">+IFERROR(ROUND(INDEX(FCSTSDV!$D$2:$N$674,MATCH(ok!$D225,FCSTSDV!$C$2:$C$674,0),MATCH(ok!AG$3,FCSTSDV!$D$1:$N$1,0))/ok!$F225,1),0)</f>
        <v>0</v>
      </c>
    </row>
    <row r="226" spans="1:33" ht="20.100000000000001" customHeight="1">
      <c r="A226" s="807"/>
      <c r="B226" s="792"/>
      <c r="C226" s="16"/>
      <c r="D226" s="52" t="s">
        <v>175</v>
      </c>
      <c r="E226" s="205" t="str">
        <f>+E225</f>
        <v>6"*86</v>
      </c>
      <c r="F226" s="53" t="s">
        <v>43</v>
      </c>
      <c r="G226" s="54"/>
      <c r="H226" s="255"/>
      <c r="I226" s="782"/>
      <c r="J226" s="290">
        <f>+J225</f>
        <v>0</v>
      </c>
      <c r="K226" s="90" t="e">
        <f>+$I$225+$J$226-K225</f>
        <v>#N/A</v>
      </c>
      <c r="L226" s="90" t="e">
        <f t="shared" ref="L226:W226" si="73">+$I$225+$J$226-L225</f>
        <v>#N/A</v>
      </c>
      <c r="M226" s="90" t="e">
        <f t="shared" si="73"/>
        <v>#N/A</v>
      </c>
      <c r="N226" s="90" t="e">
        <f t="shared" si="73"/>
        <v>#N/A</v>
      </c>
      <c r="O226" s="90" t="e">
        <f t="shared" si="73"/>
        <v>#N/A</v>
      </c>
      <c r="P226" s="90" t="e">
        <f t="shared" si="73"/>
        <v>#N/A</v>
      </c>
      <c r="Q226" s="90" t="e">
        <f t="shared" si="73"/>
        <v>#N/A</v>
      </c>
      <c r="R226" s="90" t="e">
        <f t="shared" si="73"/>
        <v>#N/A</v>
      </c>
      <c r="S226" s="90" t="e">
        <f t="shared" si="73"/>
        <v>#N/A</v>
      </c>
      <c r="T226" s="90" t="e">
        <f t="shared" si="73"/>
        <v>#N/A</v>
      </c>
      <c r="U226" s="90" t="e">
        <f t="shared" si="73"/>
        <v>#N/A</v>
      </c>
      <c r="V226" s="90" t="e">
        <f t="shared" si="73"/>
        <v>#N/A</v>
      </c>
      <c r="W226" s="90" t="e">
        <f t="shared" si="73"/>
        <v>#N/A</v>
      </c>
      <c r="X226" s="90" t="e">
        <f t="shared" ref="X226:AG226" si="74">+W226-X225</f>
        <v>#N/A</v>
      </c>
      <c r="Y226" s="90" t="e">
        <f t="shared" si="74"/>
        <v>#N/A</v>
      </c>
      <c r="Z226" s="90" t="e">
        <f t="shared" si="74"/>
        <v>#N/A</v>
      </c>
      <c r="AA226" s="90" t="e">
        <f t="shared" si="74"/>
        <v>#N/A</v>
      </c>
      <c r="AB226" s="90" t="e">
        <f t="shared" si="74"/>
        <v>#N/A</v>
      </c>
      <c r="AC226" s="90" t="e">
        <f t="shared" si="74"/>
        <v>#N/A</v>
      </c>
      <c r="AD226" s="90" t="e">
        <f t="shared" si="74"/>
        <v>#N/A</v>
      </c>
      <c r="AE226" s="90" t="e">
        <f t="shared" si="74"/>
        <v>#N/A</v>
      </c>
      <c r="AF226" s="90" t="e">
        <f t="shared" si="74"/>
        <v>#N/A</v>
      </c>
      <c r="AG226" s="90" t="e">
        <f t="shared" si="74"/>
        <v>#N/A</v>
      </c>
    </row>
    <row r="227" spans="1:33" ht="20.100000000000001" customHeight="1">
      <c r="A227" s="806" t="s">
        <v>172</v>
      </c>
      <c r="B227" s="791" t="s">
        <v>183</v>
      </c>
      <c r="C227" s="8"/>
      <c r="D227" s="73" t="s">
        <v>75</v>
      </c>
      <c r="E227" s="203" t="s">
        <v>183</v>
      </c>
      <c r="F227" s="44">
        <v>2501</v>
      </c>
      <c r="G227" s="45"/>
      <c r="H227" s="45"/>
      <c r="I227" s="781" t="e">
        <f>+VLOOKUP(B227,Sheet2!$B$3:$C$189,2,0)</f>
        <v>#N/A</v>
      </c>
      <c r="J227" s="79">
        <f>+IF(SUM(K227:L227)&lt;&gt;$N$3,ROUND(IFERROR(VLOOKUP(D227,FCSTSDV!$C$2:$C$285,2,0),0)/ok!F227+0,0),0)</f>
        <v>0</v>
      </c>
      <c r="K227" s="99">
        <f t="array" ref="K227">+IFERROR(ROUND(INDEX(FCSTSDV!$D$2:$N$674,MATCH(ok!$D227,FCSTSDV!$C$2:$C$674,0),MATCH(ok!K$3,FCSTSDV!$D$1:$N$1,0))/ok!$F227,1),0)</f>
        <v>0</v>
      </c>
      <c r="L227" s="99">
        <f t="array" ref="L227">+IFERROR(ROUND(INDEX(FCSTSDV!$D$2:$N$674,MATCH(ok!$D227,FCSTSDV!$C$2:$C$674,0),MATCH(ok!L$3,FCSTSDV!$D$1:$N$1,0))/ok!$F227,1),0)</f>
        <v>0</v>
      </c>
      <c r="M227" s="99">
        <f t="array" ref="M227">+IFERROR(ROUND(INDEX(FCSTSDV!$D$2:$N$674,MATCH(ok!$D227,FCSTSDV!$C$2:$C$674,0),MATCH(ok!M$3,FCSTSDV!$D$1:$N$1,0))/ok!$F227,1),0)</f>
        <v>0</v>
      </c>
      <c r="N227" s="99">
        <f t="array" ref="N227">+IFERROR(ROUND(INDEX(FCSTSDV!$D$2:$N$674,MATCH(ok!$D227,FCSTSDV!$C$2:$C$674,0),MATCH(ok!N$3,FCSTSDV!$D$1:$N$1,0))/ok!$F227,1),0)</f>
        <v>0</v>
      </c>
      <c r="O227" s="99">
        <f t="array" ref="O227">+IFERROR(ROUND(INDEX(FCSTSDV!$D$2:$N$674,MATCH(ok!$D227,FCSTSDV!$C$2:$C$674,0),MATCH(ok!O$3,FCSTSDV!$D$1:$N$1,0))/ok!$F227,1),0)</f>
        <v>0</v>
      </c>
      <c r="P227" s="99">
        <f t="array" ref="P227">+IFERROR(ROUND(INDEX(FCSTSDV!$D$2:$N$674,MATCH(ok!$D227,FCSTSDV!$C$2:$C$674,0),MATCH(ok!P$3,FCSTSDV!$D$1:$N$1,0))/ok!$F227,1),0)</f>
        <v>0</v>
      </c>
      <c r="Q227" s="99">
        <f t="array" ref="Q227">+IFERROR(ROUND(INDEX(FCSTSDV!$D$2:$N$674,MATCH(ok!$D227,FCSTSDV!$C$2:$C$674,0),MATCH(ok!Q$3,FCSTSDV!$D$1:$N$1,0))/ok!$F227,1),0)</f>
        <v>0</v>
      </c>
      <c r="R227" s="99">
        <f t="array" ref="R227">+IFERROR(ROUND(INDEX(FCSTSDV!$D$2:$N$674,MATCH(ok!$D227,FCSTSDV!$C$2:$C$674,0),MATCH(ok!R$3,FCSTSDV!$D$1:$N$1,0))/ok!$F227,1),0)</f>
        <v>0</v>
      </c>
      <c r="S227" s="99">
        <f t="array" ref="S227">+IFERROR(ROUND(INDEX(FCSTSDV!$D$2:$N$674,MATCH(ok!$D227,FCSTSDV!$C$2:$C$674,0),MATCH(ok!S$3,FCSTSDV!$D$1:$N$1,0))/ok!$F227,1),0)</f>
        <v>0</v>
      </c>
      <c r="T227" s="99">
        <f t="array" ref="T227">+IFERROR(ROUND(INDEX(FCSTSDV!$D$2:$N$674,MATCH(ok!$D227,FCSTSDV!$C$2:$C$674,0),MATCH(ok!T$3,FCSTSDV!$D$1:$N$1,0))/ok!$F227,1),0)</f>
        <v>0</v>
      </c>
      <c r="U227" s="99">
        <f t="array" ref="U227">+IFERROR(ROUND(INDEX(FCSTSDV!$D$2:$N$674,MATCH(ok!$D227,FCSTSDV!$C$2:$C$674,0),MATCH(ok!U$3,FCSTSDV!$D$1:$N$1,0))/ok!$F227,1),0)</f>
        <v>0</v>
      </c>
      <c r="V227" s="99">
        <f t="array" ref="V227">+IFERROR(ROUND(INDEX(FCSTSDV!$D$2:$N$674,MATCH(ok!$D227,FCSTSDV!$C$2:$C$674,0),MATCH(ok!V$3,FCSTSDV!$D$1:$N$1,0))/ok!$F227,1),0)</f>
        <v>0</v>
      </c>
      <c r="W227" s="99">
        <f t="array" ref="W227">+IFERROR(ROUND(INDEX(FCSTSDV!$D$2:$N$674,MATCH(ok!$D227,FCSTSDV!$C$2:$C$674,0),MATCH(ok!W$3,FCSTSDV!$D$1:$N$1,0))/ok!$F227,1),0)</f>
        <v>0</v>
      </c>
      <c r="X227" s="99">
        <f t="array" ref="X227">+IFERROR(ROUND(INDEX(FCSTSDV!$D$2:$N$674,MATCH(ok!$D227,FCSTSDV!$C$2:$C$674,0),MATCH(ok!X$3,FCSTSDV!$D$1:$N$1,0))/ok!$F227,1),0)</f>
        <v>0</v>
      </c>
      <c r="Y227" s="99">
        <f t="array" ref="Y227">+IFERROR(ROUND(INDEX(FCSTSDV!$D$2:$N$674,MATCH(ok!$D227,FCSTSDV!$C$2:$C$674,0),MATCH(ok!Y$3,FCSTSDV!$D$1:$N$1,0))/ok!$F227,1),0)</f>
        <v>0</v>
      </c>
      <c r="Z227" s="99">
        <f t="array" ref="Z227">+IFERROR(ROUND(INDEX(FCSTSDV!$D$2:$N$674,MATCH(ok!$D227,FCSTSDV!$C$2:$C$674,0),MATCH(ok!Z$3,FCSTSDV!$D$1:$N$1,0))/ok!$F227,1),0)</f>
        <v>0</v>
      </c>
      <c r="AA227" s="99">
        <f t="array" ref="AA227">+IFERROR(ROUND(INDEX(FCSTSDV!$D$2:$N$674,MATCH(ok!$D227,FCSTSDV!$C$2:$C$674,0),MATCH(ok!AA$3,FCSTSDV!$D$1:$N$1,0))/ok!$F227,1),0)</f>
        <v>0</v>
      </c>
      <c r="AB227" s="99">
        <f t="array" ref="AB227">+IFERROR(ROUND(INDEX(FCSTSDV!$D$2:$N$674,MATCH(ok!$D227,FCSTSDV!$C$2:$C$674,0),MATCH(ok!AB$3,FCSTSDV!$D$1:$N$1,0))/ok!$F227,1),0)</f>
        <v>0</v>
      </c>
      <c r="AC227" s="99">
        <f t="array" ref="AC227">+IFERROR(ROUND(INDEX(FCSTSDV!$D$2:$N$674,MATCH(ok!$D227,FCSTSDV!$C$2:$C$674,0),MATCH(ok!AC$3,FCSTSDV!$D$1:$N$1,0))/ok!$F227,1),0)</f>
        <v>0</v>
      </c>
      <c r="AD227" s="99">
        <f t="array" ref="AD227">+IFERROR(ROUND(INDEX(FCSTSDV!$D$2:$N$674,MATCH(ok!$D227,FCSTSDV!$C$2:$C$674,0),MATCH(ok!AD$3,FCSTSDV!$D$1:$N$1,0))/ok!$F227,1),0)</f>
        <v>0</v>
      </c>
      <c r="AE227" s="99">
        <f t="array" ref="AE227">+IFERROR(ROUND(INDEX(FCSTSDV!$D$2:$N$674,MATCH(ok!$D227,FCSTSDV!$C$2:$C$674,0),MATCH(ok!AE$3,FCSTSDV!$D$1:$N$1,0))/ok!$F227,1),0)</f>
        <v>0</v>
      </c>
      <c r="AF227" s="99">
        <f t="array" ref="AF227">+IFERROR(ROUND(INDEX(FCSTSDV!$D$2:$N$674,MATCH(ok!$D227,FCSTSDV!$C$2:$C$674,0),MATCH(ok!AF$3,FCSTSDV!$D$1:$N$1,0))/ok!$F227,1),0)</f>
        <v>0</v>
      </c>
      <c r="AG227" s="99">
        <f t="array" ref="AG227">+IFERROR(ROUND(INDEX(FCSTSDV!$D$2:$N$674,MATCH(ok!$D227,FCSTSDV!$C$2:$C$674,0),MATCH(ok!AG$3,FCSTSDV!$D$1:$N$1,0))/ok!$F227,1),0)</f>
        <v>0</v>
      </c>
    </row>
    <row r="228" spans="1:33" ht="20.100000000000001" customHeight="1">
      <c r="A228" s="807"/>
      <c r="B228" s="792"/>
      <c r="C228" s="16"/>
      <c r="D228" s="52" t="s">
        <v>175</v>
      </c>
      <c r="E228" s="205" t="str">
        <f>+E227</f>
        <v>6"*80</v>
      </c>
      <c r="F228" s="53" t="s">
        <v>43</v>
      </c>
      <c r="G228" s="54"/>
      <c r="H228" s="54"/>
      <c r="I228" s="782"/>
      <c r="J228" s="290">
        <f>+J227</f>
        <v>0</v>
      </c>
      <c r="K228" s="90" t="e">
        <f>+$I$227+$J$228-K227</f>
        <v>#N/A</v>
      </c>
      <c r="L228" s="90" t="e">
        <f t="shared" ref="L228:W228" si="75">+$I$227+$J$228-L227</f>
        <v>#N/A</v>
      </c>
      <c r="M228" s="90" t="e">
        <f t="shared" si="75"/>
        <v>#N/A</v>
      </c>
      <c r="N228" s="90" t="e">
        <f t="shared" si="75"/>
        <v>#N/A</v>
      </c>
      <c r="O228" s="90" t="e">
        <f t="shared" si="75"/>
        <v>#N/A</v>
      </c>
      <c r="P228" s="90" t="e">
        <f t="shared" si="75"/>
        <v>#N/A</v>
      </c>
      <c r="Q228" s="90" t="e">
        <f t="shared" si="75"/>
        <v>#N/A</v>
      </c>
      <c r="R228" s="90" t="e">
        <f t="shared" si="75"/>
        <v>#N/A</v>
      </c>
      <c r="S228" s="90" t="e">
        <f t="shared" si="75"/>
        <v>#N/A</v>
      </c>
      <c r="T228" s="90" t="e">
        <f t="shared" si="75"/>
        <v>#N/A</v>
      </c>
      <c r="U228" s="90" t="e">
        <f t="shared" si="75"/>
        <v>#N/A</v>
      </c>
      <c r="V228" s="90" t="e">
        <f t="shared" si="75"/>
        <v>#N/A</v>
      </c>
      <c r="W228" s="90" t="e">
        <f t="shared" si="75"/>
        <v>#N/A</v>
      </c>
      <c r="X228" s="90" t="e">
        <f t="shared" ref="X228:AG228" si="76">+W228-X227</f>
        <v>#N/A</v>
      </c>
      <c r="Y228" s="90" t="e">
        <f t="shared" si="76"/>
        <v>#N/A</v>
      </c>
      <c r="Z228" s="90" t="e">
        <f t="shared" si="76"/>
        <v>#N/A</v>
      </c>
      <c r="AA228" s="90" t="e">
        <f t="shared" si="76"/>
        <v>#N/A</v>
      </c>
      <c r="AB228" s="90" t="e">
        <f t="shared" si="76"/>
        <v>#N/A</v>
      </c>
      <c r="AC228" s="90" t="e">
        <f t="shared" si="76"/>
        <v>#N/A</v>
      </c>
      <c r="AD228" s="90" t="e">
        <f t="shared" si="76"/>
        <v>#N/A</v>
      </c>
      <c r="AE228" s="90" t="e">
        <f t="shared" si="76"/>
        <v>#N/A</v>
      </c>
      <c r="AF228" s="90" t="e">
        <f t="shared" si="76"/>
        <v>#N/A</v>
      </c>
      <c r="AG228" s="90" t="e">
        <f t="shared" si="76"/>
        <v>#N/A</v>
      </c>
    </row>
    <row r="229" spans="1:33" ht="20.100000000000001" customHeight="1">
      <c r="A229" s="806" t="s">
        <v>172</v>
      </c>
      <c r="B229" s="791" t="s">
        <v>222</v>
      </c>
      <c r="C229" s="63"/>
      <c r="D229" s="73" t="s">
        <v>81</v>
      </c>
      <c r="E229" s="198" t="s">
        <v>222</v>
      </c>
      <c r="F229" s="44">
        <v>2500</v>
      </c>
      <c r="G229" s="45"/>
      <c r="H229" s="254"/>
      <c r="I229" s="781" t="e">
        <f>+VLOOKUP(B229,Sheet2!$B$3:$C$189,2,0)</f>
        <v>#N/A</v>
      </c>
      <c r="J229" s="79">
        <f>+IF(SUM(K229:L229)&lt;&gt;$N$3,ROUND(IFERROR(VLOOKUP(D229,FCSTSDV!$C$2:$C$285,2,0),0)/ok!F229+0,0),0)</f>
        <v>0</v>
      </c>
      <c r="K229" s="99">
        <f t="array" ref="K229">+IFERROR(ROUND(INDEX(FCSTSDV!$D$2:$N$674,MATCH(ok!$D229,FCSTSDV!$C$2:$C$674,0),MATCH(ok!K$3,FCSTSDV!$D$1:$N$1,0))/ok!$F229,1),0)</f>
        <v>0</v>
      </c>
      <c r="L229" s="99">
        <f t="array" ref="L229">+IFERROR(ROUND(INDEX(FCSTSDV!$D$2:$N$674,MATCH(ok!$D229,FCSTSDV!$C$2:$C$674,0),MATCH(ok!L$3,FCSTSDV!$D$1:$N$1,0))/ok!$F229,1),0)</f>
        <v>0</v>
      </c>
      <c r="M229" s="99">
        <f t="array" ref="M229">+IFERROR(ROUND(INDEX(FCSTSDV!$D$2:$N$674,MATCH(ok!$D229,FCSTSDV!$C$2:$C$674,0),MATCH(ok!M$3,FCSTSDV!$D$1:$N$1,0))/ok!$F229,1),0)</f>
        <v>0</v>
      </c>
      <c r="N229" s="99">
        <f t="array" ref="N229">+IFERROR(ROUND(INDEX(FCSTSDV!$D$2:$N$674,MATCH(ok!$D229,FCSTSDV!$C$2:$C$674,0),MATCH(ok!N$3,FCSTSDV!$D$1:$N$1,0))/ok!$F229,1),0)</f>
        <v>0</v>
      </c>
      <c r="O229" s="99">
        <f t="array" ref="O229">+IFERROR(ROUND(INDEX(FCSTSDV!$D$2:$N$674,MATCH(ok!$D229,FCSTSDV!$C$2:$C$674,0),MATCH(ok!O$3,FCSTSDV!$D$1:$N$1,0))/ok!$F229,1),0)</f>
        <v>0</v>
      </c>
      <c r="P229" s="99">
        <f t="array" ref="P229">+IFERROR(ROUND(INDEX(FCSTSDV!$D$2:$N$674,MATCH(ok!$D229,FCSTSDV!$C$2:$C$674,0),MATCH(ok!P$3,FCSTSDV!$D$1:$N$1,0))/ok!$F229,1),0)</f>
        <v>0</v>
      </c>
      <c r="Q229" s="99">
        <f t="array" ref="Q229">+IFERROR(ROUND(INDEX(FCSTSDV!$D$2:$N$674,MATCH(ok!$D229,FCSTSDV!$C$2:$C$674,0),MATCH(ok!Q$3,FCSTSDV!$D$1:$N$1,0))/ok!$F229,1),0)</f>
        <v>0</v>
      </c>
      <c r="R229" s="99">
        <f t="array" ref="R229">+IFERROR(ROUND(INDEX(FCSTSDV!$D$2:$N$674,MATCH(ok!$D229,FCSTSDV!$C$2:$C$674,0),MATCH(ok!R$3,FCSTSDV!$D$1:$N$1,0))/ok!$F229,1),0)</f>
        <v>0</v>
      </c>
      <c r="S229" s="99">
        <f t="array" ref="S229">+IFERROR(ROUND(INDEX(FCSTSDV!$D$2:$N$674,MATCH(ok!$D229,FCSTSDV!$C$2:$C$674,0),MATCH(ok!S$3,FCSTSDV!$D$1:$N$1,0))/ok!$F229,1),0)</f>
        <v>0</v>
      </c>
      <c r="T229" s="99">
        <f t="array" ref="T229">+IFERROR(ROUND(INDEX(FCSTSDV!$D$2:$N$674,MATCH(ok!$D229,FCSTSDV!$C$2:$C$674,0),MATCH(ok!T$3,FCSTSDV!$D$1:$N$1,0))/ok!$F229,1),0)</f>
        <v>0</v>
      </c>
      <c r="U229" s="99">
        <f t="array" ref="U229">+IFERROR(ROUND(INDEX(FCSTSDV!$D$2:$N$674,MATCH(ok!$D229,FCSTSDV!$C$2:$C$674,0),MATCH(ok!U$3,FCSTSDV!$D$1:$N$1,0))/ok!$F229,1),0)</f>
        <v>0</v>
      </c>
      <c r="V229" s="99">
        <f t="array" ref="V229">+IFERROR(ROUND(INDEX(FCSTSDV!$D$2:$N$674,MATCH(ok!$D229,FCSTSDV!$C$2:$C$674,0),MATCH(ok!V$3,FCSTSDV!$D$1:$N$1,0))/ok!$F229,1),0)</f>
        <v>0</v>
      </c>
      <c r="W229" s="99">
        <f t="array" ref="W229">+IFERROR(ROUND(INDEX(FCSTSDV!$D$2:$N$674,MATCH(ok!$D229,FCSTSDV!$C$2:$C$674,0),MATCH(ok!W$3,FCSTSDV!$D$1:$N$1,0))/ok!$F229,1),0)</f>
        <v>0</v>
      </c>
      <c r="X229" s="99">
        <f t="array" ref="X229">+IFERROR(ROUND(INDEX(FCSTSDV!$D$2:$N$674,MATCH(ok!$D229,FCSTSDV!$C$2:$C$674,0),MATCH(ok!X$3,FCSTSDV!$D$1:$N$1,0))/ok!$F229,1),0)</f>
        <v>0</v>
      </c>
      <c r="Y229" s="99">
        <f t="array" ref="Y229">+IFERROR(ROUND(INDEX(FCSTSDV!$D$2:$N$674,MATCH(ok!$D229,FCSTSDV!$C$2:$C$674,0),MATCH(ok!Y$3,FCSTSDV!$D$1:$N$1,0))/ok!$F229,1),0)</f>
        <v>0</v>
      </c>
      <c r="Z229" s="99">
        <f t="array" ref="Z229">+IFERROR(ROUND(INDEX(FCSTSDV!$D$2:$N$674,MATCH(ok!$D229,FCSTSDV!$C$2:$C$674,0),MATCH(ok!Z$3,FCSTSDV!$D$1:$N$1,0))/ok!$F229,1),0)</f>
        <v>0</v>
      </c>
      <c r="AA229" s="99">
        <f t="array" ref="AA229">+IFERROR(ROUND(INDEX(FCSTSDV!$D$2:$N$674,MATCH(ok!$D229,FCSTSDV!$C$2:$C$674,0),MATCH(ok!AA$3,FCSTSDV!$D$1:$N$1,0))/ok!$F229,1),0)</f>
        <v>0</v>
      </c>
      <c r="AB229" s="99">
        <f t="array" ref="AB229">+IFERROR(ROUND(INDEX(FCSTSDV!$D$2:$N$674,MATCH(ok!$D229,FCSTSDV!$C$2:$C$674,0),MATCH(ok!AB$3,FCSTSDV!$D$1:$N$1,0))/ok!$F229,1),0)</f>
        <v>0</v>
      </c>
      <c r="AC229" s="99">
        <f t="array" ref="AC229">+IFERROR(ROUND(INDEX(FCSTSDV!$D$2:$N$674,MATCH(ok!$D229,FCSTSDV!$C$2:$C$674,0),MATCH(ok!AC$3,FCSTSDV!$D$1:$N$1,0))/ok!$F229,1),0)</f>
        <v>0</v>
      </c>
      <c r="AD229" s="99">
        <f t="array" ref="AD229">+IFERROR(ROUND(INDEX(FCSTSDV!$D$2:$N$674,MATCH(ok!$D229,FCSTSDV!$C$2:$C$674,0),MATCH(ok!AD$3,FCSTSDV!$D$1:$N$1,0))/ok!$F229,1),0)</f>
        <v>0</v>
      </c>
      <c r="AE229" s="99">
        <f t="array" ref="AE229">+IFERROR(ROUND(INDEX(FCSTSDV!$D$2:$N$674,MATCH(ok!$D229,FCSTSDV!$C$2:$C$674,0),MATCH(ok!AE$3,FCSTSDV!$D$1:$N$1,0))/ok!$F229,1),0)</f>
        <v>0</v>
      </c>
      <c r="AF229" s="99">
        <f t="array" ref="AF229">+IFERROR(ROUND(INDEX(FCSTSDV!$D$2:$N$674,MATCH(ok!$D229,FCSTSDV!$C$2:$C$674,0),MATCH(ok!AF$3,FCSTSDV!$D$1:$N$1,0))/ok!$F229,1),0)</f>
        <v>0</v>
      </c>
      <c r="AG229" s="99">
        <f t="array" ref="AG229">+IFERROR(ROUND(INDEX(FCSTSDV!$D$2:$N$674,MATCH(ok!$D229,FCSTSDV!$C$2:$C$674,0),MATCH(ok!AG$3,FCSTSDV!$D$1:$N$1,0))/ok!$F229,1),0)</f>
        <v>0</v>
      </c>
    </row>
    <row r="230" spans="1:33" ht="20.100000000000001" customHeight="1">
      <c r="A230" s="807"/>
      <c r="B230" s="792"/>
      <c r="C230" s="60"/>
      <c r="D230" s="52" t="s">
        <v>175</v>
      </c>
      <c r="E230" s="201" t="str">
        <f>+E229</f>
        <v>6"*90</v>
      </c>
      <c r="F230" s="53" t="s">
        <v>43</v>
      </c>
      <c r="G230" s="54"/>
      <c r="H230" s="255"/>
      <c r="I230" s="782"/>
      <c r="J230" s="290">
        <f>+J229</f>
        <v>0</v>
      </c>
      <c r="K230" s="90" t="e">
        <f>+$I$229+$J$230-K229</f>
        <v>#N/A</v>
      </c>
      <c r="L230" s="90" t="e">
        <f t="shared" ref="L230:W230" si="77">+$I$229+$J$230-L229</f>
        <v>#N/A</v>
      </c>
      <c r="M230" s="90" t="e">
        <f t="shared" si="77"/>
        <v>#N/A</v>
      </c>
      <c r="N230" s="90" t="e">
        <f t="shared" si="77"/>
        <v>#N/A</v>
      </c>
      <c r="O230" s="90" t="e">
        <f t="shared" si="77"/>
        <v>#N/A</v>
      </c>
      <c r="P230" s="90" t="e">
        <f t="shared" si="77"/>
        <v>#N/A</v>
      </c>
      <c r="Q230" s="90" t="e">
        <f t="shared" si="77"/>
        <v>#N/A</v>
      </c>
      <c r="R230" s="90" t="e">
        <f t="shared" si="77"/>
        <v>#N/A</v>
      </c>
      <c r="S230" s="90" t="e">
        <f t="shared" si="77"/>
        <v>#N/A</v>
      </c>
      <c r="T230" s="90" t="e">
        <f t="shared" si="77"/>
        <v>#N/A</v>
      </c>
      <c r="U230" s="90" t="e">
        <f t="shared" si="77"/>
        <v>#N/A</v>
      </c>
      <c r="V230" s="90" t="e">
        <f t="shared" si="77"/>
        <v>#N/A</v>
      </c>
      <c r="W230" s="90" t="e">
        <f t="shared" si="77"/>
        <v>#N/A</v>
      </c>
      <c r="X230" s="90" t="e">
        <f t="shared" ref="X230:AG230" si="78">+W230-X229</f>
        <v>#N/A</v>
      </c>
      <c r="Y230" s="90" t="e">
        <f t="shared" si="78"/>
        <v>#N/A</v>
      </c>
      <c r="Z230" s="90" t="e">
        <f t="shared" si="78"/>
        <v>#N/A</v>
      </c>
      <c r="AA230" s="90" t="e">
        <f t="shared" si="78"/>
        <v>#N/A</v>
      </c>
      <c r="AB230" s="90" t="e">
        <f t="shared" si="78"/>
        <v>#N/A</v>
      </c>
      <c r="AC230" s="90" t="e">
        <f t="shared" si="78"/>
        <v>#N/A</v>
      </c>
      <c r="AD230" s="90" t="e">
        <f t="shared" si="78"/>
        <v>#N/A</v>
      </c>
      <c r="AE230" s="90" t="e">
        <f t="shared" si="78"/>
        <v>#N/A</v>
      </c>
      <c r="AF230" s="90" t="e">
        <f t="shared" si="78"/>
        <v>#N/A</v>
      </c>
      <c r="AG230" s="90" t="e">
        <f t="shared" si="78"/>
        <v>#N/A</v>
      </c>
    </row>
    <row r="231" spans="1:33" ht="20.100000000000001" customHeight="1">
      <c r="A231" s="806" t="s">
        <v>172</v>
      </c>
      <c r="B231" s="791" t="s">
        <v>223</v>
      </c>
      <c r="C231" s="63"/>
      <c r="D231" s="73" t="s">
        <v>224</v>
      </c>
      <c r="E231" s="198" t="s">
        <v>223</v>
      </c>
      <c r="F231" s="44">
        <v>2500</v>
      </c>
      <c r="G231" s="45"/>
      <c r="H231" s="254"/>
      <c r="I231" s="781" t="e">
        <f>+VLOOKUP(B231,Sheet2!$B$3:$C$189,2,0)</f>
        <v>#N/A</v>
      </c>
      <c r="J231" s="79">
        <f>+IF(SUM(K231:L231)&lt;&gt;$N$3,ROUND(IFERROR(VLOOKUP(D231,FCSTSDV!$C$2:$C$285,2,0),0)/ok!F231+0,0),0)</f>
        <v>0</v>
      </c>
      <c r="K231" s="99">
        <f t="array" ref="K231">+IFERROR(ROUND(INDEX(FCSTSDV!$D$2:$N$674,MATCH(ok!$D231,FCSTSDV!$C$2:$C$674,0),MATCH(ok!K$3,FCSTSDV!$D$1:$N$1,0))/ok!$F231,1),0)</f>
        <v>0</v>
      </c>
      <c r="L231" s="99">
        <f t="array" ref="L231">+IFERROR(ROUND(INDEX(FCSTSDV!$D$2:$N$674,MATCH(ok!$D231,FCSTSDV!$C$2:$C$674,0),MATCH(ok!L$3,FCSTSDV!$D$1:$N$1,0))/ok!$F231,1),0)</f>
        <v>0</v>
      </c>
      <c r="M231" s="99">
        <f t="array" ref="M231">+IFERROR(ROUND(INDEX(FCSTSDV!$D$2:$N$674,MATCH(ok!$D231,FCSTSDV!$C$2:$C$674,0),MATCH(ok!M$3,FCSTSDV!$D$1:$N$1,0))/ok!$F231,1),0)</f>
        <v>0</v>
      </c>
      <c r="N231" s="99">
        <f t="array" ref="N231">+IFERROR(ROUND(INDEX(FCSTSDV!$D$2:$N$674,MATCH(ok!$D231,FCSTSDV!$C$2:$C$674,0),MATCH(ok!N$3,FCSTSDV!$D$1:$N$1,0))/ok!$F231,1),0)</f>
        <v>0</v>
      </c>
      <c r="O231" s="99">
        <f t="array" ref="O231">+IFERROR(ROUND(INDEX(FCSTSDV!$D$2:$N$674,MATCH(ok!$D231,FCSTSDV!$C$2:$C$674,0),MATCH(ok!O$3,FCSTSDV!$D$1:$N$1,0))/ok!$F231,1),0)</f>
        <v>0</v>
      </c>
      <c r="P231" s="99">
        <f t="array" ref="P231">+IFERROR(ROUND(INDEX(FCSTSDV!$D$2:$N$674,MATCH(ok!$D231,FCSTSDV!$C$2:$C$674,0),MATCH(ok!P$3,FCSTSDV!$D$1:$N$1,0))/ok!$F231,1),0)</f>
        <v>0</v>
      </c>
      <c r="Q231" s="99">
        <f t="array" ref="Q231">+IFERROR(ROUND(INDEX(FCSTSDV!$D$2:$N$674,MATCH(ok!$D231,FCSTSDV!$C$2:$C$674,0),MATCH(ok!Q$3,FCSTSDV!$D$1:$N$1,0))/ok!$F231,1),0)</f>
        <v>0</v>
      </c>
      <c r="R231" s="99">
        <f t="array" ref="R231">+IFERROR(ROUND(INDEX(FCSTSDV!$D$2:$N$674,MATCH(ok!$D231,FCSTSDV!$C$2:$C$674,0),MATCH(ok!R$3,FCSTSDV!$D$1:$N$1,0))/ok!$F231,1),0)</f>
        <v>0</v>
      </c>
      <c r="S231" s="99">
        <f t="array" ref="S231">+IFERROR(ROUND(INDEX(FCSTSDV!$D$2:$N$674,MATCH(ok!$D231,FCSTSDV!$C$2:$C$674,0),MATCH(ok!S$3,FCSTSDV!$D$1:$N$1,0))/ok!$F231,1),0)</f>
        <v>0</v>
      </c>
      <c r="T231" s="99">
        <f t="array" ref="T231">+IFERROR(ROUND(INDEX(FCSTSDV!$D$2:$N$674,MATCH(ok!$D231,FCSTSDV!$C$2:$C$674,0),MATCH(ok!T$3,FCSTSDV!$D$1:$N$1,0))/ok!$F231,1),0)</f>
        <v>0</v>
      </c>
      <c r="U231" s="99">
        <f t="array" ref="U231">+IFERROR(ROUND(INDEX(FCSTSDV!$D$2:$N$674,MATCH(ok!$D231,FCSTSDV!$C$2:$C$674,0),MATCH(ok!U$3,FCSTSDV!$D$1:$N$1,0))/ok!$F231,1),0)</f>
        <v>0</v>
      </c>
      <c r="V231" s="99">
        <f t="array" ref="V231">+IFERROR(ROUND(INDEX(FCSTSDV!$D$2:$N$674,MATCH(ok!$D231,FCSTSDV!$C$2:$C$674,0),MATCH(ok!V$3,FCSTSDV!$D$1:$N$1,0))/ok!$F231,1),0)</f>
        <v>0</v>
      </c>
      <c r="W231" s="99">
        <f t="array" ref="W231">+IFERROR(ROUND(INDEX(FCSTSDV!$D$2:$N$674,MATCH(ok!$D231,FCSTSDV!$C$2:$C$674,0),MATCH(ok!W$3,FCSTSDV!$D$1:$N$1,0))/ok!$F231,1),0)</f>
        <v>0</v>
      </c>
      <c r="X231" s="99">
        <f t="array" ref="X231">+IFERROR(ROUND(INDEX(FCSTSDV!$D$2:$N$674,MATCH(ok!$D231,FCSTSDV!$C$2:$C$674,0),MATCH(ok!X$3,FCSTSDV!$D$1:$N$1,0))/ok!$F231,1),0)</f>
        <v>0</v>
      </c>
      <c r="Y231" s="99">
        <f t="array" ref="Y231">+IFERROR(ROUND(INDEX(FCSTSDV!$D$2:$N$674,MATCH(ok!$D231,FCSTSDV!$C$2:$C$674,0),MATCH(ok!Y$3,FCSTSDV!$D$1:$N$1,0))/ok!$F231,1),0)</f>
        <v>0</v>
      </c>
      <c r="Z231" s="99">
        <f t="array" ref="Z231">+IFERROR(ROUND(INDEX(FCSTSDV!$D$2:$N$674,MATCH(ok!$D231,FCSTSDV!$C$2:$C$674,0),MATCH(ok!Z$3,FCSTSDV!$D$1:$N$1,0))/ok!$F231,1),0)</f>
        <v>0</v>
      </c>
      <c r="AA231" s="99">
        <f t="array" ref="AA231">+IFERROR(ROUND(INDEX(FCSTSDV!$D$2:$N$674,MATCH(ok!$D231,FCSTSDV!$C$2:$C$674,0),MATCH(ok!AA$3,FCSTSDV!$D$1:$N$1,0))/ok!$F231,1),0)</f>
        <v>0</v>
      </c>
      <c r="AB231" s="99">
        <f t="array" ref="AB231">+IFERROR(ROUND(INDEX(FCSTSDV!$D$2:$N$674,MATCH(ok!$D231,FCSTSDV!$C$2:$C$674,0),MATCH(ok!AB$3,FCSTSDV!$D$1:$N$1,0))/ok!$F231,1),0)</f>
        <v>0</v>
      </c>
      <c r="AC231" s="99">
        <f t="array" ref="AC231">+IFERROR(ROUND(INDEX(FCSTSDV!$D$2:$N$674,MATCH(ok!$D231,FCSTSDV!$C$2:$C$674,0),MATCH(ok!AC$3,FCSTSDV!$D$1:$N$1,0))/ok!$F231,1),0)</f>
        <v>0</v>
      </c>
      <c r="AD231" s="99">
        <f t="array" ref="AD231">+IFERROR(ROUND(INDEX(FCSTSDV!$D$2:$N$674,MATCH(ok!$D231,FCSTSDV!$C$2:$C$674,0),MATCH(ok!AD$3,FCSTSDV!$D$1:$N$1,0))/ok!$F231,1),0)</f>
        <v>0</v>
      </c>
      <c r="AE231" s="99">
        <f t="array" ref="AE231">+IFERROR(ROUND(INDEX(FCSTSDV!$D$2:$N$674,MATCH(ok!$D231,FCSTSDV!$C$2:$C$674,0),MATCH(ok!AE$3,FCSTSDV!$D$1:$N$1,0))/ok!$F231,1),0)</f>
        <v>0</v>
      </c>
      <c r="AF231" s="99">
        <f t="array" ref="AF231">+IFERROR(ROUND(INDEX(FCSTSDV!$D$2:$N$674,MATCH(ok!$D231,FCSTSDV!$C$2:$C$674,0),MATCH(ok!AF$3,FCSTSDV!$D$1:$N$1,0))/ok!$F231,1),0)</f>
        <v>0</v>
      </c>
      <c r="AG231" s="99">
        <f t="array" ref="AG231">+IFERROR(ROUND(INDEX(FCSTSDV!$D$2:$N$674,MATCH(ok!$D231,FCSTSDV!$C$2:$C$674,0),MATCH(ok!AG$3,FCSTSDV!$D$1:$N$1,0))/ok!$F231,1),0)</f>
        <v>0</v>
      </c>
    </row>
    <row r="232" spans="1:33" ht="20.100000000000001" customHeight="1">
      <c r="A232" s="807"/>
      <c r="B232" s="792"/>
      <c r="C232" s="60"/>
      <c r="D232" s="52" t="s">
        <v>175</v>
      </c>
      <c r="E232" s="201" t="str">
        <f>+E231</f>
        <v>6"*110</v>
      </c>
      <c r="F232" s="53" t="s">
        <v>43</v>
      </c>
      <c r="G232" s="54"/>
      <c r="H232" s="255"/>
      <c r="I232" s="782"/>
      <c r="J232" s="290">
        <f>+J231</f>
        <v>0</v>
      </c>
      <c r="K232" s="90" t="e">
        <f>+$I$231+$J$232-K231</f>
        <v>#N/A</v>
      </c>
      <c r="L232" s="90" t="e">
        <f t="shared" ref="L232:W232" si="79">+$I$231+$J$232-L231</f>
        <v>#N/A</v>
      </c>
      <c r="M232" s="90" t="e">
        <f t="shared" si="79"/>
        <v>#N/A</v>
      </c>
      <c r="N232" s="90" t="e">
        <f t="shared" si="79"/>
        <v>#N/A</v>
      </c>
      <c r="O232" s="90" t="e">
        <f t="shared" si="79"/>
        <v>#N/A</v>
      </c>
      <c r="P232" s="90" t="e">
        <f t="shared" si="79"/>
        <v>#N/A</v>
      </c>
      <c r="Q232" s="90" t="e">
        <f t="shared" si="79"/>
        <v>#N/A</v>
      </c>
      <c r="R232" s="90" t="e">
        <f t="shared" si="79"/>
        <v>#N/A</v>
      </c>
      <c r="S232" s="90" t="e">
        <f t="shared" si="79"/>
        <v>#N/A</v>
      </c>
      <c r="T232" s="90" t="e">
        <f t="shared" si="79"/>
        <v>#N/A</v>
      </c>
      <c r="U232" s="90" t="e">
        <f t="shared" si="79"/>
        <v>#N/A</v>
      </c>
      <c r="V232" s="90" t="e">
        <f t="shared" si="79"/>
        <v>#N/A</v>
      </c>
      <c r="W232" s="90" t="e">
        <f t="shared" si="79"/>
        <v>#N/A</v>
      </c>
      <c r="X232" s="90" t="e">
        <f t="shared" ref="X232:AG232" si="80">+W232-X231</f>
        <v>#N/A</v>
      </c>
      <c r="Y232" s="90" t="e">
        <f t="shared" si="80"/>
        <v>#N/A</v>
      </c>
      <c r="Z232" s="90" t="e">
        <f t="shared" si="80"/>
        <v>#N/A</v>
      </c>
      <c r="AA232" s="90" t="e">
        <f t="shared" si="80"/>
        <v>#N/A</v>
      </c>
      <c r="AB232" s="90" t="e">
        <f t="shared" si="80"/>
        <v>#N/A</v>
      </c>
      <c r="AC232" s="90" t="e">
        <f t="shared" si="80"/>
        <v>#N/A</v>
      </c>
      <c r="AD232" s="90" t="e">
        <f t="shared" si="80"/>
        <v>#N/A</v>
      </c>
      <c r="AE232" s="90" t="e">
        <f t="shared" si="80"/>
        <v>#N/A</v>
      </c>
      <c r="AF232" s="90" t="e">
        <f t="shared" si="80"/>
        <v>#N/A</v>
      </c>
      <c r="AG232" s="90" t="e">
        <f t="shared" si="80"/>
        <v>#N/A</v>
      </c>
    </row>
    <row r="233" spans="1:33" ht="20.100000000000001" customHeight="1">
      <c r="A233" s="806" t="s">
        <v>245</v>
      </c>
      <c r="B233" s="791" t="s">
        <v>246</v>
      </c>
      <c r="C233" s="63"/>
      <c r="D233" s="73" t="s">
        <v>45</v>
      </c>
      <c r="E233" s="198" t="s">
        <v>246</v>
      </c>
      <c r="F233" s="44">
        <v>200</v>
      </c>
      <c r="G233" s="45"/>
      <c r="H233" s="45"/>
      <c r="I233" s="781" t="e">
        <f>+VLOOKUP(A233,Sheet2!$B$3:$C$189,2,0)</f>
        <v>#N/A</v>
      </c>
      <c r="J233" s="79">
        <f>+IF(SUM(K233:L233)&lt;&gt;$N$3,ROUND(IFERROR(VLOOKUP(D233,FCSTSDV!$C$2:$C$285,2,0),0)/ok!F233+0,0),0)</f>
        <v>0</v>
      </c>
      <c r="K233" s="99">
        <f t="array" ref="K233">+IFERROR(ROUND(INDEX(FCSTSDV!$D$2:$N$674,MATCH(ok!$D233,FCSTSDV!$C$2:$C$674,0),MATCH(ok!K$3,FCSTSDV!$D$1:$N$1,0))/ok!$F233,1),0)</f>
        <v>0</v>
      </c>
      <c r="L233" s="99">
        <f t="array" ref="L233">+IFERROR(ROUND(INDEX(FCSTSDV!$D$2:$N$674,MATCH(ok!$D233,FCSTSDV!$C$2:$C$674,0),MATCH(ok!L$3,FCSTSDV!$D$1:$N$1,0))/ok!$F233,1),0)</f>
        <v>0</v>
      </c>
      <c r="M233" s="99">
        <f t="array" ref="M233">+IFERROR(ROUND(INDEX(FCSTSDV!$D$2:$N$674,MATCH(ok!$D233,FCSTSDV!$C$2:$C$674,0),MATCH(ok!M$3,FCSTSDV!$D$1:$N$1,0))/ok!$F233,1),0)</f>
        <v>0</v>
      </c>
      <c r="N233" s="99">
        <f t="array" ref="N233">+IFERROR(ROUND(INDEX(FCSTSDV!$D$2:$N$674,MATCH(ok!$D233,FCSTSDV!$C$2:$C$674,0),MATCH(ok!N$3,FCSTSDV!$D$1:$N$1,0))/ok!$F233,1),0)</f>
        <v>0</v>
      </c>
      <c r="O233" s="99">
        <f t="array" ref="O233">+IFERROR(ROUND(INDEX(FCSTSDV!$D$2:$N$674,MATCH(ok!$D233,FCSTSDV!$C$2:$C$674,0),MATCH(ok!O$3,FCSTSDV!$D$1:$N$1,0))/ok!$F233,1),0)</f>
        <v>0</v>
      </c>
      <c r="P233" s="99">
        <f t="array" ref="P233">+IFERROR(ROUND(INDEX(FCSTSDV!$D$2:$N$674,MATCH(ok!$D233,FCSTSDV!$C$2:$C$674,0),MATCH(ok!P$3,FCSTSDV!$D$1:$N$1,0))/ok!$F233,1),0)</f>
        <v>0</v>
      </c>
      <c r="Q233" s="99">
        <f t="array" ref="Q233">+IFERROR(ROUND(INDEX(FCSTSDV!$D$2:$N$674,MATCH(ok!$D233,FCSTSDV!$C$2:$C$674,0),MATCH(ok!Q$3,FCSTSDV!$D$1:$N$1,0))/ok!$F233,1),0)</f>
        <v>0</v>
      </c>
      <c r="R233" s="99">
        <f t="array" ref="R233">+IFERROR(ROUND(INDEX(FCSTSDV!$D$2:$N$674,MATCH(ok!$D233,FCSTSDV!$C$2:$C$674,0),MATCH(ok!R$3,FCSTSDV!$D$1:$N$1,0))/ok!$F233,1),0)</f>
        <v>0</v>
      </c>
      <c r="S233" s="99">
        <f t="array" ref="S233">+IFERROR(ROUND(INDEX(FCSTSDV!$D$2:$N$674,MATCH(ok!$D233,FCSTSDV!$C$2:$C$674,0),MATCH(ok!S$3,FCSTSDV!$D$1:$N$1,0))/ok!$F233,1),0)</f>
        <v>0</v>
      </c>
      <c r="T233" s="99">
        <f t="array" ref="T233">+IFERROR(ROUND(INDEX(FCSTSDV!$D$2:$N$674,MATCH(ok!$D233,FCSTSDV!$C$2:$C$674,0),MATCH(ok!T$3,FCSTSDV!$D$1:$N$1,0))/ok!$F233,1),0)</f>
        <v>0</v>
      </c>
      <c r="U233" s="99">
        <f t="array" ref="U233">+IFERROR(ROUND(INDEX(FCSTSDV!$D$2:$N$674,MATCH(ok!$D233,FCSTSDV!$C$2:$C$674,0),MATCH(ok!U$3,FCSTSDV!$D$1:$N$1,0))/ok!$F233,1),0)</f>
        <v>0</v>
      </c>
      <c r="V233" s="99">
        <f t="array" ref="V233">+IFERROR(ROUND(INDEX(FCSTSDV!$D$2:$N$674,MATCH(ok!$D233,FCSTSDV!$C$2:$C$674,0),MATCH(ok!V$3,FCSTSDV!$D$1:$N$1,0))/ok!$F233,1),0)</f>
        <v>0</v>
      </c>
      <c r="W233" s="99">
        <f t="array" ref="W233">+IFERROR(ROUND(INDEX(FCSTSDV!$D$2:$N$674,MATCH(ok!$D233,FCSTSDV!$C$2:$C$674,0),MATCH(ok!W$3,FCSTSDV!$D$1:$N$1,0))/ok!$F233,1),0)</f>
        <v>0</v>
      </c>
      <c r="X233" s="99">
        <f t="array" ref="X233">+IFERROR(ROUND(INDEX(FCSTSDV!$D$2:$N$674,MATCH(ok!$D233,FCSTSDV!$C$2:$C$674,0),MATCH(ok!X$3,FCSTSDV!$D$1:$N$1,0))/ok!$F233,1),0)</f>
        <v>0</v>
      </c>
      <c r="Y233" s="99">
        <f t="array" ref="Y233">+IFERROR(ROUND(INDEX(FCSTSDV!$D$2:$N$674,MATCH(ok!$D233,FCSTSDV!$C$2:$C$674,0),MATCH(ok!Y$3,FCSTSDV!$D$1:$N$1,0))/ok!$F233,1),0)</f>
        <v>0</v>
      </c>
      <c r="Z233" s="99">
        <f t="array" ref="Z233">+IFERROR(ROUND(INDEX(FCSTSDV!$D$2:$N$674,MATCH(ok!$D233,FCSTSDV!$C$2:$C$674,0),MATCH(ok!Z$3,FCSTSDV!$D$1:$N$1,0))/ok!$F233,1),0)</f>
        <v>0</v>
      </c>
      <c r="AA233" s="99">
        <f t="array" ref="AA233">+IFERROR(ROUND(INDEX(FCSTSDV!$D$2:$N$674,MATCH(ok!$D233,FCSTSDV!$C$2:$C$674,0),MATCH(ok!AA$3,FCSTSDV!$D$1:$N$1,0))/ok!$F233,1),0)</f>
        <v>0</v>
      </c>
      <c r="AB233" s="99">
        <f t="array" ref="AB233">+IFERROR(ROUND(INDEX(FCSTSDV!$D$2:$N$674,MATCH(ok!$D233,FCSTSDV!$C$2:$C$674,0),MATCH(ok!AB$3,FCSTSDV!$D$1:$N$1,0))/ok!$F233,1),0)</f>
        <v>0</v>
      </c>
      <c r="AC233" s="99">
        <f t="array" ref="AC233">+IFERROR(ROUND(INDEX(FCSTSDV!$D$2:$N$674,MATCH(ok!$D233,FCSTSDV!$C$2:$C$674,0),MATCH(ok!AC$3,FCSTSDV!$D$1:$N$1,0))/ok!$F233,1),0)</f>
        <v>0</v>
      </c>
      <c r="AD233" s="99">
        <f t="array" ref="AD233">+IFERROR(ROUND(INDEX(FCSTSDV!$D$2:$N$674,MATCH(ok!$D233,FCSTSDV!$C$2:$C$674,0),MATCH(ok!AD$3,FCSTSDV!$D$1:$N$1,0))/ok!$F233,1),0)</f>
        <v>0</v>
      </c>
      <c r="AE233" s="99">
        <f t="array" ref="AE233">+IFERROR(ROUND(INDEX(FCSTSDV!$D$2:$N$674,MATCH(ok!$D233,FCSTSDV!$C$2:$C$674,0),MATCH(ok!AE$3,FCSTSDV!$D$1:$N$1,0))/ok!$F233,1),0)</f>
        <v>0</v>
      </c>
      <c r="AF233" s="99">
        <f t="array" ref="AF233">+IFERROR(ROUND(INDEX(FCSTSDV!$D$2:$N$674,MATCH(ok!$D233,FCSTSDV!$C$2:$C$674,0),MATCH(ok!AF$3,FCSTSDV!$D$1:$N$1,0))/ok!$F233,1),0)</f>
        <v>0</v>
      </c>
      <c r="AG233" s="99">
        <f t="array" ref="AG233">+IFERROR(ROUND(INDEX(FCSTSDV!$D$2:$N$674,MATCH(ok!$D233,FCSTSDV!$C$2:$C$674,0),MATCH(ok!AG$3,FCSTSDV!$D$1:$N$1,0))/ok!$F233,1),0)</f>
        <v>0</v>
      </c>
    </row>
    <row r="234" spans="1:33" ht="20.100000000000001" customHeight="1">
      <c r="A234" s="813"/>
      <c r="B234" s="795"/>
      <c r="C234" s="57"/>
      <c r="D234" s="32" t="s">
        <v>66</v>
      </c>
      <c r="E234" s="199" t="str">
        <f>+E233</f>
        <v>156*72*0.8T</v>
      </c>
      <c r="F234" s="49">
        <v>150</v>
      </c>
      <c r="G234" s="48"/>
      <c r="H234" s="48"/>
      <c r="I234" s="785"/>
      <c r="J234" s="81">
        <f>+IF(SUM(K234:L234)&lt;&gt;$N$3,ROUND(IFERROR(VLOOKUP(D234,FCSTSDV!$C$2:$C$285,2,0),0)/ok!F234+0,0),0)</f>
        <v>0</v>
      </c>
      <c r="K234" s="92">
        <f t="array" ref="K234">+IFERROR(ROUND(INDEX(FCSTSDV!$D$2:$N$674,MATCH(ok!$D234,FCSTSDV!$C$2:$C$674,0),MATCH(ok!K$3,FCSTSDV!$D$1:$N$1,0))/ok!$F234,1),0)</f>
        <v>0</v>
      </c>
      <c r="L234" s="92">
        <f t="array" ref="L234">+IFERROR(ROUND(INDEX(FCSTSDV!$D$2:$N$674,MATCH(ok!$D234,FCSTSDV!$C$2:$C$674,0),MATCH(ok!L$3,FCSTSDV!$D$1:$N$1,0))/ok!$F234,1),0)</f>
        <v>0</v>
      </c>
      <c r="M234" s="92">
        <f t="array" ref="M234">+IFERROR(ROUND(INDEX(FCSTSDV!$D$2:$N$674,MATCH(ok!$D234,FCSTSDV!$C$2:$C$674,0),MATCH(ok!M$3,FCSTSDV!$D$1:$N$1,0))/ok!$F234,1),0)</f>
        <v>0</v>
      </c>
      <c r="N234" s="92">
        <f t="array" ref="N234">+IFERROR(ROUND(INDEX(FCSTSDV!$D$2:$N$674,MATCH(ok!$D234,FCSTSDV!$C$2:$C$674,0),MATCH(ok!N$3,FCSTSDV!$D$1:$N$1,0))/ok!$F234,1),0)</f>
        <v>0</v>
      </c>
      <c r="O234" s="92">
        <f t="array" ref="O234">+IFERROR(ROUND(INDEX(FCSTSDV!$D$2:$N$674,MATCH(ok!$D234,FCSTSDV!$C$2:$C$674,0),MATCH(ok!O$3,FCSTSDV!$D$1:$N$1,0))/ok!$F234,1),0)</f>
        <v>0</v>
      </c>
      <c r="P234" s="92">
        <f t="array" ref="P234">+IFERROR(ROUND(INDEX(FCSTSDV!$D$2:$N$674,MATCH(ok!$D234,FCSTSDV!$C$2:$C$674,0),MATCH(ok!P$3,FCSTSDV!$D$1:$N$1,0))/ok!$F234,1),0)</f>
        <v>0</v>
      </c>
      <c r="Q234" s="92">
        <f t="array" ref="Q234">+IFERROR(ROUND(INDEX(FCSTSDV!$D$2:$N$674,MATCH(ok!$D234,FCSTSDV!$C$2:$C$674,0),MATCH(ok!Q$3,FCSTSDV!$D$1:$N$1,0))/ok!$F234,1),0)</f>
        <v>0</v>
      </c>
      <c r="R234" s="92">
        <f t="array" ref="R234">+IFERROR(ROUND(INDEX(FCSTSDV!$D$2:$N$674,MATCH(ok!$D234,FCSTSDV!$C$2:$C$674,0),MATCH(ok!R$3,FCSTSDV!$D$1:$N$1,0))/ok!$F234,1),0)</f>
        <v>0</v>
      </c>
      <c r="S234" s="92">
        <f t="array" ref="S234">+IFERROR(ROUND(INDEX(FCSTSDV!$D$2:$N$674,MATCH(ok!$D234,FCSTSDV!$C$2:$C$674,0),MATCH(ok!S$3,FCSTSDV!$D$1:$N$1,0))/ok!$F234,1),0)</f>
        <v>0</v>
      </c>
      <c r="T234" s="92">
        <f t="array" ref="T234">+IFERROR(ROUND(INDEX(FCSTSDV!$D$2:$N$674,MATCH(ok!$D234,FCSTSDV!$C$2:$C$674,0),MATCH(ok!T$3,FCSTSDV!$D$1:$N$1,0))/ok!$F234,1),0)</f>
        <v>0</v>
      </c>
      <c r="U234" s="92">
        <f t="array" ref="U234">+IFERROR(ROUND(INDEX(FCSTSDV!$D$2:$N$674,MATCH(ok!$D234,FCSTSDV!$C$2:$C$674,0),MATCH(ok!U$3,FCSTSDV!$D$1:$N$1,0))/ok!$F234,1),0)</f>
        <v>0</v>
      </c>
      <c r="V234" s="92">
        <f t="array" ref="V234">+IFERROR(ROUND(INDEX(FCSTSDV!$D$2:$N$674,MATCH(ok!$D234,FCSTSDV!$C$2:$C$674,0),MATCH(ok!V$3,FCSTSDV!$D$1:$N$1,0))/ok!$F234,1),0)</f>
        <v>0</v>
      </c>
      <c r="W234" s="92">
        <f t="array" ref="W234">+IFERROR(ROUND(INDEX(FCSTSDV!$D$2:$N$674,MATCH(ok!$D234,FCSTSDV!$C$2:$C$674,0),MATCH(ok!W$3,FCSTSDV!$D$1:$N$1,0))/ok!$F234,1),0)</f>
        <v>0</v>
      </c>
      <c r="X234" s="92">
        <f t="array" ref="X234">+IFERROR(ROUND(INDEX(FCSTSDV!$D$2:$N$674,MATCH(ok!$D234,FCSTSDV!$C$2:$C$674,0),MATCH(ok!X$3,FCSTSDV!$D$1:$N$1,0))/ok!$F234,1),0)</f>
        <v>0</v>
      </c>
      <c r="Y234" s="92">
        <f t="array" ref="Y234">+IFERROR(ROUND(INDEX(FCSTSDV!$D$2:$N$674,MATCH(ok!$D234,FCSTSDV!$C$2:$C$674,0),MATCH(ok!Y$3,FCSTSDV!$D$1:$N$1,0))/ok!$F234,1),0)</f>
        <v>0</v>
      </c>
      <c r="Z234" s="92">
        <f t="array" ref="Z234">+IFERROR(ROUND(INDEX(FCSTSDV!$D$2:$N$674,MATCH(ok!$D234,FCSTSDV!$C$2:$C$674,0),MATCH(ok!Z$3,FCSTSDV!$D$1:$N$1,0))/ok!$F234,1),0)</f>
        <v>0</v>
      </c>
      <c r="AA234" s="92">
        <f t="array" ref="AA234">+IFERROR(ROUND(INDEX(FCSTSDV!$D$2:$N$674,MATCH(ok!$D234,FCSTSDV!$C$2:$C$674,0),MATCH(ok!AA$3,FCSTSDV!$D$1:$N$1,0))/ok!$F234,1),0)</f>
        <v>0</v>
      </c>
      <c r="AB234" s="92">
        <f t="array" ref="AB234">+IFERROR(ROUND(INDEX(FCSTSDV!$D$2:$N$674,MATCH(ok!$D234,FCSTSDV!$C$2:$C$674,0),MATCH(ok!AB$3,FCSTSDV!$D$1:$N$1,0))/ok!$F234,1),0)</f>
        <v>0</v>
      </c>
      <c r="AC234" s="92">
        <f t="array" ref="AC234">+IFERROR(ROUND(INDEX(FCSTSDV!$D$2:$N$674,MATCH(ok!$D234,FCSTSDV!$C$2:$C$674,0),MATCH(ok!AC$3,FCSTSDV!$D$1:$N$1,0))/ok!$F234,1),0)</f>
        <v>0</v>
      </c>
      <c r="AD234" s="92">
        <f t="array" ref="AD234">+IFERROR(ROUND(INDEX(FCSTSDV!$D$2:$N$674,MATCH(ok!$D234,FCSTSDV!$C$2:$C$674,0),MATCH(ok!AD$3,FCSTSDV!$D$1:$N$1,0))/ok!$F234,1),0)</f>
        <v>0</v>
      </c>
      <c r="AE234" s="92">
        <f t="array" ref="AE234">+IFERROR(ROUND(INDEX(FCSTSDV!$D$2:$N$674,MATCH(ok!$D234,FCSTSDV!$C$2:$C$674,0),MATCH(ok!AE$3,FCSTSDV!$D$1:$N$1,0))/ok!$F234,1),0)</f>
        <v>0</v>
      </c>
      <c r="AF234" s="92">
        <f t="array" ref="AF234">+IFERROR(ROUND(INDEX(FCSTSDV!$D$2:$N$674,MATCH(ok!$D234,FCSTSDV!$C$2:$C$674,0),MATCH(ok!AF$3,FCSTSDV!$D$1:$N$1,0))/ok!$F234,1),0)</f>
        <v>0</v>
      </c>
      <c r="AG234" s="92">
        <f t="array" ref="AG234">+IFERROR(ROUND(INDEX(FCSTSDV!$D$2:$N$674,MATCH(ok!$D234,FCSTSDV!$C$2:$C$674,0),MATCH(ok!AG$3,FCSTSDV!$D$1:$N$1,0))/ok!$F234,1),0)</f>
        <v>0</v>
      </c>
    </row>
    <row r="235" spans="1:33" ht="20.100000000000001" customHeight="1">
      <c r="A235" s="813"/>
      <c r="B235" s="795"/>
      <c r="C235" s="57"/>
      <c r="D235" s="32" t="s">
        <v>49</v>
      </c>
      <c r="E235" s="199" t="str">
        <f>+E234</f>
        <v>156*72*0.8T</v>
      </c>
      <c r="F235" s="49">
        <v>150</v>
      </c>
      <c r="G235" s="48"/>
      <c r="H235" s="48"/>
      <c r="I235" s="785"/>
      <c r="J235" s="81">
        <f>+IF(SUM(K235:L235)&lt;&gt;$N$3,ROUND(IFERROR(VLOOKUP(D235,FCSTSDV!$C$2:$C$285,2,0),0)/ok!F235+0,0),0)</f>
        <v>0</v>
      </c>
      <c r="K235" s="92">
        <f t="array" ref="K235">+IFERROR(ROUND(INDEX(FCSTSDV!$D$2:$N$674,MATCH(ok!$D235,FCSTSDV!$C$2:$C$674,0),MATCH(ok!K$3,FCSTSDV!$D$1:$N$1,0))/ok!$F235,1),0)</f>
        <v>0</v>
      </c>
      <c r="L235" s="92">
        <f t="array" ref="L235">+IFERROR(ROUND(INDEX(FCSTSDV!$D$2:$N$674,MATCH(ok!$D235,FCSTSDV!$C$2:$C$674,0),MATCH(ok!L$3,FCSTSDV!$D$1:$N$1,0))/ok!$F235,1),0)</f>
        <v>0</v>
      </c>
      <c r="M235" s="92">
        <f t="array" ref="M235">+IFERROR(ROUND(INDEX(FCSTSDV!$D$2:$N$674,MATCH(ok!$D235,FCSTSDV!$C$2:$C$674,0),MATCH(ok!M$3,FCSTSDV!$D$1:$N$1,0))/ok!$F235,1),0)</f>
        <v>0</v>
      </c>
      <c r="N235" s="92">
        <f t="array" ref="N235">+IFERROR(ROUND(INDEX(FCSTSDV!$D$2:$N$674,MATCH(ok!$D235,FCSTSDV!$C$2:$C$674,0),MATCH(ok!N$3,FCSTSDV!$D$1:$N$1,0))/ok!$F235,1),0)</f>
        <v>0</v>
      </c>
      <c r="O235" s="92">
        <f t="array" ref="O235">+IFERROR(ROUND(INDEX(FCSTSDV!$D$2:$N$674,MATCH(ok!$D235,FCSTSDV!$C$2:$C$674,0),MATCH(ok!O$3,FCSTSDV!$D$1:$N$1,0))/ok!$F235,1),0)</f>
        <v>0</v>
      </c>
      <c r="P235" s="92">
        <f t="array" ref="P235">+IFERROR(ROUND(INDEX(FCSTSDV!$D$2:$N$674,MATCH(ok!$D235,FCSTSDV!$C$2:$C$674,0),MATCH(ok!P$3,FCSTSDV!$D$1:$N$1,0))/ok!$F235,1),0)</f>
        <v>0</v>
      </c>
      <c r="Q235" s="92">
        <f t="array" ref="Q235">+IFERROR(ROUND(INDEX(FCSTSDV!$D$2:$N$674,MATCH(ok!$D235,FCSTSDV!$C$2:$C$674,0),MATCH(ok!Q$3,FCSTSDV!$D$1:$N$1,0))/ok!$F235,1),0)</f>
        <v>0</v>
      </c>
      <c r="R235" s="92">
        <f t="array" ref="R235">+IFERROR(ROUND(INDEX(FCSTSDV!$D$2:$N$674,MATCH(ok!$D235,FCSTSDV!$C$2:$C$674,0),MATCH(ok!R$3,FCSTSDV!$D$1:$N$1,0))/ok!$F235,1),0)</f>
        <v>0</v>
      </c>
      <c r="S235" s="92">
        <f t="array" ref="S235">+IFERROR(ROUND(INDEX(FCSTSDV!$D$2:$N$674,MATCH(ok!$D235,FCSTSDV!$C$2:$C$674,0),MATCH(ok!S$3,FCSTSDV!$D$1:$N$1,0))/ok!$F235,1),0)</f>
        <v>0</v>
      </c>
      <c r="T235" s="92">
        <f t="array" ref="T235">+IFERROR(ROUND(INDEX(FCSTSDV!$D$2:$N$674,MATCH(ok!$D235,FCSTSDV!$C$2:$C$674,0),MATCH(ok!T$3,FCSTSDV!$D$1:$N$1,0))/ok!$F235,1),0)</f>
        <v>0</v>
      </c>
      <c r="U235" s="92">
        <f t="array" ref="U235">+IFERROR(ROUND(INDEX(FCSTSDV!$D$2:$N$674,MATCH(ok!$D235,FCSTSDV!$C$2:$C$674,0),MATCH(ok!U$3,FCSTSDV!$D$1:$N$1,0))/ok!$F235,1),0)</f>
        <v>0</v>
      </c>
      <c r="V235" s="92">
        <f t="array" ref="V235">+IFERROR(ROUND(INDEX(FCSTSDV!$D$2:$N$674,MATCH(ok!$D235,FCSTSDV!$C$2:$C$674,0),MATCH(ok!V$3,FCSTSDV!$D$1:$N$1,0))/ok!$F235,1),0)</f>
        <v>0</v>
      </c>
      <c r="W235" s="92">
        <f t="array" ref="W235">+IFERROR(ROUND(INDEX(FCSTSDV!$D$2:$N$674,MATCH(ok!$D235,FCSTSDV!$C$2:$C$674,0),MATCH(ok!W$3,FCSTSDV!$D$1:$N$1,0))/ok!$F235,1),0)</f>
        <v>0</v>
      </c>
      <c r="X235" s="92">
        <f t="array" ref="X235">+IFERROR(ROUND(INDEX(FCSTSDV!$D$2:$N$674,MATCH(ok!$D235,FCSTSDV!$C$2:$C$674,0),MATCH(ok!X$3,FCSTSDV!$D$1:$N$1,0))/ok!$F235,1),0)</f>
        <v>0</v>
      </c>
      <c r="Y235" s="92">
        <f t="array" ref="Y235">+IFERROR(ROUND(INDEX(FCSTSDV!$D$2:$N$674,MATCH(ok!$D235,FCSTSDV!$C$2:$C$674,0),MATCH(ok!Y$3,FCSTSDV!$D$1:$N$1,0))/ok!$F235,1),0)</f>
        <v>0</v>
      </c>
      <c r="Z235" s="92">
        <f t="array" ref="Z235">+IFERROR(ROUND(INDEX(FCSTSDV!$D$2:$N$674,MATCH(ok!$D235,FCSTSDV!$C$2:$C$674,0),MATCH(ok!Z$3,FCSTSDV!$D$1:$N$1,0))/ok!$F235,1),0)</f>
        <v>0</v>
      </c>
      <c r="AA235" s="92">
        <f t="array" ref="AA235">+IFERROR(ROUND(INDEX(FCSTSDV!$D$2:$N$674,MATCH(ok!$D235,FCSTSDV!$C$2:$C$674,0),MATCH(ok!AA$3,FCSTSDV!$D$1:$N$1,0))/ok!$F235,1),0)</f>
        <v>0</v>
      </c>
      <c r="AB235" s="92">
        <f t="array" ref="AB235">+IFERROR(ROUND(INDEX(FCSTSDV!$D$2:$N$674,MATCH(ok!$D235,FCSTSDV!$C$2:$C$674,0),MATCH(ok!AB$3,FCSTSDV!$D$1:$N$1,0))/ok!$F235,1),0)</f>
        <v>0</v>
      </c>
      <c r="AC235" s="92">
        <f t="array" ref="AC235">+IFERROR(ROUND(INDEX(FCSTSDV!$D$2:$N$674,MATCH(ok!$D235,FCSTSDV!$C$2:$C$674,0),MATCH(ok!AC$3,FCSTSDV!$D$1:$N$1,0))/ok!$F235,1),0)</f>
        <v>0</v>
      </c>
      <c r="AD235" s="92">
        <f t="array" ref="AD235">+IFERROR(ROUND(INDEX(FCSTSDV!$D$2:$N$674,MATCH(ok!$D235,FCSTSDV!$C$2:$C$674,0),MATCH(ok!AD$3,FCSTSDV!$D$1:$N$1,0))/ok!$F235,1),0)</f>
        <v>0</v>
      </c>
      <c r="AE235" s="92">
        <f t="array" ref="AE235">+IFERROR(ROUND(INDEX(FCSTSDV!$D$2:$N$674,MATCH(ok!$D235,FCSTSDV!$C$2:$C$674,0),MATCH(ok!AE$3,FCSTSDV!$D$1:$N$1,0))/ok!$F235,1),0)</f>
        <v>0</v>
      </c>
      <c r="AF235" s="92">
        <f t="array" ref="AF235">+IFERROR(ROUND(INDEX(FCSTSDV!$D$2:$N$674,MATCH(ok!$D235,FCSTSDV!$C$2:$C$674,0),MATCH(ok!AF$3,FCSTSDV!$D$1:$N$1,0))/ok!$F235,1),0)</f>
        <v>0</v>
      </c>
      <c r="AG235" s="92">
        <f t="array" ref="AG235">+IFERROR(ROUND(INDEX(FCSTSDV!$D$2:$N$674,MATCH(ok!$D235,FCSTSDV!$C$2:$C$674,0),MATCH(ok!AG$3,FCSTSDV!$D$1:$N$1,0))/ok!$F235,1),0)</f>
        <v>0</v>
      </c>
    </row>
    <row r="236" spans="1:33" ht="20.100000000000001" customHeight="1">
      <c r="A236" s="813"/>
      <c r="B236" s="795"/>
      <c r="C236" s="57"/>
      <c r="D236" s="32" t="s">
        <v>48</v>
      </c>
      <c r="E236" s="199" t="str">
        <f>+E235</f>
        <v>156*72*0.8T</v>
      </c>
      <c r="F236" s="49">
        <v>150</v>
      </c>
      <c r="G236" s="48"/>
      <c r="H236" s="48"/>
      <c r="I236" s="785"/>
      <c r="J236" s="81">
        <f>+IF(SUM(K236:L236)&lt;&gt;$N$3,ROUND(IFERROR(VLOOKUP(D236,FCSTSDV!$C$2:$C$285,2,0),0)/ok!F236+0,0),0)</f>
        <v>0</v>
      </c>
      <c r="K236" s="92">
        <f t="array" ref="K236">+IFERROR(ROUND(INDEX(FCSTSDV!$D$2:$N$674,MATCH(ok!$D236,FCSTSDV!$C$2:$C$674,0),MATCH(ok!K$3,FCSTSDV!$D$1:$N$1,0))/ok!$F236,1),0)</f>
        <v>0</v>
      </c>
      <c r="L236" s="92">
        <f t="array" ref="L236">+IFERROR(ROUND(INDEX(FCSTSDV!$D$2:$N$674,MATCH(ok!$D236,FCSTSDV!$C$2:$C$674,0),MATCH(ok!L$3,FCSTSDV!$D$1:$N$1,0))/ok!$F236,1),0)</f>
        <v>0</v>
      </c>
      <c r="M236" s="92">
        <f t="array" ref="M236">+IFERROR(ROUND(INDEX(FCSTSDV!$D$2:$N$674,MATCH(ok!$D236,FCSTSDV!$C$2:$C$674,0),MATCH(ok!M$3,FCSTSDV!$D$1:$N$1,0))/ok!$F236,1),0)</f>
        <v>0</v>
      </c>
      <c r="N236" s="92">
        <f t="array" ref="N236">+IFERROR(ROUND(INDEX(FCSTSDV!$D$2:$N$674,MATCH(ok!$D236,FCSTSDV!$C$2:$C$674,0),MATCH(ok!N$3,FCSTSDV!$D$1:$N$1,0))/ok!$F236,1),0)</f>
        <v>0</v>
      </c>
      <c r="O236" s="92">
        <f t="array" ref="O236">+IFERROR(ROUND(INDEX(FCSTSDV!$D$2:$N$674,MATCH(ok!$D236,FCSTSDV!$C$2:$C$674,0),MATCH(ok!O$3,FCSTSDV!$D$1:$N$1,0))/ok!$F236,1),0)</f>
        <v>0</v>
      </c>
      <c r="P236" s="92">
        <f t="array" ref="P236">+IFERROR(ROUND(INDEX(FCSTSDV!$D$2:$N$674,MATCH(ok!$D236,FCSTSDV!$C$2:$C$674,0),MATCH(ok!P$3,FCSTSDV!$D$1:$N$1,0))/ok!$F236,1),0)</f>
        <v>0</v>
      </c>
      <c r="Q236" s="92">
        <f t="array" ref="Q236">+IFERROR(ROUND(INDEX(FCSTSDV!$D$2:$N$674,MATCH(ok!$D236,FCSTSDV!$C$2:$C$674,0),MATCH(ok!Q$3,FCSTSDV!$D$1:$N$1,0))/ok!$F236,1),0)</f>
        <v>0</v>
      </c>
      <c r="R236" s="92">
        <f t="array" ref="R236">+IFERROR(ROUND(INDEX(FCSTSDV!$D$2:$N$674,MATCH(ok!$D236,FCSTSDV!$C$2:$C$674,0),MATCH(ok!R$3,FCSTSDV!$D$1:$N$1,0))/ok!$F236,1),0)</f>
        <v>0</v>
      </c>
      <c r="S236" s="92">
        <f t="array" ref="S236">+IFERROR(ROUND(INDEX(FCSTSDV!$D$2:$N$674,MATCH(ok!$D236,FCSTSDV!$C$2:$C$674,0),MATCH(ok!S$3,FCSTSDV!$D$1:$N$1,0))/ok!$F236,1),0)</f>
        <v>0</v>
      </c>
      <c r="T236" s="92">
        <f t="array" ref="T236">+IFERROR(ROUND(INDEX(FCSTSDV!$D$2:$N$674,MATCH(ok!$D236,FCSTSDV!$C$2:$C$674,0),MATCH(ok!T$3,FCSTSDV!$D$1:$N$1,0))/ok!$F236,1),0)</f>
        <v>0</v>
      </c>
      <c r="U236" s="92">
        <f t="array" ref="U236">+IFERROR(ROUND(INDEX(FCSTSDV!$D$2:$N$674,MATCH(ok!$D236,FCSTSDV!$C$2:$C$674,0),MATCH(ok!U$3,FCSTSDV!$D$1:$N$1,0))/ok!$F236,1),0)</f>
        <v>0</v>
      </c>
      <c r="V236" s="92">
        <f t="array" ref="V236">+IFERROR(ROUND(INDEX(FCSTSDV!$D$2:$N$674,MATCH(ok!$D236,FCSTSDV!$C$2:$C$674,0),MATCH(ok!V$3,FCSTSDV!$D$1:$N$1,0))/ok!$F236,1),0)</f>
        <v>0</v>
      </c>
      <c r="W236" s="92">
        <f t="array" ref="W236">+IFERROR(ROUND(INDEX(FCSTSDV!$D$2:$N$674,MATCH(ok!$D236,FCSTSDV!$C$2:$C$674,0),MATCH(ok!W$3,FCSTSDV!$D$1:$N$1,0))/ok!$F236,1),0)</f>
        <v>0</v>
      </c>
      <c r="X236" s="92">
        <f t="array" ref="X236">+IFERROR(ROUND(INDEX(FCSTSDV!$D$2:$N$674,MATCH(ok!$D236,FCSTSDV!$C$2:$C$674,0),MATCH(ok!X$3,FCSTSDV!$D$1:$N$1,0))/ok!$F236,1),0)</f>
        <v>0</v>
      </c>
      <c r="Y236" s="92">
        <f t="array" ref="Y236">+IFERROR(ROUND(INDEX(FCSTSDV!$D$2:$N$674,MATCH(ok!$D236,FCSTSDV!$C$2:$C$674,0),MATCH(ok!Y$3,FCSTSDV!$D$1:$N$1,0))/ok!$F236,1),0)</f>
        <v>0</v>
      </c>
      <c r="Z236" s="92">
        <f t="array" ref="Z236">+IFERROR(ROUND(INDEX(FCSTSDV!$D$2:$N$674,MATCH(ok!$D236,FCSTSDV!$C$2:$C$674,0),MATCH(ok!Z$3,FCSTSDV!$D$1:$N$1,0))/ok!$F236,1),0)</f>
        <v>0</v>
      </c>
      <c r="AA236" s="92">
        <f t="array" ref="AA236">+IFERROR(ROUND(INDEX(FCSTSDV!$D$2:$N$674,MATCH(ok!$D236,FCSTSDV!$C$2:$C$674,0),MATCH(ok!AA$3,FCSTSDV!$D$1:$N$1,0))/ok!$F236,1),0)</f>
        <v>0</v>
      </c>
      <c r="AB236" s="92">
        <f t="array" ref="AB236">+IFERROR(ROUND(INDEX(FCSTSDV!$D$2:$N$674,MATCH(ok!$D236,FCSTSDV!$C$2:$C$674,0),MATCH(ok!AB$3,FCSTSDV!$D$1:$N$1,0))/ok!$F236,1),0)</f>
        <v>0</v>
      </c>
      <c r="AC236" s="92">
        <f t="array" ref="AC236">+IFERROR(ROUND(INDEX(FCSTSDV!$D$2:$N$674,MATCH(ok!$D236,FCSTSDV!$C$2:$C$674,0),MATCH(ok!AC$3,FCSTSDV!$D$1:$N$1,0))/ok!$F236,1),0)</f>
        <v>0</v>
      </c>
      <c r="AD236" s="92">
        <f t="array" ref="AD236">+IFERROR(ROUND(INDEX(FCSTSDV!$D$2:$N$674,MATCH(ok!$D236,FCSTSDV!$C$2:$C$674,0),MATCH(ok!AD$3,FCSTSDV!$D$1:$N$1,0))/ok!$F236,1),0)</f>
        <v>0</v>
      </c>
      <c r="AE236" s="92">
        <f t="array" ref="AE236">+IFERROR(ROUND(INDEX(FCSTSDV!$D$2:$N$674,MATCH(ok!$D236,FCSTSDV!$C$2:$C$674,0),MATCH(ok!AE$3,FCSTSDV!$D$1:$N$1,0))/ok!$F236,1),0)</f>
        <v>0</v>
      </c>
      <c r="AF236" s="92">
        <f t="array" ref="AF236">+IFERROR(ROUND(INDEX(FCSTSDV!$D$2:$N$674,MATCH(ok!$D236,FCSTSDV!$C$2:$C$674,0),MATCH(ok!AF$3,FCSTSDV!$D$1:$N$1,0))/ok!$F236,1),0)</f>
        <v>0</v>
      </c>
      <c r="AG236" s="92">
        <f t="array" ref="AG236">+IFERROR(ROUND(INDEX(FCSTSDV!$D$2:$N$674,MATCH(ok!$D236,FCSTSDV!$C$2:$C$674,0),MATCH(ok!AG$3,FCSTSDV!$D$1:$N$1,0))/ok!$F236,1),0)</f>
        <v>0</v>
      </c>
    </row>
    <row r="237" spans="1:33" ht="20.100000000000001" customHeight="1">
      <c r="A237" s="807"/>
      <c r="B237" s="792"/>
      <c r="C237" s="60"/>
      <c r="D237" s="52" t="s">
        <v>153</v>
      </c>
      <c r="E237" s="201" t="str">
        <f>+E236</f>
        <v>156*72*0.8T</v>
      </c>
      <c r="F237" s="53" t="s">
        <v>43</v>
      </c>
      <c r="G237" s="54"/>
      <c r="H237" s="54"/>
      <c r="I237" s="782"/>
      <c r="J237" s="263">
        <f>+SUM(J233:J236)</f>
        <v>0</v>
      </c>
      <c r="K237" s="90" t="e">
        <f>+$I$233+$J$237-SUM(K233:K236)</f>
        <v>#N/A</v>
      </c>
      <c r="L237" s="90" t="e">
        <f>+$I$233+$J$237-SUM(L233:L236)</f>
        <v>#N/A</v>
      </c>
      <c r="M237" s="90" t="e">
        <f>+$I$233+$J$237-SUM(M233:M236)</f>
        <v>#N/A</v>
      </c>
      <c r="N237" s="90" t="e">
        <f t="shared" ref="N237:W237" si="81">+$I$233+$J$237-SUM(N233:N236)</f>
        <v>#N/A</v>
      </c>
      <c r="O237" s="90" t="e">
        <f t="shared" si="81"/>
        <v>#N/A</v>
      </c>
      <c r="P237" s="90" t="e">
        <f t="shared" si="81"/>
        <v>#N/A</v>
      </c>
      <c r="Q237" s="90" t="e">
        <f t="shared" si="81"/>
        <v>#N/A</v>
      </c>
      <c r="R237" s="90" t="e">
        <f t="shared" si="81"/>
        <v>#N/A</v>
      </c>
      <c r="S237" s="90" t="e">
        <f t="shared" si="81"/>
        <v>#N/A</v>
      </c>
      <c r="T237" s="90" t="e">
        <f t="shared" si="81"/>
        <v>#N/A</v>
      </c>
      <c r="U237" s="90" t="e">
        <f t="shared" si="81"/>
        <v>#N/A</v>
      </c>
      <c r="V237" s="90" t="e">
        <f t="shared" si="81"/>
        <v>#N/A</v>
      </c>
      <c r="W237" s="90" t="e">
        <f t="shared" si="81"/>
        <v>#N/A</v>
      </c>
      <c r="X237" s="90" t="e">
        <f>+W237-SUM(X233:X236)</f>
        <v>#N/A</v>
      </c>
      <c r="Y237" s="90" t="e">
        <f>+X237-SUM(Y233:Y236)</f>
        <v>#N/A</v>
      </c>
      <c r="Z237" s="90" t="e">
        <f t="shared" ref="Z237:AG237" si="82">+Y237-SUM(Z233:Z236)</f>
        <v>#N/A</v>
      </c>
      <c r="AA237" s="90" t="e">
        <f t="shared" si="82"/>
        <v>#N/A</v>
      </c>
      <c r="AB237" s="90" t="e">
        <f t="shared" si="82"/>
        <v>#N/A</v>
      </c>
      <c r="AC237" s="90" t="e">
        <f t="shared" si="82"/>
        <v>#N/A</v>
      </c>
      <c r="AD237" s="90" t="e">
        <f t="shared" si="82"/>
        <v>#N/A</v>
      </c>
      <c r="AE237" s="90" t="e">
        <f t="shared" si="82"/>
        <v>#N/A</v>
      </c>
      <c r="AF237" s="90" t="e">
        <f t="shared" si="82"/>
        <v>#N/A</v>
      </c>
      <c r="AG237" s="90" t="e">
        <f t="shared" si="82"/>
        <v>#N/A</v>
      </c>
    </row>
    <row r="238" spans="1:33" ht="20.100000000000001" customHeight="1">
      <c r="A238" s="806" t="s">
        <v>247</v>
      </c>
      <c r="B238" s="791" t="s">
        <v>248</v>
      </c>
      <c r="C238" s="63"/>
      <c r="D238" s="73" t="s">
        <v>47</v>
      </c>
      <c r="E238" s="203" t="s">
        <v>248</v>
      </c>
      <c r="F238" s="44">
        <v>100</v>
      </c>
      <c r="G238" s="45"/>
      <c r="H238" s="45">
        <v>0</v>
      </c>
      <c r="I238" s="781" t="e">
        <f>+VLOOKUP(A238,Sheet2!$B$3:$C$189,2,0)</f>
        <v>#N/A</v>
      </c>
      <c r="J238" s="79">
        <f>+IF(SUM(K238:L238)&lt;&gt;$N$3,ROUND(IFERROR(VLOOKUP(D238,FCSTSDV!$C$2:$C$285,2,0),0)/ok!F238+0,0),0)</f>
        <v>0</v>
      </c>
      <c r="K238" s="99">
        <f t="array" ref="K238">+IFERROR(ROUND(INDEX(FCSTSDV!$D$2:$N$674,MATCH(ok!$D238,FCSTSDV!$C$2:$C$674,0),MATCH(ok!K$3,FCSTSDV!$D$1:$N$1,0))/ok!$F238,1),0)</f>
        <v>0</v>
      </c>
      <c r="L238" s="99">
        <f t="array" ref="L238">+IFERROR(ROUND(INDEX(FCSTSDV!$D$2:$N$674,MATCH(ok!$D238,FCSTSDV!$C$2:$C$674,0),MATCH(ok!L$3,FCSTSDV!$D$1:$N$1,0))/ok!$F238,1),0)</f>
        <v>0</v>
      </c>
      <c r="M238" s="99">
        <f t="array" ref="M238">+IFERROR(ROUND(INDEX(FCSTSDV!$D$2:$N$674,MATCH(ok!$D238,FCSTSDV!$C$2:$C$674,0),MATCH(ok!M$3,FCSTSDV!$D$1:$N$1,0))/ok!$F238,1),0)</f>
        <v>0</v>
      </c>
      <c r="N238" s="99">
        <f t="array" ref="N238">+IFERROR(ROUND(INDEX(FCSTSDV!$D$2:$N$674,MATCH(ok!$D238,FCSTSDV!$C$2:$C$674,0),MATCH(ok!N$3,FCSTSDV!$D$1:$N$1,0))/ok!$F238,1),0)</f>
        <v>0</v>
      </c>
      <c r="O238" s="99">
        <f t="array" ref="O238">+IFERROR(ROUND(INDEX(FCSTSDV!$D$2:$N$674,MATCH(ok!$D238,FCSTSDV!$C$2:$C$674,0),MATCH(ok!O$3,FCSTSDV!$D$1:$N$1,0))/ok!$F238,1),0)</f>
        <v>0</v>
      </c>
      <c r="P238" s="99">
        <f t="array" ref="P238">+IFERROR(ROUND(INDEX(FCSTSDV!$D$2:$N$674,MATCH(ok!$D238,FCSTSDV!$C$2:$C$674,0),MATCH(ok!P$3,FCSTSDV!$D$1:$N$1,0))/ok!$F238,1),0)</f>
        <v>0</v>
      </c>
      <c r="Q238" s="99">
        <f t="array" ref="Q238">+IFERROR(ROUND(INDEX(FCSTSDV!$D$2:$N$674,MATCH(ok!$D238,FCSTSDV!$C$2:$C$674,0),MATCH(ok!Q$3,FCSTSDV!$D$1:$N$1,0))/ok!$F238,1),0)</f>
        <v>0</v>
      </c>
      <c r="R238" s="99">
        <f t="array" ref="R238">+IFERROR(ROUND(INDEX(FCSTSDV!$D$2:$N$674,MATCH(ok!$D238,FCSTSDV!$C$2:$C$674,0),MATCH(ok!R$3,FCSTSDV!$D$1:$N$1,0))/ok!$F238,1),0)</f>
        <v>0</v>
      </c>
      <c r="S238" s="99">
        <f t="array" ref="S238">+IFERROR(ROUND(INDEX(FCSTSDV!$D$2:$N$674,MATCH(ok!$D238,FCSTSDV!$C$2:$C$674,0),MATCH(ok!S$3,FCSTSDV!$D$1:$N$1,0))/ok!$F238,1),0)</f>
        <v>0</v>
      </c>
      <c r="T238" s="99">
        <f t="array" ref="T238">+IFERROR(ROUND(INDEX(FCSTSDV!$D$2:$N$674,MATCH(ok!$D238,FCSTSDV!$C$2:$C$674,0),MATCH(ok!T$3,FCSTSDV!$D$1:$N$1,0))/ok!$F238,1),0)</f>
        <v>0</v>
      </c>
      <c r="U238" s="99">
        <f t="array" ref="U238">+IFERROR(ROUND(INDEX(FCSTSDV!$D$2:$N$674,MATCH(ok!$D238,FCSTSDV!$C$2:$C$674,0),MATCH(ok!U$3,FCSTSDV!$D$1:$N$1,0))/ok!$F238,1),0)</f>
        <v>0</v>
      </c>
      <c r="V238" s="99">
        <f t="array" ref="V238">+IFERROR(ROUND(INDEX(FCSTSDV!$D$2:$N$674,MATCH(ok!$D238,FCSTSDV!$C$2:$C$674,0),MATCH(ok!V$3,FCSTSDV!$D$1:$N$1,0))/ok!$F238,1),0)</f>
        <v>0</v>
      </c>
      <c r="W238" s="99">
        <f t="array" ref="W238">+IFERROR(ROUND(INDEX(FCSTSDV!$D$2:$N$674,MATCH(ok!$D238,FCSTSDV!$C$2:$C$674,0),MATCH(ok!W$3,FCSTSDV!$D$1:$N$1,0))/ok!$F238,1),0)</f>
        <v>0</v>
      </c>
      <c r="X238" s="99">
        <f t="array" ref="X238">+IFERROR(ROUND(INDEX(FCSTSDV!$D$2:$N$674,MATCH(ok!$D238,FCSTSDV!$C$2:$C$674,0),MATCH(ok!X$3,FCSTSDV!$D$1:$N$1,0))/ok!$F238,1),0)</f>
        <v>0</v>
      </c>
      <c r="Y238" s="99">
        <f t="array" ref="Y238">+IFERROR(ROUND(INDEX(FCSTSDV!$D$2:$N$674,MATCH(ok!$D238,FCSTSDV!$C$2:$C$674,0),MATCH(ok!Y$3,FCSTSDV!$D$1:$N$1,0))/ok!$F238,1),0)</f>
        <v>0</v>
      </c>
      <c r="Z238" s="99">
        <f t="array" ref="Z238">+IFERROR(ROUND(INDEX(FCSTSDV!$D$2:$N$674,MATCH(ok!$D238,FCSTSDV!$C$2:$C$674,0),MATCH(ok!Z$3,FCSTSDV!$D$1:$N$1,0))/ok!$F238,1),0)</f>
        <v>0</v>
      </c>
      <c r="AA238" s="99">
        <f t="array" ref="AA238">+IFERROR(ROUND(INDEX(FCSTSDV!$D$2:$N$674,MATCH(ok!$D238,FCSTSDV!$C$2:$C$674,0),MATCH(ok!AA$3,FCSTSDV!$D$1:$N$1,0))/ok!$F238,1),0)</f>
        <v>0</v>
      </c>
      <c r="AB238" s="99">
        <f t="array" ref="AB238">+IFERROR(ROUND(INDEX(FCSTSDV!$D$2:$N$674,MATCH(ok!$D238,FCSTSDV!$C$2:$C$674,0),MATCH(ok!AB$3,FCSTSDV!$D$1:$N$1,0))/ok!$F238,1),0)</f>
        <v>0</v>
      </c>
      <c r="AC238" s="99">
        <f t="array" ref="AC238">+IFERROR(ROUND(INDEX(FCSTSDV!$D$2:$N$674,MATCH(ok!$D238,FCSTSDV!$C$2:$C$674,0),MATCH(ok!AC$3,FCSTSDV!$D$1:$N$1,0))/ok!$F238,1),0)</f>
        <v>0</v>
      </c>
      <c r="AD238" s="99">
        <f t="array" ref="AD238">+IFERROR(ROUND(INDEX(FCSTSDV!$D$2:$N$674,MATCH(ok!$D238,FCSTSDV!$C$2:$C$674,0),MATCH(ok!AD$3,FCSTSDV!$D$1:$N$1,0))/ok!$F238,1),0)</f>
        <v>0</v>
      </c>
      <c r="AE238" s="99">
        <f t="array" ref="AE238">+IFERROR(ROUND(INDEX(FCSTSDV!$D$2:$N$674,MATCH(ok!$D238,FCSTSDV!$C$2:$C$674,0),MATCH(ok!AE$3,FCSTSDV!$D$1:$N$1,0))/ok!$F238,1),0)</f>
        <v>0</v>
      </c>
      <c r="AF238" s="99">
        <f t="array" ref="AF238">+IFERROR(ROUND(INDEX(FCSTSDV!$D$2:$N$674,MATCH(ok!$D238,FCSTSDV!$C$2:$C$674,0),MATCH(ok!AF$3,FCSTSDV!$D$1:$N$1,0))/ok!$F238,1),0)</f>
        <v>0</v>
      </c>
      <c r="AG238" s="99">
        <f t="array" ref="AG238">+IFERROR(ROUND(INDEX(FCSTSDV!$D$2:$N$674,MATCH(ok!$D238,FCSTSDV!$C$2:$C$674,0),MATCH(ok!AG$3,FCSTSDV!$D$1:$N$1,0))/ok!$F238,1),0)</f>
        <v>0</v>
      </c>
    </row>
    <row r="239" spans="1:33" ht="20.100000000000001" customHeight="1">
      <c r="A239" s="807"/>
      <c r="B239" s="792"/>
      <c r="C239" s="16"/>
      <c r="D239" s="52" t="s">
        <v>153</v>
      </c>
      <c r="E239" s="205" t="str">
        <f>+E238</f>
        <v>135*60*0.8T</v>
      </c>
      <c r="F239" s="53" t="s">
        <v>43</v>
      </c>
      <c r="G239" s="54"/>
      <c r="H239" s="54"/>
      <c r="I239" s="782"/>
      <c r="J239" s="263">
        <f>+J238</f>
        <v>0</v>
      </c>
      <c r="K239" s="90" t="e">
        <f>+$I$238+$J$239-K238</f>
        <v>#N/A</v>
      </c>
      <c r="L239" s="90" t="e">
        <f t="shared" ref="L239:W239" si="83">+$I$238+$J$239-L238</f>
        <v>#N/A</v>
      </c>
      <c r="M239" s="90" t="e">
        <f t="shared" si="83"/>
        <v>#N/A</v>
      </c>
      <c r="N239" s="90" t="e">
        <f t="shared" si="83"/>
        <v>#N/A</v>
      </c>
      <c r="O239" s="90" t="e">
        <f t="shared" si="83"/>
        <v>#N/A</v>
      </c>
      <c r="P239" s="90" t="e">
        <f t="shared" si="83"/>
        <v>#N/A</v>
      </c>
      <c r="Q239" s="90" t="e">
        <f t="shared" si="83"/>
        <v>#N/A</v>
      </c>
      <c r="R239" s="90" t="e">
        <f t="shared" si="83"/>
        <v>#N/A</v>
      </c>
      <c r="S239" s="90" t="e">
        <f t="shared" si="83"/>
        <v>#N/A</v>
      </c>
      <c r="T239" s="90" t="e">
        <f t="shared" si="83"/>
        <v>#N/A</v>
      </c>
      <c r="U239" s="90" t="e">
        <f t="shared" si="83"/>
        <v>#N/A</v>
      </c>
      <c r="V239" s="90" t="e">
        <f t="shared" si="83"/>
        <v>#N/A</v>
      </c>
      <c r="W239" s="90" t="e">
        <f t="shared" si="83"/>
        <v>#N/A</v>
      </c>
      <c r="X239" s="90" t="e">
        <f t="shared" ref="X239:AG239" si="84">+W239-X238</f>
        <v>#N/A</v>
      </c>
      <c r="Y239" s="90" t="e">
        <f t="shared" si="84"/>
        <v>#N/A</v>
      </c>
      <c r="Z239" s="90" t="e">
        <f t="shared" si="84"/>
        <v>#N/A</v>
      </c>
      <c r="AA239" s="90" t="e">
        <f t="shared" si="84"/>
        <v>#N/A</v>
      </c>
      <c r="AB239" s="90" t="e">
        <f t="shared" si="84"/>
        <v>#N/A</v>
      </c>
      <c r="AC239" s="90" t="e">
        <f t="shared" si="84"/>
        <v>#N/A</v>
      </c>
      <c r="AD239" s="90" t="e">
        <f t="shared" si="84"/>
        <v>#N/A</v>
      </c>
      <c r="AE239" s="90" t="e">
        <f t="shared" si="84"/>
        <v>#N/A</v>
      </c>
      <c r="AF239" s="90" t="e">
        <f t="shared" si="84"/>
        <v>#N/A</v>
      </c>
      <c r="AG239" s="90" t="e">
        <f t="shared" si="84"/>
        <v>#N/A</v>
      </c>
    </row>
    <row r="240" spans="1:33" ht="20.100000000000001" customHeight="1">
      <c r="A240" s="806" t="s">
        <v>249</v>
      </c>
      <c r="B240" s="791" t="s">
        <v>250</v>
      </c>
      <c r="C240" s="63"/>
      <c r="D240" s="73" t="s">
        <v>19</v>
      </c>
      <c r="E240" s="203" t="s">
        <v>250</v>
      </c>
      <c r="F240" s="44">
        <v>100</v>
      </c>
      <c r="G240" s="45"/>
      <c r="H240" s="45"/>
      <c r="I240" s="781" t="e">
        <f>+VLOOKUP(A240,Sheet2!$B$3:$C$189,2,0)</f>
        <v>#N/A</v>
      </c>
      <c r="J240" s="79">
        <f>+IF(SUM(K240:L240)&lt;&gt;$N$3,ROUND(IFERROR(VLOOKUP(D240,FCSTSDV!$C$2:$C$285,2,0),0)/ok!F240+0,0),0)</f>
        <v>0</v>
      </c>
      <c r="K240" s="99">
        <f t="array" ref="K240">+IFERROR(ROUND(INDEX(FCSTSDV!$D$2:$N$674,MATCH(ok!$D240,FCSTSDV!$C$2:$C$674,0),MATCH(ok!K$3,FCSTSDV!$D$1:$N$1,0))/ok!$F240,1),0)</f>
        <v>0</v>
      </c>
      <c r="L240" s="99">
        <f t="array" ref="L240">+IFERROR(ROUND(INDEX(FCSTSDV!$D$2:$N$674,MATCH(ok!$D240,FCSTSDV!$C$2:$C$674,0),MATCH(ok!L$3,FCSTSDV!$D$1:$N$1,0))/ok!$F240,1),0)</f>
        <v>0</v>
      </c>
      <c r="M240" s="99">
        <f t="array" ref="M240">+IFERROR(ROUND(INDEX(FCSTSDV!$D$2:$N$674,MATCH(ok!$D240,FCSTSDV!$C$2:$C$674,0),MATCH(ok!M$3,FCSTSDV!$D$1:$N$1,0))/ok!$F240,1),0)</f>
        <v>0</v>
      </c>
      <c r="N240" s="99">
        <f t="array" ref="N240">+IFERROR(ROUND(INDEX(FCSTSDV!$D$2:$N$674,MATCH(ok!$D240,FCSTSDV!$C$2:$C$674,0),MATCH(ok!N$3,FCSTSDV!$D$1:$N$1,0))/ok!$F240,1),0)</f>
        <v>0</v>
      </c>
      <c r="O240" s="99">
        <f t="array" ref="O240">+IFERROR(ROUND(INDEX(FCSTSDV!$D$2:$N$674,MATCH(ok!$D240,FCSTSDV!$C$2:$C$674,0),MATCH(ok!O$3,FCSTSDV!$D$1:$N$1,0))/ok!$F240,1),0)</f>
        <v>0</v>
      </c>
      <c r="P240" s="99">
        <f t="array" ref="P240">+IFERROR(ROUND(INDEX(FCSTSDV!$D$2:$N$674,MATCH(ok!$D240,FCSTSDV!$C$2:$C$674,0),MATCH(ok!P$3,FCSTSDV!$D$1:$N$1,0))/ok!$F240,1),0)</f>
        <v>0</v>
      </c>
      <c r="Q240" s="99">
        <f t="array" ref="Q240">+IFERROR(ROUND(INDEX(FCSTSDV!$D$2:$N$674,MATCH(ok!$D240,FCSTSDV!$C$2:$C$674,0),MATCH(ok!Q$3,FCSTSDV!$D$1:$N$1,0))/ok!$F240,1),0)</f>
        <v>0</v>
      </c>
      <c r="R240" s="99">
        <f t="array" ref="R240">+IFERROR(ROUND(INDEX(FCSTSDV!$D$2:$N$674,MATCH(ok!$D240,FCSTSDV!$C$2:$C$674,0),MATCH(ok!R$3,FCSTSDV!$D$1:$N$1,0))/ok!$F240,1),0)</f>
        <v>0</v>
      </c>
      <c r="S240" s="99">
        <f t="array" ref="S240">+IFERROR(ROUND(INDEX(FCSTSDV!$D$2:$N$674,MATCH(ok!$D240,FCSTSDV!$C$2:$C$674,0),MATCH(ok!S$3,FCSTSDV!$D$1:$N$1,0))/ok!$F240,1),0)</f>
        <v>0</v>
      </c>
      <c r="T240" s="99">
        <f t="array" ref="T240">+IFERROR(ROUND(INDEX(FCSTSDV!$D$2:$N$674,MATCH(ok!$D240,FCSTSDV!$C$2:$C$674,0),MATCH(ok!T$3,FCSTSDV!$D$1:$N$1,0))/ok!$F240,1),0)</f>
        <v>0</v>
      </c>
      <c r="U240" s="99">
        <f t="array" ref="U240">+IFERROR(ROUND(INDEX(FCSTSDV!$D$2:$N$674,MATCH(ok!$D240,FCSTSDV!$C$2:$C$674,0),MATCH(ok!U$3,FCSTSDV!$D$1:$N$1,0))/ok!$F240,1),0)</f>
        <v>0</v>
      </c>
      <c r="V240" s="99">
        <f t="array" ref="V240">+IFERROR(ROUND(INDEX(FCSTSDV!$D$2:$N$674,MATCH(ok!$D240,FCSTSDV!$C$2:$C$674,0),MATCH(ok!V$3,FCSTSDV!$D$1:$N$1,0))/ok!$F240,1),0)</f>
        <v>0</v>
      </c>
      <c r="W240" s="99">
        <f t="array" ref="W240">+IFERROR(ROUND(INDEX(FCSTSDV!$D$2:$N$674,MATCH(ok!$D240,FCSTSDV!$C$2:$C$674,0),MATCH(ok!W$3,FCSTSDV!$D$1:$N$1,0))/ok!$F240,1),0)</f>
        <v>0</v>
      </c>
      <c r="X240" s="99">
        <f t="array" ref="X240">+IFERROR(ROUND(INDEX(FCSTSDV!$D$2:$N$674,MATCH(ok!$D240,FCSTSDV!$C$2:$C$674,0),MATCH(ok!X$3,FCSTSDV!$D$1:$N$1,0))/ok!$F240,1),0)</f>
        <v>0</v>
      </c>
      <c r="Y240" s="99">
        <f t="array" ref="Y240">+IFERROR(ROUND(INDEX(FCSTSDV!$D$2:$N$674,MATCH(ok!$D240,FCSTSDV!$C$2:$C$674,0),MATCH(ok!Y$3,FCSTSDV!$D$1:$N$1,0))/ok!$F240,1),0)</f>
        <v>0</v>
      </c>
      <c r="Z240" s="99">
        <f t="array" ref="Z240">+IFERROR(ROUND(INDEX(FCSTSDV!$D$2:$N$674,MATCH(ok!$D240,FCSTSDV!$C$2:$C$674,0),MATCH(ok!Z$3,FCSTSDV!$D$1:$N$1,0))/ok!$F240,1),0)</f>
        <v>0</v>
      </c>
      <c r="AA240" s="99">
        <f t="array" ref="AA240">+IFERROR(ROUND(INDEX(FCSTSDV!$D$2:$N$674,MATCH(ok!$D240,FCSTSDV!$C$2:$C$674,0),MATCH(ok!AA$3,FCSTSDV!$D$1:$N$1,0))/ok!$F240,1),0)</f>
        <v>0</v>
      </c>
      <c r="AB240" s="99">
        <f t="array" ref="AB240">+IFERROR(ROUND(INDEX(FCSTSDV!$D$2:$N$674,MATCH(ok!$D240,FCSTSDV!$C$2:$C$674,0),MATCH(ok!AB$3,FCSTSDV!$D$1:$N$1,0))/ok!$F240,1),0)</f>
        <v>0</v>
      </c>
      <c r="AC240" s="99">
        <f t="array" ref="AC240">+IFERROR(ROUND(INDEX(FCSTSDV!$D$2:$N$674,MATCH(ok!$D240,FCSTSDV!$C$2:$C$674,0),MATCH(ok!AC$3,FCSTSDV!$D$1:$N$1,0))/ok!$F240,1),0)</f>
        <v>0</v>
      </c>
      <c r="AD240" s="99">
        <f t="array" ref="AD240">+IFERROR(ROUND(INDEX(FCSTSDV!$D$2:$N$674,MATCH(ok!$D240,FCSTSDV!$C$2:$C$674,0),MATCH(ok!AD$3,FCSTSDV!$D$1:$N$1,0))/ok!$F240,1),0)</f>
        <v>0</v>
      </c>
      <c r="AE240" s="99">
        <f t="array" ref="AE240">+IFERROR(ROUND(INDEX(FCSTSDV!$D$2:$N$674,MATCH(ok!$D240,FCSTSDV!$C$2:$C$674,0),MATCH(ok!AE$3,FCSTSDV!$D$1:$N$1,0))/ok!$F240,1),0)</f>
        <v>0</v>
      </c>
      <c r="AF240" s="99">
        <f t="array" ref="AF240">+IFERROR(ROUND(INDEX(FCSTSDV!$D$2:$N$674,MATCH(ok!$D240,FCSTSDV!$C$2:$C$674,0),MATCH(ok!AF$3,FCSTSDV!$D$1:$N$1,0))/ok!$F240,1),0)</f>
        <v>0</v>
      </c>
      <c r="AG240" s="99">
        <f t="array" ref="AG240">+IFERROR(ROUND(INDEX(FCSTSDV!$D$2:$N$674,MATCH(ok!$D240,FCSTSDV!$C$2:$C$674,0),MATCH(ok!AG$3,FCSTSDV!$D$1:$N$1,0))/ok!$F240,1),0)</f>
        <v>0</v>
      </c>
    </row>
    <row r="241" spans="1:33" ht="20.100000000000001" customHeight="1">
      <c r="A241" s="807"/>
      <c r="B241" s="792"/>
      <c r="C241" s="60"/>
      <c r="D241" s="52" t="s">
        <v>153</v>
      </c>
      <c r="E241" s="205" t="str">
        <f>+E240</f>
        <v>178*138*0.5T</v>
      </c>
      <c r="F241" s="53" t="s">
        <v>43</v>
      </c>
      <c r="G241" s="54"/>
      <c r="H241" s="54"/>
      <c r="I241" s="782"/>
      <c r="J241" s="263">
        <f>+J240</f>
        <v>0</v>
      </c>
      <c r="K241" s="90" t="e">
        <f>+$I$240+$J$241-K240</f>
        <v>#N/A</v>
      </c>
      <c r="L241" s="90" t="e">
        <f t="shared" ref="L241:W241" si="85">+$I$240+$J$241-L240</f>
        <v>#N/A</v>
      </c>
      <c r="M241" s="90" t="e">
        <f t="shared" si="85"/>
        <v>#N/A</v>
      </c>
      <c r="N241" s="90" t="e">
        <f t="shared" si="85"/>
        <v>#N/A</v>
      </c>
      <c r="O241" s="90" t="e">
        <f t="shared" si="85"/>
        <v>#N/A</v>
      </c>
      <c r="P241" s="90" t="e">
        <f t="shared" si="85"/>
        <v>#N/A</v>
      </c>
      <c r="Q241" s="90" t="e">
        <f t="shared" si="85"/>
        <v>#N/A</v>
      </c>
      <c r="R241" s="90" t="e">
        <f t="shared" si="85"/>
        <v>#N/A</v>
      </c>
      <c r="S241" s="90" t="e">
        <f t="shared" si="85"/>
        <v>#N/A</v>
      </c>
      <c r="T241" s="90" t="e">
        <f t="shared" si="85"/>
        <v>#N/A</v>
      </c>
      <c r="U241" s="90" t="e">
        <f t="shared" si="85"/>
        <v>#N/A</v>
      </c>
      <c r="V241" s="90" t="e">
        <f t="shared" si="85"/>
        <v>#N/A</v>
      </c>
      <c r="W241" s="90" t="e">
        <f t="shared" si="85"/>
        <v>#N/A</v>
      </c>
      <c r="X241" s="90" t="e">
        <f t="shared" ref="X241:AG241" si="86">+W241-X240</f>
        <v>#N/A</v>
      </c>
      <c r="Y241" s="90" t="e">
        <f t="shared" si="86"/>
        <v>#N/A</v>
      </c>
      <c r="Z241" s="90" t="e">
        <f t="shared" si="86"/>
        <v>#N/A</v>
      </c>
      <c r="AA241" s="90" t="e">
        <f t="shared" si="86"/>
        <v>#N/A</v>
      </c>
      <c r="AB241" s="90" t="e">
        <f t="shared" si="86"/>
        <v>#N/A</v>
      </c>
      <c r="AC241" s="90" t="e">
        <f t="shared" si="86"/>
        <v>#N/A</v>
      </c>
      <c r="AD241" s="90" t="e">
        <f t="shared" si="86"/>
        <v>#N/A</v>
      </c>
      <c r="AE241" s="90" t="e">
        <f t="shared" si="86"/>
        <v>#N/A</v>
      </c>
      <c r="AF241" s="90" t="e">
        <f t="shared" si="86"/>
        <v>#N/A</v>
      </c>
      <c r="AG241" s="90" t="e">
        <f t="shared" si="86"/>
        <v>#N/A</v>
      </c>
    </row>
    <row r="242" spans="1:33" ht="20.100000000000001" customHeight="1">
      <c r="A242" s="806" t="s">
        <v>251</v>
      </c>
      <c r="B242" s="791" t="s">
        <v>252</v>
      </c>
      <c r="C242" s="63"/>
      <c r="D242" s="73" t="s">
        <v>19</v>
      </c>
      <c r="E242" s="203" t="s">
        <v>252</v>
      </c>
      <c r="F242" s="44">
        <v>100</v>
      </c>
      <c r="G242" s="45"/>
      <c r="H242" s="45"/>
      <c r="I242" s="781" t="e">
        <f>+VLOOKUP(A242,Sheet2!$B$3:$C$189,2,0)</f>
        <v>#N/A</v>
      </c>
      <c r="J242" s="79">
        <f>+IF(SUM(K242:L242)&lt;&gt;$N$3,ROUND(IFERROR(VLOOKUP(D242,FCSTSDV!$C$2:$C$285,2,0),0)/ok!F242+0,0),0)</f>
        <v>0</v>
      </c>
      <c r="K242" s="99">
        <f t="array" ref="K242">+IFERROR(ROUND(INDEX(FCSTSDV!$D$2:$N$674,MATCH(ok!$D242,FCSTSDV!$C$2:$C$674,0),MATCH(ok!K$3,FCSTSDV!$D$1:$N$1,0))/ok!$F242,1),0)</f>
        <v>0</v>
      </c>
      <c r="L242" s="99">
        <f t="array" ref="L242">+IFERROR(ROUND(INDEX(FCSTSDV!$D$2:$N$674,MATCH(ok!$D242,FCSTSDV!$C$2:$C$674,0),MATCH(ok!L$3,FCSTSDV!$D$1:$N$1,0))/ok!$F242,1),0)</f>
        <v>0</v>
      </c>
      <c r="M242" s="99">
        <f t="array" ref="M242">+IFERROR(ROUND(INDEX(FCSTSDV!$D$2:$N$674,MATCH(ok!$D242,FCSTSDV!$C$2:$C$674,0),MATCH(ok!M$3,FCSTSDV!$D$1:$N$1,0))/ok!$F242,1),0)</f>
        <v>0</v>
      </c>
      <c r="N242" s="99">
        <f t="array" ref="N242">+IFERROR(ROUND(INDEX(FCSTSDV!$D$2:$N$674,MATCH(ok!$D242,FCSTSDV!$C$2:$C$674,0),MATCH(ok!N$3,FCSTSDV!$D$1:$N$1,0))/ok!$F242,1),0)</f>
        <v>0</v>
      </c>
      <c r="O242" s="99">
        <f t="array" ref="O242">+IFERROR(ROUND(INDEX(FCSTSDV!$D$2:$N$674,MATCH(ok!$D242,FCSTSDV!$C$2:$C$674,0),MATCH(ok!O$3,FCSTSDV!$D$1:$N$1,0))/ok!$F242,1),0)</f>
        <v>0</v>
      </c>
      <c r="P242" s="99">
        <f t="array" ref="P242">+IFERROR(ROUND(INDEX(FCSTSDV!$D$2:$N$674,MATCH(ok!$D242,FCSTSDV!$C$2:$C$674,0),MATCH(ok!P$3,FCSTSDV!$D$1:$N$1,0))/ok!$F242,1),0)</f>
        <v>0</v>
      </c>
      <c r="Q242" s="99">
        <f t="array" ref="Q242">+IFERROR(ROUND(INDEX(FCSTSDV!$D$2:$N$674,MATCH(ok!$D242,FCSTSDV!$C$2:$C$674,0),MATCH(ok!Q$3,FCSTSDV!$D$1:$N$1,0))/ok!$F242,1),0)</f>
        <v>0</v>
      </c>
      <c r="R242" s="99">
        <f t="array" ref="R242">+IFERROR(ROUND(INDEX(FCSTSDV!$D$2:$N$674,MATCH(ok!$D242,FCSTSDV!$C$2:$C$674,0),MATCH(ok!R$3,FCSTSDV!$D$1:$N$1,0))/ok!$F242,1),0)</f>
        <v>0</v>
      </c>
      <c r="S242" s="99">
        <f t="array" ref="S242">+IFERROR(ROUND(INDEX(FCSTSDV!$D$2:$N$674,MATCH(ok!$D242,FCSTSDV!$C$2:$C$674,0),MATCH(ok!S$3,FCSTSDV!$D$1:$N$1,0))/ok!$F242,1),0)</f>
        <v>0</v>
      </c>
      <c r="T242" s="99">
        <f t="array" ref="T242">+IFERROR(ROUND(INDEX(FCSTSDV!$D$2:$N$674,MATCH(ok!$D242,FCSTSDV!$C$2:$C$674,0),MATCH(ok!T$3,FCSTSDV!$D$1:$N$1,0))/ok!$F242,1),0)</f>
        <v>0</v>
      </c>
      <c r="U242" s="99">
        <f t="array" ref="U242">+IFERROR(ROUND(INDEX(FCSTSDV!$D$2:$N$674,MATCH(ok!$D242,FCSTSDV!$C$2:$C$674,0),MATCH(ok!U$3,FCSTSDV!$D$1:$N$1,0))/ok!$F242,1),0)</f>
        <v>0</v>
      </c>
      <c r="V242" s="99">
        <f t="array" ref="V242">+IFERROR(ROUND(INDEX(FCSTSDV!$D$2:$N$674,MATCH(ok!$D242,FCSTSDV!$C$2:$C$674,0),MATCH(ok!V$3,FCSTSDV!$D$1:$N$1,0))/ok!$F242,1),0)</f>
        <v>0</v>
      </c>
      <c r="W242" s="99">
        <f t="array" ref="W242">+IFERROR(ROUND(INDEX(FCSTSDV!$D$2:$N$674,MATCH(ok!$D242,FCSTSDV!$C$2:$C$674,0),MATCH(ok!W$3,FCSTSDV!$D$1:$N$1,0))/ok!$F242,1),0)</f>
        <v>0</v>
      </c>
      <c r="X242" s="99">
        <f t="array" ref="X242">+IFERROR(ROUND(INDEX(FCSTSDV!$D$2:$N$674,MATCH(ok!$D242,FCSTSDV!$C$2:$C$674,0),MATCH(ok!X$3,FCSTSDV!$D$1:$N$1,0))/ok!$F242,1),0)</f>
        <v>0</v>
      </c>
      <c r="Y242" s="99">
        <f t="array" ref="Y242">+IFERROR(ROUND(INDEX(FCSTSDV!$D$2:$N$674,MATCH(ok!$D242,FCSTSDV!$C$2:$C$674,0),MATCH(ok!Y$3,FCSTSDV!$D$1:$N$1,0))/ok!$F242,1),0)</f>
        <v>0</v>
      </c>
      <c r="Z242" s="99">
        <f t="array" ref="Z242">+IFERROR(ROUND(INDEX(FCSTSDV!$D$2:$N$674,MATCH(ok!$D242,FCSTSDV!$C$2:$C$674,0),MATCH(ok!Z$3,FCSTSDV!$D$1:$N$1,0))/ok!$F242,1),0)</f>
        <v>0</v>
      </c>
      <c r="AA242" s="99">
        <f t="array" ref="AA242">+IFERROR(ROUND(INDEX(FCSTSDV!$D$2:$N$674,MATCH(ok!$D242,FCSTSDV!$C$2:$C$674,0),MATCH(ok!AA$3,FCSTSDV!$D$1:$N$1,0))/ok!$F242,1),0)</f>
        <v>0</v>
      </c>
      <c r="AB242" s="99">
        <f t="array" ref="AB242">+IFERROR(ROUND(INDEX(FCSTSDV!$D$2:$N$674,MATCH(ok!$D242,FCSTSDV!$C$2:$C$674,0),MATCH(ok!AB$3,FCSTSDV!$D$1:$N$1,0))/ok!$F242,1),0)</f>
        <v>0</v>
      </c>
      <c r="AC242" s="99">
        <f t="array" ref="AC242">+IFERROR(ROUND(INDEX(FCSTSDV!$D$2:$N$674,MATCH(ok!$D242,FCSTSDV!$C$2:$C$674,0),MATCH(ok!AC$3,FCSTSDV!$D$1:$N$1,0))/ok!$F242,1),0)</f>
        <v>0</v>
      </c>
      <c r="AD242" s="99">
        <f t="array" ref="AD242">+IFERROR(ROUND(INDEX(FCSTSDV!$D$2:$N$674,MATCH(ok!$D242,FCSTSDV!$C$2:$C$674,0),MATCH(ok!AD$3,FCSTSDV!$D$1:$N$1,0))/ok!$F242,1),0)</f>
        <v>0</v>
      </c>
      <c r="AE242" s="99">
        <f t="array" ref="AE242">+IFERROR(ROUND(INDEX(FCSTSDV!$D$2:$N$674,MATCH(ok!$D242,FCSTSDV!$C$2:$C$674,0),MATCH(ok!AE$3,FCSTSDV!$D$1:$N$1,0))/ok!$F242,1),0)</f>
        <v>0</v>
      </c>
      <c r="AF242" s="99">
        <f t="array" ref="AF242">+IFERROR(ROUND(INDEX(FCSTSDV!$D$2:$N$674,MATCH(ok!$D242,FCSTSDV!$C$2:$C$674,0),MATCH(ok!AF$3,FCSTSDV!$D$1:$N$1,0))/ok!$F242,1),0)</f>
        <v>0</v>
      </c>
      <c r="AG242" s="99">
        <f t="array" ref="AG242">+IFERROR(ROUND(INDEX(FCSTSDV!$D$2:$N$674,MATCH(ok!$D242,FCSTSDV!$C$2:$C$674,0),MATCH(ok!AG$3,FCSTSDV!$D$1:$N$1,0))/ok!$F242,1),0)</f>
        <v>0</v>
      </c>
    </row>
    <row r="243" spans="1:33" ht="20.100000000000001" customHeight="1">
      <c r="A243" s="807"/>
      <c r="B243" s="792"/>
      <c r="C243" s="60"/>
      <c r="D243" s="52" t="s">
        <v>153</v>
      </c>
      <c r="E243" s="205" t="str">
        <f>+E242</f>
        <v>177*128*0.8T</v>
      </c>
      <c r="F243" s="53" t="s">
        <v>43</v>
      </c>
      <c r="G243" s="54"/>
      <c r="H243" s="54"/>
      <c r="I243" s="782"/>
      <c r="J243" s="263">
        <f>+J242</f>
        <v>0</v>
      </c>
      <c r="K243" s="90" t="e">
        <f>+$I$242+$J$243-K242</f>
        <v>#N/A</v>
      </c>
      <c r="L243" s="90" t="e">
        <f t="shared" ref="L243:W243" si="87">+$I$242+$J$243-L242</f>
        <v>#N/A</v>
      </c>
      <c r="M243" s="90" t="e">
        <f t="shared" si="87"/>
        <v>#N/A</v>
      </c>
      <c r="N243" s="90" t="e">
        <f t="shared" si="87"/>
        <v>#N/A</v>
      </c>
      <c r="O243" s="90" t="e">
        <f t="shared" si="87"/>
        <v>#N/A</v>
      </c>
      <c r="P243" s="90" t="e">
        <f t="shared" si="87"/>
        <v>#N/A</v>
      </c>
      <c r="Q243" s="90" t="e">
        <f t="shared" si="87"/>
        <v>#N/A</v>
      </c>
      <c r="R243" s="90" t="e">
        <f t="shared" si="87"/>
        <v>#N/A</v>
      </c>
      <c r="S243" s="90" t="e">
        <f t="shared" si="87"/>
        <v>#N/A</v>
      </c>
      <c r="T243" s="90" t="e">
        <f t="shared" si="87"/>
        <v>#N/A</v>
      </c>
      <c r="U243" s="90" t="e">
        <f t="shared" si="87"/>
        <v>#N/A</v>
      </c>
      <c r="V243" s="90" t="e">
        <f t="shared" si="87"/>
        <v>#N/A</v>
      </c>
      <c r="W243" s="90" t="e">
        <f t="shared" si="87"/>
        <v>#N/A</v>
      </c>
      <c r="X243" s="90" t="e">
        <f t="shared" ref="X243:AG243" si="88">+W243-X242</f>
        <v>#N/A</v>
      </c>
      <c r="Y243" s="90" t="e">
        <f t="shared" si="88"/>
        <v>#N/A</v>
      </c>
      <c r="Z243" s="90" t="e">
        <f t="shared" si="88"/>
        <v>#N/A</v>
      </c>
      <c r="AA243" s="90" t="e">
        <f t="shared" si="88"/>
        <v>#N/A</v>
      </c>
      <c r="AB243" s="90" t="e">
        <f t="shared" si="88"/>
        <v>#N/A</v>
      </c>
      <c r="AC243" s="90" t="e">
        <f t="shared" si="88"/>
        <v>#N/A</v>
      </c>
      <c r="AD243" s="90" t="e">
        <f t="shared" si="88"/>
        <v>#N/A</v>
      </c>
      <c r="AE243" s="90" t="e">
        <f t="shared" si="88"/>
        <v>#N/A</v>
      </c>
      <c r="AF243" s="90" t="e">
        <f t="shared" si="88"/>
        <v>#N/A</v>
      </c>
      <c r="AG243" s="90" t="e">
        <f t="shared" si="88"/>
        <v>#N/A</v>
      </c>
    </row>
    <row r="244" spans="1:33" ht="20.100000000000001" customHeight="1">
      <c r="A244" s="806" t="s">
        <v>253</v>
      </c>
      <c r="B244" s="791" t="s">
        <v>254</v>
      </c>
      <c r="C244" s="63"/>
      <c r="D244" s="73" t="s">
        <v>22</v>
      </c>
      <c r="E244" s="203" t="s">
        <v>254</v>
      </c>
      <c r="F244" s="44">
        <v>100</v>
      </c>
      <c r="G244" s="45"/>
      <c r="H244" s="45"/>
      <c r="I244" s="781" t="e">
        <f>+VLOOKUP(A244,Sheet2!$B$3:$C$189,2,0)</f>
        <v>#N/A</v>
      </c>
      <c r="J244" s="79">
        <f>+IF(SUM(K244:L244)&lt;&gt;$N$3,ROUND(IFERROR(VLOOKUP(D244,FCSTSDV!$C$2:$C$285,2,0),0)/ok!F244+0,0),0)</f>
        <v>0</v>
      </c>
      <c r="K244" s="99">
        <f t="array" ref="K244">+IFERROR(ROUND(INDEX(FCSTSDV!$D$2:$N$674,MATCH(ok!$D244,FCSTSDV!$C$2:$C$674,0),MATCH(ok!K$3,FCSTSDV!$D$1:$N$1,0))/ok!$F244,1),0)</f>
        <v>0</v>
      </c>
      <c r="L244" s="99">
        <f t="array" ref="L244">+IFERROR(ROUND(INDEX(FCSTSDV!$D$2:$N$674,MATCH(ok!$D244,FCSTSDV!$C$2:$C$674,0),MATCH(ok!L$3,FCSTSDV!$D$1:$N$1,0))/ok!$F244,1),0)</f>
        <v>0</v>
      </c>
      <c r="M244" s="99">
        <f t="array" ref="M244">+IFERROR(ROUND(INDEX(FCSTSDV!$D$2:$N$674,MATCH(ok!$D244,FCSTSDV!$C$2:$C$674,0),MATCH(ok!M$3,FCSTSDV!$D$1:$N$1,0))/ok!$F244,1),0)</f>
        <v>0</v>
      </c>
      <c r="N244" s="99">
        <f t="array" ref="N244">+IFERROR(ROUND(INDEX(FCSTSDV!$D$2:$N$674,MATCH(ok!$D244,FCSTSDV!$C$2:$C$674,0),MATCH(ok!N$3,FCSTSDV!$D$1:$N$1,0))/ok!$F244,1),0)</f>
        <v>0</v>
      </c>
      <c r="O244" s="99">
        <f t="array" ref="O244">+IFERROR(ROUND(INDEX(FCSTSDV!$D$2:$N$674,MATCH(ok!$D244,FCSTSDV!$C$2:$C$674,0),MATCH(ok!O$3,FCSTSDV!$D$1:$N$1,0))/ok!$F244,1),0)</f>
        <v>0</v>
      </c>
      <c r="P244" s="99">
        <f t="array" ref="P244">+IFERROR(ROUND(INDEX(FCSTSDV!$D$2:$N$674,MATCH(ok!$D244,FCSTSDV!$C$2:$C$674,0),MATCH(ok!P$3,FCSTSDV!$D$1:$N$1,0))/ok!$F244,1),0)</f>
        <v>0</v>
      </c>
      <c r="Q244" s="99">
        <f t="array" ref="Q244">+IFERROR(ROUND(INDEX(FCSTSDV!$D$2:$N$674,MATCH(ok!$D244,FCSTSDV!$C$2:$C$674,0),MATCH(ok!Q$3,FCSTSDV!$D$1:$N$1,0))/ok!$F244,1),0)</f>
        <v>0</v>
      </c>
      <c r="R244" s="99">
        <f t="array" ref="R244">+IFERROR(ROUND(INDEX(FCSTSDV!$D$2:$N$674,MATCH(ok!$D244,FCSTSDV!$C$2:$C$674,0),MATCH(ok!R$3,FCSTSDV!$D$1:$N$1,0))/ok!$F244,1),0)</f>
        <v>0</v>
      </c>
      <c r="S244" s="99">
        <f t="array" ref="S244">+IFERROR(ROUND(INDEX(FCSTSDV!$D$2:$N$674,MATCH(ok!$D244,FCSTSDV!$C$2:$C$674,0),MATCH(ok!S$3,FCSTSDV!$D$1:$N$1,0))/ok!$F244,1),0)</f>
        <v>0</v>
      </c>
      <c r="T244" s="99">
        <f t="array" ref="T244">+IFERROR(ROUND(INDEX(FCSTSDV!$D$2:$N$674,MATCH(ok!$D244,FCSTSDV!$C$2:$C$674,0),MATCH(ok!T$3,FCSTSDV!$D$1:$N$1,0))/ok!$F244,1),0)</f>
        <v>0</v>
      </c>
      <c r="U244" s="99">
        <f t="array" ref="U244">+IFERROR(ROUND(INDEX(FCSTSDV!$D$2:$N$674,MATCH(ok!$D244,FCSTSDV!$C$2:$C$674,0),MATCH(ok!U$3,FCSTSDV!$D$1:$N$1,0))/ok!$F244,1),0)</f>
        <v>0</v>
      </c>
      <c r="V244" s="99">
        <f t="array" ref="V244">+IFERROR(ROUND(INDEX(FCSTSDV!$D$2:$N$674,MATCH(ok!$D244,FCSTSDV!$C$2:$C$674,0),MATCH(ok!V$3,FCSTSDV!$D$1:$N$1,0))/ok!$F244,1),0)</f>
        <v>0</v>
      </c>
      <c r="W244" s="99">
        <f t="array" ref="W244">+IFERROR(ROUND(INDEX(FCSTSDV!$D$2:$N$674,MATCH(ok!$D244,FCSTSDV!$C$2:$C$674,0),MATCH(ok!W$3,FCSTSDV!$D$1:$N$1,0))/ok!$F244,1),0)</f>
        <v>0</v>
      </c>
      <c r="X244" s="99">
        <f t="array" ref="X244">+IFERROR(ROUND(INDEX(FCSTSDV!$D$2:$N$674,MATCH(ok!$D244,FCSTSDV!$C$2:$C$674,0),MATCH(ok!X$3,FCSTSDV!$D$1:$N$1,0))/ok!$F244,1),0)</f>
        <v>0</v>
      </c>
      <c r="Y244" s="99">
        <f t="array" ref="Y244">+IFERROR(ROUND(INDEX(FCSTSDV!$D$2:$N$674,MATCH(ok!$D244,FCSTSDV!$C$2:$C$674,0),MATCH(ok!Y$3,FCSTSDV!$D$1:$N$1,0))/ok!$F244,1),0)</f>
        <v>0</v>
      </c>
      <c r="Z244" s="99">
        <f t="array" ref="Z244">+IFERROR(ROUND(INDEX(FCSTSDV!$D$2:$N$674,MATCH(ok!$D244,FCSTSDV!$C$2:$C$674,0),MATCH(ok!Z$3,FCSTSDV!$D$1:$N$1,0))/ok!$F244,1),0)</f>
        <v>0</v>
      </c>
      <c r="AA244" s="99">
        <f t="array" ref="AA244">+IFERROR(ROUND(INDEX(FCSTSDV!$D$2:$N$674,MATCH(ok!$D244,FCSTSDV!$C$2:$C$674,0),MATCH(ok!AA$3,FCSTSDV!$D$1:$N$1,0))/ok!$F244,1),0)</f>
        <v>0</v>
      </c>
      <c r="AB244" s="99">
        <f t="array" ref="AB244">+IFERROR(ROUND(INDEX(FCSTSDV!$D$2:$N$674,MATCH(ok!$D244,FCSTSDV!$C$2:$C$674,0),MATCH(ok!AB$3,FCSTSDV!$D$1:$N$1,0))/ok!$F244,1),0)</f>
        <v>0</v>
      </c>
      <c r="AC244" s="99">
        <f t="array" ref="AC244">+IFERROR(ROUND(INDEX(FCSTSDV!$D$2:$N$674,MATCH(ok!$D244,FCSTSDV!$C$2:$C$674,0),MATCH(ok!AC$3,FCSTSDV!$D$1:$N$1,0))/ok!$F244,1),0)</f>
        <v>0</v>
      </c>
      <c r="AD244" s="99">
        <f t="array" ref="AD244">+IFERROR(ROUND(INDEX(FCSTSDV!$D$2:$N$674,MATCH(ok!$D244,FCSTSDV!$C$2:$C$674,0),MATCH(ok!AD$3,FCSTSDV!$D$1:$N$1,0))/ok!$F244,1),0)</f>
        <v>0</v>
      </c>
      <c r="AE244" s="99">
        <f t="array" ref="AE244">+IFERROR(ROUND(INDEX(FCSTSDV!$D$2:$N$674,MATCH(ok!$D244,FCSTSDV!$C$2:$C$674,0),MATCH(ok!AE$3,FCSTSDV!$D$1:$N$1,0))/ok!$F244,1),0)</f>
        <v>0</v>
      </c>
      <c r="AF244" s="99">
        <f t="array" ref="AF244">+IFERROR(ROUND(INDEX(FCSTSDV!$D$2:$N$674,MATCH(ok!$D244,FCSTSDV!$C$2:$C$674,0),MATCH(ok!AF$3,FCSTSDV!$D$1:$N$1,0))/ok!$F244,1),0)</f>
        <v>0</v>
      </c>
      <c r="AG244" s="99">
        <f t="array" ref="AG244">+IFERROR(ROUND(INDEX(FCSTSDV!$D$2:$N$674,MATCH(ok!$D244,FCSTSDV!$C$2:$C$674,0),MATCH(ok!AG$3,FCSTSDV!$D$1:$N$1,0))/ok!$F244,1),0)</f>
        <v>0</v>
      </c>
    </row>
    <row r="245" spans="1:33" ht="20.100000000000001" customHeight="1">
      <c r="A245" s="807"/>
      <c r="B245" s="792"/>
      <c r="C245" s="60"/>
      <c r="D245" s="52" t="s">
        <v>153</v>
      </c>
      <c r="E245" s="205" t="str">
        <f>+E244</f>
        <v xml:space="preserve">178*130*0.5T </v>
      </c>
      <c r="F245" s="53" t="s">
        <v>43</v>
      </c>
      <c r="G245" s="54"/>
      <c r="H245" s="54"/>
      <c r="I245" s="782"/>
      <c r="J245" s="263">
        <f>+J244</f>
        <v>0</v>
      </c>
      <c r="K245" s="90" t="e">
        <f>+$I$244+$J$245-K244</f>
        <v>#N/A</v>
      </c>
      <c r="L245" s="90" t="e">
        <f t="shared" ref="L245:W245" si="89">+$I$244+$J$245-L244</f>
        <v>#N/A</v>
      </c>
      <c r="M245" s="90" t="e">
        <f t="shared" si="89"/>
        <v>#N/A</v>
      </c>
      <c r="N245" s="90" t="e">
        <f t="shared" si="89"/>
        <v>#N/A</v>
      </c>
      <c r="O245" s="90" t="e">
        <f t="shared" si="89"/>
        <v>#N/A</v>
      </c>
      <c r="P245" s="90" t="e">
        <f t="shared" si="89"/>
        <v>#N/A</v>
      </c>
      <c r="Q245" s="90" t="e">
        <f t="shared" si="89"/>
        <v>#N/A</v>
      </c>
      <c r="R245" s="90" t="e">
        <f t="shared" si="89"/>
        <v>#N/A</v>
      </c>
      <c r="S245" s="90" t="e">
        <f t="shared" si="89"/>
        <v>#N/A</v>
      </c>
      <c r="T245" s="90" t="e">
        <f t="shared" si="89"/>
        <v>#N/A</v>
      </c>
      <c r="U245" s="90" t="e">
        <f t="shared" si="89"/>
        <v>#N/A</v>
      </c>
      <c r="V245" s="90" t="e">
        <f t="shared" si="89"/>
        <v>#N/A</v>
      </c>
      <c r="W245" s="90" t="e">
        <f t="shared" si="89"/>
        <v>#N/A</v>
      </c>
      <c r="X245" s="90" t="e">
        <f t="shared" ref="X245:AG245" si="90">+W245-X244</f>
        <v>#N/A</v>
      </c>
      <c r="Y245" s="90" t="e">
        <f t="shared" si="90"/>
        <v>#N/A</v>
      </c>
      <c r="Z245" s="90" t="e">
        <f t="shared" si="90"/>
        <v>#N/A</v>
      </c>
      <c r="AA245" s="90" t="e">
        <f t="shared" si="90"/>
        <v>#N/A</v>
      </c>
      <c r="AB245" s="90" t="e">
        <f t="shared" si="90"/>
        <v>#N/A</v>
      </c>
      <c r="AC245" s="90" t="e">
        <f t="shared" si="90"/>
        <v>#N/A</v>
      </c>
      <c r="AD245" s="90" t="e">
        <f t="shared" si="90"/>
        <v>#N/A</v>
      </c>
      <c r="AE245" s="90" t="e">
        <f t="shared" si="90"/>
        <v>#N/A</v>
      </c>
      <c r="AF245" s="90" t="e">
        <f t="shared" si="90"/>
        <v>#N/A</v>
      </c>
      <c r="AG245" s="90" t="e">
        <f t="shared" si="90"/>
        <v>#N/A</v>
      </c>
    </row>
    <row r="246" spans="1:33" ht="20.100000000000001" customHeight="1">
      <c r="A246" s="806" t="s">
        <v>255</v>
      </c>
      <c r="B246" s="791" t="s">
        <v>256</v>
      </c>
      <c r="C246" s="63"/>
      <c r="D246" s="73" t="s">
        <v>22</v>
      </c>
      <c r="E246" s="203" t="s">
        <v>256</v>
      </c>
      <c r="F246" s="44">
        <v>100</v>
      </c>
      <c r="G246" s="45"/>
      <c r="H246" s="45"/>
      <c r="I246" s="781" t="e">
        <f>+VLOOKUP(A246,Sheet2!$B$3:$C$189,2,0)</f>
        <v>#N/A</v>
      </c>
      <c r="J246" s="79">
        <f>+IF(SUM(K246:L246)&lt;&gt;$N$3,ROUND(IFERROR(VLOOKUP(D246,FCSTSDV!$C$2:$C$285,2,0),0)/ok!F246+0,0),0)</f>
        <v>0</v>
      </c>
      <c r="K246" s="99">
        <f t="array" ref="K246">+IFERROR(ROUND(INDEX(FCSTSDV!$D$2:$N$674,MATCH(ok!$D246,FCSTSDV!$C$2:$C$674,0),MATCH(ok!K$3,FCSTSDV!$D$1:$N$1,0))/ok!$F246,1),0)</f>
        <v>0</v>
      </c>
      <c r="L246" s="99">
        <f t="array" ref="L246">+IFERROR(ROUND(INDEX(FCSTSDV!$D$2:$N$674,MATCH(ok!$D246,FCSTSDV!$C$2:$C$674,0),MATCH(ok!L$3,FCSTSDV!$D$1:$N$1,0))/ok!$F246,1),0)</f>
        <v>0</v>
      </c>
      <c r="M246" s="99">
        <f t="array" ref="M246">+IFERROR(ROUND(INDEX(FCSTSDV!$D$2:$N$674,MATCH(ok!$D246,FCSTSDV!$C$2:$C$674,0),MATCH(ok!M$3,FCSTSDV!$D$1:$N$1,0))/ok!$F246,1),0)</f>
        <v>0</v>
      </c>
      <c r="N246" s="99">
        <f t="array" ref="N246">+IFERROR(ROUND(INDEX(FCSTSDV!$D$2:$N$674,MATCH(ok!$D246,FCSTSDV!$C$2:$C$674,0),MATCH(ok!N$3,FCSTSDV!$D$1:$N$1,0))/ok!$F246,1),0)</f>
        <v>0</v>
      </c>
      <c r="O246" s="99">
        <f t="array" ref="O246">+IFERROR(ROUND(INDEX(FCSTSDV!$D$2:$N$674,MATCH(ok!$D246,FCSTSDV!$C$2:$C$674,0),MATCH(ok!O$3,FCSTSDV!$D$1:$N$1,0))/ok!$F246,1),0)</f>
        <v>0</v>
      </c>
      <c r="P246" s="99">
        <f t="array" ref="P246">+IFERROR(ROUND(INDEX(FCSTSDV!$D$2:$N$674,MATCH(ok!$D246,FCSTSDV!$C$2:$C$674,0),MATCH(ok!P$3,FCSTSDV!$D$1:$N$1,0))/ok!$F246,1),0)</f>
        <v>0</v>
      </c>
      <c r="Q246" s="99">
        <f t="array" ref="Q246">+IFERROR(ROUND(INDEX(FCSTSDV!$D$2:$N$674,MATCH(ok!$D246,FCSTSDV!$C$2:$C$674,0),MATCH(ok!Q$3,FCSTSDV!$D$1:$N$1,0))/ok!$F246,1),0)</f>
        <v>0</v>
      </c>
      <c r="R246" s="99">
        <f t="array" ref="R246">+IFERROR(ROUND(INDEX(FCSTSDV!$D$2:$N$674,MATCH(ok!$D246,FCSTSDV!$C$2:$C$674,0),MATCH(ok!R$3,FCSTSDV!$D$1:$N$1,0))/ok!$F246,1),0)</f>
        <v>0</v>
      </c>
      <c r="S246" s="99">
        <f t="array" ref="S246">+IFERROR(ROUND(INDEX(FCSTSDV!$D$2:$N$674,MATCH(ok!$D246,FCSTSDV!$C$2:$C$674,0),MATCH(ok!S$3,FCSTSDV!$D$1:$N$1,0))/ok!$F246,1),0)</f>
        <v>0</v>
      </c>
      <c r="T246" s="99">
        <f t="array" ref="T246">+IFERROR(ROUND(INDEX(FCSTSDV!$D$2:$N$674,MATCH(ok!$D246,FCSTSDV!$C$2:$C$674,0),MATCH(ok!T$3,FCSTSDV!$D$1:$N$1,0))/ok!$F246,1),0)</f>
        <v>0</v>
      </c>
      <c r="U246" s="99">
        <f t="array" ref="U246">+IFERROR(ROUND(INDEX(FCSTSDV!$D$2:$N$674,MATCH(ok!$D246,FCSTSDV!$C$2:$C$674,0),MATCH(ok!U$3,FCSTSDV!$D$1:$N$1,0))/ok!$F246,1),0)</f>
        <v>0</v>
      </c>
      <c r="V246" s="99">
        <f t="array" ref="V246">+IFERROR(ROUND(INDEX(FCSTSDV!$D$2:$N$674,MATCH(ok!$D246,FCSTSDV!$C$2:$C$674,0),MATCH(ok!V$3,FCSTSDV!$D$1:$N$1,0))/ok!$F246,1),0)</f>
        <v>0</v>
      </c>
      <c r="W246" s="99">
        <f t="array" ref="W246">+IFERROR(ROUND(INDEX(FCSTSDV!$D$2:$N$674,MATCH(ok!$D246,FCSTSDV!$C$2:$C$674,0),MATCH(ok!W$3,FCSTSDV!$D$1:$N$1,0))/ok!$F246,1),0)</f>
        <v>0</v>
      </c>
      <c r="X246" s="99">
        <f t="array" ref="X246">+IFERROR(ROUND(INDEX(FCSTSDV!$D$2:$N$674,MATCH(ok!$D246,FCSTSDV!$C$2:$C$674,0),MATCH(ok!X$3,FCSTSDV!$D$1:$N$1,0))/ok!$F246,1),0)</f>
        <v>0</v>
      </c>
      <c r="Y246" s="99">
        <f t="array" ref="Y246">+IFERROR(ROUND(INDEX(FCSTSDV!$D$2:$N$674,MATCH(ok!$D246,FCSTSDV!$C$2:$C$674,0),MATCH(ok!Y$3,FCSTSDV!$D$1:$N$1,0))/ok!$F246,1),0)</f>
        <v>0</v>
      </c>
      <c r="Z246" s="99">
        <f t="array" ref="Z246">+IFERROR(ROUND(INDEX(FCSTSDV!$D$2:$N$674,MATCH(ok!$D246,FCSTSDV!$C$2:$C$674,0),MATCH(ok!Z$3,FCSTSDV!$D$1:$N$1,0))/ok!$F246,1),0)</f>
        <v>0</v>
      </c>
      <c r="AA246" s="99">
        <f t="array" ref="AA246">+IFERROR(ROUND(INDEX(FCSTSDV!$D$2:$N$674,MATCH(ok!$D246,FCSTSDV!$C$2:$C$674,0),MATCH(ok!AA$3,FCSTSDV!$D$1:$N$1,0))/ok!$F246,1),0)</f>
        <v>0</v>
      </c>
      <c r="AB246" s="99">
        <f t="array" ref="AB246">+IFERROR(ROUND(INDEX(FCSTSDV!$D$2:$N$674,MATCH(ok!$D246,FCSTSDV!$C$2:$C$674,0),MATCH(ok!AB$3,FCSTSDV!$D$1:$N$1,0))/ok!$F246,1),0)</f>
        <v>0</v>
      </c>
      <c r="AC246" s="99">
        <f t="array" ref="AC246">+IFERROR(ROUND(INDEX(FCSTSDV!$D$2:$N$674,MATCH(ok!$D246,FCSTSDV!$C$2:$C$674,0),MATCH(ok!AC$3,FCSTSDV!$D$1:$N$1,0))/ok!$F246,1),0)</f>
        <v>0</v>
      </c>
      <c r="AD246" s="99">
        <f t="array" ref="AD246">+IFERROR(ROUND(INDEX(FCSTSDV!$D$2:$N$674,MATCH(ok!$D246,FCSTSDV!$C$2:$C$674,0),MATCH(ok!AD$3,FCSTSDV!$D$1:$N$1,0))/ok!$F246,1),0)</f>
        <v>0</v>
      </c>
      <c r="AE246" s="99">
        <f t="array" ref="AE246">+IFERROR(ROUND(INDEX(FCSTSDV!$D$2:$N$674,MATCH(ok!$D246,FCSTSDV!$C$2:$C$674,0),MATCH(ok!AE$3,FCSTSDV!$D$1:$N$1,0))/ok!$F246,1),0)</f>
        <v>0</v>
      </c>
      <c r="AF246" s="99">
        <f t="array" ref="AF246">+IFERROR(ROUND(INDEX(FCSTSDV!$D$2:$N$674,MATCH(ok!$D246,FCSTSDV!$C$2:$C$674,0),MATCH(ok!AF$3,FCSTSDV!$D$1:$N$1,0))/ok!$F246,1),0)</f>
        <v>0</v>
      </c>
      <c r="AG246" s="99">
        <f t="array" ref="AG246">+IFERROR(ROUND(INDEX(FCSTSDV!$D$2:$N$674,MATCH(ok!$D246,FCSTSDV!$C$2:$C$674,0),MATCH(ok!AG$3,FCSTSDV!$D$1:$N$1,0))/ok!$F246,1),0)</f>
        <v>0</v>
      </c>
    </row>
    <row r="247" spans="1:33" ht="20.100000000000001" customHeight="1">
      <c r="A247" s="807"/>
      <c r="B247" s="792"/>
      <c r="C247" s="60"/>
      <c r="D247" s="52" t="s">
        <v>153</v>
      </c>
      <c r="E247" s="205" t="str">
        <f>+E246</f>
        <v xml:space="preserve">177*128*0.8T </v>
      </c>
      <c r="F247" s="53" t="s">
        <v>43</v>
      </c>
      <c r="G247" s="54"/>
      <c r="H247" s="54"/>
      <c r="I247" s="782"/>
      <c r="J247" s="263">
        <f>+J246</f>
        <v>0</v>
      </c>
      <c r="K247" s="90" t="e">
        <f>+$I$246+$J$247-K246</f>
        <v>#N/A</v>
      </c>
      <c r="L247" s="90" t="e">
        <f t="shared" ref="L247:W247" si="91">+$I$246+$J$247-L246</f>
        <v>#N/A</v>
      </c>
      <c r="M247" s="90" t="e">
        <f t="shared" si="91"/>
        <v>#N/A</v>
      </c>
      <c r="N247" s="90" t="e">
        <f t="shared" si="91"/>
        <v>#N/A</v>
      </c>
      <c r="O247" s="90" t="e">
        <f t="shared" si="91"/>
        <v>#N/A</v>
      </c>
      <c r="P247" s="90" t="e">
        <f t="shared" si="91"/>
        <v>#N/A</v>
      </c>
      <c r="Q247" s="90" t="e">
        <f t="shared" si="91"/>
        <v>#N/A</v>
      </c>
      <c r="R247" s="90" t="e">
        <f t="shared" si="91"/>
        <v>#N/A</v>
      </c>
      <c r="S247" s="90" t="e">
        <f t="shared" si="91"/>
        <v>#N/A</v>
      </c>
      <c r="T247" s="90" t="e">
        <f t="shared" si="91"/>
        <v>#N/A</v>
      </c>
      <c r="U247" s="90" t="e">
        <f t="shared" si="91"/>
        <v>#N/A</v>
      </c>
      <c r="V247" s="90" t="e">
        <f t="shared" si="91"/>
        <v>#N/A</v>
      </c>
      <c r="W247" s="90" t="e">
        <f t="shared" si="91"/>
        <v>#N/A</v>
      </c>
      <c r="X247" s="90" t="e">
        <f t="shared" ref="X247:AG247" si="92">+W247-X246</f>
        <v>#N/A</v>
      </c>
      <c r="Y247" s="90" t="e">
        <f t="shared" si="92"/>
        <v>#N/A</v>
      </c>
      <c r="Z247" s="90" t="e">
        <f t="shared" si="92"/>
        <v>#N/A</v>
      </c>
      <c r="AA247" s="90" t="e">
        <f t="shared" si="92"/>
        <v>#N/A</v>
      </c>
      <c r="AB247" s="90" t="e">
        <f t="shared" si="92"/>
        <v>#N/A</v>
      </c>
      <c r="AC247" s="90" t="e">
        <f t="shared" si="92"/>
        <v>#N/A</v>
      </c>
      <c r="AD247" s="90" t="e">
        <f t="shared" si="92"/>
        <v>#N/A</v>
      </c>
      <c r="AE247" s="90" t="e">
        <f t="shared" si="92"/>
        <v>#N/A</v>
      </c>
      <c r="AF247" s="90" t="e">
        <f t="shared" si="92"/>
        <v>#N/A</v>
      </c>
      <c r="AG247" s="90" t="e">
        <f t="shared" si="92"/>
        <v>#N/A</v>
      </c>
    </row>
    <row r="248" spans="1:33" ht="20.100000000000001" customHeight="1">
      <c r="A248" s="806" t="s">
        <v>257</v>
      </c>
      <c r="B248" s="791" t="s">
        <v>258</v>
      </c>
      <c r="C248" s="63"/>
      <c r="D248" s="73" t="s">
        <v>259</v>
      </c>
      <c r="E248" s="203" t="s">
        <v>258</v>
      </c>
      <c r="F248" s="44">
        <v>100</v>
      </c>
      <c r="G248" s="45"/>
      <c r="H248" s="45"/>
      <c r="I248" s="781" t="e">
        <f>+VLOOKUP(A248,Sheet2!$B$3:$C$189,2,0)</f>
        <v>#N/A</v>
      </c>
      <c r="J248" s="79">
        <f>+IF(SUM(K248:L248)&lt;&gt;$N$3,ROUND(IFERROR(VLOOKUP(D248,FCSTSDV!$C$2:$C$285,2,0),0)/ok!F248+0,0),0)</f>
        <v>0</v>
      </c>
      <c r="K248" s="99">
        <f t="array" ref="K248">+IFERROR(ROUND(INDEX(FCSTSDV!$D$2:$N$674,MATCH(ok!$D248,FCSTSDV!$C$2:$C$674,0),MATCH(ok!K$3,FCSTSDV!$D$1:$N$1,0))/ok!$F248,1),0)</f>
        <v>0</v>
      </c>
      <c r="L248" s="99">
        <f t="array" ref="L248">+IFERROR(ROUND(INDEX(FCSTSDV!$D$2:$N$674,MATCH(ok!$D248,FCSTSDV!$C$2:$C$674,0),MATCH(ok!L$3,FCSTSDV!$D$1:$N$1,0))/ok!$F248,1),0)</f>
        <v>0</v>
      </c>
      <c r="M248" s="99">
        <f t="array" ref="M248">+IFERROR(ROUND(INDEX(FCSTSDV!$D$2:$N$674,MATCH(ok!$D248,FCSTSDV!$C$2:$C$674,0),MATCH(ok!M$3,FCSTSDV!$D$1:$N$1,0))/ok!$F248,1),0)</f>
        <v>0</v>
      </c>
      <c r="N248" s="99">
        <f t="array" ref="N248">+IFERROR(ROUND(INDEX(FCSTSDV!$D$2:$N$674,MATCH(ok!$D248,FCSTSDV!$C$2:$C$674,0),MATCH(ok!N$3,FCSTSDV!$D$1:$N$1,0))/ok!$F248,1),0)</f>
        <v>0</v>
      </c>
      <c r="O248" s="99">
        <f t="array" ref="O248">+IFERROR(ROUND(INDEX(FCSTSDV!$D$2:$N$674,MATCH(ok!$D248,FCSTSDV!$C$2:$C$674,0),MATCH(ok!O$3,FCSTSDV!$D$1:$N$1,0))/ok!$F248,1),0)</f>
        <v>0</v>
      </c>
      <c r="P248" s="99">
        <f t="array" ref="P248">+IFERROR(ROUND(INDEX(FCSTSDV!$D$2:$N$674,MATCH(ok!$D248,FCSTSDV!$C$2:$C$674,0),MATCH(ok!P$3,FCSTSDV!$D$1:$N$1,0))/ok!$F248,1),0)</f>
        <v>0</v>
      </c>
      <c r="Q248" s="99">
        <f t="array" ref="Q248">+IFERROR(ROUND(INDEX(FCSTSDV!$D$2:$N$674,MATCH(ok!$D248,FCSTSDV!$C$2:$C$674,0),MATCH(ok!Q$3,FCSTSDV!$D$1:$N$1,0))/ok!$F248,1),0)</f>
        <v>0</v>
      </c>
      <c r="R248" s="99">
        <f t="array" ref="R248">+IFERROR(ROUND(INDEX(FCSTSDV!$D$2:$N$674,MATCH(ok!$D248,FCSTSDV!$C$2:$C$674,0),MATCH(ok!R$3,FCSTSDV!$D$1:$N$1,0))/ok!$F248,1),0)</f>
        <v>0</v>
      </c>
      <c r="S248" s="99">
        <f t="array" ref="S248">+IFERROR(ROUND(INDEX(FCSTSDV!$D$2:$N$674,MATCH(ok!$D248,FCSTSDV!$C$2:$C$674,0),MATCH(ok!S$3,FCSTSDV!$D$1:$N$1,0))/ok!$F248,1),0)</f>
        <v>0</v>
      </c>
      <c r="T248" s="99">
        <f t="array" ref="T248">+IFERROR(ROUND(INDEX(FCSTSDV!$D$2:$N$674,MATCH(ok!$D248,FCSTSDV!$C$2:$C$674,0),MATCH(ok!T$3,FCSTSDV!$D$1:$N$1,0))/ok!$F248,1),0)</f>
        <v>0</v>
      </c>
      <c r="U248" s="99">
        <f t="array" ref="U248">+IFERROR(ROUND(INDEX(FCSTSDV!$D$2:$N$674,MATCH(ok!$D248,FCSTSDV!$C$2:$C$674,0),MATCH(ok!U$3,FCSTSDV!$D$1:$N$1,0))/ok!$F248,1),0)</f>
        <v>0</v>
      </c>
      <c r="V248" s="99">
        <f t="array" ref="V248">+IFERROR(ROUND(INDEX(FCSTSDV!$D$2:$N$674,MATCH(ok!$D248,FCSTSDV!$C$2:$C$674,0),MATCH(ok!V$3,FCSTSDV!$D$1:$N$1,0))/ok!$F248,1),0)</f>
        <v>0</v>
      </c>
      <c r="W248" s="99">
        <f t="array" ref="W248">+IFERROR(ROUND(INDEX(FCSTSDV!$D$2:$N$674,MATCH(ok!$D248,FCSTSDV!$C$2:$C$674,0),MATCH(ok!W$3,FCSTSDV!$D$1:$N$1,0))/ok!$F248,1),0)</f>
        <v>0</v>
      </c>
      <c r="X248" s="99">
        <f t="array" ref="X248">+IFERROR(ROUND(INDEX(FCSTSDV!$D$2:$N$674,MATCH(ok!$D248,FCSTSDV!$C$2:$C$674,0),MATCH(ok!X$3,FCSTSDV!$D$1:$N$1,0))/ok!$F248,1),0)</f>
        <v>0</v>
      </c>
      <c r="Y248" s="99">
        <f t="array" ref="Y248">+IFERROR(ROUND(INDEX(FCSTSDV!$D$2:$N$674,MATCH(ok!$D248,FCSTSDV!$C$2:$C$674,0),MATCH(ok!Y$3,FCSTSDV!$D$1:$N$1,0))/ok!$F248,1),0)</f>
        <v>0</v>
      </c>
      <c r="Z248" s="99">
        <f t="array" ref="Z248">+IFERROR(ROUND(INDEX(FCSTSDV!$D$2:$N$674,MATCH(ok!$D248,FCSTSDV!$C$2:$C$674,0),MATCH(ok!Z$3,FCSTSDV!$D$1:$N$1,0))/ok!$F248,1),0)</f>
        <v>0</v>
      </c>
      <c r="AA248" s="99">
        <f t="array" ref="AA248">+IFERROR(ROUND(INDEX(FCSTSDV!$D$2:$N$674,MATCH(ok!$D248,FCSTSDV!$C$2:$C$674,0),MATCH(ok!AA$3,FCSTSDV!$D$1:$N$1,0))/ok!$F248,1),0)</f>
        <v>0</v>
      </c>
      <c r="AB248" s="99">
        <f t="array" ref="AB248">+IFERROR(ROUND(INDEX(FCSTSDV!$D$2:$N$674,MATCH(ok!$D248,FCSTSDV!$C$2:$C$674,0),MATCH(ok!AB$3,FCSTSDV!$D$1:$N$1,0))/ok!$F248,1),0)</f>
        <v>0</v>
      </c>
      <c r="AC248" s="99">
        <f t="array" ref="AC248">+IFERROR(ROUND(INDEX(FCSTSDV!$D$2:$N$674,MATCH(ok!$D248,FCSTSDV!$C$2:$C$674,0),MATCH(ok!AC$3,FCSTSDV!$D$1:$N$1,0))/ok!$F248,1),0)</f>
        <v>0</v>
      </c>
      <c r="AD248" s="99">
        <f t="array" ref="AD248">+IFERROR(ROUND(INDEX(FCSTSDV!$D$2:$N$674,MATCH(ok!$D248,FCSTSDV!$C$2:$C$674,0),MATCH(ok!AD$3,FCSTSDV!$D$1:$N$1,0))/ok!$F248,1),0)</f>
        <v>0</v>
      </c>
      <c r="AE248" s="99">
        <f t="array" ref="AE248">+IFERROR(ROUND(INDEX(FCSTSDV!$D$2:$N$674,MATCH(ok!$D248,FCSTSDV!$C$2:$C$674,0),MATCH(ok!AE$3,FCSTSDV!$D$1:$N$1,0))/ok!$F248,1),0)</f>
        <v>0</v>
      </c>
      <c r="AF248" s="99">
        <f t="array" ref="AF248">+IFERROR(ROUND(INDEX(FCSTSDV!$D$2:$N$674,MATCH(ok!$D248,FCSTSDV!$C$2:$C$674,0),MATCH(ok!AF$3,FCSTSDV!$D$1:$N$1,0))/ok!$F248,1),0)</f>
        <v>0</v>
      </c>
      <c r="AG248" s="99">
        <f t="array" ref="AG248">+IFERROR(ROUND(INDEX(FCSTSDV!$D$2:$N$674,MATCH(ok!$D248,FCSTSDV!$C$2:$C$674,0),MATCH(ok!AG$3,FCSTSDV!$D$1:$N$1,0))/ok!$F248,1),0)</f>
        <v>0</v>
      </c>
    </row>
    <row r="249" spans="1:33" ht="20.100000000000001" customHeight="1">
      <c r="A249" s="813"/>
      <c r="B249" s="795"/>
      <c r="C249" s="12"/>
      <c r="D249" s="131" t="s">
        <v>25</v>
      </c>
      <c r="E249" s="204" t="str">
        <f>+E248</f>
        <v>178*130*0.5T</v>
      </c>
      <c r="F249" s="131">
        <v>100</v>
      </c>
      <c r="G249" s="48"/>
      <c r="H249" s="48"/>
      <c r="I249" s="785"/>
      <c r="J249" s="81">
        <f>+IF(SUM(K249:L249)&lt;&gt;$N$3,ROUND(IFERROR(VLOOKUP(D249,FCSTSDV!$C$2:$C$285,2,0),0)/ok!F249+0,0),0)</f>
        <v>0</v>
      </c>
      <c r="K249" s="92">
        <f t="array" ref="K249">+IFERROR(ROUND(INDEX(FCSTSDV!$D$2:$N$674,MATCH(ok!$D249,FCSTSDV!$C$2:$C$674,0),MATCH(ok!K$3,FCSTSDV!$D$1:$N$1,0))/ok!$F249,1),0)</f>
        <v>0</v>
      </c>
      <c r="L249" s="92">
        <f t="array" ref="L249">+IFERROR(ROUND(INDEX(FCSTSDV!$D$2:$N$674,MATCH(ok!$D249,FCSTSDV!$C$2:$C$674,0),MATCH(ok!L$3,FCSTSDV!$D$1:$N$1,0))/ok!$F249,1),0)</f>
        <v>0</v>
      </c>
      <c r="M249" s="92">
        <f t="array" ref="M249">+IFERROR(ROUND(INDEX(FCSTSDV!$D$2:$N$674,MATCH(ok!$D249,FCSTSDV!$C$2:$C$674,0),MATCH(ok!M$3,FCSTSDV!$D$1:$N$1,0))/ok!$F249,1),0)</f>
        <v>0</v>
      </c>
      <c r="N249" s="92">
        <f t="array" ref="N249">+IFERROR(ROUND(INDEX(FCSTSDV!$D$2:$N$674,MATCH(ok!$D249,FCSTSDV!$C$2:$C$674,0),MATCH(ok!N$3,FCSTSDV!$D$1:$N$1,0))/ok!$F249,1),0)</f>
        <v>0</v>
      </c>
      <c r="O249" s="92">
        <f t="array" ref="O249">+IFERROR(ROUND(INDEX(FCSTSDV!$D$2:$N$674,MATCH(ok!$D249,FCSTSDV!$C$2:$C$674,0),MATCH(ok!O$3,FCSTSDV!$D$1:$N$1,0))/ok!$F249,1),0)</f>
        <v>0</v>
      </c>
      <c r="P249" s="92">
        <f t="array" ref="P249">+IFERROR(ROUND(INDEX(FCSTSDV!$D$2:$N$674,MATCH(ok!$D249,FCSTSDV!$C$2:$C$674,0),MATCH(ok!P$3,FCSTSDV!$D$1:$N$1,0))/ok!$F249,1),0)</f>
        <v>0</v>
      </c>
      <c r="Q249" s="92">
        <f t="array" ref="Q249">+IFERROR(ROUND(INDEX(FCSTSDV!$D$2:$N$674,MATCH(ok!$D249,FCSTSDV!$C$2:$C$674,0),MATCH(ok!Q$3,FCSTSDV!$D$1:$N$1,0))/ok!$F249,1),0)</f>
        <v>0</v>
      </c>
      <c r="R249" s="92">
        <f t="array" ref="R249">+IFERROR(ROUND(INDEX(FCSTSDV!$D$2:$N$674,MATCH(ok!$D249,FCSTSDV!$C$2:$C$674,0),MATCH(ok!R$3,FCSTSDV!$D$1:$N$1,0))/ok!$F249,1),0)</f>
        <v>0</v>
      </c>
      <c r="S249" s="92">
        <f t="array" ref="S249">+IFERROR(ROUND(INDEX(FCSTSDV!$D$2:$N$674,MATCH(ok!$D249,FCSTSDV!$C$2:$C$674,0),MATCH(ok!S$3,FCSTSDV!$D$1:$N$1,0))/ok!$F249,1),0)</f>
        <v>0</v>
      </c>
      <c r="T249" s="92">
        <f t="array" ref="T249">+IFERROR(ROUND(INDEX(FCSTSDV!$D$2:$N$674,MATCH(ok!$D249,FCSTSDV!$C$2:$C$674,0),MATCH(ok!T$3,FCSTSDV!$D$1:$N$1,0))/ok!$F249,1),0)</f>
        <v>0</v>
      </c>
      <c r="U249" s="92">
        <f t="array" ref="U249">+IFERROR(ROUND(INDEX(FCSTSDV!$D$2:$N$674,MATCH(ok!$D249,FCSTSDV!$C$2:$C$674,0),MATCH(ok!U$3,FCSTSDV!$D$1:$N$1,0))/ok!$F249,1),0)</f>
        <v>0</v>
      </c>
      <c r="V249" s="92">
        <f t="array" ref="V249">+IFERROR(ROUND(INDEX(FCSTSDV!$D$2:$N$674,MATCH(ok!$D249,FCSTSDV!$C$2:$C$674,0),MATCH(ok!V$3,FCSTSDV!$D$1:$N$1,0))/ok!$F249,1),0)</f>
        <v>0</v>
      </c>
      <c r="W249" s="92">
        <f t="array" ref="W249">+IFERROR(ROUND(INDEX(FCSTSDV!$D$2:$N$674,MATCH(ok!$D249,FCSTSDV!$C$2:$C$674,0),MATCH(ok!W$3,FCSTSDV!$D$1:$N$1,0))/ok!$F249,1),0)</f>
        <v>0</v>
      </c>
      <c r="X249" s="92">
        <f t="array" ref="X249">+IFERROR(ROUND(INDEX(FCSTSDV!$D$2:$N$674,MATCH(ok!$D249,FCSTSDV!$C$2:$C$674,0),MATCH(ok!X$3,FCSTSDV!$D$1:$N$1,0))/ok!$F249,1),0)</f>
        <v>0</v>
      </c>
      <c r="Y249" s="92">
        <f t="array" ref="Y249">+IFERROR(ROUND(INDEX(FCSTSDV!$D$2:$N$674,MATCH(ok!$D249,FCSTSDV!$C$2:$C$674,0),MATCH(ok!Y$3,FCSTSDV!$D$1:$N$1,0))/ok!$F249,1),0)</f>
        <v>0</v>
      </c>
      <c r="Z249" s="92">
        <f t="array" ref="Z249">+IFERROR(ROUND(INDEX(FCSTSDV!$D$2:$N$674,MATCH(ok!$D249,FCSTSDV!$C$2:$C$674,0),MATCH(ok!Z$3,FCSTSDV!$D$1:$N$1,0))/ok!$F249,1),0)</f>
        <v>0</v>
      </c>
      <c r="AA249" s="92">
        <f t="array" ref="AA249">+IFERROR(ROUND(INDEX(FCSTSDV!$D$2:$N$674,MATCH(ok!$D249,FCSTSDV!$C$2:$C$674,0),MATCH(ok!AA$3,FCSTSDV!$D$1:$N$1,0))/ok!$F249,1),0)</f>
        <v>0</v>
      </c>
      <c r="AB249" s="92">
        <f t="array" ref="AB249">+IFERROR(ROUND(INDEX(FCSTSDV!$D$2:$N$674,MATCH(ok!$D249,FCSTSDV!$C$2:$C$674,0),MATCH(ok!AB$3,FCSTSDV!$D$1:$N$1,0))/ok!$F249,1),0)</f>
        <v>0</v>
      </c>
      <c r="AC249" s="92">
        <f t="array" ref="AC249">+IFERROR(ROUND(INDEX(FCSTSDV!$D$2:$N$674,MATCH(ok!$D249,FCSTSDV!$C$2:$C$674,0),MATCH(ok!AC$3,FCSTSDV!$D$1:$N$1,0))/ok!$F249,1),0)</f>
        <v>0</v>
      </c>
      <c r="AD249" s="92">
        <f t="array" ref="AD249">+IFERROR(ROUND(INDEX(FCSTSDV!$D$2:$N$674,MATCH(ok!$D249,FCSTSDV!$C$2:$C$674,0),MATCH(ok!AD$3,FCSTSDV!$D$1:$N$1,0))/ok!$F249,1),0)</f>
        <v>0</v>
      </c>
      <c r="AE249" s="92">
        <f t="array" ref="AE249">+IFERROR(ROUND(INDEX(FCSTSDV!$D$2:$N$674,MATCH(ok!$D249,FCSTSDV!$C$2:$C$674,0),MATCH(ok!AE$3,FCSTSDV!$D$1:$N$1,0))/ok!$F249,1),0)</f>
        <v>0</v>
      </c>
      <c r="AF249" s="92">
        <f t="array" ref="AF249">+IFERROR(ROUND(INDEX(FCSTSDV!$D$2:$N$674,MATCH(ok!$D249,FCSTSDV!$C$2:$C$674,0),MATCH(ok!AF$3,FCSTSDV!$D$1:$N$1,0))/ok!$F249,1),0)</f>
        <v>0</v>
      </c>
      <c r="AG249" s="92">
        <f t="array" ref="AG249">+IFERROR(ROUND(INDEX(FCSTSDV!$D$2:$N$674,MATCH(ok!$D249,FCSTSDV!$C$2:$C$674,0),MATCH(ok!AG$3,FCSTSDV!$D$1:$N$1,0))/ok!$F249,1),0)</f>
        <v>0</v>
      </c>
    </row>
    <row r="250" spans="1:33" ht="20.100000000000001" customHeight="1">
      <c r="A250" s="813"/>
      <c r="B250" s="795"/>
      <c r="C250" s="12"/>
      <c r="D250" s="73" t="s">
        <v>19</v>
      </c>
      <c r="E250" s="204" t="str">
        <f>+E249</f>
        <v>178*130*0.5T</v>
      </c>
      <c r="F250" s="131">
        <v>100</v>
      </c>
      <c r="G250" s="48"/>
      <c r="H250" s="48"/>
      <c r="I250" s="785"/>
      <c r="J250" s="81">
        <f>+IF(SUM(K250:L250)&lt;&gt;$N$3,ROUND(IFERROR(VLOOKUP(D250,FCSTSDV!$C$2:$C$285,2,0),0)/ok!F250+0,0),0)</f>
        <v>0</v>
      </c>
      <c r="K250" s="92">
        <f t="array" ref="K250">+IFERROR(ROUND(INDEX(FCSTSDV!$D$2:$N$674,MATCH(ok!$D250,FCSTSDV!$C$2:$C$674,0),MATCH(ok!K$3,FCSTSDV!$D$1:$N$1,0))/ok!$F250,1),0)</f>
        <v>0</v>
      </c>
      <c r="L250" s="92">
        <f t="array" ref="L250">+IFERROR(ROUND(INDEX(FCSTSDV!$D$2:$N$674,MATCH(ok!$D250,FCSTSDV!$C$2:$C$674,0),MATCH(ok!L$3,FCSTSDV!$D$1:$N$1,0))/ok!$F250,1),0)</f>
        <v>0</v>
      </c>
      <c r="M250" s="92">
        <f t="array" ref="M250">+IFERROR(ROUND(INDEX(FCSTSDV!$D$2:$N$674,MATCH(ok!$D250,FCSTSDV!$C$2:$C$674,0),MATCH(ok!M$3,FCSTSDV!$D$1:$N$1,0))/ok!$F250,1),0)</f>
        <v>0</v>
      </c>
      <c r="N250" s="92">
        <f t="array" ref="N250">+IFERROR(ROUND(INDEX(FCSTSDV!$D$2:$N$674,MATCH(ok!$D250,FCSTSDV!$C$2:$C$674,0),MATCH(ok!N$3,FCSTSDV!$D$1:$N$1,0))/ok!$F250,1),0)</f>
        <v>0</v>
      </c>
      <c r="O250" s="92">
        <f t="array" ref="O250">+IFERROR(ROUND(INDEX(FCSTSDV!$D$2:$N$674,MATCH(ok!$D250,FCSTSDV!$C$2:$C$674,0),MATCH(ok!O$3,FCSTSDV!$D$1:$N$1,0))/ok!$F250,1),0)</f>
        <v>0</v>
      </c>
      <c r="P250" s="92">
        <f t="array" ref="P250">+IFERROR(ROUND(INDEX(FCSTSDV!$D$2:$N$674,MATCH(ok!$D250,FCSTSDV!$C$2:$C$674,0),MATCH(ok!P$3,FCSTSDV!$D$1:$N$1,0))/ok!$F250,1),0)</f>
        <v>0</v>
      </c>
      <c r="Q250" s="92">
        <f t="array" ref="Q250">+IFERROR(ROUND(INDEX(FCSTSDV!$D$2:$N$674,MATCH(ok!$D250,FCSTSDV!$C$2:$C$674,0),MATCH(ok!Q$3,FCSTSDV!$D$1:$N$1,0))/ok!$F250,1),0)</f>
        <v>0</v>
      </c>
      <c r="R250" s="92">
        <f t="array" ref="R250">+IFERROR(ROUND(INDEX(FCSTSDV!$D$2:$N$674,MATCH(ok!$D250,FCSTSDV!$C$2:$C$674,0),MATCH(ok!R$3,FCSTSDV!$D$1:$N$1,0))/ok!$F250,1),0)</f>
        <v>0</v>
      </c>
      <c r="S250" s="92">
        <f t="array" ref="S250">+IFERROR(ROUND(INDEX(FCSTSDV!$D$2:$N$674,MATCH(ok!$D250,FCSTSDV!$C$2:$C$674,0),MATCH(ok!S$3,FCSTSDV!$D$1:$N$1,0))/ok!$F250,1),0)</f>
        <v>0</v>
      </c>
      <c r="T250" s="92">
        <f t="array" ref="T250">+IFERROR(ROUND(INDEX(FCSTSDV!$D$2:$N$674,MATCH(ok!$D250,FCSTSDV!$C$2:$C$674,0),MATCH(ok!T$3,FCSTSDV!$D$1:$N$1,0))/ok!$F250,1),0)</f>
        <v>0</v>
      </c>
      <c r="U250" s="92">
        <f t="array" ref="U250">+IFERROR(ROUND(INDEX(FCSTSDV!$D$2:$N$674,MATCH(ok!$D250,FCSTSDV!$C$2:$C$674,0),MATCH(ok!U$3,FCSTSDV!$D$1:$N$1,0))/ok!$F250,1),0)</f>
        <v>0</v>
      </c>
      <c r="V250" s="92">
        <f t="array" ref="V250">+IFERROR(ROUND(INDEX(FCSTSDV!$D$2:$N$674,MATCH(ok!$D250,FCSTSDV!$C$2:$C$674,0),MATCH(ok!V$3,FCSTSDV!$D$1:$N$1,0))/ok!$F250,1),0)</f>
        <v>0</v>
      </c>
      <c r="W250" s="92">
        <f t="array" ref="W250">+IFERROR(ROUND(INDEX(FCSTSDV!$D$2:$N$674,MATCH(ok!$D250,FCSTSDV!$C$2:$C$674,0),MATCH(ok!W$3,FCSTSDV!$D$1:$N$1,0))/ok!$F250,1),0)</f>
        <v>0</v>
      </c>
      <c r="X250" s="92">
        <f t="array" ref="X250">+IFERROR(ROUND(INDEX(FCSTSDV!$D$2:$N$674,MATCH(ok!$D250,FCSTSDV!$C$2:$C$674,0),MATCH(ok!X$3,FCSTSDV!$D$1:$N$1,0))/ok!$F250,1),0)</f>
        <v>0</v>
      </c>
      <c r="Y250" s="92">
        <f t="array" ref="Y250">+IFERROR(ROUND(INDEX(FCSTSDV!$D$2:$N$674,MATCH(ok!$D250,FCSTSDV!$C$2:$C$674,0),MATCH(ok!Y$3,FCSTSDV!$D$1:$N$1,0))/ok!$F250,1),0)</f>
        <v>0</v>
      </c>
      <c r="Z250" s="92">
        <f t="array" ref="Z250">+IFERROR(ROUND(INDEX(FCSTSDV!$D$2:$N$674,MATCH(ok!$D250,FCSTSDV!$C$2:$C$674,0),MATCH(ok!Z$3,FCSTSDV!$D$1:$N$1,0))/ok!$F250,1),0)</f>
        <v>0</v>
      </c>
      <c r="AA250" s="92">
        <f t="array" ref="AA250">+IFERROR(ROUND(INDEX(FCSTSDV!$D$2:$N$674,MATCH(ok!$D250,FCSTSDV!$C$2:$C$674,0),MATCH(ok!AA$3,FCSTSDV!$D$1:$N$1,0))/ok!$F250,1),0)</f>
        <v>0</v>
      </c>
      <c r="AB250" s="92">
        <f t="array" ref="AB250">+IFERROR(ROUND(INDEX(FCSTSDV!$D$2:$N$674,MATCH(ok!$D250,FCSTSDV!$C$2:$C$674,0),MATCH(ok!AB$3,FCSTSDV!$D$1:$N$1,0))/ok!$F250,1),0)</f>
        <v>0</v>
      </c>
      <c r="AC250" s="92">
        <f t="array" ref="AC250">+IFERROR(ROUND(INDEX(FCSTSDV!$D$2:$N$674,MATCH(ok!$D250,FCSTSDV!$C$2:$C$674,0),MATCH(ok!AC$3,FCSTSDV!$D$1:$N$1,0))/ok!$F250,1),0)</f>
        <v>0</v>
      </c>
      <c r="AD250" s="92">
        <f t="array" ref="AD250">+IFERROR(ROUND(INDEX(FCSTSDV!$D$2:$N$674,MATCH(ok!$D250,FCSTSDV!$C$2:$C$674,0),MATCH(ok!AD$3,FCSTSDV!$D$1:$N$1,0))/ok!$F250,1),0)</f>
        <v>0</v>
      </c>
      <c r="AE250" s="92">
        <f t="array" ref="AE250">+IFERROR(ROUND(INDEX(FCSTSDV!$D$2:$N$674,MATCH(ok!$D250,FCSTSDV!$C$2:$C$674,0),MATCH(ok!AE$3,FCSTSDV!$D$1:$N$1,0))/ok!$F250,1),0)</f>
        <v>0</v>
      </c>
      <c r="AF250" s="92">
        <f t="array" ref="AF250">+IFERROR(ROUND(INDEX(FCSTSDV!$D$2:$N$674,MATCH(ok!$D250,FCSTSDV!$C$2:$C$674,0),MATCH(ok!AF$3,FCSTSDV!$D$1:$N$1,0))/ok!$F250,1),0)</f>
        <v>0</v>
      </c>
      <c r="AG250" s="92">
        <f t="array" ref="AG250">+IFERROR(ROUND(INDEX(FCSTSDV!$D$2:$N$674,MATCH(ok!$D250,FCSTSDV!$C$2:$C$674,0),MATCH(ok!AG$3,FCSTSDV!$D$1:$N$1,0))/ok!$F250,1),0)</f>
        <v>0</v>
      </c>
    </row>
    <row r="251" spans="1:33" ht="20.100000000000001" customHeight="1">
      <c r="A251" s="807"/>
      <c r="B251" s="792"/>
      <c r="C251" s="60"/>
      <c r="D251" s="52" t="s">
        <v>153</v>
      </c>
      <c r="E251" s="205" t="str">
        <f>+E250</f>
        <v>178*130*0.5T</v>
      </c>
      <c r="F251" s="53" t="s">
        <v>43</v>
      </c>
      <c r="G251" s="54"/>
      <c r="H251" s="54"/>
      <c r="I251" s="782"/>
      <c r="J251" s="285">
        <f>+SUM(J248:J250)</f>
        <v>0</v>
      </c>
      <c r="K251" s="90" t="e">
        <f>+$I$248+$J$251-SUM(K248:K250)</f>
        <v>#N/A</v>
      </c>
      <c r="L251" s="90" t="e">
        <f>+$I$248+$J$251-SUM(L248:L250)</f>
        <v>#N/A</v>
      </c>
      <c r="M251" s="90" t="e">
        <f>+$I$248+$J$251-SUM(M248:M250)</f>
        <v>#N/A</v>
      </c>
      <c r="N251" s="90" t="e">
        <f t="shared" ref="N251:W251" si="93">+$I$248+$J$251-SUM(N248:N250)</f>
        <v>#N/A</v>
      </c>
      <c r="O251" s="90" t="e">
        <f t="shared" si="93"/>
        <v>#N/A</v>
      </c>
      <c r="P251" s="90" t="e">
        <f t="shared" si="93"/>
        <v>#N/A</v>
      </c>
      <c r="Q251" s="90" t="e">
        <f t="shared" si="93"/>
        <v>#N/A</v>
      </c>
      <c r="R251" s="90" t="e">
        <f t="shared" si="93"/>
        <v>#N/A</v>
      </c>
      <c r="S251" s="90" t="e">
        <f t="shared" si="93"/>
        <v>#N/A</v>
      </c>
      <c r="T251" s="90" t="e">
        <f t="shared" si="93"/>
        <v>#N/A</v>
      </c>
      <c r="U251" s="90" t="e">
        <f t="shared" si="93"/>
        <v>#N/A</v>
      </c>
      <c r="V251" s="90" t="e">
        <f t="shared" si="93"/>
        <v>#N/A</v>
      </c>
      <c r="W251" s="90" t="e">
        <f t="shared" si="93"/>
        <v>#N/A</v>
      </c>
      <c r="X251" s="90" t="e">
        <f>+W251-SUM(X248:X250)</f>
        <v>#N/A</v>
      </c>
      <c r="Y251" s="90" t="e">
        <f>+X251-SUM(Y248:Y250)</f>
        <v>#N/A</v>
      </c>
      <c r="Z251" s="90" t="e">
        <f t="shared" ref="Z251:AG251" si="94">+Y251-SUM(Z248:Z250)</f>
        <v>#N/A</v>
      </c>
      <c r="AA251" s="90" t="e">
        <f t="shared" si="94"/>
        <v>#N/A</v>
      </c>
      <c r="AB251" s="90" t="e">
        <f t="shared" si="94"/>
        <v>#N/A</v>
      </c>
      <c r="AC251" s="90" t="e">
        <f t="shared" si="94"/>
        <v>#N/A</v>
      </c>
      <c r="AD251" s="90" t="e">
        <f t="shared" si="94"/>
        <v>#N/A</v>
      </c>
      <c r="AE251" s="90" t="e">
        <f t="shared" si="94"/>
        <v>#N/A</v>
      </c>
      <c r="AF251" s="90" t="e">
        <f t="shared" si="94"/>
        <v>#N/A</v>
      </c>
      <c r="AG251" s="90" t="e">
        <f t="shared" si="94"/>
        <v>#N/A</v>
      </c>
    </row>
    <row r="252" spans="1:33" ht="20.100000000000001" customHeight="1">
      <c r="A252" s="795" t="s">
        <v>260</v>
      </c>
      <c r="B252" s="795" t="s">
        <v>261</v>
      </c>
      <c r="C252" s="50"/>
      <c r="D252" s="123" t="s">
        <v>259</v>
      </c>
      <c r="E252" s="204" t="s">
        <v>261</v>
      </c>
      <c r="F252" s="47">
        <v>100</v>
      </c>
      <c r="G252" s="48"/>
      <c r="H252" s="48"/>
      <c r="I252" s="785" t="e">
        <f>+VLOOKUP(A252,Sheet2!$B$3:$C$189,2,0)</f>
        <v>#N/A</v>
      </c>
      <c r="J252" s="91">
        <f>+IF(SUM(K252:L252)&lt;&gt;$N$3,ROUND(IFERROR(VLOOKUP(D252,FCSTSDV!$C$2:$C$285,2,0),0)/ok!F252+0,0),0)</f>
        <v>0</v>
      </c>
      <c r="K252" s="106">
        <f t="array" ref="K252">+IFERROR(ROUND(INDEX(FCSTSDV!$D$2:$N$674,MATCH(ok!$D252,FCSTSDV!$C$2:$C$674,0),MATCH(ok!K$3,FCSTSDV!$D$1:$N$1,0))/ok!$F252,1),0)</f>
        <v>0</v>
      </c>
      <c r="L252" s="106">
        <f t="array" ref="L252">+IFERROR(ROUND(INDEX(FCSTSDV!$D$2:$N$674,MATCH(ok!$D252,FCSTSDV!$C$2:$C$674,0),MATCH(ok!L$3,FCSTSDV!$D$1:$N$1,0))/ok!$F252,1),0)</f>
        <v>0</v>
      </c>
      <c r="M252" s="106">
        <f t="array" ref="M252">+IFERROR(ROUND(INDEX(FCSTSDV!$D$2:$N$674,MATCH(ok!$D252,FCSTSDV!$C$2:$C$674,0),MATCH(ok!M$3,FCSTSDV!$D$1:$N$1,0))/ok!$F252,1),0)</f>
        <v>0</v>
      </c>
      <c r="N252" s="106">
        <f t="array" ref="N252">+IFERROR(ROUND(INDEX(FCSTSDV!$D$2:$N$674,MATCH(ok!$D252,FCSTSDV!$C$2:$C$674,0),MATCH(ok!N$3,FCSTSDV!$D$1:$N$1,0))/ok!$F252,1),0)</f>
        <v>0</v>
      </c>
      <c r="O252" s="106">
        <f t="array" ref="O252">+IFERROR(ROUND(INDEX(FCSTSDV!$D$2:$N$674,MATCH(ok!$D252,FCSTSDV!$C$2:$C$674,0),MATCH(ok!O$3,FCSTSDV!$D$1:$N$1,0))/ok!$F252,1),0)</f>
        <v>0</v>
      </c>
      <c r="P252" s="106">
        <f t="array" ref="P252">+IFERROR(ROUND(INDEX(FCSTSDV!$D$2:$N$674,MATCH(ok!$D252,FCSTSDV!$C$2:$C$674,0),MATCH(ok!P$3,FCSTSDV!$D$1:$N$1,0))/ok!$F252,1),0)</f>
        <v>0</v>
      </c>
      <c r="Q252" s="106">
        <f t="array" ref="Q252">+IFERROR(ROUND(INDEX(FCSTSDV!$D$2:$N$674,MATCH(ok!$D252,FCSTSDV!$C$2:$C$674,0),MATCH(ok!Q$3,FCSTSDV!$D$1:$N$1,0))/ok!$F252,1),0)</f>
        <v>0</v>
      </c>
      <c r="R252" s="106">
        <f t="array" ref="R252">+IFERROR(ROUND(INDEX(FCSTSDV!$D$2:$N$674,MATCH(ok!$D252,FCSTSDV!$C$2:$C$674,0),MATCH(ok!R$3,FCSTSDV!$D$1:$N$1,0))/ok!$F252,1),0)</f>
        <v>0</v>
      </c>
      <c r="S252" s="106">
        <f t="array" ref="S252">+IFERROR(ROUND(INDEX(FCSTSDV!$D$2:$N$674,MATCH(ok!$D252,FCSTSDV!$C$2:$C$674,0),MATCH(ok!S$3,FCSTSDV!$D$1:$N$1,0))/ok!$F252,1),0)</f>
        <v>0</v>
      </c>
      <c r="T252" s="106">
        <f t="array" ref="T252">+IFERROR(ROUND(INDEX(FCSTSDV!$D$2:$N$674,MATCH(ok!$D252,FCSTSDV!$C$2:$C$674,0),MATCH(ok!T$3,FCSTSDV!$D$1:$N$1,0))/ok!$F252,1),0)</f>
        <v>0</v>
      </c>
      <c r="U252" s="106">
        <f t="array" ref="U252">+IFERROR(ROUND(INDEX(FCSTSDV!$D$2:$N$674,MATCH(ok!$D252,FCSTSDV!$C$2:$C$674,0),MATCH(ok!U$3,FCSTSDV!$D$1:$N$1,0))/ok!$F252,1),0)</f>
        <v>0</v>
      </c>
      <c r="V252" s="106">
        <f t="array" ref="V252">+IFERROR(ROUND(INDEX(FCSTSDV!$D$2:$N$674,MATCH(ok!$D252,FCSTSDV!$C$2:$C$674,0),MATCH(ok!V$3,FCSTSDV!$D$1:$N$1,0))/ok!$F252,1),0)</f>
        <v>0</v>
      </c>
      <c r="W252" s="106">
        <f t="array" ref="W252">+IFERROR(ROUND(INDEX(FCSTSDV!$D$2:$N$674,MATCH(ok!$D252,FCSTSDV!$C$2:$C$674,0),MATCH(ok!W$3,FCSTSDV!$D$1:$N$1,0))/ok!$F252,1),0)</f>
        <v>0</v>
      </c>
      <c r="X252" s="106">
        <f t="array" ref="X252">+IFERROR(ROUND(INDEX(FCSTSDV!$D$2:$N$674,MATCH(ok!$D252,FCSTSDV!$C$2:$C$674,0),MATCH(ok!X$3,FCSTSDV!$D$1:$N$1,0))/ok!$F252,1),0)</f>
        <v>0</v>
      </c>
      <c r="Y252" s="106">
        <f t="array" ref="Y252">+IFERROR(ROUND(INDEX(FCSTSDV!$D$2:$N$674,MATCH(ok!$D252,FCSTSDV!$C$2:$C$674,0),MATCH(ok!Y$3,FCSTSDV!$D$1:$N$1,0))/ok!$F252,1),0)</f>
        <v>0</v>
      </c>
      <c r="Z252" s="106">
        <f t="array" ref="Z252">+IFERROR(ROUND(INDEX(FCSTSDV!$D$2:$N$674,MATCH(ok!$D252,FCSTSDV!$C$2:$C$674,0),MATCH(ok!Z$3,FCSTSDV!$D$1:$N$1,0))/ok!$F252,1),0)</f>
        <v>0</v>
      </c>
      <c r="AA252" s="106">
        <f t="array" ref="AA252">+IFERROR(ROUND(INDEX(FCSTSDV!$D$2:$N$674,MATCH(ok!$D252,FCSTSDV!$C$2:$C$674,0),MATCH(ok!AA$3,FCSTSDV!$D$1:$N$1,0))/ok!$F252,1),0)</f>
        <v>0</v>
      </c>
      <c r="AB252" s="106">
        <f t="array" ref="AB252">+IFERROR(ROUND(INDEX(FCSTSDV!$D$2:$N$674,MATCH(ok!$D252,FCSTSDV!$C$2:$C$674,0),MATCH(ok!AB$3,FCSTSDV!$D$1:$N$1,0))/ok!$F252,1),0)</f>
        <v>0</v>
      </c>
      <c r="AC252" s="106">
        <f t="array" ref="AC252">+IFERROR(ROUND(INDEX(FCSTSDV!$D$2:$N$674,MATCH(ok!$D252,FCSTSDV!$C$2:$C$674,0),MATCH(ok!AC$3,FCSTSDV!$D$1:$N$1,0))/ok!$F252,1),0)</f>
        <v>0</v>
      </c>
      <c r="AD252" s="106">
        <f t="array" ref="AD252">+IFERROR(ROUND(INDEX(FCSTSDV!$D$2:$N$674,MATCH(ok!$D252,FCSTSDV!$C$2:$C$674,0),MATCH(ok!AD$3,FCSTSDV!$D$1:$N$1,0))/ok!$F252,1),0)</f>
        <v>0</v>
      </c>
      <c r="AE252" s="106">
        <f t="array" ref="AE252">+IFERROR(ROUND(INDEX(FCSTSDV!$D$2:$N$674,MATCH(ok!$D252,FCSTSDV!$C$2:$C$674,0),MATCH(ok!AE$3,FCSTSDV!$D$1:$N$1,0))/ok!$F252,1),0)</f>
        <v>0</v>
      </c>
      <c r="AF252" s="106">
        <f t="array" ref="AF252">+IFERROR(ROUND(INDEX(FCSTSDV!$D$2:$N$674,MATCH(ok!$D252,FCSTSDV!$C$2:$C$674,0),MATCH(ok!AF$3,FCSTSDV!$D$1:$N$1,0))/ok!$F252,1),0)</f>
        <v>0</v>
      </c>
      <c r="AG252" s="106">
        <f t="array" ref="AG252">+IFERROR(ROUND(INDEX(FCSTSDV!$D$2:$N$674,MATCH(ok!$D252,FCSTSDV!$C$2:$C$674,0),MATCH(ok!AG$3,FCSTSDV!$D$1:$N$1,0))/ok!$F252,1),0)</f>
        <v>0</v>
      </c>
    </row>
    <row r="253" spans="1:33" ht="20.100000000000001" customHeight="1">
      <c r="A253" s="795"/>
      <c r="B253" s="795"/>
      <c r="C253" s="12"/>
      <c r="D253" s="131" t="s">
        <v>25</v>
      </c>
      <c r="E253" s="204" t="str">
        <f>+E252</f>
        <v>179*130*0.8T</v>
      </c>
      <c r="F253" s="131">
        <v>100</v>
      </c>
      <c r="G253" s="48"/>
      <c r="H253" s="48"/>
      <c r="I253" s="785"/>
      <c r="J253" s="81">
        <f>+IF(SUM(K253:L253)&lt;&gt;$N$3,ROUND(IFERROR(VLOOKUP(D253,FCSTSDV!$C$2:$C$285,2,0),0)/ok!F253+0,0),0)</f>
        <v>0</v>
      </c>
      <c r="K253" s="92">
        <f t="array" ref="K253">+IFERROR(ROUND(INDEX(FCSTSDV!$D$2:$N$674,MATCH(ok!$D253,FCSTSDV!$C$2:$C$674,0),MATCH(ok!K$3,FCSTSDV!$D$1:$N$1,0))/ok!$F253,1),0)</f>
        <v>0</v>
      </c>
      <c r="L253" s="92">
        <f t="array" ref="L253">+IFERROR(ROUND(INDEX(FCSTSDV!$D$2:$N$674,MATCH(ok!$D253,FCSTSDV!$C$2:$C$674,0),MATCH(ok!L$3,FCSTSDV!$D$1:$N$1,0))/ok!$F253,1),0)</f>
        <v>0</v>
      </c>
      <c r="M253" s="92">
        <f t="array" ref="M253">+IFERROR(ROUND(INDEX(FCSTSDV!$D$2:$N$674,MATCH(ok!$D253,FCSTSDV!$C$2:$C$674,0),MATCH(ok!M$3,FCSTSDV!$D$1:$N$1,0))/ok!$F253,1),0)</f>
        <v>0</v>
      </c>
      <c r="N253" s="92">
        <f t="array" ref="N253">+IFERROR(ROUND(INDEX(FCSTSDV!$D$2:$N$674,MATCH(ok!$D253,FCSTSDV!$C$2:$C$674,0),MATCH(ok!N$3,FCSTSDV!$D$1:$N$1,0))/ok!$F253,1),0)</f>
        <v>0</v>
      </c>
      <c r="O253" s="92">
        <f t="array" ref="O253">+IFERROR(ROUND(INDEX(FCSTSDV!$D$2:$N$674,MATCH(ok!$D253,FCSTSDV!$C$2:$C$674,0),MATCH(ok!O$3,FCSTSDV!$D$1:$N$1,0))/ok!$F253,1),0)</f>
        <v>0</v>
      </c>
      <c r="P253" s="92">
        <f t="array" ref="P253">+IFERROR(ROUND(INDEX(FCSTSDV!$D$2:$N$674,MATCH(ok!$D253,FCSTSDV!$C$2:$C$674,0),MATCH(ok!P$3,FCSTSDV!$D$1:$N$1,0))/ok!$F253,1),0)</f>
        <v>0</v>
      </c>
      <c r="Q253" s="92">
        <f t="array" ref="Q253">+IFERROR(ROUND(INDEX(FCSTSDV!$D$2:$N$674,MATCH(ok!$D253,FCSTSDV!$C$2:$C$674,0),MATCH(ok!Q$3,FCSTSDV!$D$1:$N$1,0))/ok!$F253,1),0)</f>
        <v>0</v>
      </c>
      <c r="R253" s="92">
        <f t="array" ref="R253">+IFERROR(ROUND(INDEX(FCSTSDV!$D$2:$N$674,MATCH(ok!$D253,FCSTSDV!$C$2:$C$674,0),MATCH(ok!R$3,FCSTSDV!$D$1:$N$1,0))/ok!$F253,1),0)</f>
        <v>0</v>
      </c>
      <c r="S253" s="92">
        <f t="array" ref="S253">+IFERROR(ROUND(INDEX(FCSTSDV!$D$2:$N$674,MATCH(ok!$D253,FCSTSDV!$C$2:$C$674,0),MATCH(ok!S$3,FCSTSDV!$D$1:$N$1,0))/ok!$F253,1),0)</f>
        <v>0</v>
      </c>
      <c r="T253" s="92">
        <f t="array" ref="T253">+IFERROR(ROUND(INDEX(FCSTSDV!$D$2:$N$674,MATCH(ok!$D253,FCSTSDV!$C$2:$C$674,0),MATCH(ok!T$3,FCSTSDV!$D$1:$N$1,0))/ok!$F253,1),0)</f>
        <v>0</v>
      </c>
      <c r="U253" s="92">
        <f t="array" ref="U253">+IFERROR(ROUND(INDEX(FCSTSDV!$D$2:$N$674,MATCH(ok!$D253,FCSTSDV!$C$2:$C$674,0),MATCH(ok!U$3,FCSTSDV!$D$1:$N$1,0))/ok!$F253,1),0)</f>
        <v>0</v>
      </c>
      <c r="V253" s="92">
        <f t="array" ref="V253">+IFERROR(ROUND(INDEX(FCSTSDV!$D$2:$N$674,MATCH(ok!$D253,FCSTSDV!$C$2:$C$674,0),MATCH(ok!V$3,FCSTSDV!$D$1:$N$1,0))/ok!$F253,1),0)</f>
        <v>0</v>
      </c>
      <c r="W253" s="92">
        <f t="array" ref="W253">+IFERROR(ROUND(INDEX(FCSTSDV!$D$2:$N$674,MATCH(ok!$D253,FCSTSDV!$C$2:$C$674,0),MATCH(ok!W$3,FCSTSDV!$D$1:$N$1,0))/ok!$F253,1),0)</f>
        <v>0</v>
      </c>
      <c r="X253" s="92">
        <f t="array" ref="X253">+IFERROR(ROUND(INDEX(FCSTSDV!$D$2:$N$674,MATCH(ok!$D253,FCSTSDV!$C$2:$C$674,0),MATCH(ok!X$3,FCSTSDV!$D$1:$N$1,0))/ok!$F253,1),0)</f>
        <v>0</v>
      </c>
      <c r="Y253" s="92">
        <f t="array" ref="Y253">+IFERROR(ROUND(INDEX(FCSTSDV!$D$2:$N$674,MATCH(ok!$D253,FCSTSDV!$C$2:$C$674,0),MATCH(ok!Y$3,FCSTSDV!$D$1:$N$1,0))/ok!$F253,1),0)</f>
        <v>0</v>
      </c>
      <c r="Z253" s="92">
        <f t="array" ref="Z253">+IFERROR(ROUND(INDEX(FCSTSDV!$D$2:$N$674,MATCH(ok!$D253,FCSTSDV!$C$2:$C$674,0),MATCH(ok!Z$3,FCSTSDV!$D$1:$N$1,0))/ok!$F253,1),0)</f>
        <v>0</v>
      </c>
      <c r="AA253" s="92">
        <f t="array" ref="AA253">+IFERROR(ROUND(INDEX(FCSTSDV!$D$2:$N$674,MATCH(ok!$D253,FCSTSDV!$C$2:$C$674,0),MATCH(ok!AA$3,FCSTSDV!$D$1:$N$1,0))/ok!$F253,1),0)</f>
        <v>0</v>
      </c>
      <c r="AB253" s="92">
        <f t="array" ref="AB253">+IFERROR(ROUND(INDEX(FCSTSDV!$D$2:$N$674,MATCH(ok!$D253,FCSTSDV!$C$2:$C$674,0),MATCH(ok!AB$3,FCSTSDV!$D$1:$N$1,0))/ok!$F253,1),0)</f>
        <v>0</v>
      </c>
      <c r="AC253" s="92">
        <f t="array" ref="AC253">+IFERROR(ROUND(INDEX(FCSTSDV!$D$2:$N$674,MATCH(ok!$D253,FCSTSDV!$C$2:$C$674,0),MATCH(ok!AC$3,FCSTSDV!$D$1:$N$1,0))/ok!$F253,1),0)</f>
        <v>0</v>
      </c>
      <c r="AD253" s="92">
        <f t="array" ref="AD253">+IFERROR(ROUND(INDEX(FCSTSDV!$D$2:$N$674,MATCH(ok!$D253,FCSTSDV!$C$2:$C$674,0),MATCH(ok!AD$3,FCSTSDV!$D$1:$N$1,0))/ok!$F253,1),0)</f>
        <v>0</v>
      </c>
      <c r="AE253" s="92">
        <f t="array" ref="AE253">+IFERROR(ROUND(INDEX(FCSTSDV!$D$2:$N$674,MATCH(ok!$D253,FCSTSDV!$C$2:$C$674,0),MATCH(ok!AE$3,FCSTSDV!$D$1:$N$1,0))/ok!$F253,1),0)</f>
        <v>0</v>
      </c>
      <c r="AF253" s="92">
        <f t="array" ref="AF253">+IFERROR(ROUND(INDEX(FCSTSDV!$D$2:$N$674,MATCH(ok!$D253,FCSTSDV!$C$2:$C$674,0),MATCH(ok!AF$3,FCSTSDV!$D$1:$N$1,0))/ok!$F253,1),0)</f>
        <v>0</v>
      </c>
      <c r="AG253" s="92">
        <f t="array" ref="AG253">+IFERROR(ROUND(INDEX(FCSTSDV!$D$2:$N$674,MATCH(ok!$D253,FCSTSDV!$C$2:$C$674,0),MATCH(ok!AG$3,FCSTSDV!$D$1:$N$1,0))/ok!$F253,1),0)</f>
        <v>0</v>
      </c>
    </row>
    <row r="254" spans="1:33" ht="20.100000000000001" customHeight="1">
      <c r="A254" s="795"/>
      <c r="B254" s="795"/>
      <c r="C254" s="12"/>
      <c r="D254" s="130" t="s">
        <v>19</v>
      </c>
      <c r="E254" s="204" t="str">
        <f>+E253</f>
        <v>179*130*0.8T</v>
      </c>
      <c r="F254" s="131">
        <v>100</v>
      </c>
      <c r="G254" s="48"/>
      <c r="H254" s="48"/>
      <c r="I254" s="785"/>
      <c r="J254" s="81">
        <f>+IF(SUM(K254:L254)&lt;&gt;$N$3,ROUND(IFERROR(VLOOKUP(D254,FCSTSDV!$C$2:$C$285,2,0),0)/ok!F254+0,0),0)</f>
        <v>0</v>
      </c>
      <c r="K254" s="92">
        <f t="array" ref="K254">+IFERROR(ROUND(INDEX(FCSTSDV!$D$2:$N$674,MATCH(ok!$D254,FCSTSDV!$C$2:$C$674,0),MATCH(ok!K$3,FCSTSDV!$D$1:$N$1,0))/ok!$F254,1),0)</f>
        <v>0</v>
      </c>
      <c r="L254" s="92">
        <f t="array" ref="L254">+IFERROR(ROUND(INDEX(FCSTSDV!$D$2:$N$674,MATCH(ok!$D254,FCSTSDV!$C$2:$C$674,0),MATCH(ok!L$3,FCSTSDV!$D$1:$N$1,0))/ok!$F254,1),0)</f>
        <v>0</v>
      </c>
      <c r="M254" s="92">
        <f t="array" ref="M254">+IFERROR(ROUND(INDEX(FCSTSDV!$D$2:$N$674,MATCH(ok!$D254,FCSTSDV!$C$2:$C$674,0),MATCH(ok!M$3,FCSTSDV!$D$1:$N$1,0))/ok!$F254,1),0)</f>
        <v>0</v>
      </c>
      <c r="N254" s="92">
        <f t="array" ref="N254">+IFERROR(ROUND(INDEX(FCSTSDV!$D$2:$N$674,MATCH(ok!$D254,FCSTSDV!$C$2:$C$674,0),MATCH(ok!N$3,FCSTSDV!$D$1:$N$1,0))/ok!$F254,1),0)</f>
        <v>0</v>
      </c>
      <c r="O254" s="92">
        <f t="array" ref="O254">+IFERROR(ROUND(INDEX(FCSTSDV!$D$2:$N$674,MATCH(ok!$D254,FCSTSDV!$C$2:$C$674,0),MATCH(ok!O$3,FCSTSDV!$D$1:$N$1,0))/ok!$F254,1),0)</f>
        <v>0</v>
      </c>
      <c r="P254" s="92">
        <f t="array" ref="P254">+IFERROR(ROUND(INDEX(FCSTSDV!$D$2:$N$674,MATCH(ok!$D254,FCSTSDV!$C$2:$C$674,0),MATCH(ok!P$3,FCSTSDV!$D$1:$N$1,0))/ok!$F254,1),0)</f>
        <v>0</v>
      </c>
      <c r="Q254" s="92">
        <f t="array" ref="Q254">+IFERROR(ROUND(INDEX(FCSTSDV!$D$2:$N$674,MATCH(ok!$D254,FCSTSDV!$C$2:$C$674,0),MATCH(ok!Q$3,FCSTSDV!$D$1:$N$1,0))/ok!$F254,1),0)</f>
        <v>0</v>
      </c>
      <c r="R254" s="92">
        <f t="array" ref="R254">+IFERROR(ROUND(INDEX(FCSTSDV!$D$2:$N$674,MATCH(ok!$D254,FCSTSDV!$C$2:$C$674,0),MATCH(ok!R$3,FCSTSDV!$D$1:$N$1,0))/ok!$F254,1),0)</f>
        <v>0</v>
      </c>
      <c r="S254" s="92">
        <f t="array" ref="S254">+IFERROR(ROUND(INDEX(FCSTSDV!$D$2:$N$674,MATCH(ok!$D254,FCSTSDV!$C$2:$C$674,0),MATCH(ok!S$3,FCSTSDV!$D$1:$N$1,0))/ok!$F254,1),0)</f>
        <v>0</v>
      </c>
      <c r="T254" s="92">
        <f t="array" ref="T254">+IFERROR(ROUND(INDEX(FCSTSDV!$D$2:$N$674,MATCH(ok!$D254,FCSTSDV!$C$2:$C$674,0),MATCH(ok!T$3,FCSTSDV!$D$1:$N$1,0))/ok!$F254,1),0)</f>
        <v>0</v>
      </c>
      <c r="U254" s="92">
        <f t="array" ref="U254">+IFERROR(ROUND(INDEX(FCSTSDV!$D$2:$N$674,MATCH(ok!$D254,FCSTSDV!$C$2:$C$674,0),MATCH(ok!U$3,FCSTSDV!$D$1:$N$1,0))/ok!$F254,1),0)</f>
        <v>0</v>
      </c>
      <c r="V254" s="92">
        <f t="array" ref="V254">+IFERROR(ROUND(INDEX(FCSTSDV!$D$2:$N$674,MATCH(ok!$D254,FCSTSDV!$C$2:$C$674,0),MATCH(ok!V$3,FCSTSDV!$D$1:$N$1,0))/ok!$F254,1),0)</f>
        <v>0</v>
      </c>
      <c r="W254" s="92">
        <f t="array" ref="W254">+IFERROR(ROUND(INDEX(FCSTSDV!$D$2:$N$674,MATCH(ok!$D254,FCSTSDV!$C$2:$C$674,0),MATCH(ok!W$3,FCSTSDV!$D$1:$N$1,0))/ok!$F254,1),0)</f>
        <v>0</v>
      </c>
      <c r="X254" s="92">
        <f t="array" ref="X254">+IFERROR(ROUND(INDEX(FCSTSDV!$D$2:$N$674,MATCH(ok!$D254,FCSTSDV!$C$2:$C$674,0),MATCH(ok!X$3,FCSTSDV!$D$1:$N$1,0))/ok!$F254,1),0)</f>
        <v>0</v>
      </c>
      <c r="Y254" s="92">
        <f t="array" ref="Y254">+IFERROR(ROUND(INDEX(FCSTSDV!$D$2:$N$674,MATCH(ok!$D254,FCSTSDV!$C$2:$C$674,0),MATCH(ok!Y$3,FCSTSDV!$D$1:$N$1,0))/ok!$F254,1),0)</f>
        <v>0</v>
      </c>
      <c r="Z254" s="92">
        <f t="array" ref="Z254">+IFERROR(ROUND(INDEX(FCSTSDV!$D$2:$N$674,MATCH(ok!$D254,FCSTSDV!$C$2:$C$674,0),MATCH(ok!Z$3,FCSTSDV!$D$1:$N$1,0))/ok!$F254,1),0)</f>
        <v>0</v>
      </c>
      <c r="AA254" s="92">
        <f t="array" ref="AA254">+IFERROR(ROUND(INDEX(FCSTSDV!$D$2:$N$674,MATCH(ok!$D254,FCSTSDV!$C$2:$C$674,0),MATCH(ok!AA$3,FCSTSDV!$D$1:$N$1,0))/ok!$F254,1),0)</f>
        <v>0</v>
      </c>
      <c r="AB254" s="92">
        <f t="array" ref="AB254">+IFERROR(ROUND(INDEX(FCSTSDV!$D$2:$N$674,MATCH(ok!$D254,FCSTSDV!$C$2:$C$674,0),MATCH(ok!AB$3,FCSTSDV!$D$1:$N$1,0))/ok!$F254,1),0)</f>
        <v>0</v>
      </c>
      <c r="AC254" s="92">
        <f t="array" ref="AC254">+IFERROR(ROUND(INDEX(FCSTSDV!$D$2:$N$674,MATCH(ok!$D254,FCSTSDV!$C$2:$C$674,0),MATCH(ok!AC$3,FCSTSDV!$D$1:$N$1,0))/ok!$F254,1),0)</f>
        <v>0</v>
      </c>
      <c r="AD254" s="92">
        <f t="array" ref="AD254">+IFERROR(ROUND(INDEX(FCSTSDV!$D$2:$N$674,MATCH(ok!$D254,FCSTSDV!$C$2:$C$674,0),MATCH(ok!AD$3,FCSTSDV!$D$1:$N$1,0))/ok!$F254,1),0)</f>
        <v>0</v>
      </c>
      <c r="AE254" s="92">
        <f t="array" ref="AE254">+IFERROR(ROUND(INDEX(FCSTSDV!$D$2:$N$674,MATCH(ok!$D254,FCSTSDV!$C$2:$C$674,0),MATCH(ok!AE$3,FCSTSDV!$D$1:$N$1,0))/ok!$F254,1),0)</f>
        <v>0</v>
      </c>
      <c r="AF254" s="92">
        <f t="array" ref="AF254">+IFERROR(ROUND(INDEX(FCSTSDV!$D$2:$N$674,MATCH(ok!$D254,FCSTSDV!$C$2:$C$674,0),MATCH(ok!AF$3,FCSTSDV!$D$1:$N$1,0))/ok!$F254,1),0)</f>
        <v>0</v>
      </c>
      <c r="AG254" s="92">
        <f t="array" ref="AG254">+IFERROR(ROUND(INDEX(FCSTSDV!$D$2:$N$674,MATCH(ok!$D254,FCSTSDV!$C$2:$C$674,0),MATCH(ok!AG$3,FCSTSDV!$D$1:$N$1,0))/ok!$F254,1),0)</f>
        <v>0</v>
      </c>
    </row>
    <row r="255" spans="1:33" ht="20.100000000000001" customHeight="1">
      <c r="A255" s="795"/>
      <c r="B255" s="795"/>
      <c r="C255" s="127"/>
      <c r="D255" s="128" t="s">
        <v>153</v>
      </c>
      <c r="E255" s="204" t="str">
        <f>+E254</f>
        <v>179*130*0.8T</v>
      </c>
      <c r="F255" s="129" t="s">
        <v>43</v>
      </c>
      <c r="G255" s="48"/>
      <c r="H255" s="48"/>
      <c r="I255" s="785"/>
      <c r="J255" s="262">
        <f>+SUM(J252:J254)</f>
        <v>0</v>
      </c>
      <c r="K255" s="162" t="e">
        <f>+$I$252+$J$255-SUM(K252:K254)</f>
        <v>#N/A</v>
      </c>
      <c r="L255" s="162" t="e">
        <f>+$I$252+$J$255-SUM(L252:L254)</f>
        <v>#N/A</v>
      </c>
      <c r="M255" s="162" t="e">
        <f>+$I$252+$J$255-SUM(M252:M254)</f>
        <v>#N/A</v>
      </c>
      <c r="N255" s="162" t="e">
        <f t="shared" ref="N255:W255" si="95">+$I$252+$J$255-SUM(N252:N254)</f>
        <v>#N/A</v>
      </c>
      <c r="O255" s="162" t="e">
        <f t="shared" si="95"/>
        <v>#N/A</v>
      </c>
      <c r="P255" s="162" t="e">
        <f t="shared" si="95"/>
        <v>#N/A</v>
      </c>
      <c r="Q255" s="162" t="e">
        <f t="shared" si="95"/>
        <v>#N/A</v>
      </c>
      <c r="R255" s="162" t="e">
        <f t="shared" si="95"/>
        <v>#N/A</v>
      </c>
      <c r="S255" s="162" t="e">
        <f t="shared" si="95"/>
        <v>#N/A</v>
      </c>
      <c r="T255" s="162" t="e">
        <f t="shared" si="95"/>
        <v>#N/A</v>
      </c>
      <c r="U255" s="162" t="e">
        <f t="shared" si="95"/>
        <v>#N/A</v>
      </c>
      <c r="V255" s="162" t="e">
        <f t="shared" si="95"/>
        <v>#N/A</v>
      </c>
      <c r="W255" s="162" t="e">
        <f t="shared" si="95"/>
        <v>#N/A</v>
      </c>
      <c r="X255" s="162" t="e">
        <f>+W255-SUM(X252:X254)</f>
        <v>#N/A</v>
      </c>
      <c r="Y255" s="162" t="e">
        <f>+X255-SUM(Y252:Y254)</f>
        <v>#N/A</v>
      </c>
      <c r="Z255" s="162" t="e">
        <f t="shared" ref="Z255:AG255" si="96">+Y255-SUM(Z252:Z254)</f>
        <v>#N/A</v>
      </c>
      <c r="AA255" s="162" t="e">
        <f t="shared" si="96"/>
        <v>#N/A</v>
      </c>
      <c r="AB255" s="162" t="e">
        <f t="shared" si="96"/>
        <v>#N/A</v>
      </c>
      <c r="AC255" s="162" t="e">
        <f t="shared" si="96"/>
        <v>#N/A</v>
      </c>
      <c r="AD255" s="162" t="e">
        <f t="shared" si="96"/>
        <v>#N/A</v>
      </c>
      <c r="AE255" s="162" t="e">
        <f t="shared" si="96"/>
        <v>#N/A</v>
      </c>
      <c r="AF255" s="162" t="e">
        <f t="shared" si="96"/>
        <v>#N/A</v>
      </c>
      <c r="AG255" s="162" t="e">
        <f t="shared" si="96"/>
        <v>#N/A</v>
      </c>
    </row>
    <row r="256" spans="1:33" ht="20.100000000000001" customHeight="1">
      <c r="A256" s="806" t="s">
        <v>262</v>
      </c>
      <c r="B256" s="791" t="s">
        <v>263</v>
      </c>
      <c r="C256" s="63"/>
      <c r="D256" s="73" t="s">
        <v>94</v>
      </c>
      <c r="E256" s="203" t="s">
        <v>263</v>
      </c>
      <c r="F256" s="44">
        <v>500</v>
      </c>
      <c r="G256" s="45"/>
      <c r="H256" s="45"/>
      <c r="I256" s="781" t="e">
        <f>+VLOOKUP(A256,Sheet2!$B$3:$C$189,2,0)</f>
        <v>#N/A</v>
      </c>
      <c r="J256" s="79">
        <f>+IF(SUM(K256:L256)&lt;&gt;$N$3,ROUND(IFERROR(VLOOKUP(D256,FCSTSDV!$C$2:$C$285,2,0),0)/ok!F256+0,0),0)</f>
        <v>0</v>
      </c>
      <c r="K256" s="99">
        <f t="array" ref="K256">+IFERROR(ROUND(INDEX(FCSTSDV!$D$2:$N$674,MATCH(ok!$D256,FCSTSDV!$C$2:$C$674,0),MATCH(ok!K$3,FCSTSDV!$D$1:$N$1,0))/ok!$F256,1),0)</f>
        <v>0</v>
      </c>
      <c r="L256" s="99">
        <f t="array" ref="L256">+IFERROR(ROUND(INDEX(FCSTSDV!$D$2:$N$674,MATCH(ok!$D256,FCSTSDV!$C$2:$C$674,0),MATCH(ok!L$3,FCSTSDV!$D$1:$N$1,0))/ok!$F256,1),0)</f>
        <v>0</v>
      </c>
      <c r="M256" s="99">
        <f t="array" ref="M256">+IFERROR(ROUND(INDEX(FCSTSDV!$D$2:$N$674,MATCH(ok!$D256,FCSTSDV!$C$2:$C$674,0),MATCH(ok!M$3,FCSTSDV!$D$1:$N$1,0))/ok!$F256,1),0)</f>
        <v>0</v>
      </c>
      <c r="N256" s="99">
        <f t="array" ref="N256">+IFERROR(ROUND(INDEX(FCSTSDV!$D$2:$N$674,MATCH(ok!$D256,FCSTSDV!$C$2:$C$674,0),MATCH(ok!N$3,FCSTSDV!$D$1:$N$1,0))/ok!$F256,1),0)</f>
        <v>0</v>
      </c>
      <c r="O256" s="99">
        <f t="array" ref="O256">+IFERROR(ROUND(INDEX(FCSTSDV!$D$2:$N$674,MATCH(ok!$D256,FCSTSDV!$C$2:$C$674,0),MATCH(ok!O$3,FCSTSDV!$D$1:$N$1,0))/ok!$F256,1),0)</f>
        <v>0</v>
      </c>
      <c r="P256" s="99">
        <f t="array" ref="P256">+IFERROR(ROUND(INDEX(FCSTSDV!$D$2:$N$674,MATCH(ok!$D256,FCSTSDV!$C$2:$C$674,0),MATCH(ok!P$3,FCSTSDV!$D$1:$N$1,0))/ok!$F256,1),0)</f>
        <v>0</v>
      </c>
      <c r="Q256" s="99">
        <f t="array" ref="Q256">+IFERROR(ROUND(INDEX(FCSTSDV!$D$2:$N$674,MATCH(ok!$D256,FCSTSDV!$C$2:$C$674,0),MATCH(ok!Q$3,FCSTSDV!$D$1:$N$1,0))/ok!$F256,1),0)</f>
        <v>0</v>
      </c>
      <c r="R256" s="99">
        <f t="array" ref="R256">+IFERROR(ROUND(INDEX(FCSTSDV!$D$2:$N$674,MATCH(ok!$D256,FCSTSDV!$C$2:$C$674,0),MATCH(ok!R$3,FCSTSDV!$D$1:$N$1,0))/ok!$F256,1),0)</f>
        <v>0</v>
      </c>
      <c r="S256" s="99">
        <f t="array" ref="S256">+IFERROR(ROUND(INDEX(FCSTSDV!$D$2:$N$674,MATCH(ok!$D256,FCSTSDV!$C$2:$C$674,0),MATCH(ok!S$3,FCSTSDV!$D$1:$N$1,0))/ok!$F256,1),0)</f>
        <v>0</v>
      </c>
      <c r="T256" s="99">
        <f t="array" ref="T256">+IFERROR(ROUND(INDEX(FCSTSDV!$D$2:$N$674,MATCH(ok!$D256,FCSTSDV!$C$2:$C$674,0),MATCH(ok!T$3,FCSTSDV!$D$1:$N$1,0))/ok!$F256,1),0)</f>
        <v>0</v>
      </c>
      <c r="U256" s="99">
        <f t="array" ref="U256">+IFERROR(ROUND(INDEX(FCSTSDV!$D$2:$N$674,MATCH(ok!$D256,FCSTSDV!$C$2:$C$674,0),MATCH(ok!U$3,FCSTSDV!$D$1:$N$1,0))/ok!$F256,1),0)</f>
        <v>0</v>
      </c>
      <c r="V256" s="99">
        <f t="array" ref="V256">+IFERROR(ROUND(INDEX(FCSTSDV!$D$2:$N$674,MATCH(ok!$D256,FCSTSDV!$C$2:$C$674,0),MATCH(ok!V$3,FCSTSDV!$D$1:$N$1,0))/ok!$F256,1),0)</f>
        <v>0</v>
      </c>
      <c r="W256" s="99">
        <f t="array" ref="W256">+IFERROR(ROUND(INDEX(FCSTSDV!$D$2:$N$674,MATCH(ok!$D256,FCSTSDV!$C$2:$C$674,0),MATCH(ok!W$3,FCSTSDV!$D$1:$N$1,0))/ok!$F256,1),0)</f>
        <v>0</v>
      </c>
      <c r="X256" s="99">
        <f t="array" ref="X256">+IFERROR(ROUND(INDEX(FCSTSDV!$D$2:$N$674,MATCH(ok!$D256,FCSTSDV!$C$2:$C$674,0),MATCH(ok!X$3,FCSTSDV!$D$1:$N$1,0))/ok!$F256,1),0)</f>
        <v>0</v>
      </c>
      <c r="Y256" s="99">
        <f t="array" ref="Y256">+IFERROR(ROUND(INDEX(FCSTSDV!$D$2:$N$674,MATCH(ok!$D256,FCSTSDV!$C$2:$C$674,0),MATCH(ok!Y$3,FCSTSDV!$D$1:$N$1,0))/ok!$F256,1),0)</f>
        <v>0</v>
      </c>
      <c r="Z256" s="99">
        <f t="array" ref="Z256">+IFERROR(ROUND(INDEX(FCSTSDV!$D$2:$N$674,MATCH(ok!$D256,FCSTSDV!$C$2:$C$674,0),MATCH(ok!Z$3,FCSTSDV!$D$1:$N$1,0))/ok!$F256,1),0)</f>
        <v>0</v>
      </c>
      <c r="AA256" s="99">
        <f t="array" ref="AA256">+IFERROR(ROUND(INDEX(FCSTSDV!$D$2:$N$674,MATCH(ok!$D256,FCSTSDV!$C$2:$C$674,0),MATCH(ok!AA$3,FCSTSDV!$D$1:$N$1,0))/ok!$F256,1),0)</f>
        <v>0</v>
      </c>
      <c r="AB256" s="99">
        <f t="array" ref="AB256">+IFERROR(ROUND(INDEX(FCSTSDV!$D$2:$N$674,MATCH(ok!$D256,FCSTSDV!$C$2:$C$674,0),MATCH(ok!AB$3,FCSTSDV!$D$1:$N$1,0))/ok!$F256,1),0)</f>
        <v>0</v>
      </c>
      <c r="AC256" s="99">
        <f t="array" ref="AC256">+IFERROR(ROUND(INDEX(FCSTSDV!$D$2:$N$674,MATCH(ok!$D256,FCSTSDV!$C$2:$C$674,0),MATCH(ok!AC$3,FCSTSDV!$D$1:$N$1,0))/ok!$F256,1),0)</f>
        <v>0</v>
      </c>
      <c r="AD256" s="99">
        <f t="array" ref="AD256">+IFERROR(ROUND(INDEX(FCSTSDV!$D$2:$N$674,MATCH(ok!$D256,FCSTSDV!$C$2:$C$674,0),MATCH(ok!AD$3,FCSTSDV!$D$1:$N$1,0))/ok!$F256,1),0)</f>
        <v>0</v>
      </c>
      <c r="AE256" s="99">
        <f t="array" ref="AE256">+IFERROR(ROUND(INDEX(FCSTSDV!$D$2:$N$674,MATCH(ok!$D256,FCSTSDV!$C$2:$C$674,0),MATCH(ok!AE$3,FCSTSDV!$D$1:$N$1,0))/ok!$F256,1),0)</f>
        <v>0</v>
      </c>
      <c r="AF256" s="99">
        <f t="array" ref="AF256">+IFERROR(ROUND(INDEX(FCSTSDV!$D$2:$N$674,MATCH(ok!$D256,FCSTSDV!$C$2:$C$674,0),MATCH(ok!AF$3,FCSTSDV!$D$1:$N$1,0))/ok!$F256,1),0)</f>
        <v>0</v>
      </c>
      <c r="AG256" s="99">
        <f t="array" ref="AG256">+IFERROR(ROUND(INDEX(FCSTSDV!$D$2:$N$674,MATCH(ok!$D256,FCSTSDV!$C$2:$C$674,0),MATCH(ok!AG$3,FCSTSDV!$D$1:$N$1,0))/ok!$F256,1),0)</f>
        <v>0</v>
      </c>
    </row>
    <row r="257" spans="1:33" ht="20.100000000000001" customHeight="1">
      <c r="A257" s="813"/>
      <c r="B257" s="795"/>
      <c r="C257" s="50"/>
      <c r="D257" s="123" t="s">
        <v>105</v>
      </c>
      <c r="E257" s="204" t="str">
        <f>+E256</f>
        <v>291*312*91</v>
      </c>
      <c r="F257" s="47">
        <v>500</v>
      </c>
      <c r="G257" s="48"/>
      <c r="H257" s="48"/>
      <c r="I257" s="785"/>
      <c r="J257" s="81">
        <f>+IF(SUM(K257:L257)&lt;&gt;$N$3,ROUND(IFERROR(VLOOKUP(D257,FCSTSDV!$C$2:$C$285,2,0),0)/ok!F257+0,0),0)</f>
        <v>0</v>
      </c>
      <c r="K257" s="92">
        <f t="array" ref="K257">+IFERROR(ROUND(INDEX(FCSTSDV!$D$2:$N$674,MATCH(ok!$D257,FCSTSDV!$C$2:$C$674,0),MATCH(ok!K$3,FCSTSDV!$D$1:$N$1,0))/ok!$F257,1),0)</f>
        <v>0</v>
      </c>
      <c r="L257" s="92">
        <f t="array" ref="L257">+IFERROR(ROUND(INDEX(FCSTSDV!$D$2:$N$674,MATCH(ok!$D257,FCSTSDV!$C$2:$C$674,0),MATCH(ok!L$3,FCSTSDV!$D$1:$N$1,0))/ok!$F257,1),0)</f>
        <v>0</v>
      </c>
      <c r="M257" s="92">
        <f t="array" ref="M257">+IFERROR(ROUND(INDEX(FCSTSDV!$D$2:$N$674,MATCH(ok!$D257,FCSTSDV!$C$2:$C$674,0),MATCH(ok!M$3,FCSTSDV!$D$1:$N$1,0))/ok!$F257,1),0)</f>
        <v>0</v>
      </c>
      <c r="N257" s="92">
        <f t="array" ref="N257">+IFERROR(ROUND(INDEX(FCSTSDV!$D$2:$N$674,MATCH(ok!$D257,FCSTSDV!$C$2:$C$674,0),MATCH(ok!N$3,FCSTSDV!$D$1:$N$1,0))/ok!$F257,1),0)</f>
        <v>0</v>
      </c>
      <c r="O257" s="92">
        <f t="array" ref="O257">+IFERROR(ROUND(INDEX(FCSTSDV!$D$2:$N$674,MATCH(ok!$D257,FCSTSDV!$C$2:$C$674,0),MATCH(ok!O$3,FCSTSDV!$D$1:$N$1,0))/ok!$F257,1),0)</f>
        <v>0</v>
      </c>
      <c r="P257" s="92">
        <f t="array" ref="P257">+IFERROR(ROUND(INDEX(FCSTSDV!$D$2:$N$674,MATCH(ok!$D257,FCSTSDV!$C$2:$C$674,0),MATCH(ok!P$3,FCSTSDV!$D$1:$N$1,0))/ok!$F257,1),0)</f>
        <v>0</v>
      </c>
      <c r="Q257" s="92">
        <f t="array" ref="Q257">+IFERROR(ROUND(INDEX(FCSTSDV!$D$2:$N$674,MATCH(ok!$D257,FCSTSDV!$C$2:$C$674,0),MATCH(ok!Q$3,FCSTSDV!$D$1:$N$1,0))/ok!$F257,1),0)</f>
        <v>0</v>
      </c>
      <c r="R257" s="92">
        <f t="array" ref="R257">+IFERROR(ROUND(INDEX(FCSTSDV!$D$2:$N$674,MATCH(ok!$D257,FCSTSDV!$C$2:$C$674,0),MATCH(ok!R$3,FCSTSDV!$D$1:$N$1,0))/ok!$F257,1),0)</f>
        <v>0</v>
      </c>
      <c r="S257" s="92">
        <f t="array" ref="S257">+IFERROR(ROUND(INDEX(FCSTSDV!$D$2:$N$674,MATCH(ok!$D257,FCSTSDV!$C$2:$C$674,0),MATCH(ok!S$3,FCSTSDV!$D$1:$N$1,0))/ok!$F257,1),0)</f>
        <v>0</v>
      </c>
      <c r="T257" s="92">
        <f t="array" ref="T257">+IFERROR(ROUND(INDEX(FCSTSDV!$D$2:$N$674,MATCH(ok!$D257,FCSTSDV!$C$2:$C$674,0),MATCH(ok!T$3,FCSTSDV!$D$1:$N$1,0))/ok!$F257,1),0)</f>
        <v>0</v>
      </c>
      <c r="U257" s="92">
        <f t="array" ref="U257">+IFERROR(ROUND(INDEX(FCSTSDV!$D$2:$N$674,MATCH(ok!$D257,FCSTSDV!$C$2:$C$674,0),MATCH(ok!U$3,FCSTSDV!$D$1:$N$1,0))/ok!$F257,1),0)</f>
        <v>0</v>
      </c>
      <c r="V257" s="92">
        <f t="array" ref="V257">+IFERROR(ROUND(INDEX(FCSTSDV!$D$2:$N$674,MATCH(ok!$D257,FCSTSDV!$C$2:$C$674,0),MATCH(ok!V$3,FCSTSDV!$D$1:$N$1,0))/ok!$F257,1),0)</f>
        <v>0</v>
      </c>
      <c r="W257" s="92">
        <f t="array" ref="W257">+IFERROR(ROUND(INDEX(FCSTSDV!$D$2:$N$674,MATCH(ok!$D257,FCSTSDV!$C$2:$C$674,0),MATCH(ok!W$3,FCSTSDV!$D$1:$N$1,0))/ok!$F257,1),0)</f>
        <v>0</v>
      </c>
      <c r="X257" s="92">
        <f t="array" ref="X257">+IFERROR(ROUND(INDEX(FCSTSDV!$D$2:$N$674,MATCH(ok!$D257,FCSTSDV!$C$2:$C$674,0),MATCH(ok!X$3,FCSTSDV!$D$1:$N$1,0))/ok!$F257,1),0)</f>
        <v>0</v>
      </c>
      <c r="Y257" s="92">
        <f t="array" ref="Y257">+IFERROR(ROUND(INDEX(FCSTSDV!$D$2:$N$674,MATCH(ok!$D257,FCSTSDV!$C$2:$C$674,0),MATCH(ok!Y$3,FCSTSDV!$D$1:$N$1,0))/ok!$F257,1),0)</f>
        <v>0</v>
      </c>
      <c r="Z257" s="92">
        <f t="array" ref="Z257">+IFERROR(ROUND(INDEX(FCSTSDV!$D$2:$N$674,MATCH(ok!$D257,FCSTSDV!$C$2:$C$674,0),MATCH(ok!Z$3,FCSTSDV!$D$1:$N$1,0))/ok!$F257,1),0)</f>
        <v>0</v>
      </c>
      <c r="AA257" s="92">
        <f t="array" ref="AA257">+IFERROR(ROUND(INDEX(FCSTSDV!$D$2:$N$674,MATCH(ok!$D257,FCSTSDV!$C$2:$C$674,0),MATCH(ok!AA$3,FCSTSDV!$D$1:$N$1,0))/ok!$F257,1),0)</f>
        <v>0</v>
      </c>
      <c r="AB257" s="92">
        <f t="array" ref="AB257">+IFERROR(ROUND(INDEX(FCSTSDV!$D$2:$N$674,MATCH(ok!$D257,FCSTSDV!$C$2:$C$674,0),MATCH(ok!AB$3,FCSTSDV!$D$1:$N$1,0))/ok!$F257,1),0)</f>
        <v>0</v>
      </c>
      <c r="AC257" s="92">
        <f t="array" ref="AC257">+IFERROR(ROUND(INDEX(FCSTSDV!$D$2:$N$674,MATCH(ok!$D257,FCSTSDV!$C$2:$C$674,0),MATCH(ok!AC$3,FCSTSDV!$D$1:$N$1,0))/ok!$F257,1),0)</f>
        <v>0</v>
      </c>
      <c r="AD257" s="92">
        <f t="array" ref="AD257">+IFERROR(ROUND(INDEX(FCSTSDV!$D$2:$N$674,MATCH(ok!$D257,FCSTSDV!$C$2:$C$674,0),MATCH(ok!AD$3,FCSTSDV!$D$1:$N$1,0))/ok!$F257,1),0)</f>
        <v>0</v>
      </c>
      <c r="AE257" s="92">
        <f t="array" ref="AE257">+IFERROR(ROUND(INDEX(FCSTSDV!$D$2:$N$674,MATCH(ok!$D257,FCSTSDV!$C$2:$C$674,0),MATCH(ok!AE$3,FCSTSDV!$D$1:$N$1,0))/ok!$F257,1),0)</f>
        <v>0</v>
      </c>
      <c r="AF257" s="92">
        <f t="array" ref="AF257">+IFERROR(ROUND(INDEX(FCSTSDV!$D$2:$N$674,MATCH(ok!$D257,FCSTSDV!$C$2:$C$674,0),MATCH(ok!AF$3,FCSTSDV!$D$1:$N$1,0))/ok!$F257,1),0)</f>
        <v>0</v>
      </c>
      <c r="AG257" s="92">
        <f t="array" ref="AG257">+IFERROR(ROUND(INDEX(FCSTSDV!$D$2:$N$674,MATCH(ok!$D257,FCSTSDV!$C$2:$C$674,0),MATCH(ok!AG$3,FCSTSDV!$D$1:$N$1,0))/ok!$F257,1),0)</f>
        <v>0</v>
      </c>
    </row>
    <row r="258" spans="1:33" ht="20.100000000000001" customHeight="1">
      <c r="A258" s="813"/>
      <c r="B258" s="795"/>
      <c r="C258" s="50"/>
      <c r="D258" s="123" t="s">
        <v>111</v>
      </c>
      <c r="E258" s="204" t="str">
        <f>+E257</f>
        <v>291*312*91</v>
      </c>
      <c r="F258" s="47">
        <v>500</v>
      </c>
      <c r="G258" s="48"/>
      <c r="H258" s="48"/>
      <c r="I258" s="785"/>
      <c r="J258" s="81">
        <f>+IF(SUM(K258:L258)&lt;&gt;$N$3,ROUND(IFERROR(VLOOKUP(D258,FCSTSDV!$C$2:$C$285,2,0),0)/ok!F258+0,0),0)</f>
        <v>0</v>
      </c>
      <c r="K258" s="92">
        <f t="array" ref="K258">+IFERROR(ROUND(INDEX(FCSTSDV!$D$2:$N$674,MATCH(ok!$D258,FCSTSDV!$C$2:$C$674,0),MATCH(ok!K$3,FCSTSDV!$D$1:$N$1,0))/ok!$F258,1),0)</f>
        <v>0</v>
      </c>
      <c r="L258" s="92">
        <f t="array" ref="L258">+IFERROR(ROUND(INDEX(FCSTSDV!$D$2:$N$674,MATCH(ok!$D258,FCSTSDV!$C$2:$C$674,0),MATCH(ok!L$3,FCSTSDV!$D$1:$N$1,0))/ok!$F258,1),0)</f>
        <v>0</v>
      </c>
      <c r="M258" s="92">
        <f t="array" ref="M258">+IFERROR(ROUND(INDEX(FCSTSDV!$D$2:$N$674,MATCH(ok!$D258,FCSTSDV!$C$2:$C$674,0),MATCH(ok!M$3,FCSTSDV!$D$1:$N$1,0))/ok!$F258,1),0)</f>
        <v>0</v>
      </c>
      <c r="N258" s="92">
        <f t="array" ref="N258">+IFERROR(ROUND(INDEX(FCSTSDV!$D$2:$N$674,MATCH(ok!$D258,FCSTSDV!$C$2:$C$674,0),MATCH(ok!N$3,FCSTSDV!$D$1:$N$1,0))/ok!$F258,1),0)</f>
        <v>0</v>
      </c>
      <c r="O258" s="92">
        <f t="array" ref="O258">+IFERROR(ROUND(INDEX(FCSTSDV!$D$2:$N$674,MATCH(ok!$D258,FCSTSDV!$C$2:$C$674,0),MATCH(ok!O$3,FCSTSDV!$D$1:$N$1,0))/ok!$F258,1),0)</f>
        <v>0</v>
      </c>
      <c r="P258" s="92">
        <f t="array" ref="P258">+IFERROR(ROUND(INDEX(FCSTSDV!$D$2:$N$674,MATCH(ok!$D258,FCSTSDV!$C$2:$C$674,0),MATCH(ok!P$3,FCSTSDV!$D$1:$N$1,0))/ok!$F258,1),0)</f>
        <v>0</v>
      </c>
      <c r="Q258" s="92">
        <f t="array" ref="Q258">+IFERROR(ROUND(INDEX(FCSTSDV!$D$2:$N$674,MATCH(ok!$D258,FCSTSDV!$C$2:$C$674,0),MATCH(ok!Q$3,FCSTSDV!$D$1:$N$1,0))/ok!$F258,1),0)</f>
        <v>0</v>
      </c>
      <c r="R258" s="92">
        <f t="array" ref="R258">+IFERROR(ROUND(INDEX(FCSTSDV!$D$2:$N$674,MATCH(ok!$D258,FCSTSDV!$C$2:$C$674,0),MATCH(ok!R$3,FCSTSDV!$D$1:$N$1,0))/ok!$F258,1),0)</f>
        <v>0</v>
      </c>
      <c r="S258" s="92">
        <f t="array" ref="S258">+IFERROR(ROUND(INDEX(FCSTSDV!$D$2:$N$674,MATCH(ok!$D258,FCSTSDV!$C$2:$C$674,0),MATCH(ok!S$3,FCSTSDV!$D$1:$N$1,0))/ok!$F258,1),0)</f>
        <v>0</v>
      </c>
      <c r="T258" s="92">
        <f t="array" ref="T258">+IFERROR(ROUND(INDEX(FCSTSDV!$D$2:$N$674,MATCH(ok!$D258,FCSTSDV!$C$2:$C$674,0),MATCH(ok!T$3,FCSTSDV!$D$1:$N$1,0))/ok!$F258,1),0)</f>
        <v>0</v>
      </c>
      <c r="U258" s="92">
        <f t="array" ref="U258">+IFERROR(ROUND(INDEX(FCSTSDV!$D$2:$N$674,MATCH(ok!$D258,FCSTSDV!$C$2:$C$674,0),MATCH(ok!U$3,FCSTSDV!$D$1:$N$1,0))/ok!$F258,1),0)</f>
        <v>0</v>
      </c>
      <c r="V258" s="92">
        <f t="array" ref="V258">+IFERROR(ROUND(INDEX(FCSTSDV!$D$2:$N$674,MATCH(ok!$D258,FCSTSDV!$C$2:$C$674,0),MATCH(ok!V$3,FCSTSDV!$D$1:$N$1,0))/ok!$F258,1),0)</f>
        <v>0</v>
      </c>
      <c r="W258" s="92">
        <f t="array" ref="W258">+IFERROR(ROUND(INDEX(FCSTSDV!$D$2:$N$674,MATCH(ok!$D258,FCSTSDV!$C$2:$C$674,0),MATCH(ok!W$3,FCSTSDV!$D$1:$N$1,0))/ok!$F258,1),0)</f>
        <v>0</v>
      </c>
      <c r="X258" s="92">
        <f t="array" ref="X258">+IFERROR(ROUND(INDEX(FCSTSDV!$D$2:$N$674,MATCH(ok!$D258,FCSTSDV!$C$2:$C$674,0),MATCH(ok!X$3,FCSTSDV!$D$1:$N$1,0))/ok!$F258,1),0)</f>
        <v>0</v>
      </c>
      <c r="Y258" s="92">
        <f t="array" ref="Y258">+IFERROR(ROUND(INDEX(FCSTSDV!$D$2:$N$674,MATCH(ok!$D258,FCSTSDV!$C$2:$C$674,0),MATCH(ok!Y$3,FCSTSDV!$D$1:$N$1,0))/ok!$F258,1),0)</f>
        <v>0</v>
      </c>
      <c r="Z258" s="92">
        <f t="array" ref="Z258">+IFERROR(ROUND(INDEX(FCSTSDV!$D$2:$N$674,MATCH(ok!$D258,FCSTSDV!$C$2:$C$674,0),MATCH(ok!Z$3,FCSTSDV!$D$1:$N$1,0))/ok!$F258,1),0)</f>
        <v>0</v>
      </c>
      <c r="AA258" s="92">
        <f t="array" ref="AA258">+IFERROR(ROUND(INDEX(FCSTSDV!$D$2:$N$674,MATCH(ok!$D258,FCSTSDV!$C$2:$C$674,0),MATCH(ok!AA$3,FCSTSDV!$D$1:$N$1,0))/ok!$F258,1),0)</f>
        <v>0</v>
      </c>
      <c r="AB258" s="92">
        <f t="array" ref="AB258">+IFERROR(ROUND(INDEX(FCSTSDV!$D$2:$N$674,MATCH(ok!$D258,FCSTSDV!$C$2:$C$674,0),MATCH(ok!AB$3,FCSTSDV!$D$1:$N$1,0))/ok!$F258,1),0)</f>
        <v>0</v>
      </c>
      <c r="AC258" s="92">
        <f t="array" ref="AC258">+IFERROR(ROUND(INDEX(FCSTSDV!$D$2:$N$674,MATCH(ok!$D258,FCSTSDV!$C$2:$C$674,0),MATCH(ok!AC$3,FCSTSDV!$D$1:$N$1,0))/ok!$F258,1),0)</f>
        <v>0</v>
      </c>
      <c r="AD258" s="92">
        <f t="array" ref="AD258">+IFERROR(ROUND(INDEX(FCSTSDV!$D$2:$N$674,MATCH(ok!$D258,FCSTSDV!$C$2:$C$674,0),MATCH(ok!AD$3,FCSTSDV!$D$1:$N$1,0))/ok!$F258,1),0)</f>
        <v>0</v>
      </c>
      <c r="AE258" s="92">
        <f t="array" ref="AE258">+IFERROR(ROUND(INDEX(FCSTSDV!$D$2:$N$674,MATCH(ok!$D258,FCSTSDV!$C$2:$C$674,0),MATCH(ok!AE$3,FCSTSDV!$D$1:$N$1,0))/ok!$F258,1),0)</f>
        <v>0</v>
      </c>
      <c r="AF258" s="92">
        <f t="array" ref="AF258">+IFERROR(ROUND(INDEX(FCSTSDV!$D$2:$N$674,MATCH(ok!$D258,FCSTSDV!$C$2:$C$674,0),MATCH(ok!AF$3,FCSTSDV!$D$1:$N$1,0))/ok!$F258,1),0)</f>
        <v>0</v>
      </c>
      <c r="AG258" s="92">
        <f t="array" ref="AG258">+IFERROR(ROUND(INDEX(FCSTSDV!$D$2:$N$674,MATCH(ok!$D258,FCSTSDV!$C$2:$C$674,0),MATCH(ok!AG$3,FCSTSDV!$D$1:$N$1,0))/ok!$F258,1),0)</f>
        <v>0</v>
      </c>
    </row>
    <row r="259" spans="1:33" ht="20.100000000000001" customHeight="1">
      <c r="A259" s="813"/>
      <c r="B259" s="795"/>
      <c r="C259" s="57"/>
      <c r="D259" s="32" t="s">
        <v>92</v>
      </c>
      <c r="E259" s="204" t="str">
        <f>+E258</f>
        <v>291*312*91</v>
      </c>
      <c r="F259" s="49">
        <v>500</v>
      </c>
      <c r="G259" s="48"/>
      <c r="H259" s="48"/>
      <c r="I259" s="785"/>
      <c r="J259" s="81">
        <f>+IF(SUM(K259:L259)&lt;&gt;$N$3,ROUND(IFERROR(VLOOKUP(D259,FCSTSDV!$C$2:$C$285,2,0),0)/ok!F259+0,0),0)</f>
        <v>0</v>
      </c>
      <c r="K259" s="92">
        <f t="array" ref="K259">+IFERROR(ROUND(INDEX(FCSTSDV!$D$2:$N$674,MATCH(ok!$D259,FCSTSDV!$C$2:$C$674,0),MATCH(ok!K$3,FCSTSDV!$D$1:$N$1,0))/ok!$F259,1),0)</f>
        <v>0</v>
      </c>
      <c r="L259" s="92">
        <f t="array" ref="L259">+IFERROR(ROUND(INDEX(FCSTSDV!$D$2:$N$674,MATCH(ok!$D259,FCSTSDV!$C$2:$C$674,0),MATCH(ok!L$3,FCSTSDV!$D$1:$N$1,0))/ok!$F259,1),0)</f>
        <v>0</v>
      </c>
      <c r="M259" s="92">
        <f t="array" ref="M259">+IFERROR(ROUND(INDEX(FCSTSDV!$D$2:$N$674,MATCH(ok!$D259,FCSTSDV!$C$2:$C$674,0),MATCH(ok!M$3,FCSTSDV!$D$1:$N$1,0))/ok!$F259,1),0)</f>
        <v>0</v>
      </c>
      <c r="N259" s="92">
        <f t="array" ref="N259">+IFERROR(ROUND(INDEX(FCSTSDV!$D$2:$N$674,MATCH(ok!$D259,FCSTSDV!$C$2:$C$674,0),MATCH(ok!N$3,FCSTSDV!$D$1:$N$1,0))/ok!$F259,1),0)</f>
        <v>0</v>
      </c>
      <c r="O259" s="92">
        <f t="array" ref="O259">+IFERROR(ROUND(INDEX(FCSTSDV!$D$2:$N$674,MATCH(ok!$D259,FCSTSDV!$C$2:$C$674,0),MATCH(ok!O$3,FCSTSDV!$D$1:$N$1,0))/ok!$F259,1),0)</f>
        <v>0</v>
      </c>
      <c r="P259" s="92">
        <f t="array" ref="P259">+IFERROR(ROUND(INDEX(FCSTSDV!$D$2:$N$674,MATCH(ok!$D259,FCSTSDV!$C$2:$C$674,0),MATCH(ok!P$3,FCSTSDV!$D$1:$N$1,0))/ok!$F259,1),0)</f>
        <v>0</v>
      </c>
      <c r="Q259" s="92">
        <f t="array" ref="Q259">+IFERROR(ROUND(INDEX(FCSTSDV!$D$2:$N$674,MATCH(ok!$D259,FCSTSDV!$C$2:$C$674,0),MATCH(ok!Q$3,FCSTSDV!$D$1:$N$1,0))/ok!$F259,1),0)</f>
        <v>0</v>
      </c>
      <c r="R259" s="92">
        <f t="array" ref="R259">+IFERROR(ROUND(INDEX(FCSTSDV!$D$2:$N$674,MATCH(ok!$D259,FCSTSDV!$C$2:$C$674,0),MATCH(ok!R$3,FCSTSDV!$D$1:$N$1,0))/ok!$F259,1),0)</f>
        <v>0</v>
      </c>
      <c r="S259" s="92">
        <f t="array" ref="S259">+IFERROR(ROUND(INDEX(FCSTSDV!$D$2:$N$674,MATCH(ok!$D259,FCSTSDV!$C$2:$C$674,0),MATCH(ok!S$3,FCSTSDV!$D$1:$N$1,0))/ok!$F259,1),0)</f>
        <v>0</v>
      </c>
      <c r="T259" s="92">
        <f t="array" ref="T259">+IFERROR(ROUND(INDEX(FCSTSDV!$D$2:$N$674,MATCH(ok!$D259,FCSTSDV!$C$2:$C$674,0),MATCH(ok!T$3,FCSTSDV!$D$1:$N$1,0))/ok!$F259,1),0)</f>
        <v>0</v>
      </c>
      <c r="U259" s="92">
        <f t="array" ref="U259">+IFERROR(ROUND(INDEX(FCSTSDV!$D$2:$N$674,MATCH(ok!$D259,FCSTSDV!$C$2:$C$674,0),MATCH(ok!U$3,FCSTSDV!$D$1:$N$1,0))/ok!$F259,1),0)</f>
        <v>0</v>
      </c>
      <c r="V259" s="92">
        <f t="array" ref="V259">+IFERROR(ROUND(INDEX(FCSTSDV!$D$2:$N$674,MATCH(ok!$D259,FCSTSDV!$C$2:$C$674,0),MATCH(ok!V$3,FCSTSDV!$D$1:$N$1,0))/ok!$F259,1),0)</f>
        <v>0</v>
      </c>
      <c r="W259" s="92">
        <f t="array" ref="W259">+IFERROR(ROUND(INDEX(FCSTSDV!$D$2:$N$674,MATCH(ok!$D259,FCSTSDV!$C$2:$C$674,0),MATCH(ok!W$3,FCSTSDV!$D$1:$N$1,0))/ok!$F259,1),0)</f>
        <v>0</v>
      </c>
      <c r="X259" s="92">
        <f t="array" ref="X259">+IFERROR(ROUND(INDEX(FCSTSDV!$D$2:$N$674,MATCH(ok!$D259,FCSTSDV!$C$2:$C$674,0),MATCH(ok!X$3,FCSTSDV!$D$1:$N$1,0))/ok!$F259,1),0)</f>
        <v>0</v>
      </c>
      <c r="Y259" s="92">
        <f t="array" ref="Y259">+IFERROR(ROUND(INDEX(FCSTSDV!$D$2:$N$674,MATCH(ok!$D259,FCSTSDV!$C$2:$C$674,0),MATCH(ok!Y$3,FCSTSDV!$D$1:$N$1,0))/ok!$F259,1),0)</f>
        <v>0</v>
      </c>
      <c r="Z259" s="92">
        <f t="array" ref="Z259">+IFERROR(ROUND(INDEX(FCSTSDV!$D$2:$N$674,MATCH(ok!$D259,FCSTSDV!$C$2:$C$674,0),MATCH(ok!Z$3,FCSTSDV!$D$1:$N$1,0))/ok!$F259,1),0)</f>
        <v>0</v>
      </c>
      <c r="AA259" s="92">
        <f t="array" ref="AA259">+IFERROR(ROUND(INDEX(FCSTSDV!$D$2:$N$674,MATCH(ok!$D259,FCSTSDV!$C$2:$C$674,0),MATCH(ok!AA$3,FCSTSDV!$D$1:$N$1,0))/ok!$F259,1),0)</f>
        <v>0</v>
      </c>
      <c r="AB259" s="92">
        <f t="array" ref="AB259">+IFERROR(ROUND(INDEX(FCSTSDV!$D$2:$N$674,MATCH(ok!$D259,FCSTSDV!$C$2:$C$674,0),MATCH(ok!AB$3,FCSTSDV!$D$1:$N$1,0))/ok!$F259,1),0)</f>
        <v>0</v>
      </c>
      <c r="AC259" s="92">
        <f t="array" ref="AC259">+IFERROR(ROUND(INDEX(FCSTSDV!$D$2:$N$674,MATCH(ok!$D259,FCSTSDV!$C$2:$C$674,0),MATCH(ok!AC$3,FCSTSDV!$D$1:$N$1,0))/ok!$F259,1),0)</f>
        <v>0</v>
      </c>
      <c r="AD259" s="92">
        <f t="array" ref="AD259">+IFERROR(ROUND(INDEX(FCSTSDV!$D$2:$N$674,MATCH(ok!$D259,FCSTSDV!$C$2:$C$674,0),MATCH(ok!AD$3,FCSTSDV!$D$1:$N$1,0))/ok!$F259,1),0)</f>
        <v>0</v>
      </c>
      <c r="AE259" s="92">
        <f t="array" ref="AE259">+IFERROR(ROUND(INDEX(FCSTSDV!$D$2:$N$674,MATCH(ok!$D259,FCSTSDV!$C$2:$C$674,0),MATCH(ok!AE$3,FCSTSDV!$D$1:$N$1,0))/ok!$F259,1),0)</f>
        <v>0</v>
      </c>
      <c r="AF259" s="92">
        <f t="array" ref="AF259">+IFERROR(ROUND(INDEX(FCSTSDV!$D$2:$N$674,MATCH(ok!$D259,FCSTSDV!$C$2:$C$674,0),MATCH(ok!AF$3,FCSTSDV!$D$1:$N$1,0))/ok!$F259,1),0)</f>
        <v>0</v>
      </c>
      <c r="AG259" s="92">
        <f t="array" ref="AG259">+IFERROR(ROUND(INDEX(FCSTSDV!$D$2:$N$674,MATCH(ok!$D259,FCSTSDV!$C$2:$C$674,0),MATCH(ok!AG$3,FCSTSDV!$D$1:$N$1,0))/ok!$F259,1),0)</f>
        <v>0</v>
      </c>
    </row>
    <row r="260" spans="1:33" ht="20.100000000000001" customHeight="1">
      <c r="A260" s="807"/>
      <c r="B260" s="792"/>
      <c r="C260" s="60"/>
      <c r="D260" s="52" t="s">
        <v>153</v>
      </c>
      <c r="E260" s="205" t="str">
        <f>+E259</f>
        <v>291*312*91</v>
      </c>
      <c r="F260" s="53" t="s">
        <v>43</v>
      </c>
      <c r="G260" s="54"/>
      <c r="H260" s="54"/>
      <c r="I260" s="782"/>
      <c r="J260" s="263">
        <f>+SUM(J256:J259)</f>
        <v>0</v>
      </c>
      <c r="K260" s="90" t="e">
        <f>+$I$256+$J$260-SUM(K256:K259)</f>
        <v>#N/A</v>
      </c>
      <c r="L260" s="90" t="e">
        <f>+$I$256+$J$260-SUM(L256:L259)</f>
        <v>#N/A</v>
      </c>
      <c r="M260" s="90" t="e">
        <f>+$I$256+$J$260-SUM(M256:M259)</f>
        <v>#N/A</v>
      </c>
      <c r="N260" s="90" t="e">
        <f t="shared" ref="N260:W260" si="97">+$I$256+$J$260-SUM(N256:N259)</f>
        <v>#N/A</v>
      </c>
      <c r="O260" s="90" t="e">
        <f t="shared" si="97"/>
        <v>#N/A</v>
      </c>
      <c r="P260" s="90" t="e">
        <f t="shared" si="97"/>
        <v>#N/A</v>
      </c>
      <c r="Q260" s="90" t="e">
        <f t="shared" si="97"/>
        <v>#N/A</v>
      </c>
      <c r="R260" s="90" t="e">
        <f t="shared" si="97"/>
        <v>#N/A</v>
      </c>
      <c r="S260" s="90" t="e">
        <f t="shared" si="97"/>
        <v>#N/A</v>
      </c>
      <c r="T260" s="90" t="e">
        <f t="shared" si="97"/>
        <v>#N/A</v>
      </c>
      <c r="U260" s="90" t="e">
        <f t="shared" si="97"/>
        <v>#N/A</v>
      </c>
      <c r="V260" s="90" t="e">
        <f t="shared" si="97"/>
        <v>#N/A</v>
      </c>
      <c r="W260" s="90" t="e">
        <f t="shared" si="97"/>
        <v>#N/A</v>
      </c>
      <c r="X260" s="90" t="e">
        <f>+W260-SUM(X256:X259)</f>
        <v>#N/A</v>
      </c>
      <c r="Y260" s="90" t="e">
        <f>+X260-SUM(Y256:Y259)</f>
        <v>#N/A</v>
      </c>
      <c r="Z260" s="90" t="e">
        <f t="shared" ref="Z260:AG260" si="98">+Y260-SUM(Z256:Z259)</f>
        <v>#N/A</v>
      </c>
      <c r="AA260" s="90" t="e">
        <f t="shared" si="98"/>
        <v>#N/A</v>
      </c>
      <c r="AB260" s="90" t="e">
        <f t="shared" si="98"/>
        <v>#N/A</v>
      </c>
      <c r="AC260" s="90" t="e">
        <f t="shared" si="98"/>
        <v>#N/A</v>
      </c>
      <c r="AD260" s="90" t="e">
        <f t="shared" si="98"/>
        <v>#N/A</v>
      </c>
      <c r="AE260" s="90" t="e">
        <f t="shared" si="98"/>
        <v>#N/A</v>
      </c>
      <c r="AF260" s="90" t="e">
        <f t="shared" si="98"/>
        <v>#N/A</v>
      </c>
      <c r="AG260" s="90" t="e">
        <f t="shared" si="98"/>
        <v>#N/A</v>
      </c>
    </row>
    <row r="261" spans="1:33" ht="20.100000000000001" customHeight="1">
      <c r="A261" s="820" t="s">
        <v>1142</v>
      </c>
      <c r="B261" s="811" t="s">
        <v>1463</v>
      </c>
      <c r="C261" s="8"/>
      <c r="D261" s="73" t="s">
        <v>1464</v>
      </c>
      <c r="E261" s="203" t="s">
        <v>351</v>
      </c>
      <c r="F261" s="44">
        <v>500</v>
      </c>
      <c r="G261" s="45"/>
      <c r="H261" s="45"/>
      <c r="I261" s="781">
        <v>0</v>
      </c>
      <c r="J261" s="79">
        <f>+IF(SUM(K261:L261)&lt;&gt;$N$3,ROUND(IFERROR(VLOOKUP(D261,FCSTSDV!$C$2:$C$285,2,0),0)/ok!F261+0,0),0)</f>
        <v>0</v>
      </c>
      <c r="K261" s="99">
        <f t="array" ref="K261">+IFERROR(ROUND(INDEX(FCSTSDV!$D$2:$N$674,MATCH(ok!$D261,FCSTSDV!$C$2:$C$674,0),MATCH(ok!K$3,FCSTSDV!$D$1:$N$1,0))/ok!$F261,1),0)</f>
        <v>0</v>
      </c>
      <c r="L261" s="99">
        <f t="array" ref="L261">+IFERROR(ROUND(INDEX(FCSTSDV!$D$2:$N$674,MATCH(ok!$D261,FCSTSDV!$C$2:$C$674,0),MATCH(ok!L$3,FCSTSDV!$D$1:$N$1,0))/ok!$F261,1),0)</f>
        <v>0</v>
      </c>
      <c r="M261" s="99">
        <f t="array" ref="M261">+IFERROR(ROUND(INDEX(FCSTSDV!$D$2:$N$674,MATCH(ok!$D261,FCSTSDV!$C$2:$C$674,0),MATCH(ok!M$3,FCSTSDV!$D$1:$N$1,0))/ok!$F261,1),0)</f>
        <v>0</v>
      </c>
      <c r="N261" s="99">
        <f t="array" ref="N261">+IFERROR(ROUND(INDEX(FCSTSDV!$D$2:$N$674,MATCH(ok!$D261,FCSTSDV!$C$2:$C$674,0),MATCH(ok!N$3,FCSTSDV!$D$1:$N$1,0))/ok!$F261,1),0)</f>
        <v>0</v>
      </c>
      <c r="O261" s="99">
        <f t="array" ref="O261">+IFERROR(ROUND(INDEX(FCSTSDV!$D$2:$N$674,MATCH(ok!$D261,FCSTSDV!$C$2:$C$674,0),MATCH(ok!O$3,FCSTSDV!$D$1:$N$1,0))/ok!$F261,1),0)</f>
        <v>0</v>
      </c>
      <c r="P261" s="99">
        <f t="array" ref="P261">+IFERROR(ROUND(INDEX(FCSTSDV!$D$2:$N$674,MATCH(ok!$D261,FCSTSDV!$C$2:$C$674,0),MATCH(ok!P$3,FCSTSDV!$D$1:$N$1,0))/ok!$F261,1),0)</f>
        <v>0</v>
      </c>
      <c r="Q261" s="99">
        <f t="array" ref="Q261">+IFERROR(ROUND(INDEX(FCSTSDV!$D$2:$N$674,MATCH(ok!$D261,FCSTSDV!$C$2:$C$674,0),MATCH(ok!Q$3,FCSTSDV!$D$1:$N$1,0))/ok!$F261,1),0)</f>
        <v>0</v>
      </c>
      <c r="R261" s="99">
        <f t="array" ref="R261">+IFERROR(ROUND(INDEX(FCSTSDV!$D$2:$N$674,MATCH(ok!$D261,FCSTSDV!$C$2:$C$674,0),MATCH(ok!R$3,FCSTSDV!$D$1:$N$1,0))/ok!$F261,1),0)</f>
        <v>0</v>
      </c>
      <c r="S261" s="99">
        <f t="array" ref="S261">+IFERROR(ROUND(INDEX(FCSTSDV!$D$2:$N$674,MATCH(ok!$D261,FCSTSDV!$C$2:$C$674,0),MATCH(ok!S$3,FCSTSDV!$D$1:$N$1,0))/ok!$F261,1),0)</f>
        <v>0</v>
      </c>
      <c r="T261" s="99">
        <f t="array" ref="T261">+IFERROR(ROUND(INDEX(FCSTSDV!$D$2:$N$674,MATCH(ok!$D261,FCSTSDV!$C$2:$C$674,0),MATCH(ok!T$3,FCSTSDV!$D$1:$N$1,0))/ok!$F261,1),0)</f>
        <v>0</v>
      </c>
      <c r="U261" s="99">
        <f t="array" ref="U261">+IFERROR(ROUND(INDEX(FCSTSDV!$D$2:$N$674,MATCH(ok!$D261,FCSTSDV!$C$2:$C$674,0),MATCH(ok!U$3,FCSTSDV!$D$1:$N$1,0))/ok!$F261,1),0)</f>
        <v>0</v>
      </c>
      <c r="V261" s="99">
        <f t="array" ref="V261">+IFERROR(ROUND(INDEX(FCSTSDV!$D$2:$N$674,MATCH(ok!$D261,FCSTSDV!$C$2:$C$674,0),MATCH(ok!V$3,FCSTSDV!$D$1:$N$1,0))/ok!$F261,1),0)</f>
        <v>0</v>
      </c>
      <c r="W261" s="99">
        <f t="array" ref="W261">+IFERROR(ROUND(INDEX(FCSTSDV!$D$2:$N$674,MATCH(ok!$D261,FCSTSDV!$C$2:$C$674,0),MATCH(ok!W$3,FCSTSDV!$D$1:$N$1,0))/ok!$F261,1),0)</f>
        <v>0</v>
      </c>
      <c r="X261" s="99">
        <f t="array" ref="X261">+IFERROR(ROUND(INDEX(FCSTSDV!$D$2:$N$674,MATCH(ok!$D261,FCSTSDV!$C$2:$C$674,0),MATCH(ok!X$3,FCSTSDV!$D$1:$N$1,0))/ok!$F261,1),0)</f>
        <v>0</v>
      </c>
      <c r="Y261" s="99">
        <f t="array" ref="Y261">+IFERROR(ROUND(INDEX(FCSTSDV!$D$2:$N$674,MATCH(ok!$D261,FCSTSDV!$C$2:$C$674,0),MATCH(ok!Y$3,FCSTSDV!$D$1:$N$1,0))/ok!$F261,1),0)</f>
        <v>0</v>
      </c>
      <c r="Z261" s="99">
        <f t="array" ref="Z261">+IFERROR(ROUND(INDEX(FCSTSDV!$D$2:$N$674,MATCH(ok!$D261,FCSTSDV!$C$2:$C$674,0),MATCH(ok!Z$3,FCSTSDV!$D$1:$N$1,0))/ok!$F261,1),0)</f>
        <v>0</v>
      </c>
      <c r="AA261" s="99">
        <f t="array" ref="AA261">+IFERROR(ROUND(INDEX(FCSTSDV!$D$2:$N$674,MATCH(ok!$D261,FCSTSDV!$C$2:$C$674,0),MATCH(ok!AA$3,FCSTSDV!$D$1:$N$1,0))/ok!$F261,1),0)</f>
        <v>0</v>
      </c>
      <c r="AB261" s="99">
        <f t="array" ref="AB261">+IFERROR(ROUND(INDEX(FCSTSDV!$D$2:$N$674,MATCH(ok!$D261,FCSTSDV!$C$2:$C$674,0),MATCH(ok!AB$3,FCSTSDV!$D$1:$N$1,0))/ok!$F261,1),0)</f>
        <v>0</v>
      </c>
      <c r="AC261" s="99">
        <f t="array" ref="AC261">+IFERROR(ROUND(INDEX(FCSTSDV!$D$2:$N$674,MATCH(ok!$D261,FCSTSDV!$C$2:$C$674,0),MATCH(ok!AC$3,FCSTSDV!$D$1:$N$1,0))/ok!$F261,1),0)</f>
        <v>0</v>
      </c>
      <c r="AD261" s="99">
        <f t="array" ref="AD261">+IFERROR(ROUND(INDEX(FCSTSDV!$D$2:$N$674,MATCH(ok!$D261,FCSTSDV!$C$2:$C$674,0),MATCH(ok!AD$3,FCSTSDV!$D$1:$N$1,0))/ok!$F261,1),0)</f>
        <v>0</v>
      </c>
      <c r="AE261" s="99">
        <f t="array" ref="AE261">+IFERROR(ROUND(INDEX(FCSTSDV!$D$2:$N$674,MATCH(ok!$D261,FCSTSDV!$C$2:$C$674,0),MATCH(ok!AE$3,FCSTSDV!$D$1:$N$1,0))/ok!$F261,1),0)</f>
        <v>0</v>
      </c>
      <c r="AF261" s="99">
        <f t="array" ref="AF261">+IFERROR(ROUND(INDEX(FCSTSDV!$D$2:$N$674,MATCH(ok!$D261,FCSTSDV!$C$2:$C$674,0),MATCH(ok!AF$3,FCSTSDV!$D$1:$N$1,0))/ok!$F261,1),0)</f>
        <v>0</v>
      </c>
      <c r="AG261" s="99">
        <f t="array" ref="AG261">+IFERROR(ROUND(INDEX(FCSTSDV!$D$2:$N$674,MATCH(ok!$D261,FCSTSDV!$C$2:$C$674,0),MATCH(ok!AG$3,FCSTSDV!$D$1:$N$1,0))/ok!$F261,1),0)</f>
        <v>0</v>
      </c>
    </row>
    <row r="262" spans="1:33" ht="20.100000000000001" customHeight="1">
      <c r="A262" s="821"/>
      <c r="B262" s="812"/>
      <c r="C262" s="16"/>
      <c r="D262" s="52"/>
      <c r="E262" s="205" t="str">
        <f>+E261</f>
        <v>332*280*90</v>
      </c>
      <c r="F262" s="53"/>
      <c r="G262" s="54"/>
      <c r="H262" s="54"/>
      <c r="I262" s="782"/>
      <c r="J262" s="263">
        <f>+J261</f>
        <v>0</v>
      </c>
      <c r="K262" s="90">
        <f>+$I261+$J262-K261</f>
        <v>0</v>
      </c>
      <c r="L262" s="90">
        <f t="shared" ref="L262:W262" si="99">+$I261+$J262-L261</f>
        <v>0</v>
      </c>
      <c r="M262" s="90">
        <f t="shared" si="99"/>
        <v>0</v>
      </c>
      <c r="N262" s="90">
        <f t="shared" si="99"/>
        <v>0</v>
      </c>
      <c r="O262" s="90">
        <f t="shared" si="99"/>
        <v>0</v>
      </c>
      <c r="P262" s="90">
        <f t="shared" si="99"/>
        <v>0</v>
      </c>
      <c r="Q262" s="90">
        <f t="shared" si="99"/>
        <v>0</v>
      </c>
      <c r="R262" s="90">
        <f t="shared" si="99"/>
        <v>0</v>
      </c>
      <c r="S262" s="90">
        <f t="shared" si="99"/>
        <v>0</v>
      </c>
      <c r="T262" s="90">
        <f t="shared" si="99"/>
        <v>0</v>
      </c>
      <c r="U262" s="90">
        <f t="shared" si="99"/>
        <v>0</v>
      </c>
      <c r="V262" s="90">
        <f t="shared" si="99"/>
        <v>0</v>
      </c>
      <c r="W262" s="90">
        <f t="shared" si="99"/>
        <v>0</v>
      </c>
      <c r="X262" s="90">
        <f t="shared" ref="X262:AG262" si="100">+W262-X261</f>
        <v>0</v>
      </c>
      <c r="Y262" s="90">
        <f t="shared" si="100"/>
        <v>0</v>
      </c>
      <c r="Z262" s="90">
        <f t="shared" si="100"/>
        <v>0</v>
      </c>
      <c r="AA262" s="90">
        <f t="shared" si="100"/>
        <v>0</v>
      </c>
      <c r="AB262" s="90">
        <f t="shared" si="100"/>
        <v>0</v>
      </c>
      <c r="AC262" s="90">
        <f t="shared" si="100"/>
        <v>0</v>
      </c>
      <c r="AD262" s="90">
        <f t="shared" si="100"/>
        <v>0</v>
      </c>
      <c r="AE262" s="90">
        <f t="shared" si="100"/>
        <v>0</v>
      </c>
      <c r="AF262" s="90">
        <f t="shared" si="100"/>
        <v>0</v>
      </c>
      <c r="AG262" s="90">
        <f t="shared" si="100"/>
        <v>0</v>
      </c>
    </row>
    <row r="263" spans="1:33" ht="20.100000000000001" customHeight="1">
      <c r="A263" s="820" t="s">
        <v>1143</v>
      </c>
      <c r="B263" s="811" t="s">
        <v>1465</v>
      </c>
      <c r="C263" s="8"/>
      <c r="D263" s="73" t="s">
        <v>1466</v>
      </c>
      <c r="E263" s="203" t="s">
        <v>351</v>
      </c>
      <c r="F263" s="44">
        <v>500</v>
      </c>
      <c r="G263" s="45"/>
      <c r="H263" s="45"/>
      <c r="I263" s="781">
        <v>0</v>
      </c>
      <c r="J263" s="79">
        <f>+IF(SUM(K263:L263)&lt;&gt;$N$3,ROUND(IFERROR(VLOOKUP(D263,FCSTSDV!$C$2:$C$285,2,0),0)/ok!F263+0,0),0)</f>
        <v>0</v>
      </c>
      <c r="K263" s="99">
        <f t="array" ref="K263">+IFERROR(ROUND(INDEX(FCSTSDV!$D$2:$N$674,MATCH(ok!$D263,FCSTSDV!$C$2:$C$674,0),MATCH(ok!K$3,FCSTSDV!$D$1:$N$1,0))/ok!$F263,1),0)</f>
        <v>0</v>
      </c>
      <c r="L263" s="99">
        <f t="array" ref="L263">+IFERROR(ROUND(INDEX(FCSTSDV!$D$2:$N$674,MATCH(ok!$D263,FCSTSDV!$C$2:$C$674,0),MATCH(ok!L$3,FCSTSDV!$D$1:$N$1,0))/ok!$F263,1),0)</f>
        <v>0</v>
      </c>
      <c r="M263" s="99">
        <f t="array" ref="M263">+IFERROR(ROUND(INDEX(FCSTSDV!$D$2:$N$674,MATCH(ok!$D263,FCSTSDV!$C$2:$C$674,0),MATCH(ok!M$3,FCSTSDV!$D$1:$N$1,0))/ok!$F263,1),0)</f>
        <v>0</v>
      </c>
      <c r="N263" s="99">
        <f t="array" ref="N263">+IFERROR(ROUND(INDEX(FCSTSDV!$D$2:$N$674,MATCH(ok!$D263,FCSTSDV!$C$2:$C$674,0),MATCH(ok!N$3,FCSTSDV!$D$1:$N$1,0))/ok!$F263,1),0)</f>
        <v>0</v>
      </c>
      <c r="O263" s="99">
        <f t="array" ref="O263">+IFERROR(ROUND(INDEX(FCSTSDV!$D$2:$N$674,MATCH(ok!$D263,FCSTSDV!$C$2:$C$674,0),MATCH(ok!O$3,FCSTSDV!$D$1:$N$1,0))/ok!$F263,1),0)</f>
        <v>0</v>
      </c>
      <c r="P263" s="99">
        <f t="array" ref="P263">+IFERROR(ROUND(INDEX(FCSTSDV!$D$2:$N$674,MATCH(ok!$D263,FCSTSDV!$C$2:$C$674,0),MATCH(ok!P$3,FCSTSDV!$D$1:$N$1,0))/ok!$F263,1),0)</f>
        <v>0</v>
      </c>
      <c r="Q263" s="99">
        <f t="array" ref="Q263">+IFERROR(ROUND(INDEX(FCSTSDV!$D$2:$N$674,MATCH(ok!$D263,FCSTSDV!$C$2:$C$674,0),MATCH(ok!Q$3,FCSTSDV!$D$1:$N$1,0))/ok!$F263,1),0)</f>
        <v>0</v>
      </c>
      <c r="R263" s="99">
        <f t="array" ref="R263">+IFERROR(ROUND(INDEX(FCSTSDV!$D$2:$N$674,MATCH(ok!$D263,FCSTSDV!$C$2:$C$674,0),MATCH(ok!R$3,FCSTSDV!$D$1:$N$1,0))/ok!$F263,1),0)</f>
        <v>0</v>
      </c>
      <c r="S263" s="99">
        <f t="array" ref="S263">+IFERROR(ROUND(INDEX(FCSTSDV!$D$2:$N$674,MATCH(ok!$D263,FCSTSDV!$C$2:$C$674,0),MATCH(ok!S$3,FCSTSDV!$D$1:$N$1,0))/ok!$F263,1),0)</f>
        <v>0</v>
      </c>
      <c r="T263" s="99">
        <f t="array" ref="T263">+IFERROR(ROUND(INDEX(FCSTSDV!$D$2:$N$674,MATCH(ok!$D263,FCSTSDV!$C$2:$C$674,0),MATCH(ok!T$3,FCSTSDV!$D$1:$N$1,0))/ok!$F263,1),0)</f>
        <v>0</v>
      </c>
      <c r="U263" s="99">
        <f t="array" ref="U263">+IFERROR(ROUND(INDEX(FCSTSDV!$D$2:$N$674,MATCH(ok!$D263,FCSTSDV!$C$2:$C$674,0),MATCH(ok!U$3,FCSTSDV!$D$1:$N$1,0))/ok!$F263,1),0)</f>
        <v>0</v>
      </c>
      <c r="V263" s="99">
        <f t="array" ref="V263">+IFERROR(ROUND(INDEX(FCSTSDV!$D$2:$N$674,MATCH(ok!$D263,FCSTSDV!$C$2:$C$674,0),MATCH(ok!V$3,FCSTSDV!$D$1:$N$1,0))/ok!$F263,1),0)</f>
        <v>0</v>
      </c>
      <c r="W263" s="99">
        <f t="array" ref="W263">+IFERROR(ROUND(INDEX(FCSTSDV!$D$2:$N$674,MATCH(ok!$D263,FCSTSDV!$C$2:$C$674,0),MATCH(ok!W$3,FCSTSDV!$D$1:$N$1,0))/ok!$F263,1),0)</f>
        <v>0</v>
      </c>
      <c r="X263" s="99">
        <f t="array" ref="X263">+IFERROR(ROUND(INDEX(FCSTSDV!$D$2:$N$674,MATCH(ok!$D263,FCSTSDV!$C$2:$C$674,0),MATCH(ok!X$3,FCSTSDV!$D$1:$N$1,0))/ok!$F263,1),0)</f>
        <v>0</v>
      </c>
      <c r="Y263" s="99">
        <f t="array" ref="Y263">+IFERROR(ROUND(INDEX(FCSTSDV!$D$2:$N$674,MATCH(ok!$D263,FCSTSDV!$C$2:$C$674,0),MATCH(ok!Y$3,FCSTSDV!$D$1:$N$1,0))/ok!$F263,1),0)</f>
        <v>0</v>
      </c>
      <c r="Z263" s="99">
        <f t="array" ref="Z263">+IFERROR(ROUND(INDEX(FCSTSDV!$D$2:$N$674,MATCH(ok!$D263,FCSTSDV!$C$2:$C$674,0),MATCH(ok!Z$3,FCSTSDV!$D$1:$N$1,0))/ok!$F263,1),0)</f>
        <v>0</v>
      </c>
      <c r="AA263" s="99">
        <f t="array" ref="AA263">+IFERROR(ROUND(INDEX(FCSTSDV!$D$2:$N$674,MATCH(ok!$D263,FCSTSDV!$C$2:$C$674,0),MATCH(ok!AA$3,FCSTSDV!$D$1:$N$1,0))/ok!$F263,1),0)</f>
        <v>0</v>
      </c>
      <c r="AB263" s="99">
        <f t="array" ref="AB263">+IFERROR(ROUND(INDEX(FCSTSDV!$D$2:$N$674,MATCH(ok!$D263,FCSTSDV!$C$2:$C$674,0),MATCH(ok!AB$3,FCSTSDV!$D$1:$N$1,0))/ok!$F263,1),0)</f>
        <v>0</v>
      </c>
      <c r="AC263" s="99">
        <f t="array" ref="AC263">+IFERROR(ROUND(INDEX(FCSTSDV!$D$2:$N$674,MATCH(ok!$D263,FCSTSDV!$C$2:$C$674,0),MATCH(ok!AC$3,FCSTSDV!$D$1:$N$1,0))/ok!$F263,1),0)</f>
        <v>0</v>
      </c>
      <c r="AD263" s="99">
        <f t="array" ref="AD263">+IFERROR(ROUND(INDEX(FCSTSDV!$D$2:$N$674,MATCH(ok!$D263,FCSTSDV!$C$2:$C$674,0),MATCH(ok!AD$3,FCSTSDV!$D$1:$N$1,0))/ok!$F263,1),0)</f>
        <v>0</v>
      </c>
      <c r="AE263" s="99">
        <f t="array" ref="AE263">+IFERROR(ROUND(INDEX(FCSTSDV!$D$2:$N$674,MATCH(ok!$D263,FCSTSDV!$C$2:$C$674,0),MATCH(ok!AE$3,FCSTSDV!$D$1:$N$1,0))/ok!$F263,1),0)</f>
        <v>0</v>
      </c>
      <c r="AF263" s="99">
        <f t="array" ref="AF263">+IFERROR(ROUND(INDEX(FCSTSDV!$D$2:$N$674,MATCH(ok!$D263,FCSTSDV!$C$2:$C$674,0),MATCH(ok!AF$3,FCSTSDV!$D$1:$N$1,0))/ok!$F263,1),0)</f>
        <v>0</v>
      </c>
      <c r="AG263" s="99">
        <f t="array" ref="AG263">+IFERROR(ROUND(INDEX(FCSTSDV!$D$2:$N$674,MATCH(ok!$D263,FCSTSDV!$C$2:$C$674,0),MATCH(ok!AG$3,FCSTSDV!$D$1:$N$1,0))/ok!$F263,1),0)</f>
        <v>0</v>
      </c>
    </row>
    <row r="264" spans="1:33" ht="20.100000000000001" customHeight="1">
      <c r="A264" s="821"/>
      <c r="B264" s="812"/>
      <c r="C264" s="16"/>
      <c r="D264" s="52"/>
      <c r="E264" s="205" t="str">
        <f>+E263</f>
        <v>332*280*90</v>
      </c>
      <c r="F264" s="53"/>
      <c r="G264" s="54"/>
      <c r="H264" s="54"/>
      <c r="I264" s="782"/>
      <c r="J264" s="263">
        <f>+J263</f>
        <v>0</v>
      </c>
      <c r="K264" s="90">
        <f>+$I263+$J264-K263</f>
        <v>0</v>
      </c>
      <c r="L264" s="90">
        <f t="shared" ref="L264:W264" si="101">+$I263+$J264-L263</f>
        <v>0</v>
      </c>
      <c r="M264" s="90">
        <f t="shared" si="101"/>
        <v>0</v>
      </c>
      <c r="N264" s="90">
        <f t="shared" si="101"/>
        <v>0</v>
      </c>
      <c r="O264" s="90">
        <f t="shared" si="101"/>
        <v>0</v>
      </c>
      <c r="P264" s="90">
        <f t="shared" si="101"/>
        <v>0</v>
      </c>
      <c r="Q264" s="90">
        <f t="shared" si="101"/>
        <v>0</v>
      </c>
      <c r="R264" s="90">
        <f t="shared" si="101"/>
        <v>0</v>
      </c>
      <c r="S264" s="90">
        <f t="shared" si="101"/>
        <v>0</v>
      </c>
      <c r="T264" s="90">
        <f t="shared" si="101"/>
        <v>0</v>
      </c>
      <c r="U264" s="90">
        <f t="shared" si="101"/>
        <v>0</v>
      </c>
      <c r="V264" s="90">
        <f t="shared" si="101"/>
        <v>0</v>
      </c>
      <c r="W264" s="90">
        <f t="shared" si="101"/>
        <v>0</v>
      </c>
      <c r="X264" s="90">
        <f t="shared" ref="X264:AG264" si="102">+W264-X263</f>
        <v>0</v>
      </c>
      <c r="Y264" s="90">
        <f t="shared" si="102"/>
        <v>0</v>
      </c>
      <c r="Z264" s="90">
        <f t="shared" si="102"/>
        <v>0</v>
      </c>
      <c r="AA264" s="90">
        <f t="shared" si="102"/>
        <v>0</v>
      </c>
      <c r="AB264" s="90">
        <f t="shared" si="102"/>
        <v>0</v>
      </c>
      <c r="AC264" s="90">
        <f t="shared" si="102"/>
        <v>0</v>
      </c>
      <c r="AD264" s="90">
        <f t="shared" si="102"/>
        <v>0</v>
      </c>
      <c r="AE264" s="90">
        <f t="shared" si="102"/>
        <v>0</v>
      </c>
      <c r="AF264" s="90">
        <f t="shared" si="102"/>
        <v>0</v>
      </c>
      <c r="AG264" s="90">
        <f t="shared" si="102"/>
        <v>0</v>
      </c>
    </row>
    <row r="265" spans="1:33" ht="20.100000000000001" customHeight="1">
      <c r="A265" s="820" t="s">
        <v>349</v>
      </c>
      <c r="B265" s="811" t="s">
        <v>350</v>
      </c>
      <c r="C265" s="8"/>
      <c r="D265" s="73" t="s">
        <v>102</v>
      </c>
      <c r="E265" s="203" t="s">
        <v>351</v>
      </c>
      <c r="F265" s="44">
        <v>500</v>
      </c>
      <c r="G265" s="45"/>
      <c r="H265" s="45"/>
      <c r="I265" s="781">
        <v>0</v>
      </c>
      <c r="J265" s="79">
        <f>+IF(SUM(K265:L265)&lt;&gt;$N$3,ROUND(IFERROR(VLOOKUP(D265,FCSTSDV!$C$2:$C$285,2,0),0)/ok!F265+0,0),0)</f>
        <v>0</v>
      </c>
      <c r="K265" s="99">
        <f t="array" ref="K265">+IFERROR(ROUND(INDEX(FCSTSDV!$D$2:$N$674,MATCH(ok!$D265,FCSTSDV!$C$2:$C$674,0),MATCH(ok!K$3,FCSTSDV!$D$1:$N$1,0))/ok!$F265,1),0)</f>
        <v>0</v>
      </c>
      <c r="L265" s="99">
        <f t="array" ref="L265">+IFERROR(ROUND(INDEX(FCSTSDV!$D$2:$N$674,MATCH(ok!$D265,FCSTSDV!$C$2:$C$674,0),MATCH(ok!L$3,FCSTSDV!$D$1:$N$1,0))/ok!$F265,1),0)</f>
        <v>0</v>
      </c>
      <c r="M265" s="99">
        <f t="array" ref="M265">+IFERROR(ROUND(INDEX(FCSTSDV!$D$2:$N$674,MATCH(ok!$D265,FCSTSDV!$C$2:$C$674,0),MATCH(ok!M$3,FCSTSDV!$D$1:$N$1,0))/ok!$F265,1),0)</f>
        <v>0</v>
      </c>
      <c r="N265" s="99">
        <f t="array" ref="N265">+IFERROR(ROUND(INDEX(FCSTSDV!$D$2:$N$674,MATCH(ok!$D265,FCSTSDV!$C$2:$C$674,0),MATCH(ok!N$3,FCSTSDV!$D$1:$N$1,0))/ok!$F265,1),0)</f>
        <v>0</v>
      </c>
      <c r="O265" s="99">
        <f t="array" ref="O265">+IFERROR(ROUND(INDEX(FCSTSDV!$D$2:$N$674,MATCH(ok!$D265,FCSTSDV!$C$2:$C$674,0),MATCH(ok!O$3,FCSTSDV!$D$1:$N$1,0))/ok!$F265,1),0)</f>
        <v>0</v>
      </c>
      <c r="P265" s="99">
        <f t="array" ref="P265">+IFERROR(ROUND(INDEX(FCSTSDV!$D$2:$N$674,MATCH(ok!$D265,FCSTSDV!$C$2:$C$674,0),MATCH(ok!P$3,FCSTSDV!$D$1:$N$1,0))/ok!$F265,1),0)</f>
        <v>0</v>
      </c>
      <c r="Q265" s="99">
        <f t="array" ref="Q265">+IFERROR(ROUND(INDEX(FCSTSDV!$D$2:$N$674,MATCH(ok!$D265,FCSTSDV!$C$2:$C$674,0),MATCH(ok!Q$3,FCSTSDV!$D$1:$N$1,0))/ok!$F265,1),0)</f>
        <v>0</v>
      </c>
      <c r="R265" s="99">
        <f t="array" ref="R265">+IFERROR(ROUND(INDEX(FCSTSDV!$D$2:$N$674,MATCH(ok!$D265,FCSTSDV!$C$2:$C$674,0),MATCH(ok!R$3,FCSTSDV!$D$1:$N$1,0))/ok!$F265,1),0)</f>
        <v>0</v>
      </c>
      <c r="S265" s="99">
        <f t="array" ref="S265">+IFERROR(ROUND(INDEX(FCSTSDV!$D$2:$N$674,MATCH(ok!$D265,FCSTSDV!$C$2:$C$674,0),MATCH(ok!S$3,FCSTSDV!$D$1:$N$1,0))/ok!$F265,1),0)</f>
        <v>0</v>
      </c>
      <c r="T265" s="99">
        <f t="array" ref="T265">+IFERROR(ROUND(INDEX(FCSTSDV!$D$2:$N$674,MATCH(ok!$D265,FCSTSDV!$C$2:$C$674,0),MATCH(ok!T$3,FCSTSDV!$D$1:$N$1,0))/ok!$F265,1),0)</f>
        <v>0</v>
      </c>
      <c r="U265" s="99">
        <f t="array" ref="U265">+IFERROR(ROUND(INDEX(FCSTSDV!$D$2:$N$674,MATCH(ok!$D265,FCSTSDV!$C$2:$C$674,0),MATCH(ok!U$3,FCSTSDV!$D$1:$N$1,0))/ok!$F265,1),0)</f>
        <v>0</v>
      </c>
      <c r="V265" s="99">
        <f t="array" ref="V265">+IFERROR(ROUND(INDEX(FCSTSDV!$D$2:$N$674,MATCH(ok!$D265,FCSTSDV!$C$2:$C$674,0),MATCH(ok!V$3,FCSTSDV!$D$1:$N$1,0))/ok!$F265,1),0)</f>
        <v>0</v>
      </c>
      <c r="W265" s="99">
        <f t="array" ref="W265">+IFERROR(ROUND(INDEX(FCSTSDV!$D$2:$N$674,MATCH(ok!$D265,FCSTSDV!$C$2:$C$674,0),MATCH(ok!W$3,FCSTSDV!$D$1:$N$1,0))/ok!$F265,1),0)</f>
        <v>0</v>
      </c>
      <c r="X265" s="99">
        <f t="array" ref="X265">+IFERROR(ROUND(INDEX(FCSTSDV!$D$2:$N$674,MATCH(ok!$D265,FCSTSDV!$C$2:$C$674,0),MATCH(ok!X$3,FCSTSDV!$D$1:$N$1,0))/ok!$F265,1),0)</f>
        <v>0</v>
      </c>
      <c r="Y265" s="99">
        <f t="array" ref="Y265">+IFERROR(ROUND(INDEX(FCSTSDV!$D$2:$N$674,MATCH(ok!$D265,FCSTSDV!$C$2:$C$674,0),MATCH(ok!Y$3,FCSTSDV!$D$1:$N$1,0))/ok!$F265,1),0)</f>
        <v>0</v>
      </c>
      <c r="Z265" s="99">
        <f t="array" ref="Z265">+IFERROR(ROUND(INDEX(FCSTSDV!$D$2:$N$674,MATCH(ok!$D265,FCSTSDV!$C$2:$C$674,0),MATCH(ok!Z$3,FCSTSDV!$D$1:$N$1,0))/ok!$F265,1),0)</f>
        <v>0</v>
      </c>
      <c r="AA265" s="99">
        <f t="array" ref="AA265">+IFERROR(ROUND(INDEX(FCSTSDV!$D$2:$N$674,MATCH(ok!$D265,FCSTSDV!$C$2:$C$674,0),MATCH(ok!AA$3,FCSTSDV!$D$1:$N$1,0))/ok!$F265,1),0)</f>
        <v>0</v>
      </c>
      <c r="AB265" s="99">
        <f t="array" ref="AB265">+IFERROR(ROUND(INDEX(FCSTSDV!$D$2:$N$674,MATCH(ok!$D265,FCSTSDV!$C$2:$C$674,0),MATCH(ok!AB$3,FCSTSDV!$D$1:$N$1,0))/ok!$F265,1),0)</f>
        <v>0</v>
      </c>
      <c r="AC265" s="99">
        <f t="array" ref="AC265">+IFERROR(ROUND(INDEX(FCSTSDV!$D$2:$N$674,MATCH(ok!$D265,FCSTSDV!$C$2:$C$674,0),MATCH(ok!AC$3,FCSTSDV!$D$1:$N$1,0))/ok!$F265,1),0)</f>
        <v>0</v>
      </c>
      <c r="AD265" s="99">
        <f t="array" ref="AD265">+IFERROR(ROUND(INDEX(FCSTSDV!$D$2:$N$674,MATCH(ok!$D265,FCSTSDV!$C$2:$C$674,0),MATCH(ok!AD$3,FCSTSDV!$D$1:$N$1,0))/ok!$F265,1),0)</f>
        <v>0</v>
      </c>
      <c r="AE265" s="99">
        <f t="array" ref="AE265">+IFERROR(ROUND(INDEX(FCSTSDV!$D$2:$N$674,MATCH(ok!$D265,FCSTSDV!$C$2:$C$674,0),MATCH(ok!AE$3,FCSTSDV!$D$1:$N$1,0))/ok!$F265,1),0)</f>
        <v>0</v>
      </c>
      <c r="AF265" s="99">
        <f t="array" ref="AF265">+IFERROR(ROUND(INDEX(FCSTSDV!$D$2:$N$674,MATCH(ok!$D265,FCSTSDV!$C$2:$C$674,0),MATCH(ok!AF$3,FCSTSDV!$D$1:$N$1,0))/ok!$F265,1),0)</f>
        <v>0</v>
      </c>
      <c r="AG265" s="99">
        <f t="array" ref="AG265">+IFERROR(ROUND(INDEX(FCSTSDV!$D$2:$N$674,MATCH(ok!$D265,FCSTSDV!$C$2:$C$674,0),MATCH(ok!AG$3,FCSTSDV!$D$1:$N$1,0))/ok!$F265,1),0)</f>
        <v>0</v>
      </c>
    </row>
    <row r="266" spans="1:33" ht="20.100000000000001" customHeight="1">
      <c r="A266" s="821"/>
      <c r="B266" s="812"/>
      <c r="C266" s="16"/>
      <c r="D266" s="52"/>
      <c r="E266" s="205" t="str">
        <f>+E265</f>
        <v>332*280*90</v>
      </c>
      <c r="F266" s="53"/>
      <c r="G266" s="54"/>
      <c r="H266" s="54"/>
      <c r="I266" s="782"/>
      <c r="J266" s="263">
        <f>+J265</f>
        <v>0</v>
      </c>
      <c r="K266" s="90">
        <f>+$I265+$J266-K265</f>
        <v>0</v>
      </c>
      <c r="L266" s="90">
        <f t="shared" ref="L266:W266" si="103">+$I265+$J266-L265</f>
        <v>0</v>
      </c>
      <c r="M266" s="90">
        <f t="shared" si="103"/>
        <v>0</v>
      </c>
      <c r="N266" s="90">
        <f t="shared" si="103"/>
        <v>0</v>
      </c>
      <c r="O266" s="90">
        <f t="shared" si="103"/>
        <v>0</v>
      </c>
      <c r="P266" s="90">
        <f t="shared" si="103"/>
        <v>0</v>
      </c>
      <c r="Q266" s="90">
        <f t="shared" si="103"/>
        <v>0</v>
      </c>
      <c r="R266" s="90">
        <f t="shared" si="103"/>
        <v>0</v>
      </c>
      <c r="S266" s="90">
        <f t="shared" si="103"/>
        <v>0</v>
      </c>
      <c r="T266" s="90">
        <f t="shared" si="103"/>
        <v>0</v>
      </c>
      <c r="U266" s="90">
        <f t="shared" si="103"/>
        <v>0</v>
      </c>
      <c r="V266" s="90">
        <f t="shared" si="103"/>
        <v>0</v>
      </c>
      <c r="W266" s="90">
        <f t="shared" si="103"/>
        <v>0</v>
      </c>
      <c r="X266" s="90">
        <f t="shared" ref="X266:AG266" si="104">+W266-X265</f>
        <v>0</v>
      </c>
      <c r="Y266" s="90">
        <f t="shared" si="104"/>
        <v>0</v>
      </c>
      <c r="Z266" s="90">
        <f t="shared" si="104"/>
        <v>0</v>
      </c>
      <c r="AA266" s="90">
        <f t="shared" si="104"/>
        <v>0</v>
      </c>
      <c r="AB266" s="90">
        <f t="shared" si="104"/>
        <v>0</v>
      </c>
      <c r="AC266" s="90">
        <f t="shared" si="104"/>
        <v>0</v>
      </c>
      <c r="AD266" s="90">
        <f t="shared" si="104"/>
        <v>0</v>
      </c>
      <c r="AE266" s="90">
        <f t="shared" si="104"/>
        <v>0</v>
      </c>
      <c r="AF266" s="90">
        <f t="shared" si="104"/>
        <v>0</v>
      </c>
      <c r="AG266" s="90">
        <f t="shared" si="104"/>
        <v>0</v>
      </c>
    </row>
    <row r="267" spans="1:33" ht="20.100000000000001" customHeight="1">
      <c r="A267" s="806" t="s">
        <v>352</v>
      </c>
      <c r="B267" s="791" t="s">
        <v>351</v>
      </c>
      <c r="C267" s="8"/>
      <c r="D267" s="73" t="s">
        <v>118</v>
      </c>
      <c r="E267" s="203" t="s">
        <v>351</v>
      </c>
      <c r="F267" s="44">
        <v>500</v>
      </c>
      <c r="G267" s="45"/>
      <c r="H267" s="45"/>
      <c r="I267" s="781" t="e">
        <f>+VLOOKUP(A267,Sheet2!$B$3:$C$189,2,0)</f>
        <v>#N/A</v>
      </c>
      <c r="J267" s="79">
        <f>+IF(SUM(K267:L267)&lt;&gt;$N$3,ROUND(IFERROR(VLOOKUP(D267,FCSTSDV!$C$2:$C$285,2,0),0)/ok!F267+0,0),0)</f>
        <v>0</v>
      </c>
      <c r="K267" s="99">
        <f t="array" ref="K267">+IFERROR(ROUND(INDEX(FCSTSDV!$D$2:$N$674,MATCH(ok!$D267,FCSTSDV!$C$2:$C$674,0),MATCH(ok!K$3,FCSTSDV!$D$1:$N$1,0))/ok!$F267,1),0)</f>
        <v>0</v>
      </c>
      <c r="L267" s="99">
        <f t="array" ref="L267">+IFERROR(ROUND(INDEX(FCSTSDV!$D$2:$N$674,MATCH(ok!$D267,FCSTSDV!$C$2:$C$674,0),MATCH(ok!L$3,FCSTSDV!$D$1:$N$1,0))/ok!$F267,1),0)</f>
        <v>0</v>
      </c>
      <c r="M267" s="99">
        <f t="array" ref="M267">+IFERROR(ROUND(INDEX(FCSTSDV!$D$2:$N$674,MATCH(ok!$D267,FCSTSDV!$C$2:$C$674,0),MATCH(ok!M$3,FCSTSDV!$D$1:$N$1,0))/ok!$F267,1),0)</f>
        <v>0</v>
      </c>
      <c r="N267" s="99">
        <f t="array" ref="N267">+IFERROR(ROUND(INDEX(FCSTSDV!$D$2:$N$674,MATCH(ok!$D267,FCSTSDV!$C$2:$C$674,0),MATCH(ok!N$3,FCSTSDV!$D$1:$N$1,0))/ok!$F267,1),0)</f>
        <v>0</v>
      </c>
      <c r="O267" s="99">
        <f t="array" ref="O267">+IFERROR(ROUND(INDEX(FCSTSDV!$D$2:$N$674,MATCH(ok!$D267,FCSTSDV!$C$2:$C$674,0),MATCH(ok!O$3,FCSTSDV!$D$1:$N$1,0))/ok!$F267,1),0)</f>
        <v>0</v>
      </c>
      <c r="P267" s="99">
        <f t="array" ref="P267">+IFERROR(ROUND(INDEX(FCSTSDV!$D$2:$N$674,MATCH(ok!$D267,FCSTSDV!$C$2:$C$674,0),MATCH(ok!P$3,FCSTSDV!$D$1:$N$1,0))/ok!$F267,1),0)</f>
        <v>0</v>
      </c>
      <c r="Q267" s="99">
        <f t="array" ref="Q267">+IFERROR(ROUND(INDEX(FCSTSDV!$D$2:$N$674,MATCH(ok!$D267,FCSTSDV!$C$2:$C$674,0),MATCH(ok!Q$3,FCSTSDV!$D$1:$N$1,0))/ok!$F267,1),0)</f>
        <v>0</v>
      </c>
      <c r="R267" s="99">
        <f t="array" ref="R267">+IFERROR(ROUND(INDEX(FCSTSDV!$D$2:$N$674,MATCH(ok!$D267,FCSTSDV!$C$2:$C$674,0),MATCH(ok!R$3,FCSTSDV!$D$1:$N$1,0))/ok!$F267,1),0)</f>
        <v>0</v>
      </c>
      <c r="S267" s="99">
        <f t="array" ref="S267">+IFERROR(ROUND(INDEX(FCSTSDV!$D$2:$N$674,MATCH(ok!$D267,FCSTSDV!$C$2:$C$674,0),MATCH(ok!S$3,FCSTSDV!$D$1:$N$1,0))/ok!$F267,1),0)</f>
        <v>0</v>
      </c>
      <c r="T267" s="99">
        <f t="array" ref="T267">+IFERROR(ROUND(INDEX(FCSTSDV!$D$2:$N$674,MATCH(ok!$D267,FCSTSDV!$C$2:$C$674,0),MATCH(ok!T$3,FCSTSDV!$D$1:$N$1,0))/ok!$F267,1),0)</f>
        <v>0</v>
      </c>
      <c r="U267" s="99">
        <f t="array" ref="U267">+IFERROR(ROUND(INDEX(FCSTSDV!$D$2:$N$674,MATCH(ok!$D267,FCSTSDV!$C$2:$C$674,0),MATCH(ok!U$3,FCSTSDV!$D$1:$N$1,0))/ok!$F267,1),0)</f>
        <v>0</v>
      </c>
      <c r="V267" s="99">
        <f t="array" ref="V267">+IFERROR(ROUND(INDEX(FCSTSDV!$D$2:$N$674,MATCH(ok!$D267,FCSTSDV!$C$2:$C$674,0),MATCH(ok!V$3,FCSTSDV!$D$1:$N$1,0))/ok!$F267,1),0)</f>
        <v>0</v>
      </c>
      <c r="W267" s="99">
        <f t="array" ref="W267">+IFERROR(ROUND(INDEX(FCSTSDV!$D$2:$N$674,MATCH(ok!$D267,FCSTSDV!$C$2:$C$674,0),MATCH(ok!W$3,FCSTSDV!$D$1:$N$1,0))/ok!$F267,1),0)</f>
        <v>0</v>
      </c>
      <c r="X267" s="99">
        <f t="array" ref="X267">+IFERROR(ROUND(INDEX(FCSTSDV!$D$2:$N$674,MATCH(ok!$D267,FCSTSDV!$C$2:$C$674,0),MATCH(ok!X$3,FCSTSDV!$D$1:$N$1,0))/ok!$F267,1),0)</f>
        <v>0</v>
      </c>
      <c r="Y267" s="99">
        <f t="array" ref="Y267">+IFERROR(ROUND(INDEX(FCSTSDV!$D$2:$N$674,MATCH(ok!$D267,FCSTSDV!$C$2:$C$674,0),MATCH(ok!Y$3,FCSTSDV!$D$1:$N$1,0))/ok!$F267,1),0)</f>
        <v>0</v>
      </c>
      <c r="Z267" s="99">
        <f t="array" ref="Z267">+IFERROR(ROUND(INDEX(FCSTSDV!$D$2:$N$674,MATCH(ok!$D267,FCSTSDV!$C$2:$C$674,0),MATCH(ok!Z$3,FCSTSDV!$D$1:$N$1,0))/ok!$F267,1),0)</f>
        <v>0</v>
      </c>
      <c r="AA267" s="99">
        <f t="array" ref="AA267">+IFERROR(ROUND(INDEX(FCSTSDV!$D$2:$N$674,MATCH(ok!$D267,FCSTSDV!$C$2:$C$674,0),MATCH(ok!AA$3,FCSTSDV!$D$1:$N$1,0))/ok!$F267,1),0)</f>
        <v>0</v>
      </c>
      <c r="AB267" s="99">
        <f t="array" ref="AB267">+IFERROR(ROUND(INDEX(FCSTSDV!$D$2:$N$674,MATCH(ok!$D267,FCSTSDV!$C$2:$C$674,0),MATCH(ok!AB$3,FCSTSDV!$D$1:$N$1,0))/ok!$F267,1),0)</f>
        <v>0</v>
      </c>
      <c r="AC267" s="99">
        <f t="array" ref="AC267">+IFERROR(ROUND(INDEX(FCSTSDV!$D$2:$N$674,MATCH(ok!$D267,FCSTSDV!$C$2:$C$674,0),MATCH(ok!AC$3,FCSTSDV!$D$1:$N$1,0))/ok!$F267,1),0)</f>
        <v>0</v>
      </c>
      <c r="AD267" s="99">
        <f t="array" ref="AD267">+IFERROR(ROUND(INDEX(FCSTSDV!$D$2:$N$674,MATCH(ok!$D267,FCSTSDV!$C$2:$C$674,0),MATCH(ok!AD$3,FCSTSDV!$D$1:$N$1,0))/ok!$F267,1),0)</f>
        <v>0</v>
      </c>
      <c r="AE267" s="99">
        <f t="array" ref="AE267">+IFERROR(ROUND(INDEX(FCSTSDV!$D$2:$N$674,MATCH(ok!$D267,FCSTSDV!$C$2:$C$674,0),MATCH(ok!AE$3,FCSTSDV!$D$1:$N$1,0))/ok!$F267,1),0)</f>
        <v>0</v>
      </c>
      <c r="AF267" s="99">
        <f t="array" ref="AF267">+IFERROR(ROUND(INDEX(FCSTSDV!$D$2:$N$674,MATCH(ok!$D267,FCSTSDV!$C$2:$C$674,0),MATCH(ok!AF$3,FCSTSDV!$D$1:$N$1,0))/ok!$F267,1),0)</f>
        <v>0</v>
      </c>
      <c r="AG267" s="99">
        <f t="array" ref="AG267">+IFERROR(ROUND(INDEX(FCSTSDV!$D$2:$N$674,MATCH(ok!$D267,FCSTSDV!$C$2:$C$674,0),MATCH(ok!AG$3,FCSTSDV!$D$1:$N$1,0))/ok!$F267,1),0)</f>
        <v>0</v>
      </c>
    </row>
    <row r="268" spans="1:33" ht="20.100000000000001" customHeight="1">
      <c r="A268" s="807"/>
      <c r="B268" s="792"/>
      <c r="C268" s="16"/>
      <c r="D268" s="52"/>
      <c r="E268" s="205" t="str">
        <f>+E267</f>
        <v>332*280*90</v>
      </c>
      <c r="F268" s="53"/>
      <c r="G268" s="54"/>
      <c r="H268" s="54"/>
      <c r="I268" s="782"/>
      <c r="J268" s="263">
        <f>+J267</f>
        <v>0</v>
      </c>
      <c r="K268" s="90" t="e">
        <f>+$I267+$J268-K267</f>
        <v>#N/A</v>
      </c>
      <c r="L268" s="90" t="e">
        <f t="shared" ref="L268:W268" si="105">+$I267+$J268-L267</f>
        <v>#N/A</v>
      </c>
      <c r="M268" s="90" t="e">
        <f t="shared" si="105"/>
        <v>#N/A</v>
      </c>
      <c r="N268" s="90" t="e">
        <f t="shared" si="105"/>
        <v>#N/A</v>
      </c>
      <c r="O268" s="90" t="e">
        <f t="shared" si="105"/>
        <v>#N/A</v>
      </c>
      <c r="P268" s="90" t="e">
        <f t="shared" si="105"/>
        <v>#N/A</v>
      </c>
      <c r="Q268" s="90" t="e">
        <f t="shared" si="105"/>
        <v>#N/A</v>
      </c>
      <c r="R268" s="90" t="e">
        <f t="shared" si="105"/>
        <v>#N/A</v>
      </c>
      <c r="S268" s="90" t="e">
        <f t="shared" si="105"/>
        <v>#N/A</v>
      </c>
      <c r="T268" s="90" t="e">
        <f t="shared" si="105"/>
        <v>#N/A</v>
      </c>
      <c r="U268" s="90" t="e">
        <f t="shared" si="105"/>
        <v>#N/A</v>
      </c>
      <c r="V268" s="90" t="e">
        <f t="shared" si="105"/>
        <v>#N/A</v>
      </c>
      <c r="W268" s="90" t="e">
        <f t="shared" si="105"/>
        <v>#N/A</v>
      </c>
      <c r="X268" s="90" t="e">
        <f t="shared" ref="X268:AG268" si="106">+W268-X267</f>
        <v>#N/A</v>
      </c>
      <c r="Y268" s="90" t="e">
        <f t="shared" si="106"/>
        <v>#N/A</v>
      </c>
      <c r="Z268" s="90" t="e">
        <f t="shared" si="106"/>
        <v>#N/A</v>
      </c>
      <c r="AA268" s="90" t="e">
        <f t="shared" si="106"/>
        <v>#N/A</v>
      </c>
      <c r="AB268" s="90" t="e">
        <f t="shared" si="106"/>
        <v>#N/A</v>
      </c>
      <c r="AC268" s="90" t="e">
        <f t="shared" si="106"/>
        <v>#N/A</v>
      </c>
      <c r="AD268" s="90" t="e">
        <f t="shared" si="106"/>
        <v>#N/A</v>
      </c>
      <c r="AE268" s="90" t="e">
        <f t="shared" si="106"/>
        <v>#N/A</v>
      </c>
      <c r="AF268" s="90" t="e">
        <f t="shared" si="106"/>
        <v>#N/A</v>
      </c>
      <c r="AG268" s="90" t="e">
        <f t="shared" si="106"/>
        <v>#N/A</v>
      </c>
    </row>
    <row r="269" spans="1:33" ht="20.100000000000001" customHeight="1">
      <c r="A269" s="795" t="s">
        <v>264</v>
      </c>
      <c r="B269" s="795" t="s">
        <v>265</v>
      </c>
      <c r="C269" s="50"/>
      <c r="D269" s="123" t="s">
        <v>266</v>
      </c>
      <c r="E269" s="204" t="s">
        <v>265</v>
      </c>
      <c r="F269" s="47">
        <v>100</v>
      </c>
      <c r="G269" s="48"/>
      <c r="H269" s="48"/>
      <c r="I269" s="785" t="e">
        <f>+VLOOKUP(A269,Sheet2!$B$3:$C$189,2,0)</f>
        <v>#N/A</v>
      </c>
      <c r="J269" s="91">
        <f>+IF(SUM(K269:L269)&lt;&gt;$N$3,ROUND(IFERROR(VLOOKUP(D269,FCSTSDV!$C$2:$C$285,2,0),0)/ok!F269+0,0),0)</f>
        <v>0</v>
      </c>
      <c r="K269" s="99">
        <f t="array" ref="K269">+IFERROR(ROUND(INDEX(FCSTSDV!$D$2:$N$674,MATCH(ok!$D269,FCSTSDV!$C$2:$C$674,0),MATCH(ok!K$3,FCSTSDV!$D$1:$N$1,0))/ok!$F269,1),0)</f>
        <v>0</v>
      </c>
      <c r="L269" s="99">
        <f t="array" ref="L269">+IFERROR(ROUND(INDEX(FCSTSDV!$D$2:$N$674,MATCH(ok!$D269,FCSTSDV!$C$2:$C$674,0),MATCH(ok!L$3,FCSTSDV!$D$1:$N$1,0))/ok!$F269,1),0)</f>
        <v>0</v>
      </c>
      <c r="M269" s="99">
        <f t="array" ref="M269">+IFERROR(ROUND(INDEX(FCSTSDV!$D$2:$N$674,MATCH(ok!$D269,FCSTSDV!$C$2:$C$674,0),MATCH(ok!M$3,FCSTSDV!$D$1:$N$1,0))/ok!$F269,1),0)</f>
        <v>0</v>
      </c>
      <c r="N269" s="99">
        <f t="array" ref="N269">+IFERROR(ROUND(INDEX(FCSTSDV!$D$2:$N$674,MATCH(ok!$D269,FCSTSDV!$C$2:$C$674,0),MATCH(ok!N$3,FCSTSDV!$D$1:$N$1,0))/ok!$F269,1),0)</f>
        <v>0</v>
      </c>
      <c r="O269" s="99">
        <f t="array" ref="O269">+IFERROR(ROUND(INDEX(FCSTSDV!$D$2:$N$674,MATCH(ok!$D269,FCSTSDV!$C$2:$C$674,0),MATCH(ok!O$3,FCSTSDV!$D$1:$N$1,0))/ok!$F269,1),0)</f>
        <v>0</v>
      </c>
      <c r="P269" s="99">
        <f t="array" ref="P269">+IFERROR(ROUND(INDEX(FCSTSDV!$D$2:$N$674,MATCH(ok!$D269,FCSTSDV!$C$2:$C$674,0),MATCH(ok!P$3,FCSTSDV!$D$1:$N$1,0))/ok!$F269,1),0)</f>
        <v>0</v>
      </c>
      <c r="Q269" s="99">
        <f t="array" ref="Q269">+IFERROR(ROUND(INDEX(FCSTSDV!$D$2:$N$674,MATCH(ok!$D269,FCSTSDV!$C$2:$C$674,0),MATCH(ok!Q$3,FCSTSDV!$D$1:$N$1,0))/ok!$F269,1),0)</f>
        <v>0</v>
      </c>
      <c r="R269" s="99">
        <f t="array" ref="R269">+IFERROR(ROUND(INDEX(FCSTSDV!$D$2:$N$674,MATCH(ok!$D269,FCSTSDV!$C$2:$C$674,0),MATCH(ok!R$3,FCSTSDV!$D$1:$N$1,0))/ok!$F269,1),0)</f>
        <v>0</v>
      </c>
      <c r="S269" s="99">
        <f t="array" ref="S269">+IFERROR(ROUND(INDEX(FCSTSDV!$D$2:$N$674,MATCH(ok!$D269,FCSTSDV!$C$2:$C$674,0),MATCH(ok!S$3,FCSTSDV!$D$1:$N$1,0))/ok!$F269,1),0)</f>
        <v>0</v>
      </c>
      <c r="T269" s="99">
        <f t="array" ref="T269">+IFERROR(ROUND(INDEX(FCSTSDV!$D$2:$N$674,MATCH(ok!$D269,FCSTSDV!$C$2:$C$674,0),MATCH(ok!T$3,FCSTSDV!$D$1:$N$1,0))/ok!$F269,1),0)</f>
        <v>0</v>
      </c>
      <c r="U269" s="99">
        <f t="array" ref="U269">+IFERROR(ROUND(INDEX(FCSTSDV!$D$2:$N$674,MATCH(ok!$D269,FCSTSDV!$C$2:$C$674,0),MATCH(ok!U$3,FCSTSDV!$D$1:$N$1,0))/ok!$F269,1),0)</f>
        <v>0</v>
      </c>
      <c r="V269" s="99">
        <f t="array" ref="V269">+IFERROR(ROUND(INDEX(FCSTSDV!$D$2:$N$674,MATCH(ok!$D269,FCSTSDV!$C$2:$C$674,0),MATCH(ok!V$3,FCSTSDV!$D$1:$N$1,0))/ok!$F269,1),0)</f>
        <v>0</v>
      </c>
      <c r="W269" s="99">
        <f t="array" ref="W269">+IFERROR(ROUND(INDEX(FCSTSDV!$D$2:$N$674,MATCH(ok!$D269,FCSTSDV!$C$2:$C$674,0),MATCH(ok!W$3,FCSTSDV!$D$1:$N$1,0))/ok!$F269,1),0)</f>
        <v>0</v>
      </c>
      <c r="X269" s="99">
        <f t="array" ref="X269">+IFERROR(ROUND(INDEX(FCSTSDV!$D$2:$N$674,MATCH(ok!$D269,FCSTSDV!$C$2:$C$674,0),MATCH(ok!X$3,FCSTSDV!$D$1:$N$1,0))/ok!$F269,1),0)</f>
        <v>0</v>
      </c>
      <c r="Y269" s="99">
        <f t="array" ref="Y269">+IFERROR(ROUND(INDEX(FCSTSDV!$D$2:$N$674,MATCH(ok!$D269,FCSTSDV!$C$2:$C$674,0),MATCH(ok!Y$3,FCSTSDV!$D$1:$N$1,0))/ok!$F269,1),0)</f>
        <v>0</v>
      </c>
      <c r="Z269" s="99">
        <f t="array" ref="Z269">+IFERROR(ROUND(INDEX(FCSTSDV!$D$2:$N$674,MATCH(ok!$D269,FCSTSDV!$C$2:$C$674,0),MATCH(ok!Z$3,FCSTSDV!$D$1:$N$1,0))/ok!$F269,1),0)</f>
        <v>0</v>
      </c>
      <c r="AA269" s="99">
        <f t="array" ref="AA269">+IFERROR(ROUND(INDEX(FCSTSDV!$D$2:$N$674,MATCH(ok!$D269,FCSTSDV!$C$2:$C$674,0),MATCH(ok!AA$3,FCSTSDV!$D$1:$N$1,0))/ok!$F269,1),0)</f>
        <v>0</v>
      </c>
      <c r="AB269" s="99">
        <f t="array" ref="AB269">+IFERROR(ROUND(INDEX(FCSTSDV!$D$2:$N$674,MATCH(ok!$D269,FCSTSDV!$C$2:$C$674,0),MATCH(ok!AB$3,FCSTSDV!$D$1:$N$1,0))/ok!$F269,1),0)</f>
        <v>0</v>
      </c>
      <c r="AC269" s="99">
        <f t="array" ref="AC269">+IFERROR(ROUND(INDEX(FCSTSDV!$D$2:$N$674,MATCH(ok!$D269,FCSTSDV!$C$2:$C$674,0),MATCH(ok!AC$3,FCSTSDV!$D$1:$N$1,0))/ok!$F269,1),0)</f>
        <v>0</v>
      </c>
      <c r="AD269" s="99">
        <f t="array" ref="AD269">+IFERROR(ROUND(INDEX(FCSTSDV!$D$2:$N$674,MATCH(ok!$D269,FCSTSDV!$C$2:$C$674,0),MATCH(ok!AD$3,FCSTSDV!$D$1:$N$1,0))/ok!$F269,1),0)</f>
        <v>0</v>
      </c>
      <c r="AE269" s="99">
        <f t="array" ref="AE269">+IFERROR(ROUND(INDEX(FCSTSDV!$D$2:$N$674,MATCH(ok!$D269,FCSTSDV!$C$2:$C$674,0),MATCH(ok!AE$3,FCSTSDV!$D$1:$N$1,0))/ok!$F269,1),0)</f>
        <v>0</v>
      </c>
      <c r="AF269" s="99">
        <f t="array" ref="AF269">+IFERROR(ROUND(INDEX(FCSTSDV!$D$2:$N$674,MATCH(ok!$D269,FCSTSDV!$C$2:$C$674,0),MATCH(ok!AF$3,FCSTSDV!$D$1:$N$1,0))/ok!$F269,1),0)</f>
        <v>0</v>
      </c>
      <c r="AG269" s="99">
        <f t="array" ref="AG269">+IFERROR(ROUND(INDEX(FCSTSDV!$D$2:$N$674,MATCH(ok!$D269,FCSTSDV!$C$2:$C$674,0),MATCH(ok!AG$3,FCSTSDV!$D$1:$N$1,0))/ok!$F269,1),0)</f>
        <v>0</v>
      </c>
    </row>
    <row r="270" spans="1:33" ht="20.100000000000001" customHeight="1">
      <c r="A270" s="792"/>
      <c r="B270" s="792"/>
      <c r="C270" s="60"/>
      <c r="D270" s="52" t="s">
        <v>153</v>
      </c>
      <c r="E270" s="205" t="str">
        <f>+E269</f>
        <v>163*118*0.5T</v>
      </c>
      <c r="F270" s="53" t="s">
        <v>43</v>
      </c>
      <c r="G270" s="54"/>
      <c r="H270" s="54"/>
      <c r="I270" s="782"/>
      <c r="J270" s="79">
        <f>+J269</f>
        <v>0</v>
      </c>
      <c r="K270" s="90" t="e">
        <f t="shared" ref="K270:W270" si="107">+$I269+$J270-K269</f>
        <v>#N/A</v>
      </c>
      <c r="L270" s="90" t="e">
        <f t="shared" si="107"/>
        <v>#N/A</v>
      </c>
      <c r="M270" s="90" t="e">
        <f t="shared" si="107"/>
        <v>#N/A</v>
      </c>
      <c r="N270" s="90" t="e">
        <f t="shared" si="107"/>
        <v>#N/A</v>
      </c>
      <c r="O270" s="90" t="e">
        <f t="shared" si="107"/>
        <v>#N/A</v>
      </c>
      <c r="P270" s="90" t="e">
        <f t="shared" si="107"/>
        <v>#N/A</v>
      </c>
      <c r="Q270" s="90" t="e">
        <f t="shared" si="107"/>
        <v>#N/A</v>
      </c>
      <c r="R270" s="90" t="e">
        <f t="shared" si="107"/>
        <v>#N/A</v>
      </c>
      <c r="S270" s="90" t="e">
        <f t="shared" si="107"/>
        <v>#N/A</v>
      </c>
      <c r="T270" s="90" t="e">
        <f t="shared" si="107"/>
        <v>#N/A</v>
      </c>
      <c r="U270" s="90" t="e">
        <f t="shared" si="107"/>
        <v>#N/A</v>
      </c>
      <c r="V270" s="90" t="e">
        <f t="shared" si="107"/>
        <v>#N/A</v>
      </c>
      <c r="W270" s="90" t="e">
        <f t="shared" si="107"/>
        <v>#N/A</v>
      </c>
      <c r="X270" s="90" t="e">
        <f t="shared" ref="X270:AG270" si="108">+W270-X269</f>
        <v>#N/A</v>
      </c>
      <c r="Y270" s="90" t="e">
        <f t="shared" si="108"/>
        <v>#N/A</v>
      </c>
      <c r="Z270" s="90" t="e">
        <f t="shared" si="108"/>
        <v>#N/A</v>
      </c>
      <c r="AA270" s="90" t="e">
        <f t="shared" si="108"/>
        <v>#N/A</v>
      </c>
      <c r="AB270" s="90" t="e">
        <f t="shared" si="108"/>
        <v>#N/A</v>
      </c>
      <c r="AC270" s="90" t="e">
        <f t="shared" si="108"/>
        <v>#N/A</v>
      </c>
      <c r="AD270" s="90" t="e">
        <f t="shared" si="108"/>
        <v>#N/A</v>
      </c>
      <c r="AE270" s="90" t="e">
        <f t="shared" si="108"/>
        <v>#N/A</v>
      </c>
      <c r="AF270" s="90" t="e">
        <f t="shared" si="108"/>
        <v>#N/A</v>
      </c>
      <c r="AG270" s="90" t="e">
        <f t="shared" si="108"/>
        <v>#N/A</v>
      </c>
    </row>
    <row r="271" spans="1:33" ht="20.100000000000001" customHeight="1">
      <c r="A271" s="791" t="s">
        <v>267</v>
      </c>
      <c r="B271" s="791" t="s">
        <v>268</v>
      </c>
      <c r="C271" s="50"/>
      <c r="D271" s="123" t="s">
        <v>266</v>
      </c>
      <c r="E271" s="204" t="s">
        <v>268</v>
      </c>
      <c r="F271" s="47">
        <v>100</v>
      </c>
      <c r="G271" s="45"/>
      <c r="H271" s="45"/>
      <c r="I271" s="781" t="e">
        <f>+VLOOKUP(A271,Sheet2!$B$3:$C$189,2,0)</f>
        <v>#N/A</v>
      </c>
      <c r="J271" s="81">
        <f>+IF(SUM(K271:L271)&lt;&gt;$N$3,ROUND(IFERROR(VLOOKUP(D271,FCSTSDV!$C$2:$C$285,2,0),0)/ok!F271+0,0),0)</f>
        <v>0</v>
      </c>
      <c r="K271" s="99">
        <f t="array" ref="K271">+IFERROR(ROUND(INDEX(FCSTSDV!$D$2:$N$674,MATCH(ok!$D271,FCSTSDV!$C$2:$C$674,0),MATCH(ok!K$3,FCSTSDV!$D$1:$N$1,0))/ok!$F271,1),0)</f>
        <v>0</v>
      </c>
      <c r="L271" s="99">
        <f t="array" ref="L271">+IFERROR(ROUND(INDEX(FCSTSDV!$D$2:$N$674,MATCH(ok!$D271,FCSTSDV!$C$2:$C$674,0),MATCH(ok!L$3,FCSTSDV!$D$1:$N$1,0))/ok!$F271,1),0)</f>
        <v>0</v>
      </c>
      <c r="M271" s="99">
        <f t="array" ref="M271">+IFERROR(ROUND(INDEX(FCSTSDV!$D$2:$N$674,MATCH(ok!$D271,FCSTSDV!$C$2:$C$674,0),MATCH(ok!M$3,FCSTSDV!$D$1:$N$1,0))/ok!$F271,1),0)</f>
        <v>0</v>
      </c>
      <c r="N271" s="99">
        <f t="array" ref="N271">+IFERROR(ROUND(INDEX(FCSTSDV!$D$2:$N$674,MATCH(ok!$D271,FCSTSDV!$C$2:$C$674,0),MATCH(ok!N$3,FCSTSDV!$D$1:$N$1,0))/ok!$F271,1),0)</f>
        <v>0</v>
      </c>
      <c r="O271" s="99">
        <f t="array" ref="O271">+IFERROR(ROUND(INDEX(FCSTSDV!$D$2:$N$674,MATCH(ok!$D271,FCSTSDV!$C$2:$C$674,0),MATCH(ok!O$3,FCSTSDV!$D$1:$N$1,0))/ok!$F271,1),0)</f>
        <v>0</v>
      </c>
      <c r="P271" s="99">
        <f t="array" ref="P271">+IFERROR(ROUND(INDEX(FCSTSDV!$D$2:$N$674,MATCH(ok!$D271,FCSTSDV!$C$2:$C$674,0),MATCH(ok!P$3,FCSTSDV!$D$1:$N$1,0))/ok!$F271,1),0)</f>
        <v>0</v>
      </c>
      <c r="Q271" s="99">
        <f t="array" ref="Q271">+IFERROR(ROUND(INDEX(FCSTSDV!$D$2:$N$674,MATCH(ok!$D271,FCSTSDV!$C$2:$C$674,0),MATCH(ok!Q$3,FCSTSDV!$D$1:$N$1,0))/ok!$F271,1),0)</f>
        <v>0</v>
      </c>
      <c r="R271" s="99">
        <f t="array" ref="R271">+IFERROR(ROUND(INDEX(FCSTSDV!$D$2:$N$674,MATCH(ok!$D271,FCSTSDV!$C$2:$C$674,0),MATCH(ok!R$3,FCSTSDV!$D$1:$N$1,0))/ok!$F271,1),0)</f>
        <v>0</v>
      </c>
      <c r="S271" s="99">
        <f t="array" ref="S271">+IFERROR(ROUND(INDEX(FCSTSDV!$D$2:$N$674,MATCH(ok!$D271,FCSTSDV!$C$2:$C$674,0),MATCH(ok!S$3,FCSTSDV!$D$1:$N$1,0))/ok!$F271,1),0)</f>
        <v>0</v>
      </c>
      <c r="T271" s="99">
        <f t="array" ref="T271">+IFERROR(ROUND(INDEX(FCSTSDV!$D$2:$N$674,MATCH(ok!$D271,FCSTSDV!$C$2:$C$674,0),MATCH(ok!T$3,FCSTSDV!$D$1:$N$1,0))/ok!$F271,1),0)</f>
        <v>0</v>
      </c>
      <c r="U271" s="99">
        <f t="array" ref="U271">+IFERROR(ROUND(INDEX(FCSTSDV!$D$2:$N$674,MATCH(ok!$D271,FCSTSDV!$C$2:$C$674,0),MATCH(ok!U$3,FCSTSDV!$D$1:$N$1,0))/ok!$F271,1),0)</f>
        <v>0</v>
      </c>
      <c r="V271" s="99">
        <f t="array" ref="V271">+IFERROR(ROUND(INDEX(FCSTSDV!$D$2:$N$674,MATCH(ok!$D271,FCSTSDV!$C$2:$C$674,0),MATCH(ok!V$3,FCSTSDV!$D$1:$N$1,0))/ok!$F271,1),0)</f>
        <v>0</v>
      </c>
      <c r="W271" s="99">
        <f t="array" ref="W271">+IFERROR(ROUND(INDEX(FCSTSDV!$D$2:$N$674,MATCH(ok!$D271,FCSTSDV!$C$2:$C$674,0),MATCH(ok!W$3,FCSTSDV!$D$1:$N$1,0))/ok!$F271,1),0)</f>
        <v>0</v>
      </c>
      <c r="X271" s="99">
        <f t="array" ref="X271">+IFERROR(ROUND(INDEX(FCSTSDV!$D$2:$N$674,MATCH(ok!$D271,FCSTSDV!$C$2:$C$674,0),MATCH(ok!X$3,FCSTSDV!$D$1:$N$1,0))/ok!$F271,1),0)</f>
        <v>0</v>
      </c>
      <c r="Y271" s="99">
        <f t="array" ref="Y271">+IFERROR(ROUND(INDEX(FCSTSDV!$D$2:$N$674,MATCH(ok!$D271,FCSTSDV!$C$2:$C$674,0),MATCH(ok!Y$3,FCSTSDV!$D$1:$N$1,0))/ok!$F271,1),0)</f>
        <v>0</v>
      </c>
      <c r="Z271" s="99">
        <f t="array" ref="Z271">+IFERROR(ROUND(INDEX(FCSTSDV!$D$2:$N$674,MATCH(ok!$D271,FCSTSDV!$C$2:$C$674,0),MATCH(ok!Z$3,FCSTSDV!$D$1:$N$1,0))/ok!$F271,1),0)</f>
        <v>0</v>
      </c>
      <c r="AA271" s="99">
        <f t="array" ref="AA271">+IFERROR(ROUND(INDEX(FCSTSDV!$D$2:$N$674,MATCH(ok!$D271,FCSTSDV!$C$2:$C$674,0),MATCH(ok!AA$3,FCSTSDV!$D$1:$N$1,0))/ok!$F271,1),0)</f>
        <v>0</v>
      </c>
      <c r="AB271" s="99">
        <f t="array" ref="AB271">+IFERROR(ROUND(INDEX(FCSTSDV!$D$2:$N$674,MATCH(ok!$D271,FCSTSDV!$C$2:$C$674,0),MATCH(ok!AB$3,FCSTSDV!$D$1:$N$1,0))/ok!$F271,1),0)</f>
        <v>0</v>
      </c>
      <c r="AC271" s="99">
        <f t="array" ref="AC271">+IFERROR(ROUND(INDEX(FCSTSDV!$D$2:$N$674,MATCH(ok!$D271,FCSTSDV!$C$2:$C$674,0),MATCH(ok!AC$3,FCSTSDV!$D$1:$N$1,0))/ok!$F271,1),0)</f>
        <v>0</v>
      </c>
      <c r="AD271" s="99">
        <f t="array" ref="AD271">+IFERROR(ROUND(INDEX(FCSTSDV!$D$2:$N$674,MATCH(ok!$D271,FCSTSDV!$C$2:$C$674,0),MATCH(ok!AD$3,FCSTSDV!$D$1:$N$1,0))/ok!$F271,1),0)</f>
        <v>0</v>
      </c>
      <c r="AE271" s="99">
        <f t="array" ref="AE271">+IFERROR(ROUND(INDEX(FCSTSDV!$D$2:$N$674,MATCH(ok!$D271,FCSTSDV!$C$2:$C$674,0),MATCH(ok!AE$3,FCSTSDV!$D$1:$N$1,0))/ok!$F271,1),0)</f>
        <v>0</v>
      </c>
      <c r="AF271" s="99">
        <f t="array" ref="AF271">+IFERROR(ROUND(INDEX(FCSTSDV!$D$2:$N$674,MATCH(ok!$D271,FCSTSDV!$C$2:$C$674,0),MATCH(ok!AF$3,FCSTSDV!$D$1:$N$1,0))/ok!$F271,1),0)</f>
        <v>0</v>
      </c>
      <c r="AG271" s="99">
        <f t="array" ref="AG271">+IFERROR(ROUND(INDEX(FCSTSDV!$D$2:$N$674,MATCH(ok!$D271,FCSTSDV!$C$2:$C$674,0),MATCH(ok!AG$3,FCSTSDV!$D$1:$N$1,0))/ok!$F271,1),0)</f>
        <v>0</v>
      </c>
    </row>
    <row r="272" spans="1:33" ht="20.100000000000001" customHeight="1">
      <c r="A272" s="792"/>
      <c r="B272" s="792"/>
      <c r="C272" s="127"/>
      <c r="D272" s="128" t="s">
        <v>153</v>
      </c>
      <c r="E272" s="204" t="str">
        <f>+E271</f>
        <v>161*117*0.8T</v>
      </c>
      <c r="F272" s="129" t="s">
        <v>43</v>
      </c>
      <c r="G272" s="54"/>
      <c r="H272" s="54"/>
      <c r="I272" s="782"/>
      <c r="J272" s="79">
        <f>+J271</f>
        <v>0</v>
      </c>
      <c r="K272" s="90" t="e">
        <f t="shared" ref="K272:W272" si="109">+$I271+$J272-K271</f>
        <v>#N/A</v>
      </c>
      <c r="L272" s="90" t="e">
        <f t="shared" si="109"/>
        <v>#N/A</v>
      </c>
      <c r="M272" s="90" t="e">
        <f t="shared" si="109"/>
        <v>#N/A</v>
      </c>
      <c r="N272" s="90" t="e">
        <f t="shared" si="109"/>
        <v>#N/A</v>
      </c>
      <c r="O272" s="90" t="e">
        <f t="shared" si="109"/>
        <v>#N/A</v>
      </c>
      <c r="P272" s="90" t="e">
        <f t="shared" si="109"/>
        <v>#N/A</v>
      </c>
      <c r="Q272" s="90" t="e">
        <f t="shared" si="109"/>
        <v>#N/A</v>
      </c>
      <c r="R272" s="90" t="e">
        <f t="shared" si="109"/>
        <v>#N/A</v>
      </c>
      <c r="S272" s="90" t="e">
        <f t="shared" si="109"/>
        <v>#N/A</v>
      </c>
      <c r="T272" s="90" t="e">
        <f t="shared" si="109"/>
        <v>#N/A</v>
      </c>
      <c r="U272" s="90" t="e">
        <f t="shared" si="109"/>
        <v>#N/A</v>
      </c>
      <c r="V272" s="90" t="e">
        <f t="shared" si="109"/>
        <v>#N/A</v>
      </c>
      <c r="W272" s="90" t="e">
        <f t="shared" si="109"/>
        <v>#N/A</v>
      </c>
      <c r="X272" s="90" t="e">
        <f t="shared" ref="X272:AG272" si="110">+W272-X271</f>
        <v>#N/A</v>
      </c>
      <c r="Y272" s="90" t="e">
        <f t="shared" si="110"/>
        <v>#N/A</v>
      </c>
      <c r="Z272" s="90" t="e">
        <f t="shared" si="110"/>
        <v>#N/A</v>
      </c>
      <c r="AA272" s="90" t="e">
        <f t="shared" si="110"/>
        <v>#N/A</v>
      </c>
      <c r="AB272" s="90" t="e">
        <f t="shared" si="110"/>
        <v>#N/A</v>
      </c>
      <c r="AC272" s="90" t="e">
        <f t="shared" si="110"/>
        <v>#N/A</v>
      </c>
      <c r="AD272" s="90" t="e">
        <f t="shared" si="110"/>
        <v>#N/A</v>
      </c>
      <c r="AE272" s="90" t="e">
        <f t="shared" si="110"/>
        <v>#N/A</v>
      </c>
      <c r="AF272" s="90" t="e">
        <f t="shared" si="110"/>
        <v>#N/A</v>
      </c>
      <c r="AG272" s="90" t="e">
        <f t="shared" si="110"/>
        <v>#N/A</v>
      </c>
    </row>
    <row r="273" spans="1:33" ht="20.100000000000001" customHeight="1">
      <c r="A273" s="791" t="s">
        <v>269</v>
      </c>
      <c r="B273" s="791"/>
      <c r="C273" s="63"/>
      <c r="D273" s="73" t="s">
        <v>270</v>
      </c>
      <c r="E273" s="203" t="str">
        <f>+E272</f>
        <v>161*117*0.8T</v>
      </c>
      <c r="F273" s="44">
        <v>100</v>
      </c>
      <c r="G273" s="45"/>
      <c r="H273" s="45"/>
      <c r="I273" s="781" t="e">
        <f>+VLOOKUP(A273,Sheet2!$B$3:$C$189,2,0)</f>
        <v>#N/A</v>
      </c>
      <c r="J273" s="81">
        <f>+IF(SUM(K273:L273)&lt;&gt;$N$3,ROUND(IFERROR(VLOOKUP(D273,FCSTSDV!$C$2:$C$285,2,0),0)/ok!F273+0,0),0)</f>
        <v>0</v>
      </c>
      <c r="K273" s="99">
        <f t="array" ref="K273">+IFERROR(ROUND(INDEX(FCSTSDV!$D$2:$N$674,MATCH(ok!$D273,FCSTSDV!$C$2:$C$674,0),MATCH(ok!K$3,FCSTSDV!$D$1:$N$1,0))/ok!$F273,1),0)</f>
        <v>0</v>
      </c>
      <c r="L273" s="99">
        <f t="array" ref="L273">+IFERROR(ROUND(INDEX(FCSTSDV!$D$2:$N$674,MATCH(ok!$D273,FCSTSDV!$C$2:$C$674,0),MATCH(ok!L$3,FCSTSDV!$D$1:$N$1,0))/ok!$F273,1),0)</f>
        <v>0</v>
      </c>
      <c r="M273" s="99">
        <f t="array" ref="M273">+IFERROR(ROUND(INDEX(FCSTSDV!$D$2:$N$674,MATCH(ok!$D273,FCSTSDV!$C$2:$C$674,0),MATCH(ok!M$3,FCSTSDV!$D$1:$N$1,0))/ok!$F273,1),0)</f>
        <v>0</v>
      </c>
      <c r="N273" s="99">
        <f t="array" ref="N273">+IFERROR(ROUND(INDEX(FCSTSDV!$D$2:$N$674,MATCH(ok!$D273,FCSTSDV!$C$2:$C$674,0),MATCH(ok!N$3,FCSTSDV!$D$1:$N$1,0))/ok!$F273,1),0)</f>
        <v>0</v>
      </c>
      <c r="O273" s="99">
        <f t="array" ref="O273">+IFERROR(ROUND(INDEX(FCSTSDV!$D$2:$N$674,MATCH(ok!$D273,FCSTSDV!$C$2:$C$674,0),MATCH(ok!O$3,FCSTSDV!$D$1:$N$1,0))/ok!$F273,1),0)</f>
        <v>0</v>
      </c>
      <c r="P273" s="99">
        <f t="array" ref="P273">+IFERROR(ROUND(INDEX(FCSTSDV!$D$2:$N$674,MATCH(ok!$D273,FCSTSDV!$C$2:$C$674,0),MATCH(ok!P$3,FCSTSDV!$D$1:$N$1,0))/ok!$F273,1),0)</f>
        <v>0</v>
      </c>
      <c r="Q273" s="99">
        <f t="array" ref="Q273">+IFERROR(ROUND(INDEX(FCSTSDV!$D$2:$N$674,MATCH(ok!$D273,FCSTSDV!$C$2:$C$674,0),MATCH(ok!Q$3,FCSTSDV!$D$1:$N$1,0))/ok!$F273,1),0)</f>
        <v>0</v>
      </c>
      <c r="R273" s="99">
        <f t="array" ref="R273">+IFERROR(ROUND(INDEX(FCSTSDV!$D$2:$N$674,MATCH(ok!$D273,FCSTSDV!$C$2:$C$674,0),MATCH(ok!R$3,FCSTSDV!$D$1:$N$1,0))/ok!$F273,1),0)</f>
        <v>0</v>
      </c>
      <c r="S273" s="99">
        <f t="array" ref="S273">+IFERROR(ROUND(INDEX(FCSTSDV!$D$2:$N$674,MATCH(ok!$D273,FCSTSDV!$C$2:$C$674,0),MATCH(ok!S$3,FCSTSDV!$D$1:$N$1,0))/ok!$F273,1),0)</f>
        <v>0</v>
      </c>
      <c r="T273" s="99">
        <f t="array" ref="T273">+IFERROR(ROUND(INDEX(FCSTSDV!$D$2:$N$674,MATCH(ok!$D273,FCSTSDV!$C$2:$C$674,0),MATCH(ok!T$3,FCSTSDV!$D$1:$N$1,0))/ok!$F273,1),0)</f>
        <v>0</v>
      </c>
      <c r="U273" s="99">
        <f t="array" ref="U273">+IFERROR(ROUND(INDEX(FCSTSDV!$D$2:$N$674,MATCH(ok!$D273,FCSTSDV!$C$2:$C$674,0),MATCH(ok!U$3,FCSTSDV!$D$1:$N$1,0))/ok!$F273,1),0)</f>
        <v>0</v>
      </c>
      <c r="V273" s="99">
        <f t="array" ref="V273">+IFERROR(ROUND(INDEX(FCSTSDV!$D$2:$N$674,MATCH(ok!$D273,FCSTSDV!$C$2:$C$674,0),MATCH(ok!V$3,FCSTSDV!$D$1:$N$1,0))/ok!$F273,1),0)</f>
        <v>0</v>
      </c>
      <c r="W273" s="99">
        <f t="array" ref="W273">+IFERROR(ROUND(INDEX(FCSTSDV!$D$2:$N$674,MATCH(ok!$D273,FCSTSDV!$C$2:$C$674,0),MATCH(ok!W$3,FCSTSDV!$D$1:$N$1,0))/ok!$F273,1),0)</f>
        <v>0</v>
      </c>
      <c r="X273" s="99">
        <f t="array" ref="X273">+IFERROR(ROUND(INDEX(FCSTSDV!$D$2:$N$674,MATCH(ok!$D273,FCSTSDV!$C$2:$C$674,0),MATCH(ok!X$3,FCSTSDV!$D$1:$N$1,0))/ok!$F273,1),0)</f>
        <v>0</v>
      </c>
      <c r="Y273" s="99">
        <f t="array" ref="Y273">+IFERROR(ROUND(INDEX(FCSTSDV!$D$2:$N$674,MATCH(ok!$D273,FCSTSDV!$C$2:$C$674,0),MATCH(ok!Y$3,FCSTSDV!$D$1:$N$1,0))/ok!$F273,1),0)</f>
        <v>0</v>
      </c>
      <c r="Z273" s="99">
        <f t="array" ref="Z273">+IFERROR(ROUND(INDEX(FCSTSDV!$D$2:$N$674,MATCH(ok!$D273,FCSTSDV!$C$2:$C$674,0),MATCH(ok!Z$3,FCSTSDV!$D$1:$N$1,0))/ok!$F273,1),0)</f>
        <v>0</v>
      </c>
      <c r="AA273" s="99">
        <f t="array" ref="AA273">+IFERROR(ROUND(INDEX(FCSTSDV!$D$2:$N$674,MATCH(ok!$D273,FCSTSDV!$C$2:$C$674,0),MATCH(ok!AA$3,FCSTSDV!$D$1:$N$1,0))/ok!$F273,1),0)</f>
        <v>0</v>
      </c>
      <c r="AB273" s="99">
        <f t="array" ref="AB273">+IFERROR(ROUND(INDEX(FCSTSDV!$D$2:$N$674,MATCH(ok!$D273,FCSTSDV!$C$2:$C$674,0),MATCH(ok!AB$3,FCSTSDV!$D$1:$N$1,0))/ok!$F273,1),0)</f>
        <v>0</v>
      </c>
      <c r="AC273" s="99">
        <f t="array" ref="AC273">+IFERROR(ROUND(INDEX(FCSTSDV!$D$2:$N$674,MATCH(ok!$D273,FCSTSDV!$C$2:$C$674,0),MATCH(ok!AC$3,FCSTSDV!$D$1:$N$1,0))/ok!$F273,1),0)</f>
        <v>0</v>
      </c>
      <c r="AD273" s="99">
        <f t="array" ref="AD273">+IFERROR(ROUND(INDEX(FCSTSDV!$D$2:$N$674,MATCH(ok!$D273,FCSTSDV!$C$2:$C$674,0),MATCH(ok!AD$3,FCSTSDV!$D$1:$N$1,0))/ok!$F273,1),0)</f>
        <v>0</v>
      </c>
      <c r="AE273" s="99">
        <f t="array" ref="AE273">+IFERROR(ROUND(INDEX(FCSTSDV!$D$2:$N$674,MATCH(ok!$D273,FCSTSDV!$C$2:$C$674,0),MATCH(ok!AE$3,FCSTSDV!$D$1:$N$1,0))/ok!$F273,1),0)</f>
        <v>0</v>
      </c>
      <c r="AF273" s="99">
        <f t="array" ref="AF273">+IFERROR(ROUND(INDEX(FCSTSDV!$D$2:$N$674,MATCH(ok!$D273,FCSTSDV!$C$2:$C$674,0),MATCH(ok!AF$3,FCSTSDV!$D$1:$N$1,0))/ok!$F273,1),0)</f>
        <v>0</v>
      </c>
      <c r="AG273" s="99">
        <f t="array" ref="AG273">+IFERROR(ROUND(INDEX(FCSTSDV!$D$2:$N$674,MATCH(ok!$D273,FCSTSDV!$C$2:$C$674,0),MATCH(ok!AG$3,FCSTSDV!$D$1:$N$1,0))/ok!$F273,1),0)</f>
        <v>0</v>
      </c>
    </row>
    <row r="274" spans="1:33" ht="20.100000000000001" customHeight="1">
      <c r="A274" s="792"/>
      <c r="B274" s="792"/>
      <c r="C274" s="127"/>
      <c r="D274" s="128" t="s">
        <v>153</v>
      </c>
      <c r="E274" s="204" t="str">
        <f>+E273</f>
        <v>161*117*0.8T</v>
      </c>
      <c r="F274" s="129" t="s">
        <v>43</v>
      </c>
      <c r="G274" s="54"/>
      <c r="H274" s="54"/>
      <c r="I274" s="782"/>
      <c r="J274" s="79">
        <f>+J273</f>
        <v>0</v>
      </c>
      <c r="K274" s="90" t="e">
        <f t="shared" ref="K274:W274" si="111">+$I273+$J274-K273</f>
        <v>#N/A</v>
      </c>
      <c r="L274" s="90" t="e">
        <f t="shared" si="111"/>
        <v>#N/A</v>
      </c>
      <c r="M274" s="90" t="e">
        <f t="shared" si="111"/>
        <v>#N/A</v>
      </c>
      <c r="N274" s="90" t="e">
        <f t="shared" si="111"/>
        <v>#N/A</v>
      </c>
      <c r="O274" s="90" t="e">
        <f t="shared" si="111"/>
        <v>#N/A</v>
      </c>
      <c r="P274" s="90" t="e">
        <f t="shared" si="111"/>
        <v>#N/A</v>
      </c>
      <c r="Q274" s="90" t="e">
        <f t="shared" si="111"/>
        <v>#N/A</v>
      </c>
      <c r="R274" s="90" t="e">
        <f t="shared" si="111"/>
        <v>#N/A</v>
      </c>
      <c r="S274" s="90" t="e">
        <f t="shared" si="111"/>
        <v>#N/A</v>
      </c>
      <c r="T274" s="90" t="e">
        <f t="shared" si="111"/>
        <v>#N/A</v>
      </c>
      <c r="U274" s="90" t="e">
        <f t="shared" si="111"/>
        <v>#N/A</v>
      </c>
      <c r="V274" s="90" t="e">
        <f t="shared" si="111"/>
        <v>#N/A</v>
      </c>
      <c r="W274" s="90" t="e">
        <f t="shared" si="111"/>
        <v>#N/A</v>
      </c>
      <c r="X274" s="90" t="e">
        <f t="shared" ref="X274:AG274" si="112">+W274-X273</f>
        <v>#N/A</v>
      </c>
      <c r="Y274" s="90" t="e">
        <f t="shared" si="112"/>
        <v>#N/A</v>
      </c>
      <c r="Z274" s="90" t="e">
        <f t="shared" si="112"/>
        <v>#N/A</v>
      </c>
      <c r="AA274" s="90" t="e">
        <f t="shared" si="112"/>
        <v>#N/A</v>
      </c>
      <c r="AB274" s="90" t="e">
        <f t="shared" si="112"/>
        <v>#N/A</v>
      </c>
      <c r="AC274" s="90" t="e">
        <f t="shared" si="112"/>
        <v>#N/A</v>
      </c>
      <c r="AD274" s="90" t="e">
        <f t="shared" si="112"/>
        <v>#N/A</v>
      </c>
      <c r="AE274" s="90" t="e">
        <f t="shared" si="112"/>
        <v>#N/A</v>
      </c>
      <c r="AF274" s="90" t="e">
        <f t="shared" si="112"/>
        <v>#N/A</v>
      </c>
      <c r="AG274" s="90" t="e">
        <f t="shared" si="112"/>
        <v>#N/A</v>
      </c>
    </row>
    <row r="275" spans="1:33" ht="20.100000000000001" customHeight="1">
      <c r="A275" s="791" t="s">
        <v>271</v>
      </c>
      <c r="B275" s="791"/>
      <c r="C275" s="63"/>
      <c r="D275" s="73" t="s">
        <v>270</v>
      </c>
      <c r="E275" s="203" t="str">
        <f>+E274</f>
        <v>161*117*0.8T</v>
      </c>
      <c r="F275" s="44">
        <v>100</v>
      </c>
      <c r="G275" s="45"/>
      <c r="H275" s="45"/>
      <c r="I275" s="781" t="e">
        <f>+VLOOKUP(A275,Sheet2!$B$3:$C$189,2,0)</f>
        <v>#N/A</v>
      </c>
      <c r="J275" s="81">
        <f>+IF(SUM(K275:L275)&lt;&gt;$N$3,ROUND(IFERROR(VLOOKUP(D275,FCSTSDV!$C$2:$C$285,2,0),0)/ok!F275+0,0),0)</f>
        <v>0</v>
      </c>
      <c r="K275" s="99">
        <f t="array" ref="K275">+IFERROR(ROUND(INDEX(FCSTSDV!$D$2:$N$674,MATCH(ok!$D275,FCSTSDV!$C$2:$C$674,0),MATCH(ok!K$3,FCSTSDV!$D$1:$N$1,0))/ok!$F275,1),0)</f>
        <v>0</v>
      </c>
      <c r="L275" s="99">
        <f t="array" ref="L275">+IFERROR(ROUND(INDEX(FCSTSDV!$D$2:$N$674,MATCH(ok!$D275,FCSTSDV!$C$2:$C$674,0),MATCH(ok!L$3,FCSTSDV!$D$1:$N$1,0))/ok!$F275,1),0)</f>
        <v>0</v>
      </c>
      <c r="M275" s="99">
        <f t="array" ref="M275">+IFERROR(ROUND(INDEX(FCSTSDV!$D$2:$N$674,MATCH(ok!$D275,FCSTSDV!$C$2:$C$674,0),MATCH(ok!M$3,FCSTSDV!$D$1:$N$1,0))/ok!$F275,1),0)</f>
        <v>0</v>
      </c>
      <c r="N275" s="99">
        <f t="array" ref="N275">+IFERROR(ROUND(INDEX(FCSTSDV!$D$2:$N$674,MATCH(ok!$D275,FCSTSDV!$C$2:$C$674,0),MATCH(ok!N$3,FCSTSDV!$D$1:$N$1,0))/ok!$F275,1),0)</f>
        <v>0</v>
      </c>
      <c r="O275" s="99">
        <f t="array" ref="O275">+IFERROR(ROUND(INDEX(FCSTSDV!$D$2:$N$674,MATCH(ok!$D275,FCSTSDV!$C$2:$C$674,0),MATCH(ok!O$3,FCSTSDV!$D$1:$N$1,0))/ok!$F275,1),0)</f>
        <v>0</v>
      </c>
      <c r="P275" s="99">
        <f t="array" ref="P275">+IFERROR(ROUND(INDEX(FCSTSDV!$D$2:$N$674,MATCH(ok!$D275,FCSTSDV!$C$2:$C$674,0),MATCH(ok!P$3,FCSTSDV!$D$1:$N$1,0))/ok!$F275,1),0)</f>
        <v>0</v>
      </c>
      <c r="Q275" s="99">
        <f t="array" ref="Q275">+IFERROR(ROUND(INDEX(FCSTSDV!$D$2:$N$674,MATCH(ok!$D275,FCSTSDV!$C$2:$C$674,0),MATCH(ok!Q$3,FCSTSDV!$D$1:$N$1,0))/ok!$F275,1),0)</f>
        <v>0</v>
      </c>
      <c r="R275" s="99">
        <f t="array" ref="R275">+IFERROR(ROUND(INDEX(FCSTSDV!$D$2:$N$674,MATCH(ok!$D275,FCSTSDV!$C$2:$C$674,0),MATCH(ok!R$3,FCSTSDV!$D$1:$N$1,0))/ok!$F275,1),0)</f>
        <v>0</v>
      </c>
      <c r="S275" s="99">
        <f t="array" ref="S275">+IFERROR(ROUND(INDEX(FCSTSDV!$D$2:$N$674,MATCH(ok!$D275,FCSTSDV!$C$2:$C$674,0),MATCH(ok!S$3,FCSTSDV!$D$1:$N$1,0))/ok!$F275,1),0)</f>
        <v>0</v>
      </c>
      <c r="T275" s="99">
        <f t="array" ref="T275">+IFERROR(ROUND(INDEX(FCSTSDV!$D$2:$N$674,MATCH(ok!$D275,FCSTSDV!$C$2:$C$674,0),MATCH(ok!T$3,FCSTSDV!$D$1:$N$1,0))/ok!$F275,1),0)</f>
        <v>0</v>
      </c>
      <c r="U275" s="99">
        <f t="array" ref="U275">+IFERROR(ROUND(INDEX(FCSTSDV!$D$2:$N$674,MATCH(ok!$D275,FCSTSDV!$C$2:$C$674,0),MATCH(ok!U$3,FCSTSDV!$D$1:$N$1,0))/ok!$F275,1),0)</f>
        <v>0</v>
      </c>
      <c r="V275" s="99">
        <f t="array" ref="V275">+IFERROR(ROUND(INDEX(FCSTSDV!$D$2:$N$674,MATCH(ok!$D275,FCSTSDV!$C$2:$C$674,0),MATCH(ok!V$3,FCSTSDV!$D$1:$N$1,0))/ok!$F275,1),0)</f>
        <v>0</v>
      </c>
      <c r="W275" s="99">
        <f t="array" ref="W275">+IFERROR(ROUND(INDEX(FCSTSDV!$D$2:$N$674,MATCH(ok!$D275,FCSTSDV!$C$2:$C$674,0),MATCH(ok!W$3,FCSTSDV!$D$1:$N$1,0))/ok!$F275,1),0)</f>
        <v>0</v>
      </c>
      <c r="X275" s="99">
        <f t="array" ref="X275">+IFERROR(ROUND(INDEX(FCSTSDV!$D$2:$N$674,MATCH(ok!$D275,FCSTSDV!$C$2:$C$674,0),MATCH(ok!X$3,FCSTSDV!$D$1:$N$1,0))/ok!$F275,1),0)</f>
        <v>0</v>
      </c>
      <c r="Y275" s="99">
        <f t="array" ref="Y275">+IFERROR(ROUND(INDEX(FCSTSDV!$D$2:$N$674,MATCH(ok!$D275,FCSTSDV!$C$2:$C$674,0),MATCH(ok!Y$3,FCSTSDV!$D$1:$N$1,0))/ok!$F275,1),0)</f>
        <v>0</v>
      </c>
      <c r="Z275" s="99">
        <f t="array" ref="Z275">+IFERROR(ROUND(INDEX(FCSTSDV!$D$2:$N$674,MATCH(ok!$D275,FCSTSDV!$C$2:$C$674,0),MATCH(ok!Z$3,FCSTSDV!$D$1:$N$1,0))/ok!$F275,1),0)</f>
        <v>0</v>
      </c>
      <c r="AA275" s="99">
        <f t="array" ref="AA275">+IFERROR(ROUND(INDEX(FCSTSDV!$D$2:$N$674,MATCH(ok!$D275,FCSTSDV!$C$2:$C$674,0),MATCH(ok!AA$3,FCSTSDV!$D$1:$N$1,0))/ok!$F275,1),0)</f>
        <v>0</v>
      </c>
      <c r="AB275" s="99">
        <f t="array" ref="AB275">+IFERROR(ROUND(INDEX(FCSTSDV!$D$2:$N$674,MATCH(ok!$D275,FCSTSDV!$C$2:$C$674,0),MATCH(ok!AB$3,FCSTSDV!$D$1:$N$1,0))/ok!$F275,1),0)</f>
        <v>0</v>
      </c>
      <c r="AC275" s="99">
        <f t="array" ref="AC275">+IFERROR(ROUND(INDEX(FCSTSDV!$D$2:$N$674,MATCH(ok!$D275,FCSTSDV!$C$2:$C$674,0),MATCH(ok!AC$3,FCSTSDV!$D$1:$N$1,0))/ok!$F275,1),0)</f>
        <v>0</v>
      </c>
      <c r="AD275" s="99">
        <f t="array" ref="AD275">+IFERROR(ROUND(INDEX(FCSTSDV!$D$2:$N$674,MATCH(ok!$D275,FCSTSDV!$C$2:$C$674,0),MATCH(ok!AD$3,FCSTSDV!$D$1:$N$1,0))/ok!$F275,1),0)</f>
        <v>0</v>
      </c>
      <c r="AE275" s="99">
        <f t="array" ref="AE275">+IFERROR(ROUND(INDEX(FCSTSDV!$D$2:$N$674,MATCH(ok!$D275,FCSTSDV!$C$2:$C$674,0),MATCH(ok!AE$3,FCSTSDV!$D$1:$N$1,0))/ok!$F275,1),0)</f>
        <v>0</v>
      </c>
      <c r="AF275" s="99">
        <f t="array" ref="AF275">+IFERROR(ROUND(INDEX(FCSTSDV!$D$2:$N$674,MATCH(ok!$D275,FCSTSDV!$C$2:$C$674,0),MATCH(ok!AF$3,FCSTSDV!$D$1:$N$1,0))/ok!$F275,1),0)</f>
        <v>0</v>
      </c>
      <c r="AG275" s="99">
        <f t="array" ref="AG275">+IFERROR(ROUND(INDEX(FCSTSDV!$D$2:$N$674,MATCH(ok!$D275,FCSTSDV!$C$2:$C$674,0),MATCH(ok!AG$3,FCSTSDV!$D$1:$N$1,0))/ok!$F275,1),0)</f>
        <v>0</v>
      </c>
    </row>
    <row r="276" spans="1:33" ht="20.100000000000001" customHeight="1">
      <c r="A276" s="792"/>
      <c r="B276" s="792"/>
      <c r="C276" s="60"/>
      <c r="D276" s="52" t="s">
        <v>153</v>
      </c>
      <c r="E276" s="205" t="str">
        <f>+E275</f>
        <v>161*117*0.8T</v>
      </c>
      <c r="F276" s="53" t="s">
        <v>43</v>
      </c>
      <c r="G276" s="54"/>
      <c r="H276" s="54"/>
      <c r="I276" s="782"/>
      <c r="J276" s="79">
        <f>+J275</f>
        <v>0</v>
      </c>
      <c r="K276" s="90" t="e">
        <f t="shared" ref="K276:W276" si="113">+$I275+$J276-K275</f>
        <v>#N/A</v>
      </c>
      <c r="L276" s="90" t="e">
        <f t="shared" si="113"/>
        <v>#N/A</v>
      </c>
      <c r="M276" s="90" t="e">
        <f t="shared" si="113"/>
        <v>#N/A</v>
      </c>
      <c r="N276" s="90" t="e">
        <f t="shared" si="113"/>
        <v>#N/A</v>
      </c>
      <c r="O276" s="90" t="e">
        <f t="shared" si="113"/>
        <v>#N/A</v>
      </c>
      <c r="P276" s="90" t="e">
        <f t="shared" si="113"/>
        <v>#N/A</v>
      </c>
      <c r="Q276" s="90" t="e">
        <f t="shared" si="113"/>
        <v>#N/A</v>
      </c>
      <c r="R276" s="90" t="e">
        <f t="shared" si="113"/>
        <v>#N/A</v>
      </c>
      <c r="S276" s="90" t="e">
        <f t="shared" si="113"/>
        <v>#N/A</v>
      </c>
      <c r="T276" s="90" t="e">
        <f t="shared" si="113"/>
        <v>#N/A</v>
      </c>
      <c r="U276" s="90" t="e">
        <f t="shared" si="113"/>
        <v>#N/A</v>
      </c>
      <c r="V276" s="90" t="e">
        <f t="shared" si="113"/>
        <v>#N/A</v>
      </c>
      <c r="W276" s="90" t="e">
        <f t="shared" si="113"/>
        <v>#N/A</v>
      </c>
      <c r="X276" s="90" t="e">
        <f t="shared" ref="X276:AG276" si="114">+W276-X275</f>
        <v>#N/A</v>
      </c>
      <c r="Y276" s="90" t="e">
        <f t="shared" si="114"/>
        <v>#N/A</v>
      </c>
      <c r="Z276" s="90" t="e">
        <f t="shared" si="114"/>
        <v>#N/A</v>
      </c>
      <c r="AA276" s="90" t="e">
        <f t="shared" si="114"/>
        <v>#N/A</v>
      </c>
      <c r="AB276" s="90" t="e">
        <f t="shared" si="114"/>
        <v>#N/A</v>
      </c>
      <c r="AC276" s="90" t="e">
        <f t="shared" si="114"/>
        <v>#N/A</v>
      </c>
      <c r="AD276" s="90" t="e">
        <f t="shared" si="114"/>
        <v>#N/A</v>
      </c>
      <c r="AE276" s="90" t="e">
        <f t="shared" si="114"/>
        <v>#N/A</v>
      </c>
      <c r="AF276" s="90" t="e">
        <f t="shared" si="114"/>
        <v>#N/A</v>
      </c>
      <c r="AG276" s="90" t="e">
        <f t="shared" si="114"/>
        <v>#N/A</v>
      </c>
    </row>
    <row r="277" spans="1:33" ht="20.100000000000001" customHeight="1">
      <c r="A277" s="791" t="s">
        <v>272</v>
      </c>
      <c r="B277" s="791" t="s">
        <v>273</v>
      </c>
      <c r="C277" s="63"/>
      <c r="D277" s="73" t="s">
        <v>16</v>
      </c>
      <c r="E277" s="203" t="s">
        <v>273</v>
      </c>
      <c r="F277" s="44">
        <v>100</v>
      </c>
      <c r="G277" s="45"/>
      <c r="H277" s="45"/>
      <c r="I277" s="781" t="e">
        <f>+VLOOKUP(A277,Sheet2!$B$3:$C$189,2,0)</f>
        <v>#N/A</v>
      </c>
      <c r="J277" s="81">
        <f>+IF(SUM(K277:L277)&lt;&gt;$N$3,ROUND(IFERROR(VLOOKUP(D277,FCSTSDV!$C$2:$C$285,2,0),0)/ok!F277+0,0),0)</f>
        <v>0</v>
      </c>
      <c r="K277" s="99">
        <f t="array" ref="K277">+IFERROR(ROUND(INDEX(FCSTSDV!$D$2:$N$674,MATCH(ok!$D277,FCSTSDV!$C$2:$C$674,0),MATCH(ok!K$3,FCSTSDV!$D$1:$N$1,0))/ok!$F277,1),0)</f>
        <v>0</v>
      </c>
      <c r="L277" s="99">
        <f t="array" ref="L277">+IFERROR(ROUND(INDEX(FCSTSDV!$D$2:$N$674,MATCH(ok!$D277,FCSTSDV!$C$2:$C$674,0),MATCH(ok!L$3,FCSTSDV!$D$1:$N$1,0))/ok!$F277,1),0)</f>
        <v>0</v>
      </c>
      <c r="M277" s="99">
        <f t="array" ref="M277">+IFERROR(ROUND(INDEX(FCSTSDV!$D$2:$N$674,MATCH(ok!$D277,FCSTSDV!$C$2:$C$674,0),MATCH(ok!M$3,FCSTSDV!$D$1:$N$1,0))/ok!$F277,1),0)</f>
        <v>0</v>
      </c>
      <c r="N277" s="99">
        <f t="array" ref="N277">+IFERROR(ROUND(INDEX(FCSTSDV!$D$2:$N$674,MATCH(ok!$D277,FCSTSDV!$C$2:$C$674,0),MATCH(ok!N$3,FCSTSDV!$D$1:$N$1,0))/ok!$F277,1),0)</f>
        <v>0</v>
      </c>
      <c r="O277" s="99">
        <f t="array" ref="O277">+IFERROR(ROUND(INDEX(FCSTSDV!$D$2:$N$674,MATCH(ok!$D277,FCSTSDV!$C$2:$C$674,0),MATCH(ok!O$3,FCSTSDV!$D$1:$N$1,0))/ok!$F277,1),0)</f>
        <v>0</v>
      </c>
      <c r="P277" s="99">
        <f t="array" ref="P277">+IFERROR(ROUND(INDEX(FCSTSDV!$D$2:$N$674,MATCH(ok!$D277,FCSTSDV!$C$2:$C$674,0),MATCH(ok!P$3,FCSTSDV!$D$1:$N$1,0))/ok!$F277,1),0)</f>
        <v>0</v>
      </c>
      <c r="Q277" s="99">
        <f t="array" ref="Q277">+IFERROR(ROUND(INDEX(FCSTSDV!$D$2:$N$674,MATCH(ok!$D277,FCSTSDV!$C$2:$C$674,0),MATCH(ok!Q$3,FCSTSDV!$D$1:$N$1,0))/ok!$F277,1),0)</f>
        <v>0</v>
      </c>
      <c r="R277" s="99">
        <f t="array" ref="R277">+IFERROR(ROUND(INDEX(FCSTSDV!$D$2:$N$674,MATCH(ok!$D277,FCSTSDV!$C$2:$C$674,0),MATCH(ok!R$3,FCSTSDV!$D$1:$N$1,0))/ok!$F277,1),0)</f>
        <v>0</v>
      </c>
      <c r="S277" s="99">
        <f t="array" ref="S277">+IFERROR(ROUND(INDEX(FCSTSDV!$D$2:$N$674,MATCH(ok!$D277,FCSTSDV!$C$2:$C$674,0),MATCH(ok!S$3,FCSTSDV!$D$1:$N$1,0))/ok!$F277,1),0)</f>
        <v>0</v>
      </c>
      <c r="T277" s="99">
        <f t="array" ref="T277">+IFERROR(ROUND(INDEX(FCSTSDV!$D$2:$N$674,MATCH(ok!$D277,FCSTSDV!$C$2:$C$674,0),MATCH(ok!T$3,FCSTSDV!$D$1:$N$1,0))/ok!$F277,1),0)</f>
        <v>0</v>
      </c>
      <c r="U277" s="99">
        <f t="array" ref="U277">+IFERROR(ROUND(INDEX(FCSTSDV!$D$2:$N$674,MATCH(ok!$D277,FCSTSDV!$C$2:$C$674,0),MATCH(ok!U$3,FCSTSDV!$D$1:$N$1,0))/ok!$F277,1),0)</f>
        <v>0</v>
      </c>
      <c r="V277" s="99">
        <f t="array" ref="V277">+IFERROR(ROUND(INDEX(FCSTSDV!$D$2:$N$674,MATCH(ok!$D277,FCSTSDV!$C$2:$C$674,0),MATCH(ok!V$3,FCSTSDV!$D$1:$N$1,0))/ok!$F277,1),0)</f>
        <v>0</v>
      </c>
      <c r="W277" s="99">
        <f t="array" ref="W277">+IFERROR(ROUND(INDEX(FCSTSDV!$D$2:$N$674,MATCH(ok!$D277,FCSTSDV!$C$2:$C$674,0),MATCH(ok!W$3,FCSTSDV!$D$1:$N$1,0))/ok!$F277,1),0)</f>
        <v>0</v>
      </c>
      <c r="X277" s="99">
        <f t="array" ref="X277">+IFERROR(ROUND(INDEX(FCSTSDV!$D$2:$N$674,MATCH(ok!$D277,FCSTSDV!$C$2:$C$674,0),MATCH(ok!X$3,FCSTSDV!$D$1:$N$1,0))/ok!$F277,1),0)</f>
        <v>0</v>
      </c>
      <c r="Y277" s="99">
        <f t="array" ref="Y277">+IFERROR(ROUND(INDEX(FCSTSDV!$D$2:$N$674,MATCH(ok!$D277,FCSTSDV!$C$2:$C$674,0),MATCH(ok!Y$3,FCSTSDV!$D$1:$N$1,0))/ok!$F277,1),0)</f>
        <v>0</v>
      </c>
      <c r="Z277" s="99">
        <f t="array" ref="Z277">+IFERROR(ROUND(INDEX(FCSTSDV!$D$2:$N$674,MATCH(ok!$D277,FCSTSDV!$C$2:$C$674,0),MATCH(ok!Z$3,FCSTSDV!$D$1:$N$1,0))/ok!$F277,1),0)</f>
        <v>0</v>
      </c>
      <c r="AA277" s="99">
        <f t="array" ref="AA277">+IFERROR(ROUND(INDEX(FCSTSDV!$D$2:$N$674,MATCH(ok!$D277,FCSTSDV!$C$2:$C$674,0),MATCH(ok!AA$3,FCSTSDV!$D$1:$N$1,0))/ok!$F277,1),0)</f>
        <v>0</v>
      </c>
      <c r="AB277" s="99">
        <f t="array" ref="AB277">+IFERROR(ROUND(INDEX(FCSTSDV!$D$2:$N$674,MATCH(ok!$D277,FCSTSDV!$C$2:$C$674,0),MATCH(ok!AB$3,FCSTSDV!$D$1:$N$1,0))/ok!$F277,1),0)</f>
        <v>0</v>
      </c>
      <c r="AC277" s="99">
        <f t="array" ref="AC277">+IFERROR(ROUND(INDEX(FCSTSDV!$D$2:$N$674,MATCH(ok!$D277,FCSTSDV!$C$2:$C$674,0),MATCH(ok!AC$3,FCSTSDV!$D$1:$N$1,0))/ok!$F277,1),0)</f>
        <v>0</v>
      </c>
      <c r="AD277" s="99">
        <f t="array" ref="AD277">+IFERROR(ROUND(INDEX(FCSTSDV!$D$2:$N$674,MATCH(ok!$D277,FCSTSDV!$C$2:$C$674,0),MATCH(ok!AD$3,FCSTSDV!$D$1:$N$1,0))/ok!$F277,1),0)</f>
        <v>0</v>
      </c>
      <c r="AE277" s="99">
        <f t="array" ref="AE277">+IFERROR(ROUND(INDEX(FCSTSDV!$D$2:$N$674,MATCH(ok!$D277,FCSTSDV!$C$2:$C$674,0),MATCH(ok!AE$3,FCSTSDV!$D$1:$N$1,0))/ok!$F277,1),0)</f>
        <v>0</v>
      </c>
      <c r="AF277" s="99">
        <f t="array" ref="AF277">+IFERROR(ROUND(INDEX(FCSTSDV!$D$2:$N$674,MATCH(ok!$D277,FCSTSDV!$C$2:$C$674,0),MATCH(ok!AF$3,FCSTSDV!$D$1:$N$1,0))/ok!$F277,1),0)</f>
        <v>0</v>
      </c>
      <c r="AG277" s="99">
        <f t="array" ref="AG277">+IFERROR(ROUND(INDEX(FCSTSDV!$D$2:$N$674,MATCH(ok!$D277,FCSTSDV!$C$2:$C$674,0),MATCH(ok!AG$3,FCSTSDV!$D$1:$N$1,0))/ok!$F277,1),0)</f>
        <v>0</v>
      </c>
    </row>
    <row r="278" spans="1:33" ht="20.100000000000001" customHeight="1">
      <c r="A278" s="792"/>
      <c r="B278" s="792"/>
      <c r="C278" s="60"/>
      <c r="D278" s="52" t="s">
        <v>153</v>
      </c>
      <c r="E278" s="205" t="str">
        <f>+E277</f>
        <v>205*125*0.5T</v>
      </c>
      <c r="F278" s="53" t="s">
        <v>43</v>
      </c>
      <c r="G278" s="54"/>
      <c r="H278" s="54"/>
      <c r="I278" s="782"/>
      <c r="J278" s="79">
        <f>+J277</f>
        <v>0</v>
      </c>
      <c r="K278" s="90" t="e">
        <f t="shared" ref="K278:W278" si="115">+$I277+$J278-K277</f>
        <v>#N/A</v>
      </c>
      <c r="L278" s="90" t="e">
        <f t="shared" si="115"/>
        <v>#N/A</v>
      </c>
      <c r="M278" s="90" t="e">
        <f t="shared" si="115"/>
        <v>#N/A</v>
      </c>
      <c r="N278" s="90" t="e">
        <f t="shared" si="115"/>
        <v>#N/A</v>
      </c>
      <c r="O278" s="90" t="e">
        <f t="shared" si="115"/>
        <v>#N/A</v>
      </c>
      <c r="P278" s="90" t="e">
        <f t="shared" si="115"/>
        <v>#N/A</v>
      </c>
      <c r="Q278" s="90" t="e">
        <f t="shared" si="115"/>
        <v>#N/A</v>
      </c>
      <c r="R278" s="90" t="e">
        <f t="shared" si="115"/>
        <v>#N/A</v>
      </c>
      <c r="S278" s="90" t="e">
        <f t="shared" si="115"/>
        <v>#N/A</v>
      </c>
      <c r="T278" s="90" t="e">
        <f t="shared" si="115"/>
        <v>#N/A</v>
      </c>
      <c r="U278" s="90" t="e">
        <f t="shared" si="115"/>
        <v>#N/A</v>
      </c>
      <c r="V278" s="90" t="e">
        <f t="shared" si="115"/>
        <v>#N/A</v>
      </c>
      <c r="W278" s="90" t="e">
        <f t="shared" si="115"/>
        <v>#N/A</v>
      </c>
      <c r="X278" s="90" t="e">
        <f t="shared" ref="X278:AG278" si="116">+W278-X277</f>
        <v>#N/A</v>
      </c>
      <c r="Y278" s="90" t="e">
        <f t="shared" si="116"/>
        <v>#N/A</v>
      </c>
      <c r="Z278" s="90" t="e">
        <f t="shared" si="116"/>
        <v>#N/A</v>
      </c>
      <c r="AA278" s="90" t="e">
        <f t="shared" si="116"/>
        <v>#N/A</v>
      </c>
      <c r="AB278" s="90" t="e">
        <f t="shared" si="116"/>
        <v>#N/A</v>
      </c>
      <c r="AC278" s="90" t="e">
        <f t="shared" si="116"/>
        <v>#N/A</v>
      </c>
      <c r="AD278" s="90" t="e">
        <f t="shared" si="116"/>
        <v>#N/A</v>
      </c>
      <c r="AE278" s="90" t="e">
        <f t="shared" si="116"/>
        <v>#N/A</v>
      </c>
      <c r="AF278" s="90" t="e">
        <f t="shared" si="116"/>
        <v>#N/A</v>
      </c>
      <c r="AG278" s="90" t="e">
        <f t="shared" si="116"/>
        <v>#N/A</v>
      </c>
    </row>
    <row r="279" spans="1:33" ht="20.100000000000001" customHeight="1">
      <c r="A279" s="791" t="s">
        <v>274</v>
      </c>
      <c r="B279" s="791" t="s">
        <v>275</v>
      </c>
      <c r="C279" s="63"/>
      <c r="D279" s="73" t="s">
        <v>16</v>
      </c>
      <c r="E279" s="203" t="s">
        <v>275</v>
      </c>
      <c r="F279" s="44">
        <v>100</v>
      </c>
      <c r="G279" s="45"/>
      <c r="H279" s="45"/>
      <c r="I279" s="781" t="e">
        <f>+VLOOKUP(A279,Sheet2!$B$3:$C$189,2,0)</f>
        <v>#N/A</v>
      </c>
      <c r="J279" s="81">
        <f>+IF(SUM(K279:L279)&lt;&gt;$N$3,ROUND(IFERROR(VLOOKUP(D279,FCSTSDV!$C$2:$C$285,2,0),0)/ok!F279+0,0),0)</f>
        <v>0</v>
      </c>
      <c r="K279" s="99">
        <f t="array" ref="K279">+IFERROR(ROUND(INDEX(FCSTSDV!$D$2:$N$674,MATCH(ok!$D279,FCSTSDV!$C$2:$C$674,0),MATCH(ok!K$3,FCSTSDV!$D$1:$N$1,0))/ok!$F279,1),0)</f>
        <v>0</v>
      </c>
      <c r="L279" s="99">
        <f t="array" ref="L279">+IFERROR(ROUND(INDEX(FCSTSDV!$D$2:$N$674,MATCH(ok!$D279,FCSTSDV!$C$2:$C$674,0),MATCH(ok!L$3,FCSTSDV!$D$1:$N$1,0))/ok!$F279,1),0)</f>
        <v>0</v>
      </c>
      <c r="M279" s="99">
        <f t="array" ref="M279">+IFERROR(ROUND(INDEX(FCSTSDV!$D$2:$N$674,MATCH(ok!$D279,FCSTSDV!$C$2:$C$674,0),MATCH(ok!M$3,FCSTSDV!$D$1:$N$1,0))/ok!$F279,1),0)</f>
        <v>0</v>
      </c>
      <c r="N279" s="99">
        <f t="array" ref="N279">+IFERROR(ROUND(INDEX(FCSTSDV!$D$2:$N$674,MATCH(ok!$D279,FCSTSDV!$C$2:$C$674,0),MATCH(ok!N$3,FCSTSDV!$D$1:$N$1,0))/ok!$F279,1),0)</f>
        <v>0</v>
      </c>
      <c r="O279" s="99">
        <f t="array" ref="O279">+IFERROR(ROUND(INDEX(FCSTSDV!$D$2:$N$674,MATCH(ok!$D279,FCSTSDV!$C$2:$C$674,0),MATCH(ok!O$3,FCSTSDV!$D$1:$N$1,0))/ok!$F279,1),0)</f>
        <v>0</v>
      </c>
      <c r="P279" s="99">
        <f t="array" ref="P279">+IFERROR(ROUND(INDEX(FCSTSDV!$D$2:$N$674,MATCH(ok!$D279,FCSTSDV!$C$2:$C$674,0),MATCH(ok!P$3,FCSTSDV!$D$1:$N$1,0))/ok!$F279,1),0)</f>
        <v>0</v>
      </c>
      <c r="Q279" s="99">
        <f t="array" ref="Q279">+IFERROR(ROUND(INDEX(FCSTSDV!$D$2:$N$674,MATCH(ok!$D279,FCSTSDV!$C$2:$C$674,0),MATCH(ok!Q$3,FCSTSDV!$D$1:$N$1,0))/ok!$F279,1),0)</f>
        <v>0</v>
      </c>
      <c r="R279" s="99">
        <f t="array" ref="R279">+IFERROR(ROUND(INDEX(FCSTSDV!$D$2:$N$674,MATCH(ok!$D279,FCSTSDV!$C$2:$C$674,0),MATCH(ok!R$3,FCSTSDV!$D$1:$N$1,0))/ok!$F279,1),0)</f>
        <v>0</v>
      </c>
      <c r="S279" s="99">
        <f t="array" ref="S279">+IFERROR(ROUND(INDEX(FCSTSDV!$D$2:$N$674,MATCH(ok!$D279,FCSTSDV!$C$2:$C$674,0),MATCH(ok!S$3,FCSTSDV!$D$1:$N$1,0))/ok!$F279,1),0)</f>
        <v>0</v>
      </c>
      <c r="T279" s="99">
        <f t="array" ref="T279">+IFERROR(ROUND(INDEX(FCSTSDV!$D$2:$N$674,MATCH(ok!$D279,FCSTSDV!$C$2:$C$674,0),MATCH(ok!T$3,FCSTSDV!$D$1:$N$1,0))/ok!$F279,1),0)</f>
        <v>0</v>
      </c>
      <c r="U279" s="99">
        <f t="array" ref="U279">+IFERROR(ROUND(INDEX(FCSTSDV!$D$2:$N$674,MATCH(ok!$D279,FCSTSDV!$C$2:$C$674,0),MATCH(ok!U$3,FCSTSDV!$D$1:$N$1,0))/ok!$F279,1),0)</f>
        <v>0</v>
      </c>
      <c r="V279" s="99">
        <f t="array" ref="V279">+IFERROR(ROUND(INDEX(FCSTSDV!$D$2:$N$674,MATCH(ok!$D279,FCSTSDV!$C$2:$C$674,0),MATCH(ok!V$3,FCSTSDV!$D$1:$N$1,0))/ok!$F279,1),0)</f>
        <v>0</v>
      </c>
      <c r="W279" s="99">
        <f t="array" ref="W279">+IFERROR(ROUND(INDEX(FCSTSDV!$D$2:$N$674,MATCH(ok!$D279,FCSTSDV!$C$2:$C$674,0),MATCH(ok!W$3,FCSTSDV!$D$1:$N$1,0))/ok!$F279,1),0)</f>
        <v>0</v>
      </c>
      <c r="X279" s="99">
        <f t="array" ref="X279">+IFERROR(ROUND(INDEX(FCSTSDV!$D$2:$N$674,MATCH(ok!$D279,FCSTSDV!$C$2:$C$674,0),MATCH(ok!X$3,FCSTSDV!$D$1:$N$1,0))/ok!$F279,1),0)</f>
        <v>0</v>
      </c>
      <c r="Y279" s="99">
        <f t="array" ref="Y279">+IFERROR(ROUND(INDEX(FCSTSDV!$D$2:$N$674,MATCH(ok!$D279,FCSTSDV!$C$2:$C$674,0),MATCH(ok!Y$3,FCSTSDV!$D$1:$N$1,0))/ok!$F279,1),0)</f>
        <v>0</v>
      </c>
      <c r="Z279" s="99">
        <f t="array" ref="Z279">+IFERROR(ROUND(INDEX(FCSTSDV!$D$2:$N$674,MATCH(ok!$D279,FCSTSDV!$C$2:$C$674,0),MATCH(ok!Z$3,FCSTSDV!$D$1:$N$1,0))/ok!$F279,1),0)</f>
        <v>0</v>
      </c>
      <c r="AA279" s="99">
        <f t="array" ref="AA279">+IFERROR(ROUND(INDEX(FCSTSDV!$D$2:$N$674,MATCH(ok!$D279,FCSTSDV!$C$2:$C$674,0),MATCH(ok!AA$3,FCSTSDV!$D$1:$N$1,0))/ok!$F279,1),0)</f>
        <v>0</v>
      </c>
      <c r="AB279" s="99">
        <f t="array" ref="AB279">+IFERROR(ROUND(INDEX(FCSTSDV!$D$2:$N$674,MATCH(ok!$D279,FCSTSDV!$C$2:$C$674,0),MATCH(ok!AB$3,FCSTSDV!$D$1:$N$1,0))/ok!$F279,1),0)</f>
        <v>0</v>
      </c>
      <c r="AC279" s="99">
        <f t="array" ref="AC279">+IFERROR(ROUND(INDEX(FCSTSDV!$D$2:$N$674,MATCH(ok!$D279,FCSTSDV!$C$2:$C$674,0),MATCH(ok!AC$3,FCSTSDV!$D$1:$N$1,0))/ok!$F279,1),0)</f>
        <v>0</v>
      </c>
      <c r="AD279" s="99">
        <f t="array" ref="AD279">+IFERROR(ROUND(INDEX(FCSTSDV!$D$2:$N$674,MATCH(ok!$D279,FCSTSDV!$C$2:$C$674,0),MATCH(ok!AD$3,FCSTSDV!$D$1:$N$1,0))/ok!$F279,1),0)</f>
        <v>0</v>
      </c>
      <c r="AE279" s="99">
        <f t="array" ref="AE279">+IFERROR(ROUND(INDEX(FCSTSDV!$D$2:$N$674,MATCH(ok!$D279,FCSTSDV!$C$2:$C$674,0),MATCH(ok!AE$3,FCSTSDV!$D$1:$N$1,0))/ok!$F279,1),0)</f>
        <v>0</v>
      </c>
      <c r="AF279" s="99">
        <f t="array" ref="AF279">+IFERROR(ROUND(INDEX(FCSTSDV!$D$2:$N$674,MATCH(ok!$D279,FCSTSDV!$C$2:$C$674,0),MATCH(ok!AF$3,FCSTSDV!$D$1:$N$1,0))/ok!$F279,1),0)</f>
        <v>0</v>
      </c>
      <c r="AG279" s="99">
        <f t="array" ref="AG279">+IFERROR(ROUND(INDEX(FCSTSDV!$D$2:$N$674,MATCH(ok!$D279,FCSTSDV!$C$2:$C$674,0),MATCH(ok!AG$3,FCSTSDV!$D$1:$N$1,0))/ok!$F279,1),0)</f>
        <v>0</v>
      </c>
    </row>
    <row r="280" spans="1:33" ht="20.100000000000001" customHeight="1">
      <c r="A280" s="795"/>
      <c r="B280" s="795"/>
      <c r="C280" s="127"/>
      <c r="D280" s="128" t="s">
        <v>153</v>
      </c>
      <c r="E280" s="204" t="str">
        <f>+E279</f>
        <v>205*130*1T</v>
      </c>
      <c r="F280" s="129" t="s">
        <v>43</v>
      </c>
      <c r="G280" s="48"/>
      <c r="H280" s="48"/>
      <c r="I280" s="785"/>
      <c r="J280" s="262">
        <f>+J279</f>
        <v>0</v>
      </c>
      <c r="K280" s="162" t="e">
        <f>+$I279+$J280-K279</f>
        <v>#N/A</v>
      </c>
      <c r="L280" s="162" t="e">
        <f t="shared" ref="L280:W280" si="117">+$I279+$J280-L279</f>
        <v>#N/A</v>
      </c>
      <c r="M280" s="162" t="e">
        <f t="shared" si="117"/>
        <v>#N/A</v>
      </c>
      <c r="N280" s="162" t="e">
        <f t="shared" si="117"/>
        <v>#N/A</v>
      </c>
      <c r="O280" s="162" t="e">
        <f t="shared" si="117"/>
        <v>#N/A</v>
      </c>
      <c r="P280" s="162" t="e">
        <f t="shared" si="117"/>
        <v>#N/A</v>
      </c>
      <c r="Q280" s="162" t="e">
        <f t="shared" si="117"/>
        <v>#N/A</v>
      </c>
      <c r="R280" s="162" t="e">
        <f t="shared" si="117"/>
        <v>#N/A</v>
      </c>
      <c r="S280" s="162" t="e">
        <f t="shared" si="117"/>
        <v>#N/A</v>
      </c>
      <c r="T280" s="162" t="e">
        <f t="shared" si="117"/>
        <v>#N/A</v>
      </c>
      <c r="U280" s="162" t="e">
        <f t="shared" si="117"/>
        <v>#N/A</v>
      </c>
      <c r="V280" s="162" t="e">
        <f t="shared" si="117"/>
        <v>#N/A</v>
      </c>
      <c r="W280" s="162" t="e">
        <f t="shared" si="117"/>
        <v>#N/A</v>
      </c>
      <c r="X280" s="162" t="e">
        <f t="shared" ref="X280:AG280" si="118">+W280-X279</f>
        <v>#N/A</v>
      </c>
      <c r="Y280" s="162" t="e">
        <f t="shared" si="118"/>
        <v>#N/A</v>
      </c>
      <c r="Z280" s="162" t="e">
        <f t="shared" si="118"/>
        <v>#N/A</v>
      </c>
      <c r="AA280" s="162" t="e">
        <f t="shared" si="118"/>
        <v>#N/A</v>
      </c>
      <c r="AB280" s="162" t="e">
        <f t="shared" si="118"/>
        <v>#N/A</v>
      </c>
      <c r="AC280" s="162" t="e">
        <f t="shared" si="118"/>
        <v>#N/A</v>
      </c>
      <c r="AD280" s="162" t="e">
        <f t="shared" si="118"/>
        <v>#N/A</v>
      </c>
      <c r="AE280" s="162" t="e">
        <f t="shared" si="118"/>
        <v>#N/A</v>
      </c>
      <c r="AF280" s="162" t="e">
        <f t="shared" si="118"/>
        <v>#N/A</v>
      </c>
      <c r="AG280" s="162" t="e">
        <f t="shared" si="118"/>
        <v>#N/A</v>
      </c>
    </row>
    <row r="281" spans="1:33" ht="20.100000000000001" customHeight="1">
      <c r="A281" s="806" t="s">
        <v>353</v>
      </c>
      <c r="B281" s="791" t="s">
        <v>354</v>
      </c>
      <c r="C281" s="256"/>
      <c r="D281" s="73" t="s">
        <v>24</v>
      </c>
      <c r="E281" s="203" t="s">
        <v>354</v>
      </c>
      <c r="F281" s="44">
        <v>100</v>
      </c>
      <c r="G281" s="238"/>
      <c r="H281" s="238"/>
      <c r="I281" s="781" t="e">
        <f>+VLOOKUP(A281,Sheet2!$B$3:$C$189,2,0)</f>
        <v>#N/A</v>
      </c>
      <c r="J281" s="79">
        <f>+IF(SUM(K281:L281)&lt;&gt;$N$3,ROUND(IFERROR(VLOOKUP(D281,FCSTSDV!$C$2:$C$285,2,0),0)/ok!F281+0,0),0)</f>
        <v>0</v>
      </c>
      <c r="K281" s="99">
        <f t="array" ref="K281">+IFERROR(ROUND(INDEX(FCSTSDV!$D$2:$N$674,MATCH(ok!$D281,FCSTSDV!$C$2:$C$674,0),MATCH(ok!K$3,FCSTSDV!$D$1:$N$1,0))/ok!$F281,1),0)</f>
        <v>0</v>
      </c>
      <c r="L281" s="99">
        <f t="array" ref="L281">+IFERROR(ROUND(INDEX(FCSTSDV!$D$2:$N$674,MATCH(ok!$D281,FCSTSDV!$C$2:$C$674,0),MATCH(ok!L$3,FCSTSDV!$D$1:$N$1,0))/ok!$F281,1),0)</f>
        <v>0</v>
      </c>
      <c r="M281" s="99">
        <f t="array" ref="M281">+IFERROR(ROUND(INDEX(FCSTSDV!$D$2:$N$674,MATCH(ok!$D281,FCSTSDV!$C$2:$C$674,0),MATCH(ok!M$3,FCSTSDV!$D$1:$N$1,0))/ok!$F281,1),0)</f>
        <v>0</v>
      </c>
      <c r="N281" s="99">
        <f t="array" ref="N281">+IFERROR(ROUND(INDEX(FCSTSDV!$D$2:$N$674,MATCH(ok!$D281,FCSTSDV!$C$2:$C$674,0),MATCH(ok!N$3,FCSTSDV!$D$1:$N$1,0))/ok!$F281,1),0)</f>
        <v>0</v>
      </c>
      <c r="O281" s="99">
        <f t="array" ref="O281">+IFERROR(ROUND(INDEX(FCSTSDV!$D$2:$N$674,MATCH(ok!$D281,FCSTSDV!$C$2:$C$674,0),MATCH(ok!O$3,FCSTSDV!$D$1:$N$1,0))/ok!$F281,1),0)</f>
        <v>0</v>
      </c>
      <c r="P281" s="99">
        <f t="array" ref="P281">+IFERROR(ROUND(INDEX(FCSTSDV!$D$2:$N$674,MATCH(ok!$D281,FCSTSDV!$C$2:$C$674,0),MATCH(ok!P$3,FCSTSDV!$D$1:$N$1,0))/ok!$F281,1),0)</f>
        <v>0</v>
      </c>
      <c r="Q281" s="99">
        <f t="array" ref="Q281">+IFERROR(ROUND(INDEX(FCSTSDV!$D$2:$N$674,MATCH(ok!$D281,FCSTSDV!$C$2:$C$674,0),MATCH(ok!Q$3,FCSTSDV!$D$1:$N$1,0))/ok!$F281,1),0)</f>
        <v>0</v>
      </c>
      <c r="R281" s="99">
        <f t="array" ref="R281">+IFERROR(ROUND(INDEX(FCSTSDV!$D$2:$N$674,MATCH(ok!$D281,FCSTSDV!$C$2:$C$674,0),MATCH(ok!R$3,FCSTSDV!$D$1:$N$1,0))/ok!$F281,1),0)</f>
        <v>0</v>
      </c>
      <c r="S281" s="99">
        <f t="array" ref="S281">+IFERROR(ROUND(INDEX(FCSTSDV!$D$2:$N$674,MATCH(ok!$D281,FCSTSDV!$C$2:$C$674,0),MATCH(ok!S$3,FCSTSDV!$D$1:$N$1,0))/ok!$F281,1),0)</f>
        <v>0</v>
      </c>
      <c r="T281" s="99">
        <f t="array" ref="T281">+IFERROR(ROUND(INDEX(FCSTSDV!$D$2:$N$674,MATCH(ok!$D281,FCSTSDV!$C$2:$C$674,0),MATCH(ok!T$3,FCSTSDV!$D$1:$N$1,0))/ok!$F281,1),0)</f>
        <v>0</v>
      </c>
      <c r="U281" s="99">
        <f t="array" ref="U281">+IFERROR(ROUND(INDEX(FCSTSDV!$D$2:$N$674,MATCH(ok!$D281,FCSTSDV!$C$2:$C$674,0),MATCH(ok!U$3,FCSTSDV!$D$1:$N$1,0))/ok!$F281,1),0)</f>
        <v>0</v>
      </c>
      <c r="V281" s="99">
        <f t="array" ref="V281">+IFERROR(ROUND(INDEX(FCSTSDV!$D$2:$N$674,MATCH(ok!$D281,FCSTSDV!$C$2:$C$674,0),MATCH(ok!V$3,FCSTSDV!$D$1:$N$1,0))/ok!$F281,1),0)</f>
        <v>0</v>
      </c>
      <c r="W281" s="99">
        <f t="array" ref="W281">+IFERROR(ROUND(INDEX(FCSTSDV!$D$2:$N$674,MATCH(ok!$D281,FCSTSDV!$C$2:$C$674,0),MATCH(ok!W$3,FCSTSDV!$D$1:$N$1,0))/ok!$F281,1),0)</f>
        <v>0</v>
      </c>
      <c r="X281" s="99">
        <f t="array" ref="X281">+IFERROR(ROUND(INDEX(FCSTSDV!$D$2:$N$674,MATCH(ok!$D281,FCSTSDV!$C$2:$C$674,0),MATCH(ok!X$3,FCSTSDV!$D$1:$N$1,0))/ok!$F281,1),0)</f>
        <v>0</v>
      </c>
      <c r="Y281" s="99">
        <f t="array" ref="Y281">+IFERROR(ROUND(INDEX(FCSTSDV!$D$2:$N$674,MATCH(ok!$D281,FCSTSDV!$C$2:$C$674,0),MATCH(ok!Y$3,FCSTSDV!$D$1:$N$1,0))/ok!$F281,1),0)</f>
        <v>0</v>
      </c>
      <c r="Z281" s="99">
        <f t="array" ref="Z281">+IFERROR(ROUND(INDEX(FCSTSDV!$D$2:$N$674,MATCH(ok!$D281,FCSTSDV!$C$2:$C$674,0),MATCH(ok!Z$3,FCSTSDV!$D$1:$N$1,0))/ok!$F281,1),0)</f>
        <v>0</v>
      </c>
      <c r="AA281" s="99">
        <f t="array" ref="AA281">+IFERROR(ROUND(INDEX(FCSTSDV!$D$2:$N$674,MATCH(ok!$D281,FCSTSDV!$C$2:$C$674,0),MATCH(ok!AA$3,FCSTSDV!$D$1:$N$1,0))/ok!$F281,1),0)</f>
        <v>0</v>
      </c>
      <c r="AB281" s="99">
        <f t="array" ref="AB281">+IFERROR(ROUND(INDEX(FCSTSDV!$D$2:$N$674,MATCH(ok!$D281,FCSTSDV!$C$2:$C$674,0),MATCH(ok!AB$3,FCSTSDV!$D$1:$N$1,0))/ok!$F281,1),0)</f>
        <v>0</v>
      </c>
      <c r="AC281" s="99">
        <f t="array" ref="AC281">+IFERROR(ROUND(INDEX(FCSTSDV!$D$2:$N$674,MATCH(ok!$D281,FCSTSDV!$C$2:$C$674,0),MATCH(ok!AC$3,FCSTSDV!$D$1:$N$1,0))/ok!$F281,1),0)</f>
        <v>0</v>
      </c>
      <c r="AD281" s="99">
        <f t="array" ref="AD281">+IFERROR(ROUND(INDEX(FCSTSDV!$D$2:$N$674,MATCH(ok!$D281,FCSTSDV!$C$2:$C$674,0),MATCH(ok!AD$3,FCSTSDV!$D$1:$N$1,0))/ok!$F281,1),0)</f>
        <v>0</v>
      </c>
      <c r="AE281" s="99">
        <f t="array" ref="AE281">+IFERROR(ROUND(INDEX(FCSTSDV!$D$2:$N$674,MATCH(ok!$D281,FCSTSDV!$C$2:$C$674,0),MATCH(ok!AE$3,FCSTSDV!$D$1:$N$1,0))/ok!$F281,1),0)</f>
        <v>0</v>
      </c>
      <c r="AF281" s="99">
        <f t="array" ref="AF281">+IFERROR(ROUND(INDEX(FCSTSDV!$D$2:$N$674,MATCH(ok!$D281,FCSTSDV!$C$2:$C$674,0),MATCH(ok!AF$3,FCSTSDV!$D$1:$N$1,0))/ok!$F281,1),0)</f>
        <v>0</v>
      </c>
      <c r="AG281" s="99">
        <f t="array" ref="AG281">+IFERROR(ROUND(INDEX(FCSTSDV!$D$2:$N$674,MATCH(ok!$D281,FCSTSDV!$C$2:$C$674,0),MATCH(ok!AG$3,FCSTSDV!$D$1:$N$1,0))/ok!$F281,1),0)</f>
        <v>0</v>
      </c>
    </row>
    <row r="282" spans="1:33" ht="20.100000000000001" customHeight="1">
      <c r="A282" s="813"/>
      <c r="B282" s="795"/>
      <c r="C282" s="239"/>
      <c r="D282" s="32" t="s">
        <v>23</v>
      </c>
      <c r="E282" s="204" t="str">
        <f>+E281</f>
        <v>199*125*15.32T*0.5T</v>
      </c>
      <c r="F282" s="49">
        <v>100</v>
      </c>
      <c r="G282" s="240"/>
      <c r="H282" s="240"/>
      <c r="I282" s="785"/>
      <c r="J282" s="81">
        <f>+IF(SUM(K282:L282)&lt;&gt;$N$3,ROUND(IFERROR(VLOOKUP(D282,FCSTSDV!$C$2:$C$285,2,0),0)/ok!F282+0,0),0)</f>
        <v>0</v>
      </c>
      <c r="K282" s="92">
        <f t="array" ref="K282">+IFERROR(ROUND(INDEX(FCSTSDV!$D$2:$N$674,MATCH(ok!$D282,FCSTSDV!$C$2:$C$674,0),MATCH(ok!K$3,FCSTSDV!$D$1:$N$1,0))/ok!$F282,1),0)</f>
        <v>0</v>
      </c>
      <c r="L282" s="92">
        <f t="array" ref="L282">+IFERROR(ROUND(INDEX(FCSTSDV!$D$2:$N$674,MATCH(ok!$D282,FCSTSDV!$C$2:$C$674,0),MATCH(ok!L$3,FCSTSDV!$D$1:$N$1,0))/ok!$F282,1),0)</f>
        <v>0</v>
      </c>
      <c r="M282" s="92">
        <f t="array" ref="M282">+IFERROR(ROUND(INDEX(FCSTSDV!$D$2:$N$674,MATCH(ok!$D282,FCSTSDV!$C$2:$C$674,0),MATCH(ok!M$3,FCSTSDV!$D$1:$N$1,0))/ok!$F282,1),0)</f>
        <v>0</v>
      </c>
      <c r="N282" s="92">
        <f t="array" ref="N282">+IFERROR(ROUND(INDEX(FCSTSDV!$D$2:$N$674,MATCH(ok!$D282,FCSTSDV!$C$2:$C$674,0),MATCH(ok!N$3,FCSTSDV!$D$1:$N$1,0))/ok!$F282,1),0)</f>
        <v>0</v>
      </c>
      <c r="O282" s="92">
        <f t="array" ref="O282">+IFERROR(ROUND(INDEX(FCSTSDV!$D$2:$N$674,MATCH(ok!$D282,FCSTSDV!$C$2:$C$674,0),MATCH(ok!O$3,FCSTSDV!$D$1:$N$1,0))/ok!$F282,1),0)</f>
        <v>0</v>
      </c>
      <c r="P282" s="92">
        <f t="array" ref="P282">+IFERROR(ROUND(INDEX(FCSTSDV!$D$2:$N$674,MATCH(ok!$D282,FCSTSDV!$C$2:$C$674,0),MATCH(ok!P$3,FCSTSDV!$D$1:$N$1,0))/ok!$F282,1),0)</f>
        <v>0</v>
      </c>
      <c r="Q282" s="92">
        <f t="array" ref="Q282">+IFERROR(ROUND(INDEX(FCSTSDV!$D$2:$N$674,MATCH(ok!$D282,FCSTSDV!$C$2:$C$674,0),MATCH(ok!Q$3,FCSTSDV!$D$1:$N$1,0))/ok!$F282,1),0)</f>
        <v>0</v>
      </c>
      <c r="R282" s="92">
        <f t="array" ref="R282">+IFERROR(ROUND(INDEX(FCSTSDV!$D$2:$N$674,MATCH(ok!$D282,FCSTSDV!$C$2:$C$674,0),MATCH(ok!R$3,FCSTSDV!$D$1:$N$1,0))/ok!$F282,1),0)</f>
        <v>0</v>
      </c>
      <c r="S282" s="92">
        <f t="array" ref="S282">+IFERROR(ROUND(INDEX(FCSTSDV!$D$2:$N$674,MATCH(ok!$D282,FCSTSDV!$C$2:$C$674,0),MATCH(ok!S$3,FCSTSDV!$D$1:$N$1,0))/ok!$F282,1),0)</f>
        <v>0</v>
      </c>
      <c r="T282" s="92">
        <f t="array" ref="T282">+IFERROR(ROUND(INDEX(FCSTSDV!$D$2:$N$674,MATCH(ok!$D282,FCSTSDV!$C$2:$C$674,0),MATCH(ok!T$3,FCSTSDV!$D$1:$N$1,0))/ok!$F282,1),0)</f>
        <v>0</v>
      </c>
      <c r="U282" s="92">
        <f t="array" ref="U282">+IFERROR(ROUND(INDEX(FCSTSDV!$D$2:$N$674,MATCH(ok!$D282,FCSTSDV!$C$2:$C$674,0),MATCH(ok!U$3,FCSTSDV!$D$1:$N$1,0))/ok!$F282,1),0)</f>
        <v>0</v>
      </c>
      <c r="V282" s="92">
        <f t="array" ref="V282">+IFERROR(ROUND(INDEX(FCSTSDV!$D$2:$N$674,MATCH(ok!$D282,FCSTSDV!$C$2:$C$674,0),MATCH(ok!V$3,FCSTSDV!$D$1:$N$1,0))/ok!$F282,1),0)</f>
        <v>0</v>
      </c>
      <c r="W282" s="92">
        <f t="array" ref="W282">+IFERROR(ROUND(INDEX(FCSTSDV!$D$2:$N$674,MATCH(ok!$D282,FCSTSDV!$C$2:$C$674,0),MATCH(ok!W$3,FCSTSDV!$D$1:$N$1,0))/ok!$F282,1),0)</f>
        <v>0</v>
      </c>
      <c r="X282" s="92">
        <f t="array" ref="X282">+IFERROR(ROUND(INDEX(FCSTSDV!$D$2:$N$674,MATCH(ok!$D282,FCSTSDV!$C$2:$C$674,0),MATCH(ok!X$3,FCSTSDV!$D$1:$N$1,0))/ok!$F282,1),0)</f>
        <v>0</v>
      </c>
      <c r="Y282" s="92">
        <f t="array" ref="Y282">+IFERROR(ROUND(INDEX(FCSTSDV!$D$2:$N$674,MATCH(ok!$D282,FCSTSDV!$C$2:$C$674,0),MATCH(ok!Y$3,FCSTSDV!$D$1:$N$1,0))/ok!$F282,1),0)</f>
        <v>0</v>
      </c>
      <c r="Z282" s="92">
        <f t="array" ref="Z282">+IFERROR(ROUND(INDEX(FCSTSDV!$D$2:$N$674,MATCH(ok!$D282,FCSTSDV!$C$2:$C$674,0),MATCH(ok!Z$3,FCSTSDV!$D$1:$N$1,0))/ok!$F282,1),0)</f>
        <v>0</v>
      </c>
      <c r="AA282" s="92">
        <f t="array" ref="AA282">+IFERROR(ROUND(INDEX(FCSTSDV!$D$2:$N$674,MATCH(ok!$D282,FCSTSDV!$C$2:$C$674,0),MATCH(ok!AA$3,FCSTSDV!$D$1:$N$1,0))/ok!$F282,1),0)</f>
        <v>0</v>
      </c>
      <c r="AB282" s="92">
        <f t="array" ref="AB282">+IFERROR(ROUND(INDEX(FCSTSDV!$D$2:$N$674,MATCH(ok!$D282,FCSTSDV!$C$2:$C$674,0),MATCH(ok!AB$3,FCSTSDV!$D$1:$N$1,0))/ok!$F282,1),0)</f>
        <v>0</v>
      </c>
      <c r="AC282" s="92">
        <f t="array" ref="AC282">+IFERROR(ROUND(INDEX(FCSTSDV!$D$2:$N$674,MATCH(ok!$D282,FCSTSDV!$C$2:$C$674,0),MATCH(ok!AC$3,FCSTSDV!$D$1:$N$1,0))/ok!$F282,1),0)</f>
        <v>0</v>
      </c>
      <c r="AD282" s="92">
        <f t="array" ref="AD282">+IFERROR(ROUND(INDEX(FCSTSDV!$D$2:$N$674,MATCH(ok!$D282,FCSTSDV!$C$2:$C$674,0),MATCH(ok!AD$3,FCSTSDV!$D$1:$N$1,0))/ok!$F282,1),0)</f>
        <v>0</v>
      </c>
      <c r="AE282" s="92">
        <f t="array" ref="AE282">+IFERROR(ROUND(INDEX(FCSTSDV!$D$2:$N$674,MATCH(ok!$D282,FCSTSDV!$C$2:$C$674,0),MATCH(ok!AE$3,FCSTSDV!$D$1:$N$1,0))/ok!$F282,1),0)</f>
        <v>0</v>
      </c>
      <c r="AF282" s="92">
        <f t="array" ref="AF282">+IFERROR(ROUND(INDEX(FCSTSDV!$D$2:$N$674,MATCH(ok!$D282,FCSTSDV!$C$2:$C$674,0),MATCH(ok!AF$3,FCSTSDV!$D$1:$N$1,0))/ok!$F282,1),0)</f>
        <v>0</v>
      </c>
      <c r="AG282" s="92">
        <f t="array" ref="AG282">+IFERROR(ROUND(INDEX(FCSTSDV!$D$2:$N$674,MATCH(ok!$D282,FCSTSDV!$C$2:$C$674,0),MATCH(ok!AG$3,FCSTSDV!$D$1:$N$1,0))/ok!$F282,1),0)</f>
        <v>0</v>
      </c>
    </row>
    <row r="283" spans="1:33" ht="20.100000000000001" customHeight="1">
      <c r="A283" s="813"/>
      <c r="B283" s="795"/>
      <c r="C283" s="239"/>
      <c r="D283" s="32" t="s">
        <v>355</v>
      </c>
      <c r="E283" s="204" t="str">
        <f>+E282</f>
        <v>199*125*15.32T*0.5T</v>
      </c>
      <c r="F283" s="49">
        <v>100</v>
      </c>
      <c r="G283" s="240"/>
      <c r="H283" s="240"/>
      <c r="I283" s="785"/>
      <c r="J283" s="81">
        <f>+IF(SUM(K283:L283)&lt;&gt;$N$3,ROUND(IFERROR(VLOOKUP(D283,FCSTSDV!$C$2:$C$285,2,0),0)/ok!F283+0,0),0)</f>
        <v>0</v>
      </c>
      <c r="K283" s="92">
        <f t="array" ref="K283">+IFERROR(ROUND(INDEX(FCSTSDV!$D$2:$N$674,MATCH(ok!$D283,FCSTSDV!$C$2:$C$674,0),MATCH(ok!K$3,FCSTSDV!$D$1:$N$1,0))/ok!$F283,1),0)</f>
        <v>0</v>
      </c>
      <c r="L283" s="92">
        <f t="array" ref="L283">+IFERROR(ROUND(INDEX(FCSTSDV!$D$2:$N$674,MATCH(ok!$D283,FCSTSDV!$C$2:$C$674,0),MATCH(ok!L$3,FCSTSDV!$D$1:$N$1,0))/ok!$F283,1),0)</f>
        <v>0</v>
      </c>
      <c r="M283" s="92">
        <f t="array" ref="M283">+IFERROR(ROUND(INDEX(FCSTSDV!$D$2:$N$674,MATCH(ok!$D283,FCSTSDV!$C$2:$C$674,0),MATCH(ok!M$3,FCSTSDV!$D$1:$N$1,0))/ok!$F283,1),0)</f>
        <v>0</v>
      </c>
      <c r="N283" s="92">
        <f t="array" ref="N283">+IFERROR(ROUND(INDEX(FCSTSDV!$D$2:$N$674,MATCH(ok!$D283,FCSTSDV!$C$2:$C$674,0),MATCH(ok!N$3,FCSTSDV!$D$1:$N$1,0))/ok!$F283,1),0)</f>
        <v>0</v>
      </c>
      <c r="O283" s="92">
        <f t="array" ref="O283">+IFERROR(ROUND(INDEX(FCSTSDV!$D$2:$N$674,MATCH(ok!$D283,FCSTSDV!$C$2:$C$674,0),MATCH(ok!O$3,FCSTSDV!$D$1:$N$1,0))/ok!$F283,1),0)</f>
        <v>0</v>
      </c>
      <c r="P283" s="92">
        <f t="array" ref="P283">+IFERROR(ROUND(INDEX(FCSTSDV!$D$2:$N$674,MATCH(ok!$D283,FCSTSDV!$C$2:$C$674,0),MATCH(ok!P$3,FCSTSDV!$D$1:$N$1,0))/ok!$F283,1),0)</f>
        <v>0</v>
      </c>
      <c r="Q283" s="92">
        <f t="array" ref="Q283">+IFERROR(ROUND(INDEX(FCSTSDV!$D$2:$N$674,MATCH(ok!$D283,FCSTSDV!$C$2:$C$674,0),MATCH(ok!Q$3,FCSTSDV!$D$1:$N$1,0))/ok!$F283,1),0)</f>
        <v>0</v>
      </c>
      <c r="R283" s="92">
        <f t="array" ref="R283">+IFERROR(ROUND(INDEX(FCSTSDV!$D$2:$N$674,MATCH(ok!$D283,FCSTSDV!$C$2:$C$674,0),MATCH(ok!R$3,FCSTSDV!$D$1:$N$1,0))/ok!$F283,1),0)</f>
        <v>0</v>
      </c>
      <c r="S283" s="92">
        <f t="array" ref="S283">+IFERROR(ROUND(INDEX(FCSTSDV!$D$2:$N$674,MATCH(ok!$D283,FCSTSDV!$C$2:$C$674,0),MATCH(ok!S$3,FCSTSDV!$D$1:$N$1,0))/ok!$F283,1),0)</f>
        <v>0</v>
      </c>
      <c r="T283" s="92">
        <f t="array" ref="T283">+IFERROR(ROUND(INDEX(FCSTSDV!$D$2:$N$674,MATCH(ok!$D283,FCSTSDV!$C$2:$C$674,0),MATCH(ok!T$3,FCSTSDV!$D$1:$N$1,0))/ok!$F283,1),0)</f>
        <v>0</v>
      </c>
      <c r="U283" s="92">
        <f t="array" ref="U283">+IFERROR(ROUND(INDEX(FCSTSDV!$D$2:$N$674,MATCH(ok!$D283,FCSTSDV!$C$2:$C$674,0),MATCH(ok!U$3,FCSTSDV!$D$1:$N$1,0))/ok!$F283,1),0)</f>
        <v>0</v>
      </c>
      <c r="V283" s="92">
        <f t="array" ref="V283">+IFERROR(ROUND(INDEX(FCSTSDV!$D$2:$N$674,MATCH(ok!$D283,FCSTSDV!$C$2:$C$674,0),MATCH(ok!V$3,FCSTSDV!$D$1:$N$1,0))/ok!$F283,1),0)</f>
        <v>0</v>
      </c>
      <c r="W283" s="92">
        <f t="array" ref="W283">+IFERROR(ROUND(INDEX(FCSTSDV!$D$2:$N$674,MATCH(ok!$D283,FCSTSDV!$C$2:$C$674,0),MATCH(ok!W$3,FCSTSDV!$D$1:$N$1,0))/ok!$F283,1),0)</f>
        <v>0</v>
      </c>
      <c r="X283" s="92">
        <f t="array" ref="X283">+IFERROR(ROUND(INDEX(FCSTSDV!$D$2:$N$674,MATCH(ok!$D283,FCSTSDV!$C$2:$C$674,0),MATCH(ok!X$3,FCSTSDV!$D$1:$N$1,0))/ok!$F283,1),0)</f>
        <v>0</v>
      </c>
      <c r="Y283" s="92">
        <f t="array" ref="Y283">+IFERROR(ROUND(INDEX(FCSTSDV!$D$2:$N$674,MATCH(ok!$D283,FCSTSDV!$C$2:$C$674,0),MATCH(ok!Y$3,FCSTSDV!$D$1:$N$1,0))/ok!$F283,1),0)</f>
        <v>0</v>
      </c>
      <c r="Z283" s="92">
        <f t="array" ref="Z283">+IFERROR(ROUND(INDEX(FCSTSDV!$D$2:$N$674,MATCH(ok!$D283,FCSTSDV!$C$2:$C$674,0),MATCH(ok!Z$3,FCSTSDV!$D$1:$N$1,0))/ok!$F283,1),0)</f>
        <v>0</v>
      </c>
      <c r="AA283" s="92">
        <f t="array" ref="AA283">+IFERROR(ROUND(INDEX(FCSTSDV!$D$2:$N$674,MATCH(ok!$D283,FCSTSDV!$C$2:$C$674,0),MATCH(ok!AA$3,FCSTSDV!$D$1:$N$1,0))/ok!$F283,1),0)</f>
        <v>0</v>
      </c>
      <c r="AB283" s="92">
        <f t="array" ref="AB283">+IFERROR(ROUND(INDEX(FCSTSDV!$D$2:$N$674,MATCH(ok!$D283,FCSTSDV!$C$2:$C$674,0),MATCH(ok!AB$3,FCSTSDV!$D$1:$N$1,0))/ok!$F283,1),0)</f>
        <v>0</v>
      </c>
      <c r="AC283" s="92">
        <f t="array" ref="AC283">+IFERROR(ROUND(INDEX(FCSTSDV!$D$2:$N$674,MATCH(ok!$D283,FCSTSDV!$C$2:$C$674,0),MATCH(ok!AC$3,FCSTSDV!$D$1:$N$1,0))/ok!$F283,1),0)</f>
        <v>0</v>
      </c>
      <c r="AD283" s="92">
        <f t="array" ref="AD283">+IFERROR(ROUND(INDEX(FCSTSDV!$D$2:$N$674,MATCH(ok!$D283,FCSTSDV!$C$2:$C$674,0),MATCH(ok!AD$3,FCSTSDV!$D$1:$N$1,0))/ok!$F283,1),0)</f>
        <v>0</v>
      </c>
      <c r="AE283" s="92">
        <f t="array" ref="AE283">+IFERROR(ROUND(INDEX(FCSTSDV!$D$2:$N$674,MATCH(ok!$D283,FCSTSDV!$C$2:$C$674,0),MATCH(ok!AE$3,FCSTSDV!$D$1:$N$1,0))/ok!$F283,1),0)</f>
        <v>0</v>
      </c>
      <c r="AF283" s="92">
        <f t="array" ref="AF283">+IFERROR(ROUND(INDEX(FCSTSDV!$D$2:$N$674,MATCH(ok!$D283,FCSTSDV!$C$2:$C$674,0),MATCH(ok!AF$3,FCSTSDV!$D$1:$N$1,0))/ok!$F283,1),0)</f>
        <v>0</v>
      </c>
      <c r="AG283" s="92">
        <f t="array" ref="AG283">+IFERROR(ROUND(INDEX(FCSTSDV!$D$2:$N$674,MATCH(ok!$D283,FCSTSDV!$C$2:$C$674,0),MATCH(ok!AG$3,FCSTSDV!$D$1:$N$1,0))/ok!$F283,1),0)</f>
        <v>0</v>
      </c>
    </row>
    <row r="284" spans="1:33" ht="20.100000000000001" customHeight="1">
      <c r="A284" s="813"/>
      <c r="B284" s="795"/>
      <c r="C284" s="239"/>
      <c r="D284" s="32" t="s">
        <v>26</v>
      </c>
      <c r="E284" s="204" t="str">
        <f>+E283</f>
        <v>199*125*15.32T*0.5T</v>
      </c>
      <c r="F284" s="49">
        <v>100</v>
      </c>
      <c r="G284" s="240"/>
      <c r="H284" s="240"/>
      <c r="I284" s="785"/>
      <c r="J284" s="81">
        <f>+IF(SUM(K284:L284)&lt;&gt;$N$3,ROUND(IFERROR(VLOOKUP(D284,FCSTSDV!$C$2:$C$285,2,0),0)/ok!F284+0,0),0)</f>
        <v>0</v>
      </c>
      <c r="K284" s="92">
        <f t="array" ref="K284">+IFERROR(ROUND(INDEX(FCSTSDV!$D$2:$N$674,MATCH(ok!$D284,FCSTSDV!$C$2:$C$674,0),MATCH(ok!K$3,FCSTSDV!$D$1:$N$1,0))/ok!$F284,1),0)</f>
        <v>0</v>
      </c>
      <c r="L284" s="92">
        <f t="array" ref="L284">+IFERROR(ROUND(INDEX(FCSTSDV!$D$2:$N$674,MATCH(ok!$D284,FCSTSDV!$C$2:$C$674,0),MATCH(ok!L$3,FCSTSDV!$D$1:$N$1,0))/ok!$F284,1),0)</f>
        <v>0</v>
      </c>
      <c r="M284" s="92">
        <f t="array" ref="M284">+IFERROR(ROUND(INDEX(FCSTSDV!$D$2:$N$674,MATCH(ok!$D284,FCSTSDV!$C$2:$C$674,0),MATCH(ok!M$3,FCSTSDV!$D$1:$N$1,0))/ok!$F284,1),0)</f>
        <v>0</v>
      </c>
      <c r="N284" s="92">
        <f t="array" ref="N284">+IFERROR(ROUND(INDEX(FCSTSDV!$D$2:$N$674,MATCH(ok!$D284,FCSTSDV!$C$2:$C$674,0),MATCH(ok!N$3,FCSTSDV!$D$1:$N$1,0))/ok!$F284,1),0)</f>
        <v>0</v>
      </c>
      <c r="O284" s="92">
        <f t="array" ref="O284">+IFERROR(ROUND(INDEX(FCSTSDV!$D$2:$N$674,MATCH(ok!$D284,FCSTSDV!$C$2:$C$674,0),MATCH(ok!O$3,FCSTSDV!$D$1:$N$1,0))/ok!$F284,1),0)</f>
        <v>0</v>
      </c>
      <c r="P284" s="92">
        <f t="array" ref="P284">+IFERROR(ROUND(INDEX(FCSTSDV!$D$2:$N$674,MATCH(ok!$D284,FCSTSDV!$C$2:$C$674,0),MATCH(ok!P$3,FCSTSDV!$D$1:$N$1,0))/ok!$F284,1),0)</f>
        <v>0</v>
      </c>
      <c r="Q284" s="92">
        <f t="array" ref="Q284">+IFERROR(ROUND(INDEX(FCSTSDV!$D$2:$N$674,MATCH(ok!$D284,FCSTSDV!$C$2:$C$674,0),MATCH(ok!Q$3,FCSTSDV!$D$1:$N$1,0))/ok!$F284,1),0)</f>
        <v>0</v>
      </c>
      <c r="R284" s="92">
        <f t="array" ref="R284">+IFERROR(ROUND(INDEX(FCSTSDV!$D$2:$N$674,MATCH(ok!$D284,FCSTSDV!$C$2:$C$674,0),MATCH(ok!R$3,FCSTSDV!$D$1:$N$1,0))/ok!$F284,1),0)</f>
        <v>0</v>
      </c>
      <c r="S284" s="92">
        <f t="array" ref="S284">+IFERROR(ROUND(INDEX(FCSTSDV!$D$2:$N$674,MATCH(ok!$D284,FCSTSDV!$C$2:$C$674,0),MATCH(ok!S$3,FCSTSDV!$D$1:$N$1,0))/ok!$F284,1),0)</f>
        <v>0</v>
      </c>
      <c r="T284" s="92">
        <f t="array" ref="T284">+IFERROR(ROUND(INDEX(FCSTSDV!$D$2:$N$674,MATCH(ok!$D284,FCSTSDV!$C$2:$C$674,0),MATCH(ok!T$3,FCSTSDV!$D$1:$N$1,0))/ok!$F284,1),0)</f>
        <v>0</v>
      </c>
      <c r="U284" s="92">
        <f t="array" ref="U284">+IFERROR(ROUND(INDEX(FCSTSDV!$D$2:$N$674,MATCH(ok!$D284,FCSTSDV!$C$2:$C$674,0),MATCH(ok!U$3,FCSTSDV!$D$1:$N$1,0))/ok!$F284,1),0)</f>
        <v>0</v>
      </c>
      <c r="V284" s="92">
        <f t="array" ref="V284">+IFERROR(ROUND(INDEX(FCSTSDV!$D$2:$N$674,MATCH(ok!$D284,FCSTSDV!$C$2:$C$674,0),MATCH(ok!V$3,FCSTSDV!$D$1:$N$1,0))/ok!$F284,1),0)</f>
        <v>0</v>
      </c>
      <c r="W284" s="92">
        <f t="array" ref="W284">+IFERROR(ROUND(INDEX(FCSTSDV!$D$2:$N$674,MATCH(ok!$D284,FCSTSDV!$C$2:$C$674,0),MATCH(ok!W$3,FCSTSDV!$D$1:$N$1,0))/ok!$F284,1),0)</f>
        <v>0</v>
      </c>
      <c r="X284" s="92">
        <f t="array" ref="X284">+IFERROR(ROUND(INDEX(FCSTSDV!$D$2:$N$674,MATCH(ok!$D284,FCSTSDV!$C$2:$C$674,0),MATCH(ok!X$3,FCSTSDV!$D$1:$N$1,0))/ok!$F284,1),0)</f>
        <v>0</v>
      </c>
      <c r="Y284" s="92">
        <f t="array" ref="Y284">+IFERROR(ROUND(INDEX(FCSTSDV!$D$2:$N$674,MATCH(ok!$D284,FCSTSDV!$C$2:$C$674,0),MATCH(ok!Y$3,FCSTSDV!$D$1:$N$1,0))/ok!$F284,1),0)</f>
        <v>0</v>
      </c>
      <c r="Z284" s="92">
        <f t="array" ref="Z284">+IFERROR(ROUND(INDEX(FCSTSDV!$D$2:$N$674,MATCH(ok!$D284,FCSTSDV!$C$2:$C$674,0),MATCH(ok!Z$3,FCSTSDV!$D$1:$N$1,0))/ok!$F284,1),0)</f>
        <v>0</v>
      </c>
      <c r="AA284" s="92">
        <f t="array" ref="AA284">+IFERROR(ROUND(INDEX(FCSTSDV!$D$2:$N$674,MATCH(ok!$D284,FCSTSDV!$C$2:$C$674,0),MATCH(ok!AA$3,FCSTSDV!$D$1:$N$1,0))/ok!$F284,1),0)</f>
        <v>0</v>
      </c>
      <c r="AB284" s="92">
        <f t="array" ref="AB284">+IFERROR(ROUND(INDEX(FCSTSDV!$D$2:$N$674,MATCH(ok!$D284,FCSTSDV!$C$2:$C$674,0),MATCH(ok!AB$3,FCSTSDV!$D$1:$N$1,0))/ok!$F284,1),0)</f>
        <v>0</v>
      </c>
      <c r="AC284" s="92">
        <f t="array" ref="AC284">+IFERROR(ROUND(INDEX(FCSTSDV!$D$2:$N$674,MATCH(ok!$D284,FCSTSDV!$C$2:$C$674,0),MATCH(ok!AC$3,FCSTSDV!$D$1:$N$1,0))/ok!$F284,1),0)</f>
        <v>0</v>
      </c>
      <c r="AD284" s="92">
        <f t="array" ref="AD284">+IFERROR(ROUND(INDEX(FCSTSDV!$D$2:$N$674,MATCH(ok!$D284,FCSTSDV!$C$2:$C$674,0),MATCH(ok!AD$3,FCSTSDV!$D$1:$N$1,0))/ok!$F284,1),0)</f>
        <v>0</v>
      </c>
      <c r="AE284" s="92">
        <f t="array" ref="AE284">+IFERROR(ROUND(INDEX(FCSTSDV!$D$2:$N$674,MATCH(ok!$D284,FCSTSDV!$C$2:$C$674,0),MATCH(ok!AE$3,FCSTSDV!$D$1:$N$1,0))/ok!$F284,1),0)</f>
        <v>0</v>
      </c>
      <c r="AF284" s="92">
        <f t="array" ref="AF284">+IFERROR(ROUND(INDEX(FCSTSDV!$D$2:$N$674,MATCH(ok!$D284,FCSTSDV!$C$2:$C$674,0),MATCH(ok!AF$3,FCSTSDV!$D$1:$N$1,0))/ok!$F284,1),0)</f>
        <v>0</v>
      </c>
      <c r="AG284" s="92">
        <f t="array" ref="AG284">+IFERROR(ROUND(INDEX(FCSTSDV!$D$2:$N$674,MATCH(ok!$D284,FCSTSDV!$C$2:$C$674,0),MATCH(ok!AG$3,FCSTSDV!$D$1:$N$1,0))/ok!$F284,1),0)</f>
        <v>0</v>
      </c>
    </row>
    <row r="285" spans="1:33" ht="20.100000000000001" customHeight="1">
      <c r="A285" s="807"/>
      <c r="B285" s="792"/>
      <c r="C285" s="257"/>
      <c r="D285" s="52"/>
      <c r="E285" s="205" t="str">
        <f>+E284</f>
        <v>199*125*15.32T*0.5T</v>
      </c>
      <c r="F285" s="53"/>
      <c r="G285" s="242"/>
      <c r="H285" s="242"/>
      <c r="I285" s="782"/>
      <c r="J285" s="285">
        <f>+SUM(J281:J284)</f>
        <v>0</v>
      </c>
      <c r="K285" s="90" t="e">
        <f>+$I$281+$J$285-SUM(K281:K284)</f>
        <v>#N/A</v>
      </c>
      <c r="L285" s="90" t="e">
        <f>+$I$281+$J$285-SUM(L281:L284)</f>
        <v>#N/A</v>
      </c>
      <c r="M285" s="90" t="e">
        <f>+$I$281+$J$285-SUM(M281:M284)</f>
        <v>#N/A</v>
      </c>
      <c r="N285" s="90" t="e">
        <f t="shared" ref="N285:W285" si="119">+$I$281+$J$285-SUM(N281:N284)</f>
        <v>#N/A</v>
      </c>
      <c r="O285" s="90" t="e">
        <f t="shared" si="119"/>
        <v>#N/A</v>
      </c>
      <c r="P285" s="90" t="e">
        <f t="shared" si="119"/>
        <v>#N/A</v>
      </c>
      <c r="Q285" s="90" t="e">
        <f t="shared" si="119"/>
        <v>#N/A</v>
      </c>
      <c r="R285" s="90" t="e">
        <f t="shared" si="119"/>
        <v>#N/A</v>
      </c>
      <c r="S285" s="90" t="e">
        <f t="shared" si="119"/>
        <v>#N/A</v>
      </c>
      <c r="T285" s="90" t="e">
        <f t="shared" si="119"/>
        <v>#N/A</v>
      </c>
      <c r="U285" s="90" t="e">
        <f t="shared" si="119"/>
        <v>#N/A</v>
      </c>
      <c r="V285" s="90" t="e">
        <f t="shared" si="119"/>
        <v>#N/A</v>
      </c>
      <c r="W285" s="90" t="e">
        <f t="shared" si="119"/>
        <v>#N/A</v>
      </c>
      <c r="X285" s="90" t="e">
        <f>+W285-SUM(X281:X284)</f>
        <v>#N/A</v>
      </c>
      <c r="Y285" s="90" t="e">
        <f>+X285-SUM(Y281:Y284)</f>
        <v>#N/A</v>
      </c>
      <c r="Z285" s="90" t="e">
        <f t="shared" ref="Z285:AG285" si="120">+Y285-SUM(Z281:Z284)</f>
        <v>#N/A</v>
      </c>
      <c r="AA285" s="90" t="e">
        <f t="shared" si="120"/>
        <v>#N/A</v>
      </c>
      <c r="AB285" s="90" t="e">
        <f t="shared" si="120"/>
        <v>#N/A</v>
      </c>
      <c r="AC285" s="90" t="e">
        <f t="shared" si="120"/>
        <v>#N/A</v>
      </c>
      <c r="AD285" s="90" t="e">
        <f t="shared" si="120"/>
        <v>#N/A</v>
      </c>
      <c r="AE285" s="90" t="e">
        <f t="shared" si="120"/>
        <v>#N/A</v>
      </c>
      <c r="AF285" s="90" t="e">
        <f t="shared" si="120"/>
        <v>#N/A</v>
      </c>
      <c r="AG285" s="90" t="e">
        <f t="shared" si="120"/>
        <v>#N/A</v>
      </c>
    </row>
    <row r="286" spans="1:33" ht="20.100000000000001" customHeight="1">
      <c r="A286" s="806" t="s">
        <v>356</v>
      </c>
      <c r="B286" s="791" t="s">
        <v>357</v>
      </c>
      <c r="C286" s="256"/>
      <c r="D286" s="73" t="s">
        <v>24</v>
      </c>
      <c r="E286" s="203" t="s">
        <v>357</v>
      </c>
      <c r="F286" s="44">
        <v>100</v>
      </c>
      <c r="G286" s="238"/>
      <c r="H286" s="238"/>
      <c r="I286" s="781" t="e">
        <f>+VLOOKUP(A286,Sheet2!$B$3:$C$189,2,0)</f>
        <v>#N/A</v>
      </c>
      <c r="J286" s="79">
        <f>+IF(SUM(K286:L286)&lt;&gt;$N$3,ROUND(IFERROR(VLOOKUP(D286,FCSTSDV!$C$2:$C$285,2,0),0)/ok!F286+0,0),0)</f>
        <v>0</v>
      </c>
      <c r="K286" s="99">
        <f t="array" ref="K286">+IFERROR(ROUND(INDEX(FCSTSDV!$D$2:$N$674,MATCH(ok!$D286,FCSTSDV!$C$2:$C$674,0),MATCH(ok!K$3,FCSTSDV!$D$1:$N$1,0))/ok!$F286,1),0)</f>
        <v>0</v>
      </c>
      <c r="L286" s="99">
        <f t="array" ref="L286">+IFERROR(ROUND(INDEX(FCSTSDV!$D$2:$N$674,MATCH(ok!$D286,FCSTSDV!$C$2:$C$674,0),MATCH(ok!L$3,FCSTSDV!$D$1:$N$1,0))/ok!$F286,1),0)</f>
        <v>0</v>
      </c>
      <c r="M286" s="99">
        <f t="array" ref="M286">+IFERROR(ROUND(INDEX(FCSTSDV!$D$2:$N$674,MATCH(ok!$D286,FCSTSDV!$C$2:$C$674,0),MATCH(ok!M$3,FCSTSDV!$D$1:$N$1,0))/ok!$F286,1),0)</f>
        <v>0</v>
      </c>
      <c r="N286" s="99">
        <f t="array" ref="N286">+IFERROR(ROUND(INDEX(FCSTSDV!$D$2:$N$674,MATCH(ok!$D286,FCSTSDV!$C$2:$C$674,0),MATCH(ok!N$3,FCSTSDV!$D$1:$N$1,0))/ok!$F286,1),0)</f>
        <v>0</v>
      </c>
      <c r="O286" s="99">
        <f t="array" ref="O286">+IFERROR(ROUND(INDEX(FCSTSDV!$D$2:$N$674,MATCH(ok!$D286,FCSTSDV!$C$2:$C$674,0),MATCH(ok!O$3,FCSTSDV!$D$1:$N$1,0))/ok!$F286,1),0)</f>
        <v>0</v>
      </c>
      <c r="P286" s="99">
        <f t="array" ref="P286">+IFERROR(ROUND(INDEX(FCSTSDV!$D$2:$N$674,MATCH(ok!$D286,FCSTSDV!$C$2:$C$674,0),MATCH(ok!P$3,FCSTSDV!$D$1:$N$1,0))/ok!$F286,1),0)</f>
        <v>0</v>
      </c>
      <c r="Q286" s="99">
        <f t="array" ref="Q286">+IFERROR(ROUND(INDEX(FCSTSDV!$D$2:$N$674,MATCH(ok!$D286,FCSTSDV!$C$2:$C$674,0),MATCH(ok!Q$3,FCSTSDV!$D$1:$N$1,0))/ok!$F286,1),0)</f>
        <v>0</v>
      </c>
      <c r="R286" s="99">
        <f t="array" ref="R286">+IFERROR(ROUND(INDEX(FCSTSDV!$D$2:$N$674,MATCH(ok!$D286,FCSTSDV!$C$2:$C$674,0),MATCH(ok!R$3,FCSTSDV!$D$1:$N$1,0))/ok!$F286,1),0)</f>
        <v>0</v>
      </c>
      <c r="S286" s="99">
        <f t="array" ref="S286">+IFERROR(ROUND(INDEX(FCSTSDV!$D$2:$N$674,MATCH(ok!$D286,FCSTSDV!$C$2:$C$674,0),MATCH(ok!S$3,FCSTSDV!$D$1:$N$1,0))/ok!$F286,1),0)</f>
        <v>0</v>
      </c>
      <c r="T286" s="99">
        <f t="array" ref="T286">+IFERROR(ROUND(INDEX(FCSTSDV!$D$2:$N$674,MATCH(ok!$D286,FCSTSDV!$C$2:$C$674,0),MATCH(ok!T$3,FCSTSDV!$D$1:$N$1,0))/ok!$F286,1),0)</f>
        <v>0</v>
      </c>
      <c r="U286" s="99">
        <f t="array" ref="U286">+IFERROR(ROUND(INDEX(FCSTSDV!$D$2:$N$674,MATCH(ok!$D286,FCSTSDV!$C$2:$C$674,0),MATCH(ok!U$3,FCSTSDV!$D$1:$N$1,0))/ok!$F286,1),0)</f>
        <v>0</v>
      </c>
      <c r="V286" s="99">
        <f t="array" ref="V286">+IFERROR(ROUND(INDEX(FCSTSDV!$D$2:$N$674,MATCH(ok!$D286,FCSTSDV!$C$2:$C$674,0),MATCH(ok!V$3,FCSTSDV!$D$1:$N$1,0))/ok!$F286,1),0)</f>
        <v>0</v>
      </c>
      <c r="W286" s="99">
        <f t="array" ref="W286">+IFERROR(ROUND(INDEX(FCSTSDV!$D$2:$N$674,MATCH(ok!$D286,FCSTSDV!$C$2:$C$674,0),MATCH(ok!W$3,FCSTSDV!$D$1:$N$1,0))/ok!$F286,1),0)</f>
        <v>0</v>
      </c>
      <c r="X286" s="99">
        <f t="array" ref="X286">+IFERROR(ROUND(INDEX(FCSTSDV!$D$2:$N$674,MATCH(ok!$D286,FCSTSDV!$C$2:$C$674,0),MATCH(ok!X$3,FCSTSDV!$D$1:$N$1,0))/ok!$F286,1),0)</f>
        <v>0</v>
      </c>
      <c r="Y286" s="99">
        <f t="array" ref="Y286">+IFERROR(ROUND(INDEX(FCSTSDV!$D$2:$N$674,MATCH(ok!$D286,FCSTSDV!$C$2:$C$674,0),MATCH(ok!Y$3,FCSTSDV!$D$1:$N$1,0))/ok!$F286,1),0)</f>
        <v>0</v>
      </c>
      <c r="Z286" s="99">
        <f t="array" ref="Z286">+IFERROR(ROUND(INDEX(FCSTSDV!$D$2:$N$674,MATCH(ok!$D286,FCSTSDV!$C$2:$C$674,0),MATCH(ok!Z$3,FCSTSDV!$D$1:$N$1,0))/ok!$F286,1),0)</f>
        <v>0</v>
      </c>
      <c r="AA286" s="99">
        <f t="array" ref="AA286">+IFERROR(ROUND(INDEX(FCSTSDV!$D$2:$N$674,MATCH(ok!$D286,FCSTSDV!$C$2:$C$674,0),MATCH(ok!AA$3,FCSTSDV!$D$1:$N$1,0))/ok!$F286,1),0)</f>
        <v>0</v>
      </c>
      <c r="AB286" s="99">
        <f t="array" ref="AB286">+IFERROR(ROUND(INDEX(FCSTSDV!$D$2:$N$674,MATCH(ok!$D286,FCSTSDV!$C$2:$C$674,0),MATCH(ok!AB$3,FCSTSDV!$D$1:$N$1,0))/ok!$F286,1),0)</f>
        <v>0</v>
      </c>
      <c r="AC286" s="99">
        <f t="array" ref="AC286">+IFERROR(ROUND(INDEX(FCSTSDV!$D$2:$N$674,MATCH(ok!$D286,FCSTSDV!$C$2:$C$674,0),MATCH(ok!AC$3,FCSTSDV!$D$1:$N$1,0))/ok!$F286,1),0)</f>
        <v>0</v>
      </c>
      <c r="AD286" s="99">
        <f t="array" ref="AD286">+IFERROR(ROUND(INDEX(FCSTSDV!$D$2:$N$674,MATCH(ok!$D286,FCSTSDV!$C$2:$C$674,0),MATCH(ok!AD$3,FCSTSDV!$D$1:$N$1,0))/ok!$F286,1),0)</f>
        <v>0</v>
      </c>
      <c r="AE286" s="99">
        <f t="array" ref="AE286">+IFERROR(ROUND(INDEX(FCSTSDV!$D$2:$N$674,MATCH(ok!$D286,FCSTSDV!$C$2:$C$674,0),MATCH(ok!AE$3,FCSTSDV!$D$1:$N$1,0))/ok!$F286,1),0)</f>
        <v>0</v>
      </c>
      <c r="AF286" s="99">
        <f t="array" ref="AF286">+IFERROR(ROUND(INDEX(FCSTSDV!$D$2:$N$674,MATCH(ok!$D286,FCSTSDV!$C$2:$C$674,0),MATCH(ok!AF$3,FCSTSDV!$D$1:$N$1,0))/ok!$F286,1),0)</f>
        <v>0</v>
      </c>
      <c r="AG286" s="99">
        <f t="array" ref="AG286">+IFERROR(ROUND(INDEX(FCSTSDV!$D$2:$N$674,MATCH(ok!$D286,FCSTSDV!$C$2:$C$674,0),MATCH(ok!AG$3,FCSTSDV!$D$1:$N$1,0))/ok!$F286,1),0)</f>
        <v>0</v>
      </c>
    </row>
    <row r="287" spans="1:33" ht="20.100000000000001" customHeight="1">
      <c r="A287" s="813"/>
      <c r="B287" s="795"/>
      <c r="C287" s="239"/>
      <c r="D287" s="32" t="s">
        <v>23</v>
      </c>
      <c r="E287" s="204" t="str">
        <f>+E286</f>
        <v>199*125*70T*1.0T</v>
      </c>
      <c r="F287" s="49">
        <v>100</v>
      </c>
      <c r="G287" s="240"/>
      <c r="H287" s="240"/>
      <c r="I287" s="785"/>
      <c r="J287" s="81">
        <f>+IF(SUM(K287:L287)&lt;&gt;$N$3,ROUND(IFERROR(VLOOKUP(D287,FCSTSDV!$C$2:$C$285,2,0),0)/ok!F287+0,0),0)</f>
        <v>0</v>
      </c>
      <c r="K287" s="92">
        <f t="array" ref="K287">+IFERROR(ROUND(INDEX(FCSTSDV!$D$2:$N$674,MATCH(ok!$D287,FCSTSDV!$C$2:$C$674,0),MATCH(ok!K$3,FCSTSDV!$D$1:$N$1,0))/ok!$F287,1),0)</f>
        <v>0</v>
      </c>
      <c r="L287" s="92">
        <f t="array" ref="L287">+IFERROR(ROUND(INDEX(FCSTSDV!$D$2:$N$674,MATCH(ok!$D287,FCSTSDV!$C$2:$C$674,0),MATCH(ok!L$3,FCSTSDV!$D$1:$N$1,0))/ok!$F287,1),0)</f>
        <v>0</v>
      </c>
      <c r="M287" s="92">
        <f t="array" ref="M287">+IFERROR(ROUND(INDEX(FCSTSDV!$D$2:$N$674,MATCH(ok!$D287,FCSTSDV!$C$2:$C$674,0),MATCH(ok!M$3,FCSTSDV!$D$1:$N$1,0))/ok!$F287,1),0)</f>
        <v>0</v>
      </c>
      <c r="N287" s="92">
        <f t="array" ref="N287">+IFERROR(ROUND(INDEX(FCSTSDV!$D$2:$N$674,MATCH(ok!$D287,FCSTSDV!$C$2:$C$674,0),MATCH(ok!N$3,FCSTSDV!$D$1:$N$1,0))/ok!$F287,1),0)</f>
        <v>0</v>
      </c>
      <c r="O287" s="92">
        <f t="array" ref="O287">+IFERROR(ROUND(INDEX(FCSTSDV!$D$2:$N$674,MATCH(ok!$D287,FCSTSDV!$C$2:$C$674,0),MATCH(ok!O$3,FCSTSDV!$D$1:$N$1,0))/ok!$F287,1),0)</f>
        <v>0</v>
      </c>
      <c r="P287" s="92">
        <f t="array" ref="P287">+IFERROR(ROUND(INDEX(FCSTSDV!$D$2:$N$674,MATCH(ok!$D287,FCSTSDV!$C$2:$C$674,0),MATCH(ok!P$3,FCSTSDV!$D$1:$N$1,0))/ok!$F287,1),0)</f>
        <v>0</v>
      </c>
      <c r="Q287" s="92">
        <f t="array" ref="Q287">+IFERROR(ROUND(INDEX(FCSTSDV!$D$2:$N$674,MATCH(ok!$D287,FCSTSDV!$C$2:$C$674,0),MATCH(ok!Q$3,FCSTSDV!$D$1:$N$1,0))/ok!$F287,1),0)</f>
        <v>0</v>
      </c>
      <c r="R287" s="92">
        <f t="array" ref="R287">+IFERROR(ROUND(INDEX(FCSTSDV!$D$2:$N$674,MATCH(ok!$D287,FCSTSDV!$C$2:$C$674,0),MATCH(ok!R$3,FCSTSDV!$D$1:$N$1,0))/ok!$F287,1),0)</f>
        <v>0</v>
      </c>
      <c r="S287" s="92">
        <f t="array" ref="S287">+IFERROR(ROUND(INDEX(FCSTSDV!$D$2:$N$674,MATCH(ok!$D287,FCSTSDV!$C$2:$C$674,0),MATCH(ok!S$3,FCSTSDV!$D$1:$N$1,0))/ok!$F287,1),0)</f>
        <v>0</v>
      </c>
      <c r="T287" s="92">
        <f t="array" ref="T287">+IFERROR(ROUND(INDEX(FCSTSDV!$D$2:$N$674,MATCH(ok!$D287,FCSTSDV!$C$2:$C$674,0),MATCH(ok!T$3,FCSTSDV!$D$1:$N$1,0))/ok!$F287,1),0)</f>
        <v>0</v>
      </c>
      <c r="U287" s="92">
        <f t="array" ref="U287">+IFERROR(ROUND(INDEX(FCSTSDV!$D$2:$N$674,MATCH(ok!$D287,FCSTSDV!$C$2:$C$674,0),MATCH(ok!U$3,FCSTSDV!$D$1:$N$1,0))/ok!$F287,1),0)</f>
        <v>0</v>
      </c>
      <c r="V287" s="92">
        <f t="array" ref="V287">+IFERROR(ROUND(INDEX(FCSTSDV!$D$2:$N$674,MATCH(ok!$D287,FCSTSDV!$C$2:$C$674,0),MATCH(ok!V$3,FCSTSDV!$D$1:$N$1,0))/ok!$F287,1),0)</f>
        <v>0</v>
      </c>
      <c r="W287" s="92">
        <f t="array" ref="W287">+IFERROR(ROUND(INDEX(FCSTSDV!$D$2:$N$674,MATCH(ok!$D287,FCSTSDV!$C$2:$C$674,0),MATCH(ok!W$3,FCSTSDV!$D$1:$N$1,0))/ok!$F287,1),0)</f>
        <v>0</v>
      </c>
      <c r="X287" s="92">
        <f t="array" ref="X287">+IFERROR(ROUND(INDEX(FCSTSDV!$D$2:$N$674,MATCH(ok!$D287,FCSTSDV!$C$2:$C$674,0),MATCH(ok!X$3,FCSTSDV!$D$1:$N$1,0))/ok!$F287,1),0)</f>
        <v>0</v>
      </c>
      <c r="Y287" s="92">
        <f t="array" ref="Y287">+IFERROR(ROUND(INDEX(FCSTSDV!$D$2:$N$674,MATCH(ok!$D287,FCSTSDV!$C$2:$C$674,0),MATCH(ok!Y$3,FCSTSDV!$D$1:$N$1,0))/ok!$F287,1),0)</f>
        <v>0</v>
      </c>
      <c r="Z287" s="92">
        <f t="array" ref="Z287">+IFERROR(ROUND(INDEX(FCSTSDV!$D$2:$N$674,MATCH(ok!$D287,FCSTSDV!$C$2:$C$674,0),MATCH(ok!Z$3,FCSTSDV!$D$1:$N$1,0))/ok!$F287,1),0)</f>
        <v>0</v>
      </c>
      <c r="AA287" s="92">
        <f t="array" ref="AA287">+IFERROR(ROUND(INDEX(FCSTSDV!$D$2:$N$674,MATCH(ok!$D287,FCSTSDV!$C$2:$C$674,0),MATCH(ok!AA$3,FCSTSDV!$D$1:$N$1,0))/ok!$F287,1),0)</f>
        <v>0</v>
      </c>
      <c r="AB287" s="92">
        <f t="array" ref="AB287">+IFERROR(ROUND(INDEX(FCSTSDV!$D$2:$N$674,MATCH(ok!$D287,FCSTSDV!$C$2:$C$674,0),MATCH(ok!AB$3,FCSTSDV!$D$1:$N$1,0))/ok!$F287,1),0)</f>
        <v>0</v>
      </c>
      <c r="AC287" s="92">
        <f t="array" ref="AC287">+IFERROR(ROUND(INDEX(FCSTSDV!$D$2:$N$674,MATCH(ok!$D287,FCSTSDV!$C$2:$C$674,0),MATCH(ok!AC$3,FCSTSDV!$D$1:$N$1,0))/ok!$F287,1),0)</f>
        <v>0</v>
      </c>
      <c r="AD287" s="92">
        <f t="array" ref="AD287">+IFERROR(ROUND(INDEX(FCSTSDV!$D$2:$N$674,MATCH(ok!$D287,FCSTSDV!$C$2:$C$674,0),MATCH(ok!AD$3,FCSTSDV!$D$1:$N$1,0))/ok!$F287,1),0)</f>
        <v>0</v>
      </c>
      <c r="AE287" s="92">
        <f t="array" ref="AE287">+IFERROR(ROUND(INDEX(FCSTSDV!$D$2:$N$674,MATCH(ok!$D287,FCSTSDV!$C$2:$C$674,0),MATCH(ok!AE$3,FCSTSDV!$D$1:$N$1,0))/ok!$F287,1),0)</f>
        <v>0</v>
      </c>
      <c r="AF287" s="92">
        <f t="array" ref="AF287">+IFERROR(ROUND(INDEX(FCSTSDV!$D$2:$N$674,MATCH(ok!$D287,FCSTSDV!$C$2:$C$674,0),MATCH(ok!AF$3,FCSTSDV!$D$1:$N$1,0))/ok!$F287,1),0)</f>
        <v>0</v>
      </c>
      <c r="AG287" s="92">
        <f t="array" ref="AG287">+IFERROR(ROUND(INDEX(FCSTSDV!$D$2:$N$674,MATCH(ok!$D287,FCSTSDV!$C$2:$C$674,0),MATCH(ok!AG$3,FCSTSDV!$D$1:$N$1,0))/ok!$F287,1),0)</f>
        <v>0</v>
      </c>
    </row>
    <row r="288" spans="1:33" ht="20.100000000000001" customHeight="1">
      <c r="A288" s="813"/>
      <c r="B288" s="795"/>
      <c r="C288" s="239"/>
      <c r="D288" s="32" t="s">
        <v>355</v>
      </c>
      <c r="E288" s="204" t="str">
        <f>+E287</f>
        <v>199*125*70T*1.0T</v>
      </c>
      <c r="F288" s="49">
        <v>100</v>
      </c>
      <c r="G288" s="240"/>
      <c r="H288" s="240"/>
      <c r="I288" s="785"/>
      <c r="J288" s="81">
        <f>+IF(SUM(K288:L288)&lt;&gt;$N$3,ROUND(IFERROR(VLOOKUP(D288,FCSTSDV!$C$2:$C$285,2,0),0)/ok!F288+0,0),0)</f>
        <v>0</v>
      </c>
      <c r="K288" s="92">
        <f t="array" ref="K288">+IFERROR(ROUND(INDEX(FCSTSDV!$D$2:$N$674,MATCH(ok!$D288,FCSTSDV!$C$2:$C$674,0),MATCH(ok!K$3,FCSTSDV!$D$1:$N$1,0))/ok!$F288,1),0)</f>
        <v>0</v>
      </c>
      <c r="L288" s="92">
        <f t="array" ref="L288">+IFERROR(ROUND(INDEX(FCSTSDV!$D$2:$N$674,MATCH(ok!$D288,FCSTSDV!$C$2:$C$674,0),MATCH(ok!L$3,FCSTSDV!$D$1:$N$1,0))/ok!$F288,1),0)</f>
        <v>0</v>
      </c>
      <c r="M288" s="92">
        <f t="array" ref="M288">+IFERROR(ROUND(INDEX(FCSTSDV!$D$2:$N$674,MATCH(ok!$D288,FCSTSDV!$C$2:$C$674,0),MATCH(ok!M$3,FCSTSDV!$D$1:$N$1,0))/ok!$F288,1),0)</f>
        <v>0</v>
      </c>
      <c r="N288" s="92">
        <f t="array" ref="N288">+IFERROR(ROUND(INDEX(FCSTSDV!$D$2:$N$674,MATCH(ok!$D288,FCSTSDV!$C$2:$C$674,0),MATCH(ok!N$3,FCSTSDV!$D$1:$N$1,0))/ok!$F288,1),0)</f>
        <v>0</v>
      </c>
      <c r="O288" s="92">
        <f t="array" ref="O288">+IFERROR(ROUND(INDEX(FCSTSDV!$D$2:$N$674,MATCH(ok!$D288,FCSTSDV!$C$2:$C$674,0),MATCH(ok!O$3,FCSTSDV!$D$1:$N$1,0))/ok!$F288,1),0)</f>
        <v>0</v>
      </c>
      <c r="P288" s="92">
        <f t="array" ref="P288">+IFERROR(ROUND(INDEX(FCSTSDV!$D$2:$N$674,MATCH(ok!$D288,FCSTSDV!$C$2:$C$674,0),MATCH(ok!P$3,FCSTSDV!$D$1:$N$1,0))/ok!$F288,1),0)</f>
        <v>0</v>
      </c>
      <c r="Q288" s="92">
        <f t="array" ref="Q288">+IFERROR(ROUND(INDEX(FCSTSDV!$D$2:$N$674,MATCH(ok!$D288,FCSTSDV!$C$2:$C$674,0),MATCH(ok!Q$3,FCSTSDV!$D$1:$N$1,0))/ok!$F288,1),0)</f>
        <v>0</v>
      </c>
      <c r="R288" s="92">
        <f t="array" ref="R288">+IFERROR(ROUND(INDEX(FCSTSDV!$D$2:$N$674,MATCH(ok!$D288,FCSTSDV!$C$2:$C$674,0),MATCH(ok!R$3,FCSTSDV!$D$1:$N$1,0))/ok!$F288,1),0)</f>
        <v>0</v>
      </c>
      <c r="S288" s="92">
        <f t="array" ref="S288">+IFERROR(ROUND(INDEX(FCSTSDV!$D$2:$N$674,MATCH(ok!$D288,FCSTSDV!$C$2:$C$674,0),MATCH(ok!S$3,FCSTSDV!$D$1:$N$1,0))/ok!$F288,1),0)</f>
        <v>0</v>
      </c>
      <c r="T288" s="92">
        <f t="array" ref="T288">+IFERROR(ROUND(INDEX(FCSTSDV!$D$2:$N$674,MATCH(ok!$D288,FCSTSDV!$C$2:$C$674,0),MATCH(ok!T$3,FCSTSDV!$D$1:$N$1,0))/ok!$F288,1),0)</f>
        <v>0</v>
      </c>
      <c r="U288" s="92">
        <f t="array" ref="U288">+IFERROR(ROUND(INDEX(FCSTSDV!$D$2:$N$674,MATCH(ok!$D288,FCSTSDV!$C$2:$C$674,0),MATCH(ok!U$3,FCSTSDV!$D$1:$N$1,0))/ok!$F288,1),0)</f>
        <v>0</v>
      </c>
      <c r="V288" s="92">
        <f t="array" ref="V288">+IFERROR(ROUND(INDEX(FCSTSDV!$D$2:$N$674,MATCH(ok!$D288,FCSTSDV!$C$2:$C$674,0),MATCH(ok!V$3,FCSTSDV!$D$1:$N$1,0))/ok!$F288,1),0)</f>
        <v>0</v>
      </c>
      <c r="W288" s="92">
        <f t="array" ref="W288">+IFERROR(ROUND(INDEX(FCSTSDV!$D$2:$N$674,MATCH(ok!$D288,FCSTSDV!$C$2:$C$674,0),MATCH(ok!W$3,FCSTSDV!$D$1:$N$1,0))/ok!$F288,1),0)</f>
        <v>0</v>
      </c>
      <c r="X288" s="92">
        <f t="array" ref="X288">+IFERROR(ROUND(INDEX(FCSTSDV!$D$2:$N$674,MATCH(ok!$D288,FCSTSDV!$C$2:$C$674,0),MATCH(ok!X$3,FCSTSDV!$D$1:$N$1,0))/ok!$F288,1),0)</f>
        <v>0</v>
      </c>
      <c r="Y288" s="92">
        <f t="array" ref="Y288">+IFERROR(ROUND(INDEX(FCSTSDV!$D$2:$N$674,MATCH(ok!$D288,FCSTSDV!$C$2:$C$674,0),MATCH(ok!Y$3,FCSTSDV!$D$1:$N$1,0))/ok!$F288,1),0)</f>
        <v>0</v>
      </c>
      <c r="Z288" s="92">
        <f t="array" ref="Z288">+IFERROR(ROUND(INDEX(FCSTSDV!$D$2:$N$674,MATCH(ok!$D288,FCSTSDV!$C$2:$C$674,0),MATCH(ok!Z$3,FCSTSDV!$D$1:$N$1,0))/ok!$F288,1),0)</f>
        <v>0</v>
      </c>
      <c r="AA288" s="92">
        <f t="array" ref="AA288">+IFERROR(ROUND(INDEX(FCSTSDV!$D$2:$N$674,MATCH(ok!$D288,FCSTSDV!$C$2:$C$674,0),MATCH(ok!AA$3,FCSTSDV!$D$1:$N$1,0))/ok!$F288,1),0)</f>
        <v>0</v>
      </c>
      <c r="AB288" s="92">
        <f t="array" ref="AB288">+IFERROR(ROUND(INDEX(FCSTSDV!$D$2:$N$674,MATCH(ok!$D288,FCSTSDV!$C$2:$C$674,0),MATCH(ok!AB$3,FCSTSDV!$D$1:$N$1,0))/ok!$F288,1),0)</f>
        <v>0</v>
      </c>
      <c r="AC288" s="92">
        <f t="array" ref="AC288">+IFERROR(ROUND(INDEX(FCSTSDV!$D$2:$N$674,MATCH(ok!$D288,FCSTSDV!$C$2:$C$674,0),MATCH(ok!AC$3,FCSTSDV!$D$1:$N$1,0))/ok!$F288,1),0)</f>
        <v>0</v>
      </c>
      <c r="AD288" s="92">
        <f t="array" ref="AD288">+IFERROR(ROUND(INDEX(FCSTSDV!$D$2:$N$674,MATCH(ok!$D288,FCSTSDV!$C$2:$C$674,0),MATCH(ok!AD$3,FCSTSDV!$D$1:$N$1,0))/ok!$F288,1),0)</f>
        <v>0</v>
      </c>
      <c r="AE288" s="92">
        <f t="array" ref="AE288">+IFERROR(ROUND(INDEX(FCSTSDV!$D$2:$N$674,MATCH(ok!$D288,FCSTSDV!$C$2:$C$674,0),MATCH(ok!AE$3,FCSTSDV!$D$1:$N$1,0))/ok!$F288,1),0)</f>
        <v>0</v>
      </c>
      <c r="AF288" s="92">
        <f t="array" ref="AF288">+IFERROR(ROUND(INDEX(FCSTSDV!$D$2:$N$674,MATCH(ok!$D288,FCSTSDV!$C$2:$C$674,0),MATCH(ok!AF$3,FCSTSDV!$D$1:$N$1,0))/ok!$F288,1),0)</f>
        <v>0</v>
      </c>
      <c r="AG288" s="92">
        <f t="array" ref="AG288">+IFERROR(ROUND(INDEX(FCSTSDV!$D$2:$N$674,MATCH(ok!$D288,FCSTSDV!$C$2:$C$674,0),MATCH(ok!AG$3,FCSTSDV!$D$1:$N$1,0))/ok!$F288,1),0)</f>
        <v>0</v>
      </c>
    </row>
    <row r="289" spans="1:33" ht="20.100000000000001" customHeight="1">
      <c r="A289" s="813"/>
      <c r="B289" s="795"/>
      <c r="C289" s="239"/>
      <c r="D289" s="32" t="s">
        <v>26</v>
      </c>
      <c r="E289" s="204" t="str">
        <f>+E288</f>
        <v>199*125*70T*1.0T</v>
      </c>
      <c r="F289" s="49">
        <v>100</v>
      </c>
      <c r="G289" s="240"/>
      <c r="H289" s="240"/>
      <c r="I289" s="785"/>
      <c r="J289" s="81">
        <f>+IF(SUM(K289:L289)&lt;&gt;$N$3,ROUND(IFERROR(VLOOKUP(D289,FCSTSDV!$C$2:$C$285,2,0),0)/ok!F289+0,0),0)</f>
        <v>0</v>
      </c>
      <c r="K289" s="92">
        <f t="array" ref="K289">+IFERROR(ROUND(INDEX(FCSTSDV!$D$2:$N$674,MATCH(ok!$D289,FCSTSDV!$C$2:$C$674,0),MATCH(ok!K$3,FCSTSDV!$D$1:$N$1,0))/ok!$F289,1),0)</f>
        <v>0</v>
      </c>
      <c r="L289" s="92">
        <f t="array" ref="L289">+IFERROR(ROUND(INDEX(FCSTSDV!$D$2:$N$674,MATCH(ok!$D289,FCSTSDV!$C$2:$C$674,0),MATCH(ok!L$3,FCSTSDV!$D$1:$N$1,0))/ok!$F289,1),0)</f>
        <v>0</v>
      </c>
      <c r="M289" s="92">
        <f t="array" ref="M289">+IFERROR(ROUND(INDEX(FCSTSDV!$D$2:$N$674,MATCH(ok!$D289,FCSTSDV!$C$2:$C$674,0),MATCH(ok!M$3,FCSTSDV!$D$1:$N$1,0))/ok!$F289,1),0)</f>
        <v>0</v>
      </c>
      <c r="N289" s="92">
        <f t="array" ref="N289">+IFERROR(ROUND(INDEX(FCSTSDV!$D$2:$N$674,MATCH(ok!$D289,FCSTSDV!$C$2:$C$674,0),MATCH(ok!N$3,FCSTSDV!$D$1:$N$1,0))/ok!$F289,1),0)</f>
        <v>0</v>
      </c>
      <c r="O289" s="92">
        <f t="array" ref="O289">+IFERROR(ROUND(INDEX(FCSTSDV!$D$2:$N$674,MATCH(ok!$D289,FCSTSDV!$C$2:$C$674,0),MATCH(ok!O$3,FCSTSDV!$D$1:$N$1,0))/ok!$F289,1),0)</f>
        <v>0</v>
      </c>
      <c r="P289" s="92">
        <f t="array" ref="P289">+IFERROR(ROUND(INDEX(FCSTSDV!$D$2:$N$674,MATCH(ok!$D289,FCSTSDV!$C$2:$C$674,0),MATCH(ok!P$3,FCSTSDV!$D$1:$N$1,0))/ok!$F289,1),0)</f>
        <v>0</v>
      </c>
      <c r="Q289" s="92">
        <f t="array" ref="Q289">+IFERROR(ROUND(INDEX(FCSTSDV!$D$2:$N$674,MATCH(ok!$D289,FCSTSDV!$C$2:$C$674,0),MATCH(ok!Q$3,FCSTSDV!$D$1:$N$1,0))/ok!$F289,1),0)</f>
        <v>0</v>
      </c>
      <c r="R289" s="92">
        <f t="array" ref="R289">+IFERROR(ROUND(INDEX(FCSTSDV!$D$2:$N$674,MATCH(ok!$D289,FCSTSDV!$C$2:$C$674,0),MATCH(ok!R$3,FCSTSDV!$D$1:$N$1,0))/ok!$F289,1),0)</f>
        <v>0</v>
      </c>
      <c r="S289" s="92">
        <f t="array" ref="S289">+IFERROR(ROUND(INDEX(FCSTSDV!$D$2:$N$674,MATCH(ok!$D289,FCSTSDV!$C$2:$C$674,0),MATCH(ok!S$3,FCSTSDV!$D$1:$N$1,0))/ok!$F289,1),0)</f>
        <v>0</v>
      </c>
      <c r="T289" s="92">
        <f t="array" ref="T289">+IFERROR(ROUND(INDEX(FCSTSDV!$D$2:$N$674,MATCH(ok!$D289,FCSTSDV!$C$2:$C$674,0),MATCH(ok!T$3,FCSTSDV!$D$1:$N$1,0))/ok!$F289,1),0)</f>
        <v>0</v>
      </c>
      <c r="U289" s="92">
        <f t="array" ref="U289">+IFERROR(ROUND(INDEX(FCSTSDV!$D$2:$N$674,MATCH(ok!$D289,FCSTSDV!$C$2:$C$674,0),MATCH(ok!U$3,FCSTSDV!$D$1:$N$1,0))/ok!$F289,1),0)</f>
        <v>0</v>
      </c>
      <c r="V289" s="92">
        <f t="array" ref="V289">+IFERROR(ROUND(INDEX(FCSTSDV!$D$2:$N$674,MATCH(ok!$D289,FCSTSDV!$C$2:$C$674,0),MATCH(ok!V$3,FCSTSDV!$D$1:$N$1,0))/ok!$F289,1),0)</f>
        <v>0</v>
      </c>
      <c r="W289" s="92">
        <f t="array" ref="W289">+IFERROR(ROUND(INDEX(FCSTSDV!$D$2:$N$674,MATCH(ok!$D289,FCSTSDV!$C$2:$C$674,0),MATCH(ok!W$3,FCSTSDV!$D$1:$N$1,0))/ok!$F289,1),0)</f>
        <v>0</v>
      </c>
      <c r="X289" s="92">
        <f t="array" ref="X289">+IFERROR(ROUND(INDEX(FCSTSDV!$D$2:$N$674,MATCH(ok!$D289,FCSTSDV!$C$2:$C$674,0),MATCH(ok!X$3,FCSTSDV!$D$1:$N$1,0))/ok!$F289,1),0)</f>
        <v>0</v>
      </c>
      <c r="Y289" s="92">
        <f t="array" ref="Y289">+IFERROR(ROUND(INDEX(FCSTSDV!$D$2:$N$674,MATCH(ok!$D289,FCSTSDV!$C$2:$C$674,0),MATCH(ok!Y$3,FCSTSDV!$D$1:$N$1,0))/ok!$F289,1),0)</f>
        <v>0</v>
      </c>
      <c r="Z289" s="92">
        <f t="array" ref="Z289">+IFERROR(ROUND(INDEX(FCSTSDV!$D$2:$N$674,MATCH(ok!$D289,FCSTSDV!$C$2:$C$674,0),MATCH(ok!Z$3,FCSTSDV!$D$1:$N$1,0))/ok!$F289,1),0)</f>
        <v>0</v>
      </c>
      <c r="AA289" s="92">
        <f t="array" ref="AA289">+IFERROR(ROUND(INDEX(FCSTSDV!$D$2:$N$674,MATCH(ok!$D289,FCSTSDV!$C$2:$C$674,0),MATCH(ok!AA$3,FCSTSDV!$D$1:$N$1,0))/ok!$F289,1),0)</f>
        <v>0</v>
      </c>
      <c r="AB289" s="92">
        <f t="array" ref="AB289">+IFERROR(ROUND(INDEX(FCSTSDV!$D$2:$N$674,MATCH(ok!$D289,FCSTSDV!$C$2:$C$674,0),MATCH(ok!AB$3,FCSTSDV!$D$1:$N$1,0))/ok!$F289,1),0)</f>
        <v>0</v>
      </c>
      <c r="AC289" s="92">
        <f t="array" ref="AC289">+IFERROR(ROUND(INDEX(FCSTSDV!$D$2:$N$674,MATCH(ok!$D289,FCSTSDV!$C$2:$C$674,0),MATCH(ok!AC$3,FCSTSDV!$D$1:$N$1,0))/ok!$F289,1),0)</f>
        <v>0</v>
      </c>
      <c r="AD289" s="92">
        <f t="array" ref="AD289">+IFERROR(ROUND(INDEX(FCSTSDV!$D$2:$N$674,MATCH(ok!$D289,FCSTSDV!$C$2:$C$674,0),MATCH(ok!AD$3,FCSTSDV!$D$1:$N$1,0))/ok!$F289,1),0)</f>
        <v>0</v>
      </c>
      <c r="AE289" s="92">
        <f t="array" ref="AE289">+IFERROR(ROUND(INDEX(FCSTSDV!$D$2:$N$674,MATCH(ok!$D289,FCSTSDV!$C$2:$C$674,0),MATCH(ok!AE$3,FCSTSDV!$D$1:$N$1,0))/ok!$F289,1),0)</f>
        <v>0</v>
      </c>
      <c r="AF289" s="92">
        <f t="array" ref="AF289">+IFERROR(ROUND(INDEX(FCSTSDV!$D$2:$N$674,MATCH(ok!$D289,FCSTSDV!$C$2:$C$674,0),MATCH(ok!AF$3,FCSTSDV!$D$1:$N$1,0))/ok!$F289,1),0)</f>
        <v>0</v>
      </c>
      <c r="AG289" s="92">
        <f t="array" ref="AG289">+IFERROR(ROUND(INDEX(FCSTSDV!$D$2:$N$674,MATCH(ok!$D289,FCSTSDV!$C$2:$C$674,0),MATCH(ok!AG$3,FCSTSDV!$D$1:$N$1,0))/ok!$F289,1),0)</f>
        <v>0</v>
      </c>
    </row>
    <row r="290" spans="1:33" ht="20.100000000000001" customHeight="1">
      <c r="A290" s="807"/>
      <c r="B290" s="792"/>
      <c r="C290" s="257"/>
      <c r="D290" s="52"/>
      <c r="E290" s="205" t="str">
        <f>+E289</f>
        <v>199*125*70T*1.0T</v>
      </c>
      <c r="F290" s="53"/>
      <c r="G290" s="242"/>
      <c r="H290" s="242"/>
      <c r="I290" s="782"/>
      <c r="J290" s="263">
        <f>+SUM(J286:J289)</f>
        <v>0</v>
      </c>
      <c r="K290" s="90" t="e">
        <f>+$I$286+$J$290-SUM(K286:K289)</f>
        <v>#N/A</v>
      </c>
      <c r="L290" s="90" t="e">
        <f>+$I$286+$J$290-SUM(L286:L289)</f>
        <v>#N/A</v>
      </c>
      <c r="M290" s="90" t="e">
        <f>+$I$286+$J$290-SUM(M286:M289)</f>
        <v>#N/A</v>
      </c>
      <c r="N290" s="90" t="e">
        <f t="shared" ref="N290:W290" si="121">+$I$286+$J$290-SUM(N286:N289)</f>
        <v>#N/A</v>
      </c>
      <c r="O290" s="90" t="e">
        <f t="shared" si="121"/>
        <v>#N/A</v>
      </c>
      <c r="P290" s="90" t="e">
        <f t="shared" si="121"/>
        <v>#N/A</v>
      </c>
      <c r="Q290" s="90" t="e">
        <f t="shared" si="121"/>
        <v>#N/A</v>
      </c>
      <c r="R290" s="90" t="e">
        <f t="shared" si="121"/>
        <v>#N/A</v>
      </c>
      <c r="S290" s="90" t="e">
        <f t="shared" si="121"/>
        <v>#N/A</v>
      </c>
      <c r="T290" s="90" t="e">
        <f t="shared" si="121"/>
        <v>#N/A</v>
      </c>
      <c r="U290" s="90" t="e">
        <f t="shared" si="121"/>
        <v>#N/A</v>
      </c>
      <c r="V290" s="90" t="e">
        <f t="shared" si="121"/>
        <v>#N/A</v>
      </c>
      <c r="W290" s="90" t="e">
        <f t="shared" si="121"/>
        <v>#N/A</v>
      </c>
      <c r="X290" s="90" t="e">
        <f>+W290-SUM(X286:X289)</f>
        <v>#N/A</v>
      </c>
      <c r="Y290" s="90" t="e">
        <f>+X290-SUM(Y286:Y289)</f>
        <v>#N/A</v>
      </c>
      <c r="Z290" s="90" t="e">
        <f t="shared" ref="Z290:AG290" si="122">+Y290-SUM(Z286:Z289)</f>
        <v>#N/A</v>
      </c>
      <c r="AA290" s="90" t="e">
        <f t="shared" si="122"/>
        <v>#N/A</v>
      </c>
      <c r="AB290" s="90" t="e">
        <f t="shared" si="122"/>
        <v>#N/A</v>
      </c>
      <c r="AC290" s="90" t="e">
        <f t="shared" si="122"/>
        <v>#N/A</v>
      </c>
      <c r="AD290" s="90" t="e">
        <f t="shared" si="122"/>
        <v>#N/A</v>
      </c>
      <c r="AE290" s="90" t="e">
        <f t="shared" si="122"/>
        <v>#N/A</v>
      </c>
      <c r="AF290" s="90" t="e">
        <f t="shared" si="122"/>
        <v>#N/A</v>
      </c>
      <c r="AG290" s="90" t="e">
        <f t="shared" si="122"/>
        <v>#N/A</v>
      </c>
    </row>
    <row r="291" spans="1:33" ht="20.100000000000001" customHeight="1">
      <c r="A291" s="795" t="s">
        <v>1467</v>
      </c>
      <c r="B291" s="795" t="s">
        <v>279</v>
      </c>
      <c r="C291" s="50"/>
      <c r="D291" s="258" t="s">
        <v>133</v>
      </c>
      <c r="E291" s="204" t="s">
        <v>277</v>
      </c>
      <c r="F291" s="47">
        <v>14</v>
      </c>
      <c r="G291" s="48"/>
      <c r="H291" s="48"/>
      <c r="I291" s="785" t="e">
        <f>+VLOOKUP(A291,Sheet2!$B$3:$C$189,2,0)</f>
        <v>#N/A</v>
      </c>
      <c r="J291" s="293">
        <f>+IF(SUM(K291:L291)&lt;&gt;$N$3,ROUND(IFERROR(VLOOKUP(D291,FCSTSDV!$C$2:$C$285,2,0),0)/ok!F291+0,0),0)</f>
        <v>0</v>
      </c>
      <c r="K291" s="294">
        <f t="array" ref="K291">+IFERROR(ROUND(INDEX(FCSTSDV!$D$2:$N$674,MATCH(ok!$D291,FCSTSDV!$C$2:$C$674,0),MATCH(ok!K$3,FCSTSDV!$D$1:$N$1,0))/ok!$F291,1),0)</f>
        <v>0</v>
      </c>
      <c r="L291" s="294">
        <f t="array" ref="L291">+IFERROR(ROUND(INDEX(FCSTSDV!$D$2:$N$674,MATCH(ok!$D291,FCSTSDV!$C$2:$C$674,0),MATCH(ok!L$3,FCSTSDV!$D$1:$N$1,0))/ok!$F291,1),0)</f>
        <v>0</v>
      </c>
      <c r="M291" s="294">
        <f t="array" ref="M291">+IFERROR(ROUND(INDEX(FCSTSDV!$D$2:$N$674,MATCH(ok!$D291,FCSTSDV!$C$2:$C$674,0),MATCH(ok!M$3,FCSTSDV!$D$1:$N$1,0))/ok!$F291,1),0)</f>
        <v>0</v>
      </c>
      <c r="N291" s="294">
        <f t="array" ref="N291">+IFERROR(ROUND(INDEX(FCSTSDV!$D$2:$N$674,MATCH(ok!$D291,FCSTSDV!$C$2:$C$674,0),MATCH(ok!N$3,FCSTSDV!$D$1:$N$1,0))/ok!$F291,1),0)</f>
        <v>0</v>
      </c>
      <c r="O291" s="294">
        <f t="array" ref="O291">+IFERROR(ROUND(INDEX(FCSTSDV!$D$2:$N$674,MATCH(ok!$D291,FCSTSDV!$C$2:$C$674,0),MATCH(ok!O$3,FCSTSDV!$D$1:$N$1,0))/ok!$F291,1),0)</f>
        <v>0</v>
      </c>
      <c r="P291" s="294">
        <f t="array" ref="P291">+IFERROR(ROUND(INDEX(FCSTSDV!$D$2:$N$674,MATCH(ok!$D291,FCSTSDV!$C$2:$C$674,0),MATCH(ok!P$3,FCSTSDV!$D$1:$N$1,0))/ok!$F291,1),0)</f>
        <v>0</v>
      </c>
      <c r="Q291" s="294">
        <f t="array" ref="Q291">+IFERROR(ROUND(INDEX(FCSTSDV!$D$2:$N$674,MATCH(ok!$D291,FCSTSDV!$C$2:$C$674,0),MATCH(ok!Q$3,FCSTSDV!$D$1:$N$1,0))/ok!$F291,1),0)</f>
        <v>0</v>
      </c>
      <c r="R291" s="294">
        <f t="array" ref="R291">+IFERROR(ROUND(INDEX(FCSTSDV!$D$2:$N$674,MATCH(ok!$D291,FCSTSDV!$C$2:$C$674,0),MATCH(ok!R$3,FCSTSDV!$D$1:$N$1,0))/ok!$F291,1),0)</f>
        <v>0</v>
      </c>
      <c r="S291" s="294">
        <f t="array" ref="S291">+IFERROR(ROUND(INDEX(FCSTSDV!$D$2:$N$674,MATCH(ok!$D291,FCSTSDV!$C$2:$C$674,0),MATCH(ok!S$3,FCSTSDV!$D$1:$N$1,0))/ok!$F291,1),0)</f>
        <v>0</v>
      </c>
      <c r="T291" s="294">
        <f t="array" ref="T291">+IFERROR(ROUND(INDEX(FCSTSDV!$D$2:$N$674,MATCH(ok!$D291,FCSTSDV!$C$2:$C$674,0),MATCH(ok!T$3,FCSTSDV!$D$1:$N$1,0))/ok!$F291,1),0)</f>
        <v>0</v>
      </c>
      <c r="U291" s="294">
        <f t="array" ref="U291">+IFERROR(ROUND(INDEX(FCSTSDV!$D$2:$N$674,MATCH(ok!$D291,FCSTSDV!$C$2:$C$674,0),MATCH(ok!U$3,FCSTSDV!$D$1:$N$1,0))/ok!$F291,1),0)</f>
        <v>0</v>
      </c>
      <c r="V291" s="294">
        <f t="array" ref="V291">+IFERROR(ROUND(INDEX(FCSTSDV!$D$2:$N$674,MATCH(ok!$D291,FCSTSDV!$C$2:$C$674,0),MATCH(ok!V$3,FCSTSDV!$D$1:$N$1,0))/ok!$F291,1),0)</f>
        <v>0</v>
      </c>
      <c r="W291" s="294">
        <f t="array" ref="W291">+IFERROR(ROUND(INDEX(FCSTSDV!$D$2:$N$674,MATCH(ok!$D291,FCSTSDV!$C$2:$C$674,0),MATCH(ok!W$3,FCSTSDV!$D$1:$N$1,0))/ok!$F291,1),0)</f>
        <v>0</v>
      </c>
      <c r="X291" s="99">
        <f t="array" ref="X291">+IFERROR(ROUND(INDEX(FCSTSDV!$D$2:$N$674,MATCH(ok!$D291,FCSTSDV!$C$2:$C$674,0),MATCH(ok!X$3,FCSTSDV!$D$1:$N$1,0))/ok!$F291,1),0)</f>
        <v>0</v>
      </c>
      <c r="Y291" s="99">
        <f t="array" ref="Y291">+IFERROR(ROUND(INDEX(FCSTSDV!$D$2:$N$674,MATCH(ok!$D291,FCSTSDV!$C$2:$C$674,0),MATCH(ok!Y$3,FCSTSDV!$D$1:$N$1,0))/ok!$F291,1),0)</f>
        <v>0</v>
      </c>
      <c r="Z291" s="99">
        <f t="array" ref="Z291">+IFERROR(ROUND(INDEX(FCSTSDV!$D$2:$N$674,MATCH(ok!$D291,FCSTSDV!$C$2:$C$674,0),MATCH(ok!Z$3,FCSTSDV!$D$1:$N$1,0))/ok!$F291,1),0)</f>
        <v>0</v>
      </c>
      <c r="AA291" s="99">
        <f t="array" ref="AA291">+IFERROR(ROUND(INDEX(FCSTSDV!$D$2:$N$674,MATCH(ok!$D291,FCSTSDV!$C$2:$C$674,0),MATCH(ok!AA$3,FCSTSDV!$D$1:$N$1,0))/ok!$F291,1),0)</f>
        <v>0</v>
      </c>
      <c r="AB291" s="99">
        <f t="array" ref="AB291">+IFERROR(ROUND(INDEX(FCSTSDV!$D$2:$N$674,MATCH(ok!$D291,FCSTSDV!$C$2:$C$674,0),MATCH(ok!AB$3,FCSTSDV!$D$1:$N$1,0))/ok!$F291,1),0)</f>
        <v>0</v>
      </c>
      <c r="AC291" s="99">
        <f t="array" ref="AC291">+IFERROR(ROUND(INDEX(FCSTSDV!$D$2:$N$674,MATCH(ok!$D291,FCSTSDV!$C$2:$C$674,0),MATCH(ok!AC$3,FCSTSDV!$D$1:$N$1,0))/ok!$F291,1),0)</f>
        <v>0</v>
      </c>
      <c r="AD291" s="99">
        <f t="array" ref="AD291">+IFERROR(ROUND(INDEX(FCSTSDV!$D$2:$N$674,MATCH(ok!$D291,FCSTSDV!$C$2:$C$674,0),MATCH(ok!AD$3,FCSTSDV!$D$1:$N$1,0))/ok!$F291,1),0)</f>
        <v>0</v>
      </c>
      <c r="AE291" s="99">
        <f t="array" ref="AE291">+IFERROR(ROUND(INDEX(FCSTSDV!$D$2:$N$674,MATCH(ok!$D291,FCSTSDV!$C$2:$C$674,0),MATCH(ok!AE$3,FCSTSDV!$D$1:$N$1,0))/ok!$F291,1),0)</f>
        <v>0</v>
      </c>
      <c r="AF291" s="99">
        <f t="array" ref="AF291">+IFERROR(ROUND(INDEX(FCSTSDV!$D$2:$N$674,MATCH(ok!$D291,FCSTSDV!$C$2:$C$674,0),MATCH(ok!AF$3,FCSTSDV!$D$1:$N$1,0))/ok!$F291,1),0)</f>
        <v>0</v>
      </c>
      <c r="AG291" s="99">
        <f t="array" ref="AG291">+IFERROR(ROUND(INDEX(FCSTSDV!$D$2:$N$674,MATCH(ok!$D291,FCSTSDV!$C$2:$C$674,0),MATCH(ok!AG$3,FCSTSDV!$D$1:$N$1,0))/ok!$F291,1),0)</f>
        <v>0</v>
      </c>
    </row>
    <row r="292" spans="1:33" ht="20.100000000000001" customHeight="1">
      <c r="A292" s="792"/>
      <c r="B292" s="792"/>
      <c r="C292" s="60"/>
      <c r="D292" s="52" t="s">
        <v>153</v>
      </c>
      <c r="E292" s="205" t="str">
        <f>+E291</f>
        <v>205*130*0.8T</v>
      </c>
      <c r="F292" s="53" t="s">
        <v>43</v>
      </c>
      <c r="G292" s="54"/>
      <c r="H292" s="54"/>
      <c r="I292" s="782"/>
      <c r="J292" s="295">
        <f>+SUM(J291)</f>
        <v>0</v>
      </c>
      <c r="K292" s="296" t="e">
        <f>+$I291+$J292-K291</f>
        <v>#N/A</v>
      </c>
      <c r="L292" s="296" t="e">
        <f t="shared" ref="L292:W292" si="123">+$I291+$J292-L291</f>
        <v>#N/A</v>
      </c>
      <c r="M292" s="296" t="e">
        <f t="shared" si="123"/>
        <v>#N/A</v>
      </c>
      <c r="N292" s="296" t="e">
        <f t="shared" si="123"/>
        <v>#N/A</v>
      </c>
      <c r="O292" s="296" t="e">
        <f t="shared" si="123"/>
        <v>#N/A</v>
      </c>
      <c r="P292" s="296" t="e">
        <f t="shared" si="123"/>
        <v>#N/A</v>
      </c>
      <c r="Q292" s="296" t="e">
        <f t="shared" si="123"/>
        <v>#N/A</v>
      </c>
      <c r="R292" s="296" t="e">
        <f t="shared" si="123"/>
        <v>#N/A</v>
      </c>
      <c r="S292" s="296" t="e">
        <f t="shared" si="123"/>
        <v>#N/A</v>
      </c>
      <c r="T292" s="296" t="e">
        <f t="shared" si="123"/>
        <v>#N/A</v>
      </c>
      <c r="U292" s="296" t="e">
        <f t="shared" si="123"/>
        <v>#N/A</v>
      </c>
      <c r="V292" s="296" t="e">
        <f t="shared" si="123"/>
        <v>#N/A</v>
      </c>
      <c r="W292" s="296" t="e">
        <f t="shared" si="123"/>
        <v>#N/A</v>
      </c>
      <c r="X292" s="90" t="e">
        <f t="shared" ref="X292:AG292" si="124">+W292-X291</f>
        <v>#N/A</v>
      </c>
      <c r="Y292" s="90" t="e">
        <f t="shared" si="124"/>
        <v>#N/A</v>
      </c>
      <c r="Z292" s="90" t="e">
        <f t="shared" si="124"/>
        <v>#N/A</v>
      </c>
      <c r="AA292" s="90" t="e">
        <f t="shared" si="124"/>
        <v>#N/A</v>
      </c>
      <c r="AB292" s="90" t="e">
        <f t="shared" si="124"/>
        <v>#N/A</v>
      </c>
      <c r="AC292" s="90" t="e">
        <f t="shared" si="124"/>
        <v>#N/A</v>
      </c>
      <c r="AD292" s="90" t="e">
        <f t="shared" si="124"/>
        <v>#N/A</v>
      </c>
      <c r="AE292" s="90" t="e">
        <f t="shared" si="124"/>
        <v>#N/A</v>
      </c>
      <c r="AF292" s="90" t="e">
        <f t="shared" si="124"/>
        <v>#N/A</v>
      </c>
      <c r="AG292" s="90" t="e">
        <f t="shared" si="124"/>
        <v>#N/A</v>
      </c>
    </row>
    <row r="293" spans="1:33" ht="20.100000000000001" customHeight="1">
      <c r="A293" s="795" t="s">
        <v>358</v>
      </c>
      <c r="B293" s="795" t="s">
        <v>279</v>
      </c>
      <c r="C293" s="50"/>
      <c r="D293" s="258" t="s">
        <v>129</v>
      </c>
      <c r="E293" s="204" t="s">
        <v>277</v>
      </c>
      <c r="F293" s="47">
        <v>14</v>
      </c>
      <c r="G293" s="48"/>
      <c r="H293" s="48"/>
      <c r="I293" s="785" t="e">
        <f>+VLOOKUP(A293,Sheet2!$B$3:$C$189,2,0)</f>
        <v>#N/A</v>
      </c>
      <c r="J293" s="293">
        <f>+IF(SUM(K293:L293)&lt;&gt;$N$3,ROUND(IFERROR(VLOOKUP(D293,FCSTSDV!$C$2:$C$285,2,0),0)/ok!F293+0,0),0)</f>
        <v>0</v>
      </c>
      <c r="K293" s="294">
        <f t="array" ref="K293">+IFERROR(ROUND(INDEX(FCSTSDV!$D$2:$N$674,MATCH(ok!$D293,FCSTSDV!$C$2:$C$674,0),MATCH(ok!K$3,FCSTSDV!$D$1:$N$1,0))/ok!$F293,1),0)</f>
        <v>0</v>
      </c>
      <c r="L293" s="294">
        <f t="array" ref="L293">+IFERROR(ROUND(INDEX(FCSTSDV!$D$2:$N$674,MATCH(ok!$D293,FCSTSDV!$C$2:$C$674,0),MATCH(ok!L$3,FCSTSDV!$D$1:$N$1,0))/ok!$F293,1),0)</f>
        <v>0</v>
      </c>
      <c r="M293" s="294">
        <f t="array" ref="M293">+IFERROR(ROUND(INDEX(FCSTSDV!$D$2:$N$674,MATCH(ok!$D293,FCSTSDV!$C$2:$C$674,0),MATCH(ok!M$3,FCSTSDV!$D$1:$N$1,0))/ok!$F293,1),0)</f>
        <v>0</v>
      </c>
      <c r="N293" s="294">
        <f t="array" ref="N293">+IFERROR(ROUND(INDEX(FCSTSDV!$D$2:$N$674,MATCH(ok!$D293,FCSTSDV!$C$2:$C$674,0),MATCH(ok!N$3,FCSTSDV!$D$1:$N$1,0))/ok!$F293,1),0)</f>
        <v>0</v>
      </c>
      <c r="O293" s="294">
        <f t="array" ref="O293">+IFERROR(ROUND(INDEX(FCSTSDV!$D$2:$N$674,MATCH(ok!$D293,FCSTSDV!$C$2:$C$674,0),MATCH(ok!O$3,FCSTSDV!$D$1:$N$1,0))/ok!$F293,1),0)</f>
        <v>0</v>
      </c>
      <c r="P293" s="294">
        <f t="array" ref="P293">+IFERROR(ROUND(INDEX(FCSTSDV!$D$2:$N$674,MATCH(ok!$D293,FCSTSDV!$C$2:$C$674,0),MATCH(ok!P$3,FCSTSDV!$D$1:$N$1,0))/ok!$F293,1),0)</f>
        <v>0</v>
      </c>
      <c r="Q293" s="294">
        <f t="array" ref="Q293">+IFERROR(ROUND(INDEX(FCSTSDV!$D$2:$N$674,MATCH(ok!$D293,FCSTSDV!$C$2:$C$674,0),MATCH(ok!Q$3,FCSTSDV!$D$1:$N$1,0))/ok!$F293,1),0)</f>
        <v>0</v>
      </c>
      <c r="R293" s="294">
        <f t="array" ref="R293">+IFERROR(ROUND(INDEX(FCSTSDV!$D$2:$N$674,MATCH(ok!$D293,FCSTSDV!$C$2:$C$674,0),MATCH(ok!R$3,FCSTSDV!$D$1:$N$1,0))/ok!$F293,1),0)</f>
        <v>0</v>
      </c>
      <c r="S293" s="294">
        <f t="array" ref="S293">+IFERROR(ROUND(INDEX(FCSTSDV!$D$2:$N$674,MATCH(ok!$D293,FCSTSDV!$C$2:$C$674,0),MATCH(ok!S$3,FCSTSDV!$D$1:$N$1,0))/ok!$F293,1),0)</f>
        <v>0</v>
      </c>
      <c r="T293" s="294">
        <f t="array" ref="T293">+IFERROR(ROUND(INDEX(FCSTSDV!$D$2:$N$674,MATCH(ok!$D293,FCSTSDV!$C$2:$C$674,0),MATCH(ok!T$3,FCSTSDV!$D$1:$N$1,0))/ok!$F293,1),0)</f>
        <v>0</v>
      </c>
      <c r="U293" s="294">
        <f t="array" ref="U293">+IFERROR(ROUND(INDEX(FCSTSDV!$D$2:$N$674,MATCH(ok!$D293,FCSTSDV!$C$2:$C$674,0),MATCH(ok!U$3,FCSTSDV!$D$1:$N$1,0))/ok!$F293,1),0)</f>
        <v>0</v>
      </c>
      <c r="V293" s="294">
        <f t="array" ref="V293">+IFERROR(ROUND(INDEX(FCSTSDV!$D$2:$N$674,MATCH(ok!$D293,FCSTSDV!$C$2:$C$674,0),MATCH(ok!V$3,FCSTSDV!$D$1:$N$1,0))/ok!$F293,1),0)</f>
        <v>0</v>
      </c>
      <c r="W293" s="294">
        <f t="array" ref="W293">+IFERROR(ROUND(INDEX(FCSTSDV!$D$2:$N$674,MATCH(ok!$D293,FCSTSDV!$C$2:$C$674,0),MATCH(ok!W$3,FCSTSDV!$D$1:$N$1,0))/ok!$F293,1),0)</f>
        <v>0</v>
      </c>
      <c r="X293" s="99">
        <f t="array" ref="X293">+IFERROR(ROUND(INDEX(FCSTSDV!$D$2:$N$674,MATCH(ok!$D293,FCSTSDV!$C$2:$C$674,0),MATCH(ok!X$3,FCSTSDV!$D$1:$N$1,0))/ok!$F293,1),0)</f>
        <v>0</v>
      </c>
      <c r="Y293" s="99">
        <f t="array" ref="Y293">+IFERROR(ROUND(INDEX(FCSTSDV!$D$2:$N$674,MATCH(ok!$D293,FCSTSDV!$C$2:$C$674,0),MATCH(ok!Y$3,FCSTSDV!$D$1:$N$1,0))/ok!$F293,1),0)</f>
        <v>0</v>
      </c>
      <c r="Z293" s="99">
        <f t="array" ref="Z293">+IFERROR(ROUND(INDEX(FCSTSDV!$D$2:$N$674,MATCH(ok!$D293,FCSTSDV!$C$2:$C$674,0),MATCH(ok!Z$3,FCSTSDV!$D$1:$N$1,0))/ok!$F293,1),0)</f>
        <v>0</v>
      </c>
      <c r="AA293" s="99">
        <f t="array" ref="AA293">+IFERROR(ROUND(INDEX(FCSTSDV!$D$2:$N$674,MATCH(ok!$D293,FCSTSDV!$C$2:$C$674,0),MATCH(ok!AA$3,FCSTSDV!$D$1:$N$1,0))/ok!$F293,1),0)</f>
        <v>0</v>
      </c>
      <c r="AB293" s="99">
        <f t="array" ref="AB293">+IFERROR(ROUND(INDEX(FCSTSDV!$D$2:$N$674,MATCH(ok!$D293,FCSTSDV!$C$2:$C$674,0),MATCH(ok!AB$3,FCSTSDV!$D$1:$N$1,0))/ok!$F293,1),0)</f>
        <v>0</v>
      </c>
      <c r="AC293" s="99">
        <f t="array" ref="AC293">+IFERROR(ROUND(INDEX(FCSTSDV!$D$2:$N$674,MATCH(ok!$D293,FCSTSDV!$C$2:$C$674,0),MATCH(ok!AC$3,FCSTSDV!$D$1:$N$1,0))/ok!$F293,1),0)</f>
        <v>0</v>
      </c>
      <c r="AD293" s="99">
        <f t="array" ref="AD293">+IFERROR(ROUND(INDEX(FCSTSDV!$D$2:$N$674,MATCH(ok!$D293,FCSTSDV!$C$2:$C$674,0),MATCH(ok!AD$3,FCSTSDV!$D$1:$N$1,0))/ok!$F293,1),0)</f>
        <v>0</v>
      </c>
      <c r="AE293" s="99">
        <f t="array" ref="AE293">+IFERROR(ROUND(INDEX(FCSTSDV!$D$2:$N$674,MATCH(ok!$D293,FCSTSDV!$C$2:$C$674,0),MATCH(ok!AE$3,FCSTSDV!$D$1:$N$1,0))/ok!$F293,1),0)</f>
        <v>0</v>
      </c>
      <c r="AF293" s="99">
        <f t="array" ref="AF293">+IFERROR(ROUND(INDEX(FCSTSDV!$D$2:$N$674,MATCH(ok!$D293,FCSTSDV!$C$2:$C$674,0),MATCH(ok!AF$3,FCSTSDV!$D$1:$N$1,0))/ok!$F293,1),0)</f>
        <v>0</v>
      </c>
      <c r="AG293" s="99">
        <f t="array" ref="AG293">+IFERROR(ROUND(INDEX(FCSTSDV!$D$2:$N$674,MATCH(ok!$D293,FCSTSDV!$C$2:$C$674,0),MATCH(ok!AG$3,FCSTSDV!$D$1:$N$1,0))/ok!$F293,1),0)</f>
        <v>0</v>
      </c>
    </row>
    <row r="294" spans="1:33" ht="20.100000000000001" customHeight="1">
      <c r="A294" s="792"/>
      <c r="B294" s="792"/>
      <c r="C294" s="60"/>
      <c r="D294" s="52" t="s">
        <v>153</v>
      </c>
      <c r="E294" s="205" t="str">
        <f>+E293</f>
        <v>205*130*0.8T</v>
      </c>
      <c r="F294" s="53" t="s">
        <v>43</v>
      </c>
      <c r="G294" s="54"/>
      <c r="H294" s="54"/>
      <c r="I294" s="782"/>
      <c r="J294" s="295">
        <f>+SUM(J293)</f>
        <v>0</v>
      </c>
      <c r="K294" s="296" t="e">
        <f>+$I293+$J294-K293</f>
        <v>#N/A</v>
      </c>
      <c r="L294" s="296" t="e">
        <f t="shared" ref="L294:W294" si="125">+$I293+$J294-L293</f>
        <v>#N/A</v>
      </c>
      <c r="M294" s="296" t="e">
        <f t="shared" si="125"/>
        <v>#N/A</v>
      </c>
      <c r="N294" s="296" t="e">
        <f t="shared" si="125"/>
        <v>#N/A</v>
      </c>
      <c r="O294" s="296" t="e">
        <f t="shared" si="125"/>
        <v>#N/A</v>
      </c>
      <c r="P294" s="296" t="e">
        <f t="shared" si="125"/>
        <v>#N/A</v>
      </c>
      <c r="Q294" s="296" t="e">
        <f t="shared" si="125"/>
        <v>#N/A</v>
      </c>
      <c r="R294" s="296" t="e">
        <f t="shared" si="125"/>
        <v>#N/A</v>
      </c>
      <c r="S294" s="296" t="e">
        <f t="shared" si="125"/>
        <v>#N/A</v>
      </c>
      <c r="T294" s="296" t="e">
        <f t="shared" si="125"/>
        <v>#N/A</v>
      </c>
      <c r="U294" s="296" t="e">
        <f t="shared" si="125"/>
        <v>#N/A</v>
      </c>
      <c r="V294" s="296" t="e">
        <f t="shared" si="125"/>
        <v>#N/A</v>
      </c>
      <c r="W294" s="296" t="e">
        <f t="shared" si="125"/>
        <v>#N/A</v>
      </c>
      <c r="X294" s="90" t="e">
        <f t="shared" ref="X294:AG294" si="126">+W294-X293</f>
        <v>#N/A</v>
      </c>
      <c r="Y294" s="90" t="e">
        <f t="shared" si="126"/>
        <v>#N/A</v>
      </c>
      <c r="Z294" s="90" t="e">
        <f t="shared" si="126"/>
        <v>#N/A</v>
      </c>
      <c r="AA294" s="90" t="e">
        <f t="shared" si="126"/>
        <v>#N/A</v>
      </c>
      <c r="AB294" s="90" t="e">
        <f t="shared" si="126"/>
        <v>#N/A</v>
      </c>
      <c r="AC294" s="90" t="e">
        <f t="shared" si="126"/>
        <v>#N/A</v>
      </c>
      <c r="AD294" s="90" t="e">
        <f t="shared" si="126"/>
        <v>#N/A</v>
      </c>
      <c r="AE294" s="90" t="e">
        <f t="shared" si="126"/>
        <v>#N/A</v>
      </c>
      <c r="AF294" s="90" t="e">
        <f t="shared" si="126"/>
        <v>#N/A</v>
      </c>
      <c r="AG294" s="90" t="e">
        <f t="shared" si="126"/>
        <v>#N/A</v>
      </c>
    </row>
    <row r="295" spans="1:33" ht="20.100000000000001" customHeight="1">
      <c r="A295" s="791" t="s">
        <v>359</v>
      </c>
      <c r="B295" s="791" t="s">
        <v>277</v>
      </c>
      <c r="C295" s="50"/>
      <c r="D295" s="123" t="s">
        <v>127</v>
      </c>
      <c r="E295" s="204" t="s">
        <v>277</v>
      </c>
      <c r="F295" s="47">
        <v>26</v>
      </c>
      <c r="G295" s="45"/>
      <c r="H295" s="45"/>
      <c r="I295" s="781" t="e">
        <f>+VLOOKUP(A295,Sheet2!$B$3:$C$189,2,0)</f>
        <v>#N/A</v>
      </c>
      <c r="J295" s="81">
        <f>+IF(SUM(K295:L295)&lt;&gt;$N$3,ROUND(IFERROR(VLOOKUP(D295,FCSTSDV!$C$2:$C$285,2,0),0)/ok!F295+0,0),0)</f>
        <v>0</v>
      </c>
      <c r="K295" s="294">
        <f t="array" ref="K295">+IFERROR(ROUND(INDEX(FCSTSDV!$D$2:$N$674,MATCH(ok!$D295,FCSTSDV!$C$2:$C$674,0),MATCH(ok!K$3,FCSTSDV!$D$1:$N$1,0))/ok!$F295,1),0)</f>
        <v>0</v>
      </c>
      <c r="L295" s="294">
        <f t="array" ref="L295">+IFERROR(ROUND(INDEX(FCSTSDV!$D$2:$N$674,MATCH(ok!$D295,FCSTSDV!$C$2:$C$674,0),MATCH(ok!L$3,FCSTSDV!$D$1:$N$1,0))/ok!$F295,1),0)</f>
        <v>0</v>
      </c>
      <c r="M295" s="294">
        <f t="array" ref="M295">+IFERROR(ROUND(INDEX(FCSTSDV!$D$2:$N$674,MATCH(ok!$D295,FCSTSDV!$C$2:$C$674,0),MATCH(ok!M$3,FCSTSDV!$D$1:$N$1,0))/ok!$F295,1),0)</f>
        <v>0</v>
      </c>
      <c r="N295" s="294">
        <f t="array" ref="N295">+IFERROR(ROUND(INDEX(FCSTSDV!$D$2:$N$674,MATCH(ok!$D295,FCSTSDV!$C$2:$C$674,0),MATCH(ok!N$3,FCSTSDV!$D$1:$N$1,0))/ok!$F295,1),0)</f>
        <v>0</v>
      </c>
      <c r="O295" s="294">
        <f t="array" ref="O295">+IFERROR(ROUND(INDEX(FCSTSDV!$D$2:$N$674,MATCH(ok!$D295,FCSTSDV!$C$2:$C$674,0),MATCH(ok!O$3,FCSTSDV!$D$1:$N$1,0))/ok!$F295,1),0)</f>
        <v>0</v>
      </c>
      <c r="P295" s="294">
        <f t="array" ref="P295">+IFERROR(ROUND(INDEX(FCSTSDV!$D$2:$N$674,MATCH(ok!$D295,FCSTSDV!$C$2:$C$674,0),MATCH(ok!P$3,FCSTSDV!$D$1:$N$1,0))/ok!$F295,1),0)</f>
        <v>0</v>
      </c>
      <c r="Q295" s="294">
        <f t="array" ref="Q295">+IFERROR(ROUND(INDEX(FCSTSDV!$D$2:$N$674,MATCH(ok!$D295,FCSTSDV!$C$2:$C$674,0),MATCH(ok!Q$3,FCSTSDV!$D$1:$N$1,0))/ok!$F295,1),0)</f>
        <v>0</v>
      </c>
      <c r="R295" s="294">
        <f t="array" ref="R295">+IFERROR(ROUND(INDEX(FCSTSDV!$D$2:$N$674,MATCH(ok!$D295,FCSTSDV!$C$2:$C$674,0),MATCH(ok!R$3,FCSTSDV!$D$1:$N$1,0))/ok!$F295,1),0)</f>
        <v>0</v>
      </c>
      <c r="S295" s="294">
        <f t="array" ref="S295">+IFERROR(ROUND(INDEX(FCSTSDV!$D$2:$N$674,MATCH(ok!$D295,FCSTSDV!$C$2:$C$674,0),MATCH(ok!S$3,FCSTSDV!$D$1:$N$1,0))/ok!$F295,1),0)</f>
        <v>0</v>
      </c>
      <c r="T295" s="294">
        <f t="array" ref="T295">+IFERROR(ROUND(INDEX(FCSTSDV!$D$2:$N$674,MATCH(ok!$D295,FCSTSDV!$C$2:$C$674,0),MATCH(ok!T$3,FCSTSDV!$D$1:$N$1,0))/ok!$F295,1),0)</f>
        <v>0</v>
      </c>
      <c r="U295" s="294">
        <f t="array" ref="U295">+IFERROR(ROUND(INDEX(FCSTSDV!$D$2:$N$674,MATCH(ok!$D295,FCSTSDV!$C$2:$C$674,0),MATCH(ok!U$3,FCSTSDV!$D$1:$N$1,0))/ok!$F295,1),0)</f>
        <v>0</v>
      </c>
      <c r="V295" s="294">
        <f t="array" ref="V295">+IFERROR(ROUND(INDEX(FCSTSDV!$D$2:$N$674,MATCH(ok!$D295,FCSTSDV!$C$2:$C$674,0),MATCH(ok!V$3,FCSTSDV!$D$1:$N$1,0))/ok!$F295,1),0)</f>
        <v>0</v>
      </c>
      <c r="W295" s="294">
        <f t="array" ref="W295">+IFERROR(ROUND(INDEX(FCSTSDV!$D$2:$N$674,MATCH(ok!$D295,FCSTSDV!$C$2:$C$674,0),MATCH(ok!W$3,FCSTSDV!$D$1:$N$1,0))/ok!$F295,1),0)</f>
        <v>0</v>
      </c>
      <c r="X295" s="99">
        <f t="array" ref="X295">+IFERROR(ROUND(INDEX(FCSTSDV!$D$2:$N$674,MATCH(ok!$D295,FCSTSDV!$C$2:$C$674,0),MATCH(ok!X$3,FCSTSDV!$D$1:$N$1,0))/ok!$F295,1),0)</f>
        <v>0</v>
      </c>
      <c r="Y295" s="99">
        <f t="array" ref="Y295">+IFERROR(ROUND(INDEX(FCSTSDV!$D$2:$N$674,MATCH(ok!$D295,FCSTSDV!$C$2:$C$674,0),MATCH(ok!Y$3,FCSTSDV!$D$1:$N$1,0))/ok!$F295,1),0)</f>
        <v>0</v>
      </c>
      <c r="Z295" s="99">
        <f t="array" ref="Z295">+IFERROR(ROUND(INDEX(FCSTSDV!$D$2:$N$674,MATCH(ok!$D295,FCSTSDV!$C$2:$C$674,0),MATCH(ok!Z$3,FCSTSDV!$D$1:$N$1,0))/ok!$F295,1),0)</f>
        <v>0</v>
      </c>
      <c r="AA295" s="99">
        <f t="array" ref="AA295">+IFERROR(ROUND(INDEX(FCSTSDV!$D$2:$N$674,MATCH(ok!$D295,FCSTSDV!$C$2:$C$674,0),MATCH(ok!AA$3,FCSTSDV!$D$1:$N$1,0))/ok!$F295,1),0)</f>
        <v>0</v>
      </c>
      <c r="AB295" s="99">
        <f t="array" ref="AB295">+IFERROR(ROUND(INDEX(FCSTSDV!$D$2:$N$674,MATCH(ok!$D295,FCSTSDV!$C$2:$C$674,0),MATCH(ok!AB$3,FCSTSDV!$D$1:$N$1,0))/ok!$F295,1),0)</f>
        <v>0</v>
      </c>
      <c r="AC295" s="99">
        <f t="array" ref="AC295">+IFERROR(ROUND(INDEX(FCSTSDV!$D$2:$N$674,MATCH(ok!$D295,FCSTSDV!$C$2:$C$674,0),MATCH(ok!AC$3,FCSTSDV!$D$1:$N$1,0))/ok!$F295,1),0)</f>
        <v>0</v>
      </c>
      <c r="AD295" s="99">
        <f t="array" ref="AD295">+IFERROR(ROUND(INDEX(FCSTSDV!$D$2:$N$674,MATCH(ok!$D295,FCSTSDV!$C$2:$C$674,0),MATCH(ok!AD$3,FCSTSDV!$D$1:$N$1,0))/ok!$F295,1),0)</f>
        <v>0</v>
      </c>
      <c r="AE295" s="99">
        <f t="array" ref="AE295">+IFERROR(ROUND(INDEX(FCSTSDV!$D$2:$N$674,MATCH(ok!$D295,FCSTSDV!$C$2:$C$674,0),MATCH(ok!AE$3,FCSTSDV!$D$1:$N$1,0))/ok!$F295,1),0)</f>
        <v>0</v>
      </c>
      <c r="AF295" s="99">
        <f t="array" ref="AF295">+IFERROR(ROUND(INDEX(FCSTSDV!$D$2:$N$674,MATCH(ok!$D295,FCSTSDV!$C$2:$C$674,0),MATCH(ok!AF$3,FCSTSDV!$D$1:$N$1,0))/ok!$F295,1),0)</f>
        <v>0</v>
      </c>
      <c r="AG295" s="99">
        <f t="array" ref="AG295">+IFERROR(ROUND(INDEX(FCSTSDV!$D$2:$N$674,MATCH(ok!$D295,FCSTSDV!$C$2:$C$674,0),MATCH(ok!AG$3,FCSTSDV!$D$1:$N$1,0))/ok!$F295,1),0)</f>
        <v>0</v>
      </c>
    </row>
    <row r="296" spans="1:33" ht="20.100000000000001" customHeight="1">
      <c r="A296" s="792"/>
      <c r="B296" s="792"/>
      <c r="C296" s="60"/>
      <c r="D296" s="52" t="s">
        <v>153</v>
      </c>
      <c r="E296" s="205" t="str">
        <f>+E295</f>
        <v>205*130*0.8T</v>
      </c>
      <c r="F296" s="53" t="s">
        <v>43</v>
      </c>
      <c r="G296" s="54"/>
      <c r="H296" s="54"/>
      <c r="I296" s="782"/>
      <c r="J296" s="79">
        <f>+SUM(J295)</f>
        <v>0</v>
      </c>
      <c r="K296" s="296" t="e">
        <f t="shared" ref="K296:W296" si="127">+$I295+$J296-K295</f>
        <v>#N/A</v>
      </c>
      <c r="L296" s="296" t="e">
        <f t="shared" si="127"/>
        <v>#N/A</v>
      </c>
      <c r="M296" s="296" t="e">
        <f t="shared" si="127"/>
        <v>#N/A</v>
      </c>
      <c r="N296" s="296" t="e">
        <f t="shared" si="127"/>
        <v>#N/A</v>
      </c>
      <c r="O296" s="296" t="e">
        <f t="shared" si="127"/>
        <v>#N/A</v>
      </c>
      <c r="P296" s="296" t="e">
        <f t="shared" si="127"/>
        <v>#N/A</v>
      </c>
      <c r="Q296" s="296" t="e">
        <f t="shared" si="127"/>
        <v>#N/A</v>
      </c>
      <c r="R296" s="296" t="e">
        <f t="shared" si="127"/>
        <v>#N/A</v>
      </c>
      <c r="S296" s="296" t="e">
        <f t="shared" si="127"/>
        <v>#N/A</v>
      </c>
      <c r="T296" s="296" t="e">
        <f t="shared" si="127"/>
        <v>#N/A</v>
      </c>
      <c r="U296" s="296" t="e">
        <f t="shared" si="127"/>
        <v>#N/A</v>
      </c>
      <c r="V296" s="296" t="e">
        <f t="shared" si="127"/>
        <v>#N/A</v>
      </c>
      <c r="W296" s="296" t="e">
        <f t="shared" si="127"/>
        <v>#N/A</v>
      </c>
      <c r="X296" s="90" t="e">
        <f t="shared" ref="X296:AG296" si="128">+W296-X295</f>
        <v>#N/A</v>
      </c>
      <c r="Y296" s="90" t="e">
        <f t="shared" si="128"/>
        <v>#N/A</v>
      </c>
      <c r="Z296" s="90" t="e">
        <f t="shared" si="128"/>
        <v>#N/A</v>
      </c>
      <c r="AA296" s="90" t="e">
        <f t="shared" si="128"/>
        <v>#N/A</v>
      </c>
      <c r="AB296" s="90" t="e">
        <f t="shared" si="128"/>
        <v>#N/A</v>
      </c>
      <c r="AC296" s="90" t="e">
        <f t="shared" si="128"/>
        <v>#N/A</v>
      </c>
      <c r="AD296" s="90" t="e">
        <f t="shared" si="128"/>
        <v>#N/A</v>
      </c>
      <c r="AE296" s="90" t="e">
        <f t="shared" si="128"/>
        <v>#N/A</v>
      </c>
      <c r="AF296" s="90" t="e">
        <f t="shared" si="128"/>
        <v>#N/A</v>
      </c>
      <c r="AG296" s="90" t="e">
        <f t="shared" si="128"/>
        <v>#N/A</v>
      </c>
    </row>
    <row r="297" spans="1:33" ht="20.100000000000001" customHeight="1">
      <c r="A297" s="791" t="s">
        <v>276</v>
      </c>
      <c r="B297" s="791" t="s">
        <v>277</v>
      </c>
      <c r="C297" s="63"/>
      <c r="D297" s="73" t="s">
        <v>127</v>
      </c>
      <c r="E297" s="203" t="s">
        <v>277</v>
      </c>
      <c r="F297" s="44">
        <v>26</v>
      </c>
      <c r="G297" s="45"/>
      <c r="H297" s="45"/>
      <c r="I297" s="781" t="e">
        <f>+VLOOKUP(A297,Sheet2!$B$3:$C$189,2,0)</f>
        <v>#N/A</v>
      </c>
      <c r="J297" s="81">
        <f>+IF(SUM(K297:L297)&lt;&gt;$N$3,ROUND(IFERROR(VLOOKUP(D297,FCSTSDV!$C$2:$C$285,2,0),0)/ok!F297+0,0),0)</f>
        <v>0</v>
      </c>
      <c r="K297" s="294">
        <f t="array" ref="K297">+IFERROR(ROUND(INDEX(FCSTSDV!$D$2:$N$674,MATCH(ok!$D297,FCSTSDV!$C$2:$C$674,0),MATCH(ok!K$3,FCSTSDV!$D$1:$N$1,0))/ok!$F297,1),0)</f>
        <v>0</v>
      </c>
      <c r="L297" s="294">
        <f t="array" ref="L297">+IFERROR(ROUND(INDEX(FCSTSDV!$D$2:$N$674,MATCH(ok!$D297,FCSTSDV!$C$2:$C$674,0),MATCH(ok!L$3,FCSTSDV!$D$1:$N$1,0))/ok!$F297,1),0)</f>
        <v>0</v>
      </c>
      <c r="M297" s="294">
        <f t="array" ref="M297">+IFERROR(ROUND(INDEX(FCSTSDV!$D$2:$N$674,MATCH(ok!$D297,FCSTSDV!$C$2:$C$674,0),MATCH(ok!M$3,FCSTSDV!$D$1:$N$1,0))/ok!$F297,1),0)</f>
        <v>0</v>
      </c>
      <c r="N297" s="294">
        <f t="array" ref="N297">+IFERROR(ROUND(INDEX(FCSTSDV!$D$2:$N$674,MATCH(ok!$D297,FCSTSDV!$C$2:$C$674,0),MATCH(ok!N$3,FCSTSDV!$D$1:$N$1,0))/ok!$F297,1),0)</f>
        <v>0</v>
      </c>
      <c r="O297" s="294">
        <f t="array" ref="O297">+IFERROR(ROUND(INDEX(FCSTSDV!$D$2:$N$674,MATCH(ok!$D297,FCSTSDV!$C$2:$C$674,0),MATCH(ok!O$3,FCSTSDV!$D$1:$N$1,0))/ok!$F297,1),0)</f>
        <v>0</v>
      </c>
      <c r="P297" s="294">
        <f t="array" ref="P297">+IFERROR(ROUND(INDEX(FCSTSDV!$D$2:$N$674,MATCH(ok!$D297,FCSTSDV!$C$2:$C$674,0),MATCH(ok!P$3,FCSTSDV!$D$1:$N$1,0))/ok!$F297,1),0)</f>
        <v>0</v>
      </c>
      <c r="Q297" s="294">
        <f t="array" ref="Q297">+IFERROR(ROUND(INDEX(FCSTSDV!$D$2:$N$674,MATCH(ok!$D297,FCSTSDV!$C$2:$C$674,0),MATCH(ok!Q$3,FCSTSDV!$D$1:$N$1,0))/ok!$F297,1),0)</f>
        <v>0</v>
      </c>
      <c r="R297" s="294">
        <f t="array" ref="R297">+IFERROR(ROUND(INDEX(FCSTSDV!$D$2:$N$674,MATCH(ok!$D297,FCSTSDV!$C$2:$C$674,0),MATCH(ok!R$3,FCSTSDV!$D$1:$N$1,0))/ok!$F297,1),0)</f>
        <v>0</v>
      </c>
      <c r="S297" s="294">
        <f t="array" ref="S297">+IFERROR(ROUND(INDEX(FCSTSDV!$D$2:$N$674,MATCH(ok!$D297,FCSTSDV!$C$2:$C$674,0),MATCH(ok!S$3,FCSTSDV!$D$1:$N$1,0))/ok!$F297,1),0)</f>
        <v>0</v>
      </c>
      <c r="T297" s="294">
        <f t="array" ref="T297">+IFERROR(ROUND(INDEX(FCSTSDV!$D$2:$N$674,MATCH(ok!$D297,FCSTSDV!$C$2:$C$674,0),MATCH(ok!T$3,FCSTSDV!$D$1:$N$1,0))/ok!$F297,1),0)</f>
        <v>0</v>
      </c>
      <c r="U297" s="294">
        <f t="array" ref="U297">+IFERROR(ROUND(INDEX(FCSTSDV!$D$2:$N$674,MATCH(ok!$D297,FCSTSDV!$C$2:$C$674,0),MATCH(ok!U$3,FCSTSDV!$D$1:$N$1,0))/ok!$F297,1),0)</f>
        <v>0</v>
      </c>
      <c r="V297" s="294">
        <f t="array" ref="V297">+IFERROR(ROUND(INDEX(FCSTSDV!$D$2:$N$674,MATCH(ok!$D297,FCSTSDV!$C$2:$C$674,0),MATCH(ok!V$3,FCSTSDV!$D$1:$N$1,0))/ok!$F297,1),0)</f>
        <v>0</v>
      </c>
      <c r="W297" s="294">
        <f t="array" ref="W297">+IFERROR(ROUND(INDEX(FCSTSDV!$D$2:$N$674,MATCH(ok!$D297,FCSTSDV!$C$2:$C$674,0),MATCH(ok!W$3,FCSTSDV!$D$1:$N$1,0))/ok!$F297,1),0)</f>
        <v>0</v>
      </c>
      <c r="X297" s="99">
        <f t="array" ref="X297">+IFERROR(ROUND(INDEX(FCSTSDV!$D$2:$N$674,MATCH(ok!$D297,FCSTSDV!$C$2:$C$674,0),MATCH(ok!X$3,FCSTSDV!$D$1:$N$1,0))/ok!$F297,1),0)</f>
        <v>0</v>
      </c>
      <c r="Y297" s="99">
        <f t="array" ref="Y297">+IFERROR(ROUND(INDEX(FCSTSDV!$D$2:$N$674,MATCH(ok!$D297,FCSTSDV!$C$2:$C$674,0),MATCH(ok!Y$3,FCSTSDV!$D$1:$N$1,0))/ok!$F297,1),0)</f>
        <v>0</v>
      </c>
      <c r="Z297" s="99">
        <f t="array" ref="Z297">+IFERROR(ROUND(INDEX(FCSTSDV!$D$2:$N$674,MATCH(ok!$D297,FCSTSDV!$C$2:$C$674,0),MATCH(ok!Z$3,FCSTSDV!$D$1:$N$1,0))/ok!$F297,1),0)</f>
        <v>0</v>
      </c>
      <c r="AA297" s="99">
        <f t="array" ref="AA297">+IFERROR(ROUND(INDEX(FCSTSDV!$D$2:$N$674,MATCH(ok!$D297,FCSTSDV!$C$2:$C$674,0),MATCH(ok!AA$3,FCSTSDV!$D$1:$N$1,0))/ok!$F297,1),0)</f>
        <v>0</v>
      </c>
      <c r="AB297" s="99">
        <f t="array" ref="AB297">+IFERROR(ROUND(INDEX(FCSTSDV!$D$2:$N$674,MATCH(ok!$D297,FCSTSDV!$C$2:$C$674,0),MATCH(ok!AB$3,FCSTSDV!$D$1:$N$1,0))/ok!$F297,1),0)</f>
        <v>0</v>
      </c>
      <c r="AC297" s="99">
        <f t="array" ref="AC297">+IFERROR(ROUND(INDEX(FCSTSDV!$D$2:$N$674,MATCH(ok!$D297,FCSTSDV!$C$2:$C$674,0),MATCH(ok!AC$3,FCSTSDV!$D$1:$N$1,0))/ok!$F297,1),0)</f>
        <v>0</v>
      </c>
      <c r="AD297" s="99">
        <f t="array" ref="AD297">+IFERROR(ROUND(INDEX(FCSTSDV!$D$2:$N$674,MATCH(ok!$D297,FCSTSDV!$C$2:$C$674,0),MATCH(ok!AD$3,FCSTSDV!$D$1:$N$1,0))/ok!$F297,1),0)</f>
        <v>0</v>
      </c>
      <c r="AE297" s="99">
        <f t="array" ref="AE297">+IFERROR(ROUND(INDEX(FCSTSDV!$D$2:$N$674,MATCH(ok!$D297,FCSTSDV!$C$2:$C$674,0),MATCH(ok!AE$3,FCSTSDV!$D$1:$N$1,0))/ok!$F297,1),0)</f>
        <v>0</v>
      </c>
      <c r="AF297" s="99">
        <f t="array" ref="AF297">+IFERROR(ROUND(INDEX(FCSTSDV!$D$2:$N$674,MATCH(ok!$D297,FCSTSDV!$C$2:$C$674,0),MATCH(ok!AF$3,FCSTSDV!$D$1:$N$1,0))/ok!$F297,1),0)</f>
        <v>0</v>
      </c>
      <c r="AG297" s="99">
        <f t="array" ref="AG297">+IFERROR(ROUND(INDEX(FCSTSDV!$D$2:$N$674,MATCH(ok!$D297,FCSTSDV!$C$2:$C$674,0),MATCH(ok!AG$3,FCSTSDV!$D$1:$N$1,0))/ok!$F297,1),0)</f>
        <v>0</v>
      </c>
    </row>
    <row r="298" spans="1:33" ht="20.100000000000001" customHeight="1">
      <c r="A298" s="795"/>
      <c r="B298" s="795"/>
      <c r="C298" s="127"/>
      <c r="D298" s="128" t="s">
        <v>153</v>
      </c>
      <c r="E298" s="204" t="str">
        <f>+E297</f>
        <v>205*130*0.8T</v>
      </c>
      <c r="F298" s="129" t="s">
        <v>43</v>
      </c>
      <c r="G298" s="48"/>
      <c r="H298" s="48"/>
      <c r="I298" s="785"/>
      <c r="J298" s="262">
        <f>+J297</f>
        <v>0</v>
      </c>
      <c r="K298" s="297" t="e">
        <f t="shared" ref="K298:W298" si="129">+$I297+$J298-K297</f>
        <v>#N/A</v>
      </c>
      <c r="L298" s="297" t="e">
        <f t="shared" si="129"/>
        <v>#N/A</v>
      </c>
      <c r="M298" s="297" t="e">
        <f t="shared" si="129"/>
        <v>#N/A</v>
      </c>
      <c r="N298" s="297" t="e">
        <f t="shared" si="129"/>
        <v>#N/A</v>
      </c>
      <c r="O298" s="297" t="e">
        <f t="shared" si="129"/>
        <v>#N/A</v>
      </c>
      <c r="P298" s="297" t="e">
        <f t="shared" si="129"/>
        <v>#N/A</v>
      </c>
      <c r="Q298" s="297" t="e">
        <f t="shared" si="129"/>
        <v>#N/A</v>
      </c>
      <c r="R298" s="297" t="e">
        <f t="shared" si="129"/>
        <v>#N/A</v>
      </c>
      <c r="S298" s="297" t="e">
        <f t="shared" si="129"/>
        <v>#N/A</v>
      </c>
      <c r="T298" s="297" t="e">
        <f t="shared" si="129"/>
        <v>#N/A</v>
      </c>
      <c r="U298" s="297" t="e">
        <f t="shared" si="129"/>
        <v>#N/A</v>
      </c>
      <c r="V298" s="297" t="e">
        <f t="shared" si="129"/>
        <v>#N/A</v>
      </c>
      <c r="W298" s="297" t="e">
        <f t="shared" si="129"/>
        <v>#N/A</v>
      </c>
      <c r="X298" s="162" t="e">
        <f t="shared" ref="X298:AG298" si="130">+W298-X297</f>
        <v>#N/A</v>
      </c>
      <c r="Y298" s="162" t="e">
        <f t="shared" si="130"/>
        <v>#N/A</v>
      </c>
      <c r="Z298" s="162" t="e">
        <f t="shared" si="130"/>
        <v>#N/A</v>
      </c>
      <c r="AA298" s="162" t="e">
        <f t="shared" si="130"/>
        <v>#N/A</v>
      </c>
      <c r="AB298" s="162" t="e">
        <f t="shared" si="130"/>
        <v>#N/A</v>
      </c>
      <c r="AC298" s="162" t="e">
        <f t="shared" si="130"/>
        <v>#N/A</v>
      </c>
      <c r="AD298" s="162" t="e">
        <f t="shared" si="130"/>
        <v>#N/A</v>
      </c>
      <c r="AE298" s="162" t="e">
        <f t="shared" si="130"/>
        <v>#N/A</v>
      </c>
      <c r="AF298" s="162" t="e">
        <f t="shared" si="130"/>
        <v>#N/A</v>
      </c>
      <c r="AG298" s="162" t="e">
        <f t="shared" si="130"/>
        <v>#N/A</v>
      </c>
    </row>
    <row r="299" spans="1:33" ht="20.100000000000001" customHeight="1">
      <c r="A299" s="806" t="s">
        <v>278</v>
      </c>
      <c r="B299" s="791" t="s">
        <v>279</v>
      </c>
      <c r="C299" s="63"/>
      <c r="D299" s="73" t="s">
        <v>280</v>
      </c>
      <c r="E299" s="203" t="s">
        <v>279</v>
      </c>
      <c r="F299" s="44">
        <v>20</v>
      </c>
      <c r="G299" s="45"/>
      <c r="H299" s="45"/>
      <c r="I299" s="781" t="e">
        <f>+VLOOKUP(A299,Sheet2!$B$3:$C$189,2,0)</f>
        <v>#N/A</v>
      </c>
      <c r="J299" s="79">
        <f>+IF(SUM(K299:L299)&lt;&gt;$N$3,ROUND(IFERROR(VLOOKUP(D299,FCSTSDV!$C$2:$C$285,2,0),0)/ok!F299+0,0),0)</f>
        <v>0</v>
      </c>
      <c r="K299" s="99">
        <f t="array" ref="K299">+IFERROR(ROUND(INDEX(FCSTSDV!$D$2:$N$674,MATCH(ok!$D299,FCSTSDV!$C$2:$C$674,0),MATCH(ok!K$3,FCSTSDV!$D$1:$N$1,0))/ok!$F299,1),0)</f>
        <v>0</v>
      </c>
      <c r="L299" s="99">
        <f t="array" ref="L299">+IFERROR(ROUND(INDEX(FCSTSDV!$D$2:$N$674,MATCH(ok!$D299,FCSTSDV!$C$2:$C$674,0),MATCH(ok!L$3,FCSTSDV!$D$1:$N$1,0))/ok!$F299,1),0)</f>
        <v>0</v>
      </c>
      <c r="M299" s="99">
        <f t="array" ref="M299">+IFERROR(ROUND(INDEX(FCSTSDV!$D$2:$N$674,MATCH(ok!$D299,FCSTSDV!$C$2:$C$674,0),MATCH(ok!M$3,FCSTSDV!$D$1:$N$1,0))/ok!$F299,1),0)</f>
        <v>0</v>
      </c>
      <c r="N299" s="99">
        <f t="array" ref="N299">+IFERROR(ROUND(INDEX(FCSTSDV!$D$2:$N$674,MATCH(ok!$D299,FCSTSDV!$C$2:$C$674,0),MATCH(ok!N$3,FCSTSDV!$D$1:$N$1,0))/ok!$F299,1),0)</f>
        <v>0</v>
      </c>
      <c r="O299" s="99">
        <f t="array" ref="O299">+IFERROR(ROUND(INDEX(FCSTSDV!$D$2:$N$674,MATCH(ok!$D299,FCSTSDV!$C$2:$C$674,0),MATCH(ok!O$3,FCSTSDV!$D$1:$N$1,0))/ok!$F299,1),0)</f>
        <v>0</v>
      </c>
      <c r="P299" s="99">
        <f t="array" ref="P299">+IFERROR(ROUND(INDEX(FCSTSDV!$D$2:$N$674,MATCH(ok!$D299,FCSTSDV!$C$2:$C$674,0),MATCH(ok!P$3,FCSTSDV!$D$1:$N$1,0))/ok!$F299,1),0)</f>
        <v>0</v>
      </c>
      <c r="Q299" s="99">
        <f t="array" ref="Q299">+IFERROR(ROUND(INDEX(FCSTSDV!$D$2:$N$674,MATCH(ok!$D299,FCSTSDV!$C$2:$C$674,0),MATCH(ok!Q$3,FCSTSDV!$D$1:$N$1,0))/ok!$F299,1),0)</f>
        <v>0</v>
      </c>
      <c r="R299" s="99">
        <f t="array" ref="R299">+IFERROR(ROUND(INDEX(FCSTSDV!$D$2:$N$674,MATCH(ok!$D299,FCSTSDV!$C$2:$C$674,0),MATCH(ok!R$3,FCSTSDV!$D$1:$N$1,0))/ok!$F299,1),0)</f>
        <v>0</v>
      </c>
      <c r="S299" s="99">
        <f t="array" ref="S299">+IFERROR(ROUND(INDEX(FCSTSDV!$D$2:$N$674,MATCH(ok!$D299,FCSTSDV!$C$2:$C$674,0),MATCH(ok!S$3,FCSTSDV!$D$1:$N$1,0))/ok!$F299,1),0)</f>
        <v>0</v>
      </c>
      <c r="T299" s="99">
        <f t="array" ref="T299">+IFERROR(ROUND(INDEX(FCSTSDV!$D$2:$N$674,MATCH(ok!$D299,FCSTSDV!$C$2:$C$674,0),MATCH(ok!T$3,FCSTSDV!$D$1:$N$1,0))/ok!$F299,1),0)</f>
        <v>0</v>
      </c>
      <c r="U299" s="99">
        <f t="array" ref="U299">+IFERROR(ROUND(INDEX(FCSTSDV!$D$2:$N$674,MATCH(ok!$D299,FCSTSDV!$C$2:$C$674,0),MATCH(ok!U$3,FCSTSDV!$D$1:$N$1,0))/ok!$F299,1),0)</f>
        <v>0</v>
      </c>
      <c r="V299" s="99">
        <f t="array" ref="V299">+IFERROR(ROUND(INDEX(FCSTSDV!$D$2:$N$674,MATCH(ok!$D299,FCSTSDV!$C$2:$C$674,0),MATCH(ok!V$3,FCSTSDV!$D$1:$N$1,0))/ok!$F299,1),0)</f>
        <v>0</v>
      </c>
      <c r="W299" s="99">
        <f t="array" ref="W299">+IFERROR(ROUND(INDEX(FCSTSDV!$D$2:$N$674,MATCH(ok!$D299,FCSTSDV!$C$2:$C$674,0),MATCH(ok!W$3,FCSTSDV!$D$1:$N$1,0))/ok!$F299,1),0)</f>
        <v>0</v>
      </c>
      <c r="X299" s="99">
        <f t="array" ref="X299">+IFERROR(ROUND(INDEX(FCSTSDV!$D$2:$N$674,MATCH(ok!$D299,FCSTSDV!$C$2:$C$674,0),MATCH(ok!X$3,FCSTSDV!$D$1:$N$1,0))/ok!$F299,1),0)</f>
        <v>0</v>
      </c>
      <c r="Y299" s="99">
        <f t="array" ref="Y299">+IFERROR(ROUND(INDEX(FCSTSDV!$D$2:$N$674,MATCH(ok!$D299,FCSTSDV!$C$2:$C$674,0),MATCH(ok!Y$3,FCSTSDV!$D$1:$N$1,0))/ok!$F299,1),0)</f>
        <v>0</v>
      </c>
      <c r="Z299" s="99">
        <f t="array" ref="Z299">+IFERROR(ROUND(INDEX(FCSTSDV!$D$2:$N$674,MATCH(ok!$D299,FCSTSDV!$C$2:$C$674,0),MATCH(ok!Z$3,FCSTSDV!$D$1:$N$1,0))/ok!$F299,1),0)</f>
        <v>0</v>
      </c>
      <c r="AA299" s="99">
        <f t="array" ref="AA299">+IFERROR(ROUND(INDEX(FCSTSDV!$D$2:$N$674,MATCH(ok!$D299,FCSTSDV!$C$2:$C$674,0),MATCH(ok!AA$3,FCSTSDV!$D$1:$N$1,0))/ok!$F299,1),0)</f>
        <v>0</v>
      </c>
      <c r="AB299" s="99">
        <f t="array" ref="AB299">+IFERROR(ROUND(INDEX(FCSTSDV!$D$2:$N$674,MATCH(ok!$D299,FCSTSDV!$C$2:$C$674,0),MATCH(ok!AB$3,FCSTSDV!$D$1:$N$1,0))/ok!$F299,1),0)</f>
        <v>0</v>
      </c>
      <c r="AC299" s="99">
        <f t="array" ref="AC299">+IFERROR(ROUND(INDEX(FCSTSDV!$D$2:$N$674,MATCH(ok!$D299,FCSTSDV!$C$2:$C$674,0),MATCH(ok!AC$3,FCSTSDV!$D$1:$N$1,0))/ok!$F299,1),0)</f>
        <v>0</v>
      </c>
      <c r="AD299" s="99">
        <f t="array" ref="AD299">+IFERROR(ROUND(INDEX(FCSTSDV!$D$2:$N$674,MATCH(ok!$D299,FCSTSDV!$C$2:$C$674,0),MATCH(ok!AD$3,FCSTSDV!$D$1:$N$1,0))/ok!$F299,1),0)</f>
        <v>0</v>
      </c>
      <c r="AE299" s="99">
        <f t="array" ref="AE299">+IFERROR(ROUND(INDEX(FCSTSDV!$D$2:$N$674,MATCH(ok!$D299,FCSTSDV!$C$2:$C$674,0),MATCH(ok!AE$3,FCSTSDV!$D$1:$N$1,0))/ok!$F299,1),0)</f>
        <v>0</v>
      </c>
      <c r="AF299" s="99">
        <f t="array" ref="AF299">+IFERROR(ROUND(INDEX(FCSTSDV!$D$2:$N$674,MATCH(ok!$D299,FCSTSDV!$C$2:$C$674,0),MATCH(ok!AF$3,FCSTSDV!$D$1:$N$1,0))/ok!$F299,1),0)</f>
        <v>0</v>
      </c>
      <c r="AG299" s="99">
        <f t="array" ref="AG299">+IFERROR(ROUND(INDEX(FCSTSDV!$D$2:$N$674,MATCH(ok!$D299,FCSTSDV!$C$2:$C$674,0),MATCH(ok!AG$3,FCSTSDV!$D$1:$N$1,0))/ok!$F299,1),0)</f>
        <v>0</v>
      </c>
    </row>
    <row r="300" spans="1:33" ht="20.100000000000001" customHeight="1">
      <c r="A300" s="813"/>
      <c r="B300" s="795"/>
      <c r="C300" s="60"/>
      <c r="D300" s="128" t="s">
        <v>128</v>
      </c>
      <c r="E300" s="204" t="str">
        <f>+E299</f>
        <v>410*280</v>
      </c>
      <c r="F300" s="129">
        <v>20</v>
      </c>
      <c r="G300" s="48"/>
      <c r="H300" s="48"/>
      <c r="I300" s="785"/>
      <c r="J300" s="81">
        <f>+IF(SUM(K300:L300)&lt;&gt;$N$3,ROUND(IFERROR(VLOOKUP(D300,FCSTSDV!$C$2:$C$285,2,0),0)/ok!F300+0,0),0)</f>
        <v>0</v>
      </c>
      <c r="K300" s="92">
        <f t="array" ref="K300">+IFERROR(ROUND(INDEX(FCSTSDV!$D$2:$N$674,MATCH(ok!$D300,FCSTSDV!$C$2:$C$674,0),MATCH(ok!K$3,FCSTSDV!$D$1:$N$1,0))/ok!$F300,1),0)</f>
        <v>0</v>
      </c>
      <c r="L300" s="92">
        <f t="array" ref="L300">+IFERROR(ROUND(INDEX(FCSTSDV!$D$2:$N$674,MATCH(ok!$D300,FCSTSDV!$C$2:$C$674,0),MATCH(ok!L$3,FCSTSDV!$D$1:$N$1,0))/ok!$F300,1),0)</f>
        <v>0</v>
      </c>
      <c r="M300" s="92">
        <f t="array" ref="M300">+IFERROR(ROUND(INDEX(FCSTSDV!$D$2:$N$674,MATCH(ok!$D300,FCSTSDV!$C$2:$C$674,0),MATCH(ok!M$3,FCSTSDV!$D$1:$N$1,0))/ok!$F300,1),0)</f>
        <v>0</v>
      </c>
      <c r="N300" s="92">
        <f t="array" ref="N300">+IFERROR(ROUND(INDEX(FCSTSDV!$D$2:$N$674,MATCH(ok!$D300,FCSTSDV!$C$2:$C$674,0),MATCH(ok!N$3,FCSTSDV!$D$1:$N$1,0))/ok!$F300,1),0)</f>
        <v>0</v>
      </c>
      <c r="O300" s="92">
        <f t="array" ref="O300">+IFERROR(ROUND(INDEX(FCSTSDV!$D$2:$N$674,MATCH(ok!$D300,FCSTSDV!$C$2:$C$674,0),MATCH(ok!O$3,FCSTSDV!$D$1:$N$1,0))/ok!$F300,1),0)</f>
        <v>0</v>
      </c>
      <c r="P300" s="92">
        <f t="array" ref="P300">+IFERROR(ROUND(INDEX(FCSTSDV!$D$2:$N$674,MATCH(ok!$D300,FCSTSDV!$C$2:$C$674,0),MATCH(ok!P$3,FCSTSDV!$D$1:$N$1,0))/ok!$F300,1),0)</f>
        <v>0</v>
      </c>
      <c r="Q300" s="92">
        <f t="array" ref="Q300">+IFERROR(ROUND(INDEX(FCSTSDV!$D$2:$N$674,MATCH(ok!$D300,FCSTSDV!$C$2:$C$674,0),MATCH(ok!Q$3,FCSTSDV!$D$1:$N$1,0))/ok!$F300,1),0)</f>
        <v>0</v>
      </c>
      <c r="R300" s="92">
        <f t="array" ref="R300">+IFERROR(ROUND(INDEX(FCSTSDV!$D$2:$N$674,MATCH(ok!$D300,FCSTSDV!$C$2:$C$674,0),MATCH(ok!R$3,FCSTSDV!$D$1:$N$1,0))/ok!$F300,1),0)</f>
        <v>0</v>
      </c>
      <c r="S300" s="92">
        <f t="array" ref="S300">+IFERROR(ROUND(INDEX(FCSTSDV!$D$2:$N$674,MATCH(ok!$D300,FCSTSDV!$C$2:$C$674,0),MATCH(ok!S$3,FCSTSDV!$D$1:$N$1,0))/ok!$F300,1),0)</f>
        <v>0</v>
      </c>
      <c r="T300" s="92">
        <f t="array" ref="T300">+IFERROR(ROUND(INDEX(FCSTSDV!$D$2:$N$674,MATCH(ok!$D300,FCSTSDV!$C$2:$C$674,0),MATCH(ok!T$3,FCSTSDV!$D$1:$N$1,0))/ok!$F300,1),0)</f>
        <v>0</v>
      </c>
      <c r="U300" s="92">
        <f t="array" ref="U300">+IFERROR(ROUND(INDEX(FCSTSDV!$D$2:$N$674,MATCH(ok!$D300,FCSTSDV!$C$2:$C$674,0),MATCH(ok!U$3,FCSTSDV!$D$1:$N$1,0))/ok!$F300,1),0)</f>
        <v>0</v>
      </c>
      <c r="V300" s="92">
        <f t="array" ref="V300">+IFERROR(ROUND(INDEX(FCSTSDV!$D$2:$N$674,MATCH(ok!$D300,FCSTSDV!$C$2:$C$674,0),MATCH(ok!V$3,FCSTSDV!$D$1:$N$1,0))/ok!$F300,1),0)</f>
        <v>0</v>
      </c>
      <c r="W300" s="92">
        <f t="array" ref="W300">+IFERROR(ROUND(INDEX(FCSTSDV!$D$2:$N$674,MATCH(ok!$D300,FCSTSDV!$C$2:$C$674,0),MATCH(ok!W$3,FCSTSDV!$D$1:$N$1,0))/ok!$F300,1),0)</f>
        <v>0</v>
      </c>
      <c r="X300" s="92">
        <f t="array" ref="X300">+IFERROR(ROUND(INDEX(FCSTSDV!$D$2:$N$674,MATCH(ok!$D300,FCSTSDV!$C$2:$C$674,0),MATCH(ok!X$3,FCSTSDV!$D$1:$N$1,0))/ok!$F300,1),0)</f>
        <v>0</v>
      </c>
      <c r="Y300" s="92">
        <f t="array" ref="Y300">+IFERROR(ROUND(INDEX(FCSTSDV!$D$2:$N$674,MATCH(ok!$D300,FCSTSDV!$C$2:$C$674,0),MATCH(ok!Y$3,FCSTSDV!$D$1:$N$1,0))/ok!$F300,1),0)</f>
        <v>0</v>
      </c>
      <c r="Z300" s="92">
        <f t="array" ref="Z300">+IFERROR(ROUND(INDEX(FCSTSDV!$D$2:$N$674,MATCH(ok!$D300,FCSTSDV!$C$2:$C$674,0),MATCH(ok!Z$3,FCSTSDV!$D$1:$N$1,0))/ok!$F300,1),0)</f>
        <v>0</v>
      </c>
      <c r="AA300" s="92">
        <f t="array" ref="AA300">+IFERROR(ROUND(INDEX(FCSTSDV!$D$2:$N$674,MATCH(ok!$D300,FCSTSDV!$C$2:$C$674,0),MATCH(ok!AA$3,FCSTSDV!$D$1:$N$1,0))/ok!$F300,1),0)</f>
        <v>0</v>
      </c>
      <c r="AB300" s="92">
        <f t="array" ref="AB300">+IFERROR(ROUND(INDEX(FCSTSDV!$D$2:$N$674,MATCH(ok!$D300,FCSTSDV!$C$2:$C$674,0),MATCH(ok!AB$3,FCSTSDV!$D$1:$N$1,0))/ok!$F300,1),0)</f>
        <v>0</v>
      </c>
      <c r="AC300" s="92">
        <f t="array" ref="AC300">+IFERROR(ROUND(INDEX(FCSTSDV!$D$2:$N$674,MATCH(ok!$D300,FCSTSDV!$C$2:$C$674,0),MATCH(ok!AC$3,FCSTSDV!$D$1:$N$1,0))/ok!$F300,1),0)</f>
        <v>0</v>
      </c>
      <c r="AD300" s="92">
        <f t="array" ref="AD300">+IFERROR(ROUND(INDEX(FCSTSDV!$D$2:$N$674,MATCH(ok!$D300,FCSTSDV!$C$2:$C$674,0),MATCH(ok!AD$3,FCSTSDV!$D$1:$N$1,0))/ok!$F300,1),0)</f>
        <v>0</v>
      </c>
      <c r="AE300" s="92">
        <f t="array" ref="AE300">+IFERROR(ROUND(INDEX(FCSTSDV!$D$2:$N$674,MATCH(ok!$D300,FCSTSDV!$C$2:$C$674,0),MATCH(ok!AE$3,FCSTSDV!$D$1:$N$1,0))/ok!$F300,1),0)</f>
        <v>0</v>
      </c>
      <c r="AF300" s="92">
        <f t="array" ref="AF300">+IFERROR(ROUND(INDEX(FCSTSDV!$D$2:$N$674,MATCH(ok!$D300,FCSTSDV!$C$2:$C$674,0),MATCH(ok!AF$3,FCSTSDV!$D$1:$N$1,0))/ok!$F300,1),0)</f>
        <v>0</v>
      </c>
      <c r="AG300" s="92">
        <f t="array" ref="AG300">+IFERROR(ROUND(INDEX(FCSTSDV!$D$2:$N$674,MATCH(ok!$D300,FCSTSDV!$C$2:$C$674,0),MATCH(ok!AG$3,FCSTSDV!$D$1:$N$1,0))/ok!$F300,1),0)</f>
        <v>0</v>
      </c>
    </row>
    <row r="301" spans="1:33" ht="20.100000000000001" customHeight="1">
      <c r="A301" s="807"/>
      <c r="B301" s="792"/>
      <c r="C301" s="16"/>
      <c r="D301" s="52" t="s">
        <v>153</v>
      </c>
      <c r="E301" s="205" t="str">
        <f>+E300</f>
        <v>410*280</v>
      </c>
      <c r="F301" s="53" t="s">
        <v>43</v>
      </c>
      <c r="G301" s="54"/>
      <c r="H301" s="54"/>
      <c r="I301" s="782"/>
      <c r="J301" s="263">
        <f>+SUM(J299:J300)</f>
        <v>0</v>
      </c>
      <c r="K301" s="90" t="e">
        <f>+$I299+$J301-SUM(K299:K300)</f>
        <v>#N/A</v>
      </c>
      <c r="L301" s="90" t="e">
        <f>+$I299+$J301-SUM(L299:L300)</f>
        <v>#N/A</v>
      </c>
      <c r="M301" s="90" t="e">
        <f>+$I299+$J301-SUM(M299:M300)</f>
        <v>#N/A</v>
      </c>
      <c r="N301" s="90" t="e">
        <f t="shared" ref="N301:W301" si="131">+$I299+$J301-SUM(N299:N300)</f>
        <v>#N/A</v>
      </c>
      <c r="O301" s="90" t="e">
        <f t="shared" si="131"/>
        <v>#N/A</v>
      </c>
      <c r="P301" s="90" t="e">
        <f t="shared" si="131"/>
        <v>#N/A</v>
      </c>
      <c r="Q301" s="90" t="e">
        <f t="shared" si="131"/>
        <v>#N/A</v>
      </c>
      <c r="R301" s="90" t="e">
        <f t="shared" si="131"/>
        <v>#N/A</v>
      </c>
      <c r="S301" s="90" t="e">
        <f t="shared" si="131"/>
        <v>#N/A</v>
      </c>
      <c r="T301" s="90" t="e">
        <f t="shared" si="131"/>
        <v>#N/A</v>
      </c>
      <c r="U301" s="90" t="e">
        <f t="shared" si="131"/>
        <v>#N/A</v>
      </c>
      <c r="V301" s="90" t="e">
        <f t="shared" si="131"/>
        <v>#N/A</v>
      </c>
      <c r="W301" s="90" t="e">
        <f t="shared" si="131"/>
        <v>#N/A</v>
      </c>
      <c r="X301" s="90" t="e">
        <f>+W301-SUM(X299:X300)</f>
        <v>#N/A</v>
      </c>
      <c r="Y301" s="90" t="e">
        <f>+X301-SUM(Y299:Y300)</f>
        <v>#N/A</v>
      </c>
      <c r="Z301" s="90" t="e">
        <f t="shared" ref="Z301:AG301" si="132">+Y301-SUM(Z299:Z300)</f>
        <v>#N/A</v>
      </c>
      <c r="AA301" s="90" t="e">
        <f t="shared" si="132"/>
        <v>#N/A</v>
      </c>
      <c r="AB301" s="90" t="e">
        <f t="shared" si="132"/>
        <v>#N/A</v>
      </c>
      <c r="AC301" s="90" t="e">
        <f t="shared" si="132"/>
        <v>#N/A</v>
      </c>
      <c r="AD301" s="90" t="e">
        <f t="shared" si="132"/>
        <v>#N/A</v>
      </c>
      <c r="AE301" s="90" t="e">
        <f t="shared" si="132"/>
        <v>#N/A</v>
      </c>
      <c r="AF301" s="90" t="e">
        <f t="shared" si="132"/>
        <v>#N/A</v>
      </c>
      <c r="AG301" s="90" t="e">
        <f t="shared" si="132"/>
        <v>#N/A</v>
      </c>
    </row>
    <row r="302" spans="1:33" ht="20.100000000000001" customHeight="1">
      <c r="A302" s="795" t="s">
        <v>298</v>
      </c>
      <c r="B302" s="795" t="s">
        <v>279</v>
      </c>
      <c r="C302" s="50"/>
      <c r="D302" s="123" t="s">
        <v>280</v>
      </c>
      <c r="E302" s="204" t="s">
        <v>279</v>
      </c>
      <c r="F302" s="47">
        <v>20</v>
      </c>
      <c r="G302" s="48"/>
      <c r="H302" s="48"/>
      <c r="I302" s="785" t="e">
        <f>+VLOOKUP(A302,Sheet2!$B$3:$C$189,2,0)</f>
        <v>#N/A</v>
      </c>
      <c r="J302" s="91">
        <f>+IF(SUM(K302:L302)&lt;&gt;$N$3,ROUND(IFERROR(VLOOKUP(D302,FCSTSDV!$C$2:$C$285,2,0),0)/ok!F302+0,0),0)</f>
        <v>0</v>
      </c>
      <c r="K302" s="99">
        <f t="array" ref="K302">+IFERROR(ROUND(INDEX(FCSTSDV!$D$2:$N$674,MATCH(ok!$D302,FCSTSDV!$C$2:$C$674,0),MATCH(ok!K$3,FCSTSDV!$D$1:$N$1,0))/ok!$F302,1),0)</f>
        <v>0</v>
      </c>
      <c r="L302" s="99">
        <f t="array" ref="L302">+IFERROR(ROUND(INDEX(FCSTSDV!$D$2:$N$674,MATCH(ok!$D302,FCSTSDV!$C$2:$C$674,0),MATCH(ok!L$3,FCSTSDV!$D$1:$N$1,0))/ok!$F302,1),0)</f>
        <v>0</v>
      </c>
      <c r="M302" s="99">
        <f t="array" ref="M302">+IFERROR(ROUND(INDEX(FCSTSDV!$D$2:$N$674,MATCH(ok!$D302,FCSTSDV!$C$2:$C$674,0),MATCH(ok!M$3,FCSTSDV!$D$1:$N$1,0))/ok!$F302,1),0)</f>
        <v>0</v>
      </c>
      <c r="N302" s="99">
        <f t="array" ref="N302">+IFERROR(ROUND(INDEX(FCSTSDV!$D$2:$N$674,MATCH(ok!$D302,FCSTSDV!$C$2:$C$674,0),MATCH(ok!N$3,FCSTSDV!$D$1:$N$1,0))/ok!$F302,1),0)</f>
        <v>0</v>
      </c>
      <c r="O302" s="99">
        <f t="array" ref="O302">+IFERROR(ROUND(INDEX(FCSTSDV!$D$2:$N$674,MATCH(ok!$D302,FCSTSDV!$C$2:$C$674,0),MATCH(ok!O$3,FCSTSDV!$D$1:$N$1,0))/ok!$F302,1),0)</f>
        <v>0</v>
      </c>
      <c r="P302" s="99">
        <f t="array" ref="P302">+IFERROR(ROUND(INDEX(FCSTSDV!$D$2:$N$674,MATCH(ok!$D302,FCSTSDV!$C$2:$C$674,0),MATCH(ok!P$3,FCSTSDV!$D$1:$N$1,0))/ok!$F302,1),0)</f>
        <v>0</v>
      </c>
      <c r="Q302" s="99">
        <f t="array" ref="Q302">+IFERROR(ROUND(INDEX(FCSTSDV!$D$2:$N$674,MATCH(ok!$D302,FCSTSDV!$C$2:$C$674,0),MATCH(ok!Q$3,FCSTSDV!$D$1:$N$1,0))/ok!$F302,1),0)</f>
        <v>0</v>
      </c>
      <c r="R302" s="99">
        <f t="array" ref="R302">+IFERROR(ROUND(INDEX(FCSTSDV!$D$2:$N$674,MATCH(ok!$D302,FCSTSDV!$C$2:$C$674,0),MATCH(ok!R$3,FCSTSDV!$D$1:$N$1,0))/ok!$F302,1),0)</f>
        <v>0</v>
      </c>
      <c r="S302" s="99">
        <f t="array" ref="S302">+IFERROR(ROUND(INDEX(FCSTSDV!$D$2:$N$674,MATCH(ok!$D302,FCSTSDV!$C$2:$C$674,0),MATCH(ok!S$3,FCSTSDV!$D$1:$N$1,0))/ok!$F302,1),0)</f>
        <v>0</v>
      </c>
      <c r="T302" s="99">
        <f t="array" ref="T302">+IFERROR(ROUND(INDEX(FCSTSDV!$D$2:$N$674,MATCH(ok!$D302,FCSTSDV!$C$2:$C$674,0),MATCH(ok!T$3,FCSTSDV!$D$1:$N$1,0))/ok!$F302,1),0)</f>
        <v>0</v>
      </c>
      <c r="U302" s="99">
        <f t="array" ref="U302">+IFERROR(ROUND(INDEX(FCSTSDV!$D$2:$N$674,MATCH(ok!$D302,FCSTSDV!$C$2:$C$674,0),MATCH(ok!U$3,FCSTSDV!$D$1:$N$1,0))/ok!$F302,1),0)</f>
        <v>0</v>
      </c>
      <c r="V302" s="99">
        <f t="array" ref="V302">+IFERROR(ROUND(INDEX(FCSTSDV!$D$2:$N$674,MATCH(ok!$D302,FCSTSDV!$C$2:$C$674,0),MATCH(ok!V$3,FCSTSDV!$D$1:$N$1,0))/ok!$F302,1),0)</f>
        <v>0</v>
      </c>
      <c r="W302" s="99">
        <f t="array" ref="W302">+IFERROR(ROUND(INDEX(FCSTSDV!$D$2:$N$674,MATCH(ok!$D302,FCSTSDV!$C$2:$C$674,0),MATCH(ok!W$3,FCSTSDV!$D$1:$N$1,0))/ok!$F302,1),0)</f>
        <v>0</v>
      </c>
      <c r="X302" s="99">
        <f t="array" ref="X302">+IFERROR(ROUND(INDEX(FCSTSDV!$D$2:$N$674,MATCH(ok!$D302,FCSTSDV!$C$2:$C$674,0),MATCH(ok!X$3,FCSTSDV!$D$1:$N$1,0))/ok!$F302,1),0)</f>
        <v>0</v>
      </c>
      <c r="Y302" s="99">
        <f t="array" ref="Y302">+IFERROR(ROUND(INDEX(FCSTSDV!$D$2:$N$674,MATCH(ok!$D302,FCSTSDV!$C$2:$C$674,0),MATCH(ok!Y$3,FCSTSDV!$D$1:$N$1,0))/ok!$F302,1),0)</f>
        <v>0</v>
      </c>
      <c r="Z302" s="99">
        <f t="array" ref="Z302">+IFERROR(ROUND(INDEX(FCSTSDV!$D$2:$N$674,MATCH(ok!$D302,FCSTSDV!$C$2:$C$674,0),MATCH(ok!Z$3,FCSTSDV!$D$1:$N$1,0))/ok!$F302,1),0)</f>
        <v>0</v>
      </c>
      <c r="AA302" s="99">
        <f t="array" ref="AA302">+IFERROR(ROUND(INDEX(FCSTSDV!$D$2:$N$674,MATCH(ok!$D302,FCSTSDV!$C$2:$C$674,0),MATCH(ok!AA$3,FCSTSDV!$D$1:$N$1,0))/ok!$F302,1),0)</f>
        <v>0</v>
      </c>
      <c r="AB302" s="99">
        <f t="array" ref="AB302">+IFERROR(ROUND(INDEX(FCSTSDV!$D$2:$N$674,MATCH(ok!$D302,FCSTSDV!$C$2:$C$674,0),MATCH(ok!AB$3,FCSTSDV!$D$1:$N$1,0))/ok!$F302,1),0)</f>
        <v>0</v>
      </c>
      <c r="AC302" s="99">
        <f t="array" ref="AC302">+IFERROR(ROUND(INDEX(FCSTSDV!$D$2:$N$674,MATCH(ok!$D302,FCSTSDV!$C$2:$C$674,0),MATCH(ok!AC$3,FCSTSDV!$D$1:$N$1,0))/ok!$F302,1),0)</f>
        <v>0</v>
      </c>
      <c r="AD302" s="99">
        <f t="array" ref="AD302">+IFERROR(ROUND(INDEX(FCSTSDV!$D$2:$N$674,MATCH(ok!$D302,FCSTSDV!$C$2:$C$674,0),MATCH(ok!AD$3,FCSTSDV!$D$1:$N$1,0))/ok!$F302,1),0)</f>
        <v>0</v>
      </c>
      <c r="AE302" s="99">
        <f t="array" ref="AE302">+IFERROR(ROUND(INDEX(FCSTSDV!$D$2:$N$674,MATCH(ok!$D302,FCSTSDV!$C$2:$C$674,0),MATCH(ok!AE$3,FCSTSDV!$D$1:$N$1,0))/ok!$F302,1),0)</f>
        <v>0</v>
      </c>
      <c r="AF302" s="99">
        <f t="array" ref="AF302">+IFERROR(ROUND(INDEX(FCSTSDV!$D$2:$N$674,MATCH(ok!$D302,FCSTSDV!$C$2:$C$674,0),MATCH(ok!AF$3,FCSTSDV!$D$1:$N$1,0))/ok!$F302,1),0)</f>
        <v>0</v>
      </c>
      <c r="AG302" s="99">
        <f t="array" ref="AG302">+IFERROR(ROUND(INDEX(FCSTSDV!$D$2:$N$674,MATCH(ok!$D302,FCSTSDV!$C$2:$C$674,0),MATCH(ok!AG$3,FCSTSDV!$D$1:$N$1,0))/ok!$F302,1),0)</f>
        <v>0</v>
      </c>
    </row>
    <row r="303" spans="1:33" ht="20.100000000000001" customHeight="1">
      <c r="A303" s="795"/>
      <c r="B303" s="795"/>
      <c r="C303" s="60"/>
      <c r="D303" s="128" t="s">
        <v>128</v>
      </c>
      <c r="E303" s="204" t="str">
        <f>+E302</f>
        <v>410*280</v>
      </c>
      <c r="F303" s="129">
        <v>20</v>
      </c>
      <c r="G303" s="48"/>
      <c r="H303" s="48"/>
      <c r="I303" s="785"/>
      <c r="J303" s="81">
        <f>+IF(SUM(K303:L303)&lt;&gt;$N$3,ROUND(IFERROR(VLOOKUP(D303,FCSTSDV!$C$2:$C$285,2,0),0)/ok!F303+0,0),0)</f>
        <v>0</v>
      </c>
      <c r="K303" s="92">
        <f t="array" ref="K303">+IFERROR(ROUND(INDEX(FCSTSDV!$D$2:$N$674,MATCH(ok!$D303,FCSTSDV!$C$2:$C$674,0),MATCH(ok!K$3,FCSTSDV!$D$1:$N$1,0))/ok!$F303,1),0)</f>
        <v>0</v>
      </c>
      <c r="L303" s="92">
        <f t="array" ref="L303">+IFERROR(ROUND(INDEX(FCSTSDV!$D$2:$N$674,MATCH(ok!$D303,FCSTSDV!$C$2:$C$674,0),MATCH(ok!L$3,FCSTSDV!$D$1:$N$1,0))/ok!$F303,1),0)</f>
        <v>0</v>
      </c>
      <c r="M303" s="92">
        <f t="array" ref="M303">+IFERROR(ROUND(INDEX(FCSTSDV!$D$2:$N$674,MATCH(ok!$D303,FCSTSDV!$C$2:$C$674,0),MATCH(ok!M$3,FCSTSDV!$D$1:$N$1,0))/ok!$F303,1),0)</f>
        <v>0</v>
      </c>
      <c r="N303" s="92">
        <f t="array" ref="N303">+IFERROR(ROUND(INDEX(FCSTSDV!$D$2:$N$674,MATCH(ok!$D303,FCSTSDV!$C$2:$C$674,0),MATCH(ok!N$3,FCSTSDV!$D$1:$N$1,0))/ok!$F303,1),0)</f>
        <v>0</v>
      </c>
      <c r="O303" s="92">
        <f t="array" ref="O303">+IFERROR(ROUND(INDEX(FCSTSDV!$D$2:$N$674,MATCH(ok!$D303,FCSTSDV!$C$2:$C$674,0),MATCH(ok!O$3,FCSTSDV!$D$1:$N$1,0))/ok!$F303,1),0)</f>
        <v>0</v>
      </c>
      <c r="P303" s="92">
        <f t="array" ref="P303">+IFERROR(ROUND(INDEX(FCSTSDV!$D$2:$N$674,MATCH(ok!$D303,FCSTSDV!$C$2:$C$674,0),MATCH(ok!P$3,FCSTSDV!$D$1:$N$1,0))/ok!$F303,1),0)</f>
        <v>0</v>
      </c>
      <c r="Q303" s="92">
        <f t="array" ref="Q303">+IFERROR(ROUND(INDEX(FCSTSDV!$D$2:$N$674,MATCH(ok!$D303,FCSTSDV!$C$2:$C$674,0),MATCH(ok!Q$3,FCSTSDV!$D$1:$N$1,0))/ok!$F303,1),0)</f>
        <v>0</v>
      </c>
      <c r="R303" s="92">
        <f t="array" ref="R303">+IFERROR(ROUND(INDEX(FCSTSDV!$D$2:$N$674,MATCH(ok!$D303,FCSTSDV!$C$2:$C$674,0),MATCH(ok!R$3,FCSTSDV!$D$1:$N$1,0))/ok!$F303,1),0)</f>
        <v>0</v>
      </c>
      <c r="S303" s="92">
        <f t="array" ref="S303">+IFERROR(ROUND(INDEX(FCSTSDV!$D$2:$N$674,MATCH(ok!$D303,FCSTSDV!$C$2:$C$674,0),MATCH(ok!S$3,FCSTSDV!$D$1:$N$1,0))/ok!$F303,1),0)</f>
        <v>0</v>
      </c>
      <c r="T303" s="92">
        <f t="array" ref="T303">+IFERROR(ROUND(INDEX(FCSTSDV!$D$2:$N$674,MATCH(ok!$D303,FCSTSDV!$C$2:$C$674,0),MATCH(ok!T$3,FCSTSDV!$D$1:$N$1,0))/ok!$F303,1),0)</f>
        <v>0</v>
      </c>
      <c r="U303" s="92">
        <f t="array" ref="U303">+IFERROR(ROUND(INDEX(FCSTSDV!$D$2:$N$674,MATCH(ok!$D303,FCSTSDV!$C$2:$C$674,0),MATCH(ok!U$3,FCSTSDV!$D$1:$N$1,0))/ok!$F303,1),0)</f>
        <v>0</v>
      </c>
      <c r="V303" s="92">
        <f t="array" ref="V303">+IFERROR(ROUND(INDEX(FCSTSDV!$D$2:$N$674,MATCH(ok!$D303,FCSTSDV!$C$2:$C$674,0),MATCH(ok!V$3,FCSTSDV!$D$1:$N$1,0))/ok!$F303,1),0)</f>
        <v>0</v>
      </c>
      <c r="W303" s="92">
        <f t="array" ref="W303">+IFERROR(ROUND(INDEX(FCSTSDV!$D$2:$N$674,MATCH(ok!$D303,FCSTSDV!$C$2:$C$674,0),MATCH(ok!W$3,FCSTSDV!$D$1:$N$1,0))/ok!$F303,1),0)</f>
        <v>0</v>
      </c>
      <c r="X303" s="92">
        <f t="array" ref="X303">+IFERROR(ROUND(INDEX(FCSTSDV!$D$2:$N$674,MATCH(ok!$D303,FCSTSDV!$C$2:$C$674,0),MATCH(ok!X$3,FCSTSDV!$D$1:$N$1,0))/ok!$F303,1),0)</f>
        <v>0</v>
      </c>
      <c r="Y303" s="92">
        <f t="array" ref="Y303">+IFERROR(ROUND(INDEX(FCSTSDV!$D$2:$N$674,MATCH(ok!$D303,FCSTSDV!$C$2:$C$674,0),MATCH(ok!Y$3,FCSTSDV!$D$1:$N$1,0))/ok!$F303,1),0)</f>
        <v>0</v>
      </c>
      <c r="Z303" s="92">
        <f t="array" ref="Z303">+IFERROR(ROUND(INDEX(FCSTSDV!$D$2:$N$674,MATCH(ok!$D303,FCSTSDV!$C$2:$C$674,0),MATCH(ok!Z$3,FCSTSDV!$D$1:$N$1,0))/ok!$F303,1),0)</f>
        <v>0</v>
      </c>
      <c r="AA303" s="92">
        <f t="array" ref="AA303">+IFERROR(ROUND(INDEX(FCSTSDV!$D$2:$N$674,MATCH(ok!$D303,FCSTSDV!$C$2:$C$674,0),MATCH(ok!AA$3,FCSTSDV!$D$1:$N$1,0))/ok!$F303,1),0)</f>
        <v>0</v>
      </c>
      <c r="AB303" s="92">
        <f t="array" ref="AB303">+IFERROR(ROUND(INDEX(FCSTSDV!$D$2:$N$674,MATCH(ok!$D303,FCSTSDV!$C$2:$C$674,0),MATCH(ok!AB$3,FCSTSDV!$D$1:$N$1,0))/ok!$F303,1),0)</f>
        <v>0</v>
      </c>
      <c r="AC303" s="92">
        <f t="array" ref="AC303">+IFERROR(ROUND(INDEX(FCSTSDV!$D$2:$N$674,MATCH(ok!$D303,FCSTSDV!$C$2:$C$674,0),MATCH(ok!AC$3,FCSTSDV!$D$1:$N$1,0))/ok!$F303,1),0)</f>
        <v>0</v>
      </c>
      <c r="AD303" s="92">
        <f t="array" ref="AD303">+IFERROR(ROUND(INDEX(FCSTSDV!$D$2:$N$674,MATCH(ok!$D303,FCSTSDV!$C$2:$C$674,0),MATCH(ok!AD$3,FCSTSDV!$D$1:$N$1,0))/ok!$F303,1),0)</f>
        <v>0</v>
      </c>
      <c r="AE303" s="92">
        <f t="array" ref="AE303">+IFERROR(ROUND(INDEX(FCSTSDV!$D$2:$N$674,MATCH(ok!$D303,FCSTSDV!$C$2:$C$674,0),MATCH(ok!AE$3,FCSTSDV!$D$1:$N$1,0))/ok!$F303,1),0)</f>
        <v>0</v>
      </c>
      <c r="AF303" s="92">
        <f t="array" ref="AF303">+IFERROR(ROUND(INDEX(FCSTSDV!$D$2:$N$674,MATCH(ok!$D303,FCSTSDV!$C$2:$C$674,0),MATCH(ok!AF$3,FCSTSDV!$D$1:$N$1,0))/ok!$F303,1),0)</f>
        <v>0</v>
      </c>
      <c r="AG303" s="92">
        <f t="array" ref="AG303">+IFERROR(ROUND(INDEX(FCSTSDV!$D$2:$N$674,MATCH(ok!$D303,FCSTSDV!$C$2:$C$674,0),MATCH(ok!AG$3,FCSTSDV!$D$1:$N$1,0))/ok!$F303,1),0)</f>
        <v>0</v>
      </c>
    </row>
    <row r="304" spans="1:33" ht="20.100000000000001" customHeight="1">
      <c r="A304" s="792"/>
      <c r="B304" s="792"/>
      <c r="C304" s="16"/>
      <c r="D304" s="52" t="s">
        <v>153</v>
      </c>
      <c r="E304" s="205" t="str">
        <f>+E303</f>
        <v>410*280</v>
      </c>
      <c r="F304" s="53" t="s">
        <v>43</v>
      </c>
      <c r="G304" s="54"/>
      <c r="H304" s="54"/>
      <c r="I304" s="782"/>
      <c r="J304" s="79">
        <f>+SUM(J302:J303)</f>
        <v>0</v>
      </c>
      <c r="K304" s="90" t="e">
        <f>+$I302+$J304-SUM(K302:K303)</f>
        <v>#N/A</v>
      </c>
      <c r="L304" s="90" t="e">
        <f>+$I302+$J304-SUM(L302:L303)</f>
        <v>#N/A</v>
      </c>
      <c r="M304" s="90" t="e">
        <f>+$I302+$J304-SUM(M302:M303)</f>
        <v>#N/A</v>
      </c>
      <c r="N304" s="90" t="e">
        <f t="shared" ref="N304:W304" si="133">+$I302+$J304-SUM(N302:N303)</f>
        <v>#N/A</v>
      </c>
      <c r="O304" s="90" t="e">
        <f t="shared" si="133"/>
        <v>#N/A</v>
      </c>
      <c r="P304" s="90" t="e">
        <f t="shared" si="133"/>
        <v>#N/A</v>
      </c>
      <c r="Q304" s="90" t="e">
        <f t="shared" si="133"/>
        <v>#N/A</v>
      </c>
      <c r="R304" s="90" t="e">
        <f t="shared" si="133"/>
        <v>#N/A</v>
      </c>
      <c r="S304" s="90" t="e">
        <f t="shared" si="133"/>
        <v>#N/A</v>
      </c>
      <c r="T304" s="90" t="e">
        <f t="shared" si="133"/>
        <v>#N/A</v>
      </c>
      <c r="U304" s="90" t="e">
        <f t="shared" si="133"/>
        <v>#N/A</v>
      </c>
      <c r="V304" s="90" t="e">
        <f t="shared" si="133"/>
        <v>#N/A</v>
      </c>
      <c r="W304" s="90" t="e">
        <f t="shared" si="133"/>
        <v>#N/A</v>
      </c>
      <c r="X304" s="90" t="e">
        <f>+W304-SUM(X302:X303)</f>
        <v>#N/A</v>
      </c>
      <c r="Y304" s="90" t="e">
        <f>+X304-SUM(Y302:Y303)</f>
        <v>#N/A</v>
      </c>
      <c r="Z304" s="90" t="e">
        <f t="shared" ref="Z304:AG304" si="134">+Y304-SUM(Z302:Z303)</f>
        <v>#N/A</v>
      </c>
      <c r="AA304" s="90" t="e">
        <f t="shared" si="134"/>
        <v>#N/A</v>
      </c>
      <c r="AB304" s="90" t="e">
        <f t="shared" si="134"/>
        <v>#N/A</v>
      </c>
      <c r="AC304" s="90" t="e">
        <f t="shared" si="134"/>
        <v>#N/A</v>
      </c>
      <c r="AD304" s="90" t="e">
        <f t="shared" si="134"/>
        <v>#N/A</v>
      </c>
      <c r="AE304" s="90" t="e">
        <f t="shared" si="134"/>
        <v>#N/A</v>
      </c>
      <c r="AF304" s="90" t="e">
        <f t="shared" si="134"/>
        <v>#N/A</v>
      </c>
      <c r="AG304" s="90" t="e">
        <f t="shared" si="134"/>
        <v>#N/A</v>
      </c>
    </row>
    <row r="305" spans="1:33" ht="20.100000000000001" customHeight="1">
      <c r="A305" s="791" t="s">
        <v>360</v>
      </c>
      <c r="B305" s="791" t="s">
        <v>279</v>
      </c>
      <c r="C305" s="12"/>
      <c r="D305" s="130" t="s">
        <v>132</v>
      </c>
      <c r="E305" s="203" t="s">
        <v>279</v>
      </c>
      <c r="F305" s="44">
        <v>14.5</v>
      </c>
      <c r="G305" s="48"/>
      <c r="H305" s="168"/>
      <c r="I305" s="781" t="e">
        <f>+VLOOKUP(A305,Sheet2!$B$3:$C$189,2,0)</f>
        <v>#N/A</v>
      </c>
      <c r="J305" s="81">
        <v>452</v>
      </c>
      <c r="K305" s="294">
        <f t="array" ref="K305">+IFERROR(ROUND(INDEX(FCSTSDV!$D$2:$N$674,MATCH(ok!$D305,FCSTSDV!$C$2:$C$674,0),MATCH(ok!K$3,FCSTSDV!$D$1:$N$1,0))/ok!$F305,1),0)</f>
        <v>0</v>
      </c>
      <c r="L305" s="294">
        <f t="array" ref="L305">+IFERROR(ROUND(INDEX(FCSTSDV!$D$2:$N$674,MATCH(ok!$D305,FCSTSDV!$C$2:$C$674,0),MATCH(ok!L$3,FCSTSDV!$D$1:$N$1,0))/ok!$F305,1),0)</f>
        <v>0</v>
      </c>
      <c r="M305" s="294">
        <f t="array" ref="M305">+IFERROR(ROUND(INDEX(FCSTSDV!$D$2:$N$674,MATCH(ok!$D305,FCSTSDV!$C$2:$C$674,0),MATCH(ok!M$3,FCSTSDV!$D$1:$N$1,0))/ok!$F305,1),0)</f>
        <v>0</v>
      </c>
      <c r="N305" s="294">
        <f t="array" ref="N305">+IFERROR(ROUND(INDEX(FCSTSDV!$D$2:$N$674,MATCH(ok!$D305,FCSTSDV!$C$2:$C$674,0),MATCH(ok!N$3,FCSTSDV!$D$1:$N$1,0))/ok!$F305,1),0)</f>
        <v>0</v>
      </c>
      <c r="O305" s="294">
        <f t="array" ref="O305">+IFERROR(ROUND(INDEX(FCSTSDV!$D$2:$N$674,MATCH(ok!$D305,FCSTSDV!$C$2:$C$674,0),MATCH(ok!O$3,FCSTSDV!$D$1:$N$1,0))/ok!$F305,1),0)</f>
        <v>0</v>
      </c>
      <c r="P305" s="294">
        <f t="array" ref="P305">+IFERROR(ROUND(INDEX(FCSTSDV!$D$2:$N$674,MATCH(ok!$D305,FCSTSDV!$C$2:$C$674,0),MATCH(ok!P$3,FCSTSDV!$D$1:$N$1,0))/ok!$F305,1),0)</f>
        <v>0</v>
      </c>
      <c r="Q305" s="294">
        <f t="array" ref="Q305">+IFERROR(ROUND(INDEX(FCSTSDV!$D$2:$N$674,MATCH(ok!$D305,FCSTSDV!$C$2:$C$674,0),MATCH(ok!Q$3,FCSTSDV!$D$1:$N$1,0))/ok!$F305,1),0)</f>
        <v>0</v>
      </c>
      <c r="R305" s="294">
        <f t="array" ref="R305">+IFERROR(ROUND(INDEX(FCSTSDV!$D$2:$N$674,MATCH(ok!$D305,FCSTSDV!$C$2:$C$674,0),MATCH(ok!R$3,FCSTSDV!$D$1:$N$1,0))/ok!$F305,1),0)</f>
        <v>0</v>
      </c>
      <c r="S305" s="294">
        <f t="array" ref="S305">+IFERROR(ROUND(INDEX(FCSTSDV!$D$2:$N$674,MATCH(ok!$D305,FCSTSDV!$C$2:$C$674,0),MATCH(ok!S$3,FCSTSDV!$D$1:$N$1,0))/ok!$F305,1),0)</f>
        <v>0</v>
      </c>
      <c r="T305" s="294">
        <f t="array" ref="T305">+IFERROR(ROUND(INDEX(FCSTSDV!$D$2:$N$674,MATCH(ok!$D305,FCSTSDV!$C$2:$C$674,0),MATCH(ok!T$3,FCSTSDV!$D$1:$N$1,0))/ok!$F305,1),0)</f>
        <v>0</v>
      </c>
      <c r="U305" s="294">
        <f t="array" ref="U305">+IFERROR(ROUND(INDEX(FCSTSDV!$D$2:$N$674,MATCH(ok!$D305,FCSTSDV!$C$2:$C$674,0),MATCH(ok!U$3,FCSTSDV!$D$1:$N$1,0))/ok!$F305,1),0)</f>
        <v>0</v>
      </c>
      <c r="V305" s="294">
        <f t="array" ref="V305">+IFERROR(ROUND(INDEX(FCSTSDV!$D$2:$N$674,MATCH(ok!$D305,FCSTSDV!$C$2:$C$674,0),MATCH(ok!V$3,FCSTSDV!$D$1:$N$1,0))/ok!$F305,1),0)</f>
        <v>0</v>
      </c>
      <c r="W305" s="294">
        <f t="array" ref="W305">+IFERROR(ROUND(INDEX(FCSTSDV!$D$2:$N$674,MATCH(ok!$D305,FCSTSDV!$C$2:$C$674,0),MATCH(ok!W$3,FCSTSDV!$D$1:$N$1,0))/ok!$F305,1),0)</f>
        <v>0</v>
      </c>
      <c r="X305" s="99">
        <f t="array" ref="X305">+IFERROR(ROUND(INDEX(FCSTSDV!$D$2:$N$674,MATCH(ok!$D305,FCSTSDV!$C$2:$C$674,0),MATCH(ok!X$3,FCSTSDV!$D$1:$N$1,0))/ok!$F305,1),0)</f>
        <v>0</v>
      </c>
      <c r="Y305" s="99">
        <f t="array" ref="Y305">+IFERROR(ROUND(INDEX(FCSTSDV!$D$2:$N$674,MATCH(ok!$D305,FCSTSDV!$C$2:$C$674,0),MATCH(ok!Y$3,FCSTSDV!$D$1:$N$1,0))/ok!$F305,1),0)</f>
        <v>0</v>
      </c>
      <c r="Z305" s="99">
        <f t="array" ref="Z305">+IFERROR(ROUND(INDEX(FCSTSDV!$D$2:$N$674,MATCH(ok!$D305,FCSTSDV!$C$2:$C$674,0),MATCH(ok!Z$3,FCSTSDV!$D$1:$N$1,0))/ok!$F305,1),0)</f>
        <v>0</v>
      </c>
      <c r="AA305" s="99">
        <f t="array" ref="AA305">+IFERROR(ROUND(INDEX(FCSTSDV!$D$2:$N$674,MATCH(ok!$D305,FCSTSDV!$C$2:$C$674,0),MATCH(ok!AA$3,FCSTSDV!$D$1:$N$1,0))/ok!$F305,1),0)</f>
        <v>0</v>
      </c>
      <c r="AB305" s="99">
        <f t="array" ref="AB305">+IFERROR(ROUND(INDEX(FCSTSDV!$D$2:$N$674,MATCH(ok!$D305,FCSTSDV!$C$2:$C$674,0),MATCH(ok!AB$3,FCSTSDV!$D$1:$N$1,0))/ok!$F305,1),0)</f>
        <v>0</v>
      </c>
      <c r="AC305" s="99">
        <f t="array" ref="AC305">+IFERROR(ROUND(INDEX(FCSTSDV!$D$2:$N$674,MATCH(ok!$D305,FCSTSDV!$C$2:$C$674,0),MATCH(ok!AC$3,FCSTSDV!$D$1:$N$1,0))/ok!$F305,1),0)</f>
        <v>0</v>
      </c>
      <c r="AD305" s="99">
        <f t="array" ref="AD305">+IFERROR(ROUND(INDEX(FCSTSDV!$D$2:$N$674,MATCH(ok!$D305,FCSTSDV!$C$2:$C$674,0),MATCH(ok!AD$3,FCSTSDV!$D$1:$N$1,0))/ok!$F305,1),0)</f>
        <v>0</v>
      </c>
      <c r="AE305" s="99">
        <f t="array" ref="AE305">+IFERROR(ROUND(INDEX(FCSTSDV!$D$2:$N$674,MATCH(ok!$D305,FCSTSDV!$C$2:$C$674,0),MATCH(ok!AE$3,FCSTSDV!$D$1:$N$1,0))/ok!$F305,1),0)</f>
        <v>0</v>
      </c>
      <c r="AF305" s="99">
        <f t="array" ref="AF305">+IFERROR(ROUND(INDEX(FCSTSDV!$D$2:$N$674,MATCH(ok!$D305,FCSTSDV!$C$2:$C$674,0),MATCH(ok!AF$3,FCSTSDV!$D$1:$N$1,0))/ok!$F305,1),0)</f>
        <v>0</v>
      </c>
      <c r="AG305" s="99">
        <f t="array" ref="AG305">+IFERROR(ROUND(INDEX(FCSTSDV!$D$2:$N$674,MATCH(ok!$D305,FCSTSDV!$C$2:$C$674,0),MATCH(ok!AG$3,FCSTSDV!$D$1:$N$1,0))/ok!$F305,1),0)</f>
        <v>0</v>
      </c>
    </row>
    <row r="306" spans="1:33" ht="20.100000000000001" customHeight="1">
      <c r="A306" s="792"/>
      <c r="B306" s="792"/>
      <c r="C306" s="12"/>
      <c r="D306" s="52"/>
      <c r="E306" s="205" t="str">
        <f>+E305</f>
        <v>410*280</v>
      </c>
      <c r="F306" s="53"/>
      <c r="G306" s="48"/>
      <c r="H306" s="168"/>
      <c r="I306" s="782"/>
      <c r="J306" s="263">
        <f>+J305</f>
        <v>452</v>
      </c>
      <c r="K306" s="296" t="e">
        <f>+$I305+$J306-K305</f>
        <v>#N/A</v>
      </c>
      <c r="L306" s="296" t="e">
        <f t="shared" ref="L306:W306" si="135">+$I305+$J306-L305</f>
        <v>#N/A</v>
      </c>
      <c r="M306" s="296" t="e">
        <f t="shared" si="135"/>
        <v>#N/A</v>
      </c>
      <c r="N306" s="296" t="e">
        <f t="shared" si="135"/>
        <v>#N/A</v>
      </c>
      <c r="O306" s="296" t="e">
        <f t="shared" si="135"/>
        <v>#N/A</v>
      </c>
      <c r="P306" s="296" t="e">
        <f t="shared" si="135"/>
        <v>#N/A</v>
      </c>
      <c r="Q306" s="296" t="e">
        <f t="shared" si="135"/>
        <v>#N/A</v>
      </c>
      <c r="R306" s="296" t="e">
        <f t="shared" si="135"/>
        <v>#N/A</v>
      </c>
      <c r="S306" s="296" t="e">
        <f t="shared" si="135"/>
        <v>#N/A</v>
      </c>
      <c r="T306" s="296" t="e">
        <f t="shared" si="135"/>
        <v>#N/A</v>
      </c>
      <c r="U306" s="296" t="e">
        <f t="shared" si="135"/>
        <v>#N/A</v>
      </c>
      <c r="V306" s="296" t="e">
        <f t="shared" si="135"/>
        <v>#N/A</v>
      </c>
      <c r="W306" s="296" t="e">
        <f t="shared" si="135"/>
        <v>#N/A</v>
      </c>
      <c r="X306" s="90" t="e">
        <f t="shared" ref="X306:AG306" si="136">+W306-X305</f>
        <v>#N/A</v>
      </c>
      <c r="Y306" s="90" t="e">
        <f t="shared" si="136"/>
        <v>#N/A</v>
      </c>
      <c r="Z306" s="90" t="e">
        <f t="shared" si="136"/>
        <v>#N/A</v>
      </c>
      <c r="AA306" s="90" t="e">
        <f t="shared" si="136"/>
        <v>#N/A</v>
      </c>
      <c r="AB306" s="90" t="e">
        <f t="shared" si="136"/>
        <v>#N/A</v>
      </c>
      <c r="AC306" s="90" t="e">
        <f t="shared" si="136"/>
        <v>#N/A</v>
      </c>
      <c r="AD306" s="90" t="e">
        <f t="shared" si="136"/>
        <v>#N/A</v>
      </c>
      <c r="AE306" s="90" t="e">
        <f t="shared" si="136"/>
        <v>#N/A</v>
      </c>
      <c r="AF306" s="90" t="e">
        <f t="shared" si="136"/>
        <v>#N/A</v>
      </c>
      <c r="AG306" s="90" t="e">
        <f t="shared" si="136"/>
        <v>#N/A</v>
      </c>
    </row>
    <row r="307" spans="1:33" ht="20.100000000000001" customHeight="1">
      <c r="A307" s="791" t="s">
        <v>362</v>
      </c>
      <c r="B307" s="791" t="s">
        <v>279</v>
      </c>
      <c r="C307" s="256"/>
      <c r="D307" s="130" t="s">
        <v>130</v>
      </c>
      <c r="E307" s="203" t="s">
        <v>279</v>
      </c>
      <c r="F307" s="44">
        <v>14.5</v>
      </c>
      <c r="G307" s="238"/>
      <c r="H307" s="238"/>
      <c r="I307" s="781" t="e">
        <f>+VLOOKUP(A307,Sheet2!$B$3:$C$189,2,0)</f>
        <v>#N/A</v>
      </c>
      <c r="J307" s="81">
        <f>+IF(SUM(K307:L307)&lt;&gt;$N$3,ROUND(IFERROR(VLOOKUP(D307,FCSTSDV!$C$2:$C$285,2,0),0)/ok!F307+0,0),0)</f>
        <v>0</v>
      </c>
      <c r="K307" s="294">
        <f t="array" ref="K307">+IFERROR(ROUND(INDEX(FCSTSDV!$D$2:$N$674,MATCH(ok!$D307,FCSTSDV!$C$2:$C$674,0),MATCH(ok!K$3,FCSTSDV!$D$1:$N$1,0))/ok!$F307,1),0)</f>
        <v>0</v>
      </c>
      <c r="L307" s="294">
        <f t="array" ref="L307">+IFERROR(ROUND(INDEX(FCSTSDV!$D$2:$N$674,MATCH(ok!$D307,FCSTSDV!$C$2:$C$674,0),MATCH(ok!L$3,FCSTSDV!$D$1:$N$1,0))/ok!$F307,1),0)</f>
        <v>0</v>
      </c>
      <c r="M307" s="294">
        <f t="array" ref="M307">+IFERROR(ROUND(INDEX(FCSTSDV!$D$2:$N$674,MATCH(ok!$D307,FCSTSDV!$C$2:$C$674,0),MATCH(ok!M$3,FCSTSDV!$D$1:$N$1,0))/ok!$F307,1),0)</f>
        <v>0</v>
      </c>
      <c r="N307" s="294">
        <f t="array" ref="N307">+IFERROR(ROUND(INDEX(FCSTSDV!$D$2:$N$674,MATCH(ok!$D307,FCSTSDV!$C$2:$C$674,0),MATCH(ok!N$3,FCSTSDV!$D$1:$N$1,0))/ok!$F307,1),0)</f>
        <v>0</v>
      </c>
      <c r="O307" s="294">
        <f t="array" ref="O307">+IFERROR(ROUND(INDEX(FCSTSDV!$D$2:$N$674,MATCH(ok!$D307,FCSTSDV!$C$2:$C$674,0),MATCH(ok!O$3,FCSTSDV!$D$1:$N$1,0))/ok!$F307,1),0)</f>
        <v>0</v>
      </c>
      <c r="P307" s="294">
        <f t="array" ref="P307">+IFERROR(ROUND(INDEX(FCSTSDV!$D$2:$N$674,MATCH(ok!$D307,FCSTSDV!$C$2:$C$674,0),MATCH(ok!P$3,FCSTSDV!$D$1:$N$1,0))/ok!$F307,1),0)</f>
        <v>0</v>
      </c>
      <c r="Q307" s="294">
        <f t="array" ref="Q307">+IFERROR(ROUND(INDEX(FCSTSDV!$D$2:$N$674,MATCH(ok!$D307,FCSTSDV!$C$2:$C$674,0),MATCH(ok!Q$3,FCSTSDV!$D$1:$N$1,0))/ok!$F307,1),0)</f>
        <v>0</v>
      </c>
      <c r="R307" s="294">
        <f t="array" ref="R307">+IFERROR(ROUND(INDEX(FCSTSDV!$D$2:$N$674,MATCH(ok!$D307,FCSTSDV!$C$2:$C$674,0),MATCH(ok!R$3,FCSTSDV!$D$1:$N$1,0))/ok!$F307,1),0)</f>
        <v>0</v>
      </c>
      <c r="S307" s="294">
        <f t="array" ref="S307">+IFERROR(ROUND(INDEX(FCSTSDV!$D$2:$N$674,MATCH(ok!$D307,FCSTSDV!$C$2:$C$674,0),MATCH(ok!S$3,FCSTSDV!$D$1:$N$1,0))/ok!$F307,1),0)</f>
        <v>0</v>
      </c>
      <c r="T307" s="294">
        <f t="array" ref="T307">+IFERROR(ROUND(INDEX(FCSTSDV!$D$2:$N$674,MATCH(ok!$D307,FCSTSDV!$C$2:$C$674,0),MATCH(ok!T$3,FCSTSDV!$D$1:$N$1,0))/ok!$F307,1),0)</f>
        <v>0</v>
      </c>
      <c r="U307" s="294">
        <f t="array" ref="U307">+IFERROR(ROUND(INDEX(FCSTSDV!$D$2:$N$674,MATCH(ok!$D307,FCSTSDV!$C$2:$C$674,0),MATCH(ok!U$3,FCSTSDV!$D$1:$N$1,0))/ok!$F307,1),0)</f>
        <v>0</v>
      </c>
      <c r="V307" s="294">
        <f t="array" ref="V307">+IFERROR(ROUND(INDEX(FCSTSDV!$D$2:$N$674,MATCH(ok!$D307,FCSTSDV!$C$2:$C$674,0),MATCH(ok!V$3,FCSTSDV!$D$1:$N$1,0))/ok!$F307,1),0)</f>
        <v>0</v>
      </c>
      <c r="W307" s="294">
        <f t="array" ref="W307">+IFERROR(ROUND(INDEX(FCSTSDV!$D$2:$N$674,MATCH(ok!$D307,FCSTSDV!$C$2:$C$674,0),MATCH(ok!W$3,FCSTSDV!$D$1:$N$1,0))/ok!$F307,1),0)</f>
        <v>0</v>
      </c>
      <c r="X307" s="99">
        <f t="array" ref="X307">+IFERROR(ROUND(INDEX(FCSTSDV!$D$2:$N$674,MATCH(ok!$D307,FCSTSDV!$C$2:$C$674,0),MATCH(ok!X$3,FCSTSDV!$D$1:$N$1,0))/ok!$F307,1),0)</f>
        <v>0</v>
      </c>
      <c r="Y307" s="99">
        <f t="array" ref="Y307">+IFERROR(ROUND(INDEX(FCSTSDV!$D$2:$N$674,MATCH(ok!$D307,FCSTSDV!$C$2:$C$674,0),MATCH(ok!Y$3,FCSTSDV!$D$1:$N$1,0))/ok!$F307,1),0)</f>
        <v>0</v>
      </c>
      <c r="Z307" s="99">
        <f t="array" ref="Z307">+IFERROR(ROUND(INDEX(FCSTSDV!$D$2:$N$674,MATCH(ok!$D307,FCSTSDV!$C$2:$C$674,0),MATCH(ok!Z$3,FCSTSDV!$D$1:$N$1,0))/ok!$F307,1),0)</f>
        <v>0</v>
      </c>
      <c r="AA307" s="99">
        <f t="array" ref="AA307">+IFERROR(ROUND(INDEX(FCSTSDV!$D$2:$N$674,MATCH(ok!$D307,FCSTSDV!$C$2:$C$674,0),MATCH(ok!AA$3,FCSTSDV!$D$1:$N$1,0))/ok!$F307,1),0)</f>
        <v>0</v>
      </c>
      <c r="AB307" s="99">
        <f t="array" ref="AB307">+IFERROR(ROUND(INDEX(FCSTSDV!$D$2:$N$674,MATCH(ok!$D307,FCSTSDV!$C$2:$C$674,0),MATCH(ok!AB$3,FCSTSDV!$D$1:$N$1,0))/ok!$F307,1),0)</f>
        <v>0</v>
      </c>
      <c r="AC307" s="99">
        <f t="array" ref="AC307">+IFERROR(ROUND(INDEX(FCSTSDV!$D$2:$N$674,MATCH(ok!$D307,FCSTSDV!$C$2:$C$674,0),MATCH(ok!AC$3,FCSTSDV!$D$1:$N$1,0))/ok!$F307,1),0)</f>
        <v>0</v>
      </c>
      <c r="AD307" s="99">
        <f t="array" ref="AD307">+IFERROR(ROUND(INDEX(FCSTSDV!$D$2:$N$674,MATCH(ok!$D307,FCSTSDV!$C$2:$C$674,0),MATCH(ok!AD$3,FCSTSDV!$D$1:$N$1,0))/ok!$F307,1),0)</f>
        <v>0</v>
      </c>
      <c r="AE307" s="99">
        <f t="array" ref="AE307">+IFERROR(ROUND(INDEX(FCSTSDV!$D$2:$N$674,MATCH(ok!$D307,FCSTSDV!$C$2:$C$674,0),MATCH(ok!AE$3,FCSTSDV!$D$1:$N$1,0))/ok!$F307,1),0)</f>
        <v>0</v>
      </c>
      <c r="AF307" s="99">
        <f t="array" ref="AF307">+IFERROR(ROUND(INDEX(FCSTSDV!$D$2:$N$674,MATCH(ok!$D307,FCSTSDV!$C$2:$C$674,0),MATCH(ok!AF$3,FCSTSDV!$D$1:$N$1,0))/ok!$F307,1),0)</f>
        <v>0</v>
      </c>
      <c r="AG307" s="99">
        <f t="array" ref="AG307">+IFERROR(ROUND(INDEX(FCSTSDV!$D$2:$N$674,MATCH(ok!$D307,FCSTSDV!$C$2:$C$674,0),MATCH(ok!AG$3,FCSTSDV!$D$1:$N$1,0))/ok!$F307,1),0)</f>
        <v>0</v>
      </c>
    </row>
    <row r="308" spans="1:33" ht="20.100000000000001" customHeight="1">
      <c r="A308" s="792"/>
      <c r="B308" s="792"/>
      <c r="C308" s="257"/>
      <c r="D308" s="52" t="s">
        <v>153</v>
      </c>
      <c r="E308" s="205" t="str">
        <f>+E307</f>
        <v>410*280</v>
      </c>
      <c r="F308" s="53" t="s">
        <v>43</v>
      </c>
      <c r="G308" s="242"/>
      <c r="H308" s="242"/>
      <c r="I308" s="782"/>
      <c r="J308" s="263">
        <f>+J307</f>
        <v>0</v>
      </c>
      <c r="K308" s="296" t="e">
        <f t="shared" ref="K308:W308" si="137">+$I307+$J308-K307</f>
        <v>#N/A</v>
      </c>
      <c r="L308" s="296" t="e">
        <f t="shared" si="137"/>
        <v>#N/A</v>
      </c>
      <c r="M308" s="296" t="e">
        <f t="shared" si="137"/>
        <v>#N/A</v>
      </c>
      <c r="N308" s="296" t="e">
        <f t="shared" si="137"/>
        <v>#N/A</v>
      </c>
      <c r="O308" s="296" t="e">
        <f t="shared" si="137"/>
        <v>#N/A</v>
      </c>
      <c r="P308" s="296" t="e">
        <f t="shared" si="137"/>
        <v>#N/A</v>
      </c>
      <c r="Q308" s="296" t="e">
        <f t="shared" si="137"/>
        <v>#N/A</v>
      </c>
      <c r="R308" s="296" t="e">
        <f t="shared" si="137"/>
        <v>#N/A</v>
      </c>
      <c r="S308" s="296" t="e">
        <f t="shared" si="137"/>
        <v>#N/A</v>
      </c>
      <c r="T308" s="296" t="e">
        <f t="shared" si="137"/>
        <v>#N/A</v>
      </c>
      <c r="U308" s="296" t="e">
        <f t="shared" si="137"/>
        <v>#N/A</v>
      </c>
      <c r="V308" s="296" t="e">
        <f t="shared" si="137"/>
        <v>#N/A</v>
      </c>
      <c r="W308" s="296" t="e">
        <f t="shared" si="137"/>
        <v>#N/A</v>
      </c>
      <c r="X308" s="90" t="e">
        <f t="shared" ref="X308:AG308" si="138">+W308-X307</f>
        <v>#N/A</v>
      </c>
      <c r="Y308" s="90" t="e">
        <f t="shared" si="138"/>
        <v>#N/A</v>
      </c>
      <c r="Z308" s="90" t="e">
        <f t="shared" si="138"/>
        <v>#N/A</v>
      </c>
      <c r="AA308" s="90" t="e">
        <f t="shared" si="138"/>
        <v>#N/A</v>
      </c>
      <c r="AB308" s="90" t="e">
        <f t="shared" si="138"/>
        <v>#N/A</v>
      </c>
      <c r="AC308" s="90" t="e">
        <f t="shared" si="138"/>
        <v>#N/A</v>
      </c>
      <c r="AD308" s="90" t="e">
        <f t="shared" si="138"/>
        <v>#N/A</v>
      </c>
      <c r="AE308" s="90" t="e">
        <f t="shared" si="138"/>
        <v>#N/A</v>
      </c>
      <c r="AF308" s="90" t="e">
        <f t="shared" si="138"/>
        <v>#N/A</v>
      </c>
      <c r="AG308" s="90" t="e">
        <f t="shared" si="138"/>
        <v>#N/A</v>
      </c>
    </row>
    <row r="309" spans="1:33" ht="20.100000000000001" customHeight="1">
      <c r="A309" s="791" t="s">
        <v>363</v>
      </c>
      <c r="B309" s="791" t="s">
        <v>279</v>
      </c>
      <c r="C309" s="259"/>
      <c r="D309" s="130" t="s">
        <v>131</v>
      </c>
      <c r="E309" s="203" t="s">
        <v>279</v>
      </c>
      <c r="F309" s="44">
        <v>17</v>
      </c>
      <c r="G309" s="238"/>
      <c r="H309" s="238"/>
      <c r="I309" s="781" t="e">
        <f>+VLOOKUP(A309,Sheet2!$B$3:$C$189,2,0)</f>
        <v>#N/A</v>
      </c>
      <c r="J309" s="81">
        <f>+IF(SUM(K309:L309)&lt;&gt;$N$3,ROUND(IFERROR(VLOOKUP(D309,FCSTSDV!$C$2:$C$285,2,0),0)/ok!F309+0,0),0)</f>
        <v>0</v>
      </c>
      <c r="K309" s="294">
        <f t="array" ref="K309">+IFERROR(ROUND(INDEX(FCSTSDV!$D$2:$N$674,MATCH(ok!$D309,FCSTSDV!$C$2:$C$674,0),MATCH(ok!K$3,FCSTSDV!$D$1:$N$1,0))/ok!$F309,1),0)</f>
        <v>0</v>
      </c>
      <c r="L309" s="294">
        <f t="array" ref="L309">+IFERROR(ROUND(INDEX(FCSTSDV!$D$2:$N$674,MATCH(ok!$D309,FCSTSDV!$C$2:$C$674,0),MATCH(ok!L$3,FCSTSDV!$D$1:$N$1,0))/ok!$F309,1),0)</f>
        <v>0</v>
      </c>
      <c r="M309" s="294">
        <f t="array" ref="M309">+IFERROR(ROUND(INDEX(FCSTSDV!$D$2:$N$674,MATCH(ok!$D309,FCSTSDV!$C$2:$C$674,0),MATCH(ok!M$3,FCSTSDV!$D$1:$N$1,0))/ok!$F309,1),0)</f>
        <v>0</v>
      </c>
      <c r="N309" s="294">
        <f t="array" ref="N309">+IFERROR(ROUND(INDEX(FCSTSDV!$D$2:$N$674,MATCH(ok!$D309,FCSTSDV!$C$2:$C$674,0),MATCH(ok!N$3,FCSTSDV!$D$1:$N$1,0))/ok!$F309,1),0)</f>
        <v>0</v>
      </c>
      <c r="O309" s="294">
        <f t="array" ref="O309">+IFERROR(ROUND(INDEX(FCSTSDV!$D$2:$N$674,MATCH(ok!$D309,FCSTSDV!$C$2:$C$674,0),MATCH(ok!O$3,FCSTSDV!$D$1:$N$1,0))/ok!$F309,1),0)</f>
        <v>0</v>
      </c>
      <c r="P309" s="294">
        <f t="array" ref="P309">+IFERROR(ROUND(INDEX(FCSTSDV!$D$2:$N$674,MATCH(ok!$D309,FCSTSDV!$C$2:$C$674,0),MATCH(ok!P$3,FCSTSDV!$D$1:$N$1,0))/ok!$F309,1),0)</f>
        <v>0</v>
      </c>
      <c r="Q309" s="294">
        <f t="array" ref="Q309">+IFERROR(ROUND(INDEX(FCSTSDV!$D$2:$N$674,MATCH(ok!$D309,FCSTSDV!$C$2:$C$674,0),MATCH(ok!Q$3,FCSTSDV!$D$1:$N$1,0))/ok!$F309,1),0)</f>
        <v>0</v>
      </c>
      <c r="R309" s="294">
        <f t="array" ref="R309">+IFERROR(ROUND(INDEX(FCSTSDV!$D$2:$N$674,MATCH(ok!$D309,FCSTSDV!$C$2:$C$674,0),MATCH(ok!R$3,FCSTSDV!$D$1:$N$1,0))/ok!$F309,1),0)</f>
        <v>0</v>
      </c>
      <c r="S309" s="294">
        <f t="array" ref="S309">+IFERROR(ROUND(INDEX(FCSTSDV!$D$2:$N$674,MATCH(ok!$D309,FCSTSDV!$C$2:$C$674,0),MATCH(ok!S$3,FCSTSDV!$D$1:$N$1,0))/ok!$F309,1),0)</f>
        <v>0</v>
      </c>
      <c r="T309" s="294">
        <f t="array" ref="T309">+IFERROR(ROUND(INDEX(FCSTSDV!$D$2:$N$674,MATCH(ok!$D309,FCSTSDV!$C$2:$C$674,0),MATCH(ok!T$3,FCSTSDV!$D$1:$N$1,0))/ok!$F309,1),0)</f>
        <v>0</v>
      </c>
      <c r="U309" s="294">
        <f t="array" ref="U309">+IFERROR(ROUND(INDEX(FCSTSDV!$D$2:$N$674,MATCH(ok!$D309,FCSTSDV!$C$2:$C$674,0),MATCH(ok!U$3,FCSTSDV!$D$1:$N$1,0))/ok!$F309,1),0)</f>
        <v>0</v>
      </c>
      <c r="V309" s="294">
        <f t="array" ref="V309">+IFERROR(ROUND(INDEX(FCSTSDV!$D$2:$N$674,MATCH(ok!$D309,FCSTSDV!$C$2:$C$674,0),MATCH(ok!V$3,FCSTSDV!$D$1:$N$1,0))/ok!$F309,1),0)</f>
        <v>0</v>
      </c>
      <c r="W309" s="294">
        <f t="array" ref="W309">+IFERROR(ROUND(INDEX(FCSTSDV!$D$2:$N$674,MATCH(ok!$D309,FCSTSDV!$C$2:$C$674,0),MATCH(ok!W$3,FCSTSDV!$D$1:$N$1,0))/ok!$F309,1),0)</f>
        <v>0</v>
      </c>
      <c r="X309" s="99">
        <f t="array" ref="X309">+IFERROR(ROUND(INDEX(FCSTSDV!$D$2:$N$674,MATCH(ok!$D309,FCSTSDV!$C$2:$C$674,0),MATCH(ok!X$3,FCSTSDV!$D$1:$N$1,0))/ok!$F309,1),0)</f>
        <v>0</v>
      </c>
      <c r="Y309" s="99">
        <f t="array" ref="Y309">+IFERROR(ROUND(INDEX(FCSTSDV!$D$2:$N$674,MATCH(ok!$D309,FCSTSDV!$C$2:$C$674,0),MATCH(ok!Y$3,FCSTSDV!$D$1:$N$1,0))/ok!$F309,1),0)</f>
        <v>0</v>
      </c>
      <c r="Z309" s="99">
        <f t="array" ref="Z309">+IFERROR(ROUND(INDEX(FCSTSDV!$D$2:$N$674,MATCH(ok!$D309,FCSTSDV!$C$2:$C$674,0),MATCH(ok!Z$3,FCSTSDV!$D$1:$N$1,0))/ok!$F309,1),0)</f>
        <v>0</v>
      </c>
      <c r="AA309" s="99">
        <f t="array" ref="AA309">+IFERROR(ROUND(INDEX(FCSTSDV!$D$2:$N$674,MATCH(ok!$D309,FCSTSDV!$C$2:$C$674,0),MATCH(ok!AA$3,FCSTSDV!$D$1:$N$1,0))/ok!$F309,1),0)</f>
        <v>0</v>
      </c>
      <c r="AB309" s="99">
        <f t="array" ref="AB309">+IFERROR(ROUND(INDEX(FCSTSDV!$D$2:$N$674,MATCH(ok!$D309,FCSTSDV!$C$2:$C$674,0),MATCH(ok!AB$3,FCSTSDV!$D$1:$N$1,0))/ok!$F309,1),0)</f>
        <v>0</v>
      </c>
      <c r="AC309" s="99">
        <f t="array" ref="AC309">+IFERROR(ROUND(INDEX(FCSTSDV!$D$2:$N$674,MATCH(ok!$D309,FCSTSDV!$C$2:$C$674,0),MATCH(ok!AC$3,FCSTSDV!$D$1:$N$1,0))/ok!$F309,1),0)</f>
        <v>0</v>
      </c>
      <c r="AD309" s="99">
        <f t="array" ref="AD309">+IFERROR(ROUND(INDEX(FCSTSDV!$D$2:$N$674,MATCH(ok!$D309,FCSTSDV!$C$2:$C$674,0),MATCH(ok!AD$3,FCSTSDV!$D$1:$N$1,0))/ok!$F309,1),0)</f>
        <v>0</v>
      </c>
      <c r="AE309" s="99">
        <f t="array" ref="AE309">+IFERROR(ROUND(INDEX(FCSTSDV!$D$2:$N$674,MATCH(ok!$D309,FCSTSDV!$C$2:$C$674,0),MATCH(ok!AE$3,FCSTSDV!$D$1:$N$1,0))/ok!$F309,1),0)</f>
        <v>0</v>
      </c>
      <c r="AF309" s="99">
        <f t="array" ref="AF309">+IFERROR(ROUND(INDEX(FCSTSDV!$D$2:$N$674,MATCH(ok!$D309,FCSTSDV!$C$2:$C$674,0),MATCH(ok!AF$3,FCSTSDV!$D$1:$N$1,0))/ok!$F309,1),0)</f>
        <v>0</v>
      </c>
      <c r="AG309" s="99">
        <f t="array" ref="AG309">+IFERROR(ROUND(INDEX(FCSTSDV!$D$2:$N$674,MATCH(ok!$D309,FCSTSDV!$C$2:$C$674,0),MATCH(ok!AG$3,FCSTSDV!$D$1:$N$1,0))/ok!$F309,1),0)</f>
        <v>0</v>
      </c>
    </row>
    <row r="310" spans="1:33" ht="20.100000000000001" customHeight="1">
      <c r="A310" s="792"/>
      <c r="B310" s="792"/>
      <c r="C310" s="257"/>
      <c r="D310" s="52" t="s">
        <v>153</v>
      </c>
      <c r="E310" s="205" t="str">
        <f>+E309</f>
        <v>410*280</v>
      </c>
      <c r="F310" s="53" t="s">
        <v>43</v>
      </c>
      <c r="G310" s="242"/>
      <c r="H310" s="242"/>
      <c r="I310" s="782"/>
      <c r="J310" s="79">
        <f>+J309</f>
        <v>0</v>
      </c>
      <c r="K310" s="296" t="e">
        <f t="shared" ref="K310:W310" si="139">+$I309+$J310-K309</f>
        <v>#N/A</v>
      </c>
      <c r="L310" s="296" t="e">
        <f t="shared" si="139"/>
        <v>#N/A</v>
      </c>
      <c r="M310" s="296" t="e">
        <f t="shared" si="139"/>
        <v>#N/A</v>
      </c>
      <c r="N310" s="296" t="e">
        <f t="shared" si="139"/>
        <v>#N/A</v>
      </c>
      <c r="O310" s="296" t="e">
        <f t="shared" si="139"/>
        <v>#N/A</v>
      </c>
      <c r="P310" s="296" t="e">
        <f t="shared" si="139"/>
        <v>#N/A</v>
      </c>
      <c r="Q310" s="296" t="e">
        <f t="shared" si="139"/>
        <v>#N/A</v>
      </c>
      <c r="R310" s="296" t="e">
        <f t="shared" si="139"/>
        <v>#N/A</v>
      </c>
      <c r="S310" s="296" t="e">
        <f t="shared" si="139"/>
        <v>#N/A</v>
      </c>
      <c r="T310" s="296" t="e">
        <f t="shared" si="139"/>
        <v>#N/A</v>
      </c>
      <c r="U310" s="296" t="e">
        <f t="shared" si="139"/>
        <v>#N/A</v>
      </c>
      <c r="V310" s="296" t="e">
        <f t="shared" si="139"/>
        <v>#N/A</v>
      </c>
      <c r="W310" s="296" t="e">
        <f t="shared" si="139"/>
        <v>#N/A</v>
      </c>
      <c r="X310" s="90" t="e">
        <f t="shared" ref="X310:AG310" si="140">+W310-X309</f>
        <v>#N/A</v>
      </c>
      <c r="Y310" s="90" t="e">
        <f t="shared" si="140"/>
        <v>#N/A</v>
      </c>
      <c r="Z310" s="90" t="e">
        <f t="shared" si="140"/>
        <v>#N/A</v>
      </c>
      <c r="AA310" s="90" t="e">
        <f t="shared" si="140"/>
        <v>#N/A</v>
      </c>
      <c r="AB310" s="90" t="e">
        <f t="shared" si="140"/>
        <v>#N/A</v>
      </c>
      <c r="AC310" s="90" t="e">
        <f t="shared" si="140"/>
        <v>#N/A</v>
      </c>
      <c r="AD310" s="90" t="e">
        <f t="shared" si="140"/>
        <v>#N/A</v>
      </c>
      <c r="AE310" s="90" t="e">
        <f t="shared" si="140"/>
        <v>#N/A</v>
      </c>
      <c r="AF310" s="90" t="e">
        <f t="shared" si="140"/>
        <v>#N/A</v>
      </c>
      <c r="AG310" s="90" t="e">
        <f t="shared" si="140"/>
        <v>#N/A</v>
      </c>
    </row>
    <row r="311" spans="1:33" ht="20.100000000000001" customHeight="1">
      <c r="A311" s="791" t="s">
        <v>364</v>
      </c>
      <c r="B311" s="791" t="s">
        <v>279</v>
      </c>
      <c r="C311" s="259"/>
      <c r="D311" s="130" t="s">
        <v>131</v>
      </c>
      <c r="E311" s="203" t="s">
        <v>279</v>
      </c>
      <c r="F311" s="44">
        <v>17</v>
      </c>
      <c r="G311" s="238"/>
      <c r="H311" s="238"/>
      <c r="I311" s="781" t="e">
        <f>+VLOOKUP(A311,Sheet2!$B$3:$C$189,2,0)</f>
        <v>#N/A</v>
      </c>
      <c r="J311" s="81">
        <f>+IF(SUM(K311:L311)&lt;&gt;$N$3,ROUND(IFERROR(VLOOKUP(D311,FCSTSDV!$C$2:$C$285,2,0),0)/ok!F311+0,0),0)</f>
        <v>0</v>
      </c>
      <c r="K311" s="294">
        <f t="array" ref="K311">+IFERROR(ROUND(INDEX(FCSTSDV!$D$2:$N$674,MATCH(ok!$D311,FCSTSDV!$C$2:$C$674,0),MATCH(ok!K$3,FCSTSDV!$D$1:$N$1,0))/ok!$F311,1),0)</f>
        <v>0</v>
      </c>
      <c r="L311" s="294">
        <f t="array" ref="L311">+IFERROR(ROUND(INDEX(FCSTSDV!$D$2:$N$674,MATCH(ok!$D311,FCSTSDV!$C$2:$C$674,0),MATCH(ok!L$3,FCSTSDV!$D$1:$N$1,0))/ok!$F311,1),0)</f>
        <v>0</v>
      </c>
      <c r="M311" s="294">
        <f t="array" ref="M311">+IFERROR(ROUND(INDEX(FCSTSDV!$D$2:$N$674,MATCH(ok!$D311,FCSTSDV!$C$2:$C$674,0),MATCH(ok!M$3,FCSTSDV!$D$1:$N$1,0))/ok!$F311,1),0)</f>
        <v>0</v>
      </c>
      <c r="N311" s="294">
        <f t="array" ref="N311">+IFERROR(ROUND(INDEX(FCSTSDV!$D$2:$N$674,MATCH(ok!$D311,FCSTSDV!$C$2:$C$674,0),MATCH(ok!N$3,FCSTSDV!$D$1:$N$1,0))/ok!$F311,1),0)</f>
        <v>0</v>
      </c>
      <c r="O311" s="294">
        <f t="array" ref="O311">+IFERROR(ROUND(INDEX(FCSTSDV!$D$2:$N$674,MATCH(ok!$D311,FCSTSDV!$C$2:$C$674,0),MATCH(ok!O$3,FCSTSDV!$D$1:$N$1,0))/ok!$F311,1),0)</f>
        <v>0</v>
      </c>
      <c r="P311" s="294">
        <f t="array" ref="P311">+IFERROR(ROUND(INDEX(FCSTSDV!$D$2:$N$674,MATCH(ok!$D311,FCSTSDV!$C$2:$C$674,0),MATCH(ok!P$3,FCSTSDV!$D$1:$N$1,0))/ok!$F311,1),0)</f>
        <v>0</v>
      </c>
      <c r="Q311" s="294">
        <f t="array" ref="Q311">+IFERROR(ROUND(INDEX(FCSTSDV!$D$2:$N$674,MATCH(ok!$D311,FCSTSDV!$C$2:$C$674,0),MATCH(ok!Q$3,FCSTSDV!$D$1:$N$1,0))/ok!$F311,1),0)</f>
        <v>0</v>
      </c>
      <c r="R311" s="294">
        <f t="array" ref="R311">+IFERROR(ROUND(INDEX(FCSTSDV!$D$2:$N$674,MATCH(ok!$D311,FCSTSDV!$C$2:$C$674,0),MATCH(ok!R$3,FCSTSDV!$D$1:$N$1,0))/ok!$F311,1),0)</f>
        <v>0</v>
      </c>
      <c r="S311" s="294">
        <f t="array" ref="S311">+IFERROR(ROUND(INDEX(FCSTSDV!$D$2:$N$674,MATCH(ok!$D311,FCSTSDV!$C$2:$C$674,0),MATCH(ok!S$3,FCSTSDV!$D$1:$N$1,0))/ok!$F311,1),0)</f>
        <v>0</v>
      </c>
      <c r="T311" s="294">
        <f t="array" ref="T311">+IFERROR(ROUND(INDEX(FCSTSDV!$D$2:$N$674,MATCH(ok!$D311,FCSTSDV!$C$2:$C$674,0),MATCH(ok!T$3,FCSTSDV!$D$1:$N$1,0))/ok!$F311,1),0)</f>
        <v>0</v>
      </c>
      <c r="U311" s="294">
        <f t="array" ref="U311">+IFERROR(ROUND(INDEX(FCSTSDV!$D$2:$N$674,MATCH(ok!$D311,FCSTSDV!$C$2:$C$674,0),MATCH(ok!U$3,FCSTSDV!$D$1:$N$1,0))/ok!$F311,1),0)</f>
        <v>0</v>
      </c>
      <c r="V311" s="294">
        <f t="array" ref="V311">+IFERROR(ROUND(INDEX(FCSTSDV!$D$2:$N$674,MATCH(ok!$D311,FCSTSDV!$C$2:$C$674,0),MATCH(ok!V$3,FCSTSDV!$D$1:$N$1,0))/ok!$F311,1),0)</f>
        <v>0</v>
      </c>
      <c r="W311" s="294">
        <f t="array" ref="W311">+IFERROR(ROUND(INDEX(FCSTSDV!$D$2:$N$674,MATCH(ok!$D311,FCSTSDV!$C$2:$C$674,0),MATCH(ok!W$3,FCSTSDV!$D$1:$N$1,0))/ok!$F311,1),0)</f>
        <v>0</v>
      </c>
      <c r="X311" s="99">
        <f t="array" ref="X311">+IFERROR(ROUND(INDEX(FCSTSDV!$D$2:$N$674,MATCH(ok!$D311,FCSTSDV!$C$2:$C$674,0),MATCH(ok!X$3,FCSTSDV!$D$1:$N$1,0))/ok!$F311,1),0)</f>
        <v>0</v>
      </c>
      <c r="Y311" s="99">
        <f t="array" ref="Y311">+IFERROR(ROUND(INDEX(FCSTSDV!$D$2:$N$674,MATCH(ok!$D311,FCSTSDV!$C$2:$C$674,0),MATCH(ok!Y$3,FCSTSDV!$D$1:$N$1,0))/ok!$F311,1),0)</f>
        <v>0</v>
      </c>
      <c r="Z311" s="99">
        <f t="array" ref="Z311">+IFERROR(ROUND(INDEX(FCSTSDV!$D$2:$N$674,MATCH(ok!$D311,FCSTSDV!$C$2:$C$674,0),MATCH(ok!Z$3,FCSTSDV!$D$1:$N$1,0))/ok!$F311,1),0)</f>
        <v>0</v>
      </c>
      <c r="AA311" s="99">
        <f t="array" ref="AA311">+IFERROR(ROUND(INDEX(FCSTSDV!$D$2:$N$674,MATCH(ok!$D311,FCSTSDV!$C$2:$C$674,0),MATCH(ok!AA$3,FCSTSDV!$D$1:$N$1,0))/ok!$F311,1),0)</f>
        <v>0</v>
      </c>
      <c r="AB311" s="99">
        <f t="array" ref="AB311">+IFERROR(ROUND(INDEX(FCSTSDV!$D$2:$N$674,MATCH(ok!$D311,FCSTSDV!$C$2:$C$674,0),MATCH(ok!AB$3,FCSTSDV!$D$1:$N$1,0))/ok!$F311,1),0)</f>
        <v>0</v>
      </c>
      <c r="AC311" s="99">
        <f t="array" ref="AC311">+IFERROR(ROUND(INDEX(FCSTSDV!$D$2:$N$674,MATCH(ok!$D311,FCSTSDV!$C$2:$C$674,0),MATCH(ok!AC$3,FCSTSDV!$D$1:$N$1,0))/ok!$F311,1),0)</f>
        <v>0</v>
      </c>
      <c r="AD311" s="99">
        <f t="array" ref="AD311">+IFERROR(ROUND(INDEX(FCSTSDV!$D$2:$N$674,MATCH(ok!$D311,FCSTSDV!$C$2:$C$674,0),MATCH(ok!AD$3,FCSTSDV!$D$1:$N$1,0))/ok!$F311,1),0)</f>
        <v>0</v>
      </c>
      <c r="AE311" s="99">
        <f t="array" ref="AE311">+IFERROR(ROUND(INDEX(FCSTSDV!$D$2:$N$674,MATCH(ok!$D311,FCSTSDV!$C$2:$C$674,0),MATCH(ok!AE$3,FCSTSDV!$D$1:$N$1,0))/ok!$F311,1),0)</f>
        <v>0</v>
      </c>
      <c r="AF311" s="99">
        <f t="array" ref="AF311">+IFERROR(ROUND(INDEX(FCSTSDV!$D$2:$N$674,MATCH(ok!$D311,FCSTSDV!$C$2:$C$674,0),MATCH(ok!AF$3,FCSTSDV!$D$1:$N$1,0))/ok!$F311,1),0)</f>
        <v>0</v>
      </c>
      <c r="AG311" s="99">
        <f t="array" ref="AG311">+IFERROR(ROUND(INDEX(FCSTSDV!$D$2:$N$674,MATCH(ok!$D311,FCSTSDV!$C$2:$C$674,0),MATCH(ok!AG$3,FCSTSDV!$D$1:$N$1,0))/ok!$F311,1),0)</f>
        <v>0</v>
      </c>
    </row>
    <row r="312" spans="1:33" ht="20.100000000000001" customHeight="1">
      <c r="A312" s="795"/>
      <c r="B312" s="795"/>
      <c r="C312" s="291"/>
      <c r="D312" s="128" t="s">
        <v>153</v>
      </c>
      <c r="E312" s="204" t="str">
        <f>+E311</f>
        <v>410*280</v>
      </c>
      <c r="F312" s="129" t="s">
        <v>43</v>
      </c>
      <c r="G312" s="240"/>
      <c r="H312" s="240"/>
      <c r="I312" s="785"/>
      <c r="J312" s="262">
        <f>+J311</f>
        <v>0</v>
      </c>
      <c r="K312" s="297" t="e">
        <f>+$I311+$J312-K311</f>
        <v>#N/A</v>
      </c>
      <c r="L312" s="297" t="e">
        <f t="shared" ref="L312:W312" si="141">+$I311+$J312-L311</f>
        <v>#N/A</v>
      </c>
      <c r="M312" s="297" t="e">
        <f t="shared" si="141"/>
        <v>#N/A</v>
      </c>
      <c r="N312" s="297" t="e">
        <f t="shared" si="141"/>
        <v>#N/A</v>
      </c>
      <c r="O312" s="297" t="e">
        <f t="shared" si="141"/>
        <v>#N/A</v>
      </c>
      <c r="P312" s="297" t="e">
        <f t="shared" si="141"/>
        <v>#N/A</v>
      </c>
      <c r="Q312" s="297" t="e">
        <f t="shared" si="141"/>
        <v>#N/A</v>
      </c>
      <c r="R312" s="297" t="e">
        <f t="shared" si="141"/>
        <v>#N/A</v>
      </c>
      <c r="S312" s="297" t="e">
        <f t="shared" si="141"/>
        <v>#N/A</v>
      </c>
      <c r="T312" s="297" t="e">
        <f t="shared" si="141"/>
        <v>#N/A</v>
      </c>
      <c r="U312" s="297" t="e">
        <f t="shared" si="141"/>
        <v>#N/A</v>
      </c>
      <c r="V312" s="297" t="e">
        <f t="shared" si="141"/>
        <v>#N/A</v>
      </c>
      <c r="W312" s="297" t="e">
        <f t="shared" si="141"/>
        <v>#N/A</v>
      </c>
      <c r="X312" s="162" t="e">
        <f t="shared" ref="X312:AG312" si="142">+W312-X311</f>
        <v>#N/A</v>
      </c>
      <c r="Y312" s="162" t="e">
        <f t="shared" si="142"/>
        <v>#N/A</v>
      </c>
      <c r="Z312" s="162" t="e">
        <f t="shared" si="142"/>
        <v>#N/A</v>
      </c>
      <c r="AA312" s="162" t="e">
        <f t="shared" si="142"/>
        <v>#N/A</v>
      </c>
      <c r="AB312" s="162" t="e">
        <f t="shared" si="142"/>
        <v>#N/A</v>
      </c>
      <c r="AC312" s="162" t="e">
        <f t="shared" si="142"/>
        <v>#N/A</v>
      </c>
      <c r="AD312" s="162" t="e">
        <f t="shared" si="142"/>
        <v>#N/A</v>
      </c>
      <c r="AE312" s="162" t="e">
        <f t="shared" si="142"/>
        <v>#N/A</v>
      </c>
      <c r="AF312" s="162" t="e">
        <f t="shared" si="142"/>
        <v>#N/A</v>
      </c>
      <c r="AG312" s="162" t="e">
        <f t="shared" si="142"/>
        <v>#N/A</v>
      </c>
    </row>
    <row r="313" spans="1:33" ht="20.100000000000001" customHeight="1">
      <c r="A313" s="806" t="s">
        <v>365</v>
      </c>
      <c r="B313" s="791" t="s">
        <v>367</v>
      </c>
      <c r="C313" s="265"/>
      <c r="D313" s="73" t="s">
        <v>41</v>
      </c>
      <c r="E313" s="203" t="s">
        <v>367</v>
      </c>
      <c r="F313" s="44">
        <v>100</v>
      </c>
      <c r="G313" s="45"/>
      <c r="H313" s="45"/>
      <c r="I313" s="781" t="e">
        <f>+VLOOKUP(A313,Sheet2!$B$3:$C$189,2,0)</f>
        <v>#N/A</v>
      </c>
      <c r="J313" s="79">
        <f>+IF(SUM(K313:L313)&lt;&gt;$N$3,ROUND(IFERROR(VLOOKUP(D313,FCSTSDV!$C$2:$C$285,2,0),0)/ok!F313+0,0),0)</f>
        <v>0</v>
      </c>
      <c r="K313" s="99">
        <f t="array" ref="K313">+IFERROR(ROUND(INDEX(FCSTSDV!$D$2:$N$674,MATCH(ok!$D313,FCSTSDV!$C$2:$C$674,0),MATCH(ok!K$3,FCSTSDV!$D$1:$N$1,0))/ok!$F313,1),0)</f>
        <v>0</v>
      </c>
      <c r="L313" s="99">
        <f t="array" ref="L313">+IFERROR(ROUND(INDEX(FCSTSDV!$D$2:$N$674,MATCH(ok!$D313,FCSTSDV!$C$2:$C$674,0),MATCH(ok!L$3,FCSTSDV!$D$1:$N$1,0))/ok!$F313,1),0)</f>
        <v>0</v>
      </c>
      <c r="M313" s="99">
        <f t="array" ref="M313">+IFERROR(ROUND(INDEX(FCSTSDV!$D$2:$N$674,MATCH(ok!$D313,FCSTSDV!$C$2:$C$674,0),MATCH(ok!M$3,FCSTSDV!$D$1:$N$1,0))/ok!$F313,1),0)</f>
        <v>0</v>
      </c>
      <c r="N313" s="99">
        <f t="array" ref="N313">+IFERROR(ROUND(INDEX(FCSTSDV!$D$2:$N$674,MATCH(ok!$D313,FCSTSDV!$C$2:$C$674,0),MATCH(ok!N$3,FCSTSDV!$D$1:$N$1,0))/ok!$F313,1),0)</f>
        <v>0</v>
      </c>
      <c r="O313" s="99">
        <f t="array" ref="O313">+IFERROR(ROUND(INDEX(FCSTSDV!$D$2:$N$674,MATCH(ok!$D313,FCSTSDV!$C$2:$C$674,0),MATCH(ok!O$3,FCSTSDV!$D$1:$N$1,0))/ok!$F313,1),0)</f>
        <v>0</v>
      </c>
      <c r="P313" s="99">
        <f t="array" ref="P313">+IFERROR(ROUND(INDEX(FCSTSDV!$D$2:$N$674,MATCH(ok!$D313,FCSTSDV!$C$2:$C$674,0),MATCH(ok!P$3,FCSTSDV!$D$1:$N$1,0))/ok!$F313,1),0)</f>
        <v>0</v>
      </c>
      <c r="Q313" s="99">
        <f t="array" ref="Q313">+IFERROR(ROUND(INDEX(FCSTSDV!$D$2:$N$674,MATCH(ok!$D313,FCSTSDV!$C$2:$C$674,0),MATCH(ok!Q$3,FCSTSDV!$D$1:$N$1,0))/ok!$F313,1),0)</f>
        <v>0</v>
      </c>
      <c r="R313" s="99">
        <f t="array" ref="R313">+IFERROR(ROUND(INDEX(FCSTSDV!$D$2:$N$674,MATCH(ok!$D313,FCSTSDV!$C$2:$C$674,0),MATCH(ok!R$3,FCSTSDV!$D$1:$N$1,0))/ok!$F313,1),0)</f>
        <v>0</v>
      </c>
      <c r="S313" s="99">
        <f t="array" ref="S313">+IFERROR(ROUND(INDEX(FCSTSDV!$D$2:$N$674,MATCH(ok!$D313,FCSTSDV!$C$2:$C$674,0),MATCH(ok!S$3,FCSTSDV!$D$1:$N$1,0))/ok!$F313,1),0)</f>
        <v>0</v>
      </c>
      <c r="T313" s="99">
        <f t="array" ref="T313">+IFERROR(ROUND(INDEX(FCSTSDV!$D$2:$N$674,MATCH(ok!$D313,FCSTSDV!$C$2:$C$674,0),MATCH(ok!T$3,FCSTSDV!$D$1:$N$1,0))/ok!$F313,1),0)</f>
        <v>0</v>
      </c>
      <c r="U313" s="99">
        <f t="array" ref="U313">+IFERROR(ROUND(INDEX(FCSTSDV!$D$2:$N$674,MATCH(ok!$D313,FCSTSDV!$C$2:$C$674,0),MATCH(ok!U$3,FCSTSDV!$D$1:$N$1,0))/ok!$F313,1),0)</f>
        <v>0</v>
      </c>
      <c r="V313" s="99">
        <f t="array" ref="V313">+IFERROR(ROUND(INDEX(FCSTSDV!$D$2:$N$674,MATCH(ok!$D313,FCSTSDV!$C$2:$C$674,0),MATCH(ok!V$3,FCSTSDV!$D$1:$N$1,0))/ok!$F313,1),0)</f>
        <v>0</v>
      </c>
      <c r="W313" s="99">
        <f t="array" ref="W313">+IFERROR(ROUND(INDEX(FCSTSDV!$D$2:$N$674,MATCH(ok!$D313,FCSTSDV!$C$2:$C$674,0),MATCH(ok!W$3,FCSTSDV!$D$1:$N$1,0))/ok!$F313,1),0)</f>
        <v>0</v>
      </c>
      <c r="X313" s="99">
        <f t="array" ref="X313">+IFERROR(ROUND(INDEX(FCSTSDV!$D$2:$N$674,MATCH(ok!$D313,FCSTSDV!$C$2:$C$674,0),MATCH(ok!X$3,FCSTSDV!$D$1:$N$1,0))/ok!$F313,1),0)</f>
        <v>0</v>
      </c>
      <c r="Y313" s="99">
        <f t="array" ref="Y313">+IFERROR(ROUND(INDEX(FCSTSDV!$D$2:$N$674,MATCH(ok!$D313,FCSTSDV!$C$2:$C$674,0),MATCH(ok!Y$3,FCSTSDV!$D$1:$N$1,0))/ok!$F313,1),0)</f>
        <v>0</v>
      </c>
      <c r="Z313" s="99">
        <f t="array" ref="Z313">+IFERROR(ROUND(INDEX(FCSTSDV!$D$2:$N$674,MATCH(ok!$D313,FCSTSDV!$C$2:$C$674,0),MATCH(ok!Z$3,FCSTSDV!$D$1:$N$1,0))/ok!$F313,1),0)</f>
        <v>0</v>
      </c>
      <c r="AA313" s="99">
        <f t="array" ref="AA313">+IFERROR(ROUND(INDEX(FCSTSDV!$D$2:$N$674,MATCH(ok!$D313,FCSTSDV!$C$2:$C$674,0),MATCH(ok!AA$3,FCSTSDV!$D$1:$N$1,0))/ok!$F313,1),0)</f>
        <v>0</v>
      </c>
      <c r="AB313" s="99">
        <f t="array" ref="AB313">+IFERROR(ROUND(INDEX(FCSTSDV!$D$2:$N$674,MATCH(ok!$D313,FCSTSDV!$C$2:$C$674,0),MATCH(ok!AB$3,FCSTSDV!$D$1:$N$1,0))/ok!$F313,1),0)</f>
        <v>0</v>
      </c>
      <c r="AC313" s="99">
        <f t="array" ref="AC313">+IFERROR(ROUND(INDEX(FCSTSDV!$D$2:$N$674,MATCH(ok!$D313,FCSTSDV!$C$2:$C$674,0),MATCH(ok!AC$3,FCSTSDV!$D$1:$N$1,0))/ok!$F313,1),0)</f>
        <v>0</v>
      </c>
      <c r="AD313" s="99">
        <f t="array" ref="AD313">+IFERROR(ROUND(INDEX(FCSTSDV!$D$2:$N$674,MATCH(ok!$D313,FCSTSDV!$C$2:$C$674,0),MATCH(ok!AD$3,FCSTSDV!$D$1:$N$1,0))/ok!$F313,1),0)</f>
        <v>0</v>
      </c>
      <c r="AE313" s="99">
        <f t="array" ref="AE313">+IFERROR(ROUND(INDEX(FCSTSDV!$D$2:$N$674,MATCH(ok!$D313,FCSTSDV!$C$2:$C$674,0),MATCH(ok!AE$3,FCSTSDV!$D$1:$N$1,0))/ok!$F313,1),0)</f>
        <v>0</v>
      </c>
      <c r="AF313" s="99">
        <f t="array" ref="AF313">+IFERROR(ROUND(INDEX(FCSTSDV!$D$2:$N$674,MATCH(ok!$D313,FCSTSDV!$C$2:$C$674,0),MATCH(ok!AF$3,FCSTSDV!$D$1:$N$1,0))/ok!$F313,1),0)</f>
        <v>0</v>
      </c>
      <c r="AG313" s="99">
        <f t="array" ref="AG313">+IFERROR(ROUND(INDEX(FCSTSDV!$D$2:$N$674,MATCH(ok!$D313,FCSTSDV!$C$2:$C$674,0),MATCH(ok!AG$3,FCSTSDV!$D$1:$N$1,0))/ok!$F313,1),0)</f>
        <v>0</v>
      </c>
    </row>
    <row r="314" spans="1:33" ht="20.100000000000001" customHeight="1">
      <c r="A314" s="813"/>
      <c r="B314" s="795"/>
      <c r="C314" s="261"/>
      <c r="D314" s="32" t="s">
        <v>40</v>
      </c>
      <c r="E314" s="204" t="str">
        <f>+E313</f>
        <v xml:space="preserve">239*126*13mm            </v>
      </c>
      <c r="F314" s="49">
        <v>100</v>
      </c>
      <c r="G314" s="48"/>
      <c r="H314" s="48"/>
      <c r="I314" s="785"/>
      <c r="J314" s="81">
        <f>+IF(SUM(K314:L314)&lt;&gt;$N$3,ROUND(IFERROR(VLOOKUP(D314,FCSTSDV!$C$2:$C$285,2,0),0)/ok!F314+0,0),0)</f>
        <v>0</v>
      </c>
      <c r="K314" s="92">
        <f t="array" ref="K314">+IFERROR(ROUND(INDEX(FCSTSDV!$D$2:$N$674,MATCH(ok!$D314,FCSTSDV!$C$2:$C$674,0),MATCH(ok!K$3,FCSTSDV!$D$1:$N$1,0))/ok!$F314,1),0)</f>
        <v>0</v>
      </c>
      <c r="L314" s="92">
        <f t="array" ref="L314">+IFERROR(ROUND(INDEX(FCSTSDV!$D$2:$N$674,MATCH(ok!$D314,FCSTSDV!$C$2:$C$674,0),MATCH(ok!L$3,FCSTSDV!$D$1:$N$1,0))/ok!$F314,1),0)</f>
        <v>0</v>
      </c>
      <c r="M314" s="92">
        <f t="array" ref="M314">+IFERROR(ROUND(INDEX(FCSTSDV!$D$2:$N$674,MATCH(ok!$D314,FCSTSDV!$C$2:$C$674,0),MATCH(ok!M$3,FCSTSDV!$D$1:$N$1,0))/ok!$F314,1),0)</f>
        <v>0</v>
      </c>
      <c r="N314" s="92">
        <f t="array" ref="N314">+IFERROR(ROUND(INDEX(FCSTSDV!$D$2:$N$674,MATCH(ok!$D314,FCSTSDV!$C$2:$C$674,0),MATCH(ok!N$3,FCSTSDV!$D$1:$N$1,0))/ok!$F314,1),0)</f>
        <v>0</v>
      </c>
      <c r="O314" s="92">
        <f t="array" ref="O314">+IFERROR(ROUND(INDEX(FCSTSDV!$D$2:$N$674,MATCH(ok!$D314,FCSTSDV!$C$2:$C$674,0),MATCH(ok!O$3,FCSTSDV!$D$1:$N$1,0))/ok!$F314,1),0)</f>
        <v>0</v>
      </c>
      <c r="P314" s="92">
        <f t="array" ref="P314">+IFERROR(ROUND(INDEX(FCSTSDV!$D$2:$N$674,MATCH(ok!$D314,FCSTSDV!$C$2:$C$674,0),MATCH(ok!P$3,FCSTSDV!$D$1:$N$1,0))/ok!$F314,1),0)</f>
        <v>0</v>
      </c>
      <c r="Q314" s="92">
        <f t="array" ref="Q314">+IFERROR(ROUND(INDEX(FCSTSDV!$D$2:$N$674,MATCH(ok!$D314,FCSTSDV!$C$2:$C$674,0),MATCH(ok!Q$3,FCSTSDV!$D$1:$N$1,0))/ok!$F314,1),0)</f>
        <v>0</v>
      </c>
      <c r="R314" s="92">
        <f t="array" ref="R314">+IFERROR(ROUND(INDEX(FCSTSDV!$D$2:$N$674,MATCH(ok!$D314,FCSTSDV!$C$2:$C$674,0),MATCH(ok!R$3,FCSTSDV!$D$1:$N$1,0))/ok!$F314,1),0)</f>
        <v>0</v>
      </c>
      <c r="S314" s="92">
        <f t="array" ref="S314">+IFERROR(ROUND(INDEX(FCSTSDV!$D$2:$N$674,MATCH(ok!$D314,FCSTSDV!$C$2:$C$674,0),MATCH(ok!S$3,FCSTSDV!$D$1:$N$1,0))/ok!$F314,1),0)</f>
        <v>0</v>
      </c>
      <c r="T314" s="92">
        <f t="array" ref="T314">+IFERROR(ROUND(INDEX(FCSTSDV!$D$2:$N$674,MATCH(ok!$D314,FCSTSDV!$C$2:$C$674,0),MATCH(ok!T$3,FCSTSDV!$D$1:$N$1,0))/ok!$F314,1),0)</f>
        <v>0</v>
      </c>
      <c r="U314" s="92">
        <f t="array" ref="U314">+IFERROR(ROUND(INDEX(FCSTSDV!$D$2:$N$674,MATCH(ok!$D314,FCSTSDV!$C$2:$C$674,0),MATCH(ok!U$3,FCSTSDV!$D$1:$N$1,0))/ok!$F314,1),0)</f>
        <v>0</v>
      </c>
      <c r="V314" s="92">
        <f t="array" ref="V314">+IFERROR(ROUND(INDEX(FCSTSDV!$D$2:$N$674,MATCH(ok!$D314,FCSTSDV!$C$2:$C$674,0),MATCH(ok!V$3,FCSTSDV!$D$1:$N$1,0))/ok!$F314,1),0)</f>
        <v>0</v>
      </c>
      <c r="W314" s="92">
        <f t="array" ref="W314">+IFERROR(ROUND(INDEX(FCSTSDV!$D$2:$N$674,MATCH(ok!$D314,FCSTSDV!$C$2:$C$674,0),MATCH(ok!W$3,FCSTSDV!$D$1:$N$1,0))/ok!$F314,1),0)</f>
        <v>0</v>
      </c>
      <c r="X314" s="92">
        <f t="array" ref="X314">+IFERROR(ROUND(INDEX(FCSTSDV!$D$2:$N$674,MATCH(ok!$D314,FCSTSDV!$C$2:$C$674,0),MATCH(ok!X$3,FCSTSDV!$D$1:$N$1,0))/ok!$F314,1),0)</f>
        <v>0</v>
      </c>
      <c r="Y314" s="92">
        <f t="array" ref="Y314">+IFERROR(ROUND(INDEX(FCSTSDV!$D$2:$N$674,MATCH(ok!$D314,FCSTSDV!$C$2:$C$674,0),MATCH(ok!Y$3,FCSTSDV!$D$1:$N$1,0))/ok!$F314,1),0)</f>
        <v>0</v>
      </c>
      <c r="Z314" s="92">
        <f t="array" ref="Z314">+IFERROR(ROUND(INDEX(FCSTSDV!$D$2:$N$674,MATCH(ok!$D314,FCSTSDV!$C$2:$C$674,0),MATCH(ok!Z$3,FCSTSDV!$D$1:$N$1,0))/ok!$F314,1),0)</f>
        <v>0</v>
      </c>
      <c r="AA314" s="92">
        <f t="array" ref="AA314">+IFERROR(ROUND(INDEX(FCSTSDV!$D$2:$N$674,MATCH(ok!$D314,FCSTSDV!$C$2:$C$674,0),MATCH(ok!AA$3,FCSTSDV!$D$1:$N$1,0))/ok!$F314,1),0)</f>
        <v>0</v>
      </c>
      <c r="AB314" s="92">
        <f t="array" ref="AB314">+IFERROR(ROUND(INDEX(FCSTSDV!$D$2:$N$674,MATCH(ok!$D314,FCSTSDV!$C$2:$C$674,0),MATCH(ok!AB$3,FCSTSDV!$D$1:$N$1,0))/ok!$F314,1),0)</f>
        <v>0</v>
      </c>
      <c r="AC314" s="92">
        <f t="array" ref="AC314">+IFERROR(ROUND(INDEX(FCSTSDV!$D$2:$N$674,MATCH(ok!$D314,FCSTSDV!$C$2:$C$674,0),MATCH(ok!AC$3,FCSTSDV!$D$1:$N$1,0))/ok!$F314,1),0)</f>
        <v>0</v>
      </c>
      <c r="AD314" s="92">
        <f t="array" ref="AD314">+IFERROR(ROUND(INDEX(FCSTSDV!$D$2:$N$674,MATCH(ok!$D314,FCSTSDV!$C$2:$C$674,0),MATCH(ok!AD$3,FCSTSDV!$D$1:$N$1,0))/ok!$F314,1),0)</f>
        <v>0</v>
      </c>
      <c r="AE314" s="92">
        <f t="array" ref="AE314">+IFERROR(ROUND(INDEX(FCSTSDV!$D$2:$N$674,MATCH(ok!$D314,FCSTSDV!$C$2:$C$674,0),MATCH(ok!AE$3,FCSTSDV!$D$1:$N$1,0))/ok!$F314,1),0)</f>
        <v>0</v>
      </c>
      <c r="AF314" s="92">
        <f t="array" ref="AF314">+IFERROR(ROUND(INDEX(FCSTSDV!$D$2:$N$674,MATCH(ok!$D314,FCSTSDV!$C$2:$C$674,0),MATCH(ok!AF$3,FCSTSDV!$D$1:$N$1,0))/ok!$F314,1),0)</f>
        <v>0</v>
      </c>
      <c r="AG314" s="92">
        <f t="array" ref="AG314">+IFERROR(ROUND(INDEX(FCSTSDV!$D$2:$N$674,MATCH(ok!$D314,FCSTSDV!$C$2:$C$674,0),MATCH(ok!AG$3,FCSTSDV!$D$1:$N$1,0))/ok!$F314,1),0)</f>
        <v>0</v>
      </c>
    </row>
    <row r="315" spans="1:33" ht="20.100000000000001" customHeight="1">
      <c r="A315" s="813"/>
      <c r="B315" s="795"/>
      <c r="C315" s="261"/>
      <c r="D315" s="32" t="s">
        <v>38</v>
      </c>
      <c r="E315" s="204" t="str">
        <f>+E314</f>
        <v xml:space="preserve">239*126*13mm            </v>
      </c>
      <c r="F315" s="49">
        <v>100</v>
      </c>
      <c r="G315" s="48"/>
      <c r="H315" s="48"/>
      <c r="I315" s="785"/>
      <c r="J315" s="81">
        <f>+IF(SUM(K315:L315)&lt;&gt;$N$3,ROUND(IFERROR(VLOOKUP(D315,FCSTSDV!$C$2:$C$285,2,0),0)/ok!F315+0,0),0)</f>
        <v>0</v>
      </c>
      <c r="K315" s="92">
        <f t="array" ref="K315">+IFERROR(ROUND(INDEX(FCSTSDV!$D$2:$N$674,MATCH(ok!$D315,FCSTSDV!$C$2:$C$674,0),MATCH(ok!K$3,FCSTSDV!$D$1:$N$1,0))/ok!$F315,1),0)</f>
        <v>0</v>
      </c>
      <c r="L315" s="92">
        <f t="array" ref="L315">+IFERROR(ROUND(INDEX(FCSTSDV!$D$2:$N$674,MATCH(ok!$D315,FCSTSDV!$C$2:$C$674,0),MATCH(ok!L$3,FCSTSDV!$D$1:$N$1,0))/ok!$F315,1),0)</f>
        <v>0</v>
      </c>
      <c r="M315" s="92">
        <f t="array" ref="M315">+IFERROR(ROUND(INDEX(FCSTSDV!$D$2:$N$674,MATCH(ok!$D315,FCSTSDV!$C$2:$C$674,0),MATCH(ok!M$3,FCSTSDV!$D$1:$N$1,0))/ok!$F315,1),0)</f>
        <v>0</v>
      </c>
      <c r="N315" s="92">
        <f t="array" ref="N315">+IFERROR(ROUND(INDEX(FCSTSDV!$D$2:$N$674,MATCH(ok!$D315,FCSTSDV!$C$2:$C$674,0),MATCH(ok!N$3,FCSTSDV!$D$1:$N$1,0))/ok!$F315,1),0)</f>
        <v>0</v>
      </c>
      <c r="O315" s="92">
        <f t="array" ref="O315">+IFERROR(ROUND(INDEX(FCSTSDV!$D$2:$N$674,MATCH(ok!$D315,FCSTSDV!$C$2:$C$674,0),MATCH(ok!O$3,FCSTSDV!$D$1:$N$1,0))/ok!$F315,1),0)</f>
        <v>0</v>
      </c>
      <c r="P315" s="92">
        <f t="array" ref="P315">+IFERROR(ROUND(INDEX(FCSTSDV!$D$2:$N$674,MATCH(ok!$D315,FCSTSDV!$C$2:$C$674,0),MATCH(ok!P$3,FCSTSDV!$D$1:$N$1,0))/ok!$F315,1),0)</f>
        <v>0</v>
      </c>
      <c r="Q315" s="92">
        <f t="array" ref="Q315">+IFERROR(ROUND(INDEX(FCSTSDV!$D$2:$N$674,MATCH(ok!$D315,FCSTSDV!$C$2:$C$674,0),MATCH(ok!Q$3,FCSTSDV!$D$1:$N$1,0))/ok!$F315,1),0)</f>
        <v>0</v>
      </c>
      <c r="R315" s="92">
        <f t="array" ref="R315">+IFERROR(ROUND(INDEX(FCSTSDV!$D$2:$N$674,MATCH(ok!$D315,FCSTSDV!$C$2:$C$674,0),MATCH(ok!R$3,FCSTSDV!$D$1:$N$1,0))/ok!$F315,1),0)</f>
        <v>0</v>
      </c>
      <c r="S315" s="92">
        <f t="array" ref="S315">+IFERROR(ROUND(INDEX(FCSTSDV!$D$2:$N$674,MATCH(ok!$D315,FCSTSDV!$C$2:$C$674,0),MATCH(ok!S$3,FCSTSDV!$D$1:$N$1,0))/ok!$F315,1),0)</f>
        <v>0</v>
      </c>
      <c r="T315" s="92">
        <f t="array" ref="T315">+IFERROR(ROUND(INDEX(FCSTSDV!$D$2:$N$674,MATCH(ok!$D315,FCSTSDV!$C$2:$C$674,0),MATCH(ok!T$3,FCSTSDV!$D$1:$N$1,0))/ok!$F315,1),0)</f>
        <v>0</v>
      </c>
      <c r="U315" s="92">
        <f t="array" ref="U315">+IFERROR(ROUND(INDEX(FCSTSDV!$D$2:$N$674,MATCH(ok!$D315,FCSTSDV!$C$2:$C$674,0),MATCH(ok!U$3,FCSTSDV!$D$1:$N$1,0))/ok!$F315,1),0)</f>
        <v>0</v>
      </c>
      <c r="V315" s="92">
        <f t="array" ref="V315">+IFERROR(ROUND(INDEX(FCSTSDV!$D$2:$N$674,MATCH(ok!$D315,FCSTSDV!$C$2:$C$674,0),MATCH(ok!V$3,FCSTSDV!$D$1:$N$1,0))/ok!$F315,1),0)</f>
        <v>0</v>
      </c>
      <c r="W315" s="92">
        <f t="array" ref="W315">+IFERROR(ROUND(INDEX(FCSTSDV!$D$2:$N$674,MATCH(ok!$D315,FCSTSDV!$C$2:$C$674,0),MATCH(ok!W$3,FCSTSDV!$D$1:$N$1,0))/ok!$F315,1),0)</f>
        <v>0</v>
      </c>
      <c r="X315" s="92">
        <f t="array" ref="X315">+IFERROR(ROUND(INDEX(FCSTSDV!$D$2:$N$674,MATCH(ok!$D315,FCSTSDV!$C$2:$C$674,0),MATCH(ok!X$3,FCSTSDV!$D$1:$N$1,0))/ok!$F315,1),0)</f>
        <v>0</v>
      </c>
      <c r="Y315" s="92">
        <f t="array" ref="Y315">+IFERROR(ROUND(INDEX(FCSTSDV!$D$2:$N$674,MATCH(ok!$D315,FCSTSDV!$C$2:$C$674,0),MATCH(ok!Y$3,FCSTSDV!$D$1:$N$1,0))/ok!$F315,1),0)</f>
        <v>0</v>
      </c>
      <c r="Z315" s="92">
        <f t="array" ref="Z315">+IFERROR(ROUND(INDEX(FCSTSDV!$D$2:$N$674,MATCH(ok!$D315,FCSTSDV!$C$2:$C$674,0),MATCH(ok!Z$3,FCSTSDV!$D$1:$N$1,0))/ok!$F315,1),0)</f>
        <v>0</v>
      </c>
      <c r="AA315" s="92">
        <f t="array" ref="AA315">+IFERROR(ROUND(INDEX(FCSTSDV!$D$2:$N$674,MATCH(ok!$D315,FCSTSDV!$C$2:$C$674,0),MATCH(ok!AA$3,FCSTSDV!$D$1:$N$1,0))/ok!$F315,1),0)</f>
        <v>0</v>
      </c>
      <c r="AB315" s="92">
        <f t="array" ref="AB315">+IFERROR(ROUND(INDEX(FCSTSDV!$D$2:$N$674,MATCH(ok!$D315,FCSTSDV!$C$2:$C$674,0),MATCH(ok!AB$3,FCSTSDV!$D$1:$N$1,0))/ok!$F315,1),0)</f>
        <v>0</v>
      </c>
      <c r="AC315" s="92">
        <f t="array" ref="AC315">+IFERROR(ROUND(INDEX(FCSTSDV!$D$2:$N$674,MATCH(ok!$D315,FCSTSDV!$C$2:$C$674,0),MATCH(ok!AC$3,FCSTSDV!$D$1:$N$1,0))/ok!$F315,1),0)</f>
        <v>0</v>
      </c>
      <c r="AD315" s="92">
        <f t="array" ref="AD315">+IFERROR(ROUND(INDEX(FCSTSDV!$D$2:$N$674,MATCH(ok!$D315,FCSTSDV!$C$2:$C$674,0),MATCH(ok!AD$3,FCSTSDV!$D$1:$N$1,0))/ok!$F315,1),0)</f>
        <v>0</v>
      </c>
      <c r="AE315" s="92">
        <f t="array" ref="AE315">+IFERROR(ROUND(INDEX(FCSTSDV!$D$2:$N$674,MATCH(ok!$D315,FCSTSDV!$C$2:$C$674,0),MATCH(ok!AE$3,FCSTSDV!$D$1:$N$1,0))/ok!$F315,1),0)</f>
        <v>0</v>
      </c>
      <c r="AF315" s="92">
        <f t="array" ref="AF315">+IFERROR(ROUND(INDEX(FCSTSDV!$D$2:$N$674,MATCH(ok!$D315,FCSTSDV!$C$2:$C$674,0),MATCH(ok!AF$3,FCSTSDV!$D$1:$N$1,0))/ok!$F315,1),0)</f>
        <v>0</v>
      </c>
      <c r="AG315" s="92">
        <f t="array" ref="AG315">+IFERROR(ROUND(INDEX(FCSTSDV!$D$2:$N$674,MATCH(ok!$D315,FCSTSDV!$C$2:$C$674,0),MATCH(ok!AG$3,FCSTSDV!$D$1:$N$1,0))/ok!$F315,1),0)</f>
        <v>0</v>
      </c>
    </row>
    <row r="316" spans="1:33" ht="20.100000000000001" customHeight="1">
      <c r="A316" s="813"/>
      <c r="B316" s="795"/>
      <c r="C316" s="261"/>
      <c r="D316" s="32" t="s">
        <v>39</v>
      </c>
      <c r="E316" s="204" t="str">
        <f>+E315</f>
        <v xml:space="preserve">239*126*13mm            </v>
      </c>
      <c r="F316" s="49">
        <v>100</v>
      </c>
      <c r="G316" s="48"/>
      <c r="H316" s="48"/>
      <c r="I316" s="785"/>
      <c r="J316" s="81">
        <f>+IF(SUM(K316:L316)&lt;&gt;$N$3,ROUND(IFERROR(VLOOKUP(D316,FCSTSDV!$C$2:$C$285,2,0),0)/ok!F316+0,0),0)</f>
        <v>0</v>
      </c>
      <c r="K316" s="92">
        <f t="array" ref="K316">+IFERROR(ROUND(INDEX(FCSTSDV!$D$2:$N$674,MATCH(ok!$D316,FCSTSDV!$C$2:$C$674,0),MATCH(ok!K$3,FCSTSDV!$D$1:$N$1,0))/ok!$F316,1),0)</f>
        <v>0</v>
      </c>
      <c r="L316" s="92">
        <f t="array" ref="L316">+IFERROR(ROUND(INDEX(FCSTSDV!$D$2:$N$674,MATCH(ok!$D316,FCSTSDV!$C$2:$C$674,0),MATCH(ok!L$3,FCSTSDV!$D$1:$N$1,0))/ok!$F316,1),0)</f>
        <v>0</v>
      </c>
      <c r="M316" s="92">
        <f t="array" ref="M316">+IFERROR(ROUND(INDEX(FCSTSDV!$D$2:$N$674,MATCH(ok!$D316,FCSTSDV!$C$2:$C$674,0),MATCH(ok!M$3,FCSTSDV!$D$1:$N$1,0))/ok!$F316,1),0)</f>
        <v>0</v>
      </c>
      <c r="N316" s="92">
        <f t="array" ref="N316">+IFERROR(ROUND(INDEX(FCSTSDV!$D$2:$N$674,MATCH(ok!$D316,FCSTSDV!$C$2:$C$674,0),MATCH(ok!N$3,FCSTSDV!$D$1:$N$1,0))/ok!$F316,1),0)</f>
        <v>0</v>
      </c>
      <c r="O316" s="92">
        <f t="array" ref="O316">+IFERROR(ROUND(INDEX(FCSTSDV!$D$2:$N$674,MATCH(ok!$D316,FCSTSDV!$C$2:$C$674,0),MATCH(ok!O$3,FCSTSDV!$D$1:$N$1,0))/ok!$F316,1),0)</f>
        <v>0</v>
      </c>
      <c r="P316" s="92">
        <f t="array" ref="P316">+IFERROR(ROUND(INDEX(FCSTSDV!$D$2:$N$674,MATCH(ok!$D316,FCSTSDV!$C$2:$C$674,0),MATCH(ok!P$3,FCSTSDV!$D$1:$N$1,0))/ok!$F316,1),0)</f>
        <v>0</v>
      </c>
      <c r="Q316" s="92">
        <f t="array" ref="Q316">+IFERROR(ROUND(INDEX(FCSTSDV!$D$2:$N$674,MATCH(ok!$D316,FCSTSDV!$C$2:$C$674,0),MATCH(ok!Q$3,FCSTSDV!$D$1:$N$1,0))/ok!$F316,1),0)</f>
        <v>0</v>
      </c>
      <c r="R316" s="92">
        <f t="array" ref="R316">+IFERROR(ROUND(INDEX(FCSTSDV!$D$2:$N$674,MATCH(ok!$D316,FCSTSDV!$C$2:$C$674,0),MATCH(ok!R$3,FCSTSDV!$D$1:$N$1,0))/ok!$F316,1),0)</f>
        <v>0</v>
      </c>
      <c r="S316" s="92">
        <f t="array" ref="S316">+IFERROR(ROUND(INDEX(FCSTSDV!$D$2:$N$674,MATCH(ok!$D316,FCSTSDV!$C$2:$C$674,0),MATCH(ok!S$3,FCSTSDV!$D$1:$N$1,0))/ok!$F316,1),0)</f>
        <v>0</v>
      </c>
      <c r="T316" s="92">
        <f t="array" ref="T316">+IFERROR(ROUND(INDEX(FCSTSDV!$D$2:$N$674,MATCH(ok!$D316,FCSTSDV!$C$2:$C$674,0),MATCH(ok!T$3,FCSTSDV!$D$1:$N$1,0))/ok!$F316,1),0)</f>
        <v>0</v>
      </c>
      <c r="U316" s="92">
        <f t="array" ref="U316">+IFERROR(ROUND(INDEX(FCSTSDV!$D$2:$N$674,MATCH(ok!$D316,FCSTSDV!$C$2:$C$674,0),MATCH(ok!U$3,FCSTSDV!$D$1:$N$1,0))/ok!$F316,1),0)</f>
        <v>0</v>
      </c>
      <c r="V316" s="92">
        <f t="array" ref="V316">+IFERROR(ROUND(INDEX(FCSTSDV!$D$2:$N$674,MATCH(ok!$D316,FCSTSDV!$C$2:$C$674,0),MATCH(ok!V$3,FCSTSDV!$D$1:$N$1,0))/ok!$F316,1),0)</f>
        <v>0</v>
      </c>
      <c r="W316" s="92">
        <f t="array" ref="W316">+IFERROR(ROUND(INDEX(FCSTSDV!$D$2:$N$674,MATCH(ok!$D316,FCSTSDV!$C$2:$C$674,0),MATCH(ok!W$3,FCSTSDV!$D$1:$N$1,0))/ok!$F316,1),0)</f>
        <v>0</v>
      </c>
      <c r="X316" s="92">
        <f t="array" ref="X316">+IFERROR(ROUND(INDEX(FCSTSDV!$D$2:$N$674,MATCH(ok!$D316,FCSTSDV!$C$2:$C$674,0),MATCH(ok!X$3,FCSTSDV!$D$1:$N$1,0))/ok!$F316,1),0)</f>
        <v>0</v>
      </c>
      <c r="Y316" s="92">
        <f t="array" ref="Y316">+IFERROR(ROUND(INDEX(FCSTSDV!$D$2:$N$674,MATCH(ok!$D316,FCSTSDV!$C$2:$C$674,0),MATCH(ok!Y$3,FCSTSDV!$D$1:$N$1,0))/ok!$F316,1),0)</f>
        <v>0</v>
      </c>
      <c r="Z316" s="92">
        <f t="array" ref="Z316">+IFERROR(ROUND(INDEX(FCSTSDV!$D$2:$N$674,MATCH(ok!$D316,FCSTSDV!$C$2:$C$674,0),MATCH(ok!Z$3,FCSTSDV!$D$1:$N$1,0))/ok!$F316,1),0)</f>
        <v>0</v>
      </c>
      <c r="AA316" s="92">
        <f t="array" ref="AA316">+IFERROR(ROUND(INDEX(FCSTSDV!$D$2:$N$674,MATCH(ok!$D316,FCSTSDV!$C$2:$C$674,0),MATCH(ok!AA$3,FCSTSDV!$D$1:$N$1,0))/ok!$F316,1),0)</f>
        <v>0</v>
      </c>
      <c r="AB316" s="92">
        <f t="array" ref="AB316">+IFERROR(ROUND(INDEX(FCSTSDV!$D$2:$N$674,MATCH(ok!$D316,FCSTSDV!$C$2:$C$674,0),MATCH(ok!AB$3,FCSTSDV!$D$1:$N$1,0))/ok!$F316,1),0)</f>
        <v>0</v>
      </c>
      <c r="AC316" s="92">
        <f t="array" ref="AC316">+IFERROR(ROUND(INDEX(FCSTSDV!$D$2:$N$674,MATCH(ok!$D316,FCSTSDV!$C$2:$C$674,0),MATCH(ok!AC$3,FCSTSDV!$D$1:$N$1,0))/ok!$F316,1),0)</f>
        <v>0</v>
      </c>
      <c r="AD316" s="92">
        <f t="array" ref="AD316">+IFERROR(ROUND(INDEX(FCSTSDV!$D$2:$N$674,MATCH(ok!$D316,FCSTSDV!$C$2:$C$674,0),MATCH(ok!AD$3,FCSTSDV!$D$1:$N$1,0))/ok!$F316,1),0)</f>
        <v>0</v>
      </c>
      <c r="AE316" s="92">
        <f t="array" ref="AE316">+IFERROR(ROUND(INDEX(FCSTSDV!$D$2:$N$674,MATCH(ok!$D316,FCSTSDV!$C$2:$C$674,0),MATCH(ok!AE$3,FCSTSDV!$D$1:$N$1,0))/ok!$F316,1),0)</f>
        <v>0</v>
      </c>
      <c r="AF316" s="92">
        <f t="array" ref="AF316">+IFERROR(ROUND(INDEX(FCSTSDV!$D$2:$N$674,MATCH(ok!$D316,FCSTSDV!$C$2:$C$674,0),MATCH(ok!AF$3,FCSTSDV!$D$1:$N$1,0))/ok!$F316,1),0)</f>
        <v>0</v>
      </c>
      <c r="AG316" s="92">
        <f t="array" ref="AG316">+IFERROR(ROUND(INDEX(FCSTSDV!$D$2:$N$674,MATCH(ok!$D316,FCSTSDV!$C$2:$C$674,0),MATCH(ok!AG$3,FCSTSDV!$D$1:$N$1,0))/ok!$F316,1),0)</f>
        <v>0</v>
      </c>
    </row>
    <row r="317" spans="1:33" ht="20.100000000000001" customHeight="1">
      <c r="A317" s="807"/>
      <c r="B317" s="792"/>
      <c r="C317" s="264"/>
      <c r="D317" s="52" t="s">
        <v>153</v>
      </c>
      <c r="E317" s="205" t="str">
        <f>+E316</f>
        <v xml:space="preserve">239*126*13mm            </v>
      </c>
      <c r="F317" s="53" t="s">
        <v>43</v>
      </c>
      <c r="G317" s="54"/>
      <c r="H317" s="54"/>
      <c r="I317" s="782"/>
      <c r="J317" s="263">
        <f>+SUM(J313:J316)</f>
        <v>0</v>
      </c>
      <c r="K317" s="90" t="e">
        <f>+$I$313+$J$317-SUM(K313:K316)</f>
        <v>#N/A</v>
      </c>
      <c r="L317" s="90" t="e">
        <f>+$I$313+$J$317-SUM(L313:L316)</f>
        <v>#N/A</v>
      </c>
      <c r="M317" s="90" t="e">
        <f>+$I$313+$J$317-SUM(M313:M316)</f>
        <v>#N/A</v>
      </c>
      <c r="N317" s="90" t="e">
        <f t="shared" ref="N317:W317" si="143">+$I$313+$J$317-SUM(N313:N316)</f>
        <v>#N/A</v>
      </c>
      <c r="O317" s="90" t="e">
        <f t="shared" si="143"/>
        <v>#N/A</v>
      </c>
      <c r="P317" s="90" t="e">
        <f t="shared" si="143"/>
        <v>#N/A</v>
      </c>
      <c r="Q317" s="90" t="e">
        <f t="shared" si="143"/>
        <v>#N/A</v>
      </c>
      <c r="R317" s="90" t="e">
        <f t="shared" si="143"/>
        <v>#N/A</v>
      </c>
      <c r="S317" s="90" t="e">
        <f t="shared" si="143"/>
        <v>#N/A</v>
      </c>
      <c r="T317" s="90" t="e">
        <f t="shared" si="143"/>
        <v>#N/A</v>
      </c>
      <c r="U317" s="90" t="e">
        <f t="shared" si="143"/>
        <v>#N/A</v>
      </c>
      <c r="V317" s="90" t="e">
        <f t="shared" si="143"/>
        <v>#N/A</v>
      </c>
      <c r="W317" s="90" t="e">
        <f t="shared" si="143"/>
        <v>#N/A</v>
      </c>
      <c r="X317" s="90" t="e">
        <f>+W317-SUM(X313:X316)</f>
        <v>#N/A</v>
      </c>
      <c r="Y317" s="90" t="e">
        <f>+X317-SUM(Y313:Y316)</f>
        <v>#N/A</v>
      </c>
      <c r="Z317" s="90" t="e">
        <f t="shared" ref="Z317:AG317" si="144">+Y317-SUM(Z313:Z316)</f>
        <v>#N/A</v>
      </c>
      <c r="AA317" s="90" t="e">
        <f t="shared" si="144"/>
        <v>#N/A</v>
      </c>
      <c r="AB317" s="90" t="e">
        <f t="shared" si="144"/>
        <v>#N/A</v>
      </c>
      <c r="AC317" s="90" t="e">
        <f t="shared" si="144"/>
        <v>#N/A</v>
      </c>
      <c r="AD317" s="90" t="e">
        <f t="shared" si="144"/>
        <v>#N/A</v>
      </c>
      <c r="AE317" s="90" t="e">
        <f t="shared" si="144"/>
        <v>#N/A</v>
      </c>
      <c r="AF317" s="90" t="e">
        <f t="shared" si="144"/>
        <v>#N/A</v>
      </c>
      <c r="AG317" s="90" t="e">
        <f t="shared" si="144"/>
        <v>#N/A</v>
      </c>
    </row>
    <row r="318" spans="1:33" ht="20.100000000000001" customHeight="1">
      <c r="A318" s="795" t="s">
        <v>368</v>
      </c>
      <c r="B318" s="795" t="s">
        <v>369</v>
      </c>
      <c r="C318" s="259"/>
      <c r="D318" s="258" t="s">
        <v>37</v>
      </c>
      <c r="E318" s="227" t="s">
        <v>370</v>
      </c>
      <c r="F318" s="292">
        <v>100</v>
      </c>
      <c r="G318" s="894"/>
      <c r="H318" s="240"/>
      <c r="I318" s="785" t="e">
        <f>+VLOOKUP(A318,Sheet2!$B$3:$C$189,2,0)</f>
        <v>#N/A</v>
      </c>
      <c r="J318" s="91">
        <f>+IF(SUM(K318:L318)&lt;&gt;$N$3,ROUND(IFERROR(VLOOKUP(D318,FCSTSDV!$C$2:$C$285,2,0),0)/ok!F318+0,0),0)</f>
        <v>0</v>
      </c>
      <c r="K318" s="294">
        <f t="array" ref="K318">+IFERROR(ROUND(INDEX(FCSTSDV!$D$2:$N$674,MATCH(ok!$D318,FCSTSDV!$C$2:$C$674,0),MATCH(ok!K$3,FCSTSDV!$D$1:$N$1,0))/ok!$F318,1),0)</f>
        <v>0</v>
      </c>
      <c r="L318" s="294">
        <f t="array" ref="L318">+IFERROR(ROUND(INDEX(FCSTSDV!$D$2:$N$674,MATCH(ok!$D318,FCSTSDV!$C$2:$C$674,0),MATCH(ok!L$3,FCSTSDV!$D$1:$N$1,0))/ok!$F318,1),0)</f>
        <v>0</v>
      </c>
      <c r="M318" s="294">
        <f t="array" ref="M318">+IFERROR(ROUND(INDEX(FCSTSDV!$D$2:$N$674,MATCH(ok!$D318,FCSTSDV!$C$2:$C$674,0),MATCH(ok!M$3,FCSTSDV!$D$1:$N$1,0))/ok!$F318,1),0)</f>
        <v>0</v>
      </c>
      <c r="N318" s="294">
        <f t="array" ref="N318">+IFERROR(ROUND(INDEX(FCSTSDV!$D$2:$N$674,MATCH(ok!$D318,FCSTSDV!$C$2:$C$674,0),MATCH(ok!N$3,FCSTSDV!$D$1:$N$1,0))/ok!$F318,1),0)</f>
        <v>0</v>
      </c>
      <c r="O318" s="294">
        <f t="array" ref="O318">+IFERROR(ROUND(INDEX(FCSTSDV!$D$2:$N$674,MATCH(ok!$D318,FCSTSDV!$C$2:$C$674,0),MATCH(ok!O$3,FCSTSDV!$D$1:$N$1,0))/ok!$F318,1),0)</f>
        <v>0</v>
      </c>
      <c r="P318" s="294">
        <f t="array" ref="P318">+IFERROR(ROUND(INDEX(FCSTSDV!$D$2:$N$674,MATCH(ok!$D318,FCSTSDV!$C$2:$C$674,0),MATCH(ok!P$3,FCSTSDV!$D$1:$N$1,0))/ok!$F318,1),0)</f>
        <v>0</v>
      </c>
      <c r="Q318" s="294">
        <f t="array" ref="Q318">+IFERROR(ROUND(INDEX(FCSTSDV!$D$2:$N$674,MATCH(ok!$D318,FCSTSDV!$C$2:$C$674,0),MATCH(ok!Q$3,FCSTSDV!$D$1:$N$1,0))/ok!$F318,1),0)</f>
        <v>0</v>
      </c>
      <c r="R318" s="294">
        <f t="array" ref="R318">+IFERROR(ROUND(INDEX(FCSTSDV!$D$2:$N$674,MATCH(ok!$D318,FCSTSDV!$C$2:$C$674,0),MATCH(ok!R$3,FCSTSDV!$D$1:$N$1,0))/ok!$F318,1),0)</f>
        <v>0</v>
      </c>
      <c r="S318" s="294">
        <f t="array" ref="S318">+IFERROR(ROUND(INDEX(FCSTSDV!$D$2:$N$674,MATCH(ok!$D318,FCSTSDV!$C$2:$C$674,0),MATCH(ok!S$3,FCSTSDV!$D$1:$N$1,0))/ok!$F318,1),0)</f>
        <v>0</v>
      </c>
      <c r="T318" s="294">
        <f t="array" ref="T318">+IFERROR(ROUND(INDEX(FCSTSDV!$D$2:$N$674,MATCH(ok!$D318,FCSTSDV!$C$2:$C$674,0),MATCH(ok!T$3,FCSTSDV!$D$1:$N$1,0))/ok!$F318,1),0)</f>
        <v>0</v>
      </c>
      <c r="U318" s="294">
        <f t="array" ref="U318">+IFERROR(ROUND(INDEX(FCSTSDV!$D$2:$N$674,MATCH(ok!$D318,FCSTSDV!$C$2:$C$674,0),MATCH(ok!U$3,FCSTSDV!$D$1:$N$1,0))/ok!$F318,1),0)</f>
        <v>0</v>
      </c>
      <c r="V318" s="294">
        <f t="array" ref="V318">+IFERROR(ROUND(INDEX(FCSTSDV!$D$2:$N$674,MATCH(ok!$D318,FCSTSDV!$C$2:$C$674,0),MATCH(ok!V$3,FCSTSDV!$D$1:$N$1,0))/ok!$F318,1),0)</f>
        <v>0</v>
      </c>
      <c r="W318" s="294">
        <f t="array" ref="W318">+IFERROR(ROUND(INDEX(FCSTSDV!$D$2:$N$674,MATCH(ok!$D318,FCSTSDV!$C$2:$C$674,0),MATCH(ok!W$3,FCSTSDV!$D$1:$N$1,0))/ok!$F318,1),0)</f>
        <v>0</v>
      </c>
      <c r="X318" s="99">
        <f t="array" ref="X318">+IFERROR(ROUND(INDEX(FCSTSDV!$D$2:$N$674,MATCH(ok!$D318,FCSTSDV!$C$2:$C$674,0),MATCH(ok!X$3,FCSTSDV!$D$1:$N$1,0))/ok!$F318,1),0)</f>
        <v>0</v>
      </c>
      <c r="Y318" s="99">
        <f t="array" ref="Y318">+IFERROR(ROUND(INDEX(FCSTSDV!$D$2:$N$674,MATCH(ok!$D318,FCSTSDV!$C$2:$C$674,0),MATCH(ok!Y$3,FCSTSDV!$D$1:$N$1,0))/ok!$F318,1),0)</f>
        <v>0</v>
      </c>
      <c r="Z318" s="99">
        <f t="array" ref="Z318">+IFERROR(ROUND(INDEX(FCSTSDV!$D$2:$N$674,MATCH(ok!$D318,FCSTSDV!$C$2:$C$674,0),MATCH(ok!Z$3,FCSTSDV!$D$1:$N$1,0))/ok!$F318,1),0)</f>
        <v>0</v>
      </c>
      <c r="AA318" s="99">
        <f t="array" ref="AA318">+IFERROR(ROUND(INDEX(FCSTSDV!$D$2:$N$674,MATCH(ok!$D318,FCSTSDV!$C$2:$C$674,0),MATCH(ok!AA$3,FCSTSDV!$D$1:$N$1,0))/ok!$F318,1),0)</f>
        <v>0</v>
      </c>
      <c r="AB318" s="99">
        <f t="array" ref="AB318">+IFERROR(ROUND(INDEX(FCSTSDV!$D$2:$N$674,MATCH(ok!$D318,FCSTSDV!$C$2:$C$674,0),MATCH(ok!AB$3,FCSTSDV!$D$1:$N$1,0))/ok!$F318,1),0)</f>
        <v>0</v>
      </c>
      <c r="AC318" s="99">
        <f t="array" ref="AC318">+IFERROR(ROUND(INDEX(FCSTSDV!$D$2:$N$674,MATCH(ok!$D318,FCSTSDV!$C$2:$C$674,0),MATCH(ok!AC$3,FCSTSDV!$D$1:$N$1,0))/ok!$F318,1),0)</f>
        <v>0</v>
      </c>
      <c r="AD318" s="99">
        <f t="array" ref="AD318">+IFERROR(ROUND(INDEX(FCSTSDV!$D$2:$N$674,MATCH(ok!$D318,FCSTSDV!$C$2:$C$674,0),MATCH(ok!AD$3,FCSTSDV!$D$1:$N$1,0))/ok!$F318,1),0)</f>
        <v>0</v>
      </c>
      <c r="AE318" s="99">
        <f t="array" ref="AE318">+IFERROR(ROUND(INDEX(FCSTSDV!$D$2:$N$674,MATCH(ok!$D318,FCSTSDV!$C$2:$C$674,0),MATCH(ok!AE$3,FCSTSDV!$D$1:$N$1,0))/ok!$F318,1),0)</f>
        <v>0</v>
      </c>
      <c r="AF318" s="99">
        <f t="array" ref="AF318">+IFERROR(ROUND(INDEX(FCSTSDV!$D$2:$N$674,MATCH(ok!$D318,FCSTSDV!$C$2:$C$674,0),MATCH(ok!AF$3,FCSTSDV!$D$1:$N$1,0))/ok!$F318,1),0)</f>
        <v>0</v>
      </c>
      <c r="AG318" s="99">
        <f t="array" ref="AG318">+IFERROR(ROUND(INDEX(FCSTSDV!$D$2:$N$674,MATCH(ok!$D318,FCSTSDV!$C$2:$C$674,0),MATCH(ok!AG$3,FCSTSDV!$D$1:$N$1,0))/ok!$F318,1),0)</f>
        <v>0</v>
      </c>
    </row>
    <row r="319" spans="1:33" ht="21" customHeight="1">
      <c r="A319" s="792"/>
      <c r="B319" s="792"/>
      <c r="C319" s="257"/>
      <c r="D319" s="268" t="s">
        <v>153</v>
      </c>
      <c r="E319" s="229" t="e">
        <f>+#REF!</f>
        <v>#REF!</v>
      </c>
      <c r="F319" s="269" t="s">
        <v>43</v>
      </c>
      <c r="G319" s="895"/>
      <c r="H319" s="242"/>
      <c r="I319" s="782"/>
      <c r="J319" s="298">
        <f>+SUM(J318:J318)</f>
        <v>0</v>
      </c>
      <c r="K319" s="296" t="e">
        <f t="shared" ref="K319:W319" si="145">+$I318+$J319-K318</f>
        <v>#N/A</v>
      </c>
      <c r="L319" s="296" t="e">
        <f t="shared" si="145"/>
        <v>#N/A</v>
      </c>
      <c r="M319" s="296" t="e">
        <f t="shared" si="145"/>
        <v>#N/A</v>
      </c>
      <c r="N319" s="296" t="e">
        <f t="shared" si="145"/>
        <v>#N/A</v>
      </c>
      <c r="O319" s="296" t="e">
        <f t="shared" si="145"/>
        <v>#N/A</v>
      </c>
      <c r="P319" s="296" t="e">
        <f t="shared" si="145"/>
        <v>#N/A</v>
      </c>
      <c r="Q319" s="296" t="e">
        <f t="shared" si="145"/>
        <v>#N/A</v>
      </c>
      <c r="R319" s="296" t="e">
        <f t="shared" si="145"/>
        <v>#N/A</v>
      </c>
      <c r="S319" s="296" t="e">
        <f t="shared" si="145"/>
        <v>#N/A</v>
      </c>
      <c r="T319" s="296" t="e">
        <f t="shared" si="145"/>
        <v>#N/A</v>
      </c>
      <c r="U319" s="296" t="e">
        <f t="shared" si="145"/>
        <v>#N/A</v>
      </c>
      <c r="V319" s="296" t="e">
        <f t="shared" si="145"/>
        <v>#N/A</v>
      </c>
      <c r="W319" s="296" t="e">
        <f t="shared" si="145"/>
        <v>#N/A</v>
      </c>
      <c r="X319" s="90" t="e">
        <f t="shared" ref="X319:AG319" si="146">+W319-X318</f>
        <v>#N/A</v>
      </c>
      <c r="Y319" s="90" t="e">
        <f t="shared" si="146"/>
        <v>#N/A</v>
      </c>
      <c r="Z319" s="90" t="e">
        <f t="shared" si="146"/>
        <v>#N/A</v>
      </c>
      <c r="AA319" s="90" t="e">
        <f t="shared" si="146"/>
        <v>#N/A</v>
      </c>
      <c r="AB319" s="90" t="e">
        <f t="shared" si="146"/>
        <v>#N/A</v>
      </c>
      <c r="AC319" s="90" t="e">
        <f t="shared" si="146"/>
        <v>#N/A</v>
      </c>
      <c r="AD319" s="90" t="e">
        <f t="shared" si="146"/>
        <v>#N/A</v>
      </c>
      <c r="AE319" s="90" t="e">
        <f t="shared" si="146"/>
        <v>#N/A</v>
      </c>
      <c r="AF319" s="90" t="e">
        <f t="shared" si="146"/>
        <v>#N/A</v>
      </c>
      <c r="AG319" s="90" t="e">
        <f t="shared" si="146"/>
        <v>#N/A</v>
      </c>
    </row>
    <row r="320" spans="1:33" ht="20.100000000000001" customHeight="1">
      <c r="A320" s="791" t="s">
        <v>371</v>
      </c>
      <c r="B320" s="791" t="s">
        <v>372</v>
      </c>
      <c r="C320" s="256"/>
      <c r="D320" s="266" t="s">
        <v>37</v>
      </c>
      <c r="E320" s="226" t="s">
        <v>373</v>
      </c>
      <c r="F320" s="267">
        <v>100</v>
      </c>
      <c r="G320" s="238"/>
      <c r="H320" s="238"/>
      <c r="I320" s="781" t="e">
        <f>+VLOOKUP(A320,Sheet2!$B$3:$C$189,2,0)</f>
        <v>#N/A</v>
      </c>
      <c r="J320" s="81">
        <f>+IF(SUM(K320:L320)&lt;&gt;$N$3,ROUND(IFERROR(VLOOKUP(D320,FCSTSDV!$C$2:$C$285,2,0),0)/ok!F320+0,0),0)</f>
        <v>0</v>
      </c>
      <c r="K320" s="294">
        <f t="array" ref="K320">+IFERROR(ROUND(INDEX(FCSTSDV!$D$2:$N$674,MATCH(ok!$D320,FCSTSDV!$C$2:$C$674,0),MATCH(ok!K$3,FCSTSDV!$D$1:$N$1,0))/ok!$F320,1),0)</f>
        <v>0</v>
      </c>
      <c r="L320" s="294">
        <f t="array" ref="L320">+IFERROR(ROUND(INDEX(FCSTSDV!$D$2:$N$674,MATCH(ok!$D320,FCSTSDV!$C$2:$C$674,0),MATCH(ok!L$3,FCSTSDV!$D$1:$N$1,0))/ok!$F320,1),0)</f>
        <v>0</v>
      </c>
      <c r="M320" s="294">
        <f t="array" ref="M320">+IFERROR(ROUND(INDEX(FCSTSDV!$D$2:$N$674,MATCH(ok!$D320,FCSTSDV!$C$2:$C$674,0),MATCH(ok!M$3,FCSTSDV!$D$1:$N$1,0))/ok!$F320,1),0)</f>
        <v>0</v>
      </c>
      <c r="N320" s="294">
        <f t="array" ref="N320">+IFERROR(ROUND(INDEX(FCSTSDV!$D$2:$N$674,MATCH(ok!$D320,FCSTSDV!$C$2:$C$674,0),MATCH(ok!N$3,FCSTSDV!$D$1:$N$1,0))/ok!$F320,1),0)</f>
        <v>0</v>
      </c>
      <c r="O320" s="294">
        <f t="array" ref="O320">+IFERROR(ROUND(INDEX(FCSTSDV!$D$2:$N$674,MATCH(ok!$D320,FCSTSDV!$C$2:$C$674,0),MATCH(ok!O$3,FCSTSDV!$D$1:$N$1,0))/ok!$F320,1),0)</f>
        <v>0</v>
      </c>
      <c r="P320" s="294">
        <f t="array" ref="P320">+IFERROR(ROUND(INDEX(FCSTSDV!$D$2:$N$674,MATCH(ok!$D320,FCSTSDV!$C$2:$C$674,0),MATCH(ok!P$3,FCSTSDV!$D$1:$N$1,0))/ok!$F320,1),0)</f>
        <v>0</v>
      </c>
      <c r="Q320" s="294">
        <f t="array" ref="Q320">+IFERROR(ROUND(INDEX(FCSTSDV!$D$2:$N$674,MATCH(ok!$D320,FCSTSDV!$C$2:$C$674,0),MATCH(ok!Q$3,FCSTSDV!$D$1:$N$1,0))/ok!$F320,1),0)</f>
        <v>0</v>
      </c>
      <c r="R320" s="294">
        <f t="array" ref="R320">+IFERROR(ROUND(INDEX(FCSTSDV!$D$2:$N$674,MATCH(ok!$D320,FCSTSDV!$C$2:$C$674,0),MATCH(ok!R$3,FCSTSDV!$D$1:$N$1,0))/ok!$F320,1),0)</f>
        <v>0</v>
      </c>
      <c r="S320" s="294">
        <f t="array" ref="S320">+IFERROR(ROUND(INDEX(FCSTSDV!$D$2:$N$674,MATCH(ok!$D320,FCSTSDV!$C$2:$C$674,0),MATCH(ok!S$3,FCSTSDV!$D$1:$N$1,0))/ok!$F320,1),0)</f>
        <v>0</v>
      </c>
      <c r="T320" s="294">
        <f t="array" ref="T320">+IFERROR(ROUND(INDEX(FCSTSDV!$D$2:$N$674,MATCH(ok!$D320,FCSTSDV!$C$2:$C$674,0),MATCH(ok!T$3,FCSTSDV!$D$1:$N$1,0))/ok!$F320,1),0)</f>
        <v>0</v>
      </c>
      <c r="U320" s="294">
        <f t="array" ref="U320">+IFERROR(ROUND(INDEX(FCSTSDV!$D$2:$N$674,MATCH(ok!$D320,FCSTSDV!$C$2:$C$674,0),MATCH(ok!U$3,FCSTSDV!$D$1:$N$1,0))/ok!$F320,1),0)</f>
        <v>0</v>
      </c>
      <c r="V320" s="294">
        <f t="array" ref="V320">+IFERROR(ROUND(INDEX(FCSTSDV!$D$2:$N$674,MATCH(ok!$D320,FCSTSDV!$C$2:$C$674,0),MATCH(ok!V$3,FCSTSDV!$D$1:$N$1,0))/ok!$F320,1),0)</f>
        <v>0</v>
      </c>
      <c r="W320" s="294">
        <f t="array" ref="W320">+IFERROR(ROUND(INDEX(FCSTSDV!$D$2:$N$674,MATCH(ok!$D320,FCSTSDV!$C$2:$C$674,0),MATCH(ok!W$3,FCSTSDV!$D$1:$N$1,0))/ok!$F320,1),0)</f>
        <v>0</v>
      </c>
      <c r="X320" s="99">
        <f t="array" ref="X320">+IFERROR(ROUND(INDEX(FCSTSDV!$D$2:$N$674,MATCH(ok!$D320,FCSTSDV!$C$2:$C$674,0),MATCH(ok!X$3,FCSTSDV!$D$1:$N$1,0))/ok!$F320,1),0)</f>
        <v>0</v>
      </c>
      <c r="Y320" s="99">
        <f t="array" ref="Y320">+IFERROR(ROUND(INDEX(FCSTSDV!$D$2:$N$674,MATCH(ok!$D320,FCSTSDV!$C$2:$C$674,0),MATCH(ok!Y$3,FCSTSDV!$D$1:$N$1,0))/ok!$F320,1),0)</f>
        <v>0</v>
      </c>
      <c r="Z320" s="99">
        <f t="array" ref="Z320">+IFERROR(ROUND(INDEX(FCSTSDV!$D$2:$N$674,MATCH(ok!$D320,FCSTSDV!$C$2:$C$674,0),MATCH(ok!Z$3,FCSTSDV!$D$1:$N$1,0))/ok!$F320,1),0)</f>
        <v>0</v>
      </c>
      <c r="AA320" s="99">
        <f t="array" ref="AA320">+IFERROR(ROUND(INDEX(FCSTSDV!$D$2:$N$674,MATCH(ok!$D320,FCSTSDV!$C$2:$C$674,0),MATCH(ok!AA$3,FCSTSDV!$D$1:$N$1,0))/ok!$F320,1),0)</f>
        <v>0</v>
      </c>
      <c r="AB320" s="99">
        <f t="array" ref="AB320">+IFERROR(ROUND(INDEX(FCSTSDV!$D$2:$N$674,MATCH(ok!$D320,FCSTSDV!$C$2:$C$674,0),MATCH(ok!AB$3,FCSTSDV!$D$1:$N$1,0))/ok!$F320,1),0)</f>
        <v>0</v>
      </c>
      <c r="AC320" s="99">
        <f t="array" ref="AC320">+IFERROR(ROUND(INDEX(FCSTSDV!$D$2:$N$674,MATCH(ok!$D320,FCSTSDV!$C$2:$C$674,0),MATCH(ok!AC$3,FCSTSDV!$D$1:$N$1,0))/ok!$F320,1),0)</f>
        <v>0</v>
      </c>
      <c r="AD320" s="99">
        <f t="array" ref="AD320">+IFERROR(ROUND(INDEX(FCSTSDV!$D$2:$N$674,MATCH(ok!$D320,FCSTSDV!$C$2:$C$674,0),MATCH(ok!AD$3,FCSTSDV!$D$1:$N$1,0))/ok!$F320,1),0)</f>
        <v>0</v>
      </c>
      <c r="AE320" s="99">
        <f t="array" ref="AE320">+IFERROR(ROUND(INDEX(FCSTSDV!$D$2:$N$674,MATCH(ok!$D320,FCSTSDV!$C$2:$C$674,0),MATCH(ok!AE$3,FCSTSDV!$D$1:$N$1,0))/ok!$F320,1),0)</f>
        <v>0</v>
      </c>
      <c r="AF320" s="99">
        <f t="array" ref="AF320">+IFERROR(ROUND(INDEX(FCSTSDV!$D$2:$N$674,MATCH(ok!$D320,FCSTSDV!$C$2:$C$674,0),MATCH(ok!AF$3,FCSTSDV!$D$1:$N$1,0))/ok!$F320,1),0)</f>
        <v>0</v>
      </c>
      <c r="AG320" s="99">
        <f t="array" ref="AG320">+IFERROR(ROUND(INDEX(FCSTSDV!$D$2:$N$674,MATCH(ok!$D320,FCSTSDV!$C$2:$C$674,0),MATCH(ok!AG$3,FCSTSDV!$D$1:$N$1,0))/ok!$F320,1),0)</f>
        <v>0</v>
      </c>
    </row>
    <row r="321" spans="1:33" ht="20.100000000000001" customHeight="1">
      <c r="A321" s="795"/>
      <c r="B321" s="795"/>
      <c r="C321" s="291"/>
      <c r="D321" s="236" t="s">
        <v>153</v>
      </c>
      <c r="E321" s="227" t="e">
        <f>+#REF!</f>
        <v>#REF!</v>
      </c>
      <c r="F321" s="299" t="s">
        <v>43</v>
      </c>
      <c r="G321" s="240"/>
      <c r="H321" s="240"/>
      <c r="I321" s="785"/>
      <c r="J321" s="302">
        <f>+SUM(J320:J320)</f>
        <v>0</v>
      </c>
      <c r="K321" s="297" t="e">
        <f t="shared" ref="K321:W321" si="147">+$I320+$J321-K320</f>
        <v>#N/A</v>
      </c>
      <c r="L321" s="297" t="e">
        <f t="shared" si="147"/>
        <v>#N/A</v>
      </c>
      <c r="M321" s="297" t="e">
        <f t="shared" si="147"/>
        <v>#N/A</v>
      </c>
      <c r="N321" s="297" t="e">
        <f t="shared" si="147"/>
        <v>#N/A</v>
      </c>
      <c r="O321" s="297" t="e">
        <f t="shared" si="147"/>
        <v>#N/A</v>
      </c>
      <c r="P321" s="297" t="e">
        <f t="shared" si="147"/>
        <v>#N/A</v>
      </c>
      <c r="Q321" s="297" t="e">
        <f t="shared" si="147"/>
        <v>#N/A</v>
      </c>
      <c r="R321" s="297" t="e">
        <f t="shared" si="147"/>
        <v>#N/A</v>
      </c>
      <c r="S321" s="297" t="e">
        <f t="shared" si="147"/>
        <v>#N/A</v>
      </c>
      <c r="T321" s="297" t="e">
        <f t="shared" si="147"/>
        <v>#N/A</v>
      </c>
      <c r="U321" s="297" t="e">
        <f t="shared" si="147"/>
        <v>#N/A</v>
      </c>
      <c r="V321" s="297" t="e">
        <f t="shared" si="147"/>
        <v>#N/A</v>
      </c>
      <c r="W321" s="297" t="e">
        <f t="shared" si="147"/>
        <v>#N/A</v>
      </c>
      <c r="X321" s="162" t="e">
        <f t="shared" ref="X321:AG321" si="148">+W321-X320</f>
        <v>#N/A</v>
      </c>
      <c r="Y321" s="162" t="e">
        <f t="shared" si="148"/>
        <v>#N/A</v>
      </c>
      <c r="Z321" s="162" t="e">
        <f t="shared" si="148"/>
        <v>#N/A</v>
      </c>
      <c r="AA321" s="162" t="e">
        <f t="shared" si="148"/>
        <v>#N/A</v>
      </c>
      <c r="AB321" s="162" t="e">
        <f t="shared" si="148"/>
        <v>#N/A</v>
      </c>
      <c r="AC321" s="162" t="e">
        <f t="shared" si="148"/>
        <v>#N/A</v>
      </c>
      <c r="AD321" s="162" t="e">
        <f t="shared" si="148"/>
        <v>#N/A</v>
      </c>
      <c r="AE321" s="162" t="e">
        <f t="shared" si="148"/>
        <v>#N/A</v>
      </c>
      <c r="AF321" s="162" t="e">
        <f t="shared" si="148"/>
        <v>#N/A</v>
      </c>
      <c r="AG321" s="162" t="e">
        <f t="shared" si="148"/>
        <v>#N/A</v>
      </c>
    </row>
    <row r="322" spans="1:33" ht="20.100000000000001" customHeight="1">
      <c r="A322" s="806" t="s">
        <v>283</v>
      </c>
      <c r="B322" s="791" t="s">
        <v>370</v>
      </c>
      <c r="C322" s="265"/>
      <c r="D322" s="73" t="s">
        <v>41</v>
      </c>
      <c r="E322" s="203" t="s">
        <v>370</v>
      </c>
      <c r="F322" s="44">
        <v>100</v>
      </c>
      <c r="G322" s="45"/>
      <c r="H322" s="170"/>
      <c r="I322" s="784" t="e">
        <f>+VLOOKUP(A322,Sheet2!$B$3:$C$189,2,0)</f>
        <v>#N/A</v>
      </c>
      <c r="J322" s="303">
        <f>+IF(SUM(K322:L322)&lt;&gt;$N$3,ROUND(IFERROR(VLOOKUP(D322,FCSTSDV!$C$2:$C$285,2,0),0)/ok!F322+0,0),0)</f>
        <v>0</v>
      </c>
      <c r="K322" s="99">
        <f t="array" ref="K322">+IFERROR(ROUND(INDEX(FCSTSDV!$D$2:$N$674,MATCH(ok!$D322,FCSTSDV!$C$2:$C$674,0),MATCH(ok!K$3,FCSTSDV!$D$1:$N$1,0))/ok!$F322,1),0)</f>
        <v>0</v>
      </c>
      <c r="L322" s="99">
        <f t="array" ref="L322">+IFERROR(ROUND(INDEX(FCSTSDV!$D$2:$N$674,MATCH(ok!$D322,FCSTSDV!$C$2:$C$674,0),MATCH(ok!L$3,FCSTSDV!$D$1:$N$1,0))/ok!$F322,1),0)</f>
        <v>0</v>
      </c>
      <c r="M322" s="99">
        <f t="array" ref="M322">+IFERROR(ROUND(INDEX(FCSTSDV!$D$2:$N$674,MATCH(ok!$D322,FCSTSDV!$C$2:$C$674,0),MATCH(ok!M$3,FCSTSDV!$D$1:$N$1,0))/ok!$F322,1),0)</f>
        <v>0</v>
      </c>
      <c r="N322" s="99">
        <f t="array" ref="N322">+IFERROR(ROUND(INDEX(FCSTSDV!$D$2:$N$674,MATCH(ok!$D322,FCSTSDV!$C$2:$C$674,0),MATCH(ok!N$3,FCSTSDV!$D$1:$N$1,0))/ok!$F322,1),0)</f>
        <v>0</v>
      </c>
      <c r="O322" s="99">
        <f t="array" ref="O322">+IFERROR(ROUND(INDEX(FCSTSDV!$D$2:$N$674,MATCH(ok!$D322,FCSTSDV!$C$2:$C$674,0),MATCH(ok!O$3,FCSTSDV!$D$1:$N$1,0))/ok!$F322,1),0)</f>
        <v>0</v>
      </c>
      <c r="P322" s="99">
        <f t="array" ref="P322">+IFERROR(ROUND(INDEX(FCSTSDV!$D$2:$N$674,MATCH(ok!$D322,FCSTSDV!$C$2:$C$674,0),MATCH(ok!P$3,FCSTSDV!$D$1:$N$1,0))/ok!$F322,1),0)</f>
        <v>0</v>
      </c>
      <c r="Q322" s="99">
        <f t="array" ref="Q322">+IFERROR(ROUND(INDEX(FCSTSDV!$D$2:$N$674,MATCH(ok!$D322,FCSTSDV!$C$2:$C$674,0),MATCH(ok!Q$3,FCSTSDV!$D$1:$N$1,0))/ok!$F322,1),0)</f>
        <v>0</v>
      </c>
      <c r="R322" s="99">
        <f t="array" ref="R322">+IFERROR(ROUND(INDEX(FCSTSDV!$D$2:$N$674,MATCH(ok!$D322,FCSTSDV!$C$2:$C$674,0),MATCH(ok!R$3,FCSTSDV!$D$1:$N$1,0))/ok!$F322,1),0)</f>
        <v>0</v>
      </c>
      <c r="S322" s="99">
        <f t="array" ref="S322">+IFERROR(ROUND(INDEX(FCSTSDV!$D$2:$N$674,MATCH(ok!$D322,FCSTSDV!$C$2:$C$674,0),MATCH(ok!S$3,FCSTSDV!$D$1:$N$1,0))/ok!$F322,1),0)</f>
        <v>0</v>
      </c>
      <c r="T322" s="99">
        <f t="array" ref="T322">+IFERROR(ROUND(INDEX(FCSTSDV!$D$2:$N$674,MATCH(ok!$D322,FCSTSDV!$C$2:$C$674,0),MATCH(ok!T$3,FCSTSDV!$D$1:$N$1,0))/ok!$F322,1),0)</f>
        <v>0</v>
      </c>
      <c r="U322" s="99">
        <f t="array" ref="U322">+IFERROR(ROUND(INDEX(FCSTSDV!$D$2:$N$674,MATCH(ok!$D322,FCSTSDV!$C$2:$C$674,0),MATCH(ok!U$3,FCSTSDV!$D$1:$N$1,0))/ok!$F322,1),0)</f>
        <v>0</v>
      </c>
      <c r="V322" s="99">
        <f t="array" ref="V322">+IFERROR(ROUND(INDEX(FCSTSDV!$D$2:$N$674,MATCH(ok!$D322,FCSTSDV!$C$2:$C$674,0),MATCH(ok!V$3,FCSTSDV!$D$1:$N$1,0))/ok!$F322,1),0)</f>
        <v>0</v>
      </c>
      <c r="W322" s="99">
        <f t="array" ref="W322">+IFERROR(ROUND(INDEX(FCSTSDV!$D$2:$N$674,MATCH(ok!$D322,FCSTSDV!$C$2:$C$674,0),MATCH(ok!W$3,FCSTSDV!$D$1:$N$1,0))/ok!$F322,1),0)</f>
        <v>0</v>
      </c>
      <c r="X322" s="99">
        <f t="array" ref="X322">+IFERROR(ROUND(INDEX(FCSTSDV!$D$2:$N$674,MATCH(ok!$D322,FCSTSDV!$C$2:$C$674,0),MATCH(ok!X$3,FCSTSDV!$D$1:$N$1,0))/ok!$F322,1),0)</f>
        <v>0</v>
      </c>
      <c r="Y322" s="99">
        <f t="array" ref="Y322">+IFERROR(ROUND(INDEX(FCSTSDV!$D$2:$N$674,MATCH(ok!$D322,FCSTSDV!$C$2:$C$674,0),MATCH(ok!Y$3,FCSTSDV!$D$1:$N$1,0))/ok!$F322,1),0)</f>
        <v>0</v>
      </c>
      <c r="Z322" s="99">
        <f t="array" ref="Z322">+IFERROR(ROUND(INDEX(FCSTSDV!$D$2:$N$674,MATCH(ok!$D322,FCSTSDV!$C$2:$C$674,0),MATCH(ok!Z$3,FCSTSDV!$D$1:$N$1,0))/ok!$F322,1),0)</f>
        <v>0</v>
      </c>
      <c r="AA322" s="99">
        <f t="array" ref="AA322">+IFERROR(ROUND(INDEX(FCSTSDV!$D$2:$N$674,MATCH(ok!$D322,FCSTSDV!$C$2:$C$674,0),MATCH(ok!AA$3,FCSTSDV!$D$1:$N$1,0))/ok!$F322,1),0)</f>
        <v>0</v>
      </c>
      <c r="AB322" s="99">
        <f t="array" ref="AB322">+IFERROR(ROUND(INDEX(FCSTSDV!$D$2:$N$674,MATCH(ok!$D322,FCSTSDV!$C$2:$C$674,0),MATCH(ok!AB$3,FCSTSDV!$D$1:$N$1,0))/ok!$F322,1),0)</f>
        <v>0</v>
      </c>
      <c r="AC322" s="99">
        <f t="array" ref="AC322">+IFERROR(ROUND(INDEX(FCSTSDV!$D$2:$N$674,MATCH(ok!$D322,FCSTSDV!$C$2:$C$674,0),MATCH(ok!AC$3,FCSTSDV!$D$1:$N$1,0))/ok!$F322,1),0)</f>
        <v>0</v>
      </c>
      <c r="AD322" s="99">
        <f t="array" ref="AD322">+IFERROR(ROUND(INDEX(FCSTSDV!$D$2:$N$674,MATCH(ok!$D322,FCSTSDV!$C$2:$C$674,0),MATCH(ok!AD$3,FCSTSDV!$D$1:$N$1,0))/ok!$F322,1),0)</f>
        <v>0</v>
      </c>
      <c r="AE322" s="99">
        <f t="array" ref="AE322">+IFERROR(ROUND(INDEX(FCSTSDV!$D$2:$N$674,MATCH(ok!$D322,FCSTSDV!$C$2:$C$674,0),MATCH(ok!AE$3,FCSTSDV!$D$1:$N$1,0))/ok!$F322,1),0)</f>
        <v>0</v>
      </c>
      <c r="AF322" s="99">
        <f t="array" ref="AF322">+IFERROR(ROUND(INDEX(FCSTSDV!$D$2:$N$674,MATCH(ok!$D322,FCSTSDV!$C$2:$C$674,0),MATCH(ok!AF$3,FCSTSDV!$D$1:$N$1,0))/ok!$F322,1),0)</f>
        <v>0</v>
      </c>
      <c r="AG322" s="99">
        <f t="array" ref="AG322">+IFERROR(ROUND(INDEX(FCSTSDV!$D$2:$N$674,MATCH(ok!$D322,FCSTSDV!$C$2:$C$674,0),MATCH(ok!AG$3,FCSTSDV!$D$1:$N$1,0))/ok!$F322,1),0)</f>
        <v>0</v>
      </c>
    </row>
    <row r="323" spans="1:33" ht="20.100000000000001" customHeight="1">
      <c r="A323" s="813"/>
      <c r="B323" s="795"/>
      <c r="C323" s="261"/>
      <c r="D323" s="130" t="s">
        <v>39</v>
      </c>
      <c r="E323" s="204" t="str">
        <f>+E322</f>
        <v xml:space="preserve">  245*128*31mm      </v>
      </c>
      <c r="F323" s="131">
        <v>100</v>
      </c>
      <c r="G323" s="48"/>
      <c r="H323" s="168"/>
      <c r="I323" s="784"/>
      <c r="J323" s="304">
        <f>+IF(SUM(K323:L323)&lt;&gt;$N$3,ROUND(IFERROR(VLOOKUP(D323,FCSTSDV!$C$2:$C$285,2,0),0)/ok!F323+0,0),0)</f>
        <v>0</v>
      </c>
      <c r="K323" s="92">
        <f t="array" ref="K323">+IFERROR(ROUND(INDEX(FCSTSDV!$D$2:$N$674,MATCH(ok!$D323,FCSTSDV!$C$2:$C$674,0),MATCH(ok!K$3,FCSTSDV!$D$1:$N$1,0))/ok!$F323,1),0)</f>
        <v>0</v>
      </c>
      <c r="L323" s="92">
        <f t="array" ref="L323">+IFERROR(ROUND(INDEX(FCSTSDV!$D$2:$N$674,MATCH(ok!$D323,FCSTSDV!$C$2:$C$674,0),MATCH(ok!L$3,FCSTSDV!$D$1:$N$1,0))/ok!$F323,1),0)</f>
        <v>0</v>
      </c>
      <c r="M323" s="92">
        <f t="array" ref="M323">+IFERROR(ROUND(INDEX(FCSTSDV!$D$2:$N$674,MATCH(ok!$D323,FCSTSDV!$C$2:$C$674,0),MATCH(ok!M$3,FCSTSDV!$D$1:$N$1,0))/ok!$F323,1),0)</f>
        <v>0</v>
      </c>
      <c r="N323" s="92">
        <f t="array" ref="N323">+IFERROR(ROUND(INDEX(FCSTSDV!$D$2:$N$674,MATCH(ok!$D323,FCSTSDV!$C$2:$C$674,0),MATCH(ok!N$3,FCSTSDV!$D$1:$N$1,0))/ok!$F323,1),0)</f>
        <v>0</v>
      </c>
      <c r="O323" s="92">
        <f t="array" ref="O323">+IFERROR(ROUND(INDEX(FCSTSDV!$D$2:$N$674,MATCH(ok!$D323,FCSTSDV!$C$2:$C$674,0),MATCH(ok!O$3,FCSTSDV!$D$1:$N$1,0))/ok!$F323,1),0)</f>
        <v>0</v>
      </c>
      <c r="P323" s="92">
        <f t="array" ref="P323">+IFERROR(ROUND(INDEX(FCSTSDV!$D$2:$N$674,MATCH(ok!$D323,FCSTSDV!$C$2:$C$674,0),MATCH(ok!P$3,FCSTSDV!$D$1:$N$1,0))/ok!$F323,1),0)</f>
        <v>0</v>
      </c>
      <c r="Q323" s="92">
        <f t="array" ref="Q323">+IFERROR(ROUND(INDEX(FCSTSDV!$D$2:$N$674,MATCH(ok!$D323,FCSTSDV!$C$2:$C$674,0),MATCH(ok!Q$3,FCSTSDV!$D$1:$N$1,0))/ok!$F323,1),0)</f>
        <v>0</v>
      </c>
      <c r="R323" s="92">
        <f t="array" ref="R323">+IFERROR(ROUND(INDEX(FCSTSDV!$D$2:$N$674,MATCH(ok!$D323,FCSTSDV!$C$2:$C$674,0),MATCH(ok!R$3,FCSTSDV!$D$1:$N$1,0))/ok!$F323,1),0)</f>
        <v>0</v>
      </c>
      <c r="S323" s="92">
        <f t="array" ref="S323">+IFERROR(ROUND(INDEX(FCSTSDV!$D$2:$N$674,MATCH(ok!$D323,FCSTSDV!$C$2:$C$674,0),MATCH(ok!S$3,FCSTSDV!$D$1:$N$1,0))/ok!$F323,1),0)</f>
        <v>0</v>
      </c>
      <c r="T323" s="92">
        <f t="array" ref="T323">+IFERROR(ROUND(INDEX(FCSTSDV!$D$2:$N$674,MATCH(ok!$D323,FCSTSDV!$C$2:$C$674,0),MATCH(ok!T$3,FCSTSDV!$D$1:$N$1,0))/ok!$F323,1),0)</f>
        <v>0</v>
      </c>
      <c r="U323" s="92">
        <f t="array" ref="U323">+IFERROR(ROUND(INDEX(FCSTSDV!$D$2:$N$674,MATCH(ok!$D323,FCSTSDV!$C$2:$C$674,0),MATCH(ok!U$3,FCSTSDV!$D$1:$N$1,0))/ok!$F323,1),0)</f>
        <v>0</v>
      </c>
      <c r="V323" s="92">
        <f t="array" ref="V323">+IFERROR(ROUND(INDEX(FCSTSDV!$D$2:$N$674,MATCH(ok!$D323,FCSTSDV!$C$2:$C$674,0),MATCH(ok!V$3,FCSTSDV!$D$1:$N$1,0))/ok!$F323,1),0)</f>
        <v>0</v>
      </c>
      <c r="W323" s="92">
        <f t="array" ref="W323">+IFERROR(ROUND(INDEX(FCSTSDV!$D$2:$N$674,MATCH(ok!$D323,FCSTSDV!$C$2:$C$674,0),MATCH(ok!W$3,FCSTSDV!$D$1:$N$1,0))/ok!$F323,1),0)</f>
        <v>0</v>
      </c>
      <c r="X323" s="92">
        <f t="array" ref="X323">+IFERROR(ROUND(INDEX(FCSTSDV!$D$2:$N$674,MATCH(ok!$D323,FCSTSDV!$C$2:$C$674,0),MATCH(ok!X$3,FCSTSDV!$D$1:$N$1,0))/ok!$F323,1),0)</f>
        <v>0</v>
      </c>
      <c r="Y323" s="92">
        <f t="array" ref="Y323">+IFERROR(ROUND(INDEX(FCSTSDV!$D$2:$N$674,MATCH(ok!$D323,FCSTSDV!$C$2:$C$674,0),MATCH(ok!Y$3,FCSTSDV!$D$1:$N$1,0))/ok!$F323,1),0)</f>
        <v>0</v>
      </c>
      <c r="Z323" s="92">
        <f t="array" ref="Z323">+IFERROR(ROUND(INDEX(FCSTSDV!$D$2:$N$674,MATCH(ok!$D323,FCSTSDV!$C$2:$C$674,0),MATCH(ok!Z$3,FCSTSDV!$D$1:$N$1,0))/ok!$F323,1),0)</f>
        <v>0</v>
      </c>
      <c r="AA323" s="92">
        <f t="array" ref="AA323">+IFERROR(ROUND(INDEX(FCSTSDV!$D$2:$N$674,MATCH(ok!$D323,FCSTSDV!$C$2:$C$674,0),MATCH(ok!AA$3,FCSTSDV!$D$1:$N$1,0))/ok!$F323,1),0)</f>
        <v>0</v>
      </c>
      <c r="AB323" s="92">
        <f t="array" ref="AB323">+IFERROR(ROUND(INDEX(FCSTSDV!$D$2:$N$674,MATCH(ok!$D323,FCSTSDV!$C$2:$C$674,0),MATCH(ok!AB$3,FCSTSDV!$D$1:$N$1,0))/ok!$F323,1),0)</f>
        <v>0</v>
      </c>
      <c r="AC323" s="92">
        <f t="array" ref="AC323">+IFERROR(ROUND(INDEX(FCSTSDV!$D$2:$N$674,MATCH(ok!$D323,FCSTSDV!$C$2:$C$674,0),MATCH(ok!AC$3,FCSTSDV!$D$1:$N$1,0))/ok!$F323,1),0)</f>
        <v>0</v>
      </c>
      <c r="AD323" s="92">
        <f t="array" ref="AD323">+IFERROR(ROUND(INDEX(FCSTSDV!$D$2:$N$674,MATCH(ok!$D323,FCSTSDV!$C$2:$C$674,0),MATCH(ok!AD$3,FCSTSDV!$D$1:$N$1,0))/ok!$F323,1),0)</f>
        <v>0</v>
      </c>
      <c r="AE323" s="92">
        <f t="array" ref="AE323">+IFERROR(ROUND(INDEX(FCSTSDV!$D$2:$N$674,MATCH(ok!$D323,FCSTSDV!$C$2:$C$674,0),MATCH(ok!AE$3,FCSTSDV!$D$1:$N$1,0))/ok!$F323,1),0)</f>
        <v>0</v>
      </c>
      <c r="AF323" s="92">
        <f t="array" ref="AF323">+IFERROR(ROUND(INDEX(FCSTSDV!$D$2:$N$674,MATCH(ok!$D323,FCSTSDV!$C$2:$C$674,0),MATCH(ok!AF$3,FCSTSDV!$D$1:$N$1,0))/ok!$F323,1),0)</f>
        <v>0</v>
      </c>
      <c r="AG323" s="92">
        <f t="array" ref="AG323">+IFERROR(ROUND(INDEX(FCSTSDV!$D$2:$N$674,MATCH(ok!$D323,FCSTSDV!$C$2:$C$674,0),MATCH(ok!AG$3,FCSTSDV!$D$1:$N$1,0))/ok!$F323,1),0)</f>
        <v>0</v>
      </c>
    </row>
    <row r="324" spans="1:33" ht="21" customHeight="1">
      <c r="A324" s="807"/>
      <c r="B324" s="792"/>
      <c r="C324" s="264"/>
      <c r="D324" s="52" t="s">
        <v>153</v>
      </c>
      <c r="E324" s="205" t="str">
        <f>+E323</f>
        <v xml:space="preserve">  245*128*31mm      </v>
      </c>
      <c r="F324" s="53" t="s">
        <v>43</v>
      </c>
      <c r="G324" s="54"/>
      <c r="H324" s="169"/>
      <c r="I324" s="784"/>
      <c r="J324" s="289">
        <f>+SUM(J322:J323)</f>
        <v>0</v>
      </c>
      <c r="K324" s="90" t="e">
        <f>+$I322+$J324-SUM(K322:K323)</f>
        <v>#N/A</v>
      </c>
      <c r="L324" s="90" t="e">
        <f>+$I322+$J324-SUM(L322:L323)</f>
        <v>#N/A</v>
      </c>
      <c r="M324" s="90" t="e">
        <f>+$I322+$J324-SUM(M322:M323)</f>
        <v>#N/A</v>
      </c>
      <c r="N324" s="90" t="e">
        <f t="shared" ref="N324:W324" si="149">+$I322+$J324-SUM(N322:N323)</f>
        <v>#N/A</v>
      </c>
      <c r="O324" s="90" t="e">
        <f t="shared" si="149"/>
        <v>#N/A</v>
      </c>
      <c r="P324" s="90" t="e">
        <f t="shared" si="149"/>
        <v>#N/A</v>
      </c>
      <c r="Q324" s="90" t="e">
        <f t="shared" si="149"/>
        <v>#N/A</v>
      </c>
      <c r="R324" s="90" t="e">
        <f t="shared" si="149"/>
        <v>#N/A</v>
      </c>
      <c r="S324" s="90" t="e">
        <f t="shared" si="149"/>
        <v>#N/A</v>
      </c>
      <c r="T324" s="90" t="e">
        <f t="shared" si="149"/>
        <v>#N/A</v>
      </c>
      <c r="U324" s="90" t="e">
        <f t="shared" si="149"/>
        <v>#N/A</v>
      </c>
      <c r="V324" s="90" t="e">
        <f t="shared" si="149"/>
        <v>#N/A</v>
      </c>
      <c r="W324" s="90" t="e">
        <f t="shared" si="149"/>
        <v>#N/A</v>
      </c>
      <c r="X324" s="90" t="e">
        <f>+W324-SUM(X322:X323)</f>
        <v>#N/A</v>
      </c>
      <c r="Y324" s="90" t="e">
        <f>+X324-SUM(Y322:Y323)</f>
        <v>#N/A</v>
      </c>
      <c r="Z324" s="90" t="e">
        <f t="shared" ref="Z324:AG324" si="150">+Y324-SUM(Z322:Z323)</f>
        <v>#N/A</v>
      </c>
      <c r="AA324" s="90" t="e">
        <f t="shared" si="150"/>
        <v>#N/A</v>
      </c>
      <c r="AB324" s="90" t="e">
        <f t="shared" si="150"/>
        <v>#N/A</v>
      </c>
      <c r="AC324" s="90" t="e">
        <f t="shared" si="150"/>
        <v>#N/A</v>
      </c>
      <c r="AD324" s="90" t="e">
        <f t="shared" si="150"/>
        <v>#N/A</v>
      </c>
      <c r="AE324" s="90" t="e">
        <f t="shared" si="150"/>
        <v>#N/A</v>
      </c>
      <c r="AF324" s="90" t="e">
        <f t="shared" si="150"/>
        <v>#N/A</v>
      </c>
      <c r="AG324" s="90" t="e">
        <f t="shared" si="150"/>
        <v>#N/A</v>
      </c>
    </row>
    <row r="325" spans="1:33" ht="20.100000000000001" customHeight="1">
      <c r="A325" s="795" t="s">
        <v>285</v>
      </c>
      <c r="B325" s="795" t="s">
        <v>373</v>
      </c>
      <c r="C325" s="260"/>
      <c r="D325" s="123" t="s">
        <v>40</v>
      </c>
      <c r="E325" s="204" t="s">
        <v>373</v>
      </c>
      <c r="F325" s="47">
        <v>100</v>
      </c>
      <c r="G325" s="48"/>
      <c r="H325" s="48"/>
      <c r="I325" s="785" t="e">
        <f>+VLOOKUP(A325,Sheet2!$B$3:$C$189,2,0)</f>
        <v>#N/A</v>
      </c>
      <c r="J325" s="91">
        <f>+IF(SUM(K325:L325)&lt;&gt;$N$3,ROUND(IFERROR(VLOOKUP(D325,FCSTSDV!$C$2:$C$285,2,0),0)/ok!F325+0,0),0)</f>
        <v>0</v>
      </c>
      <c r="K325" s="99">
        <f t="array" ref="K325">+IFERROR(ROUND(INDEX(FCSTSDV!$D$2:$N$674,MATCH(ok!$D325,FCSTSDV!$C$2:$C$674,0),MATCH(ok!K$3,FCSTSDV!$D$1:$N$1,0))/ok!$F325,1),0)</f>
        <v>0</v>
      </c>
      <c r="L325" s="99">
        <f t="array" ref="L325">+IFERROR(ROUND(INDEX(FCSTSDV!$D$2:$N$674,MATCH(ok!$D325,FCSTSDV!$C$2:$C$674,0),MATCH(ok!L$3,FCSTSDV!$D$1:$N$1,0))/ok!$F325,1),0)</f>
        <v>0</v>
      </c>
      <c r="M325" s="99">
        <f t="array" ref="M325">+IFERROR(ROUND(INDEX(FCSTSDV!$D$2:$N$674,MATCH(ok!$D325,FCSTSDV!$C$2:$C$674,0),MATCH(ok!M$3,FCSTSDV!$D$1:$N$1,0))/ok!$F325,1),0)</f>
        <v>0</v>
      </c>
      <c r="N325" s="99">
        <f t="array" ref="N325">+IFERROR(ROUND(INDEX(FCSTSDV!$D$2:$N$674,MATCH(ok!$D325,FCSTSDV!$C$2:$C$674,0),MATCH(ok!N$3,FCSTSDV!$D$1:$N$1,0))/ok!$F325,1),0)</f>
        <v>0</v>
      </c>
      <c r="O325" s="99">
        <f t="array" ref="O325">+IFERROR(ROUND(INDEX(FCSTSDV!$D$2:$N$674,MATCH(ok!$D325,FCSTSDV!$C$2:$C$674,0),MATCH(ok!O$3,FCSTSDV!$D$1:$N$1,0))/ok!$F325,1),0)</f>
        <v>0</v>
      </c>
      <c r="P325" s="99">
        <f t="array" ref="P325">+IFERROR(ROUND(INDEX(FCSTSDV!$D$2:$N$674,MATCH(ok!$D325,FCSTSDV!$C$2:$C$674,0),MATCH(ok!P$3,FCSTSDV!$D$1:$N$1,0))/ok!$F325,1),0)</f>
        <v>0</v>
      </c>
      <c r="Q325" s="99">
        <f t="array" ref="Q325">+IFERROR(ROUND(INDEX(FCSTSDV!$D$2:$N$674,MATCH(ok!$D325,FCSTSDV!$C$2:$C$674,0),MATCH(ok!Q$3,FCSTSDV!$D$1:$N$1,0))/ok!$F325,1),0)</f>
        <v>0</v>
      </c>
      <c r="R325" s="99">
        <f t="array" ref="R325">+IFERROR(ROUND(INDEX(FCSTSDV!$D$2:$N$674,MATCH(ok!$D325,FCSTSDV!$C$2:$C$674,0),MATCH(ok!R$3,FCSTSDV!$D$1:$N$1,0))/ok!$F325,1),0)</f>
        <v>0</v>
      </c>
      <c r="S325" s="99">
        <f t="array" ref="S325">+IFERROR(ROUND(INDEX(FCSTSDV!$D$2:$N$674,MATCH(ok!$D325,FCSTSDV!$C$2:$C$674,0),MATCH(ok!S$3,FCSTSDV!$D$1:$N$1,0))/ok!$F325,1),0)</f>
        <v>0</v>
      </c>
      <c r="T325" s="99">
        <f t="array" ref="T325">+IFERROR(ROUND(INDEX(FCSTSDV!$D$2:$N$674,MATCH(ok!$D325,FCSTSDV!$C$2:$C$674,0),MATCH(ok!T$3,FCSTSDV!$D$1:$N$1,0))/ok!$F325,1),0)</f>
        <v>0</v>
      </c>
      <c r="U325" s="99">
        <f t="array" ref="U325">+IFERROR(ROUND(INDEX(FCSTSDV!$D$2:$N$674,MATCH(ok!$D325,FCSTSDV!$C$2:$C$674,0),MATCH(ok!U$3,FCSTSDV!$D$1:$N$1,0))/ok!$F325,1),0)</f>
        <v>0</v>
      </c>
      <c r="V325" s="99">
        <f t="array" ref="V325">+IFERROR(ROUND(INDEX(FCSTSDV!$D$2:$N$674,MATCH(ok!$D325,FCSTSDV!$C$2:$C$674,0),MATCH(ok!V$3,FCSTSDV!$D$1:$N$1,0))/ok!$F325,1),0)</f>
        <v>0</v>
      </c>
      <c r="W325" s="99">
        <f t="array" ref="W325">+IFERROR(ROUND(INDEX(FCSTSDV!$D$2:$N$674,MATCH(ok!$D325,FCSTSDV!$C$2:$C$674,0),MATCH(ok!W$3,FCSTSDV!$D$1:$N$1,0))/ok!$F325,1),0)</f>
        <v>0</v>
      </c>
      <c r="X325" s="99">
        <f t="array" ref="X325">+IFERROR(ROUND(INDEX(FCSTSDV!$D$2:$N$674,MATCH(ok!$D325,FCSTSDV!$C$2:$C$674,0),MATCH(ok!X$3,FCSTSDV!$D$1:$N$1,0))/ok!$F325,1),0)</f>
        <v>0</v>
      </c>
      <c r="Y325" s="99">
        <f t="array" ref="Y325">+IFERROR(ROUND(INDEX(FCSTSDV!$D$2:$N$674,MATCH(ok!$D325,FCSTSDV!$C$2:$C$674,0),MATCH(ok!Y$3,FCSTSDV!$D$1:$N$1,0))/ok!$F325,1),0)</f>
        <v>0</v>
      </c>
      <c r="Z325" s="99">
        <f t="array" ref="Z325">+IFERROR(ROUND(INDEX(FCSTSDV!$D$2:$N$674,MATCH(ok!$D325,FCSTSDV!$C$2:$C$674,0),MATCH(ok!Z$3,FCSTSDV!$D$1:$N$1,0))/ok!$F325,1),0)</f>
        <v>0</v>
      </c>
      <c r="AA325" s="99">
        <f t="array" ref="AA325">+IFERROR(ROUND(INDEX(FCSTSDV!$D$2:$N$674,MATCH(ok!$D325,FCSTSDV!$C$2:$C$674,0),MATCH(ok!AA$3,FCSTSDV!$D$1:$N$1,0))/ok!$F325,1),0)</f>
        <v>0</v>
      </c>
      <c r="AB325" s="99">
        <f t="array" ref="AB325">+IFERROR(ROUND(INDEX(FCSTSDV!$D$2:$N$674,MATCH(ok!$D325,FCSTSDV!$C$2:$C$674,0),MATCH(ok!AB$3,FCSTSDV!$D$1:$N$1,0))/ok!$F325,1),0)</f>
        <v>0</v>
      </c>
      <c r="AC325" s="99">
        <f t="array" ref="AC325">+IFERROR(ROUND(INDEX(FCSTSDV!$D$2:$N$674,MATCH(ok!$D325,FCSTSDV!$C$2:$C$674,0),MATCH(ok!AC$3,FCSTSDV!$D$1:$N$1,0))/ok!$F325,1),0)</f>
        <v>0</v>
      </c>
      <c r="AD325" s="99">
        <f t="array" ref="AD325">+IFERROR(ROUND(INDEX(FCSTSDV!$D$2:$N$674,MATCH(ok!$D325,FCSTSDV!$C$2:$C$674,0),MATCH(ok!AD$3,FCSTSDV!$D$1:$N$1,0))/ok!$F325,1),0)</f>
        <v>0</v>
      </c>
      <c r="AE325" s="99">
        <f t="array" ref="AE325">+IFERROR(ROUND(INDEX(FCSTSDV!$D$2:$N$674,MATCH(ok!$D325,FCSTSDV!$C$2:$C$674,0),MATCH(ok!AE$3,FCSTSDV!$D$1:$N$1,0))/ok!$F325,1),0)</f>
        <v>0</v>
      </c>
      <c r="AF325" s="99">
        <f t="array" ref="AF325">+IFERROR(ROUND(INDEX(FCSTSDV!$D$2:$N$674,MATCH(ok!$D325,FCSTSDV!$C$2:$C$674,0),MATCH(ok!AF$3,FCSTSDV!$D$1:$N$1,0))/ok!$F325,1),0)</f>
        <v>0</v>
      </c>
      <c r="AG325" s="99">
        <f t="array" ref="AG325">+IFERROR(ROUND(INDEX(FCSTSDV!$D$2:$N$674,MATCH(ok!$D325,FCSTSDV!$C$2:$C$674,0),MATCH(ok!AG$3,FCSTSDV!$D$1:$N$1,0))/ok!$F325,1),0)</f>
        <v>0</v>
      </c>
    </row>
    <row r="326" spans="1:33" ht="20.100000000000001" customHeight="1">
      <c r="A326" s="795"/>
      <c r="B326" s="795"/>
      <c r="C326" s="261"/>
      <c r="D326" s="130" t="s">
        <v>38</v>
      </c>
      <c r="E326" s="204" t="str">
        <f>+E325</f>
        <v xml:space="preserve">  245*131*54mm        </v>
      </c>
      <c r="F326" s="131">
        <v>100</v>
      </c>
      <c r="G326" s="48"/>
      <c r="H326" s="48"/>
      <c r="I326" s="785"/>
      <c r="J326" s="81">
        <f>+IF(SUM(K326:L326)&lt;&gt;$N$3,ROUND(IFERROR(VLOOKUP(D326,FCSTSDV!$C$2:$C$285,2,0),0)/ok!F326+0,0),0)</f>
        <v>0</v>
      </c>
      <c r="K326" s="92">
        <f t="array" ref="K326">+IFERROR(ROUND(INDEX(FCSTSDV!$D$2:$N$674,MATCH(ok!$D326,FCSTSDV!$C$2:$C$674,0),MATCH(ok!K$3,FCSTSDV!$D$1:$N$1,0))/ok!$F326,1),0)</f>
        <v>0</v>
      </c>
      <c r="L326" s="92">
        <f t="array" ref="L326">+IFERROR(ROUND(INDEX(FCSTSDV!$D$2:$N$674,MATCH(ok!$D326,FCSTSDV!$C$2:$C$674,0),MATCH(ok!L$3,FCSTSDV!$D$1:$N$1,0))/ok!$F326,1),0)</f>
        <v>0</v>
      </c>
      <c r="M326" s="92">
        <f t="array" ref="M326">+IFERROR(ROUND(INDEX(FCSTSDV!$D$2:$N$674,MATCH(ok!$D326,FCSTSDV!$C$2:$C$674,0),MATCH(ok!M$3,FCSTSDV!$D$1:$N$1,0))/ok!$F326,1),0)</f>
        <v>0</v>
      </c>
      <c r="N326" s="92">
        <f t="array" ref="N326">+IFERROR(ROUND(INDEX(FCSTSDV!$D$2:$N$674,MATCH(ok!$D326,FCSTSDV!$C$2:$C$674,0),MATCH(ok!N$3,FCSTSDV!$D$1:$N$1,0))/ok!$F326,1),0)</f>
        <v>0</v>
      </c>
      <c r="O326" s="92">
        <f t="array" ref="O326">+IFERROR(ROUND(INDEX(FCSTSDV!$D$2:$N$674,MATCH(ok!$D326,FCSTSDV!$C$2:$C$674,0),MATCH(ok!O$3,FCSTSDV!$D$1:$N$1,0))/ok!$F326,1),0)</f>
        <v>0</v>
      </c>
      <c r="P326" s="92">
        <f t="array" ref="P326">+IFERROR(ROUND(INDEX(FCSTSDV!$D$2:$N$674,MATCH(ok!$D326,FCSTSDV!$C$2:$C$674,0),MATCH(ok!P$3,FCSTSDV!$D$1:$N$1,0))/ok!$F326,1),0)</f>
        <v>0</v>
      </c>
      <c r="Q326" s="92">
        <f t="array" ref="Q326">+IFERROR(ROUND(INDEX(FCSTSDV!$D$2:$N$674,MATCH(ok!$D326,FCSTSDV!$C$2:$C$674,0),MATCH(ok!Q$3,FCSTSDV!$D$1:$N$1,0))/ok!$F326,1),0)</f>
        <v>0</v>
      </c>
      <c r="R326" s="92">
        <f t="array" ref="R326">+IFERROR(ROUND(INDEX(FCSTSDV!$D$2:$N$674,MATCH(ok!$D326,FCSTSDV!$C$2:$C$674,0),MATCH(ok!R$3,FCSTSDV!$D$1:$N$1,0))/ok!$F326,1),0)</f>
        <v>0</v>
      </c>
      <c r="S326" s="92">
        <f t="array" ref="S326">+IFERROR(ROUND(INDEX(FCSTSDV!$D$2:$N$674,MATCH(ok!$D326,FCSTSDV!$C$2:$C$674,0),MATCH(ok!S$3,FCSTSDV!$D$1:$N$1,0))/ok!$F326,1),0)</f>
        <v>0</v>
      </c>
      <c r="T326" s="92">
        <f t="array" ref="T326">+IFERROR(ROUND(INDEX(FCSTSDV!$D$2:$N$674,MATCH(ok!$D326,FCSTSDV!$C$2:$C$674,0),MATCH(ok!T$3,FCSTSDV!$D$1:$N$1,0))/ok!$F326,1),0)</f>
        <v>0</v>
      </c>
      <c r="U326" s="92">
        <f t="array" ref="U326">+IFERROR(ROUND(INDEX(FCSTSDV!$D$2:$N$674,MATCH(ok!$D326,FCSTSDV!$C$2:$C$674,0),MATCH(ok!U$3,FCSTSDV!$D$1:$N$1,0))/ok!$F326,1),0)</f>
        <v>0</v>
      </c>
      <c r="V326" s="92">
        <f t="array" ref="V326">+IFERROR(ROUND(INDEX(FCSTSDV!$D$2:$N$674,MATCH(ok!$D326,FCSTSDV!$C$2:$C$674,0),MATCH(ok!V$3,FCSTSDV!$D$1:$N$1,0))/ok!$F326,1),0)</f>
        <v>0</v>
      </c>
      <c r="W326" s="92">
        <f t="array" ref="W326">+IFERROR(ROUND(INDEX(FCSTSDV!$D$2:$N$674,MATCH(ok!$D326,FCSTSDV!$C$2:$C$674,0),MATCH(ok!W$3,FCSTSDV!$D$1:$N$1,0))/ok!$F326,1),0)</f>
        <v>0</v>
      </c>
      <c r="X326" s="92">
        <f t="array" ref="X326">+IFERROR(ROUND(INDEX(FCSTSDV!$D$2:$N$674,MATCH(ok!$D326,FCSTSDV!$C$2:$C$674,0),MATCH(ok!X$3,FCSTSDV!$D$1:$N$1,0))/ok!$F326,1),0)</f>
        <v>0</v>
      </c>
      <c r="Y326" s="92">
        <f t="array" ref="Y326">+IFERROR(ROUND(INDEX(FCSTSDV!$D$2:$N$674,MATCH(ok!$D326,FCSTSDV!$C$2:$C$674,0),MATCH(ok!Y$3,FCSTSDV!$D$1:$N$1,0))/ok!$F326,1),0)</f>
        <v>0</v>
      </c>
      <c r="Z326" s="92">
        <f t="array" ref="Z326">+IFERROR(ROUND(INDEX(FCSTSDV!$D$2:$N$674,MATCH(ok!$D326,FCSTSDV!$C$2:$C$674,0),MATCH(ok!Z$3,FCSTSDV!$D$1:$N$1,0))/ok!$F326,1),0)</f>
        <v>0</v>
      </c>
      <c r="AA326" s="92">
        <f t="array" ref="AA326">+IFERROR(ROUND(INDEX(FCSTSDV!$D$2:$N$674,MATCH(ok!$D326,FCSTSDV!$C$2:$C$674,0),MATCH(ok!AA$3,FCSTSDV!$D$1:$N$1,0))/ok!$F326,1),0)</f>
        <v>0</v>
      </c>
      <c r="AB326" s="92">
        <f t="array" ref="AB326">+IFERROR(ROUND(INDEX(FCSTSDV!$D$2:$N$674,MATCH(ok!$D326,FCSTSDV!$C$2:$C$674,0),MATCH(ok!AB$3,FCSTSDV!$D$1:$N$1,0))/ok!$F326,1),0)</f>
        <v>0</v>
      </c>
      <c r="AC326" s="92">
        <f t="array" ref="AC326">+IFERROR(ROUND(INDEX(FCSTSDV!$D$2:$N$674,MATCH(ok!$D326,FCSTSDV!$C$2:$C$674,0),MATCH(ok!AC$3,FCSTSDV!$D$1:$N$1,0))/ok!$F326,1),0)</f>
        <v>0</v>
      </c>
      <c r="AD326" s="92">
        <f t="array" ref="AD326">+IFERROR(ROUND(INDEX(FCSTSDV!$D$2:$N$674,MATCH(ok!$D326,FCSTSDV!$C$2:$C$674,0),MATCH(ok!AD$3,FCSTSDV!$D$1:$N$1,0))/ok!$F326,1),0)</f>
        <v>0</v>
      </c>
      <c r="AE326" s="92">
        <f t="array" ref="AE326">+IFERROR(ROUND(INDEX(FCSTSDV!$D$2:$N$674,MATCH(ok!$D326,FCSTSDV!$C$2:$C$674,0),MATCH(ok!AE$3,FCSTSDV!$D$1:$N$1,0))/ok!$F326,1),0)</f>
        <v>0</v>
      </c>
      <c r="AF326" s="92">
        <f t="array" ref="AF326">+IFERROR(ROUND(INDEX(FCSTSDV!$D$2:$N$674,MATCH(ok!$D326,FCSTSDV!$C$2:$C$674,0),MATCH(ok!AF$3,FCSTSDV!$D$1:$N$1,0))/ok!$F326,1),0)</f>
        <v>0</v>
      </c>
      <c r="AG326" s="92">
        <f t="array" ref="AG326">+IFERROR(ROUND(INDEX(FCSTSDV!$D$2:$N$674,MATCH(ok!$D326,FCSTSDV!$C$2:$C$674,0),MATCH(ok!AG$3,FCSTSDV!$D$1:$N$1,0))/ok!$F326,1),0)</f>
        <v>0</v>
      </c>
    </row>
    <row r="327" spans="1:33" ht="20.100000000000001" customHeight="1">
      <c r="A327" s="795"/>
      <c r="B327" s="795"/>
      <c r="C327" s="300"/>
      <c r="D327" s="128" t="s">
        <v>153</v>
      </c>
      <c r="E327" s="204" t="str">
        <f>+E326</f>
        <v xml:space="preserve">  245*131*54mm        </v>
      </c>
      <c r="F327" s="129" t="s">
        <v>43</v>
      </c>
      <c r="G327" s="48"/>
      <c r="H327" s="48"/>
      <c r="I327" s="785"/>
      <c r="J327" s="262">
        <f>+SUM(J325:J326)</f>
        <v>0</v>
      </c>
      <c r="K327" s="162" t="e">
        <f>+$I325+$J327-SUM(K325:K326)</f>
        <v>#N/A</v>
      </c>
      <c r="L327" s="162" t="e">
        <f>+$I325+$J327-SUM(L325:L326)</f>
        <v>#N/A</v>
      </c>
      <c r="M327" s="162" t="e">
        <f>+$I325+$J327-SUM(M325:M326)</f>
        <v>#N/A</v>
      </c>
      <c r="N327" s="162" t="e">
        <f t="shared" ref="N327:W327" si="151">+$I325+$J327-SUM(N325:N326)</f>
        <v>#N/A</v>
      </c>
      <c r="O327" s="162" t="e">
        <f t="shared" si="151"/>
        <v>#N/A</v>
      </c>
      <c r="P327" s="162" t="e">
        <f t="shared" si="151"/>
        <v>#N/A</v>
      </c>
      <c r="Q327" s="162" t="e">
        <f t="shared" si="151"/>
        <v>#N/A</v>
      </c>
      <c r="R327" s="162" t="e">
        <f t="shared" si="151"/>
        <v>#N/A</v>
      </c>
      <c r="S327" s="162" t="e">
        <f t="shared" si="151"/>
        <v>#N/A</v>
      </c>
      <c r="T327" s="162" t="e">
        <f t="shared" si="151"/>
        <v>#N/A</v>
      </c>
      <c r="U327" s="162" t="e">
        <f t="shared" si="151"/>
        <v>#N/A</v>
      </c>
      <c r="V327" s="162" t="e">
        <f t="shared" si="151"/>
        <v>#N/A</v>
      </c>
      <c r="W327" s="162" t="e">
        <f t="shared" si="151"/>
        <v>#N/A</v>
      </c>
      <c r="X327" s="162" t="e">
        <f>+W327-SUM(X325:X326)</f>
        <v>#N/A</v>
      </c>
      <c r="Y327" s="162" t="e">
        <f>+X327-SUM(Y325:Y326)</f>
        <v>#N/A</v>
      </c>
      <c r="Z327" s="162" t="e">
        <f t="shared" ref="Z327:AG327" si="152">+Y327-SUM(Z325:Z326)</f>
        <v>#N/A</v>
      </c>
      <c r="AA327" s="162" t="e">
        <f t="shared" si="152"/>
        <v>#N/A</v>
      </c>
      <c r="AB327" s="162" t="e">
        <f t="shared" si="152"/>
        <v>#N/A</v>
      </c>
      <c r="AC327" s="162" t="e">
        <f t="shared" si="152"/>
        <v>#N/A</v>
      </c>
      <c r="AD327" s="162" t="e">
        <f t="shared" si="152"/>
        <v>#N/A</v>
      </c>
      <c r="AE327" s="162" t="e">
        <f t="shared" si="152"/>
        <v>#N/A</v>
      </c>
      <c r="AF327" s="162" t="e">
        <f t="shared" si="152"/>
        <v>#N/A</v>
      </c>
      <c r="AG327" s="162" t="e">
        <f t="shared" si="152"/>
        <v>#N/A</v>
      </c>
    </row>
    <row r="328" spans="1:33" ht="20.100000000000001" customHeight="1">
      <c r="A328" s="806" t="s">
        <v>374</v>
      </c>
      <c r="B328" s="791" t="s">
        <v>279</v>
      </c>
      <c r="C328" s="63"/>
      <c r="D328" s="73" t="s">
        <v>134</v>
      </c>
      <c r="E328" s="203" t="s">
        <v>279</v>
      </c>
      <c r="F328" s="44">
        <v>23</v>
      </c>
      <c r="G328" s="45"/>
      <c r="H328" s="45"/>
      <c r="I328" s="781" t="e">
        <f>+VLOOKUP(A328,Sheet2!$B$3:$C$189,2,0)</f>
        <v>#N/A</v>
      </c>
      <c r="J328" s="79">
        <f>+IF(SUM(K328:L328)&lt;&gt;$N$3,ROUND(IFERROR(VLOOKUP(D328,FCSTSDV!$C$2:$C$285,2,0),0)/ok!F328+0,0),0)</f>
        <v>0</v>
      </c>
      <c r="K328" s="294">
        <f t="array" ref="K328">+IFERROR(ROUND(INDEX(FCSTSDV!$D$2:$N$674,MATCH(ok!$D328,FCSTSDV!$C$2:$C$674,0),MATCH(ok!K$3,FCSTSDV!$D$1:$N$1,0))/ok!$F328,1),0)</f>
        <v>0</v>
      </c>
      <c r="L328" s="294">
        <f t="array" ref="L328">+IFERROR(ROUND(INDEX(FCSTSDV!$D$2:$N$674,MATCH(ok!$D328,FCSTSDV!$C$2:$C$674,0),MATCH(ok!L$3,FCSTSDV!$D$1:$N$1,0))/ok!$F328,1),0)</f>
        <v>0</v>
      </c>
      <c r="M328" s="294">
        <f t="array" ref="M328">+IFERROR(ROUND(INDEX(FCSTSDV!$D$2:$N$674,MATCH(ok!$D328,FCSTSDV!$C$2:$C$674,0),MATCH(ok!M$3,FCSTSDV!$D$1:$N$1,0))/ok!$F328,1),0)</f>
        <v>0</v>
      </c>
      <c r="N328" s="294">
        <f t="array" ref="N328">+IFERROR(ROUND(INDEX(FCSTSDV!$D$2:$N$674,MATCH(ok!$D328,FCSTSDV!$C$2:$C$674,0),MATCH(ok!N$3,FCSTSDV!$D$1:$N$1,0))/ok!$F328,1),0)</f>
        <v>0</v>
      </c>
      <c r="O328" s="294">
        <f t="array" ref="O328">+IFERROR(ROUND(INDEX(FCSTSDV!$D$2:$N$674,MATCH(ok!$D328,FCSTSDV!$C$2:$C$674,0),MATCH(ok!O$3,FCSTSDV!$D$1:$N$1,0))/ok!$F328,1),0)</f>
        <v>0</v>
      </c>
      <c r="P328" s="294">
        <f t="array" ref="P328">+IFERROR(ROUND(INDEX(FCSTSDV!$D$2:$N$674,MATCH(ok!$D328,FCSTSDV!$C$2:$C$674,0),MATCH(ok!P$3,FCSTSDV!$D$1:$N$1,0))/ok!$F328,1),0)</f>
        <v>0</v>
      </c>
      <c r="Q328" s="294">
        <f t="array" ref="Q328">+IFERROR(ROUND(INDEX(FCSTSDV!$D$2:$N$674,MATCH(ok!$D328,FCSTSDV!$C$2:$C$674,0),MATCH(ok!Q$3,FCSTSDV!$D$1:$N$1,0))/ok!$F328,1),0)</f>
        <v>0</v>
      </c>
      <c r="R328" s="294">
        <f t="array" ref="R328">+IFERROR(ROUND(INDEX(FCSTSDV!$D$2:$N$674,MATCH(ok!$D328,FCSTSDV!$C$2:$C$674,0),MATCH(ok!R$3,FCSTSDV!$D$1:$N$1,0))/ok!$F328,1),0)</f>
        <v>0</v>
      </c>
      <c r="S328" s="294">
        <f t="array" ref="S328">+IFERROR(ROUND(INDEX(FCSTSDV!$D$2:$N$674,MATCH(ok!$D328,FCSTSDV!$C$2:$C$674,0),MATCH(ok!S$3,FCSTSDV!$D$1:$N$1,0))/ok!$F328,1),0)</f>
        <v>0</v>
      </c>
      <c r="T328" s="294">
        <f t="array" ref="T328">+IFERROR(ROUND(INDEX(FCSTSDV!$D$2:$N$674,MATCH(ok!$D328,FCSTSDV!$C$2:$C$674,0),MATCH(ok!T$3,FCSTSDV!$D$1:$N$1,0))/ok!$F328,1),0)</f>
        <v>0</v>
      </c>
      <c r="U328" s="294">
        <f t="array" ref="U328">+IFERROR(ROUND(INDEX(FCSTSDV!$D$2:$N$674,MATCH(ok!$D328,FCSTSDV!$C$2:$C$674,0),MATCH(ok!U$3,FCSTSDV!$D$1:$N$1,0))/ok!$F328,1),0)</f>
        <v>0</v>
      </c>
      <c r="V328" s="294">
        <f t="array" ref="V328">+IFERROR(ROUND(INDEX(FCSTSDV!$D$2:$N$674,MATCH(ok!$D328,FCSTSDV!$C$2:$C$674,0),MATCH(ok!V$3,FCSTSDV!$D$1:$N$1,0))/ok!$F328,1),0)</f>
        <v>0</v>
      </c>
      <c r="W328" s="294">
        <f t="array" ref="W328">+IFERROR(ROUND(INDEX(FCSTSDV!$D$2:$N$674,MATCH(ok!$D328,FCSTSDV!$C$2:$C$674,0),MATCH(ok!W$3,FCSTSDV!$D$1:$N$1,0))/ok!$F328,1),0)</f>
        <v>0</v>
      </c>
      <c r="X328" s="99">
        <f t="array" ref="X328">+IFERROR(ROUND(INDEX(FCSTSDV!$D$2:$N$674,MATCH(ok!$D328,FCSTSDV!$C$2:$C$674,0),MATCH(ok!X$3,FCSTSDV!$D$1:$N$1,0))/ok!$F328,1),0)</f>
        <v>0</v>
      </c>
      <c r="Y328" s="99">
        <f t="array" ref="Y328">+IFERROR(ROUND(INDEX(FCSTSDV!$D$2:$N$674,MATCH(ok!$D328,FCSTSDV!$C$2:$C$674,0),MATCH(ok!Y$3,FCSTSDV!$D$1:$N$1,0))/ok!$F328,1),0)</f>
        <v>0</v>
      </c>
      <c r="Z328" s="99">
        <f t="array" ref="Z328">+IFERROR(ROUND(INDEX(FCSTSDV!$D$2:$N$674,MATCH(ok!$D328,FCSTSDV!$C$2:$C$674,0),MATCH(ok!Z$3,FCSTSDV!$D$1:$N$1,0))/ok!$F328,1),0)</f>
        <v>0</v>
      </c>
      <c r="AA328" s="99">
        <f t="array" ref="AA328">+IFERROR(ROUND(INDEX(FCSTSDV!$D$2:$N$674,MATCH(ok!$D328,FCSTSDV!$C$2:$C$674,0),MATCH(ok!AA$3,FCSTSDV!$D$1:$N$1,0))/ok!$F328,1),0)</f>
        <v>0</v>
      </c>
      <c r="AB328" s="99">
        <f t="array" ref="AB328">+IFERROR(ROUND(INDEX(FCSTSDV!$D$2:$N$674,MATCH(ok!$D328,FCSTSDV!$C$2:$C$674,0),MATCH(ok!AB$3,FCSTSDV!$D$1:$N$1,0))/ok!$F328,1),0)</f>
        <v>0</v>
      </c>
      <c r="AC328" s="99">
        <f t="array" ref="AC328">+IFERROR(ROUND(INDEX(FCSTSDV!$D$2:$N$674,MATCH(ok!$D328,FCSTSDV!$C$2:$C$674,0),MATCH(ok!AC$3,FCSTSDV!$D$1:$N$1,0))/ok!$F328,1),0)</f>
        <v>0</v>
      </c>
      <c r="AD328" s="99">
        <f t="array" ref="AD328">+IFERROR(ROUND(INDEX(FCSTSDV!$D$2:$N$674,MATCH(ok!$D328,FCSTSDV!$C$2:$C$674,0),MATCH(ok!AD$3,FCSTSDV!$D$1:$N$1,0))/ok!$F328,1),0)</f>
        <v>0</v>
      </c>
      <c r="AE328" s="99">
        <f t="array" ref="AE328">+IFERROR(ROUND(INDEX(FCSTSDV!$D$2:$N$674,MATCH(ok!$D328,FCSTSDV!$C$2:$C$674,0),MATCH(ok!AE$3,FCSTSDV!$D$1:$N$1,0))/ok!$F328,1),0)</f>
        <v>0</v>
      </c>
      <c r="AF328" s="99">
        <f t="array" ref="AF328">+IFERROR(ROUND(INDEX(FCSTSDV!$D$2:$N$674,MATCH(ok!$D328,FCSTSDV!$C$2:$C$674,0),MATCH(ok!AF$3,FCSTSDV!$D$1:$N$1,0))/ok!$F328,1),0)</f>
        <v>0</v>
      </c>
      <c r="AG328" s="99">
        <f t="array" ref="AG328">+IFERROR(ROUND(INDEX(FCSTSDV!$D$2:$N$674,MATCH(ok!$D328,FCSTSDV!$C$2:$C$674,0),MATCH(ok!AG$3,FCSTSDV!$D$1:$N$1,0))/ok!$F328,1),0)</f>
        <v>0</v>
      </c>
    </row>
    <row r="329" spans="1:33" ht="19.5" customHeight="1">
      <c r="A329" s="807"/>
      <c r="B329" s="792"/>
      <c r="C329" s="60"/>
      <c r="D329" s="52" t="s">
        <v>153</v>
      </c>
      <c r="E329" s="205" t="str">
        <f>+E328</f>
        <v>410*280</v>
      </c>
      <c r="F329" s="53" t="s">
        <v>43</v>
      </c>
      <c r="G329" s="54"/>
      <c r="H329" s="54"/>
      <c r="I329" s="782"/>
      <c r="J329" s="263">
        <f>+J328</f>
        <v>0</v>
      </c>
      <c r="K329" s="296" t="e">
        <f t="shared" ref="K329:W329" si="153">+$I328+$J329-K328</f>
        <v>#N/A</v>
      </c>
      <c r="L329" s="296" t="e">
        <f t="shared" si="153"/>
        <v>#N/A</v>
      </c>
      <c r="M329" s="296" t="e">
        <f t="shared" si="153"/>
        <v>#N/A</v>
      </c>
      <c r="N329" s="296" t="e">
        <f t="shared" si="153"/>
        <v>#N/A</v>
      </c>
      <c r="O329" s="296" t="e">
        <f t="shared" si="153"/>
        <v>#N/A</v>
      </c>
      <c r="P329" s="296" t="e">
        <f t="shared" si="153"/>
        <v>#N/A</v>
      </c>
      <c r="Q329" s="296" t="e">
        <f t="shared" si="153"/>
        <v>#N/A</v>
      </c>
      <c r="R329" s="296" t="e">
        <f t="shared" si="153"/>
        <v>#N/A</v>
      </c>
      <c r="S329" s="296" t="e">
        <f t="shared" si="153"/>
        <v>#N/A</v>
      </c>
      <c r="T329" s="296" t="e">
        <f t="shared" si="153"/>
        <v>#N/A</v>
      </c>
      <c r="U329" s="296" t="e">
        <f t="shared" si="153"/>
        <v>#N/A</v>
      </c>
      <c r="V329" s="296" t="e">
        <f t="shared" si="153"/>
        <v>#N/A</v>
      </c>
      <c r="W329" s="296" t="e">
        <f t="shared" si="153"/>
        <v>#N/A</v>
      </c>
      <c r="X329" s="90" t="e">
        <f t="shared" ref="X329:AG329" si="154">+W329-X328</f>
        <v>#N/A</v>
      </c>
      <c r="Y329" s="90" t="e">
        <f t="shared" si="154"/>
        <v>#N/A</v>
      </c>
      <c r="Z329" s="90" t="e">
        <f t="shared" si="154"/>
        <v>#N/A</v>
      </c>
      <c r="AA329" s="90" t="e">
        <f t="shared" si="154"/>
        <v>#N/A</v>
      </c>
      <c r="AB329" s="90" t="e">
        <f t="shared" si="154"/>
        <v>#N/A</v>
      </c>
      <c r="AC329" s="90" t="e">
        <f t="shared" si="154"/>
        <v>#N/A</v>
      </c>
      <c r="AD329" s="90" t="e">
        <f t="shared" si="154"/>
        <v>#N/A</v>
      </c>
      <c r="AE329" s="90" t="e">
        <f t="shared" si="154"/>
        <v>#N/A</v>
      </c>
      <c r="AF329" s="90" t="e">
        <f t="shared" si="154"/>
        <v>#N/A</v>
      </c>
      <c r="AG329" s="90" t="e">
        <f t="shared" si="154"/>
        <v>#N/A</v>
      </c>
    </row>
    <row r="330" spans="1:33" ht="20.100000000000001" customHeight="1">
      <c r="A330" s="817" t="s">
        <v>281</v>
      </c>
      <c r="B330" s="796" t="s">
        <v>279</v>
      </c>
      <c r="C330" s="63"/>
      <c r="D330" s="73" t="s">
        <v>134</v>
      </c>
      <c r="E330" s="198" t="s">
        <v>279</v>
      </c>
      <c r="F330" s="44">
        <v>23</v>
      </c>
      <c r="G330" s="134"/>
      <c r="H330" s="134"/>
      <c r="I330" s="786" t="e">
        <f>+VLOOKUP(A330,Sheet2!$B$3:$C$189,2,0)</f>
        <v>#N/A</v>
      </c>
      <c r="J330" s="79">
        <f>+IF(SUM(K330:L330)&lt;&gt;$N$3,ROUND(IFERROR(VLOOKUP(D330,FCSTSDV!$C$2:$C$285,2,0),0)/ok!F330+0,0),0)</f>
        <v>0</v>
      </c>
      <c r="K330" s="99">
        <f t="array" ref="K330">+IFERROR(ROUND(INDEX(FCSTSDV!$D$2:$N$674,MATCH(ok!$D330,FCSTSDV!$C$2:$C$674,0),MATCH(ok!K$3,FCSTSDV!$D$1:$N$1,0))/ok!$F330,1),0)</f>
        <v>0</v>
      </c>
      <c r="L330" s="99">
        <f t="array" ref="L330">+IFERROR(ROUND(INDEX(FCSTSDV!$D$2:$N$674,MATCH(ok!$D330,FCSTSDV!$C$2:$C$674,0),MATCH(ok!L$3,FCSTSDV!$D$1:$N$1,0))/ok!$F330,1),0)</f>
        <v>0</v>
      </c>
      <c r="M330" s="99">
        <f t="array" ref="M330">+IFERROR(ROUND(INDEX(FCSTSDV!$D$2:$N$674,MATCH(ok!$D330,FCSTSDV!$C$2:$C$674,0),MATCH(ok!M$3,FCSTSDV!$D$1:$N$1,0))/ok!$F330,1),0)</f>
        <v>0</v>
      </c>
      <c r="N330" s="99">
        <f t="array" ref="N330">+IFERROR(ROUND(INDEX(FCSTSDV!$D$2:$N$674,MATCH(ok!$D330,FCSTSDV!$C$2:$C$674,0),MATCH(ok!N$3,FCSTSDV!$D$1:$N$1,0))/ok!$F330,1),0)</f>
        <v>0</v>
      </c>
      <c r="O330" s="99">
        <f t="array" ref="O330">+IFERROR(ROUND(INDEX(FCSTSDV!$D$2:$N$674,MATCH(ok!$D330,FCSTSDV!$C$2:$C$674,0),MATCH(ok!O$3,FCSTSDV!$D$1:$N$1,0))/ok!$F330,1),0)</f>
        <v>0</v>
      </c>
      <c r="P330" s="99">
        <f t="array" ref="P330">+IFERROR(ROUND(INDEX(FCSTSDV!$D$2:$N$674,MATCH(ok!$D330,FCSTSDV!$C$2:$C$674,0),MATCH(ok!P$3,FCSTSDV!$D$1:$N$1,0))/ok!$F330,1),0)</f>
        <v>0</v>
      </c>
      <c r="Q330" s="99">
        <f t="array" ref="Q330">+IFERROR(ROUND(INDEX(FCSTSDV!$D$2:$N$674,MATCH(ok!$D330,FCSTSDV!$C$2:$C$674,0),MATCH(ok!Q$3,FCSTSDV!$D$1:$N$1,0))/ok!$F330,1),0)</f>
        <v>0</v>
      </c>
      <c r="R330" s="99">
        <f t="array" ref="R330">+IFERROR(ROUND(INDEX(FCSTSDV!$D$2:$N$674,MATCH(ok!$D330,FCSTSDV!$C$2:$C$674,0),MATCH(ok!R$3,FCSTSDV!$D$1:$N$1,0))/ok!$F330,1),0)</f>
        <v>0</v>
      </c>
      <c r="S330" s="99">
        <f t="array" ref="S330">+IFERROR(ROUND(INDEX(FCSTSDV!$D$2:$N$674,MATCH(ok!$D330,FCSTSDV!$C$2:$C$674,0),MATCH(ok!S$3,FCSTSDV!$D$1:$N$1,0))/ok!$F330,1),0)</f>
        <v>0</v>
      </c>
      <c r="T330" s="99">
        <f t="array" ref="T330">+IFERROR(ROUND(INDEX(FCSTSDV!$D$2:$N$674,MATCH(ok!$D330,FCSTSDV!$C$2:$C$674,0),MATCH(ok!T$3,FCSTSDV!$D$1:$N$1,0))/ok!$F330,1),0)</f>
        <v>0</v>
      </c>
      <c r="U330" s="99">
        <f t="array" ref="U330">+IFERROR(ROUND(INDEX(FCSTSDV!$D$2:$N$674,MATCH(ok!$D330,FCSTSDV!$C$2:$C$674,0),MATCH(ok!U$3,FCSTSDV!$D$1:$N$1,0))/ok!$F330,1),0)</f>
        <v>0</v>
      </c>
      <c r="V330" s="99">
        <f t="array" ref="V330">+IFERROR(ROUND(INDEX(FCSTSDV!$D$2:$N$674,MATCH(ok!$D330,FCSTSDV!$C$2:$C$674,0),MATCH(ok!V$3,FCSTSDV!$D$1:$N$1,0))/ok!$F330,1),0)</f>
        <v>0</v>
      </c>
      <c r="W330" s="99">
        <f t="array" ref="W330">+IFERROR(ROUND(INDEX(FCSTSDV!$D$2:$N$674,MATCH(ok!$D330,FCSTSDV!$C$2:$C$674,0),MATCH(ok!W$3,FCSTSDV!$D$1:$N$1,0))/ok!$F330,1),0)</f>
        <v>0</v>
      </c>
      <c r="X330" s="99">
        <f t="array" ref="X330">+IFERROR(ROUND(INDEX(FCSTSDV!$D$2:$N$674,MATCH(ok!$D330,FCSTSDV!$C$2:$C$674,0),MATCH(ok!X$3,FCSTSDV!$D$1:$N$1,0))/ok!$F330,1),0)</f>
        <v>0</v>
      </c>
      <c r="Y330" s="99">
        <f t="array" ref="Y330">+IFERROR(ROUND(INDEX(FCSTSDV!$D$2:$N$674,MATCH(ok!$D330,FCSTSDV!$C$2:$C$674,0),MATCH(ok!Y$3,FCSTSDV!$D$1:$N$1,0))/ok!$F330,1),0)</f>
        <v>0</v>
      </c>
      <c r="Z330" s="99">
        <f t="array" ref="Z330">+IFERROR(ROUND(INDEX(FCSTSDV!$D$2:$N$674,MATCH(ok!$D330,FCSTSDV!$C$2:$C$674,0),MATCH(ok!Z$3,FCSTSDV!$D$1:$N$1,0))/ok!$F330,1),0)</f>
        <v>0</v>
      </c>
      <c r="AA330" s="99">
        <f t="array" ref="AA330">+IFERROR(ROUND(INDEX(FCSTSDV!$D$2:$N$674,MATCH(ok!$D330,FCSTSDV!$C$2:$C$674,0),MATCH(ok!AA$3,FCSTSDV!$D$1:$N$1,0))/ok!$F330,1),0)</f>
        <v>0</v>
      </c>
      <c r="AB330" s="99">
        <f t="array" ref="AB330">+IFERROR(ROUND(INDEX(FCSTSDV!$D$2:$N$674,MATCH(ok!$D330,FCSTSDV!$C$2:$C$674,0),MATCH(ok!AB$3,FCSTSDV!$D$1:$N$1,0))/ok!$F330,1),0)</f>
        <v>0</v>
      </c>
      <c r="AC330" s="99">
        <f t="array" ref="AC330">+IFERROR(ROUND(INDEX(FCSTSDV!$D$2:$N$674,MATCH(ok!$D330,FCSTSDV!$C$2:$C$674,0),MATCH(ok!AC$3,FCSTSDV!$D$1:$N$1,0))/ok!$F330,1),0)</f>
        <v>0</v>
      </c>
      <c r="AD330" s="99">
        <f t="array" ref="AD330">+IFERROR(ROUND(INDEX(FCSTSDV!$D$2:$N$674,MATCH(ok!$D330,FCSTSDV!$C$2:$C$674,0),MATCH(ok!AD$3,FCSTSDV!$D$1:$N$1,0))/ok!$F330,1),0)</f>
        <v>0</v>
      </c>
      <c r="AE330" s="99">
        <f t="array" ref="AE330">+IFERROR(ROUND(INDEX(FCSTSDV!$D$2:$N$674,MATCH(ok!$D330,FCSTSDV!$C$2:$C$674,0),MATCH(ok!AE$3,FCSTSDV!$D$1:$N$1,0))/ok!$F330,1),0)</f>
        <v>0</v>
      </c>
      <c r="AF330" s="99">
        <f t="array" ref="AF330">+IFERROR(ROUND(INDEX(FCSTSDV!$D$2:$N$674,MATCH(ok!$D330,FCSTSDV!$C$2:$C$674,0),MATCH(ok!AF$3,FCSTSDV!$D$1:$N$1,0))/ok!$F330,1),0)</f>
        <v>0</v>
      </c>
      <c r="AG330" s="99">
        <f t="array" ref="AG330">+IFERROR(ROUND(INDEX(FCSTSDV!$D$2:$N$674,MATCH(ok!$D330,FCSTSDV!$C$2:$C$674,0),MATCH(ok!AG$3,FCSTSDV!$D$1:$N$1,0))/ok!$F330,1),0)</f>
        <v>0</v>
      </c>
    </row>
    <row r="331" spans="1:33" ht="19.5" customHeight="1">
      <c r="A331" s="819"/>
      <c r="B331" s="805"/>
      <c r="C331" s="60"/>
      <c r="D331" s="52" t="s">
        <v>153</v>
      </c>
      <c r="E331" s="201" t="str">
        <f>+E330</f>
        <v>410*280</v>
      </c>
      <c r="F331" s="53" t="s">
        <v>43</v>
      </c>
      <c r="G331" s="61"/>
      <c r="H331" s="61"/>
      <c r="I331" s="787"/>
      <c r="J331" s="87">
        <f>+J330</f>
        <v>0</v>
      </c>
      <c r="K331" s="90" t="e">
        <f>+$I330+$J331-K330</f>
        <v>#N/A</v>
      </c>
      <c r="L331" s="90" t="e">
        <f t="shared" ref="L331:W331" si="155">+$I330+$J331-L330</f>
        <v>#N/A</v>
      </c>
      <c r="M331" s="90" t="e">
        <f t="shared" si="155"/>
        <v>#N/A</v>
      </c>
      <c r="N331" s="90" t="e">
        <f t="shared" si="155"/>
        <v>#N/A</v>
      </c>
      <c r="O331" s="90" t="e">
        <f t="shared" si="155"/>
        <v>#N/A</v>
      </c>
      <c r="P331" s="90" t="e">
        <f t="shared" si="155"/>
        <v>#N/A</v>
      </c>
      <c r="Q331" s="90" t="e">
        <f t="shared" si="155"/>
        <v>#N/A</v>
      </c>
      <c r="R331" s="90" t="e">
        <f t="shared" si="155"/>
        <v>#N/A</v>
      </c>
      <c r="S331" s="90" t="e">
        <f t="shared" si="155"/>
        <v>#N/A</v>
      </c>
      <c r="T331" s="90" t="e">
        <f t="shared" si="155"/>
        <v>#N/A</v>
      </c>
      <c r="U331" s="90" t="e">
        <f t="shared" si="155"/>
        <v>#N/A</v>
      </c>
      <c r="V331" s="90" t="e">
        <f t="shared" si="155"/>
        <v>#N/A</v>
      </c>
      <c r="W331" s="90" t="e">
        <f t="shared" si="155"/>
        <v>#N/A</v>
      </c>
      <c r="X331" s="90" t="e">
        <f t="shared" ref="X331:AG331" si="156">+W331-X330</f>
        <v>#N/A</v>
      </c>
      <c r="Y331" s="90" t="e">
        <f t="shared" si="156"/>
        <v>#N/A</v>
      </c>
      <c r="Z331" s="90" t="e">
        <f t="shared" si="156"/>
        <v>#N/A</v>
      </c>
      <c r="AA331" s="90" t="e">
        <f t="shared" si="156"/>
        <v>#N/A</v>
      </c>
      <c r="AB331" s="90" t="e">
        <f t="shared" si="156"/>
        <v>#N/A</v>
      </c>
      <c r="AC331" s="90" t="e">
        <f t="shared" si="156"/>
        <v>#N/A</v>
      </c>
      <c r="AD331" s="90" t="e">
        <f t="shared" si="156"/>
        <v>#N/A</v>
      </c>
      <c r="AE331" s="90" t="e">
        <f t="shared" si="156"/>
        <v>#N/A</v>
      </c>
      <c r="AF331" s="90" t="e">
        <f t="shared" si="156"/>
        <v>#N/A</v>
      </c>
      <c r="AG331" s="90" t="e">
        <f t="shared" si="156"/>
        <v>#N/A</v>
      </c>
    </row>
    <row r="332" spans="1:33" ht="20.100000000000001" customHeight="1">
      <c r="A332" s="793" t="s">
        <v>225</v>
      </c>
      <c r="B332" s="793" t="s">
        <v>226</v>
      </c>
      <c r="C332" s="50"/>
      <c r="D332" s="123" t="s">
        <v>40</v>
      </c>
      <c r="E332" s="202" t="s">
        <v>226</v>
      </c>
      <c r="F332" s="171">
        <v>0.4</v>
      </c>
      <c r="G332" s="56"/>
      <c r="H332" s="56"/>
      <c r="I332" s="783" t="e">
        <f>+VLOOKUP(A332,Sheet2!$B$3:$C$189,2,0)</f>
        <v>#REF!</v>
      </c>
      <c r="J332" s="91">
        <f>+ROUND(IFERROR(VLOOKUP(D332,FCSTSDV!$C$2:$C$285,2,0),0)*ok!F332+0,0)/3290</f>
        <v>0</v>
      </c>
      <c r="K332" s="106">
        <f>+IFERROR(ROUND(INDEX(FCSTSDV!$D$2:$N$674,MATCH(ok!$D332,FCSTSDV!$C$2:$C$674,0),MATCH(ok!K$3,FCSTSDV!$D$1:$N$1,0))*ok!$F332,1),0)/3290</f>
        <v>0</v>
      </c>
      <c r="L332" s="106">
        <f>+IFERROR(ROUND(INDEX(FCSTSDV!$D$2:$N$674,MATCH(ok!$D332,FCSTSDV!$C$2:$C$674,0),MATCH(ok!L$3,FCSTSDV!$D$1:$N$1,0))*ok!$F332,1),0)/3290</f>
        <v>0</v>
      </c>
      <c r="M332" s="106">
        <f>+IFERROR(ROUND(INDEX(FCSTSDV!$D$2:$N$674,MATCH(ok!$D332,FCSTSDV!$C$2:$C$674,0),MATCH(ok!M$3,FCSTSDV!$D$1:$N$1,0))*ok!$F332,1),0)/3290</f>
        <v>0</v>
      </c>
      <c r="N332" s="106">
        <f>+IFERROR(ROUND(INDEX(FCSTSDV!$D$2:$N$674,MATCH(ok!$D332,FCSTSDV!$C$2:$C$674,0),MATCH(ok!N$3,FCSTSDV!$D$1:$N$1,0))*ok!$F332,1),0)/3290</f>
        <v>0</v>
      </c>
      <c r="O332" s="106">
        <f>+IFERROR(ROUND(INDEX(FCSTSDV!$D$2:$N$674,MATCH(ok!$D332,FCSTSDV!$C$2:$C$674,0),MATCH(ok!O$3,FCSTSDV!$D$1:$N$1,0))*ok!$F332,1),0)/3290</f>
        <v>0</v>
      </c>
      <c r="P332" s="106">
        <f>+IFERROR(ROUND(INDEX(FCSTSDV!$D$2:$N$674,MATCH(ok!$D332,FCSTSDV!$C$2:$C$674,0),MATCH(ok!P$3,FCSTSDV!$D$1:$N$1,0))*ok!$F332,1),0)/3290</f>
        <v>0</v>
      </c>
      <c r="Q332" s="106">
        <f>+IFERROR(ROUND(INDEX(FCSTSDV!$D$2:$N$674,MATCH(ok!$D332,FCSTSDV!$C$2:$C$674,0),MATCH(ok!Q$3,FCSTSDV!$D$1:$N$1,0))*ok!$F332,1),0)/3290</f>
        <v>0</v>
      </c>
      <c r="R332" s="106">
        <f>+IFERROR(ROUND(INDEX(FCSTSDV!$D$2:$N$674,MATCH(ok!$D332,FCSTSDV!$C$2:$C$674,0),MATCH(ok!R$3,FCSTSDV!$D$1:$N$1,0))*ok!$F332,1),0)/3290</f>
        <v>0</v>
      </c>
      <c r="S332" s="106">
        <f>+IFERROR(ROUND(INDEX(FCSTSDV!$D$2:$N$674,MATCH(ok!$D332,FCSTSDV!$C$2:$C$674,0),MATCH(ok!S$3,FCSTSDV!$D$1:$N$1,0))*ok!$F332,1),0)/3290</f>
        <v>0</v>
      </c>
      <c r="T332" s="106">
        <f>+IFERROR(ROUND(INDEX(FCSTSDV!$D$2:$N$674,MATCH(ok!$D332,FCSTSDV!$C$2:$C$674,0),MATCH(ok!T$3,FCSTSDV!$D$1:$N$1,0))*ok!$F332,1),0)/3290</f>
        <v>0</v>
      </c>
      <c r="U332" s="106">
        <f>+IFERROR(ROUND(INDEX(FCSTSDV!$D$2:$N$674,MATCH(ok!$D332,FCSTSDV!$C$2:$C$674,0),MATCH(ok!U$3,FCSTSDV!$D$1:$N$1,0))*ok!$F332,1),0)/3290</f>
        <v>0</v>
      </c>
      <c r="V332" s="106">
        <f>+IFERROR(ROUND(INDEX(FCSTSDV!$D$2:$N$674,MATCH(ok!$D332,FCSTSDV!$C$2:$C$674,0),MATCH(ok!V$3,FCSTSDV!$D$1:$N$1,0))*ok!$F332,1),0)/3290</f>
        <v>0</v>
      </c>
      <c r="W332" s="106">
        <f>+IFERROR(ROUND(INDEX(FCSTSDV!$D$2:$N$674,MATCH(ok!$D332,FCSTSDV!$C$2:$C$674,0),MATCH(ok!W$3,FCSTSDV!$D$1:$N$1,0))*ok!$F332,1),0)/3290</f>
        <v>0</v>
      </c>
      <c r="X332" s="106">
        <f>+IFERROR(ROUND(INDEX(FCSTSDV!$D$2:$N$674,MATCH(ok!$D332,FCSTSDV!$C$2:$C$674,0),MATCH(ok!X$3,FCSTSDV!$D$1:$N$1,0))*ok!$F332,1),0)/3290</f>
        <v>0</v>
      </c>
      <c r="Y332" s="106">
        <f>+IFERROR(ROUND(INDEX(FCSTSDV!$D$2:$N$674,MATCH(ok!$D332,FCSTSDV!$C$2:$C$674,0),MATCH(ok!Y$3,FCSTSDV!$D$1:$N$1,0))*ok!$F332,1),0)/3290</f>
        <v>0</v>
      </c>
      <c r="Z332" s="106">
        <f>+IFERROR(ROUND(INDEX(FCSTSDV!$D$2:$N$674,MATCH(ok!$D332,FCSTSDV!$C$2:$C$674,0),MATCH(ok!Z$3,FCSTSDV!$D$1:$N$1,0))*ok!$F332,1),0)/3290</f>
        <v>0</v>
      </c>
      <c r="AA332" s="106">
        <f>+IFERROR(ROUND(INDEX(FCSTSDV!$D$2:$N$674,MATCH(ok!$D332,FCSTSDV!$C$2:$C$674,0),MATCH(ok!AA$3,FCSTSDV!$D$1:$N$1,0))*ok!$F332,1),0)/3290</f>
        <v>0</v>
      </c>
      <c r="AB332" s="106">
        <f>+IFERROR(ROUND(INDEX(FCSTSDV!$D$2:$N$674,MATCH(ok!$D332,FCSTSDV!$C$2:$C$674,0),MATCH(ok!AB$3,FCSTSDV!$D$1:$N$1,0))*ok!$F332,1),0)/3290</f>
        <v>0</v>
      </c>
      <c r="AC332" s="106">
        <f>+IFERROR(ROUND(INDEX(FCSTSDV!$D$2:$N$674,MATCH(ok!$D332,FCSTSDV!$C$2:$C$674,0),MATCH(ok!AC$3,FCSTSDV!$D$1:$N$1,0))*ok!$F332,1),0)/3290</f>
        <v>0</v>
      </c>
      <c r="AD332" s="106">
        <f>+IFERROR(ROUND(INDEX(FCSTSDV!$D$2:$N$674,MATCH(ok!$D332,FCSTSDV!$C$2:$C$674,0),MATCH(ok!AD$3,FCSTSDV!$D$1:$N$1,0))*ok!$F332,1),0)/3290</f>
        <v>0</v>
      </c>
      <c r="AE332" s="106">
        <f>+IFERROR(ROUND(INDEX(FCSTSDV!$D$2:$N$674,MATCH(ok!$D332,FCSTSDV!$C$2:$C$674,0),MATCH(ok!AE$3,FCSTSDV!$D$1:$N$1,0))*ok!$F332,1),0)/3290</f>
        <v>0</v>
      </c>
      <c r="AF332" s="106">
        <f>+IFERROR(ROUND(INDEX(FCSTSDV!$D$2:$N$674,MATCH(ok!$D332,FCSTSDV!$C$2:$C$674,0),MATCH(ok!AF$3,FCSTSDV!$D$1:$N$1,0))*ok!$F332,1),0)/3290</f>
        <v>0</v>
      </c>
      <c r="AG332" s="106">
        <f>+IFERROR(ROUND(INDEX(FCSTSDV!$D$2:$N$674,MATCH(ok!$D332,FCSTSDV!$C$2:$C$674,0),MATCH(ok!AG$3,FCSTSDV!$D$1:$N$1,0))*ok!$F332,1),0)/3290</f>
        <v>0</v>
      </c>
    </row>
    <row r="333" spans="1:33" ht="20.100000000000001" customHeight="1">
      <c r="A333" s="794"/>
      <c r="B333" s="794"/>
      <c r="C333" s="57"/>
      <c r="D333" s="32" t="s">
        <v>41</v>
      </c>
      <c r="E333" s="199" t="str">
        <f t="shared" ref="E333:E346" si="157">+E332</f>
        <v>19mm*32.9m</v>
      </c>
      <c r="F333" s="172">
        <v>0.4</v>
      </c>
      <c r="G333" s="58"/>
      <c r="H333" s="58"/>
      <c r="I333" s="784"/>
      <c r="J333" s="81">
        <f>+ROUND(IFERROR(VLOOKUP(D333,FCSTSDV!$C$2:$C$285,2,0),0)*ok!F333+0,0)/3290</f>
        <v>0</v>
      </c>
      <c r="K333" s="92">
        <f>+IFERROR(ROUND(INDEX(FCSTSDV!$D$2:$N$674,MATCH(ok!$D333,FCSTSDV!$C$2:$C$674,0),MATCH(ok!K$3,FCSTSDV!$D$1:$N$1,0))*ok!$F333,1),0)/3290</f>
        <v>0</v>
      </c>
      <c r="L333" s="92">
        <f>+IFERROR(ROUND(INDEX(FCSTSDV!$D$2:$N$674,MATCH(ok!$D333,FCSTSDV!$C$2:$C$674,0),MATCH(ok!L$3,FCSTSDV!$D$1:$N$1,0))*ok!$F333,1),0)/3290</f>
        <v>0</v>
      </c>
      <c r="M333" s="92">
        <f>+IFERROR(ROUND(INDEX(FCSTSDV!$D$2:$N$674,MATCH(ok!$D333,FCSTSDV!$C$2:$C$674,0),MATCH(ok!M$3,FCSTSDV!$D$1:$N$1,0))*ok!$F333,1),0)/3290</f>
        <v>0</v>
      </c>
      <c r="N333" s="92">
        <f>+IFERROR(ROUND(INDEX(FCSTSDV!$D$2:$N$674,MATCH(ok!$D333,FCSTSDV!$C$2:$C$674,0),MATCH(ok!N$3,FCSTSDV!$D$1:$N$1,0))*ok!$F333,1),0)/3290</f>
        <v>0</v>
      </c>
      <c r="O333" s="92">
        <f>+IFERROR(ROUND(INDEX(FCSTSDV!$D$2:$N$674,MATCH(ok!$D333,FCSTSDV!$C$2:$C$674,0),MATCH(ok!O$3,FCSTSDV!$D$1:$N$1,0))*ok!$F333,1),0)/3290</f>
        <v>0</v>
      </c>
      <c r="P333" s="92">
        <f>+IFERROR(ROUND(INDEX(FCSTSDV!$D$2:$N$674,MATCH(ok!$D333,FCSTSDV!$C$2:$C$674,0),MATCH(ok!P$3,FCSTSDV!$D$1:$N$1,0))*ok!$F333,1),0)/3290</f>
        <v>0</v>
      </c>
      <c r="Q333" s="92">
        <f>+IFERROR(ROUND(INDEX(FCSTSDV!$D$2:$N$674,MATCH(ok!$D333,FCSTSDV!$C$2:$C$674,0),MATCH(ok!Q$3,FCSTSDV!$D$1:$N$1,0))*ok!$F333,1),0)/3290</f>
        <v>0</v>
      </c>
      <c r="R333" s="92">
        <f>+IFERROR(ROUND(INDEX(FCSTSDV!$D$2:$N$674,MATCH(ok!$D333,FCSTSDV!$C$2:$C$674,0),MATCH(ok!R$3,FCSTSDV!$D$1:$N$1,0))*ok!$F333,1),0)/3290</f>
        <v>0</v>
      </c>
      <c r="S333" s="92">
        <f>+IFERROR(ROUND(INDEX(FCSTSDV!$D$2:$N$674,MATCH(ok!$D333,FCSTSDV!$C$2:$C$674,0),MATCH(ok!S$3,FCSTSDV!$D$1:$N$1,0))*ok!$F333,1),0)/3290</f>
        <v>0</v>
      </c>
      <c r="T333" s="92">
        <f>+IFERROR(ROUND(INDEX(FCSTSDV!$D$2:$N$674,MATCH(ok!$D333,FCSTSDV!$C$2:$C$674,0),MATCH(ok!T$3,FCSTSDV!$D$1:$N$1,0))*ok!$F333,1),0)/3290</f>
        <v>0</v>
      </c>
      <c r="U333" s="92">
        <f>+IFERROR(ROUND(INDEX(FCSTSDV!$D$2:$N$674,MATCH(ok!$D333,FCSTSDV!$C$2:$C$674,0),MATCH(ok!U$3,FCSTSDV!$D$1:$N$1,0))*ok!$F333,1),0)/3290</f>
        <v>0</v>
      </c>
      <c r="V333" s="92">
        <f>+IFERROR(ROUND(INDEX(FCSTSDV!$D$2:$N$674,MATCH(ok!$D333,FCSTSDV!$C$2:$C$674,0),MATCH(ok!V$3,FCSTSDV!$D$1:$N$1,0))*ok!$F333,1),0)/3290</f>
        <v>0</v>
      </c>
      <c r="W333" s="92">
        <f>+IFERROR(ROUND(INDEX(FCSTSDV!$D$2:$N$674,MATCH(ok!$D333,FCSTSDV!$C$2:$C$674,0),MATCH(ok!W$3,FCSTSDV!$D$1:$N$1,0))*ok!$F333,1),0)/3290</f>
        <v>0</v>
      </c>
      <c r="X333" s="92">
        <f>+IFERROR(ROUND(INDEX(FCSTSDV!$D$2:$N$674,MATCH(ok!$D333,FCSTSDV!$C$2:$C$674,0),MATCH(ok!X$3,FCSTSDV!$D$1:$N$1,0))*ok!$F333,1),0)/3290</f>
        <v>0</v>
      </c>
      <c r="Y333" s="92">
        <f>+IFERROR(ROUND(INDEX(FCSTSDV!$D$2:$N$674,MATCH(ok!$D333,FCSTSDV!$C$2:$C$674,0),MATCH(ok!Y$3,FCSTSDV!$D$1:$N$1,0))*ok!$F333,1),0)/3290</f>
        <v>0</v>
      </c>
      <c r="Z333" s="92">
        <f>+IFERROR(ROUND(INDEX(FCSTSDV!$D$2:$N$674,MATCH(ok!$D333,FCSTSDV!$C$2:$C$674,0),MATCH(ok!Z$3,FCSTSDV!$D$1:$N$1,0))*ok!$F333,1),0)/3290</f>
        <v>0</v>
      </c>
      <c r="AA333" s="92">
        <f>+IFERROR(ROUND(INDEX(FCSTSDV!$D$2:$N$674,MATCH(ok!$D333,FCSTSDV!$C$2:$C$674,0),MATCH(ok!AA$3,FCSTSDV!$D$1:$N$1,0))*ok!$F333,1),0)/3290</f>
        <v>0</v>
      </c>
      <c r="AB333" s="92">
        <f>+IFERROR(ROUND(INDEX(FCSTSDV!$D$2:$N$674,MATCH(ok!$D333,FCSTSDV!$C$2:$C$674,0),MATCH(ok!AB$3,FCSTSDV!$D$1:$N$1,0))*ok!$F333,1),0)/3290</f>
        <v>0</v>
      </c>
      <c r="AC333" s="92">
        <f>+IFERROR(ROUND(INDEX(FCSTSDV!$D$2:$N$674,MATCH(ok!$D333,FCSTSDV!$C$2:$C$674,0),MATCH(ok!AC$3,FCSTSDV!$D$1:$N$1,0))*ok!$F333,1),0)/3290</f>
        <v>0</v>
      </c>
      <c r="AD333" s="92">
        <f>+IFERROR(ROUND(INDEX(FCSTSDV!$D$2:$N$674,MATCH(ok!$D333,FCSTSDV!$C$2:$C$674,0),MATCH(ok!AD$3,FCSTSDV!$D$1:$N$1,0))*ok!$F333,1),0)/3290</f>
        <v>0</v>
      </c>
      <c r="AE333" s="92">
        <f>+IFERROR(ROUND(INDEX(FCSTSDV!$D$2:$N$674,MATCH(ok!$D333,FCSTSDV!$C$2:$C$674,0),MATCH(ok!AE$3,FCSTSDV!$D$1:$N$1,0))*ok!$F333,1),0)/3290</f>
        <v>0</v>
      </c>
      <c r="AF333" s="92">
        <f>+IFERROR(ROUND(INDEX(FCSTSDV!$D$2:$N$674,MATCH(ok!$D333,FCSTSDV!$C$2:$C$674,0),MATCH(ok!AF$3,FCSTSDV!$D$1:$N$1,0))*ok!$F333,1),0)/3290</f>
        <v>0</v>
      </c>
      <c r="AG333" s="92">
        <f>+IFERROR(ROUND(INDEX(FCSTSDV!$D$2:$N$674,MATCH(ok!$D333,FCSTSDV!$C$2:$C$674,0),MATCH(ok!AG$3,FCSTSDV!$D$1:$N$1,0))*ok!$F333,1),0)/3290</f>
        <v>0</v>
      </c>
    </row>
    <row r="334" spans="1:33" ht="20.100000000000001" customHeight="1">
      <c r="A334" s="794"/>
      <c r="B334" s="794"/>
      <c r="C334" s="57"/>
      <c r="D334" s="49" t="s">
        <v>86</v>
      </c>
      <c r="E334" s="49" t="str">
        <f t="shared" si="157"/>
        <v>19mm*32.9m</v>
      </c>
      <c r="F334" s="301">
        <v>0.2</v>
      </c>
      <c r="G334" s="58"/>
      <c r="H334" s="58"/>
      <c r="I334" s="784"/>
      <c r="J334" s="81">
        <f>+ROUND(IFERROR(VLOOKUP(D334,FCSTSDV!$C$2:$C$285,2,0),0)*ok!F334+0,0)/3290</f>
        <v>0</v>
      </c>
      <c r="K334" s="92">
        <f>+IFERROR(ROUND(INDEX(FCSTSDV!$D$2:$N$674,MATCH(ok!$D334,FCSTSDV!$C$2:$C$674,0),MATCH(ok!K$3,FCSTSDV!$D$1:$N$1,0))*ok!$F334,1),0)/3290</f>
        <v>0</v>
      </c>
      <c r="L334" s="92">
        <f>+IFERROR(ROUND(INDEX(FCSTSDV!$D$2:$N$674,MATCH(ok!$D334,FCSTSDV!$C$2:$C$674,0),MATCH(ok!L$3,FCSTSDV!$D$1:$N$1,0))*ok!$F334,1),0)/3290</f>
        <v>0</v>
      </c>
      <c r="M334" s="92">
        <f>+IFERROR(ROUND(INDEX(FCSTSDV!$D$2:$N$674,MATCH(ok!$D334,FCSTSDV!$C$2:$C$674,0),MATCH(ok!M$3,FCSTSDV!$D$1:$N$1,0))*ok!$F334,1),0)/3290</f>
        <v>0</v>
      </c>
      <c r="N334" s="92">
        <f>+IFERROR(ROUND(INDEX(FCSTSDV!$D$2:$N$674,MATCH(ok!$D334,FCSTSDV!$C$2:$C$674,0),MATCH(ok!N$3,FCSTSDV!$D$1:$N$1,0))*ok!$F334,1),0)/3290</f>
        <v>0</v>
      </c>
      <c r="O334" s="92">
        <f>+IFERROR(ROUND(INDEX(FCSTSDV!$D$2:$N$674,MATCH(ok!$D334,FCSTSDV!$C$2:$C$674,0),MATCH(ok!O$3,FCSTSDV!$D$1:$N$1,0))*ok!$F334,1),0)/3290</f>
        <v>0</v>
      </c>
      <c r="P334" s="92">
        <f>+IFERROR(ROUND(INDEX(FCSTSDV!$D$2:$N$674,MATCH(ok!$D334,FCSTSDV!$C$2:$C$674,0),MATCH(ok!P$3,FCSTSDV!$D$1:$N$1,0))*ok!$F334,1),0)/3290</f>
        <v>0</v>
      </c>
      <c r="Q334" s="92">
        <f>+IFERROR(ROUND(INDEX(FCSTSDV!$D$2:$N$674,MATCH(ok!$D334,FCSTSDV!$C$2:$C$674,0),MATCH(ok!Q$3,FCSTSDV!$D$1:$N$1,0))*ok!$F334,1),0)/3290</f>
        <v>0</v>
      </c>
      <c r="R334" s="92">
        <f>+IFERROR(ROUND(INDEX(FCSTSDV!$D$2:$N$674,MATCH(ok!$D334,FCSTSDV!$C$2:$C$674,0),MATCH(ok!R$3,FCSTSDV!$D$1:$N$1,0))*ok!$F334,1),0)/3290</f>
        <v>0</v>
      </c>
      <c r="S334" s="92">
        <f>+IFERROR(ROUND(INDEX(FCSTSDV!$D$2:$N$674,MATCH(ok!$D334,FCSTSDV!$C$2:$C$674,0),MATCH(ok!S$3,FCSTSDV!$D$1:$N$1,0))*ok!$F334,1),0)/3290</f>
        <v>0</v>
      </c>
      <c r="T334" s="92">
        <f>+IFERROR(ROUND(INDEX(FCSTSDV!$D$2:$N$674,MATCH(ok!$D334,FCSTSDV!$C$2:$C$674,0),MATCH(ok!T$3,FCSTSDV!$D$1:$N$1,0))*ok!$F334,1),0)/3290</f>
        <v>0</v>
      </c>
      <c r="U334" s="92">
        <f>+IFERROR(ROUND(INDEX(FCSTSDV!$D$2:$N$674,MATCH(ok!$D334,FCSTSDV!$C$2:$C$674,0),MATCH(ok!U$3,FCSTSDV!$D$1:$N$1,0))*ok!$F334,1),0)/3290</f>
        <v>0</v>
      </c>
      <c r="V334" s="92">
        <f>+IFERROR(ROUND(INDEX(FCSTSDV!$D$2:$N$674,MATCH(ok!$D334,FCSTSDV!$C$2:$C$674,0),MATCH(ok!V$3,FCSTSDV!$D$1:$N$1,0))*ok!$F334,1),0)/3290</f>
        <v>0</v>
      </c>
      <c r="W334" s="92">
        <f>+IFERROR(ROUND(INDEX(FCSTSDV!$D$2:$N$674,MATCH(ok!$D334,FCSTSDV!$C$2:$C$674,0),MATCH(ok!W$3,FCSTSDV!$D$1:$N$1,0))*ok!$F334,1),0)/3290</f>
        <v>0</v>
      </c>
      <c r="X334" s="92">
        <f>+IFERROR(ROUND(INDEX(FCSTSDV!$D$2:$N$674,MATCH(ok!$D334,FCSTSDV!$C$2:$C$674,0),MATCH(ok!X$3,FCSTSDV!$D$1:$N$1,0))*ok!$F334,1),0)/3290</f>
        <v>0</v>
      </c>
      <c r="Y334" s="92">
        <f>+IFERROR(ROUND(INDEX(FCSTSDV!$D$2:$N$674,MATCH(ok!$D334,FCSTSDV!$C$2:$C$674,0),MATCH(ok!Y$3,FCSTSDV!$D$1:$N$1,0))*ok!$F334,1),0)/3290</f>
        <v>0</v>
      </c>
      <c r="Z334" s="92">
        <f>+IFERROR(ROUND(INDEX(FCSTSDV!$D$2:$N$674,MATCH(ok!$D334,FCSTSDV!$C$2:$C$674,0),MATCH(ok!Z$3,FCSTSDV!$D$1:$N$1,0))*ok!$F334,1),0)/3290</f>
        <v>0</v>
      </c>
      <c r="AA334" s="92">
        <f>+IFERROR(ROUND(INDEX(FCSTSDV!$D$2:$N$674,MATCH(ok!$D334,FCSTSDV!$C$2:$C$674,0),MATCH(ok!AA$3,FCSTSDV!$D$1:$N$1,0))*ok!$F334,1),0)/3290</f>
        <v>0</v>
      </c>
      <c r="AB334" s="92">
        <f>+IFERROR(ROUND(INDEX(FCSTSDV!$D$2:$N$674,MATCH(ok!$D334,FCSTSDV!$C$2:$C$674,0),MATCH(ok!AB$3,FCSTSDV!$D$1:$N$1,0))*ok!$F334,1),0)/3290</f>
        <v>0</v>
      </c>
      <c r="AC334" s="92">
        <f>+IFERROR(ROUND(INDEX(FCSTSDV!$D$2:$N$674,MATCH(ok!$D334,FCSTSDV!$C$2:$C$674,0),MATCH(ok!AC$3,FCSTSDV!$D$1:$N$1,0))*ok!$F334,1),0)/3290</f>
        <v>0</v>
      </c>
      <c r="AD334" s="92">
        <f>+IFERROR(ROUND(INDEX(FCSTSDV!$D$2:$N$674,MATCH(ok!$D334,FCSTSDV!$C$2:$C$674,0),MATCH(ok!AD$3,FCSTSDV!$D$1:$N$1,0))*ok!$F334,1),0)/3290</f>
        <v>0</v>
      </c>
      <c r="AE334" s="92">
        <f>+IFERROR(ROUND(INDEX(FCSTSDV!$D$2:$N$674,MATCH(ok!$D334,FCSTSDV!$C$2:$C$674,0),MATCH(ok!AE$3,FCSTSDV!$D$1:$N$1,0))*ok!$F334,1),0)/3290</f>
        <v>0</v>
      </c>
      <c r="AF334" s="92">
        <f>+IFERROR(ROUND(INDEX(FCSTSDV!$D$2:$N$674,MATCH(ok!$D334,FCSTSDV!$C$2:$C$674,0),MATCH(ok!AF$3,FCSTSDV!$D$1:$N$1,0))*ok!$F334,1),0)/3290</f>
        <v>0</v>
      </c>
      <c r="AG334" s="92">
        <f>+IFERROR(ROUND(INDEX(FCSTSDV!$D$2:$N$674,MATCH(ok!$D334,FCSTSDV!$C$2:$C$674,0),MATCH(ok!AG$3,FCSTSDV!$D$1:$N$1,0))*ok!$F334,1),0)/3290</f>
        <v>0</v>
      </c>
    </row>
    <row r="335" spans="1:33" ht="20.100000000000001" customHeight="1">
      <c r="A335" s="794"/>
      <c r="B335" s="794"/>
      <c r="C335" s="57" t="s">
        <v>35</v>
      </c>
      <c r="D335" s="49" t="s">
        <v>35</v>
      </c>
      <c r="E335" s="49"/>
      <c r="F335" s="301">
        <v>0.2</v>
      </c>
      <c r="G335" s="58"/>
      <c r="H335" s="58"/>
      <c r="I335" s="784"/>
      <c r="J335" s="81">
        <f>+ROUND(IFERROR(VLOOKUP(D335,FCSTSDV!$C$2:$C$285,2,0),0)*ok!F335+0,0)/3290</f>
        <v>0</v>
      </c>
      <c r="K335" s="92">
        <f>+IFERROR(ROUND(INDEX(FCSTSDV!$D$2:$N$674,MATCH(ok!$D335,FCSTSDV!$C$2:$C$674,0),MATCH(ok!K$3,FCSTSDV!$D$1:$N$1,0))*ok!$F335,1),0)/3290</f>
        <v>0</v>
      </c>
      <c r="L335" s="92">
        <f>+IFERROR(ROUND(INDEX(FCSTSDV!$D$2:$N$674,MATCH(ok!$D335,FCSTSDV!$C$2:$C$674,0),MATCH(ok!L$3,FCSTSDV!$D$1:$N$1,0))*ok!$F335,1),0)/3290</f>
        <v>0</v>
      </c>
      <c r="M335" s="92">
        <f>+IFERROR(ROUND(INDEX(FCSTSDV!$D$2:$N$674,MATCH(ok!$D335,FCSTSDV!$C$2:$C$674,0),MATCH(ok!M$3,FCSTSDV!$D$1:$N$1,0))*ok!$F335,1),0)/3290</f>
        <v>0</v>
      </c>
      <c r="N335" s="92">
        <f>+IFERROR(ROUND(INDEX(FCSTSDV!$D$2:$N$674,MATCH(ok!$D335,FCSTSDV!$C$2:$C$674,0),MATCH(ok!N$3,FCSTSDV!$D$1:$N$1,0))*ok!$F335,1),0)/3290</f>
        <v>0</v>
      </c>
      <c r="O335" s="92">
        <f>+IFERROR(ROUND(INDEX(FCSTSDV!$D$2:$N$674,MATCH(ok!$D335,FCSTSDV!$C$2:$C$674,0),MATCH(ok!O$3,FCSTSDV!$D$1:$N$1,0))*ok!$F335,1),0)/3290</f>
        <v>0</v>
      </c>
      <c r="P335" s="92">
        <f>+IFERROR(ROUND(INDEX(FCSTSDV!$D$2:$N$674,MATCH(ok!$D335,FCSTSDV!$C$2:$C$674,0),MATCH(ok!P$3,FCSTSDV!$D$1:$N$1,0))*ok!$F335,1),0)/3290</f>
        <v>0</v>
      </c>
      <c r="Q335" s="92">
        <f>+IFERROR(ROUND(INDEX(FCSTSDV!$D$2:$N$674,MATCH(ok!$D335,FCSTSDV!$C$2:$C$674,0),MATCH(ok!Q$3,FCSTSDV!$D$1:$N$1,0))*ok!$F335,1),0)/3290</f>
        <v>0</v>
      </c>
      <c r="R335" s="92">
        <f>+IFERROR(ROUND(INDEX(FCSTSDV!$D$2:$N$674,MATCH(ok!$D335,FCSTSDV!$C$2:$C$674,0),MATCH(ok!R$3,FCSTSDV!$D$1:$N$1,0))*ok!$F335,1),0)/3290</f>
        <v>0</v>
      </c>
      <c r="S335" s="92">
        <f>+IFERROR(ROUND(INDEX(FCSTSDV!$D$2:$N$674,MATCH(ok!$D335,FCSTSDV!$C$2:$C$674,0),MATCH(ok!S$3,FCSTSDV!$D$1:$N$1,0))*ok!$F335,1),0)/3290</f>
        <v>0</v>
      </c>
      <c r="T335" s="92">
        <f>+IFERROR(ROUND(INDEX(FCSTSDV!$D$2:$N$674,MATCH(ok!$D335,FCSTSDV!$C$2:$C$674,0),MATCH(ok!T$3,FCSTSDV!$D$1:$N$1,0))*ok!$F335,1),0)/3290</f>
        <v>0</v>
      </c>
      <c r="U335" s="92">
        <f>+IFERROR(ROUND(INDEX(FCSTSDV!$D$2:$N$674,MATCH(ok!$D335,FCSTSDV!$C$2:$C$674,0),MATCH(ok!U$3,FCSTSDV!$D$1:$N$1,0))*ok!$F335,1),0)/3290</f>
        <v>0</v>
      </c>
      <c r="V335" s="92">
        <f>+IFERROR(ROUND(INDEX(FCSTSDV!$D$2:$N$674,MATCH(ok!$D335,FCSTSDV!$C$2:$C$674,0),MATCH(ok!V$3,FCSTSDV!$D$1:$N$1,0))*ok!$F335,1),0)/3290</f>
        <v>0</v>
      </c>
      <c r="W335" s="92">
        <f>+IFERROR(ROUND(INDEX(FCSTSDV!$D$2:$N$674,MATCH(ok!$D335,FCSTSDV!$C$2:$C$674,0),MATCH(ok!W$3,FCSTSDV!$D$1:$N$1,0))*ok!$F335,1),0)/3290</f>
        <v>0</v>
      </c>
      <c r="X335" s="92">
        <f>+IFERROR(ROUND(INDEX(FCSTSDV!$D$2:$N$674,MATCH(ok!$D335,FCSTSDV!$C$2:$C$674,0),MATCH(ok!X$3,FCSTSDV!$D$1:$N$1,0))*ok!$F335,1),0)/3290</f>
        <v>0</v>
      </c>
      <c r="Y335" s="92">
        <f>+IFERROR(ROUND(INDEX(FCSTSDV!$D$2:$N$674,MATCH(ok!$D335,FCSTSDV!$C$2:$C$674,0),MATCH(ok!Y$3,FCSTSDV!$D$1:$N$1,0))*ok!$F335,1),0)/3290</f>
        <v>0</v>
      </c>
      <c r="Z335" s="92">
        <f>+IFERROR(ROUND(INDEX(FCSTSDV!$D$2:$N$674,MATCH(ok!$D335,FCSTSDV!$C$2:$C$674,0),MATCH(ok!Z$3,FCSTSDV!$D$1:$N$1,0))*ok!$F335,1),0)/3290</f>
        <v>0</v>
      </c>
      <c r="AA335" s="92">
        <f>+IFERROR(ROUND(INDEX(FCSTSDV!$D$2:$N$674,MATCH(ok!$D335,FCSTSDV!$C$2:$C$674,0),MATCH(ok!AA$3,FCSTSDV!$D$1:$N$1,0))*ok!$F335,1),0)/3290</f>
        <v>0</v>
      </c>
      <c r="AB335" s="92">
        <f>+IFERROR(ROUND(INDEX(FCSTSDV!$D$2:$N$674,MATCH(ok!$D335,FCSTSDV!$C$2:$C$674,0),MATCH(ok!AB$3,FCSTSDV!$D$1:$N$1,0))*ok!$F335,1),0)/3290</f>
        <v>0</v>
      </c>
      <c r="AC335" s="92">
        <f>+IFERROR(ROUND(INDEX(FCSTSDV!$D$2:$N$674,MATCH(ok!$D335,FCSTSDV!$C$2:$C$674,0),MATCH(ok!AC$3,FCSTSDV!$D$1:$N$1,0))*ok!$F335,1),0)/3290</f>
        <v>0</v>
      </c>
      <c r="AD335" s="92">
        <f>+IFERROR(ROUND(INDEX(FCSTSDV!$D$2:$N$674,MATCH(ok!$D335,FCSTSDV!$C$2:$C$674,0),MATCH(ok!AD$3,FCSTSDV!$D$1:$N$1,0))*ok!$F335,1),0)/3290</f>
        <v>0</v>
      </c>
      <c r="AE335" s="92">
        <f>+IFERROR(ROUND(INDEX(FCSTSDV!$D$2:$N$674,MATCH(ok!$D335,FCSTSDV!$C$2:$C$674,0),MATCH(ok!AE$3,FCSTSDV!$D$1:$N$1,0))*ok!$F335,1),0)/3290</f>
        <v>0</v>
      </c>
      <c r="AF335" s="92">
        <f>+IFERROR(ROUND(INDEX(FCSTSDV!$D$2:$N$674,MATCH(ok!$D335,FCSTSDV!$C$2:$C$674,0),MATCH(ok!AF$3,FCSTSDV!$D$1:$N$1,0))*ok!$F335,1),0)/3290</f>
        <v>0</v>
      </c>
      <c r="AG335" s="92">
        <f>+IFERROR(ROUND(INDEX(FCSTSDV!$D$2:$N$674,MATCH(ok!$D335,FCSTSDV!$C$2:$C$674,0),MATCH(ok!AG$3,FCSTSDV!$D$1:$N$1,0))*ok!$F335,1),0)/3290</f>
        <v>0</v>
      </c>
    </row>
    <row r="336" spans="1:33" ht="20.100000000000001" customHeight="1">
      <c r="A336" s="794"/>
      <c r="B336" s="794"/>
      <c r="C336" s="57"/>
      <c r="D336" s="49" t="s">
        <v>69</v>
      </c>
      <c r="E336" s="49" t="str">
        <f>+E334</f>
        <v>19mm*32.9m</v>
      </c>
      <c r="F336" s="301">
        <v>0.2</v>
      </c>
      <c r="G336" s="58"/>
      <c r="H336" s="58"/>
      <c r="I336" s="784"/>
      <c r="J336" s="81">
        <f>+ROUND(IFERROR(VLOOKUP(D336,FCSTSDV!$C$2:$C$285,2,0),0)*ok!F336+0,0)/3290</f>
        <v>0</v>
      </c>
      <c r="K336" s="92">
        <f>+IFERROR(ROUND(INDEX(FCSTSDV!$D$2:$N$674,MATCH(ok!$D336,FCSTSDV!$C$2:$C$674,0),MATCH(ok!K$3,FCSTSDV!$D$1:$N$1,0))*ok!$F336,1),0)/3290</f>
        <v>0</v>
      </c>
      <c r="L336" s="92">
        <f>+IFERROR(ROUND(INDEX(FCSTSDV!$D$2:$N$674,MATCH(ok!$D336,FCSTSDV!$C$2:$C$674,0),MATCH(ok!L$3,FCSTSDV!$D$1:$N$1,0))*ok!$F336,1),0)/3290</f>
        <v>0</v>
      </c>
      <c r="M336" s="92">
        <f>+IFERROR(ROUND(INDEX(FCSTSDV!$D$2:$N$674,MATCH(ok!$D336,FCSTSDV!$C$2:$C$674,0),MATCH(ok!M$3,FCSTSDV!$D$1:$N$1,0))*ok!$F336,1),0)/3290</f>
        <v>0</v>
      </c>
      <c r="N336" s="92">
        <f>+IFERROR(ROUND(INDEX(FCSTSDV!$D$2:$N$674,MATCH(ok!$D336,FCSTSDV!$C$2:$C$674,0),MATCH(ok!N$3,FCSTSDV!$D$1:$N$1,0))*ok!$F336,1),0)/3290</f>
        <v>0</v>
      </c>
      <c r="O336" s="92">
        <f>+IFERROR(ROUND(INDEX(FCSTSDV!$D$2:$N$674,MATCH(ok!$D336,FCSTSDV!$C$2:$C$674,0),MATCH(ok!O$3,FCSTSDV!$D$1:$N$1,0))*ok!$F336,1),0)/3290</f>
        <v>0</v>
      </c>
      <c r="P336" s="92">
        <f>+IFERROR(ROUND(INDEX(FCSTSDV!$D$2:$N$674,MATCH(ok!$D336,FCSTSDV!$C$2:$C$674,0),MATCH(ok!P$3,FCSTSDV!$D$1:$N$1,0))*ok!$F336,1),0)/3290</f>
        <v>0</v>
      </c>
      <c r="Q336" s="92">
        <f>+IFERROR(ROUND(INDEX(FCSTSDV!$D$2:$N$674,MATCH(ok!$D336,FCSTSDV!$C$2:$C$674,0),MATCH(ok!Q$3,FCSTSDV!$D$1:$N$1,0))*ok!$F336,1),0)/3290</f>
        <v>0</v>
      </c>
      <c r="R336" s="92">
        <f>+IFERROR(ROUND(INDEX(FCSTSDV!$D$2:$N$674,MATCH(ok!$D336,FCSTSDV!$C$2:$C$674,0),MATCH(ok!R$3,FCSTSDV!$D$1:$N$1,0))*ok!$F336,1),0)/3290</f>
        <v>0</v>
      </c>
      <c r="S336" s="92">
        <f>+IFERROR(ROUND(INDEX(FCSTSDV!$D$2:$N$674,MATCH(ok!$D336,FCSTSDV!$C$2:$C$674,0),MATCH(ok!S$3,FCSTSDV!$D$1:$N$1,0))*ok!$F336,1),0)/3290</f>
        <v>0</v>
      </c>
      <c r="T336" s="92">
        <f>+IFERROR(ROUND(INDEX(FCSTSDV!$D$2:$N$674,MATCH(ok!$D336,FCSTSDV!$C$2:$C$674,0),MATCH(ok!T$3,FCSTSDV!$D$1:$N$1,0))*ok!$F336,1),0)/3290</f>
        <v>0</v>
      </c>
      <c r="U336" s="92">
        <f>+IFERROR(ROUND(INDEX(FCSTSDV!$D$2:$N$674,MATCH(ok!$D336,FCSTSDV!$C$2:$C$674,0),MATCH(ok!U$3,FCSTSDV!$D$1:$N$1,0))*ok!$F336,1),0)/3290</f>
        <v>0</v>
      </c>
      <c r="V336" s="92">
        <f>+IFERROR(ROUND(INDEX(FCSTSDV!$D$2:$N$674,MATCH(ok!$D336,FCSTSDV!$C$2:$C$674,0),MATCH(ok!V$3,FCSTSDV!$D$1:$N$1,0))*ok!$F336,1),0)/3290</f>
        <v>0</v>
      </c>
      <c r="W336" s="92">
        <f>+IFERROR(ROUND(INDEX(FCSTSDV!$D$2:$N$674,MATCH(ok!$D336,FCSTSDV!$C$2:$C$674,0),MATCH(ok!W$3,FCSTSDV!$D$1:$N$1,0))*ok!$F336,1),0)/3290</f>
        <v>0</v>
      </c>
      <c r="X336" s="92">
        <f>+IFERROR(ROUND(INDEX(FCSTSDV!$D$2:$N$674,MATCH(ok!$D336,FCSTSDV!$C$2:$C$674,0),MATCH(ok!X$3,FCSTSDV!$D$1:$N$1,0))*ok!$F336,1),0)/3290</f>
        <v>0</v>
      </c>
      <c r="Y336" s="92">
        <f>+IFERROR(ROUND(INDEX(FCSTSDV!$D$2:$N$674,MATCH(ok!$D336,FCSTSDV!$C$2:$C$674,0),MATCH(ok!Y$3,FCSTSDV!$D$1:$N$1,0))*ok!$F336,1),0)/3290</f>
        <v>0</v>
      </c>
      <c r="Z336" s="92">
        <f>+IFERROR(ROUND(INDEX(FCSTSDV!$D$2:$N$674,MATCH(ok!$D336,FCSTSDV!$C$2:$C$674,0),MATCH(ok!Z$3,FCSTSDV!$D$1:$N$1,0))*ok!$F336,1),0)/3290</f>
        <v>0</v>
      </c>
      <c r="AA336" s="92">
        <f>+IFERROR(ROUND(INDEX(FCSTSDV!$D$2:$N$674,MATCH(ok!$D336,FCSTSDV!$C$2:$C$674,0),MATCH(ok!AA$3,FCSTSDV!$D$1:$N$1,0))*ok!$F336,1),0)/3290</f>
        <v>0</v>
      </c>
      <c r="AB336" s="92">
        <f>+IFERROR(ROUND(INDEX(FCSTSDV!$D$2:$N$674,MATCH(ok!$D336,FCSTSDV!$C$2:$C$674,0),MATCH(ok!AB$3,FCSTSDV!$D$1:$N$1,0))*ok!$F336,1),0)/3290</f>
        <v>0</v>
      </c>
      <c r="AC336" s="92">
        <f>+IFERROR(ROUND(INDEX(FCSTSDV!$D$2:$N$674,MATCH(ok!$D336,FCSTSDV!$C$2:$C$674,0),MATCH(ok!AC$3,FCSTSDV!$D$1:$N$1,0))*ok!$F336,1),0)/3290</f>
        <v>0</v>
      </c>
      <c r="AD336" s="92">
        <f>+IFERROR(ROUND(INDEX(FCSTSDV!$D$2:$N$674,MATCH(ok!$D336,FCSTSDV!$C$2:$C$674,0),MATCH(ok!AD$3,FCSTSDV!$D$1:$N$1,0))*ok!$F336,1),0)/3290</f>
        <v>0</v>
      </c>
      <c r="AE336" s="92">
        <f>+IFERROR(ROUND(INDEX(FCSTSDV!$D$2:$N$674,MATCH(ok!$D336,FCSTSDV!$C$2:$C$674,0),MATCH(ok!AE$3,FCSTSDV!$D$1:$N$1,0))*ok!$F336,1),0)/3290</f>
        <v>0</v>
      </c>
      <c r="AF336" s="92">
        <f>+IFERROR(ROUND(INDEX(FCSTSDV!$D$2:$N$674,MATCH(ok!$D336,FCSTSDV!$C$2:$C$674,0),MATCH(ok!AF$3,FCSTSDV!$D$1:$N$1,0))*ok!$F336,1),0)/3290</f>
        <v>0</v>
      </c>
      <c r="AG336" s="92">
        <f>+IFERROR(ROUND(INDEX(FCSTSDV!$D$2:$N$674,MATCH(ok!$D336,FCSTSDV!$C$2:$C$674,0),MATCH(ok!AG$3,FCSTSDV!$D$1:$N$1,0))*ok!$F336,1),0)/3290</f>
        <v>0</v>
      </c>
    </row>
    <row r="337" spans="1:33" ht="20.100000000000001" customHeight="1">
      <c r="A337" s="794"/>
      <c r="B337" s="794"/>
      <c r="C337" s="57"/>
      <c r="D337" s="32" t="s">
        <v>26</v>
      </c>
      <c r="E337" s="199" t="str">
        <f t="shared" si="157"/>
        <v>19mm*32.9m</v>
      </c>
      <c r="F337" s="172">
        <v>0.4</v>
      </c>
      <c r="G337" s="58"/>
      <c r="H337" s="58"/>
      <c r="I337" s="784"/>
      <c r="J337" s="81">
        <v>0</v>
      </c>
      <c r="K337" s="92">
        <f>+IFERROR(ROUND(INDEX(FCSTSDV!$D$2:$N$674,MATCH(ok!$D337,FCSTSDV!$C$2:$C$674,0),MATCH(ok!K$3,FCSTSDV!$D$1:$N$1,0))*ok!$F337,1),0)/3290</f>
        <v>0</v>
      </c>
      <c r="L337" s="92">
        <f>+IFERROR(ROUND(INDEX(FCSTSDV!$D$2:$N$674,MATCH(ok!$D337,FCSTSDV!$C$2:$C$674,0),MATCH(ok!L$3,FCSTSDV!$D$1:$N$1,0))*ok!$F337,1),0)/3290</f>
        <v>0</v>
      </c>
      <c r="M337" s="92">
        <f>+IFERROR(ROUND(INDEX(FCSTSDV!$D$2:$N$674,MATCH(ok!$D337,FCSTSDV!$C$2:$C$674,0),MATCH(ok!M$3,FCSTSDV!$D$1:$N$1,0))*ok!$F337,1),0)/3290</f>
        <v>0</v>
      </c>
      <c r="N337" s="92">
        <f>+IFERROR(ROUND(INDEX(FCSTSDV!$D$2:$N$674,MATCH(ok!$D337,FCSTSDV!$C$2:$C$674,0),MATCH(ok!N$3,FCSTSDV!$D$1:$N$1,0))*ok!$F337,1),0)/3290</f>
        <v>0</v>
      </c>
      <c r="O337" s="92">
        <f>+IFERROR(ROUND(INDEX(FCSTSDV!$D$2:$N$674,MATCH(ok!$D337,FCSTSDV!$C$2:$C$674,0),MATCH(ok!O$3,FCSTSDV!$D$1:$N$1,0))*ok!$F337,1),0)/3290</f>
        <v>0</v>
      </c>
      <c r="P337" s="92">
        <f>+IFERROR(ROUND(INDEX(FCSTSDV!$D$2:$N$674,MATCH(ok!$D337,FCSTSDV!$C$2:$C$674,0),MATCH(ok!P$3,FCSTSDV!$D$1:$N$1,0))*ok!$F337,1),0)/3290</f>
        <v>0</v>
      </c>
      <c r="Q337" s="92">
        <f>+IFERROR(ROUND(INDEX(FCSTSDV!$D$2:$N$674,MATCH(ok!$D337,FCSTSDV!$C$2:$C$674,0),MATCH(ok!Q$3,FCSTSDV!$D$1:$N$1,0))*ok!$F337,1),0)/3290</f>
        <v>0</v>
      </c>
      <c r="R337" s="92">
        <f>+IFERROR(ROUND(INDEX(FCSTSDV!$D$2:$N$674,MATCH(ok!$D337,FCSTSDV!$C$2:$C$674,0),MATCH(ok!R$3,FCSTSDV!$D$1:$N$1,0))*ok!$F337,1),0)/3290</f>
        <v>0</v>
      </c>
      <c r="S337" s="92">
        <f>+IFERROR(ROUND(INDEX(FCSTSDV!$D$2:$N$674,MATCH(ok!$D337,FCSTSDV!$C$2:$C$674,0),MATCH(ok!S$3,FCSTSDV!$D$1:$N$1,0))*ok!$F337,1),0)/3290</f>
        <v>0</v>
      </c>
      <c r="T337" s="92">
        <f>+IFERROR(ROUND(INDEX(FCSTSDV!$D$2:$N$674,MATCH(ok!$D337,FCSTSDV!$C$2:$C$674,0),MATCH(ok!T$3,FCSTSDV!$D$1:$N$1,0))*ok!$F337,1),0)/3290</f>
        <v>0</v>
      </c>
      <c r="U337" s="92">
        <f>+IFERROR(ROUND(INDEX(FCSTSDV!$D$2:$N$674,MATCH(ok!$D337,FCSTSDV!$C$2:$C$674,0),MATCH(ok!U$3,FCSTSDV!$D$1:$N$1,0))*ok!$F337,1),0)/3290</f>
        <v>0</v>
      </c>
      <c r="V337" s="92">
        <f>+IFERROR(ROUND(INDEX(FCSTSDV!$D$2:$N$674,MATCH(ok!$D337,FCSTSDV!$C$2:$C$674,0),MATCH(ok!V$3,FCSTSDV!$D$1:$N$1,0))*ok!$F337,1),0)/3290</f>
        <v>0</v>
      </c>
      <c r="W337" s="92">
        <f>+IFERROR(ROUND(INDEX(FCSTSDV!$D$2:$N$674,MATCH(ok!$D337,FCSTSDV!$C$2:$C$674,0),MATCH(ok!W$3,FCSTSDV!$D$1:$N$1,0))*ok!$F337,1),0)/3290</f>
        <v>0</v>
      </c>
      <c r="X337" s="92">
        <f>+IFERROR(ROUND(INDEX(FCSTSDV!$D$2:$N$674,MATCH(ok!$D337,FCSTSDV!$C$2:$C$674,0),MATCH(ok!X$3,FCSTSDV!$D$1:$N$1,0))*ok!$F337,1),0)/3290</f>
        <v>0</v>
      </c>
      <c r="Y337" s="92">
        <f>+IFERROR(ROUND(INDEX(FCSTSDV!$D$2:$N$674,MATCH(ok!$D337,FCSTSDV!$C$2:$C$674,0),MATCH(ok!Y$3,FCSTSDV!$D$1:$N$1,0))*ok!$F337,1),0)/3290</f>
        <v>0</v>
      </c>
      <c r="Z337" s="92">
        <f>+IFERROR(ROUND(INDEX(FCSTSDV!$D$2:$N$674,MATCH(ok!$D337,FCSTSDV!$C$2:$C$674,0),MATCH(ok!Z$3,FCSTSDV!$D$1:$N$1,0))*ok!$F337,1),0)/3290</f>
        <v>0</v>
      </c>
      <c r="AA337" s="92">
        <f>+IFERROR(ROUND(INDEX(FCSTSDV!$D$2:$N$674,MATCH(ok!$D337,FCSTSDV!$C$2:$C$674,0),MATCH(ok!AA$3,FCSTSDV!$D$1:$N$1,0))*ok!$F337,1),0)/3290</f>
        <v>0</v>
      </c>
      <c r="AB337" s="92">
        <f>+IFERROR(ROUND(INDEX(FCSTSDV!$D$2:$N$674,MATCH(ok!$D337,FCSTSDV!$C$2:$C$674,0),MATCH(ok!AB$3,FCSTSDV!$D$1:$N$1,0))*ok!$F337,1),0)/3290</f>
        <v>0</v>
      </c>
      <c r="AC337" s="92">
        <f>+IFERROR(ROUND(INDEX(FCSTSDV!$D$2:$N$674,MATCH(ok!$D337,FCSTSDV!$C$2:$C$674,0),MATCH(ok!AC$3,FCSTSDV!$D$1:$N$1,0))*ok!$F337,1),0)/3290</f>
        <v>0</v>
      </c>
      <c r="AD337" s="92">
        <f>+IFERROR(ROUND(INDEX(FCSTSDV!$D$2:$N$674,MATCH(ok!$D337,FCSTSDV!$C$2:$C$674,0),MATCH(ok!AD$3,FCSTSDV!$D$1:$N$1,0))*ok!$F337,1),0)/3290</f>
        <v>0</v>
      </c>
      <c r="AE337" s="92">
        <f>+IFERROR(ROUND(INDEX(FCSTSDV!$D$2:$N$674,MATCH(ok!$D337,FCSTSDV!$C$2:$C$674,0),MATCH(ok!AE$3,FCSTSDV!$D$1:$N$1,0))*ok!$F337,1),0)/3290</f>
        <v>0</v>
      </c>
      <c r="AF337" s="92">
        <f>+IFERROR(ROUND(INDEX(FCSTSDV!$D$2:$N$674,MATCH(ok!$D337,FCSTSDV!$C$2:$C$674,0),MATCH(ok!AF$3,FCSTSDV!$D$1:$N$1,0))*ok!$F337,1),0)/3290</f>
        <v>0</v>
      </c>
      <c r="AG337" s="92">
        <f>+IFERROR(ROUND(INDEX(FCSTSDV!$D$2:$N$674,MATCH(ok!$D337,FCSTSDV!$C$2:$C$674,0),MATCH(ok!AG$3,FCSTSDV!$D$1:$N$1,0))*ok!$F337,1),0)/3290</f>
        <v>0</v>
      </c>
    </row>
    <row r="338" spans="1:33" ht="20.25" customHeight="1">
      <c r="A338" s="794"/>
      <c r="B338" s="794"/>
      <c r="C338" s="57"/>
      <c r="D338" s="32" t="s">
        <v>53</v>
      </c>
      <c r="E338" s="199" t="str">
        <f t="shared" si="157"/>
        <v>19mm*32.9m</v>
      </c>
      <c r="F338" s="172">
        <v>0.4</v>
      </c>
      <c r="G338" s="58"/>
      <c r="H338" s="58"/>
      <c r="I338" s="784"/>
      <c r="J338" s="81">
        <v>0</v>
      </c>
      <c r="K338" s="92">
        <f>+IFERROR(ROUND(INDEX(FCSTSDV!$D$2:$N$674,MATCH(ok!$D338,FCSTSDV!$C$2:$C$674,0),MATCH(ok!K$3,FCSTSDV!$D$1:$N$1,0))*ok!$F338,1),0)/3290</f>
        <v>0</v>
      </c>
      <c r="L338" s="92">
        <f>+IFERROR(ROUND(INDEX(FCSTSDV!$D$2:$N$674,MATCH(ok!$D338,FCSTSDV!$C$2:$C$674,0),MATCH(ok!L$3,FCSTSDV!$D$1:$N$1,0))*ok!$F338,1),0)/3290</f>
        <v>0</v>
      </c>
      <c r="M338" s="92">
        <f>+IFERROR(ROUND(INDEX(FCSTSDV!$D$2:$N$674,MATCH(ok!$D338,FCSTSDV!$C$2:$C$674,0),MATCH(ok!M$3,FCSTSDV!$D$1:$N$1,0))*ok!$F338,1),0)/3290</f>
        <v>0</v>
      </c>
      <c r="N338" s="92">
        <f>+IFERROR(ROUND(INDEX(FCSTSDV!$D$2:$N$674,MATCH(ok!$D338,FCSTSDV!$C$2:$C$674,0),MATCH(ok!N$3,FCSTSDV!$D$1:$N$1,0))*ok!$F338,1),0)/3290</f>
        <v>0</v>
      </c>
      <c r="O338" s="92">
        <f>+IFERROR(ROUND(INDEX(FCSTSDV!$D$2:$N$674,MATCH(ok!$D338,FCSTSDV!$C$2:$C$674,0),MATCH(ok!O$3,FCSTSDV!$D$1:$N$1,0))*ok!$F338,1),0)/3290</f>
        <v>0</v>
      </c>
      <c r="P338" s="92">
        <f>+IFERROR(ROUND(INDEX(FCSTSDV!$D$2:$N$674,MATCH(ok!$D338,FCSTSDV!$C$2:$C$674,0),MATCH(ok!P$3,FCSTSDV!$D$1:$N$1,0))*ok!$F338,1),0)/3290</f>
        <v>0</v>
      </c>
      <c r="Q338" s="92">
        <f>+IFERROR(ROUND(INDEX(FCSTSDV!$D$2:$N$674,MATCH(ok!$D338,FCSTSDV!$C$2:$C$674,0),MATCH(ok!Q$3,FCSTSDV!$D$1:$N$1,0))*ok!$F338,1),0)/3290</f>
        <v>0</v>
      </c>
      <c r="R338" s="92">
        <f>+IFERROR(ROUND(INDEX(FCSTSDV!$D$2:$N$674,MATCH(ok!$D338,FCSTSDV!$C$2:$C$674,0),MATCH(ok!R$3,FCSTSDV!$D$1:$N$1,0))*ok!$F338,1),0)/3290</f>
        <v>0</v>
      </c>
      <c r="S338" s="92">
        <f>+IFERROR(ROUND(INDEX(FCSTSDV!$D$2:$N$674,MATCH(ok!$D338,FCSTSDV!$C$2:$C$674,0),MATCH(ok!S$3,FCSTSDV!$D$1:$N$1,0))*ok!$F338,1),0)/3290</f>
        <v>0</v>
      </c>
      <c r="T338" s="92">
        <f>+IFERROR(ROUND(INDEX(FCSTSDV!$D$2:$N$674,MATCH(ok!$D338,FCSTSDV!$C$2:$C$674,0),MATCH(ok!T$3,FCSTSDV!$D$1:$N$1,0))*ok!$F338,1),0)/3290</f>
        <v>0</v>
      </c>
      <c r="U338" s="92">
        <f>+IFERROR(ROUND(INDEX(FCSTSDV!$D$2:$N$674,MATCH(ok!$D338,FCSTSDV!$C$2:$C$674,0),MATCH(ok!U$3,FCSTSDV!$D$1:$N$1,0))*ok!$F338,1),0)/3290</f>
        <v>0</v>
      </c>
      <c r="V338" s="92">
        <f>+IFERROR(ROUND(INDEX(FCSTSDV!$D$2:$N$674,MATCH(ok!$D338,FCSTSDV!$C$2:$C$674,0),MATCH(ok!V$3,FCSTSDV!$D$1:$N$1,0))*ok!$F338,1),0)/3290</f>
        <v>0</v>
      </c>
      <c r="W338" s="92">
        <f>+IFERROR(ROUND(INDEX(FCSTSDV!$D$2:$N$674,MATCH(ok!$D338,FCSTSDV!$C$2:$C$674,0),MATCH(ok!W$3,FCSTSDV!$D$1:$N$1,0))*ok!$F338,1),0)/3290</f>
        <v>0</v>
      </c>
      <c r="X338" s="92">
        <f>+IFERROR(ROUND(INDEX(FCSTSDV!$D$2:$N$674,MATCH(ok!$D338,FCSTSDV!$C$2:$C$674,0),MATCH(ok!X$3,FCSTSDV!$D$1:$N$1,0))*ok!$F338,1),0)/3290</f>
        <v>0</v>
      </c>
      <c r="Y338" s="92">
        <f>+IFERROR(ROUND(INDEX(FCSTSDV!$D$2:$N$674,MATCH(ok!$D338,FCSTSDV!$C$2:$C$674,0),MATCH(ok!Y$3,FCSTSDV!$D$1:$N$1,0))*ok!$F338,1),0)/3290</f>
        <v>0</v>
      </c>
      <c r="Z338" s="92">
        <f>+IFERROR(ROUND(INDEX(FCSTSDV!$D$2:$N$674,MATCH(ok!$D338,FCSTSDV!$C$2:$C$674,0),MATCH(ok!Z$3,FCSTSDV!$D$1:$N$1,0))*ok!$F338,1),0)/3290</f>
        <v>0</v>
      </c>
      <c r="AA338" s="92">
        <f>+IFERROR(ROUND(INDEX(FCSTSDV!$D$2:$N$674,MATCH(ok!$D338,FCSTSDV!$C$2:$C$674,0),MATCH(ok!AA$3,FCSTSDV!$D$1:$N$1,0))*ok!$F338,1),0)/3290</f>
        <v>0</v>
      </c>
      <c r="AB338" s="92">
        <f>+IFERROR(ROUND(INDEX(FCSTSDV!$D$2:$N$674,MATCH(ok!$D338,FCSTSDV!$C$2:$C$674,0),MATCH(ok!AB$3,FCSTSDV!$D$1:$N$1,0))*ok!$F338,1),0)/3290</f>
        <v>0</v>
      </c>
      <c r="AC338" s="92">
        <f>+IFERROR(ROUND(INDEX(FCSTSDV!$D$2:$N$674,MATCH(ok!$D338,FCSTSDV!$C$2:$C$674,0),MATCH(ok!AC$3,FCSTSDV!$D$1:$N$1,0))*ok!$F338,1),0)/3290</f>
        <v>0</v>
      </c>
      <c r="AD338" s="92">
        <f>+IFERROR(ROUND(INDEX(FCSTSDV!$D$2:$N$674,MATCH(ok!$D338,FCSTSDV!$C$2:$C$674,0),MATCH(ok!AD$3,FCSTSDV!$D$1:$N$1,0))*ok!$F338,1),0)/3290</f>
        <v>0</v>
      </c>
      <c r="AE338" s="92">
        <f>+IFERROR(ROUND(INDEX(FCSTSDV!$D$2:$N$674,MATCH(ok!$D338,FCSTSDV!$C$2:$C$674,0),MATCH(ok!AE$3,FCSTSDV!$D$1:$N$1,0))*ok!$F338,1),0)/3290</f>
        <v>0</v>
      </c>
      <c r="AF338" s="92">
        <f>+IFERROR(ROUND(INDEX(FCSTSDV!$D$2:$N$674,MATCH(ok!$D338,FCSTSDV!$C$2:$C$674,0),MATCH(ok!AF$3,FCSTSDV!$D$1:$N$1,0))*ok!$F338,1),0)/3290</f>
        <v>0</v>
      </c>
      <c r="AG338" s="92">
        <f>+IFERROR(ROUND(INDEX(FCSTSDV!$D$2:$N$674,MATCH(ok!$D338,FCSTSDV!$C$2:$C$674,0),MATCH(ok!AG$3,FCSTSDV!$D$1:$N$1,0))*ok!$F338,1),0)/3290</f>
        <v>0</v>
      </c>
    </row>
    <row r="339" spans="1:33" ht="20.100000000000001" customHeight="1">
      <c r="A339" s="794"/>
      <c r="B339" s="794"/>
      <c r="C339" s="57"/>
      <c r="D339" s="32" t="s">
        <v>49</v>
      </c>
      <c r="E339" s="199" t="str">
        <f t="shared" si="157"/>
        <v>19mm*32.9m</v>
      </c>
      <c r="F339" s="172">
        <v>0.3</v>
      </c>
      <c r="G339" s="58"/>
      <c r="H339" s="58"/>
      <c r="I339" s="784"/>
      <c r="J339" s="81">
        <f>+ROUND(IFERROR(VLOOKUP(D339,FCSTSDV!$C$2:$C$285,2,0),0)*ok!F339+0,0)/3290</f>
        <v>0</v>
      </c>
      <c r="K339" s="92">
        <f>+IFERROR(ROUND(INDEX(FCSTSDV!$D$2:$N$674,MATCH(ok!$D339,FCSTSDV!$C$2:$C$674,0),MATCH(ok!K$3,FCSTSDV!$D$1:$N$1,0))*ok!$F339,1),0)/3290</f>
        <v>0</v>
      </c>
      <c r="L339" s="92">
        <f>+IFERROR(ROUND(INDEX(FCSTSDV!$D$2:$N$674,MATCH(ok!$D339,FCSTSDV!$C$2:$C$674,0),MATCH(ok!L$3,FCSTSDV!$D$1:$N$1,0))*ok!$F339,1),0)/3290</f>
        <v>0</v>
      </c>
      <c r="M339" s="92">
        <f>+IFERROR(ROUND(INDEX(FCSTSDV!$D$2:$N$674,MATCH(ok!$D339,FCSTSDV!$C$2:$C$674,0),MATCH(ok!M$3,FCSTSDV!$D$1:$N$1,0))*ok!$F339,1),0)/3290</f>
        <v>0</v>
      </c>
      <c r="N339" s="92">
        <f>+IFERROR(ROUND(INDEX(FCSTSDV!$D$2:$N$674,MATCH(ok!$D339,FCSTSDV!$C$2:$C$674,0),MATCH(ok!N$3,FCSTSDV!$D$1:$N$1,0))*ok!$F339,1),0)/3290</f>
        <v>0</v>
      </c>
      <c r="O339" s="92">
        <f>+IFERROR(ROUND(INDEX(FCSTSDV!$D$2:$N$674,MATCH(ok!$D339,FCSTSDV!$C$2:$C$674,0),MATCH(ok!O$3,FCSTSDV!$D$1:$N$1,0))*ok!$F339,1),0)/3290</f>
        <v>0</v>
      </c>
      <c r="P339" s="92">
        <f>+IFERROR(ROUND(INDEX(FCSTSDV!$D$2:$N$674,MATCH(ok!$D339,FCSTSDV!$C$2:$C$674,0),MATCH(ok!P$3,FCSTSDV!$D$1:$N$1,0))*ok!$F339,1),0)/3290</f>
        <v>0</v>
      </c>
      <c r="Q339" s="92">
        <f>+IFERROR(ROUND(INDEX(FCSTSDV!$D$2:$N$674,MATCH(ok!$D339,FCSTSDV!$C$2:$C$674,0),MATCH(ok!Q$3,FCSTSDV!$D$1:$N$1,0))*ok!$F339,1),0)/3290</f>
        <v>0</v>
      </c>
      <c r="R339" s="92">
        <f>+IFERROR(ROUND(INDEX(FCSTSDV!$D$2:$N$674,MATCH(ok!$D339,FCSTSDV!$C$2:$C$674,0),MATCH(ok!R$3,FCSTSDV!$D$1:$N$1,0))*ok!$F339,1),0)/3290</f>
        <v>0</v>
      </c>
      <c r="S339" s="92">
        <f>+IFERROR(ROUND(INDEX(FCSTSDV!$D$2:$N$674,MATCH(ok!$D339,FCSTSDV!$C$2:$C$674,0),MATCH(ok!S$3,FCSTSDV!$D$1:$N$1,0))*ok!$F339,1),0)/3290</f>
        <v>0</v>
      </c>
      <c r="T339" s="92">
        <f>+IFERROR(ROUND(INDEX(FCSTSDV!$D$2:$N$674,MATCH(ok!$D339,FCSTSDV!$C$2:$C$674,0),MATCH(ok!T$3,FCSTSDV!$D$1:$N$1,0))*ok!$F339,1),0)/3290</f>
        <v>0</v>
      </c>
      <c r="U339" s="92">
        <f>+IFERROR(ROUND(INDEX(FCSTSDV!$D$2:$N$674,MATCH(ok!$D339,FCSTSDV!$C$2:$C$674,0),MATCH(ok!U$3,FCSTSDV!$D$1:$N$1,0))*ok!$F339,1),0)/3290</f>
        <v>0</v>
      </c>
      <c r="V339" s="92">
        <f>+IFERROR(ROUND(INDEX(FCSTSDV!$D$2:$N$674,MATCH(ok!$D339,FCSTSDV!$C$2:$C$674,0),MATCH(ok!V$3,FCSTSDV!$D$1:$N$1,0))*ok!$F339,1),0)/3290</f>
        <v>0</v>
      </c>
      <c r="W339" s="92">
        <f>+IFERROR(ROUND(INDEX(FCSTSDV!$D$2:$N$674,MATCH(ok!$D339,FCSTSDV!$C$2:$C$674,0),MATCH(ok!W$3,FCSTSDV!$D$1:$N$1,0))*ok!$F339,1),0)/3290</f>
        <v>0</v>
      </c>
      <c r="X339" s="92">
        <f>+IFERROR(ROUND(INDEX(FCSTSDV!$D$2:$N$674,MATCH(ok!$D339,FCSTSDV!$C$2:$C$674,0),MATCH(ok!X$3,FCSTSDV!$D$1:$N$1,0))*ok!$F339,1),0)/3290</f>
        <v>0</v>
      </c>
      <c r="Y339" s="92">
        <f>+IFERROR(ROUND(INDEX(FCSTSDV!$D$2:$N$674,MATCH(ok!$D339,FCSTSDV!$C$2:$C$674,0),MATCH(ok!Y$3,FCSTSDV!$D$1:$N$1,0))*ok!$F339,1),0)/3290</f>
        <v>0</v>
      </c>
      <c r="Z339" s="92">
        <f>+IFERROR(ROUND(INDEX(FCSTSDV!$D$2:$N$674,MATCH(ok!$D339,FCSTSDV!$C$2:$C$674,0),MATCH(ok!Z$3,FCSTSDV!$D$1:$N$1,0))*ok!$F339,1),0)/3290</f>
        <v>0</v>
      </c>
      <c r="AA339" s="92">
        <f>+IFERROR(ROUND(INDEX(FCSTSDV!$D$2:$N$674,MATCH(ok!$D339,FCSTSDV!$C$2:$C$674,0),MATCH(ok!AA$3,FCSTSDV!$D$1:$N$1,0))*ok!$F339,1),0)/3290</f>
        <v>0</v>
      </c>
      <c r="AB339" s="92">
        <f>+IFERROR(ROUND(INDEX(FCSTSDV!$D$2:$N$674,MATCH(ok!$D339,FCSTSDV!$C$2:$C$674,0),MATCH(ok!AB$3,FCSTSDV!$D$1:$N$1,0))*ok!$F339,1),0)/3290</f>
        <v>0</v>
      </c>
      <c r="AC339" s="92">
        <f>+IFERROR(ROUND(INDEX(FCSTSDV!$D$2:$N$674,MATCH(ok!$D339,FCSTSDV!$C$2:$C$674,0),MATCH(ok!AC$3,FCSTSDV!$D$1:$N$1,0))*ok!$F339,1),0)/3290</f>
        <v>0</v>
      </c>
      <c r="AD339" s="92">
        <f>+IFERROR(ROUND(INDEX(FCSTSDV!$D$2:$N$674,MATCH(ok!$D339,FCSTSDV!$C$2:$C$674,0),MATCH(ok!AD$3,FCSTSDV!$D$1:$N$1,0))*ok!$F339,1),0)/3290</f>
        <v>0</v>
      </c>
      <c r="AE339" s="92">
        <f>+IFERROR(ROUND(INDEX(FCSTSDV!$D$2:$N$674,MATCH(ok!$D339,FCSTSDV!$C$2:$C$674,0),MATCH(ok!AE$3,FCSTSDV!$D$1:$N$1,0))*ok!$F339,1),0)/3290</f>
        <v>0</v>
      </c>
      <c r="AF339" s="92">
        <f>+IFERROR(ROUND(INDEX(FCSTSDV!$D$2:$N$674,MATCH(ok!$D339,FCSTSDV!$C$2:$C$674,0),MATCH(ok!AF$3,FCSTSDV!$D$1:$N$1,0))*ok!$F339,1),0)/3290</f>
        <v>0</v>
      </c>
      <c r="AG339" s="92">
        <f>+IFERROR(ROUND(INDEX(FCSTSDV!$D$2:$N$674,MATCH(ok!$D339,FCSTSDV!$C$2:$C$674,0),MATCH(ok!AG$3,FCSTSDV!$D$1:$N$1,0))*ok!$F339,1),0)/3290</f>
        <v>0</v>
      </c>
    </row>
    <row r="340" spans="1:33" ht="20.100000000000001" customHeight="1">
      <c r="A340" s="794"/>
      <c r="B340" s="794"/>
      <c r="C340" s="57"/>
      <c r="D340" s="32" t="s">
        <v>48</v>
      </c>
      <c r="E340" s="199" t="str">
        <f t="shared" si="157"/>
        <v>19mm*32.9m</v>
      </c>
      <c r="F340" s="172">
        <v>0.3</v>
      </c>
      <c r="G340" s="58"/>
      <c r="H340" s="58"/>
      <c r="I340" s="784"/>
      <c r="J340" s="81">
        <f>+ROUND(IFERROR(VLOOKUP(D340,FCSTSDV!$C$2:$C$285,2,0),0)*ok!F340+0,0)/3290</f>
        <v>0</v>
      </c>
      <c r="K340" s="92">
        <f>+IFERROR(ROUND(INDEX(FCSTSDV!$D$2:$N$674,MATCH(ok!$D340,FCSTSDV!$C$2:$C$674,0),MATCH(ok!K$3,FCSTSDV!$D$1:$N$1,0))*ok!$F340,1),0)/3290</f>
        <v>0</v>
      </c>
      <c r="L340" s="92">
        <f>+IFERROR(ROUND(INDEX(FCSTSDV!$D$2:$N$674,MATCH(ok!$D340,FCSTSDV!$C$2:$C$674,0),MATCH(ok!L$3,FCSTSDV!$D$1:$N$1,0))*ok!$F340,1),0)/3290</f>
        <v>0</v>
      </c>
      <c r="M340" s="92">
        <f>+IFERROR(ROUND(INDEX(FCSTSDV!$D$2:$N$674,MATCH(ok!$D340,FCSTSDV!$C$2:$C$674,0),MATCH(ok!M$3,FCSTSDV!$D$1:$N$1,0))*ok!$F340,1),0)/3290</f>
        <v>0</v>
      </c>
      <c r="N340" s="92">
        <f>+IFERROR(ROUND(INDEX(FCSTSDV!$D$2:$N$674,MATCH(ok!$D340,FCSTSDV!$C$2:$C$674,0),MATCH(ok!N$3,FCSTSDV!$D$1:$N$1,0))*ok!$F340,1),0)/3290</f>
        <v>0</v>
      </c>
      <c r="O340" s="92">
        <f>+IFERROR(ROUND(INDEX(FCSTSDV!$D$2:$N$674,MATCH(ok!$D340,FCSTSDV!$C$2:$C$674,0),MATCH(ok!O$3,FCSTSDV!$D$1:$N$1,0))*ok!$F340,1),0)/3290</f>
        <v>0</v>
      </c>
      <c r="P340" s="92">
        <f>+IFERROR(ROUND(INDEX(FCSTSDV!$D$2:$N$674,MATCH(ok!$D340,FCSTSDV!$C$2:$C$674,0),MATCH(ok!P$3,FCSTSDV!$D$1:$N$1,0))*ok!$F340,1),0)/3290</f>
        <v>0</v>
      </c>
      <c r="Q340" s="92">
        <f>+IFERROR(ROUND(INDEX(FCSTSDV!$D$2:$N$674,MATCH(ok!$D340,FCSTSDV!$C$2:$C$674,0),MATCH(ok!Q$3,FCSTSDV!$D$1:$N$1,0))*ok!$F340,1),0)/3290</f>
        <v>0</v>
      </c>
      <c r="R340" s="92">
        <f>+IFERROR(ROUND(INDEX(FCSTSDV!$D$2:$N$674,MATCH(ok!$D340,FCSTSDV!$C$2:$C$674,0),MATCH(ok!R$3,FCSTSDV!$D$1:$N$1,0))*ok!$F340,1),0)/3290</f>
        <v>0</v>
      </c>
      <c r="S340" s="92">
        <f>+IFERROR(ROUND(INDEX(FCSTSDV!$D$2:$N$674,MATCH(ok!$D340,FCSTSDV!$C$2:$C$674,0),MATCH(ok!S$3,FCSTSDV!$D$1:$N$1,0))*ok!$F340,1),0)/3290</f>
        <v>0</v>
      </c>
      <c r="T340" s="92">
        <f>+IFERROR(ROUND(INDEX(FCSTSDV!$D$2:$N$674,MATCH(ok!$D340,FCSTSDV!$C$2:$C$674,0),MATCH(ok!T$3,FCSTSDV!$D$1:$N$1,0))*ok!$F340,1),0)/3290</f>
        <v>0</v>
      </c>
      <c r="U340" s="92">
        <f>+IFERROR(ROUND(INDEX(FCSTSDV!$D$2:$N$674,MATCH(ok!$D340,FCSTSDV!$C$2:$C$674,0),MATCH(ok!U$3,FCSTSDV!$D$1:$N$1,0))*ok!$F340,1),0)/3290</f>
        <v>0</v>
      </c>
      <c r="V340" s="92">
        <f>+IFERROR(ROUND(INDEX(FCSTSDV!$D$2:$N$674,MATCH(ok!$D340,FCSTSDV!$C$2:$C$674,0),MATCH(ok!V$3,FCSTSDV!$D$1:$N$1,0))*ok!$F340,1),0)/3290</f>
        <v>0</v>
      </c>
      <c r="W340" s="92">
        <f>+IFERROR(ROUND(INDEX(FCSTSDV!$D$2:$N$674,MATCH(ok!$D340,FCSTSDV!$C$2:$C$674,0),MATCH(ok!W$3,FCSTSDV!$D$1:$N$1,0))*ok!$F340,1),0)/3290</f>
        <v>0</v>
      </c>
      <c r="X340" s="92">
        <f>+IFERROR(ROUND(INDEX(FCSTSDV!$D$2:$N$674,MATCH(ok!$D340,FCSTSDV!$C$2:$C$674,0),MATCH(ok!X$3,FCSTSDV!$D$1:$N$1,0))*ok!$F340,1),0)/3290</f>
        <v>0</v>
      </c>
      <c r="Y340" s="92">
        <f>+IFERROR(ROUND(INDEX(FCSTSDV!$D$2:$N$674,MATCH(ok!$D340,FCSTSDV!$C$2:$C$674,0),MATCH(ok!Y$3,FCSTSDV!$D$1:$N$1,0))*ok!$F340,1),0)/3290</f>
        <v>0</v>
      </c>
      <c r="Z340" s="92">
        <f>+IFERROR(ROUND(INDEX(FCSTSDV!$D$2:$N$674,MATCH(ok!$D340,FCSTSDV!$C$2:$C$674,0),MATCH(ok!Z$3,FCSTSDV!$D$1:$N$1,0))*ok!$F340,1),0)/3290</f>
        <v>0</v>
      </c>
      <c r="AA340" s="92">
        <f>+IFERROR(ROUND(INDEX(FCSTSDV!$D$2:$N$674,MATCH(ok!$D340,FCSTSDV!$C$2:$C$674,0),MATCH(ok!AA$3,FCSTSDV!$D$1:$N$1,0))*ok!$F340,1),0)/3290</f>
        <v>0</v>
      </c>
      <c r="AB340" s="92">
        <f>+IFERROR(ROUND(INDEX(FCSTSDV!$D$2:$N$674,MATCH(ok!$D340,FCSTSDV!$C$2:$C$674,0),MATCH(ok!AB$3,FCSTSDV!$D$1:$N$1,0))*ok!$F340,1),0)/3290</f>
        <v>0</v>
      </c>
      <c r="AC340" s="92">
        <f>+IFERROR(ROUND(INDEX(FCSTSDV!$D$2:$N$674,MATCH(ok!$D340,FCSTSDV!$C$2:$C$674,0),MATCH(ok!AC$3,FCSTSDV!$D$1:$N$1,0))*ok!$F340,1),0)/3290</f>
        <v>0</v>
      </c>
      <c r="AD340" s="92">
        <f>+IFERROR(ROUND(INDEX(FCSTSDV!$D$2:$N$674,MATCH(ok!$D340,FCSTSDV!$C$2:$C$674,0),MATCH(ok!AD$3,FCSTSDV!$D$1:$N$1,0))*ok!$F340,1),0)/3290</f>
        <v>0</v>
      </c>
      <c r="AE340" s="92">
        <f>+IFERROR(ROUND(INDEX(FCSTSDV!$D$2:$N$674,MATCH(ok!$D340,FCSTSDV!$C$2:$C$674,0),MATCH(ok!AE$3,FCSTSDV!$D$1:$N$1,0))*ok!$F340,1),0)/3290</f>
        <v>0</v>
      </c>
      <c r="AF340" s="92">
        <f>+IFERROR(ROUND(INDEX(FCSTSDV!$D$2:$N$674,MATCH(ok!$D340,FCSTSDV!$C$2:$C$674,0),MATCH(ok!AF$3,FCSTSDV!$D$1:$N$1,0))*ok!$F340,1),0)/3290</f>
        <v>0</v>
      </c>
      <c r="AG340" s="92">
        <f>+IFERROR(ROUND(INDEX(FCSTSDV!$D$2:$N$674,MATCH(ok!$D340,FCSTSDV!$C$2:$C$674,0),MATCH(ok!AG$3,FCSTSDV!$D$1:$N$1,0))*ok!$F340,1),0)/3290</f>
        <v>0</v>
      </c>
    </row>
    <row r="341" spans="1:33" ht="20.100000000000001" customHeight="1">
      <c r="A341" s="794"/>
      <c r="B341" s="794"/>
      <c r="C341" s="57"/>
      <c r="D341" s="32" t="s">
        <v>45</v>
      </c>
      <c r="E341" s="199" t="str">
        <f t="shared" si="157"/>
        <v>19mm*32.9m</v>
      </c>
      <c r="F341" s="172">
        <v>0.3</v>
      </c>
      <c r="G341" s="58"/>
      <c r="H341" s="58"/>
      <c r="I341" s="784"/>
      <c r="J341" s="81">
        <f>+ROUND(IFERROR(VLOOKUP(D341,FCSTSDV!$C$2:$C$285,2,0),0)*ok!F341+0,0)/3290</f>
        <v>0</v>
      </c>
      <c r="K341" s="92">
        <f>+IFERROR(ROUND(INDEX(FCSTSDV!$D$2:$N$674,MATCH(ok!$D341,FCSTSDV!$C$2:$C$674,0),MATCH(ok!K$3,FCSTSDV!$D$1:$N$1,0))*ok!$F341,1),0)/3290</f>
        <v>0</v>
      </c>
      <c r="L341" s="92">
        <f>+IFERROR(ROUND(INDEX(FCSTSDV!$D$2:$N$674,MATCH(ok!$D341,FCSTSDV!$C$2:$C$674,0),MATCH(ok!L$3,FCSTSDV!$D$1:$N$1,0))*ok!$F341,1),0)/3290</f>
        <v>0</v>
      </c>
      <c r="M341" s="92">
        <f>+IFERROR(ROUND(INDEX(FCSTSDV!$D$2:$N$674,MATCH(ok!$D341,FCSTSDV!$C$2:$C$674,0),MATCH(ok!M$3,FCSTSDV!$D$1:$N$1,0))*ok!$F341,1),0)/3290</f>
        <v>0</v>
      </c>
      <c r="N341" s="92">
        <f>+IFERROR(ROUND(INDEX(FCSTSDV!$D$2:$N$674,MATCH(ok!$D341,FCSTSDV!$C$2:$C$674,0),MATCH(ok!N$3,FCSTSDV!$D$1:$N$1,0))*ok!$F341,1),0)/3290</f>
        <v>0</v>
      </c>
      <c r="O341" s="92">
        <f>+IFERROR(ROUND(INDEX(FCSTSDV!$D$2:$N$674,MATCH(ok!$D341,FCSTSDV!$C$2:$C$674,0),MATCH(ok!O$3,FCSTSDV!$D$1:$N$1,0))*ok!$F341,1),0)/3290</f>
        <v>0</v>
      </c>
      <c r="P341" s="92">
        <f>+IFERROR(ROUND(INDEX(FCSTSDV!$D$2:$N$674,MATCH(ok!$D341,FCSTSDV!$C$2:$C$674,0),MATCH(ok!P$3,FCSTSDV!$D$1:$N$1,0))*ok!$F341,1),0)/3290</f>
        <v>0</v>
      </c>
      <c r="Q341" s="92">
        <f>+IFERROR(ROUND(INDEX(FCSTSDV!$D$2:$N$674,MATCH(ok!$D341,FCSTSDV!$C$2:$C$674,0),MATCH(ok!Q$3,FCSTSDV!$D$1:$N$1,0))*ok!$F341,1),0)/3290</f>
        <v>0</v>
      </c>
      <c r="R341" s="92">
        <f>+IFERROR(ROUND(INDEX(FCSTSDV!$D$2:$N$674,MATCH(ok!$D341,FCSTSDV!$C$2:$C$674,0),MATCH(ok!R$3,FCSTSDV!$D$1:$N$1,0))*ok!$F341,1),0)/3290</f>
        <v>0</v>
      </c>
      <c r="S341" s="92">
        <f>+IFERROR(ROUND(INDEX(FCSTSDV!$D$2:$N$674,MATCH(ok!$D341,FCSTSDV!$C$2:$C$674,0),MATCH(ok!S$3,FCSTSDV!$D$1:$N$1,0))*ok!$F341,1),0)/3290</f>
        <v>0</v>
      </c>
      <c r="T341" s="92">
        <f>+IFERROR(ROUND(INDEX(FCSTSDV!$D$2:$N$674,MATCH(ok!$D341,FCSTSDV!$C$2:$C$674,0),MATCH(ok!T$3,FCSTSDV!$D$1:$N$1,0))*ok!$F341,1),0)/3290</f>
        <v>0</v>
      </c>
      <c r="U341" s="92">
        <f>+IFERROR(ROUND(INDEX(FCSTSDV!$D$2:$N$674,MATCH(ok!$D341,FCSTSDV!$C$2:$C$674,0),MATCH(ok!U$3,FCSTSDV!$D$1:$N$1,0))*ok!$F341,1),0)/3290</f>
        <v>0</v>
      </c>
      <c r="V341" s="92">
        <f>+IFERROR(ROUND(INDEX(FCSTSDV!$D$2:$N$674,MATCH(ok!$D341,FCSTSDV!$C$2:$C$674,0),MATCH(ok!V$3,FCSTSDV!$D$1:$N$1,0))*ok!$F341,1),0)/3290</f>
        <v>0</v>
      </c>
      <c r="W341" s="92">
        <f>+IFERROR(ROUND(INDEX(FCSTSDV!$D$2:$N$674,MATCH(ok!$D341,FCSTSDV!$C$2:$C$674,0),MATCH(ok!W$3,FCSTSDV!$D$1:$N$1,0))*ok!$F341,1),0)/3290</f>
        <v>0</v>
      </c>
      <c r="X341" s="92">
        <f>+IFERROR(ROUND(INDEX(FCSTSDV!$D$2:$N$674,MATCH(ok!$D341,FCSTSDV!$C$2:$C$674,0),MATCH(ok!X$3,FCSTSDV!$D$1:$N$1,0))*ok!$F341,1),0)/3290</f>
        <v>0</v>
      </c>
      <c r="Y341" s="92">
        <f>+IFERROR(ROUND(INDEX(FCSTSDV!$D$2:$N$674,MATCH(ok!$D341,FCSTSDV!$C$2:$C$674,0),MATCH(ok!Y$3,FCSTSDV!$D$1:$N$1,0))*ok!$F341,1),0)/3290</f>
        <v>0</v>
      </c>
      <c r="Z341" s="92">
        <f>+IFERROR(ROUND(INDEX(FCSTSDV!$D$2:$N$674,MATCH(ok!$D341,FCSTSDV!$C$2:$C$674,0),MATCH(ok!Z$3,FCSTSDV!$D$1:$N$1,0))*ok!$F341,1),0)/3290</f>
        <v>0</v>
      </c>
      <c r="AA341" s="92">
        <f>+IFERROR(ROUND(INDEX(FCSTSDV!$D$2:$N$674,MATCH(ok!$D341,FCSTSDV!$C$2:$C$674,0),MATCH(ok!AA$3,FCSTSDV!$D$1:$N$1,0))*ok!$F341,1),0)/3290</f>
        <v>0</v>
      </c>
      <c r="AB341" s="92">
        <f>+IFERROR(ROUND(INDEX(FCSTSDV!$D$2:$N$674,MATCH(ok!$D341,FCSTSDV!$C$2:$C$674,0),MATCH(ok!AB$3,FCSTSDV!$D$1:$N$1,0))*ok!$F341,1),0)/3290</f>
        <v>0</v>
      </c>
      <c r="AC341" s="92">
        <f>+IFERROR(ROUND(INDEX(FCSTSDV!$D$2:$N$674,MATCH(ok!$D341,FCSTSDV!$C$2:$C$674,0),MATCH(ok!AC$3,FCSTSDV!$D$1:$N$1,0))*ok!$F341,1),0)/3290</f>
        <v>0</v>
      </c>
      <c r="AD341" s="92">
        <f>+IFERROR(ROUND(INDEX(FCSTSDV!$D$2:$N$674,MATCH(ok!$D341,FCSTSDV!$C$2:$C$674,0),MATCH(ok!AD$3,FCSTSDV!$D$1:$N$1,0))*ok!$F341,1),0)/3290</f>
        <v>0</v>
      </c>
      <c r="AE341" s="92">
        <f>+IFERROR(ROUND(INDEX(FCSTSDV!$D$2:$N$674,MATCH(ok!$D341,FCSTSDV!$C$2:$C$674,0),MATCH(ok!AE$3,FCSTSDV!$D$1:$N$1,0))*ok!$F341,1),0)/3290</f>
        <v>0</v>
      </c>
      <c r="AF341" s="92">
        <f>+IFERROR(ROUND(INDEX(FCSTSDV!$D$2:$N$674,MATCH(ok!$D341,FCSTSDV!$C$2:$C$674,0),MATCH(ok!AF$3,FCSTSDV!$D$1:$N$1,0))*ok!$F341,1),0)/3290</f>
        <v>0</v>
      </c>
      <c r="AG341" s="92">
        <f>+IFERROR(ROUND(INDEX(FCSTSDV!$D$2:$N$674,MATCH(ok!$D341,FCSTSDV!$C$2:$C$674,0),MATCH(ok!AG$3,FCSTSDV!$D$1:$N$1,0))*ok!$F341,1),0)/3290</f>
        <v>0</v>
      </c>
    </row>
    <row r="342" spans="1:33" ht="20.100000000000001" customHeight="1">
      <c r="A342" s="794"/>
      <c r="B342" s="794"/>
      <c r="C342" s="57"/>
      <c r="D342" s="32" t="s">
        <v>23</v>
      </c>
      <c r="E342" s="199" t="str">
        <f t="shared" si="157"/>
        <v>19mm*32.9m</v>
      </c>
      <c r="F342" s="172">
        <v>0.4</v>
      </c>
      <c r="G342" s="58"/>
      <c r="H342" s="58"/>
      <c r="I342" s="784"/>
      <c r="J342" s="81">
        <f>+ROUND(IFERROR(VLOOKUP(D342,FCSTSDV!$C$2:$C$285,2,0),0)*ok!F342+0,0)/3290</f>
        <v>0</v>
      </c>
      <c r="K342" s="92">
        <f>+IFERROR(ROUND(INDEX(FCSTSDV!$D$2:$N$674,MATCH(ok!$D342,FCSTSDV!$C$2:$C$674,0),MATCH(ok!K$3,FCSTSDV!$D$1:$N$1,0))*ok!$F342,1),0)/3290</f>
        <v>0</v>
      </c>
      <c r="L342" s="92">
        <f>+IFERROR(ROUND(INDEX(FCSTSDV!$D$2:$N$674,MATCH(ok!$D342,FCSTSDV!$C$2:$C$674,0),MATCH(ok!L$3,FCSTSDV!$D$1:$N$1,0))*ok!$F342,1),0)/3290</f>
        <v>0</v>
      </c>
      <c r="M342" s="92">
        <f>+IFERROR(ROUND(INDEX(FCSTSDV!$D$2:$N$674,MATCH(ok!$D342,FCSTSDV!$C$2:$C$674,0),MATCH(ok!M$3,FCSTSDV!$D$1:$N$1,0))*ok!$F342,1),0)/3290</f>
        <v>0</v>
      </c>
      <c r="N342" s="92">
        <f>+IFERROR(ROUND(INDEX(FCSTSDV!$D$2:$N$674,MATCH(ok!$D342,FCSTSDV!$C$2:$C$674,0),MATCH(ok!N$3,FCSTSDV!$D$1:$N$1,0))*ok!$F342,1),0)/3290</f>
        <v>0</v>
      </c>
      <c r="O342" s="92">
        <f>+IFERROR(ROUND(INDEX(FCSTSDV!$D$2:$N$674,MATCH(ok!$D342,FCSTSDV!$C$2:$C$674,0),MATCH(ok!O$3,FCSTSDV!$D$1:$N$1,0))*ok!$F342,1),0)/3290</f>
        <v>0</v>
      </c>
      <c r="P342" s="92">
        <f>+IFERROR(ROUND(INDEX(FCSTSDV!$D$2:$N$674,MATCH(ok!$D342,FCSTSDV!$C$2:$C$674,0),MATCH(ok!P$3,FCSTSDV!$D$1:$N$1,0))*ok!$F342,1),0)/3290</f>
        <v>0</v>
      </c>
      <c r="Q342" s="92">
        <f>+IFERROR(ROUND(INDEX(FCSTSDV!$D$2:$N$674,MATCH(ok!$D342,FCSTSDV!$C$2:$C$674,0),MATCH(ok!Q$3,FCSTSDV!$D$1:$N$1,0))*ok!$F342,1),0)/3290</f>
        <v>0</v>
      </c>
      <c r="R342" s="92">
        <f>+IFERROR(ROUND(INDEX(FCSTSDV!$D$2:$N$674,MATCH(ok!$D342,FCSTSDV!$C$2:$C$674,0),MATCH(ok!R$3,FCSTSDV!$D$1:$N$1,0))*ok!$F342,1),0)/3290</f>
        <v>0</v>
      </c>
      <c r="S342" s="92">
        <f>+IFERROR(ROUND(INDEX(FCSTSDV!$D$2:$N$674,MATCH(ok!$D342,FCSTSDV!$C$2:$C$674,0),MATCH(ok!S$3,FCSTSDV!$D$1:$N$1,0))*ok!$F342,1),0)/3290</f>
        <v>0</v>
      </c>
      <c r="T342" s="92">
        <f>+IFERROR(ROUND(INDEX(FCSTSDV!$D$2:$N$674,MATCH(ok!$D342,FCSTSDV!$C$2:$C$674,0),MATCH(ok!T$3,FCSTSDV!$D$1:$N$1,0))*ok!$F342,1),0)/3290</f>
        <v>0</v>
      </c>
      <c r="U342" s="92">
        <f>+IFERROR(ROUND(INDEX(FCSTSDV!$D$2:$N$674,MATCH(ok!$D342,FCSTSDV!$C$2:$C$674,0),MATCH(ok!U$3,FCSTSDV!$D$1:$N$1,0))*ok!$F342,1),0)/3290</f>
        <v>0</v>
      </c>
      <c r="V342" s="92">
        <f>+IFERROR(ROUND(INDEX(FCSTSDV!$D$2:$N$674,MATCH(ok!$D342,FCSTSDV!$C$2:$C$674,0),MATCH(ok!V$3,FCSTSDV!$D$1:$N$1,0))*ok!$F342,1),0)/3290</f>
        <v>0</v>
      </c>
      <c r="W342" s="92">
        <f>+IFERROR(ROUND(INDEX(FCSTSDV!$D$2:$N$674,MATCH(ok!$D342,FCSTSDV!$C$2:$C$674,0),MATCH(ok!W$3,FCSTSDV!$D$1:$N$1,0))*ok!$F342,1),0)/3290</f>
        <v>0</v>
      </c>
      <c r="X342" s="92">
        <f>+IFERROR(ROUND(INDEX(FCSTSDV!$D$2:$N$674,MATCH(ok!$D342,FCSTSDV!$C$2:$C$674,0),MATCH(ok!X$3,FCSTSDV!$D$1:$N$1,0))*ok!$F342,1),0)/3290</f>
        <v>0</v>
      </c>
      <c r="Y342" s="92">
        <f>+IFERROR(ROUND(INDEX(FCSTSDV!$D$2:$N$674,MATCH(ok!$D342,FCSTSDV!$C$2:$C$674,0),MATCH(ok!Y$3,FCSTSDV!$D$1:$N$1,0))*ok!$F342,1),0)/3290</f>
        <v>0</v>
      </c>
      <c r="Z342" s="92">
        <f>+IFERROR(ROUND(INDEX(FCSTSDV!$D$2:$N$674,MATCH(ok!$D342,FCSTSDV!$C$2:$C$674,0),MATCH(ok!Z$3,FCSTSDV!$D$1:$N$1,0))*ok!$F342,1),0)/3290</f>
        <v>0</v>
      </c>
      <c r="AA342" s="92">
        <f>+IFERROR(ROUND(INDEX(FCSTSDV!$D$2:$N$674,MATCH(ok!$D342,FCSTSDV!$C$2:$C$674,0),MATCH(ok!AA$3,FCSTSDV!$D$1:$N$1,0))*ok!$F342,1),0)/3290</f>
        <v>0</v>
      </c>
      <c r="AB342" s="92">
        <f>+IFERROR(ROUND(INDEX(FCSTSDV!$D$2:$N$674,MATCH(ok!$D342,FCSTSDV!$C$2:$C$674,0),MATCH(ok!AB$3,FCSTSDV!$D$1:$N$1,0))*ok!$F342,1),0)/3290</f>
        <v>0</v>
      </c>
      <c r="AC342" s="92">
        <f>+IFERROR(ROUND(INDEX(FCSTSDV!$D$2:$N$674,MATCH(ok!$D342,FCSTSDV!$C$2:$C$674,0),MATCH(ok!AC$3,FCSTSDV!$D$1:$N$1,0))*ok!$F342,1),0)/3290</f>
        <v>0</v>
      </c>
      <c r="AD342" s="92">
        <f>+IFERROR(ROUND(INDEX(FCSTSDV!$D$2:$N$674,MATCH(ok!$D342,FCSTSDV!$C$2:$C$674,0),MATCH(ok!AD$3,FCSTSDV!$D$1:$N$1,0))*ok!$F342,1),0)/3290</f>
        <v>0</v>
      </c>
      <c r="AE342" s="92">
        <f>+IFERROR(ROUND(INDEX(FCSTSDV!$D$2:$N$674,MATCH(ok!$D342,FCSTSDV!$C$2:$C$674,0),MATCH(ok!AE$3,FCSTSDV!$D$1:$N$1,0))*ok!$F342,1),0)/3290</f>
        <v>0</v>
      </c>
      <c r="AF342" s="92">
        <f>+IFERROR(ROUND(INDEX(FCSTSDV!$D$2:$N$674,MATCH(ok!$D342,FCSTSDV!$C$2:$C$674,0),MATCH(ok!AF$3,FCSTSDV!$D$1:$N$1,0))*ok!$F342,1),0)/3290</f>
        <v>0</v>
      </c>
      <c r="AG342" s="92">
        <f>+IFERROR(ROUND(INDEX(FCSTSDV!$D$2:$N$674,MATCH(ok!$D342,FCSTSDV!$C$2:$C$674,0),MATCH(ok!AG$3,FCSTSDV!$D$1:$N$1,0))*ok!$F342,1),0)/3290</f>
        <v>0</v>
      </c>
    </row>
    <row r="343" spans="1:33" ht="20.100000000000001" customHeight="1">
      <c r="A343" s="794"/>
      <c r="B343" s="794"/>
      <c r="C343" s="57"/>
      <c r="D343" s="32" t="s">
        <v>24</v>
      </c>
      <c r="E343" s="199" t="str">
        <f t="shared" si="157"/>
        <v>19mm*32.9m</v>
      </c>
      <c r="F343" s="172">
        <v>0.4</v>
      </c>
      <c r="G343" s="58"/>
      <c r="H343" s="58"/>
      <c r="I343" s="784"/>
      <c r="J343" s="81">
        <f>+ROUND(IFERROR(VLOOKUP(D343,FCSTSDV!$C$2:$C$285,2,0),0)*ok!F343+0,0)/3290</f>
        <v>0</v>
      </c>
      <c r="K343" s="92">
        <f>+IFERROR(ROUND(INDEX(FCSTSDV!$D$2:$N$674,MATCH(ok!$D343,FCSTSDV!$C$2:$C$674,0),MATCH(ok!K$3,FCSTSDV!$D$1:$N$1,0))*ok!$F343,1),0)/3290</f>
        <v>0</v>
      </c>
      <c r="L343" s="92">
        <f>+IFERROR(ROUND(INDEX(FCSTSDV!$D$2:$N$674,MATCH(ok!$D343,FCSTSDV!$C$2:$C$674,0),MATCH(ok!L$3,FCSTSDV!$D$1:$N$1,0))*ok!$F343,1),0)/3290</f>
        <v>0</v>
      </c>
      <c r="M343" s="92">
        <f>+IFERROR(ROUND(INDEX(FCSTSDV!$D$2:$N$674,MATCH(ok!$D343,FCSTSDV!$C$2:$C$674,0),MATCH(ok!M$3,FCSTSDV!$D$1:$N$1,0))*ok!$F343,1),0)/3290</f>
        <v>0</v>
      </c>
      <c r="N343" s="92">
        <f>+IFERROR(ROUND(INDEX(FCSTSDV!$D$2:$N$674,MATCH(ok!$D343,FCSTSDV!$C$2:$C$674,0),MATCH(ok!N$3,FCSTSDV!$D$1:$N$1,0))*ok!$F343,1),0)/3290</f>
        <v>0</v>
      </c>
      <c r="O343" s="92">
        <f>+IFERROR(ROUND(INDEX(FCSTSDV!$D$2:$N$674,MATCH(ok!$D343,FCSTSDV!$C$2:$C$674,0),MATCH(ok!O$3,FCSTSDV!$D$1:$N$1,0))*ok!$F343,1),0)/3290</f>
        <v>0</v>
      </c>
      <c r="P343" s="92">
        <f>+IFERROR(ROUND(INDEX(FCSTSDV!$D$2:$N$674,MATCH(ok!$D343,FCSTSDV!$C$2:$C$674,0),MATCH(ok!P$3,FCSTSDV!$D$1:$N$1,0))*ok!$F343,1),0)/3290</f>
        <v>0</v>
      </c>
      <c r="Q343" s="92">
        <f>+IFERROR(ROUND(INDEX(FCSTSDV!$D$2:$N$674,MATCH(ok!$D343,FCSTSDV!$C$2:$C$674,0),MATCH(ok!Q$3,FCSTSDV!$D$1:$N$1,0))*ok!$F343,1),0)/3290</f>
        <v>0</v>
      </c>
      <c r="R343" s="92">
        <f>+IFERROR(ROUND(INDEX(FCSTSDV!$D$2:$N$674,MATCH(ok!$D343,FCSTSDV!$C$2:$C$674,0),MATCH(ok!R$3,FCSTSDV!$D$1:$N$1,0))*ok!$F343,1),0)/3290</f>
        <v>0</v>
      </c>
      <c r="S343" s="92">
        <f>+IFERROR(ROUND(INDEX(FCSTSDV!$D$2:$N$674,MATCH(ok!$D343,FCSTSDV!$C$2:$C$674,0),MATCH(ok!S$3,FCSTSDV!$D$1:$N$1,0))*ok!$F343,1),0)/3290</f>
        <v>0</v>
      </c>
      <c r="T343" s="92">
        <f>+IFERROR(ROUND(INDEX(FCSTSDV!$D$2:$N$674,MATCH(ok!$D343,FCSTSDV!$C$2:$C$674,0),MATCH(ok!T$3,FCSTSDV!$D$1:$N$1,0))*ok!$F343,1),0)/3290</f>
        <v>0</v>
      </c>
      <c r="U343" s="92">
        <f>+IFERROR(ROUND(INDEX(FCSTSDV!$D$2:$N$674,MATCH(ok!$D343,FCSTSDV!$C$2:$C$674,0),MATCH(ok!U$3,FCSTSDV!$D$1:$N$1,0))*ok!$F343,1),0)/3290</f>
        <v>0</v>
      </c>
      <c r="V343" s="92">
        <f>+IFERROR(ROUND(INDEX(FCSTSDV!$D$2:$N$674,MATCH(ok!$D343,FCSTSDV!$C$2:$C$674,0),MATCH(ok!V$3,FCSTSDV!$D$1:$N$1,0))*ok!$F343,1),0)/3290</f>
        <v>0</v>
      </c>
      <c r="W343" s="92">
        <f>+IFERROR(ROUND(INDEX(FCSTSDV!$D$2:$N$674,MATCH(ok!$D343,FCSTSDV!$C$2:$C$674,0),MATCH(ok!W$3,FCSTSDV!$D$1:$N$1,0))*ok!$F343,1),0)/3290</f>
        <v>0</v>
      </c>
      <c r="X343" s="92">
        <f>+IFERROR(ROUND(INDEX(FCSTSDV!$D$2:$N$674,MATCH(ok!$D343,FCSTSDV!$C$2:$C$674,0),MATCH(ok!X$3,FCSTSDV!$D$1:$N$1,0))*ok!$F343,1),0)/3290</f>
        <v>0</v>
      </c>
      <c r="Y343" s="92">
        <f>+IFERROR(ROUND(INDEX(FCSTSDV!$D$2:$N$674,MATCH(ok!$D343,FCSTSDV!$C$2:$C$674,0),MATCH(ok!Y$3,FCSTSDV!$D$1:$N$1,0))*ok!$F343,1),0)/3290</f>
        <v>0</v>
      </c>
      <c r="Z343" s="92">
        <f>+IFERROR(ROUND(INDEX(FCSTSDV!$D$2:$N$674,MATCH(ok!$D343,FCSTSDV!$C$2:$C$674,0),MATCH(ok!Z$3,FCSTSDV!$D$1:$N$1,0))*ok!$F343,1),0)/3290</f>
        <v>0</v>
      </c>
      <c r="AA343" s="92">
        <f>+IFERROR(ROUND(INDEX(FCSTSDV!$D$2:$N$674,MATCH(ok!$D343,FCSTSDV!$C$2:$C$674,0),MATCH(ok!AA$3,FCSTSDV!$D$1:$N$1,0))*ok!$F343,1),0)/3290</f>
        <v>0</v>
      </c>
      <c r="AB343" s="92">
        <f>+IFERROR(ROUND(INDEX(FCSTSDV!$D$2:$N$674,MATCH(ok!$D343,FCSTSDV!$C$2:$C$674,0),MATCH(ok!AB$3,FCSTSDV!$D$1:$N$1,0))*ok!$F343,1),0)/3290</f>
        <v>0</v>
      </c>
      <c r="AC343" s="92">
        <f>+IFERROR(ROUND(INDEX(FCSTSDV!$D$2:$N$674,MATCH(ok!$D343,FCSTSDV!$C$2:$C$674,0),MATCH(ok!AC$3,FCSTSDV!$D$1:$N$1,0))*ok!$F343,1),0)/3290</f>
        <v>0</v>
      </c>
      <c r="AD343" s="92">
        <f>+IFERROR(ROUND(INDEX(FCSTSDV!$D$2:$N$674,MATCH(ok!$D343,FCSTSDV!$C$2:$C$674,0),MATCH(ok!AD$3,FCSTSDV!$D$1:$N$1,0))*ok!$F343,1),0)/3290</f>
        <v>0</v>
      </c>
      <c r="AE343" s="92">
        <f>+IFERROR(ROUND(INDEX(FCSTSDV!$D$2:$N$674,MATCH(ok!$D343,FCSTSDV!$C$2:$C$674,0),MATCH(ok!AE$3,FCSTSDV!$D$1:$N$1,0))*ok!$F343,1),0)/3290</f>
        <v>0</v>
      </c>
      <c r="AF343" s="92">
        <f>+IFERROR(ROUND(INDEX(FCSTSDV!$D$2:$N$674,MATCH(ok!$D343,FCSTSDV!$C$2:$C$674,0),MATCH(ok!AF$3,FCSTSDV!$D$1:$N$1,0))*ok!$F343,1),0)/3290</f>
        <v>0</v>
      </c>
      <c r="AG343" s="92">
        <f>+IFERROR(ROUND(INDEX(FCSTSDV!$D$2:$N$674,MATCH(ok!$D343,FCSTSDV!$C$2:$C$674,0),MATCH(ok!AG$3,FCSTSDV!$D$1:$N$1,0))*ok!$F343,1),0)/3290</f>
        <v>0</v>
      </c>
    </row>
    <row r="344" spans="1:33" ht="20.100000000000001" customHeight="1">
      <c r="A344" s="794"/>
      <c r="B344" s="794"/>
      <c r="C344" s="57"/>
      <c r="D344" s="32" t="s">
        <v>37</v>
      </c>
      <c r="E344" s="199" t="str">
        <f t="shared" si="157"/>
        <v>19mm*32.9m</v>
      </c>
      <c r="F344" s="172">
        <v>0.4</v>
      </c>
      <c r="G344" s="58"/>
      <c r="H344" s="58"/>
      <c r="I344" s="784"/>
      <c r="J344" s="81">
        <f>+ROUND(IFERROR(VLOOKUP(D344,FCSTSDV!$C$2:$C$285,2,0),0)*ok!F344+0,0)/3290</f>
        <v>0</v>
      </c>
      <c r="K344" s="92">
        <f>+IFERROR(ROUND(INDEX(FCSTSDV!$D$2:$N$674,MATCH(ok!$D344,FCSTSDV!$C$2:$C$674,0),MATCH(ok!K$3,FCSTSDV!$D$1:$N$1,0))*ok!$F344,1),0)/3290</f>
        <v>0</v>
      </c>
      <c r="L344" s="92">
        <f>+IFERROR(ROUND(INDEX(FCSTSDV!$D$2:$N$674,MATCH(ok!$D344,FCSTSDV!$C$2:$C$674,0),MATCH(ok!L$3,FCSTSDV!$D$1:$N$1,0))*ok!$F344,1),0)/3290</f>
        <v>0</v>
      </c>
      <c r="M344" s="92">
        <f>+IFERROR(ROUND(INDEX(FCSTSDV!$D$2:$N$674,MATCH(ok!$D344,FCSTSDV!$C$2:$C$674,0),MATCH(ok!M$3,FCSTSDV!$D$1:$N$1,0))*ok!$F344,1),0)/3290</f>
        <v>0</v>
      </c>
      <c r="N344" s="92">
        <f>+IFERROR(ROUND(INDEX(FCSTSDV!$D$2:$N$674,MATCH(ok!$D344,FCSTSDV!$C$2:$C$674,0),MATCH(ok!N$3,FCSTSDV!$D$1:$N$1,0))*ok!$F344,1),0)/3290</f>
        <v>0</v>
      </c>
      <c r="O344" s="92">
        <f>+IFERROR(ROUND(INDEX(FCSTSDV!$D$2:$N$674,MATCH(ok!$D344,FCSTSDV!$C$2:$C$674,0),MATCH(ok!O$3,FCSTSDV!$D$1:$N$1,0))*ok!$F344,1),0)/3290</f>
        <v>0</v>
      </c>
      <c r="P344" s="92">
        <f>+IFERROR(ROUND(INDEX(FCSTSDV!$D$2:$N$674,MATCH(ok!$D344,FCSTSDV!$C$2:$C$674,0),MATCH(ok!P$3,FCSTSDV!$D$1:$N$1,0))*ok!$F344,1),0)/3290</f>
        <v>0</v>
      </c>
      <c r="Q344" s="92">
        <f>+IFERROR(ROUND(INDEX(FCSTSDV!$D$2:$N$674,MATCH(ok!$D344,FCSTSDV!$C$2:$C$674,0),MATCH(ok!Q$3,FCSTSDV!$D$1:$N$1,0))*ok!$F344,1),0)/3290</f>
        <v>0</v>
      </c>
      <c r="R344" s="92">
        <f>+IFERROR(ROUND(INDEX(FCSTSDV!$D$2:$N$674,MATCH(ok!$D344,FCSTSDV!$C$2:$C$674,0),MATCH(ok!R$3,FCSTSDV!$D$1:$N$1,0))*ok!$F344,1),0)/3290</f>
        <v>0</v>
      </c>
      <c r="S344" s="92">
        <f>+IFERROR(ROUND(INDEX(FCSTSDV!$D$2:$N$674,MATCH(ok!$D344,FCSTSDV!$C$2:$C$674,0),MATCH(ok!S$3,FCSTSDV!$D$1:$N$1,0))*ok!$F344,1),0)/3290</f>
        <v>0</v>
      </c>
      <c r="T344" s="92">
        <f>+IFERROR(ROUND(INDEX(FCSTSDV!$D$2:$N$674,MATCH(ok!$D344,FCSTSDV!$C$2:$C$674,0),MATCH(ok!T$3,FCSTSDV!$D$1:$N$1,0))*ok!$F344,1),0)/3290</f>
        <v>0</v>
      </c>
      <c r="U344" s="92">
        <f>+IFERROR(ROUND(INDEX(FCSTSDV!$D$2:$N$674,MATCH(ok!$D344,FCSTSDV!$C$2:$C$674,0),MATCH(ok!U$3,FCSTSDV!$D$1:$N$1,0))*ok!$F344,1),0)/3290</f>
        <v>0</v>
      </c>
      <c r="V344" s="92">
        <f>+IFERROR(ROUND(INDEX(FCSTSDV!$D$2:$N$674,MATCH(ok!$D344,FCSTSDV!$C$2:$C$674,0),MATCH(ok!V$3,FCSTSDV!$D$1:$N$1,0))*ok!$F344,1),0)/3290</f>
        <v>0</v>
      </c>
      <c r="W344" s="92">
        <f>+IFERROR(ROUND(INDEX(FCSTSDV!$D$2:$N$674,MATCH(ok!$D344,FCSTSDV!$C$2:$C$674,0),MATCH(ok!W$3,FCSTSDV!$D$1:$N$1,0))*ok!$F344,1),0)/3290</f>
        <v>0</v>
      </c>
      <c r="X344" s="92">
        <f>+IFERROR(ROUND(INDEX(FCSTSDV!$D$2:$N$674,MATCH(ok!$D344,FCSTSDV!$C$2:$C$674,0),MATCH(ok!X$3,FCSTSDV!$D$1:$N$1,0))*ok!$F344,1),0)/3290</f>
        <v>0</v>
      </c>
      <c r="Y344" s="92">
        <f>+IFERROR(ROUND(INDEX(FCSTSDV!$D$2:$N$674,MATCH(ok!$D344,FCSTSDV!$C$2:$C$674,0),MATCH(ok!Y$3,FCSTSDV!$D$1:$N$1,0))*ok!$F344,1),0)/3290</f>
        <v>0</v>
      </c>
      <c r="Z344" s="92">
        <f>+IFERROR(ROUND(INDEX(FCSTSDV!$D$2:$N$674,MATCH(ok!$D344,FCSTSDV!$C$2:$C$674,0),MATCH(ok!Z$3,FCSTSDV!$D$1:$N$1,0))*ok!$F344,1),0)/3290</f>
        <v>0</v>
      </c>
      <c r="AA344" s="92">
        <f>+IFERROR(ROUND(INDEX(FCSTSDV!$D$2:$N$674,MATCH(ok!$D344,FCSTSDV!$C$2:$C$674,0),MATCH(ok!AA$3,FCSTSDV!$D$1:$N$1,0))*ok!$F344,1),0)/3290</f>
        <v>0</v>
      </c>
      <c r="AB344" s="92">
        <f>+IFERROR(ROUND(INDEX(FCSTSDV!$D$2:$N$674,MATCH(ok!$D344,FCSTSDV!$C$2:$C$674,0),MATCH(ok!AB$3,FCSTSDV!$D$1:$N$1,0))*ok!$F344,1),0)/3290</f>
        <v>0</v>
      </c>
      <c r="AC344" s="92">
        <f>+IFERROR(ROUND(INDEX(FCSTSDV!$D$2:$N$674,MATCH(ok!$D344,FCSTSDV!$C$2:$C$674,0),MATCH(ok!AC$3,FCSTSDV!$D$1:$N$1,0))*ok!$F344,1),0)/3290</f>
        <v>0</v>
      </c>
      <c r="AD344" s="92">
        <f>+IFERROR(ROUND(INDEX(FCSTSDV!$D$2:$N$674,MATCH(ok!$D344,FCSTSDV!$C$2:$C$674,0),MATCH(ok!AD$3,FCSTSDV!$D$1:$N$1,0))*ok!$F344,1),0)/3290</f>
        <v>0</v>
      </c>
      <c r="AE344" s="92">
        <f>+IFERROR(ROUND(INDEX(FCSTSDV!$D$2:$N$674,MATCH(ok!$D344,FCSTSDV!$C$2:$C$674,0),MATCH(ok!AE$3,FCSTSDV!$D$1:$N$1,0))*ok!$F344,1),0)/3290</f>
        <v>0</v>
      </c>
      <c r="AF344" s="92">
        <f>+IFERROR(ROUND(INDEX(FCSTSDV!$D$2:$N$674,MATCH(ok!$D344,FCSTSDV!$C$2:$C$674,0),MATCH(ok!AF$3,FCSTSDV!$D$1:$N$1,0))*ok!$F344,1),0)/3290</f>
        <v>0</v>
      </c>
      <c r="AG344" s="92">
        <f>+IFERROR(ROUND(INDEX(FCSTSDV!$D$2:$N$674,MATCH(ok!$D344,FCSTSDV!$C$2:$C$674,0),MATCH(ok!AG$3,FCSTSDV!$D$1:$N$1,0))*ok!$F344,1),0)/3290</f>
        <v>0</v>
      </c>
    </row>
    <row r="345" spans="1:33" ht="20.100000000000001" customHeight="1">
      <c r="A345" s="794"/>
      <c r="B345" s="794"/>
      <c r="C345" s="57"/>
      <c r="D345" s="32" t="s">
        <v>47</v>
      </c>
      <c r="E345" s="199" t="str">
        <f t="shared" si="157"/>
        <v>19mm*32.9m</v>
      </c>
      <c r="F345" s="172">
        <v>0.3</v>
      </c>
      <c r="G345" s="58"/>
      <c r="H345" s="58"/>
      <c r="I345" s="784"/>
      <c r="J345" s="81">
        <f>+ROUND(IFERROR(VLOOKUP(D345,FCSTSDV!$C$2:$C$285,2,0),0)*ok!F345+0,0)/3290</f>
        <v>0</v>
      </c>
      <c r="K345" s="92">
        <f>+IFERROR(ROUND(INDEX(FCSTSDV!$D$2:$N$674,MATCH(ok!$D345,FCSTSDV!$C$2:$C$674,0),MATCH(ok!K$3,FCSTSDV!$D$1:$N$1,0))*ok!$F345,1),0)/3290</f>
        <v>0</v>
      </c>
      <c r="L345" s="92">
        <f>+IFERROR(ROUND(INDEX(FCSTSDV!$D$2:$N$674,MATCH(ok!$D345,FCSTSDV!$C$2:$C$674,0),MATCH(ok!L$3,FCSTSDV!$D$1:$N$1,0))*ok!$F345,1),0)/3290</f>
        <v>0</v>
      </c>
      <c r="M345" s="92">
        <f>+IFERROR(ROUND(INDEX(FCSTSDV!$D$2:$N$674,MATCH(ok!$D345,FCSTSDV!$C$2:$C$674,0),MATCH(ok!M$3,FCSTSDV!$D$1:$N$1,0))*ok!$F345,1),0)/3290</f>
        <v>0</v>
      </c>
      <c r="N345" s="92">
        <f>+IFERROR(ROUND(INDEX(FCSTSDV!$D$2:$N$674,MATCH(ok!$D345,FCSTSDV!$C$2:$C$674,0),MATCH(ok!N$3,FCSTSDV!$D$1:$N$1,0))*ok!$F345,1),0)/3290</f>
        <v>0</v>
      </c>
      <c r="O345" s="92">
        <f>+IFERROR(ROUND(INDEX(FCSTSDV!$D$2:$N$674,MATCH(ok!$D345,FCSTSDV!$C$2:$C$674,0),MATCH(ok!O$3,FCSTSDV!$D$1:$N$1,0))*ok!$F345,1),0)/3290</f>
        <v>0</v>
      </c>
      <c r="P345" s="92">
        <f>+IFERROR(ROUND(INDEX(FCSTSDV!$D$2:$N$674,MATCH(ok!$D345,FCSTSDV!$C$2:$C$674,0),MATCH(ok!P$3,FCSTSDV!$D$1:$N$1,0))*ok!$F345,1),0)/3290</f>
        <v>0</v>
      </c>
      <c r="Q345" s="92">
        <f>+IFERROR(ROUND(INDEX(FCSTSDV!$D$2:$N$674,MATCH(ok!$D345,FCSTSDV!$C$2:$C$674,0),MATCH(ok!Q$3,FCSTSDV!$D$1:$N$1,0))*ok!$F345,1),0)/3290</f>
        <v>0</v>
      </c>
      <c r="R345" s="92">
        <f>+IFERROR(ROUND(INDEX(FCSTSDV!$D$2:$N$674,MATCH(ok!$D345,FCSTSDV!$C$2:$C$674,0),MATCH(ok!R$3,FCSTSDV!$D$1:$N$1,0))*ok!$F345,1),0)/3290</f>
        <v>0</v>
      </c>
      <c r="S345" s="92">
        <f>+IFERROR(ROUND(INDEX(FCSTSDV!$D$2:$N$674,MATCH(ok!$D345,FCSTSDV!$C$2:$C$674,0),MATCH(ok!S$3,FCSTSDV!$D$1:$N$1,0))*ok!$F345,1),0)/3290</f>
        <v>0</v>
      </c>
      <c r="T345" s="92">
        <f>+IFERROR(ROUND(INDEX(FCSTSDV!$D$2:$N$674,MATCH(ok!$D345,FCSTSDV!$C$2:$C$674,0),MATCH(ok!T$3,FCSTSDV!$D$1:$N$1,0))*ok!$F345,1),0)/3290</f>
        <v>0</v>
      </c>
      <c r="U345" s="92">
        <f>+IFERROR(ROUND(INDEX(FCSTSDV!$D$2:$N$674,MATCH(ok!$D345,FCSTSDV!$C$2:$C$674,0),MATCH(ok!U$3,FCSTSDV!$D$1:$N$1,0))*ok!$F345,1),0)/3290</f>
        <v>0</v>
      </c>
      <c r="V345" s="92">
        <f>+IFERROR(ROUND(INDEX(FCSTSDV!$D$2:$N$674,MATCH(ok!$D345,FCSTSDV!$C$2:$C$674,0),MATCH(ok!V$3,FCSTSDV!$D$1:$N$1,0))*ok!$F345,1),0)/3290</f>
        <v>0</v>
      </c>
      <c r="W345" s="92">
        <f>+IFERROR(ROUND(INDEX(FCSTSDV!$D$2:$N$674,MATCH(ok!$D345,FCSTSDV!$C$2:$C$674,0),MATCH(ok!W$3,FCSTSDV!$D$1:$N$1,0))*ok!$F345,1),0)/3290</f>
        <v>0</v>
      </c>
      <c r="X345" s="92">
        <f>+IFERROR(ROUND(INDEX(FCSTSDV!$D$2:$N$674,MATCH(ok!$D345,FCSTSDV!$C$2:$C$674,0),MATCH(ok!X$3,FCSTSDV!$D$1:$N$1,0))*ok!$F345,1),0)/3290</f>
        <v>0</v>
      </c>
      <c r="Y345" s="92">
        <f>+IFERROR(ROUND(INDEX(FCSTSDV!$D$2:$N$674,MATCH(ok!$D345,FCSTSDV!$C$2:$C$674,0),MATCH(ok!Y$3,FCSTSDV!$D$1:$N$1,0))*ok!$F345,1),0)/3290</f>
        <v>0</v>
      </c>
      <c r="Z345" s="92">
        <f>+IFERROR(ROUND(INDEX(FCSTSDV!$D$2:$N$674,MATCH(ok!$D345,FCSTSDV!$C$2:$C$674,0),MATCH(ok!Z$3,FCSTSDV!$D$1:$N$1,0))*ok!$F345,1),0)/3290</f>
        <v>0</v>
      </c>
      <c r="AA345" s="92">
        <f>+IFERROR(ROUND(INDEX(FCSTSDV!$D$2:$N$674,MATCH(ok!$D345,FCSTSDV!$C$2:$C$674,0),MATCH(ok!AA$3,FCSTSDV!$D$1:$N$1,0))*ok!$F345,1),0)/3290</f>
        <v>0</v>
      </c>
      <c r="AB345" s="92">
        <f>+IFERROR(ROUND(INDEX(FCSTSDV!$D$2:$N$674,MATCH(ok!$D345,FCSTSDV!$C$2:$C$674,0),MATCH(ok!AB$3,FCSTSDV!$D$1:$N$1,0))*ok!$F345,1),0)/3290</f>
        <v>0</v>
      </c>
      <c r="AC345" s="92">
        <f>+IFERROR(ROUND(INDEX(FCSTSDV!$D$2:$N$674,MATCH(ok!$D345,FCSTSDV!$C$2:$C$674,0),MATCH(ok!AC$3,FCSTSDV!$D$1:$N$1,0))*ok!$F345,1),0)/3290</f>
        <v>0</v>
      </c>
      <c r="AD345" s="92">
        <f>+IFERROR(ROUND(INDEX(FCSTSDV!$D$2:$N$674,MATCH(ok!$D345,FCSTSDV!$C$2:$C$674,0),MATCH(ok!AD$3,FCSTSDV!$D$1:$N$1,0))*ok!$F345,1),0)/3290</f>
        <v>0</v>
      </c>
      <c r="AE345" s="92">
        <f>+IFERROR(ROUND(INDEX(FCSTSDV!$D$2:$N$674,MATCH(ok!$D345,FCSTSDV!$C$2:$C$674,0),MATCH(ok!AE$3,FCSTSDV!$D$1:$N$1,0))*ok!$F345,1),0)/3290</f>
        <v>0</v>
      </c>
      <c r="AF345" s="92">
        <f>+IFERROR(ROUND(INDEX(FCSTSDV!$D$2:$N$674,MATCH(ok!$D345,FCSTSDV!$C$2:$C$674,0),MATCH(ok!AF$3,FCSTSDV!$D$1:$N$1,0))*ok!$F345,1),0)/3290</f>
        <v>0</v>
      </c>
      <c r="AG345" s="92">
        <f>+IFERROR(ROUND(INDEX(FCSTSDV!$D$2:$N$674,MATCH(ok!$D345,FCSTSDV!$C$2:$C$674,0),MATCH(ok!AG$3,FCSTSDV!$D$1:$N$1,0))*ok!$F345,1),0)/3290</f>
        <v>0</v>
      </c>
    </row>
    <row r="346" spans="1:33" ht="20.100000000000001" customHeight="1">
      <c r="A346" s="794"/>
      <c r="B346" s="794"/>
      <c r="C346" s="57"/>
      <c r="D346" s="32" t="s">
        <v>153</v>
      </c>
      <c r="E346" s="199" t="str">
        <f t="shared" si="157"/>
        <v>19mm*32.9m</v>
      </c>
      <c r="F346" s="49" t="s">
        <v>43</v>
      </c>
      <c r="G346" s="58"/>
      <c r="H346" s="58"/>
      <c r="I346" s="784"/>
      <c r="J346" s="81">
        <f>+SUM(J332:J345)</f>
        <v>0</v>
      </c>
      <c r="K346" s="92" t="e">
        <f>+ROUND($I$332+$J$346-SUM(K332:K345),1)</f>
        <v>#REF!</v>
      </c>
      <c r="L346" s="92" t="e">
        <f t="shared" ref="L346:W346" si="158">+ROUND($I$332+$J$346-SUM(L332:L345),1)</f>
        <v>#REF!</v>
      </c>
      <c r="M346" s="92" t="e">
        <f t="shared" si="158"/>
        <v>#REF!</v>
      </c>
      <c r="N346" s="92" t="e">
        <f t="shared" si="158"/>
        <v>#REF!</v>
      </c>
      <c r="O346" s="92" t="e">
        <f t="shared" si="158"/>
        <v>#REF!</v>
      </c>
      <c r="P346" s="92" t="e">
        <f t="shared" si="158"/>
        <v>#REF!</v>
      </c>
      <c r="Q346" s="92" t="e">
        <f t="shared" si="158"/>
        <v>#REF!</v>
      </c>
      <c r="R346" s="92" t="e">
        <f t="shared" si="158"/>
        <v>#REF!</v>
      </c>
      <c r="S346" s="92" t="e">
        <f t="shared" si="158"/>
        <v>#REF!</v>
      </c>
      <c r="T346" s="92" t="e">
        <f t="shared" si="158"/>
        <v>#REF!</v>
      </c>
      <c r="U346" s="92" t="e">
        <f t="shared" si="158"/>
        <v>#REF!</v>
      </c>
      <c r="V346" s="92" t="e">
        <f t="shared" si="158"/>
        <v>#REF!</v>
      </c>
      <c r="W346" s="92" t="e">
        <f t="shared" si="158"/>
        <v>#REF!</v>
      </c>
      <c r="X346" s="92" t="e">
        <f>+W346-SUM(X332:X345)</f>
        <v>#REF!</v>
      </c>
      <c r="Y346" s="92" t="e">
        <f>+X346-SUM(Y332:Y345)</f>
        <v>#REF!</v>
      </c>
      <c r="Z346" s="92" t="e">
        <f t="shared" ref="Z346:AG346" si="159">+Y346-SUM(Z332:Z345)</f>
        <v>#REF!</v>
      </c>
      <c r="AA346" s="92" t="e">
        <f t="shared" si="159"/>
        <v>#REF!</v>
      </c>
      <c r="AB346" s="92" t="e">
        <f t="shared" si="159"/>
        <v>#REF!</v>
      </c>
      <c r="AC346" s="92" t="e">
        <f t="shared" si="159"/>
        <v>#REF!</v>
      </c>
      <c r="AD346" s="92" t="e">
        <f t="shared" si="159"/>
        <v>#REF!</v>
      </c>
      <c r="AE346" s="92" t="e">
        <f t="shared" si="159"/>
        <v>#REF!</v>
      </c>
      <c r="AF346" s="92" t="e">
        <f t="shared" si="159"/>
        <v>#REF!</v>
      </c>
      <c r="AG346" s="92" t="e">
        <f t="shared" si="159"/>
        <v>#REF!</v>
      </c>
    </row>
    <row r="347" spans="1:33" ht="20.100000000000001" hidden="1" customHeight="1">
      <c r="A347" s="808" t="s">
        <v>227</v>
      </c>
      <c r="B347" s="795" t="s">
        <v>228</v>
      </c>
      <c r="C347" s="50"/>
      <c r="D347" s="123" t="s">
        <v>40</v>
      </c>
      <c r="E347" s="204" t="s">
        <v>228</v>
      </c>
      <c r="F347" s="47">
        <v>5</v>
      </c>
      <c r="G347" s="48"/>
      <c r="H347" s="48"/>
      <c r="I347" s="785">
        <f>+VLOOKUP(A347,'[3]TÚI BÓNG'!$B$4:$F$9006,4,0)</f>
        <v>14.5</v>
      </c>
      <c r="J347" s="91">
        <v>0</v>
      </c>
      <c r="K347" s="106">
        <f t="array" ref="K347">+IFERROR(INDEX(FCSTSDV!$D$2:$L$678,MATCH(ok!$D347,FCSTSDV!$C$2:$C$678,0),MATCH(ok!K$3,FCSTSDV!$D$1:$L$1,0)),0)*$F347/1000000</f>
        <v>0</v>
      </c>
      <c r="L347" s="106">
        <f t="array" ref="L347">+IFERROR(INDEX(FCSTSDV!$D$2:$L$678,MATCH(ok!$D347,FCSTSDV!$C$2:$C$678,0),MATCH(ok!L$3,FCSTSDV!$D$1:$L$1,0)),0)*$F347/1000000</f>
        <v>0</v>
      </c>
    </row>
    <row r="348" spans="1:33" ht="20.100000000000001" hidden="1" customHeight="1">
      <c r="A348" s="795"/>
      <c r="B348" s="795"/>
      <c r="C348" s="50"/>
      <c r="D348" s="123" t="s">
        <v>23</v>
      </c>
      <c r="E348" s="204" t="str">
        <f>+E347</f>
        <v>100m*1m*8mm</v>
      </c>
      <c r="F348" s="47">
        <v>5</v>
      </c>
      <c r="G348" s="48"/>
      <c r="H348" s="48"/>
      <c r="I348" s="785"/>
      <c r="J348" s="79">
        <v>0</v>
      </c>
      <c r="K348" s="99">
        <f t="array" ref="K348">+IFERROR(INDEX(FCSTSDV!$D$2:$L$678,MATCH(ok!$D348,FCSTSDV!$C$2:$C$678,0),MATCH(ok!K$3,FCSTSDV!$D$1:$L$1,0)),0)*$F348/1000000</f>
        <v>0</v>
      </c>
      <c r="L348" s="99">
        <f t="array" ref="L348">+IFERROR(INDEX(FCSTSDV!$D$2:$L$678,MATCH(ok!$D348,FCSTSDV!$C$2:$C$678,0),MATCH(ok!L$3,FCSTSDV!$D$1:$L$1,0)),0)*$F348/1000000</f>
        <v>0</v>
      </c>
    </row>
    <row r="349" spans="1:33" ht="20.100000000000001" hidden="1" customHeight="1">
      <c r="A349" s="795"/>
      <c r="B349" s="795"/>
      <c r="C349" s="50"/>
      <c r="D349" s="123" t="s">
        <v>26</v>
      </c>
      <c r="E349" s="204" t="str">
        <f>+E348</f>
        <v>100m*1m*8mm</v>
      </c>
      <c r="F349" s="47">
        <v>5</v>
      </c>
      <c r="G349" s="48"/>
      <c r="H349" s="48"/>
      <c r="I349" s="785"/>
      <c r="J349" s="79">
        <v>0</v>
      </c>
      <c r="K349" s="99">
        <f t="array" ref="K349">+IFERROR(INDEX(FCSTSDV!$D$2:$L$678,MATCH(ok!$D349,FCSTSDV!$C$2:$C$678,0),MATCH(ok!K$3,FCSTSDV!$D$1:$L$1,0)),0)*$F349/1000000</f>
        <v>0</v>
      </c>
      <c r="L349" s="99">
        <f t="array" ref="L349">+IFERROR(INDEX(FCSTSDV!$D$2:$L$678,MATCH(ok!$D349,FCSTSDV!$C$2:$C$678,0),MATCH(ok!L$3,FCSTSDV!$D$1:$L$1,0)),0)*$F349/1000000</f>
        <v>0</v>
      </c>
    </row>
    <row r="350" spans="1:33" ht="20.100000000000001" hidden="1" customHeight="1">
      <c r="A350" s="795"/>
      <c r="B350" s="795"/>
      <c r="C350" s="50"/>
      <c r="D350" s="123" t="s">
        <v>37</v>
      </c>
      <c r="E350" s="204"/>
      <c r="F350" s="47">
        <v>5</v>
      </c>
      <c r="G350" s="48"/>
      <c r="H350" s="48"/>
      <c r="I350" s="785"/>
      <c r="J350" s="79"/>
      <c r="K350" s="106">
        <f>IFERROR(ROUND(+IFERROR(INDEX(FCSTSDV!$D$2:$L$674,MATCH(ok!$D350,FCSTSDV!$C$2:$C$674,0),MATCH(ok!K$3,FCSTSDV!$D$1:$L$1,0)),0)*$F350/3290,1),0)</f>
        <v>0</v>
      </c>
      <c r="L350" s="106">
        <f>IFERROR(ROUND(+IFERROR(INDEX(FCSTSDV!$D$2:$L$674,MATCH(ok!$D350,FCSTSDV!$C$2:$C$674,0),MATCH(ok!L$3,FCSTSDV!$D$1:$L$1,0)),0)*$F350/3290,1),0)</f>
        <v>0</v>
      </c>
    </row>
    <row r="351" spans="1:33" ht="20.100000000000001" hidden="1" customHeight="1">
      <c r="A351" s="795"/>
      <c r="B351" s="795"/>
      <c r="C351" s="57"/>
      <c r="D351" s="32" t="s">
        <v>41</v>
      </c>
      <c r="E351" s="204" t="str">
        <f>+E349</f>
        <v>100m*1m*8mm</v>
      </c>
      <c r="F351" s="49">
        <v>5</v>
      </c>
      <c r="G351" s="48"/>
      <c r="H351" s="48"/>
      <c r="I351" s="785"/>
      <c r="J351" s="79">
        <v>0</v>
      </c>
      <c r="K351" s="99">
        <f t="array" ref="K351">+IFERROR(INDEX(FCSTSDV!$D$2:$L$678,MATCH(ok!$D351,FCSTSDV!$C$2:$C$678,0),MATCH(ok!K$3,FCSTSDV!$D$1:$L$1,0)),0)*$F351/1000000</f>
        <v>0</v>
      </c>
      <c r="L351" s="99">
        <f t="array" ref="L351">+IFERROR(INDEX(FCSTSDV!$D$2:$L$678,MATCH(ok!$D351,FCSTSDV!$C$2:$C$678,0),MATCH(ok!L$3,FCSTSDV!$D$1:$L$1,0)),0)*$F351/1000000</f>
        <v>0</v>
      </c>
    </row>
    <row r="352" spans="1:33" ht="20.100000000000001" hidden="1" customHeight="1">
      <c r="A352" s="792"/>
      <c r="B352" s="792"/>
      <c r="C352" s="60"/>
      <c r="D352" s="52" t="s">
        <v>229</v>
      </c>
      <c r="E352" s="205" t="str">
        <f>+E351</f>
        <v>100m*1m*8mm</v>
      </c>
      <c r="F352" s="53" t="s">
        <v>43</v>
      </c>
      <c r="G352" s="54"/>
      <c r="H352" s="54"/>
      <c r="I352" s="782"/>
      <c r="J352" s="79">
        <f>+SUM(J347:J351)</f>
        <v>0</v>
      </c>
      <c r="K352" s="90" t="e">
        <f>+#REF!-SUM(K347:K351)</f>
        <v>#REF!</v>
      </c>
      <c r="L352" s="90" t="e">
        <f>+K352-SUM(L347:L351)</f>
        <v>#REF!</v>
      </c>
    </row>
    <row r="353" spans="6:6" hidden="1"/>
    <row r="354" spans="6:6">
      <c r="F354" s="38">
        <f>110000*0.2/3290</f>
        <v>6.6869300911854106</v>
      </c>
    </row>
  </sheetData>
  <mergeCells count="235">
    <mergeCell ref="A4:A26"/>
    <mergeCell ref="A27:A54"/>
    <mergeCell ref="A55:A73"/>
    <mergeCell ref="A74:A89"/>
    <mergeCell ref="A90:A94"/>
    <mergeCell ref="A95:A96"/>
    <mergeCell ref="A97:A105"/>
    <mergeCell ref="A106:A113"/>
    <mergeCell ref="A114:A126"/>
    <mergeCell ref="A127:A136"/>
    <mergeCell ref="A137:A142"/>
    <mergeCell ref="A143:A147"/>
    <mergeCell ref="A148:A157"/>
    <mergeCell ref="A158:A159"/>
    <mergeCell ref="A160:A163"/>
    <mergeCell ref="A164:A166"/>
    <mergeCell ref="A167:A170"/>
    <mergeCell ref="A171:A172"/>
    <mergeCell ref="A173:A179"/>
    <mergeCell ref="A180:A181"/>
    <mergeCell ref="A182:A190"/>
    <mergeCell ref="A191:A192"/>
    <mergeCell ref="A193:A196"/>
    <mergeCell ref="A197:A199"/>
    <mergeCell ref="A200:A202"/>
    <mergeCell ref="A203:A204"/>
    <mergeCell ref="A205:A208"/>
    <mergeCell ref="A209:A211"/>
    <mergeCell ref="A212:A213"/>
    <mergeCell ref="A214:A218"/>
    <mergeCell ref="A219:A220"/>
    <mergeCell ref="A221:A222"/>
    <mergeCell ref="A223:A224"/>
    <mergeCell ref="A225:A226"/>
    <mergeCell ref="A227:A228"/>
    <mergeCell ref="A229:A230"/>
    <mergeCell ref="A231:A232"/>
    <mergeCell ref="A233:A237"/>
    <mergeCell ref="A238:A239"/>
    <mergeCell ref="A240:A241"/>
    <mergeCell ref="A242:A243"/>
    <mergeCell ref="A244:A245"/>
    <mergeCell ref="A246:A247"/>
    <mergeCell ref="A248:A251"/>
    <mergeCell ref="A252:A255"/>
    <mergeCell ref="A256:A260"/>
    <mergeCell ref="A261:A262"/>
    <mergeCell ref="A263:A264"/>
    <mergeCell ref="A265:A266"/>
    <mergeCell ref="A267:A268"/>
    <mergeCell ref="A269:A270"/>
    <mergeCell ref="A271:A272"/>
    <mergeCell ref="A273:A274"/>
    <mergeCell ref="A275:A276"/>
    <mergeCell ref="A277:A278"/>
    <mergeCell ref="A279:A280"/>
    <mergeCell ref="A281:A285"/>
    <mergeCell ref="A286:A290"/>
    <mergeCell ref="A291:A292"/>
    <mergeCell ref="A293:A294"/>
    <mergeCell ref="A295:A296"/>
    <mergeCell ref="A297:A298"/>
    <mergeCell ref="A299:A301"/>
    <mergeCell ref="A302:A304"/>
    <mergeCell ref="A305:A306"/>
    <mergeCell ref="A307:A308"/>
    <mergeCell ref="A309:A310"/>
    <mergeCell ref="A311:A312"/>
    <mergeCell ref="A313:A317"/>
    <mergeCell ref="A318:A319"/>
    <mergeCell ref="A320:A321"/>
    <mergeCell ref="A322:A324"/>
    <mergeCell ref="A325:A327"/>
    <mergeCell ref="A328:A329"/>
    <mergeCell ref="A330:A331"/>
    <mergeCell ref="A332:A346"/>
    <mergeCell ref="A347:A352"/>
    <mergeCell ref="B4:B26"/>
    <mergeCell ref="B27:B54"/>
    <mergeCell ref="B55:B73"/>
    <mergeCell ref="B74:B89"/>
    <mergeCell ref="B90:B94"/>
    <mergeCell ref="B95:B96"/>
    <mergeCell ref="B97:B105"/>
    <mergeCell ref="B106:B113"/>
    <mergeCell ref="B114:B126"/>
    <mergeCell ref="B127:B136"/>
    <mergeCell ref="B137:B142"/>
    <mergeCell ref="B143:B147"/>
    <mergeCell ref="B148:B157"/>
    <mergeCell ref="B158:B159"/>
    <mergeCell ref="B160:B163"/>
    <mergeCell ref="B164:B166"/>
    <mergeCell ref="B167:B170"/>
    <mergeCell ref="B171:B172"/>
    <mergeCell ref="B173:B179"/>
    <mergeCell ref="B180:B181"/>
    <mergeCell ref="B182:B190"/>
    <mergeCell ref="B191:B192"/>
    <mergeCell ref="B193:B196"/>
    <mergeCell ref="B197:B199"/>
    <mergeCell ref="B200:B202"/>
    <mergeCell ref="B203:B204"/>
    <mergeCell ref="B205:B208"/>
    <mergeCell ref="B209:B211"/>
    <mergeCell ref="B212:B213"/>
    <mergeCell ref="B214:B218"/>
    <mergeCell ref="B219:B220"/>
    <mergeCell ref="B221:B222"/>
    <mergeCell ref="B223:B224"/>
    <mergeCell ref="B225:B226"/>
    <mergeCell ref="B227:B228"/>
    <mergeCell ref="B229:B230"/>
    <mergeCell ref="B231:B232"/>
    <mergeCell ref="B233:B237"/>
    <mergeCell ref="B238:B239"/>
    <mergeCell ref="B240:B241"/>
    <mergeCell ref="B242:B243"/>
    <mergeCell ref="B244:B245"/>
    <mergeCell ref="B246:B247"/>
    <mergeCell ref="B248:B251"/>
    <mergeCell ref="B252:B255"/>
    <mergeCell ref="B256:B260"/>
    <mergeCell ref="B261:B262"/>
    <mergeCell ref="B263:B264"/>
    <mergeCell ref="B265:B266"/>
    <mergeCell ref="B267:B268"/>
    <mergeCell ref="B269:B270"/>
    <mergeCell ref="B271:B272"/>
    <mergeCell ref="B273:B274"/>
    <mergeCell ref="B275:B276"/>
    <mergeCell ref="B277:B278"/>
    <mergeCell ref="B279:B280"/>
    <mergeCell ref="B281:B285"/>
    <mergeCell ref="B286:B290"/>
    <mergeCell ref="B291:B292"/>
    <mergeCell ref="B293:B294"/>
    <mergeCell ref="B295:B296"/>
    <mergeCell ref="B297:B298"/>
    <mergeCell ref="B299:B301"/>
    <mergeCell ref="B302:B304"/>
    <mergeCell ref="B305:B306"/>
    <mergeCell ref="B307:B308"/>
    <mergeCell ref="B309:B310"/>
    <mergeCell ref="B311:B312"/>
    <mergeCell ref="B313:B317"/>
    <mergeCell ref="B318:B319"/>
    <mergeCell ref="B320:B321"/>
    <mergeCell ref="B322:B324"/>
    <mergeCell ref="B325:B327"/>
    <mergeCell ref="B328:B329"/>
    <mergeCell ref="B330:B331"/>
    <mergeCell ref="B332:B346"/>
    <mergeCell ref="B347:B352"/>
    <mergeCell ref="G4:G26"/>
    <mergeCell ref="G182:G190"/>
    <mergeCell ref="G318:G319"/>
    <mergeCell ref="H182:H190"/>
    <mergeCell ref="I4:I26"/>
    <mergeCell ref="I27:I54"/>
    <mergeCell ref="I55:I73"/>
    <mergeCell ref="I74:I89"/>
    <mergeCell ref="I90:I94"/>
    <mergeCell ref="I95:I96"/>
    <mergeCell ref="I97:I105"/>
    <mergeCell ref="I106:I113"/>
    <mergeCell ref="I114:I126"/>
    <mergeCell ref="I127:I136"/>
    <mergeCell ref="I137:I142"/>
    <mergeCell ref="I143:I147"/>
    <mergeCell ref="I148:I157"/>
    <mergeCell ref="I158:I159"/>
    <mergeCell ref="I160:I163"/>
    <mergeCell ref="I164:I166"/>
    <mergeCell ref="I167:I170"/>
    <mergeCell ref="I171:I172"/>
    <mergeCell ref="I173:I179"/>
    <mergeCell ref="I180:I181"/>
    <mergeCell ref="I182:I190"/>
    <mergeCell ref="I191:I192"/>
    <mergeCell ref="I193:I196"/>
    <mergeCell ref="I197:I199"/>
    <mergeCell ref="I200:I202"/>
    <mergeCell ref="I203:I204"/>
    <mergeCell ref="I205:I208"/>
    <mergeCell ref="I209:I211"/>
    <mergeCell ref="I212:I213"/>
    <mergeCell ref="I214:I218"/>
    <mergeCell ref="I219:I220"/>
    <mergeCell ref="I221:I222"/>
    <mergeCell ref="I223:I224"/>
    <mergeCell ref="I225:I226"/>
    <mergeCell ref="I227:I228"/>
    <mergeCell ref="I229:I230"/>
    <mergeCell ref="I231:I232"/>
    <mergeCell ref="I233:I237"/>
    <mergeCell ref="I238:I239"/>
    <mergeCell ref="I240:I241"/>
    <mergeCell ref="I242:I243"/>
    <mergeCell ref="I244:I245"/>
    <mergeCell ref="I246:I247"/>
    <mergeCell ref="I248:I251"/>
    <mergeCell ref="I252:I255"/>
    <mergeCell ref="I256:I260"/>
    <mergeCell ref="I261:I262"/>
    <mergeCell ref="I263:I264"/>
    <mergeCell ref="I265:I266"/>
    <mergeCell ref="I267:I268"/>
    <mergeCell ref="I269:I270"/>
    <mergeCell ref="I271:I272"/>
    <mergeCell ref="I273:I274"/>
    <mergeCell ref="I275:I276"/>
    <mergeCell ref="I277:I278"/>
    <mergeCell ref="I279:I280"/>
    <mergeCell ref="I281:I285"/>
    <mergeCell ref="I286:I290"/>
    <mergeCell ref="I291:I292"/>
    <mergeCell ref="I293:I294"/>
    <mergeCell ref="I295:I296"/>
    <mergeCell ref="I320:I321"/>
    <mergeCell ref="I322:I324"/>
    <mergeCell ref="I325:I327"/>
    <mergeCell ref="I328:I329"/>
    <mergeCell ref="I330:I331"/>
    <mergeCell ref="I332:I346"/>
    <mergeCell ref="I347:I352"/>
    <mergeCell ref="I297:I298"/>
    <mergeCell ref="I299:I301"/>
    <mergeCell ref="I302:I304"/>
    <mergeCell ref="I305:I306"/>
    <mergeCell ref="I307:I308"/>
    <mergeCell ref="I309:I310"/>
    <mergeCell ref="I311:I312"/>
    <mergeCell ref="I313:I317"/>
    <mergeCell ref="I318:I319"/>
  </mergeCells>
  <conditionalFormatting sqref="D78">
    <cfRule type="duplicateValues" dxfId="16" priority="2"/>
  </conditionalFormatting>
  <conditionalFormatting sqref="D82">
    <cfRule type="duplicateValues" dxfId="15" priority="1"/>
  </conditionalFormatting>
  <conditionalFormatting sqref="D79:D80 D77">
    <cfRule type="duplicateValues" dxfId="14" priority="3"/>
  </conditionalFormatting>
  <conditionalFormatting sqref="D81 D83:D84 D86">
    <cfRule type="duplicateValues" dxfId="13" priority="4"/>
  </conditionalFormatting>
  <printOptions horizontalCentered="1"/>
  <pageMargins left="0" right="0" top="0.25" bottom="0" header="0" footer="0"/>
  <pageSetup paperSize="9" scale="55" orientation="landscape"/>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9" tint="0.39994506668294322"/>
  </sheetPr>
  <dimension ref="A1:AB222"/>
  <sheetViews>
    <sheetView zoomScale="85" zoomScaleNormal="85" workbookViewId="0">
      <pane xSplit="8" ySplit="3" topLeftCell="I164" activePane="bottomRight" state="frozen"/>
      <selection pane="topRight"/>
      <selection pane="bottomLeft"/>
      <selection pane="bottomRight" activeCell="U229" sqref="U229"/>
    </sheetView>
  </sheetViews>
  <sheetFormatPr defaultColWidth="9.140625" defaultRowHeight="15"/>
  <cols>
    <col min="1" max="1" width="26.85546875" style="2" customWidth="1"/>
    <col min="2" max="2" width="25.5703125" style="2" customWidth="1"/>
    <col min="3" max="3" width="17" style="1" hidden="1" customWidth="1"/>
    <col min="4" max="4" width="19.140625" style="2" customWidth="1"/>
    <col min="5" max="5" width="25.5703125" style="2" hidden="1" customWidth="1"/>
    <col min="6" max="6" width="16.42578125" style="38" customWidth="1"/>
    <col min="7" max="7" width="9.85546875" style="39" hidden="1" customWidth="1"/>
    <col min="8" max="8" width="8.5703125" style="39" hidden="1" customWidth="1"/>
    <col min="9" max="9" width="12.7109375" style="39" customWidth="1"/>
    <col min="10" max="10" width="10.85546875" style="39" customWidth="1"/>
    <col min="11" max="11" width="9.140625" style="3" hidden="1" customWidth="1"/>
    <col min="12" max="12" width="11" style="3" hidden="1" customWidth="1"/>
    <col min="13" max="15" width="9.140625" style="3" hidden="1" customWidth="1"/>
    <col min="16" max="25" width="13.140625" style="3" customWidth="1"/>
    <col min="26" max="26" width="12.7109375" style="3" customWidth="1"/>
    <col min="27" max="16384" width="9.140625" style="3"/>
  </cols>
  <sheetData>
    <row r="1" spans="1:28" ht="8.25" hidden="1" customHeight="1"/>
    <row r="2" spans="1:28">
      <c r="A2" s="197"/>
      <c r="B2" s="197"/>
      <c r="C2" s="197"/>
      <c r="D2" s="197"/>
      <c r="E2" s="197"/>
      <c r="F2" s="197"/>
      <c r="G2" s="197"/>
      <c r="H2" s="197"/>
      <c r="I2" s="197"/>
      <c r="J2" s="197"/>
    </row>
    <row r="3" spans="1:28" ht="42" customHeight="1">
      <c r="A3" s="40" t="s">
        <v>0</v>
      </c>
      <c r="B3" s="6" t="s">
        <v>1</v>
      </c>
      <c r="C3" s="5" t="s">
        <v>2</v>
      </c>
      <c r="D3" s="6" t="s">
        <v>3</v>
      </c>
      <c r="E3" s="6" t="s">
        <v>1</v>
      </c>
      <c r="F3" s="6" t="s">
        <v>4</v>
      </c>
      <c r="G3" s="41" t="s">
        <v>5</v>
      </c>
      <c r="H3" s="41" t="s">
        <v>6</v>
      </c>
      <c r="I3" s="42" t="s">
        <v>7</v>
      </c>
      <c r="J3" s="78" t="s">
        <v>8</v>
      </c>
      <c r="K3" s="206">
        <v>43615</v>
      </c>
      <c r="L3" s="206">
        <v>43616</v>
      </c>
      <c r="M3" s="206">
        <v>43617</v>
      </c>
      <c r="N3" s="206">
        <v>43618</v>
      </c>
      <c r="O3" s="206">
        <v>43619</v>
      </c>
      <c r="P3" s="206">
        <v>43620</v>
      </c>
      <c r="Q3" s="206">
        <v>43621</v>
      </c>
      <c r="R3" s="206">
        <v>43622</v>
      </c>
      <c r="S3" s="206">
        <v>43623</v>
      </c>
      <c r="T3" s="206">
        <v>43624</v>
      </c>
      <c r="U3" s="206">
        <v>43625</v>
      </c>
      <c r="V3" s="211" t="s">
        <v>1468</v>
      </c>
      <c r="W3" s="211" t="s">
        <v>1469</v>
      </c>
      <c r="X3" s="211" t="s">
        <v>342</v>
      </c>
      <c r="Y3" s="211" t="s">
        <v>343</v>
      </c>
      <c r="AA3" s="13"/>
    </row>
    <row r="4" spans="1:28" ht="20.100000000000001" hidden="1" customHeight="1">
      <c r="A4" s="817" t="s">
        <v>14</v>
      </c>
      <c r="B4" s="796" t="s">
        <v>15</v>
      </c>
      <c r="C4" s="63"/>
      <c r="D4" s="43" t="s">
        <v>16</v>
      </c>
      <c r="E4" s="198" t="s">
        <v>15</v>
      </c>
      <c r="F4" s="44">
        <v>100</v>
      </c>
      <c r="G4" s="796">
        <v>0</v>
      </c>
      <c r="H4" s="134"/>
      <c r="I4" s="786">
        <v>8290</v>
      </c>
      <c r="J4" s="79">
        <v>0</v>
      </c>
      <c r="K4" s="99" t="e">
        <f>+ROUND(INDEX(FCSTSDV!$D$2:$L$674,MATCH('04.06'!$D4,FCSTSDV!$C$2:$C$674,0),MATCH('04.06'!K$3,FCSTSDV!$D$1:$L$1,0))/'04.06'!$F4,1)</f>
        <v>#N/A</v>
      </c>
      <c r="L4" s="99" t="e">
        <f>+ROUND(INDEX(FCSTSDV!$D$2:$L$674,MATCH('04.06'!$D4,FCSTSDV!$C$2:$C$674,0),MATCH('04.06'!L$3,FCSTSDV!$D$1:$L$1,0))/'04.06'!$F4,1)</f>
        <v>#N/A</v>
      </c>
      <c r="M4" s="99" t="e">
        <f>+ROUND(INDEX(FCSTSDV!$D$2:$L$674,MATCH('04.06'!$D4,FCSTSDV!$C$2:$C$674,0),MATCH('04.06'!M$3,FCSTSDV!$D$1:$L$1,0))/'04.06'!$F4,1)</f>
        <v>#N/A</v>
      </c>
      <c r="N4" s="99" t="e">
        <f>+ROUND(INDEX(FCSTSDV!$D$2:$L$674,MATCH('04.06'!$D4,FCSTSDV!$C$2:$C$674,0),MATCH('04.06'!N$3,FCSTSDV!$D$1:$L$1,0))/'04.06'!$F4,1)</f>
        <v>#N/A</v>
      </c>
      <c r="O4" s="99" t="e">
        <f>+ROUND(INDEX(FCSTSDV!$D$2:$L$674,MATCH('04.06'!$D4,FCSTSDV!$C$2:$C$674,0),MATCH('04.06'!O$3,FCSTSDV!$D$1:$L$1,0))/'04.06'!$F4,1)</f>
        <v>#N/A</v>
      </c>
      <c r="P4" s="99" t="e">
        <f>+ROUND(INDEX(FCSTSDV!$D$2:$L$674,MATCH('04.06'!$D4,FCSTSDV!$C$2:$C$674,0),MATCH('04.06'!P$3,FCSTSDV!$D$1:$L$1,0))/'04.06'!$F4,1)</f>
        <v>#N/A</v>
      </c>
      <c r="Q4" s="99" t="e">
        <f t="array" ref="Q4">+ROUND(INDEX(FCSTSDV!$D$2:$L$674,MATCH('04.06'!$D4,FCSTSDV!$C$2:$C$674,0),MATCH('04.06'!Q$3,FCSTSDV!$D$1:$L$1,0))/'04.06'!$F4,1)</f>
        <v>#N/A</v>
      </c>
      <c r="R4" s="99" t="e">
        <f t="array" ref="R4">+ROUND(INDEX(FCSTSDV!$D$2:$L$674,MATCH('04.06'!$D4,FCSTSDV!$C$2:$C$674,0),MATCH('04.06'!R$3,FCSTSDV!$D$1:$L$1,0))/'04.06'!$F4,1)</f>
        <v>#N/A</v>
      </c>
      <c r="S4" s="99" t="e">
        <f t="array" ref="S4">+ROUND(INDEX(FCSTSDV!$D$2:$L$674,MATCH('04.06'!$D4,FCSTSDV!$C$2:$C$674,0),MATCH('04.06'!S$3,FCSTSDV!$D$1:$L$1,0))/'04.06'!$F4,1)</f>
        <v>#N/A</v>
      </c>
      <c r="T4" s="99" t="e">
        <f t="array" ref="T4">+ROUND(INDEX(FCSTSDV!$D$2:$L$674,MATCH('04.06'!$D4,FCSTSDV!$C$2:$C$674,0),MATCH('04.06'!T$3,FCSTSDV!$D$1:$L$1,0))/'04.06'!$F4,1)</f>
        <v>#N/A</v>
      </c>
      <c r="U4" s="99" t="e">
        <f t="array" ref="U4">+ROUND(INDEX(FCSTSDV!$D$2:$L$674,MATCH('04.06'!$D4,FCSTSDV!$C$2:$C$674,0),MATCH('04.06'!U$3,FCSTSDV!$D$1:$L$1,0))/'04.06'!$F4,1)</f>
        <v>#N/A</v>
      </c>
      <c r="V4" s="99" t="e">
        <f t="array" ref="V4">+ROUND(INDEX(FCSTSDV!$D$2:$L$674,MATCH('04.06'!$D4,FCSTSDV!$C$2:$C$674,0),MATCH('04.06'!V$3,FCSTSDV!$D$1:$L$1,0))/'04.06'!$F4,1)</f>
        <v>#N/A</v>
      </c>
      <c r="W4" s="99" t="e">
        <f t="array" ref="W4">+ROUND(INDEX(FCSTSDV!$D$2:$L$674,MATCH('04.06'!$D4,FCSTSDV!$C$2:$C$674,0),MATCH('04.06'!W$3,FCSTSDV!$D$1:$L$1,0))/'04.06'!$F4,1)</f>
        <v>#N/A</v>
      </c>
      <c r="X4" s="99" t="e">
        <f t="array" ref="X4">+ROUND(INDEX(FCSTSDV!$D$2:$L$674,MATCH('04.06'!$D4,FCSTSDV!$C$2:$C$674,0),MATCH('04.06'!X$3,FCSTSDV!$D$1:$L$1,0))/'04.06'!$F4,1)</f>
        <v>#N/A</v>
      </c>
      <c r="Y4" s="99" t="e">
        <f t="array" ref="Y4">+ROUND(INDEX(FCSTSDV!$D$2:$L$674,MATCH('04.06'!$D4,FCSTSDV!$C$2:$C$674,0),MATCH('04.06'!Y$3,FCSTSDV!$D$1:$L$1,0))/'04.06'!$F4,1)</f>
        <v>#N/A</v>
      </c>
      <c r="Z4" s="212" t="e">
        <f>+SUM(P4:Y4)</f>
        <v>#N/A</v>
      </c>
    </row>
    <row r="5" spans="1:28" ht="20.100000000000001" customHeight="1">
      <c r="A5" s="818"/>
      <c r="B5" s="794"/>
      <c r="C5" s="57"/>
      <c r="D5" s="46" t="s">
        <v>17</v>
      </c>
      <c r="E5" s="199" t="str">
        <f>+E4</f>
        <v>20*31</v>
      </c>
      <c r="F5" s="49">
        <v>2500</v>
      </c>
      <c r="G5" s="794"/>
      <c r="H5" s="58"/>
      <c r="I5" s="784"/>
      <c r="J5" s="81">
        <v>0</v>
      </c>
      <c r="K5" s="92" t="e">
        <f t="array" ref="K5">+ROUND(INDEX(FCSTSDV!$D$2:$L$674,MATCH('04.06'!$D5,FCSTSDV!$C$2:$C$674,0),MATCH('04.06'!K$3,FCSTSDV!$D$1:$L$1,0))/'04.06'!$F5,1)</f>
        <v>#N/A</v>
      </c>
      <c r="L5" s="92" t="e">
        <f t="array" ref="L5">+ROUND(INDEX(FCSTSDV!$D$2:$L$674,MATCH('04.06'!$D5,FCSTSDV!$C$2:$C$674,0),MATCH('04.06'!L$3,FCSTSDV!$D$1:$L$1,0))/'04.06'!$F5,1)</f>
        <v>#N/A</v>
      </c>
      <c r="M5" s="92" t="e">
        <f t="array" ref="M5">+ROUND(INDEX(FCSTSDV!$D$2:$L$674,MATCH('04.06'!$D5,FCSTSDV!$C$2:$C$674,0),MATCH('04.06'!M$3,FCSTSDV!$D$1:$L$1,0))/'04.06'!$F5,1)</f>
        <v>#N/A</v>
      </c>
      <c r="N5" s="92" t="e">
        <f t="array" ref="N5">+ROUND(INDEX(FCSTSDV!$D$2:$L$674,MATCH('04.06'!$D5,FCSTSDV!$C$2:$C$674,0),MATCH('04.06'!N$3,FCSTSDV!$D$1:$L$1,0))/'04.06'!$F5,1)</f>
        <v>#N/A</v>
      </c>
      <c r="O5" s="92" t="e">
        <f t="array" ref="O5">+ROUND(INDEX(FCSTSDV!$D$2:$L$674,MATCH('04.06'!$D5,FCSTSDV!$C$2:$C$674,0),MATCH('04.06'!O$3,FCSTSDV!$D$1:$L$1,0))/'04.06'!$F5,1)</f>
        <v>#N/A</v>
      </c>
      <c r="P5" s="92" t="e">
        <f t="array" ref="P5">+ROUND(INDEX(FCSTSDV!$D$2:$L$674,MATCH('04.06'!$D5,FCSTSDV!$C$2:$C$674,0),MATCH('04.06'!P$3,FCSTSDV!$D$1:$L$1,0))/'04.06'!$F5,1)</f>
        <v>#N/A</v>
      </c>
      <c r="Q5" s="92" t="e">
        <f t="array" ref="Q5">+ROUND(INDEX(FCSTSDV!$D$2:$L$674,MATCH('04.06'!$D5,FCSTSDV!$C$2:$C$674,0),MATCH('04.06'!Q$3,FCSTSDV!$D$1:$L$1,0))/'04.06'!$F5,1)</f>
        <v>#N/A</v>
      </c>
      <c r="R5" s="92" t="e">
        <f t="array" ref="R5">+ROUND(INDEX(FCSTSDV!$D$2:$L$674,MATCH('04.06'!$D5,FCSTSDV!$C$2:$C$674,0),MATCH('04.06'!R$3,FCSTSDV!$D$1:$L$1,0))/'04.06'!$F5,1)</f>
        <v>#N/A</v>
      </c>
      <c r="S5" s="92" t="e">
        <f t="array" ref="S5">+ROUND(INDEX(FCSTSDV!$D$2:$L$674,MATCH('04.06'!$D5,FCSTSDV!$C$2:$C$674,0),MATCH('04.06'!S$3,FCSTSDV!$D$1:$L$1,0))/'04.06'!$F5,1)</f>
        <v>#N/A</v>
      </c>
      <c r="T5" s="92" t="e">
        <f t="array" ref="T5">+ROUND(INDEX(FCSTSDV!$D$2:$L$674,MATCH('04.06'!$D5,FCSTSDV!$C$2:$C$674,0),MATCH('04.06'!T$3,FCSTSDV!$D$1:$L$1,0))/'04.06'!$F5,1)</f>
        <v>#N/A</v>
      </c>
      <c r="U5" s="92" t="e">
        <f t="array" ref="U5">+ROUND(INDEX(FCSTSDV!$D$2:$L$674,MATCH('04.06'!$D5,FCSTSDV!$C$2:$C$674,0),MATCH('04.06'!U$3,FCSTSDV!$D$1:$L$1,0))/'04.06'!$F5,1)</f>
        <v>#N/A</v>
      </c>
      <c r="V5" s="92" t="e">
        <f t="array" ref="V5">+ROUND(INDEX(FCSTSDV!$D$2:$L$674,MATCH('04.06'!$D5,FCSTSDV!$C$2:$C$674,0),MATCH('04.06'!V$3,FCSTSDV!$D$1:$L$1,0))/'04.06'!$F5,1)</f>
        <v>#N/A</v>
      </c>
      <c r="W5" s="92" t="e">
        <f t="array" ref="W5">+ROUND(INDEX(FCSTSDV!$D$2:$L$674,MATCH('04.06'!$D5,FCSTSDV!$C$2:$C$674,0),MATCH('04.06'!W$3,FCSTSDV!$D$1:$L$1,0))/'04.06'!$F5,1)</f>
        <v>#N/A</v>
      </c>
      <c r="X5" s="92" t="e">
        <f t="array" ref="X5">+ROUND(INDEX(FCSTSDV!$D$2:$L$674,MATCH('04.06'!$D5,FCSTSDV!$C$2:$C$674,0),MATCH('04.06'!X$3,FCSTSDV!$D$1:$L$1,0))/'04.06'!$F5,1)</f>
        <v>#N/A</v>
      </c>
      <c r="Y5" s="92" t="e">
        <f t="array" ref="Y5">+ROUND(INDEX(FCSTSDV!$D$2:$L$674,MATCH('04.06'!$D5,FCSTSDV!$C$2:$C$674,0),MATCH('04.06'!Y$3,FCSTSDV!$D$1:$L$1,0))/'04.06'!$F5,1)</f>
        <v>#N/A</v>
      </c>
      <c r="Z5" s="212" t="e">
        <f>+SUM(P5:Y5)</f>
        <v>#N/A</v>
      </c>
    </row>
    <row r="6" spans="1:28" ht="20.100000000000001" customHeight="1">
      <c r="A6" s="818"/>
      <c r="B6" s="794"/>
      <c r="C6" s="57"/>
      <c r="D6" s="49" t="s">
        <v>25</v>
      </c>
      <c r="E6" s="199" t="e">
        <f>+#REF!</f>
        <v>#REF!</v>
      </c>
      <c r="F6" s="49">
        <v>100</v>
      </c>
      <c r="G6" s="794"/>
      <c r="H6" s="58"/>
      <c r="I6" s="784"/>
      <c r="J6" s="81">
        <v>0</v>
      </c>
      <c r="K6" s="92" t="e">
        <f t="array" ref="K6">+ROUND(INDEX(FCSTSDV!$D$2:$L$674,MATCH('04.06'!$D6,FCSTSDV!$C$2:$C$674,0),MATCH('04.06'!K$3,FCSTSDV!$D$1:$L$1,0))/'04.06'!$F6,1)</f>
        <v>#N/A</v>
      </c>
      <c r="L6" s="92" t="e">
        <f t="array" ref="L6">+ROUND(INDEX(FCSTSDV!$D$2:$L$674,MATCH('04.06'!$D6,FCSTSDV!$C$2:$C$674,0),MATCH('04.06'!L$3,FCSTSDV!$D$1:$L$1,0))/'04.06'!$F6,1)</f>
        <v>#N/A</v>
      </c>
      <c r="M6" s="92" t="e">
        <f t="array" ref="M6">+ROUND(INDEX(FCSTSDV!$D$2:$L$674,MATCH('04.06'!$D6,FCSTSDV!$C$2:$C$674,0),MATCH('04.06'!M$3,FCSTSDV!$D$1:$L$1,0))/'04.06'!$F6,1)</f>
        <v>#N/A</v>
      </c>
      <c r="N6" s="92" t="e">
        <f t="array" ref="N6">+ROUND(INDEX(FCSTSDV!$D$2:$L$674,MATCH('04.06'!$D6,FCSTSDV!$C$2:$C$674,0),MATCH('04.06'!N$3,FCSTSDV!$D$1:$L$1,0))/'04.06'!$F6,1)</f>
        <v>#N/A</v>
      </c>
      <c r="O6" s="92" t="e">
        <f t="array" ref="O6">+ROUND(INDEX(FCSTSDV!$D$2:$L$674,MATCH('04.06'!$D6,FCSTSDV!$C$2:$C$674,0),MATCH('04.06'!O$3,FCSTSDV!$D$1:$L$1,0))/'04.06'!$F6,1)</f>
        <v>#N/A</v>
      </c>
      <c r="P6" s="92" t="e">
        <f t="array" ref="P6">+ROUND(INDEX(FCSTSDV!$D$2:$L$674,MATCH('04.06'!$D6,FCSTSDV!$C$2:$C$674,0),MATCH('04.06'!P$3,FCSTSDV!$D$1:$L$1,0))/'04.06'!$F6,1)</f>
        <v>#N/A</v>
      </c>
      <c r="Q6" s="92" t="e">
        <f t="array" ref="Q6">+ROUND(INDEX(FCSTSDV!$D$2:$L$674,MATCH('04.06'!$D6,FCSTSDV!$C$2:$C$674,0),MATCH('04.06'!Q$3,FCSTSDV!$D$1:$L$1,0))/'04.06'!$F6,1)</f>
        <v>#N/A</v>
      </c>
      <c r="R6" s="92" t="e">
        <f t="array" ref="R6">+ROUND(INDEX(FCSTSDV!$D$2:$L$674,MATCH('04.06'!$D6,FCSTSDV!$C$2:$C$674,0),MATCH('04.06'!R$3,FCSTSDV!$D$1:$L$1,0))/'04.06'!$F6,1)</f>
        <v>#N/A</v>
      </c>
      <c r="S6" s="92" t="e">
        <f t="array" ref="S6">+ROUND(INDEX(FCSTSDV!$D$2:$L$674,MATCH('04.06'!$D6,FCSTSDV!$C$2:$C$674,0),MATCH('04.06'!S$3,FCSTSDV!$D$1:$L$1,0))/'04.06'!$F6,1)</f>
        <v>#N/A</v>
      </c>
      <c r="T6" s="92" t="e">
        <f t="array" ref="T6">+ROUND(INDEX(FCSTSDV!$D$2:$L$674,MATCH('04.06'!$D6,FCSTSDV!$C$2:$C$674,0),MATCH('04.06'!T$3,FCSTSDV!$D$1:$L$1,0))/'04.06'!$F6,1)</f>
        <v>#N/A</v>
      </c>
      <c r="U6" s="92" t="e">
        <f t="array" ref="U6">+ROUND(INDEX(FCSTSDV!$D$2:$L$674,MATCH('04.06'!$D6,FCSTSDV!$C$2:$C$674,0),MATCH('04.06'!U$3,FCSTSDV!$D$1:$L$1,0))/'04.06'!$F6,1)</f>
        <v>#N/A</v>
      </c>
      <c r="V6" s="92" t="e">
        <f t="array" ref="V6">+ROUND(INDEX(FCSTSDV!$D$2:$L$674,MATCH('04.06'!$D6,FCSTSDV!$C$2:$C$674,0),MATCH('04.06'!V$3,FCSTSDV!$D$1:$L$1,0))/'04.06'!$F6,1)</f>
        <v>#N/A</v>
      </c>
      <c r="W6" s="92" t="e">
        <f t="array" ref="W6">+ROUND(INDEX(FCSTSDV!$D$2:$L$674,MATCH('04.06'!$D6,FCSTSDV!$C$2:$C$674,0),MATCH('04.06'!W$3,FCSTSDV!$D$1:$L$1,0))/'04.06'!$F6,1)</f>
        <v>#N/A</v>
      </c>
      <c r="X6" s="92" t="e">
        <f t="array" ref="X6">+ROUND(INDEX(FCSTSDV!$D$2:$L$674,MATCH('04.06'!$D6,FCSTSDV!$C$2:$C$674,0),MATCH('04.06'!X$3,FCSTSDV!$D$1:$L$1,0))/'04.06'!$F6,1)</f>
        <v>#N/A</v>
      </c>
      <c r="Y6" s="92" t="e">
        <f t="array" ref="Y6">+ROUND(INDEX(FCSTSDV!$D$2:$L$674,MATCH('04.06'!$D6,FCSTSDV!$C$2:$C$674,0),MATCH('04.06'!Y$3,FCSTSDV!$D$1:$L$1,0))/'04.06'!$F6,1)</f>
        <v>#N/A</v>
      </c>
      <c r="Z6" s="212" t="e">
        <f t="shared" ref="Z6:Z59" si="0">+SUM(P6:Y6)</f>
        <v>#N/A</v>
      </c>
    </row>
    <row r="7" spans="1:28" ht="20.100000000000001" customHeight="1">
      <c r="A7" s="818"/>
      <c r="B7" s="794"/>
      <c r="C7" s="57"/>
      <c r="D7" s="46" t="s">
        <v>26</v>
      </c>
      <c r="E7" s="199" t="e">
        <f>+E6</f>
        <v>#REF!</v>
      </c>
      <c r="F7" s="49">
        <v>100</v>
      </c>
      <c r="G7" s="794"/>
      <c r="H7" s="58"/>
      <c r="I7" s="784"/>
      <c r="J7" s="81">
        <v>0</v>
      </c>
      <c r="K7" s="92" t="e">
        <f t="array" ref="K7">+ROUND(INDEX(FCSTSDV!$D$2:$L$674,MATCH('04.06'!$D7,FCSTSDV!$C$2:$C$674,0),MATCH('04.06'!K$3,FCSTSDV!$D$1:$L$1,0))/'04.06'!$F7,1)</f>
        <v>#N/A</v>
      </c>
      <c r="L7" s="92" t="e">
        <f t="array" ref="L7">+ROUND(INDEX(FCSTSDV!$D$2:$L$674,MATCH('04.06'!$D7,FCSTSDV!$C$2:$C$674,0),MATCH('04.06'!L$3,FCSTSDV!$D$1:$L$1,0))/'04.06'!$F7,1)</f>
        <v>#N/A</v>
      </c>
      <c r="M7" s="92" t="e">
        <f t="array" ref="M7">+ROUND(INDEX(FCSTSDV!$D$2:$L$674,MATCH('04.06'!$D7,FCSTSDV!$C$2:$C$674,0),MATCH('04.06'!M$3,FCSTSDV!$D$1:$L$1,0))/'04.06'!$F7,1)</f>
        <v>#N/A</v>
      </c>
      <c r="N7" s="92" t="e">
        <f t="array" ref="N7">+ROUND(INDEX(FCSTSDV!$D$2:$L$674,MATCH('04.06'!$D7,FCSTSDV!$C$2:$C$674,0),MATCH('04.06'!N$3,FCSTSDV!$D$1:$L$1,0))/'04.06'!$F7,1)</f>
        <v>#N/A</v>
      </c>
      <c r="O7" s="92" t="e">
        <f>+ROUND(INDEX(FCSTSDV!$D$2:$L$674,MATCH('04.06'!$D7,FCSTSDV!$C$2:$C$674,0),MATCH('04.06'!O$3,FCSTSDV!$D$1:$L$1,0))/'04.06'!$F7,1)</f>
        <v>#N/A</v>
      </c>
      <c r="P7" s="92" t="e">
        <f>+ROUND(INDEX(FCSTSDV!$D$2:$L$674,MATCH('04.06'!$D7,FCSTSDV!$C$2:$C$674,0),MATCH('04.06'!P$3,FCSTSDV!$D$1:$L$1,0))/'04.06'!$F7,1)</f>
        <v>#N/A</v>
      </c>
      <c r="Q7" s="92" t="e">
        <f t="array" ref="Q7">+ROUND(INDEX(FCSTSDV!$D$2:$L$674,MATCH('04.06'!$D7,FCSTSDV!$C$2:$C$674,0),MATCH('04.06'!Q$3,FCSTSDV!$D$1:$L$1,0))/'04.06'!$F7,1)</f>
        <v>#N/A</v>
      </c>
      <c r="R7" s="92" t="e">
        <f t="array" ref="R7">+ROUND(INDEX(FCSTSDV!$D$2:$L$674,MATCH('04.06'!$D7,FCSTSDV!$C$2:$C$674,0),MATCH('04.06'!R$3,FCSTSDV!$D$1:$L$1,0))/'04.06'!$F7,1)</f>
        <v>#N/A</v>
      </c>
      <c r="S7" s="92" t="e">
        <f t="array" ref="S7">+ROUND(INDEX(FCSTSDV!$D$2:$L$674,MATCH('04.06'!$D7,FCSTSDV!$C$2:$C$674,0),MATCH('04.06'!S$3,FCSTSDV!$D$1:$L$1,0))/'04.06'!$F7,1)</f>
        <v>#N/A</v>
      </c>
      <c r="T7" s="92" t="e">
        <f t="array" ref="T7">+ROUND(INDEX(FCSTSDV!$D$2:$L$674,MATCH('04.06'!$D7,FCSTSDV!$C$2:$C$674,0),MATCH('04.06'!T$3,FCSTSDV!$D$1:$L$1,0))/'04.06'!$F7,1)</f>
        <v>#N/A</v>
      </c>
      <c r="U7" s="92" t="e">
        <f t="array" ref="U7">+ROUND(INDEX(FCSTSDV!$D$2:$L$674,MATCH('04.06'!$D7,FCSTSDV!$C$2:$C$674,0),MATCH('04.06'!U$3,FCSTSDV!$D$1:$L$1,0))/'04.06'!$F7,1)</f>
        <v>#N/A</v>
      </c>
      <c r="V7" s="92" t="e">
        <f t="array" ref="V7">+ROUND(INDEX(FCSTSDV!$D$2:$L$674,MATCH('04.06'!$D7,FCSTSDV!$C$2:$C$674,0),MATCH('04.06'!V$3,FCSTSDV!$D$1:$L$1,0))/'04.06'!$F7,1)</f>
        <v>#N/A</v>
      </c>
      <c r="W7" s="92" t="e">
        <f t="array" ref="W7">+ROUND(INDEX(FCSTSDV!$D$2:$L$674,MATCH('04.06'!$D7,FCSTSDV!$C$2:$C$674,0),MATCH('04.06'!W$3,FCSTSDV!$D$1:$L$1,0))/'04.06'!$F7,1)</f>
        <v>#N/A</v>
      </c>
      <c r="X7" s="92" t="e">
        <f t="array" ref="X7">+ROUND(INDEX(FCSTSDV!$D$2:$L$674,MATCH('04.06'!$D7,FCSTSDV!$C$2:$C$674,0),MATCH('04.06'!X$3,FCSTSDV!$D$1:$L$1,0))/'04.06'!$F7,1)</f>
        <v>#N/A</v>
      </c>
      <c r="Y7" s="92" t="e">
        <f t="array" ref="Y7">+ROUND(INDEX(FCSTSDV!$D$2:$L$674,MATCH('04.06'!$D7,FCSTSDV!$C$2:$C$674,0),MATCH('04.06'!Y$3,FCSTSDV!$D$1:$L$1,0))/'04.06'!$F7,1)</f>
        <v>#N/A</v>
      </c>
      <c r="Z7" s="212" t="e">
        <f t="shared" si="0"/>
        <v>#N/A</v>
      </c>
    </row>
    <row r="8" spans="1:28" ht="20.100000000000001" customHeight="1">
      <c r="A8" s="818"/>
      <c r="B8" s="794"/>
      <c r="C8" s="57"/>
      <c r="D8" s="49" t="s">
        <v>27</v>
      </c>
      <c r="E8" s="49" t="e">
        <f>+E7</f>
        <v>#REF!</v>
      </c>
      <c r="F8" s="49">
        <v>2500</v>
      </c>
      <c r="G8" s="794"/>
      <c r="H8" s="58"/>
      <c r="I8" s="784"/>
      <c r="J8" s="81">
        <v>0</v>
      </c>
      <c r="K8" s="92" t="e">
        <f t="array" ref="K8">+ROUND(INDEX(FCSTSDV!$D$2:$L$674,MATCH('04.06'!$D8,FCSTSDV!$C$2:$C$674,0),MATCH('04.06'!K$3,FCSTSDV!$D$1:$L$1,0))/'04.06'!$F8,1)</f>
        <v>#N/A</v>
      </c>
      <c r="L8" s="92" t="e">
        <f t="array" ref="L8">+ROUND(INDEX(FCSTSDV!$D$2:$L$674,MATCH('04.06'!$D8,FCSTSDV!$C$2:$C$674,0),MATCH('04.06'!L$3,FCSTSDV!$D$1:$L$1,0))/'04.06'!$F8,1)</f>
        <v>#N/A</v>
      </c>
      <c r="M8" s="92" t="e">
        <f t="array" ref="M8">+ROUND(INDEX(FCSTSDV!$D$2:$L$674,MATCH('04.06'!$D8,FCSTSDV!$C$2:$C$674,0),MATCH('04.06'!M$3,FCSTSDV!$D$1:$L$1,0))/'04.06'!$F8,1)</f>
        <v>#N/A</v>
      </c>
      <c r="N8" s="92" t="e">
        <f t="array" ref="N8">+ROUND(INDEX(FCSTSDV!$D$2:$L$674,MATCH('04.06'!$D8,FCSTSDV!$C$2:$C$674,0),MATCH('04.06'!N$3,FCSTSDV!$D$1:$L$1,0))/'04.06'!$F8,1)</f>
        <v>#N/A</v>
      </c>
      <c r="O8" s="92" t="e">
        <f t="array" ref="O8">+ROUND(INDEX(FCSTSDV!$D$2:$L$674,MATCH('04.06'!$D8,FCSTSDV!$C$2:$C$674,0),MATCH('04.06'!O$3,FCSTSDV!$D$1:$L$1,0))/'04.06'!$F8,1)</f>
        <v>#N/A</v>
      </c>
      <c r="P8" s="92" t="e">
        <f t="array" ref="P8">+ROUND(INDEX(FCSTSDV!$D$2:$L$674,MATCH('04.06'!$D8,FCSTSDV!$C$2:$C$674,0),MATCH('04.06'!P$3,FCSTSDV!$D$1:$L$1,0))/'04.06'!$F8,1)</f>
        <v>#N/A</v>
      </c>
      <c r="Q8" s="92" t="e">
        <f t="array" ref="Q8">+ROUND(INDEX(FCSTSDV!$D$2:$L$674,MATCH('04.06'!$D8,FCSTSDV!$C$2:$C$674,0),MATCH('04.06'!Q$3,FCSTSDV!$D$1:$L$1,0))/'04.06'!$F8,1)</f>
        <v>#N/A</v>
      </c>
      <c r="R8" s="92" t="e">
        <f t="array" ref="R8">+ROUND(INDEX(FCSTSDV!$D$2:$L$674,MATCH('04.06'!$D8,FCSTSDV!$C$2:$C$674,0),MATCH('04.06'!R$3,FCSTSDV!$D$1:$L$1,0))/'04.06'!$F8,1)</f>
        <v>#N/A</v>
      </c>
      <c r="S8" s="92" t="e">
        <f t="array" ref="S8">+ROUND(INDEX(FCSTSDV!$D$2:$L$674,MATCH('04.06'!$D8,FCSTSDV!$C$2:$C$674,0),MATCH('04.06'!S$3,FCSTSDV!$D$1:$L$1,0))/'04.06'!$F8,1)</f>
        <v>#N/A</v>
      </c>
      <c r="T8" s="92" t="e">
        <f t="array" ref="T8">+ROUND(INDEX(FCSTSDV!$D$2:$L$674,MATCH('04.06'!$D8,FCSTSDV!$C$2:$C$674,0),MATCH('04.06'!T$3,FCSTSDV!$D$1:$L$1,0))/'04.06'!$F8,1)</f>
        <v>#N/A</v>
      </c>
      <c r="U8" s="92" t="e">
        <f t="array" ref="U8">+ROUND(INDEX(FCSTSDV!$D$2:$L$674,MATCH('04.06'!$D8,FCSTSDV!$C$2:$C$674,0),MATCH('04.06'!U$3,FCSTSDV!$D$1:$L$1,0))/'04.06'!$F8,1)</f>
        <v>#N/A</v>
      </c>
      <c r="V8" s="92" t="e">
        <f t="array" ref="V8">+ROUND(INDEX(FCSTSDV!$D$2:$L$674,MATCH('04.06'!$D8,FCSTSDV!$C$2:$C$674,0),MATCH('04.06'!V$3,FCSTSDV!$D$1:$L$1,0))/'04.06'!$F8,1)</f>
        <v>#N/A</v>
      </c>
      <c r="W8" s="92" t="e">
        <f t="array" ref="W8">+ROUND(INDEX(FCSTSDV!$D$2:$L$674,MATCH('04.06'!$D8,FCSTSDV!$C$2:$C$674,0),MATCH('04.06'!W$3,FCSTSDV!$D$1:$L$1,0))/'04.06'!$F8,1)</f>
        <v>#N/A</v>
      </c>
      <c r="X8" s="92" t="e">
        <f t="array" ref="X8">+ROUND(INDEX(FCSTSDV!$D$2:$L$674,MATCH('04.06'!$D8,FCSTSDV!$C$2:$C$674,0),MATCH('04.06'!X$3,FCSTSDV!$D$1:$L$1,0))/'04.06'!$F8,1)</f>
        <v>#N/A</v>
      </c>
      <c r="Y8" s="92" t="e">
        <f t="array" ref="Y8">+ROUND(INDEX(FCSTSDV!$D$2:$L$674,MATCH('04.06'!$D8,FCSTSDV!$C$2:$C$674,0),MATCH('04.06'!Y$3,FCSTSDV!$D$1:$L$1,0))/'04.06'!$F8,1)</f>
        <v>#N/A</v>
      </c>
      <c r="Z8" s="212" t="e">
        <f t="shared" si="0"/>
        <v>#N/A</v>
      </c>
    </row>
    <row r="9" spans="1:28" ht="20.100000000000001" customHeight="1">
      <c r="A9" s="818"/>
      <c r="B9" s="794"/>
      <c r="C9" s="57"/>
      <c r="D9" s="49" t="s">
        <v>28</v>
      </c>
      <c r="E9" s="49" t="e">
        <f>+E8</f>
        <v>#REF!</v>
      </c>
      <c r="F9" s="49">
        <v>2500</v>
      </c>
      <c r="G9" s="794"/>
      <c r="H9" s="58"/>
      <c r="I9" s="784"/>
      <c r="J9" s="81">
        <v>0</v>
      </c>
      <c r="K9" s="92" t="e">
        <f t="array" ref="K9">+ROUND(INDEX(FCSTSDV!$D$2:$L$674,MATCH('04.06'!$D9,FCSTSDV!$C$2:$C$674,0),MATCH('04.06'!K$3,FCSTSDV!$D$1:$L$1,0))/'04.06'!$F9,1)</f>
        <v>#N/A</v>
      </c>
      <c r="L9" s="92" t="e">
        <f t="array" ref="L9">+ROUND(INDEX(FCSTSDV!$D$2:$L$674,MATCH('04.06'!$D9,FCSTSDV!$C$2:$C$674,0),MATCH('04.06'!L$3,FCSTSDV!$D$1:$L$1,0))/'04.06'!$F9,1)</f>
        <v>#N/A</v>
      </c>
      <c r="M9" s="92" t="e">
        <f t="array" ref="M9">+ROUND(INDEX(FCSTSDV!$D$2:$L$674,MATCH('04.06'!$D9,FCSTSDV!$C$2:$C$674,0),MATCH('04.06'!M$3,FCSTSDV!$D$1:$L$1,0))/'04.06'!$F9,1)</f>
        <v>#N/A</v>
      </c>
      <c r="N9" s="92" t="e">
        <f t="array" ref="N9">+ROUND(INDEX(FCSTSDV!$D$2:$L$674,MATCH('04.06'!$D9,FCSTSDV!$C$2:$C$674,0),MATCH('04.06'!N$3,FCSTSDV!$D$1:$L$1,0))/'04.06'!$F9,1)</f>
        <v>#N/A</v>
      </c>
      <c r="O9" s="92" t="e">
        <f t="array" ref="O9">+ROUND(INDEX(FCSTSDV!$D$2:$L$674,MATCH('04.06'!$D9,FCSTSDV!$C$2:$C$674,0),MATCH('04.06'!O$3,FCSTSDV!$D$1:$L$1,0))/'04.06'!$F9,1)</f>
        <v>#N/A</v>
      </c>
      <c r="P9" s="92" t="e">
        <f t="array" ref="P9">+ROUND(INDEX(FCSTSDV!$D$2:$L$674,MATCH('04.06'!$D9,FCSTSDV!$C$2:$C$674,0),MATCH('04.06'!P$3,FCSTSDV!$D$1:$L$1,0))/'04.06'!$F9,1)</f>
        <v>#N/A</v>
      </c>
      <c r="Q9" s="92" t="e">
        <f t="array" ref="Q9">+ROUND(INDEX(FCSTSDV!$D$2:$L$674,MATCH('04.06'!$D9,FCSTSDV!$C$2:$C$674,0),MATCH('04.06'!Q$3,FCSTSDV!$D$1:$L$1,0))/'04.06'!$F9,1)</f>
        <v>#N/A</v>
      </c>
      <c r="R9" s="92" t="e">
        <f t="array" ref="R9">+ROUND(INDEX(FCSTSDV!$D$2:$L$674,MATCH('04.06'!$D9,FCSTSDV!$C$2:$C$674,0),MATCH('04.06'!R$3,FCSTSDV!$D$1:$L$1,0))/'04.06'!$F9,1)</f>
        <v>#N/A</v>
      </c>
      <c r="S9" s="92" t="e">
        <f t="array" ref="S9">+ROUND(INDEX(FCSTSDV!$D$2:$L$674,MATCH('04.06'!$D9,FCSTSDV!$C$2:$C$674,0),MATCH('04.06'!S$3,FCSTSDV!$D$1:$L$1,0))/'04.06'!$F9,1)</f>
        <v>#N/A</v>
      </c>
      <c r="T9" s="92" t="e">
        <f t="array" ref="T9">+ROUND(INDEX(FCSTSDV!$D$2:$L$674,MATCH('04.06'!$D9,FCSTSDV!$C$2:$C$674,0),MATCH('04.06'!T$3,FCSTSDV!$D$1:$L$1,0))/'04.06'!$F9,1)</f>
        <v>#N/A</v>
      </c>
      <c r="U9" s="92" t="e">
        <f t="array" ref="U9">+ROUND(INDEX(FCSTSDV!$D$2:$L$674,MATCH('04.06'!$D9,FCSTSDV!$C$2:$C$674,0),MATCH('04.06'!U$3,FCSTSDV!$D$1:$L$1,0))/'04.06'!$F9,1)</f>
        <v>#N/A</v>
      </c>
      <c r="V9" s="92" t="e">
        <f t="array" ref="V9">+ROUND(INDEX(FCSTSDV!$D$2:$L$674,MATCH('04.06'!$D9,FCSTSDV!$C$2:$C$674,0),MATCH('04.06'!V$3,FCSTSDV!$D$1:$L$1,0))/'04.06'!$F9,1)</f>
        <v>#N/A</v>
      </c>
      <c r="W9" s="92" t="e">
        <f t="array" ref="W9">+ROUND(INDEX(FCSTSDV!$D$2:$L$674,MATCH('04.06'!$D9,FCSTSDV!$C$2:$C$674,0),MATCH('04.06'!W$3,FCSTSDV!$D$1:$L$1,0))/'04.06'!$F9,1)</f>
        <v>#N/A</v>
      </c>
      <c r="X9" s="92" t="e">
        <f t="array" ref="X9">+ROUND(INDEX(FCSTSDV!$D$2:$L$674,MATCH('04.06'!$D9,FCSTSDV!$C$2:$C$674,0),MATCH('04.06'!X$3,FCSTSDV!$D$1:$L$1,0))/'04.06'!$F9,1)</f>
        <v>#N/A</v>
      </c>
      <c r="Y9" s="92" t="e">
        <f t="array" ref="Y9">+ROUND(INDEX(FCSTSDV!$D$2:$L$674,MATCH('04.06'!$D9,FCSTSDV!$C$2:$C$674,0),MATCH('04.06'!Y$3,FCSTSDV!$D$1:$L$1,0))/'04.06'!$F9,1)</f>
        <v>#N/A</v>
      </c>
      <c r="Z9" s="212" t="e">
        <f t="shared" si="0"/>
        <v>#N/A</v>
      </c>
    </row>
    <row r="10" spans="1:28" ht="20.100000000000001" customHeight="1">
      <c r="A10" s="818"/>
      <c r="B10" s="794"/>
      <c r="C10" s="57"/>
      <c r="D10" s="200" t="s">
        <v>29</v>
      </c>
      <c r="E10" s="49"/>
      <c r="F10" s="49">
        <v>2500</v>
      </c>
      <c r="G10" s="794"/>
      <c r="H10" s="58"/>
      <c r="I10" s="784"/>
      <c r="J10" s="81">
        <v>0</v>
      </c>
      <c r="K10" s="92" t="e">
        <f t="array" ref="K10">+ROUND(INDEX(FCSTSDV!$D$2:$L$674,MATCH('04.06'!$D10,FCSTSDV!$C$2:$C$674,0),MATCH('04.06'!K$3,FCSTSDV!$D$1:$L$1,0))/'04.06'!$F10,1)</f>
        <v>#N/A</v>
      </c>
      <c r="L10" s="92" t="e">
        <f t="array" ref="L10">+ROUND(INDEX(FCSTSDV!$D$2:$L$674,MATCH('04.06'!$D10,FCSTSDV!$C$2:$C$674,0),MATCH('04.06'!L$3,FCSTSDV!$D$1:$L$1,0))/'04.06'!$F10,1)</f>
        <v>#N/A</v>
      </c>
      <c r="M10" s="92" t="e">
        <f t="array" ref="M10">+ROUND(INDEX(FCSTSDV!$D$2:$L$674,MATCH('04.06'!$D10,FCSTSDV!$C$2:$C$674,0),MATCH('04.06'!M$3,FCSTSDV!$D$1:$L$1,0))/'04.06'!$F10,1)</f>
        <v>#N/A</v>
      </c>
      <c r="N10" s="92" t="e">
        <f t="array" ref="N10">+ROUND(INDEX(FCSTSDV!$D$2:$L$674,MATCH('04.06'!$D10,FCSTSDV!$C$2:$C$674,0),MATCH('04.06'!N$3,FCSTSDV!$D$1:$L$1,0))/'04.06'!$F10,1)</f>
        <v>#N/A</v>
      </c>
      <c r="O10" s="92" t="e">
        <f t="array" ref="O10">+ROUND(INDEX(FCSTSDV!$D$2:$L$674,MATCH('04.06'!$D10,FCSTSDV!$C$2:$C$674,0),MATCH('04.06'!O$3,FCSTSDV!$D$1:$L$1,0))/'04.06'!$F10,1)</f>
        <v>#N/A</v>
      </c>
      <c r="P10" s="92" t="e">
        <f t="array" ref="P10">+ROUND(INDEX(FCSTSDV!$D$2:$L$674,MATCH('04.06'!$D10,FCSTSDV!$C$2:$C$674,0),MATCH('04.06'!P$3,FCSTSDV!$D$1:$L$1,0))/'04.06'!$F10,1)</f>
        <v>#N/A</v>
      </c>
      <c r="Q10" s="92" t="e">
        <f t="array" ref="Q10">+ROUND(INDEX(FCSTSDV!$D$2:$L$674,MATCH('04.06'!$D10,FCSTSDV!$C$2:$C$674,0),MATCH('04.06'!Q$3,FCSTSDV!$D$1:$L$1,0))/'04.06'!$F10,1)</f>
        <v>#N/A</v>
      </c>
      <c r="R10" s="92" t="e">
        <f t="array" ref="R10">+ROUND(INDEX(FCSTSDV!$D$2:$L$674,MATCH('04.06'!$D10,FCSTSDV!$C$2:$C$674,0),MATCH('04.06'!R$3,FCSTSDV!$D$1:$L$1,0))/'04.06'!$F10,1)</f>
        <v>#N/A</v>
      </c>
      <c r="S10" s="92" t="e">
        <f t="array" ref="S10">+ROUND(INDEX(FCSTSDV!$D$2:$L$674,MATCH('04.06'!$D10,FCSTSDV!$C$2:$C$674,0),MATCH('04.06'!S$3,FCSTSDV!$D$1:$L$1,0))/'04.06'!$F10,1)</f>
        <v>#N/A</v>
      </c>
      <c r="T10" s="92" t="e">
        <f t="array" ref="T10">+ROUND(INDEX(FCSTSDV!$D$2:$L$674,MATCH('04.06'!$D10,FCSTSDV!$C$2:$C$674,0),MATCH('04.06'!T$3,FCSTSDV!$D$1:$L$1,0))/'04.06'!$F10,1)</f>
        <v>#N/A</v>
      </c>
      <c r="U10" s="92" t="e">
        <f t="array" ref="U10">+ROUND(INDEX(FCSTSDV!$D$2:$L$674,MATCH('04.06'!$D10,FCSTSDV!$C$2:$C$674,0),MATCH('04.06'!U$3,FCSTSDV!$D$1:$L$1,0))/'04.06'!$F10,1)</f>
        <v>#N/A</v>
      </c>
      <c r="V10" s="92" t="e">
        <f t="array" ref="V10">+ROUND(INDEX(FCSTSDV!$D$2:$L$674,MATCH('04.06'!$D10,FCSTSDV!$C$2:$C$674,0),MATCH('04.06'!V$3,FCSTSDV!$D$1:$L$1,0))/'04.06'!$F10,1)</f>
        <v>#N/A</v>
      </c>
      <c r="W10" s="92" t="e">
        <f t="array" ref="W10">+ROUND(INDEX(FCSTSDV!$D$2:$L$674,MATCH('04.06'!$D10,FCSTSDV!$C$2:$C$674,0),MATCH('04.06'!W$3,FCSTSDV!$D$1:$L$1,0))/'04.06'!$F10,1)</f>
        <v>#N/A</v>
      </c>
      <c r="X10" s="92" t="e">
        <f t="array" ref="X10">+ROUND(INDEX(FCSTSDV!$D$2:$L$674,MATCH('04.06'!$D10,FCSTSDV!$C$2:$C$674,0),MATCH('04.06'!X$3,FCSTSDV!$D$1:$L$1,0))/'04.06'!$F10,1)</f>
        <v>#N/A</v>
      </c>
      <c r="Y10" s="92" t="e">
        <f t="array" ref="Y10">+ROUND(INDEX(FCSTSDV!$D$2:$L$674,MATCH('04.06'!$D10,FCSTSDV!$C$2:$C$674,0),MATCH('04.06'!Y$3,FCSTSDV!$D$1:$L$1,0))/'04.06'!$F10,1)</f>
        <v>#N/A</v>
      </c>
      <c r="Z10" s="212" t="e">
        <f t="shared" si="0"/>
        <v>#N/A</v>
      </c>
    </row>
    <row r="11" spans="1:28" ht="20.100000000000001" customHeight="1">
      <c r="A11" s="818"/>
      <c r="B11" s="794"/>
      <c r="C11" s="57"/>
      <c r="D11" s="49" t="s">
        <v>36</v>
      </c>
      <c r="E11" s="49"/>
      <c r="F11" s="49">
        <v>200</v>
      </c>
      <c r="G11" s="794"/>
      <c r="H11" s="58"/>
      <c r="I11" s="784"/>
      <c r="J11" s="81">
        <v>0</v>
      </c>
      <c r="K11" s="92">
        <f>+IFERROR(ROUND(INDEX(FCSTSDV!$D$2:$L$674,MATCH('04.06'!$D11,FCSTSDV!$C$2:$C$674,0),MATCH('04.06'!K$3,FCSTSDV!$D$1:$L$1,0))/'04.06'!$F11,1),0)</f>
        <v>0</v>
      </c>
      <c r="L11" s="92">
        <f>+IFERROR(ROUND(INDEX(FCSTSDV!$D$2:$L$674,MATCH('04.06'!$D11,FCSTSDV!$C$2:$C$674,0),MATCH('04.06'!L$3,FCSTSDV!$D$1:$L$1,0))/'04.06'!$F11,1),0)</f>
        <v>0</v>
      </c>
      <c r="M11" s="92">
        <f>+IFERROR(ROUND(INDEX(FCSTSDV!$D$2:$L$674,MATCH('04.06'!$D11,FCSTSDV!$C$2:$C$674,0),MATCH('04.06'!M$3,FCSTSDV!$D$1:$L$1,0))/'04.06'!$F11,1),0)</f>
        <v>0</v>
      </c>
      <c r="N11" s="92">
        <f>+IFERROR(ROUND(INDEX(FCSTSDV!$D$2:$L$674,MATCH('04.06'!$D11,FCSTSDV!$C$2:$C$674,0),MATCH('04.06'!N$3,FCSTSDV!$D$1:$L$1,0))/'04.06'!$F11,1),0)</f>
        <v>0</v>
      </c>
      <c r="O11" s="92">
        <f>+IFERROR(ROUND(INDEX(FCSTSDV!$D$2:$L$674,MATCH('04.06'!$D11,FCSTSDV!$C$2:$C$674,0),MATCH('04.06'!O$3,FCSTSDV!$D$1:$L$1,0))/'04.06'!$F11,1),0)</f>
        <v>0</v>
      </c>
      <c r="P11" s="92">
        <f>+IFERROR(ROUND(INDEX(FCSTSDV!$D$2:$L$674,MATCH('04.06'!$D11,FCSTSDV!$C$2:$C$674,0),MATCH('04.06'!P$3,FCSTSDV!$D$1:$L$1,0))/'04.06'!$F11,1),0)</f>
        <v>0</v>
      </c>
      <c r="Q11" s="92">
        <f>+IFERROR(ROUND(INDEX(FCSTSDV!$D$2:$L$674,MATCH('04.06'!$D11,FCSTSDV!$C$2:$C$674,0),MATCH('04.06'!Q$3,FCSTSDV!$D$1:$L$1,0))/'04.06'!$F11,1),0)</f>
        <v>0</v>
      </c>
      <c r="R11" s="92">
        <f>+IFERROR(ROUND(INDEX(FCSTSDV!$D$2:$L$674,MATCH('04.06'!$D11,FCSTSDV!$C$2:$C$674,0),MATCH('04.06'!R$3,FCSTSDV!$D$1:$L$1,0))/'04.06'!$F11,1),0)</f>
        <v>0</v>
      </c>
      <c r="S11" s="92">
        <f>+IFERROR(ROUND(INDEX(FCSTSDV!$D$2:$L$674,MATCH('04.06'!$D11,FCSTSDV!$C$2:$C$674,0),MATCH('04.06'!S$3,FCSTSDV!$D$1:$L$1,0))/'04.06'!$F11,1),0)</f>
        <v>0</v>
      </c>
      <c r="T11" s="92">
        <f>+IFERROR(ROUND(INDEX(FCSTSDV!$D$2:$L$674,MATCH('04.06'!$D11,FCSTSDV!$C$2:$C$674,0),MATCH('04.06'!T$3,FCSTSDV!$D$1:$L$1,0))/'04.06'!$F11,1),0)</f>
        <v>0</v>
      </c>
      <c r="U11" s="92">
        <f>+IFERROR(ROUND(INDEX(FCSTSDV!$D$2:$L$674,MATCH('04.06'!$D11,FCSTSDV!$C$2:$C$674,0),MATCH('04.06'!U$3,FCSTSDV!$D$1:$L$1,0))/'04.06'!$F11,1),0)</f>
        <v>0</v>
      </c>
      <c r="V11" s="92">
        <f>+IFERROR(ROUND(INDEX(FCSTSDV!$D$2:$L$674,MATCH('04.06'!$D11,FCSTSDV!$C$2:$C$674,0),MATCH('04.06'!V$3,FCSTSDV!$D$1:$L$1,0))/'04.06'!$F11,1),0)</f>
        <v>0</v>
      </c>
      <c r="W11" s="92">
        <f>+IFERROR(ROUND(INDEX(FCSTSDV!$D$2:$L$674,MATCH('04.06'!$D11,FCSTSDV!$C$2:$C$674,0),MATCH('04.06'!W$3,FCSTSDV!$D$1:$L$1,0))/'04.06'!$F11,1),0)</f>
        <v>0</v>
      </c>
      <c r="X11" s="92">
        <f>+IFERROR(ROUND(INDEX(FCSTSDV!$D$2:$L$674,MATCH('04.06'!$D11,FCSTSDV!$C$2:$C$674,0),MATCH('04.06'!X$3,FCSTSDV!$D$1:$L$1,0))/'04.06'!$F11,1),0)</f>
        <v>0</v>
      </c>
      <c r="Y11" s="92">
        <f>+IFERROR(ROUND(INDEX(FCSTSDV!$D$2:$L$674,MATCH('04.06'!$D11,FCSTSDV!$C$2:$C$674,0),MATCH('04.06'!Y$3,FCSTSDV!$D$1:$L$1,0))/'04.06'!$F11,1),0)</f>
        <v>0</v>
      </c>
      <c r="Z11" s="212">
        <f t="shared" si="0"/>
        <v>0</v>
      </c>
    </row>
    <row r="12" spans="1:28" ht="20.100000000000001" customHeight="1">
      <c r="A12" s="818"/>
      <c r="B12" s="794"/>
      <c r="C12" s="57"/>
      <c r="D12" s="49" t="s">
        <v>37</v>
      </c>
      <c r="E12" s="49"/>
      <c r="F12" s="49">
        <v>100</v>
      </c>
      <c r="G12" s="794"/>
      <c r="H12" s="58"/>
      <c r="I12" s="784"/>
      <c r="J12" s="81">
        <v>0</v>
      </c>
      <c r="K12" s="92" t="e">
        <f t="array" ref="K12">+ROUND(INDEX(FCSTSDV!$D$2:$L$674,MATCH('04.06'!$D12,FCSTSDV!$C$2:$C$674,0),MATCH('04.06'!K$3,FCSTSDV!$D$1:$L$1,0))/'04.06'!$F12,1)</f>
        <v>#N/A</v>
      </c>
      <c r="L12" s="92" t="e">
        <f t="array" ref="L12">+ROUND(INDEX(FCSTSDV!$D$2:$L$674,MATCH('04.06'!$D12,FCSTSDV!$C$2:$C$674,0),MATCH('04.06'!L$3,FCSTSDV!$D$1:$L$1,0))/'04.06'!$F12,1)</f>
        <v>#N/A</v>
      </c>
      <c r="M12" s="92" t="e">
        <f t="array" ref="M12">+ROUND(INDEX(FCSTSDV!$D$2:$L$674,MATCH('04.06'!$D12,FCSTSDV!$C$2:$C$674,0),MATCH('04.06'!M$3,FCSTSDV!$D$1:$L$1,0))/'04.06'!$F12,1)</f>
        <v>#N/A</v>
      </c>
      <c r="N12" s="92" t="e">
        <f t="array" ref="N12">+ROUND(INDEX(FCSTSDV!$D$2:$L$674,MATCH('04.06'!$D12,FCSTSDV!$C$2:$C$674,0),MATCH('04.06'!N$3,FCSTSDV!$D$1:$L$1,0))/'04.06'!$F12,1)</f>
        <v>#N/A</v>
      </c>
      <c r="O12" s="92" t="e">
        <f t="array" ref="O12">+ROUND(INDEX(FCSTSDV!$D$2:$L$674,MATCH('04.06'!$D12,FCSTSDV!$C$2:$C$674,0),MATCH('04.06'!O$3,FCSTSDV!$D$1:$L$1,0))/'04.06'!$F12,1)</f>
        <v>#N/A</v>
      </c>
      <c r="P12" s="92" t="e">
        <f t="array" ref="P12">+ROUND(INDEX(FCSTSDV!$D$2:$L$674,MATCH('04.06'!$D12,FCSTSDV!$C$2:$C$674,0),MATCH('04.06'!P$3,FCSTSDV!$D$1:$L$1,0))/'04.06'!$F12,1)</f>
        <v>#N/A</v>
      </c>
      <c r="Q12" s="92" t="e">
        <f>+ROUND(INDEX(FCSTSDV!$D$2:$L$674,MATCH('04.06'!$D12,FCSTSDV!$C$2:$C$674,0),MATCH('04.06'!Q$3,FCSTSDV!$D$1:$L$1,0))/'04.06'!$F12,1)</f>
        <v>#N/A</v>
      </c>
      <c r="R12" s="92" t="e">
        <f t="array" ref="R12">+ROUND(INDEX(FCSTSDV!$D$2:$L$674,MATCH('04.06'!$D12,FCSTSDV!$C$2:$C$674,0),MATCH('04.06'!R$3,FCSTSDV!$D$1:$L$1,0))/'04.06'!$F12,1)</f>
        <v>#N/A</v>
      </c>
      <c r="S12" s="92" t="e">
        <f t="array" ref="S12">+ROUND(INDEX(FCSTSDV!$D$2:$L$674,MATCH('04.06'!$D12,FCSTSDV!$C$2:$C$674,0),MATCH('04.06'!S$3,FCSTSDV!$D$1:$L$1,0))/'04.06'!$F12,1)</f>
        <v>#N/A</v>
      </c>
      <c r="T12" s="92" t="e">
        <f t="array" ref="T12">+ROUND(INDEX(FCSTSDV!$D$2:$L$674,MATCH('04.06'!$D12,FCSTSDV!$C$2:$C$674,0),MATCH('04.06'!T$3,FCSTSDV!$D$1:$L$1,0))/'04.06'!$F12,1)</f>
        <v>#N/A</v>
      </c>
      <c r="U12" s="92" t="e">
        <f t="array" ref="U12">+ROUND(INDEX(FCSTSDV!$D$2:$L$674,MATCH('04.06'!$D12,FCSTSDV!$C$2:$C$674,0),MATCH('04.06'!U$3,FCSTSDV!$D$1:$L$1,0))/'04.06'!$F12,1)</f>
        <v>#N/A</v>
      </c>
      <c r="V12" s="92" t="e">
        <f t="array" ref="V12">+ROUND(INDEX(FCSTSDV!$D$2:$L$674,MATCH('04.06'!$D12,FCSTSDV!$C$2:$C$674,0),MATCH('04.06'!V$3,FCSTSDV!$D$1:$L$1,0))/'04.06'!$F12,1)</f>
        <v>#N/A</v>
      </c>
      <c r="W12" s="92" t="e">
        <f t="array" ref="W12">+ROUND(INDEX(FCSTSDV!$D$2:$L$674,MATCH('04.06'!$D12,FCSTSDV!$C$2:$C$674,0),MATCH('04.06'!W$3,FCSTSDV!$D$1:$L$1,0))/'04.06'!$F12,1)</f>
        <v>#N/A</v>
      </c>
      <c r="X12" s="92">
        <f>+IFERROR(ROUND(INDEX(FCSTSDV!$D$2:$L$674,MATCH('04.06'!$D12,FCSTSDV!$C$2:$C$674,0),MATCH('04.06'!X$3,FCSTSDV!$D$1:$L$1,0))/'04.06'!$F12,1),0)</f>
        <v>0</v>
      </c>
      <c r="Y12" s="92">
        <f>+IFERROR(ROUND(INDEX(FCSTSDV!$D$2:$L$674,MATCH('04.06'!$D12,FCSTSDV!$C$2:$C$674,0),MATCH('04.06'!Y$3,FCSTSDV!$D$1:$L$1,0))/'04.06'!$F12,1),0)</f>
        <v>0</v>
      </c>
      <c r="Z12" s="212" t="e">
        <f t="shared" si="0"/>
        <v>#N/A</v>
      </c>
    </row>
    <row r="13" spans="1:28" ht="20.100000000000001" hidden="1" customHeight="1">
      <c r="A13" s="818"/>
      <c r="B13" s="794"/>
      <c r="C13" s="57"/>
      <c r="D13" s="46" t="s">
        <v>41</v>
      </c>
      <c r="E13" s="199" t="e">
        <f>+E9</f>
        <v>#REF!</v>
      </c>
      <c r="F13" s="49">
        <v>100</v>
      </c>
      <c r="G13" s="794"/>
      <c r="H13" s="58"/>
      <c r="I13" s="784"/>
      <c r="J13" s="81">
        <v>0</v>
      </c>
      <c r="K13" s="92" t="e">
        <f t="array" ref="K13">+ROUND(INDEX(FCSTSDV!$D$2:$L$674,MATCH('04.06'!$D13,FCSTSDV!$C$2:$C$674,0),MATCH('04.06'!K$3,FCSTSDV!$D$1:$L$1,0))/'04.06'!$F13,1)</f>
        <v>#N/A</v>
      </c>
      <c r="L13" s="92" t="e">
        <f t="array" ref="L13">+ROUND(INDEX(FCSTSDV!$D$2:$L$674,MATCH('04.06'!$D13,FCSTSDV!$C$2:$C$674,0),MATCH('04.06'!L$3,FCSTSDV!$D$1:$L$1,0))/'04.06'!$F13,1)</f>
        <v>#N/A</v>
      </c>
      <c r="M13" s="92" t="e">
        <f t="array" ref="M13">+ROUND(INDEX(FCSTSDV!$D$2:$L$674,MATCH('04.06'!$D13,FCSTSDV!$C$2:$C$674,0),MATCH('04.06'!M$3,FCSTSDV!$D$1:$L$1,0))/'04.06'!$F13,1)</f>
        <v>#N/A</v>
      </c>
      <c r="N13" s="92" t="e">
        <f t="array" ref="N13">+ROUND(INDEX(FCSTSDV!$D$2:$L$674,MATCH('04.06'!$D13,FCSTSDV!$C$2:$C$674,0),MATCH('04.06'!N$3,FCSTSDV!$D$1:$L$1,0))/'04.06'!$F13,1)</f>
        <v>#N/A</v>
      </c>
      <c r="O13" s="92" t="e">
        <f t="array" ref="O13">+ROUND(INDEX(FCSTSDV!$D$2:$L$674,MATCH('04.06'!$D13,FCSTSDV!$C$2:$C$674,0),MATCH('04.06'!O$3,FCSTSDV!$D$1:$L$1,0))/'04.06'!$F13,1)</f>
        <v>#N/A</v>
      </c>
      <c r="P13" s="92" t="e">
        <f t="array" ref="P13">+ROUND(INDEX(FCSTSDV!$D$2:$L$674,MATCH('04.06'!$D13,FCSTSDV!$C$2:$C$674,0),MATCH('04.06'!P$3,FCSTSDV!$D$1:$L$1,0))/'04.06'!$F13,1)</f>
        <v>#N/A</v>
      </c>
      <c r="Q13" s="92" t="e">
        <f t="array" ref="Q13">+ROUND(INDEX(FCSTSDV!$D$2:$L$674,MATCH('04.06'!$D13,FCSTSDV!$C$2:$C$674,0),MATCH('04.06'!Q$3,FCSTSDV!$D$1:$L$1,0))/'04.06'!$F13,1)</f>
        <v>#N/A</v>
      </c>
      <c r="R13" s="92" t="e">
        <f t="array" ref="R13">+ROUND(INDEX(FCSTSDV!$D$2:$L$674,MATCH('04.06'!$D13,FCSTSDV!$C$2:$C$674,0),MATCH('04.06'!R$3,FCSTSDV!$D$1:$L$1,0))/'04.06'!$F13,1)</f>
        <v>#N/A</v>
      </c>
      <c r="S13" s="92" t="e">
        <f t="array" ref="S13">+ROUND(INDEX(FCSTSDV!$D$2:$L$674,MATCH('04.06'!$D13,FCSTSDV!$C$2:$C$674,0),MATCH('04.06'!S$3,FCSTSDV!$D$1:$L$1,0))/'04.06'!$F13,1)</f>
        <v>#N/A</v>
      </c>
      <c r="T13" s="92" t="e">
        <f t="array" ref="T13">+ROUND(INDEX(FCSTSDV!$D$2:$L$674,MATCH('04.06'!$D13,FCSTSDV!$C$2:$C$674,0),MATCH('04.06'!T$3,FCSTSDV!$D$1:$L$1,0))/'04.06'!$F13,1)</f>
        <v>#N/A</v>
      </c>
      <c r="U13" s="92" t="e">
        <f t="array" ref="U13">+ROUND(INDEX(FCSTSDV!$D$2:$L$674,MATCH('04.06'!$D13,FCSTSDV!$C$2:$C$674,0),MATCH('04.06'!U$3,FCSTSDV!$D$1:$L$1,0))/'04.06'!$F13,1)</f>
        <v>#N/A</v>
      </c>
      <c r="V13" s="92" t="e">
        <f t="array" ref="V13">+ROUND(INDEX(FCSTSDV!$D$2:$L$674,MATCH('04.06'!$D13,FCSTSDV!$C$2:$C$674,0),MATCH('04.06'!V$3,FCSTSDV!$D$1:$L$1,0))/'04.06'!$F13,1)</f>
        <v>#N/A</v>
      </c>
      <c r="W13" s="92" t="e">
        <f t="array" ref="W13">+ROUND(INDEX(FCSTSDV!$D$2:$L$674,MATCH('04.06'!$D13,FCSTSDV!$C$2:$C$674,0),MATCH('04.06'!W$3,FCSTSDV!$D$1:$L$1,0))/'04.06'!$F13,1)</f>
        <v>#N/A</v>
      </c>
      <c r="X13" s="92" t="e">
        <f t="array" ref="X13">+ROUND(INDEX(FCSTSDV!$D$2:$L$674,MATCH('04.06'!$D13,FCSTSDV!$C$2:$C$674,0),MATCH('04.06'!X$3,FCSTSDV!$D$1:$L$1,0))/'04.06'!$F13,1)</f>
        <v>#N/A</v>
      </c>
      <c r="Y13" s="92" t="e">
        <f t="array" ref="Y13">+ROUND(INDEX(FCSTSDV!$D$2:$L$674,MATCH('04.06'!$D13,FCSTSDV!$C$2:$C$674,0),MATCH('04.06'!Y$3,FCSTSDV!$D$1:$L$1,0))/'04.06'!$F13,1)</f>
        <v>#N/A</v>
      </c>
      <c r="Z13" s="212" t="e">
        <f t="shared" si="0"/>
        <v>#N/A</v>
      </c>
    </row>
    <row r="14" spans="1:28" ht="20.100000000000001" customHeight="1">
      <c r="A14" s="819"/>
      <c r="B14" s="805"/>
      <c r="C14" s="60"/>
      <c r="D14" s="52" t="s">
        <v>42</v>
      </c>
      <c r="E14" s="201" t="e">
        <f>+E13</f>
        <v>#REF!</v>
      </c>
      <c r="F14" s="53" t="s">
        <v>43</v>
      </c>
      <c r="G14" s="805"/>
      <c r="H14" s="61"/>
      <c r="I14" s="801"/>
      <c r="J14" s="81">
        <v>0</v>
      </c>
      <c r="K14" s="90" t="e">
        <f t="shared" ref="K14:P14" si="1">+$I4+$J$14-SUM(K4:K13)</f>
        <v>#N/A</v>
      </c>
      <c r="L14" s="90" t="e">
        <f t="shared" si="1"/>
        <v>#N/A</v>
      </c>
      <c r="M14" s="90" t="e">
        <f t="shared" si="1"/>
        <v>#N/A</v>
      </c>
      <c r="N14" s="90" t="e">
        <f t="shared" si="1"/>
        <v>#N/A</v>
      </c>
      <c r="O14" s="90" t="e">
        <f t="shared" si="1"/>
        <v>#N/A</v>
      </c>
      <c r="P14" s="90" t="e">
        <f t="shared" si="1"/>
        <v>#N/A</v>
      </c>
      <c r="Q14" s="90" t="e">
        <f t="shared" ref="Q14:X14" si="2">+ROUND(P14-SUM(Q4:Q13),1)</f>
        <v>#N/A</v>
      </c>
      <c r="R14" s="90" t="e">
        <f t="shared" si="2"/>
        <v>#N/A</v>
      </c>
      <c r="S14" s="90" t="e">
        <f t="shared" si="2"/>
        <v>#N/A</v>
      </c>
      <c r="T14" s="90" t="e">
        <f t="shared" si="2"/>
        <v>#N/A</v>
      </c>
      <c r="U14" s="90" t="e">
        <f t="shared" si="2"/>
        <v>#N/A</v>
      </c>
      <c r="V14" s="90" t="e">
        <f t="shared" si="2"/>
        <v>#N/A</v>
      </c>
      <c r="W14" s="90" t="e">
        <f t="shared" si="2"/>
        <v>#N/A</v>
      </c>
      <c r="X14" s="90" t="e">
        <f t="shared" si="2"/>
        <v>#N/A</v>
      </c>
      <c r="Y14" s="90" t="e">
        <f>+X14-SUM(Y4:Y13)</f>
        <v>#N/A</v>
      </c>
      <c r="Z14" s="212" t="e">
        <f t="shared" si="0"/>
        <v>#N/A</v>
      </c>
      <c r="AB14" s="3" t="e">
        <f>+SUM(Z5:Z12)-I4</f>
        <v>#N/A</v>
      </c>
    </row>
    <row r="15" spans="1:28" ht="20.100000000000001" customHeight="1">
      <c r="A15" s="791" t="s">
        <v>14</v>
      </c>
      <c r="B15" s="791" t="s">
        <v>44</v>
      </c>
      <c r="C15" s="63"/>
      <c r="D15" s="43" t="s">
        <v>45</v>
      </c>
      <c r="E15" s="198" t="s">
        <v>44</v>
      </c>
      <c r="F15" s="44">
        <v>200</v>
      </c>
      <c r="G15" s="45"/>
      <c r="H15" s="45"/>
      <c r="I15" s="784">
        <v>10208</v>
      </c>
      <c r="J15" s="79">
        <v>0</v>
      </c>
      <c r="K15" s="165" t="e">
        <f>+ROUND(INDEX(FCSTSDV!$D$2:$L$674,MATCH('04.06'!$D15,FCSTSDV!$C$2:$C$674,0),MATCH('04.06'!K$3,FCSTSDV!$D$1:$L$1,0))/'04.06'!$F15,1)</f>
        <v>#N/A</v>
      </c>
      <c r="L15" s="165" t="e">
        <f>+ROUND(INDEX(FCSTSDV!$D$2:$L$674,MATCH('04.06'!$D15,FCSTSDV!$C$2:$C$674,0),MATCH('04.06'!L$3,FCSTSDV!$D$1:$L$1,0))/'04.06'!$F15,1)</f>
        <v>#N/A</v>
      </c>
      <c r="M15" s="165" t="e">
        <f>+ROUND(INDEX(FCSTSDV!$D$2:$L$674,MATCH('04.06'!$D15,FCSTSDV!$C$2:$C$674,0),MATCH('04.06'!M$3,FCSTSDV!$D$1:$L$1,0))/'04.06'!$F15,1)</f>
        <v>#N/A</v>
      </c>
      <c r="N15" s="165" t="e">
        <f>+ROUND(INDEX(FCSTSDV!$D$2:$L$674,MATCH('04.06'!$D15,FCSTSDV!$C$2:$C$674,0),MATCH('04.06'!N$3,FCSTSDV!$D$1:$L$1,0))/'04.06'!$F15,1)</f>
        <v>#N/A</v>
      </c>
      <c r="O15" s="165" t="e">
        <f>+ROUND(INDEX(FCSTSDV!$D$2:$L$674,MATCH('04.06'!$D15,FCSTSDV!$C$2:$C$674,0),MATCH('04.06'!O$3,FCSTSDV!$D$1:$L$1,0))/'04.06'!$F15,1)</f>
        <v>#N/A</v>
      </c>
      <c r="P15" s="165" t="e">
        <f>+ROUND(INDEX(FCSTSDV!$D$2:$L$674,MATCH('04.06'!$D15,FCSTSDV!$C$2:$C$674,0),MATCH('04.06'!P$3,FCSTSDV!$D$1:$L$1,0))/'04.06'!$F15,1)</f>
        <v>#N/A</v>
      </c>
      <c r="Q15" s="165" t="e">
        <f t="array" ref="Q15">+ROUND(INDEX(FCSTSDV!$D$2:$L$674,MATCH('04.06'!$D15,FCSTSDV!$C$2:$C$674,0),MATCH('04.06'!Q$3,FCSTSDV!$D$1:$L$1,0))/'04.06'!$F15,1)</f>
        <v>#N/A</v>
      </c>
      <c r="R15" s="165" t="e">
        <f t="array" ref="R15">+ROUND(INDEX(FCSTSDV!$D$2:$L$674,MATCH('04.06'!$D15,FCSTSDV!$C$2:$C$674,0),MATCH('04.06'!R$3,FCSTSDV!$D$1:$L$1,0))/'04.06'!$F15,1)</f>
        <v>#N/A</v>
      </c>
      <c r="S15" s="165" t="e">
        <f t="array" ref="S15">+ROUND(INDEX(FCSTSDV!$D$2:$L$674,MATCH('04.06'!$D15,FCSTSDV!$C$2:$C$674,0),MATCH('04.06'!S$3,FCSTSDV!$D$1:$L$1,0))/'04.06'!$F15,1)</f>
        <v>#N/A</v>
      </c>
      <c r="T15" s="165" t="e">
        <f t="array" ref="T15">+ROUND(INDEX(FCSTSDV!$D$2:$L$674,MATCH('04.06'!$D15,FCSTSDV!$C$2:$C$674,0),MATCH('04.06'!T$3,FCSTSDV!$D$1:$L$1,0))/'04.06'!$F15,1)</f>
        <v>#N/A</v>
      </c>
      <c r="U15" s="165" t="e">
        <f t="array" ref="U15">+ROUND(INDEX(FCSTSDV!$D$2:$L$674,MATCH('04.06'!$D15,FCSTSDV!$C$2:$C$674,0),MATCH('04.06'!U$3,FCSTSDV!$D$1:$L$1,0))/'04.06'!$F15,1)</f>
        <v>#N/A</v>
      </c>
      <c r="V15" s="165" t="e">
        <f t="array" ref="V15">+ROUND(INDEX(FCSTSDV!$D$2:$L$674,MATCH('04.06'!$D15,FCSTSDV!$C$2:$C$674,0),MATCH('04.06'!V$3,FCSTSDV!$D$1:$L$1,0))/'04.06'!$F15,1)</f>
        <v>#N/A</v>
      </c>
      <c r="W15" s="165" t="e">
        <f t="array" ref="W15">+ROUND(INDEX(FCSTSDV!$D$2:$L$674,MATCH('04.06'!$D15,FCSTSDV!$C$2:$C$674,0),MATCH('04.06'!W$3,FCSTSDV!$D$1:$L$1,0))/'04.06'!$F15,1)</f>
        <v>#N/A</v>
      </c>
      <c r="X15" s="165" t="e">
        <f t="array" ref="X15">+ROUND(INDEX(FCSTSDV!$D$2:$L$674,MATCH('04.06'!$D15,FCSTSDV!$C$2:$C$674,0),MATCH('04.06'!X$3,FCSTSDV!$D$1:$L$1,0))/'04.06'!$F15,1)</f>
        <v>#N/A</v>
      </c>
      <c r="Y15" s="165" t="e">
        <f t="array" ref="Y15">+ROUND(INDEX(FCSTSDV!$D$2:$L$674,MATCH('04.06'!$D15,FCSTSDV!$C$2:$C$674,0),MATCH('04.06'!Y$3,FCSTSDV!$D$1:$L$1,0))/'04.06'!$F15,1)</f>
        <v>#N/A</v>
      </c>
      <c r="Z15" s="212" t="e">
        <f t="shared" si="0"/>
        <v>#N/A</v>
      </c>
    </row>
    <row r="16" spans="1:28" ht="20.100000000000001" hidden="1" customHeight="1">
      <c r="A16" s="795"/>
      <c r="B16" s="795"/>
      <c r="C16" s="50"/>
      <c r="D16" s="55" t="s">
        <v>46</v>
      </c>
      <c r="E16" s="202" t="str">
        <f t="shared" ref="E16:E30" si="3">+E15</f>
        <v>26*15</v>
      </c>
      <c r="F16" s="47">
        <v>100</v>
      </c>
      <c r="G16" s="48"/>
      <c r="H16" s="48"/>
      <c r="I16" s="784"/>
      <c r="J16" s="79">
        <v>0</v>
      </c>
      <c r="K16" s="92" t="e">
        <f>+ROUND(INDEX(FCSTSDV!$D$2:$L$674,MATCH('04.06'!$D16,FCSTSDV!$C$2:$C$674,0),MATCH('04.06'!K$3,FCSTSDV!$D$1:$L$1,0))/'04.06'!$F16,1)</f>
        <v>#N/A</v>
      </c>
      <c r="L16" s="92" t="e">
        <f>+ROUND(INDEX(FCSTSDV!$D$2:$L$674,MATCH('04.06'!$D16,FCSTSDV!$C$2:$C$674,0),MATCH('04.06'!L$3,FCSTSDV!$D$1:$L$1,0))/'04.06'!$F16,1)</f>
        <v>#N/A</v>
      </c>
      <c r="M16" s="92" t="e">
        <f>+ROUND(INDEX(FCSTSDV!$D$2:$L$674,MATCH('04.06'!$D16,FCSTSDV!$C$2:$C$674,0),MATCH('04.06'!M$3,FCSTSDV!$D$1:$L$1,0))/'04.06'!$F16,1)</f>
        <v>#N/A</v>
      </c>
      <c r="N16" s="92" t="e">
        <f>+ROUND(INDEX(FCSTSDV!$D$2:$L$674,MATCH('04.06'!$D16,FCSTSDV!$C$2:$C$674,0),MATCH('04.06'!N$3,FCSTSDV!$D$1:$L$1,0))/'04.06'!$F16,1)</f>
        <v>#N/A</v>
      </c>
      <c r="O16" s="92" t="e">
        <f>+ROUND(INDEX(FCSTSDV!$D$2:$L$674,MATCH('04.06'!$D16,FCSTSDV!$C$2:$C$674,0),MATCH('04.06'!O$3,FCSTSDV!$D$1:$L$1,0))/'04.06'!$F16,1)</f>
        <v>#N/A</v>
      </c>
      <c r="P16" s="92" t="e">
        <f>+ROUND(INDEX(FCSTSDV!$D$2:$L$674,MATCH('04.06'!$D16,FCSTSDV!$C$2:$C$674,0),MATCH('04.06'!P$3,FCSTSDV!$D$1:$L$1,0))/'04.06'!$F16,1)</f>
        <v>#N/A</v>
      </c>
      <c r="Q16" s="92" t="e">
        <f t="array" ref="Q16">+ROUND(INDEX(FCSTSDV!$D$2:$L$674,MATCH('04.06'!$D16,FCSTSDV!$C$2:$C$674,0),MATCH('04.06'!Q$3,FCSTSDV!$D$1:$L$1,0))/'04.06'!$F16,1)</f>
        <v>#N/A</v>
      </c>
      <c r="R16" s="92" t="e">
        <f t="array" ref="R16">+ROUND(INDEX(FCSTSDV!$D$2:$L$674,MATCH('04.06'!$D16,FCSTSDV!$C$2:$C$674,0),MATCH('04.06'!R$3,FCSTSDV!$D$1:$L$1,0))/'04.06'!$F16,1)</f>
        <v>#N/A</v>
      </c>
      <c r="S16" s="92" t="e">
        <f t="array" ref="S16">+ROUND(INDEX(FCSTSDV!$D$2:$L$674,MATCH('04.06'!$D16,FCSTSDV!$C$2:$C$674,0),MATCH('04.06'!S$3,FCSTSDV!$D$1:$L$1,0))/'04.06'!$F16,1)</f>
        <v>#N/A</v>
      </c>
      <c r="T16" s="92" t="e">
        <f t="array" ref="T16">+ROUND(INDEX(FCSTSDV!$D$2:$L$674,MATCH('04.06'!$D16,FCSTSDV!$C$2:$C$674,0),MATCH('04.06'!T$3,FCSTSDV!$D$1:$L$1,0))/'04.06'!$F16,1)</f>
        <v>#N/A</v>
      </c>
      <c r="U16" s="92" t="e">
        <f t="array" ref="U16">+ROUND(INDEX(FCSTSDV!$D$2:$L$674,MATCH('04.06'!$D16,FCSTSDV!$C$2:$C$674,0),MATCH('04.06'!U$3,FCSTSDV!$D$1:$L$1,0))/'04.06'!$F16,1)</f>
        <v>#N/A</v>
      </c>
      <c r="V16" s="92" t="e">
        <f t="array" ref="V16">+ROUND(INDEX(FCSTSDV!$D$2:$L$674,MATCH('04.06'!$D16,FCSTSDV!$C$2:$C$674,0),MATCH('04.06'!V$3,FCSTSDV!$D$1:$L$1,0))/'04.06'!$F16,1)</f>
        <v>#N/A</v>
      </c>
      <c r="W16" s="92" t="e">
        <f t="array" ref="W16">+ROUND(INDEX(FCSTSDV!$D$2:$L$674,MATCH('04.06'!$D16,FCSTSDV!$C$2:$C$674,0),MATCH('04.06'!W$3,FCSTSDV!$D$1:$L$1,0))/'04.06'!$F16,1)</f>
        <v>#N/A</v>
      </c>
      <c r="X16" s="92" t="e">
        <f t="array" ref="X16">+ROUND(INDEX(FCSTSDV!$D$2:$L$674,MATCH('04.06'!$D16,FCSTSDV!$C$2:$C$674,0),MATCH('04.06'!X$3,FCSTSDV!$D$1:$L$1,0))/'04.06'!$F16,1)</f>
        <v>#N/A</v>
      </c>
      <c r="Y16" s="92" t="e">
        <f t="array" ref="Y16">+ROUND(INDEX(FCSTSDV!$D$2:$L$674,MATCH('04.06'!$D16,FCSTSDV!$C$2:$C$674,0),MATCH('04.06'!Y$3,FCSTSDV!$D$1:$L$1,0))/'04.06'!$F16,1)</f>
        <v>#N/A</v>
      </c>
      <c r="Z16" s="212" t="e">
        <f t="shared" si="0"/>
        <v>#N/A</v>
      </c>
    </row>
    <row r="17" spans="1:26" ht="20.100000000000001" hidden="1" customHeight="1">
      <c r="A17" s="795"/>
      <c r="B17" s="795"/>
      <c r="C17" s="57"/>
      <c r="D17" s="46" t="s">
        <v>47</v>
      </c>
      <c r="E17" s="199" t="str">
        <f t="shared" si="3"/>
        <v>26*15</v>
      </c>
      <c r="F17" s="49">
        <v>100</v>
      </c>
      <c r="G17" s="48"/>
      <c r="H17" s="48"/>
      <c r="I17" s="784"/>
      <c r="J17" s="79">
        <v>0</v>
      </c>
      <c r="K17" s="158" t="e">
        <f>+ROUND(INDEX(FCSTSDV!$D$2:$L$674,MATCH('04.06'!$D17,FCSTSDV!$C$2:$C$674,0),MATCH('04.06'!K$3,FCSTSDV!$D$1:$L$1,0))/'04.06'!$F17,1)</f>
        <v>#N/A</v>
      </c>
      <c r="L17" s="158" t="e">
        <f>+ROUND(INDEX(FCSTSDV!$D$2:$L$674,MATCH('04.06'!$D17,FCSTSDV!$C$2:$C$674,0),MATCH('04.06'!L$3,FCSTSDV!$D$1:$L$1,0))/'04.06'!$F17,1)</f>
        <v>#N/A</v>
      </c>
      <c r="M17" s="158" t="e">
        <f>+ROUND(INDEX(FCSTSDV!$D$2:$L$674,MATCH('04.06'!$D17,FCSTSDV!$C$2:$C$674,0),MATCH('04.06'!M$3,FCSTSDV!$D$1:$L$1,0))/'04.06'!$F17,1)</f>
        <v>#N/A</v>
      </c>
      <c r="N17" s="158" t="e">
        <f>+ROUND(INDEX(FCSTSDV!$D$2:$L$674,MATCH('04.06'!$D17,FCSTSDV!$C$2:$C$674,0),MATCH('04.06'!N$3,FCSTSDV!$D$1:$L$1,0))/'04.06'!$F17,1)</f>
        <v>#N/A</v>
      </c>
      <c r="O17" s="158" t="e">
        <f>+ROUND(INDEX(FCSTSDV!$D$2:$L$674,MATCH('04.06'!$D17,FCSTSDV!$C$2:$C$674,0),MATCH('04.06'!O$3,FCSTSDV!$D$1:$L$1,0))/'04.06'!$F17,1)</f>
        <v>#N/A</v>
      </c>
      <c r="P17" s="158" t="e">
        <f>+ROUND(INDEX(FCSTSDV!$D$2:$L$674,MATCH('04.06'!$D17,FCSTSDV!$C$2:$C$674,0),MATCH('04.06'!P$3,FCSTSDV!$D$1:$L$1,0))/'04.06'!$F17,1)</f>
        <v>#N/A</v>
      </c>
      <c r="Q17" s="158" t="e">
        <f t="array" ref="Q17">+ROUND(INDEX(FCSTSDV!$D$2:$L$674,MATCH('04.06'!$D17,FCSTSDV!$C$2:$C$674,0),MATCH('04.06'!Q$3,FCSTSDV!$D$1:$L$1,0))/'04.06'!$F17,1)</f>
        <v>#N/A</v>
      </c>
      <c r="R17" s="158" t="e">
        <f t="array" ref="R17">+ROUND(INDEX(FCSTSDV!$D$2:$L$674,MATCH('04.06'!$D17,FCSTSDV!$C$2:$C$674,0),MATCH('04.06'!R$3,FCSTSDV!$D$1:$L$1,0))/'04.06'!$F17,1)</f>
        <v>#N/A</v>
      </c>
      <c r="S17" s="158" t="e">
        <f t="array" ref="S17">+ROUND(INDEX(FCSTSDV!$D$2:$L$674,MATCH('04.06'!$D17,FCSTSDV!$C$2:$C$674,0),MATCH('04.06'!S$3,FCSTSDV!$D$1:$L$1,0))/'04.06'!$F17,1)</f>
        <v>#N/A</v>
      </c>
      <c r="T17" s="158" t="e">
        <f t="array" ref="T17">+ROUND(INDEX(FCSTSDV!$D$2:$L$674,MATCH('04.06'!$D17,FCSTSDV!$C$2:$C$674,0),MATCH('04.06'!T$3,FCSTSDV!$D$1:$L$1,0))/'04.06'!$F17,1)</f>
        <v>#N/A</v>
      </c>
      <c r="U17" s="158" t="e">
        <f t="array" ref="U17">+ROUND(INDEX(FCSTSDV!$D$2:$L$674,MATCH('04.06'!$D17,FCSTSDV!$C$2:$C$674,0),MATCH('04.06'!U$3,FCSTSDV!$D$1:$L$1,0))/'04.06'!$F17,1)</f>
        <v>#N/A</v>
      </c>
      <c r="V17" s="158" t="e">
        <f t="array" ref="V17">+ROUND(INDEX(FCSTSDV!$D$2:$L$674,MATCH('04.06'!$D17,FCSTSDV!$C$2:$C$674,0),MATCH('04.06'!V$3,FCSTSDV!$D$1:$L$1,0))/'04.06'!$F17,1)</f>
        <v>#N/A</v>
      </c>
      <c r="W17" s="158" t="e">
        <f t="array" ref="W17">+ROUND(INDEX(FCSTSDV!$D$2:$L$674,MATCH('04.06'!$D17,FCSTSDV!$C$2:$C$674,0),MATCH('04.06'!W$3,FCSTSDV!$D$1:$L$1,0))/'04.06'!$F17,1)</f>
        <v>#N/A</v>
      </c>
      <c r="X17" s="158" t="e">
        <f t="array" ref="X17">+ROUND(INDEX(FCSTSDV!$D$2:$L$674,MATCH('04.06'!$D17,FCSTSDV!$C$2:$C$674,0),MATCH('04.06'!X$3,FCSTSDV!$D$1:$L$1,0))/'04.06'!$F17,1)</f>
        <v>#N/A</v>
      </c>
      <c r="Y17" s="158" t="e">
        <f t="array" ref="Y17">+ROUND(INDEX(FCSTSDV!$D$2:$L$674,MATCH('04.06'!$D17,FCSTSDV!$C$2:$C$674,0),MATCH('04.06'!Y$3,FCSTSDV!$D$1:$L$1,0))/'04.06'!$F17,1)</f>
        <v>#N/A</v>
      </c>
      <c r="Z17" s="212" t="e">
        <f t="shared" si="0"/>
        <v>#N/A</v>
      </c>
    </row>
    <row r="18" spans="1:26" ht="20.100000000000001" customHeight="1">
      <c r="A18" s="795"/>
      <c r="B18" s="795"/>
      <c r="C18" s="57"/>
      <c r="D18" s="46" t="s">
        <v>48</v>
      </c>
      <c r="E18" s="199" t="str">
        <f t="shared" si="3"/>
        <v>26*15</v>
      </c>
      <c r="F18" s="49">
        <v>150</v>
      </c>
      <c r="G18" s="48"/>
      <c r="H18" s="48"/>
      <c r="I18" s="784"/>
      <c r="J18" s="79">
        <v>0</v>
      </c>
      <c r="K18" s="92" t="e">
        <f t="array" ref="K18">+ROUND(INDEX(FCSTSDV!$D$2:$L$674,MATCH('04.06'!$D18,FCSTSDV!$C$2:$C$674,0),MATCH('04.06'!K$3,FCSTSDV!$D$1:$L$1,0))/'04.06'!$F18,1)</f>
        <v>#N/A</v>
      </c>
      <c r="L18" s="92" t="e">
        <f t="array" ref="L18">+ROUND(INDEX(FCSTSDV!$D$2:$L$674,MATCH('04.06'!$D18,FCSTSDV!$C$2:$C$674,0),MATCH('04.06'!L$3,FCSTSDV!$D$1:$L$1,0))/'04.06'!$F18,1)</f>
        <v>#N/A</v>
      </c>
      <c r="M18" s="92" t="e">
        <f t="array" ref="M18">+ROUND(INDEX(FCSTSDV!$D$2:$L$674,MATCH('04.06'!$D18,FCSTSDV!$C$2:$C$674,0),MATCH('04.06'!M$3,FCSTSDV!$D$1:$L$1,0))/'04.06'!$F18,1)</f>
        <v>#N/A</v>
      </c>
      <c r="N18" s="92" t="e">
        <f t="array" ref="N18">+ROUND(INDEX(FCSTSDV!$D$2:$L$674,MATCH('04.06'!$D18,FCSTSDV!$C$2:$C$674,0),MATCH('04.06'!N$3,FCSTSDV!$D$1:$L$1,0))/'04.06'!$F18,1)</f>
        <v>#N/A</v>
      </c>
      <c r="O18" s="92" t="e">
        <f t="array" ref="O18">+ROUND(INDEX(FCSTSDV!$D$2:$L$674,MATCH('04.06'!$D18,FCSTSDV!$C$2:$C$674,0),MATCH('04.06'!O$3,FCSTSDV!$D$1:$L$1,0))/'04.06'!$F18,1)</f>
        <v>#N/A</v>
      </c>
      <c r="P18" s="92" t="e">
        <f t="array" ref="P18">+ROUND(INDEX(FCSTSDV!$D$2:$L$674,MATCH('04.06'!$D18,FCSTSDV!$C$2:$C$674,0),MATCH('04.06'!P$3,FCSTSDV!$D$1:$L$1,0))/'04.06'!$F18,1)</f>
        <v>#N/A</v>
      </c>
      <c r="Q18" s="92" t="e">
        <f t="array" ref="Q18">+ROUND(INDEX(FCSTSDV!$D$2:$L$674,MATCH('04.06'!$D18,FCSTSDV!$C$2:$C$674,0),MATCH('04.06'!Q$3,FCSTSDV!$D$1:$L$1,0))/'04.06'!$F18,1)</f>
        <v>#N/A</v>
      </c>
      <c r="R18" s="92" t="e">
        <f t="array" ref="R18">+ROUND(INDEX(FCSTSDV!$D$2:$L$674,MATCH('04.06'!$D18,FCSTSDV!$C$2:$C$674,0),MATCH('04.06'!R$3,FCSTSDV!$D$1:$L$1,0))/'04.06'!$F18,1)</f>
        <v>#N/A</v>
      </c>
      <c r="S18" s="92" t="e">
        <f t="array" ref="S18">+ROUND(INDEX(FCSTSDV!$D$2:$L$674,MATCH('04.06'!$D18,FCSTSDV!$C$2:$C$674,0),MATCH('04.06'!S$3,FCSTSDV!$D$1:$L$1,0))/'04.06'!$F18,1)</f>
        <v>#N/A</v>
      </c>
      <c r="T18" s="92" t="e">
        <f t="array" ref="T18">+ROUND(INDEX(FCSTSDV!$D$2:$L$674,MATCH('04.06'!$D18,FCSTSDV!$C$2:$C$674,0),MATCH('04.06'!T$3,FCSTSDV!$D$1:$L$1,0))/'04.06'!$F18,1)</f>
        <v>#N/A</v>
      </c>
      <c r="U18" s="92" t="e">
        <f t="array" ref="U18">+ROUND(INDEX(FCSTSDV!$D$2:$L$674,MATCH('04.06'!$D18,FCSTSDV!$C$2:$C$674,0),MATCH('04.06'!U$3,FCSTSDV!$D$1:$L$1,0))/'04.06'!$F18,1)</f>
        <v>#N/A</v>
      </c>
      <c r="V18" s="92" t="e">
        <f t="array" ref="V18">+ROUND(INDEX(FCSTSDV!$D$2:$L$674,MATCH('04.06'!$D18,FCSTSDV!$C$2:$C$674,0),MATCH('04.06'!V$3,FCSTSDV!$D$1:$L$1,0))/'04.06'!$F18,1)</f>
        <v>#N/A</v>
      </c>
      <c r="W18" s="92" t="e">
        <f t="array" ref="W18">+ROUND(INDEX(FCSTSDV!$D$2:$L$674,MATCH('04.06'!$D18,FCSTSDV!$C$2:$C$674,0),MATCH('04.06'!W$3,FCSTSDV!$D$1:$L$1,0))/'04.06'!$F18,1)</f>
        <v>#N/A</v>
      </c>
      <c r="X18" s="92" t="e">
        <f t="array" ref="X18">+ROUND(INDEX(FCSTSDV!$D$2:$L$674,MATCH('04.06'!$D18,FCSTSDV!$C$2:$C$674,0),MATCH('04.06'!X$3,FCSTSDV!$D$1:$L$1,0))/'04.06'!$F18,1)</f>
        <v>#N/A</v>
      </c>
      <c r="Y18" s="92" t="e">
        <f t="array" ref="Y18">+ROUND(INDEX(FCSTSDV!$D$2:$L$674,MATCH('04.06'!$D18,FCSTSDV!$C$2:$C$674,0),MATCH('04.06'!Y$3,FCSTSDV!$D$1:$L$1,0))/'04.06'!$F18,1)</f>
        <v>#N/A</v>
      </c>
      <c r="Z18" s="212" t="e">
        <f t="shared" si="0"/>
        <v>#N/A</v>
      </c>
    </row>
    <row r="19" spans="1:26" ht="20.100000000000001" customHeight="1">
      <c r="A19" s="795"/>
      <c r="B19" s="795"/>
      <c r="C19" s="57"/>
      <c r="D19" s="46" t="s">
        <v>49</v>
      </c>
      <c r="E19" s="199" t="str">
        <f t="shared" si="3"/>
        <v>26*15</v>
      </c>
      <c r="F19" s="49">
        <v>100</v>
      </c>
      <c r="G19" s="48"/>
      <c r="H19" s="48"/>
      <c r="I19" s="784"/>
      <c r="J19" s="79">
        <v>0</v>
      </c>
      <c r="K19" s="92" t="e">
        <f t="array" ref="K19">+ROUND(INDEX(FCSTSDV!$D$2:$L$674,MATCH('04.06'!$D19,FCSTSDV!$C$2:$C$674,0),MATCH('04.06'!K$3,FCSTSDV!$D$1:$L$1,0))/'04.06'!$F19,1)</f>
        <v>#N/A</v>
      </c>
      <c r="L19" s="92" t="e">
        <f t="array" ref="L19">+ROUND(INDEX(FCSTSDV!$D$2:$L$674,MATCH('04.06'!$D19,FCSTSDV!$C$2:$C$674,0),MATCH('04.06'!L$3,FCSTSDV!$D$1:$L$1,0))/'04.06'!$F19,1)</f>
        <v>#N/A</v>
      </c>
      <c r="M19" s="92" t="e">
        <f t="array" ref="M19">+ROUND(INDEX(FCSTSDV!$D$2:$L$674,MATCH('04.06'!$D19,FCSTSDV!$C$2:$C$674,0),MATCH('04.06'!M$3,FCSTSDV!$D$1:$L$1,0))/'04.06'!$F19,1)</f>
        <v>#N/A</v>
      </c>
      <c r="N19" s="92" t="e">
        <f t="array" ref="N19">+ROUND(INDEX(FCSTSDV!$D$2:$L$674,MATCH('04.06'!$D19,FCSTSDV!$C$2:$C$674,0),MATCH('04.06'!N$3,FCSTSDV!$D$1:$L$1,0))/'04.06'!$F19,1)</f>
        <v>#N/A</v>
      </c>
      <c r="O19" s="92" t="e">
        <f t="array" ref="O19">+ROUND(INDEX(FCSTSDV!$D$2:$L$674,MATCH('04.06'!$D19,FCSTSDV!$C$2:$C$674,0),MATCH('04.06'!O$3,FCSTSDV!$D$1:$L$1,0))/'04.06'!$F19,1)</f>
        <v>#N/A</v>
      </c>
      <c r="P19" s="92" t="e">
        <f t="array" ref="P19">+ROUND(INDEX(FCSTSDV!$D$2:$L$674,MATCH('04.06'!$D19,FCSTSDV!$C$2:$C$674,0),MATCH('04.06'!P$3,FCSTSDV!$D$1:$L$1,0))/'04.06'!$F19,1)</f>
        <v>#N/A</v>
      </c>
      <c r="Q19" s="92" t="e">
        <f t="array" ref="Q19">+ROUND(INDEX(FCSTSDV!$D$2:$L$674,MATCH('04.06'!$D19,FCSTSDV!$C$2:$C$674,0),MATCH('04.06'!Q$3,FCSTSDV!$D$1:$L$1,0))/'04.06'!$F19,1)</f>
        <v>#N/A</v>
      </c>
      <c r="R19" s="92" t="e">
        <f t="array" ref="R19">+ROUND(INDEX(FCSTSDV!$D$2:$L$674,MATCH('04.06'!$D19,FCSTSDV!$C$2:$C$674,0),MATCH('04.06'!R$3,FCSTSDV!$D$1:$L$1,0))/'04.06'!$F19,1)</f>
        <v>#N/A</v>
      </c>
      <c r="S19" s="92" t="e">
        <f t="array" ref="S19">+ROUND(INDEX(FCSTSDV!$D$2:$L$674,MATCH('04.06'!$D19,FCSTSDV!$C$2:$C$674,0),MATCH('04.06'!S$3,FCSTSDV!$D$1:$L$1,0))/'04.06'!$F19,1)</f>
        <v>#N/A</v>
      </c>
      <c r="T19" s="92" t="e">
        <f t="array" ref="T19">+ROUND(INDEX(FCSTSDV!$D$2:$L$674,MATCH('04.06'!$D19,FCSTSDV!$C$2:$C$674,0),MATCH('04.06'!T$3,FCSTSDV!$D$1:$L$1,0))/'04.06'!$F19,1)</f>
        <v>#N/A</v>
      </c>
      <c r="U19" s="92" t="e">
        <f t="array" ref="U19">+ROUND(INDEX(FCSTSDV!$D$2:$L$674,MATCH('04.06'!$D19,FCSTSDV!$C$2:$C$674,0),MATCH('04.06'!U$3,FCSTSDV!$D$1:$L$1,0))/'04.06'!$F19,1)</f>
        <v>#N/A</v>
      </c>
      <c r="V19" s="92" t="e">
        <f t="array" ref="V19">+ROUND(INDEX(FCSTSDV!$D$2:$L$674,MATCH('04.06'!$D19,FCSTSDV!$C$2:$C$674,0),MATCH('04.06'!V$3,FCSTSDV!$D$1:$L$1,0))/'04.06'!$F19,1)</f>
        <v>#N/A</v>
      </c>
      <c r="W19" s="92" t="e">
        <f t="array" ref="W19">+ROUND(INDEX(FCSTSDV!$D$2:$L$674,MATCH('04.06'!$D19,FCSTSDV!$C$2:$C$674,0),MATCH('04.06'!W$3,FCSTSDV!$D$1:$L$1,0))/'04.06'!$F19,1)</f>
        <v>#N/A</v>
      </c>
      <c r="X19" s="92" t="e">
        <f t="array" ref="X19">+ROUND(INDEX(FCSTSDV!$D$2:$L$674,MATCH('04.06'!$D19,FCSTSDV!$C$2:$C$674,0),MATCH('04.06'!X$3,FCSTSDV!$D$1:$L$1,0))/'04.06'!$F19,1)</f>
        <v>#N/A</v>
      </c>
      <c r="Y19" s="92" t="e">
        <f t="array" ref="Y19">+ROUND(INDEX(FCSTSDV!$D$2:$L$674,MATCH('04.06'!$D19,FCSTSDV!$C$2:$C$674,0),MATCH('04.06'!Y$3,FCSTSDV!$D$1:$L$1,0))/'04.06'!$F19,1)</f>
        <v>#N/A</v>
      </c>
      <c r="Z19" s="212" t="e">
        <f t="shared" si="0"/>
        <v>#N/A</v>
      </c>
    </row>
    <row r="20" spans="1:26" ht="20.100000000000001" hidden="1" customHeight="1">
      <c r="A20" s="795"/>
      <c r="B20" s="795"/>
      <c r="C20" s="57"/>
      <c r="D20" s="46" t="s">
        <v>50</v>
      </c>
      <c r="E20" s="199" t="str">
        <f t="shared" si="3"/>
        <v>26*15</v>
      </c>
      <c r="F20" s="49">
        <v>500</v>
      </c>
      <c r="G20" s="48"/>
      <c r="H20" s="48"/>
      <c r="I20" s="784"/>
      <c r="J20" s="79">
        <v>0</v>
      </c>
      <c r="K20" s="92" t="e">
        <f t="array" ref="K20">+ROUND(INDEX(FCSTSDV!$D$2:$L$674,MATCH('04.06'!$D20,FCSTSDV!$C$2:$C$674,0),MATCH('04.06'!K$3,FCSTSDV!$D$1:$L$1,0))/'04.06'!$F20,1)</f>
        <v>#N/A</v>
      </c>
      <c r="L20" s="92" t="e">
        <f t="array" ref="L20">+ROUND(INDEX(FCSTSDV!$D$2:$L$674,MATCH('04.06'!$D20,FCSTSDV!$C$2:$C$674,0),MATCH('04.06'!L$3,FCSTSDV!$D$1:$L$1,0))/'04.06'!$F20,1)</f>
        <v>#N/A</v>
      </c>
      <c r="M20" s="92" t="e">
        <f t="array" ref="M20">+ROUND(INDEX(FCSTSDV!$D$2:$L$674,MATCH('04.06'!$D20,FCSTSDV!$C$2:$C$674,0),MATCH('04.06'!M$3,FCSTSDV!$D$1:$L$1,0))/'04.06'!$F20,1)</f>
        <v>#N/A</v>
      </c>
      <c r="N20" s="92" t="e">
        <f t="array" ref="N20">+ROUND(INDEX(FCSTSDV!$D$2:$L$674,MATCH('04.06'!$D20,FCSTSDV!$C$2:$C$674,0),MATCH('04.06'!N$3,FCSTSDV!$D$1:$L$1,0))/'04.06'!$F20,1)</f>
        <v>#N/A</v>
      </c>
      <c r="O20" s="92" t="e">
        <f t="array" ref="O20">+ROUND(INDEX(FCSTSDV!$D$2:$L$674,MATCH('04.06'!$D20,FCSTSDV!$C$2:$C$674,0),MATCH('04.06'!O$3,FCSTSDV!$D$1:$L$1,0))/'04.06'!$F20,1)</f>
        <v>#N/A</v>
      </c>
      <c r="P20" s="92" t="e">
        <f t="array" ref="P20">+ROUND(INDEX(FCSTSDV!$D$2:$L$674,MATCH('04.06'!$D20,FCSTSDV!$C$2:$C$674,0),MATCH('04.06'!P$3,FCSTSDV!$D$1:$L$1,0))/'04.06'!$F20,1)</f>
        <v>#N/A</v>
      </c>
      <c r="Q20" s="92" t="e">
        <f t="array" ref="Q20">+ROUND(INDEX(FCSTSDV!$D$2:$L$674,MATCH('04.06'!$D20,FCSTSDV!$C$2:$C$674,0),MATCH('04.06'!Q$3,FCSTSDV!$D$1:$L$1,0))/'04.06'!$F20,1)</f>
        <v>#N/A</v>
      </c>
      <c r="R20" s="92" t="e">
        <f t="array" ref="R20">+ROUND(INDEX(FCSTSDV!$D$2:$L$674,MATCH('04.06'!$D20,FCSTSDV!$C$2:$C$674,0),MATCH('04.06'!R$3,FCSTSDV!$D$1:$L$1,0))/'04.06'!$F20,1)</f>
        <v>#N/A</v>
      </c>
      <c r="S20" s="92" t="e">
        <f t="array" ref="S20">+ROUND(INDEX(FCSTSDV!$D$2:$L$674,MATCH('04.06'!$D20,FCSTSDV!$C$2:$C$674,0),MATCH('04.06'!S$3,FCSTSDV!$D$1:$L$1,0))/'04.06'!$F20,1)</f>
        <v>#N/A</v>
      </c>
      <c r="T20" s="92" t="e">
        <f t="array" ref="T20">+ROUND(INDEX(FCSTSDV!$D$2:$L$674,MATCH('04.06'!$D20,FCSTSDV!$C$2:$C$674,0),MATCH('04.06'!T$3,FCSTSDV!$D$1:$L$1,0))/'04.06'!$F20,1)</f>
        <v>#N/A</v>
      </c>
      <c r="U20" s="92" t="e">
        <f t="array" ref="U20">+ROUND(INDEX(FCSTSDV!$D$2:$L$674,MATCH('04.06'!$D20,FCSTSDV!$C$2:$C$674,0),MATCH('04.06'!U$3,FCSTSDV!$D$1:$L$1,0))/'04.06'!$F20,1)</f>
        <v>#N/A</v>
      </c>
      <c r="V20" s="92" t="e">
        <f t="array" ref="V20">+ROUND(INDEX(FCSTSDV!$D$2:$L$674,MATCH('04.06'!$D20,FCSTSDV!$C$2:$C$674,0),MATCH('04.06'!V$3,FCSTSDV!$D$1:$L$1,0))/'04.06'!$F20,1)</f>
        <v>#N/A</v>
      </c>
      <c r="W20" s="92" t="e">
        <f t="array" ref="W20">+ROUND(INDEX(FCSTSDV!$D$2:$L$674,MATCH('04.06'!$D20,FCSTSDV!$C$2:$C$674,0),MATCH('04.06'!W$3,FCSTSDV!$D$1:$L$1,0))/'04.06'!$F20,1)</f>
        <v>#N/A</v>
      </c>
      <c r="X20" s="92" t="e">
        <f t="array" ref="X20">+ROUND(INDEX(FCSTSDV!$D$2:$L$674,MATCH('04.06'!$D20,FCSTSDV!$C$2:$C$674,0),MATCH('04.06'!X$3,FCSTSDV!$D$1:$L$1,0))/'04.06'!$F20,1)</f>
        <v>#N/A</v>
      </c>
      <c r="Y20" s="92" t="e">
        <f t="array" ref="Y20">+ROUND(INDEX(FCSTSDV!$D$2:$L$674,MATCH('04.06'!$D20,FCSTSDV!$C$2:$C$674,0),MATCH('04.06'!Y$3,FCSTSDV!$D$1:$L$1,0))/'04.06'!$F20,1)</f>
        <v>#N/A</v>
      </c>
      <c r="Z20" s="212" t="e">
        <f t="shared" si="0"/>
        <v>#N/A</v>
      </c>
    </row>
    <row r="21" spans="1:26" ht="20.100000000000001" hidden="1" customHeight="1">
      <c r="A21" s="795"/>
      <c r="B21" s="795"/>
      <c r="C21" s="57"/>
      <c r="D21" s="46" t="s">
        <v>51</v>
      </c>
      <c r="E21" s="199" t="str">
        <f t="shared" si="3"/>
        <v>26*15</v>
      </c>
      <c r="F21" s="49">
        <v>500</v>
      </c>
      <c r="G21" s="48"/>
      <c r="H21" s="48"/>
      <c r="I21" s="784"/>
      <c r="J21" s="79">
        <v>0</v>
      </c>
      <c r="K21" s="92" t="e">
        <f t="array" ref="K21">+ROUND(INDEX(FCSTSDV!$D$2:$L$674,MATCH('04.06'!$D21,FCSTSDV!$C$2:$C$674,0),MATCH('04.06'!K$3,FCSTSDV!$D$1:$L$1,0))/'04.06'!$F21,1)</f>
        <v>#N/A</v>
      </c>
      <c r="L21" s="92" t="e">
        <f t="array" ref="L21">+ROUND(INDEX(FCSTSDV!$D$2:$L$674,MATCH('04.06'!$D21,FCSTSDV!$C$2:$C$674,0),MATCH('04.06'!L$3,FCSTSDV!$D$1:$L$1,0))/'04.06'!$F21,1)</f>
        <v>#N/A</v>
      </c>
      <c r="M21" s="92" t="e">
        <f t="array" ref="M21">+ROUND(INDEX(FCSTSDV!$D$2:$L$674,MATCH('04.06'!$D21,FCSTSDV!$C$2:$C$674,0),MATCH('04.06'!M$3,FCSTSDV!$D$1:$L$1,0))/'04.06'!$F21,1)</f>
        <v>#N/A</v>
      </c>
      <c r="N21" s="92" t="e">
        <f t="array" ref="N21">+ROUND(INDEX(FCSTSDV!$D$2:$L$674,MATCH('04.06'!$D21,FCSTSDV!$C$2:$C$674,0),MATCH('04.06'!N$3,FCSTSDV!$D$1:$L$1,0))/'04.06'!$F21,1)</f>
        <v>#N/A</v>
      </c>
      <c r="O21" s="92" t="e">
        <f t="array" ref="O21">+ROUND(INDEX(FCSTSDV!$D$2:$L$674,MATCH('04.06'!$D21,FCSTSDV!$C$2:$C$674,0),MATCH('04.06'!O$3,FCSTSDV!$D$1:$L$1,0))/'04.06'!$F21,1)</f>
        <v>#N/A</v>
      </c>
      <c r="P21" s="92" t="e">
        <f t="array" ref="P21">+ROUND(INDEX(FCSTSDV!$D$2:$L$674,MATCH('04.06'!$D21,FCSTSDV!$C$2:$C$674,0),MATCH('04.06'!P$3,FCSTSDV!$D$1:$L$1,0))/'04.06'!$F21,1)</f>
        <v>#N/A</v>
      </c>
      <c r="Q21" s="92" t="e">
        <f t="array" ref="Q21">+ROUND(INDEX(FCSTSDV!$D$2:$L$674,MATCH('04.06'!$D21,FCSTSDV!$C$2:$C$674,0),MATCH('04.06'!Q$3,FCSTSDV!$D$1:$L$1,0))/'04.06'!$F21,1)</f>
        <v>#N/A</v>
      </c>
      <c r="R21" s="92" t="e">
        <f t="array" ref="R21">+ROUND(INDEX(FCSTSDV!$D$2:$L$674,MATCH('04.06'!$D21,FCSTSDV!$C$2:$C$674,0),MATCH('04.06'!R$3,FCSTSDV!$D$1:$L$1,0))/'04.06'!$F21,1)</f>
        <v>#N/A</v>
      </c>
      <c r="S21" s="92" t="e">
        <f t="array" ref="S21">+ROUND(INDEX(FCSTSDV!$D$2:$L$674,MATCH('04.06'!$D21,FCSTSDV!$C$2:$C$674,0),MATCH('04.06'!S$3,FCSTSDV!$D$1:$L$1,0))/'04.06'!$F21,1)</f>
        <v>#N/A</v>
      </c>
      <c r="T21" s="92" t="e">
        <f t="array" ref="T21">+ROUND(INDEX(FCSTSDV!$D$2:$L$674,MATCH('04.06'!$D21,FCSTSDV!$C$2:$C$674,0),MATCH('04.06'!T$3,FCSTSDV!$D$1:$L$1,0))/'04.06'!$F21,1)</f>
        <v>#N/A</v>
      </c>
      <c r="U21" s="92" t="e">
        <f t="array" ref="U21">+ROUND(INDEX(FCSTSDV!$D$2:$L$674,MATCH('04.06'!$D21,FCSTSDV!$C$2:$C$674,0),MATCH('04.06'!U$3,FCSTSDV!$D$1:$L$1,0))/'04.06'!$F21,1)</f>
        <v>#N/A</v>
      </c>
      <c r="V21" s="92" t="e">
        <f t="array" ref="V21">+ROUND(INDEX(FCSTSDV!$D$2:$L$674,MATCH('04.06'!$D21,FCSTSDV!$C$2:$C$674,0),MATCH('04.06'!V$3,FCSTSDV!$D$1:$L$1,0))/'04.06'!$F21,1)</f>
        <v>#N/A</v>
      </c>
      <c r="W21" s="92" t="e">
        <f t="array" ref="W21">+ROUND(INDEX(FCSTSDV!$D$2:$L$674,MATCH('04.06'!$D21,FCSTSDV!$C$2:$C$674,0),MATCH('04.06'!W$3,FCSTSDV!$D$1:$L$1,0))/'04.06'!$F21,1)</f>
        <v>#N/A</v>
      </c>
      <c r="X21" s="92" t="e">
        <f t="array" ref="X21">+ROUND(INDEX(FCSTSDV!$D$2:$L$674,MATCH('04.06'!$D21,FCSTSDV!$C$2:$C$674,0),MATCH('04.06'!X$3,FCSTSDV!$D$1:$L$1,0))/'04.06'!$F21,1)</f>
        <v>#N/A</v>
      </c>
      <c r="Y21" s="92" t="e">
        <f t="array" ref="Y21">+ROUND(INDEX(FCSTSDV!$D$2:$L$674,MATCH('04.06'!$D21,FCSTSDV!$C$2:$C$674,0),MATCH('04.06'!Y$3,FCSTSDV!$D$1:$L$1,0))/'04.06'!$F21,1)</f>
        <v>#N/A</v>
      </c>
      <c r="Z21" s="212" t="e">
        <f t="shared" si="0"/>
        <v>#N/A</v>
      </c>
    </row>
    <row r="22" spans="1:26" ht="20.100000000000001" hidden="1" customHeight="1">
      <c r="A22" s="795"/>
      <c r="B22" s="795"/>
      <c r="C22" s="57"/>
      <c r="D22" s="46" t="s">
        <v>52</v>
      </c>
      <c r="E22" s="199" t="str">
        <f t="shared" si="3"/>
        <v>26*15</v>
      </c>
      <c r="F22" s="49">
        <v>500</v>
      </c>
      <c r="G22" s="48"/>
      <c r="H22" s="48"/>
      <c r="I22" s="784"/>
      <c r="J22" s="79">
        <v>0</v>
      </c>
      <c r="K22" s="92" t="e">
        <f t="array" ref="K22">+ROUND(INDEX(FCSTSDV!$D$2:$L$674,MATCH('04.06'!$D22,FCSTSDV!$C$2:$C$674,0),MATCH('04.06'!K$3,FCSTSDV!$D$1:$L$1,0))/'04.06'!$F22,1)</f>
        <v>#N/A</v>
      </c>
      <c r="L22" s="92" t="e">
        <f t="array" ref="L22">+ROUND(INDEX(FCSTSDV!$D$2:$L$674,MATCH('04.06'!$D22,FCSTSDV!$C$2:$C$674,0),MATCH('04.06'!L$3,FCSTSDV!$D$1:$L$1,0))/'04.06'!$F22,1)</f>
        <v>#N/A</v>
      </c>
      <c r="M22" s="92" t="e">
        <f t="array" ref="M22">+ROUND(INDEX(FCSTSDV!$D$2:$L$674,MATCH('04.06'!$D22,FCSTSDV!$C$2:$C$674,0),MATCH('04.06'!M$3,FCSTSDV!$D$1:$L$1,0))/'04.06'!$F22,1)</f>
        <v>#N/A</v>
      </c>
      <c r="N22" s="92" t="e">
        <f t="array" ref="N22">+ROUND(INDEX(FCSTSDV!$D$2:$L$674,MATCH('04.06'!$D22,FCSTSDV!$C$2:$C$674,0),MATCH('04.06'!N$3,FCSTSDV!$D$1:$L$1,0))/'04.06'!$F22,1)</f>
        <v>#N/A</v>
      </c>
      <c r="O22" s="92" t="e">
        <f t="array" ref="O22">+ROUND(INDEX(FCSTSDV!$D$2:$L$674,MATCH('04.06'!$D22,FCSTSDV!$C$2:$C$674,0),MATCH('04.06'!O$3,FCSTSDV!$D$1:$L$1,0))/'04.06'!$F22,1)</f>
        <v>#N/A</v>
      </c>
      <c r="P22" s="92" t="e">
        <f t="array" ref="P22">+ROUND(INDEX(FCSTSDV!$D$2:$L$674,MATCH('04.06'!$D22,FCSTSDV!$C$2:$C$674,0),MATCH('04.06'!P$3,FCSTSDV!$D$1:$L$1,0))/'04.06'!$F22,1)</f>
        <v>#N/A</v>
      </c>
      <c r="Q22" s="92" t="e">
        <f t="array" ref="Q22">+ROUND(INDEX(FCSTSDV!$D$2:$L$674,MATCH('04.06'!$D22,FCSTSDV!$C$2:$C$674,0),MATCH('04.06'!Q$3,FCSTSDV!$D$1:$L$1,0))/'04.06'!$F22,1)</f>
        <v>#N/A</v>
      </c>
      <c r="R22" s="92" t="e">
        <f t="array" ref="R22">+ROUND(INDEX(FCSTSDV!$D$2:$L$674,MATCH('04.06'!$D22,FCSTSDV!$C$2:$C$674,0),MATCH('04.06'!R$3,FCSTSDV!$D$1:$L$1,0))/'04.06'!$F22,1)</f>
        <v>#N/A</v>
      </c>
      <c r="S22" s="92" t="e">
        <f t="array" ref="S22">+ROUND(INDEX(FCSTSDV!$D$2:$L$674,MATCH('04.06'!$D22,FCSTSDV!$C$2:$C$674,0),MATCH('04.06'!S$3,FCSTSDV!$D$1:$L$1,0))/'04.06'!$F22,1)</f>
        <v>#N/A</v>
      </c>
      <c r="T22" s="92" t="e">
        <f t="array" ref="T22">+ROUND(INDEX(FCSTSDV!$D$2:$L$674,MATCH('04.06'!$D22,FCSTSDV!$C$2:$C$674,0),MATCH('04.06'!T$3,FCSTSDV!$D$1:$L$1,0))/'04.06'!$F22,1)</f>
        <v>#N/A</v>
      </c>
      <c r="U22" s="92" t="e">
        <f t="array" ref="U22">+ROUND(INDEX(FCSTSDV!$D$2:$L$674,MATCH('04.06'!$D22,FCSTSDV!$C$2:$C$674,0),MATCH('04.06'!U$3,FCSTSDV!$D$1:$L$1,0))/'04.06'!$F22,1)</f>
        <v>#N/A</v>
      </c>
      <c r="V22" s="92" t="e">
        <f t="array" ref="V22">+ROUND(INDEX(FCSTSDV!$D$2:$L$674,MATCH('04.06'!$D22,FCSTSDV!$C$2:$C$674,0),MATCH('04.06'!V$3,FCSTSDV!$D$1:$L$1,0))/'04.06'!$F22,1)</f>
        <v>#N/A</v>
      </c>
      <c r="W22" s="92" t="e">
        <f t="array" ref="W22">+ROUND(INDEX(FCSTSDV!$D$2:$L$674,MATCH('04.06'!$D22,FCSTSDV!$C$2:$C$674,0),MATCH('04.06'!W$3,FCSTSDV!$D$1:$L$1,0))/'04.06'!$F22,1)</f>
        <v>#N/A</v>
      </c>
      <c r="X22" s="92" t="e">
        <f t="array" ref="X22">+ROUND(INDEX(FCSTSDV!$D$2:$L$674,MATCH('04.06'!$D22,FCSTSDV!$C$2:$C$674,0),MATCH('04.06'!X$3,FCSTSDV!$D$1:$L$1,0))/'04.06'!$F22,1)</f>
        <v>#N/A</v>
      </c>
      <c r="Y22" s="92" t="e">
        <f t="array" ref="Y22">+ROUND(INDEX(FCSTSDV!$D$2:$L$674,MATCH('04.06'!$D22,FCSTSDV!$C$2:$C$674,0),MATCH('04.06'!Y$3,FCSTSDV!$D$1:$L$1,0))/'04.06'!$F22,1)</f>
        <v>#N/A</v>
      </c>
      <c r="Z22" s="212" t="e">
        <f t="shared" si="0"/>
        <v>#N/A</v>
      </c>
    </row>
    <row r="23" spans="1:26" ht="20.100000000000001" hidden="1" customHeight="1">
      <c r="A23" s="795"/>
      <c r="B23" s="795"/>
      <c r="C23" s="57"/>
      <c r="D23" s="46" t="s">
        <v>53</v>
      </c>
      <c r="E23" s="199" t="str">
        <f t="shared" si="3"/>
        <v>26*15</v>
      </c>
      <c r="F23" s="49">
        <v>500</v>
      </c>
      <c r="G23" s="48"/>
      <c r="H23" s="48"/>
      <c r="I23" s="784"/>
      <c r="J23" s="79">
        <v>0</v>
      </c>
      <c r="K23" s="92" t="e">
        <f t="array" ref="K23">+ROUND(INDEX(FCSTSDV!$D$2:$L$674,MATCH('04.06'!$D23,FCSTSDV!$C$2:$C$674,0),MATCH('04.06'!K$3,FCSTSDV!$D$1:$L$1,0))/'04.06'!$F23,1)</f>
        <v>#N/A</v>
      </c>
      <c r="L23" s="92" t="e">
        <f t="array" ref="L23">+ROUND(INDEX(FCSTSDV!$D$2:$L$674,MATCH('04.06'!$D23,FCSTSDV!$C$2:$C$674,0),MATCH('04.06'!L$3,FCSTSDV!$D$1:$L$1,0))/'04.06'!$F23,1)</f>
        <v>#N/A</v>
      </c>
      <c r="M23" s="92" t="e">
        <f t="array" ref="M23">+ROUND(INDEX(FCSTSDV!$D$2:$L$674,MATCH('04.06'!$D23,FCSTSDV!$C$2:$C$674,0),MATCH('04.06'!M$3,FCSTSDV!$D$1:$L$1,0))/'04.06'!$F23,1)</f>
        <v>#N/A</v>
      </c>
      <c r="N23" s="92" t="e">
        <f t="array" ref="N23">+ROUND(INDEX(FCSTSDV!$D$2:$L$674,MATCH('04.06'!$D23,FCSTSDV!$C$2:$C$674,0),MATCH('04.06'!N$3,FCSTSDV!$D$1:$L$1,0))/'04.06'!$F23,1)</f>
        <v>#N/A</v>
      </c>
      <c r="O23" s="92" t="e">
        <f t="array" ref="O23">+ROUND(INDEX(FCSTSDV!$D$2:$L$674,MATCH('04.06'!$D23,FCSTSDV!$C$2:$C$674,0),MATCH('04.06'!O$3,FCSTSDV!$D$1:$L$1,0))/'04.06'!$F23,1)</f>
        <v>#N/A</v>
      </c>
      <c r="P23" s="92" t="e">
        <f t="array" ref="P23">+ROUND(INDEX(FCSTSDV!$D$2:$L$674,MATCH('04.06'!$D23,FCSTSDV!$C$2:$C$674,0),MATCH('04.06'!P$3,FCSTSDV!$D$1:$L$1,0))/'04.06'!$F23,1)</f>
        <v>#N/A</v>
      </c>
      <c r="Q23" s="92" t="e">
        <f t="array" ref="Q23">+ROUND(INDEX(FCSTSDV!$D$2:$L$674,MATCH('04.06'!$D23,FCSTSDV!$C$2:$C$674,0),MATCH('04.06'!Q$3,FCSTSDV!$D$1:$L$1,0))/'04.06'!$F23,1)</f>
        <v>#N/A</v>
      </c>
      <c r="R23" s="92" t="e">
        <f t="array" ref="R23">+ROUND(INDEX(FCSTSDV!$D$2:$L$674,MATCH('04.06'!$D23,FCSTSDV!$C$2:$C$674,0),MATCH('04.06'!R$3,FCSTSDV!$D$1:$L$1,0))/'04.06'!$F23,1)</f>
        <v>#N/A</v>
      </c>
      <c r="S23" s="92" t="e">
        <f t="array" ref="S23">+ROUND(INDEX(FCSTSDV!$D$2:$L$674,MATCH('04.06'!$D23,FCSTSDV!$C$2:$C$674,0),MATCH('04.06'!S$3,FCSTSDV!$D$1:$L$1,0))/'04.06'!$F23,1)</f>
        <v>#N/A</v>
      </c>
      <c r="T23" s="92" t="e">
        <f t="array" ref="T23">+ROUND(INDEX(FCSTSDV!$D$2:$L$674,MATCH('04.06'!$D23,FCSTSDV!$C$2:$C$674,0),MATCH('04.06'!T$3,FCSTSDV!$D$1:$L$1,0))/'04.06'!$F23,1)</f>
        <v>#N/A</v>
      </c>
      <c r="U23" s="92" t="e">
        <f t="array" ref="U23">+ROUND(INDEX(FCSTSDV!$D$2:$L$674,MATCH('04.06'!$D23,FCSTSDV!$C$2:$C$674,0),MATCH('04.06'!U$3,FCSTSDV!$D$1:$L$1,0))/'04.06'!$F23,1)</f>
        <v>#N/A</v>
      </c>
      <c r="V23" s="92" t="e">
        <f t="array" ref="V23">+ROUND(INDEX(FCSTSDV!$D$2:$L$674,MATCH('04.06'!$D23,FCSTSDV!$C$2:$C$674,0),MATCH('04.06'!V$3,FCSTSDV!$D$1:$L$1,0))/'04.06'!$F23,1)</f>
        <v>#N/A</v>
      </c>
      <c r="W23" s="92" t="e">
        <f t="array" ref="W23">+ROUND(INDEX(FCSTSDV!$D$2:$L$674,MATCH('04.06'!$D23,FCSTSDV!$C$2:$C$674,0),MATCH('04.06'!W$3,FCSTSDV!$D$1:$L$1,0))/'04.06'!$F23,1)</f>
        <v>#N/A</v>
      </c>
      <c r="X23" s="92" t="e">
        <f t="array" ref="X23">+ROUND(INDEX(FCSTSDV!$D$2:$L$674,MATCH('04.06'!$D23,FCSTSDV!$C$2:$C$674,0),MATCH('04.06'!X$3,FCSTSDV!$D$1:$L$1,0))/'04.06'!$F23,1)</f>
        <v>#N/A</v>
      </c>
      <c r="Y23" s="92" t="e">
        <f t="array" ref="Y23">+ROUND(INDEX(FCSTSDV!$D$2:$L$674,MATCH('04.06'!$D23,FCSTSDV!$C$2:$C$674,0),MATCH('04.06'!Y$3,FCSTSDV!$D$1:$L$1,0))/'04.06'!$F23,1)</f>
        <v>#N/A</v>
      </c>
      <c r="Z23" s="212" t="e">
        <f t="shared" si="0"/>
        <v>#N/A</v>
      </c>
    </row>
    <row r="24" spans="1:26" ht="20.100000000000001" hidden="1" customHeight="1">
      <c r="A24" s="795"/>
      <c r="B24" s="795"/>
      <c r="C24" s="57"/>
      <c r="D24" s="46" t="s">
        <v>38</v>
      </c>
      <c r="E24" s="199" t="str">
        <f t="shared" si="3"/>
        <v>26*15</v>
      </c>
      <c r="F24" s="49">
        <v>100</v>
      </c>
      <c r="G24" s="48"/>
      <c r="H24" s="48"/>
      <c r="I24" s="784"/>
      <c r="J24" s="79">
        <v>0</v>
      </c>
      <c r="K24" s="92" t="e">
        <f t="array" ref="K24">+ROUND(INDEX(FCSTSDV!$D$2:$L$674,MATCH('04.06'!$D24,FCSTSDV!$C$2:$C$674,0),MATCH('04.06'!K$3,FCSTSDV!$D$1:$L$1,0))/'04.06'!$F24,1)</f>
        <v>#N/A</v>
      </c>
      <c r="L24" s="92" t="e">
        <f t="array" ref="L24">+ROUND(INDEX(FCSTSDV!$D$2:$L$674,MATCH('04.06'!$D24,FCSTSDV!$C$2:$C$674,0),MATCH('04.06'!L$3,FCSTSDV!$D$1:$L$1,0))/'04.06'!$F24,1)</f>
        <v>#N/A</v>
      </c>
      <c r="M24" s="92" t="e">
        <f t="array" ref="M24">+ROUND(INDEX(FCSTSDV!$D$2:$L$674,MATCH('04.06'!$D24,FCSTSDV!$C$2:$C$674,0),MATCH('04.06'!M$3,FCSTSDV!$D$1:$L$1,0))/'04.06'!$F24,1)</f>
        <v>#N/A</v>
      </c>
      <c r="N24" s="92" t="e">
        <f t="array" ref="N24">+ROUND(INDEX(FCSTSDV!$D$2:$L$674,MATCH('04.06'!$D24,FCSTSDV!$C$2:$C$674,0),MATCH('04.06'!N$3,FCSTSDV!$D$1:$L$1,0))/'04.06'!$F24,1)</f>
        <v>#N/A</v>
      </c>
      <c r="O24" s="92" t="e">
        <f t="array" ref="O24">+ROUND(INDEX(FCSTSDV!$D$2:$L$674,MATCH('04.06'!$D24,FCSTSDV!$C$2:$C$674,0),MATCH('04.06'!O$3,FCSTSDV!$D$1:$L$1,0))/'04.06'!$F24,1)</f>
        <v>#N/A</v>
      </c>
      <c r="P24" s="92" t="e">
        <f t="array" ref="P24">+ROUND(INDEX(FCSTSDV!$D$2:$L$674,MATCH('04.06'!$D24,FCSTSDV!$C$2:$C$674,0),MATCH('04.06'!P$3,FCSTSDV!$D$1:$L$1,0))/'04.06'!$F24,1)</f>
        <v>#N/A</v>
      </c>
      <c r="Q24" s="92" t="e">
        <f t="array" ref="Q24">+ROUND(INDEX(FCSTSDV!$D$2:$L$674,MATCH('04.06'!$D24,FCSTSDV!$C$2:$C$674,0),MATCH('04.06'!Q$3,FCSTSDV!$D$1:$L$1,0))/'04.06'!$F24,1)</f>
        <v>#N/A</v>
      </c>
      <c r="R24" s="92" t="e">
        <f t="array" ref="R24">+ROUND(INDEX(FCSTSDV!$D$2:$L$674,MATCH('04.06'!$D24,FCSTSDV!$C$2:$C$674,0),MATCH('04.06'!R$3,FCSTSDV!$D$1:$L$1,0))/'04.06'!$F24,1)</f>
        <v>#N/A</v>
      </c>
      <c r="S24" s="92" t="e">
        <f t="array" ref="S24">+ROUND(INDEX(FCSTSDV!$D$2:$L$674,MATCH('04.06'!$D24,FCSTSDV!$C$2:$C$674,0),MATCH('04.06'!S$3,FCSTSDV!$D$1:$L$1,0))/'04.06'!$F24,1)</f>
        <v>#N/A</v>
      </c>
      <c r="T24" s="92" t="e">
        <f t="array" ref="T24">+ROUND(INDEX(FCSTSDV!$D$2:$L$674,MATCH('04.06'!$D24,FCSTSDV!$C$2:$C$674,0),MATCH('04.06'!T$3,FCSTSDV!$D$1:$L$1,0))/'04.06'!$F24,1)</f>
        <v>#N/A</v>
      </c>
      <c r="U24" s="92" t="e">
        <f t="array" ref="U24">+ROUND(INDEX(FCSTSDV!$D$2:$L$674,MATCH('04.06'!$D24,FCSTSDV!$C$2:$C$674,0),MATCH('04.06'!U$3,FCSTSDV!$D$1:$L$1,0))/'04.06'!$F24,1)</f>
        <v>#N/A</v>
      </c>
      <c r="V24" s="92" t="e">
        <f t="array" ref="V24">+ROUND(INDEX(FCSTSDV!$D$2:$L$674,MATCH('04.06'!$D24,FCSTSDV!$C$2:$C$674,0),MATCH('04.06'!V$3,FCSTSDV!$D$1:$L$1,0))/'04.06'!$F24,1)</f>
        <v>#N/A</v>
      </c>
      <c r="W24" s="92" t="e">
        <f t="array" ref="W24">+ROUND(INDEX(FCSTSDV!$D$2:$L$674,MATCH('04.06'!$D24,FCSTSDV!$C$2:$C$674,0),MATCH('04.06'!W$3,FCSTSDV!$D$1:$L$1,0))/'04.06'!$F24,1)</f>
        <v>#N/A</v>
      </c>
      <c r="X24" s="92" t="e">
        <f t="array" ref="X24">+ROUND(INDEX(FCSTSDV!$D$2:$L$674,MATCH('04.06'!$D24,FCSTSDV!$C$2:$C$674,0),MATCH('04.06'!X$3,FCSTSDV!$D$1:$L$1,0))/'04.06'!$F24,1)</f>
        <v>#N/A</v>
      </c>
      <c r="Y24" s="92" t="e">
        <f t="array" ref="Y24">+ROUND(INDEX(FCSTSDV!$D$2:$L$674,MATCH('04.06'!$D24,FCSTSDV!$C$2:$C$674,0),MATCH('04.06'!Y$3,FCSTSDV!$D$1:$L$1,0))/'04.06'!$F24,1)</f>
        <v>#N/A</v>
      </c>
      <c r="Z24" s="212" t="e">
        <f t="shared" si="0"/>
        <v>#N/A</v>
      </c>
    </row>
    <row r="25" spans="1:26" ht="20.100000000000001" hidden="1" customHeight="1">
      <c r="A25" s="795"/>
      <c r="B25" s="795"/>
      <c r="C25" s="57"/>
      <c r="D25" s="46" t="s">
        <v>39</v>
      </c>
      <c r="E25" s="199" t="str">
        <f t="shared" si="3"/>
        <v>26*15</v>
      </c>
      <c r="F25" s="49">
        <v>100</v>
      </c>
      <c r="G25" s="48"/>
      <c r="H25" s="48"/>
      <c r="I25" s="784"/>
      <c r="J25" s="79">
        <v>0</v>
      </c>
      <c r="K25" s="92" t="e">
        <f t="array" ref="K25">+ROUND(INDEX(FCSTSDV!$D$2:$L$674,MATCH('04.06'!$D25,FCSTSDV!$C$2:$C$674,0),MATCH('04.06'!K$3,FCSTSDV!$D$1:$L$1,0))/'04.06'!$F25,1)</f>
        <v>#N/A</v>
      </c>
      <c r="L25" s="92" t="e">
        <f t="array" ref="L25">+ROUND(INDEX(FCSTSDV!$D$2:$L$674,MATCH('04.06'!$D25,FCSTSDV!$C$2:$C$674,0),MATCH('04.06'!L$3,FCSTSDV!$D$1:$L$1,0))/'04.06'!$F25,1)</f>
        <v>#N/A</v>
      </c>
      <c r="M25" s="92" t="e">
        <f t="array" ref="M25">+ROUND(INDEX(FCSTSDV!$D$2:$L$674,MATCH('04.06'!$D25,FCSTSDV!$C$2:$C$674,0),MATCH('04.06'!M$3,FCSTSDV!$D$1:$L$1,0))/'04.06'!$F25,1)</f>
        <v>#N/A</v>
      </c>
      <c r="N25" s="92" t="e">
        <f t="array" ref="N25">+ROUND(INDEX(FCSTSDV!$D$2:$L$674,MATCH('04.06'!$D25,FCSTSDV!$C$2:$C$674,0),MATCH('04.06'!N$3,FCSTSDV!$D$1:$L$1,0))/'04.06'!$F25,1)</f>
        <v>#N/A</v>
      </c>
      <c r="O25" s="92" t="e">
        <f t="array" ref="O25">+ROUND(INDEX(FCSTSDV!$D$2:$L$674,MATCH('04.06'!$D25,FCSTSDV!$C$2:$C$674,0),MATCH('04.06'!O$3,FCSTSDV!$D$1:$L$1,0))/'04.06'!$F25,1)</f>
        <v>#N/A</v>
      </c>
      <c r="P25" s="92" t="e">
        <f t="array" ref="P25">+ROUND(INDEX(FCSTSDV!$D$2:$L$674,MATCH('04.06'!$D25,FCSTSDV!$C$2:$C$674,0),MATCH('04.06'!P$3,FCSTSDV!$D$1:$L$1,0))/'04.06'!$F25,1)</f>
        <v>#N/A</v>
      </c>
      <c r="Q25" s="92" t="e">
        <f t="array" ref="Q25">+ROUND(INDEX(FCSTSDV!$D$2:$L$674,MATCH('04.06'!$D25,FCSTSDV!$C$2:$C$674,0),MATCH('04.06'!Q$3,FCSTSDV!$D$1:$L$1,0))/'04.06'!$F25,1)</f>
        <v>#N/A</v>
      </c>
      <c r="R25" s="92" t="e">
        <f t="array" ref="R25">+ROUND(INDEX(FCSTSDV!$D$2:$L$674,MATCH('04.06'!$D25,FCSTSDV!$C$2:$C$674,0),MATCH('04.06'!R$3,FCSTSDV!$D$1:$L$1,0))/'04.06'!$F25,1)</f>
        <v>#N/A</v>
      </c>
      <c r="S25" s="92" t="e">
        <f t="array" ref="S25">+ROUND(INDEX(FCSTSDV!$D$2:$L$674,MATCH('04.06'!$D25,FCSTSDV!$C$2:$C$674,0),MATCH('04.06'!S$3,FCSTSDV!$D$1:$L$1,0))/'04.06'!$F25,1)</f>
        <v>#N/A</v>
      </c>
      <c r="T25" s="92" t="e">
        <f t="array" ref="T25">+ROUND(INDEX(FCSTSDV!$D$2:$L$674,MATCH('04.06'!$D25,FCSTSDV!$C$2:$C$674,0),MATCH('04.06'!T$3,FCSTSDV!$D$1:$L$1,0))/'04.06'!$F25,1)</f>
        <v>#N/A</v>
      </c>
      <c r="U25" s="92" t="e">
        <f t="array" ref="U25">+ROUND(INDEX(FCSTSDV!$D$2:$L$674,MATCH('04.06'!$D25,FCSTSDV!$C$2:$C$674,0),MATCH('04.06'!U$3,FCSTSDV!$D$1:$L$1,0))/'04.06'!$F25,1)</f>
        <v>#N/A</v>
      </c>
      <c r="V25" s="92" t="e">
        <f t="array" ref="V25">+ROUND(INDEX(FCSTSDV!$D$2:$L$674,MATCH('04.06'!$D25,FCSTSDV!$C$2:$C$674,0),MATCH('04.06'!V$3,FCSTSDV!$D$1:$L$1,0))/'04.06'!$F25,1)</f>
        <v>#N/A</v>
      </c>
      <c r="W25" s="92" t="e">
        <f t="array" ref="W25">+ROUND(INDEX(FCSTSDV!$D$2:$L$674,MATCH('04.06'!$D25,FCSTSDV!$C$2:$C$674,0),MATCH('04.06'!W$3,FCSTSDV!$D$1:$L$1,0))/'04.06'!$F25,1)</f>
        <v>#N/A</v>
      </c>
      <c r="X25" s="92" t="e">
        <f t="array" ref="X25">+ROUND(INDEX(FCSTSDV!$D$2:$L$674,MATCH('04.06'!$D25,FCSTSDV!$C$2:$C$674,0),MATCH('04.06'!X$3,FCSTSDV!$D$1:$L$1,0))/'04.06'!$F25,1)</f>
        <v>#N/A</v>
      </c>
      <c r="Y25" s="92" t="e">
        <f t="array" ref="Y25">+ROUND(INDEX(FCSTSDV!$D$2:$L$674,MATCH('04.06'!$D25,FCSTSDV!$C$2:$C$674,0),MATCH('04.06'!Y$3,FCSTSDV!$D$1:$L$1,0))/'04.06'!$F25,1)</f>
        <v>#N/A</v>
      </c>
      <c r="Z25" s="212" t="e">
        <f t="shared" si="0"/>
        <v>#N/A</v>
      </c>
    </row>
    <row r="26" spans="1:26" ht="20.100000000000001" hidden="1" customHeight="1">
      <c r="A26" s="795"/>
      <c r="B26" s="795"/>
      <c r="C26" s="57"/>
      <c r="D26" s="46" t="s">
        <v>54</v>
      </c>
      <c r="E26" s="199" t="str">
        <f t="shared" si="3"/>
        <v>26*15</v>
      </c>
      <c r="F26" s="49">
        <v>500</v>
      </c>
      <c r="G26" s="48"/>
      <c r="H26" s="48"/>
      <c r="I26" s="784"/>
      <c r="J26" s="79">
        <v>0</v>
      </c>
      <c r="K26" s="92" t="e">
        <f t="array" ref="K26">+ROUND(INDEX(FCSTSDV!$D$2:$L$674,MATCH('04.06'!$D26,FCSTSDV!$C$2:$C$674,0),MATCH('04.06'!K$3,FCSTSDV!$D$1:$L$1,0))/'04.06'!$F26,1)</f>
        <v>#N/A</v>
      </c>
      <c r="L26" s="92" t="e">
        <f t="array" ref="L26">+ROUND(INDEX(FCSTSDV!$D$2:$L$674,MATCH('04.06'!$D26,FCSTSDV!$C$2:$C$674,0),MATCH('04.06'!L$3,FCSTSDV!$D$1:$L$1,0))/'04.06'!$F26,1)</f>
        <v>#N/A</v>
      </c>
      <c r="M26" s="92" t="e">
        <f t="array" ref="M26">+ROUND(INDEX(FCSTSDV!$D$2:$L$674,MATCH('04.06'!$D26,FCSTSDV!$C$2:$C$674,0),MATCH('04.06'!M$3,FCSTSDV!$D$1:$L$1,0))/'04.06'!$F26,1)</f>
        <v>#N/A</v>
      </c>
      <c r="N26" s="92" t="e">
        <f t="array" ref="N26">+ROUND(INDEX(FCSTSDV!$D$2:$L$674,MATCH('04.06'!$D26,FCSTSDV!$C$2:$C$674,0),MATCH('04.06'!N$3,FCSTSDV!$D$1:$L$1,0))/'04.06'!$F26,1)</f>
        <v>#N/A</v>
      </c>
      <c r="O26" s="92" t="e">
        <f t="array" ref="O26">+ROUND(INDEX(FCSTSDV!$D$2:$L$674,MATCH('04.06'!$D26,FCSTSDV!$C$2:$C$674,0),MATCH('04.06'!O$3,FCSTSDV!$D$1:$L$1,0))/'04.06'!$F26,1)</f>
        <v>#N/A</v>
      </c>
      <c r="P26" s="92" t="e">
        <f t="array" ref="P26">+ROUND(INDEX(FCSTSDV!$D$2:$L$674,MATCH('04.06'!$D26,FCSTSDV!$C$2:$C$674,0),MATCH('04.06'!P$3,FCSTSDV!$D$1:$L$1,0))/'04.06'!$F26,1)</f>
        <v>#N/A</v>
      </c>
      <c r="Q26" s="92" t="e">
        <f t="array" ref="Q26">+ROUND(INDEX(FCSTSDV!$D$2:$L$674,MATCH('04.06'!$D26,FCSTSDV!$C$2:$C$674,0),MATCH('04.06'!Q$3,FCSTSDV!$D$1:$L$1,0))/'04.06'!$F26,1)</f>
        <v>#N/A</v>
      </c>
      <c r="R26" s="92" t="e">
        <f t="array" ref="R26">+ROUND(INDEX(FCSTSDV!$D$2:$L$674,MATCH('04.06'!$D26,FCSTSDV!$C$2:$C$674,0),MATCH('04.06'!R$3,FCSTSDV!$D$1:$L$1,0))/'04.06'!$F26,1)</f>
        <v>#N/A</v>
      </c>
      <c r="S26" s="92" t="e">
        <f t="array" ref="S26">+ROUND(INDEX(FCSTSDV!$D$2:$L$674,MATCH('04.06'!$D26,FCSTSDV!$C$2:$C$674,0),MATCH('04.06'!S$3,FCSTSDV!$D$1:$L$1,0))/'04.06'!$F26,1)</f>
        <v>#N/A</v>
      </c>
      <c r="T26" s="92" t="e">
        <f t="array" ref="T26">+ROUND(INDEX(FCSTSDV!$D$2:$L$674,MATCH('04.06'!$D26,FCSTSDV!$C$2:$C$674,0),MATCH('04.06'!T$3,FCSTSDV!$D$1:$L$1,0))/'04.06'!$F26,1)</f>
        <v>#N/A</v>
      </c>
      <c r="U26" s="92" t="e">
        <f t="array" ref="U26">+ROUND(INDEX(FCSTSDV!$D$2:$L$674,MATCH('04.06'!$D26,FCSTSDV!$C$2:$C$674,0),MATCH('04.06'!U$3,FCSTSDV!$D$1:$L$1,0))/'04.06'!$F26,1)</f>
        <v>#N/A</v>
      </c>
      <c r="V26" s="92" t="e">
        <f t="array" ref="V26">+ROUND(INDEX(FCSTSDV!$D$2:$L$674,MATCH('04.06'!$D26,FCSTSDV!$C$2:$C$674,0),MATCH('04.06'!V$3,FCSTSDV!$D$1:$L$1,0))/'04.06'!$F26,1)</f>
        <v>#N/A</v>
      </c>
      <c r="W26" s="92" t="e">
        <f t="array" ref="W26">+ROUND(INDEX(FCSTSDV!$D$2:$L$674,MATCH('04.06'!$D26,FCSTSDV!$C$2:$C$674,0),MATCH('04.06'!W$3,FCSTSDV!$D$1:$L$1,0))/'04.06'!$F26,1)</f>
        <v>#N/A</v>
      </c>
      <c r="X26" s="92" t="e">
        <f t="array" ref="X26">+ROUND(INDEX(FCSTSDV!$D$2:$L$674,MATCH('04.06'!$D26,FCSTSDV!$C$2:$C$674,0),MATCH('04.06'!X$3,FCSTSDV!$D$1:$L$1,0))/'04.06'!$F26,1)</f>
        <v>#N/A</v>
      </c>
      <c r="Y26" s="92" t="e">
        <f t="array" ref="Y26">+ROUND(INDEX(FCSTSDV!$D$2:$L$674,MATCH('04.06'!$D26,FCSTSDV!$C$2:$C$674,0),MATCH('04.06'!Y$3,FCSTSDV!$D$1:$L$1,0))/'04.06'!$F26,1)</f>
        <v>#N/A</v>
      </c>
      <c r="Z26" s="212" t="e">
        <f t="shared" si="0"/>
        <v>#N/A</v>
      </c>
    </row>
    <row r="27" spans="1:26" ht="20.100000000000001" hidden="1" customHeight="1">
      <c r="A27" s="795"/>
      <c r="B27" s="795"/>
      <c r="C27" s="57"/>
      <c r="D27" s="46" t="s">
        <v>55</v>
      </c>
      <c r="E27" s="199" t="str">
        <f t="shared" si="3"/>
        <v>26*15</v>
      </c>
      <c r="F27" s="49">
        <v>500</v>
      </c>
      <c r="G27" s="48"/>
      <c r="H27" s="48"/>
      <c r="I27" s="784"/>
      <c r="J27" s="79">
        <v>0</v>
      </c>
      <c r="K27" s="92" t="e">
        <f t="array" ref="K27">+ROUND(INDEX(FCSTSDV!$D$2:$L$674,MATCH('04.06'!$D27,FCSTSDV!$C$2:$C$674,0),MATCH('04.06'!K$3,FCSTSDV!$D$1:$L$1,0))/'04.06'!$F27,1)</f>
        <v>#N/A</v>
      </c>
      <c r="L27" s="92" t="e">
        <f t="array" ref="L27">+ROUND(INDEX(FCSTSDV!$D$2:$L$674,MATCH('04.06'!$D27,FCSTSDV!$C$2:$C$674,0),MATCH('04.06'!L$3,FCSTSDV!$D$1:$L$1,0))/'04.06'!$F27,1)</f>
        <v>#N/A</v>
      </c>
      <c r="M27" s="92" t="e">
        <f t="array" ref="M27">+ROUND(INDEX(FCSTSDV!$D$2:$L$674,MATCH('04.06'!$D27,FCSTSDV!$C$2:$C$674,0),MATCH('04.06'!M$3,FCSTSDV!$D$1:$L$1,0))/'04.06'!$F27,1)</f>
        <v>#N/A</v>
      </c>
      <c r="N27" s="92" t="e">
        <f t="array" ref="N27">+ROUND(INDEX(FCSTSDV!$D$2:$L$674,MATCH('04.06'!$D27,FCSTSDV!$C$2:$C$674,0),MATCH('04.06'!N$3,FCSTSDV!$D$1:$L$1,0))/'04.06'!$F27,1)</f>
        <v>#N/A</v>
      </c>
      <c r="O27" s="92" t="e">
        <f t="array" ref="O27">+ROUND(INDEX(FCSTSDV!$D$2:$L$674,MATCH('04.06'!$D27,FCSTSDV!$C$2:$C$674,0),MATCH('04.06'!O$3,FCSTSDV!$D$1:$L$1,0))/'04.06'!$F27,1)</f>
        <v>#N/A</v>
      </c>
      <c r="P27" s="92" t="e">
        <f t="array" ref="P27">+ROUND(INDEX(FCSTSDV!$D$2:$L$674,MATCH('04.06'!$D27,FCSTSDV!$C$2:$C$674,0),MATCH('04.06'!P$3,FCSTSDV!$D$1:$L$1,0))/'04.06'!$F27,1)</f>
        <v>#N/A</v>
      </c>
      <c r="Q27" s="92" t="e">
        <f t="array" ref="Q27">+ROUND(INDEX(FCSTSDV!$D$2:$L$674,MATCH('04.06'!$D27,FCSTSDV!$C$2:$C$674,0),MATCH('04.06'!Q$3,FCSTSDV!$D$1:$L$1,0))/'04.06'!$F27,1)</f>
        <v>#N/A</v>
      </c>
      <c r="R27" s="92" t="e">
        <f t="array" ref="R27">+ROUND(INDEX(FCSTSDV!$D$2:$L$674,MATCH('04.06'!$D27,FCSTSDV!$C$2:$C$674,0),MATCH('04.06'!R$3,FCSTSDV!$D$1:$L$1,0))/'04.06'!$F27,1)</f>
        <v>#N/A</v>
      </c>
      <c r="S27" s="92" t="e">
        <f t="array" ref="S27">+ROUND(INDEX(FCSTSDV!$D$2:$L$674,MATCH('04.06'!$D27,FCSTSDV!$C$2:$C$674,0),MATCH('04.06'!S$3,FCSTSDV!$D$1:$L$1,0))/'04.06'!$F27,1)</f>
        <v>#N/A</v>
      </c>
      <c r="T27" s="92" t="e">
        <f t="array" ref="T27">+ROUND(INDEX(FCSTSDV!$D$2:$L$674,MATCH('04.06'!$D27,FCSTSDV!$C$2:$C$674,0),MATCH('04.06'!T$3,FCSTSDV!$D$1:$L$1,0))/'04.06'!$F27,1)</f>
        <v>#N/A</v>
      </c>
      <c r="U27" s="92" t="e">
        <f t="array" ref="U27">+ROUND(INDEX(FCSTSDV!$D$2:$L$674,MATCH('04.06'!$D27,FCSTSDV!$C$2:$C$674,0),MATCH('04.06'!U$3,FCSTSDV!$D$1:$L$1,0))/'04.06'!$F27,1)</f>
        <v>#N/A</v>
      </c>
      <c r="V27" s="92" t="e">
        <f t="array" ref="V27">+ROUND(INDEX(FCSTSDV!$D$2:$L$674,MATCH('04.06'!$D27,FCSTSDV!$C$2:$C$674,0),MATCH('04.06'!V$3,FCSTSDV!$D$1:$L$1,0))/'04.06'!$F27,1)</f>
        <v>#N/A</v>
      </c>
      <c r="W27" s="92" t="e">
        <f t="array" ref="W27">+ROUND(INDEX(FCSTSDV!$D$2:$L$674,MATCH('04.06'!$D27,FCSTSDV!$C$2:$C$674,0),MATCH('04.06'!W$3,FCSTSDV!$D$1:$L$1,0))/'04.06'!$F27,1)</f>
        <v>#N/A</v>
      </c>
      <c r="X27" s="92" t="e">
        <f t="array" ref="X27">+ROUND(INDEX(FCSTSDV!$D$2:$L$674,MATCH('04.06'!$D27,FCSTSDV!$C$2:$C$674,0),MATCH('04.06'!X$3,FCSTSDV!$D$1:$L$1,0))/'04.06'!$F27,1)</f>
        <v>#N/A</v>
      </c>
      <c r="Y27" s="92" t="e">
        <f t="array" ref="Y27">+ROUND(INDEX(FCSTSDV!$D$2:$L$674,MATCH('04.06'!$D27,FCSTSDV!$C$2:$C$674,0),MATCH('04.06'!Y$3,FCSTSDV!$D$1:$L$1,0))/'04.06'!$F27,1)</f>
        <v>#N/A</v>
      </c>
      <c r="Z27" s="212" t="e">
        <f t="shared" si="0"/>
        <v>#N/A</v>
      </c>
    </row>
    <row r="28" spans="1:26" ht="20.100000000000001" hidden="1" customHeight="1">
      <c r="A28" s="795"/>
      <c r="B28" s="795"/>
      <c r="C28" s="57"/>
      <c r="D28" s="46" t="s">
        <v>56</v>
      </c>
      <c r="E28" s="199" t="str">
        <f t="shared" si="3"/>
        <v>26*15</v>
      </c>
      <c r="F28" s="49">
        <v>100</v>
      </c>
      <c r="G28" s="48"/>
      <c r="H28" s="48"/>
      <c r="I28" s="784"/>
      <c r="J28" s="79">
        <v>0</v>
      </c>
      <c r="K28" s="92" t="e">
        <f t="array" ref="K28">+ROUND(INDEX(FCSTSDV!$D$2:$L$674,MATCH('04.06'!$D28,FCSTSDV!$C$2:$C$674,0),MATCH('04.06'!K$3,FCSTSDV!$D$1:$L$1,0))/'04.06'!$F28,1)</f>
        <v>#N/A</v>
      </c>
      <c r="L28" s="92" t="e">
        <f t="array" ref="L28">+ROUND(INDEX(FCSTSDV!$D$2:$L$674,MATCH('04.06'!$D28,FCSTSDV!$C$2:$C$674,0),MATCH('04.06'!L$3,FCSTSDV!$D$1:$L$1,0))/'04.06'!$F28,1)</f>
        <v>#N/A</v>
      </c>
      <c r="M28" s="92" t="e">
        <f t="array" ref="M28">+ROUND(INDEX(FCSTSDV!$D$2:$L$674,MATCH('04.06'!$D28,FCSTSDV!$C$2:$C$674,0),MATCH('04.06'!M$3,FCSTSDV!$D$1:$L$1,0))/'04.06'!$F28,1)</f>
        <v>#N/A</v>
      </c>
      <c r="N28" s="92" t="e">
        <f t="array" ref="N28">+ROUND(INDEX(FCSTSDV!$D$2:$L$674,MATCH('04.06'!$D28,FCSTSDV!$C$2:$C$674,0),MATCH('04.06'!N$3,FCSTSDV!$D$1:$L$1,0))/'04.06'!$F28,1)</f>
        <v>#N/A</v>
      </c>
      <c r="O28" s="92" t="e">
        <f t="array" ref="O28">+ROUND(INDEX(FCSTSDV!$D$2:$L$674,MATCH('04.06'!$D28,FCSTSDV!$C$2:$C$674,0),MATCH('04.06'!O$3,FCSTSDV!$D$1:$L$1,0))/'04.06'!$F28,1)</f>
        <v>#N/A</v>
      </c>
      <c r="P28" s="92" t="e">
        <f t="array" ref="P28">+ROUND(INDEX(FCSTSDV!$D$2:$L$674,MATCH('04.06'!$D28,FCSTSDV!$C$2:$C$674,0),MATCH('04.06'!P$3,FCSTSDV!$D$1:$L$1,0))/'04.06'!$F28,1)</f>
        <v>#N/A</v>
      </c>
      <c r="Q28" s="92" t="e">
        <f t="array" ref="Q28">+ROUND(INDEX(FCSTSDV!$D$2:$L$674,MATCH('04.06'!$D28,FCSTSDV!$C$2:$C$674,0),MATCH('04.06'!Q$3,FCSTSDV!$D$1:$L$1,0))/'04.06'!$F28,1)</f>
        <v>#N/A</v>
      </c>
      <c r="R28" s="92" t="e">
        <f t="array" ref="R28">+ROUND(INDEX(FCSTSDV!$D$2:$L$674,MATCH('04.06'!$D28,FCSTSDV!$C$2:$C$674,0),MATCH('04.06'!R$3,FCSTSDV!$D$1:$L$1,0))/'04.06'!$F28,1)</f>
        <v>#N/A</v>
      </c>
      <c r="S28" s="92" t="e">
        <f t="array" ref="S28">+ROUND(INDEX(FCSTSDV!$D$2:$L$674,MATCH('04.06'!$D28,FCSTSDV!$C$2:$C$674,0),MATCH('04.06'!S$3,FCSTSDV!$D$1:$L$1,0))/'04.06'!$F28,1)</f>
        <v>#N/A</v>
      </c>
      <c r="T28" s="92" t="e">
        <f t="array" ref="T28">+ROUND(INDEX(FCSTSDV!$D$2:$L$674,MATCH('04.06'!$D28,FCSTSDV!$C$2:$C$674,0),MATCH('04.06'!T$3,FCSTSDV!$D$1:$L$1,0))/'04.06'!$F28,1)</f>
        <v>#N/A</v>
      </c>
      <c r="U28" s="92" t="e">
        <f t="array" ref="U28">+ROUND(INDEX(FCSTSDV!$D$2:$L$674,MATCH('04.06'!$D28,FCSTSDV!$C$2:$C$674,0),MATCH('04.06'!U$3,FCSTSDV!$D$1:$L$1,0))/'04.06'!$F28,1)</f>
        <v>#N/A</v>
      </c>
      <c r="V28" s="92" t="e">
        <f t="array" ref="V28">+ROUND(INDEX(FCSTSDV!$D$2:$L$674,MATCH('04.06'!$D28,FCSTSDV!$C$2:$C$674,0),MATCH('04.06'!V$3,FCSTSDV!$D$1:$L$1,0))/'04.06'!$F28,1)</f>
        <v>#N/A</v>
      </c>
      <c r="W28" s="92" t="e">
        <f t="array" ref="W28">+ROUND(INDEX(FCSTSDV!$D$2:$L$674,MATCH('04.06'!$D28,FCSTSDV!$C$2:$C$674,0),MATCH('04.06'!W$3,FCSTSDV!$D$1:$L$1,0))/'04.06'!$F28,1)</f>
        <v>#N/A</v>
      </c>
      <c r="X28" s="92" t="e">
        <f t="array" ref="X28">+ROUND(INDEX(FCSTSDV!$D$2:$L$674,MATCH('04.06'!$D28,FCSTSDV!$C$2:$C$674,0),MATCH('04.06'!X$3,FCSTSDV!$D$1:$L$1,0))/'04.06'!$F28,1)</f>
        <v>#N/A</v>
      </c>
      <c r="Y28" s="92" t="e">
        <f t="array" ref="Y28">+ROUND(INDEX(FCSTSDV!$D$2:$L$674,MATCH('04.06'!$D28,FCSTSDV!$C$2:$C$674,0),MATCH('04.06'!Y$3,FCSTSDV!$D$1:$L$1,0))/'04.06'!$F28,1)</f>
        <v>#N/A</v>
      </c>
      <c r="Z28" s="212" t="e">
        <f t="shared" si="0"/>
        <v>#N/A</v>
      </c>
    </row>
    <row r="29" spans="1:26" ht="20.100000000000001" hidden="1" customHeight="1">
      <c r="A29" s="795"/>
      <c r="B29" s="795"/>
      <c r="C29" s="57"/>
      <c r="D29" s="46" t="s">
        <v>57</v>
      </c>
      <c r="E29" s="199" t="str">
        <f t="shared" si="3"/>
        <v>26*15</v>
      </c>
      <c r="F29" s="49">
        <v>1000</v>
      </c>
      <c r="G29" s="48"/>
      <c r="H29" s="48"/>
      <c r="I29" s="784"/>
      <c r="J29" s="79">
        <v>0</v>
      </c>
      <c r="K29" s="92" t="e">
        <f t="array" ref="K29">+ROUND(INDEX(FCSTSDV!$D$2:$L$674,MATCH('04.06'!$D29,FCSTSDV!$C$2:$C$674,0),MATCH('04.06'!K$3,FCSTSDV!$D$1:$L$1,0))/'04.06'!$F29,1)</f>
        <v>#N/A</v>
      </c>
      <c r="L29" s="92" t="e">
        <f t="array" ref="L29">+ROUND(INDEX(FCSTSDV!$D$2:$L$674,MATCH('04.06'!$D29,FCSTSDV!$C$2:$C$674,0),MATCH('04.06'!L$3,FCSTSDV!$D$1:$L$1,0))/'04.06'!$F29,1)</f>
        <v>#N/A</v>
      </c>
      <c r="M29" s="92" t="e">
        <f t="array" ref="M29">+ROUND(INDEX(FCSTSDV!$D$2:$L$674,MATCH('04.06'!$D29,FCSTSDV!$C$2:$C$674,0),MATCH('04.06'!M$3,FCSTSDV!$D$1:$L$1,0))/'04.06'!$F29,1)</f>
        <v>#N/A</v>
      </c>
      <c r="N29" s="92" t="e">
        <f t="array" ref="N29">+ROUND(INDEX(FCSTSDV!$D$2:$L$674,MATCH('04.06'!$D29,FCSTSDV!$C$2:$C$674,0),MATCH('04.06'!N$3,FCSTSDV!$D$1:$L$1,0))/'04.06'!$F29,1)</f>
        <v>#N/A</v>
      </c>
      <c r="O29" s="92" t="e">
        <f t="array" ref="O29">+ROUND(INDEX(FCSTSDV!$D$2:$L$674,MATCH('04.06'!$D29,FCSTSDV!$C$2:$C$674,0),MATCH('04.06'!O$3,FCSTSDV!$D$1:$L$1,0))/'04.06'!$F29,1)</f>
        <v>#N/A</v>
      </c>
      <c r="P29" s="92" t="e">
        <f t="array" ref="P29">+ROUND(INDEX(FCSTSDV!$D$2:$L$674,MATCH('04.06'!$D29,FCSTSDV!$C$2:$C$674,0),MATCH('04.06'!P$3,FCSTSDV!$D$1:$L$1,0))/'04.06'!$F29,1)</f>
        <v>#N/A</v>
      </c>
      <c r="Q29" s="92" t="e">
        <f t="array" ref="Q29">+ROUND(INDEX(FCSTSDV!$D$2:$L$674,MATCH('04.06'!$D29,FCSTSDV!$C$2:$C$674,0),MATCH('04.06'!Q$3,FCSTSDV!$D$1:$L$1,0))/'04.06'!$F29,1)</f>
        <v>#N/A</v>
      </c>
      <c r="R29" s="92" t="e">
        <f t="array" ref="R29">+ROUND(INDEX(FCSTSDV!$D$2:$L$674,MATCH('04.06'!$D29,FCSTSDV!$C$2:$C$674,0),MATCH('04.06'!R$3,FCSTSDV!$D$1:$L$1,0))/'04.06'!$F29,1)</f>
        <v>#N/A</v>
      </c>
      <c r="S29" s="92" t="e">
        <f t="array" ref="S29">+ROUND(INDEX(FCSTSDV!$D$2:$L$674,MATCH('04.06'!$D29,FCSTSDV!$C$2:$C$674,0),MATCH('04.06'!S$3,FCSTSDV!$D$1:$L$1,0))/'04.06'!$F29,1)</f>
        <v>#N/A</v>
      </c>
      <c r="T29" s="92" t="e">
        <f t="array" ref="T29">+ROUND(INDEX(FCSTSDV!$D$2:$L$674,MATCH('04.06'!$D29,FCSTSDV!$C$2:$C$674,0),MATCH('04.06'!T$3,FCSTSDV!$D$1:$L$1,0))/'04.06'!$F29,1)</f>
        <v>#N/A</v>
      </c>
      <c r="U29" s="92" t="e">
        <f t="array" ref="U29">+ROUND(INDEX(FCSTSDV!$D$2:$L$674,MATCH('04.06'!$D29,FCSTSDV!$C$2:$C$674,0),MATCH('04.06'!U$3,FCSTSDV!$D$1:$L$1,0))/'04.06'!$F29,1)</f>
        <v>#N/A</v>
      </c>
      <c r="V29" s="92" t="e">
        <f t="array" ref="V29">+ROUND(INDEX(FCSTSDV!$D$2:$L$674,MATCH('04.06'!$D29,FCSTSDV!$C$2:$C$674,0),MATCH('04.06'!V$3,FCSTSDV!$D$1:$L$1,0))/'04.06'!$F29,1)</f>
        <v>#N/A</v>
      </c>
      <c r="W29" s="92" t="e">
        <f t="array" ref="W29">+ROUND(INDEX(FCSTSDV!$D$2:$L$674,MATCH('04.06'!$D29,FCSTSDV!$C$2:$C$674,0),MATCH('04.06'!W$3,FCSTSDV!$D$1:$L$1,0))/'04.06'!$F29,1)</f>
        <v>#N/A</v>
      </c>
      <c r="X29" s="92" t="e">
        <f t="array" ref="X29">+ROUND(INDEX(FCSTSDV!$D$2:$L$674,MATCH('04.06'!$D29,FCSTSDV!$C$2:$C$674,0),MATCH('04.06'!X$3,FCSTSDV!$D$1:$L$1,0))/'04.06'!$F29,1)</f>
        <v>#N/A</v>
      </c>
      <c r="Y29" s="92" t="e">
        <f t="array" ref="Y29">+ROUND(INDEX(FCSTSDV!$D$2:$L$674,MATCH('04.06'!$D29,FCSTSDV!$C$2:$C$674,0),MATCH('04.06'!Y$3,FCSTSDV!$D$1:$L$1,0))/'04.06'!$F29,1)</f>
        <v>#N/A</v>
      </c>
      <c r="Z29" s="212" t="e">
        <f t="shared" si="0"/>
        <v>#N/A</v>
      </c>
    </row>
    <row r="30" spans="1:26" ht="20.100000000000001" hidden="1" customHeight="1">
      <c r="A30" s="795"/>
      <c r="B30" s="795"/>
      <c r="C30" s="57" t="s">
        <v>58</v>
      </c>
      <c r="D30" s="46" t="s">
        <v>59</v>
      </c>
      <c r="E30" s="199" t="str">
        <f t="shared" si="3"/>
        <v>26*15</v>
      </c>
      <c r="F30" s="49">
        <v>100</v>
      </c>
      <c r="G30" s="48"/>
      <c r="H30" s="48"/>
      <c r="I30" s="784"/>
      <c r="J30" s="79">
        <v>0</v>
      </c>
      <c r="K30" s="92" t="e">
        <f t="array" ref="K30">+ROUND(INDEX(FCSTSDV!$D$2:$L$674,MATCH('04.06'!$D30,FCSTSDV!$C$2:$C$674,0),MATCH('04.06'!K$3,FCSTSDV!$D$1:$L$1,0))/'04.06'!$F30,1)</f>
        <v>#N/A</v>
      </c>
      <c r="L30" s="92" t="e">
        <f t="array" ref="L30">+ROUND(INDEX(FCSTSDV!$D$2:$L$674,MATCH('04.06'!$D30,FCSTSDV!$C$2:$C$674,0),MATCH('04.06'!L$3,FCSTSDV!$D$1:$L$1,0))/'04.06'!$F30,1)</f>
        <v>#N/A</v>
      </c>
      <c r="M30" s="92" t="e">
        <f t="array" ref="M30">+ROUND(INDEX(FCSTSDV!$D$2:$L$674,MATCH('04.06'!$D30,FCSTSDV!$C$2:$C$674,0),MATCH('04.06'!M$3,FCSTSDV!$D$1:$L$1,0))/'04.06'!$F30,1)</f>
        <v>#N/A</v>
      </c>
      <c r="N30" s="92" t="e">
        <f t="array" ref="N30">+ROUND(INDEX(FCSTSDV!$D$2:$L$674,MATCH('04.06'!$D30,FCSTSDV!$C$2:$C$674,0),MATCH('04.06'!N$3,FCSTSDV!$D$1:$L$1,0))/'04.06'!$F30,1)</f>
        <v>#N/A</v>
      </c>
      <c r="O30" s="92" t="e">
        <f t="array" ref="O30">+ROUND(INDEX(FCSTSDV!$D$2:$L$674,MATCH('04.06'!$D30,FCSTSDV!$C$2:$C$674,0),MATCH('04.06'!O$3,FCSTSDV!$D$1:$L$1,0))/'04.06'!$F30,1)</f>
        <v>#N/A</v>
      </c>
      <c r="P30" s="92" t="e">
        <f t="array" ref="P30">+ROUND(INDEX(FCSTSDV!$D$2:$L$674,MATCH('04.06'!$D30,FCSTSDV!$C$2:$C$674,0),MATCH('04.06'!P$3,FCSTSDV!$D$1:$L$1,0))/'04.06'!$F30,1)</f>
        <v>#N/A</v>
      </c>
      <c r="Q30" s="92" t="e">
        <f t="array" ref="Q30">+ROUND(INDEX(FCSTSDV!$D$2:$L$674,MATCH('04.06'!$D30,FCSTSDV!$C$2:$C$674,0),MATCH('04.06'!Q$3,FCSTSDV!$D$1:$L$1,0))/'04.06'!$F30,1)</f>
        <v>#N/A</v>
      </c>
      <c r="R30" s="92" t="e">
        <f t="array" ref="R30">+ROUND(INDEX(FCSTSDV!$D$2:$L$674,MATCH('04.06'!$D30,FCSTSDV!$C$2:$C$674,0),MATCH('04.06'!R$3,FCSTSDV!$D$1:$L$1,0))/'04.06'!$F30,1)</f>
        <v>#N/A</v>
      </c>
      <c r="S30" s="92" t="e">
        <f t="array" ref="S30">+ROUND(INDEX(FCSTSDV!$D$2:$L$674,MATCH('04.06'!$D30,FCSTSDV!$C$2:$C$674,0),MATCH('04.06'!S$3,FCSTSDV!$D$1:$L$1,0))/'04.06'!$F30,1)</f>
        <v>#N/A</v>
      </c>
      <c r="T30" s="92" t="e">
        <f t="array" ref="T30">+ROUND(INDEX(FCSTSDV!$D$2:$L$674,MATCH('04.06'!$D30,FCSTSDV!$C$2:$C$674,0),MATCH('04.06'!T$3,FCSTSDV!$D$1:$L$1,0))/'04.06'!$F30,1)</f>
        <v>#N/A</v>
      </c>
      <c r="U30" s="92" t="e">
        <f t="array" ref="U30">+ROUND(INDEX(FCSTSDV!$D$2:$L$674,MATCH('04.06'!$D30,FCSTSDV!$C$2:$C$674,0),MATCH('04.06'!U$3,FCSTSDV!$D$1:$L$1,0))/'04.06'!$F30,1)</f>
        <v>#N/A</v>
      </c>
      <c r="V30" s="92" t="e">
        <f t="array" ref="V30">+ROUND(INDEX(FCSTSDV!$D$2:$L$674,MATCH('04.06'!$D30,FCSTSDV!$C$2:$C$674,0),MATCH('04.06'!V$3,FCSTSDV!$D$1:$L$1,0))/'04.06'!$F30,1)</f>
        <v>#N/A</v>
      </c>
      <c r="W30" s="92" t="e">
        <f t="array" ref="W30">+ROUND(INDEX(FCSTSDV!$D$2:$L$674,MATCH('04.06'!$D30,FCSTSDV!$C$2:$C$674,0),MATCH('04.06'!W$3,FCSTSDV!$D$1:$L$1,0))/'04.06'!$F30,1)</f>
        <v>#N/A</v>
      </c>
      <c r="X30" s="92" t="e">
        <f t="array" ref="X30">+ROUND(INDEX(FCSTSDV!$D$2:$L$674,MATCH('04.06'!$D30,FCSTSDV!$C$2:$C$674,0),MATCH('04.06'!X$3,FCSTSDV!$D$1:$L$1,0))/'04.06'!$F30,1)</f>
        <v>#N/A</v>
      </c>
      <c r="Y30" s="92" t="e">
        <f t="array" ref="Y30">+ROUND(INDEX(FCSTSDV!$D$2:$L$674,MATCH('04.06'!$D30,FCSTSDV!$C$2:$C$674,0),MATCH('04.06'!Y$3,FCSTSDV!$D$1:$L$1,0))/'04.06'!$F30,1)</f>
        <v>#N/A</v>
      </c>
      <c r="Z30" s="212" t="e">
        <f t="shared" si="0"/>
        <v>#N/A</v>
      </c>
    </row>
    <row r="31" spans="1:26" ht="20.100000000000001" hidden="1" customHeight="1">
      <c r="A31" s="795"/>
      <c r="B31" s="795"/>
      <c r="C31" s="57"/>
      <c r="D31" s="46" t="s">
        <v>60</v>
      </c>
      <c r="E31" s="199"/>
      <c r="F31" s="49">
        <v>200</v>
      </c>
      <c r="G31" s="48"/>
      <c r="H31" s="48"/>
      <c r="I31" s="784"/>
      <c r="J31" s="79">
        <v>0</v>
      </c>
      <c r="K31" s="92" t="e">
        <f t="array" ref="K31">+ROUND(INDEX(FCSTSDV!$D$2:$L$674,MATCH('04.06'!$D31,FCSTSDV!$C$2:$C$674,0),MATCH('04.06'!K$3,FCSTSDV!$D$1:$L$1,0))/'04.06'!$F31,1)</f>
        <v>#N/A</v>
      </c>
      <c r="L31" s="92" t="e">
        <f t="array" ref="L31">+ROUND(INDEX(FCSTSDV!$D$2:$L$674,MATCH('04.06'!$D31,FCSTSDV!$C$2:$C$674,0),MATCH('04.06'!L$3,FCSTSDV!$D$1:$L$1,0))/'04.06'!$F31,1)</f>
        <v>#N/A</v>
      </c>
      <c r="M31" s="92" t="e">
        <f t="array" ref="M31">+ROUND(INDEX(FCSTSDV!$D$2:$L$674,MATCH('04.06'!$D31,FCSTSDV!$C$2:$C$674,0),MATCH('04.06'!M$3,FCSTSDV!$D$1:$L$1,0))/'04.06'!$F31,1)</f>
        <v>#N/A</v>
      </c>
      <c r="N31" s="92" t="e">
        <f t="array" ref="N31">+ROUND(INDEX(FCSTSDV!$D$2:$L$674,MATCH('04.06'!$D31,FCSTSDV!$C$2:$C$674,0),MATCH('04.06'!N$3,FCSTSDV!$D$1:$L$1,0))/'04.06'!$F31,1)</f>
        <v>#N/A</v>
      </c>
      <c r="O31" s="92" t="e">
        <f t="array" ref="O31">+ROUND(INDEX(FCSTSDV!$D$2:$L$674,MATCH('04.06'!$D31,FCSTSDV!$C$2:$C$674,0),MATCH('04.06'!O$3,FCSTSDV!$D$1:$L$1,0))/'04.06'!$F31,1)</f>
        <v>#N/A</v>
      </c>
      <c r="P31" s="92" t="e">
        <f t="array" ref="P31">+ROUND(INDEX(FCSTSDV!$D$2:$L$674,MATCH('04.06'!$D31,FCSTSDV!$C$2:$C$674,0),MATCH('04.06'!P$3,FCSTSDV!$D$1:$L$1,0))/'04.06'!$F31,1)</f>
        <v>#N/A</v>
      </c>
      <c r="Q31" s="92" t="e">
        <f t="array" ref="Q31">+ROUND(INDEX(FCSTSDV!$D$2:$L$674,MATCH('04.06'!$D31,FCSTSDV!$C$2:$C$674,0),MATCH('04.06'!Q$3,FCSTSDV!$D$1:$L$1,0))/'04.06'!$F31,1)</f>
        <v>#N/A</v>
      </c>
      <c r="R31" s="92" t="e">
        <f t="array" ref="R31">+ROUND(INDEX(FCSTSDV!$D$2:$L$674,MATCH('04.06'!$D31,FCSTSDV!$C$2:$C$674,0),MATCH('04.06'!R$3,FCSTSDV!$D$1:$L$1,0))/'04.06'!$F31,1)</f>
        <v>#N/A</v>
      </c>
      <c r="S31" s="92" t="e">
        <f t="array" ref="S31">+ROUND(INDEX(FCSTSDV!$D$2:$L$674,MATCH('04.06'!$D31,FCSTSDV!$C$2:$C$674,0),MATCH('04.06'!S$3,FCSTSDV!$D$1:$L$1,0))/'04.06'!$F31,1)</f>
        <v>#N/A</v>
      </c>
      <c r="T31" s="92" t="e">
        <f t="array" ref="T31">+ROUND(INDEX(FCSTSDV!$D$2:$L$674,MATCH('04.06'!$D31,FCSTSDV!$C$2:$C$674,0),MATCH('04.06'!T$3,FCSTSDV!$D$1:$L$1,0))/'04.06'!$F31,1)</f>
        <v>#N/A</v>
      </c>
      <c r="U31" s="92" t="e">
        <f t="array" ref="U31">+ROUND(INDEX(FCSTSDV!$D$2:$L$674,MATCH('04.06'!$D31,FCSTSDV!$C$2:$C$674,0),MATCH('04.06'!U$3,FCSTSDV!$D$1:$L$1,0))/'04.06'!$F31,1)</f>
        <v>#N/A</v>
      </c>
      <c r="V31" s="92" t="e">
        <f t="array" ref="V31">+ROUND(INDEX(FCSTSDV!$D$2:$L$674,MATCH('04.06'!$D31,FCSTSDV!$C$2:$C$674,0),MATCH('04.06'!V$3,FCSTSDV!$D$1:$L$1,0))/'04.06'!$F31,1)</f>
        <v>#N/A</v>
      </c>
      <c r="W31" s="92" t="e">
        <f t="array" ref="W31">+ROUND(INDEX(FCSTSDV!$D$2:$L$674,MATCH('04.06'!$D31,FCSTSDV!$C$2:$C$674,0),MATCH('04.06'!W$3,FCSTSDV!$D$1:$L$1,0))/'04.06'!$F31,1)</f>
        <v>#N/A</v>
      </c>
      <c r="X31" s="92" t="e">
        <f t="array" ref="X31">+ROUND(INDEX(FCSTSDV!$D$2:$L$674,MATCH('04.06'!$D31,FCSTSDV!$C$2:$C$674,0),MATCH('04.06'!X$3,FCSTSDV!$D$1:$L$1,0))/'04.06'!$F31,1)</f>
        <v>#N/A</v>
      </c>
      <c r="Y31" s="92" t="e">
        <f t="array" ref="Y31">+ROUND(INDEX(FCSTSDV!$D$2:$L$674,MATCH('04.06'!$D31,FCSTSDV!$C$2:$C$674,0),MATCH('04.06'!Y$3,FCSTSDV!$D$1:$L$1,0))/'04.06'!$F31,1)</f>
        <v>#N/A</v>
      </c>
      <c r="Z31" s="212" t="e">
        <f t="shared" si="0"/>
        <v>#N/A</v>
      </c>
    </row>
    <row r="32" spans="1:26" ht="20.100000000000001" hidden="1" customHeight="1">
      <c r="A32" s="795"/>
      <c r="B32" s="795"/>
      <c r="C32" s="57"/>
      <c r="D32" s="46" t="s">
        <v>61</v>
      </c>
      <c r="E32" s="199"/>
      <c r="F32" s="49">
        <v>200</v>
      </c>
      <c r="G32" s="48"/>
      <c r="H32" s="48"/>
      <c r="I32" s="784"/>
      <c r="J32" s="79">
        <v>0</v>
      </c>
      <c r="K32" s="92" t="e">
        <f t="array" ref="K32">+ROUND(INDEX(FCSTSDV!$D$2:$L$674,MATCH('04.06'!$D32,FCSTSDV!$C$2:$C$674,0),MATCH('04.06'!K$3,FCSTSDV!$D$1:$L$1,0))/'04.06'!$F32,1)</f>
        <v>#N/A</v>
      </c>
      <c r="L32" s="92" t="e">
        <f t="array" ref="L32">+ROUND(INDEX(FCSTSDV!$D$2:$L$674,MATCH('04.06'!$D32,FCSTSDV!$C$2:$C$674,0),MATCH('04.06'!L$3,FCSTSDV!$D$1:$L$1,0))/'04.06'!$F32,1)</f>
        <v>#N/A</v>
      </c>
      <c r="M32" s="92" t="e">
        <f t="array" ref="M32">+ROUND(INDEX(FCSTSDV!$D$2:$L$674,MATCH('04.06'!$D32,FCSTSDV!$C$2:$C$674,0),MATCH('04.06'!M$3,FCSTSDV!$D$1:$L$1,0))/'04.06'!$F32,1)</f>
        <v>#N/A</v>
      </c>
      <c r="N32" s="92" t="e">
        <f t="array" ref="N32">+ROUND(INDEX(FCSTSDV!$D$2:$L$674,MATCH('04.06'!$D32,FCSTSDV!$C$2:$C$674,0),MATCH('04.06'!N$3,FCSTSDV!$D$1:$L$1,0))/'04.06'!$F32,1)</f>
        <v>#N/A</v>
      </c>
      <c r="O32" s="92" t="e">
        <f t="array" ref="O32">+ROUND(INDEX(FCSTSDV!$D$2:$L$674,MATCH('04.06'!$D32,FCSTSDV!$C$2:$C$674,0),MATCH('04.06'!O$3,FCSTSDV!$D$1:$L$1,0))/'04.06'!$F32,1)</f>
        <v>#N/A</v>
      </c>
      <c r="P32" s="92" t="e">
        <f t="array" ref="P32">+ROUND(INDEX(FCSTSDV!$D$2:$L$674,MATCH('04.06'!$D32,FCSTSDV!$C$2:$C$674,0),MATCH('04.06'!P$3,FCSTSDV!$D$1:$L$1,0))/'04.06'!$F32,1)</f>
        <v>#N/A</v>
      </c>
      <c r="Q32" s="92" t="e">
        <f t="array" ref="Q32">+ROUND(INDEX(FCSTSDV!$D$2:$L$674,MATCH('04.06'!$D32,FCSTSDV!$C$2:$C$674,0),MATCH('04.06'!Q$3,FCSTSDV!$D$1:$L$1,0))/'04.06'!$F32,1)</f>
        <v>#N/A</v>
      </c>
      <c r="R32" s="92" t="e">
        <f t="array" ref="R32">+ROUND(INDEX(FCSTSDV!$D$2:$L$674,MATCH('04.06'!$D32,FCSTSDV!$C$2:$C$674,0),MATCH('04.06'!R$3,FCSTSDV!$D$1:$L$1,0))/'04.06'!$F32,1)</f>
        <v>#N/A</v>
      </c>
      <c r="S32" s="92" t="e">
        <f t="array" ref="S32">+ROUND(INDEX(FCSTSDV!$D$2:$L$674,MATCH('04.06'!$D32,FCSTSDV!$C$2:$C$674,0),MATCH('04.06'!S$3,FCSTSDV!$D$1:$L$1,0))/'04.06'!$F32,1)</f>
        <v>#N/A</v>
      </c>
      <c r="T32" s="92" t="e">
        <f t="array" ref="T32">+ROUND(INDEX(FCSTSDV!$D$2:$L$674,MATCH('04.06'!$D32,FCSTSDV!$C$2:$C$674,0),MATCH('04.06'!T$3,FCSTSDV!$D$1:$L$1,0))/'04.06'!$F32,1)</f>
        <v>#N/A</v>
      </c>
      <c r="U32" s="92" t="e">
        <f t="array" ref="U32">+ROUND(INDEX(FCSTSDV!$D$2:$L$674,MATCH('04.06'!$D32,FCSTSDV!$C$2:$C$674,0),MATCH('04.06'!U$3,FCSTSDV!$D$1:$L$1,0))/'04.06'!$F32,1)</f>
        <v>#N/A</v>
      </c>
      <c r="V32" s="92" t="e">
        <f t="array" ref="V32">+ROUND(INDEX(FCSTSDV!$D$2:$L$674,MATCH('04.06'!$D32,FCSTSDV!$C$2:$C$674,0),MATCH('04.06'!V$3,FCSTSDV!$D$1:$L$1,0))/'04.06'!$F32,1)</f>
        <v>#N/A</v>
      </c>
      <c r="W32" s="92" t="e">
        <f t="array" ref="W32">+ROUND(INDEX(FCSTSDV!$D$2:$L$674,MATCH('04.06'!$D32,FCSTSDV!$C$2:$C$674,0),MATCH('04.06'!W$3,FCSTSDV!$D$1:$L$1,0))/'04.06'!$F32,1)</f>
        <v>#N/A</v>
      </c>
      <c r="X32" s="92" t="e">
        <f t="array" ref="X32">+ROUND(INDEX(FCSTSDV!$D$2:$L$674,MATCH('04.06'!$D32,FCSTSDV!$C$2:$C$674,0),MATCH('04.06'!X$3,FCSTSDV!$D$1:$L$1,0))/'04.06'!$F32,1)</f>
        <v>#N/A</v>
      </c>
      <c r="Y32" s="92" t="e">
        <f t="array" ref="Y32">+ROUND(INDEX(FCSTSDV!$D$2:$L$674,MATCH('04.06'!$D32,FCSTSDV!$C$2:$C$674,0),MATCH('04.06'!Y$3,FCSTSDV!$D$1:$L$1,0))/'04.06'!$F32,1)</f>
        <v>#N/A</v>
      </c>
      <c r="Z32" s="212" t="e">
        <f t="shared" si="0"/>
        <v>#N/A</v>
      </c>
    </row>
    <row r="33" spans="1:26" ht="20.100000000000001" hidden="1" customHeight="1">
      <c r="A33" s="795"/>
      <c r="B33" s="795"/>
      <c r="C33" s="57"/>
      <c r="D33" s="46" t="s">
        <v>62</v>
      </c>
      <c r="E33" s="199"/>
      <c r="F33" s="49">
        <v>200</v>
      </c>
      <c r="G33" s="48"/>
      <c r="H33" s="48"/>
      <c r="I33" s="784"/>
      <c r="J33" s="79">
        <v>0</v>
      </c>
      <c r="K33" s="92" t="e">
        <f t="array" ref="K33">+ROUND(INDEX(FCSTSDV!$D$2:$L$674,MATCH('04.06'!$D33,FCSTSDV!$C$2:$C$674,0),MATCH('04.06'!K$3,FCSTSDV!$D$1:$L$1,0))/'04.06'!$F33,1)</f>
        <v>#N/A</v>
      </c>
      <c r="L33" s="92" t="e">
        <f t="array" ref="L33">+ROUND(INDEX(FCSTSDV!$D$2:$L$674,MATCH('04.06'!$D33,FCSTSDV!$C$2:$C$674,0),MATCH('04.06'!L$3,FCSTSDV!$D$1:$L$1,0))/'04.06'!$F33,1)</f>
        <v>#N/A</v>
      </c>
      <c r="M33" s="92" t="e">
        <f t="array" ref="M33">+ROUND(INDEX(FCSTSDV!$D$2:$L$674,MATCH('04.06'!$D33,FCSTSDV!$C$2:$C$674,0),MATCH('04.06'!M$3,FCSTSDV!$D$1:$L$1,0))/'04.06'!$F33,1)</f>
        <v>#N/A</v>
      </c>
      <c r="N33" s="92" t="e">
        <f t="array" ref="N33">+ROUND(INDEX(FCSTSDV!$D$2:$L$674,MATCH('04.06'!$D33,FCSTSDV!$C$2:$C$674,0),MATCH('04.06'!N$3,FCSTSDV!$D$1:$L$1,0))/'04.06'!$F33,1)</f>
        <v>#N/A</v>
      </c>
      <c r="O33" s="92" t="e">
        <f t="array" ref="O33">+ROUND(INDEX(FCSTSDV!$D$2:$L$674,MATCH('04.06'!$D33,FCSTSDV!$C$2:$C$674,0),MATCH('04.06'!O$3,FCSTSDV!$D$1:$L$1,0))/'04.06'!$F33,1)</f>
        <v>#N/A</v>
      </c>
      <c r="P33" s="92" t="e">
        <f t="array" ref="P33">+ROUND(INDEX(FCSTSDV!$D$2:$L$674,MATCH('04.06'!$D33,FCSTSDV!$C$2:$C$674,0),MATCH('04.06'!P$3,FCSTSDV!$D$1:$L$1,0))/'04.06'!$F33,1)</f>
        <v>#N/A</v>
      </c>
      <c r="Q33" s="92" t="e">
        <f t="array" ref="Q33">+ROUND(INDEX(FCSTSDV!$D$2:$L$674,MATCH('04.06'!$D33,FCSTSDV!$C$2:$C$674,0),MATCH('04.06'!Q$3,FCSTSDV!$D$1:$L$1,0))/'04.06'!$F33,1)</f>
        <v>#N/A</v>
      </c>
      <c r="R33" s="92" t="e">
        <f t="array" ref="R33">+ROUND(INDEX(FCSTSDV!$D$2:$L$674,MATCH('04.06'!$D33,FCSTSDV!$C$2:$C$674,0),MATCH('04.06'!R$3,FCSTSDV!$D$1:$L$1,0))/'04.06'!$F33,1)</f>
        <v>#N/A</v>
      </c>
      <c r="S33" s="92" t="e">
        <f t="array" ref="S33">+ROUND(INDEX(FCSTSDV!$D$2:$L$674,MATCH('04.06'!$D33,FCSTSDV!$C$2:$C$674,0),MATCH('04.06'!S$3,FCSTSDV!$D$1:$L$1,0))/'04.06'!$F33,1)</f>
        <v>#N/A</v>
      </c>
      <c r="T33" s="92" t="e">
        <f t="array" ref="T33">+ROUND(INDEX(FCSTSDV!$D$2:$L$674,MATCH('04.06'!$D33,FCSTSDV!$C$2:$C$674,0),MATCH('04.06'!T$3,FCSTSDV!$D$1:$L$1,0))/'04.06'!$F33,1)</f>
        <v>#N/A</v>
      </c>
      <c r="U33" s="92" t="e">
        <f t="array" ref="U33">+ROUND(INDEX(FCSTSDV!$D$2:$L$674,MATCH('04.06'!$D33,FCSTSDV!$C$2:$C$674,0),MATCH('04.06'!U$3,FCSTSDV!$D$1:$L$1,0))/'04.06'!$F33,1)</f>
        <v>#N/A</v>
      </c>
      <c r="V33" s="92" t="e">
        <f t="array" ref="V33">+ROUND(INDEX(FCSTSDV!$D$2:$L$674,MATCH('04.06'!$D33,FCSTSDV!$C$2:$C$674,0),MATCH('04.06'!V$3,FCSTSDV!$D$1:$L$1,0))/'04.06'!$F33,1)</f>
        <v>#N/A</v>
      </c>
      <c r="W33" s="92" t="e">
        <f t="array" ref="W33">+ROUND(INDEX(FCSTSDV!$D$2:$L$674,MATCH('04.06'!$D33,FCSTSDV!$C$2:$C$674,0),MATCH('04.06'!W$3,FCSTSDV!$D$1:$L$1,0))/'04.06'!$F33,1)</f>
        <v>#N/A</v>
      </c>
      <c r="X33" s="92" t="e">
        <f t="array" ref="X33">+ROUND(INDEX(FCSTSDV!$D$2:$L$674,MATCH('04.06'!$D33,FCSTSDV!$C$2:$C$674,0),MATCH('04.06'!X$3,FCSTSDV!$D$1:$L$1,0))/'04.06'!$F33,1)</f>
        <v>#N/A</v>
      </c>
      <c r="Y33" s="92" t="e">
        <f t="array" ref="Y33">+ROUND(INDEX(FCSTSDV!$D$2:$L$674,MATCH('04.06'!$D33,FCSTSDV!$C$2:$C$674,0),MATCH('04.06'!Y$3,FCSTSDV!$D$1:$L$1,0))/'04.06'!$F33,1)</f>
        <v>#N/A</v>
      </c>
      <c r="Z33" s="212" t="e">
        <f t="shared" si="0"/>
        <v>#N/A</v>
      </c>
    </row>
    <row r="34" spans="1:26" ht="20.100000000000001" hidden="1" customHeight="1">
      <c r="A34" s="795"/>
      <c r="B34" s="795"/>
      <c r="C34" s="57"/>
      <c r="D34" s="46" t="s">
        <v>63</v>
      </c>
      <c r="E34" s="199"/>
      <c r="F34" s="49">
        <v>200</v>
      </c>
      <c r="G34" s="48"/>
      <c r="H34" s="48"/>
      <c r="I34" s="784"/>
      <c r="J34" s="79">
        <v>0</v>
      </c>
      <c r="K34" s="92" t="e">
        <f t="array" ref="K34">+ROUND(INDEX(FCSTSDV!$D$2:$L$674,MATCH('04.06'!$D34,FCSTSDV!$C$2:$C$674,0),MATCH('04.06'!K$3,FCSTSDV!$D$1:$L$1,0))/'04.06'!$F34,1)</f>
        <v>#N/A</v>
      </c>
      <c r="L34" s="92" t="e">
        <f t="array" ref="L34">+ROUND(INDEX(FCSTSDV!$D$2:$L$674,MATCH('04.06'!$D34,FCSTSDV!$C$2:$C$674,0),MATCH('04.06'!L$3,FCSTSDV!$D$1:$L$1,0))/'04.06'!$F34,1)</f>
        <v>#N/A</v>
      </c>
      <c r="M34" s="92" t="e">
        <f t="array" ref="M34">+ROUND(INDEX(FCSTSDV!$D$2:$L$674,MATCH('04.06'!$D34,FCSTSDV!$C$2:$C$674,0),MATCH('04.06'!M$3,FCSTSDV!$D$1:$L$1,0))/'04.06'!$F34,1)</f>
        <v>#N/A</v>
      </c>
      <c r="N34" s="92" t="e">
        <f t="array" ref="N34">+ROUND(INDEX(FCSTSDV!$D$2:$L$674,MATCH('04.06'!$D34,FCSTSDV!$C$2:$C$674,0),MATCH('04.06'!N$3,FCSTSDV!$D$1:$L$1,0))/'04.06'!$F34,1)</f>
        <v>#N/A</v>
      </c>
      <c r="O34" s="92" t="e">
        <f t="array" ref="O34">+ROUND(INDEX(FCSTSDV!$D$2:$L$674,MATCH('04.06'!$D34,FCSTSDV!$C$2:$C$674,0),MATCH('04.06'!O$3,FCSTSDV!$D$1:$L$1,0))/'04.06'!$F34,1)</f>
        <v>#N/A</v>
      </c>
      <c r="P34" s="92" t="e">
        <f t="array" ref="P34">+ROUND(INDEX(FCSTSDV!$D$2:$L$674,MATCH('04.06'!$D34,FCSTSDV!$C$2:$C$674,0),MATCH('04.06'!P$3,FCSTSDV!$D$1:$L$1,0))/'04.06'!$F34,1)</f>
        <v>#N/A</v>
      </c>
      <c r="Q34" s="92" t="e">
        <f t="array" ref="Q34">+ROUND(INDEX(FCSTSDV!$D$2:$L$674,MATCH('04.06'!$D34,FCSTSDV!$C$2:$C$674,0),MATCH('04.06'!Q$3,FCSTSDV!$D$1:$L$1,0))/'04.06'!$F34,1)</f>
        <v>#N/A</v>
      </c>
      <c r="R34" s="92" t="e">
        <f t="array" ref="R34">+ROUND(INDEX(FCSTSDV!$D$2:$L$674,MATCH('04.06'!$D34,FCSTSDV!$C$2:$C$674,0),MATCH('04.06'!R$3,FCSTSDV!$D$1:$L$1,0))/'04.06'!$F34,1)</f>
        <v>#N/A</v>
      </c>
      <c r="S34" s="92" t="e">
        <f t="array" ref="S34">+ROUND(INDEX(FCSTSDV!$D$2:$L$674,MATCH('04.06'!$D34,FCSTSDV!$C$2:$C$674,0),MATCH('04.06'!S$3,FCSTSDV!$D$1:$L$1,0))/'04.06'!$F34,1)</f>
        <v>#N/A</v>
      </c>
      <c r="T34" s="92" t="e">
        <f t="array" ref="T34">+ROUND(INDEX(FCSTSDV!$D$2:$L$674,MATCH('04.06'!$D34,FCSTSDV!$C$2:$C$674,0),MATCH('04.06'!T$3,FCSTSDV!$D$1:$L$1,0))/'04.06'!$F34,1)</f>
        <v>#N/A</v>
      </c>
      <c r="U34" s="92" t="e">
        <f t="array" ref="U34">+ROUND(INDEX(FCSTSDV!$D$2:$L$674,MATCH('04.06'!$D34,FCSTSDV!$C$2:$C$674,0),MATCH('04.06'!U$3,FCSTSDV!$D$1:$L$1,0))/'04.06'!$F34,1)</f>
        <v>#N/A</v>
      </c>
      <c r="V34" s="92" t="e">
        <f t="array" ref="V34">+ROUND(INDEX(FCSTSDV!$D$2:$L$674,MATCH('04.06'!$D34,FCSTSDV!$C$2:$C$674,0),MATCH('04.06'!V$3,FCSTSDV!$D$1:$L$1,0))/'04.06'!$F34,1)</f>
        <v>#N/A</v>
      </c>
      <c r="W34" s="92" t="e">
        <f t="array" ref="W34">+ROUND(INDEX(FCSTSDV!$D$2:$L$674,MATCH('04.06'!$D34,FCSTSDV!$C$2:$C$674,0),MATCH('04.06'!W$3,FCSTSDV!$D$1:$L$1,0))/'04.06'!$F34,1)</f>
        <v>#N/A</v>
      </c>
      <c r="X34" s="92" t="e">
        <f t="array" ref="X34">+ROUND(INDEX(FCSTSDV!$D$2:$L$674,MATCH('04.06'!$D34,FCSTSDV!$C$2:$C$674,0),MATCH('04.06'!X$3,FCSTSDV!$D$1:$L$1,0))/'04.06'!$F34,1)</f>
        <v>#N/A</v>
      </c>
      <c r="Y34" s="92" t="e">
        <f t="array" ref="Y34">+ROUND(INDEX(FCSTSDV!$D$2:$L$674,MATCH('04.06'!$D34,FCSTSDV!$C$2:$C$674,0),MATCH('04.06'!Y$3,FCSTSDV!$D$1:$L$1,0))/'04.06'!$F34,1)</f>
        <v>#N/A</v>
      </c>
      <c r="Z34" s="212" t="e">
        <f t="shared" si="0"/>
        <v>#N/A</v>
      </c>
    </row>
    <row r="35" spans="1:26" ht="20.100000000000001" hidden="1" customHeight="1">
      <c r="A35" s="795"/>
      <c r="B35" s="795"/>
      <c r="C35" s="57" t="s">
        <v>58</v>
      </c>
      <c r="D35" s="46" t="s">
        <v>56</v>
      </c>
      <c r="E35" s="199" t="str">
        <f>+E30</f>
        <v>26*15</v>
      </c>
      <c r="F35" s="49">
        <v>100</v>
      </c>
      <c r="G35" s="48"/>
      <c r="H35" s="48"/>
      <c r="I35" s="784"/>
      <c r="J35" s="79">
        <v>0</v>
      </c>
      <c r="K35" s="92" t="e">
        <f t="array" ref="K35">+ROUND(INDEX(FCSTSDV!$D$2:$L$674,MATCH('04.06'!$D35,FCSTSDV!$C$2:$C$674,0),MATCH('04.06'!K$3,FCSTSDV!$D$1:$L$1,0))/'04.06'!$F35,1)</f>
        <v>#N/A</v>
      </c>
      <c r="L35" s="92" t="e">
        <f t="array" ref="L35">+ROUND(INDEX(FCSTSDV!$D$2:$L$674,MATCH('04.06'!$D35,FCSTSDV!$C$2:$C$674,0),MATCH('04.06'!L$3,FCSTSDV!$D$1:$L$1,0))/'04.06'!$F35,1)</f>
        <v>#N/A</v>
      </c>
      <c r="M35" s="92" t="e">
        <f t="array" ref="M35">+ROUND(INDEX(FCSTSDV!$D$2:$L$674,MATCH('04.06'!$D35,FCSTSDV!$C$2:$C$674,0),MATCH('04.06'!M$3,FCSTSDV!$D$1:$L$1,0))/'04.06'!$F35,1)</f>
        <v>#N/A</v>
      </c>
      <c r="N35" s="92" t="e">
        <f t="array" ref="N35">+ROUND(INDEX(FCSTSDV!$D$2:$L$674,MATCH('04.06'!$D35,FCSTSDV!$C$2:$C$674,0),MATCH('04.06'!N$3,FCSTSDV!$D$1:$L$1,0))/'04.06'!$F35,1)</f>
        <v>#N/A</v>
      </c>
      <c r="O35" s="92" t="e">
        <f t="array" ref="O35">+ROUND(INDEX(FCSTSDV!$D$2:$L$674,MATCH('04.06'!$D35,FCSTSDV!$C$2:$C$674,0),MATCH('04.06'!O$3,FCSTSDV!$D$1:$L$1,0))/'04.06'!$F35,1)</f>
        <v>#N/A</v>
      </c>
      <c r="P35" s="92" t="e">
        <f t="array" ref="P35">+ROUND(INDEX(FCSTSDV!$D$2:$L$674,MATCH('04.06'!$D35,FCSTSDV!$C$2:$C$674,0),MATCH('04.06'!P$3,FCSTSDV!$D$1:$L$1,0))/'04.06'!$F35,1)</f>
        <v>#N/A</v>
      </c>
      <c r="Q35" s="92" t="e">
        <f t="array" ref="Q35">+ROUND(INDEX(FCSTSDV!$D$2:$L$674,MATCH('04.06'!$D35,FCSTSDV!$C$2:$C$674,0),MATCH('04.06'!Q$3,FCSTSDV!$D$1:$L$1,0))/'04.06'!$F35,1)</f>
        <v>#N/A</v>
      </c>
      <c r="R35" s="92" t="e">
        <f t="array" ref="R35">+ROUND(INDEX(FCSTSDV!$D$2:$L$674,MATCH('04.06'!$D35,FCSTSDV!$C$2:$C$674,0),MATCH('04.06'!R$3,FCSTSDV!$D$1:$L$1,0))/'04.06'!$F35,1)</f>
        <v>#N/A</v>
      </c>
      <c r="S35" s="92" t="e">
        <f t="array" ref="S35">+ROUND(INDEX(FCSTSDV!$D$2:$L$674,MATCH('04.06'!$D35,FCSTSDV!$C$2:$C$674,0),MATCH('04.06'!S$3,FCSTSDV!$D$1:$L$1,0))/'04.06'!$F35,1)</f>
        <v>#N/A</v>
      </c>
      <c r="T35" s="92" t="e">
        <f t="array" ref="T35">+ROUND(INDEX(FCSTSDV!$D$2:$L$674,MATCH('04.06'!$D35,FCSTSDV!$C$2:$C$674,0),MATCH('04.06'!T$3,FCSTSDV!$D$1:$L$1,0))/'04.06'!$F35,1)</f>
        <v>#N/A</v>
      </c>
      <c r="U35" s="92" t="e">
        <f t="array" ref="U35">+ROUND(INDEX(FCSTSDV!$D$2:$L$674,MATCH('04.06'!$D35,FCSTSDV!$C$2:$C$674,0),MATCH('04.06'!U$3,FCSTSDV!$D$1:$L$1,0))/'04.06'!$F35,1)</f>
        <v>#N/A</v>
      </c>
      <c r="V35" s="92" t="e">
        <f t="array" ref="V35">+ROUND(INDEX(FCSTSDV!$D$2:$L$674,MATCH('04.06'!$D35,FCSTSDV!$C$2:$C$674,0),MATCH('04.06'!V$3,FCSTSDV!$D$1:$L$1,0))/'04.06'!$F35,1)</f>
        <v>#N/A</v>
      </c>
      <c r="W35" s="92" t="e">
        <f t="array" ref="W35">+ROUND(INDEX(FCSTSDV!$D$2:$L$674,MATCH('04.06'!$D35,FCSTSDV!$C$2:$C$674,0),MATCH('04.06'!W$3,FCSTSDV!$D$1:$L$1,0))/'04.06'!$F35,1)</f>
        <v>#N/A</v>
      </c>
      <c r="X35" s="92" t="e">
        <f t="array" ref="X35">+ROUND(INDEX(FCSTSDV!$D$2:$L$674,MATCH('04.06'!$D35,FCSTSDV!$C$2:$C$674,0),MATCH('04.06'!X$3,FCSTSDV!$D$1:$L$1,0))/'04.06'!$F35,1)</f>
        <v>#N/A</v>
      </c>
      <c r="Y35" s="92" t="e">
        <f t="array" ref="Y35">+ROUND(INDEX(FCSTSDV!$D$2:$L$674,MATCH('04.06'!$D35,FCSTSDV!$C$2:$C$674,0),MATCH('04.06'!Y$3,FCSTSDV!$D$1:$L$1,0))/'04.06'!$F35,1)</f>
        <v>#N/A</v>
      </c>
      <c r="Z35" s="212" t="e">
        <f t="shared" si="0"/>
        <v>#N/A</v>
      </c>
    </row>
    <row r="36" spans="1:26" ht="20.100000000000001" customHeight="1">
      <c r="A36" s="795"/>
      <c r="B36" s="795"/>
      <c r="C36" s="57"/>
      <c r="D36" s="131" t="s">
        <v>64</v>
      </c>
      <c r="E36" s="199" t="str">
        <f>+E35</f>
        <v>26*15</v>
      </c>
      <c r="F36" s="49">
        <v>100</v>
      </c>
      <c r="G36" s="48"/>
      <c r="H36" s="48"/>
      <c r="I36" s="784"/>
      <c r="J36" s="79">
        <v>0</v>
      </c>
      <c r="K36" s="92" t="e">
        <f t="array" ref="K36">+ROUND(INDEX(FCSTSDV!$D$2:$L$674,MATCH('04.06'!$D36,FCSTSDV!$C$2:$C$674,0),MATCH('04.06'!K$3,FCSTSDV!$D$1:$L$1,0))/'04.06'!$F36,1)</f>
        <v>#N/A</v>
      </c>
      <c r="L36" s="92" t="e">
        <f t="array" ref="L36">+ROUND(INDEX(FCSTSDV!$D$2:$L$674,MATCH('04.06'!$D36,FCSTSDV!$C$2:$C$674,0),MATCH('04.06'!L$3,FCSTSDV!$D$1:$L$1,0))/'04.06'!$F36,1)</f>
        <v>#N/A</v>
      </c>
      <c r="M36" s="92" t="e">
        <f t="array" ref="M36">+ROUND(INDEX(FCSTSDV!$D$2:$L$674,MATCH('04.06'!$D36,FCSTSDV!$C$2:$C$674,0),MATCH('04.06'!M$3,FCSTSDV!$D$1:$L$1,0))/'04.06'!$F36,1)</f>
        <v>#N/A</v>
      </c>
      <c r="N36" s="92" t="e">
        <f t="array" ref="N36">+ROUND(INDEX(FCSTSDV!$D$2:$L$674,MATCH('04.06'!$D36,FCSTSDV!$C$2:$C$674,0),MATCH('04.06'!N$3,FCSTSDV!$D$1:$L$1,0))/'04.06'!$F36,1)</f>
        <v>#N/A</v>
      </c>
      <c r="O36" s="92" t="e">
        <f t="array" ref="O36">+ROUND(INDEX(FCSTSDV!$D$2:$L$674,MATCH('04.06'!$D36,FCSTSDV!$C$2:$C$674,0),MATCH('04.06'!O$3,FCSTSDV!$D$1:$L$1,0))/'04.06'!$F36,1)</f>
        <v>#N/A</v>
      </c>
      <c r="P36" s="92" t="e">
        <f t="array" ref="P36">+ROUND(INDEX(FCSTSDV!$D$2:$L$674,MATCH('04.06'!$D36,FCSTSDV!$C$2:$C$674,0),MATCH('04.06'!P$3,FCSTSDV!$D$1:$L$1,0))/'04.06'!$F36,1)</f>
        <v>#N/A</v>
      </c>
      <c r="Q36" s="92" t="e">
        <f t="array" ref="Q36">+ROUND(INDEX(FCSTSDV!$D$2:$L$674,MATCH('04.06'!$D36,FCSTSDV!$C$2:$C$674,0),MATCH('04.06'!Q$3,FCSTSDV!$D$1:$L$1,0))/'04.06'!$F36,1)</f>
        <v>#N/A</v>
      </c>
      <c r="R36" s="92" t="e">
        <f t="array" ref="R36">+ROUND(INDEX(FCSTSDV!$D$2:$L$674,MATCH('04.06'!$D36,FCSTSDV!$C$2:$C$674,0),MATCH('04.06'!R$3,FCSTSDV!$D$1:$L$1,0))/'04.06'!$F36,1)</f>
        <v>#N/A</v>
      </c>
      <c r="S36" s="92" t="e">
        <f t="array" ref="S36">+ROUND(INDEX(FCSTSDV!$D$2:$L$674,MATCH('04.06'!$D36,FCSTSDV!$C$2:$C$674,0),MATCH('04.06'!S$3,FCSTSDV!$D$1:$L$1,0))/'04.06'!$F36,1)</f>
        <v>#N/A</v>
      </c>
      <c r="T36" s="92" t="e">
        <f t="array" ref="T36">+ROUND(INDEX(FCSTSDV!$D$2:$L$674,MATCH('04.06'!$D36,FCSTSDV!$C$2:$C$674,0),MATCH('04.06'!T$3,FCSTSDV!$D$1:$L$1,0))/'04.06'!$F36,1)</f>
        <v>#N/A</v>
      </c>
      <c r="U36" s="92" t="e">
        <f t="array" ref="U36">+ROUND(INDEX(FCSTSDV!$D$2:$L$674,MATCH('04.06'!$D36,FCSTSDV!$C$2:$C$674,0),MATCH('04.06'!U$3,FCSTSDV!$D$1:$L$1,0))/'04.06'!$F36,1)</f>
        <v>#N/A</v>
      </c>
      <c r="V36" s="92" t="e">
        <f t="array" ref="V36">+ROUND(INDEX(FCSTSDV!$D$2:$L$674,MATCH('04.06'!$D36,FCSTSDV!$C$2:$C$674,0),MATCH('04.06'!V$3,FCSTSDV!$D$1:$L$1,0))/'04.06'!$F36,1)</f>
        <v>#N/A</v>
      </c>
      <c r="W36" s="92" t="e">
        <f t="array" ref="W36">+ROUND(INDEX(FCSTSDV!$D$2:$L$674,MATCH('04.06'!$D36,FCSTSDV!$C$2:$C$674,0),MATCH('04.06'!W$3,FCSTSDV!$D$1:$L$1,0))/'04.06'!$F36,1)</f>
        <v>#N/A</v>
      </c>
      <c r="X36" s="92" t="e">
        <f t="array" ref="X36">+ROUND(INDEX(FCSTSDV!$D$2:$L$674,MATCH('04.06'!$D36,FCSTSDV!$C$2:$C$674,0),MATCH('04.06'!X$3,FCSTSDV!$D$1:$L$1,0))/'04.06'!$F36,1)</f>
        <v>#N/A</v>
      </c>
      <c r="Y36" s="92" t="e">
        <f t="array" ref="Y36">+ROUND(INDEX(FCSTSDV!$D$2:$L$674,MATCH('04.06'!$D36,FCSTSDV!$C$2:$C$674,0),MATCH('04.06'!Y$3,FCSTSDV!$D$1:$L$1,0))/'04.06'!$F36,1)</f>
        <v>#N/A</v>
      </c>
      <c r="Z36" s="212" t="e">
        <f t="shared" si="0"/>
        <v>#N/A</v>
      </c>
    </row>
    <row r="37" spans="1:26" ht="20.100000000000001" hidden="1" customHeight="1">
      <c r="A37" s="795"/>
      <c r="B37" s="795"/>
      <c r="C37" s="57"/>
      <c r="D37" s="46" t="s">
        <v>66</v>
      </c>
      <c r="E37" s="199" t="str">
        <f>+E36</f>
        <v>26*15</v>
      </c>
      <c r="F37" s="49">
        <v>150</v>
      </c>
      <c r="G37" s="48"/>
      <c r="H37" s="48"/>
      <c r="I37" s="784"/>
      <c r="J37" s="79">
        <v>0</v>
      </c>
      <c r="K37" s="92" t="e">
        <f t="array" ref="K37">+ROUND(INDEX(FCSTSDV!$D$2:$L$674,MATCH('04.06'!$D37,FCSTSDV!$C$2:$C$674,0),MATCH('04.06'!K$3,FCSTSDV!$D$1:$L$1,0))/'04.06'!$F37,1)</f>
        <v>#N/A</v>
      </c>
      <c r="L37" s="92" t="e">
        <f t="array" ref="L37">+ROUND(INDEX(FCSTSDV!$D$2:$L$674,MATCH('04.06'!$D37,FCSTSDV!$C$2:$C$674,0),MATCH('04.06'!L$3,FCSTSDV!$D$1:$L$1,0))/'04.06'!$F37,1)</f>
        <v>#N/A</v>
      </c>
      <c r="M37" s="92" t="e">
        <f t="array" ref="M37">+ROUND(INDEX(FCSTSDV!$D$2:$L$674,MATCH('04.06'!$D37,FCSTSDV!$C$2:$C$674,0),MATCH('04.06'!M$3,FCSTSDV!$D$1:$L$1,0))/'04.06'!$F37,1)</f>
        <v>#N/A</v>
      </c>
      <c r="N37" s="92" t="e">
        <f t="array" ref="N37">+ROUND(INDEX(FCSTSDV!$D$2:$L$674,MATCH('04.06'!$D37,FCSTSDV!$C$2:$C$674,0),MATCH('04.06'!N$3,FCSTSDV!$D$1:$L$1,0))/'04.06'!$F37,1)</f>
        <v>#N/A</v>
      </c>
      <c r="O37" s="92" t="e">
        <f t="array" ref="O37">+ROUND(INDEX(FCSTSDV!$D$2:$L$674,MATCH('04.06'!$D37,FCSTSDV!$C$2:$C$674,0),MATCH('04.06'!O$3,FCSTSDV!$D$1:$L$1,0))/'04.06'!$F37,1)</f>
        <v>#N/A</v>
      </c>
      <c r="P37" s="92" t="e">
        <f t="array" ref="P37">+ROUND(INDEX(FCSTSDV!$D$2:$L$674,MATCH('04.06'!$D37,FCSTSDV!$C$2:$C$674,0),MATCH('04.06'!P$3,FCSTSDV!$D$1:$L$1,0))/'04.06'!$F37,1)</f>
        <v>#N/A</v>
      </c>
      <c r="Q37" s="92" t="e">
        <f t="array" ref="Q37">+ROUND(INDEX(FCSTSDV!$D$2:$L$674,MATCH('04.06'!$D37,FCSTSDV!$C$2:$C$674,0),MATCH('04.06'!Q$3,FCSTSDV!$D$1:$L$1,0))/'04.06'!$F37,1)</f>
        <v>#N/A</v>
      </c>
      <c r="R37" s="92" t="e">
        <f t="array" ref="R37">+ROUND(INDEX(FCSTSDV!$D$2:$L$674,MATCH('04.06'!$D37,FCSTSDV!$C$2:$C$674,0),MATCH('04.06'!R$3,FCSTSDV!$D$1:$L$1,0))/'04.06'!$F37,1)</f>
        <v>#N/A</v>
      </c>
      <c r="S37" s="92" t="e">
        <f t="array" ref="S37">+ROUND(INDEX(FCSTSDV!$D$2:$L$674,MATCH('04.06'!$D37,FCSTSDV!$C$2:$C$674,0),MATCH('04.06'!S$3,FCSTSDV!$D$1:$L$1,0))/'04.06'!$F37,1)</f>
        <v>#N/A</v>
      </c>
      <c r="T37" s="92" t="e">
        <f t="array" ref="T37">+ROUND(INDEX(FCSTSDV!$D$2:$L$674,MATCH('04.06'!$D37,FCSTSDV!$C$2:$C$674,0),MATCH('04.06'!T$3,FCSTSDV!$D$1:$L$1,0))/'04.06'!$F37,1)</f>
        <v>#N/A</v>
      </c>
      <c r="U37" s="92" t="e">
        <f t="array" ref="U37">+ROUND(INDEX(FCSTSDV!$D$2:$L$674,MATCH('04.06'!$D37,FCSTSDV!$C$2:$C$674,0),MATCH('04.06'!U$3,FCSTSDV!$D$1:$L$1,0))/'04.06'!$F37,1)</f>
        <v>#N/A</v>
      </c>
      <c r="V37" s="92" t="e">
        <f t="array" ref="V37">+ROUND(INDEX(FCSTSDV!$D$2:$L$674,MATCH('04.06'!$D37,FCSTSDV!$C$2:$C$674,0),MATCH('04.06'!V$3,FCSTSDV!$D$1:$L$1,0))/'04.06'!$F37,1)</f>
        <v>#N/A</v>
      </c>
      <c r="W37" s="92" t="e">
        <f t="array" ref="W37">+ROUND(INDEX(FCSTSDV!$D$2:$L$674,MATCH('04.06'!$D37,FCSTSDV!$C$2:$C$674,0),MATCH('04.06'!W$3,FCSTSDV!$D$1:$L$1,0))/'04.06'!$F37,1)</f>
        <v>#N/A</v>
      </c>
      <c r="X37" s="92" t="e">
        <f t="array" ref="X37">+ROUND(INDEX(FCSTSDV!$D$2:$L$674,MATCH('04.06'!$D37,FCSTSDV!$C$2:$C$674,0),MATCH('04.06'!X$3,FCSTSDV!$D$1:$L$1,0))/'04.06'!$F37,1)</f>
        <v>#N/A</v>
      </c>
      <c r="Y37" s="92" t="e">
        <f t="array" ref="Y37">+ROUND(INDEX(FCSTSDV!$D$2:$L$674,MATCH('04.06'!$D37,FCSTSDV!$C$2:$C$674,0),MATCH('04.06'!Y$3,FCSTSDV!$D$1:$L$1,0))/'04.06'!$F37,1)</f>
        <v>#N/A</v>
      </c>
      <c r="Z37" s="212" t="e">
        <f t="shared" si="0"/>
        <v>#N/A</v>
      </c>
    </row>
    <row r="38" spans="1:26" ht="20.100000000000001" customHeight="1">
      <c r="A38" s="795"/>
      <c r="B38" s="795"/>
      <c r="C38" s="57"/>
      <c r="D38" s="46" t="s">
        <v>69</v>
      </c>
      <c r="E38" s="199" t="str">
        <f>+E37</f>
        <v>26*15</v>
      </c>
      <c r="F38" s="49">
        <v>200</v>
      </c>
      <c r="G38" s="48"/>
      <c r="H38" s="48"/>
      <c r="I38" s="784"/>
      <c r="J38" s="79">
        <v>0</v>
      </c>
      <c r="K38" s="92" t="e">
        <f t="array" ref="K38">+ROUND(INDEX(FCSTSDV!$D$2:$L$674,MATCH('04.06'!$D38,FCSTSDV!$C$2:$C$674,0),MATCH('04.06'!K$3,FCSTSDV!$D$1:$L$1,0))/'04.06'!$F38,1)</f>
        <v>#N/A</v>
      </c>
      <c r="L38" s="92" t="e">
        <f t="array" ref="L38">+ROUND(INDEX(FCSTSDV!$D$2:$L$674,MATCH('04.06'!$D38,FCSTSDV!$C$2:$C$674,0),MATCH('04.06'!L$3,FCSTSDV!$D$1:$L$1,0))/'04.06'!$F38,1)</f>
        <v>#N/A</v>
      </c>
      <c r="M38" s="92" t="e">
        <f t="array" ref="M38">+ROUND(INDEX(FCSTSDV!$D$2:$L$674,MATCH('04.06'!$D38,FCSTSDV!$C$2:$C$674,0),MATCH('04.06'!M$3,FCSTSDV!$D$1:$L$1,0))/'04.06'!$F38,1)</f>
        <v>#N/A</v>
      </c>
      <c r="N38" s="92" t="e">
        <f t="array" ref="N38">+ROUND(INDEX(FCSTSDV!$D$2:$L$674,MATCH('04.06'!$D38,FCSTSDV!$C$2:$C$674,0),MATCH('04.06'!N$3,FCSTSDV!$D$1:$L$1,0))/'04.06'!$F38,1)</f>
        <v>#N/A</v>
      </c>
      <c r="O38" s="92" t="e">
        <f t="array" ref="O38">+ROUND(INDEX(FCSTSDV!$D$2:$L$674,MATCH('04.06'!$D38,FCSTSDV!$C$2:$C$674,0),MATCH('04.06'!O$3,FCSTSDV!$D$1:$L$1,0))/'04.06'!$F38,1)</f>
        <v>#N/A</v>
      </c>
      <c r="P38" s="92" t="e">
        <f t="array" ref="P38">+ROUND(INDEX(FCSTSDV!$D$2:$L$674,MATCH('04.06'!$D38,FCSTSDV!$C$2:$C$674,0),MATCH('04.06'!P$3,FCSTSDV!$D$1:$L$1,0))/'04.06'!$F38,1)</f>
        <v>#N/A</v>
      </c>
      <c r="Q38" s="92" t="e">
        <f t="array" ref="Q38">+ROUND(INDEX(FCSTSDV!$D$2:$L$674,MATCH('04.06'!$D38,FCSTSDV!$C$2:$C$674,0),MATCH('04.06'!Q$3,FCSTSDV!$D$1:$L$1,0))/'04.06'!$F38,1)</f>
        <v>#N/A</v>
      </c>
      <c r="R38" s="92" t="e">
        <f t="array" ref="R38">+ROUND(INDEX(FCSTSDV!$D$2:$L$674,MATCH('04.06'!$D38,FCSTSDV!$C$2:$C$674,0),MATCH('04.06'!R$3,FCSTSDV!$D$1:$L$1,0))/'04.06'!$F38,1)</f>
        <v>#N/A</v>
      </c>
      <c r="S38" s="92" t="e">
        <f t="array" ref="S38">+ROUND(INDEX(FCSTSDV!$D$2:$L$674,MATCH('04.06'!$D38,FCSTSDV!$C$2:$C$674,0),MATCH('04.06'!S$3,FCSTSDV!$D$1:$L$1,0))/'04.06'!$F38,1)</f>
        <v>#N/A</v>
      </c>
      <c r="T38" s="92" t="e">
        <f t="array" ref="T38">+ROUND(INDEX(FCSTSDV!$D$2:$L$674,MATCH('04.06'!$D38,FCSTSDV!$C$2:$C$674,0),MATCH('04.06'!T$3,FCSTSDV!$D$1:$L$1,0))/'04.06'!$F38,1)</f>
        <v>#N/A</v>
      </c>
      <c r="U38" s="92" t="e">
        <f t="array" ref="U38">+ROUND(INDEX(FCSTSDV!$D$2:$L$674,MATCH('04.06'!$D38,FCSTSDV!$C$2:$C$674,0),MATCH('04.06'!U$3,FCSTSDV!$D$1:$L$1,0))/'04.06'!$F38,1)</f>
        <v>#N/A</v>
      </c>
      <c r="V38" s="92" t="e">
        <f t="array" ref="V38">+ROUND(INDEX(FCSTSDV!$D$2:$L$674,MATCH('04.06'!$D38,FCSTSDV!$C$2:$C$674,0),MATCH('04.06'!V$3,FCSTSDV!$D$1:$L$1,0))/'04.06'!$F38,1)</f>
        <v>#N/A</v>
      </c>
      <c r="W38" s="92" t="e">
        <f t="array" ref="W38">+ROUND(INDEX(FCSTSDV!$D$2:$L$674,MATCH('04.06'!$D38,FCSTSDV!$C$2:$C$674,0),MATCH('04.06'!W$3,FCSTSDV!$D$1:$L$1,0))/'04.06'!$F38,1)</f>
        <v>#N/A</v>
      </c>
      <c r="X38" s="92" t="e">
        <f t="array" ref="X38">+ROUND(INDEX(FCSTSDV!$D$2:$L$674,MATCH('04.06'!$D38,FCSTSDV!$C$2:$C$674,0),MATCH('04.06'!X$3,FCSTSDV!$D$1:$L$1,0))/'04.06'!$F38,1)</f>
        <v>#N/A</v>
      </c>
      <c r="Y38" s="92" t="e">
        <f t="array" ref="Y38">+ROUND(INDEX(FCSTSDV!$D$2:$L$674,MATCH('04.06'!$D38,FCSTSDV!$C$2:$C$674,0),MATCH('04.06'!Y$3,FCSTSDV!$D$1:$L$1,0))/'04.06'!$F38,1)</f>
        <v>#N/A</v>
      </c>
      <c r="Z38" s="212" t="e">
        <f t="shared" si="0"/>
        <v>#N/A</v>
      </c>
    </row>
    <row r="39" spans="1:26" ht="20.100000000000001" hidden="1" customHeight="1">
      <c r="A39" s="795"/>
      <c r="B39" s="795"/>
      <c r="C39" s="57"/>
      <c r="D39" s="46" t="s">
        <v>71</v>
      </c>
      <c r="E39" s="199" t="str">
        <f>+E38</f>
        <v>26*15</v>
      </c>
      <c r="F39" s="49">
        <v>500</v>
      </c>
      <c r="G39" s="48"/>
      <c r="H39" s="48"/>
      <c r="I39" s="784"/>
      <c r="J39" s="79">
        <v>0</v>
      </c>
      <c r="K39" s="92" t="e">
        <f t="array" ref="K39">+ROUND(INDEX(FCSTSDV!$D$2:$L$674,MATCH('04.06'!$D39,FCSTSDV!$C$2:$C$674,0),MATCH('04.06'!K$3,FCSTSDV!$D$1:$L$1,0))/'04.06'!$F39,1)</f>
        <v>#N/A</v>
      </c>
      <c r="L39" s="92" t="e">
        <f t="array" ref="L39">+ROUND(INDEX(FCSTSDV!$D$2:$L$674,MATCH('04.06'!$D39,FCSTSDV!$C$2:$C$674,0),MATCH('04.06'!L$3,FCSTSDV!$D$1:$L$1,0))/'04.06'!$F39,1)</f>
        <v>#N/A</v>
      </c>
      <c r="M39" s="92" t="e">
        <f t="array" ref="M39">+ROUND(INDEX(FCSTSDV!$D$2:$L$674,MATCH('04.06'!$D39,FCSTSDV!$C$2:$C$674,0),MATCH('04.06'!M$3,FCSTSDV!$D$1:$L$1,0))/'04.06'!$F39,1)</f>
        <v>#N/A</v>
      </c>
      <c r="N39" s="92" t="e">
        <f t="array" ref="N39">+ROUND(INDEX(FCSTSDV!$D$2:$L$674,MATCH('04.06'!$D39,FCSTSDV!$C$2:$C$674,0),MATCH('04.06'!N$3,FCSTSDV!$D$1:$L$1,0))/'04.06'!$F39,1)</f>
        <v>#N/A</v>
      </c>
      <c r="O39" s="92" t="e">
        <f t="array" ref="O39">+ROUND(INDEX(FCSTSDV!$D$2:$L$674,MATCH('04.06'!$D39,FCSTSDV!$C$2:$C$674,0),MATCH('04.06'!O$3,FCSTSDV!$D$1:$L$1,0))/'04.06'!$F39,1)</f>
        <v>#N/A</v>
      </c>
      <c r="P39" s="92" t="e">
        <f t="array" ref="P39">+ROUND(INDEX(FCSTSDV!$D$2:$L$674,MATCH('04.06'!$D39,FCSTSDV!$C$2:$C$674,0),MATCH('04.06'!P$3,FCSTSDV!$D$1:$L$1,0))/'04.06'!$F39,1)</f>
        <v>#N/A</v>
      </c>
      <c r="Q39" s="92" t="e">
        <f t="array" ref="Q39">+ROUND(INDEX(FCSTSDV!$D$2:$L$674,MATCH('04.06'!$D39,FCSTSDV!$C$2:$C$674,0),MATCH('04.06'!Q$3,FCSTSDV!$D$1:$L$1,0))/'04.06'!$F39,1)</f>
        <v>#N/A</v>
      </c>
      <c r="R39" s="92" t="e">
        <f t="array" ref="R39">+ROUND(INDEX(FCSTSDV!$D$2:$L$674,MATCH('04.06'!$D39,FCSTSDV!$C$2:$C$674,0),MATCH('04.06'!R$3,FCSTSDV!$D$1:$L$1,0))/'04.06'!$F39,1)</f>
        <v>#N/A</v>
      </c>
      <c r="S39" s="92" t="e">
        <f t="array" ref="S39">+ROUND(INDEX(FCSTSDV!$D$2:$L$674,MATCH('04.06'!$D39,FCSTSDV!$C$2:$C$674,0),MATCH('04.06'!S$3,FCSTSDV!$D$1:$L$1,0))/'04.06'!$F39,1)</f>
        <v>#N/A</v>
      </c>
      <c r="T39" s="92" t="e">
        <f t="array" ref="T39">+ROUND(INDEX(FCSTSDV!$D$2:$L$674,MATCH('04.06'!$D39,FCSTSDV!$C$2:$C$674,0),MATCH('04.06'!T$3,FCSTSDV!$D$1:$L$1,0))/'04.06'!$F39,1)</f>
        <v>#N/A</v>
      </c>
      <c r="U39" s="92" t="e">
        <f t="array" ref="U39">+ROUND(INDEX(FCSTSDV!$D$2:$L$674,MATCH('04.06'!$D39,FCSTSDV!$C$2:$C$674,0),MATCH('04.06'!U$3,FCSTSDV!$D$1:$L$1,0))/'04.06'!$F39,1)</f>
        <v>#N/A</v>
      </c>
      <c r="V39" s="92" t="e">
        <f t="array" ref="V39">+ROUND(INDEX(FCSTSDV!$D$2:$L$674,MATCH('04.06'!$D39,FCSTSDV!$C$2:$C$674,0),MATCH('04.06'!V$3,FCSTSDV!$D$1:$L$1,0))/'04.06'!$F39,1)</f>
        <v>#N/A</v>
      </c>
      <c r="W39" s="92" t="e">
        <f t="array" ref="W39">+ROUND(INDEX(FCSTSDV!$D$2:$L$674,MATCH('04.06'!$D39,FCSTSDV!$C$2:$C$674,0),MATCH('04.06'!W$3,FCSTSDV!$D$1:$L$1,0))/'04.06'!$F39,1)</f>
        <v>#N/A</v>
      </c>
      <c r="X39" s="92" t="e">
        <f t="array" ref="X39">+ROUND(INDEX(FCSTSDV!$D$2:$L$674,MATCH('04.06'!$D39,FCSTSDV!$C$2:$C$674,0),MATCH('04.06'!X$3,FCSTSDV!$D$1:$L$1,0))/'04.06'!$F39,1)</f>
        <v>#N/A</v>
      </c>
      <c r="Y39" s="92" t="e">
        <f t="array" ref="Y39">+ROUND(INDEX(FCSTSDV!$D$2:$L$674,MATCH('04.06'!$D39,FCSTSDV!$C$2:$C$674,0),MATCH('04.06'!Y$3,FCSTSDV!$D$1:$L$1,0))/'04.06'!$F39,1)</f>
        <v>#N/A</v>
      </c>
      <c r="Z39" s="212" t="e">
        <f t="shared" si="0"/>
        <v>#N/A</v>
      </c>
    </row>
    <row r="40" spans="1:26" ht="20.100000000000001" customHeight="1">
      <c r="A40" s="792"/>
      <c r="B40" s="792"/>
      <c r="C40" s="60"/>
      <c r="D40" s="128" t="s">
        <v>42</v>
      </c>
      <c r="E40" s="201" t="str">
        <f>+E39</f>
        <v>26*15</v>
      </c>
      <c r="F40" s="53" t="s">
        <v>43</v>
      </c>
      <c r="G40" s="54"/>
      <c r="H40" s="54"/>
      <c r="I40" s="784"/>
      <c r="J40" s="79">
        <v>0</v>
      </c>
      <c r="K40" s="90" t="e">
        <f t="shared" ref="K40:P40" si="4">$I15+$J$40-SUM(K15:K39)</f>
        <v>#N/A</v>
      </c>
      <c r="L40" s="90" t="e">
        <f t="shared" si="4"/>
        <v>#N/A</v>
      </c>
      <c r="M40" s="90" t="e">
        <f t="shared" si="4"/>
        <v>#N/A</v>
      </c>
      <c r="N40" s="90" t="e">
        <f t="shared" si="4"/>
        <v>#N/A</v>
      </c>
      <c r="O40" s="90" t="e">
        <f t="shared" si="4"/>
        <v>#N/A</v>
      </c>
      <c r="P40" s="90" t="e">
        <f t="shared" si="4"/>
        <v>#N/A</v>
      </c>
      <c r="Q40" s="90" t="e">
        <f t="shared" ref="Q40:Y40" si="5">+P40-SUM(Q15:Q39)</f>
        <v>#N/A</v>
      </c>
      <c r="R40" s="90" t="e">
        <f t="shared" si="5"/>
        <v>#N/A</v>
      </c>
      <c r="S40" s="90" t="e">
        <f t="shared" si="5"/>
        <v>#N/A</v>
      </c>
      <c r="T40" s="90" t="e">
        <f t="shared" si="5"/>
        <v>#N/A</v>
      </c>
      <c r="U40" s="90" t="e">
        <f t="shared" si="5"/>
        <v>#N/A</v>
      </c>
      <c r="V40" s="90" t="e">
        <f t="shared" si="5"/>
        <v>#N/A</v>
      </c>
      <c r="W40" s="90" t="e">
        <f t="shared" si="5"/>
        <v>#N/A</v>
      </c>
      <c r="X40" s="90" t="e">
        <f t="shared" si="5"/>
        <v>#N/A</v>
      </c>
      <c r="Y40" s="90" t="e">
        <f t="shared" si="5"/>
        <v>#N/A</v>
      </c>
      <c r="Z40" s="212" t="e">
        <f t="shared" si="0"/>
        <v>#N/A</v>
      </c>
    </row>
    <row r="41" spans="1:26" ht="20.100000000000001" hidden="1" customHeight="1">
      <c r="A41" s="791" t="s">
        <v>14</v>
      </c>
      <c r="B41" s="791" t="s">
        <v>72</v>
      </c>
      <c r="C41" s="63"/>
      <c r="D41" s="46" t="s">
        <v>21</v>
      </c>
      <c r="E41" s="203" t="s">
        <v>72</v>
      </c>
      <c r="F41" s="44">
        <v>2500</v>
      </c>
      <c r="G41" s="45"/>
      <c r="H41" s="45">
        <v>0</v>
      </c>
      <c r="I41" s="785">
        <v>9580</v>
      </c>
      <c r="J41" s="79">
        <v>0</v>
      </c>
      <c r="K41" s="165" t="e">
        <f t="array" ref="K41">+ROUND(INDEX(FCSTSDV!$D$2:$L$674,MATCH('04.06'!$D41,FCSTSDV!$C$2:$C$674,0),MATCH('04.06'!K$3,FCSTSDV!$D$1:$L$1,0))/'04.06'!$F41,1)</f>
        <v>#N/A</v>
      </c>
      <c r="L41" s="165" t="e">
        <f t="array" ref="L41">+ROUND(INDEX(FCSTSDV!$D$2:$L$674,MATCH('04.06'!$D41,FCSTSDV!$C$2:$C$674,0),MATCH('04.06'!L$3,FCSTSDV!$D$1:$L$1,0))/'04.06'!$F41,1)</f>
        <v>#N/A</v>
      </c>
      <c r="M41" s="165" t="e">
        <f t="array" ref="M41">+ROUND(INDEX(FCSTSDV!$D$2:$L$674,MATCH('04.06'!$D41,FCSTSDV!$C$2:$C$674,0),MATCH('04.06'!M$3,FCSTSDV!$D$1:$L$1,0))/'04.06'!$F41,1)</f>
        <v>#N/A</v>
      </c>
      <c r="N41" s="165" t="e">
        <f t="array" ref="N41">+ROUND(INDEX(FCSTSDV!$D$2:$L$674,MATCH('04.06'!$D41,FCSTSDV!$C$2:$C$674,0),MATCH('04.06'!N$3,FCSTSDV!$D$1:$L$1,0))/'04.06'!$F41,1)</f>
        <v>#N/A</v>
      </c>
      <c r="O41" s="165" t="e">
        <f t="array" ref="O41">+ROUND(INDEX(FCSTSDV!$D$2:$L$674,MATCH('04.06'!$D41,FCSTSDV!$C$2:$C$674,0),MATCH('04.06'!O$3,FCSTSDV!$D$1:$L$1,0))/'04.06'!$F41,1)</f>
        <v>#N/A</v>
      </c>
      <c r="P41" s="165" t="e">
        <f t="array" ref="P41">+ROUND(INDEX(FCSTSDV!$D$2:$L$674,MATCH('04.06'!$D41,FCSTSDV!$C$2:$C$674,0),MATCH('04.06'!P$3,FCSTSDV!$D$1:$L$1,0))/'04.06'!$F41,1)</f>
        <v>#N/A</v>
      </c>
      <c r="Q41" s="165" t="e">
        <f t="array" ref="Q41">+ROUND(INDEX(FCSTSDV!$D$2:$L$674,MATCH('04.06'!$D41,FCSTSDV!$C$2:$C$674,0),MATCH('04.06'!Q$3,FCSTSDV!$D$1:$L$1,0))/'04.06'!$F41,1)</f>
        <v>#N/A</v>
      </c>
      <c r="R41" s="165" t="e">
        <f t="array" ref="R41">+ROUND(INDEX(FCSTSDV!$D$2:$L$674,MATCH('04.06'!$D41,FCSTSDV!$C$2:$C$674,0),MATCH('04.06'!R$3,FCSTSDV!$D$1:$L$1,0))/'04.06'!$F41,1)</f>
        <v>#N/A</v>
      </c>
      <c r="S41" s="165" t="e">
        <f t="array" ref="S41">+ROUND(INDEX(FCSTSDV!$D$2:$L$674,MATCH('04.06'!$D41,FCSTSDV!$C$2:$C$674,0),MATCH('04.06'!S$3,FCSTSDV!$D$1:$L$1,0))/'04.06'!$F41,1)</f>
        <v>#N/A</v>
      </c>
      <c r="T41" s="165" t="e">
        <f t="array" ref="T41">+ROUND(INDEX(FCSTSDV!$D$2:$L$674,MATCH('04.06'!$D41,FCSTSDV!$C$2:$C$674,0),MATCH('04.06'!T$3,FCSTSDV!$D$1:$L$1,0))/'04.06'!$F41,1)</f>
        <v>#N/A</v>
      </c>
      <c r="U41" s="165" t="e">
        <f t="array" ref="U41">+ROUND(INDEX(FCSTSDV!$D$2:$L$674,MATCH('04.06'!$D41,FCSTSDV!$C$2:$C$674,0),MATCH('04.06'!U$3,FCSTSDV!$D$1:$L$1,0))/'04.06'!$F41,1)</f>
        <v>#N/A</v>
      </c>
      <c r="V41" s="165" t="e">
        <f t="array" ref="V41">+ROUND(INDEX(FCSTSDV!$D$2:$L$674,MATCH('04.06'!$D41,FCSTSDV!$C$2:$C$674,0),MATCH('04.06'!V$3,FCSTSDV!$D$1:$L$1,0))/'04.06'!$F41,1)</f>
        <v>#N/A</v>
      </c>
      <c r="W41" s="165" t="e">
        <f t="array" ref="W41">+ROUND(INDEX(FCSTSDV!$D$2:$L$674,MATCH('04.06'!$D41,FCSTSDV!$C$2:$C$674,0),MATCH('04.06'!W$3,FCSTSDV!$D$1:$L$1,0))/'04.06'!$F41,1)</f>
        <v>#N/A</v>
      </c>
      <c r="X41" s="165" t="e">
        <f t="array" ref="X41">+ROUND(INDEX(FCSTSDV!$D$2:$L$674,MATCH('04.06'!$D41,FCSTSDV!$C$2:$C$674,0),MATCH('04.06'!X$3,FCSTSDV!$D$1:$L$1,0))/'04.06'!$F41,1)</f>
        <v>#N/A</v>
      </c>
      <c r="Y41" s="165" t="e">
        <f t="array" ref="Y41">+ROUND(INDEX(FCSTSDV!$D$2:$L$674,MATCH('04.06'!$D41,FCSTSDV!$C$2:$C$674,0),MATCH('04.06'!Y$3,FCSTSDV!$D$1:$L$1,0))/'04.06'!$F41,1)</f>
        <v>#N/A</v>
      </c>
      <c r="Z41" s="212" t="e">
        <f t="shared" si="0"/>
        <v>#N/A</v>
      </c>
    </row>
    <row r="42" spans="1:26" ht="20.100000000000001" hidden="1" customHeight="1">
      <c r="A42" s="795"/>
      <c r="B42" s="795"/>
      <c r="C42" s="50"/>
      <c r="D42" s="46" t="s">
        <v>73</v>
      </c>
      <c r="E42" s="204" t="str">
        <f t="shared" ref="E42:E59" si="6">+E41</f>
        <v>30*50</v>
      </c>
      <c r="F42" s="47">
        <v>1500</v>
      </c>
      <c r="G42" s="48"/>
      <c r="H42" s="48"/>
      <c r="I42" s="785"/>
      <c r="J42" s="79">
        <v>0</v>
      </c>
      <c r="K42" s="92" t="e">
        <f t="array" ref="K42">+ROUND(INDEX(FCSTSDV!$D$2:$L$674,MATCH('04.06'!$D42,FCSTSDV!$C$2:$C$674,0),MATCH('04.06'!K$3,FCSTSDV!$D$1:$L$1,0))/'04.06'!$F42,1)</f>
        <v>#N/A</v>
      </c>
      <c r="L42" s="92" t="e">
        <f t="array" ref="L42">+ROUND(INDEX(FCSTSDV!$D$2:$L$674,MATCH('04.06'!$D42,FCSTSDV!$C$2:$C$674,0),MATCH('04.06'!L$3,FCSTSDV!$D$1:$L$1,0))/'04.06'!$F42,1)</f>
        <v>#N/A</v>
      </c>
      <c r="M42" s="92" t="e">
        <f t="array" ref="M42">+ROUND(INDEX(FCSTSDV!$D$2:$L$674,MATCH('04.06'!$D42,FCSTSDV!$C$2:$C$674,0),MATCH('04.06'!M$3,FCSTSDV!$D$1:$L$1,0))/'04.06'!$F42,1)</f>
        <v>#N/A</v>
      </c>
      <c r="N42" s="92" t="e">
        <f t="array" ref="N42">+ROUND(INDEX(FCSTSDV!$D$2:$L$674,MATCH('04.06'!$D42,FCSTSDV!$C$2:$C$674,0),MATCH('04.06'!N$3,FCSTSDV!$D$1:$L$1,0))/'04.06'!$F42,1)</f>
        <v>#N/A</v>
      </c>
      <c r="O42" s="92" t="e">
        <f t="array" ref="O42">+ROUND(INDEX(FCSTSDV!$D$2:$L$674,MATCH('04.06'!$D42,FCSTSDV!$C$2:$C$674,0),MATCH('04.06'!O$3,FCSTSDV!$D$1:$L$1,0))/'04.06'!$F42,1)</f>
        <v>#N/A</v>
      </c>
      <c r="P42" s="92" t="e">
        <f t="array" ref="P42">+ROUND(INDEX(FCSTSDV!$D$2:$L$674,MATCH('04.06'!$D42,FCSTSDV!$C$2:$C$674,0),MATCH('04.06'!P$3,FCSTSDV!$D$1:$L$1,0))/'04.06'!$F42,1)</f>
        <v>#N/A</v>
      </c>
      <c r="Q42" s="92" t="e">
        <f t="array" ref="Q42">+ROUND(INDEX(FCSTSDV!$D$2:$L$674,MATCH('04.06'!$D42,FCSTSDV!$C$2:$C$674,0),MATCH('04.06'!Q$3,FCSTSDV!$D$1:$L$1,0))/'04.06'!$F42,1)</f>
        <v>#N/A</v>
      </c>
      <c r="R42" s="92" t="e">
        <f t="array" ref="R42">+ROUND(INDEX(FCSTSDV!$D$2:$L$674,MATCH('04.06'!$D42,FCSTSDV!$C$2:$C$674,0),MATCH('04.06'!R$3,FCSTSDV!$D$1:$L$1,0))/'04.06'!$F42,1)</f>
        <v>#N/A</v>
      </c>
      <c r="S42" s="92" t="e">
        <f t="array" ref="S42">+ROUND(INDEX(FCSTSDV!$D$2:$L$674,MATCH('04.06'!$D42,FCSTSDV!$C$2:$C$674,0),MATCH('04.06'!S$3,FCSTSDV!$D$1:$L$1,0))/'04.06'!$F42,1)</f>
        <v>#N/A</v>
      </c>
      <c r="T42" s="92" t="e">
        <f t="array" ref="T42">+ROUND(INDEX(FCSTSDV!$D$2:$L$674,MATCH('04.06'!$D42,FCSTSDV!$C$2:$C$674,0),MATCH('04.06'!T$3,FCSTSDV!$D$1:$L$1,0))/'04.06'!$F42,1)</f>
        <v>#N/A</v>
      </c>
      <c r="U42" s="92" t="e">
        <f t="array" ref="U42">+ROUND(INDEX(FCSTSDV!$D$2:$L$674,MATCH('04.06'!$D42,FCSTSDV!$C$2:$C$674,0),MATCH('04.06'!U$3,FCSTSDV!$D$1:$L$1,0))/'04.06'!$F42,1)</f>
        <v>#N/A</v>
      </c>
      <c r="V42" s="92" t="e">
        <f t="array" ref="V42">+ROUND(INDEX(FCSTSDV!$D$2:$L$674,MATCH('04.06'!$D42,FCSTSDV!$C$2:$C$674,0),MATCH('04.06'!V$3,FCSTSDV!$D$1:$L$1,0))/'04.06'!$F42,1)</f>
        <v>#N/A</v>
      </c>
      <c r="W42" s="92" t="e">
        <f t="array" ref="W42">+ROUND(INDEX(FCSTSDV!$D$2:$L$674,MATCH('04.06'!$D42,FCSTSDV!$C$2:$C$674,0),MATCH('04.06'!W$3,FCSTSDV!$D$1:$L$1,0))/'04.06'!$F42,1)</f>
        <v>#N/A</v>
      </c>
      <c r="X42" s="92" t="e">
        <f t="array" ref="X42">+ROUND(INDEX(FCSTSDV!$D$2:$L$674,MATCH('04.06'!$D42,FCSTSDV!$C$2:$C$674,0),MATCH('04.06'!X$3,FCSTSDV!$D$1:$L$1,0))/'04.06'!$F42,1)</f>
        <v>#N/A</v>
      </c>
      <c r="Y42" s="92" t="e">
        <f t="array" ref="Y42">+ROUND(INDEX(FCSTSDV!$D$2:$L$674,MATCH('04.06'!$D42,FCSTSDV!$C$2:$C$674,0),MATCH('04.06'!Y$3,FCSTSDV!$D$1:$L$1,0))/'04.06'!$F42,1)</f>
        <v>#N/A</v>
      </c>
      <c r="Z42" s="212" t="e">
        <f t="shared" si="0"/>
        <v>#N/A</v>
      </c>
    </row>
    <row r="43" spans="1:26" ht="20.100000000000001" hidden="1" customHeight="1">
      <c r="A43" s="795"/>
      <c r="B43" s="795"/>
      <c r="C43" s="57"/>
      <c r="D43" s="46" t="s">
        <v>74</v>
      </c>
      <c r="E43" s="204" t="str">
        <f t="shared" si="6"/>
        <v>30*50</v>
      </c>
      <c r="F43" s="49">
        <v>2500</v>
      </c>
      <c r="G43" s="48"/>
      <c r="H43" s="48"/>
      <c r="I43" s="785"/>
      <c r="J43" s="79">
        <v>0</v>
      </c>
      <c r="K43" s="158" t="e">
        <f t="array" ref="K43">+ROUND(INDEX(FCSTSDV!$D$2:$L$674,MATCH('04.06'!$D43,FCSTSDV!$C$2:$C$674,0),MATCH('04.06'!K$3,FCSTSDV!$D$1:$L$1,0))/'04.06'!$F43,1)</f>
        <v>#N/A</v>
      </c>
      <c r="L43" s="158" t="e">
        <f t="array" ref="L43">+ROUND(INDEX(FCSTSDV!$D$2:$L$674,MATCH('04.06'!$D43,FCSTSDV!$C$2:$C$674,0),MATCH('04.06'!L$3,FCSTSDV!$D$1:$L$1,0))/'04.06'!$F43,1)</f>
        <v>#N/A</v>
      </c>
      <c r="M43" s="158" t="e">
        <f t="array" ref="M43">+ROUND(INDEX(FCSTSDV!$D$2:$L$674,MATCH('04.06'!$D43,FCSTSDV!$C$2:$C$674,0),MATCH('04.06'!M$3,FCSTSDV!$D$1:$L$1,0))/'04.06'!$F43,1)</f>
        <v>#N/A</v>
      </c>
      <c r="N43" s="158" t="e">
        <f t="array" ref="N43">+ROUND(INDEX(FCSTSDV!$D$2:$L$674,MATCH('04.06'!$D43,FCSTSDV!$C$2:$C$674,0),MATCH('04.06'!N$3,FCSTSDV!$D$1:$L$1,0))/'04.06'!$F43,1)</f>
        <v>#N/A</v>
      </c>
      <c r="O43" s="158" t="e">
        <f t="array" ref="O43">+ROUND(INDEX(FCSTSDV!$D$2:$L$674,MATCH('04.06'!$D43,FCSTSDV!$C$2:$C$674,0),MATCH('04.06'!O$3,FCSTSDV!$D$1:$L$1,0))/'04.06'!$F43,1)</f>
        <v>#N/A</v>
      </c>
      <c r="P43" s="158" t="e">
        <f t="array" ref="P43">+ROUND(INDEX(FCSTSDV!$D$2:$L$674,MATCH('04.06'!$D43,FCSTSDV!$C$2:$C$674,0),MATCH('04.06'!P$3,FCSTSDV!$D$1:$L$1,0))/'04.06'!$F43,1)</f>
        <v>#N/A</v>
      </c>
      <c r="Q43" s="106" t="e">
        <f t="array" ref="Q43">+ROUND(INDEX(FCSTSDV!$D$2:$L$674,MATCH('04.06'!$D43,FCSTSDV!$C$2:$C$674,0),MATCH('04.06'!Q$3,FCSTSDV!$D$1:$L$1,0))/'04.06'!$F43,1)</f>
        <v>#N/A</v>
      </c>
      <c r="R43" s="106" t="e">
        <f t="array" ref="R43">+ROUND(INDEX(FCSTSDV!$D$2:$L$674,MATCH('04.06'!$D43,FCSTSDV!$C$2:$C$674,0),MATCH('04.06'!R$3,FCSTSDV!$D$1:$L$1,0))/'04.06'!$F43,1)</f>
        <v>#N/A</v>
      </c>
      <c r="S43" s="106" t="e">
        <f t="array" ref="S43">+ROUND(INDEX(FCSTSDV!$D$2:$L$674,MATCH('04.06'!$D43,FCSTSDV!$C$2:$C$674,0),MATCH('04.06'!S$3,FCSTSDV!$D$1:$L$1,0))/'04.06'!$F43,1)</f>
        <v>#N/A</v>
      </c>
      <c r="T43" s="106" t="e">
        <f t="array" ref="T43">+ROUND(INDEX(FCSTSDV!$D$2:$L$674,MATCH('04.06'!$D43,FCSTSDV!$C$2:$C$674,0),MATCH('04.06'!T$3,FCSTSDV!$D$1:$L$1,0))/'04.06'!$F43,1)</f>
        <v>#N/A</v>
      </c>
      <c r="U43" s="106" t="e">
        <f t="array" ref="U43">+ROUND(INDEX(FCSTSDV!$D$2:$L$674,MATCH('04.06'!$D43,FCSTSDV!$C$2:$C$674,0),MATCH('04.06'!U$3,FCSTSDV!$D$1:$L$1,0))/'04.06'!$F43,1)</f>
        <v>#N/A</v>
      </c>
      <c r="V43" s="106" t="e">
        <f t="array" ref="V43">+ROUND(INDEX(FCSTSDV!$D$2:$L$674,MATCH('04.06'!$D43,FCSTSDV!$C$2:$C$674,0),MATCH('04.06'!V$3,FCSTSDV!$D$1:$L$1,0))/'04.06'!$F43,1)</f>
        <v>#N/A</v>
      </c>
      <c r="W43" s="106" t="e">
        <f t="array" ref="W43">+ROUND(INDEX(FCSTSDV!$D$2:$L$674,MATCH('04.06'!$D43,FCSTSDV!$C$2:$C$674,0),MATCH('04.06'!W$3,FCSTSDV!$D$1:$L$1,0))/'04.06'!$F43,1)</f>
        <v>#N/A</v>
      </c>
      <c r="X43" s="106" t="e">
        <f t="array" ref="X43">+ROUND(INDEX(FCSTSDV!$D$2:$L$674,MATCH('04.06'!$D43,FCSTSDV!$C$2:$C$674,0),MATCH('04.06'!X$3,FCSTSDV!$D$1:$L$1,0))/'04.06'!$F43,1)</f>
        <v>#N/A</v>
      </c>
      <c r="Y43" s="106" t="e">
        <f t="array" ref="Y43">+ROUND(INDEX(FCSTSDV!$D$2:$L$674,MATCH('04.06'!$D43,FCSTSDV!$C$2:$C$674,0),MATCH('04.06'!Y$3,FCSTSDV!$D$1:$L$1,0))/'04.06'!$F43,1)</f>
        <v>#N/A</v>
      </c>
      <c r="Z43" s="212" t="e">
        <f t="shared" si="0"/>
        <v>#N/A</v>
      </c>
    </row>
    <row r="44" spans="1:26" ht="20.100000000000001" hidden="1" customHeight="1">
      <c r="A44" s="795"/>
      <c r="B44" s="795"/>
      <c r="C44" s="57"/>
      <c r="D44" s="46" t="s">
        <v>75</v>
      </c>
      <c r="E44" s="204" t="str">
        <f t="shared" si="6"/>
        <v>30*50</v>
      </c>
      <c r="F44" s="49">
        <v>2500</v>
      </c>
      <c r="G44" s="48"/>
      <c r="H44" s="48"/>
      <c r="I44" s="785"/>
      <c r="J44" s="79">
        <v>0</v>
      </c>
      <c r="K44" s="92" t="e">
        <f t="array" ref="K44">+ROUND(INDEX(FCSTSDV!$D$2:$L$674,MATCH('04.06'!$D44,FCSTSDV!$C$2:$C$674,0),MATCH('04.06'!K$3,FCSTSDV!$D$1:$L$1,0))/'04.06'!$F44,1)</f>
        <v>#N/A</v>
      </c>
      <c r="L44" s="92" t="e">
        <f t="array" ref="L44">+ROUND(INDEX(FCSTSDV!$D$2:$L$674,MATCH('04.06'!$D44,FCSTSDV!$C$2:$C$674,0),MATCH('04.06'!L$3,FCSTSDV!$D$1:$L$1,0))/'04.06'!$F44,1)</f>
        <v>#N/A</v>
      </c>
      <c r="M44" s="92" t="e">
        <f t="array" ref="M44">+ROUND(INDEX(FCSTSDV!$D$2:$L$674,MATCH('04.06'!$D44,FCSTSDV!$C$2:$C$674,0),MATCH('04.06'!M$3,FCSTSDV!$D$1:$L$1,0))/'04.06'!$F44,1)</f>
        <v>#N/A</v>
      </c>
      <c r="N44" s="92" t="e">
        <f t="array" ref="N44">+ROUND(INDEX(FCSTSDV!$D$2:$L$674,MATCH('04.06'!$D44,FCSTSDV!$C$2:$C$674,0),MATCH('04.06'!N$3,FCSTSDV!$D$1:$L$1,0))/'04.06'!$F44,1)</f>
        <v>#N/A</v>
      </c>
      <c r="O44" s="92" t="e">
        <f t="array" ref="O44">+ROUND(INDEX(FCSTSDV!$D$2:$L$674,MATCH('04.06'!$D44,FCSTSDV!$C$2:$C$674,0),MATCH('04.06'!O$3,FCSTSDV!$D$1:$L$1,0))/'04.06'!$F44,1)</f>
        <v>#N/A</v>
      </c>
      <c r="P44" s="92" t="e">
        <f t="array" ref="P44">+ROUND(INDEX(FCSTSDV!$D$2:$L$674,MATCH('04.06'!$D44,FCSTSDV!$C$2:$C$674,0),MATCH('04.06'!P$3,FCSTSDV!$D$1:$L$1,0))/'04.06'!$F44,1)</f>
        <v>#N/A</v>
      </c>
      <c r="Q44" s="92" t="e">
        <f t="array" ref="Q44">+ROUND(INDEX(FCSTSDV!$D$2:$L$674,MATCH('04.06'!$D44,FCSTSDV!$C$2:$C$674,0),MATCH('04.06'!Q$3,FCSTSDV!$D$1:$L$1,0))/'04.06'!$F44,1)</f>
        <v>#N/A</v>
      </c>
      <c r="R44" s="92" t="e">
        <f t="array" ref="R44">+ROUND(INDEX(FCSTSDV!$D$2:$L$674,MATCH('04.06'!$D44,FCSTSDV!$C$2:$C$674,0),MATCH('04.06'!R$3,FCSTSDV!$D$1:$L$1,0))/'04.06'!$F44,1)</f>
        <v>#N/A</v>
      </c>
      <c r="S44" s="92" t="e">
        <f t="array" ref="S44">+ROUND(INDEX(FCSTSDV!$D$2:$L$674,MATCH('04.06'!$D44,FCSTSDV!$C$2:$C$674,0),MATCH('04.06'!S$3,FCSTSDV!$D$1:$L$1,0))/'04.06'!$F44,1)</f>
        <v>#N/A</v>
      </c>
      <c r="T44" s="92" t="e">
        <f t="array" ref="T44">+ROUND(INDEX(FCSTSDV!$D$2:$L$674,MATCH('04.06'!$D44,FCSTSDV!$C$2:$C$674,0),MATCH('04.06'!T$3,FCSTSDV!$D$1:$L$1,0))/'04.06'!$F44,1)</f>
        <v>#N/A</v>
      </c>
      <c r="U44" s="92" t="e">
        <f t="array" ref="U44">+ROUND(INDEX(FCSTSDV!$D$2:$L$674,MATCH('04.06'!$D44,FCSTSDV!$C$2:$C$674,0),MATCH('04.06'!U$3,FCSTSDV!$D$1:$L$1,0))/'04.06'!$F44,1)</f>
        <v>#N/A</v>
      </c>
      <c r="V44" s="92" t="e">
        <f t="array" ref="V44">+ROUND(INDEX(FCSTSDV!$D$2:$L$674,MATCH('04.06'!$D44,FCSTSDV!$C$2:$C$674,0),MATCH('04.06'!V$3,FCSTSDV!$D$1:$L$1,0))/'04.06'!$F44,1)</f>
        <v>#N/A</v>
      </c>
      <c r="W44" s="92" t="e">
        <f t="array" ref="W44">+ROUND(INDEX(FCSTSDV!$D$2:$L$674,MATCH('04.06'!$D44,FCSTSDV!$C$2:$C$674,0),MATCH('04.06'!W$3,FCSTSDV!$D$1:$L$1,0))/'04.06'!$F44,1)</f>
        <v>#N/A</v>
      </c>
      <c r="X44" s="92" t="e">
        <f t="array" ref="X44">+ROUND(INDEX(FCSTSDV!$D$2:$L$674,MATCH('04.06'!$D44,FCSTSDV!$C$2:$C$674,0),MATCH('04.06'!X$3,FCSTSDV!$D$1:$L$1,0))/'04.06'!$F44,1)</f>
        <v>#N/A</v>
      </c>
      <c r="Y44" s="92" t="e">
        <f t="array" ref="Y44">+ROUND(INDEX(FCSTSDV!$D$2:$L$674,MATCH('04.06'!$D44,FCSTSDV!$C$2:$C$674,0),MATCH('04.06'!Y$3,FCSTSDV!$D$1:$L$1,0))/'04.06'!$F44,1)</f>
        <v>#N/A</v>
      </c>
      <c r="Z44" s="212" t="e">
        <f t="shared" si="0"/>
        <v>#N/A</v>
      </c>
    </row>
    <row r="45" spans="1:26" ht="20.100000000000001" customHeight="1">
      <c r="A45" s="795"/>
      <c r="B45" s="795"/>
      <c r="C45" s="57"/>
      <c r="D45" s="46" t="s">
        <v>76</v>
      </c>
      <c r="E45" s="204" t="str">
        <f t="shared" si="6"/>
        <v>30*50</v>
      </c>
      <c r="F45" s="49">
        <v>2500</v>
      </c>
      <c r="G45" s="48"/>
      <c r="H45" s="48"/>
      <c r="I45" s="785"/>
      <c r="J45" s="79">
        <v>0</v>
      </c>
      <c r="K45" s="92" t="e">
        <f t="array" ref="K45">+ROUND(INDEX(FCSTSDV!$D$2:$L$674,MATCH('04.06'!$D45,FCSTSDV!$C$2:$C$674,0),MATCH('04.06'!K$3,FCSTSDV!$D$1:$L$1,0))/'04.06'!$F45,1)</f>
        <v>#N/A</v>
      </c>
      <c r="L45" s="92" t="e">
        <f t="array" ref="L45">+ROUND(INDEX(FCSTSDV!$D$2:$L$674,MATCH('04.06'!$D45,FCSTSDV!$C$2:$C$674,0),MATCH('04.06'!L$3,FCSTSDV!$D$1:$L$1,0))/'04.06'!$F45,1)</f>
        <v>#N/A</v>
      </c>
      <c r="M45" s="92" t="e">
        <f t="array" ref="M45">+ROUND(INDEX(FCSTSDV!$D$2:$L$674,MATCH('04.06'!$D45,FCSTSDV!$C$2:$C$674,0),MATCH('04.06'!M$3,FCSTSDV!$D$1:$L$1,0))/'04.06'!$F45,1)</f>
        <v>#N/A</v>
      </c>
      <c r="N45" s="92" t="e">
        <f t="array" ref="N45">+ROUND(INDEX(FCSTSDV!$D$2:$L$674,MATCH('04.06'!$D45,FCSTSDV!$C$2:$C$674,0),MATCH('04.06'!N$3,FCSTSDV!$D$1:$L$1,0))/'04.06'!$F45,1)</f>
        <v>#N/A</v>
      </c>
      <c r="O45" s="92" t="e">
        <f t="array" ref="O45">+ROUND(INDEX(FCSTSDV!$D$2:$L$674,MATCH('04.06'!$D45,FCSTSDV!$C$2:$C$674,0),MATCH('04.06'!O$3,FCSTSDV!$D$1:$L$1,0))/'04.06'!$F45,1)</f>
        <v>#N/A</v>
      </c>
      <c r="P45" s="92" t="e">
        <f t="array" ref="P45">+ROUND(INDEX(FCSTSDV!$D$2:$L$674,MATCH('04.06'!$D45,FCSTSDV!$C$2:$C$674,0),MATCH('04.06'!P$3,FCSTSDV!$D$1:$L$1,0))/'04.06'!$F45,1)</f>
        <v>#N/A</v>
      </c>
      <c r="Q45" s="92" t="e">
        <f t="array" ref="Q45">+ROUND(INDEX(FCSTSDV!$D$2:$L$674,MATCH('04.06'!$D45,FCSTSDV!$C$2:$C$674,0),MATCH('04.06'!Q$3,FCSTSDV!$D$1:$L$1,0))/'04.06'!$F45,1)</f>
        <v>#N/A</v>
      </c>
      <c r="R45" s="92" t="e">
        <f t="array" ref="R45">+ROUND(INDEX(FCSTSDV!$D$2:$L$674,MATCH('04.06'!$D45,FCSTSDV!$C$2:$C$674,0),MATCH('04.06'!R$3,FCSTSDV!$D$1:$L$1,0))/'04.06'!$F45,1)</f>
        <v>#N/A</v>
      </c>
      <c r="S45" s="92" t="e">
        <f t="array" ref="S45">+ROUND(INDEX(FCSTSDV!$D$2:$L$674,MATCH('04.06'!$D45,FCSTSDV!$C$2:$C$674,0),MATCH('04.06'!S$3,FCSTSDV!$D$1:$L$1,0))/'04.06'!$F45,1)</f>
        <v>#N/A</v>
      </c>
      <c r="T45" s="92" t="e">
        <f t="array" ref="T45">+ROUND(INDEX(FCSTSDV!$D$2:$L$674,MATCH('04.06'!$D45,FCSTSDV!$C$2:$C$674,0),MATCH('04.06'!T$3,FCSTSDV!$D$1:$L$1,0))/'04.06'!$F45,1)</f>
        <v>#N/A</v>
      </c>
      <c r="U45" s="92" t="e">
        <f t="array" ref="U45">+ROUND(INDEX(FCSTSDV!$D$2:$L$674,MATCH('04.06'!$D45,FCSTSDV!$C$2:$C$674,0),MATCH('04.06'!U$3,FCSTSDV!$D$1:$L$1,0))/'04.06'!$F45,1)</f>
        <v>#N/A</v>
      </c>
      <c r="V45" s="92" t="e">
        <f t="array" ref="V45">+ROUND(INDEX(FCSTSDV!$D$2:$L$674,MATCH('04.06'!$D45,FCSTSDV!$C$2:$C$674,0),MATCH('04.06'!V$3,FCSTSDV!$D$1:$L$1,0))/'04.06'!$F45,1)</f>
        <v>#N/A</v>
      </c>
      <c r="W45" s="92" t="e">
        <f t="array" ref="W45">+ROUND(INDEX(FCSTSDV!$D$2:$L$674,MATCH('04.06'!$D45,FCSTSDV!$C$2:$C$674,0),MATCH('04.06'!W$3,FCSTSDV!$D$1:$L$1,0))/'04.06'!$F45,1)</f>
        <v>#N/A</v>
      </c>
      <c r="X45" s="92" t="e">
        <f t="array" ref="X45">+ROUND(INDEX(FCSTSDV!$D$2:$L$674,MATCH('04.06'!$D45,FCSTSDV!$C$2:$C$674,0),MATCH('04.06'!X$3,FCSTSDV!$D$1:$L$1,0))/'04.06'!$F45,1)</f>
        <v>#N/A</v>
      </c>
      <c r="Y45" s="92" t="e">
        <f t="array" ref="Y45">+ROUND(INDEX(FCSTSDV!$D$2:$L$674,MATCH('04.06'!$D45,FCSTSDV!$C$2:$C$674,0),MATCH('04.06'!Y$3,FCSTSDV!$D$1:$L$1,0))/'04.06'!$F45,1)</f>
        <v>#N/A</v>
      </c>
      <c r="Z45" s="212" t="e">
        <f t="shared" si="0"/>
        <v>#N/A</v>
      </c>
    </row>
    <row r="46" spans="1:26" ht="20.100000000000001" customHeight="1">
      <c r="A46" s="795"/>
      <c r="B46" s="795"/>
      <c r="C46" s="57"/>
      <c r="D46" s="46" t="s">
        <v>77</v>
      </c>
      <c r="E46" s="204" t="str">
        <f t="shared" si="6"/>
        <v>30*50</v>
      </c>
      <c r="F46" s="49">
        <v>2500</v>
      </c>
      <c r="G46" s="48"/>
      <c r="H46" s="48"/>
      <c r="I46" s="785"/>
      <c r="J46" s="79">
        <v>0</v>
      </c>
      <c r="K46" s="92" t="e">
        <f t="array" ref="K46">+ROUND(INDEX(FCSTSDV!$D$2:$L$674,MATCH('04.06'!$D46,FCSTSDV!$C$2:$C$674,0),MATCH('04.06'!K$3,FCSTSDV!$D$1:$L$1,0))/'04.06'!$F46,1)</f>
        <v>#N/A</v>
      </c>
      <c r="L46" s="92" t="e">
        <f t="array" ref="L46">+ROUND(INDEX(FCSTSDV!$D$2:$L$674,MATCH('04.06'!$D46,FCSTSDV!$C$2:$C$674,0),MATCH('04.06'!L$3,FCSTSDV!$D$1:$L$1,0))/'04.06'!$F46,1)</f>
        <v>#N/A</v>
      </c>
      <c r="M46" s="92" t="e">
        <f t="array" ref="M46">+ROUND(INDEX(FCSTSDV!$D$2:$L$674,MATCH('04.06'!$D46,FCSTSDV!$C$2:$C$674,0),MATCH('04.06'!M$3,FCSTSDV!$D$1:$L$1,0))/'04.06'!$F46,1)</f>
        <v>#N/A</v>
      </c>
      <c r="N46" s="92" t="e">
        <f t="array" ref="N46">+ROUND(INDEX(FCSTSDV!$D$2:$L$674,MATCH('04.06'!$D46,FCSTSDV!$C$2:$C$674,0),MATCH('04.06'!N$3,FCSTSDV!$D$1:$L$1,0))/'04.06'!$F46,1)</f>
        <v>#N/A</v>
      </c>
      <c r="O46" s="92" t="e">
        <f t="array" ref="O46">+ROUND(INDEX(FCSTSDV!$D$2:$L$674,MATCH('04.06'!$D46,FCSTSDV!$C$2:$C$674,0),MATCH('04.06'!O$3,FCSTSDV!$D$1:$L$1,0))/'04.06'!$F46,1)</f>
        <v>#N/A</v>
      </c>
      <c r="P46" s="92" t="e">
        <f t="array" ref="P46">+ROUND(INDEX(FCSTSDV!$D$2:$L$674,MATCH('04.06'!$D46,FCSTSDV!$C$2:$C$674,0),MATCH('04.06'!P$3,FCSTSDV!$D$1:$L$1,0))/'04.06'!$F46,1)</f>
        <v>#N/A</v>
      </c>
      <c r="Q46" s="92" t="e">
        <f t="array" ref="Q46">+ROUND(INDEX(FCSTSDV!$D$2:$L$674,MATCH('04.06'!$D46,FCSTSDV!$C$2:$C$674,0),MATCH('04.06'!Q$3,FCSTSDV!$D$1:$L$1,0))/'04.06'!$F46,1)</f>
        <v>#N/A</v>
      </c>
      <c r="R46" s="92" t="e">
        <f t="array" ref="R46">+ROUND(INDEX(FCSTSDV!$D$2:$L$674,MATCH('04.06'!$D46,FCSTSDV!$C$2:$C$674,0),MATCH('04.06'!R$3,FCSTSDV!$D$1:$L$1,0))/'04.06'!$F46,1)</f>
        <v>#N/A</v>
      </c>
      <c r="S46" s="92" t="e">
        <f t="array" ref="S46">+ROUND(INDEX(FCSTSDV!$D$2:$L$674,MATCH('04.06'!$D46,FCSTSDV!$C$2:$C$674,0),MATCH('04.06'!S$3,FCSTSDV!$D$1:$L$1,0))/'04.06'!$F46,1)</f>
        <v>#N/A</v>
      </c>
      <c r="T46" s="92" t="e">
        <f t="array" ref="T46">+ROUND(INDEX(FCSTSDV!$D$2:$L$674,MATCH('04.06'!$D46,FCSTSDV!$C$2:$C$674,0),MATCH('04.06'!T$3,FCSTSDV!$D$1:$L$1,0))/'04.06'!$F46,1)</f>
        <v>#N/A</v>
      </c>
      <c r="U46" s="92" t="e">
        <f t="array" ref="U46">+ROUND(INDEX(FCSTSDV!$D$2:$L$674,MATCH('04.06'!$D46,FCSTSDV!$C$2:$C$674,0),MATCH('04.06'!U$3,FCSTSDV!$D$1:$L$1,0))/'04.06'!$F46,1)</f>
        <v>#N/A</v>
      </c>
      <c r="V46" s="92" t="e">
        <f t="array" ref="V46">+ROUND(INDEX(FCSTSDV!$D$2:$L$674,MATCH('04.06'!$D46,FCSTSDV!$C$2:$C$674,0),MATCH('04.06'!V$3,FCSTSDV!$D$1:$L$1,0))/'04.06'!$F46,1)</f>
        <v>#N/A</v>
      </c>
      <c r="W46" s="92" t="e">
        <f t="array" ref="W46">+ROUND(INDEX(FCSTSDV!$D$2:$L$674,MATCH('04.06'!$D46,FCSTSDV!$C$2:$C$674,0),MATCH('04.06'!W$3,FCSTSDV!$D$1:$L$1,0))/'04.06'!$F46,1)</f>
        <v>#N/A</v>
      </c>
      <c r="X46" s="92" t="e">
        <f t="array" ref="X46">+ROUND(INDEX(FCSTSDV!$D$2:$L$674,MATCH('04.06'!$D46,FCSTSDV!$C$2:$C$674,0),MATCH('04.06'!X$3,FCSTSDV!$D$1:$L$1,0))/'04.06'!$F46,1)</f>
        <v>#N/A</v>
      </c>
      <c r="Y46" s="92" t="e">
        <f t="array" ref="Y46">+ROUND(INDEX(FCSTSDV!$D$2:$L$674,MATCH('04.06'!$D46,FCSTSDV!$C$2:$C$674,0),MATCH('04.06'!Y$3,FCSTSDV!$D$1:$L$1,0))/'04.06'!$F46,1)</f>
        <v>#N/A</v>
      </c>
      <c r="Z46" s="212" t="e">
        <f t="shared" si="0"/>
        <v>#N/A</v>
      </c>
    </row>
    <row r="47" spans="1:26" ht="20.100000000000001" customHeight="1">
      <c r="A47" s="795"/>
      <c r="B47" s="795"/>
      <c r="C47" s="57"/>
      <c r="D47" s="46" t="s">
        <v>78</v>
      </c>
      <c r="E47" s="204" t="str">
        <f t="shared" si="6"/>
        <v>30*50</v>
      </c>
      <c r="F47" s="49">
        <v>2500</v>
      </c>
      <c r="G47" s="48"/>
      <c r="H47" s="48"/>
      <c r="I47" s="785"/>
      <c r="J47" s="79">
        <v>0</v>
      </c>
      <c r="K47" s="92" t="e">
        <f t="array" ref="K47">+ROUND(INDEX(FCSTSDV!$D$2:$L$674,MATCH('04.06'!$D47,FCSTSDV!$C$2:$C$674,0),MATCH('04.06'!K$3,FCSTSDV!$D$1:$L$1,0))/'04.06'!$F47,1)</f>
        <v>#N/A</v>
      </c>
      <c r="L47" s="92" t="e">
        <f t="array" ref="L47">+ROUND(INDEX(FCSTSDV!$D$2:$L$674,MATCH('04.06'!$D47,FCSTSDV!$C$2:$C$674,0),MATCH('04.06'!L$3,FCSTSDV!$D$1:$L$1,0))/'04.06'!$F47,1)</f>
        <v>#N/A</v>
      </c>
      <c r="M47" s="92" t="e">
        <f t="array" ref="M47">+ROUND(INDEX(FCSTSDV!$D$2:$L$674,MATCH('04.06'!$D47,FCSTSDV!$C$2:$C$674,0),MATCH('04.06'!M$3,FCSTSDV!$D$1:$L$1,0))/'04.06'!$F47,1)</f>
        <v>#N/A</v>
      </c>
      <c r="N47" s="92" t="e">
        <f t="array" ref="N47">+ROUND(INDEX(FCSTSDV!$D$2:$L$674,MATCH('04.06'!$D47,FCSTSDV!$C$2:$C$674,0),MATCH('04.06'!N$3,FCSTSDV!$D$1:$L$1,0))/'04.06'!$F47,1)</f>
        <v>#N/A</v>
      </c>
      <c r="O47" s="92" t="e">
        <f t="array" ref="O47">+ROUND(INDEX(FCSTSDV!$D$2:$L$674,MATCH('04.06'!$D47,FCSTSDV!$C$2:$C$674,0),MATCH('04.06'!O$3,FCSTSDV!$D$1:$L$1,0))/'04.06'!$F47,1)</f>
        <v>#N/A</v>
      </c>
      <c r="P47" s="92" t="e">
        <f t="array" ref="P47">+ROUND(INDEX(FCSTSDV!$D$2:$L$674,MATCH('04.06'!$D47,FCSTSDV!$C$2:$C$674,0),MATCH('04.06'!P$3,FCSTSDV!$D$1:$L$1,0))/'04.06'!$F47,1)</f>
        <v>#N/A</v>
      </c>
      <c r="Q47" s="92" t="e">
        <f t="array" ref="Q47">+ROUND(INDEX(FCSTSDV!$D$2:$L$674,MATCH('04.06'!$D47,FCSTSDV!$C$2:$C$674,0),MATCH('04.06'!Q$3,FCSTSDV!$D$1:$L$1,0))/'04.06'!$F47,1)</f>
        <v>#N/A</v>
      </c>
      <c r="R47" s="92" t="e">
        <f t="array" ref="R47">+ROUND(INDEX(FCSTSDV!$D$2:$L$674,MATCH('04.06'!$D47,FCSTSDV!$C$2:$C$674,0),MATCH('04.06'!R$3,FCSTSDV!$D$1:$L$1,0))/'04.06'!$F47,1)</f>
        <v>#N/A</v>
      </c>
      <c r="S47" s="92" t="e">
        <f t="array" ref="S47">+ROUND(INDEX(FCSTSDV!$D$2:$L$674,MATCH('04.06'!$D47,FCSTSDV!$C$2:$C$674,0),MATCH('04.06'!S$3,FCSTSDV!$D$1:$L$1,0))/'04.06'!$F47,1)</f>
        <v>#N/A</v>
      </c>
      <c r="T47" s="92" t="e">
        <f t="array" ref="T47">+ROUND(INDEX(FCSTSDV!$D$2:$L$674,MATCH('04.06'!$D47,FCSTSDV!$C$2:$C$674,0),MATCH('04.06'!T$3,FCSTSDV!$D$1:$L$1,0))/'04.06'!$F47,1)</f>
        <v>#N/A</v>
      </c>
      <c r="U47" s="92" t="e">
        <f t="array" ref="U47">+ROUND(INDEX(FCSTSDV!$D$2:$L$674,MATCH('04.06'!$D47,FCSTSDV!$C$2:$C$674,0),MATCH('04.06'!U$3,FCSTSDV!$D$1:$L$1,0))/'04.06'!$F47,1)</f>
        <v>#N/A</v>
      </c>
      <c r="V47" s="92" t="e">
        <f t="array" ref="V47">+ROUND(INDEX(FCSTSDV!$D$2:$L$674,MATCH('04.06'!$D47,FCSTSDV!$C$2:$C$674,0),MATCH('04.06'!V$3,FCSTSDV!$D$1:$L$1,0))/'04.06'!$F47,1)</f>
        <v>#N/A</v>
      </c>
      <c r="W47" s="92" t="e">
        <f t="array" ref="W47">+ROUND(INDEX(FCSTSDV!$D$2:$L$674,MATCH('04.06'!$D47,FCSTSDV!$C$2:$C$674,0),MATCH('04.06'!W$3,FCSTSDV!$D$1:$L$1,0))/'04.06'!$F47,1)</f>
        <v>#N/A</v>
      </c>
      <c r="X47" s="92" t="e">
        <f t="array" ref="X47">+ROUND(INDEX(FCSTSDV!$D$2:$L$674,MATCH('04.06'!$D47,FCSTSDV!$C$2:$C$674,0),MATCH('04.06'!X$3,FCSTSDV!$D$1:$L$1,0))/'04.06'!$F47,1)</f>
        <v>#N/A</v>
      </c>
      <c r="Y47" s="92" t="e">
        <f t="array" ref="Y47">+ROUND(INDEX(FCSTSDV!$D$2:$L$674,MATCH('04.06'!$D47,FCSTSDV!$C$2:$C$674,0),MATCH('04.06'!Y$3,FCSTSDV!$D$1:$L$1,0))/'04.06'!$F47,1)</f>
        <v>#N/A</v>
      </c>
      <c r="Z47" s="212" t="e">
        <f t="shared" si="0"/>
        <v>#N/A</v>
      </c>
    </row>
    <row r="48" spans="1:26" ht="20.100000000000001" hidden="1" customHeight="1">
      <c r="A48" s="795"/>
      <c r="B48" s="795"/>
      <c r="C48" s="57"/>
      <c r="D48" s="46" t="s">
        <v>79</v>
      </c>
      <c r="E48" s="204" t="str">
        <f t="shared" si="6"/>
        <v>30*50</v>
      </c>
      <c r="F48" s="49">
        <v>2500</v>
      </c>
      <c r="G48" s="48"/>
      <c r="H48" s="48"/>
      <c r="I48" s="785"/>
      <c r="J48" s="79">
        <v>0</v>
      </c>
      <c r="K48" s="92" t="e">
        <f t="array" ref="K48">+ROUND(INDEX(FCSTSDV!$D$2:$L$674,MATCH('04.06'!$D48,FCSTSDV!$C$2:$C$674,0),MATCH('04.06'!K$3,FCSTSDV!$D$1:$L$1,0))/'04.06'!$F48,1)</f>
        <v>#N/A</v>
      </c>
      <c r="L48" s="92" t="e">
        <f t="array" ref="L48">+ROUND(INDEX(FCSTSDV!$D$2:$L$674,MATCH('04.06'!$D48,FCSTSDV!$C$2:$C$674,0),MATCH('04.06'!L$3,FCSTSDV!$D$1:$L$1,0))/'04.06'!$F48,1)</f>
        <v>#N/A</v>
      </c>
      <c r="M48" s="92" t="e">
        <f t="array" ref="M48">+ROUND(INDEX(FCSTSDV!$D$2:$L$674,MATCH('04.06'!$D48,FCSTSDV!$C$2:$C$674,0),MATCH('04.06'!M$3,FCSTSDV!$D$1:$L$1,0))/'04.06'!$F48,1)</f>
        <v>#N/A</v>
      </c>
      <c r="N48" s="92" t="e">
        <f t="array" ref="N48">+ROUND(INDEX(FCSTSDV!$D$2:$L$674,MATCH('04.06'!$D48,FCSTSDV!$C$2:$C$674,0),MATCH('04.06'!N$3,FCSTSDV!$D$1:$L$1,0))/'04.06'!$F48,1)</f>
        <v>#N/A</v>
      </c>
      <c r="O48" s="92" t="e">
        <f t="array" ref="O48">+ROUND(INDEX(FCSTSDV!$D$2:$L$674,MATCH('04.06'!$D48,FCSTSDV!$C$2:$C$674,0),MATCH('04.06'!O$3,FCSTSDV!$D$1:$L$1,0))/'04.06'!$F48,1)</f>
        <v>#N/A</v>
      </c>
      <c r="P48" s="92" t="e">
        <f t="array" ref="P48">+ROUND(INDEX(FCSTSDV!$D$2:$L$674,MATCH('04.06'!$D48,FCSTSDV!$C$2:$C$674,0),MATCH('04.06'!P$3,FCSTSDV!$D$1:$L$1,0))/'04.06'!$F48,1)</f>
        <v>#N/A</v>
      </c>
      <c r="Q48" s="92" t="e">
        <f t="array" ref="Q48">+ROUND(INDEX(FCSTSDV!$D$2:$L$674,MATCH('04.06'!$D48,FCSTSDV!$C$2:$C$674,0),MATCH('04.06'!Q$3,FCSTSDV!$D$1:$L$1,0))/'04.06'!$F48,1)</f>
        <v>#N/A</v>
      </c>
      <c r="R48" s="92" t="e">
        <f t="array" ref="R48">+ROUND(INDEX(FCSTSDV!$D$2:$L$674,MATCH('04.06'!$D48,FCSTSDV!$C$2:$C$674,0),MATCH('04.06'!R$3,FCSTSDV!$D$1:$L$1,0))/'04.06'!$F48,1)</f>
        <v>#N/A</v>
      </c>
      <c r="S48" s="92" t="e">
        <f t="array" ref="S48">+ROUND(INDEX(FCSTSDV!$D$2:$L$674,MATCH('04.06'!$D48,FCSTSDV!$C$2:$C$674,0),MATCH('04.06'!S$3,FCSTSDV!$D$1:$L$1,0))/'04.06'!$F48,1)</f>
        <v>#N/A</v>
      </c>
      <c r="T48" s="92" t="e">
        <f t="array" ref="T48">+ROUND(INDEX(FCSTSDV!$D$2:$L$674,MATCH('04.06'!$D48,FCSTSDV!$C$2:$C$674,0),MATCH('04.06'!T$3,FCSTSDV!$D$1:$L$1,0))/'04.06'!$F48,1)</f>
        <v>#N/A</v>
      </c>
      <c r="U48" s="92" t="e">
        <f t="array" ref="U48">+ROUND(INDEX(FCSTSDV!$D$2:$L$674,MATCH('04.06'!$D48,FCSTSDV!$C$2:$C$674,0),MATCH('04.06'!U$3,FCSTSDV!$D$1:$L$1,0))/'04.06'!$F48,1)</f>
        <v>#N/A</v>
      </c>
      <c r="V48" s="92" t="e">
        <f t="array" ref="V48">+ROUND(INDEX(FCSTSDV!$D$2:$L$674,MATCH('04.06'!$D48,FCSTSDV!$C$2:$C$674,0),MATCH('04.06'!V$3,FCSTSDV!$D$1:$L$1,0))/'04.06'!$F48,1)</f>
        <v>#N/A</v>
      </c>
      <c r="W48" s="92" t="e">
        <f t="array" ref="W48">+ROUND(INDEX(FCSTSDV!$D$2:$L$674,MATCH('04.06'!$D48,FCSTSDV!$C$2:$C$674,0),MATCH('04.06'!W$3,FCSTSDV!$D$1:$L$1,0))/'04.06'!$F48,1)</f>
        <v>#N/A</v>
      </c>
      <c r="X48" s="92" t="e">
        <f t="array" ref="X48">+ROUND(INDEX(FCSTSDV!$D$2:$L$674,MATCH('04.06'!$D48,FCSTSDV!$C$2:$C$674,0),MATCH('04.06'!X$3,FCSTSDV!$D$1:$L$1,0))/'04.06'!$F48,1)</f>
        <v>#N/A</v>
      </c>
      <c r="Y48" s="92" t="e">
        <f t="array" ref="Y48">+ROUND(INDEX(FCSTSDV!$D$2:$L$674,MATCH('04.06'!$D48,FCSTSDV!$C$2:$C$674,0),MATCH('04.06'!Y$3,FCSTSDV!$D$1:$L$1,0))/'04.06'!$F48,1)</f>
        <v>#N/A</v>
      </c>
      <c r="Z48" s="212" t="e">
        <f t="shared" si="0"/>
        <v>#N/A</v>
      </c>
    </row>
    <row r="49" spans="1:26" ht="20.100000000000001" customHeight="1">
      <c r="A49" s="795"/>
      <c r="B49" s="795"/>
      <c r="C49" s="57"/>
      <c r="D49" s="46" t="s">
        <v>80</v>
      </c>
      <c r="E49" s="204" t="str">
        <f t="shared" si="6"/>
        <v>30*50</v>
      </c>
      <c r="F49" s="49">
        <v>2500</v>
      </c>
      <c r="G49" s="48"/>
      <c r="H49" s="48"/>
      <c r="I49" s="785"/>
      <c r="J49" s="79">
        <v>0</v>
      </c>
      <c r="K49" s="92" t="e">
        <f t="array" ref="K49">+ROUND(INDEX(FCSTSDV!$D$2:$L$674,MATCH('04.06'!$D49,FCSTSDV!$C$2:$C$674,0),MATCH('04.06'!K$3,FCSTSDV!$D$1:$L$1,0))/'04.06'!$F49,1)</f>
        <v>#N/A</v>
      </c>
      <c r="L49" s="92" t="e">
        <f t="array" ref="L49">+ROUND(INDEX(FCSTSDV!$D$2:$L$674,MATCH('04.06'!$D49,FCSTSDV!$C$2:$C$674,0),MATCH('04.06'!L$3,FCSTSDV!$D$1:$L$1,0))/'04.06'!$F49,1)</f>
        <v>#N/A</v>
      </c>
      <c r="M49" s="92" t="e">
        <f t="array" ref="M49">+ROUND(INDEX(FCSTSDV!$D$2:$L$674,MATCH('04.06'!$D49,FCSTSDV!$C$2:$C$674,0),MATCH('04.06'!M$3,FCSTSDV!$D$1:$L$1,0))/'04.06'!$F49,1)</f>
        <v>#N/A</v>
      </c>
      <c r="N49" s="92" t="e">
        <f t="array" ref="N49">+ROUND(INDEX(FCSTSDV!$D$2:$L$674,MATCH('04.06'!$D49,FCSTSDV!$C$2:$C$674,0),MATCH('04.06'!N$3,FCSTSDV!$D$1:$L$1,0))/'04.06'!$F49,1)</f>
        <v>#N/A</v>
      </c>
      <c r="O49" s="92" t="e">
        <f t="array" ref="O49">+ROUND(INDEX(FCSTSDV!$D$2:$L$674,MATCH('04.06'!$D49,FCSTSDV!$C$2:$C$674,0),MATCH('04.06'!O$3,FCSTSDV!$D$1:$L$1,0))/'04.06'!$F49,1)</f>
        <v>#N/A</v>
      </c>
      <c r="P49" s="92" t="e">
        <f t="array" ref="P49">+ROUND(INDEX(FCSTSDV!$D$2:$L$674,MATCH('04.06'!$D49,FCSTSDV!$C$2:$C$674,0),MATCH('04.06'!P$3,FCSTSDV!$D$1:$L$1,0))/'04.06'!$F49,1)</f>
        <v>#N/A</v>
      </c>
      <c r="Q49" s="92" t="e">
        <f t="array" ref="Q49">+ROUND(INDEX(FCSTSDV!$D$2:$L$674,MATCH('04.06'!$D49,FCSTSDV!$C$2:$C$674,0),MATCH('04.06'!Q$3,FCSTSDV!$D$1:$L$1,0))/'04.06'!$F49,1)</f>
        <v>#N/A</v>
      </c>
      <c r="R49" s="92" t="e">
        <f t="array" ref="R49">+ROUND(INDEX(FCSTSDV!$D$2:$L$674,MATCH('04.06'!$D49,FCSTSDV!$C$2:$C$674,0),MATCH('04.06'!R$3,FCSTSDV!$D$1:$L$1,0))/'04.06'!$F49,1)</f>
        <v>#N/A</v>
      </c>
      <c r="S49" s="92" t="e">
        <f t="array" ref="S49">+ROUND(INDEX(FCSTSDV!$D$2:$L$674,MATCH('04.06'!$D49,FCSTSDV!$C$2:$C$674,0),MATCH('04.06'!S$3,FCSTSDV!$D$1:$L$1,0))/'04.06'!$F49,1)</f>
        <v>#N/A</v>
      </c>
      <c r="T49" s="92" t="e">
        <f t="array" ref="T49">+ROUND(INDEX(FCSTSDV!$D$2:$L$674,MATCH('04.06'!$D49,FCSTSDV!$C$2:$C$674,0),MATCH('04.06'!T$3,FCSTSDV!$D$1:$L$1,0))/'04.06'!$F49,1)</f>
        <v>#N/A</v>
      </c>
      <c r="U49" s="92" t="e">
        <f t="array" ref="U49">+ROUND(INDEX(FCSTSDV!$D$2:$L$674,MATCH('04.06'!$D49,FCSTSDV!$C$2:$C$674,0),MATCH('04.06'!U$3,FCSTSDV!$D$1:$L$1,0))/'04.06'!$F49,1)</f>
        <v>#N/A</v>
      </c>
      <c r="V49" s="92" t="e">
        <f t="array" ref="V49">+ROUND(INDEX(FCSTSDV!$D$2:$L$674,MATCH('04.06'!$D49,FCSTSDV!$C$2:$C$674,0),MATCH('04.06'!V$3,FCSTSDV!$D$1:$L$1,0))/'04.06'!$F49,1)</f>
        <v>#N/A</v>
      </c>
      <c r="W49" s="92" t="e">
        <f t="array" ref="W49">+ROUND(INDEX(FCSTSDV!$D$2:$L$674,MATCH('04.06'!$D49,FCSTSDV!$C$2:$C$674,0),MATCH('04.06'!W$3,FCSTSDV!$D$1:$L$1,0))/'04.06'!$F49,1)</f>
        <v>#N/A</v>
      </c>
      <c r="X49" s="92" t="e">
        <f t="array" ref="X49">+ROUND(INDEX(FCSTSDV!$D$2:$L$674,MATCH('04.06'!$D49,FCSTSDV!$C$2:$C$674,0),MATCH('04.06'!X$3,FCSTSDV!$D$1:$L$1,0))/'04.06'!$F49,1)</f>
        <v>#N/A</v>
      </c>
      <c r="Y49" s="92" t="e">
        <f t="array" ref="Y49">+ROUND(INDEX(FCSTSDV!$D$2:$L$674,MATCH('04.06'!$D49,FCSTSDV!$C$2:$C$674,0),MATCH('04.06'!Y$3,FCSTSDV!$D$1:$L$1,0))/'04.06'!$F49,1)</f>
        <v>#N/A</v>
      </c>
      <c r="Z49" s="212" t="e">
        <f t="shared" si="0"/>
        <v>#N/A</v>
      </c>
    </row>
    <row r="50" spans="1:26" ht="20.100000000000001" hidden="1" customHeight="1">
      <c r="A50" s="795"/>
      <c r="B50" s="795"/>
      <c r="C50" s="57"/>
      <c r="D50" s="46" t="s">
        <v>81</v>
      </c>
      <c r="E50" s="204" t="str">
        <f t="shared" si="6"/>
        <v>30*50</v>
      </c>
      <c r="F50" s="49">
        <v>2500</v>
      </c>
      <c r="G50" s="48"/>
      <c r="H50" s="48"/>
      <c r="I50" s="785"/>
      <c r="J50" s="79">
        <v>0</v>
      </c>
      <c r="K50" s="92" t="e">
        <f t="array" ref="K50">+ROUND(INDEX(FCSTSDV!$D$2:$L$674,MATCH('04.06'!$D50,FCSTSDV!$C$2:$C$674,0),MATCH('04.06'!K$3,FCSTSDV!$D$1:$L$1,0))/'04.06'!$F50,1)</f>
        <v>#N/A</v>
      </c>
      <c r="L50" s="92" t="e">
        <f t="array" ref="L50">+ROUND(INDEX(FCSTSDV!$D$2:$L$674,MATCH('04.06'!$D50,FCSTSDV!$C$2:$C$674,0),MATCH('04.06'!L$3,FCSTSDV!$D$1:$L$1,0))/'04.06'!$F50,1)</f>
        <v>#N/A</v>
      </c>
      <c r="M50" s="92" t="e">
        <f t="array" ref="M50">+ROUND(INDEX(FCSTSDV!$D$2:$L$674,MATCH('04.06'!$D50,FCSTSDV!$C$2:$C$674,0),MATCH('04.06'!M$3,FCSTSDV!$D$1:$L$1,0))/'04.06'!$F50,1)</f>
        <v>#N/A</v>
      </c>
      <c r="N50" s="92" t="e">
        <f t="array" ref="N50">+ROUND(INDEX(FCSTSDV!$D$2:$L$674,MATCH('04.06'!$D50,FCSTSDV!$C$2:$C$674,0),MATCH('04.06'!N$3,FCSTSDV!$D$1:$L$1,0))/'04.06'!$F50,1)</f>
        <v>#N/A</v>
      </c>
      <c r="O50" s="92" t="e">
        <f t="array" ref="O50">+ROUND(INDEX(FCSTSDV!$D$2:$L$674,MATCH('04.06'!$D50,FCSTSDV!$C$2:$C$674,0),MATCH('04.06'!O$3,FCSTSDV!$D$1:$L$1,0))/'04.06'!$F50,1)</f>
        <v>#N/A</v>
      </c>
      <c r="P50" s="92" t="e">
        <f t="array" ref="P50">+ROUND(INDEX(FCSTSDV!$D$2:$L$674,MATCH('04.06'!$D50,FCSTSDV!$C$2:$C$674,0),MATCH('04.06'!P$3,FCSTSDV!$D$1:$L$1,0))/'04.06'!$F50,1)</f>
        <v>#N/A</v>
      </c>
      <c r="Q50" s="92" t="e">
        <f t="array" ref="Q50">+ROUND(INDEX(FCSTSDV!$D$2:$L$674,MATCH('04.06'!$D50,FCSTSDV!$C$2:$C$674,0),MATCH('04.06'!Q$3,FCSTSDV!$D$1:$L$1,0))/'04.06'!$F50,1)</f>
        <v>#N/A</v>
      </c>
      <c r="R50" s="92" t="e">
        <f t="array" ref="R50">+ROUND(INDEX(FCSTSDV!$D$2:$L$674,MATCH('04.06'!$D50,FCSTSDV!$C$2:$C$674,0),MATCH('04.06'!R$3,FCSTSDV!$D$1:$L$1,0))/'04.06'!$F50,1)</f>
        <v>#N/A</v>
      </c>
      <c r="S50" s="92" t="e">
        <f t="array" ref="S50">+ROUND(INDEX(FCSTSDV!$D$2:$L$674,MATCH('04.06'!$D50,FCSTSDV!$C$2:$C$674,0),MATCH('04.06'!S$3,FCSTSDV!$D$1:$L$1,0))/'04.06'!$F50,1)</f>
        <v>#N/A</v>
      </c>
      <c r="T50" s="92" t="e">
        <f t="array" ref="T50">+ROUND(INDEX(FCSTSDV!$D$2:$L$674,MATCH('04.06'!$D50,FCSTSDV!$C$2:$C$674,0),MATCH('04.06'!T$3,FCSTSDV!$D$1:$L$1,0))/'04.06'!$F50,1)</f>
        <v>#N/A</v>
      </c>
      <c r="U50" s="92" t="e">
        <f t="array" ref="U50">+ROUND(INDEX(FCSTSDV!$D$2:$L$674,MATCH('04.06'!$D50,FCSTSDV!$C$2:$C$674,0),MATCH('04.06'!U$3,FCSTSDV!$D$1:$L$1,0))/'04.06'!$F50,1)</f>
        <v>#N/A</v>
      </c>
      <c r="V50" s="92" t="e">
        <f t="array" ref="V50">+ROUND(INDEX(FCSTSDV!$D$2:$L$674,MATCH('04.06'!$D50,FCSTSDV!$C$2:$C$674,0),MATCH('04.06'!V$3,FCSTSDV!$D$1:$L$1,0))/'04.06'!$F50,1)</f>
        <v>#N/A</v>
      </c>
      <c r="W50" s="92" t="e">
        <f t="array" ref="W50">+ROUND(INDEX(FCSTSDV!$D$2:$L$674,MATCH('04.06'!$D50,FCSTSDV!$C$2:$C$674,0),MATCH('04.06'!W$3,FCSTSDV!$D$1:$L$1,0))/'04.06'!$F50,1)</f>
        <v>#N/A</v>
      </c>
      <c r="X50" s="92" t="e">
        <f t="array" ref="X50">+ROUND(INDEX(FCSTSDV!$D$2:$L$674,MATCH('04.06'!$D50,FCSTSDV!$C$2:$C$674,0),MATCH('04.06'!X$3,FCSTSDV!$D$1:$L$1,0))/'04.06'!$F50,1)</f>
        <v>#N/A</v>
      </c>
      <c r="Y50" s="92" t="e">
        <f t="array" ref="Y50">+ROUND(INDEX(FCSTSDV!$D$2:$L$674,MATCH('04.06'!$D50,FCSTSDV!$C$2:$C$674,0),MATCH('04.06'!Y$3,FCSTSDV!$D$1:$L$1,0))/'04.06'!$F50,1)</f>
        <v>#N/A</v>
      </c>
      <c r="Z50" s="212" t="e">
        <f t="shared" si="0"/>
        <v>#N/A</v>
      </c>
    </row>
    <row r="51" spans="1:26" ht="20.100000000000001" customHeight="1">
      <c r="A51" s="795"/>
      <c r="B51" s="795"/>
      <c r="C51" s="57"/>
      <c r="D51" s="46" t="s">
        <v>82</v>
      </c>
      <c r="E51" s="204" t="str">
        <f t="shared" si="6"/>
        <v>30*50</v>
      </c>
      <c r="F51" s="49">
        <v>2500</v>
      </c>
      <c r="G51" s="48"/>
      <c r="H51" s="48"/>
      <c r="I51" s="785"/>
      <c r="J51" s="79">
        <v>0</v>
      </c>
      <c r="K51" s="92" t="e">
        <f t="array" ref="K51">+ROUND(INDEX(FCSTSDV!$D$2:$L$674,MATCH('04.06'!$D51,FCSTSDV!$C$2:$C$674,0),MATCH('04.06'!K$3,FCSTSDV!$D$1:$L$1,0))/'04.06'!$F51,1)</f>
        <v>#N/A</v>
      </c>
      <c r="L51" s="92" t="e">
        <f t="array" ref="L51">+ROUND(INDEX(FCSTSDV!$D$2:$L$674,MATCH('04.06'!$D51,FCSTSDV!$C$2:$C$674,0),MATCH('04.06'!L$3,FCSTSDV!$D$1:$L$1,0))/'04.06'!$F51,1)</f>
        <v>#N/A</v>
      </c>
      <c r="M51" s="92" t="e">
        <f t="array" ref="M51">+ROUND(INDEX(FCSTSDV!$D$2:$L$674,MATCH('04.06'!$D51,FCSTSDV!$C$2:$C$674,0),MATCH('04.06'!M$3,FCSTSDV!$D$1:$L$1,0))/'04.06'!$F51,1)</f>
        <v>#N/A</v>
      </c>
      <c r="N51" s="92" t="e">
        <f t="array" ref="N51">+ROUND(INDEX(FCSTSDV!$D$2:$L$674,MATCH('04.06'!$D51,FCSTSDV!$C$2:$C$674,0),MATCH('04.06'!N$3,FCSTSDV!$D$1:$L$1,0))/'04.06'!$F51,1)</f>
        <v>#N/A</v>
      </c>
      <c r="O51" s="92" t="e">
        <f t="array" ref="O51">+ROUND(INDEX(FCSTSDV!$D$2:$L$674,MATCH('04.06'!$D51,FCSTSDV!$C$2:$C$674,0),MATCH('04.06'!O$3,FCSTSDV!$D$1:$L$1,0))/'04.06'!$F51,1)</f>
        <v>#N/A</v>
      </c>
      <c r="P51" s="92" t="e">
        <f t="array" ref="P51">+ROUND(INDEX(FCSTSDV!$D$2:$L$674,MATCH('04.06'!$D51,FCSTSDV!$C$2:$C$674,0),MATCH('04.06'!P$3,FCSTSDV!$D$1:$L$1,0))/'04.06'!$F51,1)</f>
        <v>#N/A</v>
      </c>
      <c r="Q51" s="92" t="e">
        <f t="array" ref="Q51">+ROUND(INDEX(FCSTSDV!$D$2:$L$674,MATCH('04.06'!$D51,FCSTSDV!$C$2:$C$674,0),MATCH('04.06'!Q$3,FCSTSDV!$D$1:$L$1,0))/'04.06'!$F51,1)</f>
        <v>#N/A</v>
      </c>
      <c r="R51" s="92" t="e">
        <f t="array" ref="R51">+ROUND(INDEX(FCSTSDV!$D$2:$L$674,MATCH('04.06'!$D51,FCSTSDV!$C$2:$C$674,0),MATCH('04.06'!R$3,FCSTSDV!$D$1:$L$1,0))/'04.06'!$F51,1)</f>
        <v>#N/A</v>
      </c>
      <c r="S51" s="92" t="e">
        <f t="array" ref="S51">+ROUND(INDEX(FCSTSDV!$D$2:$L$674,MATCH('04.06'!$D51,FCSTSDV!$C$2:$C$674,0),MATCH('04.06'!S$3,FCSTSDV!$D$1:$L$1,0))/'04.06'!$F51,1)</f>
        <v>#N/A</v>
      </c>
      <c r="T51" s="92" t="e">
        <f t="array" ref="T51">+ROUND(INDEX(FCSTSDV!$D$2:$L$674,MATCH('04.06'!$D51,FCSTSDV!$C$2:$C$674,0),MATCH('04.06'!T$3,FCSTSDV!$D$1:$L$1,0))/'04.06'!$F51,1)</f>
        <v>#N/A</v>
      </c>
      <c r="U51" s="92" t="e">
        <f t="array" ref="U51">+ROUND(INDEX(FCSTSDV!$D$2:$L$674,MATCH('04.06'!$D51,FCSTSDV!$C$2:$C$674,0),MATCH('04.06'!U$3,FCSTSDV!$D$1:$L$1,0))/'04.06'!$F51,1)</f>
        <v>#N/A</v>
      </c>
      <c r="V51" s="92" t="e">
        <f t="array" ref="V51">+ROUND(INDEX(FCSTSDV!$D$2:$L$674,MATCH('04.06'!$D51,FCSTSDV!$C$2:$C$674,0),MATCH('04.06'!V$3,FCSTSDV!$D$1:$L$1,0))/'04.06'!$F51,1)</f>
        <v>#N/A</v>
      </c>
      <c r="W51" s="92" t="e">
        <f t="array" ref="W51">+ROUND(INDEX(FCSTSDV!$D$2:$L$674,MATCH('04.06'!$D51,FCSTSDV!$C$2:$C$674,0),MATCH('04.06'!W$3,FCSTSDV!$D$1:$L$1,0))/'04.06'!$F51,1)</f>
        <v>#N/A</v>
      </c>
      <c r="X51" s="92" t="e">
        <f t="array" ref="X51">+ROUND(INDEX(FCSTSDV!$D$2:$L$674,MATCH('04.06'!$D51,FCSTSDV!$C$2:$C$674,0),MATCH('04.06'!X$3,FCSTSDV!$D$1:$L$1,0))/'04.06'!$F51,1)</f>
        <v>#N/A</v>
      </c>
      <c r="Y51" s="92" t="e">
        <f t="array" ref="Y51">+ROUND(INDEX(FCSTSDV!$D$2:$L$674,MATCH('04.06'!$D51,FCSTSDV!$C$2:$C$674,0),MATCH('04.06'!Y$3,FCSTSDV!$D$1:$L$1,0))/'04.06'!$F51,1)</f>
        <v>#N/A</v>
      </c>
      <c r="Z51" s="212" t="e">
        <f t="shared" si="0"/>
        <v>#N/A</v>
      </c>
    </row>
    <row r="52" spans="1:26" ht="20.100000000000001" customHeight="1">
      <c r="A52" s="795"/>
      <c r="B52" s="795"/>
      <c r="C52" s="57"/>
      <c r="D52" s="46" t="s">
        <v>83</v>
      </c>
      <c r="E52" s="204" t="str">
        <f t="shared" si="6"/>
        <v>30*50</v>
      </c>
      <c r="F52" s="49">
        <v>2500</v>
      </c>
      <c r="G52" s="48"/>
      <c r="H52" s="48"/>
      <c r="I52" s="785"/>
      <c r="J52" s="79">
        <v>0</v>
      </c>
      <c r="K52" s="92" t="e">
        <f t="array" ref="K52">+ROUND(INDEX(FCSTSDV!$D$2:$L$674,MATCH('04.06'!$D52,FCSTSDV!$C$2:$C$674,0),MATCH('04.06'!K$3,FCSTSDV!$D$1:$L$1,0))/'04.06'!$F52,1)</f>
        <v>#N/A</v>
      </c>
      <c r="L52" s="92" t="e">
        <f t="array" ref="L52">+ROUND(INDEX(FCSTSDV!$D$2:$L$674,MATCH('04.06'!$D52,FCSTSDV!$C$2:$C$674,0),MATCH('04.06'!L$3,FCSTSDV!$D$1:$L$1,0))/'04.06'!$F52,1)</f>
        <v>#N/A</v>
      </c>
      <c r="M52" s="92" t="e">
        <f t="array" ref="M52">+ROUND(INDEX(FCSTSDV!$D$2:$L$674,MATCH('04.06'!$D52,FCSTSDV!$C$2:$C$674,0),MATCH('04.06'!M$3,FCSTSDV!$D$1:$L$1,0))/'04.06'!$F52,1)</f>
        <v>#N/A</v>
      </c>
      <c r="N52" s="92" t="e">
        <f t="array" ref="N52">+ROUND(INDEX(FCSTSDV!$D$2:$L$674,MATCH('04.06'!$D52,FCSTSDV!$C$2:$C$674,0),MATCH('04.06'!N$3,FCSTSDV!$D$1:$L$1,0))/'04.06'!$F52,1)</f>
        <v>#N/A</v>
      </c>
      <c r="O52" s="92" t="e">
        <f t="array" ref="O52">+ROUND(INDEX(FCSTSDV!$D$2:$L$674,MATCH('04.06'!$D52,FCSTSDV!$C$2:$C$674,0),MATCH('04.06'!O$3,FCSTSDV!$D$1:$L$1,0))/'04.06'!$F52,1)</f>
        <v>#N/A</v>
      </c>
      <c r="P52" s="92" t="e">
        <f t="array" ref="P52">+ROUND(INDEX(FCSTSDV!$D$2:$L$674,MATCH('04.06'!$D52,FCSTSDV!$C$2:$C$674,0),MATCH('04.06'!P$3,FCSTSDV!$D$1:$L$1,0))/'04.06'!$F52,1)</f>
        <v>#N/A</v>
      </c>
      <c r="Q52" s="92" t="e">
        <f t="array" ref="Q52">+ROUND(INDEX(FCSTSDV!$D$2:$L$674,MATCH('04.06'!$D52,FCSTSDV!$C$2:$C$674,0),MATCH('04.06'!Q$3,FCSTSDV!$D$1:$L$1,0))/'04.06'!$F52,1)</f>
        <v>#N/A</v>
      </c>
      <c r="R52" s="92" t="e">
        <f t="array" ref="R52">+ROUND(INDEX(FCSTSDV!$D$2:$L$674,MATCH('04.06'!$D52,FCSTSDV!$C$2:$C$674,0),MATCH('04.06'!R$3,FCSTSDV!$D$1:$L$1,0))/'04.06'!$F52,1)</f>
        <v>#N/A</v>
      </c>
      <c r="S52" s="92" t="e">
        <f t="array" ref="S52">+ROUND(INDEX(FCSTSDV!$D$2:$L$674,MATCH('04.06'!$D52,FCSTSDV!$C$2:$C$674,0),MATCH('04.06'!S$3,FCSTSDV!$D$1:$L$1,0))/'04.06'!$F52,1)</f>
        <v>#N/A</v>
      </c>
      <c r="T52" s="92" t="e">
        <f t="array" ref="T52">+ROUND(INDEX(FCSTSDV!$D$2:$L$674,MATCH('04.06'!$D52,FCSTSDV!$C$2:$C$674,0),MATCH('04.06'!T$3,FCSTSDV!$D$1:$L$1,0))/'04.06'!$F52,1)</f>
        <v>#N/A</v>
      </c>
      <c r="U52" s="92" t="e">
        <f t="array" ref="U52">+ROUND(INDEX(FCSTSDV!$D$2:$L$674,MATCH('04.06'!$D52,FCSTSDV!$C$2:$C$674,0),MATCH('04.06'!U$3,FCSTSDV!$D$1:$L$1,0))/'04.06'!$F52,1)</f>
        <v>#N/A</v>
      </c>
      <c r="V52" s="92" t="e">
        <f t="array" ref="V52">+ROUND(INDEX(FCSTSDV!$D$2:$L$674,MATCH('04.06'!$D52,FCSTSDV!$C$2:$C$674,0),MATCH('04.06'!V$3,FCSTSDV!$D$1:$L$1,0))/'04.06'!$F52,1)</f>
        <v>#N/A</v>
      </c>
      <c r="W52" s="92" t="e">
        <f t="array" ref="W52">+ROUND(INDEX(FCSTSDV!$D$2:$L$674,MATCH('04.06'!$D52,FCSTSDV!$C$2:$C$674,0),MATCH('04.06'!W$3,FCSTSDV!$D$1:$L$1,0))/'04.06'!$F52,1)</f>
        <v>#N/A</v>
      </c>
      <c r="X52" s="92" t="e">
        <f t="array" ref="X52">+ROUND(INDEX(FCSTSDV!$D$2:$L$674,MATCH('04.06'!$D52,FCSTSDV!$C$2:$C$674,0),MATCH('04.06'!X$3,FCSTSDV!$D$1:$L$1,0))/'04.06'!$F52,1)</f>
        <v>#N/A</v>
      </c>
      <c r="Y52" s="92" t="e">
        <f t="array" ref="Y52">+ROUND(INDEX(FCSTSDV!$D$2:$L$674,MATCH('04.06'!$D52,FCSTSDV!$C$2:$C$674,0),MATCH('04.06'!Y$3,FCSTSDV!$D$1:$L$1,0))/'04.06'!$F52,1)</f>
        <v>#N/A</v>
      </c>
      <c r="Z52" s="212" t="e">
        <f t="shared" si="0"/>
        <v>#N/A</v>
      </c>
    </row>
    <row r="53" spans="1:26" ht="20.100000000000001" hidden="1" customHeight="1">
      <c r="A53" s="795"/>
      <c r="B53" s="795"/>
      <c r="C53" s="57"/>
      <c r="D53" s="46" t="s">
        <v>84</v>
      </c>
      <c r="E53" s="204" t="str">
        <f t="shared" si="6"/>
        <v>30*50</v>
      </c>
      <c r="F53" s="49">
        <v>2500</v>
      </c>
      <c r="G53" s="48"/>
      <c r="H53" s="48"/>
      <c r="I53" s="785"/>
      <c r="J53" s="79">
        <v>0</v>
      </c>
      <c r="K53" s="92" t="e">
        <f t="array" ref="K53">+ROUND(INDEX(FCSTSDV!$D$2:$L$674,MATCH('04.06'!$D53,FCSTSDV!$C$2:$C$674,0),MATCH('04.06'!K$3,FCSTSDV!$D$1:$L$1,0))/'04.06'!$F53,1)</f>
        <v>#N/A</v>
      </c>
      <c r="L53" s="92" t="e">
        <f t="array" ref="L53">+ROUND(INDEX(FCSTSDV!$D$2:$L$674,MATCH('04.06'!$D53,FCSTSDV!$C$2:$C$674,0),MATCH('04.06'!L$3,FCSTSDV!$D$1:$L$1,0))/'04.06'!$F53,1)</f>
        <v>#N/A</v>
      </c>
      <c r="M53" s="92" t="e">
        <f t="array" ref="M53">+ROUND(INDEX(FCSTSDV!$D$2:$L$674,MATCH('04.06'!$D53,FCSTSDV!$C$2:$C$674,0),MATCH('04.06'!M$3,FCSTSDV!$D$1:$L$1,0))/'04.06'!$F53,1)</f>
        <v>#N/A</v>
      </c>
      <c r="N53" s="92" t="e">
        <f t="array" ref="N53">+ROUND(INDEX(FCSTSDV!$D$2:$L$674,MATCH('04.06'!$D53,FCSTSDV!$C$2:$C$674,0),MATCH('04.06'!N$3,FCSTSDV!$D$1:$L$1,0))/'04.06'!$F53,1)</f>
        <v>#N/A</v>
      </c>
      <c r="O53" s="92" t="e">
        <f t="array" ref="O53">+ROUND(INDEX(FCSTSDV!$D$2:$L$674,MATCH('04.06'!$D53,FCSTSDV!$C$2:$C$674,0),MATCH('04.06'!O$3,FCSTSDV!$D$1:$L$1,0))/'04.06'!$F53,1)</f>
        <v>#N/A</v>
      </c>
      <c r="P53" s="92" t="e">
        <f t="array" ref="P53">+ROUND(INDEX(FCSTSDV!$D$2:$L$674,MATCH('04.06'!$D53,FCSTSDV!$C$2:$C$674,0),MATCH('04.06'!P$3,FCSTSDV!$D$1:$L$1,0))/'04.06'!$F53,1)</f>
        <v>#N/A</v>
      </c>
      <c r="Q53" s="92" t="e">
        <f t="array" ref="Q53">+ROUND(INDEX(FCSTSDV!$D$2:$L$674,MATCH('04.06'!$D53,FCSTSDV!$C$2:$C$674,0),MATCH('04.06'!Q$3,FCSTSDV!$D$1:$L$1,0))/'04.06'!$F53,1)</f>
        <v>#N/A</v>
      </c>
      <c r="R53" s="92" t="e">
        <f t="array" ref="R53">+ROUND(INDEX(FCSTSDV!$D$2:$L$674,MATCH('04.06'!$D53,FCSTSDV!$C$2:$C$674,0),MATCH('04.06'!R$3,FCSTSDV!$D$1:$L$1,0))/'04.06'!$F53,1)</f>
        <v>#N/A</v>
      </c>
      <c r="S53" s="92" t="e">
        <f t="array" ref="S53">+ROUND(INDEX(FCSTSDV!$D$2:$L$674,MATCH('04.06'!$D53,FCSTSDV!$C$2:$C$674,0),MATCH('04.06'!S$3,FCSTSDV!$D$1:$L$1,0))/'04.06'!$F53,1)</f>
        <v>#N/A</v>
      </c>
      <c r="T53" s="92" t="e">
        <f t="array" ref="T53">+ROUND(INDEX(FCSTSDV!$D$2:$L$674,MATCH('04.06'!$D53,FCSTSDV!$C$2:$C$674,0),MATCH('04.06'!T$3,FCSTSDV!$D$1:$L$1,0))/'04.06'!$F53,1)</f>
        <v>#N/A</v>
      </c>
      <c r="U53" s="92" t="e">
        <f t="array" ref="U53">+ROUND(INDEX(FCSTSDV!$D$2:$L$674,MATCH('04.06'!$D53,FCSTSDV!$C$2:$C$674,0),MATCH('04.06'!U$3,FCSTSDV!$D$1:$L$1,0))/'04.06'!$F53,1)</f>
        <v>#N/A</v>
      </c>
      <c r="V53" s="92" t="e">
        <f t="array" ref="V53">+ROUND(INDEX(FCSTSDV!$D$2:$L$674,MATCH('04.06'!$D53,FCSTSDV!$C$2:$C$674,0),MATCH('04.06'!V$3,FCSTSDV!$D$1:$L$1,0))/'04.06'!$F53,1)</f>
        <v>#N/A</v>
      </c>
      <c r="W53" s="92" t="e">
        <f t="array" ref="W53">+ROUND(INDEX(FCSTSDV!$D$2:$L$674,MATCH('04.06'!$D53,FCSTSDV!$C$2:$C$674,0),MATCH('04.06'!W$3,FCSTSDV!$D$1:$L$1,0))/'04.06'!$F53,1)</f>
        <v>#N/A</v>
      </c>
      <c r="X53" s="92" t="e">
        <f t="array" ref="X53">+ROUND(INDEX(FCSTSDV!$D$2:$L$674,MATCH('04.06'!$D53,FCSTSDV!$C$2:$C$674,0),MATCH('04.06'!X$3,FCSTSDV!$D$1:$L$1,0))/'04.06'!$F53,1)</f>
        <v>#N/A</v>
      </c>
      <c r="Y53" s="92" t="e">
        <f t="array" ref="Y53">+ROUND(INDEX(FCSTSDV!$D$2:$L$674,MATCH('04.06'!$D53,FCSTSDV!$C$2:$C$674,0),MATCH('04.06'!Y$3,FCSTSDV!$D$1:$L$1,0))/'04.06'!$F53,1)</f>
        <v>#N/A</v>
      </c>
      <c r="Z53" s="212" t="e">
        <f t="shared" si="0"/>
        <v>#N/A</v>
      </c>
    </row>
    <row r="54" spans="1:26" ht="20.100000000000001" customHeight="1">
      <c r="A54" s="795"/>
      <c r="B54" s="795"/>
      <c r="C54" s="57"/>
      <c r="D54" s="46" t="s">
        <v>85</v>
      </c>
      <c r="E54" s="204" t="str">
        <f t="shared" si="6"/>
        <v>30*50</v>
      </c>
      <c r="F54" s="49">
        <v>2500</v>
      </c>
      <c r="G54" s="48"/>
      <c r="H54" s="48"/>
      <c r="I54" s="785"/>
      <c r="J54" s="79">
        <v>0</v>
      </c>
      <c r="K54" s="92" t="e">
        <f t="array" ref="K54">+ROUND(INDEX(FCSTSDV!$D$2:$L$674,MATCH('04.06'!$D54,FCSTSDV!$C$2:$C$674,0),MATCH('04.06'!K$3,FCSTSDV!$D$1:$L$1,0))/'04.06'!$F54,1)</f>
        <v>#N/A</v>
      </c>
      <c r="L54" s="92" t="e">
        <f t="array" ref="L54">+ROUND(INDEX(FCSTSDV!$D$2:$L$674,MATCH('04.06'!$D54,FCSTSDV!$C$2:$C$674,0),MATCH('04.06'!L$3,FCSTSDV!$D$1:$L$1,0))/'04.06'!$F54,1)</f>
        <v>#N/A</v>
      </c>
      <c r="M54" s="92" t="e">
        <f t="array" ref="M54">+ROUND(INDEX(FCSTSDV!$D$2:$L$674,MATCH('04.06'!$D54,FCSTSDV!$C$2:$C$674,0),MATCH('04.06'!M$3,FCSTSDV!$D$1:$L$1,0))/'04.06'!$F54,1)</f>
        <v>#N/A</v>
      </c>
      <c r="N54" s="92" t="e">
        <f t="array" ref="N54">+ROUND(INDEX(FCSTSDV!$D$2:$L$674,MATCH('04.06'!$D54,FCSTSDV!$C$2:$C$674,0),MATCH('04.06'!N$3,FCSTSDV!$D$1:$L$1,0))/'04.06'!$F54,1)</f>
        <v>#N/A</v>
      </c>
      <c r="O54" s="92" t="e">
        <f t="array" ref="O54">+ROUND(INDEX(FCSTSDV!$D$2:$L$674,MATCH('04.06'!$D54,FCSTSDV!$C$2:$C$674,0),MATCH('04.06'!O$3,FCSTSDV!$D$1:$L$1,0))/'04.06'!$F54,1)</f>
        <v>#N/A</v>
      </c>
      <c r="P54" s="92" t="e">
        <f t="array" ref="P54">+ROUND(INDEX(FCSTSDV!$D$2:$L$674,MATCH('04.06'!$D54,FCSTSDV!$C$2:$C$674,0),MATCH('04.06'!P$3,FCSTSDV!$D$1:$L$1,0))/'04.06'!$F54,1)</f>
        <v>#N/A</v>
      </c>
      <c r="Q54" s="92" t="e">
        <f t="array" ref="Q54">+ROUND(INDEX(FCSTSDV!$D$2:$L$674,MATCH('04.06'!$D54,FCSTSDV!$C$2:$C$674,0),MATCH('04.06'!Q$3,FCSTSDV!$D$1:$L$1,0))/'04.06'!$F54,1)</f>
        <v>#N/A</v>
      </c>
      <c r="R54" s="92" t="e">
        <f t="array" ref="R54">+ROUND(INDEX(FCSTSDV!$D$2:$L$674,MATCH('04.06'!$D54,FCSTSDV!$C$2:$C$674,0),MATCH('04.06'!R$3,FCSTSDV!$D$1:$L$1,0))/'04.06'!$F54,1)</f>
        <v>#N/A</v>
      </c>
      <c r="S54" s="92" t="e">
        <f t="array" ref="S54">+ROUND(INDEX(FCSTSDV!$D$2:$L$674,MATCH('04.06'!$D54,FCSTSDV!$C$2:$C$674,0),MATCH('04.06'!S$3,FCSTSDV!$D$1:$L$1,0))/'04.06'!$F54,1)</f>
        <v>#N/A</v>
      </c>
      <c r="T54" s="92" t="e">
        <f t="array" ref="T54">+ROUND(INDEX(FCSTSDV!$D$2:$L$674,MATCH('04.06'!$D54,FCSTSDV!$C$2:$C$674,0),MATCH('04.06'!T$3,FCSTSDV!$D$1:$L$1,0))/'04.06'!$F54,1)</f>
        <v>#N/A</v>
      </c>
      <c r="U54" s="92" t="e">
        <f t="array" ref="U54">+ROUND(INDEX(FCSTSDV!$D$2:$L$674,MATCH('04.06'!$D54,FCSTSDV!$C$2:$C$674,0),MATCH('04.06'!U$3,FCSTSDV!$D$1:$L$1,0))/'04.06'!$F54,1)</f>
        <v>#N/A</v>
      </c>
      <c r="V54" s="92" t="e">
        <f t="array" ref="V54">+ROUND(INDEX(FCSTSDV!$D$2:$L$674,MATCH('04.06'!$D54,FCSTSDV!$C$2:$C$674,0),MATCH('04.06'!V$3,FCSTSDV!$D$1:$L$1,0))/'04.06'!$F54,1)</f>
        <v>#N/A</v>
      </c>
      <c r="W54" s="92" t="e">
        <f t="array" ref="W54">+ROUND(INDEX(FCSTSDV!$D$2:$L$674,MATCH('04.06'!$D54,FCSTSDV!$C$2:$C$674,0),MATCH('04.06'!W$3,FCSTSDV!$D$1:$L$1,0))/'04.06'!$F54,1)</f>
        <v>#N/A</v>
      </c>
      <c r="X54" s="92" t="e">
        <f t="array" ref="X54">+ROUND(INDEX(FCSTSDV!$D$2:$L$674,MATCH('04.06'!$D54,FCSTSDV!$C$2:$C$674,0),MATCH('04.06'!X$3,FCSTSDV!$D$1:$L$1,0))/'04.06'!$F54,1)</f>
        <v>#N/A</v>
      </c>
      <c r="Y54" s="92" t="e">
        <f t="array" ref="Y54">+ROUND(INDEX(FCSTSDV!$D$2:$L$674,MATCH('04.06'!$D54,FCSTSDV!$C$2:$C$674,0),MATCH('04.06'!Y$3,FCSTSDV!$D$1:$L$1,0))/'04.06'!$F54,1)</f>
        <v>#N/A</v>
      </c>
      <c r="Z54" s="212" t="e">
        <f t="shared" si="0"/>
        <v>#N/A</v>
      </c>
    </row>
    <row r="55" spans="1:26" ht="20.100000000000001" customHeight="1">
      <c r="A55" s="795"/>
      <c r="B55" s="795"/>
      <c r="C55" s="57"/>
      <c r="D55" s="131" t="s">
        <v>86</v>
      </c>
      <c r="E55" s="204" t="str">
        <f t="shared" si="6"/>
        <v>30*50</v>
      </c>
      <c r="F55" s="49">
        <v>200</v>
      </c>
      <c r="G55" s="48"/>
      <c r="H55" s="48"/>
      <c r="I55" s="785"/>
      <c r="J55" s="79">
        <v>0</v>
      </c>
      <c r="K55" s="92" t="e">
        <f t="array" ref="K55">+ROUND(INDEX(FCSTSDV!$D$2:$L$674,MATCH('04.06'!$D55,FCSTSDV!$C$2:$C$674,0),MATCH('04.06'!K$3,FCSTSDV!$D$1:$L$1,0))/'04.06'!$F55,1)</f>
        <v>#N/A</v>
      </c>
      <c r="L55" s="92" t="e">
        <f t="array" ref="L55">+ROUND(INDEX(FCSTSDV!$D$2:$L$674,MATCH('04.06'!$D55,FCSTSDV!$C$2:$C$674,0),MATCH('04.06'!L$3,FCSTSDV!$D$1:$L$1,0))/'04.06'!$F55,1)</f>
        <v>#N/A</v>
      </c>
      <c r="M55" s="92" t="e">
        <f t="array" ref="M55">+ROUND(INDEX(FCSTSDV!$D$2:$L$674,MATCH('04.06'!$D55,FCSTSDV!$C$2:$C$674,0),MATCH('04.06'!M$3,FCSTSDV!$D$1:$L$1,0))/'04.06'!$F55,1)</f>
        <v>#N/A</v>
      </c>
      <c r="N55" s="92" t="e">
        <f t="array" ref="N55">+ROUND(INDEX(FCSTSDV!$D$2:$L$674,MATCH('04.06'!$D55,FCSTSDV!$C$2:$C$674,0),MATCH('04.06'!N$3,FCSTSDV!$D$1:$L$1,0))/'04.06'!$F55,1)</f>
        <v>#N/A</v>
      </c>
      <c r="O55" s="92" t="e">
        <f t="array" ref="O55">+ROUND(INDEX(FCSTSDV!$D$2:$L$674,MATCH('04.06'!$D55,FCSTSDV!$C$2:$C$674,0),MATCH('04.06'!O$3,FCSTSDV!$D$1:$L$1,0))/'04.06'!$F55,1)</f>
        <v>#N/A</v>
      </c>
      <c r="P55" s="92" t="e">
        <f t="array" ref="P55">+ROUND(INDEX(FCSTSDV!$D$2:$L$674,MATCH('04.06'!$D55,FCSTSDV!$C$2:$C$674,0),MATCH('04.06'!P$3,FCSTSDV!$D$1:$L$1,0))/'04.06'!$F55,1)</f>
        <v>#N/A</v>
      </c>
      <c r="Q55" s="92" t="e">
        <f t="array" ref="Q55">+ROUND(INDEX(FCSTSDV!$D$2:$L$674,MATCH('04.06'!$D55,FCSTSDV!$C$2:$C$674,0),MATCH('04.06'!Q$3,FCSTSDV!$D$1:$L$1,0))/'04.06'!$F55,1)</f>
        <v>#N/A</v>
      </c>
      <c r="R55" s="92" t="e">
        <f t="array" ref="R55">+ROUND(INDEX(FCSTSDV!$D$2:$L$674,MATCH('04.06'!$D55,FCSTSDV!$C$2:$C$674,0),MATCH('04.06'!R$3,FCSTSDV!$D$1:$L$1,0))/'04.06'!$F55,1)</f>
        <v>#N/A</v>
      </c>
      <c r="S55" s="92" t="e">
        <f t="array" ref="S55">+ROUND(INDEX(FCSTSDV!$D$2:$L$674,MATCH('04.06'!$D55,FCSTSDV!$C$2:$C$674,0),MATCH('04.06'!S$3,FCSTSDV!$D$1:$L$1,0))/'04.06'!$F55,1)</f>
        <v>#N/A</v>
      </c>
      <c r="T55" s="92" t="e">
        <f t="array" ref="T55">+ROUND(INDEX(FCSTSDV!$D$2:$L$674,MATCH('04.06'!$D55,FCSTSDV!$C$2:$C$674,0),MATCH('04.06'!T$3,FCSTSDV!$D$1:$L$1,0))/'04.06'!$F55,1)</f>
        <v>#N/A</v>
      </c>
      <c r="U55" s="92" t="e">
        <f t="array" ref="U55">+ROUND(INDEX(FCSTSDV!$D$2:$L$674,MATCH('04.06'!$D55,FCSTSDV!$C$2:$C$674,0),MATCH('04.06'!U$3,FCSTSDV!$D$1:$L$1,0))/'04.06'!$F55,1)</f>
        <v>#N/A</v>
      </c>
      <c r="V55" s="92" t="e">
        <f t="array" ref="V55">+ROUND(INDEX(FCSTSDV!$D$2:$L$674,MATCH('04.06'!$D55,FCSTSDV!$C$2:$C$674,0),MATCH('04.06'!V$3,FCSTSDV!$D$1:$L$1,0))/'04.06'!$F55,1)</f>
        <v>#N/A</v>
      </c>
      <c r="W55" s="92" t="e">
        <f t="array" ref="W55">+ROUND(INDEX(FCSTSDV!$D$2:$L$674,MATCH('04.06'!$D55,FCSTSDV!$C$2:$C$674,0),MATCH('04.06'!W$3,FCSTSDV!$D$1:$L$1,0))/'04.06'!$F55,1)</f>
        <v>#N/A</v>
      </c>
      <c r="X55" s="92" t="e">
        <f t="array" ref="X55">+ROUND(INDEX(FCSTSDV!$D$2:$L$674,MATCH('04.06'!$D55,FCSTSDV!$C$2:$C$674,0),MATCH('04.06'!X$3,FCSTSDV!$D$1:$L$1,0))/'04.06'!$F55,1)</f>
        <v>#N/A</v>
      </c>
      <c r="Y55" s="92" t="e">
        <f t="array" ref="Y55">+ROUND(INDEX(FCSTSDV!$D$2:$L$674,MATCH('04.06'!$D55,FCSTSDV!$C$2:$C$674,0),MATCH('04.06'!Y$3,FCSTSDV!$D$1:$L$1,0))/'04.06'!$F55,1)</f>
        <v>#N/A</v>
      </c>
      <c r="Z55" s="212" t="e">
        <f t="shared" si="0"/>
        <v>#N/A</v>
      </c>
    </row>
    <row r="56" spans="1:26" ht="20.100000000000001" hidden="1" customHeight="1">
      <c r="A56" s="795"/>
      <c r="B56" s="795"/>
      <c r="C56" s="57"/>
      <c r="D56" s="46" t="s">
        <v>87</v>
      </c>
      <c r="E56" s="204" t="str">
        <f t="shared" si="6"/>
        <v>30*50</v>
      </c>
      <c r="F56" s="49">
        <v>2500</v>
      </c>
      <c r="G56" s="48"/>
      <c r="H56" s="48"/>
      <c r="I56" s="785"/>
      <c r="J56" s="79">
        <v>0</v>
      </c>
      <c r="K56" s="92" t="e">
        <f t="array" ref="K56">+ROUND(INDEX(FCSTSDV!$D$2:$L$674,MATCH('04.06'!$D56,FCSTSDV!$C$2:$C$674,0),MATCH('04.06'!K$3,FCSTSDV!$D$1:$L$1,0))/'04.06'!$F56,1)</f>
        <v>#N/A</v>
      </c>
      <c r="L56" s="92" t="e">
        <f t="array" ref="L56">+ROUND(INDEX(FCSTSDV!$D$2:$L$674,MATCH('04.06'!$D56,FCSTSDV!$C$2:$C$674,0),MATCH('04.06'!L$3,FCSTSDV!$D$1:$L$1,0))/'04.06'!$F56,1)</f>
        <v>#N/A</v>
      </c>
      <c r="M56" s="92" t="e">
        <f t="array" ref="M56">+ROUND(INDEX(FCSTSDV!$D$2:$L$674,MATCH('04.06'!$D56,FCSTSDV!$C$2:$C$674,0),MATCH('04.06'!M$3,FCSTSDV!$D$1:$L$1,0))/'04.06'!$F56,1)</f>
        <v>#N/A</v>
      </c>
      <c r="N56" s="92" t="e">
        <f t="array" ref="N56">+ROUND(INDEX(FCSTSDV!$D$2:$L$674,MATCH('04.06'!$D56,FCSTSDV!$C$2:$C$674,0),MATCH('04.06'!N$3,FCSTSDV!$D$1:$L$1,0))/'04.06'!$F56,1)</f>
        <v>#N/A</v>
      </c>
      <c r="O56" s="92" t="e">
        <f t="array" ref="O56">+ROUND(INDEX(FCSTSDV!$D$2:$L$674,MATCH('04.06'!$D56,FCSTSDV!$C$2:$C$674,0),MATCH('04.06'!O$3,FCSTSDV!$D$1:$L$1,0))/'04.06'!$F56,1)</f>
        <v>#N/A</v>
      </c>
      <c r="P56" s="92" t="e">
        <f t="array" ref="P56">+ROUND(INDEX(FCSTSDV!$D$2:$L$674,MATCH('04.06'!$D56,FCSTSDV!$C$2:$C$674,0),MATCH('04.06'!P$3,FCSTSDV!$D$1:$L$1,0))/'04.06'!$F56,1)</f>
        <v>#N/A</v>
      </c>
      <c r="Q56" s="92" t="e">
        <f t="array" ref="Q56">+ROUND(INDEX(FCSTSDV!$D$2:$L$674,MATCH('04.06'!$D56,FCSTSDV!$C$2:$C$674,0),MATCH('04.06'!Q$3,FCSTSDV!$D$1:$L$1,0))/'04.06'!$F56,1)</f>
        <v>#N/A</v>
      </c>
      <c r="R56" s="92" t="e">
        <f t="array" ref="R56">+ROUND(INDEX(FCSTSDV!$D$2:$L$674,MATCH('04.06'!$D56,FCSTSDV!$C$2:$C$674,0),MATCH('04.06'!R$3,FCSTSDV!$D$1:$L$1,0))/'04.06'!$F56,1)</f>
        <v>#N/A</v>
      </c>
      <c r="S56" s="92" t="e">
        <f t="array" ref="S56">+ROUND(INDEX(FCSTSDV!$D$2:$L$674,MATCH('04.06'!$D56,FCSTSDV!$C$2:$C$674,0),MATCH('04.06'!S$3,FCSTSDV!$D$1:$L$1,0))/'04.06'!$F56,1)</f>
        <v>#N/A</v>
      </c>
      <c r="T56" s="92" t="e">
        <f t="array" ref="T56">+ROUND(INDEX(FCSTSDV!$D$2:$L$674,MATCH('04.06'!$D56,FCSTSDV!$C$2:$C$674,0),MATCH('04.06'!T$3,FCSTSDV!$D$1:$L$1,0))/'04.06'!$F56,1)</f>
        <v>#N/A</v>
      </c>
      <c r="U56" s="92" t="e">
        <f t="array" ref="U56">+ROUND(INDEX(FCSTSDV!$D$2:$L$674,MATCH('04.06'!$D56,FCSTSDV!$C$2:$C$674,0),MATCH('04.06'!U$3,FCSTSDV!$D$1:$L$1,0))/'04.06'!$F56,1)</f>
        <v>#N/A</v>
      </c>
      <c r="V56" s="92" t="e">
        <f t="array" ref="V56">+ROUND(INDEX(FCSTSDV!$D$2:$L$674,MATCH('04.06'!$D56,FCSTSDV!$C$2:$C$674,0),MATCH('04.06'!V$3,FCSTSDV!$D$1:$L$1,0))/'04.06'!$F56,1)</f>
        <v>#N/A</v>
      </c>
      <c r="W56" s="92" t="e">
        <f t="array" ref="W56">+ROUND(INDEX(FCSTSDV!$D$2:$L$674,MATCH('04.06'!$D56,FCSTSDV!$C$2:$C$674,0),MATCH('04.06'!W$3,FCSTSDV!$D$1:$L$1,0))/'04.06'!$F56,1)</f>
        <v>#N/A</v>
      </c>
      <c r="X56" s="92" t="e">
        <f t="array" ref="X56">+ROUND(INDEX(FCSTSDV!$D$2:$L$674,MATCH('04.06'!$D56,FCSTSDV!$C$2:$C$674,0),MATCH('04.06'!X$3,FCSTSDV!$D$1:$L$1,0))/'04.06'!$F56,1)</f>
        <v>#N/A</v>
      </c>
      <c r="Y56" s="92" t="e">
        <f t="array" ref="Y56">+ROUND(INDEX(FCSTSDV!$D$2:$L$674,MATCH('04.06'!$D56,FCSTSDV!$C$2:$C$674,0),MATCH('04.06'!Y$3,FCSTSDV!$D$1:$L$1,0))/'04.06'!$F56,1)</f>
        <v>#N/A</v>
      </c>
      <c r="Z56" s="212" t="e">
        <f t="shared" si="0"/>
        <v>#N/A</v>
      </c>
    </row>
    <row r="57" spans="1:26" ht="20.100000000000001" customHeight="1">
      <c r="A57" s="795"/>
      <c r="B57" s="795"/>
      <c r="C57" s="57"/>
      <c r="D57" s="131" t="s">
        <v>88</v>
      </c>
      <c r="E57" s="204" t="str">
        <f t="shared" si="6"/>
        <v>30*50</v>
      </c>
      <c r="F57" s="49">
        <v>2500</v>
      </c>
      <c r="G57" s="48"/>
      <c r="H57" s="48"/>
      <c r="I57" s="785"/>
      <c r="J57" s="79">
        <v>0</v>
      </c>
      <c r="K57" s="92" t="e">
        <f t="array" ref="K57">+ROUND(INDEX(FCSTSDV!$D$2:$L$674,MATCH('04.06'!$D57,FCSTSDV!$C$2:$C$674,0),MATCH('04.06'!K$3,FCSTSDV!$D$1:$L$1,0))/'04.06'!$F57,1)</f>
        <v>#N/A</v>
      </c>
      <c r="L57" s="92" t="e">
        <f t="array" ref="L57">+ROUND(INDEX(FCSTSDV!$D$2:$L$674,MATCH('04.06'!$D57,FCSTSDV!$C$2:$C$674,0),MATCH('04.06'!L$3,FCSTSDV!$D$1:$L$1,0))/'04.06'!$F57,1)</f>
        <v>#N/A</v>
      </c>
      <c r="M57" s="92" t="e">
        <f t="array" ref="M57">+ROUND(INDEX(FCSTSDV!$D$2:$L$674,MATCH('04.06'!$D57,FCSTSDV!$C$2:$C$674,0),MATCH('04.06'!M$3,FCSTSDV!$D$1:$L$1,0))/'04.06'!$F57,1)</f>
        <v>#N/A</v>
      </c>
      <c r="N57" s="92" t="e">
        <f t="array" ref="N57">+ROUND(INDEX(FCSTSDV!$D$2:$L$674,MATCH('04.06'!$D57,FCSTSDV!$C$2:$C$674,0),MATCH('04.06'!N$3,FCSTSDV!$D$1:$L$1,0))/'04.06'!$F57,1)</f>
        <v>#N/A</v>
      </c>
      <c r="O57" s="92" t="e">
        <f t="array" ref="O57">+ROUND(INDEX(FCSTSDV!$D$2:$L$674,MATCH('04.06'!$D57,FCSTSDV!$C$2:$C$674,0),MATCH('04.06'!O$3,FCSTSDV!$D$1:$L$1,0))/'04.06'!$F57,1)</f>
        <v>#N/A</v>
      </c>
      <c r="P57" s="92" t="e">
        <f t="array" ref="P57">+ROUND(INDEX(FCSTSDV!$D$2:$L$674,MATCH('04.06'!$D57,FCSTSDV!$C$2:$C$674,0),MATCH('04.06'!P$3,FCSTSDV!$D$1:$L$1,0))/'04.06'!$F57,1)</f>
        <v>#N/A</v>
      </c>
      <c r="Q57" s="92" t="e">
        <f t="array" ref="Q57">+ROUND(INDEX(FCSTSDV!$D$2:$L$674,MATCH('04.06'!$D57,FCSTSDV!$C$2:$C$674,0),MATCH('04.06'!Q$3,FCSTSDV!$D$1:$L$1,0))/'04.06'!$F57,1)</f>
        <v>#N/A</v>
      </c>
      <c r="R57" s="92" t="e">
        <f t="array" ref="R57">+ROUND(INDEX(FCSTSDV!$D$2:$L$674,MATCH('04.06'!$D57,FCSTSDV!$C$2:$C$674,0),MATCH('04.06'!R$3,FCSTSDV!$D$1:$L$1,0))/'04.06'!$F57,1)</f>
        <v>#N/A</v>
      </c>
      <c r="S57" s="92" t="e">
        <f t="array" ref="S57">+ROUND(INDEX(FCSTSDV!$D$2:$L$674,MATCH('04.06'!$D57,FCSTSDV!$C$2:$C$674,0),MATCH('04.06'!S$3,FCSTSDV!$D$1:$L$1,0))/'04.06'!$F57,1)</f>
        <v>#N/A</v>
      </c>
      <c r="T57" s="92" t="e">
        <f t="array" ref="T57">+ROUND(INDEX(FCSTSDV!$D$2:$L$674,MATCH('04.06'!$D57,FCSTSDV!$C$2:$C$674,0),MATCH('04.06'!T$3,FCSTSDV!$D$1:$L$1,0))/'04.06'!$F57,1)</f>
        <v>#N/A</v>
      </c>
      <c r="U57" s="92" t="e">
        <f t="array" ref="U57">+ROUND(INDEX(FCSTSDV!$D$2:$L$674,MATCH('04.06'!$D57,FCSTSDV!$C$2:$C$674,0),MATCH('04.06'!U$3,FCSTSDV!$D$1:$L$1,0))/'04.06'!$F57,1)</f>
        <v>#N/A</v>
      </c>
      <c r="V57" s="92" t="e">
        <f t="array" ref="V57">+ROUND(INDEX(FCSTSDV!$D$2:$L$674,MATCH('04.06'!$D57,FCSTSDV!$C$2:$C$674,0),MATCH('04.06'!V$3,FCSTSDV!$D$1:$L$1,0))/'04.06'!$F57,1)</f>
        <v>#N/A</v>
      </c>
      <c r="W57" s="92" t="e">
        <f t="array" ref="W57">+ROUND(INDEX(FCSTSDV!$D$2:$L$674,MATCH('04.06'!$D57,FCSTSDV!$C$2:$C$674,0),MATCH('04.06'!W$3,FCSTSDV!$D$1:$L$1,0))/'04.06'!$F57,1)</f>
        <v>#N/A</v>
      </c>
      <c r="X57" s="92" t="e">
        <f t="array" ref="X57">+ROUND(INDEX(FCSTSDV!$D$2:$L$674,MATCH('04.06'!$D57,FCSTSDV!$C$2:$C$674,0),MATCH('04.06'!X$3,FCSTSDV!$D$1:$L$1,0))/'04.06'!$F57,1)</f>
        <v>#N/A</v>
      </c>
      <c r="Y57" s="92" t="e">
        <f t="array" ref="Y57">+ROUND(INDEX(FCSTSDV!$D$2:$L$674,MATCH('04.06'!$D57,FCSTSDV!$C$2:$C$674,0),MATCH('04.06'!Y$3,FCSTSDV!$D$1:$L$1,0))/'04.06'!$F57,1)</f>
        <v>#N/A</v>
      </c>
      <c r="Z57" s="212" t="e">
        <f t="shared" si="0"/>
        <v>#N/A</v>
      </c>
    </row>
    <row r="58" spans="1:26" ht="20.100000000000001" hidden="1" customHeight="1">
      <c r="A58" s="795"/>
      <c r="B58" s="795"/>
      <c r="C58" s="57"/>
      <c r="D58" s="55" t="s">
        <v>89</v>
      </c>
      <c r="E58" s="204" t="str">
        <f t="shared" si="6"/>
        <v>30*50</v>
      </c>
      <c r="F58" s="49">
        <v>2500</v>
      </c>
      <c r="G58" s="48"/>
      <c r="H58" s="48"/>
      <c r="I58" s="785"/>
      <c r="J58" s="79">
        <v>0</v>
      </c>
      <c r="K58" s="106" t="e">
        <f t="array" ref="K58">+ROUND(INDEX(FCSTSDV!$D$2:$L$674,MATCH('04.06'!$D58,FCSTSDV!$C$2:$C$674,0),MATCH('04.06'!K$3,FCSTSDV!$D$1:$L$1,0))/'04.06'!$F58,1)</f>
        <v>#N/A</v>
      </c>
      <c r="L58" s="106" t="e">
        <f t="array" ref="L58">+ROUND(INDEX(FCSTSDV!$D$2:$L$674,MATCH('04.06'!$D58,FCSTSDV!$C$2:$C$674,0),MATCH('04.06'!L$3,FCSTSDV!$D$1:$L$1,0))/'04.06'!$F58,1)</f>
        <v>#N/A</v>
      </c>
      <c r="M58" s="106" t="e">
        <f t="array" ref="M58">+ROUND(INDEX(FCSTSDV!$D$2:$L$674,MATCH('04.06'!$D58,FCSTSDV!$C$2:$C$674,0),MATCH('04.06'!M$3,FCSTSDV!$D$1:$L$1,0))/'04.06'!$F58,1)</f>
        <v>#N/A</v>
      </c>
      <c r="N58" s="106" t="e">
        <f t="array" ref="N58">+ROUND(INDEX(FCSTSDV!$D$2:$L$674,MATCH('04.06'!$D58,FCSTSDV!$C$2:$C$674,0),MATCH('04.06'!N$3,FCSTSDV!$D$1:$L$1,0))/'04.06'!$F58,1)</f>
        <v>#N/A</v>
      </c>
      <c r="O58" s="106" t="e">
        <f t="array" ref="O58">+ROUND(INDEX(FCSTSDV!$D$2:$L$674,MATCH('04.06'!$D58,FCSTSDV!$C$2:$C$674,0),MATCH('04.06'!O$3,FCSTSDV!$D$1:$L$1,0))/'04.06'!$F58,1)</f>
        <v>#N/A</v>
      </c>
      <c r="P58" s="106" t="e">
        <f t="array" ref="P58">+ROUND(INDEX(FCSTSDV!$D$2:$L$674,MATCH('04.06'!$D58,FCSTSDV!$C$2:$C$674,0),MATCH('04.06'!P$3,FCSTSDV!$D$1:$L$1,0))/'04.06'!$F58,1)</f>
        <v>#N/A</v>
      </c>
      <c r="Q58" s="92" t="e">
        <f t="array" ref="Q58">+ROUND(INDEX(FCSTSDV!$D$2:$L$674,MATCH('04.06'!$D58,FCSTSDV!$C$2:$C$674,0),MATCH('04.06'!Q$3,FCSTSDV!$D$1:$L$1,0))/'04.06'!$F58,1)</f>
        <v>#N/A</v>
      </c>
      <c r="R58" s="92" t="e">
        <f t="array" ref="R58">+ROUND(INDEX(FCSTSDV!$D$2:$L$674,MATCH('04.06'!$D58,FCSTSDV!$C$2:$C$674,0),MATCH('04.06'!R$3,FCSTSDV!$D$1:$L$1,0))/'04.06'!$F58,1)</f>
        <v>#N/A</v>
      </c>
      <c r="S58" s="92" t="e">
        <f t="array" ref="S58">+ROUND(INDEX(FCSTSDV!$D$2:$L$674,MATCH('04.06'!$D58,FCSTSDV!$C$2:$C$674,0),MATCH('04.06'!S$3,FCSTSDV!$D$1:$L$1,0))/'04.06'!$F58,1)</f>
        <v>#N/A</v>
      </c>
      <c r="T58" s="92" t="e">
        <f t="array" ref="T58">+ROUND(INDEX(FCSTSDV!$D$2:$L$674,MATCH('04.06'!$D58,FCSTSDV!$C$2:$C$674,0),MATCH('04.06'!T$3,FCSTSDV!$D$1:$L$1,0))/'04.06'!$F58,1)</f>
        <v>#N/A</v>
      </c>
      <c r="U58" s="92" t="e">
        <f t="array" ref="U58">+ROUND(INDEX(FCSTSDV!$D$2:$L$674,MATCH('04.06'!$D58,FCSTSDV!$C$2:$C$674,0),MATCH('04.06'!U$3,FCSTSDV!$D$1:$L$1,0))/'04.06'!$F58,1)</f>
        <v>#N/A</v>
      </c>
      <c r="V58" s="92" t="e">
        <f t="array" ref="V58">+ROUND(INDEX(FCSTSDV!$D$2:$L$674,MATCH('04.06'!$D58,FCSTSDV!$C$2:$C$674,0),MATCH('04.06'!V$3,FCSTSDV!$D$1:$L$1,0))/'04.06'!$F58,1)</f>
        <v>#N/A</v>
      </c>
      <c r="W58" s="92" t="e">
        <f t="array" ref="W58">+ROUND(INDEX(FCSTSDV!$D$2:$L$674,MATCH('04.06'!$D58,FCSTSDV!$C$2:$C$674,0),MATCH('04.06'!W$3,FCSTSDV!$D$1:$L$1,0))/'04.06'!$F58,1)</f>
        <v>#N/A</v>
      </c>
      <c r="X58" s="92" t="e">
        <f t="array" ref="X58">+ROUND(INDEX(FCSTSDV!$D$2:$L$674,MATCH('04.06'!$D58,FCSTSDV!$C$2:$C$674,0),MATCH('04.06'!X$3,FCSTSDV!$D$1:$L$1,0))/'04.06'!$F58,1)</f>
        <v>#N/A</v>
      </c>
      <c r="Y58" s="92" t="e">
        <f t="array" ref="Y58">+ROUND(INDEX(FCSTSDV!$D$2:$L$674,MATCH('04.06'!$D58,FCSTSDV!$C$2:$C$674,0),MATCH('04.06'!Y$3,FCSTSDV!$D$1:$L$1,0))/'04.06'!$F58,1)</f>
        <v>#N/A</v>
      </c>
      <c r="Z58" s="212" t="e">
        <f t="shared" si="0"/>
        <v>#N/A</v>
      </c>
    </row>
    <row r="59" spans="1:26" ht="20.100000000000001" customHeight="1">
      <c r="A59" s="792"/>
      <c r="B59" s="792"/>
      <c r="C59" s="60"/>
      <c r="D59" s="52" t="s">
        <v>42</v>
      </c>
      <c r="E59" s="205" t="str">
        <f t="shared" si="6"/>
        <v>30*50</v>
      </c>
      <c r="F59" s="53" t="s">
        <v>43</v>
      </c>
      <c r="G59" s="54"/>
      <c r="H59" s="54"/>
      <c r="I59" s="782"/>
      <c r="J59" s="79">
        <v>0</v>
      </c>
      <c r="K59" s="90" t="e">
        <f t="shared" ref="K59:P59" si="7">+$I41+$J$59-SUM(K41:K58)</f>
        <v>#N/A</v>
      </c>
      <c r="L59" s="90" t="e">
        <f t="shared" si="7"/>
        <v>#N/A</v>
      </c>
      <c r="M59" s="90" t="e">
        <f t="shared" si="7"/>
        <v>#N/A</v>
      </c>
      <c r="N59" s="90" t="e">
        <f t="shared" si="7"/>
        <v>#N/A</v>
      </c>
      <c r="O59" s="90" t="e">
        <f t="shared" si="7"/>
        <v>#N/A</v>
      </c>
      <c r="P59" s="90" t="e">
        <f t="shared" si="7"/>
        <v>#N/A</v>
      </c>
      <c r="Q59" s="90" t="e">
        <f t="shared" ref="Q59:Y59" si="8">+P59-SUM(Q41:Q58)</f>
        <v>#N/A</v>
      </c>
      <c r="R59" s="90" t="e">
        <f t="shared" si="8"/>
        <v>#N/A</v>
      </c>
      <c r="S59" s="90" t="e">
        <f t="shared" si="8"/>
        <v>#N/A</v>
      </c>
      <c r="T59" s="90" t="e">
        <f t="shared" si="8"/>
        <v>#N/A</v>
      </c>
      <c r="U59" s="90" t="e">
        <f t="shared" si="8"/>
        <v>#N/A</v>
      </c>
      <c r="V59" s="90" t="e">
        <f t="shared" si="8"/>
        <v>#N/A</v>
      </c>
      <c r="W59" s="90" t="e">
        <f t="shared" si="8"/>
        <v>#N/A</v>
      </c>
      <c r="X59" s="90" t="e">
        <f t="shared" si="8"/>
        <v>#N/A</v>
      </c>
      <c r="Y59" s="90" t="e">
        <f t="shared" si="8"/>
        <v>#N/A</v>
      </c>
      <c r="Z59" s="212" t="e">
        <f t="shared" si="0"/>
        <v>#N/A</v>
      </c>
    </row>
    <row r="60" spans="1:26" ht="20.100000000000001" hidden="1" customHeight="1">
      <c r="A60" s="791" t="s">
        <v>14</v>
      </c>
      <c r="B60" s="791" t="s">
        <v>90</v>
      </c>
      <c r="C60" s="65" t="s">
        <v>91</v>
      </c>
      <c r="D60" s="43" t="s">
        <v>92</v>
      </c>
      <c r="E60" s="203" t="s">
        <v>90</v>
      </c>
      <c r="F60" s="44">
        <v>1000</v>
      </c>
      <c r="G60" s="45"/>
      <c r="H60" s="45">
        <v>0</v>
      </c>
      <c r="I60" s="781">
        <v>700</v>
      </c>
      <c r="J60" s="79">
        <v>0</v>
      </c>
      <c r="K60" s="165" t="e">
        <f t="array" ref="K60">+ROUND(INDEX(FCSTSDV!$D$2:$L$674,MATCH('04.06'!$D60,FCSTSDV!$C$2:$C$674,0),MATCH('04.06'!K$3,FCSTSDV!$D$1:$L$1,0))/'04.06'!$F60,1)</f>
        <v>#N/A</v>
      </c>
      <c r="L60" s="165" t="e">
        <f t="array" ref="L60">+ROUND(INDEX(FCSTSDV!$D$2:$L$674,MATCH('04.06'!$D60,FCSTSDV!$C$2:$C$674,0),MATCH('04.06'!L$3,FCSTSDV!$D$1:$L$1,0))/'04.06'!$F60,1)</f>
        <v>#N/A</v>
      </c>
      <c r="M60" s="165" t="e">
        <f t="array" ref="M60">+ROUND(INDEX(FCSTSDV!$D$2:$L$674,MATCH('04.06'!$D60,FCSTSDV!$C$2:$C$674,0),MATCH('04.06'!M$3,FCSTSDV!$D$1:$L$1,0))/'04.06'!$F60,1)</f>
        <v>#N/A</v>
      </c>
      <c r="N60" s="165" t="e">
        <f t="array" ref="N60">+ROUND(INDEX(FCSTSDV!$D$2:$L$674,MATCH('04.06'!$D60,FCSTSDV!$C$2:$C$674,0),MATCH('04.06'!N$3,FCSTSDV!$D$1:$L$1,0))/'04.06'!$F60,1)</f>
        <v>#N/A</v>
      </c>
      <c r="O60" s="165" t="e">
        <f t="array" ref="O60">+ROUND(INDEX(FCSTSDV!$D$2:$L$674,MATCH('04.06'!$D60,FCSTSDV!$C$2:$C$674,0),MATCH('04.06'!O$3,FCSTSDV!$D$1:$L$1,0))/'04.06'!$F60,1)</f>
        <v>#N/A</v>
      </c>
      <c r="P60" s="165" t="e">
        <f t="array" ref="P60">+ROUND(INDEX(FCSTSDV!$D$2:$L$674,MATCH('04.06'!$D60,FCSTSDV!$C$2:$C$674,0),MATCH('04.06'!P$3,FCSTSDV!$D$1:$L$1,0))/'04.06'!$F60,1)</f>
        <v>#N/A</v>
      </c>
      <c r="Q60" s="99" t="e">
        <f t="array" ref="Q60">+ROUND(INDEX(FCSTSDV!$D$2:$L$674,MATCH('04.06'!$D60,FCSTSDV!$C$2:$C$674,0),MATCH('04.06'!Q$3,FCSTSDV!$D$1:$L$1,0))/'04.06'!$F60,1)</f>
        <v>#N/A</v>
      </c>
      <c r="R60" s="99" t="e">
        <f t="array" ref="R60">+ROUND(INDEX(FCSTSDV!$D$2:$L$674,MATCH('04.06'!$D60,FCSTSDV!$C$2:$C$674,0),MATCH('04.06'!R$3,FCSTSDV!$D$1:$L$1,0))/'04.06'!$F60,1)</f>
        <v>#N/A</v>
      </c>
      <c r="S60" s="99" t="e">
        <f t="array" ref="S60">+ROUND(INDEX(FCSTSDV!$D$2:$L$674,MATCH('04.06'!$D60,FCSTSDV!$C$2:$C$674,0),MATCH('04.06'!S$3,FCSTSDV!$D$1:$L$1,0))/'04.06'!$F60,1)</f>
        <v>#N/A</v>
      </c>
      <c r="T60" s="99" t="e">
        <f t="array" ref="T60">+ROUND(INDEX(FCSTSDV!$D$2:$L$674,MATCH('04.06'!$D60,FCSTSDV!$C$2:$C$674,0),MATCH('04.06'!T$3,FCSTSDV!$D$1:$L$1,0))/'04.06'!$F60,1)</f>
        <v>#N/A</v>
      </c>
      <c r="U60" s="99" t="e">
        <f t="array" ref="U60">+ROUND(INDEX(FCSTSDV!$D$2:$L$674,MATCH('04.06'!$D60,FCSTSDV!$C$2:$C$674,0),MATCH('04.06'!U$3,FCSTSDV!$D$1:$L$1,0))/'04.06'!$F60,1)</f>
        <v>#N/A</v>
      </c>
      <c r="V60" s="99" t="e">
        <f t="array" ref="V60">+ROUND(INDEX(FCSTSDV!$D$2:$L$674,MATCH('04.06'!$D60,FCSTSDV!$C$2:$C$674,0),MATCH('04.06'!V$3,FCSTSDV!$D$1:$L$1,0))/'04.06'!$F60,1)</f>
        <v>#N/A</v>
      </c>
      <c r="W60" s="99" t="e">
        <f t="array" ref="W60">+ROUND(INDEX(FCSTSDV!$D$2:$L$674,MATCH('04.06'!$D60,FCSTSDV!$C$2:$C$674,0),MATCH('04.06'!W$3,FCSTSDV!$D$1:$L$1,0))/'04.06'!$F60,1)</f>
        <v>#N/A</v>
      </c>
      <c r="X60" s="99" t="e">
        <f t="array" ref="X60">+ROUND(INDEX(FCSTSDV!$D$2:$L$674,MATCH('04.06'!$D60,FCSTSDV!$C$2:$C$674,0),MATCH('04.06'!X$3,FCSTSDV!$D$1:$L$1,0))/'04.06'!$F60,1)</f>
        <v>#N/A</v>
      </c>
      <c r="Y60" s="99" t="e">
        <f t="array" ref="Y60">+ROUND(INDEX(FCSTSDV!$D$2:$L$674,MATCH('04.06'!$D60,FCSTSDV!$C$2:$C$674,0),MATCH('04.06'!Y$3,FCSTSDV!$D$1:$L$1,0))/'04.06'!$F60,1)</f>
        <v>#N/A</v>
      </c>
      <c r="Z60" s="212" t="e">
        <f t="shared" ref="Z60:Z123" si="9">+SUM(P60:Y60)</f>
        <v>#N/A</v>
      </c>
    </row>
    <row r="61" spans="1:26" ht="20.100000000000001" customHeight="1">
      <c r="A61" s="795"/>
      <c r="B61" s="795"/>
      <c r="C61" s="66" t="s">
        <v>93</v>
      </c>
      <c r="D61" s="46" t="s">
        <v>94</v>
      </c>
      <c r="E61" s="204" t="str">
        <f t="shared" ref="E61:E75" si="10">+E60</f>
        <v>45*50*0.08</v>
      </c>
      <c r="F61" s="49">
        <v>1000</v>
      </c>
      <c r="G61" s="48"/>
      <c r="H61" s="48"/>
      <c r="I61" s="785"/>
      <c r="J61" s="79">
        <v>0</v>
      </c>
      <c r="K61" s="92" t="e">
        <f t="array" ref="K61">+ROUND(INDEX(FCSTSDV!$D$2:$L$674,MATCH('04.06'!$D61,FCSTSDV!$C$2:$C$674,0),MATCH('04.06'!K$3,FCSTSDV!$D$1:$L$1,0))/'04.06'!$F61,1)</f>
        <v>#N/A</v>
      </c>
      <c r="L61" s="92" t="e">
        <f t="array" ref="L61">+ROUND(INDEX(FCSTSDV!$D$2:$L$674,MATCH('04.06'!$D61,FCSTSDV!$C$2:$C$674,0),MATCH('04.06'!L$3,FCSTSDV!$D$1:$L$1,0))/'04.06'!$F61,1)</f>
        <v>#N/A</v>
      </c>
      <c r="M61" s="92" t="e">
        <f t="array" ref="M61">+ROUND(INDEX(FCSTSDV!$D$2:$L$674,MATCH('04.06'!$D61,FCSTSDV!$C$2:$C$674,0),MATCH('04.06'!M$3,FCSTSDV!$D$1:$L$1,0))/'04.06'!$F61,1)</f>
        <v>#N/A</v>
      </c>
      <c r="N61" s="92" t="e">
        <f t="array" ref="N61">+ROUND(INDEX(FCSTSDV!$D$2:$L$674,MATCH('04.06'!$D61,FCSTSDV!$C$2:$C$674,0),MATCH('04.06'!N$3,FCSTSDV!$D$1:$L$1,0))/'04.06'!$F61,1)</f>
        <v>#N/A</v>
      </c>
      <c r="O61" s="92" t="e">
        <f t="array" ref="O61">+ROUND(INDEX(FCSTSDV!$D$2:$L$674,MATCH('04.06'!$D61,FCSTSDV!$C$2:$C$674,0),MATCH('04.06'!O$3,FCSTSDV!$D$1:$L$1,0))/'04.06'!$F61,1)</f>
        <v>#N/A</v>
      </c>
      <c r="P61" s="92" t="e">
        <f t="array" ref="P61">+ROUND(INDEX(FCSTSDV!$D$2:$L$674,MATCH('04.06'!$D61,FCSTSDV!$C$2:$C$674,0),MATCH('04.06'!P$3,FCSTSDV!$D$1:$L$1,0))/'04.06'!$F61,1)</f>
        <v>#N/A</v>
      </c>
      <c r="Q61" s="92" t="e">
        <f t="array" ref="Q61">+ROUND(INDEX(FCSTSDV!$D$2:$L$674,MATCH('04.06'!$D61,FCSTSDV!$C$2:$C$674,0),MATCH('04.06'!Q$3,FCSTSDV!$D$1:$L$1,0))/'04.06'!$F61,1)</f>
        <v>#N/A</v>
      </c>
      <c r="R61" s="92" t="e">
        <f t="array" ref="R61">+ROUND(INDEX(FCSTSDV!$D$2:$L$674,MATCH('04.06'!$D61,FCSTSDV!$C$2:$C$674,0),MATCH('04.06'!R$3,FCSTSDV!$D$1:$L$1,0))/'04.06'!$F61,1)</f>
        <v>#N/A</v>
      </c>
      <c r="S61" s="92" t="e">
        <f t="array" ref="S61">+ROUND(INDEX(FCSTSDV!$D$2:$L$674,MATCH('04.06'!$D61,FCSTSDV!$C$2:$C$674,0),MATCH('04.06'!S$3,FCSTSDV!$D$1:$L$1,0))/'04.06'!$F61,1)</f>
        <v>#N/A</v>
      </c>
      <c r="T61" s="92" t="e">
        <f t="array" ref="T61">+ROUND(INDEX(FCSTSDV!$D$2:$L$674,MATCH('04.06'!$D61,FCSTSDV!$C$2:$C$674,0),MATCH('04.06'!T$3,FCSTSDV!$D$1:$L$1,0))/'04.06'!$F61,1)</f>
        <v>#N/A</v>
      </c>
      <c r="U61" s="92" t="e">
        <f t="array" ref="U61">+ROUND(INDEX(FCSTSDV!$D$2:$L$674,MATCH('04.06'!$D61,FCSTSDV!$C$2:$C$674,0),MATCH('04.06'!U$3,FCSTSDV!$D$1:$L$1,0))/'04.06'!$F61,1)</f>
        <v>#N/A</v>
      </c>
      <c r="V61" s="92" t="e">
        <f t="array" ref="V61">+ROUND(INDEX(FCSTSDV!$D$2:$L$674,MATCH('04.06'!$D61,FCSTSDV!$C$2:$C$674,0),MATCH('04.06'!V$3,FCSTSDV!$D$1:$L$1,0))/'04.06'!$F61,1)</f>
        <v>#N/A</v>
      </c>
      <c r="W61" s="92" t="e">
        <f t="array" ref="W61">+ROUND(INDEX(FCSTSDV!$D$2:$L$674,MATCH('04.06'!$D61,FCSTSDV!$C$2:$C$674,0),MATCH('04.06'!W$3,FCSTSDV!$D$1:$L$1,0))/'04.06'!$F61,1)</f>
        <v>#N/A</v>
      </c>
      <c r="X61" s="92" t="e">
        <f t="array" ref="X61">+ROUND(INDEX(FCSTSDV!$D$2:$L$674,MATCH('04.06'!$D61,FCSTSDV!$C$2:$C$674,0),MATCH('04.06'!X$3,FCSTSDV!$D$1:$L$1,0))/'04.06'!$F61,1)</f>
        <v>#N/A</v>
      </c>
      <c r="Y61" s="92" t="e">
        <f t="array" ref="Y61">+ROUND(INDEX(FCSTSDV!$D$2:$L$674,MATCH('04.06'!$D61,FCSTSDV!$C$2:$C$674,0),MATCH('04.06'!Y$3,FCSTSDV!$D$1:$L$1,0))/'04.06'!$F61,1)</f>
        <v>#N/A</v>
      </c>
      <c r="Z61" s="212" t="e">
        <f t="shared" si="9"/>
        <v>#N/A</v>
      </c>
    </row>
    <row r="62" spans="1:26" ht="20.100000000000001" customHeight="1">
      <c r="A62" s="795"/>
      <c r="B62" s="795"/>
      <c r="C62" s="66"/>
      <c r="D62" s="46" t="s">
        <v>95</v>
      </c>
      <c r="E62" s="204" t="str">
        <f t="shared" si="10"/>
        <v>45*50*0.08</v>
      </c>
      <c r="F62" s="49">
        <v>3000</v>
      </c>
      <c r="G62" s="48"/>
      <c r="H62" s="48"/>
      <c r="I62" s="785"/>
      <c r="J62" s="79">
        <v>0</v>
      </c>
      <c r="K62" s="92" t="e">
        <f t="array" ref="K62">+ROUND(INDEX(FCSTSDV!$D$2:$L$674,MATCH('04.06'!$D62,FCSTSDV!$C$2:$C$674,0),MATCH('04.06'!K$3,FCSTSDV!$D$1:$L$1,0))/'04.06'!$F62,1)</f>
        <v>#N/A</v>
      </c>
      <c r="L62" s="92" t="e">
        <f t="array" ref="L62">+ROUND(INDEX(FCSTSDV!$D$2:$L$674,MATCH('04.06'!$D62,FCSTSDV!$C$2:$C$674,0),MATCH('04.06'!L$3,FCSTSDV!$D$1:$L$1,0))/'04.06'!$F62,1)</f>
        <v>#N/A</v>
      </c>
      <c r="M62" s="92" t="e">
        <f t="array" ref="M62">+ROUND(INDEX(FCSTSDV!$D$2:$L$674,MATCH('04.06'!$D62,FCSTSDV!$C$2:$C$674,0),MATCH('04.06'!M$3,FCSTSDV!$D$1:$L$1,0))/'04.06'!$F62,1)</f>
        <v>#N/A</v>
      </c>
      <c r="N62" s="92" t="e">
        <f t="array" ref="N62">+ROUND(INDEX(FCSTSDV!$D$2:$L$674,MATCH('04.06'!$D62,FCSTSDV!$C$2:$C$674,0),MATCH('04.06'!N$3,FCSTSDV!$D$1:$L$1,0))/'04.06'!$F62,1)</f>
        <v>#N/A</v>
      </c>
      <c r="O62" s="92" t="e">
        <f t="array" ref="O62">+ROUND(INDEX(FCSTSDV!$D$2:$L$674,MATCH('04.06'!$D62,FCSTSDV!$C$2:$C$674,0),MATCH('04.06'!O$3,FCSTSDV!$D$1:$L$1,0))/'04.06'!$F62,1)</f>
        <v>#N/A</v>
      </c>
      <c r="P62" s="92" t="e">
        <f t="array" ref="P62">+ROUND(INDEX(FCSTSDV!$D$2:$L$674,MATCH('04.06'!$D62,FCSTSDV!$C$2:$C$674,0),MATCH('04.06'!P$3,FCSTSDV!$D$1:$L$1,0))/'04.06'!$F62,1)</f>
        <v>#N/A</v>
      </c>
      <c r="Q62" s="92" t="e">
        <f t="array" ref="Q62">+ROUND(INDEX(FCSTSDV!$D$2:$L$674,MATCH('04.06'!$D62,FCSTSDV!$C$2:$C$674,0),MATCH('04.06'!Q$3,FCSTSDV!$D$1:$L$1,0))/'04.06'!$F62,1)</f>
        <v>#N/A</v>
      </c>
      <c r="R62" s="92" t="e">
        <f t="array" ref="R62">+ROUND(INDEX(FCSTSDV!$D$2:$L$674,MATCH('04.06'!$D62,FCSTSDV!$C$2:$C$674,0),MATCH('04.06'!R$3,FCSTSDV!$D$1:$L$1,0))/'04.06'!$F62,1)</f>
        <v>#N/A</v>
      </c>
      <c r="S62" s="92" t="e">
        <f t="array" ref="S62">+ROUND(INDEX(FCSTSDV!$D$2:$L$674,MATCH('04.06'!$D62,FCSTSDV!$C$2:$C$674,0),MATCH('04.06'!S$3,FCSTSDV!$D$1:$L$1,0))/'04.06'!$F62,1)</f>
        <v>#N/A</v>
      </c>
      <c r="T62" s="92" t="e">
        <f t="array" ref="T62">+ROUND(INDEX(FCSTSDV!$D$2:$L$674,MATCH('04.06'!$D62,FCSTSDV!$C$2:$C$674,0),MATCH('04.06'!T$3,FCSTSDV!$D$1:$L$1,0))/'04.06'!$F62,1)</f>
        <v>#N/A</v>
      </c>
      <c r="U62" s="92" t="e">
        <f t="array" ref="U62">+ROUND(INDEX(FCSTSDV!$D$2:$L$674,MATCH('04.06'!$D62,FCSTSDV!$C$2:$C$674,0),MATCH('04.06'!U$3,FCSTSDV!$D$1:$L$1,0))/'04.06'!$F62,1)</f>
        <v>#N/A</v>
      </c>
      <c r="V62" s="92" t="e">
        <f t="array" ref="V62">+ROUND(INDEX(FCSTSDV!$D$2:$L$674,MATCH('04.06'!$D62,FCSTSDV!$C$2:$C$674,0),MATCH('04.06'!V$3,FCSTSDV!$D$1:$L$1,0))/'04.06'!$F62,1)</f>
        <v>#N/A</v>
      </c>
      <c r="W62" s="92" t="e">
        <f t="array" ref="W62">+ROUND(INDEX(FCSTSDV!$D$2:$L$674,MATCH('04.06'!$D62,FCSTSDV!$C$2:$C$674,0),MATCH('04.06'!W$3,FCSTSDV!$D$1:$L$1,0))/'04.06'!$F62,1)</f>
        <v>#N/A</v>
      </c>
      <c r="X62" s="92" t="e">
        <f t="array" ref="X62">+ROUND(INDEX(FCSTSDV!$D$2:$L$674,MATCH('04.06'!$D62,FCSTSDV!$C$2:$C$674,0),MATCH('04.06'!X$3,FCSTSDV!$D$1:$L$1,0))/'04.06'!$F62,1)</f>
        <v>#N/A</v>
      </c>
      <c r="Y62" s="92" t="e">
        <f t="array" ref="Y62">+ROUND(INDEX(FCSTSDV!$D$2:$L$674,MATCH('04.06'!$D62,FCSTSDV!$C$2:$C$674,0),MATCH('04.06'!Y$3,FCSTSDV!$D$1:$L$1,0))/'04.06'!$F62,1)</f>
        <v>#N/A</v>
      </c>
      <c r="Z62" s="212" t="e">
        <f t="shared" si="9"/>
        <v>#N/A</v>
      </c>
    </row>
    <row r="63" spans="1:26" ht="20.100000000000001" customHeight="1">
      <c r="A63" s="795"/>
      <c r="B63" s="795"/>
      <c r="C63" s="67" t="s">
        <v>96</v>
      </c>
      <c r="D63" s="69" t="s">
        <v>97</v>
      </c>
      <c r="E63" s="204" t="str">
        <f t="shared" si="10"/>
        <v>45*50*0.08</v>
      </c>
      <c r="F63" s="49">
        <v>11000</v>
      </c>
      <c r="G63" s="48"/>
      <c r="H63" s="48"/>
      <c r="I63" s="785"/>
      <c r="J63" s="79">
        <v>0</v>
      </c>
      <c r="K63" s="92" t="e">
        <f t="array" ref="K63">+ROUND(INDEX(FCSTSDV!$D$2:$L$674,MATCH('04.06'!$D63,FCSTSDV!$C$2:$C$674,0),MATCH('04.06'!K$3,FCSTSDV!$D$1:$L$1,0))/'04.06'!$F63,1)</f>
        <v>#N/A</v>
      </c>
      <c r="L63" s="92" t="e">
        <f t="array" ref="L63">+ROUND(INDEX(FCSTSDV!$D$2:$L$674,MATCH('04.06'!$D63,FCSTSDV!$C$2:$C$674,0),MATCH('04.06'!L$3,FCSTSDV!$D$1:$L$1,0))/'04.06'!$F63,1)</f>
        <v>#N/A</v>
      </c>
      <c r="M63" s="92" t="e">
        <f t="array" ref="M63">+ROUND(INDEX(FCSTSDV!$D$2:$L$674,MATCH('04.06'!$D63,FCSTSDV!$C$2:$C$674,0),MATCH('04.06'!M$3,FCSTSDV!$D$1:$L$1,0))/'04.06'!$F63,1)</f>
        <v>#N/A</v>
      </c>
      <c r="N63" s="92" t="e">
        <f t="array" ref="N63">+ROUND(INDEX(FCSTSDV!$D$2:$L$674,MATCH('04.06'!$D63,FCSTSDV!$C$2:$C$674,0),MATCH('04.06'!N$3,FCSTSDV!$D$1:$L$1,0))/'04.06'!$F63,1)</f>
        <v>#N/A</v>
      </c>
      <c r="O63" s="92" t="e">
        <f t="array" ref="O63">+ROUND(INDEX(FCSTSDV!$D$2:$L$674,MATCH('04.06'!$D63,FCSTSDV!$C$2:$C$674,0),MATCH('04.06'!O$3,FCSTSDV!$D$1:$L$1,0))/'04.06'!$F63,1)</f>
        <v>#N/A</v>
      </c>
      <c r="P63" s="92" t="e">
        <f t="array" ref="P63">+ROUND(INDEX(FCSTSDV!$D$2:$L$674,MATCH('04.06'!$D63,FCSTSDV!$C$2:$C$674,0),MATCH('04.06'!P$3,FCSTSDV!$D$1:$L$1,0))/'04.06'!$F63,1)</f>
        <v>#N/A</v>
      </c>
      <c r="Q63" s="92" t="e">
        <f t="array" ref="Q63">+ROUND(INDEX(FCSTSDV!$D$2:$L$674,MATCH('04.06'!$D63,FCSTSDV!$C$2:$C$674,0),MATCH('04.06'!Q$3,FCSTSDV!$D$1:$L$1,0))/'04.06'!$F63,1)</f>
        <v>#N/A</v>
      </c>
      <c r="R63" s="92" t="e">
        <f t="array" ref="R63">+ROUND(INDEX(FCSTSDV!$D$2:$L$674,MATCH('04.06'!$D63,FCSTSDV!$C$2:$C$674,0),MATCH('04.06'!R$3,FCSTSDV!$D$1:$L$1,0))/'04.06'!$F63,1)</f>
        <v>#N/A</v>
      </c>
      <c r="S63" s="92" t="e">
        <f t="array" ref="S63">+ROUND(INDEX(FCSTSDV!$D$2:$L$674,MATCH('04.06'!$D63,FCSTSDV!$C$2:$C$674,0),MATCH('04.06'!S$3,FCSTSDV!$D$1:$L$1,0))/'04.06'!$F63,1)</f>
        <v>#N/A</v>
      </c>
      <c r="T63" s="92" t="e">
        <f t="array" ref="T63">+ROUND(INDEX(FCSTSDV!$D$2:$L$674,MATCH('04.06'!$D63,FCSTSDV!$C$2:$C$674,0),MATCH('04.06'!T$3,FCSTSDV!$D$1:$L$1,0))/'04.06'!$F63,1)</f>
        <v>#N/A</v>
      </c>
      <c r="U63" s="92" t="e">
        <f t="array" ref="U63">+ROUND(INDEX(FCSTSDV!$D$2:$L$674,MATCH('04.06'!$D63,FCSTSDV!$C$2:$C$674,0),MATCH('04.06'!U$3,FCSTSDV!$D$1:$L$1,0))/'04.06'!$F63,1)</f>
        <v>#N/A</v>
      </c>
      <c r="V63" s="92" t="e">
        <f t="array" ref="V63">+ROUND(INDEX(FCSTSDV!$D$2:$L$674,MATCH('04.06'!$D63,FCSTSDV!$C$2:$C$674,0),MATCH('04.06'!V$3,FCSTSDV!$D$1:$L$1,0))/'04.06'!$F63,1)</f>
        <v>#N/A</v>
      </c>
      <c r="W63" s="92" t="e">
        <f t="array" ref="W63">+ROUND(INDEX(FCSTSDV!$D$2:$L$674,MATCH('04.06'!$D63,FCSTSDV!$C$2:$C$674,0),MATCH('04.06'!W$3,FCSTSDV!$D$1:$L$1,0))/'04.06'!$F63,1)</f>
        <v>#N/A</v>
      </c>
      <c r="X63" s="92" t="e">
        <f t="array" ref="X63">+ROUND(INDEX(FCSTSDV!$D$2:$L$674,MATCH('04.06'!$D63,FCSTSDV!$C$2:$C$674,0),MATCH('04.06'!X$3,FCSTSDV!$D$1:$L$1,0))/'04.06'!$F63,1)</f>
        <v>#N/A</v>
      </c>
      <c r="Y63" s="92" t="e">
        <f t="array" ref="Y63">+ROUND(INDEX(FCSTSDV!$D$2:$L$674,MATCH('04.06'!$D63,FCSTSDV!$C$2:$C$674,0),MATCH('04.06'!Y$3,FCSTSDV!$D$1:$L$1,0))/'04.06'!$F63,1)</f>
        <v>#N/A</v>
      </c>
      <c r="Z63" s="212" t="e">
        <f t="shared" si="9"/>
        <v>#N/A</v>
      </c>
    </row>
    <row r="64" spans="1:26" ht="20.100000000000001" customHeight="1">
      <c r="A64" s="795"/>
      <c r="B64" s="795"/>
      <c r="C64" s="67" t="s">
        <v>98</v>
      </c>
      <c r="D64" s="69" t="s">
        <v>99</v>
      </c>
      <c r="E64" s="204" t="str">
        <f t="shared" si="10"/>
        <v>45*50*0.08</v>
      </c>
      <c r="F64" s="49">
        <v>3000</v>
      </c>
      <c r="G64" s="48"/>
      <c r="H64" s="48"/>
      <c r="I64" s="785"/>
      <c r="J64" s="79">
        <v>0</v>
      </c>
      <c r="K64" s="92" t="e">
        <f t="array" ref="K64">+ROUND(INDEX(FCSTSDV!$D$2:$L$674,MATCH('04.06'!$D64,FCSTSDV!$C$2:$C$674,0),MATCH('04.06'!K$3,FCSTSDV!$D$1:$L$1,0))/'04.06'!$F64,1)</f>
        <v>#N/A</v>
      </c>
      <c r="L64" s="92" t="e">
        <f t="array" ref="L64">+ROUND(INDEX(FCSTSDV!$D$2:$L$674,MATCH('04.06'!$D64,FCSTSDV!$C$2:$C$674,0),MATCH('04.06'!L$3,FCSTSDV!$D$1:$L$1,0))/'04.06'!$F64,1)</f>
        <v>#N/A</v>
      </c>
      <c r="M64" s="92" t="e">
        <f t="array" ref="M64">+ROUND(INDEX(FCSTSDV!$D$2:$L$674,MATCH('04.06'!$D64,FCSTSDV!$C$2:$C$674,0),MATCH('04.06'!M$3,FCSTSDV!$D$1:$L$1,0))/'04.06'!$F64,1)</f>
        <v>#N/A</v>
      </c>
      <c r="N64" s="92" t="e">
        <f t="array" ref="N64">+ROUND(INDEX(FCSTSDV!$D$2:$L$674,MATCH('04.06'!$D64,FCSTSDV!$C$2:$C$674,0),MATCH('04.06'!N$3,FCSTSDV!$D$1:$L$1,0))/'04.06'!$F64,1)</f>
        <v>#N/A</v>
      </c>
      <c r="O64" s="92" t="e">
        <f t="array" ref="O64">+ROUND(INDEX(FCSTSDV!$D$2:$L$674,MATCH('04.06'!$D64,FCSTSDV!$C$2:$C$674,0),MATCH('04.06'!O$3,FCSTSDV!$D$1:$L$1,0))/'04.06'!$F64,1)</f>
        <v>#N/A</v>
      </c>
      <c r="P64" s="92" t="e">
        <f t="array" ref="P64">+ROUND(INDEX(FCSTSDV!$D$2:$L$674,MATCH('04.06'!$D64,FCSTSDV!$C$2:$C$674,0),MATCH('04.06'!P$3,FCSTSDV!$D$1:$L$1,0))/'04.06'!$F64,1)</f>
        <v>#N/A</v>
      </c>
      <c r="Q64" s="92" t="e">
        <f t="array" ref="Q64">+ROUND(INDEX(FCSTSDV!$D$2:$L$674,MATCH('04.06'!$D64,FCSTSDV!$C$2:$C$674,0),MATCH('04.06'!Q$3,FCSTSDV!$D$1:$L$1,0))/'04.06'!$F64,1)</f>
        <v>#N/A</v>
      </c>
      <c r="R64" s="92" t="e">
        <f t="array" ref="R64">+ROUND(INDEX(FCSTSDV!$D$2:$L$674,MATCH('04.06'!$D64,FCSTSDV!$C$2:$C$674,0),MATCH('04.06'!R$3,FCSTSDV!$D$1:$L$1,0))/'04.06'!$F64,1)</f>
        <v>#N/A</v>
      </c>
      <c r="S64" s="92" t="e">
        <f t="array" ref="S64">+ROUND(INDEX(FCSTSDV!$D$2:$L$674,MATCH('04.06'!$D64,FCSTSDV!$C$2:$C$674,0),MATCH('04.06'!S$3,FCSTSDV!$D$1:$L$1,0))/'04.06'!$F64,1)</f>
        <v>#N/A</v>
      </c>
      <c r="T64" s="92" t="e">
        <f t="array" ref="T64">+ROUND(INDEX(FCSTSDV!$D$2:$L$674,MATCH('04.06'!$D64,FCSTSDV!$C$2:$C$674,0),MATCH('04.06'!T$3,FCSTSDV!$D$1:$L$1,0))/'04.06'!$F64,1)</f>
        <v>#N/A</v>
      </c>
      <c r="U64" s="92" t="e">
        <f t="array" ref="U64">+ROUND(INDEX(FCSTSDV!$D$2:$L$674,MATCH('04.06'!$D64,FCSTSDV!$C$2:$C$674,0),MATCH('04.06'!U$3,FCSTSDV!$D$1:$L$1,0))/'04.06'!$F64,1)</f>
        <v>#N/A</v>
      </c>
      <c r="V64" s="92" t="e">
        <f t="array" ref="V64">+ROUND(INDEX(FCSTSDV!$D$2:$L$674,MATCH('04.06'!$D64,FCSTSDV!$C$2:$C$674,0),MATCH('04.06'!V$3,FCSTSDV!$D$1:$L$1,0))/'04.06'!$F64,1)</f>
        <v>#N/A</v>
      </c>
      <c r="W64" s="92" t="e">
        <f t="array" ref="W64">+ROUND(INDEX(FCSTSDV!$D$2:$L$674,MATCH('04.06'!$D64,FCSTSDV!$C$2:$C$674,0),MATCH('04.06'!W$3,FCSTSDV!$D$1:$L$1,0))/'04.06'!$F64,1)</f>
        <v>#N/A</v>
      </c>
      <c r="X64" s="92" t="e">
        <f t="array" ref="X64">+ROUND(INDEX(FCSTSDV!$D$2:$L$674,MATCH('04.06'!$D64,FCSTSDV!$C$2:$C$674,0),MATCH('04.06'!X$3,FCSTSDV!$D$1:$L$1,0))/'04.06'!$F64,1)</f>
        <v>#N/A</v>
      </c>
      <c r="Y64" s="92" t="e">
        <f t="array" ref="Y64">+ROUND(INDEX(FCSTSDV!$D$2:$L$674,MATCH('04.06'!$D64,FCSTSDV!$C$2:$C$674,0),MATCH('04.06'!Y$3,FCSTSDV!$D$1:$L$1,0))/'04.06'!$F64,1)</f>
        <v>#N/A</v>
      </c>
      <c r="Z64" s="212" t="e">
        <f t="shared" si="9"/>
        <v>#N/A</v>
      </c>
    </row>
    <row r="65" spans="1:26" ht="20.100000000000001" customHeight="1">
      <c r="A65" s="795"/>
      <c r="B65" s="795"/>
      <c r="C65" s="67" t="s">
        <v>103</v>
      </c>
      <c r="D65" s="69" t="s">
        <v>104</v>
      </c>
      <c r="E65" s="204" t="str">
        <f t="shared" si="10"/>
        <v>45*50*0.08</v>
      </c>
      <c r="F65" s="49">
        <v>19000</v>
      </c>
      <c r="G65" s="48"/>
      <c r="H65" s="48"/>
      <c r="I65" s="785"/>
      <c r="J65" s="79">
        <v>0</v>
      </c>
      <c r="K65" s="92" t="e">
        <f t="array" ref="K65">+ROUND(INDEX(FCSTSDV!$D$2:$L$674,MATCH('04.06'!$D65,FCSTSDV!$C$2:$C$674,0),MATCH('04.06'!K$3,FCSTSDV!$D$1:$L$1,0))/'04.06'!$F65,1)</f>
        <v>#N/A</v>
      </c>
      <c r="L65" s="92" t="e">
        <f t="array" ref="L65">+ROUND(INDEX(FCSTSDV!$D$2:$L$674,MATCH('04.06'!$D65,FCSTSDV!$C$2:$C$674,0),MATCH('04.06'!L$3,FCSTSDV!$D$1:$L$1,0))/'04.06'!$F65,1)</f>
        <v>#N/A</v>
      </c>
      <c r="M65" s="92" t="e">
        <f t="array" ref="M65">+ROUND(INDEX(FCSTSDV!$D$2:$L$674,MATCH('04.06'!$D65,FCSTSDV!$C$2:$C$674,0),MATCH('04.06'!M$3,FCSTSDV!$D$1:$L$1,0))/'04.06'!$F65,1)</f>
        <v>#N/A</v>
      </c>
      <c r="N65" s="92" t="e">
        <f t="array" ref="N65">+ROUND(INDEX(FCSTSDV!$D$2:$L$674,MATCH('04.06'!$D65,FCSTSDV!$C$2:$C$674,0),MATCH('04.06'!N$3,FCSTSDV!$D$1:$L$1,0))/'04.06'!$F65,1)</f>
        <v>#N/A</v>
      </c>
      <c r="O65" s="92" t="e">
        <f t="array" ref="O65">+ROUND(INDEX(FCSTSDV!$D$2:$L$674,MATCH('04.06'!$D65,FCSTSDV!$C$2:$C$674,0),MATCH('04.06'!O$3,FCSTSDV!$D$1:$L$1,0))/'04.06'!$F65,1)</f>
        <v>#N/A</v>
      </c>
      <c r="P65" s="92" t="e">
        <f t="array" ref="P65">+ROUND(INDEX(FCSTSDV!$D$2:$L$674,MATCH('04.06'!$D65,FCSTSDV!$C$2:$C$674,0),MATCH('04.06'!P$3,FCSTSDV!$D$1:$L$1,0))/'04.06'!$F65,1)</f>
        <v>#N/A</v>
      </c>
      <c r="Q65" s="92" t="e">
        <f t="array" ref="Q65">+ROUND(INDEX(FCSTSDV!$D$2:$L$674,MATCH('04.06'!$D65,FCSTSDV!$C$2:$C$674,0),MATCH('04.06'!Q$3,FCSTSDV!$D$1:$L$1,0))/'04.06'!$F65,1)</f>
        <v>#N/A</v>
      </c>
      <c r="R65" s="92" t="e">
        <f t="array" ref="R65">+ROUND(INDEX(FCSTSDV!$D$2:$L$674,MATCH('04.06'!$D65,FCSTSDV!$C$2:$C$674,0),MATCH('04.06'!R$3,FCSTSDV!$D$1:$L$1,0))/'04.06'!$F65,1)</f>
        <v>#N/A</v>
      </c>
      <c r="S65" s="92" t="e">
        <f t="array" ref="S65">+ROUND(INDEX(FCSTSDV!$D$2:$L$674,MATCH('04.06'!$D65,FCSTSDV!$C$2:$C$674,0),MATCH('04.06'!S$3,FCSTSDV!$D$1:$L$1,0))/'04.06'!$F65,1)</f>
        <v>#N/A</v>
      </c>
      <c r="T65" s="92" t="e">
        <f t="array" ref="T65">+ROUND(INDEX(FCSTSDV!$D$2:$L$674,MATCH('04.06'!$D65,FCSTSDV!$C$2:$C$674,0),MATCH('04.06'!T$3,FCSTSDV!$D$1:$L$1,0))/'04.06'!$F65,1)</f>
        <v>#N/A</v>
      </c>
      <c r="U65" s="92" t="e">
        <f t="array" ref="U65">+ROUND(INDEX(FCSTSDV!$D$2:$L$674,MATCH('04.06'!$D65,FCSTSDV!$C$2:$C$674,0),MATCH('04.06'!U$3,FCSTSDV!$D$1:$L$1,0))/'04.06'!$F65,1)</f>
        <v>#N/A</v>
      </c>
      <c r="V65" s="92" t="e">
        <f t="array" ref="V65">+ROUND(INDEX(FCSTSDV!$D$2:$L$674,MATCH('04.06'!$D65,FCSTSDV!$C$2:$C$674,0),MATCH('04.06'!V$3,FCSTSDV!$D$1:$L$1,0))/'04.06'!$F65,1)</f>
        <v>#N/A</v>
      </c>
      <c r="W65" s="92" t="e">
        <f t="array" ref="W65">+ROUND(INDEX(FCSTSDV!$D$2:$L$674,MATCH('04.06'!$D65,FCSTSDV!$C$2:$C$674,0),MATCH('04.06'!W$3,FCSTSDV!$D$1:$L$1,0))/'04.06'!$F65,1)</f>
        <v>#N/A</v>
      </c>
      <c r="X65" s="92" t="e">
        <f t="array" ref="X65">+ROUND(INDEX(FCSTSDV!$D$2:$L$674,MATCH('04.06'!$D65,FCSTSDV!$C$2:$C$674,0),MATCH('04.06'!X$3,FCSTSDV!$D$1:$L$1,0))/'04.06'!$F65,1)</f>
        <v>#N/A</v>
      </c>
      <c r="Y65" s="92" t="e">
        <f t="array" ref="Y65">+ROUND(INDEX(FCSTSDV!$D$2:$L$674,MATCH('04.06'!$D65,FCSTSDV!$C$2:$C$674,0),MATCH('04.06'!Y$3,FCSTSDV!$D$1:$L$1,0))/'04.06'!$F65,1)</f>
        <v>#N/A</v>
      </c>
      <c r="Z65" s="212" t="e">
        <f t="shared" si="9"/>
        <v>#N/A</v>
      </c>
    </row>
    <row r="66" spans="1:26" ht="20.100000000000001" hidden="1" customHeight="1">
      <c r="A66" s="795"/>
      <c r="B66" s="795"/>
      <c r="C66" s="67"/>
      <c r="D66" s="69" t="s">
        <v>105</v>
      </c>
      <c r="E66" s="204" t="str">
        <f t="shared" si="10"/>
        <v>45*50*0.08</v>
      </c>
      <c r="F66" s="49">
        <v>1000</v>
      </c>
      <c r="G66" s="48"/>
      <c r="H66" s="48"/>
      <c r="I66" s="785"/>
      <c r="J66" s="79">
        <v>0</v>
      </c>
      <c r="K66" s="92" t="e">
        <f t="array" ref="K66">+ROUND(INDEX(FCSTSDV!$D$2:$L$674,MATCH('04.06'!$D66,FCSTSDV!$C$2:$C$674,0),MATCH('04.06'!K$3,FCSTSDV!$D$1:$L$1,0))/'04.06'!$F66,1)</f>
        <v>#N/A</v>
      </c>
      <c r="L66" s="92" t="e">
        <f t="array" ref="L66">+ROUND(INDEX(FCSTSDV!$D$2:$L$674,MATCH('04.06'!$D66,FCSTSDV!$C$2:$C$674,0),MATCH('04.06'!L$3,FCSTSDV!$D$1:$L$1,0))/'04.06'!$F66,1)</f>
        <v>#N/A</v>
      </c>
      <c r="M66" s="92" t="e">
        <f t="array" ref="M66">+ROUND(INDEX(FCSTSDV!$D$2:$L$674,MATCH('04.06'!$D66,FCSTSDV!$C$2:$C$674,0),MATCH('04.06'!M$3,FCSTSDV!$D$1:$L$1,0))/'04.06'!$F66,1)</f>
        <v>#N/A</v>
      </c>
      <c r="N66" s="92" t="e">
        <f t="array" ref="N66">+ROUND(INDEX(FCSTSDV!$D$2:$L$674,MATCH('04.06'!$D66,FCSTSDV!$C$2:$C$674,0),MATCH('04.06'!N$3,FCSTSDV!$D$1:$L$1,0))/'04.06'!$F66,1)</f>
        <v>#N/A</v>
      </c>
      <c r="O66" s="92" t="e">
        <f t="array" ref="O66">+ROUND(INDEX(FCSTSDV!$D$2:$L$674,MATCH('04.06'!$D66,FCSTSDV!$C$2:$C$674,0),MATCH('04.06'!O$3,FCSTSDV!$D$1:$L$1,0))/'04.06'!$F66,1)</f>
        <v>#N/A</v>
      </c>
      <c r="P66" s="92" t="e">
        <f t="array" ref="P66">+ROUND(INDEX(FCSTSDV!$D$2:$L$674,MATCH('04.06'!$D66,FCSTSDV!$C$2:$C$674,0),MATCH('04.06'!P$3,FCSTSDV!$D$1:$L$1,0))/'04.06'!$F66,1)</f>
        <v>#N/A</v>
      </c>
      <c r="Q66" s="92" t="e">
        <f t="array" ref="Q66">+ROUND(INDEX(FCSTSDV!$D$2:$L$674,MATCH('04.06'!$D66,FCSTSDV!$C$2:$C$674,0),MATCH('04.06'!Q$3,FCSTSDV!$D$1:$L$1,0))/'04.06'!$F66,1)</f>
        <v>#N/A</v>
      </c>
      <c r="R66" s="92" t="e">
        <f t="array" ref="R66">+ROUND(INDEX(FCSTSDV!$D$2:$L$674,MATCH('04.06'!$D66,FCSTSDV!$C$2:$C$674,0),MATCH('04.06'!R$3,FCSTSDV!$D$1:$L$1,0))/'04.06'!$F66,1)</f>
        <v>#N/A</v>
      </c>
      <c r="S66" s="92" t="e">
        <f t="array" ref="S66">+ROUND(INDEX(FCSTSDV!$D$2:$L$674,MATCH('04.06'!$D66,FCSTSDV!$C$2:$C$674,0),MATCH('04.06'!S$3,FCSTSDV!$D$1:$L$1,0))/'04.06'!$F66,1)</f>
        <v>#N/A</v>
      </c>
      <c r="T66" s="92" t="e">
        <f t="array" ref="T66">+ROUND(INDEX(FCSTSDV!$D$2:$L$674,MATCH('04.06'!$D66,FCSTSDV!$C$2:$C$674,0),MATCH('04.06'!T$3,FCSTSDV!$D$1:$L$1,0))/'04.06'!$F66,1)</f>
        <v>#N/A</v>
      </c>
      <c r="U66" s="92" t="e">
        <f t="array" ref="U66">+ROUND(INDEX(FCSTSDV!$D$2:$L$674,MATCH('04.06'!$D66,FCSTSDV!$C$2:$C$674,0),MATCH('04.06'!U$3,FCSTSDV!$D$1:$L$1,0))/'04.06'!$F66,1)</f>
        <v>#N/A</v>
      </c>
      <c r="V66" s="92" t="e">
        <f t="array" ref="V66">+ROUND(INDEX(FCSTSDV!$D$2:$L$674,MATCH('04.06'!$D66,FCSTSDV!$C$2:$C$674,0),MATCH('04.06'!V$3,FCSTSDV!$D$1:$L$1,0))/'04.06'!$F66,1)</f>
        <v>#N/A</v>
      </c>
      <c r="W66" s="92" t="e">
        <f t="array" ref="W66">+ROUND(INDEX(FCSTSDV!$D$2:$L$674,MATCH('04.06'!$D66,FCSTSDV!$C$2:$C$674,0),MATCH('04.06'!W$3,FCSTSDV!$D$1:$L$1,0))/'04.06'!$F66,1)</f>
        <v>#N/A</v>
      </c>
      <c r="X66" s="92" t="e">
        <f t="array" ref="X66">+ROUND(INDEX(FCSTSDV!$D$2:$L$674,MATCH('04.06'!$D66,FCSTSDV!$C$2:$C$674,0),MATCH('04.06'!X$3,FCSTSDV!$D$1:$L$1,0))/'04.06'!$F66,1)</f>
        <v>#N/A</v>
      </c>
      <c r="Y66" s="92" t="e">
        <f t="array" ref="Y66">+ROUND(INDEX(FCSTSDV!$D$2:$L$674,MATCH('04.06'!$D66,FCSTSDV!$C$2:$C$674,0),MATCH('04.06'!Y$3,FCSTSDV!$D$1:$L$1,0))/'04.06'!$F66,1)</f>
        <v>#N/A</v>
      </c>
      <c r="Z66" s="212" t="e">
        <f t="shared" si="9"/>
        <v>#N/A</v>
      </c>
    </row>
    <row r="67" spans="1:26" ht="20.100000000000001" customHeight="1">
      <c r="A67" s="795"/>
      <c r="B67" s="795"/>
      <c r="C67" s="67" t="s">
        <v>96</v>
      </c>
      <c r="D67" s="32" t="s">
        <v>106</v>
      </c>
      <c r="E67" s="204" t="str">
        <f t="shared" si="10"/>
        <v>45*50*0.08</v>
      </c>
      <c r="F67" s="49">
        <v>11000</v>
      </c>
      <c r="G67" s="48"/>
      <c r="H67" s="48"/>
      <c r="I67" s="785"/>
      <c r="J67" s="79">
        <v>0</v>
      </c>
      <c r="K67" s="92" t="e">
        <f t="array" ref="K67">+ROUND(INDEX(FCSTSDV!$D$2:$L$674,MATCH('04.06'!$D67,FCSTSDV!$C$2:$C$674,0),MATCH('04.06'!K$3,FCSTSDV!$D$1:$L$1,0))/'04.06'!$F67,1)</f>
        <v>#N/A</v>
      </c>
      <c r="L67" s="92" t="e">
        <f t="array" ref="L67">+ROUND(INDEX(FCSTSDV!$D$2:$L$674,MATCH('04.06'!$D67,FCSTSDV!$C$2:$C$674,0),MATCH('04.06'!L$3,FCSTSDV!$D$1:$L$1,0))/'04.06'!$F67,1)</f>
        <v>#N/A</v>
      </c>
      <c r="M67" s="92" t="e">
        <f t="array" ref="M67">+ROUND(INDEX(FCSTSDV!$D$2:$L$674,MATCH('04.06'!$D67,FCSTSDV!$C$2:$C$674,0),MATCH('04.06'!M$3,FCSTSDV!$D$1:$L$1,0))/'04.06'!$F67,1)</f>
        <v>#N/A</v>
      </c>
      <c r="N67" s="92" t="e">
        <f t="array" ref="N67">+ROUND(INDEX(FCSTSDV!$D$2:$L$674,MATCH('04.06'!$D67,FCSTSDV!$C$2:$C$674,0),MATCH('04.06'!N$3,FCSTSDV!$D$1:$L$1,0))/'04.06'!$F67,1)</f>
        <v>#N/A</v>
      </c>
      <c r="O67" s="92" t="e">
        <f t="array" ref="O67">+ROUND(INDEX(FCSTSDV!$D$2:$L$674,MATCH('04.06'!$D67,FCSTSDV!$C$2:$C$674,0),MATCH('04.06'!O$3,FCSTSDV!$D$1:$L$1,0))/'04.06'!$F67,1)</f>
        <v>#N/A</v>
      </c>
      <c r="P67" s="92" t="e">
        <f t="array" ref="P67">+ROUND(INDEX(FCSTSDV!$D$2:$L$674,MATCH('04.06'!$D67,FCSTSDV!$C$2:$C$674,0),MATCH('04.06'!P$3,FCSTSDV!$D$1:$L$1,0))/'04.06'!$F67,1)</f>
        <v>#N/A</v>
      </c>
      <c r="Q67" s="92" t="e">
        <f t="array" ref="Q67">+ROUND(INDEX(FCSTSDV!$D$2:$L$674,MATCH('04.06'!$D67,FCSTSDV!$C$2:$C$674,0),MATCH('04.06'!Q$3,FCSTSDV!$D$1:$L$1,0))/'04.06'!$F67,1)</f>
        <v>#N/A</v>
      </c>
      <c r="R67" s="92" t="e">
        <f t="array" ref="R67">+ROUND(INDEX(FCSTSDV!$D$2:$L$674,MATCH('04.06'!$D67,FCSTSDV!$C$2:$C$674,0),MATCH('04.06'!R$3,FCSTSDV!$D$1:$L$1,0))/'04.06'!$F67,1)</f>
        <v>#N/A</v>
      </c>
      <c r="S67" s="92" t="e">
        <f t="array" ref="S67">+ROUND(INDEX(FCSTSDV!$D$2:$L$674,MATCH('04.06'!$D67,FCSTSDV!$C$2:$C$674,0),MATCH('04.06'!S$3,FCSTSDV!$D$1:$L$1,0))/'04.06'!$F67,1)</f>
        <v>#N/A</v>
      </c>
      <c r="T67" s="92" t="e">
        <f t="array" ref="T67">+ROUND(INDEX(FCSTSDV!$D$2:$L$674,MATCH('04.06'!$D67,FCSTSDV!$C$2:$C$674,0),MATCH('04.06'!T$3,FCSTSDV!$D$1:$L$1,0))/'04.06'!$F67,1)</f>
        <v>#N/A</v>
      </c>
      <c r="U67" s="92" t="e">
        <f t="array" ref="U67">+ROUND(INDEX(FCSTSDV!$D$2:$L$674,MATCH('04.06'!$D67,FCSTSDV!$C$2:$C$674,0),MATCH('04.06'!U$3,FCSTSDV!$D$1:$L$1,0))/'04.06'!$F67,1)</f>
        <v>#N/A</v>
      </c>
      <c r="V67" s="92" t="e">
        <f t="array" ref="V67">+ROUND(INDEX(FCSTSDV!$D$2:$L$674,MATCH('04.06'!$D67,FCSTSDV!$C$2:$C$674,0),MATCH('04.06'!V$3,FCSTSDV!$D$1:$L$1,0))/'04.06'!$F67,1)</f>
        <v>#N/A</v>
      </c>
      <c r="W67" s="92" t="e">
        <f t="array" ref="W67">+ROUND(INDEX(FCSTSDV!$D$2:$L$674,MATCH('04.06'!$D67,FCSTSDV!$C$2:$C$674,0),MATCH('04.06'!W$3,FCSTSDV!$D$1:$L$1,0))/'04.06'!$F67,1)</f>
        <v>#N/A</v>
      </c>
      <c r="X67" s="92" t="e">
        <f t="array" ref="X67">+ROUND(INDEX(FCSTSDV!$D$2:$L$674,MATCH('04.06'!$D67,FCSTSDV!$C$2:$C$674,0),MATCH('04.06'!X$3,FCSTSDV!$D$1:$L$1,0))/'04.06'!$F67,1)</f>
        <v>#N/A</v>
      </c>
      <c r="Y67" s="92" t="e">
        <f t="array" ref="Y67">+ROUND(INDEX(FCSTSDV!$D$2:$L$674,MATCH('04.06'!$D67,FCSTSDV!$C$2:$C$674,0),MATCH('04.06'!Y$3,FCSTSDV!$D$1:$L$1,0))/'04.06'!$F67,1)</f>
        <v>#N/A</v>
      </c>
      <c r="Z67" s="212" t="e">
        <f t="shared" si="9"/>
        <v>#N/A</v>
      </c>
    </row>
    <row r="68" spans="1:26" ht="20.100000000000001" customHeight="1">
      <c r="A68" s="795"/>
      <c r="B68" s="795"/>
      <c r="C68" s="67" t="s">
        <v>107</v>
      </c>
      <c r="D68" s="32" t="s">
        <v>108</v>
      </c>
      <c r="E68" s="204" t="str">
        <f t="shared" si="10"/>
        <v>45*50*0.08</v>
      </c>
      <c r="F68" s="49">
        <v>3000</v>
      </c>
      <c r="G68" s="48"/>
      <c r="H68" s="48"/>
      <c r="I68" s="785"/>
      <c r="J68" s="79">
        <v>0</v>
      </c>
      <c r="K68" s="92" t="e">
        <f t="array" ref="K68">+ROUND(INDEX(FCSTSDV!$D$2:$L$674,MATCH('04.06'!$D68,FCSTSDV!$C$2:$C$674,0),MATCH('04.06'!K$3,FCSTSDV!$D$1:$L$1,0))/'04.06'!$F68,1)</f>
        <v>#N/A</v>
      </c>
      <c r="L68" s="92" t="e">
        <f t="array" ref="L68">+ROUND(INDEX(FCSTSDV!$D$2:$L$674,MATCH('04.06'!$D68,FCSTSDV!$C$2:$C$674,0),MATCH('04.06'!L$3,FCSTSDV!$D$1:$L$1,0))/'04.06'!$F68,1)</f>
        <v>#N/A</v>
      </c>
      <c r="M68" s="92" t="e">
        <f t="array" ref="M68">+ROUND(INDEX(FCSTSDV!$D$2:$L$674,MATCH('04.06'!$D68,FCSTSDV!$C$2:$C$674,0),MATCH('04.06'!M$3,FCSTSDV!$D$1:$L$1,0))/'04.06'!$F68,1)</f>
        <v>#N/A</v>
      </c>
      <c r="N68" s="92" t="e">
        <f t="array" ref="N68">+ROUND(INDEX(FCSTSDV!$D$2:$L$674,MATCH('04.06'!$D68,FCSTSDV!$C$2:$C$674,0),MATCH('04.06'!N$3,FCSTSDV!$D$1:$L$1,0))/'04.06'!$F68,1)</f>
        <v>#N/A</v>
      </c>
      <c r="O68" s="92" t="e">
        <f t="array" ref="O68">+ROUND(INDEX(FCSTSDV!$D$2:$L$674,MATCH('04.06'!$D68,FCSTSDV!$C$2:$C$674,0),MATCH('04.06'!O$3,FCSTSDV!$D$1:$L$1,0))/'04.06'!$F68,1)</f>
        <v>#N/A</v>
      </c>
      <c r="P68" s="92" t="e">
        <f t="array" ref="P68">+ROUND(INDEX(FCSTSDV!$D$2:$L$674,MATCH('04.06'!$D68,FCSTSDV!$C$2:$C$674,0),MATCH('04.06'!P$3,FCSTSDV!$D$1:$L$1,0))/'04.06'!$F68,1)</f>
        <v>#N/A</v>
      </c>
      <c r="Q68" s="92" t="e">
        <f t="array" ref="Q68">+ROUND(INDEX(FCSTSDV!$D$2:$L$674,MATCH('04.06'!$D68,FCSTSDV!$C$2:$C$674,0),MATCH('04.06'!Q$3,FCSTSDV!$D$1:$L$1,0))/'04.06'!$F68,1)</f>
        <v>#N/A</v>
      </c>
      <c r="R68" s="92" t="e">
        <f t="array" ref="R68">+ROUND(INDEX(FCSTSDV!$D$2:$L$674,MATCH('04.06'!$D68,FCSTSDV!$C$2:$C$674,0),MATCH('04.06'!R$3,FCSTSDV!$D$1:$L$1,0))/'04.06'!$F68,1)</f>
        <v>#N/A</v>
      </c>
      <c r="S68" s="92" t="e">
        <f t="array" ref="S68">+ROUND(INDEX(FCSTSDV!$D$2:$L$674,MATCH('04.06'!$D68,FCSTSDV!$C$2:$C$674,0),MATCH('04.06'!S$3,FCSTSDV!$D$1:$L$1,0))/'04.06'!$F68,1)</f>
        <v>#N/A</v>
      </c>
      <c r="T68" s="92" t="e">
        <f t="array" ref="T68">+ROUND(INDEX(FCSTSDV!$D$2:$L$674,MATCH('04.06'!$D68,FCSTSDV!$C$2:$C$674,0),MATCH('04.06'!T$3,FCSTSDV!$D$1:$L$1,0))/'04.06'!$F68,1)</f>
        <v>#N/A</v>
      </c>
      <c r="U68" s="92" t="e">
        <f t="array" ref="U68">+ROUND(INDEX(FCSTSDV!$D$2:$L$674,MATCH('04.06'!$D68,FCSTSDV!$C$2:$C$674,0),MATCH('04.06'!U$3,FCSTSDV!$D$1:$L$1,0))/'04.06'!$F68,1)</f>
        <v>#N/A</v>
      </c>
      <c r="V68" s="92" t="e">
        <f t="array" ref="V68">+ROUND(INDEX(FCSTSDV!$D$2:$L$674,MATCH('04.06'!$D68,FCSTSDV!$C$2:$C$674,0),MATCH('04.06'!V$3,FCSTSDV!$D$1:$L$1,0))/'04.06'!$F68,1)</f>
        <v>#N/A</v>
      </c>
      <c r="W68" s="92" t="e">
        <f t="array" ref="W68">+ROUND(INDEX(FCSTSDV!$D$2:$L$674,MATCH('04.06'!$D68,FCSTSDV!$C$2:$C$674,0),MATCH('04.06'!W$3,FCSTSDV!$D$1:$L$1,0))/'04.06'!$F68,1)</f>
        <v>#N/A</v>
      </c>
      <c r="X68" s="92" t="e">
        <f t="array" ref="X68">+ROUND(INDEX(FCSTSDV!$D$2:$L$674,MATCH('04.06'!$D68,FCSTSDV!$C$2:$C$674,0),MATCH('04.06'!X$3,FCSTSDV!$D$1:$L$1,0))/'04.06'!$F68,1)</f>
        <v>#N/A</v>
      </c>
      <c r="Y68" s="92" t="e">
        <f t="array" ref="Y68">+ROUND(INDEX(FCSTSDV!$D$2:$L$674,MATCH('04.06'!$D68,FCSTSDV!$C$2:$C$674,0),MATCH('04.06'!Y$3,FCSTSDV!$D$1:$L$1,0))/'04.06'!$F68,1)</f>
        <v>#N/A</v>
      </c>
      <c r="Z68" s="212" t="e">
        <f t="shared" si="9"/>
        <v>#N/A</v>
      </c>
    </row>
    <row r="69" spans="1:26" ht="21" customHeight="1">
      <c r="A69" s="795"/>
      <c r="B69" s="795"/>
      <c r="C69" s="67" t="s">
        <v>103</v>
      </c>
      <c r="D69" s="32" t="s">
        <v>109</v>
      </c>
      <c r="E69" s="204" t="str">
        <f t="shared" si="10"/>
        <v>45*50*0.08</v>
      </c>
      <c r="F69" s="49">
        <v>15000</v>
      </c>
      <c r="G69" s="48"/>
      <c r="H69" s="48"/>
      <c r="I69" s="785"/>
      <c r="J69" s="79">
        <v>0</v>
      </c>
      <c r="K69" s="92" t="e">
        <f t="array" ref="K69">+ROUND(INDEX(FCSTSDV!$D$2:$L$674,MATCH('04.06'!$D69,FCSTSDV!$C$2:$C$674,0),MATCH('04.06'!K$3,FCSTSDV!$D$1:$L$1,0))/'04.06'!$F69,1)</f>
        <v>#N/A</v>
      </c>
      <c r="L69" s="92" t="e">
        <f t="array" ref="L69">+ROUND(INDEX(FCSTSDV!$D$2:$L$674,MATCH('04.06'!$D69,FCSTSDV!$C$2:$C$674,0),MATCH('04.06'!L$3,FCSTSDV!$D$1:$L$1,0))/'04.06'!$F69,1)</f>
        <v>#N/A</v>
      </c>
      <c r="M69" s="92" t="e">
        <f t="array" ref="M69">+ROUND(INDEX(FCSTSDV!$D$2:$L$674,MATCH('04.06'!$D69,FCSTSDV!$C$2:$C$674,0),MATCH('04.06'!M$3,FCSTSDV!$D$1:$L$1,0))/'04.06'!$F69,1)</f>
        <v>#N/A</v>
      </c>
      <c r="N69" s="92" t="e">
        <f t="array" ref="N69">+ROUND(INDEX(FCSTSDV!$D$2:$L$674,MATCH('04.06'!$D69,FCSTSDV!$C$2:$C$674,0),MATCH('04.06'!N$3,FCSTSDV!$D$1:$L$1,0))/'04.06'!$F69,1)</f>
        <v>#N/A</v>
      </c>
      <c r="O69" s="92" t="e">
        <f t="array" ref="O69">+ROUND(INDEX(FCSTSDV!$D$2:$L$674,MATCH('04.06'!$D69,FCSTSDV!$C$2:$C$674,0),MATCH('04.06'!O$3,FCSTSDV!$D$1:$L$1,0))/'04.06'!$F69,1)</f>
        <v>#N/A</v>
      </c>
      <c r="P69" s="92" t="e">
        <f t="array" ref="P69">+ROUND(INDEX(FCSTSDV!$D$2:$L$674,MATCH('04.06'!$D69,FCSTSDV!$C$2:$C$674,0),MATCH('04.06'!P$3,FCSTSDV!$D$1:$L$1,0))/'04.06'!$F69,1)</f>
        <v>#N/A</v>
      </c>
      <c r="Q69" s="92" t="e">
        <f t="array" ref="Q69">+ROUND(INDEX(FCSTSDV!$D$2:$L$674,MATCH('04.06'!$D69,FCSTSDV!$C$2:$C$674,0),MATCH('04.06'!Q$3,FCSTSDV!$D$1:$L$1,0))/'04.06'!$F69,1)</f>
        <v>#N/A</v>
      </c>
      <c r="R69" s="92" t="e">
        <f t="array" ref="R69">+ROUND(INDEX(FCSTSDV!$D$2:$L$674,MATCH('04.06'!$D69,FCSTSDV!$C$2:$C$674,0),MATCH('04.06'!R$3,FCSTSDV!$D$1:$L$1,0))/'04.06'!$F69,1)</f>
        <v>#N/A</v>
      </c>
      <c r="S69" s="92" t="e">
        <f t="array" ref="S69">+ROUND(INDEX(FCSTSDV!$D$2:$L$674,MATCH('04.06'!$D69,FCSTSDV!$C$2:$C$674,0),MATCH('04.06'!S$3,FCSTSDV!$D$1:$L$1,0))/'04.06'!$F69,1)</f>
        <v>#N/A</v>
      </c>
      <c r="T69" s="92" t="e">
        <f t="array" ref="T69">+ROUND(INDEX(FCSTSDV!$D$2:$L$674,MATCH('04.06'!$D69,FCSTSDV!$C$2:$C$674,0),MATCH('04.06'!T$3,FCSTSDV!$D$1:$L$1,0))/'04.06'!$F69,1)</f>
        <v>#N/A</v>
      </c>
      <c r="U69" s="92" t="e">
        <f t="array" ref="U69">+ROUND(INDEX(FCSTSDV!$D$2:$L$674,MATCH('04.06'!$D69,FCSTSDV!$C$2:$C$674,0),MATCH('04.06'!U$3,FCSTSDV!$D$1:$L$1,0))/'04.06'!$F69,1)</f>
        <v>#N/A</v>
      </c>
      <c r="V69" s="92" t="e">
        <f t="array" ref="V69">+ROUND(INDEX(FCSTSDV!$D$2:$L$674,MATCH('04.06'!$D69,FCSTSDV!$C$2:$C$674,0),MATCH('04.06'!V$3,FCSTSDV!$D$1:$L$1,0))/'04.06'!$F69,1)</f>
        <v>#N/A</v>
      </c>
      <c r="W69" s="92" t="e">
        <f t="array" ref="W69">+ROUND(INDEX(FCSTSDV!$D$2:$L$674,MATCH('04.06'!$D69,FCSTSDV!$C$2:$C$674,0),MATCH('04.06'!W$3,FCSTSDV!$D$1:$L$1,0))/'04.06'!$F69,1)</f>
        <v>#N/A</v>
      </c>
      <c r="X69" s="92" t="e">
        <f t="array" ref="X69">+ROUND(INDEX(FCSTSDV!$D$2:$L$674,MATCH('04.06'!$D69,FCSTSDV!$C$2:$C$674,0),MATCH('04.06'!X$3,FCSTSDV!$D$1:$L$1,0))/'04.06'!$F69,1)</f>
        <v>#N/A</v>
      </c>
      <c r="Y69" s="92" t="e">
        <f t="array" ref="Y69">+ROUND(INDEX(FCSTSDV!$D$2:$L$674,MATCH('04.06'!$D69,FCSTSDV!$C$2:$C$674,0),MATCH('04.06'!Y$3,FCSTSDV!$D$1:$L$1,0))/'04.06'!$F69,1)</f>
        <v>#N/A</v>
      </c>
      <c r="Z69" s="212" t="e">
        <f t="shared" si="9"/>
        <v>#N/A</v>
      </c>
    </row>
    <row r="70" spans="1:26" ht="21" customHeight="1">
      <c r="A70" s="795"/>
      <c r="B70" s="795"/>
      <c r="C70" s="67"/>
      <c r="D70" s="32" t="s">
        <v>110</v>
      </c>
      <c r="E70" s="204" t="str">
        <f t="shared" si="10"/>
        <v>45*50*0.08</v>
      </c>
      <c r="F70" s="49">
        <v>3000</v>
      </c>
      <c r="G70" s="48"/>
      <c r="H70" s="48"/>
      <c r="I70" s="785"/>
      <c r="J70" s="79">
        <v>0</v>
      </c>
      <c r="K70" s="92" t="e">
        <f t="array" ref="K70">+ROUND(INDEX(FCSTSDV!$D$2:$L$674,MATCH('04.06'!$D70,FCSTSDV!$C$2:$C$674,0),MATCH('04.06'!K$3,FCSTSDV!$D$1:$L$1,0))/'04.06'!$F70,1)</f>
        <v>#N/A</v>
      </c>
      <c r="L70" s="92" t="e">
        <f t="array" ref="L70">+ROUND(INDEX(FCSTSDV!$D$2:$L$674,MATCH('04.06'!$D70,FCSTSDV!$C$2:$C$674,0),MATCH('04.06'!L$3,FCSTSDV!$D$1:$L$1,0))/'04.06'!$F70,1)</f>
        <v>#N/A</v>
      </c>
      <c r="M70" s="92" t="e">
        <f t="array" ref="M70">+ROUND(INDEX(FCSTSDV!$D$2:$L$674,MATCH('04.06'!$D70,FCSTSDV!$C$2:$C$674,0),MATCH('04.06'!M$3,FCSTSDV!$D$1:$L$1,0))/'04.06'!$F70,1)</f>
        <v>#N/A</v>
      </c>
      <c r="N70" s="92" t="e">
        <f t="array" ref="N70">+ROUND(INDEX(FCSTSDV!$D$2:$L$674,MATCH('04.06'!$D70,FCSTSDV!$C$2:$C$674,0),MATCH('04.06'!N$3,FCSTSDV!$D$1:$L$1,0))/'04.06'!$F70,1)</f>
        <v>#N/A</v>
      </c>
      <c r="O70" s="92" t="e">
        <f t="array" ref="O70">+ROUND(INDEX(FCSTSDV!$D$2:$L$674,MATCH('04.06'!$D70,FCSTSDV!$C$2:$C$674,0),MATCH('04.06'!O$3,FCSTSDV!$D$1:$L$1,0))/'04.06'!$F70,1)</f>
        <v>#N/A</v>
      </c>
      <c r="P70" s="92" t="e">
        <f t="array" ref="P70">+ROUND(INDEX(FCSTSDV!$D$2:$L$674,MATCH('04.06'!$D70,FCSTSDV!$C$2:$C$674,0),MATCH('04.06'!P$3,FCSTSDV!$D$1:$L$1,0))/'04.06'!$F70,1)</f>
        <v>#N/A</v>
      </c>
      <c r="Q70" s="92" t="e">
        <f t="array" ref="Q70">+ROUND(INDEX(FCSTSDV!$D$2:$L$674,MATCH('04.06'!$D70,FCSTSDV!$C$2:$C$674,0),MATCH('04.06'!Q$3,FCSTSDV!$D$1:$L$1,0))/'04.06'!$F70,1)</f>
        <v>#N/A</v>
      </c>
      <c r="R70" s="92" t="e">
        <f t="array" ref="R70">+ROUND(INDEX(FCSTSDV!$D$2:$L$674,MATCH('04.06'!$D70,FCSTSDV!$C$2:$C$674,0),MATCH('04.06'!R$3,FCSTSDV!$D$1:$L$1,0))/'04.06'!$F70,1)</f>
        <v>#N/A</v>
      </c>
      <c r="S70" s="92" t="e">
        <f t="array" ref="S70">+ROUND(INDEX(FCSTSDV!$D$2:$L$674,MATCH('04.06'!$D70,FCSTSDV!$C$2:$C$674,0),MATCH('04.06'!S$3,FCSTSDV!$D$1:$L$1,0))/'04.06'!$F70,1)</f>
        <v>#N/A</v>
      </c>
      <c r="T70" s="92" t="e">
        <f t="array" ref="T70">+ROUND(INDEX(FCSTSDV!$D$2:$L$674,MATCH('04.06'!$D70,FCSTSDV!$C$2:$C$674,0),MATCH('04.06'!T$3,FCSTSDV!$D$1:$L$1,0))/'04.06'!$F70,1)</f>
        <v>#N/A</v>
      </c>
      <c r="U70" s="92" t="e">
        <f t="array" ref="U70">+ROUND(INDEX(FCSTSDV!$D$2:$L$674,MATCH('04.06'!$D70,FCSTSDV!$C$2:$C$674,0),MATCH('04.06'!U$3,FCSTSDV!$D$1:$L$1,0))/'04.06'!$F70,1)</f>
        <v>#N/A</v>
      </c>
      <c r="V70" s="92" t="e">
        <f t="array" ref="V70">+ROUND(INDEX(FCSTSDV!$D$2:$L$674,MATCH('04.06'!$D70,FCSTSDV!$C$2:$C$674,0),MATCH('04.06'!V$3,FCSTSDV!$D$1:$L$1,0))/'04.06'!$F70,1)</f>
        <v>#N/A</v>
      </c>
      <c r="W70" s="92" t="e">
        <f t="array" ref="W70">+ROUND(INDEX(FCSTSDV!$D$2:$L$674,MATCH('04.06'!$D70,FCSTSDV!$C$2:$C$674,0),MATCH('04.06'!W$3,FCSTSDV!$D$1:$L$1,0))/'04.06'!$F70,1)</f>
        <v>#N/A</v>
      </c>
      <c r="X70" s="92" t="e">
        <f t="array" ref="X70">+ROUND(INDEX(FCSTSDV!$D$2:$L$674,MATCH('04.06'!$D70,FCSTSDV!$C$2:$C$674,0),MATCH('04.06'!X$3,FCSTSDV!$D$1:$L$1,0))/'04.06'!$F70,1)</f>
        <v>#N/A</v>
      </c>
      <c r="Y70" s="92" t="e">
        <f t="array" ref="Y70">+ROUND(INDEX(FCSTSDV!$D$2:$L$674,MATCH('04.06'!$D70,FCSTSDV!$C$2:$C$674,0),MATCH('04.06'!Y$3,FCSTSDV!$D$1:$L$1,0))/'04.06'!$F70,1)</f>
        <v>#N/A</v>
      </c>
      <c r="Z70" s="212" t="e">
        <f t="shared" si="9"/>
        <v>#N/A</v>
      </c>
    </row>
    <row r="71" spans="1:26" ht="21" customHeight="1">
      <c r="A71" s="795"/>
      <c r="B71" s="795"/>
      <c r="C71" s="67"/>
      <c r="D71" s="131" t="s">
        <v>111</v>
      </c>
      <c r="E71" s="204" t="str">
        <f t="shared" si="10"/>
        <v>45*50*0.08</v>
      </c>
      <c r="F71" s="49">
        <v>1000</v>
      </c>
      <c r="G71" s="48"/>
      <c r="H71" s="48"/>
      <c r="I71" s="785"/>
      <c r="J71" s="79">
        <v>0</v>
      </c>
      <c r="K71" s="92" t="e">
        <f>+ROUND(INDEX(FCSTSDV!$D$2:$L$674,MATCH('04.06'!$D71,FCSTSDV!$C$2:$C$674,0),MATCH('04.06'!K$3,FCSTSDV!$D$1:$L$1,0))/'04.06'!$F71,1)</f>
        <v>#N/A</v>
      </c>
      <c r="L71" s="92" t="e">
        <f>+ROUND(INDEX(FCSTSDV!$D$2:$L$674,MATCH('04.06'!$D71,FCSTSDV!$C$2:$C$674,0),MATCH('04.06'!L$3,FCSTSDV!$D$1:$L$1,0))/'04.06'!$F71,1)</f>
        <v>#N/A</v>
      </c>
      <c r="M71" s="92" t="e">
        <f>+ROUND(INDEX(FCSTSDV!$D$2:$L$674,MATCH('04.06'!$D71,FCSTSDV!$C$2:$C$674,0),MATCH('04.06'!M$3,FCSTSDV!$D$1:$L$1,0))/'04.06'!$F71,1)</f>
        <v>#N/A</v>
      </c>
      <c r="N71" s="92" t="e">
        <f>+ROUND(INDEX(FCSTSDV!$D$2:$L$674,MATCH('04.06'!$D71,FCSTSDV!$C$2:$C$674,0),MATCH('04.06'!N$3,FCSTSDV!$D$1:$L$1,0))/'04.06'!$F71,1)</f>
        <v>#N/A</v>
      </c>
      <c r="O71" s="92" t="e">
        <f>+ROUND(INDEX(FCSTSDV!$D$2:$L$674,MATCH('04.06'!$D71,FCSTSDV!$C$2:$C$674,0),MATCH('04.06'!O$3,FCSTSDV!$D$1:$L$1,0))/'04.06'!$F71,1)</f>
        <v>#N/A</v>
      </c>
      <c r="P71" s="92" t="e">
        <f>+ROUND(INDEX(FCSTSDV!$D$2:$L$674,MATCH('04.06'!$D71,FCSTSDV!$C$2:$C$674,0),MATCH('04.06'!P$3,FCSTSDV!$D$1:$L$1,0))/'04.06'!$F71,1)</f>
        <v>#N/A</v>
      </c>
      <c r="Q71" s="92" t="e">
        <f t="array" ref="Q71">+ROUND(INDEX(FCSTSDV!$D$2:$L$674,MATCH('04.06'!$D71,FCSTSDV!$C$2:$C$674,0),MATCH('04.06'!Q$3,FCSTSDV!$D$1:$L$1,0))/'04.06'!$F71,1)</f>
        <v>#N/A</v>
      </c>
      <c r="R71" s="92" t="e">
        <f t="array" ref="R71">+ROUND(INDEX(FCSTSDV!$D$2:$L$674,MATCH('04.06'!$D71,FCSTSDV!$C$2:$C$674,0),MATCH('04.06'!R$3,FCSTSDV!$D$1:$L$1,0))/'04.06'!$F71,1)</f>
        <v>#N/A</v>
      </c>
      <c r="S71" s="92" t="e">
        <f t="array" ref="S71">+ROUND(INDEX(FCSTSDV!$D$2:$L$674,MATCH('04.06'!$D71,FCSTSDV!$C$2:$C$674,0),MATCH('04.06'!S$3,FCSTSDV!$D$1:$L$1,0))/'04.06'!$F71,1)</f>
        <v>#N/A</v>
      </c>
      <c r="T71" s="92" t="e">
        <f t="array" ref="T71">+ROUND(INDEX(FCSTSDV!$D$2:$L$674,MATCH('04.06'!$D71,FCSTSDV!$C$2:$C$674,0),MATCH('04.06'!T$3,FCSTSDV!$D$1:$L$1,0))/'04.06'!$F71,1)</f>
        <v>#N/A</v>
      </c>
      <c r="U71" s="92" t="e">
        <f t="array" ref="U71">+ROUND(INDEX(FCSTSDV!$D$2:$L$674,MATCH('04.06'!$D71,FCSTSDV!$C$2:$C$674,0),MATCH('04.06'!U$3,FCSTSDV!$D$1:$L$1,0))/'04.06'!$F71,1)</f>
        <v>#N/A</v>
      </c>
      <c r="V71" s="92" t="e">
        <f t="array" ref="V71">+ROUND(INDEX(FCSTSDV!$D$2:$L$674,MATCH('04.06'!$D71,FCSTSDV!$C$2:$C$674,0),MATCH('04.06'!V$3,FCSTSDV!$D$1:$L$1,0))/'04.06'!$F71,1)</f>
        <v>#N/A</v>
      </c>
      <c r="W71" s="92" t="e">
        <f t="array" ref="W71">+ROUND(INDEX(FCSTSDV!$D$2:$L$674,MATCH('04.06'!$D71,FCSTSDV!$C$2:$C$674,0),MATCH('04.06'!W$3,FCSTSDV!$D$1:$L$1,0))/'04.06'!$F71,1)</f>
        <v>#N/A</v>
      </c>
      <c r="X71" s="92" t="e">
        <f t="array" ref="X71">+ROUND(INDEX(FCSTSDV!$D$2:$L$674,MATCH('04.06'!$D71,FCSTSDV!$C$2:$C$674,0),MATCH('04.06'!X$3,FCSTSDV!$D$1:$L$1,0))/'04.06'!$F71,1)</f>
        <v>#N/A</v>
      </c>
      <c r="Y71" s="92" t="e">
        <f t="array" ref="Y71">+ROUND(INDEX(FCSTSDV!$D$2:$L$674,MATCH('04.06'!$D71,FCSTSDV!$C$2:$C$674,0),MATCH('04.06'!Y$3,FCSTSDV!$D$1:$L$1,0))/'04.06'!$F71,1)</f>
        <v>#N/A</v>
      </c>
      <c r="Z71" s="212" t="e">
        <f t="shared" si="9"/>
        <v>#N/A</v>
      </c>
    </row>
    <row r="72" spans="1:26" ht="21" hidden="1" customHeight="1">
      <c r="A72" s="795"/>
      <c r="B72" s="795"/>
      <c r="C72" s="67"/>
      <c r="D72" s="32" t="s">
        <v>346</v>
      </c>
      <c r="E72" s="204" t="str">
        <f t="shared" si="10"/>
        <v>45*50*0.08</v>
      </c>
      <c r="F72" s="49">
        <v>1500</v>
      </c>
      <c r="G72" s="48"/>
      <c r="H72" s="48"/>
      <c r="I72" s="785"/>
      <c r="J72" s="79">
        <v>0</v>
      </c>
      <c r="K72" s="106" t="e">
        <f t="array" ref="K72">+ROUND(INDEX(FCSTSDV!$D$2:$L$674,MATCH('04.06'!$D72,FCSTSDV!$C$2:$C$674,0),MATCH('04.06'!K$3,FCSTSDV!$D$1:$L$1,0))/'04.06'!$F72,1)</f>
        <v>#N/A</v>
      </c>
      <c r="L72" s="106" t="e">
        <f t="array" ref="L72">+ROUND(INDEX(FCSTSDV!$D$2:$L$674,MATCH('04.06'!$D72,FCSTSDV!$C$2:$C$674,0),MATCH('04.06'!L$3,FCSTSDV!$D$1:$L$1,0))/'04.06'!$F72,1)</f>
        <v>#N/A</v>
      </c>
      <c r="M72" s="106" t="e">
        <f t="array" ref="M72">+ROUND(INDEX(FCSTSDV!$D$2:$L$674,MATCH('04.06'!$D72,FCSTSDV!$C$2:$C$674,0),MATCH('04.06'!M$3,FCSTSDV!$D$1:$L$1,0))/'04.06'!$F72,1)</f>
        <v>#N/A</v>
      </c>
      <c r="N72" s="106" t="e">
        <f t="array" ref="N72">+ROUND(INDEX(FCSTSDV!$D$2:$L$674,MATCH('04.06'!$D72,FCSTSDV!$C$2:$C$674,0),MATCH('04.06'!N$3,FCSTSDV!$D$1:$L$1,0))/'04.06'!$F72,1)</f>
        <v>#N/A</v>
      </c>
      <c r="O72" s="106" t="e">
        <f t="array" ref="O72">+ROUND(INDEX(FCSTSDV!$D$2:$L$674,MATCH('04.06'!$D72,FCSTSDV!$C$2:$C$674,0),MATCH('04.06'!O$3,FCSTSDV!$D$1:$L$1,0))/'04.06'!$F72,1)</f>
        <v>#N/A</v>
      </c>
      <c r="P72" s="106" t="e">
        <f t="array" ref="P72">+ROUND(INDEX(FCSTSDV!$D$2:$L$674,MATCH('04.06'!$D72,FCSTSDV!$C$2:$C$674,0),MATCH('04.06'!P$3,FCSTSDV!$D$1:$L$1,0))/'04.06'!$F72,1)</f>
        <v>#N/A</v>
      </c>
      <c r="Q72" s="92" t="e">
        <f t="array" ref="Q72">+ROUND(INDEX(FCSTSDV!$D$2:$L$674,MATCH('04.06'!$D72,FCSTSDV!$C$2:$C$674,0),MATCH('04.06'!Q$3,FCSTSDV!$D$1:$L$1,0))/'04.06'!$F72,1)</f>
        <v>#N/A</v>
      </c>
      <c r="R72" s="92" t="e">
        <f t="array" ref="R72">+ROUND(INDEX(FCSTSDV!$D$2:$L$674,MATCH('04.06'!$D72,FCSTSDV!$C$2:$C$674,0),MATCH('04.06'!R$3,FCSTSDV!$D$1:$L$1,0))/'04.06'!$F72,1)</f>
        <v>#N/A</v>
      </c>
      <c r="S72" s="92" t="e">
        <f t="array" ref="S72">+ROUND(INDEX(FCSTSDV!$D$2:$L$674,MATCH('04.06'!$D72,FCSTSDV!$C$2:$C$674,0),MATCH('04.06'!S$3,FCSTSDV!$D$1:$L$1,0))/'04.06'!$F72,1)</f>
        <v>#N/A</v>
      </c>
      <c r="T72" s="92" t="e">
        <f t="array" ref="T72">+ROUND(INDEX(FCSTSDV!$D$2:$L$674,MATCH('04.06'!$D72,FCSTSDV!$C$2:$C$674,0),MATCH('04.06'!T$3,FCSTSDV!$D$1:$L$1,0))/'04.06'!$F72,1)</f>
        <v>#N/A</v>
      </c>
      <c r="U72" s="92" t="e">
        <f t="array" ref="U72">+ROUND(INDEX(FCSTSDV!$D$2:$L$674,MATCH('04.06'!$D72,FCSTSDV!$C$2:$C$674,0),MATCH('04.06'!U$3,FCSTSDV!$D$1:$L$1,0))/'04.06'!$F72,1)</f>
        <v>#N/A</v>
      </c>
      <c r="V72" s="92" t="e">
        <f t="array" ref="V72">+ROUND(INDEX(FCSTSDV!$D$2:$L$674,MATCH('04.06'!$D72,FCSTSDV!$C$2:$C$674,0),MATCH('04.06'!V$3,FCSTSDV!$D$1:$L$1,0))/'04.06'!$F72,1)</f>
        <v>#N/A</v>
      </c>
      <c r="W72" s="92" t="e">
        <f t="array" ref="W72">+ROUND(INDEX(FCSTSDV!$D$2:$L$674,MATCH('04.06'!$D72,FCSTSDV!$C$2:$C$674,0),MATCH('04.06'!W$3,FCSTSDV!$D$1:$L$1,0))/'04.06'!$F72,1)</f>
        <v>#N/A</v>
      </c>
      <c r="X72" s="92" t="e">
        <f t="array" ref="X72">+ROUND(INDEX(FCSTSDV!$D$2:$L$674,MATCH('04.06'!$D72,FCSTSDV!$C$2:$C$674,0),MATCH('04.06'!X$3,FCSTSDV!$D$1:$L$1,0))/'04.06'!$F72,1)</f>
        <v>#N/A</v>
      </c>
      <c r="Y72" s="92" t="e">
        <f t="array" ref="Y72">+ROUND(INDEX(FCSTSDV!$D$2:$L$674,MATCH('04.06'!$D72,FCSTSDV!$C$2:$C$674,0),MATCH('04.06'!Y$3,FCSTSDV!$D$1:$L$1,0))/'04.06'!$F72,1)</f>
        <v>#N/A</v>
      </c>
      <c r="Z72" s="212" t="e">
        <f t="shared" si="9"/>
        <v>#N/A</v>
      </c>
    </row>
    <row r="73" spans="1:26" ht="21" customHeight="1">
      <c r="A73" s="795"/>
      <c r="B73" s="795"/>
      <c r="C73" s="67"/>
      <c r="D73" s="131" t="s">
        <v>118</v>
      </c>
      <c r="E73" s="131" t="str">
        <f t="shared" si="10"/>
        <v>45*50*0.08</v>
      </c>
      <c r="F73" s="131">
        <v>500</v>
      </c>
      <c r="G73" s="48"/>
      <c r="H73" s="48"/>
      <c r="I73" s="785"/>
      <c r="J73" s="79">
        <v>0</v>
      </c>
      <c r="K73" s="106" t="e">
        <f t="array" ref="K73">+ROUND(INDEX(FCSTSDV!$D$2:$L$674,MATCH('04.06'!$D73,FCSTSDV!$C$2:$C$674,0),MATCH('04.06'!K$3,FCSTSDV!$D$1:$L$1,0))/'04.06'!$F73,1)</f>
        <v>#N/A</v>
      </c>
      <c r="L73" s="106" t="e">
        <f t="array" ref="L73">+ROUND(INDEX(FCSTSDV!$D$2:$L$674,MATCH('04.06'!$D73,FCSTSDV!$C$2:$C$674,0),MATCH('04.06'!L$3,FCSTSDV!$D$1:$L$1,0))/'04.06'!$F73,1)</f>
        <v>#N/A</v>
      </c>
      <c r="M73" s="106" t="e">
        <f t="array" ref="M73">+ROUND(INDEX(FCSTSDV!$D$2:$L$674,MATCH('04.06'!$D73,FCSTSDV!$C$2:$C$674,0),MATCH('04.06'!M$3,FCSTSDV!$D$1:$L$1,0))/'04.06'!$F73,1)</f>
        <v>#N/A</v>
      </c>
      <c r="N73" s="106" t="e">
        <f t="array" ref="N73">+ROUND(INDEX(FCSTSDV!$D$2:$L$674,MATCH('04.06'!$D73,FCSTSDV!$C$2:$C$674,0),MATCH('04.06'!N$3,FCSTSDV!$D$1:$L$1,0))/'04.06'!$F73,1)</f>
        <v>#N/A</v>
      </c>
      <c r="O73" s="106" t="e">
        <f t="array" ref="O73">+ROUND(INDEX(FCSTSDV!$D$2:$L$674,MATCH('04.06'!$D73,FCSTSDV!$C$2:$C$674,0),MATCH('04.06'!O$3,FCSTSDV!$D$1:$L$1,0))/'04.06'!$F73,1)</f>
        <v>#N/A</v>
      </c>
      <c r="P73" s="106" t="e">
        <f t="array" ref="P73">+ROUND(INDEX(FCSTSDV!$D$2:$L$674,MATCH('04.06'!$D73,FCSTSDV!$C$2:$C$674,0),MATCH('04.06'!P$3,FCSTSDV!$D$1:$L$1,0))/'04.06'!$F73,1)</f>
        <v>#N/A</v>
      </c>
      <c r="Q73" s="92" t="e">
        <f t="array" ref="Q73">+ROUND(INDEX(FCSTSDV!$D$2:$L$674,MATCH('04.06'!$D73,FCSTSDV!$C$2:$C$674,0),MATCH('04.06'!Q$3,FCSTSDV!$D$1:$L$1,0))/'04.06'!$F73,1)</f>
        <v>#N/A</v>
      </c>
      <c r="R73" s="92" t="e">
        <f t="array" ref="R73">+ROUND(INDEX(FCSTSDV!$D$2:$L$674,MATCH('04.06'!$D73,FCSTSDV!$C$2:$C$674,0),MATCH('04.06'!R$3,FCSTSDV!$D$1:$L$1,0))/'04.06'!$F73,1)</f>
        <v>#N/A</v>
      </c>
      <c r="S73" s="92" t="e">
        <f t="array" ref="S73">+ROUND(INDEX(FCSTSDV!$D$2:$L$674,MATCH('04.06'!$D73,FCSTSDV!$C$2:$C$674,0),MATCH('04.06'!S$3,FCSTSDV!$D$1:$L$1,0))/'04.06'!$F73,1)</f>
        <v>#N/A</v>
      </c>
      <c r="T73" s="92" t="e">
        <f t="array" ref="T73">+ROUND(INDEX(FCSTSDV!$D$2:$L$674,MATCH('04.06'!$D73,FCSTSDV!$C$2:$C$674,0),MATCH('04.06'!T$3,FCSTSDV!$D$1:$L$1,0))/'04.06'!$F73,1)</f>
        <v>#N/A</v>
      </c>
      <c r="U73" s="92" t="e">
        <f t="array" ref="U73">+ROUND(INDEX(FCSTSDV!$D$2:$L$674,MATCH('04.06'!$D73,FCSTSDV!$C$2:$C$674,0),MATCH('04.06'!U$3,FCSTSDV!$D$1:$L$1,0))/'04.06'!$F73,1)</f>
        <v>#N/A</v>
      </c>
      <c r="V73" s="92" t="e">
        <f t="array" ref="V73">+ROUND(INDEX(FCSTSDV!$D$2:$L$674,MATCH('04.06'!$D73,FCSTSDV!$C$2:$C$674,0),MATCH('04.06'!V$3,FCSTSDV!$D$1:$L$1,0))/'04.06'!$F73,1)</f>
        <v>#N/A</v>
      </c>
      <c r="W73" s="92" t="e">
        <f t="array" ref="W73">+ROUND(INDEX(FCSTSDV!$D$2:$L$674,MATCH('04.06'!$D73,FCSTSDV!$C$2:$C$674,0),MATCH('04.06'!W$3,FCSTSDV!$D$1:$L$1,0))/'04.06'!$F73,1)</f>
        <v>#N/A</v>
      </c>
      <c r="X73" s="92" t="e">
        <f t="array" ref="X73">+ROUND(INDEX(FCSTSDV!$D$2:$L$674,MATCH('04.06'!$D73,FCSTSDV!$C$2:$C$674,0),MATCH('04.06'!X$3,FCSTSDV!$D$1:$L$1,0))/'04.06'!$F73,1)</f>
        <v>#N/A</v>
      </c>
      <c r="Y73" s="92" t="e">
        <f t="array" ref="Y73">+ROUND(INDEX(FCSTSDV!$D$2:$L$674,MATCH('04.06'!$D73,FCSTSDV!$C$2:$C$674,0),MATCH('04.06'!Y$3,FCSTSDV!$D$1:$L$1,0))/'04.06'!$F73,1)</f>
        <v>#N/A</v>
      </c>
      <c r="Z73" s="212" t="e">
        <f t="shared" si="9"/>
        <v>#N/A</v>
      </c>
    </row>
    <row r="74" spans="1:26" ht="20.100000000000001" hidden="1" customHeight="1">
      <c r="A74" s="795"/>
      <c r="B74" s="795"/>
      <c r="C74" s="70" t="s">
        <v>107</v>
      </c>
      <c r="D74" s="69" t="s">
        <v>119</v>
      </c>
      <c r="E74" s="204" t="str">
        <f t="shared" si="10"/>
        <v>45*50*0.08</v>
      </c>
      <c r="F74" s="49">
        <v>2800</v>
      </c>
      <c r="G74" s="48"/>
      <c r="H74" s="48"/>
      <c r="I74" s="785"/>
      <c r="J74" s="79">
        <v>0</v>
      </c>
      <c r="K74" s="92">
        <f t="array" ref="K74">+ROUND(IFERROR(INDEX(FCSTSDV!$D$2:$L$674,MATCH('04.06'!$D74,FCSTSDV!$C$2:$C$674,0),MATCH('04.06'!K$3,FCSTSDV!$D$1:$L$1,0))/'04.06'!$F74,0),1)</f>
        <v>0</v>
      </c>
      <c r="L74" s="92">
        <f t="array" ref="L74">+ROUND(IFERROR(INDEX(FCSTSDV!$D$2:$L$674,MATCH('04.06'!$D74,FCSTSDV!$C$2:$C$674,0),MATCH('04.06'!L$3,FCSTSDV!$D$1:$L$1,0))/'04.06'!$F74,0),1)</f>
        <v>0</v>
      </c>
      <c r="M74" s="92">
        <f t="array" ref="M74">+ROUND(IFERROR(INDEX(FCSTSDV!$D$2:$L$674,MATCH('04.06'!$D74,FCSTSDV!$C$2:$C$674,0),MATCH('04.06'!M$3,FCSTSDV!$D$1:$L$1,0))/'04.06'!$F74,0),1)</f>
        <v>0</v>
      </c>
      <c r="N74" s="92">
        <f t="array" ref="N74">+ROUND(IFERROR(INDEX(FCSTSDV!$D$2:$L$674,MATCH('04.06'!$D74,FCSTSDV!$C$2:$C$674,0),MATCH('04.06'!N$3,FCSTSDV!$D$1:$L$1,0))/'04.06'!$F74,0),1)</f>
        <v>0</v>
      </c>
      <c r="O74" s="92">
        <f t="array" ref="O74">+ROUND(IFERROR(INDEX(FCSTSDV!$D$2:$L$674,MATCH('04.06'!$D74,FCSTSDV!$C$2:$C$674,0),MATCH('04.06'!O$3,FCSTSDV!$D$1:$L$1,0))/'04.06'!$F74,0),1)</f>
        <v>0</v>
      </c>
      <c r="P74" s="92">
        <f t="array" ref="P74">+ROUND(IFERROR(INDEX(FCSTSDV!$D$2:$L$674,MATCH('04.06'!$D74,FCSTSDV!$C$2:$C$674,0),MATCH('04.06'!P$3,FCSTSDV!$D$1:$L$1,0))/'04.06'!$F74,0),1)</f>
        <v>0</v>
      </c>
      <c r="Q74" s="92">
        <f t="array" ref="Q74">+ROUND(IFERROR(INDEX(FCSTSDV!$D$2:$L$674,MATCH('04.06'!$D74,FCSTSDV!$C$2:$C$674,0),MATCH('04.06'!Q$3,FCSTSDV!$D$1:$L$1,0))/'04.06'!$F74,0),1)</f>
        <v>0</v>
      </c>
      <c r="R74" s="92">
        <f t="array" ref="R74">+ROUND(IFERROR(INDEX(FCSTSDV!$D$2:$L$674,MATCH('04.06'!$D74,FCSTSDV!$C$2:$C$674,0),MATCH('04.06'!R$3,FCSTSDV!$D$1:$L$1,0))/'04.06'!$F74,0),1)</f>
        <v>0</v>
      </c>
      <c r="S74" s="92">
        <f t="array" ref="S74">+ROUND(IFERROR(INDEX(FCSTSDV!$D$2:$L$674,MATCH('04.06'!$D74,FCSTSDV!$C$2:$C$674,0),MATCH('04.06'!S$3,FCSTSDV!$D$1:$L$1,0))/'04.06'!$F74,0),1)</f>
        <v>0</v>
      </c>
      <c r="T74" s="92">
        <f t="array" ref="T74">+ROUND(IFERROR(INDEX(FCSTSDV!$D$2:$L$674,MATCH('04.06'!$D74,FCSTSDV!$C$2:$C$674,0),MATCH('04.06'!T$3,FCSTSDV!$D$1:$L$1,0))/'04.06'!$F74,0),1)</f>
        <v>0</v>
      </c>
      <c r="U74" s="92">
        <f t="array" ref="U74">+ROUND(IFERROR(INDEX(FCSTSDV!$D$2:$L$674,MATCH('04.06'!$D74,FCSTSDV!$C$2:$C$674,0),MATCH('04.06'!U$3,FCSTSDV!$D$1:$L$1,0))/'04.06'!$F74,0),1)</f>
        <v>0</v>
      </c>
      <c r="V74" s="92">
        <f t="array" ref="V74">+ROUND(IFERROR(INDEX(FCSTSDV!$D$2:$L$674,MATCH('04.06'!$D74,FCSTSDV!$C$2:$C$674,0),MATCH('04.06'!V$3,FCSTSDV!$D$1:$L$1,0))/'04.06'!$F74,0),1)</f>
        <v>0</v>
      </c>
      <c r="W74" s="92">
        <f t="array" ref="W74">+ROUND(IFERROR(INDEX(FCSTSDV!$D$2:$L$674,MATCH('04.06'!$D74,FCSTSDV!$C$2:$C$674,0),MATCH('04.06'!W$3,FCSTSDV!$D$1:$L$1,0))/'04.06'!$F74,0),1)</f>
        <v>0</v>
      </c>
      <c r="X74" s="92">
        <f t="array" ref="X74">+ROUND(IFERROR(INDEX(FCSTSDV!$D$2:$L$674,MATCH('04.06'!$D74,FCSTSDV!$C$2:$C$674,0),MATCH('04.06'!X$3,FCSTSDV!$D$1:$L$1,0))/'04.06'!$F74,0),1)</f>
        <v>0</v>
      </c>
      <c r="Y74" s="92">
        <f t="array" ref="Y74">+ROUND(IFERROR(INDEX(FCSTSDV!$D$2:$L$674,MATCH('04.06'!$D74,FCSTSDV!$C$2:$C$674,0),MATCH('04.06'!Y$3,FCSTSDV!$D$1:$L$1,0))/'04.06'!$F74,0),1)</f>
        <v>0</v>
      </c>
      <c r="Z74" s="212">
        <f t="shared" si="9"/>
        <v>0</v>
      </c>
    </row>
    <row r="75" spans="1:26" ht="20.100000000000001" customHeight="1">
      <c r="A75" s="795"/>
      <c r="B75" s="795"/>
      <c r="C75" s="213"/>
      <c r="D75" s="128" t="s">
        <v>42</v>
      </c>
      <c r="E75" s="204" t="str">
        <f t="shared" si="10"/>
        <v>45*50*0.08</v>
      </c>
      <c r="F75" s="129" t="s">
        <v>43</v>
      </c>
      <c r="G75" s="48"/>
      <c r="H75" s="48"/>
      <c r="I75" s="785"/>
      <c r="J75" s="79">
        <v>0</v>
      </c>
      <c r="K75" s="162" t="e">
        <f t="shared" ref="K75:P75" si="11">+$I$60+$J$75-SUM(K60:K74)</f>
        <v>#N/A</v>
      </c>
      <c r="L75" s="162" t="e">
        <f t="shared" si="11"/>
        <v>#N/A</v>
      </c>
      <c r="M75" s="162" t="e">
        <f t="shared" si="11"/>
        <v>#N/A</v>
      </c>
      <c r="N75" s="162" t="e">
        <f t="shared" si="11"/>
        <v>#N/A</v>
      </c>
      <c r="O75" s="162" t="e">
        <f t="shared" si="11"/>
        <v>#N/A</v>
      </c>
      <c r="P75" s="162" t="e">
        <f t="shared" si="11"/>
        <v>#N/A</v>
      </c>
      <c r="Q75" s="162" t="e">
        <f>+P75-SUM(Q60:Q74)</f>
        <v>#N/A</v>
      </c>
      <c r="R75" s="162" t="e">
        <f t="shared" ref="R75:Y75" si="12">+Q75-SUM(R60:R74)</f>
        <v>#N/A</v>
      </c>
      <c r="S75" s="162" t="e">
        <f t="shared" si="12"/>
        <v>#N/A</v>
      </c>
      <c r="T75" s="162" t="e">
        <f t="shared" si="12"/>
        <v>#N/A</v>
      </c>
      <c r="U75" s="162" t="e">
        <f t="shared" si="12"/>
        <v>#N/A</v>
      </c>
      <c r="V75" s="162" t="e">
        <f t="shared" si="12"/>
        <v>#N/A</v>
      </c>
      <c r="W75" s="162" t="e">
        <f t="shared" si="12"/>
        <v>#N/A</v>
      </c>
      <c r="X75" s="162" t="e">
        <f t="shared" si="12"/>
        <v>#N/A</v>
      </c>
      <c r="Y75" s="162" t="e">
        <f t="shared" si="12"/>
        <v>#N/A</v>
      </c>
      <c r="Z75" s="212" t="e">
        <f t="shared" si="9"/>
        <v>#N/A</v>
      </c>
    </row>
    <row r="76" spans="1:26" ht="19.5" customHeight="1">
      <c r="A76" s="823" t="s">
        <v>14</v>
      </c>
      <c r="B76" s="809" t="s">
        <v>120</v>
      </c>
      <c r="C76" s="214"/>
      <c r="D76" s="44" t="s">
        <v>26</v>
      </c>
      <c r="E76" s="133" t="s">
        <v>120</v>
      </c>
      <c r="F76" s="44">
        <v>50</v>
      </c>
      <c r="G76" s="215"/>
      <c r="H76" s="215"/>
      <c r="I76" s="802">
        <v>37300</v>
      </c>
      <c r="J76" s="79">
        <v>0</v>
      </c>
      <c r="K76" s="99">
        <f>+ROUND(IFERROR(INDEX(FCSTSDV!$D$2:$L$674,MATCH('04.06'!$D76,FCSTSDV!$C$2:$C$674,0),MATCH('04.06'!K$3,FCSTSDV!$D$1:$L$1,0))/'04.06'!$F76,0),1)</f>
        <v>0</v>
      </c>
      <c r="L76" s="99">
        <f>+ROUND(IFERROR(INDEX(FCSTSDV!$D$2:$L$674,MATCH('04.06'!$D76,FCSTSDV!$C$2:$C$674,0),MATCH('04.06'!L$3,FCSTSDV!$D$1:$L$1,0))/'04.06'!$F76,0),1)</f>
        <v>0</v>
      </c>
      <c r="M76" s="99">
        <f>+ROUND(IFERROR(INDEX(FCSTSDV!$D$2:$L$674,MATCH('04.06'!$D76,FCSTSDV!$C$2:$C$674,0),MATCH('04.06'!M$3,FCSTSDV!$D$1:$L$1,0))/'04.06'!$F76,0),1)</f>
        <v>0</v>
      </c>
      <c r="N76" s="99">
        <f>+ROUND(IFERROR(INDEX(FCSTSDV!$D$2:$L$674,MATCH('04.06'!$D76,FCSTSDV!$C$2:$C$674,0),MATCH('04.06'!N$3,FCSTSDV!$D$1:$L$1,0))/'04.06'!$F76,0),1)</f>
        <v>0</v>
      </c>
      <c r="O76" s="99">
        <f>+ROUND(IFERROR(INDEX(FCSTSDV!$D$2:$L$674,MATCH('04.06'!$D76,FCSTSDV!$C$2:$C$674,0),MATCH('04.06'!O$3,FCSTSDV!$D$1:$L$1,0))/'04.06'!$F76,0),1)</f>
        <v>0</v>
      </c>
      <c r="P76" s="99">
        <f>+ROUND(IFERROR(INDEX(FCSTSDV!$D$2:$L$674,MATCH('04.06'!$D76,FCSTSDV!$C$2:$C$674,0),MATCH('04.06'!P$3,FCSTSDV!$D$1:$L$1,0))/'04.06'!$F76,0),1)</f>
        <v>0</v>
      </c>
      <c r="Q76" s="99">
        <f t="array" ref="Q76">+ROUND(IFERROR(INDEX(FCSTSDV!$D$2:$L$674,MATCH('04.06'!$D76,FCSTSDV!$C$2:$C$674,0),MATCH('04.06'!Q$3,FCSTSDV!$D$1:$L$1,0))/'04.06'!$F76,0),1)</f>
        <v>0</v>
      </c>
      <c r="R76" s="99">
        <f t="array" ref="R76">+ROUND(IFERROR(INDEX(FCSTSDV!$D$2:$L$674,MATCH('04.06'!$D76,FCSTSDV!$C$2:$C$674,0),MATCH('04.06'!R$3,FCSTSDV!$D$1:$L$1,0))/'04.06'!$F76,0),1)</f>
        <v>0</v>
      </c>
      <c r="S76" s="99">
        <f t="array" ref="S76">+ROUND(IFERROR(INDEX(FCSTSDV!$D$2:$L$674,MATCH('04.06'!$D76,FCSTSDV!$C$2:$C$674,0),MATCH('04.06'!S$3,FCSTSDV!$D$1:$L$1,0))/'04.06'!$F76,0),1)</f>
        <v>0</v>
      </c>
      <c r="T76" s="99">
        <f t="array" ref="T76">+ROUND(IFERROR(INDEX(FCSTSDV!$D$2:$L$674,MATCH('04.06'!$D76,FCSTSDV!$C$2:$C$674,0),MATCH('04.06'!T$3,FCSTSDV!$D$1:$L$1,0))/'04.06'!$F76,0),1)</f>
        <v>0</v>
      </c>
      <c r="U76" s="99">
        <f t="array" ref="U76">+ROUND(IFERROR(INDEX(FCSTSDV!$D$2:$L$674,MATCH('04.06'!$D76,FCSTSDV!$C$2:$C$674,0),MATCH('04.06'!U$3,FCSTSDV!$D$1:$L$1,0))/'04.06'!$F76,0),1)</f>
        <v>0</v>
      </c>
      <c r="V76" s="99">
        <f t="array" ref="V76">+ROUND(IFERROR(INDEX(FCSTSDV!$D$2:$L$674,MATCH('04.06'!$D76,FCSTSDV!$C$2:$C$674,0),MATCH('04.06'!V$3,FCSTSDV!$D$1:$L$1,0))/'04.06'!$F76,0),1)</f>
        <v>0</v>
      </c>
      <c r="W76" s="99">
        <f t="array" ref="W76">+ROUND(IFERROR(INDEX(FCSTSDV!$D$2:$L$674,MATCH('04.06'!$D76,FCSTSDV!$C$2:$C$674,0),MATCH('04.06'!W$3,FCSTSDV!$D$1:$L$1,0))/'04.06'!$F76,0),1)</f>
        <v>0</v>
      </c>
      <c r="X76" s="99">
        <f t="array" ref="X76">+ROUND(IFERROR(INDEX(FCSTSDV!$D$2:$L$674,MATCH('04.06'!$D76,FCSTSDV!$C$2:$C$674,0),MATCH('04.06'!X$3,FCSTSDV!$D$1:$L$1,0))/'04.06'!$F76,0),1)</f>
        <v>0</v>
      </c>
      <c r="Y76" s="99">
        <f t="array" ref="Y76">+ROUND(IFERROR(INDEX(FCSTSDV!$D$2:$L$674,MATCH('04.06'!$D76,FCSTSDV!$C$2:$C$674,0),MATCH('04.06'!Y$3,FCSTSDV!$D$1:$L$1,0))/'04.06'!$F76,0),1)</f>
        <v>0</v>
      </c>
      <c r="Z76" s="212">
        <f t="shared" si="9"/>
        <v>0</v>
      </c>
    </row>
    <row r="77" spans="1:26" ht="19.5" customHeight="1">
      <c r="A77" s="824"/>
      <c r="B77" s="808"/>
      <c r="C77" s="216"/>
      <c r="D77" s="49" t="s">
        <v>37</v>
      </c>
      <c r="E77" s="131"/>
      <c r="F77" s="49">
        <v>50</v>
      </c>
      <c r="G77" s="217"/>
      <c r="H77" s="217"/>
      <c r="I77" s="803"/>
      <c r="J77" s="79">
        <v>0</v>
      </c>
      <c r="K77" s="92">
        <f>+ROUND(IFERROR(INDEX(FCSTSDV!$D$2:$L$674,MATCH('04.06'!$D77,FCSTSDV!$C$2:$C$674,0),MATCH('04.06'!K$3,FCSTSDV!$D$1:$L$1,0))/'04.06'!$F77,0),1)</f>
        <v>0</v>
      </c>
      <c r="L77" s="92">
        <f>+ROUND(IFERROR(INDEX(FCSTSDV!$D$2:$L$674,MATCH('04.06'!$D77,FCSTSDV!$C$2:$C$674,0),MATCH('04.06'!L$3,FCSTSDV!$D$1:$L$1,0))/'04.06'!$F77,0),1)</f>
        <v>0</v>
      </c>
      <c r="M77" s="92">
        <f>+ROUND(IFERROR(INDEX(FCSTSDV!$D$2:$L$674,MATCH('04.06'!$D77,FCSTSDV!$C$2:$C$674,0),MATCH('04.06'!M$3,FCSTSDV!$D$1:$L$1,0))/'04.06'!$F77,0),1)</f>
        <v>0</v>
      </c>
      <c r="N77" s="92">
        <f>+ROUND(IFERROR(INDEX(FCSTSDV!$D$2:$L$674,MATCH('04.06'!$D77,FCSTSDV!$C$2:$C$674,0),MATCH('04.06'!N$3,FCSTSDV!$D$1:$L$1,0))/'04.06'!$F77,0),1)</f>
        <v>0</v>
      </c>
      <c r="O77" s="92">
        <f>+ROUND(IFERROR(INDEX(FCSTSDV!$D$2:$L$674,MATCH('04.06'!$D77,FCSTSDV!$C$2:$C$674,0),MATCH('04.06'!O$3,FCSTSDV!$D$1:$L$1,0))/'04.06'!$F77,0),1)</f>
        <v>0</v>
      </c>
      <c r="P77" s="92">
        <f>+ROUND(IFERROR(INDEX(FCSTSDV!$D$2:$L$674,MATCH('04.06'!$D77,FCSTSDV!$C$2:$C$674,0),MATCH('04.06'!P$3,FCSTSDV!$D$1:$L$1,0))/'04.06'!$F77,0),1)</f>
        <v>0</v>
      </c>
      <c r="Q77" s="92">
        <f t="array" ref="Q77">+ROUND(IFERROR(INDEX(FCSTSDV!$D$2:$L$674,MATCH('04.06'!$D77,FCSTSDV!$C$2:$C$674,0),MATCH('04.06'!Q$3,FCSTSDV!$D$1:$L$1,0))/'04.06'!$F77,0),1)</f>
        <v>0</v>
      </c>
      <c r="R77" s="92">
        <f t="array" ref="R77">+ROUND(IFERROR(INDEX(FCSTSDV!$D$2:$L$674,MATCH('04.06'!$D77,FCSTSDV!$C$2:$C$674,0),MATCH('04.06'!R$3,FCSTSDV!$D$1:$L$1,0))/'04.06'!$F77,0),1)</f>
        <v>0</v>
      </c>
      <c r="S77" s="92">
        <f t="array" ref="S77">+ROUND(IFERROR(INDEX(FCSTSDV!$D$2:$L$674,MATCH('04.06'!$D77,FCSTSDV!$C$2:$C$674,0),MATCH('04.06'!S$3,FCSTSDV!$D$1:$L$1,0))/'04.06'!$F77,0),1)</f>
        <v>0</v>
      </c>
      <c r="T77" s="92">
        <f t="array" ref="T77">+ROUND(IFERROR(INDEX(FCSTSDV!$D$2:$L$674,MATCH('04.06'!$D77,FCSTSDV!$C$2:$C$674,0),MATCH('04.06'!T$3,FCSTSDV!$D$1:$L$1,0))/'04.06'!$F77,0),1)</f>
        <v>0</v>
      </c>
      <c r="U77" s="92">
        <f t="array" ref="U77">+ROUND(IFERROR(INDEX(FCSTSDV!$D$2:$L$674,MATCH('04.06'!$D77,FCSTSDV!$C$2:$C$674,0),MATCH('04.06'!U$3,FCSTSDV!$D$1:$L$1,0))/'04.06'!$F77,0),1)</f>
        <v>0</v>
      </c>
      <c r="V77" s="92">
        <f t="array" ref="V77">+ROUND(IFERROR(INDEX(FCSTSDV!$D$2:$L$674,MATCH('04.06'!$D77,FCSTSDV!$C$2:$C$674,0),MATCH('04.06'!V$3,FCSTSDV!$D$1:$L$1,0))/'04.06'!$F77,0),1)</f>
        <v>0</v>
      </c>
      <c r="W77" s="92">
        <f t="array" ref="W77">+ROUND(IFERROR(INDEX(FCSTSDV!$D$2:$L$674,MATCH('04.06'!$D77,FCSTSDV!$C$2:$C$674,0),MATCH('04.06'!W$3,FCSTSDV!$D$1:$L$1,0))/'04.06'!$F77,0),1)</f>
        <v>0</v>
      </c>
      <c r="X77" s="92">
        <f t="array" ref="X77">+ROUND(IFERROR(INDEX(FCSTSDV!$D$2:$L$674,MATCH('04.06'!$D77,FCSTSDV!$C$2:$C$674,0),MATCH('04.06'!X$3,FCSTSDV!$D$1:$L$1,0))/'04.06'!$F77,0),1)</f>
        <v>0</v>
      </c>
      <c r="Y77" s="92">
        <f t="array" ref="Y77">+ROUND(IFERROR(INDEX(FCSTSDV!$D$2:$L$674,MATCH('04.06'!$D77,FCSTSDV!$C$2:$C$674,0),MATCH('04.06'!Y$3,FCSTSDV!$D$1:$L$1,0))/'04.06'!$F77,0),1)</f>
        <v>0</v>
      </c>
      <c r="Z77" s="212">
        <f t="shared" si="9"/>
        <v>0</v>
      </c>
    </row>
    <row r="78" spans="1:26" ht="19.5" hidden="1" customHeight="1">
      <c r="A78" s="824"/>
      <c r="B78" s="808"/>
      <c r="C78" s="216"/>
      <c r="D78" s="49" t="s">
        <v>41</v>
      </c>
      <c r="E78" s="131" t="str">
        <f>+E76</f>
        <v>6*9</v>
      </c>
      <c r="F78" s="49">
        <v>50</v>
      </c>
      <c r="G78" s="217"/>
      <c r="H78" s="217"/>
      <c r="I78" s="803"/>
      <c r="J78" s="79">
        <v>0</v>
      </c>
      <c r="K78" s="92">
        <f>+ROUND(IFERROR(INDEX(FCSTSDV!$D$2:$L$674,MATCH('04.06'!$D78,FCSTSDV!$C$2:$C$674,0),MATCH('04.06'!K$3,FCSTSDV!$D$1:$L$1,0))/'04.06'!$F78,0),1)</f>
        <v>0</v>
      </c>
      <c r="L78" s="92">
        <f>+ROUND(IFERROR(INDEX(FCSTSDV!$D$2:$L$674,MATCH('04.06'!$D78,FCSTSDV!$C$2:$C$674,0),MATCH('04.06'!L$3,FCSTSDV!$D$1:$L$1,0))/'04.06'!$F78,0),1)</f>
        <v>0</v>
      </c>
      <c r="M78" s="92">
        <f>+ROUND(IFERROR(INDEX(FCSTSDV!$D$2:$L$674,MATCH('04.06'!$D78,FCSTSDV!$C$2:$C$674,0),MATCH('04.06'!M$3,FCSTSDV!$D$1:$L$1,0))/'04.06'!$F78,0),1)</f>
        <v>0</v>
      </c>
      <c r="N78" s="92">
        <f>+ROUND(IFERROR(INDEX(FCSTSDV!$D$2:$L$674,MATCH('04.06'!$D78,FCSTSDV!$C$2:$C$674,0),MATCH('04.06'!N$3,FCSTSDV!$D$1:$L$1,0))/'04.06'!$F78,0),1)</f>
        <v>0</v>
      </c>
      <c r="O78" s="92">
        <f>+ROUND(IFERROR(INDEX(FCSTSDV!$D$2:$L$674,MATCH('04.06'!$D78,FCSTSDV!$C$2:$C$674,0),MATCH('04.06'!O$3,FCSTSDV!$D$1:$L$1,0))/'04.06'!$F78,0),1)</f>
        <v>0</v>
      </c>
      <c r="P78" s="92">
        <f>+ROUND(IFERROR(INDEX(FCSTSDV!$D$2:$L$674,MATCH('04.06'!$D78,FCSTSDV!$C$2:$C$674,0),MATCH('04.06'!P$3,FCSTSDV!$D$1:$L$1,0))/'04.06'!$F78,0),1)</f>
        <v>0</v>
      </c>
      <c r="Q78" s="92">
        <f t="array" ref="Q78">+ROUND(IFERROR(INDEX(FCSTSDV!$D$2:$L$674,MATCH('04.06'!$D78,FCSTSDV!$C$2:$C$674,0),MATCH('04.06'!Q$3,FCSTSDV!$D$1:$L$1,0))/'04.06'!$F78,0),1)</f>
        <v>0</v>
      </c>
      <c r="R78" s="92">
        <f t="array" ref="R78">+ROUND(IFERROR(INDEX(FCSTSDV!$D$2:$L$674,MATCH('04.06'!$D78,FCSTSDV!$C$2:$C$674,0),MATCH('04.06'!R$3,FCSTSDV!$D$1:$L$1,0))/'04.06'!$F78,0),1)</f>
        <v>0</v>
      </c>
      <c r="S78" s="92">
        <f t="array" ref="S78">+ROUND(IFERROR(INDEX(FCSTSDV!$D$2:$L$674,MATCH('04.06'!$D78,FCSTSDV!$C$2:$C$674,0),MATCH('04.06'!S$3,FCSTSDV!$D$1:$L$1,0))/'04.06'!$F78,0),1)</f>
        <v>0</v>
      </c>
      <c r="T78" s="92">
        <f t="array" ref="T78">+ROUND(IFERROR(INDEX(FCSTSDV!$D$2:$L$674,MATCH('04.06'!$D78,FCSTSDV!$C$2:$C$674,0),MATCH('04.06'!T$3,FCSTSDV!$D$1:$L$1,0))/'04.06'!$F78,0),1)</f>
        <v>0</v>
      </c>
      <c r="U78" s="92">
        <f t="array" ref="U78">+ROUND(IFERROR(INDEX(FCSTSDV!$D$2:$L$674,MATCH('04.06'!$D78,FCSTSDV!$C$2:$C$674,0),MATCH('04.06'!U$3,FCSTSDV!$D$1:$L$1,0))/'04.06'!$F78,0),1)</f>
        <v>0</v>
      </c>
      <c r="V78" s="92">
        <f t="array" ref="V78">+ROUND(IFERROR(INDEX(FCSTSDV!$D$2:$L$674,MATCH('04.06'!$D78,FCSTSDV!$C$2:$C$674,0),MATCH('04.06'!V$3,FCSTSDV!$D$1:$L$1,0))/'04.06'!$F78,0),1)</f>
        <v>0</v>
      </c>
      <c r="W78" s="92">
        <f t="array" ref="W78">+ROUND(IFERROR(INDEX(FCSTSDV!$D$2:$L$674,MATCH('04.06'!$D78,FCSTSDV!$C$2:$C$674,0),MATCH('04.06'!W$3,FCSTSDV!$D$1:$L$1,0))/'04.06'!$F78,0),1)</f>
        <v>0</v>
      </c>
      <c r="X78" s="92">
        <f t="array" ref="X78">+ROUND(IFERROR(INDEX(FCSTSDV!$D$2:$L$674,MATCH('04.06'!$D78,FCSTSDV!$C$2:$C$674,0),MATCH('04.06'!X$3,FCSTSDV!$D$1:$L$1,0))/'04.06'!$F78,0),1)</f>
        <v>0</v>
      </c>
      <c r="Y78" s="92">
        <f t="array" ref="Y78">+ROUND(IFERROR(INDEX(FCSTSDV!$D$2:$L$674,MATCH('04.06'!$D78,FCSTSDV!$C$2:$C$674,0),MATCH('04.06'!Y$3,FCSTSDV!$D$1:$L$1,0))/'04.06'!$F78,0),1)</f>
        <v>0</v>
      </c>
      <c r="Z78" s="212">
        <f t="shared" si="9"/>
        <v>0</v>
      </c>
    </row>
    <row r="79" spans="1:26" ht="20.100000000000001" hidden="1" customHeight="1">
      <c r="A79" s="824"/>
      <c r="B79" s="808"/>
      <c r="C79" s="216"/>
      <c r="D79" s="49" t="s">
        <v>40</v>
      </c>
      <c r="E79" s="131" t="str">
        <f>+E78</f>
        <v>6*9</v>
      </c>
      <c r="F79" s="49">
        <v>50</v>
      </c>
      <c r="G79" s="217"/>
      <c r="H79" s="217"/>
      <c r="I79" s="803"/>
      <c r="J79" s="79">
        <v>0</v>
      </c>
      <c r="K79" s="92">
        <f>+ROUND(IFERROR(INDEX(FCSTSDV!$D$2:$L$674,MATCH('04.06'!$D79,FCSTSDV!$C$2:$C$674,0),MATCH('04.06'!K$3,FCSTSDV!$D$1:$L$1,0))/'04.06'!$F79,0),1)</f>
        <v>0</v>
      </c>
      <c r="L79" s="92">
        <f>+ROUND(IFERROR(INDEX(FCSTSDV!$D$2:$L$674,MATCH('04.06'!$D79,FCSTSDV!$C$2:$C$674,0),MATCH('04.06'!L$3,FCSTSDV!$D$1:$L$1,0))/'04.06'!$F79,0),1)</f>
        <v>0</v>
      </c>
      <c r="M79" s="92">
        <f>+ROUND(IFERROR(INDEX(FCSTSDV!$D$2:$L$674,MATCH('04.06'!$D79,FCSTSDV!$C$2:$C$674,0),MATCH('04.06'!M$3,FCSTSDV!$D$1:$L$1,0))/'04.06'!$F79,0),1)</f>
        <v>0</v>
      </c>
      <c r="N79" s="92">
        <f>+ROUND(IFERROR(INDEX(FCSTSDV!$D$2:$L$674,MATCH('04.06'!$D79,FCSTSDV!$C$2:$C$674,0),MATCH('04.06'!N$3,FCSTSDV!$D$1:$L$1,0))/'04.06'!$F79,0),1)</f>
        <v>0</v>
      </c>
      <c r="O79" s="92">
        <f>+ROUND(IFERROR(INDEX(FCSTSDV!$D$2:$L$674,MATCH('04.06'!$D79,FCSTSDV!$C$2:$C$674,0),MATCH('04.06'!O$3,FCSTSDV!$D$1:$L$1,0))/'04.06'!$F79,0),1)</f>
        <v>0</v>
      </c>
      <c r="P79" s="92">
        <f>+ROUND(IFERROR(INDEX(FCSTSDV!$D$2:$L$674,MATCH('04.06'!$D79,FCSTSDV!$C$2:$C$674,0),MATCH('04.06'!P$3,FCSTSDV!$D$1:$L$1,0))/'04.06'!$F79,0),1)</f>
        <v>0</v>
      </c>
      <c r="Q79" s="92">
        <f t="array" ref="Q79">+ROUND(IFERROR(INDEX(FCSTSDV!$D$2:$L$674,MATCH('04.06'!$D79,FCSTSDV!$C$2:$C$674,0),MATCH('04.06'!Q$3,FCSTSDV!$D$1:$L$1,0))/'04.06'!$F79,0),1)</f>
        <v>0</v>
      </c>
      <c r="R79" s="92">
        <f t="array" ref="R79">+ROUND(IFERROR(INDEX(FCSTSDV!$D$2:$L$674,MATCH('04.06'!$D79,FCSTSDV!$C$2:$C$674,0),MATCH('04.06'!R$3,FCSTSDV!$D$1:$L$1,0))/'04.06'!$F79,0),1)</f>
        <v>0</v>
      </c>
      <c r="S79" s="92">
        <f t="array" ref="S79">+ROUND(IFERROR(INDEX(FCSTSDV!$D$2:$L$674,MATCH('04.06'!$D79,FCSTSDV!$C$2:$C$674,0),MATCH('04.06'!S$3,FCSTSDV!$D$1:$L$1,0))/'04.06'!$F79,0),1)</f>
        <v>0</v>
      </c>
      <c r="T79" s="92">
        <f t="array" ref="T79">+ROUND(IFERROR(INDEX(FCSTSDV!$D$2:$L$674,MATCH('04.06'!$D79,FCSTSDV!$C$2:$C$674,0),MATCH('04.06'!T$3,FCSTSDV!$D$1:$L$1,0))/'04.06'!$F79,0),1)</f>
        <v>0</v>
      </c>
      <c r="U79" s="92">
        <f t="array" ref="U79">+ROUND(IFERROR(INDEX(FCSTSDV!$D$2:$L$674,MATCH('04.06'!$D79,FCSTSDV!$C$2:$C$674,0),MATCH('04.06'!U$3,FCSTSDV!$D$1:$L$1,0))/'04.06'!$F79,0),1)</f>
        <v>0</v>
      </c>
      <c r="V79" s="92">
        <f t="array" ref="V79">+ROUND(IFERROR(INDEX(FCSTSDV!$D$2:$L$674,MATCH('04.06'!$D79,FCSTSDV!$C$2:$C$674,0),MATCH('04.06'!V$3,FCSTSDV!$D$1:$L$1,0))/'04.06'!$F79,0),1)</f>
        <v>0</v>
      </c>
      <c r="W79" s="92">
        <f t="array" ref="W79">+ROUND(IFERROR(INDEX(FCSTSDV!$D$2:$L$674,MATCH('04.06'!$D79,FCSTSDV!$C$2:$C$674,0),MATCH('04.06'!W$3,FCSTSDV!$D$1:$L$1,0))/'04.06'!$F79,0),1)</f>
        <v>0</v>
      </c>
      <c r="X79" s="92">
        <f t="array" ref="X79">+ROUND(IFERROR(INDEX(FCSTSDV!$D$2:$L$674,MATCH('04.06'!$D79,FCSTSDV!$C$2:$C$674,0),MATCH('04.06'!X$3,FCSTSDV!$D$1:$L$1,0))/'04.06'!$F79,0),1)</f>
        <v>0</v>
      </c>
      <c r="Y79" s="92">
        <f t="array" ref="Y79">+ROUND(IFERROR(INDEX(FCSTSDV!$D$2:$L$674,MATCH('04.06'!$D79,FCSTSDV!$C$2:$C$674,0),MATCH('04.06'!Y$3,FCSTSDV!$D$1:$L$1,0))/'04.06'!$F79,0),1)</f>
        <v>0</v>
      </c>
      <c r="Z79" s="212">
        <f t="shared" si="9"/>
        <v>0</v>
      </c>
    </row>
    <row r="80" spans="1:26" ht="20.100000000000001" customHeight="1">
      <c r="A80" s="825"/>
      <c r="B80" s="810"/>
      <c r="C80" s="219"/>
      <c r="D80" s="220" t="s">
        <v>42</v>
      </c>
      <c r="E80" s="220" t="str">
        <f>+E79</f>
        <v>6*9</v>
      </c>
      <c r="F80" s="53" t="s">
        <v>43</v>
      </c>
      <c r="G80" s="221"/>
      <c r="H80" s="221"/>
      <c r="I80" s="804"/>
      <c r="J80" s="79">
        <v>0</v>
      </c>
      <c r="K80" s="90">
        <f t="shared" ref="K80:P80" si="13">$I76+$J$80-SUM(K76:K79)</f>
        <v>37300</v>
      </c>
      <c r="L80" s="90">
        <f t="shared" si="13"/>
        <v>37300</v>
      </c>
      <c r="M80" s="90">
        <f t="shared" si="13"/>
        <v>37300</v>
      </c>
      <c r="N80" s="90">
        <f t="shared" si="13"/>
        <v>37300</v>
      </c>
      <c r="O80" s="90">
        <f t="shared" si="13"/>
        <v>37300</v>
      </c>
      <c r="P80" s="90">
        <f t="shared" si="13"/>
        <v>37300</v>
      </c>
      <c r="Q80" s="90">
        <f>+P80-SUM(Q76:Q79)</f>
        <v>37300</v>
      </c>
      <c r="R80" s="90">
        <f t="shared" ref="R80:Y80" si="14">+Q80-SUM(R76:R79)</f>
        <v>37300</v>
      </c>
      <c r="S80" s="90">
        <f t="shared" si="14"/>
        <v>37300</v>
      </c>
      <c r="T80" s="90">
        <f t="shared" si="14"/>
        <v>37300</v>
      </c>
      <c r="U80" s="90">
        <f t="shared" si="14"/>
        <v>37300</v>
      </c>
      <c r="V80" s="90">
        <f t="shared" si="14"/>
        <v>37300</v>
      </c>
      <c r="W80" s="90">
        <f t="shared" si="14"/>
        <v>37300</v>
      </c>
      <c r="X80" s="90">
        <f t="shared" si="14"/>
        <v>37300</v>
      </c>
      <c r="Y80" s="90">
        <f t="shared" si="14"/>
        <v>37300</v>
      </c>
      <c r="Z80" s="212">
        <f t="shared" si="9"/>
        <v>373000</v>
      </c>
    </row>
    <row r="81" spans="1:26" ht="20.100000000000001" hidden="1" customHeight="1">
      <c r="A81" s="791" t="s">
        <v>14</v>
      </c>
      <c r="B81" s="791" t="s">
        <v>123</v>
      </c>
      <c r="C81" s="222"/>
      <c r="D81" s="73" t="s">
        <v>24</v>
      </c>
      <c r="E81" s="203" t="s">
        <v>123</v>
      </c>
      <c r="F81" s="47">
        <v>100</v>
      </c>
      <c r="G81" s="48"/>
      <c r="H81" s="45">
        <v>0</v>
      </c>
      <c r="I81" s="781">
        <v>13700</v>
      </c>
      <c r="J81" s="79">
        <v>0</v>
      </c>
      <c r="K81" s="106" t="e">
        <f t="array" ref="K81">+ROUND(INDEX(FCSTSDV!$D$2:$L$674,MATCH('04.06'!$D81,FCSTSDV!$C$2:$C$674,0),MATCH('04.06'!K$3,FCSTSDV!$D$1:$L$1,0))/'04.06'!$F81,1)</f>
        <v>#N/A</v>
      </c>
      <c r="L81" s="106" t="e">
        <f t="array" ref="L81">+ROUND(INDEX(FCSTSDV!$D$2:$L$674,MATCH('04.06'!$D81,FCSTSDV!$C$2:$C$674,0),MATCH('04.06'!L$3,FCSTSDV!$D$1:$L$1,0))/'04.06'!$F81,1)</f>
        <v>#N/A</v>
      </c>
      <c r="M81" s="106" t="e">
        <f t="array" ref="M81">+ROUND(INDEX(FCSTSDV!$D$2:$L$674,MATCH('04.06'!$D81,FCSTSDV!$C$2:$C$674,0),MATCH('04.06'!M$3,FCSTSDV!$D$1:$L$1,0))/'04.06'!$F81,1)</f>
        <v>#N/A</v>
      </c>
      <c r="N81" s="106" t="e">
        <f t="array" ref="N81">+ROUND(INDEX(FCSTSDV!$D$2:$L$674,MATCH('04.06'!$D81,FCSTSDV!$C$2:$C$674,0),MATCH('04.06'!N$3,FCSTSDV!$D$1:$L$1,0))/'04.06'!$F81,1)</f>
        <v>#N/A</v>
      </c>
      <c r="O81" s="106" t="e">
        <f t="array" ref="O81">+ROUND(INDEX(FCSTSDV!$D$2:$L$674,MATCH('04.06'!$D81,FCSTSDV!$C$2:$C$674,0),MATCH('04.06'!O$3,FCSTSDV!$D$1:$L$1,0))/'04.06'!$F81,1)</f>
        <v>#N/A</v>
      </c>
      <c r="P81" s="106" t="e">
        <f t="array" ref="P81">+ROUND(INDEX(FCSTSDV!$D$2:$L$674,MATCH('04.06'!$D81,FCSTSDV!$C$2:$C$674,0),MATCH('04.06'!P$3,FCSTSDV!$D$1:$L$1,0))/'04.06'!$F81,1)</f>
        <v>#N/A</v>
      </c>
      <c r="Q81" s="92">
        <f>IFERROR(+ROUND(INDEX(FCSTSDV!$D$2:$L$674,MATCH('04.06'!$D81,FCSTSDV!$C$2:$C$674,0),MATCH('04.06'!Q$3,FCSTSDV!$D$1:$L$1,0))/'04.06'!$F81,1),0)</f>
        <v>0</v>
      </c>
      <c r="R81" s="92">
        <f>IFERROR(+ROUND(INDEX(FCSTSDV!$D$2:$L$674,MATCH('04.06'!$D81,FCSTSDV!$C$2:$C$674,0),MATCH('04.06'!R$3,FCSTSDV!$D$1:$L$1,0))/'04.06'!$F81,1),0)</f>
        <v>0</v>
      </c>
      <c r="S81" s="92">
        <f>IFERROR(+ROUND(INDEX(FCSTSDV!$D$2:$L$674,MATCH('04.06'!$D81,FCSTSDV!$C$2:$C$674,0),MATCH('04.06'!S$3,FCSTSDV!$D$1:$L$1,0))/'04.06'!$F81,1),0)</f>
        <v>0</v>
      </c>
      <c r="T81" s="92">
        <f>IFERROR(+ROUND(INDEX(FCSTSDV!$D$2:$L$674,MATCH('04.06'!$D81,FCSTSDV!$C$2:$C$674,0),MATCH('04.06'!T$3,FCSTSDV!$D$1:$L$1,0))/'04.06'!$F81,1),0)</f>
        <v>0</v>
      </c>
      <c r="U81" s="92">
        <f>IFERROR(+ROUND(INDEX(FCSTSDV!$D$2:$L$674,MATCH('04.06'!$D81,FCSTSDV!$C$2:$C$674,0),MATCH('04.06'!U$3,FCSTSDV!$D$1:$L$1,0))/'04.06'!$F81,1),0)</f>
        <v>0</v>
      </c>
      <c r="V81" s="92">
        <f>IFERROR(+ROUND(INDEX(FCSTSDV!$D$2:$L$674,MATCH('04.06'!$D81,FCSTSDV!$C$2:$C$674,0),MATCH('04.06'!V$3,FCSTSDV!$D$1:$L$1,0))/'04.06'!$F81,1),0)</f>
        <v>0</v>
      </c>
      <c r="W81" s="92">
        <f>IFERROR(+ROUND(INDEX(FCSTSDV!$D$2:$L$674,MATCH('04.06'!$D81,FCSTSDV!$C$2:$C$674,0),MATCH('04.06'!W$3,FCSTSDV!$D$1:$L$1,0))/'04.06'!$F81,1),0)</f>
        <v>0</v>
      </c>
      <c r="X81" s="92">
        <f>IFERROR(+ROUND(INDEX(FCSTSDV!$D$2:$L$674,MATCH('04.06'!$D81,FCSTSDV!$C$2:$C$674,0),MATCH('04.06'!X$3,FCSTSDV!$D$1:$L$1,0))/'04.06'!$F81,1),0)</f>
        <v>0</v>
      </c>
      <c r="Y81" s="92">
        <f>IFERROR(+ROUND(INDEX(FCSTSDV!$D$2:$L$674,MATCH('04.06'!$D81,FCSTSDV!$C$2:$C$674,0),MATCH('04.06'!Y$3,FCSTSDV!$D$1:$L$1,0))/'04.06'!$F81,1),0)</f>
        <v>0</v>
      </c>
      <c r="Z81" s="212" t="e">
        <f t="shared" si="9"/>
        <v>#N/A</v>
      </c>
    </row>
    <row r="82" spans="1:26" ht="20.100000000000001" hidden="1" customHeight="1">
      <c r="A82" s="795"/>
      <c r="B82" s="795"/>
      <c r="C82" s="222"/>
      <c r="D82" s="32" t="s">
        <v>23</v>
      </c>
      <c r="E82" s="204" t="str">
        <f t="shared" ref="E82:E88" si="15">+E81</f>
        <v>8*17</v>
      </c>
      <c r="F82" s="47">
        <v>100</v>
      </c>
      <c r="G82" s="48"/>
      <c r="H82" s="48"/>
      <c r="I82" s="785"/>
      <c r="J82" s="79">
        <v>0</v>
      </c>
      <c r="K82" s="92" t="e">
        <f t="array" ref="K82">+ROUND(INDEX(FCSTSDV!$D$2:$L$674,MATCH('04.06'!$D82,FCSTSDV!$C$2:$C$674,0),MATCH('04.06'!K$3,FCSTSDV!$D$1:$L$1,0))/'04.06'!$F82,1)</f>
        <v>#N/A</v>
      </c>
      <c r="L82" s="92" t="e">
        <f t="array" ref="L82">+ROUND(INDEX(FCSTSDV!$D$2:$L$674,MATCH('04.06'!$D82,FCSTSDV!$C$2:$C$674,0),MATCH('04.06'!L$3,FCSTSDV!$D$1:$L$1,0))/'04.06'!$F82,1)</f>
        <v>#N/A</v>
      </c>
      <c r="M82" s="92" t="e">
        <f t="array" ref="M82">+ROUND(INDEX(FCSTSDV!$D$2:$L$674,MATCH('04.06'!$D82,FCSTSDV!$C$2:$C$674,0),MATCH('04.06'!M$3,FCSTSDV!$D$1:$L$1,0))/'04.06'!$F82,1)</f>
        <v>#N/A</v>
      </c>
      <c r="N82" s="92" t="e">
        <f t="array" ref="N82">+ROUND(INDEX(FCSTSDV!$D$2:$L$674,MATCH('04.06'!$D82,FCSTSDV!$C$2:$C$674,0),MATCH('04.06'!N$3,FCSTSDV!$D$1:$L$1,0))/'04.06'!$F82,1)</f>
        <v>#N/A</v>
      </c>
      <c r="O82" s="92" t="e">
        <f t="array" ref="O82">+ROUND(INDEX(FCSTSDV!$D$2:$L$674,MATCH('04.06'!$D82,FCSTSDV!$C$2:$C$674,0),MATCH('04.06'!O$3,FCSTSDV!$D$1:$L$1,0))/'04.06'!$F82,1)</f>
        <v>#N/A</v>
      </c>
      <c r="P82" s="92" t="e">
        <f t="array" ref="P82">+ROUND(INDEX(FCSTSDV!$D$2:$L$674,MATCH('04.06'!$D82,FCSTSDV!$C$2:$C$674,0),MATCH('04.06'!P$3,FCSTSDV!$D$1:$L$1,0))/'04.06'!$F82,1)</f>
        <v>#N/A</v>
      </c>
      <c r="Q82" s="92">
        <f>IFERROR(+ROUND(INDEX(FCSTSDV!$D$2:$L$674,MATCH('04.06'!$D82,FCSTSDV!$C$2:$C$674,0),MATCH('04.06'!Q$3,FCSTSDV!$D$1:$L$1,0))/'04.06'!$F82,1),0)</f>
        <v>0</v>
      </c>
      <c r="R82" s="92">
        <f>IFERROR(+ROUND(INDEX(FCSTSDV!$D$2:$L$674,MATCH('04.06'!$D82,FCSTSDV!$C$2:$C$674,0),MATCH('04.06'!R$3,FCSTSDV!$D$1:$L$1,0))/'04.06'!$F82,1),0)</f>
        <v>0</v>
      </c>
      <c r="S82" s="92">
        <f>IFERROR(+ROUND(INDEX(FCSTSDV!$D$2:$L$674,MATCH('04.06'!$D82,FCSTSDV!$C$2:$C$674,0),MATCH('04.06'!S$3,FCSTSDV!$D$1:$L$1,0))/'04.06'!$F82,1),0)</f>
        <v>0</v>
      </c>
      <c r="T82" s="92">
        <f>IFERROR(+ROUND(INDEX(FCSTSDV!$D$2:$L$674,MATCH('04.06'!$D82,FCSTSDV!$C$2:$C$674,0),MATCH('04.06'!T$3,FCSTSDV!$D$1:$L$1,0))/'04.06'!$F82,1),0)</f>
        <v>0</v>
      </c>
      <c r="U82" s="92">
        <f>IFERROR(+ROUND(INDEX(FCSTSDV!$D$2:$L$674,MATCH('04.06'!$D82,FCSTSDV!$C$2:$C$674,0),MATCH('04.06'!U$3,FCSTSDV!$D$1:$L$1,0))/'04.06'!$F82,1),0)</f>
        <v>0</v>
      </c>
      <c r="V82" s="92">
        <f>IFERROR(+ROUND(INDEX(FCSTSDV!$D$2:$L$674,MATCH('04.06'!$D82,FCSTSDV!$C$2:$C$674,0),MATCH('04.06'!V$3,FCSTSDV!$D$1:$L$1,0))/'04.06'!$F82,1),0)</f>
        <v>0</v>
      </c>
      <c r="W82" s="92">
        <f>IFERROR(+ROUND(INDEX(FCSTSDV!$D$2:$L$674,MATCH('04.06'!$D82,FCSTSDV!$C$2:$C$674,0),MATCH('04.06'!W$3,FCSTSDV!$D$1:$L$1,0))/'04.06'!$F82,1),0)</f>
        <v>0</v>
      </c>
      <c r="X82" s="92">
        <f>IFERROR(+ROUND(INDEX(FCSTSDV!$D$2:$L$674,MATCH('04.06'!$D82,FCSTSDV!$C$2:$C$674,0),MATCH('04.06'!X$3,FCSTSDV!$D$1:$L$1,0))/'04.06'!$F82,1),0)</f>
        <v>0</v>
      </c>
      <c r="Y82" s="92">
        <f>IFERROR(+ROUND(INDEX(FCSTSDV!$D$2:$L$674,MATCH('04.06'!$D82,FCSTSDV!$C$2:$C$674,0),MATCH('04.06'!Y$3,FCSTSDV!$D$1:$L$1,0))/'04.06'!$F82,1),0)</f>
        <v>0</v>
      </c>
      <c r="Z82" s="212" t="e">
        <f t="shared" si="9"/>
        <v>#N/A</v>
      </c>
    </row>
    <row r="83" spans="1:26" ht="20.100000000000001" customHeight="1">
      <c r="A83" s="795"/>
      <c r="B83" s="795"/>
      <c r="C83" s="223" t="s">
        <v>124</v>
      </c>
      <c r="D83" s="32" t="s">
        <v>37</v>
      </c>
      <c r="E83" s="204" t="str">
        <f t="shared" si="15"/>
        <v>8*17</v>
      </c>
      <c r="F83" s="47">
        <v>100</v>
      </c>
      <c r="G83" s="48"/>
      <c r="H83" s="48"/>
      <c r="I83" s="785"/>
      <c r="J83" s="79">
        <v>0</v>
      </c>
      <c r="K83" s="92">
        <f>IFERROR(+ROUND(INDEX(FCSTSDV!$D$2:$L$674,MATCH('04.06'!$D83,FCSTSDV!$C$2:$C$674,0),MATCH('04.06'!K$3,FCSTSDV!$D$1:$L$1,0))/'04.06'!$F83,1),0)</f>
        <v>0</v>
      </c>
      <c r="L83" s="92">
        <f>IFERROR(+ROUND(INDEX(FCSTSDV!$D$2:$L$674,MATCH('04.06'!$D83,FCSTSDV!$C$2:$C$674,0),MATCH('04.06'!L$3,FCSTSDV!$D$1:$L$1,0))/'04.06'!$F83,1),0)</f>
        <v>0</v>
      </c>
      <c r="M83" s="92">
        <f>IFERROR(+ROUND(INDEX(FCSTSDV!$D$2:$L$674,MATCH('04.06'!$D83,FCSTSDV!$C$2:$C$674,0),MATCH('04.06'!M$3,FCSTSDV!$D$1:$L$1,0))/'04.06'!$F83,1),0)</f>
        <v>0</v>
      </c>
      <c r="N83" s="92">
        <f>IFERROR(+ROUND(INDEX(FCSTSDV!$D$2:$L$674,MATCH('04.06'!$D83,FCSTSDV!$C$2:$C$674,0),MATCH('04.06'!N$3,FCSTSDV!$D$1:$L$1,0))/'04.06'!$F83,1),0)</f>
        <v>0</v>
      </c>
      <c r="O83" s="92">
        <f>IFERROR(+ROUND(INDEX(FCSTSDV!$D$2:$L$674,MATCH('04.06'!$D83,FCSTSDV!$C$2:$C$674,0),MATCH('04.06'!O$3,FCSTSDV!$D$1:$L$1,0))/'04.06'!$F83,1),0)</f>
        <v>0</v>
      </c>
      <c r="P83" s="92">
        <f>IFERROR(+ROUND(INDEX(FCSTSDV!$D$2:$L$674,MATCH('04.06'!$D83,FCSTSDV!$C$2:$C$674,0),MATCH('04.06'!P$3,FCSTSDV!$D$1:$L$1,0))/'04.06'!$F83,1),0)</f>
        <v>0</v>
      </c>
      <c r="Q83" s="92">
        <f>IFERROR(+ROUND(INDEX(FCSTSDV!$D$2:$L$674,MATCH('04.06'!$D83,FCSTSDV!$C$2:$C$674,0),MATCH('04.06'!Q$3,FCSTSDV!$D$1:$L$1,0))/'04.06'!$F83,1),0)</f>
        <v>0</v>
      </c>
      <c r="R83" s="92">
        <f>IFERROR(+ROUND(INDEX(FCSTSDV!$D$2:$L$674,MATCH('04.06'!$D83,FCSTSDV!$C$2:$C$674,0),MATCH('04.06'!R$3,FCSTSDV!$D$1:$L$1,0))/'04.06'!$F83,1),0)</f>
        <v>0</v>
      </c>
      <c r="S83" s="92">
        <f>IFERROR(+ROUND(INDEX(FCSTSDV!$D$2:$L$674,MATCH('04.06'!$D83,FCSTSDV!$C$2:$C$674,0),MATCH('04.06'!S$3,FCSTSDV!$D$1:$L$1,0))/'04.06'!$F83,1),0)</f>
        <v>0</v>
      </c>
      <c r="T83" s="92">
        <f>IFERROR(+ROUND(INDEX(FCSTSDV!$D$2:$L$674,MATCH('04.06'!$D83,FCSTSDV!$C$2:$C$674,0),MATCH('04.06'!T$3,FCSTSDV!$D$1:$L$1,0))/'04.06'!$F83,1),0)</f>
        <v>0</v>
      </c>
      <c r="U83" s="92">
        <f>IFERROR(+ROUND(INDEX(FCSTSDV!$D$2:$L$674,MATCH('04.06'!$D83,FCSTSDV!$C$2:$C$674,0),MATCH('04.06'!U$3,FCSTSDV!$D$1:$L$1,0))/'04.06'!$F83,1),0)</f>
        <v>0</v>
      </c>
      <c r="V83" s="92">
        <f>IFERROR(+ROUND(INDEX(FCSTSDV!$D$2:$L$674,MATCH('04.06'!$D83,FCSTSDV!$C$2:$C$674,0),MATCH('04.06'!V$3,FCSTSDV!$D$1:$L$1,0))/'04.06'!$F83,1),0)</f>
        <v>0</v>
      </c>
      <c r="W83" s="92">
        <f>IFERROR(+ROUND(INDEX(FCSTSDV!$D$2:$L$674,MATCH('04.06'!$D83,FCSTSDV!$C$2:$C$674,0),MATCH('04.06'!W$3,FCSTSDV!$D$1:$L$1,0))/'04.06'!$F83,1),0)</f>
        <v>0</v>
      </c>
      <c r="X83" s="92">
        <f>IFERROR(+ROUND(INDEX(FCSTSDV!$D$2:$L$674,MATCH('04.06'!$D83,FCSTSDV!$C$2:$C$674,0),MATCH('04.06'!X$3,FCSTSDV!$D$1:$L$1,0))/'04.06'!$F83,1),0)</f>
        <v>0</v>
      </c>
      <c r="Y83" s="92">
        <f>IFERROR(+ROUND(INDEX(FCSTSDV!$D$2:$L$674,MATCH('04.06'!$D83,FCSTSDV!$C$2:$C$674,0),MATCH('04.06'!Y$3,FCSTSDV!$D$1:$L$1,0))/'04.06'!$F83,1),0)</f>
        <v>0</v>
      </c>
      <c r="Z83" s="212">
        <f t="shared" si="9"/>
        <v>0</v>
      </c>
    </row>
    <row r="84" spans="1:26" ht="20.100000000000001" customHeight="1">
      <c r="A84" s="795"/>
      <c r="B84" s="795"/>
      <c r="C84" s="224"/>
      <c r="D84" s="128" t="s">
        <v>26</v>
      </c>
      <c r="E84" s="204" t="str">
        <f t="shared" si="15"/>
        <v>8*17</v>
      </c>
      <c r="F84" s="49">
        <v>100</v>
      </c>
      <c r="G84" s="48"/>
      <c r="H84" s="48"/>
      <c r="I84" s="785"/>
      <c r="J84" s="79">
        <v>0</v>
      </c>
      <c r="K84" s="92">
        <f>IFERROR(+ROUND(INDEX(FCSTSDV!$D$2:$L$674,MATCH('04.06'!$D84,FCSTSDV!$C$2:$C$674,0),MATCH('04.06'!K$3,FCSTSDV!$D$1:$L$1,0))/'04.06'!$F84,1),0)</f>
        <v>0</v>
      </c>
      <c r="L84" s="92">
        <f>IFERROR(+ROUND(INDEX(FCSTSDV!$D$2:$L$674,MATCH('04.06'!$D84,FCSTSDV!$C$2:$C$674,0),MATCH('04.06'!L$3,FCSTSDV!$D$1:$L$1,0))/'04.06'!$F84,1),0)</f>
        <v>0</v>
      </c>
      <c r="M84" s="92">
        <f>IFERROR(+ROUND(INDEX(FCSTSDV!$D$2:$L$674,MATCH('04.06'!$D84,FCSTSDV!$C$2:$C$674,0),MATCH('04.06'!M$3,FCSTSDV!$D$1:$L$1,0))/'04.06'!$F84,1),0)</f>
        <v>0</v>
      </c>
      <c r="N84" s="92">
        <f>IFERROR(+ROUND(INDEX(FCSTSDV!$D$2:$L$674,MATCH('04.06'!$D84,FCSTSDV!$C$2:$C$674,0),MATCH('04.06'!N$3,FCSTSDV!$D$1:$L$1,0))/'04.06'!$F84,1),0)</f>
        <v>0</v>
      </c>
      <c r="O84" s="92">
        <f>IFERROR(+ROUND(INDEX(FCSTSDV!$D$2:$L$674,MATCH('04.06'!$D84,FCSTSDV!$C$2:$C$674,0),MATCH('04.06'!O$3,FCSTSDV!$D$1:$L$1,0))/'04.06'!$F84,1),0)</f>
        <v>0</v>
      </c>
      <c r="P84" s="92">
        <f>IFERROR(+ROUND(INDEX(FCSTSDV!$D$2:$L$674,MATCH('04.06'!$D84,FCSTSDV!$C$2:$C$674,0),MATCH('04.06'!P$3,FCSTSDV!$D$1:$L$1,0))/'04.06'!$F84,1),0)</f>
        <v>0</v>
      </c>
      <c r="Q84" s="92">
        <f>IFERROR(+ROUND(INDEX(FCSTSDV!$D$2:$L$674,MATCH('04.06'!$D84,FCSTSDV!$C$2:$C$674,0),MATCH('04.06'!Q$3,FCSTSDV!$D$1:$L$1,0))/'04.06'!$F84,1),0)</f>
        <v>0</v>
      </c>
      <c r="R84" s="92">
        <f>IFERROR(+ROUND(INDEX(FCSTSDV!$D$2:$L$674,MATCH('04.06'!$D84,FCSTSDV!$C$2:$C$674,0),MATCH('04.06'!R$3,FCSTSDV!$D$1:$L$1,0))/'04.06'!$F84,1),0)</f>
        <v>0</v>
      </c>
      <c r="S84" s="92">
        <f>IFERROR(+ROUND(INDEX(FCSTSDV!$D$2:$L$674,MATCH('04.06'!$D84,FCSTSDV!$C$2:$C$674,0),MATCH('04.06'!S$3,FCSTSDV!$D$1:$L$1,0))/'04.06'!$F84,1),0)</f>
        <v>0</v>
      </c>
      <c r="T84" s="92">
        <f>IFERROR(+ROUND(INDEX(FCSTSDV!$D$2:$L$674,MATCH('04.06'!$D84,FCSTSDV!$C$2:$C$674,0),MATCH('04.06'!T$3,FCSTSDV!$D$1:$L$1,0))/'04.06'!$F84,1),0)</f>
        <v>0</v>
      </c>
      <c r="U84" s="92">
        <f>IFERROR(+ROUND(INDEX(FCSTSDV!$D$2:$L$674,MATCH('04.06'!$D84,FCSTSDV!$C$2:$C$674,0),MATCH('04.06'!U$3,FCSTSDV!$D$1:$L$1,0))/'04.06'!$F84,1),0)</f>
        <v>0</v>
      </c>
      <c r="V84" s="92">
        <f>IFERROR(+ROUND(INDEX(FCSTSDV!$D$2:$L$674,MATCH('04.06'!$D84,FCSTSDV!$C$2:$C$674,0),MATCH('04.06'!V$3,FCSTSDV!$D$1:$L$1,0))/'04.06'!$F84,1),0)</f>
        <v>0</v>
      </c>
      <c r="W84" s="92">
        <f>IFERROR(+ROUND(INDEX(FCSTSDV!$D$2:$L$674,MATCH('04.06'!$D84,FCSTSDV!$C$2:$C$674,0),MATCH('04.06'!W$3,FCSTSDV!$D$1:$L$1,0))/'04.06'!$F84,1),0)</f>
        <v>0</v>
      </c>
      <c r="X84" s="92">
        <f>IFERROR(+ROUND(INDEX(FCSTSDV!$D$2:$L$674,MATCH('04.06'!$D84,FCSTSDV!$C$2:$C$674,0),MATCH('04.06'!X$3,FCSTSDV!$D$1:$L$1,0))/'04.06'!$F84,1),0)</f>
        <v>0</v>
      </c>
      <c r="Y84" s="92">
        <f>IFERROR(+ROUND(INDEX(FCSTSDV!$D$2:$L$674,MATCH('04.06'!$D84,FCSTSDV!$C$2:$C$674,0),MATCH('04.06'!Y$3,FCSTSDV!$D$1:$L$1,0))/'04.06'!$F84,1),0)</f>
        <v>0</v>
      </c>
      <c r="Z84" s="212">
        <f t="shared" si="9"/>
        <v>0</v>
      </c>
    </row>
    <row r="85" spans="1:26" ht="20.100000000000001" hidden="1" customHeight="1">
      <c r="A85" s="795"/>
      <c r="B85" s="795"/>
      <c r="C85" s="224"/>
      <c r="D85" s="128" t="s">
        <v>125</v>
      </c>
      <c r="E85" s="204"/>
      <c r="F85" s="49">
        <v>100</v>
      </c>
      <c r="G85" s="48"/>
      <c r="H85" s="48"/>
      <c r="I85" s="785"/>
      <c r="J85" s="79">
        <v>0</v>
      </c>
      <c r="K85" s="92">
        <f>IFERROR(+ROUND(INDEX(FCSTSDV!$D$2:$L$674,MATCH('04.06'!$D85,FCSTSDV!$C$2:$C$674,0),MATCH('04.06'!K$3,FCSTSDV!$D$1:$L$1,0))/'04.06'!$F85,1),0)</f>
        <v>0</v>
      </c>
      <c r="L85" s="92">
        <f>IFERROR(+ROUND(INDEX(FCSTSDV!$D$2:$L$674,MATCH('04.06'!$D85,FCSTSDV!$C$2:$C$674,0),MATCH('04.06'!L$3,FCSTSDV!$D$1:$L$1,0))/'04.06'!$F85,1),0)</f>
        <v>0</v>
      </c>
      <c r="M85" s="92">
        <f>IFERROR(+ROUND(INDEX(FCSTSDV!$D$2:$L$674,MATCH('04.06'!$D85,FCSTSDV!$C$2:$C$674,0),MATCH('04.06'!M$3,FCSTSDV!$D$1:$L$1,0))/'04.06'!$F85,1),0)</f>
        <v>0</v>
      </c>
      <c r="N85" s="92">
        <f>IFERROR(+ROUND(INDEX(FCSTSDV!$D$2:$L$674,MATCH('04.06'!$D85,FCSTSDV!$C$2:$C$674,0),MATCH('04.06'!N$3,FCSTSDV!$D$1:$L$1,0))/'04.06'!$F85,1),0)</f>
        <v>0</v>
      </c>
      <c r="O85" s="92">
        <f>IFERROR(+ROUND(INDEX(FCSTSDV!$D$2:$L$674,MATCH('04.06'!$D85,FCSTSDV!$C$2:$C$674,0),MATCH('04.06'!O$3,FCSTSDV!$D$1:$L$1,0))/'04.06'!$F85,1),0)</f>
        <v>0</v>
      </c>
      <c r="P85" s="92">
        <f>IFERROR(+ROUND(INDEX(FCSTSDV!$D$2:$L$674,MATCH('04.06'!$D85,FCSTSDV!$C$2:$C$674,0),MATCH('04.06'!P$3,FCSTSDV!$D$1:$L$1,0))/'04.06'!$F85,1),0)</f>
        <v>0</v>
      </c>
      <c r="Q85" s="92">
        <f>IFERROR(+ROUND(INDEX(FCSTSDV!$D$2:$L$674,MATCH('04.06'!$D85,FCSTSDV!$C$2:$C$674,0),MATCH('04.06'!Q$3,FCSTSDV!$D$1:$L$1,0))/'04.06'!$F85,1),0)</f>
        <v>0</v>
      </c>
      <c r="R85" s="92">
        <f>IFERROR(+ROUND(INDEX(FCSTSDV!$D$2:$L$674,MATCH('04.06'!$D85,FCSTSDV!$C$2:$C$674,0),MATCH('04.06'!R$3,FCSTSDV!$D$1:$L$1,0))/'04.06'!$F85,1),0)</f>
        <v>0</v>
      </c>
      <c r="S85" s="92">
        <f>IFERROR(+ROUND(INDEX(FCSTSDV!$D$2:$L$674,MATCH('04.06'!$D85,FCSTSDV!$C$2:$C$674,0),MATCH('04.06'!S$3,FCSTSDV!$D$1:$L$1,0))/'04.06'!$F85,1),0)</f>
        <v>0</v>
      </c>
      <c r="T85" s="92">
        <f>IFERROR(+ROUND(INDEX(FCSTSDV!$D$2:$L$674,MATCH('04.06'!$D85,FCSTSDV!$C$2:$C$674,0),MATCH('04.06'!T$3,FCSTSDV!$D$1:$L$1,0))/'04.06'!$F85,1),0)</f>
        <v>0</v>
      </c>
      <c r="U85" s="92">
        <f>IFERROR(+ROUND(INDEX(FCSTSDV!$D$2:$L$674,MATCH('04.06'!$D85,FCSTSDV!$C$2:$C$674,0),MATCH('04.06'!U$3,FCSTSDV!$D$1:$L$1,0))/'04.06'!$F85,1),0)</f>
        <v>0</v>
      </c>
      <c r="V85" s="92">
        <f>IFERROR(+ROUND(INDEX(FCSTSDV!$D$2:$L$674,MATCH('04.06'!$D85,FCSTSDV!$C$2:$C$674,0),MATCH('04.06'!V$3,FCSTSDV!$D$1:$L$1,0))/'04.06'!$F85,1),0)</f>
        <v>0</v>
      </c>
      <c r="W85" s="92">
        <f>IFERROR(+ROUND(INDEX(FCSTSDV!$D$2:$L$674,MATCH('04.06'!$D85,FCSTSDV!$C$2:$C$674,0),MATCH('04.06'!W$3,FCSTSDV!$D$1:$L$1,0))/'04.06'!$F85,1),0)</f>
        <v>0</v>
      </c>
      <c r="X85" s="92">
        <f>IFERROR(+ROUND(INDEX(FCSTSDV!$D$2:$L$674,MATCH('04.06'!$D85,FCSTSDV!$C$2:$C$674,0),MATCH('04.06'!X$3,FCSTSDV!$D$1:$L$1,0))/'04.06'!$F85,1),0)</f>
        <v>0</v>
      </c>
      <c r="Y85" s="92">
        <f>IFERROR(+ROUND(INDEX(FCSTSDV!$D$2:$L$674,MATCH('04.06'!$D85,FCSTSDV!$C$2:$C$674,0),MATCH('04.06'!Y$3,FCSTSDV!$D$1:$L$1,0))/'04.06'!$F85,1),0)</f>
        <v>0</v>
      </c>
      <c r="Z85" s="212">
        <f t="shared" si="9"/>
        <v>0</v>
      </c>
    </row>
    <row r="86" spans="1:26" ht="20.100000000000001" hidden="1" customHeight="1">
      <c r="A86" s="795"/>
      <c r="B86" s="795"/>
      <c r="C86" s="224"/>
      <c r="D86" s="128" t="s">
        <v>40</v>
      </c>
      <c r="E86" s="204" t="str">
        <f>+E84</f>
        <v>8*17</v>
      </c>
      <c r="F86" s="131">
        <v>100</v>
      </c>
      <c r="G86" s="48"/>
      <c r="H86" s="48"/>
      <c r="I86" s="785"/>
      <c r="J86" s="79">
        <v>0</v>
      </c>
      <c r="K86" s="92">
        <f>IFERROR(+ROUND(INDEX(FCSTSDV!$D$2:$L$674,MATCH('04.06'!$D86,FCSTSDV!$C$2:$C$674,0),MATCH('04.06'!K$3,FCSTSDV!$D$1:$L$1,0))/'04.06'!$F86,1),0)</f>
        <v>0</v>
      </c>
      <c r="L86" s="92">
        <f>IFERROR(+ROUND(INDEX(FCSTSDV!$D$2:$L$674,MATCH('04.06'!$D86,FCSTSDV!$C$2:$C$674,0),MATCH('04.06'!L$3,FCSTSDV!$D$1:$L$1,0))/'04.06'!$F86,1),0)</f>
        <v>0</v>
      </c>
      <c r="M86" s="92">
        <f>IFERROR(+ROUND(INDEX(FCSTSDV!$D$2:$L$674,MATCH('04.06'!$D86,FCSTSDV!$C$2:$C$674,0),MATCH('04.06'!M$3,FCSTSDV!$D$1:$L$1,0))/'04.06'!$F86,1),0)</f>
        <v>0</v>
      </c>
      <c r="N86" s="92">
        <f>IFERROR(+ROUND(INDEX(FCSTSDV!$D$2:$L$674,MATCH('04.06'!$D86,FCSTSDV!$C$2:$C$674,0),MATCH('04.06'!N$3,FCSTSDV!$D$1:$L$1,0))/'04.06'!$F86,1),0)</f>
        <v>0</v>
      </c>
      <c r="O86" s="92">
        <f>IFERROR(+ROUND(INDEX(FCSTSDV!$D$2:$L$674,MATCH('04.06'!$D86,FCSTSDV!$C$2:$C$674,0),MATCH('04.06'!O$3,FCSTSDV!$D$1:$L$1,0))/'04.06'!$F86,1),0)</f>
        <v>0</v>
      </c>
      <c r="P86" s="92">
        <f>IFERROR(+ROUND(INDEX(FCSTSDV!$D$2:$L$674,MATCH('04.06'!$D86,FCSTSDV!$C$2:$C$674,0),MATCH('04.06'!P$3,FCSTSDV!$D$1:$L$1,0))/'04.06'!$F86,1),0)</f>
        <v>0</v>
      </c>
      <c r="Q86" s="92">
        <f>IFERROR(+ROUND(INDEX(FCSTSDV!$D$2:$L$674,MATCH('04.06'!$D86,FCSTSDV!$C$2:$C$674,0),MATCH('04.06'!Q$3,FCSTSDV!$D$1:$L$1,0))/'04.06'!$F86,1),0)</f>
        <v>0</v>
      </c>
      <c r="R86" s="92">
        <f>IFERROR(+ROUND(INDEX(FCSTSDV!$D$2:$L$674,MATCH('04.06'!$D86,FCSTSDV!$C$2:$C$674,0),MATCH('04.06'!R$3,FCSTSDV!$D$1:$L$1,0))/'04.06'!$F86,1),0)</f>
        <v>0</v>
      </c>
      <c r="S86" s="92">
        <f>IFERROR(+ROUND(INDEX(FCSTSDV!$D$2:$L$674,MATCH('04.06'!$D86,FCSTSDV!$C$2:$C$674,0),MATCH('04.06'!S$3,FCSTSDV!$D$1:$L$1,0))/'04.06'!$F86,1),0)</f>
        <v>0</v>
      </c>
      <c r="T86" s="92">
        <f>IFERROR(+ROUND(INDEX(FCSTSDV!$D$2:$L$674,MATCH('04.06'!$D86,FCSTSDV!$C$2:$C$674,0),MATCH('04.06'!T$3,FCSTSDV!$D$1:$L$1,0))/'04.06'!$F86,1),0)</f>
        <v>0</v>
      </c>
      <c r="U86" s="92">
        <f>IFERROR(+ROUND(INDEX(FCSTSDV!$D$2:$L$674,MATCH('04.06'!$D86,FCSTSDV!$C$2:$C$674,0),MATCH('04.06'!U$3,FCSTSDV!$D$1:$L$1,0))/'04.06'!$F86,1),0)</f>
        <v>0</v>
      </c>
      <c r="V86" s="92">
        <f>IFERROR(+ROUND(INDEX(FCSTSDV!$D$2:$L$674,MATCH('04.06'!$D86,FCSTSDV!$C$2:$C$674,0),MATCH('04.06'!V$3,FCSTSDV!$D$1:$L$1,0))/'04.06'!$F86,1),0)</f>
        <v>0</v>
      </c>
      <c r="W86" s="92">
        <f>IFERROR(+ROUND(INDEX(FCSTSDV!$D$2:$L$674,MATCH('04.06'!$D86,FCSTSDV!$C$2:$C$674,0),MATCH('04.06'!W$3,FCSTSDV!$D$1:$L$1,0))/'04.06'!$F86,1),0)</f>
        <v>0</v>
      </c>
      <c r="X86" s="92">
        <f>IFERROR(+ROUND(INDEX(FCSTSDV!$D$2:$L$674,MATCH('04.06'!$D86,FCSTSDV!$C$2:$C$674,0),MATCH('04.06'!X$3,FCSTSDV!$D$1:$L$1,0))/'04.06'!$F86,1),0)</f>
        <v>0</v>
      </c>
      <c r="Y86" s="92">
        <f>IFERROR(+ROUND(INDEX(FCSTSDV!$D$2:$L$674,MATCH('04.06'!$D86,FCSTSDV!$C$2:$C$674,0),MATCH('04.06'!Y$3,FCSTSDV!$D$1:$L$1,0))/'04.06'!$F86,1),0)</f>
        <v>0</v>
      </c>
      <c r="Z86" s="212">
        <f t="shared" si="9"/>
        <v>0</v>
      </c>
    </row>
    <row r="87" spans="1:26" ht="20.100000000000001" hidden="1" customHeight="1">
      <c r="A87" s="795"/>
      <c r="B87" s="795"/>
      <c r="C87" s="224"/>
      <c r="D87" s="128" t="s">
        <v>41</v>
      </c>
      <c r="E87" s="204" t="str">
        <f t="shared" si="15"/>
        <v>8*17</v>
      </c>
      <c r="F87" s="49">
        <v>100</v>
      </c>
      <c r="G87" s="48"/>
      <c r="H87" s="48"/>
      <c r="I87" s="785"/>
      <c r="J87" s="79">
        <v>0</v>
      </c>
      <c r="K87" s="92" t="e">
        <f t="array" ref="K87">+ROUND(INDEX(FCSTSDV!$D$2:$L$674,MATCH('04.06'!$D87,FCSTSDV!$C$2:$C$674,0),MATCH('04.06'!K$3,FCSTSDV!$D$1:$L$1,0))/'04.06'!$F87,1)</f>
        <v>#N/A</v>
      </c>
      <c r="L87" s="92" t="e">
        <f t="array" ref="L87">+ROUND(INDEX(FCSTSDV!$D$2:$L$674,MATCH('04.06'!$D87,FCSTSDV!$C$2:$C$674,0),MATCH('04.06'!L$3,FCSTSDV!$D$1:$L$1,0))/'04.06'!$F87,1)</f>
        <v>#N/A</v>
      </c>
      <c r="M87" s="92" t="e">
        <f t="array" ref="M87">+ROUND(INDEX(FCSTSDV!$D$2:$L$674,MATCH('04.06'!$D87,FCSTSDV!$C$2:$C$674,0),MATCH('04.06'!M$3,FCSTSDV!$D$1:$L$1,0))/'04.06'!$F87,1)</f>
        <v>#N/A</v>
      </c>
      <c r="N87" s="92" t="e">
        <f t="array" ref="N87">+ROUND(INDEX(FCSTSDV!$D$2:$L$674,MATCH('04.06'!$D87,FCSTSDV!$C$2:$C$674,0),MATCH('04.06'!N$3,FCSTSDV!$D$1:$L$1,0))/'04.06'!$F87,1)</f>
        <v>#N/A</v>
      </c>
      <c r="O87" s="92" t="e">
        <f t="array" ref="O87">+ROUND(INDEX(FCSTSDV!$D$2:$L$674,MATCH('04.06'!$D87,FCSTSDV!$C$2:$C$674,0),MATCH('04.06'!O$3,FCSTSDV!$D$1:$L$1,0))/'04.06'!$F87,1)</f>
        <v>#N/A</v>
      </c>
      <c r="P87" s="92" t="e">
        <f t="array" ref="P87">+ROUND(INDEX(FCSTSDV!$D$2:$L$674,MATCH('04.06'!$D87,FCSTSDV!$C$2:$C$674,0),MATCH('04.06'!P$3,FCSTSDV!$D$1:$L$1,0))/'04.06'!$F87,1)</f>
        <v>#N/A</v>
      </c>
      <c r="Q87" s="92">
        <f>IFERROR(+ROUND(INDEX(FCSTSDV!$D$2:$L$674,MATCH('04.06'!$D87,FCSTSDV!$C$2:$C$674,0),MATCH('04.06'!Q$3,FCSTSDV!$D$1:$L$1,0))/'04.06'!$F87,1),0)</f>
        <v>0</v>
      </c>
      <c r="R87" s="92">
        <f>IFERROR(+ROUND(INDEX(FCSTSDV!$D$2:$L$674,MATCH('04.06'!$D87,FCSTSDV!$C$2:$C$674,0),MATCH('04.06'!R$3,FCSTSDV!$D$1:$L$1,0))/'04.06'!$F87,1),0)</f>
        <v>0</v>
      </c>
      <c r="S87" s="92">
        <f>IFERROR(+ROUND(INDEX(FCSTSDV!$D$2:$L$674,MATCH('04.06'!$D87,FCSTSDV!$C$2:$C$674,0),MATCH('04.06'!S$3,FCSTSDV!$D$1:$L$1,0))/'04.06'!$F87,1),0)</f>
        <v>0</v>
      </c>
      <c r="T87" s="92">
        <f>IFERROR(+ROUND(INDEX(FCSTSDV!$D$2:$L$674,MATCH('04.06'!$D87,FCSTSDV!$C$2:$C$674,0),MATCH('04.06'!T$3,FCSTSDV!$D$1:$L$1,0))/'04.06'!$F87,1),0)</f>
        <v>0</v>
      </c>
      <c r="U87" s="92">
        <f>IFERROR(+ROUND(INDEX(FCSTSDV!$D$2:$L$674,MATCH('04.06'!$D87,FCSTSDV!$C$2:$C$674,0),MATCH('04.06'!U$3,FCSTSDV!$D$1:$L$1,0))/'04.06'!$F87,1),0)</f>
        <v>0</v>
      </c>
      <c r="V87" s="92">
        <f>IFERROR(+ROUND(INDEX(FCSTSDV!$D$2:$L$674,MATCH('04.06'!$D87,FCSTSDV!$C$2:$C$674,0),MATCH('04.06'!V$3,FCSTSDV!$D$1:$L$1,0))/'04.06'!$F87,1),0)</f>
        <v>0</v>
      </c>
      <c r="W87" s="92">
        <f>IFERROR(+ROUND(INDEX(FCSTSDV!$D$2:$L$674,MATCH('04.06'!$D87,FCSTSDV!$C$2:$C$674,0),MATCH('04.06'!W$3,FCSTSDV!$D$1:$L$1,0))/'04.06'!$F87,1),0)</f>
        <v>0</v>
      </c>
      <c r="X87" s="92">
        <f>IFERROR(+ROUND(INDEX(FCSTSDV!$D$2:$L$674,MATCH('04.06'!$D87,FCSTSDV!$C$2:$C$674,0),MATCH('04.06'!X$3,FCSTSDV!$D$1:$L$1,0))/'04.06'!$F87,1),0)</f>
        <v>0</v>
      </c>
      <c r="Y87" s="92">
        <f>IFERROR(+ROUND(INDEX(FCSTSDV!$D$2:$L$674,MATCH('04.06'!$D87,FCSTSDV!$C$2:$C$674,0),MATCH('04.06'!Y$3,FCSTSDV!$D$1:$L$1,0))/'04.06'!$F87,1),0)</f>
        <v>0</v>
      </c>
      <c r="Z87" s="212" t="e">
        <f t="shared" si="9"/>
        <v>#N/A</v>
      </c>
    </row>
    <row r="88" spans="1:26" ht="20.100000000000001" customHeight="1">
      <c r="A88" s="792"/>
      <c r="B88" s="792"/>
      <c r="C88" s="74"/>
      <c r="D88" s="52" t="s">
        <v>42</v>
      </c>
      <c r="E88" s="205" t="str">
        <f t="shared" si="15"/>
        <v>8*17</v>
      </c>
      <c r="F88" s="53" t="s">
        <v>43</v>
      </c>
      <c r="G88" s="54"/>
      <c r="H88" s="54"/>
      <c r="I88" s="782"/>
      <c r="J88" s="79">
        <v>0</v>
      </c>
      <c r="K88" s="90" t="e">
        <f t="shared" ref="K88:P88" si="16">$I81+$J$88-SUM(K81:K87)</f>
        <v>#N/A</v>
      </c>
      <c r="L88" s="90" t="e">
        <f t="shared" si="16"/>
        <v>#N/A</v>
      </c>
      <c r="M88" s="90" t="e">
        <f t="shared" si="16"/>
        <v>#N/A</v>
      </c>
      <c r="N88" s="90" t="e">
        <f t="shared" si="16"/>
        <v>#N/A</v>
      </c>
      <c r="O88" s="90" t="e">
        <f t="shared" si="16"/>
        <v>#N/A</v>
      </c>
      <c r="P88" s="90" t="e">
        <f t="shared" si="16"/>
        <v>#N/A</v>
      </c>
      <c r="Q88" s="90" t="e">
        <f>P88-SUM(Q81:Q87)</f>
        <v>#N/A</v>
      </c>
      <c r="R88" s="90" t="e">
        <f t="shared" ref="R88:Y88" si="17">Q88-SUM(R81:R87)</f>
        <v>#N/A</v>
      </c>
      <c r="S88" s="90" t="e">
        <f t="shared" si="17"/>
        <v>#N/A</v>
      </c>
      <c r="T88" s="90" t="e">
        <f t="shared" si="17"/>
        <v>#N/A</v>
      </c>
      <c r="U88" s="90" t="e">
        <f t="shared" si="17"/>
        <v>#N/A</v>
      </c>
      <c r="V88" s="90" t="e">
        <f t="shared" si="17"/>
        <v>#N/A</v>
      </c>
      <c r="W88" s="90" t="e">
        <f t="shared" si="17"/>
        <v>#N/A</v>
      </c>
      <c r="X88" s="90" t="e">
        <f t="shared" si="17"/>
        <v>#N/A</v>
      </c>
      <c r="Y88" s="90" t="e">
        <f t="shared" si="17"/>
        <v>#N/A</v>
      </c>
      <c r="Z88" s="212" t="e">
        <f t="shared" si="9"/>
        <v>#N/A</v>
      </c>
    </row>
    <row r="89" spans="1:26" ht="20.100000000000001" customHeight="1">
      <c r="A89" s="791" t="s">
        <v>14</v>
      </c>
      <c r="B89" s="791" t="s">
        <v>126</v>
      </c>
      <c r="C89" s="72" t="s">
        <v>124</v>
      </c>
      <c r="D89" s="73" t="s">
        <v>127</v>
      </c>
      <c r="E89" s="203" t="s">
        <v>126</v>
      </c>
      <c r="F89" s="44">
        <v>756</v>
      </c>
      <c r="G89" s="45"/>
      <c r="H89" s="45">
        <v>0</v>
      </c>
      <c r="I89" s="781">
        <v>1850</v>
      </c>
      <c r="J89" s="79">
        <v>0</v>
      </c>
      <c r="K89" s="165" t="e">
        <f t="array" ref="K89">+ROUND(INDEX(FCSTSDV!$D$2:$L$674,MATCH('04.06'!$D89,FCSTSDV!$C$2:$C$674,0),MATCH('04.06'!K$3,FCSTSDV!$D$1:$L$1,0))/'04.06'!$F89,1)</f>
        <v>#N/A</v>
      </c>
      <c r="L89" s="165" t="e">
        <f t="array" ref="L89">+ROUND(INDEX(FCSTSDV!$D$2:$L$674,MATCH('04.06'!$D89,FCSTSDV!$C$2:$C$674,0),MATCH('04.06'!L$3,FCSTSDV!$D$1:$L$1,0))/'04.06'!$F89,1)</f>
        <v>#N/A</v>
      </c>
      <c r="M89" s="165" t="e">
        <f t="array" ref="M89">+ROUND(INDEX(FCSTSDV!$D$2:$L$674,MATCH('04.06'!$D89,FCSTSDV!$C$2:$C$674,0),MATCH('04.06'!M$3,FCSTSDV!$D$1:$L$1,0))/'04.06'!$F89,1)</f>
        <v>#N/A</v>
      </c>
      <c r="N89" s="165" t="e">
        <f t="array" ref="N89">+ROUND(INDEX(FCSTSDV!$D$2:$L$674,MATCH('04.06'!$D89,FCSTSDV!$C$2:$C$674,0),MATCH('04.06'!N$3,FCSTSDV!$D$1:$L$1,0))/'04.06'!$F89,1)</f>
        <v>#N/A</v>
      </c>
      <c r="O89" s="165" t="e">
        <f t="array" ref="O89">+ROUND(INDEX(FCSTSDV!$D$2:$L$674,MATCH('04.06'!$D89,FCSTSDV!$C$2:$C$674,0),MATCH('04.06'!O$3,FCSTSDV!$D$1:$L$1,0))/'04.06'!$F89,1)</f>
        <v>#N/A</v>
      </c>
      <c r="P89" s="165" t="e">
        <f t="array" ref="P89">+ROUND(INDEX(FCSTSDV!$D$2:$L$674,MATCH('04.06'!$D89,FCSTSDV!$C$2:$C$674,0),MATCH('04.06'!P$3,FCSTSDV!$D$1:$L$1,0))/'04.06'!$F89,1)</f>
        <v>#N/A</v>
      </c>
      <c r="Q89" s="92">
        <f>IFERROR(+ROUND(INDEX(FCSTSDV!$D$2:$L$674,MATCH('04.06'!$D89,FCSTSDV!$C$2:$C$674,0),MATCH('04.06'!Q$3,FCSTSDV!$D$1:$L$1,0))/'04.06'!$F89,1),0)</f>
        <v>0</v>
      </c>
      <c r="R89" s="92">
        <f>IFERROR(+ROUND(INDEX(FCSTSDV!$D$2:$L$674,MATCH('04.06'!$D89,FCSTSDV!$C$2:$C$674,0),MATCH('04.06'!R$3,FCSTSDV!$D$1:$L$1,0))/'04.06'!$F89,1),0)</f>
        <v>0</v>
      </c>
      <c r="S89" s="92">
        <f>IFERROR(+ROUND(INDEX(FCSTSDV!$D$2:$L$674,MATCH('04.06'!$D89,FCSTSDV!$C$2:$C$674,0),MATCH('04.06'!S$3,FCSTSDV!$D$1:$L$1,0))/'04.06'!$F89,1),0)</f>
        <v>0</v>
      </c>
      <c r="T89" s="92">
        <f>IFERROR(+ROUND(INDEX(FCSTSDV!$D$2:$L$674,MATCH('04.06'!$D89,FCSTSDV!$C$2:$C$674,0),MATCH('04.06'!T$3,FCSTSDV!$D$1:$L$1,0))/'04.06'!$F89,1),0)</f>
        <v>0</v>
      </c>
      <c r="U89" s="92">
        <f>IFERROR(+ROUND(INDEX(FCSTSDV!$D$2:$L$674,MATCH('04.06'!$D89,FCSTSDV!$C$2:$C$674,0),MATCH('04.06'!U$3,FCSTSDV!$D$1:$L$1,0))/'04.06'!$F89,1),0)</f>
        <v>0</v>
      </c>
      <c r="V89" s="92">
        <f>IFERROR(+ROUND(INDEX(FCSTSDV!$D$2:$L$674,MATCH('04.06'!$D89,FCSTSDV!$C$2:$C$674,0),MATCH('04.06'!V$3,FCSTSDV!$D$1:$L$1,0))/'04.06'!$F89,1),0)</f>
        <v>0</v>
      </c>
      <c r="W89" s="92">
        <f>IFERROR(+ROUND(INDEX(FCSTSDV!$D$2:$L$674,MATCH('04.06'!$D89,FCSTSDV!$C$2:$C$674,0),MATCH('04.06'!W$3,FCSTSDV!$D$1:$L$1,0))/'04.06'!$F89,1),0)</f>
        <v>0</v>
      </c>
      <c r="X89" s="92">
        <f>IFERROR(+ROUND(INDEX(FCSTSDV!$D$2:$L$674,MATCH('04.06'!$D89,FCSTSDV!$C$2:$C$674,0),MATCH('04.06'!X$3,FCSTSDV!$D$1:$L$1,0))/'04.06'!$F89,1),0)</f>
        <v>0</v>
      </c>
      <c r="Y89" s="92">
        <f>IFERROR(+ROUND(INDEX(FCSTSDV!$D$2:$L$674,MATCH('04.06'!$D89,FCSTSDV!$C$2:$C$674,0),MATCH('04.06'!Y$3,FCSTSDV!$D$1:$L$1,0))/'04.06'!$F89,1),0)</f>
        <v>0</v>
      </c>
      <c r="Z89" s="212" t="e">
        <f t="shared" si="9"/>
        <v>#N/A</v>
      </c>
    </row>
    <row r="90" spans="1:26" ht="20.100000000000001" customHeight="1">
      <c r="A90" s="795"/>
      <c r="B90" s="795"/>
      <c r="C90" s="67" t="s">
        <v>124</v>
      </c>
      <c r="D90" s="32" t="s">
        <v>128</v>
      </c>
      <c r="E90" s="204" t="str">
        <f>+E89</f>
        <v>60*77</v>
      </c>
      <c r="F90" s="49">
        <v>525</v>
      </c>
      <c r="G90" s="48"/>
      <c r="H90" s="48"/>
      <c r="I90" s="785"/>
      <c r="J90" s="79">
        <v>0</v>
      </c>
      <c r="K90" s="92" t="e">
        <f t="array" ref="K90">+ROUND(INDEX(FCSTSDV!$D$2:$L$674,MATCH('04.06'!$D90,FCSTSDV!$C$2:$C$674,0),MATCH('04.06'!K$3,FCSTSDV!$D$1:$L$1,0))/'04.06'!$F90,1)</f>
        <v>#N/A</v>
      </c>
      <c r="L90" s="92" t="e">
        <f t="array" ref="L90">+ROUND(INDEX(FCSTSDV!$D$2:$L$674,MATCH('04.06'!$D90,FCSTSDV!$C$2:$C$674,0),MATCH('04.06'!L$3,FCSTSDV!$D$1:$L$1,0))/'04.06'!$F90,1)</f>
        <v>#N/A</v>
      </c>
      <c r="M90" s="92" t="e">
        <f t="array" ref="M90">+ROUND(INDEX(FCSTSDV!$D$2:$L$674,MATCH('04.06'!$D90,FCSTSDV!$C$2:$C$674,0),MATCH('04.06'!M$3,FCSTSDV!$D$1:$L$1,0))/'04.06'!$F90,1)</f>
        <v>#N/A</v>
      </c>
      <c r="N90" s="92" t="e">
        <f t="array" ref="N90">+ROUND(INDEX(FCSTSDV!$D$2:$L$674,MATCH('04.06'!$D90,FCSTSDV!$C$2:$C$674,0),MATCH('04.06'!N$3,FCSTSDV!$D$1:$L$1,0))/'04.06'!$F90,1)</f>
        <v>#N/A</v>
      </c>
      <c r="O90" s="92" t="e">
        <f t="array" ref="O90">+ROUND(INDEX(FCSTSDV!$D$2:$L$674,MATCH('04.06'!$D90,FCSTSDV!$C$2:$C$674,0),MATCH('04.06'!O$3,FCSTSDV!$D$1:$L$1,0))/'04.06'!$F90,1)</f>
        <v>#N/A</v>
      </c>
      <c r="P90" s="92" t="e">
        <f t="array" ref="P90">+ROUND(INDEX(FCSTSDV!$D$2:$L$674,MATCH('04.06'!$D90,FCSTSDV!$C$2:$C$674,0),MATCH('04.06'!P$3,FCSTSDV!$D$1:$L$1,0))/'04.06'!$F90,1)</f>
        <v>#N/A</v>
      </c>
      <c r="Q90" s="92">
        <f>IFERROR(+ROUND(INDEX(FCSTSDV!$D$2:$L$674,MATCH('04.06'!$D90,FCSTSDV!$C$2:$C$674,0),MATCH('04.06'!Q$3,FCSTSDV!$D$1:$L$1,0))/'04.06'!$F90,1),0)</f>
        <v>0</v>
      </c>
      <c r="R90" s="92">
        <f>IFERROR(+ROUND(INDEX(FCSTSDV!$D$2:$L$674,MATCH('04.06'!$D90,FCSTSDV!$C$2:$C$674,0),MATCH('04.06'!R$3,FCSTSDV!$D$1:$L$1,0))/'04.06'!$F90,1),0)</f>
        <v>0</v>
      </c>
      <c r="S90" s="92">
        <f>IFERROR(+ROUND(INDEX(FCSTSDV!$D$2:$L$674,MATCH('04.06'!$D90,FCSTSDV!$C$2:$C$674,0),MATCH('04.06'!S$3,FCSTSDV!$D$1:$L$1,0))/'04.06'!$F90,1),0)</f>
        <v>0</v>
      </c>
      <c r="T90" s="92">
        <f>IFERROR(+ROUND(INDEX(FCSTSDV!$D$2:$L$674,MATCH('04.06'!$D90,FCSTSDV!$C$2:$C$674,0),MATCH('04.06'!T$3,FCSTSDV!$D$1:$L$1,0))/'04.06'!$F90,1),0)</f>
        <v>0</v>
      </c>
      <c r="U90" s="92">
        <f>IFERROR(+ROUND(INDEX(FCSTSDV!$D$2:$L$674,MATCH('04.06'!$D90,FCSTSDV!$C$2:$C$674,0),MATCH('04.06'!U$3,FCSTSDV!$D$1:$L$1,0))/'04.06'!$F90,1),0)</f>
        <v>0</v>
      </c>
      <c r="V90" s="92">
        <f>IFERROR(+ROUND(INDEX(FCSTSDV!$D$2:$L$674,MATCH('04.06'!$D90,FCSTSDV!$C$2:$C$674,0),MATCH('04.06'!V$3,FCSTSDV!$D$1:$L$1,0))/'04.06'!$F90,1),0)</f>
        <v>0</v>
      </c>
      <c r="W90" s="92">
        <f>IFERROR(+ROUND(INDEX(FCSTSDV!$D$2:$L$674,MATCH('04.06'!$D90,FCSTSDV!$C$2:$C$674,0),MATCH('04.06'!W$3,FCSTSDV!$D$1:$L$1,0))/'04.06'!$F90,1),0)</f>
        <v>0</v>
      </c>
      <c r="X90" s="92">
        <f>IFERROR(+ROUND(INDEX(FCSTSDV!$D$2:$L$674,MATCH('04.06'!$D90,FCSTSDV!$C$2:$C$674,0),MATCH('04.06'!X$3,FCSTSDV!$D$1:$L$1,0))/'04.06'!$F90,1),0)</f>
        <v>0</v>
      </c>
      <c r="Y90" s="92">
        <f>IFERROR(+ROUND(INDEX(FCSTSDV!$D$2:$L$674,MATCH('04.06'!$D90,FCSTSDV!$C$2:$C$674,0),MATCH('04.06'!Y$3,FCSTSDV!$D$1:$L$1,0))/'04.06'!$F90,1),0)</f>
        <v>0</v>
      </c>
      <c r="Z90" s="212" t="e">
        <f t="shared" si="9"/>
        <v>#N/A</v>
      </c>
    </row>
    <row r="91" spans="1:26" ht="20.100000000000001" customHeight="1">
      <c r="A91" s="795"/>
      <c r="B91" s="795"/>
      <c r="C91" s="67"/>
      <c r="D91" s="225" t="s">
        <v>129</v>
      </c>
      <c r="E91" s="204"/>
      <c r="F91" s="49">
        <v>375</v>
      </c>
      <c r="G91" s="48"/>
      <c r="H91" s="48"/>
      <c r="I91" s="785"/>
      <c r="J91" s="79">
        <v>0</v>
      </c>
      <c r="K91" s="92" t="e">
        <f t="array" ref="K91">+ROUND(INDEX(FCSTSDV!$D$2:$L$674,MATCH('04.06'!$D91,FCSTSDV!$C$2:$C$674,0),MATCH('04.06'!K$3,FCSTSDV!$D$1:$L$1,0))/'04.06'!$F91,1)</f>
        <v>#N/A</v>
      </c>
      <c r="L91" s="92" t="e">
        <f t="array" ref="L91">+ROUND(INDEX(FCSTSDV!$D$2:$L$674,MATCH('04.06'!$D91,FCSTSDV!$C$2:$C$674,0),MATCH('04.06'!L$3,FCSTSDV!$D$1:$L$1,0))/'04.06'!$F91,1)</f>
        <v>#N/A</v>
      </c>
      <c r="M91" s="92" t="e">
        <f t="array" ref="M91">+ROUND(INDEX(FCSTSDV!$D$2:$L$674,MATCH('04.06'!$D91,FCSTSDV!$C$2:$C$674,0),MATCH('04.06'!M$3,FCSTSDV!$D$1:$L$1,0))/'04.06'!$F91,1)</f>
        <v>#N/A</v>
      </c>
      <c r="N91" s="92" t="e">
        <f t="array" ref="N91">+ROUND(INDEX(FCSTSDV!$D$2:$L$674,MATCH('04.06'!$D91,FCSTSDV!$C$2:$C$674,0),MATCH('04.06'!N$3,FCSTSDV!$D$1:$L$1,0))/'04.06'!$F91,1)</f>
        <v>#N/A</v>
      </c>
      <c r="O91" s="92" t="e">
        <f t="array" ref="O91">+ROUND(INDEX(FCSTSDV!$D$2:$L$674,MATCH('04.06'!$D91,FCSTSDV!$C$2:$C$674,0),MATCH('04.06'!O$3,FCSTSDV!$D$1:$L$1,0))/'04.06'!$F91,1)</f>
        <v>#N/A</v>
      </c>
      <c r="P91" s="92" t="e">
        <f t="array" ref="P91">+ROUND(INDEX(FCSTSDV!$D$2:$L$674,MATCH('04.06'!$D91,FCSTSDV!$C$2:$C$674,0),MATCH('04.06'!P$3,FCSTSDV!$D$1:$L$1,0))/'04.06'!$F91,1)</f>
        <v>#N/A</v>
      </c>
      <c r="Q91" s="92">
        <f>IFERROR(+ROUND(INDEX(FCSTSDV!$D$2:$L$674,MATCH('04.06'!$D91,FCSTSDV!$C$2:$C$674,0),MATCH('04.06'!Q$3,FCSTSDV!$D$1:$L$1,0))/'04.06'!$F91,1),0)</f>
        <v>0</v>
      </c>
      <c r="R91" s="92">
        <f>IFERROR(+ROUND(INDEX(FCSTSDV!$D$2:$L$674,MATCH('04.06'!$D91,FCSTSDV!$C$2:$C$674,0),MATCH('04.06'!R$3,FCSTSDV!$D$1:$L$1,0))/'04.06'!$F91,1),0)</f>
        <v>0</v>
      </c>
      <c r="S91" s="92">
        <f>IFERROR(+ROUND(INDEX(FCSTSDV!$D$2:$L$674,MATCH('04.06'!$D91,FCSTSDV!$C$2:$C$674,0),MATCH('04.06'!S$3,FCSTSDV!$D$1:$L$1,0))/'04.06'!$F91,1),0)</f>
        <v>0</v>
      </c>
      <c r="T91" s="92">
        <f>IFERROR(+ROUND(INDEX(FCSTSDV!$D$2:$L$674,MATCH('04.06'!$D91,FCSTSDV!$C$2:$C$674,0),MATCH('04.06'!T$3,FCSTSDV!$D$1:$L$1,0))/'04.06'!$F91,1),0)</f>
        <v>0</v>
      </c>
      <c r="U91" s="92">
        <f>IFERROR(+ROUND(INDEX(FCSTSDV!$D$2:$L$674,MATCH('04.06'!$D91,FCSTSDV!$C$2:$C$674,0),MATCH('04.06'!U$3,FCSTSDV!$D$1:$L$1,0))/'04.06'!$F91,1),0)</f>
        <v>0</v>
      </c>
      <c r="V91" s="92">
        <f>IFERROR(+ROUND(INDEX(FCSTSDV!$D$2:$L$674,MATCH('04.06'!$D91,FCSTSDV!$C$2:$C$674,0),MATCH('04.06'!V$3,FCSTSDV!$D$1:$L$1,0))/'04.06'!$F91,1),0)</f>
        <v>0</v>
      </c>
      <c r="W91" s="92">
        <f>IFERROR(+ROUND(INDEX(FCSTSDV!$D$2:$L$674,MATCH('04.06'!$D91,FCSTSDV!$C$2:$C$674,0),MATCH('04.06'!W$3,FCSTSDV!$D$1:$L$1,0))/'04.06'!$F91,1),0)</f>
        <v>0</v>
      </c>
      <c r="X91" s="92">
        <f>IFERROR(+ROUND(INDEX(FCSTSDV!$D$2:$L$674,MATCH('04.06'!$D91,FCSTSDV!$C$2:$C$674,0),MATCH('04.06'!X$3,FCSTSDV!$D$1:$L$1,0))/'04.06'!$F91,1),0)</f>
        <v>0</v>
      </c>
      <c r="Y91" s="92">
        <f>IFERROR(+ROUND(INDEX(FCSTSDV!$D$2:$L$674,MATCH('04.06'!$D91,FCSTSDV!$C$2:$C$674,0),MATCH('04.06'!Y$3,FCSTSDV!$D$1:$L$1,0))/'04.06'!$F91,1),0)</f>
        <v>0</v>
      </c>
      <c r="Z91" s="212" t="e">
        <f t="shared" si="9"/>
        <v>#N/A</v>
      </c>
    </row>
    <row r="92" spans="1:26" ht="20.100000000000001" customHeight="1">
      <c r="A92" s="795"/>
      <c r="B92" s="795"/>
      <c r="C92" s="67"/>
      <c r="D92" s="32" t="s">
        <v>130</v>
      </c>
      <c r="E92" s="204" t="str">
        <f>+E90</f>
        <v>60*77</v>
      </c>
      <c r="F92" s="49">
        <v>375</v>
      </c>
      <c r="G92" s="48"/>
      <c r="H92" s="48"/>
      <c r="I92" s="785"/>
      <c r="J92" s="79">
        <v>0</v>
      </c>
      <c r="K92" s="92" t="e">
        <f t="array" ref="K92">+ROUND(INDEX(FCSTSDV!$D$2:$L$674,MATCH('04.06'!$D92,FCSTSDV!$C$2:$C$674,0),MATCH('04.06'!K$3,FCSTSDV!$D$1:$L$1,0))/'04.06'!$F92,1)</f>
        <v>#N/A</v>
      </c>
      <c r="L92" s="92" t="e">
        <f t="array" ref="L92">+ROUND(INDEX(FCSTSDV!$D$2:$L$674,MATCH('04.06'!$D92,FCSTSDV!$C$2:$C$674,0),MATCH('04.06'!L$3,FCSTSDV!$D$1:$L$1,0))/'04.06'!$F92,1)</f>
        <v>#N/A</v>
      </c>
      <c r="M92" s="92" t="e">
        <f t="array" ref="M92">+ROUND(INDEX(FCSTSDV!$D$2:$L$674,MATCH('04.06'!$D92,FCSTSDV!$C$2:$C$674,0),MATCH('04.06'!M$3,FCSTSDV!$D$1:$L$1,0))/'04.06'!$F92,1)</f>
        <v>#N/A</v>
      </c>
      <c r="N92" s="92" t="e">
        <f t="array" ref="N92">+ROUND(INDEX(FCSTSDV!$D$2:$L$674,MATCH('04.06'!$D92,FCSTSDV!$C$2:$C$674,0),MATCH('04.06'!N$3,FCSTSDV!$D$1:$L$1,0))/'04.06'!$F92,1)</f>
        <v>#N/A</v>
      </c>
      <c r="O92" s="92" t="e">
        <f t="array" ref="O92">+ROUND(INDEX(FCSTSDV!$D$2:$L$674,MATCH('04.06'!$D92,FCSTSDV!$C$2:$C$674,0),MATCH('04.06'!O$3,FCSTSDV!$D$1:$L$1,0))/'04.06'!$F92,1)</f>
        <v>#N/A</v>
      </c>
      <c r="P92" s="92" t="e">
        <f t="array" ref="P92">+ROUND(INDEX(FCSTSDV!$D$2:$L$674,MATCH('04.06'!$D92,FCSTSDV!$C$2:$C$674,0),MATCH('04.06'!P$3,FCSTSDV!$D$1:$L$1,0))/'04.06'!$F92,1)</f>
        <v>#N/A</v>
      </c>
      <c r="Q92" s="92">
        <f>IFERROR(+ROUND(INDEX(FCSTSDV!$D$2:$L$674,MATCH('04.06'!$D92,FCSTSDV!$C$2:$C$674,0),MATCH('04.06'!Q$3,FCSTSDV!$D$1:$L$1,0))/'04.06'!$F92,1),0)</f>
        <v>0</v>
      </c>
      <c r="R92" s="92">
        <f>IFERROR(+ROUND(INDEX(FCSTSDV!$D$2:$L$674,MATCH('04.06'!$D92,FCSTSDV!$C$2:$C$674,0),MATCH('04.06'!R$3,FCSTSDV!$D$1:$L$1,0))/'04.06'!$F92,1),0)</f>
        <v>0</v>
      </c>
      <c r="S92" s="92">
        <f>IFERROR(+ROUND(INDEX(FCSTSDV!$D$2:$L$674,MATCH('04.06'!$D92,FCSTSDV!$C$2:$C$674,0),MATCH('04.06'!S$3,FCSTSDV!$D$1:$L$1,0))/'04.06'!$F92,1),0)</f>
        <v>0</v>
      </c>
      <c r="T92" s="92">
        <f>IFERROR(+ROUND(INDEX(FCSTSDV!$D$2:$L$674,MATCH('04.06'!$D92,FCSTSDV!$C$2:$C$674,0),MATCH('04.06'!T$3,FCSTSDV!$D$1:$L$1,0))/'04.06'!$F92,1),0)</f>
        <v>0</v>
      </c>
      <c r="U92" s="92">
        <f>IFERROR(+ROUND(INDEX(FCSTSDV!$D$2:$L$674,MATCH('04.06'!$D92,FCSTSDV!$C$2:$C$674,0),MATCH('04.06'!U$3,FCSTSDV!$D$1:$L$1,0))/'04.06'!$F92,1),0)</f>
        <v>0</v>
      </c>
      <c r="V92" s="92">
        <f>IFERROR(+ROUND(INDEX(FCSTSDV!$D$2:$L$674,MATCH('04.06'!$D92,FCSTSDV!$C$2:$C$674,0),MATCH('04.06'!V$3,FCSTSDV!$D$1:$L$1,0))/'04.06'!$F92,1),0)</f>
        <v>0</v>
      </c>
      <c r="W92" s="92">
        <f>IFERROR(+ROUND(INDEX(FCSTSDV!$D$2:$L$674,MATCH('04.06'!$D92,FCSTSDV!$C$2:$C$674,0),MATCH('04.06'!W$3,FCSTSDV!$D$1:$L$1,0))/'04.06'!$F92,1),0)</f>
        <v>0</v>
      </c>
      <c r="X92" s="92">
        <f>IFERROR(+ROUND(INDEX(FCSTSDV!$D$2:$L$674,MATCH('04.06'!$D92,FCSTSDV!$C$2:$C$674,0),MATCH('04.06'!X$3,FCSTSDV!$D$1:$L$1,0))/'04.06'!$F92,1),0)</f>
        <v>0</v>
      </c>
      <c r="Y92" s="92">
        <f>IFERROR(+ROUND(INDEX(FCSTSDV!$D$2:$L$674,MATCH('04.06'!$D92,FCSTSDV!$C$2:$C$674,0),MATCH('04.06'!Y$3,FCSTSDV!$D$1:$L$1,0))/'04.06'!$F92,1),0)</f>
        <v>0</v>
      </c>
      <c r="Z92" s="212" t="e">
        <f t="shared" si="9"/>
        <v>#N/A</v>
      </c>
    </row>
    <row r="93" spans="1:26" ht="20.100000000000001" customHeight="1">
      <c r="A93" s="795"/>
      <c r="B93" s="795"/>
      <c r="C93" s="67"/>
      <c r="D93" s="32" t="s">
        <v>131</v>
      </c>
      <c r="E93" s="204" t="str">
        <f>+E92</f>
        <v>60*77</v>
      </c>
      <c r="F93" s="49">
        <v>450</v>
      </c>
      <c r="G93" s="48"/>
      <c r="H93" s="48"/>
      <c r="I93" s="785"/>
      <c r="J93" s="79">
        <v>0</v>
      </c>
      <c r="K93" s="92" t="e">
        <f t="array" ref="K93">+ROUND(INDEX(FCSTSDV!$D$2:$L$674,MATCH('04.06'!$D93,FCSTSDV!$C$2:$C$674,0),MATCH('04.06'!K$3,FCSTSDV!$D$1:$L$1,0))/'04.06'!$F93,1)</f>
        <v>#N/A</v>
      </c>
      <c r="L93" s="92" t="e">
        <f t="array" ref="L93">+ROUND(INDEX(FCSTSDV!$D$2:$L$674,MATCH('04.06'!$D93,FCSTSDV!$C$2:$C$674,0),MATCH('04.06'!L$3,FCSTSDV!$D$1:$L$1,0))/'04.06'!$F93,1)</f>
        <v>#N/A</v>
      </c>
      <c r="M93" s="92" t="e">
        <f t="array" ref="M93">+ROUND(INDEX(FCSTSDV!$D$2:$L$674,MATCH('04.06'!$D93,FCSTSDV!$C$2:$C$674,0),MATCH('04.06'!M$3,FCSTSDV!$D$1:$L$1,0))/'04.06'!$F93,1)</f>
        <v>#N/A</v>
      </c>
      <c r="N93" s="92" t="e">
        <f t="array" ref="N93">+ROUND(INDEX(FCSTSDV!$D$2:$L$674,MATCH('04.06'!$D93,FCSTSDV!$C$2:$C$674,0),MATCH('04.06'!N$3,FCSTSDV!$D$1:$L$1,0))/'04.06'!$F93,1)</f>
        <v>#N/A</v>
      </c>
      <c r="O93" s="92" t="e">
        <f t="array" ref="O93">+ROUND(INDEX(FCSTSDV!$D$2:$L$674,MATCH('04.06'!$D93,FCSTSDV!$C$2:$C$674,0),MATCH('04.06'!O$3,FCSTSDV!$D$1:$L$1,0))/'04.06'!$F93,1)</f>
        <v>#N/A</v>
      </c>
      <c r="P93" s="92" t="e">
        <f t="array" ref="P93">+ROUND(INDEX(FCSTSDV!$D$2:$L$674,MATCH('04.06'!$D93,FCSTSDV!$C$2:$C$674,0),MATCH('04.06'!P$3,FCSTSDV!$D$1:$L$1,0))/'04.06'!$F93,1)</f>
        <v>#N/A</v>
      </c>
      <c r="Q93" s="92">
        <f>IFERROR(+ROUND(INDEX(FCSTSDV!$D$2:$L$674,MATCH('04.06'!$D93,FCSTSDV!$C$2:$C$674,0),MATCH('04.06'!Q$3,FCSTSDV!$D$1:$L$1,0))/'04.06'!$F93,1),0)</f>
        <v>0</v>
      </c>
      <c r="R93" s="92">
        <f>IFERROR(+ROUND(INDEX(FCSTSDV!$D$2:$L$674,MATCH('04.06'!$D93,FCSTSDV!$C$2:$C$674,0),MATCH('04.06'!R$3,FCSTSDV!$D$1:$L$1,0))/'04.06'!$F93,1),0)</f>
        <v>0</v>
      </c>
      <c r="S93" s="92">
        <f>IFERROR(+ROUND(INDEX(FCSTSDV!$D$2:$L$674,MATCH('04.06'!$D93,FCSTSDV!$C$2:$C$674,0),MATCH('04.06'!S$3,FCSTSDV!$D$1:$L$1,0))/'04.06'!$F93,1),0)</f>
        <v>0</v>
      </c>
      <c r="T93" s="92">
        <f>IFERROR(+ROUND(INDEX(FCSTSDV!$D$2:$L$674,MATCH('04.06'!$D93,FCSTSDV!$C$2:$C$674,0),MATCH('04.06'!T$3,FCSTSDV!$D$1:$L$1,0))/'04.06'!$F93,1),0)</f>
        <v>0</v>
      </c>
      <c r="U93" s="92">
        <f>IFERROR(+ROUND(INDEX(FCSTSDV!$D$2:$L$674,MATCH('04.06'!$D93,FCSTSDV!$C$2:$C$674,0),MATCH('04.06'!U$3,FCSTSDV!$D$1:$L$1,0))/'04.06'!$F93,1),0)</f>
        <v>0</v>
      </c>
      <c r="V93" s="92">
        <f>IFERROR(+ROUND(INDEX(FCSTSDV!$D$2:$L$674,MATCH('04.06'!$D93,FCSTSDV!$C$2:$C$674,0),MATCH('04.06'!V$3,FCSTSDV!$D$1:$L$1,0))/'04.06'!$F93,1),0)</f>
        <v>0</v>
      </c>
      <c r="W93" s="92">
        <f>IFERROR(+ROUND(INDEX(FCSTSDV!$D$2:$L$674,MATCH('04.06'!$D93,FCSTSDV!$C$2:$C$674,0),MATCH('04.06'!W$3,FCSTSDV!$D$1:$L$1,0))/'04.06'!$F93,1),0)</f>
        <v>0</v>
      </c>
      <c r="X93" s="92">
        <f>IFERROR(+ROUND(INDEX(FCSTSDV!$D$2:$L$674,MATCH('04.06'!$D93,FCSTSDV!$C$2:$C$674,0),MATCH('04.06'!X$3,FCSTSDV!$D$1:$L$1,0))/'04.06'!$F93,1),0)</f>
        <v>0</v>
      </c>
      <c r="Y93" s="92">
        <f>IFERROR(+ROUND(INDEX(FCSTSDV!$D$2:$L$674,MATCH('04.06'!$D93,FCSTSDV!$C$2:$C$674,0),MATCH('04.06'!Y$3,FCSTSDV!$D$1:$L$1,0))/'04.06'!$F93,1),0)</f>
        <v>0</v>
      </c>
      <c r="Z93" s="212" t="e">
        <f t="shared" si="9"/>
        <v>#N/A</v>
      </c>
    </row>
    <row r="94" spans="1:26" ht="20.100000000000001" customHeight="1">
      <c r="A94" s="795"/>
      <c r="B94" s="795"/>
      <c r="C94" s="67"/>
      <c r="D94" s="131" t="s">
        <v>132</v>
      </c>
      <c r="E94" s="204" t="str">
        <f>+E93</f>
        <v>60*77</v>
      </c>
      <c r="F94" s="49">
        <v>450</v>
      </c>
      <c r="G94" s="48"/>
      <c r="H94" s="48"/>
      <c r="I94" s="785"/>
      <c r="J94" s="79">
        <v>0</v>
      </c>
      <c r="K94" s="92" t="e">
        <f t="array" ref="K94">+ROUND(INDEX(FCSTSDV!$D$2:$L$674,MATCH('04.06'!$D94,FCSTSDV!$C$2:$C$674,0),MATCH('04.06'!K$3,FCSTSDV!$D$1:$L$1,0))/'04.06'!$F94,1)</f>
        <v>#N/A</v>
      </c>
      <c r="L94" s="92" t="e">
        <f t="array" ref="L94">+ROUND(INDEX(FCSTSDV!$D$2:$L$674,MATCH('04.06'!$D94,FCSTSDV!$C$2:$C$674,0),MATCH('04.06'!L$3,FCSTSDV!$D$1:$L$1,0))/'04.06'!$F94,1)</f>
        <v>#N/A</v>
      </c>
      <c r="M94" s="92" t="e">
        <f t="array" ref="M94">+ROUND(INDEX(FCSTSDV!$D$2:$L$674,MATCH('04.06'!$D94,FCSTSDV!$C$2:$C$674,0),MATCH('04.06'!M$3,FCSTSDV!$D$1:$L$1,0))/'04.06'!$F94,1)</f>
        <v>#N/A</v>
      </c>
      <c r="N94" s="92" t="e">
        <f t="array" ref="N94">+ROUND(INDEX(FCSTSDV!$D$2:$L$674,MATCH('04.06'!$D94,FCSTSDV!$C$2:$C$674,0),MATCH('04.06'!N$3,FCSTSDV!$D$1:$L$1,0))/'04.06'!$F94,1)</f>
        <v>#N/A</v>
      </c>
      <c r="O94" s="92" t="e">
        <f t="array" ref="O94">+ROUND(INDEX(FCSTSDV!$D$2:$L$674,MATCH('04.06'!$D94,FCSTSDV!$C$2:$C$674,0),MATCH('04.06'!O$3,FCSTSDV!$D$1:$L$1,0))/'04.06'!$F94,1)</f>
        <v>#N/A</v>
      </c>
      <c r="P94" s="92" t="e">
        <f t="array" ref="P94">+ROUND(INDEX(FCSTSDV!$D$2:$L$674,MATCH('04.06'!$D94,FCSTSDV!$C$2:$C$674,0),MATCH('04.06'!P$3,FCSTSDV!$D$1:$L$1,0))/'04.06'!$F94,1)</f>
        <v>#N/A</v>
      </c>
      <c r="Q94" s="92">
        <f>IFERROR(+ROUND(INDEX(FCSTSDV!$D$2:$L$674,MATCH('04.06'!$D94,FCSTSDV!$C$2:$C$674,0),MATCH('04.06'!Q$3,FCSTSDV!$D$1:$L$1,0))/'04.06'!$F94,1),0)</f>
        <v>0</v>
      </c>
      <c r="R94" s="92">
        <f>IFERROR(+ROUND(INDEX(FCSTSDV!$D$2:$L$674,MATCH('04.06'!$D94,FCSTSDV!$C$2:$C$674,0),MATCH('04.06'!R$3,FCSTSDV!$D$1:$L$1,0))/'04.06'!$F94,1),0)</f>
        <v>0</v>
      </c>
      <c r="S94" s="92">
        <f>IFERROR(+ROUND(INDEX(FCSTSDV!$D$2:$L$674,MATCH('04.06'!$D94,FCSTSDV!$C$2:$C$674,0),MATCH('04.06'!S$3,FCSTSDV!$D$1:$L$1,0))/'04.06'!$F94,1),0)</f>
        <v>0</v>
      </c>
      <c r="T94" s="92">
        <f>IFERROR(+ROUND(INDEX(FCSTSDV!$D$2:$L$674,MATCH('04.06'!$D94,FCSTSDV!$C$2:$C$674,0),MATCH('04.06'!T$3,FCSTSDV!$D$1:$L$1,0))/'04.06'!$F94,1),0)</f>
        <v>0</v>
      </c>
      <c r="U94" s="92">
        <f>IFERROR(+ROUND(INDEX(FCSTSDV!$D$2:$L$674,MATCH('04.06'!$D94,FCSTSDV!$C$2:$C$674,0),MATCH('04.06'!U$3,FCSTSDV!$D$1:$L$1,0))/'04.06'!$F94,1),0)</f>
        <v>0</v>
      </c>
      <c r="V94" s="92">
        <f>IFERROR(+ROUND(INDEX(FCSTSDV!$D$2:$L$674,MATCH('04.06'!$D94,FCSTSDV!$C$2:$C$674,0),MATCH('04.06'!V$3,FCSTSDV!$D$1:$L$1,0))/'04.06'!$F94,1),0)</f>
        <v>0</v>
      </c>
      <c r="W94" s="92">
        <f>IFERROR(+ROUND(INDEX(FCSTSDV!$D$2:$L$674,MATCH('04.06'!$D94,FCSTSDV!$C$2:$C$674,0),MATCH('04.06'!W$3,FCSTSDV!$D$1:$L$1,0))/'04.06'!$F94,1),0)</f>
        <v>0</v>
      </c>
      <c r="X94" s="92">
        <f>IFERROR(+ROUND(INDEX(FCSTSDV!$D$2:$L$674,MATCH('04.06'!$D94,FCSTSDV!$C$2:$C$674,0),MATCH('04.06'!X$3,FCSTSDV!$D$1:$L$1,0))/'04.06'!$F94,1),0)</f>
        <v>0</v>
      </c>
      <c r="Y94" s="92">
        <f>IFERROR(+ROUND(INDEX(FCSTSDV!$D$2:$L$674,MATCH('04.06'!$D94,FCSTSDV!$C$2:$C$674,0),MATCH('04.06'!Y$3,FCSTSDV!$D$1:$L$1,0))/'04.06'!$F94,1),0)</f>
        <v>0</v>
      </c>
      <c r="Z94" s="212" t="e">
        <f t="shared" si="9"/>
        <v>#N/A</v>
      </c>
    </row>
    <row r="95" spans="1:26" ht="20.100000000000001" customHeight="1">
      <c r="A95" s="795"/>
      <c r="B95" s="795"/>
      <c r="C95" s="67" t="s">
        <v>124</v>
      </c>
      <c r="D95" s="32" t="s">
        <v>134</v>
      </c>
      <c r="E95" s="204" t="str">
        <f>+E94</f>
        <v>60*77</v>
      </c>
      <c r="F95" s="49">
        <v>600</v>
      </c>
      <c r="G95" s="48"/>
      <c r="H95" s="48"/>
      <c r="I95" s="785"/>
      <c r="J95" s="79">
        <v>0</v>
      </c>
      <c r="K95" s="92" t="e">
        <f t="array" ref="K95">+ROUND(INDEX(FCSTSDV!$D$2:$L$674,MATCH('04.06'!$D95,FCSTSDV!$C$2:$C$674,0),MATCH('04.06'!K$3,FCSTSDV!$D$1:$L$1,0))/'04.06'!$F95,1)</f>
        <v>#N/A</v>
      </c>
      <c r="L95" s="92" t="e">
        <f t="array" ref="L95">+ROUND(INDEX(FCSTSDV!$D$2:$L$674,MATCH('04.06'!$D95,FCSTSDV!$C$2:$C$674,0),MATCH('04.06'!L$3,FCSTSDV!$D$1:$L$1,0))/'04.06'!$F95,1)</f>
        <v>#N/A</v>
      </c>
      <c r="M95" s="92" t="e">
        <f t="array" ref="M95">+ROUND(INDEX(FCSTSDV!$D$2:$L$674,MATCH('04.06'!$D95,FCSTSDV!$C$2:$C$674,0),MATCH('04.06'!M$3,FCSTSDV!$D$1:$L$1,0))/'04.06'!$F95,1)</f>
        <v>#N/A</v>
      </c>
      <c r="N95" s="92" t="e">
        <f t="array" ref="N95">+ROUND(INDEX(FCSTSDV!$D$2:$L$674,MATCH('04.06'!$D95,FCSTSDV!$C$2:$C$674,0),MATCH('04.06'!N$3,FCSTSDV!$D$1:$L$1,0))/'04.06'!$F95,1)</f>
        <v>#N/A</v>
      </c>
      <c r="O95" s="92" t="e">
        <f t="array" ref="O95">+ROUND(INDEX(FCSTSDV!$D$2:$L$674,MATCH('04.06'!$D95,FCSTSDV!$C$2:$C$674,0),MATCH('04.06'!O$3,FCSTSDV!$D$1:$L$1,0))/'04.06'!$F95,1)</f>
        <v>#N/A</v>
      </c>
      <c r="P95" s="92" t="e">
        <f t="array" ref="P95">+ROUND(INDEX(FCSTSDV!$D$2:$L$674,MATCH('04.06'!$D95,FCSTSDV!$C$2:$C$674,0),MATCH('04.06'!P$3,FCSTSDV!$D$1:$L$1,0))/'04.06'!$F95,1)</f>
        <v>#N/A</v>
      </c>
      <c r="Q95" s="92">
        <f>IFERROR(+ROUND(INDEX(FCSTSDV!$D$2:$L$674,MATCH('04.06'!$D95,FCSTSDV!$C$2:$C$674,0),MATCH('04.06'!Q$3,FCSTSDV!$D$1:$L$1,0))/'04.06'!$F95,1),0)</f>
        <v>0</v>
      </c>
      <c r="R95" s="92">
        <f>IFERROR(+ROUND(INDEX(FCSTSDV!$D$2:$L$674,MATCH('04.06'!$D95,FCSTSDV!$C$2:$C$674,0),MATCH('04.06'!R$3,FCSTSDV!$D$1:$L$1,0))/'04.06'!$F95,1),0)</f>
        <v>0</v>
      </c>
      <c r="S95" s="92">
        <f>IFERROR(+ROUND(INDEX(FCSTSDV!$D$2:$L$674,MATCH('04.06'!$D95,FCSTSDV!$C$2:$C$674,0),MATCH('04.06'!S$3,FCSTSDV!$D$1:$L$1,0))/'04.06'!$F95,1),0)</f>
        <v>0</v>
      </c>
      <c r="T95" s="92">
        <f>IFERROR(+ROUND(INDEX(FCSTSDV!$D$2:$L$674,MATCH('04.06'!$D95,FCSTSDV!$C$2:$C$674,0),MATCH('04.06'!T$3,FCSTSDV!$D$1:$L$1,0))/'04.06'!$F95,1),0)</f>
        <v>0</v>
      </c>
      <c r="U95" s="92">
        <f>IFERROR(+ROUND(INDEX(FCSTSDV!$D$2:$L$674,MATCH('04.06'!$D95,FCSTSDV!$C$2:$C$674,0),MATCH('04.06'!U$3,FCSTSDV!$D$1:$L$1,0))/'04.06'!$F95,1),0)</f>
        <v>0</v>
      </c>
      <c r="V95" s="92">
        <f>IFERROR(+ROUND(INDEX(FCSTSDV!$D$2:$L$674,MATCH('04.06'!$D95,FCSTSDV!$C$2:$C$674,0),MATCH('04.06'!V$3,FCSTSDV!$D$1:$L$1,0))/'04.06'!$F95,1),0)</f>
        <v>0</v>
      </c>
      <c r="W95" s="92">
        <f>IFERROR(+ROUND(INDEX(FCSTSDV!$D$2:$L$674,MATCH('04.06'!$D95,FCSTSDV!$C$2:$C$674,0),MATCH('04.06'!W$3,FCSTSDV!$D$1:$L$1,0))/'04.06'!$F95,1),0)</f>
        <v>0</v>
      </c>
      <c r="X95" s="92">
        <f>IFERROR(+ROUND(INDEX(FCSTSDV!$D$2:$L$674,MATCH('04.06'!$D95,FCSTSDV!$C$2:$C$674,0),MATCH('04.06'!X$3,FCSTSDV!$D$1:$L$1,0))/'04.06'!$F95,1),0)</f>
        <v>0</v>
      </c>
      <c r="Y95" s="92">
        <f>IFERROR(+ROUND(INDEX(FCSTSDV!$D$2:$L$674,MATCH('04.06'!$D95,FCSTSDV!$C$2:$C$674,0),MATCH('04.06'!Y$3,FCSTSDV!$D$1:$L$1,0))/'04.06'!$F95,1),0)</f>
        <v>0</v>
      </c>
      <c r="Z95" s="212" t="e">
        <f t="shared" si="9"/>
        <v>#N/A</v>
      </c>
    </row>
    <row r="96" spans="1:26" ht="20.100000000000001" customHeight="1">
      <c r="A96" s="792"/>
      <c r="B96" s="792"/>
      <c r="C96" s="74"/>
      <c r="D96" s="52" t="s">
        <v>42</v>
      </c>
      <c r="E96" s="205" t="str">
        <f>+E95</f>
        <v>60*77</v>
      </c>
      <c r="F96" s="53" t="s">
        <v>43</v>
      </c>
      <c r="G96" s="54"/>
      <c r="H96" s="54"/>
      <c r="I96" s="782"/>
      <c r="J96" s="79">
        <v>0</v>
      </c>
      <c r="K96" s="90" t="e">
        <f t="shared" ref="K96:P96" si="18">$I89+$J$96-SUM(K89:K95)</f>
        <v>#N/A</v>
      </c>
      <c r="L96" s="90" t="e">
        <f t="shared" si="18"/>
        <v>#N/A</v>
      </c>
      <c r="M96" s="90" t="e">
        <f t="shared" si="18"/>
        <v>#N/A</v>
      </c>
      <c r="N96" s="90" t="e">
        <f t="shared" si="18"/>
        <v>#N/A</v>
      </c>
      <c r="O96" s="90" t="e">
        <f t="shared" si="18"/>
        <v>#N/A</v>
      </c>
      <c r="P96" s="90" t="e">
        <f t="shared" si="18"/>
        <v>#N/A</v>
      </c>
      <c r="Q96" s="90" t="e">
        <f>+P96-SUM(Q89:Q95)</f>
        <v>#N/A</v>
      </c>
      <c r="R96" s="90" t="e">
        <f t="shared" ref="R96:Y96" si="19">+Q96-SUM(R89:R95)</f>
        <v>#N/A</v>
      </c>
      <c r="S96" s="90" t="e">
        <f t="shared" si="19"/>
        <v>#N/A</v>
      </c>
      <c r="T96" s="90" t="e">
        <f t="shared" si="19"/>
        <v>#N/A</v>
      </c>
      <c r="U96" s="90" t="e">
        <f t="shared" si="19"/>
        <v>#N/A</v>
      </c>
      <c r="V96" s="90" t="e">
        <f t="shared" si="19"/>
        <v>#N/A</v>
      </c>
      <c r="W96" s="90" t="e">
        <f t="shared" si="19"/>
        <v>#N/A</v>
      </c>
      <c r="X96" s="90" t="e">
        <f t="shared" si="19"/>
        <v>#N/A</v>
      </c>
      <c r="Y96" s="90" t="e">
        <f t="shared" si="19"/>
        <v>#N/A</v>
      </c>
      <c r="Z96" s="212" t="e">
        <f t="shared" si="9"/>
        <v>#N/A</v>
      </c>
    </row>
    <row r="97" spans="1:26" ht="20.100000000000001" hidden="1" customHeight="1">
      <c r="A97" s="791" t="s">
        <v>148</v>
      </c>
      <c r="B97" s="791" t="s">
        <v>151</v>
      </c>
      <c r="C97" s="8" t="s">
        <v>107</v>
      </c>
      <c r="D97" s="73" t="s">
        <v>150</v>
      </c>
      <c r="E97" s="226" t="s">
        <v>151</v>
      </c>
      <c r="F97" s="44">
        <v>3000</v>
      </c>
      <c r="G97" s="45"/>
      <c r="H97" s="45"/>
      <c r="I97" s="781">
        <f>619-30</f>
        <v>589</v>
      </c>
      <c r="J97" s="79">
        <v>0</v>
      </c>
      <c r="K97" s="92">
        <f>+IFERROR(ROUND(INDEX(FCSTSDV!$D$2:$L$674,MATCH('04.06'!$D97,FCSTSDV!$C$2:$C$674,0),MATCH('04.06'!K$3,FCSTSDV!$D$1:$L$1,0))/'04.06'!$F97,1),0)</f>
        <v>0</v>
      </c>
      <c r="L97" s="92">
        <f>+IFERROR(ROUND(INDEX(FCSTSDV!$D$2:$L$674,MATCH('04.06'!$D97,FCSTSDV!$C$2:$C$674,0),MATCH('04.06'!L$3,FCSTSDV!$D$1:$L$1,0))/'04.06'!$F97,1),0)</f>
        <v>0</v>
      </c>
      <c r="M97" s="92">
        <f>+IFERROR(ROUND(INDEX(FCSTSDV!$D$2:$L$674,MATCH('04.06'!$D97,FCSTSDV!$C$2:$C$674,0),MATCH('04.06'!M$3,FCSTSDV!$D$1:$L$1,0))/'04.06'!$F97,1),0)</f>
        <v>0</v>
      </c>
      <c r="N97" s="92">
        <f>+IFERROR(ROUND(INDEX(FCSTSDV!$D$2:$L$674,MATCH('04.06'!$D97,FCSTSDV!$C$2:$C$674,0),MATCH('04.06'!N$3,FCSTSDV!$D$1:$L$1,0))/'04.06'!$F97,1),0)</f>
        <v>0</v>
      </c>
      <c r="O97" s="92">
        <f>+IFERROR(ROUND(INDEX(FCSTSDV!$D$2:$L$674,MATCH('04.06'!$D97,FCSTSDV!$C$2:$C$674,0),MATCH('04.06'!O$3,FCSTSDV!$D$1:$L$1,0))/'04.06'!$F97,1),0)</f>
        <v>0</v>
      </c>
      <c r="P97" s="92">
        <f>+IFERROR(ROUND(INDEX(FCSTSDV!$D$2:$L$674,MATCH('04.06'!$D97,FCSTSDV!$C$2:$C$674,0),MATCH('04.06'!P$3,FCSTSDV!$D$1:$L$1,0))/'04.06'!$F97,1),0)</f>
        <v>0</v>
      </c>
      <c r="Q97" s="92">
        <f>+IFERROR(ROUND(INDEX(FCSTSDV!$D$2:$L$674,MATCH('04.06'!$D97,FCSTSDV!$C$2:$C$674,0),MATCH('04.06'!Q$3,FCSTSDV!$D$1:$L$1,0))/'04.06'!$F97,1),0)</f>
        <v>0</v>
      </c>
      <c r="R97" s="92">
        <f>+IFERROR(ROUND(INDEX(FCSTSDV!$D$2:$L$674,MATCH('04.06'!$D97,FCSTSDV!$C$2:$C$674,0),MATCH('04.06'!R$3,FCSTSDV!$D$1:$L$1,0))/'04.06'!$F97,1),0)</f>
        <v>0</v>
      </c>
      <c r="S97" s="92">
        <f>+IFERROR(ROUND(INDEX(FCSTSDV!$D$2:$L$674,MATCH('04.06'!$D97,FCSTSDV!$C$2:$C$674,0),MATCH('04.06'!S$3,FCSTSDV!$D$1:$L$1,0))/'04.06'!$F97,1),0)</f>
        <v>0</v>
      </c>
      <c r="T97" s="92">
        <f>+IFERROR(ROUND(INDEX(FCSTSDV!$D$2:$L$674,MATCH('04.06'!$D97,FCSTSDV!$C$2:$C$674,0),MATCH('04.06'!T$3,FCSTSDV!$D$1:$L$1,0))/'04.06'!$F97,1),0)</f>
        <v>0</v>
      </c>
      <c r="U97" s="92">
        <f>+IFERROR(ROUND(INDEX(FCSTSDV!$D$2:$L$674,MATCH('04.06'!$D97,FCSTSDV!$C$2:$C$674,0),MATCH('04.06'!U$3,FCSTSDV!$D$1:$L$1,0))/'04.06'!$F97,1),0)</f>
        <v>0</v>
      </c>
      <c r="V97" s="92">
        <f>+IFERROR(ROUND(INDEX(FCSTSDV!$D$2:$L$674,MATCH('04.06'!$D97,FCSTSDV!$C$2:$C$674,0),MATCH('04.06'!V$3,FCSTSDV!$D$1:$L$1,0))/'04.06'!$F97,1),0)</f>
        <v>0</v>
      </c>
      <c r="W97" s="92">
        <f>+IFERROR(ROUND(INDEX(FCSTSDV!$D$2:$L$674,MATCH('04.06'!$D97,FCSTSDV!$C$2:$C$674,0),MATCH('04.06'!W$3,FCSTSDV!$D$1:$L$1,0))/'04.06'!$F97,1),0)</f>
        <v>0</v>
      </c>
      <c r="X97" s="92">
        <f>+IFERROR(ROUND(INDEX(FCSTSDV!$D$2:$L$674,MATCH('04.06'!$D97,FCSTSDV!$C$2:$C$674,0),MATCH('04.06'!X$3,FCSTSDV!$D$1:$L$1,0))/'04.06'!$F97,1),0)</f>
        <v>0</v>
      </c>
      <c r="Y97" s="92">
        <f>+IFERROR(ROUND(INDEX(FCSTSDV!$D$2:$L$674,MATCH('04.06'!$D97,FCSTSDV!$C$2:$C$674,0),MATCH('04.06'!Y$3,FCSTSDV!$D$1:$L$1,0))/'04.06'!$F97,1),0)</f>
        <v>0</v>
      </c>
      <c r="Z97" s="212">
        <f t="shared" si="9"/>
        <v>0</v>
      </c>
    </row>
    <row r="98" spans="1:26" ht="20.100000000000001" customHeight="1">
      <c r="A98" s="795"/>
      <c r="B98" s="795"/>
      <c r="C98" s="12"/>
      <c r="D98" s="32" t="s">
        <v>108</v>
      </c>
      <c r="E98" s="227" t="e">
        <f>+#REF!</f>
        <v>#REF!</v>
      </c>
      <c r="F98" s="49">
        <v>3000</v>
      </c>
      <c r="G98" s="48"/>
      <c r="H98" s="48"/>
      <c r="I98" s="785"/>
      <c r="J98" s="79">
        <v>0</v>
      </c>
      <c r="K98" s="92">
        <f>+IFERROR(ROUND(INDEX(FCSTSDV!$D$2:$L$674,MATCH('04.06'!$D98,FCSTSDV!$C$2:$C$674,0),MATCH('04.06'!K$3,FCSTSDV!$D$1:$L$1,0))/'04.06'!$F98,1),0)</f>
        <v>0</v>
      </c>
      <c r="L98" s="92">
        <f>+IFERROR(ROUND(INDEX(FCSTSDV!$D$2:$L$674,MATCH('04.06'!$D98,FCSTSDV!$C$2:$C$674,0),MATCH('04.06'!L$3,FCSTSDV!$D$1:$L$1,0))/'04.06'!$F98,1),0)</f>
        <v>0</v>
      </c>
      <c r="M98" s="92">
        <f>+IFERROR(ROUND(INDEX(FCSTSDV!$D$2:$L$674,MATCH('04.06'!$D98,FCSTSDV!$C$2:$C$674,0),MATCH('04.06'!M$3,FCSTSDV!$D$1:$L$1,0))/'04.06'!$F98,1),0)</f>
        <v>0</v>
      </c>
      <c r="N98" s="92">
        <f>+IFERROR(ROUND(INDEX(FCSTSDV!$D$2:$L$674,MATCH('04.06'!$D98,FCSTSDV!$C$2:$C$674,0),MATCH('04.06'!N$3,FCSTSDV!$D$1:$L$1,0))/'04.06'!$F98,1),0)</f>
        <v>0</v>
      </c>
      <c r="O98" s="92">
        <f>+IFERROR(ROUND(INDEX(FCSTSDV!$D$2:$L$674,MATCH('04.06'!$D98,FCSTSDV!$C$2:$C$674,0),MATCH('04.06'!O$3,FCSTSDV!$D$1:$L$1,0))/'04.06'!$F98,1),0)</f>
        <v>0</v>
      </c>
      <c r="P98" s="92">
        <f>+IFERROR(ROUND(INDEX(FCSTSDV!$D$2:$L$674,MATCH('04.06'!$D98,FCSTSDV!$C$2:$C$674,0),MATCH('04.06'!P$3,FCSTSDV!$D$1:$L$1,0))/'04.06'!$F98,1),0)</f>
        <v>0</v>
      </c>
      <c r="Q98" s="92">
        <f>+IFERROR(ROUND(INDEX(FCSTSDV!$D$2:$L$674,MATCH('04.06'!$D98,FCSTSDV!$C$2:$C$674,0),MATCH('04.06'!Q$3,FCSTSDV!$D$1:$L$1,0))/'04.06'!$F98,1),0)</f>
        <v>0</v>
      </c>
      <c r="R98" s="92">
        <f>+IFERROR(ROUND(INDEX(FCSTSDV!$D$2:$L$674,MATCH('04.06'!$D98,FCSTSDV!$C$2:$C$674,0),MATCH('04.06'!R$3,FCSTSDV!$D$1:$L$1,0))/'04.06'!$F98,1),0)</f>
        <v>0</v>
      </c>
      <c r="S98" s="92">
        <f>+IFERROR(ROUND(INDEX(FCSTSDV!$D$2:$L$674,MATCH('04.06'!$D98,FCSTSDV!$C$2:$C$674,0),MATCH('04.06'!S$3,FCSTSDV!$D$1:$L$1,0))/'04.06'!$F98,1),0)</f>
        <v>0</v>
      </c>
      <c r="T98" s="92">
        <f>+IFERROR(ROUND(INDEX(FCSTSDV!$D$2:$L$674,MATCH('04.06'!$D98,FCSTSDV!$C$2:$C$674,0),MATCH('04.06'!T$3,FCSTSDV!$D$1:$L$1,0))/'04.06'!$F98,1),0)</f>
        <v>0</v>
      </c>
      <c r="U98" s="92">
        <f>+IFERROR(ROUND(INDEX(FCSTSDV!$D$2:$L$674,MATCH('04.06'!$D98,FCSTSDV!$C$2:$C$674,0),MATCH('04.06'!U$3,FCSTSDV!$D$1:$L$1,0))/'04.06'!$F98,1),0)</f>
        <v>0</v>
      </c>
      <c r="V98" s="92">
        <f>+IFERROR(ROUND(INDEX(FCSTSDV!$D$2:$L$674,MATCH('04.06'!$D98,FCSTSDV!$C$2:$C$674,0),MATCH('04.06'!V$3,FCSTSDV!$D$1:$L$1,0))/'04.06'!$F98,1),0)</f>
        <v>0</v>
      </c>
      <c r="W98" s="92">
        <f>+IFERROR(ROUND(INDEX(FCSTSDV!$D$2:$L$674,MATCH('04.06'!$D98,FCSTSDV!$C$2:$C$674,0),MATCH('04.06'!W$3,FCSTSDV!$D$1:$L$1,0))/'04.06'!$F98,1),0)</f>
        <v>0</v>
      </c>
      <c r="X98" s="92">
        <f>+IFERROR(ROUND(INDEX(FCSTSDV!$D$2:$L$674,MATCH('04.06'!$D98,FCSTSDV!$C$2:$C$674,0),MATCH('04.06'!X$3,FCSTSDV!$D$1:$L$1,0))/'04.06'!$F98,1),0)</f>
        <v>0</v>
      </c>
      <c r="Y98" s="92">
        <f>+IFERROR(ROUND(INDEX(FCSTSDV!$D$2:$L$674,MATCH('04.06'!$D98,FCSTSDV!$C$2:$C$674,0),MATCH('04.06'!Y$3,FCSTSDV!$D$1:$L$1,0))/'04.06'!$F98,1),0)</f>
        <v>0</v>
      </c>
      <c r="Z98" s="212">
        <f t="shared" si="9"/>
        <v>0</v>
      </c>
    </row>
    <row r="99" spans="1:26" ht="20.100000000000001" customHeight="1">
      <c r="A99" s="795"/>
      <c r="B99" s="795"/>
      <c r="C99" s="12"/>
      <c r="D99" s="32" t="s">
        <v>95</v>
      </c>
      <c r="E99" s="227" t="e">
        <f t="shared" ref="E99:E105" si="20">+E98</f>
        <v>#REF!</v>
      </c>
      <c r="F99" s="49">
        <v>2800</v>
      </c>
      <c r="G99" s="48"/>
      <c r="H99" s="48"/>
      <c r="I99" s="785"/>
      <c r="J99" s="79">
        <v>0</v>
      </c>
      <c r="K99" s="92">
        <f>+IFERROR(ROUND(INDEX(FCSTSDV!$D$2:$L$674,MATCH('04.06'!$D99,FCSTSDV!$C$2:$C$674,0),MATCH('04.06'!K$3,FCSTSDV!$D$1:$L$1,0))/'04.06'!$F99,1),0)</f>
        <v>0</v>
      </c>
      <c r="L99" s="92">
        <f>+IFERROR(ROUND(INDEX(FCSTSDV!$D$2:$L$674,MATCH('04.06'!$D99,FCSTSDV!$C$2:$C$674,0),MATCH('04.06'!L$3,FCSTSDV!$D$1:$L$1,0))/'04.06'!$F99,1),0)</f>
        <v>0</v>
      </c>
      <c r="M99" s="92">
        <f>+IFERROR(ROUND(INDEX(FCSTSDV!$D$2:$L$674,MATCH('04.06'!$D99,FCSTSDV!$C$2:$C$674,0),MATCH('04.06'!M$3,FCSTSDV!$D$1:$L$1,0))/'04.06'!$F99,1),0)</f>
        <v>0</v>
      </c>
      <c r="N99" s="92">
        <f>+IFERROR(ROUND(INDEX(FCSTSDV!$D$2:$L$674,MATCH('04.06'!$D99,FCSTSDV!$C$2:$C$674,0),MATCH('04.06'!N$3,FCSTSDV!$D$1:$L$1,0))/'04.06'!$F99,1),0)</f>
        <v>0</v>
      </c>
      <c r="O99" s="92">
        <f>+IFERROR(ROUND(INDEX(FCSTSDV!$D$2:$L$674,MATCH('04.06'!$D99,FCSTSDV!$C$2:$C$674,0),MATCH('04.06'!O$3,FCSTSDV!$D$1:$L$1,0))/'04.06'!$F99,1),0)</f>
        <v>0</v>
      </c>
      <c r="P99" s="92">
        <f>+IFERROR(ROUND(INDEX(FCSTSDV!$D$2:$L$674,MATCH('04.06'!$D99,FCSTSDV!$C$2:$C$674,0),MATCH('04.06'!P$3,FCSTSDV!$D$1:$L$1,0))/'04.06'!$F99,1),0)</f>
        <v>0</v>
      </c>
      <c r="Q99" s="92">
        <f>+IFERROR(ROUND(INDEX(FCSTSDV!$D$2:$L$674,MATCH('04.06'!$D99,FCSTSDV!$C$2:$C$674,0),MATCH('04.06'!Q$3,FCSTSDV!$D$1:$L$1,0))/'04.06'!$F99,1),0)</f>
        <v>0</v>
      </c>
      <c r="R99" s="92">
        <f>+IFERROR(ROUND(INDEX(FCSTSDV!$D$2:$L$674,MATCH('04.06'!$D99,FCSTSDV!$C$2:$C$674,0),MATCH('04.06'!R$3,FCSTSDV!$D$1:$L$1,0))/'04.06'!$F99,1),0)</f>
        <v>0</v>
      </c>
      <c r="S99" s="92">
        <f>+IFERROR(ROUND(INDEX(FCSTSDV!$D$2:$L$674,MATCH('04.06'!$D99,FCSTSDV!$C$2:$C$674,0),MATCH('04.06'!S$3,FCSTSDV!$D$1:$L$1,0))/'04.06'!$F99,1),0)</f>
        <v>0</v>
      </c>
      <c r="T99" s="92">
        <f>+IFERROR(ROUND(INDEX(FCSTSDV!$D$2:$L$674,MATCH('04.06'!$D99,FCSTSDV!$C$2:$C$674,0),MATCH('04.06'!T$3,FCSTSDV!$D$1:$L$1,0))/'04.06'!$F99,1),0)</f>
        <v>0</v>
      </c>
      <c r="U99" s="92">
        <f>+IFERROR(ROUND(INDEX(FCSTSDV!$D$2:$L$674,MATCH('04.06'!$D99,FCSTSDV!$C$2:$C$674,0),MATCH('04.06'!U$3,FCSTSDV!$D$1:$L$1,0))/'04.06'!$F99,1),0)</f>
        <v>0</v>
      </c>
      <c r="V99" s="92">
        <f>+IFERROR(ROUND(INDEX(FCSTSDV!$D$2:$L$674,MATCH('04.06'!$D99,FCSTSDV!$C$2:$C$674,0),MATCH('04.06'!V$3,FCSTSDV!$D$1:$L$1,0))/'04.06'!$F99,1),0)</f>
        <v>0</v>
      </c>
      <c r="W99" s="92">
        <f>+IFERROR(ROUND(INDEX(FCSTSDV!$D$2:$L$674,MATCH('04.06'!$D99,FCSTSDV!$C$2:$C$674,0),MATCH('04.06'!W$3,FCSTSDV!$D$1:$L$1,0))/'04.06'!$F99,1),0)</f>
        <v>0</v>
      </c>
      <c r="X99" s="92">
        <f>+IFERROR(ROUND(INDEX(FCSTSDV!$D$2:$L$674,MATCH('04.06'!$D99,FCSTSDV!$C$2:$C$674,0),MATCH('04.06'!X$3,FCSTSDV!$D$1:$L$1,0))/'04.06'!$F99,1),0)</f>
        <v>0</v>
      </c>
      <c r="Y99" s="92">
        <f>+IFERROR(ROUND(INDEX(FCSTSDV!$D$2:$L$674,MATCH('04.06'!$D99,FCSTSDV!$C$2:$C$674,0),MATCH('04.06'!Y$3,FCSTSDV!$D$1:$L$1,0))/'04.06'!$F99,1),0)</f>
        <v>0</v>
      </c>
      <c r="Z99" s="212">
        <f t="shared" si="9"/>
        <v>0</v>
      </c>
    </row>
    <row r="100" spans="1:26" ht="20.100000000000001" customHeight="1">
      <c r="A100" s="795"/>
      <c r="B100" s="795"/>
      <c r="C100" s="12"/>
      <c r="D100" s="32" t="s">
        <v>99</v>
      </c>
      <c r="E100" s="227" t="e">
        <f t="shared" si="20"/>
        <v>#REF!</v>
      </c>
      <c r="F100" s="49">
        <v>3000</v>
      </c>
      <c r="G100" s="48"/>
      <c r="H100" s="48"/>
      <c r="I100" s="785"/>
      <c r="J100" s="79">
        <v>0</v>
      </c>
      <c r="K100" s="92">
        <f>+IFERROR(ROUND(INDEX(FCSTSDV!$D$2:$L$674,MATCH('04.06'!$D100,FCSTSDV!$C$2:$C$674,0),MATCH('04.06'!K$3,FCSTSDV!$D$1:$L$1,0))/'04.06'!$F100,1),0)</f>
        <v>0</v>
      </c>
      <c r="L100" s="92">
        <f>+IFERROR(ROUND(INDEX(FCSTSDV!$D$2:$L$674,MATCH('04.06'!$D100,FCSTSDV!$C$2:$C$674,0),MATCH('04.06'!L$3,FCSTSDV!$D$1:$L$1,0))/'04.06'!$F100,1),0)</f>
        <v>0</v>
      </c>
      <c r="M100" s="92">
        <f>+IFERROR(ROUND(INDEX(FCSTSDV!$D$2:$L$674,MATCH('04.06'!$D100,FCSTSDV!$C$2:$C$674,0),MATCH('04.06'!M$3,FCSTSDV!$D$1:$L$1,0))/'04.06'!$F100,1),0)</f>
        <v>0</v>
      </c>
      <c r="N100" s="92">
        <f>+IFERROR(ROUND(INDEX(FCSTSDV!$D$2:$L$674,MATCH('04.06'!$D100,FCSTSDV!$C$2:$C$674,0),MATCH('04.06'!N$3,FCSTSDV!$D$1:$L$1,0))/'04.06'!$F100,1),0)</f>
        <v>0</v>
      </c>
      <c r="O100" s="92">
        <f>+IFERROR(ROUND(INDEX(FCSTSDV!$D$2:$L$674,MATCH('04.06'!$D100,FCSTSDV!$C$2:$C$674,0),MATCH('04.06'!O$3,FCSTSDV!$D$1:$L$1,0))/'04.06'!$F100,1),0)</f>
        <v>0</v>
      </c>
      <c r="P100" s="92">
        <f>+IFERROR(ROUND(INDEX(FCSTSDV!$D$2:$L$674,MATCH('04.06'!$D100,FCSTSDV!$C$2:$C$674,0),MATCH('04.06'!P$3,FCSTSDV!$D$1:$L$1,0))/'04.06'!$F100,1),0)</f>
        <v>0</v>
      </c>
      <c r="Q100" s="92">
        <f>+IFERROR(ROUND(INDEX(FCSTSDV!$D$2:$L$674,MATCH('04.06'!$D100,FCSTSDV!$C$2:$C$674,0),MATCH('04.06'!Q$3,FCSTSDV!$D$1:$L$1,0))/'04.06'!$F100,1),0)</f>
        <v>0</v>
      </c>
      <c r="R100" s="92">
        <f>+IFERROR(ROUND(INDEX(FCSTSDV!$D$2:$L$674,MATCH('04.06'!$D100,FCSTSDV!$C$2:$C$674,0),MATCH('04.06'!R$3,FCSTSDV!$D$1:$L$1,0))/'04.06'!$F100,1),0)</f>
        <v>0</v>
      </c>
      <c r="S100" s="92">
        <f>+IFERROR(ROUND(INDEX(FCSTSDV!$D$2:$L$674,MATCH('04.06'!$D100,FCSTSDV!$C$2:$C$674,0),MATCH('04.06'!S$3,FCSTSDV!$D$1:$L$1,0))/'04.06'!$F100,1),0)</f>
        <v>0</v>
      </c>
      <c r="T100" s="92">
        <f>+IFERROR(ROUND(INDEX(FCSTSDV!$D$2:$L$674,MATCH('04.06'!$D100,FCSTSDV!$C$2:$C$674,0),MATCH('04.06'!T$3,FCSTSDV!$D$1:$L$1,0))/'04.06'!$F100,1),0)</f>
        <v>0</v>
      </c>
      <c r="U100" s="92">
        <f>+IFERROR(ROUND(INDEX(FCSTSDV!$D$2:$L$674,MATCH('04.06'!$D100,FCSTSDV!$C$2:$C$674,0),MATCH('04.06'!U$3,FCSTSDV!$D$1:$L$1,0))/'04.06'!$F100,1),0)</f>
        <v>0</v>
      </c>
      <c r="V100" s="92">
        <f>+IFERROR(ROUND(INDEX(FCSTSDV!$D$2:$L$674,MATCH('04.06'!$D100,FCSTSDV!$C$2:$C$674,0),MATCH('04.06'!V$3,FCSTSDV!$D$1:$L$1,0))/'04.06'!$F100,1),0)</f>
        <v>0</v>
      </c>
      <c r="W100" s="92">
        <f>+IFERROR(ROUND(INDEX(FCSTSDV!$D$2:$L$674,MATCH('04.06'!$D100,FCSTSDV!$C$2:$C$674,0),MATCH('04.06'!W$3,FCSTSDV!$D$1:$L$1,0))/'04.06'!$F100,1),0)</f>
        <v>0</v>
      </c>
      <c r="X100" s="92">
        <f>+IFERROR(ROUND(INDEX(FCSTSDV!$D$2:$L$674,MATCH('04.06'!$D100,FCSTSDV!$C$2:$C$674,0),MATCH('04.06'!X$3,FCSTSDV!$D$1:$L$1,0))/'04.06'!$F100,1),0)</f>
        <v>0</v>
      </c>
      <c r="Y100" s="92">
        <f>+IFERROR(ROUND(INDEX(FCSTSDV!$D$2:$L$674,MATCH('04.06'!$D100,FCSTSDV!$C$2:$C$674,0),MATCH('04.06'!Y$3,FCSTSDV!$D$1:$L$1,0))/'04.06'!$F100,1),0)</f>
        <v>0</v>
      </c>
      <c r="Z100" s="212">
        <f t="shared" si="9"/>
        <v>0</v>
      </c>
    </row>
    <row r="101" spans="1:26" ht="20.100000000000001" customHeight="1">
      <c r="A101" s="795"/>
      <c r="B101" s="795"/>
      <c r="C101" s="12"/>
      <c r="D101" s="32" t="s">
        <v>110</v>
      </c>
      <c r="E101" s="227" t="e">
        <f t="shared" si="20"/>
        <v>#REF!</v>
      </c>
      <c r="F101" s="49">
        <v>2800</v>
      </c>
      <c r="G101" s="48"/>
      <c r="H101" s="48"/>
      <c r="I101" s="785"/>
      <c r="J101" s="79">
        <v>0</v>
      </c>
      <c r="K101" s="92">
        <f>+IFERROR(ROUND(INDEX(FCSTSDV!$D$2:$L$674,MATCH('04.06'!$D101,FCSTSDV!$C$2:$C$674,0),MATCH('04.06'!K$3,FCSTSDV!$D$1:$L$1,0))/'04.06'!$F101,1),0)</f>
        <v>0</v>
      </c>
      <c r="L101" s="92">
        <f>+IFERROR(ROUND(INDEX(FCSTSDV!$D$2:$L$674,MATCH('04.06'!$D101,FCSTSDV!$C$2:$C$674,0),MATCH('04.06'!L$3,FCSTSDV!$D$1:$L$1,0))/'04.06'!$F101,1),0)</f>
        <v>0</v>
      </c>
      <c r="M101" s="92">
        <f>+IFERROR(ROUND(INDEX(FCSTSDV!$D$2:$L$674,MATCH('04.06'!$D101,FCSTSDV!$C$2:$C$674,0),MATCH('04.06'!M$3,FCSTSDV!$D$1:$L$1,0))/'04.06'!$F101,1),0)</f>
        <v>0</v>
      </c>
      <c r="N101" s="92">
        <f>+IFERROR(ROUND(INDEX(FCSTSDV!$D$2:$L$674,MATCH('04.06'!$D101,FCSTSDV!$C$2:$C$674,0),MATCH('04.06'!N$3,FCSTSDV!$D$1:$L$1,0))/'04.06'!$F101,1),0)</f>
        <v>0</v>
      </c>
      <c r="O101" s="92">
        <f>+IFERROR(ROUND(INDEX(FCSTSDV!$D$2:$L$674,MATCH('04.06'!$D101,FCSTSDV!$C$2:$C$674,0),MATCH('04.06'!O$3,FCSTSDV!$D$1:$L$1,0))/'04.06'!$F101,1),0)</f>
        <v>0</v>
      </c>
      <c r="P101" s="92">
        <f>+IFERROR(ROUND(INDEX(FCSTSDV!$D$2:$L$674,MATCH('04.06'!$D101,FCSTSDV!$C$2:$C$674,0),MATCH('04.06'!P$3,FCSTSDV!$D$1:$L$1,0))/'04.06'!$F101,1),0)</f>
        <v>0</v>
      </c>
      <c r="Q101" s="92">
        <f>+IFERROR(ROUND(INDEX(FCSTSDV!$D$2:$L$674,MATCH('04.06'!$D101,FCSTSDV!$C$2:$C$674,0),MATCH('04.06'!Q$3,FCSTSDV!$D$1:$L$1,0))/'04.06'!$F101,1),0)</f>
        <v>0</v>
      </c>
      <c r="R101" s="92">
        <f>+IFERROR(ROUND(INDEX(FCSTSDV!$D$2:$L$674,MATCH('04.06'!$D101,FCSTSDV!$C$2:$C$674,0),MATCH('04.06'!R$3,FCSTSDV!$D$1:$L$1,0))/'04.06'!$F101,1),0)</f>
        <v>0</v>
      </c>
      <c r="S101" s="92">
        <f>+IFERROR(ROUND(INDEX(FCSTSDV!$D$2:$L$674,MATCH('04.06'!$D101,FCSTSDV!$C$2:$C$674,0),MATCH('04.06'!S$3,FCSTSDV!$D$1:$L$1,0))/'04.06'!$F101,1),0)</f>
        <v>0</v>
      </c>
      <c r="T101" s="92">
        <f>+IFERROR(ROUND(INDEX(FCSTSDV!$D$2:$L$674,MATCH('04.06'!$D101,FCSTSDV!$C$2:$C$674,0),MATCH('04.06'!T$3,FCSTSDV!$D$1:$L$1,0))/'04.06'!$F101,1),0)</f>
        <v>0</v>
      </c>
      <c r="U101" s="92">
        <f>+IFERROR(ROUND(INDEX(FCSTSDV!$D$2:$L$674,MATCH('04.06'!$D101,FCSTSDV!$C$2:$C$674,0),MATCH('04.06'!U$3,FCSTSDV!$D$1:$L$1,0))/'04.06'!$F101,1),0)</f>
        <v>0</v>
      </c>
      <c r="V101" s="92">
        <f>+IFERROR(ROUND(INDEX(FCSTSDV!$D$2:$L$674,MATCH('04.06'!$D101,FCSTSDV!$C$2:$C$674,0),MATCH('04.06'!V$3,FCSTSDV!$D$1:$L$1,0))/'04.06'!$F101,1),0)</f>
        <v>0</v>
      </c>
      <c r="W101" s="92">
        <f>+IFERROR(ROUND(INDEX(FCSTSDV!$D$2:$L$674,MATCH('04.06'!$D101,FCSTSDV!$C$2:$C$674,0),MATCH('04.06'!W$3,FCSTSDV!$D$1:$L$1,0))/'04.06'!$F101,1),0)</f>
        <v>0</v>
      </c>
      <c r="X101" s="92">
        <f>+IFERROR(ROUND(INDEX(FCSTSDV!$D$2:$L$674,MATCH('04.06'!$D101,FCSTSDV!$C$2:$C$674,0),MATCH('04.06'!X$3,FCSTSDV!$D$1:$L$1,0))/'04.06'!$F101,1),0)</f>
        <v>0</v>
      </c>
      <c r="Y101" s="92">
        <f>+IFERROR(ROUND(INDEX(FCSTSDV!$D$2:$L$674,MATCH('04.06'!$D101,FCSTSDV!$C$2:$C$674,0),MATCH('04.06'!Y$3,FCSTSDV!$D$1:$L$1,0))/'04.06'!$F101,1),0)</f>
        <v>0</v>
      </c>
      <c r="Z101" s="212">
        <f t="shared" si="9"/>
        <v>0</v>
      </c>
    </row>
    <row r="102" spans="1:26" ht="20.100000000000001" hidden="1" customHeight="1">
      <c r="A102" s="795"/>
      <c r="B102" s="795"/>
      <c r="C102" s="12"/>
      <c r="D102" s="228" t="s">
        <v>113</v>
      </c>
      <c r="E102" s="227"/>
      <c r="F102" s="49">
        <v>3100</v>
      </c>
      <c r="G102" s="48"/>
      <c r="H102" s="48"/>
      <c r="I102" s="785"/>
      <c r="J102" s="79">
        <v>0</v>
      </c>
      <c r="K102" s="92">
        <f>+IFERROR(ROUND(INDEX(FCSTSDV!$D$2:$L$674,MATCH('04.06'!$D102,FCSTSDV!$C$2:$C$674,0),MATCH('04.06'!K$3,FCSTSDV!$D$1:$L$1,0))/'04.06'!$F102,1),0)</f>
        <v>0</v>
      </c>
      <c r="L102" s="92">
        <f>+IFERROR(ROUND(INDEX(FCSTSDV!$D$2:$L$674,MATCH('04.06'!$D102,FCSTSDV!$C$2:$C$674,0),MATCH('04.06'!L$3,FCSTSDV!$D$1:$L$1,0))/'04.06'!$F102,1),0)</f>
        <v>0</v>
      </c>
      <c r="M102" s="92">
        <f>+IFERROR(ROUND(INDEX(FCSTSDV!$D$2:$L$674,MATCH('04.06'!$D102,FCSTSDV!$C$2:$C$674,0),MATCH('04.06'!M$3,FCSTSDV!$D$1:$L$1,0))/'04.06'!$F102,1),0)</f>
        <v>0</v>
      </c>
      <c r="N102" s="92">
        <f>+IFERROR(ROUND(INDEX(FCSTSDV!$D$2:$L$674,MATCH('04.06'!$D102,FCSTSDV!$C$2:$C$674,0),MATCH('04.06'!N$3,FCSTSDV!$D$1:$L$1,0))/'04.06'!$F102,1),0)</f>
        <v>0</v>
      </c>
      <c r="O102" s="92">
        <f>+IFERROR(ROUND(INDEX(FCSTSDV!$D$2:$L$674,MATCH('04.06'!$D102,FCSTSDV!$C$2:$C$674,0),MATCH('04.06'!O$3,FCSTSDV!$D$1:$L$1,0))/'04.06'!$F102,1),0)</f>
        <v>0</v>
      </c>
      <c r="P102" s="92">
        <f>+IFERROR(ROUND(INDEX(FCSTSDV!$D$2:$L$674,MATCH('04.06'!$D102,FCSTSDV!$C$2:$C$674,0),MATCH('04.06'!P$3,FCSTSDV!$D$1:$L$1,0))/'04.06'!$F102,1),0)</f>
        <v>0</v>
      </c>
      <c r="Q102" s="92">
        <f>+IFERROR(ROUND(INDEX(FCSTSDV!$D$2:$L$674,MATCH('04.06'!$D102,FCSTSDV!$C$2:$C$674,0),MATCH('04.06'!Q$3,FCSTSDV!$D$1:$L$1,0))/'04.06'!$F102,1),0)</f>
        <v>0</v>
      </c>
      <c r="R102" s="92">
        <f>+IFERROR(ROUND(INDEX(FCSTSDV!$D$2:$L$674,MATCH('04.06'!$D102,FCSTSDV!$C$2:$C$674,0),MATCH('04.06'!R$3,FCSTSDV!$D$1:$L$1,0))/'04.06'!$F102,1),0)</f>
        <v>0</v>
      </c>
      <c r="S102" s="92">
        <f>+IFERROR(ROUND(INDEX(FCSTSDV!$D$2:$L$674,MATCH('04.06'!$D102,FCSTSDV!$C$2:$C$674,0),MATCH('04.06'!S$3,FCSTSDV!$D$1:$L$1,0))/'04.06'!$F102,1),0)</f>
        <v>0</v>
      </c>
      <c r="T102" s="92">
        <f>+IFERROR(ROUND(INDEX(FCSTSDV!$D$2:$L$674,MATCH('04.06'!$D102,FCSTSDV!$C$2:$C$674,0),MATCH('04.06'!T$3,FCSTSDV!$D$1:$L$1,0))/'04.06'!$F102,1),0)</f>
        <v>0</v>
      </c>
      <c r="U102" s="92">
        <f>+IFERROR(ROUND(INDEX(FCSTSDV!$D$2:$L$674,MATCH('04.06'!$D102,FCSTSDV!$C$2:$C$674,0),MATCH('04.06'!U$3,FCSTSDV!$D$1:$L$1,0))/'04.06'!$F102,1),0)</f>
        <v>0</v>
      </c>
      <c r="V102" s="92">
        <f>+IFERROR(ROUND(INDEX(FCSTSDV!$D$2:$L$674,MATCH('04.06'!$D102,FCSTSDV!$C$2:$C$674,0),MATCH('04.06'!V$3,FCSTSDV!$D$1:$L$1,0))/'04.06'!$F102,1),0)</f>
        <v>0</v>
      </c>
      <c r="W102" s="92">
        <f>+IFERROR(ROUND(INDEX(FCSTSDV!$D$2:$L$674,MATCH('04.06'!$D102,FCSTSDV!$C$2:$C$674,0),MATCH('04.06'!W$3,FCSTSDV!$D$1:$L$1,0))/'04.06'!$F102,1),0)</f>
        <v>0</v>
      </c>
      <c r="X102" s="92">
        <f>+IFERROR(ROUND(INDEX(FCSTSDV!$D$2:$L$674,MATCH('04.06'!$D102,FCSTSDV!$C$2:$C$674,0),MATCH('04.06'!X$3,FCSTSDV!$D$1:$L$1,0))/'04.06'!$F102,1),0)</f>
        <v>0</v>
      </c>
      <c r="Y102" s="92">
        <f>+IFERROR(ROUND(INDEX(FCSTSDV!$D$2:$L$674,MATCH('04.06'!$D102,FCSTSDV!$C$2:$C$674,0),MATCH('04.06'!Y$3,FCSTSDV!$D$1:$L$1,0))/'04.06'!$F102,1),0)</f>
        <v>0</v>
      </c>
      <c r="Z102" s="212">
        <f t="shared" si="9"/>
        <v>0</v>
      </c>
    </row>
    <row r="103" spans="1:26" ht="20.100000000000001" hidden="1" customHeight="1">
      <c r="A103" s="795"/>
      <c r="B103" s="795"/>
      <c r="C103" s="12"/>
      <c r="D103" s="228" t="s">
        <v>116</v>
      </c>
      <c r="E103" s="227"/>
      <c r="F103" s="49">
        <v>3100</v>
      </c>
      <c r="G103" s="48"/>
      <c r="H103" s="48"/>
      <c r="I103" s="785"/>
      <c r="J103" s="79">
        <v>0</v>
      </c>
      <c r="K103" s="92">
        <f>+IFERROR(ROUND(INDEX(FCSTSDV!$D$2:$L$674,MATCH('04.06'!$D103,FCSTSDV!$C$2:$C$674,0),MATCH('04.06'!K$3,FCSTSDV!$D$1:$L$1,0))/'04.06'!$F103,1),0)</f>
        <v>0</v>
      </c>
      <c r="L103" s="92">
        <f>+IFERROR(ROUND(INDEX(FCSTSDV!$D$2:$L$674,MATCH('04.06'!$D103,FCSTSDV!$C$2:$C$674,0),MATCH('04.06'!L$3,FCSTSDV!$D$1:$L$1,0))/'04.06'!$F103,1),0)</f>
        <v>0</v>
      </c>
      <c r="M103" s="92">
        <f>+IFERROR(ROUND(INDEX(FCSTSDV!$D$2:$L$674,MATCH('04.06'!$D103,FCSTSDV!$C$2:$C$674,0),MATCH('04.06'!M$3,FCSTSDV!$D$1:$L$1,0))/'04.06'!$F103,1),0)</f>
        <v>0</v>
      </c>
      <c r="N103" s="92">
        <f>+IFERROR(ROUND(INDEX(FCSTSDV!$D$2:$L$674,MATCH('04.06'!$D103,FCSTSDV!$C$2:$C$674,0),MATCH('04.06'!N$3,FCSTSDV!$D$1:$L$1,0))/'04.06'!$F103,1),0)</f>
        <v>0</v>
      </c>
      <c r="O103" s="92">
        <f>+IFERROR(ROUND(INDEX(FCSTSDV!$D$2:$L$674,MATCH('04.06'!$D103,FCSTSDV!$C$2:$C$674,0),MATCH('04.06'!O$3,FCSTSDV!$D$1:$L$1,0))/'04.06'!$F103,1),0)</f>
        <v>0</v>
      </c>
      <c r="P103" s="92">
        <f>+IFERROR(ROUND(INDEX(FCSTSDV!$D$2:$L$674,MATCH('04.06'!$D103,FCSTSDV!$C$2:$C$674,0),MATCH('04.06'!P$3,FCSTSDV!$D$1:$L$1,0))/'04.06'!$F103,1),0)</f>
        <v>0</v>
      </c>
      <c r="Q103" s="92">
        <f>+IFERROR(ROUND(INDEX(FCSTSDV!$D$2:$L$674,MATCH('04.06'!$D103,FCSTSDV!$C$2:$C$674,0),MATCH('04.06'!Q$3,FCSTSDV!$D$1:$L$1,0))/'04.06'!$F103,1),0)</f>
        <v>0</v>
      </c>
      <c r="R103" s="92">
        <f>+IFERROR(ROUND(INDEX(FCSTSDV!$D$2:$L$674,MATCH('04.06'!$D103,FCSTSDV!$C$2:$C$674,0),MATCH('04.06'!R$3,FCSTSDV!$D$1:$L$1,0))/'04.06'!$F103,1),0)</f>
        <v>0</v>
      </c>
      <c r="S103" s="92">
        <f>+IFERROR(ROUND(INDEX(FCSTSDV!$D$2:$L$674,MATCH('04.06'!$D103,FCSTSDV!$C$2:$C$674,0),MATCH('04.06'!S$3,FCSTSDV!$D$1:$L$1,0))/'04.06'!$F103,1),0)</f>
        <v>0</v>
      </c>
      <c r="T103" s="92">
        <f>+IFERROR(ROUND(INDEX(FCSTSDV!$D$2:$L$674,MATCH('04.06'!$D103,FCSTSDV!$C$2:$C$674,0),MATCH('04.06'!T$3,FCSTSDV!$D$1:$L$1,0))/'04.06'!$F103,1),0)</f>
        <v>0</v>
      </c>
      <c r="U103" s="92">
        <f>+IFERROR(ROUND(INDEX(FCSTSDV!$D$2:$L$674,MATCH('04.06'!$D103,FCSTSDV!$C$2:$C$674,0),MATCH('04.06'!U$3,FCSTSDV!$D$1:$L$1,0))/'04.06'!$F103,1),0)</f>
        <v>0</v>
      </c>
      <c r="V103" s="92">
        <f>+IFERROR(ROUND(INDEX(FCSTSDV!$D$2:$L$674,MATCH('04.06'!$D103,FCSTSDV!$C$2:$C$674,0),MATCH('04.06'!V$3,FCSTSDV!$D$1:$L$1,0))/'04.06'!$F103,1),0)</f>
        <v>0</v>
      </c>
      <c r="W103" s="92">
        <f>+IFERROR(ROUND(INDEX(FCSTSDV!$D$2:$L$674,MATCH('04.06'!$D103,FCSTSDV!$C$2:$C$674,0),MATCH('04.06'!W$3,FCSTSDV!$D$1:$L$1,0))/'04.06'!$F103,1),0)</f>
        <v>0</v>
      </c>
      <c r="X103" s="92">
        <f>+IFERROR(ROUND(INDEX(FCSTSDV!$D$2:$L$674,MATCH('04.06'!$D103,FCSTSDV!$C$2:$C$674,0),MATCH('04.06'!X$3,FCSTSDV!$D$1:$L$1,0))/'04.06'!$F103,1),0)</f>
        <v>0</v>
      </c>
      <c r="Y103" s="92">
        <f>+IFERROR(ROUND(INDEX(FCSTSDV!$D$2:$L$674,MATCH('04.06'!$D103,FCSTSDV!$C$2:$C$674,0),MATCH('04.06'!Y$3,FCSTSDV!$D$1:$L$1,0))/'04.06'!$F103,1),0)</f>
        <v>0</v>
      </c>
      <c r="Z103" s="212">
        <f t="shared" si="9"/>
        <v>0</v>
      </c>
    </row>
    <row r="104" spans="1:26" ht="20.100000000000001" hidden="1" customHeight="1">
      <c r="A104" s="795"/>
      <c r="B104" s="795"/>
      <c r="C104" s="50"/>
      <c r="D104" s="32" t="s">
        <v>119</v>
      </c>
      <c r="E104" s="227" t="e">
        <f>+E101</f>
        <v>#REF!</v>
      </c>
      <c r="F104" s="49">
        <v>2800</v>
      </c>
      <c r="G104" s="48"/>
      <c r="H104" s="48"/>
      <c r="I104" s="785"/>
      <c r="J104" s="79">
        <v>0</v>
      </c>
      <c r="K104" s="92">
        <f>+IFERROR(ROUND(INDEX(FCSTSDV!$D$2:$L$674,MATCH('04.06'!$D104,FCSTSDV!$C$2:$C$674,0),MATCH('04.06'!K$3,FCSTSDV!$D$1:$L$1,0))/'04.06'!$F104,1),0)</f>
        <v>0</v>
      </c>
      <c r="L104" s="92">
        <f>+IFERROR(ROUND(INDEX(FCSTSDV!$D$2:$L$674,MATCH('04.06'!$D104,FCSTSDV!$C$2:$C$674,0),MATCH('04.06'!L$3,FCSTSDV!$D$1:$L$1,0))/'04.06'!$F104,1),0)</f>
        <v>0</v>
      </c>
      <c r="M104" s="92">
        <f>+IFERROR(ROUND(INDEX(FCSTSDV!$D$2:$L$674,MATCH('04.06'!$D104,FCSTSDV!$C$2:$C$674,0),MATCH('04.06'!M$3,FCSTSDV!$D$1:$L$1,0))/'04.06'!$F104,1),0)</f>
        <v>0</v>
      </c>
      <c r="N104" s="92">
        <f>+IFERROR(ROUND(INDEX(FCSTSDV!$D$2:$L$674,MATCH('04.06'!$D104,FCSTSDV!$C$2:$C$674,0),MATCH('04.06'!N$3,FCSTSDV!$D$1:$L$1,0))/'04.06'!$F104,1),0)</f>
        <v>0</v>
      </c>
      <c r="O104" s="92">
        <f>+IFERROR(ROUND(INDEX(FCSTSDV!$D$2:$L$674,MATCH('04.06'!$D104,FCSTSDV!$C$2:$C$674,0),MATCH('04.06'!O$3,FCSTSDV!$D$1:$L$1,0))/'04.06'!$F104,1),0)</f>
        <v>0</v>
      </c>
      <c r="P104" s="92">
        <f>+IFERROR(ROUND(INDEX(FCSTSDV!$D$2:$L$674,MATCH('04.06'!$D104,FCSTSDV!$C$2:$C$674,0),MATCH('04.06'!P$3,FCSTSDV!$D$1:$L$1,0))/'04.06'!$F104,1),0)</f>
        <v>0</v>
      </c>
      <c r="Q104" s="92">
        <f>+IFERROR(ROUND(INDEX(FCSTSDV!$D$2:$L$674,MATCH('04.06'!$D104,FCSTSDV!$C$2:$C$674,0),MATCH('04.06'!Q$3,FCSTSDV!$D$1:$L$1,0))/'04.06'!$F104,1),0)</f>
        <v>0</v>
      </c>
      <c r="R104" s="92">
        <f>+IFERROR(ROUND(INDEX(FCSTSDV!$D$2:$L$674,MATCH('04.06'!$D104,FCSTSDV!$C$2:$C$674,0),MATCH('04.06'!R$3,FCSTSDV!$D$1:$L$1,0))/'04.06'!$F104,1),0)</f>
        <v>0</v>
      </c>
      <c r="S104" s="92">
        <f>+IFERROR(ROUND(INDEX(FCSTSDV!$D$2:$L$674,MATCH('04.06'!$D104,FCSTSDV!$C$2:$C$674,0),MATCH('04.06'!S$3,FCSTSDV!$D$1:$L$1,0))/'04.06'!$F104,1),0)</f>
        <v>0</v>
      </c>
      <c r="T104" s="92">
        <f>+IFERROR(ROUND(INDEX(FCSTSDV!$D$2:$L$674,MATCH('04.06'!$D104,FCSTSDV!$C$2:$C$674,0),MATCH('04.06'!T$3,FCSTSDV!$D$1:$L$1,0))/'04.06'!$F104,1),0)</f>
        <v>0</v>
      </c>
      <c r="U104" s="92">
        <f>+IFERROR(ROUND(INDEX(FCSTSDV!$D$2:$L$674,MATCH('04.06'!$D104,FCSTSDV!$C$2:$C$674,0),MATCH('04.06'!U$3,FCSTSDV!$D$1:$L$1,0))/'04.06'!$F104,1),0)</f>
        <v>0</v>
      </c>
      <c r="V104" s="92">
        <f>+IFERROR(ROUND(INDEX(FCSTSDV!$D$2:$L$674,MATCH('04.06'!$D104,FCSTSDV!$C$2:$C$674,0),MATCH('04.06'!V$3,FCSTSDV!$D$1:$L$1,0))/'04.06'!$F104,1),0)</f>
        <v>0</v>
      </c>
      <c r="W104" s="92">
        <f>+IFERROR(ROUND(INDEX(FCSTSDV!$D$2:$L$674,MATCH('04.06'!$D104,FCSTSDV!$C$2:$C$674,0),MATCH('04.06'!W$3,FCSTSDV!$D$1:$L$1,0))/'04.06'!$F104,1),0)</f>
        <v>0</v>
      </c>
      <c r="X104" s="92">
        <f>+IFERROR(ROUND(INDEX(FCSTSDV!$D$2:$L$674,MATCH('04.06'!$D104,FCSTSDV!$C$2:$C$674,0),MATCH('04.06'!X$3,FCSTSDV!$D$1:$L$1,0))/'04.06'!$F104,1),0)</f>
        <v>0</v>
      </c>
      <c r="Y104" s="92">
        <f>+IFERROR(ROUND(INDEX(FCSTSDV!$D$2:$L$674,MATCH('04.06'!$D104,FCSTSDV!$C$2:$C$674,0),MATCH('04.06'!Y$3,FCSTSDV!$D$1:$L$1,0))/'04.06'!$F104,1),0)</f>
        <v>0</v>
      </c>
      <c r="Z104" s="212">
        <f t="shared" si="9"/>
        <v>0</v>
      </c>
    </row>
    <row r="105" spans="1:26" ht="20.100000000000001" customHeight="1">
      <c r="A105" s="792"/>
      <c r="B105" s="792"/>
      <c r="C105" s="16"/>
      <c r="D105" s="52" t="s">
        <v>153</v>
      </c>
      <c r="E105" s="229" t="e">
        <f t="shared" si="20"/>
        <v>#REF!</v>
      </c>
      <c r="F105" s="53" t="s">
        <v>43</v>
      </c>
      <c r="G105" s="54"/>
      <c r="H105" s="54"/>
      <c r="I105" s="782"/>
      <c r="J105" s="79">
        <v>0</v>
      </c>
      <c r="K105" s="90">
        <f t="shared" ref="K105:P105" si="21">+$I97+$J105-SUM(K97:K104)</f>
        <v>589</v>
      </c>
      <c r="L105" s="90">
        <f t="shared" si="21"/>
        <v>589</v>
      </c>
      <c r="M105" s="90">
        <f t="shared" si="21"/>
        <v>589</v>
      </c>
      <c r="N105" s="90">
        <f t="shared" si="21"/>
        <v>589</v>
      </c>
      <c r="O105" s="90">
        <f t="shared" si="21"/>
        <v>589</v>
      </c>
      <c r="P105" s="90">
        <f t="shared" si="21"/>
        <v>589</v>
      </c>
      <c r="Q105" s="90">
        <f>+P105-SUM(Q97:Q104)</f>
        <v>589</v>
      </c>
      <c r="R105" s="90">
        <f t="shared" ref="R105:Y105" si="22">+Q105-SUM(R97:R104)</f>
        <v>589</v>
      </c>
      <c r="S105" s="90">
        <f t="shared" si="22"/>
        <v>589</v>
      </c>
      <c r="T105" s="90">
        <f t="shared" si="22"/>
        <v>589</v>
      </c>
      <c r="U105" s="90">
        <f t="shared" si="22"/>
        <v>589</v>
      </c>
      <c r="V105" s="90">
        <f t="shared" si="22"/>
        <v>589</v>
      </c>
      <c r="W105" s="90">
        <f t="shared" si="22"/>
        <v>589</v>
      </c>
      <c r="X105" s="90">
        <f t="shared" si="22"/>
        <v>589</v>
      </c>
      <c r="Y105" s="90">
        <f t="shared" si="22"/>
        <v>589</v>
      </c>
      <c r="Z105" s="212">
        <f t="shared" si="9"/>
        <v>5890</v>
      </c>
    </row>
    <row r="106" spans="1:26" ht="20.100000000000001" hidden="1" customHeight="1">
      <c r="A106" s="791" t="s">
        <v>154</v>
      </c>
      <c r="B106" s="791" t="s">
        <v>156</v>
      </c>
      <c r="C106" s="8" t="s">
        <v>96</v>
      </c>
      <c r="D106" s="123" t="s">
        <v>106</v>
      </c>
      <c r="E106" s="204" t="s">
        <v>156</v>
      </c>
      <c r="F106" s="47">
        <v>11000</v>
      </c>
      <c r="G106" s="45"/>
      <c r="H106" s="45"/>
      <c r="I106" s="781">
        <v>119</v>
      </c>
      <c r="J106" s="79">
        <v>0</v>
      </c>
      <c r="K106" s="92">
        <f>+IFERROR(ROUND(INDEX(FCSTSDV!$D$2:$L$674,MATCH('04.06'!$D106,FCSTSDV!$C$2:$C$674,0),MATCH('04.06'!K$3,FCSTSDV!$D$1:$L$1,0))/'04.06'!$F106,1),0)</f>
        <v>0</v>
      </c>
      <c r="L106" s="92">
        <f>+IFERROR(ROUND(INDEX(FCSTSDV!$D$2:$L$674,MATCH('04.06'!$D106,FCSTSDV!$C$2:$C$674,0),MATCH('04.06'!L$3,FCSTSDV!$D$1:$L$1,0))/'04.06'!$F106,1),0)</f>
        <v>0</v>
      </c>
      <c r="M106" s="92">
        <f>+IFERROR(ROUND(INDEX(FCSTSDV!$D$2:$L$674,MATCH('04.06'!$D106,FCSTSDV!$C$2:$C$674,0),MATCH('04.06'!M$3,FCSTSDV!$D$1:$L$1,0))/'04.06'!$F106,1),0)</f>
        <v>0</v>
      </c>
      <c r="N106" s="92">
        <f>+IFERROR(ROUND(INDEX(FCSTSDV!$D$2:$L$674,MATCH('04.06'!$D106,FCSTSDV!$C$2:$C$674,0),MATCH('04.06'!N$3,FCSTSDV!$D$1:$L$1,0))/'04.06'!$F106,1),0)</f>
        <v>0</v>
      </c>
      <c r="O106" s="92">
        <f>+IFERROR(ROUND(INDEX(FCSTSDV!$D$2:$L$674,MATCH('04.06'!$D106,FCSTSDV!$C$2:$C$674,0),MATCH('04.06'!O$3,FCSTSDV!$D$1:$L$1,0))/'04.06'!$F106,1),0)</f>
        <v>0</v>
      </c>
      <c r="P106" s="92">
        <f>+IFERROR(ROUND(INDEX(FCSTSDV!$D$2:$L$674,MATCH('04.06'!$D106,FCSTSDV!$C$2:$C$674,0),MATCH('04.06'!P$3,FCSTSDV!$D$1:$L$1,0))/'04.06'!$F106,1),0)</f>
        <v>0</v>
      </c>
      <c r="Q106" s="92">
        <f>+IFERROR(ROUND(INDEX(FCSTSDV!$D$2:$L$674,MATCH('04.06'!$D106,FCSTSDV!$C$2:$C$674,0),MATCH('04.06'!Q$3,FCSTSDV!$D$1:$L$1,0))/'04.06'!$F106,1),0)</f>
        <v>0</v>
      </c>
      <c r="R106" s="92">
        <f>+IFERROR(ROUND(INDEX(FCSTSDV!$D$2:$L$674,MATCH('04.06'!$D106,FCSTSDV!$C$2:$C$674,0),MATCH('04.06'!R$3,FCSTSDV!$D$1:$L$1,0))/'04.06'!$F106,1),0)</f>
        <v>0</v>
      </c>
      <c r="S106" s="92">
        <f>+IFERROR(ROUND(INDEX(FCSTSDV!$D$2:$L$674,MATCH('04.06'!$D106,FCSTSDV!$C$2:$C$674,0),MATCH('04.06'!S$3,FCSTSDV!$D$1:$L$1,0))/'04.06'!$F106,1),0)</f>
        <v>0</v>
      </c>
      <c r="T106" s="92">
        <f>+IFERROR(ROUND(INDEX(FCSTSDV!$D$2:$L$674,MATCH('04.06'!$D106,FCSTSDV!$C$2:$C$674,0),MATCH('04.06'!T$3,FCSTSDV!$D$1:$L$1,0))/'04.06'!$F106,1),0)</f>
        <v>0</v>
      </c>
      <c r="U106" s="92">
        <f>+IFERROR(ROUND(INDEX(FCSTSDV!$D$2:$L$674,MATCH('04.06'!$D106,FCSTSDV!$C$2:$C$674,0),MATCH('04.06'!U$3,FCSTSDV!$D$1:$L$1,0))/'04.06'!$F106,1),0)</f>
        <v>0</v>
      </c>
      <c r="V106" s="92">
        <f>+IFERROR(ROUND(INDEX(FCSTSDV!$D$2:$L$674,MATCH('04.06'!$D106,FCSTSDV!$C$2:$C$674,0),MATCH('04.06'!V$3,FCSTSDV!$D$1:$L$1,0))/'04.06'!$F106,1),0)</f>
        <v>0</v>
      </c>
      <c r="W106" s="92">
        <f>+IFERROR(ROUND(INDEX(FCSTSDV!$D$2:$L$674,MATCH('04.06'!$D106,FCSTSDV!$C$2:$C$674,0),MATCH('04.06'!W$3,FCSTSDV!$D$1:$L$1,0))/'04.06'!$F106,1),0)</f>
        <v>0</v>
      </c>
      <c r="X106" s="92">
        <f>+IFERROR(ROUND(INDEX(FCSTSDV!$D$2:$L$674,MATCH('04.06'!$D106,FCSTSDV!$C$2:$C$674,0),MATCH('04.06'!X$3,FCSTSDV!$D$1:$L$1,0))/'04.06'!$F106,1),0)</f>
        <v>0</v>
      </c>
      <c r="Y106" s="92">
        <f>+IFERROR(ROUND(INDEX(FCSTSDV!$D$2:$L$674,MATCH('04.06'!$D106,FCSTSDV!$C$2:$C$674,0),MATCH('04.06'!Y$3,FCSTSDV!$D$1:$L$1,0))/'04.06'!$F106,1),0)</f>
        <v>0</v>
      </c>
      <c r="Z106" s="212">
        <f t="shared" si="9"/>
        <v>0</v>
      </c>
    </row>
    <row r="107" spans="1:26" ht="20.100000000000001" hidden="1" customHeight="1">
      <c r="A107" s="795"/>
      <c r="B107" s="795"/>
      <c r="C107" s="12"/>
      <c r="D107" s="230" t="s">
        <v>157</v>
      </c>
      <c r="E107" s="204"/>
      <c r="F107" s="47">
        <v>11500</v>
      </c>
      <c r="G107" s="48"/>
      <c r="H107" s="48"/>
      <c r="I107" s="785"/>
      <c r="J107" s="79">
        <v>0</v>
      </c>
      <c r="K107" s="92">
        <f>+IFERROR(ROUND(INDEX(FCSTSDV!$D$2:$L$674,MATCH('04.06'!$D107,FCSTSDV!$C$2:$C$674,0),MATCH('04.06'!K$3,FCSTSDV!$D$1:$L$1,0))/'04.06'!$F107,1),0)</f>
        <v>0</v>
      </c>
      <c r="L107" s="92">
        <f>+IFERROR(ROUND(INDEX(FCSTSDV!$D$2:$L$674,MATCH('04.06'!$D107,FCSTSDV!$C$2:$C$674,0),MATCH('04.06'!L$3,FCSTSDV!$D$1:$L$1,0))/'04.06'!$F107,1),0)</f>
        <v>0</v>
      </c>
      <c r="M107" s="92">
        <f>+IFERROR(ROUND(INDEX(FCSTSDV!$D$2:$L$674,MATCH('04.06'!$D107,FCSTSDV!$C$2:$C$674,0),MATCH('04.06'!M$3,FCSTSDV!$D$1:$L$1,0))/'04.06'!$F107,1),0)</f>
        <v>0</v>
      </c>
      <c r="N107" s="92">
        <f>+IFERROR(ROUND(INDEX(FCSTSDV!$D$2:$L$674,MATCH('04.06'!$D107,FCSTSDV!$C$2:$C$674,0),MATCH('04.06'!N$3,FCSTSDV!$D$1:$L$1,0))/'04.06'!$F107,1),0)</f>
        <v>0</v>
      </c>
      <c r="O107" s="92">
        <f>+IFERROR(ROUND(INDEX(FCSTSDV!$D$2:$L$674,MATCH('04.06'!$D107,FCSTSDV!$C$2:$C$674,0),MATCH('04.06'!O$3,FCSTSDV!$D$1:$L$1,0))/'04.06'!$F107,1),0)</f>
        <v>0</v>
      </c>
      <c r="P107" s="92">
        <f>+IFERROR(ROUND(INDEX(FCSTSDV!$D$2:$L$674,MATCH('04.06'!$D107,FCSTSDV!$C$2:$C$674,0),MATCH('04.06'!P$3,FCSTSDV!$D$1:$L$1,0))/'04.06'!$F107,1),0)</f>
        <v>0</v>
      </c>
      <c r="Q107" s="92">
        <f>+IFERROR(ROUND(INDEX(FCSTSDV!$D$2:$L$674,MATCH('04.06'!$D107,FCSTSDV!$C$2:$C$674,0),MATCH('04.06'!Q$3,FCSTSDV!$D$1:$L$1,0))/'04.06'!$F107,1),0)</f>
        <v>0</v>
      </c>
      <c r="R107" s="92">
        <f>+IFERROR(ROUND(INDEX(FCSTSDV!$D$2:$L$674,MATCH('04.06'!$D107,FCSTSDV!$C$2:$C$674,0),MATCH('04.06'!R$3,FCSTSDV!$D$1:$L$1,0))/'04.06'!$F107,1),0)</f>
        <v>0</v>
      </c>
      <c r="S107" s="92">
        <f>+IFERROR(ROUND(INDEX(FCSTSDV!$D$2:$L$674,MATCH('04.06'!$D107,FCSTSDV!$C$2:$C$674,0),MATCH('04.06'!S$3,FCSTSDV!$D$1:$L$1,0))/'04.06'!$F107,1),0)</f>
        <v>0</v>
      </c>
      <c r="T107" s="92">
        <f>+IFERROR(ROUND(INDEX(FCSTSDV!$D$2:$L$674,MATCH('04.06'!$D107,FCSTSDV!$C$2:$C$674,0),MATCH('04.06'!T$3,FCSTSDV!$D$1:$L$1,0))/'04.06'!$F107,1),0)</f>
        <v>0</v>
      </c>
      <c r="U107" s="92">
        <f>+IFERROR(ROUND(INDEX(FCSTSDV!$D$2:$L$674,MATCH('04.06'!$D107,FCSTSDV!$C$2:$C$674,0),MATCH('04.06'!U$3,FCSTSDV!$D$1:$L$1,0))/'04.06'!$F107,1),0)</f>
        <v>0</v>
      </c>
      <c r="V107" s="92">
        <f>+IFERROR(ROUND(INDEX(FCSTSDV!$D$2:$L$674,MATCH('04.06'!$D107,FCSTSDV!$C$2:$C$674,0),MATCH('04.06'!V$3,FCSTSDV!$D$1:$L$1,0))/'04.06'!$F107,1),0)</f>
        <v>0</v>
      </c>
      <c r="W107" s="92">
        <f>+IFERROR(ROUND(INDEX(FCSTSDV!$D$2:$L$674,MATCH('04.06'!$D107,FCSTSDV!$C$2:$C$674,0),MATCH('04.06'!W$3,FCSTSDV!$D$1:$L$1,0))/'04.06'!$F107,1),0)</f>
        <v>0</v>
      </c>
      <c r="X107" s="92">
        <f>+IFERROR(ROUND(INDEX(FCSTSDV!$D$2:$L$674,MATCH('04.06'!$D107,FCSTSDV!$C$2:$C$674,0),MATCH('04.06'!X$3,FCSTSDV!$D$1:$L$1,0))/'04.06'!$F107,1),0)</f>
        <v>0</v>
      </c>
      <c r="Y107" s="92">
        <f>+IFERROR(ROUND(INDEX(FCSTSDV!$D$2:$L$674,MATCH('04.06'!$D107,FCSTSDV!$C$2:$C$674,0),MATCH('04.06'!Y$3,FCSTSDV!$D$1:$L$1,0))/'04.06'!$F107,1),0)</f>
        <v>0</v>
      </c>
      <c r="Z107" s="212">
        <f t="shared" si="9"/>
        <v>0</v>
      </c>
    </row>
    <row r="108" spans="1:26" ht="20.100000000000001" hidden="1" customHeight="1">
      <c r="A108" s="795"/>
      <c r="B108" s="795"/>
      <c r="C108" s="12"/>
      <c r="D108" s="230" t="s">
        <v>115</v>
      </c>
      <c r="E108" s="204"/>
      <c r="F108" s="131">
        <v>11500</v>
      </c>
      <c r="G108" s="48"/>
      <c r="H108" s="48"/>
      <c r="I108" s="785"/>
      <c r="J108" s="79">
        <v>0</v>
      </c>
      <c r="K108" s="92">
        <f>+IFERROR(ROUND(INDEX(FCSTSDV!$D$2:$L$674,MATCH('04.06'!$D108,FCSTSDV!$C$2:$C$674,0),MATCH('04.06'!K$3,FCSTSDV!$D$1:$L$1,0))/'04.06'!$F108,1),0)</f>
        <v>0</v>
      </c>
      <c r="L108" s="92">
        <f>+IFERROR(ROUND(INDEX(FCSTSDV!$D$2:$L$674,MATCH('04.06'!$D108,FCSTSDV!$C$2:$C$674,0),MATCH('04.06'!L$3,FCSTSDV!$D$1:$L$1,0))/'04.06'!$F108,1),0)</f>
        <v>0</v>
      </c>
      <c r="M108" s="92">
        <f>+IFERROR(ROUND(INDEX(FCSTSDV!$D$2:$L$674,MATCH('04.06'!$D108,FCSTSDV!$C$2:$C$674,0),MATCH('04.06'!M$3,FCSTSDV!$D$1:$L$1,0))/'04.06'!$F108,1),0)</f>
        <v>0</v>
      </c>
      <c r="N108" s="92">
        <f>+IFERROR(ROUND(INDEX(FCSTSDV!$D$2:$L$674,MATCH('04.06'!$D108,FCSTSDV!$C$2:$C$674,0),MATCH('04.06'!N$3,FCSTSDV!$D$1:$L$1,0))/'04.06'!$F108,1),0)</f>
        <v>0</v>
      </c>
      <c r="O108" s="92">
        <f>+IFERROR(ROUND(INDEX(FCSTSDV!$D$2:$L$674,MATCH('04.06'!$D108,FCSTSDV!$C$2:$C$674,0),MATCH('04.06'!O$3,FCSTSDV!$D$1:$L$1,0))/'04.06'!$F108,1),0)</f>
        <v>0</v>
      </c>
      <c r="P108" s="92">
        <f>+IFERROR(ROUND(INDEX(FCSTSDV!$D$2:$L$674,MATCH('04.06'!$D108,FCSTSDV!$C$2:$C$674,0),MATCH('04.06'!P$3,FCSTSDV!$D$1:$L$1,0))/'04.06'!$F108,1),0)</f>
        <v>0</v>
      </c>
      <c r="Q108" s="92">
        <f>+IFERROR(ROUND(INDEX(FCSTSDV!$D$2:$L$674,MATCH('04.06'!$D108,FCSTSDV!$C$2:$C$674,0),MATCH('04.06'!Q$3,FCSTSDV!$D$1:$L$1,0))/'04.06'!$F108,1),0)</f>
        <v>0</v>
      </c>
      <c r="R108" s="92">
        <f>+IFERROR(ROUND(INDEX(FCSTSDV!$D$2:$L$674,MATCH('04.06'!$D108,FCSTSDV!$C$2:$C$674,0),MATCH('04.06'!R$3,FCSTSDV!$D$1:$L$1,0))/'04.06'!$F108,1),0)</f>
        <v>0</v>
      </c>
      <c r="S108" s="92">
        <f>+IFERROR(ROUND(INDEX(FCSTSDV!$D$2:$L$674,MATCH('04.06'!$D108,FCSTSDV!$C$2:$C$674,0),MATCH('04.06'!S$3,FCSTSDV!$D$1:$L$1,0))/'04.06'!$F108,1),0)</f>
        <v>0</v>
      </c>
      <c r="T108" s="92">
        <f>+IFERROR(ROUND(INDEX(FCSTSDV!$D$2:$L$674,MATCH('04.06'!$D108,FCSTSDV!$C$2:$C$674,0),MATCH('04.06'!T$3,FCSTSDV!$D$1:$L$1,0))/'04.06'!$F108,1),0)</f>
        <v>0</v>
      </c>
      <c r="U108" s="92">
        <f>+IFERROR(ROUND(INDEX(FCSTSDV!$D$2:$L$674,MATCH('04.06'!$D108,FCSTSDV!$C$2:$C$674,0),MATCH('04.06'!U$3,FCSTSDV!$D$1:$L$1,0))/'04.06'!$F108,1),0)</f>
        <v>0</v>
      </c>
      <c r="V108" s="92">
        <f>+IFERROR(ROUND(INDEX(FCSTSDV!$D$2:$L$674,MATCH('04.06'!$D108,FCSTSDV!$C$2:$C$674,0),MATCH('04.06'!V$3,FCSTSDV!$D$1:$L$1,0))/'04.06'!$F108,1),0)</f>
        <v>0</v>
      </c>
      <c r="W108" s="92">
        <f>+IFERROR(ROUND(INDEX(FCSTSDV!$D$2:$L$674,MATCH('04.06'!$D108,FCSTSDV!$C$2:$C$674,0),MATCH('04.06'!W$3,FCSTSDV!$D$1:$L$1,0))/'04.06'!$F108,1),0)</f>
        <v>0</v>
      </c>
      <c r="X108" s="92">
        <f>+IFERROR(ROUND(INDEX(FCSTSDV!$D$2:$L$674,MATCH('04.06'!$D108,FCSTSDV!$C$2:$C$674,0),MATCH('04.06'!X$3,FCSTSDV!$D$1:$L$1,0))/'04.06'!$F108,1),0)</f>
        <v>0</v>
      </c>
      <c r="Y108" s="92">
        <f>+IFERROR(ROUND(INDEX(FCSTSDV!$D$2:$L$674,MATCH('04.06'!$D108,FCSTSDV!$C$2:$C$674,0),MATCH('04.06'!Y$3,FCSTSDV!$D$1:$L$1,0))/'04.06'!$F108,1),0)</f>
        <v>0</v>
      </c>
      <c r="Z108" s="212">
        <f t="shared" si="9"/>
        <v>0</v>
      </c>
    </row>
    <row r="109" spans="1:26" ht="20.100000000000001" hidden="1" customHeight="1">
      <c r="A109" s="795"/>
      <c r="B109" s="795"/>
      <c r="C109" s="50"/>
      <c r="D109" s="32" t="s">
        <v>97</v>
      </c>
      <c r="E109" s="204" t="str">
        <f>+E106</f>
        <v>250*125*80.1</v>
      </c>
      <c r="F109" s="49">
        <v>11000</v>
      </c>
      <c r="G109" s="48"/>
      <c r="H109" s="48"/>
      <c r="I109" s="785"/>
      <c r="J109" s="79">
        <v>0</v>
      </c>
      <c r="K109" s="92">
        <f>+IFERROR(ROUND(INDEX(FCSTSDV!$D$2:$L$674,MATCH('04.06'!$D109,FCSTSDV!$C$2:$C$674,0),MATCH('04.06'!K$3,FCSTSDV!$D$1:$L$1,0))/'04.06'!$F109,1),0)</f>
        <v>0</v>
      </c>
      <c r="L109" s="92">
        <f>+IFERROR(ROUND(INDEX(FCSTSDV!$D$2:$L$674,MATCH('04.06'!$D109,FCSTSDV!$C$2:$C$674,0),MATCH('04.06'!L$3,FCSTSDV!$D$1:$L$1,0))/'04.06'!$F109,1),0)</f>
        <v>0</v>
      </c>
      <c r="M109" s="92">
        <f>+IFERROR(ROUND(INDEX(FCSTSDV!$D$2:$L$674,MATCH('04.06'!$D109,FCSTSDV!$C$2:$C$674,0),MATCH('04.06'!M$3,FCSTSDV!$D$1:$L$1,0))/'04.06'!$F109,1),0)</f>
        <v>0</v>
      </c>
      <c r="N109" s="92">
        <f>+IFERROR(ROUND(INDEX(FCSTSDV!$D$2:$L$674,MATCH('04.06'!$D109,FCSTSDV!$C$2:$C$674,0),MATCH('04.06'!N$3,FCSTSDV!$D$1:$L$1,0))/'04.06'!$F109,1),0)</f>
        <v>0</v>
      </c>
      <c r="O109" s="92">
        <f>+IFERROR(ROUND(INDEX(FCSTSDV!$D$2:$L$674,MATCH('04.06'!$D109,FCSTSDV!$C$2:$C$674,0),MATCH('04.06'!O$3,FCSTSDV!$D$1:$L$1,0))/'04.06'!$F109,1),0)</f>
        <v>0</v>
      </c>
      <c r="P109" s="92">
        <f>+IFERROR(ROUND(INDEX(FCSTSDV!$D$2:$L$674,MATCH('04.06'!$D109,FCSTSDV!$C$2:$C$674,0),MATCH('04.06'!P$3,FCSTSDV!$D$1:$L$1,0))/'04.06'!$F109,1),0)</f>
        <v>0</v>
      </c>
      <c r="Q109" s="92">
        <f>+IFERROR(ROUND(INDEX(FCSTSDV!$D$2:$L$674,MATCH('04.06'!$D109,FCSTSDV!$C$2:$C$674,0),MATCH('04.06'!Q$3,FCSTSDV!$D$1:$L$1,0))/'04.06'!$F109,1),0)</f>
        <v>0</v>
      </c>
      <c r="R109" s="92">
        <f>+IFERROR(ROUND(INDEX(FCSTSDV!$D$2:$L$674,MATCH('04.06'!$D109,FCSTSDV!$C$2:$C$674,0),MATCH('04.06'!R$3,FCSTSDV!$D$1:$L$1,0))/'04.06'!$F109,1),0)</f>
        <v>0</v>
      </c>
      <c r="S109" s="92">
        <f>+IFERROR(ROUND(INDEX(FCSTSDV!$D$2:$L$674,MATCH('04.06'!$D109,FCSTSDV!$C$2:$C$674,0),MATCH('04.06'!S$3,FCSTSDV!$D$1:$L$1,0))/'04.06'!$F109,1),0)</f>
        <v>0</v>
      </c>
      <c r="T109" s="92">
        <f>+IFERROR(ROUND(INDEX(FCSTSDV!$D$2:$L$674,MATCH('04.06'!$D109,FCSTSDV!$C$2:$C$674,0),MATCH('04.06'!T$3,FCSTSDV!$D$1:$L$1,0))/'04.06'!$F109,1),0)</f>
        <v>0</v>
      </c>
      <c r="U109" s="92">
        <f>+IFERROR(ROUND(INDEX(FCSTSDV!$D$2:$L$674,MATCH('04.06'!$D109,FCSTSDV!$C$2:$C$674,0),MATCH('04.06'!U$3,FCSTSDV!$D$1:$L$1,0))/'04.06'!$F109,1),0)</f>
        <v>0</v>
      </c>
      <c r="V109" s="92">
        <f>+IFERROR(ROUND(INDEX(FCSTSDV!$D$2:$L$674,MATCH('04.06'!$D109,FCSTSDV!$C$2:$C$674,0),MATCH('04.06'!V$3,FCSTSDV!$D$1:$L$1,0))/'04.06'!$F109,1),0)</f>
        <v>0</v>
      </c>
      <c r="W109" s="92">
        <f>+IFERROR(ROUND(INDEX(FCSTSDV!$D$2:$L$674,MATCH('04.06'!$D109,FCSTSDV!$C$2:$C$674,0),MATCH('04.06'!W$3,FCSTSDV!$D$1:$L$1,0))/'04.06'!$F109,1),0)</f>
        <v>0</v>
      </c>
      <c r="X109" s="92">
        <f>+IFERROR(ROUND(INDEX(FCSTSDV!$D$2:$L$674,MATCH('04.06'!$D109,FCSTSDV!$C$2:$C$674,0),MATCH('04.06'!X$3,FCSTSDV!$D$1:$L$1,0))/'04.06'!$F109,1),0)</f>
        <v>0</v>
      </c>
      <c r="Y109" s="92">
        <f>+IFERROR(ROUND(INDEX(FCSTSDV!$D$2:$L$674,MATCH('04.06'!$D109,FCSTSDV!$C$2:$C$674,0),MATCH('04.06'!Y$3,FCSTSDV!$D$1:$L$1,0))/'04.06'!$F109,1),0)</f>
        <v>0</v>
      </c>
      <c r="Z109" s="212">
        <f t="shared" si="9"/>
        <v>0</v>
      </c>
    </row>
    <row r="110" spans="1:26" ht="20.100000000000001" hidden="1" customHeight="1">
      <c r="A110" s="792"/>
      <c r="B110" s="792"/>
      <c r="C110" s="16"/>
      <c r="D110" s="52" t="s">
        <v>153</v>
      </c>
      <c r="E110" s="205" t="str">
        <f>+E109</f>
        <v>250*125*80.1</v>
      </c>
      <c r="F110" s="53" t="s">
        <v>43</v>
      </c>
      <c r="G110" s="54"/>
      <c r="H110" s="54"/>
      <c r="I110" s="782"/>
      <c r="J110" s="79">
        <v>0</v>
      </c>
      <c r="K110" s="90">
        <f t="shared" ref="K110:P110" si="23">+ROUND($I106+$J110-SUM(K106:K109),1)</f>
        <v>119</v>
      </c>
      <c r="L110" s="90">
        <f t="shared" si="23"/>
        <v>119</v>
      </c>
      <c r="M110" s="90">
        <f t="shared" si="23"/>
        <v>119</v>
      </c>
      <c r="N110" s="90">
        <f t="shared" si="23"/>
        <v>119</v>
      </c>
      <c r="O110" s="90">
        <f t="shared" si="23"/>
        <v>119</v>
      </c>
      <c r="P110" s="90">
        <f t="shared" si="23"/>
        <v>119</v>
      </c>
      <c r="Q110" s="90">
        <f t="shared" ref="Q110:Y110" si="24">+ROUND(P110-SUM(Q106:Q109),1)</f>
        <v>119</v>
      </c>
      <c r="R110" s="90">
        <f t="shared" si="24"/>
        <v>119</v>
      </c>
      <c r="S110" s="90">
        <f t="shared" si="24"/>
        <v>119</v>
      </c>
      <c r="T110" s="90">
        <f t="shared" si="24"/>
        <v>119</v>
      </c>
      <c r="U110" s="90">
        <f t="shared" si="24"/>
        <v>119</v>
      </c>
      <c r="V110" s="90">
        <f t="shared" si="24"/>
        <v>119</v>
      </c>
      <c r="W110" s="90">
        <f t="shared" si="24"/>
        <v>119</v>
      </c>
      <c r="X110" s="90">
        <f t="shared" si="24"/>
        <v>119</v>
      </c>
      <c r="Y110" s="90">
        <f t="shared" si="24"/>
        <v>119</v>
      </c>
      <c r="Z110" s="212">
        <f t="shared" si="9"/>
        <v>1190</v>
      </c>
    </row>
    <row r="111" spans="1:26" ht="20.100000000000001" hidden="1" customHeight="1">
      <c r="A111" s="791" t="s">
        <v>158</v>
      </c>
      <c r="B111" s="791" t="s">
        <v>161</v>
      </c>
      <c r="C111" s="231" t="s">
        <v>160</v>
      </c>
      <c r="D111" s="123" t="s">
        <v>104</v>
      </c>
      <c r="E111" s="204" t="s">
        <v>161</v>
      </c>
      <c r="F111" s="47">
        <v>19000</v>
      </c>
      <c r="G111" s="45"/>
      <c r="H111" s="45">
        <v>0</v>
      </c>
      <c r="I111" s="781">
        <v>79</v>
      </c>
      <c r="J111" s="79">
        <v>0</v>
      </c>
      <c r="K111" s="92">
        <f>+IFERROR(ROUND(INDEX(FCSTSDV!$D$2:$L$674,MATCH('04.06'!$D111,FCSTSDV!$C$2:$C$674,0),MATCH('04.06'!K$3,FCSTSDV!$D$1:$L$1,0))/'04.06'!$F111,1),0)</f>
        <v>0</v>
      </c>
      <c r="L111" s="92">
        <f>+IFERROR(ROUND(INDEX(FCSTSDV!$D$2:$L$674,MATCH('04.06'!$D111,FCSTSDV!$C$2:$C$674,0),MATCH('04.06'!L$3,FCSTSDV!$D$1:$L$1,0))/'04.06'!$F111,1),0)</f>
        <v>0</v>
      </c>
      <c r="M111" s="92">
        <f>+IFERROR(ROUND(INDEX(FCSTSDV!$D$2:$L$674,MATCH('04.06'!$D111,FCSTSDV!$C$2:$C$674,0),MATCH('04.06'!M$3,FCSTSDV!$D$1:$L$1,0))/'04.06'!$F111,1),0)</f>
        <v>0</v>
      </c>
      <c r="N111" s="92">
        <f>+IFERROR(ROUND(INDEX(FCSTSDV!$D$2:$L$674,MATCH('04.06'!$D111,FCSTSDV!$C$2:$C$674,0),MATCH('04.06'!N$3,FCSTSDV!$D$1:$L$1,0))/'04.06'!$F111,1),0)</f>
        <v>0</v>
      </c>
      <c r="O111" s="92">
        <f>+IFERROR(ROUND(INDEX(FCSTSDV!$D$2:$L$674,MATCH('04.06'!$D111,FCSTSDV!$C$2:$C$674,0),MATCH('04.06'!O$3,FCSTSDV!$D$1:$L$1,0))/'04.06'!$F111,1),0)</f>
        <v>0</v>
      </c>
      <c r="P111" s="92">
        <f>+IFERROR(ROUND(INDEX(FCSTSDV!$D$2:$L$674,MATCH('04.06'!$D111,FCSTSDV!$C$2:$C$674,0),MATCH('04.06'!P$3,FCSTSDV!$D$1:$L$1,0))/'04.06'!$F111,1),0)</f>
        <v>0</v>
      </c>
      <c r="Q111" s="92">
        <f>+IFERROR(ROUND(INDEX(FCSTSDV!$D$2:$L$674,MATCH('04.06'!$D111,FCSTSDV!$C$2:$C$674,0),MATCH('04.06'!Q$3,FCSTSDV!$D$1:$L$1,0))/'04.06'!$F111,1),0)</f>
        <v>0</v>
      </c>
      <c r="R111" s="92">
        <f>+IFERROR(ROUND(INDEX(FCSTSDV!$D$2:$L$674,MATCH('04.06'!$D111,FCSTSDV!$C$2:$C$674,0),MATCH('04.06'!R$3,FCSTSDV!$D$1:$L$1,0))/'04.06'!$F111,1),0)</f>
        <v>0</v>
      </c>
      <c r="S111" s="92">
        <f>+IFERROR(ROUND(INDEX(FCSTSDV!$D$2:$L$674,MATCH('04.06'!$D111,FCSTSDV!$C$2:$C$674,0),MATCH('04.06'!S$3,FCSTSDV!$D$1:$L$1,0))/'04.06'!$F111,1),0)</f>
        <v>0</v>
      </c>
      <c r="T111" s="92">
        <f>+IFERROR(ROUND(INDEX(FCSTSDV!$D$2:$L$674,MATCH('04.06'!$D111,FCSTSDV!$C$2:$C$674,0),MATCH('04.06'!T$3,FCSTSDV!$D$1:$L$1,0))/'04.06'!$F111,1),0)</f>
        <v>0</v>
      </c>
      <c r="U111" s="92">
        <f>+IFERROR(ROUND(INDEX(FCSTSDV!$D$2:$L$674,MATCH('04.06'!$D111,FCSTSDV!$C$2:$C$674,0),MATCH('04.06'!U$3,FCSTSDV!$D$1:$L$1,0))/'04.06'!$F111,1),0)</f>
        <v>0</v>
      </c>
      <c r="V111" s="92">
        <f>+IFERROR(ROUND(INDEX(FCSTSDV!$D$2:$L$674,MATCH('04.06'!$D111,FCSTSDV!$C$2:$C$674,0),MATCH('04.06'!V$3,FCSTSDV!$D$1:$L$1,0))/'04.06'!$F111,1),0)</f>
        <v>0</v>
      </c>
      <c r="W111" s="92">
        <f>+IFERROR(ROUND(INDEX(FCSTSDV!$D$2:$L$674,MATCH('04.06'!$D111,FCSTSDV!$C$2:$C$674,0),MATCH('04.06'!W$3,FCSTSDV!$D$1:$L$1,0))/'04.06'!$F111,1),0)</f>
        <v>0</v>
      </c>
      <c r="X111" s="92">
        <f>+IFERROR(ROUND(INDEX(FCSTSDV!$D$2:$L$674,MATCH('04.06'!$D111,FCSTSDV!$C$2:$C$674,0),MATCH('04.06'!X$3,FCSTSDV!$D$1:$L$1,0))/'04.06'!$F111,1),0)</f>
        <v>0</v>
      </c>
      <c r="Y111" s="92">
        <f>+IFERROR(ROUND(INDEX(FCSTSDV!$D$2:$L$674,MATCH('04.06'!$D111,FCSTSDV!$C$2:$C$674,0),MATCH('04.06'!Y$3,FCSTSDV!$D$1:$L$1,0))/'04.06'!$F111,1),0)</f>
        <v>0</v>
      </c>
      <c r="Z111" s="212">
        <f t="shared" si="9"/>
        <v>0</v>
      </c>
    </row>
    <row r="112" spans="1:26" ht="20.100000000000001" hidden="1" customHeight="1">
      <c r="A112" s="795"/>
      <c r="B112" s="795"/>
      <c r="C112" s="124"/>
      <c r="D112" s="230" t="s">
        <v>114</v>
      </c>
      <c r="E112" s="204"/>
      <c r="F112" s="47">
        <v>15000</v>
      </c>
      <c r="G112" s="48"/>
      <c r="H112" s="48"/>
      <c r="I112" s="785"/>
      <c r="J112" s="79">
        <v>0</v>
      </c>
      <c r="K112" s="92">
        <f>+IFERROR(ROUND(INDEX(FCSTSDV!$D$2:$L$674,MATCH('04.06'!$D112,FCSTSDV!$C$2:$C$674,0),MATCH('04.06'!K$3,FCSTSDV!$D$1:$L$1,0))/'04.06'!$F112,1),0)</f>
        <v>0</v>
      </c>
      <c r="L112" s="92">
        <f>+IFERROR(ROUND(INDEX(FCSTSDV!$D$2:$L$674,MATCH('04.06'!$D112,FCSTSDV!$C$2:$C$674,0),MATCH('04.06'!L$3,FCSTSDV!$D$1:$L$1,0))/'04.06'!$F112,1),0)</f>
        <v>0</v>
      </c>
      <c r="M112" s="92">
        <f>+IFERROR(ROUND(INDEX(FCSTSDV!$D$2:$L$674,MATCH('04.06'!$D112,FCSTSDV!$C$2:$C$674,0),MATCH('04.06'!M$3,FCSTSDV!$D$1:$L$1,0))/'04.06'!$F112,1),0)</f>
        <v>0</v>
      </c>
      <c r="N112" s="92">
        <f>+IFERROR(ROUND(INDEX(FCSTSDV!$D$2:$L$674,MATCH('04.06'!$D112,FCSTSDV!$C$2:$C$674,0),MATCH('04.06'!N$3,FCSTSDV!$D$1:$L$1,0))/'04.06'!$F112,1),0)</f>
        <v>0</v>
      </c>
      <c r="O112" s="92">
        <f>+IFERROR(ROUND(INDEX(FCSTSDV!$D$2:$L$674,MATCH('04.06'!$D112,FCSTSDV!$C$2:$C$674,0),MATCH('04.06'!O$3,FCSTSDV!$D$1:$L$1,0))/'04.06'!$F112,1),0)</f>
        <v>0</v>
      </c>
      <c r="P112" s="92">
        <f>+IFERROR(ROUND(INDEX(FCSTSDV!$D$2:$L$674,MATCH('04.06'!$D112,FCSTSDV!$C$2:$C$674,0),MATCH('04.06'!P$3,FCSTSDV!$D$1:$L$1,0))/'04.06'!$F112,1),0)</f>
        <v>0</v>
      </c>
      <c r="Q112" s="92">
        <f>+IFERROR(ROUND(INDEX(FCSTSDV!$D$2:$L$674,MATCH('04.06'!$D112,FCSTSDV!$C$2:$C$674,0),MATCH('04.06'!Q$3,FCSTSDV!$D$1:$L$1,0))/'04.06'!$F112,1),0)</f>
        <v>0</v>
      </c>
      <c r="R112" s="92">
        <f>+IFERROR(ROUND(INDEX(FCSTSDV!$D$2:$L$674,MATCH('04.06'!$D112,FCSTSDV!$C$2:$C$674,0),MATCH('04.06'!R$3,FCSTSDV!$D$1:$L$1,0))/'04.06'!$F112,1),0)</f>
        <v>0</v>
      </c>
      <c r="S112" s="92">
        <f>+IFERROR(ROUND(INDEX(FCSTSDV!$D$2:$L$674,MATCH('04.06'!$D112,FCSTSDV!$C$2:$C$674,0),MATCH('04.06'!S$3,FCSTSDV!$D$1:$L$1,0))/'04.06'!$F112,1),0)</f>
        <v>0</v>
      </c>
      <c r="T112" s="92">
        <f>+IFERROR(ROUND(INDEX(FCSTSDV!$D$2:$L$674,MATCH('04.06'!$D112,FCSTSDV!$C$2:$C$674,0),MATCH('04.06'!T$3,FCSTSDV!$D$1:$L$1,0))/'04.06'!$F112,1),0)</f>
        <v>0</v>
      </c>
      <c r="U112" s="92">
        <f>+IFERROR(ROUND(INDEX(FCSTSDV!$D$2:$L$674,MATCH('04.06'!$D112,FCSTSDV!$C$2:$C$674,0),MATCH('04.06'!U$3,FCSTSDV!$D$1:$L$1,0))/'04.06'!$F112,1),0)</f>
        <v>0</v>
      </c>
      <c r="V112" s="92">
        <f>+IFERROR(ROUND(INDEX(FCSTSDV!$D$2:$L$674,MATCH('04.06'!$D112,FCSTSDV!$C$2:$C$674,0),MATCH('04.06'!V$3,FCSTSDV!$D$1:$L$1,0))/'04.06'!$F112,1),0)</f>
        <v>0</v>
      </c>
      <c r="W112" s="92">
        <f>+IFERROR(ROUND(INDEX(FCSTSDV!$D$2:$L$674,MATCH('04.06'!$D112,FCSTSDV!$C$2:$C$674,0),MATCH('04.06'!W$3,FCSTSDV!$D$1:$L$1,0))/'04.06'!$F112,1),0)</f>
        <v>0</v>
      </c>
      <c r="X112" s="92">
        <f>+IFERROR(ROUND(INDEX(FCSTSDV!$D$2:$L$674,MATCH('04.06'!$D112,FCSTSDV!$C$2:$C$674,0),MATCH('04.06'!X$3,FCSTSDV!$D$1:$L$1,0))/'04.06'!$F112,1),0)</f>
        <v>0</v>
      </c>
      <c r="Y112" s="92">
        <f>+IFERROR(ROUND(INDEX(FCSTSDV!$D$2:$L$674,MATCH('04.06'!$D112,FCSTSDV!$C$2:$C$674,0),MATCH('04.06'!Y$3,FCSTSDV!$D$1:$L$1,0))/'04.06'!$F112,1),0)</f>
        <v>0</v>
      </c>
      <c r="Z112" s="212">
        <f t="shared" si="9"/>
        <v>0</v>
      </c>
    </row>
    <row r="113" spans="1:26" ht="20.100000000000001" hidden="1" customHeight="1">
      <c r="A113" s="795"/>
      <c r="B113" s="795"/>
      <c r="C113" s="124"/>
      <c r="D113" s="230" t="s">
        <v>117</v>
      </c>
      <c r="E113" s="204"/>
      <c r="F113" s="47">
        <v>15000</v>
      </c>
      <c r="G113" s="48"/>
      <c r="H113" s="48"/>
      <c r="I113" s="785"/>
      <c r="J113" s="79">
        <v>0</v>
      </c>
      <c r="K113" s="92">
        <f>+IFERROR(ROUND(INDEX(FCSTSDV!$D$2:$L$674,MATCH('04.06'!$D113,FCSTSDV!$C$2:$C$674,0),MATCH('04.06'!K$3,FCSTSDV!$D$1:$L$1,0))/'04.06'!$F113,1),0)</f>
        <v>0</v>
      </c>
      <c r="L113" s="92">
        <f>+IFERROR(ROUND(INDEX(FCSTSDV!$D$2:$L$674,MATCH('04.06'!$D113,FCSTSDV!$C$2:$C$674,0),MATCH('04.06'!L$3,FCSTSDV!$D$1:$L$1,0))/'04.06'!$F113,1),0)</f>
        <v>0</v>
      </c>
      <c r="M113" s="92">
        <f>+IFERROR(ROUND(INDEX(FCSTSDV!$D$2:$L$674,MATCH('04.06'!$D113,FCSTSDV!$C$2:$C$674,0),MATCH('04.06'!M$3,FCSTSDV!$D$1:$L$1,0))/'04.06'!$F113,1),0)</f>
        <v>0</v>
      </c>
      <c r="N113" s="92">
        <f>+IFERROR(ROUND(INDEX(FCSTSDV!$D$2:$L$674,MATCH('04.06'!$D113,FCSTSDV!$C$2:$C$674,0),MATCH('04.06'!N$3,FCSTSDV!$D$1:$L$1,0))/'04.06'!$F113,1),0)</f>
        <v>0</v>
      </c>
      <c r="O113" s="92">
        <f>+IFERROR(ROUND(INDEX(FCSTSDV!$D$2:$L$674,MATCH('04.06'!$D113,FCSTSDV!$C$2:$C$674,0),MATCH('04.06'!O$3,FCSTSDV!$D$1:$L$1,0))/'04.06'!$F113,1),0)</f>
        <v>0</v>
      </c>
      <c r="P113" s="92">
        <f>+IFERROR(ROUND(INDEX(FCSTSDV!$D$2:$L$674,MATCH('04.06'!$D113,FCSTSDV!$C$2:$C$674,0),MATCH('04.06'!P$3,FCSTSDV!$D$1:$L$1,0))/'04.06'!$F113,1),0)</f>
        <v>0</v>
      </c>
      <c r="Q113" s="92">
        <f>+IFERROR(ROUND(INDEX(FCSTSDV!$D$2:$L$674,MATCH('04.06'!$D113,FCSTSDV!$C$2:$C$674,0),MATCH('04.06'!Q$3,FCSTSDV!$D$1:$L$1,0))/'04.06'!$F113,1),0)</f>
        <v>0</v>
      </c>
      <c r="R113" s="92">
        <f>+IFERROR(ROUND(INDEX(FCSTSDV!$D$2:$L$674,MATCH('04.06'!$D113,FCSTSDV!$C$2:$C$674,0),MATCH('04.06'!R$3,FCSTSDV!$D$1:$L$1,0))/'04.06'!$F113,1),0)</f>
        <v>0</v>
      </c>
      <c r="S113" s="92">
        <f>+IFERROR(ROUND(INDEX(FCSTSDV!$D$2:$L$674,MATCH('04.06'!$D113,FCSTSDV!$C$2:$C$674,0),MATCH('04.06'!S$3,FCSTSDV!$D$1:$L$1,0))/'04.06'!$F113,1),0)</f>
        <v>0</v>
      </c>
      <c r="T113" s="92">
        <f>+IFERROR(ROUND(INDEX(FCSTSDV!$D$2:$L$674,MATCH('04.06'!$D113,FCSTSDV!$C$2:$C$674,0),MATCH('04.06'!T$3,FCSTSDV!$D$1:$L$1,0))/'04.06'!$F113,1),0)</f>
        <v>0</v>
      </c>
      <c r="U113" s="92">
        <f>+IFERROR(ROUND(INDEX(FCSTSDV!$D$2:$L$674,MATCH('04.06'!$D113,FCSTSDV!$C$2:$C$674,0),MATCH('04.06'!U$3,FCSTSDV!$D$1:$L$1,0))/'04.06'!$F113,1),0)</f>
        <v>0</v>
      </c>
      <c r="V113" s="92">
        <f>+IFERROR(ROUND(INDEX(FCSTSDV!$D$2:$L$674,MATCH('04.06'!$D113,FCSTSDV!$C$2:$C$674,0),MATCH('04.06'!V$3,FCSTSDV!$D$1:$L$1,0))/'04.06'!$F113,1),0)</f>
        <v>0</v>
      </c>
      <c r="W113" s="92">
        <f>+IFERROR(ROUND(INDEX(FCSTSDV!$D$2:$L$674,MATCH('04.06'!$D113,FCSTSDV!$C$2:$C$674,0),MATCH('04.06'!W$3,FCSTSDV!$D$1:$L$1,0))/'04.06'!$F113,1),0)</f>
        <v>0</v>
      </c>
      <c r="X113" s="92">
        <f>+IFERROR(ROUND(INDEX(FCSTSDV!$D$2:$L$674,MATCH('04.06'!$D113,FCSTSDV!$C$2:$C$674,0),MATCH('04.06'!X$3,FCSTSDV!$D$1:$L$1,0))/'04.06'!$F113,1),0)</f>
        <v>0</v>
      </c>
      <c r="Y113" s="92">
        <f>+IFERROR(ROUND(INDEX(FCSTSDV!$D$2:$L$674,MATCH('04.06'!$D113,FCSTSDV!$C$2:$C$674,0),MATCH('04.06'!Y$3,FCSTSDV!$D$1:$L$1,0))/'04.06'!$F113,1),0)</f>
        <v>0</v>
      </c>
      <c r="Z113" s="212">
        <f t="shared" si="9"/>
        <v>0</v>
      </c>
    </row>
    <row r="114" spans="1:26" ht="20.100000000000001" hidden="1" customHeight="1">
      <c r="A114" s="795"/>
      <c r="B114" s="795"/>
      <c r="C114" s="125"/>
      <c r="D114" s="32" t="s">
        <v>109</v>
      </c>
      <c r="E114" s="204" t="str">
        <f>+E111</f>
        <v>250*125*76.5</v>
      </c>
      <c r="F114" s="49">
        <v>15000</v>
      </c>
      <c r="G114" s="48"/>
      <c r="H114" s="48"/>
      <c r="I114" s="785"/>
      <c r="J114" s="79">
        <v>0</v>
      </c>
      <c r="K114" s="92">
        <f>+IFERROR(ROUND(INDEX(FCSTSDV!$D$2:$L$674,MATCH('04.06'!$D114,FCSTSDV!$C$2:$C$674,0),MATCH('04.06'!K$3,FCSTSDV!$D$1:$L$1,0))/'04.06'!$F114,1),0)</f>
        <v>0</v>
      </c>
      <c r="L114" s="92">
        <f>+IFERROR(ROUND(INDEX(FCSTSDV!$D$2:$L$674,MATCH('04.06'!$D114,FCSTSDV!$C$2:$C$674,0),MATCH('04.06'!L$3,FCSTSDV!$D$1:$L$1,0))/'04.06'!$F114,1),0)</f>
        <v>0</v>
      </c>
      <c r="M114" s="92">
        <f>+IFERROR(ROUND(INDEX(FCSTSDV!$D$2:$L$674,MATCH('04.06'!$D114,FCSTSDV!$C$2:$C$674,0),MATCH('04.06'!M$3,FCSTSDV!$D$1:$L$1,0))/'04.06'!$F114,1),0)</f>
        <v>0</v>
      </c>
      <c r="N114" s="92">
        <f>+IFERROR(ROUND(INDEX(FCSTSDV!$D$2:$L$674,MATCH('04.06'!$D114,FCSTSDV!$C$2:$C$674,0),MATCH('04.06'!N$3,FCSTSDV!$D$1:$L$1,0))/'04.06'!$F114,1),0)</f>
        <v>0</v>
      </c>
      <c r="O114" s="92">
        <f>+IFERROR(ROUND(INDEX(FCSTSDV!$D$2:$L$674,MATCH('04.06'!$D114,FCSTSDV!$C$2:$C$674,0),MATCH('04.06'!O$3,FCSTSDV!$D$1:$L$1,0))/'04.06'!$F114,1),0)</f>
        <v>0</v>
      </c>
      <c r="P114" s="92">
        <f>+IFERROR(ROUND(INDEX(FCSTSDV!$D$2:$L$674,MATCH('04.06'!$D114,FCSTSDV!$C$2:$C$674,0),MATCH('04.06'!P$3,FCSTSDV!$D$1:$L$1,0))/'04.06'!$F114,1),0)</f>
        <v>0</v>
      </c>
      <c r="Q114" s="92">
        <f>+IFERROR(ROUND(INDEX(FCSTSDV!$D$2:$L$674,MATCH('04.06'!$D114,FCSTSDV!$C$2:$C$674,0),MATCH('04.06'!Q$3,FCSTSDV!$D$1:$L$1,0))/'04.06'!$F114,1),0)</f>
        <v>0</v>
      </c>
      <c r="R114" s="92">
        <f>+IFERROR(ROUND(INDEX(FCSTSDV!$D$2:$L$674,MATCH('04.06'!$D114,FCSTSDV!$C$2:$C$674,0),MATCH('04.06'!R$3,FCSTSDV!$D$1:$L$1,0))/'04.06'!$F114,1),0)</f>
        <v>0</v>
      </c>
      <c r="S114" s="92">
        <f>+IFERROR(ROUND(INDEX(FCSTSDV!$D$2:$L$674,MATCH('04.06'!$D114,FCSTSDV!$C$2:$C$674,0),MATCH('04.06'!S$3,FCSTSDV!$D$1:$L$1,0))/'04.06'!$F114,1),0)</f>
        <v>0</v>
      </c>
      <c r="T114" s="92">
        <f>+IFERROR(ROUND(INDEX(FCSTSDV!$D$2:$L$674,MATCH('04.06'!$D114,FCSTSDV!$C$2:$C$674,0),MATCH('04.06'!T$3,FCSTSDV!$D$1:$L$1,0))/'04.06'!$F114,1),0)</f>
        <v>0</v>
      </c>
      <c r="U114" s="92">
        <f>+IFERROR(ROUND(INDEX(FCSTSDV!$D$2:$L$674,MATCH('04.06'!$D114,FCSTSDV!$C$2:$C$674,0),MATCH('04.06'!U$3,FCSTSDV!$D$1:$L$1,0))/'04.06'!$F114,1),0)</f>
        <v>0</v>
      </c>
      <c r="V114" s="92">
        <f>+IFERROR(ROUND(INDEX(FCSTSDV!$D$2:$L$674,MATCH('04.06'!$D114,FCSTSDV!$C$2:$C$674,0),MATCH('04.06'!V$3,FCSTSDV!$D$1:$L$1,0))/'04.06'!$F114,1),0)</f>
        <v>0</v>
      </c>
      <c r="W114" s="92">
        <f>+IFERROR(ROUND(INDEX(FCSTSDV!$D$2:$L$674,MATCH('04.06'!$D114,FCSTSDV!$C$2:$C$674,0),MATCH('04.06'!W$3,FCSTSDV!$D$1:$L$1,0))/'04.06'!$F114,1),0)</f>
        <v>0</v>
      </c>
      <c r="X114" s="92">
        <f>+IFERROR(ROUND(INDEX(FCSTSDV!$D$2:$L$674,MATCH('04.06'!$D114,FCSTSDV!$C$2:$C$674,0),MATCH('04.06'!X$3,FCSTSDV!$D$1:$L$1,0))/'04.06'!$F114,1),0)</f>
        <v>0</v>
      </c>
      <c r="Y114" s="92">
        <f>+IFERROR(ROUND(INDEX(FCSTSDV!$D$2:$L$674,MATCH('04.06'!$D114,FCSTSDV!$C$2:$C$674,0),MATCH('04.06'!Y$3,FCSTSDV!$D$1:$L$1,0))/'04.06'!$F114,1),0)</f>
        <v>0</v>
      </c>
      <c r="Z114" s="212">
        <f t="shared" si="9"/>
        <v>0</v>
      </c>
    </row>
    <row r="115" spans="1:26" ht="20.100000000000001" hidden="1" customHeight="1">
      <c r="A115" s="792"/>
      <c r="B115" s="792"/>
      <c r="C115" s="126"/>
      <c r="D115" s="52" t="s">
        <v>153</v>
      </c>
      <c r="E115" s="205" t="str">
        <f>+E114</f>
        <v>250*125*76.5</v>
      </c>
      <c r="F115" s="53" t="s">
        <v>43</v>
      </c>
      <c r="G115" s="54"/>
      <c r="H115" s="54"/>
      <c r="I115" s="782"/>
      <c r="J115" s="79">
        <v>0</v>
      </c>
      <c r="K115" s="90">
        <f t="shared" ref="K115:P115" si="25">+$I111+$J115-SUM(K111:K114)</f>
        <v>79</v>
      </c>
      <c r="L115" s="90">
        <f t="shared" si="25"/>
        <v>79</v>
      </c>
      <c r="M115" s="90">
        <f t="shared" si="25"/>
        <v>79</v>
      </c>
      <c r="N115" s="90">
        <f t="shared" si="25"/>
        <v>79</v>
      </c>
      <c r="O115" s="90">
        <f t="shared" si="25"/>
        <v>79</v>
      </c>
      <c r="P115" s="90">
        <f t="shared" si="25"/>
        <v>79</v>
      </c>
      <c r="Q115" s="90">
        <f t="shared" ref="Q115:Y115" si="26">+ROUND(P115-SUM(Q111:Q114),1)</f>
        <v>79</v>
      </c>
      <c r="R115" s="90">
        <f t="shared" si="26"/>
        <v>79</v>
      </c>
      <c r="S115" s="90">
        <f t="shared" si="26"/>
        <v>79</v>
      </c>
      <c r="T115" s="90">
        <f t="shared" si="26"/>
        <v>79</v>
      </c>
      <c r="U115" s="90">
        <f t="shared" si="26"/>
        <v>79</v>
      </c>
      <c r="V115" s="90">
        <f t="shared" si="26"/>
        <v>79</v>
      </c>
      <c r="W115" s="90">
        <f t="shared" si="26"/>
        <v>79</v>
      </c>
      <c r="X115" s="90">
        <f t="shared" si="26"/>
        <v>79</v>
      </c>
      <c r="Y115" s="90">
        <f t="shared" si="26"/>
        <v>79</v>
      </c>
      <c r="Z115" s="212">
        <f t="shared" si="9"/>
        <v>790</v>
      </c>
    </row>
    <row r="116" spans="1:26" ht="20.100000000000001" hidden="1" customHeight="1">
      <c r="A116" s="791" t="s">
        <v>162</v>
      </c>
      <c r="B116" s="791" t="s">
        <v>163</v>
      </c>
      <c r="C116" s="63" t="s">
        <v>107</v>
      </c>
      <c r="D116" s="73" t="s">
        <v>137</v>
      </c>
      <c r="E116" s="226" t="s">
        <v>163</v>
      </c>
      <c r="F116" s="44">
        <v>3000</v>
      </c>
      <c r="G116" s="45"/>
      <c r="H116" s="45"/>
      <c r="I116" s="781">
        <f>267-20</f>
        <v>247</v>
      </c>
      <c r="J116" s="79">
        <v>0</v>
      </c>
      <c r="K116" s="92">
        <f>+IFERROR(ROUND(INDEX(FCSTSDV!$D$2:$L$674,MATCH('04.06'!$D116,FCSTSDV!$C$2:$C$674,0),MATCH('04.06'!K$3,FCSTSDV!$D$1:$L$1,0))/'04.06'!$F116,1),0)</f>
        <v>0</v>
      </c>
      <c r="L116" s="92">
        <f>+IFERROR(ROUND(INDEX(FCSTSDV!$D$2:$L$674,MATCH('04.06'!$D116,FCSTSDV!$C$2:$C$674,0),MATCH('04.06'!L$3,FCSTSDV!$D$1:$L$1,0))/'04.06'!$F116,1),0)</f>
        <v>0</v>
      </c>
      <c r="M116" s="92">
        <f>+IFERROR(ROUND(INDEX(FCSTSDV!$D$2:$L$674,MATCH('04.06'!$D116,FCSTSDV!$C$2:$C$674,0),MATCH('04.06'!M$3,FCSTSDV!$D$1:$L$1,0))/'04.06'!$F116,1),0)</f>
        <v>0</v>
      </c>
      <c r="N116" s="92">
        <f>+IFERROR(ROUND(INDEX(FCSTSDV!$D$2:$L$674,MATCH('04.06'!$D116,FCSTSDV!$C$2:$C$674,0),MATCH('04.06'!N$3,FCSTSDV!$D$1:$L$1,0))/'04.06'!$F116,1),0)</f>
        <v>0</v>
      </c>
      <c r="O116" s="92">
        <f>+IFERROR(ROUND(INDEX(FCSTSDV!$D$2:$L$674,MATCH('04.06'!$D116,FCSTSDV!$C$2:$C$674,0),MATCH('04.06'!O$3,FCSTSDV!$D$1:$L$1,0))/'04.06'!$F116,1),0)</f>
        <v>0</v>
      </c>
      <c r="P116" s="92">
        <f>+IFERROR(ROUND(INDEX(FCSTSDV!$D$2:$L$674,MATCH('04.06'!$D116,FCSTSDV!$C$2:$C$674,0),MATCH('04.06'!P$3,FCSTSDV!$D$1:$L$1,0))/'04.06'!$F116,1),0)</f>
        <v>0</v>
      </c>
      <c r="Q116" s="92">
        <f>+IFERROR(ROUND(INDEX(FCSTSDV!$D$2:$L$674,MATCH('04.06'!$D116,FCSTSDV!$C$2:$C$674,0),MATCH('04.06'!Q$3,FCSTSDV!$D$1:$L$1,0))/'04.06'!$F116,1),0)</f>
        <v>0</v>
      </c>
      <c r="R116" s="92">
        <f>+IFERROR(ROUND(INDEX(FCSTSDV!$D$2:$L$674,MATCH('04.06'!$D116,FCSTSDV!$C$2:$C$674,0),MATCH('04.06'!R$3,FCSTSDV!$D$1:$L$1,0))/'04.06'!$F116,1),0)</f>
        <v>0</v>
      </c>
      <c r="S116" s="92">
        <f>+IFERROR(ROUND(INDEX(FCSTSDV!$D$2:$L$674,MATCH('04.06'!$D116,FCSTSDV!$C$2:$C$674,0),MATCH('04.06'!S$3,FCSTSDV!$D$1:$L$1,0))/'04.06'!$F116,1),0)</f>
        <v>0</v>
      </c>
      <c r="T116" s="92">
        <f>+IFERROR(ROUND(INDEX(FCSTSDV!$D$2:$L$674,MATCH('04.06'!$D116,FCSTSDV!$C$2:$C$674,0),MATCH('04.06'!T$3,FCSTSDV!$D$1:$L$1,0))/'04.06'!$F116,1),0)</f>
        <v>0</v>
      </c>
      <c r="U116" s="92">
        <f>+IFERROR(ROUND(INDEX(FCSTSDV!$D$2:$L$674,MATCH('04.06'!$D116,FCSTSDV!$C$2:$C$674,0),MATCH('04.06'!U$3,FCSTSDV!$D$1:$L$1,0))/'04.06'!$F116,1),0)</f>
        <v>0</v>
      </c>
      <c r="V116" s="92">
        <f>+IFERROR(ROUND(INDEX(FCSTSDV!$D$2:$L$674,MATCH('04.06'!$D116,FCSTSDV!$C$2:$C$674,0),MATCH('04.06'!V$3,FCSTSDV!$D$1:$L$1,0))/'04.06'!$F116,1),0)</f>
        <v>0</v>
      </c>
      <c r="W116" s="92">
        <f>+IFERROR(ROUND(INDEX(FCSTSDV!$D$2:$L$674,MATCH('04.06'!$D116,FCSTSDV!$C$2:$C$674,0),MATCH('04.06'!W$3,FCSTSDV!$D$1:$L$1,0))/'04.06'!$F116,1),0)</f>
        <v>0</v>
      </c>
      <c r="X116" s="92">
        <f>+IFERROR(ROUND(INDEX(FCSTSDV!$D$2:$L$674,MATCH('04.06'!$D116,FCSTSDV!$C$2:$C$674,0),MATCH('04.06'!X$3,FCSTSDV!$D$1:$L$1,0))/'04.06'!$F116,1),0)</f>
        <v>0</v>
      </c>
      <c r="Y116" s="92">
        <f>+IFERROR(ROUND(INDEX(FCSTSDV!$D$2:$L$674,MATCH('04.06'!$D116,FCSTSDV!$C$2:$C$674,0),MATCH('04.06'!Y$3,FCSTSDV!$D$1:$L$1,0))/'04.06'!$F116,1),0)</f>
        <v>0</v>
      </c>
      <c r="Z116" s="212">
        <f t="shared" si="9"/>
        <v>0</v>
      </c>
    </row>
    <row r="117" spans="1:26" ht="20.100000000000001" customHeight="1">
      <c r="A117" s="795"/>
      <c r="B117" s="795"/>
      <c r="C117" s="57" t="s">
        <v>107</v>
      </c>
      <c r="D117" s="32" t="s">
        <v>138</v>
      </c>
      <c r="E117" s="227" t="str">
        <f t="shared" ref="E117:E122" si="27">+E116</f>
        <v>420*125*120</v>
      </c>
      <c r="F117" s="49">
        <v>3000</v>
      </c>
      <c r="G117" s="48"/>
      <c r="H117" s="48"/>
      <c r="I117" s="785"/>
      <c r="J117" s="79">
        <v>0</v>
      </c>
      <c r="K117" s="92">
        <f>+IFERROR(ROUND(INDEX(FCSTSDV!$D$2:$L$674,MATCH('04.06'!$D117,FCSTSDV!$C$2:$C$674,0),MATCH('04.06'!K$3,FCSTSDV!$D$1:$L$1,0))/'04.06'!$F117,1),0)</f>
        <v>0</v>
      </c>
      <c r="L117" s="92">
        <f>+IFERROR(ROUND(INDEX(FCSTSDV!$D$2:$L$674,MATCH('04.06'!$D117,FCSTSDV!$C$2:$C$674,0),MATCH('04.06'!L$3,FCSTSDV!$D$1:$L$1,0))/'04.06'!$F117,1),0)</f>
        <v>0</v>
      </c>
      <c r="M117" s="92">
        <f>+IFERROR(ROUND(INDEX(FCSTSDV!$D$2:$L$674,MATCH('04.06'!$D117,FCSTSDV!$C$2:$C$674,0),MATCH('04.06'!M$3,FCSTSDV!$D$1:$L$1,0))/'04.06'!$F117,1),0)</f>
        <v>0</v>
      </c>
      <c r="N117" s="92">
        <f>+IFERROR(ROUND(INDEX(FCSTSDV!$D$2:$L$674,MATCH('04.06'!$D117,FCSTSDV!$C$2:$C$674,0),MATCH('04.06'!N$3,FCSTSDV!$D$1:$L$1,0))/'04.06'!$F117,1),0)</f>
        <v>0</v>
      </c>
      <c r="O117" s="92">
        <f>+IFERROR(ROUND(INDEX(FCSTSDV!$D$2:$L$674,MATCH('04.06'!$D117,FCSTSDV!$C$2:$C$674,0),MATCH('04.06'!O$3,FCSTSDV!$D$1:$L$1,0))/'04.06'!$F117,1),0)</f>
        <v>0</v>
      </c>
      <c r="P117" s="92">
        <f>+IFERROR(ROUND(INDEX(FCSTSDV!$D$2:$L$674,MATCH('04.06'!$D117,FCSTSDV!$C$2:$C$674,0),MATCH('04.06'!P$3,FCSTSDV!$D$1:$L$1,0))/'04.06'!$F117,1),0)</f>
        <v>0</v>
      </c>
      <c r="Q117" s="92">
        <f>+IFERROR(ROUND(INDEX(FCSTSDV!$D$2:$L$674,MATCH('04.06'!$D117,FCSTSDV!$C$2:$C$674,0),MATCH('04.06'!Q$3,FCSTSDV!$D$1:$L$1,0))/'04.06'!$F117,1),0)</f>
        <v>0</v>
      </c>
      <c r="R117" s="92">
        <f>+IFERROR(ROUND(INDEX(FCSTSDV!$D$2:$L$674,MATCH('04.06'!$D117,FCSTSDV!$C$2:$C$674,0),MATCH('04.06'!R$3,FCSTSDV!$D$1:$L$1,0))/'04.06'!$F117,1),0)</f>
        <v>0</v>
      </c>
      <c r="S117" s="92">
        <f>+IFERROR(ROUND(INDEX(FCSTSDV!$D$2:$L$674,MATCH('04.06'!$D117,FCSTSDV!$C$2:$C$674,0),MATCH('04.06'!S$3,FCSTSDV!$D$1:$L$1,0))/'04.06'!$F117,1),0)</f>
        <v>0</v>
      </c>
      <c r="T117" s="92">
        <f>+IFERROR(ROUND(INDEX(FCSTSDV!$D$2:$L$674,MATCH('04.06'!$D117,FCSTSDV!$C$2:$C$674,0),MATCH('04.06'!T$3,FCSTSDV!$D$1:$L$1,0))/'04.06'!$F117,1),0)</f>
        <v>0</v>
      </c>
      <c r="U117" s="92">
        <f>+IFERROR(ROUND(INDEX(FCSTSDV!$D$2:$L$674,MATCH('04.06'!$D117,FCSTSDV!$C$2:$C$674,0),MATCH('04.06'!U$3,FCSTSDV!$D$1:$L$1,0))/'04.06'!$F117,1),0)</f>
        <v>0</v>
      </c>
      <c r="V117" s="92">
        <f>+IFERROR(ROUND(INDEX(FCSTSDV!$D$2:$L$674,MATCH('04.06'!$D117,FCSTSDV!$C$2:$C$674,0),MATCH('04.06'!V$3,FCSTSDV!$D$1:$L$1,0))/'04.06'!$F117,1),0)</f>
        <v>0</v>
      </c>
      <c r="W117" s="92">
        <f>+IFERROR(ROUND(INDEX(FCSTSDV!$D$2:$L$674,MATCH('04.06'!$D117,FCSTSDV!$C$2:$C$674,0),MATCH('04.06'!W$3,FCSTSDV!$D$1:$L$1,0))/'04.06'!$F117,1),0)</f>
        <v>0</v>
      </c>
      <c r="X117" s="92">
        <f>+IFERROR(ROUND(INDEX(FCSTSDV!$D$2:$L$674,MATCH('04.06'!$D117,FCSTSDV!$C$2:$C$674,0),MATCH('04.06'!X$3,FCSTSDV!$D$1:$L$1,0))/'04.06'!$F117,1),0)</f>
        <v>0</v>
      </c>
      <c r="Y117" s="92">
        <f>+IFERROR(ROUND(INDEX(FCSTSDV!$D$2:$L$674,MATCH('04.06'!$D117,FCSTSDV!$C$2:$C$674,0),MATCH('04.06'!Y$3,FCSTSDV!$D$1:$L$1,0))/'04.06'!$F117,1),0)</f>
        <v>0</v>
      </c>
      <c r="Z117" s="212">
        <f t="shared" si="9"/>
        <v>0</v>
      </c>
    </row>
    <row r="118" spans="1:26" ht="20.100000000000001" hidden="1" customHeight="1">
      <c r="A118" s="795"/>
      <c r="B118" s="795"/>
      <c r="C118" s="127"/>
      <c r="D118" s="128" t="s">
        <v>143</v>
      </c>
      <c r="E118" s="227" t="str">
        <f t="shared" si="27"/>
        <v>420*125*120</v>
      </c>
      <c r="F118" s="129">
        <v>3000</v>
      </c>
      <c r="G118" s="48"/>
      <c r="H118" s="48"/>
      <c r="I118" s="785"/>
      <c r="J118" s="79">
        <v>0</v>
      </c>
      <c r="K118" s="92">
        <f>+IFERROR(ROUND(INDEX(FCSTSDV!$D$2:$L$674,MATCH('04.06'!$D118,FCSTSDV!$C$2:$C$674,0),MATCH('04.06'!K$3,FCSTSDV!$D$1:$L$1,0))/'04.06'!$F118,1),0)</f>
        <v>0</v>
      </c>
      <c r="L118" s="92">
        <f>+IFERROR(ROUND(INDEX(FCSTSDV!$D$2:$L$674,MATCH('04.06'!$D118,FCSTSDV!$C$2:$C$674,0),MATCH('04.06'!L$3,FCSTSDV!$D$1:$L$1,0))/'04.06'!$F118,1),0)</f>
        <v>0</v>
      </c>
      <c r="M118" s="92">
        <f>+IFERROR(ROUND(INDEX(FCSTSDV!$D$2:$L$674,MATCH('04.06'!$D118,FCSTSDV!$C$2:$C$674,0),MATCH('04.06'!M$3,FCSTSDV!$D$1:$L$1,0))/'04.06'!$F118,1),0)</f>
        <v>0</v>
      </c>
      <c r="N118" s="92">
        <f>+IFERROR(ROUND(INDEX(FCSTSDV!$D$2:$L$674,MATCH('04.06'!$D118,FCSTSDV!$C$2:$C$674,0),MATCH('04.06'!N$3,FCSTSDV!$D$1:$L$1,0))/'04.06'!$F118,1),0)</f>
        <v>0</v>
      </c>
      <c r="O118" s="92">
        <f>+IFERROR(ROUND(INDEX(FCSTSDV!$D$2:$L$674,MATCH('04.06'!$D118,FCSTSDV!$C$2:$C$674,0),MATCH('04.06'!O$3,FCSTSDV!$D$1:$L$1,0))/'04.06'!$F118,1),0)</f>
        <v>0</v>
      </c>
      <c r="P118" s="92">
        <f>+IFERROR(ROUND(INDEX(FCSTSDV!$D$2:$L$674,MATCH('04.06'!$D118,FCSTSDV!$C$2:$C$674,0),MATCH('04.06'!P$3,FCSTSDV!$D$1:$L$1,0))/'04.06'!$F118,1),0)</f>
        <v>0</v>
      </c>
      <c r="Q118" s="92">
        <f>+IFERROR(ROUND(INDEX(FCSTSDV!$D$2:$L$674,MATCH('04.06'!$D118,FCSTSDV!$C$2:$C$674,0),MATCH('04.06'!Q$3,FCSTSDV!$D$1:$L$1,0))/'04.06'!$F118,1),0)</f>
        <v>0</v>
      </c>
      <c r="R118" s="92">
        <f>+IFERROR(ROUND(INDEX(FCSTSDV!$D$2:$L$674,MATCH('04.06'!$D118,FCSTSDV!$C$2:$C$674,0),MATCH('04.06'!R$3,FCSTSDV!$D$1:$L$1,0))/'04.06'!$F118,1),0)</f>
        <v>0</v>
      </c>
      <c r="S118" s="92">
        <f>+IFERROR(ROUND(INDEX(FCSTSDV!$D$2:$L$674,MATCH('04.06'!$D118,FCSTSDV!$C$2:$C$674,0),MATCH('04.06'!S$3,FCSTSDV!$D$1:$L$1,0))/'04.06'!$F118,1),0)</f>
        <v>0</v>
      </c>
      <c r="T118" s="92">
        <f>+IFERROR(ROUND(INDEX(FCSTSDV!$D$2:$L$674,MATCH('04.06'!$D118,FCSTSDV!$C$2:$C$674,0),MATCH('04.06'!T$3,FCSTSDV!$D$1:$L$1,0))/'04.06'!$F118,1),0)</f>
        <v>0</v>
      </c>
      <c r="U118" s="92">
        <f>+IFERROR(ROUND(INDEX(FCSTSDV!$D$2:$L$674,MATCH('04.06'!$D118,FCSTSDV!$C$2:$C$674,0),MATCH('04.06'!U$3,FCSTSDV!$D$1:$L$1,0))/'04.06'!$F118,1),0)</f>
        <v>0</v>
      </c>
      <c r="V118" s="92">
        <f>+IFERROR(ROUND(INDEX(FCSTSDV!$D$2:$L$674,MATCH('04.06'!$D118,FCSTSDV!$C$2:$C$674,0),MATCH('04.06'!V$3,FCSTSDV!$D$1:$L$1,0))/'04.06'!$F118,1),0)</f>
        <v>0</v>
      </c>
      <c r="W118" s="92">
        <f>+IFERROR(ROUND(INDEX(FCSTSDV!$D$2:$L$674,MATCH('04.06'!$D118,FCSTSDV!$C$2:$C$674,0),MATCH('04.06'!W$3,FCSTSDV!$D$1:$L$1,0))/'04.06'!$F118,1),0)</f>
        <v>0</v>
      </c>
      <c r="X118" s="92">
        <f>+IFERROR(ROUND(INDEX(FCSTSDV!$D$2:$L$674,MATCH('04.06'!$D118,FCSTSDV!$C$2:$C$674,0),MATCH('04.06'!X$3,FCSTSDV!$D$1:$L$1,0))/'04.06'!$F118,1),0)</f>
        <v>0</v>
      </c>
      <c r="Y118" s="92">
        <f>+IFERROR(ROUND(INDEX(FCSTSDV!$D$2:$L$674,MATCH('04.06'!$D118,FCSTSDV!$C$2:$C$674,0),MATCH('04.06'!Y$3,FCSTSDV!$D$1:$L$1,0))/'04.06'!$F118,1),0)</f>
        <v>0</v>
      </c>
      <c r="Z118" s="212">
        <f t="shared" si="9"/>
        <v>0</v>
      </c>
    </row>
    <row r="119" spans="1:26" ht="20.100000000000001" hidden="1" customHeight="1">
      <c r="A119" s="795"/>
      <c r="B119" s="795"/>
      <c r="C119" s="127"/>
      <c r="D119" s="32" t="s">
        <v>164</v>
      </c>
      <c r="E119" s="232" t="str">
        <f t="shared" si="27"/>
        <v>420*125*120</v>
      </c>
      <c r="F119" s="49">
        <v>3000</v>
      </c>
      <c r="G119" s="48"/>
      <c r="H119" s="48"/>
      <c r="I119" s="785"/>
      <c r="J119" s="79">
        <v>0</v>
      </c>
      <c r="K119" s="92">
        <f t="array" ref="K119">+IFERROR(ROUND(INDEX(FCSTSDV!$D$2:$L$674,MATCH('04.06'!$D119,FCSTSDV!$C$2:$C$674,0),MATCH('04.06'!K$3,FCSTSDV!$D$1:$L$1,0))/'04.06'!$F119,1),0)</f>
        <v>0</v>
      </c>
      <c r="L119" s="92">
        <f t="array" ref="L119">+IFERROR(ROUND(INDEX(FCSTSDV!$D$2:$L$674,MATCH('04.06'!$D119,FCSTSDV!$C$2:$C$674,0),MATCH('04.06'!L$3,FCSTSDV!$D$1:$L$1,0))/'04.06'!$F119,1),0)</f>
        <v>0</v>
      </c>
      <c r="M119" s="92">
        <f t="array" ref="M119">+IFERROR(ROUND(INDEX(FCSTSDV!$D$2:$L$674,MATCH('04.06'!$D119,FCSTSDV!$C$2:$C$674,0),MATCH('04.06'!M$3,FCSTSDV!$D$1:$L$1,0))/'04.06'!$F119,1),0)</f>
        <v>0</v>
      </c>
      <c r="N119" s="92">
        <f t="array" ref="N119">+IFERROR(ROUND(INDEX(FCSTSDV!$D$2:$L$674,MATCH('04.06'!$D119,FCSTSDV!$C$2:$C$674,0),MATCH('04.06'!N$3,FCSTSDV!$D$1:$L$1,0))/'04.06'!$F119,1),0)</f>
        <v>0</v>
      </c>
      <c r="O119" s="92">
        <f t="array" ref="O119">+IFERROR(ROUND(INDEX(FCSTSDV!$D$2:$L$674,MATCH('04.06'!$D119,FCSTSDV!$C$2:$C$674,0),MATCH('04.06'!O$3,FCSTSDV!$D$1:$L$1,0))/'04.06'!$F119,1),0)</f>
        <v>0</v>
      </c>
      <c r="P119" s="92">
        <f t="array" ref="P119">+IFERROR(ROUND(INDEX(FCSTSDV!$D$2:$L$674,MATCH('04.06'!$D119,FCSTSDV!$C$2:$C$674,0),MATCH('04.06'!P$3,FCSTSDV!$D$1:$L$1,0))/'04.06'!$F119,1),0)</f>
        <v>0</v>
      </c>
      <c r="Q119" s="92">
        <f>+IFERROR(ROUND(INDEX(FCSTSDV!$D$2:$L$674,MATCH('04.06'!$D119,FCSTSDV!$C$2:$C$674,0),MATCH('04.06'!Q$3,FCSTSDV!$D$1:$L$1,0))/'04.06'!$F119,1),0)</f>
        <v>0</v>
      </c>
      <c r="R119" s="92">
        <f>+IFERROR(ROUND(INDEX(FCSTSDV!$D$2:$L$674,MATCH('04.06'!$D119,FCSTSDV!$C$2:$C$674,0),MATCH('04.06'!R$3,FCSTSDV!$D$1:$L$1,0))/'04.06'!$F119,1),0)</f>
        <v>0</v>
      </c>
      <c r="S119" s="92">
        <f>+IFERROR(ROUND(INDEX(FCSTSDV!$D$2:$L$674,MATCH('04.06'!$D119,FCSTSDV!$C$2:$C$674,0),MATCH('04.06'!S$3,FCSTSDV!$D$1:$L$1,0))/'04.06'!$F119,1),0)</f>
        <v>0</v>
      </c>
      <c r="T119" s="92">
        <f>+IFERROR(ROUND(INDEX(FCSTSDV!$D$2:$L$674,MATCH('04.06'!$D119,FCSTSDV!$C$2:$C$674,0),MATCH('04.06'!T$3,FCSTSDV!$D$1:$L$1,0))/'04.06'!$F119,1),0)</f>
        <v>0</v>
      </c>
      <c r="U119" s="92">
        <f>+IFERROR(ROUND(INDEX(FCSTSDV!$D$2:$L$674,MATCH('04.06'!$D119,FCSTSDV!$C$2:$C$674,0),MATCH('04.06'!U$3,FCSTSDV!$D$1:$L$1,0))/'04.06'!$F119,1),0)</f>
        <v>0</v>
      </c>
      <c r="V119" s="92">
        <f>+IFERROR(ROUND(INDEX(FCSTSDV!$D$2:$L$674,MATCH('04.06'!$D119,FCSTSDV!$C$2:$C$674,0),MATCH('04.06'!V$3,FCSTSDV!$D$1:$L$1,0))/'04.06'!$F119,1),0)</f>
        <v>0</v>
      </c>
      <c r="W119" s="92">
        <f>+IFERROR(ROUND(INDEX(FCSTSDV!$D$2:$L$674,MATCH('04.06'!$D119,FCSTSDV!$C$2:$C$674,0),MATCH('04.06'!W$3,FCSTSDV!$D$1:$L$1,0))/'04.06'!$F119,1),0)</f>
        <v>0</v>
      </c>
      <c r="X119" s="92">
        <f>+IFERROR(ROUND(INDEX(FCSTSDV!$D$2:$L$674,MATCH('04.06'!$D119,FCSTSDV!$C$2:$C$674,0),MATCH('04.06'!X$3,FCSTSDV!$D$1:$L$1,0))/'04.06'!$F119,1),0)</f>
        <v>0</v>
      </c>
      <c r="Y119" s="92">
        <f>+IFERROR(ROUND(INDEX(FCSTSDV!$D$2:$L$674,MATCH('04.06'!$D119,FCSTSDV!$C$2:$C$674,0),MATCH('04.06'!Y$3,FCSTSDV!$D$1:$L$1,0))/'04.06'!$F119,1),0)</f>
        <v>0</v>
      </c>
      <c r="Z119" s="212">
        <f t="shared" si="9"/>
        <v>0</v>
      </c>
    </row>
    <row r="120" spans="1:26" ht="20.100000000000001" customHeight="1">
      <c r="A120" s="795"/>
      <c r="B120" s="795"/>
      <c r="C120" s="127"/>
      <c r="D120" s="49" t="s">
        <v>142</v>
      </c>
      <c r="E120" s="49" t="str">
        <f t="shared" si="27"/>
        <v>420*125*120</v>
      </c>
      <c r="F120" s="49">
        <v>3000</v>
      </c>
      <c r="G120" s="48"/>
      <c r="H120" s="48"/>
      <c r="I120" s="785"/>
      <c r="J120" s="79">
        <v>0</v>
      </c>
      <c r="K120" s="92">
        <f t="array" ref="K120">+IFERROR(ROUND(INDEX(FCSTSDV!$D$2:$L$674,MATCH('04.06'!$D120,FCSTSDV!$C$2:$C$674,0),MATCH('04.06'!K$3,FCSTSDV!$D$1:$L$1,0))/'04.06'!$F120,1),0)</f>
        <v>0</v>
      </c>
      <c r="L120" s="92">
        <f t="array" ref="L120">+IFERROR(ROUND(INDEX(FCSTSDV!$D$2:$L$674,MATCH('04.06'!$D120,FCSTSDV!$C$2:$C$674,0),MATCH('04.06'!L$3,FCSTSDV!$D$1:$L$1,0))/'04.06'!$F120,1),0)</f>
        <v>0</v>
      </c>
      <c r="M120" s="92">
        <f t="array" ref="M120">+IFERROR(ROUND(INDEX(FCSTSDV!$D$2:$L$674,MATCH('04.06'!$D120,FCSTSDV!$C$2:$C$674,0),MATCH('04.06'!M$3,FCSTSDV!$D$1:$L$1,0))/'04.06'!$F120,1),0)</f>
        <v>0</v>
      </c>
      <c r="N120" s="92">
        <f t="array" ref="N120">+IFERROR(ROUND(INDEX(FCSTSDV!$D$2:$L$674,MATCH('04.06'!$D120,FCSTSDV!$C$2:$C$674,0),MATCH('04.06'!N$3,FCSTSDV!$D$1:$L$1,0))/'04.06'!$F120,1),0)</f>
        <v>0</v>
      </c>
      <c r="O120" s="92">
        <f t="array" ref="O120">+IFERROR(ROUND(INDEX(FCSTSDV!$D$2:$L$674,MATCH('04.06'!$D120,FCSTSDV!$C$2:$C$674,0),MATCH('04.06'!O$3,FCSTSDV!$D$1:$L$1,0))/'04.06'!$F120,1),0)</f>
        <v>0</v>
      </c>
      <c r="P120" s="92">
        <f t="array" ref="P120">+IFERROR(ROUND(INDEX(FCSTSDV!$D$2:$L$674,MATCH('04.06'!$D120,FCSTSDV!$C$2:$C$674,0),MATCH('04.06'!P$3,FCSTSDV!$D$1:$L$1,0))/'04.06'!$F120,1),0)</f>
        <v>0</v>
      </c>
      <c r="Q120" s="92">
        <f>+IFERROR(ROUND(INDEX(FCSTSDV!$D$2:$L$674,MATCH('04.06'!$D120,FCSTSDV!$C$2:$C$674,0),MATCH('04.06'!Q$3,FCSTSDV!$D$1:$L$1,0))/'04.06'!$F120,1),0)</f>
        <v>0</v>
      </c>
      <c r="R120" s="92">
        <f>+IFERROR(ROUND(INDEX(FCSTSDV!$D$2:$L$674,MATCH('04.06'!$D120,FCSTSDV!$C$2:$C$674,0),MATCH('04.06'!R$3,FCSTSDV!$D$1:$L$1,0))/'04.06'!$F120,1),0)</f>
        <v>0</v>
      </c>
      <c r="S120" s="92">
        <f>+IFERROR(ROUND(INDEX(FCSTSDV!$D$2:$L$674,MATCH('04.06'!$D120,FCSTSDV!$C$2:$C$674,0),MATCH('04.06'!S$3,FCSTSDV!$D$1:$L$1,0))/'04.06'!$F120,1),0)</f>
        <v>0</v>
      </c>
      <c r="T120" s="92">
        <f>+IFERROR(ROUND(INDEX(FCSTSDV!$D$2:$L$674,MATCH('04.06'!$D120,FCSTSDV!$C$2:$C$674,0),MATCH('04.06'!T$3,FCSTSDV!$D$1:$L$1,0))/'04.06'!$F120,1),0)</f>
        <v>0</v>
      </c>
      <c r="U120" s="92">
        <f>+IFERROR(ROUND(INDEX(FCSTSDV!$D$2:$L$674,MATCH('04.06'!$D120,FCSTSDV!$C$2:$C$674,0),MATCH('04.06'!U$3,FCSTSDV!$D$1:$L$1,0))/'04.06'!$F120,1),0)</f>
        <v>0</v>
      </c>
      <c r="V120" s="92">
        <f>+IFERROR(ROUND(INDEX(FCSTSDV!$D$2:$L$674,MATCH('04.06'!$D120,FCSTSDV!$C$2:$C$674,0),MATCH('04.06'!V$3,FCSTSDV!$D$1:$L$1,0))/'04.06'!$F120,1),0)</f>
        <v>0</v>
      </c>
      <c r="W120" s="92">
        <f>+IFERROR(ROUND(INDEX(FCSTSDV!$D$2:$L$674,MATCH('04.06'!$D120,FCSTSDV!$C$2:$C$674,0),MATCH('04.06'!W$3,FCSTSDV!$D$1:$L$1,0))/'04.06'!$F120,1),0)</f>
        <v>0</v>
      </c>
      <c r="X120" s="92">
        <f>+IFERROR(ROUND(INDEX(FCSTSDV!$D$2:$L$674,MATCH('04.06'!$D120,FCSTSDV!$C$2:$C$674,0),MATCH('04.06'!X$3,FCSTSDV!$D$1:$L$1,0))/'04.06'!$F120,1),0)</f>
        <v>0</v>
      </c>
      <c r="Y120" s="92">
        <f>+IFERROR(ROUND(INDEX(FCSTSDV!$D$2:$L$674,MATCH('04.06'!$D120,FCSTSDV!$C$2:$C$674,0),MATCH('04.06'!Y$3,FCSTSDV!$D$1:$L$1,0))/'04.06'!$F120,1),0)</f>
        <v>0</v>
      </c>
      <c r="Z120" s="212">
        <f t="shared" si="9"/>
        <v>0</v>
      </c>
    </row>
    <row r="121" spans="1:26" ht="20.100000000000001" customHeight="1">
      <c r="A121" s="795"/>
      <c r="B121" s="795"/>
      <c r="C121" s="127"/>
      <c r="D121" s="49" t="s">
        <v>146</v>
      </c>
      <c r="E121" s="49" t="str">
        <f t="shared" si="27"/>
        <v>420*125*120</v>
      </c>
      <c r="F121" s="49">
        <v>3000</v>
      </c>
      <c r="G121" s="48"/>
      <c r="H121" s="48"/>
      <c r="I121" s="785"/>
      <c r="J121" s="79">
        <v>0</v>
      </c>
      <c r="K121" s="92">
        <f t="array" ref="K121">+IFERROR(ROUND(INDEX(FCSTSDV!$D$2:$L$674,MATCH('04.06'!$D121,FCSTSDV!$C$2:$C$674,0),MATCH('04.06'!K$3,FCSTSDV!$D$1:$L$1,0))/'04.06'!$F121,1),0)</f>
        <v>0</v>
      </c>
      <c r="L121" s="92">
        <f t="array" ref="L121">+IFERROR(ROUND(INDEX(FCSTSDV!$D$2:$L$674,MATCH('04.06'!$D121,FCSTSDV!$C$2:$C$674,0),MATCH('04.06'!L$3,FCSTSDV!$D$1:$L$1,0))/'04.06'!$F121,1),0)</f>
        <v>0</v>
      </c>
      <c r="M121" s="92">
        <f t="array" ref="M121">+IFERROR(ROUND(INDEX(FCSTSDV!$D$2:$L$674,MATCH('04.06'!$D121,FCSTSDV!$C$2:$C$674,0),MATCH('04.06'!M$3,FCSTSDV!$D$1:$L$1,0))/'04.06'!$F121,1),0)</f>
        <v>0</v>
      </c>
      <c r="N121" s="92">
        <f t="array" ref="N121">+IFERROR(ROUND(INDEX(FCSTSDV!$D$2:$L$674,MATCH('04.06'!$D121,FCSTSDV!$C$2:$C$674,0),MATCH('04.06'!N$3,FCSTSDV!$D$1:$L$1,0))/'04.06'!$F121,1),0)</f>
        <v>0</v>
      </c>
      <c r="O121" s="92">
        <f t="array" ref="O121">+IFERROR(ROUND(INDEX(FCSTSDV!$D$2:$L$674,MATCH('04.06'!$D121,FCSTSDV!$C$2:$C$674,0),MATCH('04.06'!O$3,FCSTSDV!$D$1:$L$1,0))/'04.06'!$F121,1),0)</f>
        <v>0</v>
      </c>
      <c r="P121" s="92">
        <f t="array" ref="P121">+IFERROR(ROUND(INDEX(FCSTSDV!$D$2:$L$674,MATCH('04.06'!$D121,FCSTSDV!$C$2:$C$674,0),MATCH('04.06'!P$3,FCSTSDV!$D$1:$L$1,0))/'04.06'!$F121,1),0)</f>
        <v>0</v>
      </c>
      <c r="Q121" s="92">
        <f>+IFERROR(ROUND(INDEX(FCSTSDV!$D$2:$L$674,MATCH('04.06'!$D121,FCSTSDV!$C$2:$C$674,0),MATCH('04.06'!Q$3,FCSTSDV!$D$1:$L$1,0))/'04.06'!$F121,1),0)</f>
        <v>0</v>
      </c>
      <c r="R121" s="92">
        <f>+IFERROR(ROUND(INDEX(FCSTSDV!$D$2:$L$674,MATCH('04.06'!$D121,FCSTSDV!$C$2:$C$674,0),MATCH('04.06'!R$3,FCSTSDV!$D$1:$L$1,0))/'04.06'!$F121,1),0)</f>
        <v>0</v>
      </c>
      <c r="S121" s="92">
        <f>+IFERROR(ROUND(INDEX(FCSTSDV!$D$2:$L$674,MATCH('04.06'!$D121,FCSTSDV!$C$2:$C$674,0),MATCH('04.06'!S$3,FCSTSDV!$D$1:$L$1,0))/'04.06'!$F121,1),0)</f>
        <v>0</v>
      </c>
      <c r="T121" s="92">
        <f>+IFERROR(ROUND(INDEX(FCSTSDV!$D$2:$L$674,MATCH('04.06'!$D121,FCSTSDV!$C$2:$C$674,0),MATCH('04.06'!T$3,FCSTSDV!$D$1:$L$1,0))/'04.06'!$F121,1),0)</f>
        <v>0</v>
      </c>
      <c r="U121" s="92">
        <f>+IFERROR(ROUND(INDEX(FCSTSDV!$D$2:$L$674,MATCH('04.06'!$D121,FCSTSDV!$C$2:$C$674,0),MATCH('04.06'!U$3,FCSTSDV!$D$1:$L$1,0))/'04.06'!$F121,1),0)</f>
        <v>0</v>
      </c>
      <c r="V121" s="92">
        <f>+IFERROR(ROUND(INDEX(FCSTSDV!$D$2:$L$674,MATCH('04.06'!$D121,FCSTSDV!$C$2:$C$674,0),MATCH('04.06'!V$3,FCSTSDV!$D$1:$L$1,0))/'04.06'!$F121,1),0)</f>
        <v>0</v>
      </c>
      <c r="W121" s="92">
        <f>+IFERROR(ROUND(INDEX(FCSTSDV!$D$2:$L$674,MATCH('04.06'!$D121,FCSTSDV!$C$2:$C$674,0),MATCH('04.06'!W$3,FCSTSDV!$D$1:$L$1,0))/'04.06'!$F121,1),0)</f>
        <v>0</v>
      </c>
      <c r="X121" s="92">
        <f>+IFERROR(ROUND(INDEX(FCSTSDV!$D$2:$L$674,MATCH('04.06'!$D121,FCSTSDV!$C$2:$C$674,0),MATCH('04.06'!X$3,FCSTSDV!$D$1:$L$1,0))/'04.06'!$F121,1),0)</f>
        <v>0</v>
      </c>
      <c r="Y121" s="92">
        <f>+IFERROR(ROUND(INDEX(FCSTSDV!$D$2:$L$674,MATCH('04.06'!$D121,FCSTSDV!$C$2:$C$674,0),MATCH('04.06'!Y$3,FCSTSDV!$D$1:$L$1,0))/'04.06'!$F121,1),0)</f>
        <v>0</v>
      </c>
      <c r="Z121" s="212">
        <f t="shared" si="9"/>
        <v>0</v>
      </c>
    </row>
    <row r="122" spans="1:26" ht="20.100000000000001" hidden="1" customHeight="1">
      <c r="A122" s="795"/>
      <c r="B122" s="795"/>
      <c r="C122" s="127"/>
      <c r="D122" s="49" t="s">
        <v>145</v>
      </c>
      <c r="E122" s="49" t="str">
        <f t="shared" si="27"/>
        <v>420*125*120</v>
      </c>
      <c r="F122" s="49">
        <v>3000</v>
      </c>
      <c r="G122" s="48"/>
      <c r="H122" s="48"/>
      <c r="I122" s="785"/>
      <c r="J122" s="79">
        <v>0</v>
      </c>
      <c r="K122" s="92">
        <f t="array" ref="K122">+IFERROR(ROUND(INDEX(FCSTSDV!$D$2:$L$674,MATCH('04.06'!$D122,FCSTSDV!$C$2:$C$674,0),MATCH('04.06'!K$3,FCSTSDV!$D$1:$L$1,0))/'04.06'!$F122,1),0)</f>
        <v>0</v>
      </c>
      <c r="L122" s="92">
        <f t="array" ref="L122">+IFERROR(ROUND(INDEX(FCSTSDV!$D$2:$L$674,MATCH('04.06'!$D122,FCSTSDV!$C$2:$C$674,0),MATCH('04.06'!L$3,FCSTSDV!$D$1:$L$1,0))/'04.06'!$F122,1),0)</f>
        <v>0</v>
      </c>
      <c r="M122" s="92">
        <f t="array" ref="M122">+IFERROR(ROUND(INDEX(FCSTSDV!$D$2:$L$674,MATCH('04.06'!$D122,FCSTSDV!$C$2:$C$674,0),MATCH('04.06'!M$3,FCSTSDV!$D$1:$L$1,0))/'04.06'!$F122,1),0)</f>
        <v>0</v>
      </c>
      <c r="N122" s="92">
        <f t="array" ref="N122">+IFERROR(ROUND(INDEX(FCSTSDV!$D$2:$L$674,MATCH('04.06'!$D122,FCSTSDV!$C$2:$C$674,0),MATCH('04.06'!N$3,FCSTSDV!$D$1:$L$1,0))/'04.06'!$F122,1),0)</f>
        <v>0</v>
      </c>
      <c r="O122" s="92">
        <f t="array" ref="O122">+IFERROR(ROUND(INDEX(FCSTSDV!$D$2:$L$674,MATCH('04.06'!$D122,FCSTSDV!$C$2:$C$674,0),MATCH('04.06'!O$3,FCSTSDV!$D$1:$L$1,0))/'04.06'!$F122,1),0)</f>
        <v>0</v>
      </c>
      <c r="P122" s="92">
        <f t="array" ref="P122">+IFERROR(ROUND(INDEX(FCSTSDV!$D$2:$L$674,MATCH('04.06'!$D122,FCSTSDV!$C$2:$C$674,0),MATCH('04.06'!P$3,FCSTSDV!$D$1:$L$1,0))/'04.06'!$F122,1),0)</f>
        <v>0</v>
      </c>
      <c r="Q122" s="92">
        <f>+IFERROR(ROUND(INDEX(FCSTSDV!$D$2:$L$674,MATCH('04.06'!$D122,FCSTSDV!$C$2:$C$674,0),MATCH('04.06'!Q$3,FCSTSDV!$D$1:$L$1,0))/'04.06'!$F122,1),0)</f>
        <v>0</v>
      </c>
      <c r="R122" s="92">
        <f>+IFERROR(ROUND(INDEX(FCSTSDV!$D$2:$L$674,MATCH('04.06'!$D122,FCSTSDV!$C$2:$C$674,0),MATCH('04.06'!R$3,FCSTSDV!$D$1:$L$1,0))/'04.06'!$F122,1),0)</f>
        <v>0</v>
      </c>
      <c r="S122" s="92">
        <f>+IFERROR(ROUND(INDEX(FCSTSDV!$D$2:$L$674,MATCH('04.06'!$D122,FCSTSDV!$C$2:$C$674,0),MATCH('04.06'!S$3,FCSTSDV!$D$1:$L$1,0))/'04.06'!$F122,1),0)</f>
        <v>0</v>
      </c>
      <c r="T122" s="92">
        <f>+IFERROR(ROUND(INDEX(FCSTSDV!$D$2:$L$674,MATCH('04.06'!$D122,FCSTSDV!$C$2:$C$674,0),MATCH('04.06'!T$3,FCSTSDV!$D$1:$L$1,0))/'04.06'!$F122,1),0)</f>
        <v>0</v>
      </c>
      <c r="U122" s="92">
        <f>+IFERROR(ROUND(INDEX(FCSTSDV!$D$2:$L$674,MATCH('04.06'!$D122,FCSTSDV!$C$2:$C$674,0),MATCH('04.06'!U$3,FCSTSDV!$D$1:$L$1,0))/'04.06'!$F122,1),0)</f>
        <v>0</v>
      </c>
      <c r="V122" s="92">
        <f>+IFERROR(ROUND(INDEX(FCSTSDV!$D$2:$L$674,MATCH('04.06'!$D122,FCSTSDV!$C$2:$C$674,0),MATCH('04.06'!V$3,FCSTSDV!$D$1:$L$1,0))/'04.06'!$F122,1),0)</f>
        <v>0</v>
      </c>
      <c r="W122" s="92">
        <f>+IFERROR(ROUND(INDEX(FCSTSDV!$D$2:$L$674,MATCH('04.06'!$D122,FCSTSDV!$C$2:$C$674,0),MATCH('04.06'!W$3,FCSTSDV!$D$1:$L$1,0))/'04.06'!$F122,1),0)</f>
        <v>0</v>
      </c>
      <c r="X122" s="92">
        <f>+IFERROR(ROUND(INDEX(FCSTSDV!$D$2:$L$674,MATCH('04.06'!$D122,FCSTSDV!$C$2:$C$674,0),MATCH('04.06'!X$3,FCSTSDV!$D$1:$L$1,0))/'04.06'!$F122,1),0)</f>
        <v>0</v>
      </c>
      <c r="Y122" s="92">
        <f>+IFERROR(ROUND(INDEX(FCSTSDV!$D$2:$L$674,MATCH('04.06'!$D122,FCSTSDV!$C$2:$C$674,0),MATCH('04.06'!Y$3,FCSTSDV!$D$1:$L$1,0))/'04.06'!$F122,1),0)</f>
        <v>0</v>
      </c>
      <c r="Z122" s="212">
        <f t="shared" si="9"/>
        <v>0</v>
      </c>
    </row>
    <row r="123" spans="1:26" ht="20.100000000000001" customHeight="1">
      <c r="A123" s="795"/>
      <c r="B123" s="795"/>
      <c r="C123" s="127"/>
      <c r="D123" s="200" t="s">
        <v>139</v>
      </c>
      <c r="E123" s="131"/>
      <c r="F123" s="49">
        <v>3000</v>
      </c>
      <c r="G123" s="48"/>
      <c r="H123" s="48"/>
      <c r="I123" s="785"/>
      <c r="J123" s="79">
        <v>0</v>
      </c>
      <c r="K123" s="92">
        <f t="array" ref="K123">+IFERROR(ROUND(INDEX(FCSTSDV!$D$2:$L$674,MATCH('04.06'!$D123,FCSTSDV!$C$2:$C$674,0),MATCH('04.06'!K$3,FCSTSDV!$D$1:$L$1,0))/'04.06'!$F123,1),0)</f>
        <v>0</v>
      </c>
      <c r="L123" s="92">
        <f t="array" ref="L123">+IFERROR(ROUND(INDEX(FCSTSDV!$D$2:$L$674,MATCH('04.06'!$D123,FCSTSDV!$C$2:$C$674,0),MATCH('04.06'!L$3,FCSTSDV!$D$1:$L$1,0))/'04.06'!$F123,1),0)</f>
        <v>0</v>
      </c>
      <c r="M123" s="92">
        <f t="array" ref="M123">+IFERROR(ROUND(INDEX(FCSTSDV!$D$2:$L$674,MATCH('04.06'!$D123,FCSTSDV!$C$2:$C$674,0),MATCH('04.06'!M$3,FCSTSDV!$D$1:$L$1,0))/'04.06'!$F123,1),0)</f>
        <v>0</v>
      </c>
      <c r="N123" s="92">
        <f t="array" ref="N123">+IFERROR(ROUND(INDEX(FCSTSDV!$D$2:$L$674,MATCH('04.06'!$D123,FCSTSDV!$C$2:$C$674,0),MATCH('04.06'!N$3,FCSTSDV!$D$1:$L$1,0))/'04.06'!$F123,1),0)</f>
        <v>0</v>
      </c>
      <c r="O123" s="92">
        <f t="array" ref="O123">+IFERROR(ROUND(INDEX(FCSTSDV!$D$2:$L$674,MATCH('04.06'!$D123,FCSTSDV!$C$2:$C$674,0),MATCH('04.06'!O$3,FCSTSDV!$D$1:$L$1,0))/'04.06'!$F123,1),0)</f>
        <v>0</v>
      </c>
      <c r="P123" s="92">
        <f t="array" ref="P123">+IFERROR(ROUND(INDEX(FCSTSDV!$D$2:$L$674,MATCH('04.06'!$D123,FCSTSDV!$C$2:$C$674,0),MATCH('04.06'!P$3,FCSTSDV!$D$1:$L$1,0))/'04.06'!$F123,1),0)</f>
        <v>0</v>
      </c>
      <c r="Q123" s="92">
        <f>+IFERROR(ROUND(INDEX(FCSTSDV!$D$2:$L$674,MATCH('04.06'!$D123,FCSTSDV!$C$2:$C$674,0),MATCH('04.06'!Q$3,FCSTSDV!$D$1:$L$1,0))/'04.06'!$F123,1),0)</f>
        <v>0</v>
      </c>
      <c r="R123" s="92">
        <f>+IFERROR(ROUND(INDEX(FCSTSDV!$D$2:$L$674,MATCH('04.06'!$D123,FCSTSDV!$C$2:$C$674,0),MATCH('04.06'!R$3,FCSTSDV!$D$1:$L$1,0))/'04.06'!$F123,1),0)</f>
        <v>0</v>
      </c>
      <c r="S123" s="92">
        <f>+IFERROR(ROUND(INDEX(FCSTSDV!$D$2:$L$674,MATCH('04.06'!$D123,FCSTSDV!$C$2:$C$674,0),MATCH('04.06'!S$3,FCSTSDV!$D$1:$L$1,0))/'04.06'!$F123,1),0)</f>
        <v>0</v>
      </c>
      <c r="T123" s="92">
        <f>+IFERROR(ROUND(INDEX(FCSTSDV!$D$2:$L$674,MATCH('04.06'!$D123,FCSTSDV!$C$2:$C$674,0),MATCH('04.06'!T$3,FCSTSDV!$D$1:$L$1,0))/'04.06'!$F123,1),0)</f>
        <v>0</v>
      </c>
      <c r="U123" s="92">
        <f>+IFERROR(ROUND(INDEX(FCSTSDV!$D$2:$L$674,MATCH('04.06'!$D123,FCSTSDV!$C$2:$C$674,0),MATCH('04.06'!U$3,FCSTSDV!$D$1:$L$1,0))/'04.06'!$F123,1),0)</f>
        <v>0</v>
      </c>
      <c r="V123" s="92">
        <f>+IFERROR(ROUND(INDEX(FCSTSDV!$D$2:$L$674,MATCH('04.06'!$D123,FCSTSDV!$C$2:$C$674,0),MATCH('04.06'!V$3,FCSTSDV!$D$1:$L$1,0))/'04.06'!$F123,1),0)</f>
        <v>0</v>
      </c>
      <c r="W123" s="92">
        <f>+IFERROR(ROUND(INDEX(FCSTSDV!$D$2:$L$674,MATCH('04.06'!$D123,FCSTSDV!$C$2:$C$674,0),MATCH('04.06'!W$3,FCSTSDV!$D$1:$L$1,0))/'04.06'!$F123,1),0)</f>
        <v>0</v>
      </c>
      <c r="X123" s="92">
        <f>+IFERROR(ROUND(INDEX(FCSTSDV!$D$2:$L$674,MATCH('04.06'!$D123,FCSTSDV!$C$2:$C$674,0),MATCH('04.06'!X$3,FCSTSDV!$D$1:$L$1,0))/'04.06'!$F123,1),0)</f>
        <v>0</v>
      </c>
      <c r="Y123" s="92">
        <f>+IFERROR(ROUND(INDEX(FCSTSDV!$D$2:$L$674,MATCH('04.06'!$D123,FCSTSDV!$C$2:$C$674,0),MATCH('04.06'!Y$3,FCSTSDV!$D$1:$L$1,0))/'04.06'!$F123,1),0)</f>
        <v>0</v>
      </c>
      <c r="Z123" s="212">
        <f t="shared" si="9"/>
        <v>0</v>
      </c>
    </row>
    <row r="124" spans="1:26" ht="20.100000000000001" customHeight="1">
      <c r="A124" s="795"/>
      <c r="B124" s="795"/>
      <c r="C124" s="127"/>
      <c r="D124" s="130" t="s">
        <v>144</v>
      </c>
      <c r="E124" s="227" t="str">
        <f>+E122</f>
        <v>420*125*120</v>
      </c>
      <c r="F124" s="131">
        <v>3000</v>
      </c>
      <c r="G124" s="48"/>
      <c r="H124" s="48"/>
      <c r="I124" s="785"/>
      <c r="J124" s="79">
        <v>0</v>
      </c>
      <c r="K124" s="92">
        <f>+IFERROR(ROUND(INDEX(FCSTSDV!$D$2:$L$674,MATCH('04.06'!$D124,FCSTSDV!$C$2:$C$674,0),MATCH('04.06'!K$3,FCSTSDV!$D$1:$L$1,0))/'04.06'!$F124,1),0)</f>
        <v>0</v>
      </c>
      <c r="L124" s="92">
        <f>+IFERROR(ROUND(INDEX(FCSTSDV!$D$2:$L$674,MATCH('04.06'!$D124,FCSTSDV!$C$2:$C$674,0),MATCH('04.06'!L$3,FCSTSDV!$D$1:$L$1,0))/'04.06'!$F124,1),0)</f>
        <v>0</v>
      </c>
      <c r="M124" s="92">
        <f>+IFERROR(ROUND(INDEX(FCSTSDV!$D$2:$L$674,MATCH('04.06'!$D124,FCSTSDV!$C$2:$C$674,0),MATCH('04.06'!M$3,FCSTSDV!$D$1:$L$1,0))/'04.06'!$F124,1),0)</f>
        <v>0</v>
      </c>
      <c r="N124" s="92">
        <f>+IFERROR(ROUND(INDEX(FCSTSDV!$D$2:$L$674,MATCH('04.06'!$D124,FCSTSDV!$C$2:$C$674,0),MATCH('04.06'!N$3,FCSTSDV!$D$1:$L$1,0))/'04.06'!$F124,1),0)</f>
        <v>0</v>
      </c>
      <c r="O124" s="92">
        <f>+IFERROR(ROUND(INDEX(FCSTSDV!$D$2:$L$674,MATCH('04.06'!$D124,FCSTSDV!$C$2:$C$674,0),MATCH('04.06'!O$3,FCSTSDV!$D$1:$L$1,0))/'04.06'!$F124,1),0)</f>
        <v>0</v>
      </c>
      <c r="P124" s="92">
        <f>+IFERROR(ROUND(INDEX(FCSTSDV!$D$2:$L$674,MATCH('04.06'!$D124,FCSTSDV!$C$2:$C$674,0),MATCH('04.06'!P$3,FCSTSDV!$D$1:$L$1,0))/'04.06'!$F124,1),0)</f>
        <v>0</v>
      </c>
      <c r="Q124" s="92">
        <f>+IFERROR(ROUND(INDEX(FCSTSDV!$D$2:$L$674,MATCH('04.06'!$D124,FCSTSDV!$C$2:$C$674,0),MATCH('04.06'!Q$3,FCSTSDV!$D$1:$L$1,0))/'04.06'!$F124,1),0)</f>
        <v>0</v>
      </c>
      <c r="R124" s="92">
        <f>+IFERROR(ROUND(INDEX(FCSTSDV!$D$2:$L$674,MATCH('04.06'!$D124,FCSTSDV!$C$2:$C$674,0),MATCH('04.06'!R$3,FCSTSDV!$D$1:$L$1,0))/'04.06'!$F124,1),0)</f>
        <v>0</v>
      </c>
      <c r="S124" s="92">
        <f>+IFERROR(ROUND(INDEX(FCSTSDV!$D$2:$L$674,MATCH('04.06'!$D124,FCSTSDV!$C$2:$C$674,0),MATCH('04.06'!S$3,FCSTSDV!$D$1:$L$1,0))/'04.06'!$F124,1),0)</f>
        <v>0</v>
      </c>
      <c r="T124" s="92">
        <f>+IFERROR(ROUND(INDEX(FCSTSDV!$D$2:$L$674,MATCH('04.06'!$D124,FCSTSDV!$C$2:$C$674,0),MATCH('04.06'!T$3,FCSTSDV!$D$1:$L$1,0))/'04.06'!$F124,1),0)</f>
        <v>0</v>
      </c>
      <c r="U124" s="92">
        <f>+IFERROR(ROUND(INDEX(FCSTSDV!$D$2:$L$674,MATCH('04.06'!$D124,FCSTSDV!$C$2:$C$674,0),MATCH('04.06'!U$3,FCSTSDV!$D$1:$L$1,0))/'04.06'!$F124,1),0)</f>
        <v>0</v>
      </c>
      <c r="V124" s="92">
        <f>+IFERROR(ROUND(INDEX(FCSTSDV!$D$2:$L$674,MATCH('04.06'!$D124,FCSTSDV!$C$2:$C$674,0),MATCH('04.06'!V$3,FCSTSDV!$D$1:$L$1,0))/'04.06'!$F124,1),0)</f>
        <v>0</v>
      </c>
      <c r="W124" s="92">
        <f>+IFERROR(ROUND(INDEX(FCSTSDV!$D$2:$L$674,MATCH('04.06'!$D124,FCSTSDV!$C$2:$C$674,0),MATCH('04.06'!W$3,FCSTSDV!$D$1:$L$1,0))/'04.06'!$F124,1),0)</f>
        <v>0</v>
      </c>
      <c r="X124" s="92">
        <f>+IFERROR(ROUND(INDEX(FCSTSDV!$D$2:$L$674,MATCH('04.06'!$D124,FCSTSDV!$C$2:$C$674,0),MATCH('04.06'!X$3,FCSTSDV!$D$1:$L$1,0))/'04.06'!$F124,1),0)</f>
        <v>0</v>
      </c>
      <c r="Y124" s="92">
        <f>+IFERROR(ROUND(INDEX(FCSTSDV!$D$2:$L$674,MATCH('04.06'!$D124,FCSTSDV!$C$2:$C$674,0),MATCH('04.06'!Y$3,FCSTSDV!$D$1:$L$1,0))/'04.06'!$F124,1),0)</f>
        <v>0</v>
      </c>
      <c r="Z124" s="212">
        <f t="shared" ref="Z124:Z186" si="28">+SUM(P124:Y124)</f>
        <v>0</v>
      </c>
    </row>
    <row r="125" spans="1:26" ht="20.100000000000001" customHeight="1">
      <c r="A125" s="792"/>
      <c r="B125" s="792"/>
      <c r="C125" s="60"/>
      <c r="D125" s="52" t="s">
        <v>153</v>
      </c>
      <c r="E125" s="229" t="str">
        <f>+E124</f>
        <v>420*125*120</v>
      </c>
      <c r="F125" s="53" t="s">
        <v>43</v>
      </c>
      <c r="G125" s="54"/>
      <c r="H125" s="54"/>
      <c r="I125" s="782"/>
      <c r="J125" s="79">
        <v>0</v>
      </c>
      <c r="K125" s="90">
        <f t="shared" ref="K125:P125" si="29">+$I116+$J125-SUM(K116:K124)</f>
        <v>247</v>
      </c>
      <c r="L125" s="90">
        <f t="shared" si="29"/>
        <v>247</v>
      </c>
      <c r="M125" s="90">
        <f t="shared" si="29"/>
        <v>247</v>
      </c>
      <c r="N125" s="90">
        <f t="shared" si="29"/>
        <v>247</v>
      </c>
      <c r="O125" s="90">
        <f t="shared" si="29"/>
        <v>247</v>
      </c>
      <c r="P125" s="90">
        <f t="shared" si="29"/>
        <v>247</v>
      </c>
      <c r="Q125" s="90">
        <f>+P125-SUM(Q116:Q124)</f>
        <v>247</v>
      </c>
      <c r="R125" s="90">
        <f>+Q125-SUM(R116:R124)</f>
        <v>247</v>
      </c>
      <c r="S125" s="90">
        <f t="shared" ref="S125:Y125" si="30">+R125-SUM(S116:S124)</f>
        <v>247</v>
      </c>
      <c r="T125" s="90">
        <f t="shared" si="30"/>
        <v>247</v>
      </c>
      <c r="U125" s="90">
        <f t="shared" si="30"/>
        <v>247</v>
      </c>
      <c r="V125" s="90">
        <f t="shared" si="30"/>
        <v>247</v>
      </c>
      <c r="W125" s="90">
        <f t="shared" si="30"/>
        <v>247</v>
      </c>
      <c r="X125" s="90">
        <f t="shared" si="30"/>
        <v>247</v>
      </c>
      <c r="Y125" s="90">
        <f t="shared" si="30"/>
        <v>247</v>
      </c>
      <c r="Z125" s="212">
        <f t="shared" si="28"/>
        <v>2470</v>
      </c>
    </row>
    <row r="126" spans="1:26" ht="20.100000000000001" hidden="1" customHeight="1">
      <c r="A126" s="791" t="s">
        <v>169</v>
      </c>
      <c r="B126" s="791" t="s">
        <v>168</v>
      </c>
      <c r="C126" s="63" t="s">
        <v>107</v>
      </c>
      <c r="D126" s="73" t="s">
        <v>136</v>
      </c>
      <c r="E126" s="233" t="s">
        <v>168</v>
      </c>
      <c r="F126" s="44">
        <v>6000</v>
      </c>
      <c r="G126" s="45"/>
      <c r="H126" s="45"/>
      <c r="I126" s="781">
        <v>22</v>
      </c>
      <c r="J126" s="79">
        <v>0</v>
      </c>
      <c r="K126" s="92">
        <f>+IFERROR(ROUND(INDEX(FCSTSDV!$D$2:$L$674,MATCH('04.06'!$D126,FCSTSDV!$C$2:$C$674,0),MATCH('04.06'!K$3,FCSTSDV!$D$1:$L$1,0))/'04.06'!$F126,1),0)</f>
        <v>0</v>
      </c>
      <c r="L126" s="92">
        <f>+IFERROR(ROUND(INDEX(FCSTSDV!$D$2:$L$674,MATCH('04.06'!$D126,FCSTSDV!$C$2:$C$674,0),MATCH('04.06'!L$3,FCSTSDV!$D$1:$L$1,0))/'04.06'!$F126,1),0)</f>
        <v>0</v>
      </c>
      <c r="M126" s="92">
        <f>+IFERROR(ROUND(INDEX(FCSTSDV!$D$2:$L$674,MATCH('04.06'!$D126,FCSTSDV!$C$2:$C$674,0),MATCH('04.06'!M$3,FCSTSDV!$D$1:$L$1,0))/'04.06'!$F126,1),0)</f>
        <v>0</v>
      </c>
      <c r="N126" s="92">
        <f>+IFERROR(ROUND(INDEX(FCSTSDV!$D$2:$L$674,MATCH('04.06'!$D126,FCSTSDV!$C$2:$C$674,0),MATCH('04.06'!N$3,FCSTSDV!$D$1:$L$1,0))/'04.06'!$F126,1),0)</f>
        <v>0</v>
      </c>
      <c r="O126" s="92">
        <f>+IFERROR(ROUND(INDEX(FCSTSDV!$D$2:$L$674,MATCH('04.06'!$D126,FCSTSDV!$C$2:$C$674,0),MATCH('04.06'!O$3,FCSTSDV!$D$1:$L$1,0))/'04.06'!$F126,1),0)</f>
        <v>0</v>
      </c>
      <c r="P126" s="92">
        <f>+IFERROR(ROUND(INDEX(FCSTSDV!$D$2:$L$674,MATCH('04.06'!$D126,FCSTSDV!$C$2:$C$674,0),MATCH('04.06'!P$3,FCSTSDV!$D$1:$L$1,0))/'04.06'!$F126,1),0)</f>
        <v>0</v>
      </c>
      <c r="Q126" s="92">
        <f>+IFERROR(ROUND(INDEX(FCSTSDV!$D$2:$L$674,MATCH('04.06'!$D126,FCSTSDV!$C$2:$C$674,0),MATCH('04.06'!Q$3,FCSTSDV!$D$1:$L$1,0))/'04.06'!$F126,1),0)</f>
        <v>0</v>
      </c>
      <c r="R126" s="92">
        <f>+IFERROR(ROUND(INDEX(FCSTSDV!$D$2:$L$674,MATCH('04.06'!$D126,FCSTSDV!$C$2:$C$674,0),MATCH('04.06'!R$3,FCSTSDV!$D$1:$L$1,0))/'04.06'!$F126,1),0)</f>
        <v>0</v>
      </c>
      <c r="S126" s="92">
        <f>+IFERROR(ROUND(INDEX(FCSTSDV!$D$2:$L$674,MATCH('04.06'!$D126,FCSTSDV!$C$2:$C$674,0),MATCH('04.06'!S$3,FCSTSDV!$D$1:$L$1,0))/'04.06'!$F126,1),0)</f>
        <v>0</v>
      </c>
      <c r="T126" s="92">
        <f>+IFERROR(ROUND(INDEX(FCSTSDV!$D$2:$L$674,MATCH('04.06'!$D126,FCSTSDV!$C$2:$C$674,0),MATCH('04.06'!T$3,FCSTSDV!$D$1:$L$1,0))/'04.06'!$F126,1),0)</f>
        <v>0</v>
      </c>
      <c r="U126" s="92">
        <f>+IFERROR(ROUND(INDEX(FCSTSDV!$D$2:$L$674,MATCH('04.06'!$D126,FCSTSDV!$C$2:$C$674,0),MATCH('04.06'!U$3,FCSTSDV!$D$1:$L$1,0))/'04.06'!$F126,1),0)</f>
        <v>0</v>
      </c>
      <c r="V126" s="92">
        <f>+IFERROR(ROUND(INDEX(FCSTSDV!$D$2:$L$674,MATCH('04.06'!$D126,FCSTSDV!$C$2:$C$674,0),MATCH('04.06'!V$3,FCSTSDV!$D$1:$L$1,0))/'04.06'!$F126,1),0)</f>
        <v>0</v>
      </c>
      <c r="W126" s="92">
        <f>+IFERROR(ROUND(INDEX(FCSTSDV!$D$2:$L$674,MATCH('04.06'!$D126,FCSTSDV!$C$2:$C$674,0),MATCH('04.06'!W$3,FCSTSDV!$D$1:$L$1,0))/'04.06'!$F126,1),0)</f>
        <v>0</v>
      </c>
      <c r="X126" s="92">
        <f>+IFERROR(ROUND(INDEX(FCSTSDV!$D$2:$L$674,MATCH('04.06'!$D126,FCSTSDV!$C$2:$C$674,0),MATCH('04.06'!X$3,FCSTSDV!$D$1:$L$1,0))/'04.06'!$F126,1),0)</f>
        <v>0</v>
      </c>
      <c r="Y126" s="92">
        <f>+IFERROR(ROUND(INDEX(FCSTSDV!$D$2:$L$674,MATCH('04.06'!$D126,FCSTSDV!$C$2:$C$674,0),MATCH('04.06'!Y$3,FCSTSDV!$D$1:$L$1,0))/'04.06'!$F126,1),0)</f>
        <v>0</v>
      </c>
      <c r="Z126" s="212">
        <f t="shared" si="28"/>
        <v>0</v>
      </c>
    </row>
    <row r="127" spans="1:26" ht="20.100000000000001" hidden="1" customHeight="1">
      <c r="A127" s="795"/>
      <c r="B127" s="795"/>
      <c r="C127" s="57" t="s">
        <v>107</v>
      </c>
      <c r="D127" s="32" t="s">
        <v>170</v>
      </c>
      <c r="E127" s="234" t="str">
        <f>+E126</f>
        <v>500*150*95</v>
      </c>
      <c r="F127" s="49">
        <v>6000</v>
      </c>
      <c r="G127" s="48"/>
      <c r="H127" s="48"/>
      <c r="I127" s="785"/>
      <c r="J127" s="79">
        <v>0</v>
      </c>
      <c r="K127" s="92">
        <f>+IFERROR(ROUND(INDEX(FCSTSDV!$D$2:$L$674,MATCH('04.06'!$D127,FCSTSDV!$C$2:$C$674,0),MATCH('04.06'!K$3,FCSTSDV!$D$1:$L$1,0))/'04.06'!$F127,1),0)</f>
        <v>0</v>
      </c>
      <c r="L127" s="92">
        <f>+IFERROR(ROUND(INDEX(FCSTSDV!$D$2:$L$674,MATCH('04.06'!$D127,FCSTSDV!$C$2:$C$674,0),MATCH('04.06'!L$3,FCSTSDV!$D$1:$L$1,0))/'04.06'!$F127,1),0)</f>
        <v>0</v>
      </c>
      <c r="M127" s="92">
        <f>+IFERROR(ROUND(INDEX(FCSTSDV!$D$2:$L$674,MATCH('04.06'!$D127,FCSTSDV!$C$2:$C$674,0),MATCH('04.06'!M$3,FCSTSDV!$D$1:$L$1,0))/'04.06'!$F127,1),0)</f>
        <v>0</v>
      </c>
      <c r="N127" s="92">
        <f>+IFERROR(ROUND(INDEX(FCSTSDV!$D$2:$L$674,MATCH('04.06'!$D127,FCSTSDV!$C$2:$C$674,0),MATCH('04.06'!N$3,FCSTSDV!$D$1:$L$1,0))/'04.06'!$F127,1),0)</f>
        <v>0</v>
      </c>
      <c r="O127" s="92">
        <f>+IFERROR(ROUND(INDEX(FCSTSDV!$D$2:$L$674,MATCH('04.06'!$D127,FCSTSDV!$C$2:$C$674,0),MATCH('04.06'!O$3,FCSTSDV!$D$1:$L$1,0))/'04.06'!$F127,1),0)</f>
        <v>0</v>
      </c>
      <c r="P127" s="92">
        <f>+IFERROR(ROUND(INDEX(FCSTSDV!$D$2:$L$674,MATCH('04.06'!$D127,FCSTSDV!$C$2:$C$674,0),MATCH('04.06'!P$3,FCSTSDV!$D$1:$L$1,0))/'04.06'!$F127,1),0)</f>
        <v>0</v>
      </c>
      <c r="Q127" s="92">
        <f>+IFERROR(ROUND(INDEX(FCSTSDV!$D$2:$L$674,MATCH('04.06'!$D127,FCSTSDV!$C$2:$C$674,0),MATCH('04.06'!Q$3,FCSTSDV!$D$1:$L$1,0))/'04.06'!$F127,1),0)</f>
        <v>0</v>
      </c>
      <c r="R127" s="92">
        <f>+IFERROR(ROUND(INDEX(FCSTSDV!$D$2:$L$674,MATCH('04.06'!$D127,FCSTSDV!$C$2:$C$674,0),MATCH('04.06'!R$3,FCSTSDV!$D$1:$L$1,0))/'04.06'!$F127,1),0)</f>
        <v>0</v>
      </c>
      <c r="S127" s="92">
        <f>+IFERROR(ROUND(INDEX(FCSTSDV!$D$2:$L$674,MATCH('04.06'!$D127,FCSTSDV!$C$2:$C$674,0),MATCH('04.06'!S$3,FCSTSDV!$D$1:$L$1,0))/'04.06'!$F127,1),0)</f>
        <v>0</v>
      </c>
      <c r="T127" s="92">
        <f>+IFERROR(ROUND(INDEX(FCSTSDV!$D$2:$L$674,MATCH('04.06'!$D127,FCSTSDV!$C$2:$C$674,0),MATCH('04.06'!T$3,FCSTSDV!$D$1:$L$1,0))/'04.06'!$F127,1),0)</f>
        <v>0</v>
      </c>
      <c r="U127" s="92">
        <f>+IFERROR(ROUND(INDEX(FCSTSDV!$D$2:$L$674,MATCH('04.06'!$D127,FCSTSDV!$C$2:$C$674,0),MATCH('04.06'!U$3,FCSTSDV!$D$1:$L$1,0))/'04.06'!$F127,1),0)</f>
        <v>0</v>
      </c>
      <c r="V127" s="92">
        <f>+IFERROR(ROUND(INDEX(FCSTSDV!$D$2:$L$674,MATCH('04.06'!$D127,FCSTSDV!$C$2:$C$674,0),MATCH('04.06'!V$3,FCSTSDV!$D$1:$L$1,0))/'04.06'!$F127,1),0)</f>
        <v>0</v>
      </c>
      <c r="W127" s="92">
        <f>+IFERROR(ROUND(INDEX(FCSTSDV!$D$2:$L$674,MATCH('04.06'!$D127,FCSTSDV!$C$2:$C$674,0),MATCH('04.06'!W$3,FCSTSDV!$D$1:$L$1,0))/'04.06'!$F127,1),0)</f>
        <v>0</v>
      </c>
      <c r="X127" s="92">
        <f>+IFERROR(ROUND(INDEX(FCSTSDV!$D$2:$L$674,MATCH('04.06'!$D127,FCSTSDV!$C$2:$C$674,0),MATCH('04.06'!X$3,FCSTSDV!$D$1:$L$1,0))/'04.06'!$F127,1),0)</f>
        <v>0</v>
      </c>
      <c r="Y127" s="92">
        <f>+IFERROR(ROUND(INDEX(FCSTSDV!$D$2:$L$674,MATCH('04.06'!$D127,FCSTSDV!$C$2:$C$674,0),MATCH('04.06'!Y$3,FCSTSDV!$D$1:$L$1,0))/'04.06'!$F127,1),0)</f>
        <v>0</v>
      </c>
      <c r="Z127" s="212">
        <f t="shared" si="28"/>
        <v>0</v>
      </c>
    </row>
    <row r="128" spans="1:26" ht="20.100000000000001" hidden="1" customHeight="1">
      <c r="A128" s="795"/>
      <c r="B128" s="795"/>
      <c r="C128" s="57" t="s">
        <v>107</v>
      </c>
      <c r="D128" s="32" t="s">
        <v>171</v>
      </c>
      <c r="E128" s="234" t="e">
        <f>+#REF!</f>
        <v>#REF!</v>
      </c>
      <c r="F128" s="49">
        <v>6000</v>
      </c>
      <c r="G128" s="48"/>
      <c r="H128" s="48"/>
      <c r="I128" s="785"/>
      <c r="J128" s="79">
        <v>0</v>
      </c>
      <c r="K128" s="92">
        <f>+IFERROR(ROUND(INDEX(FCSTSDV!$D$2:$L$674,MATCH('04.06'!$D128,FCSTSDV!$C$2:$C$674,0),MATCH('04.06'!K$3,FCSTSDV!$D$1:$L$1,0))/'04.06'!$F128,1),0)</f>
        <v>0</v>
      </c>
      <c r="L128" s="92">
        <f>+IFERROR(ROUND(INDEX(FCSTSDV!$D$2:$L$674,MATCH('04.06'!$D128,FCSTSDV!$C$2:$C$674,0),MATCH('04.06'!L$3,FCSTSDV!$D$1:$L$1,0))/'04.06'!$F128,1),0)</f>
        <v>0</v>
      </c>
      <c r="M128" s="92">
        <f>+IFERROR(ROUND(INDEX(FCSTSDV!$D$2:$L$674,MATCH('04.06'!$D128,FCSTSDV!$C$2:$C$674,0),MATCH('04.06'!M$3,FCSTSDV!$D$1:$L$1,0))/'04.06'!$F128,1),0)</f>
        <v>0</v>
      </c>
      <c r="N128" s="92">
        <f>+IFERROR(ROUND(INDEX(FCSTSDV!$D$2:$L$674,MATCH('04.06'!$D128,FCSTSDV!$C$2:$C$674,0),MATCH('04.06'!N$3,FCSTSDV!$D$1:$L$1,0))/'04.06'!$F128,1),0)</f>
        <v>0</v>
      </c>
      <c r="O128" s="92">
        <f>+IFERROR(ROUND(INDEX(FCSTSDV!$D$2:$L$674,MATCH('04.06'!$D128,FCSTSDV!$C$2:$C$674,0),MATCH('04.06'!O$3,FCSTSDV!$D$1:$L$1,0))/'04.06'!$F128,1),0)</f>
        <v>0</v>
      </c>
      <c r="P128" s="92">
        <f>+IFERROR(ROUND(INDEX(FCSTSDV!$D$2:$L$674,MATCH('04.06'!$D128,FCSTSDV!$C$2:$C$674,0),MATCH('04.06'!P$3,FCSTSDV!$D$1:$L$1,0))/'04.06'!$F128,1),0)</f>
        <v>0</v>
      </c>
      <c r="Q128" s="92">
        <f>+IFERROR(ROUND(INDEX(FCSTSDV!$D$2:$L$674,MATCH('04.06'!$D128,FCSTSDV!$C$2:$C$674,0),MATCH('04.06'!Q$3,FCSTSDV!$D$1:$L$1,0))/'04.06'!$F128,1),0)</f>
        <v>0</v>
      </c>
      <c r="R128" s="92">
        <f>+IFERROR(ROUND(INDEX(FCSTSDV!$D$2:$L$674,MATCH('04.06'!$D128,FCSTSDV!$C$2:$C$674,0),MATCH('04.06'!R$3,FCSTSDV!$D$1:$L$1,0))/'04.06'!$F128,1),0)</f>
        <v>0</v>
      </c>
      <c r="S128" s="92">
        <f>+IFERROR(ROUND(INDEX(FCSTSDV!$D$2:$L$674,MATCH('04.06'!$D128,FCSTSDV!$C$2:$C$674,0),MATCH('04.06'!S$3,FCSTSDV!$D$1:$L$1,0))/'04.06'!$F128,1),0)</f>
        <v>0</v>
      </c>
      <c r="T128" s="92">
        <f>+IFERROR(ROUND(INDEX(FCSTSDV!$D$2:$L$674,MATCH('04.06'!$D128,FCSTSDV!$C$2:$C$674,0),MATCH('04.06'!T$3,FCSTSDV!$D$1:$L$1,0))/'04.06'!$F128,1),0)</f>
        <v>0</v>
      </c>
      <c r="U128" s="92">
        <f>+IFERROR(ROUND(INDEX(FCSTSDV!$D$2:$L$674,MATCH('04.06'!$D128,FCSTSDV!$C$2:$C$674,0),MATCH('04.06'!U$3,FCSTSDV!$D$1:$L$1,0))/'04.06'!$F128,1),0)</f>
        <v>0</v>
      </c>
      <c r="V128" s="92">
        <f>+IFERROR(ROUND(INDEX(FCSTSDV!$D$2:$L$674,MATCH('04.06'!$D128,FCSTSDV!$C$2:$C$674,0),MATCH('04.06'!V$3,FCSTSDV!$D$1:$L$1,0))/'04.06'!$F128,1),0)</f>
        <v>0</v>
      </c>
      <c r="W128" s="92">
        <f>+IFERROR(ROUND(INDEX(FCSTSDV!$D$2:$L$674,MATCH('04.06'!$D128,FCSTSDV!$C$2:$C$674,0),MATCH('04.06'!W$3,FCSTSDV!$D$1:$L$1,0))/'04.06'!$F128,1),0)</f>
        <v>0</v>
      </c>
      <c r="X128" s="92">
        <f>+IFERROR(ROUND(INDEX(FCSTSDV!$D$2:$L$674,MATCH('04.06'!$D128,FCSTSDV!$C$2:$C$674,0),MATCH('04.06'!X$3,FCSTSDV!$D$1:$L$1,0))/'04.06'!$F128,1),0)</f>
        <v>0</v>
      </c>
      <c r="Y128" s="92">
        <f>+IFERROR(ROUND(INDEX(FCSTSDV!$D$2:$L$674,MATCH('04.06'!$D128,FCSTSDV!$C$2:$C$674,0),MATCH('04.06'!Y$3,FCSTSDV!$D$1:$L$1,0))/'04.06'!$F128,1),0)</f>
        <v>0</v>
      </c>
      <c r="Z128" s="212">
        <f t="shared" si="28"/>
        <v>0</v>
      </c>
    </row>
    <row r="129" spans="1:26" ht="18.75" hidden="1" customHeight="1">
      <c r="A129" s="792"/>
      <c r="B129" s="792"/>
      <c r="C129" s="60"/>
      <c r="D129" s="52" t="s">
        <v>153</v>
      </c>
      <c r="E129" s="235" t="e">
        <f>+E128</f>
        <v>#REF!</v>
      </c>
      <c r="F129" s="53" t="s">
        <v>43</v>
      </c>
      <c r="G129" s="54"/>
      <c r="H129" s="54"/>
      <c r="I129" s="782"/>
      <c r="J129" s="79">
        <v>0</v>
      </c>
      <c r="K129" s="90">
        <f t="shared" ref="K129:P129" si="31">+$I126+$J129-SUM(K126:K128)</f>
        <v>22</v>
      </c>
      <c r="L129" s="90">
        <f t="shared" si="31"/>
        <v>22</v>
      </c>
      <c r="M129" s="90">
        <f t="shared" si="31"/>
        <v>22</v>
      </c>
      <c r="N129" s="90">
        <f t="shared" si="31"/>
        <v>22</v>
      </c>
      <c r="O129" s="90">
        <f t="shared" si="31"/>
        <v>22</v>
      </c>
      <c r="P129" s="90">
        <f t="shared" si="31"/>
        <v>22</v>
      </c>
      <c r="Q129" s="90">
        <f t="shared" ref="Q129:Y129" si="32">+P129-SUM(Q126:Q128)</f>
        <v>22</v>
      </c>
      <c r="R129" s="90">
        <f t="shared" si="32"/>
        <v>22</v>
      </c>
      <c r="S129" s="90">
        <f t="shared" si="32"/>
        <v>22</v>
      </c>
      <c r="T129" s="90">
        <f t="shared" si="32"/>
        <v>22</v>
      </c>
      <c r="U129" s="90">
        <f t="shared" si="32"/>
        <v>22</v>
      </c>
      <c r="V129" s="90">
        <f t="shared" si="32"/>
        <v>22</v>
      </c>
      <c r="W129" s="90">
        <f t="shared" si="32"/>
        <v>22</v>
      </c>
      <c r="X129" s="90">
        <f t="shared" si="32"/>
        <v>22</v>
      </c>
      <c r="Y129" s="90">
        <f t="shared" si="32"/>
        <v>22</v>
      </c>
      <c r="Z129" s="212">
        <f t="shared" si="28"/>
        <v>220</v>
      </c>
    </row>
    <row r="130" spans="1:26" ht="19.5" hidden="1" customHeight="1">
      <c r="A130" s="791" t="s">
        <v>172</v>
      </c>
      <c r="B130" s="791" t="s">
        <v>173</v>
      </c>
      <c r="C130" s="63"/>
      <c r="D130" s="73" t="s">
        <v>174</v>
      </c>
      <c r="E130" s="203" t="s">
        <v>173</v>
      </c>
      <c r="F130" s="44">
        <v>2500</v>
      </c>
      <c r="G130" s="45"/>
      <c r="H130" s="45"/>
      <c r="I130" s="781">
        <v>53</v>
      </c>
      <c r="J130" s="79">
        <v>0</v>
      </c>
      <c r="K130" s="92">
        <f>+IFERROR(ROUND(INDEX(FCSTSDV!$D$2:$L$674,MATCH('04.06'!$D130,FCSTSDV!$C$2:$C$674,0),MATCH('04.06'!K$3,FCSTSDV!$D$1:$L$1,0))/'04.06'!$F130,1),0)</f>
        <v>0</v>
      </c>
      <c r="L130" s="92">
        <f>+IFERROR(ROUND(INDEX(FCSTSDV!$D$2:$L$674,MATCH('04.06'!$D130,FCSTSDV!$C$2:$C$674,0),MATCH('04.06'!L$3,FCSTSDV!$D$1:$L$1,0))/'04.06'!$F130,1),0)</f>
        <v>0</v>
      </c>
      <c r="M130" s="92">
        <f>+IFERROR(ROUND(INDEX(FCSTSDV!$D$2:$L$674,MATCH('04.06'!$D130,FCSTSDV!$C$2:$C$674,0),MATCH('04.06'!M$3,FCSTSDV!$D$1:$L$1,0))/'04.06'!$F130,1),0)</f>
        <v>0</v>
      </c>
      <c r="N130" s="92">
        <f>+IFERROR(ROUND(INDEX(FCSTSDV!$D$2:$L$674,MATCH('04.06'!$D130,FCSTSDV!$C$2:$C$674,0),MATCH('04.06'!N$3,FCSTSDV!$D$1:$L$1,0))/'04.06'!$F130,1),0)</f>
        <v>0</v>
      </c>
      <c r="O130" s="92">
        <f>+IFERROR(ROUND(INDEX(FCSTSDV!$D$2:$L$674,MATCH('04.06'!$D130,FCSTSDV!$C$2:$C$674,0),MATCH('04.06'!O$3,FCSTSDV!$D$1:$L$1,0))/'04.06'!$F130,1),0)</f>
        <v>0</v>
      </c>
      <c r="P130" s="92">
        <f>+IFERROR(ROUND(INDEX(FCSTSDV!$D$2:$L$674,MATCH('04.06'!$D130,FCSTSDV!$C$2:$C$674,0),MATCH('04.06'!P$3,FCSTSDV!$D$1:$L$1,0))/'04.06'!$F130,1),0)</f>
        <v>0</v>
      </c>
      <c r="Q130" s="92">
        <f>+IFERROR(ROUND(INDEX(FCSTSDV!$D$2:$L$674,MATCH('04.06'!$D130,FCSTSDV!$C$2:$C$674,0),MATCH('04.06'!Q$3,FCSTSDV!$D$1:$L$1,0))/'04.06'!$F130,1),0)</f>
        <v>0</v>
      </c>
      <c r="R130" s="92">
        <f>+IFERROR(ROUND(INDEX(FCSTSDV!$D$2:$L$674,MATCH('04.06'!$D130,FCSTSDV!$C$2:$C$674,0),MATCH('04.06'!R$3,FCSTSDV!$D$1:$L$1,0))/'04.06'!$F130,1),0)</f>
        <v>0</v>
      </c>
      <c r="S130" s="92">
        <f>+IFERROR(ROUND(INDEX(FCSTSDV!$D$2:$L$674,MATCH('04.06'!$D130,FCSTSDV!$C$2:$C$674,0),MATCH('04.06'!S$3,FCSTSDV!$D$1:$L$1,0))/'04.06'!$F130,1),0)</f>
        <v>0</v>
      </c>
      <c r="T130" s="92">
        <f>+IFERROR(ROUND(INDEX(FCSTSDV!$D$2:$L$674,MATCH('04.06'!$D130,FCSTSDV!$C$2:$C$674,0),MATCH('04.06'!T$3,FCSTSDV!$D$1:$L$1,0))/'04.06'!$F130,1),0)</f>
        <v>0</v>
      </c>
      <c r="U130" s="92">
        <f>+IFERROR(ROUND(INDEX(FCSTSDV!$D$2:$L$674,MATCH('04.06'!$D130,FCSTSDV!$C$2:$C$674,0),MATCH('04.06'!U$3,FCSTSDV!$D$1:$L$1,0))/'04.06'!$F130,1),0)</f>
        <v>0</v>
      </c>
      <c r="V130" s="92">
        <f>+IFERROR(ROUND(INDEX(FCSTSDV!$D$2:$L$674,MATCH('04.06'!$D130,FCSTSDV!$C$2:$C$674,0),MATCH('04.06'!V$3,FCSTSDV!$D$1:$L$1,0))/'04.06'!$F130,1),0)</f>
        <v>0</v>
      </c>
      <c r="W130" s="92">
        <f>+IFERROR(ROUND(INDEX(FCSTSDV!$D$2:$L$674,MATCH('04.06'!$D130,FCSTSDV!$C$2:$C$674,0),MATCH('04.06'!W$3,FCSTSDV!$D$1:$L$1,0))/'04.06'!$F130,1),0)</f>
        <v>0</v>
      </c>
      <c r="X130" s="92">
        <f>+IFERROR(ROUND(INDEX(FCSTSDV!$D$2:$L$674,MATCH('04.06'!$D130,FCSTSDV!$C$2:$C$674,0),MATCH('04.06'!X$3,FCSTSDV!$D$1:$L$1,0))/'04.06'!$F130,1),0)</f>
        <v>0</v>
      </c>
      <c r="Y130" s="92">
        <f>+IFERROR(ROUND(INDEX(FCSTSDV!$D$2:$L$674,MATCH('04.06'!$D130,FCSTSDV!$C$2:$C$674,0),MATCH('04.06'!Y$3,FCSTSDV!$D$1:$L$1,0))/'04.06'!$F130,1),0)</f>
        <v>0</v>
      </c>
      <c r="Z130" s="212">
        <f t="shared" si="28"/>
        <v>0</v>
      </c>
    </row>
    <row r="131" spans="1:26" ht="20.100000000000001" hidden="1" customHeight="1">
      <c r="A131" s="795"/>
      <c r="B131" s="795"/>
      <c r="C131" s="127"/>
      <c r="D131" s="128" t="s">
        <v>20</v>
      </c>
      <c r="E131" s="204" t="str">
        <f>+E130</f>
        <v>3"*70 KEY 5.5</v>
      </c>
      <c r="F131" s="129">
        <v>2500</v>
      </c>
      <c r="G131" s="48"/>
      <c r="H131" s="48"/>
      <c r="I131" s="785"/>
      <c r="J131" s="79">
        <v>0</v>
      </c>
      <c r="K131" s="92">
        <f>+IFERROR(ROUND(INDEX(FCSTSDV!$D$2:$L$674,MATCH('04.06'!$D131,FCSTSDV!$C$2:$C$674,0),MATCH('04.06'!K$3,FCSTSDV!$D$1:$L$1,0))/'04.06'!$F131,1),0)</f>
        <v>0</v>
      </c>
      <c r="L131" s="92">
        <f>+IFERROR(ROUND(INDEX(FCSTSDV!$D$2:$L$674,MATCH('04.06'!$D131,FCSTSDV!$C$2:$C$674,0),MATCH('04.06'!L$3,FCSTSDV!$D$1:$L$1,0))/'04.06'!$F131,1),0)</f>
        <v>0</v>
      </c>
      <c r="M131" s="92">
        <f>+IFERROR(ROUND(INDEX(FCSTSDV!$D$2:$L$674,MATCH('04.06'!$D131,FCSTSDV!$C$2:$C$674,0),MATCH('04.06'!M$3,FCSTSDV!$D$1:$L$1,0))/'04.06'!$F131,1),0)</f>
        <v>0</v>
      </c>
      <c r="N131" s="92">
        <f>+IFERROR(ROUND(INDEX(FCSTSDV!$D$2:$L$674,MATCH('04.06'!$D131,FCSTSDV!$C$2:$C$674,0),MATCH('04.06'!N$3,FCSTSDV!$D$1:$L$1,0))/'04.06'!$F131,1),0)</f>
        <v>0</v>
      </c>
      <c r="O131" s="92">
        <f>+IFERROR(ROUND(INDEX(FCSTSDV!$D$2:$L$674,MATCH('04.06'!$D131,FCSTSDV!$C$2:$C$674,0),MATCH('04.06'!O$3,FCSTSDV!$D$1:$L$1,0))/'04.06'!$F131,1),0)</f>
        <v>0</v>
      </c>
      <c r="P131" s="92">
        <f>+IFERROR(ROUND(INDEX(FCSTSDV!$D$2:$L$674,MATCH('04.06'!$D131,FCSTSDV!$C$2:$C$674,0),MATCH('04.06'!P$3,FCSTSDV!$D$1:$L$1,0))/'04.06'!$F131,1),0)</f>
        <v>0</v>
      </c>
      <c r="Q131" s="92">
        <f>+IFERROR(ROUND(INDEX(FCSTSDV!$D$2:$L$674,MATCH('04.06'!$D131,FCSTSDV!$C$2:$C$674,0),MATCH('04.06'!Q$3,FCSTSDV!$D$1:$L$1,0))/'04.06'!$F131,1),0)</f>
        <v>0</v>
      </c>
      <c r="R131" s="92">
        <f>+IFERROR(ROUND(INDEX(FCSTSDV!$D$2:$L$674,MATCH('04.06'!$D131,FCSTSDV!$C$2:$C$674,0),MATCH('04.06'!R$3,FCSTSDV!$D$1:$L$1,0))/'04.06'!$F131,1),0)</f>
        <v>0</v>
      </c>
      <c r="S131" s="92">
        <f>+IFERROR(ROUND(INDEX(FCSTSDV!$D$2:$L$674,MATCH('04.06'!$D131,FCSTSDV!$C$2:$C$674,0),MATCH('04.06'!S$3,FCSTSDV!$D$1:$L$1,0))/'04.06'!$F131,1),0)</f>
        <v>0</v>
      </c>
      <c r="T131" s="92">
        <f>+IFERROR(ROUND(INDEX(FCSTSDV!$D$2:$L$674,MATCH('04.06'!$D131,FCSTSDV!$C$2:$C$674,0),MATCH('04.06'!T$3,FCSTSDV!$D$1:$L$1,0))/'04.06'!$F131,1),0)</f>
        <v>0</v>
      </c>
      <c r="U131" s="92">
        <f>+IFERROR(ROUND(INDEX(FCSTSDV!$D$2:$L$674,MATCH('04.06'!$D131,FCSTSDV!$C$2:$C$674,0),MATCH('04.06'!U$3,FCSTSDV!$D$1:$L$1,0))/'04.06'!$F131,1),0)</f>
        <v>0</v>
      </c>
      <c r="V131" s="92">
        <f>+IFERROR(ROUND(INDEX(FCSTSDV!$D$2:$L$674,MATCH('04.06'!$D131,FCSTSDV!$C$2:$C$674,0),MATCH('04.06'!V$3,FCSTSDV!$D$1:$L$1,0))/'04.06'!$F131,1),0)</f>
        <v>0</v>
      </c>
      <c r="W131" s="92">
        <f>+IFERROR(ROUND(INDEX(FCSTSDV!$D$2:$L$674,MATCH('04.06'!$D131,FCSTSDV!$C$2:$C$674,0),MATCH('04.06'!W$3,FCSTSDV!$D$1:$L$1,0))/'04.06'!$F131,1),0)</f>
        <v>0</v>
      </c>
      <c r="X131" s="92">
        <f>+IFERROR(ROUND(INDEX(FCSTSDV!$D$2:$L$674,MATCH('04.06'!$D131,FCSTSDV!$C$2:$C$674,0),MATCH('04.06'!X$3,FCSTSDV!$D$1:$L$1,0))/'04.06'!$F131,1),0)</f>
        <v>0</v>
      </c>
      <c r="Y131" s="92">
        <f>+IFERROR(ROUND(INDEX(FCSTSDV!$D$2:$L$674,MATCH('04.06'!$D131,FCSTSDV!$C$2:$C$674,0),MATCH('04.06'!Y$3,FCSTSDV!$D$1:$L$1,0))/'04.06'!$F131,1),0)</f>
        <v>0</v>
      </c>
      <c r="Z131" s="212">
        <f t="shared" si="28"/>
        <v>0</v>
      </c>
    </row>
    <row r="132" spans="1:26" ht="20.100000000000001" hidden="1" customHeight="1">
      <c r="A132" s="792"/>
      <c r="B132" s="792"/>
      <c r="C132" s="16"/>
      <c r="D132" s="52" t="s">
        <v>175</v>
      </c>
      <c r="E132" s="205" t="str">
        <f>+E131</f>
        <v>3"*70 KEY 5.5</v>
      </c>
      <c r="F132" s="53" t="s">
        <v>43</v>
      </c>
      <c r="G132" s="54"/>
      <c r="H132" s="54"/>
      <c r="I132" s="782"/>
      <c r="J132" s="79">
        <v>0</v>
      </c>
      <c r="K132" s="105">
        <f t="shared" ref="K132:P132" si="33">+$I130+$J132-SUM(K130:K131)</f>
        <v>53</v>
      </c>
      <c r="L132" s="105">
        <f t="shared" si="33"/>
        <v>53</v>
      </c>
      <c r="M132" s="105">
        <f t="shared" si="33"/>
        <v>53</v>
      </c>
      <c r="N132" s="105">
        <f t="shared" si="33"/>
        <v>53</v>
      </c>
      <c r="O132" s="105">
        <f t="shared" si="33"/>
        <v>53</v>
      </c>
      <c r="P132" s="105">
        <f t="shared" si="33"/>
        <v>53</v>
      </c>
      <c r="Q132" s="105">
        <f>+P132-SUM(Q130:Q131)</f>
        <v>53</v>
      </c>
      <c r="R132" s="105">
        <f t="shared" ref="R132:Y132" si="34">+Q132-SUM(R130:R131)</f>
        <v>53</v>
      </c>
      <c r="S132" s="105">
        <f t="shared" si="34"/>
        <v>53</v>
      </c>
      <c r="T132" s="105">
        <f t="shared" si="34"/>
        <v>53</v>
      </c>
      <c r="U132" s="105">
        <f t="shared" si="34"/>
        <v>53</v>
      </c>
      <c r="V132" s="105">
        <f t="shared" si="34"/>
        <v>53</v>
      </c>
      <c r="W132" s="105">
        <f t="shared" si="34"/>
        <v>53</v>
      </c>
      <c r="X132" s="105">
        <f t="shared" si="34"/>
        <v>53</v>
      </c>
      <c r="Y132" s="105">
        <f t="shared" si="34"/>
        <v>53</v>
      </c>
      <c r="Z132" s="212">
        <f t="shared" si="28"/>
        <v>530</v>
      </c>
    </row>
    <row r="133" spans="1:26" ht="20.100000000000001" hidden="1" customHeight="1">
      <c r="A133" s="791" t="s">
        <v>172</v>
      </c>
      <c r="B133" s="791" t="s">
        <v>176</v>
      </c>
      <c r="C133" s="63"/>
      <c r="D133" s="73" t="s">
        <v>17</v>
      </c>
      <c r="E133" s="203" t="s">
        <v>176</v>
      </c>
      <c r="F133" s="44">
        <v>2500</v>
      </c>
      <c r="G133" s="45"/>
      <c r="H133" s="45">
        <v>0</v>
      </c>
      <c r="I133" s="781">
        <v>38</v>
      </c>
      <c r="J133" s="79">
        <v>0</v>
      </c>
      <c r="K133" s="92">
        <f>+IFERROR(ROUND(INDEX(FCSTSDV!$D$2:$L$674,MATCH('04.06'!$D133,FCSTSDV!$C$2:$C$674,0),MATCH('04.06'!K$3,FCSTSDV!$D$1:$L$1,0))/'04.06'!$F133,1),0)</f>
        <v>0</v>
      </c>
      <c r="L133" s="92">
        <f>+IFERROR(ROUND(INDEX(FCSTSDV!$D$2:$L$674,MATCH('04.06'!$D133,FCSTSDV!$C$2:$C$674,0),MATCH('04.06'!L$3,FCSTSDV!$D$1:$L$1,0))/'04.06'!$F133,1),0)</f>
        <v>0</v>
      </c>
      <c r="M133" s="92">
        <f>+IFERROR(ROUND(INDEX(FCSTSDV!$D$2:$L$674,MATCH('04.06'!$D133,FCSTSDV!$C$2:$C$674,0),MATCH('04.06'!M$3,FCSTSDV!$D$1:$L$1,0))/'04.06'!$F133,1),0)</f>
        <v>0</v>
      </c>
      <c r="N133" s="92">
        <f>+IFERROR(ROUND(INDEX(FCSTSDV!$D$2:$L$674,MATCH('04.06'!$D133,FCSTSDV!$C$2:$C$674,0),MATCH('04.06'!N$3,FCSTSDV!$D$1:$L$1,0))/'04.06'!$F133,1),0)</f>
        <v>0</v>
      </c>
      <c r="O133" s="92">
        <f>+IFERROR(ROUND(INDEX(FCSTSDV!$D$2:$L$674,MATCH('04.06'!$D133,FCSTSDV!$C$2:$C$674,0),MATCH('04.06'!O$3,FCSTSDV!$D$1:$L$1,0))/'04.06'!$F133,1),0)</f>
        <v>0</v>
      </c>
      <c r="P133" s="92">
        <f>+IFERROR(ROUND(INDEX(FCSTSDV!$D$2:$L$674,MATCH('04.06'!$D133,FCSTSDV!$C$2:$C$674,0),MATCH('04.06'!P$3,FCSTSDV!$D$1:$L$1,0))/'04.06'!$F133,1),0)</f>
        <v>0</v>
      </c>
      <c r="Q133" s="92">
        <f>+IFERROR(ROUND(INDEX(FCSTSDV!$D$2:$L$674,MATCH('04.06'!$D133,FCSTSDV!$C$2:$C$674,0),MATCH('04.06'!Q$3,FCSTSDV!$D$1:$L$1,0))/'04.06'!$F133,1),0)</f>
        <v>0</v>
      </c>
      <c r="R133" s="92">
        <f>+IFERROR(ROUND(INDEX(FCSTSDV!$D$2:$L$674,MATCH('04.06'!$D133,FCSTSDV!$C$2:$C$674,0),MATCH('04.06'!R$3,FCSTSDV!$D$1:$L$1,0))/'04.06'!$F133,1),0)</f>
        <v>0</v>
      </c>
      <c r="S133" s="92">
        <f>+IFERROR(ROUND(INDEX(FCSTSDV!$D$2:$L$674,MATCH('04.06'!$D133,FCSTSDV!$C$2:$C$674,0),MATCH('04.06'!S$3,FCSTSDV!$D$1:$L$1,0))/'04.06'!$F133,1),0)</f>
        <v>0</v>
      </c>
      <c r="T133" s="92">
        <f>+IFERROR(ROUND(INDEX(FCSTSDV!$D$2:$L$674,MATCH('04.06'!$D133,FCSTSDV!$C$2:$C$674,0),MATCH('04.06'!T$3,FCSTSDV!$D$1:$L$1,0))/'04.06'!$F133,1),0)</f>
        <v>0</v>
      </c>
      <c r="U133" s="92">
        <f>+IFERROR(ROUND(INDEX(FCSTSDV!$D$2:$L$674,MATCH('04.06'!$D133,FCSTSDV!$C$2:$C$674,0),MATCH('04.06'!U$3,FCSTSDV!$D$1:$L$1,0))/'04.06'!$F133,1),0)</f>
        <v>0</v>
      </c>
      <c r="V133" s="92">
        <f>+IFERROR(ROUND(INDEX(FCSTSDV!$D$2:$L$674,MATCH('04.06'!$D133,FCSTSDV!$C$2:$C$674,0),MATCH('04.06'!V$3,FCSTSDV!$D$1:$L$1,0))/'04.06'!$F133,1),0)</f>
        <v>0</v>
      </c>
      <c r="W133" s="92">
        <f>+IFERROR(ROUND(INDEX(FCSTSDV!$D$2:$L$674,MATCH('04.06'!$D133,FCSTSDV!$C$2:$C$674,0),MATCH('04.06'!W$3,FCSTSDV!$D$1:$L$1,0))/'04.06'!$F133,1),0)</f>
        <v>0</v>
      </c>
      <c r="X133" s="92">
        <f>+IFERROR(ROUND(INDEX(FCSTSDV!$D$2:$L$674,MATCH('04.06'!$D133,FCSTSDV!$C$2:$C$674,0),MATCH('04.06'!X$3,FCSTSDV!$D$1:$L$1,0))/'04.06'!$F133,1),0)</f>
        <v>0</v>
      </c>
      <c r="Y133" s="92">
        <f>+IFERROR(ROUND(INDEX(FCSTSDV!$D$2:$L$674,MATCH('04.06'!$D133,FCSTSDV!$C$2:$C$674,0),MATCH('04.06'!Y$3,FCSTSDV!$D$1:$L$1,0))/'04.06'!$F133,1),0)</f>
        <v>0</v>
      </c>
      <c r="Z133" s="212">
        <f t="shared" si="28"/>
        <v>0</v>
      </c>
    </row>
    <row r="134" spans="1:26" ht="20.100000000000001" hidden="1" customHeight="1">
      <c r="A134" s="795"/>
      <c r="B134" s="795"/>
      <c r="C134" s="57"/>
      <c r="D134" s="32" t="s">
        <v>18</v>
      </c>
      <c r="E134" s="204" t="str">
        <f>+E133</f>
        <v>3"*71 KEY 5.5</v>
      </c>
      <c r="F134" s="49">
        <v>2500</v>
      </c>
      <c r="G134" s="48"/>
      <c r="H134" s="48"/>
      <c r="I134" s="785"/>
      <c r="J134" s="79">
        <v>0</v>
      </c>
      <c r="K134" s="92">
        <f>+IFERROR(ROUND(INDEX(FCSTSDV!$D$2:$L$674,MATCH('04.06'!$D134,FCSTSDV!$C$2:$C$674,0),MATCH('04.06'!K$3,FCSTSDV!$D$1:$L$1,0))/'04.06'!$F134,1),0)</f>
        <v>0</v>
      </c>
      <c r="L134" s="92">
        <f>+IFERROR(ROUND(INDEX(FCSTSDV!$D$2:$L$674,MATCH('04.06'!$D134,FCSTSDV!$C$2:$C$674,0),MATCH('04.06'!L$3,FCSTSDV!$D$1:$L$1,0))/'04.06'!$F134,1),0)</f>
        <v>0</v>
      </c>
      <c r="M134" s="92">
        <f>+IFERROR(ROUND(INDEX(FCSTSDV!$D$2:$L$674,MATCH('04.06'!$D134,FCSTSDV!$C$2:$C$674,0),MATCH('04.06'!M$3,FCSTSDV!$D$1:$L$1,0))/'04.06'!$F134,1),0)</f>
        <v>0</v>
      </c>
      <c r="N134" s="92">
        <f>+IFERROR(ROUND(INDEX(FCSTSDV!$D$2:$L$674,MATCH('04.06'!$D134,FCSTSDV!$C$2:$C$674,0),MATCH('04.06'!N$3,FCSTSDV!$D$1:$L$1,0))/'04.06'!$F134,1),0)</f>
        <v>0</v>
      </c>
      <c r="O134" s="92">
        <f>+IFERROR(ROUND(INDEX(FCSTSDV!$D$2:$L$674,MATCH('04.06'!$D134,FCSTSDV!$C$2:$C$674,0),MATCH('04.06'!O$3,FCSTSDV!$D$1:$L$1,0))/'04.06'!$F134,1),0)</f>
        <v>0</v>
      </c>
      <c r="P134" s="92">
        <f>+IFERROR(ROUND(INDEX(FCSTSDV!$D$2:$L$674,MATCH('04.06'!$D134,FCSTSDV!$C$2:$C$674,0),MATCH('04.06'!P$3,FCSTSDV!$D$1:$L$1,0))/'04.06'!$F134,1),0)</f>
        <v>0</v>
      </c>
      <c r="Q134" s="92">
        <f>+IFERROR(ROUND(INDEX(FCSTSDV!$D$2:$L$674,MATCH('04.06'!$D134,FCSTSDV!$C$2:$C$674,0),MATCH('04.06'!Q$3,FCSTSDV!$D$1:$L$1,0))/'04.06'!$F134,1),0)</f>
        <v>0</v>
      </c>
      <c r="R134" s="92">
        <f>+IFERROR(ROUND(INDEX(FCSTSDV!$D$2:$L$674,MATCH('04.06'!$D134,FCSTSDV!$C$2:$C$674,0),MATCH('04.06'!R$3,FCSTSDV!$D$1:$L$1,0))/'04.06'!$F134,1),0)</f>
        <v>0</v>
      </c>
      <c r="S134" s="92">
        <f>+IFERROR(ROUND(INDEX(FCSTSDV!$D$2:$L$674,MATCH('04.06'!$D134,FCSTSDV!$C$2:$C$674,0),MATCH('04.06'!S$3,FCSTSDV!$D$1:$L$1,0))/'04.06'!$F134,1),0)</f>
        <v>0</v>
      </c>
      <c r="T134" s="92">
        <f>+IFERROR(ROUND(INDEX(FCSTSDV!$D$2:$L$674,MATCH('04.06'!$D134,FCSTSDV!$C$2:$C$674,0),MATCH('04.06'!T$3,FCSTSDV!$D$1:$L$1,0))/'04.06'!$F134,1),0)</f>
        <v>0</v>
      </c>
      <c r="U134" s="92">
        <f>+IFERROR(ROUND(INDEX(FCSTSDV!$D$2:$L$674,MATCH('04.06'!$D134,FCSTSDV!$C$2:$C$674,0),MATCH('04.06'!U$3,FCSTSDV!$D$1:$L$1,0))/'04.06'!$F134,1),0)</f>
        <v>0</v>
      </c>
      <c r="V134" s="92">
        <f>+IFERROR(ROUND(INDEX(FCSTSDV!$D$2:$L$674,MATCH('04.06'!$D134,FCSTSDV!$C$2:$C$674,0),MATCH('04.06'!V$3,FCSTSDV!$D$1:$L$1,0))/'04.06'!$F134,1),0)</f>
        <v>0</v>
      </c>
      <c r="W134" s="92">
        <f>+IFERROR(ROUND(INDEX(FCSTSDV!$D$2:$L$674,MATCH('04.06'!$D134,FCSTSDV!$C$2:$C$674,0),MATCH('04.06'!W$3,FCSTSDV!$D$1:$L$1,0))/'04.06'!$F134,1),0)</f>
        <v>0</v>
      </c>
      <c r="X134" s="92">
        <f>+IFERROR(ROUND(INDEX(FCSTSDV!$D$2:$L$674,MATCH('04.06'!$D134,FCSTSDV!$C$2:$C$674,0),MATCH('04.06'!X$3,FCSTSDV!$D$1:$L$1,0))/'04.06'!$F134,1),0)</f>
        <v>0</v>
      </c>
      <c r="Y134" s="92">
        <f>+IFERROR(ROUND(INDEX(FCSTSDV!$D$2:$L$674,MATCH('04.06'!$D134,FCSTSDV!$C$2:$C$674,0),MATCH('04.06'!Y$3,FCSTSDV!$D$1:$L$1,0))/'04.06'!$F134,1),0)</f>
        <v>0</v>
      </c>
      <c r="Z134" s="212">
        <f t="shared" si="28"/>
        <v>0</v>
      </c>
    </row>
    <row r="135" spans="1:26" ht="19.5" hidden="1" customHeight="1">
      <c r="A135" s="792"/>
      <c r="B135" s="792"/>
      <c r="C135" s="60"/>
      <c r="D135" s="52" t="s">
        <v>175</v>
      </c>
      <c r="E135" s="205" t="str">
        <f>+E134</f>
        <v>3"*71 KEY 5.5</v>
      </c>
      <c r="F135" s="53" t="s">
        <v>43</v>
      </c>
      <c r="G135" s="54"/>
      <c r="H135" s="54"/>
      <c r="I135" s="782"/>
      <c r="J135" s="79">
        <v>0</v>
      </c>
      <c r="K135" s="90">
        <f t="shared" ref="K135:P135" si="35">+$I133+$J135-SUM(K133:K134)</f>
        <v>38</v>
      </c>
      <c r="L135" s="90">
        <f t="shared" si="35"/>
        <v>38</v>
      </c>
      <c r="M135" s="90">
        <f t="shared" si="35"/>
        <v>38</v>
      </c>
      <c r="N135" s="90">
        <f t="shared" si="35"/>
        <v>38</v>
      </c>
      <c r="O135" s="90">
        <f t="shared" si="35"/>
        <v>38</v>
      </c>
      <c r="P135" s="90">
        <f t="shared" si="35"/>
        <v>38</v>
      </c>
      <c r="Q135" s="90">
        <f>+P135-SUM(Q133:Q134)</f>
        <v>38</v>
      </c>
      <c r="R135" s="90">
        <f t="shared" ref="R135:Y135" si="36">+Q135-SUM(R133:R134)</f>
        <v>38</v>
      </c>
      <c r="S135" s="90">
        <f t="shared" si="36"/>
        <v>38</v>
      </c>
      <c r="T135" s="90">
        <f t="shared" si="36"/>
        <v>38</v>
      </c>
      <c r="U135" s="90">
        <f t="shared" si="36"/>
        <v>38</v>
      </c>
      <c r="V135" s="90">
        <f t="shared" si="36"/>
        <v>38</v>
      </c>
      <c r="W135" s="90">
        <f t="shared" si="36"/>
        <v>38</v>
      </c>
      <c r="X135" s="90">
        <f t="shared" si="36"/>
        <v>38</v>
      </c>
      <c r="Y135" s="90">
        <f t="shared" si="36"/>
        <v>38</v>
      </c>
      <c r="Z135" s="212">
        <f t="shared" si="28"/>
        <v>380</v>
      </c>
    </row>
    <row r="136" spans="1:26" ht="19.5" hidden="1" customHeight="1">
      <c r="A136" s="791" t="s">
        <v>172</v>
      </c>
      <c r="B136" s="791" t="s">
        <v>178</v>
      </c>
      <c r="C136" s="63"/>
      <c r="D136" s="73" t="s">
        <v>76</v>
      </c>
      <c r="E136" s="203" t="s">
        <v>178</v>
      </c>
      <c r="F136" s="44">
        <v>2500</v>
      </c>
      <c r="G136" s="45"/>
      <c r="H136" s="45"/>
      <c r="I136" s="781">
        <v>21</v>
      </c>
      <c r="J136" s="79">
        <v>0</v>
      </c>
      <c r="K136" s="92">
        <f>+IFERROR(ROUND(INDEX(FCSTSDV!$D$2:$L$674,MATCH('04.06'!$D136,FCSTSDV!$C$2:$C$674,0),MATCH('04.06'!K$3,FCSTSDV!$D$1:$L$1,0))/'04.06'!$F136,1),0)</f>
        <v>0</v>
      </c>
      <c r="L136" s="92">
        <f>+IFERROR(ROUND(INDEX(FCSTSDV!$D$2:$L$674,MATCH('04.06'!$D136,FCSTSDV!$C$2:$C$674,0),MATCH('04.06'!L$3,FCSTSDV!$D$1:$L$1,0))/'04.06'!$F136,1),0)</f>
        <v>0</v>
      </c>
      <c r="M136" s="92">
        <f>+IFERROR(ROUND(INDEX(FCSTSDV!$D$2:$L$674,MATCH('04.06'!$D136,FCSTSDV!$C$2:$C$674,0),MATCH('04.06'!M$3,FCSTSDV!$D$1:$L$1,0))/'04.06'!$F136,1),0)</f>
        <v>0</v>
      </c>
      <c r="N136" s="92">
        <f>+IFERROR(ROUND(INDEX(FCSTSDV!$D$2:$L$674,MATCH('04.06'!$D136,FCSTSDV!$C$2:$C$674,0),MATCH('04.06'!N$3,FCSTSDV!$D$1:$L$1,0))/'04.06'!$F136,1),0)</f>
        <v>0</v>
      </c>
      <c r="O136" s="92">
        <f>+IFERROR(ROUND(INDEX(FCSTSDV!$D$2:$L$674,MATCH('04.06'!$D136,FCSTSDV!$C$2:$C$674,0),MATCH('04.06'!O$3,FCSTSDV!$D$1:$L$1,0))/'04.06'!$F136,1),0)</f>
        <v>0</v>
      </c>
      <c r="P136" s="92">
        <f>+IFERROR(ROUND(INDEX(FCSTSDV!$D$2:$L$674,MATCH('04.06'!$D136,FCSTSDV!$C$2:$C$674,0),MATCH('04.06'!P$3,FCSTSDV!$D$1:$L$1,0))/'04.06'!$F136,1),0)</f>
        <v>0</v>
      </c>
      <c r="Q136" s="92">
        <f>+IFERROR(ROUND(INDEX(FCSTSDV!$D$2:$L$674,MATCH('04.06'!$D136,FCSTSDV!$C$2:$C$674,0),MATCH('04.06'!Q$3,FCSTSDV!$D$1:$L$1,0))/'04.06'!$F136,1),0)</f>
        <v>0</v>
      </c>
      <c r="R136" s="92">
        <f>+IFERROR(ROUND(INDEX(FCSTSDV!$D$2:$L$674,MATCH('04.06'!$D136,FCSTSDV!$C$2:$C$674,0),MATCH('04.06'!R$3,FCSTSDV!$D$1:$L$1,0))/'04.06'!$F136,1),0)</f>
        <v>0</v>
      </c>
      <c r="S136" s="92">
        <f>+IFERROR(ROUND(INDEX(FCSTSDV!$D$2:$L$674,MATCH('04.06'!$D136,FCSTSDV!$C$2:$C$674,0),MATCH('04.06'!S$3,FCSTSDV!$D$1:$L$1,0))/'04.06'!$F136,1),0)</f>
        <v>0</v>
      </c>
      <c r="T136" s="92">
        <f>+IFERROR(ROUND(INDEX(FCSTSDV!$D$2:$L$674,MATCH('04.06'!$D136,FCSTSDV!$C$2:$C$674,0),MATCH('04.06'!T$3,FCSTSDV!$D$1:$L$1,0))/'04.06'!$F136,1),0)</f>
        <v>0</v>
      </c>
      <c r="U136" s="92">
        <f>+IFERROR(ROUND(INDEX(FCSTSDV!$D$2:$L$674,MATCH('04.06'!$D136,FCSTSDV!$C$2:$C$674,0),MATCH('04.06'!U$3,FCSTSDV!$D$1:$L$1,0))/'04.06'!$F136,1),0)</f>
        <v>0</v>
      </c>
      <c r="V136" s="92">
        <f>+IFERROR(ROUND(INDEX(FCSTSDV!$D$2:$L$674,MATCH('04.06'!$D136,FCSTSDV!$C$2:$C$674,0),MATCH('04.06'!V$3,FCSTSDV!$D$1:$L$1,0))/'04.06'!$F136,1),0)</f>
        <v>0</v>
      </c>
      <c r="W136" s="92">
        <f>+IFERROR(ROUND(INDEX(FCSTSDV!$D$2:$L$674,MATCH('04.06'!$D136,FCSTSDV!$C$2:$C$674,0),MATCH('04.06'!W$3,FCSTSDV!$D$1:$L$1,0))/'04.06'!$F136,1),0)</f>
        <v>0</v>
      </c>
      <c r="X136" s="92">
        <f>+IFERROR(ROUND(INDEX(FCSTSDV!$D$2:$L$674,MATCH('04.06'!$D136,FCSTSDV!$C$2:$C$674,0),MATCH('04.06'!X$3,FCSTSDV!$D$1:$L$1,0))/'04.06'!$F136,1),0)</f>
        <v>0</v>
      </c>
      <c r="Y136" s="92">
        <f>+IFERROR(ROUND(INDEX(FCSTSDV!$D$2:$L$674,MATCH('04.06'!$D136,FCSTSDV!$C$2:$C$674,0),MATCH('04.06'!Y$3,FCSTSDV!$D$1:$L$1,0))/'04.06'!$F136,1),0)</f>
        <v>0</v>
      </c>
      <c r="Z136" s="212">
        <f t="shared" si="28"/>
        <v>0</v>
      </c>
    </row>
    <row r="137" spans="1:26" ht="20.100000000000001" hidden="1" customHeight="1">
      <c r="A137" s="792"/>
      <c r="B137" s="792"/>
      <c r="C137" s="60"/>
      <c r="D137" s="52" t="s">
        <v>175</v>
      </c>
      <c r="E137" s="205" t="str">
        <f>+E136</f>
        <v>3"*81 KEY 5.5</v>
      </c>
      <c r="F137" s="53" t="s">
        <v>43</v>
      </c>
      <c r="G137" s="54"/>
      <c r="H137" s="54"/>
      <c r="I137" s="782"/>
      <c r="J137" s="79">
        <v>0</v>
      </c>
      <c r="K137" s="90">
        <f t="shared" ref="K137:P137" si="37">$I136+$J137-K136</f>
        <v>21</v>
      </c>
      <c r="L137" s="90">
        <f t="shared" si="37"/>
        <v>21</v>
      </c>
      <c r="M137" s="90">
        <f t="shared" si="37"/>
        <v>21</v>
      </c>
      <c r="N137" s="90">
        <f t="shared" si="37"/>
        <v>21</v>
      </c>
      <c r="O137" s="90">
        <f t="shared" si="37"/>
        <v>21</v>
      </c>
      <c r="P137" s="90">
        <f t="shared" si="37"/>
        <v>21</v>
      </c>
      <c r="Q137" s="90">
        <f t="shared" ref="Q137:Y137" si="38">+P137-Q136</f>
        <v>21</v>
      </c>
      <c r="R137" s="90">
        <f t="shared" si="38"/>
        <v>21</v>
      </c>
      <c r="S137" s="90">
        <f t="shared" si="38"/>
        <v>21</v>
      </c>
      <c r="T137" s="90">
        <f t="shared" si="38"/>
        <v>21</v>
      </c>
      <c r="U137" s="90">
        <f t="shared" si="38"/>
        <v>21</v>
      </c>
      <c r="V137" s="90">
        <f t="shared" si="38"/>
        <v>21</v>
      </c>
      <c r="W137" s="90">
        <f t="shared" si="38"/>
        <v>21</v>
      </c>
      <c r="X137" s="90">
        <f t="shared" si="38"/>
        <v>21</v>
      </c>
      <c r="Y137" s="90">
        <f t="shared" si="38"/>
        <v>21</v>
      </c>
      <c r="Z137" s="212">
        <f t="shared" si="28"/>
        <v>210</v>
      </c>
    </row>
    <row r="138" spans="1:26" ht="20.100000000000001" hidden="1" customHeight="1">
      <c r="A138" s="791" t="s">
        <v>172</v>
      </c>
      <c r="B138" s="791" t="s">
        <v>179</v>
      </c>
      <c r="C138" s="63"/>
      <c r="D138" s="73" t="s">
        <v>74</v>
      </c>
      <c r="E138" s="203" t="s">
        <v>179</v>
      </c>
      <c r="F138" s="44">
        <v>2500</v>
      </c>
      <c r="G138" s="45"/>
      <c r="H138" s="45"/>
      <c r="I138" s="781">
        <v>356</v>
      </c>
      <c r="J138" s="79">
        <v>0</v>
      </c>
      <c r="K138" s="92">
        <f>+IFERROR(ROUND(INDEX(FCSTSDV!$D$2:$L$674,MATCH('04.06'!$D138,FCSTSDV!$C$2:$C$674,0),MATCH('04.06'!K$3,FCSTSDV!$D$1:$L$1,0))/'04.06'!$F138,1),0)</f>
        <v>0</v>
      </c>
      <c r="L138" s="92">
        <f>+IFERROR(ROUND(INDEX(FCSTSDV!$D$2:$L$674,MATCH('04.06'!$D138,FCSTSDV!$C$2:$C$674,0),MATCH('04.06'!L$3,FCSTSDV!$D$1:$L$1,0))/'04.06'!$F138,1),0)</f>
        <v>0</v>
      </c>
      <c r="M138" s="92">
        <f>+IFERROR(ROUND(INDEX(FCSTSDV!$D$2:$L$674,MATCH('04.06'!$D138,FCSTSDV!$C$2:$C$674,0),MATCH('04.06'!M$3,FCSTSDV!$D$1:$L$1,0))/'04.06'!$F138,1),0)</f>
        <v>0</v>
      </c>
      <c r="N138" s="92">
        <f>+IFERROR(ROUND(INDEX(FCSTSDV!$D$2:$L$674,MATCH('04.06'!$D138,FCSTSDV!$C$2:$C$674,0),MATCH('04.06'!N$3,FCSTSDV!$D$1:$L$1,0))/'04.06'!$F138,1),0)</f>
        <v>0</v>
      </c>
      <c r="O138" s="92">
        <f>+IFERROR(ROUND(INDEX(FCSTSDV!$D$2:$L$674,MATCH('04.06'!$D138,FCSTSDV!$C$2:$C$674,0),MATCH('04.06'!O$3,FCSTSDV!$D$1:$L$1,0))/'04.06'!$F138,1),0)</f>
        <v>0</v>
      </c>
      <c r="P138" s="92">
        <f>+IFERROR(ROUND(INDEX(FCSTSDV!$D$2:$L$674,MATCH('04.06'!$D138,FCSTSDV!$C$2:$C$674,0),MATCH('04.06'!P$3,FCSTSDV!$D$1:$L$1,0))/'04.06'!$F138,1),0)</f>
        <v>0</v>
      </c>
      <c r="Q138" s="92">
        <f>+IFERROR(ROUND(INDEX(FCSTSDV!$D$2:$L$674,MATCH('04.06'!$D138,FCSTSDV!$C$2:$C$674,0),MATCH('04.06'!Q$3,FCSTSDV!$D$1:$L$1,0))/'04.06'!$F138,1),0)</f>
        <v>0</v>
      </c>
      <c r="R138" s="92">
        <f>+IFERROR(ROUND(INDEX(FCSTSDV!$D$2:$L$674,MATCH('04.06'!$D138,FCSTSDV!$C$2:$C$674,0),MATCH('04.06'!R$3,FCSTSDV!$D$1:$L$1,0))/'04.06'!$F138,1),0)</f>
        <v>0</v>
      </c>
      <c r="S138" s="92">
        <f>+IFERROR(ROUND(INDEX(FCSTSDV!$D$2:$L$674,MATCH('04.06'!$D138,FCSTSDV!$C$2:$C$674,0),MATCH('04.06'!S$3,FCSTSDV!$D$1:$L$1,0))/'04.06'!$F138,1),0)</f>
        <v>0</v>
      </c>
      <c r="T138" s="92">
        <f>+IFERROR(ROUND(INDEX(FCSTSDV!$D$2:$L$674,MATCH('04.06'!$D138,FCSTSDV!$C$2:$C$674,0),MATCH('04.06'!T$3,FCSTSDV!$D$1:$L$1,0))/'04.06'!$F138,1),0)</f>
        <v>0</v>
      </c>
      <c r="U138" s="92">
        <f>+IFERROR(ROUND(INDEX(FCSTSDV!$D$2:$L$674,MATCH('04.06'!$D138,FCSTSDV!$C$2:$C$674,0),MATCH('04.06'!U$3,FCSTSDV!$D$1:$L$1,0))/'04.06'!$F138,1),0)</f>
        <v>0</v>
      </c>
      <c r="V138" s="92">
        <f>+IFERROR(ROUND(INDEX(FCSTSDV!$D$2:$L$674,MATCH('04.06'!$D138,FCSTSDV!$C$2:$C$674,0),MATCH('04.06'!V$3,FCSTSDV!$D$1:$L$1,0))/'04.06'!$F138,1),0)</f>
        <v>0</v>
      </c>
      <c r="W138" s="92">
        <f>+IFERROR(ROUND(INDEX(FCSTSDV!$D$2:$L$674,MATCH('04.06'!$D138,FCSTSDV!$C$2:$C$674,0),MATCH('04.06'!W$3,FCSTSDV!$D$1:$L$1,0))/'04.06'!$F138,1),0)</f>
        <v>0</v>
      </c>
      <c r="X138" s="92">
        <f>+IFERROR(ROUND(INDEX(FCSTSDV!$D$2:$L$674,MATCH('04.06'!$D138,FCSTSDV!$C$2:$C$674,0),MATCH('04.06'!X$3,FCSTSDV!$D$1:$L$1,0))/'04.06'!$F138,1),0)</f>
        <v>0</v>
      </c>
      <c r="Y138" s="92">
        <f>+IFERROR(ROUND(INDEX(FCSTSDV!$D$2:$L$674,MATCH('04.06'!$D138,FCSTSDV!$C$2:$C$674,0),MATCH('04.06'!Y$3,FCSTSDV!$D$1:$L$1,0))/'04.06'!$F138,1),0)</f>
        <v>0</v>
      </c>
      <c r="Z138" s="212">
        <f t="shared" si="28"/>
        <v>0</v>
      </c>
    </row>
    <row r="139" spans="1:26" ht="20.100000000000001" customHeight="1">
      <c r="A139" s="795"/>
      <c r="B139" s="795"/>
      <c r="C139" s="50"/>
      <c r="D139" s="123" t="s">
        <v>180</v>
      </c>
      <c r="E139" s="204" t="str">
        <f t="shared" ref="E139:E144" si="39">+E138</f>
        <v>3"*85 KEY 5.5</v>
      </c>
      <c r="F139" s="47">
        <v>2500</v>
      </c>
      <c r="G139" s="48"/>
      <c r="H139" s="48"/>
      <c r="I139" s="785"/>
      <c r="J139" s="79">
        <v>0</v>
      </c>
      <c r="K139" s="92">
        <f>+IFERROR(ROUND(INDEX(FCSTSDV!$D$2:$L$674,MATCH('04.06'!$D139,FCSTSDV!$C$2:$C$674,0),MATCH('04.06'!K$3,FCSTSDV!$D$1:$L$1,0))/'04.06'!$F139,1),0)</f>
        <v>0</v>
      </c>
      <c r="L139" s="92">
        <f>+IFERROR(ROUND(INDEX(FCSTSDV!$D$2:$L$674,MATCH('04.06'!$D139,FCSTSDV!$C$2:$C$674,0),MATCH('04.06'!L$3,FCSTSDV!$D$1:$L$1,0))/'04.06'!$F139,1),0)</f>
        <v>0</v>
      </c>
      <c r="M139" s="92">
        <f>+IFERROR(ROUND(INDEX(FCSTSDV!$D$2:$L$674,MATCH('04.06'!$D139,FCSTSDV!$C$2:$C$674,0),MATCH('04.06'!M$3,FCSTSDV!$D$1:$L$1,0))/'04.06'!$F139,1),0)</f>
        <v>0</v>
      </c>
      <c r="N139" s="92">
        <f>+IFERROR(ROUND(INDEX(FCSTSDV!$D$2:$L$674,MATCH('04.06'!$D139,FCSTSDV!$C$2:$C$674,0),MATCH('04.06'!N$3,FCSTSDV!$D$1:$L$1,0))/'04.06'!$F139,1),0)</f>
        <v>0</v>
      </c>
      <c r="O139" s="92">
        <f>+IFERROR(ROUND(INDEX(FCSTSDV!$D$2:$L$674,MATCH('04.06'!$D139,FCSTSDV!$C$2:$C$674,0),MATCH('04.06'!O$3,FCSTSDV!$D$1:$L$1,0))/'04.06'!$F139,1),0)</f>
        <v>0</v>
      </c>
      <c r="P139" s="92">
        <f>+IFERROR(ROUND(INDEX(FCSTSDV!$D$2:$L$674,MATCH('04.06'!$D139,FCSTSDV!$C$2:$C$674,0),MATCH('04.06'!P$3,FCSTSDV!$D$1:$L$1,0))/'04.06'!$F139,1),0)</f>
        <v>0</v>
      </c>
      <c r="Q139" s="92">
        <f>+IFERROR(ROUND(INDEX(FCSTSDV!$D$2:$L$674,MATCH('04.06'!$D139,FCSTSDV!$C$2:$C$674,0),MATCH('04.06'!Q$3,FCSTSDV!$D$1:$L$1,0))/'04.06'!$F139,1),0)</f>
        <v>0</v>
      </c>
      <c r="R139" s="92">
        <f>+IFERROR(ROUND(INDEX(FCSTSDV!$D$2:$L$674,MATCH('04.06'!$D139,FCSTSDV!$C$2:$C$674,0),MATCH('04.06'!R$3,FCSTSDV!$D$1:$L$1,0))/'04.06'!$F139,1),0)</f>
        <v>0</v>
      </c>
      <c r="S139" s="92">
        <f>+IFERROR(ROUND(INDEX(FCSTSDV!$D$2:$L$674,MATCH('04.06'!$D139,FCSTSDV!$C$2:$C$674,0),MATCH('04.06'!S$3,FCSTSDV!$D$1:$L$1,0))/'04.06'!$F139,1),0)</f>
        <v>0</v>
      </c>
      <c r="T139" s="92">
        <f>+IFERROR(ROUND(INDEX(FCSTSDV!$D$2:$L$674,MATCH('04.06'!$D139,FCSTSDV!$C$2:$C$674,0),MATCH('04.06'!T$3,FCSTSDV!$D$1:$L$1,0))/'04.06'!$F139,1),0)</f>
        <v>0</v>
      </c>
      <c r="U139" s="92">
        <f>+IFERROR(ROUND(INDEX(FCSTSDV!$D$2:$L$674,MATCH('04.06'!$D139,FCSTSDV!$C$2:$C$674,0),MATCH('04.06'!U$3,FCSTSDV!$D$1:$L$1,0))/'04.06'!$F139,1),0)</f>
        <v>0</v>
      </c>
      <c r="V139" s="92">
        <f>+IFERROR(ROUND(INDEX(FCSTSDV!$D$2:$L$674,MATCH('04.06'!$D139,FCSTSDV!$C$2:$C$674,0),MATCH('04.06'!V$3,FCSTSDV!$D$1:$L$1,0))/'04.06'!$F139,1),0)</f>
        <v>0</v>
      </c>
      <c r="W139" s="92">
        <f>+IFERROR(ROUND(INDEX(FCSTSDV!$D$2:$L$674,MATCH('04.06'!$D139,FCSTSDV!$C$2:$C$674,0),MATCH('04.06'!W$3,FCSTSDV!$D$1:$L$1,0))/'04.06'!$F139,1),0)</f>
        <v>0</v>
      </c>
      <c r="X139" s="92">
        <f>+IFERROR(ROUND(INDEX(FCSTSDV!$D$2:$L$674,MATCH('04.06'!$D139,FCSTSDV!$C$2:$C$674,0),MATCH('04.06'!X$3,FCSTSDV!$D$1:$L$1,0))/'04.06'!$F139,1),0)</f>
        <v>0</v>
      </c>
      <c r="Y139" s="92">
        <f>+IFERROR(ROUND(INDEX(FCSTSDV!$D$2:$L$674,MATCH('04.06'!$D139,FCSTSDV!$C$2:$C$674,0),MATCH('04.06'!Y$3,FCSTSDV!$D$1:$L$1,0))/'04.06'!$F139,1),0)</f>
        <v>0</v>
      </c>
      <c r="Z139" s="212">
        <f t="shared" si="28"/>
        <v>0</v>
      </c>
    </row>
    <row r="140" spans="1:26" ht="20.100000000000001" hidden="1" customHeight="1">
      <c r="A140" s="795"/>
      <c r="B140" s="795"/>
      <c r="C140" s="57"/>
      <c r="D140" s="32" t="s">
        <v>87</v>
      </c>
      <c r="E140" s="204" t="str">
        <f t="shared" si="39"/>
        <v>3"*85 KEY 5.5</v>
      </c>
      <c r="F140" s="49">
        <v>2500</v>
      </c>
      <c r="G140" s="48"/>
      <c r="H140" s="48"/>
      <c r="I140" s="785"/>
      <c r="J140" s="79">
        <v>0</v>
      </c>
      <c r="K140" s="92">
        <f>+IFERROR(ROUND(INDEX(FCSTSDV!$D$2:$L$674,MATCH('04.06'!$D140,FCSTSDV!$C$2:$C$674,0),MATCH('04.06'!K$3,FCSTSDV!$D$1:$L$1,0))/'04.06'!$F140,1),0)</f>
        <v>0</v>
      </c>
      <c r="L140" s="92">
        <f>+IFERROR(ROUND(INDEX(FCSTSDV!$D$2:$L$674,MATCH('04.06'!$D140,FCSTSDV!$C$2:$C$674,0),MATCH('04.06'!L$3,FCSTSDV!$D$1:$L$1,0))/'04.06'!$F140,1),0)</f>
        <v>0</v>
      </c>
      <c r="M140" s="92">
        <f>+IFERROR(ROUND(INDEX(FCSTSDV!$D$2:$L$674,MATCH('04.06'!$D140,FCSTSDV!$C$2:$C$674,0),MATCH('04.06'!M$3,FCSTSDV!$D$1:$L$1,0))/'04.06'!$F140,1),0)</f>
        <v>0</v>
      </c>
      <c r="N140" s="92">
        <f>+IFERROR(ROUND(INDEX(FCSTSDV!$D$2:$L$674,MATCH('04.06'!$D140,FCSTSDV!$C$2:$C$674,0),MATCH('04.06'!N$3,FCSTSDV!$D$1:$L$1,0))/'04.06'!$F140,1),0)</f>
        <v>0</v>
      </c>
      <c r="O140" s="92">
        <f>+IFERROR(ROUND(INDEX(FCSTSDV!$D$2:$L$674,MATCH('04.06'!$D140,FCSTSDV!$C$2:$C$674,0),MATCH('04.06'!O$3,FCSTSDV!$D$1:$L$1,0))/'04.06'!$F140,1),0)</f>
        <v>0</v>
      </c>
      <c r="P140" s="92">
        <f>+IFERROR(ROUND(INDEX(FCSTSDV!$D$2:$L$674,MATCH('04.06'!$D140,FCSTSDV!$C$2:$C$674,0),MATCH('04.06'!P$3,FCSTSDV!$D$1:$L$1,0))/'04.06'!$F140,1),0)</f>
        <v>0</v>
      </c>
      <c r="Q140" s="92">
        <f>+IFERROR(ROUND(INDEX(FCSTSDV!$D$2:$L$674,MATCH('04.06'!$D140,FCSTSDV!$C$2:$C$674,0),MATCH('04.06'!Q$3,FCSTSDV!$D$1:$L$1,0))/'04.06'!$F140,1),0)</f>
        <v>0</v>
      </c>
      <c r="R140" s="92">
        <f>+IFERROR(ROUND(INDEX(FCSTSDV!$D$2:$L$674,MATCH('04.06'!$D140,FCSTSDV!$C$2:$C$674,0),MATCH('04.06'!R$3,FCSTSDV!$D$1:$L$1,0))/'04.06'!$F140,1),0)</f>
        <v>0</v>
      </c>
      <c r="S140" s="92">
        <f>+IFERROR(ROUND(INDEX(FCSTSDV!$D$2:$L$674,MATCH('04.06'!$D140,FCSTSDV!$C$2:$C$674,0),MATCH('04.06'!S$3,FCSTSDV!$D$1:$L$1,0))/'04.06'!$F140,1),0)</f>
        <v>0</v>
      </c>
      <c r="T140" s="92">
        <f>+IFERROR(ROUND(INDEX(FCSTSDV!$D$2:$L$674,MATCH('04.06'!$D140,FCSTSDV!$C$2:$C$674,0),MATCH('04.06'!T$3,FCSTSDV!$D$1:$L$1,0))/'04.06'!$F140,1),0)</f>
        <v>0</v>
      </c>
      <c r="U140" s="92">
        <f>+IFERROR(ROUND(INDEX(FCSTSDV!$D$2:$L$674,MATCH('04.06'!$D140,FCSTSDV!$C$2:$C$674,0),MATCH('04.06'!U$3,FCSTSDV!$D$1:$L$1,0))/'04.06'!$F140,1),0)</f>
        <v>0</v>
      </c>
      <c r="V140" s="92">
        <f>+IFERROR(ROUND(INDEX(FCSTSDV!$D$2:$L$674,MATCH('04.06'!$D140,FCSTSDV!$C$2:$C$674,0),MATCH('04.06'!V$3,FCSTSDV!$D$1:$L$1,0))/'04.06'!$F140,1),0)</f>
        <v>0</v>
      </c>
      <c r="W140" s="92">
        <f>+IFERROR(ROUND(INDEX(FCSTSDV!$D$2:$L$674,MATCH('04.06'!$D140,FCSTSDV!$C$2:$C$674,0),MATCH('04.06'!W$3,FCSTSDV!$D$1:$L$1,0))/'04.06'!$F140,1),0)</f>
        <v>0</v>
      </c>
      <c r="X140" s="92">
        <f>+IFERROR(ROUND(INDEX(FCSTSDV!$D$2:$L$674,MATCH('04.06'!$D140,FCSTSDV!$C$2:$C$674,0),MATCH('04.06'!X$3,FCSTSDV!$D$1:$L$1,0))/'04.06'!$F140,1),0)</f>
        <v>0</v>
      </c>
      <c r="Y140" s="92">
        <f>+IFERROR(ROUND(INDEX(FCSTSDV!$D$2:$L$674,MATCH('04.06'!$D140,FCSTSDV!$C$2:$C$674,0),MATCH('04.06'!Y$3,FCSTSDV!$D$1:$L$1,0))/'04.06'!$F140,1),0)</f>
        <v>0</v>
      </c>
      <c r="Z140" s="212">
        <f t="shared" si="28"/>
        <v>0</v>
      </c>
    </row>
    <row r="141" spans="1:26" ht="20.100000000000001" customHeight="1">
      <c r="A141" s="795"/>
      <c r="B141" s="795"/>
      <c r="C141" s="127"/>
      <c r="D141" s="236" t="s">
        <v>181</v>
      </c>
      <c r="E141" s="204"/>
      <c r="F141" s="129">
        <v>3000</v>
      </c>
      <c r="G141" s="48"/>
      <c r="H141" s="48"/>
      <c r="I141" s="785"/>
      <c r="J141" s="79">
        <v>0</v>
      </c>
      <c r="K141" s="92">
        <f>+IFERROR(ROUND(INDEX(FCSTSDV!$D$2:$L$674,MATCH('04.06'!$D141,FCSTSDV!$C$2:$C$674,0),MATCH('04.06'!K$3,FCSTSDV!$D$1:$L$1,0))/'04.06'!$F141,1),0)</f>
        <v>0</v>
      </c>
      <c r="L141" s="92">
        <f>+IFERROR(ROUND(INDEX(FCSTSDV!$D$2:$L$674,MATCH('04.06'!$D141,FCSTSDV!$C$2:$C$674,0),MATCH('04.06'!L$3,FCSTSDV!$D$1:$L$1,0))/'04.06'!$F141,1),0)</f>
        <v>0</v>
      </c>
      <c r="M141" s="92">
        <f>+IFERROR(ROUND(INDEX(FCSTSDV!$D$2:$L$674,MATCH('04.06'!$D141,FCSTSDV!$C$2:$C$674,0),MATCH('04.06'!M$3,FCSTSDV!$D$1:$L$1,0))/'04.06'!$F141,1),0)</f>
        <v>0</v>
      </c>
      <c r="N141" s="92">
        <f>+IFERROR(ROUND(INDEX(FCSTSDV!$D$2:$L$674,MATCH('04.06'!$D141,FCSTSDV!$C$2:$C$674,0),MATCH('04.06'!N$3,FCSTSDV!$D$1:$L$1,0))/'04.06'!$F141,1),0)</f>
        <v>0</v>
      </c>
      <c r="O141" s="92">
        <f>+IFERROR(ROUND(INDEX(FCSTSDV!$D$2:$L$674,MATCH('04.06'!$D141,FCSTSDV!$C$2:$C$674,0),MATCH('04.06'!O$3,FCSTSDV!$D$1:$L$1,0))/'04.06'!$F141,1),0)</f>
        <v>0</v>
      </c>
      <c r="P141" s="92">
        <f>+IFERROR(ROUND(INDEX(FCSTSDV!$D$2:$L$674,MATCH('04.06'!$D141,FCSTSDV!$C$2:$C$674,0),MATCH('04.06'!P$3,FCSTSDV!$D$1:$L$1,0))/'04.06'!$F141,1),0)</f>
        <v>0</v>
      </c>
      <c r="Q141" s="92">
        <f>+IFERROR(ROUND(INDEX(FCSTSDV!$D$2:$L$674,MATCH('04.06'!$D141,FCSTSDV!$C$2:$C$674,0),MATCH('04.06'!Q$3,FCSTSDV!$D$1:$L$1,0))/'04.06'!$F141,1),0)</f>
        <v>0</v>
      </c>
      <c r="R141" s="92">
        <f>+IFERROR(ROUND(INDEX(FCSTSDV!$D$2:$L$674,MATCH('04.06'!$D141,FCSTSDV!$C$2:$C$674,0),MATCH('04.06'!R$3,FCSTSDV!$D$1:$L$1,0))/'04.06'!$F141,1),0)</f>
        <v>0</v>
      </c>
      <c r="S141" s="92">
        <f>+IFERROR(ROUND(INDEX(FCSTSDV!$D$2:$L$674,MATCH('04.06'!$D141,FCSTSDV!$C$2:$C$674,0),MATCH('04.06'!S$3,FCSTSDV!$D$1:$L$1,0))/'04.06'!$F141,1),0)</f>
        <v>0</v>
      </c>
      <c r="T141" s="92">
        <f>+IFERROR(ROUND(INDEX(FCSTSDV!$D$2:$L$674,MATCH('04.06'!$D141,FCSTSDV!$C$2:$C$674,0),MATCH('04.06'!T$3,FCSTSDV!$D$1:$L$1,0))/'04.06'!$F141,1),0)</f>
        <v>0</v>
      </c>
      <c r="U141" s="92">
        <f>+IFERROR(ROUND(INDEX(FCSTSDV!$D$2:$L$674,MATCH('04.06'!$D141,FCSTSDV!$C$2:$C$674,0),MATCH('04.06'!U$3,FCSTSDV!$D$1:$L$1,0))/'04.06'!$F141,1),0)</f>
        <v>0</v>
      </c>
      <c r="V141" s="92">
        <f>+IFERROR(ROUND(INDEX(FCSTSDV!$D$2:$L$674,MATCH('04.06'!$D141,FCSTSDV!$C$2:$C$674,0),MATCH('04.06'!V$3,FCSTSDV!$D$1:$L$1,0))/'04.06'!$F141,1),0)</f>
        <v>0</v>
      </c>
      <c r="W141" s="92">
        <f>+IFERROR(ROUND(INDEX(FCSTSDV!$D$2:$L$674,MATCH('04.06'!$D141,FCSTSDV!$C$2:$C$674,0),MATCH('04.06'!W$3,FCSTSDV!$D$1:$L$1,0))/'04.06'!$F141,1),0)</f>
        <v>0</v>
      </c>
      <c r="X141" s="92">
        <f>+IFERROR(ROUND(INDEX(FCSTSDV!$D$2:$L$674,MATCH('04.06'!$D141,FCSTSDV!$C$2:$C$674,0),MATCH('04.06'!X$3,FCSTSDV!$D$1:$L$1,0))/'04.06'!$F141,1),0)</f>
        <v>0</v>
      </c>
      <c r="Y141" s="92">
        <f>+IFERROR(ROUND(INDEX(FCSTSDV!$D$2:$L$674,MATCH('04.06'!$D141,FCSTSDV!$C$2:$C$674,0),MATCH('04.06'!Y$3,FCSTSDV!$D$1:$L$1,0))/'04.06'!$F141,1),0)</f>
        <v>0</v>
      </c>
      <c r="Z141" s="212">
        <f t="shared" si="28"/>
        <v>0</v>
      </c>
    </row>
    <row r="142" spans="1:26" ht="20.100000000000001" customHeight="1">
      <c r="A142" s="795"/>
      <c r="B142" s="795"/>
      <c r="C142" s="127"/>
      <c r="D142" s="32" t="s">
        <v>182</v>
      </c>
      <c r="E142" s="204" t="str">
        <f>+E140</f>
        <v>3"*85 KEY 5.5</v>
      </c>
      <c r="F142" s="49">
        <v>3000</v>
      </c>
      <c r="G142" s="48"/>
      <c r="H142" s="48"/>
      <c r="I142" s="785"/>
      <c r="J142" s="79">
        <v>0</v>
      </c>
      <c r="K142" s="92">
        <f>+IFERROR(ROUND(INDEX(FCSTSDV!$D$2:$L$674,MATCH('04.06'!$D142,FCSTSDV!$C$2:$C$674,0),MATCH('04.06'!K$3,FCSTSDV!$D$1:$L$1,0))/'04.06'!$F142,1),0)</f>
        <v>0</v>
      </c>
      <c r="L142" s="92">
        <f>+IFERROR(ROUND(INDEX(FCSTSDV!$D$2:$L$674,MATCH('04.06'!$D142,FCSTSDV!$C$2:$C$674,0),MATCH('04.06'!L$3,FCSTSDV!$D$1:$L$1,0))/'04.06'!$F142,1),0)</f>
        <v>0</v>
      </c>
      <c r="M142" s="92">
        <f>+IFERROR(ROUND(INDEX(FCSTSDV!$D$2:$L$674,MATCH('04.06'!$D142,FCSTSDV!$C$2:$C$674,0),MATCH('04.06'!M$3,FCSTSDV!$D$1:$L$1,0))/'04.06'!$F142,1),0)</f>
        <v>0</v>
      </c>
      <c r="N142" s="92">
        <f>+IFERROR(ROUND(INDEX(FCSTSDV!$D$2:$L$674,MATCH('04.06'!$D142,FCSTSDV!$C$2:$C$674,0),MATCH('04.06'!N$3,FCSTSDV!$D$1:$L$1,0))/'04.06'!$F142,1),0)</f>
        <v>0</v>
      </c>
      <c r="O142" s="92">
        <f>+IFERROR(ROUND(INDEX(FCSTSDV!$D$2:$L$674,MATCH('04.06'!$D142,FCSTSDV!$C$2:$C$674,0),MATCH('04.06'!O$3,FCSTSDV!$D$1:$L$1,0))/'04.06'!$F142,1),0)</f>
        <v>0</v>
      </c>
      <c r="P142" s="92">
        <f>+IFERROR(ROUND(INDEX(FCSTSDV!$D$2:$L$674,MATCH('04.06'!$D142,FCSTSDV!$C$2:$C$674,0),MATCH('04.06'!P$3,FCSTSDV!$D$1:$L$1,0))/'04.06'!$F142,1),0)</f>
        <v>0</v>
      </c>
      <c r="Q142" s="92">
        <f>+IFERROR(ROUND(INDEX(FCSTSDV!$D$2:$L$674,MATCH('04.06'!$D142,FCSTSDV!$C$2:$C$674,0),MATCH('04.06'!Q$3,FCSTSDV!$D$1:$L$1,0))/'04.06'!$F142,1),0)</f>
        <v>0</v>
      </c>
      <c r="R142" s="92">
        <f>+IFERROR(ROUND(INDEX(FCSTSDV!$D$2:$L$674,MATCH('04.06'!$D142,FCSTSDV!$C$2:$C$674,0),MATCH('04.06'!R$3,FCSTSDV!$D$1:$L$1,0))/'04.06'!$F142,1),0)</f>
        <v>0</v>
      </c>
      <c r="S142" s="92">
        <f>+IFERROR(ROUND(INDEX(FCSTSDV!$D$2:$L$674,MATCH('04.06'!$D142,FCSTSDV!$C$2:$C$674,0),MATCH('04.06'!S$3,FCSTSDV!$D$1:$L$1,0))/'04.06'!$F142,1),0)</f>
        <v>0</v>
      </c>
      <c r="T142" s="92">
        <f>+IFERROR(ROUND(INDEX(FCSTSDV!$D$2:$L$674,MATCH('04.06'!$D142,FCSTSDV!$C$2:$C$674,0),MATCH('04.06'!T$3,FCSTSDV!$D$1:$L$1,0))/'04.06'!$F142,1),0)</f>
        <v>0</v>
      </c>
      <c r="U142" s="92">
        <f>+IFERROR(ROUND(INDEX(FCSTSDV!$D$2:$L$674,MATCH('04.06'!$D142,FCSTSDV!$C$2:$C$674,0),MATCH('04.06'!U$3,FCSTSDV!$D$1:$L$1,0))/'04.06'!$F142,1),0)</f>
        <v>0</v>
      </c>
      <c r="V142" s="92">
        <f>+IFERROR(ROUND(INDEX(FCSTSDV!$D$2:$L$674,MATCH('04.06'!$D142,FCSTSDV!$C$2:$C$674,0),MATCH('04.06'!V$3,FCSTSDV!$D$1:$L$1,0))/'04.06'!$F142,1),0)</f>
        <v>0</v>
      </c>
      <c r="W142" s="92">
        <f>+IFERROR(ROUND(INDEX(FCSTSDV!$D$2:$L$674,MATCH('04.06'!$D142,FCSTSDV!$C$2:$C$674,0),MATCH('04.06'!W$3,FCSTSDV!$D$1:$L$1,0))/'04.06'!$F142,1),0)</f>
        <v>0</v>
      </c>
      <c r="X142" s="92">
        <f>+IFERROR(ROUND(INDEX(FCSTSDV!$D$2:$L$674,MATCH('04.06'!$D142,FCSTSDV!$C$2:$C$674,0),MATCH('04.06'!X$3,FCSTSDV!$D$1:$L$1,0))/'04.06'!$F142,1),0)</f>
        <v>0</v>
      </c>
      <c r="Y142" s="92">
        <f>+IFERROR(ROUND(INDEX(FCSTSDV!$D$2:$L$674,MATCH('04.06'!$D142,FCSTSDV!$C$2:$C$674,0),MATCH('04.06'!Y$3,FCSTSDV!$D$1:$L$1,0))/'04.06'!$F142,1),0)</f>
        <v>0</v>
      </c>
      <c r="Z142" s="212">
        <f t="shared" si="28"/>
        <v>0</v>
      </c>
    </row>
    <row r="143" spans="1:26" ht="20.100000000000001" customHeight="1">
      <c r="A143" s="795"/>
      <c r="B143" s="795"/>
      <c r="C143" s="127"/>
      <c r="D143" s="131" t="s">
        <v>88</v>
      </c>
      <c r="E143" s="131" t="str">
        <f t="shared" si="39"/>
        <v>3"*85 KEY 5.5</v>
      </c>
      <c r="F143" s="131">
        <v>2500</v>
      </c>
      <c r="G143" s="48"/>
      <c r="H143" s="48"/>
      <c r="I143" s="785"/>
      <c r="J143" s="79">
        <v>0</v>
      </c>
      <c r="K143" s="92">
        <f>+IFERROR(ROUND(INDEX(FCSTSDV!$D$2:$L$674,MATCH('04.06'!$D143,FCSTSDV!$C$2:$C$674,0),MATCH('04.06'!K$3,FCSTSDV!$D$1:$L$1,0))/'04.06'!$F143,1),0)</f>
        <v>0</v>
      </c>
      <c r="L143" s="92">
        <f>+IFERROR(ROUND(INDEX(FCSTSDV!$D$2:$L$674,MATCH('04.06'!$D143,FCSTSDV!$C$2:$C$674,0),MATCH('04.06'!L$3,FCSTSDV!$D$1:$L$1,0))/'04.06'!$F143,1),0)</f>
        <v>0</v>
      </c>
      <c r="M143" s="92">
        <f>+IFERROR(ROUND(INDEX(FCSTSDV!$D$2:$L$674,MATCH('04.06'!$D143,FCSTSDV!$C$2:$C$674,0),MATCH('04.06'!M$3,FCSTSDV!$D$1:$L$1,0))/'04.06'!$F143,1),0)</f>
        <v>0</v>
      </c>
      <c r="N143" s="92">
        <f>+IFERROR(ROUND(INDEX(FCSTSDV!$D$2:$L$674,MATCH('04.06'!$D143,FCSTSDV!$C$2:$C$674,0),MATCH('04.06'!N$3,FCSTSDV!$D$1:$L$1,0))/'04.06'!$F143,1),0)</f>
        <v>0</v>
      </c>
      <c r="O143" s="92">
        <f>+IFERROR(ROUND(INDEX(FCSTSDV!$D$2:$L$674,MATCH('04.06'!$D143,FCSTSDV!$C$2:$C$674,0),MATCH('04.06'!O$3,FCSTSDV!$D$1:$L$1,0))/'04.06'!$F143,1),0)</f>
        <v>0</v>
      </c>
      <c r="P143" s="92">
        <f>+IFERROR(ROUND(INDEX(FCSTSDV!$D$2:$L$674,MATCH('04.06'!$D143,FCSTSDV!$C$2:$C$674,0),MATCH('04.06'!P$3,FCSTSDV!$D$1:$L$1,0))/'04.06'!$F143,1),0)</f>
        <v>0</v>
      </c>
      <c r="Q143" s="92">
        <f>+IFERROR(ROUND(INDEX(FCSTSDV!$D$2:$L$674,MATCH('04.06'!$D143,FCSTSDV!$C$2:$C$674,0),MATCH('04.06'!Q$3,FCSTSDV!$D$1:$L$1,0))/'04.06'!$F143,1),0)</f>
        <v>0</v>
      </c>
      <c r="R143" s="92">
        <f>+IFERROR(ROUND(INDEX(FCSTSDV!$D$2:$L$674,MATCH('04.06'!$D143,FCSTSDV!$C$2:$C$674,0),MATCH('04.06'!R$3,FCSTSDV!$D$1:$L$1,0))/'04.06'!$F143,1),0)</f>
        <v>0</v>
      </c>
      <c r="S143" s="92">
        <f>+IFERROR(ROUND(INDEX(FCSTSDV!$D$2:$L$674,MATCH('04.06'!$D143,FCSTSDV!$C$2:$C$674,0),MATCH('04.06'!S$3,FCSTSDV!$D$1:$L$1,0))/'04.06'!$F143,1),0)</f>
        <v>0</v>
      </c>
      <c r="T143" s="92">
        <f>+IFERROR(ROUND(INDEX(FCSTSDV!$D$2:$L$674,MATCH('04.06'!$D143,FCSTSDV!$C$2:$C$674,0),MATCH('04.06'!T$3,FCSTSDV!$D$1:$L$1,0))/'04.06'!$F143,1),0)</f>
        <v>0</v>
      </c>
      <c r="U143" s="92">
        <f>+IFERROR(ROUND(INDEX(FCSTSDV!$D$2:$L$674,MATCH('04.06'!$D143,FCSTSDV!$C$2:$C$674,0),MATCH('04.06'!U$3,FCSTSDV!$D$1:$L$1,0))/'04.06'!$F143,1),0)</f>
        <v>0</v>
      </c>
      <c r="V143" s="92">
        <f>+IFERROR(ROUND(INDEX(FCSTSDV!$D$2:$L$674,MATCH('04.06'!$D143,FCSTSDV!$C$2:$C$674,0),MATCH('04.06'!V$3,FCSTSDV!$D$1:$L$1,0))/'04.06'!$F143,1),0)</f>
        <v>0</v>
      </c>
      <c r="W143" s="92">
        <f>+IFERROR(ROUND(INDEX(FCSTSDV!$D$2:$L$674,MATCH('04.06'!$D143,FCSTSDV!$C$2:$C$674,0),MATCH('04.06'!W$3,FCSTSDV!$D$1:$L$1,0))/'04.06'!$F143,1),0)</f>
        <v>0</v>
      </c>
      <c r="X143" s="92">
        <f>+IFERROR(ROUND(INDEX(FCSTSDV!$D$2:$L$674,MATCH('04.06'!$D143,FCSTSDV!$C$2:$C$674,0),MATCH('04.06'!X$3,FCSTSDV!$D$1:$L$1,0))/'04.06'!$F143,1),0)</f>
        <v>0</v>
      </c>
      <c r="Y143" s="92">
        <f>+IFERROR(ROUND(INDEX(FCSTSDV!$D$2:$L$674,MATCH('04.06'!$D143,FCSTSDV!$C$2:$C$674,0),MATCH('04.06'!Y$3,FCSTSDV!$D$1:$L$1,0))/'04.06'!$F143,1),0)</f>
        <v>0</v>
      </c>
      <c r="Z143" s="212">
        <f t="shared" si="28"/>
        <v>0</v>
      </c>
    </row>
    <row r="144" spans="1:26" ht="20.100000000000001" customHeight="1">
      <c r="A144" s="792"/>
      <c r="B144" s="792"/>
      <c r="C144" s="60"/>
      <c r="D144" s="52" t="s">
        <v>175</v>
      </c>
      <c r="E144" s="205" t="str">
        <f t="shared" si="39"/>
        <v>3"*85 KEY 5.5</v>
      </c>
      <c r="F144" s="53" t="s">
        <v>43</v>
      </c>
      <c r="G144" s="54"/>
      <c r="H144" s="54"/>
      <c r="I144" s="782"/>
      <c r="J144" s="79">
        <v>0</v>
      </c>
      <c r="K144" s="90">
        <f t="shared" ref="K144:P144" si="40">$I138+$J144-SUM(K138:K143)</f>
        <v>356</v>
      </c>
      <c r="L144" s="90">
        <f t="shared" si="40"/>
        <v>356</v>
      </c>
      <c r="M144" s="90">
        <f t="shared" si="40"/>
        <v>356</v>
      </c>
      <c r="N144" s="90">
        <f t="shared" si="40"/>
        <v>356</v>
      </c>
      <c r="O144" s="90">
        <f t="shared" si="40"/>
        <v>356</v>
      </c>
      <c r="P144" s="90">
        <f t="shared" si="40"/>
        <v>356</v>
      </c>
      <c r="Q144" s="90">
        <f>+P144-SUM(Q138:Q143)</f>
        <v>356</v>
      </c>
      <c r="R144" s="90">
        <f t="shared" ref="R144:Y144" si="41">+Q144-SUM(R138:R143)</f>
        <v>356</v>
      </c>
      <c r="S144" s="90">
        <f t="shared" si="41"/>
        <v>356</v>
      </c>
      <c r="T144" s="90">
        <f t="shared" si="41"/>
        <v>356</v>
      </c>
      <c r="U144" s="90">
        <f t="shared" si="41"/>
        <v>356</v>
      </c>
      <c r="V144" s="90">
        <f t="shared" si="41"/>
        <v>356</v>
      </c>
      <c r="W144" s="90">
        <f t="shared" si="41"/>
        <v>356</v>
      </c>
      <c r="X144" s="90">
        <f t="shared" si="41"/>
        <v>356</v>
      </c>
      <c r="Y144" s="90">
        <f t="shared" si="41"/>
        <v>356</v>
      </c>
      <c r="Z144" s="212">
        <f t="shared" si="28"/>
        <v>3560</v>
      </c>
    </row>
    <row r="145" spans="1:26" ht="20.100000000000001" customHeight="1">
      <c r="A145" s="791" t="s">
        <v>172</v>
      </c>
      <c r="B145" s="791" t="s">
        <v>197</v>
      </c>
      <c r="C145" s="237"/>
      <c r="D145" s="132" t="s">
        <v>82</v>
      </c>
      <c r="E145" s="203" t="s">
        <v>197</v>
      </c>
      <c r="F145" s="133">
        <v>2500</v>
      </c>
      <c r="G145" s="238"/>
      <c r="H145" s="238"/>
      <c r="I145" s="781">
        <v>108</v>
      </c>
      <c r="J145" s="79">
        <v>0</v>
      </c>
      <c r="K145" s="92">
        <f>+IFERROR(ROUND(INDEX(FCSTSDV!$D$2:$L$674,MATCH('04.06'!$D145,FCSTSDV!$C$2:$C$674,0),MATCH('04.06'!K$3,FCSTSDV!$D$1:$L$1,0))/'04.06'!$F145,1),0)</f>
        <v>0</v>
      </c>
      <c r="L145" s="92">
        <f>+IFERROR(ROUND(INDEX(FCSTSDV!$D$2:$L$674,MATCH('04.06'!$D145,FCSTSDV!$C$2:$C$674,0),MATCH('04.06'!L$3,FCSTSDV!$D$1:$L$1,0))/'04.06'!$F145,1),0)</f>
        <v>0</v>
      </c>
      <c r="M145" s="92">
        <f>+IFERROR(ROUND(INDEX(FCSTSDV!$D$2:$L$674,MATCH('04.06'!$D145,FCSTSDV!$C$2:$C$674,0),MATCH('04.06'!M$3,FCSTSDV!$D$1:$L$1,0))/'04.06'!$F145,1),0)</f>
        <v>0</v>
      </c>
      <c r="N145" s="92">
        <f>+IFERROR(ROUND(INDEX(FCSTSDV!$D$2:$L$674,MATCH('04.06'!$D145,FCSTSDV!$C$2:$C$674,0),MATCH('04.06'!N$3,FCSTSDV!$D$1:$L$1,0))/'04.06'!$F145,1),0)</f>
        <v>0</v>
      </c>
      <c r="O145" s="92">
        <f>+IFERROR(ROUND(INDEX(FCSTSDV!$D$2:$L$674,MATCH('04.06'!$D145,FCSTSDV!$C$2:$C$674,0),MATCH('04.06'!O$3,FCSTSDV!$D$1:$L$1,0))/'04.06'!$F145,1),0)</f>
        <v>0</v>
      </c>
      <c r="P145" s="92">
        <f>+IFERROR(ROUND(INDEX(FCSTSDV!$D$2:$L$674,MATCH('04.06'!$D145,FCSTSDV!$C$2:$C$674,0),MATCH('04.06'!P$3,FCSTSDV!$D$1:$L$1,0))/'04.06'!$F145,1),0)</f>
        <v>0</v>
      </c>
      <c r="Q145" s="92">
        <f>+IFERROR(ROUND(INDEX(FCSTSDV!$D$2:$L$674,MATCH('04.06'!$D145,FCSTSDV!$C$2:$C$674,0),MATCH('04.06'!Q$3,FCSTSDV!$D$1:$L$1,0))/'04.06'!$F145,1),0)</f>
        <v>0</v>
      </c>
      <c r="R145" s="92">
        <f>+IFERROR(ROUND(INDEX(FCSTSDV!$D$2:$L$674,MATCH('04.06'!$D145,FCSTSDV!$C$2:$C$674,0),MATCH('04.06'!R$3,FCSTSDV!$D$1:$L$1,0))/'04.06'!$F145,1),0)</f>
        <v>0</v>
      </c>
      <c r="S145" s="92">
        <f>+IFERROR(ROUND(INDEX(FCSTSDV!$D$2:$L$674,MATCH('04.06'!$D145,FCSTSDV!$C$2:$C$674,0),MATCH('04.06'!S$3,FCSTSDV!$D$1:$L$1,0))/'04.06'!$F145,1),0)</f>
        <v>0</v>
      </c>
      <c r="T145" s="92">
        <f>+IFERROR(ROUND(INDEX(FCSTSDV!$D$2:$L$674,MATCH('04.06'!$D145,FCSTSDV!$C$2:$C$674,0),MATCH('04.06'!T$3,FCSTSDV!$D$1:$L$1,0))/'04.06'!$F145,1),0)</f>
        <v>0</v>
      </c>
      <c r="U145" s="92">
        <f>+IFERROR(ROUND(INDEX(FCSTSDV!$D$2:$L$674,MATCH('04.06'!$D145,FCSTSDV!$C$2:$C$674,0),MATCH('04.06'!U$3,FCSTSDV!$D$1:$L$1,0))/'04.06'!$F145,1),0)</f>
        <v>0</v>
      </c>
      <c r="V145" s="92">
        <f>+IFERROR(ROUND(INDEX(FCSTSDV!$D$2:$L$674,MATCH('04.06'!$D145,FCSTSDV!$C$2:$C$674,0),MATCH('04.06'!V$3,FCSTSDV!$D$1:$L$1,0))/'04.06'!$F145,1),0)</f>
        <v>0</v>
      </c>
      <c r="W145" s="92">
        <f>+IFERROR(ROUND(INDEX(FCSTSDV!$D$2:$L$674,MATCH('04.06'!$D145,FCSTSDV!$C$2:$C$674,0),MATCH('04.06'!W$3,FCSTSDV!$D$1:$L$1,0))/'04.06'!$F145,1),0)</f>
        <v>0</v>
      </c>
      <c r="X145" s="92">
        <f>+IFERROR(ROUND(INDEX(FCSTSDV!$D$2:$L$674,MATCH('04.06'!$D145,FCSTSDV!$C$2:$C$674,0),MATCH('04.06'!X$3,FCSTSDV!$D$1:$L$1,0))/'04.06'!$F145,1),0)</f>
        <v>0</v>
      </c>
      <c r="Y145" s="92">
        <f>+IFERROR(ROUND(INDEX(FCSTSDV!$D$2:$L$674,MATCH('04.06'!$D145,FCSTSDV!$C$2:$C$674,0),MATCH('04.06'!Y$3,FCSTSDV!$D$1:$L$1,0))/'04.06'!$F145,1),0)</f>
        <v>0</v>
      </c>
      <c r="Z145" s="212">
        <f t="shared" si="28"/>
        <v>0</v>
      </c>
    </row>
    <row r="146" spans="1:26" ht="20.100000000000001" hidden="1" customHeight="1">
      <c r="A146" s="795"/>
      <c r="B146" s="795"/>
      <c r="C146" s="239"/>
      <c r="D146" s="32" t="s">
        <v>201</v>
      </c>
      <c r="E146" s="204"/>
      <c r="F146" s="49">
        <v>2500</v>
      </c>
      <c r="G146" s="240"/>
      <c r="H146" s="240"/>
      <c r="I146" s="785"/>
      <c r="J146" s="79">
        <v>0</v>
      </c>
      <c r="K146" s="92">
        <f>+IFERROR(ROUND(INDEX(FCSTSDV!$D$2:$L$674,MATCH('04.06'!$D146,FCSTSDV!$C$2:$C$674,0),MATCH('04.06'!K$3,FCSTSDV!$D$1:$L$1,0))/'04.06'!$F146,1),0)</f>
        <v>0</v>
      </c>
      <c r="L146" s="92">
        <f>+IFERROR(ROUND(INDEX(FCSTSDV!$D$2:$L$674,MATCH('04.06'!$D146,FCSTSDV!$C$2:$C$674,0),MATCH('04.06'!L$3,FCSTSDV!$D$1:$L$1,0))/'04.06'!$F146,1),0)</f>
        <v>0</v>
      </c>
      <c r="M146" s="92">
        <f>+IFERROR(ROUND(INDEX(FCSTSDV!$D$2:$L$674,MATCH('04.06'!$D146,FCSTSDV!$C$2:$C$674,0),MATCH('04.06'!M$3,FCSTSDV!$D$1:$L$1,0))/'04.06'!$F146,1),0)</f>
        <v>0</v>
      </c>
      <c r="N146" s="92">
        <f>+IFERROR(ROUND(INDEX(FCSTSDV!$D$2:$L$674,MATCH('04.06'!$D146,FCSTSDV!$C$2:$C$674,0),MATCH('04.06'!N$3,FCSTSDV!$D$1:$L$1,0))/'04.06'!$F146,1),0)</f>
        <v>0</v>
      </c>
      <c r="O146" s="92">
        <f>+IFERROR(ROUND(INDEX(FCSTSDV!$D$2:$L$674,MATCH('04.06'!$D146,FCSTSDV!$C$2:$C$674,0),MATCH('04.06'!O$3,FCSTSDV!$D$1:$L$1,0))/'04.06'!$F146,1),0)</f>
        <v>0</v>
      </c>
      <c r="P146" s="92">
        <f>+IFERROR(ROUND(INDEX(FCSTSDV!$D$2:$L$674,MATCH('04.06'!$D146,FCSTSDV!$C$2:$C$674,0),MATCH('04.06'!P$3,FCSTSDV!$D$1:$L$1,0))/'04.06'!$F146,1),0)</f>
        <v>0</v>
      </c>
      <c r="Q146" s="92">
        <f>+IFERROR(ROUND(INDEX(FCSTSDV!$D$2:$L$674,MATCH('04.06'!$D146,FCSTSDV!$C$2:$C$674,0),MATCH('04.06'!Q$3,FCSTSDV!$D$1:$L$1,0))/'04.06'!$F146,1),0)</f>
        <v>0</v>
      </c>
      <c r="R146" s="92">
        <f>+IFERROR(ROUND(INDEX(FCSTSDV!$D$2:$L$674,MATCH('04.06'!$D146,FCSTSDV!$C$2:$C$674,0),MATCH('04.06'!R$3,FCSTSDV!$D$1:$L$1,0))/'04.06'!$F146,1),0)</f>
        <v>0</v>
      </c>
      <c r="S146" s="92">
        <f>+IFERROR(ROUND(INDEX(FCSTSDV!$D$2:$L$674,MATCH('04.06'!$D146,FCSTSDV!$C$2:$C$674,0),MATCH('04.06'!S$3,FCSTSDV!$D$1:$L$1,0))/'04.06'!$F146,1),0)</f>
        <v>0</v>
      </c>
      <c r="T146" s="92">
        <f>+IFERROR(ROUND(INDEX(FCSTSDV!$D$2:$L$674,MATCH('04.06'!$D146,FCSTSDV!$C$2:$C$674,0),MATCH('04.06'!T$3,FCSTSDV!$D$1:$L$1,0))/'04.06'!$F146,1),0)</f>
        <v>0</v>
      </c>
      <c r="U146" s="92">
        <f>+IFERROR(ROUND(INDEX(FCSTSDV!$D$2:$L$674,MATCH('04.06'!$D146,FCSTSDV!$C$2:$C$674,0),MATCH('04.06'!U$3,FCSTSDV!$D$1:$L$1,0))/'04.06'!$F146,1),0)</f>
        <v>0</v>
      </c>
      <c r="V146" s="92">
        <f>+IFERROR(ROUND(INDEX(FCSTSDV!$D$2:$L$674,MATCH('04.06'!$D146,FCSTSDV!$C$2:$C$674,0),MATCH('04.06'!V$3,FCSTSDV!$D$1:$L$1,0))/'04.06'!$F146,1),0)</f>
        <v>0</v>
      </c>
      <c r="W146" s="92">
        <f>+IFERROR(ROUND(INDEX(FCSTSDV!$D$2:$L$674,MATCH('04.06'!$D146,FCSTSDV!$C$2:$C$674,0),MATCH('04.06'!W$3,FCSTSDV!$D$1:$L$1,0))/'04.06'!$F146,1),0)</f>
        <v>0</v>
      </c>
      <c r="X146" s="92">
        <f>+IFERROR(ROUND(INDEX(FCSTSDV!$D$2:$L$674,MATCH('04.06'!$D146,FCSTSDV!$C$2:$C$674,0),MATCH('04.06'!X$3,FCSTSDV!$D$1:$L$1,0))/'04.06'!$F146,1),0)</f>
        <v>0</v>
      </c>
      <c r="Y146" s="92">
        <f>+IFERROR(ROUND(INDEX(FCSTSDV!$D$2:$L$674,MATCH('04.06'!$D146,FCSTSDV!$C$2:$C$674,0),MATCH('04.06'!Y$3,FCSTSDV!$D$1:$L$1,0))/'04.06'!$F146,1),0)</f>
        <v>0</v>
      </c>
      <c r="Z146" s="212">
        <f t="shared" si="28"/>
        <v>0</v>
      </c>
    </row>
    <row r="147" spans="1:26" ht="20.100000000000001" customHeight="1">
      <c r="A147" s="792"/>
      <c r="B147" s="792"/>
      <c r="C147" s="241"/>
      <c r="D147" s="52" t="s">
        <v>175</v>
      </c>
      <c r="E147" s="205" t="str">
        <f>+E145</f>
        <v>5T(77mm)*21mm key 5.5</v>
      </c>
      <c r="F147" s="53" t="s">
        <v>43</v>
      </c>
      <c r="G147" s="242"/>
      <c r="H147" s="242"/>
      <c r="I147" s="782"/>
      <c r="J147" s="79">
        <v>0</v>
      </c>
      <c r="K147" s="90">
        <f t="shared" ref="K147:P147" si="42">$I145+$J145-K145-K146</f>
        <v>108</v>
      </c>
      <c r="L147" s="90">
        <f t="shared" si="42"/>
        <v>108</v>
      </c>
      <c r="M147" s="90">
        <f t="shared" si="42"/>
        <v>108</v>
      </c>
      <c r="N147" s="90">
        <f t="shared" si="42"/>
        <v>108</v>
      </c>
      <c r="O147" s="90">
        <f t="shared" si="42"/>
        <v>108</v>
      </c>
      <c r="P147" s="90">
        <f t="shared" si="42"/>
        <v>108</v>
      </c>
      <c r="Q147" s="90">
        <f t="shared" ref="Q147:Y147" si="43">+P147-Q145-Q146</f>
        <v>108</v>
      </c>
      <c r="R147" s="90">
        <f t="shared" si="43"/>
        <v>108</v>
      </c>
      <c r="S147" s="90">
        <f t="shared" si="43"/>
        <v>108</v>
      </c>
      <c r="T147" s="90">
        <f t="shared" si="43"/>
        <v>108</v>
      </c>
      <c r="U147" s="90">
        <f t="shared" si="43"/>
        <v>108</v>
      </c>
      <c r="V147" s="90">
        <f t="shared" si="43"/>
        <v>108</v>
      </c>
      <c r="W147" s="90">
        <f t="shared" si="43"/>
        <v>108</v>
      </c>
      <c r="X147" s="90">
        <f t="shared" si="43"/>
        <v>108</v>
      </c>
      <c r="Y147" s="90">
        <f t="shared" si="43"/>
        <v>108</v>
      </c>
      <c r="Z147" s="212">
        <f t="shared" si="28"/>
        <v>1080</v>
      </c>
    </row>
    <row r="148" spans="1:26" ht="20.100000000000001" customHeight="1">
      <c r="A148" s="791" t="s">
        <v>172</v>
      </c>
      <c r="B148" s="791" t="s">
        <v>203</v>
      </c>
      <c r="C148" s="243"/>
      <c r="D148" s="132" t="s">
        <v>28</v>
      </c>
      <c r="E148" s="244" t="s">
        <v>203</v>
      </c>
      <c r="F148" s="133">
        <v>2500</v>
      </c>
      <c r="G148" s="238"/>
      <c r="H148" s="238"/>
      <c r="I148" s="781">
        <v>4</v>
      </c>
      <c r="J148" s="79">
        <v>0</v>
      </c>
      <c r="K148" s="99">
        <f>+IFERROR(ROUND(INDEX(FCSTSDV!$D$2:$L$674,MATCH('04.06'!$D148,FCSTSDV!$C$2:$C$674,0),MATCH('04.06'!K$3,FCSTSDV!$D$1:$L$1,0))/'04.06'!$F148,1),0)</f>
        <v>0</v>
      </c>
      <c r="L148" s="99">
        <f>+IFERROR(ROUND(INDEX(FCSTSDV!$D$2:$L$674,MATCH('04.06'!$D148,FCSTSDV!$C$2:$C$674,0),MATCH('04.06'!L$3,FCSTSDV!$D$1:$L$1,0))/'04.06'!$F148,1),0)</f>
        <v>0</v>
      </c>
      <c r="M148" s="99">
        <f>+IFERROR(ROUND(INDEX(FCSTSDV!$D$2:$L$674,MATCH('04.06'!$D148,FCSTSDV!$C$2:$C$674,0),MATCH('04.06'!M$3,FCSTSDV!$D$1:$L$1,0))/'04.06'!$F148,1),0)</f>
        <v>0</v>
      </c>
      <c r="N148" s="99">
        <f>+IFERROR(ROUND(INDEX(FCSTSDV!$D$2:$L$674,MATCH('04.06'!$D148,FCSTSDV!$C$2:$C$674,0),MATCH('04.06'!N$3,FCSTSDV!$D$1:$L$1,0))/'04.06'!$F148,1),0)</f>
        <v>0</v>
      </c>
      <c r="O148" s="99">
        <f>+IFERROR(ROUND(INDEX(FCSTSDV!$D$2:$L$674,MATCH('04.06'!$D148,FCSTSDV!$C$2:$C$674,0),MATCH('04.06'!O$3,FCSTSDV!$D$1:$L$1,0))/'04.06'!$F148,1),0)</f>
        <v>0</v>
      </c>
      <c r="P148" s="99">
        <f>+IFERROR(ROUND(INDEX(FCSTSDV!$D$2:$L$674,MATCH('04.06'!$D148,FCSTSDV!$C$2:$C$674,0),MATCH('04.06'!P$3,FCSTSDV!$D$1:$L$1,0))/'04.06'!$F148,1),0)</f>
        <v>0</v>
      </c>
      <c r="Q148" s="99">
        <f>+IFERROR(ROUND(INDEX(FCSTSDV!$D$2:$L$674,MATCH('04.06'!$D148,FCSTSDV!$C$2:$C$674,0),MATCH('04.06'!Q$3,FCSTSDV!$D$1:$L$1,0))/'04.06'!$F148,1),0)</f>
        <v>0</v>
      </c>
      <c r="R148" s="99">
        <f>+IFERROR(ROUND(INDEX(FCSTSDV!$D$2:$L$674,MATCH('04.06'!$D148,FCSTSDV!$C$2:$C$674,0),MATCH('04.06'!R$3,FCSTSDV!$D$1:$L$1,0))/'04.06'!$F148,1),0)</f>
        <v>0</v>
      </c>
      <c r="S148" s="99">
        <f>+IFERROR(ROUND(INDEX(FCSTSDV!$D$2:$L$674,MATCH('04.06'!$D148,FCSTSDV!$C$2:$C$674,0),MATCH('04.06'!S$3,FCSTSDV!$D$1:$L$1,0))/'04.06'!$F148,1),0)</f>
        <v>0</v>
      </c>
      <c r="T148" s="99">
        <f>+IFERROR(ROUND(INDEX(FCSTSDV!$D$2:$L$674,MATCH('04.06'!$D148,FCSTSDV!$C$2:$C$674,0),MATCH('04.06'!T$3,FCSTSDV!$D$1:$L$1,0))/'04.06'!$F148,1),0)</f>
        <v>0</v>
      </c>
      <c r="U148" s="99">
        <f>+IFERROR(ROUND(INDEX(FCSTSDV!$D$2:$L$674,MATCH('04.06'!$D148,FCSTSDV!$C$2:$C$674,0),MATCH('04.06'!U$3,FCSTSDV!$D$1:$L$1,0))/'04.06'!$F148,1),0)</f>
        <v>0</v>
      </c>
      <c r="V148" s="99">
        <f>+IFERROR(ROUND(INDEX(FCSTSDV!$D$2:$L$674,MATCH('04.06'!$D148,FCSTSDV!$C$2:$C$674,0),MATCH('04.06'!V$3,FCSTSDV!$D$1:$L$1,0))/'04.06'!$F148,1),0)</f>
        <v>0</v>
      </c>
      <c r="W148" s="99">
        <f>+IFERROR(ROUND(INDEX(FCSTSDV!$D$2:$L$674,MATCH('04.06'!$D148,FCSTSDV!$C$2:$C$674,0),MATCH('04.06'!W$3,FCSTSDV!$D$1:$L$1,0))/'04.06'!$F148,1),0)</f>
        <v>0</v>
      </c>
      <c r="X148" s="99">
        <f>+IFERROR(ROUND(INDEX(FCSTSDV!$D$2:$L$674,MATCH('04.06'!$D148,FCSTSDV!$C$2:$C$674,0),MATCH('04.06'!X$3,FCSTSDV!$D$1:$L$1,0))/'04.06'!$F148,1),0)</f>
        <v>0</v>
      </c>
      <c r="Y148" s="99">
        <f>+IFERROR(ROUND(INDEX(FCSTSDV!$D$2:$L$674,MATCH('04.06'!$D148,FCSTSDV!$C$2:$C$674,0),MATCH('04.06'!Y$3,FCSTSDV!$D$1:$L$1,0))/'04.06'!$F148,1),0)</f>
        <v>0</v>
      </c>
      <c r="Z148" s="212">
        <f t="shared" si="28"/>
        <v>0</v>
      </c>
    </row>
    <row r="149" spans="1:26" ht="20.100000000000001" customHeight="1">
      <c r="A149" s="792"/>
      <c r="B149" s="792"/>
      <c r="C149" s="245"/>
      <c r="D149" s="32"/>
      <c r="E149" s="246" t="str">
        <f>+E148</f>
        <v xml:space="preserve"> 5T(77mm) 63mm key 5.5</v>
      </c>
      <c r="F149" s="49"/>
      <c r="G149" s="242"/>
      <c r="H149" s="242"/>
      <c r="I149" s="782"/>
      <c r="J149" s="79">
        <v>0</v>
      </c>
      <c r="K149" s="90">
        <f t="shared" ref="K149:P149" si="44">+$I148+$J149-K148</f>
        <v>4</v>
      </c>
      <c r="L149" s="90">
        <f t="shared" si="44"/>
        <v>4</v>
      </c>
      <c r="M149" s="90">
        <f t="shared" si="44"/>
        <v>4</v>
      </c>
      <c r="N149" s="90">
        <f t="shared" si="44"/>
        <v>4</v>
      </c>
      <c r="O149" s="90">
        <f t="shared" si="44"/>
        <v>4</v>
      </c>
      <c r="P149" s="90">
        <f t="shared" si="44"/>
        <v>4</v>
      </c>
      <c r="Q149" s="90">
        <f t="shared" ref="Q149:Y149" si="45">+P149-Q148</f>
        <v>4</v>
      </c>
      <c r="R149" s="90">
        <f t="shared" si="45"/>
        <v>4</v>
      </c>
      <c r="S149" s="90">
        <f t="shared" si="45"/>
        <v>4</v>
      </c>
      <c r="T149" s="90">
        <f t="shared" si="45"/>
        <v>4</v>
      </c>
      <c r="U149" s="90">
        <f t="shared" si="45"/>
        <v>4</v>
      </c>
      <c r="V149" s="90">
        <f t="shared" si="45"/>
        <v>4</v>
      </c>
      <c r="W149" s="90">
        <f t="shared" si="45"/>
        <v>4</v>
      </c>
      <c r="X149" s="90">
        <f t="shared" si="45"/>
        <v>4</v>
      </c>
      <c r="Y149" s="90">
        <f t="shared" si="45"/>
        <v>4</v>
      </c>
      <c r="Z149" s="212">
        <f t="shared" si="28"/>
        <v>40</v>
      </c>
    </row>
    <row r="150" spans="1:26" ht="20.100000000000001" customHeight="1">
      <c r="A150" s="247" t="s">
        <v>172</v>
      </c>
      <c r="B150" s="238" t="s">
        <v>211</v>
      </c>
      <c r="C150" s="237"/>
      <c r="D150" s="238" t="s">
        <v>29</v>
      </c>
      <c r="E150" s="238" t="s">
        <v>209</v>
      </c>
      <c r="F150" s="238">
        <v>2500</v>
      </c>
      <c r="G150" s="238"/>
      <c r="H150" s="248"/>
      <c r="I150" s="781">
        <v>298</v>
      </c>
      <c r="J150" s="79">
        <v>0</v>
      </c>
      <c r="K150" s="99">
        <f>+IFERROR(ROUND(INDEX(FCSTSDV!$D$2:$L$674,MATCH('04.06'!$D150,FCSTSDV!$C$2:$C$674,0),MATCH('04.06'!K$3,FCSTSDV!$D$1:$L$1,0))/'04.06'!$F150,1),0)</f>
        <v>0</v>
      </c>
      <c r="L150" s="99">
        <f>+IFERROR(ROUND(INDEX(FCSTSDV!$D$2:$L$674,MATCH('04.06'!$D150,FCSTSDV!$C$2:$C$674,0),MATCH('04.06'!L$3,FCSTSDV!$D$1:$L$1,0))/'04.06'!$F150,1),0)</f>
        <v>0</v>
      </c>
      <c r="M150" s="99">
        <f>+IFERROR(ROUND(INDEX(FCSTSDV!$D$2:$L$674,MATCH('04.06'!$D150,FCSTSDV!$C$2:$C$674,0),MATCH('04.06'!M$3,FCSTSDV!$D$1:$L$1,0))/'04.06'!$F150,1),0)</f>
        <v>0</v>
      </c>
      <c r="N150" s="99">
        <f>+IFERROR(ROUND(INDEX(FCSTSDV!$D$2:$L$674,MATCH('04.06'!$D150,FCSTSDV!$C$2:$C$674,0),MATCH('04.06'!N$3,FCSTSDV!$D$1:$L$1,0))/'04.06'!$F150,1),0)</f>
        <v>0</v>
      </c>
      <c r="O150" s="99">
        <f>+IFERROR(ROUND(INDEX(FCSTSDV!$D$2:$L$674,MATCH('04.06'!$D150,FCSTSDV!$C$2:$C$674,0),MATCH('04.06'!O$3,FCSTSDV!$D$1:$L$1,0))/'04.06'!$F150,1),0)</f>
        <v>0</v>
      </c>
      <c r="P150" s="99">
        <f>+IFERROR(ROUND(INDEX(FCSTSDV!$D$2:$L$674,MATCH('04.06'!$D150,FCSTSDV!$C$2:$C$674,0),MATCH('04.06'!P$3,FCSTSDV!$D$1:$L$1,0))/'04.06'!$F150,1),0)</f>
        <v>0</v>
      </c>
      <c r="Q150" s="99">
        <f>+IFERROR(ROUND(INDEX(FCSTSDV!$D$2:$L$674,MATCH('04.06'!$D150,FCSTSDV!$C$2:$C$674,0),MATCH('04.06'!Q$3,FCSTSDV!$D$1:$L$1,0))/'04.06'!$F150,1),0)</f>
        <v>0</v>
      </c>
      <c r="R150" s="99">
        <f>+IFERROR(ROUND(INDEX(FCSTSDV!$D$2:$L$674,MATCH('04.06'!$D150,FCSTSDV!$C$2:$C$674,0),MATCH('04.06'!R$3,FCSTSDV!$D$1:$L$1,0))/'04.06'!$F150,1),0)</f>
        <v>0</v>
      </c>
      <c r="S150" s="99">
        <f>+IFERROR(ROUND(INDEX(FCSTSDV!$D$2:$L$674,MATCH('04.06'!$D150,FCSTSDV!$C$2:$C$674,0),MATCH('04.06'!S$3,FCSTSDV!$D$1:$L$1,0))/'04.06'!$F150,1),0)</f>
        <v>0</v>
      </c>
      <c r="T150" s="99">
        <f>+IFERROR(ROUND(INDEX(FCSTSDV!$D$2:$L$674,MATCH('04.06'!$D150,FCSTSDV!$C$2:$C$674,0),MATCH('04.06'!T$3,FCSTSDV!$D$1:$L$1,0))/'04.06'!$F150,1),0)</f>
        <v>0</v>
      </c>
      <c r="U150" s="99">
        <f>+IFERROR(ROUND(INDEX(FCSTSDV!$D$2:$L$674,MATCH('04.06'!$D150,FCSTSDV!$C$2:$C$674,0),MATCH('04.06'!U$3,FCSTSDV!$D$1:$L$1,0))/'04.06'!$F150,1),0)</f>
        <v>0</v>
      </c>
      <c r="V150" s="99">
        <f>+IFERROR(ROUND(INDEX(FCSTSDV!$D$2:$L$674,MATCH('04.06'!$D150,FCSTSDV!$C$2:$C$674,0),MATCH('04.06'!V$3,FCSTSDV!$D$1:$L$1,0))/'04.06'!$F150,1),0)</f>
        <v>0</v>
      </c>
      <c r="W150" s="99">
        <f>+IFERROR(ROUND(INDEX(FCSTSDV!$D$2:$L$674,MATCH('04.06'!$D150,FCSTSDV!$C$2:$C$674,0),MATCH('04.06'!W$3,FCSTSDV!$D$1:$L$1,0))/'04.06'!$F150,1),0)</f>
        <v>0</v>
      </c>
      <c r="X150" s="99">
        <f>+IFERROR(ROUND(INDEX(FCSTSDV!$D$2:$L$674,MATCH('04.06'!$D150,FCSTSDV!$C$2:$C$674,0),MATCH('04.06'!X$3,FCSTSDV!$D$1:$L$1,0))/'04.06'!$F150,1),0)</f>
        <v>0</v>
      </c>
      <c r="Y150" s="99">
        <f>+IFERROR(ROUND(INDEX(FCSTSDV!$D$2:$L$674,MATCH('04.06'!$D150,FCSTSDV!$C$2:$C$674,0),MATCH('04.06'!Y$3,FCSTSDV!$D$1:$L$1,0))/'04.06'!$F150,1),0)</f>
        <v>0</v>
      </c>
      <c r="Z150" s="212">
        <f t="shared" si="28"/>
        <v>0</v>
      </c>
    </row>
    <row r="151" spans="1:26" ht="20.100000000000001" customHeight="1">
      <c r="A151" s="249"/>
      <c r="B151" s="242"/>
      <c r="C151" s="241"/>
      <c r="D151" s="242"/>
      <c r="E151" s="242" t="str">
        <f>+E150</f>
        <v>5T(77mm)*60mm key 5.5</v>
      </c>
      <c r="F151" s="242"/>
      <c r="G151" s="242"/>
      <c r="H151" s="250"/>
      <c r="I151" s="782"/>
      <c r="J151" s="79">
        <v>0</v>
      </c>
      <c r="K151" s="166">
        <f t="shared" ref="K151:P151" si="46">+$I$150+$J$151-K150</f>
        <v>298</v>
      </c>
      <c r="L151" s="166">
        <f t="shared" si="46"/>
        <v>298</v>
      </c>
      <c r="M151" s="166">
        <f t="shared" si="46"/>
        <v>298</v>
      </c>
      <c r="N151" s="166">
        <f t="shared" si="46"/>
        <v>298</v>
      </c>
      <c r="O151" s="166">
        <f t="shared" si="46"/>
        <v>298</v>
      </c>
      <c r="P151" s="166">
        <f t="shared" si="46"/>
        <v>298</v>
      </c>
      <c r="Q151" s="166">
        <f>+P151-Q150</f>
        <v>298</v>
      </c>
      <c r="R151" s="166">
        <f t="shared" ref="R151:Y151" si="47">+Q151-R150</f>
        <v>298</v>
      </c>
      <c r="S151" s="166">
        <f t="shared" si="47"/>
        <v>298</v>
      </c>
      <c r="T151" s="166">
        <f t="shared" si="47"/>
        <v>298</v>
      </c>
      <c r="U151" s="166">
        <f t="shared" si="47"/>
        <v>298</v>
      </c>
      <c r="V151" s="166">
        <f t="shared" si="47"/>
        <v>298</v>
      </c>
      <c r="W151" s="166">
        <f t="shared" si="47"/>
        <v>298</v>
      </c>
      <c r="X151" s="166">
        <f t="shared" si="47"/>
        <v>298</v>
      </c>
      <c r="Y151" s="166">
        <f t="shared" si="47"/>
        <v>298</v>
      </c>
      <c r="Z151" s="212">
        <f t="shared" si="28"/>
        <v>2980</v>
      </c>
    </row>
    <row r="152" spans="1:26" ht="20.100000000000001" customHeight="1">
      <c r="A152" s="251" t="s">
        <v>172</v>
      </c>
      <c r="B152" s="210" t="s">
        <v>209</v>
      </c>
      <c r="C152" s="237"/>
      <c r="D152" s="133" t="s">
        <v>214</v>
      </c>
      <c r="E152" s="133" t="s">
        <v>209</v>
      </c>
      <c r="F152" s="133">
        <v>2500</v>
      </c>
      <c r="G152" s="238"/>
      <c r="H152" s="248"/>
      <c r="I152" s="781">
        <v>0</v>
      </c>
      <c r="J152" s="79">
        <v>0</v>
      </c>
      <c r="K152" s="99">
        <f>+IFERROR(ROUND(INDEX(FCSTSDV!$D$2:$L$674,MATCH('04.06'!$D152,FCSTSDV!$C$2:$C$674,0),MATCH('04.06'!K$3,FCSTSDV!$D$1:$L$1,0))/'04.06'!$F152,1),0)</f>
        <v>0</v>
      </c>
      <c r="L152" s="99">
        <f>+IFERROR(ROUND(INDEX(FCSTSDV!$D$2:$L$674,MATCH('04.06'!$D152,FCSTSDV!$C$2:$C$674,0),MATCH('04.06'!L$3,FCSTSDV!$D$1:$L$1,0))/'04.06'!$F152,1),0)</f>
        <v>0</v>
      </c>
      <c r="M152" s="99">
        <f>+IFERROR(ROUND(INDEX(FCSTSDV!$D$2:$L$674,MATCH('04.06'!$D152,FCSTSDV!$C$2:$C$674,0),MATCH('04.06'!M$3,FCSTSDV!$D$1:$L$1,0))/'04.06'!$F152,1),0)</f>
        <v>0</v>
      </c>
      <c r="N152" s="99">
        <f>+IFERROR(ROUND(INDEX(FCSTSDV!$D$2:$L$674,MATCH('04.06'!$D152,FCSTSDV!$C$2:$C$674,0),MATCH('04.06'!N$3,FCSTSDV!$D$1:$L$1,0))/'04.06'!$F152,1),0)</f>
        <v>0</v>
      </c>
      <c r="O152" s="99">
        <f>+IFERROR(ROUND(INDEX(FCSTSDV!$D$2:$L$674,MATCH('04.06'!$D152,FCSTSDV!$C$2:$C$674,0),MATCH('04.06'!O$3,FCSTSDV!$D$1:$L$1,0))/'04.06'!$F152,1),0)</f>
        <v>0</v>
      </c>
      <c r="P152" s="99">
        <f>+IFERROR(ROUND(INDEX(FCSTSDV!$D$2:$L$674,MATCH('04.06'!$D152,FCSTSDV!$C$2:$C$674,0),MATCH('04.06'!P$3,FCSTSDV!$D$1:$L$1,0))/'04.06'!$F152,1),0)</f>
        <v>0</v>
      </c>
      <c r="Q152" s="99">
        <f>+IFERROR(ROUND(INDEX(FCSTSDV!$D$2:$L$674,MATCH('04.06'!$D152,FCSTSDV!$C$2:$C$674,0),MATCH('04.06'!Q$3,FCSTSDV!$D$1:$L$1,0))/'04.06'!$F152,1),0)</f>
        <v>0</v>
      </c>
      <c r="R152" s="99">
        <f>+IFERROR(ROUND(INDEX(FCSTSDV!$D$2:$L$674,MATCH('04.06'!$D152,FCSTSDV!$C$2:$C$674,0),MATCH('04.06'!R$3,FCSTSDV!$D$1:$L$1,0))/'04.06'!$F152,1),0)</f>
        <v>0</v>
      </c>
      <c r="S152" s="99">
        <f>+IFERROR(ROUND(INDEX(FCSTSDV!$D$2:$L$674,MATCH('04.06'!$D152,FCSTSDV!$C$2:$C$674,0),MATCH('04.06'!S$3,FCSTSDV!$D$1:$L$1,0))/'04.06'!$F152,1),0)</f>
        <v>0</v>
      </c>
      <c r="T152" s="99">
        <f>+IFERROR(ROUND(INDEX(FCSTSDV!$D$2:$L$674,MATCH('04.06'!$D152,FCSTSDV!$C$2:$C$674,0),MATCH('04.06'!T$3,FCSTSDV!$D$1:$L$1,0))/'04.06'!$F152,1),0)</f>
        <v>0</v>
      </c>
      <c r="U152" s="99">
        <f>+IFERROR(ROUND(INDEX(FCSTSDV!$D$2:$L$674,MATCH('04.06'!$D152,FCSTSDV!$C$2:$C$674,0),MATCH('04.06'!U$3,FCSTSDV!$D$1:$L$1,0))/'04.06'!$F152,1),0)</f>
        <v>0</v>
      </c>
      <c r="V152" s="99">
        <f>+IFERROR(ROUND(INDEX(FCSTSDV!$D$2:$L$674,MATCH('04.06'!$D152,FCSTSDV!$C$2:$C$674,0),MATCH('04.06'!V$3,FCSTSDV!$D$1:$L$1,0))/'04.06'!$F152,1),0)</f>
        <v>0</v>
      </c>
      <c r="W152" s="99">
        <f>+IFERROR(ROUND(INDEX(FCSTSDV!$D$2:$L$674,MATCH('04.06'!$D152,FCSTSDV!$C$2:$C$674,0),MATCH('04.06'!W$3,FCSTSDV!$D$1:$L$1,0))/'04.06'!$F152,1),0)</f>
        <v>0</v>
      </c>
      <c r="X152" s="99">
        <f>+IFERROR(ROUND(INDEX(FCSTSDV!$D$2:$L$674,MATCH('04.06'!$D152,FCSTSDV!$C$2:$C$674,0),MATCH('04.06'!X$3,FCSTSDV!$D$1:$L$1,0))/'04.06'!$F152,1),0)</f>
        <v>0</v>
      </c>
      <c r="Y152" s="99">
        <f>+IFERROR(ROUND(INDEX(FCSTSDV!$D$2:$L$674,MATCH('04.06'!$D152,FCSTSDV!$C$2:$C$674,0),MATCH('04.06'!Y$3,FCSTSDV!$D$1:$L$1,0))/'04.06'!$F152,1),0)</f>
        <v>0</v>
      </c>
      <c r="Z152" s="212">
        <f t="shared" si="28"/>
        <v>0</v>
      </c>
    </row>
    <row r="153" spans="1:26" ht="20.100000000000001" customHeight="1">
      <c r="A153" s="252"/>
      <c r="B153" s="209"/>
      <c r="C153" s="241"/>
      <c r="D153" s="220"/>
      <c r="E153" s="220" t="str">
        <f>+E152</f>
        <v>5T(77mm)*60mm key 5.5</v>
      </c>
      <c r="F153" s="220"/>
      <c r="G153" s="242"/>
      <c r="H153" s="250"/>
      <c r="I153" s="782"/>
      <c r="J153" s="79">
        <v>0</v>
      </c>
      <c r="K153" s="166">
        <f t="shared" ref="K153:P153" si="48">+$I$154+$J$154-K152</f>
        <v>0</v>
      </c>
      <c r="L153" s="166">
        <f t="shared" si="48"/>
        <v>0</v>
      </c>
      <c r="M153" s="166">
        <f t="shared" si="48"/>
        <v>0</v>
      </c>
      <c r="N153" s="166">
        <f t="shared" si="48"/>
        <v>0</v>
      </c>
      <c r="O153" s="166">
        <f t="shared" si="48"/>
        <v>0</v>
      </c>
      <c r="P153" s="166">
        <f t="shared" si="48"/>
        <v>0</v>
      </c>
      <c r="Q153" s="166">
        <f t="shared" ref="Q153:Y153" si="49">+P153-Q152</f>
        <v>0</v>
      </c>
      <c r="R153" s="166">
        <f t="shared" si="49"/>
        <v>0</v>
      </c>
      <c r="S153" s="166">
        <f t="shared" si="49"/>
        <v>0</v>
      </c>
      <c r="T153" s="166">
        <f t="shared" si="49"/>
        <v>0</v>
      </c>
      <c r="U153" s="166">
        <f t="shared" si="49"/>
        <v>0</v>
      </c>
      <c r="V153" s="166">
        <f t="shared" si="49"/>
        <v>0</v>
      </c>
      <c r="W153" s="166">
        <f t="shared" si="49"/>
        <v>0</v>
      </c>
      <c r="X153" s="166">
        <f t="shared" si="49"/>
        <v>0</v>
      </c>
      <c r="Y153" s="166">
        <f t="shared" si="49"/>
        <v>0</v>
      </c>
      <c r="Z153" s="212">
        <f t="shared" si="28"/>
        <v>0</v>
      </c>
    </row>
    <row r="154" spans="1:26" ht="20.100000000000001" customHeight="1">
      <c r="A154" s="208" t="s">
        <v>172</v>
      </c>
      <c r="B154" s="208" t="s">
        <v>217</v>
      </c>
      <c r="C154" s="239"/>
      <c r="D154" s="131" t="s">
        <v>218</v>
      </c>
      <c r="E154" s="131" t="s">
        <v>217</v>
      </c>
      <c r="F154" s="131">
        <v>2500</v>
      </c>
      <c r="G154" s="240"/>
      <c r="H154" s="253"/>
      <c r="I154" s="785">
        <v>0</v>
      </c>
      <c r="J154" s="79">
        <v>0</v>
      </c>
      <c r="K154" s="106">
        <f>+IFERROR(ROUND(INDEX(FCSTSDV!$D$2:$L$674,MATCH('04.06'!$D154,FCSTSDV!$C$2:$C$674,0),MATCH('04.06'!K$3,FCSTSDV!$D$1:$L$1,0))/'04.06'!$F154,1),0)</f>
        <v>0</v>
      </c>
      <c r="L154" s="106">
        <f>+IFERROR(ROUND(INDEX(FCSTSDV!$D$2:$L$674,MATCH('04.06'!$D154,FCSTSDV!$C$2:$C$674,0),MATCH('04.06'!L$3,FCSTSDV!$D$1:$L$1,0))/'04.06'!$F154,1),0)</f>
        <v>0</v>
      </c>
      <c r="M154" s="106">
        <f>+IFERROR(ROUND(INDEX(FCSTSDV!$D$2:$L$674,MATCH('04.06'!$D154,FCSTSDV!$C$2:$C$674,0),MATCH('04.06'!M$3,FCSTSDV!$D$1:$L$1,0))/'04.06'!$F154,1),0)</f>
        <v>0</v>
      </c>
      <c r="N154" s="106">
        <f>+IFERROR(ROUND(INDEX(FCSTSDV!$D$2:$L$674,MATCH('04.06'!$D154,FCSTSDV!$C$2:$C$674,0),MATCH('04.06'!N$3,FCSTSDV!$D$1:$L$1,0))/'04.06'!$F154,1),0)</f>
        <v>0</v>
      </c>
      <c r="O154" s="106">
        <f>+IFERROR(ROUND(INDEX(FCSTSDV!$D$2:$L$674,MATCH('04.06'!$D154,FCSTSDV!$C$2:$C$674,0),MATCH('04.06'!O$3,FCSTSDV!$D$1:$L$1,0))/'04.06'!$F154,1),0)</f>
        <v>0</v>
      </c>
      <c r="P154" s="106">
        <f>+IFERROR(ROUND(INDEX(FCSTSDV!$D$2:$L$674,MATCH('04.06'!$D154,FCSTSDV!$C$2:$C$674,0),MATCH('04.06'!P$3,FCSTSDV!$D$1:$L$1,0))/'04.06'!$F154,1),0)</f>
        <v>0</v>
      </c>
      <c r="Q154" s="106">
        <f>+IFERROR(ROUND(INDEX(FCSTSDV!$D$2:$L$674,MATCH('04.06'!$D154,FCSTSDV!$C$2:$C$674,0),MATCH('04.06'!Q$3,FCSTSDV!$D$1:$L$1,0))/'04.06'!$F154,1),0)</f>
        <v>0</v>
      </c>
      <c r="R154" s="106">
        <f>+IFERROR(ROUND(INDEX(FCSTSDV!$D$2:$L$674,MATCH('04.06'!$D154,FCSTSDV!$C$2:$C$674,0),MATCH('04.06'!R$3,FCSTSDV!$D$1:$L$1,0))/'04.06'!$F154,1),0)</f>
        <v>0</v>
      </c>
      <c r="S154" s="106">
        <f>+IFERROR(ROUND(INDEX(FCSTSDV!$D$2:$L$674,MATCH('04.06'!$D154,FCSTSDV!$C$2:$C$674,0),MATCH('04.06'!S$3,FCSTSDV!$D$1:$L$1,0))/'04.06'!$F154,1),0)</f>
        <v>0</v>
      </c>
      <c r="T154" s="106">
        <f>+IFERROR(ROUND(INDEX(FCSTSDV!$D$2:$L$674,MATCH('04.06'!$D154,FCSTSDV!$C$2:$C$674,0),MATCH('04.06'!T$3,FCSTSDV!$D$1:$L$1,0))/'04.06'!$F154,1),0)</f>
        <v>0</v>
      </c>
      <c r="U154" s="106">
        <f>+IFERROR(ROUND(INDEX(FCSTSDV!$D$2:$L$674,MATCH('04.06'!$D154,FCSTSDV!$C$2:$C$674,0),MATCH('04.06'!U$3,FCSTSDV!$D$1:$L$1,0))/'04.06'!$F154,1),0)</f>
        <v>0</v>
      </c>
      <c r="V154" s="106">
        <f>+IFERROR(ROUND(INDEX(FCSTSDV!$D$2:$L$674,MATCH('04.06'!$D154,FCSTSDV!$C$2:$C$674,0),MATCH('04.06'!V$3,FCSTSDV!$D$1:$L$1,0))/'04.06'!$F154,1),0)</f>
        <v>0</v>
      </c>
      <c r="W154" s="106">
        <f>+IFERROR(ROUND(INDEX(FCSTSDV!$D$2:$L$674,MATCH('04.06'!$D154,FCSTSDV!$C$2:$C$674,0),MATCH('04.06'!W$3,FCSTSDV!$D$1:$L$1,0))/'04.06'!$F154,1),0)</f>
        <v>0</v>
      </c>
      <c r="X154" s="106">
        <f>+IFERROR(ROUND(INDEX(FCSTSDV!$D$2:$L$674,MATCH('04.06'!$D154,FCSTSDV!$C$2:$C$674,0),MATCH('04.06'!X$3,FCSTSDV!$D$1:$L$1,0))/'04.06'!$F154,1),0)</f>
        <v>0</v>
      </c>
      <c r="Y154" s="106">
        <f>+IFERROR(ROUND(INDEX(FCSTSDV!$D$2:$L$674,MATCH('04.06'!$D154,FCSTSDV!$C$2:$C$674,0),MATCH('04.06'!Y$3,FCSTSDV!$D$1:$L$1,0))/'04.06'!$F154,1),0)</f>
        <v>0</v>
      </c>
      <c r="Z154" s="212">
        <f t="shared" si="28"/>
        <v>0</v>
      </c>
    </row>
    <row r="155" spans="1:26" ht="20.100000000000001" customHeight="1">
      <c r="A155" s="208"/>
      <c r="B155" s="208"/>
      <c r="C155" s="239"/>
      <c r="D155" s="131"/>
      <c r="E155" s="131" t="str">
        <f>+E154</f>
        <v>5T(77mm)*86mm key 5.5</v>
      </c>
      <c r="F155" s="131"/>
      <c r="G155" s="240"/>
      <c r="H155" s="253"/>
      <c r="I155" s="785"/>
      <c r="J155" s="79">
        <v>0</v>
      </c>
      <c r="K155" s="158">
        <f t="shared" ref="K155:P155" si="50">+$I$154+$J$154-K154</f>
        <v>0</v>
      </c>
      <c r="L155" s="158">
        <f t="shared" si="50"/>
        <v>0</v>
      </c>
      <c r="M155" s="158">
        <f t="shared" si="50"/>
        <v>0</v>
      </c>
      <c r="N155" s="158">
        <f t="shared" si="50"/>
        <v>0</v>
      </c>
      <c r="O155" s="158">
        <f t="shared" si="50"/>
        <v>0</v>
      </c>
      <c r="P155" s="158">
        <f t="shared" si="50"/>
        <v>0</v>
      </c>
      <c r="Q155" s="158">
        <f t="shared" ref="Q155:Y155" si="51">+P155-Q154</f>
        <v>0</v>
      </c>
      <c r="R155" s="158">
        <f t="shared" si="51"/>
        <v>0</v>
      </c>
      <c r="S155" s="158">
        <f t="shared" si="51"/>
        <v>0</v>
      </c>
      <c r="T155" s="158">
        <f t="shared" si="51"/>
        <v>0</v>
      </c>
      <c r="U155" s="158">
        <f t="shared" si="51"/>
        <v>0</v>
      </c>
      <c r="V155" s="158">
        <f t="shared" si="51"/>
        <v>0</v>
      </c>
      <c r="W155" s="158">
        <f t="shared" si="51"/>
        <v>0</v>
      </c>
      <c r="X155" s="158">
        <f t="shared" si="51"/>
        <v>0</v>
      </c>
      <c r="Y155" s="158">
        <f t="shared" si="51"/>
        <v>0</v>
      </c>
      <c r="Z155" s="212">
        <f t="shared" si="28"/>
        <v>0</v>
      </c>
    </row>
    <row r="156" spans="1:26" ht="20.100000000000001" customHeight="1">
      <c r="A156" s="791" t="s">
        <v>172</v>
      </c>
      <c r="B156" s="791" t="s">
        <v>221</v>
      </c>
      <c r="C156" s="63"/>
      <c r="D156" s="73" t="s">
        <v>80</v>
      </c>
      <c r="E156" s="203" t="s">
        <v>221</v>
      </c>
      <c r="F156" s="44">
        <v>2500</v>
      </c>
      <c r="G156" s="45"/>
      <c r="H156" s="254"/>
      <c r="I156" s="781">
        <v>0</v>
      </c>
      <c r="J156" s="79">
        <v>0</v>
      </c>
      <c r="K156" s="92">
        <f>+IFERROR(ROUND(INDEX(FCSTSDV!$D$2:$L$674,MATCH('04.06'!$D156,FCSTSDV!$C$2:$C$674,0),MATCH('04.06'!K$3,FCSTSDV!$D$1:$L$1,0))/'04.06'!$F156,1),0)</f>
        <v>0</v>
      </c>
      <c r="L156" s="92">
        <f>+IFERROR(ROUND(INDEX(FCSTSDV!$D$2:$L$674,MATCH('04.06'!$D156,FCSTSDV!$C$2:$C$674,0),MATCH('04.06'!L$3,FCSTSDV!$D$1:$L$1,0))/'04.06'!$F156,1),0)</f>
        <v>0</v>
      </c>
      <c r="M156" s="92">
        <f>+IFERROR(ROUND(INDEX(FCSTSDV!$D$2:$L$674,MATCH('04.06'!$D156,FCSTSDV!$C$2:$C$674,0),MATCH('04.06'!M$3,FCSTSDV!$D$1:$L$1,0))/'04.06'!$F156,1),0)</f>
        <v>0</v>
      </c>
      <c r="N156" s="92">
        <f>+IFERROR(ROUND(INDEX(FCSTSDV!$D$2:$L$674,MATCH('04.06'!$D156,FCSTSDV!$C$2:$C$674,0),MATCH('04.06'!N$3,FCSTSDV!$D$1:$L$1,0))/'04.06'!$F156,1),0)</f>
        <v>0</v>
      </c>
      <c r="O156" s="92">
        <f>+IFERROR(ROUND(INDEX(FCSTSDV!$D$2:$L$674,MATCH('04.06'!$D156,FCSTSDV!$C$2:$C$674,0),MATCH('04.06'!O$3,FCSTSDV!$D$1:$L$1,0))/'04.06'!$F156,1),0)</f>
        <v>0</v>
      </c>
      <c r="P156" s="92">
        <f>+IFERROR(ROUND(INDEX(FCSTSDV!$D$2:$L$674,MATCH('04.06'!$D156,FCSTSDV!$C$2:$C$674,0),MATCH('04.06'!P$3,FCSTSDV!$D$1:$L$1,0))/'04.06'!$F156,1),0)</f>
        <v>0</v>
      </c>
      <c r="Q156" s="92">
        <f>+IFERROR(ROUND(INDEX(FCSTSDV!$D$2:$L$674,MATCH('04.06'!$D156,FCSTSDV!$C$2:$C$674,0),MATCH('04.06'!Q$3,FCSTSDV!$D$1:$L$1,0))/'04.06'!$F156,1),0)</f>
        <v>0</v>
      </c>
      <c r="R156" s="92">
        <f>+IFERROR(ROUND(INDEX(FCSTSDV!$D$2:$L$674,MATCH('04.06'!$D156,FCSTSDV!$C$2:$C$674,0),MATCH('04.06'!R$3,FCSTSDV!$D$1:$L$1,0))/'04.06'!$F156,1),0)</f>
        <v>0</v>
      </c>
      <c r="S156" s="92">
        <f>+IFERROR(ROUND(INDEX(FCSTSDV!$D$2:$L$674,MATCH('04.06'!$D156,FCSTSDV!$C$2:$C$674,0),MATCH('04.06'!S$3,FCSTSDV!$D$1:$L$1,0))/'04.06'!$F156,1),0)</f>
        <v>0</v>
      </c>
      <c r="T156" s="92">
        <f>+IFERROR(ROUND(INDEX(FCSTSDV!$D$2:$L$674,MATCH('04.06'!$D156,FCSTSDV!$C$2:$C$674,0),MATCH('04.06'!T$3,FCSTSDV!$D$1:$L$1,0))/'04.06'!$F156,1),0)</f>
        <v>0</v>
      </c>
      <c r="U156" s="92">
        <f>+IFERROR(ROUND(INDEX(FCSTSDV!$D$2:$L$674,MATCH('04.06'!$D156,FCSTSDV!$C$2:$C$674,0),MATCH('04.06'!U$3,FCSTSDV!$D$1:$L$1,0))/'04.06'!$F156,1),0)</f>
        <v>0</v>
      </c>
      <c r="V156" s="92">
        <f>+IFERROR(ROUND(INDEX(FCSTSDV!$D$2:$L$674,MATCH('04.06'!$D156,FCSTSDV!$C$2:$C$674,0),MATCH('04.06'!V$3,FCSTSDV!$D$1:$L$1,0))/'04.06'!$F156,1),0)</f>
        <v>0</v>
      </c>
      <c r="W156" s="92">
        <f>+IFERROR(ROUND(INDEX(FCSTSDV!$D$2:$L$674,MATCH('04.06'!$D156,FCSTSDV!$C$2:$C$674,0),MATCH('04.06'!W$3,FCSTSDV!$D$1:$L$1,0))/'04.06'!$F156,1),0)</f>
        <v>0</v>
      </c>
      <c r="X156" s="92">
        <f>+IFERROR(ROUND(INDEX(FCSTSDV!$D$2:$L$674,MATCH('04.06'!$D156,FCSTSDV!$C$2:$C$674,0),MATCH('04.06'!X$3,FCSTSDV!$D$1:$L$1,0))/'04.06'!$F156,1),0)</f>
        <v>0</v>
      </c>
      <c r="Y156" s="92">
        <f>+IFERROR(ROUND(INDEX(FCSTSDV!$D$2:$L$674,MATCH('04.06'!$D156,FCSTSDV!$C$2:$C$674,0),MATCH('04.06'!Y$3,FCSTSDV!$D$1:$L$1,0))/'04.06'!$F156,1),0)</f>
        <v>0</v>
      </c>
      <c r="Z156" s="212">
        <f t="shared" si="28"/>
        <v>0</v>
      </c>
    </row>
    <row r="157" spans="1:26" ht="20.100000000000001" customHeight="1">
      <c r="A157" s="792"/>
      <c r="B157" s="792"/>
      <c r="C157" s="16"/>
      <c r="D157" s="52" t="s">
        <v>175</v>
      </c>
      <c r="E157" s="205" t="str">
        <f>+E156</f>
        <v>6"*86</v>
      </c>
      <c r="F157" s="53" t="s">
        <v>43</v>
      </c>
      <c r="G157" s="54"/>
      <c r="H157" s="255"/>
      <c r="I157" s="782"/>
      <c r="J157" s="79">
        <v>0</v>
      </c>
      <c r="K157" s="90">
        <f t="shared" ref="K157:P157" si="52">$I156+$J156-K156</f>
        <v>0</v>
      </c>
      <c r="L157" s="90">
        <f t="shared" si="52"/>
        <v>0</v>
      </c>
      <c r="M157" s="90">
        <f t="shared" si="52"/>
        <v>0</v>
      </c>
      <c r="N157" s="90">
        <f t="shared" si="52"/>
        <v>0</v>
      </c>
      <c r="O157" s="90">
        <f t="shared" si="52"/>
        <v>0</v>
      </c>
      <c r="P157" s="90">
        <f t="shared" si="52"/>
        <v>0</v>
      </c>
      <c r="Q157" s="90">
        <f t="shared" ref="Q157:Y157" si="53">+P157-Q156</f>
        <v>0</v>
      </c>
      <c r="R157" s="90">
        <f t="shared" si="53"/>
        <v>0</v>
      </c>
      <c r="S157" s="90">
        <f t="shared" si="53"/>
        <v>0</v>
      </c>
      <c r="T157" s="90">
        <f t="shared" si="53"/>
        <v>0</v>
      </c>
      <c r="U157" s="90">
        <f t="shared" si="53"/>
        <v>0</v>
      </c>
      <c r="V157" s="90">
        <f t="shared" si="53"/>
        <v>0</v>
      </c>
      <c r="W157" s="90">
        <f t="shared" si="53"/>
        <v>0</v>
      </c>
      <c r="X157" s="90">
        <f t="shared" si="53"/>
        <v>0</v>
      </c>
      <c r="Y157" s="90">
        <f t="shared" si="53"/>
        <v>0</v>
      </c>
      <c r="Z157" s="212">
        <f t="shared" si="28"/>
        <v>0</v>
      </c>
    </row>
    <row r="158" spans="1:26" ht="20.100000000000001" customHeight="1">
      <c r="A158" s="791" t="s">
        <v>245</v>
      </c>
      <c r="B158" s="791" t="s">
        <v>246</v>
      </c>
      <c r="C158" s="63"/>
      <c r="D158" s="73" t="s">
        <v>45</v>
      </c>
      <c r="E158" s="198" t="s">
        <v>246</v>
      </c>
      <c r="F158" s="44">
        <v>200</v>
      </c>
      <c r="G158" s="45"/>
      <c r="H158" s="45"/>
      <c r="I158" s="781">
        <v>1200</v>
      </c>
      <c r="J158" s="79">
        <v>0</v>
      </c>
      <c r="K158" s="92">
        <f>+IFERROR(ROUND(INDEX(FCSTSDV!$D$2:$L$674,MATCH('04.06'!$D158,FCSTSDV!$C$2:$C$674,0),MATCH('04.06'!K$3,FCSTSDV!$D$1:$L$1,0))/'04.06'!$F158,1),0)</f>
        <v>0</v>
      </c>
      <c r="L158" s="92">
        <f>+IFERROR(ROUND(INDEX(FCSTSDV!$D$2:$L$674,MATCH('04.06'!$D158,FCSTSDV!$C$2:$C$674,0),MATCH('04.06'!L$3,FCSTSDV!$D$1:$L$1,0))/'04.06'!$F158,1),0)</f>
        <v>0</v>
      </c>
      <c r="M158" s="92">
        <f>+IFERROR(ROUND(INDEX(FCSTSDV!$D$2:$L$674,MATCH('04.06'!$D158,FCSTSDV!$C$2:$C$674,0),MATCH('04.06'!M$3,FCSTSDV!$D$1:$L$1,0))/'04.06'!$F158,1),0)</f>
        <v>0</v>
      </c>
      <c r="N158" s="92">
        <f>+IFERROR(ROUND(INDEX(FCSTSDV!$D$2:$L$674,MATCH('04.06'!$D158,FCSTSDV!$C$2:$C$674,0),MATCH('04.06'!N$3,FCSTSDV!$D$1:$L$1,0))/'04.06'!$F158,1),0)</f>
        <v>0</v>
      </c>
      <c r="O158" s="92">
        <f>+IFERROR(ROUND(INDEX(FCSTSDV!$D$2:$L$674,MATCH('04.06'!$D158,FCSTSDV!$C$2:$C$674,0),MATCH('04.06'!O$3,FCSTSDV!$D$1:$L$1,0))/'04.06'!$F158,1),0)</f>
        <v>0</v>
      </c>
      <c r="P158" s="92">
        <f>+IFERROR(ROUND(INDEX(FCSTSDV!$D$2:$L$674,MATCH('04.06'!$D158,FCSTSDV!$C$2:$C$674,0),MATCH('04.06'!P$3,FCSTSDV!$D$1:$L$1,0))/'04.06'!$F158,1),0)</f>
        <v>0</v>
      </c>
      <c r="Q158" s="92">
        <f>+IFERROR(ROUND(INDEX(FCSTSDV!$D$2:$L$674,MATCH('04.06'!$D158,FCSTSDV!$C$2:$C$674,0),MATCH('04.06'!Q$3,FCSTSDV!$D$1:$L$1,0))/'04.06'!$F158,1),0)</f>
        <v>0</v>
      </c>
      <c r="R158" s="92">
        <f>+IFERROR(ROUND(INDEX(FCSTSDV!$D$2:$L$674,MATCH('04.06'!$D158,FCSTSDV!$C$2:$C$674,0),MATCH('04.06'!R$3,FCSTSDV!$D$1:$L$1,0))/'04.06'!$F158,1),0)</f>
        <v>0</v>
      </c>
      <c r="S158" s="92">
        <f>+IFERROR(ROUND(INDEX(FCSTSDV!$D$2:$L$674,MATCH('04.06'!$D158,FCSTSDV!$C$2:$C$674,0),MATCH('04.06'!S$3,FCSTSDV!$D$1:$L$1,0))/'04.06'!$F158,1),0)</f>
        <v>0</v>
      </c>
      <c r="T158" s="92">
        <f>+IFERROR(ROUND(INDEX(FCSTSDV!$D$2:$L$674,MATCH('04.06'!$D158,FCSTSDV!$C$2:$C$674,0),MATCH('04.06'!T$3,FCSTSDV!$D$1:$L$1,0))/'04.06'!$F158,1),0)</f>
        <v>0</v>
      </c>
      <c r="U158" s="92">
        <f>+IFERROR(ROUND(INDEX(FCSTSDV!$D$2:$L$674,MATCH('04.06'!$D158,FCSTSDV!$C$2:$C$674,0),MATCH('04.06'!U$3,FCSTSDV!$D$1:$L$1,0))/'04.06'!$F158,1),0)</f>
        <v>0</v>
      </c>
      <c r="V158" s="92">
        <f>+IFERROR(ROUND(INDEX(FCSTSDV!$D$2:$L$674,MATCH('04.06'!$D158,FCSTSDV!$C$2:$C$674,0),MATCH('04.06'!V$3,FCSTSDV!$D$1:$L$1,0))/'04.06'!$F158,1),0)</f>
        <v>0</v>
      </c>
      <c r="W158" s="92">
        <f>+IFERROR(ROUND(INDEX(FCSTSDV!$D$2:$L$674,MATCH('04.06'!$D158,FCSTSDV!$C$2:$C$674,0),MATCH('04.06'!W$3,FCSTSDV!$D$1:$L$1,0))/'04.06'!$F158,1),0)</f>
        <v>0</v>
      </c>
      <c r="X158" s="92">
        <f>+IFERROR(ROUND(INDEX(FCSTSDV!$D$2:$L$674,MATCH('04.06'!$D158,FCSTSDV!$C$2:$C$674,0),MATCH('04.06'!X$3,FCSTSDV!$D$1:$L$1,0))/'04.06'!$F158,1),0)</f>
        <v>0</v>
      </c>
      <c r="Y158" s="92">
        <f>+IFERROR(ROUND(INDEX(FCSTSDV!$D$2:$L$674,MATCH('04.06'!$D158,FCSTSDV!$C$2:$C$674,0),MATCH('04.06'!Y$3,FCSTSDV!$D$1:$L$1,0))/'04.06'!$F158,1),0)</f>
        <v>0</v>
      </c>
      <c r="Z158" s="212">
        <f t="shared" si="28"/>
        <v>0</v>
      </c>
    </row>
    <row r="159" spans="1:26" ht="20.100000000000001" hidden="1" customHeight="1">
      <c r="A159" s="795"/>
      <c r="B159" s="795"/>
      <c r="C159" s="57"/>
      <c r="D159" s="32" t="s">
        <v>66</v>
      </c>
      <c r="E159" s="199" t="str">
        <f>+E158</f>
        <v>156*72*0.8T</v>
      </c>
      <c r="F159" s="49">
        <v>150</v>
      </c>
      <c r="G159" s="48"/>
      <c r="H159" s="48"/>
      <c r="I159" s="785"/>
      <c r="J159" s="79">
        <v>0</v>
      </c>
      <c r="K159" s="92">
        <f>+IFERROR(ROUND(INDEX(FCSTSDV!$D$2:$L$674,MATCH('04.06'!$D159,FCSTSDV!$C$2:$C$674,0),MATCH('04.06'!K$3,FCSTSDV!$D$1:$L$1,0))/'04.06'!$F159,1),0)</f>
        <v>0</v>
      </c>
      <c r="L159" s="92">
        <f>+IFERROR(ROUND(INDEX(FCSTSDV!$D$2:$L$674,MATCH('04.06'!$D159,FCSTSDV!$C$2:$C$674,0),MATCH('04.06'!L$3,FCSTSDV!$D$1:$L$1,0))/'04.06'!$F159,1),0)</f>
        <v>0</v>
      </c>
      <c r="M159" s="92">
        <f>+IFERROR(ROUND(INDEX(FCSTSDV!$D$2:$L$674,MATCH('04.06'!$D159,FCSTSDV!$C$2:$C$674,0),MATCH('04.06'!M$3,FCSTSDV!$D$1:$L$1,0))/'04.06'!$F159,1),0)</f>
        <v>0</v>
      </c>
      <c r="N159" s="92">
        <f>+IFERROR(ROUND(INDEX(FCSTSDV!$D$2:$L$674,MATCH('04.06'!$D159,FCSTSDV!$C$2:$C$674,0),MATCH('04.06'!N$3,FCSTSDV!$D$1:$L$1,0))/'04.06'!$F159,1),0)</f>
        <v>0</v>
      </c>
      <c r="O159" s="92">
        <f>+IFERROR(ROUND(INDEX(FCSTSDV!$D$2:$L$674,MATCH('04.06'!$D159,FCSTSDV!$C$2:$C$674,0),MATCH('04.06'!O$3,FCSTSDV!$D$1:$L$1,0))/'04.06'!$F159,1),0)</f>
        <v>0</v>
      </c>
      <c r="P159" s="92">
        <f>+IFERROR(ROUND(INDEX(FCSTSDV!$D$2:$L$674,MATCH('04.06'!$D159,FCSTSDV!$C$2:$C$674,0),MATCH('04.06'!P$3,FCSTSDV!$D$1:$L$1,0))/'04.06'!$F159,1),0)</f>
        <v>0</v>
      </c>
      <c r="Q159" s="92">
        <f>+IFERROR(ROUND(INDEX(FCSTSDV!$D$2:$L$674,MATCH('04.06'!$D159,FCSTSDV!$C$2:$C$674,0),MATCH('04.06'!Q$3,FCSTSDV!$D$1:$L$1,0))/'04.06'!$F159,1),0)</f>
        <v>0</v>
      </c>
      <c r="R159" s="92">
        <f>+IFERROR(ROUND(INDEX(FCSTSDV!$D$2:$L$674,MATCH('04.06'!$D159,FCSTSDV!$C$2:$C$674,0),MATCH('04.06'!R$3,FCSTSDV!$D$1:$L$1,0))/'04.06'!$F159,1),0)</f>
        <v>0</v>
      </c>
      <c r="S159" s="92">
        <f>+IFERROR(ROUND(INDEX(FCSTSDV!$D$2:$L$674,MATCH('04.06'!$D159,FCSTSDV!$C$2:$C$674,0),MATCH('04.06'!S$3,FCSTSDV!$D$1:$L$1,0))/'04.06'!$F159,1),0)</f>
        <v>0</v>
      </c>
      <c r="T159" s="92">
        <f>+IFERROR(ROUND(INDEX(FCSTSDV!$D$2:$L$674,MATCH('04.06'!$D159,FCSTSDV!$C$2:$C$674,0),MATCH('04.06'!T$3,FCSTSDV!$D$1:$L$1,0))/'04.06'!$F159,1),0)</f>
        <v>0</v>
      </c>
      <c r="U159" s="92">
        <f>+IFERROR(ROUND(INDEX(FCSTSDV!$D$2:$L$674,MATCH('04.06'!$D159,FCSTSDV!$C$2:$C$674,0),MATCH('04.06'!U$3,FCSTSDV!$D$1:$L$1,0))/'04.06'!$F159,1),0)</f>
        <v>0</v>
      </c>
      <c r="V159" s="92">
        <f>+IFERROR(ROUND(INDEX(FCSTSDV!$D$2:$L$674,MATCH('04.06'!$D159,FCSTSDV!$C$2:$C$674,0),MATCH('04.06'!V$3,FCSTSDV!$D$1:$L$1,0))/'04.06'!$F159,1),0)</f>
        <v>0</v>
      </c>
      <c r="W159" s="92">
        <f>+IFERROR(ROUND(INDEX(FCSTSDV!$D$2:$L$674,MATCH('04.06'!$D159,FCSTSDV!$C$2:$C$674,0),MATCH('04.06'!W$3,FCSTSDV!$D$1:$L$1,0))/'04.06'!$F159,1),0)</f>
        <v>0</v>
      </c>
      <c r="X159" s="92">
        <f>+IFERROR(ROUND(INDEX(FCSTSDV!$D$2:$L$674,MATCH('04.06'!$D159,FCSTSDV!$C$2:$C$674,0),MATCH('04.06'!X$3,FCSTSDV!$D$1:$L$1,0))/'04.06'!$F159,1),0)</f>
        <v>0</v>
      </c>
      <c r="Y159" s="92">
        <f>+IFERROR(ROUND(INDEX(FCSTSDV!$D$2:$L$674,MATCH('04.06'!$D159,FCSTSDV!$C$2:$C$674,0),MATCH('04.06'!Y$3,FCSTSDV!$D$1:$L$1,0))/'04.06'!$F159,1),0)</f>
        <v>0</v>
      </c>
      <c r="Z159" s="212">
        <f t="shared" si="28"/>
        <v>0</v>
      </c>
    </row>
    <row r="160" spans="1:26" ht="20.100000000000001" customHeight="1">
      <c r="A160" s="795"/>
      <c r="B160" s="795"/>
      <c r="C160" s="57"/>
      <c r="D160" s="32" t="s">
        <v>49</v>
      </c>
      <c r="E160" s="199" t="str">
        <f>+E159</f>
        <v>156*72*0.8T</v>
      </c>
      <c r="F160" s="49">
        <v>150</v>
      </c>
      <c r="G160" s="48"/>
      <c r="H160" s="48"/>
      <c r="I160" s="785"/>
      <c r="J160" s="79">
        <v>0</v>
      </c>
      <c r="K160" s="92">
        <f>+ROUND(IFERROR(INDEX(FCSTSDV!$D$2:$L$72,MATCH('04.06'!$D160,FCSTSDV!$C$2:$C$72,0),MATCH('04.06'!K$3,FCSTSDV!$D$1:$L$1,0)),0)/'04.06'!$F160,1)</f>
        <v>0</v>
      </c>
      <c r="L160" s="92">
        <f>+ROUND(IFERROR(INDEX(FCSTSDV!$D$2:$L$72,MATCH('04.06'!$D160,FCSTSDV!$C$2:$C$72,0),MATCH('04.06'!L$3,FCSTSDV!$D$1:$L$1,0)),0)/'04.06'!$F160,1)</f>
        <v>0</v>
      </c>
      <c r="M160" s="92">
        <f>+ROUND(IFERROR(INDEX(FCSTSDV!$D$2:$L$72,MATCH('04.06'!$D160,FCSTSDV!$C$2:$C$72,0),MATCH('04.06'!M$3,FCSTSDV!$D$1:$L$1,0)),0)/'04.06'!$F160,1)</f>
        <v>0</v>
      </c>
      <c r="N160" s="92">
        <f>+ROUND(IFERROR(INDEX(FCSTSDV!$D$2:$L$72,MATCH('04.06'!$D160,FCSTSDV!$C$2:$C$72,0),MATCH('04.06'!N$3,FCSTSDV!$D$1:$L$1,0)),0)/'04.06'!$F160,1)</f>
        <v>0</v>
      </c>
      <c r="O160" s="92">
        <f>+ROUND(IFERROR(INDEX(FCSTSDV!$D$2:$L$72,MATCH('04.06'!$D160,FCSTSDV!$C$2:$C$72,0),MATCH('04.06'!O$3,FCSTSDV!$D$1:$L$1,0)),0)/'04.06'!$F160,1)</f>
        <v>0</v>
      </c>
      <c r="P160" s="92">
        <f>+ROUND(IFERROR(INDEX(FCSTSDV!$D$2:$L$72,MATCH('04.06'!$D160,FCSTSDV!$C$2:$C$72,0),MATCH('04.06'!P$3,FCSTSDV!$D$1:$L$1,0)),0)/'04.06'!$F160,1)</f>
        <v>0</v>
      </c>
      <c r="Q160" s="92">
        <f>+ROUND(IFERROR(INDEX(FCSTSDV!$D$2:$L$72,MATCH('04.06'!$D160,FCSTSDV!$C$2:$C$72,0),MATCH('04.06'!Q$3,FCSTSDV!$D$1:$L$1,0)),0)/'04.06'!$F160,1)</f>
        <v>0</v>
      </c>
      <c r="R160" s="92">
        <f>+ROUND(IFERROR(INDEX(FCSTSDV!$D$2:$L$72,MATCH('04.06'!$D160,FCSTSDV!$C$2:$C$72,0),MATCH('04.06'!R$3,FCSTSDV!$D$1:$L$1,0)),0)/'04.06'!$F160,1)</f>
        <v>0</v>
      </c>
      <c r="S160" s="92">
        <f>+ROUND(IFERROR(INDEX(FCSTSDV!$D$2:$L$72,MATCH('04.06'!$D160,FCSTSDV!$C$2:$C$72,0),MATCH('04.06'!S$3,FCSTSDV!$D$1:$L$1,0)),0)/'04.06'!$F160,1)</f>
        <v>0</v>
      </c>
      <c r="T160" s="92">
        <f>+ROUND(IFERROR(INDEX(FCSTSDV!$D$2:$L$72,MATCH('04.06'!$D160,FCSTSDV!$C$2:$C$72,0),MATCH('04.06'!T$3,FCSTSDV!$D$1:$L$1,0)),0)/'04.06'!$F160,1)</f>
        <v>0</v>
      </c>
      <c r="U160" s="92">
        <f>+ROUND(IFERROR(INDEX(FCSTSDV!$D$2:$L$72,MATCH('04.06'!$D160,FCSTSDV!$C$2:$C$72,0),MATCH('04.06'!U$3,FCSTSDV!$D$1:$L$1,0)),0)/'04.06'!$F160,1)</f>
        <v>0</v>
      </c>
      <c r="V160" s="92">
        <f>+ROUND(IFERROR(INDEX(FCSTSDV!$D$2:$L$72,MATCH('04.06'!$D160,FCSTSDV!$C$2:$C$72,0),MATCH('04.06'!V$3,FCSTSDV!$D$1:$L$1,0)),0)/'04.06'!$F160,1)</f>
        <v>0</v>
      </c>
      <c r="W160" s="92">
        <f>+ROUND(IFERROR(INDEX(FCSTSDV!$D$2:$L$72,MATCH('04.06'!$D160,FCSTSDV!$C$2:$C$72,0),MATCH('04.06'!W$3,FCSTSDV!$D$1:$L$1,0)),0)/'04.06'!$F160,1)</f>
        <v>0</v>
      </c>
      <c r="X160" s="92">
        <f>+ROUND(IFERROR(INDEX(FCSTSDV!$D$2:$L$72,MATCH('04.06'!$D160,FCSTSDV!$C$2:$C$72,0),MATCH('04.06'!X$3,FCSTSDV!$D$1:$L$1,0)),0)/'04.06'!$F160,1)</f>
        <v>0</v>
      </c>
      <c r="Y160" s="92">
        <f>+ROUND(IFERROR(INDEX(FCSTSDV!$D$2:$L$72,MATCH('04.06'!$D160,FCSTSDV!$C$2:$C$72,0),MATCH('04.06'!Y$3,FCSTSDV!$D$1:$L$1,0)),0)/'04.06'!$F160,1)</f>
        <v>0</v>
      </c>
      <c r="Z160" s="212">
        <f t="shared" si="28"/>
        <v>0</v>
      </c>
    </row>
    <row r="161" spans="1:26" ht="20.100000000000001" customHeight="1">
      <c r="A161" s="795"/>
      <c r="B161" s="795"/>
      <c r="C161" s="57"/>
      <c r="D161" s="32" t="s">
        <v>48</v>
      </c>
      <c r="E161" s="199" t="str">
        <f>+E160</f>
        <v>156*72*0.8T</v>
      </c>
      <c r="F161" s="49">
        <v>150</v>
      </c>
      <c r="G161" s="48"/>
      <c r="H161" s="48"/>
      <c r="I161" s="785"/>
      <c r="J161" s="79">
        <v>0</v>
      </c>
      <c r="K161" s="92">
        <f>+IFERROR(ROUND(INDEX(FCSTSDV!$D$2:$L$674,MATCH('04.06'!$D161,FCSTSDV!$C$2:$C$674,0),MATCH('04.06'!K$3,FCSTSDV!$D$1:$L$1,0))/'04.06'!$F161,1),0)</f>
        <v>0</v>
      </c>
      <c r="L161" s="92">
        <f>+IFERROR(ROUND(INDEX(FCSTSDV!$D$2:$L$674,MATCH('04.06'!$D161,FCSTSDV!$C$2:$C$674,0),MATCH('04.06'!L$3,FCSTSDV!$D$1:$L$1,0))/'04.06'!$F161,1),0)</f>
        <v>0</v>
      </c>
      <c r="M161" s="92">
        <f>+IFERROR(ROUND(INDEX(FCSTSDV!$D$2:$L$674,MATCH('04.06'!$D161,FCSTSDV!$C$2:$C$674,0),MATCH('04.06'!M$3,FCSTSDV!$D$1:$L$1,0))/'04.06'!$F161,1),0)</f>
        <v>0</v>
      </c>
      <c r="N161" s="92">
        <f>+IFERROR(ROUND(INDEX(FCSTSDV!$D$2:$L$674,MATCH('04.06'!$D161,FCSTSDV!$C$2:$C$674,0),MATCH('04.06'!N$3,FCSTSDV!$D$1:$L$1,0))/'04.06'!$F161,1),0)</f>
        <v>0</v>
      </c>
      <c r="O161" s="92">
        <f>+IFERROR(ROUND(INDEX(FCSTSDV!$D$2:$L$674,MATCH('04.06'!$D161,FCSTSDV!$C$2:$C$674,0),MATCH('04.06'!O$3,FCSTSDV!$D$1:$L$1,0))/'04.06'!$F161,1),0)</f>
        <v>0</v>
      </c>
      <c r="P161" s="92">
        <f>+IFERROR(ROUND(INDEX(FCSTSDV!$D$2:$L$674,MATCH('04.06'!$D161,FCSTSDV!$C$2:$C$674,0),MATCH('04.06'!P$3,FCSTSDV!$D$1:$L$1,0))/'04.06'!$F161,1),0)</f>
        <v>0</v>
      </c>
      <c r="Q161" s="92">
        <f>+IFERROR(ROUND(INDEX(FCSTSDV!$D$2:$L$674,MATCH('04.06'!$D161,FCSTSDV!$C$2:$C$674,0),MATCH('04.06'!Q$3,FCSTSDV!$D$1:$L$1,0))/'04.06'!$F161,1),0)</f>
        <v>0</v>
      </c>
      <c r="R161" s="92">
        <f>+IFERROR(ROUND(INDEX(FCSTSDV!$D$2:$L$674,MATCH('04.06'!$D161,FCSTSDV!$C$2:$C$674,0),MATCH('04.06'!R$3,FCSTSDV!$D$1:$L$1,0))/'04.06'!$F161,1),0)</f>
        <v>0</v>
      </c>
      <c r="S161" s="92">
        <f>+IFERROR(ROUND(INDEX(FCSTSDV!$D$2:$L$674,MATCH('04.06'!$D161,FCSTSDV!$C$2:$C$674,0),MATCH('04.06'!S$3,FCSTSDV!$D$1:$L$1,0))/'04.06'!$F161,1),0)</f>
        <v>0</v>
      </c>
      <c r="T161" s="92">
        <f>+IFERROR(ROUND(INDEX(FCSTSDV!$D$2:$L$674,MATCH('04.06'!$D161,FCSTSDV!$C$2:$C$674,0),MATCH('04.06'!T$3,FCSTSDV!$D$1:$L$1,0))/'04.06'!$F161,1),0)</f>
        <v>0</v>
      </c>
      <c r="U161" s="92">
        <f>+IFERROR(ROUND(INDEX(FCSTSDV!$D$2:$L$674,MATCH('04.06'!$D161,FCSTSDV!$C$2:$C$674,0),MATCH('04.06'!U$3,FCSTSDV!$D$1:$L$1,0))/'04.06'!$F161,1),0)</f>
        <v>0</v>
      </c>
      <c r="V161" s="92">
        <f>+IFERROR(ROUND(INDEX(FCSTSDV!$D$2:$L$674,MATCH('04.06'!$D161,FCSTSDV!$C$2:$C$674,0),MATCH('04.06'!V$3,FCSTSDV!$D$1:$L$1,0))/'04.06'!$F161,1),0)</f>
        <v>0</v>
      </c>
      <c r="W161" s="92">
        <f>+IFERROR(ROUND(INDEX(FCSTSDV!$D$2:$L$674,MATCH('04.06'!$D161,FCSTSDV!$C$2:$C$674,0),MATCH('04.06'!W$3,FCSTSDV!$D$1:$L$1,0))/'04.06'!$F161,1),0)</f>
        <v>0</v>
      </c>
      <c r="X161" s="92">
        <f>+IFERROR(ROUND(INDEX(FCSTSDV!$D$2:$L$674,MATCH('04.06'!$D161,FCSTSDV!$C$2:$C$674,0),MATCH('04.06'!X$3,FCSTSDV!$D$1:$L$1,0))/'04.06'!$F161,1),0)</f>
        <v>0</v>
      </c>
      <c r="Y161" s="92">
        <f>+IFERROR(ROUND(INDEX(FCSTSDV!$D$2:$L$674,MATCH('04.06'!$D161,FCSTSDV!$C$2:$C$674,0),MATCH('04.06'!Y$3,FCSTSDV!$D$1:$L$1,0))/'04.06'!$F161,1),0)</f>
        <v>0</v>
      </c>
      <c r="Z161" s="212">
        <f t="shared" si="28"/>
        <v>0</v>
      </c>
    </row>
    <row r="162" spans="1:26" ht="20.100000000000001" customHeight="1">
      <c r="A162" s="792"/>
      <c r="B162" s="792"/>
      <c r="C162" s="60"/>
      <c r="D162" s="52" t="s">
        <v>153</v>
      </c>
      <c r="E162" s="201" t="str">
        <f>+E161</f>
        <v>156*72*0.8T</v>
      </c>
      <c r="F162" s="53" t="s">
        <v>43</v>
      </c>
      <c r="G162" s="54"/>
      <c r="H162" s="54"/>
      <c r="I162" s="782"/>
      <c r="J162" s="79">
        <v>0</v>
      </c>
      <c r="K162" s="90">
        <f t="shared" ref="K162:P162" si="54">+$I158+$J162-SUM(K158:K161)</f>
        <v>1200</v>
      </c>
      <c r="L162" s="90">
        <f t="shared" si="54"/>
        <v>1200</v>
      </c>
      <c r="M162" s="90">
        <f t="shared" si="54"/>
        <v>1200</v>
      </c>
      <c r="N162" s="90">
        <f t="shared" si="54"/>
        <v>1200</v>
      </c>
      <c r="O162" s="90">
        <f t="shared" si="54"/>
        <v>1200</v>
      </c>
      <c r="P162" s="90">
        <f t="shared" si="54"/>
        <v>1200</v>
      </c>
      <c r="Q162" s="90">
        <f>+P162-SUM(Q158:Q161)</f>
        <v>1200</v>
      </c>
      <c r="R162" s="90">
        <f>+Q162-SUM(R158:R161)</f>
        <v>1200</v>
      </c>
      <c r="S162" s="90">
        <f t="shared" ref="S162:Y162" si="55">+R162-SUM(S158:S161)</f>
        <v>1200</v>
      </c>
      <c r="T162" s="90">
        <f t="shared" si="55"/>
        <v>1200</v>
      </c>
      <c r="U162" s="90">
        <f t="shared" si="55"/>
        <v>1200</v>
      </c>
      <c r="V162" s="90">
        <f t="shared" si="55"/>
        <v>1200</v>
      </c>
      <c r="W162" s="90">
        <f t="shared" si="55"/>
        <v>1200</v>
      </c>
      <c r="X162" s="90">
        <f t="shared" si="55"/>
        <v>1200</v>
      </c>
      <c r="Y162" s="90">
        <f t="shared" si="55"/>
        <v>1200</v>
      </c>
      <c r="Z162" s="212">
        <f t="shared" si="28"/>
        <v>12000</v>
      </c>
    </row>
    <row r="163" spans="1:26" ht="20.100000000000001" hidden="1" customHeight="1">
      <c r="A163" s="791" t="s">
        <v>257</v>
      </c>
      <c r="B163" s="791" t="s">
        <v>258</v>
      </c>
      <c r="C163" s="63"/>
      <c r="D163" s="73" t="s">
        <v>259</v>
      </c>
      <c r="E163" s="203" t="s">
        <v>258</v>
      </c>
      <c r="F163" s="44">
        <v>100</v>
      </c>
      <c r="G163" s="45"/>
      <c r="H163" s="45"/>
      <c r="I163" s="781">
        <v>20</v>
      </c>
      <c r="J163" s="79">
        <v>0</v>
      </c>
      <c r="K163" s="92">
        <f>+IFERROR(ROUND(INDEX(FCSTSDV!$D$2:$L$674,MATCH('04.06'!$D163,FCSTSDV!$C$2:$C$674,0),MATCH('04.06'!K$3,FCSTSDV!$D$1:$L$1,0))/'04.06'!$F163,1),0)</f>
        <v>0</v>
      </c>
      <c r="L163" s="92">
        <f>+IFERROR(ROUND(INDEX(FCSTSDV!$D$2:$L$674,MATCH('04.06'!$D163,FCSTSDV!$C$2:$C$674,0),MATCH('04.06'!L$3,FCSTSDV!$D$1:$L$1,0))/'04.06'!$F163,1),0)</f>
        <v>0</v>
      </c>
      <c r="M163" s="92">
        <f>+IFERROR(ROUND(INDEX(FCSTSDV!$D$2:$L$674,MATCH('04.06'!$D163,FCSTSDV!$C$2:$C$674,0),MATCH('04.06'!M$3,FCSTSDV!$D$1:$L$1,0))/'04.06'!$F163,1),0)</f>
        <v>0</v>
      </c>
      <c r="N163" s="92">
        <f>+IFERROR(ROUND(INDEX(FCSTSDV!$D$2:$L$674,MATCH('04.06'!$D163,FCSTSDV!$C$2:$C$674,0),MATCH('04.06'!N$3,FCSTSDV!$D$1:$L$1,0))/'04.06'!$F163,1),0)</f>
        <v>0</v>
      </c>
      <c r="O163" s="92">
        <f>+IFERROR(ROUND(INDEX(FCSTSDV!$D$2:$L$674,MATCH('04.06'!$D163,FCSTSDV!$C$2:$C$674,0),MATCH('04.06'!O$3,FCSTSDV!$D$1:$L$1,0))/'04.06'!$F163,1),0)</f>
        <v>0</v>
      </c>
      <c r="P163" s="92">
        <f>+IFERROR(ROUND(INDEX(FCSTSDV!$D$2:$L$674,MATCH('04.06'!$D163,FCSTSDV!$C$2:$C$674,0),MATCH('04.06'!P$3,FCSTSDV!$D$1:$L$1,0))/'04.06'!$F163,1),0)</f>
        <v>0</v>
      </c>
      <c r="Q163" s="92">
        <f>+IFERROR(ROUND(INDEX(FCSTSDV!$D$2:$L$674,MATCH('04.06'!$D163,FCSTSDV!$C$2:$C$674,0),MATCH('04.06'!Q$3,FCSTSDV!$D$1:$L$1,0))/'04.06'!$F163,1),0)</f>
        <v>0</v>
      </c>
      <c r="R163" s="92">
        <f>+IFERROR(ROUND(INDEX(FCSTSDV!$D$2:$L$674,MATCH('04.06'!$D163,FCSTSDV!$C$2:$C$674,0),MATCH('04.06'!R$3,FCSTSDV!$D$1:$L$1,0))/'04.06'!$F163,1),0)</f>
        <v>0</v>
      </c>
      <c r="S163" s="92">
        <f>+IFERROR(ROUND(INDEX(FCSTSDV!$D$2:$L$674,MATCH('04.06'!$D163,FCSTSDV!$C$2:$C$674,0),MATCH('04.06'!S$3,FCSTSDV!$D$1:$L$1,0))/'04.06'!$F163,1),0)</f>
        <v>0</v>
      </c>
      <c r="T163" s="92">
        <f>+IFERROR(ROUND(INDEX(FCSTSDV!$D$2:$L$674,MATCH('04.06'!$D163,FCSTSDV!$C$2:$C$674,0),MATCH('04.06'!T$3,FCSTSDV!$D$1:$L$1,0))/'04.06'!$F163,1),0)</f>
        <v>0</v>
      </c>
      <c r="U163" s="92">
        <f>+IFERROR(ROUND(INDEX(FCSTSDV!$D$2:$L$674,MATCH('04.06'!$D163,FCSTSDV!$C$2:$C$674,0),MATCH('04.06'!U$3,FCSTSDV!$D$1:$L$1,0))/'04.06'!$F163,1),0)</f>
        <v>0</v>
      </c>
      <c r="V163" s="92">
        <f>+IFERROR(ROUND(INDEX(FCSTSDV!$D$2:$L$674,MATCH('04.06'!$D163,FCSTSDV!$C$2:$C$674,0),MATCH('04.06'!V$3,FCSTSDV!$D$1:$L$1,0))/'04.06'!$F163,1),0)</f>
        <v>0</v>
      </c>
      <c r="W163" s="92">
        <f>+IFERROR(ROUND(INDEX(FCSTSDV!$D$2:$L$674,MATCH('04.06'!$D163,FCSTSDV!$C$2:$C$674,0),MATCH('04.06'!W$3,FCSTSDV!$D$1:$L$1,0))/'04.06'!$F163,1),0)</f>
        <v>0</v>
      </c>
      <c r="X163" s="92">
        <f>+IFERROR(ROUND(INDEX(FCSTSDV!$D$2:$L$674,MATCH('04.06'!$D163,FCSTSDV!$C$2:$C$674,0),MATCH('04.06'!X$3,FCSTSDV!$D$1:$L$1,0))/'04.06'!$F163,1),0)</f>
        <v>0</v>
      </c>
      <c r="Y163" s="92">
        <f>+IFERROR(ROUND(INDEX(FCSTSDV!$D$2:$L$674,MATCH('04.06'!$D163,FCSTSDV!$C$2:$C$674,0),MATCH('04.06'!Y$3,FCSTSDV!$D$1:$L$1,0))/'04.06'!$F163,1),0)</f>
        <v>0</v>
      </c>
      <c r="Z163" s="212">
        <f t="shared" si="28"/>
        <v>0</v>
      </c>
    </row>
    <row r="164" spans="1:26" ht="20.100000000000001" customHeight="1">
      <c r="A164" s="795"/>
      <c r="B164" s="795"/>
      <c r="C164" s="12"/>
      <c r="D164" s="131" t="s">
        <v>25</v>
      </c>
      <c r="E164" s="204" t="str">
        <f>+E163</f>
        <v>178*130*0.5T</v>
      </c>
      <c r="F164" s="131">
        <v>100</v>
      </c>
      <c r="G164" s="48"/>
      <c r="H164" s="48"/>
      <c r="I164" s="785"/>
      <c r="J164" s="79">
        <v>0</v>
      </c>
      <c r="K164" s="92">
        <f>+IFERROR(ROUND(INDEX(FCSTSDV!$D$2:$L$674,MATCH('04.06'!$D164,FCSTSDV!$C$2:$C$674,0),MATCH('04.06'!K$3,FCSTSDV!$D$1:$L$1,0))/'04.06'!$F164,1),0)</f>
        <v>0</v>
      </c>
      <c r="L164" s="92">
        <f>+IFERROR(ROUND(INDEX(FCSTSDV!$D$2:$L$674,MATCH('04.06'!$D164,FCSTSDV!$C$2:$C$674,0),MATCH('04.06'!L$3,FCSTSDV!$D$1:$L$1,0))/'04.06'!$F164,1),0)</f>
        <v>0</v>
      </c>
      <c r="M164" s="92">
        <f>+IFERROR(ROUND(INDEX(FCSTSDV!$D$2:$L$674,MATCH('04.06'!$D164,FCSTSDV!$C$2:$C$674,0),MATCH('04.06'!M$3,FCSTSDV!$D$1:$L$1,0))/'04.06'!$F164,1),0)</f>
        <v>0</v>
      </c>
      <c r="N164" s="92">
        <f>+IFERROR(ROUND(INDEX(FCSTSDV!$D$2:$L$674,MATCH('04.06'!$D164,FCSTSDV!$C$2:$C$674,0),MATCH('04.06'!N$3,FCSTSDV!$D$1:$L$1,0))/'04.06'!$F164,1),0)</f>
        <v>0</v>
      </c>
      <c r="O164" s="92">
        <f>+IFERROR(ROUND(INDEX(FCSTSDV!$D$2:$L$674,MATCH('04.06'!$D164,FCSTSDV!$C$2:$C$674,0),MATCH('04.06'!O$3,FCSTSDV!$D$1:$L$1,0))/'04.06'!$F164,1),0)</f>
        <v>0</v>
      </c>
      <c r="P164" s="92">
        <f>+IFERROR(ROUND(INDEX(FCSTSDV!$D$2:$L$674,MATCH('04.06'!$D164,FCSTSDV!$C$2:$C$674,0),MATCH('04.06'!P$3,FCSTSDV!$D$1:$L$1,0))/'04.06'!$F164,1),0)</f>
        <v>0</v>
      </c>
      <c r="Q164" s="92">
        <f>+IFERROR(ROUND(INDEX(FCSTSDV!$D$2:$L$674,MATCH('04.06'!$D164,FCSTSDV!$C$2:$C$674,0),MATCH('04.06'!Q$3,FCSTSDV!$D$1:$L$1,0))/'04.06'!$F164,1),0)</f>
        <v>0</v>
      </c>
      <c r="R164" s="92">
        <f>+IFERROR(ROUND(INDEX(FCSTSDV!$D$2:$L$674,MATCH('04.06'!$D164,FCSTSDV!$C$2:$C$674,0),MATCH('04.06'!R$3,FCSTSDV!$D$1:$L$1,0))/'04.06'!$F164,1),0)</f>
        <v>0</v>
      </c>
      <c r="S164" s="92">
        <f>+IFERROR(ROUND(INDEX(FCSTSDV!$D$2:$L$674,MATCH('04.06'!$D164,FCSTSDV!$C$2:$C$674,0),MATCH('04.06'!S$3,FCSTSDV!$D$1:$L$1,0))/'04.06'!$F164,1),0)</f>
        <v>0</v>
      </c>
      <c r="T164" s="92">
        <f>+IFERROR(ROUND(INDEX(FCSTSDV!$D$2:$L$674,MATCH('04.06'!$D164,FCSTSDV!$C$2:$C$674,0),MATCH('04.06'!T$3,FCSTSDV!$D$1:$L$1,0))/'04.06'!$F164,1),0)</f>
        <v>0</v>
      </c>
      <c r="U164" s="92">
        <f>+IFERROR(ROUND(INDEX(FCSTSDV!$D$2:$L$674,MATCH('04.06'!$D164,FCSTSDV!$C$2:$C$674,0),MATCH('04.06'!U$3,FCSTSDV!$D$1:$L$1,0))/'04.06'!$F164,1),0)</f>
        <v>0</v>
      </c>
      <c r="V164" s="92">
        <f>+IFERROR(ROUND(INDEX(FCSTSDV!$D$2:$L$674,MATCH('04.06'!$D164,FCSTSDV!$C$2:$C$674,0),MATCH('04.06'!V$3,FCSTSDV!$D$1:$L$1,0))/'04.06'!$F164,1),0)</f>
        <v>0</v>
      </c>
      <c r="W164" s="92">
        <f>+IFERROR(ROUND(INDEX(FCSTSDV!$D$2:$L$674,MATCH('04.06'!$D164,FCSTSDV!$C$2:$C$674,0),MATCH('04.06'!W$3,FCSTSDV!$D$1:$L$1,0))/'04.06'!$F164,1),0)</f>
        <v>0</v>
      </c>
      <c r="X164" s="92">
        <f>+IFERROR(ROUND(INDEX(FCSTSDV!$D$2:$L$674,MATCH('04.06'!$D164,FCSTSDV!$C$2:$C$674,0),MATCH('04.06'!X$3,FCSTSDV!$D$1:$L$1,0))/'04.06'!$F164,1),0)</f>
        <v>0</v>
      </c>
      <c r="Y164" s="92">
        <f>+IFERROR(ROUND(INDEX(FCSTSDV!$D$2:$L$674,MATCH('04.06'!$D164,FCSTSDV!$C$2:$C$674,0),MATCH('04.06'!Y$3,FCSTSDV!$D$1:$L$1,0))/'04.06'!$F164,1),0)</f>
        <v>0</v>
      </c>
      <c r="Z164" s="212">
        <f t="shared" si="28"/>
        <v>0</v>
      </c>
    </row>
    <row r="165" spans="1:26" ht="20.100000000000001" hidden="1" customHeight="1">
      <c r="A165" s="795"/>
      <c r="B165" s="795"/>
      <c r="C165" s="12">
        <v>999</v>
      </c>
      <c r="D165" s="32" t="s">
        <v>19</v>
      </c>
      <c r="E165" s="204" t="str">
        <f>+E164</f>
        <v>178*130*0.5T</v>
      </c>
      <c r="F165" s="131">
        <v>100</v>
      </c>
      <c r="G165" s="48"/>
      <c r="H165" s="48"/>
      <c r="I165" s="785"/>
      <c r="J165" s="79">
        <v>0</v>
      </c>
      <c r="K165" s="92">
        <f>+IFERROR(ROUND(INDEX(FCSTSDV!$D$2:$L$674,MATCH('04.06'!$D165,FCSTSDV!$C$2:$C$674,0),MATCH('04.06'!K$3,FCSTSDV!$D$1:$L$1,0))/'04.06'!$F165,1),0)</f>
        <v>0</v>
      </c>
      <c r="L165" s="92">
        <f>+IFERROR(ROUND(INDEX(FCSTSDV!$D$2:$L$674,MATCH('04.06'!$D165,FCSTSDV!$C$2:$C$674,0),MATCH('04.06'!L$3,FCSTSDV!$D$1:$L$1,0))/'04.06'!$F165,1),0)</f>
        <v>0</v>
      </c>
      <c r="M165" s="92">
        <f>+IFERROR(ROUND(INDEX(FCSTSDV!$D$2:$L$674,MATCH('04.06'!$D165,FCSTSDV!$C$2:$C$674,0),MATCH('04.06'!M$3,FCSTSDV!$D$1:$L$1,0))/'04.06'!$F165,1),0)</f>
        <v>0</v>
      </c>
      <c r="N165" s="92">
        <f>+IFERROR(ROUND(INDEX(FCSTSDV!$D$2:$L$674,MATCH('04.06'!$D165,FCSTSDV!$C$2:$C$674,0),MATCH('04.06'!N$3,FCSTSDV!$D$1:$L$1,0))/'04.06'!$F165,1),0)</f>
        <v>0</v>
      </c>
      <c r="O165" s="92">
        <f>+IFERROR(ROUND(INDEX(FCSTSDV!$D$2:$L$674,MATCH('04.06'!$D165,FCSTSDV!$C$2:$C$674,0),MATCH('04.06'!O$3,FCSTSDV!$D$1:$L$1,0))/'04.06'!$F165,1),0)</f>
        <v>0</v>
      </c>
      <c r="P165" s="92">
        <f>+IFERROR(ROUND(INDEX(FCSTSDV!$D$2:$L$674,MATCH('04.06'!$D165,FCSTSDV!$C$2:$C$674,0),MATCH('04.06'!P$3,FCSTSDV!$D$1:$L$1,0))/'04.06'!$F165,1),0)</f>
        <v>0</v>
      </c>
      <c r="Q165" s="92">
        <f>+IFERROR(ROUND(INDEX(FCSTSDV!$D$2:$L$674,MATCH('04.06'!$D165,FCSTSDV!$C$2:$C$674,0),MATCH('04.06'!Q$3,FCSTSDV!$D$1:$L$1,0))/'04.06'!$F165,1),0)</f>
        <v>0</v>
      </c>
      <c r="R165" s="92">
        <f>+IFERROR(ROUND(INDEX(FCSTSDV!$D$2:$L$674,MATCH('04.06'!$D165,FCSTSDV!$C$2:$C$674,0),MATCH('04.06'!R$3,FCSTSDV!$D$1:$L$1,0))/'04.06'!$F165,1),0)</f>
        <v>0</v>
      </c>
      <c r="S165" s="92">
        <f>+IFERROR(ROUND(INDEX(FCSTSDV!$D$2:$L$674,MATCH('04.06'!$D165,FCSTSDV!$C$2:$C$674,0),MATCH('04.06'!S$3,FCSTSDV!$D$1:$L$1,0))/'04.06'!$F165,1),0)</f>
        <v>0</v>
      </c>
      <c r="T165" s="92">
        <f>+IFERROR(ROUND(INDEX(FCSTSDV!$D$2:$L$674,MATCH('04.06'!$D165,FCSTSDV!$C$2:$C$674,0),MATCH('04.06'!T$3,FCSTSDV!$D$1:$L$1,0))/'04.06'!$F165,1),0)</f>
        <v>0</v>
      </c>
      <c r="U165" s="92">
        <f>+IFERROR(ROUND(INDEX(FCSTSDV!$D$2:$L$674,MATCH('04.06'!$D165,FCSTSDV!$C$2:$C$674,0),MATCH('04.06'!U$3,FCSTSDV!$D$1:$L$1,0))/'04.06'!$F165,1),0)</f>
        <v>0</v>
      </c>
      <c r="V165" s="92">
        <f>+IFERROR(ROUND(INDEX(FCSTSDV!$D$2:$L$674,MATCH('04.06'!$D165,FCSTSDV!$C$2:$C$674,0),MATCH('04.06'!V$3,FCSTSDV!$D$1:$L$1,0))/'04.06'!$F165,1),0)</f>
        <v>0</v>
      </c>
      <c r="W165" s="92">
        <f>+IFERROR(ROUND(INDEX(FCSTSDV!$D$2:$L$674,MATCH('04.06'!$D165,FCSTSDV!$C$2:$C$674,0),MATCH('04.06'!W$3,FCSTSDV!$D$1:$L$1,0))/'04.06'!$F165,1),0)</f>
        <v>0</v>
      </c>
      <c r="X165" s="92">
        <f>+IFERROR(ROUND(INDEX(FCSTSDV!$D$2:$L$674,MATCH('04.06'!$D165,FCSTSDV!$C$2:$C$674,0),MATCH('04.06'!X$3,FCSTSDV!$D$1:$L$1,0))/'04.06'!$F165,1),0)</f>
        <v>0</v>
      </c>
      <c r="Y165" s="92">
        <f>+IFERROR(ROUND(INDEX(FCSTSDV!$D$2:$L$674,MATCH('04.06'!$D165,FCSTSDV!$C$2:$C$674,0),MATCH('04.06'!Y$3,FCSTSDV!$D$1:$L$1,0))/'04.06'!$F165,1),0)</f>
        <v>0</v>
      </c>
      <c r="Z165" s="212">
        <f t="shared" si="28"/>
        <v>0</v>
      </c>
    </row>
    <row r="166" spans="1:26" ht="20.100000000000001" customHeight="1">
      <c r="A166" s="792"/>
      <c r="B166" s="792"/>
      <c r="C166" s="60"/>
      <c r="D166" s="52" t="s">
        <v>153</v>
      </c>
      <c r="E166" s="205" t="str">
        <f>+E165</f>
        <v>178*130*0.5T</v>
      </c>
      <c r="F166" s="53" t="s">
        <v>43</v>
      </c>
      <c r="G166" s="54"/>
      <c r="H166" s="54"/>
      <c r="I166" s="782"/>
      <c r="J166" s="79">
        <v>0</v>
      </c>
      <c r="K166" s="90">
        <f t="shared" ref="K166:P166" si="56">$I163-SUM(K163:K165)+$J$166</f>
        <v>20</v>
      </c>
      <c r="L166" s="90">
        <f t="shared" si="56"/>
        <v>20</v>
      </c>
      <c r="M166" s="90">
        <f t="shared" si="56"/>
        <v>20</v>
      </c>
      <c r="N166" s="90">
        <f t="shared" si="56"/>
        <v>20</v>
      </c>
      <c r="O166" s="90">
        <f t="shared" si="56"/>
        <v>20</v>
      </c>
      <c r="P166" s="90">
        <f t="shared" si="56"/>
        <v>20</v>
      </c>
      <c r="Q166" s="90">
        <f>+P166-SUM(Q163:Q165)</f>
        <v>20</v>
      </c>
      <c r="R166" s="90">
        <f t="shared" ref="R166:Y166" si="57">+Q166-SUM(R163:R165)</f>
        <v>20</v>
      </c>
      <c r="S166" s="90">
        <f t="shared" si="57"/>
        <v>20</v>
      </c>
      <c r="T166" s="90">
        <f t="shared" si="57"/>
        <v>20</v>
      </c>
      <c r="U166" s="90">
        <f t="shared" si="57"/>
        <v>20</v>
      </c>
      <c r="V166" s="90">
        <f t="shared" si="57"/>
        <v>20</v>
      </c>
      <c r="W166" s="90">
        <f t="shared" si="57"/>
        <v>20</v>
      </c>
      <c r="X166" s="90">
        <f t="shared" si="57"/>
        <v>20</v>
      </c>
      <c r="Y166" s="90">
        <f t="shared" si="57"/>
        <v>20</v>
      </c>
      <c r="Z166" s="212">
        <f t="shared" si="28"/>
        <v>200</v>
      </c>
    </row>
    <row r="167" spans="1:26" ht="20.100000000000001" hidden="1" customHeight="1">
      <c r="A167" s="791" t="s">
        <v>260</v>
      </c>
      <c r="B167" s="791" t="s">
        <v>261</v>
      </c>
      <c r="C167" s="50"/>
      <c r="D167" s="123" t="s">
        <v>259</v>
      </c>
      <c r="E167" s="204" t="s">
        <v>261</v>
      </c>
      <c r="F167" s="47">
        <v>100</v>
      </c>
      <c r="G167" s="45"/>
      <c r="H167" s="45"/>
      <c r="I167" s="781">
        <v>20</v>
      </c>
      <c r="J167" s="79">
        <v>0</v>
      </c>
      <c r="K167" s="92">
        <f>+IFERROR(ROUND(INDEX(FCSTSDV!$D$2:$L$674,MATCH('04.06'!$D167,FCSTSDV!$C$2:$C$674,0),MATCH('04.06'!K$3,FCSTSDV!$D$1:$L$1,0))/'04.06'!$F167,1),0)</f>
        <v>0</v>
      </c>
      <c r="L167" s="92">
        <f>+IFERROR(ROUND(INDEX(FCSTSDV!$D$2:$L$674,MATCH('04.06'!$D167,FCSTSDV!$C$2:$C$674,0),MATCH('04.06'!L$3,FCSTSDV!$D$1:$L$1,0))/'04.06'!$F167,1),0)</f>
        <v>0</v>
      </c>
      <c r="M167" s="92">
        <f>+IFERROR(ROUND(INDEX(FCSTSDV!$D$2:$L$674,MATCH('04.06'!$D167,FCSTSDV!$C$2:$C$674,0),MATCH('04.06'!M$3,FCSTSDV!$D$1:$L$1,0))/'04.06'!$F167,1),0)</f>
        <v>0</v>
      </c>
      <c r="N167" s="92">
        <f>+IFERROR(ROUND(INDEX(FCSTSDV!$D$2:$L$674,MATCH('04.06'!$D167,FCSTSDV!$C$2:$C$674,0),MATCH('04.06'!N$3,FCSTSDV!$D$1:$L$1,0))/'04.06'!$F167,1),0)</f>
        <v>0</v>
      </c>
      <c r="O167" s="92">
        <f>+IFERROR(ROUND(INDEX(FCSTSDV!$D$2:$L$674,MATCH('04.06'!$D167,FCSTSDV!$C$2:$C$674,0),MATCH('04.06'!O$3,FCSTSDV!$D$1:$L$1,0))/'04.06'!$F167,1),0)</f>
        <v>0</v>
      </c>
      <c r="P167" s="92">
        <f>+IFERROR(ROUND(INDEX(FCSTSDV!$D$2:$L$674,MATCH('04.06'!$D167,FCSTSDV!$C$2:$C$674,0),MATCH('04.06'!P$3,FCSTSDV!$D$1:$L$1,0))/'04.06'!$F167,1),0)</f>
        <v>0</v>
      </c>
      <c r="Q167" s="92">
        <f>+IFERROR(ROUND(INDEX(FCSTSDV!$D$2:$L$674,MATCH('04.06'!$D167,FCSTSDV!$C$2:$C$674,0),MATCH('04.06'!Q$3,FCSTSDV!$D$1:$L$1,0))/'04.06'!$F167,1),0)</f>
        <v>0</v>
      </c>
      <c r="R167" s="92">
        <f>+IFERROR(ROUND(INDEX(FCSTSDV!$D$2:$L$674,MATCH('04.06'!$D167,FCSTSDV!$C$2:$C$674,0),MATCH('04.06'!R$3,FCSTSDV!$D$1:$L$1,0))/'04.06'!$F167,1),0)</f>
        <v>0</v>
      </c>
      <c r="S167" s="92">
        <f>+IFERROR(ROUND(INDEX(FCSTSDV!$D$2:$L$674,MATCH('04.06'!$D167,FCSTSDV!$C$2:$C$674,0),MATCH('04.06'!S$3,FCSTSDV!$D$1:$L$1,0))/'04.06'!$F167,1),0)</f>
        <v>0</v>
      </c>
      <c r="T167" s="92">
        <f>+IFERROR(ROUND(INDEX(FCSTSDV!$D$2:$L$674,MATCH('04.06'!$D167,FCSTSDV!$C$2:$C$674,0),MATCH('04.06'!T$3,FCSTSDV!$D$1:$L$1,0))/'04.06'!$F167,1),0)</f>
        <v>0</v>
      </c>
      <c r="U167" s="92">
        <f>+IFERROR(ROUND(INDEX(FCSTSDV!$D$2:$L$674,MATCH('04.06'!$D167,FCSTSDV!$C$2:$C$674,0),MATCH('04.06'!U$3,FCSTSDV!$D$1:$L$1,0))/'04.06'!$F167,1),0)</f>
        <v>0</v>
      </c>
      <c r="V167" s="92">
        <f>+IFERROR(ROUND(INDEX(FCSTSDV!$D$2:$L$674,MATCH('04.06'!$D167,FCSTSDV!$C$2:$C$674,0),MATCH('04.06'!V$3,FCSTSDV!$D$1:$L$1,0))/'04.06'!$F167,1),0)</f>
        <v>0</v>
      </c>
      <c r="W167" s="92">
        <f>+IFERROR(ROUND(INDEX(FCSTSDV!$D$2:$L$674,MATCH('04.06'!$D167,FCSTSDV!$C$2:$C$674,0),MATCH('04.06'!W$3,FCSTSDV!$D$1:$L$1,0))/'04.06'!$F167,1),0)</f>
        <v>0</v>
      </c>
      <c r="X167" s="92">
        <f>+IFERROR(ROUND(INDEX(FCSTSDV!$D$2:$L$674,MATCH('04.06'!$D167,FCSTSDV!$C$2:$C$674,0),MATCH('04.06'!X$3,FCSTSDV!$D$1:$L$1,0))/'04.06'!$F167,1),0)</f>
        <v>0</v>
      </c>
      <c r="Y167" s="92">
        <f>+IFERROR(ROUND(INDEX(FCSTSDV!$D$2:$L$674,MATCH('04.06'!$D167,FCSTSDV!$C$2:$C$674,0),MATCH('04.06'!Y$3,FCSTSDV!$D$1:$L$1,0))/'04.06'!$F167,1),0)</f>
        <v>0</v>
      </c>
      <c r="Z167" s="212">
        <f t="shared" si="28"/>
        <v>0</v>
      </c>
    </row>
    <row r="168" spans="1:26" ht="20.100000000000001" customHeight="1">
      <c r="A168" s="795"/>
      <c r="B168" s="795"/>
      <c r="C168" s="12"/>
      <c r="D168" s="131" t="s">
        <v>25</v>
      </c>
      <c r="E168" s="204" t="str">
        <f>+E167</f>
        <v>179*130*0.8T</v>
      </c>
      <c r="F168" s="131">
        <v>100</v>
      </c>
      <c r="G168" s="48"/>
      <c r="H168" s="48"/>
      <c r="I168" s="785"/>
      <c r="J168" s="79">
        <v>0</v>
      </c>
      <c r="K168" s="92">
        <f>+IFERROR(ROUND(INDEX(FCSTSDV!$D$2:$L$674,MATCH('04.06'!$D168,FCSTSDV!$C$2:$C$674,0),MATCH('04.06'!K$3,FCSTSDV!$D$1:$L$1,0))/'04.06'!$F168,1),0)</f>
        <v>0</v>
      </c>
      <c r="L168" s="92">
        <f>+IFERROR(ROUND(INDEX(FCSTSDV!$D$2:$L$674,MATCH('04.06'!$D168,FCSTSDV!$C$2:$C$674,0),MATCH('04.06'!L$3,FCSTSDV!$D$1:$L$1,0))/'04.06'!$F168,1),0)</f>
        <v>0</v>
      </c>
      <c r="M168" s="92">
        <f>+IFERROR(ROUND(INDEX(FCSTSDV!$D$2:$L$674,MATCH('04.06'!$D168,FCSTSDV!$C$2:$C$674,0),MATCH('04.06'!M$3,FCSTSDV!$D$1:$L$1,0))/'04.06'!$F168,1),0)</f>
        <v>0</v>
      </c>
      <c r="N168" s="92">
        <f>+IFERROR(ROUND(INDEX(FCSTSDV!$D$2:$L$674,MATCH('04.06'!$D168,FCSTSDV!$C$2:$C$674,0),MATCH('04.06'!N$3,FCSTSDV!$D$1:$L$1,0))/'04.06'!$F168,1),0)</f>
        <v>0</v>
      </c>
      <c r="O168" s="92">
        <f>+IFERROR(ROUND(INDEX(FCSTSDV!$D$2:$L$674,MATCH('04.06'!$D168,FCSTSDV!$C$2:$C$674,0),MATCH('04.06'!O$3,FCSTSDV!$D$1:$L$1,0))/'04.06'!$F168,1),0)</f>
        <v>0</v>
      </c>
      <c r="P168" s="92">
        <f>+IFERROR(ROUND(INDEX(FCSTSDV!$D$2:$L$674,MATCH('04.06'!$D168,FCSTSDV!$C$2:$C$674,0),MATCH('04.06'!P$3,FCSTSDV!$D$1:$L$1,0))/'04.06'!$F168,1),0)</f>
        <v>0</v>
      </c>
      <c r="Q168" s="92">
        <f>+IFERROR(ROUND(INDEX(FCSTSDV!$D$2:$L$674,MATCH('04.06'!$D168,FCSTSDV!$C$2:$C$674,0),MATCH('04.06'!Q$3,FCSTSDV!$D$1:$L$1,0))/'04.06'!$F168,1),0)</f>
        <v>0</v>
      </c>
      <c r="R168" s="92">
        <f>+IFERROR(ROUND(INDEX(FCSTSDV!$D$2:$L$674,MATCH('04.06'!$D168,FCSTSDV!$C$2:$C$674,0),MATCH('04.06'!R$3,FCSTSDV!$D$1:$L$1,0))/'04.06'!$F168,1),0)</f>
        <v>0</v>
      </c>
      <c r="S168" s="92">
        <f>+IFERROR(ROUND(INDEX(FCSTSDV!$D$2:$L$674,MATCH('04.06'!$D168,FCSTSDV!$C$2:$C$674,0),MATCH('04.06'!S$3,FCSTSDV!$D$1:$L$1,0))/'04.06'!$F168,1),0)</f>
        <v>0</v>
      </c>
      <c r="T168" s="92">
        <f>+IFERROR(ROUND(INDEX(FCSTSDV!$D$2:$L$674,MATCH('04.06'!$D168,FCSTSDV!$C$2:$C$674,0),MATCH('04.06'!T$3,FCSTSDV!$D$1:$L$1,0))/'04.06'!$F168,1),0)</f>
        <v>0</v>
      </c>
      <c r="U168" s="92">
        <f>+IFERROR(ROUND(INDEX(FCSTSDV!$D$2:$L$674,MATCH('04.06'!$D168,FCSTSDV!$C$2:$C$674,0),MATCH('04.06'!U$3,FCSTSDV!$D$1:$L$1,0))/'04.06'!$F168,1),0)</f>
        <v>0</v>
      </c>
      <c r="V168" s="92">
        <f>+IFERROR(ROUND(INDEX(FCSTSDV!$D$2:$L$674,MATCH('04.06'!$D168,FCSTSDV!$C$2:$C$674,0),MATCH('04.06'!V$3,FCSTSDV!$D$1:$L$1,0))/'04.06'!$F168,1),0)</f>
        <v>0</v>
      </c>
      <c r="W168" s="92">
        <f>+IFERROR(ROUND(INDEX(FCSTSDV!$D$2:$L$674,MATCH('04.06'!$D168,FCSTSDV!$C$2:$C$674,0),MATCH('04.06'!W$3,FCSTSDV!$D$1:$L$1,0))/'04.06'!$F168,1),0)</f>
        <v>0</v>
      </c>
      <c r="X168" s="92">
        <f>+IFERROR(ROUND(INDEX(FCSTSDV!$D$2:$L$674,MATCH('04.06'!$D168,FCSTSDV!$C$2:$C$674,0),MATCH('04.06'!X$3,FCSTSDV!$D$1:$L$1,0))/'04.06'!$F168,1),0)</f>
        <v>0</v>
      </c>
      <c r="Y168" s="92">
        <f>+IFERROR(ROUND(INDEX(FCSTSDV!$D$2:$L$674,MATCH('04.06'!$D168,FCSTSDV!$C$2:$C$674,0),MATCH('04.06'!Y$3,FCSTSDV!$D$1:$L$1,0))/'04.06'!$F168,1),0)</f>
        <v>0</v>
      </c>
      <c r="Z168" s="212">
        <f t="shared" si="28"/>
        <v>0</v>
      </c>
    </row>
    <row r="169" spans="1:26" ht="20.100000000000001" hidden="1" customHeight="1">
      <c r="A169" s="795"/>
      <c r="B169" s="795"/>
      <c r="C169" s="12"/>
      <c r="D169" s="130" t="s">
        <v>19</v>
      </c>
      <c r="E169" s="204" t="str">
        <f>+E168</f>
        <v>179*130*0.8T</v>
      </c>
      <c r="F169" s="131">
        <v>100</v>
      </c>
      <c r="G169" s="48"/>
      <c r="H169" s="48"/>
      <c r="I169" s="785"/>
      <c r="J169" s="79">
        <v>0</v>
      </c>
      <c r="K169" s="92">
        <f>+IFERROR(ROUND(INDEX(FCSTSDV!$D$2:$L$674,MATCH('04.06'!$D169,FCSTSDV!$C$2:$C$674,0),MATCH('04.06'!K$3,FCSTSDV!$D$1:$L$1,0))/'04.06'!$F169,1),0)</f>
        <v>0</v>
      </c>
      <c r="L169" s="92">
        <f>+IFERROR(ROUND(INDEX(FCSTSDV!$D$2:$L$674,MATCH('04.06'!$D169,FCSTSDV!$C$2:$C$674,0),MATCH('04.06'!L$3,FCSTSDV!$D$1:$L$1,0))/'04.06'!$F169,1),0)</f>
        <v>0</v>
      </c>
      <c r="M169" s="92">
        <f>+IFERROR(ROUND(INDEX(FCSTSDV!$D$2:$L$674,MATCH('04.06'!$D169,FCSTSDV!$C$2:$C$674,0),MATCH('04.06'!M$3,FCSTSDV!$D$1:$L$1,0))/'04.06'!$F169,1),0)</f>
        <v>0</v>
      </c>
      <c r="N169" s="92">
        <f>+IFERROR(ROUND(INDEX(FCSTSDV!$D$2:$L$674,MATCH('04.06'!$D169,FCSTSDV!$C$2:$C$674,0),MATCH('04.06'!N$3,FCSTSDV!$D$1:$L$1,0))/'04.06'!$F169,1),0)</f>
        <v>0</v>
      </c>
      <c r="O169" s="92">
        <f>+IFERROR(ROUND(INDEX(FCSTSDV!$D$2:$L$674,MATCH('04.06'!$D169,FCSTSDV!$C$2:$C$674,0),MATCH('04.06'!O$3,FCSTSDV!$D$1:$L$1,0))/'04.06'!$F169,1),0)</f>
        <v>0</v>
      </c>
      <c r="P169" s="92">
        <f>+IFERROR(ROUND(INDEX(FCSTSDV!$D$2:$L$674,MATCH('04.06'!$D169,FCSTSDV!$C$2:$C$674,0),MATCH('04.06'!P$3,FCSTSDV!$D$1:$L$1,0))/'04.06'!$F169,1),0)</f>
        <v>0</v>
      </c>
      <c r="Q169" s="92">
        <f>+IFERROR(ROUND(INDEX(FCSTSDV!$D$2:$L$674,MATCH('04.06'!$D169,FCSTSDV!$C$2:$C$674,0),MATCH('04.06'!Q$3,FCSTSDV!$D$1:$L$1,0))/'04.06'!$F169,1),0)</f>
        <v>0</v>
      </c>
      <c r="R169" s="92">
        <f>+IFERROR(ROUND(INDEX(FCSTSDV!$D$2:$L$674,MATCH('04.06'!$D169,FCSTSDV!$C$2:$C$674,0),MATCH('04.06'!R$3,FCSTSDV!$D$1:$L$1,0))/'04.06'!$F169,1),0)</f>
        <v>0</v>
      </c>
      <c r="S169" s="92">
        <f>+IFERROR(ROUND(INDEX(FCSTSDV!$D$2:$L$674,MATCH('04.06'!$D169,FCSTSDV!$C$2:$C$674,0),MATCH('04.06'!S$3,FCSTSDV!$D$1:$L$1,0))/'04.06'!$F169,1),0)</f>
        <v>0</v>
      </c>
      <c r="T169" s="92">
        <f>+IFERROR(ROUND(INDEX(FCSTSDV!$D$2:$L$674,MATCH('04.06'!$D169,FCSTSDV!$C$2:$C$674,0),MATCH('04.06'!T$3,FCSTSDV!$D$1:$L$1,0))/'04.06'!$F169,1),0)</f>
        <v>0</v>
      </c>
      <c r="U169" s="92">
        <f>+IFERROR(ROUND(INDEX(FCSTSDV!$D$2:$L$674,MATCH('04.06'!$D169,FCSTSDV!$C$2:$C$674,0),MATCH('04.06'!U$3,FCSTSDV!$D$1:$L$1,0))/'04.06'!$F169,1),0)</f>
        <v>0</v>
      </c>
      <c r="V169" s="92">
        <f>+IFERROR(ROUND(INDEX(FCSTSDV!$D$2:$L$674,MATCH('04.06'!$D169,FCSTSDV!$C$2:$C$674,0),MATCH('04.06'!V$3,FCSTSDV!$D$1:$L$1,0))/'04.06'!$F169,1),0)</f>
        <v>0</v>
      </c>
      <c r="W169" s="92">
        <f>+IFERROR(ROUND(INDEX(FCSTSDV!$D$2:$L$674,MATCH('04.06'!$D169,FCSTSDV!$C$2:$C$674,0),MATCH('04.06'!W$3,FCSTSDV!$D$1:$L$1,0))/'04.06'!$F169,1),0)</f>
        <v>0</v>
      </c>
      <c r="X169" s="92">
        <f>+IFERROR(ROUND(INDEX(FCSTSDV!$D$2:$L$674,MATCH('04.06'!$D169,FCSTSDV!$C$2:$C$674,0),MATCH('04.06'!X$3,FCSTSDV!$D$1:$L$1,0))/'04.06'!$F169,1),0)</f>
        <v>0</v>
      </c>
      <c r="Y169" s="92">
        <f>+IFERROR(ROUND(INDEX(FCSTSDV!$D$2:$L$674,MATCH('04.06'!$D169,FCSTSDV!$C$2:$C$674,0),MATCH('04.06'!Y$3,FCSTSDV!$D$1:$L$1,0))/'04.06'!$F169,1),0)</f>
        <v>0</v>
      </c>
      <c r="Z169" s="212">
        <f t="shared" si="28"/>
        <v>0</v>
      </c>
    </row>
    <row r="170" spans="1:26" ht="20.100000000000001" customHeight="1">
      <c r="A170" s="795"/>
      <c r="B170" s="795"/>
      <c r="C170" s="127"/>
      <c r="D170" s="128" t="s">
        <v>153</v>
      </c>
      <c r="E170" s="204" t="str">
        <f>+E169</f>
        <v>179*130*0.8T</v>
      </c>
      <c r="F170" s="129" t="s">
        <v>43</v>
      </c>
      <c r="G170" s="48"/>
      <c r="H170" s="48"/>
      <c r="I170" s="785"/>
      <c r="J170" s="262">
        <v>0</v>
      </c>
      <c r="K170" s="162">
        <f t="shared" ref="K170:P170" si="58">$I167+SUM(K167:K169)+$J$170</f>
        <v>20</v>
      </c>
      <c r="L170" s="162">
        <f t="shared" si="58"/>
        <v>20</v>
      </c>
      <c r="M170" s="162">
        <f t="shared" si="58"/>
        <v>20</v>
      </c>
      <c r="N170" s="162">
        <f t="shared" si="58"/>
        <v>20</v>
      </c>
      <c r="O170" s="162">
        <f t="shared" si="58"/>
        <v>20</v>
      </c>
      <c r="P170" s="162">
        <f t="shared" si="58"/>
        <v>20</v>
      </c>
      <c r="Q170" s="162">
        <f>+P170-SUM(Q167:Q169)</f>
        <v>20</v>
      </c>
      <c r="R170" s="162">
        <f t="shared" ref="R170:Y170" si="59">+Q170-SUM(R167:R169)</f>
        <v>20</v>
      </c>
      <c r="S170" s="162">
        <f t="shared" si="59"/>
        <v>20</v>
      </c>
      <c r="T170" s="162">
        <f t="shared" si="59"/>
        <v>20</v>
      </c>
      <c r="U170" s="162">
        <f t="shared" si="59"/>
        <v>20</v>
      </c>
      <c r="V170" s="162">
        <f t="shared" si="59"/>
        <v>20</v>
      </c>
      <c r="W170" s="162">
        <f t="shared" si="59"/>
        <v>20</v>
      </c>
      <c r="X170" s="162">
        <f t="shared" si="59"/>
        <v>20</v>
      </c>
      <c r="Y170" s="162">
        <f t="shared" si="59"/>
        <v>20</v>
      </c>
      <c r="Z170" s="212">
        <f t="shared" si="28"/>
        <v>200</v>
      </c>
    </row>
    <row r="171" spans="1:26" ht="20.100000000000001" customHeight="1">
      <c r="A171" s="806" t="s">
        <v>352</v>
      </c>
      <c r="B171" s="791" t="s">
        <v>351</v>
      </c>
      <c r="C171" s="8"/>
      <c r="D171" s="73" t="s">
        <v>118</v>
      </c>
      <c r="E171" s="203" t="s">
        <v>351</v>
      </c>
      <c r="F171" s="44">
        <v>500</v>
      </c>
      <c r="G171" s="45"/>
      <c r="H171" s="45"/>
      <c r="I171" s="781">
        <v>113</v>
      </c>
      <c r="J171" s="79">
        <v>0</v>
      </c>
      <c r="K171" s="99">
        <f>+IFERROR(ROUND(INDEX(FCSTSDV!$D$2:$L$674,MATCH('04.06'!$D171,FCSTSDV!$C$2:$C$674,0),MATCH('04.06'!K$3,FCSTSDV!$D$1:$L$1,0))/'04.06'!$F171,1),0)</f>
        <v>0</v>
      </c>
      <c r="L171" s="99">
        <f>+IFERROR(ROUND(INDEX(FCSTSDV!$D$2:$L$674,MATCH('04.06'!$D171,FCSTSDV!$C$2:$C$674,0),MATCH('04.06'!L$3,FCSTSDV!$D$1:$L$1,0))/'04.06'!$F171,1),0)</f>
        <v>0</v>
      </c>
      <c r="M171" s="99">
        <f>+IFERROR(ROUND(INDEX(FCSTSDV!$D$2:$L$674,MATCH('04.06'!$D171,FCSTSDV!$C$2:$C$674,0),MATCH('04.06'!M$3,FCSTSDV!$D$1:$L$1,0))/'04.06'!$F171,1),0)</f>
        <v>0</v>
      </c>
      <c r="N171" s="99">
        <f>+IFERROR(ROUND(INDEX(FCSTSDV!$D$2:$L$674,MATCH('04.06'!$D171,FCSTSDV!$C$2:$C$674,0),MATCH('04.06'!N$3,FCSTSDV!$D$1:$L$1,0))/'04.06'!$F171,1),0)</f>
        <v>0</v>
      </c>
      <c r="O171" s="99">
        <f>+IFERROR(ROUND(INDEX(FCSTSDV!$D$2:$L$674,MATCH('04.06'!$D171,FCSTSDV!$C$2:$C$674,0),MATCH('04.06'!O$3,FCSTSDV!$D$1:$L$1,0))/'04.06'!$F171,1),0)</f>
        <v>0</v>
      </c>
      <c r="P171" s="99">
        <f>+IFERROR(ROUND(INDEX(FCSTSDV!$D$2:$L$674,MATCH('04.06'!$D171,FCSTSDV!$C$2:$C$674,0),MATCH('04.06'!P$3,FCSTSDV!$D$1:$L$1,0))/'04.06'!$F171,1),0)</f>
        <v>0</v>
      </c>
      <c r="Q171" s="99">
        <f>+IFERROR(ROUND(INDEX(FCSTSDV!$D$2:$L$674,MATCH('04.06'!$D171,FCSTSDV!$C$2:$C$674,0),MATCH('04.06'!Q$3,FCSTSDV!$D$1:$L$1,0))/'04.06'!$F171,1),0)</f>
        <v>0</v>
      </c>
      <c r="R171" s="99">
        <f>+IFERROR(ROUND(INDEX(FCSTSDV!$D$2:$L$674,MATCH('04.06'!$D171,FCSTSDV!$C$2:$C$674,0),MATCH('04.06'!R$3,FCSTSDV!$D$1:$L$1,0))/'04.06'!$F171,1),0)</f>
        <v>0</v>
      </c>
      <c r="S171" s="99">
        <f>+IFERROR(ROUND(INDEX(FCSTSDV!$D$2:$L$674,MATCH('04.06'!$D171,FCSTSDV!$C$2:$C$674,0),MATCH('04.06'!S$3,FCSTSDV!$D$1:$L$1,0))/'04.06'!$F171,1),0)</f>
        <v>0</v>
      </c>
      <c r="T171" s="99">
        <f>+IFERROR(ROUND(INDEX(FCSTSDV!$D$2:$L$674,MATCH('04.06'!$D171,FCSTSDV!$C$2:$C$674,0),MATCH('04.06'!T$3,FCSTSDV!$D$1:$L$1,0))/'04.06'!$F171,1),0)</f>
        <v>0</v>
      </c>
      <c r="U171" s="99">
        <f>+IFERROR(ROUND(INDEX(FCSTSDV!$D$2:$L$674,MATCH('04.06'!$D171,FCSTSDV!$C$2:$C$674,0),MATCH('04.06'!U$3,FCSTSDV!$D$1:$L$1,0))/'04.06'!$F171,1),0)</f>
        <v>0</v>
      </c>
      <c r="V171" s="99">
        <f>+IFERROR(ROUND(INDEX(FCSTSDV!$D$2:$L$674,MATCH('04.06'!$D171,FCSTSDV!$C$2:$C$674,0),MATCH('04.06'!V$3,FCSTSDV!$D$1:$L$1,0))/'04.06'!$F171,1),0)</f>
        <v>0</v>
      </c>
      <c r="W171" s="99">
        <f>+IFERROR(ROUND(INDEX(FCSTSDV!$D$2:$L$674,MATCH('04.06'!$D171,FCSTSDV!$C$2:$C$674,0),MATCH('04.06'!W$3,FCSTSDV!$D$1:$L$1,0))/'04.06'!$F171,1),0)</f>
        <v>0</v>
      </c>
      <c r="X171" s="99">
        <f>+IFERROR(ROUND(INDEX(FCSTSDV!$D$2:$L$674,MATCH('04.06'!$D171,FCSTSDV!$C$2:$C$674,0),MATCH('04.06'!X$3,FCSTSDV!$D$1:$L$1,0))/'04.06'!$F171,1),0)</f>
        <v>0</v>
      </c>
      <c r="Y171" s="117">
        <f>+IFERROR(ROUND(INDEX(FCSTSDV!$D$2:$L$674,MATCH('04.06'!$D171,FCSTSDV!$C$2:$C$674,0),MATCH('04.06'!Y$3,FCSTSDV!$D$1:$L$1,0))/'04.06'!$F171,1),0)</f>
        <v>0</v>
      </c>
      <c r="Z171" s="212">
        <f t="shared" si="28"/>
        <v>0</v>
      </c>
    </row>
    <row r="172" spans="1:26" ht="20.100000000000001" customHeight="1">
      <c r="A172" s="807"/>
      <c r="B172" s="792"/>
      <c r="C172" s="16"/>
      <c r="D172" s="52"/>
      <c r="E172" s="205" t="str">
        <f>+E171</f>
        <v>332*280*90</v>
      </c>
      <c r="F172" s="53"/>
      <c r="G172" s="54"/>
      <c r="H172" s="54"/>
      <c r="I172" s="782"/>
      <c r="J172" s="263">
        <v>0</v>
      </c>
      <c r="K172" s="90">
        <f t="shared" ref="K172:P172" si="60">$J172+$I$171-K171</f>
        <v>113</v>
      </c>
      <c r="L172" s="90">
        <f t="shared" si="60"/>
        <v>113</v>
      </c>
      <c r="M172" s="90">
        <f t="shared" si="60"/>
        <v>113</v>
      </c>
      <c r="N172" s="90">
        <f t="shared" si="60"/>
        <v>113</v>
      </c>
      <c r="O172" s="90">
        <f t="shared" si="60"/>
        <v>113</v>
      </c>
      <c r="P172" s="90">
        <f t="shared" si="60"/>
        <v>113</v>
      </c>
      <c r="Q172" s="90">
        <f t="shared" ref="Q172:Y172" si="61">+P172-Q171</f>
        <v>113</v>
      </c>
      <c r="R172" s="90">
        <f t="shared" si="61"/>
        <v>113</v>
      </c>
      <c r="S172" s="90">
        <f t="shared" si="61"/>
        <v>113</v>
      </c>
      <c r="T172" s="90">
        <f t="shared" si="61"/>
        <v>113</v>
      </c>
      <c r="U172" s="90">
        <f t="shared" si="61"/>
        <v>113</v>
      </c>
      <c r="V172" s="90">
        <f t="shared" si="61"/>
        <v>113</v>
      </c>
      <c r="W172" s="90">
        <f t="shared" si="61"/>
        <v>113</v>
      </c>
      <c r="X172" s="90">
        <f t="shared" si="61"/>
        <v>113</v>
      </c>
      <c r="Y172" s="121">
        <f t="shared" si="61"/>
        <v>113</v>
      </c>
      <c r="Z172" s="212">
        <f t="shared" si="28"/>
        <v>1130</v>
      </c>
    </row>
    <row r="173" spans="1:26" ht="20.100000000000001" hidden="1" customHeight="1">
      <c r="A173" s="791" t="s">
        <v>356</v>
      </c>
      <c r="B173" s="791" t="s">
        <v>357</v>
      </c>
      <c r="C173" s="256"/>
      <c r="D173" s="73" t="s">
        <v>24</v>
      </c>
      <c r="E173" s="203" t="s">
        <v>357</v>
      </c>
      <c r="F173" s="44">
        <v>100</v>
      </c>
      <c r="G173" s="238"/>
      <c r="H173" s="238"/>
      <c r="I173" s="781">
        <v>2950</v>
      </c>
      <c r="J173" s="79">
        <v>0</v>
      </c>
      <c r="K173" s="99">
        <f>+IFERROR(ROUND(INDEX(FCSTSDV!$D$2:$L$674,MATCH('04.06'!$D173,FCSTSDV!$C$2:$C$674,0),MATCH('04.06'!K$3,FCSTSDV!$D$1:$L$1,0))/'04.06'!$F173,1),0)</f>
        <v>0</v>
      </c>
      <c r="L173" s="99">
        <f>+IFERROR(ROUND(INDEX(FCSTSDV!$D$2:$L$674,MATCH('04.06'!$D173,FCSTSDV!$C$2:$C$674,0),MATCH('04.06'!L$3,FCSTSDV!$D$1:$L$1,0))/'04.06'!$F173,1),0)</f>
        <v>0</v>
      </c>
      <c r="M173" s="99">
        <f>+IFERROR(ROUND(INDEX(FCSTSDV!$D$2:$L$674,MATCH('04.06'!$D173,FCSTSDV!$C$2:$C$674,0),MATCH('04.06'!M$3,FCSTSDV!$D$1:$L$1,0))/'04.06'!$F173,1),0)</f>
        <v>0</v>
      </c>
      <c r="N173" s="99">
        <f>+IFERROR(ROUND(INDEX(FCSTSDV!$D$2:$L$674,MATCH('04.06'!$D173,FCSTSDV!$C$2:$C$674,0),MATCH('04.06'!N$3,FCSTSDV!$D$1:$L$1,0))/'04.06'!$F173,1),0)</f>
        <v>0</v>
      </c>
      <c r="O173" s="99">
        <f>+IFERROR(ROUND(INDEX(FCSTSDV!$D$2:$L$674,MATCH('04.06'!$D173,FCSTSDV!$C$2:$C$674,0),MATCH('04.06'!O$3,FCSTSDV!$D$1:$L$1,0))/'04.06'!$F173,1),0)</f>
        <v>0</v>
      </c>
      <c r="P173" s="99">
        <f>+IFERROR(ROUND(INDEX(FCSTSDV!$D$2:$L$674,MATCH('04.06'!$D173,FCSTSDV!$C$2:$C$674,0),MATCH('04.06'!P$3,FCSTSDV!$D$1:$L$1,0))/'04.06'!$F173,1),0)</f>
        <v>0</v>
      </c>
      <c r="Q173" s="99">
        <f>+IFERROR(ROUND(INDEX(FCSTSDV!$D$2:$L$674,MATCH('04.06'!$D173,FCSTSDV!$C$2:$C$674,0),MATCH('04.06'!Q$3,FCSTSDV!$D$1:$L$1,0))/'04.06'!$F173,1),0)</f>
        <v>0</v>
      </c>
      <c r="R173" s="99">
        <f>+IFERROR(ROUND(INDEX(FCSTSDV!$D$2:$L$674,MATCH('04.06'!$D173,FCSTSDV!$C$2:$C$674,0),MATCH('04.06'!R$3,FCSTSDV!$D$1:$L$1,0))/'04.06'!$F173,1),0)</f>
        <v>0</v>
      </c>
      <c r="S173" s="99">
        <f>+IFERROR(ROUND(INDEX(FCSTSDV!$D$2:$L$674,MATCH('04.06'!$D173,FCSTSDV!$C$2:$C$674,0),MATCH('04.06'!S$3,FCSTSDV!$D$1:$L$1,0))/'04.06'!$F173,1),0)</f>
        <v>0</v>
      </c>
      <c r="T173" s="99">
        <f>+IFERROR(ROUND(INDEX(FCSTSDV!$D$2:$L$674,MATCH('04.06'!$D173,FCSTSDV!$C$2:$C$674,0),MATCH('04.06'!T$3,FCSTSDV!$D$1:$L$1,0))/'04.06'!$F173,1),0)</f>
        <v>0</v>
      </c>
      <c r="U173" s="99">
        <f>+IFERROR(ROUND(INDEX(FCSTSDV!$D$2:$L$674,MATCH('04.06'!$D173,FCSTSDV!$C$2:$C$674,0),MATCH('04.06'!U$3,FCSTSDV!$D$1:$L$1,0))/'04.06'!$F173,1),0)</f>
        <v>0</v>
      </c>
      <c r="V173" s="99">
        <f>+IFERROR(ROUND(INDEX(FCSTSDV!$D$2:$L$674,MATCH('04.06'!$D173,FCSTSDV!$C$2:$C$674,0),MATCH('04.06'!V$3,FCSTSDV!$D$1:$L$1,0))/'04.06'!$F173,1),0)</f>
        <v>0</v>
      </c>
      <c r="W173" s="99">
        <f>+IFERROR(ROUND(INDEX(FCSTSDV!$D$2:$L$674,MATCH('04.06'!$D173,FCSTSDV!$C$2:$C$674,0),MATCH('04.06'!W$3,FCSTSDV!$D$1:$L$1,0))/'04.06'!$F173,1),0)</f>
        <v>0</v>
      </c>
      <c r="X173" s="99">
        <f>+IFERROR(ROUND(INDEX(FCSTSDV!$D$2:$L$674,MATCH('04.06'!$D173,FCSTSDV!$C$2:$C$674,0),MATCH('04.06'!X$3,FCSTSDV!$D$1:$L$1,0))/'04.06'!$F173,1),0)</f>
        <v>0</v>
      </c>
      <c r="Y173" s="99">
        <f>+IFERROR(ROUND(INDEX(FCSTSDV!$D$2:$L$674,MATCH('04.06'!$D173,FCSTSDV!$C$2:$C$674,0),MATCH('04.06'!Y$3,FCSTSDV!$D$1:$L$1,0))/'04.06'!$F173,1),0)</f>
        <v>0</v>
      </c>
      <c r="Z173" s="212">
        <f t="shared" si="28"/>
        <v>0</v>
      </c>
    </row>
    <row r="174" spans="1:26" ht="20.100000000000001" hidden="1" customHeight="1">
      <c r="A174" s="795"/>
      <c r="B174" s="795"/>
      <c r="C174" s="239"/>
      <c r="D174" s="32" t="s">
        <v>23</v>
      </c>
      <c r="E174" s="204" t="str">
        <f>+E173</f>
        <v>199*125*70T*1.0T</v>
      </c>
      <c r="F174" s="49">
        <v>100</v>
      </c>
      <c r="G174" s="240"/>
      <c r="H174" s="240"/>
      <c r="I174" s="785"/>
      <c r="J174" s="79">
        <v>0</v>
      </c>
      <c r="K174" s="92">
        <f>+IFERROR(ROUND(INDEX(FCSTSDV!$D$2:$L$674,MATCH('04.06'!$D174,FCSTSDV!$C$2:$C$674,0),MATCH('04.06'!K$3,FCSTSDV!$D$1:$L$1,0))/'04.06'!$F174,1),0)</f>
        <v>0</v>
      </c>
      <c r="L174" s="92">
        <f>+IFERROR(ROUND(INDEX(FCSTSDV!$D$2:$L$674,MATCH('04.06'!$D174,FCSTSDV!$C$2:$C$674,0),MATCH('04.06'!L$3,FCSTSDV!$D$1:$L$1,0))/'04.06'!$F174,1),0)</f>
        <v>0</v>
      </c>
      <c r="M174" s="92">
        <f>+IFERROR(ROUND(INDEX(FCSTSDV!$D$2:$L$674,MATCH('04.06'!$D174,FCSTSDV!$C$2:$C$674,0),MATCH('04.06'!M$3,FCSTSDV!$D$1:$L$1,0))/'04.06'!$F174,1),0)</f>
        <v>0</v>
      </c>
      <c r="N174" s="92">
        <f>+IFERROR(ROUND(INDEX(FCSTSDV!$D$2:$L$674,MATCH('04.06'!$D174,FCSTSDV!$C$2:$C$674,0),MATCH('04.06'!N$3,FCSTSDV!$D$1:$L$1,0))/'04.06'!$F174,1),0)</f>
        <v>0</v>
      </c>
      <c r="O174" s="92">
        <f>+IFERROR(ROUND(INDEX(FCSTSDV!$D$2:$L$674,MATCH('04.06'!$D174,FCSTSDV!$C$2:$C$674,0),MATCH('04.06'!O$3,FCSTSDV!$D$1:$L$1,0))/'04.06'!$F174,1),0)</f>
        <v>0</v>
      </c>
      <c r="P174" s="92">
        <f>+IFERROR(ROUND(INDEX(FCSTSDV!$D$2:$L$674,MATCH('04.06'!$D174,FCSTSDV!$C$2:$C$674,0),MATCH('04.06'!P$3,FCSTSDV!$D$1:$L$1,0))/'04.06'!$F174,1),0)</f>
        <v>0</v>
      </c>
      <c r="Q174" s="92">
        <f>+IFERROR(ROUND(INDEX(FCSTSDV!$D$2:$L$674,MATCH('04.06'!$D174,FCSTSDV!$C$2:$C$674,0),MATCH('04.06'!Q$3,FCSTSDV!$D$1:$L$1,0))/'04.06'!$F174,1),0)</f>
        <v>0</v>
      </c>
      <c r="R174" s="92">
        <f>+IFERROR(ROUND(INDEX(FCSTSDV!$D$2:$L$674,MATCH('04.06'!$D174,FCSTSDV!$C$2:$C$674,0),MATCH('04.06'!R$3,FCSTSDV!$D$1:$L$1,0))/'04.06'!$F174,1),0)</f>
        <v>0</v>
      </c>
      <c r="S174" s="92">
        <f>+IFERROR(ROUND(INDEX(FCSTSDV!$D$2:$L$674,MATCH('04.06'!$D174,FCSTSDV!$C$2:$C$674,0),MATCH('04.06'!S$3,FCSTSDV!$D$1:$L$1,0))/'04.06'!$F174,1),0)</f>
        <v>0</v>
      </c>
      <c r="T174" s="92">
        <f>+IFERROR(ROUND(INDEX(FCSTSDV!$D$2:$L$674,MATCH('04.06'!$D174,FCSTSDV!$C$2:$C$674,0),MATCH('04.06'!T$3,FCSTSDV!$D$1:$L$1,0))/'04.06'!$F174,1),0)</f>
        <v>0</v>
      </c>
      <c r="U174" s="92">
        <f>+IFERROR(ROUND(INDEX(FCSTSDV!$D$2:$L$674,MATCH('04.06'!$D174,FCSTSDV!$C$2:$C$674,0),MATCH('04.06'!U$3,FCSTSDV!$D$1:$L$1,0))/'04.06'!$F174,1),0)</f>
        <v>0</v>
      </c>
      <c r="V174" s="92">
        <f>+IFERROR(ROUND(INDEX(FCSTSDV!$D$2:$L$674,MATCH('04.06'!$D174,FCSTSDV!$C$2:$C$674,0),MATCH('04.06'!V$3,FCSTSDV!$D$1:$L$1,0))/'04.06'!$F174,1),0)</f>
        <v>0</v>
      </c>
      <c r="W174" s="92">
        <f>+IFERROR(ROUND(INDEX(FCSTSDV!$D$2:$L$674,MATCH('04.06'!$D174,FCSTSDV!$C$2:$C$674,0),MATCH('04.06'!W$3,FCSTSDV!$D$1:$L$1,0))/'04.06'!$F174,1),0)</f>
        <v>0</v>
      </c>
      <c r="X174" s="92">
        <f>+IFERROR(ROUND(INDEX(FCSTSDV!$D$2:$L$674,MATCH('04.06'!$D174,FCSTSDV!$C$2:$C$674,0),MATCH('04.06'!X$3,FCSTSDV!$D$1:$L$1,0))/'04.06'!$F174,1),0)</f>
        <v>0</v>
      </c>
      <c r="Y174" s="92">
        <f>+IFERROR(ROUND(INDEX(FCSTSDV!$D$2:$L$674,MATCH('04.06'!$D174,FCSTSDV!$C$2:$C$674,0),MATCH('04.06'!Y$3,FCSTSDV!$D$1:$L$1,0))/'04.06'!$F174,1),0)</f>
        <v>0</v>
      </c>
      <c r="Z174" s="212">
        <f t="shared" si="28"/>
        <v>0</v>
      </c>
    </row>
    <row r="175" spans="1:26" ht="20.100000000000001" hidden="1" customHeight="1">
      <c r="A175" s="795"/>
      <c r="B175" s="795"/>
      <c r="C175" s="239"/>
      <c r="D175" s="32" t="s">
        <v>355</v>
      </c>
      <c r="E175" s="204" t="str">
        <f>+E174</f>
        <v>199*125*70T*1.0T</v>
      </c>
      <c r="F175" s="49">
        <v>100</v>
      </c>
      <c r="G175" s="240"/>
      <c r="H175" s="240"/>
      <c r="I175" s="785"/>
      <c r="J175" s="79">
        <v>0</v>
      </c>
      <c r="K175" s="92">
        <f>+IFERROR(ROUND(INDEX(FCSTSDV!$D$2:$L$674,MATCH('04.06'!$D175,FCSTSDV!$C$2:$C$674,0),MATCH('04.06'!K$3,FCSTSDV!$D$1:$L$1,0))/'04.06'!$F175,1),0)</f>
        <v>0</v>
      </c>
      <c r="L175" s="92">
        <f>+IFERROR(ROUND(INDEX(FCSTSDV!$D$2:$L$674,MATCH('04.06'!$D175,FCSTSDV!$C$2:$C$674,0),MATCH('04.06'!L$3,FCSTSDV!$D$1:$L$1,0))/'04.06'!$F175,1),0)</f>
        <v>0</v>
      </c>
      <c r="M175" s="92">
        <f>+IFERROR(ROUND(INDEX(FCSTSDV!$D$2:$L$674,MATCH('04.06'!$D175,FCSTSDV!$C$2:$C$674,0),MATCH('04.06'!M$3,FCSTSDV!$D$1:$L$1,0))/'04.06'!$F175,1),0)</f>
        <v>0</v>
      </c>
      <c r="N175" s="92">
        <f>+IFERROR(ROUND(INDEX(FCSTSDV!$D$2:$L$674,MATCH('04.06'!$D175,FCSTSDV!$C$2:$C$674,0),MATCH('04.06'!N$3,FCSTSDV!$D$1:$L$1,0))/'04.06'!$F175,1),0)</f>
        <v>0</v>
      </c>
      <c r="O175" s="92">
        <f>+IFERROR(ROUND(INDEX(FCSTSDV!$D$2:$L$674,MATCH('04.06'!$D175,FCSTSDV!$C$2:$C$674,0),MATCH('04.06'!O$3,FCSTSDV!$D$1:$L$1,0))/'04.06'!$F175,1),0)</f>
        <v>0</v>
      </c>
      <c r="P175" s="92">
        <f>+IFERROR(ROUND(INDEX(FCSTSDV!$D$2:$L$674,MATCH('04.06'!$D175,FCSTSDV!$C$2:$C$674,0),MATCH('04.06'!P$3,FCSTSDV!$D$1:$L$1,0))/'04.06'!$F175,1),0)</f>
        <v>0</v>
      </c>
      <c r="Q175" s="92">
        <f>+IFERROR(ROUND(INDEX(FCSTSDV!$D$2:$L$674,MATCH('04.06'!$D175,FCSTSDV!$C$2:$C$674,0),MATCH('04.06'!Q$3,FCSTSDV!$D$1:$L$1,0))/'04.06'!$F175,1),0)</f>
        <v>0</v>
      </c>
      <c r="R175" s="92">
        <f>+IFERROR(ROUND(INDEX(FCSTSDV!$D$2:$L$674,MATCH('04.06'!$D175,FCSTSDV!$C$2:$C$674,0),MATCH('04.06'!R$3,FCSTSDV!$D$1:$L$1,0))/'04.06'!$F175,1),0)</f>
        <v>0</v>
      </c>
      <c r="S175" s="92">
        <f>+IFERROR(ROUND(INDEX(FCSTSDV!$D$2:$L$674,MATCH('04.06'!$D175,FCSTSDV!$C$2:$C$674,0),MATCH('04.06'!S$3,FCSTSDV!$D$1:$L$1,0))/'04.06'!$F175,1),0)</f>
        <v>0</v>
      </c>
      <c r="T175" s="92">
        <f>+IFERROR(ROUND(INDEX(FCSTSDV!$D$2:$L$674,MATCH('04.06'!$D175,FCSTSDV!$C$2:$C$674,0),MATCH('04.06'!T$3,FCSTSDV!$D$1:$L$1,0))/'04.06'!$F175,1),0)</f>
        <v>0</v>
      </c>
      <c r="U175" s="92">
        <f>+IFERROR(ROUND(INDEX(FCSTSDV!$D$2:$L$674,MATCH('04.06'!$D175,FCSTSDV!$C$2:$C$674,0),MATCH('04.06'!U$3,FCSTSDV!$D$1:$L$1,0))/'04.06'!$F175,1),0)</f>
        <v>0</v>
      </c>
      <c r="V175" s="92">
        <f>+IFERROR(ROUND(INDEX(FCSTSDV!$D$2:$L$674,MATCH('04.06'!$D175,FCSTSDV!$C$2:$C$674,0),MATCH('04.06'!V$3,FCSTSDV!$D$1:$L$1,0))/'04.06'!$F175,1),0)</f>
        <v>0</v>
      </c>
      <c r="W175" s="92">
        <f>+IFERROR(ROUND(INDEX(FCSTSDV!$D$2:$L$674,MATCH('04.06'!$D175,FCSTSDV!$C$2:$C$674,0),MATCH('04.06'!W$3,FCSTSDV!$D$1:$L$1,0))/'04.06'!$F175,1),0)</f>
        <v>0</v>
      </c>
      <c r="X175" s="92">
        <f>+IFERROR(ROUND(INDEX(FCSTSDV!$D$2:$L$674,MATCH('04.06'!$D175,FCSTSDV!$C$2:$C$674,0),MATCH('04.06'!X$3,FCSTSDV!$D$1:$L$1,0))/'04.06'!$F175,1),0)</f>
        <v>0</v>
      </c>
      <c r="Y175" s="92">
        <f>+IFERROR(ROUND(INDEX(FCSTSDV!$D$2:$L$674,MATCH('04.06'!$D175,FCSTSDV!$C$2:$C$674,0),MATCH('04.06'!Y$3,FCSTSDV!$D$1:$L$1,0))/'04.06'!$F175,1),0)</f>
        <v>0</v>
      </c>
      <c r="Z175" s="212">
        <f t="shared" si="28"/>
        <v>0</v>
      </c>
    </row>
    <row r="176" spans="1:26" ht="20.100000000000001" customHeight="1">
      <c r="A176" s="795"/>
      <c r="B176" s="795"/>
      <c r="C176" s="239"/>
      <c r="D176" s="32" t="s">
        <v>26</v>
      </c>
      <c r="E176" s="204" t="str">
        <f>+E175</f>
        <v>199*125*70T*1.0T</v>
      </c>
      <c r="F176" s="49">
        <v>100</v>
      </c>
      <c r="G176" s="240"/>
      <c r="H176" s="240"/>
      <c r="I176" s="785"/>
      <c r="J176" s="79">
        <v>0</v>
      </c>
      <c r="K176" s="92">
        <f>+IFERROR(ROUND(INDEX(FCSTSDV!$D$2:$L$674,MATCH('04.06'!$D176,FCSTSDV!$C$2:$C$674,0),MATCH('04.06'!K$3,FCSTSDV!$D$1:$L$1,0))/'04.06'!$F176,1),0)</f>
        <v>0</v>
      </c>
      <c r="L176" s="92">
        <f>+IFERROR(ROUND(INDEX(FCSTSDV!$D$2:$L$674,MATCH('04.06'!$D176,FCSTSDV!$C$2:$C$674,0),MATCH('04.06'!L$3,FCSTSDV!$D$1:$L$1,0))/'04.06'!$F176,1),0)</f>
        <v>0</v>
      </c>
      <c r="M176" s="92">
        <f>+IFERROR(ROUND(INDEX(FCSTSDV!$D$2:$L$674,MATCH('04.06'!$D176,FCSTSDV!$C$2:$C$674,0),MATCH('04.06'!M$3,FCSTSDV!$D$1:$L$1,0))/'04.06'!$F176,1),0)</f>
        <v>0</v>
      </c>
      <c r="N176" s="92">
        <f>+IFERROR(ROUND(INDEX(FCSTSDV!$D$2:$L$674,MATCH('04.06'!$D176,FCSTSDV!$C$2:$C$674,0),MATCH('04.06'!N$3,FCSTSDV!$D$1:$L$1,0))/'04.06'!$F176,1),0)</f>
        <v>0</v>
      </c>
      <c r="O176" s="92">
        <f>+IFERROR(ROUND(INDEX(FCSTSDV!$D$2:$L$674,MATCH('04.06'!$D176,FCSTSDV!$C$2:$C$674,0),MATCH('04.06'!O$3,FCSTSDV!$D$1:$L$1,0))/'04.06'!$F176,1),0)</f>
        <v>0</v>
      </c>
      <c r="P176" s="92">
        <f>+IFERROR(ROUND(INDEX(FCSTSDV!$D$2:$L$674,MATCH('04.06'!$D176,FCSTSDV!$C$2:$C$674,0),MATCH('04.06'!P$3,FCSTSDV!$D$1:$L$1,0))/'04.06'!$F176,1),0)</f>
        <v>0</v>
      </c>
      <c r="Q176" s="92">
        <f>+IFERROR(ROUND(INDEX(FCSTSDV!$D$2:$L$674,MATCH('04.06'!$D176,FCSTSDV!$C$2:$C$674,0),MATCH('04.06'!Q$3,FCSTSDV!$D$1:$L$1,0))/'04.06'!$F176,1),0)</f>
        <v>0</v>
      </c>
      <c r="R176" s="92">
        <f>+IFERROR(ROUND(INDEX(FCSTSDV!$D$2:$L$674,MATCH('04.06'!$D176,FCSTSDV!$C$2:$C$674,0),MATCH('04.06'!R$3,FCSTSDV!$D$1:$L$1,0))/'04.06'!$F176,1),0)</f>
        <v>0</v>
      </c>
      <c r="S176" s="92">
        <f>+IFERROR(ROUND(INDEX(FCSTSDV!$D$2:$L$674,MATCH('04.06'!$D176,FCSTSDV!$C$2:$C$674,0),MATCH('04.06'!S$3,FCSTSDV!$D$1:$L$1,0))/'04.06'!$F176,1),0)</f>
        <v>0</v>
      </c>
      <c r="T176" s="92">
        <f>+IFERROR(ROUND(INDEX(FCSTSDV!$D$2:$L$674,MATCH('04.06'!$D176,FCSTSDV!$C$2:$C$674,0),MATCH('04.06'!T$3,FCSTSDV!$D$1:$L$1,0))/'04.06'!$F176,1),0)</f>
        <v>0</v>
      </c>
      <c r="U176" s="92">
        <f>+IFERROR(ROUND(INDEX(FCSTSDV!$D$2:$L$674,MATCH('04.06'!$D176,FCSTSDV!$C$2:$C$674,0),MATCH('04.06'!U$3,FCSTSDV!$D$1:$L$1,0))/'04.06'!$F176,1),0)</f>
        <v>0</v>
      </c>
      <c r="V176" s="92">
        <f>+IFERROR(ROUND(INDEX(FCSTSDV!$D$2:$L$674,MATCH('04.06'!$D176,FCSTSDV!$C$2:$C$674,0),MATCH('04.06'!V$3,FCSTSDV!$D$1:$L$1,0))/'04.06'!$F176,1),0)</f>
        <v>0</v>
      </c>
      <c r="W176" s="92">
        <f>+IFERROR(ROUND(INDEX(FCSTSDV!$D$2:$L$674,MATCH('04.06'!$D176,FCSTSDV!$C$2:$C$674,0),MATCH('04.06'!W$3,FCSTSDV!$D$1:$L$1,0))/'04.06'!$F176,1),0)</f>
        <v>0</v>
      </c>
      <c r="X176" s="92">
        <f>+IFERROR(ROUND(INDEX(FCSTSDV!$D$2:$L$674,MATCH('04.06'!$D176,FCSTSDV!$C$2:$C$674,0),MATCH('04.06'!X$3,FCSTSDV!$D$1:$L$1,0))/'04.06'!$F176,1),0)</f>
        <v>0</v>
      </c>
      <c r="Y176" s="92">
        <f>+IFERROR(ROUND(INDEX(FCSTSDV!$D$2:$L$674,MATCH('04.06'!$D176,FCSTSDV!$C$2:$C$674,0),MATCH('04.06'!Y$3,FCSTSDV!$D$1:$L$1,0))/'04.06'!$F176,1),0)</f>
        <v>0</v>
      </c>
      <c r="Z176" s="212">
        <f t="shared" si="28"/>
        <v>0</v>
      </c>
    </row>
    <row r="177" spans="1:26" ht="20.100000000000001" customHeight="1">
      <c r="A177" s="792"/>
      <c r="B177" s="792"/>
      <c r="C177" s="257"/>
      <c r="D177" s="52"/>
      <c r="E177" s="205" t="str">
        <f>+E176</f>
        <v>199*125*70T*1.0T</v>
      </c>
      <c r="F177" s="53"/>
      <c r="G177" s="242"/>
      <c r="H177" s="242"/>
      <c r="I177" s="782"/>
      <c r="J177" s="79">
        <v>0</v>
      </c>
      <c r="K177" s="90">
        <f t="shared" ref="K177:P177" si="62">+$I$173+$J$177-SUM(K173:K176)</f>
        <v>2950</v>
      </c>
      <c r="L177" s="90">
        <f t="shared" si="62"/>
        <v>2950</v>
      </c>
      <c r="M177" s="90">
        <f t="shared" si="62"/>
        <v>2950</v>
      </c>
      <c r="N177" s="90">
        <f t="shared" si="62"/>
        <v>2950</v>
      </c>
      <c r="O177" s="90">
        <f t="shared" si="62"/>
        <v>2950</v>
      </c>
      <c r="P177" s="90">
        <f t="shared" si="62"/>
        <v>2950</v>
      </c>
      <c r="Q177" s="90">
        <f>+P177-SUM(Q173:Q176)</f>
        <v>2950</v>
      </c>
      <c r="R177" s="90">
        <f>+Q177-SUM(R173:R176)</f>
        <v>2950</v>
      </c>
      <c r="S177" s="90">
        <f t="shared" ref="S177:Y177" si="63">+R177-SUM(S173:S176)</f>
        <v>2950</v>
      </c>
      <c r="T177" s="90">
        <f t="shared" si="63"/>
        <v>2950</v>
      </c>
      <c r="U177" s="90">
        <f t="shared" si="63"/>
        <v>2950</v>
      </c>
      <c r="V177" s="90">
        <f t="shared" si="63"/>
        <v>2950</v>
      </c>
      <c r="W177" s="90">
        <f t="shared" si="63"/>
        <v>2950</v>
      </c>
      <c r="X177" s="90">
        <f t="shared" si="63"/>
        <v>2950</v>
      </c>
      <c r="Y177" s="90">
        <f t="shared" si="63"/>
        <v>2950</v>
      </c>
      <c r="Z177" s="212">
        <f t="shared" si="28"/>
        <v>29500</v>
      </c>
    </row>
    <row r="178" spans="1:26" ht="15" customHeight="1">
      <c r="A178" s="791" t="s">
        <v>298</v>
      </c>
      <c r="B178" s="791" t="s">
        <v>279</v>
      </c>
      <c r="C178" s="50"/>
      <c r="D178" s="123" t="s">
        <v>128</v>
      </c>
      <c r="E178" s="204" t="s">
        <v>279</v>
      </c>
      <c r="F178" s="47">
        <v>20</v>
      </c>
      <c r="G178" s="45"/>
      <c r="H178" s="45"/>
      <c r="I178" s="781">
        <v>4500</v>
      </c>
      <c r="J178" s="79">
        <v>0</v>
      </c>
      <c r="K178" s="92">
        <f>+IFERROR(ROUND(INDEX(FCSTSDV!$D$2:$L$674,MATCH('04.06'!$D178,FCSTSDV!$C$2:$C$674,0),MATCH('04.06'!K$3,FCSTSDV!$D$1:$L$1,0))/'04.06'!$F178,1),0)</f>
        <v>0</v>
      </c>
      <c r="L178" s="92">
        <f>+IFERROR(ROUND(INDEX(FCSTSDV!$D$2:$L$674,MATCH('04.06'!$D178,FCSTSDV!$C$2:$C$674,0),MATCH('04.06'!L$3,FCSTSDV!$D$1:$L$1,0))/'04.06'!$F178,1),0)</f>
        <v>0</v>
      </c>
      <c r="M178" s="92">
        <f>+IFERROR(ROUND(INDEX(FCSTSDV!$D$2:$L$674,MATCH('04.06'!$D178,FCSTSDV!$C$2:$C$674,0),MATCH('04.06'!M$3,FCSTSDV!$D$1:$L$1,0))/'04.06'!$F178,1),0)</f>
        <v>0</v>
      </c>
      <c r="N178" s="92">
        <f>+IFERROR(ROUND(INDEX(FCSTSDV!$D$2:$L$674,MATCH('04.06'!$D178,FCSTSDV!$C$2:$C$674,0),MATCH('04.06'!N$3,FCSTSDV!$D$1:$L$1,0))/'04.06'!$F178,1),0)</f>
        <v>0</v>
      </c>
      <c r="O178" s="92">
        <f>+IFERROR(ROUND(INDEX(FCSTSDV!$D$2:$L$674,MATCH('04.06'!$D178,FCSTSDV!$C$2:$C$674,0),MATCH('04.06'!O$3,FCSTSDV!$D$1:$L$1,0))/'04.06'!$F178,1),0)</f>
        <v>0</v>
      </c>
      <c r="P178" s="92">
        <f>+IFERROR(ROUND(INDEX(FCSTSDV!$D$2:$L$674,MATCH('04.06'!$D178,FCSTSDV!$C$2:$C$674,0),MATCH('04.06'!P$3,FCSTSDV!$D$1:$L$1,0))/'04.06'!$F178,1),0)</f>
        <v>0</v>
      </c>
      <c r="Q178" s="92">
        <f>+IFERROR(ROUND(INDEX(FCSTSDV!$D$2:$L$674,MATCH('04.06'!$D178,FCSTSDV!$C$2:$C$674,0),MATCH('04.06'!Q$3,FCSTSDV!$D$1:$L$1,0))/'04.06'!$F178,1),0)</f>
        <v>0</v>
      </c>
      <c r="R178" s="92">
        <f>+IFERROR(ROUND(INDEX(FCSTSDV!$D$2:$L$674,MATCH('04.06'!$D178,FCSTSDV!$C$2:$C$674,0),MATCH('04.06'!R$3,FCSTSDV!$D$1:$L$1,0))/'04.06'!$F178,1),0)</f>
        <v>0</v>
      </c>
      <c r="S178" s="92">
        <f>+IFERROR(ROUND(INDEX(FCSTSDV!$D$2:$L$674,MATCH('04.06'!$D178,FCSTSDV!$C$2:$C$674,0),MATCH('04.06'!S$3,FCSTSDV!$D$1:$L$1,0))/'04.06'!$F178,1),0)</f>
        <v>0</v>
      </c>
      <c r="T178" s="92">
        <f>+IFERROR(ROUND(INDEX(FCSTSDV!$D$2:$L$674,MATCH('04.06'!$D178,FCSTSDV!$C$2:$C$674,0),MATCH('04.06'!T$3,FCSTSDV!$D$1:$L$1,0))/'04.06'!$F178,1),0)</f>
        <v>0</v>
      </c>
      <c r="U178" s="92">
        <f>+IFERROR(ROUND(INDEX(FCSTSDV!$D$2:$L$674,MATCH('04.06'!$D178,FCSTSDV!$C$2:$C$674,0),MATCH('04.06'!U$3,FCSTSDV!$D$1:$L$1,0))/'04.06'!$F178,1),0)</f>
        <v>0</v>
      </c>
      <c r="V178" s="92">
        <f>+IFERROR(ROUND(INDEX(FCSTSDV!$D$2:$L$674,MATCH('04.06'!$D178,FCSTSDV!$C$2:$C$674,0),MATCH('04.06'!V$3,FCSTSDV!$D$1:$L$1,0))/'04.06'!$F178,1),0)</f>
        <v>0</v>
      </c>
      <c r="W178" s="92">
        <f>+IFERROR(ROUND(INDEX(FCSTSDV!$D$2:$L$674,MATCH('04.06'!$D178,FCSTSDV!$C$2:$C$674,0),MATCH('04.06'!W$3,FCSTSDV!$D$1:$L$1,0))/'04.06'!$F178,1),0)</f>
        <v>0</v>
      </c>
      <c r="X178" s="92">
        <f>+IFERROR(ROUND(INDEX(FCSTSDV!$D$2:$L$674,MATCH('04.06'!$D178,FCSTSDV!$C$2:$C$674,0),MATCH('04.06'!X$3,FCSTSDV!$D$1:$L$1,0))/'04.06'!$F178,1),0)</f>
        <v>0</v>
      </c>
      <c r="Y178" s="92">
        <f>+IFERROR(ROUND(INDEX(FCSTSDV!$D$2:$L$674,MATCH('04.06'!$D178,FCSTSDV!$C$2:$C$674,0),MATCH('04.06'!Y$3,FCSTSDV!$D$1:$L$1,0))/'04.06'!$F178,1),0)</f>
        <v>0</v>
      </c>
      <c r="Z178" s="212">
        <f t="shared" si="28"/>
        <v>0</v>
      </c>
    </row>
    <row r="179" spans="1:26" ht="20.100000000000001" customHeight="1">
      <c r="A179" s="792"/>
      <c r="B179" s="792"/>
      <c r="C179" s="16"/>
      <c r="D179" s="52" t="s">
        <v>153</v>
      </c>
      <c r="E179" s="205" t="e">
        <f>+#REF!</f>
        <v>#REF!</v>
      </c>
      <c r="F179" s="53" t="s">
        <v>43</v>
      </c>
      <c r="G179" s="54"/>
      <c r="H179" s="54"/>
      <c r="I179" s="782"/>
      <c r="J179" s="79">
        <v>0</v>
      </c>
      <c r="K179" s="90">
        <f t="shared" ref="K179:P179" si="64">+$I178+$J179-SUM(K178:K178)</f>
        <v>4500</v>
      </c>
      <c r="L179" s="90">
        <f t="shared" si="64"/>
        <v>4500</v>
      </c>
      <c r="M179" s="90">
        <f t="shared" si="64"/>
        <v>4500</v>
      </c>
      <c r="N179" s="90">
        <f t="shared" si="64"/>
        <v>4500</v>
      </c>
      <c r="O179" s="90">
        <f t="shared" si="64"/>
        <v>4500</v>
      </c>
      <c r="P179" s="90">
        <f t="shared" si="64"/>
        <v>4500</v>
      </c>
      <c r="Q179" s="90">
        <f t="shared" ref="Q179:Y179" si="65">+P179-SUM(Q178:Q178)</f>
        <v>4500</v>
      </c>
      <c r="R179" s="90">
        <f t="shared" si="65"/>
        <v>4500</v>
      </c>
      <c r="S179" s="90">
        <f t="shared" si="65"/>
        <v>4500</v>
      </c>
      <c r="T179" s="90">
        <f t="shared" si="65"/>
        <v>4500</v>
      </c>
      <c r="U179" s="90">
        <f t="shared" si="65"/>
        <v>4500</v>
      </c>
      <c r="V179" s="90">
        <f t="shared" si="65"/>
        <v>4500</v>
      </c>
      <c r="W179" s="90">
        <f t="shared" si="65"/>
        <v>4500</v>
      </c>
      <c r="X179" s="90">
        <f t="shared" si="65"/>
        <v>4500</v>
      </c>
      <c r="Y179" s="90">
        <f t="shared" si="65"/>
        <v>4500</v>
      </c>
      <c r="Z179" s="212">
        <f t="shared" si="28"/>
        <v>45000</v>
      </c>
    </row>
    <row r="180" spans="1:26" ht="20.100000000000001" customHeight="1">
      <c r="A180" s="791" t="s">
        <v>358</v>
      </c>
      <c r="B180" s="791" t="s">
        <v>279</v>
      </c>
      <c r="C180" s="50"/>
      <c r="D180" s="258" t="s">
        <v>129</v>
      </c>
      <c r="E180" s="204" t="s">
        <v>277</v>
      </c>
      <c r="F180" s="47">
        <v>14</v>
      </c>
      <c r="G180" s="45"/>
      <c r="H180" s="45"/>
      <c r="I180" s="781">
        <v>39622</v>
      </c>
      <c r="J180" s="79">
        <v>0</v>
      </c>
      <c r="K180" s="106">
        <f>+IFERROR(ROUND(INDEX(FCSTSDV!$D$2:$L$674,MATCH('04.06'!$D180,FCSTSDV!$C$2:$C$674,0),MATCH('04.06'!K$3,FCSTSDV!$D$1:$L$1,0))/'04.06'!$F180,1),0)</f>
        <v>0</v>
      </c>
      <c r="L180" s="106">
        <f>+IFERROR(ROUND(INDEX(FCSTSDV!$D$2:$L$674,MATCH('04.06'!$D180,FCSTSDV!$C$2:$C$674,0),MATCH('04.06'!L$3,FCSTSDV!$D$1:$L$1,0))/'04.06'!$F180,1),0)</f>
        <v>0</v>
      </c>
      <c r="M180" s="106">
        <f>+IFERROR(ROUND(INDEX(FCSTSDV!$D$2:$L$674,MATCH('04.06'!$D180,FCSTSDV!$C$2:$C$674,0),MATCH('04.06'!M$3,FCSTSDV!$D$1:$L$1,0))/'04.06'!$F180,1),0)</f>
        <v>0</v>
      </c>
      <c r="N180" s="106">
        <f>+IFERROR(ROUND(INDEX(FCSTSDV!$D$2:$L$674,MATCH('04.06'!$D180,FCSTSDV!$C$2:$C$674,0),MATCH('04.06'!N$3,FCSTSDV!$D$1:$L$1,0))/'04.06'!$F180,1),0)</f>
        <v>0</v>
      </c>
      <c r="O180" s="106">
        <f>+IFERROR(ROUND(INDEX(FCSTSDV!$D$2:$L$674,MATCH('04.06'!$D180,FCSTSDV!$C$2:$C$674,0),MATCH('04.06'!O$3,FCSTSDV!$D$1:$L$1,0))/'04.06'!$F180,1),0)</f>
        <v>0</v>
      </c>
      <c r="P180" s="106">
        <f>+IFERROR(ROUND(INDEX(FCSTSDV!$D$2:$L$674,MATCH('04.06'!$D180,FCSTSDV!$C$2:$C$674,0),MATCH('04.06'!P$3,FCSTSDV!$D$1:$L$1,0))/'04.06'!$F180,1),0)</f>
        <v>0</v>
      </c>
      <c r="Q180" s="106">
        <f>+IFERROR(ROUND(INDEX(FCSTSDV!$D$2:$L$674,MATCH('04.06'!$D180,FCSTSDV!$C$2:$C$674,0),MATCH('04.06'!Q$3,FCSTSDV!$D$1:$L$1,0))/'04.06'!$F180,1),0)</f>
        <v>0</v>
      </c>
      <c r="R180" s="106">
        <f>+IFERROR(ROUND(INDEX(FCSTSDV!$D$2:$L$674,MATCH('04.06'!$D180,FCSTSDV!$C$2:$C$674,0),MATCH('04.06'!R$3,FCSTSDV!$D$1:$L$1,0))/'04.06'!$F180,1),0)</f>
        <v>0</v>
      </c>
      <c r="S180" s="106">
        <f>+IFERROR(ROUND(INDEX(FCSTSDV!$D$2:$L$674,MATCH('04.06'!$D180,FCSTSDV!$C$2:$C$674,0),MATCH('04.06'!S$3,FCSTSDV!$D$1:$L$1,0))/'04.06'!$F180,1),0)</f>
        <v>0</v>
      </c>
      <c r="T180" s="106">
        <f>+IFERROR(ROUND(INDEX(FCSTSDV!$D$2:$L$674,MATCH('04.06'!$D180,FCSTSDV!$C$2:$C$674,0),MATCH('04.06'!T$3,FCSTSDV!$D$1:$L$1,0))/'04.06'!$F180,1),0)</f>
        <v>0</v>
      </c>
      <c r="U180" s="106">
        <f>+IFERROR(ROUND(INDEX(FCSTSDV!$D$2:$L$674,MATCH('04.06'!$D180,FCSTSDV!$C$2:$C$674,0),MATCH('04.06'!U$3,FCSTSDV!$D$1:$L$1,0))/'04.06'!$F180,1),0)</f>
        <v>0</v>
      </c>
      <c r="V180" s="106">
        <f>+IFERROR(ROUND(INDEX(FCSTSDV!$D$2:$L$674,MATCH('04.06'!$D180,FCSTSDV!$C$2:$C$674,0),MATCH('04.06'!V$3,FCSTSDV!$D$1:$L$1,0))/'04.06'!$F180,1),0)</f>
        <v>0</v>
      </c>
      <c r="W180" s="106">
        <f>+IFERROR(ROUND(INDEX(FCSTSDV!$D$2:$L$674,MATCH('04.06'!$D180,FCSTSDV!$C$2:$C$674,0),MATCH('04.06'!W$3,FCSTSDV!$D$1:$L$1,0))/'04.06'!$F180,1),0)</f>
        <v>0</v>
      </c>
      <c r="X180" s="106">
        <f>+IFERROR(ROUND(INDEX(FCSTSDV!$D$2:$L$674,MATCH('04.06'!$D180,FCSTSDV!$C$2:$C$674,0),MATCH('04.06'!X$3,FCSTSDV!$D$1:$L$1,0))/'04.06'!$F180,1),0)</f>
        <v>0</v>
      </c>
      <c r="Y180" s="106">
        <f>+IFERROR(ROUND(INDEX(FCSTSDV!$D$2:$L$674,MATCH('04.06'!$D180,FCSTSDV!$C$2:$C$674,0),MATCH('04.06'!Y$3,FCSTSDV!$D$1:$L$1,0))/'04.06'!$F180,1),0)</f>
        <v>0</v>
      </c>
      <c r="Z180" s="212">
        <f t="shared" si="28"/>
        <v>0</v>
      </c>
    </row>
    <row r="181" spans="1:26" ht="20.100000000000001" customHeight="1">
      <c r="A181" s="792"/>
      <c r="B181" s="792"/>
      <c r="C181" s="60"/>
      <c r="D181" s="52" t="s">
        <v>153</v>
      </c>
      <c r="E181" s="205" t="str">
        <f>+E180</f>
        <v>205*130*0.8T</v>
      </c>
      <c r="F181" s="53" t="s">
        <v>43</v>
      </c>
      <c r="G181" s="54"/>
      <c r="H181" s="54"/>
      <c r="I181" s="782"/>
      <c r="J181" s="79">
        <v>0</v>
      </c>
      <c r="K181" s="90">
        <f t="shared" ref="K181:P181" si="66">$I180+$J180-K180</f>
        <v>39622</v>
      </c>
      <c r="L181" s="90">
        <f t="shared" si="66"/>
        <v>39622</v>
      </c>
      <c r="M181" s="90">
        <f t="shared" si="66"/>
        <v>39622</v>
      </c>
      <c r="N181" s="90">
        <f t="shared" si="66"/>
        <v>39622</v>
      </c>
      <c r="O181" s="90">
        <f t="shared" si="66"/>
        <v>39622</v>
      </c>
      <c r="P181" s="90">
        <f t="shared" si="66"/>
        <v>39622</v>
      </c>
      <c r="Q181" s="90">
        <f t="shared" ref="Q181:Y181" si="67">+P181-Q180</f>
        <v>39622</v>
      </c>
      <c r="R181" s="90">
        <f t="shared" si="67"/>
        <v>39622</v>
      </c>
      <c r="S181" s="90">
        <f t="shared" si="67"/>
        <v>39622</v>
      </c>
      <c r="T181" s="90">
        <f t="shared" si="67"/>
        <v>39622</v>
      </c>
      <c r="U181" s="90">
        <f t="shared" si="67"/>
        <v>39622</v>
      </c>
      <c r="V181" s="90">
        <f t="shared" si="67"/>
        <v>39622</v>
      </c>
      <c r="W181" s="90">
        <f t="shared" si="67"/>
        <v>39622</v>
      </c>
      <c r="X181" s="90">
        <f t="shared" si="67"/>
        <v>39622</v>
      </c>
      <c r="Y181" s="90">
        <f t="shared" si="67"/>
        <v>39622</v>
      </c>
      <c r="Z181" s="212">
        <f t="shared" si="28"/>
        <v>396220</v>
      </c>
    </row>
    <row r="182" spans="1:26" ht="20.100000000000001" customHeight="1">
      <c r="A182" s="791" t="s">
        <v>360</v>
      </c>
      <c r="B182" s="791" t="s">
        <v>279</v>
      </c>
      <c r="C182" s="12"/>
      <c r="D182" s="130" t="s">
        <v>132</v>
      </c>
      <c r="E182" s="203" t="s">
        <v>279</v>
      </c>
      <c r="F182" s="44">
        <v>14</v>
      </c>
      <c r="G182" s="48"/>
      <c r="H182" s="168"/>
      <c r="I182" s="781">
        <v>3740</v>
      </c>
      <c r="J182" s="79">
        <v>0</v>
      </c>
      <c r="K182" s="99">
        <f>+IFERROR(ROUND(INDEX(FCSTSDV!$D$2:$L$674,MATCH('04.06'!$D182,FCSTSDV!$C$2:$C$674,0),MATCH('04.06'!K$3,FCSTSDV!$D$1:$L$1,0))/'04.06'!$F182,1),0)</f>
        <v>0</v>
      </c>
      <c r="L182" s="99">
        <f>+IFERROR(ROUND(INDEX(FCSTSDV!$D$2:$L$674,MATCH('04.06'!$D182,FCSTSDV!$C$2:$C$674,0),MATCH('04.06'!L$3,FCSTSDV!$D$1:$L$1,0))/'04.06'!$F182,1),0)</f>
        <v>0</v>
      </c>
      <c r="M182" s="99">
        <f>+IFERROR(ROUND(INDEX(FCSTSDV!$D$2:$L$674,MATCH('04.06'!$D182,FCSTSDV!$C$2:$C$674,0),MATCH('04.06'!M$3,FCSTSDV!$D$1:$L$1,0))/'04.06'!$F182,1),0)</f>
        <v>0</v>
      </c>
      <c r="N182" s="99">
        <f>+IFERROR(ROUND(INDEX(FCSTSDV!$D$2:$L$674,MATCH('04.06'!$D182,FCSTSDV!$C$2:$C$674,0),MATCH('04.06'!N$3,FCSTSDV!$D$1:$L$1,0))/'04.06'!$F182,1),0)</f>
        <v>0</v>
      </c>
      <c r="O182" s="99">
        <f>+IFERROR(ROUND(INDEX(FCSTSDV!$D$2:$L$674,MATCH('04.06'!$D182,FCSTSDV!$C$2:$C$674,0),MATCH('04.06'!O$3,FCSTSDV!$D$1:$L$1,0))/'04.06'!$F182,1),0)</f>
        <v>0</v>
      </c>
      <c r="P182" s="99">
        <f>+IFERROR(ROUND(INDEX(FCSTSDV!$D$2:$L$674,MATCH('04.06'!$D182,FCSTSDV!$C$2:$C$674,0),MATCH('04.06'!P$3,FCSTSDV!$D$1:$L$1,0))/'04.06'!$F182,1),0)</f>
        <v>0</v>
      </c>
      <c r="Q182" s="117">
        <f>+IFERROR(ROUND(INDEX(FCSTSDV!$D$2:$L$674,MATCH('04.06'!$D182,FCSTSDV!$C$2:$C$674,0),MATCH('04.06'!Q$3,FCSTSDV!$D$1:$L$1,0))/'04.06'!$F182,1),0)</f>
        <v>0</v>
      </c>
      <c r="R182" s="117">
        <f>+IFERROR(ROUND(INDEX(FCSTSDV!$D$2:$L$674,MATCH('04.06'!$D182,FCSTSDV!$C$2:$C$674,0),MATCH('04.06'!R$3,FCSTSDV!$D$1:$L$1,0))/'04.06'!$F182,1),0)</f>
        <v>0</v>
      </c>
      <c r="S182" s="117">
        <f>+IFERROR(ROUND(INDEX(FCSTSDV!$D$2:$L$674,MATCH('04.06'!$D182,FCSTSDV!$C$2:$C$674,0),MATCH('04.06'!S$3,FCSTSDV!$D$1:$L$1,0))/'04.06'!$F182,1),0)</f>
        <v>0</v>
      </c>
      <c r="T182" s="117">
        <f>+IFERROR(ROUND(INDEX(FCSTSDV!$D$2:$L$674,MATCH('04.06'!$D182,FCSTSDV!$C$2:$C$674,0),MATCH('04.06'!T$3,FCSTSDV!$D$1:$L$1,0))/'04.06'!$F182,1),0)</f>
        <v>0</v>
      </c>
      <c r="U182" s="117">
        <f>+IFERROR(ROUND(INDEX(FCSTSDV!$D$2:$L$674,MATCH('04.06'!$D182,FCSTSDV!$C$2:$C$674,0),MATCH('04.06'!U$3,FCSTSDV!$D$1:$L$1,0))/'04.06'!$F182,1),0)</f>
        <v>0</v>
      </c>
      <c r="V182" s="117">
        <f>+IFERROR(ROUND(INDEX(FCSTSDV!$D$2:$L$674,MATCH('04.06'!$D182,FCSTSDV!$C$2:$C$674,0),MATCH('04.06'!V$3,FCSTSDV!$D$1:$L$1,0))/'04.06'!$F182,1),0)</f>
        <v>0</v>
      </c>
      <c r="W182" s="117">
        <f>+IFERROR(ROUND(INDEX(FCSTSDV!$D$2:$L$674,MATCH('04.06'!$D182,FCSTSDV!$C$2:$C$674,0),MATCH('04.06'!W$3,FCSTSDV!$D$1:$L$1,0))/'04.06'!$F182,1),0)</f>
        <v>0</v>
      </c>
      <c r="X182" s="117">
        <f>+IFERROR(ROUND(INDEX(FCSTSDV!$D$2:$L$674,MATCH('04.06'!$D182,FCSTSDV!$C$2:$C$674,0),MATCH('04.06'!X$3,FCSTSDV!$D$1:$L$1,0))/'04.06'!$F182,1),0)</f>
        <v>0</v>
      </c>
      <c r="Y182" s="117">
        <f>+IFERROR(ROUND(INDEX(FCSTSDV!$D$2:$L$674,MATCH('04.06'!$D182,FCSTSDV!$C$2:$C$674,0),MATCH('04.06'!Y$3,FCSTSDV!$D$1:$L$1,0))/'04.06'!$F182,1),0)</f>
        <v>0</v>
      </c>
      <c r="Z182" s="212">
        <f t="shared" si="28"/>
        <v>0</v>
      </c>
    </row>
    <row r="183" spans="1:26" ht="31.5" customHeight="1">
      <c r="A183" s="792"/>
      <c r="B183" s="792"/>
      <c r="C183" s="12"/>
      <c r="D183" s="52"/>
      <c r="E183" s="205" t="str">
        <f>+E182</f>
        <v>410*280</v>
      </c>
      <c r="F183" s="53"/>
      <c r="G183" s="48"/>
      <c r="H183" s="168"/>
      <c r="I183" s="782"/>
      <c r="J183" s="79">
        <v>0</v>
      </c>
      <c r="K183" s="186">
        <f t="shared" ref="K183:P183" si="68">$I182+$J182-K182</f>
        <v>3740</v>
      </c>
      <c r="L183" s="186">
        <f t="shared" si="68"/>
        <v>3740</v>
      </c>
      <c r="M183" s="186">
        <f t="shared" si="68"/>
        <v>3740</v>
      </c>
      <c r="N183" s="186">
        <f t="shared" si="68"/>
        <v>3740</v>
      </c>
      <c r="O183" s="186">
        <f t="shared" si="68"/>
        <v>3740</v>
      </c>
      <c r="P183" s="186">
        <f t="shared" si="68"/>
        <v>3740</v>
      </c>
      <c r="Q183" s="186">
        <f t="shared" ref="Q183:Y183" si="69">P183-Q182</f>
        <v>3740</v>
      </c>
      <c r="R183" s="186">
        <f t="shared" si="69"/>
        <v>3740</v>
      </c>
      <c r="S183" s="186">
        <f t="shared" si="69"/>
        <v>3740</v>
      </c>
      <c r="T183" s="186">
        <f t="shared" si="69"/>
        <v>3740</v>
      </c>
      <c r="U183" s="186">
        <f t="shared" si="69"/>
        <v>3740</v>
      </c>
      <c r="V183" s="186">
        <f t="shared" si="69"/>
        <v>3740</v>
      </c>
      <c r="W183" s="186">
        <f t="shared" si="69"/>
        <v>3740</v>
      </c>
      <c r="X183" s="186">
        <f t="shared" si="69"/>
        <v>3740</v>
      </c>
      <c r="Y183" s="186">
        <f t="shared" si="69"/>
        <v>3740</v>
      </c>
      <c r="Z183" s="212">
        <f t="shared" si="28"/>
        <v>37400</v>
      </c>
    </row>
    <row r="184" spans="1:26" ht="20.100000000000001" hidden="1" customHeight="1">
      <c r="A184" s="791" t="s">
        <v>362</v>
      </c>
      <c r="B184" s="791" t="s">
        <v>279</v>
      </c>
      <c r="C184" s="256"/>
      <c r="D184" s="130" t="s">
        <v>130</v>
      </c>
      <c r="E184" s="203" t="s">
        <v>279</v>
      </c>
      <c r="F184" s="44">
        <v>14.5</v>
      </c>
      <c r="G184" s="238"/>
      <c r="H184" s="238"/>
      <c r="I184" s="781">
        <v>125900</v>
      </c>
      <c r="J184" s="79">
        <v>0</v>
      </c>
      <c r="K184" s="99">
        <f>+IFERROR(ROUND(INDEX(FCSTSDV!$D$2:$L$674,MATCH('04.06'!$D184,FCSTSDV!$C$2:$C$674,0),MATCH('04.06'!K$3,FCSTSDV!$D$1:$L$1,0))/'04.06'!$F184,1),0)</f>
        <v>0</v>
      </c>
      <c r="L184" s="99">
        <f>+IFERROR(ROUND(INDEX(FCSTSDV!$D$2:$L$674,MATCH('04.06'!$D184,FCSTSDV!$C$2:$C$674,0),MATCH('04.06'!L$3,FCSTSDV!$D$1:$L$1,0))/'04.06'!$F184,1),0)</f>
        <v>0</v>
      </c>
      <c r="M184" s="99">
        <f>+IFERROR(ROUND(INDEX(FCSTSDV!$D$2:$L$674,MATCH('04.06'!$D184,FCSTSDV!$C$2:$C$674,0),MATCH('04.06'!M$3,FCSTSDV!$D$1:$L$1,0))/'04.06'!$F184,1),0)</f>
        <v>0</v>
      </c>
      <c r="N184" s="99">
        <f>+IFERROR(ROUND(INDEX(FCSTSDV!$D$2:$L$674,MATCH('04.06'!$D184,FCSTSDV!$C$2:$C$674,0),MATCH('04.06'!N$3,FCSTSDV!$D$1:$L$1,0))/'04.06'!$F184,1),0)</f>
        <v>0</v>
      </c>
      <c r="O184" s="99">
        <f>+IFERROR(ROUND(INDEX(FCSTSDV!$D$2:$L$674,MATCH('04.06'!$D184,FCSTSDV!$C$2:$C$674,0),MATCH('04.06'!O$3,FCSTSDV!$D$1:$L$1,0))/'04.06'!$F184,1),0)</f>
        <v>0</v>
      </c>
      <c r="P184" s="99">
        <f>+IFERROR(ROUND(INDEX(FCSTSDV!$D$2:$L$674,MATCH('04.06'!$D184,FCSTSDV!$C$2:$C$674,0),MATCH('04.06'!P$3,FCSTSDV!$D$1:$L$1,0))/'04.06'!$F184,1),0)</f>
        <v>0</v>
      </c>
      <c r="Q184" s="117">
        <f>+IFERROR(ROUND(INDEX(FCSTSDV!$D$2:$L$674,MATCH('04.06'!$D184,FCSTSDV!$C$2:$C$674,0),MATCH('04.06'!Q$3,FCSTSDV!$D$1:$L$1,0))/'04.06'!$F184,1),0)</f>
        <v>0</v>
      </c>
      <c r="R184" s="117">
        <f>+IFERROR(ROUND(INDEX(FCSTSDV!$D$2:$L$674,MATCH('04.06'!$D184,FCSTSDV!$C$2:$C$674,0),MATCH('04.06'!R$3,FCSTSDV!$D$1:$L$1,0))/'04.06'!$F184,1),0)</f>
        <v>0</v>
      </c>
      <c r="S184" s="117">
        <f>+IFERROR(ROUND(INDEX(FCSTSDV!$D$2:$L$674,MATCH('04.06'!$D184,FCSTSDV!$C$2:$C$674,0),MATCH('04.06'!S$3,FCSTSDV!$D$1:$L$1,0))/'04.06'!$F184,1),0)</f>
        <v>0</v>
      </c>
      <c r="T184" s="117">
        <f>+IFERROR(ROUND(INDEX(FCSTSDV!$D$2:$L$674,MATCH('04.06'!$D184,FCSTSDV!$C$2:$C$674,0),MATCH('04.06'!T$3,FCSTSDV!$D$1:$L$1,0))/'04.06'!$F184,1),0)</f>
        <v>0</v>
      </c>
      <c r="U184" s="117">
        <f>+IFERROR(ROUND(INDEX(FCSTSDV!$D$2:$L$674,MATCH('04.06'!$D184,FCSTSDV!$C$2:$C$674,0),MATCH('04.06'!U$3,FCSTSDV!$D$1:$L$1,0))/'04.06'!$F184,1),0)</f>
        <v>0</v>
      </c>
      <c r="V184" s="117">
        <f>+IFERROR(ROUND(INDEX(FCSTSDV!$D$2:$L$674,MATCH('04.06'!$D184,FCSTSDV!$C$2:$C$674,0),MATCH('04.06'!V$3,FCSTSDV!$D$1:$L$1,0))/'04.06'!$F184,1),0)</f>
        <v>0</v>
      </c>
      <c r="W184" s="117">
        <f>+IFERROR(ROUND(INDEX(FCSTSDV!$D$2:$L$674,MATCH('04.06'!$D184,FCSTSDV!$C$2:$C$674,0),MATCH('04.06'!W$3,FCSTSDV!$D$1:$L$1,0))/'04.06'!$F184,1),0)</f>
        <v>0</v>
      </c>
      <c r="X184" s="117">
        <f>+IFERROR(ROUND(INDEX(FCSTSDV!$D$2:$L$674,MATCH('04.06'!$D184,FCSTSDV!$C$2:$C$674,0),MATCH('04.06'!X$3,FCSTSDV!$D$1:$L$1,0))/'04.06'!$F184,1),0)</f>
        <v>0</v>
      </c>
      <c r="Y184" s="117">
        <f>+IFERROR(ROUND(INDEX(FCSTSDV!$D$2:$L$674,MATCH('04.06'!$D184,FCSTSDV!$C$2:$C$674,0),MATCH('04.06'!Y$3,FCSTSDV!$D$1:$L$1,0))/'04.06'!$F184,1),0)</f>
        <v>0</v>
      </c>
      <c r="Z184" s="212">
        <f t="shared" si="28"/>
        <v>0</v>
      </c>
    </row>
    <row r="185" spans="1:26" ht="20.100000000000001" hidden="1" customHeight="1">
      <c r="A185" s="792"/>
      <c r="B185" s="792"/>
      <c r="C185" s="257"/>
      <c r="D185" s="52" t="s">
        <v>153</v>
      </c>
      <c r="E185" s="205" t="str">
        <f>+E184</f>
        <v>410*280</v>
      </c>
      <c r="F185" s="53" t="s">
        <v>43</v>
      </c>
      <c r="G185" s="242"/>
      <c r="H185" s="242"/>
      <c r="I185" s="782"/>
      <c r="J185" s="79">
        <v>0</v>
      </c>
      <c r="K185" s="186">
        <f t="shared" ref="K185:P185" si="70">$I184+$J184-K184</f>
        <v>125900</v>
      </c>
      <c r="L185" s="186">
        <f t="shared" si="70"/>
        <v>125900</v>
      </c>
      <c r="M185" s="186">
        <f t="shared" si="70"/>
        <v>125900</v>
      </c>
      <c r="N185" s="186">
        <f t="shared" si="70"/>
        <v>125900</v>
      </c>
      <c r="O185" s="186">
        <f t="shared" si="70"/>
        <v>125900</v>
      </c>
      <c r="P185" s="186">
        <f t="shared" si="70"/>
        <v>125900</v>
      </c>
      <c r="Q185" s="186">
        <f t="shared" ref="Q185:Y185" si="71">P185-Q184</f>
        <v>125900</v>
      </c>
      <c r="R185" s="186">
        <f t="shared" si="71"/>
        <v>125900</v>
      </c>
      <c r="S185" s="186">
        <f t="shared" si="71"/>
        <v>125900</v>
      </c>
      <c r="T185" s="186">
        <f t="shared" si="71"/>
        <v>125900</v>
      </c>
      <c r="U185" s="186">
        <f t="shared" si="71"/>
        <v>125900</v>
      </c>
      <c r="V185" s="186">
        <f t="shared" si="71"/>
        <v>125900</v>
      </c>
      <c r="W185" s="186">
        <f t="shared" si="71"/>
        <v>125900</v>
      </c>
      <c r="X185" s="186">
        <f t="shared" si="71"/>
        <v>125900</v>
      </c>
      <c r="Y185" s="186">
        <f t="shared" si="71"/>
        <v>125900</v>
      </c>
      <c r="Z185" s="212">
        <f t="shared" si="28"/>
        <v>1259000</v>
      </c>
    </row>
    <row r="186" spans="1:26" ht="20.100000000000001" hidden="1" customHeight="1">
      <c r="A186" s="791" t="s">
        <v>363</v>
      </c>
      <c r="B186" s="791" t="s">
        <v>279</v>
      </c>
      <c r="C186" s="259"/>
      <c r="D186" s="130" t="s">
        <v>131</v>
      </c>
      <c r="E186" s="203" t="s">
        <v>279</v>
      </c>
      <c r="F186" s="44">
        <v>17</v>
      </c>
      <c r="G186" s="238"/>
      <c r="H186" s="238"/>
      <c r="I186" s="781">
        <v>26850</v>
      </c>
      <c r="J186" s="79">
        <v>0</v>
      </c>
      <c r="K186" s="106">
        <f>+IFERROR(ROUND(INDEX(FCSTSDV!$D$2:$L$674,MATCH('04.06'!$D186,FCSTSDV!$C$2:$C$674,0),MATCH('04.06'!K$3,FCSTSDV!$D$1:$L$1,0))/'04.06'!$F186,1),0)</f>
        <v>0</v>
      </c>
      <c r="L186" s="106">
        <f>+IFERROR(ROUND(INDEX(FCSTSDV!$D$2:$L$674,MATCH('04.06'!$D186,FCSTSDV!$C$2:$C$674,0),MATCH('04.06'!L$3,FCSTSDV!$D$1:$L$1,0))/'04.06'!$F186,1),0)</f>
        <v>0</v>
      </c>
      <c r="M186" s="106">
        <f>+IFERROR(ROUND(INDEX(FCSTSDV!$D$2:$L$674,MATCH('04.06'!$D186,FCSTSDV!$C$2:$C$674,0),MATCH('04.06'!M$3,FCSTSDV!$D$1:$L$1,0))/'04.06'!$F186,1),0)</f>
        <v>0</v>
      </c>
      <c r="N186" s="106">
        <f>+IFERROR(ROUND(INDEX(FCSTSDV!$D$2:$L$674,MATCH('04.06'!$D186,FCSTSDV!$C$2:$C$674,0),MATCH('04.06'!N$3,FCSTSDV!$D$1:$L$1,0))/'04.06'!$F186,1),0)</f>
        <v>0</v>
      </c>
      <c r="O186" s="106">
        <f>+IFERROR(ROUND(INDEX(FCSTSDV!$D$2:$L$674,MATCH('04.06'!$D186,FCSTSDV!$C$2:$C$674,0),MATCH('04.06'!O$3,FCSTSDV!$D$1:$L$1,0))/'04.06'!$F186,1),0)</f>
        <v>0</v>
      </c>
      <c r="P186" s="106">
        <f>+IFERROR(ROUND(INDEX(FCSTSDV!$D$2:$L$674,MATCH('04.06'!$D186,FCSTSDV!$C$2:$C$674,0),MATCH('04.06'!P$3,FCSTSDV!$D$1:$L$1,0))/'04.06'!$F186,1),0)</f>
        <v>0</v>
      </c>
      <c r="Q186" s="106">
        <f>+IFERROR(ROUND(INDEX(FCSTSDV!$D$2:$L$674,MATCH('04.06'!$D186,FCSTSDV!$C$2:$C$674,0),MATCH('04.06'!Q$3,FCSTSDV!$D$1:$L$1,0))/'04.06'!$F186,1),0)</f>
        <v>0</v>
      </c>
      <c r="R186" s="106">
        <f>+IFERROR(ROUND(INDEX(FCSTSDV!$D$2:$L$674,MATCH('04.06'!$D186,FCSTSDV!$C$2:$C$674,0),MATCH('04.06'!R$3,FCSTSDV!$D$1:$L$1,0))/'04.06'!$F186,1),0)</f>
        <v>0</v>
      </c>
      <c r="S186" s="106">
        <f>+IFERROR(ROUND(INDEX(FCSTSDV!$D$2:$L$674,MATCH('04.06'!$D186,FCSTSDV!$C$2:$C$674,0),MATCH('04.06'!S$3,FCSTSDV!$D$1:$L$1,0))/'04.06'!$F186,1),0)</f>
        <v>0</v>
      </c>
      <c r="T186" s="106">
        <f>+IFERROR(ROUND(INDEX(FCSTSDV!$D$2:$L$674,MATCH('04.06'!$D186,FCSTSDV!$C$2:$C$674,0),MATCH('04.06'!T$3,FCSTSDV!$D$1:$L$1,0))/'04.06'!$F186,1),0)</f>
        <v>0</v>
      </c>
      <c r="U186" s="106">
        <f>+IFERROR(ROUND(INDEX(FCSTSDV!$D$2:$L$674,MATCH('04.06'!$D186,FCSTSDV!$C$2:$C$674,0),MATCH('04.06'!U$3,FCSTSDV!$D$1:$L$1,0))/'04.06'!$F186,1),0)</f>
        <v>0</v>
      </c>
      <c r="V186" s="106">
        <f>+IFERROR(ROUND(INDEX(FCSTSDV!$D$2:$L$674,MATCH('04.06'!$D186,FCSTSDV!$C$2:$C$674,0),MATCH('04.06'!V$3,FCSTSDV!$D$1:$L$1,0))/'04.06'!$F186,1),0)</f>
        <v>0</v>
      </c>
      <c r="W186" s="106">
        <f>+IFERROR(ROUND(INDEX(FCSTSDV!$D$2:$L$674,MATCH('04.06'!$D186,FCSTSDV!$C$2:$C$674,0),MATCH('04.06'!W$3,FCSTSDV!$D$1:$L$1,0))/'04.06'!$F186,1),0)</f>
        <v>0</v>
      </c>
      <c r="X186" s="106">
        <f>+IFERROR(ROUND(INDEX(FCSTSDV!$D$2:$L$674,MATCH('04.06'!$D186,FCSTSDV!$C$2:$C$674,0),MATCH('04.06'!X$3,FCSTSDV!$D$1:$L$1,0))/'04.06'!$F186,1),0)</f>
        <v>0</v>
      </c>
      <c r="Y186" s="106">
        <f>+IFERROR(ROUND(INDEX(FCSTSDV!$D$2:$L$674,MATCH('04.06'!$D186,FCSTSDV!$C$2:$C$674,0),MATCH('04.06'!Y$3,FCSTSDV!$D$1:$L$1,0))/'04.06'!$F186,1),0)</f>
        <v>0</v>
      </c>
      <c r="Z186" s="212">
        <f t="shared" si="28"/>
        <v>0</v>
      </c>
    </row>
    <row r="187" spans="1:26" ht="20.100000000000001" hidden="1" customHeight="1">
      <c r="A187" s="792"/>
      <c r="B187" s="792"/>
      <c r="C187" s="257"/>
      <c r="D187" s="52" t="s">
        <v>153</v>
      </c>
      <c r="E187" s="205" t="str">
        <f>+E186</f>
        <v>410*280</v>
      </c>
      <c r="F187" s="53" t="s">
        <v>43</v>
      </c>
      <c r="G187" s="242"/>
      <c r="H187" s="242"/>
      <c r="I187" s="782"/>
      <c r="J187" s="79">
        <v>0</v>
      </c>
      <c r="K187" s="186">
        <f t="shared" ref="K187:P187" si="72">$I186+$J186-K186</f>
        <v>26850</v>
      </c>
      <c r="L187" s="186">
        <f t="shared" si="72"/>
        <v>26850</v>
      </c>
      <c r="M187" s="186">
        <f t="shared" si="72"/>
        <v>26850</v>
      </c>
      <c r="N187" s="186">
        <f t="shared" si="72"/>
        <v>26850</v>
      </c>
      <c r="O187" s="186">
        <f t="shared" si="72"/>
        <v>26850</v>
      </c>
      <c r="P187" s="186">
        <f t="shared" si="72"/>
        <v>26850</v>
      </c>
      <c r="Q187" s="186">
        <f t="shared" ref="Q187:Y187" si="73">P187-Q186</f>
        <v>26850</v>
      </c>
      <c r="R187" s="186">
        <f t="shared" si="73"/>
        <v>26850</v>
      </c>
      <c r="S187" s="186">
        <f t="shared" si="73"/>
        <v>26850</v>
      </c>
      <c r="T187" s="186">
        <f t="shared" si="73"/>
        <v>26850</v>
      </c>
      <c r="U187" s="186">
        <f t="shared" si="73"/>
        <v>26850</v>
      </c>
      <c r="V187" s="186">
        <f t="shared" si="73"/>
        <v>26850</v>
      </c>
      <c r="W187" s="186">
        <f t="shared" si="73"/>
        <v>26850</v>
      </c>
      <c r="X187" s="186">
        <f t="shared" si="73"/>
        <v>26850</v>
      </c>
      <c r="Y187" s="186">
        <f t="shared" si="73"/>
        <v>26850</v>
      </c>
      <c r="Z187" s="212">
        <f t="shared" ref="Z187:Z215" si="74">+SUM(P187:Y187)</f>
        <v>268500</v>
      </c>
    </row>
    <row r="188" spans="1:26" ht="20.100000000000001" hidden="1" customHeight="1">
      <c r="A188" s="791" t="s">
        <v>364</v>
      </c>
      <c r="B188" s="791" t="s">
        <v>279</v>
      </c>
      <c r="C188" s="259"/>
      <c r="D188" s="130" t="s">
        <v>131</v>
      </c>
      <c r="E188" s="203" t="s">
        <v>279</v>
      </c>
      <c r="F188" s="44">
        <v>17</v>
      </c>
      <c r="G188" s="238"/>
      <c r="H188" s="238"/>
      <c r="I188" s="781">
        <v>36307</v>
      </c>
      <c r="J188" s="79">
        <v>0</v>
      </c>
      <c r="K188" s="106">
        <f>+IFERROR(ROUND(INDEX(FCSTSDV!$D$2:$L$674,MATCH('04.06'!$D188,FCSTSDV!$C$2:$C$674,0),MATCH('04.06'!K$3,FCSTSDV!$D$1:$L$1,0))/'04.06'!$F188,1),0)</f>
        <v>0</v>
      </c>
      <c r="L188" s="106">
        <f>+IFERROR(ROUND(INDEX(FCSTSDV!$D$2:$L$674,MATCH('04.06'!$D188,FCSTSDV!$C$2:$C$674,0),MATCH('04.06'!L$3,FCSTSDV!$D$1:$L$1,0))/'04.06'!$F188,1),0)</f>
        <v>0</v>
      </c>
      <c r="M188" s="106">
        <f>+IFERROR(ROUND(INDEX(FCSTSDV!$D$2:$L$674,MATCH('04.06'!$D188,FCSTSDV!$C$2:$C$674,0),MATCH('04.06'!M$3,FCSTSDV!$D$1:$L$1,0))/'04.06'!$F188,1),0)</f>
        <v>0</v>
      </c>
      <c r="N188" s="106">
        <f>+IFERROR(ROUND(INDEX(FCSTSDV!$D$2:$L$674,MATCH('04.06'!$D188,FCSTSDV!$C$2:$C$674,0),MATCH('04.06'!N$3,FCSTSDV!$D$1:$L$1,0))/'04.06'!$F188,1),0)</f>
        <v>0</v>
      </c>
      <c r="O188" s="106">
        <f>+IFERROR(ROUND(INDEX(FCSTSDV!$D$2:$L$674,MATCH('04.06'!$D188,FCSTSDV!$C$2:$C$674,0),MATCH('04.06'!O$3,FCSTSDV!$D$1:$L$1,0))/'04.06'!$F188,1),0)</f>
        <v>0</v>
      </c>
      <c r="P188" s="106">
        <f>+IFERROR(ROUND(INDEX(FCSTSDV!$D$2:$L$674,MATCH('04.06'!$D188,FCSTSDV!$C$2:$C$674,0),MATCH('04.06'!P$3,FCSTSDV!$D$1:$L$1,0))/'04.06'!$F188,1),0)</f>
        <v>0</v>
      </c>
      <c r="Q188" s="106">
        <f>+IFERROR(ROUND(INDEX(FCSTSDV!$D$2:$L$674,MATCH('04.06'!$D188,FCSTSDV!$C$2:$C$674,0),MATCH('04.06'!Q$3,FCSTSDV!$D$1:$L$1,0))/'04.06'!$F188,1),0)</f>
        <v>0</v>
      </c>
      <c r="R188" s="106">
        <f>+IFERROR(ROUND(INDEX(FCSTSDV!$D$2:$L$674,MATCH('04.06'!$D188,FCSTSDV!$C$2:$C$674,0),MATCH('04.06'!R$3,FCSTSDV!$D$1:$L$1,0))/'04.06'!$F188,1),0)</f>
        <v>0</v>
      </c>
      <c r="S188" s="106">
        <f>+IFERROR(ROUND(INDEX(FCSTSDV!$D$2:$L$674,MATCH('04.06'!$D188,FCSTSDV!$C$2:$C$674,0),MATCH('04.06'!S$3,FCSTSDV!$D$1:$L$1,0))/'04.06'!$F188,1),0)</f>
        <v>0</v>
      </c>
      <c r="T188" s="106">
        <f>+IFERROR(ROUND(INDEX(FCSTSDV!$D$2:$L$674,MATCH('04.06'!$D188,FCSTSDV!$C$2:$C$674,0),MATCH('04.06'!T$3,FCSTSDV!$D$1:$L$1,0))/'04.06'!$F188,1),0)</f>
        <v>0</v>
      </c>
      <c r="U188" s="106">
        <f>+IFERROR(ROUND(INDEX(FCSTSDV!$D$2:$L$674,MATCH('04.06'!$D188,FCSTSDV!$C$2:$C$674,0),MATCH('04.06'!U$3,FCSTSDV!$D$1:$L$1,0))/'04.06'!$F188,1),0)</f>
        <v>0</v>
      </c>
      <c r="V188" s="106">
        <f>+IFERROR(ROUND(INDEX(FCSTSDV!$D$2:$L$674,MATCH('04.06'!$D188,FCSTSDV!$C$2:$C$674,0),MATCH('04.06'!V$3,FCSTSDV!$D$1:$L$1,0))/'04.06'!$F188,1),0)</f>
        <v>0</v>
      </c>
      <c r="W188" s="106">
        <f>+IFERROR(ROUND(INDEX(FCSTSDV!$D$2:$L$674,MATCH('04.06'!$D188,FCSTSDV!$C$2:$C$674,0),MATCH('04.06'!W$3,FCSTSDV!$D$1:$L$1,0))/'04.06'!$F188,1),0)</f>
        <v>0</v>
      </c>
      <c r="X188" s="106">
        <f>+IFERROR(ROUND(INDEX(FCSTSDV!$D$2:$L$674,MATCH('04.06'!$D188,FCSTSDV!$C$2:$C$674,0),MATCH('04.06'!X$3,FCSTSDV!$D$1:$L$1,0))/'04.06'!$F188,1),0)</f>
        <v>0</v>
      </c>
      <c r="Y188" s="106">
        <f>+IFERROR(ROUND(INDEX(FCSTSDV!$D$2:$L$674,MATCH('04.06'!$D188,FCSTSDV!$C$2:$C$674,0),MATCH('04.06'!Y$3,FCSTSDV!$D$1:$L$1,0))/'04.06'!$F188,1),0)</f>
        <v>0</v>
      </c>
      <c r="Z188" s="212">
        <f t="shared" si="74"/>
        <v>0</v>
      </c>
    </row>
    <row r="189" spans="1:26" ht="14.25" hidden="1" customHeight="1">
      <c r="A189" s="792"/>
      <c r="B189" s="792"/>
      <c r="C189" s="257"/>
      <c r="D189" s="52" t="s">
        <v>153</v>
      </c>
      <c r="E189" s="205" t="str">
        <f>+E188</f>
        <v>410*280</v>
      </c>
      <c r="F189" s="53" t="s">
        <v>43</v>
      </c>
      <c r="G189" s="242"/>
      <c r="H189" s="242"/>
      <c r="I189" s="782"/>
      <c r="J189" s="79">
        <v>0</v>
      </c>
      <c r="K189" s="186">
        <f t="shared" ref="K189:P189" si="75">$I188+$J188-K188+$I$186</f>
        <v>63157</v>
      </c>
      <c r="L189" s="186">
        <f t="shared" si="75"/>
        <v>63157</v>
      </c>
      <c r="M189" s="186">
        <f t="shared" si="75"/>
        <v>63157</v>
      </c>
      <c r="N189" s="186">
        <f t="shared" si="75"/>
        <v>63157</v>
      </c>
      <c r="O189" s="186">
        <f t="shared" si="75"/>
        <v>63157</v>
      </c>
      <c r="P189" s="186">
        <f t="shared" si="75"/>
        <v>63157</v>
      </c>
      <c r="Q189" s="186">
        <f t="shared" ref="Q189:Y189" si="76">P189-Q188</f>
        <v>63157</v>
      </c>
      <c r="R189" s="186">
        <f t="shared" si="76"/>
        <v>63157</v>
      </c>
      <c r="S189" s="186">
        <f t="shared" si="76"/>
        <v>63157</v>
      </c>
      <c r="T189" s="186">
        <f t="shared" si="76"/>
        <v>63157</v>
      </c>
      <c r="U189" s="186">
        <f t="shared" si="76"/>
        <v>63157</v>
      </c>
      <c r="V189" s="186">
        <f t="shared" si="76"/>
        <v>63157</v>
      </c>
      <c r="W189" s="186">
        <f t="shared" si="76"/>
        <v>63157</v>
      </c>
      <c r="X189" s="186">
        <f t="shared" si="76"/>
        <v>63157</v>
      </c>
      <c r="Y189" s="186">
        <f t="shared" si="76"/>
        <v>63157</v>
      </c>
      <c r="Z189" s="212">
        <f t="shared" si="74"/>
        <v>631570</v>
      </c>
    </row>
    <row r="190" spans="1:26" ht="20.100000000000001" customHeight="1">
      <c r="A190" s="791" t="s">
        <v>365</v>
      </c>
      <c r="B190" s="791" t="s">
        <v>367</v>
      </c>
      <c r="C190" s="260"/>
      <c r="D190" s="32" t="s">
        <v>41</v>
      </c>
      <c r="E190" s="204" t="s">
        <v>367</v>
      </c>
      <c r="F190" s="49">
        <v>100</v>
      </c>
      <c r="G190" s="45"/>
      <c r="H190" s="45"/>
      <c r="I190" s="781" t="e">
        <f>+VLOOKUP(A190,Sheet2!$B$3:$C$189,2,0)</f>
        <v>#N/A</v>
      </c>
      <c r="J190" s="81">
        <v>0</v>
      </c>
      <c r="K190" s="92">
        <f>+IFERROR(ROUND(INDEX(FCSTSDV!$D$2:$L$674,MATCH(STOCK!$D219,FCSTSDV!$C$2:$C$674,0),MATCH(STOCK!#REF!,FCSTSDV!$D$1:$L$1,0))/STOCK!$F219,1),0)</f>
        <v>0</v>
      </c>
      <c r="L190" s="92">
        <f>+IFERROR(ROUND(INDEX(FCSTSDV!$D$2:$L$674,MATCH(STOCK!$D219,FCSTSDV!$C$2:$C$674,0),MATCH(STOCK!#REF!,FCSTSDV!$D$1:$L$1,0))/STOCK!$F219,1),0)</f>
        <v>0</v>
      </c>
      <c r="M190" s="92">
        <f>+IFERROR(ROUND(INDEX(FCSTSDV!$D$2:$L$674,MATCH(STOCK!$D219,FCSTSDV!$C$2:$C$674,0),MATCH(STOCK!#REF!,FCSTSDV!$D$1:$L$1,0))/STOCK!$F219,1),0)</f>
        <v>0</v>
      </c>
      <c r="N190" s="92">
        <f>+IFERROR(ROUND(INDEX(FCSTSDV!$D$2:$L$674,MATCH(STOCK!$D219,FCSTSDV!$C$2:$C$674,0),MATCH(STOCK!#REF!,FCSTSDV!$D$1:$L$1,0))/STOCK!$F219,1),0)</f>
        <v>0</v>
      </c>
      <c r="O190" s="92">
        <f>+IFERROR(ROUND(INDEX(FCSTSDV!$D$2:$L$674,MATCH(STOCK!$D219,FCSTSDV!$C$2:$C$674,0),MATCH(STOCK!#REF!,FCSTSDV!$D$1:$L$1,0))/STOCK!$F219,1),0)</f>
        <v>0</v>
      </c>
      <c r="P190" s="106">
        <f>+IFERROR(ROUND(INDEX(FCSTSDV!$D$2:$L$674,MATCH('04.06'!$D190,FCSTSDV!$C$2:$C$674,0),MATCH('04.06'!P$3,FCSTSDV!$D$1:$L$1,0))/'04.06'!$F190,1),0)</f>
        <v>0</v>
      </c>
      <c r="Q190" s="106">
        <f>+IFERROR(ROUND(INDEX(FCSTSDV!$D$2:$L$674,MATCH('04.06'!$D190,FCSTSDV!$C$2:$C$674,0),MATCH('04.06'!Q$3,FCSTSDV!$D$1:$L$1,0))/'04.06'!$F190,1),0)</f>
        <v>0</v>
      </c>
      <c r="R190" s="106">
        <f>+IFERROR(ROUND(INDEX(FCSTSDV!$D$2:$L$674,MATCH('04.06'!$D190,FCSTSDV!$C$2:$C$674,0),MATCH('04.06'!R$3,FCSTSDV!$D$1:$L$1,0))/'04.06'!$F190,1),0)</f>
        <v>0</v>
      </c>
      <c r="S190" s="106">
        <f>+IFERROR(ROUND(INDEX(FCSTSDV!$D$2:$L$674,MATCH('04.06'!$D190,FCSTSDV!$C$2:$C$674,0),MATCH('04.06'!S$3,FCSTSDV!$D$1:$L$1,0))/'04.06'!$F190,1),0)</f>
        <v>0</v>
      </c>
      <c r="T190" s="106">
        <f>+IFERROR(ROUND(INDEX(FCSTSDV!$D$2:$L$674,MATCH('04.06'!$D190,FCSTSDV!$C$2:$C$674,0),MATCH('04.06'!T$3,FCSTSDV!$D$1:$L$1,0))/'04.06'!$F190,1),0)</f>
        <v>0</v>
      </c>
      <c r="U190" s="106">
        <f>+IFERROR(ROUND(INDEX(FCSTSDV!$D$2:$L$674,MATCH('04.06'!$D190,FCSTSDV!$C$2:$C$674,0),MATCH('04.06'!U$3,FCSTSDV!$D$1:$L$1,0))/'04.06'!$F190,1),0)</f>
        <v>0</v>
      </c>
      <c r="V190" s="106">
        <f>+IFERROR(ROUND(INDEX(FCSTSDV!$D$2:$L$674,MATCH('04.06'!$D190,FCSTSDV!$C$2:$C$674,0),MATCH('04.06'!V$3,FCSTSDV!$D$1:$L$1,0))/'04.06'!$F190,1),0)</f>
        <v>0</v>
      </c>
      <c r="W190" s="106">
        <f>+IFERROR(ROUND(INDEX(FCSTSDV!$D$2:$L$674,MATCH('04.06'!$D190,FCSTSDV!$C$2:$C$674,0),MATCH('04.06'!W$3,FCSTSDV!$D$1:$L$1,0))/'04.06'!$F190,1),0)</f>
        <v>0</v>
      </c>
      <c r="X190" s="106">
        <f>+IFERROR(ROUND(INDEX(FCSTSDV!$D$2:$L$674,MATCH('04.06'!$D190,FCSTSDV!$C$2:$C$674,0),MATCH('04.06'!X$3,FCSTSDV!$D$1:$L$1,0))/'04.06'!$F190,1),0)</f>
        <v>0</v>
      </c>
      <c r="Y190" s="106">
        <f>+IFERROR(ROUND(INDEX(FCSTSDV!$D$2:$L$674,MATCH('04.06'!$D190,FCSTSDV!$C$2:$C$674,0),MATCH('04.06'!Y$3,FCSTSDV!$D$1:$L$1,0))/'04.06'!$F190,1),0)</f>
        <v>0</v>
      </c>
    </row>
    <row r="191" spans="1:26" ht="20.100000000000001" customHeight="1">
      <c r="A191" s="795"/>
      <c r="B191" s="795"/>
      <c r="C191" s="261"/>
      <c r="D191" s="32" t="s">
        <v>40</v>
      </c>
      <c r="E191" s="204" t="str">
        <f>+E190</f>
        <v xml:space="preserve">239*126*13mm            </v>
      </c>
      <c r="F191" s="49">
        <v>100</v>
      </c>
      <c r="G191" s="48"/>
      <c r="H191" s="48"/>
      <c r="I191" s="785"/>
      <c r="J191" s="81">
        <v>0</v>
      </c>
      <c r="K191" s="92">
        <f t="array" ref="K191">+IFERROR(ROUND(INDEX(FCSTSDV!$D$2:$L$674,MATCH(STOCK!$D220,FCSTSDV!$C$2:$C$674,0),MATCH(STOCK!#REF!,FCSTSDV!$D$1:$L$1,0))/STOCK!$F220,1),0)</f>
        <v>0</v>
      </c>
      <c r="L191" s="92">
        <f t="array" ref="L191">+IFERROR(ROUND(INDEX(FCSTSDV!$D$2:$L$674,MATCH(STOCK!$D220,FCSTSDV!$C$2:$C$674,0),MATCH(STOCK!#REF!,FCSTSDV!$D$1:$L$1,0))/STOCK!$F220,1),0)</f>
        <v>0</v>
      </c>
      <c r="M191" s="92">
        <f t="array" ref="M191">+IFERROR(ROUND(INDEX(FCSTSDV!$D$2:$L$674,MATCH(STOCK!$D220,FCSTSDV!$C$2:$C$674,0),MATCH(STOCK!#REF!,FCSTSDV!$D$1:$L$1,0))/STOCK!$F220,1),0)</f>
        <v>0</v>
      </c>
      <c r="N191" s="92">
        <f t="array" ref="N191">+IFERROR(ROUND(INDEX(FCSTSDV!$D$2:$L$674,MATCH(STOCK!$D220,FCSTSDV!$C$2:$C$674,0),MATCH(STOCK!#REF!,FCSTSDV!$D$1:$L$1,0))/STOCK!$F220,1),0)</f>
        <v>0</v>
      </c>
      <c r="O191" s="92">
        <f t="array" ref="O191">+IFERROR(ROUND(INDEX(FCSTSDV!$D$2:$L$674,MATCH(STOCK!$D220,FCSTSDV!$C$2:$C$674,0),MATCH(STOCK!#REF!,FCSTSDV!$D$1:$L$1,0))/STOCK!$F220,1),0)</f>
        <v>0</v>
      </c>
      <c r="P191" s="106">
        <f>+IFERROR(ROUND(INDEX(FCSTSDV!$D$2:$L$674,MATCH('04.06'!$D191,FCSTSDV!$C$2:$C$674,0),MATCH('04.06'!P$3,FCSTSDV!$D$1:$L$1,0))/'04.06'!$F191,1),0)</f>
        <v>0</v>
      </c>
      <c r="Q191" s="106">
        <f>+IFERROR(ROUND(INDEX(FCSTSDV!$D$2:$L$674,MATCH('04.06'!$D191,FCSTSDV!$C$2:$C$674,0),MATCH('04.06'!Q$3,FCSTSDV!$D$1:$L$1,0))/'04.06'!$F191,1),0)</f>
        <v>0</v>
      </c>
      <c r="R191" s="106">
        <f>+IFERROR(ROUND(INDEX(FCSTSDV!$D$2:$L$674,MATCH('04.06'!$D191,FCSTSDV!$C$2:$C$674,0),MATCH('04.06'!R$3,FCSTSDV!$D$1:$L$1,0))/'04.06'!$F191,1),0)</f>
        <v>0</v>
      </c>
      <c r="S191" s="106">
        <f>+IFERROR(ROUND(INDEX(FCSTSDV!$D$2:$L$674,MATCH('04.06'!$D191,FCSTSDV!$C$2:$C$674,0),MATCH('04.06'!S$3,FCSTSDV!$D$1:$L$1,0))/'04.06'!$F191,1),0)</f>
        <v>0</v>
      </c>
      <c r="T191" s="106">
        <f>+IFERROR(ROUND(INDEX(FCSTSDV!$D$2:$L$674,MATCH('04.06'!$D191,FCSTSDV!$C$2:$C$674,0),MATCH('04.06'!T$3,FCSTSDV!$D$1:$L$1,0))/'04.06'!$F191,1),0)</f>
        <v>0</v>
      </c>
      <c r="U191" s="106">
        <f>+IFERROR(ROUND(INDEX(FCSTSDV!$D$2:$L$674,MATCH('04.06'!$D191,FCSTSDV!$C$2:$C$674,0),MATCH('04.06'!U$3,FCSTSDV!$D$1:$L$1,0))/'04.06'!$F191,1),0)</f>
        <v>0</v>
      </c>
      <c r="V191" s="106">
        <f>+IFERROR(ROUND(INDEX(FCSTSDV!$D$2:$L$674,MATCH('04.06'!$D191,FCSTSDV!$C$2:$C$674,0),MATCH('04.06'!V$3,FCSTSDV!$D$1:$L$1,0))/'04.06'!$F191,1),0)</f>
        <v>0</v>
      </c>
      <c r="W191" s="106">
        <f>+IFERROR(ROUND(INDEX(FCSTSDV!$D$2:$L$674,MATCH('04.06'!$D191,FCSTSDV!$C$2:$C$674,0),MATCH('04.06'!W$3,FCSTSDV!$D$1:$L$1,0))/'04.06'!$F191,1),0)</f>
        <v>0</v>
      </c>
      <c r="X191" s="106">
        <f>+IFERROR(ROUND(INDEX(FCSTSDV!$D$2:$L$674,MATCH('04.06'!$D191,FCSTSDV!$C$2:$C$674,0),MATCH('04.06'!X$3,FCSTSDV!$D$1:$L$1,0))/'04.06'!$F191,1),0)</f>
        <v>0</v>
      </c>
      <c r="Y191" s="106">
        <f>+IFERROR(ROUND(INDEX(FCSTSDV!$D$2:$L$674,MATCH('04.06'!$D191,FCSTSDV!$C$2:$C$674,0),MATCH('04.06'!Y$3,FCSTSDV!$D$1:$L$1,0))/'04.06'!$F191,1),0)</f>
        <v>0</v>
      </c>
    </row>
    <row r="192" spans="1:26" ht="20.100000000000001" customHeight="1">
      <c r="A192" s="795"/>
      <c r="B192" s="795"/>
      <c r="C192" s="261"/>
      <c r="D192" s="32" t="s">
        <v>38</v>
      </c>
      <c r="E192" s="204" t="str">
        <f>+E191</f>
        <v xml:space="preserve">239*126*13mm            </v>
      </c>
      <c r="F192" s="49">
        <v>100</v>
      </c>
      <c r="G192" s="48"/>
      <c r="H192" s="48"/>
      <c r="I192" s="785"/>
      <c r="J192" s="81">
        <f>+IF(SUM(O192:Y192)&lt;&gt;$AA$3,ROUND(IFERROR(VLOOKUP(D192,FCSTSDV!$C$2:$C$285,2,0),0)/STOCK!F221+0,0),0)</f>
        <v>0</v>
      </c>
      <c r="K192" s="92">
        <f t="array" ref="K192">+IFERROR(ROUND(INDEX(FCSTSDV!$D$2:$L$674,MATCH(STOCK!$D221,FCSTSDV!$C$2:$C$674,0),MATCH(STOCK!#REF!,FCSTSDV!$D$1:$L$1,0))/STOCK!$F221,1),0)</f>
        <v>0</v>
      </c>
      <c r="L192" s="92">
        <f t="array" ref="L192">+IFERROR(ROUND(INDEX(FCSTSDV!$D$2:$L$674,MATCH(STOCK!$D221,FCSTSDV!$C$2:$C$674,0),MATCH(STOCK!#REF!,FCSTSDV!$D$1:$L$1,0))/STOCK!$F221,1),0)</f>
        <v>0</v>
      </c>
      <c r="M192" s="92">
        <f t="array" ref="M192">+IFERROR(ROUND(INDEX(FCSTSDV!$D$2:$L$674,MATCH(STOCK!$D221,FCSTSDV!$C$2:$C$674,0),MATCH(STOCK!#REF!,FCSTSDV!$D$1:$L$1,0))/STOCK!$F221,1),0)</f>
        <v>0</v>
      </c>
      <c r="N192" s="92">
        <f t="array" ref="N192">+IFERROR(ROUND(INDEX(FCSTSDV!$D$2:$L$674,MATCH(STOCK!$D221,FCSTSDV!$C$2:$C$674,0),MATCH(STOCK!#REF!,FCSTSDV!$D$1:$L$1,0))/STOCK!$F221,1),0)</f>
        <v>0</v>
      </c>
      <c r="O192" s="92">
        <f t="array" ref="O192">+IFERROR(ROUND(INDEX(FCSTSDV!$D$2:$L$674,MATCH(STOCK!$D221,FCSTSDV!$C$2:$C$674,0),MATCH(STOCK!#REF!,FCSTSDV!$D$1:$L$1,0))/STOCK!$F221,1),0)</f>
        <v>0</v>
      </c>
      <c r="P192" s="106">
        <f>+IFERROR(ROUND(INDEX(FCSTSDV!$D$2:$L$674,MATCH('04.06'!$D192,FCSTSDV!$C$2:$C$674,0),MATCH('04.06'!P$3,FCSTSDV!$D$1:$L$1,0))/'04.06'!$F192,1),0)</f>
        <v>0</v>
      </c>
      <c r="Q192" s="106">
        <f>+IFERROR(ROUND(INDEX(FCSTSDV!$D$2:$L$674,MATCH('04.06'!$D192,FCSTSDV!$C$2:$C$674,0),MATCH('04.06'!Q$3,FCSTSDV!$D$1:$L$1,0))/'04.06'!$F192,1),0)</f>
        <v>0</v>
      </c>
      <c r="R192" s="106">
        <f>+IFERROR(ROUND(INDEX(FCSTSDV!$D$2:$L$674,MATCH('04.06'!$D192,FCSTSDV!$C$2:$C$674,0),MATCH('04.06'!R$3,FCSTSDV!$D$1:$L$1,0))/'04.06'!$F192,1),0)</f>
        <v>0</v>
      </c>
      <c r="S192" s="106">
        <f>+IFERROR(ROUND(INDEX(FCSTSDV!$D$2:$L$674,MATCH('04.06'!$D192,FCSTSDV!$C$2:$C$674,0),MATCH('04.06'!S$3,FCSTSDV!$D$1:$L$1,0))/'04.06'!$F192,1),0)</f>
        <v>0</v>
      </c>
      <c r="T192" s="106">
        <f>+IFERROR(ROUND(INDEX(FCSTSDV!$D$2:$L$674,MATCH('04.06'!$D192,FCSTSDV!$C$2:$C$674,0),MATCH('04.06'!T$3,FCSTSDV!$D$1:$L$1,0))/'04.06'!$F192,1),0)</f>
        <v>0</v>
      </c>
      <c r="U192" s="106">
        <f>+IFERROR(ROUND(INDEX(FCSTSDV!$D$2:$L$674,MATCH('04.06'!$D192,FCSTSDV!$C$2:$C$674,0),MATCH('04.06'!U$3,FCSTSDV!$D$1:$L$1,0))/'04.06'!$F192,1),0)</f>
        <v>0</v>
      </c>
      <c r="V192" s="106">
        <f>+IFERROR(ROUND(INDEX(FCSTSDV!$D$2:$L$674,MATCH('04.06'!$D192,FCSTSDV!$C$2:$C$674,0),MATCH('04.06'!V$3,FCSTSDV!$D$1:$L$1,0))/'04.06'!$F192,1),0)</f>
        <v>0</v>
      </c>
      <c r="W192" s="106">
        <f>+IFERROR(ROUND(INDEX(FCSTSDV!$D$2:$L$674,MATCH('04.06'!$D192,FCSTSDV!$C$2:$C$674,0),MATCH('04.06'!W$3,FCSTSDV!$D$1:$L$1,0))/'04.06'!$F192,1),0)</f>
        <v>0</v>
      </c>
      <c r="X192" s="106">
        <f>+IFERROR(ROUND(INDEX(FCSTSDV!$D$2:$L$674,MATCH('04.06'!$D192,FCSTSDV!$C$2:$C$674,0),MATCH('04.06'!X$3,FCSTSDV!$D$1:$L$1,0))/'04.06'!$F192,1),0)</f>
        <v>0</v>
      </c>
      <c r="Y192" s="106">
        <f>+IFERROR(ROUND(INDEX(FCSTSDV!$D$2:$L$674,MATCH('04.06'!$D192,FCSTSDV!$C$2:$C$674,0),MATCH('04.06'!Y$3,FCSTSDV!$D$1:$L$1,0))/'04.06'!$F192,1),0)</f>
        <v>0</v>
      </c>
    </row>
    <row r="193" spans="1:26" ht="20.100000000000001" customHeight="1">
      <c r="A193" s="795"/>
      <c r="B193" s="795"/>
      <c r="C193" s="261"/>
      <c r="D193" s="32" t="s">
        <v>39</v>
      </c>
      <c r="E193" s="204" t="str">
        <f>+E192</f>
        <v xml:space="preserve">239*126*13mm            </v>
      </c>
      <c r="F193" s="49">
        <v>100</v>
      </c>
      <c r="G193" s="48"/>
      <c r="H193" s="48"/>
      <c r="I193" s="785"/>
      <c r="J193" s="81">
        <f>+IF(SUM(O193:Y193)&lt;&gt;$AA$3,ROUND(IFERROR(VLOOKUP(D193,FCSTSDV!$C$2:$C$285,2,0),0)/STOCK!F222+0,0),0)</f>
        <v>0</v>
      </c>
      <c r="K193" s="92">
        <f t="array" ref="K193">+IFERROR(ROUND(INDEX(FCSTSDV!$D$2:$L$674,MATCH(STOCK!$D222,FCSTSDV!$C$2:$C$674,0),MATCH(STOCK!#REF!,FCSTSDV!$D$1:$L$1,0))/STOCK!$F222,1),0)</f>
        <v>0</v>
      </c>
      <c r="L193" s="92">
        <f t="array" ref="L193">+IFERROR(ROUND(INDEX(FCSTSDV!$D$2:$L$674,MATCH(STOCK!$D222,FCSTSDV!$C$2:$C$674,0),MATCH(STOCK!#REF!,FCSTSDV!$D$1:$L$1,0))/STOCK!$F222,1),0)</f>
        <v>0</v>
      </c>
      <c r="M193" s="92">
        <f t="array" ref="M193">+IFERROR(ROUND(INDEX(FCSTSDV!$D$2:$L$674,MATCH(STOCK!$D222,FCSTSDV!$C$2:$C$674,0),MATCH(STOCK!#REF!,FCSTSDV!$D$1:$L$1,0))/STOCK!$F222,1),0)</f>
        <v>0</v>
      </c>
      <c r="N193" s="92">
        <f t="array" ref="N193">+IFERROR(ROUND(INDEX(FCSTSDV!$D$2:$L$674,MATCH(STOCK!$D222,FCSTSDV!$C$2:$C$674,0),MATCH(STOCK!#REF!,FCSTSDV!$D$1:$L$1,0))/STOCK!$F222,1),0)</f>
        <v>0</v>
      </c>
      <c r="O193" s="92">
        <f t="array" ref="O193">+IFERROR(ROUND(INDEX(FCSTSDV!$D$2:$L$674,MATCH(STOCK!$D222,FCSTSDV!$C$2:$C$674,0),MATCH(STOCK!#REF!,FCSTSDV!$D$1:$L$1,0))/STOCK!$F222,1),0)</f>
        <v>0</v>
      </c>
      <c r="P193" s="106">
        <f>+IFERROR(ROUND(INDEX(FCSTSDV!$D$2:$L$674,MATCH('04.06'!$D193,FCSTSDV!$C$2:$C$674,0),MATCH('04.06'!P$3,FCSTSDV!$D$1:$L$1,0))/'04.06'!$F193,1),0)</f>
        <v>0</v>
      </c>
      <c r="Q193" s="106">
        <f>+IFERROR(ROUND(INDEX(FCSTSDV!$D$2:$L$674,MATCH('04.06'!$D193,FCSTSDV!$C$2:$C$674,0),MATCH('04.06'!Q$3,FCSTSDV!$D$1:$L$1,0))/'04.06'!$F193,1),0)</f>
        <v>0</v>
      </c>
      <c r="R193" s="106">
        <f>+IFERROR(ROUND(INDEX(FCSTSDV!$D$2:$L$674,MATCH('04.06'!$D193,FCSTSDV!$C$2:$C$674,0),MATCH('04.06'!R$3,FCSTSDV!$D$1:$L$1,0))/'04.06'!$F193,1),0)</f>
        <v>0</v>
      </c>
      <c r="S193" s="106">
        <f>+IFERROR(ROUND(INDEX(FCSTSDV!$D$2:$L$674,MATCH('04.06'!$D193,FCSTSDV!$C$2:$C$674,0),MATCH('04.06'!S$3,FCSTSDV!$D$1:$L$1,0))/'04.06'!$F193,1),0)</f>
        <v>0</v>
      </c>
      <c r="T193" s="106">
        <f>+IFERROR(ROUND(INDEX(FCSTSDV!$D$2:$L$674,MATCH('04.06'!$D193,FCSTSDV!$C$2:$C$674,0),MATCH('04.06'!T$3,FCSTSDV!$D$1:$L$1,0))/'04.06'!$F193,1),0)</f>
        <v>0</v>
      </c>
      <c r="U193" s="106">
        <f>+IFERROR(ROUND(INDEX(FCSTSDV!$D$2:$L$674,MATCH('04.06'!$D193,FCSTSDV!$C$2:$C$674,0),MATCH('04.06'!U$3,FCSTSDV!$D$1:$L$1,0))/'04.06'!$F193,1),0)</f>
        <v>0</v>
      </c>
      <c r="V193" s="106">
        <f>+IFERROR(ROUND(INDEX(FCSTSDV!$D$2:$L$674,MATCH('04.06'!$D193,FCSTSDV!$C$2:$C$674,0),MATCH('04.06'!V$3,FCSTSDV!$D$1:$L$1,0))/'04.06'!$F193,1),0)</f>
        <v>0</v>
      </c>
      <c r="W193" s="106">
        <f>+IFERROR(ROUND(INDEX(FCSTSDV!$D$2:$L$674,MATCH('04.06'!$D193,FCSTSDV!$C$2:$C$674,0),MATCH('04.06'!W$3,FCSTSDV!$D$1:$L$1,0))/'04.06'!$F193,1),0)</f>
        <v>0</v>
      </c>
      <c r="X193" s="106">
        <f>+IFERROR(ROUND(INDEX(FCSTSDV!$D$2:$L$674,MATCH('04.06'!$D193,FCSTSDV!$C$2:$C$674,0),MATCH('04.06'!X$3,FCSTSDV!$D$1:$L$1,0))/'04.06'!$F193,1),0)</f>
        <v>0</v>
      </c>
      <c r="Y193" s="106">
        <f>+IFERROR(ROUND(INDEX(FCSTSDV!$D$2:$L$674,MATCH('04.06'!$D193,FCSTSDV!$C$2:$C$674,0),MATCH('04.06'!Y$3,FCSTSDV!$D$1:$L$1,0))/'04.06'!$F193,1),0)</f>
        <v>0</v>
      </c>
    </row>
    <row r="194" spans="1:26" ht="20.100000000000001" customHeight="1">
      <c r="A194" s="792"/>
      <c r="B194" s="792"/>
      <c r="C194" s="264"/>
      <c r="D194" s="52" t="s">
        <v>153</v>
      </c>
      <c r="E194" s="205" t="str">
        <f>+E193</f>
        <v xml:space="preserve">239*126*13mm            </v>
      </c>
      <c r="F194" s="53" t="s">
        <v>43</v>
      </c>
      <c r="G194" s="54"/>
      <c r="H194" s="54"/>
      <c r="I194" s="782"/>
      <c r="J194" s="79">
        <f>+SUM(J190:J193)</f>
        <v>0</v>
      </c>
      <c r="K194" s="271" t="e">
        <f t="shared" ref="K194:P194" si="77">$I190+$J$291-SUM(K190:K193)</f>
        <v>#N/A</v>
      </c>
      <c r="L194" s="271" t="e">
        <f t="shared" si="77"/>
        <v>#N/A</v>
      </c>
      <c r="M194" s="271" t="e">
        <f t="shared" si="77"/>
        <v>#N/A</v>
      </c>
      <c r="N194" s="271" t="e">
        <f t="shared" si="77"/>
        <v>#N/A</v>
      </c>
      <c r="O194" s="271" t="e">
        <f t="shared" si="77"/>
        <v>#N/A</v>
      </c>
      <c r="P194" s="271" t="e">
        <f t="shared" si="77"/>
        <v>#N/A</v>
      </c>
      <c r="Q194" s="176" t="e">
        <f>+P194-SUM(Q190:Q193)</f>
        <v>#N/A</v>
      </c>
      <c r="R194" s="176" t="e">
        <f>+Q194-SUM(R190:R193)</f>
        <v>#N/A</v>
      </c>
      <c r="S194" s="176" t="e">
        <f t="shared" ref="S194:Y194" si="78">+R194-SUM(S190:S193)</f>
        <v>#N/A</v>
      </c>
      <c r="T194" s="176" t="e">
        <f t="shared" si="78"/>
        <v>#N/A</v>
      </c>
      <c r="U194" s="176" t="e">
        <f t="shared" si="78"/>
        <v>#N/A</v>
      </c>
      <c r="V194" s="176" t="e">
        <f t="shared" si="78"/>
        <v>#N/A</v>
      </c>
      <c r="W194" s="176" t="e">
        <f t="shared" si="78"/>
        <v>#N/A</v>
      </c>
      <c r="X194" s="176" t="e">
        <f t="shared" si="78"/>
        <v>#N/A</v>
      </c>
      <c r="Y194" s="176" t="e">
        <f t="shared" si="78"/>
        <v>#N/A</v>
      </c>
    </row>
    <row r="195" spans="1:26" ht="20.100000000000001" customHeight="1">
      <c r="A195" s="791" t="s">
        <v>283</v>
      </c>
      <c r="B195" s="791" t="s">
        <v>370</v>
      </c>
      <c r="C195" s="265"/>
      <c r="D195" s="73" t="s">
        <v>41</v>
      </c>
      <c r="E195" s="203" t="s">
        <v>370</v>
      </c>
      <c r="F195" s="44">
        <v>100</v>
      </c>
      <c r="G195" s="45"/>
      <c r="H195" s="45"/>
      <c r="I195" s="781">
        <v>0</v>
      </c>
      <c r="J195" s="81">
        <v>0</v>
      </c>
      <c r="K195" s="92">
        <f>+IFERROR(ROUND(INDEX(FCSTSDV!$D$2:$L$674,MATCH(STOCK!$D219,FCSTSDV!$C$2:$C$674,0),MATCH(STOCK!#REF!,FCSTSDV!$D$1:$L$1,0))/STOCK!$F219,1),0)</f>
        <v>0</v>
      </c>
      <c r="L195" s="92">
        <f>+IFERROR(ROUND(INDEX(FCSTSDV!$D$2:$L$674,MATCH(STOCK!$D219,FCSTSDV!$C$2:$C$674,0),MATCH(STOCK!#REF!,FCSTSDV!$D$1:$L$1,0))/STOCK!$F219,1),0)</f>
        <v>0</v>
      </c>
      <c r="M195" s="92">
        <f>+IFERROR(ROUND(INDEX(FCSTSDV!$D$2:$L$674,MATCH(STOCK!$D219,FCSTSDV!$C$2:$C$674,0),MATCH(STOCK!#REF!,FCSTSDV!$D$1:$L$1,0))/STOCK!$F219,1),0)</f>
        <v>0</v>
      </c>
      <c r="N195" s="92">
        <f>+IFERROR(ROUND(INDEX(FCSTSDV!$D$2:$L$674,MATCH(STOCK!$D219,FCSTSDV!$C$2:$C$674,0),MATCH(STOCK!#REF!,FCSTSDV!$D$1:$L$1,0))/STOCK!$F219,1),0)</f>
        <v>0</v>
      </c>
      <c r="O195" s="92">
        <f>+IFERROR(ROUND(INDEX(FCSTSDV!$D$2:$L$674,MATCH(STOCK!$D219,FCSTSDV!$C$2:$C$674,0),MATCH(STOCK!#REF!,FCSTSDV!$D$1:$L$1,0))/STOCK!$F219,1),0)</f>
        <v>0</v>
      </c>
      <c r="P195" s="106">
        <f>+IFERROR(ROUND(INDEX(FCSTSDV!$D$2:$L$674,MATCH('04.06'!$D195,FCSTSDV!$C$2:$C$674,0),MATCH('04.06'!P$3,FCSTSDV!$D$1:$L$1,0))/'04.06'!$F195,1),0)</f>
        <v>0</v>
      </c>
      <c r="Q195" s="106">
        <f>+IFERROR(ROUND(INDEX(FCSTSDV!$D$2:$L$674,MATCH('04.06'!$D195,FCSTSDV!$C$2:$C$674,0),MATCH('04.06'!Q$3,FCSTSDV!$D$1:$L$1,0))/'04.06'!$F195,1),0)</f>
        <v>0</v>
      </c>
      <c r="R195" s="106">
        <f>+IFERROR(ROUND(INDEX(FCSTSDV!$D$2:$L$674,MATCH('04.06'!$D195,FCSTSDV!$C$2:$C$674,0),MATCH('04.06'!R$3,FCSTSDV!$D$1:$L$1,0))/'04.06'!$F195,1),0)</f>
        <v>0</v>
      </c>
      <c r="S195" s="106">
        <f>+IFERROR(ROUND(INDEX(FCSTSDV!$D$2:$L$674,MATCH('04.06'!$D195,FCSTSDV!$C$2:$C$674,0),MATCH('04.06'!S$3,FCSTSDV!$D$1:$L$1,0))/'04.06'!$F195,1),0)</f>
        <v>0</v>
      </c>
      <c r="T195" s="106">
        <f>+IFERROR(ROUND(INDEX(FCSTSDV!$D$2:$L$674,MATCH('04.06'!$D195,FCSTSDV!$C$2:$C$674,0),MATCH('04.06'!T$3,FCSTSDV!$D$1:$L$1,0))/'04.06'!$F195,1),0)</f>
        <v>0</v>
      </c>
      <c r="U195" s="106">
        <f>+IFERROR(ROUND(INDEX(FCSTSDV!$D$2:$L$674,MATCH('04.06'!$D195,FCSTSDV!$C$2:$C$674,0),MATCH('04.06'!U$3,FCSTSDV!$D$1:$L$1,0))/'04.06'!$F195,1),0)</f>
        <v>0</v>
      </c>
      <c r="V195" s="106">
        <f>+IFERROR(ROUND(INDEX(FCSTSDV!$D$2:$L$674,MATCH('04.06'!$D195,FCSTSDV!$C$2:$C$674,0),MATCH('04.06'!V$3,FCSTSDV!$D$1:$L$1,0))/'04.06'!$F195,1),0)</f>
        <v>0</v>
      </c>
      <c r="W195" s="106">
        <f>+IFERROR(ROUND(INDEX(FCSTSDV!$D$2:$L$674,MATCH('04.06'!$D195,FCSTSDV!$C$2:$C$674,0),MATCH('04.06'!W$3,FCSTSDV!$D$1:$L$1,0))/'04.06'!$F195,1),0)</f>
        <v>0</v>
      </c>
      <c r="X195" s="106">
        <f>+IFERROR(ROUND(INDEX(FCSTSDV!$D$2:$L$674,MATCH('04.06'!$D195,FCSTSDV!$C$2:$C$674,0),MATCH('04.06'!X$3,FCSTSDV!$D$1:$L$1,0))/'04.06'!$F195,1),0)</f>
        <v>0</v>
      </c>
      <c r="Y195" s="106">
        <f>+IFERROR(ROUND(INDEX(FCSTSDV!$D$2:$L$674,MATCH('04.06'!$D195,FCSTSDV!$C$2:$C$674,0),MATCH('04.06'!Y$3,FCSTSDV!$D$1:$L$1,0))/'04.06'!$F195,1),0)</f>
        <v>0</v>
      </c>
    </row>
    <row r="196" spans="1:26" ht="20.100000000000001" customHeight="1">
      <c r="A196" s="795"/>
      <c r="B196" s="795"/>
      <c r="C196" s="261"/>
      <c r="D196" s="130" t="s">
        <v>39</v>
      </c>
      <c r="E196" s="204" t="str">
        <f>+E195</f>
        <v xml:space="preserve">  245*128*31mm      </v>
      </c>
      <c r="F196" s="131">
        <v>100</v>
      </c>
      <c r="G196" s="48"/>
      <c r="H196" s="48"/>
      <c r="I196" s="785"/>
      <c r="J196" s="81">
        <f>+IF(SUM(O196:Y196)&lt;&gt;$AA$3,ROUND(IFERROR(VLOOKUP(D196,FCSTSDV!$C$2:$C$285,2,0),0)/STOCK!F220+0,0),0)</f>
        <v>0</v>
      </c>
      <c r="K196" s="92">
        <f>+IFERROR(ROUND(INDEX(FCSTSDV!$D$2:$L$674,MATCH(STOCK!$D220,FCSTSDV!$C$2:$C$674,0),MATCH(STOCK!#REF!,FCSTSDV!$D$1:$L$1,0))/STOCK!$F220,1),0)</f>
        <v>0</v>
      </c>
      <c r="L196" s="92">
        <f>+IFERROR(ROUND(INDEX(FCSTSDV!$D$2:$L$674,MATCH(STOCK!$D220,FCSTSDV!$C$2:$C$674,0),MATCH(STOCK!#REF!,FCSTSDV!$D$1:$L$1,0))/STOCK!$F220,1),0)</f>
        <v>0</v>
      </c>
      <c r="M196" s="92">
        <f>+IFERROR(ROUND(INDEX(FCSTSDV!$D$2:$L$674,MATCH(STOCK!$D220,FCSTSDV!$C$2:$C$674,0),MATCH(STOCK!#REF!,FCSTSDV!$D$1:$L$1,0))/STOCK!$F220,1),0)</f>
        <v>0</v>
      </c>
      <c r="N196" s="92">
        <f>+IFERROR(ROUND(INDEX(FCSTSDV!$D$2:$L$674,MATCH(STOCK!$D220,FCSTSDV!$C$2:$C$674,0),MATCH(STOCK!#REF!,FCSTSDV!$D$1:$L$1,0))/STOCK!$F220,1),0)</f>
        <v>0</v>
      </c>
      <c r="O196" s="92">
        <f>+IFERROR(ROUND(INDEX(FCSTSDV!$D$2:$L$674,MATCH(STOCK!$D220,FCSTSDV!$C$2:$C$674,0),MATCH(STOCK!#REF!,FCSTSDV!$D$1:$L$1,0))/STOCK!$F220,1),0)</f>
        <v>0</v>
      </c>
      <c r="P196" s="92">
        <f>+IFERROR(ROUND(INDEX(FCSTSDV!$D$2:$L$674,MATCH(STOCK!$D220,FCSTSDV!$C$2:$C$674,0),MATCH(STOCK!#REF!,FCSTSDV!$D$1:$L$1,0))/STOCK!$F220,1),0)</f>
        <v>0</v>
      </c>
      <c r="Q196" s="92">
        <f>+IFERROR(ROUND(INDEX(FCSTSDV!$D$2:$L$674,MATCH(STOCK!$D220,FCSTSDV!$C$2:$C$674,0),MATCH(STOCK!#REF!,FCSTSDV!$D$1:$L$1,0))/STOCK!$F220,1),0)</f>
        <v>0</v>
      </c>
      <c r="R196" s="92">
        <f>+IFERROR(ROUND(INDEX(FCSTSDV!$D$2:$L$674,MATCH(STOCK!$D220,FCSTSDV!$C$2:$C$674,0),MATCH(STOCK!#REF!,FCSTSDV!$D$1:$L$1,0))/STOCK!$F220,1),0)</f>
        <v>0</v>
      </c>
      <c r="S196" s="92">
        <f>+IFERROR(ROUND(INDEX(FCSTSDV!$D$2:$L$674,MATCH(STOCK!$D220,FCSTSDV!$C$2:$C$674,0),MATCH(STOCK!#REF!,FCSTSDV!$D$1:$L$1,0))/STOCK!$F220,1),0)</f>
        <v>0</v>
      </c>
      <c r="T196" s="92">
        <f>+IFERROR(ROUND(INDEX(FCSTSDV!$D$2:$L$674,MATCH(STOCK!$D220,FCSTSDV!$C$2:$C$674,0),MATCH(STOCK!#REF!,FCSTSDV!$D$1:$L$1,0))/STOCK!$F220,1),0)</f>
        <v>0</v>
      </c>
      <c r="U196" s="92">
        <f>+IFERROR(ROUND(INDEX(FCSTSDV!$D$2:$L$674,MATCH(STOCK!$D220,FCSTSDV!$C$2:$C$674,0),MATCH(STOCK!#REF!,FCSTSDV!$D$1:$L$1,0))/STOCK!$F220,1),0)</f>
        <v>0</v>
      </c>
      <c r="V196" s="92">
        <f>+IFERROR(ROUND(INDEX(FCSTSDV!$D$2:$L$674,MATCH(STOCK!$D220,FCSTSDV!$C$2:$C$674,0),MATCH(STOCK!#REF!,FCSTSDV!$D$1:$L$1,0))/STOCK!$F220,1),0)</f>
        <v>0</v>
      </c>
      <c r="W196" s="92">
        <f>+IFERROR(ROUND(INDEX(FCSTSDV!$D$2:$L$674,MATCH(STOCK!$D220,FCSTSDV!$C$2:$C$674,0),MATCH(STOCK!#REF!,FCSTSDV!$D$1:$L$1,0))/STOCK!$F220,1),0)</f>
        <v>0</v>
      </c>
      <c r="X196" s="92">
        <f>+IFERROR(ROUND(INDEX(FCSTSDV!$D$2:$L$674,MATCH(STOCK!$D220,FCSTSDV!$C$2:$C$674,0),MATCH(STOCK!K$3,FCSTSDV!$D$1:$L$1,0))/STOCK!$F220,1),0)</f>
        <v>0</v>
      </c>
      <c r="Y196" s="92">
        <f>+IFERROR(ROUND(INDEX(FCSTSDV!$D$2:$L$674,MATCH(STOCK!$D220,FCSTSDV!$C$2:$C$674,0),MATCH(STOCK!L$3,FCSTSDV!$D$1:$L$1,0))/STOCK!$F220,1),0)</f>
        <v>0</v>
      </c>
    </row>
    <row r="197" spans="1:26" ht="21" customHeight="1">
      <c r="A197" s="792"/>
      <c r="B197" s="792"/>
      <c r="C197" s="264"/>
      <c r="D197" s="52" t="s">
        <v>153</v>
      </c>
      <c r="E197" s="205" t="str">
        <f>+E196</f>
        <v xml:space="preserve">  245*128*31mm      </v>
      </c>
      <c r="F197" s="53" t="s">
        <v>43</v>
      </c>
      <c r="G197" s="54"/>
      <c r="H197" s="54"/>
      <c r="I197" s="782"/>
      <c r="J197" s="79">
        <f>+SUM(J195:J196)</f>
        <v>0</v>
      </c>
      <c r="K197" s="186">
        <f t="shared" ref="K197:P197" si="79">$I195+$J$303-SUM(K195:K196)</f>
        <v>0</v>
      </c>
      <c r="L197" s="186">
        <f t="shared" si="79"/>
        <v>0</v>
      </c>
      <c r="M197" s="186">
        <f t="shared" si="79"/>
        <v>0</v>
      </c>
      <c r="N197" s="186">
        <f t="shared" si="79"/>
        <v>0</v>
      </c>
      <c r="O197" s="186">
        <f t="shared" si="79"/>
        <v>0</v>
      </c>
      <c r="P197" s="186">
        <f t="shared" si="79"/>
        <v>0</v>
      </c>
      <c r="Q197" s="186">
        <f>+P197-SUM(Q195:Q196)</f>
        <v>0</v>
      </c>
      <c r="R197" s="186">
        <f>+Q197-SUM(R195:R196)</f>
        <v>0</v>
      </c>
      <c r="S197" s="186">
        <f t="shared" ref="S197:Y197" si="80">+R197-SUM(S195:S196)</f>
        <v>0</v>
      </c>
      <c r="T197" s="186">
        <f t="shared" si="80"/>
        <v>0</v>
      </c>
      <c r="U197" s="186">
        <f t="shared" si="80"/>
        <v>0</v>
      </c>
      <c r="V197" s="186">
        <f t="shared" si="80"/>
        <v>0</v>
      </c>
      <c r="W197" s="186">
        <f t="shared" si="80"/>
        <v>0</v>
      </c>
      <c r="X197" s="186">
        <f t="shared" si="80"/>
        <v>0</v>
      </c>
      <c r="Y197" s="186">
        <f t="shared" si="80"/>
        <v>0</v>
      </c>
    </row>
    <row r="198" spans="1:26" ht="20.100000000000001" customHeight="1">
      <c r="A198" s="791" t="s">
        <v>368</v>
      </c>
      <c r="B198" s="791" t="s">
        <v>369</v>
      </c>
      <c r="C198" s="256"/>
      <c r="D198" s="266" t="s">
        <v>37</v>
      </c>
      <c r="E198" s="226" t="s">
        <v>370</v>
      </c>
      <c r="F198" s="267">
        <v>100</v>
      </c>
      <c r="G198" s="896"/>
      <c r="H198" s="238"/>
      <c r="I198" s="781">
        <f>8970-600-20</f>
        <v>8350</v>
      </c>
      <c r="J198" s="79">
        <v>0</v>
      </c>
      <c r="K198" s="92">
        <f>+IFERROR(ROUND(INDEX(FCSTSDV!$D$2:$L$674,MATCH('04.06'!$D198,FCSTSDV!$C$2:$C$674,0),MATCH('04.06'!K$3,FCSTSDV!$D$1:$L$1,0))/'04.06'!$F198,1),0)</f>
        <v>0</v>
      </c>
      <c r="L198" s="92">
        <f>+IFERROR(ROUND(INDEX(FCSTSDV!$D$2:$L$674,MATCH('04.06'!$D198,FCSTSDV!$C$2:$C$674,0),MATCH('04.06'!L$3,FCSTSDV!$D$1:$L$1,0))/'04.06'!$F198,1),0)</f>
        <v>0</v>
      </c>
      <c r="M198" s="92">
        <f>+IFERROR(ROUND(INDEX(FCSTSDV!$D$2:$L$674,MATCH('04.06'!$D198,FCSTSDV!$C$2:$C$674,0),MATCH('04.06'!M$3,FCSTSDV!$D$1:$L$1,0))/'04.06'!$F198,1),0)</f>
        <v>0</v>
      </c>
      <c r="N198" s="92">
        <f>+IFERROR(ROUND(INDEX(FCSTSDV!$D$2:$L$674,MATCH('04.06'!$D198,FCSTSDV!$C$2:$C$674,0),MATCH('04.06'!N$3,FCSTSDV!$D$1:$L$1,0))/'04.06'!$F198,1),0)</f>
        <v>0</v>
      </c>
      <c r="O198" s="92">
        <f>+IFERROR(ROUND(INDEX(FCSTSDV!$D$2:$L$674,MATCH('04.06'!$D198,FCSTSDV!$C$2:$C$674,0),MATCH('04.06'!O$3,FCSTSDV!$D$1:$L$1,0))/'04.06'!$F198,1),0)</f>
        <v>0</v>
      </c>
      <c r="P198" s="92">
        <f>+IFERROR(ROUND(INDEX(FCSTSDV!$D$2:$L$674,MATCH('04.06'!$D198,FCSTSDV!$C$2:$C$674,0),MATCH('04.06'!P$3,FCSTSDV!$D$1:$L$1,0))/'04.06'!$F198,1),0)</f>
        <v>0</v>
      </c>
      <c r="Q198" s="92">
        <f>+IFERROR(ROUND(INDEX(FCSTSDV!$D$2:$L$674,MATCH('04.06'!$D198,FCSTSDV!$C$2:$C$674,0),MATCH('04.06'!Q$3,FCSTSDV!$D$1:$L$1,0))/'04.06'!$F198,1),0)</f>
        <v>0</v>
      </c>
      <c r="R198" s="92">
        <f>+IFERROR(ROUND(INDEX(FCSTSDV!$D$2:$L$674,MATCH('04.06'!$D198,FCSTSDV!$C$2:$C$674,0),MATCH('04.06'!R$3,FCSTSDV!$D$1:$L$1,0))/'04.06'!$F198,1),0)</f>
        <v>0</v>
      </c>
      <c r="S198" s="92">
        <f>+IFERROR(ROUND(INDEX(FCSTSDV!$D$2:$L$674,MATCH('04.06'!$D198,FCSTSDV!$C$2:$C$674,0),MATCH('04.06'!S$3,FCSTSDV!$D$1:$L$1,0))/'04.06'!$F198,1),0)</f>
        <v>0</v>
      </c>
      <c r="T198" s="92">
        <f>+IFERROR(ROUND(INDEX(FCSTSDV!$D$2:$L$674,MATCH('04.06'!$D198,FCSTSDV!$C$2:$C$674,0),MATCH('04.06'!T$3,FCSTSDV!$D$1:$L$1,0))/'04.06'!$F198,1),0)</f>
        <v>0</v>
      </c>
      <c r="U198" s="92">
        <f>+IFERROR(ROUND(INDEX(FCSTSDV!$D$2:$L$674,MATCH('04.06'!$D198,FCSTSDV!$C$2:$C$674,0),MATCH('04.06'!U$3,FCSTSDV!$D$1:$L$1,0))/'04.06'!$F198,1),0)</f>
        <v>0</v>
      </c>
      <c r="V198" s="92">
        <f>+IFERROR(ROUND(INDEX(FCSTSDV!$D$2:$L$674,MATCH('04.06'!$D198,FCSTSDV!$C$2:$C$674,0),MATCH('04.06'!V$3,FCSTSDV!$D$1:$L$1,0))/'04.06'!$F198,1),0)</f>
        <v>0</v>
      </c>
      <c r="W198" s="92">
        <f>+IFERROR(ROUND(INDEX(FCSTSDV!$D$2:$L$674,MATCH('04.06'!$D198,FCSTSDV!$C$2:$C$674,0),MATCH('04.06'!W$3,FCSTSDV!$D$1:$L$1,0))/'04.06'!$F198,1),0)</f>
        <v>0</v>
      </c>
      <c r="X198" s="92">
        <f>+IFERROR(ROUND(INDEX(FCSTSDV!$D$2:$L$674,MATCH('04.06'!$D198,FCSTSDV!$C$2:$C$674,0),MATCH('04.06'!X$3,FCSTSDV!$D$1:$L$1,0))/'04.06'!$F198,1),0)</f>
        <v>0</v>
      </c>
      <c r="Y198" s="92">
        <f>+IFERROR(ROUND(INDEX(FCSTSDV!$D$2:$L$674,MATCH('04.06'!$D198,FCSTSDV!$C$2:$C$674,0),MATCH('04.06'!Y$3,FCSTSDV!$D$1:$L$1,0))/'04.06'!$F198,1),0)</f>
        <v>0</v>
      </c>
      <c r="Z198" s="212">
        <f t="shared" si="74"/>
        <v>0</v>
      </c>
    </row>
    <row r="199" spans="1:26" ht="21" customHeight="1">
      <c r="A199" s="792"/>
      <c r="B199" s="792"/>
      <c r="C199" s="257"/>
      <c r="D199" s="268" t="s">
        <v>153</v>
      </c>
      <c r="E199" s="229" t="e">
        <f>+#REF!</f>
        <v>#REF!</v>
      </c>
      <c r="F199" s="269" t="s">
        <v>43</v>
      </c>
      <c r="G199" s="895"/>
      <c r="H199" s="242"/>
      <c r="I199" s="782"/>
      <c r="J199" s="79">
        <v>0</v>
      </c>
      <c r="K199" s="186">
        <f t="shared" ref="K199:P199" si="81">$I198+$J$199-SUM(K198:K198)</f>
        <v>8350</v>
      </c>
      <c r="L199" s="186">
        <f t="shared" si="81"/>
        <v>8350</v>
      </c>
      <c r="M199" s="186">
        <f t="shared" si="81"/>
        <v>8350</v>
      </c>
      <c r="N199" s="186">
        <f t="shared" si="81"/>
        <v>8350</v>
      </c>
      <c r="O199" s="186">
        <f t="shared" si="81"/>
        <v>8350</v>
      </c>
      <c r="P199" s="186">
        <f t="shared" si="81"/>
        <v>8350</v>
      </c>
      <c r="Q199" s="186">
        <f>+P199-SUM(Q198:Q198)</f>
        <v>8350</v>
      </c>
      <c r="R199" s="186">
        <f>+Q199-SUM(R198:R198)</f>
        <v>8350</v>
      </c>
      <c r="S199" s="186">
        <f>+R199-SUM(S198:S198)</f>
        <v>8350</v>
      </c>
      <c r="T199" s="186">
        <f t="shared" ref="T199:Y199" si="82">+S199-SUM(T198:T198)</f>
        <v>8350</v>
      </c>
      <c r="U199" s="186">
        <f t="shared" si="82"/>
        <v>8350</v>
      </c>
      <c r="V199" s="186">
        <f t="shared" si="82"/>
        <v>8350</v>
      </c>
      <c r="W199" s="186">
        <f t="shared" si="82"/>
        <v>8350</v>
      </c>
      <c r="X199" s="186">
        <f t="shared" si="82"/>
        <v>8350</v>
      </c>
      <c r="Y199" s="186">
        <f t="shared" si="82"/>
        <v>8350</v>
      </c>
      <c r="Z199" s="212">
        <f t="shared" si="74"/>
        <v>83500</v>
      </c>
    </row>
    <row r="200" spans="1:26" ht="20.100000000000001" customHeight="1">
      <c r="A200" s="791" t="s">
        <v>371</v>
      </c>
      <c r="B200" s="791" t="s">
        <v>372</v>
      </c>
      <c r="C200" s="256"/>
      <c r="D200" s="266" t="s">
        <v>37</v>
      </c>
      <c r="E200" s="226" t="s">
        <v>373</v>
      </c>
      <c r="F200" s="267">
        <v>100</v>
      </c>
      <c r="G200" s="238"/>
      <c r="H200" s="238"/>
      <c r="I200" s="781">
        <f>8800-600-50</f>
        <v>8150</v>
      </c>
      <c r="J200" s="79">
        <v>0</v>
      </c>
      <c r="K200" s="92">
        <f>+IFERROR(ROUND(INDEX(FCSTSDV!$D$2:$L$674,MATCH('04.06'!$D200,FCSTSDV!$C$2:$C$674,0),MATCH('04.06'!K$3,FCSTSDV!$D$1:$L$1,0))/'04.06'!$F200,1),0)</f>
        <v>0</v>
      </c>
      <c r="L200" s="92">
        <f>+IFERROR(ROUND(INDEX(FCSTSDV!$D$2:$L$674,MATCH('04.06'!$D200,FCSTSDV!$C$2:$C$674,0),MATCH('04.06'!L$3,FCSTSDV!$D$1:$L$1,0))/'04.06'!$F200,1),0)</f>
        <v>0</v>
      </c>
      <c r="M200" s="92">
        <f>+IFERROR(ROUND(INDEX(FCSTSDV!$D$2:$L$674,MATCH('04.06'!$D200,FCSTSDV!$C$2:$C$674,0),MATCH('04.06'!M$3,FCSTSDV!$D$1:$L$1,0))/'04.06'!$F200,1),0)</f>
        <v>0</v>
      </c>
      <c r="N200" s="92">
        <f>+IFERROR(ROUND(INDEX(FCSTSDV!$D$2:$L$674,MATCH('04.06'!$D200,FCSTSDV!$C$2:$C$674,0),MATCH('04.06'!N$3,FCSTSDV!$D$1:$L$1,0))/'04.06'!$F200,1),0)</f>
        <v>0</v>
      </c>
      <c r="O200" s="92">
        <f>+IFERROR(ROUND(INDEX(FCSTSDV!$D$2:$L$674,MATCH('04.06'!$D200,FCSTSDV!$C$2:$C$674,0),MATCH('04.06'!O$3,FCSTSDV!$D$1:$L$1,0))/'04.06'!$F200,1),0)</f>
        <v>0</v>
      </c>
      <c r="P200" s="92">
        <f>+IFERROR(ROUND(INDEX(FCSTSDV!$D$2:$L$674,MATCH('04.06'!$D200,FCSTSDV!$C$2:$C$674,0),MATCH('04.06'!P$3,FCSTSDV!$D$1:$L$1,0))/'04.06'!$F200,1),0)</f>
        <v>0</v>
      </c>
      <c r="Q200" s="92">
        <f>+IFERROR(ROUND(INDEX(FCSTSDV!$D$2:$L$674,MATCH('04.06'!$D200,FCSTSDV!$C$2:$C$674,0),MATCH('04.06'!Q$3,FCSTSDV!$D$1:$L$1,0))/'04.06'!$F200,1),0)</f>
        <v>0</v>
      </c>
      <c r="R200" s="92">
        <f>+IFERROR(ROUND(INDEX(FCSTSDV!$D$2:$L$674,MATCH('04.06'!$D200,FCSTSDV!$C$2:$C$674,0),MATCH('04.06'!R$3,FCSTSDV!$D$1:$L$1,0))/'04.06'!$F200,1),0)</f>
        <v>0</v>
      </c>
      <c r="S200" s="92">
        <f>+IFERROR(ROUND(INDEX(FCSTSDV!$D$2:$L$674,MATCH('04.06'!$D200,FCSTSDV!$C$2:$C$674,0),MATCH('04.06'!S$3,FCSTSDV!$D$1:$L$1,0))/'04.06'!$F200,1),0)</f>
        <v>0</v>
      </c>
      <c r="T200" s="92">
        <f>+IFERROR(ROUND(INDEX(FCSTSDV!$D$2:$L$674,MATCH('04.06'!$D200,FCSTSDV!$C$2:$C$674,0),MATCH('04.06'!T$3,FCSTSDV!$D$1:$L$1,0))/'04.06'!$F200,1),0)</f>
        <v>0</v>
      </c>
      <c r="U200" s="92">
        <f>+IFERROR(ROUND(INDEX(FCSTSDV!$D$2:$L$674,MATCH('04.06'!$D200,FCSTSDV!$C$2:$C$674,0),MATCH('04.06'!U$3,FCSTSDV!$D$1:$L$1,0))/'04.06'!$F200,1),0)</f>
        <v>0</v>
      </c>
      <c r="V200" s="92">
        <f>+IFERROR(ROUND(INDEX(FCSTSDV!$D$2:$L$674,MATCH('04.06'!$D200,FCSTSDV!$C$2:$C$674,0),MATCH('04.06'!V$3,FCSTSDV!$D$1:$L$1,0))/'04.06'!$F200,1),0)</f>
        <v>0</v>
      </c>
      <c r="W200" s="92">
        <f>+IFERROR(ROUND(INDEX(FCSTSDV!$D$2:$L$674,MATCH('04.06'!$D200,FCSTSDV!$C$2:$C$674,0),MATCH('04.06'!W$3,FCSTSDV!$D$1:$L$1,0))/'04.06'!$F200,1),0)</f>
        <v>0</v>
      </c>
      <c r="X200" s="92">
        <f>+IFERROR(ROUND(INDEX(FCSTSDV!$D$2:$L$674,MATCH('04.06'!$D200,FCSTSDV!$C$2:$C$674,0),MATCH('04.06'!X$3,FCSTSDV!$D$1:$L$1,0))/'04.06'!$F200,1),0)</f>
        <v>0</v>
      </c>
      <c r="Y200" s="92">
        <f>+IFERROR(ROUND(INDEX(FCSTSDV!$D$2:$L$674,MATCH('04.06'!$D200,FCSTSDV!$C$2:$C$674,0),MATCH('04.06'!Y$3,FCSTSDV!$D$1:$L$1,0))/'04.06'!$F200,1),0)</f>
        <v>0</v>
      </c>
      <c r="Z200" s="212">
        <f t="shared" si="74"/>
        <v>0</v>
      </c>
    </row>
    <row r="201" spans="1:26" ht="20.100000000000001" customHeight="1">
      <c r="A201" s="792"/>
      <c r="B201" s="792"/>
      <c r="C201" s="257"/>
      <c r="D201" s="268" t="s">
        <v>153</v>
      </c>
      <c r="E201" s="229" t="e">
        <f>+#REF!</f>
        <v>#REF!</v>
      </c>
      <c r="F201" s="269" t="s">
        <v>43</v>
      </c>
      <c r="G201" s="242"/>
      <c r="H201" s="242"/>
      <c r="I201" s="782"/>
      <c r="J201" s="79">
        <v>0</v>
      </c>
      <c r="K201" s="186">
        <f t="shared" ref="K201:P201" si="83">+$I$200+$J$201-K200</f>
        <v>8150</v>
      </c>
      <c r="L201" s="186">
        <f t="shared" si="83"/>
        <v>8150</v>
      </c>
      <c r="M201" s="186">
        <f t="shared" si="83"/>
        <v>8150</v>
      </c>
      <c r="N201" s="186">
        <f t="shared" si="83"/>
        <v>8150</v>
      </c>
      <c r="O201" s="186">
        <f t="shared" si="83"/>
        <v>8150</v>
      </c>
      <c r="P201" s="186">
        <f t="shared" si="83"/>
        <v>8150</v>
      </c>
      <c r="Q201" s="186">
        <f>+P201-SUM(Q200:Q200)</f>
        <v>8150</v>
      </c>
      <c r="R201" s="186">
        <f t="shared" ref="R201:Y201" si="84">+Q201-SUM(R200:R200)</f>
        <v>8150</v>
      </c>
      <c r="S201" s="186">
        <f t="shared" si="84"/>
        <v>8150</v>
      </c>
      <c r="T201" s="186">
        <f t="shared" si="84"/>
        <v>8150</v>
      </c>
      <c r="U201" s="186">
        <f t="shared" si="84"/>
        <v>8150</v>
      </c>
      <c r="V201" s="186">
        <f t="shared" si="84"/>
        <v>8150</v>
      </c>
      <c r="W201" s="186">
        <f t="shared" si="84"/>
        <v>8150</v>
      </c>
      <c r="X201" s="186">
        <f t="shared" si="84"/>
        <v>8150</v>
      </c>
      <c r="Y201" s="186">
        <f t="shared" si="84"/>
        <v>8150</v>
      </c>
      <c r="Z201" s="212">
        <f t="shared" si="74"/>
        <v>81500</v>
      </c>
    </row>
    <row r="202" spans="1:26" ht="20.100000000000001" customHeight="1">
      <c r="A202" s="791" t="s">
        <v>225</v>
      </c>
      <c r="B202" s="791" t="s">
        <v>226</v>
      </c>
      <c r="C202" s="50"/>
      <c r="D202" s="130" t="s">
        <v>40</v>
      </c>
      <c r="E202" s="204" t="s">
        <v>226</v>
      </c>
      <c r="F202" s="270">
        <v>0.4</v>
      </c>
      <c r="G202" s="45"/>
      <c r="H202" s="45"/>
      <c r="I202" s="781">
        <v>584</v>
      </c>
      <c r="J202" s="79">
        <v>0</v>
      </c>
      <c r="K202" s="106">
        <f t="array" ref="K202">ROUND(+IFERROR(INDEX(FCSTSDV!$D$2:$L$674,MATCH('04.06'!$D202,FCSTSDV!$C$2:$C$674,0),MATCH('04.06'!K$3,FCSTSDV!$D$1:$L$1,0)),0)*$F202/3290,1)</f>
        <v>0</v>
      </c>
      <c r="L202" s="106">
        <f t="array" ref="L202">ROUND(+IFERROR(INDEX(FCSTSDV!$D$2:$L$674,MATCH('04.06'!$D202,FCSTSDV!$C$2:$C$674,0),MATCH('04.06'!L$3,FCSTSDV!$D$1:$L$1,0)),0)*$F202/3290,1)</f>
        <v>0</v>
      </c>
      <c r="M202" s="106">
        <f t="array" ref="M202">ROUND(+IFERROR(INDEX(FCSTSDV!$D$2:$L$674,MATCH('04.06'!$D202,FCSTSDV!$C$2:$C$674,0),MATCH('04.06'!M$3,FCSTSDV!$D$1:$L$1,0)),0)*$F202/3290,1)</f>
        <v>0</v>
      </c>
      <c r="N202" s="106">
        <f t="array" ref="N202">ROUND(+IFERROR(INDEX(FCSTSDV!$D$2:$L$674,MATCH('04.06'!$D202,FCSTSDV!$C$2:$C$674,0),MATCH('04.06'!N$3,FCSTSDV!$D$1:$L$1,0)),0)*$F202/3290,1)</f>
        <v>0</v>
      </c>
      <c r="O202" s="106">
        <f t="array" ref="O202">ROUND(+IFERROR(INDEX(FCSTSDV!$D$2:$L$674,MATCH('04.06'!$D202,FCSTSDV!$C$2:$C$674,0),MATCH('04.06'!O$3,FCSTSDV!$D$1:$L$1,0)),0)*$F202/3290,1)</f>
        <v>0</v>
      </c>
      <c r="P202" s="106">
        <f t="array" ref="P202">ROUND(+IFERROR(INDEX(FCSTSDV!$D$2:$L$674,MATCH('04.06'!$D202,FCSTSDV!$C$2:$C$674,0),MATCH('04.06'!P$3,FCSTSDV!$D$1:$L$1,0)),0)*$F202/3290,1)</f>
        <v>0</v>
      </c>
      <c r="Q202" s="106">
        <f>ROUND(+IFERROR(INDEX(FCSTSDV!$D$2:$L$674,MATCH('04.06'!$D202,FCSTSDV!$C$2:$C$674,0),MATCH('04.06'!Q$3,FCSTSDV!$D$1:$L$1,0)),0)*$F202/3290,1)</f>
        <v>0</v>
      </c>
      <c r="R202" s="106">
        <f>ROUND(+IFERROR(INDEX(FCSTSDV!$D$2:$L$674,MATCH('04.06'!$D202,FCSTSDV!$C$2:$C$674,0),MATCH('04.06'!R$3,FCSTSDV!$D$1:$L$1,0)),0)*$F202/3290,1)</f>
        <v>0</v>
      </c>
      <c r="S202" s="106">
        <f>ROUND(+IFERROR(INDEX(FCSTSDV!$D$2:$L$674,MATCH('04.06'!$D202,FCSTSDV!$C$2:$C$674,0),MATCH('04.06'!S$3,FCSTSDV!$D$1:$L$1,0)),0)*$F202/3290,1)</f>
        <v>0</v>
      </c>
      <c r="T202" s="106">
        <f>ROUND(+IFERROR(INDEX(FCSTSDV!$D$2:$L$674,MATCH('04.06'!$D202,FCSTSDV!$C$2:$C$674,0),MATCH('04.06'!T$3,FCSTSDV!$D$1:$L$1,0)),0)*$F202/3290,1)</f>
        <v>0</v>
      </c>
      <c r="U202" s="106">
        <f>ROUND(+IFERROR(INDEX(FCSTSDV!$D$2:$L$674,MATCH('04.06'!$D202,FCSTSDV!$C$2:$C$674,0),MATCH('04.06'!U$3,FCSTSDV!$D$1:$L$1,0)),0)*$F202/3290,1)</f>
        <v>0</v>
      </c>
      <c r="V202" s="106">
        <f>ROUND(+IFERROR(INDEX(FCSTSDV!$D$2:$L$674,MATCH('04.06'!$D202,FCSTSDV!$C$2:$C$674,0),MATCH('04.06'!V$3,FCSTSDV!$D$1:$L$1,0)),0)*$F202/3290,1)</f>
        <v>0</v>
      </c>
      <c r="W202" s="106">
        <f>ROUND(+IFERROR(INDEX(FCSTSDV!$D$2:$L$674,MATCH('04.06'!$D202,FCSTSDV!$C$2:$C$674,0),MATCH('04.06'!W$3,FCSTSDV!$D$1:$L$1,0)),0)*$F202/3290,1)</f>
        <v>0</v>
      </c>
      <c r="X202" s="106">
        <f>ROUND(+IFERROR(INDEX(FCSTSDV!$D$2:$L$674,MATCH('04.06'!$D202,FCSTSDV!$C$2:$C$674,0),MATCH('04.06'!X$3,FCSTSDV!$D$1:$L$1,0)),0)*$F202/3290,1)</f>
        <v>0</v>
      </c>
      <c r="Y202" s="106">
        <f>ROUND(+IFERROR(INDEX(FCSTSDV!$D$2:$L$674,MATCH('04.06'!$D202,FCSTSDV!$C$2:$C$674,0),MATCH('04.06'!Y$3,FCSTSDV!$D$1:$L$1,0)),0)*$F202/3290,1)</f>
        <v>0</v>
      </c>
      <c r="Z202" s="212">
        <f t="shared" si="74"/>
        <v>0</v>
      </c>
    </row>
    <row r="203" spans="1:26" ht="20.100000000000001" customHeight="1">
      <c r="A203" s="795"/>
      <c r="B203" s="795"/>
      <c r="C203" s="57"/>
      <c r="D203" s="32" t="s">
        <v>41</v>
      </c>
      <c r="E203" s="199" t="str">
        <f t="shared" ref="E203:E215" si="85">+E202</f>
        <v>19mm*32.9m</v>
      </c>
      <c r="F203" s="172">
        <v>0.4</v>
      </c>
      <c r="G203" s="48"/>
      <c r="H203" s="48"/>
      <c r="I203" s="785"/>
      <c r="J203" s="79">
        <v>0</v>
      </c>
      <c r="K203" s="106">
        <f t="array" ref="K203">ROUND(+IFERROR(INDEX(FCSTSDV!$D$2:$L$674,MATCH('04.06'!$D203,FCSTSDV!$C$2:$C$674,0),MATCH('04.06'!K$3,FCSTSDV!$D$1:$L$1,0)),0)*$F203/3290,1)</f>
        <v>0</v>
      </c>
      <c r="L203" s="106">
        <f t="array" ref="L203">ROUND(+IFERROR(INDEX(FCSTSDV!$D$2:$L$674,MATCH('04.06'!$D203,FCSTSDV!$C$2:$C$674,0),MATCH('04.06'!L$3,FCSTSDV!$D$1:$L$1,0)),0)*$F203/3290,1)</f>
        <v>0</v>
      </c>
      <c r="M203" s="106">
        <f t="array" ref="M203">ROUND(+IFERROR(INDEX(FCSTSDV!$D$2:$L$674,MATCH('04.06'!$D203,FCSTSDV!$C$2:$C$674,0),MATCH('04.06'!M$3,FCSTSDV!$D$1:$L$1,0)),0)*$F203/3290,1)</f>
        <v>0</v>
      </c>
      <c r="N203" s="106">
        <f t="array" ref="N203">ROUND(+IFERROR(INDEX(FCSTSDV!$D$2:$L$674,MATCH('04.06'!$D203,FCSTSDV!$C$2:$C$674,0),MATCH('04.06'!N$3,FCSTSDV!$D$1:$L$1,0)),0)*$F203/3290,1)</f>
        <v>0</v>
      </c>
      <c r="O203" s="106">
        <f t="array" ref="O203">ROUND(+IFERROR(INDEX(FCSTSDV!$D$2:$L$674,MATCH('04.06'!$D203,FCSTSDV!$C$2:$C$674,0),MATCH('04.06'!O$3,FCSTSDV!$D$1:$L$1,0)),0)*$F203/3290,1)</f>
        <v>0</v>
      </c>
      <c r="P203" s="106">
        <f t="array" ref="P203">ROUND(+IFERROR(INDEX(FCSTSDV!$D$2:$L$674,MATCH('04.06'!$D203,FCSTSDV!$C$2:$C$674,0),MATCH('04.06'!P$3,FCSTSDV!$D$1:$L$1,0)),0)*$F203/3290,1)</f>
        <v>0</v>
      </c>
      <c r="Q203" s="106">
        <f>ROUND(+IFERROR(INDEX(FCSTSDV!$D$2:$L$674,MATCH('04.06'!$D203,FCSTSDV!$C$2:$C$674,0),MATCH('04.06'!Q$3,FCSTSDV!$D$1:$L$1,0)),0)*$F203/3290,1)</f>
        <v>0</v>
      </c>
      <c r="R203" s="106">
        <f>ROUND(+IFERROR(INDEX(FCSTSDV!$D$2:$L$674,MATCH('04.06'!$D203,FCSTSDV!$C$2:$C$674,0),MATCH('04.06'!R$3,FCSTSDV!$D$1:$L$1,0)),0)*$F203/3290,1)</f>
        <v>0</v>
      </c>
      <c r="S203" s="106">
        <f>ROUND(+IFERROR(INDEX(FCSTSDV!$D$2:$L$674,MATCH('04.06'!$D203,FCSTSDV!$C$2:$C$674,0),MATCH('04.06'!S$3,FCSTSDV!$D$1:$L$1,0)),0)*$F203/3290,1)</f>
        <v>0</v>
      </c>
      <c r="T203" s="106">
        <f>ROUND(+IFERROR(INDEX(FCSTSDV!$D$2:$L$674,MATCH('04.06'!$D203,FCSTSDV!$C$2:$C$674,0),MATCH('04.06'!T$3,FCSTSDV!$D$1:$L$1,0)),0)*$F203/3290,1)</f>
        <v>0</v>
      </c>
      <c r="U203" s="106">
        <f>ROUND(+IFERROR(INDEX(FCSTSDV!$D$2:$L$674,MATCH('04.06'!$D203,FCSTSDV!$C$2:$C$674,0),MATCH('04.06'!U$3,FCSTSDV!$D$1:$L$1,0)),0)*$F203/3290,1)</f>
        <v>0</v>
      </c>
      <c r="V203" s="106">
        <f>ROUND(+IFERROR(INDEX(FCSTSDV!$D$2:$L$674,MATCH('04.06'!$D203,FCSTSDV!$C$2:$C$674,0),MATCH('04.06'!V$3,FCSTSDV!$D$1:$L$1,0)),0)*$F203/3290,1)</f>
        <v>0</v>
      </c>
      <c r="W203" s="106">
        <f>ROUND(+IFERROR(INDEX(FCSTSDV!$D$2:$L$674,MATCH('04.06'!$D203,FCSTSDV!$C$2:$C$674,0),MATCH('04.06'!W$3,FCSTSDV!$D$1:$L$1,0)),0)*$F203/3290,1)</f>
        <v>0</v>
      </c>
      <c r="X203" s="106">
        <f>ROUND(+IFERROR(INDEX(FCSTSDV!$D$2:$L$674,MATCH('04.06'!$D203,FCSTSDV!$C$2:$C$674,0),MATCH('04.06'!X$3,FCSTSDV!$D$1:$L$1,0)),0)*$F203/3290,1)</f>
        <v>0</v>
      </c>
      <c r="Y203" s="106">
        <f>ROUND(+IFERROR(INDEX(FCSTSDV!$D$2:$L$674,MATCH('04.06'!$D203,FCSTSDV!$C$2:$C$674,0),MATCH('04.06'!Y$3,FCSTSDV!$D$1:$L$1,0)),0)*$F203/3290,1)</f>
        <v>0</v>
      </c>
      <c r="Z203" s="212">
        <f t="shared" si="74"/>
        <v>0</v>
      </c>
    </row>
    <row r="204" spans="1:26" ht="20.100000000000001" customHeight="1">
      <c r="A204" s="795"/>
      <c r="B204" s="795"/>
      <c r="C204" s="57"/>
      <c r="D204" s="49" t="s">
        <v>86</v>
      </c>
      <c r="E204" s="49" t="str">
        <f t="shared" si="85"/>
        <v>19mm*32.9m</v>
      </c>
      <c r="F204" s="49">
        <v>0.2</v>
      </c>
      <c r="G204" s="48"/>
      <c r="H204" s="48"/>
      <c r="I204" s="785"/>
      <c r="J204" s="79">
        <v>0</v>
      </c>
      <c r="K204" s="106">
        <f t="array" ref="K204">ROUND(+IFERROR(INDEX(FCSTSDV!$D$2:$L$674,MATCH('04.06'!$D204,FCSTSDV!$C$2:$C$674,0),MATCH('04.06'!K$3,FCSTSDV!$D$1:$L$1,0)),0)*$F204/3290,1)</f>
        <v>0</v>
      </c>
      <c r="L204" s="106">
        <f t="array" ref="L204">ROUND(+IFERROR(INDEX(FCSTSDV!$D$2:$L$674,MATCH('04.06'!$D204,FCSTSDV!$C$2:$C$674,0),MATCH('04.06'!L$3,FCSTSDV!$D$1:$L$1,0)),0)*$F204/3290,1)</f>
        <v>0</v>
      </c>
      <c r="M204" s="106">
        <f t="array" ref="M204">ROUND(+IFERROR(INDEX(FCSTSDV!$D$2:$L$674,MATCH('04.06'!$D204,FCSTSDV!$C$2:$C$674,0),MATCH('04.06'!M$3,FCSTSDV!$D$1:$L$1,0)),0)*$F204/3290,1)</f>
        <v>0</v>
      </c>
      <c r="N204" s="106">
        <f t="array" ref="N204">ROUND(+IFERROR(INDEX(FCSTSDV!$D$2:$L$674,MATCH('04.06'!$D204,FCSTSDV!$C$2:$C$674,0),MATCH('04.06'!N$3,FCSTSDV!$D$1:$L$1,0)),0)*$F204/3290,1)</f>
        <v>0</v>
      </c>
      <c r="O204" s="106">
        <f t="array" ref="O204">ROUND(+IFERROR(INDEX(FCSTSDV!$D$2:$L$674,MATCH('04.06'!$D204,FCSTSDV!$C$2:$C$674,0),MATCH('04.06'!O$3,FCSTSDV!$D$1:$L$1,0)),0)*$F204/3290,1)</f>
        <v>0</v>
      </c>
      <c r="P204" s="106">
        <f t="array" ref="P204">ROUND(+IFERROR(INDEX(FCSTSDV!$D$2:$L$674,MATCH('04.06'!$D204,FCSTSDV!$C$2:$C$674,0),MATCH('04.06'!P$3,FCSTSDV!$D$1:$L$1,0)),0)*$F204/3290,1)</f>
        <v>0</v>
      </c>
      <c r="Q204" s="106">
        <f>ROUND(+IFERROR(INDEX(FCSTSDV!$D$2:$L$674,MATCH('04.06'!$D204,FCSTSDV!$C$2:$C$674,0),MATCH('04.06'!Q$3,FCSTSDV!$D$1:$L$1,0)),0)*$F204/3290,1)</f>
        <v>0</v>
      </c>
      <c r="R204" s="106">
        <f>ROUND(+IFERROR(INDEX(FCSTSDV!$D$2:$L$674,MATCH('04.06'!$D204,FCSTSDV!$C$2:$C$674,0),MATCH('04.06'!R$3,FCSTSDV!$D$1:$L$1,0)),0)*$F204/3290,1)</f>
        <v>0</v>
      </c>
      <c r="S204" s="106">
        <f>ROUND(+IFERROR(INDEX(FCSTSDV!$D$2:$L$674,MATCH('04.06'!$D204,FCSTSDV!$C$2:$C$674,0),MATCH('04.06'!S$3,FCSTSDV!$D$1:$L$1,0)),0)*$F204/3290,1)</f>
        <v>0</v>
      </c>
      <c r="T204" s="106">
        <f>ROUND(+IFERROR(INDEX(FCSTSDV!$D$2:$L$674,MATCH('04.06'!$D204,FCSTSDV!$C$2:$C$674,0),MATCH('04.06'!T$3,FCSTSDV!$D$1:$L$1,0)),0)*$F204/3290,1)</f>
        <v>0</v>
      </c>
      <c r="U204" s="106">
        <f>ROUND(+IFERROR(INDEX(FCSTSDV!$D$2:$L$674,MATCH('04.06'!$D204,FCSTSDV!$C$2:$C$674,0),MATCH('04.06'!U$3,FCSTSDV!$D$1:$L$1,0)),0)*$F204/3290,1)</f>
        <v>0</v>
      </c>
      <c r="V204" s="106">
        <f>ROUND(+IFERROR(INDEX(FCSTSDV!$D$2:$L$674,MATCH('04.06'!$D204,FCSTSDV!$C$2:$C$674,0),MATCH('04.06'!V$3,FCSTSDV!$D$1:$L$1,0)),0)*$F204/3290,1)</f>
        <v>0</v>
      </c>
      <c r="W204" s="106">
        <f>ROUND(+IFERROR(INDEX(FCSTSDV!$D$2:$L$674,MATCH('04.06'!$D204,FCSTSDV!$C$2:$C$674,0),MATCH('04.06'!W$3,FCSTSDV!$D$1:$L$1,0)),0)*$F204/3290,1)</f>
        <v>0</v>
      </c>
      <c r="X204" s="106">
        <f>ROUND(+IFERROR(INDEX(FCSTSDV!$D$2:$L$674,MATCH('04.06'!$D204,FCSTSDV!$C$2:$C$674,0),MATCH('04.06'!X$3,FCSTSDV!$D$1:$L$1,0)),0)*$F204/3290,1)</f>
        <v>0</v>
      </c>
      <c r="Y204" s="106">
        <f>ROUND(+IFERROR(INDEX(FCSTSDV!$D$2:$L$674,MATCH('04.06'!$D204,FCSTSDV!$C$2:$C$674,0),MATCH('04.06'!Y$3,FCSTSDV!$D$1:$L$1,0)),0)*$F204/3290,1)</f>
        <v>0</v>
      </c>
      <c r="Z204" s="212">
        <f t="shared" si="74"/>
        <v>0</v>
      </c>
    </row>
    <row r="205" spans="1:26" ht="20.100000000000001" customHeight="1">
      <c r="A205" s="795"/>
      <c r="B205" s="795"/>
      <c r="C205" s="57"/>
      <c r="D205" s="49" t="s">
        <v>69</v>
      </c>
      <c r="E205" s="49" t="str">
        <f t="shared" si="85"/>
        <v>19mm*32.9m</v>
      </c>
      <c r="F205" s="49">
        <v>0.2</v>
      </c>
      <c r="G205" s="48"/>
      <c r="H205" s="48"/>
      <c r="I205" s="785"/>
      <c r="J205" s="79">
        <v>0</v>
      </c>
      <c r="K205" s="106">
        <f t="array" ref="K205">ROUND(+IFERROR(INDEX(FCSTSDV!$D$2:$L$674,MATCH('04.06'!$D205,FCSTSDV!$C$2:$C$674,0),MATCH('04.06'!K$3,FCSTSDV!$D$1:$L$1,0)),0)*$F205/3290,1)</f>
        <v>0</v>
      </c>
      <c r="L205" s="106">
        <f t="array" ref="L205">ROUND(+IFERROR(INDEX(FCSTSDV!$D$2:$L$674,MATCH('04.06'!$D205,FCSTSDV!$C$2:$C$674,0),MATCH('04.06'!L$3,FCSTSDV!$D$1:$L$1,0)),0)*$F205/3290,1)</f>
        <v>0</v>
      </c>
      <c r="M205" s="106">
        <f t="array" ref="M205">ROUND(+IFERROR(INDEX(FCSTSDV!$D$2:$L$674,MATCH('04.06'!$D205,FCSTSDV!$C$2:$C$674,0),MATCH('04.06'!M$3,FCSTSDV!$D$1:$L$1,0)),0)*$F205/3290,1)</f>
        <v>0</v>
      </c>
      <c r="N205" s="106">
        <f t="array" ref="N205">ROUND(+IFERROR(INDEX(FCSTSDV!$D$2:$L$674,MATCH('04.06'!$D205,FCSTSDV!$C$2:$C$674,0),MATCH('04.06'!N$3,FCSTSDV!$D$1:$L$1,0)),0)*$F205/3290,1)</f>
        <v>0</v>
      </c>
      <c r="O205" s="106">
        <f t="array" ref="O205">ROUND(+IFERROR(INDEX(FCSTSDV!$D$2:$L$674,MATCH('04.06'!$D205,FCSTSDV!$C$2:$C$674,0),MATCH('04.06'!O$3,FCSTSDV!$D$1:$L$1,0)),0)*$F205/3290,1)</f>
        <v>0</v>
      </c>
      <c r="P205" s="106">
        <f t="array" ref="P205">ROUND(+IFERROR(INDEX(FCSTSDV!$D$2:$L$674,MATCH('04.06'!$D205,FCSTSDV!$C$2:$C$674,0),MATCH('04.06'!P$3,FCSTSDV!$D$1:$L$1,0)),0)*$F205/3290,1)</f>
        <v>0</v>
      </c>
      <c r="Q205" s="106">
        <f>ROUND(+IFERROR(INDEX(FCSTSDV!$D$2:$L$674,MATCH('04.06'!$D205,FCSTSDV!$C$2:$C$674,0),MATCH('04.06'!Q$3,FCSTSDV!$D$1:$L$1,0)),0)*$F205/3290,1)</f>
        <v>0</v>
      </c>
      <c r="R205" s="106">
        <f>ROUND(+IFERROR(INDEX(FCSTSDV!$D$2:$L$674,MATCH('04.06'!$D205,FCSTSDV!$C$2:$C$674,0),MATCH('04.06'!R$3,FCSTSDV!$D$1:$L$1,0)),0)*$F205/3290,1)</f>
        <v>0</v>
      </c>
      <c r="S205" s="106">
        <f>ROUND(+IFERROR(INDEX(FCSTSDV!$D$2:$L$674,MATCH('04.06'!$D205,FCSTSDV!$C$2:$C$674,0),MATCH('04.06'!S$3,FCSTSDV!$D$1:$L$1,0)),0)*$F205/3290,1)</f>
        <v>0</v>
      </c>
      <c r="T205" s="106">
        <f>ROUND(+IFERROR(INDEX(FCSTSDV!$D$2:$L$674,MATCH('04.06'!$D205,FCSTSDV!$C$2:$C$674,0),MATCH('04.06'!T$3,FCSTSDV!$D$1:$L$1,0)),0)*$F205/3290,1)</f>
        <v>0</v>
      </c>
      <c r="U205" s="106">
        <f>ROUND(+IFERROR(INDEX(FCSTSDV!$D$2:$L$674,MATCH('04.06'!$D205,FCSTSDV!$C$2:$C$674,0),MATCH('04.06'!U$3,FCSTSDV!$D$1:$L$1,0)),0)*$F205/3290,1)</f>
        <v>0</v>
      </c>
      <c r="V205" s="106">
        <f>ROUND(+IFERROR(INDEX(FCSTSDV!$D$2:$L$674,MATCH('04.06'!$D205,FCSTSDV!$C$2:$C$674,0),MATCH('04.06'!V$3,FCSTSDV!$D$1:$L$1,0)),0)*$F205/3290,1)</f>
        <v>0</v>
      </c>
      <c r="W205" s="106">
        <f>ROUND(+IFERROR(INDEX(FCSTSDV!$D$2:$L$674,MATCH('04.06'!$D205,FCSTSDV!$C$2:$C$674,0),MATCH('04.06'!W$3,FCSTSDV!$D$1:$L$1,0)),0)*$F205/3290,1)</f>
        <v>0</v>
      </c>
      <c r="X205" s="106">
        <f>ROUND(+IFERROR(INDEX(FCSTSDV!$D$2:$L$674,MATCH('04.06'!$D205,FCSTSDV!$C$2:$C$674,0),MATCH('04.06'!X$3,FCSTSDV!$D$1:$L$1,0)),0)*$F205/3290,1)</f>
        <v>0</v>
      </c>
      <c r="Y205" s="106">
        <f>ROUND(+IFERROR(INDEX(FCSTSDV!$D$2:$L$674,MATCH('04.06'!$D205,FCSTSDV!$C$2:$C$674,0),MATCH('04.06'!Y$3,FCSTSDV!$D$1:$L$1,0)),0)*$F205/3290,1)</f>
        <v>0</v>
      </c>
      <c r="Z205" s="212">
        <f t="shared" si="74"/>
        <v>0</v>
      </c>
    </row>
    <row r="206" spans="1:26" ht="20.100000000000001" customHeight="1">
      <c r="A206" s="795"/>
      <c r="B206" s="795"/>
      <c r="C206" s="57"/>
      <c r="D206" s="130" t="s">
        <v>26</v>
      </c>
      <c r="E206" s="204" t="str">
        <f t="shared" si="85"/>
        <v>19mm*32.9m</v>
      </c>
      <c r="F206" s="171">
        <v>0.4</v>
      </c>
      <c r="G206" s="48"/>
      <c r="H206" s="48"/>
      <c r="I206" s="785"/>
      <c r="J206" s="79">
        <v>0</v>
      </c>
      <c r="K206" s="106">
        <f t="array" ref="K206">ROUND(+IFERROR(INDEX(FCSTSDV!$D$2:$L$674,MATCH('04.06'!$D206,FCSTSDV!$C$2:$C$674,0),MATCH('04.06'!K$3,FCSTSDV!$D$1:$L$1,0)),0)*$F206/3290,1)</f>
        <v>0</v>
      </c>
      <c r="L206" s="106">
        <f t="array" ref="L206">ROUND(+IFERROR(INDEX(FCSTSDV!$D$2:$L$674,MATCH('04.06'!$D206,FCSTSDV!$C$2:$C$674,0),MATCH('04.06'!L$3,FCSTSDV!$D$1:$L$1,0)),0)*$F206/3290,1)</f>
        <v>0</v>
      </c>
      <c r="M206" s="106">
        <f t="array" ref="M206">ROUND(+IFERROR(INDEX(FCSTSDV!$D$2:$L$674,MATCH('04.06'!$D206,FCSTSDV!$C$2:$C$674,0),MATCH('04.06'!M$3,FCSTSDV!$D$1:$L$1,0)),0)*$F206/3290,1)</f>
        <v>0</v>
      </c>
      <c r="N206" s="106">
        <f t="array" ref="N206">ROUND(+IFERROR(INDEX(FCSTSDV!$D$2:$L$674,MATCH('04.06'!$D206,FCSTSDV!$C$2:$C$674,0),MATCH('04.06'!N$3,FCSTSDV!$D$1:$L$1,0)),0)*$F206/3290,1)</f>
        <v>0</v>
      </c>
      <c r="O206" s="106">
        <f t="array" ref="O206">ROUND(+IFERROR(INDEX(FCSTSDV!$D$2:$L$674,MATCH('04.06'!$D206,FCSTSDV!$C$2:$C$674,0),MATCH('04.06'!O$3,FCSTSDV!$D$1:$L$1,0)),0)*$F206/3290,1)</f>
        <v>0</v>
      </c>
      <c r="P206" s="106">
        <f t="array" ref="P206">ROUND(+IFERROR(INDEX(FCSTSDV!$D$2:$L$674,MATCH('04.06'!$D206,FCSTSDV!$C$2:$C$674,0),MATCH('04.06'!P$3,FCSTSDV!$D$1:$L$1,0)),0)*$F206/3290,1)</f>
        <v>0</v>
      </c>
      <c r="Q206" s="106">
        <f>ROUND(+IFERROR(INDEX(FCSTSDV!$D$2:$L$674,MATCH('04.06'!$D206,FCSTSDV!$C$2:$C$674,0),MATCH('04.06'!Q$3,FCSTSDV!$D$1:$L$1,0)),0)*$F206/3290,1)</f>
        <v>0</v>
      </c>
      <c r="R206" s="106">
        <f>ROUND(+IFERROR(INDEX(FCSTSDV!$D$2:$L$674,MATCH('04.06'!$D206,FCSTSDV!$C$2:$C$674,0),MATCH('04.06'!R$3,FCSTSDV!$D$1:$L$1,0)),0)*$F206/3290,1)</f>
        <v>0</v>
      </c>
      <c r="S206" s="106">
        <f>ROUND(+IFERROR(INDEX(FCSTSDV!$D$2:$L$674,MATCH('04.06'!$D206,FCSTSDV!$C$2:$C$674,0),MATCH('04.06'!S$3,FCSTSDV!$D$1:$L$1,0)),0)*$F206/3290,1)</f>
        <v>0</v>
      </c>
      <c r="T206" s="106">
        <f>ROUND(+IFERROR(INDEX(FCSTSDV!$D$2:$L$674,MATCH('04.06'!$D206,FCSTSDV!$C$2:$C$674,0),MATCH('04.06'!T$3,FCSTSDV!$D$1:$L$1,0)),0)*$F206/3290,1)</f>
        <v>0</v>
      </c>
      <c r="U206" s="106">
        <f>ROUND(+IFERROR(INDEX(FCSTSDV!$D$2:$L$674,MATCH('04.06'!$D206,FCSTSDV!$C$2:$C$674,0),MATCH('04.06'!U$3,FCSTSDV!$D$1:$L$1,0)),0)*$F206/3290,1)</f>
        <v>0</v>
      </c>
      <c r="V206" s="106">
        <f>ROUND(+IFERROR(INDEX(FCSTSDV!$D$2:$L$674,MATCH('04.06'!$D206,FCSTSDV!$C$2:$C$674,0),MATCH('04.06'!V$3,FCSTSDV!$D$1:$L$1,0)),0)*$F206/3290,1)</f>
        <v>0</v>
      </c>
      <c r="W206" s="106">
        <f>ROUND(+IFERROR(INDEX(FCSTSDV!$D$2:$L$674,MATCH('04.06'!$D206,FCSTSDV!$C$2:$C$674,0),MATCH('04.06'!W$3,FCSTSDV!$D$1:$L$1,0)),0)*$F206/3290,1)</f>
        <v>0</v>
      </c>
      <c r="X206" s="106">
        <f>ROUND(+IFERROR(INDEX(FCSTSDV!$D$2:$L$674,MATCH('04.06'!$D206,FCSTSDV!$C$2:$C$674,0),MATCH('04.06'!X$3,FCSTSDV!$D$1:$L$1,0)),0)*$F206/3290,1)</f>
        <v>0</v>
      </c>
      <c r="Y206" s="106">
        <f>ROUND(+IFERROR(INDEX(FCSTSDV!$D$2:$L$674,MATCH('04.06'!$D206,FCSTSDV!$C$2:$C$674,0),MATCH('04.06'!Y$3,FCSTSDV!$D$1:$L$1,0)),0)*$F206/3290,1)</f>
        <v>0</v>
      </c>
      <c r="Z206" s="212">
        <f t="shared" si="74"/>
        <v>0</v>
      </c>
    </row>
    <row r="207" spans="1:26" ht="20.25" hidden="1" customHeight="1">
      <c r="A207" s="795"/>
      <c r="B207" s="795"/>
      <c r="C207" s="57"/>
      <c r="D207" s="128" t="s">
        <v>53</v>
      </c>
      <c r="E207" s="204" t="str">
        <f t="shared" si="85"/>
        <v>19mm*32.9m</v>
      </c>
      <c r="F207" s="172">
        <v>0.4</v>
      </c>
      <c r="G207" s="48"/>
      <c r="H207" s="48"/>
      <c r="I207" s="785"/>
      <c r="J207" s="79">
        <v>0</v>
      </c>
      <c r="K207" s="106">
        <f t="array" ref="K207">ROUND(+IFERROR(INDEX(FCSTSDV!$D$2:$L$674,MATCH('04.06'!$D207,FCSTSDV!$C$2:$C$674,0),MATCH('04.06'!K$3,FCSTSDV!$D$1:$L$1,0)),0)*$F207/3290,1)</f>
        <v>0</v>
      </c>
      <c r="L207" s="106">
        <f t="array" ref="L207">ROUND(+IFERROR(INDEX(FCSTSDV!$D$2:$L$674,MATCH('04.06'!$D207,FCSTSDV!$C$2:$C$674,0),MATCH('04.06'!L$3,FCSTSDV!$D$1:$L$1,0)),0)*$F207/3290,1)</f>
        <v>0</v>
      </c>
      <c r="M207" s="106">
        <f t="array" ref="M207">ROUND(+IFERROR(INDEX(FCSTSDV!$D$2:$L$674,MATCH('04.06'!$D207,FCSTSDV!$C$2:$C$674,0),MATCH('04.06'!M$3,FCSTSDV!$D$1:$L$1,0)),0)*$F207/3290,1)</f>
        <v>0</v>
      </c>
      <c r="N207" s="106">
        <f t="array" ref="N207">ROUND(+IFERROR(INDEX(FCSTSDV!$D$2:$L$674,MATCH('04.06'!$D207,FCSTSDV!$C$2:$C$674,0),MATCH('04.06'!N$3,FCSTSDV!$D$1:$L$1,0)),0)*$F207/3290,1)</f>
        <v>0</v>
      </c>
      <c r="O207" s="106">
        <f t="array" ref="O207">ROUND(+IFERROR(INDEX(FCSTSDV!$D$2:$L$674,MATCH('04.06'!$D207,FCSTSDV!$C$2:$C$674,0),MATCH('04.06'!O$3,FCSTSDV!$D$1:$L$1,0)),0)*$F207/3290,1)</f>
        <v>0</v>
      </c>
      <c r="P207" s="106">
        <f t="array" ref="P207">ROUND(+IFERROR(INDEX(FCSTSDV!$D$2:$L$674,MATCH('04.06'!$D207,FCSTSDV!$C$2:$C$674,0),MATCH('04.06'!P$3,FCSTSDV!$D$1:$L$1,0)),0)*$F207/3290,1)</f>
        <v>0</v>
      </c>
      <c r="Q207" s="106">
        <f>ROUND(+IFERROR(INDEX(FCSTSDV!$D$2:$L$674,MATCH('04.06'!$D207,FCSTSDV!$C$2:$C$674,0),MATCH('04.06'!Q$3,FCSTSDV!$D$1:$L$1,0)),0)*$F207/3290,1)</f>
        <v>0</v>
      </c>
      <c r="R207" s="106">
        <f>ROUND(+IFERROR(INDEX(FCSTSDV!$D$2:$L$674,MATCH('04.06'!$D207,FCSTSDV!$C$2:$C$674,0),MATCH('04.06'!R$3,FCSTSDV!$D$1:$L$1,0)),0)*$F207/3290,1)</f>
        <v>0</v>
      </c>
      <c r="S207" s="106">
        <f>ROUND(+IFERROR(INDEX(FCSTSDV!$D$2:$L$674,MATCH('04.06'!$D207,FCSTSDV!$C$2:$C$674,0),MATCH('04.06'!S$3,FCSTSDV!$D$1:$L$1,0)),0)*$F207/3290,1)</f>
        <v>0</v>
      </c>
      <c r="T207" s="106">
        <f>ROUND(+IFERROR(INDEX(FCSTSDV!$D$2:$L$674,MATCH('04.06'!$D207,FCSTSDV!$C$2:$C$674,0),MATCH('04.06'!T$3,FCSTSDV!$D$1:$L$1,0)),0)*$F207/3290,1)</f>
        <v>0</v>
      </c>
      <c r="U207" s="106">
        <f>ROUND(+IFERROR(INDEX(FCSTSDV!$D$2:$L$674,MATCH('04.06'!$D207,FCSTSDV!$C$2:$C$674,0),MATCH('04.06'!U$3,FCSTSDV!$D$1:$L$1,0)),0)*$F207/3290,1)</f>
        <v>0</v>
      </c>
      <c r="V207" s="106">
        <f>ROUND(+IFERROR(INDEX(FCSTSDV!$D$2:$L$674,MATCH('04.06'!$D207,FCSTSDV!$C$2:$C$674,0),MATCH('04.06'!V$3,FCSTSDV!$D$1:$L$1,0)),0)*$F207/3290,1)</f>
        <v>0</v>
      </c>
      <c r="W207" s="106">
        <f>ROUND(+IFERROR(INDEX(FCSTSDV!$D$2:$L$674,MATCH('04.06'!$D207,FCSTSDV!$C$2:$C$674,0),MATCH('04.06'!W$3,FCSTSDV!$D$1:$L$1,0)),0)*$F207/3290,1)</f>
        <v>0</v>
      </c>
      <c r="X207" s="106">
        <f>ROUND(+IFERROR(INDEX(FCSTSDV!$D$2:$L$674,MATCH('04.06'!$D207,FCSTSDV!$C$2:$C$674,0),MATCH('04.06'!X$3,FCSTSDV!$D$1:$L$1,0)),0)*$F207/3290,1)</f>
        <v>0</v>
      </c>
      <c r="Y207" s="106">
        <f>ROUND(+IFERROR(INDEX(FCSTSDV!$D$2:$L$674,MATCH('04.06'!$D207,FCSTSDV!$C$2:$C$674,0),MATCH('04.06'!Y$3,FCSTSDV!$D$1:$L$1,0)),0)*$F207/3290,1)</f>
        <v>0</v>
      </c>
      <c r="Z207" s="212">
        <f t="shared" si="74"/>
        <v>0</v>
      </c>
    </row>
    <row r="208" spans="1:26" ht="20.100000000000001" customHeight="1">
      <c r="A208" s="795"/>
      <c r="B208" s="795"/>
      <c r="C208" s="57"/>
      <c r="D208" s="32" t="s">
        <v>49</v>
      </c>
      <c r="E208" s="204" t="str">
        <f t="shared" si="85"/>
        <v>19mm*32.9m</v>
      </c>
      <c r="F208" s="172">
        <v>0.3</v>
      </c>
      <c r="G208" s="48"/>
      <c r="H208" s="48"/>
      <c r="I208" s="785"/>
      <c r="J208" s="79">
        <v>0</v>
      </c>
      <c r="K208" s="106">
        <f t="array" ref="K208">ROUND(+IFERROR(INDEX(FCSTSDV!$D$2:$L$674,MATCH('04.06'!$D208,FCSTSDV!$C$2:$C$674,0),MATCH('04.06'!K$3,FCSTSDV!$D$1:$L$1,0)),0)*$F208/3290,1)</f>
        <v>0</v>
      </c>
      <c r="L208" s="106">
        <f t="array" ref="L208">ROUND(+IFERROR(INDEX(FCSTSDV!$D$2:$L$674,MATCH('04.06'!$D208,FCSTSDV!$C$2:$C$674,0),MATCH('04.06'!L$3,FCSTSDV!$D$1:$L$1,0)),0)*$F208/3290,1)</f>
        <v>0</v>
      </c>
      <c r="M208" s="106">
        <f t="array" ref="M208">ROUND(+IFERROR(INDEX(FCSTSDV!$D$2:$L$674,MATCH('04.06'!$D208,FCSTSDV!$C$2:$C$674,0),MATCH('04.06'!M$3,FCSTSDV!$D$1:$L$1,0)),0)*$F208/3290,1)</f>
        <v>0</v>
      </c>
      <c r="N208" s="106">
        <f t="array" ref="N208">ROUND(+IFERROR(INDEX(FCSTSDV!$D$2:$L$674,MATCH('04.06'!$D208,FCSTSDV!$C$2:$C$674,0),MATCH('04.06'!N$3,FCSTSDV!$D$1:$L$1,0)),0)*$F208/3290,1)</f>
        <v>0</v>
      </c>
      <c r="O208" s="106">
        <f t="array" ref="O208">ROUND(+IFERROR(INDEX(FCSTSDV!$D$2:$L$674,MATCH('04.06'!$D208,FCSTSDV!$C$2:$C$674,0),MATCH('04.06'!O$3,FCSTSDV!$D$1:$L$1,0)),0)*$F208/3290,1)</f>
        <v>0</v>
      </c>
      <c r="P208" s="106">
        <f t="array" ref="P208">ROUND(+IFERROR(INDEX(FCSTSDV!$D$2:$L$674,MATCH('04.06'!$D208,FCSTSDV!$C$2:$C$674,0),MATCH('04.06'!P$3,FCSTSDV!$D$1:$L$1,0)),0)*$F208/3290,1)</f>
        <v>0</v>
      </c>
      <c r="Q208" s="106">
        <f>ROUND(+IFERROR(INDEX(FCSTSDV!$D$2:$L$674,MATCH('04.06'!$D208,FCSTSDV!$C$2:$C$674,0),MATCH('04.06'!Q$3,FCSTSDV!$D$1:$L$1,0)),0)*$F208/3290,1)</f>
        <v>0</v>
      </c>
      <c r="R208" s="106">
        <f>ROUND(+IFERROR(INDEX(FCSTSDV!$D$2:$L$674,MATCH('04.06'!$D208,FCSTSDV!$C$2:$C$674,0),MATCH('04.06'!R$3,FCSTSDV!$D$1:$L$1,0)),0)*$F208/3290,1)</f>
        <v>0</v>
      </c>
      <c r="S208" s="106">
        <f>ROUND(+IFERROR(INDEX(FCSTSDV!$D$2:$L$674,MATCH('04.06'!$D208,FCSTSDV!$C$2:$C$674,0),MATCH('04.06'!S$3,FCSTSDV!$D$1:$L$1,0)),0)*$F208/3290,1)</f>
        <v>0</v>
      </c>
      <c r="T208" s="106">
        <f>ROUND(+IFERROR(INDEX(FCSTSDV!$D$2:$L$674,MATCH('04.06'!$D208,FCSTSDV!$C$2:$C$674,0),MATCH('04.06'!T$3,FCSTSDV!$D$1:$L$1,0)),0)*$F208/3290,1)</f>
        <v>0</v>
      </c>
      <c r="U208" s="106">
        <f>ROUND(+IFERROR(INDEX(FCSTSDV!$D$2:$L$674,MATCH('04.06'!$D208,FCSTSDV!$C$2:$C$674,0),MATCH('04.06'!U$3,FCSTSDV!$D$1:$L$1,0)),0)*$F208/3290,1)</f>
        <v>0</v>
      </c>
      <c r="V208" s="106">
        <f>ROUND(+IFERROR(INDEX(FCSTSDV!$D$2:$L$674,MATCH('04.06'!$D208,FCSTSDV!$C$2:$C$674,0),MATCH('04.06'!V$3,FCSTSDV!$D$1:$L$1,0)),0)*$F208/3290,1)</f>
        <v>0</v>
      </c>
      <c r="W208" s="106">
        <f>ROUND(+IFERROR(INDEX(FCSTSDV!$D$2:$L$674,MATCH('04.06'!$D208,FCSTSDV!$C$2:$C$674,0),MATCH('04.06'!W$3,FCSTSDV!$D$1:$L$1,0)),0)*$F208/3290,1)</f>
        <v>0</v>
      </c>
      <c r="X208" s="106">
        <f>ROUND(+IFERROR(INDEX(FCSTSDV!$D$2:$L$674,MATCH('04.06'!$D208,FCSTSDV!$C$2:$C$674,0),MATCH('04.06'!X$3,FCSTSDV!$D$1:$L$1,0)),0)*$F208/3290,1)</f>
        <v>0</v>
      </c>
      <c r="Y208" s="106">
        <f>ROUND(+IFERROR(INDEX(FCSTSDV!$D$2:$L$674,MATCH('04.06'!$D208,FCSTSDV!$C$2:$C$674,0),MATCH('04.06'!Y$3,FCSTSDV!$D$1:$L$1,0)),0)*$F208/3290,1)</f>
        <v>0</v>
      </c>
      <c r="Z208" s="212">
        <f t="shared" si="74"/>
        <v>0</v>
      </c>
    </row>
    <row r="209" spans="1:26" ht="20.100000000000001" customHeight="1">
      <c r="A209" s="795"/>
      <c r="B209" s="795"/>
      <c r="C209" s="57"/>
      <c r="D209" s="123" t="s">
        <v>48</v>
      </c>
      <c r="E209" s="204" t="str">
        <f t="shared" si="85"/>
        <v>19mm*32.9m</v>
      </c>
      <c r="F209" s="172">
        <v>0.3</v>
      </c>
      <c r="G209" s="48"/>
      <c r="H209" s="48"/>
      <c r="I209" s="785"/>
      <c r="J209" s="79">
        <v>0</v>
      </c>
      <c r="K209" s="106">
        <f t="array" ref="K209">ROUND(+IFERROR(INDEX(FCSTSDV!$D$2:$L$674,MATCH('04.06'!$D209,FCSTSDV!$C$2:$C$674,0),MATCH('04.06'!K$3,FCSTSDV!$D$1:$L$1,0)),0)*$F209/3290,1)</f>
        <v>0</v>
      </c>
      <c r="L209" s="106">
        <f t="array" ref="L209">ROUND(+IFERROR(INDEX(FCSTSDV!$D$2:$L$674,MATCH('04.06'!$D209,FCSTSDV!$C$2:$C$674,0),MATCH('04.06'!L$3,FCSTSDV!$D$1:$L$1,0)),0)*$F209/3290,1)</f>
        <v>0</v>
      </c>
      <c r="M209" s="106">
        <f t="array" ref="M209">ROUND(+IFERROR(INDEX(FCSTSDV!$D$2:$L$674,MATCH('04.06'!$D209,FCSTSDV!$C$2:$C$674,0),MATCH('04.06'!M$3,FCSTSDV!$D$1:$L$1,0)),0)*$F209/3290,1)</f>
        <v>0</v>
      </c>
      <c r="N209" s="106">
        <f t="array" ref="N209">ROUND(+IFERROR(INDEX(FCSTSDV!$D$2:$L$674,MATCH('04.06'!$D209,FCSTSDV!$C$2:$C$674,0),MATCH('04.06'!N$3,FCSTSDV!$D$1:$L$1,0)),0)*$F209/3290,1)</f>
        <v>0</v>
      </c>
      <c r="O209" s="106">
        <f t="array" ref="O209">ROUND(+IFERROR(INDEX(FCSTSDV!$D$2:$L$674,MATCH('04.06'!$D209,FCSTSDV!$C$2:$C$674,0),MATCH('04.06'!O$3,FCSTSDV!$D$1:$L$1,0)),0)*$F209/3290,1)</f>
        <v>0</v>
      </c>
      <c r="P209" s="106">
        <f t="array" ref="P209">ROUND(+IFERROR(INDEX(FCSTSDV!$D$2:$L$674,MATCH('04.06'!$D209,FCSTSDV!$C$2:$C$674,0),MATCH('04.06'!P$3,FCSTSDV!$D$1:$L$1,0)),0)*$F209/3290,1)</f>
        <v>0</v>
      </c>
      <c r="Q209" s="106">
        <f>ROUND(+IFERROR(INDEX(FCSTSDV!$D$2:$L$674,MATCH('04.06'!$D209,FCSTSDV!$C$2:$C$674,0),MATCH('04.06'!Q$3,FCSTSDV!$D$1:$L$1,0)),0)*$F209/3290,1)</f>
        <v>0</v>
      </c>
      <c r="R209" s="106">
        <f>ROUND(+IFERROR(INDEX(FCSTSDV!$D$2:$L$674,MATCH('04.06'!$D209,FCSTSDV!$C$2:$C$674,0),MATCH('04.06'!R$3,FCSTSDV!$D$1:$L$1,0)),0)*$F209/3290,1)</f>
        <v>0</v>
      </c>
      <c r="S209" s="106">
        <f>ROUND(+IFERROR(INDEX(FCSTSDV!$D$2:$L$674,MATCH('04.06'!$D209,FCSTSDV!$C$2:$C$674,0),MATCH('04.06'!S$3,FCSTSDV!$D$1:$L$1,0)),0)*$F209/3290,1)</f>
        <v>0</v>
      </c>
      <c r="T209" s="106">
        <f>ROUND(+IFERROR(INDEX(FCSTSDV!$D$2:$L$674,MATCH('04.06'!$D209,FCSTSDV!$C$2:$C$674,0),MATCH('04.06'!T$3,FCSTSDV!$D$1:$L$1,0)),0)*$F209/3290,1)</f>
        <v>0</v>
      </c>
      <c r="U209" s="106">
        <f>ROUND(+IFERROR(INDEX(FCSTSDV!$D$2:$L$674,MATCH('04.06'!$D209,FCSTSDV!$C$2:$C$674,0),MATCH('04.06'!U$3,FCSTSDV!$D$1:$L$1,0)),0)*$F209/3290,1)</f>
        <v>0</v>
      </c>
      <c r="V209" s="106">
        <f>ROUND(+IFERROR(INDEX(FCSTSDV!$D$2:$L$674,MATCH('04.06'!$D209,FCSTSDV!$C$2:$C$674,0),MATCH('04.06'!V$3,FCSTSDV!$D$1:$L$1,0)),0)*$F209/3290,1)</f>
        <v>0</v>
      </c>
      <c r="W209" s="106">
        <f>ROUND(+IFERROR(INDEX(FCSTSDV!$D$2:$L$674,MATCH('04.06'!$D209,FCSTSDV!$C$2:$C$674,0),MATCH('04.06'!W$3,FCSTSDV!$D$1:$L$1,0)),0)*$F209/3290,1)</f>
        <v>0</v>
      </c>
      <c r="X209" s="106">
        <f>ROUND(+IFERROR(INDEX(FCSTSDV!$D$2:$L$674,MATCH('04.06'!$D209,FCSTSDV!$C$2:$C$674,0),MATCH('04.06'!X$3,FCSTSDV!$D$1:$L$1,0)),0)*$F209/3290,1)</f>
        <v>0</v>
      </c>
      <c r="Y209" s="106">
        <f>ROUND(+IFERROR(INDEX(FCSTSDV!$D$2:$L$674,MATCH('04.06'!$D209,FCSTSDV!$C$2:$C$674,0),MATCH('04.06'!Y$3,FCSTSDV!$D$1:$L$1,0)),0)*$F209/3290,1)</f>
        <v>0</v>
      </c>
      <c r="Z209" s="212">
        <f t="shared" si="74"/>
        <v>0</v>
      </c>
    </row>
    <row r="210" spans="1:26" ht="20.100000000000001" customHeight="1">
      <c r="A210" s="795"/>
      <c r="B210" s="795"/>
      <c r="C210" s="57"/>
      <c r="D210" s="32" t="s">
        <v>45</v>
      </c>
      <c r="E210" s="204" t="str">
        <f t="shared" si="85"/>
        <v>19mm*32.9m</v>
      </c>
      <c r="F210" s="172">
        <v>0.3</v>
      </c>
      <c r="G210" s="48"/>
      <c r="H210" s="48"/>
      <c r="I210" s="785"/>
      <c r="J210" s="79">
        <v>0</v>
      </c>
      <c r="K210" s="106">
        <f t="array" ref="K210">ROUND(+IFERROR(INDEX(FCSTSDV!$D$2:$L$674,MATCH('04.06'!$D210,FCSTSDV!$C$2:$C$674,0),MATCH('04.06'!K$3,FCSTSDV!$D$1:$L$1,0)),0)*$F210/3290,1)</f>
        <v>0</v>
      </c>
      <c r="L210" s="106">
        <f t="array" ref="L210">ROUND(+IFERROR(INDEX(FCSTSDV!$D$2:$L$674,MATCH('04.06'!$D210,FCSTSDV!$C$2:$C$674,0),MATCH('04.06'!L$3,FCSTSDV!$D$1:$L$1,0)),0)*$F210/3290,1)</f>
        <v>0</v>
      </c>
      <c r="M210" s="106">
        <f t="array" ref="M210">ROUND(+IFERROR(INDEX(FCSTSDV!$D$2:$L$674,MATCH('04.06'!$D210,FCSTSDV!$C$2:$C$674,0),MATCH('04.06'!M$3,FCSTSDV!$D$1:$L$1,0)),0)*$F210/3290,1)</f>
        <v>0</v>
      </c>
      <c r="N210" s="106">
        <f t="array" ref="N210">ROUND(+IFERROR(INDEX(FCSTSDV!$D$2:$L$674,MATCH('04.06'!$D210,FCSTSDV!$C$2:$C$674,0),MATCH('04.06'!N$3,FCSTSDV!$D$1:$L$1,0)),0)*$F210/3290,1)</f>
        <v>0</v>
      </c>
      <c r="O210" s="106">
        <f t="array" ref="O210">ROUND(+IFERROR(INDEX(FCSTSDV!$D$2:$L$674,MATCH('04.06'!$D210,FCSTSDV!$C$2:$C$674,0),MATCH('04.06'!O$3,FCSTSDV!$D$1:$L$1,0)),0)*$F210/3290,1)</f>
        <v>0</v>
      </c>
      <c r="P210" s="106">
        <f t="array" ref="P210">ROUND(+IFERROR(INDEX(FCSTSDV!$D$2:$L$674,MATCH('04.06'!$D210,FCSTSDV!$C$2:$C$674,0),MATCH('04.06'!P$3,FCSTSDV!$D$1:$L$1,0)),0)*$F210/3290,1)</f>
        <v>0</v>
      </c>
      <c r="Q210" s="106">
        <f>ROUND(+IFERROR(INDEX(FCSTSDV!$D$2:$L$674,MATCH('04.06'!$D210,FCSTSDV!$C$2:$C$674,0),MATCH('04.06'!Q$3,FCSTSDV!$D$1:$L$1,0)),0)*$F210/3290,1)</f>
        <v>0</v>
      </c>
      <c r="R210" s="106">
        <f>ROUND(+IFERROR(INDEX(FCSTSDV!$D$2:$L$674,MATCH('04.06'!$D210,FCSTSDV!$C$2:$C$674,0),MATCH('04.06'!R$3,FCSTSDV!$D$1:$L$1,0)),0)*$F210/3290,1)</f>
        <v>0</v>
      </c>
      <c r="S210" s="106">
        <f>ROUND(+IFERROR(INDEX(FCSTSDV!$D$2:$L$674,MATCH('04.06'!$D210,FCSTSDV!$C$2:$C$674,0),MATCH('04.06'!S$3,FCSTSDV!$D$1:$L$1,0)),0)*$F210/3290,1)</f>
        <v>0</v>
      </c>
      <c r="T210" s="106">
        <f>ROUND(+IFERROR(INDEX(FCSTSDV!$D$2:$L$674,MATCH('04.06'!$D210,FCSTSDV!$C$2:$C$674,0),MATCH('04.06'!T$3,FCSTSDV!$D$1:$L$1,0)),0)*$F210/3290,1)</f>
        <v>0</v>
      </c>
      <c r="U210" s="106">
        <f>ROUND(+IFERROR(INDEX(FCSTSDV!$D$2:$L$674,MATCH('04.06'!$D210,FCSTSDV!$C$2:$C$674,0),MATCH('04.06'!U$3,FCSTSDV!$D$1:$L$1,0)),0)*$F210/3290,1)</f>
        <v>0</v>
      </c>
      <c r="V210" s="106">
        <f>ROUND(+IFERROR(INDEX(FCSTSDV!$D$2:$L$674,MATCH('04.06'!$D210,FCSTSDV!$C$2:$C$674,0),MATCH('04.06'!V$3,FCSTSDV!$D$1:$L$1,0)),0)*$F210/3290,1)</f>
        <v>0</v>
      </c>
      <c r="W210" s="106">
        <f>ROUND(+IFERROR(INDEX(FCSTSDV!$D$2:$L$674,MATCH('04.06'!$D210,FCSTSDV!$C$2:$C$674,0),MATCH('04.06'!W$3,FCSTSDV!$D$1:$L$1,0)),0)*$F210/3290,1)</f>
        <v>0</v>
      </c>
      <c r="X210" s="106">
        <f>ROUND(+IFERROR(INDEX(FCSTSDV!$D$2:$L$674,MATCH('04.06'!$D210,FCSTSDV!$C$2:$C$674,0),MATCH('04.06'!X$3,FCSTSDV!$D$1:$L$1,0)),0)*$F210/3290,1)</f>
        <v>0</v>
      </c>
      <c r="Y210" s="106">
        <f>ROUND(+IFERROR(INDEX(FCSTSDV!$D$2:$L$674,MATCH('04.06'!$D210,FCSTSDV!$C$2:$C$674,0),MATCH('04.06'!Y$3,FCSTSDV!$D$1:$L$1,0)),0)*$F210/3290,1)</f>
        <v>0</v>
      </c>
      <c r="Z210" s="212">
        <f t="shared" si="74"/>
        <v>0</v>
      </c>
    </row>
    <row r="211" spans="1:26" ht="20.100000000000001" hidden="1" customHeight="1">
      <c r="A211" s="795"/>
      <c r="B211" s="795"/>
      <c r="C211" s="57"/>
      <c r="D211" s="32" t="s">
        <v>23</v>
      </c>
      <c r="E211" s="204" t="str">
        <f t="shared" si="85"/>
        <v>19mm*32.9m</v>
      </c>
      <c r="F211" s="172">
        <v>0.4</v>
      </c>
      <c r="G211" s="48"/>
      <c r="H211" s="48"/>
      <c r="I211" s="785"/>
      <c r="J211" s="79">
        <v>0</v>
      </c>
      <c r="K211" s="106">
        <f t="array" ref="K211">ROUND(+IFERROR(INDEX(FCSTSDV!$D$2:$L$674,MATCH('04.06'!$D211,FCSTSDV!$C$2:$C$674,0),MATCH('04.06'!K$3,FCSTSDV!$D$1:$L$1,0)),0)*$F211/3290,1)</f>
        <v>0</v>
      </c>
      <c r="L211" s="106">
        <f t="array" ref="L211">ROUND(+IFERROR(INDEX(FCSTSDV!$D$2:$L$674,MATCH('04.06'!$D211,FCSTSDV!$C$2:$C$674,0),MATCH('04.06'!L$3,FCSTSDV!$D$1:$L$1,0)),0)*$F211/3290,1)</f>
        <v>0</v>
      </c>
      <c r="M211" s="106">
        <f t="array" ref="M211">ROUND(+IFERROR(INDEX(FCSTSDV!$D$2:$L$674,MATCH('04.06'!$D211,FCSTSDV!$C$2:$C$674,0),MATCH('04.06'!M$3,FCSTSDV!$D$1:$L$1,0)),0)*$F211/3290,1)</f>
        <v>0</v>
      </c>
      <c r="N211" s="106">
        <f t="array" ref="N211">ROUND(+IFERROR(INDEX(FCSTSDV!$D$2:$L$674,MATCH('04.06'!$D211,FCSTSDV!$C$2:$C$674,0),MATCH('04.06'!N$3,FCSTSDV!$D$1:$L$1,0)),0)*$F211/3290,1)</f>
        <v>0</v>
      </c>
      <c r="O211" s="106">
        <f t="array" ref="O211">ROUND(+IFERROR(INDEX(FCSTSDV!$D$2:$L$674,MATCH('04.06'!$D211,FCSTSDV!$C$2:$C$674,0),MATCH('04.06'!O$3,FCSTSDV!$D$1:$L$1,0)),0)*$F211/3290,1)</f>
        <v>0</v>
      </c>
      <c r="P211" s="106">
        <f t="array" ref="P211">ROUND(+IFERROR(INDEX(FCSTSDV!$D$2:$L$674,MATCH('04.06'!$D211,FCSTSDV!$C$2:$C$674,0),MATCH('04.06'!P$3,FCSTSDV!$D$1:$L$1,0)),0)*$F211/3290,1)</f>
        <v>0</v>
      </c>
      <c r="Q211" s="106">
        <f>ROUND(+IFERROR(INDEX(FCSTSDV!$D$2:$L$674,MATCH('04.06'!$D211,FCSTSDV!$C$2:$C$674,0),MATCH('04.06'!Q$3,FCSTSDV!$D$1:$L$1,0)),0)*$F211/3290,1)</f>
        <v>0</v>
      </c>
      <c r="R211" s="106">
        <f>ROUND(+IFERROR(INDEX(FCSTSDV!$D$2:$L$674,MATCH('04.06'!$D211,FCSTSDV!$C$2:$C$674,0),MATCH('04.06'!R$3,FCSTSDV!$D$1:$L$1,0)),0)*$F211/3290,1)</f>
        <v>0</v>
      </c>
      <c r="S211" s="106">
        <f>ROUND(+IFERROR(INDEX(FCSTSDV!$D$2:$L$674,MATCH('04.06'!$D211,FCSTSDV!$C$2:$C$674,0),MATCH('04.06'!S$3,FCSTSDV!$D$1:$L$1,0)),0)*$F211/3290,1)</f>
        <v>0</v>
      </c>
      <c r="T211" s="106">
        <f>ROUND(+IFERROR(INDEX(FCSTSDV!$D$2:$L$674,MATCH('04.06'!$D211,FCSTSDV!$C$2:$C$674,0),MATCH('04.06'!T$3,FCSTSDV!$D$1:$L$1,0)),0)*$F211/3290,1)</f>
        <v>0</v>
      </c>
      <c r="U211" s="106">
        <f>ROUND(+IFERROR(INDEX(FCSTSDV!$D$2:$L$674,MATCH('04.06'!$D211,FCSTSDV!$C$2:$C$674,0),MATCH('04.06'!U$3,FCSTSDV!$D$1:$L$1,0)),0)*$F211/3290,1)</f>
        <v>0</v>
      </c>
      <c r="V211" s="106">
        <f>ROUND(+IFERROR(INDEX(FCSTSDV!$D$2:$L$674,MATCH('04.06'!$D211,FCSTSDV!$C$2:$C$674,0),MATCH('04.06'!V$3,FCSTSDV!$D$1:$L$1,0)),0)*$F211/3290,1)</f>
        <v>0</v>
      </c>
      <c r="W211" s="106">
        <f>ROUND(+IFERROR(INDEX(FCSTSDV!$D$2:$L$674,MATCH('04.06'!$D211,FCSTSDV!$C$2:$C$674,0),MATCH('04.06'!W$3,FCSTSDV!$D$1:$L$1,0)),0)*$F211/3290,1)</f>
        <v>0</v>
      </c>
      <c r="X211" s="106">
        <f>ROUND(+IFERROR(INDEX(FCSTSDV!$D$2:$L$674,MATCH('04.06'!$D211,FCSTSDV!$C$2:$C$674,0),MATCH('04.06'!X$3,FCSTSDV!$D$1:$L$1,0)),0)*$F211/3290,1)</f>
        <v>0</v>
      </c>
      <c r="Y211" s="106">
        <f>ROUND(+IFERROR(INDEX(FCSTSDV!$D$2:$L$674,MATCH('04.06'!$D211,FCSTSDV!$C$2:$C$674,0),MATCH('04.06'!Y$3,FCSTSDV!$D$1:$L$1,0)),0)*$F211/3290,1)</f>
        <v>0</v>
      </c>
      <c r="Z211" s="212">
        <f t="shared" si="74"/>
        <v>0</v>
      </c>
    </row>
    <row r="212" spans="1:26" ht="20.100000000000001" hidden="1" customHeight="1">
      <c r="A212" s="795"/>
      <c r="B212" s="795"/>
      <c r="C212" s="57"/>
      <c r="D212" s="32" t="s">
        <v>24</v>
      </c>
      <c r="E212" s="204" t="str">
        <f t="shared" si="85"/>
        <v>19mm*32.9m</v>
      </c>
      <c r="F212" s="172">
        <v>0.4</v>
      </c>
      <c r="G212" s="48"/>
      <c r="H212" s="48"/>
      <c r="I212" s="785"/>
      <c r="J212" s="79">
        <v>0</v>
      </c>
      <c r="K212" s="106">
        <f t="array" ref="K212">ROUND(+IFERROR(INDEX(FCSTSDV!$D$2:$L$674,MATCH('04.06'!$D212,FCSTSDV!$C$2:$C$674,0),MATCH('04.06'!K$3,FCSTSDV!$D$1:$L$1,0)),0)*$F212/3290,1)</f>
        <v>0</v>
      </c>
      <c r="L212" s="106">
        <f t="array" ref="L212">ROUND(+IFERROR(INDEX(FCSTSDV!$D$2:$L$674,MATCH('04.06'!$D212,FCSTSDV!$C$2:$C$674,0),MATCH('04.06'!L$3,FCSTSDV!$D$1:$L$1,0)),0)*$F212/3290,1)</f>
        <v>0</v>
      </c>
      <c r="M212" s="106">
        <f t="array" ref="M212">ROUND(+IFERROR(INDEX(FCSTSDV!$D$2:$L$674,MATCH('04.06'!$D212,FCSTSDV!$C$2:$C$674,0),MATCH('04.06'!M$3,FCSTSDV!$D$1:$L$1,0)),0)*$F212/3290,1)</f>
        <v>0</v>
      </c>
      <c r="N212" s="106">
        <f t="array" ref="N212">ROUND(+IFERROR(INDEX(FCSTSDV!$D$2:$L$674,MATCH('04.06'!$D212,FCSTSDV!$C$2:$C$674,0),MATCH('04.06'!N$3,FCSTSDV!$D$1:$L$1,0)),0)*$F212/3290,1)</f>
        <v>0</v>
      </c>
      <c r="O212" s="106">
        <f t="array" ref="O212">ROUND(+IFERROR(INDEX(FCSTSDV!$D$2:$L$674,MATCH('04.06'!$D212,FCSTSDV!$C$2:$C$674,0),MATCH('04.06'!O$3,FCSTSDV!$D$1:$L$1,0)),0)*$F212/3290,1)</f>
        <v>0</v>
      </c>
      <c r="P212" s="106">
        <f t="array" ref="P212">ROUND(+IFERROR(INDEX(FCSTSDV!$D$2:$L$674,MATCH('04.06'!$D212,FCSTSDV!$C$2:$C$674,0),MATCH('04.06'!P$3,FCSTSDV!$D$1:$L$1,0)),0)*$F212/3290,1)</f>
        <v>0</v>
      </c>
      <c r="Q212" s="106">
        <f>ROUND(+IFERROR(INDEX(FCSTSDV!$D$2:$L$674,MATCH('04.06'!$D212,FCSTSDV!$C$2:$C$674,0),MATCH('04.06'!Q$3,FCSTSDV!$D$1:$L$1,0)),0)*$F212/3290,1)</f>
        <v>0</v>
      </c>
      <c r="R212" s="106">
        <f>ROUND(+IFERROR(INDEX(FCSTSDV!$D$2:$L$674,MATCH('04.06'!$D212,FCSTSDV!$C$2:$C$674,0),MATCH('04.06'!R$3,FCSTSDV!$D$1:$L$1,0)),0)*$F212/3290,1)</f>
        <v>0</v>
      </c>
      <c r="S212" s="106">
        <f>ROUND(+IFERROR(INDEX(FCSTSDV!$D$2:$L$674,MATCH('04.06'!$D212,FCSTSDV!$C$2:$C$674,0),MATCH('04.06'!S$3,FCSTSDV!$D$1:$L$1,0)),0)*$F212/3290,1)</f>
        <v>0</v>
      </c>
      <c r="T212" s="106">
        <f>ROUND(+IFERROR(INDEX(FCSTSDV!$D$2:$L$674,MATCH('04.06'!$D212,FCSTSDV!$C$2:$C$674,0),MATCH('04.06'!T$3,FCSTSDV!$D$1:$L$1,0)),0)*$F212/3290,1)</f>
        <v>0</v>
      </c>
      <c r="U212" s="106">
        <f>ROUND(+IFERROR(INDEX(FCSTSDV!$D$2:$L$674,MATCH('04.06'!$D212,FCSTSDV!$C$2:$C$674,0),MATCH('04.06'!U$3,FCSTSDV!$D$1:$L$1,0)),0)*$F212/3290,1)</f>
        <v>0</v>
      </c>
      <c r="V212" s="106">
        <f>ROUND(+IFERROR(INDEX(FCSTSDV!$D$2:$L$674,MATCH('04.06'!$D212,FCSTSDV!$C$2:$C$674,0),MATCH('04.06'!V$3,FCSTSDV!$D$1:$L$1,0)),0)*$F212/3290,1)</f>
        <v>0</v>
      </c>
      <c r="W212" s="106">
        <f>ROUND(+IFERROR(INDEX(FCSTSDV!$D$2:$L$674,MATCH('04.06'!$D212,FCSTSDV!$C$2:$C$674,0),MATCH('04.06'!W$3,FCSTSDV!$D$1:$L$1,0)),0)*$F212/3290,1)</f>
        <v>0</v>
      </c>
      <c r="X212" s="106">
        <f>ROUND(+IFERROR(INDEX(FCSTSDV!$D$2:$L$674,MATCH('04.06'!$D212,FCSTSDV!$C$2:$C$674,0),MATCH('04.06'!X$3,FCSTSDV!$D$1:$L$1,0)),0)*$F212/3290,1)</f>
        <v>0</v>
      </c>
      <c r="Y212" s="106">
        <f>ROUND(+IFERROR(INDEX(FCSTSDV!$D$2:$L$674,MATCH('04.06'!$D212,FCSTSDV!$C$2:$C$674,0),MATCH('04.06'!Y$3,FCSTSDV!$D$1:$L$1,0)),0)*$F212/3290,1)</f>
        <v>0</v>
      </c>
      <c r="Z212" s="212">
        <f t="shared" si="74"/>
        <v>0</v>
      </c>
    </row>
    <row r="213" spans="1:26" ht="20.100000000000001" customHeight="1">
      <c r="A213" s="795"/>
      <c r="B213" s="795"/>
      <c r="C213" s="57"/>
      <c r="D213" s="32" t="s">
        <v>37</v>
      </c>
      <c r="E213" s="204" t="str">
        <f t="shared" si="85"/>
        <v>19mm*32.9m</v>
      </c>
      <c r="F213" s="172">
        <v>0.4</v>
      </c>
      <c r="G213" s="48"/>
      <c r="H213" s="48"/>
      <c r="I213" s="785"/>
      <c r="J213" s="79">
        <v>0</v>
      </c>
      <c r="K213" s="106">
        <f t="array" ref="K213">ROUND(+IFERROR(INDEX(FCSTSDV!$D$2:$L$674,MATCH('04.06'!$D213,FCSTSDV!$C$2:$C$674,0),MATCH('04.06'!K$3,FCSTSDV!$D$1:$L$1,0)),0)*$F213/3290,1)</f>
        <v>0</v>
      </c>
      <c r="L213" s="106">
        <f t="array" ref="L213">ROUND(+IFERROR(INDEX(FCSTSDV!$D$2:$L$674,MATCH('04.06'!$D213,FCSTSDV!$C$2:$C$674,0),MATCH('04.06'!L$3,FCSTSDV!$D$1:$L$1,0)),0)*$F213/3290,1)</f>
        <v>0</v>
      </c>
      <c r="M213" s="106">
        <f t="array" ref="M213">ROUND(+IFERROR(INDEX(FCSTSDV!$D$2:$L$674,MATCH('04.06'!$D213,FCSTSDV!$C$2:$C$674,0),MATCH('04.06'!M$3,FCSTSDV!$D$1:$L$1,0)),0)*$F213/3290,1)</f>
        <v>0</v>
      </c>
      <c r="N213" s="106">
        <f t="array" ref="N213">ROUND(+IFERROR(INDEX(FCSTSDV!$D$2:$L$674,MATCH('04.06'!$D213,FCSTSDV!$C$2:$C$674,0),MATCH('04.06'!N$3,FCSTSDV!$D$1:$L$1,0)),0)*$F213/3290,1)</f>
        <v>0</v>
      </c>
      <c r="O213" s="106">
        <f t="array" ref="O213">ROUND(+IFERROR(INDEX(FCSTSDV!$D$2:$L$674,MATCH('04.06'!$D213,FCSTSDV!$C$2:$C$674,0),MATCH('04.06'!O$3,FCSTSDV!$D$1:$L$1,0)),0)*$F213/3290,1)</f>
        <v>0</v>
      </c>
      <c r="P213" s="106">
        <f t="array" ref="P213">ROUND(+IFERROR(INDEX(FCSTSDV!$D$2:$L$674,MATCH('04.06'!$D213,FCSTSDV!$C$2:$C$674,0),MATCH('04.06'!P$3,FCSTSDV!$D$1:$L$1,0)),0)*$F213/3290,1)</f>
        <v>0</v>
      </c>
      <c r="Q213" s="106">
        <f>ROUND(+IFERROR(INDEX(FCSTSDV!$D$2:$L$674,MATCH('04.06'!$D213,FCSTSDV!$C$2:$C$674,0),MATCH('04.06'!Q$3,FCSTSDV!$D$1:$L$1,0)),0)*$F213/3290,1)</f>
        <v>0</v>
      </c>
      <c r="R213" s="106">
        <f>ROUND(+IFERROR(INDEX(FCSTSDV!$D$2:$L$674,MATCH('04.06'!$D213,FCSTSDV!$C$2:$C$674,0),MATCH('04.06'!R$3,FCSTSDV!$D$1:$L$1,0)),0)*$F213/3290,1)</f>
        <v>0</v>
      </c>
      <c r="S213" s="106">
        <f>ROUND(+IFERROR(INDEX(FCSTSDV!$D$2:$L$674,MATCH('04.06'!$D213,FCSTSDV!$C$2:$C$674,0),MATCH('04.06'!S$3,FCSTSDV!$D$1:$L$1,0)),0)*$F213/3290,1)</f>
        <v>0</v>
      </c>
      <c r="T213" s="106">
        <f>ROUND(+IFERROR(INDEX(FCSTSDV!$D$2:$L$674,MATCH('04.06'!$D213,FCSTSDV!$C$2:$C$674,0),MATCH('04.06'!T$3,FCSTSDV!$D$1:$L$1,0)),0)*$F213/3290,1)</f>
        <v>0</v>
      </c>
      <c r="U213" s="106">
        <f>ROUND(+IFERROR(INDEX(FCSTSDV!$D$2:$L$674,MATCH('04.06'!$D213,FCSTSDV!$C$2:$C$674,0),MATCH('04.06'!U$3,FCSTSDV!$D$1:$L$1,0)),0)*$F213/3290,1)</f>
        <v>0</v>
      </c>
      <c r="V213" s="106">
        <f>ROUND(+IFERROR(INDEX(FCSTSDV!$D$2:$L$674,MATCH('04.06'!$D213,FCSTSDV!$C$2:$C$674,0),MATCH('04.06'!V$3,FCSTSDV!$D$1:$L$1,0)),0)*$F213/3290,1)</f>
        <v>0</v>
      </c>
      <c r="W213" s="106">
        <f>ROUND(+IFERROR(INDEX(FCSTSDV!$D$2:$L$674,MATCH('04.06'!$D213,FCSTSDV!$C$2:$C$674,0),MATCH('04.06'!W$3,FCSTSDV!$D$1:$L$1,0)),0)*$F213/3290,1)</f>
        <v>0</v>
      </c>
      <c r="X213" s="106">
        <f>IFERROR(ROUND(+IFERROR(INDEX(FCSTSDV!$D$2:$L$674,MATCH('04.06'!$D213,FCSTSDV!$C$2:$C$674,0),MATCH('04.06'!X$3,FCSTSDV!$D$1:$L$1,0)),0)*$F213/3290,1),0)</f>
        <v>0</v>
      </c>
      <c r="Y213" s="106">
        <f>IFERROR(ROUND(+IFERROR(INDEX(FCSTSDV!$D$2:$L$674,MATCH('04.06'!$D213,FCSTSDV!$C$2:$C$674,0),MATCH('04.06'!Y$3,FCSTSDV!$D$1:$L$1,0)),0)*$F213/3290,1),0)</f>
        <v>0</v>
      </c>
      <c r="Z213" s="212">
        <f t="shared" si="74"/>
        <v>0</v>
      </c>
    </row>
    <row r="214" spans="1:26" ht="20.100000000000001" hidden="1" customHeight="1">
      <c r="A214" s="795"/>
      <c r="B214" s="795"/>
      <c r="C214" s="57"/>
      <c r="D214" s="32" t="s">
        <v>47</v>
      </c>
      <c r="E214" s="204" t="str">
        <f t="shared" si="85"/>
        <v>19mm*32.9m</v>
      </c>
      <c r="F214" s="172">
        <v>0.3</v>
      </c>
      <c r="G214" s="48"/>
      <c r="H214" s="48"/>
      <c r="I214" s="785"/>
      <c r="J214" s="79">
        <v>0</v>
      </c>
      <c r="K214" s="106">
        <f t="array" ref="K214">ROUND(+IFERROR(INDEX(FCSTSDV!$D$2:$L$674,MATCH('04.06'!$D214,FCSTSDV!$C$2:$C$674,0),MATCH('04.06'!K$3,FCSTSDV!$D$1:$L$1,0)),0)*$F214/3290,1)</f>
        <v>0</v>
      </c>
      <c r="L214" s="106">
        <f t="array" ref="L214">ROUND(+IFERROR(INDEX(FCSTSDV!$D$2:$L$674,MATCH('04.06'!$D214,FCSTSDV!$C$2:$C$674,0),MATCH('04.06'!L$3,FCSTSDV!$D$1:$L$1,0)),0)*$F214/3290,1)</f>
        <v>0</v>
      </c>
      <c r="M214" s="106">
        <f t="array" ref="M214">ROUND(+IFERROR(INDEX(FCSTSDV!$D$2:$L$674,MATCH('04.06'!$D214,FCSTSDV!$C$2:$C$674,0),MATCH('04.06'!M$3,FCSTSDV!$D$1:$L$1,0)),0)*$F214/3290,1)</f>
        <v>0</v>
      </c>
      <c r="N214" s="106">
        <f t="array" ref="N214">ROUND(+IFERROR(INDEX(FCSTSDV!$D$2:$L$674,MATCH('04.06'!$D214,FCSTSDV!$C$2:$C$674,0),MATCH('04.06'!N$3,FCSTSDV!$D$1:$L$1,0)),0)*$F214/3290,1)</f>
        <v>0</v>
      </c>
      <c r="O214" s="106">
        <f t="array" ref="O214">ROUND(+IFERROR(INDEX(FCSTSDV!$D$2:$L$674,MATCH('04.06'!$D214,FCSTSDV!$C$2:$C$674,0),MATCH('04.06'!O$3,FCSTSDV!$D$1:$L$1,0)),0)*$F214/3290,1)</f>
        <v>0</v>
      </c>
      <c r="P214" s="106">
        <f t="array" ref="P214">ROUND(+IFERROR(INDEX(FCSTSDV!$D$2:$L$674,MATCH('04.06'!$D214,FCSTSDV!$C$2:$C$674,0),MATCH('04.06'!P$3,FCSTSDV!$D$1:$L$1,0)),0)*$F214/3290,1)</f>
        <v>0</v>
      </c>
      <c r="Q214" s="106">
        <f>ROUND(+IFERROR(INDEX(FCSTSDV!$D$2:$L$674,MATCH('04.06'!$D214,FCSTSDV!$C$2:$C$674,0),MATCH('04.06'!Q$3,FCSTSDV!$D$1:$L$1,0)),0)*$F214/3290,1)</f>
        <v>0</v>
      </c>
      <c r="R214" s="106">
        <f>ROUND(+IFERROR(INDEX(FCSTSDV!$D$2:$L$674,MATCH('04.06'!$D214,FCSTSDV!$C$2:$C$674,0),MATCH('04.06'!R$3,FCSTSDV!$D$1:$L$1,0)),0)*$F214/3290,1)</f>
        <v>0</v>
      </c>
      <c r="S214" s="106">
        <f>ROUND(+IFERROR(INDEX(FCSTSDV!$D$2:$L$674,MATCH('04.06'!$D214,FCSTSDV!$C$2:$C$674,0),MATCH('04.06'!S$3,FCSTSDV!$D$1:$L$1,0)),0)*$F214/3290,1)</f>
        <v>0</v>
      </c>
      <c r="T214" s="106">
        <f>ROUND(+IFERROR(INDEX(FCSTSDV!$D$2:$L$674,MATCH('04.06'!$D214,FCSTSDV!$C$2:$C$674,0),MATCH('04.06'!T$3,FCSTSDV!$D$1:$L$1,0)),0)*$F214/3290,1)</f>
        <v>0</v>
      </c>
      <c r="U214" s="106">
        <f>ROUND(+IFERROR(INDEX(FCSTSDV!$D$2:$L$674,MATCH('04.06'!$D214,FCSTSDV!$C$2:$C$674,0),MATCH('04.06'!U$3,FCSTSDV!$D$1:$L$1,0)),0)*$F214/3290,1)</f>
        <v>0</v>
      </c>
      <c r="V214" s="106">
        <f>ROUND(+IFERROR(INDEX(FCSTSDV!$D$2:$L$674,MATCH('04.06'!$D214,FCSTSDV!$C$2:$C$674,0),MATCH('04.06'!V$3,FCSTSDV!$D$1:$L$1,0)),0)*$F214/3290,1)</f>
        <v>0</v>
      </c>
      <c r="W214" s="106">
        <f>ROUND(+IFERROR(INDEX(FCSTSDV!$D$2:$L$674,MATCH('04.06'!$D214,FCSTSDV!$C$2:$C$674,0),MATCH('04.06'!W$3,FCSTSDV!$D$1:$L$1,0)),0)*$F214/3290,1)</f>
        <v>0</v>
      </c>
      <c r="X214" s="106">
        <f>ROUND(+IFERROR(INDEX(FCSTSDV!$D$2:$L$674,MATCH('04.06'!$D214,FCSTSDV!$C$2:$C$674,0),MATCH('04.06'!X$3,FCSTSDV!$D$1:$L$1,0)),0)*$F214/3290,1)</f>
        <v>0</v>
      </c>
      <c r="Y214" s="106">
        <f>ROUND(+IFERROR(INDEX(FCSTSDV!$D$2:$L$674,MATCH('04.06'!$D214,FCSTSDV!$C$2:$C$674,0),MATCH('04.06'!Y$3,FCSTSDV!$D$1:$L$1,0)),0)*$F214/3290,1)</f>
        <v>0</v>
      </c>
      <c r="Z214" s="212">
        <f t="shared" si="74"/>
        <v>0</v>
      </c>
    </row>
    <row r="215" spans="1:26" ht="20.100000000000001" customHeight="1">
      <c r="A215" s="792"/>
      <c r="B215" s="792"/>
      <c r="C215" s="60"/>
      <c r="D215" s="52" t="s">
        <v>153</v>
      </c>
      <c r="E215" s="205" t="str">
        <f t="shared" si="85"/>
        <v>19mm*32.9m</v>
      </c>
      <c r="F215" s="53" t="s">
        <v>43</v>
      </c>
      <c r="G215" s="54"/>
      <c r="H215" s="54"/>
      <c r="I215" s="782"/>
      <c r="J215" s="79">
        <v>0</v>
      </c>
      <c r="K215" s="90">
        <f t="shared" ref="K215:P215" si="86">+ROUND($I$202+$J215-SUM(K202:K214),1)</f>
        <v>584</v>
      </c>
      <c r="L215" s="90">
        <f t="shared" si="86"/>
        <v>584</v>
      </c>
      <c r="M215" s="90">
        <f t="shared" si="86"/>
        <v>584</v>
      </c>
      <c r="N215" s="90">
        <f t="shared" si="86"/>
        <v>584</v>
      </c>
      <c r="O215" s="90">
        <f t="shared" si="86"/>
        <v>584</v>
      </c>
      <c r="P215" s="90">
        <f t="shared" si="86"/>
        <v>584</v>
      </c>
      <c r="Q215" s="90">
        <f t="shared" ref="Q215:Y215" si="87">+P215-SUM(Q202:Q214)</f>
        <v>584</v>
      </c>
      <c r="R215" s="90">
        <f t="shared" si="87"/>
        <v>584</v>
      </c>
      <c r="S215" s="90">
        <f t="shared" si="87"/>
        <v>584</v>
      </c>
      <c r="T215" s="90">
        <f t="shared" si="87"/>
        <v>584</v>
      </c>
      <c r="U215" s="90">
        <f t="shared" si="87"/>
        <v>584</v>
      </c>
      <c r="V215" s="90">
        <f t="shared" si="87"/>
        <v>584</v>
      </c>
      <c r="W215" s="90">
        <f t="shared" si="87"/>
        <v>584</v>
      </c>
      <c r="X215" s="90">
        <f t="shared" si="87"/>
        <v>584</v>
      </c>
      <c r="Y215" s="90">
        <f t="shared" si="87"/>
        <v>584</v>
      </c>
      <c r="Z215" s="212">
        <f t="shared" si="74"/>
        <v>5840</v>
      </c>
    </row>
    <row r="216" spans="1:26" ht="20.100000000000001" hidden="1" customHeight="1">
      <c r="A216" s="809" t="s">
        <v>227</v>
      </c>
      <c r="B216" s="791" t="s">
        <v>228</v>
      </c>
      <c r="C216" s="63"/>
      <c r="D216" s="73" t="s">
        <v>40</v>
      </c>
      <c r="E216" s="203" t="s">
        <v>228</v>
      </c>
      <c r="F216" s="44">
        <v>5</v>
      </c>
      <c r="G216" s="45"/>
      <c r="H216" s="45"/>
      <c r="I216" s="781">
        <f>+VLOOKUP(A216,'[3]TÚI BÓNG'!$B$4:$F$9006,4,0)</f>
        <v>14.5</v>
      </c>
      <c r="J216" s="79">
        <v>0</v>
      </c>
      <c r="K216" s="99">
        <f t="array" ref="K216">+IFERROR(INDEX(FCSTSDV!$D$2:$L$678,MATCH('04.06'!$D216,FCSTSDV!$C$2:$C$678,0),MATCH('04.06'!K$3,FCSTSDV!$D$1:$L$1,0)),0)*$F216/1000000</f>
        <v>0</v>
      </c>
      <c r="L216" s="99">
        <f t="array" ref="L216">+IFERROR(INDEX(FCSTSDV!$D$2:$L$678,MATCH('04.06'!$D216,FCSTSDV!$C$2:$C$678,0),MATCH('04.06'!L$3,FCSTSDV!$D$1:$L$1,0)),0)*$F216/1000000</f>
        <v>0</v>
      </c>
      <c r="M216" s="99">
        <f t="array" ref="M216">+IFERROR(INDEX(FCSTSDV!$D$2:$L$678,MATCH('04.06'!$D216,FCSTSDV!$C$2:$C$678,0),MATCH('04.06'!M$3,FCSTSDV!$D$1:$L$1,0)),0)*$F216/1000000</f>
        <v>0</v>
      </c>
      <c r="N216" s="99">
        <f t="array" ref="N216">+IFERROR(INDEX(FCSTSDV!$D$2:$L$678,MATCH('04.06'!$D216,FCSTSDV!$C$2:$C$678,0),MATCH('04.06'!N$3,FCSTSDV!$D$1:$L$1,0)),0)*$F216/1000000</f>
        <v>0</v>
      </c>
      <c r="O216" s="99">
        <f t="array" ref="O216">+IFERROR(INDEX(FCSTSDV!$D$2:$L$678,MATCH('04.06'!$D216,FCSTSDV!$C$2:$C$678,0),MATCH('04.06'!O$3,FCSTSDV!$D$1:$L$1,0)),0)*$F216/1000000</f>
        <v>0</v>
      </c>
      <c r="P216" s="99">
        <f t="array" ref="P216">+IFERROR(INDEX(FCSTSDV!$D$2:$L$678,MATCH('04.06'!$D216,FCSTSDV!$C$2:$C$678,0),MATCH('04.06'!P$3,FCSTSDV!$D$1:$L$1,0)),0)*$F216/1000000</f>
        <v>0</v>
      </c>
      <c r="Q216" s="99">
        <f t="array" ref="Q216">+IFERROR(INDEX(FCSTSDV!$D$2:$L$678,MATCH('04.06'!$D216,FCSTSDV!$C$2:$C$678,0),MATCH('04.06'!Q$3,FCSTSDV!$D$1:$L$1,0)),0)*$F216/1000000</f>
        <v>0</v>
      </c>
      <c r="R216" s="99">
        <f t="array" ref="R216">+IFERROR(INDEX(FCSTSDV!$D$2:$L$678,MATCH('04.06'!$D216,FCSTSDV!$C$2:$C$678,0),MATCH('04.06'!R$3,FCSTSDV!$D$1:$L$1,0)),0)*$F216/1000000</f>
        <v>0</v>
      </c>
      <c r="S216" s="99">
        <f t="array" ref="S216">+IFERROR(INDEX(FCSTSDV!$D$2:$L$678,MATCH('04.06'!$D216,FCSTSDV!$C$2:$C$678,0),MATCH('04.06'!S$3,FCSTSDV!$D$1:$L$1,0)),0)*$F216/1000000</f>
        <v>0</v>
      </c>
      <c r="T216" s="99">
        <f t="array" ref="T216">+IFERROR(INDEX(FCSTSDV!$D$2:$L$678,MATCH('04.06'!$D216,FCSTSDV!$C$2:$C$678,0),MATCH('04.06'!T$3,FCSTSDV!$D$1:$L$1,0)),0)*$F216/1000000</f>
        <v>0</v>
      </c>
      <c r="U216" s="99">
        <f t="array" ref="U216">+IFERROR(INDEX(FCSTSDV!$D$2:$L$678,MATCH('04.06'!$D216,FCSTSDV!$C$2:$C$678,0),MATCH('04.06'!U$3,FCSTSDV!$D$1:$L$1,0)),0)*$F216/1000000</f>
        <v>0</v>
      </c>
      <c r="V216" s="99">
        <f t="array" ref="V216">+IFERROR(INDEX(FCSTSDV!$D$2:$L$678,MATCH('04.06'!$D216,FCSTSDV!$C$2:$C$678,0),MATCH('04.06'!V$3,FCSTSDV!$D$1:$L$1,0)),0)*$F216/1000000</f>
        <v>0</v>
      </c>
      <c r="W216" s="99">
        <f t="array" ref="W216">+IFERROR(INDEX(FCSTSDV!$D$2:$L$678,MATCH('04.06'!$D216,FCSTSDV!$C$2:$C$678,0),MATCH('04.06'!W$3,FCSTSDV!$D$1:$L$1,0)),0)*$F216/1000000</f>
        <v>0</v>
      </c>
      <c r="X216" s="99">
        <f t="array" ref="X216">+IFERROR(INDEX(FCSTSDV!$D$2:$L$678,MATCH('04.06'!$D216,FCSTSDV!$C$2:$C$678,0),MATCH('04.06'!X$3,FCSTSDV!$D$1:$L$1,0)),0)*$F216/1000000</f>
        <v>0</v>
      </c>
      <c r="Y216" s="99">
        <f t="array" ref="Y216">+IFERROR(INDEX(FCSTSDV!$D$2:$L$678,MATCH('04.06'!$D216,FCSTSDV!$C$2:$C$678,0),MATCH('04.06'!Y$3,FCSTSDV!$D$1:$L$1,0)),0)*$F216/1000000</f>
        <v>0</v>
      </c>
    </row>
    <row r="217" spans="1:26" ht="20.100000000000001" hidden="1" customHeight="1">
      <c r="A217" s="795"/>
      <c r="B217" s="795"/>
      <c r="C217" s="50"/>
      <c r="D217" s="123" t="s">
        <v>23</v>
      </c>
      <c r="E217" s="204" t="str">
        <f>+E216</f>
        <v>100m*1m*8mm</v>
      </c>
      <c r="F217" s="47">
        <v>5</v>
      </c>
      <c r="G217" s="48"/>
      <c r="H217" s="48"/>
      <c r="I217" s="785"/>
      <c r="J217" s="79">
        <v>0</v>
      </c>
      <c r="K217" s="99">
        <f t="array" ref="K217">+IFERROR(INDEX(FCSTSDV!$D$2:$L$678,MATCH('04.06'!$D217,FCSTSDV!$C$2:$C$678,0),MATCH('04.06'!K$3,FCSTSDV!$D$1:$L$1,0)),0)*$F217/1000000</f>
        <v>0</v>
      </c>
      <c r="L217" s="99">
        <f t="array" ref="L217">+IFERROR(INDEX(FCSTSDV!$D$2:$L$678,MATCH('04.06'!$D217,FCSTSDV!$C$2:$C$678,0),MATCH('04.06'!L$3,FCSTSDV!$D$1:$L$1,0)),0)*$F217/1000000</f>
        <v>0</v>
      </c>
      <c r="M217" s="99">
        <f t="array" ref="M217">+IFERROR(INDEX(FCSTSDV!$D$2:$L$678,MATCH('04.06'!$D217,FCSTSDV!$C$2:$C$678,0),MATCH('04.06'!M$3,FCSTSDV!$D$1:$L$1,0)),0)*$F217/1000000</f>
        <v>0</v>
      </c>
      <c r="N217" s="99">
        <f t="array" ref="N217">+IFERROR(INDEX(FCSTSDV!$D$2:$L$678,MATCH('04.06'!$D217,FCSTSDV!$C$2:$C$678,0),MATCH('04.06'!N$3,FCSTSDV!$D$1:$L$1,0)),0)*$F217/1000000</f>
        <v>0</v>
      </c>
      <c r="O217" s="99">
        <f t="array" ref="O217">+IFERROR(INDEX(FCSTSDV!$D$2:$L$678,MATCH('04.06'!$D217,FCSTSDV!$C$2:$C$678,0),MATCH('04.06'!O$3,FCSTSDV!$D$1:$L$1,0)),0)*$F217/1000000</f>
        <v>0</v>
      </c>
      <c r="P217" s="99">
        <f t="array" ref="P217">+IFERROR(INDEX(FCSTSDV!$D$2:$L$678,MATCH('04.06'!$D217,FCSTSDV!$C$2:$C$678,0),MATCH('04.06'!P$3,FCSTSDV!$D$1:$L$1,0)),0)*$F217/1000000</f>
        <v>0</v>
      </c>
      <c r="Q217" s="99">
        <f t="array" ref="Q217">+IFERROR(INDEX(FCSTSDV!$D$2:$L$678,MATCH('04.06'!$D217,FCSTSDV!$C$2:$C$678,0),MATCH('04.06'!Q$3,FCSTSDV!$D$1:$L$1,0)),0)*$F217/1000000</f>
        <v>0</v>
      </c>
      <c r="R217" s="99">
        <f t="array" ref="R217">+IFERROR(INDEX(FCSTSDV!$D$2:$L$678,MATCH('04.06'!$D217,FCSTSDV!$C$2:$C$678,0),MATCH('04.06'!R$3,FCSTSDV!$D$1:$L$1,0)),0)*$F217/1000000</f>
        <v>0</v>
      </c>
      <c r="S217" s="99">
        <f t="array" ref="S217">+IFERROR(INDEX(FCSTSDV!$D$2:$L$678,MATCH('04.06'!$D217,FCSTSDV!$C$2:$C$678,0),MATCH('04.06'!S$3,FCSTSDV!$D$1:$L$1,0)),0)*$F217/1000000</f>
        <v>0</v>
      </c>
      <c r="T217" s="99">
        <f t="array" ref="T217">+IFERROR(INDEX(FCSTSDV!$D$2:$L$678,MATCH('04.06'!$D217,FCSTSDV!$C$2:$C$678,0),MATCH('04.06'!T$3,FCSTSDV!$D$1:$L$1,0)),0)*$F217/1000000</f>
        <v>0</v>
      </c>
      <c r="U217" s="99">
        <f t="array" ref="U217">+IFERROR(INDEX(FCSTSDV!$D$2:$L$678,MATCH('04.06'!$D217,FCSTSDV!$C$2:$C$678,0),MATCH('04.06'!U$3,FCSTSDV!$D$1:$L$1,0)),0)*$F217/1000000</f>
        <v>0</v>
      </c>
      <c r="V217" s="99">
        <f t="array" ref="V217">+IFERROR(INDEX(FCSTSDV!$D$2:$L$678,MATCH('04.06'!$D217,FCSTSDV!$C$2:$C$678,0),MATCH('04.06'!V$3,FCSTSDV!$D$1:$L$1,0)),0)*$F217/1000000</f>
        <v>0</v>
      </c>
      <c r="W217" s="99">
        <f t="array" ref="W217">+IFERROR(INDEX(FCSTSDV!$D$2:$L$678,MATCH('04.06'!$D217,FCSTSDV!$C$2:$C$678,0),MATCH('04.06'!W$3,FCSTSDV!$D$1:$L$1,0)),0)*$F217/1000000</f>
        <v>0</v>
      </c>
      <c r="X217" s="99">
        <f t="array" ref="X217">+IFERROR(INDEX(FCSTSDV!$D$2:$L$678,MATCH('04.06'!$D217,FCSTSDV!$C$2:$C$678,0),MATCH('04.06'!X$3,FCSTSDV!$D$1:$L$1,0)),0)*$F217/1000000</f>
        <v>0</v>
      </c>
      <c r="Y217" s="99">
        <f t="array" ref="Y217">+IFERROR(INDEX(FCSTSDV!$D$2:$L$678,MATCH('04.06'!$D217,FCSTSDV!$C$2:$C$678,0),MATCH('04.06'!Y$3,FCSTSDV!$D$1:$L$1,0)),0)*$F217/1000000</f>
        <v>0</v>
      </c>
    </row>
    <row r="218" spans="1:26" ht="20.100000000000001" hidden="1" customHeight="1">
      <c r="A218" s="795"/>
      <c r="B218" s="795"/>
      <c r="C218" s="50"/>
      <c r="D218" s="123" t="s">
        <v>26</v>
      </c>
      <c r="E218" s="204" t="str">
        <f>+E217</f>
        <v>100m*1m*8mm</v>
      </c>
      <c r="F218" s="47">
        <v>5</v>
      </c>
      <c r="G218" s="48"/>
      <c r="H218" s="48"/>
      <c r="I218" s="785"/>
      <c r="J218" s="79">
        <v>0</v>
      </c>
      <c r="K218" s="99">
        <f t="array" ref="K218">+IFERROR(INDEX(FCSTSDV!$D$2:$L$678,MATCH('04.06'!$D218,FCSTSDV!$C$2:$C$678,0),MATCH('04.06'!K$3,FCSTSDV!$D$1:$L$1,0)),0)*$F218/1000000</f>
        <v>0</v>
      </c>
      <c r="L218" s="99">
        <f t="array" ref="L218">+IFERROR(INDEX(FCSTSDV!$D$2:$L$678,MATCH('04.06'!$D218,FCSTSDV!$C$2:$C$678,0),MATCH('04.06'!L$3,FCSTSDV!$D$1:$L$1,0)),0)*$F218/1000000</f>
        <v>0</v>
      </c>
      <c r="M218" s="99">
        <f t="array" ref="M218">+IFERROR(INDEX(FCSTSDV!$D$2:$L$678,MATCH('04.06'!$D218,FCSTSDV!$C$2:$C$678,0),MATCH('04.06'!M$3,FCSTSDV!$D$1:$L$1,0)),0)*$F218/1000000</f>
        <v>0</v>
      </c>
      <c r="N218" s="99">
        <f t="array" ref="N218">+IFERROR(INDEX(FCSTSDV!$D$2:$L$678,MATCH('04.06'!$D218,FCSTSDV!$C$2:$C$678,0),MATCH('04.06'!N$3,FCSTSDV!$D$1:$L$1,0)),0)*$F218/1000000</f>
        <v>0</v>
      </c>
      <c r="O218" s="99">
        <f t="array" ref="O218">+IFERROR(INDEX(FCSTSDV!$D$2:$L$678,MATCH('04.06'!$D218,FCSTSDV!$C$2:$C$678,0),MATCH('04.06'!O$3,FCSTSDV!$D$1:$L$1,0)),0)*$F218/1000000</f>
        <v>0</v>
      </c>
      <c r="P218" s="99">
        <f t="array" ref="P218">+IFERROR(INDEX(FCSTSDV!$D$2:$L$678,MATCH('04.06'!$D218,FCSTSDV!$C$2:$C$678,0),MATCH('04.06'!P$3,FCSTSDV!$D$1:$L$1,0)),0)*$F218/1000000</f>
        <v>0</v>
      </c>
      <c r="Q218" s="99">
        <f t="array" ref="Q218">+IFERROR(INDEX(FCSTSDV!$D$2:$L$678,MATCH('04.06'!$D218,FCSTSDV!$C$2:$C$678,0),MATCH('04.06'!Q$3,FCSTSDV!$D$1:$L$1,0)),0)*$F218/1000000</f>
        <v>0</v>
      </c>
      <c r="R218" s="99">
        <f t="array" ref="R218">+IFERROR(INDEX(FCSTSDV!$D$2:$L$678,MATCH('04.06'!$D218,FCSTSDV!$C$2:$C$678,0),MATCH('04.06'!R$3,FCSTSDV!$D$1:$L$1,0)),0)*$F218/1000000</f>
        <v>0</v>
      </c>
      <c r="S218" s="99">
        <f t="array" ref="S218">+IFERROR(INDEX(FCSTSDV!$D$2:$L$678,MATCH('04.06'!$D218,FCSTSDV!$C$2:$C$678,0),MATCH('04.06'!S$3,FCSTSDV!$D$1:$L$1,0)),0)*$F218/1000000</f>
        <v>0</v>
      </c>
      <c r="T218" s="99">
        <f t="array" ref="T218">+IFERROR(INDEX(FCSTSDV!$D$2:$L$678,MATCH('04.06'!$D218,FCSTSDV!$C$2:$C$678,0),MATCH('04.06'!T$3,FCSTSDV!$D$1:$L$1,0)),0)*$F218/1000000</f>
        <v>0</v>
      </c>
      <c r="U218" s="99">
        <f t="array" ref="U218">+IFERROR(INDEX(FCSTSDV!$D$2:$L$678,MATCH('04.06'!$D218,FCSTSDV!$C$2:$C$678,0),MATCH('04.06'!U$3,FCSTSDV!$D$1:$L$1,0)),0)*$F218/1000000</f>
        <v>0</v>
      </c>
      <c r="V218" s="99">
        <f t="array" ref="V218">+IFERROR(INDEX(FCSTSDV!$D$2:$L$678,MATCH('04.06'!$D218,FCSTSDV!$C$2:$C$678,0),MATCH('04.06'!V$3,FCSTSDV!$D$1:$L$1,0)),0)*$F218/1000000</f>
        <v>0</v>
      </c>
      <c r="W218" s="99">
        <f t="array" ref="W218">+IFERROR(INDEX(FCSTSDV!$D$2:$L$678,MATCH('04.06'!$D218,FCSTSDV!$C$2:$C$678,0),MATCH('04.06'!W$3,FCSTSDV!$D$1:$L$1,0)),0)*$F218/1000000</f>
        <v>0</v>
      </c>
      <c r="X218" s="99">
        <f t="array" ref="X218">+IFERROR(INDEX(FCSTSDV!$D$2:$L$678,MATCH('04.06'!$D218,FCSTSDV!$C$2:$C$678,0),MATCH('04.06'!X$3,FCSTSDV!$D$1:$L$1,0)),0)*$F218/1000000</f>
        <v>0</v>
      </c>
      <c r="Y218" s="99">
        <f t="array" ref="Y218">+IFERROR(INDEX(FCSTSDV!$D$2:$L$678,MATCH('04.06'!$D218,FCSTSDV!$C$2:$C$678,0),MATCH('04.06'!Y$3,FCSTSDV!$D$1:$L$1,0)),0)*$F218/1000000</f>
        <v>0</v>
      </c>
    </row>
    <row r="219" spans="1:26" ht="20.100000000000001" hidden="1" customHeight="1">
      <c r="A219" s="795"/>
      <c r="B219" s="795"/>
      <c r="C219" s="50"/>
      <c r="D219" s="123" t="s">
        <v>37</v>
      </c>
      <c r="E219" s="204"/>
      <c r="F219" s="47">
        <v>5</v>
      </c>
      <c r="G219" s="48"/>
      <c r="H219" s="48"/>
      <c r="I219" s="785"/>
      <c r="J219" s="79"/>
      <c r="K219" s="99">
        <f t="array" ref="K219">+IFERROR(INDEX(FCSTSDV!$D$2:$L$678,MATCH('04.06'!$D219,FCSTSDV!$C$2:$C$678,0),MATCH('04.06'!K$3,FCSTSDV!$D$1:$L$1,0)),0)*$F219/1000000</f>
        <v>0</v>
      </c>
      <c r="L219" s="99">
        <f t="array" ref="L219">+IFERROR(INDEX(FCSTSDV!$D$2:$L$678,MATCH('04.06'!$D219,FCSTSDV!$C$2:$C$678,0),MATCH('04.06'!L$3,FCSTSDV!$D$1:$L$1,0)),0)*$F219/1000000</f>
        <v>0</v>
      </c>
      <c r="M219" s="99">
        <f t="array" ref="M219">+IFERROR(INDEX(FCSTSDV!$D$2:$L$678,MATCH('04.06'!$D219,FCSTSDV!$C$2:$C$678,0),MATCH('04.06'!M$3,FCSTSDV!$D$1:$L$1,0)),0)*$F219/1000000</f>
        <v>0</v>
      </c>
      <c r="N219" s="99">
        <f t="array" ref="N219">+IFERROR(INDEX(FCSTSDV!$D$2:$L$678,MATCH('04.06'!$D219,FCSTSDV!$C$2:$C$678,0),MATCH('04.06'!N$3,FCSTSDV!$D$1:$L$1,0)),0)*$F219/1000000</f>
        <v>0</v>
      </c>
      <c r="O219" s="99">
        <f t="array" ref="O219">+IFERROR(INDEX(FCSTSDV!$D$2:$L$678,MATCH('04.06'!$D219,FCSTSDV!$C$2:$C$678,0),MATCH('04.06'!O$3,FCSTSDV!$D$1:$L$1,0)),0)*$F219/1000000</f>
        <v>0</v>
      </c>
      <c r="P219" s="99">
        <f t="array" ref="P219">+IFERROR(INDEX(FCSTSDV!$D$2:$L$678,MATCH('04.06'!$D219,FCSTSDV!$C$2:$C$678,0),MATCH('04.06'!P$3,FCSTSDV!$D$1:$L$1,0)),0)*$F219/1000000</f>
        <v>0</v>
      </c>
      <c r="Q219" s="99">
        <f t="array" ref="Q219">+IFERROR(INDEX(FCSTSDV!$D$2:$L$678,MATCH('04.06'!$D219,FCSTSDV!$C$2:$C$678,0),MATCH('04.06'!Q$3,FCSTSDV!$D$1:$L$1,0)),0)*$F219/1000000</f>
        <v>0</v>
      </c>
      <c r="R219" s="99">
        <f t="array" ref="R219">+IFERROR(INDEX(FCSTSDV!$D$2:$L$678,MATCH('04.06'!$D219,FCSTSDV!$C$2:$C$678,0),MATCH('04.06'!R$3,FCSTSDV!$D$1:$L$1,0)),0)*$F219/1000000</f>
        <v>0</v>
      </c>
      <c r="S219" s="99">
        <f t="array" ref="S219">+IFERROR(INDEX(FCSTSDV!$D$2:$L$678,MATCH('04.06'!$D219,FCSTSDV!$C$2:$C$678,0),MATCH('04.06'!S$3,FCSTSDV!$D$1:$L$1,0)),0)*$F219/1000000</f>
        <v>0</v>
      </c>
      <c r="T219" s="99">
        <f t="array" ref="T219">+IFERROR(INDEX(FCSTSDV!$D$2:$L$678,MATCH('04.06'!$D219,FCSTSDV!$C$2:$C$678,0),MATCH('04.06'!T$3,FCSTSDV!$D$1:$L$1,0)),0)*$F219/1000000</f>
        <v>0</v>
      </c>
      <c r="U219" s="99">
        <f t="array" ref="U219">+IFERROR(INDEX(FCSTSDV!$D$2:$L$678,MATCH('04.06'!$D219,FCSTSDV!$C$2:$C$678,0),MATCH('04.06'!U$3,FCSTSDV!$D$1:$L$1,0)),0)*$F219/1000000</f>
        <v>0</v>
      </c>
      <c r="V219" s="99">
        <f t="array" ref="V219">+IFERROR(INDEX(FCSTSDV!$D$2:$L$678,MATCH('04.06'!$D219,FCSTSDV!$C$2:$C$678,0),MATCH('04.06'!V$3,FCSTSDV!$D$1:$L$1,0)),0)*$F219/1000000</f>
        <v>0</v>
      </c>
      <c r="W219" s="99">
        <f t="array" ref="W219">+IFERROR(INDEX(FCSTSDV!$D$2:$L$678,MATCH('04.06'!$D219,FCSTSDV!$C$2:$C$678,0),MATCH('04.06'!W$3,FCSTSDV!$D$1:$L$1,0)),0)*$F219/1000000</f>
        <v>0</v>
      </c>
      <c r="X219" s="106">
        <f>IFERROR(ROUND(+IFERROR(INDEX(FCSTSDV!$D$2:$L$674,MATCH('04.06'!$D219,FCSTSDV!$C$2:$C$674,0),MATCH('04.06'!X$3,FCSTSDV!$D$1:$L$1,0)),0)*$F219/3290,1),0)</f>
        <v>0</v>
      </c>
      <c r="Y219" s="106">
        <f>IFERROR(ROUND(+IFERROR(INDEX(FCSTSDV!$D$2:$L$674,MATCH('04.06'!$D219,FCSTSDV!$C$2:$C$674,0),MATCH('04.06'!Y$3,FCSTSDV!$D$1:$L$1,0)),0)*$F219/3290,1),0)</f>
        <v>0</v>
      </c>
    </row>
    <row r="220" spans="1:26" ht="20.100000000000001" hidden="1" customHeight="1">
      <c r="A220" s="795"/>
      <c r="B220" s="795"/>
      <c r="C220" s="57"/>
      <c r="D220" s="32" t="s">
        <v>41</v>
      </c>
      <c r="E220" s="204" t="str">
        <f>+E218</f>
        <v>100m*1m*8mm</v>
      </c>
      <c r="F220" s="49">
        <v>5</v>
      </c>
      <c r="G220" s="48"/>
      <c r="H220" s="48"/>
      <c r="I220" s="785"/>
      <c r="J220" s="79">
        <v>0</v>
      </c>
      <c r="K220" s="99">
        <f t="array" ref="K220">+IFERROR(INDEX(FCSTSDV!$D$2:$L$678,MATCH('04.06'!$D220,FCSTSDV!$C$2:$C$678,0),MATCH('04.06'!K$3,FCSTSDV!$D$1:$L$1,0)),0)*$F220/1000000</f>
        <v>0</v>
      </c>
      <c r="L220" s="99">
        <f t="array" ref="L220">+IFERROR(INDEX(FCSTSDV!$D$2:$L$678,MATCH('04.06'!$D220,FCSTSDV!$C$2:$C$678,0),MATCH('04.06'!L$3,FCSTSDV!$D$1:$L$1,0)),0)*$F220/1000000</f>
        <v>0</v>
      </c>
      <c r="M220" s="99">
        <f t="array" ref="M220">+IFERROR(INDEX(FCSTSDV!$D$2:$L$678,MATCH('04.06'!$D220,FCSTSDV!$C$2:$C$678,0),MATCH('04.06'!M$3,FCSTSDV!$D$1:$L$1,0)),0)*$F220/1000000</f>
        <v>0</v>
      </c>
      <c r="N220" s="99">
        <f t="array" ref="N220">+IFERROR(INDEX(FCSTSDV!$D$2:$L$678,MATCH('04.06'!$D220,FCSTSDV!$C$2:$C$678,0),MATCH('04.06'!N$3,FCSTSDV!$D$1:$L$1,0)),0)*$F220/1000000</f>
        <v>0</v>
      </c>
      <c r="O220" s="99">
        <f t="array" ref="O220">+IFERROR(INDEX(FCSTSDV!$D$2:$L$678,MATCH('04.06'!$D220,FCSTSDV!$C$2:$C$678,0),MATCH('04.06'!O$3,FCSTSDV!$D$1:$L$1,0)),0)*$F220/1000000</f>
        <v>0</v>
      </c>
      <c r="P220" s="99">
        <f t="array" ref="P220">+IFERROR(INDEX(FCSTSDV!$D$2:$L$678,MATCH('04.06'!$D220,FCSTSDV!$C$2:$C$678,0),MATCH('04.06'!P$3,FCSTSDV!$D$1:$L$1,0)),0)*$F220/1000000</f>
        <v>0</v>
      </c>
      <c r="Q220" s="99">
        <f t="array" ref="Q220">+IFERROR(INDEX(FCSTSDV!$D$2:$L$678,MATCH('04.06'!$D220,FCSTSDV!$C$2:$C$678,0),MATCH('04.06'!Q$3,FCSTSDV!$D$1:$L$1,0)),0)*$F220/1000000</f>
        <v>0</v>
      </c>
      <c r="R220" s="99">
        <f t="array" ref="R220">+IFERROR(INDEX(FCSTSDV!$D$2:$L$678,MATCH('04.06'!$D220,FCSTSDV!$C$2:$C$678,0),MATCH('04.06'!R$3,FCSTSDV!$D$1:$L$1,0)),0)*$F220/1000000</f>
        <v>0</v>
      </c>
      <c r="S220" s="99">
        <f t="array" ref="S220">+IFERROR(INDEX(FCSTSDV!$D$2:$L$678,MATCH('04.06'!$D220,FCSTSDV!$C$2:$C$678,0),MATCH('04.06'!S$3,FCSTSDV!$D$1:$L$1,0)),0)*$F220/1000000</f>
        <v>0</v>
      </c>
      <c r="T220" s="99">
        <f t="array" ref="T220">+IFERROR(INDEX(FCSTSDV!$D$2:$L$678,MATCH('04.06'!$D220,FCSTSDV!$C$2:$C$678,0),MATCH('04.06'!T$3,FCSTSDV!$D$1:$L$1,0)),0)*$F220/1000000</f>
        <v>0</v>
      </c>
      <c r="U220" s="99">
        <f t="array" ref="U220">+IFERROR(INDEX(FCSTSDV!$D$2:$L$678,MATCH('04.06'!$D220,FCSTSDV!$C$2:$C$678,0),MATCH('04.06'!U$3,FCSTSDV!$D$1:$L$1,0)),0)*$F220/1000000</f>
        <v>0</v>
      </c>
      <c r="V220" s="99">
        <f t="array" ref="V220">+IFERROR(INDEX(FCSTSDV!$D$2:$L$678,MATCH('04.06'!$D220,FCSTSDV!$C$2:$C$678,0),MATCH('04.06'!V$3,FCSTSDV!$D$1:$L$1,0)),0)*$F220/1000000</f>
        <v>0</v>
      </c>
      <c r="W220" s="99">
        <f t="array" ref="W220">+IFERROR(INDEX(FCSTSDV!$D$2:$L$678,MATCH('04.06'!$D220,FCSTSDV!$C$2:$C$678,0),MATCH('04.06'!W$3,FCSTSDV!$D$1:$L$1,0)),0)*$F220/1000000</f>
        <v>0</v>
      </c>
      <c r="X220" s="99">
        <f t="array" ref="X220">+IFERROR(INDEX(FCSTSDV!$D$2:$L$678,MATCH('04.06'!$D220,FCSTSDV!$C$2:$C$678,0),MATCH('04.06'!X$3,FCSTSDV!$D$1:$L$1,0)),0)*$F220/1000000</f>
        <v>0</v>
      </c>
      <c r="Y220" s="99">
        <f t="array" ref="Y220">+IFERROR(INDEX(FCSTSDV!$D$2:$L$678,MATCH('04.06'!$D220,FCSTSDV!$C$2:$C$678,0),MATCH('04.06'!Y$3,FCSTSDV!$D$1:$L$1,0)),0)*$F220/1000000</f>
        <v>0</v>
      </c>
    </row>
    <row r="221" spans="1:26" ht="20.100000000000001" hidden="1" customHeight="1">
      <c r="A221" s="792"/>
      <c r="B221" s="792"/>
      <c r="C221" s="60"/>
      <c r="D221" s="52" t="s">
        <v>229</v>
      </c>
      <c r="E221" s="205" t="str">
        <f>+E220</f>
        <v>100m*1m*8mm</v>
      </c>
      <c r="F221" s="53" t="s">
        <v>43</v>
      </c>
      <c r="G221" s="54"/>
      <c r="H221" s="54"/>
      <c r="I221" s="782"/>
      <c r="J221" s="79">
        <f>+SUM(J216:J220)</f>
        <v>0</v>
      </c>
      <c r="K221" s="105">
        <f>+$I$216+SUM($J$216:$J$221)-SUM(K216:K220)</f>
        <v>14.5</v>
      </c>
      <c r="L221" s="105">
        <f>+$I$216+SUM($J$216:$J$221)-SUM(L216:L220)</f>
        <v>14.5</v>
      </c>
      <c r="M221" s="105">
        <f>+$I$216+SUM($J$216:$J$221)-SUM(M216:M220)</f>
        <v>14.5</v>
      </c>
      <c r="N221" s="105">
        <f>+$I$216+SUM($J$216:$J$221)-SUM(N216:N220)</f>
        <v>14.5</v>
      </c>
      <c r="O221" s="105">
        <f>+$I$216+SUM($J$216:$J$221)-SUM(O216:O220)</f>
        <v>14.5</v>
      </c>
      <c r="P221" s="90">
        <f>+O221-SUM(P216:P220)</f>
        <v>14.5</v>
      </c>
      <c r="Q221" s="90">
        <f>+P221-SUM(Q216:Q220)</f>
        <v>14.5</v>
      </c>
      <c r="R221" s="90">
        <f t="shared" ref="R221:Y221" si="88">+Q221-SUM(R216:R220)</f>
        <v>14.5</v>
      </c>
      <c r="S221" s="90">
        <f t="shared" si="88"/>
        <v>14.5</v>
      </c>
      <c r="T221" s="90">
        <f t="shared" si="88"/>
        <v>14.5</v>
      </c>
      <c r="U221" s="90">
        <f t="shared" si="88"/>
        <v>14.5</v>
      </c>
      <c r="V221" s="90">
        <f t="shared" si="88"/>
        <v>14.5</v>
      </c>
      <c r="W221" s="90">
        <f t="shared" si="88"/>
        <v>14.5</v>
      </c>
      <c r="X221" s="90">
        <f t="shared" si="88"/>
        <v>14.5</v>
      </c>
      <c r="Y221" s="90">
        <f t="shared" si="88"/>
        <v>14.5</v>
      </c>
    </row>
    <row r="222" spans="1:26" hidden="1"/>
  </sheetData>
  <mergeCells count="113">
    <mergeCell ref="A4:A14"/>
    <mergeCell ref="A15:A40"/>
    <mergeCell ref="A41:A59"/>
    <mergeCell ref="A60:A75"/>
    <mergeCell ref="A76:A80"/>
    <mergeCell ref="A81:A88"/>
    <mergeCell ref="A89:A96"/>
    <mergeCell ref="A97:A105"/>
    <mergeCell ref="A106:A110"/>
    <mergeCell ref="A111:A115"/>
    <mergeCell ref="A116:A125"/>
    <mergeCell ref="A126:A129"/>
    <mergeCell ref="A130:A132"/>
    <mergeCell ref="A133:A135"/>
    <mergeCell ref="A136:A137"/>
    <mergeCell ref="A138:A144"/>
    <mergeCell ref="A145:A147"/>
    <mergeCell ref="A148:A149"/>
    <mergeCell ref="A156:A157"/>
    <mergeCell ref="A158:A162"/>
    <mergeCell ref="A163:A166"/>
    <mergeCell ref="A167:A170"/>
    <mergeCell ref="A171:A172"/>
    <mergeCell ref="A173:A177"/>
    <mergeCell ref="A178:A179"/>
    <mergeCell ref="A180:A181"/>
    <mergeCell ref="A182:A183"/>
    <mergeCell ref="A184:A185"/>
    <mergeCell ref="A186:A187"/>
    <mergeCell ref="A188:A189"/>
    <mergeCell ref="A190:A194"/>
    <mergeCell ref="A195:A197"/>
    <mergeCell ref="A198:A199"/>
    <mergeCell ref="A200:A201"/>
    <mergeCell ref="A202:A215"/>
    <mergeCell ref="A216:A221"/>
    <mergeCell ref="B4:B14"/>
    <mergeCell ref="B15:B40"/>
    <mergeCell ref="B41:B59"/>
    <mergeCell ref="B60:B75"/>
    <mergeCell ref="B76:B80"/>
    <mergeCell ref="B81:B88"/>
    <mergeCell ref="B89:B96"/>
    <mergeCell ref="B97:B105"/>
    <mergeCell ref="B106:B110"/>
    <mergeCell ref="B111:B115"/>
    <mergeCell ref="B116:B125"/>
    <mergeCell ref="B126:B129"/>
    <mergeCell ref="B130:B132"/>
    <mergeCell ref="B133:B135"/>
    <mergeCell ref="B136:B137"/>
    <mergeCell ref="B138:B144"/>
    <mergeCell ref="B145:B147"/>
    <mergeCell ref="B148:B149"/>
    <mergeCell ref="B156:B157"/>
    <mergeCell ref="B158:B162"/>
    <mergeCell ref="B163:B166"/>
    <mergeCell ref="B167:B170"/>
    <mergeCell ref="B171:B172"/>
    <mergeCell ref="B173:B177"/>
    <mergeCell ref="B178:B179"/>
    <mergeCell ref="B180:B181"/>
    <mergeCell ref="B182:B183"/>
    <mergeCell ref="B184:B185"/>
    <mergeCell ref="B186:B187"/>
    <mergeCell ref="B188:B189"/>
    <mergeCell ref="B190:B194"/>
    <mergeCell ref="B195:B197"/>
    <mergeCell ref="B198:B199"/>
    <mergeCell ref="B200:B201"/>
    <mergeCell ref="B202:B215"/>
    <mergeCell ref="B216:B221"/>
    <mergeCell ref="G4:G14"/>
    <mergeCell ref="G198:G199"/>
    <mergeCell ref="I4:I14"/>
    <mergeCell ref="I15:I40"/>
    <mergeCell ref="I41:I59"/>
    <mergeCell ref="I60:I75"/>
    <mergeCell ref="I76:I80"/>
    <mergeCell ref="I81:I88"/>
    <mergeCell ref="I89:I96"/>
    <mergeCell ref="I97:I105"/>
    <mergeCell ref="I106:I110"/>
    <mergeCell ref="I111:I115"/>
    <mergeCell ref="I116:I125"/>
    <mergeCell ref="I126:I129"/>
    <mergeCell ref="I130:I132"/>
    <mergeCell ref="I133:I135"/>
    <mergeCell ref="I136:I137"/>
    <mergeCell ref="I138:I144"/>
    <mergeCell ref="I145:I147"/>
    <mergeCell ref="I148:I149"/>
    <mergeCell ref="I150:I151"/>
    <mergeCell ref="I152:I153"/>
    <mergeCell ref="I154:I155"/>
    <mergeCell ref="I156:I157"/>
    <mergeCell ref="I186:I187"/>
    <mergeCell ref="I188:I189"/>
    <mergeCell ref="I190:I194"/>
    <mergeCell ref="I195:I197"/>
    <mergeCell ref="I198:I199"/>
    <mergeCell ref="I200:I201"/>
    <mergeCell ref="I202:I215"/>
    <mergeCell ref="I216:I221"/>
    <mergeCell ref="I158:I162"/>
    <mergeCell ref="I163:I166"/>
    <mergeCell ref="I167:I170"/>
    <mergeCell ref="I171:I172"/>
    <mergeCell ref="I173:I177"/>
    <mergeCell ref="I178:I179"/>
    <mergeCell ref="I180:I181"/>
    <mergeCell ref="I182:I183"/>
    <mergeCell ref="I184:I185"/>
  </mergeCells>
  <conditionalFormatting sqref="D64">
    <cfRule type="duplicateValues" dxfId="12" priority="6"/>
  </conditionalFormatting>
  <conditionalFormatting sqref="D68">
    <cfRule type="duplicateValues" dxfId="11" priority="5"/>
  </conditionalFormatting>
  <conditionalFormatting sqref="Z3:Z189 Z198:Z215">
    <cfRule type="cellIs" dxfId="10" priority="2" operator="equal">
      <formula>0</formula>
    </cfRule>
  </conditionalFormatting>
  <conditionalFormatting sqref="D65:D66 D63">
    <cfRule type="duplicateValues" dxfId="9" priority="7"/>
  </conditionalFormatting>
  <conditionalFormatting sqref="D67 D69:D70 D72">
    <cfRule type="duplicateValues" dxfId="8" priority="8"/>
  </conditionalFormatting>
  <printOptions horizontalCentered="1"/>
  <pageMargins left="0" right="0" top="0.25" bottom="0" header="0" footer="0"/>
  <pageSetup paperSize="9" scale="55"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Q169"/>
  <sheetViews>
    <sheetView zoomScale="85" zoomScaleNormal="85" workbookViewId="0">
      <pane xSplit="7" ySplit="3" topLeftCell="H4" activePane="bottomRight" state="frozen"/>
      <selection pane="topRight"/>
      <selection pane="bottomLeft"/>
      <selection pane="bottomRight" activeCell="D32" sqref="D32"/>
    </sheetView>
  </sheetViews>
  <sheetFormatPr defaultColWidth="9.140625" defaultRowHeight="15"/>
  <cols>
    <col min="1" max="1" width="22.42578125" style="2" customWidth="1"/>
    <col min="2" max="2" width="16.42578125" style="2" customWidth="1"/>
    <col min="3" max="3" width="17.42578125" style="1" hidden="1" customWidth="1"/>
    <col min="4" max="4" width="15.5703125" style="2" customWidth="1"/>
    <col min="5" max="5" width="16.42578125" style="38" customWidth="1"/>
    <col min="6" max="6" width="9.85546875" style="39" customWidth="1"/>
    <col min="7" max="7" width="8.5703125" style="39" customWidth="1"/>
    <col min="8" max="8" width="12.7109375" style="39" customWidth="1"/>
    <col min="9" max="9" width="11.5703125" style="39" customWidth="1"/>
    <col min="10" max="10" width="12.85546875" style="3" hidden="1" customWidth="1"/>
    <col min="11" max="12" width="10.7109375" style="3" hidden="1" customWidth="1"/>
    <col min="13" max="13" width="9.5703125" style="3" hidden="1" customWidth="1"/>
    <col min="14" max="14" width="9.42578125" style="3" hidden="1" customWidth="1"/>
    <col min="15" max="15" width="7.85546875" style="3" hidden="1" customWidth="1"/>
    <col min="16" max="22" width="9.28515625" style="3" hidden="1" customWidth="1"/>
    <col min="23" max="23" width="10.42578125" style="3" hidden="1" customWidth="1"/>
    <col min="24" max="24" width="9.28515625" style="3" hidden="1" customWidth="1"/>
    <col min="25" max="31" width="11.42578125" style="3" hidden="1" customWidth="1"/>
    <col min="32" max="32" width="12.28515625" style="3" hidden="1" customWidth="1"/>
    <col min="33" max="51" width="11.42578125" style="3" hidden="1" customWidth="1"/>
    <col min="52" max="52" width="10.85546875" style="3" hidden="1" customWidth="1"/>
    <col min="53" max="53" width="12.140625" style="3" hidden="1" customWidth="1"/>
    <col min="54" max="62" width="11.42578125" style="3" hidden="1" customWidth="1"/>
    <col min="63" max="63" width="8.7109375" style="3" hidden="1" customWidth="1"/>
    <col min="64" max="66" width="9.85546875" style="3" hidden="1" customWidth="1"/>
    <col min="67" max="67" width="0.140625" style="3" hidden="1" customWidth="1"/>
    <col min="68" max="68" width="11.7109375" style="3" hidden="1" customWidth="1"/>
    <col min="69" max="75" width="9.85546875" style="3" hidden="1" customWidth="1"/>
    <col min="76" max="76" width="10.140625" style="3" hidden="1" customWidth="1"/>
    <col min="77" max="78" width="9.85546875" style="3" hidden="1" customWidth="1"/>
    <col min="79" max="79" width="9.5703125" style="3" hidden="1" customWidth="1"/>
    <col min="80" max="81" width="9.28515625" style="3" hidden="1" customWidth="1"/>
    <col min="82" max="82" width="6.85546875" style="3" hidden="1" customWidth="1"/>
    <col min="83" max="84" width="10.5703125" style="3" hidden="1" customWidth="1"/>
    <col min="85" max="86" width="9.28515625" style="3" hidden="1" customWidth="1"/>
    <col min="87" max="87" width="9.5703125" style="3" customWidth="1"/>
    <col min="88" max="88" width="10.42578125" style="3" customWidth="1"/>
    <col min="89" max="93" width="9.140625" style="3"/>
    <col min="94" max="94" width="10.140625" style="3" customWidth="1"/>
    <col min="95" max="95" width="11" style="3" hidden="1" customWidth="1"/>
    <col min="96" max="16384" width="9.140625" style="3"/>
  </cols>
  <sheetData>
    <row r="1" spans="1:95" ht="8.25" hidden="1" customHeight="1"/>
    <row r="2" spans="1:95">
      <c r="A2" s="852"/>
      <c r="B2" s="852"/>
      <c r="C2" s="852"/>
      <c r="D2" s="852"/>
      <c r="E2" s="852"/>
      <c r="F2" s="852"/>
      <c r="G2" s="852"/>
      <c r="H2" s="852"/>
      <c r="I2" s="852"/>
      <c r="J2" s="852"/>
      <c r="K2" s="852"/>
      <c r="L2" s="852"/>
      <c r="M2" s="852"/>
      <c r="N2" s="852"/>
      <c r="O2" s="852"/>
      <c r="P2" s="852"/>
      <c r="Q2" s="852"/>
      <c r="R2" s="852"/>
      <c r="S2" s="852"/>
      <c r="T2" s="852"/>
      <c r="U2" s="852"/>
      <c r="V2" s="852"/>
      <c r="W2" s="852"/>
      <c r="X2" s="852"/>
      <c r="Y2" s="852"/>
      <c r="Z2" s="852"/>
      <c r="AA2" s="852"/>
      <c r="AB2" s="852"/>
      <c r="AC2" s="852"/>
    </row>
    <row r="3" spans="1:95" ht="42" customHeight="1">
      <c r="A3" s="40" t="s">
        <v>0</v>
      </c>
      <c r="B3" s="6" t="s">
        <v>1</v>
      </c>
      <c r="C3" s="5" t="s">
        <v>2</v>
      </c>
      <c r="D3" s="6" t="s">
        <v>3</v>
      </c>
      <c r="E3" s="6" t="s">
        <v>4</v>
      </c>
      <c r="F3" s="41" t="s">
        <v>5</v>
      </c>
      <c r="G3" s="41" t="s">
        <v>6</v>
      </c>
      <c r="H3" s="42" t="s">
        <v>230</v>
      </c>
      <c r="I3" s="78" t="s">
        <v>8</v>
      </c>
      <c r="J3" s="6" t="s">
        <v>1470</v>
      </c>
      <c r="K3" s="7">
        <v>43300</v>
      </c>
      <c r="L3" s="7">
        <v>43301</v>
      </c>
      <c r="M3" s="7">
        <v>43302</v>
      </c>
      <c r="N3" s="7">
        <v>43303</v>
      </c>
      <c r="O3" s="7">
        <v>43304</v>
      </c>
      <c r="P3" s="7">
        <v>43305</v>
      </c>
      <c r="Q3" s="7">
        <v>43306</v>
      </c>
      <c r="R3" s="7">
        <v>43307</v>
      </c>
      <c r="S3" s="7">
        <v>43308</v>
      </c>
      <c r="T3" s="7">
        <v>43309</v>
      </c>
      <c r="U3" s="7">
        <v>43310</v>
      </c>
      <c r="V3" s="7">
        <v>43311</v>
      </c>
      <c r="W3" s="97">
        <v>43312</v>
      </c>
      <c r="X3" s="97">
        <v>43313</v>
      </c>
      <c r="Y3" s="97">
        <v>43314</v>
      </c>
      <c r="Z3" s="97">
        <v>43315</v>
      </c>
      <c r="AA3" s="97">
        <v>43316</v>
      </c>
      <c r="AB3" s="97">
        <v>43317</v>
      </c>
      <c r="AC3" s="7">
        <v>43318</v>
      </c>
      <c r="AD3" s="7">
        <v>43319</v>
      </c>
      <c r="AE3" s="7">
        <v>43320</v>
      </c>
      <c r="AF3" s="7">
        <v>43321</v>
      </c>
      <c r="AG3" s="7">
        <v>43322</v>
      </c>
      <c r="AH3" s="7">
        <v>43323</v>
      </c>
      <c r="AI3" s="7">
        <v>43324</v>
      </c>
      <c r="AJ3" s="7">
        <v>43325</v>
      </c>
      <c r="AK3" s="7">
        <v>43326</v>
      </c>
      <c r="AL3" s="7">
        <v>43327</v>
      </c>
      <c r="AM3" s="7">
        <v>43328</v>
      </c>
      <c r="AN3" s="7">
        <v>43329</v>
      </c>
      <c r="AO3" s="7">
        <v>43330</v>
      </c>
      <c r="AP3" s="7">
        <v>43331</v>
      </c>
      <c r="AQ3" s="7">
        <v>43332</v>
      </c>
      <c r="AR3" s="7">
        <v>43333</v>
      </c>
      <c r="AS3" s="7">
        <v>43334</v>
      </c>
      <c r="AT3" s="7">
        <v>43335</v>
      </c>
      <c r="AU3" s="7">
        <v>43336</v>
      </c>
      <c r="AV3" s="7">
        <v>43337</v>
      </c>
      <c r="AW3" s="7">
        <v>43338</v>
      </c>
      <c r="AX3" s="7">
        <v>43339</v>
      </c>
      <c r="AY3" s="7">
        <v>43340</v>
      </c>
      <c r="AZ3" s="7">
        <v>43341</v>
      </c>
      <c r="BA3" s="7">
        <v>43342</v>
      </c>
      <c r="BB3" s="7">
        <v>43343</v>
      </c>
      <c r="BC3" s="7">
        <v>43344</v>
      </c>
      <c r="BD3" s="7">
        <v>43345</v>
      </c>
      <c r="BE3" s="7">
        <v>43346</v>
      </c>
      <c r="BF3" s="7">
        <v>43347</v>
      </c>
      <c r="BG3" s="7">
        <v>43348</v>
      </c>
      <c r="BH3" s="7">
        <v>43349</v>
      </c>
      <c r="BI3" s="7">
        <v>43350</v>
      </c>
      <c r="BJ3" s="7">
        <v>43351</v>
      </c>
      <c r="BK3" s="7">
        <v>43352</v>
      </c>
      <c r="BL3" s="7">
        <v>43353</v>
      </c>
      <c r="BM3" s="7">
        <v>43354</v>
      </c>
      <c r="BN3" s="7">
        <v>43355</v>
      </c>
      <c r="BO3" s="7">
        <v>43356</v>
      </c>
      <c r="BP3" s="7">
        <v>43357</v>
      </c>
      <c r="BQ3" s="7">
        <v>43358</v>
      </c>
      <c r="BR3" s="7">
        <v>43359</v>
      </c>
      <c r="BS3" s="7">
        <v>43360</v>
      </c>
      <c r="BT3" s="7">
        <v>43361</v>
      </c>
      <c r="BU3" s="7">
        <v>43362</v>
      </c>
      <c r="BV3" s="7">
        <v>43363</v>
      </c>
      <c r="BW3" s="7">
        <v>43364</v>
      </c>
      <c r="BX3" s="7">
        <v>43365</v>
      </c>
      <c r="BY3" s="7">
        <v>43366</v>
      </c>
      <c r="BZ3" s="7">
        <v>43367</v>
      </c>
      <c r="CA3" s="7">
        <v>43368</v>
      </c>
      <c r="CB3" s="7">
        <v>43369</v>
      </c>
      <c r="CC3" s="7">
        <v>43370</v>
      </c>
      <c r="CD3" s="7">
        <v>43371</v>
      </c>
      <c r="CE3" s="7">
        <v>43372</v>
      </c>
      <c r="CF3" s="7">
        <v>43373</v>
      </c>
      <c r="CG3" s="7">
        <v>43374</v>
      </c>
      <c r="CH3" s="7">
        <v>43375</v>
      </c>
      <c r="CI3" s="7">
        <v>43376</v>
      </c>
      <c r="CJ3" s="7">
        <v>43377</v>
      </c>
      <c r="CK3" s="7">
        <v>43383</v>
      </c>
      <c r="CL3" s="7">
        <v>43384</v>
      </c>
      <c r="CM3" s="7">
        <v>43385</v>
      </c>
      <c r="CN3" s="7">
        <v>43386</v>
      </c>
      <c r="CO3" s="7">
        <v>43387</v>
      </c>
      <c r="CP3" s="7">
        <v>43388</v>
      </c>
      <c r="CQ3" s="7" t="s">
        <v>1471</v>
      </c>
    </row>
    <row r="4" spans="1:95" ht="20.100000000000001" hidden="1" customHeight="1">
      <c r="A4" s="806" t="s">
        <v>14</v>
      </c>
      <c r="B4" s="791" t="s">
        <v>234</v>
      </c>
      <c r="C4" s="8"/>
      <c r="D4" s="43" t="s">
        <v>16</v>
      </c>
      <c r="E4" s="44">
        <v>100</v>
      </c>
      <c r="F4" s="798">
        <v>15916</v>
      </c>
      <c r="G4" s="798">
        <v>0</v>
      </c>
      <c r="H4" s="826">
        <v>13916</v>
      </c>
      <c r="I4" s="79">
        <v>0</v>
      </c>
      <c r="J4" s="80" t="e">
        <f>+VLOOKUP(D4,FCSTSDV!$C$2:$L$72,84,0)</f>
        <v>#REF!</v>
      </c>
      <c r="K4" s="9" t="e">
        <f>+INDEX(FCSTSDV!$D$2:$L$72,MATCH('tính băng dính sạch'!$D4,FCSTSDV!$C$2:$C$72,0),MATCH('tính băng dính sạch'!K$3,FCSTSDV!$D$1:$L$1,0))/'tính băng dính sạch'!$E4</f>
        <v>#N/A</v>
      </c>
      <c r="L4" s="9" t="e">
        <f t="array" ref="L4">+INDEX(FCSTSDV!$D$2:$L$72,MATCH('tính băng dính sạch'!$D4,FCSTSDV!$C$2:$C$72,0),MATCH('tính băng dính sạch'!L$3,FCSTSDV!$D$1:$L$1,0))/'tính băng dính sạch'!$E4</f>
        <v>#N/A</v>
      </c>
      <c r="M4" s="11" t="e">
        <f t="array" ref="M4">+INDEX(FCSTSDV!$D$2:$L$72,MATCH('tính băng dính sạch'!$D4,FCSTSDV!$C$2:$C$72,0),MATCH('tính băng dính sạch'!M$3,FCSTSDV!$D$1:$L$1,0))/'tính băng dính sạch'!$E4</f>
        <v>#N/A</v>
      </c>
      <c r="N4" s="11" t="e">
        <f t="array" ref="N4">+INDEX(FCSTSDV!$D$2:$L$72,MATCH('tính băng dính sạch'!$D4,FCSTSDV!$C$2:$C$72,0),MATCH('tính băng dính sạch'!N$3,FCSTSDV!$D$1:$L$1,0))/'tính băng dính sạch'!$E4</f>
        <v>#N/A</v>
      </c>
      <c r="O4" s="11" t="e">
        <f t="array" ref="O4">+INDEX(FCSTSDV!$D$2:$L$72,MATCH('tính băng dính sạch'!$D4,FCSTSDV!$C$2:$C$72,0),MATCH('tính băng dính sạch'!O$3,FCSTSDV!$D$1:$L$1,0))/'tính băng dính sạch'!$E4</f>
        <v>#N/A</v>
      </c>
      <c r="P4" s="11" t="e">
        <f t="array" ref="P4">+INDEX(FCSTSDV!$D$2:$L$72,MATCH('tính băng dính sạch'!$D4,FCSTSDV!$C$2:$C$72,0),MATCH('tính băng dính sạch'!P$3,FCSTSDV!$D$1:$L$1,0))/'tính băng dính sạch'!$E4</f>
        <v>#N/A</v>
      </c>
      <c r="Q4" s="11" t="e">
        <f t="array" ref="Q4">+INDEX(FCSTSDV!$D$2:$L$72,MATCH('tính băng dính sạch'!$D4,FCSTSDV!$C$2:$C$72,0),MATCH('tính băng dính sạch'!Q$3,FCSTSDV!$D$1:$L$1,0))/'tính băng dính sạch'!$E4</f>
        <v>#N/A</v>
      </c>
      <c r="R4" s="11" t="e">
        <f t="array" ref="R4">+INDEX(FCSTSDV!$D$2:$L$72,MATCH('tính băng dính sạch'!$D4,FCSTSDV!$C$2:$C$72,0),MATCH('tính băng dính sạch'!R$3,FCSTSDV!$D$1:$L$1,0))/'tính băng dính sạch'!$E4</f>
        <v>#N/A</v>
      </c>
      <c r="S4" s="11" t="e">
        <f t="array" ref="S4">+INDEX(FCSTSDV!$D$2:$L$72,MATCH('tính băng dính sạch'!$D4,FCSTSDV!$C$2:$C$72,0),MATCH('tính băng dính sạch'!S$3,FCSTSDV!$D$1:$L$1,0))/'tính băng dính sạch'!$E4</f>
        <v>#N/A</v>
      </c>
      <c r="T4" s="11" t="e">
        <f t="array" ref="T4">+INDEX(FCSTSDV!$D$2:$L$72,MATCH('tính băng dính sạch'!$D4,FCSTSDV!$C$2:$C$72,0),MATCH('tính băng dính sạch'!T$3,FCSTSDV!$D$1:$L$1,0))/'tính băng dính sạch'!$E4</f>
        <v>#N/A</v>
      </c>
      <c r="U4" s="11" t="e">
        <f t="array" ref="U4">+INDEX(FCSTSDV!$D$2:$L$72,MATCH('tính băng dính sạch'!$D4,FCSTSDV!$C$2:$C$72,0),MATCH('tính băng dính sạch'!U$3,FCSTSDV!$D$1:$L$1,0))/'tính băng dính sạch'!$E4</f>
        <v>#N/A</v>
      </c>
      <c r="V4" s="98" t="e">
        <f t="array" ref="V4">+INDEX(FCSTSDV!$D$2:$L$72,MATCH('tính băng dính sạch'!$D4,FCSTSDV!$C$2:$C$72,0),MATCH('tính băng dính sạch'!V$3,FCSTSDV!$D$1:$L$1,0))/'tính băng dính sạch'!$E4</f>
        <v>#N/A</v>
      </c>
      <c r="W4" s="99" t="e">
        <f t="array" ref="W4">+INDEX(FCSTSDV!$D$2:$L$72,MATCH('tính băng dính sạch'!$D4,FCSTSDV!$C$2:$C$72,0),MATCH('tính băng dính sạch'!W$3,FCSTSDV!$D$1:$L$1,0))/'tính băng dính sạch'!$E4</f>
        <v>#N/A</v>
      </c>
      <c r="X4" s="100" t="e">
        <f t="array" ref="X4">+INDEX(FCSTSDV!$D$2:$L$72,MATCH('tính băng dính sạch'!$D4,FCSTSDV!$C$2:$C$72,0),MATCH('tính băng dính sạch'!X$3,FCSTSDV!$D$1:$L$1,0))/'tính băng dính sạch'!$E4</f>
        <v>#N/A</v>
      </c>
      <c r="Y4" s="100" t="e">
        <f t="array" ref="Y4">+INDEX(FCSTSDV!$D$2:$L$72,MATCH('tính băng dính sạch'!$D4,FCSTSDV!$C$2:$C$72,0),MATCH('tính băng dính sạch'!Y$3,FCSTSDV!$D$1:$L$1,0))/'tính băng dính sạch'!$E4</f>
        <v>#N/A</v>
      </c>
      <c r="Z4" s="100" t="e">
        <f t="array" ref="Z4">+INDEX(FCSTSDV!$D$2:$L$72,MATCH('tính băng dính sạch'!$D4,FCSTSDV!$C$2:$C$72,0),MATCH('tính băng dính sạch'!Z$3,FCSTSDV!$D$1:$L$1,0))/'tính băng dính sạch'!$E4</f>
        <v>#N/A</v>
      </c>
      <c r="AA4" s="100" t="e">
        <f t="array" ref="AA4">+INDEX(FCSTSDV!$D$2:$L$72,MATCH('tính băng dính sạch'!$D4,FCSTSDV!$C$2:$C$72,0),MATCH('tính băng dính sạch'!AA$3,FCSTSDV!$D$1:$L$1,0))/'tính băng dính sạch'!$E4</f>
        <v>#N/A</v>
      </c>
      <c r="AB4" s="100" t="e">
        <f t="array" ref="AB4">+INDEX(FCSTSDV!$D$2:$L$72,MATCH('tính băng dính sạch'!$D4,FCSTSDV!$C$2:$C$72,0),MATCH('tính băng dính sạch'!AB$3,FCSTSDV!$D$1:$L$1,0))/'tính băng dính sạch'!$E4</f>
        <v>#N/A</v>
      </c>
      <c r="AC4" s="100" t="e">
        <f t="array" ref="AC4">+INDEX(FCSTSDV!$D$2:$L$72,MATCH('tính băng dính sạch'!$D4,FCSTSDV!$C$2:$C$72,0),MATCH('tính băng dính sạch'!AC$3,FCSTSDV!$D$1:$L$1,0))/'tính băng dính sạch'!$E4</f>
        <v>#N/A</v>
      </c>
      <c r="AD4" s="100" t="e">
        <f>+INDEX(FCSTSDV!$D$2:$L$72,MATCH('tính băng dính sạch'!$D4,FCSTSDV!$C$2:$C$72,0),MATCH('tính băng dính sạch'!AD$3,FCSTSDV!$D$1:$L$1,0))/'tính băng dính sạch'!$E4</f>
        <v>#N/A</v>
      </c>
      <c r="AE4" s="100" t="e">
        <f>+INDEX(FCSTSDV!$D$2:$L$72,MATCH('tính băng dính sạch'!$D4,FCSTSDV!$C$2:$C$72,0),MATCH('tính băng dính sạch'!AE$3,FCSTSDV!$D$1:$L$1,0))/'tính băng dính sạch'!$E4</f>
        <v>#N/A</v>
      </c>
      <c r="AF4" s="99" t="e">
        <f>+INDEX(FCSTSDV!$D$2:$L$72,MATCH('tính băng dính sạch'!$D4,FCSTSDV!$C$2:$C$72,0),MATCH('tính băng dính sạch'!AF$3,FCSTSDV!$D$1:$L$1,0))/'tính băng dính sạch'!$E4</f>
        <v>#N/A</v>
      </c>
      <c r="AG4" s="99" t="e">
        <f t="array" ref="AG4">+ROUND(INDEX(FCSTSDV!$D$2:$L$72,MATCH('tính băng dính sạch'!$D4,FCSTSDV!$C$2:$C$72,0),MATCH('tính băng dính sạch'!AG$3,FCSTSDV!$D$1:$L$1,0))/'tính băng dính sạch'!$E4,1)</f>
        <v>#N/A</v>
      </c>
      <c r="AH4" s="99" t="e">
        <f t="array" ref="AH4">+ROUND(INDEX(FCSTSDV!$D$2:$L$72,MATCH('tính băng dính sạch'!$D4,FCSTSDV!$C$2:$C$72,0),MATCH('tính băng dính sạch'!AH$3,FCSTSDV!$D$1:$L$1,0))/'tính băng dính sạch'!$E4,1)</f>
        <v>#N/A</v>
      </c>
      <c r="AI4" s="99" t="e">
        <f t="array" ref="AI4">+ROUND(INDEX(FCSTSDV!$D$2:$L$72,MATCH('tính băng dính sạch'!$D4,FCSTSDV!$C$2:$C$72,0),MATCH('tính băng dính sạch'!AI$3,FCSTSDV!$D$1:$L$1,0))/'tính băng dính sạch'!$E4,1)</f>
        <v>#N/A</v>
      </c>
      <c r="AJ4" s="99" t="e">
        <f t="array" ref="AJ4">+ROUND(INDEX(FCSTSDV!$D$2:$L$72,MATCH('tính băng dính sạch'!$D4,FCSTSDV!$C$2:$C$72,0),MATCH('tính băng dính sạch'!AJ$3,FCSTSDV!$D$1:$L$1,0))/'tính băng dính sạch'!$E4,1)</f>
        <v>#N/A</v>
      </c>
      <c r="AK4" s="99" t="e">
        <f t="array" ref="AK4">+ROUND(INDEX(FCSTSDV!$D$2:$L$72,MATCH('tính băng dính sạch'!$D4,FCSTSDV!$C$2:$C$72,0),MATCH('tính băng dính sạch'!AK$3,FCSTSDV!$D$1:$L$1,0))/'tính băng dính sạch'!$E4,1)</f>
        <v>#N/A</v>
      </c>
      <c r="AL4" s="99" t="e">
        <f t="array" ref="AL4">+ROUND(INDEX(FCSTSDV!$D$2:$L$72,MATCH('tính băng dính sạch'!$D4,FCSTSDV!$C$2:$C$72,0),MATCH('tính băng dính sạch'!AL$3,FCSTSDV!$D$1:$L$1,0))/'tính băng dính sạch'!$E4,1)</f>
        <v>#N/A</v>
      </c>
      <c r="AM4" s="99" t="e">
        <f t="array" ref="AM4">+ROUND(INDEX(FCSTSDV!$D$2:$L$72,MATCH('tính băng dính sạch'!$D4,FCSTSDV!$C$2:$C$72,0),MATCH('tính băng dính sạch'!AM$3,FCSTSDV!$D$1:$L$1,0))/'tính băng dính sạch'!$E4,1)</f>
        <v>#N/A</v>
      </c>
      <c r="AN4" s="99" t="e">
        <f t="array" ref="AN4">+ROUND(INDEX(FCSTSDV!$D$2:$L$72,MATCH('tính băng dính sạch'!$D4,FCSTSDV!$C$2:$C$72,0),MATCH('tính băng dính sạch'!AN$3,FCSTSDV!$D$1:$L$1,0))/'tính băng dính sạch'!$E4,1)</f>
        <v>#N/A</v>
      </c>
      <c r="AO4" s="99" t="e">
        <f t="array" ref="AO4">+ROUND(INDEX(FCSTSDV!$D$2:$L$72,MATCH('tính băng dính sạch'!$D4,FCSTSDV!$C$2:$C$72,0),MATCH('tính băng dính sạch'!AO$3,FCSTSDV!$D$1:$L$1,0))/'tính băng dính sạch'!$E4,1)</f>
        <v>#N/A</v>
      </c>
      <c r="AP4" s="99" t="e">
        <f t="array" ref="AP4">+ROUND(INDEX(FCSTSDV!$D$2:$L$72,MATCH('tính băng dính sạch'!$D4,FCSTSDV!$C$2:$C$72,0),MATCH('tính băng dính sạch'!AP$3,FCSTSDV!$D$1:$L$1,0))/'tính băng dính sạch'!$E4,1)</f>
        <v>#N/A</v>
      </c>
      <c r="AQ4" s="99" t="e">
        <f t="array" ref="AQ4">+ROUND(INDEX(FCSTSDV!$D$2:$L$72,MATCH('tính băng dính sạch'!$D4,FCSTSDV!$C$2:$C$72,0),MATCH('tính băng dính sạch'!AQ$3,FCSTSDV!$D$1:$L$1,0))/'tính băng dính sạch'!$E4,1)</f>
        <v>#N/A</v>
      </c>
      <c r="AR4" s="99" t="e">
        <f t="array" ref="AR4">+ROUND(INDEX(FCSTSDV!$D$2:$L$72,MATCH('tính băng dính sạch'!$D4,FCSTSDV!$C$2:$C$72,0),MATCH('tính băng dính sạch'!AR$3,FCSTSDV!$D$1:$L$1,0))/'tính băng dính sạch'!$E4,1)</f>
        <v>#N/A</v>
      </c>
      <c r="AS4" s="99" t="e">
        <f t="array" ref="AS4">+ROUND(INDEX(FCSTSDV!$D$2:$L$72,MATCH('tính băng dính sạch'!$D4,FCSTSDV!$C$2:$C$72,0),MATCH('tính băng dính sạch'!AS$3,FCSTSDV!$D$1:$L$1,0))/'tính băng dính sạch'!$E4,1)</f>
        <v>#N/A</v>
      </c>
      <c r="AT4" s="99" t="e">
        <f t="array" ref="AT4">+ROUND(INDEX(FCSTSDV!$D$2:$L$72,MATCH('tính băng dính sạch'!$D4,FCSTSDV!$C$2:$C$72,0),MATCH('tính băng dính sạch'!AT$3,FCSTSDV!$D$1:$L$1,0))/'tính băng dính sạch'!$E4,1)</f>
        <v>#N/A</v>
      </c>
      <c r="AU4" s="99" t="e">
        <f t="array" ref="AU4">+ROUND(INDEX(FCSTSDV!$D$2:$L$72,MATCH('tính băng dính sạch'!$D4,FCSTSDV!$C$2:$C$72,0),MATCH('tính băng dính sạch'!AU$3,FCSTSDV!$D$1:$L$1,0))/'tính băng dính sạch'!$E4,1)</f>
        <v>#N/A</v>
      </c>
      <c r="AV4" s="99" t="e">
        <f t="array" ref="AV4">+ROUND(INDEX(FCSTSDV!$D$2:$L$72,MATCH('tính băng dính sạch'!$D4,FCSTSDV!$C$2:$C$72,0),MATCH('tính băng dính sạch'!AV$3,FCSTSDV!$D$1:$L$1,0))/'tính băng dính sạch'!$E4,1)</f>
        <v>#N/A</v>
      </c>
      <c r="AW4" s="99" t="e">
        <f t="array" ref="AW4">+ROUND(INDEX(FCSTSDV!$D$2:$L$72,MATCH('tính băng dính sạch'!$D4,FCSTSDV!$C$2:$C$72,0),MATCH('tính băng dính sạch'!AW$3,FCSTSDV!$D$1:$L$1,0))/'tính băng dính sạch'!$E4,1)</f>
        <v>#N/A</v>
      </c>
      <c r="AX4" s="99" t="e">
        <f t="array" ref="AX4">+ROUND(INDEX(FCSTSDV!$D$2:$L$72,MATCH('tính băng dính sạch'!$D4,FCSTSDV!$C$2:$C$72,0),MATCH('tính băng dính sạch'!AX$3,FCSTSDV!$D$1:$L$1,0))/'tính băng dính sạch'!$E4,1)</f>
        <v>#N/A</v>
      </c>
      <c r="AY4" s="99" t="e">
        <f t="array" ref="AY4">+ROUND(INDEX(FCSTSDV!$D$2:$L$72,MATCH('tính băng dính sạch'!$D4,FCSTSDV!$C$2:$C$72,0),MATCH('tính băng dính sạch'!AY$3,FCSTSDV!$D$1:$L$1,0))/'tính băng dính sạch'!$E4,1)</f>
        <v>#N/A</v>
      </c>
      <c r="AZ4" s="99" t="e">
        <f t="array" ref="AZ4">+ROUND(INDEX(FCSTSDV!$D$2:$L$72,MATCH('tính băng dính sạch'!$D4,FCSTSDV!$C$2:$C$72,0),MATCH('tính băng dính sạch'!AZ$3,FCSTSDV!$D$1:$L$1,0))/'tính băng dính sạch'!$E4,1)</f>
        <v>#N/A</v>
      </c>
      <c r="BA4" s="99" t="e">
        <f t="array" ref="BA4">+ROUND(INDEX(FCSTSDV!$D$2:$L$72,MATCH('tính băng dính sạch'!$D4,FCSTSDV!$C$2:$C$72,0),MATCH('tính băng dính sạch'!BA$3,FCSTSDV!$D$1:$L$1,0))/'tính băng dính sạch'!$E4,1)</f>
        <v>#N/A</v>
      </c>
      <c r="BB4" s="99" t="e">
        <f t="array" ref="BB4">+ROUND(INDEX(FCSTSDV!$D$2:$L$72,MATCH('tính băng dính sạch'!$D4,FCSTSDV!$C$2:$C$72,0),MATCH('tính băng dính sạch'!BB$3,FCSTSDV!$D$1:$L$1,0))/'tính băng dính sạch'!$E4,1)</f>
        <v>#N/A</v>
      </c>
      <c r="BC4" s="99" t="e">
        <f t="array" ref="BC4">+ROUND(INDEX(FCSTSDV!$D$2:$L$72,MATCH('tính băng dính sạch'!$D4,FCSTSDV!$C$2:$C$72,0),MATCH('tính băng dính sạch'!BC$3,FCSTSDV!$D$1:$L$1,0))/'tính băng dính sạch'!$E4,1)</f>
        <v>#N/A</v>
      </c>
      <c r="BD4" s="99" t="e">
        <f t="array" ref="BD4">+ROUND(INDEX(FCSTSDV!$D$2:$L$72,MATCH('tính băng dính sạch'!$D4,FCSTSDV!$C$2:$C$72,0),MATCH('tính băng dính sạch'!BD$3,FCSTSDV!$D$1:$L$1,0))/'tính băng dính sạch'!$E4,1)</f>
        <v>#N/A</v>
      </c>
      <c r="BE4" s="99" t="e">
        <f t="array" ref="BE4">+ROUND(INDEX(FCSTSDV!$D$2:$L$72,MATCH('tính băng dính sạch'!$D4,FCSTSDV!$C$2:$C$72,0),MATCH('tính băng dính sạch'!BE$3,FCSTSDV!$D$1:$L$1,0))/'tính băng dính sạch'!$E4,1)</f>
        <v>#N/A</v>
      </c>
      <c r="BF4" s="99" t="e">
        <f t="array" ref="BF4">+ROUND(INDEX(FCSTSDV!$D$2:$L$72,MATCH('tính băng dính sạch'!$D4,FCSTSDV!$C$2:$C$72,0),MATCH('tính băng dính sạch'!BF$3,FCSTSDV!$D$1:$L$1,0))/'tính băng dính sạch'!$E4,1)</f>
        <v>#N/A</v>
      </c>
      <c r="BG4" s="99" t="e">
        <f t="array" ref="BG4">+ROUND(INDEX(FCSTSDV!$D$2:$L$72,MATCH('tính băng dính sạch'!$D4,FCSTSDV!$C$2:$C$72,0),MATCH('tính băng dính sạch'!BG$3,FCSTSDV!$D$1:$L$1,0))/'tính băng dính sạch'!$E4,1)</f>
        <v>#N/A</v>
      </c>
      <c r="BH4" s="99" t="e">
        <f>+ROUND(INDEX(FCSTSDV!$D$2:$L$72,MATCH('tính băng dính sạch'!$D4,FCSTSDV!$C$2:$C$72,0),MATCH('tính băng dính sạch'!BH$3,FCSTSDV!$D$1:$L$1,0))/'tính băng dính sạch'!$E4,1)</f>
        <v>#N/A</v>
      </c>
      <c r="BI4" s="99" t="e">
        <f>+ROUND(INDEX(FCSTSDV!$D$2:$L$72,MATCH('tính băng dính sạch'!$D4,FCSTSDV!$C$2:$C$72,0),MATCH('tính băng dính sạch'!BI$3,FCSTSDV!$D$1:$L$1,0))/'tính băng dính sạch'!$E4,1)</f>
        <v>#N/A</v>
      </c>
      <c r="BJ4" s="99" t="e">
        <f>+ROUND(INDEX(FCSTSDV!$D$2:$L$72,MATCH('tính băng dính sạch'!$D4,FCSTSDV!$C$2:$C$72,0),MATCH('tính băng dính sạch'!BJ$3,FCSTSDV!$D$1:$L$1,0))/'tính băng dính sạch'!$E4,1)</f>
        <v>#N/A</v>
      </c>
      <c r="BK4" s="99" t="e">
        <f>+ROUND(INDEX(FCSTSDV!$D$2:$L$72,MATCH('tính băng dính sạch'!$D4,FCSTSDV!$C$2:$C$72,0),MATCH('tính băng dính sạch'!BK$3,FCSTSDV!$D$1:$L$1,0))/'tính băng dính sạch'!$E4,1)</f>
        <v>#N/A</v>
      </c>
      <c r="BL4" s="99" t="e">
        <f>+ROUND(INDEX(FCSTSDV!$D$2:$L$72,MATCH('tính băng dính sạch'!$D4,FCSTSDV!$C$2:$C$72,0),MATCH('tính băng dính sạch'!BL$3,FCSTSDV!$D$1:$L$1,0))/'tính băng dính sạch'!$E4,1)</f>
        <v>#N/A</v>
      </c>
      <c r="BM4" s="99" t="e">
        <f>+ROUND(INDEX(FCSTSDV!$D$2:$L$72,MATCH('tính băng dính sạch'!$D4,FCSTSDV!$C$2:$C$72,0),MATCH('tính băng dính sạch'!BM$3,FCSTSDV!$D$1:$L$1,0))/'tính băng dính sạch'!$E4,1)</f>
        <v>#N/A</v>
      </c>
      <c r="BN4" s="99" t="e">
        <f>+ROUND(INDEX(FCSTSDV!$D$2:$L$72,MATCH('tính băng dính sạch'!$D4,FCSTSDV!$C$2:$C$72,0),MATCH('tính băng dính sạch'!BN$3,FCSTSDV!$D$1:$L$1,0))/'tính băng dính sạch'!$E4,1)</f>
        <v>#N/A</v>
      </c>
      <c r="BO4" s="99" t="e">
        <f>+ROUND(INDEX(FCSTSDV!$D$2:$L$72,MATCH('tính băng dính sạch'!$D4,FCSTSDV!$C$2:$C$72,0),MATCH('tính băng dính sạch'!BO$3,FCSTSDV!$D$1:$L$1,0))/'tính băng dính sạch'!$E4,1)</f>
        <v>#N/A</v>
      </c>
      <c r="BP4" s="99" t="e">
        <f>+ROUND(INDEX(FCSTSDV!$D$2:$L$72,MATCH('tính băng dính sạch'!$D4,FCSTSDV!$C$2:$C$72,0),MATCH('tính băng dính sạch'!BP$3,FCSTSDV!$D$1:$L$1,0))/'tính băng dính sạch'!$E4,1)</f>
        <v>#N/A</v>
      </c>
      <c r="BQ4" s="99" t="e">
        <f>+ROUND(INDEX(FCSTSDV!$D$2:$L$72,MATCH('tính băng dính sạch'!$D4,FCSTSDV!$C$2:$C$72,0),MATCH('tính băng dính sạch'!BQ$3,FCSTSDV!$D$1:$L$1,0))/'tính băng dính sạch'!$E4,1)</f>
        <v>#N/A</v>
      </c>
      <c r="BR4" s="99" t="e">
        <f>+ROUND(INDEX(FCSTSDV!$D$2:$L$72,MATCH('tính băng dính sạch'!$D4,FCSTSDV!$C$2:$C$72,0),MATCH('tính băng dính sạch'!BR$3,FCSTSDV!$D$1:$L$1,0))/'tính băng dính sạch'!$E4,1)</f>
        <v>#N/A</v>
      </c>
      <c r="BS4" s="99" t="e">
        <f>+ROUND(INDEX(FCSTSDV!$D$2:$L$72,MATCH('tính băng dính sạch'!$D4,FCSTSDV!$C$2:$C$72,0),MATCH('tính băng dính sạch'!BS$3,FCSTSDV!$D$1:$L$1,0))/'tính băng dính sạch'!$E4,1)</f>
        <v>#N/A</v>
      </c>
      <c r="BT4" s="99" t="e">
        <f>+ROUND(INDEX(FCSTSDV!$D$2:$L$72,MATCH('tính băng dính sạch'!$D4,FCSTSDV!$C$2:$C$72,0),MATCH('tính băng dính sạch'!BT$3,FCSTSDV!$D$1:$L$1,0))/'tính băng dính sạch'!$E4,1)</f>
        <v>#N/A</v>
      </c>
      <c r="BU4" s="99" t="e">
        <f>+ROUND(INDEX(FCSTSDV!$D$2:$L$72,MATCH('tính băng dính sạch'!$D4,FCSTSDV!$C$2:$C$72,0),MATCH('tính băng dính sạch'!BU$3,FCSTSDV!$D$1:$L$1,0))/'tính băng dính sạch'!$E4,1)</f>
        <v>#N/A</v>
      </c>
      <c r="BV4" s="99" t="e">
        <f>+ROUND(INDEX(FCSTSDV!$D$2:$L$72,MATCH('tính băng dính sạch'!$D4,FCSTSDV!$C$2:$C$72,0),MATCH('tính băng dính sạch'!BV$3,FCSTSDV!$D$1:$L$1,0))/'tính băng dính sạch'!$E4,1)</f>
        <v>#N/A</v>
      </c>
      <c r="BW4" s="99" t="e">
        <f>+ROUND(INDEX(FCSTSDV!$D$2:$L$72,MATCH('tính băng dính sạch'!$D4,FCSTSDV!$C$2:$C$72,0),MATCH('tính băng dính sạch'!BW$3,FCSTSDV!$D$1:$L$1,0))/'tính băng dính sạch'!$E4,1)</f>
        <v>#N/A</v>
      </c>
      <c r="BX4" s="99" t="e">
        <f>+ROUND(INDEX(FCSTSDV!$D$2:$L$72,MATCH('tính băng dính sạch'!$D4,FCSTSDV!$C$2:$C$72,0),MATCH('tính băng dính sạch'!BX$3,FCSTSDV!$D$1:$L$1,0))/'tính băng dính sạch'!$E4,1)</f>
        <v>#N/A</v>
      </c>
      <c r="BY4" s="99" t="e">
        <f>+ROUND(INDEX(FCSTSDV!$D$2:$L$72,MATCH('tính băng dính sạch'!$D4,FCSTSDV!$C$2:$C$72,0),MATCH('tính băng dính sạch'!BY$3,FCSTSDV!$D$1:$L$1,0))/'tính băng dính sạch'!$E4,1)</f>
        <v>#N/A</v>
      </c>
      <c r="BZ4" s="99" t="e">
        <f>+ROUND(INDEX(FCSTSDV!$D$2:$L$72,MATCH('tính băng dính sạch'!$D4,FCSTSDV!$C$2:$C$72,0),MATCH('tính băng dính sạch'!BZ$3,FCSTSDV!$D$1:$L$1,0))/'tính băng dính sạch'!$E4,1)</f>
        <v>#N/A</v>
      </c>
      <c r="CA4" s="99" t="e">
        <f>+ROUND(INDEX(FCSTSDV!$D$2:$L$72,MATCH('tính băng dính sạch'!$D4,FCSTSDV!$C$2:$C$72,0),MATCH('tính băng dính sạch'!CA$3,FCSTSDV!$D$1:$L$1,0))/'tính băng dính sạch'!$E4,1)</f>
        <v>#N/A</v>
      </c>
      <c r="CB4" s="99" t="e">
        <f>+ROUND(INDEX(FCSTSDV!$D$2:$L$72,MATCH('tính băng dính sạch'!$D4,FCSTSDV!$C$2:$C$72,0),MATCH('tính băng dính sạch'!CB$3,FCSTSDV!$D$1:$L$1,0))/'tính băng dính sạch'!$E4,1)</f>
        <v>#N/A</v>
      </c>
      <c r="CC4" s="99" t="e">
        <f>+ROUND(INDEX(FCSTSDV!$D$2:$L$72,MATCH('tính băng dính sạch'!$D4,FCSTSDV!$C$2:$C$72,0),MATCH('tính băng dính sạch'!CC$3,FCSTSDV!$D$1:$L$1,0))/'tính băng dính sạch'!$E4,1)</f>
        <v>#N/A</v>
      </c>
      <c r="CD4" s="99" t="e">
        <f>+ROUND(INDEX(FCSTSDV!$D$2:$L$72,MATCH('tính băng dính sạch'!$D4,FCSTSDV!$C$2:$C$72,0),MATCH('tính băng dính sạch'!CD$3,FCSTSDV!$D$1:$L$1,0))/'tính băng dính sạch'!$E4,1)</f>
        <v>#N/A</v>
      </c>
      <c r="CE4" s="99" t="e">
        <f>+ROUND(INDEX(FCSTSDV!$D$2:$L$72,MATCH('tính băng dính sạch'!$D4,FCSTSDV!$C$2:$C$72,0),MATCH('tính băng dính sạch'!CE$3,FCSTSDV!$D$1:$L$1,0))/'tính băng dính sạch'!$E4,1)</f>
        <v>#N/A</v>
      </c>
      <c r="CF4" s="99" t="e">
        <f>+ROUND(INDEX(FCSTSDV!$D$2:$L$72,MATCH('tính băng dính sạch'!$D4,FCSTSDV!$C$2:$C$72,0),MATCH('tính băng dính sạch'!CF$3,FCSTSDV!$D$1:$L$1,0))/'tính băng dính sạch'!$E4,1)</f>
        <v>#N/A</v>
      </c>
      <c r="CG4" s="99" t="e">
        <f>+ROUND(INDEX(FCSTSDV!$D$2:$L$72,MATCH('tính băng dính sạch'!$D4,FCSTSDV!$C$2:$C$72,0),MATCH('tính băng dính sạch'!CG$3,FCSTSDV!$D$1:$L$1,0))/'tính băng dính sạch'!$E4,1)</f>
        <v>#N/A</v>
      </c>
      <c r="CH4" s="99" t="e">
        <f>+ROUND(INDEX(FCSTSDV!$D$2:$L$72,MATCH('tính băng dính sạch'!$D4,FCSTSDV!$C$2:$C$72,0),MATCH('tính băng dính sạch'!CH$3,FCSTSDV!$D$1:$L$1,0))/'tính băng dính sạch'!$E4,1)</f>
        <v>#N/A</v>
      </c>
      <c r="CI4" s="99" t="e">
        <f>+ROUND(INDEX(FCSTSDV!$D$2:$L$72,MATCH('tính băng dính sạch'!$D4,FCSTSDV!$C$2:$C$72,0),MATCH('tính băng dính sạch'!CI$3,FCSTSDV!$D$1:$L$1,0))/'tính băng dính sạch'!$E4,1)</f>
        <v>#N/A</v>
      </c>
      <c r="CJ4" s="115" t="e">
        <f t="array" ref="CJ4">+ROUND(INDEX(FCSTSDV!$D$2:$L$72,MATCH('tính băng dính sạch'!$D4,FCSTSDV!$C$2:$C$72,0),MATCH('tính băng dính sạch'!CJ$3,FCSTSDV!$D$1:$L$1,0))/'tính băng dính sạch'!$E4,1)</f>
        <v>#N/A</v>
      </c>
      <c r="CK4" s="99" t="e">
        <f t="array" ref="CK4">+ROUND(INDEX(FCSTSDV!$D$2:$L$72,MATCH('tính băng dính sạch'!$D4,FCSTSDV!$C$2:$C$72,0),MATCH('tính băng dính sạch'!CK$3,FCSTSDV!$D$1:$L$1,0))/'tính băng dính sạch'!$E4,1)</f>
        <v>#N/A</v>
      </c>
      <c r="CL4" s="99" t="e">
        <f t="array" ref="CL4">+ROUND(INDEX(FCSTSDV!$D$2:$L$72,MATCH('tính băng dính sạch'!$D4,FCSTSDV!$C$2:$C$72,0),MATCH('tính băng dính sạch'!CL$3,FCSTSDV!$D$1:$L$1,0))/'tính băng dính sạch'!$E4,1)</f>
        <v>#N/A</v>
      </c>
      <c r="CM4" s="99" t="e">
        <f t="array" ref="CM4">+ROUND(INDEX(FCSTSDV!$D$2:$L$72,MATCH('tính băng dính sạch'!$D4,FCSTSDV!$C$2:$C$72,0),MATCH('tính băng dính sạch'!CM$3,FCSTSDV!$D$1:$L$1,0))/'tính băng dính sạch'!$E4,1)</f>
        <v>#N/A</v>
      </c>
      <c r="CN4" s="99" t="e">
        <f t="array" ref="CN4">+ROUND(INDEX(FCSTSDV!$D$2:$L$72,MATCH('tính băng dính sạch'!$D4,FCSTSDV!$C$2:$C$72,0),MATCH('tính băng dính sạch'!CN$3,FCSTSDV!$D$1:$L$1,0))/'tính băng dính sạch'!$E4,1)</f>
        <v>#N/A</v>
      </c>
      <c r="CO4" s="99" t="e">
        <f t="array" ref="CO4">+ROUND(INDEX(FCSTSDV!$D$2:$L$72,MATCH('tính băng dính sạch'!$D4,FCSTSDV!$C$2:$C$72,0),MATCH('tính băng dính sạch'!CO$3,FCSTSDV!$D$1:$L$1,0))/'tính băng dính sạch'!$E4,1)</f>
        <v>#N/A</v>
      </c>
      <c r="CP4" s="117" t="e">
        <f t="array" ref="CP4">+ROUND(INDEX(FCSTSDV!$D$2:$L$72,MATCH('tính băng dính sạch'!$D4,FCSTSDV!$C$2:$C$72,0),MATCH('tính băng dính sạch'!CP$3,FCSTSDV!$D$1:$L$1,0))/'tính băng dính sạch'!$E4,1)</f>
        <v>#N/A</v>
      </c>
      <c r="CQ4" s="118" t="e">
        <f t="array" ref="CQ4">+ROUND(INDEX(FCSTSDV!$D$2:$L$72,MATCH('tính băng dính sạch'!$D4,FCSTSDV!$C$2:$C$72,0),MATCH('tính băng dính sạch'!CQ$3,FCSTSDV!$D$1:$L$1,0))/'tính băng dính sạch'!$E4,1)</f>
        <v>#N/A</v>
      </c>
    </row>
    <row r="5" spans="1:95" ht="20.100000000000001" hidden="1" customHeight="1">
      <c r="A5" s="813"/>
      <c r="B5" s="795"/>
      <c r="C5" s="12"/>
      <c r="D5" s="46" t="s">
        <v>17</v>
      </c>
      <c r="E5" s="47">
        <v>2500</v>
      </c>
      <c r="F5" s="799"/>
      <c r="G5" s="799"/>
      <c r="H5" s="830"/>
      <c r="I5" s="81">
        <f>+ROUND(IFERROR(VLOOKUP(D5,FCSTSDV!C3:E166,26,0),0)/'tính băng dính sạch'!E5+0,0)</f>
        <v>0</v>
      </c>
      <c r="J5" s="82"/>
      <c r="K5" s="83"/>
      <c r="L5" s="83"/>
      <c r="M5" s="84" t="e">
        <f t="array" ref="M5">+INDEX(FCSTSDV!$D$2:$L$72,MATCH('tính băng dính sạch'!$D5,FCSTSDV!$C$2:$C$72,0),MATCH('tính băng dính sạch'!M$3,FCSTSDV!$D$1:$L$1,0))/'tính băng dính sạch'!$E5</f>
        <v>#N/A</v>
      </c>
      <c r="N5" s="84" t="e">
        <f t="array" ref="N5">+INDEX(FCSTSDV!$D$2:$L$72,MATCH('tính băng dính sạch'!$D5,FCSTSDV!$C$2:$C$72,0),MATCH('tính băng dính sạch'!N$3,FCSTSDV!$D$1:$L$1,0))/'tính băng dính sạch'!$E5</f>
        <v>#N/A</v>
      </c>
      <c r="O5" s="84" t="e">
        <f t="array" ref="O5">+INDEX(FCSTSDV!$D$2:$L$72,MATCH('tính băng dính sạch'!$D5,FCSTSDV!$C$2:$C$72,0),MATCH('tính băng dính sạch'!O$3,FCSTSDV!$D$1:$L$1,0))/'tính băng dính sạch'!$E5</f>
        <v>#N/A</v>
      </c>
      <c r="P5" s="84" t="e">
        <f t="array" ref="P5">+INDEX(FCSTSDV!$D$2:$L$72,MATCH('tính băng dính sạch'!$D5,FCSTSDV!$C$2:$C$72,0),MATCH('tính băng dính sạch'!P$3,FCSTSDV!$D$1:$L$1,0))/'tính băng dính sạch'!$E5</f>
        <v>#N/A</v>
      </c>
      <c r="Q5" s="84" t="e">
        <f t="array" ref="Q5">+INDEX(FCSTSDV!$D$2:$L$72,MATCH('tính băng dính sạch'!$D5,FCSTSDV!$C$2:$C$72,0),MATCH('tính băng dính sạch'!Q$3,FCSTSDV!$D$1:$L$1,0))/'tính băng dính sạch'!$E5</f>
        <v>#N/A</v>
      </c>
      <c r="R5" s="84" t="e">
        <f t="array" ref="R5">+INDEX(FCSTSDV!$D$2:$L$72,MATCH('tính băng dính sạch'!$D5,FCSTSDV!$C$2:$C$72,0),MATCH('tính băng dính sạch'!R$3,FCSTSDV!$D$1:$L$1,0))/'tính băng dính sạch'!$E5</f>
        <v>#N/A</v>
      </c>
      <c r="S5" s="84" t="e">
        <f t="array" ref="S5">+INDEX(FCSTSDV!$D$2:$L$72,MATCH('tính băng dính sạch'!$D5,FCSTSDV!$C$2:$C$72,0),MATCH('tính băng dính sạch'!S$3,FCSTSDV!$D$1:$L$1,0))/'tính băng dính sạch'!$E5</f>
        <v>#N/A</v>
      </c>
      <c r="T5" s="84" t="e">
        <f t="array" ref="T5">+INDEX(FCSTSDV!$D$2:$L$72,MATCH('tính băng dính sạch'!$D5,FCSTSDV!$C$2:$C$72,0),MATCH('tính băng dính sạch'!T$3,FCSTSDV!$D$1:$L$1,0))/'tính băng dính sạch'!$E5</f>
        <v>#N/A</v>
      </c>
      <c r="U5" s="84" t="e">
        <f t="array" ref="U5">+INDEX(FCSTSDV!$D$2:$L$72,MATCH('tính băng dính sạch'!$D5,FCSTSDV!$C$2:$C$72,0),MATCH('tính băng dính sạch'!U$3,FCSTSDV!$D$1:$L$1,0))/'tính băng dính sạch'!$E5</f>
        <v>#N/A</v>
      </c>
      <c r="V5" s="101" t="e">
        <f t="array" ref="V5">+INDEX(FCSTSDV!$D$2:$L$72,MATCH('tính băng dính sạch'!$D5,FCSTSDV!$C$2:$C$72,0),MATCH('tính băng dính sạch'!V$3,FCSTSDV!$D$1:$L$1,0))/'tính băng dính sạch'!$E5</f>
        <v>#N/A</v>
      </c>
      <c r="W5" s="92" t="e">
        <f t="array" ref="W5">+INDEX(FCSTSDV!$D$2:$L$72,MATCH('tính băng dính sạch'!$D5,FCSTSDV!$C$2:$C$72,0),MATCH('tính băng dính sạch'!W$3,FCSTSDV!$D$1:$L$1,0))/'tính băng dính sạch'!$E5</f>
        <v>#N/A</v>
      </c>
      <c r="X5" s="102" t="e">
        <f t="array" ref="X5">+INDEX(FCSTSDV!$D$2:$L$72,MATCH('tính băng dính sạch'!$D5,FCSTSDV!$C$2:$C$72,0),MATCH('tính băng dính sạch'!X$3,FCSTSDV!$D$1:$L$1,0))/'tính băng dính sạch'!$E5</f>
        <v>#N/A</v>
      </c>
      <c r="Y5" s="102" t="e">
        <f t="array" ref="Y5">+INDEX(FCSTSDV!$D$2:$L$72,MATCH('tính băng dính sạch'!$D5,FCSTSDV!$C$2:$C$72,0),MATCH('tính băng dính sạch'!Y$3,FCSTSDV!$D$1:$L$1,0))/'tính băng dính sạch'!$E5</f>
        <v>#N/A</v>
      </c>
      <c r="Z5" s="102" t="e">
        <f t="array" ref="Z5">+INDEX(FCSTSDV!$D$2:$L$72,MATCH('tính băng dính sạch'!$D5,FCSTSDV!$C$2:$C$72,0),MATCH('tính băng dính sạch'!Z$3,FCSTSDV!$D$1:$L$1,0))/'tính băng dính sạch'!$E5</f>
        <v>#N/A</v>
      </c>
      <c r="AA5" s="102" t="e">
        <f t="array" ref="AA5">+INDEX(FCSTSDV!$D$2:$L$72,MATCH('tính băng dính sạch'!$D5,FCSTSDV!$C$2:$C$72,0),MATCH('tính băng dính sạch'!AA$3,FCSTSDV!$D$1:$L$1,0))/'tính băng dính sạch'!$E5</f>
        <v>#N/A</v>
      </c>
      <c r="AB5" s="102" t="e">
        <f t="array" ref="AB5">+INDEX(FCSTSDV!$D$2:$L$72,MATCH('tính băng dính sạch'!$D5,FCSTSDV!$C$2:$C$72,0),MATCH('tính băng dính sạch'!AB$3,FCSTSDV!$D$1:$L$1,0))/'tính băng dính sạch'!$E5</f>
        <v>#N/A</v>
      </c>
      <c r="AC5" s="102" t="e">
        <f t="array" ref="AC5">+INDEX(FCSTSDV!$D$2:$L$72,MATCH('tính băng dính sạch'!$D5,FCSTSDV!$C$2:$C$72,0),MATCH('tính băng dính sạch'!AC$3,FCSTSDV!$D$1:$L$1,0))/'tính băng dính sạch'!$E5</f>
        <v>#N/A</v>
      </c>
      <c r="AD5" s="102" t="e">
        <f t="array" ref="AD5">+INDEX(FCSTSDV!$D$2:$L$72,MATCH('tính băng dính sạch'!$D5,FCSTSDV!$C$2:$C$72,0),MATCH('tính băng dính sạch'!AD$3,FCSTSDV!$D$1:$L$1,0))/'tính băng dính sạch'!$E5</f>
        <v>#N/A</v>
      </c>
      <c r="AE5" s="102" t="e">
        <f t="array" ref="AE5">+INDEX(FCSTSDV!$D$2:$L$72,MATCH('tính băng dính sạch'!$D5,FCSTSDV!$C$2:$C$72,0),MATCH('tính băng dính sạch'!AE$3,FCSTSDV!$D$1:$L$1,0))/'tính băng dính sạch'!$E5</f>
        <v>#N/A</v>
      </c>
      <c r="AF5" s="92" t="e">
        <f>+INDEX(FCSTSDV!$D$2:$L$72,MATCH('tính băng dính sạch'!$D5,FCSTSDV!$C$2:$C$72,0),MATCH('tính băng dính sạch'!AF$3,FCSTSDV!$D$1:$L$1,0))/'tính băng dính sạch'!$E5</f>
        <v>#N/A</v>
      </c>
      <c r="AG5" s="92" t="e">
        <f t="array" ref="AG5">+ROUND(INDEX(FCSTSDV!$D$2:$L$72,MATCH('tính băng dính sạch'!$D5,FCSTSDV!$C$2:$C$72,0),MATCH('tính băng dính sạch'!AG$3,FCSTSDV!$D$1:$L$1,0))/'tính băng dính sạch'!$E5,1)</f>
        <v>#N/A</v>
      </c>
      <c r="AH5" s="92" t="e">
        <f t="array" ref="AH5">+ROUND(INDEX(FCSTSDV!$D$2:$L$72,MATCH('tính băng dính sạch'!$D5,FCSTSDV!$C$2:$C$72,0),MATCH('tính băng dính sạch'!AH$3,FCSTSDV!$D$1:$L$1,0))/'tính băng dính sạch'!$E5,1)</f>
        <v>#N/A</v>
      </c>
      <c r="AI5" s="92" t="e">
        <f t="array" ref="AI5">+ROUND(INDEX(FCSTSDV!$D$2:$L$72,MATCH('tính băng dính sạch'!$D5,FCSTSDV!$C$2:$C$72,0),MATCH('tính băng dính sạch'!AI$3,FCSTSDV!$D$1:$L$1,0))/'tính băng dính sạch'!$E5,1)</f>
        <v>#N/A</v>
      </c>
      <c r="AJ5" s="92" t="e">
        <f t="array" ref="AJ5">+ROUND(INDEX(FCSTSDV!$D$2:$L$72,MATCH('tính băng dính sạch'!$D5,FCSTSDV!$C$2:$C$72,0),MATCH('tính băng dính sạch'!AJ$3,FCSTSDV!$D$1:$L$1,0))/'tính băng dính sạch'!$E5,1)</f>
        <v>#N/A</v>
      </c>
      <c r="AK5" s="92" t="e">
        <f t="array" ref="AK5">+ROUND(INDEX(FCSTSDV!$D$2:$L$72,MATCH('tính băng dính sạch'!$D5,FCSTSDV!$C$2:$C$72,0),MATCH('tính băng dính sạch'!AK$3,FCSTSDV!$D$1:$L$1,0))/'tính băng dính sạch'!$E5,1)</f>
        <v>#N/A</v>
      </c>
      <c r="AL5" s="92" t="e">
        <f t="array" ref="AL5">+ROUND(INDEX(FCSTSDV!$D$2:$L$72,MATCH('tính băng dính sạch'!$D5,FCSTSDV!$C$2:$C$72,0),MATCH('tính băng dính sạch'!AL$3,FCSTSDV!$D$1:$L$1,0))/'tính băng dính sạch'!$E5,1)</f>
        <v>#N/A</v>
      </c>
      <c r="AM5" s="92" t="e">
        <f t="array" ref="AM5">+ROUND(INDEX(FCSTSDV!$D$2:$L$72,MATCH('tính băng dính sạch'!$D5,FCSTSDV!$C$2:$C$72,0),MATCH('tính băng dính sạch'!AM$3,FCSTSDV!$D$1:$L$1,0))/'tính băng dính sạch'!$E5,1)</f>
        <v>#N/A</v>
      </c>
      <c r="AN5" s="92" t="e">
        <f t="array" ref="AN5">+ROUND(INDEX(FCSTSDV!$D$2:$L$72,MATCH('tính băng dính sạch'!$D5,FCSTSDV!$C$2:$C$72,0),MATCH('tính băng dính sạch'!AN$3,FCSTSDV!$D$1:$L$1,0))/'tính băng dính sạch'!$E5,1)</f>
        <v>#N/A</v>
      </c>
      <c r="AO5" s="92" t="e">
        <f t="array" ref="AO5">+ROUND(INDEX(FCSTSDV!$D$2:$L$72,MATCH('tính băng dính sạch'!$D5,FCSTSDV!$C$2:$C$72,0),MATCH('tính băng dính sạch'!AO$3,FCSTSDV!$D$1:$L$1,0))/'tính băng dính sạch'!$E5,1)</f>
        <v>#N/A</v>
      </c>
      <c r="AP5" s="92" t="e">
        <f t="array" ref="AP5">+ROUND(INDEX(FCSTSDV!$D$2:$L$72,MATCH('tính băng dính sạch'!$D5,FCSTSDV!$C$2:$C$72,0),MATCH('tính băng dính sạch'!AP$3,FCSTSDV!$D$1:$L$1,0))/'tính băng dính sạch'!$E5,1)</f>
        <v>#N/A</v>
      </c>
      <c r="AQ5" s="92" t="e">
        <f t="array" ref="AQ5">+ROUND(INDEX(FCSTSDV!$D$2:$L$72,MATCH('tính băng dính sạch'!$D5,FCSTSDV!$C$2:$C$72,0),MATCH('tính băng dính sạch'!AQ$3,FCSTSDV!$D$1:$L$1,0))/'tính băng dính sạch'!$E5,1)</f>
        <v>#N/A</v>
      </c>
      <c r="AR5" s="92" t="e">
        <f t="array" ref="AR5">+ROUND(INDEX(FCSTSDV!$D$2:$L$72,MATCH('tính băng dính sạch'!$D5,FCSTSDV!$C$2:$C$72,0),MATCH('tính băng dính sạch'!AR$3,FCSTSDV!$D$1:$L$1,0))/'tính băng dính sạch'!$E5,1)</f>
        <v>#N/A</v>
      </c>
      <c r="AS5" s="92" t="e">
        <f t="array" ref="AS5">+ROUND(INDEX(FCSTSDV!$D$2:$L$72,MATCH('tính băng dính sạch'!$D5,FCSTSDV!$C$2:$C$72,0),MATCH('tính băng dính sạch'!AS$3,FCSTSDV!$D$1:$L$1,0))/'tính băng dính sạch'!$E5,1)</f>
        <v>#N/A</v>
      </c>
      <c r="AT5" s="92" t="e">
        <f t="array" ref="AT5">+ROUND(INDEX(FCSTSDV!$D$2:$L$72,MATCH('tính băng dính sạch'!$D5,FCSTSDV!$C$2:$C$72,0),MATCH('tính băng dính sạch'!AT$3,FCSTSDV!$D$1:$L$1,0))/'tính băng dính sạch'!$E5,1)</f>
        <v>#N/A</v>
      </c>
      <c r="AU5" s="92" t="e">
        <f t="array" ref="AU5">+ROUND(INDEX(FCSTSDV!$D$2:$L$72,MATCH('tính băng dính sạch'!$D5,FCSTSDV!$C$2:$C$72,0),MATCH('tính băng dính sạch'!AU$3,FCSTSDV!$D$1:$L$1,0))/'tính băng dính sạch'!$E5,1)</f>
        <v>#N/A</v>
      </c>
      <c r="AV5" s="92" t="e">
        <f t="array" ref="AV5">+ROUND(INDEX(FCSTSDV!$D$2:$L$72,MATCH('tính băng dính sạch'!$D5,FCSTSDV!$C$2:$C$72,0),MATCH('tính băng dính sạch'!AV$3,FCSTSDV!$D$1:$L$1,0))/'tính băng dính sạch'!$E5,1)</f>
        <v>#N/A</v>
      </c>
      <c r="AW5" s="92" t="e">
        <f t="array" ref="AW5">+ROUND(INDEX(FCSTSDV!$D$2:$L$72,MATCH('tính băng dính sạch'!$D5,FCSTSDV!$C$2:$C$72,0),MATCH('tính băng dính sạch'!AW$3,FCSTSDV!$D$1:$L$1,0))/'tính băng dính sạch'!$E5,1)</f>
        <v>#N/A</v>
      </c>
      <c r="AX5" s="92" t="e">
        <f t="array" ref="AX5">+ROUND(INDEX(FCSTSDV!$D$2:$L$72,MATCH('tính băng dính sạch'!$D5,FCSTSDV!$C$2:$C$72,0),MATCH('tính băng dính sạch'!AX$3,FCSTSDV!$D$1:$L$1,0))/'tính băng dính sạch'!$E5,1)</f>
        <v>#N/A</v>
      </c>
      <c r="AY5" s="92" t="e">
        <f t="array" ref="AY5">+ROUND(INDEX(FCSTSDV!$D$2:$L$72,MATCH('tính băng dính sạch'!$D5,FCSTSDV!$C$2:$C$72,0),MATCH('tính băng dính sạch'!AY$3,FCSTSDV!$D$1:$L$1,0))/'tính băng dính sạch'!$E5,1)</f>
        <v>#N/A</v>
      </c>
      <c r="AZ5" s="92" t="e">
        <f t="array" ref="AZ5">+ROUND(INDEX(FCSTSDV!$D$2:$L$72,MATCH('tính băng dính sạch'!$D5,FCSTSDV!$C$2:$C$72,0),MATCH('tính băng dính sạch'!AZ$3,FCSTSDV!$D$1:$L$1,0))/'tính băng dính sạch'!$E5,1)</f>
        <v>#N/A</v>
      </c>
      <c r="BA5" s="92" t="e">
        <f t="array" ref="BA5">+ROUND(INDEX(FCSTSDV!$D$2:$L$72,MATCH('tính băng dính sạch'!$D5,FCSTSDV!$C$2:$C$72,0),MATCH('tính băng dính sạch'!BA$3,FCSTSDV!$D$1:$L$1,0))/'tính băng dính sạch'!$E5,1)</f>
        <v>#N/A</v>
      </c>
      <c r="BB5" s="92" t="e">
        <f t="array" ref="BB5">+ROUND(INDEX(FCSTSDV!$D$2:$L$72,MATCH('tính băng dính sạch'!$D5,FCSTSDV!$C$2:$C$72,0),MATCH('tính băng dính sạch'!BB$3,FCSTSDV!$D$1:$L$1,0))/'tính băng dính sạch'!$E5,1)</f>
        <v>#N/A</v>
      </c>
      <c r="BC5" s="92" t="e">
        <f t="array" ref="BC5">+ROUND(INDEX(FCSTSDV!$D$2:$L$72,MATCH('tính băng dính sạch'!$D5,FCSTSDV!$C$2:$C$72,0),MATCH('tính băng dính sạch'!BC$3,FCSTSDV!$D$1:$L$1,0))/'tính băng dính sạch'!$E5,1)</f>
        <v>#N/A</v>
      </c>
      <c r="BD5" s="92" t="e">
        <f t="array" ref="BD5">+ROUND(INDEX(FCSTSDV!$D$2:$L$72,MATCH('tính băng dính sạch'!$D5,FCSTSDV!$C$2:$C$72,0),MATCH('tính băng dính sạch'!BD$3,FCSTSDV!$D$1:$L$1,0))/'tính băng dính sạch'!$E5,1)</f>
        <v>#N/A</v>
      </c>
      <c r="BE5" s="92" t="e">
        <f t="array" ref="BE5">+ROUND(INDEX(FCSTSDV!$D$2:$L$72,MATCH('tính băng dính sạch'!$D5,FCSTSDV!$C$2:$C$72,0),MATCH('tính băng dính sạch'!BE$3,FCSTSDV!$D$1:$L$1,0))/'tính băng dính sạch'!$E5,1)</f>
        <v>#N/A</v>
      </c>
      <c r="BF5" s="92" t="e">
        <f t="array" ref="BF5">+ROUND(INDEX(FCSTSDV!$D$2:$L$72,MATCH('tính băng dính sạch'!$D5,FCSTSDV!$C$2:$C$72,0),MATCH('tính băng dính sạch'!BF$3,FCSTSDV!$D$1:$L$1,0))/'tính băng dính sạch'!$E5,1)</f>
        <v>#N/A</v>
      </c>
      <c r="BG5" s="92" t="e">
        <f t="array" ref="BG5">+ROUND(INDEX(FCSTSDV!$D$2:$L$72,MATCH('tính băng dính sạch'!$D5,FCSTSDV!$C$2:$C$72,0),MATCH('tính băng dính sạch'!BG$3,FCSTSDV!$D$1:$L$1,0))/'tính băng dính sạch'!$E5,1)</f>
        <v>#N/A</v>
      </c>
      <c r="BH5" s="92" t="e">
        <f t="array" ref="BH5">+ROUND(INDEX(FCSTSDV!$D$2:$L$72,MATCH('tính băng dính sạch'!$D5,FCSTSDV!$C$2:$C$72,0),MATCH('tính băng dính sạch'!BH$3,FCSTSDV!$D$1:$L$1,0))/'tính băng dính sạch'!$E5,1)</f>
        <v>#N/A</v>
      </c>
      <c r="BI5" s="92" t="e">
        <f t="array" ref="BI5">+ROUND(INDEX(FCSTSDV!$D$2:$L$72,MATCH('tính băng dính sạch'!$D5,FCSTSDV!$C$2:$C$72,0),MATCH('tính băng dính sạch'!BI$3,FCSTSDV!$D$1:$L$1,0))/'tính băng dính sạch'!$E5,1)</f>
        <v>#N/A</v>
      </c>
      <c r="BJ5" s="92" t="e">
        <f t="array" ref="BJ5">+ROUND(INDEX(FCSTSDV!$D$2:$L$72,MATCH('tính băng dính sạch'!$D5,FCSTSDV!$C$2:$C$72,0),MATCH('tính băng dính sạch'!BJ$3,FCSTSDV!$D$1:$L$1,0))/'tính băng dính sạch'!$E5,1)</f>
        <v>#N/A</v>
      </c>
      <c r="BK5" s="92" t="e">
        <f t="array" ref="BK5">+ROUND(INDEX(FCSTSDV!$D$2:$L$72,MATCH('tính băng dính sạch'!$D5,FCSTSDV!$C$2:$C$72,0),MATCH('tính băng dính sạch'!BK$3,FCSTSDV!$D$1:$L$1,0))/'tính băng dính sạch'!$E5,1)</f>
        <v>#N/A</v>
      </c>
      <c r="BL5" s="92" t="e">
        <f t="array" ref="BL5">+ROUND(INDEX(FCSTSDV!$D$2:$L$72,MATCH('tính băng dính sạch'!$D5,FCSTSDV!$C$2:$C$72,0),MATCH('tính băng dính sạch'!BL$3,FCSTSDV!$D$1:$L$1,0))/'tính băng dính sạch'!$E5,1)</f>
        <v>#N/A</v>
      </c>
      <c r="BM5" s="92" t="e">
        <f t="array" ref="BM5">+ROUND(INDEX(FCSTSDV!$D$2:$L$72,MATCH('tính băng dính sạch'!$D5,FCSTSDV!$C$2:$C$72,0),MATCH('tính băng dính sạch'!BM$3,FCSTSDV!$D$1:$L$1,0))/'tính băng dính sạch'!$E5,1)</f>
        <v>#N/A</v>
      </c>
      <c r="BN5" s="92" t="e">
        <f t="array" ref="BN5">+ROUND(INDEX(FCSTSDV!$D$2:$L$72,MATCH('tính băng dính sạch'!$D5,FCSTSDV!$C$2:$C$72,0),MATCH('tính băng dính sạch'!BN$3,FCSTSDV!$D$1:$L$1,0))/'tính băng dính sạch'!$E5,1)</f>
        <v>#N/A</v>
      </c>
      <c r="BO5" s="92" t="e">
        <f t="array" ref="BO5">+ROUND(INDEX(FCSTSDV!$D$2:$L$72,MATCH('tính băng dính sạch'!$D5,FCSTSDV!$C$2:$C$72,0),MATCH('tính băng dính sạch'!BO$3,FCSTSDV!$D$1:$L$1,0))/'tính băng dính sạch'!$E5,1)</f>
        <v>#N/A</v>
      </c>
      <c r="BP5" s="92" t="e">
        <f t="array" ref="BP5">+ROUND(INDEX(FCSTSDV!$D$2:$L$72,MATCH('tính băng dính sạch'!$D5,FCSTSDV!$C$2:$C$72,0),MATCH('tính băng dính sạch'!BP$3,FCSTSDV!$D$1:$L$1,0))/'tính băng dính sạch'!$E5,1)</f>
        <v>#N/A</v>
      </c>
      <c r="BQ5" s="92" t="e">
        <f t="array" ref="BQ5">+ROUND(INDEX(FCSTSDV!$D$2:$L$72,MATCH('tính băng dính sạch'!$D5,FCSTSDV!$C$2:$C$72,0),MATCH('tính băng dính sạch'!BQ$3,FCSTSDV!$D$1:$L$1,0))/'tính băng dính sạch'!$E5,1)</f>
        <v>#N/A</v>
      </c>
      <c r="BR5" s="92" t="e">
        <f t="array" ref="BR5">+ROUND(INDEX(FCSTSDV!$D$2:$L$72,MATCH('tính băng dính sạch'!$D5,FCSTSDV!$C$2:$C$72,0),MATCH('tính băng dính sạch'!BR$3,FCSTSDV!$D$1:$L$1,0))/'tính băng dính sạch'!$E5,1)</f>
        <v>#N/A</v>
      </c>
      <c r="BS5" s="92" t="e">
        <f t="array" ref="BS5">+ROUND(INDEX(FCSTSDV!$D$2:$L$72,MATCH('tính băng dính sạch'!$D5,FCSTSDV!$C$2:$C$72,0),MATCH('tính băng dính sạch'!BS$3,FCSTSDV!$D$1:$L$1,0))/'tính băng dính sạch'!$E5,1)</f>
        <v>#N/A</v>
      </c>
      <c r="BT5" s="92" t="e">
        <f t="array" ref="BT5">+ROUND(INDEX(FCSTSDV!$D$2:$L$72,MATCH('tính băng dính sạch'!$D5,FCSTSDV!$C$2:$C$72,0),MATCH('tính băng dính sạch'!BT$3,FCSTSDV!$D$1:$L$1,0))/'tính băng dính sạch'!$E5,1)</f>
        <v>#N/A</v>
      </c>
      <c r="BU5" s="92" t="e">
        <f t="array" ref="BU5">+ROUND(INDEX(FCSTSDV!$D$2:$L$72,MATCH('tính băng dính sạch'!$D5,FCSTSDV!$C$2:$C$72,0),MATCH('tính băng dính sạch'!BU$3,FCSTSDV!$D$1:$L$1,0))/'tính băng dính sạch'!$E5,1)</f>
        <v>#N/A</v>
      </c>
      <c r="BV5" s="92" t="e">
        <f t="array" ref="BV5">+ROUND(INDEX(FCSTSDV!$D$2:$L$72,MATCH('tính băng dính sạch'!$D5,FCSTSDV!$C$2:$C$72,0),MATCH('tính băng dính sạch'!BV$3,FCSTSDV!$D$1:$L$1,0))/'tính băng dính sạch'!$E5,1)</f>
        <v>#N/A</v>
      </c>
      <c r="BW5" s="92" t="e">
        <f t="array" ref="BW5">+ROUND(INDEX(FCSTSDV!$D$2:$L$72,MATCH('tính băng dính sạch'!$D5,FCSTSDV!$C$2:$C$72,0),MATCH('tính băng dính sạch'!BW$3,FCSTSDV!$D$1:$L$1,0))/'tính băng dính sạch'!$E5,1)</f>
        <v>#N/A</v>
      </c>
      <c r="BX5" s="92" t="e">
        <f t="array" ref="BX5">+ROUND(INDEX(FCSTSDV!$D$2:$L$72,MATCH('tính băng dính sạch'!$D5,FCSTSDV!$C$2:$C$72,0),MATCH('tính băng dính sạch'!BX$3,FCSTSDV!$D$1:$L$1,0))/'tính băng dính sạch'!$E5,1)</f>
        <v>#N/A</v>
      </c>
      <c r="BY5" s="92" t="e">
        <f t="array" ref="BY5">+ROUND(INDEX(FCSTSDV!$D$2:$L$72,MATCH('tính băng dính sạch'!$D5,FCSTSDV!$C$2:$C$72,0),MATCH('tính băng dính sạch'!BY$3,FCSTSDV!$D$1:$L$1,0))/'tính băng dính sạch'!$E5,1)</f>
        <v>#N/A</v>
      </c>
      <c r="BZ5" s="92" t="e">
        <f t="array" ref="BZ5">+ROUND(INDEX(FCSTSDV!$D$2:$L$72,MATCH('tính băng dính sạch'!$D5,FCSTSDV!$C$2:$C$72,0),MATCH('tính băng dính sạch'!BZ$3,FCSTSDV!$D$1:$L$1,0))/'tính băng dính sạch'!$E5,1)</f>
        <v>#N/A</v>
      </c>
      <c r="CA5" s="92" t="e">
        <f t="array" ref="CA5">+ROUND(INDEX(FCSTSDV!$D$2:$L$72,MATCH('tính băng dính sạch'!$D5,FCSTSDV!$C$2:$C$72,0),MATCH('tính băng dính sạch'!CA$3,FCSTSDV!$D$1:$L$1,0))/'tính băng dính sạch'!$E5,1)</f>
        <v>#N/A</v>
      </c>
      <c r="CB5" s="92" t="e">
        <f t="array" ref="CB5">+ROUND(INDEX(FCSTSDV!$D$2:$L$72,MATCH('tính băng dính sạch'!$D5,FCSTSDV!$C$2:$C$72,0),MATCH('tính băng dính sạch'!CB$3,FCSTSDV!$D$1:$L$1,0))/'tính băng dính sạch'!$E5,1)</f>
        <v>#N/A</v>
      </c>
      <c r="CC5" s="92" t="e">
        <f t="array" ref="CC5">+ROUND(INDEX(FCSTSDV!$D$2:$L$72,MATCH('tính băng dính sạch'!$D5,FCSTSDV!$C$2:$C$72,0),MATCH('tính băng dính sạch'!CC$3,FCSTSDV!$D$1:$L$1,0))/'tính băng dính sạch'!$E5,1)</f>
        <v>#N/A</v>
      </c>
      <c r="CD5" s="92" t="e">
        <f t="array" ref="CD5">+ROUND(INDEX(FCSTSDV!$D$2:$L$72,MATCH('tính băng dính sạch'!$D5,FCSTSDV!$C$2:$C$72,0),MATCH('tính băng dính sạch'!CD$3,FCSTSDV!$D$1:$L$1,0))/'tính băng dính sạch'!$E5,1)</f>
        <v>#N/A</v>
      </c>
      <c r="CE5" s="92" t="e">
        <f t="array" ref="CE5">+ROUND(INDEX(FCSTSDV!$D$2:$L$72,MATCH('tính băng dính sạch'!$D5,FCSTSDV!$C$2:$C$72,0),MATCH('tính băng dính sạch'!CE$3,FCSTSDV!$D$1:$L$1,0))/'tính băng dính sạch'!$E5,1)</f>
        <v>#N/A</v>
      </c>
      <c r="CF5" s="92" t="e">
        <f t="array" ref="CF5">+ROUND(INDEX(FCSTSDV!$D$2:$L$72,MATCH('tính băng dính sạch'!$D5,FCSTSDV!$C$2:$C$72,0),MATCH('tính băng dính sạch'!CF$3,FCSTSDV!$D$1:$L$1,0))/'tính băng dính sạch'!$E5,1)</f>
        <v>#N/A</v>
      </c>
      <c r="CG5" s="92" t="e">
        <f t="array" ref="CG5">+ROUND(INDEX(FCSTSDV!$D$2:$L$72,MATCH('tính băng dính sạch'!$D5,FCSTSDV!$C$2:$C$72,0),MATCH('tính băng dính sạch'!CG$3,FCSTSDV!$D$1:$L$1,0))/'tính băng dính sạch'!$E5,1)</f>
        <v>#N/A</v>
      </c>
      <c r="CH5" s="92" t="e">
        <f t="array" ref="CH5">+ROUND(INDEX(FCSTSDV!$D$2:$L$72,MATCH('tính băng dính sạch'!$D5,FCSTSDV!$C$2:$C$72,0),MATCH('tính băng dính sạch'!CH$3,FCSTSDV!$D$1:$L$1,0))/'tính băng dính sạch'!$E5,1)</f>
        <v>#N/A</v>
      </c>
      <c r="CI5" s="92" t="e">
        <f t="array" ref="CI5">+ROUND(INDEX(FCSTSDV!$D$2:$L$72,MATCH('tính băng dính sạch'!$D5,FCSTSDV!$C$2:$C$72,0),MATCH('tính băng dính sạch'!CI$3,FCSTSDV!$D$1:$L$1,0))/'tính băng dính sạch'!$E5,1)</f>
        <v>#N/A</v>
      </c>
      <c r="CJ5" s="114" t="e">
        <f t="array" ref="CJ5">+ROUND(INDEX(FCSTSDV!$D$2:$L$72,MATCH('tính băng dính sạch'!$D5,FCSTSDV!$C$2:$C$72,0),MATCH('tính băng dính sạch'!CJ$3,FCSTSDV!$D$1:$L$1,0))/'tính băng dính sạch'!$E5,1)</f>
        <v>#N/A</v>
      </c>
      <c r="CK5" s="92" t="e">
        <f t="array" ref="CK5">+ROUND(INDEX(FCSTSDV!$D$2:$L$72,MATCH('tính băng dính sạch'!$D5,FCSTSDV!$C$2:$C$72,0),MATCH('tính băng dính sạch'!CK$3,FCSTSDV!$D$1:$L$1,0))/'tính băng dính sạch'!$E5,1)</f>
        <v>#N/A</v>
      </c>
      <c r="CL5" s="92" t="e">
        <f t="array" ref="CL5">+ROUND(INDEX(FCSTSDV!$D$2:$L$72,MATCH('tính băng dính sạch'!$D5,FCSTSDV!$C$2:$C$72,0),MATCH('tính băng dính sạch'!CL$3,FCSTSDV!$D$1:$L$1,0))/'tính băng dính sạch'!$E5,1)</f>
        <v>#N/A</v>
      </c>
      <c r="CM5" s="92" t="e">
        <f t="array" ref="CM5">+ROUND(INDEX(FCSTSDV!$D$2:$L$72,MATCH('tính băng dính sạch'!$D5,FCSTSDV!$C$2:$C$72,0),MATCH('tính băng dính sạch'!CM$3,FCSTSDV!$D$1:$L$1,0))/'tính băng dính sạch'!$E5,1)</f>
        <v>#N/A</v>
      </c>
      <c r="CN5" s="92" t="e">
        <f t="array" ref="CN5">+ROUND(INDEX(FCSTSDV!$D$2:$L$72,MATCH('tính băng dính sạch'!$D5,FCSTSDV!$C$2:$C$72,0),MATCH('tính băng dính sạch'!CN$3,FCSTSDV!$D$1:$L$1,0))/'tính băng dính sạch'!$E5,1)</f>
        <v>#N/A</v>
      </c>
      <c r="CO5" s="92" t="e">
        <f t="array" ref="CO5">+ROUND(INDEX(FCSTSDV!$D$2:$L$72,MATCH('tính băng dính sạch'!$D5,FCSTSDV!$C$2:$C$72,0),MATCH('tính băng dính sạch'!CO$3,FCSTSDV!$D$1:$L$1,0))/'tính băng dính sạch'!$E5,1)</f>
        <v>#N/A</v>
      </c>
      <c r="CP5" s="119" t="e">
        <f t="array" ref="CP5">+ROUND(INDEX(FCSTSDV!$D$2:$L$72,MATCH('tính băng dính sạch'!$D5,FCSTSDV!$C$2:$C$72,0),MATCH('tính băng dính sạch'!CP$3,FCSTSDV!$D$1:$L$1,0))/'tính băng dính sạch'!$E5,1)</f>
        <v>#N/A</v>
      </c>
      <c r="CQ5" s="120" t="e">
        <f t="array" ref="CQ5">+ROUND(INDEX(FCSTSDV!$D$2:$L$72,MATCH('tính băng dính sạch'!$D5,FCSTSDV!$C$2:$C$72,0),MATCH('tính băng dính sạch'!CQ$3,FCSTSDV!$D$1:$L$1,0))/'tính băng dính sạch'!$E5,1)</f>
        <v>#N/A</v>
      </c>
    </row>
    <row r="6" spans="1:95" ht="20.100000000000001" hidden="1" customHeight="1">
      <c r="A6" s="813"/>
      <c r="B6" s="795"/>
      <c r="C6" s="12"/>
      <c r="D6" s="46" t="s">
        <v>18</v>
      </c>
      <c r="E6" s="47">
        <v>2500</v>
      </c>
      <c r="F6" s="799"/>
      <c r="G6" s="799"/>
      <c r="H6" s="830"/>
      <c r="I6" s="81">
        <f>+ROUND(IFERROR(VLOOKUP(D6,FCSTSDV!C4:E167,26,0),0)/'tính băng dính sạch'!E6+0,0)</f>
        <v>0</v>
      </c>
      <c r="J6" s="82"/>
      <c r="K6" s="83"/>
      <c r="L6" s="83"/>
      <c r="M6" s="84" t="e">
        <f t="array" ref="M6">+INDEX(FCSTSDV!$D$2:$L$72,MATCH('tính băng dính sạch'!$D6,FCSTSDV!$C$2:$C$72,0),MATCH('tính băng dính sạch'!M$3,FCSTSDV!$D$1:$L$1,0))/'tính băng dính sạch'!$E6</f>
        <v>#N/A</v>
      </c>
      <c r="N6" s="84" t="e">
        <f t="array" ref="N6">+INDEX(FCSTSDV!$D$2:$L$72,MATCH('tính băng dính sạch'!$D6,FCSTSDV!$C$2:$C$72,0),MATCH('tính băng dính sạch'!N$3,FCSTSDV!$D$1:$L$1,0))/'tính băng dính sạch'!$E6</f>
        <v>#N/A</v>
      </c>
      <c r="O6" s="84" t="e">
        <f t="array" ref="O6">+INDEX(FCSTSDV!$D$2:$L$72,MATCH('tính băng dính sạch'!$D6,FCSTSDV!$C$2:$C$72,0),MATCH('tính băng dính sạch'!O$3,FCSTSDV!$D$1:$L$1,0))/'tính băng dính sạch'!$E6</f>
        <v>#N/A</v>
      </c>
      <c r="P6" s="84" t="e">
        <f t="array" ref="P6">+INDEX(FCSTSDV!$D$2:$L$72,MATCH('tính băng dính sạch'!$D6,FCSTSDV!$C$2:$C$72,0),MATCH('tính băng dính sạch'!P$3,FCSTSDV!$D$1:$L$1,0))/'tính băng dính sạch'!$E6</f>
        <v>#N/A</v>
      </c>
      <c r="Q6" s="84" t="e">
        <f t="array" ref="Q6">+INDEX(FCSTSDV!$D$2:$L$72,MATCH('tính băng dính sạch'!$D6,FCSTSDV!$C$2:$C$72,0),MATCH('tính băng dính sạch'!Q$3,FCSTSDV!$D$1:$L$1,0))/'tính băng dính sạch'!$E6</f>
        <v>#N/A</v>
      </c>
      <c r="R6" s="84" t="e">
        <f t="array" ref="R6">+INDEX(FCSTSDV!$D$2:$L$72,MATCH('tính băng dính sạch'!$D6,FCSTSDV!$C$2:$C$72,0),MATCH('tính băng dính sạch'!R$3,FCSTSDV!$D$1:$L$1,0))/'tính băng dính sạch'!$E6</f>
        <v>#N/A</v>
      </c>
      <c r="S6" s="84" t="e">
        <f t="array" ref="S6">+INDEX(FCSTSDV!$D$2:$L$72,MATCH('tính băng dính sạch'!$D6,FCSTSDV!$C$2:$C$72,0),MATCH('tính băng dính sạch'!S$3,FCSTSDV!$D$1:$L$1,0))/'tính băng dính sạch'!$E6</f>
        <v>#N/A</v>
      </c>
      <c r="T6" s="84" t="e">
        <f t="array" ref="T6">+INDEX(FCSTSDV!$D$2:$L$72,MATCH('tính băng dính sạch'!$D6,FCSTSDV!$C$2:$C$72,0),MATCH('tính băng dính sạch'!T$3,FCSTSDV!$D$1:$L$1,0))/'tính băng dính sạch'!$E6</f>
        <v>#N/A</v>
      </c>
      <c r="U6" s="84" t="e">
        <f t="array" ref="U6">+INDEX(FCSTSDV!$D$2:$L$72,MATCH('tính băng dính sạch'!$D6,FCSTSDV!$C$2:$C$72,0),MATCH('tính băng dính sạch'!U$3,FCSTSDV!$D$1:$L$1,0))/'tính băng dính sạch'!$E6</f>
        <v>#N/A</v>
      </c>
      <c r="V6" s="101" t="e">
        <f t="array" ref="V6">+INDEX(FCSTSDV!$D$2:$L$72,MATCH('tính băng dính sạch'!$D6,FCSTSDV!$C$2:$C$72,0),MATCH('tính băng dính sạch'!V$3,FCSTSDV!$D$1:$L$1,0))/'tính băng dính sạch'!$E6</f>
        <v>#N/A</v>
      </c>
      <c r="W6" s="92" t="e">
        <f t="array" ref="W6">+INDEX(FCSTSDV!$D$2:$L$72,MATCH('tính băng dính sạch'!$D6,FCSTSDV!$C$2:$C$72,0),MATCH('tính băng dính sạch'!W$3,FCSTSDV!$D$1:$L$1,0))/'tính băng dính sạch'!$E6</f>
        <v>#N/A</v>
      </c>
      <c r="X6" s="102" t="e">
        <f t="array" ref="X6">+INDEX(FCSTSDV!$D$2:$L$72,MATCH('tính băng dính sạch'!$D6,FCSTSDV!$C$2:$C$72,0),MATCH('tính băng dính sạch'!X$3,FCSTSDV!$D$1:$L$1,0))/'tính băng dính sạch'!$E6</f>
        <v>#N/A</v>
      </c>
      <c r="Y6" s="102" t="e">
        <f t="array" ref="Y6">+INDEX(FCSTSDV!$D$2:$L$72,MATCH('tính băng dính sạch'!$D6,FCSTSDV!$C$2:$C$72,0),MATCH('tính băng dính sạch'!Y$3,FCSTSDV!$D$1:$L$1,0))/'tính băng dính sạch'!$E6</f>
        <v>#N/A</v>
      </c>
      <c r="Z6" s="102" t="e">
        <f t="array" ref="Z6">+INDEX(FCSTSDV!$D$2:$L$72,MATCH('tính băng dính sạch'!$D6,FCSTSDV!$C$2:$C$72,0),MATCH('tính băng dính sạch'!Z$3,FCSTSDV!$D$1:$L$1,0))/'tính băng dính sạch'!$E6</f>
        <v>#N/A</v>
      </c>
      <c r="AA6" s="102" t="e">
        <f t="array" ref="AA6">+INDEX(FCSTSDV!$D$2:$L$72,MATCH('tính băng dính sạch'!$D6,FCSTSDV!$C$2:$C$72,0),MATCH('tính băng dính sạch'!AA$3,FCSTSDV!$D$1:$L$1,0))/'tính băng dính sạch'!$E6</f>
        <v>#N/A</v>
      </c>
      <c r="AB6" s="102" t="e">
        <f t="array" ref="AB6">+INDEX(FCSTSDV!$D$2:$L$72,MATCH('tính băng dính sạch'!$D6,FCSTSDV!$C$2:$C$72,0),MATCH('tính băng dính sạch'!AB$3,FCSTSDV!$D$1:$L$1,0))/'tính băng dính sạch'!$E6</f>
        <v>#N/A</v>
      </c>
      <c r="AC6" s="102" t="e">
        <f t="array" ref="AC6">+INDEX(FCSTSDV!$D$2:$L$72,MATCH('tính băng dính sạch'!$D6,FCSTSDV!$C$2:$C$72,0),MATCH('tính băng dính sạch'!AC$3,FCSTSDV!$D$1:$L$1,0))/'tính băng dính sạch'!$E6</f>
        <v>#N/A</v>
      </c>
      <c r="AD6" s="102" t="e">
        <f t="array" ref="AD6">+INDEX(FCSTSDV!$D$2:$L$72,MATCH('tính băng dính sạch'!$D6,FCSTSDV!$C$2:$C$72,0),MATCH('tính băng dính sạch'!AD$3,FCSTSDV!$D$1:$L$1,0))/'tính băng dính sạch'!$E6</f>
        <v>#N/A</v>
      </c>
      <c r="AE6" s="102" t="e">
        <f t="array" ref="AE6">+INDEX(FCSTSDV!$D$2:$L$72,MATCH('tính băng dính sạch'!$D6,FCSTSDV!$C$2:$C$72,0),MATCH('tính băng dính sạch'!AE$3,FCSTSDV!$D$1:$L$1,0))/'tính băng dính sạch'!$E6</f>
        <v>#N/A</v>
      </c>
      <c r="AF6" s="92" t="e">
        <f>+INDEX(FCSTSDV!$D$2:$L$72,MATCH('tính băng dính sạch'!$D6,FCSTSDV!$C$2:$C$72,0),MATCH('tính băng dính sạch'!AF$3,FCSTSDV!$D$1:$L$1,0))/'tính băng dính sạch'!$E6</f>
        <v>#N/A</v>
      </c>
      <c r="AG6" s="92" t="e">
        <f t="array" ref="AG6">+ROUND(INDEX(FCSTSDV!$D$2:$L$72,MATCH('tính băng dính sạch'!$D6,FCSTSDV!$C$2:$C$72,0),MATCH('tính băng dính sạch'!AG$3,FCSTSDV!$D$1:$L$1,0))/'tính băng dính sạch'!$E6,1)</f>
        <v>#N/A</v>
      </c>
      <c r="AH6" s="92" t="e">
        <f t="array" ref="AH6">+ROUND(INDEX(FCSTSDV!$D$2:$L$72,MATCH('tính băng dính sạch'!$D6,FCSTSDV!$C$2:$C$72,0),MATCH('tính băng dính sạch'!AH$3,FCSTSDV!$D$1:$L$1,0))/'tính băng dính sạch'!$E6,1)</f>
        <v>#N/A</v>
      </c>
      <c r="AI6" s="92" t="e">
        <f t="array" ref="AI6">+ROUND(INDEX(FCSTSDV!$D$2:$L$72,MATCH('tính băng dính sạch'!$D6,FCSTSDV!$C$2:$C$72,0),MATCH('tính băng dính sạch'!AI$3,FCSTSDV!$D$1:$L$1,0))/'tính băng dính sạch'!$E6,1)</f>
        <v>#N/A</v>
      </c>
      <c r="AJ6" s="92" t="e">
        <f t="array" ref="AJ6">+ROUND(INDEX(FCSTSDV!$D$2:$L$72,MATCH('tính băng dính sạch'!$D6,FCSTSDV!$C$2:$C$72,0),MATCH('tính băng dính sạch'!AJ$3,FCSTSDV!$D$1:$L$1,0))/'tính băng dính sạch'!$E6,1)</f>
        <v>#N/A</v>
      </c>
      <c r="AK6" s="92" t="e">
        <f t="array" ref="AK6">+ROUND(INDEX(FCSTSDV!$D$2:$L$72,MATCH('tính băng dính sạch'!$D6,FCSTSDV!$C$2:$C$72,0),MATCH('tính băng dính sạch'!AK$3,FCSTSDV!$D$1:$L$1,0))/'tính băng dính sạch'!$E6,1)</f>
        <v>#N/A</v>
      </c>
      <c r="AL6" s="92" t="e">
        <f t="array" ref="AL6">+ROUND(INDEX(FCSTSDV!$D$2:$L$72,MATCH('tính băng dính sạch'!$D6,FCSTSDV!$C$2:$C$72,0),MATCH('tính băng dính sạch'!AL$3,FCSTSDV!$D$1:$L$1,0))/'tính băng dính sạch'!$E6,1)</f>
        <v>#N/A</v>
      </c>
      <c r="AM6" s="92" t="e">
        <f t="array" ref="AM6">+ROUND(INDEX(FCSTSDV!$D$2:$L$72,MATCH('tính băng dính sạch'!$D6,FCSTSDV!$C$2:$C$72,0),MATCH('tính băng dính sạch'!AM$3,FCSTSDV!$D$1:$L$1,0))/'tính băng dính sạch'!$E6,1)</f>
        <v>#N/A</v>
      </c>
      <c r="AN6" s="92" t="e">
        <f t="array" ref="AN6">+ROUND(INDEX(FCSTSDV!$D$2:$L$72,MATCH('tính băng dính sạch'!$D6,FCSTSDV!$C$2:$C$72,0),MATCH('tính băng dính sạch'!AN$3,FCSTSDV!$D$1:$L$1,0))/'tính băng dính sạch'!$E6,1)</f>
        <v>#N/A</v>
      </c>
      <c r="AO6" s="92" t="e">
        <f t="array" ref="AO6">+ROUND(INDEX(FCSTSDV!$D$2:$L$72,MATCH('tính băng dính sạch'!$D6,FCSTSDV!$C$2:$C$72,0),MATCH('tính băng dính sạch'!AO$3,FCSTSDV!$D$1:$L$1,0))/'tính băng dính sạch'!$E6,1)</f>
        <v>#N/A</v>
      </c>
      <c r="AP6" s="92" t="e">
        <f t="array" ref="AP6">+ROUND(INDEX(FCSTSDV!$D$2:$L$72,MATCH('tính băng dính sạch'!$D6,FCSTSDV!$C$2:$C$72,0),MATCH('tính băng dính sạch'!AP$3,FCSTSDV!$D$1:$L$1,0))/'tính băng dính sạch'!$E6,1)</f>
        <v>#N/A</v>
      </c>
      <c r="AQ6" s="92" t="e">
        <f t="array" ref="AQ6">+ROUND(INDEX(FCSTSDV!$D$2:$L$72,MATCH('tính băng dính sạch'!$D6,FCSTSDV!$C$2:$C$72,0),MATCH('tính băng dính sạch'!AQ$3,FCSTSDV!$D$1:$L$1,0))/'tính băng dính sạch'!$E6,1)</f>
        <v>#N/A</v>
      </c>
      <c r="AR6" s="92" t="e">
        <f t="array" ref="AR6">+ROUND(INDEX(FCSTSDV!$D$2:$L$72,MATCH('tính băng dính sạch'!$D6,FCSTSDV!$C$2:$C$72,0),MATCH('tính băng dính sạch'!AR$3,FCSTSDV!$D$1:$L$1,0))/'tính băng dính sạch'!$E6,1)</f>
        <v>#N/A</v>
      </c>
      <c r="AS6" s="92" t="e">
        <f t="array" ref="AS6">+ROUND(INDEX(FCSTSDV!$D$2:$L$72,MATCH('tính băng dính sạch'!$D6,FCSTSDV!$C$2:$C$72,0),MATCH('tính băng dính sạch'!AS$3,FCSTSDV!$D$1:$L$1,0))/'tính băng dính sạch'!$E6,1)</f>
        <v>#N/A</v>
      </c>
      <c r="AT6" s="92" t="e">
        <f t="array" ref="AT6">+ROUND(INDEX(FCSTSDV!$D$2:$L$72,MATCH('tính băng dính sạch'!$D6,FCSTSDV!$C$2:$C$72,0),MATCH('tính băng dính sạch'!AT$3,FCSTSDV!$D$1:$L$1,0))/'tính băng dính sạch'!$E6,1)</f>
        <v>#N/A</v>
      </c>
      <c r="AU6" s="92" t="e">
        <f t="array" ref="AU6">+ROUND(INDEX(FCSTSDV!$D$2:$L$72,MATCH('tính băng dính sạch'!$D6,FCSTSDV!$C$2:$C$72,0),MATCH('tính băng dính sạch'!AU$3,FCSTSDV!$D$1:$L$1,0))/'tính băng dính sạch'!$E6,1)</f>
        <v>#N/A</v>
      </c>
      <c r="AV6" s="92" t="e">
        <f t="array" ref="AV6">+ROUND(INDEX(FCSTSDV!$D$2:$L$72,MATCH('tính băng dính sạch'!$D6,FCSTSDV!$C$2:$C$72,0),MATCH('tính băng dính sạch'!AV$3,FCSTSDV!$D$1:$L$1,0))/'tính băng dính sạch'!$E6,1)</f>
        <v>#N/A</v>
      </c>
      <c r="AW6" s="92" t="e">
        <f t="array" ref="AW6">+ROUND(INDEX(FCSTSDV!$D$2:$L$72,MATCH('tính băng dính sạch'!$D6,FCSTSDV!$C$2:$C$72,0),MATCH('tính băng dính sạch'!AW$3,FCSTSDV!$D$1:$L$1,0))/'tính băng dính sạch'!$E6,1)</f>
        <v>#N/A</v>
      </c>
      <c r="AX6" s="92" t="e">
        <f t="array" ref="AX6">+ROUND(INDEX(FCSTSDV!$D$2:$L$72,MATCH('tính băng dính sạch'!$D6,FCSTSDV!$C$2:$C$72,0),MATCH('tính băng dính sạch'!AX$3,FCSTSDV!$D$1:$L$1,0))/'tính băng dính sạch'!$E6,1)</f>
        <v>#N/A</v>
      </c>
      <c r="AY6" s="92" t="e">
        <f t="array" ref="AY6">+ROUND(INDEX(FCSTSDV!$D$2:$L$72,MATCH('tính băng dính sạch'!$D6,FCSTSDV!$C$2:$C$72,0),MATCH('tính băng dính sạch'!AY$3,FCSTSDV!$D$1:$L$1,0))/'tính băng dính sạch'!$E6,1)</f>
        <v>#N/A</v>
      </c>
      <c r="AZ6" s="92" t="e">
        <f t="array" ref="AZ6">+ROUND(INDEX(FCSTSDV!$D$2:$L$72,MATCH('tính băng dính sạch'!$D6,FCSTSDV!$C$2:$C$72,0),MATCH('tính băng dính sạch'!AZ$3,FCSTSDV!$D$1:$L$1,0))/'tính băng dính sạch'!$E6,1)</f>
        <v>#N/A</v>
      </c>
      <c r="BA6" s="92" t="e">
        <f t="array" ref="BA6">+ROUND(INDEX(FCSTSDV!$D$2:$L$72,MATCH('tính băng dính sạch'!$D6,FCSTSDV!$C$2:$C$72,0),MATCH('tính băng dính sạch'!BA$3,FCSTSDV!$D$1:$L$1,0))/'tính băng dính sạch'!$E6,1)</f>
        <v>#N/A</v>
      </c>
      <c r="BB6" s="92" t="e">
        <f t="array" ref="BB6">+ROUND(INDEX(FCSTSDV!$D$2:$L$72,MATCH('tính băng dính sạch'!$D6,FCSTSDV!$C$2:$C$72,0),MATCH('tính băng dính sạch'!BB$3,FCSTSDV!$D$1:$L$1,0))/'tính băng dính sạch'!$E6,1)</f>
        <v>#N/A</v>
      </c>
      <c r="BC6" s="92" t="e">
        <f t="array" ref="BC6">+ROUND(INDEX(FCSTSDV!$D$2:$L$72,MATCH('tính băng dính sạch'!$D6,FCSTSDV!$C$2:$C$72,0),MATCH('tính băng dính sạch'!BC$3,FCSTSDV!$D$1:$L$1,0))/'tính băng dính sạch'!$E6,1)</f>
        <v>#N/A</v>
      </c>
      <c r="BD6" s="92" t="e">
        <f t="array" ref="BD6">+ROUND(INDEX(FCSTSDV!$D$2:$L$72,MATCH('tính băng dính sạch'!$D6,FCSTSDV!$C$2:$C$72,0),MATCH('tính băng dính sạch'!BD$3,FCSTSDV!$D$1:$L$1,0))/'tính băng dính sạch'!$E6,1)</f>
        <v>#N/A</v>
      </c>
      <c r="BE6" s="92" t="e">
        <f t="array" ref="BE6">+ROUND(INDEX(FCSTSDV!$D$2:$L$72,MATCH('tính băng dính sạch'!$D6,FCSTSDV!$C$2:$C$72,0),MATCH('tính băng dính sạch'!BE$3,FCSTSDV!$D$1:$L$1,0))/'tính băng dính sạch'!$E6,1)</f>
        <v>#N/A</v>
      </c>
      <c r="BF6" s="92" t="e">
        <f t="array" ref="BF6">+ROUND(INDEX(FCSTSDV!$D$2:$L$72,MATCH('tính băng dính sạch'!$D6,FCSTSDV!$C$2:$C$72,0),MATCH('tính băng dính sạch'!BF$3,FCSTSDV!$D$1:$L$1,0))/'tính băng dính sạch'!$E6,1)</f>
        <v>#N/A</v>
      </c>
      <c r="BG6" s="92" t="e">
        <f t="array" ref="BG6">+ROUND(INDEX(FCSTSDV!$D$2:$L$72,MATCH('tính băng dính sạch'!$D6,FCSTSDV!$C$2:$C$72,0),MATCH('tính băng dính sạch'!BG$3,FCSTSDV!$D$1:$L$1,0))/'tính băng dính sạch'!$E6,1)</f>
        <v>#N/A</v>
      </c>
      <c r="BH6" s="92" t="e">
        <f t="array" ref="BH6">+ROUND(INDEX(FCSTSDV!$D$2:$L$72,MATCH('tính băng dính sạch'!$D6,FCSTSDV!$C$2:$C$72,0),MATCH('tính băng dính sạch'!BH$3,FCSTSDV!$D$1:$L$1,0))/'tính băng dính sạch'!$E6,1)</f>
        <v>#N/A</v>
      </c>
      <c r="BI6" s="92" t="e">
        <f t="array" ref="BI6">+ROUND(INDEX(FCSTSDV!$D$2:$L$72,MATCH('tính băng dính sạch'!$D6,FCSTSDV!$C$2:$C$72,0),MATCH('tính băng dính sạch'!BI$3,FCSTSDV!$D$1:$L$1,0))/'tính băng dính sạch'!$E6,1)</f>
        <v>#N/A</v>
      </c>
      <c r="BJ6" s="92" t="e">
        <f t="array" ref="BJ6">+ROUND(INDEX(FCSTSDV!$D$2:$L$72,MATCH('tính băng dính sạch'!$D6,FCSTSDV!$C$2:$C$72,0),MATCH('tính băng dính sạch'!BJ$3,FCSTSDV!$D$1:$L$1,0))/'tính băng dính sạch'!$E6,1)</f>
        <v>#N/A</v>
      </c>
      <c r="BK6" s="92" t="e">
        <f t="array" ref="BK6">+ROUND(INDEX(FCSTSDV!$D$2:$L$72,MATCH('tính băng dính sạch'!$D6,FCSTSDV!$C$2:$C$72,0),MATCH('tính băng dính sạch'!BK$3,FCSTSDV!$D$1:$L$1,0))/'tính băng dính sạch'!$E6,1)</f>
        <v>#N/A</v>
      </c>
      <c r="BL6" s="92" t="e">
        <f t="array" ref="BL6">+ROUND(INDEX(FCSTSDV!$D$2:$L$72,MATCH('tính băng dính sạch'!$D6,FCSTSDV!$C$2:$C$72,0),MATCH('tính băng dính sạch'!BL$3,FCSTSDV!$D$1:$L$1,0))/'tính băng dính sạch'!$E6,1)</f>
        <v>#N/A</v>
      </c>
      <c r="BM6" s="92" t="e">
        <f t="array" ref="BM6">+ROUND(INDEX(FCSTSDV!$D$2:$L$72,MATCH('tính băng dính sạch'!$D6,FCSTSDV!$C$2:$C$72,0),MATCH('tính băng dính sạch'!BM$3,FCSTSDV!$D$1:$L$1,0))/'tính băng dính sạch'!$E6,1)</f>
        <v>#N/A</v>
      </c>
      <c r="BN6" s="92" t="e">
        <f t="array" ref="BN6">+ROUND(INDEX(FCSTSDV!$D$2:$L$72,MATCH('tính băng dính sạch'!$D6,FCSTSDV!$C$2:$C$72,0),MATCH('tính băng dính sạch'!BN$3,FCSTSDV!$D$1:$L$1,0))/'tính băng dính sạch'!$E6,1)</f>
        <v>#N/A</v>
      </c>
      <c r="BO6" s="92" t="e">
        <f t="array" ref="BO6">+ROUND(INDEX(FCSTSDV!$D$2:$L$72,MATCH('tính băng dính sạch'!$D6,FCSTSDV!$C$2:$C$72,0),MATCH('tính băng dính sạch'!BO$3,FCSTSDV!$D$1:$L$1,0))/'tính băng dính sạch'!$E6,1)</f>
        <v>#N/A</v>
      </c>
      <c r="BP6" s="92" t="e">
        <f t="array" ref="BP6">+ROUND(INDEX(FCSTSDV!$D$2:$L$72,MATCH('tính băng dính sạch'!$D6,FCSTSDV!$C$2:$C$72,0),MATCH('tính băng dính sạch'!BP$3,FCSTSDV!$D$1:$L$1,0))/'tính băng dính sạch'!$E6,1)</f>
        <v>#N/A</v>
      </c>
      <c r="BQ6" s="92" t="e">
        <f t="array" ref="BQ6">+ROUND(INDEX(FCSTSDV!$D$2:$L$72,MATCH('tính băng dính sạch'!$D6,FCSTSDV!$C$2:$C$72,0),MATCH('tính băng dính sạch'!BQ$3,FCSTSDV!$D$1:$L$1,0))/'tính băng dính sạch'!$E6,1)</f>
        <v>#N/A</v>
      </c>
      <c r="BR6" s="92" t="e">
        <f t="array" ref="BR6">+ROUND(INDEX(FCSTSDV!$D$2:$L$72,MATCH('tính băng dính sạch'!$D6,FCSTSDV!$C$2:$C$72,0),MATCH('tính băng dính sạch'!BR$3,FCSTSDV!$D$1:$L$1,0))/'tính băng dính sạch'!$E6,1)</f>
        <v>#N/A</v>
      </c>
      <c r="BS6" s="92" t="e">
        <f t="array" ref="BS6">+ROUND(INDEX(FCSTSDV!$D$2:$L$72,MATCH('tính băng dính sạch'!$D6,FCSTSDV!$C$2:$C$72,0),MATCH('tính băng dính sạch'!BS$3,FCSTSDV!$D$1:$L$1,0))/'tính băng dính sạch'!$E6,1)</f>
        <v>#N/A</v>
      </c>
      <c r="BT6" s="92" t="e">
        <f t="array" ref="BT6">+ROUND(INDEX(FCSTSDV!$D$2:$L$72,MATCH('tính băng dính sạch'!$D6,FCSTSDV!$C$2:$C$72,0),MATCH('tính băng dính sạch'!BT$3,FCSTSDV!$D$1:$L$1,0))/'tính băng dính sạch'!$E6,1)</f>
        <v>#N/A</v>
      </c>
      <c r="BU6" s="92" t="e">
        <f t="array" ref="BU6">+ROUND(INDEX(FCSTSDV!$D$2:$L$72,MATCH('tính băng dính sạch'!$D6,FCSTSDV!$C$2:$C$72,0),MATCH('tính băng dính sạch'!BU$3,FCSTSDV!$D$1:$L$1,0))/'tính băng dính sạch'!$E6,1)</f>
        <v>#N/A</v>
      </c>
      <c r="BV6" s="92" t="e">
        <f t="array" ref="BV6">+ROUND(INDEX(FCSTSDV!$D$2:$L$72,MATCH('tính băng dính sạch'!$D6,FCSTSDV!$C$2:$C$72,0),MATCH('tính băng dính sạch'!BV$3,FCSTSDV!$D$1:$L$1,0))/'tính băng dính sạch'!$E6,1)</f>
        <v>#N/A</v>
      </c>
      <c r="BW6" s="92" t="e">
        <f t="array" ref="BW6">+ROUND(INDEX(FCSTSDV!$D$2:$L$72,MATCH('tính băng dính sạch'!$D6,FCSTSDV!$C$2:$C$72,0),MATCH('tính băng dính sạch'!BW$3,FCSTSDV!$D$1:$L$1,0))/'tính băng dính sạch'!$E6,1)</f>
        <v>#N/A</v>
      </c>
      <c r="BX6" s="92" t="e">
        <f t="array" ref="BX6">+ROUND(INDEX(FCSTSDV!$D$2:$L$72,MATCH('tính băng dính sạch'!$D6,FCSTSDV!$C$2:$C$72,0),MATCH('tính băng dính sạch'!BX$3,FCSTSDV!$D$1:$L$1,0))/'tính băng dính sạch'!$E6,1)</f>
        <v>#N/A</v>
      </c>
      <c r="BY6" s="92" t="e">
        <f t="array" ref="BY6">+ROUND(INDEX(FCSTSDV!$D$2:$L$72,MATCH('tính băng dính sạch'!$D6,FCSTSDV!$C$2:$C$72,0),MATCH('tính băng dính sạch'!BY$3,FCSTSDV!$D$1:$L$1,0))/'tính băng dính sạch'!$E6,1)</f>
        <v>#N/A</v>
      </c>
      <c r="BZ6" s="92" t="e">
        <f t="array" ref="BZ6">+ROUND(INDEX(FCSTSDV!$D$2:$L$72,MATCH('tính băng dính sạch'!$D6,FCSTSDV!$C$2:$C$72,0),MATCH('tính băng dính sạch'!BZ$3,FCSTSDV!$D$1:$L$1,0))/'tính băng dính sạch'!$E6,1)</f>
        <v>#N/A</v>
      </c>
      <c r="CA6" s="92" t="e">
        <f t="array" ref="CA6">+ROUND(INDEX(FCSTSDV!$D$2:$L$72,MATCH('tính băng dính sạch'!$D6,FCSTSDV!$C$2:$C$72,0),MATCH('tính băng dính sạch'!CA$3,FCSTSDV!$D$1:$L$1,0))/'tính băng dính sạch'!$E6,1)</f>
        <v>#N/A</v>
      </c>
      <c r="CB6" s="92" t="e">
        <f t="array" ref="CB6">+ROUND(INDEX(FCSTSDV!$D$2:$L$72,MATCH('tính băng dính sạch'!$D6,FCSTSDV!$C$2:$C$72,0),MATCH('tính băng dính sạch'!CB$3,FCSTSDV!$D$1:$L$1,0))/'tính băng dính sạch'!$E6,1)</f>
        <v>#N/A</v>
      </c>
      <c r="CC6" s="92" t="e">
        <f t="array" ref="CC6">+ROUND(INDEX(FCSTSDV!$D$2:$L$72,MATCH('tính băng dính sạch'!$D6,FCSTSDV!$C$2:$C$72,0),MATCH('tính băng dính sạch'!CC$3,FCSTSDV!$D$1:$L$1,0))/'tính băng dính sạch'!$E6,1)</f>
        <v>#N/A</v>
      </c>
      <c r="CD6" s="92" t="e">
        <f t="array" ref="CD6">+ROUND(INDEX(FCSTSDV!$D$2:$L$72,MATCH('tính băng dính sạch'!$D6,FCSTSDV!$C$2:$C$72,0),MATCH('tính băng dính sạch'!CD$3,FCSTSDV!$D$1:$L$1,0))/'tính băng dính sạch'!$E6,1)</f>
        <v>#N/A</v>
      </c>
      <c r="CE6" s="92" t="e">
        <f t="array" ref="CE6">+ROUND(INDEX(FCSTSDV!$D$2:$L$72,MATCH('tính băng dính sạch'!$D6,FCSTSDV!$C$2:$C$72,0),MATCH('tính băng dính sạch'!CE$3,FCSTSDV!$D$1:$L$1,0))/'tính băng dính sạch'!$E6,1)</f>
        <v>#N/A</v>
      </c>
      <c r="CF6" s="92" t="e">
        <f t="array" ref="CF6">+ROUND(INDEX(FCSTSDV!$D$2:$L$72,MATCH('tính băng dính sạch'!$D6,FCSTSDV!$C$2:$C$72,0),MATCH('tính băng dính sạch'!CF$3,FCSTSDV!$D$1:$L$1,0))/'tính băng dính sạch'!$E6,1)</f>
        <v>#N/A</v>
      </c>
      <c r="CG6" s="92" t="e">
        <f t="array" ref="CG6">+ROUND(INDEX(FCSTSDV!$D$2:$L$72,MATCH('tính băng dính sạch'!$D6,FCSTSDV!$C$2:$C$72,0),MATCH('tính băng dính sạch'!CG$3,FCSTSDV!$D$1:$L$1,0))/'tính băng dính sạch'!$E6,1)</f>
        <v>#N/A</v>
      </c>
      <c r="CH6" s="92" t="e">
        <f t="array" ref="CH6">+ROUND(INDEX(FCSTSDV!$D$2:$L$72,MATCH('tính băng dính sạch'!$D6,FCSTSDV!$C$2:$C$72,0),MATCH('tính băng dính sạch'!CH$3,FCSTSDV!$D$1:$L$1,0))/'tính băng dính sạch'!$E6,1)</f>
        <v>#N/A</v>
      </c>
      <c r="CI6" s="92" t="e">
        <f t="array" ref="CI6">+ROUND(INDEX(FCSTSDV!$D$2:$L$72,MATCH('tính băng dính sạch'!$D6,FCSTSDV!$C$2:$C$72,0),MATCH('tính băng dính sạch'!CI$3,FCSTSDV!$D$1:$L$1,0))/'tính băng dính sạch'!$E6,1)</f>
        <v>#N/A</v>
      </c>
      <c r="CJ6" s="114" t="e">
        <f t="array" ref="CJ6">+ROUND(INDEX(FCSTSDV!$D$2:$L$72,MATCH('tính băng dính sạch'!$D6,FCSTSDV!$C$2:$C$72,0),MATCH('tính băng dính sạch'!CJ$3,FCSTSDV!$D$1:$L$1,0))/'tính băng dính sạch'!$E6,1)</f>
        <v>#N/A</v>
      </c>
      <c r="CK6" s="92" t="e">
        <f t="array" ref="CK6">+ROUND(INDEX(FCSTSDV!$D$2:$L$72,MATCH('tính băng dính sạch'!$D6,FCSTSDV!$C$2:$C$72,0),MATCH('tính băng dính sạch'!CK$3,FCSTSDV!$D$1:$L$1,0))/'tính băng dính sạch'!$E6,1)</f>
        <v>#N/A</v>
      </c>
      <c r="CL6" s="92" t="e">
        <f t="array" ref="CL6">+ROUND(INDEX(FCSTSDV!$D$2:$L$72,MATCH('tính băng dính sạch'!$D6,FCSTSDV!$C$2:$C$72,0),MATCH('tính băng dính sạch'!CL$3,FCSTSDV!$D$1:$L$1,0))/'tính băng dính sạch'!$E6,1)</f>
        <v>#N/A</v>
      </c>
      <c r="CM6" s="92" t="e">
        <f t="array" ref="CM6">+ROUND(INDEX(FCSTSDV!$D$2:$L$72,MATCH('tính băng dính sạch'!$D6,FCSTSDV!$C$2:$C$72,0),MATCH('tính băng dính sạch'!CM$3,FCSTSDV!$D$1:$L$1,0))/'tính băng dính sạch'!$E6,1)</f>
        <v>#N/A</v>
      </c>
      <c r="CN6" s="92" t="e">
        <f t="array" ref="CN6">+ROUND(INDEX(FCSTSDV!$D$2:$L$72,MATCH('tính băng dính sạch'!$D6,FCSTSDV!$C$2:$C$72,0),MATCH('tính băng dính sạch'!CN$3,FCSTSDV!$D$1:$L$1,0))/'tính băng dính sạch'!$E6,1)</f>
        <v>#N/A</v>
      </c>
      <c r="CO6" s="92" t="e">
        <f t="array" ref="CO6">+ROUND(INDEX(FCSTSDV!$D$2:$L$72,MATCH('tính băng dính sạch'!$D6,FCSTSDV!$C$2:$C$72,0),MATCH('tính băng dính sạch'!CO$3,FCSTSDV!$D$1:$L$1,0))/'tính băng dính sạch'!$E6,1)</f>
        <v>#N/A</v>
      </c>
      <c r="CP6" s="119" t="e">
        <f t="array" ref="CP6">+ROUND(INDEX(FCSTSDV!$D$2:$L$72,MATCH('tính băng dính sạch'!$D6,FCSTSDV!$C$2:$C$72,0),MATCH('tính băng dính sạch'!CP$3,FCSTSDV!$D$1:$L$1,0))/'tính băng dính sạch'!$E6,1)</f>
        <v>#N/A</v>
      </c>
      <c r="CQ6" s="120" t="e">
        <f t="array" ref="CQ6">+ROUND(INDEX(FCSTSDV!$D$2:$L$72,MATCH('tính băng dính sạch'!$D6,FCSTSDV!$C$2:$C$72,0),MATCH('tính băng dính sạch'!CQ$3,FCSTSDV!$D$1:$L$1,0))/'tính băng dính sạch'!$E6,1)</f>
        <v>#N/A</v>
      </c>
    </row>
    <row r="7" spans="1:95" ht="20.100000000000001" hidden="1" customHeight="1">
      <c r="A7" s="813"/>
      <c r="B7" s="795"/>
      <c r="C7" s="12"/>
      <c r="D7" s="46" t="s">
        <v>19</v>
      </c>
      <c r="E7" s="47">
        <v>100</v>
      </c>
      <c r="F7" s="799"/>
      <c r="G7" s="799"/>
      <c r="H7" s="830"/>
      <c r="I7" s="81">
        <f>+ROUND(IFERROR(VLOOKUP(D7,FCSTSDV!C5:E168,26,0),0)/'tính băng dính sạch'!E7+0,0)</f>
        <v>0</v>
      </c>
      <c r="J7" s="82"/>
      <c r="K7" s="83"/>
      <c r="L7" s="83"/>
      <c r="M7" s="84" t="e">
        <f t="array" ref="M7">+INDEX(FCSTSDV!$D$2:$L$72,MATCH('tính băng dính sạch'!$D7,FCSTSDV!$C$2:$C$72,0),MATCH('tính băng dính sạch'!M$3,FCSTSDV!$D$1:$L$1,0))/'tính băng dính sạch'!$E7</f>
        <v>#N/A</v>
      </c>
      <c r="N7" s="84" t="e">
        <f t="array" ref="N7">+INDEX(FCSTSDV!$D$2:$L$72,MATCH('tính băng dính sạch'!$D7,FCSTSDV!$C$2:$C$72,0),MATCH('tính băng dính sạch'!N$3,FCSTSDV!$D$1:$L$1,0))/'tính băng dính sạch'!$E7</f>
        <v>#N/A</v>
      </c>
      <c r="O7" s="84" t="e">
        <f t="array" ref="O7">+INDEX(FCSTSDV!$D$2:$L$72,MATCH('tính băng dính sạch'!$D7,FCSTSDV!$C$2:$C$72,0),MATCH('tính băng dính sạch'!O$3,FCSTSDV!$D$1:$L$1,0))/'tính băng dính sạch'!$E7</f>
        <v>#N/A</v>
      </c>
      <c r="P7" s="84" t="e">
        <f t="array" ref="P7">+INDEX(FCSTSDV!$D$2:$L$72,MATCH('tính băng dính sạch'!$D7,FCSTSDV!$C$2:$C$72,0),MATCH('tính băng dính sạch'!P$3,FCSTSDV!$D$1:$L$1,0))/'tính băng dính sạch'!$E7</f>
        <v>#N/A</v>
      </c>
      <c r="Q7" s="84" t="e">
        <f t="array" ref="Q7">+INDEX(FCSTSDV!$D$2:$L$72,MATCH('tính băng dính sạch'!$D7,FCSTSDV!$C$2:$C$72,0),MATCH('tính băng dính sạch'!Q$3,FCSTSDV!$D$1:$L$1,0))/'tính băng dính sạch'!$E7</f>
        <v>#N/A</v>
      </c>
      <c r="R7" s="84" t="e">
        <f t="array" ref="R7">+INDEX(FCSTSDV!$D$2:$L$72,MATCH('tính băng dính sạch'!$D7,FCSTSDV!$C$2:$C$72,0),MATCH('tính băng dính sạch'!R$3,FCSTSDV!$D$1:$L$1,0))/'tính băng dính sạch'!$E7</f>
        <v>#N/A</v>
      </c>
      <c r="S7" s="84" t="e">
        <f t="array" ref="S7">+INDEX(FCSTSDV!$D$2:$L$72,MATCH('tính băng dính sạch'!$D7,FCSTSDV!$C$2:$C$72,0),MATCH('tính băng dính sạch'!S$3,FCSTSDV!$D$1:$L$1,0))/'tính băng dính sạch'!$E7</f>
        <v>#N/A</v>
      </c>
      <c r="T7" s="84" t="e">
        <f t="array" ref="T7">+INDEX(FCSTSDV!$D$2:$L$72,MATCH('tính băng dính sạch'!$D7,FCSTSDV!$C$2:$C$72,0),MATCH('tính băng dính sạch'!T$3,FCSTSDV!$D$1:$L$1,0))/'tính băng dính sạch'!$E7</f>
        <v>#N/A</v>
      </c>
      <c r="U7" s="84" t="e">
        <f t="array" ref="U7">+INDEX(FCSTSDV!$D$2:$L$72,MATCH('tính băng dính sạch'!$D7,FCSTSDV!$C$2:$C$72,0),MATCH('tính băng dính sạch'!U$3,FCSTSDV!$D$1:$L$1,0))/'tính băng dính sạch'!$E7</f>
        <v>#N/A</v>
      </c>
      <c r="V7" s="101" t="e">
        <f t="array" ref="V7">+INDEX(FCSTSDV!$D$2:$L$72,MATCH('tính băng dính sạch'!$D7,FCSTSDV!$C$2:$C$72,0),MATCH('tính băng dính sạch'!V$3,FCSTSDV!$D$1:$L$1,0))/'tính băng dính sạch'!$E7</f>
        <v>#N/A</v>
      </c>
      <c r="W7" s="92" t="e">
        <f t="array" ref="W7">+INDEX(FCSTSDV!$D$2:$L$72,MATCH('tính băng dính sạch'!$D7,FCSTSDV!$C$2:$C$72,0),MATCH('tính băng dính sạch'!W$3,FCSTSDV!$D$1:$L$1,0))/'tính băng dính sạch'!$E7</f>
        <v>#N/A</v>
      </c>
      <c r="X7" s="102" t="e">
        <f t="array" ref="X7">+INDEX(FCSTSDV!$D$2:$L$72,MATCH('tính băng dính sạch'!$D7,FCSTSDV!$C$2:$C$72,0),MATCH('tính băng dính sạch'!X$3,FCSTSDV!$D$1:$L$1,0))/'tính băng dính sạch'!$E7</f>
        <v>#N/A</v>
      </c>
      <c r="Y7" s="102" t="e">
        <f t="array" ref="Y7">+INDEX(FCSTSDV!$D$2:$L$72,MATCH('tính băng dính sạch'!$D7,FCSTSDV!$C$2:$C$72,0),MATCH('tính băng dính sạch'!Y$3,FCSTSDV!$D$1:$L$1,0))/'tính băng dính sạch'!$E7</f>
        <v>#N/A</v>
      </c>
      <c r="Z7" s="102" t="e">
        <f t="array" ref="Z7">+INDEX(FCSTSDV!$D$2:$L$72,MATCH('tính băng dính sạch'!$D7,FCSTSDV!$C$2:$C$72,0),MATCH('tính băng dính sạch'!Z$3,FCSTSDV!$D$1:$L$1,0))/'tính băng dính sạch'!$E7</f>
        <v>#N/A</v>
      </c>
      <c r="AA7" s="102" t="e">
        <f t="array" ref="AA7">+INDEX(FCSTSDV!$D$2:$L$72,MATCH('tính băng dính sạch'!$D7,FCSTSDV!$C$2:$C$72,0),MATCH('tính băng dính sạch'!AA$3,FCSTSDV!$D$1:$L$1,0))/'tính băng dính sạch'!$E7</f>
        <v>#N/A</v>
      </c>
      <c r="AB7" s="102" t="e">
        <f t="array" ref="AB7">+INDEX(FCSTSDV!$D$2:$L$72,MATCH('tính băng dính sạch'!$D7,FCSTSDV!$C$2:$C$72,0),MATCH('tính băng dính sạch'!AB$3,FCSTSDV!$D$1:$L$1,0))/'tính băng dính sạch'!$E7</f>
        <v>#N/A</v>
      </c>
      <c r="AC7" s="102" t="e">
        <f t="array" ref="AC7">+INDEX(FCSTSDV!$D$2:$L$72,MATCH('tính băng dính sạch'!$D7,FCSTSDV!$C$2:$C$72,0),MATCH('tính băng dính sạch'!AC$3,FCSTSDV!$D$1:$L$1,0))/'tính băng dính sạch'!$E7</f>
        <v>#N/A</v>
      </c>
      <c r="AD7" s="102" t="e">
        <f t="array" ref="AD7">+INDEX(FCSTSDV!$D$2:$L$72,MATCH('tính băng dính sạch'!$D7,FCSTSDV!$C$2:$C$72,0),MATCH('tính băng dính sạch'!AD$3,FCSTSDV!$D$1:$L$1,0))/'tính băng dính sạch'!$E7</f>
        <v>#N/A</v>
      </c>
      <c r="AE7" s="102" t="e">
        <f t="array" ref="AE7">+INDEX(FCSTSDV!$D$2:$L$72,MATCH('tính băng dính sạch'!$D7,FCSTSDV!$C$2:$C$72,0),MATCH('tính băng dính sạch'!AE$3,FCSTSDV!$D$1:$L$1,0))/'tính băng dính sạch'!$E7</f>
        <v>#N/A</v>
      </c>
      <c r="AF7" s="92" t="e">
        <f>+INDEX(FCSTSDV!$D$2:$L$72,MATCH('tính băng dính sạch'!$D7,FCSTSDV!$C$2:$C$72,0),MATCH('tính băng dính sạch'!AF$3,FCSTSDV!$D$1:$L$1,0))/'tính băng dính sạch'!$E7</f>
        <v>#N/A</v>
      </c>
      <c r="AG7" s="92" t="e">
        <f t="array" ref="AG7">+ROUND(INDEX(FCSTSDV!$D$2:$L$72,MATCH('tính băng dính sạch'!$D7,FCSTSDV!$C$2:$C$72,0),MATCH('tính băng dính sạch'!AG$3,FCSTSDV!$D$1:$L$1,0))/'tính băng dính sạch'!$E7,1)</f>
        <v>#N/A</v>
      </c>
      <c r="AH7" s="92" t="e">
        <f t="array" ref="AH7">+ROUND(INDEX(FCSTSDV!$D$2:$L$72,MATCH('tính băng dính sạch'!$D7,FCSTSDV!$C$2:$C$72,0),MATCH('tính băng dính sạch'!AH$3,FCSTSDV!$D$1:$L$1,0))/'tính băng dính sạch'!$E7,1)</f>
        <v>#N/A</v>
      </c>
      <c r="AI7" s="92" t="e">
        <f t="array" ref="AI7">+ROUND(INDEX(FCSTSDV!$D$2:$L$72,MATCH('tính băng dính sạch'!$D7,FCSTSDV!$C$2:$C$72,0),MATCH('tính băng dính sạch'!AI$3,FCSTSDV!$D$1:$L$1,0))/'tính băng dính sạch'!$E7,1)</f>
        <v>#N/A</v>
      </c>
      <c r="AJ7" s="92" t="e">
        <f t="array" ref="AJ7">+ROUND(INDEX(FCSTSDV!$D$2:$L$72,MATCH('tính băng dính sạch'!$D7,FCSTSDV!$C$2:$C$72,0),MATCH('tính băng dính sạch'!AJ$3,FCSTSDV!$D$1:$L$1,0))/'tính băng dính sạch'!$E7,1)</f>
        <v>#N/A</v>
      </c>
      <c r="AK7" s="92" t="e">
        <f t="array" ref="AK7">+ROUND(INDEX(FCSTSDV!$D$2:$L$72,MATCH('tính băng dính sạch'!$D7,FCSTSDV!$C$2:$C$72,0),MATCH('tính băng dính sạch'!AK$3,FCSTSDV!$D$1:$L$1,0))/'tính băng dính sạch'!$E7,1)</f>
        <v>#N/A</v>
      </c>
      <c r="AL7" s="92" t="e">
        <f t="array" ref="AL7">+ROUND(INDEX(FCSTSDV!$D$2:$L$72,MATCH('tính băng dính sạch'!$D7,FCSTSDV!$C$2:$C$72,0),MATCH('tính băng dính sạch'!AL$3,FCSTSDV!$D$1:$L$1,0))/'tính băng dính sạch'!$E7,1)</f>
        <v>#N/A</v>
      </c>
      <c r="AM7" s="92" t="e">
        <f t="array" ref="AM7">+ROUND(INDEX(FCSTSDV!$D$2:$L$72,MATCH('tính băng dính sạch'!$D7,FCSTSDV!$C$2:$C$72,0),MATCH('tính băng dính sạch'!AM$3,FCSTSDV!$D$1:$L$1,0))/'tính băng dính sạch'!$E7,1)</f>
        <v>#N/A</v>
      </c>
      <c r="AN7" s="92" t="e">
        <f t="array" ref="AN7">+ROUND(INDEX(FCSTSDV!$D$2:$L$72,MATCH('tính băng dính sạch'!$D7,FCSTSDV!$C$2:$C$72,0),MATCH('tính băng dính sạch'!AN$3,FCSTSDV!$D$1:$L$1,0))/'tính băng dính sạch'!$E7,1)</f>
        <v>#N/A</v>
      </c>
      <c r="AO7" s="92" t="e">
        <f t="array" ref="AO7">+ROUND(INDEX(FCSTSDV!$D$2:$L$72,MATCH('tính băng dính sạch'!$D7,FCSTSDV!$C$2:$C$72,0),MATCH('tính băng dính sạch'!AO$3,FCSTSDV!$D$1:$L$1,0))/'tính băng dính sạch'!$E7,1)</f>
        <v>#N/A</v>
      </c>
      <c r="AP7" s="92" t="e">
        <f t="array" ref="AP7">+ROUND(INDEX(FCSTSDV!$D$2:$L$72,MATCH('tính băng dính sạch'!$D7,FCSTSDV!$C$2:$C$72,0),MATCH('tính băng dính sạch'!AP$3,FCSTSDV!$D$1:$L$1,0))/'tính băng dính sạch'!$E7,1)</f>
        <v>#N/A</v>
      </c>
      <c r="AQ7" s="92" t="e">
        <f t="array" ref="AQ7">+ROUND(INDEX(FCSTSDV!$D$2:$L$72,MATCH('tính băng dính sạch'!$D7,FCSTSDV!$C$2:$C$72,0),MATCH('tính băng dính sạch'!AQ$3,FCSTSDV!$D$1:$L$1,0))/'tính băng dính sạch'!$E7,1)</f>
        <v>#N/A</v>
      </c>
      <c r="AR7" s="92" t="e">
        <f t="array" ref="AR7">+ROUND(INDEX(FCSTSDV!$D$2:$L$72,MATCH('tính băng dính sạch'!$D7,FCSTSDV!$C$2:$C$72,0),MATCH('tính băng dính sạch'!AR$3,FCSTSDV!$D$1:$L$1,0))/'tính băng dính sạch'!$E7,1)</f>
        <v>#N/A</v>
      </c>
      <c r="AS7" s="92" t="e">
        <f t="array" ref="AS7">+ROUND(INDEX(FCSTSDV!$D$2:$L$72,MATCH('tính băng dính sạch'!$D7,FCSTSDV!$C$2:$C$72,0),MATCH('tính băng dính sạch'!AS$3,FCSTSDV!$D$1:$L$1,0))/'tính băng dính sạch'!$E7,1)</f>
        <v>#N/A</v>
      </c>
      <c r="AT7" s="92" t="e">
        <f t="array" ref="AT7">+ROUND(INDEX(FCSTSDV!$D$2:$L$72,MATCH('tính băng dính sạch'!$D7,FCSTSDV!$C$2:$C$72,0),MATCH('tính băng dính sạch'!AT$3,FCSTSDV!$D$1:$L$1,0))/'tính băng dính sạch'!$E7,1)</f>
        <v>#N/A</v>
      </c>
      <c r="AU7" s="92" t="e">
        <f t="array" ref="AU7">+ROUND(INDEX(FCSTSDV!$D$2:$L$72,MATCH('tính băng dính sạch'!$D7,FCSTSDV!$C$2:$C$72,0),MATCH('tính băng dính sạch'!AU$3,FCSTSDV!$D$1:$L$1,0))/'tính băng dính sạch'!$E7,1)</f>
        <v>#N/A</v>
      </c>
      <c r="AV7" s="92" t="e">
        <f t="array" ref="AV7">+ROUND(INDEX(FCSTSDV!$D$2:$L$72,MATCH('tính băng dính sạch'!$D7,FCSTSDV!$C$2:$C$72,0),MATCH('tính băng dính sạch'!AV$3,FCSTSDV!$D$1:$L$1,0))/'tính băng dính sạch'!$E7,1)</f>
        <v>#N/A</v>
      </c>
      <c r="AW7" s="92" t="e">
        <f t="array" ref="AW7">+ROUND(INDEX(FCSTSDV!$D$2:$L$72,MATCH('tính băng dính sạch'!$D7,FCSTSDV!$C$2:$C$72,0),MATCH('tính băng dính sạch'!AW$3,FCSTSDV!$D$1:$L$1,0))/'tính băng dính sạch'!$E7,1)</f>
        <v>#N/A</v>
      </c>
      <c r="AX7" s="92" t="e">
        <f t="array" ref="AX7">+ROUND(INDEX(FCSTSDV!$D$2:$L$72,MATCH('tính băng dính sạch'!$D7,FCSTSDV!$C$2:$C$72,0),MATCH('tính băng dính sạch'!AX$3,FCSTSDV!$D$1:$L$1,0))/'tính băng dính sạch'!$E7,1)</f>
        <v>#N/A</v>
      </c>
      <c r="AY7" s="92" t="e">
        <f t="array" ref="AY7">+ROUND(INDEX(FCSTSDV!$D$2:$L$72,MATCH('tính băng dính sạch'!$D7,FCSTSDV!$C$2:$C$72,0),MATCH('tính băng dính sạch'!AY$3,FCSTSDV!$D$1:$L$1,0))/'tính băng dính sạch'!$E7,1)</f>
        <v>#N/A</v>
      </c>
      <c r="AZ7" s="92" t="e">
        <f t="array" ref="AZ7">+ROUND(INDEX(FCSTSDV!$D$2:$L$72,MATCH('tính băng dính sạch'!$D7,FCSTSDV!$C$2:$C$72,0),MATCH('tính băng dính sạch'!AZ$3,FCSTSDV!$D$1:$L$1,0))/'tính băng dính sạch'!$E7,1)</f>
        <v>#N/A</v>
      </c>
      <c r="BA7" s="92" t="e">
        <f t="array" ref="BA7">+ROUND(INDEX(FCSTSDV!$D$2:$L$72,MATCH('tính băng dính sạch'!$D7,FCSTSDV!$C$2:$C$72,0),MATCH('tính băng dính sạch'!BA$3,FCSTSDV!$D$1:$L$1,0))/'tính băng dính sạch'!$E7,1)</f>
        <v>#N/A</v>
      </c>
      <c r="BB7" s="92" t="e">
        <f t="array" ref="BB7">+ROUND(INDEX(FCSTSDV!$D$2:$L$72,MATCH('tính băng dính sạch'!$D7,FCSTSDV!$C$2:$C$72,0),MATCH('tính băng dính sạch'!BB$3,FCSTSDV!$D$1:$L$1,0))/'tính băng dính sạch'!$E7,1)</f>
        <v>#N/A</v>
      </c>
      <c r="BC7" s="92" t="e">
        <f t="array" ref="BC7">+ROUND(INDEX(FCSTSDV!$D$2:$L$72,MATCH('tính băng dính sạch'!$D7,FCSTSDV!$C$2:$C$72,0),MATCH('tính băng dính sạch'!BC$3,FCSTSDV!$D$1:$L$1,0))/'tính băng dính sạch'!$E7,1)</f>
        <v>#N/A</v>
      </c>
      <c r="BD7" s="92" t="e">
        <f t="array" ref="BD7">+ROUND(INDEX(FCSTSDV!$D$2:$L$72,MATCH('tính băng dính sạch'!$D7,FCSTSDV!$C$2:$C$72,0),MATCH('tính băng dính sạch'!BD$3,FCSTSDV!$D$1:$L$1,0))/'tính băng dính sạch'!$E7,1)</f>
        <v>#N/A</v>
      </c>
      <c r="BE7" s="92" t="e">
        <f t="array" ref="BE7">+ROUND(INDEX(FCSTSDV!$D$2:$L$72,MATCH('tính băng dính sạch'!$D7,FCSTSDV!$C$2:$C$72,0),MATCH('tính băng dính sạch'!BE$3,FCSTSDV!$D$1:$L$1,0))/'tính băng dính sạch'!$E7,1)</f>
        <v>#N/A</v>
      </c>
      <c r="BF7" s="92" t="e">
        <f t="array" ref="BF7">+ROUND(INDEX(FCSTSDV!$D$2:$L$72,MATCH('tính băng dính sạch'!$D7,FCSTSDV!$C$2:$C$72,0),MATCH('tính băng dính sạch'!BF$3,FCSTSDV!$D$1:$L$1,0))/'tính băng dính sạch'!$E7,1)</f>
        <v>#N/A</v>
      </c>
      <c r="BG7" s="92" t="e">
        <f t="array" ref="BG7">+ROUND(INDEX(FCSTSDV!$D$2:$L$72,MATCH('tính băng dính sạch'!$D7,FCSTSDV!$C$2:$C$72,0),MATCH('tính băng dính sạch'!BG$3,FCSTSDV!$D$1:$L$1,0))/'tính băng dính sạch'!$E7,1)</f>
        <v>#N/A</v>
      </c>
      <c r="BH7" s="92" t="e">
        <f t="array" ref="BH7">+ROUND(INDEX(FCSTSDV!$D$2:$L$72,MATCH('tính băng dính sạch'!$D7,FCSTSDV!$C$2:$C$72,0),MATCH('tính băng dính sạch'!BH$3,FCSTSDV!$D$1:$L$1,0))/'tính băng dính sạch'!$E7,1)</f>
        <v>#N/A</v>
      </c>
      <c r="BI7" s="92" t="e">
        <f t="array" ref="BI7">+ROUND(INDEX(FCSTSDV!$D$2:$L$72,MATCH('tính băng dính sạch'!$D7,FCSTSDV!$C$2:$C$72,0),MATCH('tính băng dính sạch'!BI$3,FCSTSDV!$D$1:$L$1,0))/'tính băng dính sạch'!$E7,1)</f>
        <v>#N/A</v>
      </c>
      <c r="BJ7" s="92" t="e">
        <f t="array" ref="BJ7">+ROUND(INDEX(FCSTSDV!$D$2:$L$72,MATCH('tính băng dính sạch'!$D7,FCSTSDV!$C$2:$C$72,0),MATCH('tính băng dính sạch'!BJ$3,FCSTSDV!$D$1:$L$1,0))/'tính băng dính sạch'!$E7,1)</f>
        <v>#N/A</v>
      </c>
      <c r="BK7" s="92" t="e">
        <f t="array" ref="BK7">+ROUND(INDEX(FCSTSDV!$D$2:$L$72,MATCH('tính băng dính sạch'!$D7,FCSTSDV!$C$2:$C$72,0),MATCH('tính băng dính sạch'!BK$3,FCSTSDV!$D$1:$L$1,0))/'tính băng dính sạch'!$E7,1)</f>
        <v>#N/A</v>
      </c>
      <c r="BL7" s="92" t="e">
        <f t="array" ref="BL7">+ROUND(INDEX(FCSTSDV!$D$2:$L$72,MATCH('tính băng dính sạch'!$D7,FCSTSDV!$C$2:$C$72,0),MATCH('tính băng dính sạch'!BL$3,FCSTSDV!$D$1:$L$1,0))/'tính băng dính sạch'!$E7,1)</f>
        <v>#N/A</v>
      </c>
      <c r="BM7" s="92" t="e">
        <f t="array" ref="BM7">+ROUND(INDEX(FCSTSDV!$D$2:$L$72,MATCH('tính băng dính sạch'!$D7,FCSTSDV!$C$2:$C$72,0),MATCH('tính băng dính sạch'!BM$3,FCSTSDV!$D$1:$L$1,0))/'tính băng dính sạch'!$E7,1)</f>
        <v>#N/A</v>
      </c>
      <c r="BN7" s="92" t="e">
        <f t="array" ref="BN7">+ROUND(INDEX(FCSTSDV!$D$2:$L$72,MATCH('tính băng dính sạch'!$D7,FCSTSDV!$C$2:$C$72,0),MATCH('tính băng dính sạch'!BN$3,FCSTSDV!$D$1:$L$1,0))/'tính băng dính sạch'!$E7,1)</f>
        <v>#N/A</v>
      </c>
      <c r="BO7" s="92" t="e">
        <f t="array" ref="BO7">+ROUND(INDEX(FCSTSDV!$D$2:$L$72,MATCH('tính băng dính sạch'!$D7,FCSTSDV!$C$2:$C$72,0),MATCH('tính băng dính sạch'!BO$3,FCSTSDV!$D$1:$L$1,0))/'tính băng dính sạch'!$E7,1)</f>
        <v>#N/A</v>
      </c>
      <c r="BP7" s="92" t="e">
        <f t="array" ref="BP7">+ROUND(INDEX(FCSTSDV!$D$2:$L$72,MATCH('tính băng dính sạch'!$D7,FCSTSDV!$C$2:$C$72,0),MATCH('tính băng dính sạch'!BP$3,FCSTSDV!$D$1:$L$1,0))/'tính băng dính sạch'!$E7,1)</f>
        <v>#N/A</v>
      </c>
      <c r="BQ7" s="92" t="e">
        <f t="array" ref="BQ7">+ROUND(INDEX(FCSTSDV!$D$2:$L$72,MATCH('tính băng dính sạch'!$D7,FCSTSDV!$C$2:$C$72,0),MATCH('tính băng dính sạch'!BQ$3,FCSTSDV!$D$1:$L$1,0))/'tính băng dính sạch'!$E7,1)</f>
        <v>#N/A</v>
      </c>
      <c r="BR7" s="92" t="e">
        <f t="array" ref="BR7">+ROUND(INDEX(FCSTSDV!$D$2:$L$72,MATCH('tính băng dính sạch'!$D7,FCSTSDV!$C$2:$C$72,0),MATCH('tính băng dính sạch'!BR$3,FCSTSDV!$D$1:$L$1,0))/'tính băng dính sạch'!$E7,1)</f>
        <v>#N/A</v>
      </c>
      <c r="BS7" s="92" t="e">
        <f t="array" ref="BS7">+ROUND(INDEX(FCSTSDV!$D$2:$L$72,MATCH('tính băng dính sạch'!$D7,FCSTSDV!$C$2:$C$72,0),MATCH('tính băng dính sạch'!BS$3,FCSTSDV!$D$1:$L$1,0))/'tính băng dính sạch'!$E7,1)</f>
        <v>#N/A</v>
      </c>
      <c r="BT7" s="92" t="e">
        <f t="array" ref="BT7">+ROUND(INDEX(FCSTSDV!$D$2:$L$72,MATCH('tính băng dính sạch'!$D7,FCSTSDV!$C$2:$C$72,0),MATCH('tính băng dính sạch'!BT$3,FCSTSDV!$D$1:$L$1,0))/'tính băng dính sạch'!$E7,1)</f>
        <v>#N/A</v>
      </c>
      <c r="BU7" s="92" t="e">
        <f t="array" ref="BU7">+ROUND(INDEX(FCSTSDV!$D$2:$L$72,MATCH('tính băng dính sạch'!$D7,FCSTSDV!$C$2:$C$72,0),MATCH('tính băng dính sạch'!BU$3,FCSTSDV!$D$1:$L$1,0))/'tính băng dính sạch'!$E7,1)</f>
        <v>#N/A</v>
      </c>
      <c r="BV7" s="92" t="e">
        <f t="array" ref="BV7">+ROUND(INDEX(FCSTSDV!$D$2:$L$72,MATCH('tính băng dính sạch'!$D7,FCSTSDV!$C$2:$C$72,0),MATCH('tính băng dính sạch'!BV$3,FCSTSDV!$D$1:$L$1,0))/'tính băng dính sạch'!$E7,1)</f>
        <v>#N/A</v>
      </c>
      <c r="BW7" s="92" t="e">
        <f t="array" ref="BW7">+ROUND(INDEX(FCSTSDV!$D$2:$L$72,MATCH('tính băng dính sạch'!$D7,FCSTSDV!$C$2:$C$72,0),MATCH('tính băng dính sạch'!BW$3,FCSTSDV!$D$1:$L$1,0))/'tính băng dính sạch'!$E7,1)</f>
        <v>#N/A</v>
      </c>
      <c r="BX7" s="92" t="e">
        <f t="array" ref="BX7">+ROUND(INDEX(FCSTSDV!$D$2:$L$72,MATCH('tính băng dính sạch'!$D7,FCSTSDV!$C$2:$C$72,0),MATCH('tính băng dính sạch'!BX$3,FCSTSDV!$D$1:$L$1,0))/'tính băng dính sạch'!$E7,1)</f>
        <v>#N/A</v>
      </c>
      <c r="BY7" s="92" t="e">
        <f t="array" ref="BY7">+ROUND(INDEX(FCSTSDV!$D$2:$L$72,MATCH('tính băng dính sạch'!$D7,FCSTSDV!$C$2:$C$72,0),MATCH('tính băng dính sạch'!BY$3,FCSTSDV!$D$1:$L$1,0))/'tính băng dính sạch'!$E7,1)</f>
        <v>#N/A</v>
      </c>
      <c r="BZ7" s="92" t="e">
        <f t="array" ref="BZ7">+ROUND(INDEX(FCSTSDV!$D$2:$L$72,MATCH('tính băng dính sạch'!$D7,FCSTSDV!$C$2:$C$72,0),MATCH('tính băng dính sạch'!BZ$3,FCSTSDV!$D$1:$L$1,0))/'tính băng dính sạch'!$E7,1)</f>
        <v>#N/A</v>
      </c>
      <c r="CA7" s="92" t="e">
        <f t="array" ref="CA7">+ROUND(INDEX(FCSTSDV!$D$2:$L$72,MATCH('tính băng dính sạch'!$D7,FCSTSDV!$C$2:$C$72,0),MATCH('tính băng dính sạch'!CA$3,FCSTSDV!$D$1:$L$1,0))/'tính băng dính sạch'!$E7,1)</f>
        <v>#N/A</v>
      </c>
      <c r="CB7" s="92" t="e">
        <f t="array" ref="CB7">+ROUND(INDEX(FCSTSDV!$D$2:$L$72,MATCH('tính băng dính sạch'!$D7,FCSTSDV!$C$2:$C$72,0),MATCH('tính băng dính sạch'!CB$3,FCSTSDV!$D$1:$L$1,0))/'tính băng dính sạch'!$E7,1)</f>
        <v>#N/A</v>
      </c>
      <c r="CC7" s="92" t="e">
        <f t="array" ref="CC7">+ROUND(INDEX(FCSTSDV!$D$2:$L$72,MATCH('tính băng dính sạch'!$D7,FCSTSDV!$C$2:$C$72,0),MATCH('tính băng dính sạch'!CC$3,FCSTSDV!$D$1:$L$1,0))/'tính băng dính sạch'!$E7,1)</f>
        <v>#N/A</v>
      </c>
      <c r="CD7" s="92" t="e">
        <f t="array" ref="CD7">+ROUND(INDEX(FCSTSDV!$D$2:$L$72,MATCH('tính băng dính sạch'!$D7,FCSTSDV!$C$2:$C$72,0),MATCH('tính băng dính sạch'!CD$3,FCSTSDV!$D$1:$L$1,0))/'tính băng dính sạch'!$E7,1)</f>
        <v>#N/A</v>
      </c>
      <c r="CE7" s="92" t="e">
        <f t="array" ref="CE7">+ROUND(INDEX(FCSTSDV!$D$2:$L$72,MATCH('tính băng dính sạch'!$D7,FCSTSDV!$C$2:$C$72,0),MATCH('tính băng dính sạch'!CE$3,FCSTSDV!$D$1:$L$1,0))/'tính băng dính sạch'!$E7,1)</f>
        <v>#N/A</v>
      </c>
      <c r="CF7" s="92" t="e">
        <f t="array" ref="CF7">+ROUND(INDEX(FCSTSDV!$D$2:$L$72,MATCH('tính băng dính sạch'!$D7,FCSTSDV!$C$2:$C$72,0),MATCH('tính băng dính sạch'!CF$3,FCSTSDV!$D$1:$L$1,0))/'tính băng dính sạch'!$E7,1)</f>
        <v>#N/A</v>
      </c>
      <c r="CG7" s="92" t="e">
        <f t="array" ref="CG7">+ROUND(INDEX(FCSTSDV!$D$2:$L$72,MATCH('tính băng dính sạch'!$D7,FCSTSDV!$C$2:$C$72,0),MATCH('tính băng dính sạch'!CG$3,FCSTSDV!$D$1:$L$1,0))/'tính băng dính sạch'!$E7,1)</f>
        <v>#N/A</v>
      </c>
      <c r="CH7" s="92" t="e">
        <f t="array" ref="CH7">+ROUND(INDEX(FCSTSDV!$D$2:$L$72,MATCH('tính băng dính sạch'!$D7,FCSTSDV!$C$2:$C$72,0),MATCH('tính băng dính sạch'!CH$3,FCSTSDV!$D$1:$L$1,0))/'tính băng dính sạch'!$E7,1)</f>
        <v>#N/A</v>
      </c>
      <c r="CI7" s="92" t="e">
        <f t="array" ref="CI7">+ROUND(INDEX(FCSTSDV!$D$2:$L$72,MATCH('tính băng dính sạch'!$D7,FCSTSDV!$C$2:$C$72,0),MATCH('tính băng dính sạch'!CI$3,FCSTSDV!$D$1:$L$1,0))/'tính băng dính sạch'!$E7,1)</f>
        <v>#N/A</v>
      </c>
      <c r="CJ7" s="114" t="e">
        <f t="array" ref="CJ7">+ROUND(INDEX(FCSTSDV!$D$2:$L$72,MATCH('tính băng dính sạch'!$D7,FCSTSDV!$C$2:$C$72,0),MATCH('tính băng dính sạch'!CJ$3,FCSTSDV!$D$1:$L$1,0))/'tính băng dính sạch'!$E7,1)</f>
        <v>#N/A</v>
      </c>
      <c r="CK7" s="92" t="e">
        <f t="array" ref="CK7">+ROUND(INDEX(FCSTSDV!$D$2:$L$72,MATCH('tính băng dính sạch'!$D7,FCSTSDV!$C$2:$C$72,0),MATCH('tính băng dính sạch'!CK$3,FCSTSDV!$D$1:$L$1,0))/'tính băng dính sạch'!$E7,1)</f>
        <v>#N/A</v>
      </c>
      <c r="CL7" s="92" t="e">
        <f t="array" ref="CL7">+ROUND(INDEX(FCSTSDV!$D$2:$L$72,MATCH('tính băng dính sạch'!$D7,FCSTSDV!$C$2:$C$72,0),MATCH('tính băng dính sạch'!CL$3,FCSTSDV!$D$1:$L$1,0))/'tính băng dính sạch'!$E7,1)</f>
        <v>#N/A</v>
      </c>
      <c r="CM7" s="92" t="e">
        <f t="array" ref="CM7">+ROUND(INDEX(FCSTSDV!$D$2:$L$72,MATCH('tính băng dính sạch'!$D7,FCSTSDV!$C$2:$C$72,0),MATCH('tính băng dính sạch'!CM$3,FCSTSDV!$D$1:$L$1,0))/'tính băng dính sạch'!$E7,1)</f>
        <v>#N/A</v>
      </c>
      <c r="CN7" s="92" t="e">
        <f t="array" ref="CN7">+ROUND(INDEX(FCSTSDV!$D$2:$L$72,MATCH('tính băng dính sạch'!$D7,FCSTSDV!$C$2:$C$72,0),MATCH('tính băng dính sạch'!CN$3,FCSTSDV!$D$1:$L$1,0))/'tính băng dính sạch'!$E7,1)</f>
        <v>#N/A</v>
      </c>
      <c r="CO7" s="92" t="e">
        <f t="array" ref="CO7">+ROUND(INDEX(FCSTSDV!$D$2:$L$72,MATCH('tính băng dính sạch'!$D7,FCSTSDV!$C$2:$C$72,0),MATCH('tính băng dính sạch'!CO$3,FCSTSDV!$D$1:$L$1,0))/'tính băng dính sạch'!$E7,1)</f>
        <v>#N/A</v>
      </c>
      <c r="CP7" s="119" t="e">
        <f t="array" ref="CP7">+ROUND(INDEX(FCSTSDV!$D$2:$L$72,MATCH('tính băng dính sạch'!$D7,FCSTSDV!$C$2:$C$72,0),MATCH('tính băng dính sạch'!CP$3,FCSTSDV!$D$1:$L$1,0))/'tính băng dính sạch'!$E7,1)</f>
        <v>#N/A</v>
      </c>
      <c r="CQ7" s="120" t="e">
        <f t="array" ref="CQ7">+ROUND(INDEX(FCSTSDV!$D$2:$L$72,MATCH('tính băng dính sạch'!$D7,FCSTSDV!$C$2:$C$72,0),MATCH('tính băng dính sạch'!CQ$3,FCSTSDV!$D$1:$L$1,0))/'tính băng dính sạch'!$E7,1)</f>
        <v>#N/A</v>
      </c>
    </row>
    <row r="8" spans="1:95" ht="20.100000000000001" hidden="1" customHeight="1">
      <c r="A8" s="813"/>
      <c r="B8" s="795"/>
      <c r="C8" s="12"/>
      <c r="D8" s="46" t="s">
        <v>20</v>
      </c>
      <c r="E8" s="47">
        <v>2500</v>
      </c>
      <c r="F8" s="799"/>
      <c r="G8" s="799"/>
      <c r="H8" s="830"/>
      <c r="I8" s="81">
        <f>+ROUND(IFERROR(VLOOKUP(D8,FCSTSDV!C6:E169,26,0),0)/'tính băng dính sạch'!E8+0,0)</f>
        <v>0</v>
      </c>
      <c r="J8" s="82"/>
      <c r="K8" s="83"/>
      <c r="L8" s="83"/>
      <c r="M8" s="84" t="e">
        <f t="array" ref="M8">+INDEX(FCSTSDV!$D$2:$L$72,MATCH('tính băng dính sạch'!$D8,FCSTSDV!$C$2:$C$72,0),MATCH('tính băng dính sạch'!M$3,FCSTSDV!$D$1:$L$1,0))/'tính băng dính sạch'!$E8</f>
        <v>#N/A</v>
      </c>
      <c r="N8" s="84" t="e">
        <f t="array" ref="N8">+INDEX(FCSTSDV!$D$2:$L$72,MATCH('tính băng dính sạch'!$D8,FCSTSDV!$C$2:$C$72,0),MATCH('tính băng dính sạch'!N$3,FCSTSDV!$D$1:$L$1,0))/'tính băng dính sạch'!$E8</f>
        <v>#N/A</v>
      </c>
      <c r="O8" s="84" t="e">
        <f t="array" ref="O8">+INDEX(FCSTSDV!$D$2:$L$72,MATCH('tính băng dính sạch'!$D8,FCSTSDV!$C$2:$C$72,0),MATCH('tính băng dính sạch'!O$3,FCSTSDV!$D$1:$L$1,0))/'tính băng dính sạch'!$E8</f>
        <v>#N/A</v>
      </c>
      <c r="P8" s="84" t="e">
        <f t="array" ref="P8">+INDEX(FCSTSDV!$D$2:$L$72,MATCH('tính băng dính sạch'!$D8,FCSTSDV!$C$2:$C$72,0),MATCH('tính băng dính sạch'!P$3,FCSTSDV!$D$1:$L$1,0))/'tính băng dính sạch'!$E8</f>
        <v>#N/A</v>
      </c>
      <c r="Q8" s="84" t="e">
        <f t="array" ref="Q8">+INDEX(FCSTSDV!$D$2:$L$72,MATCH('tính băng dính sạch'!$D8,FCSTSDV!$C$2:$C$72,0),MATCH('tính băng dính sạch'!Q$3,FCSTSDV!$D$1:$L$1,0))/'tính băng dính sạch'!$E8</f>
        <v>#N/A</v>
      </c>
      <c r="R8" s="84" t="e">
        <f t="array" ref="R8">+INDEX(FCSTSDV!$D$2:$L$72,MATCH('tính băng dính sạch'!$D8,FCSTSDV!$C$2:$C$72,0),MATCH('tính băng dính sạch'!R$3,FCSTSDV!$D$1:$L$1,0))/'tính băng dính sạch'!$E8</f>
        <v>#N/A</v>
      </c>
      <c r="S8" s="84" t="e">
        <f t="array" ref="S8">+INDEX(FCSTSDV!$D$2:$L$72,MATCH('tính băng dính sạch'!$D8,FCSTSDV!$C$2:$C$72,0),MATCH('tính băng dính sạch'!S$3,FCSTSDV!$D$1:$L$1,0))/'tính băng dính sạch'!$E8</f>
        <v>#N/A</v>
      </c>
      <c r="T8" s="84" t="e">
        <f t="array" ref="T8">+INDEX(FCSTSDV!$D$2:$L$72,MATCH('tính băng dính sạch'!$D8,FCSTSDV!$C$2:$C$72,0),MATCH('tính băng dính sạch'!T$3,FCSTSDV!$D$1:$L$1,0))/'tính băng dính sạch'!$E8</f>
        <v>#N/A</v>
      </c>
      <c r="U8" s="84" t="e">
        <f t="array" ref="U8">+INDEX(FCSTSDV!$D$2:$L$72,MATCH('tính băng dính sạch'!$D8,FCSTSDV!$C$2:$C$72,0),MATCH('tính băng dính sạch'!U$3,FCSTSDV!$D$1:$L$1,0))/'tính băng dính sạch'!$E8</f>
        <v>#N/A</v>
      </c>
      <c r="V8" s="101" t="e">
        <f t="array" ref="V8">+INDEX(FCSTSDV!$D$2:$L$72,MATCH('tính băng dính sạch'!$D8,FCSTSDV!$C$2:$C$72,0),MATCH('tính băng dính sạch'!V$3,FCSTSDV!$D$1:$L$1,0))/'tính băng dính sạch'!$E8</f>
        <v>#N/A</v>
      </c>
      <c r="W8" s="92" t="e">
        <f t="array" ref="W8">+INDEX(FCSTSDV!$D$2:$L$72,MATCH('tính băng dính sạch'!$D8,FCSTSDV!$C$2:$C$72,0),MATCH('tính băng dính sạch'!W$3,FCSTSDV!$D$1:$L$1,0))/'tính băng dính sạch'!$E8</f>
        <v>#N/A</v>
      </c>
      <c r="X8" s="102" t="e">
        <f t="array" ref="X8">+INDEX(FCSTSDV!$D$2:$L$72,MATCH('tính băng dính sạch'!$D8,FCSTSDV!$C$2:$C$72,0),MATCH('tính băng dính sạch'!X$3,FCSTSDV!$D$1:$L$1,0))/'tính băng dính sạch'!$E8</f>
        <v>#N/A</v>
      </c>
      <c r="Y8" s="102" t="e">
        <f t="array" ref="Y8">+INDEX(FCSTSDV!$D$2:$L$72,MATCH('tính băng dính sạch'!$D8,FCSTSDV!$C$2:$C$72,0),MATCH('tính băng dính sạch'!Y$3,FCSTSDV!$D$1:$L$1,0))/'tính băng dính sạch'!$E8</f>
        <v>#N/A</v>
      </c>
      <c r="Z8" s="102" t="e">
        <f t="array" ref="Z8">+INDEX(FCSTSDV!$D$2:$L$72,MATCH('tính băng dính sạch'!$D8,FCSTSDV!$C$2:$C$72,0),MATCH('tính băng dính sạch'!Z$3,FCSTSDV!$D$1:$L$1,0))/'tính băng dính sạch'!$E8</f>
        <v>#N/A</v>
      </c>
      <c r="AA8" s="102" t="e">
        <f t="array" ref="AA8">+INDEX(FCSTSDV!$D$2:$L$72,MATCH('tính băng dính sạch'!$D8,FCSTSDV!$C$2:$C$72,0),MATCH('tính băng dính sạch'!AA$3,FCSTSDV!$D$1:$L$1,0))/'tính băng dính sạch'!$E8</f>
        <v>#N/A</v>
      </c>
      <c r="AB8" s="102" t="e">
        <f t="array" ref="AB8">+INDEX(FCSTSDV!$D$2:$L$72,MATCH('tính băng dính sạch'!$D8,FCSTSDV!$C$2:$C$72,0),MATCH('tính băng dính sạch'!AB$3,FCSTSDV!$D$1:$L$1,0))/'tính băng dính sạch'!$E8</f>
        <v>#N/A</v>
      </c>
      <c r="AC8" s="102" t="e">
        <f t="array" ref="AC8">+INDEX(FCSTSDV!$D$2:$L$72,MATCH('tính băng dính sạch'!$D8,FCSTSDV!$C$2:$C$72,0),MATCH('tính băng dính sạch'!AC$3,FCSTSDV!$D$1:$L$1,0))/'tính băng dính sạch'!$E8</f>
        <v>#N/A</v>
      </c>
      <c r="AD8" s="102" t="e">
        <f t="array" ref="AD8">+INDEX(FCSTSDV!$D$2:$L$72,MATCH('tính băng dính sạch'!$D8,FCSTSDV!$C$2:$C$72,0),MATCH('tính băng dính sạch'!AD$3,FCSTSDV!$D$1:$L$1,0))/'tính băng dính sạch'!$E8</f>
        <v>#N/A</v>
      </c>
      <c r="AE8" s="102" t="e">
        <f t="array" ref="AE8">+INDEX(FCSTSDV!$D$2:$L$72,MATCH('tính băng dính sạch'!$D8,FCSTSDV!$C$2:$C$72,0),MATCH('tính băng dính sạch'!AE$3,FCSTSDV!$D$1:$L$1,0))/'tính băng dính sạch'!$E8</f>
        <v>#N/A</v>
      </c>
      <c r="AF8" s="92" t="e">
        <f>+INDEX(FCSTSDV!$D$2:$L$72,MATCH('tính băng dính sạch'!$D8,FCSTSDV!$C$2:$C$72,0),MATCH('tính băng dính sạch'!AF$3,FCSTSDV!$D$1:$L$1,0))/'tính băng dính sạch'!$E8</f>
        <v>#N/A</v>
      </c>
      <c r="AG8" s="92" t="e">
        <f t="array" ref="AG8">+ROUND(INDEX(FCSTSDV!$D$2:$L$72,MATCH('tính băng dính sạch'!$D8,FCSTSDV!$C$2:$C$72,0),MATCH('tính băng dính sạch'!AG$3,FCSTSDV!$D$1:$L$1,0))/'tính băng dính sạch'!$E8,1)</f>
        <v>#N/A</v>
      </c>
      <c r="AH8" s="92" t="e">
        <f t="array" ref="AH8">+ROUND(INDEX(FCSTSDV!$D$2:$L$72,MATCH('tính băng dính sạch'!$D8,FCSTSDV!$C$2:$C$72,0),MATCH('tính băng dính sạch'!AH$3,FCSTSDV!$D$1:$L$1,0))/'tính băng dính sạch'!$E8,1)</f>
        <v>#N/A</v>
      </c>
      <c r="AI8" s="92" t="e">
        <f t="array" ref="AI8">+ROUND(INDEX(FCSTSDV!$D$2:$L$72,MATCH('tính băng dính sạch'!$D8,FCSTSDV!$C$2:$C$72,0),MATCH('tính băng dính sạch'!AI$3,FCSTSDV!$D$1:$L$1,0))/'tính băng dính sạch'!$E8,1)</f>
        <v>#N/A</v>
      </c>
      <c r="AJ8" s="92" t="e">
        <f t="array" ref="AJ8">+ROUND(INDEX(FCSTSDV!$D$2:$L$72,MATCH('tính băng dính sạch'!$D8,FCSTSDV!$C$2:$C$72,0),MATCH('tính băng dính sạch'!AJ$3,FCSTSDV!$D$1:$L$1,0))/'tính băng dính sạch'!$E8,1)</f>
        <v>#N/A</v>
      </c>
      <c r="AK8" s="92" t="e">
        <f t="array" ref="AK8">+ROUND(INDEX(FCSTSDV!$D$2:$L$72,MATCH('tính băng dính sạch'!$D8,FCSTSDV!$C$2:$C$72,0),MATCH('tính băng dính sạch'!AK$3,FCSTSDV!$D$1:$L$1,0))/'tính băng dính sạch'!$E8,1)</f>
        <v>#N/A</v>
      </c>
      <c r="AL8" s="92" t="e">
        <f t="array" ref="AL8">+ROUND(INDEX(FCSTSDV!$D$2:$L$72,MATCH('tính băng dính sạch'!$D8,FCSTSDV!$C$2:$C$72,0),MATCH('tính băng dính sạch'!AL$3,FCSTSDV!$D$1:$L$1,0))/'tính băng dính sạch'!$E8,1)</f>
        <v>#N/A</v>
      </c>
      <c r="AM8" s="92" t="e">
        <f t="array" ref="AM8">+ROUND(INDEX(FCSTSDV!$D$2:$L$72,MATCH('tính băng dính sạch'!$D8,FCSTSDV!$C$2:$C$72,0),MATCH('tính băng dính sạch'!AM$3,FCSTSDV!$D$1:$L$1,0))/'tính băng dính sạch'!$E8,1)</f>
        <v>#N/A</v>
      </c>
      <c r="AN8" s="92" t="e">
        <f t="array" ref="AN8">+ROUND(INDEX(FCSTSDV!$D$2:$L$72,MATCH('tính băng dính sạch'!$D8,FCSTSDV!$C$2:$C$72,0),MATCH('tính băng dính sạch'!AN$3,FCSTSDV!$D$1:$L$1,0))/'tính băng dính sạch'!$E8,1)</f>
        <v>#N/A</v>
      </c>
      <c r="AO8" s="92" t="e">
        <f t="array" ref="AO8">+ROUND(INDEX(FCSTSDV!$D$2:$L$72,MATCH('tính băng dính sạch'!$D8,FCSTSDV!$C$2:$C$72,0),MATCH('tính băng dính sạch'!AO$3,FCSTSDV!$D$1:$L$1,0))/'tính băng dính sạch'!$E8,1)</f>
        <v>#N/A</v>
      </c>
      <c r="AP8" s="92" t="e">
        <f t="array" ref="AP8">+ROUND(INDEX(FCSTSDV!$D$2:$L$72,MATCH('tính băng dính sạch'!$D8,FCSTSDV!$C$2:$C$72,0),MATCH('tính băng dính sạch'!AP$3,FCSTSDV!$D$1:$L$1,0))/'tính băng dính sạch'!$E8,1)</f>
        <v>#N/A</v>
      </c>
      <c r="AQ8" s="92" t="e">
        <f t="array" ref="AQ8">+ROUND(INDEX(FCSTSDV!$D$2:$L$72,MATCH('tính băng dính sạch'!$D8,FCSTSDV!$C$2:$C$72,0),MATCH('tính băng dính sạch'!AQ$3,FCSTSDV!$D$1:$L$1,0))/'tính băng dính sạch'!$E8,1)</f>
        <v>#N/A</v>
      </c>
      <c r="AR8" s="92" t="e">
        <f t="array" ref="AR8">+ROUND(INDEX(FCSTSDV!$D$2:$L$72,MATCH('tính băng dính sạch'!$D8,FCSTSDV!$C$2:$C$72,0),MATCH('tính băng dính sạch'!AR$3,FCSTSDV!$D$1:$L$1,0))/'tính băng dính sạch'!$E8,1)</f>
        <v>#N/A</v>
      </c>
      <c r="AS8" s="92" t="e">
        <f t="array" ref="AS8">+ROUND(INDEX(FCSTSDV!$D$2:$L$72,MATCH('tính băng dính sạch'!$D8,FCSTSDV!$C$2:$C$72,0),MATCH('tính băng dính sạch'!AS$3,FCSTSDV!$D$1:$L$1,0))/'tính băng dính sạch'!$E8,1)</f>
        <v>#N/A</v>
      </c>
      <c r="AT8" s="92" t="e">
        <f t="array" ref="AT8">+ROUND(INDEX(FCSTSDV!$D$2:$L$72,MATCH('tính băng dính sạch'!$D8,FCSTSDV!$C$2:$C$72,0),MATCH('tính băng dính sạch'!AT$3,FCSTSDV!$D$1:$L$1,0))/'tính băng dính sạch'!$E8,1)</f>
        <v>#N/A</v>
      </c>
      <c r="AU8" s="92" t="e">
        <f t="array" ref="AU8">+ROUND(INDEX(FCSTSDV!$D$2:$L$72,MATCH('tính băng dính sạch'!$D8,FCSTSDV!$C$2:$C$72,0),MATCH('tính băng dính sạch'!AU$3,FCSTSDV!$D$1:$L$1,0))/'tính băng dính sạch'!$E8,1)</f>
        <v>#N/A</v>
      </c>
      <c r="AV8" s="92" t="e">
        <f t="array" ref="AV8">+ROUND(INDEX(FCSTSDV!$D$2:$L$72,MATCH('tính băng dính sạch'!$D8,FCSTSDV!$C$2:$C$72,0),MATCH('tính băng dính sạch'!AV$3,FCSTSDV!$D$1:$L$1,0))/'tính băng dính sạch'!$E8,1)</f>
        <v>#N/A</v>
      </c>
      <c r="AW8" s="92" t="e">
        <f t="array" ref="AW8">+ROUND(INDEX(FCSTSDV!$D$2:$L$72,MATCH('tính băng dính sạch'!$D8,FCSTSDV!$C$2:$C$72,0),MATCH('tính băng dính sạch'!AW$3,FCSTSDV!$D$1:$L$1,0))/'tính băng dính sạch'!$E8,1)</f>
        <v>#N/A</v>
      </c>
      <c r="AX8" s="92" t="e">
        <f t="array" ref="AX8">+ROUND(INDEX(FCSTSDV!$D$2:$L$72,MATCH('tính băng dính sạch'!$D8,FCSTSDV!$C$2:$C$72,0),MATCH('tính băng dính sạch'!AX$3,FCSTSDV!$D$1:$L$1,0))/'tính băng dính sạch'!$E8,1)</f>
        <v>#N/A</v>
      </c>
      <c r="AY8" s="92" t="e">
        <f t="array" ref="AY8">+ROUND(INDEX(FCSTSDV!$D$2:$L$72,MATCH('tính băng dính sạch'!$D8,FCSTSDV!$C$2:$C$72,0),MATCH('tính băng dính sạch'!AY$3,FCSTSDV!$D$1:$L$1,0))/'tính băng dính sạch'!$E8,1)</f>
        <v>#N/A</v>
      </c>
      <c r="AZ8" s="92" t="e">
        <f t="array" ref="AZ8">+ROUND(INDEX(FCSTSDV!$D$2:$L$72,MATCH('tính băng dính sạch'!$D8,FCSTSDV!$C$2:$C$72,0),MATCH('tính băng dính sạch'!AZ$3,FCSTSDV!$D$1:$L$1,0))/'tính băng dính sạch'!$E8,1)</f>
        <v>#N/A</v>
      </c>
      <c r="BA8" s="92" t="e">
        <f t="array" ref="BA8">+ROUND(INDEX(FCSTSDV!$D$2:$L$72,MATCH('tính băng dính sạch'!$D8,FCSTSDV!$C$2:$C$72,0),MATCH('tính băng dính sạch'!BA$3,FCSTSDV!$D$1:$L$1,0))/'tính băng dính sạch'!$E8,1)</f>
        <v>#N/A</v>
      </c>
      <c r="BB8" s="92" t="e">
        <f t="array" ref="BB8">+ROUND(INDEX(FCSTSDV!$D$2:$L$72,MATCH('tính băng dính sạch'!$D8,FCSTSDV!$C$2:$C$72,0),MATCH('tính băng dính sạch'!BB$3,FCSTSDV!$D$1:$L$1,0))/'tính băng dính sạch'!$E8,1)</f>
        <v>#N/A</v>
      </c>
      <c r="BC8" s="92" t="e">
        <f t="array" ref="BC8">+ROUND(INDEX(FCSTSDV!$D$2:$L$72,MATCH('tính băng dính sạch'!$D8,FCSTSDV!$C$2:$C$72,0),MATCH('tính băng dính sạch'!BC$3,FCSTSDV!$D$1:$L$1,0))/'tính băng dính sạch'!$E8,1)</f>
        <v>#N/A</v>
      </c>
      <c r="BD8" s="92" t="e">
        <f t="array" ref="BD8">+ROUND(INDEX(FCSTSDV!$D$2:$L$72,MATCH('tính băng dính sạch'!$D8,FCSTSDV!$C$2:$C$72,0),MATCH('tính băng dính sạch'!BD$3,FCSTSDV!$D$1:$L$1,0))/'tính băng dính sạch'!$E8,1)</f>
        <v>#N/A</v>
      </c>
      <c r="BE8" s="92" t="e">
        <f t="array" ref="BE8">+ROUND(INDEX(FCSTSDV!$D$2:$L$72,MATCH('tính băng dính sạch'!$D8,FCSTSDV!$C$2:$C$72,0),MATCH('tính băng dính sạch'!BE$3,FCSTSDV!$D$1:$L$1,0))/'tính băng dính sạch'!$E8,1)</f>
        <v>#N/A</v>
      </c>
      <c r="BF8" s="92" t="e">
        <f t="array" ref="BF8">+ROUND(INDEX(FCSTSDV!$D$2:$L$72,MATCH('tính băng dính sạch'!$D8,FCSTSDV!$C$2:$C$72,0),MATCH('tính băng dính sạch'!BF$3,FCSTSDV!$D$1:$L$1,0))/'tính băng dính sạch'!$E8,1)</f>
        <v>#N/A</v>
      </c>
      <c r="BG8" s="92" t="e">
        <f t="array" ref="BG8">+ROUND(INDEX(FCSTSDV!$D$2:$L$72,MATCH('tính băng dính sạch'!$D8,FCSTSDV!$C$2:$C$72,0),MATCH('tính băng dính sạch'!BG$3,FCSTSDV!$D$1:$L$1,0))/'tính băng dính sạch'!$E8,1)</f>
        <v>#N/A</v>
      </c>
      <c r="BH8" s="92" t="e">
        <f t="array" ref="BH8">+ROUND(INDEX(FCSTSDV!$D$2:$L$72,MATCH('tính băng dính sạch'!$D8,FCSTSDV!$C$2:$C$72,0),MATCH('tính băng dính sạch'!BH$3,FCSTSDV!$D$1:$L$1,0))/'tính băng dính sạch'!$E8,1)</f>
        <v>#N/A</v>
      </c>
      <c r="BI8" s="92" t="e">
        <f t="array" ref="BI8">+ROUND(INDEX(FCSTSDV!$D$2:$L$72,MATCH('tính băng dính sạch'!$D8,FCSTSDV!$C$2:$C$72,0),MATCH('tính băng dính sạch'!BI$3,FCSTSDV!$D$1:$L$1,0))/'tính băng dính sạch'!$E8,1)</f>
        <v>#N/A</v>
      </c>
      <c r="BJ8" s="92" t="e">
        <f t="array" ref="BJ8">+ROUND(INDEX(FCSTSDV!$D$2:$L$72,MATCH('tính băng dính sạch'!$D8,FCSTSDV!$C$2:$C$72,0),MATCH('tính băng dính sạch'!BJ$3,FCSTSDV!$D$1:$L$1,0))/'tính băng dính sạch'!$E8,1)</f>
        <v>#N/A</v>
      </c>
      <c r="BK8" s="92" t="e">
        <f t="array" ref="BK8">+ROUND(INDEX(FCSTSDV!$D$2:$L$72,MATCH('tính băng dính sạch'!$D8,FCSTSDV!$C$2:$C$72,0),MATCH('tính băng dính sạch'!BK$3,FCSTSDV!$D$1:$L$1,0))/'tính băng dính sạch'!$E8,1)</f>
        <v>#N/A</v>
      </c>
      <c r="BL8" s="92" t="e">
        <f t="array" ref="BL8">+ROUND(INDEX(FCSTSDV!$D$2:$L$72,MATCH('tính băng dính sạch'!$D8,FCSTSDV!$C$2:$C$72,0),MATCH('tính băng dính sạch'!BL$3,FCSTSDV!$D$1:$L$1,0))/'tính băng dính sạch'!$E8,1)</f>
        <v>#N/A</v>
      </c>
      <c r="BM8" s="92" t="e">
        <f t="array" ref="BM8">+ROUND(INDEX(FCSTSDV!$D$2:$L$72,MATCH('tính băng dính sạch'!$D8,FCSTSDV!$C$2:$C$72,0),MATCH('tính băng dính sạch'!BM$3,FCSTSDV!$D$1:$L$1,0))/'tính băng dính sạch'!$E8,1)</f>
        <v>#N/A</v>
      </c>
      <c r="BN8" s="92" t="e">
        <f t="array" ref="BN8">+ROUND(INDEX(FCSTSDV!$D$2:$L$72,MATCH('tính băng dính sạch'!$D8,FCSTSDV!$C$2:$C$72,0),MATCH('tính băng dính sạch'!BN$3,FCSTSDV!$D$1:$L$1,0))/'tính băng dính sạch'!$E8,1)</f>
        <v>#N/A</v>
      </c>
      <c r="BO8" s="92" t="e">
        <f t="array" ref="BO8">+ROUND(INDEX(FCSTSDV!$D$2:$L$72,MATCH('tính băng dính sạch'!$D8,FCSTSDV!$C$2:$C$72,0),MATCH('tính băng dính sạch'!BO$3,FCSTSDV!$D$1:$L$1,0))/'tính băng dính sạch'!$E8,1)</f>
        <v>#N/A</v>
      </c>
      <c r="BP8" s="92" t="e">
        <f t="array" ref="BP8">+ROUND(INDEX(FCSTSDV!$D$2:$L$72,MATCH('tính băng dính sạch'!$D8,FCSTSDV!$C$2:$C$72,0),MATCH('tính băng dính sạch'!BP$3,FCSTSDV!$D$1:$L$1,0))/'tính băng dính sạch'!$E8,1)</f>
        <v>#N/A</v>
      </c>
      <c r="BQ8" s="92" t="e">
        <f t="array" ref="BQ8">+ROUND(INDEX(FCSTSDV!$D$2:$L$72,MATCH('tính băng dính sạch'!$D8,FCSTSDV!$C$2:$C$72,0),MATCH('tính băng dính sạch'!BQ$3,FCSTSDV!$D$1:$L$1,0))/'tính băng dính sạch'!$E8,1)</f>
        <v>#N/A</v>
      </c>
      <c r="BR8" s="92" t="e">
        <f t="array" ref="BR8">+ROUND(INDEX(FCSTSDV!$D$2:$L$72,MATCH('tính băng dính sạch'!$D8,FCSTSDV!$C$2:$C$72,0),MATCH('tính băng dính sạch'!BR$3,FCSTSDV!$D$1:$L$1,0))/'tính băng dính sạch'!$E8,1)</f>
        <v>#N/A</v>
      </c>
      <c r="BS8" s="92" t="e">
        <f t="array" ref="BS8">+ROUND(INDEX(FCSTSDV!$D$2:$L$72,MATCH('tính băng dính sạch'!$D8,FCSTSDV!$C$2:$C$72,0),MATCH('tính băng dính sạch'!BS$3,FCSTSDV!$D$1:$L$1,0))/'tính băng dính sạch'!$E8,1)</f>
        <v>#N/A</v>
      </c>
      <c r="BT8" s="92" t="e">
        <f t="array" ref="BT8">+ROUND(INDEX(FCSTSDV!$D$2:$L$72,MATCH('tính băng dính sạch'!$D8,FCSTSDV!$C$2:$C$72,0),MATCH('tính băng dính sạch'!BT$3,FCSTSDV!$D$1:$L$1,0))/'tính băng dính sạch'!$E8,1)</f>
        <v>#N/A</v>
      </c>
      <c r="BU8" s="92" t="e">
        <f t="array" ref="BU8">+ROUND(INDEX(FCSTSDV!$D$2:$L$72,MATCH('tính băng dính sạch'!$D8,FCSTSDV!$C$2:$C$72,0),MATCH('tính băng dính sạch'!BU$3,FCSTSDV!$D$1:$L$1,0))/'tính băng dính sạch'!$E8,1)</f>
        <v>#N/A</v>
      </c>
      <c r="BV8" s="92" t="e">
        <f t="array" ref="BV8">+ROUND(INDEX(FCSTSDV!$D$2:$L$72,MATCH('tính băng dính sạch'!$D8,FCSTSDV!$C$2:$C$72,0),MATCH('tính băng dính sạch'!BV$3,FCSTSDV!$D$1:$L$1,0))/'tính băng dính sạch'!$E8,1)</f>
        <v>#N/A</v>
      </c>
      <c r="BW8" s="92" t="e">
        <f t="array" ref="BW8">+ROUND(INDEX(FCSTSDV!$D$2:$L$72,MATCH('tính băng dính sạch'!$D8,FCSTSDV!$C$2:$C$72,0),MATCH('tính băng dính sạch'!BW$3,FCSTSDV!$D$1:$L$1,0))/'tính băng dính sạch'!$E8,1)</f>
        <v>#N/A</v>
      </c>
      <c r="BX8" s="92" t="e">
        <f t="array" ref="BX8">+ROUND(INDEX(FCSTSDV!$D$2:$L$72,MATCH('tính băng dính sạch'!$D8,FCSTSDV!$C$2:$C$72,0),MATCH('tính băng dính sạch'!BX$3,FCSTSDV!$D$1:$L$1,0))/'tính băng dính sạch'!$E8,1)</f>
        <v>#N/A</v>
      </c>
      <c r="BY8" s="92" t="e">
        <f t="array" ref="BY8">+ROUND(INDEX(FCSTSDV!$D$2:$L$72,MATCH('tính băng dính sạch'!$D8,FCSTSDV!$C$2:$C$72,0),MATCH('tính băng dính sạch'!BY$3,FCSTSDV!$D$1:$L$1,0))/'tính băng dính sạch'!$E8,1)</f>
        <v>#N/A</v>
      </c>
      <c r="BZ8" s="92" t="e">
        <f t="array" ref="BZ8">+ROUND(INDEX(FCSTSDV!$D$2:$L$72,MATCH('tính băng dính sạch'!$D8,FCSTSDV!$C$2:$C$72,0),MATCH('tính băng dính sạch'!BZ$3,FCSTSDV!$D$1:$L$1,0))/'tính băng dính sạch'!$E8,1)</f>
        <v>#N/A</v>
      </c>
      <c r="CA8" s="92" t="e">
        <f t="array" ref="CA8">+ROUND(INDEX(FCSTSDV!$D$2:$L$72,MATCH('tính băng dính sạch'!$D8,FCSTSDV!$C$2:$C$72,0),MATCH('tính băng dính sạch'!CA$3,FCSTSDV!$D$1:$L$1,0))/'tính băng dính sạch'!$E8,1)</f>
        <v>#N/A</v>
      </c>
      <c r="CB8" s="92" t="e">
        <f t="array" ref="CB8">+ROUND(INDEX(FCSTSDV!$D$2:$L$72,MATCH('tính băng dính sạch'!$D8,FCSTSDV!$C$2:$C$72,0),MATCH('tính băng dính sạch'!CB$3,FCSTSDV!$D$1:$L$1,0))/'tính băng dính sạch'!$E8,1)</f>
        <v>#N/A</v>
      </c>
      <c r="CC8" s="92" t="e">
        <f t="array" ref="CC8">+ROUND(INDEX(FCSTSDV!$D$2:$L$72,MATCH('tính băng dính sạch'!$D8,FCSTSDV!$C$2:$C$72,0),MATCH('tính băng dính sạch'!CC$3,FCSTSDV!$D$1:$L$1,0))/'tính băng dính sạch'!$E8,1)</f>
        <v>#N/A</v>
      </c>
      <c r="CD8" s="92" t="e">
        <f t="array" ref="CD8">+ROUND(INDEX(FCSTSDV!$D$2:$L$72,MATCH('tính băng dính sạch'!$D8,FCSTSDV!$C$2:$C$72,0),MATCH('tính băng dính sạch'!CD$3,FCSTSDV!$D$1:$L$1,0))/'tính băng dính sạch'!$E8,1)</f>
        <v>#N/A</v>
      </c>
      <c r="CE8" s="92" t="e">
        <f t="array" ref="CE8">+ROUND(INDEX(FCSTSDV!$D$2:$L$72,MATCH('tính băng dính sạch'!$D8,FCSTSDV!$C$2:$C$72,0),MATCH('tính băng dính sạch'!CE$3,FCSTSDV!$D$1:$L$1,0))/'tính băng dính sạch'!$E8,1)</f>
        <v>#N/A</v>
      </c>
      <c r="CF8" s="92" t="e">
        <f t="array" ref="CF8">+ROUND(INDEX(FCSTSDV!$D$2:$L$72,MATCH('tính băng dính sạch'!$D8,FCSTSDV!$C$2:$C$72,0),MATCH('tính băng dính sạch'!CF$3,FCSTSDV!$D$1:$L$1,0))/'tính băng dính sạch'!$E8,1)</f>
        <v>#N/A</v>
      </c>
      <c r="CG8" s="92" t="e">
        <f t="array" ref="CG8">+ROUND(INDEX(FCSTSDV!$D$2:$L$72,MATCH('tính băng dính sạch'!$D8,FCSTSDV!$C$2:$C$72,0),MATCH('tính băng dính sạch'!CG$3,FCSTSDV!$D$1:$L$1,0))/'tính băng dính sạch'!$E8,1)</f>
        <v>#N/A</v>
      </c>
      <c r="CH8" s="92" t="e">
        <f t="array" ref="CH8">+ROUND(INDEX(FCSTSDV!$D$2:$L$72,MATCH('tính băng dính sạch'!$D8,FCSTSDV!$C$2:$C$72,0),MATCH('tính băng dính sạch'!CH$3,FCSTSDV!$D$1:$L$1,0))/'tính băng dính sạch'!$E8,1)</f>
        <v>#N/A</v>
      </c>
      <c r="CI8" s="92" t="e">
        <f t="array" ref="CI8">+ROUND(INDEX(FCSTSDV!$D$2:$L$72,MATCH('tính băng dính sạch'!$D8,FCSTSDV!$C$2:$C$72,0),MATCH('tính băng dính sạch'!CI$3,FCSTSDV!$D$1:$L$1,0))/'tính băng dính sạch'!$E8,1)</f>
        <v>#N/A</v>
      </c>
      <c r="CJ8" s="114" t="e">
        <f t="array" ref="CJ8">+ROUND(INDEX(FCSTSDV!$D$2:$L$72,MATCH('tính băng dính sạch'!$D8,FCSTSDV!$C$2:$C$72,0),MATCH('tính băng dính sạch'!CJ$3,FCSTSDV!$D$1:$L$1,0))/'tính băng dính sạch'!$E8,1)</f>
        <v>#N/A</v>
      </c>
      <c r="CK8" s="92" t="e">
        <f t="array" ref="CK8">+ROUND(INDEX(FCSTSDV!$D$2:$L$72,MATCH('tính băng dính sạch'!$D8,FCSTSDV!$C$2:$C$72,0),MATCH('tính băng dính sạch'!CK$3,FCSTSDV!$D$1:$L$1,0))/'tính băng dính sạch'!$E8,1)</f>
        <v>#N/A</v>
      </c>
      <c r="CL8" s="92" t="e">
        <f t="array" ref="CL8">+ROUND(INDEX(FCSTSDV!$D$2:$L$72,MATCH('tính băng dính sạch'!$D8,FCSTSDV!$C$2:$C$72,0),MATCH('tính băng dính sạch'!CL$3,FCSTSDV!$D$1:$L$1,0))/'tính băng dính sạch'!$E8,1)</f>
        <v>#N/A</v>
      </c>
      <c r="CM8" s="92" t="e">
        <f t="array" ref="CM8">+ROUND(INDEX(FCSTSDV!$D$2:$L$72,MATCH('tính băng dính sạch'!$D8,FCSTSDV!$C$2:$C$72,0),MATCH('tính băng dính sạch'!CM$3,FCSTSDV!$D$1:$L$1,0))/'tính băng dính sạch'!$E8,1)</f>
        <v>#N/A</v>
      </c>
      <c r="CN8" s="92" t="e">
        <f t="array" ref="CN8">+ROUND(INDEX(FCSTSDV!$D$2:$L$72,MATCH('tính băng dính sạch'!$D8,FCSTSDV!$C$2:$C$72,0),MATCH('tính băng dính sạch'!CN$3,FCSTSDV!$D$1:$L$1,0))/'tính băng dính sạch'!$E8,1)</f>
        <v>#N/A</v>
      </c>
      <c r="CO8" s="92" t="e">
        <f t="array" ref="CO8">+ROUND(INDEX(FCSTSDV!$D$2:$L$72,MATCH('tính băng dính sạch'!$D8,FCSTSDV!$C$2:$C$72,0),MATCH('tính băng dính sạch'!CO$3,FCSTSDV!$D$1:$L$1,0))/'tính băng dính sạch'!$E8,1)</f>
        <v>#N/A</v>
      </c>
      <c r="CP8" s="119" t="e">
        <f t="array" ref="CP8">+ROUND(INDEX(FCSTSDV!$D$2:$L$72,MATCH('tính băng dính sạch'!$D8,FCSTSDV!$C$2:$C$72,0),MATCH('tính băng dính sạch'!CP$3,FCSTSDV!$D$1:$L$1,0))/'tính băng dính sạch'!$E8,1)</f>
        <v>#N/A</v>
      </c>
      <c r="CQ8" s="120" t="e">
        <f t="array" ref="CQ8">+ROUND(INDEX(FCSTSDV!$D$2:$L$72,MATCH('tính băng dính sạch'!$D8,FCSTSDV!$C$2:$C$72,0),MATCH('tính băng dính sạch'!CQ$3,FCSTSDV!$D$1:$L$1,0))/'tính băng dính sạch'!$E8,1)</f>
        <v>#N/A</v>
      </c>
    </row>
    <row r="9" spans="1:95" ht="20.100000000000001" hidden="1" customHeight="1">
      <c r="A9" s="813"/>
      <c r="B9" s="795"/>
      <c r="C9" s="12"/>
      <c r="D9" s="46" t="s">
        <v>21</v>
      </c>
      <c r="E9" s="49">
        <v>2500</v>
      </c>
      <c r="F9" s="799"/>
      <c r="G9" s="799"/>
      <c r="H9" s="830"/>
      <c r="I9" s="81">
        <f>+ROUND(IFERROR(VLOOKUP(D9,FCSTSDV!C7:E170,26,0),0)/'tính băng dính sạch'!E9+0,0)</f>
        <v>0</v>
      </c>
      <c r="J9" s="85" t="e">
        <f>+VLOOKUP(D9,FCSTSDV!$C$2:$L$72,84,0)</f>
        <v>#REF!</v>
      </c>
      <c r="K9" s="13" t="e">
        <f t="array" ref="K9">+INDEX(FCSTSDV!$D$2:$L$72,MATCH('tính băng dính sạch'!$D9,FCSTSDV!$C$2:$C$72,0),MATCH('tính băng dính sạch'!K$3,FCSTSDV!$D$1:$L$1,0))/'tính băng dính sạch'!$E9</f>
        <v>#N/A</v>
      </c>
      <c r="L9" s="13" t="e">
        <f t="array" ref="L9">+INDEX(FCSTSDV!$D$2:$L$72,MATCH('tính băng dính sạch'!$D9,FCSTSDV!$C$2:$C$72,0),MATCH('tính băng dính sạch'!L$3,FCSTSDV!$D$1:$L$1,0))/'tính băng dính sạch'!$E9</f>
        <v>#N/A</v>
      </c>
      <c r="M9" s="84" t="e">
        <f t="array" ref="M9">+INDEX(FCSTSDV!$D$2:$L$72,MATCH('tính băng dính sạch'!$D9,FCSTSDV!$C$2:$C$72,0),MATCH('tính băng dính sạch'!M$3,FCSTSDV!$D$1:$L$1,0))/'tính băng dính sạch'!$E9</f>
        <v>#N/A</v>
      </c>
      <c r="N9" s="84" t="e">
        <f t="array" ref="N9">+INDEX(FCSTSDV!$D$2:$L$72,MATCH('tính băng dính sạch'!$D9,FCSTSDV!$C$2:$C$72,0),MATCH('tính băng dính sạch'!N$3,FCSTSDV!$D$1:$L$1,0))/'tính băng dính sạch'!$E9</f>
        <v>#N/A</v>
      </c>
      <c r="O9" s="84" t="e">
        <f t="array" ref="O9">+INDEX(FCSTSDV!$D$2:$L$72,MATCH('tính băng dính sạch'!$D9,FCSTSDV!$C$2:$C$72,0),MATCH('tính băng dính sạch'!O$3,FCSTSDV!$D$1:$L$1,0))/'tính băng dính sạch'!$E9</f>
        <v>#N/A</v>
      </c>
      <c r="P9" s="84" t="e">
        <f t="array" ref="P9">+INDEX(FCSTSDV!$D$2:$L$72,MATCH('tính băng dính sạch'!$D9,FCSTSDV!$C$2:$C$72,0),MATCH('tính băng dính sạch'!P$3,FCSTSDV!$D$1:$L$1,0))/'tính băng dính sạch'!$E9</f>
        <v>#N/A</v>
      </c>
      <c r="Q9" s="84" t="e">
        <f t="array" ref="Q9">+INDEX(FCSTSDV!$D$2:$L$72,MATCH('tính băng dính sạch'!$D9,FCSTSDV!$C$2:$C$72,0),MATCH('tính băng dính sạch'!Q$3,FCSTSDV!$D$1:$L$1,0))/'tính băng dính sạch'!$E9</f>
        <v>#N/A</v>
      </c>
      <c r="R9" s="84" t="e">
        <f t="array" ref="R9">+INDEX(FCSTSDV!$D$2:$L$72,MATCH('tính băng dính sạch'!$D9,FCSTSDV!$C$2:$C$72,0),MATCH('tính băng dính sạch'!R$3,FCSTSDV!$D$1:$L$1,0))/'tính băng dính sạch'!$E9</f>
        <v>#N/A</v>
      </c>
      <c r="S9" s="84" t="e">
        <f t="array" ref="S9">+INDEX(FCSTSDV!$D$2:$L$72,MATCH('tính băng dính sạch'!$D9,FCSTSDV!$C$2:$C$72,0),MATCH('tính băng dính sạch'!S$3,FCSTSDV!$D$1:$L$1,0))/'tính băng dính sạch'!$E9</f>
        <v>#N/A</v>
      </c>
      <c r="T9" s="84" t="e">
        <f t="array" ref="T9">+INDEX(FCSTSDV!$D$2:$L$72,MATCH('tính băng dính sạch'!$D9,FCSTSDV!$C$2:$C$72,0),MATCH('tính băng dính sạch'!T$3,FCSTSDV!$D$1:$L$1,0))/'tính băng dính sạch'!$E9</f>
        <v>#N/A</v>
      </c>
      <c r="U9" s="84" t="e">
        <f t="array" ref="U9">+INDEX(FCSTSDV!$D$2:$L$72,MATCH('tính băng dính sạch'!$D9,FCSTSDV!$C$2:$C$72,0),MATCH('tính băng dính sạch'!U$3,FCSTSDV!$D$1:$L$1,0))/'tính băng dính sạch'!$E9</f>
        <v>#N/A</v>
      </c>
      <c r="V9" s="101" t="e">
        <f t="array" ref="V9">+INDEX(FCSTSDV!$D$2:$L$72,MATCH('tính băng dính sạch'!$D9,FCSTSDV!$C$2:$C$72,0),MATCH('tính băng dính sạch'!V$3,FCSTSDV!$D$1:$L$1,0))/'tính băng dính sạch'!$E9</f>
        <v>#N/A</v>
      </c>
      <c r="W9" s="92" t="e">
        <f t="array" ref="W9">+INDEX(FCSTSDV!$D$2:$L$72,MATCH('tính băng dính sạch'!$D9,FCSTSDV!$C$2:$C$72,0),MATCH('tính băng dính sạch'!W$3,FCSTSDV!$D$1:$L$1,0))/'tính băng dính sạch'!$E9</f>
        <v>#N/A</v>
      </c>
      <c r="X9" s="102" t="e">
        <f t="array" ref="X9">+INDEX(FCSTSDV!$D$2:$L$72,MATCH('tính băng dính sạch'!$D9,FCSTSDV!$C$2:$C$72,0),MATCH('tính băng dính sạch'!X$3,FCSTSDV!$D$1:$L$1,0))/'tính băng dính sạch'!$E9</f>
        <v>#N/A</v>
      </c>
      <c r="Y9" s="102" t="e">
        <f t="array" ref="Y9">+INDEX(FCSTSDV!$D$2:$L$72,MATCH('tính băng dính sạch'!$D9,FCSTSDV!$C$2:$C$72,0),MATCH('tính băng dính sạch'!Y$3,FCSTSDV!$D$1:$L$1,0))/'tính băng dính sạch'!$E9</f>
        <v>#N/A</v>
      </c>
      <c r="Z9" s="102" t="e">
        <f t="array" ref="Z9">+INDEX(FCSTSDV!$D$2:$L$72,MATCH('tính băng dính sạch'!$D9,FCSTSDV!$C$2:$C$72,0),MATCH('tính băng dính sạch'!Z$3,FCSTSDV!$D$1:$L$1,0))/'tính băng dính sạch'!$E9</f>
        <v>#N/A</v>
      </c>
      <c r="AA9" s="102" t="e">
        <f t="array" ref="AA9">+INDEX(FCSTSDV!$D$2:$L$72,MATCH('tính băng dính sạch'!$D9,FCSTSDV!$C$2:$C$72,0),MATCH('tính băng dính sạch'!AA$3,FCSTSDV!$D$1:$L$1,0))/'tính băng dính sạch'!$E9</f>
        <v>#N/A</v>
      </c>
      <c r="AB9" s="102" t="e">
        <f t="array" ref="AB9">+INDEX(FCSTSDV!$D$2:$L$72,MATCH('tính băng dính sạch'!$D9,FCSTSDV!$C$2:$C$72,0),MATCH('tính băng dính sạch'!AB$3,FCSTSDV!$D$1:$L$1,0))/'tính băng dính sạch'!$E9</f>
        <v>#N/A</v>
      </c>
      <c r="AC9" s="102" t="e">
        <f t="array" ref="AC9">+INDEX(FCSTSDV!$D$2:$L$72,MATCH('tính băng dính sạch'!$D9,FCSTSDV!$C$2:$C$72,0),MATCH('tính băng dính sạch'!AC$3,FCSTSDV!$D$1:$L$1,0))/'tính băng dính sạch'!$E9</f>
        <v>#N/A</v>
      </c>
      <c r="AD9" s="102" t="e">
        <f t="array" ref="AD9">+INDEX(FCSTSDV!$D$2:$L$72,MATCH('tính băng dính sạch'!$D9,FCSTSDV!$C$2:$C$72,0),MATCH('tính băng dính sạch'!AD$3,FCSTSDV!$D$1:$L$1,0))/'tính băng dính sạch'!$E9</f>
        <v>#N/A</v>
      </c>
      <c r="AE9" s="102" t="e">
        <f t="array" ref="AE9">+INDEX(FCSTSDV!$D$2:$L$72,MATCH('tính băng dính sạch'!$D9,FCSTSDV!$C$2:$C$72,0),MATCH('tính băng dính sạch'!AE$3,FCSTSDV!$D$1:$L$1,0))/'tính băng dính sạch'!$E9</f>
        <v>#N/A</v>
      </c>
      <c r="AF9" s="92" t="e">
        <f>+INDEX(FCSTSDV!$D$2:$L$72,MATCH('tính băng dính sạch'!$D9,FCSTSDV!$C$2:$C$72,0),MATCH('tính băng dính sạch'!AF$3,FCSTSDV!$D$1:$L$1,0))/'tính băng dính sạch'!$E9</f>
        <v>#N/A</v>
      </c>
      <c r="AG9" s="92" t="e">
        <f t="array" ref="AG9">+ROUND(INDEX(FCSTSDV!$D$2:$L$72,MATCH('tính băng dính sạch'!$D9,FCSTSDV!$C$2:$C$72,0),MATCH('tính băng dính sạch'!AG$3,FCSTSDV!$D$1:$L$1,0))/'tính băng dính sạch'!$E9,1)</f>
        <v>#N/A</v>
      </c>
      <c r="AH9" s="92" t="e">
        <f t="array" ref="AH9">+ROUND(INDEX(FCSTSDV!$D$2:$L$72,MATCH('tính băng dính sạch'!$D9,FCSTSDV!$C$2:$C$72,0),MATCH('tính băng dính sạch'!AH$3,FCSTSDV!$D$1:$L$1,0))/'tính băng dính sạch'!$E9,1)</f>
        <v>#N/A</v>
      </c>
      <c r="AI9" s="92" t="e">
        <f t="array" ref="AI9">+ROUND(INDEX(FCSTSDV!$D$2:$L$72,MATCH('tính băng dính sạch'!$D9,FCSTSDV!$C$2:$C$72,0),MATCH('tính băng dính sạch'!AI$3,FCSTSDV!$D$1:$L$1,0))/'tính băng dính sạch'!$E9,1)</f>
        <v>#N/A</v>
      </c>
      <c r="AJ9" s="92" t="e">
        <f t="array" ref="AJ9">+ROUND(INDEX(FCSTSDV!$D$2:$L$72,MATCH('tính băng dính sạch'!$D9,FCSTSDV!$C$2:$C$72,0),MATCH('tính băng dính sạch'!AJ$3,FCSTSDV!$D$1:$L$1,0))/'tính băng dính sạch'!$E9,1)</f>
        <v>#N/A</v>
      </c>
      <c r="AK9" s="92" t="e">
        <f t="array" ref="AK9">+ROUND(INDEX(FCSTSDV!$D$2:$L$72,MATCH('tính băng dính sạch'!$D9,FCSTSDV!$C$2:$C$72,0),MATCH('tính băng dính sạch'!AK$3,FCSTSDV!$D$1:$L$1,0))/'tính băng dính sạch'!$E9,1)</f>
        <v>#N/A</v>
      </c>
      <c r="AL9" s="92" t="e">
        <f t="array" ref="AL9">+ROUND(INDEX(FCSTSDV!$D$2:$L$72,MATCH('tính băng dính sạch'!$D9,FCSTSDV!$C$2:$C$72,0),MATCH('tính băng dính sạch'!AL$3,FCSTSDV!$D$1:$L$1,0))/'tính băng dính sạch'!$E9,1)</f>
        <v>#N/A</v>
      </c>
      <c r="AM9" s="92" t="e">
        <f t="array" ref="AM9">+ROUND(INDEX(FCSTSDV!$D$2:$L$72,MATCH('tính băng dính sạch'!$D9,FCSTSDV!$C$2:$C$72,0),MATCH('tính băng dính sạch'!AM$3,FCSTSDV!$D$1:$L$1,0))/'tính băng dính sạch'!$E9,1)</f>
        <v>#N/A</v>
      </c>
      <c r="AN9" s="92" t="e">
        <f t="array" ref="AN9">+ROUND(INDEX(FCSTSDV!$D$2:$L$72,MATCH('tính băng dính sạch'!$D9,FCSTSDV!$C$2:$C$72,0),MATCH('tính băng dính sạch'!AN$3,FCSTSDV!$D$1:$L$1,0))/'tính băng dính sạch'!$E9,1)</f>
        <v>#N/A</v>
      </c>
      <c r="AO9" s="92" t="e">
        <f t="array" ref="AO9">+ROUND(INDEX(FCSTSDV!$D$2:$L$72,MATCH('tính băng dính sạch'!$D9,FCSTSDV!$C$2:$C$72,0),MATCH('tính băng dính sạch'!AO$3,FCSTSDV!$D$1:$L$1,0))/'tính băng dính sạch'!$E9,1)</f>
        <v>#N/A</v>
      </c>
      <c r="AP9" s="92" t="e">
        <f t="array" ref="AP9">+ROUND(INDEX(FCSTSDV!$D$2:$L$72,MATCH('tính băng dính sạch'!$D9,FCSTSDV!$C$2:$C$72,0),MATCH('tính băng dính sạch'!AP$3,FCSTSDV!$D$1:$L$1,0))/'tính băng dính sạch'!$E9,1)</f>
        <v>#N/A</v>
      </c>
      <c r="AQ9" s="92" t="e">
        <f t="array" ref="AQ9">+ROUND(INDEX(FCSTSDV!$D$2:$L$72,MATCH('tính băng dính sạch'!$D9,FCSTSDV!$C$2:$C$72,0),MATCH('tính băng dính sạch'!AQ$3,FCSTSDV!$D$1:$L$1,0))/'tính băng dính sạch'!$E9,1)</f>
        <v>#N/A</v>
      </c>
      <c r="AR9" s="92" t="e">
        <f t="array" ref="AR9">+ROUND(INDEX(FCSTSDV!$D$2:$L$72,MATCH('tính băng dính sạch'!$D9,FCSTSDV!$C$2:$C$72,0),MATCH('tính băng dính sạch'!AR$3,FCSTSDV!$D$1:$L$1,0))/'tính băng dính sạch'!$E9,1)</f>
        <v>#N/A</v>
      </c>
      <c r="AS9" s="92" t="e">
        <f t="array" ref="AS9">+ROUND(INDEX(FCSTSDV!$D$2:$L$72,MATCH('tính băng dính sạch'!$D9,FCSTSDV!$C$2:$C$72,0),MATCH('tính băng dính sạch'!AS$3,FCSTSDV!$D$1:$L$1,0))/'tính băng dính sạch'!$E9,1)</f>
        <v>#N/A</v>
      </c>
      <c r="AT9" s="92" t="e">
        <f t="array" ref="AT9">+ROUND(INDEX(FCSTSDV!$D$2:$L$72,MATCH('tính băng dính sạch'!$D9,FCSTSDV!$C$2:$C$72,0),MATCH('tính băng dính sạch'!AT$3,FCSTSDV!$D$1:$L$1,0))/'tính băng dính sạch'!$E9,1)</f>
        <v>#N/A</v>
      </c>
      <c r="AU9" s="92" t="e">
        <f t="array" ref="AU9">+ROUND(INDEX(FCSTSDV!$D$2:$L$72,MATCH('tính băng dính sạch'!$D9,FCSTSDV!$C$2:$C$72,0),MATCH('tính băng dính sạch'!AU$3,FCSTSDV!$D$1:$L$1,0))/'tính băng dính sạch'!$E9,1)</f>
        <v>#N/A</v>
      </c>
      <c r="AV9" s="92" t="e">
        <f t="array" ref="AV9">+ROUND(INDEX(FCSTSDV!$D$2:$L$72,MATCH('tính băng dính sạch'!$D9,FCSTSDV!$C$2:$C$72,0),MATCH('tính băng dính sạch'!AV$3,FCSTSDV!$D$1:$L$1,0))/'tính băng dính sạch'!$E9,1)</f>
        <v>#N/A</v>
      </c>
      <c r="AW9" s="92" t="e">
        <f t="array" ref="AW9">+ROUND(INDEX(FCSTSDV!$D$2:$L$72,MATCH('tính băng dính sạch'!$D9,FCSTSDV!$C$2:$C$72,0),MATCH('tính băng dính sạch'!AW$3,FCSTSDV!$D$1:$L$1,0))/'tính băng dính sạch'!$E9,1)</f>
        <v>#N/A</v>
      </c>
      <c r="AX9" s="92" t="e">
        <f t="array" ref="AX9">+ROUND(INDEX(FCSTSDV!$D$2:$L$72,MATCH('tính băng dính sạch'!$D9,FCSTSDV!$C$2:$C$72,0),MATCH('tính băng dính sạch'!AX$3,FCSTSDV!$D$1:$L$1,0))/'tính băng dính sạch'!$E9,1)</f>
        <v>#N/A</v>
      </c>
      <c r="AY9" s="92" t="e">
        <f t="array" ref="AY9">+ROUND(INDEX(FCSTSDV!$D$2:$L$72,MATCH('tính băng dính sạch'!$D9,FCSTSDV!$C$2:$C$72,0),MATCH('tính băng dính sạch'!AY$3,FCSTSDV!$D$1:$L$1,0))/'tính băng dính sạch'!$E9,1)</f>
        <v>#N/A</v>
      </c>
      <c r="AZ9" s="92" t="e">
        <f t="array" ref="AZ9">+ROUND(INDEX(FCSTSDV!$D$2:$L$72,MATCH('tính băng dính sạch'!$D9,FCSTSDV!$C$2:$C$72,0),MATCH('tính băng dính sạch'!AZ$3,FCSTSDV!$D$1:$L$1,0))/'tính băng dính sạch'!$E9,1)</f>
        <v>#N/A</v>
      </c>
      <c r="BA9" s="92" t="e">
        <f t="array" ref="BA9">+ROUND(INDEX(FCSTSDV!$D$2:$L$72,MATCH('tính băng dính sạch'!$D9,FCSTSDV!$C$2:$C$72,0),MATCH('tính băng dính sạch'!BA$3,FCSTSDV!$D$1:$L$1,0))/'tính băng dính sạch'!$E9,1)</f>
        <v>#N/A</v>
      </c>
      <c r="BB9" s="92" t="e">
        <f t="array" ref="BB9">+ROUND(INDEX(FCSTSDV!$D$2:$L$72,MATCH('tính băng dính sạch'!$D9,FCSTSDV!$C$2:$C$72,0),MATCH('tính băng dính sạch'!BB$3,FCSTSDV!$D$1:$L$1,0))/'tính băng dính sạch'!$E9,1)</f>
        <v>#N/A</v>
      </c>
      <c r="BC9" s="92" t="e">
        <f t="array" ref="BC9">+ROUND(INDEX(FCSTSDV!$D$2:$L$72,MATCH('tính băng dính sạch'!$D9,FCSTSDV!$C$2:$C$72,0),MATCH('tính băng dính sạch'!BC$3,FCSTSDV!$D$1:$L$1,0))/'tính băng dính sạch'!$E9,1)</f>
        <v>#N/A</v>
      </c>
      <c r="BD9" s="92" t="e">
        <f t="array" ref="BD9">+ROUND(INDEX(FCSTSDV!$D$2:$L$72,MATCH('tính băng dính sạch'!$D9,FCSTSDV!$C$2:$C$72,0),MATCH('tính băng dính sạch'!BD$3,FCSTSDV!$D$1:$L$1,0))/'tính băng dính sạch'!$E9,1)</f>
        <v>#N/A</v>
      </c>
      <c r="BE9" s="92" t="e">
        <f t="array" ref="BE9">+ROUND(INDEX(FCSTSDV!$D$2:$L$72,MATCH('tính băng dính sạch'!$D9,FCSTSDV!$C$2:$C$72,0),MATCH('tính băng dính sạch'!BE$3,FCSTSDV!$D$1:$L$1,0))/'tính băng dính sạch'!$E9,1)</f>
        <v>#N/A</v>
      </c>
      <c r="BF9" s="92" t="e">
        <f t="array" ref="BF9">+ROUND(INDEX(FCSTSDV!$D$2:$L$72,MATCH('tính băng dính sạch'!$D9,FCSTSDV!$C$2:$C$72,0),MATCH('tính băng dính sạch'!BF$3,FCSTSDV!$D$1:$L$1,0))/'tính băng dính sạch'!$E9,1)</f>
        <v>#N/A</v>
      </c>
      <c r="BG9" s="92" t="e">
        <f t="array" ref="BG9">+ROUND(INDEX(FCSTSDV!$D$2:$L$72,MATCH('tính băng dính sạch'!$D9,FCSTSDV!$C$2:$C$72,0),MATCH('tính băng dính sạch'!BG$3,FCSTSDV!$D$1:$L$1,0))/'tính băng dính sạch'!$E9,1)</f>
        <v>#N/A</v>
      </c>
      <c r="BH9" s="92" t="e">
        <f t="array" ref="BH9">+ROUND(INDEX(FCSTSDV!$D$2:$L$72,MATCH('tính băng dính sạch'!$D9,FCSTSDV!$C$2:$C$72,0),MATCH('tính băng dính sạch'!BH$3,FCSTSDV!$D$1:$L$1,0))/'tính băng dính sạch'!$E9,1)</f>
        <v>#N/A</v>
      </c>
      <c r="BI9" s="92" t="e">
        <f t="array" ref="BI9">+ROUND(INDEX(FCSTSDV!$D$2:$L$72,MATCH('tính băng dính sạch'!$D9,FCSTSDV!$C$2:$C$72,0),MATCH('tính băng dính sạch'!BI$3,FCSTSDV!$D$1:$L$1,0))/'tính băng dính sạch'!$E9,1)</f>
        <v>#N/A</v>
      </c>
      <c r="BJ9" s="92" t="e">
        <f t="array" ref="BJ9">+ROUND(INDEX(FCSTSDV!$D$2:$L$72,MATCH('tính băng dính sạch'!$D9,FCSTSDV!$C$2:$C$72,0),MATCH('tính băng dính sạch'!BJ$3,FCSTSDV!$D$1:$L$1,0))/'tính băng dính sạch'!$E9,1)</f>
        <v>#N/A</v>
      </c>
      <c r="BK9" s="92" t="e">
        <f t="array" ref="BK9">+ROUND(INDEX(FCSTSDV!$D$2:$L$72,MATCH('tính băng dính sạch'!$D9,FCSTSDV!$C$2:$C$72,0),MATCH('tính băng dính sạch'!BK$3,FCSTSDV!$D$1:$L$1,0))/'tính băng dính sạch'!$E9,1)</f>
        <v>#N/A</v>
      </c>
      <c r="BL9" s="92" t="e">
        <f t="array" ref="BL9">+ROUND(INDEX(FCSTSDV!$D$2:$L$72,MATCH('tính băng dính sạch'!$D9,FCSTSDV!$C$2:$C$72,0),MATCH('tính băng dính sạch'!BL$3,FCSTSDV!$D$1:$L$1,0))/'tính băng dính sạch'!$E9,1)</f>
        <v>#N/A</v>
      </c>
      <c r="BM9" s="92" t="e">
        <f t="array" ref="BM9">+ROUND(INDEX(FCSTSDV!$D$2:$L$72,MATCH('tính băng dính sạch'!$D9,FCSTSDV!$C$2:$C$72,0),MATCH('tính băng dính sạch'!BM$3,FCSTSDV!$D$1:$L$1,0))/'tính băng dính sạch'!$E9,1)</f>
        <v>#N/A</v>
      </c>
      <c r="BN9" s="92" t="e">
        <f t="array" ref="BN9">+ROUND(INDEX(FCSTSDV!$D$2:$L$72,MATCH('tính băng dính sạch'!$D9,FCSTSDV!$C$2:$C$72,0),MATCH('tính băng dính sạch'!BN$3,FCSTSDV!$D$1:$L$1,0))/'tính băng dính sạch'!$E9,1)</f>
        <v>#N/A</v>
      </c>
      <c r="BO9" s="92" t="e">
        <f t="array" ref="BO9">+ROUND(INDEX(FCSTSDV!$D$2:$L$72,MATCH('tính băng dính sạch'!$D9,FCSTSDV!$C$2:$C$72,0),MATCH('tính băng dính sạch'!BO$3,FCSTSDV!$D$1:$L$1,0))/'tính băng dính sạch'!$E9,1)</f>
        <v>#N/A</v>
      </c>
      <c r="BP9" s="92" t="e">
        <f t="array" ref="BP9">+ROUND(INDEX(FCSTSDV!$D$2:$L$72,MATCH('tính băng dính sạch'!$D9,FCSTSDV!$C$2:$C$72,0),MATCH('tính băng dính sạch'!BP$3,FCSTSDV!$D$1:$L$1,0))/'tính băng dính sạch'!$E9,1)</f>
        <v>#N/A</v>
      </c>
      <c r="BQ9" s="92" t="e">
        <f t="array" ref="BQ9">+ROUND(INDEX(FCSTSDV!$D$2:$L$72,MATCH('tính băng dính sạch'!$D9,FCSTSDV!$C$2:$C$72,0),MATCH('tính băng dính sạch'!BQ$3,FCSTSDV!$D$1:$L$1,0))/'tính băng dính sạch'!$E9,1)</f>
        <v>#N/A</v>
      </c>
      <c r="BR9" s="92" t="e">
        <f t="array" ref="BR9">+ROUND(INDEX(FCSTSDV!$D$2:$L$72,MATCH('tính băng dính sạch'!$D9,FCSTSDV!$C$2:$C$72,0),MATCH('tính băng dính sạch'!BR$3,FCSTSDV!$D$1:$L$1,0))/'tính băng dính sạch'!$E9,1)</f>
        <v>#N/A</v>
      </c>
      <c r="BS9" s="92" t="e">
        <f t="array" ref="BS9">+ROUND(INDEX(FCSTSDV!$D$2:$L$72,MATCH('tính băng dính sạch'!$D9,FCSTSDV!$C$2:$C$72,0),MATCH('tính băng dính sạch'!BS$3,FCSTSDV!$D$1:$L$1,0))/'tính băng dính sạch'!$E9,1)</f>
        <v>#N/A</v>
      </c>
      <c r="BT9" s="92" t="e">
        <f t="array" ref="BT9">+ROUND(INDEX(FCSTSDV!$D$2:$L$72,MATCH('tính băng dính sạch'!$D9,FCSTSDV!$C$2:$C$72,0),MATCH('tính băng dính sạch'!BT$3,FCSTSDV!$D$1:$L$1,0))/'tính băng dính sạch'!$E9,1)</f>
        <v>#N/A</v>
      </c>
      <c r="BU9" s="92" t="e">
        <f t="array" ref="BU9">+ROUND(INDEX(FCSTSDV!$D$2:$L$72,MATCH('tính băng dính sạch'!$D9,FCSTSDV!$C$2:$C$72,0),MATCH('tính băng dính sạch'!BU$3,FCSTSDV!$D$1:$L$1,0))/'tính băng dính sạch'!$E9,1)</f>
        <v>#N/A</v>
      </c>
      <c r="BV9" s="92" t="e">
        <f t="array" ref="BV9">+ROUND(INDEX(FCSTSDV!$D$2:$L$72,MATCH('tính băng dính sạch'!$D9,FCSTSDV!$C$2:$C$72,0),MATCH('tính băng dính sạch'!BV$3,FCSTSDV!$D$1:$L$1,0))/'tính băng dính sạch'!$E9,1)</f>
        <v>#N/A</v>
      </c>
      <c r="BW9" s="92" t="e">
        <f t="array" ref="BW9">+ROUND(INDEX(FCSTSDV!$D$2:$L$72,MATCH('tính băng dính sạch'!$D9,FCSTSDV!$C$2:$C$72,0),MATCH('tính băng dính sạch'!BW$3,FCSTSDV!$D$1:$L$1,0))/'tính băng dính sạch'!$E9,1)</f>
        <v>#N/A</v>
      </c>
      <c r="BX9" s="92" t="e">
        <f t="array" ref="BX9">+ROUND(INDEX(FCSTSDV!$D$2:$L$72,MATCH('tính băng dính sạch'!$D9,FCSTSDV!$C$2:$C$72,0),MATCH('tính băng dính sạch'!BX$3,FCSTSDV!$D$1:$L$1,0))/'tính băng dính sạch'!$E9,1)</f>
        <v>#N/A</v>
      </c>
      <c r="BY9" s="92" t="e">
        <f t="array" ref="BY9">+ROUND(INDEX(FCSTSDV!$D$2:$L$72,MATCH('tính băng dính sạch'!$D9,FCSTSDV!$C$2:$C$72,0),MATCH('tính băng dính sạch'!BY$3,FCSTSDV!$D$1:$L$1,0))/'tính băng dính sạch'!$E9,1)</f>
        <v>#N/A</v>
      </c>
      <c r="BZ9" s="92" t="e">
        <f t="array" ref="BZ9">+ROUND(INDEX(FCSTSDV!$D$2:$L$72,MATCH('tính băng dính sạch'!$D9,FCSTSDV!$C$2:$C$72,0),MATCH('tính băng dính sạch'!BZ$3,FCSTSDV!$D$1:$L$1,0))/'tính băng dính sạch'!$E9,1)</f>
        <v>#N/A</v>
      </c>
      <c r="CA9" s="92" t="e">
        <f t="array" ref="CA9">+ROUND(INDEX(FCSTSDV!$D$2:$L$72,MATCH('tính băng dính sạch'!$D9,FCSTSDV!$C$2:$C$72,0),MATCH('tính băng dính sạch'!CA$3,FCSTSDV!$D$1:$L$1,0))/'tính băng dính sạch'!$E9,1)</f>
        <v>#N/A</v>
      </c>
      <c r="CB9" s="92" t="e">
        <f t="array" ref="CB9">+ROUND(INDEX(FCSTSDV!$D$2:$L$72,MATCH('tính băng dính sạch'!$D9,FCSTSDV!$C$2:$C$72,0),MATCH('tính băng dính sạch'!CB$3,FCSTSDV!$D$1:$L$1,0))/'tính băng dính sạch'!$E9,1)</f>
        <v>#N/A</v>
      </c>
      <c r="CC9" s="92" t="e">
        <f t="array" ref="CC9">+ROUND(INDEX(FCSTSDV!$D$2:$L$72,MATCH('tính băng dính sạch'!$D9,FCSTSDV!$C$2:$C$72,0),MATCH('tính băng dính sạch'!CC$3,FCSTSDV!$D$1:$L$1,0))/'tính băng dính sạch'!$E9,1)</f>
        <v>#N/A</v>
      </c>
      <c r="CD9" s="92" t="e">
        <f t="array" ref="CD9">+ROUND(INDEX(FCSTSDV!$D$2:$L$72,MATCH('tính băng dính sạch'!$D9,FCSTSDV!$C$2:$C$72,0),MATCH('tính băng dính sạch'!CD$3,FCSTSDV!$D$1:$L$1,0))/'tính băng dính sạch'!$E9,1)</f>
        <v>#N/A</v>
      </c>
      <c r="CE9" s="92" t="e">
        <f t="array" ref="CE9">+ROUND(INDEX(FCSTSDV!$D$2:$L$72,MATCH('tính băng dính sạch'!$D9,FCSTSDV!$C$2:$C$72,0),MATCH('tính băng dính sạch'!CE$3,FCSTSDV!$D$1:$L$1,0))/'tính băng dính sạch'!$E9,1)</f>
        <v>#N/A</v>
      </c>
      <c r="CF9" s="92" t="e">
        <f t="array" ref="CF9">+ROUND(INDEX(FCSTSDV!$D$2:$L$72,MATCH('tính băng dính sạch'!$D9,FCSTSDV!$C$2:$C$72,0),MATCH('tính băng dính sạch'!CF$3,FCSTSDV!$D$1:$L$1,0))/'tính băng dính sạch'!$E9,1)</f>
        <v>#N/A</v>
      </c>
      <c r="CG9" s="92" t="e">
        <f t="array" ref="CG9">+ROUND(INDEX(FCSTSDV!$D$2:$L$72,MATCH('tính băng dính sạch'!$D9,FCSTSDV!$C$2:$C$72,0),MATCH('tính băng dính sạch'!CG$3,FCSTSDV!$D$1:$L$1,0))/'tính băng dính sạch'!$E9,1)</f>
        <v>#N/A</v>
      </c>
      <c r="CH9" s="92" t="e">
        <f t="array" ref="CH9">+ROUND(INDEX(FCSTSDV!$D$2:$L$72,MATCH('tính băng dính sạch'!$D9,FCSTSDV!$C$2:$C$72,0),MATCH('tính băng dính sạch'!CH$3,FCSTSDV!$D$1:$L$1,0))/'tính băng dính sạch'!$E9,1)</f>
        <v>#N/A</v>
      </c>
      <c r="CI9" s="92" t="e">
        <f t="array" ref="CI9">+ROUND(INDEX(FCSTSDV!$D$2:$L$72,MATCH('tính băng dính sạch'!$D9,FCSTSDV!$C$2:$C$72,0),MATCH('tính băng dính sạch'!CI$3,FCSTSDV!$D$1:$L$1,0))/'tính băng dính sạch'!$E9,1)</f>
        <v>#N/A</v>
      </c>
      <c r="CJ9" s="114" t="e">
        <f t="array" ref="CJ9">+ROUND(INDEX(FCSTSDV!$D$2:$L$72,MATCH('tính băng dính sạch'!$D9,FCSTSDV!$C$2:$C$72,0),MATCH('tính băng dính sạch'!CJ$3,FCSTSDV!$D$1:$L$1,0))/'tính băng dính sạch'!$E9,1)</f>
        <v>#N/A</v>
      </c>
      <c r="CK9" s="92" t="e">
        <f t="array" ref="CK9">+ROUND(INDEX(FCSTSDV!$D$2:$L$72,MATCH('tính băng dính sạch'!$D9,FCSTSDV!$C$2:$C$72,0),MATCH('tính băng dính sạch'!CK$3,FCSTSDV!$D$1:$L$1,0))/'tính băng dính sạch'!$E9,1)</f>
        <v>#N/A</v>
      </c>
      <c r="CL9" s="92" t="e">
        <f t="array" ref="CL9">+ROUND(INDEX(FCSTSDV!$D$2:$L$72,MATCH('tính băng dính sạch'!$D9,FCSTSDV!$C$2:$C$72,0),MATCH('tính băng dính sạch'!CL$3,FCSTSDV!$D$1:$L$1,0))/'tính băng dính sạch'!$E9,1)</f>
        <v>#N/A</v>
      </c>
      <c r="CM9" s="92" t="e">
        <f t="array" ref="CM9">+ROUND(INDEX(FCSTSDV!$D$2:$L$72,MATCH('tính băng dính sạch'!$D9,FCSTSDV!$C$2:$C$72,0),MATCH('tính băng dính sạch'!CM$3,FCSTSDV!$D$1:$L$1,0))/'tính băng dính sạch'!$E9,1)</f>
        <v>#N/A</v>
      </c>
      <c r="CN9" s="92" t="e">
        <f t="array" ref="CN9">+ROUND(INDEX(FCSTSDV!$D$2:$L$72,MATCH('tính băng dính sạch'!$D9,FCSTSDV!$C$2:$C$72,0),MATCH('tính băng dính sạch'!CN$3,FCSTSDV!$D$1:$L$1,0))/'tính băng dính sạch'!$E9,1)</f>
        <v>#N/A</v>
      </c>
      <c r="CO9" s="92" t="e">
        <f t="array" ref="CO9">+ROUND(INDEX(FCSTSDV!$D$2:$L$72,MATCH('tính băng dính sạch'!$D9,FCSTSDV!$C$2:$C$72,0),MATCH('tính băng dính sạch'!CO$3,FCSTSDV!$D$1:$L$1,0))/'tính băng dính sạch'!$E9,1)</f>
        <v>#N/A</v>
      </c>
      <c r="CP9" s="119" t="e">
        <f t="array" ref="CP9">+ROUND(INDEX(FCSTSDV!$D$2:$L$72,MATCH('tính băng dính sạch'!$D9,FCSTSDV!$C$2:$C$72,0),MATCH('tính băng dính sạch'!CP$3,FCSTSDV!$D$1:$L$1,0))/'tính băng dính sạch'!$E9,1)</f>
        <v>#N/A</v>
      </c>
      <c r="CQ9" s="120" t="e">
        <f t="array" ref="CQ9">+ROUND(INDEX(FCSTSDV!$D$2:$L$72,MATCH('tính băng dính sạch'!$D9,FCSTSDV!$C$2:$C$72,0),MATCH('tính băng dính sạch'!CQ$3,FCSTSDV!$D$1:$L$1,0))/'tính băng dính sạch'!$E9,1)</f>
        <v>#N/A</v>
      </c>
    </row>
    <row r="10" spans="1:95" ht="20.100000000000001" hidden="1" customHeight="1">
      <c r="A10" s="813"/>
      <c r="B10" s="795"/>
      <c r="C10" s="12"/>
      <c r="D10" s="46" t="s">
        <v>22</v>
      </c>
      <c r="E10" s="49">
        <v>100</v>
      </c>
      <c r="F10" s="799"/>
      <c r="G10" s="799"/>
      <c r="H10" s="830"/>
      <c r="I10" s="81">
        <f>+ROUND(IFERROR(VLOOKUP(D10,FCSTSDV!C9:E171,26,0),0)/'tính băng dính sạch'!E10+0,0)</f>
        <v>0</v>
      </c>
      <c r="J10" s="85" t="e">
        <f>+VLOOKUP(D10,FCSTSDV!$C$2:$L$72,84,0)</f>
        <v>#N/A</v>
      </c>
      <c r="K10" s="13" t="e">
        <f t="array" ref="K10">+INDEX(FCSTSDV!$D$2:$L$72,MATCH('tính băng dính sạch'!$D10,FCSTSDV!$C$2:$C$72,0),MATCH('tính băng dính sạch'!K$3,FCSTSDV!$D$1:$L$1,0))/'tính băng dính sạch'!$E10</f>
        <v>#N/A</v>
      </c>
      <c r="L10" s="13" t="e">
        <f t="array" ref="L10">+INDEX(FCSTSDV!$D$2:$L$72,MATCH('tính băng dính sạch'!$D10,FCSTSDV!$C$2:$C$72,0),MATCH('tính băng dính sạch'!L$3,FCSTSDV!$D$1:$L$1,0))/'tính băng dính sạch'!$E10</f>
        <v>#N/A</v>
      </c>
      <c r="M10" s="84" t="e">
        <f t="array" ref="M10">+INDEX(FCSTSDV!$D$2:$L$72,MATCH('tính băng dính sạch'!$D10,FCSTSDV!$C$2:$C$72,0),MATCH('tính băng dính sạch'!M$3,FCSTSDV!$D$1:$L$1,0))/'tính băng dính sạch'!$E10</f>
        <v>#N/A</v>
      </c>
      <c r="N10" s="84" t="e">
        <f t="array" ref="N10">+INDEX(FCSTSDV!$D$2:$L$72,MATCH('tính băng dính sạch'!$D10,FCSTSDV!$C$2:$C$72,0),MATCH('tính băng dính sạch'!N$3,FCSTSDV!$D$1:$L$1,0))/'tính băng dính sạch'!$E10</f>
        <v>#N/A</v>
      </c>
      <c r="O10" s="84" t="e">
        <f t="array" ref="O10">+INDEX(FCSTSDV!$D$2:$L$72,MATCH('tính băng dính sạch'!$D10,FCSTSDV!$C$2:$C$72,0),MATCH('tính băng dính sạch'!O$3,FCSTSDV!$D$1:$L$1,0))/'tính băng dính sạch'!$E10</f>
        <v>#N/A</v>
      </c>
      <c r="P10" s="84" t="e">
        <f t="array" ref="P10">+INDEX(FCSTSDV!$D$2:$L$72,MATCH('tính băng dính sạch'!$D10,FCSTSDV!$C$2:$C$72,0),MATCH('tính băng dính sạch'!P$3,FCSTSDV!$D$1:$L$1,0))/'tính băng dính sạch'!$E10</f>
        <v>#N/A</v>
      </c>
      <c r="Q10" s="84" t="e">
        <f t="array" ref="Q10">+INDEX(FCSTSDV!$D$2:$L$72,MATCH('tính băng dính sạch'!$D10,FCSTSDV!$C$2:$C$72,0),MATCH('tính băng dính sạch'!Q$3,FCSTSDV!$D$1:$L$1,0))/'tính băng dính sạch'!$E10</f>
        <v>#N/A</v>
      </c>
      <c r="R10" s="84" t="e">
        <f t="array" ref="R10">+INDEX(FCSTSDV!$D$2:$L$72,MATCH('tính băng dính sạch'!$D10,FCSTSDV!$C$2:$C$72,0),MATCH('tính băng dính sạch'!R$3,FCSTSDV!$D$1:$L$1,0))/'tính băng dính sạch'!$E10</f>
        <v>#N/A</v>
      </c>
      <c r="S10" s="84" t="e">
        <f t="array" ref="S10">+INDEX(FCSTSDV!$D$2:$L$72,MATCH('tính băng dính sạch'!$D10,FCSTSDV!$C$2:$C$72,0),MATCH('tính băng dính sạch'!S$3,FCSTSDV!$D$1:$L$1,0))/'tính băng dính sạch'!$E10</f>
        <v>#N/A</v>
      </c>
      <c r="T10" s="84" t="e">
        <f t="array" ref="T10">+INDEX(FCSTSDV!$D$2:$L$72,MATCH('tính băng dính sạch'!$D10,FCSTSDV!$C$2:$C$72,0),MATCH('tính băng dính sạch'!T$3,FCSTSDV!$D$1:$L$1,0))/'tính băng dính sạch'!$E10</f>
        <v>#N/A</v>
      </c>
      <c r="U10" s="84" t="e">
        <f t="array" ref="U10">+INDEX(FCSTSDV!$D$2:$L$72,MATCH('tính băng dính sạch'!$D10,FCSTSDV!$C$2:$C$72,0),MATCH('tính băng dính sạch'!U$3,FCSTSDV!$D$1:$L$1,0))/'tính băng dính sạch'!$E10</f>
        <v>#N/A</v>
      </c>
      <c r="V10" s="101" t="e">
        <f t="array" ref="V10">+INDEX(FCSTSDV!$D$2:$L$72,MATCH('tính băng dính sạch'!$D10,FCSTSDV!$C$2:$C$72,0),MATCH('tính băng dính sạch'!V$3,FCSTSDV!$D$1:$L$1,0))/'tính băng dính sạch'!$E10</f>
        <v>#N/A</v>
      </c>
      <c r="W10" s="92" t="e">
        <f t="array" ref="W10">+INDEX(FCSTSDV!$D$2:$L$72,MATCH('tính băng dính sạch'!$D10,FCSTSDV!$C$2:$C$72,0),MATCH('tính băng dính sạch'!W$3,FCSTSDV!$D$1:$L$1,0))/'tính băng dính sạch'!$E10</f>
        <v>#N/A</v>
      </c>
      <c r="X10" s="102" t="e">
        <f t="array" ref="X10">+INDEX(FCSTSDV!$D$2:$L$72,MATCH('tính băng dính sạch'!$D10,FCSTSDV!$C$2:$C$72,0),MATCH('tính băng dính sạch'!X$3,FCSTSDV!$D$1:$L$1,0))/'tính băng dính sạch'!$E10</f>
        <v>#N/A</v>
      </c>
      <c r="Y10" s="102" t="e">
        <f t="array" ref="Y10">+INDEX(FCSTSDV!$D$2:$L$72,MATCH('tính băng dính sạch'!$D10,FCSTSDV!$C$2:$C$72,0),MATCH('tính băng dính sạch'!Y$3,FCSTSDV!$D$1:$L$1,0))/'tính băng dính sạch'!$E10</f>
        <v>#N/A</v>
      </c>
      <c r="Z10" s="102" t="e">
        <f t="array" ref="Z10">+INDEX(FCSTSDV!$D$2:$L$72,MATCH('tính băng dính sạch'!$D10,FCSTSDV!$C$2:$C$72,0),MATCH('tính băng dính sạch'!Z$3,FCSTSDV!$D$1:$L$1,0))/'tính băng dính sạch'!$E10</f>
        <v>#N/A</v>
      </c>
      <c r="AA10" s="102" t="e">
        <f t="array" ref="AA10">+INDEX(FCSTSDV!$D$2:$L$72,MATCH('tính băng dính sạch'!$D10,FCSTSDV!$C$2:$C$72,0),MATCH('tính băng dính sạch'!AA$3,FCSTSDV!$D$1:$L$1,0))/'tính băng dính sạch'!$E10</f>
        <v>#N/A</v>
      </c>
      <c r="AB10" s="102" t="e">
        <f t="array" ref="AB10">+INDEX(FCSTSDV!$D$2:$L$72,MATCH('tính băng dính sạch'!$D10,FCSTSDV!$C$2:$C$72,0),MATCH('tính băng dính sạch'!AB$3,FCSTSDV!$D$1:$L$1,0))/'tính băng dính sạch'!$E10</f>
        <v>#N/A</v>
      </c>
      <c r="AC10" s="102" t="e">
        <f t="array" ref="AC10">+INDEX(FCSTSDV!$D$2:$L$72,MATCH('tính băng dính sạch'!$D10,FCSTSDV!$C$2:$C$72,0),MATCH('tính băng dính sạch'!AC$3,FCSTSDV!$D$1:$L$1,0))/'tính băng dính sạch'!$E10</f>
        <v>#N/A</v>
      </c>
      <c r="AD10" s="102" t="e">
        <f t="array" ref="AD10">+INDEX(FCSTSDV!$D$2:$L$72,MATCH('tính băng dính sạch'!$D10,FCSTSDV!$C$2:$C$72,0),MATCH('tính băng dính sạch'!AD$3,FCSTSDV!$D$1:$L$1,0))/'tính băng dính sạch'!$E10</f>
        <v>#N/A</v>
      </c>
      <c r="AE10" s="102" t="e">
        <f t="array" ref="AE10">+INDEX(FCSTSDV!$D$2:$L$72,MATCH('tính băng dính sạch'!$D10,FCSTSDV!$C$2:$C$72,0),MATCH('tính băng dính sạch'!AE$3,FCSTSDV!$D$1:$L$1,0))/'tính băng dính sạch'!$E10</f>
        <v>#N/A</v>
      </c>
      <c r="AF10" s="92" t="e">
        <f>+INDEX(FCSTSDV!$D$2:$L$72,MATCH('tính băng dính sạch'!$D10,FCSTSDV!$C$2:$C$72,0),MATCH('tính băng dính sạch'!AF$3,FCSTSDV!$D$1:$L$1,0))/'tính băng dính sạch'!$E10</f>
        <v>#N/A</v>
      </c>
      <c r="AG10" s="92" t="e">
        <f t="array" ref="AG10">+ROUND(INDEX(FCSTSDV!$D$2:$L$72,MATCH('tính băng dính sạch'!$D10,FCSTSDV!$C$2:$C$72,0),MATCH('tính băng dính sạch'!AG$3,FCSTSDV!$D$1:$L$1,0))/'tính băng dính sạch'!$E10,1)</f>
        <v>#N/A</v>
      </c>
      <c r="AH10" s="92" t="e">
        <f t="array" ref="AH10">+ROUND(INDEX(FCSTSDV!$D$2:$L$72,MATCH('tính băng dính sạch'!$D10,FCSTSDV!$C$2:$C$72,0),MATCH('tính băng dính sạch'!AH$3,FCSTSDV!$D$1:$L$1,0))/'tính băng dính sạch'!$E10,1)</f>
        <v>#N/A</v>
      </c>
      <c r="AI10" s="92" t="e">
        <f t="array" ref="AI10">+ROUND(INDEX(FCSTSDV!$D$2:$L$72,MATCH('tính băng dính sạch'!$D10,FCSTSDV!$C$2:$C$72,0),MATCH('tính băng dính sạch'!AI$3,FCSTSDV!$D$1:$L$1,0))/'tính băng dính sạch'!$E10,1)</f>
        <v>#N/A</v>
      </c>
      <c r="AJ10" s="92" t="e">
        <f t="array" ref="AJ10">+ROUND(INDEX(FCSTSDV!$D$2:$L$72,MATCH('tính băng dính sạch'!$D10,FCSTSDV!$C$2:$C$72,0),MATCH('tính băng dính sạch'!AJ$3,FCSTSDV!$D$1:$L$1,0))/'tính băng dính sạch'!$E10,1)</f>
        <v>#N/A</v>
      </c>
      <c r="AK10" s="92" t="e">
        <f t="array" ref="AK10">+ROUND(INDEX(FCSTSDV!$D$2:$L$72,MATCH('tính băng dính sạch'!$D10,FCSTSDV!$C$2:$C$72,0),MATCH('tính băng dính sạch'!AK$3,FCSTSDV!$D$1:$L$1,0))/'tính băng dính sạch'!$E10,1)</f>
        <v>#N/A</v>
      </c>
      <c r="AL10" s="92" t="e">
        <f t="array" ref="AL10">+ROUND(INDEX(FCSTSDV!$D$2:$L$72,MATCH('tính băng dính sạch'!$D10,FCSTSDV!$C$2:$C$72,0),MATCH('tính băng dính sạch'!AL$3,FCSTSDV!$D$1:$L$1,0))/'tính băng dính sạch'!$E10,1)</f>
        <v>#N/A</v>
      </c>
      <c r="AM10" s="92" t="e">
        <f t="array" ref="AM10">+ROUND(INDEX(FCSTSDV!$D$2:$L$72,MATCH('tính băng dính sạch'!$D10,FCSTSDV!$C$2:$C$72,0),MATCH('tính băng dính sạch'!AM$3,FCSTSDV!$D$1:$L$1,0))/'tính băng dính sạch'!$E10,1)</f>
        <v>#N/A</v>
      </c>
      <c r="AN10" s="92" t="e">
        <f t="array" ref="AN10">+ROUND(INDEX(FCSTSDV!$D$2:$L$72,MATCH('tính băng dính sạch'!$D10,FCSTSDV!$C$2:$C$72,0),MATCH('tính băng dính sạch'!AN$3,FCSTSDV!$D$1:$L$1,0))/'tính băng dính sạch'!$E10,1)</f>
        <v>#N/A</v>
      </c>
      <c r="AO10" s="92" t="e">
        <f t="array" ref="AO10">+ROUND(INDEX(FCSTSDV!$D$2:$L$72,MATCH('tính băng dính sạch'!$D10,FCSTSDV!$C$2:$C$72,0),MATCH('tính băng dính sạch'!AO$3,FCSTSDV!$D$1:$L$1,0))/'tính băng dính sạch'!$E10,1)</f>
        <v>#N/A</v>
      </c>
      <c r="AP10" s="92" t="e">
        <f t="array" ref="AP10">+ROUND(INDEX(FCSTSDV!$D$2:$L$72,MATCH('tính băng dính sạch'!$D10,FCSTSDV!$C$2:$C$72,0),MATCH('tính băng dính sạch'!AP$3,FCSTSDV!$D$1:$L$1,0))/'tính băng dính sạch'!$E10,1)</f>
        <v>#N/A</v>
      </c>
      <c r="AQ10" s="92" t="e">
        <f t="array" ref="AQ10">+ROUND(INDEX(FCSTSDV!$D$2:$L$72,MATCH('tính băng dính sạch'!$D10,FCSTSDV!$C$2:$C$72,0),MATCH('tính băng dính sạch'!AQ$3,FCSTSDV!$D$1:$L$1,0))/'tính băng dính sạch'!$E10,1)</f>
        <v>#N/A</v>
      </c>
      <c r="AR10" s="92" t="e">
        <f t="array" ref="AR10">+ROUND(INDEX(FCSTSDV!$D$2:$L$72,MATCH('tính băng dính sạch'!$D10,FCSTSDV!$C$2:$C$72,0),MATCH('tính băng dính sạch'!AR$3,FCSTSDV!$D$1:$L$1,0))/'tính băng dính sạch'!$E10,1)</f>
        <v>#N/A</v>
      </c>
      <c r="AS10" s="92" t="e">
        <f t="array" ref="AS10">+ROUND(INDEX(FCSTSDV!$D$2:$L$72,MATCH('tính băng dính sạch'!$D10,FCSTSDV!$C$2:$C$72,0),MATCH('tính băng dính sạch'!AS$3,FCSTSDV!$D$1:$L$1,0))/'tính băng dính sạch'!$E10,1)</f>
        <v>#N/A</v>
      </c>
      <c r="AT10" s="92" t="e">
        <f t="array" ref="AT10">+ROUND(INDEX(FCSTSDV!$D$2:$L$72,MATCH('tính băng dính sạch'!$D10,FCSTSDV!$C$2:$C$72,0),MATCH('tính băng dính sạch'!AT$3,FCSTSDV!$D$1:$L$1,0))/'tính băng dính sạch'!$E10,1)</f>
        <v>#N/A</v>
      </c>
      <c r="AU10" s="92" t="e">
        <f t="array" ref="AU10">+ROUND(INDEX(FCSTSDV!$D$2:$L$72,MATCH('tính băng dính sạch'!$D10,FCSTSDV!$C$2:$C$72,0),MATCH('tính băng dính sạch'!AU$3,FCSTSDV!$D$1:$L$1,0))/'tính băng dính sạch'!$E10,1)</f>
        <v>#N/A</v>
      </c>
      <c r="AV10" s="92" t="e">
        <f t="array" ref="AV10">+ROUND(INDEX(FCSTSDV!$D$2:$L$72,MATCH('tính băng dính sạch'!$D10,FCSTSDV!$C$2:$C$72,0),MATCH('tính băng dính sạch'!AV$3,FCSTSDV!$D$1:$L$1,0))/'tính băng dính sạch'!$E10,1)</f>
        <v>#N/A</v>
      </c>
      <c r="AW10" s="92" t="e">
        <f t="array" ref="AW10">+ROUND(INDEX(FCSTSDV!$D$2:$L$72,MATCH('tính băng dính sạch'!$D10,FCSTSDV!$C$2:$C$72,0),MATCH('tính băng dính sạch'!AW$3,FCSTSDV!$D$1:$L$1,0))/'tính băng dính sạch'!$E10,1)</f>
        <v>#N/A</v>
      </c>
      <c r="AX10" s="92" t="e">
        <f t="array" ref="AX10">+ROUND(INDEX(FCSTSDV!$D$2:$L$72,MATCH('tính băng dính sạch'!$D10,FCSTSDV!$C$2:$C$72,0),MATCH('tính băng dính sạch'!AX$3,FCSTSDV!$D$1:$L$1,0))/'tính băng dính sạch'!$E10,1)</f>
        <v>#N/A</v>
      </c>
      <c r="AY10" s="92" t="e">
        <f t="array" ref="AY10">+ROUND(INDEX(FCSTSDV!$D$2:$L$72,MATCH('tính băng dính sạch'!$D10,FCSTSDV!$C$2:$C$72,0),MATCH('tính băng dính sạch'!AY$3,FCSTSDV!$D$1:$L$1,0))/'tính băng dính sạch'!$E10,1)</f>
        <v>#N/A</v>
      </c>
      <c r="AZ10" s="92" t="e">
        <f t="array" ref="AZ10">+ROUND(INDEX(FCSTSDV!$D$2:$L$72,MATCH('tính băng dính sạch'!$D10,FCSTSDV!$C$2:$C$72,0),MATCH('tính băng dính sạch'!AZ$3,FCSTSDV!$D$1:$L$1,0))/'tính băng dính sạch'!$E10,1)</f>
        <v>#N/A</v>
      </c>
      <c r="BA10" s="92" t="e">
        <f t="array" ref="BA10">+ROUND(INDEX(FCSTSDV!$D$2:$L$72,MATCH('tính băng dính sạch'!$D10,FCSTSDV!$C$2:$C$72,0),MATCH('tính băng dính sạch'!BA$3,FCSTSDV!$D$1:$L$1,0))/'tính băng dính sạch'!$E10,1)</f>
        <v>#N/A</v>
      </c>
      <c r="BB10" s="92" t="e">
        <f t="array" ref="BB10">+ROUND(INDEX(FCSTSDV!$D$2:$L$72,MATCH('tính băng dính sạch'!$D10,FCSTSDV!$C$2:$C$72,0),MATCH('tính băng dính sạch'!BB$3,FCSTSDV!$D$1:$L$1,0))/'tính băng dính sạch'!$E10,1)</f>
        <v>#N/A</v>
      </c>
      <c r="BC10" s="92" t="e">
        <f t="array" ref="BC10">+ROUND(INDEX(FCSTSDV!$D$2:$L$72,MATCH('tính băng dính sạch'!$D10,FCSTSDV!$C$2:$C$72,0),MATCH('tính băng dính sạch'!BC$3,FCSTSDV!$D$1:$L$1,0))/'tính băng dính sạch'!$E10,1)</f>
        <v>#N/A</v>
      </c>
      <c r="BD10" s="92" t="e">
        <f t="array" ref="BD10">+ROUND(INDEX(FCSTSDV!$D$2:$L$72,MATCH('tính băng dính sạch'!$D10,FCSTSDV!$C$2:$C$72,0),MATCH('tính băng dính sạch'!BD$3,FCSTSDV!$D$1:$L$1,0))/'tính băng dính sạch'!$E10,1)</f>
        <v>#N/A</v>
      </c>
      <c r="BE10" s="92" t="e">
        <f t="array" ref="BE10">+ROUND(INDEX(FCSTSDV!$D$2:$L$72,MATCH('tính băng dính sạch'!$D10,FCSTSDV!$C$2:$C$72,0),MATCH('tính băng dính sạch'!BE$3,FCSTSDV!$D$1:$L$1,0))/'tính băng dính sạch'!$E10,1)</f>
        <v>#N/A</v>
      </c>
      <c r="BF10" s="92" t="e">
        <f t="array" ref="BF10">+ROUND(INDEX(FCSTSDV!$D$2:$L$72,MATCH('tính băng dính sạch'!$D10,FCSTSDV!$C$2:$C$72,0),MATCH('tính băng dính sạch'!BF$3,FCSTSDV!$D$1:$L$1,0))/'tính băng dính sạch'!$E10,1)</f>
        <v>#N/A</v>
      </c>
      <c r="BG10" s="92" t="e">
        <f t="array" ref="BG10">+ROUND(INDEX(FCSTSDV!$D$2:$L$72,MATCH('tính băng dính sạch'!$D10,FCSTSDV!$C$2:$C$72,0),MATCH('tính băng dính sạch'!BG$3,FCSTSDV!$D$1:$L$1,0))/'tính băng dính sạch'!$E10,1)</f>
        <v>#N/A</v>
      </c>
      <c r="BH10" s="92" t="e">
        <f t="array" ref="BH10">+ROUND(INDEX(FCSTSDV!$D$2:$L$72,MATCH('tính băng dính sạch'!$D10,FCSTSDV!$C$2:$C$72,0),MATCH('tính băng dính sạch'!BH$3,FCSTSDV!$D$1:$L$1,0))/'tính băng dính sạch'!$E10,1)</f>
        <v>#N/A</v>
      </c>
      <c r="BI10" s="92" t="e">
        <f t="array" ref="BI10">+ROUND(INDEX(FCSTSDV!$D$2:$L$72,MATCH('tính băng dính sạch'!$D10,FCSTSDV!$C$2:$C$72,0),MATCH('tính băng dính sạch'!BI$3,FCSTSDV!$D$1:$L$1,0))/'tính băng dính sạch'!$E10,1)</f>
        <v>#N/A</v>
      </c>
      <c r="BJ10" s="92" t="e">
        <f t="array" ref="BJ10">+ROUND(INDEX(FCSTSDV!$D$2:$L$72,MATCH('tính băng dính sạch'!$D10,FCSTSDV!$C$2:$C$72,0),MATCH('tính băng dính sạch'!BJ$3,FCSTSDV!$D$1:$L$1,0))/'tính băng dính sạch'!$E10,1)</f>
        <v>#N/A</v>
      </c>
      <c r="BK10" s="92" t="e">
        <f t="array" ref="BK10">+ROUND(INDEX(FCSTSDV!$D$2:$L$72,MATCH('tính băng dính sạch'!$D10,FCSTSDV!$C$2:$C$72,0),MATCH('tính băng dính sạch'!BK$3,FCSTSDV!$D$1:$L$1,0))/'tính băng dính sạch'!$E10,1)</f>
        <v>#N/A</v>
      </c>
      <c r="BL10" s="92" t="e">
        <f t="array" ref="BL10">+ROUND(INDEX(FCSTSDV!$D$2:$L$72,MATCH('tính băng dính sạch'!$D10,FCSTSDV!$C$2:$C$72,0),MATCH('tính băng dính sạch'!BL$3,FCSTSDV!$D$1:$L$1,0))/'tính băng dính sạch'!$E10,1)</f>
        <v>#N/A</v>
      </c>
      <c r="BM10" s="92" t="e">
        <f t="array" ref="BM10">+ROUND(INDEX(FCSTSDV!$D$2:$L$72,MATCH('tính băng dính sạch'!$D10,FCSTSDV!$C$2:$C$72,0),MATCH('tính băng dính sạch'!BM$3,FCSTSDV!$D$1:$L$1,0))/'tính băng dính sạch'!$E10,1)</f>
        <v>#N/A</v>
      </c>
      <c r="BN10" s="92" t="e">
        <f t="array" ref="BN10">+ROUND(INDEX(FCSTSDV!$D$2:$L$72,MATCH('tính băng dính sạch'!$D10,FCSTSDV!$C$2:$C$72,0),MATCH('tính băng dính sạch'!BN$3,FCSTSDV!$D$1:$L$1,0))/'tính băng dính sạch'!$E10,1)</f>
        <v>#N/A</v>
      </c>
      <c r="BO10" s="92" t="e">
        <f t="array" ref="BO10">+ROUND(INDEX(FCSTSDV!$D$2:$L$72,MATCH('tính băng dính sạch'!$D10,FCSTSDV!$C$2:$C$72,0),MATCH('tính băng dính sạch'!BO$3,FCSTSDV!$D$1:$L$1,0))/'tính băng dính sạch'!$E10,1)</f>
        <v>#N/A</v>
      </c>
      <c r="BP10" s="92" t="e">
        <f t="array" ref="BP10">+ROUND(INDEX(FCSTSDV!$D$2:$L$72,MATCH('tính băng dính sạch'!$D10,FCSTSDV!$C$2:$C$72,0),MATCH('tính băng dính sạch'!BP$3,FCSTSDV!$D$1:$L$1,0))/'tính băng dính sạch'!$E10,1)</f>
        <v>#N/A</v>
      </c>
      <c r="BQ10" s="92" t="e">
        <f t="array" ref="BQ10">+ROUND(INDEX(FCSTSDV!$D$2:$L$72,MATCH('tính băng dính sạch'!$D10,FCSTSDV!$C$2:$C$72,0),MATCH('tính băng dính sạch'!BQ$3,FCSTSDV!$D$1:$L$1,0))/'tính băng dính sạch'!$E10,1)</f>
        <v>#N/A</v>
      </c>
      <c r="BR10" s="92" t="e">
        <f t="array" ref="BR10">+ROUND(INDEX(FCSTSDV!$D$2:$L$72,MATCH('tính băng dính sạch'!$D10,FCSTSDV!$C$2:$C$72,0),MATCH('tính băng dính sạch'!BR$3,FCSTSDV!$D$1:$L$1,0))/'tính băng dính sạch'!$E10,1)</f>
        <v>#N/A</v>
      </c>
      <c r="BS10" s="92" t="e">
        <f t="array" ref="BS10">+ROUND(INDEX(FCSTSDV!$D$2:$L$72,MATCH('tính băng dính sạch'!$D10,FCSTSDV!$C$2:$C$72,0),MATCH('tính băng dính sạch'!BS$3,FCSTSDV!$D$1:$L$1,0))/'tính băng dính sạch'!$E10,1)</f>
        <v>#N/A</v>
      </c>
      <c r="BT10" s="92" t="e">
        <f t="array" ref="BT10">+ROUND(INDEX(FCSTSDV!$D$2:$L$72,MATCH('tính băng dính sạch'!$D10,FCSTSDV!$C$2:$C$72,0),MATCH('tính băng dính sạch'!BT$3,FCSTSDV!$D$1:$L$1,0))/'tính băng dính sạch'!$E10,1)</f>
        <v>#N/A</v>
      </c>
      <c r="BU10" s="92" t="e">
        <f t="array" ref="BU10">+ROUND(INDEX(FCSTSDV!$D$2:$L$72,MATCH('tính băng dính sạch'!$D10,FCSTSDV!$C$2:$C$72,0),MATCH('tính băng dính sạch'!BU$3,FCSTSDV!$D$1:$L$1,0))/'tính băng dính sạch'!$E10,1)</f>
        <v>#N/A</v>
      </c>
      <c r="BV10" s="92" t="e">
        <f t="array" ref="BV10">+ROUND(INDEX(FCSTSDV!$D$2:$L$72,MATCH('tính băng dính sạch'!$D10,FCSTSDV!$C$2:$C$72,0),MATCH('tính băng dính sạch'!BV$3,FCSTSDV!$D$1:$L$1,0))/'tính băng dính sạch'!$E10,1)</f>
        <v>#N/A</v>
      </c>
      <c r="BW10" s="92" t="e">
        <f t="array" ref="BW10">+ROUND(INDEX(FCSTSDV!$D$2:$L$72,MATCH('tính băng dính sạch'!$D10,FCSTSDV!$C$2:$C$72,0),MATCH('tính băng dính sạch'!BW$3,FCSTSDV!$D$1:$L$1,0))/'tính băng dính sạch'!$E10,1)</f>
        <v>#N/A</v>
      </c>
      <c r="BX10" s="92" t="e">
        <f t="array" ref="BX10">+ROUND(INDEX(FCSTSDV!$D$2:$L$72,MATCH('tính băng dính sạch'!$D10,FCSTSDV!$C$2:$C$72,0),MATCH('tính băng dính sạch'!BX$3,FCSTSDV!$D$1:$L$1,0))/'tính băng dính sạch'!$E10,1)</f>
        <v>#N/A</v>
      </c>
      <c r="BY10" s="92" t="e">
        <f t="array" ref="BY10">+ROUND(INDEX(FCSTSDV!$D$2:$L$72,MATCH('tính băng dính sạch'!$D10,FCSTSDV!$C$2:$C$72,0),MATCH('tính băng dính sạch'!BY$3,FCSTSDV!$D$1:$L$1,0))/'tính băng dính sạch'!$E10,1)</f>
        <v>#N/A</v>
      </c>
      <c r="BZ10" s="92" t="e">
        <f t="array" ref="BZ10">+ROUND(INDEX(FCSTSDV!$D$2:$L$72,MATCH('tính băng dính sạch'!$D10,FCSTSDV!$C$2:$C$72,0),MATCH('tính băng dính sạch'!BZ$3,FCSTSDV!$D$1:$L$1,0))/'tính băng dính sạch'!$E10,1)</f>
        <v>#N/A</v>
      </c>
      <c r="CA10" s="92" t="e">
        <f t="array" ref="CA10">+ROUND(INDEX(FCSTSDV!$D$2:$L$72,MATCH('tính băng dính sạch'!$D10,FCSTSDV!$C$2:$C$72,0),MATCH('tính băng dính sạch'!CA$3,FCSTSDV!$D$1:$L$1,0))/'tính băng dính sạch'!$E10,1)</f>
        <v>#N/A</v>
      </c>
      <c r="CB10" s="92" t="e">
        <f t="array" ref="CB10">+ROUND(INDEX(FCSTSDV!$D$2:$L$72,MATCH('tính băng dính sạch'!$D10,FCSTSDV!$C$2:$C$72,0),MATCH('tính băng dính sạch'!CB$3,FCSTSDV!$D$1:$L$1,0))/'tính băng dính sạch'!$E10,1)</f>
        <v>#N/A</v>
      </c>
      <c r="CC10" s="92" t="e">
        <f t="array" ref="CC10">+ROUND(INDEX(FCSTSDV!$D$2:$L$72,MATCH('tính băng dính sạch'!$D10,FCSTSDV!$C$2:$C$72,0),MATCH('tính băng dính sạch'!CC$3,FCSTSDV!$D$1:$L$1,0))/'tính băng dính sạch'!$E10,1)</f>
        <v>#N/A</v>
      </c>
      <c r="CD10" s="92" t="e">
        <f t="array" ref="CD10">+ROUND(INDEX(FCSTSDV!$D$2:$L$72,MATCH('tính băng dính sạch'!$D10,FCSTSDV!$C$2:$C$72,0),MATCH('tính băng dính sạch'!CD$3,FCSTSDV!$D$1:$L$1,0))/'tính băng dính sạch'!$E10,1)</f>
        <v>#N/A</v>
      </c>
      <c r="CE10" s="92" t="e">
        <f t="array" ref="CE10">+ROUND(INDEX(FCSTSDV!$D$2:$L$72,MATCH('tính băng dính sạch'!$D10,FCSTSDV!$C$2:$C$72,0),MATCH('tính băng dính sạch'!CE$3,FCSTSDV!$D$1:$L$1,0))/'tính băng dính sạch'!$E10,1)</f>
        <v>#N/A</v>
      </c>
      <c r="CF10" s="92" t="e">
        <f t="array" ref="CF10">+ROUND(INDEX(FCSTSDV!$D$2:$L$72,MATCH('tính băng dính sạch'!$D10,FCSTSDV!$C$2:$C$72,0),MATCH('tính băng dính sạch'!CF$3,FCSTSDV!$D$1:$L$1,0))/'tính băng dính sạch'!$E10,1)</f>
        <v>#N/A</v>
      </c>
      <c r="CG10" s="92" t="e">
        <f t="array" ref="CG10">+ROUND(INDEX(FCSTSDV!$D$2:$L$72,MATCH('tính băng dính sạch'!$D10,FCSTSDV!$C$2:$C$72,0),MATCH('tính băng dính sạch'!CG$3,FCSTSDV!$D$1:$L$1,0))/'tính băng dính sạch'!$E10,1)</f>
        <v>#N/A</v>
      </c>
      <c r="CH10" s="92" t="e">
        <f t="array" ref="CH10">+ROUND(INDEX(FCSTSDV!$D$2:$L$72,MATCH('tính băng dính sạch'!$D10,FCSTSDV!$C$2:$C$72,0),MATCH('tính băng dính sạch'!CH$3,FCSTSDV!$D$1:$L$1,0))/'tính băng dính sạch'!$E10,1)</f>
        <v>#N/A</v>
      </c>
      <c r="CI10" s="92" t="e">
        <f t="array" ref="CI10">+ROUND(INDEX(FCSTSDV!$D$2:$L$72,MATCH('tính băng dính sạch'!$D10,FCSTSDV!$C$2:$C$72,0),MATCH('tính băng dính sạch'!CI$3,FCSTSDV!$D$1:$L$1,0))/'tính băng dính sạch'!$E10,1)</f>
        <v>#N/A</v>
      </c>
      <c r="CJ10" s="114" t="e">
        <f t="array" ref="CJ10">+ROUND(INDEX(FCSTSDV!$D$2:$L$72,MATCH('tính băng dính sạch'!$D10,FCSTSDV!$C$2:$C$72,0),MATCH('tính băng dính sạch'!CJ$3,FCSTSDV!$D$1:$L$1,0))/'tính băng dính sạch'!$E10,1)</f>
        <v>#N/A</v>
      </c>
      <c r="CK10" s="92" t="e">
        <f t="array" ref="CK10">+ROUND(INDEX(FCSTSDV!$D$2:$L$72,MATCH('tính băng dính sạch'!$D10,FCSTSDV!$C$2:$C$72,0),MATCH('tính băng dính sạch'!CK$3,FCSTSDV!$D$1:$L$1,0))/'tính băng dính sạch'!$E10,1)</f>
        <v>#N/A</v>
      </c>
      <c r="CL10" s="92" t="e">
        <f t="array" ref="CL10">+ROUND(INDEX(FCSTSDV!$D$2:$L$72,MATCH('tính băng dính sạch'!$D10,FCSTSDV!$C$2:$C$72,0),MATCH('tính băng dính sạch'!CL$3,FCSTSDV!$D$1:$L$1,0))/'tính băng dính sạch'!$E10,1)</f>
        <v>#N/A</v>
      </c>
      <c r="CM10" s="92" t="e">
        <f t="array" ref="CM10">+ROUND(INDEX(FCSTSDV!$D$2:$L$72,MATCH('tính băng dính sạch'!$D10,FCSTSDV!$C$2:$C$72,0),MATCH('tính băng dính sạch'!CM$3,FCSTSDV!$D$1:$L$1,0))/'tính băng dính sạch'!$E10,1)</f>
        <v>#N/A</v>
      </c>
      <c r="CN10" s="92" t="e">
        <f t="array" ref="CN10">+ROUND(INDEX(FCSTSDV!$D$2:$L$72,MATCH('tính băng dính sạch'!$D10,FCSTSDV!$C$2:$C$72,0),MATCH('tính băng dính sạch'!CN$3,FCSTSDV!$D$1:$L$1,0))/'tính băng dính sạch'!$E10,1)</f>
        <v>#N/A</v>
      </c>
      <c r="CO10" s="92" t="e">
        <f t="array" ref="CO10">+ROUND(INDEX(FCSTSDV!$D$2:$L$72,MATCH('tính băng dính sạch'!$D10,FCSTSDV!$C$2:$C$72,0),MATCH('tính băng dính sạch'!CO$3,FCSTSDV!$D$1:$L$1,0))/'tính băng dính sạch'!$E10,1)</f>
        <v>#N/A</v>
      </c>
      <c r="CP10" s="119" t="e">
        <f t="array" ref="CP10">+ROUND(INDEX(FCSTSDV!$D$2:$L$72,MATCH('tính băng dính sạch'!$D10,FCSTSDV!$C$2:$C$72,0),MATCH('tính băng dính sạch'!CP$3,FCSTSDV!$D$1:$L$1,0))/'tính băng dính sạch'!$E10,1)</f>
        <v>#N/A</v>
      </c>
      <c r="CQ10" s="120" t="e">
        <f t="array" ref="CQ10">+ROUND(INDEX(FCSTSDV!$D$2:$L$72,MATCH('tính băng dính sạch'!$D10,FCSTSDV!$C$2:$C$72,0),MATCH('tính băng dính sạch'!CQ$3,FCSTSDV!$D$1:$L$1,0))/'tính băng dính sạch'!$E10,1)</f>
        <v>#N/A</v>
      </c>
    </row>
    <row r="11" spans="1:95" ht="20.100000000000001" hidden="1" customHeight="1">
      <c r="A11" s="813"/>
      <c r="B11" s="795"/>
      <c r="C11" s="12"/>
      <c r="D11" s="46" t="s">
        <v>40</v>
      </c>
      <c r="E11" s="49">
        <v>100</v>
      </c>
      <c r="F11" s="799"/>
      <c r="G11" s="799"/>
      <c r="H11" s="830"/>
      <c r="I11" s="81">
        <f>1159-48</f>
        <v>1111</v>
      </c>
      <c r="J11" s="85" t="e">
        <f>+VLOOKUP(D11,FCSTSDV!$C$2:$L$72,84,0)</f>
        <v>#N/A</v>
      </c>
      <c r="K11" s="13" t="e">
        <f t="array" ref="K11">+INDEX(FCSTSDV!$D$2:$L$72,MATCH('tính băng dính sạch'!$D11,FCSTSDV!$C$2:$C$72,0),MATCH('tính băng dính sạch'!K$3,FCSTSDV!$D$1:$L$1,0))/'tính băng dính sạch'!$E11</f>
        <v>#N/A</v>
      </c>
      <c r="L11" s="13" t="e">
        <f t="array" ref="L11">+INDEX(FCSTSDV!$D$2:$L$72,MATCH('tính băng dính sạch'!$D11,FCSTSDV!$C$2:$C$72,0),MATCH('tính băng dính sạch'!L$3,FCSTSDV!$D$1:$L$1,0))/'tính băng dính sạch'!$E11</f>
        <v>#N/A</v>
      </c>
      <c r="M11" s="86" t="e">
        <f t="array" ref="M11">+INDEX(FCSTSDV!$D$2:$L$72,MATCH('tính băng dính sạch'!$D11,FCSTSDV!$C$2:$C$72,0),MATCH('tính băng dính sạch'!M$3,FCSTSDV!$D$1:$L$1,0))/'tính băng dính sạch'!$E11</f>
        <v>#N/A</v>
      </c>
      <c r="N11" s="86" t="e">
        <f>+INDEX(FCSTSDV!$D$2:$L$72,MATCH('tính băng dính sạch'!$D11,FCSTSDV!$C$2:$C$72,0),MATCH('tính băng dính sạch'!N$3,FCSTSDV!$D$1:$L$1,0))/'tính băng dính sạch'!$E11</f>
        <v>#N/A</v>
      </c>
      <c r="O11" s="86" t="e">
        <f t="array" ref="O11">+INDEX(FCSTSDV!$D$2:$L$72,MATCH('tính băng dính sạch'!$D11,FCSTSDV!$C$2:$C$72,0),MATCH('tính băng dính sạch'!O$3,FCSTSDV!$D$1:$L$1,0))/'tính băng dính sạch'!$E11</f>
        <v>#N/A</v>
      </c>
      <c r="P11" s="86" t="e">
        <f t="array" ref="P11">+INDEX(FCSTSDV!$D$2:$L$72,MATCH('tính băng dính sạch'!$D11,FCSTSDV!$C$2:$C$72,0),MATCH('tính băng dính sạch'!P$3,FCSTSDV!$D$1:$L$1,0))/'tính băng dính sạch'!$E11</f>
        <v>#N/A</v>
      </c>
      <c r="Q11" s="86" t="e">
        <f t="array" ref="Q11">+INDEX(FCSTSDV!$D$2:$L$72,MATCH('tính băng dính sạch'!$D11,FCSTSDV!$C$2:$C$72,0),MATCH('tính băng dính sạch'!Q$3,FCSTSDV!$D$1:$L$1,0))/'tính băng dính sạch'!$E11</f>
        <v>#N/A</v>
      </c>
      <c r="R11" s="86" t="e">
        <f t="array" ref="R11">+INDEX(FCSTSDV!$D$2:$L$72,MATCH('tính băng dính sạch'!$D11,FCSTSDV!$C$2:$C$72,0),MATCH('tính băng dính sạch'!R$3,FCSTSDV!$D$1:$L$1,0))/'tính băng dính sạch'!$E11</f>
        <v>#N/A</v>
      </c>
      <c r="S11" s="86" t="e">
        <f t="array" ref="S11">+INDEX(FCSTSDV!$D$2:$L$72,MATCH('tính băng dính sạch'!$D11,FCSTSDV!$C$2:$C$72,0),MATCH('tính băng dính sạch'!S$3,FCSTSDV!$D$1:$L$1,0))/'tính băng dính sạch'!$E11</f>
        <v>#N/A</v>
      </c>
      <c r="T11" s="86" t="e">
        <f t="array" ref="T11">+INDEX(FCSTSDV!$D$2:$L$72,MATCH('tính băng dính sạch'!$D11,FCSTSDV!$C$2:$C$72,0),MATCH('tính băng dính sạch'!T$3,FCSTSDV!$D$1:$L$1,0))/'tính băng dính sạch'!$E11</f>
        <v>#N/A</v>
      </c>
      <c r="U11" s="86" t="e">
        <f t="array" ref="U11">+INDEX(FCSTSDV!$D$2:$L$72,MATCH('tính băng dính sạch'!$D11,FCSTSDV!$C$2:$C$72,0),MATCH('tính băng dính sạch'!U$3,FCSTSDV!$D$1:$L$1,0))/'tính băng dính sạch'!$E11</f>
        <v>#N/A</v>
      </c>
      <c r="V11" s="103" t="e">
        <f t="array" ref="V11">+INDEX(FCSTSDV!$D$2:$L$72,MATCH('tính băng dính sạch'!$D11,FCSTSDV!$C$2:$C$72,0),MATCH('tính băng dính sạch'!V$3,FCSTSDV!$D$1:$L$1,0))/'tính băng dính sạch'!$E11</f>
        <v>#N/A</v>
      </c>
      <c r="W11" s="92" t="e">
        <f t="array" ref="W11">+INDEX(FCSTSDV!$D$2:$L$72,MATCH('tính băng dính sạch'!$D11,FCSTSDV!$C$2:$C$72,0),MATCH('tính băng dính sạch'!W$3,FCSTSDV!$D$1:$L$1,0))/'tính băng dính sạch'!$E11</f>
        <v>#N/A</v>
      </c>
      <c r="X11" s="102" t="e">
        <f t="array" ref="X11">+INDEX(FCSTSDV!$D$2:$L$72,MATCH('tính băng dính sạch'!$D11,FCSTSDV!$C$2:$C$72,0),MATCH('tính băng dính sạch'!X$3,FCSTSDV!$D$1:$L$1,0))/'tính băng dính sạch'!$E11</f>
        <v>#N/A</v>
      </c>
      <c r="Y11" s="102" t="e">
        <f t="array" ref="Y11">+INDEX(FCSTSDV!$D$2:$L$72,MATCH('tính băng dính sạch'!$D11,FCSTSDV!$C$2:$C$72,0),MATCH('tính băng dính sạch'!Y$3,FCSTSDV!$D$1:$L$1,0))/'tính băng dính sạch'!$E11</f>
        <v>#N/A</v>
      </c>
      <c r="Z11" s="102" t="e">
        <f t="array" ref="Z11">+INDEX(FCSTSDV!$D$2:$L$72,MATCH('tính băng dính sạch'!$D11,FCSTSDV!$C$2:$C$72,0),MATCH('tính băng dính sạch'!Z$3,FCSTSDV!$D$1:$L$1,0))/'tính băng dính sạch'!$E11</f>
        <v>#N/A</v>
      </c>
      <c r="AA11" s="102" t="e">
        <f t="array" ref="AA11">+INDEX(FCSTSDV!$D$2:$L$72,MATCH('tính băng dính sạch'!$D11,FCSTSDV!$C$2:$C$72,0),MATCH('tính băng dính sạch'!AA$3,FCSTSDV!$D$1:$L$1,0))/'tính băng dính sạch'!$E11</f>
        <v>#N/A</v>
      </c>
      <c r="AB11" s="102" t="e">
        <f t="array" ref="AB11">+INDEX(FCSTSDV!$D$2:$L$72,MATCH('tính băng dính sạch'!$D11,FCSTSDV!$C$2:$C$72,0),MATCH('tính băng dính sạch'!AB$3,FCSTSDV!$D$1:$L$1,0))/'tính băng dính sạch'!$E11</f>
        <v>#N/A</v>
      </c>
      <c r="AC11" s="102" t="e">
        <f t="array" ref="AC11">+INDEX(FCSTSDV!$D$2:$L$72,MATCH('tính băng dính sạch'!$D11,FCSTSDV!$C$2:$C$72,0),MATCH('tính băng dính sạch'!AC$3,FCSTSDV!$D$1:$L$1,0))/'tính băng dính sạch'!$E11</f>
        <v>#N/A</v>
      </c>
      <c r="AD11" s="102" t="e">
        <f>+INDEX(FCSTSDV!$D$2:$L$72,MATCH('tính băng dính sạch'!$D11,FCSTSDV!$C$2:$C$72,0),MATCH('tính băng dính sạch'!AD$3,FCSTSDV!$D$1:$L$1,0))/'tính băng dính sạch'!$E11</f>
        <v>#N/A</v>
      </c>
      <c r="AE11" s="102" t="e">
        <f t="array" ref="AE11">+INDEX(FCSTSDV!$D$2:$L$72,MATCH('tính băng dính sạch'!$D11,FCSTSDV!$C$2:$C$72,0),MATCH('tính băng dính sạch'!AE$3,FCSTSDV!$D$1:$L$1,0))/'tính băng dính sạch'!$E11</f>
        <v>#N/A</v>
      </c>
      <c r="AF11" s="92" t="e">
        <f>+INDEX(FCSTSDV!$D$2:$L$72,MATCH('tính băng dính sạch'!$D11,FCSTSDV!$C$2:$C$72,0),MATCH('tính băng dính sạch'!AF$3,FCSTSDV!$D$1:$L$1,0))/'tính băng dính sạch'!$E11</f>
        <v>#N/A</v>
      </c>
      <c r="AG11" s="92" t="e">
        <f t="array" ref="AG11">+ROUND(INDEX(FCSTSDV!$D$2:$L$72,MATCH('tính băng dính sạch'!$D11,FCSTSDV!$C$2:$C$72,0),MATCH('tính băng dính sạch'!AG$3,FCSTSDV!$D$1:$L$1,0))/'tính băng dính sạch'!$E11,1)</f>
        <v>#N/A</v>
      </c>
      <c r="AH11" s="92" t="e">
        <f t="array" ref="AH11">+ROUND(INDEX(FCSTSDV!$D$2:$L$72,MATCH('tính băng dính sạch'!$D11,FCSTSDV!$C$2:$C$72,0),MATCH('tính băng dính sạch'!AH$3,FCSTSDV!$D$1:$L$1,0))/'tính băng dính sạch'!$E11,1)</f>
        <v>#N/A</v>
      </c>
      <c r="AI11" s="92" t="e">
        <f t="array" ref="AI11">+ROUND(INDEX(FCSTSDV!$D$2:$L$72,MATCH('tính băng dính sạch'!$D11,FCSTSDV!$C$2:$C$72,0),MATCH('tính băng dính sạch'!AI$3,FCSTSDV!$D$1:$L$1,0))/'tính băng dính sạch'!$E11,1)</f>
        <v>#N/A</v>
      </c>
      <c r="AJ11" s="92" t="e">
        <f t="array" ref="AJ11">+ROUND(INDEX(FCSTSDV!$D$2:$L$72,MATCH('tính băng dính sạch'!$D11,FCSTSDV!$C$2:$C$72,0),MATCH('tính băng dính sạch'!AJ$3,FCSTSDV!$D$1:$L$1,0))/'tính băng dính sạch'!$E11,1)</f>
        <v>#N/A</v>
      </c>
      <c r="AK11" s="92" t="e">
        <f t="array" ref="AK11">+ROUND(INDEX(FCSTSDV!$D$2:$L$72,MATCH('tính băng dính sạch'!$D11,FCSTSDV!$C$2:$C$72,0),MATCH('tính băng dính sạch'!AK$3,FCSTSDV!$D$1:$L$1,0))/'tính băng dính sạch'!$E11,1)</f>
        <v>#N/A</v>
      </c>
      <c r="AL11" s="92" t="e">
        <f t="array" ref="AL11">+ROUND(INDEX(FCSTSDV!$D$2:$L$72,MATCH('tính băng dính sạch'!$D11,FCSTSDV!$C$2:$C$72,0),MATCH('tính băng dính sạch'!AL$3,FCSTSDV!$D$1:$L$1,0))/'tính băng dính sạch'!$E11,1)</f>
        <v>#N/A</v>
      </c>
      <c r="AM11" s="92" t="e">
        <f t="array" ref="AM11">+ROUND(INDEX(FCSTSDV!$D$2:$L$72,MATCH('tính băng dính sạch'!$D11,FCSTSDV!$C$2:$C$72,0),MATCH('tính băng dính sạch'!AM$3,FCSTSDV!$D$1:$L$1,0))/'tính băng dính sạch'!$E11,1)</f>
        <v>#N/A</v>
      </c>
      <c r="AN11" s="92" t="e">
        <f t="array" ref="AN11">+ROUND(INDEX(FCSTSDV!$D$2:$L$72,MATCH('tính băng dính sạch'!$D11,FCSTSDV!$C$2:$C$72,0),MATCH('tính băng dính sạch'!AN$3,FCSTSDV!$D$1:$L$1,0))/'tính băng dính sạch'!$E11,1)</f>
        <v>#N/A</v>
      </c>
      <c r="AO11" s="92" t="e">
        <f t="array" ref="AO11">+ROUND(INDEX(FCSTSDV!$D$2:$L$72,MATCH('tính băng dính sạch'!$D11,FCSTSDV!$C$2:$C$72,0),MATCH('tính băng dính sạch'!AO$3,FCSTSDV!$D$1:$L$1,0))/'tính băng dính sạch'!$E11,1)</f>
        <v>#N/A</v>
      </c>
      <c r="AP11" s="92" t="e">
        <f t="array" ref="AP11">+ROUND(INDEX(FCSTSDV!$D$2:$L$72,MATCH('tính băng dính sạch'!$D11,FCSTSDV!$C$2:$C$72,0),MATCH('tính băng dính sạch'!AP$3,FCSTSDV!$D$1:$L$1,0))/'tính băng dính sạch'!$E11,1)</f>
        <v>#N/A</v>
      </c>
      <c r="AQ11" s="92" t="e">
        <f t="array" ref="AQ11">+ROUND(INDEX(FCSTSDV!$D$2:$L$72,MATCH('tính băng dính sạch'!$D11,FCSTSDV!$C$2:$C$72,0),MATCH('tính băng dính sạch'!AQ$3,FCSTSDV!$D$1:$L$1,0))/'tính băng dính sạch'!$E11,1)</f>
        <v>#N/A</v>
      </c>
      <c r="AR11" s="92" t="e">
        <f t="array" ref="AR11">+ROUND(INDEX(FCSTSDV!$D$2:$L$72,MATCH('tính băng dính sạch'!$D11,FCSTSDV!$C$2:$C$72,0),MATCH('tính băng dính sạch'!AR$3,FCSTSDV!$D$1:$L$1,0))/'tính băng dính sạch'!$E11,1)</f>
        <v>#N/A</v>
      </c>
      <c r="AS11" s="92" t="e">
        <f t="array" ref="AS11">+ROUND(INDEX(FCSTSDV!$D$2:$L$72,MATCH('tính băng dính sạch'!$D11,FCSTSDV!$C$2:$C$72,0),MATCH('tính băng dính sạch'!AS$3,FCSTSDV!$D$1:$L$1,0))/'tính băng dính sạch'!$E11,1)</f>
        <v>#N/A</v>
      </c>
      <c r="AT11" s="92" t="e">
        <f t="array" ref="AT11">+ROUND(INDEX(FCSTSDV!$D$2:$L$72,MATCH('tính băng dính sạch'!$D11,FCSTSDV!$C$2:$C$72,0),MATCH('tính băng dính sạch'!AT$3,FCSTSDV!$D$1:$L$1,0))/'tính băng dính sạch'!$E11,1)</f>
        <v>#N/A</v>
      </c>
      <c r="AU11" s="92" t="e">
        <f t="array" ref="AU11">+ROUND(INDEX(FCSTSDV!$D$2:$L$72,MATCH('tính băng dính sạch'!$D11,FCSTSDV!$C$2:$C$72,0),MATCH('tính băng dính sạch'!AU$3,FCSTSDV!$D$1:$L$1,0))/'tính băng dính sạch'!$E11,1)</f>
        <v>#N/A</v>
      </c>
      <c r="AV11" s="92" t="e">
        <f t="array" ref="AV11">+ROUND(INDEX(FCSTSDV!$D$2:$L$72,MATCH('tính băng dính sạch'!$D11,FCSTSDV!$C$2:$C$72,0),MATCH('tính băng dính sạch'!AV$3,FCSTSDV!$D$1:$L$1,0))/'tính băng dính sạch'!$E11,1)</f>
        <v>#N/A</v>
      </c>
      <c r="AW11" s="92" t="e">
        <f t="array" ref="AW11">+ROUND(INDEX(FCSTSDV!$D$2:$L$72,MATCH('tính băng dính sạch'!$D11,FCSTSDV!$C$2:$C$72,0),MATCH('tính băng dính sạch'!AW$3,FCSTSDV!$D$1:$L$1,0))/'tính băng dính sạch'!$E11,1)</f>
        <v>#N/A</v>
      </c>
      <c r="AX11" s="92" t="e">
        <f t="array" ref="AX11">+ROUND(INDEX(FCSTSDV!$D$2:$L$72,MATCH('tính băng dính sạch'!$D11,FCSTSDV!$C$2:$C$72,0),MATCH('tính băng dính sạch'!AX$3,FCSTSDV!$D$1:$L$1,0))/'tính băng dính sạch'!$E11,1)</f>
        <v>#N/A</v>
      </c>
      <c r="AY11" s="92" t="e">
        <f t="array" ref="AY11">+ROUND(INDEX(FCSTSDV!$D$2:$L$72,MATCH('tính băng dính sạch'!$D11,FCSTSDV!$C$2:$C$72,0),MATCH('tính băng dính sạch'!AY$3,FCSTSDV!$D$1:$L$1,0))/'tính băng dính sạch'!$E11,1)</f>
        <v>#N/A</v>
      </c>
      <c r="AZ11" s="92" t="e">
        <f t="array" ref="AZ11">+ROUND(INDEX(FCSTSDV!$D$2:$L$72,MATCH('tính băng dính sạch'!$D11,FCSTSDV!$C$2:$C$72,0),MATCH('tính băng dính sạch'!AZ$3,FCSTSDV!$D$1:$L$1,0))/'tính băng dính sạch'!$E11,1)</f>
        <v>#N/A</v>
      </c>
      <c r="BA11" s="92" t="e">
        <f t="array" ref="BA11">+ROUND(INDEX(FCSTSDV!$D$2:$L$72,MATCH('tính băng dính sạch'!$D11,FCSTSDV!$C$2:$C$72,0),MATCH('tính băng dính sạch'!BA$3,FCSTSDV!$D$1:$L$1,0))/'tính băng dính sạch'!$E11,1)</f>
        <v>#N/A</v>
      </c>
      <c r="BB11" s="92" t="e">
        <f t="array" ref="BB11">+ROUND(INDEX(FCSTSDV!$D$2:$L$72,MATCH('tính băng dính sạch'!$D11,FCSTSDV!$C$2:$C$72,0),MATCH('tính băng dính sạch'!BB$3,FCSTSDV!$D$1:$L$1,0))/'tính băng dính sạch'!$E11,1)</f>
        <v>#N/A</v>
      </c>
      <c r="BC11" s="92" t="e">
        <f t="array" ref="BC11">+ROUND(INDEX(FCSTSDV!$D$2:$L$72,MATCH('tính băng dính sạch'!$D11,FCSTSDV!$C$2:$C$72,0),MATCH('tính băng dính sạch'!BC$3,FCSTSDV!$D$1:$L$1,0))/'tính băng dính sạch'!$E11,1)</f>
        <v>#N/A</v>
      </c>
      <c r="BD11" s="92" t="e">
        <f t="array" ref="BD11">+ROUND(INDEX(FCSTSDV!$D$2:$L$72,MATCH('tính băng dính sạch'!$D11,FCSTSDV!$C$2:$C$72,0),MATCH('tính băng dính sạch'!BD$3,FCSTSDV!$D$1:$L$1,0))/'tính băng dính sạch'!$E11,1)</f>
        <v>#N/A</v>
      </c>
      <c r="BE11" s="92" t="e">
        <f t="array" ref="BE11">+ROUND(INDEX(FCSTSDV!$D$2:$L$72,MATCH('tính băng dính sạch'!$D11,FCSTSDV!$C$2:$C$72,0),MATCH('tính băng dính sạch'!BE$3,FCSTSDV!$D$1:$L$1,0))/'tính băng dính sạch'!$E11,1)</f>
        <v>#N/A</v>
      </c>
      <c r="BF11" s="92" t="e">
        <f t="array" ref="BF11">+ROUND(INDEX(FCSTSDV!$D$2:$L$72,MATCH('tính băng dính sạch'!$D11,FCSTSDV!$C$2:$C$72,0),MATCH('tính băng dính sạch'!BF$3,FCSTSDV!$D$1:$L$1,0))/'tính băng dính sạch'!$E11,1)</f>
        <v>#N/A</v>
      </c>
      <c r="BG11" s="92" t="e">
        <f t="array" ref="BG11">+ROUND(INDEX(FCSTSDV!$D$2:$L$72,MATCH('tính băng dính sạch'!$D11,FCSTSDV!$C$2:$C$72,0),MATCH('tính băng dính sạch'!BG$3,FCSTSDV!$D$1:$L$1,0))/'tính băng dính sạch'!$E11,1)</f>
        <v>#N/A</v>
      </c>
      <c r="BH11" s="92" t="e">
        <f t="array" ref="BH11">+ROUND(INDEX(FCSTSDV!$D$2:$L$72,MATCH('tính băng dính sạch'!$D11,FCSTSDV!$C$2:$C$72,0),MATCH('tính băng dính sạch'!BH$3,FCSTSDV!$D$1:$L$1,0))/'tính băng dính sạch'!$E11,1)</f>
        <v>#N/A</v>
      </c>
      <c r="BI11" s="92" t="e">
        <f t="array" ref="BI11">+ROUND(INDEX(FCSTSDV!$D$2:$L$72,MATCH('tính băng dính sạch'!$D11,FCSTSDV!$C$2:$C$72,0),MATCH('tính băng dính sạch'!BI$3,FCSTSDV!$D$1:$L$1,0))/'tính băng dính sạch'!$E11,1)</f>
        <v>#N/A</v>
      </c>
      <c r="BJ11" s="92" t="e">
        <f t="array" ref="BJ11">+ROUND(INDEX(FCSTSDV!$D$2:$L$72,MATCH('tính băng dính sạch'!$D11,FCSTSDV!$C$2:$C$72,0),MATCH('tính băng dính sạch'!BJ$3,FCSTSDV!$D$1:$L$1,0))/'tính băng dính sạch'!$E11,1)</f>
        <v>#N/A</v>
      </c>
      <c r="BK11" s="92" t="e">
        <f t="array" ref="BK11">+ROUND(INDEX(FCSTSDV!$D$2:$L$72,MATCH('tính băng dính sạch'!$D11,FCSTSDV!$C$2:$C$72,0),MATCH('tính băng dính sạch'!BK$3,FCSTSDV!$D$1:$L$1,0))/'tính băng dính sạch'!$E11,1)</f>
        <v>#N/A</v>
      </c>
      <c r="BL11" s="92" t="e">
        <f t="array" ref="BL11">+ROUND(INDEX(FCSTSDV!$D$2:$L$72,MATCH('tính băng dính sạch'!$D11,FCSTSDV!$C$2:$C$72,0),MATCH('tính băng dính sạch'!BL$3,FCSTSDV!$D$1:$L$1,0))/'tính băng dính sạch'!$E11,1)</f>
        <v>#N/A</v>
      </c>
      <c r="BM11" s="92" t="e">
        <f t="array" ref="BM11">+ROUND(INDEX(FCSTSDV!$D$2:$L$72,MATCH('tính băng dính sạch'!$D11,FCSTSDV!$C$2:$C$72,0),MATCH('tính băng dính sạch'!BM$3,FCSTSDV!$D$1:$L$1,0))/'tính băng dính sạch'!$E11,1)</f>
        <v>#N/A</v>
      </c>
      <c r="BN11" s="92" t="e">
        <f t="array" ref="BN11">+ROUND(INDEX(FCSTSDV!$D$2:$L$72,MATCH('tính băng dính sạch'!$D11,FCSTSDV!$C$2:$C$72,0),MATCH('tính băng dính sạch'!BN$3,FCSTSDV!$D$1:$L$1,0))/'tính băng dính sạch'!$E11,1)</f>
        <v>#N/A</v>
      </c>
      <c r="BO11" s="92" t="e">
        <f t="array" ref="BO11">+ROUND(INDEX(FCSTSDV!$D$2:$L$72,MATCH('tính băng dính sạch'!$D11,FCSTSDV!$C$2:$C$72,0),MATCH('tính băng dính sạch'!BO$3,FCSTSDV!$D$1:$L$1,0))/'tính băng dính sạch'!$E11,1)</f>
        <v>#N/A</v>
      </c>
      <c r="BP11" s="92" t="e">
        <f t="array" ref="BP11">+ROUND(INDEX(FCSTSDV!$D$2:$L$72,MATCH('tính băng dính sạch'!$D11,FCSTSDV!$C$2:$C$72,0),MATCH('tính băng dính sạch'!BP$3,FCSTSDV!$D$1:$L$1,0))/'tính băng dính sạch'!$E11,1)</f>
        <v>#N/A</v>
      </c>
      <c r="BQ11" s="92" t="e">
        <f t="array" ref="BQ11">+ROUND(INDEX(FCSTSDV!$D$2:$L$72,MATCH('tính băng dính sạch'!$D11,FCSTSDV!$C$2:$C$72,0),MATCH('tính băng dính sạch'!BQ$3,FCSTSDV!$D$1:$L$1,0))/'tính băng dính sạch'!$E11,1)</f>
        <v>#N/A</v>
      </c>
      <c r="BR11" s="92" t="e">
        <f t="array" ref="BR11">+ROUND(INDEX(FCSTSDV!$D$2:$L$72,MATCH('tính băng dính sạch'!$D11,FCSTSDV!$C$2:$C$72,0),MATCH('tính băng dính sạch'!BR$3,FCSTSDV!$D$1:$L$1,0))/'tính băng dính sạch'!$E11,1)</f>
        <v>#N/A</v>
      </c>
      <c r="BS11" s="92" t="e">
        <f t="array" ref="BS11">+ROUND(INDEX(FCSTSDV!$D$2:$L$72,MATCH('tính băng dính sạch'!$D11,FCSTSDV!$C$2:$C$72,0),MATCH('tính băng dính sạch'!BS$3,FCSTSDV!$D$1:$L$1,0))/'tính băng dính sạch'!$E11,1)</f>
        <v>#N/A</v>
      </c>
      <c r="BT11" s="92" t="e">
        <f t="array" ref="BT11">+ROUND(INDEX(FCSTSDV!$D$2:$L$72,MATCH('tính băng dính sạch'!$D11,FCSTSDV!$C$2:$C$72,0),MATCH('tính băng dính sạch'!BT$3,FCSTSDV!$D$1:$L$1,0))/'tính băng dính sạch'!$E11,1)</f>
        <v>#N/A</v>
      </c>
      <c r="BU11" s="92" t="e">
        <f t="array" ref="BU11">+ROUND(INDEX(FCSTSDV!$D$2:$L$72,MATCH('tính băng dính sạch'!$D11,FCSTSDV!$C$2:$C$72,0),MATCH('tính băng dính sạch'!BU$3,FCSTSDV!$D$1:$L$1,0))/'tính băng dính sạch'!$E11,1)</f>
        <v>#N/A</v>
      </c>
      <c r="BV11" s="92" t="e">
        <f t="array" ref="BV11">+ROUND(INDEX(FCSTSDV!$D$2:$L$72,MATCH('tính băng dính sạch'!$D11,FCSTSDV!$C$2:$C$72,0),MATCH('tính băng dính sạch'!BV$3,FCSTSDV!$D$1:$L$1,0))/'tính băng dính sạch'!$E11,1)</f>
        <v>#N/A</v>
      </c>
      <c r="BW11" s="92" t="e">
        <f t="array" ref="BW11">+ROUND(INDEX(FCSTSDV!$D$2:$L$72,MATCH('tính băng dính sạch'!$D11,FCSTSDV!$C$2:$C$72,0),MATCH('tính băng dính sạch'!BW$3,FCSTSDV!$D$1:$L$1,0))/'tính băng dính sạch'!$E11,1)</f>
        <v>#N/A</v>
      </c>
      <c r="BX11" s="92" t="e">
        <f t="array" ref="BX11">+ROUND(INDEX(FCSTSDV!$D$2:$L$72,MATCH('tính băng dính sạch'!$D11,FCSTSDV!$C$2:$C$72,0),MATCH('tính băng dính sạch'!BX$3,FCSTSDV!$D$1:$L$1,0))/'tính băng dính sạch'!$E11,1)</f>
        <v>#N/A</v>
      </c>
      <c r="BY11" s="92" t="e">
        <f t="array" ref="BY11">+ROUND(INDEX(FCSTSDV!$D$2:$L$72,MATCH('tính băng dính sạch'!$D11,FCSTSDV!$C$2:$C$72,0),MATCH('tính băng dính sạch'!BY$3,FCSTSDV!$D$1:$L$1,0))/'tính băng dính sạch'!$E11,1)</f>
        <v>#N/A</v>
      </c>
      <c r="BZ11" s="92" t="e">
        <f t="array" ref="BZ11">+ROUND(INDEX(FCSTSDV!$D$2:$L$72,MATCH('tính băng dính sạch'!$D11,FCSTSDV!$C$2:$C$72,0),MATCH('tính băng dính sạch'!BZ$3,FCSTSDV!$D$1:$L$1,0))/'tính băng dính sạch'!$E11,1)</f>
        <v>#N/A</v>
      </c>
      <c r="CA11" s="92" t="e">
        <f t="array" ref="CA11">+ROUND(INDEX(FCSTSDV!$D$2:$L$72,MATCH('tính băng dính sạch'!$D11,FCSTSDV!$C$2:$C$72,0),MATCH('tính băng dính sạch'!CA$3,FCSTSDV!$D$1:$L$1,0))/'tính băng dính sạch'!$E11,1)</f>
        <v>#N/A</v>
      </c>
      <c r="CB11" s="92" t="e">
        <f t="array" ref="CB11">+ROUND(INDEX(FCSTSDV!$D$2:$L$72,MATCH('tính băng dính sạch'!$D11,FCSTSDV!$C$2:$C$72,0),MATCH('tính băng dính sạch'!CB$3,FCSTSDV!$D$1:$L$1,0))/'tính băng dính sạch'!$E11,1)</f>
        <v>#N/A</v>
      </c>
      <c r="CC11" s="92" t="e">
        <f t="array" ref="CC11">+ROUND(INDEX(FCSTSDV!$D$2:$L$72,MATCH('tính băng dính sạch'!$D11,FCSTSDV!$C$2:$C$72,0),MATCH('tính băng dính sạch'!CC$3,FCSTSDV!$D$1:$L$1,0))/'tính băng dính sạch'!$E11,1)</f>
        <v>#N/A</v>
      </c>
      <c r="CD11" s="92" t="e">
        <f t="array" ref="CD11">+ROUND(INDEX(FCSTSDV!$D$2:$L$72,MATCH('tính băng dính sạch'!$D11,FCSTSDV!$C$2:$C$72,0),MATCH('tính băng dính sạch'!CD$3,FCSTSDV!$D$1:$L$1,0))/'tính băng dính sạch'!$E11,1)</f>
        <v>#N/A</v>
      </c>
      <c r="CE11" s="92" t="e">
        <f t="array" ref="CE11">+ROUND(INDEX(FCSTSDV!$D$2:$L$72,MATCH('tính băng dính sạch'!$D11,FCSTSDV!$C$2:$C$72,0),MATCH('tính băng dính sạch'!CE$3,FCSTSDV!$D$1:$L$1,0))/'tính băng dính sạch'!$E11,1)</f>
        <v>#N/A</v>
      </c>
      <c r="CF11" s="92" t="e">
        <f t="array" ref="CF11">+ROUND(INDEX(FCSTSDV!$D$2:$L$72,MATCH('tính băng dính sạch'!$D11,FCSTSDV!$C$2:$C$72,0),MATCH('tính băng dính sạch'!CF$3,FCSTSDV!$D$1:$L$1,0))/'tính băng dính sạch'!$E11,1)</f>
        <v>#N/A</v>
      </c>
      <c r="CG11" s="92" t="e">
        <f t="array" ref="CG11">+ROUND(INDEX(FCSTSDV!$D$2:$L$72,MATCH('tính băng dính sạch'!$D11,FCSTSDV!$C$2:$C$72,0),MATCH('tính băng dính sạch'!CG$3,FCSTSDV!$D$1:$L$1,0))/'tính băng dính sạch'!$E11,1)</f>
        <v>#N/A</v>
      </c>
      <c r="CH11" s="92" t="e">
        <f t="array" ref="CH11">+ROUND(INDEX(FCSTSDV!$D$2:$L$72,MATCH('tính băng dính sạch'!$D11,FCSTSDV!$C$2:$C$72,0),MATCH('tính băng dính sạch'!CH$3,FCSTSDV!$D$1:$L$1,0))/'tính băng dính sạch'!$E11,1)</f>
        <v>#N/A</v>
      </c>
      <c r="CI11" s="92" t="e">
        <f t="array" ref="CI11">+ROUND(INDEX(FCSTSDV!$D$2:$L$72,MATCH('tính băng dính sạch'!$D11,FCSTSDV!$C$2:$C$72,0),MATCH('tính băng dính sạch'!CI$3,FCSTSDV!$D$1:$L$1,0))/'tính băng dính sạch'!$E11,1)</f>
        <v>#N/A</v>
      </c>
      <c r="CJ11" s="114" t="e">
        <f t="array" ref="CJ11">+ROUND(INDEX(FCSTSDV!$D$2:$L$72,MATCH('tính băng dính sạch'!$D11,FCSTSDV!$C$2:$C$72,0),MATCH('tính băng dính sạch'!CJ$3,FCSTSDV!$D$1:$L$1,0))/'tính băng dính sạch'!$E11,1)</f>
        <v>#N/A</v>
      </c>
      <c r="CK11" s="92" t="e">
        <f t="array" ref="CK11">+ROUND(INDEX(FCSTSDV!$D$2:$L$72,MATCH('tính băng dính sạch'!$D11,FCSTSDV!$C$2:$C$72,0),MATCH('tính băng dính sạch'!CK$3,FCSTSDV!$D$1:$L$1,0))/'tính băng dính sạch'!$E11,1)</f>
        <v>#N/A</v>
      </c>
      <c r="CL11" s="92" t="e">
        <f t="array" ref="CL11">+ROUND(INDEX(FCSTSDV!$D$2:$L$72,MATCH('tính băng dính sạch'!$D11,FCSTSDV!$C$2:$C$72,0),MATCH('tính băng dính sạch'!CL$3,FCSTSDV!$D$1:$L$1,0))/'tính băng dính sạch'!$E11,1)</f>
        <v>#N/A</v>
      </c>
      <c r="CM11" s="92" t="e">
        <f t="array" ref="CM11">+ROUND(INDEX(FCSTSDV!$D$2:$L$72,MATCH('tính băng dính sạch'!$D11,FCSTSDV!$C$2:$C$72,0),MATCH('tính băng dính sạch'!CM$3,FCSTSDV!$D$1:$L$1,0))/'tính băng dính sạch'!$E11,1)</f>
        <v>#N/A</v>
      </c>
      <c r="CN11" s="92" t="e">
        <f t="array" ref="CN11">+ROUND(INDEX(FCSTSDV!$D$2:$L$72,MATCH('tính băng dính sạch'!$D11,FCSTSDV!$C$2:$C$72,0),MATCH('tính băng dính sạch'!CN$3,FCSTSDV!$D$1:$L$1,0))/'tính băng dính sạch'!$E11,1)</f>
        <v>#N/A</v>
      </c>
      <c r="CO11" s="92" t="e">
        <f t="array" ref="CO11">+ROUND(INDEX(FCSTSDV!$D$2:$L$72,MATCH('tính băng dính sạch'!$D11,FCSTSDV!$C$2:$C$72,0),MATCH('tính băng dính sạch'!CO$3,FCSTSDV!$D$1:$L$1,0))/'tính băng dính sạch'!$E11,1)</f>
        <v>#N/A</v>
      </c>
      <c r="CP11" s="119" t="e">
        <f t="array" ref="CP11">+ROUND(INDEX(FCSTSDV!$D$2:$L$72,MATCH('tính băng dính sạch'!$D11,FCSTSDV!$C$2:$C$72,0),MATCH('tính băng dính sạch'!CP$3,FCSTSDV!$D$1:$L$1,0))/'tính băng dính sạch'!$E11,1)</f>
        <v>#N/A</v>
      </c>
      <c r="CQ11" s="120" t="e">
        <f t="array" ref="CQ11">+ROUND(INDEX(FCSTSDV!$D$2:$L$72,MATCH('tính băng dính sạch'!$D11,FCSTSDV!$C$2:$C$72,0),MATCH('tính băng dính sạch'!CQ$3,FCSTSDV!$D$1:$L$1,0))/'tính băng dính sạch'!$E11,1)</f>
        <v>#N/A</v>
      </c>
    </row>
    <row r="12" spans="1:95" ht="20.100000000000001" hidden="1" customHeight="1">
      <c r="A12" s="813"/>
      <c r="B12" s="795"/>
      <c r="C12" s="50"/>
      <c r="D12" s="46" t="s">
        <v>41</v>
      </c>
      <c r="E12" s="49">
        <v>100</v>
      </c>
      <c r="F12" s="799"/>
      <c r="G12" s="799"/>
      <c r="H12" s="830"/>
      <c r="I12" s="81">
        <f>+ROUND(IFERROR(VLOOKUP(D12,FCSTSDV!C11:E173,26,0),0)/'tính băng dính sạch'!E12+0,0)</f>
        <v>0</v>
      </c>
      <c r="J12" s="85" t="e">
        <f>+VLOOKUP(D12,FCSTSDV!$C$2:$L$72,84,0)</f>
        <v>#N/A</v>
      </c>
      <c r="K12" s="13" t="e">
        <f t="array" ref="K12">+INDEX(FCSTSDV!$D$2:$L$72,MATCH('tính băng dính sạch'!$D12,FCSTSDV!$C$2:$C$72,0),MATCH('tính băng dính sạch'!K$3,FCSTSDV!$D$1:$L$1,0))/'tính băng dính sạch'!$E12</f>
        <v>#N/A</v>
      </c>
      <c r="L12" s="13" t="e">
        <f>+INDEX(FCSTSDV!$D$2:$L$72,MATCH('tính băng dính sạch'!$D12,FCSTSDV!$C$2:$C$72,0),MATCH('tính băng dính sạch'!L$3,FCSTSDV!$D$1:$L$1,0))/'tính băng dính sạch'!$E12</f>
        <v>#N/A</v>
      </c>
      <c r="M12" s="84" t="e">
        <f t="array" ref="M12">+INDEX(FCSTSDV!$D$2:$L$72,MATCH('tính băng dính sạch'!$D12,FCSTSDV!$C$2:$C$72,0),MATCH('tính băng dính sạch'!M$3,FCSTSDV!$D$1:$L$1,0))/'tính băng dính sạch'!$E12</f>
        <v>#N/A</v>
      </c>
      <c r="N12" s="84" t="e">
        <f t="array" ref="N12">+INDEX(FCSTSDV!$D$2:$L$72,MATCH('tính băng dính sạch'!$D12,FCSTSDV!$C$2:$C$72,0),MATCH('tính băng dính sạch'!N$3,FCSTSDV!$D$1:$L$1,0))/'tính băng dính sạch'!$E12</f>
        <v>#N/A</v>
      </c>
      <c r="O12" s="84" t="e">
        <f t="array" ref="O12">+INDEX(FCSTSDV!$D$2:$L$72,MATCH('tính băng dính sạch'!$D12,FCSTSDV!$C$2:$C$72,0),MATCH('tính băng dính sạch'!O$3,FCSTSDV!$D$1:$L$1,0))/'tính băng dính sạch'!$E12</f>
        <v>#N/A</v>
      </c>
      <c r="P12" s="84" t="e">
        <f t="array" ref="P12">+INDEX(FCSTSDV!$D$2:$L$72,MATCH('tính băng dính sạch'!$D12,FCSTSDV!$C$2:$C$72,0),MATCH('tính băng dính sạch'!P$3,FCSTSDV!$D$1:$L$1,0))/'tính băng dính sạch'!$E12</f>
        <v>#N/A</v>
      </c>
      <c r="Q12" s="84" t="e">
        <f t="array" ref="Q12">+INDEX(FCSTSDV!$D$2:$L$72,MATCH('tính băng dính sạch'!$D12,FCSTSDV!$C$2:$C$72,0),MATCH('tính băng dính sạch'!Q$3,FCSTSDV!$D$1:$L$1,0))/'tính băng dính sạch'!$E12</f>
        <v>#N/A</v>
      </c>
      <c r="R12" s="84" t="e">
        <f t="array" ref="R12">+INDEX(FCSTSDV!$D$2:$L$72,MATCH('tính băng dính sạch'!$D12,FCSTSDV!$C$2:$C$72,0),MATCH('tính băng dính sạch'!R$3,FCSTSDV!$D$1:$L$1,0))/'tính băng dính sạch'!$E12</f>
        <v>#N/A</v>
      </c>
      <c r="S12" s="84" t="e">
        <f t="array" ref="S12">+INDEX(FCSTSDV!$D$2:$L$72,MATCH('tính băng dính sạch'!$D12,FCSTSDV!$C$2:$C$72,0),MATCH('tính băng dính sạch'!S$3,FCSTSDV!$D$1:$L$1,0))/'tính băng dính sạch'!$E12</f>
        <v>#N/A</v>
      </c>
      <c r="T12" s="84" t="e">
        <f t="array" ref="T12">+INDEX(FCSTSDV!$D$2:$L$72,MATCH('tính băng dính sạch'!$D12,FCSTSDV!$C$2:$C$72,0),MATCH('tính băng dính sạch'!T$3,FCSTSDV!$D$1:$L$1,0))/'tính băng dính sạch'!$E12</f>
        <v>#N/A</v>
      </c>
      <c r="U12" s="84" t="e">
        <f t="array" ref="U12">+INDEX(FCSTSDV!$D$2:$L$72,MATCH('tính băng dính sạch'!$D12,FCSTSDV!$C$2:$C$72,0),MATCH('tính băng dính sạch'!U$3,FCSTSDV!$D$1:$L$1,0))/'tính băng dính sạch'!$E12</f>
        <v>#N/A</v>
      </c>
      <c r="V12" s="101" t="e">
        <f t="array" ref="V12">+INDEX(FCSTSDV!$D$2:$L$72,MATCH('tính băng dính sạch'!$D12,FCSTSDV!$C$2:$C$72,0),MATCH('tính băng dính sạch'!V$3,FCSTSDV!$D$1:$L$1,0))/'tính băng dính sạch'!$E12</f>
        <v>#N/A</v>
      </c>
      <c r="W12" s="92" t="e">
        <f t="array" ref="W12">+INDEX(FCSTSDV!$D$2:$L$72,MATCH('tính băng dính sạch'!$D12,FCSTSDV!$C$2:$C$72,0),MATCH('tính băng dính sạch'!W$3,FCSTSDV!$D$1:$L$1,0))/'tính băng dính sạch'!$E12</f>
        <v>#N/A</v>
      </c>
      <c r="X12" s="102" t="e">
        <f t="array" ref="X12">+INDEX(FCSTSDV!$D$2:$L$72,MATCH('tính băng dính sạch'!$D12,FCSTSDV!$C$2:$C$72,0),MATCH('tính băng dính sạch'!X$3,FCSTSDV!$D$1:$L$1,0))/'tính băng dính sạch'!$E12</f>
        <v>#N/A</v>
      </c>
      <c r="Y12" s="102" t="e">
        <f t="array" ref="Y12">+INDEX(FCSTSDV!$D$2:$L$72,MATCH('tính băng dính sạch'!$D12,FCSTSDV!$C$2:$C$72,0),MATCH('tính băng dính sạch'!Y$3,FCSTSDV!$D$1:$L$1,0))/'tính băng dính sạch'!$E12</f>
        <v>#N/A</v>
      </c>
      <c r="Z12" s="102" t="e">
        <f t="array" ref="Z12">+INDEX(FCSTSDV!$D$2:$L$72,MATCH('tính băng dính sạch'!$D12,FCSTSDV!$C$2:$C$72,0),MATCH('tính băng dính sạch'!Z$3,FCSTSDV!$D$1:$L$1,0))/'tính băng dính sạch'!$E12</f>
        <v>#N/A</v>
      </c>
      <c r="AA12" s="102" t="e">
        <f t="array" ref="AA12">+INDEX(FCSTSDV!$D$2:$L$72,MATCH('tính băng dính sạch'!$D12,FCSTSDV!$C$2:$C$72,0),MATCH('tính băng dính sạch'!AA$3,FCSTSDV!$D$1:$L$1,0))/'tính băng dính sạch'!$E12</f>
        <v>#N/A</v>
      </c>
      <c r="AB12" s="102" t="e">
        <f t="array" ref="AB12">+INDEX(FCSTSDV!$D$2:$L$72,MATCH('tính băng dính sạch'!$D12,FCSTSDV!$C$2:$C$72,0),MATCH('tính băng dính sạch'!AB$3,FCSTSDV!$D$1:$L$1,0))/'tính băng dính sạch'!$E12</f>
        <v>#N/A</v>
      </c>
      <c r="AC12" s="102" t="e">
        <f t="array" ref="AC12">+INDEX(FCSTSDV!$D$2:$L$72,MATCH('tính băng dính sạch'!$D12,FCSTSDV!$C$2:$C$72,0),MATCH('tính băng dính sạch'!AC$3,FCSTSDV!$D$1:$L$1,0))/'tính băng dính sạch'!$E12</f>
        <v>#N/A</v>
      </c>
      <c r="AD12" s="102" t="e">
        <f t="array" ref="AD12">+INDEX(FCSTSDV!$D$2:$L$72,MATCH('tính băng dính sạch'!$D12,FCSTSDV!$C$2:$C$72,0),MATCH('tính băng dính sạch'!AD$3,FCSTSDV!$D$1:$L$1,0))/'tính băng dính sạch'!$E12</f>
        <v>#N/A</v>
      </c>
      <c r="AE12" s="102" t="e">
        <f t="array" ref="AE12">+INDEX(FCSTSDV!$D$2:$L$72,MATCH('tính băng dính sạch'!$D12,FCSTSDV!$C$2:$C$72,0),MATCH('tính băng dính sạch'!AE$3,FCSTSDV!$D$1:$L$1,0))/'tính băng dính sạch'!$E12</f>
        <v>#N/A</v>
      </c>
      <c r="AF12" s="92" t="e">
        <f>+INDEX(FCSTSDV!$D$2:$L$72,MATCH('tính băng dính sạch'!$D12,FCSTSDV!$C$2:$C$72,0),MATCH('tính băng dính sạch'!AF$3,FCSTSDV!$D$1:$L$1,0))/'tính băng dính sạch'!$E12</f>
        <v>#N/A</v>
      </c>
      <c r="AG12" s="92" t="e">
        <f t="array" ref="AG12">+ROUND(INDEX(FCSTSDV!$D$2:$L$72,MATCH('tính băng dính sạch'!$D12,FCSTSDV!$C$2:$C$72,0),MATCH('tính băng dính sạch'!AG$3,FCSTSDV!$D$1:$L$1,0))/'tính băng dính sạch'!$E12,1)</f>
        <v>#N/A</v>
      </c>
      <c r="AH12" s="92" t="e">
        <f t="array" ref="AH12">+ROUND(INDEX(FCSTSDV!$D$2:$L$72,MATCH('tính băng dính sạch'!$D12,FCSTSDV!$C$2:$C$72,0),MATCH('tính băng dính sạch'!AH$3,FCSTSDV!$D$1:$L$1,0))/'tính băng dính sạch'!$E12,1)</f>
        <v>#N/A</v>
      </c>
      <c r="AI12" s="92" t="e">
        <f t="array" ref="AI12">+ROUND(INDEX(FCSTSDV!$D$2:$L$72,MATCH('tính băng dính sạch'!$D12,FCSTSDV!$C$2:$C$72,0),MATCH('tính băng dính sạch'!AI$3,FCSTSDV!$D$1:$L$1,0))/'tính băng dính sạch'!$E12,1)</f>
        <v>#N/A</v>
      </c>
      <c r="AJ12" s="92" t="e">
        <f t="array" ref="AJ12">+ROUND(INDEX(FCSTSDV!$D$2:$L$72,MATCH('tính băng dính sạch'!$D12,FCSTSDV!$C$2:$C$72,0),MATCH('tính băng dính sạch'!AJ$3,FCSTSDV!$D$1:$L$1,0))/'tính băng dính sạch'!$E12,1)</f>
        <v>#N/A</v>
      </c>
      <c r="AK12" s="92" t="e">
        <f t="array" ref="AK12">+ROUND(INDEX(FCSTSDV!$D$2:$L$72,MATCH('tính băng dính sạch'!$D12,FCSTSDV!$C$2:$C$72,0),MATCH('tính băng dính sạch'!AK$3,FCSTSDV!$D$1:$L$1,0))/'tính băng dính sạch'!$E12,1)</f>
        <v>#N/A</v>
      </c>
      <c r="AL12" s="92" t="e">
        <f t="array" ref="AL12">+ROUND(INDEX(FCSTSDV!$D$2:$L$72,MATCH('tính băng dính sạch'!$D12,FCSTSDV!$C$2:$C$72,0),MATCH('tính băng dính sạch'!AL$3,FCSTSDV!$D$1:$L$1,0))/'tính băng dính sạch'!$E12,1)</f>
        <v>#N/A</v>
      </c>
      <c r="AM12" s="92" t="e">
        <f t="array" ref="AM12">+ROUND(INDEX(FCSTSDV!$D$2:$L$72,MATCH('tính băng dính sạch'!$D12,FCSTSDV!$C$2:$C$72,0),MATCH('tính băng dính sạch'!AM$3,FCSTSDV!$D$1:$L$1,0))/'tính băng dính sạch'!$E12,1)</f>
        <v>#N/A</v>
      </c>
      <c r="AN12" s="92" t="e">
        <f t="array" ref="AN12">+ROUND(INDEX(FCSTSDV!$D$2:$L$72,MATCH('tính băng dính sạch'!$D12,FCSTSDV!$C$2:$C$72,0),MATCH('tính băng dính sạch'!AN$3,FCSTSDV!$D$1:$L$1,0))/'tính băng dính sạch'!$E12,1)</f>
        <v>#N/A</v>
      </c>
      <c r="AO12" s="92" t="e">
        <f t="array" ref="AO12">+ROUND(INDEX(FCSTSDV!$D$2:$L$72,MATCH('tính băng dính sạch'!$D12,FCSTSDV!$C$2:$C$72,0),MATCH('tính băng dính sạch'!AO$3,FCSTSDV!$D$1:$L$1,0))/'tính băng dính sạch'!$E12,1)</f>
        <v>#N/A</v>
      </c>
      <c r="AP12" s="92" t="e">
        <f t="array" ref="AP12">+ROUND(INDEX(FCSTSDV!$D$2:$L$72,MATCH('tính băng dính sạch'!$D12,FCSTSDV!$C$2:$C$72,0),MATCH('tính băng dính sạch'!AP$3,FCSTSDV!$D$1:$L$1,0))/'tính băng dính sạch'!$E12,1)</f>
        <v>#N/A</v>
      </c>
      <c r="AQ12" s="92" t="e">
        <f t="array" ref="AQ12">+ROUND(INDEX(FCSTSDV!$D$2:$L$72,MATCH('tính băng dính sạch'!$D12,FCSTSDV!$C$2:$C$72,0),MATCH('tính băng dính sạch'!AQ$3,FCSTSDV!$D$1:$L$1,0))/'tính băng dính sạch'!$E12,1)</f>
        <v>#N/A</v>
      </c>
      <c r="AR12" s="92" t="e">
        <f t="array" ref="AR12">+ROUND(INDEX(FCSTSDV!$D$2:$L$72,MATCH('tính băng dính sạch'!$D12,FCSTSDV!$C$2:$C$72,0),MATCH('tính băng dính sạch'!AR$3,FCSTSDV!$D$1:$L$1,0))/'tính băng dính sạch'!$E12,1)</f>
        <v>#N/A</v>
      </c>
      <c r="AS12" s="92" t="e">
        <f t="array" ref="AS12">+ROUND(INDEX(FCSTSDV!$D$2:$L$72,MATCH('tính băng dính sạch'!$D12,FCSTSDV!$C$2:$C$72,0),MATCH('tính băng dính sạch'!AS$3,FCSTSDV!$D$1:$L$1,0))/'tính băng dính sạch'!$E12,1)</f>
        <v>#N/A</v>
      </c>
      <c r="AT12" s="92" t="e">
        <f t="array" ref="AT12">+ROUND(INDEX(FCSTSDV!$D$2:$L$72,MATCH('tính băng dính sạch'!$D12,FCSTSDV!$C$2:$C$72,0),MATCH('tính băng dính sạch'!AT$3,FCSTSDV!$D$1:$L$1,0))/'tính băng dính sạch'!$E12,1)</f>
        <v>#N/A</v>
      </c>
      <c r="AU12" s="92" t="e">
        <f t="array" ref="AU12">+ROUND(INDEX(FCSTSDV!$D$2:$L$72,MATCH('tính băng dính sạch'!$D12,FCSTSDV!$C$2:$C$72,0),MATCH('tính băng dính sạch'!AU$3,FCSTSDV!$D$1:$L$1,0))/'tính băng dính sạch'!$E12,1)</f>
        <v>#N/A</v>
      </c>
      <c r="AV12" s="92" t="e">
        <f t="array" ref="AV12">+ROUND(INDEX(FCSTSDV!$D$2:$L$72,MATCH('tính băng dính sạch'!$D12,FCSTSDV!$C$2:$C$72,0),MATCH('tính băng dính sạch'!AV$3,FCSTSDV!$D$1:$L$1,0))/'tính băng dính sạch'!$E12,1)</f>
        <v>#N/A</v>
      </c>
      <c r="AW12" s="92" t="e">
        <f t="array" ref="AW12">+ROUND(INDEX(FCSTSDV!$D$2:$L$72,MATCH('tính băng dính sạch'!$D12,FCSTSDV!$C$2:$C$72,0),MATCH('tính băng dính sạch'!AW$3,FCSTSDV!$D$1:$L$1,0))/'tính băng dính sạch'!$E12,1)</f>
        <v>#N/A</v>
      </c>
      <c r="AX12" s="92" t="e">
        <f t="array" ref="AX12">+ROUND(INDEX(FCSTSDV!$D$2:$L$72,MATCH('tính băng dính sạch'!$D12,FCSTSDV!$C$2:$C$72,0),MATCH('tính băng dính sạch'!AX$3,FCSTSDV!$D$1:$L$1,0))/'tính băng dính sạch'!$E12,1)</f>
        <v>#N/A</v>
      </c>
      <c r="AY12" s="92" t="e">
        <f t="array" ref="AY12">+ROUND(INDEX(FCSTSDV!$D$2:$L$72,MATCH('tính băng dính sạch'!$D12,FCSTSDV!$C$2:$C$72,0),MATCH('tính băng dính sạch'!AY$3,FCSTSDV!$D$1:$L$1,0))/'tính băng dính sạch'!$E12,1)</f>
        <v>#N/A</v>
      </c>
      <c r="AZ12" s="92" t="e">
        <f t="array" ref="AZ12">+ROUND(INDEX(FCSTSDV!$D$2:$L$72,MATCH('tính băng dính sạch'!$D12,FCSTSDV!$C$2:$C$72,0),MATCH('tính băng dính sạch'!AZ$3,FCSTSDV!$D$1:$L$1,0))/'tính băng dính sạch'!$E12,1)</f>
        <v>#N/A</v>
      </c>
      <c r="BA12" s="92" t="e">
        <f t="array" ref="BA12">+ROUND(INDEX(FCSTSDV!$D$2:$L$72,MATCH('tính băng dính sạch'!$D12,FCSTSDV!$C$2:$C$72,0),MATCH('tính băng dính sạch'!BA$3,FCSTSDV!$D$1:$L$1,0))/'tính băng dính sạch'!$E12,1)</f>
        <v>#N/A</v>
      </c>
      <c r="BB12" s="92" t="e">
        <f t="array" ref="BB12">+ROUND(INDEX(FCSTSDV!$D$2:$L$72,MATCH('tính băng dính sạch'!$D12,FCSTSDV!$C$2:$C$72,0),MATCH('tính băng dính sạch'!BB$3,FCSTSDV!$D$1:$L$1,0))/'tính băng dính sạch'!$E12,1)</f>
        <v>#N/A</v>
      </c>
      <c r="BC12" s="92" t="e">
        <f t="array" ref="BC12">+ROUND(INDEX(FCSTSDV!$D$2:$L$72,MATCH('tính băng dính sạch'!$D12,FCSTSDV!$C$2:$C$72,0),MATCH('tính băng dính sạch'!BC$3,FCSTSDV!$D$1:$L$1,0))/'tính băng dính sạch'!$E12,1)</f>
        <v>#N/A</v>
      </c>
      <c r="BD12" s="92" t="e">
        <f t="array" ref="BD12">+ROUND(INDEX(FCSTSDV!$D$2:$L$72,MATCH('tính băng dính sạch'!$D12,FCSTSDV!$C$2:$C$72,0),MATCH('tính băng dính sạch'!BD$3,FCSTSDV!$D$1:$L$1,0))/'tính băng dính sạch'!$E12,1)</f>
        <v>#N/A</v>
      </c>
      <c r="BE12" s="92" t="e">
        <f t="array" ref="BE12">+ROUND(INDEX(FCSTSDV!$D$2:$L$72,MATCH('tính băng dính sạch'!$D12,FCSTSDV!$C$2:$C$72,0),MATCH('tính băng dính sạch'!BE$3,FCSTSDV!$D$1:$L$1,0))/'tính băng dính sạch'!$E12,1)</f>
        <v>#N/A</v>
      </c>
      <c r="BF12" s="92" t="e">
        <f t="array" ref="BF12">+ROUND(INDEX(FCSTSDV!$D$2:$L$72,MATCH('tính băng dính sạch'!$D12,FCSTSDV!$C$2:$C$72,0),MATCH('tính băng dính sạch'!BF$3,FCSTSDV!$D$1:$L$1,0))/'tính băng dính sạch'!$E12,1)</f>
        <v>#N/A</v>
      </c>
      <c r="BG12" s="92" t="e">
        <f t="array" ref="BG12">+ROUND(INDEX(FCSTSDV!$D$2:$L$72,MATCH('tính băng dính sạch'!$D12,FCSTSDV!$C$2:$C$72,0),MATCH('tính băng dính sạch'!BG$3,FCSTSDV!$D$1:$L$1,0))/'tính băng dính sạch'!$E12,1)</f>
        <v>#N/A</v>
      </c>
      <c r="BH12" s="92" t="e">
        <f t="array" ref="BH12">+ROUND(INDEX(FCSTSDV!$D$2:$L$72,MATCH('tính băng dính sạch'!$D12,FCSTSDV!$C$2:$C$72,0),MATCH('tính băng dính sạch'!BH$3,FCSTSDV!$D$1:$L$1,0))/'tính băng dính sạch'!$E12,1)</f>
        <v>#N/A</v>
      </c>
      <c r="BI12" s="92" t="e">
        <f t="array" ref="BI12">+ROUND(INDEX(FCSTSDV!$D$2:$L$72,MATCH('tính băng dính sạch'!$D12,FCSTSDV!$C$2:$C$72,0),MATCH('tính băng dính sạch'!BI$3,FCSTSDV!$D$1:$L$1,0))/'tính băng dính sạch'!$E12,1)</f>
        <v>#N/A</v>
      </c>
      <c r="BJ12" s="92" t="e">
        <f t="array" ref="BJ12">+ROUND(INDEX(FCSTSDV!$D$2:$L$72,MATCH('tính băng dính sạch'!$D12,FCSTSDV!$C$2:$C$72,0),MATCH('tính băng dính sạch'!BJ$3,FCSTSDV!$D$1:$L$1,0))/'tính băng dính sạch'!$E12,1)</f>
        <v>#N/A</v>
      </c>
      <c r="BK12" s="92" t="e">
        <f t="array" ref="BK12">+ROUND(INDEX(FCSTSDV!$D$2:$L$72,MATCH('tính băng dính sạch'!$D12,FCSTSDV!$C$2:$C$72,0),MATCH('tính băng dính sạch'!BK$3,FCSTSDV!$D$1:$L$1,0))/'tính băng dính sạch'!$E12,1)</f>
        <v>#N/A</v>
      </c>
      <c r="BL12" s="92" t="e">
        <f t="array" ref="BL12">+ROUND(INDEX(FCSTSDV!$D$2:$L$72,MATCH('tính băng dính sạch'!$D12,FCSTSDV!$C$2:$C$72,0),MATCH('tính băng dính sạch'!BL$3,FCSTSDV!$D$1:$L$1,0))/'tính băng dính sạch'!$E12,1)</f>
        <v>#N/A</v>
      </c>
      <c r="BM12" s="92" t="e">
        <f t="array" ref="BM12">+ROUND(INDEX(FCSTSDV!$D$2:$L$72,MATCH('tính băng dính sạch'!$D12,FCSTSDV!$C$2:$C$72,0),MATCH('tính băng dính sạch'!BM$3,FCSTSDV!$D$1:$L$1,0))/'tính băng dính sạch'!$E12,1)</f>
        <v>#N/A</v>
      </c>
      <c r="BN12" s="92" t="e">
        <f t="array" ref="BN12">+ROUND(INDEX(FCSTSDV!$D$2:$L$72,MATCH('tính băng dính sạch'!$D12,FCSTSDV!$C$2:$C$72,0),MATCH('tính băng dính sạch'!BN$3,FCSTSDV!$D$1:$L$1,0))/'tính băng dính sạch'!$E12,1)</f>
        <v>#N/A</v>
      </c>
      <c r="BO12" s="92" t="e">
        <f t="array" ref="BO12">+ROUND(INDEX(FCSTSDV!$D$2:$L$72,MATCH('tính băng dính sạch'!$D12,FCSTSDV!$C$2:$C$72,0),MATCH('tính băng dính sạch'!BO$3,FCSTSDV!$D$1:$L$1,0))/'tính băng dính sạch'!$E12,1)</f>
        <v>#N/A</v>
      </c>
      <c r="BP12" s="92" t="e">
        <f t="array" ref="BP12">+ROUND(INDEX(FCSTSDV!$D$2:$L$72,MATCH('tính băng dính sạch'!$D12,FCSTSDV!$C$2:$C$72,0),MATCH('tính băng dính sạch'!BP$3,FCSTSDV!$D$1:$L$1,0))/'tính băng dính sạch'!$E12,1)</f>
        <v>#N/A</v>
      </c>
      <c r="BQ12" s="92" t="e">
        <f t="array" ref="BQ12">+ROUND(INDEX(FCSTSDV!$D$2:$L$72,MATCH('tính băng dính sạch'!$D12,FCSTSDV!$C$2:$C$72,0),MATCH('tính băng dính sạch'!BQ$3,FCSTSDV!$D$1:$L$1,0))/'tính băng dính sạch'!$E12,1)</f>
        <v>#N/A</v>
      </c>
      <c r="BR12" s="92" t="e">
        <f t="array" ref="BR12">+ROUND(INDEX(FCSTSDV!$D$2:$L$72,MATCH('tính băng dính sạch'!$D12,FCSTSDV!$C$2:$C$72,0),MATCH('tính băng dính sạch'!BR$3,FCSTSDV!$D$1:$L$1,0))/'tính băng dính sạch'!$E12,1)</f>
        <v>#N/A</v>
      </c>
      <c r="BS12" s="92" t="e">
        <f t="array" ref="BS12">+ROUND(INDEX(FCSTSDV!$D$2:$L$72,MATCH('tính băng dính sạch'!$D12,FCSTSDV!$C$2:$C$72,0),MATCH('tính băng dính sạch'!BS$3,FCSTSDV!$D$1:$L$1,0))/'tính băng dính sạch'!$E12,1)</f>
        <v>#N/A</v>
      </c>
      <c r="BT12" s="92" t="e">
        <f t="array" ref="BT12">+ROUND(INDEX(FCSTSDV!$D$2:$L$72,MATCH('tính băng dính sạch'!$D12,FCSTSDV!$C$2:$C$72,0),MATCH('tính băng dính sạch'!BT$3,FCSTSDV!$D$1:$L$1,0))/'tính băng dính sạch'!$E12,1)</f>
        <v>#N/A</v>
      </c>
      <c r="BU12" s="92" t="e">
        <f t="array" ref="BU12">+ROUND(INDEX(FCSTSDV!$D$2:$L$72,MATCH('tính băng dính sạch'!$D12,FCSTSDV!$C$2:$C$72,0),MATCH('tính băng dính sạch'!BU$3,FCSTSDV!$D$1:$L$1,0))/'tính băng dính sạch'!$E12,1)</f>
        <v>#N/A</v>
      </c>
      <c r="BV12" s="92" t="e">
        <f t="array" ref="BV12">+ROUND(INDEX(FCSTSDV!$D$2:$L$72,MATCH('tính băng dính sạch'!$D12,FCSTSDV!$C$2:$C$72,0),MATCH('tính băng dính sạch'!BV$3,FCSTSDV!$D$1:$L$1,0))/'tính băng dính sạch'!$E12,1)</f>
        <v>#N/A</v>
      </c>
      <c r="BW12" s="92" t="e">
        <f t="array" ref="BW12">+ROUND(INDEX(FCSTSDV!$D$2:$L$72,MATCH('tính băng dính sạch'!$D12,FCSTSDV!$C$2:$C$72,0),MATCH('tính băng dính sạch'!BW$3,FCSTSDV!$D$1:$L$1,0))/'tính băng dính sạch'!$E12,1)</f>
        <v>#N/A</v>
      </c>
      <c r="BX12" s="92" t="e">
        <f t="array" ref="BX12">+ROUND(INDEX(FCSTSDV!$D$2:$L$72,MATCH('tính băng dính sạch'!$D12,FCSTSDV!$C$2:$C$72,0),MATCH('tính băng dính sạch'!BX$3,FCSTSDV!$D$1:$L$1,0))/'tính băng dính sạch'!$E12,1)</f>
        <v>#N/A</v>
      </c>
      <c r="BY12" s="92" t="e">
        <f t="array" ref="BY12">+ROUND(INDEX(FCSTSDV!$D$2:$L$72,MATCH('tính băng dính sạch'!$D12,FCSTSDV!$C$2:$C$72,0),MATCH('tính băng dính sạch'!BY$3,FCSTSDV!$D$1:$L$1,0))/'tính băng dính sạch'!$E12,1)</f>
        <v>#N/A</v>
      </c>
      <c r="BZ12" s="92" t="e">
        <f t="array" ref="BZ12">+ROUND(INDEX(FCSTSDV!$D$2:$L$72,MATCH('tính băng dính sạch'!$D12,FCSTSDV!$C$2:$C$72,0),MATCH('tính băng dính sạch'!BZ$3,FCSTSDV!$D$1:$L$1,0))/'tính băng dính sạch'!$E12,1)</f>
        <v>#N/A</v>
      </c>
      <c r="CA12" s="92" t="e">
        <f t="array" ref="CA12">+ROUND(INDEX(FCSTSDV!$D$2:$L$72,MATCH('tính băng dính sạch'!$D12,FCSTSDV!$C$2:$C$72,0),MATCH('tính băng dính sạch'!CA$3,FCSTSDV!$D$1:$L$1,0))/'tính băng dính sạch'!$E12,1)</f>
        <v>#N/A</v>
      </c>
      <c r="CB12" s="92" t="e">
        <f t="array" ref="CB12">+ROUND(INDEX(FCSTSDV!$D$2:$L$72,MATCH('tính băng dính sạch'!$D12,FCSTSDV!$C$2:$C$72,0),MATCH('tính băng dính sạch'!CB$3,FCSTSDV!$D$1:$L$1,0))/'tính băng dính sạch'!$E12,1)</f>
        <v>#N/A</v>
      </c>
      <c r="CC12" s="92" t="e">
        <f t="array" ref="CC12">+ROUND(INDEX(FCSTSDV!$D$2:$L$72,MATCH('tính băng dính sạch'!$D12,FCSTSDV!$C$2:$C$72,0),MATCH('tính băng dính sạch'!CC$3,FCSTSDV!$D$1:$L$1,0))/'tính băng dính sạch'!$E12,1)</f>
        <v>#N/A</v>
      </c>
      <c r="CD12" s="92" t="e">
        <f t="array" ref="CD12">+ROUND(INDEX(FCSTSDV!$D$2:$L$72,MATCH('tính băng dính sạch'!$D12,FCSTSDV!$C$2:$C$72,0),MATCH('tính băng dính sạch'!CD$3,FCSTSDV!$D$1:$L$1,0))/'tính băng dính sạch'!$E12,1)</f>
        <v>#N/A</v>
      </c>
      <c r="CE12" s="92" t="e">
        <f t="array" ref="CE12">+ROUND(INDEX(FCSTSDV!$D$2:$L$72,MATCH('tính băng dính sạch'!$D12,FCSTSDV!$C$2:$C$72,0),MATCH('tính băng dính sạch'!CE$3,FCSTSDV!$D$1:$L$1,0))/'tính băng dính sạch'!$E12,1)</f>
        <v>#N/A</v>
      </c>
      <c r="CF12" s="92" t="e">
        <f t="array" ref="CF12">+ROUND(INDEX(FCSTSDV!$D$2:$L$72,MATCH('tính băng dính sạch'!$D12,FCSTSDV!$C$2:$C$72,0),MATCH('tính băng dính sạch'!CF$3,FCSTSDV!$D$1:$L$1,0))/'tính băng dính sạch'!$E12,1)</f>
        <v>#N/A</v>
      </c>
      <c r="CG12" s="92" t="e">
        <f t="array" ref="CG12">+ROUND(INDEX(FCSTSDV!$D$2:$L$72,MATCH('tính băng dính sạch'!$D12,FCSTSDV!$C$2:$C$72,0),MATCH('tính băng dính sạch'!CG$3,FCSTSDV!$D$1:$L$1,0))/'tính băng dính sạch'!$E12,1)</f>
        <v>#N/A</v>
      </c>
      <c r="CH12" s="92" t="e">
        <f t="array" ref="CH12">+ROUND(INDEX(FCSTSDV!$D$2:$L$72,MATCH('tính băng dính sạch'!$D12,FCSTSDV!$C$2:$C$72,0),MATCH('tính băng dính sạch'!CH$3,FCSTSDV!$D$1:$L$1,0))/'tính băng dính sạch'!$E12,1)</f>
        <v>#N/A</v>
      </c>
      <c r="CI12" s="92" t="e">
        <f t="array" ref="CI12">+ROUND(INDEX(FCSTSDV!$D$2:$L$72,MATCH('tính băng dính sạch'!$D12,FCSTSDV!$C$2:$C$72,0),MATCH('tính băng dính sạch'!CI$3,FCSTSDV!$D$1:$L$1,0))/'tính băng dính sạch'!$E12,1)</f>
        <v>#N/A</v>
      </c>
      <c r="CJ12" s="114" t="e">
        <f t="array" ref="CJ12">+ROUND(INDEX(FCSTSDV!$D$2:$L$72,MATCH('tính băng dính sạch'!$D12,FCSTSDV!$C$2:$C$72,0),MATCH('tính băng dính sạch'!CJ$3,FCSTSDV!$D$1:$L$1,0))/'tính băng dính sạch'!$E12,1)</f>
        <v>#N/A</v>
      </c>
      <c r="CK12" s="92" t="e">
        <f t="array" ref="CK12">+ROUND(INDEX(FCSTSDV!$D$2:$L$72,MATCH('tính băng dính sạch'!$D12,FCSTSDV!$C$2:$C$72,0),MATCH('tính băng dính sạch'!CK$3,FCSTSDV!$D$1:$L$1,0))/'tính băng dính sạch'!$E12,1)</f>
        <v>#N/A</v>
      </c>
      <c r="CL12" s="92" t="e">
        <f t="array" ref="CL12">+ROUND(INDEX(FCSTSDV!$D$2:$L$72,MATCH('tính băng dính sạch'!$D12,FCSTSDV!$C$2:$C$72,0),MATCH('tính băng dính sạch'!CL$3,FCSTSDV!$D$1:$L$1,0))/'tính băng dính sạch'!$E12,1)</f>
        <v>#N/A</v>
      </c>
      <c r="CM12" s="92" t="e">
        <f t="array" ref="CM12">+ROUND(INDEX(FCSTSDV!$D$2:$L$72,MATCH('tính băng dính sạch'!$D12,FCSTSDV!$C$2:$C$72,0),MATCH('tính băng dính sạch'!CM$3,FCSTSDV!$D$1:$L$1,0))/'tính băng dính sạch'!$E12,1)</f>
        <v>#N/A</v>
      </c>
      <c r="CN12" s="92" t="e">
        <f t="array" ref="CN12">+ROUND(INDEX(FCSTSDV!$D$2:$L$72,MATCH('tính băng dính sạch'!$D12,FCSTSDV!$C$2:$C$72,0),MATCH('tính băng dính sạch'!CN$3,FCSTSDV!$D$1:$L$1,0))/'tính băng dính sạch'!$E12,1)</f>
        <v>#N/A</v>
      </c>
      <c r="CO12" s="92" t="e">
        <f t="array" ref="CO12">+ROUND(INDEX(FCSTSDV!$D$2:$L$72,MATCH('tính băng dính sạch'!$D12,FCSTSDV!$C$2:$C$72,0),MATCH('tính băng dính sạch'!CO$3,FCSTSDV!$D$1:$L$1,0))/'tính băng dính sạch'!$E12,1)</f>
        <v>#N/A</v>
      </c>
      <c r="CP12" s="119" t="e">
        <f t="array" ref="CP12">+ROUND(INDEX(FCSTSDV!$D$2:$L$72,MATCH('tính băng dính sạch'!$D12,FCSTSDV!$C$2:$C$72,0),MATCH('tính băng dính sạch'!CP$3,FCSTSDV!$D$1:$L$1,0))/'tính băng dính sạch'!$E12,1)</f>
        <v>#N/A</v>
      </c>
      <c r="CQ12" s="120" t="e">
        <f t="array" ref="CQ12">+ROUND(INDEX(FCSTSDV!$D$2:$L$72,MATCH('tính băng dính sạch'!$D12,FCSTSDV!$C$2:$C$72,0),MATCH('tính băng dính sạch'!CQ$3,FCSTSDV!$D$1:$L$1,0))/'tính băng dính sạch'!$E12,1)</f>
        <v>#N/A</v>
      </c>
    </row>
    <row r="13" spans="1:95" ht="20.100000000000001" hidden="1" customHeight="1">
      <c r="A13" s="807"/>
      <c r="B13" s="792"/>
      <c r="C13" s="16"/>
      <c r="D13" s="52" t="s">
        <v>42</v>
      </c>
      <c r="E13" s="53" t="s">
        <v>43</v>
      </c>
      <c r="F13" s="800"/>
      <c r="G13" s="800"/>
      <c r="H13" s="827"/>
      <c r="I13" s="87">
        <f>+SUM(I4:I12)</f>
        <v>1111</v>
      </c>
      <c r="J13" s="62" t="e">
        <f>+SUM(J9:J12)</f>
        <v>#REF!</v>
      </c>
      <c r="K13" s="88" t="e">
        <f>+F4+G4-SUM(K4:K12)</f>
        <v>#N/A</v>
      </c>
      <c r="L13" s="89" t="e">
        <f>+K13-SUM(L4:L12)</f>
        <v>#N/A</v>
      </c>
      <c r="M13" s="90" t="e">
        <f>+F4-SUM(M4:M12)</f>
        <v>#N/A</v>
      </c>
      <c r="N13" s="90" t="e">
        <f>+F4-SUM(N4:N12)</f>
        <v>#N/A</v>
      </c>
      <c r="O13" s="89" t="e">
        <f>+H4-SUM(O4:O12)</f>
        <v>#N/A</v>
      </c>
      <c r="P13" s="89" t="e">
        <f>+H4-SUM(P4:P12)</f>
        <v>#N/A</v>
      </c>
      <c r="Q13" s="90" t="e">
        <f>+H4-SUM(Q4:Q12)</f>
        <v>#N/A</v>
      </c>
      <c r="R13" s="89" t="e">
        <f>+H4-SUM(R4:R12)</f>
        <v>#N/A</v>
      </c>
      <c r="S13" s="89" t="e">
        <f>+H4-SUM(S4:S12)</f>
        <v>#N/A</v>
      </c>
      <c r="T13" s="90" t="e">
        <f>+H4-SUM(T4:T12)</f>
        <v>#N/A</v>
      </c>
      <c r="U13" s="89" t="e">
        <f>+T13-SUM(U4:U12)</f>
        <v>#N/A</v>
      </c>
      <c r="V13" s="104" t="e">
        <f>+U13-SUM(V4:V12)</f>
        <v>#N/A</v>
      </c>
      <c r="W13" s="105" t="e">
        <f>+H4+SUM(I4:I12)-SUM(W4:W12)</f>
        <v>#N/A</v>
      </c>
      <c r="X13" s="105" t="e">
        <f>+H4+SUM(I4:I12)-SUM(X4:X12)</f>
        <v>#N/A</v>
      </c>
      <c r="Y13" s="105" t="e">
        <f>H4+SUM(I4:I12)-SUM(Y4:Y12)</f>
        <v>#N/A</v>
      </c>
      <c r="Z13" s="105" t="e">
        <f>H4+SUM(I4:I12)-SUM(Z4:Z12)</f>
        <v>#N/A</v>
      </c>
      <c r="AA13" s="105" t="e">
        <f>+H4+SUM(I4:I12)-SUM(AA4:AA12)</f>
        <v>#N/A</v>
      </c>
      <c r="AB13" s="105" t="e">
        <f>+AA13-SUM(AB4:AB12)</f>
        <v>#N/A</v>
      </c>
      <c r="AC13" s="105" t="e">
        <f>+H4+SUM(I4:I12)-SUM(AC4:AC12)</f>
        <v>#N/A</v>
      </c>
      <c r="AD13" s="105" t="e">
        <f>+AC13-SUM(AD4:AD12)</f>
        <v>#N/A</v>
      </c>
      <c r="AE13" s="105" t="e">
        <f>+H4+SUM(I4:I12)-SUM(AE4:AE12)</f>
        <v>#N/A</v>
      </c>
      <c r="AF13" s="90" t="e">
        <f>+H4+SUM(I4:I12)-SUM(AF4:AF12)</f>
        <v>#N/A</v>
      </c>
      <c r="AG13" s="90" t="e">
        <f>+H4-SUM(AG4:AG12)</f>
        <v>#N/A</v>
      </c>
      <c r="AH13" s="90" t="e">
        <f>+H4--SUM(AH4:AH12)</f>
        <v>#N/A</v>
      </c>
      <c r="AI13" s="90" t="e">
        <f>+AH13-SUM(AI4:AI12)</f>
        <v>#N/A</v>
      </c>
      <c r="AJ13" s="90" t="e">
        <f>+AI13-SUM(AJ4:AJ12)</f>
        <v>#N/A</v>
      </c>
      <c r="AK13" s="90" t="e">
        <f>+H4+I13-SUM(AK4:AK12)</f>
        <v>#N/A</v>
      </c>
      <c r="AL13" s="90" t="e">
        <f>+H4-SUM(AL4:AL12)</f>
        <v>#N/A</v>
      </c>
      <c r="AM13" s="90" t="e">
        <f>+H4+I13-SUM(AM4:AM12)</f>
        <v>#N/A</v>
      </c>
      <c r="AN13" s="90" t="e">
        <f>+H4+I13-SUM(AN4:AN12)</f>
        <v>#N/A</v>
      </c>
      <c r="AO13" s="90" t="e">
        <f>+H4+I13-SUM(AO4:AO12)</f>
        <v>#N/A</v>
      </c>
      <c r="AP13" s="90" t="e">
        <f>+H4+I13-SUM(AP4:AP12)</f>
        <v>#N/A</v>
      </c>
      <c r="AQ13" s="90" t="e">
        <f>+H4+I13-SUM(AQ4:AQ12)</f>
        <v>#N/A</v>
      </c>
      <c r="AR13" s="90" t="e">
        <f>+H4+I13-SUM(AR4:AR12)</f>
        <v>#N/A</v>
      </c>
      <c r="AS13" s="90" t="e">
        <f>H4+I13-SUM(AS4:AS12)</f>
        <v>#N/A</v>
      </c>
      <c r="AT13" s="90" t="e">
        <f>+H4+I13-SUM(AT4:AT12)</f>
        <v>#N/A</v>
      </c>
      <c r="AU13" s="90" t="e">
        <f>+H4+I13-SUM(AU4:AU12)</f>
        <v>#N/A</v>
      </c>
      <c r="AV13" s="90" t="e">
        <f>+H4+I13-SUM(AV4:AV12)</f>
        <v>#N/A</v>
      </c>
      <c r="AW13" s="90" t="e">
        <f>+AV13-SUM(AW4:AW12)</f>
        <v>#N/A</v>
      </c>
      <c r="AX13" s="90" t="e">
        <f>+$H4+$I13-SUM(AX4:AX12)</f>
        <v>#N/A</v>
      </c>
      <c r="AY13" s="90" t="e">
        <f>+$H4+$I13-SUM(AY4:AY12)</f>
        <v>#N/A</v>
      </c>
      <c r="AZ13" s="90" t="e">
        <f>+$H4+$I13-SUM(AZ4:AZ12)</f>
        <v>#N/A</v>
      </c>
      <c r="BA13" s="90" t="e">
        <f>+AZ13-SUM(BA4:BA12)</f>
        <v>#N/A</v>
      </c>
      <c r="BB13" s="90" t="e">
        <f>+BA13-SUM(BB4:BB12)</f>
        <v>#N/A</v>
      </c>
      <c r="BC13" s="90" t="e">
        <f>+BB13-SUM(BC4:BC12)</f>
        <v>#N/A</v>
      </c>
      <c r="BD13" s="90" t="e">
        <f>+BC13-SUM(BD4:BD12)</f>
        <v>#N/A</v>
      </c>
      <c r="BE13" s="90" t="e">
        <f t="shared" ref="BE13:BP13" si="0">+$H4+$I$13-SUM(BE4:BE12)</f>
        <v>#N/A</v>
      </c>
      <c r="BF13" s="90" t="e">
        <f t="shared" si="0"/>
        <v>#N/A</v>
      </c>
      <c r="BG13" s="90" t="e">
        <f t="shared" si="0"/>
        <v>#N/A</v>
      </c>
      <c r="BH13" s="90" t="e">
        <f t="shared" si="0"/>
        <v>#N/A</v>
      </c>
      <c r="BI13" s="90" t="e">
        <f t="shared" si="0"/>
        <v>#N/A</v>
      </c>
      <c r="BJ13" s="90" t="e">
        <f t="shared" si="0"/>
        <v>#N/A</v>
      </c>
      <c r="BK13" s="90" t="e">
        <f t="shared" si="0"/>
        <v>#N/A</v>
      </c>
      <c r="BL13" s="90" t="e">
        <f t="shared" si="0"/>
        <v>#N/A</v>
      </c>
      <c r="BM13" s="90" t="e">
        <f t="shared" si="0"/>
        <v>#N/A</v>
      </c>
      <c r="BN13" s="90" t="e">
        <f t="shared" si="0"/>
        <v>#N/A</v>
      </c>
      <c r="BO13" s="90" t="e">
        <f t="shared" si="0"/>
        <v>#N/A</v>
      </c>
      <c r="BP13" s="90" t="e">
        <f t="shared" si="0"/>
        <v>#N/A</v>
      </c>
      <c r="BQ13" s="90" t="e">
        <f t="shared" ref="BQ13:BX13" si="1">+$H4+$I$13-SUM(BQ4:BQ12)</f>
        <v>#N/A</v>
      </c>
      <c r="BR13" s="90" t="e">
        <f t="shared" si="1"/>
        <v>#N/A</v>
      </c>
      <c r="BS13" s="90" t="e">
        <f t="shared" si="1"/>
        <v>#N/A</v>
      </c>
      <c r="BT13" s="90" t="e">
        <f t="shared" si="1"/>
        <v>#N/A</v>
      </c>
      <c r="BU13" s="90" t="e">
        <f t="shared" si="1"/>
        <v>#N/A</v>
      </c>
      <c r="BV13" s="90" t="e">
        <f t="shared" si="1"/>
        <v>#N/A</v>
      </c>
      <c r="BW13" s="90" t="e">
        <f t="shared" si="1"/>
        <v>#N/A</v>
      </c>
      <c r="BX13" s="90" t="e">
        <f t="shared" si="1"/>
        <v>#N/A</v>
      </c>
      <c r="BY13" s="90" t="e">
        <f t="shared" ref="BY13:CI13" si="2">+$H4+$I$13-SUM(BY4:BY12)</f>
        <v>#N/A</v>
      </c>
      <c r="BZ13" s="90" t="e">
        <f t="shared" si="2"/>
        <v>#N/A</v>
      </c>
      <c r="CA13" s="90" t="e">
        <f t="shared" si="2"/>
        <v>#N/A</v>
      </c>
      <c r="CB13" s="90" t="e">
        <f t="shared" si="2"/>
        <v>#N/A</v>
      </c>
      <c r="CC13" s="90" t="e">
        <f t="shared" si="2"/>
        <v>#N/A</v>
      </c>
      <c r="CD13" s="90" t="e">
        <f t="shared" si="2"/>
        <v>#N/A</v>
      </c>
      <c r="CE13" s="90" t="e">
        <f t="shared" si="2"/>
        <v>#N/A</v>
      </c>
      <c r="CF13" s="90" t="e">
        <f t="shared" si="2"/>
        <v>#N/A</v>
      </c>
      <c r="CG13" s="90" t="e">
        <f t="shared" si="2"/>
        <v>#N/A</v>
      </c>
      <c r="CH13" s="90" t="e">
        <f t="shared" si="2"/>
        <v>#N/A</v>
      </c>
      <c r="CI13" s="90" t="e">
        <f t="shared" si="2"/>
        <v>#N/A</v>
      </c>
      <c r="CJ13" s="116" t="e">
        <f>+CI13-SUM(CJ4:CJ12)</f>
        <v>#N/A</v>
      </c>
      <c r="CK13" s="90" t="e">
        <f t="shared" ref="CK13:CQ13" si="3">+CJ13-SUM(CK4:CK12)</f>
        <v>#N/A</v>
      </c>
      <c r="CL13" s="90" t="e">
        <f t="shared" si="3"/>
        <v>#N/A</v>
      </c>
      <c r="CM13" s="90" t="e">
        <f t="shared" si="3"/>
        <v>#N/A</v>
      </c>
      <c r="CN13" s="90" t="e">
        <f t="shared" si="3"/>
        <v>#N/A</v>
      </c>
      <c r="CO13" s="90" t="e">
        <f t="shared" si="3"/>
        <v>#N/A</v>
      </c>
      <c r="CP13" s="121" t="e">
        <f t="shared" si="3"/>
        <v>#N/A</v>
      </c>
      <c r="CQ13" s="122" t="e">
        <f t="shared" si="3"/>
        <v>#N/A</v>
      </c>
    </row>
    <row r="14" spans="1:95" ht="20.100000000000001" hidden="1" customHeight="1">
      <c r="A14" s="1095" t="s">
        <v>14</v>
      </c>
      <c r="B14" s="793" t="s">
        <v>235</v>
      </c>
      <c r="C14" s="50"/>
      <c r="D14" s="55" t="s">
        <v>45</v>
      </c>
      <c r="E14" s="47">
        <v>200</v>
      </c>
      <c r="F14" s="1207"/>
      <c r="G14" s="1207"/>
      <c r="H14" s="1206">
        <f>+VLOOKUP(B14,'[10]TÚI BÓNG'!$B$4:$E$153,4,0)</f>
        <v>10737</v>
      </c>
      <c r="I14" s="91">
        <f>+ROUND(IFERROR(VLOOKUP(D14,FCSTSDV!$C$2:$E$2983,26,0),0)/'tính băng dính sạch'!E14+0,0)</f>
        <v>0</v>
      </c>
      <c r="J14" s="82" t="e">
        <f>+VLOOKUP(D14,FCSTSDV!$C$2:$L$72,84,0)</f>
        <v>#REF!</v>
      </c>
      <c r="K14" s="83" t="e">
        <f t="array" ref="K14">+INDEX(FCSTSDV!$D$2:$L$72,MATCH('tính băng dính sạch'!$D14,FCSTSDV!$C$2:$C$72,0),MATCH('tính băng dính sạch'!K$3,FCSTSDV!$D$1:$L$1,0))/'tính băng dính sạch'!$E14</f>
        <v>#N/A</v>
      </c>
      <c r="L14" s="83" t="e">
        <f t="array" ref="L14">+INDEX(FCSTSDV!$D$2:$L$72,MATCH('tính băng dính sạch'!$D14,FCSTSDV!$C$2:$C$72,0),MATCH('tính băng dính sạch'!L$3,FCSTSDV!$D$1:$L$1,0))/'tính băng dính sạch'!$E14</f>
        <v>#N/A</v>
      </c>
      <c r="M14" s="86" t="e">
        <f t="array" ref="M14">+INDEX(FCSTSDV!$D$2:$L$72,MATCH('tính băng dính sạch'!$D14,FCSTSDV!$C$2:$C$72,0),MATCH('tính băng dính sạch'!M$3,FCSTSDV!$D$1:$L$1,0))/'tính băng dính sạch'!$E14</f>
        <v>#N/A</v>
      </c>
      <c r="N14" s="86" t="e">
        <f>+INDEX(FCSTSDV!$D$2:$L$72,MATCH('tính băng dính sạch'!$D14,FCSTSDV!$C$2:$C$72,0),MATCH('tính băng dính sạch'!N$3,FCSTSDV!$D$1:$L$1,0))/'tính băng dính sạch'!$E14</f>
        <v>#N/A</v>
      </c>
      <c r="O14" s="86" t="e">
        <f t="array" ref="O14">+INDEX(FCSTSDV!$D$2:$L$72,MATCH('tính băng dính sạch'!$D14,FCSTSDV!$C$2:$C$72,0),MATCH('tính băng dính sạch'!O$3,FCSTSDV!$D$1:$L$1,0))/'tính băng dính sạch'!$E14</f>
        <v>#N/A</v>
      </c>
      <c r="P14" s="86" t="e">
        <f t="array" ref="P14">+INDEX(FCSTSDV!$D$2:$L$72,MATCH('tính băng dính sạch'!$D14,FCSTSDV!$C$2:$C$72,0),MATCH('tính băng dính sạch'!P$3,FCSTSDV!$D$1:$L$1,0))/'tính băng dính sạch'!$E14</f>
        <v>#N/A</v>
      </c>
      <c r="Q14" s="86" t="e">
        <f t="array" ref="Q14">+INDEX(FCSTSDV!$D$2:$L$72,MATCH('tính băng dính sạch'!$D14,FCSTSDV!$C$2:$C$72,0),MATCH('tính băng dính sạch'!Q$3,FCSTSDV!$D$1:$L$1,0))/'tính băng dính sạch'!$E14</f>
        <v>#N/A</v>
      </c>
      <c r="R14" s="86" t="e">
        <f t="array" ref="R14">+INDEX(FCSTSDV!$D$2:$L$72,MATCH('tính băng dính sạch'!$D14,FCSTSDV!$C$2:$C$72,0),MATCH('tính băng dính sạch'!R$3,FCSTSDV!$D$1:$L$1,0))/'tính băng dính sạch'!$E14</f>
        <v>#N/A</v>
      </c>
      <c r="S14" s="86" t="e">
        <f t="array" ref="S14">+INDEX(FCSTSDV!$D$2:$L$72,MATCH('tính băng dính sạch'!$D14,FCSTSDV!$C$2:$C$72,0),MATCH('tính băng dính sạch'!S$3,FCSTSDV!$D$1:$L$1,0))/'tính băng dính sạch'!$E14</f>
        <v>#N/A</v>
      </c>
      <c r="T14" s="86" t="e">
        <f t="array" ref="T14">+INDEX(FCSTSDV!$D$2:$L$72,MATCH('tính băng dính sạch'!$D14,FCSTSDV!$C$2:$C$72,0),MATCH('tính băng dính sạch'!T$3,FCSTSDV!$D$1:$L$1,0))/'tính băng dính sạch'!$E14</f>
        <v>#N/A</v>
      </c>
      <c r="U14" s="86" t="e">
        <f t="array" ref="U14">+INDEX(FCSTSDV!$D$2:$L$72,MATCH('tính băng dính sạch'!$D14,FCSTSDV!$C$2:$C$72,0),MATCH('tính băng dính sạch'!U$3,FCSTSDV!$D$1:$L$1,0))/'tính băng dính sạch'!$E14</f>
        <v>#N/A</v>
      </c>
      <c r="V14" s="103" t="e">
        <f t="array" ref="V14">+INDEX(FCSTSDV!$D$2:$L$72,MATCH('tính băng dính sạch'!$D14,FCSTSDV!$C$2:$C$72,0),MATCH('tính băng dính sạch'!V$3,FCSTSDV!$D$1:$L$1,0))/'tính băng dính sạch'!$E14</f>
        <v>#N/A</v>
      </c>
      <c r="W14" s="106" t="e">
        <f t="array" ref="W14">+INDEX(FCSTSDV!$D$2:$L$72,MATCH('tính băng dính sạch'!$D14,FCSTSDV!$C$2:$C$72,0),MATCH('tính băng dính sạch'!W$3,FCSTSDV!$D$1:$L$1,0))/'tính băng dính sạch'!$E14</f>
        <v>#N/A</v>
      </c>
      <c r="X14" s="107" t="e">
        <f t="array" ref="X14">+INDEX(FCSTSDV!$D$2:$L$72,MATCH('tính băng dính sạch'!$D14,FCSTSDV!$C$2:$C$72,0),MATCH('tính băng dính sạch'!X$3,FCSTSDV!$D$1:$L$1,0))/'tính băng dính sạch'!$E14</f>
        <v>#N/A</v>
      </c>
      <c r="Y14" s="107" t="e">
        <f t="array" ref="Y14">+INDEX(FCSTSDV!$D$2:$L$72,MATCH('tính băng dính sạch'!$D14,FCSTSDV!$C$2:$C$72,0),MATCH('tính băng dính sạch'!Y$3,FCSTSDV!$D$1:$L$1,0))/'tính băng dính sạch'!$E14</f>
        <v>#N/A</v>
      </c>
      <c r="Z14" s="107" t="e">
        <f t="array" ref="Z14">+INDEX(FCSTSDV!$D$2:$L$72,MATCH('tính băng dính sạch'!$D14,FCSTSDV!$C$2:$C$72,0),MATCH('tính băng dính sạch'!Z$3,FCSTSDV!$D$1:$L$1,0))/'tính băng dính sạch'!$E14</f>
        <v>#N/A</v>
      </c>
      <c r="AA14" s="107" t="e">
        <f t="array" ref="AA14">+INDEX(FCSTSDV!$D$2:$L$72,MATCH('tính băng dính sạch'!$D14,FCSTSDV!$C$2:$C$72,0),MATCH('tính băng dính sạch'!AA$3,FCSTSDV!$D$1:$L$1,0))/'tính băng dính sạch'!$E14</f>
        <v>#N/A</v>
      </c>
      <c r="AB14" s="107" t="e">
        <f t="array" ref="AB14">+INDEX(FCSTSDV!$D$2:$L$72,MATCH('tính băng dính sạch'!$D14,FCSTSDV!$C$2:$C$72,0),MATCH('tính băng dính sạch'!AB$3,FCSTSDV!$D$1:$L$1,0))/'tính băng dính sạch'!$E14</f>
        <v>#N/A</v>
      </c>
      <c r="AC14" s="107" t="e">
        <f t="array" ref="AC14">+INDEX(FCSTSDV!$D$2:$L$72,MATCH('tính băng dính sạch'!$D14,FCSTSDV!$C$2:$C$72,0),MATCH('tính băng dính sạch'!AC$3,FCSTSDV!$D$1:$L$1,0))/'tính băng dính sạch'!$E14</f>
        <v>#N/A</v>
      </c>
      <c r="AD14" s="107" t="e">
        <f t="array" ref="AD14">+INDEX(FCSTSDV!$D$2:$L$72,MATCH('tính băng dính sạch'!$D14,FCSTSDV!$C$2:$C$72,0),MATCH('tính băng dính sạch'!AD$3,FCSTSDV!$D$1:$L$1,0))/'tính băng dính sạch'!$E14</f>
        <v>#N/A</v>
      </c>
      <c r="AE14" s="107" t="e">
        <f t="array" ref="AE14">+INDEX(FCSTSDV!$D$2:$L$72,MATCH('tính băng dính sạch'!$D14,FCSTSDV!$C$2:$C$72,0),MATCH('tính băng dính sạch'!AE$3,FCSTSDV!$D$1:$L$1,0))/'tính băng dính sạch'!$E14</f>
        <v>#N/A</v>
      </c>
      <c r="AF14" s="106" t="e">
        <f>+INDEX(FCSTSDV!$D$2:$L$72,MATCH('tính băng dính sạch'!$D14,FCSTSDV!$C$2:$C$72,0),MATCH('tính băng dính sạch'!AF$3,FCSTSDV!$D$1:$L$1,0))/'tính băng dính sạch'!$E14</f>
        <v>#N/A</v>
      </c>
      <c r="AG14" s="106" t="e">
        <f>+INDEX(FCSTSDV!$D$2:$L$72,MATCH('tính băng dính sạch'!$D14,FCSTSDV!$C$2:$C$72,0),MATCH('tính băng dính sạch'!AG$3,FCSTSDV!$D$1:$L$1,0))/'tính băng dính sạch'!$E14</f>
        <v>#N/A</v>
      </c>
      <c r="AH14" s="106" t="e">
        <f>+INDEX(FCSTSDV!$D$2:$L$72,MATCH('tính băng dính sạch'!$D14,FCSTSDV!$C$2:$C$72,0),MATCH('tính băng dính sạch'!AH$3,FCSTSDV!$D$1:$L$1,0))/'tính băng dính sạch'!$E14</f>
        <v>#N/A</v>
      </c>
      <c r="AI14" s="106" t="e">
        <f>+INDEX(FCSTSDV!$D$2:$L$72,MATCH('tính băng dính sạch'!$D14,FCSTSDV!$C$2:$C$72,0),MATCH('tính băng dính sạch'!AI$3,FCSTSDV!$D$1:$L$1,0))/'tính băng dính sạch'!$E14</f>
        <v>#N/A</v>
      </c>
      <c r="AJ14" s="106" t="e">
        <f>+INDEX(FCSTSDV!$D$2:$L$72,MATCH('tính băng dính sạch'!$D14,FCSTSDV!$C$2:$C$72,0),MATCH('tính băng dính sạch'!AJ$3,FCSTSDV!$D$1:$L$1,0))/'tính băng dính sạch'!$E14</f>
        <v>#N/A</v>
      </c>
      <c r="AK14" s="106" t="e">
        <f>+INDEX(FCSTSDV!$D$2:$L$72,MATCH('tính băng dính sạch'!$D14,FCSTSDV!$C$2:$C$72,0),MATCH('tính băng dính sạch'!AK$3,FCSTSDV!$D$1:$L$1,0))/'tính băng dính sạch'!$E14</f>
        <v>#N/A</v>
      </c>
      <c r="AL14" s="106" t="e">
        <f>+INDEX(FCSTSDV!$D$2:$L$72,MATCH('tính băng dính sạch'!$D14,FCSTSDV!$C$2:$C$72,0),MATCH('tính băng dính sạch'!AL$3,FCSTSDV!$D$1:$L$1,0))/'tính băng dính sạch'!$E14</f>
        <v>#N/A</v>
      </c>
      <c r="AM14" s="106" t="e">
        <f>+INDEX(FCSTSDV!$D$2:$L$72,MATCH('tính băng dính sạch'!$D14,FCSTSDV!$C$2:$C$72,0),MATCH('tính băng dính sạch'!AM$3,FCSTSDV!$D$1:$L$1,0))/'tính băng dính sạch'!$E14</f>
        <v>#N/A</v>
      </c>
      <c r="AN14" s="106" t="e">
        <f>+INDEX(FCSTSDV!$D$2:$L$72,MATCH('tính băng dính sạch'!$D14,FCSTSDV!$C$2:$C$72,0),MATCH('tính băng dính sạch'!AN$3,FCSTSDV!$D$1:$L$1,0))/'tính băng dính sạch'!$E14</f>
        <v>#N/A</v>
      </c>
      <c r="AO14" s="106" t="e">
        <f>+INDEX(FCSTSDV!$D$2:$L$72,MATCH('tính băng dính sạch'!$D14,FCSTSDV!$C$2:$C$72,0),MATCH('tính băng dính sạch'!AO$3,FCSTSDV!$D$1:$L$1,0))/'tính băng dính sạch'!$E14</f>
        <v>#N/A</v>
      </c>
      <c r="AP14" s="113" t="e">
        <f t="array" ref="AP14">+INDEX(FCSTSDV!$D$2:$L$72,MATCH('tính băng dính sạch'!$D14,FCSTSDV!$C$2:$C$72,0),MATCH('tính băng dính sạch'!AP$3,FCSTSDV!$D$1:$L$1,0))/'tính băng dính sạch'!$E14</f>
        <v>#N/A</v>
      </c>
      <c r="AQ14" s="113" t="e">
        <f t="array" ref="AQ14">+INDEX(FCSTSDV!$D$2:$L$72,MATCH('tính băng dính sạch'!$D14,FCSTSDV!$C$2:$C$72,0),MATCH('tính băng dính sạch'!AQ$3,FCSTSDV!$D$1:$L$1,0))/'tính băng dính sạch'!$E14</f>
        <v>#N/A</v>
      </c>
      <c r="AR14" s="113" t="e">
        <f t="array" ref="AR14">+INDEX(FCSTSDV!$D$2:$L$72,MATCH('tính băng dính sạch'!$D14,FCSTSDV!$C$2:$C$72,0),MATCH('tính băng dính sạch'!AR$3,FCSTSDV!$D$1:$L$1,0))/'tính băng dính sạch'!$E14</f>
        <v>#N/A</v>
      </c>
      <c r="AS14" s="113" t="e">
        <f t="array" ref="AS14">+INDEX(FCSTSDV!$D$2:$L$72,MATCH('tính băng dính sạch'!$D14,FCSTSDV!$C$2:$C$72,0),MATCH('tính băng dính sạch'!AS$3,FCSTSDV!$D$1:$L$1,0))/'tính băng dính sạch'!$E14</f>
        <v>#N/A</v>
      </c>
      <c r="AT14" s="113" t="e">
        <f t="array" ref="AT14">+INDEX(FCSTSDV!$D$2:$L$72,MATCH('tính băng dính sạch'!$D14,FCSTSDV!$C$2:$C$72,0),MATCH('tính băng dính sạch'!AT$3,FCSTSDV!$D$1:$L$1,0))/'tính băng dính sạch'!$E14</f>
        <v>#N/A</v>
      </c>
      <c r="AU14" s="113" t="e">
        <f t="array" ref="AU14">+INDEX(FCSTSDV!$D$2:$L$72,MATCH('tính băng dính sạch'!$D14,FCSTSDV!$C$2:$C$72,0),MATCH('tính băng dính sạch'!AU$3,FCSTSDV!$D$1:$L$1,0))/'tính băng dính sạch'!$E14</f>
        <v>#N/A</v>
      </c>
      <c r="AV14" s="113" t="e">
        <f t="array" ref="AV14">+INDEX(FCSTSDV!$D$2:$L$72,MATCH('tính băng dính sạch'!$D14,FCSTSDV!$C$2:$C$72,0),MATCH('tính băng dính sạch'!AV$3,FCSTSDV!$D$1:$L$1,0))/'tính băng dính sạch'!$E14</f>
        <v>#N/A</v>
      </c>
      <c r="AW14" s="113" t="e">
        <f>+INDEX(FCSTSDV!$D$2:$L$72,MATCH('tính băng dính sạch'!$D14,FCSTSDV!$C$2:$C$72,0),MATCH('tính băng dính sạch'!AW$3,FCSTSDV!$D$1:$L$1,0))/'tính băng dính sạch'!$E14</f>
        <v>#N/A</v>
      </c>
      <c r="AX14" s="113" t="e">
        <f>+INDEX(FCSTSDV!$D$2:$L$72,MATCH('tính băng dính sạch'!$D14,FCSTSDV!$C$2:$C$72,0),MATCH('tính băng dính sạch'!AX$3,FCSTSDV!$D$1:$L$1,0))/'tính băng dính sạch'!$E14</f>
        <v>#N/A</v>
      </c>
      <c r="AY14" s="113" t="e">
        <f>+INDEX(FCSTSDV!$D$2:$L$72,MATCH('tính băng dính sạch'!$D14,FCSTSDV!$C$2:$C$72,0),MATCH('tính băng dính sạch'!AY$3,FCSTSDV!$D$1:$L$1,0))/'tính băng dính sạch'!$E14</f>
        <v>#N/A</v>
      </c>
      <c r="AZ14" s="113" t="e">
        <f>+INDEX(FCSTSDV!$D$2:$L$72,MATCH('tính băng dính sạch'!$D14,FCSTSDV!$C$2:$C$72,0),MATCH('tính băng dính sạch'!AZ$3,FCSTSDV!$D$1:$L$1,0))/'tính băng dính sạch'!$E14</f>
        <v>#N/A</v>
      </c>
      <c r="BA14" s="113" t="e">
        <f>+INDEX(FCSTSDV!$D$2:$L$72,MATCH('tính băng dính sạch'!$D14,FCSTSDV!$C$2:$C$72,0),MATCH('tính băng dính sạch'!BA$3,FCSTSDV!$D$1:$L$1,0))/'tính băng dính sạch'!$E14</f>
        <v>#N/A</v>
      </c>
      <c r="BB14" s="113" t="e">
        <f>+INDEX(FCSTSDV!$D$2:$L$72,MATCH('tính băng dính sạch'!$D14,FCSTSDV!$C$2:$C$72,0),MATCH('tính băng dính sạch'!BB$3,FCSTSDV!$D$1:$L$1,0))/'tính băng dính sạch'!$E14</f>
        <v>#N/A</v>
      </c>
      <c r="BC14" s="113" t="e">
        <f>+INDEX(FCSTSDV!$D$2:$L$72,MATCH('tính băng dính sạch'!$D14,FCSTSDV!$C$2:$C$72,0),MATCH('tính băng dính sạch'!BC$3,FCSTSDV!$D$1:$L$1,0))/'tính băng dính sạch'!$E14</f>
        <v>#N/A</v>
      </c>
      <c r="BD14" s="113" t="e">
        <f>+INDEX(FCSTSDV!$D$2:$L$72,MATCH('tính băng dính sạch'!$D14,FCSTSDV!$C$2:$C$72,0),MATCH('tính băng dính sạch'!BD$3,FCSTSDV!$D$1:$L$1,0))/'tính băng dính sạch'!$E14</f>
        <v>#N/A</v>
      </c>
      <c r="BE14" s="113" t="e">
        <f>+INDEX(FCSTSDV!$D$2:$L$72,MATCH('tính băng dính sạch'!$D14,FCSTSDV!$C$2:$C$72,0),MATCH('tính băng dính sạch'!BE$3,FCSTSDV!$D$1:$L$1,0))/'tính băng dính sạch'!$E14</f>
        <v>#N/A</v>
      </c>
      <c r="BF14" s="113" t="e">
        <f>+INDEX(FCSTSDV!$D$2:$L$72,MATCH('tính băng dính sạch'!$D14,FCSTSDV!$C$2:$C$72,0),MATCH('tính băng dính sạch'!BF$3,FCSTSDV!$D$1:$L$1,0))/'tính băng dính sạch'!$E14</f>
        <v>#N/A</v>
      </c>
      <c r="BG14" s="113" t="e">
        <f>+INDEX(FCSTSDV!$D$2:$L$72,MATCH('tính băng dính sạch'!$D14,FCSTSDV!$C$2:$C$72,0),MATCH('tính băng dính sạch'!BG$3,FCSTSDV!$D$1:$L$1,0))/'tính băng dính sạch'!$E14</f>
        <v>#N/A</v>
      </c>
      <c r="BH14" s="113" t="e">
        <f>+INDEX(FCSTSDV!$D$2:$L$72,MATCH('tính băng dính sạch'!$D14,FCSTSDV!$C$2:$C$72,0),MATCH('tính băng dính sạch'!BH$3,FCSTSDV!$D$1:$L$1,0))/'tính băng dính sạch'!$E14</f>
        <v>#N/A</v>
      </c>
      <c r="BI14" s="113" t="e">
        <f>+INDEX(FCSTSDV!$D$2:$L$72,MATCH('tính băng dính sạch'!$D14,FCSTSDV!$C$2:$C$72,0),MATCH('tính băng dính sạch'!BI$3,FCSTSDV!$D$1:$L$1,0))/'tính băng dính sạch'!$E14</f>
        <v>#N/A</v>
      </c>
      <c r="BJ14" s="113" t="e">
        <f>+INDEX(FCSTSDV!$D$2:$L$72,MATCH('tính băng dính sạch'!$D14,FCSTSDV!$C$2:$C$72,0),MATCH('tính băng dính sạch'!BJ$3,FCSTSDV!$D$1:$L$1,0))/'tính băng dính sạch'!$E14</f>
        <v>#N/A</v>
      </c>
      <c r="BK14" s="113" t="e">
        <f>+INDEX(FCSTSDV!$D$2:$L$72,MATCH('tính băng dính sạch'!$D14,FCSTSDV!$C$2:$C$72,0),MATCH('tính băng dính sạch'!BK$3,FCSTSDV!$D$1:$L$1,0))/'tính băng dính sạch'!$E14</f>
        <v>#N/A</v>
      </c>
      <c r="BL14" s="113" t="e">
        <f>+INDEX(FCSTSDV!$D$2:$L$72,MATCH('tính băng dính sạch'!$D14,FCSTSDV!$C$2:$C$72,0),MATCH('tính băng dính sạch'!BL$3,FCSTSDV!$D$1:$L$1,0))/'tính băng dính sạch'!$E14</f>
        <v>#N/A</v>
      </c>
      <c r="BM14" s="113" t="e">
        <f>+INDEX(FCSTSDV!$D$2:$L$72,MATCH('tính băng dính sạch'!$D14,FCSTSDV!$C$2:$C$72,0),MATCH('tính băng dính sạch'!BM$3,FCSTSDV!$D$1:$L$1,0))/'tính băng dính sạch'!$E14</f>
        <v>#N/A</v>
      </c>
      <c r="BN14" s="113" t="e">
        <f>+INDEX(FCSTSDV!$D$2:$L$72,MATCH('tính băng dính sạch'!$D14,FCSTSDV!$C$2:$C$72,0),MATCH('tính băng dính sạch'!BN$3,FCSTSDV!$D$1:$L$1,0))/'tính băng dính sạch'!$E14</f>
        <v>#N/A</v>
      </c>
      <c r="BO14" s="113" t="e">
        <f>+INDEX(FCSTSDV!$D$2:$L$72,MATCH('tính băng dính sạch'!$D14,FCSTSDV!$C$2:$C$72,0),MATCH('tính băng dính sạch'!BO$3,FCSTSDV!$D$1:$L$1,0))/'tính băng dính sạch'!$E14</f>
        <v>#N/A</v>
      </c>
      <c r="BP14" s="113" t="e">
        <f>+INDEX(FCSTSDV!$D$2:$L$72,MATCH('tính băng dính sạch'!$D14,FCSTSDV!$C$2:$C$72,0),MATCH('tính băng dính sạch'!BP$3,FCSTSDV!$D$1:$L$1,0))/'tính băng dính sạch'!$E14</f>
        <v>#N/A</v>
      </c>
      <c r="BQ14" s="113" t="e">
        <f>+INDEX(FCSTSDV!$D$2:$L$72,MATCH('tính băng dính sạch'!$D14,FCSTSDV!$C$2:$C$72,0),MATCH('tính băng dính sạch'!BQ$3,FCSTSDV!$D$1:$L$1,0))/'tính băng dính sạch'!$E14</f>
        <v>#N/A</v>
      </c>
      <c r="BR14" s="113" t="e">
        <f>+INDEX(FCSTSDV!$D$2:$L$72,MATCH('tính băng dính sạch'!$D14,FCSTSDV!$C$2:$C$72,0),MATCH('tính băng dính sạch'!BR$3,FCSTSDV!$D$1:$L$1,0))/'tính băng dính sạch'!$E14</f>
        <v>#N/A</v>
      </c>
      <c r="BS14" s="113" t="e">
        <f>+INDEX(FCSTSDV!$D$2:$L$72,MATCH('tính băng dính sạch'!$D14,FCSTSDV!$C$2:$C$72,0),MATCH('tính băng dính sạch'!BS$3,FCSTSDV!$D$1:$L$1,0))/'tính băng dính sạch'!$E14</f>
        <v>#N/A</v>
      </c>
      <c r="BT14" s="113" t="e">
        <f>+INDEX(FCSTSDV!$D$2:$L$72,MATCH('tính băng dính sạch'!$D14,FCSTSDV!$C$2:$C$72,0),MATCH('tính băng dính sạch'!BT$3,FCSTSDV!$D$1:$L$1,0))/'tính băng dính sạch'!$E14</f>
        <v>#N/A</v>
      </c>
      <c r="BU14" s="106" t="e">
        <f t="array" ref="BU14">+ROUND(INDEX(FCSTSDV!$D$2:$L$72,MATCH('tính băng dính sạch'!$D14,FCSTSDV!$C$2:$C$72,0),MATCH('tính băng dính sạch'!BU$3,FCSTSDV!$D$1:$L$1,0))/'tính băng dính sạch'!$E14,1)</f>
        <v>#N/A</v>
      </c>
      <c r="BV14" s="106" t="e">
        <f t="array" ref="BV14">+ROUND(INDEX(FCSTSDV!$D$2:$L$72,MATCH('tính băng dính sạch'!$D14,FCSTSDV!$C$2:$C$72,0),MATCH('tính băng dính sạch'!BV$3,FCSTSDV!$D$1:$L$1,0))/'tính băng dính sạch'!$E14,1)</f>
        <v>#N/A</v>
      </c>
      <c r="BW14" s="106" t="e">
        <f t="array" ref="BW14">+ROUND(INDEX(FCSTSDV!$D$2:$L$72,MATCH('tính băng dính sạch'!$D14,FCSTSDV!$C$2:$C$72,0),MATCH('tính băng dính sạch'!BW$3,FCSTSDV!$D$1:$L$1,0))/'tính băng dính sạch'!$E14,1)</f>
        <v>#N/A</v>
      </c>
      <c r="BX14" s="106" t="e">
        <f t="array" ref="BX14">+ROUND(INDEX(FCSTSDV!$D$2:$L$72,MATCH('tính băng dính sạch'!$D14,FCSTSDV!$C$2:$C$72,0),MATCH('tính băng dính sạch'!BX$3,FCSTSDV!$D$1:$L$1,0))/'tính băng dính sạch'!$E14,1)</f>
        <v>#N/A</v>
      </c>
      <c r="BY14" s="106" t="e">
        <f t="array" ref="BY14">+ROUND(INDEX(FCSTSDV!$D$2:$L$72,MATCH('tính băng dính sạch'!$D14,FCSTSDV!$C$2:$C$72,0),MATCH('tính băng dính sạch'!BY$3,FCSTSDV!$D$1:$L$1,0))/'tính băng dính sạch'!$E14,1)</f>
        <v>#N/A</v>
      </c>
      <c r="BZ14" s="106" t="e">
        <f t="array" ref="BZ14">+ROUND(INDEX(FCSTSDV!$D$2:$L$72,MATCH('tính băng dính sạch'!$D14,FCSTSDV!$C$2:$C$72,0),MATCH('tính băng dính sạch'!BZ$3,FCSTSDV!$D$1:$L$1,0))/'tính băng dính sạch'!$E14,1)</f>
        <v>#N/A</v>
      </c>
      <c r="CA14" s="106" t="e">
        <f t="array" ref="CA14">+ROUND(INDEX(FCSTSDV!$D$2:$L$72,MATCH('tính băng dính sạch'!$D14,FCSTSDV!$C$2:$C$72,0),MATCH('tính băng dính sạch'!CA$3,FCSTSDV!$D$1:$L$1,0))/'tính băng dính sạch'!$E14,1)</f>
        <v>#N/A</v>
      </c>
      <c r="CB14" s="106" t="e">
        <f t="array" ref="CB14">+ROUND(INDEX(FCSTSDV!$D$2:$L$72,MATCH('tính băng dính sạch'!$D14,FCSTSDV!$C$2:$C$72,0),MATCH('tính băng dính sạch'!CB$3,FCSTSDV!$D$1:$L$1,0))/'tính băng dính sạch'!$E14,1)</f>
        <v>#N/A</v>
      </c>
      <c r="CC14" s="106" t="e">
        <f t="array" ref="CC14">+ROUND(INDEX(FCSTSDV!$D$2:$L$72,MATCH('tính băng dính sạch'!$D14,FCSTSDV!$C$2:$C$72,0),MATCH('tính băng dính sạch'!CC$3,FCSTSDV!$D$1:$L$1,0))/'tính băng dính sạch'!$E14,1)</f>
        <v>#N/A</v>
      </c>
      <c r="CD14" s="106" t="e">
        <f t="array" ref="CD14">+ROUND(INDEX(FCSTSDV!$D$2:$L$72,MATCH('tính băng dính sạch'!$D14,FCSTSDV!$C$2:$C$72,0),MATCH('tính băng dính sạch'!CD$3,FCSTSDV!$D$1:$L$1,0))/'tính băng dính sạch'!$E14,1)</f>
        <v>#N/A</v>
      </c>
      <c r="CE14" s="106" t="e">
        <f t="array" ref="CE14">+ROUND(INDEX(FCSTSDV!$D$2:$L$72,MATCH('tính băng dính sạch'!$D14,FCSTSDV!$C$2:$C$72,0),MATCH('tính băng dính sạch'!CE$3,FCSTSDV!$D$1:$L$1,0))/'tính băng dính sạch'!$E14,1)</f>
        <v>#N/A</v>
      </c>
      <c r="CF14" s="106" t="e">
        <f t="array" ref="CF14">+ROUND(INDEX(FCSTSDV!$D$2:$L$72,MATCH('tính băng dính sạch'!$D14,FCSTSDV!$C$2:$C$72,0),MATCH('tính băng dính sạch'!CF$3,FCSTSDV!$D$1:$L$1,0))/'tính băng dính sạch'!$E14,1)</f>
        <v>#N/A</v>
      </c>
      <c r="CG14" s="106" t="e">
        <f t="array" ref="CG14">+ROUND(INDEX(FCSTSDV!$D$2:$L$72,MATCH('tính băng dính sạch'!$D14,FCSTSDV!$C$2:$C$72,0),MATCH('tính băng dính sạch'!CG$3,FCSTSDV!$D$1:$L$1,0))/'tính băng dính sạch'!$E14,1)</f>
        <v>#N/A</v>
      </c>
      <c r="CH14" s="106" t="e">
        <f t="array" ref="CH14">+ROUND(INDEX(FCSTSDV!$D$2:$L$72,MATCH('tính băng dính sạch'!$D14,FCSTSDV!$C$2:$C$72,0),MATCH('tính băng dính sạch'!CH$3,FCSTSDV!$D$1:$L$1,0))/'tính băng dính sạch'!$E14,1)</f>
        <v>#N/A</v>
      </c>
      <c r="CI14" s="106" t="e">
        <f t="array" ref="CI14">+ROUND(INDEX(FCSTSDV!$D$2:$L$72,MATCH('tính băng dính sạch'!$D14,FCSTSDV!$C$2:$C$72,0),MATCH('tính băng dính sạch'!CI$3,FCSTSDV!$D$1:$L$1,0))/'tính băng dính sạch'!$E14,1)</f>
        <v>#N/A</v>
      </c>
      <c r="CJ14" s="106" t="e">
        <f t="array" ref="CJ14">+ROUND(INDEX(FCSTSDV!$D$2:$L$72,MATCH('tính băng dính sạch'!$D14,FCSTSDV!$C$2:$C$72,0),MATCH('tính băng dính sạch'!CJ$3,FCSTSDV!$D$1:$L$1,0))/'tính băng dính sạch'!$E14,1)</f>
        <v>#N/A</v>
      </c>
      <c r="CK14" s="106" t="e">
        <f t="array" ref="CK14">+ROUND(INDEX(FCSTSDV!$D$2:$L$72,MATCH('tính băng dính sạch'!$D14,FCSTSDV!$C$2:$C$72,0),MATCH('tính băng dính sạch'!CK$3,FCSTSDV!$D$1:$L$1,0))/'tính băng dính sạch'!$E14,1)</f>
        <v>#N/A</v>
      </c>
      <c r="CL14" s="106" t="e">
        <f t="array" ref="CL14">+ROUND(INDEX(FCSTSDV!$D$2:$L$72,MATCH('tính băng dính sạch'!$D14,FCSTSDV!$C$2:$C$72,0),MATCH('tính băng dính sạch'!CL$3,FCSTSDV!$D$1:$L$1,0))/'tính băng dính sạch'!$E14,1)</f>
        <v>#N/A</v>
      </c>
      <c r="CM14" s="106" t="e">
        <f t="array" ref="CM14">+ROUND(INDEX(FCSTSDV!$D$2:$L$72,MATCH('tính băng dính sạch'!$D14,FCSTSDV!$C$2:$C$72,0),MATCH('tính băng dính sạch'!CM$3,FCSTSDV!$D$1:$L$1,0))/'tính băng dính sạch'!$E14,1)</f>
        <v>#N/A</v>
      </c>
      <c r="CN14" s="106" t="e">
        <f t="array" ref="CN14">+ROUND(INDEX(FCSTSDV!$D$2:$L$72,MATCH('tính băng dính sạch'!$D14,FCSTSDV!$C$2:$C$72,0),MATCH('tính băng dính sạch'!CN$3,FCSTSDV!$D$1:$L$1,0))/'tính băng dính sạch'!$E14,1)</f>
        <v>#N/A</v>
      </c>
      <c r="CO14" s="106" t="e">
        <f t="array" ref="CO14">+ROUND(INDEX(FCSTSDV!$D$2:$L$72,MATCH('tính băng dính sạch'!$D14,FCSTSDV!$C$2:$C$72,0),MATCH('tính băng dính sạch'!CO$3,FCSTSDV!$D$1:$L$1,0))/'tính băng dính sạch'!$E14,1)</f>
        <v>#N/A</v>
      </c>
      <c r="CP14" s="106" t="e">
        <f t="array" ref="CP14">+ROUND(INDEX(FCSTSDV!$D$2:$L$72,MATCH('tính băng dính sạch'!$D14,FCSTSDV!$C$2:$C$72,0),MATCH('tính băng dính sạch'!CP$3,FCSTSDV!$D$1:$L$1,0))/'tính băng dính sạch'!$E14,1)</f>
        <v>#N/A</v>
      </c>
      <c r="CQ14" s="119" t="e">
        <f t="array" ref="CQ14">+ROUND(INDEX(FCSTSDV!$D$2:$L$72,MATCH('tính băng dính sạch'!$D14,FCSTSDV!$C$2:$C$72,0),MATCH('tính băng dính sạch'!CQ$3,FCSTSDV!$D$1:$L$1,0))/'tính băng dính sạch'!$E14,1)</f>
        <v>#N/A</v>
      </c>
    </row>
    <row r="15" spans="1:95" ht="20.100000000000001" hidden="1" customHeight="1">
      <c r="A15" s="818"/>
      <c r="B15" s="794"/>
      <c r="C15" s="57"/>
      <c r="D15" s="46" t="s">
        <v>47</v>
      </c>
      <c r="E15" s="49">
        <v>100</v>
      </c>
      <c r="F15" s="838"/>
      <c r="G15" s="838"/>
      <c r="H15" s="832"/>
      <c r="I15" s="81">
        <f>+ROUND(IFERROR(VLOOKUP(D15,FCSTSDV!$C$2:$E$2983,26,0),0)/'tính băng dính sạch'!E15+0,0)</f>
        <v>0</v>
      </c>
      <c r="J15" s="85" t="e">
        <f>+VLOOKUP(D15,FCSTSDV!$C$2:$L$72,84,0)</f>
        <v>#REF!</v>
      </c>
      <c r="K15" s="13" t="e">
        <f t="array" ref="K15">+INDEX(FCSTSDV!$D$2:$L$72,MATCH('tính băng dính sạch'!$D15,FCSTSDV!$C$2:$C$72,0),MATCH('tính băng dính sạch'!K$3,FCSTSDV!$D$1:$L$1,0))/'tính băng dính sạch'!$E15</f>
        <v>#N/A</v>
      </c>
      <c r="L15" s="13" t="e">
        <f t="array" ref="L15">+INDEX(FCSTSDV!$D$2:$L$72,MATCH('tính băng dính sạch'!$D15,FCSTSDV!$C$2:$C$72,0),MATCH('tính băng dính sạch'!L$3,FCSTSDV!$D$1:$L$1,0))/'tính băng dính sạch'!$E15</f>
        <v>#N/A</v>
      </c>
      <c r="M15" s="84" t="e">
        <f t="array" ref="M15">+INDEX(FCSTSDV!$D$2:$L$72,MATCH('tính băng dính sạch'!$D15,FCSTSDV!$C$2:$C$72,0),MATCH('tính băng dính sạch'!M$3,FCSTSDV!$D$1:$L$1,0))/'tính băng dính sạch'!$E15</f>
        <v>#N/A</v>
      </c>
      <c r="N15" s="84" t="e">
        <f t="array" ref="N15">+INDEX(FCSTSDV!$D$2:$L$72,MATCH('tính băng dính sạch'!$D15,FCSTSDV!$C$2:$C$72,0),MATCH('tính băng dính sạch'!N$3,FCSTSDV!$D$1:$L$1,0))/'tính băng dính sạch'!$E15</f>
        <v>#N/A</v>
      </c>
      <c r="O15" s="84" t="e">
        <f t="array" ref="O15">+INDEX(FCSTSDV!$D$2:$L$72,MATCH('tính băng dính sạch'!$D15,FCSTSDV!$C$2:$C$72,0),MATCH('tính băng dính sạch'!O$3,FCSTSDV!$D$1:$L$1,0))/'tính băng dính sạch'!$E15</f>
        <v>#N/A</v>
      </c>
      <c r="P15" s="84" t="e">
        <f t="array" ref="P15">+INDEX(FCSTSDV!$D$2:$L$72,MATCH('tính băng dính sạch'!$D15,FCSTSDV!$C$2:$C$72,0),MATCH('tính băng dính sạch'!P$3,FCSTSDV!$D$1:$L$1,0))/'tính băng dính sạch'!$E15</f>
        <v>#N/A</v>
      </c>
      <c r="Q15" s="84" t="e">
        <f t="array" ref="Q15">+INDEX(FCSTSDV!$D$2:$L$72,MATCH('tính băng dính sạch'!$D15,FCSTSDV!$C$2:$C$72,0),MATCH('tính băng dính sạch'!Q$3,FCSTSDV!$D$1:$L$1,0))/'tính băng dính sạch'!$E15</f>
        <v>#N/A</v>
      </c>
      <c r="R15" s="84" t="e">
        <f t="array" ref="R15">+INDEX(FCSTSDV!$D$2:$L$72,MATCH('tính băng dính sạch'!$D15,FCSTSDV!$C$2:$C$72,0),MATCH('tính băng dính sạch'!R$3,FCSTSDV!$D$1:$L$1,0))/'tính băng dính sạch'!$E15</f>
        <v>#N/A</v>
      </c>
      <c r="S15" s="84" t="e">
        <f t="array" ref="S15">+INDEX(FCSTSDV!$D$2:$L$72,MATCH('tính băng dính sạch'!$D15,FCSTSDV!$C$2:$C$72,0),MATCH('tính băng dính sạch'!S$3,FCSTSDV!$D$1:$L$1,0))/'tính băng dính sạch'!$E15</f>
        <v>#N/A</v>
      </c>
      <c r="T15" s="84" t="e">
        <f t="array" ref="T15">+INDEX(FCSTSDV!$D$2:$L$72,MATCH('tính băng dính sạch'!$D15,FCSTSDV!$C$2:$C$72,0),MATCH('tính băng dính sạch'!T$3,FCSTSDV!$D$1:$L$1,0))/'tính băng dính sạch'!$E15</f>
        <v>#N/A</v>
      </c>
      <c r="U15" s="84" t="e">
        <f t="array" ref="U15">+INDEX(FCSTSDV!$D$2:$L$72,MATCH('tính băng dính sạch'!$D15,FCSTSDV!$C$2:$C$72,0),MATCH('tính băng dính sạch'!U$3,FCSTSDV!$D$1:$L$1,0))/'tính băng dính sạch'!$E15</f>
        <v>#N/A</v>
      </c>
      <c r="V15" s="101" t="e">
        <f t="array" ref="V15">+INDEX(FCSTSDV!$D$2:$L$72,MATCH('tính băng dính sạch'!$D15,FCSTSDV!$C$2:$C$72,0),MATCH('tính băng dính sạch'!V$3,FCSTSDV!$D$1:$L$1,0))/'tính băng dính sạch'!$E15</f>
        <v>#N/A</v>
      </c>
      <c r="W15" s="92" t="e">
        <f t="array" ref="W15">+INDEX(FCSTSDV!$D$2:$L$72,MATCH('tính băng dính sạch'!$D15,FCSTSDV!$C$2:$C$72,0),MATCH('tính băng dính sạch'!W$3,FCSTSDV!$D$1:$L$1,0))/'tính băng dính sạch'!$E15</f>
        <v>#N/A</v>
      </c>
      <c r="X15" s="102" t="e">
        <f t="array" ref="X15">+INDEX(FCSTSDV!$D$2:$L$72,MATCH('tính băng dính sạch'!$D15,FCSTSDV!$C$2:$C$72,0),MATCH('tính băng dính sạch'!X$3,FCSTSDV!$D$1:$L$1,0))/'tính băng dính sạch'!$E15</f>
        <v>#N/A</v>
      </c>
      <c r="Y15" s="102" t="e">
        <f t="array" ref="Y15">+INDEX(FCSTSDV!$D$2:$L$72,MATCH('tính băng dính sạch'!$D15,FCSTSDV!$C$2:$C$72,0),MATCH('tính băng dính sạch'!Y$3,FCSTSDV!$D$1:$L$1,0))/'tính băng dính sạch'!$E15</f>
        <v>#N/A</v>
      </c>
      <c r="Z15" s="102" t="e">
        <f t="array" ref="Z15">+INDEX(FCSTSDV!$D$2:$L$72,MATCH('tính băng dính sạch'!$D15,FCSTSDV!$C$2:$C$72,0),MATCH('tính băng dính sạch'!Z$3,FCSTSDV!$D$1:$L$1,0))/'tính băng dính sạch'!$E15</f>
        <v>#N/A</v>
      </c>
      <c r="AA15" s="102" t="e">
        <f t="array" ref="AA15">+INDEX(FCSTSDV!$D$2:$L$72,MATCH('tính băng dính sạch'!$D15,FCSTSDV!$C$2:$C$72,0),MATCH('tính băng dính sạch'!AA$3,FCSTSDV!$D$1:$L$1,0))/'tính băng dính sạch'!$E15</f>
        <v>#N/A</v>
      </c>
      <c r="AB15" s="102" t="e">
        <f t="array" ref="AB15">+INDEX(FCSTSDV!$D$2:$L$72,MATCH('tính băng dính sạch'!$D15,FCSTSDV!$C$2:$C$72,0),MATCH('tính băng dính sạch'!AB$3,FCSTSDV!$D$1:$L$1,0))/'tính băng dính sạch'!$E15</f>
        <v>#N/A</v>
      </c>
      <c r="AC15" s="102" t="e">
        <f t="array" ref="AC15">+INDEX(FCSTSDV!$D$2:$L$72,MATCH('tính băng dính sạch'!$D15,FCSTSDV!$C$2:$C$72,0),MATCH('tính băng dính sạch'!AC$3,FCSTSDV!$D$1:$L$1,0))/'tính băng dính sạch'!$E15</f>
        <v>#N/A</v>
      </c>
      <c r="AD15" s="102" t="e">
        <f t="array" ref="AD15">+INDEX(FCSTSDV!$D$2:$L$72,MATCH('tính băng dính sạch'!$D15,FCSTSDV!$C$2:$C$72,0),MATCH('tính băng dính sạch'!AD$3,FCSTSDV!$D$1:$L$1,0))/'tính băng dính sạch'!$E15</f>
        <v>#N/A</v>
      </c>
      <c r="AE15" s="102" t="e">
        <f t="array" ref="AE15">+INDEX(FCSTSDV!$D$2:$L$72,MATCH('tính băng dính sạch'!$D15,FCSTSDV!$C$2:$C$72,0),MATCH('tính băng dính sạch'!AE$3,FCSTSDV!$D$1:$L$1,0))/'tính băng dính sạch'!$E15</f>
        <v>#N/A</v>
      </c>
      <c r="AF15" s="92" t="e">
        <f>+INDEX(FCSTSDV!$D$2:$L$72,MATCH('tính băng dính sạch'!$D15,FCSTSDV!$C$2:$C$72,0),MATCH('tính băng dính sạch'!AF$3,FCSTSDV!$D$1:$L$1,0))/'tính băng dính sạch'!$E15</f>
        <v>#N/A</v>
      </c>
      <c r="AG15" s="92" t="e">
        <f>+INDEX(FCSTSDV!$D$2:$L$72,MATCH('tính băng dính sạch'!$D15,FCSTSDV!$C$2:$C$72,0),MATCH('tính băng dính sạch'!AG$3,FCSTSDV!$D$1:$L$1,0))/'tính băng dính sạch'!$E15</f>
        <v>#N/A</v>
      </c>
      <c r="AH15" s="92" t="e">
        <f>+INDEX(FCSTSDV!$D$2:$L$72,MATCH('tính băng dính sạch'!$D15,FCSTSDV!$C$2:$C$72,0),MATCH('tính băng dính sạch'!AH$3,FCSTSDV!$D$1:$L$1,0))/'tính băng dính sạch'!$E15</f>
        <v>#N/A</v>
      </c>
      <c r="AI15" s="106" t="e">
        <f>+INDEX(FCSTSDV!$D$2:$L$72,MATCH('tính băng dính sạch'!$D15,FCSTSDV!$C$2:$C$72,0),MATCH('tính băng dính sạch'!AI$3,FCSTSDV!$D$1:$L$1,0))/'tính băng dính sạch'!$E15</f>
        <v>#N/A</v>
      </c>
      <c r="AJ15" s="106" t="e">
        <f>+INDEX(FCSTSDV!$D$2:$L$72,MATCH('tính băng dính sạch'!$D15,FCSTSDV!$C$2:$C$72,0),MATCH('tính băng dính sạch'!AJ$3,FCSTSDV!$D$1:$L$1,0))/'tính băng dính sạch'!$E15</f>
        <v>#N/A</v>
      </c>
      <c r="AK15" s="106" t="e">
        <f>+INDEX(FCSTSDV!$D$2:$L$72,MATCH('tính băng dính sạch'!$D15,FCSTSDV!$C$2:$C$72,0),MATCH('tính băng dính sạch'!AK$3,FCSTSDV!$D$1:$L$1,0))/'tính băng dính sạch'!$E15</f>
        <v>#N/A</v>
      </c>
      <c r="AL15" s="106" t="e">
        <f>+INDEX(FCSTSDV!$D$2:$L$72,MATCH('tính băng dính sạch'!$D15,FCSTSDV!$C$2:$C$72,0),MATCH('tính băng dính sạch'!AL$3,FCSTSDV!$D$1:$L$1,0))/'tính băng dính sạch'!$E15</f>
        <v>#N/A</v>
      </c>
      <c r="AM15" s="106" t="e">
        <f>+INDEX(FCSTSDV!$D$2:$L$72,MATCH('tính băng dính sạch'!$D15,FCSTSDV!$C$2:$C$72,0),MATCH('tính băng dính sạch'!AM$3,FCSTSDV!$D$1:$L$1,0))/'tính băng dính sạch'!$E15</f>
        <v>#N/A</v>
      </c>
      <c r="AN15" s="106" t="e">
        <f>+INDEX(FCSTSDV!$D$2:$L$72,MATCH('tính băng dính sạch'!$D15,FCSTSDV!$C$2:$C$72,0),MATCH('tính băng dính sạch'!AN$3,FCSTSDV!$D$1:$L$1,0))/'tính băng dính sạch'!$E15</f>
        <v>#N/A</v>
      </c>
      <c r="AO15" s="106" t="e">
        <f>+INDEX(FCSTSDV!$D$2:$L$72,MATCH('tính băng dính sạch'!$D15,FCSTSDV!$C$2:$C$72,0),MATCH('tính băng dính sạch'!AO$3,FCSTSDV!$D$1:$L$1,0))/'tính băng dính sạch'!$E15</f>
        <v>#N/A</v>
      </c>
      <c r="AP15" s="114" t="e">
        <f t="array" ref="AP15">+INDEX(FCSTSDV!$D$2:$L$72,MATCH('tính băng dính sạch'!$D15,FCSTSDV!$C$2:$C$72,0),MATCH('tính băng dính sạch'!AP$3,FCSTSDV!$D$1:$L$1,0))/'tính băng dính sạch'!$E15</f>
        <v>#N/A</v>
      </c>
      <c r="AQ15" s="114" t="e">
        <f t="array" ref="AQ15">+INDEX(FCSTSDV!$D$2:$L$72,MATCH('tính băng dính sạch'!$D15,FCSTSDV!$C$2:$C$72,0),MATCH('tính băng dính sạch'!AQ$3,FCSTSDV!$D$1:$L$1,0))/'tính băng dính sạch'!$E15</f>
        <v>#N/A</v>
      </c>
      <c r="AR15" s="114" t="e">
        <f t="array" ref="AR15">+INDEX(FCSTSDV!$D$2:$L$72,MATCH('tính băng dính sạch'!$D15,FCSTSDV!$C$2:$C$72,0),MATCH('tính băng dính sạch'!AR$3,FCSTSDV!$D$1:$L$1,0))/'tính băng dính sạch'!$E15</f>
        <v>#N/A</v>
      </c>
      <c r="AS15" s="114" t="e">
        <f t="array" ref="AS15">+INDEX(FCSTSDV!$D$2:$L$72,MATCH('tính băng dính sạch'!$D15,FCSTSDV!$C$2:$C$72,0),MATCH('tính băng dính sạch'!AS$3,FCSTSDV!$D$1:$L$1,0))/'tính băng dính sạch'!$E15</f>
        <v>#N/A</v>
      </c>
      <c r="AT15" s="114" t="e">
        <f t="array" ref="AT15">+INDEX(FCSTSDV!$D$2:$L$72,MATCH('tính băng dính sạch'!$D15,FCSTSDV!$C$2:$C$72,0),MATCH('tính băng dính sạch'!AT$3,FCSTSDV!$D$1:$L$1,0))/'tính băng dính sạch'!$E15</f>
        <v>#N/A</v>
      </c>
      <c r="AU15" s="114" t="e">
        <f t="array" ref="AU15">+INDEX(FCSTSDV!$D$2:$L$72,MATCH('tính băng dính sạch'!$D15,FCSTSDV!$C$2:$C$72,0),MATCH('tính băng dính sạch'!AU$3,FCSTSDV!$D$1:$L$1,0))/'tính băng dính sạch'!$E15</f>
        <v>#N/A</v>
      </c>
      <c r="AV15" s="114" t="e">
        <f t="array" ref="AV15">+INDEX(FCSTSDV!$D$2:$L$72,MATCH('tính băng dính sạch'!$D15,FCSTSDV!$C$2:$C$72,0),MATCH('tính băng dính sạch'!AV$3,FCSTSDV!$D$1:$L$1,0))/'tính băng dính sạch'!$E15</f>
        <v>#N/A</v>
      </c>
      <c r="AW15" s="114" t="e">
        <f t="array" ref="AW15">+INDEX(FCSTSDV!$D$2:$L$72,MATCH('tính băng dính sạch'!$D15,FCSTSDV!$C$2:$C$72,0),MATCH('tính băng dính sạch'!AW$3,FCSTSDV!$D$1:$L$1,0))/'tính băng dính sạch'!$E15</f>
        <v>#N/A</v>
      </c>
      <c r="AX15" s="114" t="e">
        <f t="array" ref="AX15">+INDEX(FCSTSDV!$D$2:$L$72,MATCH('tính băng dính sạch'!$D15,FCSTSDV!$C$2:$C$72,0),MATCH('tính băng dính sạch'!AX$3,FCSTSDV!$D$1:$L$1,0))/'tính băng dính sạch'!$E15</f>
        <v>#N/A</v>
      </c>
      <c r="AY15" s="114" t="e">
        <f t="array" ref="AY15">+INDEX(FCSTSDV!$D$2:$L$72,MATCH('tính băng dính sạch'!$D15,FCSTSDV!$C$2:$C$72,0),MATCH('tính băng dính sạch'!AY$3,FCSTSDV!$D$1:$L$1,0))/'tính băng dính sạch'!$E15</f>
        <v>#N/A</v>
      </c>
      <c r="AZ15" s="114" t="e">
        <f t="array" ref="AZ15">+INDEX(FCSTSDV!$D$2:$L$72,MATCH('tính băng dính sạch'!$D15,FCSTSDV!$C$2:$C$72,0),MATCH('tính băng dính sạch'!AZ$3,FCSTSDV!$D$1:$L$1,0))/'tính băng dính sạch'!$E15</f>
        <v>#N/A</v>
      </c>
      <c r="BA15" s="114" t="e">
        <f t="array" ref="BA15">+INDEX(FCSTSDV!$D$2:$L$72,MATCH('tính băng dính sạch'!$D15,FCSTSDV!$C$2:$C$72,0),MATCH('tính băng dính sạch'!BA$3,FCSTSDV!$D$1:$L$1,0))/'tính băng dính sạch'!$E15</f>
        <v>#N/A</v>
      </c>
      <c r="BB15" s="114" t="e">
        <f t="array" ref="BB15">+INDEX(FCSTSDV!$D$2:$L$72,MATCH('tính băng dính sạch'!$D15,FCSTSDV!$C$2:$C$72,0),MATCH('tính băng dính sạch'!BB$3,FCSTSDV!$D$1:$L$1,0))/'tính băng dính sạch'!$E15</f>
        <v>#N/A</v>
      </c>
      <c r="BC15" s="114" t="e">
        <f t="array" ref="BC15">+INDEX(FCSTSDV!$D$2:$L$72,MATCH('tính băng dính sạch'!$D15,FCSTSDV!$C$2:$C$72,0),MATCH('tính băng dính sạch'!BC$3,FCSTSDV!$D$1:$L$1,0))/'tính băng dính sạch'!$E15</f>
        <v>#N/A</v>
      </c>
      <c r="BD15" s="114" t="e">
        <f t="array" ref="BD15">+INDEX(FCSTSDV!$D$2:$L$72,MATCH('tính băng dính sạch'!$D15,FCSTSDV!$C$2:$C$72,0),MATCH('tính băng dính sạch'!BD$3,FCSTSDV!$D$1:$L$1,0))/'tính băng dính sạch'!$E15</f>
        <v>#N/A</v>
      </c>
      <c r="BE15" s="114" t="e">
        <f t="array" ref="BE15">+INDEX(FCSTSDV!$D$2:$L$72,MATCH('tính băng dính sạch'!$D15,FCSTSDV!$C$2:$C$72,0),MATCH('tính băng dính sạch'!BE$3,FCSTSDV!$D$1:$L$1,0))/'tính băng dính sạch'!$E15</f>
        <v>#N/A</v>
      </c>
      <c r="BF15" s="114" t="e">
        <f t="array" ref="BF15">+INDEX(FCSTSDV!$D$2:$L$72,MATCH('tính băng dính sạch'!$D15,FCSTSDV!$C$2:$C$72,0),MATCH('tính băng dính sạch'!BF$3,FCSTSDV!$D$1:$L$1,0))/'tính băng dính sạch'!$E15</f>
        <v>#N/A</v>
      </c>
      <c r="BG15" s="114" t="e">
        <f t="array" ref="BG15">+INDEX(FCSTSDV!$D$2:$L$72,MATCH('tính băng dính sạch'!$D15,FCSTSDV!$C$2:$C$72,0),MATCH('tính băng dính sạch'!BG$3,FCSTSDV!$D$1:$L$1,0))/'tính băng dính sạch'!$E15</f>
        <v>#N/A</v>
      </c>
      <c r="BH15" s="114" t="e">
        <f t="array" ref="BH15">+INDEX(FCSTSDV!$D$2:$L$72,MATCH('tính băng dính sạch'!$D15,FCSTSDV!$C$2:$C$72,0),MATCH('tính băng dính sạch'!BH$3,FCSTSDV!$D$1:$L$1,0))/'tính băng dính sạch'!$E15</f>
        <v>#N/A</v>
      </c>
      <c r="BI15" s="114" t="e">
        <f t="array" ref="BI15">+INDEX(FCSTSDV!$D$2:$L$72,MATCH('tính băng dính sạch'!$D15,FCSTSDV!$C$2:$C$72,0),MATCH('tính băng dính sạch'!BI$3,FCSTSDV!$D$1:$L$1,0))/'tính băng dính sạch'!$E15</f>
        <v>#N/A</v>
      </c>
      <c r="BJ15" s="114" t="e">
        <f t="array" ref="BJ15">+INDEX(FCSTSDV!$D$2:$L$72,MATCH('tính băng dính sạch'!$D15,FCSTSDV!$C$2:$C$72,0),MATCH('tính băng dính sạch'!BJ$3,FCSTSDV!$D$1:$L$1,0))/'tính băng dính sạch'!$E15</f>
        <v>#N/A</v>
      </c>
      <c r="BK15" s="114" t="e">
        <f t="array" ref="BK15">+INDEX(FCSTSDV!$D$2:$L$72,MATCH('tính băng dính sạch'!$D15,FCSTSDV!$C$2:$C$72,0),MATCH('tính băng dính sạch'!BK$3,FCSTSDV!$D$1:$L$1,0))/'tính băng dính sạch'!$E15</f>
        <v>#N/A</v>
      </c>
      <c r="BL15" s="114" t="e">
        <f t="array" ref="BL15">+INDEX(FCSTSDV!$D$2:$L$72,MATCH('tính băng dính sạch'!$D15,FCSTSDV!$C$2:$C$72,0),MATCH('tính băng dính sạch'!BL$3,FCSTSDV!$D$1:$L$1,0))/'tính băng dính sạch'!$E15</f>
        <v>#N/A</v>
      </c>
      <c r="BM15" s="114" t="e">
        <f t="array" ref="BM15">+INDEX(FCSTSDV!$D$2:$L$72,MATCH('tính băng dính sạch'!$D15,FCSTSDV!$C$2:$C$72,0),MATCH('tính băng dính sạch'!BM$3,FCSTSDV!$D$1:$L$1,0))/'tính băng dính sạch'!$E15</f>
        <v>#N/A</v>
      </c>
      <c r="BN15" s="114" t="e">
        <f t="array" ref="BN15">+INDEX(FCSTSDV!$D$2:$L$72,MATCH('tính băng dính sạch'!$D15,FCSTSDV!$C$2:$C$72,0),MATCH('tính băng dính sạch'!BN$3,FCSTSDV!$D$1:$L$1,0))/'tính băng dính sạch'!$E15</f>
        <v>#N/A</v>
      </c>
      <c r="BO15" s="114" t="e">
        <f t="array" ref="BO15">+INDEX(FCSTSDV!$D$2:$L$72,MATCH('tính băng dính sạch'!$D15,FCSTSDV!$C$2:$C$72,0),MATCH('tính băng dính sạch'!BO$3,FCSTSDV!$D$1:$L$1,0))/'tính băng dính sạch'!$E15</f>
        <v>#N/A</v>
      </c>
      <c r="BP15" s="114" t="e">
        <f t="array" ref="BP15">+INDEX(FCSTSDV!$D$2:$L$72,MATCH('tính băng dính sạch'!$D15,FCSTSDV!$C$2:$C$72,0),MATCH('tính băng dính sạch'!BP$3,FCSTSDV!$D$1:$L$1,0))/'tính băng dính sạch'!$E15</f>
        <v>#N/A</v>
      </c>
      <c r="BQ15" s="114" t="e">
        <f t="array" ref="BQ15">+INDEX(FCSTSDV!$D$2:$L$72,MATCH('tính băng dính sạch'!$D15,FCSTSDV!$C$2:$C$72,0),MATCH('tính băng dính sạch'!BQ$3,FCSTSDV!$D$1:$L$1,0))/'tính băng dính sạch'!$E15</f>
        <v>#N/A</v>
      </c>
      <c r="BR15" s="114" t="e">
        <f t="array" ref="BR15">+INDEX(FCSTSDV!$D$2:$L$72,MATCH('tính băng dính sạch'!$D15,FCSTSDV!$C$2:$C$72,0),MATCH('tính băng dính sạch'!BR$3,FCSTSDV!$D$1:$L$1,0))/'tính băng dính sạch'!$E15</f>
        <v>#N/A</v>
      </c>
      <c r="BS15" s="114" t="e">
        <f t="array" ref="BS15">+INDEX(FCSTSDV!$D$2:$L$72,MATCH('tính băng dính sạch'!$D15,FCSTSDV!$C$2:$C$72,0),MATCH('tính băng dính sạch'!BS$3,FCSTSDV!$D$1:$L$1,0))/'tính băng dính sạch'!$E15</f>
        <v>#N/A</v>
      </c>
      <c r="BT15" s="114" t="e">
        <f t="array" ref="BT15">+INDEX(FCSTSDV!$D$2:$L$72,MATCH('tính băng dính sạch'!$D15,FCSTSDV!$C$2:$C$72,0),MATCH('tính băng dính sạch'!BT$3,FCSTSDV!$D$1:$L$1,0))/'tính băng dính sạch'!$E15</f>
        <v>#N/A</v>
      </c>
      <c r="BU15" s="92" t="e">
        <f t="array" ref="BU15">+ROUND(INDEX(FCSTSDV!$D$2:$L$72,MATCH('tính băng dính sạch'!$D15,FCSTSDV!$C$2:$C$72,0),MATCH('tính băng dính sạch'!BU$3,FCSTSDV!$D$1:$L$1,0))/'tính băng dính sạch'!$E15,1)</f>
        <v>#N/A</v>
      </c>
      <c r="BV15" s="92" t="e">
        <f t="array" ref="BV15">+ROUND(INDEX(FCSTSDV!$D$2:$L$72,MATCH('tính băng dính sạch'!$D15,FCSTSDV!$C$2:$C$72,0),MATCH('tính băng dính sạch'!BV$3,FCSTSDV!$D$1:$L$1,0))/'tính băng dính sạch'!$E15,1)</f>
        <v>#N/A</v>
      </c>
      <c r="BW15" s="92" t="e">
        <f t="array" ref="BW15">+ROUND(INDEX(FCSTSDV!$D$2:$L$72,MATCH('tính băng dính sạch'!$D15,FCSTSDV!$C$2:$C$72,0),MATCH('tính băng dính sạch'!BW$3,FCSTSDV!$D$1:$L$1,0))/'tính băng dính sạch'!$E15,1)</f>
        <v>#N/A</v>
      </c>
      <c r="BX15" s="92" t="e">
        <f t="array" ref="BX15">+ROUND(INDEX(FCSTSDV!$D$2:$L$72,MATCH('tính băng dính sạch'!$D15,FCSTSDV!$C$2:$C$72,0),MATCH('tính băng dính sạch'!BX$3,FCSTSDV!$D$1:$L$1,0))/'tính băng dính sạch'!$E15,1)</f>
        <v>#N/A</v>
      </c>
      <c r="BY15" s="92" t="e">
        <f t="array" ref="BY15">+ROUND(INDEX(FCSTSDV!$D$2:$L$72,MATCH('tính băng dính sạch'!$D15,FCSTSDV!$C$2:$C$72,0),MATCH('tính băng dính sạch'!BY$3,FCSTSDV!$D$1:$L$1,0))/'tính băng dính sạch'!$E15,1)</f>
        <v>#N/A</v>
      </c>
      <c r="BZ15" s="92" t="e">
        <f t="array" ref="BZ15">+ROUND(INDEX(FCSTSDV!$D$2:$L$72,MATCH('tính băng dính sạch'!$D15,FCSTSDV!$C$2:$C$72,0),MATCH('tính băng dính sạch'!BZ$3,FCSTSDV!$D$1:$L$1,0))/'tính băng dính sạch'!$E15,1)</f>
        <v>#N/A</v>
      </c>
      <c r="CA15" s="92" t="e">
        <f t="array" ref="CA15">+ROUND(INDEX(FCSTSDV!$D$2:$L$72,MATCH('tính băng dính sạch'!$D15,FCSTSDV!$C$2:$C$72,0),MATCH('tính băng dính sạch'!CA$3,FCSTSDV!$D$1:$L$1,0))/'tính băng dính sạch'!$E15,1)</f>
        <v>#N/A</v>
      </c>
      <c r="CB15" s="92" t="e">
        <f t="array" ref="CB15">+ROUND(INDEX(FCSTSDV!$D$2:$L$72,MATCH('tính băng dính sạch'!$D15,FCSTSDV!$C$2:$C$72,0),MATCH('tính băng dính sạch'!CB$3,FCSTSDV!$D$1:$L$1,0))/'tính băng dính sạch'!$E15,1)</f>
        <v>#N/A</v>
      </c>
      <c r="CC15" s="92" t="e">
        <f t="array" ref="CC15">+ROUND(INDEX(FCSTSDV!$D$2:$L$72,MATCH('tính băng dính sạch'!$D15,FCSTSDV!$C$2:$C$72,0),MATCH('tính băng dính sạch'!CC$3,FCSTSDV!$D$1:$L$1,0))/'tính băng dính sạch'!$E15,1)</f>
        <v>#N/A</v>
      </c>
      <c r="CD15" s="92" t="e">
        <f t="array" ref="CD15">+ROUND(INDEX(FCSTSDV!$D$2:$L$72,MATCH('tính băng dính sạch'!$D15,FCSTSDV!$C$2:$C$72,0),MATCH('tính băng dính sạch'!CD$3,FCSTSDV!$D$1:$L$1,0))/'tính băng dính sạch'!$E15,1)</f>
        <v>#N/A</v>
      </c>
      <c r="CE15" s="92" t="e">
        <f t="array" ref="CE15">+ROUND(INDEX(FCSTSDV!$D$2:$L$72,MATCH('tính băng dính sạch'!$D15,FCSTSDV!$C$2:$C$72,0),MATCH('tính băng dính sạch'!CE$3,FCSTSDV!$D$1:$L$1,0))/'tính băng dính sạch'!$E15,1)</f>
        <v>#N/A</v>
      </c>
      <c r="CF15" s="92" t="e">
        <f t="array" ref="CF15">+ROUND(INDEX(FCSTSDV!$D$2:$L$72,MATCH('tính băng dính sạch'!$D15,FCSTSDV!$C$2:$C$72,0),MATCH('tính băng dính sạch'!CF$3,FCSTSDV!$D$1:$L$1,0))/'tính băng dính sạch'!$E15,1)</f>
        <v>#N/A</v>
      </c>
      <c r="CG15" s="92" t="e">
        <f t="array" ref="CG15">+ROUND(INDEX(FCSTSDV!$D$2:$L$72,MATCH('tính băng dính sạch'!$D15,FCSTSDV!$C$2:$C$72,0),MATCH('tính băng dính sạch'!CG$3,FCSTSDV!$D$1:$L$1,0))/'tính băng dính sạch'!$E15,1)</f>
        <v>#N/A</v>
      </c>
      <c r="CH15" s="92" t="e">
        <f t="array" ref="CH15">+ROUND(INDEX(FCSTSDV!$D$2:$L$72,MATCH('tính băng dính sạch'!$D15,FCSTSDV!$C$2:$C$72,0),MATCH('tính băng dính sạch'!CH$3,FCSTSDV!$D$1:$L$1,0))/'tính băng dính sạch'!$E15,1)</f>
        <v>#N/A</v>
      </c>
      <c r="CI15" s="92" t="e">
        <f t="array" ref="CI15">+ROUND(INDEX(FCSTSDV!$D$2:$L$72,MATCH('tính băng dính sạch'!$D15,FCSTSDV!$C$2:$C$72,0),MATCH('tính băng dính sạch'!CI$3,FCSTSDV!$D$1:$L$1,0))/'tính băng dính sạch'!$E15,1)</f>
        <v>#N/A</v>
      </c>
      <c r="CJ15" s="92" t="e">
        <f t="array" ref="CJ15">+ROUND(INDEX(FCSTSDV!$D$2:$L$72,MATCH('tính băng dính sạch'!$D15,FCSTSDV!$C$2:$C$72,0),MATCH('tính băng dính sạch'!CJ$3,FCSTSDV!$D$1:$L$1,0))/'tính băng dính sạch'!$E15,1)</f>
        <v>#N/A</v>
      </c>
      <c r="CK15" s="92" t="e">
        <f t="array" ref="CK15">+ROUND(INDEX(FCSTSDV!$D$2:$L$72,MATCH('tính băng dính sạch'!$D15,FCSTSDV!$C$2:$C$72,0),MATCH('tính băng dính sạch'!CK$3,FCSTSDV!$D$1:$L$1,0))/'tính băng dính sạch'!$E15,1)</f>
        <v>#N/A</v>
      </c>
      <c r="CL15" s="92" t="e">
        <f t="array" ref="CL15">+ROUND(INDEX(FCSTSDV!$D$2:$L$72,MATCH('tính băng dính sạch'!$D15,FCSTSDV!$C$2:$C$72,0),MATCH('tính băng dính sạch'!CL$3,FCSTSDV!$D$1:$L$1,0))/'tính băng dính sạch'!$E15,1)</f>
        <v>#N/A</v>
      </c>
      <c r="CM15" s="92" t="e">
        <f t="array" ref="CM15">+ROUND(INDEX(FCSTSDV!$D$2:$L$72,MATCH('tính băng dính sạch'!$D15,FCSTSDV!$C$2:$C$72,0),MATCH('tính băng dính sạch'!CM$3,FCSTSDV!$D$1:$L$1,0))/'tính băng dính sạch'!$E15,1)</f>
        <v>#N/A</v>
      </c>
      <c r="CN15" s="92" t="e">
        <f t="array" ref="CN15">+ROUND(INDEX(FCSTSDV!$D$2:$L$72,MATCH('tính băng dính sạch'!$D15,FCSTSDV!$C$2:$C$72,0),MATCH('tính băng dính sạch'!CN$3,FCSTSDV!$D$1:$L$1,0))/'tính băng dính sạch'!$E15,1)</f>
        <v>#N/A</v>
      </c>
      <c r="CO15" s="92" t="e">
        <f t="array" ref="CO15">+ROUND(INDEX(FCSTSDV!$D$2:$L$72,MATCH('tính băng dính sạch'!$D15,FCSTSDV!$C$2:$C$72,0),MATCH('tính băng dính sạch'!CO$3,FCSTSDV!$D$1:$L$1,0))/'tính băng dính sạch'!$E15,1)</f>
        <v>#N/A</v>
      </c>
      <c r="CP15" s="92" t="e">
        <f t="array" ref="CP15">+ROUND(INDEX(FCSTSDV!$D$2:$L$72,MATCH('tính băng dính sạch'!$D15,FCSTSDV!$C$2:$C$72,0),MATCH('tính băng dính sạch'!CP$3,FCSTSDV!$D$1:$L$1,0))/'tính băng dính sạch'!$E15,1)</f>
        <v>#N/A</v>
      </c>
      <c r="CQ15" s="119" t="e">
        <f t="array" ref="CQ15">+ROUND(INDEX(FCSTSDV!$D$2:$L$72,MATCH('tính băng dính sạch'!$D15,FCSTSDV!$C$2:$C$72,0),MATCH('tính băng dính sạch'!CQ$3,FCSTSDV!$D$1:$L$1,0))/'tính băng dính sạch'!$E15,1)</f>
        <v>#N/A</v>
      </c>
    </row>
    <row r="16" spans="1:95" ht="20.100000000000001" hidden="1" customHeight="1">
      <c r="A16" s="818"/>
      <c r="B16" s="794"/>
      <c r="C16" s="57"/>
      <c r="D16" s="46" t="s">
        <v>48</v>
      </c>
      <c r="E16" s="49">
        <v>150</v>
      </c>
      <c r="F16" s="838"/>
      <c r="G16" s="838"/>
      <c r="H16" s="832"/>
      <c r="I16" s="81">
        <f>+ROUND(IFERROR(VLOOKUP(D16,FCSTSDV!$C$2:$E$2983,26,0),0)/'tính băng dính sạch'!E16+0,0)</f>
        <v>0</v>
      </c>
      <c r="J16" s="85"/>
      <c r="K16" s="13"/>
      <c r="L16" s="85"/>
      <c r="M16" s="84"/>
      <c r="N16" s="84"/>
      <c r="O16" s="84"/>
      <c r="P16" s="84"/>
      <c r="Q16" s="84"/>
      <c r="R16" s="84"/>
      <c r="S16" s="84"/>
      <c r="T16" s="84"/>
      <c r="U16" s="84"/>
      <c r="V16" s="101"/>
      <c r="W16" s="92" t="e">
        <f t="array" ref="W16">+INDEX(FCSTSDV!$D$2:$L$72,MATCH('tính băng dính sạch'!$D16,FCSTSDV!$C$2:$C$72,0),MATCH('tính băng dính sạch'!W$3,FCSTSDV!$D$1:$L$1,0))/'tính băng dính sạch'!$E16</f>
        <v>#N/A</v>
      </c>
      <c r="X16" s="102" t="e">
        <f t="array" ref="X16">+INDEX(FCSTSDV!$D$2:$L$72,MATCH('tính băng dính sạch'!$D16,FCSTSDV!$C$2:$C$72,0),MATCH('tính băng dính sạch'!X$3,FCSTSDV!$D$1:$L$1,0))/'tính băng dính sạch'!$E16</f>
        <v>#N/A</v>
      </c>
      <c r="Y16" s="102" t="e">
        <f t="array" ref="Y16">+INDEX(FCSTSDV!$D$2:$L$72,MATCH('tính băng dính sạch'!$D16,FCSTSDV!$C$2:$C$72,0),MATCH('tính băng dính sạch'!Y$3,FCSTSDV!$D$1:$L$1,0))/'tính băng dính sạch'!$E16</f>
        <v>#N/A</v>
      </c>
      <c r="Z16" s="102" t="e">
        <f t="array" ref="Z16">+INDEX(FCSTSDV!$D$2:$L$72,MATCH('tính băng dính sạch'!$D16,FCSTSDV!$C$2:$C$72,0),MATCH('tính băng dính sạch'!Z$3,FCSTSDV!$D$1:$L$1,0))/'tính băng dính sạch'!$E16</f>
        <v>#N/A</v>
      </c>
      <c r="AA16" s="102" t="e">
        <f t="array" ref="AA16">+INDEX(FCSTSDV!$D$2:$L$72,MATCH('tính băng dính sạch'!$D16,FCSTSDV!$C$2:$C$72,0),MATCH('tính băng dính sạch'!AA$3,FCSTSDV!$D$1:$L$1,0))/'tính băng dính sạch'!$E16</f>
        <v>#N/A</v>
      </c>
      <c r="AB16" s="102" t="e">
        <f t="array" ref="AB16">+INDEX(FCSTSDV!$D$2:$L$72,MATCH('tính băng dính sạch'!$D16,FCSTSDV!$C$2:$C$72,0),MATCH('tính băng dính sạch'!AB$3,FCSTSDV!$D$1:$L$1,0))/'tính băng dính sạch'!$E16</f>
        <v>#N/A</v>
      </c>
      <c r="AC16" s="102" t="e">
        <f t="array" ref="AC16">+INDEX(FCSTSDV!$D$2:$L$72,MATCH('tính băng dính sạch'!$D16,FCSTSDV!$C$2:$C$72,0),MATCH('tính băng dính sạch'!AC$3,FCSTSDV!$D$1:$L$1,0))/'tính băng dính sạch'!$E16</f>
        <v>#N/A</v>
      </c>
      <c r="AD16" s="102" t="e">
        <f t="array" ref="AD16">+INDEX(FCSTSDV!$D$2:$L$72,MATCH('tính băng dính sạch'!$D16,FCSTSDV!$C$2:$C$72,0),MATCH('tính băng dính sạch'!AD$3,FCSTSDV!$D$1:$L$1,0))/'tính băng dính sạch'!$E16</f>
        <v>#N/A</v>
      </c>
      <c r="AE16" s="102" t="e">
        <f t="array" ref="AE16">+INDEX(FCSTSDV!$D$2:$L$72,MATCH('tính băng dính sạch'!$D16,FCSTSDV!$C$2:$C$72,0),MATCH('tính băng dính sạch'!AE$3,FCSTSDV!$D$1:$L$1,0))/'tính băng dính sạch'!$E16</f>
        <v>#N/A</v>
      </c>
      <c r="AF16" s="92" t="e">
        <f>+INDEX(FCSTSDV!$D$2:$L$72,MATCH('tính băng dính sạch'!$D16,FCSTSDV!$C$2:$C$72,0),MATCH('tính băng dính sạch'!AF$3,FCSTSDV!$D$1:$L$1,0))/'tính băng dính sạch'!$E16</f>
        <v>#N/A</v>
      </c>
      <c r="AG16" s="92" t="e">
        <f>+INDEX(FCSTSDV!$D$2:$L$72,MATCH('tính băng dính sạch'!$D16,FCSTSDV!$C$2:$C$72,0),MATCH('tính băng dính sạch'!AG$3,FCSTSDV!$D$1:$L$1,0))/'tính băng dính sạch'!$E16</f>
        <v>#N/A</v>
      </c>
      <c r="AH16" s="92" t="e">
        <f>+INDEX(FCSTSDV!$D$2:$L$72,MATCH('tính băng dính sạch'!$D16,FCSTSDV!$C$2:$C$72,0),MATCH('tính băng dính sạch'!AH$3,FCSTSDV!$D$1:$L$1,0))/'tính băng dính sạch'!$E16</f>
        <v>#N/A</v>
      </c>
      <c r="AI16" s="106" t="e">
        <f>+INDEX(FCSTSDV!$D$2:$L$72,MATCH('tính băng dính sạch'!$D16,FCSTSDV!$C$2:$C$72,0),MATCH('tính băng dính sạch'!AI$3,FCSTSDV!$D$1:$L$1,0))/'tính băng dính sạch'!$E16</f>
        <v>#N/A</v>
      </c>
      <c r="AJ16" s="106" t="e">
        <f>+INDEX(FCSTSDV!$D$2:$L$72,MATCH('tính băng dính sạch'!$D16,FCSTSDV!$C$2:$C$72,0),MATCH('tính băng dính sạch'!AJ$3,FCSTSDV!$D$1:$L$1,0))/'tính băng dính sạch'!$E16</f>
        <v>#N/A</v>
      </c>
      <c r="AK16" s="106" t="e">
        <f>+INDEX(FCSTSDV!$D$2:$L$72,MATCH('tính băng dính sạch'!$D16,FCSTSDV!$C$2:$C$72,0),MATCH('tính băng dính sạch'!AK$3,FCSTSDV!$D$1:$L$1,0))/'tính băng dính sạch'!$E16</f>
        <v>#N/A</v>
      </c>
      <c r="AL16" s="106" t="e">
        <f>+INDEX(FCSTSDV!$D$2:$L$72,MATCH('tính băng dính sạch'!$D16,FCSTSDV!$C$2:$C$72,0),MATCH('tính băng dính sạch'!AL$3,FCSTSDV!$D$1:$L$1,0))/'tính băng dính sạch'!$E16</f>
        <v>#N/A</v>
      </c>
      <c r="AM16" s="106" t="e">
        <f>+INDEX(FCSTSDV!$D$2:$L$72,MATCH('tính băng dính sạch'!$D16,FCSTSDV!$C$2:$C$72,0),MATCH('tính băng dính sạch'!AM$3,FCSTSDV!$D$1:$L$1,0))/'tính băng dính sạch'!$E16</f>
        <v>#N/A</v>
      </c>
      <c r="AN16" s="106" t="e">
        <f>+INDEX(FCSTSDV!$D$2:$L$72,MATCH('tính băng dính sạch'!$D16,FCSTSDV!$C$2:$C$72,0),MATCH('tính băng dính sạch'!AN$3,FCSTSDV!$D$1:$L$1,0))/'tính băng dính sạch'!$E16</f>
        <v>#N/A</v>
      </c>
      <c r="AO16" s="106" t="e">
        <f>+INDEX(FCSTSDV!$D$2:$L$72,MATCH('tính băng dính sạch'!$D16,FCSTSDV!$C$2:$C$72,0),MATCH('tính băng dính sạch'!AO$3,FCSTSDV!$D$1:$L$1,0))/'tính băng dính sạch'!$E16</f>
        <v>#N/A</v>
      </c>
      <c r="AP16" s="114" t="e">
        <f t="array" ref="AP16">+INDEX(FCSTSDV!$D$2:$L$72,MATCH('tính băng dính sạch'!$D16,FCSTSDV!$C$2:$C$72,0),MATCH('tính băng dính sạch'!AP$3,FCSTSDV!$D$1:$L$1,0))/'tính băng dính sạch'!$E16</f>
        <v>#N/A</v>
      </c>
      <c r="AQ16" s="114" t="e">
        <f t="array" ref="AQ16">+INDEX(FCSTSDV!$D$2:$L$72,MATCH('tính băng dính sạch'!$D16,FCSTSDV!$C$2:$C$72,0),MATCH('tính băng dính sạch'!AQ$3,FCSTSDV!$D$1:$L$1,0))/'tính băng dính sạch'!$E16</f>
        <v>#N/A</v>
      </c>
      <c r="AR16" s="114" t="e">
        <f t="array" ref="AR16">+INDEX(FCSTSDV!$D$2:$L$72,MATCH('tính băng dính sạch'!$D16,FCSTSDV!$C$2:$C$72,0),MATCH('tính băng dính sạch'!AR$3,FCSTSDV!$D$1:$L$1,0))/'tính băng dính sạch'!$E16</f>
        <v>#N/A</v>
      </c>
      <c r="AS16" s="114" t="e">
        <f t="array" ref="AS16">+INDEX(FCSTSDV!$D$2:$L$72,MATCH('tính băng dính sạch'!$D16,FCSTSDV!$C$2:$C$72,0),MATCH('tính băng dính sạch'!AS$3,FCSTSDV!$D$1:$L$1,0))/'tính băng dính sạch'!$E16</f>
        <v>#N/A</v>
      </c>
      <c r="AT16" s="114" t="e">
        <f t="array" ref="AT16">+INDEX(FCSTSDV!$D$2:$L$72,MATCH('tính băng dính sạch'!$D16,FCSTSDV!$C$2:$C$72,0),MATCH('tính băng dính sạch'!AT$3,FCSTSDV!$D$1:$L$1,0))/'tính băng dính sạch'!$E16</f>
        <v>#N/A</v>
      </c>
      <c r="AU16" s="114" t="e">
        <f t="array" ref="AU16">+INDEX(FCSTSDV!$D$2:$L$72,MATCH('tính băng dính sạch'!$D16,FCSTSDV!$C$2:$C$72,0),MATCH('tính băng dính sạch'!AU$3,FCSTSDV!$D$1:$L$1,0))/'tính băng dính sạch'!$E16</f>
        <v>#N/A</v>
      </c>
      <c r="AV16" s="114" t="e">
        <f t="array" ref="AV16">+INDEX(FCSTSDV!$D$2:$L$72,MATCH('tính băng dính sạch'!$D16,FCSTSDV!$C$2:$C$72,0),MATCH('tính băng dính sạch'!AV$3,FCSTSDV!$D$1:$L$1,0))/'tính băng dính sạch'!$E16</f>
        <v>#N/A</v>
      </c>
      <c r="AW16" s="114" t="e">
        <f t="array" ref="AW16">+INDEX(FCSTSDV!$D$2:$L$72,MATCH('tính băng dính sạch'!$D16,FCSTSDV!$C$2:$C$72,0),MATCH('tính băng dính sạch'!AW$3,FCSTSDV!$D$1:$L$1,0))/'tính băng dính sạch'!$E16</f>
        <v>#N/A</v>
      </c>
      <c r="AX16" s="114" t="e">
        <f t="array" ref="AX16">+INDEX(FCSTSDV!$D$2:$L$72,MATCH('tính băng dính sạch'!$D16,FCSTSDV!$C$2:$C$72,0),MATCH('tính băng dính sạch'!AX$3,FCSTSDV!$D$1:$L$1,0))/'tính băng dính sạch'!$E16</f>
        <v>#N/A</v>
      </c>
      <c r="AY16" s="114" t="e">
        <f t="array" ref="AY16">+INDEX(FCSTSDV!$D$2:$L$72,MATCH('tính băng dính sạch'!$D16,FCSTSDV!$C$2:$C$72,0),MATCH('tính băng dính sạch'!AY$3,FCSTSDV!$D$1:$L$1,0))/'tính băng dính sạch'!$E16</f>
        <v>#N/A</v>
      </c>
      <c r="AZ16" s="114" t="e">
        <f t="array" ref="AZ16">+INDEX(FCSTSDV!$D$2:$L$72,MATCH('tính băng dính sạch'!$D16,FCSTSDV!$C$2:$C$72,0),MATCH('tính băng dính sạch'!AZ$3,FCSTSDV!$D$1:$L$1,0))/'tính băng dính sạch'!$E16</f>
        <v>#N/A</v>
      </c>
      <c r="BA16" s="114" t="e">
        <f t="array" ref="BA16">+INDEX(FCSTSDV!$D$2:$L$72,MATCH('tính băng dính sạch'!$D16,FCSTSDV!$C$2:$C$72,0),MATCH('tính băng dính sạch'!BA$3,FCSTSDV!$D$1:$L$1,0))/'tính băng dính sạch'!$E16</f>
        <v>#N/A</v>
      </c>
      <c r="BB16" s="114" t="e">
        <f t="array" ref="BB16">+INDEX(FCSTSDV!$D$2:$L$72,MATCH('tính băng dính sạch'!$D16,FCSTSDV!$C$2:$C$72,0),MATCH('tính băng dính sạch'!BB$3,FCSTSDV!$D$1:$L$1,0))/'tính băng dính sạch'!$E16</f>
        <v>#N/A</v>
      </c>
      <c r="BC16" s="114" t="e">
        <f t="array" ref="BC16">+INDEX(FCSTSDV!$D$2:$L$72,MATCH('tính băng dính sạch'!$D16,FCSTSDV!$C$2:$C$72,0),MATCH('tính băng dính sạch'!BC$3,FCSTSDV!$D$1:$L$1,0))/'tính băng dính sạch'!$E16</f>
        <v>#N/A</v>
      </c>
      <c r="BD16" s="114" t="e">
        <f t="array" ref="BD16">+INDEX(FCSTSDV!$D$2:$L$72,MATCH('tính băng dính sạch'!$D16,FCSTSDV!$C$2:$C$72,0),MATCH('tính băng dính sạch'!BD$3,FCSTSDV!$D$1:$L$1,0))/'tính băng dính sạch'!$E16</f>
        <v>#N/A</v>
      </c>
      <c r="BE16" s="114" t="e">
        <f t="array" ref="BE16">+INDEX(FCSTSDV!$D$2:$L$72,MATCH('tính băng dính sạch'!$D16,FCSTSDV!$C$2:$C$72,0),MATCH('tính băng dính sạch'!BE$3,FCSTSDV!$D$1:$L$1,0))/'tính băng dính sạch'!$E16</f>
        <v>#N/A</v>
      </c>
      <c r="BF16" s="114" t="e">
        <f t="array" ref="BF16">+INDEX(FCSTSDV!$D$2:$L$72,MATCH('tính băng dính sạch'!$D16,FCSTSDV!$C$2:$C$72,0),MATCH('tính băng dính sạch'!BF$3,FCSTSDV!$D$1:$L$1,0))/'tính băng dính sạch'!$E16</f>
        <v>#N/A</v>
      </c>
      <c r="BG16" s="114" t="e">
        <f t="array" ref="BG16">+INDEX(FCSTSDV!$D$2:$L$72,MATCH('tính băng dính sạch'!$D16,FCSTSDV!$C$2:$C$72,0),MATCH('tính băng dính sạch'!BG$3,FCSTSDV!$D$1:$L$1,0))/'tính băng dính sạch'!$E16</f>
        <v>#N/A</v>
      </c>
      <c r="BH16" s="114" t="e">
        <f t="array" ref="BH16">+INDEX(FCSTSDV!$D$2:$L$72,MATCH('tính băng dính sạch'!$D16,FCSTSDV!$C$2:$C$72,0),MATCH('tính băng dính sạch'!BH$3,FCSTSDV!$D$1:$L$1,0))/'tính băng dính sạch'!$E16</f>
        <v>#N/A</v>
      </c>
      <c r="BI16" s="114" t="e">
        <f t="array" ref="BI16">+INDEX(FCSTSDV!$D$2:$L$72,MATCH('tính băng dính sạch'!$D16,FCSTSDV!$C$2:$C$72,0),MATCH('tính băng dính sạch'!BI$3,FCSTSDV!$D$1:$L$1,0))/'tính băng dính sạch'!$E16</f>
        <v>#N/A</v>
      </c>
      <c r="BJ16" s="114" t="e">
        <f t="array" ref="BJ16">+INDEX(FCSTSDV!$D$2:$L$72,MATCH('tính băng dính sạch'!$D16,FCSTSDV!$C$2:$C$72,0),MATCH('tính băng dính sạch'!BJ$3,FCSTSDV!$D$1:$L$1,0))/'tính băng dính sạch'!$E16</f>
        <v>#N/A</v>
      </c>
      <c r="BK16" s="114" t="e">
        <f t="array" ref="BK16">+INDEX(FCSTSDV!$D$2:$L$72,MATCH('tính băng dính sạch'!$D16,FCSTSDV!$C$2:$C$72,0),MATCH('tính băng dính sạch'!BK$3,FCSTSDV!$D$1:$L$1,0))/'tính băng dính sạch'!$E16</f>
        <v>#N/A</v>
      </c>
      <c r="BL16" s="114" t="e">
        <f t="array" ref="BL16">+INDEX(FCSTSDV!$D$2:$L$72,MATCH('tính băng dính sạch'!$D16,FCSTSDV!$C$2:$C$72,0),MATCH('tính băng dính sạch'!BL$3,FCSTSDV!$D$1:$L$1,0))/'tính băng dính sạch'!$E16</f>
        <v>#N/A</v>
      </c>
      <c r="BM16" s="114" t="e">
        <f t="array" ref="BM16">+INDEX(FCSTSDV!$D$2:$L$72,MATCH('tính băng dính sạch'!$D16,FCSTSDV!$C$2:$C$72,0),MATCH('tính băng dính sạch'!BM$3,FCSTSDV!$D$1:$L$1,0))/'tính băng dính sạch'!$E16</f>
        <v>#N/A</v>
      </c>
      <c r="BN16" s="114" t="e">
        <f t="array" ref="BN16">+INDEX(FCSTSDV!$D$2:$L$72,MATCH('tính băng dính sạch'!$D16,FCSTSDV!$C$2:$C$72,0),MATCH('tính băng dính sạch'!BN$3,FCSTSDV!$D$1:$L$1,0))/'tính băng dính sạch'!$E16</f>
        <v>#N/A</v>
      </c>
      <c r="BO16" s="114" t="e">
        <f t="array" ref="BO16">+INDEX(FCSTSDV!$D$2:$L$72,MATCH('tính băng dính sạch'!$D16,FCSTSDV!$C$2:$C$72,0),MATCH('tính băng dính sạch'!BO$3,FCSTSDV!$D$1:$L$1,0))/'tính băng dính sạch'!$E16</f>
        <v>#N/A</v>
      </c>
      <c r="BP16" s="114" t="e">
        <f t="array" ref="BP16">+INDEX(FCSTSDV!$D$2:$L$72,MATCH('tính băng dính sạch'!$D16,FCSTSDV!$C$2:$C$72,0),MATCH('tính băng dính sạch'!BP$3,FCSTSDV!$D$1:$L$1,0))/'tính băng dính sạch'!$E16</f>
        <v>#N/A</v>
      </c>
      <c r="BQ16" s="114" t="e">
        <f t="array" ref="BQ16">+INDEX(FCSTSDV!$D$2:$L$72,MATCH('tính băng dính sạch'!$D16,FCSTSDV!$C$2:$C$72,0),MATCH('tính băng dính sạch'!BQ$3,FCSTSDV!$D$1:$L$1,0))/'tính băng dính sạch'!$E16</f>
        <v>#N/A</v>
      </c>
      <c r="BR16" s="114" t="e">
        <f t="array" ref="BR16">+INDEX(FCSTSDV!$D$2:$L$72,MATCH('tính băng dính sạch'!$D16,FCSTSDV!$C$2:$C$72,0),MATCH('tính băng dính sạch'!BR$3,FCSTSDV!$D$1:$L$1,0))/'tính băng dính sạch'!$E16</f>
        <v>#N/A</v>
      </c>
      <c r="BS16" s="114" t="e">
        <f t="array" ref="BS16">+INDEX(FCSTSDV!$D$2:$L$72,MATCH('tính băng dính sạch'!$D16,FCSTSDV!$C$2:$C$72,0),MATCH('tính băng dính sạch'!BS$3,FCSTSDV!$D$1:$L$1,0))/'tính băng dính sạch'!$E16</f>
        <v>#N/A</v>
      </c>
      <c r="BT16" s="114" t="e">
        <f t="array" ref="BT16">+INDEX(FCSTSDV!$D$2:$L$72,MATCH('tính băng dính sạch'!$D16,FCSTSDV!$C$2:$C$72,0),MATCH('tính băng dính sạch'!BT$3,FCSTSDV!$D$1:$L$1,0))/'tính băng dính sạch'!$E16</f>
        <v>#N/A</v>
      </c>
      <c r="BU16" s="92" t="e">
        <f t="array" ref="BU16">+ROUND(INDEX(FCSTSDV!$D$2:$L$72,MATCH('tính băng dính sạch'!$D16,FCSTSDV!$C$2:$C$72,0),MATCH('tính băng dính sạch'!BU$3,FCSTSDV!$D$1:$L$1,0))/'tính băng dính sạch'!$E16,1)</f>
        <v>#N/A</v>
      </c>
      <c r="BV16" s="92" t="e">
        <f t="array" ref="BV16">+ROUND(INDEX(FCSTSDV!$D$2:$L$72,MATCH('tính băng dính sạch'!$D16,FCSTSDV!$C$2:$C$72,0),MATCH('tính băng dính sạch'!BV$3,FCSTSDV!$D$1:$L$1,0))/'tính băng dính sạch'!$E16,1)</f>
        <v>#N/A</v>
      </c>
      <c r="BW16" s="92" t="e">
        <f t="array" ref="BW16">+ROUND(INDEX(FCSTSDV!$D$2:$L$72,MATCH('tính băng dính sạch'!$D16,FCSTSDV!$C$2:$C$72,0),MATCH('tính băng dính sạch'!BW$3,FCSTSDV!$D$1:$L$1,0))/'tính băng dính sạch'!$E16,1)</f>
        <v>#N/A</v>
      </c>
      <c r="BX16" s="92" t="e">
        <f t="array" ref="BX16">+ROUND(INDEX(FCSTSDV!$D$2:$L$72,MATCH('tính băng dính sạch'!$D16,FCSTSDV!$C$2:$C$72,0),MATCH('tính băng dính sạch'!BX$3,FCSTSDV!$D$1:$L$1,0))/'tính băng dính sạch'!$E16,1)</f>
        <v>#N/A</v>
      </c>
      <c r="BY16" s="92" t="e">
        <f t="array" ref="BY16">+ROUND(INDEX(FCSTSDV!$D$2:$L$72,MATCH('tính băng dính sạch'!$D16,FCSTSDV!$C$2:$C$72,0),MATCH('tính băng dính sạch'!BY$3,FCSTSDV!$D$1:$L$1,0))/'tính băng dính sạch'!$E16,1)</f>
        <v>#N/A</v>
      </c>
      <c r="BZ16" s="92" t="e">
        <f t="array" ref="BZ16">+ROUND(INDEX(FCSTSDV!$D$2:$L$72,MATCH('tính băng dính sạch'!$D16,FCSTSDV!$C$2:$C$72,0),MATCH('tính băng dính sạch'!BZ$3,FCSTSDV!$D$1:$L$1,0))/'tính băng dính sạch'!$E16,1)</f>
        <v>#N/A</v>
      </c>
      <c r="CA16" s="92" t="e">
        <f t="array" ref="CA16">+ROUND(INDEX(FCSTSDV!$D$2:$L$72,MATCH('tính băng dính sạch'!$D16,FCSTSDV!$C$2:$C$72,0),MATCH('tính băng dính sạch'!CA$3,FCSTSDV!$D$1:$L$1,0))/'tính băng dính sạch'!$E16,1)</f>
        <v>#N/A</v>
      </c>
      <c r="CB16" s="92" t="e">
        <f t="array" ref="CB16">+ROUND(INDEX(FCSTSDV!$D$2:$L$72,MATCH('tính băng dính sạch'!$D16,FCSTSDV!$C$2:$C$72,0),MATCH('tính băng dính sạch'!CB$3,FCSTSDV!$D$1:$L$1,0))/'tính băng dính sạch'!$E16,1)</f>
        <v>#N/A</v>
      </c>
      <c r="CC16" s="92" t="e">
        <f t="array" ref="CC16">+ROUND(INDEX(FCSTSDV!$D$2:$L$72,MATCH('tính băng dính sạch'!$D16,FCSTSDV!$C$2:$C$72,0),MATCH('tính băng dính sạch'!CC$3,FCSTSDV!$D$1:$L$1,0))/'tính băng dính sạch'!$E16,1)</f>
        <v>#N/A</v>
      </c>
      <c r="CD16" s="92" t="e">
        <f t="array" ref="CD16">+ROUND(INDEX(FCSTSDV!$D$2:$L$72,MATCH('tính băng dính sạch'!$D16,FCSTSDV!$C$2:$C$72,0),MATCH('tính băng dính sạch'!CD$3,FCSTSDV!$D$1:$L$1,0))/'tính băng dính sạch'!$E16,1)</f>
        <v>#N/A</v>
      </c>
      <c r="CE16" s="92" t="e">
        <f t="array" ref="CE16">+ROUND(INDEX(FCSTSDV!$D$2:$L$72,MATCH('tính băng dính sạch'!$D16,FCSTSDV!$C$2:$C$72,0),MATCH('tính băng dính sạch'!CE$3,FCSTSDV!$D$1:$L$1,0))/'tính băng dính sạch'!$E16,1)</f>
        <v>#N/A</v>
      </c>
      <c r="CF16" s="92" t="e">
        <f t="array" ref="CF16">+ROUND(INDEX(FCSTSDV!$D$2:$L$72,MATCH('tính băng dính sạch'!$D16,FCSTSDV!$C$2:$C$72,0),MATCH('tính băng dính sạch'!CF$3,FCSTSDV!$D$1:$L$1,0))/'tính băng dính sạch'!$E16,1)</f>
        <v>#N/A</v>
      </c>
      <c r="CG16" s="92" t="e">
        <f t="array" ref="CG16">+ROUND(INDEX(FCSTSDV!$D$2:$L$72,MATCH('tính băng dính sạch'!$D16,FCSTSDV!$C$2:$C$72,0),MATCH('tính băng dính sạch'!CG$3,FCSTSDV!$D$1:$L$1,0))/'tính băng dính sạch'!$E16,1)</f>
        <v>#N/A</v>
      </c>
      <c r="CH16" s="92" t="e">
        <f t="array" ref="CH16">+ROUND(INDEX(FCSTSDV!$D$2:$L$72,MATCH('tính băng dính sạch'!$D16,FCSTSDV!$C$2:$C$72,0),MATCH('tính băng dính sạch'!CH$3,FCSTSDV!$D$1:$L$1,0))/'tính băng dính sạch'!$E16,1)</f>
        <v>#N/A</v>
      </c>
      <c r="CI16" s="92" t="e">
        <f t="array" ref="CI16">+ROUND(INDEX(FCSTSDV!$D$2:$L$72,MATCH('tính băng dính sạch'!$D16,FCSTSDV!$C$2:$C$72,0),MATCH('tính băng dính sạch'!CI$3,FCSTSDV!$D$1:$L$1,0))/'tính băng dính sạch'!$E16,1)</f>
        <v>#N/A</v>
      </c>
      <c r="CJ16" s="92" t="e">
        <f t="array" ref="CJ16">+ROUND(INDEX(FCSTSDV!$D$2:$L$72,MATCH('tính băng dính sạch'!$D16,FCSTSDV!$C$2:$C$72,0),MATCH('tính băng dính sạch'!CJ$3,FCSTSDV!$D$1:$L$1,0))/'tính băng dính sạch'!$E16,1)</f>
        <v>#N/A</v>
      </c>
      <c r="CK16" s="92" t="e">
        <f t="array" ref="CK16">+ROUND(INDEX(FCSTSDV!$D$2:$L$72,MATCH('tính băng dính sạch'!$D16,FCSTSDV!$C$2:$C$72,0),MATCH('tính băng dính sạch'!CK$3,FCSTSDV!$D$1:$L$1,0))/'tính băng dính sạch'!$E16,1)</f>
        <v>#N/A</v>
      </c>
      <c r="CL16" s="92" t="e">
        <f t="array" ref="CL16">+ROUND(INDEX(FCSTSDV!$D$2:$L$72,MATCH('tính băng dính sạch'!$D16,FCSTSDV!$C$2:$C$72,0),MATCH('tính băng dính sạch'!CL$3,FCSTSDV!$D$1:$L$1,0))/'tính băng dính sạch'!$E16,1)</f>
        <v>#N/A</v>
      </c>
      <c r="CM16" s="92" t="e">
        <f t="array" ref="CM16">+ROUND(INDEX(FCSTSDV!$D$2:$L$72,MATCH('tính băng dính sạch'!$D16,FCSTSDV!$C$2:$C$72,0),MATCH('tính băng dính sạch'!CM$3,FCSTSDV!$D$1:$L$1,0))/'tính băng dính sạch'!$E16,1)</f>
        <v>#N/A</v>
      </c>
      <c r="CN16" s="92" t="e">
        <f t="array" ref="CN16">+ROUND(INDEX(FCSTSDV!$D$2:$L$72,MATCH('tính băng dính sạch'!$D16,FCSTSDV!$C$2:$C$72,0),MATCH('tính băng dính sạch'!CN$3,FCSTSDV!$D$1:$L$1,0))/'tính băng dính sạch'!$E16,1)</f>
        <v>#N/A</v>
      </c>
      <c r="CO16" s="92" t="e">
        <f t="array" ref="CO16">+ROUND(INDEX(FCSTSDV!$D$2:$L$72,MATCH('tính băng dính sạch'!$D16,FCSTSDV!$C$2:$C$72,0),MATCH('tính băng dính sạch'!CO$3,FCSTSDV!$D$1:$L$1,0))/'tính băng dính sạch'!$E16,1)</f>
        <v>#N/A</v>
      </c>
      <c r="CP16" s="92" t="e">
        <f t="array" ref="CP16">+ROUND(INDEX(FCSTSDV!$D$2:$L$72,MATCH('tính băng dính sạch'!$D16,FCSTSDV!$C$2:$C$72,0),MATCH('tính băng dính sạch'!CP$3,FCSTSDV!$D$1:$L$1,0))/'tính băng dính sạch'!$E16,1)</f>
        <v>#N/A</v>
      </c>
      <c r="CQ16" s="119" t="e">
        <f t="array" ref="CQ16">+ROUND(INDEX(FCSTSDV!$D$2:$L$72,MATCH('tính băng dính sạch'!$D16,FCSTSDV!$C$2:$C$72,0),MATCH('tính băng dính sạch'!CQ$3,FCSTSDV!$D$1:$L$1,0))/'tính băng dính sạch'!$E16,1)</f>
        <v>#N/A</v>
      </c>
    </row>
    <row r="17" spans="1:95" ht="20.100000000000001" hidden="1" customHeight="1">
      <c r="A17" s="818"/>
      <c r="B17" s="794"/>
      <c r="C17" s="57"/>
      <c r="D17" s="46" t="s">
        <v>49</v>
      </c>
      <c r="E17" s="49">
        <v>100</v>
      </c>
      <c r="F17" s="838"/>
      <c r="G17" s="838"/>
      <c r="H17" s="832"/>
      <c r="I17" s="81">
        <f>+ROUND(IFERROR(VLOOKUP(D17,FCSTSDV!$C$2:$E$2983,26,0),0)/'tính băng dính sạch'!E17+0,0)</f>
        <v>0</v>
      </c>
      <c r="J17" s="85"/>
      <c r="K17" s="13"/>
      <c r="L17" s="13"/>
      <c r="M17" s="84" t="e">
        <f t="array" ref="M17">+INDEX(FCSTSDV!$D$2:$L$72,MATCH('tính băng dính sạch'!$D17,FCSTSDV!$C$2:$C$72,0),MATCH('tính băng dính sạch'!M$3,FCSTSDV!$D$1:$L$1,0))/'tính băng dính sạch'!$E17</f>
        <v>#N/A</v>
      </c>
      <c r="N17" s="84" t="e">
        <f t="array" ref="N17">+INDEX(FCSTSDV!$D$2:$L$72,MATCH('tính băng dính sạch'!$D17,FCSTSDV!$C$2:$C$72,0),MATCH('tính băng dính sạch'!N$3,FCSTSDV!$D$1:$L$1,0))/'tính băng dính sạch'!$E17</f>
        <v>#N/A</v>
      </c>
      <c r="O17" s="84" t="e">
        <f t="array" ref="O17">+INDEX(FCSTSDV!$D$2:$L$72,MATCH('tính băng dính sạch'!$D17,FCSTSDV!$C$2:$C$72,0),MATCH('tính băng dính sạch'!O$3,FCSTSDV!$D$1:$L$1,0))/'tính băng dính sạch'!$E17</f>
        <v>#N/A</v>
      </c>
      <c r="P17" s="84" t="e">
        <f t="array" ref="P17">+INDEX(FCSTSDV!$D$2:$L$72,MATCH('tính băng dính sạch'!$D17,FCSTSDV!$C$2:$C$72,0),MATCH('tính băng dính sạch'!P$3,FCSTSDV!$D$1:$L$1,0))/'tính băng dính sạch'!$E17</f>
        <v>#N/A</v>
      </c>
      <c r="Q17" s="84" t="e">
        <f t="array" ref="Q17">+INDEX(FCSTSDV!$D$2:$L$72,MATCH('tính băng dính sạch'!$D17,FCSTSDV!$C$2:$C$72,0),MATCH('tính băng dính sạch'!Q$3,FCSTSDV!$D$1:$L$1,0))/'tính băng dính sạch'!$E17</f>
        <v>#N/A</v>
      </c>
      <c r="R17" s="84" t="e">
        <f t="array" ref="R17">+INDEX(FCSTSDV!$D$2:$L$72,MATCH('tính băng dính sạch'!$D17,FCSTSDV!$C$2:$C$72,0),MATCH('tính băng dính sạch'!R$3,FCSTSDV!$D$1:$L$1,0))/'tính băng dính sạch'!$E17</f>
        <v>#N/A</v>
      </c>
      <c r="S17" s="84" t="e">
        <f t="array" ref="S17">+INDEX(FCSTSDV!$D$2:$L$72,MATCH('tính băng dính sạch'!$D17,FCSTSDV!$C$2:$C$72,0),MATCH('tính băng dính sạch'!S$3,FCSTSDV!$D$1:$L$1,0))/'tính băng dính sạch'!$E17</f>
        <v>#N/A</v>
      </c>
      <c r="T17" s="84" t="e">
        <f t="array" ref="T17">+INDEX(FCSTSDV!$D$2:$L$72,MATCH('tính băng dính sạch'!$D17,FCSTSDV!$C$2:$C$72,0),MATCH('tính băng dính sạch'!T$3,FCSTSDV!$D$1:$L$1,0))/'tính băng dính sạch'!$E17</f>
        <v>#N/A</v>
      </c>
      <c r="U17" s="84" t="e">
        <f t="array" ref="U17">+INDEX(FCSTSDV!$D$2:$L$72,MATCH('tính băng dính sạch'!$D17,FCSTSDV!$C$2:$C$72,0),MATCH('tính băng dính sạch'!U$3,FCSTSDV!$D$1:$L$1,0))/'tính băng dính sạch'!$E17</f>
        <v>#N/A</v>
      </c>
      <c r="V17" s="101" t="e">
        <f t="array" ref="V17">+INDEX(FCSTSDV!$D$2:$L$72,MATCH('tính băng dính sạch'!$D17,FCSTSDV!$C$2:$C$72,0),MATCH('tính băng dính sạch'!V$3,FCSTSDV!$D$1:$L$1,0))/'tính băng dính sạch'!$E17</f>
        <v>#N/A</v>
      </c>
      <c r="W17" s="92" t="e">
        <f t="array" ref="W17">+INDEX(FCSTSDV!$D$2:$L$72,MATCH('tính băng dính sạch'!$D17,FCSTSDV!$C$2:$C$72,0),MATCH('tính băng dính sạch'!W$3,FCSTSDV!$D$1:$L$1,0))/'tính băng dính sạch'!$E17</f>
        <v>#N/A</v>
      </c>
      <c r="X17" s="102" t="e">
        <f t="array" ref="X17">+INDEX(FCSTSDV!$D$2:$L$72,MATCH('tính băng dính sạch'!$D17,FCSTSDV!$C$2:$C$72,0),MATCH('tính băng dính sạch'!X$3,FCSTSDV!$D$1:$L$1,0))/'tính băng dính sạch'!$E17</f>
        <v>#N/A</v>
      </c>
      <c r="Y17" s="102" t="e">
        <f t="array" ref="Y17">+INDEX(FCSTSDV!$D$2:$L$72,MATCH('tính băng dính sạch'!$D17,FCSTSDV!$C$2:$C$72,0),MATCH('tính băng dính sạch'!Y$3,FCSTSDV!$D$1:$L$1,0))/'tính băng dính sạch'!$E17</f>
        <v>#N/A</v>
      </c>
      <c r="Z17" s="102" t="e">
        <f t="array" ref="Z17">+INDEX(FCSTSDV!$D$2:$L$72,MATCH('tính băng dính sạch'!$D17,FCSTSDV!$C$2:$C$72,0),MATCH('tính băng dính sạch'!Z$3,FCSTSDV!$D$1:$L$1,0))/'tính băng dính sạch'!$E17</f>
        <v>#N/A</v>
      </c>
      <c r="AA17" s="102" t="e">
        <f t="array" ref="AA17">+INDEX(FCSTSDV!$D$2:$L$72,MATCH('tính băng dính sạch'!$D17,FCSTSDV!$C$2:$C$72,0),MATCH('tính băng dính sạch'!AA$3,FCSTSDV!$D$1:$L$1,0))/'tính băng dính sạch'!$E17</f>
        <v>#N/A</v>
      </c>
      <c r="AB17" s="102" t="e">
        <f t="array" ref="AB17">+INDEX(FCSTSDV!$D$2:$L$72,MATCH('tính băng dính sạch'!$D17,FCSTSDV!$C$2:$C$72,0),MATCH('tính băng dính sạch'!AB$3,FCSTSDV!$D$1:$L$1,0))/'tính băng dính sạch'!$E17</f>
        <v>#N/A</v>
      </c>
      <c r="AC17" s="102" t="e">
        <f t="array" ref="AC17">+INDEX(FCSTSDV!$D$2:$L$72,MATCH('tính băng dính sạch'!$D17,FCSTSDV!$C$2:$C$72,0),MATCH('tính băng dính sạch'!AC$3,FCSTSDV!$D$1:$L$1,0))/'tính băng dính sạch'!$E17</f>
        <v>#N/A</v>
      </c>
      <c r="AD17" s="102" t="e">
        <f t="array" ref="AD17">+INDEX(FCSTSDV!$D$2:$L$72,MATCH('tính băng dính sạch'!$D17,FCSTSDV!$C$2:$C$72,0),MATCH('tính băng dính sạch'!AD$3,FCSTSDV!$D$1:$L$1,0))/'tính băng dính sạch'!$E17</f>
        <v>#N/A</v>
      </c>
      <c r="AE17" s="102" t="e">
        <f t="array" ref="AE17">+INDEX(FCSTSDV!$D$2:$L$72,MATCH('tính băng dính sạch'!$D17,FCSTSDV!$C$2:$C$72,0),MATCH('tính băng dính sạch'!AE$3,FCSTSDV!$D$1:$L$1,0))/'tính băng dính sạch'!$E17</f>
        <v>#N/A</v>
      </c>
      <c r="AF17" s="92" t="e">
        <f>+INDEX(FCSTSDV!$D$2:$L$72,MATCH('tính băng dính sạch'!$D17,FCSTSDV!$C$2:$C$72,0),MATCH('tính băng dính sạch'!AF$3,FCSTSDV!$D$1:$L$1,0))/'tính băng dính sạch'!$E17</f>
        <v>#N/A</v>
      </c>
      <c r="AG17" s="92" t="e">
        <f>+INDEX(FCSTSDV!$D$2:$L$72,MATCH('tính băng dính sạch'!$D17,FCSTSDV!$C$2:$C$72,0),MATCH('tính băng dính sạch'!AG$3,FCSTSDV!$D$1:$L$1,0))/'tính băng dính sạch'!$E17</f>
        <v>#N/A</v>
      </c>
      <c r="AH17" s="92" t="e">
        <f>+INDEX(FCSTSDV!$D$2:$L$72,MATCH('tính băng dính sạch'!$D17,FCSTSDV!$C$2:$C$72,0),MATCH('tính băng dính sạch'!AH$3,FCSTSDV!$D$1:$L$1,0))/'tính băng dính sạch'!$E17</f>
        <v>#N/A</v>
      </c>
      <c r="AI17" s="106" t="e">
        <f>+INDEX(FCSTSDV!$D$2:$L$72,MATCH('tính băng dính sạch'!$D17,FCSTSDV!$C$2:$C$72,0),MATCH('tính băng dính sạch'!AI$3,FCSTSDV!$D$1:$L$1,0))/'tính băng dính sạch'!$E17</f>
        <v>#N/A</v>
      </c>
      <c r="AJ17" s="106" t="e">
        <f>+INDEX(FCSTSDV!$D$2:$L$72,MATCH('tính băng dính sạch'!$D17,FCSTSDV!$C$2:$C$72,0),MATCH('tính băng dính sạch'!AJ$3,FCSTSDV!$D$1:$L$1,0))/'tính băng dính sạch'!$E17</f>
        <v>#N/A</v>
      </c>
      <c r="AK17" s="106" t="e">
        <f>+INDEX(FCSTSDV!$D$2:$L$72,MATCH('tính băng dính sạch'!$D17,FCSTSDV!$C$2:$C$72,0),MATCH('tính băng dính sạch'!AK$3,FCSTSDV!$D$1:$L$1,0))/'tính băng dính sạch'!$E17</f>
        <v>#N/A</v>
      </c>
      <c r="AL17" s="106" t="e">
        <f>+INDEX(FCSTSDV!$D$2:$L$72,MATCH('tính băng dính sạch'!$D17,FCSTSDV!$C$2:$C$72,0),MATCH('tính băng dính sạch'!AL$3,FCSTSDV!$D$1:$L$1,0))/'tính băng dính sạch'!$E17</f>
        <v>#N/A</v>
      </c>
      <c r="AM17" s="106" t="e">
        <f>+INDEX(FCSTSDV!$D$2:$L$72,MATCH('tính băng dính sạch'!$D17,FCSTSDV!$C$2:$C$72,0),MATCH('tính băng dính sạch'!AM$3,FCSTSDV!$D$1:$L$1,0))/'tính băng dính sạch'!$E17</f>
        <v>#N/A</v>
      </c>
      <c r="AN17" s="106" t="e">
        <f>+INDEX(FCSTSDV!$D$2:$L$72,MATCH('tính băng dính sạch'!$D17,FCSTSDV!$C$2:$C$72,0),MATCH('tính băng dính sạch'!AN$3,FCSTSDV!$D$1:$L$1,0))/'tính băng dính sạch'!$E17</f>
        <v>#N/A</v>
      </c>
      <c r="AO17" s="106" t="e">
        <f>+INDEX(FCSTSDV!$D$2:$L$72,MATCH('tính băng dính sạch'!$D17,FCSTSDV!$C$2:$C$72,0),MATCH('tính băng dính sạch'!AO$3,FCSTSDV!$D$1:$L$1,0))/'tính băng dính sạch'!$E17</f>
        <v>#N/A</v>
      </c>
      <c r="AP17" s="114" t="e">
        <f t="array" ref="AP17">+INDEX(FCSTSDV!$D$2:$L$72,MATCH('tính băng dính sạch'!$D17,FCSTSDV!$C$2:$C$72,0),MATCH('tính băng dính sạch'!AP$3,FCSTSDV!$D$1:$L$1,0))/'tính băng dính sạch'!$E17</f>
        <v>#N/A</v>
      </c>
      <c r="AQ17" s="114" t="e">
        <f t="array" ref="AQ17">+INDEX(FCSTSDV!$D$2:$L$72,MATCH('tính băng dính sạch'!$D17,FCSTSDV!$C$2:$C$72,0),MATCH('tính băng dính sạch'!AQ$3,FCSTSDV!$D$1:$L$1,0))/'tính băng dính sạch'!$E17</f>
        <v>#N/A</v>
      </c>
      <c r="AR17" s="114" t="e">
        <f t="array" ref="AR17">+INDEX(FCSTSDV!$D$2:$L$72,MATCH('tính băng dính sạch'!$D17,FCSTSDV!$C$2:$C$72,0),MATCH('tính băng dính sạch'!AR$3,FCSTSDV!$D$1:$L$1,0))/'tính băng dính sạch'!$E17</f>
        <v>#N/A</v>
      </c>
      <c r="AS17" s="114" t="e">
        <f t="array" ref="AS17">+INDEX(FCSTSDV!$D$2:$L$72,MATCH('tính băng dính sạch'!$D17,FCSTSDV!$C$2:$C$72,0),MATCH('tính băng dính sạch'!AS$3,FCSTSDV!$D$1:$L$1,0))/'tính băng dính sạch'!$E17</f>
        <v>#N/A</v>
      </c>
      <c r="AT17" s="114"/>
      <c r="AU17" s="114"/>
      <c r="AV17" s="114"/>
      <c r="AW17" s="114"/>
      <c r="AX17" s="114"/>
      <c r="AY17" s="114"/>
      <c r="AZ17" s="114"/>
      <c r="BA17" s="114" t="e">
        <f t="array" ref="BA17">+INDEX(FCSTSDV!$D$2:$L$72,MATCH('tính băng dính sạch'!$D17,FCSTSDV!$C$2:$C$72,0),MATCH('tính băng dính sạch'!BA$3,FCSTSDV!$D$1:$L$1,0))/'tính băng dính sạch'!$E17</f>
        <v>#N/A</v>
      </c>
      <c r="BB17" s="114" t="e">
        <f t="array" ref="BB17">+INDEX(FCSTSDV!$D$2:$L$72,MATCH('tính băng dính sạch'!$D17,FCSTSDV!$C$2:$C$72,0),MATCH('tính băng dính sạch'!BB$3,FCSTSDV!$D$1:$L$1,0))/'tính băng dính sạch'!$E17</f>
        <v>#N/A</v>
      </c>
      <c r="BC17" s="114" t="e">
        <f t="array" ref="BC17">+INDEX(FCSTSDV!$D$2:$L$72,MATCH('tính băng dính sạch'!$D17,FCSTSDV!$C$2:$C$72,0),MATCH('tính băng dính sạch'!BC$3,FCSTSDV!$D$1:$L$1,0))/'tính băng dính sạch'!$E17</f>
        <v>#N/A</v>
      </c>
      <c r="BD17" s="114" t="e">
        <f t="array" ref="BD17">+INDEX(FCSTSDV!$D$2:$L$72,MATCH('tính băng dính sạch'!$D17,FCSTSDV!$C$2:$C$72,0),MATCH('tính băng dính sạch'!BD$3,FCSTSDV!$D$1:$L$1,0))/'tính băng dính sạch'!$E17</f>
        <v>#N/A</v>
      </c>
      <c r="BE17" s="114" t="e">
        <f t="array" ref="BE17">+INDEX(FCSTSDV!$D$2:$L$72,MATCH('tính băng dính sạch'!$D17,FCSTSDV!$C$2:$C$72,0),MATCH('tính băng dính sạch'!BE$3,FCSTSDV!$D$1:$L$1,0))/'tính băng dính sạch'!$E17</f>
        <v>#N/A</v>
      </c>
      <c r="BF17" s="114" t="e">
        <f t="array" ref="BF17">+INDEX(FCSTSDV!$D$2:$L$72,MATCH('tính băng dính sạch'!$D17,FCSTSDV!$C$2:$C$72,0),MATCH('tính băng dính sạch'!BF$3,FCSTSDV!$D$1:$L$1,0))/'tính băng dính sạch'!$E17</f>
        <v>#N/A</v>
      </c>
      <c r="BG17" s="114" t="e">
        <f t="array" ref="BG17">+INDEX(FCSTSDV!$D$2:$L$72,MATCH('tính băng dính sạch'!$D17,FCSTSDV!$C$2:$C$72,0),MATCH('tính băng dính sạch'!BG$3,FCSTSDV!$D$1:$L$1,0))/'tính băng dính sạch'!$E17</f>
        <v>#N/A</v>
      </c>
      <c r="BH17" s="114" t="e">
        <f t="array" ref="BH17">+INDEX(FCSTSDV!$D$2:$L$72,MATCH('tính băng dính sạch'!$D17,FCSTSDV!$C$2:$C$72,0),MATCH('tính băng dính sạch'!BH$3,FCSTSDV!$D$1:$L$1,0))/'tính băng dính sạch'!$E17</f>
        <v>#N/A</v>
      </c>
      <c r="BI17" s="114" t="e">
        <f t="array" ref="BI17">+INDEX(FCSTSDV!$D$2:$L$72,MATCH('tính băng dính sạch'!$D17,FCSTSDV!$C$2:$C$72,0),MATCH('tính băng dính sạch'!BI$3,FCSTSDV!$D$1:$L$1,0))/'tính băng dính sạch'!$E17</f>
        <v>#N/A</v>
      </c>
      <c r="BJ17" s="114" t="e">
        <f t="array" ref="BJ17">+INDEX(FCSTSDV!$D$2:$L$72,MATCH('tính băng dính sạch'!$D17,FCSTSDV!$C$2:$C$72,0),MATCH('tính băng dính sạch'!BJ$3,FCSTSDV!$D$1:$L$1,0))/'tính băng dính sạch'!$E17</f>
        <v>#N/A</v>
      </c>
      <c r="BK17" s="114" t="e">
        <f t="array" ref="BK17">+INDEX(FCSTSDV!$D$2:$L$72,MATCH('tính băng dính sạch'!$D17,FCSTSDV!$C$2:$C$72,0),MATCH('tính băng dính sạch'!BK$3,FCSTSDV!$D$1:$L$1,0))/'tính băng dính sạch'!$E17</f>
        <v>#N/A</v>
      </c>
      <c r="BL17" s="114" t="e">
        <f t="array" ref="BL17">+INDEX(FCSTSDV!$D$2:$L$72,MATCH('tính băng dính sạch'!$D17,FCSTSDV!$C$2:$C$72,0),MATCH('tính băng dính sạch'!BL$3,FCSTSDV!$D$1:$L$1,0))/'tính băng dính sạch'!$E17</f>
        <v>#N/A</v>
      </c>
      <c r="BM17" s="114" t="e">
        <f t="array" ref="BM17">+INDEX(FCSTSDV!$D$2:$L$72,MATCH('tính băng dính sạch'!$D17,FCSTSDV!$C$2:$C$72,0),MATCH('tính băng dính sạch'!BM$3,FCSTSDV!$D$1:$L$1,0))/'tính băng dính sạch'!$E17</f>
        <v>#N/A</v>
      </c>
      <c r="BN17" s="114" t="e">
        <f t="array" ref="BN17">+INDEX(FCSTSDV!$D$2:$L$72,MATCH('tính băng dính sạch'!$D17,FCSTSDV!$C$2:$C$72,0),MATCH('tính băng dính sạch'!BN$3,FCSTSDV!$D$1:$L$1,0))/'tính băng dính sạch'!$E17</f>
        <v>#N/A</v>
      </c>
      <c r="BO17" s="114" t="e">
        <f t="array" ref="BO17">+INDEX(FCSTSDV!$D$2:$L$72,MATCH('tính băng dính sạch'!$D17,FCSTSDV!$C$2:$C$72,0),MATCH('tính băng dính sạch'!BO$3,FCSTSDV!$D$1:$L$1,0))/'tính băng dính sạch'!$E17</f>
        <v>#N/A</v>
      </c>
      <c r="BP17" s="114" t="e">
        <f t="array" ref="BP17">+INDEX(FCSTSDV!$D$2:$L$72,MATCH('tính băng dính sạch'!$D17,FCSTSDV!$C$2:$C$72,0),MATCH('tính băng dính sạch'!BP$3,FCSTSDV!$D$1:$L$1,0))/'tính băng dính sạch'!$E17</f>
        <v>#N/A</v>
      </c>
      <c r="BQ17" s="114" t="e">
        <f t="array" ref="BQ17">+INDEX(FCSTSDV!$D$2:$L$72,MATCH('tính băng dính sạch'!$D17,FCSTSDV!$C$2:$C$72,0),MATCH('tính băng dính sạch'!BQ$3,FCSTSDV!$D$1:$L$1,0))/'tính băng dính sạch'!$E17</f>
        <v>#N/A</v>
      </c>
      <c r="BR17" s="114" t="e">
        <f t="array" ref="BR17">+INDEX(FCSTSDV!$D$2:$L$72,MATCH('tính băng dính sạch'!$D17,FCSTSDV!$C$2:$C$72,0),MATCH('tính băng dính sạch'!BR$3,FCSTSDV!$D$1:$L$1,0))/'tính băng dính sạch'!$E17</f>
        <v>#N/A</v>
      </c>
      <c r="BS17" s="114" t="e">
        <f t="array" ref="BS17">+INDEX(FCSTSDV!$D$2:$L$72,MATCH('tính băng dính sạch'!$D17,FCSTSDV!$C$2:$C$72,0),MATCH('tính băng dính sạch'!BS$3,FCSTSDV!$D$1:$L$1,0))/'tính băng dính sạch'!$E17</f>
        <v>#N/A</v>
      </c>
      <c r="BT17" s="114" t="e">
        <f t="array" ref="BT17">+INDEX(FCSTSDV!$D$2:$L$72,MATCH('tính băng dính sạch'!$D17,FCSTSDV!$C$2:$C$72,0),MATCH('tính băng dính sạch'!BT$3,FCSTSDV!$D$1:$L$1,0))/'tính băng dính sạch'!$E17</f>
        <v>#N/A</v>
      </c>
      <c r="BU17" s="92" t="e">
        <f t="array" ref="BU17">+ROUND(INDEX(FCSTSDV!$D$2:$L$72,MATCH('tính băng dính sạch'!$D17,FCSTSDV!$C$2:$C$72,0),MATCH('tính băng dính sạch'!BU$3,FCSTSDV!$D$1:$L$1,0))/'tính băng dính sạch'!$E17,1)</f>
        <v>#N/A</v>
      </c>
      <c r="BV17" s="92" t="e">
        <f t="array" ref="BV17">+ROUND(INDEX(FCSTSDV!$D$2:$L$72,MATCH('tính băng dính sạch'!$D17,FCSTSDV!$C$2:$C$72,0),MATCH('tính băng dính sạch'!BV$3,FCSTSDV!$D$1:$L$1,0))/'tính băng dính sạch'!$E17,1)</f>
        <v>#N/A</v>
      </c>
      <c r="BW17" s="92" t="e">
        <f t="array" ref="BW17">+ROUND(INDEX(FCSTSDV!$D$2:$L$72,MATCH('tính băng dính sạch'!$D17,FCSTSDV!$C$2:$C$72,0),MATCH('tính băng dính sạch'!BW$3,FCSTSDV!$D$1:$L$1,0))/'tính băng dính sạch'!$E17,1)</f>
        <v>#N/A</v>
      </c>
      <c r="BX17" s="92" t="e">
        <f t="array" ref="BX17">+ROUND(INDEX(FCSTSDV!$D$2:$L$72,MATCH('tính băng dính sạch'!$D17,FCSTSDV!$C$2:$C$72,0),MATCH('tính băng dính sạch'!BX$3,FCSTSDV!$D$1:$L$1,0))/'tính băng dính sạch'!$E17,1)</f>
        <v>#N/A</v>
      </c>
      <c r="BY17" s="92" t="e">
        <f t="array" ref="BY17">+ROUND(INDEX(FCSTSDV!$D$2:$L$72,MATCH('tính băng dính sạch'!$D17,FCSTSDV!$C$2:$C$72,0),MATCH('tính băng dính sạch'!BY$3,FCSTSDV!$D$1:$L$1,0))/'tính băng dính sạch'!$E17,1)</f>
        <v>#N/A</v>
      </c>
      <c r="BZ17" s="92" t="e">
        <f t="array" ref="BZ17">+ROUND(INDEX(FCSTSDV!$D$2:$L$72,MATCH('tính băng dính sạch'!$D17,FCSTSDV!$C$2:$C$72,0),MATCH('tính băng dính sạch'!BZ$3,FCSTSDV!$D$1:$L$1,0))/'tính băng dính sạch'!$E17,1)</f>
        <v>#N/A</v>
      </c>
      <c r="CA17" s="92" t="e">
        <f t="array" ref="CA17">+ROUND(INDEX(FCSTSDV!$D$2:$L$72,MATCH('tính băng dính sạch'!$D17,FCSTSDV!$C$2:$C$72,0),MATCH('tính băng dính sạch'!CA$3,FCSTSDV!$D$1:$L$1,0))/'tính băng dính sạch'!$E17,1)</f>
        <v>#N/A</v>
      </c>
      <c r="CB17" s="92" t="e">
        <f t="array" ref="CB17">+ROUND(INDEX(FCSTSDV!$D$2:$L$72,MATCH('tính băng dính sạch'!$D17,FCSTSDV!$C$2:$C$72,0),MATCH('tính băng dính sạch'!CB$3,FCSTSDV!$D$1:$L$1,0))/'tính băng dính sạch'!$E17,1)</f>
        <v>#N/A</v>
      </c>
      <c r="CC17" s="92" t="e">
        <f t="array" ref="CC17">+ROUND(INDEX(FCSTSDV!$D$2:$L$72,MATCH('tính băng dính sạch'!$D17,FCSTSDV!$C$2:$C$72,0),MATCH('tính băng dính sạch'!CC$3,FCSTSDV!$D$1:$L$1,0))/'tính băng dính sạch'!$E17,1)</f>
        <v>#N/A</v>
      </c>
      <c r="CD17" s="92" t="e">
        <f t="array" ref="CD17">+ROUND(INDEX(FCSTSDV!$D$2:$L$72,MATCH('tính băng dính sạch'!$D17,FCSTSDV!$C$2:$C$72,0),MATCH('tính băng dính sạch'!CD$3,FCSTSDV!$D$1:$L$1,0))/'tính băng dính sạch'!$E17,1)</f>
        <v>#N/A</v>
      </c>
      <c r="CE17" s="92" t="e">
        <f t="array" ref="CE17">+ROUND(INDEX(FCSTSDV!$D$2:$L$72,MATCH('tính băng dính sạch'!$D17,FCSTSDV!$C$2:$C$72,0),MATCH('tính băng dính sạch'!CE$3,FCSTSDV!$D$1:$L$1,0))/'tính băng dính sạch'!$E17,1)</f>
        <v>#N/A</v>
      </c>
      <c r="CF17" s="92" t="e">
        <f t="array" ref="CF17">+ROUND(INDEX(FCSTSDV!$D$2:$L$72,MATCH('tính băng dính sạch'!$D17,FCSTSDV!$C$2:$C$72,0),MATCH('tính băng dính sạch'!CF$3,FCSTSDV!$D$1:$L$1,0))/'tính băng dính sạch'!$E17,1)</f>
        <v>#N/A</v>
      </c>
      <c r="CG17" s="92" t="e">
        <f t="array" ref="CG17">+ROUND(INDEX(FCSTSDV!$D$2:$L$72,MATCH('tính băng dính sạch'!$D17,FCSTSDV!$C$2:$C$72,0),MATCH('tính băng dính sạch'!CG$3,FCSTSDV!$D$1:$L$1,0))/'tính băng dính sạch'!$E17,1)</f>
        <v>#N/A</v>
      </c>
      <c r="CH17" s="92" t="e">
        <f t="array" ref="CH17">+ROUND(INDEX(FCSTSDV!$D$2:$L$72,MATCH('tính băng dính sạch'!$D17,FCSTSDV!$C$2:$C$72,0),MATCH('tính băng dính sạch'!CH$3,FCSTSDV!$D$1:$L$1,0))/'tính băng dính sạch'!$E17,1)</f>
        <v>#N/A</v>
      </c>
      <c r="CI17" s="92" t="e">
        <f t="array" ref="CI17">+ROUND(INDEX(FCSTSDV!$D$2:$L$72,MATCH('tính băng dính sạch'!$D17,FCSTSDV!$C$2:$C$72,0),MATCH('tính băng dính sạch'!CI$3,FCSTSDV!$D$1:$L$1,0))/'tính băng dính sạch'!$E17,1)</f>
        <v>#N/A</v>
      </c>
      <c r="CJ17" s="92" t="e">
        <f t="array" ref="CJ17">+ROUND(INDEX(FCSTSDV!$D$2:$L$72,MATCH('tính băng dính sạch'!$D17,FCSTSDV!$C$2:$C$72,0),MATCH('tính băng dính sạch'!CJ$3,FCSTSDV!$D$1:$L$1,0))/'tính băng dính sạch'!$E17,1)</f>
        <v>#N/A</v>
      </c>
      <c r="CK17" s="92" t="e">
        <f t="array" ref="CK17">+ROUND(INDEX(FCSTSDV!$D$2:$L$72,MATCH('tính băng dính sạch'!$D17,FCSTSDV!$C$2:$C$72,0),MATCH('tính băng dính sạch'!CK$3,FCSTSDV!$D$1:$L$1,0))/'tính băng dính sạch'!$E17,1)</f>
        <v>#N/A</v>
      </c>
      <c r="CL17" s="92" t="e">
        <f t="array" ref="CL17">+ROUND(INDEX(FCSTSDV!$D$2:$L$72,MATCH('tính băng dính sạch'!$D17,FCSTSDV!$C$2:$C$72,0),MATCH('tính băng dính sạch'!CL$3,FCSTSDV!$D$1:$L$1,0))/'tính băng dính sạch'!$E17,1)</f>
        <v>#N/A</v>
      </c>
      <c r="CM17" s="92" t="e">
        <f t="array" ref="CM17">+ROUND(INDEX(FCSTSDV!$D$2:$L$72,MATCH('tính băng dính sạch'!$D17,FCSTSDV!$C$2:$C$72,0),MATCH('tính băng dính sạch'!CM$3,FCSTSDV!$D$1:$L$1,0))/'tính băng dính sạch'!$E17,1)</f>
        <v>#N/A</v>
      </c>
      <c r="CN17" s="92" t="e">
        <f t="array" ref="CN17">+ROUND(INDEX(FCSTSDV!$D$2:$L$72,MATCH('tính băng dính sạch'!$D17,FCSTSDV!$C$2:$C$72,0),MATCH('tính băng dính sạch'!CN$3,FCSTSDV!$D$1:$L$1,0))/'tính băng dính sạch'!$E17,1)</f>
        <v>#N/A</v>
      </c>
      <c r="CO17" s="92" t="e">
        <f t="array" ref="CO17">+ROUND(INDEX(FCSTSDV!$D$2:$L$72,MATCH('tính băng dính sạch'!$D17,FCSTSDV!$C$2:$C$72,0),MATCH('tính băng dính sạch'!CO$3,FCSTSDV!$D$1:$L$1,0))/'tính băng dính sạch'!$E17,1)</f>
        <v>#N/A</v>
      </c>
      <c r="CP17" s="92" t="e">
        <f t="array" ref="CP17">+ROUND(INDEX(FCSTSDV!$D$2:$L$72,MATCH('tính băng dính sạch'!$D17,FCSTSDV!$C$2:$C$72,0),MATCH('tính băng dính sạch'!CP$3,FCSTSDV!$D$1:$L$1,0))/'tính băng dính sạch'!$E17,1)</f>
        <v>#N/A</v>
      </c>
      <c r="CQ17" s="119" t="e">
        <f t="array" ref="CQ17">+ROUND(INDEX(FCSTSDV!$D$2:$L$72,MATCH('tính băng dính sạch'!$D17,FCSTSDV!$C$2:$C$72,0),MATCH('tính băng dính sạch'!CQ$3,FCSTSDV!$D$1:$L$1,0))/'tính băng dính sạch'!$E17,1)</f>
        <v>#N/A</v>
      </c>
    </row>
    <row r="18" spans="1:95" ht="20.100000000000001" hidden="1" customHeight="1">
      <c r="A18" s="818"/>
      <c r="B18" s="794"/>
      <c r="C18" s="57"/>
      <c r="D18" s="46" t="s">
        <v>50</v>
      </c>
      <c r="E18" s="49">
        <v>500</v>
      </c>
      <c r="F18" s="838"/>
      <c r="G18" s="838"/>
      <c r="H18" s="832"/>
      <c r="I18" s="81">
        <f>+ROUND(IFERROR(VLOOKUP(D18,FCSTSDV!$C$2:$E$2983,26,0),0)/'tính băng dính sạch'!E18+0,0)</f>
        <v>0</v>
      </c>
      <c r="J18" s="85"/>
      <c r="K18" s="13"/>
      <c r="L18" s="13"/>
      <c r="M18" s="84"/>
      <c r="N18" s="84"/>
      <c r="O18" s="84"/>
      <c r="P18" s="84"/>
      <c r="Q18" s="84"/>
      <c r="R18" s="84"/>
      <c r="S18" s="84"/>
      <c r="T18" s="84"/>
      <c r="U18" s="84"/>
      <c r="V18" s="101"/>
      <c r="W18" s="92"/>
      <c r="X18" s="102"/>
      <c r="Y18" s="102"/>
      <c r="Z18" s="102"/>
      <c r="AA18" s="102"/>
      <c r="AB18" s="102"/>
      <c r="AC18" s="102"/>
      <c r="AD18" s="102"/>
      <c r="AE18" s="102"/>
      <c r="AF18" s="92"/>
      <c r="AG18" s="92"/>
      <c r="AH18" s="92"/>
      <c r="AI18" s="106"/>
      <c r="AJ18" s="106"/>
      <c r="AK18" s="106"/>
      <c r="AL18" s="106"/>
      <c r="AM18" s="106"/>
      <c r="AN18" s="106"/>
      <c r="AO18" s="106"/>
      <c r="AP18" s="114"/>
      <c r="AQ18" s="114"/>
      <c r="AR18" s="114"/>
      <c r="AS18" s="114"/>
      <c r="AT18" s="114"/>
      <c r="AU18" s="114"/>
      <c r="AV18" s="114"/>
      <c r="AW18" s="114"/>
      <c r="AX18" s="114"/>
      <c r="AY18" s="114"/>
      <c r="AZ18" s="114"/>
      <c r="BA18" s="114"/>
      <c r="BB18" s="114"/>
      <c r="BC18" s="114"/>
      <c r="BD18" s="114"/>
      <c r="BE18" s="114"/>
      <c r="BF18" s="114"/>
      <c r="BG18" s="114"/>
      <c r="BH18" s="114"/>
      <c r="BI18" s="114"/>
      <c r="BJ18" s="114"/>
      <c r="BK18" s="114"/>
      <c r="BL18" s="114"/>
      <c r="BM18" s="114"/>
      <c r="BN18" s="114"/>
      <c r="BO18" s="114"/>
      <c r="BP18" s="114"/>
      <c r="BQ18" s="114"/>
      <c r="BR18" s="114"/>
      <c r="BS18" s="114"/>
      <c r="BT18" s="114"/>
      <c r="BU18" s="92"/>
      <c r="BV18" s="92" t="e">
        <f t="array" ref="BV18">+ROUND(INDEX(FCSTSDV!$D$2:$L$583,MATCH('tính băng dính sạch'!$D18,FCSTSDV!$C$2:$C$583,0),MATCH('tính băng dính sạch'!BV$3,FCSTSDV!$D$1:$L$1,0))/'tính băng dính sạch'!$E18,1)</f>
        <v>#N/A</v>
      </c>
      <c r="BW18" s="92" t="e">
        <f t="array" ref="BW18">+ROUND(INDEX(FCSTSDV!$D$2:$L$583,MATCH('tính băng dính sạch'!$D18,FCSTSDV!$C$2:$C$583,0),MATCH('tính băng dính sạch'!BW$3,FCSTSDV!$D$1:$L$1,0))/'tính băng dính sạch'!$E18,1)</f>
        <v>#N/A</v>
      </c>
      <c r="BX18" s="92" t="e">
        <f t="array" ref="BX18">+ROUND(INDEX(FCSTSDV!$D$2:$L$583,MATCH('tính băng dính sạch'!$D18,FCSTSDV!$C$2:$C$583,0),MATCH('tính băng dính sạch'!BX$3,FCSTSDV!$D$1:$L$1,0))/'tính băng dính sạch'!$E18,1)</f>
        <v>#N/A</v>
      </c>
      <c r="BY18" s="92" t="e">
        <f t="array" ref="BY18">+ROUND(INDEX(FCSTSDV!$D$2:$L$583,MATCH('tính băng dính sạch'!$D18,FCSTSDV!$C$2:$C$583,0),MATCH('tính băng dính sạch'!BY$3,FCSTSDV!$D$1:$L$1,0))/'tính băng dính sạch'!$E18,1)</f>
        <v>#N/A</v>
      </c>
      <c r="BZ18" s="92" t="e">
        <f t="array" ref="BZ18">+ROUND(INDEX(FCSTSDV!$D$2:$L$583,MATCH('tính băng dính sạch'!$D18,FCSTSDV!$C$2:$C$583,0),MATCH('tính băng dính sạch'!BZ$3,FCSTSDV!$D$1:$L$1,0))/'tính băng dính sạch'!$E18,1)</f>
        <v>#N/A</v>
      </c>
      <c r="CA18" s="92" t="e">
        <f t="array" ref="CA18">+ROUND(INDEX(FCSTSDV!$D$2:$L$583,MATCH('tính băng dính sạch'!$D18,FCSTSDV!$C$2:$C$583,0),MATCH('tính băng dính sạch'!CA$3,FCSTSDV!$D$1:$L$1,0))/'tính băng dính sạch'!$E18,1)</f>
        <v>#N/A</v>
      </c>
      <c r="CB18" s="92" t="e">
        <f t="array" ref="CB18">+ROUND(INDEX(FCSTSDV!$D$2:$L$583,MATCH('tính băng dính sạch'!$D18,FCSTSDV!$C$2:$C$583,0),MATCH('tính băng dính sạch'!CB$3,FCSTSDV!$D$1:$L$1,0))/'tính băng dính sạch'!$E18,1)</f>
        <v>#N/A</v>
      </c>
      <c r="CC18" s="92" t="e">
        <f t="array" ref="CC18">+ROUND(INDEX(FCSTSDV!$D$2:$L$583,MATCH('tính băng dính sạch'!$D18,FCSTSDV!$C$2:$C$583,0),MATCH('tính băng dính sạch'!CC$3,FCSTSDV!$D$1:$L$1,0))/'tính băng dính sạch'!$E18,1)</f>
        <v>#N/A</v>
      </c>
      <c r="CD18" s="92" t="e">
        <f t="array" ref="CD18">+ROUND(INDEX(FCSTSDV!$D$2:$L$583,MATCH('tính băng dính sạch'!$D18,FCSTSDV!$C$2:$C$583,0),MATCH('tính băng dính sạch'!CD$3,FCSTSDV!$D$1:$L$1,0))/'tính băng dính sạch'!$E18,1)</f>
        <v>#N/A</v>
      </c>
      <c r="CE18" s="92" t="e">
        <f t="array" ref="CE18">+ROUND(INDEX(FCSTSDV!$D$2:$L$583,MATCH('tính băng dính sạch'!$D18,FCSTSDV!$C$2:$C$583,0),MATCH('tính băng dính sạch'!CE$3,FCSTSDV!$D$1:$L$1,0))/'tính băng dính sạch'!$E18,1)</f>
        <v>#N/A</v>
      </c>
      <c r="CF18" s="92" t="e">
        <f t="array" ref="CF18">+ROUND(INDEX(FCSTSDV!$D$2:$L$583,MATCH('tính băng dính sạch'!$D18,FCSTSDV!$C$2:$C$583,0),MATCH('tính băng dính sạch'!CF$3,FCSTSDV!$D$1:$L$1,0))/'tính băng dính sạch'!$E18,1)</f>
        <v>#N/A</v>
      </c>
      <c r="CG18" s="92" t="e">
        <f t="array" ref="CG18">+ROUND(INDEX(FCSTSDV!$D$2:$L$583,MATCH('tính băng dính sạch'!$D18,FCSTSDV!$C$2:$C$583,0),MATCH('tính băng dính sạch'!CG$3,FCSTSDV!$D$1:$L$1,0))/'tính băng dính sạch'!$E18,1)</f>
        <v>#N/A</v>
      </c>
      <c r="CH18" s="92" t="e">
        <f t="array" ref="CH18">+ROUND(INDEX(FCSTSDV!$D$2:$L$583,MATCH('tính băng dính sạch'!$D18,FCSTSDV!$C$2:$C$583,0),MATCH('tính băng dính sạch'!CH$3,FCSTSDV!$D$1:$L$1,0))/'tính băng dính sạch'!$E18,1)</f>
        <v>#N/A</v>
      </c>
      <c r="CI18" s="92" t="e">
        <f t="array" ref="CI18">+ROUND(INDEX(FCSTSDV!$D$2:$L$583,MATCH('tính băng dính sạch'!$D18,FCSTSDV!$C$2:$C$583,0),MATCH('tính băng dính sạch'!CI$3,FCSTSDV!$D$1:$L$1,0))/'tính băng dính sạch'!$E18,1)</f>
        <v>#N/A</v>
      </c>
      <c r="CJ18" s="92" t="e">
        <f t="array" ref="CJ18">+ROUND(INDEX(FCSTSDV!$D$2:$L$583,MATCH('tính băng dính sạch'!$D18,FCSTSDV!$C$2:$C$583,0),MATCH('tính băng dính sạch'!CJ$3,FCSTSDV!$D$1:$L$1,0))/'tính băng dính sạch'!$E18,1)</f>
        <v>#N/A</v>
      </c>
      <c r="CK18" s="92" t="e">
        <f t="array" ref="CK18">+ROUND(INDEX(FCSTSDV!$D$2:$L$583,MATCH('tính băng dính sạch'!$D18,FCSTSDV!$C$2:$C$583,0),MATCH('tính băng dính sạch'!CK$3,FCSTSDV!$D$1:$L$1,0))/'tính băng dính sạch'!$E18,1)</f>
        <v>#N/A</v>
      </c>
      <c r="CL18" s="92" t="e">
        <f t="array" ref="CL18">+ROUND(INDEX(FCSTSDV!$D$2:$L$583,MATCH('tính băng dính sạch'!$D18,FCSTSDV!$C$2:$C$583,0),MATCH('tính băng dính sạch'!CL$3,FCSTSDV!$D$1:$L$1,0))/'tính băng dính sạch'!$E18,1)</f>
        <v>#N/A</v>
      </c>
      <c r="CM18" s="92" t="e">
        <f t="array" ref="CM18">+ROUND(INDEX(FCSTSDV!$D$2:$L$583,MATCH('tính băng dính sạch'!$D18,FCSTSDV!$C$2:$C$583,0),MATCH('tính băng dính sạch'!CM$3,FCSTSDV!$D$1:$L$1,0))/'tính băng dính sạch'!$E18,1)</f>
        <v>#N/A</v>
      </c>
      <c r="CN18" s="92" t="e">
        <f t="array" ref="CN18">+ROUND(INDEX(FCSTSDV!$D$2:$L$583,MATCH('tính băng dính sạch'!$D18,FCSTSDV!$C$2:$C$583,0),MATCH('tính băng dính sạch'!CN$3,FCSTSDV!$D$1:$L$1,0))/'tính băng dính sạch'!$E18,1)</f>
        <v>#N/A</v>
      </c>
      <c r="CO18" s="92" t="e">
        <f t="array" ref="CO18">+ROUND(INDEX(FCSTSDV!$D$2:$L$583,MATCH('tính băng dính sạch'!$D18,FCSTSDV!$C$2:$C$583,0),MATCH('tính băng dính sạch'!CO$3,FCSTSDV!$D$1:$L$1,0))/'tính băng dính sạch'!$E18,1)</f>
        <v>#N/A</v>
      </c>
      <c r="CP18" s="92" t="e">
        <f t="array" ref="CP18">+ROUND(INDEX(FCSTSDV!$D$2:$L$583,MATCH('tính băng dính sạch'!$D18,FCSTSDV!$C$2:$C$583,0),MATCH('tính băng dính sạch'!CP$3,FCSTSDV!$D$1:$L$1,0))/'tính băng dính sạch'!$E18,1)</f>
        <v>#N/A</v>
      </c>
      <c r="CQ18" s="119" t="e">
        <f>+ROUND(INDEX(FCSTSDV!$D$2:$L$72,MATCH('tính băng dính sạch'!$D18,FCSTSDV!$C$2:$C$72,0),MATCH('tính băng dính sạch'!CQ$3,FCSTSDV!$D$1:$L$1,0))/'tính băng dính sạch'!$E18,1)</f>
        <v>#N/A</v>
      </c>
    </row>
    <row r="19" spans="1:95" ht="20.100000000000001" hidden="1" customHeight="1">
      <c r="A19" s="818"/>
      <c r="B19" s="794"/>
      <c r="C19" s="57"/>
      <c r="D19" s="46" t="s">
        <v>51</v>
      </c>
      <c r="E19" s="49">
        <v>500</v>
      </c>
      <c r="F19" s="838"/>
      <c r="G19" s="838"/>
      <c r="H19" s="832"/>
      <c r="I19" s="81">
        <f>+ROUND(IFERROR(VLOOKUP(D19,FCSTSDV!$C$2:$E$2983,26,0),0)/'tính băng dính sạch'!E19+0,0)</f>
        <v>0</v>
      </c>
      <c r="J19" s="85"/>
      <c r="K19" s="13"/>
      <c r="L19" s="13"/>
      <c r="M19" s="84"/>
      <c r="N19" s="84"/>
      <c r="O19" s="84"/>
      <c r="P19" s="84"/>
      <c r="Q19" s="84"/>
      <c r="R19" s="84"/>
      <c r="S19" s="84"/>
      <c r="T19" s="84"/>
      <c r="U19" s="84"/>
      <c r="V19" s="101"/>
      <c r="W19" s="92"/>
      <c r="X19" s="102"/>
      <c r="Y19" s="102"/>
      <c r="Z19" s="102"/>
      <c r="AA19" s="102"/>
      <c r="AB19" s="102"/>
      <c r="AC19" s="102"/>
      <c r="AD19" s="102"/>
      <c r="AE19" s="102"/>
      <c r="AF19" s="92"/>
      <c r="AG19" s="92"/>
      <c r="AH19" s="92"/>
      <c r="AI19" s="106"/>
      <c r="AJ19" s="106"/>
      <c r="AK19" s="106"/>
      <c r="AL19" s="106"/>
      <c r="AM19" s="106"/>
      <c r="AN19" s="106"/>
      <c r="AO19" s="106"/>
      <c r="AP19" s="114"/>
      <c r="AQ19" s="114"/>
      <c r="AR19" s="114"/>
      <c r="AS19" s="114"/>
      <c r="AT19" s="114"/>
      <c r="AU19" s="114"/>
      <c r="AV19" s="114"/>
      <c r="AW19" s="114"/>
      <c r="AX19" s="114"/>
      <c r="AY19" s="114"/>
      <c r="AZ19" s="114"/>
      <c r="BA19" s="114"/>
      <c r="BB19" s="114"/>
      <c r="BC19" s="114"/>
      <c r="BD19" s="114"/>
      <c r="BE19" s="114"/>
      <c r="BF19" s="114"/>
      <c r="BG19" s="114"/>
      <c r="BH19" s="114"/>
      <c r="BI19" s="114"/>
      <c r="BJ19" s="114"/>
      <c r="BK19" s="114"/>
      <c r="BL19" s="114"/>
      <c r="BM19" s="114"/>
      <c r="BN19" s="114"/>
      <c r="BO19" s="114"/>
      <c r="BP19" s="114"/>
      <c r="BQ19" s="114"/>
      <c r="BR19" s="114"/>
      <c r="BS19" s="114"/>
      <c r="BT19" s="114"/>
      <c r="BU19" s="92"/>
      <c r="BV19" s="92" t="e">
        <f t="array" ref="BV19">+ROUND(INDEX(FCSTSDV!$D$2:$L$583,MATCH('tính băng dính sạch'!$D19,FCSTSDV!$C$2:$C$583,0),MATCH('tính băng dính sạch'!BV$3,FCSTSDV!$D$1:$L$1,0))/'tính băng dính sạch'!$E19,1)</f>
        <v>#N/A</v>
      </c>
      <c r="BW19" s="92" t="e">
        <f t="array" ref="BW19">+ROUND(INDEX(FCSTSDV!$D$2:$L$583,MATCH('tính băng dính sạch'!$D19,FCSTSDV!$C$2:$C$583,0),MATCH('tính băng dính sạch'!BW$3,FCSTSDV!$D$1:$L$1,0))/'tính băng dính sạch'!$E19,1)</f>
        <v>#N/A</v>
      </c>
      <c r="BX19" s="92" t="e">
        <f t="array" ref="BX19">+ROUND(INDEX(FCSTSDV!$D$2:$L$583,MATCH('tính băng dính sạch'!$D19,FCSTSDV!$C$2:$C$583,0),MATCH('tính băng dính sạch'!BX$3,FCSTSDV!$D$1:$L$1,0))/'tính băng dính sạch'!$E19,1)</f>
        <v>#N/A</v>
      </c>
      <c r="BY19" s="92" t="e">
        <f t="array" ref="BY19">+ROUND(INDEX(FCSTSDV!$D$2:$L$583,MATCH('tính băng dính sạch'!$D19,FCSTSDV!$C$2:$C$583,0),MATCH('tính băng dính sạch'!BY$3,FCSTSDV!$D$1:$L$1,0))/'tính băng dính sạch'!$E19,1)</f>
        <v>#N/A</v>
      </c>
      <c r="BZ19" s="92" t="e">
        <f t="array" ref="BZ19">+ROUND(INDEX(FCSTSDV!$D$2:$L$583,MATCH('tính băng dính sạch'!$D19,FCSTSDV!$C$2:$C$583,0),MATCH('tính băng dính sạch'!BZ$3,FCSTSDV!$D$1:$L$1,0))/'tính băng dính sạch'!$E19,1)</f>
        <v>#N/A</v>
      </c>
      <c r="CA19" s="92" t="e">
        <f t="array" ref="CA19">+ROUND(INDEX(FCSTSDV!$D$2:$L$583,MATCH('tính băng dính sạch'!$D19,FCSTSDV!$C$2:$C$583,0),MATCH('tính băng dính sạch'!CA$3,FCSTSDV!$D$1:$L$1,0))/'tính băng dính sạch'!$E19,1)</f>
        <v>#N/A</v>
      </c>
      <c r="CB19" s="92" t="e">
        <f t="array" ref="CB19">+ROUND(INDEX(FCSTSDV!$D$2:$L$583,MATCH('tính băng dính sạch'!$D19,FCSTSDV!$C$2:$C$583,0),MATCH('tính băng dính sạch'!CB$3,FCSTSDV!$D$1:$L$1,0))/'tính băng dính sạch'!$E19,1)</f>
        <v>#N/A</v>
      </c>
      <c r="CC19" s="92" t="e">
        <f t="array" ref="CC19">+ROUND(INDEX(FCSTSDV!$D$2:$L$583,MATCH('tính băng dính sạch'!$D19,FCSTSDV!$C$2:$C$583,0),MATCH('tính băng dính sạch'!CC$3,FCSTSDV!$D$1:$L$1,0))/'tính băng dính sạch'!$E19,1)</f>
        <v>#N/A</v>
      </c>
      <c r="CD19" s="92" t="e">
        <f t="array" ref="CD19">+ROUND(INDEX(FCSTSDV!$D$2:$L$583,MATCH('tính băng dính sạch'!$D19,FCSTSDV!$C$2:$C$583,0),MATCH('tính băng dính sạch'!CD$3,FCSTSDV!$D$1:$L$1,0))/'tính băng dính sạch'!$E19,1)</f>
        <v>#N/A</v>
      </c>
      <c r="CE19" s="92" t="e">
        <f t="array" ref="CE19">+ROUND(INDEX(FCSTSDV!$D$2:$L$583,MATCH('tính băng dính sạch'!$D19,FCSTSDV!$C$2:$C$583,0),MATCH('tính băng dính sạch'!CE$3,FCSTSDV!$D$1:$L$1,0))/'tính băng dính sạch'!$E19,1)</f>
        <v>#N/A</v>
      </c>
      <c r="CF19" s="92" t="e">
        <f t="array" ref="CF19">+ROUND(INDEX(FCSTSDV!$D$2:$L$583,MATCH('tính băng dính sạch'!$D19,FCSTSDV!$C$2:$C$583,0),MATCH('tính băng dính sạch'!CF$3,FCSTSDV!$D$1:$L$1,0))/'tính băng dính sạch'!$E19,1)</f>
        <v>#N/A</v>
      </c>
      <c r="CG19" s="92" t="e">
        <f t="array" ref="CG19">+ROUND(INDEX(FCSTSDV!$D$2:$L$583,MATCH('tính băng dính sạch'!$D19,FCSTSDV!$C$2:$C$583,0),MATCH('tính băng dính sạch'!CG$3,FCSTSDV!$D$1:$L$1,0))/'tính băng dính sạch'!$E19,1)</f>
        <v>#N/A</v>
      </c>
      <c r="CH19" s="92" t="e">
        <f t="array" ref="CH19">+ROUND(INDEX(FCSTSDV!$D$2:$L$583,MATCH('tính băng dính sạch'!$D19,FCSTSDV!$C$2:$C$583,0),MATCH('tính băng dính sạch'!CH$3,FCSTSDV!$D$1:$L$1,0))/'tính băng dính sạch'!$E19,1)</f>
        <v>#N/A</v>
      </c>
      <c r="CI19" s="92" t="e">
        <f t="array" ref="CI19">+ROUND(INDEX(FCSTSDV!$D$2:$L$583,MATCH('tính băng dính sạch'!$D19,FCSTSDV!$C$2:$C$583,0),MATCH('tính băng dính sạch'!CI$3,FCSTSDV!$D$1:$L$1,0))/'tính băng dính sạch'!$E19,1)</f>
        <v>#N/A</v>
      </c>
      <c r="CJ19" s="92" t="e">
        <f t="array" ref="CJ19">+ROUND(INDEX(FCSTSDV!$D$2:$L$583,MATCH('tính băng dính sạch'!$D19,FCSTSDV!$C$2:$C$583,0),MATCH('tính băng dính sạch'!CJ$3,FCSTSDV!$D$1:$L$1,0))/'tính băng dính sạch'!$E19,1)</f>
        <v>#N/A</v>
      </c>
      <c r="CK19" s="92" t="e">
        <f t="array" ref="CK19">+ROUND(INDEX(FCSTSDV!$D$2:$L$583,MATCH('tính băng dính sạch'!$D19,FCSTSDV!$C$2:$C$583,0),MATCH('tính băng dính sạch'!CK$3,FCSTSDV!$D$1:$L$1,0))/'tính băng dính sạch'!$E19,1)</f>
        <v>#N/A</v>
      </c>
      <c r="CL19" s="92" t="e">
        <f t="array" ref="CL19">+ROUND(INDEX(FCSTSDV!$D$2:$L$583,MATCH('tính băng dính sạch'!$D19,FCSTSDV!$C$2:$C$583,0),MATCH('tính băng dính sạch'!CL$3,FCSTSDV!$D$1:$L$1,0))/'tính băng dính sạch'!$E19,1)</f>
        <v>#N/A</v>
      </c>
      <c r="CM19" s="92" t="e">
        <f t="array" ref="CM19">+ROUND(INDEX(FCSTSDV!$D$2:$L$583,MATCH('tính băng dính sạch'!$D19,FCSTSDV!$C$2:$C$583,0),MATCH('tính băng dính sạch'!CM$3,FCSTSDV!$D$1:$L$1,0))/'tính băng dính sạch'!$E19,1)</f>
        <v>#N/A</v>
      </c>
      <c r="CN19" s="92" t="e">
        <f t="array" ref="CN19">+ROUND(INDEX(FCSTSDV!$D$2:$L$583,MATCH('tính băng dính sạch'!$D19,FCSTSDV!$C$2:$C$583,0),MATCH('tính băng dính sạch'!CN$3,FCSTSDV!$D$1:$L$1,0))/'tính băng dính sạch'!$E19,1)</f>
        <v>#N/A</v>
      </c>
      <c r="CO19" s="92" t="e">
        <f t="array" ref="CO19">+ROUND(INDEX(FCSTSDV!$D$2:$L$583,MATCH('tính băng dính sạch'!$D19,FCSTSDV!$C$2:$C$583,0),MATCH('tính băng dính sạch'!CO$3,FCSTSDV!$D$1:$L$1,0))/'tính băng dính sạch'!$E19,1)</f>
        <v>#N/A</v>
      </c>
      <c r="CP19" s="92" t="e">
        <f t="array" ref="CP19">+ROUND(INDEX(FCSTSDV!$D$2:$L$583,MATCH('tính băng dính sạch'!$D19,FCSTSDV!$C$2:$C$583,0),MATCH('tính băng dính sạch'!CP$3,FCSTSDV!$D$1:$L$1,0))/'tính băng dính sạch'!$E19,1)</f>
        <v>#N/A</v>
      </c>
      <c r="CQ19" s="119" t="e">
        <f>+ROUND(INDEX(FCSTSDV!$D$2:$L$72,MATCH('tính băng dính sạch'!$D19,FCSTSDV!$C$2:$C$72,0),MATCH('tính băng dính sạch'!CQ$3,FCSTSDV!$D$1:$L$1,0))/'tính băng dính sạch'!$E19,1)</f>
        <v>#N/A</v>
      </c>
    </row>
    <row r="20" spans="1:95" ht="20.100000000000001" hidden="1" customHeight="1">
      <c r="A20" s="818"/>
      <c r="B20" s="794"/>
      <c r="C20" s="57"/>
      <c r="D20" s="46" t="s">
        <v>52</v>
      </c>
      <c r="E20" s="49">
        <v>500</v>
      </c>
      <c r="F20" s="838"/>
      <c r="G20" s="838"/>
      <c r="H20" s="832"/>
      <c r="I20" s="81">
        <f>+ROUND(IFERROR(VLOOKUP(D20,FCSTSDV!$C$2:$E$2983,26,0),0)/'tính băng dính sạch'!E20+0,0)</f>
        <v>0</v>
      </c>
      <c r="J20" s="85"/>
      <c r="K20" s="13"/>
      <c r="L20" s="13"/>
      <c r="M20" s="84"/>
      <c r="N20" s="84"/>
      <c r="O20" s="84"/>
      <c r="P20" s="84"/>
      <c r="Q20" s="84"/>
      <c r="R20" s="84"/>
      <c r="S20" s="84"/>
      <c r="T20" s="84"/>
      <c r="U20" s="84"/>
      <c r="V20" s="101"/>
      <c r="W20" s="92"/>
      <c r="X20" s="102"/>
      <c r="Y20" s="102"/>
      <c r="Z20" s="102"/>
      <c r="AA20" s="102"/>
      <c r="AB20" s="102"/>
      <c r="AC20" s="102"/>
      <c r="AD20" s="102"/>
      <c r="AE20" s="102"/>
      <c r="AF20" s="92"/>
      <c r="AG20" s="92"/>
      <c r="AH20" s="92"/>
      <c r="AI20" s="106"/>
      <c r="AJ20" s="106"/>
      <c r="AK20" s="106"/>
      <c r="AL20" s="106"/>
      <c r="AM20" s="106"/>
      <c r="AN20" s="106"/>
      <c r="AO20" s="106"/>
      <c r="AP20" s="114"/>
      <c r="AQ20" s="114"/>
      <c r="AR20" s="114"/>
      <c r="AS20" s="114"/>
      <c r="AT20" s="114"/>
      <c r="AU20" s="114"/>
      <c r="AV20" s="114"/>
      <c r="AW20" s="114"/>
      <c r="AX20" s="114"/>
      <c r="AY20" s="114"/>
      <c r="AZ20" s="114"/>
      <c r="BA20" s="114"/>
      <c r="BB20" s="114"/>
      <c r="BC20" s="114"/>
      <c r="BD20" s="114"/>
      <c r="BE20" s="114"/>
      <c r="BF20" s="114"/>
      <c r="BG20" s="114"/>
      <c r="BH20" s="114"/>
      <c r="BI20" s="114"/>
      <c r="BJ20" s="114"/>
      <c r="BK20" s="114"/>
      <c r="BL20" s="114"/>
      <c r="BM20" s="114"/>
      <c r="BN20" s="114"/>
      <c r="BO20" s="114"/>
      <c r="BP20" s="114"/>
      <c r="BQ20" s="114"/>
      <c r="BR20" s="114"/>
      <c r="BS20" s="114"/>
      <c r="BT20" s="114"/>
      <c r="BU20" s="92"/>
      <c r="BV20" s="92" t="e">
        <f t="array" ref="BV20">+ROUND(INDEX(FCSTSDV!$D$2:$L$583,MATCH('tính băng dính sạch'!$D20,FCSTSDV!$C$2:$C$583,0),MATCH('tính băng dính sạch'!BV$3,FCSTSDV!$D$1:$L$1,0))/'tính băng dính sạch'!$E20,1)</f>
        <v>#N/A</v>
      </c>
      <c r="BW20" s="92" t="e">
        <f t="array" ref="BW20">+ROUND(INDEX(FCSTSDV!$D$2:$L$583,MATCH('tính băng dính sạch'!$D20,FCSTSDV!$C$2:$C$583,0),MATCH('tính băng dính sạch'!BW$3,FCSTSDV!$D$1:$L$1,0))/'tính băng dính sạch'!$E20,1)</f>
        <v>#N/A</v>
      </c>
      <c r="BX20" s="92" t="e">
        <f t="array" ref="BX20">+ROUND(INDEX(FCSTSDV!$D$2:$L$583,MATCH('tính băng dính sạch'!$D20,FCSTSDV!$C$2:$C$583,0),MATCH('tính băng dính sạch'!BX$3,FCSTSDV!$D$1:$L$1,0))/'tính băng dính sạch'!$E20,1)</f>
        <v>#N/A</v>
      </c>
      <c r="BY20" s="92" t="e">
        <f t="array" ref="BY20">+ROUND(INDEX(FCSTSDV!$D$2:$L$583,MATCH('tính băng dính sạch'!$D20,FCSTSDV!$C$2:$C$583,0),MATCH('tính băng dính sạch'!BY$3,FCSTSDV!$D$1:$L$1,0))/'tính băng dính sạch'!$E20,1)</f>
        <v>#N/A</v>
      </c>
      <c r="BZ20" s="92" t="e">
        <f t="array" ref="BZ20">+ROUND(INDEX(FCSTSDV!$D$2:$L$583,MATCH('tính băng dính sạch'!$D20,FCSTSDV!$C$2:$C$583,0),MATCH('tính băng dính sạch'!BZ$3,FCSTSDV!$D$1:$L$1,0))/'tính băng dính sạch'!$E20,1)</f>
        <v>#N/A</v>
      </c>
      <c r="CA20" s="92" t="e">
        <f t="array" ref="CA20">+ROUND(INDEX(FCSTSDV!$D$2:$L$583,MATCH('tính băng dính sạch'!$D20,FCSTSDV!$C$2:$C$583,0),MATCH('tính băng dính sạch'!CA$3,FCSTSDV!$D$1:$L$1,0))/'tính băng dính sạch'!$E20,1)</f>
        <v>#N/A</v>
      </c>
      <c r="CB20" s="92" t="e">
        <f t="array" ref="CB20">+ROUND(INDEX(FCSTSDV!$D$2:$L$583,MATCH('tính băng dính sạch'!$D20,FCSTSDV!$C$2:$C$583,0),MATCH('tính băng dính sạch'!CB$3,FCSTSDV!$D$1:$L$1,0))/'tính băng dính sạch'!$E20,1)</f>
        <v>#N/A</v>
      </c>
      <c r="CC20" s="92" t="e">
        <f t="array" ref="CC20">+ROUND(INDEX(FCSTSDV!$D$2:$L$583,MATCH('tính băng dính sạch'!$D20,FCSTSDV!$C$2:$C$583,0),MATCH('tính băng dính sạch'!CC$3,FCSTSDV!$D$1:$L$1,0))/'tính băng dính sạch'!$E20,1)</f>
        <v>#N/A</v>
      </c>
      <c r="CD20" s="92" t="e">
        <f t="array" ref="CD20">+ROUND(INDEX(FCSTSDV!$D$2:$L$583,MATCH('tính băng dính sạch'!$D20,FCSTSDV!$C$2:$C$583,0),MATCH('tính băng dính sạch'!CD$3,FCSTSDV!$D$1:$L$1,0))/'tính băng dính sạch'!$E20,1)</f>
        <v>#N/A</v>
      </c>
      <c r="CE20" s="92" t="e">
        <f t="array" ref="CE20">+ROUND(INDEX(FCSTSDV!$D$2:$L$583,MATCH('tính băng dính sạch'!$D20,FCSTSDV!$C$2:$C$583,0),MATCH('tính băng dính sạch'!CE$3,FCSTSDV!$D$1:$L$1,0))/'tính băng dính sạch'!$E20,1)</f>
        <v>#N/A</v>
      </c>
      <c r="CF20" s="92" t="e">
        <f t="array" ref="CF20">+ROUND(INDEX(FCSTSDV!$D$2:$L$583,MATCH('tính băng dính sạch'!$D20,FCSTSDV!$C$2:$C$583,0),MATCH('tính băng dính sạch'!CF$3,FCSTSDV!$D$1:$L$1,0))/'tính băng dính sạch'!$E20,1)</f>
        <v>#N/A</v>
      </c>
      <c r="CG20" s="92" t="e">
        <f t="array" ref="CG20">+ROUND(INDEX(FCSTSDV!$D$2:$L$583,MATCH('tính băng dính sạch'!$D20,FCSTSDV!$C$2:$C$583,0),MATCH('tính băng dính sạch'!CG$3,FCSTSDV!$D$1:$L$1,0))/'tính băng dính sạch'!$E20,1)</f>
        <v>#N/A</v>
      </c>
      <c r="CH20" s="92" t="e">
        <f t="array" ref="CH20">+ROUND(INDEX(FCSTSDV!$D$2:$L$583,MATCH('tính băng dính sạch'!$D20,FCSTSDV!$C$2:$C$583,0),MATCH('tính băng dính sạch'!CH$3,FCSTSDV!$D$1:$L$1,0))/'tính băng dính sạch'!$E20,1)</f>
        <v>#N/A</v>
      </c>
      <c r="CI20" s="92" t="e">
        <f t="array" ref="CI20">+ROUND(INDEX(FCSTSDV!$D$2:$L$583,MATCH('tính băng dính sạch'!$D20,FCSTSDV!$C$2:$C$583,0),MATCH('tính băng dính sạch'!CI$3,FCSTSDV!$D$1:$L$1,0))/'tính băng dính sạch'!$E20,1)</f>
        <v>#N/A</v>
      </c>
      <c r="CJ20" s="92" t="e">
        <f t="array" ref="CJ20">+ROUND(INDEX(FCSTSDV!$D$2:$L$583,MATCH('tính băng dính sạch'!$D20,FCSTSDV!$C$2:$C$583,0),MATCH('tính băng dính sạch'!CJ$3,FCSTSDV!$D$1:$L$1,0))/'tính băng dính sạch'!$E20,1)</f>
        <v>#N/A</v>
      </c>
      <c r="CK20" s="92" t="e">
        <f t="array" ref="CK20">+ROUND(INDEX(FCSTSDV!$D$2:$L$583,MATCH('tính băng dính sạch'!$D20,FCSTSDV!$C$2:$C$583,0),MATCH('tính băng dính sạch'!CK$3,FCSTSDV!$D$1:$L$1,0))/'tính băng dính sạch'!$E20,1)</f>
        <v>#N/A</v>
      </c>
      <c r="CL20" s="92" t="e">
        <f t="array" ref="CL20">+ROUND(INDEX(FCSTSDV!$D$2:$L$583,MATCH('tính băng dính sạch'!$D20,FCSTSDV!$C$2:$C$583,0),MATCH('tính băng dính sạch'!CL$3,FCSTSDV!$D$1:$L$1,0))/'tính băng dính sạch'!$E20,1)</f>
        <v>#N/A</v>
      </c>
      <c r="CM20" s="92" t="e">
        <f t="array" ref="CM20">+ROUND(INDEX(FCSTSDV!$D$2:$L$583,MATCH('tính băng dính sạch'!$D20,FCSTSDV!$C$2:$C$583,0),MATCH('tính băng dính sạch'!CM$3,FCSTSDV!$D$1:$L$1,0))/'tính băng dính sạch'!$E20,1)</f>
        <v>#N/A</v>
      </c>
      <c r="CN20" s="92" t="e">
        <f t="array" ref="CN20">+ROUND(INDEX(FCSTSDV!$D$2:$L$583,MATCH('tính băng dính sạch'!$D20,FCSTSDV!$C$2:$C$583,0),MATCH('tính băng dính sạch'!CN$3,FCSTSDV!$D$1:$L$1,0))/'tính băng dính sạch'!$E20,1)</f>
        <v>#N/A</v>
      </c>
      <c r="CO20" s="92" t="e">
        <f t="array" ref="CO20">+ROUND(INDEX(FCSTSDV!$D$2:$L$583,MATCH('tính băng dính sạch'!$D20,FCSTSDV!$C$2:$C$583,0),MATCH('tính băng dính sạch'!CO$3,FCSTSDV!$D$1:$L$1,0))/'tính băng dính sạch'!$E20,1)</f>
        <v>#N/A</v>
      </c>
      <c r="CP20" s="92" t="e">
        <f t="array" ref="CP20">+ROUND(INDEX(FCSTSDV!$D$2:$L$583,MATCH('tính băng dính sạch'!$D20,FCSTSDV!$C$2:$C$583,0),MATCH('tính băng dính sạch'!CP$3,FCSTSDV!$D$1:$L$1,0))/'tính băng dính sạch'!$E20,1)</f>
        <v>#N/A</v>
      </c>
      <c r="CQ20" s="119" t="e">
        <f t="array" ref="CQ20">+ROUND(INDEX(FCSTSDV!$D$2:$L$72,MATCH('tính băng dính sạch'!$D20,FCSTSDV!$C$2:$C$72,0),MATCH('tính băng dính sạch'!CQ$3,FCSTSDV!$D$1:$L$1,0))/'tính băng dính sạch'!$E20,1)</f>
        <v>#N/A</v>
      </c>
    </row>
    <row r="21" spans="1:95" ht="20.100000000000001" hidden="1" customHeight="1">
      <c r="A21" s="818"/>
      <c r="B21" s="794"/>
      <c r="C21" s="57"/>
      <c r="D21" s="46" t="s">
        <v>54</v>
      </c>
      <c r="E21" s="49">
        <v>500</v>
      </c>
      <c r="F21" s="838"/>
      <c r="G21" s="838"/>
      <c r="H21" s="832"/>
      <c r="I21" s="81">
        <f>+ROUND(IFERROR(VLOOKUP(D21,FCSTSDV!$C$2:$E$2983,26,0),0)/'tính băng dính sạch'!E21+0,0)</f>
        <v>0</v>
      </c>
      <c r="J21" s="85"/>
      <c r="K21" s="13"/>
      <c r="L21" s="13"/>
      <c r="M21" s="84"/>
      <c r="N21" s="84"/>
      <c r="O21" s="84"/>
      <c r="P21" s="84"/>
      <c r="Q21" s="84"/>
      <c r="R21" s="84"/>
      <c r="S21" s="84"/>
      <c r="T21" s="84"/>
      <c r="U21" s="84"/>
      <c r="V21" s="101"/>
      <c r="W21" s="92"/>
      <c r="X21" s="102"/>
      <c r="Y21" s="102"/>
      <c r="Z21" s="102"/>
      <c r="AA21" s="102"/>
      <c r="AB21" s="102"/>
      <c r="AC21" s="102"/>
      <c r="AD21" s="102"/>
      <c r="AE21" s="102"/>
      <c r="AF21" s="92"/>
      <c r="AG21" s="92"/>
      <c r="AH21" s="92"/>
      <c r="AI21" s="106"/>
      <c r="AJ21" s="106"/>
      <c r="AK21" s="106"/>
      <c r="AL21" s="106"/>
      <c r="AM21" s="106"/>
      <c r="AN21" s="106"/>
      <c r="AO21" s="106"/>
      <c r="AP21" s="114"/>
      <c r="AQ21" s="114"/>
      <c r="AR21" s="114"/>
      <c r="AS21" s="114"/>
      <c r="AT21" s="114"/>
      <c r="AU21" s="114"/>
      <c r="AV21" s="114"/>
      <c r="AW21" s="114"/>
      <c r="AX21" s="114"/>
      <c r="AY21" s="114"/>
      <c r="AZ21" s="114"/>
      <c r="BA21" s="114"/>
      <c r="BB21" s="114"/>
      <c r="BC21" s="114"/>
      <c r="BD21" s="114"/>
      <c r="BE21" s="114"/>
      <c r="BF21" s="114"/>
      <c r="BG21" s="114"/>
      <c r="BH21" s="114"/>
      <c r="BI21" s="114"/>
      <c r="BJ21" s="114"/>
      <c r="BK21" s="114"/>
      <c r="BL21" s="114"/>
      <c r="BM21" s="114"/>
      <c r="BN21" s="114"/>
      <c r="BO21" s="114"/>
      <c r="BP21" s="114"/>
      <c r="BQ21" s="114"/>
      <c r="BR21" s="114"/>
      <c r="BS21" s="114"/>
      <c r="BT21" s="114"/>
      <c r="BU21" s="92"/>
      <c r="BV21" s="92" t="e">
        <f t="array" ref="BV21">+ROUND(INDEX(FCSTSDV!$D$2:$L$583,MATCH('tính băng dính sạch'!$D21,FCSTSDV!$C$2:$C$583,0),MATCH('tính băng dính sạch'!BV$3,FCSTSDV!$D$1:$L$1,0))/'tính băng dính sạch'!$E21,1)</f>
        <v>#N/A</v>
      </c>
      <c r="BW21" s="92" t="e">
        <f t="array" ref="BW21">+ROUND(INDEX(FCSTSDV!$D$2:$L$583,MATCH('tính băng dính sạch'!$D21,FCSTSDV!$C$2:$C$583,0),MATCH('tính băng dính sạch'!BW$3,FCSTSDV!$D$1:$L$1,0))/'tính băng dính sạch'!$E21,1)</f>
        <v>#N/A</v>
      </c>
      <c r="BX21" s="92" t="e">
        <f t="array" ref="BX21">+ROUND(INDEX(FCSTSDV!$D$2:$L$583,MATCH('tính băng dính sạch'!$D21,FCSTSDV!$C$2:$C$583,0),MATCH('tính băng dính sạch'!BX$3,FCSTSDV!$D$1:$L$1,0))/'tính băng dính sạch'!$E21,1)</f>
        <v>#N/A</v>
      </c>
      <c r="BY21" s="92" t="e">
        <f t="array" ref="BY21">+ROUND(INDEX(FCSTSDV!$D$2:$L$583,MATCH('tính băng dính sạch'!$D21,FCSTSDV!$C$2:$C$583,0),MATCH('tính băng dính sạch'!BY$3,FCSTSDV!$D$1:$L$1,0))/'tính băng dính sạch'!$E21,1)</f>
        <v>#N/A</v>
      </c>
      <c r="BZ21" s="92" t="e">
        <f t="array" ref="BZ21">+ROUND(INDEX(FCSTSDV!$D$2:$L$583,MATCH('tính băng dính sạch'!$D21,FCSTSDV!$C$2:$C$583,0),MATCH('tính băng dính sạch'!BZ$3,FCSTSDV!$D$1:$L$1,0))/'tính băng dính sạch'!$E21,1)</f>
        <v>#N/A</v>
      </c>
      <c r="CA21" s="92" t="e">
        <f t="array" ref="CA21">+ROUND(INDEX(FCSTSDV!$D$2:$L$583,MATCH('tính băng dính sạch'!$D21,FCSTSDV!$C$2:$C$583,0),MATCH('tính băng dính sạch'!CA$3,FCSTSDV!$D$1:$L$1,0))/'tính băng dính sạch'!$E21,1)</f>
        <v>#N/A</v>
      </c>
      <c r="CB21" s="92" t="e">
        <f t="array" ref="CB21">+ROUND(INDEX(FCSTSDV!$D$2:$L$583,MATCH('tính băng dính sạch'!$D21,FCSTSDV!$C$2:$C$583,0),MATCH('tính băng dính sạch'!CB$3,FCSTSDV!$D$1:$L$1,0))/'tính băng dính sạch'!$E21,1)</f>
        <v>#N/A</v>
      </c>
      <c r="CC21" s="92" t="e">
        <f t="array" ref="CC21">+ROUND(INDEX(FCSTSDV!$D$2:$L$583,MATCH('tính băng dính sạch'!$D21,FCSTSDV!$C$2:$C$583,0),MATCH('tính băng dính sạch'!CC$3,FCSTSDV!$D$1:$L$1,0))/'tính băng dính sạch'!$E21,1)</f>
        <v>#N/A</v>
      </c>
      <c r="CD21" s="92" t="e">
        <f t="array" ref="CD21">+ROUND(INDEX(FCSTSDV!$D$2:$L$583,MATCH('tính băng dính sạch'!$D21,FCSTSDV!$C$2:$C$583,0),MATCH('tính băng dính sạch'!CD$3,FCSTSDV!$D$1:$L$1,0))/'tính băng dính sạch'!$E21,1)</f>
        <v>#N/A</v>
      </c>
      <c r="CE21" s="92" t="e">
        <f t="array" ref="CE21">+ROUND(INDEX(FCSTSDV!$D$2:$L$583,MATCH('tính băng dính sạch'!$D21,FCSTSDV!$C$2:$C$583,0),MATCH('tính băng dính sạch'!CE$3,FCSTSDV!$D$1:$L$1,0))/'tính băng dính sạch'!$E21,1)</f>
        <v>#N/A</v>
      </c>
      <c r="CF21" s="92" t="e">
        <f t="array" ref="CF21">+ROUND(INDEX(FCSTSDV!$D$2:$L$583,MATCH('tính băng dính sạch'!$D21,FCSTSDV!$C$2:$C$583,0),MATCH('tính băng dính sạch'!CF$3,FCSTSDV!$D$1:$L$1,0))/'tính băng dính sạch'!$E21,1)</f>
        <v>#N/A</v>
      </c>
      <c r="CG21" s="92" t="e">
        <f t="array" ref="CG21">+ROUND(INDEX(FCSTSDV!$D$2:$L$583,MATCH('tính băng dính sạch'!$D21,FCSTSDV!$C$2:$C$583,0),MATCH('tính băng dính sạch'!CG$3,FCSTSDV!$D$1:$L$1,0))/'tính băng dính sạch'!$E21,1)</f>
        <v>#N/A</v>
      </c>
      <c r="CH21" s="92" t="e">
        <f t="array" ref="CH21">+ROUND(INDEX(FCSTSDV!$D$2:$L$583,MATCH('tính băng dính sạch'!$D21,FCSTSDV!$C$2:$C$583,0),MATCH('tính băng dính sạch'!CH$3,FCSTSDV!$D$1:$L$1,0))/'tính băng dính sạch'!$E21,1)</f>
        <v>#N/A</v>
      </c>
      <c r="CI21" s="92" t="e">
        <f t="array" ref="CI21">+ROUND(INDEX(FCSTSDV!$D$2:$L$583,MATCH('tính băng dính sạch'!$D21,FCSTSDV!$C$2:$C$583,0),MATCH('tính băng dính sạch'!CI$3,FCSTSDV!$D$1:$L$1,0))/'tính băng dính sạch'!$E21,1)</f>
        <v>#N/A</v>
      </c>
      <c r="CJ21" s="92" t="e">
        <f t="array" ref="CJ21">+ROUND(INDEX(FCSTSDV!$D$2:$L$583,MATCH('tính băng dính sạch'!$D21,FCSTSDV!$C$2:$C$583,0),MATCH('tính băng dính sạch'!CJ$3,FCSTSDV!$D$1:$L$1,0))/'tính băng dính sạch'!$E21,1)</f>
        <v>#N/A</v>
      </c>
      <c r="CK21" s="92" t="e">
        <f t="array" ref="CK21">+ROUND(INDEX(FCSTSDV!$D$2:$L$583,MATCH('tính băng dính sạch'!$D21,FCSTSDV!$C$2:$C$583,0),MATCH('tính băng dính sạch'!CK$3,FCSTSDV!$D$1:$L$1,0))/'tính băng dính sạch'!$E21,1)</f>
        <v>#N/A</v>
      </c>
      <c r="CL21" s="92" t="e">
        <f t="array" ref="CL21">+ROUND(INDEX(FCSTSDV!$D$2:$L$583,MATCH('tính băng dính sạch'!$D21,FCSTSDV!$C$2:$C$583,0),MATCH('tính băng dính sạch'!CL$3,FCSTSDV!$D$1:$L$1,0))/'tính băng dính sạch'!$E21,1)</f>
        <v>#N/A</v>
      </c>
      <c r="CM21" s="92" t="e">
        <f t="array" ref="CM21">+ROUND(INDEX(FCSTSDV!$D$2:$L$583,MATCH('tính băng dính sạch'!$D21,FCSTSDV!$C$2:$C$583,0),MATCH('tính băng dính sạch'!CM$3,FCSTSDV!$D$1:$L$1,0))/'tính băng dính sạch'!$E21,1)</f>
        <v>#N/A</v>
      </c>
      <c r="CN21" s="92" t="e">
        <f t="array" ref="CN21">+ROUND(INDEX(FCSTSDV!$D$2:$L$583,MATCH('tính băng dính sạch'!$D21,FCSTSDV!$C$2:$C$583,0),MATCH('tính băng dính sạch'!CN$3,FCSTSDV!$D$1:$L$1,0))/'tính băng dính sạch'!$E21,1)</f>
        <v>#N/A</v>
      </c>
      <c r="CO21" s="92" t="e">
        <f t="array" ref="CO21">+ROUND(INDEX(FCSTSDV!$D$2:$L$583,MATCH('tính băng dính sạch'!$D21,FCSTSDV!$C$2:$C$583,0),MATCH('tính băng dính sạch'!CO$3,FCSTSDV!$D$1:$L$1,0))/'tính băng dính sạch'!$E21,1)</f>
        <v>#N/A</v>
      </c>
      <c r="CP21" s="92" t="e">
        <f t="array" ref="CP21">+ROUND(INDEX(FCSTSDV!$D$2:$L$583,MATCH('tính băng dính sạch'!$D21,FCSTSDV!$C$2:$C$583,0),MATCH('tính băng dính sạch'!CP$3,FCSTSDV!$D$1:$L$1,0))/'tính băng dính sạch'!$E21,1)</f>
        <v>#N/A</v>
      </c>
      <c r="CQ21" s="119" t="e">
        <f t="array" ref="CQ21">+ROUND(INDEX(FCSTSDV!$D$2:$L$72,MATCH('tính băng dính sạch'!$D21,FCSTSDV!$C$2:$C$72,0),MATCH('tính băng dính sạch'!CQ$3,FCSTSDV!$D$1:$L$1,0))/'tính băng dính sạch'!$E21,1)</f>
        <v>#N/A</v>
      </c>
    </row>
    <row r="22" spans="1:95" ht="20.100000000000001" hidden="1" customHeight="1">
      <c r="A22" s="818"/>
      <c r="B22" s="794"/>
      <c r="C22" s="57"/>
      <c r="D22" s="46" t="s">
        <v>55</v>
      </c>
      <c r="E22" s="49">
        <v>500</v>
      </c>
      <c r="F22" s="838"/>
      <c r="G22" s="838"/>
      <c r="H22" s="832"/>
      <c r="I22" s="81">
        <f>+ROUND(IFERROR(VLOOKUP(D22,FCSTSDV!$C$2:$E$2983,26,0),0)/'tính băng dính sạch'!E22+0,0)</f>
        <v>0</v>
      </c>
      <c r="J22" s="85"/>
      <c r="K22" s="13"/>
      <c r="L22" s="13"/>
      <c r="M22" s="84" t="e">
        <f t="array" ref="M22">+INDEX(FCSTSDV!$D$2:$L$72,MATCH('tính băng dính sạch'!$D22,FCSTSDV!$C$2:$C$72,0),MATCH('tính băng dính sạch'!M$3,FCSTSDV!$D$1:$L$1,0))/'tính băng dính sạch'!$E22</f>
        <v>#N/A</v>
      </c>
      <c r="N22" s="84" t="e">
        <f t="array" ref="N22">+INDEX(FCSTSDV!$D$2:$L$72,MATCH('tính băng dính sạch'!$D22,FCSTSDV!$C$2:$C$72,0),MATCH('tính băng dính sạch'!N$3,FCSTSDV!$D$1:$L$1,0))/'tính băng dính sạch'!$E22</f>
        <v>#N/A</v>
      </c>
      <c r="O22" s="84" t="e">
        <f t="array" ref="O22">+INDEX(FCSTSDV!$D$2:$L$72,MATCH('tính băng dính sạch'!$D22,FCSTSDV!$C$2:$C$72,0),MATCH('tính băng dính sạch'!O$3,FCSTSDV!$D$1:$L$1,0))/'tính băng dính sạch'!$E22</f>
        <v>#N/A</v>
      </c>
      <c r="P22" s="84" t="e">
        <f t="array" ref="P22">+INDEX(FCSTSDV!$D$2:$L$72,MATCH('tính băng dính sạch'!$D22,FCSTSDV!$C$2:$C$72,0),MATCH('tính băng dính sạch'!P$3,FCSTSDV!$D$1:$L$1,0))/'tính băng dính sạch'!$E22</f>
        <v>#N/A</v>
      </c>
      <c r="Q22" s="84" t="e">
        <f t="array" ref="Q22">+INDEX(FCSTSDV!$D$2:$L$72,MATCH('tính băng dính sạch'!$D22,FCSTSDV!$C$2:$C$72,0),MATCH('tính băng dính sạch'!Q$3,FCSTSDV!$D$1:$L$1,0))/'tính băng dính sạch'!$E22</f>
        <v>#N/A</v>
      </c>
      <c r="R22" s="84" t="e">
        <f t="array" ref="R22">+INDEX(FCSTSDV!$D$2:$L$72,MATCH('tính băng dính sạch'!$D22,FCSTSDV!$C$2:$C$72,0),MATCH('tính băng dính sạch'!R$3,FCSTSDV!$D$1:$L$1,0))/'tính băng dính sạch'!$E22</f>
        <v>#N/A</v>
      </c>
      <c r="S22" s="84" t="e">
        <f t="array" ref="S22">+INDEX(FCSTSDV!$D$2:$L$72,MATCH('tính băng dính sạch'!$D22,FCSTSDV!$C$2:$C$72,0),MATCH('tính băng dính sạch'!S$3,FCSTSDV!$D$1:$L$1,0))/'tính băng dính sạch'!$E22</f>
        <v>#N/A</v>
      </c>
      <c r="T22" s="84" t="e">
        <f t="array" ref="T22">+INDEX(FCSTSDV!$D$2:$L$72,MATCH('tính băng dính sạch'!$D22,FCSTSDV!$C$2:$C$72,0),MATCH('tính băng dính sạch'!T$3,FCSTSDV!$D$1:$L$1,0))/'tính băng dính sạch'!$E22</f>
        <v>#N/A</v>
      </c>
      <c r="U22" s="84" t="e">
        <f t="array" ref="U22">+INDEX(FCSTSDV!$D$2:$L$72,MATCH('tính băng dính sạch'!$D22,FCSTSDV!$C$2:$C$72,0),MATCH('tính băng dính sạch'!U$3,FCSTSDV!$D$1:$L$1,0))/'tính băng dính sạch'!$E22</f>
        <v>#N/A</v>
      </c>
      <c r="V22" s="101" t="e">
        <f t="array" ref="V22">+INDEX(FCSTSDV!$D$2:$L$72,MATCH('tính băng dính sạch'!$D22,FCSTSDV!$C$2:$C$72,0),MATCH('tính băng dính sạch'!V$3,FCSTSDV!$D$1:$L$1,0))/'tính băng dính sạch'!$E22</f>
        <v>#N/A</v>
      </c>
      <c r="W22" s="92" t="e">
        <f t="array" ref="W22">+INDEX(FCSTSDV!$D$2:$L$72,MATCH('tính băng dính sạch'!$D22,FCSTSDV!$C$2:$C$72,0),MATCH('tính băng dính sạch'!W$3,FCSTSDV!$D$1:$L$1,0))/'tính băng dính sạch'!$E22</f>
        <v>#N/A</v>
      </c>
      <c r="X22" s="102" t="e">
        <f t="array" ref="X22">+INDEX(FCSTSDV!$D$2:$L$72,MATCH('tính băng dính sạch'!$D22,FCSTSDV!$C$2:$C$72,0),MATCH('tính băng dính sạch'!X$3,FCSTSDV!$D$1:$L$1,0))/'tính băng dính sạch'!$E22</f>
        <v>#N/A</v>
      </c>
      <c r="Y22" s="102" t="e">
        <f t="array" ref="Y22">+INDEX(FCSTSDV!$D$2:$L$72,MATCH('tính băng dính sạch'!$D22,FCSTSDV!$C$2:$C$72,0),MATCH('tính băng dính sạch'!Y$3,FCSTSDV!$D$1:$L$1,0))/'tính băng dính sạch'!$E22</f>
        <v>#N/A</v>
      </c>
      <c r="Z22" s="102" t="e">
        <f t="array" ref="Z22">+INDEX(FCSTSDV!$D$2:$L$72,MATCH('tính băng dính sạch'!$D22,FCSTSDV!$C$2:$C$72,0),MATCH('tính băng dính sạch'!Z$3,FCSTSDV!$D$1:$L$1,0))/'tính băng dính sạch'!$E22</f>
        <v>#N/A</v>
      </c>
      <c r="AA22" s="102" t="e">
        <f t="array" ref="AA22">+INDEX(FCSTSDV!$D$2:$L$72,MATCH('tính băng dính sạch'!$D22,FCSTSDV!$C$2:$C$72,0),MATCH('tính băng dính sạch'!AA$3,FCSTSDV!$D$1:$L$1,0))/'tính băng dính sạch'!$E22</f>
        <v>#N/A</v>
      </c>
      <c r="AB22" s="102" t="e">
        <f t="array" ref="AB22">+INDEX(FCSTSDV!$D$2:$L$72,MATCH('tính băng dính sạch'!$D22,FCSTSDV!$C$2:$C$72,0),MATCH('tính băng dính sạch'!AB$3,FCSTSDV!$D$1:$L$1,0))/'tính băng dính sạch'!$E22</f>
        <v>#N/A</v>
      </c>
      <c r="AC22" s="102" t="e">
        <f t="array" ref="AC22">+INDEX(FCSTSDV!$D$2:$L$72,MATCH('tính băng dính sạch'!$D22,FCSTSDV!$C$2:$C$72,0),MATCH('tính băng dính sạch'!AC$3,FCSTSDV!$D$1:$L$1,0))/'tính băng dính sạch'!$E22</f>
        <v>#N/A</v>
      </c>
      <c r="AD22" s="102" t="e">
        <f t="array" ref="AD22">+INDEX(FCSTSDV!$D$2:$L$72,MATCH('tính băng dính sạch'!$D22,FCSTSDV!$C$2:$C$72,0),MATCH('tính băng dính sạch'!AD$3,FCSTSDV!$D$1:$L$1,0))/'tính băng dính sạch'!$E22</f>
        <v>#N/A</v>
      </c>
      <c r="AE22" s="102" t="e">
        <f t="array" ref="AE22">+INDEX(FCSTSDV!$D$2:$L$72,MATCH('tính băng dính sạch'!$D22,FCSTSDV!$C$2:$C$72,0),MATCH('tính băng dính sạch'!AE$3,FCSTSDV!$D$1:$L$1,0))/'tính băng dính sạch'!$E22</f>
        <v>#N/A</v>
      </c>
      <c r="AF22" s="92" t="e">
        <f>+INDEX(FCSTSDV!$D$2:$L$72,MATCH('tính băng dính sạch'!$D22,FCSTSDV!$C$2:$C$72,0),MATCH('tính băng dính sạch'!AF$3,FCSTSDV!$D$1:$L$1,0))/'tính băng dính sạch'!$E22</f>
        <v>#N/A</v>
      </c>
      <c r="AG22" s="92" t="e">
        <f>+INDEX(FCSTSDV!$D$2:$L$72,MATCH('tính băng dính sạch'!$D22,FCSTSDV!$C$2:$C$72,0),MATCH('tính băng dính sạch'!AG$3,FCSTSDV!$D$1:$L$1,0))/'tính băng dính sạch'!$E22</f>
        <v>#N/A</v>
      </c>
      <c r="AH22" s="92" t="e">
        <f>+INDEX(FCSTSDV!$D$2:$L$72,MATCH('tính băng dính sạch'!$D22,FCSTSDV!$C$2:$C$72,0),MATCH('tính băng dính sạch'!AH$3,FCSTSDV!$D$1:$L$1,0))/'tính băng dính sạch'!$E22</f>
        <v>#N/A</v>
      </c>
      <c r="AI22" s="106" t="e">
        <f>+INDEX(FCSTSDV!$D$2:$L$72,MATCH('tính băng dính sạch'!$D22,FCSTSDV!$C$2:$C$72,0),MATCH('tính băng dính sạch'!AI$3,FCSTSDV!$D$1:$L$1,0))/'tính băng dính sạch'!$E22</f>
        <v>#N/A</v>
      </c>
      <c r="AJ22" s="106" t="e">
        <f>+INDEX(FCSTSDV!$D$2:$L$72,MATCH('tính băng dính sạch'!$D22,FCSTSDV!$C$2:$C$72,0),MATCH('tính băng dính sạch'!AJ$3,FCSTSDV!$D$1:$L$1,0))/'tính băng dính sạch'!$E22</f>
        <v>#N/A</v>
      </c>
      <c r="AK22" s="106" t="e">
        <f>+INDEX(FCSTSDV!$D$2:$L$72,MATCH('tính băng dính sạch'!$D22,FCSTSDV!$C$2:$C$72,0),MATCH('tính băng dính sạch'!AK$3,FCSTSDV!$D$1:$L$1,0))/'tính băng dính sạch'!$E22</f>
        <v>#N/A</v>
      </c>
      <c r="AL22" s="106" t="e">
        <f>+INDEX(FCSTSDV!$D$2:$L$72,MATCH('tính băng dính sạch'!$D22,FCSTSDV!$C$2:$C$72,0),MATCH('tính băng dính sạch'!AL$3,FCSTSDV!$D$1:$L$1,0))/'tính băng dính sạch'!$E22</f>
        <v>#N/A</v>
      </c>
      <c r="AM22" s="106" t="e">
        <f>+INDEX(FCSTSDV!$D$2:$L$72,MATCH('tính băng dính sạch'!$D22,FCSTSDV!$C$2:$C$72,0),MATCH('tính băng dính sạch'!AM$3,FCSTSDV!$D$1:$L$1,0))/'tính băng dính sạch'!$E22</f>
        <v>#N/A</v>
      </c>
      <c r="AN22" s="106" t="e">
        <f>+INDEX(FCSTSDV!$D$2:$L$72,MATCH('tính băng dính sạch'!$D22,FCSTSDV!$C$2:$C$72,0),MATCH('tính băng dính sạch'!AN$3,FCSTSDV!$D$1:$L$1,0))/'tính băng dính sạch'!$E22</f>
        <v>#N/A</v>
      </c>
      <c r="AO22" s="106" t="e">
        <f>+INDEX(FCSTSDV!$D$2:$L$72,MATCH('tính băng dính sạch'!$D22,FCSTSDV!$C$2:$C$72,0),MATCH('tính băng dính sạch'!AO$3,FCSTSDV!$D$1:$L$1,0))/'tính băng dính sạch'!$E22</f>
        <v>#N/A</v>
      </c>
      <c r="AP22" s="114" t="e">
        <f t="array" ref="AP22">+INDEX(FCSTSDV!$D$2:$L$72,MATCH('tính băng dính sạch'!$D22,FCSTSDV!$C$2:$C$72,0),MATCH('tính băng dính sạch'!AP$3,FCSTSDV!$D$1:$L$1,0))/'tính băng dính sạch'!$E22</f>
        <v>#N/A</v>
      </c>
      <c r="AQ22" s="114" t="e">
        <f t="array" ref="AQ22">+INDEX(FCSTSDV!$D$2:$L$72,MATCH('tính băng dính sạch'!$D22,FCSTSDV!$C$2:$C$72,0),MATCH('tính băng dính sạch'!AQ$3,FCSTSDV!$D$1:$L$1,0))/'tính băng dính sạch'!$E22</f>
        <v>#N/A</v>
      </c>
      <c r="AR22" s="114" t="e">
        <f t="array" ref="AR22">+INDEX(FCSTSDV!$D$2:$L$72,MATCH('tính băng dính sạch'!$D22,FCSTSDV!$C$2:$C$72,0),MATCH('tính băng dính sạch'!AR$3,FCSTSDV!$D$1:$L$1,0))/'tính băng dính sạch'!$E22</f>
        <v>#N/A</v>
      </c>
      <c r="AS22" s="114" t="e">
        <f t="array" ref="AS22">+INDEX(FCSTSDV!$D$2:$L$72,MATCH('tính băng dính sạch'!$D22,FCSTSDV!$C$2:$C$72,0),MATCH('tính băng dính sạch'!AS$3,FCSTSDV!$D$1:$L$1,0))/'tính băng dính sạch'!$E22</f>
        <v>#N/A</v>
      </c>
      <c r="AT22" s="114"/>
      <c r="AU22" s="114"/>
      <c r="AV22" s="114"/>
      <c r="AW22" s="114"/>
      <c r="AX22" s="114"/>
      <c r="AY22" s="114"/>
      <c r="AZ22" s="114"/>
      <c r="BA22" s="114"/>
      <c r="BB22" s="114"/>
      <c r="BC22" s="114"/>
      <c r="BD22" s="114"/>
      <c r="BE22" s="114"/>
      <c r="BF22" s="114"/>
      <c r="BG22" s="114"/>
      <c r="BH22" s="114"/>
      <c r="BI22" s="114"/>
      <c r="BJ22" s="114"/>
      <c r="BK22" s="114"/>
      <c r="BL22" s="114"/>
      <c r="BM22" s="114"/>
      <c r="BN22" s="114"/>
      <c r="BO22" s="114"/>
      <c r="BP22" s="114"/>
      <c r="BQ22" s="114"/>
      <c r="BR22" s="114"/>
      <c r="BS22" s="114"/>
      <c r="BT22" s="114"/>
      <c r="BU22" s="92" t="e">
        <f t="array" ref="BU22">+ROUND(INDEX(FCSTSDV!$D$2:$L$583,MATCH('tính băng dính sạch'!$D22,FCSTSDV!$C$2:$C$583,0),MATCH('tính băng dính sạch'!BU$3,FCSTSDV!$D$1:$L$1,0))/'tính băng dính sạch'!$E22,1)</f>
        <v>#N/A</v>
      </c>
      <c r="BV22" s="92" t="e">
        <f t="array" ref="BV22">+ROUND(INDEX(FCSTSDV!$D$2:$L$583,MATCH('tính băng dính sạch'!$D22,FCSTSDV!$C$2:$C$583,0),MATCH('tính băng dính sạch'!BV$3,FCSTSDV!$D$1:$L$1,0))/'tính băng dính sạch'!$E22,1)</f>
        <v>#N/A</v>
      </c>
      <c r="BW22" s="92" t="e">
        <f t="array" ref="BW22">+ROUND(INDEX(FCSTSDV!$D$2:$L$583,MATCH('tính băng dính sạch'!$D22,FCSTSDV!$C$2:$C$583,0),MATCH('tính băng dính sạch'!BW$3,FCSTSDV!$D$1:$L$1,0))/'tính băng dính sạch'!$E22,1)</f>
        <v>#N/A</v>
      </c>
      <c r="BX22" s="92" t="e">
        <f t="array" ref="BX22">+ROUND(INDEX(FCSTSDV!$D$2:$L$583,MATCH('tính băng dính sạch'!$D22,FCSTSDV!$C$2:$C$583,0),MATCH('tính băng dính sạch'!BX$3,FCSTSDV!$D$1:$L$1,0))/'tính băng dính sạch'!$E22,1)</f>
        <v>#N/A</v>
      </c>
      <c r="BY22" s="92" t="e">
        <f t="array" ref="BY22">+ROUND(INDEX(FCSTSDV!$D$2:$L$583,MATCH('tính băng dính sạch'!$D22,FCSTSDV!$C$2:$C$583,0),MATCH('tính băng dính sạch'!BY$3,FCSTSDV!$D$1:$L$1,0))/'tính băng dính sạch'!$E22,1)</f>
        <v>#N/A</v>
      </c>
      <c r="BZ22" s="92" t="e">
        <f t="array" ref="BZ22">+ROUND(INDEX(FCSTSDV!$D$2:$L$583,MATCH('tính băng dính sạch'!$D22,FCSTSDV!$C$2:$C$583,0),MATCH('tính băng dính sạch'!BZ$3,FCSTSDV!$D$1:$L$1,0))/'tính băng dính sạch'!$E22,1)</f>
        <v>#N/A</v>
      </c>
      <c r="CA22" s="92" t="e">
        <f t="array" ref="CA22">+ROUND(INDEX(FCSTSDV!$D$2:$L$583,MATCH('tính băng dính sạch'!$D22,FCSTSDV!$C$2:$C$583,0),MATCH('tính băng dính sạch'!CA$3,FCSTSDV!$D$1:$L$1,0))/'tính băng dính sạch'!$E22,1)</f>
        <v>#N/A</v>
      </c>
      <c r="CB22" s="92" t="e">
        <f t="array" ref="CB22">+ROUND(INDEX(FCSTSDV!$D$2:$L$583,MATCH('tính băng dính sạch'!$D22,FCSTSDV!$C$2:$C$583,0),MATCH('tính băng dính sạch'!CB$3,FCSTSDV!$D$1:$L$1,0))/'tính băng dính sạch'!$E22,1)</f>
        <v>#N/A</v>
      </c>
      <c r="CC22" s="92" t="e">
        <f t="array" ref="CC22">+ROUND(INDEX(FCSTSDV!$D$2:$L$583,MATCH('tính băng dính sạch'!$D22,FCSTSDV!$C$2:$C$583,0),MATCH('tính băng dính sạch'!CC$3,FCSTSDV!$D$1:$L$1,0))/'tính băng dính sạch'!$E22,1)</f>
        <v>#N/A</v>
      </c>
      <c r="CD22" s="92" t="e">
        <f t="array" ref="CD22">+ROUND(INDEX(FCSTSDV!$D$2:$L$583,MATCH('tính băng dính sạch'!$D22,FCSTSDV!$C$2:$C$583,0),MATCH('tính băng dính sạch'!CD$3,FCSTSDV!$D$1:$L$1,0))/'tính băng dính sạch'!$E22,1)</f>
        <v>#N/A</v>
      </c>
      <c r="CE22" s="92" t="e">
        <f t="array" ref="CE22">+ROUND(INDEX(FCSTSDV!$D$2:$L$583,MATCH('tính băng dính sạch'!$D22,FCSTSDV!$C$2:$C$583,0),MATCH('tính băng dính sạch'!CE$3,FCSTSDV!$D$1:$L$1,0))/'tính băng dính sạch'!$E22,1)</f>
        <v>#N/A</v>
      </c>
      <c r="CF22" s="92" t="e">
        <f t="array" ref="CF22">+ROUND(INDEX(FCSTSDV!$D$2:$L$583,MATCH('tính băng dính sạch'!$D22,FCSTSDV!$C$2:$C$583,0),MATCH('tính băng dính sạch'!CF$3,FCSTSDV!$D$1:$L$1,0))/'tính băng dính sạch'!$E22,1)</f>
        <v>#N/A</v>
      </c>
      <c r="CG22" s="92" t="e">
        <f t="array" ref="CG22">+ROUND(INDEX(FCSTSDV!$D$2:$L$583,MATCH('tính băng dính sạch'!$D22,FCSTSDV!$C$2:$C$583,0),MATCH('tính băng dính sạch'!CG$3,FCSTSDV!$D$1:$L$1,0))/'tính băng dính sạch'!$E22,1)</f>
        <v>#N/A</v>
      </c>
      <c r="CH22" s="92" t="e">
        <f t="array" ref="CH22">+ROUND(INDEX(FCSTSDV!$D$2:$L$583,MATCH('tính băng dính sạch'!$D22,FCSTSDV!$C$2:$C$583,0),MATCH('tính băng dính sạch'!CH$3,FCSTSDV!$D$1:$L$1,0))/'tính băng dính sạch'!$E22,1)</f>
        <v>#N/A</v>
      </c>
      <c r="CI22" s="92" t="e">
        <f t="array" ref="CI22">+ROUND(INDEX(FCSTSDV!$D$2:$L$583,MATCH('tính băng dính sạch'!$D22,FCSTSDV!$C$2:$C$583,0),MATCH('tính băng dính sạch'!CI$3,FCSTSDV!$D$1:$L$1,0))/'tính băng dính sạch'!$E22,1)</f>
        <v>#N/A</v>
      </c>
      <c r="CJ22" s="92" t="e">
        <f t="array" ref="CJ22">+ROUND(INDEX(FCSTSDV!$D$2:$L$583,MATCH('tính băng dính sạch'!$D22,FCSTSDV!$C$2:$C$583,0),MATCH('tính băng dính sạch'!CJ$3,FCSTSDV!$D$1:$L$1,0))/'tính băng dính sạch'!$E22,1)</f>
        <v>#N/A</v>
      </c>
      <c r="CK22" s="92" t="e">
        <f t="array" ref="CK22">+ROUND(INDEX(FCSTSDV!$D$2:$L$583,MATCH('tính băng dính sạch'!$D22,FCSTSDV!$C$2:$C$583,0),MATCH('tính băng dính sạch'!CK$3,FCSTSDV!$D$1:$L$1,0))/'tính băng dính sạch'!$E22,1)</f>
        <v>#N/A</v>
      </c>
      <c r="CL22" s="92" t="e">
        <f t="array" ref="CL22">+ROUND(INDEX(FCSTSDV!$D$2:$L$583,MATCH('tính băng dính sạch'!$D22,FCSTSDV!$C$2:$C$583,0),MATCH('tính băng dính sạch'!CL$3,FCSTSDV!$D$1:$L$1,0))/'tính băng dính sạch'!$E22,1)</f>
        <v>#N/A</v>
      </c>
      <c r="CM22" s="92" t="e">
        <f t="array" ref="CM22">+ROUND(INDEX(FCSTSDV!$D$2:$L$583,MATCH('tính băng dính sạch'!$D22,FCSTSDV!$C$2:$C$583,0),MATCH('tính băng dính sạch'!CM$3,FCSTSDV!$D$1:$L$1,0))/'tính băng dính sạch'!$E22,1)</f>
        <v>#N/A</v>
      </c>
      <c r="CN22" s="92" t="e">
        <f t="array" ref="CN22">+ROUND(INDEX(FCSTSDV!$D$2:$L$583,MATCH('tính băng dính sạch'!$D22,FCSTSDV!$C$2:$C$583,0),MATCH('tính băng dính sạch'!CN$3,FCSTSDV!$D$1:$L$1,0))/'tính băng dính sạch'!$E22,1)</f>
        <v>#N/A</v>
      </c>
      <c r="CO22" s="92" t="e">
        <f t="array" ref="CO22">+ROUND(INDEX(FCSTSDV!$D$2:$L$583,MATCH('tính băng dính sạch'!$D22,FCSTSDV!$C$2:$C$583,0),MATCH('tính băng dính sạch'!CO$3,FCSTSDV!$D$1:$L$1,0))/'tính băng dính sạch'!$E22,1)</f>
        <v>#N/A</v>
      </c>
      <c r="CP22" s="92" t="e">
        <f t="array" ref="CP22">+ROUND(INDEX(FCSTSDV!$D$2:$L$583,MATCH('tính băng dính sạch'!$D22,FCSTSDV!$C$2:$C$583,0),MATCH('tính băng dính sạch'!CP$3,FCSTSDV!$D$1:$L$1,0))/'tính băng dính sạch'!$E22,1)</f>
        <v>#N/A</v>
      </c>
      <c r="CQ22" s="119" t="e">
        <f t="array" ref="CQ22">+ROUND(INDEX(FCSTSDV!$D$2:$L$72,MATCH('tính băng dính sạch'!$D22,FCSTSDV!$C$2:$C$72,0),MATCH('tính băng dính sạch'!CQ$3,FCSTSDV!$D$1:$L$1,0))/'tính băng dính sạch'!$E22,1)</f>
        <v>#N/A</v>
      </c>
    </row>
    <row r="23" spans="1:95" ht="20.100000000000001" hidden="1" customHeight="1">
      <c r="A23" s="818"/>
      <c r="B23" s="794"/>
      <c r="C23" s="57"/>
      <c r="D23" s="46" t="s">
        <v>56</v>
      </c>
      <c r="E23" s="49">
        <v>100</v>
      </c>
      <c r="F23" s="838"/>
      <c r="G23" s="838"/>
      <c r="H23" s="832"/>
      <c r="I23" s="81">
        <f>+ROUND(IFERROR(VLOOKUP(D23,FCSTSDV!$C$2:$E$2983,26,0),0)/'tính băng dính sạch'!E23+0,0)</f>
        <v>0</v>
      </c>
      <c r="J23" s="85"/>
      <c r="K23" s="13"/>
      <c r="L23" s="13"/>
      <c r="M23" s="84"/>
      <c r="N23" s="84"/>
      <c r="O23" s="84"/>
      <c r="P23" s="84"/>
      <c r="Q23" s="84"/>
      <c r="R23" s="84"/>
      <c r="S23" s="84"/>
      <c r="T23" s="84"/>
      <c r="U23" s="84"/>
      <c r="V23" s="101"/>
      <c r="W23" s="92"/>
      <c r="X23" s="102"/>
      <c r="Y23" s="102"/>
      <c r="Z23" s="102"/>
      <c r="AA23" s="102"/>
      <c r="AB23" s="102"/>
      <c r="AC23" s="102"/>
      <c r="AD23" s="102"/>
      <c r="AE23" s="102"/>
      <c r="AF23" s="92"/>
      <c r="AG23" s="92"/>
      <c r="AH23" s="92"/>
      <c r="AI23" s="106"/>
      <c r="AJ23" s="106"/>
      <c r="AK23" s="106"/>
      <c r="AL23" s="106"/>
      <c r="AM23" s="106"/>
      <c r="AN23" s="106"/>
      <c r="AO23" s="106"/>
      <c r="AP23" s="114"/>
      <c r="AQ23" s="114"/>
      <c r="AR23" s="114"/>
      <c r="AS23" s="114"/>
      <c r="AT23" s="114"/>
      <c r="AU23" s="114"/>
      <c r="AV23" s="114"/>
      <c r="AW23" s="114"/>
      <c r="AX23" s="114"/>
      <c r="AY23" s="114"/>
      <c r="AZ23" s="114"/>
      <c r="BA23" s="114"/>
      <c r="BB23" s="114"/>
      <c r="BC23" s="114"/>
      <c r="BD23" s="114"/>
      <c r="BE23" s="114"/>
      <c r="BF23" s="114"/>
      <c r="BG23" s="114"/>
      <c r="BH23" s="114"/>
      <c r="BI23" s="114"/>
      <c r="BJ23" s="114"/>
      <c r="BK23" s="114"/>
      <c r="BL23" s="114"/>
      <c r="BM23" s="114"/>
      <c r="BN23" s="114"/>
      <c r="BO23" s="114"/>
      <c r="BP23" s="114"/>
      <c r="BQ23" s="114"/>
      <c r="BR23" s="114"/>
      <c r="BS23" s="114"/>
      <c r="BT23" s="114"/>
      <c r="BU23" s="92"/>
      <c r="BV23" s="92" t="e">
        <f t="array" ref="BV23">+ROUND(INDEX(FCSTSDV!$D$2:$L$583,MATCH('tính băng dính sạch'!$D23,FCSTSDV!$C$2:$C$583,0),MATCH('tính băng dính sạch'!BV$3,FCSTSDV!$D$1:$L$1,0))/'tính băng dính sạch'!$E23,1)</f>
        <v>#N/A</v>
      </c>
      <c r="BW23" s="92" t="e">
        <f t="array" ref="BW23">+ROUND(INDEX(FCSTSDV!$D$2:$L$583,MATCH('tính băng dính sạch'!$D23,FCSTSDV!$C$2:$C$583,0),MATCH('tính băng dính sạch'!BW$3,FCSTSDV!$D$1:$L$1,0))/'tính băng dính sạch'!$E23,1)</f>
        <v>#N/A</v>
      </c>
      <c r="BX23" s="92" t="e">
        <f t="array" ref="BX23">+ROUND(INDEX(FCSTSDV!$D$2:$L$583,MATCH('tính băng dính sạch'!$D23,FCSTSDV!$C$2:$C$583,0),MATCH('tính băng dính sạch'!BX$3,FCSTSDV!$D$1:$L$1,0))/'tính băng dính sạch'!$E23,1)</f>
        <v>#N/A</v>
      </c>
      <c r="BY23" s="92" t="e">
        <f t="array" ref="BY23">+ROUND(INDEX(FCSTSDV!$D$2:$L$583,MATCH('tính băng dính sạch'!$D23,FCSTSDV!$C$2:$C$583,0),MATCH('tính băng dính sạch'!BY$3,FCSTSDV!$D$1:$L$1,0))/'tính băng dính sạch'!$E23,1)</f>
        <v>#N/A</v>
      </c>
      <c r="BZ23" s="92" t="e">
        <f t="array" ref="BZ23">+ROUND(INDEX(FCSTSDV!$D$2:$L$583,MATCH('tính băng dính sạch'!$D23,FCSTSDV!$C$2:$C$583,0),MATCH('tính băng dính sạch'!BZ$3,FCSTSDV!$D$1:$L$1,0))/'tính băng dính sạch'!$E23,1)</f>
        <v>#N/A</v>
      </c>
      <c r="CA23" s="92" t="e">
        <f t="array" ref="CA23">+ROUND(INDEX(FCSTSDV!$D$2:$L$583,MATCH('tính băng dính sạch'!$D23,FCSTSDV!$C$2:$C$583,0),MATCH('tính băng dính sạch'!CA$3,FCSTSDV!$D$1:$L$1,0))/'tính băng dính sạch'!$E23,1)</f>
        <v>#N/A</v>
      </c>
      <c r="CB23" s="92" t="e">
        <f t="array" ref="CB23">+ROUND(INDEX(FCSTSDV!$D$2:$L$583,MATCH('tính băng dính sạch'!$D23,FCSTSDV!$C$2:$C$583,0),MATCH('tính băng dính sạch'!CB$3,FCSTSDV!$D$1:$L$1,0))/'tính băng dính sạch'!$E23,1)</f>
        <v>#N/A</v>
      </c>
      <c r="CC23" s="92" t="e">
        <f t="array" ref="CC23">+ROUND(INDEX(FCSTSDV!$D$2:$L$583,MATCH('tính băng dính sạch'!$D23,FCSTSDV!$C$2:$C$583,0),MATCH('tính băng dính sạch'!CC$3,FCSTSDV!$D$1:$L$1,0))/'tính băng dính sạch'!$E23,1)</f>
        <v>#N/A</v>
      </c>
      <c r="CD23" s="92" t="e">
        <f t="array" ref="CD23">+ROUND(INDEX(FCSTSDV!$D$2:$L$583,MATCH('tính băng dính sạch'!$D23,FCSTSDV!$C$2:$C$583,0),MATCH('tính băng dính sạch'!CD$3,FCSTSDV!$D$1:$L$1,0))/'tính băng dính sạch'!$E23,1)</f>
        <v>#N/A</v>
      </c>
      <c r="CE23" s="92" t="e">
        <f t="array" ref="CE23">+ROUND(INDEX(FCSTSDV!$D$2:$L$583,MATCH('tính băng dính sạch'!$D23,FCSTSDV!$C$2:$C$583,0),MATCH('tính băng dính sạch'!CE$3,FCSTSDV!$D$1:$L$1,0))/'tính băng dính sạch'!$E23,1)</f>
        <v>#N/A</v>
      </c>
      <c r="CF23" s="92" t="e">
        <f t="array" ref="CF23">+ROUND(INDEX(FCSTSDV!$D$2:$L$583,MATCH('tính băng dính sạch'!$D23,FCSTSDV!$C$2:$C$583,0),MATCH('tính băng dính sạch'!CF$3,FCSTSDV!$D$1:$L$1,0))/'tính băng dính sạch'!$E23,1)</f>
        <v>#N/A</v>
      </c>
      <c r="CG23" s="92" t="e">
        <f t="array" ref="CG23">+ROUND(INDEX(FCSTSDV!$D$2:$L$583,MATCH('tính băng dính sạch'!$D23,FCSTSDV!$C$2:$C$583,0),MATCH('tính băng dính sạch'!CG$3,FCSTSDV!$D$1:$L$1,0))/'tính băng dính sạch'!$E23,1)</f>
        <v>#N/A</v>
      </c>
      <c r="CH23" s="92" t="e">
        <f t="array" ref="CH23">+ROUND(INDEX(FCSTSDV!$D$2:$L$583,MATCH('tính băng dính sạch'!$D23,FCSTSDV!$C$2:$C$583,0),MATCH('tính băng dính sạch'!CH$3,FCSTSDV!$D$1:$L$1,0))/'tính băng dính sạch'!$E23,1)</f>
        <v>#N/A</v>
      </c>
      <c r="CI23" s="92" t="e">
        <f t="array" ref="CI23">+ROUND(INDEX(FCSTSDV!$D$2:$L$583,MATCH('tính băng dính sạch'!$D23,FCSTSDV!$C$2:$C$583,0),MATCH('tính băng dính sạch'!CI$3,FCSTSDV!$D$1:$L$1,0))/'tính băng dính sạch'!$E23,1)</f>
        <v>#N/A</v>
      </c>
      <c r="CJ23" s="92" t="e">
        <f t="array" ref="CJ23">+ROUND(INDEX(FCSTSDV!$D$2:$L$583,MATCH('tính băng dính sạch'!$D23,FCSTSDV!$C$2:$C$583,0),MATCH('tính băng dính sạch'!CJ$3,FCSTSDV!$D$1:$L$1,0))/'tính băng dính sạch'!$E23,1)</f>
        <v>#N/A</v>
      </c>
      <c r="CK23" s="92" t="e">
        <f t="array" ref="CK23">+ROUND(INDEX(FCSTSDV!$D$2:$L$583,MATCH('tính băng dính sạch'!$D23,FCSTSDV!$C$2:$C$583,0),MATCH('tính băng dính sạch'!CK$3,FCSTSDV!$D$1:$L$1,0))/'tính băng dính sạch'!$E23,1)</f>
        <v>#N/A</v>
      </c>
      <c r="CL23" s="92" t="e">
        <f t="array" ref="CL23">+ROUND(INDEX(FCSTSDV!$D$2:$L$583,MATCH('tính băng dính sạch'!$D23,FCSTSDV!$C$2:$C$583,0),MATCH('tính băng dính sạch'!CL$3,FCSTSDV!$D$1:$L$1,0))/'tính băng dính sạch'!$E23,1)</f>
        <v>#N/A</v>
      </c>
      <c r="CM23" s="92" t="e">
        <f t="array" ref="CM23">+ROUND(INDEX(FCSTSDV!$D$2:$L$583,MATCH('tính băng dính sạch'!$D23,FCSTSDV!$C$2:$C$583,0),MATCH('tính băng dính sạch'!CM$3,FCSTSDV!$D$1:$L$1,0))/'tính băng dính sạch'!$E23,1)</f>
        <v>#N/A</v>
      </c>
      <c r="CN23" s="92" t="e">
        <f t="array" ref="CN23">+ROUND(INDEX(FCSTSDV!$D$2:$L$583,MATCH('tính băng dính sạch'!$D23,FCSTSDV!$C$2:$C$583,0),MATCH('tính băng dính sạch'!CN$3,FCSTSDV!$D$1:$L$1,0))/'tính băng dính sạch'!$E23,1)</f>
        <v>#N/A</v>
      </c>
      <c r="CO23" s="92" t="e">
        <f t="array" ref="CO23">+ROUND(INDEX(FCSTSDV!$D$2:$L$583,MATCH('tính băng dính sạch'!$D23,FCSTSDV!$C$2:$C$583,0),MATCH('tính băng dính sạch'!CO$3,FCSTSDV!$D$1:$L$1,0))/'tính băng dính sạch'!$E23,1)</f>
        <v>#N/A</v>
      </c>
      <c r="CP23" s="92" t="e">
        <f t="array" ref="CP23">+ROUND(INDEX(FCSTSDV!$D$2:$L$583,MATCH('tính băng dính sạch'!$D23,FCSTSDV!$C$2:$C$583,0),MATCH('tính băng dính sạch'!CP$3,FCSTSDV!$D$1:$L$1,0))/'tính băng dính sạch'!$E23,1)</f>
        <v>#N/A</v>
      </c>
      <c r="CQ23" s="119" t="e">
        <f t="array" ref="CQ23">+ROUND(INDEX(FCSTSDV!$D$2:$L$72,MATCH('tính băng dính sạch'!$D23,FCSTSDV!$C$2:$C$72,0),MATCH('tính băng dính sạch'!CQ$3,FCSTSDV!$D$1:$L$1,0))/'tính băng dính sạch'!$E23,1)</f>
        <v>#N/A</v>
      </c>
    </row>
    <row r="24" spans="1:95" ht="20.100000000000001" hidden="1" customHeight="1">
      <c r="A24" s="818"/>
      <c r="B24" s="794"/>
      <c r="C24" s="57"/>
      <c r="D24" s="46" t="s">
        <v>57</v>
      </c>
      <c r="E24" s="49">
        <v>1000</v>
      </c>
      <c r="F24" s="838"/>
      <c r="G24" s="838"/>
      <c r="H24" s="832"/>
      <c r="I24" s="81">
        <f>+ROUND(IFERROR(VLOOKUP(D24,FCSTSDV!$C$2:$E$2983,26,0),0)/'tính băng dính sạch'!E24+0,0)</f>
        <v>0</v>
      </c>
      <c r="J24" s="85"/>
      <c r="K24" s="13"/>
      <c r="L24" s="13"/>
      <c r="M24" s="84"/>
      <c r="N24" s="84"/>
      <c r="O24" s="84"/>
      <c r="P24" s="84"/>
      <c r="Q24" s="84"/>
      <c r="R24" s="84"/>
      <c r="S24" s="84"/>
      <c r="T24" s="84"/>
      <c r="U24" s="84"/>
      <c r="V24" s="101"/>
      <c r="W24" s="92"/>
      <c r="X24" s="102"/>
      <c r="Y24" s="102"/>
      <c r="Z24" s="102"/>
      <c r="AA24" s="102"/>
      <c r="AB24" s="102"/>
      <c r="AC24" s="102"/>
      <c r="AD24" s="102"/>
      <c r="AE24" s="102"/>
      <c r="AF24" s="92"/>
      <c r="AG24" s="92"/>
      <c r="AH24" s="92"/>
      <c r="AI24" s="106"/>
      <c r="AJ24" s="106"/>
      <c r="AK24" s="106"/>
      <c r="AL24" s="106"/>
      <c r="AM24" s="106"/>
      <c r="AN24" s="106"/>
      <c r="AO24" s="106"/>
      <c r="AP24" s="114"/>
      <c r="AQ24" s="114"/>
      <c r="AR24" s="114"/>
      <c r="AS24" s="114"/>
      <c r="AT24" s="114"/>
      <c r="AU24" s="114"/>
      <c r="AV24" s="114"/>
      <c r="AW24" s="114"/>
      <c r="AX24" s="114"/>
      <c r="AY24" s="114"/>
      <c r="AZ24" s="114"/>
      <c r="BA24" s="114"/>
      <c r="BB24" s="114"/>
      <c r="BC24" s="114"/>
      <c r="BD24" s="114"/>
      <c r="BE24" s="114"/>
      <c r="BF24" s="114"/>
      <c r="BG24" s="114"/>
      <c r="BH24" s="114"/>
      <c r="BI24" s="114"/>
      <c r="BJ24" s="114"/>
      <c r="BK24" s="114"/>
      <c r="BL24" s="114"/>
      <c r="BM24" s="114"/>
      <c r="BN24" s="114"/>
      <c r="BO24" s="114"/>
      <c r="BP24" s="114"/>
      <c r="BQ24" s="114"/>
      <c r="BR24" s="114"/>
      <c r="BS24" s="114"/>
      <c r="BT24" s="114"/>
      <c r="BU24" s="92"/>
      <c r="BV24" s="92" t="e">
        <f t="array" ref="BV24">+ROUND(INDEX(FCSTSDV!$D$2:$L$583,MATCH('tính băng dính sạch'!$D24,FCSTSDV!$C$2:$C$583,0),MATCH('tính băng dính sạch'!BV$3,FCSTSDV!$D$1:$L$1,0))/'tính băng dính sạch'!$E24,1)</f>
        <v>#N/A</v>
      </c>
      <c r="BW24" s="92" t="e">
        <f t="array" ref="BW24">+ROUND(INDEX(FCSTSDV!$D$2:$L$583,MATCH('tính băng dính sạch'!$D24,FCSTSDV!$C$2:$C$583,0),MATCH('tính băng dính sạch'!BW$3,FCSTSDV!$D$1:$L$1,0))/'tính băng dính sạch'!$E24,1)</f>
        <v>#N/A</v>
      </c>
      <c r="BX24" s="92" t="e">
        <f t="array" ref="BX24">+ROUND(INDEX(FCSTSDV!$D$2:$L$583,MATCH('tính băng dính sạch'!$D24,FCSTSDV!$C$2:$C$583,0),MATCH('tính băng dính sạch'!BX$3,FCSTSDV!$D$1:$L$1,0))/'tính băng dính sạch'!$E24,1)</f>
        <v>#N/A</v>
      </c>
      <c r="BY24" s="92" t="e">
        <f t="array" ref="BY24">+ROUND(INDEX(FCSTSDV!$D$2:$L$583,MATCH('tính băng dính sạch'!$D24,FCSTSDV!$C$2:$C$583,0),MATCH('tính băng dính sạch'!BY$3,FCSTSDV!$D$1:$L$1,0))/'tính băng dính sạch'!$E24,1)</f>
        <v>#N/A</v>
      </c>
      <c r="BZ24" s="92" t="e">
        <f t="array" ref="BZ24">+ROUND(INDEX(FCSTSDV!$D$2:$L$583,MATCH('tính băng dính sạch'!$D24,FCSTSDV!$C$2:$C$583,0),MATCH('tính băng dính sạch'!BZ$3,FCSTSDV!$D$1:$L$1,0))/'tính băng dính sạch'!$E24,1)</f>
        <v>#N/A</v>
      </c>
      <c r="CA24" s="92" t="e">
        <f t="array" ref="CA24">+ROUND(INDEX(FCSTSDV!$D$2:$L$583,MATCH('tính băng dính sạch'!$D24,FCSTSDV!$C$2:$C$583,0),MATCH('tính băng dính sạch'!CA$3,FCSTSDV!$D$1:$L$1,0))/'tính băng dính sạch'!$E24,1)</f>
        <v>#N/A</v>
      </c>
      <c r="CB24" s="92" t="e">
        <f t="array" ref="CB24">+ROUND(INDEX(FCSTSDV!$D$2:$L$583,MATCH('tính băng dính sạch'!$D24,FCSTSDV!$C$2:$C$583,0),MATCH('tính băng dính sạch'!CB$3,FCSTSDV!$D$1:$L$1,0))/'tính băng dính sạch'!$E24,1)</f>
        <v>#N/A</v>
      </c>
      <c r="CC24" s="92" t="e">
        <f t="array" ref="CC24">+ROUND(INDEX(FCSTSDV!$D$2:$L$583,MATCH('tính băng dính sạch'!$D24,FCSTSDV!$C$2:$C$583,0),MATCH('tính băng dính sạch'!CC$3,FCSTSDV!$D$1:$L$1,0))/'tính băng dính sạch'!$E24,1)</f>
        <v>#N/A</v>
      </c>
      <c r="CD24" s="92" t="e">
        <f t="array" ref="CD24">+ROUND(INDEX(FCSTSDV!$D$2:$L$583,MATCH('tính băng dính sạch'!$D24,FCSTSDV!$C$2:$C$583,0),MATCH('tính băng dính sạch'!CD$3,FCSTSDV!$D$1:$L$1,0))/'tính băng dính sạch'!$E24,1)</f>
        <v>#N/A</v>
      </c>
      <c r="CE24" s="92" t="e">
        <f t="array" ref="CE24">+ROUND(INDEX(FCSTSDV!$D$2:$L$583,MATCH('tính băng dính sạch'!$D24,FCSTSDV!$C$2:$C$583,0),MATCH('tính băng dính sạch'!CE$3,FCSTSDV!$D$1:$L$1,0))/'tính băng dính sạch'!$E24,1)</f>
        <v>#N/A</v>
      </c>
      <c r="CF24" s="92" t="e">
        <f t="array" ref="CF24">+ROUND(INDEX(FCSTSDV!$D$2:$L$583,MATCH('tính băng dính sạch'!$D24,FCSTSDV!$C$2:$C$583,0),MATCH('tính băng dính sạch'!CF$3,FCSTSDV!$D$1:$L$1,0))/'tính băng dính sạch'!$E24,1)</f>
        <v>#N/A</v>
      </c>
      <c r="CG24" s="92" t="e">
        <f t="array" ref="CG24">+ROUND(INDEX(FCSTSDV!$D$2:$L$583,MATCH('tính băng dính sạch'!$D24,FCSTSDV!$C$2:$C$583,0),MATCH('tính băng dính sạch'!CG$3,FCSTSDV!$D$1:$L$1,0))/'tính băng dính sạch'!$E24,1)</f>
        <v>#N/A</v>
      </c>
      <c r="CH24" s="92" t="e">
        <f t="array" ref="CH24">+ROUND(INDEX(FCSTSDV!$D$2:$L$583,MATCH('tính băng dính sạch'!$D24,FCSTSDV!$C$2:$C$583,0),MATCH('tính băng dính sạch'!CH$3,FCSTSDV!$D$1:$L$1,0))/'tính băng dính sạch'!$E24,1)</f>
        <v>#N/A</v>
      </c>
      <c r="CI24" s="92" t="e">
        <f t="array" ref="CI24">+ROUND(INDEX(FCSTSDV!$D$2:$L$583,MATCH('tính băng dính sạch'!$D24,FCSTSDV!$C$2:$C$583,0),MATCH('tính băng dính sạch'!CI$3,FCSTSDV!$D$1:$L$1,0))/'tính băng dính sạch'!$E24,1)</f>
        <v>#N/A</v>
      </c>
      <c r="CJ24" s="92" t="e">
        <f t="array" ref="CJ24">+ROUND(INDEX(FCSTSDV!$D$2:$L$583,MATCH('tính băng dính sạch'!$D24,FCSTSDV!$C$2:$C$583,0),MATCH('tính băng dính sạch'!CJ$3,FCSTSDV!$D$1:$L$1,0))/'tính băng dính sạch'!$E24,1)</f>
        <v>#N/A</v>
      </c>
      <c r="CK24" s="92" t="e">
        <f t="array" ref="CK24">+ROUND(INDEX(FCSTSDV!$D$2:$L$583,MATCH('tính băng dính sạch'!$D24,FCSTSDV!$C$2:$C$583,0),MATCH('tính băng dính sạch'!CK$3,FCSTSDV!$D$1:$L$1,0))/'tính băng dính sạch'!$E24,1)</f>
        <v>#N/A</v>
      </c>
      <c r="CL24" s="92" t="e">
        <f t="array" ref="CL24">+ROUND(INDEX(FCSTSDV!$D$2:$L$583,MATCH('tính băng dính sạch'!$D24,FCSTSDV!$C$2:$C$583,0),MATCH('tính băng dính sạch'!CL$3,FCSTSDV!$D$1:$L$1,0))/'tính băng dính sạch'!$E24,1)</f>
        <v>#N/A</v>
      </c>
      <c r="CM24" s="92" t="e">
        <f t="array" ref="CM24">+ROUND(INDEX(FCSTSDV!$D$2:$L$583,MATCH('tính băng dính sạch'!$D24,FCSTSDV!$C$2:$C$583,0),MATCH('tính băng dính sạch'!CM$3,FCSTSDV!$D$1:$L$1,0))/'tính băng dính sạch'!$E24,1)</f>
        <v>#N/A</v>
      </c>
      <c r="CN24" s="92" t="e">
        <f t="array" ref="CN24">+ROUND(INDEX(FCSTSDV!$D$2:$L$583,MATCH('tính băng dính sạch'!$D24,FCSTSDV!$C$2:$C$583,0),MATCH('tính băng dính sạch'!CN$3,FCSTSDV!$D$1:$L$1,0))/'tính băng dính sạch'!$E24,1)</f>
        <v>#N/A</v>
      </c>
      <c r="CO24" s="92" t="e">
        <f t="array" ref="CO24">+ROUND(INDEX(FCSTSDV!$D$2:$L$583,MATCH('tính băng dính sạch'!$D24,FCSTSDV!$C$2:$C$583,0),MATCH('tính băng dính sạch'!CO$3,FCSTSDV!$D$1:$L$1,0))/'tính băng dính sạch'!$E24,1)</f>
        <v>#N/A</v>
      </c>
      <c r="CP24" s="92" t="e">
        <f t="array" ref="CP24">+ROUND(INDEX(FCSTSDV!$D$2:$L$583,MATCH('tính băng dính sạch'!$D24,FCSTSDV!$C$2:$C$583,0),MATCH('tính băng dính sạch'!CP$3,FCSTSDV!$D$1:$L$1,0))/'tính băng dính sạch'!$E24,1)</f>
        <v>#N/A</v>
      </c>
      <c r="CQ24" s="119" t="e">
        <f t="array" ref="CQ24">+ROUND(INDEX(FCSTSDV!$D$2:$L$72,MATCH('tính băng dính sạch'!$D24,FCSTSDV!$C$2:$C$72,0),MATCH('tính băng dính sạch'!CQ$3,FCSTSDV!$D$1:$L$1,0))/'tính băng dính sạch'!$E24,1)</f>
        <v>#N/A</v>
      </c>
    </row>
    <row r="25" spans="1:95" ht="20.100000000000001" hidden="1" customHeight="1">
      <c r="A25" s="818"/>
      <c r="B25" s="794"/>
      <c r="C25" s="57"/>
      <c r="D25" s="46" t="s">
        <v>66</v>
      </c>
      <c r="E25" s="49">
        <v>150</v>
      </c>
      <c r="F25" s="838"/>
      <c r="G25" s="838"/>
      <c r="H25" s="832"/>
      <c r="I25" s="81">
        <f>+ROUND(IFERROR(VLOOKUP(D25,FCSTSDV!$C$2:$E$2983,26,0),0)/'tính băng dính sạch'!E25+0,0)</f>
        <v>0</v>
      </c>
      <c r="J25" s="85" t="e">
        <f>+VLOOKUP(D25,FCSTSDV!$C$2:$L$72,84,0)</f>
        <v>#REF!</v>
      </c>
      <c r="K25" s="13" t="e">
        <f t="array" ref="K25">+INDEX(FCSTSDV!$D$2:$L$72,MATCH('tính băng dính sạch'!$D25,FCSTSDV!$C$2:$C$72,0),MATCH('tính băng dính sạch'!K$3,FCSTSDV!$D$1:$L$1,0))/'tính băng dính sạch'!$E25</f>
        <v>#N/A</v>
      </c>
      <c r="L25" s="13" t="e">
        <f t="array" ref="L25">+INDEX(FCSTSDV!$D$2:$L$72,MATCH('tính băng dính sạch'!$D25,FCSTSDV!$C$2:$C$72,0),MATCH('tính băng dính sạch'!L$3,FCSTSDV!$D$1:$L$1,0))/'tính băng dính sạch'!$E25</f>
        <v>#N/A</v>
      </c>
      <c r="M25" s="84" t="e">
        <f t="array" ref="M25">+INDEX(FCSTSDV!$D$2:$L$72,MATCH('tính băng dính sạch'!$D25,FCSTSDV!$C$2:$C$72,0),MATCH('tính băng dính sạch'!M$3,FCSTSDV!$D$1:$L$1,0))/'tính băng dính sạch'!$E25</f>
        <v>#N/A</v>
      </c>
      <c r="N25" s="84" t="e">
        <f t="array" ref="N25">+INDEX(FCSTSDV!$D$2:$L$72,MATCH('tính băng dính sạch'!$D25,FCSTSDV!$C$2:$C$72,0),MATCH('tính băng dính sạch'!N$3,FCSTSDV!$D$1:$L$1,0))/'tính băng dính sạch'!$E25</f>
        <v>#N/A</v>
      </c>
      <c r="O25" s="84" t="e">
        <f t="array" ref="O25">+INDEX(FCSTSDV!$D$2:$L$72,MATCH('tính băng dính sạch'!$D25,FCSTSDV!$C$2:$C$72,0),MATCH('tính băng dính sạch'!O$3,FCSTSDV!$D$1:$L$1,0))/'tính băng dính sạch'!$E25</f>
        <v>#N/A</v>
      </c>
      <c r="P25" s="84" t="e">
        <f t="array" ref="P25">+INDEX(FCSTSDV!$D$2:$L$72,MATCH('tính băng dính sạch'!$D25,FCSTSDV!$C$2:$C$72,0),MATCH('tính băng dính sạch'!P$3,FCSTSDV!$D$1:$L$1,0))/'tính băng dính sạch'!$E25</f>
        <v>#N/A</v>
      </c>
      <c r="Q25" s="84" t="e">
        <f t="array" ref="Q25">+INDEX(FCSTSDV!$D$2:$L$72,MATCH('tính băng dính sạch'!$D25,FCSTSDV!$C$2:$C$72,0),MATCH('tính băng dính sạch'!Q$3,FCSTSDV!$D$1:$L$1,0))/'tính băng dính sạch'!$E25</f>
        <v>#N/A</v>
      </c>
      <c r="R25" s="84" t="e">
        <f t="array" ref="R25">+INDEX(FCSTSDV!$D$2:$L$72,MATCH('tính băng dính sạch'!$D25,FCSTSDV!$C$2:$C$72,0),MATCH('tính băng dính sạch'!R$3,FCSTSDV!$D$1:$L$1,0))/'tính băng dính sạch'!$E25</f>
        <v>#N/A</v>
      </c>
      <c r="S25" s="84" t="e">
        <f t="array" ref="S25">+INDEX(FCSTSDV!$D$2:$L$72,MATCH('tính băng dính sạch'!$D25,FCSTSDV!$C$2:$C$72,0),MATCH('tính băng dính sạch'!S$3,FCSTSDV!$D$1:$L$1,0))/'tính băng dính sạch'!$E25</f>
        <v>#N/A</v>
      </c>
      <c r="T25" s="84" t="e">
        <f t="array" ref="T25">+INDEX(FCSTSDV!$D$2:$L$72,MATCH('tính băng dính sạch'!$D25,FCSTSDV!$C$2:$C$72,0),MATCH('tính băng dính sạch'!T$3,FCSTSDV!$D$1:$L$1,0))/'tính băng dính sạch'!$E25</f>
        <v>#N/A</v>
      </c>
      <c r="U25" s="84" t="e">
        <f t="array" ref="U25">+INDEX(FCSTSDV!$D$2:$L$72,MATCH('tính băng dính sạch'!$D25,FCSTSDV!$C$2:$C$72,0),MATCH('tính băng dính sạch'!U$3,FCSTSDV!$D$1:$L$1,0))/'tính băng dính sạch'!$E25</f>
        <v>#N/A</v>
      </c>
      <c r="V25" s="101" t="e">
        <f t="array" ref="V25">+INDEX(FCSTSDV!$D$2:$L$72,MATCH('tính băng dính sạch'!$D25,FCSTSDV!$C$2:$C$72,0),MATCH('tính băng dính sạch'!V$3,FCSTSDV!$D$1:$L$1,0))/'tính băng dính sạch'!$E25</f>
        <v>#N/A</v>
      </c>
      <c r="W25" s="92" t="e">
        <f t="array" ref="W25">+INDEX(FCSTSDV!$D$2:$L$72,MATCH('tính băng dính sạch'!$D25,FCSTSDV!$C$2:$C$72,0),MATCH('tính băng dính sạch'!W$3,FCSTSDV!$D$1:$L$1,0))/'tính băng dính sạch'!$E25</f>
        <v>#N/A</v>
      </c>
      <c r="X25" s="102" t="e">
        <f t="array" ref="X25">+INDEX(FCSTSDV!$D$2:$L$72,MATCH('tính băng dính sạch'!$D25,FCSTSDV!$C$2:$C$72,0),MATCH('tính băng dính sạch'!X$3,FCSTSDV!$D$1:$L$1,0))/'tính băng dính sạch'!$E25</f>
        <v>#N/A</v>
      </c>
      <c r="Y25" s="102" t="e">
        <f t="array" ref="Y25">+INDEX(FCSTSDV!$D$2:$L$72,MATCH('tính băng dính sạch'!$D25,FCSTSDV!$C$2:$C$72,0),MATCH('tính băng dính sạch'!Y$3,FCSTSDV!$D$1:$L$1,0))/'tính băng dính sạch'!$E25</f>
        <v>#N/A</v>
      </c>
      <c r="Z25" s="102" t="e">
        <f t="array" ref="Z25">+INDEX(FCSTSDV!$D$2:$L$72,MATCH('tính băng dính sạch'!$D25,FCSTSDV!$C$2:$C$72,0),MATCH('tính băng dính sạch'!Z$3,FCSTSDV!$D$1:$L$1,0))/'tính băng dính sạch'!$E25</f>
        <v>#N/A</v>
      </c>
      <c r="AA25" s="102" t="e">
        <f t="array" ref="AA25">+INDEX(FCSTSDV!$D$2:$L$72,MATCH('tính băng dính sạch'!$D25,FCSTSDV!$C$2:$C$72,0),MATCH('tính băng dính sạch'!AA$3,FCSTSDV!$D$1:$L$1,0))/'tính băng dính sạch'!$E25</f>
        <v>#N/A</v>
      </c>
      <c r="AB25" s="102" t="e">
        <f t="array" ref="AB25">+INDEX(FCSTSDV!$D$2:$L$72,MATCH('tính băng dính sạch'!$D25,FCSTSDV!$C$2:$C$72,0),MATCH('tính băng dính sạch'!AB$3,FCSTSDV!$D$1:$L$1,0))/'tính băng dính sạch'!$E25</f>
        <v>#N/A</v>
      </c>
      <c r="AC25" s="102" t="e">
        <f t="array" ref="AC25">+INDEX(FCSTSDV!$D$2:$L$72,MATCH('tính băng dính sạch'!$D25,FCSTSDV!$C$2:$C$72,0),MATCH('tính băng dính sạch'!AC$3,FCSTSDV!$D$1:$L$1,0))/'tính băng dính sạch'!$E25</f>
        <v>#N/A</v>
      </c>
      <c r="AD25" s="102" t="e">
        <f t="array" ref="AD25">+INDEX(FCSTSDV!$D$2:$L$72,MATCH('tính băng dính sạch'!$D25,FCSTSDV!$C$2:$C$72,0),MATCH('tính băng dính sạch'!AD$3,FCSTSDV!$D$1:$L$1,0))/'tính băng dính sạch'!$E25</f>
        <v>#N/A</v>
      </c>
      <c r="AE25" s="102" t="e">
        <f t="array" ref="AE25">+INDEX(FCSTSDV!$D$2:$L$72,MATCH('tính băng dính sạch'!$D25,FCSTSDV!$C$2:$C$72,0),MATCH('tính băng dính sạch'!AE$3,FCSTSDV!$D$1:$L$1,0))/'tính băng dính sạch'!$E25</f>
        <v>#N/A</v>
      </c>
      <c r="AF25" s="92" t="e">
        <f>+INDEX(FCSTSDV!$D$2:$L$72,MATCH('tính băng dính sạch'!$D25,FCSTSDV!$C$2:$C$72,0),MATCH('tính băng dính sạch'!AF$3,FCSTSDV!$D$1:$L$1,0))/'tính băng dính sạch'!$E25</f>
        <v>#N/A</v>
      </c>
      <c r="AG25" s="92" t="e">
        <f>+INDEX(FCSTSDV!$D$2:$L$72,MATCH('tính băng dính sạch'!$D25,FCSTSDV!$C$2:$C$72,0),MATCH('tính băng dính sạch'!AG$3,FCSTSDV!$D$1:$L$1,0))/'tính băng dính sạch'!$E25</f>
        <v>#N/A</v>
      </c>
      <c r="AH25" s="92" t="e">
        <f>+INDEX(FCSTSDV!$D$2:$L$72,MATCH('tính băng dính sạch'!$D25,FCSTSDV!$C$2:$C$72,0),MATCH('tính băng dính sạch'!AH$3,FCSTSDV!$D$1:$L$1,0))/'tính băng dính sạch'!$E25</f>
        <v>#N/A</v>
      </c>
      <c r="AI25" s="106" t="e">
        <f>+INDEX(FCSTSDV!$D$2:$L$72,MATCH('tính băng dính sạch'!$D25,FCSTSDV!$C$2:$C$72,0),MATCH('tính băng dính sạch'!AI$3,FCSTSDV!$D$1:$L$1,0))/'tính băng dính sạch'!$E25</f>
        <v>#N/A</v>
      </c>
      <c r="AJ25" s="106" t="e">
        <f>+INDEX(FCSTSDV!$D$2:$L$72,MATCH('tính băng dính sạch'!$D25,FCSTSDV!$C$2:$C$72,0),MATCH('tính băng dính sạch'!AJ$3,FCSTSDV!$D$1:$L$1,0))/'tính băng dính sạch'!$E25</f>
        <v>#N/A</v>
      </c>
      <c r="AK25" s="106" t="e">
        <f>+INDEX(FCSTSDV!$D$2:$L$72,MATCH('tính băng dính sạch'!$D25,FCSTSDV!$C$2:$C$72,0),MATCH('tính băng dính sạch'!AK$3,FCSTSDV!$D$1:$L$1,0))/'tính băng dính sạch'!$E25</f>
        <v>#N/A</v>
      </c>
      <c r="AL25" s="106" t="e">
        <f>+INDEX(FCSTSDV!$D$2:$L$72,MATCH('tính băng dính sạch'!$D25,FCSTSDV!$C$2:$C$72,0),MATCH('tính băng dính sạch'!AL$3,FCSTSDV!$D$1:$L$1,0))/'tính băng dính sạch'!$E25</f>
        <v>#N/A</v>
      </c>
      <c r="AM25" s="106" t="e">
        <f>+INDEX(FCSTSDV!$D$2:$L$72,MATCH('tính băng dính sạch'!$D25,FCSTSDV!$C$2:$C$72,0),MATCH('tính băng dính sạch'!AM$3,FCSTSDV!$D$1:$L$1,0))/'tính băng dính sạch'!$E25</f>
        <v>#N/A</v>
      </c>
      <c r="AN25" s="106" t="e">
        <f>+INDEX(FCSTSDV!$D$2:$L$72,MATCH('tính băng dính sạch'!$D25,FCSTSDV!$C$2:$C$72,0),MATCH('tính băng dính sạch'!AN$3,FCSTSDV!$D$1:$L$1,0))/'tính băng dính sạch'!$E25</f>
        <v>#N/A</v>
      </c>
      <c r="AO25" s="106" t="e">
        <f>+INDEX(FCSTSDV!$D$2:$L$72,MATCH('tính băng dính sạch'!$D25,FCSTSDV!$C$2:$C$72,0),MATCH('tính băng dính sạch'!AO$3,FCSTSDV!$D$1:$L$1,0))/'tính băng dính sạch'!$E25</f>
        <v>#N/A</v>
      </c>
      <c r="AP25" s="114" t="e">
        <f t="array" ref="AP25">+INDEX(FCSTSDV!$D$2:$L$72,MATCH('tính băng dính sạch'!$D25,FCSTSDV!$C$2:$C$72,0),MATCH('tính băng dính sạch'!AP$3,FCSTSDV!$D$1:$L$1,0))/'tính băng dính sạch'!$E25</f>
        <v>#N/A</v>
      </c>
      <c r="AQ25" s="114" t="e">
        <f t="array" ref="AQ25">+INDEX(FCSTSDV!$D$2:$L$72,MATCH('tính băng dính sạch'!$D25,FCSTSDV!$C$2:$C$72,0),MATCH('tính băng dính sạch'!AQ$3,FCSTSDV!$D$1:$L$1,0))/'tính băng dính sạch'!$E25</f>
        <v>#N/A</v>
      </c>
      <c r="AR25" s="114" t="e">
        <f t="array" ref="AR25">+INDEX(FCSTSDV!$D$2:$L$72,MATCH('tính băng dính sạch'!$D25,FCSTSDV!$C$2:$C$72,0),MATCH('tính băng dính sạch'!AR$3,FCSTSDV!$D$1:$L$1,0))/'tính băng dính sạch'!$E25</f>
        <v>#N/A</v>
      </c>
      <c r="AS25" s="114" t="e">
        <f t="array" ref="AS25">+INDEX(FCSTSDV!$D$2:$L$72,MATCH('tính băng dính sạch'!$D25,FCSTSDV!$C$2:$C$72,0),MATCH('tính băng dính sạch'!AS$3,FCSTSDV!$D$1:$L$1,0))/'tính băng dính sạch'!$E25</f>
        <v>#N/A</v>
      </c>
      <c r="AT25" s="114" t="e">
        <f t="array" ref="AT25">+INDEX(FCSTSDV!$D$2:$L$72,MATCH('tính băng dính sạch'!$D25,FCSTSDV!$C$2:$C$72,0),MATCH('tính băng dính sạch'!AT$3,FCSTSDV!$D$1:$L$1,0))/'tính băng dính sạch'!$E25</f>
        <v>#N/A</v>
      </c>
      <c r="AU25" s="114" t="e">
        <f t="array" ref="AU25">+INDEX(FCSTSDV!$D$2:$L$72,MATCH('tính băng dính sạch'!$D25,FCSTSDV!$C$2:$C$72,0),MATCH('tính băng dính sạch'!AU$3,FCSTSDV!$D$1:$L$1,0))/'tính băng dính sạch'!$E25</f>
        <v>#N/A</v>
      </c>
      <c r="AV25" s="114" t="e">
        <f t="array" ref="AV25">+INDEX(FCSTSDV!$D$2:$L$72,MATCH('tính băng dính sạch'!$D25,FCSTSDV!$C$2:$C$72,0),MATCH('tính băng dính sạch'!AV$3,FCSTSDV!$D$1:$L$1,0))/'tính băng dính sạch'!$E25</f>
        <v>#N/A</v>
      </c>
      <c r="AW25" s="114" t="e">
        <f t="array" ref="AW25">+INDEX(FCSTSDV!$D$2:$L$72,MATCH('tính băng dính sạch'!$D25,FCSTSDV!$C$2:$C$72,0),MATCH('tính băng dính sạch'!AW$3,FCSTSDV!$D$1:$L$1,0))/'tính băng dính sạch'!$E25</f>
        <v>#N/A</v>
      </c>
      <c r="AX25" s="114" t="e">
        <f t="array" ref="AX25">+INDEX(FCSTSDV!$D$2:$L$72,MATCH('tính băng dính sạch'!$D25,FCSTSDV!$C$2:$C$72,0),MATCH('tính băng dính sạch'!AX$3,FCSTSDV!$D$1:$L$1,0))/'tính băng dính sạch'!$E25</f>
        <v>#N/A</v>
      </c>
      <c r="AY25" s="114" t="e">
        <f t="array" ref="AY25">+INDEX(FCSTSDV!$D$2:$L$72,MATCH('tính băng dính sạch'!$D25,FCSTSDV!$C$2:$C$72,0),MATCH('tính băng dính sạch'!AY$3,FCSTSDV!$D$1:$L$1,0))/'tính băng dính sạch'!$E25</f>
        <v>#N/A</v>
      </c>
      <c r="AZ25" s="114" t="e">
        <f t="array" ref="AZ25">+INDEX(FCSTSDV!$D$2:$L$72,MATCH('tính băng dính sạch'!$D25,FCSTSDV!$C$2:$C$72,0),MATCH('tính băng dính sạch'!AZ$3,FCSTSDV!$D$1:$L$1,0))/'tính băng dính sạch'!$E25</f>
        <v>#N/A</v>
      </c>
      <c r="BA25" s="114" t="e">
        <f t="array" ref="BA25">+INDEX(FCSTSDV!$D$2:$L$72,MATCH('tính băng dính sạch'!$D25,FCSTSDV!$C$2:$C$72,0),MATCH('tính băng dính sạch'!BA$3,FCSTSDV!$D$1:$L$1,0))/'tính băng dính sạch'!$E25</f>
        <v>#N/A</v>
      </c>
      <c r="BB25" s="114" t="e">
        <f t="array" ref="BB25">+INDEX(FCSTSDV!$D$2:$L$72,MATCH('tính băng dính sạch'!$D25,FCSTSDV!$C$2:$C$72,0),MATCH('tính băng dính sạch'!BB$3,FCSTSDV!$D$1:$L$1,0))/'tính băng dính sạch'!$E25</f>
        <v>#N/A</v>
      </c>
      <c r="BC25" s="114" t="e">
        <f t="array" ref="BC25">+INDEX(FCSTSDV!$D$2:$L$72,MATCH('tính băng dính sạch'!$D25,FCSTSDV!$C$2:$C$72,0),MATCH('tính băng dính sạch'!BC$3,FCSTSDV!$D$1:$L$1,0))/'tính băng dính sạch'!$E25</f>
        <v>#N/A</v>
      </c>
      <c r="BD25" s="114" t="e">
        <f t="array" ref="BD25">+INDEX(FCSTSDV!$D$2:$L$72,MATCH('tính băng dính sạch'!$D25,FCSTSDV!$C$2:$C$72,0),MATCH('tính băng dính sạch'!BD$3,FCSTSDV!$D$1:$L$1,0))/'tính băng dính sạch'!$E25</f>
        <v>#N/A</v>
      </c>
      <c r="BE25" s="114" t="e">
        <f t="array" ref="BE25">+INDEX(FCSTSDV!$D$2:$L$72,MATCH('tính băng dính sạch'!$D25,FCSTSDV!$C$2:$C$72,0),MATCH('tính băng dính sạch'!BE$3,FCSTSDV!$D$1:$L$1,0))/'tính băng dính sạch'!$E25</f>
        <v>#N/A</v>
      </c>
      <c r="BF25" s="114" t="e">
        <f t="array" ref="BF25">+INDEX(FCSTSDV!$D$2:$L$72,MATCH('tính băng dính sạch'!$D25,FCSTSDV!$C$2:$C$72,0),MATCH('tính băng dính sạch'!BF$3,FCSTSDV!$D$1:$L$1,0))/'tính băng dính sạch'!$E25</f>
        <v>#N/A</v>
      </c>
      <c r="BG25" s="114" t="e">
        <f t="array" ref="BG25">+INDEX(FCSTSDV!$D$2:$L$72,MATCH('tính băng dính sạch'!$D25,FCSTSDV!$C$2:$C$72,0),MATCH('tính băng dính sạch'!BG$3,FCSTSDV!$D$1:$L$1,0))/'tính băng dính sạch'!$E25</f>
        <v>#N/A</v>
      </c>
      <c r="BH25" s="114" t="e">
        <f t="array" ref="BH25">+INDEX(FCSTSDV!$D$2:$L$72,MATCH('tính băng dính sạch'!$D25,FCSTSDV!$C$2:$C$72,0),MATCH('tính băng dính sạch'!BH$3,FCSTSDV!$D$1:$L$1,0))/'tính băng dính sạch'!$E25</f>
        <v>#N/A</v>
      </c>
      <c r="BI25" s="114" t="e">
        <f t="array" ref="BI25">+INDEX(FCSTSDV!$D$2:$L$72,MATCH('tính băng dính sạch'!$D25,FCSTSDV!$C$2:$C$72,0),MATCH('tính băng dính sạch'!BI$3,FCSTSDV!$D$1:$L$1,0))/'tính băng dính sạch'!$E25</f>
        <v>#N/A</v>
      </c>
      <c r="BJ25" s="114" t="e">
        <f t="array" ref="BJ25">+INDEX(FCSTSDV!$D$2:$L$72,MATCH('tính băng dính sạch'!$D25,FCSTSDV!$C$2:$C$72,0),MATCH('tính băng dính sạch'!BJ$3,FCSTSDV!$D$1:$L$1,0))/'tính băng dính sạch'!$E25</f>
        <v>#N/A</v>
      </c>
      <c r="BK25" s="114" t="e">
        <f t="array" ref="BK25">+INDEX(FCSTSDV!$D$2:$L$72,MATCH('tính băng dính sạch'!$D25,FCSTSDV!$C$2:$C$72,0),MATCH('tính băng dính sạch'!BK$3,FCSTSDV!$D$1:$L$1,0))/'tính băng dính sạch'!$E25</f>
        <v>#N/A</v>
      </c>
      <c r="BL25" s="114" t="e">
        <f t="array" ref="BL25">+INDEX(FCSTSDV!$D$2:$L$72,MATCH('tính băng dính sạch'!$D25,FCSTSDV!$C$2:$C$72,0),MATCH('tính băng dính sạch'!BL$3,FCSTSDV!$D$1:$L$1,0))/'tính băng dính sạch'!$E25</f>
        <v>#N/A</v>
      </c>
      <c r="BM25" s="114" t="e">
        <f t="array" ref="BM25">+INDEX(FCSTSDV!$D$2:$L$72,MATCH('tính băng dính sạch'!$D25,FCSTSDV!$C$2:$C$72,0),MATCH('tính băng dính sạch'!BM$3,FCSTSDV!$D$1:$L$1,0))/'tính băng dính sạch'!$E25</f>
        <v>#N/A</v>
      </c>
      <c r="BN25" s="114" t="e">
        <f t="array" ref="BN25">+INDEX(FCSTSDV!$D$2:$L$72,MATCH('tính băng dính sạch'!$D25,FCSTSDV!$C$2:$C$72,0),MATCH('tính băng dính sạch'!BN$3,FCSTSDV!$D$1:$L$1,0))/'tính băng dính sạch'!$E25</f>
        <v>#N/A</v>
      </c>
      <c r="BO25" s="114" t="e">
        <f t="array" ref="BO25">+INDEX(FCSTSDV!$D$2:$L$72,MATCH('tính băng dính sạch'!$D25,FCSTSDV!$C$2:$C$72,0),MATCH('tính băng dính sạch'!BO$3,FCSTSDV!$D$1:$L$1,0))/'tính băng dính sạch'!$E25</f>
        <v>#N/A</v>
      </c>
      <c r="BP25" s="114" t="e">
        <f t="array" ref="BP25">+INDEX(FCSTSDV!$D$2:$L$72,MATCH('tính băng dính sạch'!$D25,FCSTSDV!$C$2:$C$72,0),MATCH('tính băng dính sạch'!BP$3,FCSTSDV!$D$1:$L$1,0))/'tính băng dính sạch'!$E25</f>
        <v>#N/A</v>
      </c>
      <c r="BQ25" s="114" t="e">
        <f t="array" ref="BQ25">+INDEX(FCSTSDV!$D$2:$L$72,MATCH('tính băng dính sạch'!$D25,FCSTSDV!$C$2:$C$72,0),MATCH('tính băng dính sạch'!BQ$3,FCSTSDV!$D$1:$L$1,0))/'tính băng dính sạch'!$E25</f>
        <v>#N/A</v>
      </c>
      <c r="BR25" s="114" t="e">
        <f t="array" ref="BR25">+INDEX(FCSTSDV!$D$2:$L$72,MATCH('tính băng dính sạch'!$D25,FCSTSDV!$C$2:$C$72,0),MATCH('tính băng dính sạch'!BR$3,FCSTSDV!$D$1:$L$1,0))/'tính băng dính sạch'!$E25</f>
        <v>#N/A</v>
      </c>
      <c r="BS25" s="114" t="e">
        <f t="array" ref="BS25">+INDEX(FCSTSDV!$D$2:$L$72,MATCH('tính băng dính sạch'!$D25,FCSTSDV!$C$2:$C$72,0),MATCH('tính băng dính sạch'!BS$3,FCSTSDV!$D$1:$L$1,0))/'tính băng dính sạch'!$E25</f>
        <v>#N/A</v>
      </c>
      <c r="BT25" s="114" t="e">
        <f t="array" ref="BT25">+INDEX(FCSTSDV!$D$2:$L$72,MATCH('tính băng dính sạch'!$D25,FCSTSDV!$C$2:$C$72,0),MATCH('tính băng dính sạch'!BT$3,FCSTSDV!$D$1:$L$1,0))/'tính băng dính sạch'!$E25</f>
        <v>#N/A</v>
      </c>
      <c r="BU25" s="92" t="e">
        <f t="array" ref="BU25">+ROUND(INDEX(FCSTSDV!$D$2:$L$583,MATCH('tính băng dính sạch'!$D25,FCSTSDV!$C$2:$C$583,0),MATCH('tính băng dính sạch'!BU$3,FCSTSDV!$D$1:$L$1,0))/'tính băng dính sạch'!$E25,1)</f>
        <v>#N/A</v>
      </c>
      <c r="BV25" s="92" t="e">
        <f t="array" ref="BV25">+ROUND(INDEX(FCSTSDV!$D$2:$L$583,MATCH('tính băng dính sạch'!$D25,FCSTSDV!$C$2:$C$583,0),MATCH('tính băng dính sạch'!BV$3,FCSTSDV!$D$1:$L$1,0))/'tính băng dính sạch'!$E25,1)</f>
        <v>#N/A</v>
      </c>
      <c r="BW25" s="92" t="e">
        <f t="array" ref="BW25">+ROUND(INDEX(FCSTSDV!$D$2:$L$583,MATCH('tính băng dính sạch'!$D25,FCSTSDV!$C$2:$C$583,0),MATCH('tính băng dính sạch'!BW$3,FCSTSDV!$D$1:$L$1,0))/'tính băng dính sạch'!$E25,1)</f>
        <v>#N/A</v>
      </c>
      <c r="BX25" s="92" t="e">
        <f t="array" ref="BX25">+ROUND(INDEX(FCSTSDV!$D$2:$L$583,MATCH('tính băng dính sạch'!$D25,FCSTSDV!$C$2:$C$583,0),MATCH('tính băng dính sạch'!BX$3,FCSTSDV!$D$1:$L$1,0))/'tính băng dính sạch'!$E25,1)</f>
        <v>#N/A</v>
      </c>
      <c r="BY25" s="92" t="e">
        <f t="array" ref="BY25">+ROUND(INDEX(FCSTSDV!$D$2:$L$583,MATCH('tính băng dính sạch'!$D25,FCSTSDV!$C$2:$C$583,0),MATCH('tính băng dính sạch'!BY$3,FCSTSDV!$D$1:$L$1,0))/'tính băng dính sạch'!$E25,1)</f>
        <v>#N/A</v>
      </c>
      <c r="BZ25" s="92" t="e">
        <f t="array" ref="BZ25">+ROUND(INDEX(FCSTSDV!$D$2:$L$583,MATCH('tính băng dính sạch'!$D25,FCSTSDV!$C$2:$C$583,0),MATCH('tính băng dính sạch'!BZ$3,FCSTSDV!$D$1:$L$1,0))/'tính băng dính sạch'!$E25,1)</f>
        <v>#N/A</v>
      </c>
      <c r="CA25" s="92" t="e">
        <f t="array" ref="CA25">+ROUND(INDEX(FCSTSDV!$D$2:$L$583,MATCH('tính băng dính sạch'!$D25,FCSTSDV!$C$2:$C$583,0),MATCH('tính băng dính sạch'!CA$3,FCSTSDV!$D$1:$L$1,0))/'tính băng dính sạch'!$E25,1)</f>
        <v>#N/A</v>
      </c>
      <c r="CB25" s="92" t="e">
        <f t="array" ref="CB25">+ROUND(INDEX(FCSTSDV!$D$2:$L$583,MATCH('tính băng dính sạch'!$D25,FCSTSDV!$C$2:$C$583,0),MATCH('tính băng dính sạch'!CB$3,FCSTSDV!$D$1:$L$1,0))/'tính băng dính sạch'!$E25,1)</f>
        <v>#N/A</v>
      </c>
      <c r="CC25" s="92" t="e">
        <f t="array" ref="CC25">+ROUND(INDEX(FCSTSDV!$D$2:$L$583,MATCH('tính băng dính sạch'!$D25,FCSTSDV!$C$2:$C$583,0),MATCH('tính băng dính sạch'!CC$3,FCSTSDV!$D$1:$L$1,0))/'tính băng dính sạch'!$E25,1)</f>
        <v>#N/A</v>
      </c>
      <c r="CD25" s="92" t="e">
        <f t="array" ref="CD25">+ROUND(INDEX(FCSTSDV!$D$2:$L$583,MATCH('tính băng dính sạch'!$D25,FCSTSDV!$C$2:$C$583,0),MATCH('tính băng dính sạch'!CD$3,FCSTSDV!$D$1:$L$1,0))/'tính băng dính sạch'!$E25,1)</f>
        <v>#N/A</v>
      </c>
      <c r="CE25" s="92" t="e">
        <f t="array" ref="CE25">+ROUND(INDEX(FCSTSDV!$D$2:$L$583,MATCH('tính băng dính sạch'!$D25,FCSTSDV!$C$2:$C$583,0),MATCH('tính băng dính sạch'!CE$3,FCSTSDV!$D$1:$L$1,0))/'tính băng dính sạch'!$E25,1)</f>
        <v>#N/A</v>
      </c>
      <c r="CF25" s="92" t="e">
        <f t="array" ref="CF25">+ROUND(INDEX(FCSTSDV!$D$2:$L$583,MATCH('tính băng dính sạch'!$D25,FCSTSDV!$C$2:$C$583,0),MATCH('tính băng dính sạch'!CF$3,FCSTSDV!$D$1:$L$1,0))/'tính băng dính sạch'!$E25,1)</f>
        <v>#N/A</v>
      </c>
      <c r="CG25" s="92" t="e">
        <f t="array" ref="CG25">+ROUND(INDEX(FCSTSDV!$D$2:$L$583,MATCH('tính băng dính sạch'!$D25,FCSTSDV!$C$2:$C$583,0),MATCH('tính băng dính sạch'!CG$3,FCSTSDV!$D$1:$L$1,0))/'tính băng dính sạch'!$E25,1)</f>
        <v>#N/A</v>
      </c>
      <c r="CH25" s="92" t="e">
        <f t="array" ref="CH25">+ROUND(INDEX(FCSTSDV!$D$2:$L$583,MATCH('tính băng dính sạch'!$D25,FCSTSDV!$C$2:$C$583,0),MATCH('tính băng dính sạch'!CH$3,FCSTSDV!$D$1:$L$1,0))/'tính băng dính sạch'!$E25,1)</f>
        <v>#N/A</v>
      </c>
      <c r="CI25" s="92" t="e">
        <f t="array" ref="CI25">+ROUND(INDEX(FCSTSDV!$D$2:$L$583,MATCH('tính băng dính sạch'!$D25,FCSTSDV!$C$2:$C$583,0),MATCH('tính băng dính sạch'!CI$3,FCSTSDV!$D$1:$L$1,0))/'tính băng dính sạch'!$E25,1)</f>
        <v>#N/A</v>
      </c>
      <c r="CJ25" s="92" t="e">
        <f t="array" ref="CJ25">+ROUND(INDEX(FCSTSDV!$D$2:$L$583,MATCH('tính băng dính sạch'!$D25,FCSTSDV!$C$2:$C$583,0),MATCH('tính băng dính sạch'!CJ$3,FCSTSDV!$D$1:$L$1,0))/'tính băng dính sạch'!$E25,1)</f>
        <v>#N/A</v>
      </c>
      <c r="CK25" s="92" t="e">
        <f t="array" ref="CK25">+ROUND(INDEX(FCSTSDV!$D$2:$L$583,MATCH('tính băng dính sạch'!$D25,FCSTSDV!$C$2:$C$583,0),MATCH('tính băng dính sạch'!CK$3,FCSTSDV!$D$1:$L$1,0))/'tính băng dính sạch'!$E25,1)</f>
        <v>#N/A</v>
      </c>
      <c r="CL25" s="92" t="e">
        <f t="array" ref="CL25">+ROUND(INDEX(FCSTSDV!$D$2:$L$583,MATCH('tính băng dính sạch'!$D25,FCSTSDV!$C$2:$C$583,0),MATCH('tính băng dính sạch'!CL$3,FCSTSDV!$D$1:$L$1,0))/'tính băng dính sạch'!$E25,1)</f>
        <v>#N/A</v>
      </c>
      <c r="CM25" s="92" t="e">
        <f t="array" ref="CM25">+ROUND(INDEX(FCSTSDV!$D$2:$L$583,MATCH('tính băng dính sạch'!$D25,FCSTSDV!$C$2:$C$583,0),MATCH('tính băng dính sạch'!CM$3,FCSTSDV!$D$1:$L$1,0))/'tính băng dính sạch'!$E25,1)</f>
        <v>#N/A</v>
      </c>
      <c r="CN25" s="92" t="e">
        <f t="array" ref="CN25">+ROUND(INDEX(FCSTSDV!$D$2:$L$583,MATCH('tính băng dính sạch'!$D25,FCSTSDV!$C$2:$C$583,0),MATCH('tính băng dính sạch'!CN$3,FCSTSDV!$D$1:$L$1,0))/'tính băng dính sạch'!$E25,1)</f>
        <v>#N/A</v>
      </c>
      <c r="CO25" s="92" t="e">
        <f t="array" ref="CO25">+ROUND(INDEX(FCSTSDV!$D$2:$L$583,MATCH('tính băng dính sạch'!$D25,FCSTSDV!$C$2:$C$583,0),MATCH('tính băng dính sạch'!CO$3,FCSTSDV!$D$1:$L$1,0))/'tính băng dính sạch'!$E25,1)</f>
        <v>#N/A</v>
      </c>
      <c r="CP25" s="92" t="e">
        <f t="array" ref="CP25">+ROUND(INDEX(FCSTSDV!$D$2:$L$583,MATCH('tính băng dính sạch'!$D25,FCSTSDV!$C$2:$C$583,0),MATCH('tính băng dính sạch'!CP$3,FCSTSDV!$D$1:$L$1,0))/'tính băng dính sạch'!$E25,1)</f>
        <v>#N/A</v>
      </c>
      <c r="CQ25" s="119" t="e">
        <f t="array" ref="CQ25">+ROUND(INDEX(FCSTSDV!$D$2:$L$72,MATCH('tính băng dính sạch'!$D25,FCSTSDV!$C$2:$C$72,0),MATCH('tính băng dính sạch'!CQ$3,FCSTSDV!$D$1:$L$1,0))/'tính băng dính sạch'!$E25,1)</f>
        <v>#N/A</v>
      </c>
    </row>
    <row r="26" spans="1:95" ht="20.100000000000001" hidden="1" customHeight="1">
      <c r="A26" s="818"/>
      <c r="B26" s="794"/>
      <c r="C26" s="57"/>
      <c r="D26" s="46" t="s">
        <v>71</v>
      </c>
      <c r="E26" s="49">
        <v>500</v>
      </c>
      <c r="F26" s="838"/>
      <c r="G26" s="838"/>
      <c r="H26" s="832"/>
      <c r="I26" s="81">
        <f>+ROUND(IFERROR(VLOOKUP(D26,FCSTSDV!$C$2:$E$2983,26,0),0)/'tính băng dính sạch'!E26+0,0)</f>
        <v>0</v>
      </c>
      <c r="J26" s="85" t="e">
        <f>+VLOOKUP(D26,FCSTSDV!$C$2:$L$72,84,0)</f>
        <v>#N/A</v>
      </c>
      <c r="K26" s="13" t="e">
        <f t="array" ref="K26">+INDEX(FCSTSDV!$D$2:$L$72,MATCH('tính băng dính sạch'!$D26,FCSTSDV!$C$2:$C$72,0),MATCH('tính băng dính sạch'!K$3,FCSTSDV!$D$1:$L$1,0))/'tính băng dính sạch'!$E26</f>
        <v>#N/A</v>
      </c>
      <c r="L26" s="13" t="e">
        <f t="array" ref="L26">+INDEX(FCSTSDV!$D$2:$L$72,MATCH('tính băng dính sạch'!$D26,FCSTSDV!$C$2:$C$72,0),MATCH('tính băng dính sạch'!L$3,FCSTSDV!$D$1:$L$1,0))/'tính băng dính sạch'!$E26</f>
        <v>#N/A</v>
      </c>
      <c r="M26" s="84" t="e">
        <f t="array" ref="M26">+INDEX(FCSTSDV!$D$2:$L$72,MATCH('tính băng dính sạch'!$D26,FCSTSDV!$C$2:$C$72,0),MATCH('tính băng dính sạch'!M$3,FCSTSDV!$D$1:$L$1,0))/'tính băng dính sạch'!$E26</f>
        <v>#N/A</v>
      </c>
      <c r="N26" s="84" t="e">
        <f t="array" ref="N26">+INDEX(FCSTSDV!$D$2:$L$72,MATCH('tính băng dính sạch'!$D26,FCSTSDV!$C$2:$C$72,0),MATCH('tính băng dính sạch'!N$3,FCSTSDV!$D$1:$L$1,0))/'tính băng dính sạch'!$E26</f>
        <v>#N/A</v>
      </c>
      <c r="O26" s="84" t="e">
        <f t="array" ref="O26">+INDEX(FCSTSDV!$D$2:$L$72,MATCH('tính băng dính sạch'!$D26,FCSTSDV!$C$2:$C$72,0),MATCH('tính băng dính sạch'!O$3,FCSTSDV!$D$1:$L$1,0))/'tính băng dính sạch'!$E26</f>
        <v>#N/A</v>
      </c>
      <c r="P26" s="84" t="e">
        <f t="array" ref="P26">+INDEX(FCSTSDV!$D$2:$L$72,MATCH('tính băng dính sạch'!$D26,FCSTSDV!$C$2:$C$72,0),MATCH('tính băng dính sạch'!P$3,FCSTSDV!$D$1:$L$1,0))/'tính băng dính sạch'!$E26</f>
        <v>#N/A</v>
      </c>
      <c r="Q26" s="84" t="e">
        <f t="array" ref="Q26">+INDEX(FCSTSDV!$D$2:$L$72,MATCH('tính băng dính sạch'!$D26,FCSTSDV!$C$2:$C$72,0),MATCH('tính băng dính sạch'!Q$3,FCSTSDV!$D$1:$L$1,0))/'tính băng dính sạch'!$E26</f>
        <v>#N/A</v>
      </c>
      <c r="R26" s="84" t="e">
        <f t="array" ref="R26">+INDEX(FCSTSDV!$D$2:$L$72,MATCH('tính băng dính sạch'!$D26,FCSTSDV!$C$2:$C$72,0),MATCH('tính băng dính sạch'!R$3,FCSTSDV!$D$1:$L$1,0))/'tính băng dính sạch'!$E26</f>
        <v>#N/A</v>
      </c>
      <c r="S26" s="84" t="e">
        <f t="array" ref="S26">+INDEX(FCSTSDV!$D$2:$L$72,MATCH('tính băng dính sạch'!$D26,FCSTSDV!$C$2:$C$72,0),MATCH('tính băng dính sạch'!S$3,FCSTSDV!$D$1:$L$1,0))/'tính băng dính sạch'!$E26</f>
        <v>#N/A</v>
      </c>
      <c r="T26" s="84" t="e">
        <f t="array" ref="T26">+INDEX(FCSTSDV!$D$2:$L$72,MATCH('tính băng dính sạch'!$D26,FCSTSDV!$C$2:$C$72,0),MATCH('tính băng dính sạch'!T$3,FCSTSDV!$D$1:$L$1,0))/'tính băng dính sạch'!$E26</f>
        <v>#N/A</v>
      </c>
      <c r="U26" s="84" t="e">
        <f t="array" ref="U26">+INDEX(FCSTSDV!$D$2:$L$72,MATCH('tính băng dính sạch'!$D26,FCSTSDV!$C$2:$C$72,0),MATCH('tính băng dính sạch'!U$3,FCSTSDV!$D$1:$L$1,0))/'tính băng dính sạch'!$E26</f>
        <v>#N/A</v>
      </c>
      <c r="V26" s="101" t="e">
        <f t="array" ref="V26">+INDEX(FCSTSDV!$D$2:$L$72,MATCH('tính băng dính sạch'!$D26,FCSTSDV!$C$2:$C$72,0),MATCH('tính băng dính sạch'!V$3,FCSTSDV!$D$1:$L$1,0))/'tính băng dính sạch'!$E26</f>
        <v>#N/A</v>
      </c>
      <c r="W26" s="92" t="e">
        <f t="array" ref="W26">+INDEX(FCSTSDV!$D$2:$L$72,MATCH('tính băng dính sạch'!$D26,FCSTSDV!$C$2:$C$72,0),MATCH('tính băng dính sạch'!W$3,FCSTSDV!$D$1:$L$1,0))/'tính băng dính sạch'!$E26</f>
        <v>#N/A</v>
      </c>
      <c r="X26" s="102" t="e">
        <f t="array" ref="X26">+INDEX(FCSTSDV!$D$2:$L$72,MATCH('tính băng dính sạch'!$D26,FCSTSDV!$C$2:$C$72,0),MATCH('tính băng dính sạch'!X$3,FCSTSDV!$D$1:$L$1,0))/'tính băng dính sạch'!$E26</f>
        <v>#N/A</v>
      </c>
      <c r="Y26" s="102" t="e">
        <f t="array" ref="Y26">+INDEX(FCSTSDV!$D$2:$L$72,MATCH('tính băng dính sạch'!$D26,FCSTSDV!$C$2:$C$72,0),MATCH('tính băng dính sạch'!Y$3,FCSTSDV!$D$1:$L$1,0))/'tính băng dính sạch'!$E26</f>
        <v>#N/A</v>
      </c>
      <c r="Z26" s="102" t="e">
        <f t="array" ref="Z26">+INDEX(FCSTSDV!$D$2:$L$72,MATCH('tính băng dính sạch'!$D26,FCSTSDV!$C$2:$C$72,0),MATCH('tính băng dính sạch'!Z$3,FCSTSDV!$D$1:$L$1,0))/'tính băng dính sạch'!$E26</f>
        <v>#N/A</v>
      </c>
      <c r="AA26" s="102" t="e">
        <f t="array" ref="AA26">+INDEX(FCSTSDV!$D$2:$L$72,MATCH('tính băng dính sạch'!$D26,FCSTSDV!$C$2:$C$72,0),MATCH('tính băng dính sạch'!AA$3,FCSTSDV!$D$1:$L$1,0))/'tính băng dính sạch'!$E26</f>
        <v>#N/A</v>
      </c>
      <c r="AB26" s="102" t="e">
        <f t="array" ref="AB26">+INDEX(FCSTSDV!$D$2:$L$72,MATCH('tính băng dính sạch'!$D26,FCSTSDV!$C$2:$C$72,0),MATCH('tính băng dính sạch'!AB$3,FCSTSDV!$D$1:$L$1,0))/'tính băng dính sạch'!$E26</f>
        <v>#N/A</v>
      </c>
      <c r="AC26" s="102" t="e">
        <f t="array" ref="AC26">+INDEX(FCSTSDV!$D$2:$L$72,MATCH('tính băng dính sạch'!$D26,FCSTSDV!$C$2:$C$72,0),MATCH('tính băng dính sạch'!AC$3,FCSTSDV!$D$1:$L$1,0))/'tính băng dính sạch'!$E26</f>
        <v>#N/A</v>
      </c>
      <c r="AD26" s="102" t="e">
        <f t="array" ref="AD26">+INDEX(FCSTSDV!$D$2:$L$72,MATCH('tính băng dính sạch'!$D26,FCSTSDV!$C$2:$C$72,0),MATCH('tính băng dính sạch'!AD$3,FCSTSDV!$D$1:$L$1,0))/'tính băng dính sạch'!$E26</f>
        <v>#N/A</v>
      </c>
      <c r="AE26" s="102" t="e">
        <f t="array" ref="AE26">+INDEX(FCSTSDV!$D$2:$L$72,MATCH('tính băng dính sạch'!$D26,FCSTSDV!$C$2:$C$72,0),MATCH('tính băng dính sạch'!AE$3,FCSTSDV!$D$1:$L$1,0))/'tính băng dính sạch'!$E26</f>
        <v>#N/A</v>
      </c>
      <c r="AF26" s="92" t="e">
        <f>+INDEX(FCSTSDV!$D$2:$L$72,MATCH('tính băng dính sạch'!$D26,FCSTSDV!$C$2:$C$72,0),MATCH('tính băng dính sạch'!AF$3,FCSTSDV!$D$1:$L$1,0))/'tính băng dính sạch'!$E26</f>
        <v>#N/A</v>
      </c>
      <c r="AG26" s="92" t="e">
        <f>+INDEX(FCSTSDV!$D$2:$L$72,MATCH('tính băng dính sạch'!$D26,FCSTSDV!$C$2:$C$72,0),MATCH('tính băng dính sạch'!AG$3,FCSTSDV!$D$1:$L$1,0))/'tính băng dính sạch'!$E26</f>
        <v>#N/A</v>
      </c>
      <c r="AH26" s="92" t="e">
        <f>+INDEX(FCSTSDV!$D$2:$L$72,MATCH('tính băng dính sạch'!$D26,FCSTSDV!$C$2:$C$72,0),MATCH('tính băng dính sạch'!AH$3,FCSTSDV!$D$1:$L$1,0))/'tính băng dính sạch'!$E26</f>
        <v>#N/A</v>
      </c>
      <c r="AI26" s="106" t="e">
        <f>+INDEX(FCSTSDV!$D$2:$L$72,MATCH('tính băng dính sạch'!$D26,FCSTSDV!$C$2:$C$72,0),MATCH('tính băng dính sạch'!AI$3,FCSTSDV!$D$1:$L$1,0))/'tính băng dính sạch'!$E26</f>
        <v>#N/A</v>
      </c>
      <c r="AJ26" s="106" t="e">
        <f>+INDEX(FCSTSDV!$D$2:$L$72,MATCH('tính băng dính sạch'!$D26,FCSTSDV!$C$2:$C$72,0),MATCH('tính băng dính sạch'!AJ$3,FCSTSDV!$D$1:$L$1,0))/'tính băng dính sạch'!$E26</f>
        <v>#N/A</v>
      </c>
      <c r="AK26" s="106" t="e">
        <f>+INDEX(FCSTSDV!$D$2:$L$72,MATCH('tính băng dính sạch'!$D26,FCSTSDV!$C$2:$C$72,0),MATCH('tính băng dính sạch'!AK$3,FCSTSDV!$D$1:$L$1,0))/'tính băng dính sạch'!$E26</f>
        <v>#N/A</v>
      </c>
      <c r="AL26" s="106" t="e">
        <f>+INDEX(FCSTSDV!$D$2:$L$72,MATCH('tính băng dính sạch'!$D26,FCSTSDV!$C$2:$C$72,0),MATCH('tính băng dính sạch'!AL$3,FCSTSDV!$D$1:$L$1,0))/'tính băng dính sạch'!$E26</f>
        <v>#N/A</v>
      </c>
      <c r="AM26" s="106" t="e">
        <f>+INDEX(FCSTSDV!$D$2:$L$72,MATCH('tính băng dính sạch'!$D26,FCSTSDV!$C$2:$C$72,0),MATCH('tính băng dính sạch'!AM$3,FCSTSDV!$D$1:$L$1,0))/'tính băng dính sạch'!$E26</f>
        <v>#N/A</v>
      </c>
      <c r="AN26" s="106" t="e">
        <f>+INDEX(FCSTSDV!$D$2:$L$72,MATCH('tính băng dính sạch'!$D26,FCSTSDV!$C$2:$C$72,0),MATCH('tính băng dính sạch'!AN$3,FCSTSDV!$D$1:$L$1,0))/'tính băng dính sạch'!$E26</f>
        <v>#N/A</v>
      </c>
      <c r="AO26" s="106" t="e">
        <f>+INDEX(FCSTSDV!$D$2:$L$72,MATCH('tính băng dính sạch'!$D26,FCSTSDV!$C$2:$C$72,0),MATCH('tính băng dính sạch'!AO$3,FCSTSDV!$D$1:$L$1,0))/'tính băng dính sạch'!$E26</f>
        <v>#N/A</v>
      </c>
      <c r="AP26" s="114" t="e">
        <f t="array" ref="AP26">+INDEX(FCSTSDV!$D$2:$L$72,MATCH('tính băng dính sạch'!$D26,FCSTSDV!$C$2:$C$72,0),MATCH('tính băng dính sạch'!AP$3,FCSTSDV!$D$1:$L$1,0))/'tính băng dính sạch'!$E26</f>
        <v>#N/A</v>
      </c>
      <c r="AQ26" s="114" t="e">
        <f t="array" ref="AQ26">+INDEX(FCSTSDV!$D$2:$L$72,MATCH('tính băng dính sạch'!$D26,FCSTSDV!$C$2:$C$72,0),MATCH('tính băng dính sạch'!AQ$3,FCSTSDV!$D$1:$L$1,0))/'tính băng dính sạch'!$E26</f>
        <v>#N/A</v>
      </c>
      <c r="AR26" s="114" t="e">
        <f t="array" ref="AR26">+INDEX(FCSTSDV!$D$2:$L$72,MATCH('tính băng dính sạch'!$D26,FCSTSDV!$C$2:$C$72,0),MATCH('tính băng dính sạch'!AR$3,FCSTSDV!$D$1:$L$1,0))/'tính băng dính sạch'!$E26</f>
        <v>#N/A</v>
      </c>
      <c r="AS26" s="114" t="e">
        <f t="array" ref="AS26">+INDEX(FCSTSDV!$D$2:$L$72,MATCH('tính băng dính sạch'!$D26,FCSTSDV!$C$2:$C$72,0),MATCH('tính băng dính sạch'!AS$3,FCSTSDV!$D$1:$L$1,0))/'tính băng dính sạch'!$E26</f>
        <v>#N/A</v>
      </c>
      <c r="AT26" s="114" t="e">
        <f t="array" ref="AT26">+INDEX(FCSTSDV!$D$2:$L$72,MATCH('tính băng dính sạch'!$D26,FCSTSDV!$C$2:$C$72,0),MATCH('tính băng dính sạch'!AT$3,FCSTSDV!$D$1:$L$1,0))/'tính băng dính sạch'!$E26</f>
        <v>#N/A</v>
      </c>
      <c r="AU26" s="114" t="e">
        <f t="array" ref="AU26">+INDEX(FCSTSDV!$D$2:$L$72,MATCH('tính băng dính sạch'!$D26,FCSTSDV!$C$2:$C$72,0),MATCH('tính băng dính sạch'!AU$3,FCSTSDV!$D$1:$L$1,0))/'tính băng dính sạch'!$E26</f>
        <v>#N/A</v>
      </c>
      <c r="AV26" s="114" t="e">
        <f t="array" ref="AV26">+INDEX(FCSTSDV!$D$2:$L$72,MATCH('tính băng dính sạch'!$D26,FCSTSDV!$C$2:$C$72,0),MATCH('tính băng dính sạch'!AV$3,FCSTSDV!$D$1:$L$1,0))/'tính băng dính sạch'!$E26</f>
        <v>#N/A</v>
      </c>
      <c r="AW26" s="114" t="e">
        <f t="array" ref="AW26">+INDEX(FCSTSDV!$D$2:$L$72,MATCH('tính băng dính sạch'!$D26,FCSTSDV!$C$2:$C$72,0),MATCH('tính băng dính sạch'!AW$3,FCSTSDV!$D$1:$L$1,0))/'tính băng dính sạch'!$E26</f>
        <v>#N/A</v>
      </c>
      <c r="AX26" s="114" t="e">
        <f t="array" ref="AX26">+INDEX(FCSTSDV!$D$2:$L$72,MATCH('tính băng dính sạch'!$D26,FCSTSDV!$C$2:$C$72,0),MATCH('tính băng dính sạch'!AX$3,FCSTSDV!$D$1:$L$1,0))/'tính băng dính sạch'!$E26</f>
        <v>#N/A</v>
      </c>
      <c r="AY26" s="114" t="e">
        <f t="array" ref="AY26">+INDEX(FCSTSDV!$D$2:$L$72,MATCH('tính băng dính sạch'!$D26,FCSTSDV!$C$2:$C$72,0),MATCH('tính băng dính sạch'!AY$3,FCSTSDV!$D$1:$L$1,0))/'tính băng dính sạch'!$E26</f>
        <v>#N/A</v>
      </c>
      <c r="AZ26" s="114" t="e">
        <f t="array" ref="AZ26">+INDEX(FCSTSDV!$D$2:$L$72,MATCH('tính băng dính sạch'!$D26,FCSTSDV!$C$2:$C$72,0),MATCH('tính băng dính sạch'!AZ$3,FCSTSDV!$D$1:$L$1,0))/'tính băng dính sạch'!$E26</f>
        <v>#N/A</v>
      </c>
      <c r="BA26" s="114" t="e">
        <f t="array" ref="BA26">+INDEX(FCSTSDV!$D$2:$L$72,MATCH('tính băng dính sạch'!$D26,FCSTSDV!$C$2:$C$72,0),MATCH('tính băng dính sạch'!BA$3,FCSTSDV!$D$1:$L$1,0))/'tính băng dính sạch'!$E26</f>
        <v>#N/A</v>
      </c>
      <c r="BB26" s="114" t="e">
        <f t="array" ref="BB26">+INDEX(FCSTSDV!$D$2:$L$72,MATCH('tính băng dính sạch'!$D26,FCSTSDV!$C$2:$C$72,0),MATCH('tính băng dính sạch'!BB$3,FCSTSDV!$D$1:$L$1,0))/'tính băng dính sạch'!$E26</f>
        <v>#N/A</v>
      </c>
      <c r="BC26" s="114" t="e">
        <f t="array" ref="BC26">+INDEX(FCSTSDV!$D$2:$L$72,MATCH('tính băng dính sạch'!$D26,FCSTSDV!$C$2:$C$72,0),MATCH('tính băng dính sạch'!BC$3,FCSTSDV!$D$1:$L$1,0))/'tính băng dính sạch'!$E26</f>
        <v>#N/A</v>
      </c>
      <c r="BD26" s="114" t="e">
        <f t="array" ref="BD26">+INDEX(FCSTSDV!$D$2:$L$72,MATCH('tính băng dính sạch'!$D26,FCSTSDV!$C$2:$C$72,0),MATCH('tính băng dính sạch'!BD$3,FCSTSDV!$D$1:$L$1,0))/'tính băng dính sạch'!$E26</f>
        <v>#N/A</v>
      </c>
      <c r="BE26" s="114" t="e">
        <f t="array" ref="BE26">+INDEX(FCSTSDV!$D$2:$L$72,MATCH('tính băng dính sạch'!$D26,FCSTSDV!$C$2:$C$72,0),MATCH('tính băng dính sạch'!BE$3,FCSTSDV!$D$1:$L$1,0))/'tính băng dính sạch'!$E26</f>
        <v>#N/A</v>
      </c>
      <c r="BF26" s="114" t="e">
        <f t="array" ref="BF26">+INDEX(FCSTSDV!$D$2:$L$72,MATCH('tính băng dính sạch'!$D26,FCSTSDV!$C$2:$C$72,0),MATCH('tính băng dính sạch'!BF$3,FCSTSDV!$D$1:$L$1,0))/'tính băng dính sạch'!$E26</f>
        <v>#N/A</v>
      </c>
      <c r="BG26" s="114" t="e">
        <f t="array" ref="BG26">+INDEX(FCSTSDV!$D$2:$L$72,MATCH('tính băng dính sạch'!$D26,FCSTSDV!$C$2:$C$72,0),MATCH('tính băng dính sạch'!BG$3,FCSTSDV!$D$1:$L$1,0))/'tính băng dính sạch'!$E26</f>
        <v>#N/A</v>
      </c>
      <c r="BH26" s="114" t="e">
        <f t="array" ref="BH26">+INDEX(FCSTSDV!$D$2:$L$72,MATCH('tính băng dính sạch'!$D26,FCSTSDV!$C$2:$C$72,0),MATCH('tính băng dính sạch'!BH$3,FCSTSDV!$D$1:$L$1,0))/'tính băng dính sạch'!$E26</f>
        <v>#N/A</v>
      </c>
      <c r="BI26" s="114" t="e">
        <f t="array" ref="BI26">+INDEX(FCSTSDV!$D$2:$L$72,MATCH('tính băng dính sạch'!$D26,FCSTSDV!$C$2:$C$72,0),MATCH('tính băng dính sạch'!BI$3,FCSTSDV!$D$1:$L$1,0))/'tính băng dính sạch'!$E26</f>
        <v>#N/A</v>
      </c>
      <c r="BJ26" s="114" t="e">
        <f t="array" ref="BJ26">+INDEX(FCSTSDV!$D$2:$L$72,MATCH('tính băng dính sạch'!$D26,FCSTSDV!$C$2:$C$72,0),MATCH('tính băng dính sạch'!BJ$3,FCSTSDV!$D$1:$L$1,0))/'tính băng dính sạch'!$E26</f>
        <v>#N/A</v>
      </c>
      <c r="BK26" s="114" t="e">
        <f t="array" ref="BK26">+INDEX(FCSTSDV!$D$2:$L$72,MATCH('tính băng dính sạch'!$D26,FCSTSDV!$C$2:$C$72,0),MATCH('tính băng dính sạch'!BK$3,FCSTSDV!$D$1:$L$1,0))/'tính băng dính sạch'!$E26</f>
        <v>#N/A</v>
      </c>
      <c r="BL26" s="114" t="e">
        <f t="array" ref="BL26">+INDEX(FCSTSDV!$D$2:$L$72,MATCH('tính băng dính sạch'!$D26,FCSTSDV!$C$2:$C$72,0),MATCH('tính băng dính sạch'!BL$3,FCSTSDV!$D$1:$L$1,0))/'tính băng dính sạch'!$E26</f>
        <v>#N/A</v>
      </c>
      <c r="BM26" s="114" t="e">
        <f t="array" ref="BM26">+INDEX(FCSTSDV!$D$2:$L$72,MATCH('tính băng dính sạch'!$D26,FCSTSDV!$C$2:$C$72,0),MATCH('tính băng dính sạch'!BM$3,FCSTSDV!$D$1:$L$1,0))/'tính băng dính sạch'!$E26</f>
        <v>#N/A</v>
      </c>
      <c r="BN26" s="114" t="e">
        <f t="array" ref="BN26">+INDEX(FCSTSDV!$D$2:$L$72,MATCH('tính băng dính sạch'!$D26,FCSTSDV!$C$2:$C$72,0),MATCH('tính băng dính sạch'!BN$3,FCSTSDV!$D$1:$L$1,0))/'tính băng dính sạch'!$E26</f>
        <v>#N/A</v>
      </c>
      <c r="BO26" s="114" t="e">
        <f t="array" ref="BO26">+INDEX(FCSTSDV!$D$2:$L$72,MATCH('tính băng dính sạch'!$D26,FCSTSDV!$C$2:$C$72,0),MATCH('tính băng dính sạch'!BO$3,FCSTSDV!$D$1:$L$1,0))/'tính băng dính sạch'!$E26</f>
        <v>#N/A</v>
      </c>
      <c r="BP26" s="114" t="e">
        <f t="array" ref="BP26">+INDEX(FCSTSDV!$D$2:$L$72,MATCH('tính băng dính sạch'!$D26,FCSTSDV!$C$2:$C$72,0),MATCH('tính băng dính sạch'!BP$3,FCSTSDV!$D$1:$L$1,0))/'tính băng dính sạch'!$E26</f>
        <v>#N/A</v>
      </c>
      <c r="BQ26" s="114" t="e">
        <f t="array" ref="BQ26">+INDEX(FCSTSDV!$D$2:$L$72,MATCH('tính băng dính sạch'!$D26,FCSTSDV!$C$2:$C$72,0),MATCH('tính băng dính sạch'!BQ$3,FCSTSDV!$D$1:$L$1,0))/'tính băng dính sạch'!$E26</f>
        <v>#N/A</v>
      </c>
      <c r="BR26" s="114" t="e">
        <f t="array" ref="BR26">+INDEX(FCSTSDV!$D$2:$L$72,MATCH('tính băng dính sạch'!$D26,FCSTSDV!$C$2:$C$72,0),MATCH('tính băng dính sạch'!BR$3,FCSTSDV!$D$1:$L$1,0))/'tính băng dính sạch'!$E26</f>
        <v>#N/A</v>
      </c>
      <c r="BS26" s="114" t="e">
        <f t="array" ref="BS26">+INDEX(FCSTSDV!$D$2:$L$72,MATCH('tính băng dính sạch'!$D26,FCSTSDV!$C$2:$C$72,0),MATCH('tính băng dính sạch'!BS$3,FCSTSDV!$D$1:$L$1,0))/'tính băng dính sạch'!$E26</f>
        <v>#N/A</v>
      </c>
      <c r="BT26" s="114" t="e">
        <f t="array" ref="BT26">+INDEX(FCSTSDV!$D$2:$L$72,MATCH('tính băng dính sạch'!$D26,FCSTSDV!$C$2:$C$72,0),MATCH('tính băng dính sạch'!BT$3,FCSTSDV!$D$1:$L$1,0))/'tính băng dính sạch'!$E26</f>
        <v>#N/A</v>
      </c>
      <c r="BU26" s="92" t="e">
        <f t="array" ref="BU26">+ROUND(INDEX(FCSTSDV!$D$2:$L$583,MATCH('tính băng dính sạch'!$D26,FCSTSDV!$C$2:$C$583,0),MATCH('tính băng dính sạch'!BU$3,FCSTSDV!$D$1:$L$1,0))/'tính băng dính sạch'!$E26,1)</f>
        <v>#N/A</v>
      </c>
      <c r="BV26" s="92" t="e">
        <f t="array" ref="BV26">+ROUND(INDEX(FCSTSDV!$D$2:$L$583,MATCH('tính băng dính sạch'!$D26,FCSTSDV!$C$2:$C$583,0),MATCH('tính băng dính sạch'!BV$3,FCSTSDV!$D$1:$L$1,0))/'tính băng dính sạch'!$E26,1)</f>
        <v>#N/A</v>
      </c>
      <c r="BW26" s="92" t="e">
        <f t="array" ref="BW26">+ROUND(INDEX(FCSTSDV!$D$2:$L$583,MATCH('tính băng dính sạch'!$D26,FCSTSDV!$C$2:$C$583,0),MATCH('tính băng dính sạch'!BW$3,FCSTSDV!$D$1:$L$1,0))/'tính băng dính sạch'!$E26,1)</f>
        <v>#N/A</v>
      </c>
      <c r="BX26" s="92" t="e">
        <f t="array" ref="BX26">+ROUND(INDEX(FCSTSDV!$D$2:$L$583,MATCH('tính băng dính sạch'!$D26,FCSTSDV!$C$2:$C$583,0),MATCH('tính băng dính sạch'!BX$3,FCSTSDV!$D$1:$L$1,0))/'tính băng dính sạch'!$E26,1)</f>
        <v>#N/A</v>
      </c>
      <c r="BY26" s="92" t="e">
        <f t="array" ref="BY26">+ROUND(INDEX(FCSTSDV!$D$2:$L$583,MATCH('tính băng dính sạch'!$D26,FCSTSDV!$C$2:$C$583,0),MATCH('tính băng dính sạch'!BY$3,FCSTSDV!$D$1:$L$1,0))/'tính băng dính sạch'!$E26,1)</f>
        <v>#N/A</v>
      </c>
      <c r="BZ26" s="92" t="e">
        <f t="array" ref="BZ26">+ROUND(INDEX(FCSTSDV!$D$2:$L$583,MATCH('tính băng dính sạch'!$D26,FCSTSDV!$C$2:$C$583,0),MATCH('tính băng dính sạch'!BZ$3,FCSTSDV!$D$1:$L$1,0))/'tính băng dính sạch'!$E26,1)</f>
        <v>#N/A</v>
      </c>
      <c r="CA26" s="92" t="e">
        <f t="array" ref="CA26">+ROUND(INDEX(FCSTSDV!$D$2:$L$583,MATCH('tính băng dính sạch'!$D26,FCSTSDV!$C$2:$C$583,0),MATCH('tính băng dính sạch'!CA$3,FCSTSDV!$D$1:$L$1,0))/'tính băng dính sạch'!$E26,1)</f>
        <v>#N/A</v>
      </c>
      <c r="CB26" s="92" t="e">
        <f t="array" ref="CB26">+ROUND(INDEX(FCSTSDV!$D$2:$L$583,MATCH('tính băng dính sạch'!$D26,FCSTSDV!$C$2:$C$583,0),MATCH('tính băng dính sạch'!CB$3,FCSTSDV!$D$1:$L$1,0))/'tính băng dính sạch'!$E26,1)</f>
        <v>#N/A</v>
      </c>
      <c r="CC26" s="92" t="e">
        <f t="array" ref="CC26">+ROUND(INDEX(FCSTSDV!$D$2:$L$583,MATCH('tính băng dính sạch'!$D26,FCSTSDV!$C$2:$C$583,0),MATCH('tính băng dính sạch'!CC$3,FCSTSDV!$D$1:$L$1,0))/'tính băng dính sạch'!$E26,1)</f>
        <v>#N/A</v>
      </c>
      <c r="CD26" s="92" t="e">
        <f t="array" ref="CD26">+ROUND(INDEX(FCSTSDV!$D$2:$L$583,MATCH('tính băng dính sạch'!$D26,FCSTSDV!$C$2:$C$583,0),MATCH('tính băng dính sạch'!CD$3,FCSTSDV!$D$1:$L$1,0))/'tính băng dính sạch'!$E26,1)</f>
        <v>#N/A</v>
      </c>
      <c r="CE26" s="92" t="e">
        <f t="array" ref="CE26">+ROUND(INDEX(FCSTSDV!$D$2:$L$583,MATCH('tính băng dính sạch'!$D26,FCSTSDV!$C$2:$C$583,0),MATCH('tính băng dính sạch'!CE$3,FCSTSDV!$D$1:$L$1,0))/'tính băng dính sạch'!$E26,1)</f>
        <v>#N/A</v>
      </c>
      <c r="CF26" s="92" t="e">
        <f t="array" ref="CF26">+ROUND(INDEX(FCSTSDV!$D$2:$L$583,MATCH('tính băng dính sạch'!$D26,FCSTSDV!$C$2:$C$583,0),MATCH('tính băng dính sạch'!CF$3,FCSTSDV!$D$1:$L$1,0))/'tính băng dính sạch'!$E26,1)</f>
        <v>#N/A</v>
      </c>
      <c r="CG26" s="92" t="e">
        <f t="array" ref="CG26">+ROUND(INDEX(FCSTSDV!$D$2:$L$583,MATCH('tính băng dính sạch'!$D26,FCSTSDV!$C$2:$C$583,0),MATCH('tính băng dính sạch'!CG$3,FCSTSDV!$D$1:$L$1,0))/'tính băng dính sạch'!$E26,1)</f>
        <v>#N/A</v>
      </c>
      <c r="CH26" s="92" t="e">
        <f t="array" ref="CH26">+ROUND(INDEX(FCSTSDV!$D$2:$L$583,MATCH('tính băng dính sạch'!$D26,FCSTSDV!$C$2:$C$583,0),MATCH('tính băng dính sạch'!CH$3,FCSTSDV!$D$1:$L$1,0))/'tính băng dính sạch'!$E26,1)</f>
        <v>#N/A</v>
      </c>
      <c r="CI26" s="92" t="e">
        <f t="array" ref="CI26">+ROUND(INDEX(FCSTSDV!$D$2:$L$583,MATCH('tính băng dính sạch'!$D26,FCSTSDV!$C$2:$C$583,0),MATCH('tính băng dính sạch'!CI$3,FCSTSDV!$D$1:$L$1,0))/'tính băng dính sạch'!$E26,1)</f>
        <v>#N/A</v>
      </c>
      <c r="CJ26" s="92" t="e">
        <f t="array" ref="CJ26">+ROUND(INDEX(FCSTSDV!$D$2:$L$583,MATCH('tính băng dính sạch'!$D26,FCSTSDV!$C$2:$C$583,0),MATCH('tính băng dính sạch'!CJ$3,FCSTSDV!$D$1:$L$1,0))/'tính băng dính sạch'!$E26,1)</f>
        <v>#N/A</v>
      </c>
      <c r="CK26" s="92" t="e">
        <f t="array" ref="CK26">+ROUND(INDEX(FCSTSDV!$D$2:$L$583,MATCH('tính băng dính sạch'!$D26,FCSTSDV!$C$2:$C$583,0),MATCH('tính băng dính sạch'!CK$3,FCSTSDV!$D$1:$L$1,0))/'tính băng dính sạch'!$E26,1)</f>
        <v>#N/A</v>
      </c>
      <c r="CL26" s="92" t="e">
        <f t="array" ref="CL26">+ROUND(INDEX(FCSTSDV!$D$2:$L$583,MATCH('tính băng dính sạch'!$D26,FCSTSDV!$C$2:$C$583,0),MATCH('tính băng dính sạch'!CL$3,FCSTSDV!$D$1:$L$1,0))/'tính băng dính sạch'!$E26,1)</f>
        <v>#N/A</v>
      </c>
      <c r="CM26" s="92" t="e">
        <f t="array" ref="CM26">+ROUND(INDEX(FCSTSDV!$D$2:$L$583,MATCH('tính băng dính sạch'!$D26,FCSTSDV!$C$2:$C$583,0),MATCH('tính băng dính sạch'!CM$3,FCSTSDV!$D$1:$L$1,0))/'tính băng dính sạch'!$E26,1)</f>
        <v>#N/A</v>
      </c>
      <c r="CN26" s="92" t="e">
        <f t="array" ref="CN26">+ROUND(INDEX(FCSTSDV!$D$2:$L$583,MATCH('tính băng dính sạch'!$D26,FCSTSDV!$C$2:$C$583,0),MATCH('tính băng dính sạch'!CN$3,FCSTSDV!$D$1:$L$1,0))/'tính băng dính sạch'!$E26,1)</f>
        <v>#N/A</v>
      </c>
      <c r="CO26" s="92" t="e">
        <f t="array" ref="CO26">+ROUND(INDEX(FCSTSDV!$D$2:$L$583,MATCH('tính băng dính sạch'!$D26,FCSTSDV!$C$2:$C$583,0),MATCH('tính băng dính sạch'!CO$3,FCSTSDV!$D$1:$L$1,0))/'tính băng dính sạch'!$E26,1)</f>
        <v>#N/A</v>
      </c>
      <c r="CP26" s="92" t="e">
        <f t="array" ref="CP26">+ROUND(INDEX(FCSTSDV!$D$2:$L$583,MATCH('tính băng dính sạch'!$D26,FCSTSDV!$C$2:$C$583,0),MATCH('tính băng dính sạch'!CP$3,FCSTSDV!$D$1:$L$1,0))/'tính băng dính sạch'!$E26,1)</f>
        <v>#N/A</v>
      </c>
      <c r="CQ26" s="119" t="e">
        <f t="array" ref="CQ26">+ROUND(INDEX(FCSTSDV!$D$2:$L$72,MATCH('tính băng dính sạch'!$D26,FCSTSDV!$C$2:$C$72,0),MATCH('tính băng dính sạch'!CQ$3,FCSTSDV!$D$1:$L$1,0))/'tính băng dính sạch'!$E26,1)</f>
        <v>#N/A</v>
      </c>
    </row>
    <row r="27" spans="1:95" ht="20.100000000000001" hidden="1" customHeight="1">
      <c r="A27" s="819"/>
      <c r="B27" s="805"/>
      <c r="C27" s="60"/>
      <c r="D27" s="52" t="s">
        <v>42</v>
      </c>
      <c r="E27" s="53" t="s">
        <v>43</v>
      </c>
      <c r="F27" s="839"/>
      <c r="G27" s="839"/>
      <c r="H27" s="833"/>
      <c r="I27" s="87">
        <f>+SUM(I14:I26)</f>
        <v>0</v>
      </c>
      <c r="J27" s="62" t="e">
        <f>+SUM(J14:J26)</f>
        <v>#REF!</v>
      </c>
      <c r="K27" s="89" t="e">
        <f>+F14+G14-SUM(K14:K26)</f>
        <v>#N/A</v>
      </c>
      <c r="L27" s="89" t="e">
        <f>+K27-SUM(L14:L26)</f>
        <v>#N/A</v>
      </c>
      <c r="M27" s="89" t="e">
        <f>+F14-SUM(M14:M26)</f>
        <v>#N/A</v>
      </c>
      <c r="N27" s="89" t="e">
        <f>+F14-SUM(N14:N26)</f>
        <v>#N/A</v>
      </c>
      <c r="O27" s="89" t="e">
        <f>+H14-SUM(O14:O26)</f>
        <v>#N/A</v>
      </c>
      <c r="P27" s="89" t="e">
        <f>+H14-SUM(P14:P26)</f>
        <v>#N/A</v>
      </c>
      <c r="Q27" s="89" t="e">
        <f>+H14-SUM(Q14:Q26)</f>
        <v>#N/A</v>
      </c>
      <c r="R27" s="89" t="e">
        <f>+H14-SUM(R14:R26)</f>
        <v>#N/A</v>
      </c>
      <c r="S27" s="89" t="e">
        <f>+H14-SUM(S14:S26)</f>
        <v>#N/A</v>
      </c>
      <c r="T27" s="108" t="e">
        <f>+H14-SUM(T14:T26)</f>
        <v>#N/A</v>
      </c>
      <c r="U27" s="89" t="e">
        <f>+T27-SUM(U14:U26)</f>
        <v>#N/A</v>
      </c>
      <c r="V27" s="104" t="e">
        <f>+U27-SUM(V14:V26)</f>
        <v>#N/A</v>
      </c>
      <c r="W27" s="105" t="e">
        <f>+H14+SUM(I14:I26)-SUM(W14:W26)</f>
        <v>#N/A</v>
      </c>
      <c r="X27" s="105" t="e">
        <f>+H14+SUM(I14:I26)-SUM(X14:X26)</f>
        <v>#N/A</v>
      </c>
      <c r="Y27" s="105" t="e">
        <f>+H14+SUM(I14:I26)-SUM(Y14:Y26)</f>
        <v>#N/A</v>
      </c>
      <c r="Z27" s="105" t="e">
        <f>+H14+I27-SUM(Z14:Z26)</f>
        <v>#N/A</v>
      </c>
      <c r="AA27" s="105" t="e">
        <f>+H14+SUM(I14:I26)-SUM(AA14:AA26)</f>
        <v>#N/A</v>
      </c>
      <c r="AB27" s="105" t="e">
        <f>+AA27-SUM(AB14:AB26)</f>
        <v>#N/A</v>
      </c>
      <c r="AC27" s="105" t="e">
        <f>+H14+SUM(I14:I26)-SUM(AC14:AC26)</f>
        <v>#N/A</v>
      </c>
      <c r="AD27" s="105" t="e">
        <f t="shared" ref="AD27:AM27" si="4">+AC27-SUM(AD14:AD26)</f>
        <v>#N/A</v>
      </c>
      <c r="AE27" s="105" t="e">
        <f>+H14+I27-SUM(AE14:AE26)</f>
        <v>#N/A</v>
      </c>
      <c r="AF27" s="90" t="e">
        <f>+H14+SUM(I14:I26)-SUM(AF14:AF26)</f>
        <v>#N/A</v>
      </c>
      <c r="AG27" s="90" t="e">
        <f t="shared" si="4"/>
        <v>#N/A</v>
      </c>
      <c r="AH27" s="90" t="e">
        <f t="shared" si="4"/>
        <v>#N/A</v>
      </c>
      <c r="AI27" s="90" t="e">
        <f t="shared" si="4"/>
        <v>#N/A</v>
      </c>
      <c r="AJ27" s="90" t="e">
        <f t="shared" si="4"/>
        <v>#N/A</v>
      </c>
      <c r="AK27" s="90" t="e">
        <f t="shared" si="4"/>
        <v>#N/A</v>
      </c>
      <c r="AL27" s="90" t="e">
        <f t="shared" si="4"/>
        <v>#N/A</v>
      </c>
      <c r="AM27" s="90" t="e">
        <f t="shared" si="4"/>
        <v>#N/A</v>
      </c>
      <c r="AN27" s="90" t="e">
        <f>H14+I27-SUM(AN14:AN26)</f>
        <v>#N/A</v>
      </c>
      <c r="AO27" s="108" t="e">
        <f>+H14+I27-SUM(AO14:AO26)</f>
        <v>#N/A</v>
      </c>
      <c r="AP27" s="90" t="e">
        <f>+AO27-SUM(AP14:AP26)</f>
        <v>#N/A</v>
      </c>
      <c r="AQ27" s="90" t="e">
        <f>+AP27-SUM(AQ14:AQ26)</f>
        <v>#N/A</v>
      </c>
      <c r="AR27" s="90" t="e">
        <f>+H14+I27-SUM(AR14:AR26)</f>
        <v>#N/A</v>
      </c>
      <c r="AS27" s="90" t="e">
        <f>+H14+I27-SUM(AS14:AS26)</f>
        <v>#N/A</v>
      </c>
      <c r="AT27" s="90" t="e">
        <f>+H14+I27-SUM(AT14:AT26)</f>
        <v>#N/A</v>
      </c>
      <c r="AU27" s="90" t="e">
        <f>+H14+I27-SUM(AU14:AU26)</f>
        <v>#N/A</v>
      </c>
      <c r="AV27" s="90" t="e">
        <f>+H14+I27-SUM(AV14:AV26)</f>
        <v>#N/A</v>
      </c>
      <c r="AW27" s="90" t="e">
        <f>+AV27-SUM(AW14:AW26)</f>
        <v>#N/A</v>
      </c>
      <c r="AX27" s="90" t="e">
        <f>+$H14+$I27-SUM(AX14:AX26)</f>
        <v>#N/A</v>
      </c>
      <c r="AY27" s="90" t="e">
        <f>+$H14+$I27-SUM(AY14:AY26)</f>
        <v>#N/A</v>
      </c>
      <c r="AZ27" s="90" t="e">
        <f>+$H14+$I27-SUM(AZ14:AZ26)</f>
        <v>#N/A</v>
      </c>
      <c r="BA27" s="90" t="e">
        <f>+AZ27-SUM(BA14:BA26)</f>
        <v>#N/A</v>
      </c>
      <c r="BB27" s="90" t="e">
        <f>+BA27-SUM(BB14:BB26)</f>
        <v>#N/A</v>
      </c>
      <c r="BC27" s="90" t="e">
        <f>+BB27-SUM(BC14:BC26)</f>
        <v>#N/A</v>
      </c>
      <c r="BD27" s="90" t="e">
        <f>+BC27-SUM(BD14:BD26)</f>
        <v>#N/A</v>
      </c>
      <c r="BE27" s="90" t="e">
        <f>$H14+$I$27-SUM(BE14:BE26)</f>
        <v>#N/A</v>
      </c>
      <c r="BF27" s="90" t="e">
        <f>$H14+$I$27-SUM(BF14:BF26)</f>
        <v>#N/A</v>
      </c>
      <c r="BG27" s="90" t="e">
        <f>$H14+$I$27-SUM(BG14:BG26)</f>
        <v>#N/A</v>
      </c>
      <c r="BH27" s="90" t="e">
        <f>$H14+$I$27-SUM(BH14:BH26)</f>
        <v>#N/A</v>
      </c>
      <c r="BI27" s="90" t="e">
        <f t="shared" ref="BI27:CI27" si="5">$H14+$I$27-SUM(BI14:BI26)</f>
        <v>#N/A</v>
      </c>
      <c r="BJ27" s="90" t="e">
        <f t="shared" si="5"/>
        <v>#N/A</v>
      </c>
      <c r="BK27" s="90" t="e">
        <f t="shared" si="5"/>
        <v>#N/A</v>
      </c>
      <c r="BL27" s="90" t="e">
        <f t="shared" si="5"/>
        <v>#N/A</v>
      </c>
      <c r="BM27" s="90" t="e">
        <f t="shared" si="5"/>
        <v>#N/A</v>
      </c>
      <c r="BN27" s="90" t="e">
        <f t="shared" si="5"/>
        <v>#N/A</v>
      </c>
      <c r="BO27" s="90" t="e">
        <f t="shared" si="5"/>
        <v>#N/A</v>
      </c>
      <c r="BP27" s="90" t="e">
        <f t="shared" si="5"/>
        <v>#N/A</v>
      </c>
      <c r="BQ27" s="90" t="e">
        <f t="shared" si="5"/>
        <v>#N/A</v>
      </c>
      <c r="BR27" s="90" t="e">
        <f t="shared" si="5"/>
        <v>#N/A</v>
      </c>
      <c r="BS27" s="90" t="e">
        <f t="shared" si="5"/>
        <v>#N/A</v>
      </c>
      <c r="BT27" s="90" t="e">
        <f t="shared" si="5"/>
        <v>#N/A</v>
      </c>
      <c r="BU27" s="90" t="e">
        <f t="shared" si="5"/>
        <v>#N/A</v>
      </c>
      <c r="BV27" s="90" t="e">
        <f t="shared" si="5"/>
        <v>#N/A</v>
      </c>
      <c r="BW27" s="90" t="e">
        <f t="shared" si="5"/>
        <v>#N/A</v>
      </c>
      <c r="BX27" s="90" t="e">
        <f t="shared" si="5"/>
        <v>#N/A</v>
      </c>
      <c r="BY27" s="90" t="e">
        <f t="shared" si="5"/>
        <v>#N/A</v>
      </c>
      <c r="BZ27" s="90" t="e">
        <f t="shared" si="5"/>
        <v>#N/A</v>
      </c>
      <c r="CA27" s="90" t="e">
        <f t="shared" si="5"/>
        <v>#N/A</v>
      </c>
      <c r="CB27" s="90" t="e">
        <f t="shared" si="5"/>
        <v>#N/A</v>
      </c>
      <c r="CC27" s="90" t="e">
        <f t="shared" si="5"/>
        <v>#N/A</v>
      </c>
      <c r="CD27" s="90" t="e">
        <f t="shared" si="5"/>
        <v>#N/A</v>
      </c>
      <c r="CE27" s="90" t="e">
        <f t="shared" si="5"/>
        <v>#N/A</v>
      </c>
      <c r="CF27" s="90" t="e">
        <f t="shared" si="5"/>
        <v>#N/A</v>
      </c>
      <c r="CG27" s="90" t="e">
        <f t="shared" si="5"/>
        <v>#N/A</v>
      </c>
      <c r="CH27" s="90" t="e">
        <f t="shared" si="5"/>
        <v>#N/A</v>
      </c>
      <c r="CI27" s="90" t="e">
        <f t="shared" si="5"/>
        <v>#N/A</v>
      </c>
      <c r="CJ27" s="90" t="e">
        <f>+CI27-SUM(CJ14:CJ26)</f>
        <v>#N/A</v>
      </c>
      <c r="CK27" s="90" t="e">
        <f t="shared" ref="CK27:CQ27" si="6">+CJ27-SUM(CK14:CK26)</f>
        <v>#N/A</v>
      </c>
      <c r="CL27" s="90" t="e">
        <f t="shared" si="6"/>
        <v>#N/A</v>
      </c>
      <c r="CM27" s="90" t="e">
        <f t="shared" si="6"/>
        <v>#N/A</v>
      </c>
      <c r="CN27" s="90" t="e">
        <f t="shared" si="6"/>
        <v>#N/A</v>
      </c>
      <c r="CO27" s="90" t="e">
        <f t="shared" si="6"/>
        <v>#N/A</v>
      </c>
      <c r="CP27" s="90" t="e">
        <f t="shared" si="6"/>
        <v>#N/A</v>
      </c>
      <c r="CQ27" s="90" t="e">
        <f t="shared" si="6"/>
        <v>#N/A</v>
      </c>
    </row>
    <row r="28" spans="1:95" ht="20.100000000000001" hidden="1" customHeight="1">
      <c r="A28" s="806" t="s">
        <v>14</v>
      </c>
      <c r="B28" s="791" t="s">
        <v>72</v>
      </c>
      <c r="C28" s="63"/>
      <c r="D28" s="64" t="s">
        <v>21</v>
      </c>
      <c r="E28" s="44">
        <v>2500</v>
      </c>
      <c r="F28" s="798"/>
      <c r="G28" s="798">
        <v>0</v>
      </c>
      <c r="H28" s="826">
        <f>+VLOOKUP(B28,'[10]TÚI BÓNG'!$B$4:$E$153,4,0)</f>
        <v>1398</v>
      </c>
      <c r="I28" s="81">
        <f>+ROUND(IFERROR(VLOOKUP(D28,FCSTSDV!$C$2:$C$72,26,0),0)/'tính băng dính sạch'!E28+0,0)</f>
        <v>0</v>
      </c>
      <c r="J28" s="92" t="e">
        <f t="array" ref="J28">+ROUND(INDEX(FCSTSDV!$D$2:$L$72,MATCH('tính băng dính sạch'!$D28,FCSTSDV!$C$2:$C$72,0),MATCH('tính băng dính sạch'!J$3,FCSTSDV!$D$1:$L$1,0))/'tính băng dính sạch'!$E28,1)</f>
        <v>#N/A</v>
      </c>
      <c r="K28" s="92" t="e">
        <f t="array" ref="K28">+ROUND(INDEX(FCSTSDV!$D$2:$L$72,MATCH('tính băng dính sạch'!$D28,FCSTSDV!$C$2:$C$72,0),MATCH('tính băng dính sạch'!K$3,FCSTSDV!$D$1:$L$1,0))/'tính băng dính sạch'!$E28,1)</f>
        <v>#N/A</v>
      </c>
      <c r="L28" s="92" t="e">
        <f t="array" ref="L28">+ROUND(INDEX(FCSTSDV!$D$2:$L$72,MATCH('tính băng dính sạch'!$D28,FCSTSDV!$C$2:$C$72,0),MATCH('tính băng dính sạch'!L$3,FCSTSDV!$D$1:$L$1,0))/'tính băng dính sạch'!$E28,1)</f>
        <v>#N/A</v>
      </c>
      <c r="M28" s="92" t="e">
        <f t="array" ref="M28">+ROUND(INDEX(FCSTSDV!$D$2:$L$72,MATCH('tính băng dính sạch'!$D28,FCSTSDV!$C$2:$C$72,0),MATCH('tính băng dính sạch'!M$3,FCSTSDV!$D$1:$L$1,0))/'tính băng dính sạch'!$E28,1)</f>
        <v>#N/A</v>
      </c>
      <c r="N28" s="92" t="e">
        <f t="array" ref="N28">+ROUND(INDEX(FCSTSDV!$D$2:$L$72,MATCH('tính băng dính sạch'!$D28,FCSTSDV!$C$2:$C$72,0),MATCH('tính băng dính sạch'!N$3,FCSTSDV!$D$1:$L$1,0))/'tính băng dính sạch'!$E28,1)</f>
        <v>#N/A</v>
      </c>
      <c r="O28" s="92" t="e">
        <f t="array" ref="O28">+ROUND(INDEX(FCSTSDV!$D$2:$L$72,MATCH('tính băng dính sạch'!$D28,FCSTSDV!$C$2:$C$72,0),MATCH('tính băng dính sạch'!O$3,FCSTSDV!$D$1:$L$1,0))/'tính băng dính sạch'!$E28,1)</f>
        <v>#N/A</v>
      </c>
      <c r="P28" s="92" t="e">
        <f t="array" ref="P28">+ROUND(INDEX(FCSTSDV!$D$2:$L$72,MATCH('tính băng dính sạch'!$D28,FCSTSDV!$C$2:$C$72,0),MATCH('tính băng dính sạch'!P$3,FCSTSDV!$D$1:$L$1,0))/'tính băng dính sạch'!$E28,1)</f>
        <v>#N/A</v>
      </c>
      <c r="Q28" s="92" t="e">
        <f t="array" ref="Q28">+ROUND(INDEX(FCSTSDV!$D$2:$L$72,MATCH('tính băng dính sạch'!$D28,FCSTSDV!$C$2:$C$72,0),MATCH('tính băng dính sạch'!Q$3,FCSTSDV!$D$1:$L$1,0))/'tính băng dính sạch'!$E28,1)</f>
        <v>#N/A</v>
      </c>
      <c r="R28" s="92" t="e">
        <f t="array" ref="R28">+ROUND(INDEX(FCSTSDV!$D$2:$L$72,MATCH('tính băng dính sạch'!$D28,FCSTSDV!$C$2:$C$72,0),MATCH('tính băng dính sạch'!R$3,FCSTSDV!$D$1:$L$1,0))/'tính băng dính sạch'!$E28,1)</f>
        <v>#N/A</v>
      </c>
      <c r="S28" s="92" t="e">
        <f t="array" ref="S28">+ROUND(INDEX(FCSTSDV!$D$2:$L$72,MATCH('tính băng dính sạch'!$D28,FCSTSDV!$C$2:$C$72,0),MATCH('tính băng dính sạch'!S$3,FCSTSDV!$D$1:$L$1,0))/'tính băng dính sạch'!$E28,1)</f>
        <v>#N/A</v>
      </c>
      <c r="T28" s="92" t="e">
        <f t="array" ref="T28">+ROUND(INDEX(FCSTSDV!$D$2:$L$72,MATCH('tính băng dính sạch'!$D28,FCSTSDV!$C$2:$C$72,0),MATCH('tính băng dính sạch'!T$3,FCSTSDV!$D$1:$L$1,0))/'tính băng dính sạch'!$E28,1)</f>
        <v>#N/A</v>
      </c>
      <c r="U28" s="92" t="e">
        <f t="array" ref="U28">+ROUND(INDEX(FCSTSDV!$D$2:$L$72,MATCH('tính băng dính sạch'!$D28,FCSTSDV!$C$2:$C$72,0),MATCH('tính băng dính sạch'!U$3,FCSTSDV!$D$1:$L$1,0))/'tính băng dính sạch'!$E28,1)</f>
        <v>#N/A</v>
      </c>
      <c r="V28" s="92" t="e">
        <f t="array" ref="V28">+ROUND(INDEX(FCSTSDV!$D$2:$L$72,MATCH('tính băng dính sạch'!$D28,FCSTSDV!$C$2:$C$72,0),MATCH('tính băng dính sạch'!V$3,FCSTSDV!$D$1:$L$1,0))/'tính băng dính sạch'!$E28,1)</f>
        <v>#N/A</v>
      </c>
      <c r="W28" s="92" t="e">
        <f t="array" ref="W28">+ROUND(INDEX(FCSTSDV!$D$2:$L$72,MATCH('tính băng dính sạch'!$D28,FCSTSDV!$C$2:$C$72,0),MATCH('tính băng dính sạch'!W$3,FCSTSDV!$D$1:$L$1,0))/'tính băng dính sạch'!$E28,1)</f>
        <v>#N/A</v>
      </c>
      <c r="X28" s="92" t="e">
        <f t="array" ref="X28">+ROUND(INDEX(FCSTSDV!$D$2:$L$72,MATCH('tính băng dính sạch'!$D28,FCSTSDV!$C$2:$C$72,0),MATCH('tính băng dính sạch'!X$3,FCSTSDV!$D$1:$L$1,0))/'tính băng dính sạch'!$E28,1)</f>
        <v>#N/A</v>
      </c>
      <c r="Y28" s="92" t="e">
        <f t="array" ref="Y28">+ROUND(INDEX(FCSTSDV!$D$2:$L$72,MATCH('tính băng dính sạch'!$D28,FCSTSDV!$C$2:$C$72,0),MATCH('tính băng dính sạch'!Y$3,FCSTSDV!$D$1:$L$1,0))/'tính băng dính sạch'!$E28,1)</f>
        <v>#N/A</v>
      </c>
      <c r="Z28" s="92" t="e">
        <f t="array" ref="Z28">+ROUND(INDEX(FCSTSDV!$D$2:$L$72,MATCH('tính băng dính sạch'!$D28,FCSTSDV!$C$2:$C$72,0),MATCH('tính băng dính sạch'!Z$3,FCSTSDV!$D$1:$L$1,0))/'tính băng dính sạch'!$E28,1)</f>
        <v>#N/A</v>
      </c>
      <c r="AA28" s="92" t="e">
        <f t="array" ref="AA28">+ROUND(INDEX(FCSTSDV!$D$2:$L$72,MATCH('tính băng dính sạch'!$D28,FCSTSDV!$C$2:$C$72,0),MATCH('tính băng dính sạch'!AA$3,FCSTSDV!$D$1:$L$1,0))/'tính băng dính sạch'!$E28,1)</f>
        <v>#N/A</v>
      </c>
      <c r="AB28" s="92" t="e">
        <f t="array" ref="AB28">+ROUND(INDEX(FCSTSDV!$D$2:$L$72,MATCH('tính băng dính sạch'!$D28,FCSTSDV!$C$2:$C$72,0),MATCH('tính băng dính sạch'!AB$3,FCSTSDV!$D$1:$L$1,0))/'tính băng dính sạch'!$E28,1)</f>
        <v>#N/A</v>
      </c>
      <c r="AC28" s="92" t="e">
        <f t="array" ref="AC28">+ROUND(INDEX(FCSTSDV!$D$2:$L$72,MATCH('tính băng dính sạch'!$D28,FCSTSDV!$C$2:$C$72,0),MATCH('tính băng dính sạch'!AC$3,FCSTSDV!$D$1:$L$1,0))/'tính băng dính sạch'!$E28,1)</f>
        <v>#N/A</v>
      </c>
      <c r="AD28" s="92" t="e">
        <f t="array" ref="AD28">+ROUND(INDEX(FCSTSDV!$D$2:$L$72,MATCH('tính băng dính sạch'!$D28,FCSTSDV!$C$2:$C$72,0),MATCH('tính băng dính sạch'!AD$3,FCSTSDV!$D$1:$L$1,0))/'tính băng dính sạch'!$E28,1)</f>
        <v>#N/A</v>
      </c>
      <c r="AE28" s="92" t="e">
        <f t="array" ref="AE28">+ROUND(INDEX(FCSTSDV!$D$2:$L$72,MATCH('tính băng dính sạch'!$D28,FCSTSDV!$C$2:$C$72,0),MATCH('tính băng dính sạch'!AE$3,FCSTSDV!$D$1:$L$1,0))/'tính băng dính sạch'!$E28,1)</f>
        <v>#N/A</v>
      </c>
      <c r="AF28" s="92" t="e">
        <f t="array" ref="AF28">+ROUND(INDEX(FCSTSDV!$D$2:$L$72,MATCH('tính băng dính sạch'!$D28,FCSTSDV!$C$2:$C$72,0),MATCH('tính băng dính sạch'!AF$3,FCSTSDV!$D$1:$L$1,0))/'tính băng dính sạch'!$E28,1)</f>
        <v>#N/A</v>
      </c>
      <c r="AG28" s="92" t="e">
        <f t="array" ref="AG28">+ROUND(INDEX(FCSTSDV!$D$2:$L$72,MATCH('tính băng dính sạch'!$D28,FCSTSDV!$C$2:$C$72,0),MATCH('tính băng dính sạch'!AG$3,FCSTSDV!$D$1:$L$1,0))/'tính băng dính sạch'!$E28,1)</f>
        <v>#N/A</v>
      </c>
      <c r="AH28" s="92" t="e">
        <f t="array" ref="AH28">+ROUND(INDEX(FCSTSDV!$D$2:$L$72,MATCH('tính băng dính sạch'!$D28,FCSTSDV!$C$2:$C$72,0),MATCH('tính băng dính sạch'!AH$3,FCSTSDV!$D$1:$L$1,0))/'tính băng dính sạch'!$E28,1)</f>
        <v>#N/A</v>
      </c>
      <c r="AI28" s="92" t="e">
        <f t="array" ref="AI28">+ROUND(INDEX(FCSTSDV!$D$2:$L$72,MATCH('tính băng dính sạch'!$D28,FCSTSDV!$C$2:$C$72,0),MATCH('tính băng dính sạch'!AI$3,FCSTSDV!$D$1:$L$1,0))/'tính băng dính sạch'!$E28,1)</f>
        <v>#N/A</v>
      </c>
      <c r="AJ28" s="92" t="e">
        <f t="array" ref="AJ28">+ROUND(INDEX(FCSTSDV!$D$2:$L$72,MATCH('tính băng dính sạch'!$D28,FCSTSDV!$C$2:$C$72,0),MATCH('tính băng dính sạch'!AJ$3,FCSTSDV!$D$1:$L$1,0))/'tính băng dính sạch'!$E28,1)</f>
        <v>#N/A</v>
      </c>
      <c r="AK28" s="92" t="e">
        <f t="array" ref="AK28">+ROUND(INDEX(FCSTSDV!$D$2:$L$72,MATCH('tính băng dính sạch'!$D28,FCSTSDV!$C$2:$C$72,0),MATCH('tính băng dính sạch'!AK$3,FCSTSDV!$D$1:$L$1,0))/'tính băng dính sạch'!$E28,1)</f>
        <v>#N/A</v>
      </c>
      <c r="AL28" s="92" t="e">
        <f t="array" ref="AL28">+ROUND(INDEX(FCSTSDV!$D$2:$L$72,MATCH('tính băng dính sạch'!$D28,FCSTSDV!$C$2:$C$72,0),MATCH('tính băng dính sạch'!AL$3,FCSTSDV!$D$1:$L$1,0))/'tính băng dính sạch'!$E28,1)</f>
        <v>#N/A</v>
      </c>
      <c r="AM28" s="92" t="e">
        <f t="array" ref="AM28">+ROUND(INDEX(FCSTSDV!$D$2:$L$72,MATCH('tính băng dính sạch'!$D28,FCSTSDV!$C$2:$C$72,0),MATCH('tính băng dính sạch'!AM$3,FCSTSDV!$D$1:$L$1,0))/'tính băng dính sạch'!$E28,1)</f>
        <v>#N/A</v>
      </c>
      <c r="AN28" s="92" t="e">
        <f t="array" ref="AN28">+ROUND(INDEX(FCSTSDV!$D$2:$L$72,MATCH('tính băng dính sạch'!$D28,FCSTSDV!$C$2:$C$72,0),MATCH('tính băng dính sạch'!AN$3,FCSTSDV!$D$1:$L$1,0))/'tính băng dính sạch'!$E28,1)</f>
        <v>#N/A</v>
      </c>
      <c r="AO28" s="92" t="e">
        <f t="array" ref="AO28">+ROUND(INDEX(FCSTSDV!$D$2:$L$72,MATCH('tính băng dính sạch'!$D28,FCSTSDV!$C$2:$C$72,0),MATCH('tính băng dính sạch'!AO$3,FCSTSDV!$D$1:$L$1,0))/'tính băng dính sạch'!$E28,1)</f>
        <v>#N/A</v>
      </c>
      <c r="AP28" s="92" t="e">
        <f t="array" ref="AP28">+ROUND(INDEX(FCSTSDV!$D$2:$L$72,MATCH('tính băng dính sạch'!$D28,FCSTSDV!$C$2:$C$72,0),MATCH('tính băng dính sạch'!AP$3,FCSTSDV!$D$1:$L$1,0))/'tính băng dính sạch'!$E28,1)</f>
        <v>#N/A</v>
      </c>
      <c r="AQ28" s="92" t="e">
        <f t="array" ref="AQ28">+ROUND(INDEX(FCSTSDV!$D$2:$L$72,MATCH('tính băng dính sạch'!$D28,FCSTSDV!$C$2:$C$72,0),MATCH('tính băng dính sạch'!AQ$3,FCSTSDV!$D$1:$L$1,0))/'tính băng dính sạch'!$E28,1)</f>
        <v>#N/A</v>
      </c>
      <c r="AR28" s="92" t="e">
        <f t="array" ref="AR28">+ROUND(INDEX(FCSTSDV!$D$2:$L$72,MATCH('tính băng dính sạch'!$D28,FCSTSDV!$C$2:$C$72,0),MATCH('tính băng dính sạch'!AR$3,FCSTSDV!$D$1:$L$1,0))/'tính băng dính sạch'!$E28,1)</f>
        <v>#N/A</v>
      </c>
      <c r="AS28" s="92" t="e">
        <f t="array" ref="AS28">+ROUND(INDEX(FCSTSDV!$D$2:$L$72,MATCH('tính băng dính sạch'!$D28,FCSTSDV!$C$2:$C$72,0),MATCH('tính băng dính sạch'!AS$3,FCSTSDV!$D$1:$L$1,0))/'tính băng dính sạch'!$E28,1)</f>
        <v>#N/A</v>
      </c>
      <c r="AT28" s="92" t="e">
        <f t="array" ref="AT28">+ROUND(INDEX(FCSTSDV!$D$2:$L$72,MATCH('tính băng dính sạch'!$D28,FCSTSDV!$C$2:$C$72,0),MATCH('tính băng dính sạch'!AT$3,FCSTSDV!$D$1:$L$1,0))/'tính băng dính sạch'!$E28,1)</f>
        <v>#N/A</v>
      </c>
      <c r="AU28" s="92" t="e">
        <f t="array" ref="AU28">+ROUND(INDEX(FCSTSDV!$D$2:$L$72,MATCH('tính băng dính sạch'!$D28,FCSTSDV!$C$2:$C$72,0),MATCH('tính băng dính sạch'!AU$3,FCSTSDV!$D$1:$L$1,0))/'tính băng dính sạch'!$E28,1)</f>
        <v>#N/A</v>
      </c>
      <c r="AV28" s="92" t="e">
        <f t="array" ref="AV28">+ROUND(INDEX(FCSTSDV!$D$2:$L$72,MATCH('tính băng dính sạch'!$D28,FCSTSDV!$C$2:$C$72,0),MATCH('tính băng dính sạch'!AV$3,FCSTSDV!$D$1:$L$1,0))/'tính băng dính sạch'!$E28,1)</f>
        <v>#N/A</v>
      </c>
      <c r="AW28" s="92" t="e">
        <f t="array" ref="AW28">+ROUND(INDEX(FCSTSDV!$D$2:$L$72,MATCH('tính băng dính sạch'!$D28,FCSTSDV!$C$2:$C$72,0),MATCH('tính băng dính sạch'!AW$3,FCSTSDV!$D$1:$L$1,0))/'tính băng dính sạch'!$E28,1)</f>
        <v>#N/A</v>
      </c>
      <c r="AX28" s="92" t="e">
        <f t="array" ref="AX28">+ROUND(INDEX(FCSTSDV!$D$2:$L$72,MATCH('tính băng dính sạch'!$D28,FCSTSDV!$C$2:$C$72,0),MATCH('tính băng dính sạch'!AX$3,FCSTSDV!$D$1:$L$1,0))/'tính băng dính sạch'!$E28,1)</f>
        <v>#N/A</v>
      </c>
      <c r="AY28" s="92" t="e">
        <f t="array" ref="AY28">+ROUND(INDEX(FCSTSDV!$D$2:$L$72,MATCH('tính băng dính sạch'!$D28,FCSTSDV!$C$2:$C$72,0),MATCH('tính băng dính sạch'!AY$3,FCSTSDV!$D$1:$L$1,0))/'tính băng dính sạch'!$E28,1)</f>
        <v>#N/A</v>
      </c>
      <c r="AZ28" s="92" t="e">
        <f t="array" ref="AZ28">+ROUND(INDEX(FCSTSDV!$D$2:$L$72,MATCH('tính băng dính sạch'!$D28,FCSTSDV!$C$2:$C$72,0),MATCH('tính băng dính sạch'!AZ$3,FCSTSDV!$D$1:$L$1,0))/'tính băng dính sạch'!$E28,1)</f>
        <v>#N/A</v>
      </c>
      <c r="BA28" s="92" t="e">
        <f t="array" ref="BA28">+ROUND(INDEX(FCSTSDV!$D$2:$L$72,MATCH('tính băng dính sạch'!$D28,FCSTSDV!$C$2:$C$72,0),MATCH('tính băng dính sạch'!BA$3,FCSTSDV!$D$1:$L$1,0))/'tính băng dính sạch'!$E28,1)</f>
        <v>#N/A</v>
      </c>
      <c r="BB28" s="92" t="e">
        <f t="array" ref="BB28">+ROUND(INDEX(FCSTSDV!$D$2:$L$72,MATCH('tính băng dính sạch'!$D28,FCSTSDV!$C$2:$C$72,0),MATCH('tính băng dính sạch'!BB$3,FCSTSDV!$D$1:$L$1,0))/'tính băng dính sạch'!$E28,1)</f>
        <v>#N/A</v>
      </c>
      <c r="BC28" s="92" t="e">
        <f t="array" ref="BC28">+ROUND(INDEX(FCSTSDV!$D$2:$L$72,MATCH('tính băng dính sạch'!$D28,FCSTSDV!$C$2:$C$72,0),MATCH('tính băng dính sạch'!BC$3,FCSTSDV!$D$1:$L$1,0))/'tính băng dính sạch'!$E28,1)</f>
        <v>#N/A</v>
      </c>
      <c r="BD28" s="92" t="e">
        <f t="array" ref="BD28">+ROUND(INDEX(FCSTSDV!$D$2:$L$72,MATCH('tính băng dính sạch'!$D28,FCSTSDV!$C$2:$C$72,0),MATCH('tính băng dính sạch'!BD$3,FCSTSDV!$D$1:$L$1,0))/'tính băng dính sạch'!$E28,1)</f>
        <v>#N/A</v>
      </c>
      <c r="BE28" s="92" t="e">
        <f t="array" ref="BE28">+ROUND(INDEX(FCSTSDV!$D$2:$L$72,MATCH('tính băng dính sạch'!$D28,FCSTSDV!$C$2:$C$72,0),MATCH('tính băng dính sạch'!BE$3,FCSTSDV!$D$1:$L$1,0))/'tính băng dính sạch'!$E28,1)</f>
        <v>#N/A</v>
      </c>
      <c r="BF28" s="92" t="e">
        <f t="array" ref="BF28">+ROUND(INDEX(FCSTSDV!$D$2:$L$72,MATCH('tính băng dính sạch'!$D28,FCSTSDV!$C$2:$C$72,0),MATCH('tính băng dính sạch'!BF$3,FCSTSDV!$D$1:$L$1,0))/'tính băng dính sạch'!$E28,1)</f>
        <v>#N/A</v>
      </c>
      <c r="BG28" s="92" t="e">
        <f t="array" ref="BG28">+ROUND(INDEX(FCSTSDV!$D$2:$L$72,MATCH('tính băng dính sạch'!$D28,FCSTSDV!$C$2:$C$72,0),MATCH('tính băng dính sạch'!BG$3,FCSTSDV!$D$1:$L$1,0))/'tính băng dính sạch'!$E28,1)</f>
        <v>#N/A</v>
      </c>
      <c r="BH28" s="92" t="e">
        <f t="array" ref="BH28">+ROUND(INDEX(FCSTSDV!$D$2:$L$72,MATCH('tính băng dính sạch'!$D28,FCSTSDV!$C$2:$C$72,0),MATCH('tính băng dính sạch'!BH$3,FCSTSDV!$D$1:$L$1,0))/'tính băng dính sạch'!$E28,1)</f>
        <v>#N/A</v>
      </c>
      <c r="BI28" s="92" t="e">
        <f t="array" ref="BI28">+ROUND(INDEX(FCSTSDV!$D$2:$L$72,MATCH('tính băng dính sạch'!$D28,FCSTSDV!$C$2:$C$72,0),MATCH('tính băng dính sạch'!BI$3,FCSTSDV!$D$1:$L$1,0))/'tính băng dính sạch'!$E28,1)</f>
        <v>#N/A</v>
      </c>
      <c r="BJ28" s="92" t="e">
        <f t="array" ref="BJ28">+ROUND(INDEX(FCSTSDV!$D$2:$L$72,MATCH('tính băng dính sạch'!$D28,FCSTSDV!$C$2:$C$72,0),MATCH('tính băng dính sạch'!BJ$3,FCSTSDV!$D$1:$L$1,0))/'tính băng dính sạch'!$E28,1)</f>
        <v>#N/A</v>
      </c>
      <c r="BK28" s="92" t="e">
        <f t="array" ref="BK28">+ROUND(INDEX(FCSTSDV!$D$2:$L$72,MATCH('tính băng dính sạch'!$D28,FCSTSDV!$C$2:$C$72,0),MATCH('tính băng dính sạch'!BK$3,FCSTSDV!$D$1:$L$1,0))/'tính băng dính sạch'!$E28,1)</f>
        <v>#N/A</v>
      </c>
      <c r="BL28" s="92" t="e">
        <f t="array" ref="BL28">+ROUND(INDEX(FCSTSDV!$D$2:$L$72,MATCH('tính băng dính sạch'!$D28,FCSTSDV!$C$2:$C$72,0),MATCH('tính băng dính sạch'!BL$3,FCSTSDV!$D$1:$L$1,0))/'tính băng dính sạch'!$E28,1)</f>
        <v>#N/A</v>
      </c>
      <c r="BM28" s="92" t="e">
        <f t="array" ref="BM28">+ROUND(INDEX(FCSTSDV!$D$2:$L$72,MATCH('tính băng dính sạch'!$D28,FCSTSDV!$C$2:$C$72,0),MATCH('tính băng dính sạch'!BM$3,FCSTSDV!$D$1:$L$1,0))/'tính băng dính sạch'!$E28,1)</f>
        <v>#N/A</v>
      </c>
      <c r="BN28" s="92" t="e">
        <f t="array" ref="BN28">+ROUND(INDEX(FCSTSDV!$D$2:$L$72,MATCH('tính băng dính sạch'!$D28,FCSTSDV!$C$2:$C$72,0),MATCH('tính băng dính sạch'!BN$3,FCSTSDV!$D$1:$L$1,0))/'tính băng dính sạch'!$E28,1)</f>
        <v>#N/A</v>
      </c>
      <c r="BO28" s="92" t="e">
        <f t="array" ref="BO28">+ROUND(INDEX(FCSTSDV!$D$2:$L$72,MATCH('tính băng dính sạch'!$D28,FCSTSDV!$C$2:$C$72,0),MATCH('tính băng dính sạch'!BO$3,FCSTSDV!$D$1:$L$1,0))/'tính băng dính sạch'!$E28,1)</f>
        <v>#N/A</v>
      </c>
      <c r="BP28" s="92" t="e">
        <f t="array" ref="BP28">+ROUND(INDEX(FCSTSDV!$D$2:$L$72,MATCH('tính băng dính sạch'!$D28,FCSTSDV!$C$2:$C$72,0),MATCH('tính băng dính sạch'!BP$3,FCSTSDV!$D$1:$L$1,0))/'tính băng dính sạch'!$E28,1)</f>
        <v>#N/A</v>
      </c>
      <c r="BQ28" s="92" t="e">
        <f t="array" ref="BQ28">+ROUND(INDEX(FCSTSDV!$D$2:$L$72,MATCH('tính băng dính sạch'!$D28,FCSTSDV!$C$2:$C$72,0),MATCH('tính băng dính sạch'!BQ$3,FCSTSDV!$D$1:$L$1,0))/'tính băng dính sạch'!$E28,1)</f>
        <v>#N/A</v>
      </c>
      <c r="BR28" s="92" t="e">
        <f t="array" ref="BR28">+ROUND(INDEX(FCSTSDV!$D$2:$L$72,MATCH('tính băng dính sạch'!$D28,FCSTSDV!$C$2:$C$72,0),MATCH('tính băng dính sạch'!BR$3,FCSTSDV!$D$1:$L$1,0))/'tính băng dính sạch'!$E28,1)</f>
        <v>#N/A</v>
      </c>
      <c r="BS28" s="92" t="e">
        <f t="array" ref="BS28">+ROUND(INDEX(FCSTSDV!$D$2:$L$72,MATCH('tính băng dính sạch'!$D28,FCSTSDV!$C$2:$C$72,0),MATCH('tính băng dính sạch'!BS$3,FCSTSDV!$D$1:$L$1,0))/'tính băng dính sạch'!$E28,1)</f>
        <v>#N/A</v>
      </c>
      <c r="BT28" s="92" t="e">
        <f t="array" ref="BT28">+ROUND(INDEX(FCSTSDV!$D$2:$L$72,MATCH('tính băng dính sạch'!$D28,FCSTSDV!$C$2:$C$72,0),MATCH('tính băng dính sạch'!BT$3,FCSTSDV!$D$1:$L$1,0))/'tính băng dính sạch'!$E28,1)</f>
        <v>#N/A</v>
      </c>
      <c r="BU28" s="92" t="e">
        <f t="array" ref="BU28">+ROUND(INDEX(FCSTSDV!$D$2:$L$72,MATCH('tính băng dính sạch'!$D28,FCSTSDV!$C$2:$C$72,0),MATCH('tính băng dính sạch'!BU$3,FCSTSDV!$D$1:$L$1,0))/'tính băng dính sạch'!$E28,1)</f>
        <v>#N/A</v>
      </c>
      <c r="BV28" s="92" t="e">
        <f t="array" ref="BV28">+ROUND(INDEX(FCSTSDV!$D$2:$L$72,MATCH('tính băng dính sạch'!$D28,FCSTSDV!$C$2:$C$72,0),MATCH('tính băng dính sạch'!BV$3,FCSTSDV!$D$1:$L$1,0))/'tính băng dính sạch'!$E28,1)</f>
        <v>#N/A</v>
      </c>
      <c r="BW28" s="92" t="e">
        <f t="array" ref="BW28">+ROUND(INDEX(FCSTSDV!$D$2:$L$72,MATCH('tính băng dính sạch'!$D28,FCSTSDV!$C$2:$C$72,0),MATCH('tính băng dính sạch'!BW$3,FCSTSDV!$D$1:$L$1,0))/'tính băng dính sạch'!$E28,1)</f>
        <v>#N/A</v>
      </c>
      <c r="BX28" s="92" t="e">
        <f t="array" ref="BX28">+ROUND(INDEX(FCSTSDV!$D$2:$L$72,MATCH('tính băng dính sạch'!$D28,FCSTSDV!$C$2:$C$72,0),MATCH('tính băng dính sạch'!BX$3,FCSTSDV!$D$1:$L$1,0))/'tính băng dính sạch'!$E28,1)</f>
        <v>#N/A</v>
      </c>
      <c r="BY28" s="92" t="e">
        <f t="array" ref="BY28">+ROUND(INDEX(FCSTSDV!$D$2:$L$72,MATCH('tính băng dính sạch'!$D28,FCSTSDV!$C$2:$C$72,0),MATCH('tính băng dính sạch'!BY$3,FCSTSDV!$D$1:$L$1,0))/'tính băng dính sạch'!$E28,1)</f>
        <v>#N/A</v>
      </c>
      <c r="BZ28" s="92" t="e">
        <f t="array" ref="BZ28">+ROUND(INDEX(FCSTSDV!$D$2:$L$72,MATCH('tính băng dính sạch'!$D28,FCSTSDV!$C$2:$C$72,0),MATCH('tính băng dính sạch'!BZ$3,FCSTSDV!$D$1:$L$1,0))/'tính băng dính sạch'!$E28,1)</f>
        <v>#N/A</v>
      </c>
      <c r="CA28" s="92" t="e">
        <f t="array" ref="CA28">+ROUND(INDEX(FCSTSDV!$D$2:$L$72,MATCH('tính băng dính sạch'!$D28,FCSTSDV!$C$2:$C$72,0),MATCH('tính băng dính sạch'!CA$3,FCSTSDV!$D$1:$L$1,0))/'tính băng dính sạch'!$E28,1)</f>
        <v>#N/A</v>
      </c>
      <c r="CB28" s="92" t="e">
        <f t="array" ref="CB28">+ROUND(INDEX(FCSTSDV!$D$2:$L$72,MATCH('tính băng dính sạch'!$D28,FCSTSDV!$C$2:$C$72,0),MATCH('tính băng dính sạch'!CB$3,FCSTSDV!$D$1:$L$1,0))/'tính băng dính sạch'!$E28,1)</f>
        <v>#N/A</v>
      </c>
      <c r="CC28" s="92" t="e">
        <f t="array" ref="CC28">+ROUND(INDEX(FCSTSDV!$D$2:$L$72,MATCH('tính băng dính sạch'!$D28,FCSTSDV!$C$2:$C$72,0),MATCH('tính băng dính sạch'!CC$3,FCSTSDV!$D$1:$L$1,0))/'tính băng dính sạch'!$E28,1)</f>
        <v>#N/A</v>
      </c>
      <c r="CD28" s="92" t="e">
        <f t="array" ref="CD28">+ROUND(INDEX(FCSTSDV!$D$2:$L$72,MATCH('tính băng dính sạch'!$D28,FCSTSDV!$C$2:$C$72,0),MATCH('tính băng dính sạch'!CD$3,FCSTSDV!$D$1:$L$1,0))/'tính băng dính sạch'!$E28,1)</f>
        <v>#N/A</v>
      </c>
      <c r="CE28" s="92" t="e">
        <f t="array" ref="CE28">+ROUND(INDEX(FCSTSDV!$D$2:$L$72,MATCH('tính băng dính sạch'!$D28,FCSTSDV!$C$2:$C$72,0),MATCH('tính băng dính sạch'!CE$3,FCSTSDV!$D$1:$L$1,0))/'tính băng dính sạch'!$E28,1)</f>
        <v>#N/A</v>
      </c>
      <c r="CF28" s="92" t="e">
        <f t="array" ref="CF28">+ROUND(INDEX(FCSTSDV!$D$2:$L$72,MATCH('tính băng dính sạch'!$D28,FCSTSDV!$C$2:$C$72,0),MATCH('tính băng dính sạch'!CF$3,FCSTSDV!$D$1:$L$1,0))/'tính băng dính sạch'!$E28,1)</f>
        <v>#N/A</v>
      </c>
      <c r="CG28" s="92" t="e">
        <f t="array" ref="CG28">+ROUND(INDEX(FCSTSDV!$D$2:$L$72,MATCH('tính băng dính sạch'!$D28,FCSTSDV!$C$2:$C$72,0),MATCH('tính băng dính sạch'!CG$3,FCSTSDV!$D$1:$L$1,0))/'tính băng dính sạch'!$E28,1)</f>
        <v>#N/A</v>
      </c>
      <c r="CH28" s="92" t="e">
        <f t="array" ref="CH28">+ROUND(INDEX(FCSTSDV!$D$2:$L$72,MATCH('tính băng dính sạch'!$D28,FCSTSDV!$C$2:$C$72,0),MATCH('tính băng dính sạch'!CH$3,FCSTSDV!$D$1:$L$1,0))/'tính băng dính sạch'!$E28,1)</f>
        <v>#N/A</v>
      </c>
      <c r="CI28" s="92" t="e">
        <f t="array" ref="CI28">+ROUND(INDEX(FCSTSDV!$D$2:$L$72,MATCH('tính băng dính sạch'!$D28,FCSTSDV!$C$2:$C$72,0),MATCH('tính băng dính sạch'!CI$3,FCSTSDV!$D$1:$L$1,0))/'tính băng dính sạch'!$E28,1)</f>
        <v>#N/A</v>
      </c>
      <c r="CJ28" s="92" t="e">
        <f t="array" ref="CJ28">+ROUND(INDEX(FCSTSDV!$D$2:$L$72,MATCH('tính băng dính sạch'!$D28,FCSTSDV!$C$2:$C$72,0),MATCH('tính băng dính sạch'!CJ$3,FCSTSDV!$D$1:$L$1,0))/'tính băng dính sạch'!$E28,1)</f>
        <v>#N/A</v>
      </c>
      <c r="CK28" s="92" t="e">
        <f t="array" ref="CK28">+ROUND(INDEX(FCSTSDV!$D$2:$L$72,MATCH('tính băng dính sạch'!$D28,FCSTSDV!$C$2:$C$72,0),MATCH('tính băng dính sạch'!CK$3,FCSTSDV!$D$1:$L$1,0))/'tính băng dính sạch'!$E28,1)</f>
        <v>#N/A</v>
      </c>
      <c r="CL28" s="92" t="e">
        <f t="array" ref="CL28">+ROUND(INDEX(FCSTSDV!$D$2:$L$72,MATCH('tính băng dính sạch'!$D28,FCSTSDV!$C$2:$C$72,0),MATCH('tính băng dính sạch'!CL$3,FCSTSDV!$D$1:$L$1,0))/'tính băng dính sạch'!$E28,1)</f>
        <v>#N/A</v>
      </c>
      <c r="CM28" s="92" t="e">
        <f t="array" ref="CM28">+ROUND(INDEX(FCSTSDV!$D$2:$L$72,MATCH('tính băng dính sạch'!$D28,FCSTSDV!$C$2:$C$72,0),MATCH('tính băng dính sạch'!CM$3,FCSTSDV!$D$1:$L$1,0))/'tính băng dính sạch'!$E28,1)</f>
        <v>#N/A</v>
      </c>
      <c r="CN28" s="92" t="e">
        <f t="array" ref="CN28">+ROUND(INDEX(FCSTSDV!$D$2:$L$72,MATCH('tính băng dính sạch'!$D28,FCSTSDV!$C$2:$C$72,0),MATCH('tính băng dính sạch'!CN$3,FCSTSDV!$D$1:$L$1,0))/'tính băng dính sạch'!$E28,1)</f>
        <v>#N/A</v>
      </c>
      <c r="CO28" s="92" t="e">
        <f t="array" ref="CO28">+ROUND(INDEX(FCSTSDV!$D$2:$L$72,MATCH('tính băng dính sạch'!$D28,FCSTSDV!$C$2:$C$72,0),MATCH('tính băng dính sạch'!CO$3,FCSTSDV!$D$1:$L$1,0))/'tính băng dính sạch'!$E28,1)</f>
        <v>#N/A</v>
      </c>
      <c r="CP28" s="92" t="e">
        <f t="array" ref="CP28">+ROUND(INDEX(FCSTSDV!$D$2:$L$72,MATCH('tính băng dính sạch'!$D28,FCSTSDV!$C$2:$C$72,0),MATCH('tính băng dính sạch'!CP$3,FCSTSDV!$D$1:$L$1,0))/'tính băng dính sạch'!$E28,1)</f>
        <v>#N/A</v>
      </c>
      <c r="CQ28" s="92" t="e">
        <f t="array" ref="CQ28">+ROUND(INDEX(FCSTSDV!$D$2:$L$72,MATCH('tính băng dính sạch'!$D28,FCSTSDV!$C$2:$C$72,0),MATCH('tính băng dính sạch'!CQ$3,FCSTSDV!$D$1:$L$1,0))/'tính băng dính sạch'!$E28,1)</f>
        <v>#N/A</v>
      </c>
    </row>
    <row r="29" spans="1:95" ht="20.100000000000001" hidden="1" customHeight="1">
      <c r="A29" s="813"/>
      <c r="B29" s="795"/>
      <c r="C29" s="57"/>
      <c r="D29" s="46" t="s">
        <v>74</v>
      </c>
      <c r="E29" s="49">
        <v>2500</v>
      </c>
      <c r="F29" s="799"/>
      <c r="G29" s="799"/>
      <c r="H29" s="830"/>
      <c r="I29" s="81">
        <f>+ROUND(IFERROR(VLOOKUP(D29,FCSTSDV!$C$2:$C$72,26,0),0)/'tính băng dính sạch'!E29+0,0)</f>
        <v>0</v>
      </c>
      <c r="J29" s="85" t="e">
        <f>+VLOOKUP(D29,FCSTSDV!$C$2:$L$72,84,0)</f>
        <v>#REF!</v>
      </c>
      <c r="K29" s="13" t="e">
        <f t="array" ref="K29">+INDEX(FCSTSDV!$D$2:$L$72,MATCH('tính băng dính sạch'!$D29,FCSTSDV!$C$2:$C$72,0),MATCH('tính băng dính sạch'!K$3,FCSTSDV!$D$1:$L$1,0))/'tính băng dính sạch'!$E29</f>
        <v>#N/A</v>
      </c>
      <c r="L29" s="13" t="e">
        <f t="array" ref="L29">+INDEX(FCSTSDV!$D$2:$L$72,MATCH('tính băng dính sạch'!$D29,FCSTSDV!$C$2:$C$72,0),MATCH('tính băng dính sạch'!L$3,FCSTSDV!$D$1:$L$1,0))/'tính băng dính sạch'!$E29</f>
        <v>#N/A</v>
      </c>
      <c r="M29" s="84" t="e">
        <f t="array" ref="M29">+INDEX(FCSTSDV!$D$2:$L$72,MATCH('tính băng dính sạch'!$D29,FCSTSDV!$C$2:$C$72,0),MATCH('tính băng dính sạch'!M$3,FCSTSDV!$D$1:$L$1,0))/'tính băng dính sạch'!$E29</f>
        <v>#N/A</v>
      </c>
      <c r="N29" s="84" t="e">
        <f t="array" ref="N29">+INDEX(FCSTSDV!$D$2:$L$72,MATCH('tính băng dính sạch'!$D29,FCSTSDV!$C$2:$C$72,0),MATCH('tính băng dính sạch'!N$3,FCSTSDV!$D$1:$L$1,0))/'tính băng dính sạch'!$E29</f>
        <v>#N/A</v>
      </c>
      <c r="O29" s="84" t="e">
        <f t="array" ref="O29">+INDEX(FCSTSDV!$D$2:$L$72,MATCH('tính băng dính sạch'!$D29,FCSTSDV!$C$2:$C$72,0),MATCH('tính băng dính sạch'!O$3,FCSTSDV!$D$1:$L$1,0))/'tính băng dính sạch'!$E29</f>
        <v>#N/A</v>
      </c>
      <c r="P29" s="84" t="e">
        <f t="array" ref="P29">+INDEX(FCSTSDV!$D$2:$L$72,MATCH('tính băng dính sạch'!$D29,FCSTSDV!$C$2:$C$72,0),MATCH('tính băng dính sạch'!P$3,FCSTSDV!$D$1:$L$1,0))/'tính băng dính sạch'!$E29</f>
        <v>#N/A</v>
      </c>
      <c r="Q29" s="84" t="e">
        <f t="array" ref="Q29">+INDEX(FCSTSDV!$D$2:$L$72,MATCH('tính băng dính sạch'!$D29,FCSTSDV!$C$2:$C$72,0),MATCH('tính băng dính sạch'!Q$3,FCSTSDV!$D$1:$L$1,0))/'tính băng dính sạch'!$E29</f>
        <v>#N/A</v>
      </c>
      <c r="R29" s="84" t="e">
        <f t="array" ref="R29">+INDEX(FCSTSDV!$D$2:$L$72,MATCH('tính băng dính sạch'!$D29,FCSTSDV!$C$2:$C$72,0),MATCH('tính băng dính sạch'!R$3,FCSTSDV!$D$1:$L$1,0))/'tính băng dính sạch'!$E29</f>
        <v>#N/A</v>
      </c>
      <c r="S29" s="84" t="e">
        <f t="array" ref="S29">+INDEX(FCSTSDV!$D$2:$L$72,MATCH('tính băng dính sạch'!$D29,FCSTSDV!$C$2:$C$72,0),MATCH('tính băng dính sạch'!S$3,FCSTSDV!$D$1:$L$1,0))/'tính băng dính sạch'!$E29</f>
        <v>#N/A</v>
      </c>
      <c r="T29" s="84" t="e">
        <f t="array" ref="T29">+INDEX(FCSTSDV!$D$2:$L$72,MATCH('tính băng dính sạch'!$D29,FCSTSDV!$C$2:$C$72,0),MATCH('tính băng dính sạch'!T$3,FCSTSDV!$D$1:$L$1,0))/'tính băng dính sạch'!$E29</f>
        <v>#N/A</v>
      </c>
      <c r="U29" s="84" t="e">
        <f t="array" ref="U29">+INDEX(FCSTSDV!$D$2:$L$72,MATCH('tính băng dính sạch'!$D29,FCSTSDV!$C$2:$C$72,0),MATCH('tính băng dính sạch'!U$3,FCSTSDV!$D$1:$L$1,0))/'tính băng dính sạch'!$E29</f>
        <v>#N/A</v>
      </c>
      <c r="V29" s="101" t="e">
        <f t="array" ref="V29">+INDEX(FCSTSDV!$D$2:$L$72,MATCH('tính băng dính sạch'!$D29,FCSTSDV!$C$2:$C$72,0),MATCH('tính băng dính sạch'!V$3,FCSTSDV!$D$1:$L$1,0))/'tính băng dính sạch'!$E29</f>
        <v>#N/A</v>
      </c>
      <c r="W29" s="92" t="e">
        <f t="array" ref="W29">+INDEX(FCSTSDV!$D$2:$L$72,MATCH('tính băng dính sạch'!$D29,FCSTSDV!$C$2:$C$72,0),MATCH('tính băng dính sạch'!W$3,FCSTSDV!$D$1:$L$1,0))/'tính băng dính sạch'!$E29</f>
        <v>#N/A</v>
      </c>
      <c r="X29" s="102" t="e">
        <f t="array" ref="X29">+INDEX(FCSTSDV!$D$2:$L$72,MATCH('tính băng dính sạch'!$D29,FCSTSDV!$C$2:$C$72,0),MATCH('tính băng dính sạch'!X$3,FCSTSDV!$D$1:$L$1,0))/'tính băng dính sạch'!$E29</f>
        <v>#N/A</v>
      </c>
      <c r="Y29" s="102" t="e">
        <f t="array" ref="Y29">+INDEX(FCSTSDV!$D$2:$L$72,MATCH('tính băng dính sạch'!$D29,FCSTSDV!$C$2:$C$72,0),MATCH('tính băng dính sạch'!Y$3,FCSTSDV!$D$1:$L$1,0))/'tính băng dính sạch'!$E29</f>
        <v>#N/A</v>
      </c>
      <c r="Z29" s="102" t="e">
        <f t="array" ref="Z29">+INDEX(FCSTSDV!$D$2:$L$72,MATCH('tính băng dính sạch'!$D29,FCSTSDV!$C$2:$C$72,0),MATCH('tính băng dính sạch'!Z$3,FCSTSDV!$D$1:$L$1,0))/'tính băng dính sạch'!$E29</f>
        <v>#N/A</v>
      </c>
      <c r="AA29" s="102" t="e">
        <f t="array" ref="AA29">+INDEX(FCSTSDV!$D$2:$L$72,MATCH('tính băng dính sạch'!$D29,FCSTSDV!$C$2:$C$72,0),MATCH('tính băng dính sạch'!AA$3,FCSTSDV!$D$1:$L$1,0))/'tính băng dính sạch'!$E29</f>
        <v>#N/A</v>
      </c>
      <c r="AB29" s="102" t="e">
        <f t="array" ref="AB29">+INDEX(FCSTSDV!$D$2:$L$72,MATCH('tính băng dính sạch'!$D29,FCSTSDV!$C$2:$C$72,0),MATCH('tính băng dính sạch'!AB$3,FCSTSDV!$D$1:$L$1,0))/'tính băng dính sạch'!$E29</f>
        <v>#N/A</v>
      </c>
      <c r="AC29" s="102" t="e">
        <f t="array" ref="AC29">+INDEX(FCSTSDV!$D$2:$L$72,MATCH('tính băng dính sạch'!$D29,FCSTSDV!$C$2:$C$72,0),MATCH('tính băng dính sạch'!AC$3,FCSTSDV!$D$1:$L$1,0))/'tính băng dính sạch'!$E29</f>
        <v>#N/A</v>
      </c>
      <c r="AD29" s="102" t="e">
        <f t="array" ref="AD29">+INDEX(FCSTSDV!$D$2:$L$72,MATCH('tính băng dính sạch'!$D29,FCSTSDV!$C$2:$C$72,0),MATCH('tính băng dính sạch'!AD$3,FCSTSDV!$D$1:$L$1,0))/'tính băng dính sạch'!$E29</f>
        <v>#N/A</v>
      </c>
      <c r="AE29" s="102" t="e">
        <f t="array" ref="AE29">+INDEX(FCSTSDV!$D$2:$L$72,MATCH('tính băng dính sạch'!$D29,FCSTSDV!$C$2:$C$72,0),MATCH('tính băng dính sạch'!AE$3,FCSTSDV!$D$1:$L$1,0))/'tính băng dính sạch'!$E29</f>
        <v>#N/A</v>
      </c>
      <c r="AF29" s="92" t="e">
        <f>+INDEX(FCSTSDV!$D$2:$L$72,MATCH('tính băng dính sạch'!$D29,FCSTSDV!$C$2:$C$72,0),MATCH('tính băng dính sạch'!AF$3,FCSTSDV!$D$1:$L$1,0))/'tính băng dính sạch'!$E29</f>
        <v>#N/A</v>
      </c>
      <c r="AG29" s="92" t="e">
        <f t="array" ref="AG29">+ROUND(INDEX(FCSTSDV!$D$2:$L$72,MATCH('tính băng dính sạch'!$D29,FCSTSDV!$C$2:$C$72,0),MATCH('tính băng dính sạch'!AG$3,FCSTSDV!$D$1:$L$1,0))/'tính băng dính sạch'!$E29,1)</f>
        <v>#N/A</v>
      </c>
      <c r="AH29" s="92" t="e">
        <f t="array" ref="AH29">+ROUND(INDEX(FCSTSDV!$D$2:$L$72,MATCH('tính băng dính sạch'!$D29,FCSTSDV!$C$2:$C$72,0),MATCH('tính băng dính sạch'!AH$3,FCSTSDV!$D$1:$L$1,0))/'tính băng dính sạch'!$E29,1)</f>
        <v>#N/A</v>
      </c>
      <c r="AI29" s="92" t="e">
        <f t="array" ref="AI29">+ROUND(INDEX(FCSTSDV!$D$2:$L$72,MATCH('tính băng dính sạch'!$D29,FCSTSDV!$C$2:$C$72,0),MATCH('tính băng dính sạch'!AI$3,FCSTSDV!$D$1:$L$1,0))/'tính băng dính sạch'!$E29,1)</f>
        <v>#N/A</v>
      </c>
      <c r="AJ29" s="92" t="e">
        <f t="array" ref="AJ29">+ROUND(INDEX(FCSTSDV!$D$2:$L$72,MATCH('tính băng dính sạch'!$D29,FCSTSDV!$C$2:$C$72,0),MATCH('tính băng dính sạch'!AJ$3,FCSTSDV!$D$1:$L$1,0))/'tính băng dính sạch'!$E29,1)</f>
        <v>#N/A</v>
      </c>
      <c r="AK29" s="92" t="e">
        <f t="array" ref="AK29">+ROUND(INDEX(FCSTSDV!$D$2:$L$72,MATCH('tính băng dính sạch'!$D29,FCSTSDV!$C$2:$C$72,0),MATCH('tính băng dính sạch'!AK$3,FCSTSDV!$D$1:$L$1,0))/'tính băng dính sạch'!$E29,1)</f>
        <v>#N/A</v>
      </c>
      <c r="AL29" s="92" t="e">
        <f t="array" ref="AL29">+ROUND(INDEX(FCSTSDV!$D$2:$L$72,MATCH('tính băng dính sạch'!$D29,FCSTSDV!$C$2:$C$72,0),MATCH('tính băng dính sạch'!AL$3,FCSTSDV!$D$1:$L$1,0))/'tính băng dính sạch'!$E29,1)</f>
        <v>#N/A</v>
      </c>
      <c r="AM29" s="92" t="e">
        <f t="array" ref="AM29">+ROUND(INDEX(FCSTSDV!$D$2:$L$72,MATCH('tính băng dính sạch'!$D29,FCSTSDV!$C$2:$C$72,0),MATCH('tính băng dính sạch'!AM$3,FCSTSDV!$D$1:$L$1,0))/'tính băng dính sạch'!$E29,1)</f>
        <v>#N/A</v>
      </c>
      <c r="AN29" s="92" t="e">
        <f t="array" ref="AN29">+ROUND(INDEX(FCSTSDV!$D$2:$L$72,MATCH('tính băng dính sạch'!$D29,FCSTSDV!$C$2:$C$72,0),MATCH('tính băng dính sạch'!AN$3,FCSTSDV!$D$1:$L$1,0))/'tính băng dính sạch'!$E29,1)</f>
        <v>#N/A</v>
      </c>
      <c r="AO29" s="92" t="e">
        <f t="array" ref="AO29">+ROUND(INDEX(FCSTSDV!$D$2:$L$72,MATCH('tính băng dính sạch'!$D29,FCSTSDV!$C$2:$C$72,0),MATCH('tính băng dính sạch'!AO$3,FCSTSDV!$D$1:$L$1,0))/'tính băng dính sạch'!$E29,1)</f>
        <v>#N/A</v>
      </c>
      <c r="AP29" s="92" t="e">
        <f t="array" ref="AP29">+ROUND(INDEX(FCSTSDV!$D$2:$L$72,MATCH('tính băng dính sạch'!$D29,FCSTSDV!$C$2:$C$72,0),MATCH('tính băng dính sạch'!AP$3,FCSTSDV!$D$1:$L$1,0))/'tính băng dính sạch'!$E29,1)</f>
        <v>#N/A</v>
      </c>
      <c r="AQ29" s="92" t="e">
        <f t="array" ref="AQ29">+ROUND(INDEX(FCSTSDV!$D$2:$L$72,MATCH('tính băng dính sạch'!$D29,FCSTSDV!$C$2:$C$72,0),MATCH('tính băng dính sạch'!AQ$3,FCSTSDV!$D$1:$L$1,0))/'tính băng dính sạch'!$E29,1)</f>
        <v>#N/A</v>
      </c>
      <c r="AR29" s="92" t="e">
        <f t="array" ref="AR29">+ROUND(INDEX(FCSTSDV!$D$2:$L$72,MATCH('tính băng dính sạch'!$D29,FCSTSDV!$C$2:$C$72,0),MATCH('tính băng dính sạch'!AR$3,FCSTSDV!$D$1:$L$1,0))/'tính băng dính sạch'!$E29,1)</f>
        <v>#N/A</v>
      </c>
      <c r="AS29" s="92" t="e">
        <f t="array" ref="AS29">+ROUND(INDEX(FCSTSDV!$D$2:$L$72,MATCH('tính băng dính sạch'!$D29,FCSTSDV!$C$2:$C$72,0),MATCH('tính băng dính sạch'!AS$3,FCSTSDV!$D$1:$L$1,0))/'tính băng dính sạch'!$E29,1)</f>
        <v>#N/A</v>
      </c>
      <c r="AT29" s="92" t="e">
        <f t="array" ref="AT29">+ROUND(INDEX(FCSTSDV!$D$2:$L$72,MATCH('tính băng dính sạch'!$D29,FCSTSDV!$C$2:$C$72,0),MATCH('tính băng dính sạch'!AT$3,FCSTSDV!$D$1:$L$1,0))/'tính băng dính sạch'!$E29,1)</f>
        <v>#N/A</v>
      </c>
      <c r="AU29" s="92" t="e">
        <f t="array" ref="AU29">+ROUND(INDEX(FCSTSDV!$D$2:$L$72,MATCH('tính băng dính sạch'!$D29,FCSTSDV!$C$2:$C$72,0),MATCH('tính băng dính sạch'!AU$3,FCSTSDV!$D$1:$L$1,0))/'tính băng dính sạch'!$E29,1)</f>
        <v>#N/A</v>
      </c>
      <c r="AV29" s="92" t="e">
        <f t="array" ref="AV29">+ROUND(INDEX(FCSTSDV!$D$2:$L$72,MATCH('tính băng dính sạch'!$D29,FCSTSDV!$C$2:$C$72,0),MATCH('tính băng dính sạch'!AV$3,FCSTSDV!$D$1:$L$1,0))/'tính băng dính sạch'!$E29,1)</f>
        <v>#N/A</v>
      </c>
      <c r="AW29" s="92" t="e">
        <f t="array" ref="AW29">+ROUND(INDEX(FCSTSDV!$D$2:$L$72,MATCH('tính băng dính sạch'!$D29,FCSTSDV!$C$2:$C$72,0),MATCH('tính băng dính sạch'!AW$3,FCSTSDV!$D$1:$L$1,0))/'tính băng dính sạch'!$E29,1)</f>
        <v>#N/A</v>
      </c>
      <c r="AX29" s="92" t="e">
        <f t="array" ref="AX29">+ROUND(INDEX(FCSTSDV!$D$2:$L$72,MATCH('tính băng dính sạch'!$D29,FCSTSDV!$C$2:$C$72,0),MATCH('tính băng dính sạch'!AX$3,FCSTSDV!$D$1:$L$1,0))/'tính băng dính sạch'!$E29,1)</f>
        <v>#N/A</v>
      </c>
      <c r="AY29" s="92" t="e">
        <f t="array" ref="AY29">+ROUND(INDEX(FCSTSDV!$D$2:$L$72,MATCH('tính băng dính sạch'!$D29,FCSTSDV!$C$2:$C$72,0),MATCH('tính băng dính sạch'!AY$3,FCSTSDV!$D$1:$L$1,0))/'tính băng dính sạch'!$E29,1)</f>
        <v>#N/A</v>
      </c>
      <c r="AZ29" s="92" t="e">
        <f t="array" ref="AZ29">+ROUND(INDEX(FCSTSDV!$D$2:$L$72,MATCH('tính băng dính sạch'!$D29,FCSTSDV!$C$2:$C$72,0),MATCH('tính băng dính sạch'!AZ$3,FCSTSDV!$D$1:$L$1,0))/'tính băng dính sạch'!$E29,1)</f>
        <v>#N/A</v>
      </c>
      <c r="BA29" s="92" t="e">
        <f t="array" ref="BA29">+ROUND(INDEX(FCSTSDV!$D$2:$L$72,MATCH('tính băng dính sạch'!$D29,FCSTSDV!$C$2:$C$72,0),MATCH('tính băng dính sạch'!BA$3,FCSTSDV!$D$1:$L$1,0))/'tính băng dính sạch'!$E29,1)</f>
        <v>#N/A</v>
      </c>
      <c r="BB29" s="92" t="e">
        <f t="array" ref="BB29">+ROUND(INDEX(FCSTSDV!$D$2:$L$72,MATCH('tính băng dính sạch'!$D29,FCSTSDV!$C$2:$C$72,0),MATCH('tính băng dính sạch'!BB$3,FCSTSDV!$D$1:$L$1,0))/'tính băng dính sạch'!$E29,1)</f>
        <v>#N/A</v>
      </c>
      <c r="BC29" s="92" t="e">
        <f t="array" ref="BC29">+ROUND(INDEX(FCSTSDV!$D$2:$L$72,MATCH('tính băng dính sạch'!$D29,FCSTSDV!$C$2:$C$72,0),MATCH('tính băng dính sạch'!BC$3,FCSTSDV!$D$1:$L$1,0))/'tính băng dính sạch'!$E29,1)</f>
        <v>#N/A</v>
      </c>
      <c r="BD29" s="92" t="e">
        <f t="array" ref="BD29">+ROUND(INDEX(FCSTSDV!$D$2:$L$72,MATCH('tính băng dính sạch'!$D29,FCSTSDV!$C$2:$C$72,0),MATCH('tính băng dính sạch'!BD$3,FCSTSDV!$D$1:$L$1,0))/'tính băng dính sạch'!$E29,1)</f>
        <v>#N/A</v>
      </c>
      <c r="BE29" s="92" t="e">
        <f t="array" ref="BE29">+ROUND(INDEX(FCSTSDV!$D$2:$L$72,MATCH('tính băng dính sạch'!$D29,FCSTSDV!$C$2:$C$72,0),MATCH('tính băng dính sạch'!BE$3,FCSTSDV!$D$1:$L$1,0))/'tính băng dính sạch'!$E29,1)</f>
        <v>#N/A</v>
      </c>
      <c r="BF29" s="92" t="e">
        <f t="array" ref="BF29">+ROUND(INDEX(FCSTSDV!$D$2:$L$72,MATCH('tính băng dính sạch'!$D29,FCSTSDV!$C$2:$C$72,0),MATCH('tính băng dính sạch'!BF$3,FCSTSDV!$D$1:$L$1,0))/'tính băng dính sạch'!$E29,1)</f>
        <v>#N/A</v>
      </c>
      <c r="BG29" s="92" t="e">
        <f t="array" ref="BG29">+ROUND(INDEX(FCSTSDV!$D$2:$L$72,MATCH('tính băng dính sạch'!$D29,FCSTSDV!$C$2:$C$72,0),MATCH('tính băng dính sạch'!BG$3,FCSTSDV!$D$1:$L$1,0))/'tính băng dính sạch'!$E29,1)</f>
        <v>#N/A</v>
      </c>
      <c r="BH29" s="92" t="e">
        <f t="array" ref="BH29">+ROUND(INDEX(FCSTSDV!$D$2:$L$72,MATCH('tính băng dính sạch'!$D29,FCSTSDV!$C$2:$C$72,0),MATCH('tính băng dính sạch'!BH$3,FCSTSDV!$D$1:$L$1,0))/'tính băng dính sạch'!$E29,1)</f>
        <v>#N/A</v>
      </c>
      <c r="BI29" s="92" t="e">
        <f t="array" ref="BI29">+ROUND(INDEX(FCSTSDV!$D$2:$L$72,MATCH('tính băng dính sạch'!$D29,FCSTSDV!$C$2:$C$72,0),MATCH('tính băng dính sạch'!BI$3,FCSTSDV!$D$1:$L$1,0))/'tính băng dính sạch'!$E29,1)</f>
        <v>#N/A</v>
      </c>
      <c r="BJ29" s="92" t="e">
        <f t="array" ref="BJ29">+ROUND(INDEX(FCSTSDV!$D$2:$L$72,MATCH('tính băng dính sạch'!$D29,FCSTSDV!$C$2:$C$72,0),MATCH('tính băng dính sạch'!BJ$3,FCSTSDV!$D$1:$L$1,0))/'tính băng dính sạch'!$E29,1)</f>
        <v>#N/A</v>
      </c>
      <c r="BK29" s="92" t="e">
        <f t="array" ref="BK29">+ROUND(INDEX(FCSTSDV!$D$2:$L$72,MATCH('tính băng dính sạch'!$D29,FCSTSDV!$C$2:$C$72,0),MATCH('tính băng dính sạch'!BK$3,FCSTSDV!$D$1:$L$1,0))/'tính băng dính sạch'!$E29,1)</f>
        <v>#N/A</v>
      </c>
      <c r="BL29" s="92" t="e">
        <f t="array" ref="BL29">+ROUND(INDEX(FCSTSDV!$D$2:$L$72,MATCH('tính băng dính sạch'!$D29,FCSTSDV!$C$2:$C$72,0),MATCH('tính băng dính sạch'!BL$3,FCSTSDV!$D$1:$L$1,0))/'tính băng dính sạch'!$E29,1)</f>
        <v>#N/A</v>
      </c>
      <c r="BM29" s="92" t="e">
        <f t="array" ref="BM29">+ROUND(INDEX(FCSTSDV!$D$2:$L$72,MATCH('tính băng dính sạch'!$D29,FCSTSDV!$C$2:$C$72,0),MATCH('tính băng dính sạch'!BM$3,FCSTSDV!$D$1:$L$1,0))/'tính băng dính sạch'!$E29,1)</f>
        <v>#N/A</v>
      </c>
      <c r="BN29" s="92" t="e">
        <f t="array" ref="BN29">+ROUND(INDEX(FCSTSDV!$D$2:$L$72,MATCH('tính băng dính sạch'!$D29,FCSTSDV!$C$2:$C$72,0),MATCH('tính băng dính sạch'!BN$3,FCSTSDV!$D$1:$L$1,0))/'tính băng dính sạch'!$E29,1)</f>
        <v>#N/A</v>
      </c>
      <c r="BO29" s="92" t="e">
        <f t="array" ref="BO29">+ROUND(INDEX(FCSTSDV!$D$2:$L$72,MATCH('tính băng dính sạch'!$D29,FCSTSDV!$C$2:$C$72,0),MATCH('tính băng dính sạch'!BO$3,FCSTSDV!$D$1:$L$1,0))/'tính băng dính sạch'!$E29,1)</f>
        <v>#N/A</v>
      </c>
      <c r="BP29" s="92" t="e">
        <f t="array" ref="BP29">+ROUND(INDEX(FCSTSDV!$D$2:$L$72,MATCH('tính băng dính sạch'!$D29,FCSTSDV!$C$2:$C$72,0),MATCH('tính băng dính sạch'!BP$3,FCSTSDV!$D$1:$L$1,0))/'tính băng dính sạch'!$E29,1)</f>
        <v>#N/A</v>
      </c>
      <c r="BQ29" s="92" t="e">
        <f t="array" ref="BQ29">+ROUND(INDEX(FCSTSDV!$D$2:$L$72,MATCH('tính băng dính sạch'!$D29,FCSTSDV!$C$2:$C$72,0),MATCH('tính băng dính sạch'!BQ$3,FCSTSDV!$D$1:$L$1,0))/'tính băng dính sạch'!$E29,1)</f>
        <v>#N/A</v>
      </c>
      <c r="BR29" s="92" t="e">
        <f t="array" ref="BR29">+ROUND(INDEX(FCSTSDV!$D$2:$L$72,MATCH('tính băng dính sạch'!$D29,FCSTSDV!$C$2:$C$72,0),MATCH('tính băng dính sạch'!BR$3,FCSTSDV!$D$1:$L$1,0))/'tính băng dính sạch'!$E29,1)</f>
        <v>#N/A</v>
      </c>
      <c r="BS29" s="92" t="e">
        <f t="array" ref="BS29">+ROUND(INDEX(FCSTSDV!$D$2:$L$72,MATCH('tính băng dính sạch'!$D29,FCSTSDV!$C$2:$C$72,0),MATCH('tính băng dính sạch'!BS$3,FCSTSDV!$D$1:$L$1,0))/'tính băng dính sạch'!$E29,1)</f>
        <v>#N/A</v>
      </c>
      <c r="BT29" s="92" t="e">
        <f t="array" ref="BT29">+ROUND(INDEX(FCSTSDV!$D$2:$L$72,MATCH('tính băng dính sạch'!$D29,FCSTSDV!$C$2:$C$72,0),MATCH('tính băng dính sạch'!BT$3,FCSTSDV!$D$1:$L$1,0))/'tính băng dính sạch'!$E29,1)</f>
        <v>#N/A</v>
      </c>
      <c r="BU29" s="92" t="e">
        <f t="array" ref="BU29">+ROUND(INDEX(FCSTSDV!$D$2:$L$72,MATCH('tính băng dính sạch'!$D29,FCSTSDV!$C$2:$C$72,0),MATCH('tính băng dính sạch'!BU$3,FCSTSDV!$D$1:$L$1,0))/'tính băng dính sạch'!$E29,1)</f>
        <v>#N/A</v>
      </c>
      <c r="BV29" s="92" t="e">
        <f t="array" ref="BV29">+ROUND(INDEX(FCSTSDV!$D$2:$L$72,MATCH('tính băng dính sạch'!$D29,FCSTSDV!$C$2:$C$72,0),MATCH('tính băng dính sạch'!BV$3,FCSTSDV!$D$1:$L$1,0))/'tính băng dính sạch'!$E29,1)</f>
        <v>#N/A</v>
      </c>
      <c r="BW29" s="92" t="e">
        <f t="array" ref="BW29">+ROUND(INDEX(FCSTSDV!$D$2:$L$72,MATCH('tính băng dính sạch'!$D29,FCSTSDV!$C$2:$C$72,0),MATCH('tính băng dính sạch'!BW$3,FCSTSDV!$D$1:$L$1,0))/'tính băng dính sạch'!$E29,1)</f>
        <v>#N/A</v>
      </c>
      <c r="BX29" s="92" t="e">
        <f t="array" ref="BX29">+ROUND(INDEX(FCSTSDV!$D$2:$L$72,MATCH('tính băng dính sạch'!$D29,FCSTSDV!$C$2:$C$72,0),MATCH('tính băng dính sạch'!BX$3,FCSTSDV!$D$1:$L$1,0))/'tính băng dính sạch'!$E29,1)</f>
        <v>#N/A</v>
      </c>
      <c r="BY29" s="92" t="e">
        <f t="array" ref="BY29">+ROUND(INDEX(FCSTSDV!$D$2:$L$72,MATCH('tính băng dính sạch'!$D29,FCSTSDV!$C$2:$C$72,0),MATCH('tính băng dính sạch'!BY$3,FCSTSDV!$D$1:$L$1,0))/'tính băng dính sạch'!$E29,1)</f>
        <v>#N/A</v>
      </c>
      <c r="BZ29" s="92" t="e">
        <f t="array" ref="BZ29">+ROUND(INDEX(FCSTSDV!$D$2:$L$72,MATCH('tính băng dính sạch'!$D29,FCSTSDV!$C$2:$C$72,0),MATCH('tính băng dính sạch'!BZ$3,FCSTSDV!$D$1:$L$1,0))/'tính băng dính sạch'!$E29,1)</f>
        <v>#N/A</v>
      </c>
      <c r="CA29" s="92" t="e">
        <f t="array" ref="CA29">+ROUND(INDEX(FCSTSDV!$D$2:$L$72,MATCH('tính băng dính sạch'!$D29,FCSTSDV!$C$2:$C$72,0),MATCH('tính băng dính sạch'!CA$3,FCSTSDV!$D$1:$L$1,0))/'tính băng dính sạch'!$E29,1)</f>
        <v>#N/A</v>
      </c>
      <c r="CB29" s="92" t="e">
        <f t="array" ref="CB29">+ROUND(INDEX(FCSTSDV!$D$2:$L$72,MATCH('tính băng dính sạch'!$D29,FCSTSDV!$C$2:$C$72,0),MATCH('tính băng dính sạch'!CB$3,FCSTSDV!$D$1:$L$1,0))/'tính băng dính sạch'!$E29,1)</f>
        <v>#N/A</v>
      </c>
      <c r="CC29" s="92" t="e">
        <f t="array" ref="CC29">+ROUND(INDEX(FCSTSDV!$D$2:$L$72,MATCH('tính băng dính sạch'!$D29,FCSTSDV!$C$2:$C$72,0),MATCH('tính băng dính sạch'!CC$3,FCSTSDV!$D$1:$L$1,0))/'tính băng dính sạch'!$E29,1)</f>
        <v>#N/A</v>
      </c>
      <c r="CD29" s="92" t="e">
        <f t="array" ref="CD29">+ROUND(INDEX(FCSTSDV!$D$2:$L$72,MATCH('tính băng dính sạch'!$D29,FCSTSDV!$C$2:$C$72,0),MATCH('tính băng dính sạch'!CD$3,FCSTSDV!$D$1:$L$1,0))/'tính băng dính sạch'!$E29,1)</f>
        <v>#N/A</v>
      </c>
      <c r="CE29" s="92" t="e">
        <f t="array" ref="CE29">+ROUND(INDEX(FCSTSDV!$D$2:$L$72,MATCH('tính băng dính sạch'!$D29,FCSTSDV!$C$2:$C$72,0),MATCH('tính băng dính sạch'!CE$3,FCSTSDV!$D$1:$L$1,0))/'tính băng dính sạch'!$E29,1)</f>
        <v>#N/A</v>
      </c>
      <c r="CF29" s="92" t="e">
        <f t="array" ref="CF29">+ROUND(INDEX(FCSTSDV!$D$2:$L$72,MATCH('tính băng dính sạch'!$D29,FCSTSDV!$C$2:$C$72,0),MATCH('tính băng dính sạch'!CF$3,FCSTSDV!$D$1:$L$1,0))/'tính băng dính sạch'!$E29,1)</f>
        <v>#N/A</v>
      </c>
      <c r="CG29" s="92" t="e">
        <f t="array" ref="CG29">+ROUND(INDEX(FCSTSDV!$D$2:$L$72,MATCH('tính băng dính sạch'!$D29,FCSTSDV!$C$2:$C$72,0),MATCH('tính băng dính sạch'!CG$3,FCSTSDV!$D$1:$L$1,0))/'tính băng dính sạch'!$E29,1)</f>
        <v>#N/A</v>
      </c>
      <c r="CH29" s="92" t="e">
        <f t="array" ref="CH29">+ROUND(INDEX(FCSTSDV!$D$2:$L$72,MATCH('tính băng dính sạch'!$D29,FCSTSDV!$C$2:$C$72,0),MATCH('tính băng dính sạch'!CH$3,FCSTSDV!$D$1:$L$1,0))/'tính băng dính sạch'!$E29,1)</f>
        <v>#N/A</v>
      </c>
      <c r="CI29" s="92" t="e">
        <f t="array" ref="CI29">+ROUND(INDEX(FCSTSDV!$D$2:$L$72,MATCH('tính băng dính sạch'!$D29,FCSTSDV!$C$2:$C$72,0),MATCH('tính băng dính sạch'!CI$3,FCSTSDV!$D$1:$L$1,0))/'tính băng dính sạch'!$E29,1)</f>
        <v>#N/A</v>
      </c>
      <c r="CJ29" s="92" t="e">
        <f t="array" ref="CJ29">+ROUND(INDEX(FCSTSDV!$D$2:$L$72,MATCH('tính băng dính sạch'!$D29,FCSTSDV!$C$2:$C$72,0),MATCH('tính băng dính sạch'!CJ$3,FCSTSDV!$D$1:$L$1,0))/'tính băng dính sạch'!$E29,1)</f>
        <v>#N/A</v>
      </c>
      <c r="CK29" s="92" t="e">
        <f t="array" ref="CK29">+ROUND(INDEX(FCSTSDV!$D$2:$L$72,MATCH('tính băng dính sạch'!$D29,FCSTSDV!$C$2:$C$72,0),MATCH('tính băng dính sạch'!CK$3,FCSTSDV!$D$1:$L$1,0))/'tính băng dính sạch'!$E29,1)</f>
        <v>#N/A</v>
      </c>
      <c r="CL29" s="92" t="e">
        <f t="array" ref="CL29">+ROUND(INDEX(FCSTSDV!$D$2:$L$72,MATCH('tính băng dính sạch'!$D29,FCSTSDV!$C$2:$C$72,0),MATCH('tính băng dính sạch'!CL$3,FCSTSDV!$D$1:$L$1,0))/'tính băng dính sạch'!$E29,1)</f>
        <v>#N/A</v>
      </c>
      <c r="CM29" s="92" t="e">
        <f t="array" ref="CM29">+ROUND(INDEX(FCSTSDV!$D$2:$L$72,MATCH('tính băng dính sạch'!$D29,FCSTSDV!$C$2:$C$72,0),MATCH('tính băng dính sạch'!CM$3,FCSTSDV!$D$1:$L$1,0))/'tính băng dính sạch'!$E29,1)</f>
        <v>#N/A</v>
      </c>
      <c r="CN29" s="92" t="e">
        <f t="array" ref="CN29">+ROUND(INDEX(FCSTSDV!$D$2:$L$72,MATCH('tính băng dính sạch'!$D29,FCSTSDV!$C$2:$C$72,0),MATCH('tính băng dính sạch'!CN$3,FCSTSDV!$D$1:$L$1,0))/'tính băng dính sạch'!$E29,1)</f>
        <v>#N/A</v>
      </c>
      <c r="CO29" s="92" t="e">
        <f t="array" ref="CO29">+ROUND(INDEX(FCSTSDV!$D$2:$L$72,MATCH('tính băng dính sạch'!$D29,FCSTSDV!$C$2:$C$72,0),MATCH('tính băng dính sạch'!CO$3,FCSTSDV!$D$1:$L$1,0))/'tính băng dính sạch'!$E29,1)</f>
        <v>#N/A</v>
      </c>
      <c r="CP29" s="92" t="e">
        <f t="array" ref="CP29">+ROUND(INDEX(FCSTSDV!$D$2:$L$72,MATCH('tính băng dính sạch'!$D29,FCSTSDV!$C$2:$C$72,0),MATCH('tính băng dính sạch'!CP$3,FCSTSDV!$D$1:$L$1,0))/'tính băng dính sạch'!$E29,1)</f>
        <v>#N/A</v>
      </c>
      <c r="CQ29" s="92" t="e">
        <f t="array" ref="CQ29">+ROUND(INDEX(FCSTSDV!$D$2:$L$72,MATCH('tính băng dính sạch'!$D29,FCSTSDV!$C$2:$C$72,0),MATCH('tính băng dính sạch'!CQ$3,FCSTSDV!$D$1:$L$1,0))/'tính băng dính sạch'!$E29,1)</f>
        <v>#N/A</v>
      </c>
    </row>
    <row r="30" spans="1:95" ht="20.100000000000001" hidden="1" customHeight="1">
      <c r="A30" s="813"/>
      <c r="B30" s="795"/>
      <c r="C30" s="57"/>
      <c r="D30" s="46" t="s">
        <v>75</v>
      </c>
      <c r="E30" s="49">
        <v>2500</v>
      </c>
      <c r="F30" s="799"/>
      <c r="G30" s="799"/>
      <c r="H30" s="830"/>
      <c r="I30" s="81">
        <f>+ROUND(IFERROR(VLOOKUP(D30,FCSTSDV!$C$2:$C$72,26,0),0)/'tính băng dính sạch'!E30+0,0)</f>
        <v>0</v>
      </c>
      <c r="J30" s="85" t="e">
        <f>+VLOOKUP(D30,FCSTSDV!$C$2:$L$72,84,0)</f>
        <v>#REF!</v>
      </c>
      <c r="K30" s="85" t="e">
        <f t="array" ref="K30">+INDEX(FCSTSDV!$D$2:$L$72,MATCH('tính băng dính sạch'!$D30,FCSTSDV!$C$2:$C$72,0),MATCH('tính băng dính sạch'!K$3,FCSTSDV!$D$1:$L$1,0))/'tính băng dính sạch'!$E30</f>
        <v>#N/A</v>
      </c>
      <c r="L30" s="85" t="e">
        <f t="array" ref="L30">+INDEX(FCSTSDV!$D$2:$L$72,MATCH('tính băng dính sạch'!$D30,FCSTSDV!$C$2:$C$72,0),MATCH('tính băng dính sạch'!L$3,FCSTSDV!$D$1:$L$1,0))/'tính băng dính sạch'!$E30</f>
        <v>#N/A</v>
      </c>
      <c r="M30" s="84" t="e">
        <f t="array" ref="M30">+INDEX(FCSTSDV!$D$2:$L$72,MATCH('tính băng dính sạch'!$D30,FCSTSDV!$C$2:$C$72,0),MATCH('tính băng dính sạch'!M$3,FCSTSDV!$D$1:$L$1,0))/'tính băng dính sạch'!$E30</f>
        <v>#N/A</v>
      </c>
      <c r="N30" s="84" t="e">
        <f t="array" ref="N30">+INDEX(FCSTSDV!$D$2:$L$72,MATCH('tính băng dính sạch'!$D30,FCSTSDV!$C$2:$C$72,0),MATCH('tính băng dính sạch'!N$3,FCSTSDV!$D$1:$L$1,0))/'tính băng dính sạch'!$E30</f>
        <v>#N/A</v>
      </c>
      <c r="O30" s="84" t="e">
        <f t="array" ref="O30">+INDEX(FCSTSDV!$D$2:$L$72,MATCH('tính băng dính sạch'!$D30,FCSTSDV!$C$2:$C$72,0),MATCH('tính băng dính sạch'!O$3,FCSTSDV!$D$1:$L$1,0))/'tính băng dính sạch'!$E30</f>
        <v>#N/A</v>
      </c>
      <c r="P30" s="84" t="e">
        <f t="array" ref="P30">+INDEX(FCSTSDV!$D$2:$L$72,MATCH('tính băng dính sạch'!$D30,FCSTSDV!$C$2:$C$72,0),MATCH('tính băng dính sạch'!P$3,FCSTSDV!$D$1:$L$1,0))/'tính băng dính sạch'!$E30</f>
        <v>#N/A</v>
      </c>
      <c r="Q30" s="84" t="e">
        <f t="array" ref="Q30">+INDEX(FCSTSDV!$D$2:$L$72,MATCH('tính băng dính sạch'!$D30,FCSTSDV!$C$2:$C$72,0),MATCH('tính băng dính sạch'!Q$3,FCSTSDV!$D$1:$L$1,0))/'tính băng dính sạch'!$E30</f>
        <v>#N/A</v>
      </c>
      <c r="R30" s="84" t="e">
        <f t="array" ref="R30">+INDEX(FCSTSDV!$D$2:$L$72,MATCH('tính băng dính sạch'!$D30,FCSTSDV!$C$2:$C$72,0),MATCH('tính băng dính sạch'!R$3,FCSTSDV!$D$1:$L$1,0))/'tính băng dính sạch'!$E30</f>
        <v>#N/A</v>
      </c>
      <c r="S30" s="84" t="e">
        <f t="array" ref="S30">+INDEX(FCSTSDV!$D$2:$L$72,MATCH('tính băng dính sạch'!$D30,FCSTSDV!$C$2:$C$72,0),MATCH('tính băng dính sạch'!S$3,FCSTSDV!$D$1:$L$1,0))/'tính băng dính sạch'!$E30</f>
        <v>#N/A</v>
      </c>
      <c r="T30" s="84" t="e">
        <f t="array" ref="T30">+INDEX(FCSTSDV!$D$2:$L$72,MATCH('tính băng dính sạch'!$D30,FCSTSDV!$C$2:$C$72,0),MATCH('tính băng dính sạch'!T$3,FCSTSDV!$D$1:$L$1,0))/'tính băng dính sạch'!$E30</f>
        <v>#N/A</v>
      </c>
      <c r="U30" s="84" t="e">
        <f t="array" ref="U30">+INDEX(FCSTSDV!$D$2:$L$72,MATCH('tính băng dính sạch'!$D30,FCSTSDV!$C$2:$C$72,0),MATCH('tính băng dính sạch'!U$3,FCSTSDV!$D$1:$L$1,0))/'tính băng dính sạch'!$E30</f>
        <v>#N/A</v>
      </c>
      <c r="V30" s="101" t="e">
        <f t="array" ref="V30">+INDEX(FCSTSDV!$D$2:$L$72,MATCH('tính băng dính sạch'!$D30,FCSTSDV!$C$2:$C$72,0),MATCH('tính băng dính sạch'!V$3,FCSTSDV!$D$1:$L$1,0))/'tính băng dính sạch'!$E30</f>
        <v>#N/A</v>
      </c>
      <c r="W30" s="92" t="e">
        <f t="array" ref="W30">+INDEX(FCSTSDV!$D$2:$L$72,MATCH('tính băng dính sạch'!$D30,FCSTSDV!$C$2:$C$72,0),MATCH('tính băng dính sạch'!W$3,FCSTSDV!$D$1:$L$1,0))/'tính băng dính sạch'!$E30</f>
        <v>#N/A</v>
      </c>
      <c r="X30" s="102" t="e">
        <f t="array" ref="X30">+INDEX(FCSTSDV!$D$2:$L$72,MATCH('tính băng dính sạch'!$D30,FCSTSDV!$C$2:$C$72,0),MATCH('tính băng dính sạch'!X$3,FCSTSDV!$D$1:$L$1,0))/'tính băng dính sạch'!$E30</f>
        <v>#N/A</v>
      </c>
      <c r="Y30" s="102" t="e">
        <f t="array" ref="Y30">+INDEX(FCSTSDV!$D$2:$L$72,MATCH('tính băng dính sạch'!$D30,FCSTSDV!$C$2:$C$72,0),MATCH('tính băng dính sạch'!Y$3,FCSTSDV!$D$1:$L$1,0))/'tính băng dính sạch'!$E30</f>
        <v>#N/A</v>
      </c>
      <c r="Z30" s="102" t="e">
        <f t="array" ref="Z30">+INDEX(FCSTSDV!$D$2:$L$72,MATCH('tính băng dính sạch'!$D30,FCSTSDV!$C$2:$C$72,0),MATCH('tính băng dính sạch'!Z$3,FCSTSDV!$D$1:$L$1,0))/'tính băng dính sạch'!$E30</f>
        <v>#N/A</v>
      </c>
      <c r="AA30" s="102" t="e">
        <f t="array" ref="AA30">+INDEX(FCSTSDV!$D$2:$L$72,MATCH('tính băng dính sạch'!$D30,FCSTSDV!$C$2:$C$72,0),MATCH('tính băng dính sạch'!AA$3,FCSTSDV!$D$1:$L$1,0))/'tính băng dính sạch'!$E30</f>
        <v>#N/A</v>
      </c>
      <c r="AB30" s="102" t="e">
        <f t="array" ref="AB30">+INDEX(FCSTSDV!$D$2:$L$72,MATCH('tính băng dính sạch'!$D30,FCSTSDV!$C$2:$C$72,0),MATCH('tính băng dính sạch'!AB$3,FCSTSDV!$D$1:$L$1,0))/'tính băng dính sạch'!$E30</f>
        <v>#N/A</v>
      </c>
      <c r="AC30" s="102" t="e">
        <f t="array" ref="AC30">+INDEX(FCSTSDV!$D$2:$L$72,MATCH('tính băng dính sạch'!$D30,FCSTSDV!$C$2:$C$72,0),MATCH('tính băng dính sạch'!AC$3,FCSTSDV!$D$1:$L$1,0))/'tính băng dính sạch'!$E30</f>
        <v>#N/A</v>
      </c>
      <c r="AD30" s="102" t="e">
        <f t="array" ref="AD30">+INDEX(FCSTSDV!$D$2:$L$72,MATCH('tính băng dính sạch'!$D30,FCSTSDV!$C$2:$C$72,0),MATCH('tính băng dính sạch'!AD$3,FCSTSDV!$D$1:$L$1,0))/'tính băng dính sạch'!$E30</f>
        <v>#N/A</v>
      </c>
      <c r="AE30" s="102" t="e">
        <f t="array" ref="AE30">+INDEX(FCSTSDV!$D$2:$L$72,MATCH('tính băng dính sạch'!$D30,FCSTSDV!$C$2:$C$72,0),MATCH('tính băng dính sạch'!AE$3,FCSTSDV!$D$1:$L$1,0))/'tính băng dính sạch'!$E30</f>
        <v>#N/A</v>
      </c>
      <c r="AF30" s="92" t="e">
        <f>+INDEX(FCSTSDV!$D$2:$L$72,MATCH('tính băng dính sạch'!$D30,FCSTSDV!$C$2:$C$72,0),MATCH('tính băng dính sạch'!AF$3,FCSTSDV!$D$1:$L$1,0))/'tính băng dính sạch'!$E30</f>
        <v>#N/A</v>
      </c>
      <c r="AG30" s="92" t="e">
        <f t="array" ref="AG30">+ROUND(INDEX(FCSTSDV!$D$2:$L$72,MATCH('tính băng dính sạch'!$D30,FCSTSDV!$C$2:$C$72,0),MATCH('tính băng dính sạch'!AG$3,FCSTSDV!$D$1:$L$1,0))/'tính băng dính sạch'!$E30,1)</f>
        <v>#N/A</v>
      </c>
      <c r="AH30" s="92" t="e">
        <f t="array" ref="AH30">+ROUND(INDEX(FCSTSDV!$D$2:$L$72,MATCH('tính băng dính sạch'!$D30,FCSTSDV!$C$2:$C$72,0),MATCH('tính băng dính sạch'!AH$3,FCSTSDV!$D$1:$L$1,0))/'tính băng dính sạch'!$E30,1)</f>
        <v>#N/A</v>
      </c>
      <c r="AI30" s="92" t="e">
        <f t="array" ref="AI30">+ROUND(INDEX(FCSTSDV!$D$2:$L$72,MATCH('tính băng dính sạch'!$D30,FCSTSDV!$C$2:$C$72,0),MATCH('tính băng dính sạch'!AI$3,FCSTSDV!$D$1:$L$1,0))/'tính băng dính sạch'!$E30,1)</f>
        <v>#N/A</v>
      </c>
      <c r="AJ30" s="92" t="e">
        <f t="array" ref="AJ30">+ROUND(INDEX(FCSTSDV!$D$2:$L$72,MATCH('tính băng dính sạch'!$D30,FCSTSDV!$C$2:$C$72,0),MATCH('tính băng dính sạch'!AJ$3,FCSTSDV!$D$1:$L$1,0))/'tính băng dính sạch'!$E30,1)</f>
        <v>#N/A</v>
      </c>
      <c r="AK30" s="92" t="e">
        <f t="array" ref="AK30">+ROUND(INDEX(FCSTSDV!$D$2:$L$72,MATCH('tính băng dính sạch'!$D30,FCSTSDV!$C$2:$C$72,0),MATCH('tính băng dính sạch'!AK$3,FCSTSDV!$D$1:$L$1,0))/'tính băng dính sạch'!$E30,1)</f>
        <v>#N/A</v>
      </c>
      <c r="AL30" s="92" t="e">
        <f t="array" ref="AL30">+ROUND(INDEX(FCSTSDV!$D$2:$L$72,MATCH('tính băng dính sạch'!$D30,FCSTSDV!$C$2:$C$72,0),MATCH('tính băng dính sạch'!AL$3,FCSTSDV!$D$1:$L$1,0))/'tính băng dính sạch'!$E30,1)</f>
        <v>#N/A</v>
      </c>
      <c r="AM30" s="92" t="e">
        <f t="array" ref="AM30">+ROUND(INDEX(FCSTSDV!$D$2:$L$72,MATCH('tính băng dính sạch'!$D30,FCSTSDV!$C$2:$C$72,0),MATCH('tính băng dính sạch'!AM$3,FCSTSDV!$D$1:$L$1,0))/'tính băng dính sạch'!$E30,1)</f>
        <v>#N/A</v>
      </c>
      <c r="AN30" s="92" t="e">
        <f t="array" ref="AN30">+ROUND(INDEX(FCSTSDV!$D$2:$L$72,MATCH('tính băng dính sạch'!$D30,FCSTSDV!$C$2:$C$72,0),MATCH('tính băng dính sạch'!AN$3,FCSTSDV!$D$1:$L$1,0))/'tính băng dính sạch'!$E30,1)</f>
        <v>#N/A</v>
      </c>
      <c r="AO30" s="92" t="e">
        <f t="array" ref="AO30">+ROUND(INDEX(FCSTSDV!$D$2:$L$72,MATCH('tính băng dính sạch'!$D30,FCSTSDV!$C$2:$C$72,0),MATCH('tính băng dính sạch'!AO$3,FCSTSDV!$D$1:$L$1,0))/'tính băng dính sạch'!$E30,1)</f>
        <v>#N/A</v>
      </c>
      <c r="AP30" s="92" t="e">
        <f t="array" ref="AP30">+ROUND(INDEX(FCSTSDV!$D$2:$L$72,MATCH('tính băng dính sạch'!$D30,FCSTSDV!$C$2:$C$72,0),MATCH('tính băng dính sạch'!AP$3,FCSTSDV!$D$1:$L$1,0))/'tính băng dính sạch'!$E30,1)</f>
        <v>#N/A</v>
      </c>
      <c r="AQ30" s="92" t="e">
        <f t="array" ref="AQ30">+ROUND(INDEX(FCSTSDV!$D$2:$L$72,MATCH('tính băng dính sạch'!$D30,FCSTSDV!$C$2:$C$72,0),MATCH('tính băng dính sạch'!AQ$3,FCSTSDV!$D$1:$L$1,0))/'tính băng dính sạch'!$E30,1)</f>
        <v>#N/A</v>
      </c>
      <c r="AR30" s="92" t="e">
        <f t="array" ref="AR30">+ROUND(INDEX(FCSTSDV!$D$2:$L$72,MATCH('tính băng dính sạch'!$D30,FCSTSDV!$C$2:$C$72,0),MATCH('tính băng dính sạch'!AR$3,FCSTSDV!$D$1:$L$1,0))/'tính băng dính sạch'!$E30,1)</f>
        <v>#N/A</v>
      </c>
      <c r="AS30" s="92" t="e">
        <f t="array" ref="AS30">+ROUND(INDEX(FCSTSDV!$D$2:$L$72,MATCH('tính băng dính sạch'!$D30,FCSTSDV!$C$2:$C$72,0),MATCH('tính băng dính sạch'!AS$3,FCSTSDV!$D$1:$L$1,0))/'tính băng dính sạch'!$E30,1)</f>
        <v>#N/A</v>
      </c>
      <c r="AT30" s="92" t="e">
        <f t="array" ref="AT30">+ROUND(INDEX(FCSTSDV!$D$2:$L$72,MATCH('tính băng dính sạch'!$D30,FCSTSDV!$C$2:$C$72,0),MATCH('tính băng dính sạch'!AT$3,FCSTSDV!$D$1:$L$1,0))/'tính băng dính sạch'!$E30,1)</f>
        <v>#N/A</v>
      </c>
      <c r="AU30" s="92" t="e">
        <f t="array" ref="AU30">+ROUND(INDEX(FCSTSDV!$D$2:$L$72,MATCH('tính băng dính sạch'!$D30,FCSTSDV!$C$2:$C$72,0),MATCH('tính băng dính sạch'!AU$3,FCSTSDV!$D$1:$L$1,0))/'tính băng dính sạch'!$E30,1)</f>
        <v>#N/A</v>
      </c>
      <c r="AV30" s="92" t="e">
        <f t="array" ref="AV30">+ROUND(INDEX(FCSTSDV!$D$2:$L$72,MATCH('tính băng dính sạch'!$D30,FCSTSDV!$C$2:$C$72,0),MATCH('tính băng dính sạch'!AV$3,FCSTSDV!$D$1:$L$1,0))/'tính băng dính sạch'!$E30,1)</f>
        <v>#N/A</v>
      </c>
      <c r="AW30" s="92" t="e">
        <f t="array" ref="AW30">+ROUND(INDEX(FCSTSDV!$D$2:$L$72,MATCH('tính băng dính sạch'!$D30,FCSTSDV!$C$2:$C$72,0),MATCH('tính băng dính sạch'!AW$3,FCSTSDV!$D$1:$L$1,0))/'tính băng dính sạch'!$E30,1)</f>
        <v>#N/A</v>
      </c>
      <c r="AX30" s="92" t="e">
        <f t="array" ref="AX30">+ROUND(INDEX(FCSTSDV!$D$2:$L$72,MATCH('tính băng dính sạch'!$D30,FCSTSDV!$C$2:$C$72,0),MATCH('tính băng dính sạch'!AX$3,FCSTSDV!$D$1:$L$1,0))/'tính băng dính sạch'!$E30,1)</f>
        <v>#N/A</v>
      </c>
      <c r="AY30" s="92" t="e">
        <f t="array" ref="AY30">+ROUND(INDEX(FCSTSDV!$D$2:$L$72,MATCH('tính băng dính sạch'!$D30,FCSTSDV!$C$2:$C$72,0),MATCH('tính băng dính sạch'!AY$3,FCSTSDV!$D$1:$L$1,0))/'tính băng dính sạch'!$E30,1)</f>
        <v>#N/A</v>
      </c>
      <c r="AZ30" s="92" t="e">
        <f t="array" ref="AZ30">+ROUND(INDEX(FCSTSDV!$D$2:$L$72,MATCH('tính băng dính sạch'!$D30,FCSTSDV!$C$2:$C$72,0),MATCH('tính băng dính sạch'!AZ$3,FCSTSDV!$D$1:$L$1,0))/'tính băng dính sạch'!$E30,1)</f>
        <v>#N/A</v>
      </c>
      <c r="BA30" s="92" t="e">
        <f t="array" ref="BA30">+ROUND(INDEX(FCSTSDV!$D$2:$L$72,MATCH('tính băng dính sạch'!$D30,FCSTSDV!$C$2:$C$72,0),MATCH('tính băng dính sạch'!BA$3,FCSTSDV!$D$1:$L$1,0))/'tính băng dính sạch'!$E30,1)</f>
        <v>#N/A</v>
      </c>
      <c r="BB30" s="92" t="e">
        <f t="array" ref="BB30">+ROUND(INDEX(FCSTSDV!$D$2:$L$72,MATCH('tính băng dính sạch'!$D30,FCSTSDV!$C$2:$C$72,0),MATCH('tính băng dính sạch'!BB$3,FCSTSDV!$D$1:$L$1,0))/'tính băng dính sạch'!$E30,1)</f>
        <v>#N/A</v>
      </c>
      <c r="BC30" s="92" t="e">
        <f t="array" ref="BC30">+ROUND(INDEX(FCSTSDV!$D$2:$L$72,MATCH('tính băng dính sạch'!$D30,FCSTSDV!$C$2:$C$72,0),MATCH('tính băng dính sạch'!BC$3,FCSTSDV!$D$1:$L$1,0))/'tính băng dính sạch'!$E30,1)</f>
        <v>#N/A</v>
      </c>
      <c r="BD30" s="92" t="e">
        <f t="array" ref="BD30">+ROUND(INDEX(FCSTSDV!$D$2:$L$72,MATCH('tính băng dính sạch'!$D30,FCSTSDV!$C$2:$C$72,0),MATCH('tính băng dính sạch'!BD$3,FCSTSDV!$D$1:$L$1,0))/'tính băng dính sạch'!$E30,1)</f>
        <v>#N/A</v>
      </c>
      <c r="BE30" s="92" t="e">
        <f t="array" ref="BE30">+ROUND(INDEX(FCSTSDV!$D$2:$L$72,MATCH('tính băng dính sạch'!$D30,FCSTSDV!$C$2:$C$72,0),MATCH('tính băng dính sạch'!BE$3,FCSTSDV!$D$1:$L$1,0))/'tính băng dính sạch'!$E30,1)</f>
        <v>#N/A</v>
      </c>
      <c r="BF30" s="92" t="e">
        <f t="array" ref="BF30">+ROUND(INDEX(FCSTSDV!$D$2:$L$72,MATCH('tính băng dính sạch'!$D30,FCSTSDV!$C$2:$C$72,0),MATCH('tính băng dính sạch'!BF$3,FCSTSDV!$D$1:$L$1,0))/'tính băng dính sạch'!$E30,1)</f>
        <v>#N/A</v>
      </c>
      <c r="BG30" s="92" t="e">
        <f t="array" ref="BG30">+ROUND(INDEX(FCSTSDV!$D$2:$L$72,MATCH('tính băng dính sạch'!$D30,FCSTSDV!$C$2:$C$72,0),MATCH('tính băng dính sạch'!BG$3,FCSTSDV!$D$1:$L$1,0))/'tính băng dính sạch'!$E30,1)</f>
        <v>#N/A</v>
      </c>
      <c r="BH30" s="92" t="e">
        <f t="array" ref="BH30">+ROUND(INDEX(FCSTSDV!$D$2:$L$72,MATCH('tính băng dính sạch'!$D30,FCSTSDV!$C$2:$C$72,0),MATCH('tính băng dính sạch'!BH$3,FCSTSDV!$D$1:$L$1,0))/'tính băng dính sạch'!$E30,1)</f>
        <v>#N/A</v>
      </c>
      <c r="BI30" s="92" t="e">
        <f t="array" ref="BI30">+ROUND(INDEX(FCSTSDV!$D$2:$L$72,MATCH('tính băng dính sạch'!$D30,FCSTSDV!$C$2:$C$72,0),MATCH('tính băng dính sạch'!BI$3,FCSTSDV!$D$1:$L$1,0))/'tính băng dính sạch'!$E30,1)</f>
        <v>#N/A</v>
      </c>
      <c r="BJ30" s="92" t="e">
        <f t="array" ref="BJ30">+ROUND(INDEX(FCSTSDV!$D$2:$L$72,MATCH('tính băng dính sạch'!$D30,FCSTSDV!$C$2:$C$72,0),MATCH('tính băng dính sạch'!BJ$3,FCSTSDV!$D$1:$L$1,0))/'tính băng dính sạch'!$E30,1)</f>
        <v>#N/A</v>
      </c>
      <c r="BK30" s="92" t="e">
        <f t="array" ref="BK30">+ROUND(INDEX(FCSTSDV!$D$2:$L$72,MATCH('tính băng dính sạch'!$D30,FCSTSDV!$C$2:$C$72,0),MATCH('tính băng dính sạch'!BK$3,FCSTSDV!$D$1:$L$1,0))/'tính băng dính sạch'!$E30,1)</f>
        <v>#N/A</v>
      </c>
      <c r="BL30" s="92" t="e">
        <f t="array" ref="BL30">+ROUND(INDEX(FCSTSDV!$D$2:$L$72,MATCH('tính băng dính sạch'!$D30,FCSTSDV!$C$2:$C$72,0),MATCH('tính băng dính sạch'!BL$3,FCSTSDV!$D$1:$L$1,0))/'tính băng dính sạch'!$E30,1)</f>
        <v>#N/A</v>
      </c>
      <c r="BM30" s="92" t="e">
        <f t="array" ref="BM30">+ROUND(INDEX(FCSTSDV!$D$2:$L$72,MATCH('tính băng dính sạch'!$D30,FCSTSDV!$C$2:$C$72,0),MATCH('tính băng dính sạch'!BM$3,FCSTSDV!$D$1:$L$1,0))/'tính băng dính sạch'!$E30,1)</f>
        <v>#N/A</v>
      </c>
      <c r="BN30" s="92" t="e">
        <f t="array" ref="BN30">+ROUND(INDEX(FCSTSDV!$D$2:$L$72,MATCH('tính băng dính sạch'!$D30,FCSTSDV!$C$2:$C$72,0),MATCH('tính băng dính sạch'!BN$3,FCSTSDV!$D$1:$L$1,0))/'tính băng dính sạch'!$E30,1)</f>
        <v>#N/A</v>
      </c>
      <c r="BO30" s="92" t="e">
        <f t="array" ref="BO30">+ROUND(INDEX(FCSTSDV!$D$2:$L$72,MATCH('tính băng dính sạch'!$D30,FCSTSDV!$C$2:$C$72,0),MATCH('tính băng dính sạch'!BO$3,FCSTSDV!$D$1:$L$1,0))/'tính băng dính sạch'!$E30,1)</f>
        <v>#N/A</v>
      </c>
      <c r="BP30" s="92" t="e">
        <f t="array" ref="BP30">+ROUND(INDEX(FCSTSDV!$D$2:$L$72,MATCH('tính băng dính sạch'!$D30,FCSTSDV!$C$2:$C$72,0),MATCH('tính băng dính sạch'!BP$3,FCSTSDV!$D$1:$L$1,0))/'tính băng dính sạch'!$E30,1)</f>
        <v>#N/A</v>
      </c>
      <c r="BQ30" s="92" t="e">
        <f t="array" ref="BQ30">+ROUND(INDEX(FCSTSDV!$D$2:$L$72,MATCH('tính băng dính sạch'!$D30,FCSTSDV!$C$2:$C$72,0),MATCH('tính băng dính sạch'!BQ$3,FCSTSDV!$D$1:$L$1,0))/'tính băng dính sạch'!$E30,1)</f>
        <v>#N/A</v>
      </c>
      <c r="BR30" s="92" t="e">
        <f t="array" ref="BR30">+ROUND(INDEX(FCSTSDV!$D$2:$L$72,MATCH('tính băng dính sạch'!$D30,FCSTSDV!$C$2:$C$72,0),MATCH('tính băng dính sạch'!BR$3,FCSTSDV!$D$1:$L$1,0))/'tính băng dính sạch'!$E30,1)</f>
        <v>#N/A</v>
      </c>
      <c r="BS30" s="92" t="e">
        <f t="array" ref="BS30">+ROUND(INDEX(FCSTSDV!$D$2:$L$72,MATCH('tính băng dính sạch'!$D30,FCSTSDV!$C$2:$C$72,0),MATCH('tính băng dính sạch'!BS$3,FCSTSDV!$D$1:$L$1,0))/'tính băng dính sạch'!$E30,1)</f>
        <v>#N/A</v>
      </c>
      <c r="BT30" s="92" t="e">
        <f t="array" ref="BT30">+ROUND(INDEX(FCSTSDV!$D$2:$L$72,MATCH('tính băng dính sạch'!$D30,FCSTSDV!$C$2:$C$72,0),MATCH('tính băng dính sạch'!BT$3,FCSTSDV!$D$1:$L$1,0))/'tính băng dính sạch'!$E30,1)</f>
        <v>#N/A</v>
      </c>
      <c r="BU30" s="92" t="e">
        <f t="array" ref="BU30">+ROUND(INDEX(FCSTSDV!$D$2:$L$72,MATCH('tính băng dính sạch'!$D30,FCSTSDV!$C$2:$C$72,0),MATCH('tính băng dính sạch'!BU$3,FCSTSDV!$D$1:$L$1,0))/'tính băng dính sạch'!$E30,1)</f>
        <v>#N/A</v>
      </c>
      <c r="BV30" s="92" t="e">
        <f t="array" ref="BV30">+ROUND(INDEX(FCSTSDV!$D$2:$L$72,MATCH('tính băng dính sạch'!$D30,FCSTSDV!$C$2:$C$72,0),MATCH('tính băng dính sạch'!BV$3,FCSTSDV!$D$1:$L$1,0))/'tính băng dính sạch'!$E30,1)</f>
        <v>#N/A</v>
      </c>
      <c r="BW30" s="92" t="e">
        <f t="array" ref="BW30">+ROUND(INDEX(FCSTSDV!$D$2:$L$72,MATCH('tính băng dính sạch'!$D30,FCSTSDV!$C$2:$C$72,0),MATCH('tính băng dính sạch'!BW$3,FCSTSDV!$D$1:$L$1,0))/'tính băng dính sạch'!$E30,1)</f>
        <v>#N/A</v>
      </c>
      <c r="BX30" s="92" t="e">
        <f t="array" ref="BX30">+ROUND(INDEX(FCSTSDV!$D$2:$L$72,MATCH('tính băng dính sạch'!$D30,FCSTSDV!$C$2:$C$72,0),MATCH('tính băng dính sạch'!BX$3,FCSTSDV!$D$1:$L$1,0))/'tính băng dính sạch'!$E30,1)</f>
        <v>#N/A</v>
      </c>
      <c r="BY30" s="92" t="e">
        <f t="array" ref="BY30">+ROUND(INDEX(FCSTSDV!$D$2:$L$72,MATCH('tính băng dính sạch'!$D30,FCSTSDV!$C$2:$C$72,0),MATCH('tính băng dính sạch'!BY$3,FCSTSDV!$D$1:$L$1,0))/'tính băng dính sạch'!$E30,1)</f>
        <v>#N/A</v>
      </c>
      <c r="BZ30" s="92" t="e">
        <f t="array" ref="BZ30">+ROUND(INDEX(FCSTSDV!$D$2:$L$72,MATCH('tính băng dính sạch'!$D30,FCSTSDV!$C$2:$C$72,0),MATCH('tính băng dính sạch'!BZ$3,FCSTSDV!$D$1:$L$1,0))/'tính băng dính sạch'!$E30,1)</f>
        <v>#N/A</v>
      </c>
      <c r="CA30" s="92" t="e">
        <f t="array" ref="CA30">+ROUND(INDEX(FCSTSDV!$D$2:$L$72,MATCH('tính băng dính sạch'!$D30,FCSTSDV!$C$2:$C$72,0),MATCH('tính băng dính sạch'!CA$3,FCSTSDV!$D$1:$L$1,0))/'tính băng dính sạch'!$E30,1)</f>
        <v>#N/A</v>
      </c>
      <c r="CB30" s="92" t="e">
        <f t="array" ref="CB30">+ROUND(INDEX(FCSTSDV!$D$2:$L$72,MATCH('tính băng dính sạch'!$D30,FCSTSDV!$C$2:$C$72,0),MATCH('tính băng dính sạch'!CB$3,FCSTSDV!$D$1:$L$1,0))/'tính băng dính sạch'!$E30,1)</f>
        <v>#N/A</v>
      </c>
      <c r="CC30" s="92" t="e">
        <f t="array" ref="CC30">+ROUND(INDEX(FCSTSDV!$D$2:$L$72,MATCH('tính băng dính sạch'!$D30,FCSTSDV!$C$2:$C$72,0),MATCH('tính băng dính sạch'!CC$3,FCSTSDV!$D$1:$L$1,0))/'tính băng dính sạch'!$E30,1)</f>
        <v>#N/A</v>
      </c>
      <c r="CD30" s="92" t="e">
        <f t="array" ref="CD30">+ROUND(INDEX(FCSTSDV!$D$2:$L$72,MATCH('tính băng dính sạch'!$D30,FCSTSDV!$C$2:$C$72,0),MATCH('tính băng dính sạch'!CD$3,FCSTSDV!$D$1:$L$1,0))/'tính băng dính sạch'!$E30,1)</f>
        <v>#N/A</v>
      </c>
      <c r="CE30" s="92" t="e">
        <f t="array" ref="CE30">+ROUND(INDEX(FCSTSDV!$D$2:$L$72,MATCH('tính băng dính sạch'!$D30,FCSTSDV!$C$2:$C$72,0),MATCH('tính băng dính sạch'!CE$3,FCSTSDV!$D$1:$L$1,0))/'tính băng dính sạch'!$E30,1)</f>
        <v>#N/A</v>
      </c>
      <c r="CF30" s="92" t="e">
        <f t="array" ref="CF30">+ROUND(INDEX(FCSTSDV!$D$2:$L$72,MATCH('tính băng dính sạch'!$D30,FCSTSDV!$C$2:$C$72,0),MATCH('tính băng dính sạch'!CF$3,FCSTSDV!$D$1:$L$1,0))/'tính băng dính sạch'!$E30,1)</f>
        <v>#N/A</v>
      </c>
      <c r="CG30" s="92" t="e">
        <f t="array" ref="CG30">+ROUND(INDEX(FCSTSDV!$D$2:$L$72,MATCH('tính băng dính sạch'!$D30,FCSTSDV!$C$2:$C$72,0),MATCH('tính băng dính sạch'!CG$3,FCSTSDV!$D$1:$L$1,0))/'tính băng dính sạch'!$E30,1)</f>
        <v>#N/A</v>
      </c>
      <c r="CH30" s="92" t="e">
        <f t="array" ref="CH30">+ROUND(INDEX(FCSTSDV!$D$2:$L$72,MATCH('tính băng dính sạch'!$D30,FCSTSDV!$C$2:$C$72,0),MATCH('tính băng dính sạch'!CH$3,FCSTSDV!$D$1:$L$1,0))/'tính băng dính sạch'!$E30,1)</f>
        <v>#N/A</v>
      </c>
      <c r="CI30" s="92" t="e">
        <f t="array" ref="CI30">+ROUND(INDEX(FCSTSDV!$D$2:$L$72,MATCH('tính băng dính sạch'!$D30,FCSTSDV!$C$2:$C$72,0),MATCH('tính băng dính sạch'!CI$3,FCSTSDV!$D$1:$L$1,0))/'tính băng dính sạch'!$E30,1)</f>
        <v>#N/A</v>
      </c>
      <c r="CJ30" s="92" t="e">
        <f t="array" ref="CJ30">+ROUND(INDEX(FCSTSDV!$D$2:$L$72,MATCH('tính băng dính sạch'!$D30,FCSTSDV!$C$2:$C$72,0),MATCH('tính băng dính sạch'!CJ$3,FCSTSDV!$D$1:$L$1,0))/'tính băng dính sạch'!$E30,1)</f>
        <v>#N/A</v>
      </c>
      <c r="CK30" s="92" t="e">
        <f t="array" ref="CK30">+ROUND(INDEX(FCSTSDV!$D$2:$L$72,MATCH('tính băng dính sạch'!$D30,FCSTSDV!$C$2:$C$72,0),MATCH('tính băng dính sạch'!CK$3,FCSTSDV!$D$1:$L$1,0))/'tính băng dính sạch'!$E30,1)</f>
        <v>#N/A</v>
      </c>
      <c r="CL30" s="92" t="e">
        <f t="array" ref="CL30">+ROUND(INDEX(FCSTSDV!$D$2:$L$72,MATCH('tính băng dính sạch'!$D30,FCSTSDV!$C$2:$C$72,0),MATCH('tính băng dính sạch'!CL$3,FCSTSDV!$D$1:$L$1,0))/'tính băng dính sạch'!$E30,1)</f>
        <v>#N/A</v>
      </c>
      <c r="CM30" s="92" t="e">
        <f t="array" ref="CM30">+ROUND(INDEX(FCSTSDV!$D$2:$L$72,MATCH('tính băng dính sạch'!$D30,FCSTSDV!$C$2:$C$72,0),MATCH('tính băng dính sạch'!CM$3,FCSTSDV!$D$1:$L$1,0))/'tính băng dính sạch'!$E30,1)</f>
        <v>#N/A</v>
      </c>
      <c r="CN30" s="92" t="e">
        <f t="array" ref="CN30">+ROUND(INDEX(FCSTSDV!$D$2:$L$72,MATCH('tính băng dính sạch'!$D30,FCSTSDV!$C$2:$C$72,0),MATCH('tính băng dính sạch'!CN$3,FCSTSDV!$D$1:$L$1,0))/'tính băng dính sạch'!$E30,1)</f>
        <v>#N/A</v>
      </c>
      <c r="CO30" s="92" t="e">
        <f t="array" ref="CO30">+ROUND(INDEX(FCSTSDV!$D$2:$L$72,MATCH('tính băng dính sạch'!$D30,FCSTSDV!$C$2:$C$72,0),MATCH('tính băng dính sạch'!CO$3,FCSTSDV!$D$1:$L$1,0))/'tính băng dính sạch'!$E30,1)</f>
        <v>#N/A</v>
      </c>
      <c r="CP30" s="92" t="e">
        <f t="array" ref="CP30">+ROUND(INDEX(FCSTSDV!$D$2:$L$72,MATCH('tính băng dính sạch'!$D30,FCSTSDV!$C$2:$C$72,0),MATCH('tính băng dính sạch'!CP$3,FCSTSDV!$D$1:$L$1,0))/'tính băng dính sạch'!$E30,1)</f>
        <v>#N/A</v>
      </c>
      <c r="CQ30" s="92" t="e">
        <f t="array" ref="CQ30">+ROUND(INDEX(FCSTSDV!$D$2:$L$72,MATCH('tính băng dính sạch'!$D30,FCSTSDV!$C$2:$C$72,0),MATCH('tính băng dính sạch'!CQ$3,FCSTSDV!$D$1:$L$1,0))/'tính băng dính sạch'!$E30,1)</f>
        <v>#N/A</v>
      </c>
    </row>
    <row r="31" spans="1:95" ht="20.100000000000001" hidden="1" customHeight="1">
      <c r="A31" s="813"/>
      <c r="B31" s="795"/>
      <c r="C31" s="57"/>
      <c r="D31" s="46" t="s">
        <v>76</v>
      </c>
      <c r="E31" s="49">
        <v>2500</v>
      </c>
      <c r="F31" s="799"/>
      <c r="G31" s="799"/>
      <c r="H31" s="830"/>
      <c r="I31" s="81">
        <f>+ROUND(IFERROR(VLOOKUP(D31,FCSTSDV!$C$2:$C$72,26,0),0)/'tính băng dính sạch'!E31+0,0)</f>
        <v>0</v>
      </c>
      <c r="J31" s="85" t="e">
        <f>+VLOOKUP(D31,FCSTSDV!$C$2:$L$72,84,0)</f>
        <v>#REF!</v>
      </c>
      <c r="K31" s="85" t="e">
        <f t="array" ref="K31">+INDEX(FCSTSDV!$D$2:$L$72,MATCH('tính băng dính sạch'!$D31,FCSTSDV!$C$2:$C$72,0),MATCH('tính băng dính sạch'!K$3,FCSTSDV!$D$1:$L$1,0))/'tính băng dính sạch'!$E31</f>
        <v>#N/A</v>
      </c>
      <c r="L31" s="85" t="e">
        <f t="array" ref="L31">+INDEX(FCSTSDV!$D$2:$L$72,MATCH('tính băng dính sạch'!$D31,FCSTSDV!$C$2:$C$72,0),MATCH('tính băng dính sạch'!L$3,FCSTSDV!$D$1:$L$1,0))/'tính băng dính sạch'!$E31</f>
        <v>#N/A</v>
      </c>
      <c r="M31" s="84" t="e">
        <f t="array" ref="M31">+INDEX(FCSTSDV!$D$2:$L$72,MATCH('tính băng dính sạch'!$D31,FCSTSDV!$C$2:$C$72,0),MATCH('tính băng dính sạch'!M$3,FCSTSDV!$D$1:$L$1,0))/'tính băng dính sạch'!$E31</f>
        <v>#N/A</v>
      </c>
      <c r="N31" s="84" t="e">
        <f t="array" ref="N31">+INDEX(FCSTSDV!$D$2:$L$72,MATCH('tính băng dính sạch'!$D31,FCSTSDV!$C$2:$C$72,0),MATCH('tính băng dính sạch'!N$3,FCSTSDV!$D$1:$L$1,0))/'tính băng dính sạch'!$E31</f>
        <v>#N/A</v>
      </c>
      <c r="O31" s="84" t="e">
        <f t="array" ref="O31">+INDEX(FCSTSDV!$D$2:$L$72,MATCH('tính băng dính sạch'!$D31,FCSTSDV!$C$2:$C$72,0),MATCH('tính băng dính sạch'!O$3,FCSTSDV!$D$1:$L$1,0))/'tính băng dính sạch'!$E31</f>
        <v>#N/A</v>
      </c>
      <c r="P31" s="84" t="e">
        <f t="array" ref="P31">+INDEX(FCSTSDV!$D$2:$L$72,MATCH('tính băng dính sạch'!$D31,FCSTSDV!$C$2:$C$72,0),MATCH('tính băng dính sạch'!P$3,FCSTSDV!$D$1:$L$1,0))/'tính băng dính sạch'!$E31</f>
        <v>#N/A</v>
      </c>
      <c r="Q31" s="84" t="e">
        <f t="array" ref="Q31">+INDEX(FCSTSDV!$D$2:$L$72,MATCH('tính băng dính sạch'!$D31,FCSTSDV!$C$2:$C$72,0),MATCH('tính băng dính sạch'!Q$3,FCSTSDV!$D$1:$L$1,0))/'tính băng dính sạch'!$E31</f>
        <v>#N/A</v>
      </c>
      <c r="R31" s="84" t="e">
        <f t="array" ref="R31">+INDEX(FCSTSDV!$D$2:$L$72,MATCH('tính băng dính sạch'!$D31,FCSTSDV!$C$2:$C$72,0),MATCH('tính băng dính sạch'!R$3,FCSTSDV!$D$1:$L$1,0))/'tính băng dính sạch'!$E31</f>
        <v>#N/A</v>
      </c>
      <c r="S31" s="84" t="e">
        <f t="array" ref="S31">+INDEX(FCSTSDV!$D$2:$L$72,MATCH('tính băng dính sạch'!$D31,FCSTSDV!$C$2:$C$72,0),MATCH('tính băng dính sạch'!S$3,FCSTSDV!$D$1:$L$1,0))/'tính băng dính sạch'!$E31</f>
        <v>#N/A</v>
      </c>
      <c r="T31" s="84" t="e">
        <f t="array" ref="T31">+INDEX(FCSTSDV!$D$2:$L$72,MATCH('tính băng dính sạch'!$D31,FCSTSDV!$C$2:$C$72,0),MATCH('tính băng dính sạch'!T$3,FCSTSDV!$D$1:$L$1,0))/'tính băng dính sạch'!$E31</f>
        <v>#N/A</v>
      </c>
      <c r="U31" s="84" t="e">
        <f t="array" ref="U31">+INDEX(FCSTSDV!$D$2:$L$72,MATCH('tính băng dính sạch'!$D31,FCSTSDV!$C$2:$C$72,0),MATCH('tính băng dính sạch'!U$3,FCSTSDV!$D$1:$L$1,0))/'tính băng dính sạch'!$E31</f>
        <v>#N/A</v>
      </c>
      <c r="V31" s="101" t="e">
        <f t="array" ref="V31">+INDEX(FCSTSDV!$D$2:$L$72,MATCH('tính băng dính sạch'!$D31,FCSTSDV!$C$2:$C$72,0),MATCH('tính băng dính sạch'!V$3,FCSTSDV!$D$1:$L$1,0))/'tính băng dính sạch'!$E31</f>
        <v>#N/A</v>
      </c>
      <c r="W31" s="92" t="e">
        <f t="array" ref="W31">+INDEX(FCSTSDV!$D$2:$L$72,MATCH('tính băng dính sạch'!$D31,FCSTSDV!$C$2:$C$72,0),MATCH('tính băng dính sạch'!W$3,FCSTSDV!$D$1:$L$1,0))/'tính băng dính sạch'!$E31</f>
        <v>#N/A</v>
      </c>
      <c r="X31" s="102" t="e">
        <f t="array" ref="X31">+INDEX(FCSTSDV!$D$2:$L$72,MATCH('tính băng dính sạch'!$D31,FCSTSDV!$C$2:$C$72,0),MATCH('tính băng dính sạch'!X$3,FCSTSDV!$D$1:$L$1,0))/'tính băng dính sạch'!$E31</f>
        <v>#N/A</v>
      </c>
      <c r="Y31" s="102" t="e">
        <f t="array" ref="Y31">+INDEX(FCSTSDV!$D$2:$L$72,MATCH('tính băng dính sạch'!$D31,FCSTSDV!$C$2:$C$72,0),MATCH('tính băng dính sạch'!Y$3,FCSTSDV!$D$1:$L$1,0))/'tính băng dính sạch'!$E31</f>
        <v>#N/A</v>
      </c>
      <c r="Z31" s="102" t="e">
        <f t="array" ref="Z31">+INDEX(FCSTSDV!$D$2:$L$72,MATCH('tính băng dính sạch'!$D31,FCSTSDV!$C$2:$C$72,0),MATCH('tính băng dính sạch'!Z$3,FCSTSDV!$D$1:$L$1,0))/'tính băng dính sạch'!$E31</f>
        <v>#N/A</v>
      </c>
      <c r="AA31" s="102" t="e">
        <f t="array" ref="AA31">+INDEX(FCSTSDV!$D$2:$L$72,MATCH('tính băng dính sạch'!$D31,FCSTSDV!$C$2:$C$72,0),MATCH('tính băng dính sạch'!AA$3,FCSTSDV!$D$1:$L$1,0))/'tính băng dính sạch'!$E31</f>
        <v>#N/A</v>
      </c>
      <c r="AB31" s="102" t="e">
        <f t="array" ref="AB31">+INDEX(FCSTSDV!$D$2:$L$72,MATCH('tính băng dính sạch'!$D31,FCSTSDV!$C$2:$C$72,0),MATCH('tính băng dính sạch'!AB$3,FCSTSDV!$D$1:$L$1,0))/'tính băng dính sạch'!$E31</f>
        <v>#N/A</v>
      </c>
      <c r="AC31" s="102" t="e">
        <f t="array" ref="AC31">+INDEX(FCSTSDV!$D$2:$L$72,MATCH('tính băng dính sạch'!$D31,FCSTSDV!$C$2:$C$72,0),MATCH('tính băng dính sạch'!AC$3,FCSTSDV!$D$1:$L$1,0))/'tính băng dính sạch'!$E31</f>
        <v>#N/A</v>
      </c>
      <c r="AD31" s="102" t="e">
        <f t="array" ref="AD31">+INDEX(FCSTSDV!$D$2:$L$72,MATCH('tính băng dính sạch'!$D31,FCSTSDV!$C$2:$C$72,0),MATCH('tính băng dính sạch'!AD$3,FCSTSDV!$D$1:$L$1,0))/'tính băng dính sạch'!$E31</f>
        <v>#N/A</v>
      </c>
      <c r="AE31" s="102" t="e">
        <f t="array" ref="AE31">+INDEX(FCSTSDV!$D$2:$L$72,MATCH('tính băng dính sạch'!$D31,FCSTSDV!$C$2:$C$72,0),MATCH('tính băng dính sạch'!AE$3,FCSTSDV!$D$1:$L$1,0))/'tính băng dính sạch'!$E31</f>
        <v>#N/A</v>
      </c>
      <c r="AF31" s="92" t="e">
        <f>+INDEX(FCSTSDV!$D$2:$L$72,MATCH('tính băng dính sạch'!$D31,FCSTSDV!$C$2:$C$72,0),MATCH('tính băng dính sạch'!AF$3,FCSTSDV!$D$1:$L$1,0))/'tính băng dính sạch'!$E31</f>
        <v>#N/A</v>
      </c>
      <c r="AG31" s="92" t="e">
        <f t="array" ref="AG31">+ROUND(INDEX(FCSTSDV!$D$2:$L$72,MATCH('tính băng dính sạch'!$D31,FCSTSDV!$C$2:$C$72,0),MATCH('tính băng dính sạch'!AG$3,FCSTSDV!$D$1:$L$1,0))/'tính băng dính sạch'!$E31,1)</f>
        <v>#N/A</v>
      </c>
      <c r="AH31" s="92" t="e">
        <f t="array" ref="AH31">+ROUND(INDEX(FCSTSDV!$D$2:$L$72,MATCH('tính băng dính sạch'!$D31,FCSTSDV!$C$2:$C$72,0),MATCH('tính băng dính sạch'!AH$3,FCSTSDV!$D$1:$L$1,0))/'tính băng dính sạch'!$E31,1)</f>
        <v>#N/A</v>
      </c>
      <c r="AI31" s="92" t="e">
        <f t="array" ref="AI31">+ROUND(INDEX(FCSTSDV!$D$2:$L$72,MATCH('tính băng dính sạch'!$D31,FCSTSDV!$C$2:$C$72,0),MATCH('tính băng dính sạch'!AI$3,FCSTSDV!$D$1:$L$1,0))/'tính băng dính sạch'!$E31,1)</f>
        <v>#N/A</v>
      </c>
      <c r="AJ31" s="92" t="e">
        <f t="array" ref="AJ31">+ROUND(INDEX(FCSTSDV!$D$2:$L$72,MATCH('tính băng dính sạch'!$D31,FCSTSDV!$C$2:$C$72,0),MATCH('tính băng dính sạch'!AJ$3,FCSTSDV!$D$1:$L$1,0))/'tính băng dính sạch'!$E31,1)</f>
        <v>#N/A</v>
      </c>
      <c r="AK31" s="92" t="e">
        <f t="array" ref="AK31">+ROUND(INDEX(FCSTSDV!$D$2:$L$72,MATCH('tính băng dính sạch'!$D31,FCSTSDV!$C$2:$C$72,0),MATCH('tính băng dính sạch'!AK$3,FCSTSDV!$D$1:$L$1,0))/'tính băng dính sạch'!$E31,1)</f>
        <v>#N/A</v>
      </c>
      <c r="AL31" s="92" t="e">
        <f t="array" ref="AL31">+ROUND(INDEX(FCSTSDV!$D$2:$L$72,MATCH('tính băng dính sạch'!$D31,FCSTSDV!$C$2:$C$72,0),MATCH('tính băng dính sạch'!AL$3,FCSTSDV!$D$1:$L$1,0))/'tính băng dính sạch'!$E31,1)</f>
        <v>#N/A</v>
      </c>
      <c r="AM31" s="92" t="e">
        <f t="array" ref="AM31">+ROUND(INDEX(FCSTSDV!$D$2:$L$72,MATCH('tính băng dính sạch'!$D31,FCSTSDV!$C$2:$C$72,0),MATCH('tính băng dính sạch'!AM$3,FCSTSDV!$D$1:$L$1,0))/'tính băng dính sạch'!$E31,1)</f>
        <v>#N/A</v>
      </c>
      <c r="AN31" s="92" t="e">
        <f t="array" ref="AN31">+ROUND(INDEX(FCSTSDV!$D$2:$L$72,MATCH('tính băng dính sạch'!$D31,FCSTSDV!$C$2:$C$72,0),MATCH('tính băng dính sạch'!AN$3,FCSTSDV!$D$1:$L$1,0))/'tính băng dính sạch'!$E31,1)</f>
        <v>#N/A</v>
      </c>
      <c r="AO31" s="92" t="e">
        <f t="array" ref="AO31">+ROUND(INDEX(FCSTSDV!$D$2:$L$72,MATCH('tính băng dính sạch'!$D31,FCSTSDV!$C$2:$C$72,0),MATCH('tính băng dính sạch'!AO$3,FCSTSDV!$D$1:$L$1,0))/'tính băng dính sạch'!$E31,1)</f>
        <v>#N/A</v>
      </c>
      <c r="AP31" s="92" t="e">
        <f t="array" ref="AP31">+ROUND(INDEX(FCSTSDV!$D$2:$L$72,MATCH('tính băng dính sạch'!$D31,FCSTSDV!$C$2:$C$72,0),MATCH('tính băng dính sạch'!AP$3,FCSTSDV!$D$1:$L$1,0))/'tính băng dính sạch'!$E31,1)</f>
        <v>#N/A</v>
      </c>
      <c r="AQ31" s="92" t="e">
        <f t="array" ref="AQ31">+ROUND(INDEX(FCSTSDV!$D$2:$L$72,MATCH('tính băng dính sạch'!$D31,FCSTSDV!$C$2:$C$72,0),MATCH('tính băng dính sạch'!AQ$3,FCSTSDV!$D$1:$L$1,0))/'tính băng dính sạch'!$E31,1)</f>
        <v>#N/A</v>
      </c>
      <c r="AR31" s="92" t="e">
        <f t="array" ref="AR31">+ROUND(INDEX(FCSTSDV!$D$2:$L$72,MATCH('tính băng dính sạch'!$D31,FCSTSDV!$C$2:$C$72,0),MATCH('tính băng dính sạch'!AR$3,FCSTSDV!$D$1:$L$1,0))/'tính băng dính sạch'!$E31,1)</f>
        <v>#N/A</v>
      </c>
      <c r="AS31" s="92" t="e">
        <f t="array" ref="AS31">+ROUND(INDEX(FCSTSDV!$D$2:$L$72,MATCH('tính băng dính sạch'!$D31,FCSTSDV!$C$2:$C$72,0),MATCH('tính băng dính sạch'!AS$3,FCSTSDV!$D$1:$L$1,0))/'tính băng dính sạch'!$E31,1)</f>
        <v>#N/A</v>
      </c>
      <c r="AT31" s="92" t="e">
        <f t="array" ref="AT31">+ROUND(INDEX(FCSTSDV!$D$2:$L$72,MATCH('tính băng dính sạch'!$D31,FCSTSDV!$C$2:$C$72,0),MATCH('tính băng dính sạch'!AT$3,FCSTSDV!$D$1:$L$1,0))/'tính băng dính sạch'!$E31,1)</f>
        <v>#N/A</v>
      </c>
      <c r="AU31" s="92" t="e">
        <f t="array" ref="AU31">+ROUND(INDEX(FCSTSDV!$D$2:$L$72,MATCH('tính băng dính sạch'!$D31,FCSTSDV!$C$2:$C$72,0),MATCH('tính băng dính sạch'!AU$3,FCSTSDV!$D$1:$L$1,0))/'tính băng dính sạch'!$E31,1)</f>
        <v>#N/A</v>
      </c>
      <c r="AV31" s="92" t="e">
        <f t="array" ref="AV31">+ROUND(INDEX(FCSTSDV!$D$2:$L$72,MATCH('tính băng dính sạch'!$D31,FCSTSDV!$C$2:$C$72,0),MATCH('tính băng dính sạch'!AV$3,FCSTSDV!$D$1:$L$1,0))/'tính băng dính sạch'!$E31,1)</f>
        <v>#N/A</v>
      </c>
      <c r="AW31" s="92" t="e">
        <f t="array" ref="AW31">+ROUND(INDEX(FCSTSDV!$D$2:$L$72,MATCH('tính băng dính sạch'!$D31,FCSTSDV!$C$2:$C$72,0),MATCH('tính băng dính sạch'!AW$3,FCSTSDV!$D$1:$L$1,0))/'tính băng dính sạch'!$E31,1)</f>
        <v>#N/A</v>
      </c>
      <c r="AX31" s="92" t="e">
        <f t="array" ref="AX31">+ROUND(INDEX(FCSTSDV!$D$2:$L$72,MATCH('tính băng dính sạch'!$D31,FCSTSDV!$C$2:$C$72,0),MATCH('tính băng dính sạch'!AX$3,FCSTSDV!$D$1:$L$1,0))/'tính băng dính sạch'!$E31,1)</f>
        <v>#N/A</v>
      </c>
      <c r="AY31" s="92" t="e">
        <f t="array" ref="AY31">+ROUND(INDEX(FCSTSDV!$D$2:$L$72,MATCH('tính băng dính sạch'!$D31,FCSTSDV!$C$2:$C$72,0),MATCH('tính băng dính sạch'!AY$3,FCSTSDV!$D$1:$L$1,0))/'tính băng dính sạch'!$E31,1)</f>
        <v>#N/A</v>
      </c>
      <c r="AZ31" s="92" t="e">
        <f t="array" ref="AZ31">+ROUND(INDEX(FCSTSDV!$D$2:$L$72,MATCH('tính băng dính sạch'!$D31,FCSTSDV!$C$2:$C$72,0),MATCH('tính băng dính sạch'!AZ$3,FCSTSDV!$D$1:$L$1,0))/'tính băng dính sạch'!$E31,1)</f>
        <v>#N/A</v>
      </c>
      <c r="BA31" s="92" t="e">
        <f t="array" ref="BA31">+ROUND(INDEX(FCSTSDV!$D$2:$L$72,MATCH('tính băng dính sạch'!$D31,FCSTSDV!$C$2:$C$72,0),MATCH('tính băng dính sạch'!BA$3,FCSTSDV!$D$1:$L$1,0))/'tính băng dính sạch'!$E31,1)</f>
        <v>#N/A</v>
      </c>
      <c r="BB31" s="92" t="e">
        <f t="array" ref="BB31">+ROUND(INDEX(FCSTSDV!$D$2:$L$72,MATCH('tính băng dính sạch'!$D31,FCSTSDV!$C$2:$C$72,0),MATCH('tính băng dính sạch'!BB$3,FCSTSDV!$D$1:$L$1,0))/'tính băng dính sạch'!$E31,1)</f>
        <v>#N/A</v>
      </c>
      <c r="BC31" s="92" t="e">
        <f t="array" ref="BC31">+ROUND(INDEX(FCSTSDV!$D$2:$L$72,MATCH('tính băng dính sạch'!$D31,FCSTSDV!$C$2:$C$72,0),MATCH('tính băng dính sạch'!BC$3,FCSTSDV!$D$1:$L$1,0))/'tính băng dính sạch'!$E31,1)</f>
        <v>#N/A</v>
      </c>
      <c r="BD31" s="92" t="e">
        <f t="array" ref="BD31">+ROUND(INDEX(FCSTSDV!$D$2:$L$72,MATCH('tính băng dính sạch'!$D31,FCSTSDV!$C$2:$C$72,0),MATCH('tính băng dính sạch'!BD$3,FCSTSDV!$D$1:$L$1,0))/'tính băng dính sạch'!$E31,1)</f>
        <v>#N/A</v>
      </c>
      <c r="BE31" s="92" t="e">
        <f t="array" ref="BE31">+ROUND(INDEX(FCSTSDV!$D$2:$L$72,MATCH('tính băng dính sạch'!$D31,FCSTSDV!$C$2:$C$72,0),MATCH('tính băng dính sạch'!BE$3,FCSTSDV!$D$1:$L$1,0))/'tính băng dính sạch'!$E31,1)</f>
        <v>#N/A</v>
      </c>
      <c r="BF31" s="92" t="e">
        <f t="array" ref="BF31">+ROUND(INDEX(FCSTSDV!$D$2:$L$72,MATCH('tính băng dính sạch'!$D31,FCSTSDV!$C$2:$C$72,0),MATCH('tính băng dính sạch'!BF$3,FCSTSDV!$D$1:$L$1,0))/'tính băng dính sạch'!$E31,1)</f>
        <v>#N/A</v>
      </c>
      <c r="BG31" s="92" t="e">
        <f t="array" ref="BG31">+ROUND(INDEX(FCSTSDV!$D$2:$L$72,MATCH('tính băng dính sạch'!$D31,FCSTSDV!$C$2:$C$72,0),MATCH('tính băng dính sạch'!BG$3,FCSTSDV!$D$1:$L$1,0))/'tính băng dính sạch'!$E31,1)</f>
        <v>#N/A</v>
      </c>
      <c r="BH31" s="92" t="e">
        <f t="array" ref="BH31">+ROUND(INDEX(FCSTSDV!$D$2:$L$72,MATCH('tính băng dính sạch'!$D31,FCSTSDV!$C$2:$C$72,0),MATCH('tính băng dính sạch'!BH$3,FCSTSDV!$D$1:$L$1,0))/'tính băng dính sạch'!$E31,1)</f>
        <v>#N/A</v>
      </c>
      <c r="BI31" s="92" t="e">
        <f t="array" ref="BI31">+ROUND(INDEX(FCSTSDV!$D$2:$L$72,MATCH('tính băng dính sạch'!$D31,FCSTSDV!$C$2:$C$72,0),MATCH('tính băng dính sạch'!BI$3,FCSTSDV!$D$1:$L$1,0))/'tính băng dính sạch'!$E31,1)</f>
        <v>#N/A</v>
      </c>
      <c r="BJ31" s="92" t="e">
        <f t="array" ref="BJ31">+ROUND(INDEX(FCSTSDV!$D$2:$L$72,MATCH('tính băng dính sạch'!$D31,FCSTSDV!$C$2:$C$72,0),MATCH('tính băng dính sạch'!BJ$3,FCSTSDV!$D$1:$L$1,0))/'tính băng dính sạch'!$E31,1)</f>
        <v>#N/A</v>
      </c>
      <c r="BK31" s="92" t="e">
        <f t="array" ref="BK31">+ROUND(INDEX(FCSTSDV!$D$2:$L$72,MATCH('tính băng dính sạch'!$D31,FCSTSDV!$C$2:$C$72,0),MATCH('tính băng dính sạch'!BK$3,FCSTSDV!$D$1:$L$1,0))/'tính băng dính sạch'!$E31,1)</f>
        <v>#N/A</v>
      </c>
      <c r="BL31" s="92" t="e">
        <f t="array" ref="BL31">+ROUND(INDEX(FCSTSDV!$D$2:$L$72,MATCH('tính băng dính sạch'!$D31,FCSTSDV!$C$2:$C$72,0),MATCH('tính băng dính sạch'!BL$3,FCSTSDV!$D$1:$L$1,0))/'tính băng dính sạch'!$E31,1)</f>
        <v>#N/A</v>
      </c>
      <c r="BM31" s="92" t="e">
        <f t="array" ref="BM31">+ROUND(INDEX(FCSTSDV!$D$2:$L$72,MATCH('tính băng dính sạch'!$D31,FCSTSDV!$C$2:$C$72,0),MATCH('tính băng dính sạch'!BM$3,FCSTSDV!$D$1:$L$1,0))/'tính băng dính sạch'!$E31,1)</f>
        <v>#N/A</v>
      </c>
      <c r="BN31" s="92" t="e">
        <f t="array" ref="BN31">+ROUND(INDEX(FCSTSDV!$D$2:$L$72,MATCH('tính băng dính sạch'!$D31,FCSTSDV!$C$2:$C$72,0),MATCH('tính băng dính sạch'!BN$3,FCSTSDV!$D$1:$L$1,0))/'tính băng dính sạch'!$E31,1)</f>
        <v>#N/A</v>
      </c>
      <c r="BO31" s="92" t="e">
        <f t="array" ref="BO31">+ROUND(INDEX(FCSTSDV!$D$2:$L$72,MATCH('tính băng dính sạch'!$D31,FCSTSDV!$C$2:$C$72,0),MATCH('tính băng dính sạch'!BO$3,FCSTSDV!$D$1:$L$1,0))/'tính băng dính sạch'!$E31,1)</f>
        <v>#N/A</v>
      </c>
      <c r="BP31" s="92" t="e">
        <f t="array" ref="BP31">+ROUND(INDEX(FCSTSDV!$D$2:$L$72,MATCH('tính băng dính sạch'!$D31,FCSTSDV!$C$2:$C$72,0),MATCH('tính băng dính sạch'!BP$3,FCSTSDV!$D$1:$L$1,0))/'tính băng dính sạch'!$E31,1)</f>
        <v>#N/A</v>
      </c>
      <c r="BQ31" s="92" t="e">
        <f t="array" ref="BQ31">+ROUND(INDEX(FCSTSDV!$D$2:$L$72,MATCH('tính băng dính sạch'!$D31,FCSTSDV!$C$2:$C$72,0),MATCH('tính băng dính sạch'!BQ$3,FCSTSDV!$D$1:$L$1,0))/'tính băng dính sạch'!$E31,1)</f>
        <v>#N/A</v>
      </c>
      <c r="BR31" s="92" t="e">
        <f t="array" ref="BR31">+ROUND(INDEX(FCSTSDV!$D$2:$L$72,MATCH('tính băng dính sạch'!$D31,FCSTSDV!$C$2:$C$72,0),MATCH('tính băng dính sạch'!BR$3,FCSTSDV!$D$1:$L$1,0))/'tính băng dính sạch'!$E31,1)</f>
        <v>#N/A</v>
      </c>
      <c r="BS31" s="92" t="e">
        <f t="array" ref="BS31">+ROUND(INDEX(FCSTSDV!$D$2:$L$72,MATCH('tính băng dính sạch'!$D31,FCSTSDV!$C$2:$C$72,0),MATCH('tính băng dính sạch'!BS$3,FCSTSDV!$D$1:$L$1,0))/'tính băng dính sạch'!$E31,1)</f>
        <v>#N/A</v>
      </c>
      <c r="BT31" s="92" t="e">
        <f t="array" ref="BT31">+ROUND(INDEX(FCSTSDV!$D$2:$L$72,MATCH('tính băng dính sạch'!$D31,FCSTSDV!$C$2:$C$72,0),MATCH('tính băng dính sạch'!BT$3,FCSTSDV!$D$1:$L$1,0))/'tính băng dính sạch'!$E31,1)</f>
        <v>#N/A</v>
      </c>
      <c r="BU31" s="92" t="e">
        <f t="array" ref="BU31">+ROUND(INDEX(FCSTSDV!$D$2:$L$72,MATCH('tính băng dính sạch'!$D31,FCSTSDV!$C$2:$C$72,0),MATCH('tính băng dính sạch'!BU$3,FCSTSDV!$D$1:$L$1,0))/'tính băng dính sạch'!$E31,1)</f>
        <v>#N/A</v>
      </c>
      <c r="BV31" s="92" t="e">
        <f t="array" ref="BV31">+ROUND(INDEX(FCSTSDV!$D$2:$L$72,MATCH('tính băng dính sạch'!$D31,FCSTSDV!$C$2:$C$72,0),MATCH('tính băng dính sạch'!BV$3,FCSTSDV!$D$1:$L$1,0))/'tính băng dính sạch'!$E31,1)</f>
        <v>#N/A</v>
      </c>
      <c r="BW31" s="92" t="e">
        <f t="array" ref="BW31">+ROUND(INDEX(FCSTSDV!$D$2:$L$72,MATCH('tính băng dính sạch'!$D31,FCSTSDV!$C$2:$C$72,0),MATCH('tính băng dính sạch'!BW$3,FCSTSDV!$D$1:$L$1,0))/'tính băng dính sạch'!$E31,1)</f>
        <v>#N/A</v>
      </c>
      <c r="BX31" s="92" t="e">
        <f t="array" ref="BX31">+ROUND(INDEX(FCSTSDV!$D$2:$L$72,MATCH('tính băng dính sạch'!$D31,FCSTSDV!$C$2:$C$72,0),MATCH('tính băng dính sạch'!BX$3,FCSTSDV!$D$1:$L$1,0))/'tính băng dính sạch'!$E31,1)</f>
        <v>#N/A</v>
      </c>
      <c r="BY31" s="92" t="e">
        <f t="array" ref="BY31">+ROUND(INDEX(FCSTSDV!$D$2:$L$72,MATCH('tính băng dính sạch'!$D31,FCSTSDV!$C$2:$C$72,0),MATCH('tính băng dính sạch'!BY$3,FCSTSDV!$D$1:$L$1,0))/'tính băng dính sạch'!$E31,1)</f>
        <v>#N/A</v>
      </c>
      <c r="BZ31" s="92" t="e">
        <f t="array" ref="BZ31">+ROUND(INDEX(FCSTSDV!$D$2:$L$72,MATCH('tính băng dính sạch'!$D31,FCSTSDV!$C$2:$C$72,0),MATCH('tính băng dính sạch'!BZ$3,FCSTSDV!$D$1:$L$1,0))/'tính băng dính sạch'!$E31,1)</f>
        <v>#N/A</v>
      </c>
      <c r="CA31" s="92" t="e">
        <f t="array" ref="CA31">+ROUND(INDEX(FCSTSDV!$D$2:$L$72,MATCH('tính băng dính sạch'!$D31,FCSTSDV!$C$2:$C$72,0),MATCH('tính băng dính sạch'!CA$3,FCSTSDV!$D$1:$L$1,0))/'tính băng dính sạch'!$E31,1)</f>
        <v>#N/A</v>
      </c>
      <c r="CB31" s="92" t="e">
        <f t="array" ref="CB31">+ROUND(INDEX(FCSTSDV!$D$2:$L$72,MATCH('tính băng dính sạch'!$D31,FCSTSDV!$C$2:$C$72,0),MATCH('tính băng dính sạch'!CB$3,FCSTSDV!$D$1:$L$1,0))/'tính băng dính sạch'!$E31,1)</f>
        <v>#N/A</v>
      </c>
      <c r="CC31" s="92" t="e">
        <f t="array" ref="CC31">+ROUND(INDEX(FCSTSDV!$D$2:$L$72,MATCH('tính băng dính sạch'!$D31,FCSTSDV!$C$2:$C$72,0),MATCH('tính băng dính sạch'!CC$3,FCSTSDV!$D$1:$L$1,0))/'tính băng dính sạch'!$E31,1)</f>
        <v>#N/A</v>
      </c>
      <c r="CD31" s="92" t="e">
        <f t="array" ref="CD31">+ROUND(INDEX(FCSTSDV!$D$2:$L$72,MATCH('tính băng dính sạch'!$D31,FCSTSDV!$C$2:$C$72,0),MATCH('tính băng dính sạch'!CD$3,FCSTSDV!$D$1:$L$1,0))/'tính băng dính sạch'!$E31,1)</f>
        <v>#N/A</v>
      </c>
      <c r="CE31" s="92" t="e">
        <f t="array" ref="CE31">+ROUND(INDEX(FCSTSDV!$D$2:$L$72,MATCH('tính băng dính sạch'!$D31,FCSTSDV!$C$2:$C$72,0),MATCH('tính băng dính sạch'!CE$3,FCSTSDV!$D$1:$L$1,0))/'tính băng dính sạch'!$E31,1)</f>
        <v>#N/A</v>
      </c>
      <c r="CF31" s="92" t="e">
        <f t="array" ref="CF31">+ROUND(INDEX(FCSTSDV!$D$2:$L$72,MATCH('tính băng dính sạch'!$D31,FCSTSDV!$C$2:$C$72,0),MATCH('tính băng dính sạch'!CF$3,FCSTSDV!$D$1:$L$1,0))/'tính băng dính sạch'!$E31,1)</f>
        <v>#N/A</v>
      </c>
      <c r="CG31" s="92" t="e">
        <f t="array" ref="CG31">+ROUND(INDEX(FCSTSDV!$D$2:$L$72,MATCH('tính băng dính sạch'!$D31,FCSTSDV!$C$2:$C$72,0),MATCH('tính băng dính sạch'!CG$3,FCSTSDV!$D$1:$L$1,0))/'tính băng dính sạch'!$E31,1)</f>
        <v>#N/A</v>
      </c>
      <c r="CH31" s="92" t="e">
        <f t="array" ref="CH31">+ROUND(INDEX(FCSTSDV!$D$2:$L$72,MATCH('tính băng dính sạch'!$D31,FCSTSDV!$C$2:$C$72,0),MATCH('tính băng dính sạch'!CH$3,FCSTSDV!$D$1:$L$1,0))/'tính băng dính sạch'!$E31,1)</f>
        <v>#N/A</v>
      </c>
      <c r="CI31" s="92" t="e">
        <f t="array" ref="CI31">+ROUND(INDEX(FCSTSDV!$D$2:$L$72,MATCH('tính băng dính sạch'!$D31,FCSTSDV!$C$2:$C$72,0),MATCH('tính băng dính sạch'!CI$3,FCSTSDV!$D$1:$L$1,0))/'tính băng dính sạch'!$E31,1)</f>
        <v>#N/A</v>
      </c>
      <c r="CJ31" s="92" t="e">
        <f t="array" ref="CJ31">+ROUND(INDEX(FCSTSDV!$D$2:$L$72,MATCH('tính băng dính sạch'!$D31,FCSTSDV!$C$2:$C$72,0),MATCH('tính băng dính sạch'!CJ$3,FCSTSDV!$D$1:$L$1,0))/'tính băng dính sạch'!$E31,1)</f>
        <v>#N/A</v>
      </c>
      <c r="CK31" s="92" t="e">
        <f t="array" ref="CK31">+ROUND(INDEX(FCSTSDV!$D$2:$L$72,MATCH('tính băng dính sạch'!$D31,FCSTSDV!$C$2:$C$72,0),MATCH('tính băng dính sạch'!CK$3,FCSTSDV!$D$1:$L$1,0))/'tính băng dính sạch'!$E31,1)</f>
        <v>#N/A</v>
      </c>
      <c r="CL31" s="92" t="e">
        <f t="array" ref="CL31">+ROUND(INDEX(FCSTSDV!$D$2:$L$72,MATCH('tính băng dính sạch'!$D31,FCSTSDV!$C$2:$C$72,0),MATCH('tính băng dính sạch'!CL$3,FCSTSDV!$D$1:$L$1,0))/'tính băng dính sạch'!$E31,1)</f>
        <v>#N/A</v>
      </c>
      <c r="CM31" s="92" t="e">
        <f t="array" ref="CM31">+ROUND(INDEX(FCSTSDV!$D$2:$L$72,MATCH('tính băng dính sạch'!$D31,FCSTSDV!$C$2:$C$72,0),MATCH('tính băng dính sạch'!CM$3,FCSTSDV!$D$1:$L$1,0))/'tính băng dính sạch'!$E31,1)</f>
        <v>#N/A</v>
      </c>
      <c r="CN31" s="92" t="e">
        <f t="array" ref="CN31">+ROUND(INDEX(FCSTSDV!$D$2:$L$72,MATCH('tính băng dính sạch'!$D31,FCSTSDV!$C$2:$C$72,0),MATCH('tính băng dính sạch'!CN$3,FCSTSDV!$D$1:$L$1,0))/'tính băng dính sạch'!$E31,1)</f>
        <v>#N/A</v>
      </c>
      <c r="CO31" s="92" t="e">
        <f t="array" ref="CO31">+ROUND(INDEX(FCSTSDV!$D$2:$L$72,MATCH('tính băng dính sạch'!$D31,FCSTSDV!$C$2:$C$72,0),MATCH('tính băng dính sạch'!CO$3,FCSTSDV!$D$1:$L$1,0))/'tính băng dính sạch'!$E31,1)</f>
        <v>#N/A</v>
      </c>
      <c r="CP31" s="92" t="e">
        <f t="array" ref="CP31">+ROUND(INDEX(FCSTSDV!$D$2:$L$72,MATCH('tính băng dính sạch'!$D31,FCSTSDV!$C$2:$C$72,0),MATCH('tính băng dính sạch'!CP$3,FCSTSDV!$D$1:$L$1,0))/'tính băng dính sạch'!$E31,1)</f>
        <v>#N/A</v>
      </c>
      <c r="CQ31" s="92" t="e">
        <f t="array" ref="CQ31">+ROUND(INDEX(FCSTSDV!$D$2:$L$72,MATCH('tính băng dính sạch'!$D31,FCSTSDV!$C$2:$C$72,0),MATCH('tính băng dính sạch'!CQ$3,FCSTSDV!$D$1:$L$1,0))/'tính băng dính sạch'!$E31,1)</f>
        <v>#N/A</v>
      </c>
    </row>
    <row r="32" spans="1:95" ht="20.100000000000001" hidden="1" customHeight="1">
      <c r="A32" s="813"/>
      <c r="B32" s="795"/>
      <c r="C32" s="57"/>
      <c r="D32" s="46" t="s">
        <v>77</v>
      </c>
      <c r="E32" s="49">
        <v>2500</v>
      </c>
      <c r="F32" s="799"/>
      <c r="G32" s="799"/>
      <c r="H32" s="830"/>
      <c r="I32" s="81">
        <f>+ROUND(IFERROR(VLOOKUP(D32,FCSTSDV!$C$2:$C$72,26,0),0)/'tính băng dính sạch'!E32+0,0)</f>
        <v>0</v>
      </c>
      <c r="J32" s="85"/>
      <c r="K32" s="85"/>
      <c r="L32" s="85"/>
      <c r="M32" s="84" t="e">
        <f t="array" ref="M32">+INDEX(FCSTSDV!$D$2:$L$72,MATCH('tính băng dính sạch'!$D32,FCSTSDV!$C$2:$C$72,0),MATCH('tính băng dính sạch'!M$3,FCSTSDV!$D$1:$L$1,0))/'tính băng dính sạch'!$E32</f>
        <v>#N/A</v>
      </c>
      <c r="N32" s="84" t="e">
        <f t="array" ref="N32">+INDEX(FCSTSDV!$D$2:$L$72,MATCH('tính băng dính sạch'!$D32,FCSTSDV!$C$2:$C$72,0),MATCH('tính băng dính sạch'!N$3,FCSTSDV!$D$1:$L$1,0))/'tính băng dính sạch'!$E32</f>
        <v>#N/A</v>
      </c>
      <c r="O32" s="84" t="e">
        <f t="array" ref="O32">+INDEX(FCSTSDV!$D$2:$L$72,MATCH('tính băng dính sạch'!$D32,FCSTSDV!$C$2:$C$72,0),MATCH('tính băng dính sạch'!O$3,FCSTSDV!$D$1:$L$1,0))/'tính băng dính sạch'!$E32</f>
        <v>#N/A</v>
      </c>
      <c r="P32" s="84" t="e">
        <f t="array" ref="P32">+INDEX(FCSTSDV!$D$2:$L$72,MATCH('tính băng dính sạch'!$D32,FCSTSDV!$C$2:$C$72,0),MATCH('tính băng dính sạch'!P$3,FCSTSDV!$D$1:$L$1,0))/'tính băng dính sạch'!$E32</f>
        <v>#N/A</v>
      </c>
      <c r="Q32" s="84" t="e">
        <f t="array" ref="Q32">+INDEX(FCSTSDV!$D$2:$L$72,MATCH('tính băng dính sạch'!$D32,FCSTSDV!$C$2:$C$72,0),MATCH('tính băng dính sạch'!Q$3,FCSTSDV!$D$1:$L$1,0))/'tính băng dính sạch'!$E32</f>
        <v>#N/A</v>
      </c>
      <c r="R32" s="84" t="e">
        <f t="array" ref="R32">+INDEX(FCSTSDV!$D$2:$L$72,MATCH('tính băng dính sạch'!$D32,FCSTSDV!$C$2:$C$72,0),MATCH('tính băng dính sạch'!R$3,FCSTSDV!$D$1:$L$1,0))/'tính băng dính sạch'!$E32</f>
        <v>#N/A</v>
      </c>
      <c r="S32" s="84" t="e">
        <f t="array" ref="S32">+INDEX(FCSTSDV!$D$2:$L$72,MATCH('tính băng dính sạch'!$D32,FCSTSDV!$C$2:$C$72,0),MATCH('tính băng dính sạch'!S$3,FCSTSDV!$D$1:$L$1,0))/'tính băng dính sạch'!$E32</f>
        <v>#N/A</v>
      </c>
      <c r="T32" s="84" t="e">
        <f t="array" ref="T32">+INDEX(FCSTSDV!$D$2:$L$72,MATCH('tính băng dính sạch'!$D32,FCSTSDV!$C$2:$C$72,0),MATCH('tính băng dính sạch'!T$3,FCSTSDV!$D$1:$L$1,0))/'tính băng dính sạch'!$E32</f>
        <v>#N/A</v>
      </c>
      <c r="U32" s="84" t="e">
        <f t="array" ref="U32">+INDEX(FCSTSDV!$D$2:$L$72,MATCH('tính băng dính sạch'!$D32,FCSTSDV!$C$2:$C$72,0),MATCH('tính băng dính sạch'!U$3,FCSTSDV!$D$1:$L$1,0))/'tính băng dính sạch'!$E32</f>
        <v>#N/A</v>
      </c>
      <c r="V32" s="101" t="e">
        <f t="array" ref="V32">+INDEX(FCSTSDV!$D$2:$L$72,MATCH('tính băng dính sạch'!$D32,FCSTSDV!$C$2:$C$72,0),MATCH('tính băng dính sạch'!V$3,FCSTSDV!$D$1:$L$1,0))/'tính băng dính sạch'!$E32</f>
        <v>#N/A</v>
      </c>
      <c r="W32" s="92" t="e">
        <f t="array" ref="W32">+INDEX(FCSTSDV!$D$2:$L$72,MATCH('tính băng dính sạch'!$D32,FCSTSDV!$C$2:$C$72,0),MATCH('tính băng dính sạch'!W$3,FCSTSDV!$D$1:$L$1,0))/'tính băng dính sạch'!$E32</f>
        <v>#N/A</v>
      </c>
      <c r="X32" s="102" t="e">
        <f t="array" ref="X32">+INDEX(FCSTSDV!$D$2:$L$72,MATCH('tính băng dính sạch'!$D32,FCSTSDV!$C$2:$C$72,0),MATCH('tính băng dính sạch'!X$3,FCSTSDV!$D$1:$L$1,0))/'tính băng dính sạch'!$E32</f>
        <v>#N/A</v>
      </c>
      <c r="Y32" s="102" t="e">
        <f t="array" ref="Y32">+INDEX(FCSTSDV!$D$2:$L$72,MATCH('tính băng dính sạch'!$D32,FCSTSDV!$C$2:$C$72,0),MATCH('tính băng dính sạch'!Y$3,FCSTSDV!$D$1:$L$1,0))/'tính băng dính sạch'!$E32</f>
        <v>#N/A</v>
      </c>
      <c r="Z32" s="102" t="e">
        <f t="array" ref="Z32">+INDEX(FCSTSDV!$D$2:$L$72,MATCH('tính băng dính sạch'!$D32,FCSTSDV!$C$2:$C$72,0),MATCH('tính băng dính sạch'!Z$3,FCSTSDV!$D$1:$L$1,0))/'tính băng dính sạch'!$E32</f>
        <v>#N/A</v>
      </c>
      <c r="AA32" s="102" t="e">
        <f t="array" ref="AA32">+INDEX(FCSTSDV!$D$2:$L$72,MATCH('tính băng dính sạch'!$D32,FCSTSDV!$C$2:$C$72,0),MATCH('tính băng dính sạch'!AA$3,FCSTSDV!$D$1:$L$1,0))/'tính băng dính sạch'!$E32</f>
        <v>#N/A</v>
      </c>
      <c r="AB32" s="102" t="e">
        <f t="array" ref="AB32">+INDEX(FCSTSDV!$D$2:$L$72,MATCH('tính băng dính sạch'!$D32,FCSTSDV!$C$2:$C$72,0),MATCH('tính băng dính sạch'!AB$3,FCSTSDV!$D$1:$L$1,0))/'tính băng dính sạch'!$E32</f>
        <v>#N/A</v>
      </c>
      <c r="AC32" s="102" t="e">
        <f t="array" ref="AC32">+INDEX(FCSTSDV!$D$2:$L$72,MATCH('tính băng dính sạch'!$D32,FCSTSDV!$C$2:$C$72,0),MATCH('tính băng dính sạch'!AC$3,FCSTSDV!$D$1:$L$1,0))/'tính băng dính sạch'!$E32</f>
        <v>#N/A</v>
      </c>
      <c r="AD32" s="102" t="e">
        <f t="array" ref="AD32">+INDEX(FCSTSDV!$D$2:$L$72,MATCH('tính băng dính sạch'!$D32,FCSTSDV!$C$2:$C$72,0),MATCH('tính băng dính sạch'!AD$3,FCSTSDV!$D$1:$L$1,0))/'tính băng dính sạch'!$E32</f>
        <v>#N/A</v>
      </c>
      <c r="AE32" s="102" t="e">
        <f t="array" ref="AE32">+INDEX(FCSTSDV!$D$2:$L$72,MATCH('tính băng dính sạch'!$D32,FCSTSDV!$C$2:$C$72,0),MATCH('tính băng dính sạch'!AE$3,FCSTSDV!$D$1:$L$1,0))/'tính băng dính sạch'!$E32</f>
        <v>#N/A</v>
      </c>
      <c r="AF32" s="92" t="e">
        <f>+INDEX(FCSTSDV!$D$2:$L$72,MATCH('tính băng dính sạch'!$D32,FCSTSDV!$C$2:$C$72,0),MATCH('tính băng dính sạch'!AF$3,FCSTSDV!$D$1:$L$1,0))/'tính băng dính sạch'!$E32</f>
        <v>#N/A</v>
      </c>
      <c r="AG32" s="92" t="e">
        <f t="array" ref="AG32">+ROUND(INDEX(FCSTSDV!$D$2:$L$72,MATCH('tính băng dính sạch'!$D32,FCSTSDV!$C$2:$C$72,0),MATCH('tính băng dính sạch'!AG$3,FCSTSDV!$D$1:$L$1,0))/'tính băng dính sạch'!$E32,1)</f>
        <v>#N/A</v>
      </c>
      <c r="AH32" s="92" t="e">
        <f t="array" ref="AH32">+ROUND(INDEX(FCSTSDV!$D$2:$L$72,MATCH('tính băng dính sạch'!$D32,FCSTSDV!$C$2:$C$72,0),MATCH('tính băng dính sạch'!AH$3,FCSTSDV!$D$1:$L$1,0))/'tính băng dính sạch'!$E32,1)</f>
        <v>#N/A</v>
      </c>
      <c r="AI32" s="92" t="e">
        <f t="array" ref="AI32">+ROUND(INDEX(FCSTSDV!$D$2:$L$72,MATCH('tính băng dính sạch'!$D32,FCSTSDV!$C$2:$C$72,0),MATCH('tính băng dính sạch'!AI$3,FCSTSDV!$D$1:$L$1,0))/'tính băng dính sạch'!$E32,1)</f>
        <v>#N/A</v>
      </c>
      <c r="AJ32" s="92" t="e">
        <f t="array" ref="AJ32">+ROUND(INDEX(FCSTSDV!$D$2:$L$72,MATCH('tính băng dính sạch'!$D32,FCSTSDV!$C$2:$C$72,0),MATCH('tính băng dính sạch'!AJ$3,FCSTSDV!$D$1:$L$1,0))/'tính băng dính sạch'!$E32,1)</f>
        <v>#N/A</v>
      </c>
      <c r="AK32" s="92" t="e">
        <f t="array" ref="AK32">+ROUND(INDEX(FCSTSDV!$D$2:$L$72,MATCH('tính băng dính sạch'!$D32,FCSTSDV!$C$2:$C$72,0),MATCH('tính băng dính sạch'!AK$3,FCSTSDV!$D$1:$L$1,0))/'tính băng dính sạch'!$E32,1)</f>
        <v>#N/A</v>
      </c>
      <c r="AL32" s="92" t="e">
        <f t="array" ref="AL32">+ROUND(INDEX(FCSTSDV!$D$2:$L$72,MATCH('tính băng dính sạch'!$D32,FCSTSDV!$C$2:$C$72,0),MATCH('tính băng dính sạch'!AL$3,FCSTSDV!$D$1:$L$1,0))/'tính băng dính sạch'!$E32,1)</f>
        <v>#N/A</v>
      </c>
      <c r="AM32" s="92" t="e">
        <f t="array" ref="AM32">+ROUND(INDEX(FCSTSDV!$D$2:$L$72,MATCH('tính băng dính sạch'!$D32,FCSTSDV!$C$2:$C$72,0),MATCH('tính băng dính sạch'!AM$3,FCSTSDV!$D$1:$L$1,0))/'tính băng dính sạch'!$E32,1)</f>
        <v>#N/A</v>
      </c>
      <c r="AN32" s="92" t="e">
        <f t="array" ref="AN32">+ROUND(INDEX(FCSTSDV!$D$2:$L$72,MATCH('tính băng dính sạch'!$D32,FCSTSDV!$C$2:$C$72,0),MATCH('tính băng dính sạch'!AN$3,FCSTSDV!$D$1:$L$1,0))/'tính băng dính sạch'!$E32,1)</f>
        <v>#N/A</v>
      </c>
      <c r="AO32" s="92" t="e">
        <f t="array" ref="AO32">+ROUND(INDEX(FCSTSDV!$D$2:$L$72,MATCH('tính băng dính sạch'!$D32,FCSTSDV!$C$2:$C$72,0),MATCH('tính băng dính sạch'!AO$3,FCSTSDV!$D$1:$L$1,0))/'tính băng dính sạch'!$E32,1)</f>
        <v>#N/A</v>
      </c>
      <c r="AP32" s="92" t="e">
        <f t="array" ref="AP32">+ROUND(INDEX(FCSTSDV!$D$2:$L$72,MATCH('tính băng dính sạch'!$D32,FCSTSDV!$C$2:$C$72,0),MATCH('tính băng dính sạch'!AP$3,FCSTSDV!$D$1:$L$1,0))/'tính băng dính sạch'!$E32,1)</f>
        <v>#N/A</v>
      </c>
      <c r="AQ32" s="92" t="e">
        <f t="array" ref="AQ32">+ROUND(INDEX(FCSTSDV!$D$2:$L$72,MATCH('tính băng dính sạch'!$D32,FCSTSDV!$C$2:$C$72,0),MATCH('tính băng dính sạch'!AQ$3,FCSTSDV!$D$1:$L$1,0))/'tính băng dính sạch'!$E32,1)</f>
        <v>#N/A</v>
      </c>
      <c r="AR32" s="92" t="e">
        <f t="array" ref="AR32">+ROUND(INDEX(FCSTSDV!$D$2:$L$72,MATCH('tính băng dính sạch'!$D32,FCSTSDV!$C$2:$C$72,0),MATCH('tính băng dính sạch'!AR$3,FCSTSDV!$D$1:$L$1,0))/'tính băng dính sạch'!$E32,1)</f>
        <v>#N/A</v>
      </c>
      <c r="AS32" s="92" t="e">
        <f t="array" ref="AS32">+ROUND(INDEX(FCSTSDV!$D$2:$L$72,MATCH('tính băng dính sạch'!$D32,FCSTSDV!$C$2:$C$72,0),MATCH('tính băng dính sạch'!AS$3,FCSTSDV!$D$1:$L$1,0))/'tính băng dính sạch'!$E32,1)</f>
        <v>#N/A</v>
      </c>
      <c r="AT32" s="92" t="e">
        <f t="array" ref="AT32">+ROUND(INDEX(FCSTSDV!$D$2:$L$72,MATCH('tính băng dính sạch'!$D32,FCSTSDV!$C$2:$C$72,0),MATCH('tính băng dính sạch'!AT$3,FCSTSDV!$D$1:$L$1,0))/'tính băng dính sạch'!$E32,1)</f>
        <v>#N/A</v>
      </c>
      <c r="AU32" s="92" t="e">
        <f t="array" ref="AU32">+ROUND(INDEX(FCSTSDV!$D$2:$L$72,MATCH('tính băng dính sạch'!$D32,FCSTSDV!$C$2:$C$72,0),MATCH('tính băng dính sạch'!AU$3,FCSTSDV!$D$1:$L$1,0))/'tính băng dính sạch'!$E32,1)</f>
        <v>#N/A</v>
      </c>
      <c r="AV32" s="92" t="e">
        <f t="array" ref="AV32">+ROUND(INDEX(FCSTSDV!$D$2:$L$72,MATCH('tính băng dính sạch'!$D32,FCSTSDV!$C$2:$C$72,0),MATCH('tính băng dính sạch'!AV$3,FCSTSDV!$D$1:$L$1,0))/'tính băng dính sạch'!$E32,1)</f>
        <v>#N/A</v>
      </c>
      <c r="AW32" s="92" t="e">
        <f t="array" ref="AW32">+ROUND(INDEX(FCSTSDV!$D$2:$L$72,MATCH('tính băng dính sạch'!$D32,FCSTSDV!$C$2:$C$72,0),MATCH('tính băng dính sạch'!AW$3,FCSTSDV!$D$1:$L$1,0))/'tính băng dính sạch'!$E32,1)</f>
        <v>#N/A</v>
      </c>
      <c r="AX32" s="92" t="e">
        <f t="array" ref="AX32">+ROUND(INDEX(FCSTSDV!$D$2:$L$72,MATCH('tính băng dính sạch'!$D32,FCSTSDV!$C$2:$C$72,0),MATCH('tính băng dính sạch'!AX$3,FCSTSDV!$D$1:$L$1,0))/'tính băng dính sạch'!$E32,1)</f>
        <v>#N/A</v>
      </c>
      <c r="AY32" s="92" t="e">
        <f t="array" ref="AY32">+ROUND(INDEX(FCSTSDV!$D$2:$L$72,MATCH('tính băng dính sạch'!$D32,FCSTSDV!$C$2:$C$72,0),MATCH('tính băng dính sạch'!AY$3,FCSTSDV!$D$1:$L$1,0))/'tính băng dính sạch'!$E32,1)</f>
        <v>#N/A</v>
      </c>
      <c r="AZ32" s="92" t="e">
        <f t="array" ref="AZ32">+ROUND(INDEX(FCSTSDV!$D$2:$L$72,MATCH('tính băng dính sạch'!$D32,FCSTSDV!$C$2:$C$72,0),MATCH('tính băng dính sạch'!AZ$3,FCSTSDV!$D$1:$L$1,0))/'tính băng dính sạch'!$E32,1)</f>
        <v>#N/A</v>
      </c>
      <c r="BA32" s="92" t="e">
        <f t="array" ref="BA32">+ROUND(INDEX(FCSTSDV!$D$2:$L$72,MATCH('tính băng dính sạch'!$D32,FCSTSDV!$C$2:$C$72,0),MATCH('tính băng dính sạch'!BA$3,FCSTSDV!$D$1:$L$1,0))/'tính băng dính sạch'!$E32,1)</f>
        <v>#N/A</v>
      </c>
      <c r="BB32" s="92" t="e">
        <f t="array" ref="BB32">+ROUND(INDEX(FCSTSDV!$D$2:$L$72,MATCH('tính băng dính sạch'!$D32,FCSTSDV!$C$2:$C$72,0),MATCH('tính băng dính sạch'!BB$3,FCSTSDV!$D$1:$L$1,0))/'tính băng dính sạch'!$E32,1)</f>
        <v>#N/A</v>
      </c>
      <c r="BC32" s="92" t="e">
        <f t="array" ref="BC32">+ROUND(INDEX(FCSTSDV!$D$2:$L$72,MATCH('tính băng dính sạch'!$D32,FCSTSDV!$C$2:$C$72,0),MATCH('tính băng dính sạch'!BC$3,FCSTSDV!$D$1:$L$1,0))/'tính băng dính sạch'!$E32,1)</f>
        <v>#N/A</v>
      </c>
      <c r="BD32" s="92" t="e">
        <f t="array" ref="BD32">+ROUND(INDEX(FCSTSDV!$D$2:$L$72,MATCH('tính băng dính sạch'!$D32,FCSTSDV!$C$2:$C$72,0),MATCH('tính băng dính sạch'!BD$3,FCSTSDV!$D$1:$L$1,0))/'tính băng dính sạch'!$E32,1)</f>
        <v>#N/A</v>
      </c>
      <c r="BE32" s="92" t="e">
        <f t="array" ref="BE32">+ROUND(INDEX(FCSTSDV!$D$2:$L$72,MATCH('tính băng dính sạch'!$D32,FCSTSDV!$C$2:$C$72,0),MATCH('tính băng dính sạch'!BE$3,FCSTSDV!$D$1:$L$1,0))/'tính băng dính sạch'!$E32,1)</f>
        <v>#N/A</v>
      </c>
      <c r="BF32" s="92" t="e">
        <f t="array" ref="BF32">+ROUND(INDEX(FCSTSDV!$D$2:$L$72,MATCH('tính băng dính sạch'!$D32,FCSTSDV!$C$2:$C$72,0),MATCH('tính băng dính sạch'!BF$3,FCSTSDV!$D$1:$L$1,0))/'tính băng dính sạch'!$E32,1)</f>
        <v>#N/A</v>
      </c>
      <c r="BG32" s="92" t="e">
        <f t="array" ref="BG32">+ROUND(INDEX(FCSTSDV!$D$2:$L$72,MATCH('tính băng dính sạch'!$D32,FCSTSDV!$C$2:$C$72,0),MATCH('tính băng dính sạch'!BG$3,FCSTSDV!$D$1:$L$1,0))/'tính băng dính sạch'!$E32,1)</f>
        <v>#N/A</v>
      </c>
      <c r="BH32" s="92" t="e">
        <f t="array" ref="BH32">+ROUND(INDEX(FCSTSDV!$D$2:$L$72,MATCH('tính băng dính sạch'!$D32,FCSTSDV!$C$2:$C$72,0),MATCH('tính băng dính sạch'!BH$3,FCSTSDV!$D$1:$L$1,0))/'tính băng dính sạch'!$E32,1)</f>
        <v>#N/A</v>
      </c>
      <c r="BI32" s="92" t="e">
        <f t="array" ref="BI32">+ROUND(INDEX(FCSTSDV!$D$2:$L$72,MATCH('tính băng dính sạch'!$D32,FCSTSDV!$C$2:$C$72,0),MATCH('tính băng dính sạch'!BI$3,FCSTSDV!$D$1:$L$1,0))/'tính băng dính sạch'!$E32,1)</f>
        <v>#N/A</v>
      </c>
      <c r="BJ32" s="92" t="e">
        <f t="array" ref="BJ32">+ROUND(INDEX(FCSTSDV!$D$2:$L$72,MATCH('tính băng dính sạch'!$D32,FCSTSDV!$C$2:$C$72,0),MATCH('tính băng dính sạch'!BJ$3,FCSTSDV!$D$1:$L$1,0))/'tính băng dính sạch'!$E32,1)</f>
        <v>#N/A</v>
      </c>
      <c r="BK32" s="92" t="e">
        <f t="array" ref="BK32">+ROUND(INDEX(FCSTSDV!$D$2:$L$72,MATCH('tính băng dính sạch'!$D32,FCSTSDV!$C$2:$C$72,0),MATCH('tính băng dính sạch'!BK$3,FCSTSDV!$D$1:$L$1,0))/'tính băng dính sạch'!$E32,1)</f>
        <v>#N/A</v>
      </c>
      <c r="BL32" s="92" t="e">
        <f t="array" ref="BL32">+ROUND(INDEX(FCSTSDV!$D$2:$L$72,MATCH('tính băng dính sạch'!$D32,FCSTSDV!$C$2:$C$72,0),MATCH('tính băng dính sạch'!BL$3,FCSTSDV!$D$1:$L$1,0))/'tính băng dính sạch'!$E32,1)</f>
        <v>#N/A</v>
      </c>
      <c r="BM32" s="92" t="e">
        <f t="array" ref="BM32">+ROUND(INDEX(FCSTSDV!$D$2:$L$72,MATCH('tính băng dính sạch'!$D32,FCSTSDV!$C$2:$C$72,0),MATCH('tính băng dính sạch'!BM$3,FCSTSDV!$D$1:$L$1,0))/'tính băng dính sạch'!$E32,1)</f>
        <v>#N/A</v>
      </c>
      <c r="BN32" s="92" t="e">
        <f t="array" ref="BN32">+ROUND(INDEX(FCSTSDV!$D$2:$L$72,MATCH('tính băng dính sạch'!$D32,FCSTSDV!$C$2:$C$72,0),MATCH('tính băng dính sạch'!BN$3,FCSTSDV!$D$1:$L$1,0))/'tính băng dính sạch'!$E32,1)</f>
        <v>#N/A</v>
      </c>
      <c r="BO32" s="92" t="e">
        <f t="array" ref="BO32">+ROUND(INDEX(FCSTSDV!$D$2:$L$72,MATCH('tính băng dính sạch'!$D32,FCSTSDV!$C$2:$C$72,0),MATCH('tính băng dính sạch'!BO$3,FCSTSDV!$D$1:$L$1,0))/'tính băng dính sạch'!$E32,1)</f>
        <v>#N/A</v>
      </c>
      <c r="BP32" s="92" t="e">
        <f t="array" ref="BP32">+ROUND(INDEX(FCSTSDV!$D$2:$L$72,MATCH('tính băng dính sạch'!$D32,FCSTSDV!$C$2:$C$72,0),MATCH('tính băng dính sạch'!BP$3,FCSTSDV!$D$1:$L$1,0))/'tính băng dính sạch'!$E32,1)</f>
        <v>#N/A</v>
      </c>
      <c r="BQ32" s="92" t="e">
        <f t="array" ref="BQ32">+ROUND(INDEX(FCSTSDV!$D$2:$L$72,MATCH('tính băng dính sạch'!$D32,FCSTSDV!$C$2:$C$72,0),MATCH('tính băng dính sạch'!BQ$3,FCSTSDV!$D$1:$L$1,0))/'tính băng dính sạch'!$E32,1)</f>
        <v>#N/A</v>
      </c>
      <c r="BR32" s="92" t="e">
        <f t="array" ref="BR32">+ROUND(INDEX(FCSTSDV!$D$2:$L$72,MATCH('tính băng dính sạch'!$D32,FCSTSDV!$C$2:$C$72,0),MATCH('tính băng dính sạch'!BR$3,FCSTSDV!$D$1:$L$1,0))/'tính băng dính sạch'!$E32,1)</f>
        <v>#N/A</v>
      </c>
      <c r="BS32" s="92" t="e">
        <f t="array" ref="BS32">+ROUND(INDEX(FCSTSDV!$D$2:$L$72,MATCH('tính băng dính sạch'!$D32,FCSTSDV!$C$2:$C$72,0),MATCH('tính băng dính sạch'!BS$3,FCSTSDV!$D$1:$L$1,0))/'tính băng dính sạch'!$E32,1)</f>
        <v>#N/A</v>
      </c>
      <c r="BT32" s="92" t="e">
        <f t="array" ref="BT32">+ROUND(INDEX(FCSTSDV!$D$2:$L$72,MATCH('tính băng dính sạch'!$D32,FCSTSDV!$C$2:$C$72,0),MATCH('tính băng dính sạch'!BT$3,FCSTSDV!$D$1:$L$1,0))/'tính băng dính sạch'!$E32,1)</f>
        <v>#N/A</v>
      </c>
      <c r="BU32" s="92" t="e">
        <f t="array" ref="BU32">+ROUND(INDEX(FCSTSDV!$D$2:$L$72,MATCH('tính băng dính sạch'!$D32,FCSTSDV!$C$2:$C$72,0),MATCH('tính băng dính sạch'!BU$3,FCSTSDV!$D$1:$L$1,0))/'tính băng dính sạch'!$E32,1)</f>
        <v>#N/A</v>
      </c>
      <c r="BV32" s="92" t="e">
        <f t="array" ref="BV32">+ROUND(INDEX(FCSTSDV!$D$2:$L$72,MATCH('tính băng dính sạch'!$D32,FCSTSDV!$C$2:$C$72,0),MATCH('tính băng dính sạch'!BV$3,FCSTSDV!$D$1:$L$1,0))/'tính băng dính sạch'!$E32,1)</f>
        <v>#N/A</v>
      </c>
      <c r="BW32" s="92" t="e">
        <f t="array" ref="BW32">+ROUND(INDEX(FCSTSDV!$D$2:$L$72,MATCH('tính băng dính sạch'!$D32,FCSTSDV!$C$2:$C$72,0),MATCH('tính băng dính sạch'!BW$3,FCSTSDV!$D$1:$L$1,0))/'tính băng dính sạch'!$E32,1)</f>
        <v>#N/A</v>
      </c>
      <c r="BX32" s="92" t="e">
        <f t="array" ref="BX32">+ROUND(INDEX(FCSTSDV!$D$2:$L$72,MATCH('tính băng dính sạch'!$D32,FCSTSDV!$C$2:$C$72,0),MATCH('tính băng dính sạch'!BX$3,FCSTSDV!$D$1:$L$1,0))/'tính băng dính sạch'!$E32,1)</f>
        <v>#N/A</v>
      </c>
      <c r="BY32" s="92" t="e">
        <f t="array" ref="BY32">+ROUND(INDEX(FCSTSDV!$D$2:$L$72,MATCH('tính băng dính sạch'!$D32,FCSTSDV!$C$2:$C$72,0),MATCH('tính băng dính sạch'!BY$3,FCSTSDV!$D$1:$L$1,0))/'tính băng dính sạch'!$E32,1)</f>
        <v>#N/A</v>
      </c>
      <c r="BZ32" s="92" t="e">
        <f t="array" ref="BZ32">+ROUND(INDEX(FCSTSDV!$D$2:$L$72,MATCH('tính băng dính sạch'!$D32,FCSTSDV!$C$2:$C$72,0),MATCH('tính băng dính sạch'!BZ$3,FCSTSDV!$D$1:$L$1,0))/'tính băng dính sạch'!$E32,1)</f>
        <v>#N/A</v>
      </c>
      <c r="CA32" s="92" t="e">
        <f t="array" ref="CA32">+ROUND(INDEX(FCSTSDV!$D$2:$L$72,MATCH('tính băng dính sạch'!$D32,FCSTSDV!$C$2:$C$72,0),MATCH('tính băng dính sạch'!CA$3,FCSTSDV!$D$1:$L$1,0))/'tính băng dính sạch'!$E32,1)</f>
        <v>#N/A</v>
      </c>
      <c r="CB32" s="92" t="e">
        <f t="array" ref="CB32">+ROUND(INDEX(FCSTSDV!$D$2:$L$72,MATCH('tính băng dính sạch'!$D32,FCSTSDV!$C$2:$C$72,0),MATCH('tính băng dính sạch'!CB$3,FCSTSDV!$D$1:$L$1,0))/'tính băng dính sạch'!$E32,1)</f>
        <v>#N/A</v>
      </c>
      <c r="CC32" s="92" t="e">
        <f t="array" ref="CC32">+ROUND(INDEX(FCSTSDV!$D$2:$L$72,MATCH('tính băng dính sạch'!$D32,FCSTSDV!$C$2:$C$72,0),MATCH('tính băng dính sạch'!CC$3,FCSTSDV!$D$1:$L$1,0))/'tính băng dính sạch'!$E32,1)</f>
        <v>#N/A</v>
      </c>
      <c r="CD32" s="92" t="e">
        <f t="array" ref="CD32">+ROUND(INDEX(FCSTSDV!$D$2:$L$72,MATCH('tính băng dính sạch'!$D32,FCSTSDV!$C$2:$C$72,0),MATCH('tính băng dính sạch'!CD$3,FCSTSDV!$D$1:$L$1,0))/'tính băng dính sạch'!$E32,1)</f>
        <v>#N/A</v>
      </c>
      <c r="CE32" s="92" t="e">
        <f t="array" ref="CE32">+ROUND(INDEX(FCSTSDV!$D$2:$L$72,MATCH('tính băng dính sạch'!$D32,FCSTSDV!$C$2:$C$72,0),MATCH('tính băng dính sạch'!CE$3,FCSTSDV!$D$1:$L$1,0))/'tính băng dính sạch'!$E32,1)</f>
        <v>#N/A</v>
      </c>
      <c r="CF32" s="92" t="e">
        <f t="array" ref="CF32">+ROUND(INDEX(FCSTSDV!$D$2:$L$72,MATCH('tính băng dính sạch'!$D32,FCSTSDV!$C$2:$C$72,0),MATCH('tính băng dính sạch'!CF$3,FCSTSDV!$D$1:$L$1,0))/'tính băng dính sạch'!$E32,1)</f>
        <v>#N/A</v>
      </c>
      <c r="CG32" s="92" t="e">
        <f t="array" ref="CG32">+ROUND(INDEX(FCSTSDV!$D$2:$L$72,MATCH('tính băng dính sạch'!$D32,FCSTSDV!$C$2:$C$72,0),MATCH('tính băng dính sạch'!CG$3,FCSTSDV!$D$1:$L$1,0))/'tính băng dính sạch'!$E32,1)</f>
        <v>#N/A</v>
      </c>
      <c r="CH32" s="92" t="e">
        <f t="array" ref="CH32">+ROUND(INDEX(FCSTSDV!$D$2:$L$72,MATCH('tính băng dính sạch'!$D32,FCSTSDV!$C$2:$C$72,0),MATCH('tính băng dính sạch'!CH$3,FCSTSDV!$D$1:$L$1,0))/'tính băng dính sạch'!$E32,1)</f>
        <v>#N/A</v>
      </c>
      <c r="CI32" s="92" t="e">
        <f t="array" ref="CI32">+ROUND(INDEX(FCSTSDV!$D$2:$L$72,MATCH('tính băng dính sạch'!$D32,FCSTSDV!$C$2:$C$72,0),MATCH('tính băng dính sạch'!CI$3,FCSTSDV!$D$1:$L$1,0))/'tính băng dính sạch'!$E32,1)</f>
        <v>#N/A</v>
      </c>
      <c r="CJ32" s="92" t="e">
        <f t="array" ref="CJ32">+ROUND(INDEX(FCSTSDV!$D$2:$L$72,MATCH('tính băng dính sạch'!$D32,FCSTSDV!$C$2:$C$72,0),MATCH('tính băng dính sạch'!CJ$3,FCSTSDV!$D$1:$L$1,0))/'tính băng dính sạch'!$E32,1)</f>
        <v>#N/A</v>
      </c>
      <c r="CK32" s="92" t="e">
        <f t="array" ref="CK32">+ROUND(INDEX(FCSTSDV!$D$2:$L$72,MATCH('tính băng dính sạch'!$D32,FCSTSDV!$C$2:$C$72,0),MATCH('tính băng dính sạch'!CK$3,FCSTSDV!$D$1:$L$1,0))/'tính băng dính sạch'!$E32,1)</f>
        <v>#N/A</v>
      </c>
      <c r="CL32" s="92" t="e">
        <f t="array" ref="CL32">+ROUND(INDEX(FCSTSDV!$D$2:$L$72,MATCH('tính băng dính sạch'!$D32,FCSTSDV!$C$2:$C$72,0),MATCH('tính băng dính sạch'!CL$3,FCSTSDV!$D$1:$L$1,0))/'tính băng dính sạch'!$E32,1)</f>
        <v>#N/A</v>
      </c>
      <c r="CM32" s="92" t="e">
        <f t="array" ref="CM32">+ROUND(INDEX(FCSTSDV!$D$2:$L$72,MATCH('tính băng dính sạch'!$D32,FCSTSDV!$C$2:$C$72,0),MATCH('tính băng dính sạch'!CM$3,FCSTSDV!$D$1:$L$1,0))/'tính băng dính sạch'!$E32,1)</f>
        <v>#N/A</v>
      </c>
      <c r="CN32" s="92" t="e">
        <f t="array" ref="CN32">+ROUND(INDEX(FCSTSDV!$D$2:$L$72,MATCH('tính băng dính sạch'!$D32,FCSTSDV!$C$2:$C$72,0),MATCH('tính băng dính sạch'!CN$3,FCSTSDV!$D$1:$L$1,0))/'tính băng dính sạch'!$E32,1)</f>
        <v>#N/A</v>
      </c>
      <c r="CO32" s="92" t="e">
        <f t="array" ref="CO32">+ROUND(INDEX(FCSTSDV!$D$2:$L$72,MATCH('tính băng dính sạch'!$D32,FCSTSDV!$C$2:$C$72,0),MATCH('tính băng dính sạch'!CO$3,FCSTSDV!$D$1:$L$1,0))/'tính băng dính sạch'!$E32,1)</f>
        <v>#N/A</v>
      </c>
      <c r="CP32" s="92" t="e">
        <f t="array" ref="CP32">+ROUND(INDEX(FCSTSDV!$D$2:$L$72,MATCH('tính băng dính sạch'!$D32,FCSTSDV!$C$2:$C$72,0),MATCH('tính băng dính sạch'!CP$3,FCSTSDV!$D$1:$L$1,0))/'tính băng dính sạch'!$E32,1)</f>
        <v>#N/A</v>
      </c>
      <c r="CQ32" s="92" t="e">
        <f t="array" ref="CQ32">+ROUND(INDEX(FCSTSDV!$D$2:$L$72,MATCH('tính băng dính sạch'!$D32,FCSTSDV!$C$2:$C$72,0),MATCH('tính băng dính sạch'!CQ$3,FCSTSDV!$D$1:$L$1,0))/'tính băng dính sạch'!$E32,1)</f>
        <v>#N/A</v>
      </c>
    </row>
    <row r="33" spans="1:95" ht="20.100000000000001" hidden="1" customHeight="1">
      <c r="A33" s="813"/>
      <c r="B33" s="795"/>
      <c r="C33" s="57"/>
      <c r="D33" s="46" t="s">
        <v>78</v>
      </c>
      <c r="E33" s="49">
        <v>2500</v>
      </c>
      <c r="F33" s="799"/>
      <c r="G33" s="799"/>
      <c r="H33" s="830"/>
      <c r="I33" s="81">
        <f>+ROUND(IFERROR(VLOOKUP(D33,FCSTSDV!$C$2:$C$72,26,0),0)/'tính băng dính sạch'!E33+0,0)</f>
        <v>0</v>
      </c>
      <c r="J33" s="85"/>
      <c r="K33" s="85"/>
      <c r="L33" s="85"/>
      <c r="M33" s="84" t="e">
        <f t="array" ref="M33">+INDEX(FCSTSDV!$D$2:$L$72,MATCH('tính băng dính sạch'!$D33,FCSTSDV!$C$2:$C$72,0),MATCH('tính băng dính sạch'!M$3,FCSTSDV!$D$1:$L$1,0))/'tính băng dính sạch'!$E33</f>
        <v>#N/A</v>
      </c>
      <c r="N33" s="84" t="e">
        <f t="array" ref="N33">+INDEX(FCSTSDV!$D$2:$L$72,MATCH('tính băng dính sạch'!$D33,FCSTSDV!$C$2:$C$72,0),MATCH('tính băng dính sạch'!N$3,FCSTSDV!$D$1:$L$1,0))/'tính băng dính sạch'!$E33</f>
        <v>#N/A</v>
      </c>
      <c r="O33" s="84" t="e">
        <f t="array" ref="O33">+INDEX(FCSTSDV!$D$2:$L$72,MATCH('tính băng dính sạch'!$D33,FCSTSDV!$C$2:$C$72,0),MATCH('tính băng dính sạch'!O$3,FCSTSDV!$D$1:$L$1,0))/'tính băng dính sạch'!$E33</f>
        <v>#N/A</v>
      </c>
      <c r="P33" s="84" t="e">
        <f t="array" ref="P33">+INDEX(FCSTSDV!$D$2:$L$72,MATCH('tính băng dính sạch'!$D33,FCSTSDV!$C$2:$C$72,0),MATCH('tính băng dính sạch'!P$3,FCSTSDV!$D$1:$L$1,0))/'tính băng dính sạch'!$E33</f>
        <v>#N/A</v>
      </c>
      <c r="Q33" s="84" t="e">
        <f t="array" ref="Q33">+INDEX(FCSTSDV!$D$2:$L$72,MATCH('tính băng dính sạch'!$D33,FCSTSDV!$C$2:$C$72,0),MATCH('tính băng dính sạch'!Q$3,FCSTSDV!$D$1:$L$1,0))/'tính băng dính sạch'!$E33</f>
        <v>#N/A</v>
      </c>
      <c r="R33" s="84" t="e">
        <f t="array" ref="R33">+INDEX(FCSTSDV!$D$2:$L$72,MATCH('tính băng dính sạch'!$D33,FCSTSDV!$C$2:$C$72,0),MATCH('tính băng dính sạch'!R$3,FCSTSDV!$D$1:$L$1,0))/'tính băng dính sạch'!$E33</f>
        <v>#N/A</v>
      </c>
      <c r="S33" s="84" t="e">
        <f t="array" ref="S33">+INDEX(FCSTSDV!$D$2:$L$72,MATCH('tính băng dính sạch'!$D33,FCSTSDV!$C$2:$C$72,0),MATCH('tính băng dính sạch'!S$3,FCSTSDV!$D$1:$L$1,0))/'tính băng dính sạch'!$E33</f>
        <v>#N/A</v>
      </c>
      <c r="T33" s="84" t="e">
        <f t="array" ref="T33">+INDEX(FCSTSDV!$D$2:$L$72,MATCH('tính băng dính sạch'!$D33,FCSTSDV!$C$2:$C$72,0),MATCH('tính băng dính sạch'!T$3,FCSTSDV!$D$1:$L$1,0))/'tính băng dính sạch'!$E33</f>
        <v>#N/A</v>
      </c>
      <c r="U33" s="84" t="e">
        <f t="array" ref="U33">+INDEX(FCSTSDV!$D$2:$L$72,MATCH('tính băng dính sạch'!$D33,FCSTSDV!$C$2:$C$72,0),MATCH('tính băng dính sạch'!U$3,FCSTSDV!$D$1:$L$1,0))/'tính băng dính sạch'!$E33</f>
        <v>#N/A</v>
      </c>
      <c r="V33" s="101" t="e">
        <f t="array" ref="V33">+INDEX(FCSTSDV!$D$2:$L$72,MATCH('tính băng dính sạch'!$D33,FCSTSDV!$C$2:$C$72,0),MATCH('tính băng dính sạch'!V$3,FCSTSDV!$D$1:$L$1,0))/'tính băng dính sạch'!$E33</f>
        <v>#N/A</v>
      </c>
      <c r="W33" s="92" t="e">
        <f t="array" ref="W33">+INDEX(FCSTSDV!$D$2:$L$72,MATCH('tính băng dính sạch'!$D33,FCSTSDV!$C$2:$C$72,0),MATCH('tính băng dính sạch'!W$3,FCSTSDV!$D$1:$L$1,0))/'tính băng dính sạch'!$E33</f>
        <v>#N/A</v>
      </c>
      <c r="X33" s="102" t="e">
        <f t="array" ref="X33">+INDEX(FCSTSDV!$D$2:$L$72,MATCH('tính băng dính sạch'!$D33,FCSTSDV!$C$2:$C$72,0),MATCH('tính băng dính sạch'!X$3,FCSTSDV!$D$1:$L$1,0))/'tính băng dính sạch'!$E33</f>
        <v>#N/A</v>
      </c>
      <c r="Y33" s="102" t="e">
        <f t="array" ref="Y33">+INDEX(FCSTSDV!$D$2:$L$72,MATCH('tính băng dính sạch'!$D33,FCSTSDV!$C$2:$C$72,0),MATCH('tính băng dính sạch'!Y$3,FCSTSDV!$D$1:$L$1,0))/'tính băng dính sạch'!$E33</f>
        <v>#N/A</v>
      </c>
      <c r="Z33" s="102" t="e">
        <f t="array" ref="Z33">+INDEX(FCSTSDV!$D$2:$L$72,MATCH('tính băng dính sạch'!$D33,FCSTSDV!$C$2:$C$72,0),MATCH('tính băng dính sạch'!Z$3,FCSTSDV!$D$1:$L$1,0))/'tính băng dính sạch'!$E33</f>
        <v>#N/A</v>
      </c>
      <c r="AA33" s="102" t="e">
        <f t="array" ref="AA33">+INDEX(FCSTSDV!$D$2:$L$72,MATCH('tính băng dính sạch'!$D33,FCSTSDV!$C$2:$C$72,0),MATCH('tính băng dính sạch'!AA$3,FCSTSDV!$D$1:$L$1,0))/'tính băng dính sạch'!$E33</f>
        <v>#N/A</v>
      </c>
      <c r="AB33" s="102" t="e">
        <f t="array" ref="AB33">+INDEX(FCSTSDV!$D$2:$L$72,MATCH('tính băng dính sạch'!$D33,FCSTSDV!$C$2:$C$72,0),MATCH('tính băng dính sạch'!AB$3,FCSTSDV!$D$1:$L$1,0))/'tính băng dính sạch'!$E33</f>
        <v>#N/A</v>
      </c>
      <c r="AC33" s="102" t="e">
        <f t="array" ref="AC33">+INDEX(FCSTSDV!$D$2:$L$72,MATCH('tính băng dính sạch'!$D33,FCSTSDV!$C$2:$C$72,0),MATCH('tính băng dính sạch'!AC$3,FCSTSDV!$D$1:$L$1,0))/'tính băng dính sạch'!$E33</f>
        <v>#N/A</v>
      </c>
      <c r="AD33" s="102" t="e">
        <f t="array" ref="AD33">+INDEX(FCSTSDV!$D$2:$L$72,MATCH('tính băng dính sạch'!$D33,FCSTSDV!$C$2:$C$72,0),MATCH('tính băng dính sạch'!AD$3,FCSTSDV!$D$1:$L$1,0))/'tính băng dính sạch'!$E33</f>
        <v>#N/A</v>
      </c>
      <c r="AE33" s="102" t="e">
        <f t="array" ref="AE33">+INDEX(FCSTSDV!$D$2:$L$72,MATCH('tính băng dính sạch'!$D33,FCSTSDV!$C$2:$C$72,0),MATCH('tính băng dính sạch'!AE$3,FCSTSDV!$D$1:$L$1,0))/'tính băng dính sạch'!$E33</f>
        <v>#N/A</v>
      </c>
      <c r="AF33" s="92" t="e">
        <f>+INDEX(FCSTSDV!$D$2:$L$72,MATCH('tính băng dính sạch'!$D33,FCSTSDV!$C$2:$C$72,0),MATCH('tính băng dính sạch'!AF$3,FCSTSDV!$D$1:$L$1,0))/'tính băng dính sạch'!$E33</f>
        <v>#N/A</v>
      </c>
      <c r="AG33" s="92" t="e">
        <f t="array" ref="AG33">+ROUND(INDEX(FCSTSDV!$D$2:$L$72,MATCH('tính băng dính sạch'!$D33,FCSTSDV!$C$2:$C$72,0),MATCH('tính băng dính sạch'!AG$3,FCSTSDV!$D$1:$L$1,0))/'tính băng dính sạch'!$E33,1)</f>
        <v>#N/A</v>
      </c>
      <c r="AH33" s="92" t="e">
        <f t="array" ref="AH33">+ROUND(INDEX(FCSTSDV!$D$2:$L$72,MATCH('tính băng dính sạch'!$D33,FCSTSDV!$C$2:$C$72,0),MATCH('tính băng dính sạch'!AH$3,FCSTSDV!$D$1:$L$1,0))/'tính băng dính sạch'!$E33,1)</f>
        <v>#N/A</v>
      </c>
      <c r="AI33" s="92" t="e">
        <f t="array" ref="AI33">+ROUND(INDEX(FCSTSDV!$D$2:$L$72,MATCH('tính băng dính sạch'!$D33,FCSTSDV!$C$2:$C$72,0),MATCH('tính băng dính sạch'!AI$3,FCSTSDV!$D$1:$L$1,0))/'tính băng dính sạch'!$E33,1)</f>
        <v>#N/A</v>
      </c>
      <c r="AJ33" s="92" t="e">
        <f t="array" ref="AJ33">+ROUND(INDEX(FCSTSDV!$D$2:$L$72,MATCH('tính băng dính sạch'!$D33,FCSTSDV!$C$2:$C$72,0),MATCH('tính băng dính sạch'!AJ$3,FCSTSDV!$D$1:$L$1,0))/'tính băng dính sạch'!$E33,1)</f>
        <v>#N/A</v>
      </c>
      <c r="AK33" s="92" t="e">
        <f t="array" ref="AK33">+ROUND(INDEX(FCSTSDV!$D$2:$L$72,MATCH('tính băng dính sạch'!$D33,FCSTSDV!$C$2:$C$72,0),MATCH('tính băng dính sạch'!AK$3,FCSTSDV!$D$1:$L$1,0))/'tính băng dính sạch'!$E33,1)</f>
        <v>#N/A</v>
      </c>
      <c r="AL33" s="92" t="e">
        <f t="array" ref="AL33">+ROUND(INDEX(FCSTSDV!$D$2:$L$72,MATCH('tính băng dính sạch'!$D33,FCSTSDV!$C$2:$C$72,0),MATCH('tính băng dính sạch'!AL$3,FCSTSDV!$D$1:$L$1,0))/'tính băng dính sạch'!$E33,1)</f>
        <v>#N/A</v>
      </c>
      <c r="AM33" s="92" t="e">
        <f t="array" ref="AM33">+ROUND(INDEX(FCSTSDV!$D$2:$L$72,MATCH('tính băng dính sạch'!$D33,FCSTSDV!$C$2:$C$72,0),MATCH('tính băng dính sạch'!AM$3,FCSTSDV!$D$1:$L$1,0))/'tính băng dính sạch'!$E33,1)</f>
        <v>#N/A</v>
      </c>
      <c r="AN33" s="92" t="e">
        <f t="array" ref="AN33">+ROUND(INDEX(FCSTSDV!$D$2:$L$72,MATCH('tính băng dính sạch'!$D33,FCSTSDV!$C$2:$C$72,0),MATCH('tính băng dính sạch'!AN$3,FCSTSDV!$D$1:$L$1,0))/'tính băng dính sạch'!$E33,1)</f>
        <v>#N/A</v>
      </c>
      <c r="AO33" s="92" t="e">
        <f t="array" ref="AO33">+ROUND(INDEX(FCSTSDV!$D$2:$L$72,MATCH('tính băng dính sạch'!$D33,FCSTSDV!$C$2:$C$72,0),MATCH('tính băng dính sạch'!AO$3,FCSTSDV!$D$1:$L$1,0))/'tính băng dính sạch'!$E33,1)</f>
        <v>#N/A</v>
      </c>
      <c r="AP33" s="92" t="e">
        <f t="array" ref="AP33">+ROUND(INDEX(FCSTSDV!$D$2:$L$72,MATCH('tính băng dính sạch'!$D33,FCSTSDV!$C$2:$C$72,0),MATCH('tính băng dính sạch'!AP$3,FCSTSDV!$D$1:$L$1,0))/'tính băng dính sạch'!$E33,1)</f>
        <v>#N/A</v>
      </c>
      <c r="AQ33" s="92" t="e">
        <f t="array" ref="AQ33">+ROUND(INDEX(FCSTSDV!$D$2:$L$72,MATCH('tính băng dính sạch'!$D33,FCSTSDV!$C$2:$C$72,0),MATCH('tính băng dính sạch'!AQ$3,FCSTSDV!$D$1:$L$1,0))/'tính băng dính sạch'!$E33,1)</f>
        <v>#N/A</v>
      </c>
      <c r="AR33" s="92" t="e">
        <f t="array" ref="AR33">+ROUND(INDEX(FCSTSDV!$D$2:$L$72,MATCH('tính băng dính sạch'!$D33,FCSTSDV!$C$2:$C$72,0),MATCH('tính băng dính sạch'!AR$3,FCSTSDV!$D$1:$L$1,0))/'tính băng dính sạch'!$E33,1)</f>
        <v>#N/A</v>
      </c>
      <c r="AS33" s="92" t="e">
        <f t="array" ref="AS33">+ROUND(INDEX(FCSTSDV!$D$2:$L$72,MATCH('tính băng dính sạch'!$D33,FCSTSDV!$C$2:$C$72,0),MATCH('tính băng dính sạch'!AS$3,FCSTSDV!$D$1:$L$1,0))/'tính băng dính sạch'!$E33,1)</f>
        <v>#N/A</v>
      </c>
      <c r="AT33" s="92" t="e">
        <f t="array" ref="AT33">+ROUND(INDEX(FCSTSDV!$D$2:$L$72,MATCH('tính băng dính sạch'!$D33,FCSTSDV!$C$2:$C$72,0),MATCH('tính băng dính sạch'!AT$3,FCSTSDV!$D$1:$L$1,0))/'tính băng dính sạch'!$E33,1)</f>
        <v>#N/A</v>
      </c>
      <c r="AU33" s="92" t="e">
        <f t="array" ref="AU33">+ROUND(INDEX(FCSTSDV!$D$2:$L$72,MATCH('tính băng dính sạch'!$D33,FCSTSDV!$C$2:$C$72,0),MATCH('tính băng dính sạch'!AU$3,FCSTSDV!$D$1:$L$1,0))/'tính băng dính sạch'!$E33,1)</f>
        <v>#N/A</v>
      </c>
      <c r="AV33" s="92" t="e">
        <f t="array" ref="AV33">+ROUND(INDEX(FCSTSDV!$D$2:$L$72,MATCH('tính băng dính sạch'!$D33,FCSTSDV!$C$2:$C$72,0),MATCH('tính băng dính sạch'!AV$3,FCSTSDV!$D$1:$L$1,0))/'tính băng dính sạch'!$E33,1)</f>
        <v>#N/A</v>
      </c>
      <c r="AW33" s="92" t="e">
        <f t="array" ref="AW33">+ROUND(INDEX(FCSTSDV!$D$2:$L$72,MATCH('tính băng dính sạch'!$D33,FCSTSDV!$C$2:$C$72,0),MATCH('tính băng dính sạch'!AW$3,FCSTSDV!$D$1:$L$1,0))/'tính băng dính sạch'!$E33,1)</f>
        <v>#N/A</v>
      </c>
      <c r="AX33" s="92" t="e">
        <f t="array" ref="AX33">+ROUND(INDEX(FCSTSDV!$D$2:$L$72,MATCH('tính băng dính sạch'!$D33,FCSTSDV!$C$2:$C$72,0),MATCH('tính băng dính sạch'!AX$3,FCSTSDV!$D$1:$L$1,0))/'tính băng dính sạch'!$E33,1)</f>
        <v>#N/A</v>
      </c>
      <c r="AY33" s="92" t="e">
        <f t="array" ref="AY33">+ROUND(INDEX(FCSTSDV!$D$2:$L$72,MATCH('tính băng dính sạch'!$D33,FCSTSDV!$C$2:$C$72,0),MATCH('tính băng dính sạch'!AY$3,FCSTSDV!$D$1:$L$1,0))/'tính băng dính sạch'!$E33,1)</f>
        <v>#N/A</v>
      </c>
      <c r="AZ33" s="92" t="e">
        <f t="array" ref="AZ33">+ROUND(INDEX(FCSTSDV!$D$2:$L$72,MATCH('tính băng dính sạch'!$D33,FCSTSDV!$C$2:$C$72,0),MATCH('tính băng dính sạch'!AZ$3,FCSTSDV!$D$1:$L$1,0))/'tính băng dính sạch'!$E33,1)</f>
        <v>#N/A</v>
      </c>
      <c r="BA33" s="92" t="e">
        <f t="array" ref="BA33">+ROUND(INDEX(FCSTSDV!$D$2:$L$72,MATCH('tính băng dính sạch'!$D33,FCSTSDV!$C$2:$C$72,0),MATCH('tính băng dính sạch'!BA$3,FCSTSDV!$D$1:$L$1,0))/'tính băng dính sạch'!$E33,1)</f>
        <v>#N/A</v>
      </c>
      <c r="BB33" s="92" t="e">
        <f t="array" ref="BB33">+ROUND(INDEX(FCSTSDV!$D$2:$L$72,MATCH('tính băng dính sạch'!$D33,FCSTSDV!$C$2:$C$72,0),MATCH('tính băng dính sạch'!BB$3,FCSTSDV!$D$1:$L$1,0))/'tính băng dính sạch'!$E33,1)</f>
        <v>#N/A</v>
      </c>
      <c r="BC33" s="92" t="e">
        <f t="array" ref="BC33">+ROUND(INDEX(FCSTSDV!$D$2:$L$72,MATCH('tính băng dính sạch'!$D33,FCSTSDV!$C$2:$C$72,0),MATCH('tính băng dính sạch'!BC$3,FCSTSDV!$D$1:$L$1,0))/'tính băng dính sạch'!$E33,1)</f>
        <v>#N/A</v>
      </c>
      <c r="BD33" s="92" t="e">
        <f t="array" ref="BD33">+ROUND(INDEX(FCSTSDV!$D$2:$L$72,MATCH('tính băng dính sạch'!$D33,FCSTSDV!$C$2:$C$72,0),MATCH('tính băng dính sạch'!BD$3,FCSTSDV!$D$1:$L$1,0))/'tính băng dính sạch'!$E33,1)</f>
        <v>#N/A</v>
      </c>
      <c r="BE33" s="92" t="e">
        <f t="array" ref="BE33">+ROUND(INDEX(FCSTSDV!$D$2:$L$72,MATCH('tính băng dính sạch'!$D33,FCSTSDV!$C$2:$C$72,0),MATCH('tính băng dính sạch'!BE$3,FCSTSDV!$D$1:$L$1,0))/'tính băng dính sạch'!$E33,1)</f>
        <v>#N/A</v>
      </c>
      <c r="BF33" s="92" t="e">
        <f t="array" ref="BF33">+ROUND(INDEX(FCSTSDV!$D$2:$L$72,MATCH('tính băng dính sạch'!$D33,FCSTSDV!$C$2:$C$72,0),MATCH('tính băng dính sạch'!BF$3,FCSTSDV!$D$1:$L$1,0))/'tính băng dính sạch'!$E33,1)</f>
        <v>#N/A</v>
      </c>
      <c r="BG33" s="92" t="e">
        <f t="array" ref="BG33">+ROUND(INDEX(FCSTSDV!$D$2:$L$72,MATCH('tính băng dính sạch'!$D33,FCSTSDV!$C$2:$C$72,0),MATCH('tính băng dính sạch'!BG$3,FCSTSDV!$D$1:$L$1,0))/'tính băng dính sạch'!$E33,1)</f>
        <v>#N/A</v>
      </c>
      <c r="BH33" s="92" t="e">
        <f t="array" ref="BH33">+ROUND(INDEX(FCSTSDV!$D$2:$L$72,MATCH('tính băng dính sạch'!$D33,FCSTSDV!$C$2:$C$72,0),MATCH('tính băng dính sạch'!BH$3,FCSTSDV!$D$1:$L$1,0))/'tính băng dính sạch'!$E33,1)</f>
        <v>#N/A</v>
      </c>
      <c r="BI33" s="92" t="e">
        <f t="array" ref="BI33">+ROUND(INDEX(FCSTSDV!$D$2:$L$72,MATCH('tính băng dính sạch'!$D33,FCSTSDV!$C$2:$C$72,0),MATCH('tính băng dính sạch'!BI$3,FCSTSDV!$D$1:$L$1,0))/'tính băng dính sạch'!$E33,1)</f>
        <v>#N/A</v>
      </c>
      <c r="BJ33" s="92" t="e">
        <f t="array" ref="BJ33">+ROUND(INDEX(FCSTSDV!$D$2:$L$72,MATCH('tính băng dính sạch'!$D33,FCSTSDV!$C$2:$C$72,0),MATCH('tính băng dính sạch'!BJ$3,FCSTSDV!$D$1:$L$1,0))/'tính băng dính sạch'!$E33,1)</f>
        <v>#N/A</v>
      </c>
      <c r="BK33" s="92" t="e">
        <f t="array" ref="BK33">+ROUND(INDEX(FCSTSDV!$D$2:$L$72,MATCH('tính băng dính sạch'!$D33,FCSTSDV!$C$2:$C$72,0),MATCH('tính băng dính sạch'!BK$3,FCSTSDV!$D$1:$L$1,0))/'tính băng dính sạch'!$E33,1)</f>
        <v>#N/A</v>
      </c>
      <c r="BL33" s="92" t="e">
        <f t="array" ref="BL33">+ROUND(INDEX(FCSTSDV!$D$2:$L$72,MATCH('tính băng dính sạch'!$D33,FCSTSDV!$C$2:$C$72,0),MATCH('tính băng dính sạch'!BL$3,FCSTSDV!$D$1:$L$1,0))/'tính băng dính sạch'!$E33,1)</f>
        <v>#N/A</v>
      </c>
      <c r="BM33" s="92" t="e">
        <f t="array" ref="BM33">+ROUND(INDEX(FCSTSDV!$D$2:$L$72,MATCH('tính băng dính sạch'!$D33,FCSTSDV!$C$2:$C$72,0),MATCH('tính băng dính sạch'!BM$3,FCSTSDV!$D$1:$L$1,0))/'tính băng dính sạch'!$E33,1)</f>
        <v>#N/A</v>
      </c>
      <c r="BN33" s="92" t="e">
        <f t="array" ref="BN33">+ROUND(INDEX(FCSTSDV!$D$2:$L$72,MATCH('tính băng dính sạch'!$D33,FCSTSDV!$C$2:$C$72,0),MATCH('tính băng dính sạch'!BN$3,FCSTSDV!$D$1:$L$1,0))/'tính băng dính sạch'!$E33,1)</f>
        <v>#N/A</v>
      </c>
      <c r="BO33" s="92" t="e">
        <f t="array" ref="BO33">+ROUND(INDEX(FCSTSDV!$D$2:$L$72,MATCH('tính băng dính sạch'!$D33,FCSTSDV!$C$2:$C$72,0),MATCH('tính băng dính sạch'!BO$3,FCSTSDV!$D$1:$L$1,0))/'tính băng dính sạch'!$E33,1)</f>
        <v>#N/A</v>
      </c>
      <c r="BP33" s="92" t="e">
        <f t="array" ref="BP33">+ROUND(INDEX(FCSTSDV!$D$2:$L$72,MATCH('tính băng dính sạch'!$D33,FCSTSDV!$C$2:$C$72,0),MATCH('tính băng dính sạch'!BP$3,FCSTSDV!$D$1:$L$1,0))/'tính băng dính sạch'!$E33,1)</f>
        <v>#N/A</v>
      </c>
      <c r="BQ33" s="92" t="e">
        <f t="array" ref="BQ33">+ROUND(INDEX(FCSTSDV!$D$2:$L$72,MATCH('tính băng dính sạch'!$D33,FCSTSDV!$C$2:$C$72,0),MATCH('tính băng dính sạch'!BQ$3,FCSTSDV!$D$1:$L$1,0))/'tính băng dính sạch'!$E33,1)</f>
        <v>#N/A</v>
      </c>
      <c r="BR33" s="92" t="e">
        <f t="array" ref="BR33">+ROUND(INDEX(FCSTSDV!$D$2:$L$72,MATCH('tính băng dính sạch'!$D33,FCSTSDV!$C$2:$C$72,0),MATCH('tính băng dính sạch'!BR$3,FCSTSDV!$D$1:$L$1,0))/'tính băng dính sạch'!$E33,1)</f>
        <v>#N/A</v>
      </c>
      <c r="BS33" s="92" t="e">
        <f t="array" ref="BS33">+ROUND(INDEX(FCSTSDV!$D$2:$L$72,MATCH('tính băng dính sạch'!$D33,FCSTSDV!$C$2:$C$72,0),MATCH('tính băng dính sạch'!BS$3,FCSTSDV!$D$1:$L$1,0))/'tính băng dính sạch'!$E33,1)</f>
        <v>#N/A</v>
      </c>
      <c r="BT33" s="92" t="e">
        <f t="array" ref="BT33">+ROUND(INDEX(FCSTSDV!$D$2:$L$72,MATCH('tính băng dính sạch'!$D33,FCSTSDV!$C$2:$C$72,0),MATCH('tính băng dính sạch'!BT$3,FCSTSDV!$D$1:$L$1,0))/'tính băng dính sạch'!$E33,1)</f>
        <v>#N/A</v>
      </c>
      <c r="BU33" s="92" t="e">
        <f t="array" ref="BU33">+ROUND(INDEX(FCSTSDV!$D$2:$L$72,MATCH('tính băng dính sạch'!$D33,FCSTSDV!$C$2:$C$72,0),MATCH('tính băng dính sạch'!BU$3,FCSTSDV!$D$1:$L$1,0))/'tính băng dính sạch'!$E33,1)</f>
        <v>#N/A</v>
      </c>
      <c r="BV33" s="92" t="e">
        <f t="array" ref="BV33">+ROUND(INDEX(FCSTSDV!$D$2:$L$72,MATCH('tính băng dính sạch'!$D33,FCSTSDV!$C$2:$C$72,0),MATCH('tính băng dính sạch'!BV$3,FCSTSDV!$D$1:$L$1,0))/'tính băng dính sạch'!$E33,1)</f>
        <v>#N/A</v>
      </c>
      <c r="BW33" s="92" t="e">
        <f t="array" ref="BW33">+ROUND(INDEX(FCSTSDV!$D$2:$L$72,MATCH('tính băng dính sạch'!$D33,FCSTSDV!$C$2:$C$72,0),MATCH('tính băng dính sạch'!BW$3,FCSTSDV!$D$1:$L$1,0))/'tính băng dính sạch'!$E33,1)</f>
        <v>#N/A</v>
      </c>
      <c r="BX33" s="92" t="e">
        <f t="array" ref="BX33">+ROUND(INDEX(FCSTSDV!$D$2:$L$72,MATCH('tính băng dính sạch'!$D33,FCSTSDV!$C$2:$C$72,0),MATCH('tính băng dính sạch'!BX$3,FCSTSDV!$D$1:$L$1,0))/'tính băng dính sạch'!$E33,1)</f>
        <v>#N/A</v>
      </c>
      <c r="BY33" s="92" t="e">
        <f t="array" ref="BY33">+ROUND(INDEX(FCSTSDV!$D$2:$L$72,MATCH('tính băng dính sạch'!$D33,FCSTSDV!$C$2:$C$72,0),MATCH('tính băng dính sạch'!BY$3,FCSTSDV!$D$1:$L$1,0))/'tính băng dính sạch'!$E33,1)</f>
        <v>#N/A</v>
      </c>
      <c r="BZ33" s="92" t="e">
        <f t="array" ref="BZ33">+ROUND(INDEX(FCSTSDV!$D$2:$L$72,MATCH('tính băng dính sạch'!$D33,FCSTSDV!$C$2:$C$72,0),MATCH('tính băng dính sạch'!BZ$3,FCSTSDV!$D$1:$L$1,0))/'tính băng dính sạch'!$E33,1)</f>
        <v>#N/A</v>
      </c>
      <c r="CA33" s="92" t="e">
        <f t="array" ref="CA33">+ROUND(INDEX(FCSTSDV!$D$2:$L$72,MATCH('tính băng dính sạch'!$D33,FCSTSDV!$C$2:$C$72,0),MATCH('tính băng dính sạch'!CA$3,FCSTSDV!$D$1:$L$1,0))/'tính băng dính sạch'!$E33,1)</f>
        <v>#N/A</v>
      </c>
      <c r="CB33" s="92" t="e">
        <f t="array" ref="CB33">+ROUND(INDEX(FCSTSDV!$D$2:$L$72,MATCH('tính băng dính sạch'!$D33,FCSTSDV!$C$2:$C$72,0),MATCH('tính băng dính sạch'!CB$3,FCSTSDV!$D$1:$L$1,0))/'tính băng dính sạch'!$E33,1)</f>
        <v>#N/A</v>
      </c>
      <c r="CC33" s="92" t="e">
        <f t="array" ref="CC33">+ROUND(INDEX(FCSTSDV!$D$2:$L$72,MATCH('tính băng dính sạch'!$D33,FCSTSDV!$C$2:$C$72,0),MATCH('tính băng dính sạch'!CC$3,FCSTSDV!$D$1:$L$1,0))/'tính băng dính sạch'!$E33,1)</f>
        <v>#N/A</v>
      </c>
      <c r="CD33" s="92" t="e">
        <f t="array" ref="CD33">+ROUND(INDEX(FCSTSDV!$D$2:$L$72,MATCH('tính băng dính sạch'!$D33,FCSTSDV!$C$2:$C$72,0),MATCH('tính băng dính sạch'!CD$3,FCSTSDV!$D$1:$L$1,0))/'tính băng dính sạch'!$E33,1)</f>
        <v>#N/A</v>
      </c>
      <c r="CE33" s="92" t="e">
        <f t="array" ref="CE33">+ROUND(INDEX(FCSTSDV!$D$2:$L$72,MATCH('tính băng dính sạch'!$D33,FCSTSDV!$C$2:$C$72,0),MATCH('tính băng dính sạch'!CE$3,FCSTSDV!$D$1:$L$1,0))/'tính băng dính sạch'!$E33,1)</f>
        <v>#N/A</v>
      </c>
      <c r="CF33" s="92" t="e">
        <f t="array" ref="CF33">+ROUND(INDEX(FCSTSDV!$D$2:$L$72,MATCH('tính băng dính sạch'!$D33,FCSTSDV!$C$2:$C$72,0),MATCH('tính băng dính sạch'!CF$3,FCSTSDV!$D$1:$L$1,0))/'tính băng dính sạch'!$E33,1)</f>
        <v>#N/A</v>
      </c>
      <c r="CG33" s="92" t="e">
        <f t="array" ref="CG33">+ROUND(INDEX(FCSTSDV!$D$2:$L$72,MATCH('tính băng dính sạch'!$D33,FCSTSDV!$C$2:$C$72,0),MATCH('tính băng dính sạch'!CG$3,FCSTSDV!$D$1:$L$1,0))/'tính băng dính sạch'!$E33,1)</f>
        <v>#N/A</v>
      </c>
      <c r="CH33" s="92" t="e">
        <f t="array" ref="CH33">+ROUND(INDEX(FCSTSDV!$D$2:$L$72,MATCH('tính băng dính sạch'!$D33,FCSTSDV!$C$2:$C$72,0),MATCH('tính băng dính sạch'!CH$3,FCSTSDV!$D$1:$L$1,0))/'tính băng dính sạch'!$E33,1)</f>
        <v>#N/A</v>
      </c>
      <c r="CI33" s="92" t="e">
        <f t="array" ref="CI33">+ROUND(INDEX(FCSTSDV!$D$2:$L$72,MATCH('tính băng dính sạch'!$D33,FCSTSDV!$C$2:$C$72,0),MATCH('tính băng dính sạch'!CI$3,FCSTSDV!$D$1:$L$1,0))/'tính băng dính sạch'!$E33,1)</f>
        <v>#N/A</v>
      </c>
      <c r="CJ33" s="92" t="e">
        <f t="array" ref="CJ33">+ROUND(INDEX(FCSTSDV!$D$2:$L$72,MATCH('tính băng dính sạch'!$D33,FCSTSDV!$C$2:$C$72,0),MATCH('tính băng dính sạch'!CJ$3,FCSTSDV!$D$1:$L$1,0))/'tính băng dính sạch'!$E33,1)</f>
        <v>#N/A</v>
      </c>
      <c r="CK33" s="92" t="e">
        <f t="array" ref="CK33">+ROUND(INDEX(FCSTSDV!$D$2:$L$72,MATCH('tính băng dính sạch'!$D33,FCSTSDV!$C$2:$C$72,0),MATCH('tính băng dính sạch'!CK$3,FCSTSDV!$D$1:$L$1,0))/'tính băng dính sạch'!$E33,1)</f>
        <v>#N/A</v>
      </c>
      <c r="CL33" s="92" t="e">
        <f t="array" ref="CL33">+ROUND(INDEX(FCSTSDV!$D$2:$L$72,MATCH('tính băng dính sạch'!$D33,FCSTSDV!$C$2:$C$72,0),MATCH('tính băng dính sạch'!CL$3,FCSTSDV!$D$1:$L$1,0))/'tính băng dính sạch'!$E33,1)</f>
        <v>#N/A</v>
      </c>
      <c r="CM33" s="92" t="e">
        <f t="array" ref="CM33">+ROUND(INDEX(FCSTSDV!$D$2:$L$72,MATCH('tính băng dính sạch'!$D33,FCSTSDV!$C$2:$C$72,0),MATCH('tính băng dính sạch'!CM$3,FCSTSDV!$D$1:$L$1,0))/'tính băng dính sạch'!$E33,1)</f>
        <v>#N/A</v>
      </c>
      <c r="CN33" s="92" t="e">
        <f t="array" ref="CN33">+ROUND(INDEX(FCSTSDV!$D$2:$L$72,MATCH('tính băng dính sạch'!$D33,FCSTSDV!$C$2:$C$72,0),MATCH('tính băng dính sạch'!CN$3,FCSTSDV!$D$1:$L$1,0))/'tính băng dính sạch'!$E33,1)</f>
        <v>#N/A</v>
      </c>
      <c r="CO33" s="92" t="e">
        <f t="array" ref="CO33">+ROUND(INDEX(FCSTSDV!$D$2:$L$72,MATCH('tính băng dính sạch'!$D33,FCSTSDV!$C$2:$C$72,0),MATCH('tính băng dính sạch'!CO$3,FCSTSDV!$D$1:$L$1,0))/'tính băng dính sạch'!$E33,1)</f>
        <v>#N/A</v>
      </c>
      <c r="CP33" s="92" t="e">
        <f t="array" ref="CP33">+ROUND(INDEX(FCSTSDV!$D$2:$L$72,MATCH('tính băng dính sạch'!$D33,FCSTSDV!$C$2:$C$72,0),MATCH('tính băng dính sạch'!CP$3,FCSTSDV!$D$1:$L$1,0))/'tính băng dính sạch'!$E33,1)</f>
        <v>#N/A</v>
      </c>
      <c r="CQ33" s="92" t="e">
        <f t="array" ref="CQ33">+ROUND(INDEX(FCSTSDV!$D$2:$L$72,MATCH('tính băng dính sạch'!$D33,FCSTSDV!$C$2:$C$72,0),MATCH('tính băng dính sạch'!CQ$3,FCSTSDV!$D$1:$L$1,0))/'tính băng dính sạch'!$E33,1)</f>
        <v>#N/A</v>
      </c>
    </row>
    <row r="34" spans="1:95" ht="20.100000000000001" hidden="1" customHeight="1">
      <c r="A34" s="813"/>
      <c r="B34" s="795"/>
      <c r="C34" s="57"/>
      <c r="D34" s="46" t="s">
        <v>79</v>
      </c>
      <c r="E34" s="49">
        <v>2500</v>
      </c>
      <c r="F34" s="799"/>
      <c r="G34" s="799"/>
      <c r="H34" s="830"/>
      <c r="I34" s="81">
        <f>+ROUND(IFERROR(VLOOKUP(D34,FCSTSDV!$C$2:$C$72,26,0),0)/'tính băng dính sạch'!E34+0,0)</f>
        <v>0</v>
      </c>
      <c r="J34" s="85"/>
      <c r="K34" s="85"/>
      <c r="L34" s="85"/>
      <c r="M34" s="84" t="e">
        <f t="array" ref="M34">+INDEX(FCSTSDV!$D$2:$L$72,MATCH('tính băng dính sạch'!$D34,FCSTSDV!$C$2:$C$72,0),MATCH('tính băng dính sạch'!M$3,FCSTSDV!$D$1:$L$1,0))/'tính băng dính sạch'!$E34</f>
        <v>#N/A</v>
      </c>
      <c r="N34" s="84" t="e">
        <f t="array" ref="N34">+INDEX(FCSTSDV!$D$2:$L$72,MATCH('tính băng dính sạch'!$D34,FCSTSDV!$C$2:$C$72,0),MATCH('tính băng dính sạch'!N$3,FCSTSDV!$D$1:$L$1,0))/'tính băng dính sạch'!$E34</f>
        <v>#N/A</v>
      </c>
      <c r="O34" s="84" t="e">
        <f t="array" ref="O34">+INDEX(FCSTSDV!$D$2:$L$72,MATCH('tính băng dính sạch'!$D34,FCSTSDV!$C$2:$C$72,0),MATCH('tính băng dính sạch'!O$3,FCSTSDV!$D$1:$L$1,0))/'tính băng dính sạch'!$E34</f>
        <v>#N/A</v>
      </c>
      <c r="P34" s="84" t="e">
        <f t="array" ref="P34">+INDEX(FCSTSDV!$D$2:$L$72,MATCH('tính băng dính sạch'!$D34,FCSTSDV!$C$2:$C$72,0),MATCH('tính băng dính sạch'!P$3,FCSTSDV!$D$1:$L$1,0))/'tính băng dính sạch'!$E34</f>
        <v>#N/A</v>
      </c>
      <c r="Q34" s="84" t="e">
        <f t="array" ref="Q34">+INDEX(FCSTSDV!$D$2:$L$72,MATCH('tính băng dính sạch'!$D34,FCSTSDV!$C$2:$C$72,0),MATCH('tính băng dính sạch'!Q$3,FCSTSDV!$D$1:$L$1,0))/'tính băng dính sạch'!$E34</f>
        <v>#N/A</v>
      </c>
      <c r="R34" s="84" t="e">
        <f t="array" ref="R34">+INDEX(FCSTSDV!$D$2:$L$72,MATCH('tính băng dính sạch'!$D34,FCSTSDV!$C$2:$C$72,0),MATCH('tính băng dính sạch'!R$3,FCSTSDV!$D$1:$L$1,0))/'tính băng dính sạch'!$E34</f>
        <v>#N/A</v>
      </c>
      <c r="S34" s="84" t="e">
        <f t="array" ref="S34">+INDEX(FCSTSDV!$D$2:$L$72,MATCH('tính băng dính sạch'!$D34,FCSTSDV!$C$2:$C$72,0),MATCH('tính băng dính sạch'!S$3,FCSTSDV!$D$1:$L$1,0))/'tính băng dính sạch'!$E34</f>
        <v>#N/A</v>
      </c>
      <c r="T34" s="84" t="e">
        <f t="array" ref="T34">+INDEX(FCSTSDV!$D$2:$L$72,MATCH('tính băng dính sạch'!$D34,FCSTSDV!$C$2:$C$72,0),MATCH('tính băng dính sạch'!T$3,FCSTSDV!$D$1:$L$1,0))/'tính băng dính sạch'!$E34</f>
        <v>#N/A</v>
      </c>
      <c r="U34" s="84" t="e">
        <f t="array" ref="U34">+INDEX(FCSTSDV!$D$2:$L$72,MATCH('tính băng dính sạch'!$D34,FCSTSDV!$C$2:$C$72,0),MATCH('tính băng dính sạch'!U$3,FCSTSDV!$D$1:$L$1,0))/'tính băng dính sạch'!$E34</f>
        <v>#N/A</v>
      </c>
      <c r="V34" s="101" t="e">
        <f t="array" ref="V34">+INDEX(FCSTSDV!$D$2:$L$72,MATCH('tính băng dính sạch'!$D34,FCSTSDV!$C$2:$C$72,0),MATCH('tính băng dính sạch'!V$3,FCSTSDV!$D$1:$L$1,0))/'tính băng dính sạch'!$E34</f>
        <v>#N/A</v>
      </c>
      <c r="W34" s="92" t="e">
        <f t="array" ref="W34">+INDEX(FCSTSDV!$D$2:$L$72,MATCH('tính băng dính sạch'!$D34,FCSTSDV!$C$2:$C$72,0),MATCH('tính băng dính sạch'!W$3,FCSTSDV!$D$1:$L$1,0))/'tính băng dính sạch'!$E34</f>
        <v>#N/A</v>
      </c>
      <c r="X34" s="102" t="e">
        <f t="array" ref="X34">+INDEX(FCSTSDV!$D$2:$L$72,MATCH('tính băng dính sạch'!$D34,FCSTSDV!$C$2:$C$72,0),MATCH('tính băng dính sạch'!X$3,FCSTSDV!$D$1:$L$1,0))/'tính băng dính sạch'!$E34</f>
        <v>#N/A</v>
      </c>
      <c r="Y34" s="102" t="e">
        <f t="array" ref="Y34">+INDEX(FCSTSDV!$D$2:$L$72,MATCH('tính băng dính sạch'!$D34,FCSTSDV!$C$2:$C$72,0),MATCH('tính băng dính sạch'!Y$3,FCSTSDV!$D$1:$L$1,0))/'tính băng dính sạch'!$E34</f>
        <v>#N/A</v>
      </c>
      <c r="Z34" s="102" t="e">
        <f t="array" ref="Z34">+INDEX(FCSTSDV!$D$2:$L$72,MATCH('tính băng dính sạch'!$D34,FCSTSDV!$C$2:$C$72,0),MATCH('tính băng dính sạch'!Z$3,FCSTSDV!$D$1:$L$1,0))/'tính băng dính sạch'!$E34</f>
        <v>#N/A</v>
      </c>
      <c r="AA34" s="102" t="e">
        <f t="array" ref="AA34">+INDEX(FCSTSDV!$D$2:$L$72,MATCH('tính băng dính sạch'!$D34,FCSTSDV!$C$2:$C$72,0),MATCH('tính băng dính sạch'!AA$3,FCSTSDV!$D$1:$L$1,0))/'tính băng dính sạch'!$E34</f>
        <v>#N/A</v>
      </c>
      <c r="AB34" s="102" t="e">
        <f t="array" ref="AB34">+INDEX(FCSTSDV!$D$2:$L$72,MATCH('tính băng dính sạch'!$D34,FCSTSDV!$C$2:$C$72,0),MATCH('tính băng dính sạch'!AB$3,FCSTSDV!$D$1:$L$1,0))/'tính băng dính sạch'!$E34</f>
        <v>#N/A</v>
      </c>
      <c r="AC34" s="102" t="e">
        <f t="array" ref="AC34">+INDEX(FCSTSDV!$D$2:$L$72,MATCH('tính băng dính sạch'!$D34,FCSTSDV!$C$2:$C$72,0),MATCH('tính băng dính sạch'!AC$3,FCSTSDV!$D$1:$L$1,0))/'tính băng dính sạch'!$E34</f>
        <v>#N/A</v>
      </c>
      <c r="AD34" s="102" t="e">
        <f t="array" ref="AD34">+INDEX(FCSTSDV!$D$2:$L$72,MATCH('tính băng dính sạch'!$D34,FCSTSDV!$C$2:$C$72,0),MATCH('tính băng dính sạch'!AD$3,FCSTSDV!$D$1:$L$1,0))/'tính băng dính sạch'!$E34</f>
        <v>#N/A</v>
      </c>
      <c r="AE34" s="102" t="e">
        <f t="array" ref="AE34">+INDEX(FCSTSDV!$D$2:$L$72,MATCH('tính băng dính sạch'!$D34,FCSTSDV!$C$2:$C$72,0),MATCH('tính băng dính sạch'!AE$3,FCSTSDV!$D$1:$L$1,0))/'tính băng dính sạch'!$E34</f>
        <v>#N/A</v>
      </c>
      <c r="AF34" s="92" t="e">
        <f>+INDEX(FCSTSDV!$D$2:$L$72,MATCH('tính băng dính sạch'!$D34,FCSTSDV!$C$2:$C$72,0),MATCH('tính băng dính sạch'!AF$3,FCSTSDV!$D$1:$L$1,0))/'tính băng dính sạch'!$E34</f>
        <v>#N/A</v>
      </c>
      <c r="AG34" s="92" t="e">
        <f t="array" ref="AG34">+ROUND(INDEX(FCSTSDV!$D$2:$L$72,MATCH('tính băng dính sạch'!$D34,FCSTSDV!$C$2:$C$72,0),MATCH('tính băng dính sạch'!AG$3,FCSTSDV!$D$1:$L$1,0))/'tính băng dính sạch'!$E34,1)</f>
        <v>#N/A</v>
      </c>
      <c r="AH34" s="92" t="e">
        <f t="array" ref="AH34">+ROUND(INDEX(FCSTSDV!$D$2:$L$72,MATCH('tính băng dính sạch'!$D34,FCSTSDV!$C$2:$C$72,0),MATCH('tính băng dính sạch'!AH$3,FCSTSDV!$D$1:$L$1,0))/'tính băng dính sạch'!$E34,1)</f>
        <v>#N/A</v>
      </c>
      <c r="AI34" s="92" t="e">
        <f t="array" ref="AI34">+ROUND(INDEX(FCSTSDV!$D$2:$L$72,MATCH('tính băng dính sạch'!$D34,FCSTSDV!$C$2:$C$72,0),MATCH('tính băng dính sạch'!AI$3,FCSTSDV!$D$1:$L$1,0))/'tính băng dính sạch'!$E34,1)</f>
        <v>#N/A</v>
      </c>
      <c r="AJ34" s="92" t="e">
        <f t="array" ref="AJ34">+ROUND(INDEX(FCSTSDV!$D$2:$L$72,MATCH('tính băng dính sạch'!$D34,FCSTSDV!$C$2:$C$72,0),MATCH('tính băng dính sạch'!AJ$3,FCSTSDV!$D$1:$L$1,0))/'tính băng dính sạch'!$E34,1)</f>
        <v>#N/A</v>
      </c>
      <c r="AK34" s="92" t="e">
        <f t="array" ref="AK34">+ROUND(INDEX(FCSTSDV!$D$2:$L$72,MATCH('tính băng dính sạch'!$D34,FCSTSDV!$C$2:$C$72,0),MATCH('tính băng dính sạch'!AK$3,FCSTSDV!$D$1:$L$1,0))/'tính băng dính sạch'!$E34,1)</f>
        <v>#N/A</v>
      </c>
      <c r="AL34" s="92" t="e">
        <f t="array" ref="AL34">+ROUND(INDEX(FCSTSDV!$D$2:$L$72,MATCH('tính băng dính sạch'!$D34,FCSTSDV!$C$2:$C$72,0),MATCH('tính băng dính sạch'!AL$3,FCSTSDV!$D$1:$L$1,0))/'tính băng dính sạch'!$E34,1)</f>
        <v>#N/A</v>
      </c>
      <c r="AM34" s="92" t="e">
        <f t="array" ref="AM34">+ROUND(INDEX(FCSTSDV!$D$2:$L$72,MATCH('tính băng dính sạch'!$D34,FCSTSDV!$C$2:$C$72,0),MATCH('tính băng dính sạch'!AM$3,FCSTSDV!$D$1:$L$1,0))/'tính băng dính sạch'!$E34,1)</f>
        <v>#N/A</v>
      </c>
      <c r="AN34" s="92" t="e">
        <f t="array" ref="AN34">+ROUND(INDEX(FCSTSDV!$D$2:$L$72,MATCH('tính băng dính sạch'!$D34,FCSTSDV!$C$2:$C$72,0),MATCH('tính băng dính sạch'!AN$3,FCSTSDV!$D$1:$L$1,0))/'tính băng dính sạch'!$E34,1)</f>
        <v>#N/A</v>
      </c>
      <c r="AO34" s="92" t="e">
        <f t="array" ref="AO34">+ROUND(INDEX(FCSTSDV!$D$2:$L$72,MATCH('tính băng dính sạch'!$D34,FCSTSDV!$C$2:$C$72,0),MATCH('tính băng dính sạch'!AO$3,FCSTSDV!$D$1:$L$1,0))/'tính băng dính sạch'!$E34,1)</f>
        <v>#N/A</v>
      </c>
      <c r="AP34" s="92" t="e">
        <f t="array" ref="AP34">+ROUND(INDEX(FCSTSDV!$D$2:$L$72,MATCH('tính băng dính sạch'!$D34,FCSTSDV!$C$2:$C$72,0),MATCH('tính băng dính sạch'!AP$3,FCSTSDV!$D$1:$L$1,0))/'tính băng dính sạch'!$E34,1)</f>
        <v>#N/A</v>
      </c>
      <c r="AQ34" s="92" t="e">
        <f t="array" ref="AQ34">+ROUND(INDEX(FCSTSDV!$D$2:$L$72,MATCH('tính băng dính sạch'!$D34,FCSTSDV!$C$2:$C$72,0),MATCH('tính băng dính sạch'!AQ$3,FCSTSDV!$D$1:$L$1,0))/'tính băng dính sạch'!$E34,1)</f>
        <v>#N/A</v>
      </c>
      <c r="AR34" s="92" t="e">
        <f t="array" ref="AR34">+ROUND(INDEX(FCSTSDV!$D$2:$L$72,MATCH('tính băng dính sạch'!$D34,FCSTSDV!$C$2:$C$72,0),MATCH('tính băng dính sạch'!AR$3,FCSTSDV!$D$1:$L$1,0))/'tính băng dính sạch'!$E34,1)</f>
        <v>#N/A</v>
      </c>
      <c r="AS34" s="92" t="e">
        <f t="array" ref="AS34">+ROUND(INDEX(FCSTSDV!$D$2:$L$72,MATCH('tính băng dính sạch'!$D34,FCSTSDV!$C$2:$C$72,0),MATCH('tính băng dính sạch'!AS$3,FCSTSDV!$D$1:$L$1,0))/'tính băng dính sạch'!$E34,1)</f>
        <v>#N/A</v>
      </c>
      <c r="AT34" s="92" t="e">
        <f t="array" ref="AT34">+ROUND(INDEX(FCSTSDV!$D$2:$L$72,MATCH('tính băng dính sạch'!$D34,FCSTSDV!$C$2:$C$72,0),MATCH('tính băng dính sạch'!AT$3,FCSTSDV!$D$1:$L$1,0))/'tính băng dính sạch'!$E34,1)</f>
        <v>#N/A</v>
      </c>
      <c r="AU34" s="92" t="e">
        <f t="array" ref="AU34">+ROUND(INDEX(FCSTSDV!$D$2:$L$72,MATCH('tính băng dính sạch'!$D34,FCSTSDV!$C$2:$C$72,0),MATCH('tính băng dính sạch'!AU$3,FCSTSDV!$D$1:$L$1,0))/'tính băng dính sạch'!$E34,1)</f>
        <v>#N/A</v>
      </c>
      <c r="AV34" s="92" t="e">
        <f t="array" ref="AV34">+ROUND(INDEX(FCSTSDV!$D$2:$L$72,MATCH('tính băng dính sạch'!$D34,FCSTSDV!$C$2:$C$72,0),MATCH('tính băng dính sạch'!AV$3,FCSTSDV!$D$1:$L$1,0))/'tính băng dính sạch'!$E34,1)</f>
        <v>#N/A</v>
      </c>
      <c r="AW34" s="92" t="e">
        <f t="array" ref="AW34">+ROUND(INDEX(FCSTSDV!$D$2:$L$72,MATCH('tính băng dính sạch'!$D34,FCSTSDV!$C$2:$C$72,0),MATCH('tính băng dính sạch'!AW$3,FCSTSDV!$D$1:$L$1,0))/'tính băng dính sạch'!$E34,1)</f>
        <v>#N/A</v>
      </c>
      <c r="AX34" s="92" t="e">
        <f t="array" ref="AX34">+ROUND(INDEX(FCSTSDV!$D$2:$L$72,MATCH('tính băng dính sạch'!$D34,FCSTSDV!$C$2:$C$72,0),MATCH('tính băng dính sạch'!AX$3,FCSTSDV!$D$1:$L$1,0))/'tính băng dính sạch'!$E34,1)</f>
        <v>#N/A</v>
      </c>
      <c r="AY34" s="92" t="e">
        <f t="array" ref="AY34">+ROUND(INDEX(FCSTSDV!$D$2:$L$72,MATCH('tính băng dính sạch'!$D34,FCSTSDV!$C$2:$C$72,0),MATCH('tính băng dính sạch'!AY$3,FCSTSDV!$D$1:$L$1,0))/'tính băng dính sạch'!$E34,1)</f>
        <v>#N/A</v>
      </c>
      <c r="AZ34" s="92" t="e">
        <f t="array" ref="AZ34">+ROUND(INDEX(FCSTSDV!$D$2:$L$72,MATCH('tính băng dính sạch'!$D34,FCSTSDV!$C$2:$C$72,0),MATCH('tính băng dính sạch'!AZ$3,FCSTSDV!$D$1:$L$1,0))/'tính băng dính sạch'!$E34,1)</f>
        <v>#N/A</v>
      </c>
      <c r="BA34" s="92" t="e">
        <f t="array" ref="BA34">+ROUND(INDEX(FCSTSDV!$D$2:$L$72,MATCH('tính băng dính sạch'!$D34,FCSTSDV!$C$2:$C$72,0),MATCH('tính băng dính sạch'!BA$3,FCSTSDV!$D$1:$L$1,0))/'tính băng dính sạch'!$E34,1)</f>
        <v>#N/A</v>
      </c>
      <c r="BB34" s="92" t="e">
        <f t="array" ref="BB34">+ROUND(INDEX(FCSTSDV!$D$2:$L$72,MATCH('tính băng dính sạch'!$D34,FCSTSDV!$C$2:$C$72,0),MATCH('tính băng dính sạch'!BB$3,FCSTSDV!$D$1:$L$1,0))/'tính băng dính sạch'!$E34,1)</f>
        <v>#N/A</v>
      </c>
      <c r="BC34" s="92" t="e">
        <f t="array" ref="BC34">+ROUND(INDEX(FCSTSDV!$D$2:$L$72,MATCH('tính băng dính sạch'!$D34,FCSTSDV!$C$2:$C$72,0),MATCH('tính băng dính sạch'!BC$3,FCSTSDV!$D$1:$L$1,0))/'tính băng dính sạch'!$E34,1)</f>
        <v>#N/A</v>
      </c>
      <c r="BD34" s="92" t="e">
        <f t="array" ref="BD34">+ROUND(INDEX(FCSTSDV!$D$2:$L$72,MATCH('tính băng dính sạch'!$D34,FCSTSDV!$C$2:$C$72,0),MATCH('tính băng dính sạch'!BD$3,FCSTSDV!$D$1:$L$1,0))/'tính băng dính sạch'!$E34,1)</f>
        <v>#N/A</v>
      </c>
      <c r="BE34" s="92" t="e">
        <f t="array" ref="BE34">+ROUND(INDEX(FCSTSDV!$D$2:$L$72,MATCH('tính băng dính sạch'!$D34,FCSTSDV!$C$2:$C$72,0),MATCH('tính băng dính sạch'!BE$3,FCSTSDV!$D$1:$L$1,0))/'tính băng dính sạch'!$E34,1)</f>
        <v>#N/A</v>
      </c>
      <c r="BF34" s="92" t="e">
        <f t="array" ref="BF34">+ROUND(INDEX(FCSTSDV!$D$2:$L$72,MATCH('tính băng dính sạch'!$D34,FCSTSDV!$C$2:$C$72,0),MATCH('tính băng dính sạch'!BF$3,FCSTSDV!$D$1:$L$1,0))/'tính băng dính sạch'!$E34,1)</f>
        <v>#N/A</v>
      </c>
      <c r="BG34" s="92" t="e">
        <f t="array" ref="BG34">+ROUND(INDEX(FCSTSDV!$D$2:$L$72,MATCH('tính băng dính sạch'!$D34,FCSTSDV!$C$2:$C$72,0),MATCH('tính băng dính sạch'!BG$3,FCSTSDV!$D$1:$L$1,0))/'tính băng dính sạch'!$E34,1)</f>
        <v>#N/A</v>
      </c>
      <c r="BH34" s="92" t="e">
        <f t="array" ref="BH34">+ROUND(INDEX(FCSTSDV!$D$2:$L$72,MATCH('tính băng dính sạch'!$D34,FCSTSDV!$C$2:$C$72,0),MATCH('tính băng dính sạch'!BH$3,FCSTSDV!$D$1:$L$1,0))/'tính băng dính sạch'!$E34,1)</f>
        <v>#N/A</v>
      </c>
      <c r="BI34" s="92" t="e">
        <f t="array" ref="BI34">+ROUND(INDEX(FCSTSDV!$D$2:$L$72,MATCH('tính băng dính sạch'!$D34,FCSTSDV!$C$2:$C$72,0),MATCH('tính băng dính sạch'!BI$3,FCSTSDV!$D$1:$L$1,0))/'tính băng dính sạch'!$E34,1)</f>
        <v>#N/A</v>
      </c>
      <c r="BJ34" s="92" t="e">
        <f t="array" ref="BJ34">+ROUND(INDEX(FCSTSDV!$D$2:$L$72,MATCH('tính băng dính sạch'!$D34,FCSTSDV!$C$2:$C$72,0),MATCH('tính băng dính sạch'!BJ$3,FCSTSDV!$D$1:$L$1,0))/'tính băng dính sạch'!$E34,1)</f>
        <v>#N/A</v>
      </c>
      <c r="BK34" s="92" t="e">
        <f t="array" ref="BK34">+ROUND(INDEX(FCSTSDV!$D$2:$L$72,MATCH('tính băng dính sạch'!$D34,FCSTSDV!$C$2:$C$72,0),MATCH('tính băng dính sạch'!BK$3,FCSTSDV!$D$1:$L$1,0))/'tính băng dính sạch'!$E34,1)</f>
        <v>#N/A</v>
      </c>
      <c r="BL34" s="92" t="e">
        <f t="array" ref="BL34">+ROUND(INDEX(FCSTSDV!$D$2:$L$72,MATCH('tính băng dính sạch'!$D34,FCSTSDV!$C$2:$C$72,0),MATCH('tính băng dính sạch'!BL$3,FCSTSDV!$D$1:$L$1,0))/'tính băng dính sạch'!$E34,1)</f>
        <v>#N/A</v>
      </c>
      <c r="BM34" s="92" t="e">
        <f t="array" ref="BM34">+ROUND(INDEX(FCSTSDV!$D$2:$L$72,MATCH('tính băng dính sạch'!$D34,FCSTSDV!$C$2:$C$72,0),MATCH('tính băng dính sạch'!BM$3,FCSTSDV!$D$1:$L$1,0))/'tính băng dính sạch'!$E34,1)</f>
        <v>#N/A</v>
      </c>
      <c r="BN34" s="92" t="e">
        <f t="array" ref="BN34">+ROUND(INDEX(FCSTSDV!$D$2:$L$72,MATCH('tính băng dính sạch'!$D34,FCSTSDV!$C$2:$C$72,0),MATCH('tính băng dính sạch'!BN$3,FCSTSDV!$D$1:$L$1,0))/'tính băng dính sạch'!$E34,1)</f>
        <v>#N/A</v>
      </c>
      <c r="BO34" s="92" t="e">
        <f t="array" ref="BO34">+ROUND(INDEX(FCSTSDV!$D$2:$L$72,MATCH('tính băng dính sạch'!$D34,FCSTSDV!$C$2:$C$72,0),MATCH('tính băng dính sạch'!BO$3,FCSTSDV!$D$1:$L$1,0))/'tính băng dính sạch'!$E34,1)</f>
        <v>#N/A</v>
      </c>
      <c r="BP34" s="92" t="e">
        <f t="array" ref="BP34">+ROUND(INDEX(FCSTSDV!$D$2:$L$72,MATCH('tính băng dính sạch'!$D34,FCSTSDV!$C$2:$C$72,0),MATCH('tính băng dính sạch'!BP$3,FCSTSDV!$D$1:$L$1,0))/'tính băng dính sạch'!$E34,1)</f>
        <v>#N/A</v>
      </c>
      <c r="BQ34" s="92" t="e">
        <f t="array" ref="BQ34">+ROUND(INDEX(FCSTSDV!$D$2:$L$72,MATCH('tính băng dính sạch'!$D34,FCSTSDV!$C$2:$C$72,0),MATCH('tính băng dính sạch'!BQ$3,FCSTSDV!$D$1:$L$1,0))/'tính băng dính sạch'!$E34,1)</f>
        <v>#N/A</v>
      </c>
      <c r="BR34" s="92" t="e">
        <f t="array" ref="BR34">+ROUND(INDEX(FCSTSDV!$D$2:$L$72,MATCH('tính băng dính sạch'!$D34,FCSTSDV!$C$2:$C$72,0),MATCH('tính băng dính sạch'!BR$3,FCSTSDV!$D$1:$L$1,0))/'tính băng dính sạch'!$E34,1)</f>
        <v>#N/A</v>
      </c>
      <c r="BS34" s="92" t="e">
        <f t="array" ref="BS34">+ROUND(INDEX(FCSTSDV!$D$2:$L$72,MATCH('tính băng dính sạch'!$D34,FCSTSDV!$C$2:$C$72,0),MATCH('tính băng dính sạch'!BS$3,FCSTSDV!$D$1:$L$1,0))/'tính băng dính sạch'!$E34,1)</f>
        <v>#N/A</v>
      </c>
      <c r="BT34" s="92" t="e">
        <f t="array" ref="BT34">+ROUND(INDEX(FCSTSDV!$D$2:$L$72,MATCH('tính băng dính sạch'!$D34,FCSTSDV!$C$2:$C$72,0),MATCH('tính băng dính sạch'!BT$3,FCSTSDV!$D$1:$L$1,0))/'tính băng dính sạch'!$E34,1)</f>
        <v>#N/A</v>
      </c>
      <c r="BU34" s="92" t="e">
        <f t="array" ref="BU34">+ROUND(INDEX(FCSTSDV!$D$2:$L$72,MATCH('tính băng dính sạch'!$D34,FCSTSDV!$C$2:$C$72,0),MATCH('tính băng dính sạch'!BU$3,FCSTSDV!$D$1:$L$1,0))/'tính băng dính sạch'!$E34,1)</f>
        <v>#N/A</v>
      </c>
      <c r="BV34" s="92" t="e">
        <f t="array" ref="BV34">+ROUND(INDEX(FCSTSDV!$D$2:$L$72,MATCH('tính băng dính sạch'!$D34,FCSTSDV!$C$2:$C$72,0),MATCH('tính băng dính sạch'!BV$3,FCSTSDV!$D$1:$L$1,0))/'tính băng dính sạch'!$E34,1)</f>
        <v>#N/A</v>
      </c>
      <c r="BW34" s="92" t="e">
        <f t="array" ref="BW34">+ROUND(INDEX(FCSTSDV!$D$2:$L$72,MATCH('tính băng dính sạch'!$D34,FCSTSDV!$C$2:$C$72,0),MATCH('tính băng dính sạch'!BW$3,FCSTSDV!$D$1:$L$1,0))/'tính băng dính sạch'!$E34,1)</f>
        <v>#N/A</v>
      </c>
      <c r="BX34" s="92" t="e">
        <f t="array" ref="BX34">+ROUND(INDEX(FCSTSDV!$D$2:$L$72,MATCH('tính băng dính sạch'!$D34,FCSTSDV!$C$2:$C$72,0),MATCH('tính băng dính sạch'!BX$3,FCSTSDV!$D$1:$L$1,0))/'tính băng dính sạch'!$E34,1)</f>
        <v>#N/A</v>
      </c>
      <c r="BY34" s="92" t="e">
        <f t="array" ref="BY34">+ROUND(INDEX(FCSTSDV!$D$2:$L$72,MATCH('tính băng dính sạch'!$D34,FCSTSDV!$C$2:$C$72,0),MATCH('tính băng dính sạch'!BY$3,FCSTSDV!$D$1:$L$1,0))/'tính băng dính sạch'!$E34,1)</f>
        <v>#N/A</v>
      </c>
      <c r="BZ34" s="92" t="e">
        <f t="array" ref="BZ34">+ROUND(INDEX(FCSTSDV!$D$2:$L$72,MATCH('tính băng dính sạch'!$D34,FCSTSDV!$C$2:$C$72,0),MATCH('tính băng dính sạch'!BZ$3,FCSTSDV!$D$1:$L$1,0))/'tính băng dính sạch'!$E34,1)</f>
        <v>#N/A</v>
      </c>
      <c r="CA34" s="92" t="e">
        <f t="array" ref="CA34">+ROUND(INDEX(FCSTSDV!$D$2:$L$72,MATCH('tính băng dính sạch'!$D34,FCSTSDV!$C$2:$C$72,0),MATCH('tính băng dính sạch'!CA$3,FCSTSDV!$D$1:$L$1,0))/'tính băng dính sạch'!$E34,1)</f>
        <v>#N/A</v>
      </c>
      <c r="CB34" s="92" t="e">
        <f t="array" ref="CB34">+ROUND(INDEX(FCSTSDV!$D$2:$L$72,MATCH('tính băng dính sạch'!$D34,FCSTSDV!$C$2:$C$72,0),MATCH('tính băng dính sạch'!CB$3,FCSTSDV!$D$1:$L$1,0))/'tính băng dính sạch'!$E34,1)</f>
        <v>#N/A</v>
      </c>
      <c r="CC34" s="92" t="e">
        <f t="array" ref="CC34">+ROUND(INDEX(FCSTSDV!$D$2:$L$72,MATCH('tính băng dính sạch'!$D34,FCSTSDV!$C$2:$C$72,0),MATCH('tính băng dính sạch'!CC$3,FCSTSDV!$D$1:$L$1,0))/'tính băng dính sạch'!$E34,1)</f>
        <v>#N/A</v>
      </c>
      <c r="CD34" s="92" t="e">
        <f t="array" ref="CD34">+ROUND(INDEX(FCSTSDV!$D$2:$L$72,MATCH('tính băng dính sạch'!$D34,FCSTSDV!$C$2:$C$72,0),MATCH('tính băng dính sạch'!CD$3,FCSTSDV!$D$1:$L$1,0))/'tính băng dính sạch'!$E34,1)</f>
        <v>#N/A</v>
      </c>
      <c r="CE34" s="92" t="e">
        <f t="array" ref="CE34">+ROUND(INDEX(FCSTSDV!$D$2:$L$72,MATCH('tính băng dính sạch'!$D34,FCSTSDV!$C$2:$C$72,0),MATCH('tính băng dính sạch'!CE$3,FCSTSDV!$D$1:$L$1,0))/'tính băng dính sạch'!$E34,1)</f>
        <v>#N/A</v>
      </c>
      <c r="CF34" s="92" t="e">
        <f t="array" ref="CF34">+ROUND(INDEX(FCSTSDV!$D$2:$L$72,MATCH('tính băng dính sạch'!$D34,FCSTSDV!$C$2:$C$72,0),MATCH('tính băng dính sạch'!CF$3,FCSTSDV!$D$1:$L$1,0))/'tính băng dính sạch'!$E34,1)</f>
        <v>#N/A</v>
      </c>
      <c r="CG34" s="92" t="e">
        <f t="array" ref="CG34">+ROUND(INDEX(FCSTSDV!$D$2:$L$72,MATCH('tính băng dính sạch'!$D34,FCSTSDV!$C$2:$C$72,0),MATCH('tính băng dính sạch'!CG$3,FCSTSDV!$D$1:$L$1,0))/'tính băng dính sạch'!$E34,1)</f>
        <v>#N/A</v>
      </c>
      <c r="CH34" s="92" t="e">
        <f t="array" ref="CH34">+ROUND(INDEX(FCSTSDV!$D$2:$L$72,MATCH('tính băng dính sạch'!$D34,FCSTSDV!$C$2:$C$72,0),MATCH('tính băng dính sạch'!CH$3,FCSTSDV!$D$1:$L$1,0))/'tính băng dính sạch'!$E34,1)</f>
        <v>#N/A</v>
      </c>
      <c r="CI34" s="92" t="e">
        <f t="array" ref="CI34">+ROUND(INDEX(FCSTSDV!$D$2:$L$72,MATCH('tính băng dính sạch'!$D34,FCSTSDV!$C$2:$C$72,0),MATCH('tính băng dính sạch'!CI$3,FCSTSDV!$D$1:$L$1,0))/'tính băng dính sạch'!$E34,1)</f>
        <v>#N/A</v>
      </c>
      <c r="CJ34" s="92" t="e">
        <f t="array" ref="CJ34">+ROUND(INDEX(FCSTSDV!$D$2:$L$72,MATCH('tính băng dính sạch'!$D34,FCSTSDV!$C$2:$C$72,0),MATCH('tính băng dính sạch'!CJ$3,FCSTSDV!$D$1:$L$1,0))/'tính băng dính sạch'!$E34,1)</f>
        <v>#N/A</v>
      </c>
      <c r="CK34" s="92" t="e">
        <f t="array" ref="CK34">+ROUND(INDEX(FCSTSDV!$D$2:$L$72,MATCH('tính băng dính sạch'!$D34,FCSTSDV!$C$2:$C$72,0),MATCH('tính băng dính sạch'!CK$3,FCSTSDV!$D$1:$L$1,0))/'tính băng dính sạch'!$E34,1)</f>
        <v>#N/A</v>
      </c>
      <c r="CL34" s="92" t="e">
        <f t="array" ref="CL34">+ROUND(INDEX(FCSTSDV!$D$2:$L$72,MATCH('tính băng dính sạch'!$D34,FCSTSDV!$C$2:$C$72,0),MATCH('tính băng dính sạch'!CL$3,FCSTSDV!$D$1:$L$1,0))/'tính băng dính sạch'!$E34,1)</f>
        <v>#N/A</v>
      </c>
      <c r="CM34" s="92" t="e">
        <f t="array" ref="CM34">+ROUND(INDEX(FCSTSDV!$D$2:$L$72,MATCH('tính băng dính sạch'!$D34,FCSTSDV!$C$2:$C$72,0),MATCH('tính băng dính sạch'!CM$3,FCSTSDV!$D$1:$L$1,0))/'tính băng dính sạch'!$E34,1)</f>
        <v>#N/A</v>
      </c>
      <c r="CN34" s="92" t="e">
        <f t="array" ref="CN34">+ROUND(INDEX(FCSTSDV!$D$2:$L$72,MATCH('tính băng dính sạch'!$D34,FCSTSDV!$C$2:$C$72,0),MATCH('tính băng dính sạch'!CN$3,FCSTSDV!$D$1:$L$1,0))/'tính băng dính sạch'!$E34,1)</f>
        <v>#N/A</v>
      </c>
      <c r="CO34" s="92" t="e">
        <f t="array" ref="CO34">+ROUND(INDEX(FCSTSDV!$D$2:$L$72,MATCH('tính băng dính sạch'!$D34,FCSTSDV!$C$2:$C$72,0),MATCH('tính băng dính sạch'!CO$3,FCSTSDV!$D$1:$L$1,0))/'tính băng dính sạch'!$E34,1)</f>
        <v>#N/A</v>
      </c>
      <c r="CP34" s="92" t="e">
        <f t="array" ref="CP34">+ROUND(INDEX(FCSTSDV!$D$2:$L$72,MATCH('tính băng dính sạch'!$D34,FCSTSDV!$C$2:$C$72,0),MATCH('tính băng dính sạch'!CP$3,FCSTSDV!$D$1:$L$1,0))/'tính băng dính sạch'!$E34,1)</f>
        <v>#N/A</v>
      </c>
      <c r="CQ34" s="92" t="e">
        <f t="array" ref="CQ34">+ROUND(INDEX(FCSTSDV!$D$2:$L$72,MATCH('tính băng dính sạch'!$D34,FCSTSDV!$C$2:$C$72,0),MATCH('tính băng dính sạch'!CQ$3,FCSTSDV!$D$1:$L$1,0))/'tính băng dính sạch'!$E34,1)</f>
        <v>#N/A</v>
      </c>
    </row>
    <row r="35" spans="1:95" ht="20.100000000000001" hidden="1" customHeight="1">
      <c r="A35" s="813"/>
      <c r="B35" s="795"/>
      <c r="C35" s="57"/>
      <c r="D35" s="46" t="s">
        <v>80</v>
      </c>
      <c r="E35" s="49">
        <v>2500</v>
      </c>
      <c r="F35" s="799"/>
      <c r="G35" s="799"/>
      <c r="H35" s="830"/>
      <c r="I35" s="81">
        <f>+ROUND(IFERROR(VLOOKUP(D35,FCSTSDV!$C$2:$C$72,26,0),0)/'tính băng dính sạch'!E35+0,0)</f>
        <v>0</v>
      </c>
      <c r="J35" s="85"/>
      <c r="K35" s="85"/>
      <c r="L35" s="85"/>
      <c r="M35" s="84" t="e">
        <f t="array" ref="M35">+INDEX(FCSTSDV!$D$2:$L$72,MATCH('tính băng dính sạch'!$D35,FCSTSDV!$C$2:$C$72,0),MATCH('tính băng dính sạch'!M$3,FCSTSDV!$D$1:$L$1,0))/'tính băng dính sạch'!$E35</f>
        <v>#N/A</v>
      </c>
      <c r="N35" s="84" t="e">
        <f t="array" ref="N35">+INDEX(FCSTSDV!$D$2:$L$72,MATCH('tính băng dính sạch'!$D35,FCSTSDV!$C$2:$C$72,0),MATCH('tính băng dính sạch'!N$3,FCSTSDV!$D$1:$L$1,0))/'tính băng dính sạch'!$E35</f>
        <v>#N/A</v>
      </c>
      <c r="O35" s="84" t="e">
        <f t="array" ref="O35">+INDEX(FCSTSDV!$D$2:$L$72,MATCH('tính băng dính sạch'!$D35,FCSTSDV!$C$2:$C$72,0),MATCH('tính băng dính sạch'!O$3,FCSTSDV!$D$1:$L$1,0))/'tính băng dính sạch'!$E35</f>
        <v>#N/A</v>
      </c>
      <c r="P35" s="84" t="e">
        <f t="array" ref="P35">+INDEX(FCSTSDV!$D$2:$L$72,MATCH('tính băng dính sạch'!$D35,FCSTSDV!$C$2:$C$72,0),MATCH('tính băng dính sạch'!P$3,FCSTSDV!$D$1:$L$1,0))/'tính băng dính sạch'!$E35</f>
        <v>#N/A</v>
      </c>
      <c r="Q35" s="84" t="e">
        <f t="array" ref="Q35">+INDEX(FCSTSDV!$D$2:$L$72,MATCH('tính băng dính sạch'!$D35,FCSTSDV!$C$2:$C$72,0),MATCH('tính băng dính sạch'!Q$3,FCSTSDV!$D$1:$L$1,0))/'tính băng dính sạch'!$E35</f>
        <v>#N/A</v>
      </c>
      <c r="R35" s="84" t="e">
        <f t="array" ref="R35">+INDEX(FCSTSDV!$D$2:$L$72,MATCH('tính băng dính sạch'!$D35,FCSTSDV!$C$2:$C$72,0),MATCH('tính băng dính sạch'!R$3,FCSTSDV!$D$1:$L$1,0))/'tính băng dính sạch'!$E35</f>
        <v>#N/A</v>
      </c>
      <c r="S35" s="84" t="e">
        <f t="array" ref="S35">+INDEX(FCSTSDV!$D$2:$L$72,MATCH('tính băng dính sạch'!$D35,FCSTSDV!$C$2:$C$72,0),MATCH('tính băng dính sạch'!S$3,FCSTSDV!$D$1:$L$1,0))/'tính băng dính sạch'!$E35</f>
        <v>#N/A</v>
      </c>
      <c r="T35" s="84" t="e">
        <f t="array" ref="T35">+INDEX(FCSTSDV!$D$2:$L$72,MATCH('tính băng dính sạch'!$D35,FCSTSDV!$C$2:$C$72,0),MATCH('tính băng dính sạch'!T$3,FCSTSDV!$D$1:$L$1,0))/'tính băng dính sạch'!$E35</f>
        <v>#N/A</v>
      </c>
      <c r="U35" s="84" t="e">
        <f t="array" ref="U35">+INDEX(FCSTSDV!$D$2:$L$72,MATCH('tính băng dính sạch'!$D35,FCSTSDV!$C$2:$C$72,0),MATCH('tính băng dính sạch'!U$3,FCSTSDV!$D$1:$L$1,0))/'tính băng dính sạch'!$E35</f>
        <v>#N/A</v>
      </c>
      <c r="V35" s="101" t="e">
        <f t="array" ref="V35">+INDEX(FCSTSDV!$D$2:$L$72,MATCH('tính băng dính sạch'!$D35,FCSTSDV!$C$2:$C$72,0),MATCH('tính băng dính sạch'!V$3,FCSTSDV!$D$1:$L$1,0))/'tính băng dính sạch'!$E35</f>
        <v>#N/A</v>
      </c>
      <c r="W35" s="92" t="e">
        <f t="array" ref="W35">+INDEX(FCSTSDV!$D$2:$L$72,MATCH('tính băng dính sạch'!$D35,FCSTSDV!$C$2:$C$72,0),MATCH('tính băng dính sạch'!W$3,FCSTSDV!$D$1:$L$1,0))/'tính băng dính sạch'!$E35</f>
        <v>#N/A</v>
      </c>
      <c r="X35" s="102" t="e">
        <f t="array" ref="X35">+INDEX(FCSTSDV!$D$2:$L$72,MATCH('tính băng dính sạch'!$D35,FCSTSDV!$C$2:$C$72,0),MATCH('tính băng dính sạch'!X$3,FCSTSDV!$D$1:$L$1,0))/'tính băng dính sạch'!$E35</f>
        <v>#N/A</v>
      </c>
      <c r="Y35" s="102" t="e">
        <f t="array" ref="Y35">+INDEX(FCSTSDV!$D$2:$L$72,MATCH('tính băng dính sạch'!$D35,FCSTSDV!$C$2:$C$72,0),MATCH('tính băng dính sạch'!Y$3,FCSTSDV!$D$1:$L$1,0))/'tính băng dính sạch'!$E35</f>
        <v>#N/A</v>
      </c>
      <c r="Z35" s="102" t="e">
        <f t="array" ref="Z35">+INDEX(FCSTSDV!$D$2:$L$72,MATCH('tính băng dính sạch'!$D35,FCSTSDV!$C$2:$C$72,0),MATCH('tính băng dính sạch'!Z$3,FCSTSDV!$D$1:$L$1,0))/'tính băng dính sạch'!$E35</f>
        <v>#N/A</v>
      </c>
      <c r="AA35" s="102" t="e">
        <f t="array" ref="AA35">+INDEX(FCSTSDV!$D$2:$L$72,MATCH('tính băng dính sạch'!$D35,FCSTSDV!$C$2:$C$72,0),MATCH('tính băng dính sạch'!AA$3,FCSTSDV!$D$1:$L$1,0))/'tính băng dính sạch'!$E35</f>
        <v>#N/A</v>
      </c>
      <c r="AB35" s="102" t="e">
        <f t="array" ref="AB35">+INDEX(FCSTSDV!$D$2:$L$72,MATCH('tính băng dính sạch'!$D35,FCSTSDV!$C$2:$C$72,0),MATCH('tính băng dính sạch'!AB$3,FCSTSDV!$D$1:$L$1,0))/'tính băng dính sạch'!$E35</f>
        <v>#N/A</v>
      </c>
      <c r="AC35" s="102" t="e">
        <f t="array" ref="AC35">+INDEX(FCSTSDV!$D$2:$L$72,MATCH('tính băng dính sạch'!$D35,FCSTSDV!$C$2:$C$72,0),MATCH('tính băng dính sạch'!AC$3,FCSTSDV!$D$1:$L$1,0))/'tính băng dính sạch'!$E35</f>
        <v>#N/A</v>
      </c>
      <c r="AD35" s="102" t="e">
        <f t="array" ref="AD35">+INDEX(FCSTSDV!$D$2:$L$72,MATCH('tính băng dính sạch'!$D35,FCSTSDV!$C$2:$C$72,0),MATCH('tính băng dính sạch'!AD$3,FCSTSDV!$D$1:$L$1,0))/'tính băng dính sạch'!$E35</f>
        <v>#N/A</v>
      </c>
      <c r="AE35" s="102" t="e">
        <f t="array" ref="AE35">+INDEX(FCSTSDV!$D$2:$L$72,MATCH('tính băng dính sạch'!$D35,FCSTSDV!$C$2:$C$72,0),MATCH('tính băng dính sạch'!AE$3,FCSTSDV!$D$1:$L$1,0))/'tính băng dính sạch'!$E35</f>
        <v>#N/A</v>
      </c>
      <c r="AF35" s="92" t="e">
        <f>+INDEX(FCSTSDV!$D$2:$L$72,MATCH('tính băng dính sạch'!$D35,FCSTSDV!$C$2:$C$72,0),MATCH('tính băng dính sạch'!AF$3,FCSTSDV!$D$1:$L$1,0))/'tính băng dính sạch'!$E35</f>
        <v>#N/A</v>
      </c>
      <c r="AG35" s="92" t="e">
        <f t="array" ref="AG35">+ROUND(INDEX(FCSTSDV!$D$2:$L$72,MATCH('tính băng dính sạch'!$D35,FCSTSDV!$C$2:$C$72,0),MATCH('tính băng dính sạch'!AG$3,FCSTSDV!$D$1:$L$1,0))/'tính băng dính sạch'!$E35,1)</f>
        <v>#N/A</v>
      </c>
      <c r="AH35" s="92" t="e">
        <f t="array" ref="AH35">+ROUND(INDEX(FCSTSDV!$D$2:$L$72,MATCH('tính băng dính sạch'!$D35,FCSTSDV!$C$2:$C$72,0),MATCH('tính băng dính sạch'!AH$3,FCSTSDV!$D$1:$L$1,0))/'tính băng dính sạch'!$E35,1)</f>
        <v>#N/A</v>
      </c>
      <c r="AI35" s="92" t="e">
        <f t="array" ref="AI35">+ROUND(INDEX(FCSTSDV!$D$2:$L$72,MATCH('tính băng dính sạch'!$D35,FCSTSDV!$C$2:$C$72,0),MATCH('tính băng dính sạch'!AI$3,FCSTSDV!$D$1:$L$1,0))/'tính băng dính sạch'!$E35,1)</f>
        <v>#N/A</v>
      </c>
      <c r="AJ35" s="92" t="e">
        <f t="array" ref="AJ35">+ROUND(INDEX(FCSTSDV!$D$2:$L$72,MATCH('tính băng dính sạch'!$D35,FCSTSDV!$C$2:$C$72,0),MATCH('tính băng dính sạch'!AJ$3,FCSTSDV!$D$1:$L$1,0))/'tính băng dính sạch'!$E35,1)</f>
        <v>#N/A</v>
      </c>
      <c r="AK35" s="92" t="e">
        <f t="array" ref="AK35">+ROUND(INDEX(FCSTSDV!$D$2:$L$72,MATCH('tính băng dính sạch'!$D35,FCSTSDV!$C$2:$C$72,0),MATCH('tính băng dính sạch'!AK$3,FCSTSDV!$D$1:$L$1,0))/'tính băng dính sạch'!$E35,1)</f>
        <v>#N/A</v>
      </c>
      <c r="AL35" s="92" t="e">
        <f t="array" ref="AL35">+ROUND(INDEX(FCSTSDV!$D$2:$L$72,MATCH('tính băng dính sạch'!$D35,FCSTSDV!$C$2:$C$72,0),MATCH('tính băng dính sạch'!AL$3,FCSTSDV!$D$1:$L$1,0))/'tính băng dính sạch'!$E35,1)</f>
        <v>#N/A</v>
      </c>
      <c r="AM35" s="92" t="e">
        <f t="array" ref="AM35">+ROUND(INDEX(FCSTSDV!$D$2:$L$72,MATCH('tính băng dính sạch'!$D35,FCSTSDV!$C$2:$C$72,0),MATCH('tính băng dính sạch'!AM$3,FCSTSDV!$D$1:$L$1,0))/'tính băng dính sạch'!$E35,1)</f>
        <v>#N/A</v>
      </c>
      <c r="AN35" s="92" t="e">
        <f t="array" ref="AN35">+ROUND(INDEX(FCSTSDV!$D$2:$L$72,MATCH('tính băng dính sạch'!$D35,FCSTSDV!$C$2:$C$72,0),MATCH('tính băng dính sạch'!AN$3,FCSTSDV!$D$1:$L$1,0))/'tính băng dính sạch'!$E35,1)</f>
        <v>#N/A</v>
      </c>
      <c r="AO35" s="92" t="e">
        <f t="array" ref="AO35">+ROUND(INDEX(FCSTSDV!$D$2:$L$72,MATCH('tính băng dính sạch'!$D35,FCSTSDV!$C$2:$C$72,0),MATCH('tính băng dính sạch'!AO$3,FCSTSDV!$D$1:$L$1,0))/'tính băng dính sạch'!$E35,1)</f>
        <v>#N/A</v>
      </c>
      <c r="AP35" s="92" t="e">
        <f t="array" ref="AP35">+ROUND(INDEX(FCSTSDV!$D$2:$L$72,MATCH('tính băng dính sạch'!$D35,FCSTSDV!$C$2:$C$72,0),MATCH('tính băng dính sạch'!AP$3,FCSTSDV!$D$1:$L$1,0))/'tính băng dính sạch'!$E35,1)</f>
        <v>#N/A</v>
      </c>
      <c r="AQ35" s="92" t="e">
        <f t="array" ref="AQ35">+ROUND(INDEX(FCSTSDV!$D$2:$L$72,MATCH('tính băng dính sạch'!$D35,FCSTSDV!$C$2:$C$72,0),MATCH('tính băng dính sạch'!AQ$3,FCSTSDV!$D$1:$L$1,0))/'tính băng dính sạch'!$E35,1)</f>
        <v>#N/A</v>
      </c>
      <c r="AR35" s="92" t="e">
        <f t="array" ref="AR35">+ROUND(INDEX(FCSTSDV!$D$2:$L$72,MATCH('tính băng dính sạch'!$D35,FCSTSDV!$C$2:$C$72,0),MATCH('tính băng dính sạch'!AR$3,FCSTSDV!$D$1:$L$1,0))/'tính băng dính sạch'!$E35,1)</f>
        <v>#N/A</v>
      </c>
      <c r="AS35" s="92" t="e">
        <f t="array" ref="AS35">+ROUND(INDEX(FCSTSDV!$D$2:$L$72,MATCH('tính băng dính sạch'!$D35,FCSTSDV!$C$2:$C$72,0),MATCH('tính băng dính sạch'!AS$3,FCSTSDV!$D$1:$L$1,0))/'tính băng dính sạch'!$E35,1)</f>
        <v>#N/A</v>
      </c>
      <c r="AT35" s="92" t="e">
        <f t="array" ref="AT35">+ROUND(INDEX(FCSTSDV!$D$2:$L$72,MATCH('tính băng dính sạch'!$D35,FCSTSDV!$C$2:$C$72,0),MATCH('tính băng dính sạch'!AT$3,FCSTSDV!$D$1:$L$1,0))/'tính băng dính sạch'!$E35,1)</f>
        <v>#N/A</v>
      </c>
      <c r="AU35" s="92" t="e">
        <f t="array" ref="AU35">+ROUND(INDEX(FCSTSDV!$D$2:$L$72,MATCH('tính băng dính sạch'!$D35,FCSTSDV!$C$2:$C$72,0),MATCH('tính băng dính sạch'!AU$3,FCSTSDV!$D$1:$L$1,0))/'tính băng dính sạch'!$E35,1)</f>
        <v>#N/A</v>
      </c>
      <c r="AV35" s="92" t="e">
        <f t="array" ref="AV35">+ROUND(INDEX(FCSTSDV!$D$2:$L$72,MATCH('tính băng dính sạch'!$D35,FCSTSDV!$C$2:$C$72,0),MATCH('tính băng dính sạch'!AV$3,FCSTSDV!$D$1:$L$1,0))/'tính băng dính sạch'!$E35,1)</f>
        <v>#N/A</v>
      </c>
      <c r="AW35" s="92" t="e">
        <f t="array" ref="AW35">+ROUND(INDEX(FCSTSDV!$D$2:$L$72,MATCH('tính băng dính sạch'!$D35,FCSTSDV!$C$2:$C$72,0),MATCH('tính băng dính sạch'!AW$3,FCSTSDV!$D$1:$L$1,0))/'tính băng dính sạch'!$E35,1)</f>
        <v>#N/A</v>
      </c>
      <c r="AX35" s="92" t="e">
        <f t="array" ref="AX35">+ROUND(INDEX(FCSTSDV!$D$2:$L$72,MATCH('tính băng dính sạch'!$D35,FCSTSDV!$C$2:$C$72,0),MATCH('tính băng dính sạch'!AX$3,FCSTSDV!$D$1:$L$1,0))/'tính băng dính sạch'!$E35,1)</f>
        <v>#N/A</v>
      </c>
      <c r="AY35" s="92" t="e">
        <f t="array" ref="AY35">+ROUND(INDEX(FCSTSDV!$D$2:$L$72,MATCH('tính băng dính sạch'!$D35,FCSTSDV!$C$2:$C$72,0),MATCH('tính băng dính sạch'!AY$3,FCSTSDV!$D$1:$L$1,0))/'tính băng dính sạch'!$E35,1)</f>
        <v>#N/A</v>
      </c>
      <c r="AZ35" s="92" t="e">
        <f t="array" ref="AZ35">+ROUND(INDEX(FCSTSDV!$D$2:$L$72,MATCH('tính băng dính sạch'!$D35,FCSTSDV!$C$2:$C$72,0),MATCH('tính băng dính sạch'!AZ$3,FCSTSDV!$D$1:$L$1,0))/'tính băng dính sạch'!$E35,1)</f>
        <v>#N/A</v>
      </c>
      <c r="BA35" s="92" t="e">
        <f t="array" ref="BA35">+ROUND(INDEX(FCSTSDV!$D$2:$L$72,MATCH('tính băng dính sạch'!$D35,FCSTSDV!$C$2:$C$72,0),MATCH('tính băng dính sạch'!BA$3,FCSTSDV!$D$1:$L$1,0))/'tính băng dính sạch'!$E35,1)</f>
        <v>#N/A</v>
      </c>
      <c r="BB35" s="92" t="e">
        <f t="array" ref="BB35">+ROUND(INDEX(FCSTSDV!$D$2:$L$72,MATCH('tính băng dính sạch'!$D35,FCSTSDV!$C$2:$C$72,0),MATCH('tính băng dính sạch'!BB$3,FCSTSDV!$D$1:$L$1,0))/'tính băng dính sạch'!$E35,1)</f>
        <v>#N/A</v>
      </c>
      <c r="BC35" s="92" t="e">
        <f t="array" ref="BC35">+ROUND(INDEX(FCSTSDV!$D$2:$L$72,MATCH('tính băng dính sạch'!$D35,FCSTSDV!$C$2:$C$72,0),MATCH('tính băng dính sạch'!BC$3,FCSTSDV!$D$1:$L$1,0))/'tính băng dính sạch'!$E35,1)</f>
        <v>#N/A</v>
      </c>
      <c r="BD35" s="92" t="e">
        <f t="array" ref="BD35">+ROUND(INDEX(FCSTSDV!$D$2:$L$72,MATCH('tính băng dính sạch'!$D35,FCSTSDV!$C$2:$C$72,0),MATCH('tính băng dính sạch'!BD$3,FCSTSDV!$D$1:$L$1,0))/'tính băng dính sạch'!$E35,1)</f>
        <v>#N/A</v>
      </c>
      <c r="BE35" s="92" t="e">
        <f t="array" ref="BE35">+ROUND(INDEX(FCSTSDV!$D$2:$L$72,MATCH('tính băng dính sạch'!$D35,FCSTSDV!$C$2:$C$72,0),MATCH('tính băng dính sạch'!BE$3,FCSTSDV!$D$1:$L$1,0))/'tính băng dính sạch'!$E35,1)</f>
        <v>#N/A</v>
      </c>
      <c r="BF35" s="92" t="e">
        <f t="array" ref="BF35">+ROUND(INDEX(FCSTSDV!$D$2:$L$72,MATCH('tính băng dính sạch'!$D35,FCSTSDV!$C$2:$C$72,0),MATCH('tính băng dính sạch'!BF$3,FCSTSDV!$D$1:$L$1,0))/'tính băng dính sạch'!$E35,1)</f>
        <v>#N/A</v>
      </c>
      <c r="BG35" s="92" t="e">
        <f t="array" ref="BG35">+ROUND(INDEX(FCSTSDV!$D$2:$L$72,MATCH('tính băng dính sạch'!$D35,FCSTSDV!$C$2:$C$72,0),MATCH('tính băng dính sạch'!BG$3,FCSTSDV!$D$1:$L$1,0))/'tính băng dính sạch'!$E35,1)</f>
        <v>#N/A</v>
      </c>
      <c r="BH35" s="92" t="e">
        <f t="array" ref="BH35">+ROUND(INDEX(FCSTSDV!$D$2:$L$72,MATCH('tính băng dính sạch'!$D35,FCSTSDV!$C$2:$C$72,0),MATCH('tính băng dính sạch'!BH$3,FCSTSDV!$D$1:$L$1,0))/'tính băng dính sạch'!$E35,1)</f>
        <v>#N/A</v>
      </c>
      <c r="BI35" s="92" t="e">
        <f t="array" ref="BI35">+ROUND(INDEX(FCSTSDV!$D$2:$L$72,MATCH('tính băng dính sạch'!$D35,FCSTSDV!$C$2:$C$72,0),MATCH('tính băng dính sạch'!BI$3,FCSTSDV!$D$1:$L$1,0))/'tính băng dính sạch'!$E35,1)</f>
        <v>#N/A</v>
      </c>
      <c r="BJ35" s="92" t="e">
        <f t="array" ref="BJ35">+ROUND(INDEX(FCSTSDV!$D$2:$L$72,MATCH('tính băng dính sạch'!$D35,FCSTSDV!$C$2:$C$72,0),MATCH('tính băng dính sạch'!BJ$3,FCSTSDV!$D$1:$L$1,0))/'tính băng dính sạch'!$E35,1)</f>
        <v>#N/A</v>
      </c>
      <c r="BK35" s="92" t="e">
        <f t="array" ref="BK35">+ROUND(INDEX(FCSTSDV!$D$2:$L$72,MATCH('tính băng dính sạch'!$D35,FCSTSDV!$C$2:$C$72,0),MATCH('tính băng dính sạch'!BK$3,FCSTSDV!$D$1:$L$1,0))/'tính băng dính sạch'!$E35,1)</f>
        <v>#N/A</v>
      </c>
      <c r="BL35" s="92" t="e">
        <f t="array" ref="BL35">+ROUND(INDEX(FCSTSDV!$D$2:$L$72,MATCH('tính băng dính sạch'!$D35,FCSTSDV!$C$2:$C$72,0),MATCH('tính băng dính sạch'!BL$3,FCSTSDV!$D$1:$L$1,0))/'tính băng dính sạch'!$E35,1)</f>
        <v>#N/A</v>
      </c>
      <c r="BM35" s="92" t="e">
        <f t="array" ref="BM35">+ROUND(INDEX(FCSTSDV!$D$2:$L$72,MATCH('tính băng dính sạch'!$D35,FCSTSDV!$C$2:$C$72,0),MATCH('tính băng dính sạch'!BM$3,FCSTSDV!$D$1:$L$1,0))/'tính băng dính sạch'!$E35,1)</f>
        <v>#N/A</v>
      </c>
      <c r="BN35" s="92" t="e">
        <f t="array" ref="BN35">+ROUND(INDEX(FCSTSDV!$D$2:$L$72,MATCH('tính băng dính sạch'!$D35,FCSTSDV!$C$2:$C$72,0),MATCH('tính băng dính sạch'!BN$3,FCSTSDV!$D$1:$L$1,0))/'tính băng dính sạch'!$E35,1)</f>
        <v>#N/A</v>
      </c>
      <c r="BO35" s="92" t="e">
        <f t="array" ref="BO35">+ROUND(INDEX(FCSTSDV!$D$2:$L$72,MATCH('tính băng dính sạch'!$D35,FCSTSDV!$C$2:$C$72,0),MATCH('tính băng dính sạch'!BO$3,FCSTSDV!$D$1:$L$1,0))/'tính băng dính sạch'!$E35,1)</f>
        <v>#N/A</v>
      </c>
      <c r="BP35" s="92" t="e">
        <f t="array" ref="BP35">+ROUND(INDEX(FCSTSDV!$D$2:$L$72,MATCH('tính băng dính sạch'!$D35,FCSTSDV!$C$2:$C$72,0),MATCH('tính băng dính sạch'!BP$3,FCSTSDV!$D$1:$L$1,0))/'tính băng dính sạch'!$E35,1)</f>
        <v>#N/A</v>
      </c>
      <c r="BQ35" s="92" t="e">
        <f t="array" ref="BQ35">+ROUND(INDEX(FCSTSDV!$D$2:$L$72,MATCH('tính băng dính sạch'!$D35,FCSTSDV!$C$2:$C$72,0),MATCH('tính băng dính sạch'!BQ$3,FCSTSDV!$D$1:$L$1,0))/'tính băng dính sạch'!$E35,1)</f>
        <v>#N/A</v>
      </c>
      <c r="BR35" s="92" t="e">
        <f t="array" ref="BR35">+ROUND(INDEX(FCSTSDV!$D$2:$L$72,MATCH('tính băng dính sạch'!$D35,FCSTSDV!$C$2:$C$72,0),MATCH('tính băng dính sạch'!BR$3,FCSTSDV!$D$1:$L$1,0))/'tính băng dính sạch'!$E35,1)</f>
        <v>#N/A</v>
      </c>
      <c r="BS35" s="92" t="e">
        <f t="array" ref="BS35">+ROUND(INDEX(FCSTSDV!$D$2:$L$72,MATCH('tính băng dính sạch'!$D35,FCSTSDV!$C$2:$C$72,0),MATCH('tính băng dính sạch'!BS$3,FCSTSDV!$D$1:$L$1,0))/'tính băng dính sạch'!$E35,1)</f>
        <v>#N/A</v>
      </c>
      <c r="BT35" s="92" t="e">
        <f t="array" ref="BT35">+ROUND(INDEX(FCSTSDV!$D$2:$L$72,MATCH('tính băng dính sạch'!$D35,FCSTSDV!$C$2:$C$72,0),MATCH('tính băng dính sạch'!BT$3,FCSTSDV!$D$1:$L$1,0))/'tính băng dính sạch'!$E35,1)</f>
        <v>#N/A</v>
      </c>
      <c r="BU35" s="92" t="e">
        <f t="array" ref="BU35">+ROUND(INDEX(FCSTSDV!$D$2:$L$72,MATCH('tính băng dính sạch'!$D35,FCSTSDV!$C$2:$C$72,0),MATCH('tính băng dính sạch'!BU$3,FCSTSDV!$D$1:$L$1,0))/'tính băng dính sạch'!$E35,1)</f>
        <v>#N/A</v>
      </c>
      <c r="BV35" s="92" t="e">
        <f t="array" ref="BV35">+ROUND(INDEX(FCSTSDV!$D$2:$L$72,MATCH('tính băng dính sạch'!$D35,FCSTSDV!$C$2:$C$72,0),MATCH('tính băng dính sạch'!BV$3,FCSTSDV!$D$1:$L$1,0))/'tính băng dính sạch'!$E35,1)</f>
        <v>#N/A</v>
      </c>
      <c r="BW35" s="92" t="e">
        <f t="array" ref="BW35">+ROUND(INDEX(FCSTSDV!$D$2:$L$72,MATCH('tính băng dính sạch'!$D35,FCSTSDV!$C$2:$C$72,0),MATCH('tính băng dính sạch'!BW$3,FCSTSDV!$D$1:$L$1,0))/'tính băng dính sạch'!$E35,1)</f>
        <v>#N/A</v>
      </c>
      <c r="BX35" s="92" t="e">
        <f t="array" ref="BX35">+ROUND(INDEX(FCSTSDV!$D$2:$L$72,MATCH('tính băng dính sạch'!$D35,FCSTSDV!$C$2:$C$72,0),MATCH('tính băng dính sạch'!BX$3,FCSTSDV!$D$1:$L$1,0))/'tính băng dính sạch'!$E35,1)</f>
        <v>#N/A</v>
      </c>
      <c r="BY35" s="92" t="e">
        <f t="array" ref="BY35">+ROUND(INDEX(FCSTSDV!$D$2:$L$72,MATCH('tính băng dính sạch'!$D35,FCSTSDV!$C$2:$C$72,0),MATCH('tính băng dính sạch'!BY$3,FCSTSDV!$D$1:$L$1,0))/'tính băng dính sạch'!$E35,1)</f>
        <v>#N/A</v>
      </c>
      <c r="BZ35" s="92" t="e">
        <f t="array" ref="BZ35">+ROUND(INDEX(FCSTSDV!$D$2:$L$72,MATCH('tính băng dính sạch'!$D35,FCSTSDV!$C$2:$C$72,0),MATCH('tính băng dính sạch'!BZ$3,FCSTSDV!$D$1:$L$1,0))/'tính băng dính sạch'!$E35,1)</f>
        <v>#N/A</v>
      </c>
      <c r="CA35" s="92" t="e">
        <f t="array" ref="CA35">+ROUND(INDEX(FCSTSDV!$D$2:$L$72,MATCH('tính băng dính sạch'!$D35,FCSTSDV!$C$2:$C$72,0),MATCH('tính băng dính sạch'!CA$3,FCSTSDV!$D$1:$L$1,0))/'tính băng dính sạch'!$E35,1)</f>
        <v>#N/A</v>
      </c>
      <c r="CB35" s="92" t="e">
        <f t="array" ref="CB35">+ROUND(INDEX(FCSTSDV!$D$2:$L$72,MATCH('tính băng dính sạch'!$D35,FCSTSDV!$C$2:$C$72,0),MATCH('tính băng dính sạch'!CB$3,FCSTSDV!$D$1:$L$1,0))/'tính băng dính sạch'!$E35,1)</f>
        <v>#N/A</v>
      </c>
      <c r="CC35" s="92" t="e">
        <f t="array" ref="CC35">+ROUND(INDEX(FCSTSDV!$D$2:$L$72,MATCH('tính băng dính sạch'!$D35,FCSTSDV!$C$2:$C$72,0),MATCH('tính băng dính sạch'!CC$3,FCSTSDV!$D$1:$L$1,0))/'tính băng dính sạch'!$E35,1)</f>
        <v>#N/A</v>
      </c>
      <c r="CD35" s="92" t="e">
        <f t="array" ref="CD35">+ROUND(INDEX(FCSTSDV!$D$2:$L$72,MATCH('tính băng dính sạch'!$D35,FCSTSDV!$C$2:$C$72,0),MATCH('tính băng dính sạch'!CD$3,FCSTSDV!$D$1:$L$1,0))/'tính băng dính sạch'!$E35,1)</f>
        <v>#N/A</v>
      </c>
      <c r="CE35" s="92" t="e">
        <f t="array" ref="CE35">+ROUND(INDEX(FCSTSDV!$D$2:$L$72,MATCH('tính băng dính sạch'!$D35,FCSTSDV!$C$2:$C$72,0),MATCH('tính băng dính sạch'!CE$3,FCSTSDV!$D$1:$L$1,0))/'tính băng dính sạch'!$E35,1)</f>
        <v>#N/A</v>
      </c>
      <c r="CF35" s="92" t="e">
        <f t="array" ref="CF35">+ROUND(INDEX(FCSTSDV!$D$2:$L$72,MATCH('tính băng dính sạch'!$D35,FCSTSDV!$C$2:$C$72,0),MATCH('tính băng dính sạch'!CF$3,FCSTSDV!$D$1:$L$1,0))/'tính băng dính sạch'!$E35,1)</f>
        <v>#N/A</v>
      </c>
      <c r="CG35" s="92" t="e">
        <f t="array" ref="CG35">+ROUND(INDEX(FCSTSDV!$D$2:$L$72,MATCH('tính băng dính sạch'!$D35,FCSTSDV!$C$2:$C$72,0),MATCH('tính băng dính sạch'!CG$3,FCSTSDV!$D$1:$L$1,0))/'tính băng dính sạch'!$E35,1)</f>
        <v>#N/A</v>
      </c>
      <c r="CH35" s="92" t="e">
        <f t="array" ref="CH35">+ROUND(INDEX(FCSTSDV!$D$2:$L$72,MATCH('tính băng dính sạch'!$D35,FCSTSDV!$C$2:$C$72,0),MATCH('tính băng dính sạch'!CH$3,FCSTSDV!$D$1:$L$1,0))/'tính băng dính sạch'!$E35,1)</f>
        <v>#N/A</v>
      </c>
      <c r="CI35" s="92" t="e">
        <f t="array" ref="CI35">+ROUND(INDEX(FCSTSDV!$D$2:$L$72,MATCH('tính băng dính sạch'!$D35,FCSTSDV!$C$2:$C$72,0),MATCH('tính băng dính sạch'!CI$3,FCSTSDV!$D$1:$L$1,0))/'tính băng dính sạch'!$E35,1)</f>
        <v>#N/A</v>
      </c>
      <c r="CJ35" s="92" t="e">
        <f t="array" ref="CJ35">+ROUND(INDEX(FCSTSDV!$D$2:$L$72,MATCH('tính băng dính sạch'!$D35,FCSTSDV!$C$2:$C$72,0),MATCH('tính băng dính sạch'!CJ$3,FCSTSDV!$D$1:$L$1,0))/'tính băng dính sạch'!$E35,1)</f>
        <v>#N/A</v>
      </c>
      <c r="CK35" s="92" t="e">
        <f t="array" ref="CK35">+ROUND(INDEX(FCSTSDV!$D$2:$L$72,MATCH('tính băng dính sạch'!$D35,FCSTSDV!$C$2:$C$72,0),MATCH('tính băng dính sạch'!CK$3,FCSTSDV!$D$1:$L$1,0))/'tính băng dính sạch'!$E35,1)</f>
        <v>#N/A</v>
      </c>
      <c r="CL35" s="92" t="e">
        <f t="array" ref="CL35">+ROUND(INDEX(FCSTSDV!$D$2:$L$72,MATCH('tính băng dính sạch'!$D35,FCSTSDV!$C$2:$C$72,0),MATCH('tính băng dính sạch'!CL$3,FCSTSDV!$D$1:$L$1,0))/'tính băng dính sạch'!$E35,1)</f>
        <v>#N/A</v>
      </c>
      <c r="CM35" s="92" t="e">
        <f t="array" ref="CM35">+ROUND(INDEX(FCSTSDV!$D$2:$L$72,MATCH('tính băng dính sạch'!$D35,FCSTSDV!$C$2:$C$72,0),MATCH('tính băng dính sạch'!CM$3,FCSTSDV!$D$1:$L$1,0))/'tính băng dính sạch'!$E35,1)</f>
        <v>#N/A</v>
      </c>
      <c r="CN35" s="92" t="e">
        <f t="array" ref="CN35">+ROUND(INDEX(FCSTSDV!$D$2:$L$72,MATCH('tính băng dính sạch'!$D35,FCSTSDV!$C$2:$C$72,0),MATCH('tính băng dính sạch'!CN$3,FCSTSDV!$D$1:$L$1,0))/'tính băng dính sạch'!$E35,1)</f>
        <v>#N/A</v>
      </c>
      <c r="CO35" s="92" t="e">
        <f t="array" ref="CO35">+ROUND(INDEX(FCSTSDV!$D$2:$L$72,MATCH('tính băng dính sạch'!$D35,FCSTSDV!$C$2:$C$72,0),MATCH('tính băng dính sạch'!CO$3,FCSTSDV!$D$1:$L$1,0))/'tính băng dính sạch'!$E35,1)</f>
        <v>#N/A</v>
      </c>
      <c r="CP35" s="92" t="e">
        <f t="array" ref="CP35">+ROUND(INDEX(FCSTSDV!$D$2:$L$72,MATCH('tính băng dính sạch'!$D35,FCSTSDV!$C$2:$C$72,0),MATCH('tính băng dính sạch'!CP$3,FCSTSDV!$D$1:$L$1,0))/'tính băng dính sạch'!$E35,1)</f>
        <v>#N/A</v>
      </c>
      <c r="CQ35" s="92" t="e">
        <f t="array" ref="CQ35">+ROUND(INDEX(FCSTSDV!$D$2:$L$72,MATCH('tính băng dính sạch'!$D35,FCSTSDV!$C$2:$C$72,0),MATCH('tính băng dính sạch'!CQ$3,FCSTSDV!$D$1:$L$1,0))/'tính băng dính sạch'!$E35,1)</f>
        <v>#N/A</v>
      </c>
    </row>
    <row r="36" spans="1:95" ht="20.100000000000001" hidden="1" customHeight="1">
      <c r="A36" s="813"/>
      <c r="B36" s="795"/>
      <c r="C36" s="57"/>
      <c r="D36" s="46" t="s">
        <v>81</v>
      </c>
      <c r="E36" s="49">
        <v>2500</v>
      </c>
      <c r="F36" s="799"/>
      <c r="G36" s="799"/>
      <c r="H36" s="830"/>
      <c r="I36" s="81">
        <f>+ROUND(IFERROR(VLOOKUP(D36,FCSTSDV!$C$2:$C$72,26,0),0)/'tính băng dính sạch'!E36+0,0)</f>
        <v>0</v>
      </c>
      <c r="J36" s="85" t="e">
        <f>+VLOOKUP(D36,FCSTSDV!$C$2:$L$72,84,0)</f>
        <v>#N/A</v>
      </c>
      <c r="K36" s="85" t="e">
        <f t="array" ref="K36">+INDEX(FCSTSDV!$D$2:$L$72,MATCH('tính băng dính sạch'!$D36,FCSTSDV!$C$2:$C$72,0),MATCH('tính băng dính sạch'!K$3,FCSTSDV!$D$1:$L$1,0))/'tính băng dính sạch'!$E36</f>
        <v>#N/A</v>
      </c>
      <c r="L36" s="85" t="e">
        <f t="array" ref="L36">+INDEX(FCSTSDV!$D$2:$L$72,MATCH('tính băng dính sạch'!$D36,FCSTSDV!$C$2:$C$72,0),MATCH('tính băng dính sạch'!L$3,FCSTSDV!$D$1:$L$1,0))/'tính băng dính sạch'!$E36</f>
        <v>#N/A</v>
      </c>
      <c r="M36" s="84" t="e">
        <f t="array" ref="M36">+INDEX(FCSTSDV!$D$2:$L$72,MATCH('tính băng dính sạch'!$D36,FCSTSDV!$C$2:$C$72,0),MATCH('tính băng dính sạch'!M$3,FCSTSDV!$D$1:$L$1,0))/'tính băng dính sạch'!$E36</f>
        <v>#N/A</v>
      </c>
      <c r="N36" s="84" t="e">
        <f t="array" ref="N36">+INDEX(FCSTSDV!$D$2:$L$72,MATCH('tính băng dính sạch'!$D36,FCSTSDV!$C$2:$C$72,0),MATCH('tính băng dính sạch'!N$3,FCSTSDV!$D$1:$L$1,0))/'tính băng dính sạch'!$E36</f>
        <v>#N/A</v>
      </c>
      <c r="O36" s="84" t="e">
        <f t="array" ref="O36">+INDEX(FCSTSDV!$D$2:$L$72,MATCH('tính băng dính sạch'!$D36,FCSTSDV!$C$2:$C$72,0),MATCH('tính băng dính sạch'!O$3,FCSTSDV!$D$1:$L$1,0))/'tính băng dính sạch'!$E36</f>
        <v>#N/A</v>
      </c>
      <c r="P36" s="84" t="e">
        <f t="array" ref="P36">+INDEX(FCSTSDV!$D$2:$L$72,MATCH('tính băng dính sạch'!$D36,FCSTSDV!$C$2:$C$72,0),MATCH('tính băng dính sạch'!P$3,FCSTSDV!$D$1:$L$1,0))/'tính băng dính sạch'!$E36</f>
        <v>#N/A</v>
      </c>
      <c r="Q36" s="84" t="e">
        <f t="array" ref="Q36">+INDEX(FCSTSDV!$D$2:$L$72,MATCH('tính băng dính sạch'!$D36,FCSTSDV!$C$2:$C$72,0),MATCH('tính băng dính sạch'!Q$3,FCSTSDV!$D$1:$L$1,0))/'tính băng dính sạch'!$E36</f>
        <v>#N/A</v>
      </c>
      <c r="R36" s="84" t="e">
        <f t="array" ref="R36">+INDEX(FCSTSDV!$D$2:$L$72,MATCH('tính băng dính sạch'!$D36,FCSTSDV!$C$2:$C$72,0),MATCH('tính băng dính sạch'!R$3,FCSTSDV!$D$1:$L$1,0))/'tính băng dính sạch'!$E36</f>
        <v>#N/A</v>
      </c>
      <c r="S36" s="84" t="e">
        <f t="array" ref="S36">+INDEX(FCSTSDV!$D$2:$L$72,MATCH('tính băng dính sạch'!$D36,FCSTSDV!$C$2:$C$72,0),MATCH('tính băng dính sạch'!S$3,FCSTSDV!$D$1:$L$1,0))/'tính băng dính sạch'!$E36</f>
        <v>#N/A</v>
      </c>
      <c r="T36" s="84" t="e">
        <f t="array" ref="T36">+INDEX(FCSTSDV!$D$2:$L$72,MATCH('tính băng dính sạch'!$D36,FCSTSDV!$C$2:$C$72,0),MATCH('tính băng dính sạch'!T$3,FCSTSDV!$D$1:$L$1,0))/'tính băng dính sạch'!$E36</f>
        <v>#N/A</v>
      </c>
      <c r="U36" s="84" t="e">
        <f t="array" ref="U36">+INDEX(FCSTSDV!$D$2:$L$72,MATCH('tính băng dính sạch'!$D36,FCSTSDV!$C$2:$C$72,0),MATCH('tính băng dính sạch'!U$3,FCSTSDV!$D$1:$L$1,0))/'tính băng dính sạch'!$E36</f>
        <v>#N/A</v>
      </c>
      <c r="V36" s="101" t="e">
        <f t="array" ref="V36">+INDEX(FCSTSDV!$D$2:$L$72,MATCH('tính băng dính sạch'!$D36,FCSTSDV!$C$2:$C$72,0),MATCH('tính băng dính sạch'!V$3,FCSTSDV!$D$1:$L$1,0))/'tính băng dính sạch'!$E36</f>
        <v>#N/A</v>
      </c>
      <c r="W36" s="92" t="e">
        <f t="array" ref="W36">+INDEX(FCSTSDV!$D$2:$L$72,MATCH('tính băng dính sạch'!$D36,FCSTSDV!$C$2:$C$72,0),MATCH('tính băng dính sạch'!W$3,FCSTSDV!$D$1:$L$1,0))/'tính băng dính sạch'!$E36</f>
        <v>#N/A</v>
      </c>
      <c r="X36" s="102" t="e">
        <f t="array" ref="X36">+INDEX(FCSTSDV!$D$2:$L$72,MATCH('tính băng dính sạch'!$D36,FCSTSDV!$C$2:$C$72,0),MATCH('tính băng dính sạch'!X$3,FCSTSDV!$D$1:$L$1,0))/'tính băng dính sạch'!$E36</f>
        <v>#N/A</v>
      </c>
      <c r="Y36" s="102" t="e">
        <f t="array" ref="Y36">+INDEX(FCSTSDV!$D$2:$L$72,MATCH('tính băng dính sạch'!$D36,FCSTSDV!$C$2:$C$72,0),MATCH('tính băng dính sạch'!Y$3,FCSTSDV!$D$1:$L$1,0))/'tính băng dính sạch'!$E36</f>
        <v>#N/A</v>
      </c>
      <c r="Z36" s="102" t="e">
        <f t="array" ref="Z36">+INDEX(FCSTSDV!$D$2:$L$72,MATCH('tính băng dính sạch'!$D36,FCSTSDV!$C$2:$C$72,0),MATCH('tính băng dính sạch'!Z$3,FCSTSDV!$D$1:$L$1,0))/'tính băng dính sạch'!$E36</f>
        <v>#N/A</v>
      </c>
      <c r="AA36" s="102" t="e">
        <f t="array" ref="AA36">+INDEX(FCSTSDV!$D$2:$L$72,MATCH('tính băng dính sạch'!$D36,FCSTSDV!$C$2:$C$72,0),MATCH('tính băng dính sạch'!AA$3,FCSTSDV!$D$1:$L$1,0))/'tính băng dính sạch'!$E36</f>
        <v>#N/A</v>
      </c>
      <c r="AB36" s="102" t="e">
        <f t="array" ref="AB36">+INDEX(FCSTSDV!$D$2:$L$72,MATCH('tính băng dính sạch'!$D36,FCSTSDV!$C$2:$C$72,0),MATCH('tính băng dính sạch'!AB$3,FCSTSDV!$D$1:$L$1,0))/'tính băng dính sạch'!$E36</f>
        <v>#N/A</v>
      </c>
      <c r="AC36" s="102" t="e">
        <f t="array" ref="AC36">+INDEX(FCSTSDV!$D$2:$L$72,MATCH('tính băng dính sạch'!$D36,FCSTSDV!$C$2:$C$72,0),MATCH('tính băng dính sạch'!AC$3,FCSTSDV!$D$1:$L$1,0))/'tính băng dính sạch'!$E36</f>
        <v>#N/A</v>
      </c>
      <c r="AD36" s="102" t="e">
        <f t="array" ref="AD36">+INDEX(FCSTSDV!$D$2:$L$72,MATCH('tính băng dính sạch'!$D36,FCSTSDV!$C$2:$C$72,0),MATCH('tính băng dính sạch'!AD$3,FCSTSDV!$D$1:$L$1,0))/'tính băng dính sạch'!$E36</f>
        <v>#N/A</v>
      </c>
      <c r="AE36" s="102" t="e">
        <f t="array" ref="AE36">+INDEX(FCSTSDV!$D$2:$L$72,MATCH('tính băng dính sạch'!$D36,FCSTSDV!$C$2:$C$72,0),MATCH('tính băng dính sạch'!AE$3,FCSTSDV!$D$1:$L$1,0))/'tính băng dính sạch'!$E36</f>
        <v>#N/A</v>
      </c>
      <c r="AF36" s="92" t="e">
        <f>+INDEX(FCSTSDV!$D$2:$L$72,MATCH('tính băng dính sạch'!$D36,FCSTSDV!$C$2:$C$72,0),MATCH('tính băng dính sạch'!AF$3,FCSTSDV!$D$1:$L$1,0))/'tính băng dính sạch'!$E36</f>
        <v>#N/A</v>
      </c>
      <c r="AG36" s="92" t="e">
        <f t="array" ref="AG36">+ROUND(INDEX(FCSTSDV!$D$2:$L$72,MATCH('tính băng dính sạch'!$D36,FCSTSDV!$C$2:$C$72,0),MATCH('tính băng dính sạch'!AG$3,FCSTSDV!$D$1:$L$1,0))/'tính băng dính sạch'!$E36,1)</f>
        <v>#N/A</v>
      </c>
      <c r="AH36" s="92" t="e">
        <f t="array" ref="AH36">+ROUND(INDEX(FCSTSDV!$D$2:$L$72,MATCH('tính băng dính sạch'!$D36,FCSTSDV!$C$2:$C$72,0),MATCH('tính băng dính sạch'!AH$3,FCSTSDV!$D$1:$L$1,0))/'tính băng dính sạch'!$E36,1)</f>
        <v>#N/A</v>
      </c>
      <c r="AI36" s="92" t="e">
        <f t="array" ref="AI36">+ROUND(INDEX(FCSTSDV!$D$2:$L$72,MATCH('tính băng dính sạch'!$D36,FCSTSDV!$C$2:$C$72,0),MATCH('tính băng dính sạch'!AI$3,FCSTSDV!$D$1:$L$1,0))/'tính băng dính sạch'!$E36,1)</f>
        <v>#N/A</v>
      </c>
      <c r="AJ36" s="92" t="e">
        <f t="array" ref="AJ36">+ROUND(INDEX(FCSTSDV!$D$2:$L$72,MATCH('tính băng dính sạch'!$D36,FCSTSDV!$C$2:$C$72,0),MATCH('tính băng dính sạch'!AJ$3,FCSTSDV!$D$1:$L$1,0))/'tính băng dính sạch'!$E36,1)</f>
        <v>#N/A</v>
      </c>
      <c r="AK36" s="92" t="e">
        <f t="array" ref="AK36">+ROUND(INDEX(FCSTSDV!$D$2:$L$72,MATCH('tính băng dính sạch'!$D36,FCSTSDV!$C$2:$C$72,0),MATCH('tính băng dính sạch'!AK$3,FCSTSDV!$D$1:$L$1,0))/'tính băng dính sạch'!$E36,1)</f>
        <v>#N/A</v>
      </c>
      <c r="AL36" s="92" t="e">
        <f t="array" ref="AL36">+ROUND(INDEX(FCSTSDV!$D$2:$L$72,MATCH('tính băng dính sạch'!$D36,FCSTSDV!$C$2:$C$72,0),MATCH('tính băng dính sạch'!AL$3,FCSTSDV!$D$1:$L$1,0))/'tính băng dính sạch'!$E36,1)</f>
        <v>#N/A</v>
      </c>
      <c r="AM36" s="92" t="e">
        <f t="array" ref="AM36">+ROUND(INDEX(FCSTSDV!$D$2:$L$72,MATCH('tính băng dính sạch'!$D36,FCSTSDV!$C$2:$C$72,0),MATCH('tính băng dính sạch'!AM$3,FCSTSDV!$D$1:$L$1,0))/'tính băng dính sạch'!$E36,1)</f>
        <v>#N/A</v>
      </c>
      <c r="AN36" s="92" t="e">
        <f t="array" ref="AN36">+ROUND(INDEX(FCSTSDV!$D$2:$L$72,MATCH('tính băng dính sạch'!$D36,FCSTSDV!$C$2:$C$72,0),MATCH('tính băng dính sạch'!AN$3,FCSTSDV!$D$1:$L$1,0))/'tính băng dính sạch'!$E36,1)</f>
        <v>#N/A</v>
      </c>
      <c r="AO36" s="92" t="e">
        <f t="array" ref="AO36">+ROUND(INDEX(FCSTSDV!$D$2:$L$72,MATCH('tính băng dính sạch'!$D36,FCSTSDV!$C$2:$C$72,0),MATCH('tính băng dính sạch'!AO$3,FCSTSDV!$D$1:$L$1,0))/'tính băng dính sạch'!$E36,1)</f>
        <v>#N/A</v>
      </c>
      <c r="AP36" s="92" t="e">
        <f t="array" ref="AP36">+ROUND(INDEX(FCSTSDV!$D$2:$L$72,MATCH('tính băng dính sạch'!$D36,FCSTSDV!$C$2:$C$72,0),MATCH('tính băng dính sạch'!AP$3,FCSTSDV!$D$1:$L$1,0))/'tính băng dính sạch'!$E36,1)</f>
        <v>#N/A</v>
      </c>
      <c r="AQ36" s="92" t="e">
        <f t="array" ref="AQ36">+ROUND(INDEX(FCSTSDV!$D$2:$L$72,MATCH('tính băng dính sạch'!$D36,FCSTSDV!$C$2:$C$72,0),MATCH('tính băng dính sạch'!AQ$3,FCSTSDV!$D$1:$L$1,0))/'tính băng dính sạch'!$E36,1)</f>
        <v>#N/A</v>
      </c>
      <c r="AR36" s="92" t="e">
        <f t="array" ref="AR36">+ROUND(INDEX(FCSTSDV!$D$2:$L$72,MATCH('tính băng dính sạch'!$D36,FCSTSDV!$C$2:$C$72,0),MATCH('tính băng dính sạch'!AR$3,FCSTSDV!$D$1:$L$1,0))/'tính băng dính sạch'!$E36,1)</f>
        <v>#N/A</v>
      </c>
      <c r="AS36" s="92" t="e">
        <f t="array" ref="AS36">+ROUND(INDEX(FCSTSDV!$D$2:$L$72,MATCH('tính băng dính sạch'!$D36,FCSTSDV!$C$2:$C$72,0),MATCH('tính băng dính sạch'!AS$3,FCSTSDV!$D$1:$L$1,0))/'tính băng dính sạch'!$E36,1)</f>
        <v>#N/A</v>
      </c>
      <c r="AT36" s="92" t="e">
        <f t="array" ref="AT36">+ROUND(INDEX(FCSTSDV!$D$2:$L$72,MATCH('tính băng dính sạch'!$D36,FCSTSDV!$C$2:$C$72,0),MATCH('tính băng dính sạch'!AT$3,FCSTSDV!$D$1:$L$1,0))/'tính băng dính sạch'!$E36,1)</f>
        <v>#N/A</v>
      </c>
      <c r="AU36" s="92" t="e">
        <f t="array" ref="AU36">+ROUND(INDEX(FCSTSDV!$D$2:$L$72,MATCH('tính băng dính sạch'!$D36,FCSTSDV!$C$2:$C$72,0),MATCH('tính băng dính sạch'!AU$3,FCSTSDV!$D$1:$L$1,0))/'tính băng dính sạch'!$E36,1)</f>
        <v>#N/A</v>
      </c>
      <c r="AV36" s="92" t="e">
        <f t="array" ref="AV36">+ROUND(INDEX(FCSTSDV!$D$2:$L$72,MATCH('tính băng dính sạch'!$D36,FCSTSDV!$C$2:$C$72,0),MATCH('tính băng dính sạch'!AV$3,FCSTSDV!$D$1:$L$1,0))/'tính băng dính sạch'!$E36,1)</f>
        <v>#N/A</v>
      </c>
      <c r="AW36" s="92" t="e">
        <f t="array" ref="AW36">+ROUND(INDEX(FCSTSDV!$D$2:$L$72,MATCH('tính băng dính sạch'!$D36,FCSTSDV!$C$2:$C$72,0),MATCH('tính băng dính sạch'!AW$3,FCSTSDV!$D$1:$L$1,0))/'tính băng dính sạch'!$E36,1)</f>
        <v>#N/A</v>
      </c>
      <c r="AX36" s="92" t="e">
        <f t="array" ref="AX36">+ROUND(INDEX(FCSTSDV!$D$2:$L$72,MATCH('tính băng dính sạch'!$D36,FCSTSDV!$C$2:$C$72,0),MATCH('tính băng dính sạch'!AX$3,FCSTSDV!$D$1:$L$1,0))/'tính băng dính sạch'!$E36,1)</f>
        <v>#N/A</v>
      </c>
      <c r="AY36" s="92" t="e">
        <f t="array" ref="AY36">+ROUND(INDEX(FCSTSDV!$D$2:$L$72,MATCH('tính băng dính sạch'!$D36,FCSTSDV!$C$2:$C$72,0),MATCH('tính băng dính sạch'!AY$3,FCSTSDV!$D$1:$L$1,0))/'tính băng dính sạch'!$E36,1)</f>
        <v>#N/A</v>
      </c>
      <c r="AZ36" s="92" t="e">
        <f t="array" ref="AZ36">+ROUND(INDEX(FCSTSDV!$D$2:$L$72,MATCH('tính băng dính sạch'!$D36,FCSTSDV!$C$2:$C$72,0),MATCH('tính băng dính sạch'!AZ$3,FCSTSDV!$D$1:$L$1,0))/'tính băng dính sạch'!$E36,1)</f>
        <v>#N/A</v>
      </c>
      <c r="BA36" s="92" t="e">
        <f t="array" ref="BA36">+ROUND(INDEX(FCSTSDV!$D$2:$L$72,MATCH('tính băng dính sạch'!$D36,FCSTSDV!$C$2:$C$72,0),MATCH('tính băng dính sạch'!BA$3,FCSTSDV!$D$1:$L$1,0))/'tính băng dính sạch'!$E36,1)</f>
        <v>#N/A</v>
      </c>
      <c r="BB36" s="92" t="e">
        <f t="array" ref="BB36">+ROUND(INDEX(FCSTSDV!$D$2:$L$72,MATCH('tính băng dính sạch'!$D36,FCSTSDV!$C$2:$C$72,0),MATCH('tính băng dính sạch'!BB$3,FCSTSDV!$D$1:$L$1,0))/'tính băng dính sạch'!$E36,1)</f>
        <v>#N/A</v>
      </c>
      <c r="BC36" s="92" t="e">
        <f t="array" ref="BC36">+ROUND(INDEX(FCSTSDV!$D$2:$L$72,MATCH('tính băng dính sạch'!$D36,FCSTSDV!$C$2:$C$72,0),MATCH('tính băng dính sạch'!BC$3,FCSTSDV!$D$1:$L$1,0))/'tính băng dính sạch'!$E36,1)</f>
        <v>#N/A</v>
      </c>
      <c r="BD36" s="92" t="e">
        <f t="array" ref="BD36">+ROUND(INDEX(FCSTSDV!$D$2:$L$72,MATCH('tính băng dính sạch'!$D36,FCSTSDV!$C$2:$C$72,0),MATCH('tính băng dính sạch'!BD$3,FCSTSDV!$D$1:$L$1,0))/'tính băng dính sạch'!$E36,1)</f>
        <v>#N/A</v>
      </c>
      <c r="BE36" s="92" t="e">
        <f t="array" ref="BE36">+ROUND(INDEX(FCSTSDV!$D$2:$L$72,MATCH('tính băng dính sạch'!$D36,FCSTSDV!$C$2:$C$72,0),MATCH('tính băng dính sạch'!BE$3,FCSTSDV!$D$1:$L$1,0))/'tính băng dính sạch'!$E36,1)</f>
        <v>#N/A</v>
      </c>
      <c r="BF36" s="92" t="e">
        <f t="array" ref="BF36">+ROUND(INDEX(FCSTSDV!$D$2:$L$72,MATCH('tính băng dính sạch'!$D36,FCSTSDV!$C$2:$C$72,0),MATCH('tính băng dính sạch'!BF$3,FCSTSDV!$D$1:$L$1,0))/'tính băng dính sạch'!$E36,1)</f>
        <v>#N/A</v>
      </c>
      <c r="BG36" s="92" t="e">
        <f t="array" ref="BG36">+ROUND(INDEX(FCSTSDV!$D$2:$L$72,MATCH('tính băng dính sạch'!$D36,FCSTSDV!$C$2:$C$72,0),MATCH('tính băng dính sạch'!BG$3,FCSTSDV!$D$1:$L$1,0))/'tính băng dính sạch'!$E36,1)</f>
        <v>#N/A</v>
      </c>
      <c r="BH36" s="92" t="e">
        <f t="array" ref="BH36">+ROUND(INDEX(FCSTSDV!$D$2:$L$72,MATCH('tính băng dính sạch'!$D36,FCSTSDV!$C$2:$C$72,0),MATCH('tính băng dính sạch'!BH$3,FCSTSDV!$D$1:$L$1,0))/'tính băng dính sạch'!$E36,1)</f>
        <v>#N/A</v>
      </c>
      <c r="BI36" s="92" t="e">
        <f t="array" ref="BI36">+ROUND(INDEX(FCSTSDV!$D$2:$L$72,MATCH('tính băng dính sạch'!$D36,FCSTSDV!$C$2:$C$72,0),MATCH('tính băng dính sạch'!BI$3,FCSTSDV!$D$1:$L$1,0))/'tính băng dính sạch'!$E36,1)</f>
        <v>#N/A</v>
      </c>
      <c r="BJ36" s="92" t="e">
        <f t="array" ref="BJ36">+ROUND(INDEX(FCSTSDV!$D$2:$L$72,MATCH('tính băng dính sạch'!$D36,FCSTSDV!$C$2:$C$72,0),MATCH('tính băng dính sạch'!BJ$3,FCSTSDV!$D$1:$L$1,0))/'tính băng dính sạch'!$E36,1)</f>
        <v>#N/A</v>
      </c>
      <c r="BK36" s="92" t="e">
        <f t="array" ref="BK36">+ROUND(INDEX(FCSTSDV!$D$2:$L$72,MATCH('tính băng dính sạch'!$D36,FCSTSDV!$C$2:$C$72,0),MATCH('tính băng dính sạch'!BK$3,FCSTSDV!$D$1:$L$1,0))/'tính băng dính sạch'!$E36,1)</f>
        <v>#N/A</v>
      </c>
      <c r="BL36" s="92" t="e">
        <f t="array" ref="BL36">+ROUND(INDEX(FCSTSDV!$D$2:$L$72,MATCH('tính băng dính sạch'!$D36,FCSTSDV!$C$2:$C$72,0),MATCH('tính băng dính sạch'!BL$3,FCSTSDV!$D$1:$L$1,0))/'tính băng dính sạch'!$E36,1)</f>
        <v>#N/A</v>
      </c>
      <c r="BM36" s="92" t="e">
        <f t="array" ref="BM36">+ROUND(INDEX(FCSTSDV!$D$2:$L$72,MATCH('tính băng dính sạch'!$D36,FCSTSDV!$C$2:$C$72,0),MATCH('tính băng dính sạch'!BM$3,FCSTSDV!$D$1:$L$1,0))/'tính băng dính sạch'!$E36,1)</f>
        <v>#N/A</v>
      </c>
      <c r="BN36" s="92" t="e">
        <f t="array" ref="BN36">+ROUND(INDEX(FCSTSDV!$D$2:$L$72,MATCH('tính băng dính sạch'!$D36,FCSTSDV!$C$2:$C$72,0),MATCH('tính băng dính sạch'!BN$3,FCSTSDV!$D$1:$L$1,0))/'tính băng dính sạch'!$E36,1)</f>
        <v>#N/A</v>
      </c>
      <c r="BO36" s="92" t="e">
        <f t="array" ref="BO36">+ROUND(INDEX(FCSTSDV!$D$2:$L$72,MATCH('tính băng dính sạch'!$D36,FCSTSDV!$C$2:$C$72,0),MATCH('tính băng dính sạch'!BO$3,FCSTSDV!$D$1:$L$1,0))/'tính băng dính sạch'!$E36,1)</f>
        <v>#N/A</v>
      </c>
      <c r="BP36" s="92" t="e">
        <f t="array" ref="BP36">+ROUND(INDEX(FCSTSDV!$D$2:$L$72,MATCH('tính băng dính sạch'!$D36,FCSTSDV!$C$2:$C$72,0),MATCH('tính băng dính sạch'!BP$3,FCSTSDV!$D$1:$L$1,0))/'tính băng dính sạch'!$E36,1)</f>
        <v>#N/A</v>
      </c>
      <c r="BQ36" s="92" t="e">
        <f t="array" ref="BQ36">+ROUND(INDEX(FCSTSDV!$D$2:$L$72,MATCH('tính băng dính sạch'!$D36,FCSTSDV!$C$2:$C$72,0),MATCH('tính băng dính sạch'!BQ$3,FCSTSDV!$D$1:$L$1,0))/'tính băng dính sạch'!$E36,1)</f>
        <v>#N/A</v>
      </c>
      <c r="BR36" s="92" t="e">
        <f t="array" ref="BR36">+ROUND(INDEX(FCSTSDV!$D$2:$L$72,MATCH('tính băng dính sạch'!$D36,FCSTSDV!$C$2:$C$72,0),MATCH('tính băng dính sạch'!BR$3,FCSTSDV!$D$1:$L$1,0))/'tính băng dính sạch'!$E36,1)</f>
        <v>#N/A</v>
      </c>
      <c r="BS36" s="92" t="e">
        <f t="array" ref="BS36">+ROUND(INDEX(FCSTSDV!$D$2:$L$72,MATCH('tính băng dính sạch'!$D36,FCSTSDV!$C$2:$C$72,0),MATCH('tính băng dính sạch'!BS$3,FCSTSDV!$D$1:$L$1,0))/'tính băng dính sạch'!$E36,1)</f>
        <v>#N/A</v>
      </c>
      <c r="BT36" s="92" t="e">
        <f t="array" ref="BT36">+ROUND(INDEX(FCSTSDV!$D$2:$L$72,MATCH('tính băng dính sạch'!$D36,FCSTSDV!$C$2:$C$72,0),MATCH('tính băng dính sạch'!BT$3,FCSTSDV!$D$1:$L$1,0))/'tính băng dính sạch'!$E36,1)</f>
        <v>#N/A</v>
      </c>
      <c r="BU36" s="92" t="e">
        <f t="array" ref="BU36">+ROUND(INDEX(FCSTSDV!$D$2:$L$72,MATCH('tính băng dính sạch'!$D36,FCSTSDV!$C$2:$C$72,0),MATCH('tính băng dính sạch'!BU$3,FCSTSDV!$D$1:$L$1,0))/'tính băng dính sạch'!$E36,1)</f>
        <v>#N/A</v>
      </c>
      <c r="BV36" s="92" t="e">
        <f t="array" ref="BV36">+ROUND(INDEX(FCSTSDV!$D$2:$L$72,MATCH('tính băng dính sạch'!$D36,FCSTSDV!$C$2:$C$72,0),MATCH('tính băng dính sạch'!BV$3,FCSTSDV!$D$1:$L$1,0))/'tính băng dính sạch'!$E36,1)</f>
        <v>#N/A</v>
      </c>
      <c r="BW36" s="92" t="e">
        <f t="array" ref="BW36">+ROUND(INDEX(FCSTSDV!$D$2:$L$72,MATCH('tính băng dính sạch'!$D36,FCSTSDV!$C$2:$C$72,0),MATCH('tính băng dính sạch'!BW$3,FCSTSDV!$D$1:$L$1,0))/'tính băng dính sạch'!$E36,1)</f>
        <v>#N/A</v>
      </c>
      <c r="BX36" s="92" t="e">
        <f t="array" ref="BX36">+ROUND(INDEX(FCSTSDV!$D$2:$L$72,MATCH('tính băng dính sạch'!$D36,FCSTSDV!$C$2:$C$72,0),MATCH('tính băng dính sạch'!BX$3,FCSTSDV!$D$1:$L$1,0))/'tính băng dính sạch'!$E36,1)</f>
        <v>#N/A</v>
      </c>
      <c r="BY36" s="92" t="e">
        <f t="array" ref="BY36">+ROUND(INDEX(FCSTSDV!$D$2:$L$72,MATCH('tính băng dính sạch'!$D36,FCSTSDV!$C$2:$C$72,0),MATCH('tính băng dính sạch'!BY$3,FCSTSDV!$D$1:$L$1,0))/'tính băng dính sạch'!$E36,1)</f>
        <v>#N/A</v>
      </c>
      <c r="BZ36" s="92" t="e">
        <f t="array" ref="BZ36">+ROUND(INDEX(FCSTSDV!$D$2:$L$72,MATCH('tính băng dính sạch'!$D36,FCSTSDV!$C$2:$C$72,0),MATCH('tính băng dính sạch'!BZ$3,FCSTSDV!$D$1:$L$1,0))/'tính băng dính sạch'!$E36,1)</f>
        <v>#N/A</v>
      </c>
      <c r="CA36" s="92" t="e">
        <f t="array" ref="CA36">+ROUND(INDEX(FCSTSDV!$D$2:$L$72,MATCH('tính băng dính sạch'!$D36,FCSTSDV!$C$2:$C$72,0),MATCH('tính băng dính sạch'!CA$3,FCSTSDV!$D$1:$L$1,0))/'tính băng dính sạch'!$E36,1)</f>
        <v>#N/A</v>
      </c>
      <c r="CB36" s="92" t="e">
        <f t="array" ref="CB36">+ROUND(INDEX(FCSTSDV!$D$2:$L$72,MATCH('tính băng dính sạch'!$D36,FCSTSDV!$C$2:$C$72,0),MATCH('tính băng dính sạch'!CB$3,FCSTSDV!$D$1:$L$1,0))/'tính băng dính sạch'!$E36,1)</f>
        <v>#N/A</v>
      </c>
      <c r="CC36" s="92" t="e">
        <f t="array" ref="CC36">+ROUND(INDEX(FCSTSDV!$D$2:$L$72,MATCH('tính băng dính sạch'!$D36,FCSTSDV!$C$2:$C$72,0),MATCH('tính băng dính sạch'!CC$3,FCSTSDV!$D$1:$L$1,0))/'tính băng dính sạch'!$E36,1)</f>
        <v>#N/A</v>
      </c>
      <c r="CD36" s="92" t="e">
        <f t="array" ref="CD36">+ROUND(INDEX(FCSTSDV!$D$2:$L$72,MATCH('tính băng dính sạch'!$D36,FCSTSDV!$C$2:$C$72,0),MATCH('tính băng dính sạch'!CD$3,FCSTSDV!$D$1:$L$1,0))/'tính băng dính sạch'!$E36,1)</f>
        <v>#N/A</v>
      </c>
      <c r="CE36" s="92" t="e">
        <f t="array" ref="CE36">+ROUND(INDEX(FCSTSDV!$D$2:$L$72,MATCH('tính băng dính sạch'!$D36,FCSTSDV!$C$2:$C$72,0),MATCH('tính băng dính sạch'!CE$3,FCSTSDV!$D$1:$L$1,0))/'tính băng dính sạch'!$E36,1)</f>
        <v>#N/A</v>
      </c>
      <c r="CF36" s="92" t="e">
        <f t="array" ref="CF36">+ROUND(INDEX(FCSTSDV!$D$2:$L$72,MATCH('tính băng dính sạch'!$D36,FCSTSDV!$C$2:$C$72,0),MATCH('tính băng dính sạch'!CF$3,FCSTSDV!$D$1:$L$1,0))/'tính băng dính sạch'!$E36,1)</f>
        <v>#N/A</v>
      </c>
      <c r="CG36" s="92" t="e">
        <f t="array" ref="CG36">+ROUND(INDEX(FCSTSDV!$D$2:$L$72,MATCH('tính băng dính sạch'!$D36,FCSTSDV!$C$2:$C$72,0),MATCH('tính băng dính sạch'!CG$3,FCSTSDV!$D$1:$L$1,0))/'tính băng dính sạch'!$E36,1)</f>
        <v>#N/A</v>
      </c>
      <c r="CH36" s="92" t="e">
        <f t="array" ref="CH36">+ROUND(INDEX(FCSTSDV!$D$2:$L$72,MATCH('tính băng dính sạch'!$D36,FCSTSDV!$C$2:$C$72,0),MATCH('tính băng dính sạch'!CH$3,FCSTSDV!$D$1:$L$1,0))/'tính băng dính sạch'!$E36,1)</f>
        <v>#N/A</v>
      </c>
      <c r="CI36" s="92" t="e">
        <f t="array" ref="CI36">+ROUND(INDEX(FCSTSDV!$D$2:$L$72,MATCH('tính băng dính sạch'!$D36,FCSTSDV!$C$2:$C$72,0),MATCH('tính băng dính sạch'!CI$3,FCSTSDV!$D$1:$L$1,0))/'tính băng dính sạch'!$E36,1)</f>
        <v>#N/A</v>
      </c>
      <c r="CJ36" s="92" t="e">
        <f t="array" ref="CJ36">+ROUND(INDEX(FCSTSDV!$D$2:$L$72,MATCH('tính băng dính sạch'!$D36,FCSTSDV!$C$2:$C$72,0),MATCH('tính băng dính sạch'!CJ$3,FCSTSDV!$D$1:$L$1,0))/'tính băng dính sạch'!$E36,1)</f>
        <v>#N/A</v>
      </c>
      <c r="CK36" s="92" t="e">
        <f t="array" ref="CK36">+ROUND(INDEX(FCSTSDV!$D$2:$L$72,MATCH('tính băng dính sạch'!$D36,FCSTSDV!$C$2:$C$72,0),MATCH('tính băng dính sạch'!CK$3,FCSTSDV!$D$1:$L$1,0))/'tính băng dính sạch'!$E36,1)</f>
        <v>#N/A</v>
      </c>
      <c r="CL36" s="92" t="e">
        <f t="array" ref="CL36">+ROUND(INDEX(FCSTSDV!$D$2:$L$72,MATCH('tính băng dính sạch'!$D36,FCSTSDV!$C$2:$C$72,0),MATCH('tính băng dính sạch'!CL$3,FCSTSDV!$D$1:$L$1,0))/'tính băng dính sạch'!$E36,1)</f>
        <v>#N/A</v>
      </c>
      <c r="CM36" s="92" t="e">
        <f t="array" ref="CM36">+ROUND(INDEX(FCSTSDV!$D$2:$L$72,MATCH('tính băng dính sạch'!$D36,FCSTSDV!$C$2:$C$72,0),MATCH('tính băng dính sạch'!CM$3,FCSTSDV!$D$1:$L$1,0))/'tính băng dính sạch'!$E36,1)</f>
        <v>#N/A</v>
      </c>
      <c r="CN36" s="92" t="e">
        <f t="array" ref="CN36">+ROUND(INDEX(FCSTSDV!$D$2:$L$72,MATCH('tính băng dính sạch'!$D36,FCSTSDV!$C$2:$C$72,0),MATCH('tính băng dính sạch'!CN$3,FCSTSDV!$D$1:$L$1,0))/'tính băng dính sạch'!$E36,1)</f>
        <v>#N/A</v>
      </c>
      <c r="CO36" s="92" t="e">
        <f t="array" ref="CO36">+ROUND(INDEX(FCSTSDV!$D$2:$L$72,MATCH('tính băng dính sạch'!$D36,FCSTSDV!$C$2:$C$72,0),MATCH('tính băng dính sạch'!CO$3,FCSTSDV!$D$1:$L$1,0))/'tính băng dính sạch'!$E36,1)</f>
        <v>#N/A</v>
      </c>
      <c r="CP36" s="92" t="e">
        <f t="array" ref="CP36">+ROUND(INDEX(FCSTSDV!$D$2:$L$72,MATCH('tính băng dính sạch'!$D36,FCSTSDV!$C$2:$C$72,0),MATCH('tính băng dính sạch'!CP$3,FCSTSDV!$D$1:$L$1,0))/'tính băng dính sạch'!$E36,1)</f>
        <v>#N/A</v>
      </c>
      <c r="CQ36" s="92" t="e">
        <f t="array" ref="CQ36">+ROUND(INDEX(FCSTSDV!$D$2:$L$72,MATCH('tính băng dính sạch'!$D36,FCSTSDV!$C$2:$C$72,0),MATCH('tính băng dính sạch'!CQ$3,FCSTSDV!$D$1:$L$1,0))/'tính băng dính sạch'!$E36,1)</f>
        <v>#N/A</v>
      </c>
    </row>
    <row r="37" spans="1:95" ht="20.100000000000001" hidden="1" customHeight="1">
      <c r="A37" s="813"/>
      <c r="B37" s="795"/>
      <c r="C37" s="57"/>
      <c r="D37" s="46" t="s">
        <v>87</v>
      </c>
      <c r="E37" s="49">
        <v>2500</v>
      </c>
      <c r="F37" s="799"/>
      <c r="G37" s="799"/>
      <c r="H37" s="830"/>
      <c r="I37" s="81">
        <f>+ROUND(IFERROR(VLOOKUP(D37,FCSTSDV!$C$2:$C$72,26,0),0)/'tính băng dính sạch'!E37+0,0)</f>
        <v>0</v>
      </c>
      <c r="J37" s="85" t="e">
        <f>+VLOOKUP(D37,FCSTSDV!$C$2:$L$72,84,0)</f>
        <v>#REF!</v>
      </c>
      <c r="K37" s="13" t="e">
        <f t="array" ref="K37">+INDEX(FCSTSDV!$D$2:$L$72,MATCH('tính băng dính sạch'!$D37,FCSTSDV!$C$2:$C$72,0),MATCH('tính băng dính sạch'!K$3,FCSTSDV!$D$1:$L$1,0))/'tính băng dính sạch'!$E37</f>
        <v>#N/A</v>
      </c>
      <c r="L37" s="13" t="e">
        <f t="array" ref="L37">+INDEX(FCSTSDV!$D$2:$L$72,MATCH('tính băng dính sạch'!$D37,FCSTSDV!$C$2:$C$72,0),MATCH('tính băng dính sạch'!L$3,FCSTSDV!$D$1:$L$1,0))/'tính băng dính sạch'!$E37</f>
        <v>#N/A</v>
      </c>
      <c r="M37" s="84" t="e">
        <f t="array" ref="M37">+INDEX(FCSTSDV!$D$2:$L$72,MATCH('tính băng dính sạch'!$D37,FCSTSDV!$C$2:$C$72,0),MATCH('tính băng dính sạch'!M$3,FCSTSDV!$D$1:$L$1,0))/'tính băng dính sạch'!$E37</f>
        <v>#N/A</v>
      </c>
      <c r="N37" s="84" t="e">
        <f t="array" ref="N37">+INDEX(FCSTSDV!$D$2:$L$72,MATCH('tính băng dính sạch'!$D37,FCSTSDV!$C$2:$C$72,0),MATCH('tính băng dính sạch'!N$3,FCSTSDV!$D$1:$L$1,0))/'tính băng dính sạch'!$E37</f>
        <v>#N/A</v>
      </c>
      <c r="O37" s="84" t="e">
        <f t="array" ref="O37">+INDEX(FCSTSDV!$D$2:$L$72,MATCH('tính băng dính sạch'!$D37,FCSTSDV!$C$2:$C$72,0),MATCH('tính băng dính sạch'!O$3,FCSTSDV!$D$1:$L$1,0))/'tính băng dính sạch'!$E37</f>
        <v>#N/A</v>
      </c>
      <c r="P37" s="84" t="e">
        <f t="array" ref="P37">+INDEX(FCSTSDV!$D$2:$L$72,MATCH('tính băng dính sạch'!$D37,FCSTSDV!$C$2:$C$72,0),MATCH('tính băng dính sạch'!P$3,FCSTSDV!$D$1:$L$1,0))/'tính băng dính sạch'!$E37</f>
        <v>#N/A</v>
      </c>
      <c r="Q37" s="84" t="e">
        <f t="array" ref="Q37">+INDEX(FCSTSDV!$D$2:$L$72,MATCH('tính băng dính sạch'!$D37,FCSTSDV!$C$2:$C$72,0),MATCH('tính băng dính sạch'!Q$3,FCSTSDV!$D$1:$L$1,0))/'tính băng dính sạch'!$E37</f>
        <v>#N/A</v>
      </c>
      <c r="R37" s="84" t="e">
        <f t="array" ref="R37">+INDEX(FCSTSDV!$D$2:$L$72,MATCH('tính băng dính sạch'!$D37,FCSTSDV!$C$2:$C$72,0),MATCH('tính băng dính sạch'!R$3,FCSTSDV!$D$1:$L$1,0))/'tính băng dính sạch'!$E37</f>
        <v>#N/A</v>
      </c>
      <c r="S37" s="84" t="e">
        <f t="array" ref="S37">+INDEX(FCSTSDV!$D$2:$L$72,MATCH('tính băng dính sạch'!$D37,FCSTSDV!$C$2:$C$72,0),MATCH('tính băng dính sạch'!S$3,FCSTSDV!$D$1:$L$1,0))/'tính băng dính sạch'!$E37</f>
        <v>#N/A</v>
      </c>
      <c r="T37" s="84" t="e">
        <f t="array" ref="T37">+INDEX(FCSTSDV!$D$2:$L$72,MATCH('tính băng dính sạch'!$D37,FCSTSDV!$C$2:$C$72,0),MATCH('tính băng dính sạch'!T$3,FCSTSDV!$D$1:$L$1,0))/'tính băng dính sạch'!$E37</f>
        <v>#N/A</v>
      </c>
      <c r="U37" s="84" t="e">
        <f t="array" ref="U37">+INDEX(FCSTSDV!$D$2:$L$72,MATCH('tính băng dính sạch'!$D37,FCSTSDV!$C$2:$C$72,0),MATCH('tính băng dính sạch'!U$3,FCSTSDV!$D$1:$L$1,0))/'tính băng dính sạch'!$E37</f>
        <v>#N/A</v>
      </c>
      <c r="V37" s="101" t="e">
        <f t="array" ref="V37">+INDEX(FCSTSDV!$D$2:$L$72,MATCH('tính băng dính sạch'!$D37,FCSTSDV!$C$2:$C$72,0),MATCH('tính băng dính sạch'!V$3,FCSTSDV!$D$1:$L$1,0))/'tính băng dính sạch'!$E37</f>
        <v>#N/A</v>
      </c>
      <c r="W37" s="92" t="e">
        <f t="array" ref="W37">+INDEX(FCSTSDV!$D$2:$L$72,MATCH('tính băng dính sạch'!$D37,FCSTSDV!$C$2:$C$72,0),MATCH('tính băng dính sạch'!W$3,FCSTSDV!$D$1:$L$1,0))/'tính băng dính sạch'!$E37</f>
        <v>#N/A</v>
      </c>
      <c r="X37" s="102" t="e">
        <f t="array" ref="X37">+INDEX(FCSTSDV!$D$2:$L$72,MATCH('tính băng dính sạch'!$D37,FCSTSDV!$C$2:$C$72,0),MATCH('tính băng dính sạch'!X$3,FCSTSDV!$D$1:$L$1,0))/'tính băng dính sạch'!$E37</f>
        <v>#N/A</v>
      </c>
      <c r="Y37" s="102" t="e">
        <f t="array" ref="Y37">+INDEX(FCSTSDV!$D$2:$L$72,MATCH('tính băng dính sạch'!$D37,FCSTSDV!$C$2:$C$72,0),MATCH('tính băng dính sạch'!Y$3,FCSTSDV!$D$1:$L$1,0))/'tính băng dính sạch'!$E37</f>
        <v>#N/A</v>
      </c>
      <c r="Z37" s="102" t="e">
        <f t="array" ref="Z37">+INDEX(FCSTSDV!$D$2:$L$72,MATCH('tính băng dính sạch'!$D37,FCSTSDV!$C$2:$C$72,0),MATCH('tính băng dính sạch'!Z$3,FCSTSDV!$D$1:$L$1,0))/'tính băng dính sạch'!$E37</f>
        <v>#N/A</v>
      </c>
      <c r="AA37" s="102" t="e">
        <f t="array" ref="AA37">+INDEX(FCSTSDV!$D$2:$L$72,MATCH('tính băng dính sạch'!$D37,FCSTSDV!$C$2:$C$72,0),MATCH('tính băng dính sạch'!AA$3,FCSTSDV!$D$1:$L$1,0))/'tính băng dính sạch'!$E37</f>
        <v>#N/A</v>
      </c>
      <c r="AB37" s="102" t="e">
        <f t="array" ref="AB37">+INDEX(FCSTSDV!$D$2:$L$72,MATCH('tính băng dính sạch'!$D37,FCSTSDV!$C$2:$C$72,0),MATCH('tính băng dính sạch'!AB$3,FCSTSDV!$D$1:$L$1,0))/'tính băng dính sạch'!$E37</f>
        <v>#N/A</v>
      </c>
      <c r="AC37" s="102" t="e">
        <f t="array" ref="AC37">+INDEX(FCSTSDV!$D$2:$L$72,MATCH('tính băng dính sạch'!$D37,FCSTSDV!$C$2:$C$72,0),MATCH('tính băng dính sạch'!AC$3,FCSTSDV!$D$1:$L$1,0))/'tính băng dính sạch'!$E37</f>
        <v>#N/A</v>
      </c>
      <c r="AD37" s="102" t="e">
        <f t="array" ref="AD37">+INDEX(FCSTSDV!$D$2:$L$72,MATCH('tính băng dính sạch'!$D37,FCSTSDV!$C$2:$C$72,0),MATCH('tính băng dính sạch'!AD$3,FCSTSDV!$D$1:$L$1,0))/'tính băng dính sạch'!$E37</f>
        <v>#N/A</v>
      </c>
      <c r="AE37" s="102" t="e">
        <f t="array" ref="AE37">+INDEX(FCSTSDV!$D$2:$L$72,MATCH('tính băng dính sạch'!$D37,FCSTSDV!$C$2:$C$72,0),MATCH('tính băng dính sạch'!AE$3,FCSTSDV!$D$1:$L$1,0))/'tính băng dính sạch'!$E37</f>
        <v>#N/A</v>
      </c>
      <c r="AF37" s="92" t="e">
        <f>+INDEX(FCSTSDV!$D$2:$L$72,MATCH('tính băng dính sạch'!$D37,FCSTSDV!$C$2:$C$72,0),MATCH('tính băng dính sạch'!AF$3,FCSTSDV!$D$1:$L$1,0))/'tính băng dính sạch'!$E37</f>
        <v>#N/A</v>
      </c>
      <c r="AG37" s="92" t="e">
        <f t="array" ref="AG37">+ROUND(INDEX(FCSTSDV!$D$2:$L$72,MATCH('tính băng dính sạch'!$D37,FCSTSDV!$C$2:$C$72,0),MATCH('tính băng dính sạch'!AG$3,FCSTSDV!$D$1:$L$1,0))/'tính băng dính sạch'!$E37,1)</f>
        <v>#N/A</v>
      </c>
      <c r="AH37" s="92" t="e">
        <f t="array" ref="AH37">+ROUND(INDEX(FCSTSDV!$D$2:$L$72,MATCH('tính băng dính sạch'!$D37,FCSTSDV!$C$2:$C$72,0),MATCH('tính băng dính sạch'!AH$3,FCSTSDV!$D$1:$L$1,0))/'tính băng dính sạch'!$E37,1)</f>
        <v>#N/A</v>
      </c>
      <c r="AI37" s="92" t="e">
        <f t="array" ref="AI37">+ROUND(INDEX(FCSTSDV!$D$2:$L$72,MATCH('tính băng dính sạch'!$D37,FCSTSDV!$C$2:$C$72,0),MATCH('tính băng dính sạch'!AI$3,FCSTSDV!$D$1:$L$1,0))/'tính băng dính sạch'!$E37,1)</f>
        <v>#N/A</v>
      </c>
      <c r="AJ37" s="92" t="e">
        <f t="array" ref="AJ37">+ROUND(INDEX(FCSTSDV!$D$2:$L$72,MATCH('tính băng dính sạch'!$D37,FCSTSDV!$C$2:$C$72,0),MATCH('tính băng dính sạch'!AJ$3,FCSTSDV!$D$1:$L$1,0))/'tính băng dính sạch'!$E37,1)</f>
        <v>#N/A</v>
      </c>
      <c r="AK37" s="92" t="e">
        <f t="array" ref="AK37">+ROUND(INDEX(FCSTSDV!$D$2:$L$72,MATCH('tính băng dính sạch'!$D37,FCSTSDV!$C$2:$C$72,0),MATCH('tính băng dính sạch'!AK$3,FCSTSDV!$D$1:$L$1,0))/'tính băng dính sạch'!$E37,1)</f>
        <v>#N/A</v>
      </c>
      <c r="AL37" s="92" t="e">
        <f t="array" ref="AL37">+ROUND(INDEX(FCSTSDV!$D$2:$L$72,MATCH('tính băng dính sạch'!$D37,FCSTSDV!$C$2:$C$72,0),MATCH('tính băng dính sạch'!AL$3,FCSTSDV!$D$1:$L$1,0))/'tính băng dính sạch'!$E37,1)</f>
        <v>#N/A</v>
      </c>
      <c r="AM37" s="92" t="e">
        <f t="array" ref="AM37">+ROUND(INDEX(FCSTSDV!$D$2:$L$72,MATCH('tính băng dính sạch'!$D37,FCSTSDV!$C$2:$C$72,0),MATCH('tính băng dính sạch'!AM$3,FCSTSDV!$D$1:$L$1,0))/'tính băng dính sạch'!$E37,1)</f>
        <v>#N/A</v>
      </c>
      <c r="AN37" s="92" t="e">
        <f t="array" ref="AN37">+ROUND(INDEX(FCSTSDV!$D$2:$L$72,MATCH('tính băng dính sạch'!$D37,FCSTSDV!$C$2:$C$72,0),MATCH('tính băng dính sạch'!AN$3,FCSTSDV!$D$1:$L$1,0))/'tính băng dính sạch'!$E37,1)</f>
        <v>#N/A</v>
      </c>
      <c r="AO37" s="92" t="e">
        <f t="array" ref="AO37">+ROUND(INDEX(FCSTSDV!$D$2:$L$72,MATCH('tính băng dính sạch'!$D37,FCSTSDV!$C$2:$C$72,0),MATCH('tính băng dính sạch'!AO$3,FCSTSDV!$D$1:$L$1,0))/'tính băng dính sạch'!$E37,1)</f>
        <v>#N/A</v>
      </c>
      <c r="AP37" s="92" t="e">
        <f t="array" ref="AP37">+ROUND(INDEX(FCSTSDV!$D$2:$L$72,MATCH('tính băng dính sạch'!$D37,FCSTSDV!$C$2:$C$72,0),MATCH('tính băng dính sạch'!AP$3,FCSTSDV!$D$1:$L$1,0))/'tính băng dính sạch'!$E37,1)</f>
        <v>#N/A</v>
      </c>
      <c r="AQ37" s="92" t="e">
        <f t="array" ref="AQ37">+ROUND(INDEX(FCSTSDV!$D$2:$L$72,MATCH('tính băng dính sạch'!$D37,FCSTSDV!$C$2:$C$72,0),MATCH('tính băng dính sạch'!AQ$3,FCSTSDV!$D$1:$L$1,0))/'tính băng dính sạch'!$E37,1)</f>
        <v>#N/A</v>
      </c>
      <c r="AR37" s="92" t="e">
        <f t="array" ref="AR37">+ROUND(INDEX(FCSTSDV!$D$2:$L$72,MATCH('tính băng dính sạch'!$D37,FCSTSDV!$C$2:$C$72,0),MATCH('tính băng dính sạch'!AR$3,FCSTSDV!$D$1:$L$1,0))/'tính băng dính sạch'!$E37,1)</f>
        <v>#N/A</v>
      </c>
      <c r="AS37" s="92" t="e">
        <f t="array" ref="AS37">+ROUND(INDEX(FCSTSDV!$D$2:$L$72,MATCH('tính băng dính sạch'!$D37,FCSTSDV!$C$2:$C$72,0),MATCH('tính băng dính sạch'!AS$3,FCSTSDV!$D$1:$L$1,0))/'tính băng dính sạch'!$E37,1)</f>
        <v>#N/A</v>
      </c>
      <c r="AT37" s="92" t="e">
        <f t="array" ref="AT37">+ROUND(INDEX(FCSTSDV!$D$2:$L$72,MATCH('tính băng dính sạch'!$D37,FCSTSDV!$C$2:$C$72,0),MATCH('tính băng dính sạch'!AT$3,FCSTSDV!$D$1:$L$1,0))/'tính băng dính sạch'!$E37,1)</f>
        <v>#N/A</v>
      </c>
      <c r="AU37" s="92" t="e">
        <f t="array" ref="AU37">+ROUND(INDEX(FCSTSDV!$D$2:$L$72,MATCH('tính băng dính sạch'!$D37,FCSTSDV!$C$2:$C$72,0),MATCH('tính băng dính sạch'!AU$3,FCSTSDV!$D$1:$L$1,0))/'tính băng dính sạch'!$E37,1)</f>
        <v>#N/A</v>
      </c>
      <c r="AV37" s="92" t="e">
        <f t="array" ref="AV37">+ROUND(INDEX(FCSTSDV!$D$2:$L$72,MATCH('tính băng dính sạch'!$D37,FCSTSDV!$C$2:$C$72,0),MATCH('tính băng dính sạch'!AV$3,FCSTSDV!$D$1:$L$1,0))/'tính băng dính sạch'!$E37,1)</f>
        <v>#N/A</v>
      </c>
      <c r="AW37" s="92" t="e">
        <f t="array" ref="AW37">+ROUND(INDEX(FCSTSDV!$D$2:$L$72,MATCH('tính băng dính sạch'!$D37,FCSTSDV!$C$2:$C$72,0),MATCH('tính băng dính sạch'!AW$3,FCSTSDV!$D$1:$L$1,0))/'tính băng dính sạch'!$E37,1)</f>
        <v>#N/A</v>
      </c>
      <c r="AX37" s="92" t="e">
        <f t="array" ref="AX37">+ROUND(INDEX(FCSTSDV!$D$2:$L$72,MATCH('tính băng dính sạch'!$D37,FCSTSDV!$C$2:$C$72,0),MATCH('tính băng dính sạch'!AX$3,FCSTSDV!$D$1:$L$1,0))/'tính băng dính sạch'!$E37,1)</f>
        <v>#N/A</v>
      </c>
      <c r="AY37" s="92" t="e">
        <f t="array" ref="AY37">+ROUND(INDEX(FCSTSDV!$D$2:$L$72,MATCH('tính băng dính sạch'!$D37,FCSTSDV!$C$2:$C$72,0),MATCH('tính băng dính sạch'!AY$3,FCSTSDV!$D$1:$L$1,0))/'tính băng dính sạch'!$E37,1)</f>
        <v>#N/A</v>
      </c>
      <c r="AZ37" s="92" t="e">
        <f t="array" ref="AZ37">+ROUND(INDEX(FCSTSDV!$D$2:$L$72,MATCH('tính băng dính sạch'!$D37,FCSTSDV!$C$2:$C$72,0),MATCH('tính băng dính sạch'!AZ$3,FCSTSDV!$D$1:$L$1,0))/'tính băng dính sạch'!$E37,1)</f>
        <v>#N/A</v>
      </c>
      <c r="BA37" s="92" t="e">
        <f t="array" ref="BA37">+ROUND(INDEX(FCSTSDV!$D$2:$L$72,MATCH('tính băng dính sạch'!$D37,FCSTSDV!$C$2:$C$72,0),MATCH('tính băng dính sạch'!BA$3,FCSTSDV!$D$1:$L$1,0))/'tính băng dính sạch'!$E37,1)</f>
        <v>#N/A</v>
      </c>
      <c r="BB37" s="92" t="e">
        <f t="array" ref="BB37">+ROUND(INDEX(FCSTSDV!$D$2:$L$72,MATCH('tính băng dính sạch'!$D37,FCSTSDV!$C$2:$C$72,0),MATCH('tính băng dính sạch'!BB$3,FCSTSDV!$D$1:$L$1,0))/'tính băng dính sạch'!$E37,1)</f>
        <v>#N/A</v>
      </c>
      <c r="BC37" s="92" t="e">
        <f t="array" ref="BC37">+ROUND(INDEX(FCSTSDV!$D$2:$L$72,MATCH('tính băng dính sạch'!$D37,FCSTSDV!$C$2:$C$72,0),MATCH('tính băng dính sạch'!BC$3,FCSTSDV!$D$1:$L$1,0))/'tính băng dính sạch'!$E37,1)</f>
        <v>#N/A</v>
      </c>
      <c r="BD37" s="92" t="e">
        <f t="array" ref="BD37">+ROUND(INDEX(FCSTSDV!$D$2:$L$72,MATCH('tính băng dính sạch'!$D37,FCSTSDV!$C$2:$C$72,0),MATCH('tính băng dính sạch'!BD$3,FCSTSDV!$D$1:$L$1,0))/'tính băng dính sạch'!$E37,1)</f>
        <v>#N/A</v>
      </c>
      <c r="BE37" s="92" t="e">
        <f t="array" ref="BE37">+ROUND(INDEX(FCSTSDV!$D$2:$L$72,MATCH('tính băng dính sạch'!$D37,FCSTSDV!$C$2:$C$72,0),MATCH('tính băng dính sạch'!BE$3,FCSTSDV!$D$1:$L$1,0))/'tính băng dính sạch'!$E37,1)</f>
        <v>#N/A</v>
      </c>
      <c r="BF37" s="92" t="e">
        <f t="array" ref="BF37">+ROUND(INDEX(FCSTSDV!$D$2:$L$72,MATCH('tính băng dính sạch'!$D37,FCSTSDV!$C$2:$C$72,0),MATCH('tính băng dính sạch'!BF$3,FCSTSDV!$D$1:$L$1,0))/'tính băng dính sạch'!$E37,1)</f>
        <v>#N/A</v>
      </c>
      <c r="BG37" s="92" t="e">
        <f t="array" ref="BG37">+ROUND(INDEX(FCSTSDV!$D$2:$L$72,MATCH('tính băng dính sạch'!$D37,FCSTSDV!$C$2:$C$72,0),MATCH('tính băng dính sạch'!BG$3,FCSTSDV!$D$1:$L$1,0))/'tính băng dính sạch'!$E37,1)</f>
        <v>#N/A</v>
      </c>
      <c r="BH37" s="92" t="e">
        <f t="array" ref="BH37">+ROUND(INDEX(FCSTSDV!$D$2:$L$72,MATCH('tính băng dính sạch'!$D37,FCSTSDV!$C$2:$C$72,0),MATCH('tính băng dính sạch'!BH$3,FCSTSDV!$D$1:$L$1,0))/'tính băng dính sạch'!$E37,1)</f>
        <v>#N/A</v>
      </c>
      <c r="BI37" s="92" t="e">
        <f t="array" ref="BI37">+ROUND(INDEX(FCSTSDV!$D$2:$L$72,MATCH('tính băng dính sạch'!$D37,FCSTSDV!$C$2:$C$72,0),MATCH('tính băng dính sạch'!BI$3,FCSTSDV!$D$1:$L$1,0))/'tính băng dính sạch'!$E37,1)</f>
        <v>#N/A</v>
      </c>
      <c r="BJ37" s="92" t="e">
        <f t="array" ref="BJ37">+ROUND(INDEX(FCSTSDV!$D$2:$L$72,MATCH('tính băng dính sạch'!$D37,FCSTSDV!$C$2:$C$72,0),MATCH('tính băng dính sạch'!BJ$3,FCSTSDV!$D$1:$L$1,0))/'tính băng dính sạch'!$E37,1)</f>
        <v>#N/A</v>
      </c>
      <c r="BK37" s="92" t="e">
        <f t="array" ref="BK37">+ROUND(INDEX(FCSTSDV!$D$2:$L$72,MATCH('tính băng dính sạch'!$D37,FCSTSDV!$C$2:$C$72,0),MATCH('tính băng dính sạch'!BK$3,FCSTSDV!$D$1:$L$1,0))/'tính băng dính sạch'!$E37,1)</f>
        <v>#N/A</v>
      </c>
      <c r="BL37" s="92" t="e">
        <f t="array" ref="BL37">+ROUND(INDEX(FCSTSDV!$D$2:$L$72,MATCH('tính băng dính sạch'!$D37,FCSTSDV!$C$2:$C$72,0),MATCH('tính băng dính sạch'!BL$3,FCSTSDV!$D$1:$L$1,0))/'tính băng dính sạch'!$E37,1)</f>
        <v>#N/A</v>
      </c>
      <c r="BM37" s="92" t="e">
        <f t="array" ref="BM37">+ROUND(INDEX(FCSTSDV!$D$2:$L$72,MATCH('tính băng dính sạch'!$D37,FCSTSDV!$C$2:$C$72,0),MATCH('tính băng dính sạch'!BM$3,FCSTSDV!$D$1:$L$1,0))/'tính băng dính sạch'!$E37,1)</f>
        <v>#N/A</v>
      </c>
      <c r="BN37" s="92" t="e">
        <f t="array" ref="BN37">+ROUND(INDEX(FCSTSDV!$D$2:$L$72,MATCH('tính băng dính sạch'!$D37,FCSTSDV!$C$2:$C$72,0),MATCH('tính băng dính sạch'!BN$3,FCSTSDV!$D$1:$L$1,0))/'tính băng dính sạch'!$E37,1)</f>
        <v>#N/A</v>
      </c>
      <c r="BO37" s="92" t="e">
        <f t="array" ref="BO37">+ROUND(INDEX(FCSTSDV!$D$2:$L$72,MATCH('tính băng dính sạch'!$D37,FCSTSDV!$C$2:$C$72,0),MATCH('tính băng dính sạch'!BO$3,FCSTSDV!$D$1:$L$1,0))/'tính băng dính sạch'!$E37,1)</f>
        <v>#N/A</v>
      </c>
      <c r="BP37" s="92" t="e">
        <f t="array" ref="BP37">+ROUND(INDEX(FCSTSDV!$D$2:$L$72,MATCH('tính băng dính sạch'!$D37,FCSTSDV!$C$2:$C$72,0),MATCH('tính băng dính sạch'!BP$3,FCSTSDV!$D$1:$L$1,0))/'tính băng dính sạch'!$E37,1)</f>
        <v>#N/A</v>
      </c>
      <c r="BQ37" s="92" t="e">
        <f t="array" ref="BQ37">+ROUND(INDEX(FCSTSDV!$D$2:$L$72,MATCH('tính băng dính sạch'!$D37,FCSTSDV!$C$2:$C$72,0),MATCH('tính băng dính sạch'!BQ$3,FCSTSDV!$D$1:$L$1,0))/'tính băng dính sạch'!$E37,1)</f>
        <v>#N/A</v>
      </c>
      <c r="BR37" s="92" t="e">
        <f t="array" ref="BR37">+ROUND(INDEX(FCSTSDV!$D$2:$L$72,MATCH('tính băng dính sạch'!$D37,FCSTSDV!$C$2:$C$72,0),MATCH('tính băng dính sạch'!BR$3,FCSTSDV!$D$1:$L$1,0))/'tính băng dính sạch'!$E37,1)</f>
        <v>#N/A</v>
      </c>
      <c r="BS37" s="92" t="e">
        <f t="array" ref="BS37">+ROUND(INDEX(FCSTSDV!$D$2:$L$72,MATCH('tính băng dính sạch'!$D37,FCSTSDV!$C$2:$C$72,0),MATCH('tính băng dính sạch'!BS$3,FCSTSDV!$D$1:$L$1,0))/'tính băng dính sạch'!$E37,1)</f>
        <v>#N/A</v>
      </c>
      <c r="BT37" s="92" t="e">
        <f t="array" ref="BT37">+ROUND(INDEX(FCSTSDV!$D$2:$L$72,MATCH('tính băng dính sạch'!$D37,FCSTSDV!$C$2:$C$72,0),MATCH('tính băng dính sạch'!BT$3,FCSTSDV!$D$1:$L$1,0))/'tính băng dính sạch'!$E37,1)</f>
        <v>#N/A</v>
      </c>
      <c r="BU37" s="92" t="e">
        <f t="array" ref="BU37">+ROUND(INDEX(FCSTSDV!$D$2:$L$72,MATCH('tính băng dính sạch'!$D37,FCSTSDV!$C$2:$C$72,0),MATCH('tính băng dính sạch'!BU$3,FCSTSDV!$D$1:$L$1,0))/'tính băng dính sạch'!$E37,1)</f>
        <v>#N/A</v>
      </c>
      <c r="BV37" s="92" t="e">
        <f t="array" ref="BV37">+ROUND(INDEX(FCSTSDV!$D$2:$L$72,MATCH('tính băng dính sạch'!$D37,FCSTSDV!$C$2:$C$72,0),MATCH('tính băng dính sạch'!BV$3,FCSTSDV!$D$1:$L$1,0))/'tính băng dính sạch'!$E37,1)</f>
        <v>#N/A</v>
      </c>
      <c r="BW37" s="92" t="e">
        <f t="array" ref="BW37">+ROUND(INDEX(FCSTSDV!$D$2:$L$72,MATCH('tính băng dính sạch'!$D37,FCSTSDV!$C$2:$C$72,0),MATCH('tính băng dính sạch'!BW$3,FCSTSDV!$D$1:$L$1,0))/'tính băng dính sạch'!$E37,1)</f>
        <v>#N/A</v>
      </c>
      <c r="BX37" s="92" t="e">
        <f t="array" ref="BX37">+ROUND(INDEX(FCSTSDV!$D$2:$L$72,MATCH('tính băng dính sạch'!$D37,FCSTSDV!$C$2:$C$72,0),MATCH('tính băng dính sạch'!BX$3,FCSTSDV!$D$1:$L$1,0))/'tính băng dính sạch'!$E37,1)</f>
        <v>#N/A</v>
      </c>
      <c r="BY37" s="92" t="e">
        <f t="array" ref="BY37">+ROUND(INDEX(FCSTSDV!$D$2:$L$72,MATCH('tính băng dính sạch'!$D37,FCSTSDV!$C$2:$C$72,0),MATCH('tính băng dính sạch'!BY$3,FCSTSDV!$D$1:$L$1,0))/'tính băng dính sạch'!$E37,1)</f>
        <v>#N/A</v>
      </c>
      <c r="BZ37" s="92" t="e">
        <f t="array" ref="BZ37">+ROUND(INDEX(FCSTSDV!$D$2:$L$72,MATCH('tính băng dính sạch'!$D37,FCSTSDV!$C$2:$C$72,0),MATCH('tính băng dính sạch'!BZ$3,FCSTSDV!$D$1:$L$1,0))/'tính băng dính sạch'!$E37,1)</f>
        <v>#N/A</v>
      </c>
      <c r="CA37" s="92" t="e">
        <f t="array" ref="CA37">+ROUND(INDEX(FCSTSDV!$D$2:$L$72,MATCH('tính băng dính sạch'!$D37,FCSTSDV!$C$2:$C$72,0),MATCH('tính băng dính sạch'!CA$3,FCSTSDV!$D$1:$L$1,0))/'tính băng dính sạch'!$E37,1)</f>
        <v>#N/A</v>
      </c>
      <c r="CB37" s="92" t="e">
        <f t="array" ref="CB37">+ROUND(INDEX(FCSTSDV!$D$2:$L$72,MATCH('tính băng dính sạch'!$D37,FCSTSDV!$C$2:$C$72,0),MATCH('tính băng dính sạch'!CB$3,FCSTSDV!$D$1:$L$1,0))/'tính băng dính sạch'!$E37,1)</f>
        <v>#N/A</v>
      </c>
      <c r="CC37" s="92" t="e">
        <f t="array" ref="CC37">+ROUND(INDEX(FCSTSDV!$D$2:$L$72,MATCH('tính băng dính sạch'!$D37,FCSTSDV!$C$2:$C$72,0),MATCH('tính băng dính sạch'!CC$3,FCSTSDV!$D$1:$L$1,0))/'tính băng dính sạch'!$E37,1)</f>
        <v>#N/A</v>
      </c>
      <c r="CD37" s="92" t="e">
        <f t="array" ref="CD37">+ROUND(INDEX(FCSTSDV!$D$2:$L$72,MATCH('tính băng dính sạch'!$D37,FCSTSDV!$C$2:$C$72,0),MATCH('tính băng dính sạch'!CD$3,FCSTSDV!$D$1:$L$1,0))/'tính băng dính sạch'!$E37,1)</f>
        <v>#N/A</v>
      </c>
      <c r="CE37" s="92" t="e">
        <f t="array" ref="CE37">+ROUND(INDEX(FCSTSDV!$D$2:$L$72,MATCH('tính băng dính sạch'!$D37,FCSTSDV!$C$2:$C$72,0),MATCH('tính băng dính sạch'!CE$3,FCSTSDV!$D$1:$L$1,0))/'tính băng dính sạch'!$E37,1)</f>
        <v>#N/A</v>
      </c>
      <c r="CF37" s="92" t="e">
        <f t="array" ref="CF37">+ROUND(INDEX(FCSTSDV!$D$2:$L$72,MATCH('tính băng dính sạch'!$D37,FCSTSDV!$C$2:$C$72,0),MATCH('tính băng dính sạch'!CF$3,FCSTSDV!$D$1:$L$1,0))/'tính băng dính sạch'!$E37,1)</f>
        <v>#N/A</v>
      </c>
      <c r="CG37" s="92" t="e">
        <f t="array" ref="CG37">+ROUND(INDEX(FCSTSDV!$D$2:$L$72,MATCH('tính băng dính sạch'!$D37,FCSTSDV!$C$2:$C$72,0),MATCH('tính băng dính sạch'!CG$3,FCSTSDV!$D$1:$L$1,0))/'tính băng dính sạch'!$E37,1)</f>
        <v>#N/A</v>
      </c>
      <c r="CH37" s="92" t="e">
        <f t="array" ref="CH37">+ROUND(INDEX(FCSTSDV!$D$2:$L$72,MATCH('tính băng dính sạch'!$D37,FCSTSDV!$C$2:$C$72,0),MATCH('tính băng dính sạch'!CH$3,FCSTSDV!$D$1:$L$1,0))/'tính băng dính sạch'!$E37,1)</f>
        <v>#N/A</v>
      </c>
      <c r="CI37" s="92" t="e">
        <f t="array" ref="CI37">+ROUND(INDEX(FCSTSDV!$D$2:$L$72,MATCH('tính băng dính sạch'!$D37,FCSTSDV!$C$2:$C$72,0),MATCH('tính băng dính sạch'!CI$3,FCSTSDV!$D$1:$L$1,0))/'tính băng dính sạch'!$E37,1)</f>
        <v>#N/A</v>
      </c>
      <c r="CJ37" s="92" t="e">
        <f t="array" ref="CJ37">+ROUND(INDEX(FCSTSDV!$D$2:$L$72,MATCH('tính băng dính sạch'!$D37,FCSTSDV!$C$2:$C$72,0),MATCH('tính băng dính sạch'!CJ$3,FCSTSDV!$D$1:$L$1,0))/'tính băng dính sạch'!$E37,1)</f>
        <v>#N/A</v>
      </c>
      <c r="CK37" s="92" t="e">
        <f t="array" ref="CK37">+ROUND(INDEX(FCSTSDV!$D$2:$L$72,MATCH('tính băng dính sạch'!$D37,FCSTSDV!$C$2:$C$72,0),MATCH('tính băng dính sạch'!CK$3,FCSTSDV!$D$1:$L$1,0))/'tính băng dính sạch'!$E37,1)</f>
        <v>#N/A</v>
      </c>
      <c r="CL37" s="92" t="e">
        <f t="array" ref="CL37">+ROUND(INDEX(FCSTSDV!$D$2:$L$72,MATCH('tính băng dính sạch'!$D37,FCSTSDV!$C$2:$C$72,0),MATCH('tính băng dính sạch'!CL$3,FCSTSDV!$D$1:$L$1,0))/'tính băng dính sạch'!$E37,1)</f>
        <v>#N/A</v>
      </c>
      <c r="CM37" s="92" t="e">
        <f t="array" ref="CM37">+ROUND(INDEX(FCSTSDV!$D$2:$L$72,MATCH('tính băng dính sạch'!$D37,FCSTSDV!$C$2:$C$72,0),MATCH('tính băng dính sạch'!CM$3,FCSTSDV!$D$1:$L$1,0))/'tính băng dính sạch'!$E37,1)</f>
        <v>#N/A</v>
      </c>
      <c r="CN37" s="92" t="e">
        <f t="array" ref="CN37">+ROUND(INDEX(FCSTSDV!$D$2:$L$72,MATCH('tính băng dính sạch'!$D37,FCSTSDV!$C$2:$C$72,0),MATCH('tính băng dính sạch'!CN$3,FCSTSDV!$D$1:$L$1,0))/'tính băng dính sạch'!$E37,1)</f>
        <v>#N/A</v>
      </c>
      <c r="CO37" s="92" t="e">
        <f t="array" ref="CO37">+ROUND(INDEX(FCSTSDV!$D$2:$L$72,MATCH('tính băng dính sạch'!$D37,FCSTSDV!$C$2:$C$72,0),MATCH('tính băng dính sạch'!CO$3,FCSTSDV!$D$1:$L$1,0))/'tính băng dính sạch'!$E37,1)</f>
        <v>#N/A</v>
      </c>
      <c r="CP37" s="92" t="e">
        <f t="array" ref="CP37">+ROUND(INDEX(FCSTSDV!$D$2:$L$72,MATCH('tính băng dính sạch'!$D37,FCSTSDV!$C$2:$C$72,0),MATCH('tính băng dính sạch'!CP$3,FCSTSDV!$D$1:$L$1,0))/'tính băng dính sạch'!$E37,1)</f>
        <v>#N/A</v>
      </c>
      <c r="CQ37" s="92" t="e">
        <f t="array" ref="CQ37">+ROUND(INDEX(FCSTSDV!$D$2:$L$72,MATCH('tính băng dính sạch'!$D37,FCSTSDV!$C$2:$C$72,0),MATCH('tính băng dính sạch'!CQ$3,FCSTSDV!$D$1:$L$1,0))/'tính băng dính sạch'!$E37,1)</f>
        <v>#N/A</v>
      </c>
    </row>
    <row r="38" spans="1:95" ht="20.100000000000001" hidden="1" customHeight="1">
      <c r="A38" s="813"/>
      <c r="B38" s="795"/>
      <c r="C38" s="57"/>
      <c r="D38" s="55" t="s">
        <v>89</v>
      </c>
      <c r="E38" s="49">
        <v>2500</v>
      </c>
      <c r="F38" s="799"/>
      <c r="G38" s="799"/>
      <c r="H38" s="830"/>
      <c r="I38" s="81">
        <f>+ROUND(IFERROR(VLOOKUP(D38,FCSTSDV!$C$2:$C$72,26,0),0)/'tính băng dính sạch'!E38+0,0)</f>
        <v>0</v>
      </c>
      <c r="J38" s="85" t="e">
        <f>+VLOOKUP(D38,FCSTSDV!$C$2:$L$72,84,0)</f>
        <v>#REF!</v>
      </c>
      <c r="K38" s="13" t="e">
        <f t="array" ref="K38">+INDEX(FCSTSDV!$D$2:$L$72,MATCH('tính băng dính sạch'!$D38,FCSTSDV!$C$2:$C$72,0),MATCH('tính băng dính sạch'!K$3,FCSTSDV!$D$1:$L$1,0))/'tính băng dính sạch'!$E38</f>
        <v>#N/A</v>
      </c>
      <c r="L38" s="13" t="e">
        <f t="array" ref="L38">+INDEX(FCSTSDV!$D$2:$L$72,MATCH('tính băng dính sạch'!$D38,FCSTSDV!$C$2:$C$72,0),MATCH('tính băng dính sạch'!L$3,FCSTSDV!$D$1:$L$1,0))/'tính băng dính sạch'!$E38</f>
        <v>#N/A</v>
      </c>
      <c r="M38" s="84" t="e">
        <f t="array" ref="M38">+INDEX(FCSTSDV!$D$2:$L$72,MATCH('tính băng dính sạch'!$D38,FCSTSDV!$C$2:$C$72,0),MATCH('tính băng dính sạch'!M$3,FCSTSDV!$D$1:$L$1,0))/'tính băng dính sạch'!$E38</f>
        <v>#N/A</v>
      </c>
      <c r="N38" s="84" t="e">
        <f t="array" ref="N38">+INDEX(FCSTSDV!$D$2:$L$72,MATCH('tính băng dính sạch'!$D38,FCSTSDV!$C$2:$C$72,0),MATCH('tính băng dính sạch'!N$3,FCSTSDV!$D$1:$L$1,0))/'tính băng dính sạch'!$E38</f>
        <v>#N/A</v>
      </c>
      <c r="O38" s="84" t="e">
        <f t="array" ref="O38">+INDEX(FCSTSDV!$D$2:$L$72,MATCH('tính băng dính sạch'!$D38,FCSTSDV!$C$2:$C$72,0),MATCH('tính băng dính sạch'!O$3,FCSTSDV!$D$1:$L$1,0))/'tính băng dính sạch'!$E38</f>
        <v>#N/A</v>
      </c>
      <c r="P38" s="84" t="e">
        <f t="array" ref="P38">+INDEX(FCSTSDV!$D$2:$L$72,MATCH('tính băng dính sạch'!$D38,FCSTSDV!$C$2:$C$72,0),MATCH('tính băng dính sạch'!P$3,FCSTSDV!$D$1:$L$1,0))/'tính băng dính sạch'!$E38</f>
        <v>#N/A</v>
      </c>
      <c r="Q38" s="95" t="e">
        <f t="array" ref="Q38">+INDEX(FCSTSDV!$D$2:$L$72,MATCH('tính băng dính sạch'!$D38,FCSTSDV!$C$2:$C$72,0),MATCH('tính băng dính sạch'!Q$3,FCSTSDV!$D$1:$L$1,0))/'tính băng dính sạch'!$E38</f>
        <v>#N/A</v>
      </c>
      <c r="R38" s="95" t="e">
        <f t="array" ref="R38">+INDEX(FCSTSDV!$D$2:$L$72,MATCH('tính băng dính sạch'!$D38,FCSTSDV!$C$2:$C$72,0),MATCH('tính băng dính sạch'!R$3,FCSTSDV!$D$1:$L$1,0))/'tính băng dính sạch'!$E38</f>
        <v>#N/A</v>
      </c>
      <c r="S38" s="95" t="e">
        <f t="array" ref="S38">+INDEX(FCSTSDV!$D$2:$L$72,MATCH('tính băng dính sạch'!$D38,FCSTSDV!$C$2:$C$72,0),MATCH('tính băng dính sạch'!S$3,FCSTSDV!$D$1:$L$1,0))/'tính băng dính sạch'!$E38</f>
        <v>#N/A</v>
      </c>
      <c r="T38" s="95" t="e">
        <f t="array" ref="T38">+INDEX(FCSTSDV!$D$2:$L$72,MATCH('tính băng dính sạch'!$D38,FCSTSDV!$C$2:$C$72,0),MATCH('tính băng dính sạch'!T$3,FCSTSDV!$D$1:$L$1,0))/'tính băng dính sạch'!$E38</f>
        <v>#N/A</v>
      </c>
      <c r="U38" s="95" t="e">
        <f t="array" ref="U38">+INDEX(FCSTSDV!$D$2:$L$72,MATCH('tính băng dính sạch'!$D38,FCSTSDV!$C$2:$C$72,0),MATCH('tính băng dính sạch'!U$3,FCSTSDV!$D$1:$L$1,0))/'tính băng dính sạch'!$E38</f>
        <v>#N/A</v>
      </c>
      <c r="V38" s="109" t="e">
        <f t="array" ref="V38">+INDEX(FCSTSDV!$D$2:$L$72,MATCH('tính băng dính sạch'!$D38,FCSTSDV!$C$2:$C$72,0),MATCH('tính băng dính sạch'!V$3,FCSTSDV!$D$1:$L$1,0))/'tính băng dính sạch'!$E38</f>
        <v>#N/A</v>
      </c>
      <c r="W38" s="92" t="e">
        <f t="array" ref="W38">+INDEX(FCSTSDV!$D$2:$L$72,MATCH('tính băng dính sạch'!$D38,FCSTSDV!$C$2:$C$72,0),MATCH('tính băng dính sạch'!W$3,FCSTSDV!$D$1:$L$1,0))/'tính băng dính sạch'!$E38</f>
        <v>#N/A</v>
      </c>
      <c r="X38" s="102" t="e">
        <f t="array" ref="X38">+INDEX(FCSTSDV!$D$2:$L$72,MATCH('tính băng dính sạch'!$D38,FCSTSDV!$C$2:$C$72,0),MATCH('tính băng dính sạch'!X$3,FCSTSDV!$D$1:$L$1,0))/'tính băng dính sạch'!$E38</f>
        <v>#N/A</v>
      </c>
      <c r="Y38" s="102" t="e">
        <f t="array" ref="Y38">+INDEX(FCSTSDV!$D$2:$L$72,MATCH('tính băng dính sạch'!$D38,FCSTSDV!$C$2:$C$72,0),MATCH('tính băng dính sạch'!Y$3,FCSTSDV!$D$1:$L$1,0))/'tính băng dính sạch'!$E38</f>
        <v>#N/A</v>
      </c>
      <c r="Z38" s="102" t="e">
        <f t="array" ref="Z38">+INDEX(FCSTSDV!$D$2:$L$72,MATCH('tính băng dính sạch'!$D38,FCSTSDV!$C$2:$C$72,0),MATCH('tính băng dính sạch'!Z$3,FCSTSDV!$D$1:$L$1,0))/'tính băng dính sạch'!$E38</f>
        <v>#N/A</v>
      </c>
      <c r="AA38" s="102" t="e">
        <f t="array" ref="AA38">+INDEX(FCSTSDV!$D$2:$L$72,MATCH('tính băng dính sạch'!$D38,FCSTSDV!$C$2:$C$72,0),MATCH('tính băng dính sạch'!AA$3,FCSTSDV!$D$1:$L$1,0))/'tính băng dính sạch'!$E38</f>
        <v>#N/A</v>
      </c>
      <c r="AB38" s="102" t="e">
        <f t="array" ref="AB38">+INDEX(FCSTSDV!$D$2:$L$72,MATCH('tính băng dính sạch'!$D38,FCSTSDV!$C$2:$C$72,0),MATCH('tính băng dính sạch'!AB$3,FCSTSDV!$D$1:$L$1,0))/'tính băng dính sạch'!$E38</f>
        <v>#N/A</v>
      </c>
      <c r="AC38" s="102" t="e">
        <f t="array" ref="AC38">+INDEX(FCSTSDV!$D$2:$L$72,MATCH('tính băng dính sạch'!$D38,FCSTSDV!$C$2:$C$72,0),MATCH('tính băng dính sạch'!AC$3,FCSTSDV!$D$1:$L$1,0))/'tính băng dính sạch'!$E38</f>
        <v>#N/A</v>
      </c>
      <c r="AD38" s="102" t="e">
        <f t="array" ref="AD38">+INDEX(FCSTSDV!$D$2:$L$72,MATCH('tính băng dính sạch'!$D38,FCSTSDV!$C$2:$C$72,0),MATCH('tính băng dính sạch'!AD$3,FCSTSDV!$D$1:$L$1,0))/'tính băng dính sạch'!$E38</f>
        <v>#N/A</v>
      </c>
      <c r="AE38" s="102" t="e">
        <f t="array" ref="AE38">+INDEX(FCSTSDV!$D$2:$L$72,MATCH('tính băng dính sạch'!$D38,FCSTSDV!$C$2:$C$72,0),MATCH('tính băng dính sạch'!AE$3,FCSTSDV!$D$1:$L$1,0))/'tính băng dính sạch'!$E38</f>
        <v>#N/A</v>
      </c>
      <c r="AF38" s="92" t="e">
        <f>+INDEX(FCSTSDV!$D$2:$L$72,MATCH('tính băng dính sạch'!$D38,FCSTSDV!$C$2:$C$72,0),MATCH('tính băng dính sạch'!AF$3,FCSTSDV!$D$1:$L$1,0))/'tính băng dính sạch'!$E38</f>
        <v>#N/A</v>
      </c>
      <c r="AG38" s="92" t="e">
        <f t="array" ref="AG38">+ROUND(INDEX(FCSTSDV!$D$2:$L$72,MATCH('tính băng dính sạch'!$D38,FCSTSDV!$C$2:$C$72,0),MATCH('tính băng dính sạch'!AG$3,FCSTSDV!$D$1:$L$1,0))/'tính băng dính sạch'!$E38,1)</f>
        <v>#N/A</v>
      </c>
      <c r="AH38" s="92" t="e">
        <f t="array" ref="AH38">+ROUND(INDEX(FCSTSDV!$D$2:$L$72,MATCH('tính băng dính sạch'!$D38,FCSTSDV!$C$2:$C$72,0),MATCH('tính băng dính sạch'!AH$3,FCSTSDV!$D$1:$L$1,0))/'tính băng dính sạch'!$E38,1)</f>
        <v>#N/A</v>
      </c>
      <c r="AI38" s="92" t="e">
        <f t="array" ref="AI38">+ROUND(INDEX(FCSTSDV!$D$2:$L$72,MATCH('tính băng dính sạch'!$D38,FCSTSDV!$C$2:$C$72,0),MATCH('tính băng dính sạch'!AI$3,FCSTSDV!$D$1:$L$1,0))/'tính băng dính sạch'!$E38,1)</f>
        <v>#N/A</v>
      </c>
      <c r="AJ38" s="92" t="e">
        <f t="array" ref="AJ38">+ROUND(INDEX(FCSTSDV!$D$2:$L$72,MATCH('tính băng dính sạch'!$D38,FCSTSDV!$C$2:$C$72,0),MATCH('tính băng dính sạch'!AJ$3,FCSTSDV!$D$1:$L$1,0))/'tính băng dính sạch'!$E38,1)</f>
        <v>#N/A</v>
      </c>
      <c r="AK38" s="92" t="e">
        <f t="array" ref="AK38">+ROUND(INDEX(FCSTSDV!$D$2:$L$72,MATCH('tính băng dính sạch'!$D38,FCSTSDV!$C$2:$C$72,0),MATCH('tính băng dính sạch'!AK$3,FCSTSDV!$D$1:$L$1,0))/'tính băng dính sạch'!$E38,1)</f>
        <v>#N/A</v>
      </c>
      <c r="AL38" s="92" t="e">
        <f t="array" ref="AL38">+ROUND(INDEX(FCSTSDV!$D$2:$L$72,MATCH('tính băng dính sạch'!$D38,FCSTSDV!$C$2:$C$72,0),MATCH('tính băng dính sạch'!AL$3,FCSTSDV!$D$1:$L$1,0))/'tính băng dính sạch'!$E38,1)</f>
        <v>#N/A</v>
      </c>
      <c r="AM38" s="92" t="e">
        <f t="array" ref="AM38">+ROUND(INDEX(FCSTSDV!$D$2:$L$72,MATCH('tính băng dính sạch'!$D38,FCSTSDV!$C$2:$C$72,0),MATCH('tính băng dính sạch'!AM$3,FCSTSDV!$D$1:$L$1,0))/'tính băng dính sạch'!$E38,1)</f>
        <v>#N/A</v>
      </c>
      <c r="AN38" s="92" t="e">
        <f t="array" ref="AN38">+ROUND(INDEX(FCSTSDV!$D$2:$L$72,MATCH('tính băng dính sạch'!$D38,FCSTSDV!$C$2:$C$72,0),MATCH('tính băng dính sạch'!AN$3,FCSTSDV!$D$1:$L$1,0))/'tính băng dính sạch'!$E38,1)</f>
        <v>#N/A</v>
      </c>
      <c r="AO38" s="92" t="e">
        <f t="array" ref="AO38">+ROUND(INDEX(FCSTSDV!$D$2:$L$72,MATCH('tính băng dính sạch'!$D38,FCSTSDV!$C$2:$C$72,0),MATCH('tính băng dính sạch'!AO$3,FCSTSDV!$D$1:$L$1,0))/'tính băng dính sạch'!$E38,1)</f>
        <v>#N/A</v>
      </c>
      <c r="AP38" s="92" t="e">
        <f t="array" ref="AP38">+ROUND(INDEX(FCSTSDV!$D$2:$L$72,MATCH('tính băng dính sạch'!$D38,FCSTSDV!$C$2:$C$72,0),MATCH('tính băng dính sạch'!AP$3,FCSTSDV!$D$1:$L$1,0))/'tính băng dính sạch'!$E38,1)</f>
        <v>#N/A</v>
      </c>
      <c r="AQ38" s="92" t="e">
        <f t="array" ref="AQ38">+ROUND(INDEX(FCSTSDV!$D$2:$L$72,MATCH('tính băng dính sạch'!$D38,FCSTSDV!$C$2:$C$72,0),MATCH('tính băng dính sạch'!AQ$3,FCSTSDV!$D$1:$L$1,0))/'tính băng dính sạch'!$E38,1)</f>
        <v>#N/A</v>
      </c>
      <c r="AR38" s="92" t="e">
        <f t="array" ref="AR38">+ROUND(INDEX(FCSTSDV!$D$2:$L$72,MATCH('tính băng dính sạch'!$D38,FCSTSDV!$C$2:$C$72,0),MATCH('tính băng dính sạch'!AR$3,FCSTSDV!$D$1:$L$1,0))/'tính băng dính sạch'!$E38,1)</f>
        <v>#N/A</v>
      </c>
      <c r="AS38" s="92" t="e">
        <f t="array" ref="AS38">+ROUND(INDEX(FCSTSDV!$D$2:$L$72,MATCH('tính băng dính sạch'!$D38,FCSTSDV!$C$2:$C$72,0),MATCH('tính băng dính sạch'!AS$3,FCSTSDV!$D$1:$L$1,0))/'tính băng dính sạch'!$E38,1)</f>
        <v>#N/A</v>
      </c>
      <c r="AT38" s="92" t="e">
        <f t="array" ref="AT38">+ROUND(INDEX(FCSTSDV!$D$2:$L$72,MATCH('tính băng dính sạch'!$D38,FCSTSDV!$C$2:$C$72,0),MATCH('tính băng dính sạch'!AT$3,FCSTSDV!$D$1:$L$1,0))/'tính băng dính sạch'!$E38,1)</f>
        <v>#N/A</v>
      </c>
      <c r="AU38" s="92" t="e">
        <f t="array" ref="AU38">+ROUND(INDEX(FCSTSDV!$D$2:$L$72,MATCH('tính băng dính sạch'!$D38,FCSTSDV!$C$2:$C$72,0),MATCH('tính băng dính sạch'!AU$3,FCSTSDV!$D$1:$L$1,0))/'tính băng dính sạch'!$E38,1)</f>
        <v>#N/A</v>
      </c>
      <c r="AV38" s="92" t="e">
        <f t="array" ref="AV38">+ROUND(INDEX(FCSTSDV!$D$2:$L$72,MATCH('tính băng dính sạch'!$D38,FCSTSDV!$C$2:$C$72,0),MATCH('tính băng dính sạch'!AV$3,FCSTSDV!$D$1:$L$1,0))/'tính băng dính sạch'!$E38,1)</f>
        <v>#N/A</v>
      </c>
      <c r="AW38" s="92" t="e">
        <f t="array" ref="AW38">+ROUND(INDEX(FCSTSDV!$D$2:$L$72,MATCH('tính băng dính sạch'!$D38,FCSTSDV!$C$2:$C$72,0),MATCH('tính băng dính sạch'!AW$3,FCSTSDV!$D$1:$L$1,0))/'tính băng dính sạch'!$E38,1)</f>
        <v>#N/A</v>
      </c>
      <c r="AX38" s="92" t="e">
        <f t="array" ref="AX38">+ROUND(INDEX(FCSTSDV!$D$2:$L$72,MATCH('tính băng dính sạch'!$D38,FCSTSDV!$C$2:$C$72,0),MATCH('tính băng dính sạch'!AX$3,FCSTSDV!$D$1:$L$1,0))/'tính băng dính sạch'!$E38,1)</f>
        <v>#N/A</v>
      </c>
      <c r="AY38" s="92" t="e">
        <f t="array" ref="AY38">+ROUND(INDEX(FCSTSDV!$D$2:$L$72,MATCH('tính băng dính sạch'!$D38,FCSTSDV!$C$2:$C$72,0),MATCH('tính băng dính sạch'!AY$3,FCSTSDV!$D$1:$L$1,0))/'tính băng dính sạch'!$E38,1)</f>
        <v>#N/A</v>
      </c>
      <c r="AZ38" s="92" t="e">
        <f t="array" ref="AZ38">+ROUND(INDEX(FCSTSDV!$D$2:$L$72,MATCH('tính băng dính sạch'!$D38,FCSTSDV!$C$2:$C$72,0),MATCH('tính băng dính sạch'!AZ$3,FCSTSDV!$D$1:$L$1,0))/'tính băng dính sạch'!$E38,1)</f>
        <v>#N/A</v>
      </c>
      <c r="BA38" s="92" t="e">
        <f t="array" ref="BA38">+ROUND(INDEX(FCSTSDV!$D$2:$L$72,MATCH('tính băng dính sạch'!$D38,FCSTSDV!$C$2:$C$72,0),MATCH('tính băng dính sạch'!BA$3,FCSTSDV!$D$1:$L$1,0))/'tính băng dính sạch'!$E38,1)</f>
        <v>#N/A</v>
      </c>
      <c r="BB38" s="92" t="e">
        <f t="array" ref="BB38">+ROUND(INDEX(FCSTSDV!$D$2:$L$72,MATCH('tính băng dính sạch'!$D38,FCSTSDV!$C$2:$C$72,0),MATCH('tính băng dính sạch'!BB$3,FCSTSDV!$D$1:$L$1,0))/'tính băng dính sạch'!$E38,1)</f>
        <v>#N/A</v>
      </c>
      <c r="BC38" s="92" t="e">
        <f t="array" ref="BC38">+ROUND(INDEX(FCSTSDV!$D$2:$L$72,MATCH('tính băng dính sạch'!$D38,FCSTSDV!$C$2:$C$72,0),MATCH('tính băng dính sạch'!BC$3,FCSTSDV!$D$1:$L$1,0))/'tính băng dính sạch'!$E38,1)</f>
        <v>#N/A</v>
      </c>
      <c r="BD38" s="92" t="e">
        <f t="array" ref="BD38">+ROUND(INDEX(FCSTSDV!$D$2:$L$72,MATCH('tính băng dính sạch'!$D38,FCSTSDV!$C$2:$C$72,0),MATCH('tính băng dính sạch'!BD$3,FCSTSDV!$D$1:$L$1,0))/'tính băng dính sạch'!$E38,1)</f>
        <v>#N/A</v>
      </c>
      <c r="BE38" s="92" t="e">
        <f t="array" ref="BE38">+ROUND(INDEX(FCSTSDV!$D$2:$L$72,MATCH('tính băng dính sạch'!$D38,FCSTSDV!$C$2:$C$72,0),MATCH('tính băng dính sạch'!BE$3,FCSTSDV!$D$1:$L$1,0))/'tính băng dính sạch'!$E38,1)</f>
        <v>#N/A</v>
      </c>
      <c r="BF38" s="92" t="e">
        <f t="array" ref="BF38">+ROUND(INDEX(FCSTSDV!$D$2:$L$72,MATCH('tính băng dính sạch'!$D38,FCSTSDV!$C$2:$C$72,0),MATCH('tính băng dính sạch'!BF$3,FCSTSDV!$D$1:$L$1,0))/'tính băng dính sạch'!$E38,1)</f>
        <v>#N/A</v>
      </c>
      <c r="BG38" s="92" t="e">
        <f t="array" ref="BG38">+ROUND(INDEX(FCSTSDV!$D$2:$L$72,MATCH('tính băng dính sạch'!$D38,FCSTSDV!$C$2:$C$72,0),MATCH('tính băng dính sạch'!BG$3,FCSTSDV!$D$1:$L$1,0))/'tính băng dính sạch'!$E38,1)</f>
        <v>#N/A</v>
      </c>
      <c r="BH38" s="92" t="e">
        <f t="array" ref="BH38">+ROUND(INDEX(FCSTSDV!$D$2:$L$72,MATCH('tính băng dính sạch'!$D38,FCSTSDV!$C$2:$C$72,0),MATCH('tính băng dính sạch'!BH$3,FCSTSDV!$D$1:$L$1,0))/'tính băng dính sạch'!$E38,1)</f>
        <v>#N/A</v>
      </c>
      <c r="BI38" s="92" t="e">
        <f t="array" ref="BI38">+ROUND(INDEX(FCSTSDV!$D$2:$L$72,MATCH('tính băng dính sạch'!$D38,FCSTSDV!$C$2:$C$72,0),MATCH('tính băng dính sạch'!BI$3,FCSTSDV!$D$1:$L$1,0))/'tính băng dính sạch'!$E38,1)</f>
        <v>#N/A</v>
      </c>
      <c r="BJ38" s="92" t="e">
        <f t="array" ref="BJ38">+ROUND(INDEX(FCSTSDV!$D$2:$L$72,MATCH('tính băng dính sạch'!$D38,FCSTSDV!$C$2:$C$72,0),MATCH('tính băng dính sạch'!BJ$3,FCSTSDV!$D$1:$L$1,0))/'tính băng dính sạch'!$E38,1)</f>
        <v>#N/A</v>
      </c>
      <c r="BK38" s="92" t="e">
        <f t="array" ref="BK38">+ROUND(INDEX(FCSTSDV!$D$2:$L$72,MATCH('tính băng dính sạch'!$D38,FCSTSDV!$C$2:$C$72,0),MATCH('tính băng dính sạch'!BK$3,FCSTSDV!$D$1:$L$1,0))/'tính băng dính sạch'!$E38,1)</f>
        <v>#N/A</v>
      </c>
      <c r="BL38" s="92" t="e">
        <f t="array" ref="BL38">+ROUND(INDEX(FCSTSDV!$D$2:$L$72,MATCH('tính băng dính sạch'!$D38,FCSTSDV!$C$2:$C$72,0),MATCH('tính băng dính sạch'!BL$3,FCSTSDV!$D$1:$L$1,0))/'tính băng dính sạch'!$E38,1)</f>
        <v>#N/A</v>
      </c>
      <c r="BM38" s="92" t="e">
        <f t="array" ref="BM38">+ROUND(INDEX(FCSTSDV!$D$2:$L$72,MATCH('tính băng dính sạch'!$D38,FCSTSDV!$C$2:$C$72,0),MATCH('tính băng dính sạch'!BM$3,FCSTSDV!$D$1:$L$1,0))/'tính băng dính sạch'!$E38,1)</f>
        <v>#N/A</v>
      </c>
      <c r="BN38" s="92" t="e">
        <f t="array" ref="BN38">+ROUND(INDEX(FCSTSDV!$D$2:$L$72,MATCH('tính băng dính sạch'!$D38,FCSTSDV!$C$2:$C$72,0),MATCH('tính băng dính sạch'!BN$3,FCSTSDV!$D$1:$L$1,0))/'tính băng dính sạch'!$E38,1)</f>
        <v>#N/A</v>
      </c>
      <c r="BO38" s="92" t="e">
        <f t="array" ref="BO38">+ROUND(INDEX(FCSTSDV!$D$2:$L$72,MATCH('tính băng dính sạch'!$D38,FCSTSDV!$C$2:$C$72,0),MATCH('tính băng dính sạch'!BO$3,FCSTSDV!$D$1:$L$1,0))/'tính băng dính sạch'!$E38,1)</f>
        <v>#N/A</v>
      </c>
      <c r="BP38" s="92" t="e">
        <f t="array" ref="BP38">+ROUND(INDEX(FCSTSDV!$D$2:$L$72,MATCH('tính băng dính sạch'!$D38,FCSTSDV!$C$2:$C$72,0),MATCH('tính băng dính sạch'!BP$3,FCSTSDV!$D$1:$L$1,0))/'tính băng dính sạch'!$E38,1)</f>
        <v>#N/A</v>
      </c>
      <c r="BQ38" s="92" t="e">
        <f t="array" ref="BQ38">+ROUND(INDEX(FCSTSDV!$D$2:$L$72,MATCH('tính băng dính sạch'!$D38,FCSTSDV!$C$2:$C$72,0),MATCH('tính băng dính sạch'!BQ$3,FCSTSDV!$D$1:$L$1,0))/'tính băng dính sạch'!$E38,1)</f>
        <v>#N/A</v>
      </c>
      <c r="BR38" s="92" t="e">
        <f t="array" ref="BR38">+ROUND(INDEX(FCSTSDV!$D$2:$L$72,MATCH('tính băng dính sạch'!$D38,FCSTSDV!$C$2:$C$72,0),MATCH('tính băng dính sạch'!BR$3,FCSTSDV!$D$1:$L$1,0))/'tính băng dính sạch'!$E38,1)</f>
        <v>#N/A</v>
      </c>
      <c r="BS38" s="92" t="e">
        <f t="array" ref="BS38">+ROUND(INDEX(FCSTSDV!$D$2:$L$72,MATCH('tính băng dính sạch'!$D38,FCSTSDV!$C$2:$C$72,0),MATCH('tính băng dính sạch'!BS$3,FCSTSDV!$D$1:$L$1,0))/'tính băng dính sạch'!$E38,1)</f>
        <v>#N/A</v>
      </c>
      <c r="BT38" s="92" t="e">
        <f t="array" ref="BT38">+ROUND(INDEX(FCSTSDV!$D$2:$L$72,MATCH('tính băng dính sạch'!$D38,FCSTSDV!$C$2:$C$72,0),MATCH('tính băng dính sạch'!BT$3,FCSTSDV!$D$1:$L$1,0))/'tính băng dính sạch'!$E38,1)</f>
        <v>#N/A</v>
      </c>
      <c r="BU38" s="92" t="e">
        <f t="array" ref="BU38">+ROUND(INDEX(FCSTSDV!$D$2:$L$72,MATCH('tính băng dính sạch'!$D38,FCSTSDV!$C$2:$C$72,0),MATCH('tính băng dính sạch'!BU$3,FCSTSDV!$D$1:$L$1,0))/'tính băng dính sạch'!$E38,1)</f>
        <v>#N/A</v>
      </c>
      <c r="BV38" s="92" t="e">
        <f t="array" ref="BV38">+ROUND(INDEX(FCSTSDV!$D$2:$L$72,MATCH('tính băng dính sạch'!$D38,FCSTSDV!$C$2:$C$72,0),MATCH('tính băng dính sạch'!BV$3,FCSTSDV!$D$1:$L$1,0))/'tính băng dính sạch'!$E38,1)</f>
        <v>#N/A</v>
      </c>
      <c r="BW38" s="92" t="e">
        <f t="array" ref="BW38">+ROUND(INDEX(FCSTSDV!$D$2:$L$72,MATCH('tính băng dính sạch'!$D38,FCSTSDV!$C$2:$C$72,0),MATCH('tính băng dính sạch'!BW$3,FCSTSDV!$D$1:$L$1,0))/'tính băng dính sạch'!$E38,1)</f>
        <v>#N/A</v>
      </c>
      <c r="BX38" s="92" t="e">
        <f t="array" ref="BX38">+ROUND(INDEX(FCSTSDV!$D$2:$L$72,MATCH('tính băng dính sạch'!$D38,FCSTSDV!$C$2:$C$72,0),MATCH('tính băng dính sạch'!BX$3,FCSTSDV!$D$1:$L$1,0))/'tính băng dính sạch'!$E38,1)</f>
        <v>#N/A</v>
      </c>
      <c r="BY38" s="92" t="e">
        <f t="array" ref="BY38">+ROUND(INDEX(FCSTSDV!$D$2:$L$72,MATCH('tính băng dính sạch'!$D38,FCSTSDV!$C$2:$C$72,0),MATCH('tính băng dính sạch'!BY$3,FCSTSDV!$D$1:$L$1,0))/'tính băng dính sạch'!$E38,1)</f>
        <v>#N/A</v>
      </c>
      <c r="BZ38" s="92" t="e">
        <f t="array" ref="BZ38">+ROUND(INDEX(FCSTSDV!$D$2:$L$72,MATCH('tính băng dính sạch'!$D38,FCSTSDV!$C$2:$C$72,0),MATCH('tính băng dính sạch'!BZ$3,FCSTSDV!$D$1:$L$1,0))/'tính băng dính sạch'!$E38,1)</f>
        <v>#N/A</v>
      </c>
      <c r="CA38" s="92" t="e">
        <f t="array" ref="CA38">+ROUND(INDEX(FCSTSDV!$D$2:$L$72,MATCH('tính băng dính sạch'!$D38,FCSTSDV!$C$2:$C$72,0),MATCH('tính băng dính sạch'!CA$3,FCSTSDV!$D$1:$L$1,0))/'tính băng dính sạch'!$E38,1)</f>
        <v>#N/A</v>
      </c>
      <c r="CB38" s="92" t="e">
        <f t="array" ref="CB38">+ROUND(INDEX(FCSTSDV!$D$2:$L$72,MATCH('tính băng dính sạch'!$D38,FCSTSDV!$C$2:$C$72,0),MATCH('tính băng dính sạch'!CB$3,FCSTSDV!$D$1:$L$1,0))/'tính băng dính sạch'!$E38,1)</f>
        <v>#N/A</v>
      </c>
      <c r="CC38" s="92" t="e">
        <f t="array" ref="CC38">+ROUND(INDEX(FCSTSDV!$D$2:$L$72,MATCH('tính băng dính sạch'!$D38,FCSTSDV!$C$2:$C$72,0),MATCH('tính băng dính sạch'!CC$3,FCSTSDV!$D$1:$L$1,0))/'tính băng dính sạch'!$E38,1)</f>
        <v>#N/A</v>
      </c>
      <c r="CD38" s="92" t="e">
        <f t="array" ref="CD38">+ROUND(INDEX(FCSTSDV!$D$2:$L$72,MATCH('tính băng dính sạch'!$D38,FCSTSDV!$C$2:$C$72,0),MATCH('tính băng dính sạch'!CD$3,FCSTSDV!$D$1:$L$1,0))/'tính băng dính sạch'!$E38,1)</f>
        <v>#N/A</v>
      </c>
      <c r="CE38" s="92" t="e">
        <f t="array" ref="CE38">+ROUND(INDEX(FCSTSDV!$D$2:$L$72,MATCH('tính băng dính sạch'!$D38,FCSTSDV!$C$2:$C$72,0),MATCH('tính băng dính sạch'!CE$3,FCSTSDV!$D$1:$L$1,0))/'tính băng dính sạch'!$E38,1)</f>
        <v>#N/A</v>
      </c>
      <c r="CF38" s="92" t="e">
        <f t="array" ref="CF38">+ROUND(INDEX(FCSTSDV!$D$2:$L$72,MATCH('tính băng dính sạch'!$D38,FCSTSDV!$C$2:$C$72,0),MATCH('tính băng dính sạch'!CF$3,FCSTSDV!$D$1:$L$1,0))/'tính băng dính sạch'!$E38,1)</f>
        <v>#N/A</v>
      </c>
      <c r="CG38" s="92" t="e">
        <f t="array" ref="CG38">+ROUND(INDEX(FCSTSDV!$D$2:$L$72,MATCH('tính băng dính sạch'!$D38,FCSTSDV!$C$2:$C$72,0),MATCH('tính băng dính sạch'!CG$3,FCSTSDV!$D$1:$L$1,0))/'tính băng dính sạch'!$E38,1)</f>
        <v>#N/A</v>
      </c>
      <c r="CH38" s="92" t="e">
        <f t="array" ref="CH38">+ROUND(INDEX(FCSTSDV!$D$2:$L$72,MATCH('tính băng dính sạch'!$D38,FCSTSDV!$C$2:$C$72,0),MATCH('tính băng dính sạch'!CH$3,FCSTSDV!$D$1:$L$1,0))/'tính băng dính sạch'!$E38,1)</f>
        <v>#N/A</v>
      </c>
      <c r="CI38" s="92" t="e">
        <f t="array" ref="CI38">+ROUND(INDEX(FCSTSDV!$D$2:$L$72,MATCH('tính băng dính sạch'!$D38,FCSTSDV!$C$2:$C$72,0),MATCH('tính băng dính sạch'!CI$3,FCSTSDV!$D$1:$L$1,0))/'tính băng dính sạch'!$E38,1)</f>
        <v>#N/A</v>
      </c>
      <c r="CJ38" s="92" t="e">
        <f t="array" ref="CJ38">+ROUND(INDEX(FCSTSDV!$D$2:$L$72,MATCH('tính băng dính sạch'!$D38,FCSTSDV!$C$2:$C$72,0),MATCH('tính băng dính sạch'!CJ$3,FCSTSDV!$D$1:$L$1,0))/'tính băng dính sạch'!$E38,1)</f>
        <v>#N/A</v>
      </c>
      <c r="CK38" s="92" t="e">
        <f t="array" ref="CK38">+ROUND(INDEX(FCSTSDV!$D$2:$L$72,MATCH('tính băng dính sạch'!$D38,FCSTSDV!$C$2:$C$72,0),MATCH('tính băng dính sạch'!CK$3,FCSTSDV!$D$1:$L$1,0))/'tính băng dính sạch'!$E38,1)</f>
        <v>#N/A</v>
      </c>
      <c r="CL38" s="92" t="e">
        <f t="array" ref="CL38">+ROUND(INDEX(FCSTSDV!$D$2:$L$72,MATCH('tính băng dính sạch'!$D38,FCSTSDV!$C$2:$C$72,0),MATCH('tính băng dính sạch'!CL$3,FCSTSDV!$D$1:$L$1,0))/'tính băng dính sạch'!$E38,1)</f>
        <v>#N/A</v>
      </c>
      <c r="CM38" s="92" t="e">
        <f t="array" ref="CM38">+ROUND(INDEX(FCSTSDV!$D$2:$L$72,MATCH('tính băng dính sạch'!$D38,FCSTSDV!$C$2:$C$72,0),MATCH('tính băng dính sạch'!CM$3,FCSTSDV!$D$1:$L$1,0))/'tính băng dính sạch'!$E38,1)</f>
        <v>#N/A</v>
      </c>
      <c r="CN38" s="92" t="e">
        <f t="array" ref="CN38">+ROUND(INDEX(FCSTSDV!$D$2:$L$72,MATCH('tính băng dính sạch'!$D38,FCSTSDV!$C$2:$C$72,0),MATCH('tính băng dính sạch'!CN$3,FCSTSDV!$D$1:$L$1,0))/'tính băng dính sạch'!$E38,1)</f>
        <v>#N/A</v>
      </c>
      <c r="CO38" s="92" t="e">
        <f t="array" ref="CO38">+ROUND(INDEX(FCSTSDV!$D$2:$L$72,MATCH('tính băng dính sạch'!$D38,FCSTSDV!$C$2:$C$72,0),MATCH('tính băng dính sạch'!CO$3,FCSTSDV!$D$1:$L$1,0))/'tính băng dính sạch'!$E38,1)</f>
        <v>#N/A</v>
      </c>
      <c r="CP38" s="92" t="e">
        <f t="array" ref="CP38">+ROUND(INDEX(FCSTSDV!$D$2:$L$72,MATCH('tính băng dính sạch'!$D38,FCSTSDV!$C$2:$C$72,0),MATCH('tính băng dính sạch'!CP$3,FCSTSDV!$D$1:$L$1,0))/'tính băng dính sạch'!$E38,1)</f>
        <v>#N/A</v>
      </c>
      <c r="CQ38" s="92" t="e">
        <f t="array" ref="CQ38">+ROUND(INDEX(FCSTSDV!$D$2:$L$72,MATCH('tính băng dính sạch'!$D38,FCSTSDV!$C$2:$C$72,0),MATCH('tính băng dính sạch'!CQ$3,FCSTSDV!$D$1:$L$1,0))/'tính băng dính sạch'!$E38,1)</f>
        <v>#N/A</v>
      </c>
    </row>
    <row r="39" spans="1:95" ht="20.100000000000001" hidden="1" customHeight="1">
      <c r="A39" s="807"/>
      <c r="B39" s="792"/>
      <c r="C39" s="60"/>
      <c r="D39" s="52" t="s">
        <v>42</v>
      </c>
      <c r="E39" s="53" t="s">
        <v>43</v>
      </c>
      <c r="F39" s="800"/>
      <c r="G39" s="800"/>
      <c r="H39" s="827"/>
      <c r="I39" s="87">
        <f>+SUM(I28:I38)</f>
        <v>0</v>
      </c>
      <c r="J39" s="62" t="e">
        <f>+SUM(J28:J38)</f>
        <v>#N/A</v>
      </c>
      <c r="K39" s="89" t="e">
        <f>+F28+G28-SUM(K28:K38)</f>
        <v>#N/A</v>
      </c>
      <c r="L39" s="89" t="e">
        <f>+K39-SUM(L28:L38)</f>
        <v>#N/A</v>
      </c>
      <c r="M39" s="89" t="e">
        <f>+F28-SUM(M28:M38)</f>
        <v>#N/A</v>
      </c>
      <c r="N39" s="90" t="e">
        <f>+F28-SUM(N28:N38)</f>
        <v>#N/A</v>
      </c>
      <c r="O39" s="90" t="e">
        <f>+H28-SUM(O28:O38)</f>
        <v>#N/A</v>
      </c>
      <c r="P39" s="90" t="e">
        <f>+H28-SUM(P28:P38)</f>
        <v>#N/A</v>
      </c>
      <c r="Q39" s="90" t="e">
        <f>+H28-SUM(Q28:Q38)</f>
        <v>#N/A</v>
      </c>
      <c r="R39" s="90" t="e">
        <f>+H28-SUM(R28:R38)</f>
        <v>#N/A</v>
      </c>
      <c r="S39" s="90" t="e">
        <f>+R39-SUM(S28:S38)</f>
        <v>#N/A</v>
      </c>
      <c r="T39" s="90" t="e">
        <f>+H28-SUM(T28:T38)</f>
        <v>#N/A</v>
      </c>
      <c r="U39" s="89" t="e">
        <f>+T39-SUM(U28:U38)</f>
        <v>#N/A</v>
      </c>
      <c r="V39" s="104" t="e">
        <f>+U39-SUM(V28:V38)</f>
        <v>#N/A</v>
      </c>
      <c r="W39" s="90" t="e">
        <f>+H28+SUM(I28:I38)-SUM(W28:W38)</f>
        <v>#N/A</v>
      </c>
      <c r="X39" s="105" t="e">
        <f>+H28+SUM(I28:I38)-SUM(X28:X38)</f>
        <v>#N/A</v>
      </c>
      <c r="Y39" s="112" t="e">
        <f>+H28+SUM(I28:I38)-SUM(Y28:Y38)</f>
        <v>#N/A</v>
      </c>
      <c r="Z39" s="105" t="e">
        <f>+Y39-SUM(Z28:Z38)</f>
        <v>#N/A</v>
      </c>
      <c r="AA39" s="112" t="e">
        <f>+H28+SUM(I28:I38)-SUM(AA28:AA38)</f>
        <v>#N/A</v>
      </c>
      <c r="AB39" s="105" t="e">
        <f>+AA39-SUM(AB28:AB38)</f>
        <v>#N/A</v>
      </c>
      <c r="AC39" s="105" t="e">
        <f>+H28+SUM(I28:I38)*SUM(AC28:AC38)</f>
        <v>#N/A</v>
      </c>
      <c r="AD39" s="105" t="e">
        <f>+AC39-SUM(AD28:AD38)</f>
        <v>#N/A</v>
      </c>
      <c r="AE39" s="90" t="e">
        <f>+H28+I39-SUM(AE28:AE38)</f>
        <v>#N/A</v>
      </c>
      <c r="AF39" s="90" t="e">
        <f>H28+SUM(I28:I38)-SUM(AF28:AF38)</f>
        <v>#N/A</v>
      </c>
      <c r="AG39" s="90" t="e">
        <f>+I39+H28-SUM(AG28:AG38)</f>
        <v>#N/A</v>
      </c>
      <c r="AH39" s="90" t="e">
        <f>+H28-SUM(AH28:AH38)</f>
        <v>#N/A</v>
      </c>
      <c r="AI39" s="90" t="e">
        <f>+AH39-SUM(AI28:AI38)</f>
        <v>#N/A</v>
      </c>
      <c r="AJ39" s="90" t="e">
        <f>+AI39-SUM(AJ28:AJ38)</f>
        <v>#N/A</v>
      </c>
      <c r="AK39" s="90" t="e">
        <f>+H28+I39-SUM(AK28:AK38)</f>
        <v>#N/A</v>
      </c>
      <c r="AL39" s="90" t="e">
        <f>+H28-SUM(AL28:AL38)</f>
        <v>#N/A</v>
      </c>
      <c r="AM39" s="90" t="e">
        <f>+H28+I39-SUM(AM28:AM38)</f>
        <v>#N/A</v>
      </c>
      <c r="AN39" s="90" t="e">
        <f>+H28+I39-SUM(AN28:AN38)</f>
        <v>#N/A</v>
      </c>
      <c r="AO39" s="90" t="e">
        <f>+H28+I39-SUM(AO28:AO38)</f>
        <v>#N/A</v>
      </c>
      <c r="AP39" s="90" t="e">
        <f>+H28+I39-SUM(AP28:AP38)</f>
        <v>#N/A</v>
      </c>
      <c r="AQ39" s="90" t="e">
        <f>+H28+I39-SUM(AQ28:AQ38)</f>
        <v>#N/A</v>
      </c>
      <c r="AR39" s="90" t="e">
        <f>+H28+I39-SUM(AR28:AR38)</f>
        <v>#N/A</v>
      </c>
      <c r="AS39" s="90" t="e">
        <f>+H28+I39-SUM(AS28:AS38)</f>
        <v>#N/A</v>
      </c>
      <c r="AT39" s="90" t="e">
        <f>+H28+I39-SUM(AT28:AT38)</f>
        <v>#N/A</v>
      </c>
      <c r="AU39" s="90" t="e">
        <f>+H28+I39-SUM(AU28:AU38)</f>
        <v>#N/A</v>
      </c>
      <c r="AV39" s="90" t="e">
        <f>+H28+I39-SUM(AV28:AV38)</f>
        <v>#N/A</v>
      </c>
      <c r="AW39" s="90" t="e">
        <f>+AV39-SUM(AW28:AW38)</f>
        <v>#N/A</v>
      </c>
      <c r="AX39" s="90" t="e">
        <f>+$H28+$I39-SUM(AX28:AX38)</f>
        <v>#N/A</v>
      </c>
      <c r="AY39" s="90" t="e">
        <f>+$H28+$I39-SUM(AY28:AY38)</f>
        <v>#N/A</v>
      </c>
      <c r="AZ39" s="90" t="e">
        <f>+$H28+$I39-SUM(AZ28:AZ38)</f>
        <v>#N/A</v>
      </c>
      <c r="BA39" s="90" t="e">
        <f>+AZ39-SUM(BA28:BA38)</f>
        <v>#N/A</v>
      </c>
      <c r="BB39" s="90" t="e">
        <f>+BA39-SUM(BB28:BB38)</f>
        <v>#N/A</v>
      </c>
      <c r="BC39" s="90" t="e">
        <f>+BB39-SUM(BC28:BC38)</f>
        <v>#N/A</v>
      </c>
      <c r="BD39" s="90" t="e">
        <f>+BC39-SUM(BD28:BD38)</f>
        <v>#N/A</v>
      </c>
      <c r="BE39" s="90" t="e">
        <f t="shared" ref="BE39:BP39" si="7">+$H28+$I$39-SUM(BE28:BE38)</f>
        <v>#N/A</v>
      </c>
      <c r="BF39" s="90" t="e">
        <f t="shared" si="7"/>
        <v>#N/A</v>
      </c>
      <c r="BG39" s="90" t="e">
        <f t="shared" si="7"/>
        <v>#N/A</v>
      </c>
      <c r="BH39" s="90" t="e">
        <f t="shared" si="7"/>
        <v>#N/A</v>
      </c>
      <c r="BI39" s="90" t="e">
        <f t="shared" si="7"/>
        <v>#N/A</v>
      </c>
      <c r="BJ39" s="90" t="e">
        <f t="shared" si="7"/>
        <v>#N/A</v>
      </c>
      <c r="BK39" s="90" t="e">
        <f t="shared" si="7"/>
        <v>#N/A</v>
      </c>
      <c r="BL39" s="90" t="e">
        <f t="shared" si="7"/>
        <v>#N/A</v>
      </c>
      <c r="BM39" s="90" t="e">
        <f t="shared" si="7"/>
        <v>#N/A</v>
      </c>
      <c r="BN39" s="90" t="e">
        <f t="shared" si="7"/>
        <v>#N/A</v>
      </c>
      <c r="BO39" s="90" t="e">
        <f t="shared" si="7"/>
        <v>#N/A</v>
      </c>
      <c r="BP39" s="90" t="e">
        <f t="shared" si="7"/>
        <v>#N/A</v>
      </c>
      <c r="BQ39" s="90" t="e">
        <f t="shared" ref="BQ39:CI39" si="8">+$H28+$I$39-SUM(BQ28:BQ38)</f>
        <v>#N/A</v>
      </c>
      <c r="BR39" s="90" t="e">
        <f t="shared" si="8"/>
        <v>#N/A</v>
      </c>
      <c r="BS39" s="90" t="e">
        <f t="shared" si="8"/>
        <v>#N/A</v>
      </c>
      <c r="BT39" s="90" t="e">
        <f t="shared" si="8"/>
        <v>#N/A</v>
      </c>
      <c r="BU39" s="90" t="e">
        <f t="shared" si="8"/>
        <v>#N/A</v>
      </c>
      <c r="BV39" s="90" t="e">
        <f t="shared" si="8"/>
        <v>#N/A</v>
      </c>
      <c r="BW39" s="90" t="e">
        <f t="shared" si="8"/>
        <v>#N/A</v>
      </c>
      <c r="BX39" s="90" t="e">
        <f t="shared" si="8"/>
        <v>#N/A</v>
      </c>
      <c r="BY39" s="90" t="e">
        <f t="shared" si="8"/>
        <v>#N/A</v>
      </c>
      <c r="BZ39" s="90" t="e">
        <f t="shared" si="8"/>
        <v>#N/A</v>
      </c>
      <c r="CA39" s="90" t="e">
        <f t="shared" si="8"/>
        <v>#N/A</v>
      </c>
      <c r="CB39" s="90" t="e">
        <f t="shared" si="8"/>
        <v>#N/A</v>
      </c>
      <c r="CC39" s="90" t="e">
        <f t="shared" si="8"/>
        <v>#N/A</v>
      </c>
      <c r="CD39" s="90" t="e">
        <f t="shared" si="8"/>
        <v>#N/A</v>
      </c>
      <c r="CE39" s="90" t="e">
        <f t="shared" si="8"/>
        <v>#N/A</v>
      </c>
      <c r="CF39" s="90" t="e">
        <f t="shared" si="8"/>
        <v>#N/A</v>
      </c>
      <c r="CG39" s="90" t="e">
        <f t="shared" si="8"/>
        <v>#N/A</v>
      </c>
      <c r="CH39" s="90" t="e">
        <f t="shared" si="8"/>
        <v>#N/A</v>
      </c>
      <c r="CI39" s="90" t="e">
        <f t="shared" si="8"/>
        <v>#N/A</v>
      </c>
      <c r="CJ39" s="90" t="e">
        <f>+CI39-SUM(CJ28:CJ38)</f>
        <v>#N/A</v>
      </c>
      <c r="CK39" s="90" t="e">
        <f t="shared" ref="CK39:CQ39" si="9">+CJ39-SUM(CK28:CK38)</f>
        <v>#N/A</v>
      </c>
      <c r="CL39" s="90" t="e">
        <f t="shared" si="9"/>
        <v>#N/A</v>
      </c>
      <c r="CM39" s="90" t="e">
        <f t="shared" si="9"/>
        <v>#N/A</v>
      </c>
      <c r="CN39" s="90" t="e">
        <f t="shared" si="9"/>
        <v>#N/A</v>
      </c>
      <c r="CO39" s="90" t="e">
        <f t="shared" si="9"/>
        <v>#N/A</v>
      </c>
      <c r="CP39" s="90" t="e">
        <f t="shared" si="9"/>
        <v>#N/A</v>
      </c>
      <c r="CQ39" s="90" t="e">
        <f t="shared" si="9"/>
        <v>#N/A</v>
      </c>
    </row>
    <row r="40" spans="1:95" ht="20.100000000000001" hidden="1" customHeight="1">
      <c r="A40" s="806" t="s">
        <v>14</v>
      </c>
      <c r="B40" s="791" t="s">
        <v>90</v>
      </c>
      <c r="C40" s="65" t="s">
        <v>91</v>
      </c>
      <c r="D40" s="43" t="s">
        <v>92</v>
      </c>
      <c r="E40" s="44">
        <v>1000</v>
      </c>
      <c r="F40" s="798"/>
      <c r="G40" s="798">
        <v>0</v>
      </c>
      <c r="H40" s="826">
        <f>+VLOOKUP(B40,'[10]TÚI BÓNG'!$B$4:$E$153,4,0)</f>
        <v>3170</v>
      </c>
      <c r="I40" s="81">
        <f>+ROUND(IFERROR(VLOOKUP(D40,FCSTSDV!$C$2:$C$72,26,0),0)/'tính băng dính sạch'!E40+0,0)</f>
        <v>0</v>
      </c>
      <c r="J40" s="80" t="e">
        <f>+VLOOKUP(D40,FCSTSDV!$C$2:$L$72,84,0)</f>
        <v>#REF!</v>
      </c>
      <c r="K40" s="9"/>
      <c r="L40" s="9"/>
      <c r="M40" s="11" t="e">
        <f t="array" ref="M40">+INDEX(FCSTSDV!$D$2:$L$72,MATCH('tính băng dính sạch'!$D40,FCSTSDV!$C$2:$C$72,0),MATCH('tính băng dính sạch'!M$3,FCSTSDV!$D$1:$L$1,0))/'tính băng dính sạch'!$E40</f>
        <v>#N/A</v>
      </c>
      <c r="N40" s="11" t="e">
        <f t="array" ref="N40">+INDEX(FCSTSDV!$D$2:$L$72,MATCH('tính băng dính sạch'!$D40,FCSTSDV!$C$2:$C$72,0),MATCH('tính băng dính sạch'!N$3,FCSTSDV!$D$1:$L$1,0))/'tính băng dính sạch'!$E40</f>
        <v>#N/A</v>
      </c>
      <c r="O40" s="11" t="e">
        <f t="array" ref="O40">+INDEX(FCSTSDV!$D$2:$L$72,MATCH('tính băng dính sạch'!$D40,FCSTSDV!$C$2:$C$72,0),MATCH('tính băng dính sạch'!O$3,FCSTSDV!$D$1:$L$1,0))/'tính băng dính sạch'!$E40</f>
        <v>#N/A</v>
      </c>
      <c r="P40" s="11" t="e">
        <f t="array" ref="P40">+INDEX(FCSTSDV!$D$2:$L$72,MATCH('tính băng dính sạch'!$D40,FCSTSDV!$C$2:$C$72,0),MATCH('tính băng dính sạch'!P$3,FCSTSDV!$D$1:$L$1,0))/'tính băng dính sạch'!$E40</f>
        <v>#N/A</v>
      </c>
      <c r="Q40" s="11" t="e">
        <f t="array" ref="Q40">+INDEX(FCSTSDV!$D$2:$L$72,MATCH('tính băng dính sạch'!$D40,FCSTSDV!$C$2:$C$72,0),MATCH('tính băng dính sạch'!Q$3,FCSTSDV!$D$1:$L$1,0))/'tính băng dính sạch'!$E40</f>
        <v>#N/A</v>
      </c>
      <c r="R40" s="11" t="e">
        <f t="array" ref="R40">+INDEX(FCSTSDV!$D$2:$L$72,MATCH('tính băng dính sạch'!$D40,FCSTSDV!$C$2:$C$72,0),MATCH('tính băng dính sạch'!R$3,FCSTSDV!$D$1:$L$1,0))/'tính băng dính sạch'!$E40</f>
        <v>#N/A</v>
      </c>
      <c r="S40" s="11" t="e">
        <f t="array" ref="S40">+INDEX(FCSTSDV!$D$2:$L$72,MATCH('tính băng dính sạch'!$D40,FCSTSDV!$C$2:$C$72,0),MATCH('tính băng dính sạch'!S$3,FCSTSDV!$D$1:$L$1,0))/'tính băng dính sạch'!$E40</f>
        <v>#N/A</v>
      </c>
      <c r="T40" s="11" t="e">
        <f t="array" ref="T40">+INDEX(FCSTSDV!$D$2:$L$72,MATCH('tính băng dính sạch'!$D40,FCSTSDV!$C$2:$C$72,0),MATCH('tính băng dính sạch'!T$3,FCSTSDV!$D$1:$L$1,0))/'tính băng dính sạch'!$E40</f>
        <v>#N/A</v>
      </c>
      <c r="U40" s="11" t="e">
        <f t="array" ref="U40">+INDEX(FCSTSDV!$D$2:$L$72,MATCH('tính băng dính sạch'!$D40,FCSTSDV!$C$2:$C$72,0),MATCH('tính băng dính sạch'!U$3,FCSTSDV!$D$1:$L$1,0))/'tính băng dính sạch'!$E40</f>
        <v>#N/A</v>
      </c>
      <c r="V40" s="98" t="e">
        <f t="array" ref="V40">+INDEX(FCSTSDV!$D$2:$L$72,MATCH('tính băng dính sạch'!$D40,FCSTSDV!$C$2:$C$72,0),MATCH('tính băng dính sạch'!V$3,FCSTSDV!$D$1:$L$1,0))/'tính băng dính sạch'!$E40</f>
        <v>#N/A</v>
      </c>
      <c r="W40" s="99" t="e">
        <f t="array" ref="W40">+INDEX(FCSTSDV!$D$2:$L$72,MATCH('tính băng dính sạch'!$D40,FCSTSDV!$C$2:$C$72,0),MATCH('tính băng dính sạch'!W$3,FCSTSDV!$D$1:$L$1,0))/'tính băng dính sạch'!$E40</f>
        <v>#N/A</v>
      </c>
      <c r="X40" s="100" t="e">
        <f t="array" ref="X40">+INDEX(FCSTSDV!$D$2:$L$72,MATCH('tính băng dính sạch'!$D40,FCSTSDV!$C$2:$C$72,0),MATCH('tính băng dính sạch'!X$3,FCSTSDV!$D$1:$L$1,0))/'tính băng dính sạch'!$E40</f>
        <v>#N/A</v>
      </c>
      <c r="Y40" s="100" t="e">
        <f t="array" ref="Y40">+INDEX(FCSTSDV!$D$2:$L$72,MATCH('tính băng dính sạch'!$D40,FCSTSDV!$C$2:$C$72,0),MATCH('tính băng dính sạch'!Y$3,FCSTSDV!$D$1:$L$1,0))/'tính băng dính sạch'!$E40</f>
        <v>#N/A</v>
      </c>
      <c r="Z40" s="100" t="e">
        <f t="array" ref="Z40">+INDEX(FCSTSDV!$D$2:$L$72,MATCH('tính băng dính sạch'!$D40,FCSTSDV!$C$2:$C$72,0),MATCH('tính băng dính sạch'!Z$3,FCSTSDV!$D$1:$L$1,0))/'tính băng dính sạch'!$E40</f>
        <v>#N/A</v>
      </c>
      <c r="AA40" s="100" t="e">
        <f t="array" ref="AA40">+INDEX(FCSTSDV!$D$2:$L$72,MATCH('tính băng dính sạch'!$D40,FCSTSDV!$C$2:$C$72,0),MATCH('tính băng dính sạch'!AA$3,FCSTSDV!$D$1:$L$1,0))/'tính băng dính sạch'!$E40</f>
        <v>#N/A</v>
      </c>
      <c r="AB40" s="100" t="e">
        <f t="array" ref="AB40">+INDEX(FCSTSDV!$D$2:$L$72,MATCH('tính băng dính sạch'!$D40,FCSTSDV!$C$2:$C$72,0),MATCH('tính băng dính sạch'!AB$3,FCSTSDV!$D$1:$L$1,0))/'tính băng dính sạch'!$E40</f>
        <v>#N/A</v>
      </c>
      <c r="AC40" s="100" t="e">
        <f t="array" ref="AC40">+INDEX(FCSTSDV!$D$2:$L$72,MATCH('tính băng dính sạch'!$D40,FCSTSDV!$C$2:$C$72,0),MATCH('tính băng dính sạch'!AC$3,FCSTSDV!$D$1:$L$1,0))/'tính băng dính sạch'!$E40</f>
        <v>#N/A</v>
      </c>
      <c r="AD40" s="100" t="e">
        <f t="array" ref="AD40">+INDEX(FCSTSDV!$D$2:$L$72,MATCH('tính băng dính sạch'!$D40,FCSTSDV!$C$2:$C$72,0),MATCH('tính băng dính sạch'!AD$3,FCSTSDV!$D$1:$L$1,0))/'tính băng dính sạch'!$E40</f>
        <v>#N/A</v>
      </c>
      <c r="AE40" s="100" t="e">
        <f t="array" ref="AE40">+INDEX(FCSTSDV!$D$2:$L$72,MATCH('tính băng dính sạch'!$D40,FCSTSDV!$C$2:$C$72,0),MATCH('tính băng dính sạch'!AE$3,FCSTSDV!$D$1:$L$1,0))/'tính băng dính sạch'!$E40</f>
        <v>#N/A</v>
      </c>
      <c r="AF40" s="99" t="e">
        <f>+INDEX(FCSTSDV!$D$2:$L$72,MATCH('tính băng dính sạch'!$D40,FCSTSDV!$C$2:$C$72,0),MATCH('tính băng dính sạch'!AF$3,FCSTSDV!$D$1:$L$1,0))/'tính băng dính sạch'!$E40</f>
        <v>#N/A</v>
      </c>
      <c r="AG40" s="92" t="e">
        <f t="array" ref="AG40">+ROUND(INDEX(FCSTSDV!$D$2:$L$72,MATCH('tính băng dính sạch'!$D40,FCSTSDV!$C$2:$C$72,0),MATCH('tính băng dính sạch'!AG$3,FCSTSDV!$D$1:$L$1,0))/'tính băng dính sạch'!$E40,1)</f>
        <v>#N/A</v>
      </c>
      <c r="AH40" s="92" t="e">
        <f t="array" ref="AH40">+ROUND(INDEX(FCSTSDV!$D$2:$L$72,MATCH('tính băng dính sạch'!$D40,FCSTSDV!$C$2:$C$72,0),MATCH('tính băng dính sạch'!AH$3,FCSTSDV!$D$1:$L$1,0))/'tính băng dính sạch'!$E40,1)</f>
        <v>#N/A</v>
      </c>
      <c r="AI40" s="92" t="e">
        <f t="array" ref="AI40">+ROUND(INDEX(FCSTSDV!$D$2:$L$72,MATCH('tính băng dính sạch'!$D40,FCSTSDV!$C$2:$C$72,0),MATCH('tính băng dính sạch'!AI$3,FCSTSDV!$D$1:$L$1,0))/'tính băng dính sạch'!$E40,1)</f>
        <v>#N/A</v>
      </c>
      <c r="AJ40" s="92" t="e">
        <f t="array" ref="AJ40">+ROUND(INDEX(FCSTSDV!$D$2:$L$72,MATCH('tính băng dính sạch'!$D40,FCSTSDV!$C$2:$C$72,0),MATCH('tính băng dính sạch'!AJ$3,FCSTSDV!$D$1:$L$1,0))/'tính băng dính sạch'!$E40,1)</f>
        <v>#N/A</v>
      </c>
      <c r="AK40" s="92" t="e">
        <f t="array" ref="AK40">+ROUND(INDEX(FCSTSDV!$D$2:$L$72,MATCH('tính băng dính sạch'!$D40,FCSTSDV!$C$2:$C$72,0),MATCH('tính băng dính sạch'!AK$3,FCSTSDV!$D$1:$L$1,0))/'tính băng dính sạch'!$E40,1)</f>
        <v>#N/A</v>
      </c>
      <c r="AL40" s="92" t="e">
        <f t="array" ref="AL40">+ROUND(INDEX(FCSTSDV!$D$2:$L$72,MATCH('tính băng dính sạch'!$D40,FCSTSDV!$C$2:$C$72,0),MATCH('tính băng dính sạch'!AL$3,FCSTSDV!$D$1:$L$1,0))/'tính băng dính sạch'!$E40,1)</f>
        <v>#N/A</v>
      </c>
      <c r="AM40" s="92" t="e">
        <f t="array" ref="AM40">+ROUND(INDEX(FCSTSDV!$D$2:$L$72,MATCH('tính băng dính sạch'!$D40,FCSTSDV!$C$2:$C$72,0),MATCH('tính băng dính sạch'!AM$3,FCSTSDV!$D$1:$L$1,0))/'tính băng dính sạch'!$E40,1)</f>
        <v>#N/A</v>
      </c>
      <c r="AN40" s="92" t="e">
        <f t="array" ref="AN40">+ROUND(INDEX(FCSTSDV!$D$2:$L$72,MATCH('tính băng dính sạch'!$D40,FCSTSDV!$C$2:$C$72,0),MATCH('tính băng dính sạch'!AN$3,FCSTSDV!$D$1:$L$1,0))/'tính băng dính sạch'!$E40,1)</f>
        <v>#N/A</v>
      </c>
      <c r="AO40" s="92" t="e">
        <f t="array" ref="AO40">+ROUND(INDEX(FCSTSDV!$D$2:$L$72,MATCH('tính băng dính sạch'!$D40,FCSTSDV!$C$2:$C$72,0),MATCH('tính băng dính sạch'!AO$3,FCSTSDV!$D$1:$L$1,0))/'tính băng dính sạch'!$E40,1)</f>
        <v>#N/A</v>
      </c>
      <c r="AP40" s="92" t="e">
        <f t="array" ref="AP40">+ROUND(INDEX(FCSTSDV!$D$2:$L$72,MATCH('tính băng dính sạch'!$D40,FCSTSDV!$C$2:$C$72,0),MATCH('tính băng dính sạch'!AP$3,FCSTSDV!$D$1:$L$1,0))/'tính băng dính sạch'!$E40,1)</f>
        <v>#N/A</v>
      </c>
      <c r="AQ40" s="92" t="e">
        <f t="array" ref="AQ40">+ROUND(INDEX(FCSTSDV!$D$2:$L$72,MATCH('tính băng dính sạch'!$D40,FCSTSDV!$C$2:$C$72,0),MATCH('tính băng dính sạch'!AQ$3,FCSTSDV!$D$1:$L$1,0))/'tính băng dính sạch'!$E40,1)</f>
        <v>#N/A</v>
      </c>
      <c r="AR40" s="92" t="e">
        <f t="array" ref="AR40">+ROUND(INDEX(FCSTSDV!$D$2:$L$72,MATCH('tính băng dính sạch'!$D40,FCSTSDV!$C$2:$C$72,0),MATCH('tính băng dính sạch'!AR$3,FCSTSDV!$D$1:$L$1,0))/'tính băng dính sạch'!$E40,1)</f>
        <v>#N/A</v>
      </c>
      <c r="AS40" s="92" t="e">
        <f t="array" ref="AS40">+ROUND(INDEX(FCSTSDV!$D$2:$L$72,MATCH('tính băng dính sạch'!$D40,FCSTSDV!$C$2:$C$72,0),MATCH('tính băng dính sạch'!AS$3,FCSTSDV!$D$1:$L$1,0))/'tính băng dính sạch'!$E40,1)</f>
        <v>#N/A</v>
      </c>
      <c r="AT40" s="92" t="e">
        <f t="array" ref="AT40">+ROUND(INDEX(FCSTSDV!$D$2:$L$72,MATCH('tính băng dính sạch'!$D40,FCSTSDV!$C$2:$C$72,0),MATCH('tính băng dính sạch'!AT$3,FCSTSDV!$D$1:$L$1,0))/'tính băng dính sạch'!$E40,1)</f>
        <v>#N/A</v>
      </c>
      <c r="AU40" s="92" t="e">
        <f t="array" ref="AU40">+ROUND(INDEX(FCSTSDV!$D$2:$L$72,MATCH('tính băng dính sạch'!$D40,FCSTSDV!$C$2:$C$72,0),MATCH('tính băng dính sạch'!AU$3,FCSTSDV!$D$1:$L$1,0))/'tính băng dính sạch'!$E40,1)</f>
        <v>#N/A</v>
      </c>
      <c r="AV40" s="92" t="e">
        <f t="array" ref="AV40">+ROUND(INDEX(FCSTSDV!$D$2:$L$72,MATCH('tính băng dính sạch'!$D40,FCSTSDV!$C$2:$C$72,0),MATCH('tính băng dính sạch'!AV$3,FCSTSDV!$D$1:$L$1,0))/'tính băng dính sạch'!$E40,1)</f>
        <v>#N/A</v>
      </c>
      <c r="AW40" s="92" t="e">
        <f t="array" ref="AW40">+ROUND(INDEX(FCSTSDV!$D$2:$L$72,MATCH('tính băng dính sạch'!$D40,FCSTSDV!$C$2:$C$72,0),MATCH('tính băng dính sạch'!AW$3,FCSTSDV!$D$1:$L$1,0))/'tính băng dính sạch'!$E40,1)</f>
        <v>#N/A</v>
      </c>
      <c r="AX40" s="92" t="e">
        <f t="array" ref="AX40">+ROUND(INDEX(FCSTSDV!$D$2:$L$72,MATCH('tính băng dính sạch'!$D40,FCSTSDV!$C$2:$C$72,0),MATCH('tính băng dính sạch'!AX$3,FCSTSDV!$D$1:$L$1,0))/'tính băng dính sạch'!$E40,1)</f>
        <v>#N/A</v>
      </c>
      <c r="AY40" s="92" t="e">
        <f t="array" ref="AY40">+ROUND(INDEX(FCSTSDV!$D$2:$L$72,MATCH('tính băng dính sạch'!$D40,FCSTSDV!$C$2:$C$72,0),MATCH('tính băng dính sạch'!AY$3,FCSTSDV!$D$1:$L$1,0))/'tính băng dính sạch'!$E40,1)</f>
        <v>#N/A</v>
      </c>
      <c r="AZ40" s="92" t="e">
        <f t="array" ref="AZ40">+ROUND(INDEX(FCSTSDV!$D$2:$L$72,MATCH('tính băng dính sạch'!$D40,FCSTSDV!$C$2:$C$72,0),MATCH('tính băng dính sạch'!AZ$3,FCSTSDV!$D$1:$L$1,0))/'tính băng dính sạch'!$E40,1)</f>
        <v>#N/A</v>
      </c>
      <c r="BA40" s="92" t="e">
        <f t="array" ref="BA40">+ROUND(INDEX(FCSTSDV!$D$2:$L$72,MATCH('tính băng dính sạch'!$D40,FCSTSDV!$C$2:$C$72,0),MATCH('tính băng dính sạch'!BA$3,FCSTSDV!$D$1:$L$1,0))/'tính băng dính sạch'!$E40,1)</f>
        <v>#N/A</v>
      </c>
      <c r="BB40" s="92" t="e">
        <f t="array" ref="BB40">+ROUND(INDEX(FCSTSDV!$D$2:$L$72,MATCH('tính băng dính sạch'!$D40,FCSTSDV!$C$2:$C$72,0),MATCH('tính băng dính sạch'!BB$3,FCSTSDV!$D$1:$L$1,0))/'tính băng dính sạch'!$E40,1)</f>
        <v>#N/A</v>
      </c>
      <c r="BC40" s="92" t="e">
        <f t="array" ref="BC40">+ROUND(INDEX(FCSTSDV!$D$2:$L$72,MATCH('tính băng dính sạch'!$D40,FCSTSDV!$C$2:$C$72,0),MATCH('tính băng dính sạch'!BC$3,FCSTSDV!$D$1:$L$1,0))/'tính băng dính sạch'!$E40,1)</f>
        <v>#N/A</v>
      </c>
      <c r="BD40" s="92" t="e">
        <f t="array" ref="BD40">+ROUND(INDEX(FCSTSDV!$D$2:$L$72,MATCH('tính băng dính sạch'!$D40,FCSTSDV!$C$2:$C$72,0),MATCH('tính băng dính sạch'!BD$3,FCSTSDV!$D$1:$L$1,0))/'tính băng dính sạch'!$E40,1)</f>
        <v>#N/A</v>
      </c>
      <c r="BE40" s="92" t="e">
        <f t="array" ref="BE40">+ROUND(INDEX(FCSTSDV!$D$2:$L$72,MATCH('tính băng dính sạch'!$D40,FCSTSDV!$C$2:$C$72,0),MATCH('tính băng dính sạch'!BE$3,FCSTSDV!$D$1:$L$1,0))/'tính băng dính sạch'!$E40,1)</f>
        <v>#N/A</v>
      </c>
      <c r="BF40" s="92" t="e">
        <f t="array" ref="BF40">+ROUND(INDEX(FCSTSDV!$D$2:$L$72,MATCH('tính băng dính sạch'!$D40,FCSTSDV!$C$2:$C$72,0),MATCH('tính băng dính sạch'!BF$3,FCSTSDV!$D$1:$L$1,0))/'tính băng dính sạch'!$E40,1)</f>
        <v>#N/A</v>
      </c>
      <c r="BG40" s="92" t="e">
        <f t="array" ref="BG40">+ROUND(INDEX(FCSTSDV!$D$2:$L$72,MATCH('tính băng dính sạch'!$D40,FCSTSDV!$C$2:$C$72,0),MATCH('tính băng dính sạch'!BG$3,FCSTSDV!$D$1:$L$1,0))/'tính băng dính sạch'!$E40,1)</f>
        <v>#N/A</v>
      </c>
      <c r="BH40" s="92" t="e">
        <f t="array" ref="BH40">+ROUND(INDEX(FCSTSDV!$D$2:$L$72,MATCH('tính băng dính sạch'!$D40,FCSTSDV!$C$2:$C$72,0),MATCH('tính băng dính sạch'!BH$3,FCSTSDV!$D$1:$L$1,0))/'tính băng dính sạch'!$E40,1)</f>
        <v>#N/A</v>
      </c>
      <c r="BI40" s="92" t="e">
        <f t="array" ref="BI40">+ROUND(INDEX(FCSTSDV!$D$2:$L$72,MATCH('tính băng dính sạch'!$D40,FCSTSDV!$C$2:$C$72,0),MATCH('tính băng dính sạch'!BI$3,FCSTSDV!$D$1:$L$1,0))/'tính băng dính sạch'!$E40,1)</f>
        <v>#N/A</v>
      </c>
      <c r="BJ40" s="92" t="e">
        <f t="array" ref="BJ40">+ROUND(INDEX(FCSTSDV!$D$2:$L$72,MATCH('tính băng dính sạch'!$D40,FCSTSDV!$C$2:$C$72,0),MATCH('tính băng dính sạch'!BJ$3,FCSTSDV!$D$1:$L$1,0))/'tính băng dính sạch'!$E40,1)</f>
        <v>#N/A</v>
      </c>
      <c r="BK40" s="92" t="e">
        <f t="array" ref="BK40">+ROUND(INDEX(FCSTSDV!$D$2:$L$72,MATCH('tính băng dính sạch'!$D40,FCSTSDV!$C$2:$C$72,0),MATCH('tính băng dính sạch'!BK$3,FCSTSDV!$D$1:$L$1,0))/'tính băng dính sạch'!$E40,1)</f>
        <v>#N/A</v>
      </c>
      <c r="BL40" s="92" t="e">
        <f t="array" ref="BL40">+ROUND(INDEX(FCSTSDV!$D$2:$L$72,MATCH('tính băng dính sạch'!$D40,FCSTSDV!$C$2:$C$72,0),MATCH('tính băng dính sạch'!BL$3,FCSTSDV!$D$1:$L$1,0))/'tính băng dính sạch'!$E40,1)</f>
        <v>#N/A</v>
      </c>
      <c r="BM40" s="92" t="e">
        <f t="array" ref="BM40">+ROUND(INDEX(FCSTSDV!$D$2:$L$72,MATCH('tính băng dính sạch'!$D40,FCSTSDV!$C$2:$C$72,0),MATCH('tính băng dính sạch'!BM$3,FCSTSDV!$D$1:$L$1,0))/'tính băng dính sạch'!$E40,1)</f>
        <v>#N/A</v>
      </c>
      <c r="BN40" s="92" t="e">
        <f t="array" ref="BN40">+ROUND(INDEX(FCSTSDV!$D$2:$L$72,MATCH('tính băng dính sạch'!$D40,FCSTSDV!$C$2:$C$72,0),MATCH('tính băng dính sạch'!BN$3,FCSTSDV!$D$1:$L$1,0))/'tính băng dính sạch'!$E40,1)</f>
        <v>#N/A</v>
      </c>
      <c r="BO40" s="92" t="e">
        <f t="array" ref="BO40">+ROUND(INDEX(FCSTSDV!$D$2:$L$72,MATCH('tính băng dính sạch'!$D40,FCSTSDV!$C$2:$C$72,0),MATCH('tính băng dính sạch'!BO$3,FCSTSDV!$D$1:$L$1,0))/'tính băng dính sạch'!$E40,1)</f>
        <v>#N/A</v>
      </c>
      <c r="BP40" s="92" t="e">
        <f t="array" ref="BP40">+ROUND(INDEX(FCSTSDV!$D$2:$L$72,MATCH('tính băng dính sạch'!$D40,FCSTSDV!$C$2:$C$72,0),MATCH('tính băng dính sạch'!BP$3,FCSTSDV!$D$1:$L$1,0))/'tính băng dính sạch'!$E40,1)</f>
        <v>#N/A</v>
      </c>
      <c r="BQ40" s="92" t="e">
        <f t="array" ref="BQ40">+ROUND(INDEX(FCSTSDV!$D$2:$L$72,MATCH('tính băng dính sạch'!$D40,FCSTSDV!$C$2:$C$72,0),MATCH('tính băng dính sạch'!BQ$3,FCSTSDV!$D$1:$L$1,0))/'tính băng dính sạch'!$E40,1)</f>
        <v>#N/A</v>
      </c>
      <c r="BR40" s="92" t="e">
        <f t="array" ref="BR40">+ROUND(INDEX(FCSTSDV!$D$2:$L$72,MATCH('tính băng dính sạch'!$D40,FCSTSDV!$C$2:$C$72,0),MATCH('tính băng dính sạch'!BR$3,FCSTSDV!$D$1:$L$1,0))/'tính băng dính sạch'!$E40,1)</f>
        <v>#N/A</v>
      </c>
      <c r="BS40" s="92" t="e">
        <f t="array" ref="BS40">+ROUND(INDEX(FCSTSDV!$D$2:$L$72,MATCH('tính băng dính sạch'!$D40,FCSTSDV!$C$2:$C$72,0),MATCH('tính băng dính sạch'!BS$3,FCSTSDV!$D$1:$L$1,0))/'tính băng dính sạch'!$E40,1)</f>
        <v>#N/A</v>
      </c>
      <c r="BT40" s="92" t="e">
        <f t="array" ref="BT40">+ROUND(INDEX(FCSTSDV!$D$2:$L$72,MATCH('tính băng dính sạch'!$D40,FCSTSDV!$C$2:$C$72,0),MATCH('tính băng dính sạch'!BT$3,FCSTSDV!$D$1:$L$1,0))/'tính băng dính sạch'!$E40,1)</f>
        <v>#N/A</v>
      </c>
      <c r="BU40" s="92" t="e">
        <f t="array" ref="BU40">+ROUND(INDEX(FCSTSDV!$D$2:$L$72,MATCH('tính băng dính sạch'!$D40,FCSTSDV!$C$2:$C$72,0),MATCH('tính băng dính sạch'!BU$3,FCSTSDV!$D$1:$L$1,0))/'tính băng dính sạch'!$E40,1)</f>
        <v>#N/A</v>
      </c>
      <c r="BV40" s="92" t="e">
        <f t="array" ref="BV40">+ROUND(INDEX(FCSTSDV!$D$2:$L$72,MATCH('tính băng dính sạch'!$D40,FCSTSDV!$C$2:$C$72,0),MATCH('tính băng dính sạch'!BV$3,FCSTSDV!$D$1:$L$1,0))/'tính băng dính sạch'!$E40,1)</f>
        <v>#N/A</v>
      </c>
      <c r="BW40" s="92" t="e">
        <f t="array" ref="BW40">+ROUND(INDEX(FCSTSDV!$D$2:$L$72,MATCH('tính băng dính sạch'!$D40,FCSTSDV!$C$2:$C$72,0),MATCH('tính băng dính sạch'!BW$3,FCSTSDV!$D$1:$L$1,0))/'tính băng dính sạch'!$E40,1)</f>
        <v>#N/A</v>
      </c>
      <c r="BX40" s="92" t="e">
        <f t="array" ref="BX40">+ROUND(INDEX(FCSTSDV!$D$2:$L$72,MATCH('tính băng dính sạch'!$D40,FCSTSDV!$C$2:$C$72,0),MATCH('tính băng dính sạch'!BX$3,FCSTSDV!$D$1:$L$1,0))/'tính băng dính sạch'!$E40,1)</f>
        <v>#N/A</v>
      </c>
      <c r="BY40" s="92" t="e">
        <f t="array" ref="BY40">+ROUND(INDEX(FCSTSDV!$D$2:$L$72,MATCH('tính băng dính sạch'!$D40,FCSTSDV!$C$2:$C$72,0),MATCH('tính băng dính sạch'!BY$3,FCSTSDV!$D$1:$L$1,0))/'tính băng dính sạch'!$E40,1)</f>
        <v>#N/A</v>
      </c>
      <c r="BZ40" s="92" t="e">
        <f t="array" ref="BZ40">+ROUND(INDEX(FCSTSDV!$D$2:$L$72,MATCH('tính băng dính sạch'!$D40,FCSTSDV!$C$2:$C$72,0),MATCH('tính băng dính sạch'!BZ$3,FCSTSDV!$D$1:$L$1,0))/'tính băng dính sạch'!$E40,1)</f>
        <v>#N/A</v>
      </c>
      <c r="CA40" s="92" t="e">
        <f t="array" ref="CA40">+ROUND(INDEX(FCSTSDV!$D$2:$L$72,MATCH('tính băng dính sạch'!$D40,FCSTSDV!$C$2:$C$72,0),MATCH('tính băng dính sạch'!CA$3,FCSTSDV!$D$1:$L$1,0))/'tính băng dính sạch'!$E40,1)</f>
        <v>#N/A</v>
      </c>
      <c r="CB40" s="92" t="e">
        <f t="array" ref="CB40">+ROUND(INDEX(FCSTSDV!$D$2:$L$72,MATCH('tính băng dính sạch'!$D40,FCSTSDV!$C$2:$C$72,0),MATCH('tính băng dính sạch'!CB$3,FCSTSDV!$D$1:$L$1,0))/'tính băng dính sạch'!$E40,1)</f>
        <v>#N/A</v>
      </c>
      <c r="CC40" s="92" t="e">
        <f t="array" ref="CC40">+ROUND(INDEX(FCSTSDV!$D$2:$L$72,MATCH('tính băng dính sạch'!$D40,FCSTSDV!$C$2:$C$72,0),MATCH('tính băng dính sạch'!CC$3,FCSTSDV!$D$1:$L$1,0))/'tính băng dính sạch'!$E40,1)</f>
        <v>#N/A</v>
      </c>
      <c r="CD40" s="92" t="e">
        <f t="array" ref="CD40">+ROUND(INDEX(FCSTSDV!$D$2:$L$72,MATCH('tính băng dính sạch'!$D40,FCSTSDV!$C$2:$C$72,0),MATCH('tính băng dính sạch'!CD$3,FCSTSDV!$D$1:$L$1,0))/'tính băng dính sạch'!$E40,1)</f>
        <v>#N/A</v>
      </c>
      <c r="CE40" s="92" t="e">
        <f t="array" ref="CE40">+ROUND(INDEX(FCSTSDV!$D$2:$L$72,MATCH('tính băng dính sạch'!$D40,FCSTSDV!$C$2:$C$72,0),MATCH('tính băng dính sạch'!CE$3,FCSTSDV!$D$1:$L$1,0))/'tính băng dính sạch'!$E40,1)</f>
        <v>#N/A</v>
      </c>
      <c r="CF40" s="92" t="e">
        <f t="array" ref="CF40">+ROUND(INDEX(FCSTSDV!$D$2:$L$72,MATCH('tính băng dính sạch'!$D40,FCSTSDV!$C$2:$C$72,0),MATCH('tính băng dính sạch'!CF$3,FCSTSDV!$D$1:$L$1,0))/'tính băng dính sạch'!$E40,1)</f>
        <v>#N/A</v>
      </c>
      <c r="CG40" s="92" t="e">
        <f t="array" ref="CG40">+ROUND(INDEX(FCSTSDV!$D$2:$L$72,MATCH('tính băng dính sạch'!$D40,FCSTSDV!$C$2:$C$72,0),MATCH('tính băng dính sạch'!CG$3,FCSTSDV!$D$1:$L$1,0))/'tính băng dính sạch'!$E40,1)</f>
        <v>#N/A</v>
      </c>
      <c r="CH40" s="92" t="e">
        <f t="array" ref="CH40">+ROUND(INDEX(FCSTSDV!$D$2:$L$72,MATCH('tính băng dính sạch'!$D40,FCSTSDV!$C$2:$C$72,0),MATCH('tính băng dính sạch'!CH$3,FCSTSDV!$D$1:$L$1,0))/'tính băng dính sạch'!$E40,1)</f>
        <v>#N/A</v>
      </c>
      <c r="CI40" s="92" t="e">
        <f t="array" ref="CI40">+ROUND(INDEX(FCSTSDV!$D$2:$L$72,MATCH('tính băng dính sạch'!$D40,FCSTSDV!$C$2:$C$72,0),MATCH('tính băng dính sạch'!CI$3,FCSTSDV!$D$1:$L$1,0))/'tính băng dính sạch'!$E40,1)</f>
        <v>#N/A</v>
      </c>
      <c r="CJ40" s="92" t="e">
        <f t="array" ref="CJ40">+ROUND(INDEX(FCSTSDV!$D$2:$L$72,MATCH('tính băng dính sạch'!$D40,FCSTSDV!$C$2:$C$72,0),MATCH('tính băng dính sạch'!CJ$3,FCSTSDV!$D$1:$L$1,0))/'tính băng dính sạch'!$E40,1)</f>
        <v>#N/A</v>
      </c>
      <c r="CK40" s="92" t="e">
        <f t="array" ref="CK40">+ROUND(INDEX(FCSTSDV!$D$2:$L$72,MATCH('tính băng dính sạch'!$D40,FCSTSDV!$C$2:$C$72,0),MATCH('tính băng dính sạch'!CK$3,FCSTSDV!$D$1:$L$1,0))/'tính băng dính sạch'!$E40,1)</f>
        <v>#N/A</v>
      </c>
      <c r="CL40" s="92" t="e">
        <f t="array" ref="CL40">+ROUND(INDEX(FCSTSDV!$D$2:$L$72,MATCH('tính băng dính sạch'!$D40,FCSTSDV!$C$2:$C$72,0),MATCH('tính băng dính sạch'!CL$3,FCSTSDV!$D$1:$L$1,0))/'tính băng dính sạch'!$E40,1)</f>
        <v>#N/A</v>
      </c>
      <c r="CM40" s="92" t="e">
        <f t="array" ref="CM40">+ROUND(INDEX(FCSTSDV!$D$2:$L$72,MATCH('tính băng dính sạch'!$D40,FCSTSDV!$C$2:$C$72,0),MATCH('tính băng dính sạch'!CM$3,FCSTSDV!$D$1:$L$1,0))/'tính băng dính sạch'!$E40,1)</f>
        <v>#N/A</v>
      </c>
      <c r="CN40" s="92" t="e">
        <f t="array" ref="CN40">+ROUND(INDEX(FCSTSDV!$D$2:$L$72,MATCH('tính băng dính sạch'!$D40,FCSTSDV!$C$2:$C$72,0),MATCH('tính băng dính sạch'!CN$3,FCSTSDV!$D$1:$L$1,0))/'tính băng dính sạch'!$E40,1)</f>
        <v>#N/A</v>
      </c>
      <c r="CO40" s="92" t="e">
        <f t="array" ref="CO40">+ROUND(INDEX(FCSTSDV!$D$2:$L$72,MATCH('tính băng dính sạch'!$D40,FCSTSDV!$C$2:$C$72,0),MATCH('tính băng dính sạch'!CO$3,FCSTSDV!$D$1:$L$1,0))/'tính băng dính sạch'!$E40,1)</f>
        <v>#N/A</v>
      </c>
      <c r="CP40" s="92" t="e">
        <f t="array" ref="CP40">+ROUND(INDEX(FCSTSDV!$D$2:$L$72,MATCH('tính băng dính sạch'!$D40,FCSTSDV!$C$2:$C$72,0),MATCH('tính băng dính sạch'!CP$3,FCSTSDV!$D$1:$L$1,0))/'tính băng dính sạch'!$E40,1)</f>
        <v>#N/A</v>
      </c>
      <c r="CQ40" s="92" t="e">
        <f t="array" ref="CQ40">+ROUND(INDEX(FCSTSDV!$D$2:$L$72,MATCH('tính băng dính sạch'!$D40,FCSTSDV!$C$2:$C$72,0),MATCH('tính băng dính sạch'!CQ$3,FCSTSDV!$D$1:$L$1,0))/'tính băng dính sạch'!$E40,1)</f>
        <v>#N/A</v>
      </c>
    </row>
    <row r="41" spans="1:95" ht="20.100000000000001" hidden="1" customHeight="1">
      <c r="A41" s="813"/>
      <c r="B41" s="795"/>
      <c r="C41" s="66" t="s">
        <v>93</v>
      </c>
      <c r="D41" s="46" t="s">
        <v>94</v>
      </c>
      <c r="E41" s="49">
        <v>1000</v>
      </c>
      <c r="F41" s="799"/>
      <c r="G41" s="799"/>
      <c r="H41" s="830"/>
      <c r="I41" s="81">
        <f>+ROUND(IFERROR(VLOOKUP(D41,FCSTSDV!$C$2:$C$72,26,0),0)/'tính băng dính sạch'!E41+0,0)</f>
        <v>0</v>
      </c>
      <c r="J41" s="85" t="e">
        <f>+VLOOKUP(D41,FCSTSDV!$C$2:$L$72,84,0)</f>
        <v>#N/A</v>
      </c>
      <c r="K41" s="13" t="e">
        <f t="array" ref="K41">+INDEX(FCSTSDV!$D$2:$L$72,MATCH('tính băng dính sạch'!$D41,FCSTSDV!$C$2:$C$72,0),MATCH('tính băng dính sạch'!K$3,FCSTSDV!$D$1:$L$1,0))/'tính băng dính sạch'!$E41</f>
        <v>#N/A</v>
      </c>
      <c r="L41" s="13" t="e">
        <f t="array" ref="L41">+INDEX(FCSTSDV!$D$2:$L$72,MATCH('tính băng dính sạch'!$D41,FCSTSDV!$C$2:$C$72,0),MATCH('tính băng dính sạch'!L$3,FCSTSDV!$D$1:$L$1,0))/'tính băng dính sạch'!$E41</f>
        <v>#N/A</v>
      </c>
      <c r="M41" s="84" t="e">
        <f t="array" ref="M41">+INDEX(FCSTSDV!$D$2:$L$72,MATCH('tính băng dính sạch'!$D41,FCSTSDV!$C$2:$C$72,0),MATCH('tính băng dính sạch'!M$3,FCSTSDV!$D$1:$L$1,0))/'tính băng dính sạch'!$E41</f>
        <v>#N/A</v>
      </c>
      <c r="N41" s="84" t="e">
        <f t="array" ref="N41">+INDEX(FCSTSDV!$D$2:$L$72,MATCH('tính băng dính sạch'!$D41,FCSTSDV!$C$2:$C$72,0),MATCH('tính băng dính sạch'!N$3,FCSTSDV!$D$1:$L$1,0))/'tính băng dính sạch'!$E41</f>
        <v>#N/A</v>
      </c>
      <c r="O41" s="84" t="e">
        <f t="array" ref="O41">+INDEX(FCSTSDV!$D$2:$L$72,MATCH('tính băng dính sạch'!$D41,FCSTSDV!$C$2:$C$72,0),MATCH('tính băng dính sạch'!O$3,FCSTSDV!$D$1:$L$1,0))/'tính băng dính sạch'!$E41</f>
        <v>#N/A</v>
      </c>
      <c r="P41" s="84" t="e">
        <f t="array" ref="P41">+INDEX(FCSTSDV!$D$2:$L$72,MATCH('tính băng dính sạch'!$D41,FCSTSDV!$C$2:$C$72,0),MATCH('tính băng dính sạch'!P$3,FCSTSDV!$D$1:$L$1,0))/'tính băng dính sạch'!$E41</f>
        <v>#N/A</v>
      </c>
      <c r="Q41" s="84" t="e">
        <f t="array" ref="Q41">+INDEX(FCSTSDV!$D$2:$L$72,MATCH('tính băng dính sạch'!$D41,FCSTSDV!$C$2:$C$72,0),MATCH('tính băng dính sạch'!Q$3,FCSTSDV!$D$1:$L$1,0))/'tính băng dính sạch'!$E41</f>
        <v>#N/A</v>
      </c>
      <c r="R41" s="84" t="e">
        <f t="array" ref="R41">+INDEX(FCSTSDV!$D$2:$L$72,MATCH('tính băng dính sạch'!$D41,FCSTSDV!$C$2:$C$72,0),MATCH('tính băng dính sạch'!R$3,FCSTSDV!$D$1:$L$1,0))/'tính băng dính sạch'!$E41</f>
        <v>#N/A</v>
      </c>
      <c r="S41" s="84" t="e">
        <f t="array" ref="S41">+INDEX(FCSTSDV!$D$2:$L$72,MATCH('tính băng dính sạch'!$D41,FCSTSDV!$C$2:$C$72,0),MATCH('tính băng dính sạch'!S$3,FCSTSDV!$D$1:$L$1,0))/'tính băng dính sạch'!$E41</f>
        <v>#N/A</v>
      </c>
      <c r="T41" s="84" t="e">
        <f t="array" ref="T41">+INDEX(FCSTSDV!$D$2:$L$72,MATCH('tính băng dính sạch'!$D41,FCSTSDV!$C$2:$C$72,0),MATCH('tính băng dính sạch'!T$3,FCSTSDV!$D$1:$L$1,0))/'tính băng dính sạch'!$E41</f>
        <v>#N/A</v>
      </c>
      <c r="U41" s="84" t="e">
        <f t="array" ref="U41">+INDEX(FCSTSDV!$D$2:$L$72,MATCH('tính băng dính sạch'!$D41,FCSTSDV!$C$2:$C$72,0),MATCH('tính băng dính sạch'!U$3,FCSTSDV!$D$1:$L$1,0))/'tính băng dính sạch'!$E41</f>
        <v>#N/A</v>
      </c>
      <c r="V41" s="101" t="e">
        <f t="array" ref="V41">+INDEX(FCSTSDV!$D$2:$L$72,MATCH('tính băng dính sạch'!$D41,FCSTSDV!$C$2:$C$72,0),MATCH('tính băng dính sạch'!V$3,FCSTSDV!$D$1:$L$1,0))/'tính băng dính sạch'!$E41</f>
        <v>#N/A</v>
      </c>
      <c r="W41" s="92" t="e">
        <f t="array" ref="W41">+INDEX(FCSTSDV!$D$2:$L$72,MATCH('tính băng dính sạch'!$D41,FCSTSDV!$C$2:$C$72,0),MATCH('tính băng dính sạch'!W$3,FCSTSDV!$D$1:$L$1,0))/'tính băng dính sạch'!$E41</f>
        <v>#N/A</v>
      </c>
      <c r="X41" s="102" t="e">
        <f t="array" ref="X41">+INDEX(FCSTSDV!$D$2:$L$72,MATCH('tính băng dính sạch'!$D41,FCSTSDV!$C$2:$C$72,0),MATCH('tính băng dính sạch'!X$3,FCSTSDV!$D$1:$L$1,0))/'tính băng dính sạch'!$E41</f>
        <v>#N/A</v>
      </c>
      <c r="Y41" s="102" t="e">
        <f t="array" ref="Y41">+INDEX(FCSTSDV!$D$2:$L$72,MATCH('tính băng dính sạch'!$D41,FCSTSDV!$C$2:$C$72,0),MATCH('tính băng dính sạch'!Y$3,FCSTSDV!$D$1:$L$1,0))/'tính băng dính sạch'!$E41</f>
        <v>#N/A</v>
      </c>
      <c r="Z41" s="102" t="e">
        <f t="array" ref="Z41">+INDEX(FCSTSDV!$D$2:$L$72,MATCH('tính băng dính sạch'!$D41,FCSTSDV!$C$2:$C$72,0),MATCH('tính băng dính sạch'!Z$3,FCSTSDV!$D$1:$L$1,0))/'tính băng dính sạch'!$E41</f>
        <v>#N/A</v>
      </c>
      <c r="AA41" s="102" t="e">
        <f t="array" ref="AA41">+INDEX(FCSTSDV!$D$2:$L$72,MATCH('tính băng dính sạch'!$D41,FCSTSDV!$C$2:$C$72,0),MATCH('tính băng dính sạch'!AA$3,FCSTSDV!$D$1:$L$1,0))/'tính băng dính sạch'!$E41</f>
        <v>#N/A</v>
      </c>
      <c r="AB41" s="102" t="e">
        <f t="array" ref="AB41">+INDEX(FCSTSDV!$D$2:$L$72,MATCH('tính băng dính sạch'!$D41,FCSTSDV!$C$2:$C$72,0),MATCH('tính băng dính sạch'!AB$3,FCSTSDV!$D$1:$L$1,0))/'tính băng dính sạch'!$E41</f>
        <v>#N/A</v>
      </c>
      <c r="AC41" s="102" t="e">
        <f t="array" ref="AC41">+INDEX(FCSTSDV!$D$2:$L$72,MATCH('tính băng dính sạch'!$D41,FCSTSDV!$C$2:$C$72,0),MATCH('tính băng dính sạch'!AC$3,FCSTSDV!$D$1:$L$1,0))/'tính băng dính sạch'!$E41</f>
        <v>#N/A</v>
      </c>
      <c r="AD41" s="102" t="e">
        <f t="array" ref="AD41">+INDEX(FCSTSDV!$D$2:$L$72,MATCH('tính băng dính sạch'!$D41,FCSTSDV!$C$2:$C$72,0),MATCH('tính băng dính sạch'!AD$3,FCSTSDV!$D$1:$L$1,0))/'tính băng dính sạch'!$E41</f>
        <v>#N/A</v>
      </c>
      <c r="AE41" s="102" t="e">
        <f t="array" ref="AE41">+INDEX(FCSTSDV!$D$2:$L$72,MATCH('tính băng dính sạch'!$D41,FCSTSDV!$C$2:$C$72,0),MATCH('tính băng dính sạch'!AE$3,FCSTSDV!$D$1:$L$1,0))/'tính băng dính sạch'!$E41</f>
        <v>#N/A</v>
      </c>
      <c r="AF41" s="92" t="e">
        <f>+INDEX(FCSTSDV!$D$2:$L$72,MATCH('tính băng dính sạch'!$D41,FCSTSDV!$C$2:$C$72,0),MATCH('tính băng dính sạch'!AF$3,FCSTSDV!$D$1:$L$1,0))/'tính băng dính sạch'!$E41</f>
        <v>#N/A</v>
      </c>
      <c r="AG41" s="92" t="e">
        <f t="array" ref="AG41">+ROUND(INDEX(FCSTSDV!$D$2:$L$72,MATCH('tính băng dính sạch'!$D41,FCSTSDV!$C$2:$C$72,0),MATCH('tính băng dính sạch'!AG$3,FCSTSDV!$D$1:$L$1,0))/'tính băng dính sạch'!$E41,1)</f>
        <v>#N/A</v>
      </c>
      <c r="AH41" s="92" t="e">
        <f t="array" ref="AH41">+ROUND(INDEX(FCSTSDV!$D$2:$L$72,MATCH('tính băng dính sạch'!$D41,FCSTSDV!$C$2:$C$72,0),MATCH('tính băng dính sạch'!AH$3,FCSTSDV!$D$1:$L$1,0))/'tính băng dính sạch'!$E41,1)</f>
        <v>#N/A</v>
      </c>
      <c r="AI41" s="92" t="e">
        <f t="array" ref="AI41">+ROUND(INDEX(FCSTSDV!$D$2:$L$72,MATCH('tính băng dính sạch'!$D41,FCSTSDV!$C$2:$C$72,0),MATCH('tính băng dính sạch'!AI$3,FCSTSDV!$D$1:$L$1,0))/'tính băng dính sạch'!$E41,1)</f>
        <v>#N/A</v>
      </c>
      <c r="AJ41" s="92" t="e">
        <f t="array" ref="AJ41">+ROUND(INDEX(FCSTSDV!$D$2:$L$72,MATCH('tính băng dính sạch'!$D41,FCSTSDV!$C$2:$C$72,0),MATCH('tính băng dính sạch'!AJ$3,FCSTSDV!$D$1:$L$1,0))/'tính băng dính sạch'!$E41,1)</f>
        <v>#N/A</v>
      </c>
      <c r="AK41" s="92" t="e">
        <f t="array" ref="AK41">+ROUND(INDEX(FCSTSDV!$D$2:$L$72,MATCH('tính băng dính sạch'!$D41,FCSTSDV!$C$2:$C$72,0),MATCH('tính băng dính sạch'!AK$3,FCSTSDV!$D$1:$L$1,0))/'tính băng dính sạch'!$E41,1)</f>
        <v>#N/A</v>
      </c>
      <c r="AL41" s="92" t="e">
        <f t="array" ref="AL41">+ROUND(INDEX(FCSTSDV!$D$2:$L$72,MATCH('tính băng dính sạch'!$D41,FCSTSDV!$C$2:$C$72,0),MATCH('tính băng dính sạch'!AL$3,FCSTSDV!$D$1:$L$1,0))/'tính băng dính sạch'!$E41,1)</f>
        <v>#N/A</v>
      </c>
      <c r="AM41" s="92" t="e">
        <f t="array" ref="AM41">+ROUND(INDEX(FCSTSDV!$D$2:$L$72,MATCH('tính băng dính sạch'!$D41,FCSTSDV!$C$2:$C$72,0),MATCH('tính băng dính sạch'!AM$3,FCSTSDV!$D$1:$L$1,0))/'tính băng dính sạch'!$E41,1)</f>
        <v>#N/A</v>
      </c>
      <c r="AN41" s="92" t="e">
        <f t="array" ref="AN41">+ROUND(INDEX(FCSTSDV!$D$2:$L$72,MATCH('tính băng dính sạch'!$D41,FCSTSDV!$C$2:$C$72,0),MATCH('tính băng dính sạch'!AN$3,FCSTSDV!$D$1:$L$1,0))/'tính băng dính sạch'!$E41,1)</f>
        <v>#N/A</v>
      </c>
      <c r="AO41" s="92" t="e">
        <f t="array" ref="AO41">+ROUND(INDEX(FCSTSDV!$D$2:$L$72,MATCH('tính băng dính sạch'!$D41,FCSTSDV!$C$2:$C$72,0),MATCH('tính băng dính sạch'!AO$3,FCSTSDV!$D$1:$L$1,0))/'tính băng dính sạch'!$E41,1)</f>
        <v>#N/A</v>
      </c>
      <c r="AP41" s="92" t="e">
        <f t="array" ref="AP41">+ROUND(INDEX(FCSTSDV!$D$2:$L$72,MATCH('tính băng dính sạch'!$D41,FCSTSDV!$C$2:$C$72,0),MATCH('tính băng dính sạch'!AP$3,FCSTSDV!$D$1:$L$1,0))/'tính băng dính sạch'!$E41,1)</f>
        <v>#N/A</v>
      </c>
      <c r="AQ41" s="92" t="e">
        <f t="array" ref="AQ41">+ROUND(INDEX(FCSTSDV!$D$2:$L$72,MATCH('tính băng dính sạch'!$D41,FCSTSDV!$C$2:$C$72,0),MATCH('tính băng dính sạch'!AQ$3,FCSTSDV!$D$1:$L$1,0))/'tính băng dính sạch'!$E41,1)</f>
        <v>#N/A</v>
      </c>
      <c r="AR41" s="92" t="e">
        <f t="array" ref="AR41">+ROUND(INDEX(FCSTSDV!$D$2:$L$72,MATCH('tính băng dính sạch'!$D41,FCSTSDV!$C$2:$C$72,0),MATCH('tính băng dính sạch'!AR$3,FCSTSDV!$D$1:$L$1,0))/'tính băng dính sạch'!$E41,1)</f>
        <v>#N/A</v>
      </c>
      <c r="AS41" s="92" t="e">
        <f t="array" ref="AS41">+ROUND(INDEX(FCSTSDV!$D$2:$L$72,MATCH('tính băng dính sạch'!$D41,FCSTSDV!$C$2:$C$72,0),MATCH('tính băng dính sạch'!AS$3,FCSTSDV!$D$1:$L$1,0))/'tính băng dính sạch'!$E41,1)</f>
        <v>#N/A</v>
      </c>
      <c r="AT41" s="92" t="e">
        <f t="array" ref="AT41">+ROUND(INDEX(FCSTSDV!$D$2:$L$72,MATCH('tính băng dính sạch'!$D41,FCSTSDV!$C$2:$C$72,0),MATCH('tính băng dính sạch'!AT$3,FCSTSDV!$D$1:$L$1,0))/'tính băng dính sạch'!$E41,1)</f>
        <v>#N/A</v>
      </c>
      <c r="AU41" s="92" t="e">
        <f t="array" ref="AU41">+ROUND(INDEX(FCSTSDV!$D$2:$L$72,MATCH('tính băng dính sạch'!$D41,FCSTSDV!$C$2:$C$72,0),MATCH('tính băng dính sạch'!AU$3,FCSTSDV!$D$1:$L$1,0))/'tính băng dính sạch'!$E41,1)</f>
        <v>#N/A</v>
      </c>
      <c r="AV41" s="92" t="e">
        <f t="array" ref="AV41">+ROUND(INDEX(FCSTSDV!$D$2:$L$72,MATCH('tính băng dính sạch'!$D41,FCSTSDV!$C$2:$C$72,0),MATCH('tính băng dính sạch'!AV$3,FCSTSDV!$D$1:$L$1,0))/'tính băng dính sạch'!$E41,1)</f>
        <v>#N/A</v>
      </c>
      <c r="AW41" s="92" t="e">
        <f t="array" ref="AW41">+ROUND(INDEX(FCSTSDV!$D$2:$L$72,MATCH('tính băng dính sạch'!$D41,FCSTSDV!$C$2:$C$72,0),MATCH('tính băng dính sạch'!AW$3,FCSTSDV!$D$1:$L$1,0))/'tính băng dính sạch'!$E41,1)</f>
        <v>#N/A</v>
      </c>
      <c r="AX41" s="92" t="e">
        <f t="array" ref="AX41">+ROUND(INDEX(FCSTSDV!$D$2:$L$72,MATCH('tính băng dính sạch'!$D41,FCSTSDV!$C$2:$C$72,0),MATCH('tính băng dính sạch'!AX$3,FCSTSDV!$D$1:$L$1,0))/'tính băng dính sạch'!$E41,1)</f>
        <v>#N/A</v>
      </c>
      <c r="AY41" s="92" t="e">
        <f t="array" ref="AY41">+ROUND(INDEX(FCSTSDV!$D$2:$L$72,MATCH('tính băng dính sạch'!$D41,FCSTSDV!$C$2:$C$72,0),MATCH('tính băng dính sạch'!AY$3,FCSTSDV!$D$1:$L$1,0))/'tính băng dính sạch'!$E41,1)</f>
        <v>#N/A</v>
      </c>
      <c r="AZ41" s="92" t="e">
        <f t="array" ref="AZ41">+ROUND(INDEX(FCSTSDV!$D$2:$L$72,MATCH('tính băng dính sạch'!$D41,FCSTSDV!$C$2:$C$72,0),MATCH('tính băng dính sạch'!AZ$3,FCSTSDV!$D$1:$L$1,0))/'tính băng dính sạch'!$E41,1)</f>
        <v>#N/A</v>
      </c>
      <c r="BA41" s="92" t="e">
        <f t="array" ref="BA41">+ROUND(INDEX(FCSTSDV!$D$2:$L$72,MATCH('tính băng dính sạch'!$D41,FCSTSDV!$C$2:$C$72,0),MATCH('tính băng dính sạch'!BA$3,FCSTSDV!$D$1:$L$1,0))/'tính băng dính sạch'!$E41,1)</f>
        <v>#N/A</v>
      </c>
      <c r="BB41" s="92" t="e">
        <f t="array" ref="BB41">+ROUND(INDEX(FCSTSDV!$D$2:$L$72,MATCH('tính băng dính sạch'!$D41,FCSTSDV!$C$2:$C$72,0),MATCH('tính băng dính sạch'!BB$3,FCSTSDV!$D$1:$L$1,0))/'tính băng dính sạch'!$E41,1)</f>
        <v>#N/A</v>
      </c>
      <c r="BC41" s="92" t="e">
        <f t="array" ref="BC41">+ROUND(INDEX(FCSTSDV!$D$2:$L$72,MATCH('tính băng dính sạch'!$D41,FCSTSDV!$C$2:$C$72,0),MATCH('tính băng dính sạch'!BC$3,FCSTSDV!$D$1:$L$1,0))/'tính băng dính sạch'!$E41,1)</f>
        <v>#N/A</v>
      </c>
      <c r="BD41" s="92" t="e">
        <f t="array" ref="BD41">+ROUND(INDEX(FCSTSDV!$D$2:$L$72,MATCH('tính băng dính sạch'!$D41,FCSTSDV!$C$2:$C$72,0),MATCH('tính băng dính sạch'!BD$3,FCSTSDV!$D$1:$L$1,0))/'tính băng dính sạch'!$E41,1)</f>
        <v>#N/A</v>
      </c>
      <c r="BE41" s="92" t="e">
        <f t="array" ref="BE41">+ROUND(INDEX(FCSTSDV!$D$2:$L$72,MATCH('tính băng dính sạch'!$D41,FCSTSDV!$C$2:$C$72,0),MATCH('tính băng dính sạch'!BE$3,FCSTSDV!$D$1:$L$1,0))/'tính băng dính sạch'!$E41,1)</f>
        <v>#N/A</v>
      </c>
      <c r="BF41" s="92" t="e">
        <f t="array" ref="BF41">+ROUND(INDEX(FCSTSDV!$D$2:$L$72,MATCH('tính băng dính sạch'!$D41,FCSTSDV!$C$2:$C$72,0),MATCH('tính băng dính sạch'!BF$3,FCSTSDV!$D$1:$L$1,0))/'tính băng dính sạch'!$E41,1)</f>
        <v>#N/A</v>
      </c>
      <c r="BG41" s="92" t="e">
        <f t="array" ref="BG41">+ROUND(INDEX(FCSTSDV!$D$2:$L$72,MATCH('tính băng dính sạch'!$D41,FCSTSDV!$C$2:$C$72,0),MATCH('tính băng dính sạch'!BG$3,FCSTSDV!$D$1:$L$1,0))/'tính băng dính sạch'!$E41,1)</f>
        <v>#N/A</v>
      </c>
      <c r="BH41" s="92" t="e">
        <f t="array" ref="BH41">+ROUND(INDEX(FCSTSDV!$D$2:$L$72,MATCH('tính băng dính sạch'!$D41,FCSTSDV!$C$2:$C$72,0),MATCH('tính băng dính sạch'!BH$3,FCSTSDV!$D$1:$L$1,0))/'tính băng dính sạch'!$E41,1)</f>
        <v>#N/A</v>
      </c>
      <c r="BI41" s="92" t="e">
        <f t="array" ref="BI41">+ROUND(INDEX(FCSTSDV!$D$2:$L$72,MATCH('tính băng dính sạch'!$D41,FCSTSDV!$C$2:$C$72,0),MATCH('tính băng dính sạch'!BI$3,FCSTSDV!$D$1:$L$1,0))/'tính băng dính sạch'!$E41,1)</f>
        <v>#N/A</v>
      </c>
      <c r="BJ41" s="92" t="e">
        <f t="array" ref="BJ41">+ROUND(INDEX(FCSTSDV!$D$2:$L$72,MATCH('tính băng dính sạch'!$D41,FCSTSDV!$C$2:$C$72,0),MATCH('tính băng dính sạch'!BJ$3,FCSTSDV!$D$1:$L$1,0))/'tính băng dính sạch'!$E41,1)</f>
        <v>#N/A</v>
      </c>
      <c r="BK41" s="92" t="e">
        <f t="array" ref="BK41">+ROUND(INDEX(FCSTSDV!$D$2:$L$72,MATCH('tính băng dính sạch'!$D41,FCSTSDV!$C$2:$C$72,0),MATCH('tính băng dính sạch'!BK$3,FCSTSDV!$D$1:$L$1,0))/'tính băng dính sạch'!$E41,1)</f>
        <v>#N/A</v>
      </c>
      <c r="BL41" s="92" t="e">
        <f t="array" ref="BL41">+ROUND(INDEX(FCSTSDV!$D$2:$L$72,MATCH('tính băng dính sạch'!$D41,FCSTSDV!$C$2:$C$72,0),MATCH('tính băng dính sạch'!BL$3,FCSTSDV!$D$1:$L$1,0))/'tính băng dính sạch'!$E41,1)</f>
        <v>#N/A</v>
      </c>
      <c r="BM41" s="92" t="e">
        <f t="array" ref="BM41">+ROUND(INDEX(FCSTSDV!$D$2:$L$72,MATCH('tính băng dính sạch'!$D41,FCSTSDV!$C$2:$C$72,0),MATCH('tính băng dính sạch'!BM$3,FCSTSDV!$D$1:$L$1,0))/'tính băng dính sạch'!$E41,1)</f>
        <v>#N/A</v>
      </c>
      <c r="BN41" s="92" t="e">
        <f t="array" ref="BN41">+ROUND(INDEX(FCSTSDV!$D$2:$L$72,MATCH('tính băng dính sạch'!$D41,FCSTSDV!$C$2:$C$72,0),MATCH('tính băng dính sạch'!BN$3,FCSTSDV!$D$1:$L$1,0))/'tính băng dính sạch'!$E41,1)</f>
        <v>#N/A</v>
      </c>
      <c r="BO41" s="92" t="e">
        <f t="array" ref="BO41">+ROUND(INDEX(FCSTSDV!$D$2:$L$72,MATCH('tính băng dính sạch'!$D41,FCSTSDV!$C$2:$C$72,0),MATCH('tính băng dính sạch'!BO$3,FCSTSDV!$D$1:$L$1,0))/'tính băng dính sạch'!$E41,1)</f>
        <v>#N/A</v>
      </c>
      <c r="BP41" s="92" t="e">
        <f t="array" ref="BP41">+ROUND(INDEX(FCSTSDV!$D$2:$L$72,MATCH('tính băng dính sạch'!$D41,FCSTSDV!$C$2:$C$72,0),MATCH('tính băng dính sạch'!BP$3,FCSTSDV!$D$1:$L$1,0))/'tính băng dính sạch'!$E41,1)</f>
        <v>#N/A</v>
      </c>
      <c r="BQ41" s="92" t="e">
        <f t="array" ref="BQ41">+ROUND(INDEX(FCSTSDV!$D$2:$L$72,MATCH('tính băng dính sạch'!$D41,FCSTSDV!$C$2:$C$72,0),MATCH('tính băng dính sạch'!BQ$3,FCSTSDV!$D$1:$L$1,0))/'tính băng dính sạch'!$E41,1)</f>
        <v>#N/A</v>
      </c>
      <c r="BR41" s="92" t="e">
        <f t="array" ref="BR41">+ROUND(INDEX(FCSTSDV!$D$2:$L$72,MATCH('tính băng dính sạch'!$D41,FCSTSDV!$C$2:$C$72,0),MATCH('tính băng dính sạch'!BR$3,FCSTSDV!$D$1:$L$1,0))/'tính băng dính sạch'!$E41,1)</f>
        <v>#N/A</v>
      </c>
      <c r="BS41" s="92" t="e">
        <f t="array" ref="BS41">+ROUND(INDEX(FCSTSDV!$D$2:$L$72,MATCH('tính băng dính sạch'!$D41,FCSTSDV!$C$2:$C$72,0),MATCH('tính băng dính sạch'!BS$3,FCSTSDV!$D$1:$L$1,0))/'tính băng dính sạch'!$E41,1)</f>
        <v>#N/A</v>
      </c>
      <c r="BT41" s="92" t="e">
        <f t="array" ref="BT41">+ROUND(INDEX(FCSTSDV!$D$2:$L$72,MATCH('tính băng dính sạch'!$D41,FCSTSDV!$C$2:$C$72,0),MATCH('tính băng dính sạch'!BT$3,FCSTSDV!$D$1:$L$1,0))/'tính băng dính sạch'!$E41,1)</f>
        <v>#N/A</v>
      </c>
      <c r="BU41" s="92" t="e">
        <f t="array" ref="BU41">+ROUND(INDEX(FCSTSDV!$D$2:$L$72,MATCH('tính băng dính sạch'!$D41,FCSTSDV!$C$2:$C$72,0),MATCH('tính băng dính sạch'!BU$3,FCSTSDV!$D$1:$L$1,0))/'tính băng dính sạch'!$E41,1)</f>
        <v>#N/A</v>
      </c>
      <c r="BV41" s="92" t="e">
        <f t="array" ref="BV41">+ROUND(INDEX(FCSTSDV!$D$2:$L$72,MATCH('tính băng dính sạch'!$D41,FCSTSDV!$C$2:$C$72,0),MATCH('tính băng dính sạch'!BV$3,FCSTSDV!$D$1:$L$1,0))/'tính băng dính sạch'!$E41,1)</f>
        <v>#N/A</v>
      </c>
      <c r="BW41" s="92" t="e">
        <f t="array" ref="BW41">+ROUND(INDEX(FCSTSDV!$D$2:$L$72,MATCH('tính băng dính sạch'!$D41,FCSTSDV!$C$2:$C$72,0),MATCH('tính băng dính sạch'!BW$3,FCSTSDV!$D$1:$L$1,0))/'tính băng dính sạch'!$E41,1)</f>
        <v>#N/A</v>
      </c>
      <c r="BX41" s="92" t="e">
        <f t="array" ref="BX41">+ROUND(INDEX(FCSTSDV!$D$2:$L$72,MATCH('tính băng dính sạch'!$D41,FCSTSDV!$C$2:$C$72,0),MATCH('tính băng dính sạch'!BX$3,FCSTSDV!$D$1:$L$1,0))/'tính băng dính sạch'!$E41,1)</f>
        <v>#N/A</v>
      </c>
      <c r="BY41" s="92" t="e">
        <f t="array" ref="BY41">+ROUND(INDEX(FCSTSDV!$D$2:$L$72,MATCH('tính băng dính sạch'!$D41,FCSTSDV!$C$2:$C$72,0),MATCH('tính băng dính sạch'!BY$3,FCSTSDV!$D$1:$L$1,0))/'tính băng dính sạch'!$E41,1)</f>
        <v>#N/A</v>
      </c>
      <c r="BZ41" s="92" t="e">
        <f t="array" ref="BZ41">+ROUND(INDEX(FCSTSDV!$D$2:$L$72,MATCH('tính băng dính sạch'!$D41,FCSTSDV!$C$2:$C$72,0),MATCH('tính băng dính sạch'!BZ$3,FCSTSDV!$D$1:$L$1,0))/'tính băng dính sạch'!$E41,1)</f>
        <v>#N/A</v>
      </c>
      <c r="CA41" s="92" t="e">
        <f t="array" ref="CA41">+ROUND(INDEX(FCSTSDV!$D$2:$L$72,MATCH('tính băng dính sạch'!$D41,FCSTSDV!$C$2:$C$72,0),MATCH('tính băng dính sạch'!CA$3,FCSTSDV!$D$1:$L$1,0))/'tính băng dính sạch'!$E41,1)</f>
        <v>#N/A</v>
      </c>
      <c r="CB41" s="92" t="e">
        <f t="array" ref="CB41">+ROUND(INDEX(FCSTSDV!$D$2:$L$72,MATCH('tính băng dính sạch'!$D41,FCSTSDV!$C$2:$C$72,0),MATCH('tính băng dính sạch'!CB$3,FCSTSDV!$D$1:$L$1,0))/'tính băng dính sạch'!$E41,1)</f>
        <v>#N/A</v>
      </c>
      <c r="CC41" s="92" t="e">
        <f t="array" ref="CC41">+ROUND(INDEX(FCSTSDV!$D$2:$L$72,MATCH('tính băng dính sạch'!$D41,FCSTSDV!$C$2:$C$72,0),MATCH('tính băng dính sạch'!CC$3,FCSTSDV!$D$1:$L$1,0))/'tính băng dính sạch'!$E41,1)</f>
        <v>#N/A</v>
      </c>
      <c r="CD41" s="92" t="e">
        <f t="array" ref="CD41">+ROUND(INDEX(FCSTSDV!$D$2:$L$72,MATCH('tính băng dính sạch'!$D41,FCSTSDV!$C$2:$C$72,0),MATCH('tính băng dính sạch'!CD$3,FCSTSDV!$D$1:$L$1,0))/'tính băng dính sạch'!$E41,1)</f>
        <v>#N/A</v>
      </c>
      <c r="CE41" s="92" t="e">
        <f t="array" ref="CE41">+ROUND(INDEX(FCSTSDV!$D$2:$L$72,MATCH('tính băng dính sạch'!$D41,FCSTSDV!$C$2:$C$72,0),MATCH('tính băng dính sạch'!CE$3,FCSTSDV!$D$1:$L$1,0))/'tính băng dính sạch'!$E41,1)</f>
        <v>#N/A</v>
      </c>
      <c r="CF41" s="92" t="e">
        <f t="array" ref="CF41">+ROUND(INDEX(FCSTSDV!$D$2:$L$72,MATCH('tính băng dính sạch'!$D41,FCSTSDV!$C$2:$C$72,0),MATCH('tính băng dính sạch'!CF$3,FCSTSDV!$D$1:$L$1,0))/'tính băng dính sạch'!$E41,1)</f>
        <v>#N/A</v>
      </c>
      <c r="CG41" s="92" t="e">
        <f t="array" ref="CG41">+ROUND(INDEX(FCSTSDV!$D$2:$L$72,MATCH('tính băng dính sạch'!$D41,FCSTSDV!$C$2:$C$72,0),MATCH('tính băng dính sạch'!CG$3,FCSTSDV!$D$1:$L$1,0))/'tính băng dính sạch'!$E41,1)</f>
        <v>#N/A</v>
      </c>
      <c r="CH41" s="92" t="e">
        <f t="array" ref="CH41">+ROUND(INDEX(FCSTSDV!$D$2:$L$72,MATCH('tính băng dính sạch'!$D41,FCSTSDV!$C$2:$C$72,0),MATCH('tính băng dính sạch'!CH$3,FCSTSDV!$D$1:$L$1,0))/'tính băng dính sạch'!$E41,1)</f>
        <v>#N/A</v>
      </c>
      <c r="CI41" s="92" t="e">
        <f t="array" ref="CI41">+ROUND(INDEX(FCSTSDV!$D$2:$L$72,MATCH('tính băng dính sạch'!$D41,FCSTSDV!$C$2:$C$72,0),MATCH('tính băng dính sạch'!CI$3,FCSTSDV!$D$1:$L$1,0))/'tính băng dính sạch'!$E41,1)</f>
        <v>#N/A</v>
      </c>
      <c r="CJ41" s="92" t="e">
        <f t="array" ref="CJ41">+ROUND(INDEX(FCSTSDV!$D$2:$L$72,MATCH('tính băng dính sạch'!$D41,FCSTSDV!$C$2:$C$72,0),MATCH('tính băng dính sạch'!CJ$3,FCSTSDV!$D$1:$L$1,0))/'tính băng dính sạch'!$E41,1)</f>
        <v>#N/A</v>
      </c>
      <c r="CK41" s="92" t="e">
        <f t="array" ref="CK41">+ROUND(INDEX(FCSTSDV!$D$2:$L$72,MATCH('tính băng dính sạch'!$D41,FCSTSDV!$C$2:$C$72,0),MATCH('tính băng dính sạch'!CK$3,FCSTSDV!$D$1:$L$1,0))/'tính băng dính sạch'!$E41,1)</f>
        <v>#N/A</v>
      </c>
      <c r="CL41" s="92" t="e">
        <f t="array" ref="CL41">+ROUND(INDEX(FCSTSDV!$D$2:$L$72,MATCH('tính băng dính sạch'!$D41,FCSTSDV!$C$2:$C$72,0),MATCH('tính băng dính sạch'!CL$3,FCSTSDV!$D$1:$L$1,0))/'tính băng dính sạch'!$E41,1)</f>
        <v>#N/A</v>
      </c>
      <c r="CM41" s="92" t="e">
        <f t="array" ref="CM41">+ROUND(INDEX(FCSTSDV!$D$2:$L$72,MATCH('tính băng dính sạch'!$D41,FCSTSDV!$C$2:$C$72,0),MATCH('tính băng dính sạch'!CM$3,FCSTSDV!$D$1:$L$1,0))/'tính băng dính sạch'!$E41,1)</f>
        <v>#N/A</v>
      </c>
      <c r="CN41" s="92" t="e">
        <f t="array" ref="CN41">+ROUND(INDEX(FCSTSDV!$D$2:$L$72,MATCH('tính băng dính sạch'!$D41,FCSTSDV!$C$2:$C$72,0),MATCH('tính băng dính sạch'!CN$3,FCSTSDV!$D$1:$L$1,0))/'tính băng dính sạch'!$E41,1)</f>
        <v>#N/A</v>
      </c>
      <c r="CO41" s="92" t="e">
        <f t="array" ref="CO41">+ROUND(INDEX(FCSTSDV!$D$2:$L$72,MATCH('tính băng dính sạch'!$D41,FCSTSDV!$C$2:$C$72,0),MATCH('tính băng dính sạch'!CO$3,FCSTSDV!$D$1:$L$1,0))/'tính băng dính sạch'!$E41,1)</f>
        <v>#N/A</v>
      </c>
      <c r="CP41" s="92" t="e">
        <f t="array" ref="CP41">+ROUND(INDEX(FCSTSDV!$D$2:$L$72,MATCH('tính băng dính sạch'!$D41,FCSTSDV!$C$2:$C$72,0),MATCH('tính băng dính sạch'!CP$3,FCSTSDV!$D$1:$L$1,0))/'tính băng dính sạch'!$E41,1)</f>
        <v>#N/A</v>
      </c>
      <c r="CQ41" s="92" t="e">
        <f t="array" ref="CQ41">+ROUND(INDEX(FCSTSDV!$D$2:$L$72,MATCH('tính băng dính sạch'!$D41,FCSTSDV!$C$2:$C$72,0),MATCH('tính băng dính sạch'!CQ$3,FCSTSDV!$D$1:$L$1,0))/'tính băng dính sạch'!$E41,1)</f>
        <v>#N/A</v>
      </c>
    </row>
    <row r="42" spans="1:95" ht="20.100000000000001" hidden="1" customHeight="1">
      <c r="A42" s="813"/>
      <c r="B42" s="795"/>
      <c r="C42" s="67" t="s">
        <v>98</v>
      </c>
      <c r="D42" s="68" t="s">
        <v>243</v>
      </c>
      <c r="E42" s="49">
        <v>3000</v>
      </c>
      <c r="F42" s="799"/>
      <c r="G42" s="799"/>
      <c r="H42" s="830"/>
      <c r="I42" s="81">
        <f>+ROUND(IFERROR(VLOOKUP(D42,FCSTSDV!$C$2:$C$72,26,0),0)/'tính băng dính sạch'!E42+0,0)</f>
        <v>0</v>
      </c>
      <c r="J42" s="85" t="e">
        <f>+VLOOKUP(D42,FCSTSDV!$C$2:$L$72,84,0)</f>
        <v>#N/A</v>
      </c>
      <c r="K42" s="84" t="e">
        <f t="array" ref="K42">+INDEX(FCSTSDV!$D$2:$L$72,MATCH('tính băng dính sạch'!$D42,FCSTSDV!$C$2:$C$72,0),MATCH('tính băng dính sạch'!K$3,FCSTSDV!$D$1:$L$1,0))/'tính băng dính sạch'!$E42</f>
        <v>#N/A</v>
      </c>
      <c r="L42" s="84" t="e">
        <f t="array" ref="L42">+INDEX(FCSTSDV!$D$2:$L$72,MATCH('tính băng dính sạch'!$D42,FCSTSDV!$C$2:$C$72,0),MATCH('tính băng dính sạch'!L$3,FCSTSDV!$D$1:$L$1,0))/'tính băng dính sạch'!$E42</f>
        <v>#N/A</v>
      </c>
      <c r="M42" s="84" t="e">
        <f t="array" ref="M42">+INDEX(FCSTSDV!$D$2:$L$72,MATCH('tính băng dính sạch'!$D42,FCSTSDV!$C$2:$C$72,0),MATCH('tính băng dính sạch'!M$3,FCSTSDV!$D$1:$L$1,0))/'tính băng dính sạch'!$E42</f>
        <v>#N/A</v>
      </c>
      <c r="N42" s="84" t="e">
        <f t="array" ref="N42">+INDEX(FCSTSDV!$D$2:$L$72,MATCH('tính băng dính sạch'!$D42,FCSTSDV!$C$2:$C$72,0),MATCH('tính băng dính sạch'!N$3,FCSTSDV!$D$1:$L$1,0))/'tính băng dính sạch'!$E42</f>
        <v>#N/A</v>
      </c>
      <c r="O42" s="84" t="e">
        <f t="array" ref="O42">+INDEX(FCSTSDV!$D$2:$L$72,MATCH('tính băng dính sạch'!$D42,FCSTSDV!$C$2:$C$72,0),MATCH('tính băng dính sạch'!O$3,FCSTSDV!$D$1:$L$1,0))/'tính băng dính sạch'!$E42</f>
        <v>#N/A</v>
      </c>
      <c r="P42" s="84" t="e">
        <f t="array" ref="P42">+INDEX(FCSTSDV!$D$2:$L$72,MATCH('tính băng dính sạch'!$D42,FCSTSDV!$C$2:$C$72,0),MATCH('tính băng dính sạch'!P$3,FCSTSDV!$D$1:$L$1,0))/'tính băng dính sạch'!$E42</f>
        <v>#N/A</v>
      </c>
      <c r="Q42" s="84" t="e">
        <f t="array" ref="Q42">+INDEX(FCSTSDV!$D$2:$L$72,MATCH('tính băng dính sạch'!$D42,FCSTSDV!$C$2:$C$72,0),MATCH('tính băng dính sạch'!Q$3,FCSTSDV!$D$1:$L$1,0))/'tính băng dính sạch'!$E42</f>
        <v>#N/A</v>
      </c>
      <c r="R42" s="84" t="e">
        <f t="array" ref="R42">+INDEX(FCSTSDV!$D$2:$L$72,MATCH('tính băng dính sạch'!$D42,FCSTSDV!$C$2:$C$72,0),MATCH('tính băng dính sạch'!R$3,FCSTSDV!$D$1:$L$1,0))/'tính băng dính sạch'!$E42</f>
        <v>#N/A</v>
      </c>
      <c r="S42" s="84" t="e">
        <f t="array" ref="S42">+INDEX(FCSTSDV!$D$2:$L$72,MATCH('tính băng dính sạch'!$D42,FCSTSDV!$C$2:$C$72,0),MATCH('tính băng dính sạch'!S$3,FCSTSDV!$D$1:$L$1,0))/'tính băng dính sạch'!$E42</f>
        <v>#N/A</v>
      </c>
      <c r="T42" s="84" t="e">
        <f t="array" ref="T42">+INDEX(FCSTSDV!$D$2:$L$72,MATCH('tính băng dính sạch'!$D42,FCSTSDV!$C$2:$C$72,0),MATCH('tính băng dính sạch'!T$3,FCSTSDV!$D$1:$L$1,0))/'tính băng dính sạch'!$E42</f>
        <v>#N/A</v>
      </c>
      <c r="U42" s="84" t="e">
        <f t="array" ref="U42">+INDEX(FCSTSDV!$D$2:$L$72,MATCH('tính băng dính sạch'!$D42,FCSTSDV!$C$2:$C$72,0),MATCH('tính băng dính sạch'!U$3,FCSTSDV!$D$1:$L$1,0))/'tính băng dính sạch'!$E42</f>
        <v>#N/A</v>
      </c>
      <c r="V42" s="101" t="e">
        <f t="array" ref="V42">+INDEX(FCSTSDV!$D$2:$L$72,MATCH('tính băng dính sạch'!$D42,FCSTSDV!$C$2:$C$72,0),MATCH('tính băng dính sạch'!V$3,FCSTSDV!$D$1:$L$1,0))/'tính băng dính sạch'!$E42</f>
        <v>#N/A</v>
      </c>
      <c r="W42" s="92" t="e">
        <f t="array" ref="W42">+INDEX(FCSTSDV!$D$2:$L$72,MATCH('tính băng dính sạch'!$D42,FCSTSDV!$C$2:$C$72,0),MATCH('tính băng dính sạch'!W$3,FCSTSDV!$D$1:$L$1,0))/'tính băng dính sạch'!$E42</f>
        <v>#N/A</v>
      </c>
      <c r="X42" s="102" t="e">
        <f t="array" ref="X42">+INDEX(FCSTSDV!$D$2:$L$72,MATCH('tính băng dính sạch'!$D42,FCSTSDV!$C$2:$C$72,0),MATCH('tính băng dính sạch'!X$3,FCSTSDV!$D$1:$L$1,0))/'tính băng dính sạch'!$E42</f>
        <v>#N/A</v>
      </c>
      <c r="Y42" s="102" t="e">
        <f t="array" ref="Y42">+INDEX(FCSTSDV!$D$2:$L$72,MATCH('tính băng dính sạch'!$D42,FCSTSDV!$C$2:$C$72,0),MATCH('tính băng dính sạch'!Y$3,FCSTSDV!$D$1:$L$1,0))/'tính băng dính sạch'!$E42</f>
        <v>#N/A</v>
      </c>
      <c r="Z42" s="102" t="e">
        <f t="array" ref="Z42">+INDEX(FCSTSDV!$D$2:$L$72,MATCH('tính băng dính sạch'!$D42,FCSTSDV!$C$2:$C$72,0),MATCH('tính băng dính sạch'!Z$3,FCSTSDV!$D$1:$L$1,0))/'tính băng dính sạch'!$E42</f>
        <v>#N/A</v>
      </c>
      <c r="AA42" s="102" t="e">
        <f t="array" ref="AA42">+INDEX(FCSTSDV!$D$2:$L$72,MATCH('tính băng dính sạch'!$D42,FCSTSDV!$C$2:$C$72,0),MATCH('tính băng dính sạch'!AA$3,FCSTSDV!$D$1:$L$1,0))/'tính băng dính sạch'!$E42</f>
        <v>#N/A</v>
      </c>
      <c r="AB42" s="102" t="e">
        <f t="array" ref="AB42">+INDEX(FCSTSDV!$D$2:$L$72,MATCH('tính băng dính sạch'!$D42,FCSTSDV!$C$2:$C$72,0),MATCH('tính băng dính sạch'!AB$3,FCSTSDV!$D$1:$L$1,0))/'tính băng dính sạch'!$E42</f>
        <v>#N/A</v>
      </c>
      <c r="AC42" s="102" t="e">
        <f t="array" ref="AC42">+INDEX(FCSTSDV!$D$2:$L$72,MATCH('tính băng dính sạch'!$D42,FCSTSDV!$C$2:$C$72,0),MATCH('tính băng dính sạch'!AC$3,FCSTSDV!$D$1:$L$1,0))/'tính băng dính sạch'!$E42</f>
        <v>#N/A</v>
      </c>
      <c r="AD42" s="102" t="e">
        <f t="array" ref="AD42">+INDEX(FCSTSDV!$D$2:$L$72,MATCH('tính băng dính sạch'!$D42,FCSTSDV!$C$2:$C$72,0),MATCH('tính băng dính sạch'!AD$3,FCSTSDV!$D$1:$L$1,0))/'tính băng dính sạch'!$E42</f>
        <v>#N/A</v>
      </c>
      <c r="AE42" s="102" t="e">
        <f t="array" ref="AE42">+INDEX(FCSTSDV!$D$2:$L$72,MATCH('tính băng dính sạch'!$D42,FCSTSDV!$C$2:$C$72,0),MATCH('tính băng dính sạch'!AE$3,FCSTSDV!$D$1:$L$1,0))/'tính băng dính sạch'!$E42</f>
        <v>#N/A</v>
      </c>
      <c r="AF42" s="92" t="e">
        <f>+INDEX(FCSTSDV!$D$2:$L$72,MATCH('tính băng dính sạch'!$D42,FCSTSDV!$C$2:$C$72,0),MATCH('tính băng dính sạch'!AF$3,FCSTSDV!$D$1:$L$1,0))/'tính băng dính sạch'!$E42</f>
        <v>#N/A</v>
      </c>
      <c r="AG42" s="92" t="e">
        <f t="array" ref="AG42">+ROUND(INDEX(FCSTSDV!$D$2:$L$72,MATCH('tính băng dính sạch'!$D42,FCSTSDV!$C$2:$C$72,0),MATCH('tính băng dính sạch'!AG$3,FCSTSDV!$D$1:$L$1,0))/'tính băng dính sạch'!$E42,1)</f>
        <v>#N/A</v>
      </c>
      <c r="AH42" s="92" t="e">
        <f t="array" ref="AH42">+ROUND(INDEX(FCSTSDV!$D$2:$L$72,MATCH('tính băng dính sạch'!$D42,FCSTSDV!$C$2:$C$72,0),MATCH('tính băng dính sạch'!AH$3,FCSTSDV!$D$1:$L$1,0))/'tính băng dính sạch'!$E42,1)</f>
        <v>#N/A</v>
      </c>
      <c r="AI42" s="92" t="e">
        <f t="array" ref="AI42">+ROUND(INDEX(FCSTSDV!$D$2:$L$72,MATCH('tính băng dính sạch'!$D42,FCSTSDV!$C$2:$C$72,0),MATCH('tính băng dính sạch'!AI$3,FCSTSDV!$D$1:$L$1,0))/'tính băng dính sạch'!$E42,1)</f>
        <v>#N/A</v>
      </c>
      <c r="AJ42" s="92" t="e">
        <f t="array" ref="AJ42">+ROUND(INDEX(FCSTSDV!$D$2:$L$72,MATCH('tính băng dính sạch'!$D42,FCSTSDV!$C$2:$C$72,0),MATCH('tính băng dính sạch'!AJ$3,FCSTSDV!$D$1:$L$1,0))/'tính băng dính sạch'!$E42,1)</f>
        <v>#N/A</v>
      </c>
      <c r="AK42" s="92" t="e">
        <f t="array" ref="AK42">+ROUND(INDEX(FCSTSDV!$D$2:$L$72,MATCH('tính băng dính sạch'!$D42,FCSTSDV!$C$2:$C$72,0),MATCH('tính băng dính sạch'!AK$3,FCSTSDV!$D$1:$L$1,0))/'tính băng dính sạch'!$E42,1)</f>
        <v>#N/A</v>
      </c>
      <c r="AL42" s="92" t="e">
        <f t="array" ref="AL42">+ROUND(INDEX(FCSTSDV!$D$2:$L$72,MATCH('tính băng dính sạch'!$D42,FCSTSDV!$C$2:$C$72,0),MATCH('tính băng dính sạch'!AL$3,FCSTSDV!$D$1:$L$1,0))/'tính băng dính sạch'!$E42,1)</f>
        <v>#N/A</v>
      </c>
      <c r="AM42" s="92" t="e">
        <f t="array" ref="AM42">+ROUND(INDEX(FCSTSDV!$D$2:$L$72,MATCH('tính băng dính sạch'!$D42,FCSTSDV!$C$2:$C$72,0),MATCH('tính băng dính sạch'!AM$3,FCSTSDV!$D$1:$L$1,0))/'tính băng dính sạch'!$E42,1)</f>
        <v>#N/A</v>
      </c>
      <c r="AN42" s="92" t="e">
        <f t="array" ref="AN42">+ROUND(INDEX(FCSTSDV!$D$2:$L$72,MATCH('tính băng dính sạch'!$D42,FCSTSDV!$C$2:$C$72,0),MATCH('tính băng dính sạch'!AN$3,FCSTSDV!$D$1:$L$1,0))/'tính băng dính sạch'!$E42,1)</f>
        <v>#N/A</v>
      </c>
      <c r="AO42" s="92" t="e">
        <f t="array" ref="AO42">+ROUND(INDEX(FCSTSDV!$D$2:$L$72,MATCH('tính băng dính sạch'!$D42,FCSTSDV!$C$2:$C$72,0),MATCH('tính băng dính sạch'!AO$3,FCSTSDV!$D$1:$L$1,0))/'tính băng dính sạch'!$E42,1)</f>
        <v>#N/A</v>
      </c>
      <c r="AP42" s="92" t="e">
        <f t="array" ref="AP42">+ROUND(INDEX(FCSTSDV!$D$2:$L$72,MATCH('tính băng dính sạch'!$D42,FCSTSDV!$C$2:$C$72,0),MATCH('tính băng dính sạch'!AP$3,FCSTSDV!$D$1:$L$1,0))/'tính băng dính sạch'!$E42,1)</f>
        <v>#N/A</v>
      </c>
      <c r="AQ42" s="92" t="e">
        <f t="array" ref="AQ42">+ROUND(INDEX(FCSTSDV!$D$2:$L$72,MATCH('tính băng dính sạch'!$D42,FCSTSDV!$C$2:$C$72,0),MATCH('tính băng dính sạch'!AQ$3,FCSTSDV!$D$1:$L$1,0))/'tính băng dính sạch'!$E42,1)</f>
        <v>#N/A</v>
      </c>
      <c r="AR42" s="92" t="e">
        <f t="array" ref="AR42">+ROUND(INDEX(FCSTSDV!$D$2:$L$72,MATCH('tính băng dính sạch'!$D42,FCSTSDV!$C$2:$C$72,0),MATCH('tính băng dính sạch'!AR$3,FCSTSDV!$D$1:$L$1,0))/'tính băng dính sạch'!$E42,1)</f>
        <v>#N/A</v>
      </c>
      <c r="AS42" s="92" t="e">
        <f t="array" ref="AS42">+ROUND(INDEX(FCSTSDV!$D$2:$L$72,MATCH('tính băng dính sạch'!$D42,FCSTSDV!$C$2:$C$72,0),MATCH('tính băng dính sạch'!AS$3,FCSTSDV!$D$1:$L$1,0))/'tính băng dính sạch'!$E42,1)</f>
        <v>#N/A</v>
      </c>
      <c r="AT42" s="92" t="e">
        <f t="array" ref="AT42">+ROUND(INDEX(FCSTSDV!$D$2:$L$72,MATCH('tính băng dính sạch'!$D42,FCSTSDV!$C$2:$C$72,0),MATCH('tính băng dính sạch'!AT$3,FCSTSDV!$D$1:$L$1,0))/'tính băng dính sạch'!$E42,1)</f>
        <v>#N/A</v>
      </c>
      <c r="AU42" s="92" t="e">
        <f t="array" ref="AU42">+ROUND(INDEX(FCSTSDV!$D$2:$L$72,MATCH('tính băng dính sạch'!$D42,FCSTSDV!$C$2:$C$72,0),MATCH('tính băng dính sạch'!AU$3,FCSTSDV!$D$1:$L$1,0))/'tính băng dính sạch'!$E42,1)</f>
        <v>#N/A</v>
      </c>
      <c r="AV42" s="92" t="e">
        <f t="array" ref="AV42">+ROUND(INDEX(FCSTSDV!$D$2:$L$72,MATCH('tính băng dính sạch'!$D42,FCSTSDV!$C$2:$C$72,0),MATCH('tính băng dính sạch'!AV$3,FCSTSDV!$D$1:$L$1,0))/'tính băng dính sạch'!$E42,1)</f>
        <v>#N/A</v>
      </c>
      <c r="AW42" s="92" t="e">
        <f t="array" ref="AW42">+ROUND(INDEX(FCSTSDV!$D$2:$L$72,MATCH('tính băng dính sạch'!$D42,FCSTSDV!$C$2:$C$72,0),MATCH('tính băng dính sạch'!AW$3,FCSTSDV!$D$1:$L$1,0))/'tính băng dính sạch'!$E42,1)</f>
        <v>#N/A</v>
      </c>
      <c r="AX42" s="92" t="e">
        <f t="array" ref="AX42">+ROUND(INDEX(FCSTSDV!$D$2:$L$72,MATCH('tính băng dính sạch'!$D42,FCSTSDV!$C$2:$C$72,0),MATCH('tính băng dính sạch'!AX$3,FCSTSDV!$D$1:$L$1,0))/'tính băng dính sạch'!$E42,1)</f>
        <v>#N/A</v>
      </c>
      <c r="AY42" s="92" t="e">
        <f t="array" ref="AY42">+ROUND(INDEX(FCSTSDV!$D$2:$L$72,MATCH('tính băng dính sạch'!$D42,FCSTSDV!$C$2:$C$72,0),MATCH('tính băng dính sạch'!AY$3,FCSTSDV!$D$1:$L$1,0))/'tính băng dính sạch'!$E42,1)</f>
        <v>#N/A</v>
      </c>
      <c r="AZ42" s="92" t="e">
        <f t="array" ref="AZ42">+ROUND(INDEX(FCSTSDV!$D$2:$L$72,MATCH('tính băng dính sạch'!$D42,FCSTSDV!$C$2:$C$72,0),MATCH('tính băng dính sạch'!AZ$3,FCSTSDV!$D$1:$L$1,0))/'tính băng dính sạch'!$E42,1)</f>
        <v>#N/A</v>
      </c>
      <c r="BA42" s="92" t="e">
        <f t="array" ref="BA42">+ROUND(INDEX(FCSTSDV!$D$2:$L$72,MATCH('tính băng dính sạch'!$D42,FCSTSDV!$C$2:$C$72,0),MATCH('tính băng dính sạch'!BA$3,FCSTSDV!$D$1:$L$1,0))/'tính băng dính sạch'!$E42,1)</f>
        <v>#N/A</v>
      </c>
      <c r="BB42" s="92" t="e">
        <f t="array" ref="BB42">+ROUND(INDEX(FCSTSDV!$D$2:$L$72,MATCH('tính băng dính sạch'!$D42,FCSTSDV!$C$2:$C$72,0),MATCH('tính băng dính sạch'!BB$3,FCSTSDV!$D$1:$L$1,0))/'tính băng dính sạch'!$E42,1)</f>
        <v>#N/A</v>
      </c>
      <c r="BC42" s="92" t="e">
        <f t="array" ref="BC42">+ROUND(INDEX(FCSTSDV!$D$2:$L$72,MATCH('tính băng dính sạch'!$D42,FCSTSDV!$C$2:$C$72,0),MATCH('tính băng dính sạch'!BC$3,FCSTSDV!$D$1:$L$1,0))/'tính băng dính sạch'!$E42,1)</f>
        <v>#N/A</v>
      </c>
      <c r="BD42" s="92" t="e">
        <f t="array" ref="BD42">+ROUND(INDEX(FCSTSDV!$D$2:$L$72,MATCH('tính băng dính sạch'!$D42,FCSTSDV!$C$2:$C$72,0),MATCH('tính băng dính sạch'!BD$3,FCSTSDV!$D$1:$L$1,0))/'tính băng dính sạch'!$E42,1)</f>
        <v>#N/A</v>
      </c>
      <c r="BE42" s="92" t="e">
        <f t="array" ref="BE42">+ROUND(INDEX(FCSTSDV!$D$2:$L$72,MATCH('tính băng dính sạch'!$D42,FCSTSDV!$C$2:$C$72,0),MATCH('tính băng dính sạch'!BE$3,FCSTSDV!$D$1:$L$1,0))/'tính băng dính sạch'!$E42,1)</f>
        <v>#N/A</v>
      </c>
      <c r="BF42" s="92" t="e">
        <f t="array" ref="BF42">+ROUND(INDEX(FCSTSDV!$D$2:$L$72,MATCH('tính băng dính sạch'!$D42,FCSTSDV!$C$2:$C$72,0),MATCH('tính băng dính sạch'!BF$3,FCSTSDV!$D$1:$L$1,0))/'tính băng dính sạch'!$E42,1)</f>
        <v>#N/A</v>
      </c>
      <c r="BG42" s="92" t="e">
        <f t="array" ref="BG42">+ROUND(INDEX(FCSTSDV!$D$2:$L$72,MATCH('tính băng dính sạch'!$D42,FCSTSDV!$C$2:$C$72,0),MATCH('tính băng dính sạch'!BG$3,FCSTSDV!$D$1:$L$1,0))/'tính băng dính sạch'!$E42,1)</f>
        <v>#N/A</v>
      </c>
      <c r="BH42" s="92" t="e">
        <f t="array" ref="BH42">+ROUND(INDEX(FCSTSDV!$D$2:$L$72,MATCH('tính băng dính sạch'!$D42,FCSTSDV!$C$2:$C$72,0),MATCH('tính băng dính sạch'!BH$3,FCSTSDV!$D$1:$L$1,0))/'tính băng dính sạch'!$E42,1)</f>
        <v>#N/A</v>
      </c>
      <c r="BI42" s="92" t="e">
        <f t="array" ref="BI42">+ROUND(INDEX(FCSTSDV!$D$2:$L$72,MATCH('tính băng dính sạch'!$D42,FCSTSDV!$C$2:$C$72,0),MATCH('tính băng dính sạch'!BI$3,FCSTSDV!$D$1:$L$1,0))/'tính băng dính sạch'!$E42,1)</f>
        <v>#N/A</v>
      </c>
      <c r="BJ42" s="92" t="e">
        <f t="array" ref="BJ42">+ROUND(INDEX(FCSTSDV!$D$2:$L$72,MATCH('tính băng dính sạch'!$D42,FCSTSDV!$C$2:$C$72,0),MATCH('tính băng dính sạch'!BJ$3,FCSTSDV!$D$1:$L$1,0))/'tính băng dính sạch'!$E42,1)</f>
        <v>#N/A</v>
      </c>
      <c r="BK42" s="92" t="e">
        <f t="array" ref="BK42">+ROUND(INDEX(FCSTSDV!$D$2:$L$72,MATCH('tính băng dính sạch'!$D42,FCSTSDV!$C$2:$C$72,0),MATCH('tính băng dính sạch'!BK$3,FCSTSDV!$D$1:$L$1,0))/'tính băng dính sạch'!$E42,1)</f>
        <v>#N/A</v>
      </c>
      <c r="BL42" s="92" t="e">
        <f t="array" ref="BL42">+ROUND(INDEX(FCSTSDV!$D$2:$L$72,MATCH('tính băng dính sạch'!$D42,FCSTSDV!$C$2:$C$72,0),MATCH('tính băng dính sạch'!BL$3,FCSTSDV!$D$1:$L$1,0))/'tính băng dính sạch'!$E42,1)</f>
        <v>#N/A</v>
      </c>
      <c r="BM42" s="92" t="e">
        <f t="array" ref="BM42">+ROUND(INDEX(FCSTSDV!$D$2:$L$72,MATCH('tính băng dính sạch'!$D42,FCSTSDV!$C$2:$C$72,0),MATCH('tính băng dính sạch'!BM$3,FCSTSDV!$D$1:$L$1,0))/'tính băng dính sạch'!$E42,1)</f>
        <v>#N/A</v>
      </c>
      <c r="BN42" s="92" t="e">
        <f t="array" ref="BN42">+ROUND(INDEX(FCSTSDV!$D$2:$L$72,MATCH('tính băng dính sạch'!$D42,FCSTSDV!$C$2:$C$72,0),MATCH('tính băng dính sạch'!BN$3,FCSTSDV!$D$1:$L$1,0))/'tính băng dính sạch'!$E42,1)</f>
        <v>#N/A</v>
      </c>
      <c r="BO42" s="92" t="e">
        <f t="array" ref="BO42">+ROUND(INDEX(FCSTSDV!$D$2:$L$72,MATCH('tính băng dính sạch'!$D42,FCSTSDV!$C$2:$C$72,0),MATCH('tính băng dính sạch'!BO$3,FCSTSDV!$D$1:$L$1,0))/'tính băng dính sạch'!$E42,1)</f>
        <v>#N/A</v>
      </c>
      <c r="BP42" s="92" t="e">
        <f t="array" ref="BP42">+ROUND(INDEX(FCSTSDV!$D$2:$L$72,MATCH('tính băng dính sạch'!$D42,FCSTSDV!$C$2:$C$72,0),MATCH('tính băng dính sạch'!BP$3,FCSTSDV!$D$1:$L$1,0))/'tính băng dính sạch'!$E42,1)</f>
        <v>#N/A</v>
      </c>
      <c r="BQ42" s="92" t="e">
        <f t="array" ref="BQ42">+ROUND(INDEX(FCSTSDV!$D$2:$L$72,MATCH('tính băng dính sạch'!$D42,FCSTSDV!$C$2:$C$72,0),MATCH('tính băng dính sạch'!BQ$3,FCSTSDV!$D$1:$L$1,0))/'tính băng dính sạch'!$E42,1)</f>
        <v>#N/A</v>
      </c>
      <c r="BR42" s="92" t="e">
        <f t="array" ref="BR42">+ROUND(INDEX(FCSTSDV!$D$2:$L$72,MATCH('tính băng dính sạch'!$D42,FCSTSDV!$C$2:$C$72,0),MATCH('tính băng dính sạch'!BR$3,FCSTSDV!$D$1:$L$1,0))/'tính băng dính sạch'!$E42,1)</f>
        <v>#N/A</v>
      </c>
      <c r="BS42" s="92" t="e">
        <f t="array" ref="BS42">+ROUND(INDEX(FCSTSDV!$D$2:$L$72,MATCH('tính băng dính sạch'!$D42,FCSTSDV!$C$2:$C$72,0),MATCH('tính băng dính sạch'!BS$3,FCSTSDV!$D$1:$L$1,0))/'tính băng dính sạch'!$E42,1)</f>
        <v>#N/A</v>
      </c>
      <c r="BT42" s="92" t="e">
        <f t="array" ref="BT42">+ROUND(INDEX(FCSTSDV!$D$2:$L$72,MATCH('tính băng dính sạch'!$D42,FCSTSDV!$C$2:$C$72,0),MATCH('tính băng dính sạch'!BT$3,FCSTSDV!$D$1:$L$1,0))/'tính băng dính sạch'!$E42,1)</f>
        <v>#N/A</v>
      </c>
      <c r="BU42" s="92" t="e">
        <f t="array" ref="BU42">+ROUND(INDEX(FCSTSDV!$D$2:$L$72,MATCH('tính băng dính sạch'!$D42,FCSTSDV!$C$2:$C$72,0),MATCH('tính băng dính sạch'!BU$3,FCSTSDV!$D$1:$L$1,0))/'tính băng dính sạch'!$E42,1)</f>
        <v>#N/A</v>
      </c>
      <c r="BV42" s="92" t="e">
        <f t="array" ref="BV42">+ROUND(INDEX(FCSTSDV!$D$2:$L$72,MATCH('tính băng dính sạch'!$D42,FCSTSDV!$C$2:$C$72,0),MATCH('tính băng dính sạch'!BV$3,FCSTSDV!$D$1:$L$1,0))/'tính băng dính sạch'!$E42,1)</f>
        <v>#N/A</v>
      </c>
      <c r="BW42" s="92" t="e">
        <f t="array" ref="BW42">+ROUND(INDEX(FCSTSDV!$D$2:$L$72,MATCH('tính băng dính sạch'!$D42,FCSTSDV!$C$2:$C$72,0),MATCH('tính băng dính sạch'!BW$3,FCSTSDV!$D$1:$L$1,0))/'tính băng dính sạch'!$E42,1)</f>
        <v>#N/A</v>
      </c>
      <c r="BX42" s="92" t="e">
        <f t="array" ref="BX42">+ROUND(INDEX(FCSTSDV!$D$2:$L$72,MATCH('tính băng dính sạch'!$D42,FCSTSDV!$C$2:$C$72,0),MATCH('tính băng dính sạch'!BX$3,FCSTSDV!$D$1:$L$1,0))/'tính băng dính sạch'!$E42,1)</f>
        <v>#N/A</v>
      </c>
      <c r="BY42" s="92" t="e">
        <f t="array" ref="BY42">+ROUND(INDEX(FCSTSDV!$D$2:$L$72,MATCH('tính băng dính sạch'!$D42,FCSTSDV!$C$2:$C$72,0),MATCH('tính băng dính sạch'!BY$3,FCSTSDV!$D$1:$L$1,0))/'tính băng dính sạch'!$E42,1)</f>
        <v>#N/A</v>
      </c>
      <c r="BZ42" s="92" t="e">
        <f t="array" ref="BZ42">+ROUND(INDEX(FCSTSDV!$D$2:$L$72,MATCH('tính băng dính sạch'!$D42,FCSTSDV!$C$2:$C$72,0),MATCH('tính băng dính sạch'!BZ$3,FCSTSDV!$D$1:$L$1,0))/'tính băng dính sạch'!$E42,1)</f>
        <v>#N/A</v>
      </c>
      <c r="CA42" s="92" t="e">
        <f t="array" ref="CA42">+ROUND(INDEX(FCSTSDV!$D$2:$L$72,MATCH('tính băng dính sạch'!$D42,FCSTSDV!$C$2:$C$72,0),MATCH('tính băng dính sạch'!CA$3,FCSTSDV!$D$1:$L$1,0))/'tính băng dính sạch'!$E42,1)</f>
        <v>#N/A</v>
      </c>
      <c r="CB42" s="92" t="e">
        <f t="array" ref="CB42">+ROUND(INDEX(FCSTSDV!$D$2:$L$72,MATCH('tính băng dính sạch'!$D42,FCSTSDV!$C$2:$C$72,0),MATCH('tính băng dính sạch'!CB$3,FCSTSDV!$D$1:$L$1,0))/'tính băng dính sạch'!$E42,1)</f>
        <v>#N/A</v>
      </c>
      <c r="CC42" s="92" t="e">
        <f t="array" ref="CC42">+ROUND(INDEX(FCSTSDV!$D$2:$L$72,MATCH('tính băng dính sạch'!$D42,FCSTSDV!$C$2:$C$72,0),MATCH('tính băng dính sạch'!CC$3,FCSTSDV!$D$1:$L$1,0))/'tính băng dính sạch'!$E42,1)</f>
        <v>#N/A</v>
      </c>
      <c r="CD42" s="92" t="e">
        <f t="array" ref="CD42">+ROUND(INDEX(FCSTSDV!$D$2:$L$72,MATCH('tính băng dính sạch'!$D42,FCSTSDV!$C$2:$C$72,0),MATCH('tính băng dính sạch'!CD$3,FCSTSDV!$D$1:$L$1,0))/'tính băng dính sạch'!$E42,1)</f>
        <v>#N/A</v>
      </c>
      <c r="CE42" s="92" t="e">
        <f t="array" ref="CE42">+ROUND(INDEX(FCSTSDV!$D$2:$L$72,MATCH('tính băng dính sạch'!$D42,FCSTSDV!$C$2:$C$72,0),MATCH('tính băng dính sạch'!CE$3,FCSTSDV!$D$1:$L$1,0))/'tính băng dính sạch'!$E42,1)</f>
        <v>#N/A</v>
      </c>
      <c r="CF42" s="92" t="e">
        <f t="array" ref="CF42">+ROUND(INDEX(FCSTSDV!$D$2:$L$72,MATCH('tính băng dính sạch'!$D42,FCSTSDV!$C$2:$C$72,0),MATCH('tính băng dính sạch'!CF$3,FCSTSDV!$D$1:$L$1,0))/'tính băng dính sạch'!$E42,1)</f>
        <v>#N/A</v>
      </c>
      <c r="CG42" s="92" t="e">
        <f t="array" ref="CG42">+ROUND(INDEX(FCSTSDV!$D$2:$L$72,MATCH('tính băng dính sạch'!$D42,FCSTSDV!$C$2:$C$72,0),MATCH('tính băng dính sạch'!CG$3,FCSTSDV!$D$1:$L$1,0))/'tính băng dính sạch'!$E42,1)</f>
        <v>#N/A</v>
      </c>
      <c r="CH42" s="92" t="e">
        <f t="array" ref="CH42">+ROUND(INDEX(FCSTSDV!$D$2:$L$72,MATCH('tính băng dính sạch'!$D42,FCSTSDV!$C$2:$C$72,0),MATCH('tính băng dính sạch'!CH$3,FCSTSDV!$D$1:$L$1,0))/'tính băng dính sạch'!$E42,1)</f>
        <v>#N/A</v>
      </c>
      <c r="CI42" s="92" t="e">
        <f t="array" ref="CI42">+ROUND(INDEX(FCSTSDV!$D$2:$L$72,MATCH('tính băng dính sạch'!$D42,FCSTSDV!$C$2:$C$72,0),MATCH('tính băng dính sạch'!CI$3,FCSTSDV!$D$1:$L$1,0))/'tính băng dính sạch'!$E42,1)</f>
        <v>#N/A</v>
      </c>
      <c r="CJ42" s="92" t="e">
        <f t="array" ref="CJ42">+ROUND(INDEX(FCSTSDV!$D$2:$L$72,MATCH('tính băng dính sạch'!$D42,FCSTSDV!$C$2:$C$72,0),MATCH('tính băng dính sạch'!CJ$3,FCSTSDV!$D$1:$L$1,0))/'tính băng dính sạch'!$E42,1)</f>
        <v>#N/A</v>
      </c>
      <c r="CK42" s="92" t="e">
        <f t="array" ref="CK42">+ROUND(INDEX(FCSTSDV!$D$2:$L$72,MATCH('tính băng dính sạch'!$D42,FCSTSDV!$C$2:$C$72,0),MATCH('tính băng dính sạch'!CK$3,FCSTSDV!$D$1:$L$1,0))/'tính băng dính sạch'!$E42,1)</f>
        <v>#N/A</v>
      </c>
      <c r="CL42" s="92" t="e">
        <f t="array" ref="CL42">+ROUND(INDEX(FCSTSDV!$D$2:$L$72,MATCH('tính băng dính sạch'!$D42,FCSTSDV!$C$2:$C$72,0),MATCH('tính băng dính sạch'!CL$3,FCSTSDV!$D$1:$L$1,0))/'tính băng dính sạch'!$E42,1)</f>
        <v>#N/A</v>
      </c>
      <c r="CM42" s="92" t="e">
        <f t="array" ref="CM42">+ROUND(INDEX(FCSTSDV!$D$2:$L$72,MATCH('tính băng dính sạch'!$D42,FCSTSDV!$C$2:$C$72,0),MATCH('tính băng dính sạch'!CM$3,FCSTSDV!$D$1:$L$1,0))/'tính băng dính sạch'!$E42,1)</f>
        <v>#N/A</v>
      </c>
      <c r="CN42" s="92" t="e">
        <f t="array" ref="CN42">+ROUND(INDEX(FCSTSDV!$D$2:$L$72,MATCH('tính băng dính sạch'!$D42,FCSTSDV!$C$2:$C$72,0),MATCH('tính băng dính sạch'!CN$3,FCSTSDV!$D$1:$L$1,0))/'tính băng dính sạch'!$E42,1)</f>
        <v>#N/A</v>
      </c>
      <c r="CO42" s="92" t="e">
        <f t="array" ref="CO42">+ROUND(INDEX(FCSTSDV!$D$2:$L$72,MATCH('tính băng dính sạch'!$D42,FCSTSDV!$C$2:$C$72,0),MATCH('tính băng dính sạch'!CO$3,FCSTSDV!$D$1:$L$1,0))/'tính băng dính sạch'!$E42,1)</f>
        <v>#N/A</v>
      </c>
      <c r="CP42" s="92" t="e">
        <f t="array" ref="CP42">+ROUND(INDEX(FCSTSDV!$D$2:$L$72,MATCH('tính băng dính sạch'!$D42,FCSTSDV!$C$2:$C$72,0),MATCH('tính băng dính sạch'!CP$3,FCSTSDV!$D$1:$L$1,0))/'tính băng dính sạch'!$E42,1)</f>
        <v>#N/A</v>
      </c>
      <c r="CQ42" s="92" t="e">
        <f t="array" ref="CQ42">+ROUND(INDEX(FCSTSDV!$D$2:$L$72,MATCH('tính băng dính sạch'!$D42,FCSTSDV!$C$2:$C$72,0),MATCH('tính băng dính sạch'!CQ$3,FCSTSDV!$D$1:$L$1,0))/'tính băng dính sạch'!$E42,1)</f>
        <v>#N/A</v>
      </c>
    </row>
    <row r="43" spans="1:95" ht="20.100000000000001" hidden="1" customHeight="1">
      <c r="A43" s="813"/>
      <c r="B43" s="795"/>
      <c r="C43" s="67" t="s">
        <v>96</v>
      </c>
      <c r="D43" s="69" t="s">
        <v>97</v>
      </c>
      <c r="E43" s="49">
        <v>11000</v>
      </c>
      <c r="F43" s="799"/>
      <c r="G43" s="799"/>
      <c r="H43" s="830"/>
      <c r="I43" s="81">
        <f>+ROUND(IFERROR(VLOOKUP(D43,FCSTSDV!$C$2:$C$72,26,0),0)/'tính băng dính sạch'!E43+0,0)</f>
        <v>0</v>
      </c>
      <c r="J43" s="85" t="e">
        <f>+VLOOKUP(D43,FCSTSDV!$C$2:$L$72,84,0)</f>
        <v>#N/A</v>
      </c>
      <c r="K43" s="84" t="e">
        <f t="array" ref="K43">+INDEX(FCSTSDV!$D$2:$L$72,MATCH('tính băng dính sạch'!$D43,FCSTSDV!$C$2:$C$72,0),MATCH('tính băng dính sạch'!K$3,FCSTSDV!$D$1:$L$1,0))/'tính băng dính sạch'!$E43</f>
        <v>#N/A</v>
      </c>
      <c r="L43" s="84" t="e">
        <f t="array" ref="L43">+INDEX(FCSTSDV!$D$2:$L$72,MATCH('tính băng dính sạch'!$D43,FCSTSDV!$C$2:$C$72,0),MATCH('tính băng dính sạch'!L$3,FCSTSDV!$D$1:$L$1,0))/'tính băng dính sạch'!$E43</f>
        <v>#N/A</v>
      </c>
      <c r="M43" s="84" t="e">
        <f t="array" ref="M43">+INDEX(FCSTSDV!$D$2:$L$72,MATCH('tính băng dính sạch'!$D43,FCSTSDV!$C$2:$C$72,0),MATCH('tính băng dính sạch'!M$3,FCSTSDV!$D$1:$L$1,0))/'tính băng dính sạch'!$E43</f>
        <v>#N/A</v>
      </c>
      <c r="N43" s="84" t="e">
        <f t="array" ref="N43">+INDEX(FCSTSDV!$D$2:$L$72,MATCH('tính băng dính sạch'!$D43,FCSTSDV!$C$2:$C$72,0),MATCH('tính băng dính sạch'!N$3,FCSTSDV!$D$1:$L$1,0))/'tính băng dính sạch'!$E43</f>
        <v>#N/A</v>
      </c>
      <c r="O43" s="84" t="e">
        <f t="array" ref="O43">+INDEX(FCSTSDV!$D$2:$L$72,MATCH('tính băng dính sạch'!$D43,FCSTSDV!$C$2:$C$72,0),MATCH('tính băng dính sạch'!O$3,FCSTSDV!$D$1:$L$1,0))/'tính băng dính sạch'!$E43</f>
        <v>#N/A</v>
      </c>
      <c r="P43" s="84" t="e">
        <f t="array" ref="P43">+INDEX(FCSTSDV!$D$2:$L$72,MATCH('tính băng dính sạch'!$D43,FCSTSDV!$C$2:$C$72,0),MATCH('tính băng dính sạch'!P$3,FCSTSDV!$D$1:$L$1,0))/'tính băng dính sạch'!$E43</f>
        <v>#N/A</v>
      </c>
      <c r="Q43" s="84" t="e">
        <f t="array" ref="Q43">+INDEX(FCSTSDV!$D$2:$L$72,MATCH('tính băng dính sạch'!$D43,FCSTSDV!$C$2:$C$72,0),MATCH('tính băng dính sạch'!Q$3,FCSTSDV!$D$1:$L$1,0))/'tính băng dính sạch'!$E43</f>
        <v>#N/A</v>
      </c>
      <c r="R43" s="84" t="e">
        <f t="array" ref="R43">+INDEX(FCSTSDV!$D$2:$L$72,MATCH('tính băng dính sạch'!$D43,FCSTSDV!$C$2:$C$72,0),MATCH('tính băng dính sạch'!R$3,FCSTSDV!$D$1:$L$1,0))/'tính băng dính sạch'!$E43</f>
        <v>#N/A</v>
      </c>
      <c r="S43" s="84" t="e">
        <f t="array" ref="S43">+INDEX(FCSTSDV!$D$2:$L$72,MATCH('tính băng dính sạch'!$D43,FCSTSDV!$C$2:$C$72,0),MATCH('tính băng dính sạch'!S$3,FCSTSDV!$D$1:$L$1,0))/'tính băng dính sạch'!$E43</f>
        <v>#N/A</v>
      </c>
      <c r="T43" s="84" t="e">
        <f t="array" ref="T43">+INDEX(FCSTSDV!$D$2:$L$72,MATCH('tính băng dính sạch'!$D43,FCSTSDV!$C$2:$C$72,0),MATCH('tính băng dính sạch'!T$3,FCSTSDV!$D$1:$L$1,0))/'tính băng dính sạch'!$E43</f>
        <v>#N/A</v>
      </c>
      <c r="U43" s="84" t="e">
        <f t="array" ref="U43">+INDEX(FCSTSDV!$D$2:$L$72,MATCH('tính băng dính sạch'!$D43,FCSTSDV!$C$2:$C$72,0),MATCH('tính băng dính sạch'!U$3,FCSTSDV!$D$1:$L$1,0))/'tính băng dính sạch'!$E43</f>
        <v>#N/A</v>
      </c>
      <c r="V43" s="101" t="e">
        <f t="array" ref="V43">+INDEX(FCSTSDV!$D$2:$L$72,MATCH('tính băng dính sạch'!$D43,FCSTSDV!$C$2:$C$72,0),MATCH('tính băng dính sạch'!V$3,FCSTSDV!$D$1:$L$1,0))/'tính băng dính sạch'!$E43</f>
        <v>#N/A</v>
      </c>
      <c r="W43" s="92" t="e">
        <f t="array" ref="W43">+INDEX(FCSTSDV!$D$2:$L$72,MATCH('tính băng dính sạch'!$D43,FCSTSDV!$C$2:$C$72,0),MATCH('tính băng dính sạch'!W$3,FCSTSDV!$D$1:$L$1,0))/'tính băng dính sạch'!$E43</f>
        <v>#N/A</v>
      </c>
      <c r="X43" s="102" t="e">
        <f t="array" ref="X43">+INDEX(FCSTSDV!$D$2:$L$72,MATCH('tính băng dính sạch'!$D43,FCSTSDV!$C$2:$C$72,0),MATCH('tính băng dính sạch'!X$3,FCSTSDV!$D$1:$L$1,0))/'tính băng dính sạch'!$E43</f>
        <v>#N/A</v>
      </c>
      <c r="Y43" s="102" t="e">
        <f t="array" ref="Y43">+INDEX(FCSTSDV!$D$2:$L$72,MATCH('tính băng dính sạch'!$D43,FCSTSDV!$C$2:$C$72,0),MATCH('tính băng dính sạch'!Y$3,FCSTSDV!$D$1:$L$1,0))/'tính băng dính sạch'!$E43</f>
        <v>#N/A</v>
      </c>
      <c r="Z43" s="102" t="e">
        <f t="array" ref="Z43">+INDEX(FCSTSDV!$D$2:$L$72,MATCH('tính băng dính sạch'!$D43,FCSTSDV!$C$2:$C$72,0),MATCH('tính băng dính sạch'!Z$3,FCSTSDV!$D$1:$L$1,0))/'tính băng dính sạch'!$E43</f>
        <v>#N/A</v>
      </c>
      <c r="AA43" s="102" t="e">
        <f t="array" ref="AA43">+INDEX(FCSTSDV!$D$2:$L$72,MATCH('tính băng dính sạch'!$D43,FCSTSDV!$C$2:$C$72,0),MATCH('tính băng dính sạch'!AA$3,FCSTSDV!$D$1:$L$1,0))/'tính băng dính sạch'!$E43</f>
        <v>#N/A</v>
      </c>
      <c r="AB43" s="102" t="e">
        <f t="array" ref="AB43">+INDEX(FCSTSDV!$D$2:$L$72,MATCH('tính băng dính sạch'!$D43,FCSTSDV!$C$2:$C$72,0),MATCH('tính băng dính sạch'!AB$3,FCSTSDV!$D$1:$L$1,0))/'tính băng dính sạch'!$E43</f>
        <v>#N/A</v>
      </c>
      <c r="AC43" s="102" t="e">
        <f t="array" ref="AC43">+INDEX(FCSTSDV!$D$2:$L$72,MATCH('tính băng dính sạch'!$D43,FCSTSDV!$C$2:$C$72,0),MATCH('tính băng dính sạch'!AC$3,FCSTSDV!$D$1:$L$1,0))/'tính băng dính sạch'!$E43</f>
        <v>#N/A</v>
      </c>
      <c r="AD43" s="102" t="e">
        <f t="array" ref="AD43">+INDEX(FCSTSDV!$D$2:$L$72,MATCH('tính băng dính sạch'!$D43,FCSTSDV!$C$2:$C$72,0),MATCH('tính băng dính sạch'!AD$3,FCSTSDV!$D$1:$L$1,0))/'tính băng dính sạch'!$E43</f>
        <v>#N/A</v>
      </c>
      <c r="AE43" s="102" t="e">
        <f t="array" ref="AE43">+INDEX(FCSTSDV!$D$2:$L$72,MATCH('tính băng dính sạch'!$D43,FCSTSDV!$C$2:$C$72,0),MATCH('tính băng dính sạch'!AE$3,FCSTSDV!$D$1:$L$1,0))/'tính băng dính sạch'!$E43</f>
        <v>#N/A</v>
      </c>
      <c r="AF43" s="92" t="e">
        <f>+INDEX(FCSTSDV!$D$2:$L$72,MATCH('tính băng dính sạch'!$D43,FCSTSDV!$C$2:$C$72,0),MATCH('tính băng dính sạch'!AF$3,FCSTSDV!$D$1:$L$1,0))/'tính băng dính sạch'!$E43</f>
        <v>#N/A</v>
      </c>
      <c r="AG43" s="92" t="e">
        <f t="array" ref="AG43">+ROUND(INDEX(FCSTSDV!$D$2:$L$72,MATCH('tính băng dính sạch'!$D43,FCSTSDV!$C$2:$C$72,0),MATCH('tính băng dính sạch'!AG$3,FCSTSDV!$D$1:$L$1,0))/'tính băng dính sạch'!$E43,1)</f>
        <v>#N/A</v>
      </c>
      <c r="AH43" s="92" t="e">
        <f t="array" ref="AH43">+ROUND(INDEX(FCSTSDV!$D$2:$L$72,MATCH('tính băng dính sạch'!$D43,FCSTSDV!$C$2:$C$72,0),MATCH('tính băng dính sạch'!AH$3,FCSTSDV!$D$1:$L$1,0))/'tính băng dính sạch'!$E43,1)</f>
        <v>#N/A</v>
      </c>
      <c r="AI43" s="92" t="e">
        <f t="array" ref="AI43">+ROUND(INDEX(FCSTSDV!$D$2:$L$72,MATCH('tính băng dính sạch'!$D43,FCSTSDV!$C$2:$C$72,0),MATCH('tính băng dính sạch'!AI$3,FCSTSDV!$D$1:$L$1,0))/'tính băng dính sạch'!$E43,1)</f>
        <v>#N/A</v>
      </c>
      <c r="AJ43" s="92" t="e">
        <f t="array" ref="AJ43">+ROUND(INDEX(FCSTSDV!$D$2:$L$72,MATCH('tính băng dính sạch'!$D43,FCSTSDV!$C$2:$C$72,0),MATCH('tính băng dính sạch'!AJ$3,FCSTSDV!$D$1:$L$1,0))/'tính băng dính sạch'!$E43,1)</f>
        <v>#N/A</v>
      </c>
      <c r="AK43" s="92" t="e">
        <f t="array" ref="AK43">+ROUND(INDEX(FCSTSDV!$D$2:$L$72,MATCH('tính băng dính sạch'!$D43,FCSTSDV!$C$2:$C$72,0),MATCH('tính băng dính sạch'!AK$3,FCSTSDV!$D$1:$L$1,0))/'tính băng dính sạch'!$E43,1)</f>
        <v>#N/A</v>
      </c>
      <c r="AL43" s="92" t="e">
        <f t="array" ref="AL43">+ROUND(INDEX(FCSTSDV!$D$2:$L$72,MATCH('tính băng dính sạch'!$D43,FCSTSDV!$C$2:$C$72,0),MATCH('tính băng dính sạch'!AL$3,FCSTSDV!$D$1:$L$1,0))/'tính băng dính sạch'!$E43,1)</f>
        <v>#N/A</v>
      </c>
      <c r="AM43" s="92" t="e">
        <f t="array" ref="AM43">+ROUND(INDEX(FCSTSDV!$D$2:$L$72,MATCH('tính băng dính sạch'!$D43,FCSTSDV!$C$2:$C$72,0),MATCH('tính băng dính sạch'!AM$3,FCSTSDV!$D$1:$L$1,0))/'tính băng dính sạch'!$E43,1)</f>
        <v>#N/A</v>
      </c>
      <c r="AN43" s="92" t="e">
        <f t="array" ref="AN43">+ROUND(INDEX(FCSTSDV!$D$2:$L$72,MATCH('tính băng dính sạch'!$D43,FCSTSDV!$C$2:$C$72,0),MATCH('tính băng dính sạch'!AN$3,FCSTSDV!$D$1:$L$1,0))/'tính băng dính sạch'!$E43,1)</f>
        <v>#N/A</v>
      </c>
      <c r="AO43" s="92" t="e">
        <f t="array" ref="AO43">+ROUND(INDEX(FCSTSDV!$D$2:$L$72,MATCH('tính băng dính sạch'!$D43,FCSTSDV!$C$2:$C$72,0),MATCH('tính băng dính sạch'!AO$3,FCSTSDV!$D$1:$L$1,0))/'tính băng dính sạch'!$E43,1)</f>
        <v>#N/A</v>
      </c>
      <c r="AP43" s="92" t="e">
        <f t="array" ref="AP43">+ROUND(INDEX(FCSTSDV!$D$2:$L$72,MATCH('tính băng dính sạch'!$D43,FCSTSDV!$C$2:$C$72,0),MATCH('tính băng dính sạch'!AP$3,FCSTSDV!$D$1:$L$1,0))/'tính băng dính sạch'!$E43,1)</f>
        <v>#N/A</v>
      </c>
      <c r="AQ43" s="92" t="e">
        <f t="array" ref="AQ43">+ROUND(INDEX(FCSTSDV!$D$2:$L$72,MATCH('tính băng dính sạch'!$D43,FCSTSDV!$C$2:$C$72,0),MATCH('tính băng dính sạch'!AQ$3,FCSTSDV!$D$1:$L$1,0))/'tính băng dính sạch'!$E43,1)</f>
        <v>#N/A</v>
      </c>
      <c r="AR43" s="92" t="e">
        <f t="array" ref="AR43">+ROUND(INDEX(FCSTSDV!$D$2:$L$72,MATCH('tính băng dính sạch'!$D43,FCSTSDV!$C$2:$C$72,0),MATCH('tính băng dính sạch'!AR$3,FCSTSDV!$D$1:$L$1,0))/'tính băng dính sạch'!$E43,1)</f>
        <v>#N/A</v>
      </c>
      <c r="AS43" s="92" t="e">
        <f t="array" ref="AS43">+ROUND(INDEX(FCSTSDV!$D$2:$L$72,MATCH('tính băng dính sạch'!$D43,FCSTSDV!$C$2:$C$72,0),MATCH('tính băng dính sạch'!AS$3,FCSTSDV!$D$1:$L$1,0))/'tính băng dính sạch'!$E43,1)</f>
        <v>#N/A</v>
      </c>
      <c r="AT43" s="92" t="e">
        <f t="array" ref="AT43">+ROUND(INDEX(FCSTSDV!$D$2:$L$72,MATCH('tính băng dính sạch'!$D43,FCSTSDV!$C$2:$C$72,0),MATCH('tính băng dính sạch'!AT$3,FCSTSDV!$D$1:$L$1,0))/'tính băng dính sạch'!$E43,1)</f>
        <v>#N/A</v>
      </c>
      <c r="AU43" s="92" t="e">
        <f t="array" ref="AU43">+ROUND(INDEX(FCSTSDV!$D$2:$L$72,MATCH('tính băng dính sạch'!$D43,FCSTSDV!$C$2:$C$72,0),MATCH('tính băng dính sạch'!AU$3,FCSTSDV!$D$1:$L$1,0))/'tính băng dính sạch'!$E43,1)</f>
        <v>#N/A</v>
      </c>
      <c r="AV43" s="92" t="e">
        <f t="array" ref="AV43">+ROUND(INDEX(FCSTSDV!$D$2:$L$72,MATCH('tính băng dính sạch'!$D43,FCSTSDV!$C$2:$C$72,0),MATCH('tính băng dính sạch'!AV$3,FCSTSDV!$D$1:$L$1,0))/'tính băng dính sạch'!$E43,1)</f>
        <v>#N/A</v>
      </c>
      <c r="AW43" s="92" t="e">
        <f t="array" ref="AW43">+ROUND(INDEX(FCSTSDV!$D$2:$L$72,MATCH('tính băng dính sạch'!$D43,FCSTSDV!$C$2:$C$72,0),MATCH('tính băng dính sạch'!AW$3,FCSTSDV!$D$1:$L$1,0))/'tính băng dính sạch'!$E43,1)</f>
        <v>#N/A</v>
      </c>
      <c r="AX43" s="92" t="e">
        <f t="array" ref="AX43">+ROUND(INDEX(FCSTSDV!$D$2:$L$72,MATCH('tính băng dính sạch'!$D43,FCSTSDV!$C$2:$C$72,0),MATCH('tính băng dính sạch'!AX$3,FCSTSDV!$D$1:$L$1,0))/'tính băng dính sạch'!$E43,1)</f>
        <v>#N/A</v>
      </c>
      <c r="AY43" s="92" t="e">
        <f t="array" ref="AY43">+ROUND(INDEX(FCSTSDV!$D$2:$L$72,MATCH('tính băng dính sạch'!$D43,FCSTSDV!$C$2:$C$72,0),MATCH('tính băng dính sạch'!AY$3,FCSTSDV!$D$1:$L$1,0))/'tính băng dính sạch'!$E43,1)</f>
        <v>#N/A</v>
      </c>
      <c r="AZ43" s="92" t="e">
        <f t="array" ref="AZ43">+ROUND(INDEX(FCSTSDV!$D$2:$L$72,MATCH('tính băng dính sạch'!$D43,FCSTSDV!$C$2:$C$72,0),MATCH('tính băng dính sạch'!AZ$3,FCSTSDV!$D$1:$L$1,0))/'tính băng dính sạch'!$E43,1)</f>
        <v>#N/A</v>
      </c>
      <c r="BA43" s="92" t="e">
        <f t="array" ref="BA43">+ROUND(INDEX(FCSTSDV!$D$2:$L$72,MATCH('tính băng dính sạch'!$D43,FCSTSDV!$C$2:$C$72,0),MATCH('tính băng dính sạch'!BA$3,FCSTSDV!$D$1:$L$1,0))/'tính băng dính sạch'!$E43,1)</f>
        <v>#N/A</v>
      </c>
      <c r="BB43" s="92" t="e">
        <f t="array" ref="BB43">+ROUND(INDEX(FCSTSDV!$D$2:$L$72,MATCH('tính băng dính sạch'!$D43,FCSTSDV!$C$2:$C$72,0),MATCH('tính băng dính sạch'!BB$3,FCSTSDV!$D$1:$L$1,0))/'tính băng dính sạch'!$E43,1)</f>
        <v>#N/A</v>
      </c>
      <c r="BC43" s="92" t="e">
        <f t="array" ref="BC43">+ROUND(INDEX(FCSTSDV!$D$2:$L$72,MATCH('tính băng dính sạch'!$D43,FCSTSDV!$C$2:$C$72,0),MATCH('tính băng dính sạch'!BC$3,FCSTSDV!$D$1:$L$1,0))/'tính băng dính sạch'!$E43,1)</f>
        <v>#N/A</v>
      </c>
      <c r="BD43" s="92" t="e">
        <f t="array" ref="BD43">+ROUND(INDEX(FCSTSDV!$D$2:$L$72,MATCH('tính băng dính sạch'!$D43,FCSTSDV!$C$2:$C$72,0),MATCH('tính băng dính sạch'!BD$3,FCSTSDV!$D$1:$L$1,0))/'tính băng dính sạch'!$E43,1)</f>
        <v>#N/A</v>
      </c>
      <c r="BE43" s="92" t="e">
        <f t="array" ref="BE43">+ROUND(INDEX(FCSTSDV!$D$2:$L$72,MATCH('tính băng dính sạch'!$D43,FCSTSDV!$C$2:$C$72,0),MATCH('tính băng dính sạch'!BE$3,FCSTSDV!$D$1:$L$1,0))/'tính băng dính sạch'!$E43,1)</f>
        <v>#N/A</v>
      </c>
      <c r="BF43" s="92" t="e">
        <f t="array" ref="BF43">+ROUND(INDEX(FCSTSDV!$D$2:$L$72,MATCH('tính băng dính sạch'!$D43,FCSTSDV!$C$2:$C$72,0),MATCH('tính băng dính sạch'!BF$3,FCSTSDV!$D$1:$L$1,0))/'tính băng dính sạch'!$E43,1)</f>
        <v>#N/A</v>
      </c>
      <c r="BG43" s="92" t="e">
        <f t="array" ref="BG43">+ROUND(INDEX(FCSTSDV!$D$2:$L$72,MATCH('tính băng dính sạch'!$D43,FCSTSDV!$C$2:$C$72,0),MATCH('tính băng dính sạch'!BG$3,FCSTSDV!$D$1:$L$1,0))/'tính băng dính sạch'!$E43,1)</f>
        <v>#N/A</v>
      </c>
      <c r="BH43" s="92" t="e">
        <f t="array" ref="BH43">+ROUND(INDEX(FCSTSDV!$D$2:$L$72,MATCH('tính băng dính sạch'!$D43,FCSTSDV!$C$2:$C$72,0),MATCH('tính băng dính sạch'!BH$3,FCSTSDV!$D$1:$L$1,0))/'tính băng dính sạch'!$E43,1)</f>
        <v>#N/A</v>
      </c>
      <c r="BI43" s="92" t="e">
        <f t="array" ref="BI43">+ROUND(INDEX(FCSTSDV!$D$2:$L$72,MATCH('tính băng dính sạch'!$D43,FCSTSDV!$C$2:$C$72,0),MATCH('tính băng dính sạch'!BI$3,FCSTSDV!$D$1:$L$1,0))/'tính băng dính sạch'!$E43,1)</f>
        <v>#N/A</v>
      </c>
      <c r="BJ43" s="92" t="e">
        <f t="array" ref="BJ43">+ROUND(INDEX(FCSTSDV!$D$2:$L$72,MATCH('tính băng dính sạch'!$D43,FCSTSDV!$C$2:$C$72,0),MATCH('tính băng dính sạch'!BJ$3,FCSTSDV!$D$1:$L$1,0))/'tính băng dính sạch'!$E43,1)</f>
        <v>#N/A</v>
      </c>
      <c r="BK43" s="92" t="e">
        <f t="array" ref="BK43">+ROUND(INDEX(FCSTSDV!$D$2:$L$72,MATCH('tính băng dính sạch'!$D43,FCSTSDV!$C$2:$C$72,0),MATCH('tính băng dính sạch'!BK$3,FCSTSDV!$D$1:$L$1,0))/'tính băng dính sạch'!$E43,1)</f>
        <v>#N/A</v>
      </c>
      <c r="BL43" s="92" t="e">
        <f t="array" ref="BL43">+ROUND(INDEX(FCSTSDV!$D$2:$L$72,MATCH('tính băng dính sạch'!$D43,FCSTSDV!$C$2:$C$72,0),MATCH('tính băng dính sạch'!BL$3,FCSTSDV!$D$1:$L$1,0))/'tính băng dính sạch'!$E43,1)</f>
        <v>#N/A</v>
      </c>
      <c r="BM43" s="92" t="e">
        <f t="array" ref="BM43">+ROUND(INDEX(FCSTSDV!$D$2:$L$72,MATCH('tính băng dính sạch'!$D43,FCSTSDV!$C$2:$C$72,0),MATCH('tính băng dính sạch'!BM$3,FCSTSDV!$D$1:$L$1,0))/'tính băng dính sạch'!$E43,1)</f>
        <v>#N/A</v>
      </c>
      <c r="BN43" s="92" t="e">
        <f t="array" ref="BN43">+ROUND(INDEX(FCSTSDV!$D$2:$L$72,MATCH('tính băng dính sạch'!$D43,FCSTSDV!$C$2:$C$72,0),MATCH('tính băng dính sạch'!BN$3,FCSTSDV!$D$1:$L$1,0))/'tính băng dính sạch'!$E43,1)</f>
        <v>#N/A</v>
      </c>
      <c r="BO43" s="92" t="e">
        <f t="array" ref="BO43">+ROUND(INDEX(FCSTSDV!$D$2:$L$72,MATCH('tính băng dính sạch'!$D43,FCSTSDV!$C$2:$C$72,0),MATCH('tính băng dính sạch'!BO$3,FCSTSDV!$D$1:$L$1,0))/'tính băng dính sạch'!$E43,1)</f>
        <v>#N/A</v>
      </c>
      <c r="BP43" s="92" t="e">
        <f t="array" ref="BP43">+ROUND(INDEX(FCSTSDV!$D$2:$L$72,MATCH('tính băng dính sạch'!$D43,FCSTSDV!$C$2:$C$72,0),MATCH('tính băng dính sạch'!BP$3,FCSTSDV!$D$1:$L$1,0))/'tính băng dính sạch'!$E43,1)</f>
        <v>#N/A</v>
      </c>
      <c r="BQ43" s="92" t="e">
        <f t="array" ref="BQ43">+ROUND(INDEX(FCSTSDV!$D$2:$L$72,MATCH('tính băng dính sạch'!$D43,FCSTSDV!$C$2:$C$72,0),MATCH('tính băng dính sạch'!BQ$3,FCSTSDV!$D$1:$L$1,0))/'tính băng dính sạch'!$E43,1)</f>
        <v>#N/A</v>
      </c>
      <c r="BR43" s="92" t="e">
        <f t="array" ref="BR43">+ROUND(INDEX(FCSTSDV!$D$2:$L$72,MATCH('tính băng dính sạch'!$D43,FCSTSDV!$C$2:$C$72,0),MATCH('tính băng dính sạch'!BR$3,FCSTSDV!$D$1:$L$1,0))/'tính băng dính sạch'!$E43,1)</f>
        <v>#N/A</v>
      </c>
      <c r="BS43" s="92" t="e">
        <f t="array" ref="BS43">+ROUND(INDEX(FCSTSDV!$D$2:$L$72,MATCH('tính băng dính sạch'!$D43,FCSTSDV!$C$2:$C$72,0),MATCH('tính băng dính sạch'!BS$3,FCSTSDV!$D$1:$L$1,0))/'tính băng dính sạch'!$E43,1)</f>
        <v>#N/A</v>
      </c>
      <c r="BT43" s="92" t="e">
        <f t="array" ref="BT43">+ROUND(INDEX(FCSTSDV!$D$2:$L$72,MATCH('tính băng dính sạch'!$D43,FCSTSDV!$C$2:$C$72,0),MATCH('tính băng dính sạch'!BT$3,FCSTSDV!$D$1:$L$1,0))/'tính băng dính sạch'!$E43,1)</f>
        <v>#N/A</v>
      </c>
      <c r="BU43" s="92" t="e">
        <f t="array" ref="BU43">+ROUND(INDEX(FCSTSDV!$D$2:$L$72,MATCH('tính băng dính sạch'!$D43,FCSTSDV!$C$2:$C$72,0),MATCH('tính băng dính sạch'!BU$3,FCSTSDV!$D$1:$L$1,0))/'tính băng dính sạch'!$E43,1)</f>
        <v>#N/A</v>
      </c>
      <c r="BV43" s="92" t="e">
        <f t="array" ref="BV43">+ROUND(INDEX(FCSTSDV!$D$2:$L$72,MATCH('tính băng dính sạch'!$D43,FCSTSDV!$C$2:$C$72,0),MATCH('tính băng dính sạch'!BV$3,FCSTSDV!$D$1:$L$1,0))/'tính băng dính sạch'!$E43,1)</f>
        <v>#N/A</v>
      </c>
      <c r="BW43" s="92" t="e">
        <f t="array" ref="BW43">+ROUND(INDEX(FCSTSDV!$D$2:$L$72,MATCH('tính băng dính sạch'!$D43,FCSTSDV!$C$2:$C$72,0),MATCH('tính băng dính sạch'!BW$3,FCSTSDV!$D$1:$L$1,0))/'tính băng dính sạch'!$E43,1)</f>
        <v>#N/A</v>
      </c>
      <c r="BX43" s="92" t="e">
        <f t="array" ref="BX43">+ROUND(INDEX(FCSTSDV!$D$2:$L$72,MATCH('tính băng dính sạch'!$D43,FCSTSDV!$C$2:$C$72,0),MATCH('tính băng dính sạch'!BX$3,FCSTSDV!$D$1:$L$1,0))/'tính băng dính sạch'!$E43,1)</f>
        <v>#N/A</v>
      </c>
      <c r="BY43" s="92" t="e">
        <f t="array" ref="BY43">+ROUND(INDEX(FCSTSDV!$D$2:$L$72,MATCH('tính băng dính sạch'!$D43,FCSTSDV!$C$2:$C$72,0),MATCH('tính băng dính sạch'!BY$3,FCSTSDV!$D$1:$L$1,0))/'tính băng dính sạch'!$E43,1)</f>
        <v>#N/A</v>
      </c>
      <c r="BZ43" s="92" t="e">
        <f t="array" ref="BZ43">+ROUND(INDEX(FCSTSDV!$D$2:$L$72,MATCH('tính băng dính sạch'!$D43,FCSTSDV!$C$2:$C$72,0),MATCH('tính băng dính sạch'!BZ$3,FCSTSDV!$D$1:$L$1,0))/'tính băng dính sạch'!$E43,1)</f>
        <v>#N/A</v>
      </c>
      <c r="CA43" s="92" t="e">
        <f t="array" ref="CA43">+ROUND(INDEX(FCSTSDV!$D$2:$L$72,MATCH('tính băng dính sạch'!$D43,FCSTSDV!$C$2:$C$72,0),MATCH('tính băng dính sạch'!CA$3,FCSTSDV!$D$1:$L$1,0))/'tính băng dính sạch'!$E43,1)</f>
        <v>#N/A</v>
      </c>
      <c r="CB43" s="92" t="e">
        <f t="array" ref="CB43">+ROUND(INDEX(FCSTSDV!$D$2:$L$72,MATCH('tính băng dính sạch'!$D43,FCSTSDV!$C$2:$C$72,0),MATCH('tính băng dính sạch'!CB$3,FCSTSDV!$D$1:$L$1,0))/'tính băng dính sạch'!$E43,1)</f>
        <v>#N/A</v>
      </c>
      <c r="CC43" s="92" t="e">
        <f t="array" ref="CC43">+ROUND(INDEX(FCSTSDV!$D$2:$L$72,MATCH('tính băng dính sạch'!$D43,FCSTSDV!$C$2:$C$72,0),MATCH('tính băng dính sạch'!CC$3,FCSTSDV!$D$1:$L$1,0))/'tính băng dính sạch'!$E43,1)</f>
        <v>#N/A</v>
      </c>
      <c r="CD43" s="92" t="e">
        <f t="array" ref="CD43">+ROUND(INDEX(FCSTSDV!$D$2:$L$72,MATCH('tính băng dính sạch'!$D43,FCSTSDV!$C$2:$C$72,0),MATCH('tính băng dính sạch'!CD$3,FCSTSDV!$D$1:$L$1,0))/'tính băng dính sạch'!$E43,1)</f>
        <v>#N/A</v>
      </c>
      <c r="CE43" s="92" t="e">
        <f t="array" ref="CE43">+ROUND(INDEX(FCSTSDV!$D$2:$L$72,MATCH('tính băng dính sạch'!$D43,FCSTSDV!$C$2:$C$72,0),MATCH('tính băng dính sạch'!CE$3,FCSTSDV!$D$1:$L$1,0))/'tính băng dính sạch'!$E43,1)</f>
        <v>#N/A</v>
      </c>
      <c r="CF43" s="92" t="e">
        <f t="array" ref="CF43">+ROUND(INDEX(FCSTSDV!$D$2:$L$72,MATCH('tính băng dính sạch'!$D43,FCSTSDV!$C$2:$C$72,0),MATCH('tính băng dính sạch'!CF$3,FCSTSDV!$D$1:$L$1,0))/'tính băng dính sạch'!$E43,1)</f>
        <v>#N/A</v>
      </c>
      <c r="CG43" s="92" t="e">
        <f t="array" ref="CG43">+ROUND(INDEX(FCSTSDV!$D$2:$L$72,MATCH('tính băng dính sạch'!$D43,FCSTSDV!$C$2:$C$72,0),MATCH('tính băng dính sạch'!CG$3,FCSTSDV!$D$1:$L$1,0))/'tính băng dính sạch'!$E43,1)</f>
        <v>#N/A</v>
      </c>
      <c r="CH43" s="92" t="e">
        <f t="array" ref="CH43">+ROUND(INDEX(FCSTSDV!$D$2:$L$72,MATCH('tính băng dính sạch'!$D43,FCSTSDV!$C$2:$C$72,0),MATCH('tính băng dính sạch'!CH$3,FCSTSDV!$D$1:$L$1,0))/'tính băng dính sạch'!$E43,1)</f>
        <v>#N/A</v>
      </c>
      <c r="CI43" s="92" t="e">
        <f t="array" ref="CI43">+ROUND(INDEX(FCSTSDV!$D$2:$L$72,MATCH('tính băng dính sạch'!$D43,FCSTSDV!$C$2:$C$72,0),MATCH('tính băng dính sạch'!CI$3,FCSTSDV!$D$1:$L$1,0))/'tính băng dính sạch'!$E43,1)</f>
        <v>#N/A</v>
      </c>
      <c r="CJ43" s="92" t="e">
        <f t="array" ref="CJ43">+ROUND(INDEX(FCSTSDV!$D$2:$L$72,MATCH('tính băng dính sạch'!$D43,FCSTSDV!$C$2:$C$72,0),MATCH('tính băng dính sạch'!CJ$3,FCSTSDV!$D$1:$L$1,0))/'tính băng dính sạch'!$E43,1)</f>
        <v>#N/A</v>
      </c>
      <c r="CK43" s="92" t="e">
        <f t="array" ref="CK43">+ROUND(INDEX(FCSTSDV!$D$2:$L$72,MATCH('tính băng dính sạch'!$D43,FCSTSDV!$C$2:$C$72,0),MATCH('tính băng dính sạch'!CK$3,FCSTSDV!$D$1:$L$1,0))/'tính băng dính sạch'!$E43,1)</f>
        <v>#N/A</v>
      </c>
      <c r="CL43" s="92" t="e">
        <f t="array" ref="CL43">+ROUND(INDEX(FCSTSDV!$D$2:$L$72,MATCH('tính băng dính sạch'!$D43,FCSTSDV!$C$2:$C$72,0),MATCH('tính băng dính sạch'!CL$3,FCSTSDV!$D$1:$L$1,0))/'tính băng dính sạch'!$E43,1)</f>
        <v>#N/A</v>
      </c>
      <c r="CM43" s="92" t="e">
        <f t="array" ref="CM43">+ROUND(INDEX(FCSTSDV!$D$2:$L$72,MATCH('tính băng dính sạch'!$D43,FCSTSDV!$C$2:$C$72,0),MATCH('tính băng dính sạch'!CM$3,FCSTSDV!$D$1:$L$1,0))/'tính băng dính sạch'!$E43,1)</f>
        <v>#N/A</v>
      </c>
      <c r="CN43" s="92" t="e">
        <f t="array" ref="CN43">+ROUND(INDEX(FCSTSDV!$D$2:$L$72,MATCH('tính băng dính sạch'!$D43,FCSTSDV!$C$2:$C$72,0),MATCH('tính băng dính sạch'!CN$3,FCSTSDV!$D$1:$L$1,0))/'tính băng dính sạch'!$E43,1)</f>
        <v>#N/A</v>
      </c>
      <c r="CO43" s="92" t="e">
        <f t="array" ref="CO43">+ROUND(INDEX(FCSTSDV!$D$2:$L$72,MATCH('tính băng dính sạch'!$D43,FCSTSDV!$C$2:$C$72,0),MATCH('tính băng dính sạch'!CO$3,FCSTSDV!$D$1:$L$1,0))/'tính băng dính sạch'!$E43,1)</f>
        <v>#N/A</v>
      </c>
      <c r="CP43" s="92" t="e">
        <f t="array" ref="CP43">+ROUND(INDEX(FCSTSDV!$D$2:$L$72,MATCH('tính băng dính sạch'!$D43,FCSTSDV!$C$2:$C$72,0),MATCH('tính băng dính sạch'!CP$3,FCSTSDV!$D$1:$L$1,0))/'tính băng dính sạch'!$E43,1)</f>
        <v>#N/A</v>
      </c>
      <c r="CQ43" s="92" t="e">
        <f t="array" ref="CQ43">+ROUND(INDEX(FCSTSDV!$D$2:$L$72,MATCH('tính băng dính sạch'!$D43,FCSTSDV!$C$2:$C$72,0),MATCH('tính băng dính sạch'!CQ$3,FCSTSDV!$D$1:$L$1,0))/'tính băng dính sạch'!$E43,1)</f>
        <v>#N/A</v>
      </c>
    </row>
    <row r="44" spans="1:95" ht="20.100000000000001" hidden="1" customHeight="1">
      <c r="A44" s="813"/>
      <c r="B44" s="795"/>
      <c r="C44" s="67" t="s">
        <v>98</v>
      </c>
      <c r="D44" s="69" t="s">
        <v>99</v>
      </c>
      <c r="E44" s="49">
        <v>3000</v>
      </c>
      <c r="F44" s="799"/>
      <c r="G44" s="799"/>
      <c r="H44" s="830"/>
      <c r="I44" s="81">
        <f>+ROUND(IFERROR(VLOOKUP(D44,FCSTSDV!$C$2:$C$72,26,0),0)/'tính băng dính sạch'!E44+0,0)</f>
        <v>0</v>
      </c>
      <c r="J44" s="85" t="e">
        <f>+VLOOKUP(D44,FCSTSDV!$C$2:$L$72,84,0)</f>
        <v>#N/A</v>
      </c>
      <c r="K44" s="84" t="e">
        <f t="array" ref="K44">+INDEX(FCSTSDV!$D$2:$L$72,MATCH('tính băng dính sạch'!$D44,FCSTSDV!$C$2:$C$72,0),MATCH('tính băng dính sạch'!K$3,FCSTSDV!$D$1:$L$1,0))/'tính băng dính sạch'!$E44</f>
        <v>#N/A</v>
      </c>
      <c r="L44" s="84" t="e">
        <f t="array" ref="L44">+INDEX(FCSTSDV!$D$2:$L$72,MATCH('tính băng dính sạch'!$D44,FCSTSDV!$C$2:$C$72,0),MATCH('tính băng dính sạch'!L$3,FCSTSDV!$D$1:$L$1,0))/'tính băng dính sạch'!$E44</f>
        <v>#N/A</v>
      </c>
      <c r="M44" s="84" t="e">
        <f t="array" ref="M44">+INDEX(FCSTSDV!$D$2:$L$72,MATCH('tính băng dính sạch'!$D44,FCSTSDV!$C$2:$C$72,0),MATCH('tính băng dính sạch'!M$3,FCSTSDV!$D$1:$L$1,0))/'tính băng dính sạch'!$E44</f>
        <v>#N/A</v>
      </c>
      <c r="N44" s="84" t="e">
        <f t="array" ref="N44">+INDEX(FCSTSDV!$D$2:$L$72,MATCH('tính băng dính sạch'!$D44,FCSTSDV!$C$2:$C$72,0),MATCH('tính băng dính sạch'!N$3,FCSTSDV!$D$1:$L$1,0))/'tính băng dính sạch'!$E44</f>
        <v>#N/A</v>
      </c>
      <c r="O44" s="84" t="e">
        <f t="array" ref="O44">+INDEX(FCSTSDV!$D$2:$L$72,MATCH('tính băng dính sạch'!$D44,FCSTSDV!$C$2:$C$72,0),MATCH('tính băng dính sạch'!O$3,FCSTSDV!$D$1:$L$1,0))/'tính băng dính sạch'!$E44</f>
        <v>#N/A</v>
      </c>
      <c r="P44" s="84" t="e">
        <f t="array" ref="P44">+INDEX(FCSTSDV!$D$2:$L$72,MATCH('tính băng dính sạch'!$D44,FCSTSDV!$C$2:$C$72,0),MATCH('tính băng dính sạch'!P$3,FCSTSDV!$D$1:$L$1,0))/'tính băng dính sạch'!$E44</f>
        <v>#N/A</v>
      </c>
      <c r="Q44" s="84" t="e">
        <f t="array" ref="Q44">+INDEX(FCSTSDV!$D$2:$L$72,MATCH('tính băng dính sạch'!$D44,FCSTSDV!$C$2:$C$72,0),MATCH('tính băng dính sạch'!Q$3,FCSTSDV!$D$1:$L$1,0))/'tính băng dính sạch'!$E44</f>
        <v>#N/A</v>
      </c>
      <c r="R44" s="84" t="e">
        <f t="array" ref="R44">+INDEX(FCSTSDV!$D$2:$L$72,MATCH('tính băng dính sạch'!$D44,FCSTSDV!$C$2:$C$72,0),MATCH('tính băng dính sạch'!R$3,FCSTSDV!$D$1:$L$1,0))/'tính băng dính sạch'!$E44</f>
        <v>#N/A</v>
      </c>
      <c r="S44" s="84" t="e">
        <f t="array" ref="S44">+INDEX(FCSTSDV!$D$2:$L$72,MATCH('tính băng dính sạch'!$D44,FCSTSDV!$C$2:$C$72,0),MATCH('tính băng dính sạch'!S$3,FCSTSDV!$D$1:$L$1,0))/'tính băng dính sạch'!$E44</f>
        <v>#N/A</v>
      </c>
      <c r="T44" s="84" t="e">
        <f t="array" ref="T44">+INDEX(FCSTSDV!$D$2:$L$72,MATCH('tính băng dính sạch'!$D44,FCSTSDV!$C$2:$C$72,0),MATCH('tính băng dính sạch'!T$3,FCSTSDV!$D$1:$L$1,0))/'tính băng dính sạch'!$E44</f>
        <v>#N/A</v>
      </c>
      <c r="U44" s="84" t="e">
        <f t="array" ref="U44">+INDEX(FCSTSDV!$D$2:$L$72,MATCH('tính băng dính sạch'!$D44,FCSTSDV!$C$2:$C$72,0),MATCH('tính băng dính sạch'!U$3,FCSTSDV!$D$1:$L$1,0))/'tính băng dính sạch'!$E44</f>
        <v>#N/A</v>
      </c>
      <c r="V44" s="101" t="e">
        <f t="array" ref="V44">+INDEX(FCSTSDV!$D$2:$L$72,MATCH('tính băng dính sạch'!$D44,FCSTSDV!$C$2:$C$72,0),MATCH('tính băng dính sạch'!V$3,FCSTSDV!$D$1:$L$1,0))/'tính băng dính sạch'!$E44</f>
        <v>#N/A</v>
      </c>
      <c r="W44" s="92" t="e">
        <f t="array" ref="W44">+INDEX(FCSTSDV!$D$2:$L$72,MATCH('tính băng dính sạch'!$D44,FCSTSDV!$C$2:$C$72,0),MATCH('tính băng dính sạch'!W$3,FCSTSDV!$D$1:$L$1,0))/'tính băng dính sạch'!$E44</f>
        <v>#N/A</v>
      </c>
      <c r="X44" s="102" t="e">
        <f t="array" ref="X44">+INDEX(FCSTSDV!$D$2:$L$72,MATCH('tính băng dính sạch'!$D44,FCSTSDV!$C$2:$C$72,0),MATCH('tính băng dính sạch'!X$3,FCSTSDV!$D$1:$L$1,0))/'tính băng dính sạch'!$E44</f>
        <v>#N/A</v>
      </c>
      <c r="Y44" s="102" t="e">
        <f t="array" ref="Y44">+INDEX(FCSTSDV!$D$2:$L$72,MATCH('tính băng dính sạch'!$D44,FCSTSDV!$C$2:$C$72,0),MATCH('tính băng dính sạch'!Y$3,FCSTSDV!$D$1:$L$1,0))/'tính băng dính sạch'!$E44</f>
        <v>#N/A</v>
      </c>
      <c r="Z44" s="102" t="e">
        <f t="array" ref="Z44">+INDEX(FCSTSDV!$D$2:$L$72,MATCH('tính băng dính sạch'!$D44,FCSTSDV!$C$2:$C$72,0),MATCH('tính băng dính sạch'!Z$3,FCSTSDV!$D$1:$L$1,0))/'tính băng dính sạch'!$E44</f>
        <v>#N/A</v>
      </c>
      <c r="AA44" s="102" t="e">
        <f t="array" ref="AA44">+INDEX(FCSTSDV!$D$2:$L$72,MATCH('tính băng dính sạch'!$D44,FCSTSDV!$C$2:$C$72,0),MATCH('tính băng dính sạch'!AA$3,FCSTSDV!$D$1:$L$1,0))/'tính băng dính sạch'!$E44</f>
        <v>#N/A</v>
      </c>
      <c r="AB44" s="102" t="e">
        <f t="array" ref="AB44">+INDEX(FCSTSDV!$D$2:$L$72,MATCH('tính băng dính sạch'!$D44,FCSTSDV!$C$2:$C$72,0),MATCH('tính băng dính sạch'!AB$3,FCSTSDV!$D$1:$L$1,0))/'tính băng dính sạch'!$E44</f>
        <v>#N/A</v>
      </c>
      <c r="AC44" s="102" t="e">
        <f t="array" ref="AC44">+INDEX(FCSTSDV!$D$2:$L$72,MATCH('tính băng dính sạch'!$D44,FCSTSDV!$C$2:$C$72,0),MATCH('tính băng dính sạch'!AC$3,FCSTSDV!$D$1:$L$1,0))/'tính băng dính sạch'!$E44</f>
        <v>#N/A</v>
      </c>
      <c r="AD44" s="102" t="e">
        <f t="array" ref="AD44">+INDEX(FCSTSDV!$D$2:$L$72,MATCH('tính băng dính sạch'!$D44,FCSTSDV!$C$2:$C$72,0),MATCH('tính băng dính sạch'!AD$3,FCSTSDV!$D$1:$L$1,0))/'tính băng dính sạch'!$E44</f>
        <v>#N/A</v>
      </c>
      <c r="AE44" s="102" t="e">
        <f t="array" ref="AE44">+INDEX(FCSTSDV!$D$2:$L$72,MATCH('tính băng dính sạch'!$D44,FCSTSDV!$C$2:$C$72,0),MATCH('tính băng dính sạch'!AE$3,FCSTSDV!$D$1:$L$1,0))/'tính băng dính sạch'!$E44</f>
        <v>#N/A</v>
      </c>
      <c r="AF44" s="92" t="e">
        <f>+INDEX(FCSTSDV!$D$2:$L$72,MATCH('tính băng dính sạch'!$D44,FCSTSDV!$C$2:$C$72,0),MATCH('tính băng dính sạch'!AF$3,FCSTSDV!$D$1:$L$1,0))/'tính băng dính sạch'!$E44</f>
        <v>#N/A</v>
      </c>
      <c r="AG44" s="92" t="e">
        <f t="array" ref="AG44">+ROUND(INDEX(FCSTSDV!$D$2:$L$72,MATCH('tính băng dính sạch'!$D44,FCSTSDV!$C$2:$C$72,0),MATCH('tính băng dính sạch'!AG$3,FCSTSDV!$D$1:$L$1,0))/'tính băng dính sạch'!$E44,1)</f>
        <v>#N/A</v>
      </c>
      <c r="AH44" s="92" t="e">
        <f t="array" ref="AH44">+ROUND(INDEX(FCSTSDV!$D$2:$L$72,MATCH('tính băng dính sạch'!$D44,FCSTSDV!$C$2:$C$72,0),MATCH('tính băng dính sạch'!AH$3,FCSTSDV!$D$1:$L$1,0))/'tính băng dính sạch'!$E44,1)</f>
        <v>#N/A</v>
      </c>
      <c r="AI44" s="92" t="e">
        <f t="array" ref="AI44">+ROUND(INDEX(FCSTSDV!$D$2:$L$72,MATCH('tính băng dính sạch'!$D44,FCSTSDV!$C$2:$C$72,0),MATCH('tính băng dính sạch'!AI$3,FCSTSDV!$D$1:$L$1,0))/'tính băng dính sạch'!$E44,1)</f>
        <v>#N/A</v>
      </c>
      <c r="AJ44" s="92" t="e">
        <f t="array" ref="AJ44">+ROUND(INDEX(FCSTSDV!$D$2:$L$72,MATCH('tính băng dính sạch'!$D44,FCSTSDV!$C$2:$C$72,0),MATCH('tính băng dính sạch'!AJ$3,FCSTSDV!$D$1:$L$1,0))/'tính băng dính sạch'!$E44,1)</f>
        <v>#N/A</v>
      </c>
      <c r="AK44" s="92" t="e">
        <f t="array" ref="AK44">+ROUND(INDEX(FCSTSDV!$D$2:$L$72,MATCH('tính băng dính sạch'!$D44,FCSTSDV!$C$2:$C$72,0),MATCH('tính băng dính sạch'!AK$3,FCSTSDV!$D$1:$L$1,0))/'tính băng dính sạch'!$E44,1)</f>
        <v>#N/A</v>
      </c>
      <c r="AL44" s="92" t="e">
        <f t="array" ref="AL44">+ROUND(INDEX(FCSTSDV!$D$2:$L$72,MATCH('tính băng dính sạch'!$D44,FCSTSDV!$C$2:$C$72,0),MATCH('tính băng dính sạch'!AL$3,FCSTSDV!$D$1:$L$1,0))/'tính băng dính sạch'!$E44,1)</f>
        <v>#N/A</v>
      </c>
      <c r="AM44" s="92" t="e">
        <f t="array" ref="AM44">+ROUND(INDEX(FCSTSDV!$D$2:$L$72,MATCH('tính băng dính sạch'!$D44,FCSTSDV!$C$2:$C$72,0),MATCH('tính băng dính sạch'!AM$3,FCSTSDV!$D$1:$L$1,0))/'tính băng dính sạch'!$E44,1)</f>
        <v>#N/A</v>
      </c>
      <c r="AN44" s="92" t="e">
        <f t="array" ref="AN44">+ROUND(INDEX(FCSTSDV!$D$2:$L$72,MATCH('tính băng dính sạch'!$D44,FCSTSDV!$C$2:$C$72,0),MATCH('tính băng dính sạch'!AN$3,FCSTSDV!$D$1:$L$1,0))/'tính băng dính sạch'!$E44,1)</f>
        <v>#N/A</v>
      </c>
      <c r="AO44" s="92" t="e">
        <f t="array" ref="AO44">+ROUND(INDEX(FCSTSDV!$D$2:$L$72,MATCH('tính băng dính sạch'!$D44,FCSTSDV!$C$2:$C$72,0),MATCH('tính băng dính sạch'!AO$3,FCSTSDV!$D$1:$L$1,0))/'tính băng dính sạch'!$E44,1)</f>
        <v>#N/A</v>
      </c>
      <c r="AP44" s="92" t="e">
        <f t="array" ref="AP44">+ROUND(INDEX(FCSTSDV!$D$2:$L$72,MATCH('tính băng dính sạch'!$D44,FCSTSDV!$C$2:$C$72,0),MATCH('tính băng dính sạch'!AP$3,FCSTSDV!$D$1:$L$1,0))/'tính băng dính sạch'!$E44,1)</f>
        <v>#N/A</v>
      </c>
      <c r="AQ44" s="92" t="e">
        <f t="array" ref="AQ44">+ROUND(INDEX(FCSTSDV!$D$2:$L$72,MATCH('tính băng dính sạch'!$D44,FCSTSDV!$C$2:$C$72,0),MATCH('tính băng dính sạch'!AQ$3,FCSTSDV!$D$1:$L$1,0))/'tính băng dính sạch'!$E44,1)</f>
        <v>#N/A</v>
      </c>
      <c r="AR44" s="92" t="e">
        <f t="array" ref="AR44">+ROUND(INDEX(FCSTSDV!$D$2:$L$72,MATCH('tính băng dính sạch'!$D44,FCSTSDV!$C$2:$C$72,0),MATCH('tính băng dính sạch'!AR$3,FCSTSDV!$D$1:$L$1,0))/'tính băng dính sạch'!$E44,1)</f>
        <v>#N/A</v>
      </c>
      <c r="AS44" s="92" t="e">
        <f t="array" ref="AS44">+ROUND(INDEX(FCSTSDV!$D$2:$L$72,MATCH('tính băng dính sạch'!$D44,FCSTSDV!$C$2:$C$72,0),MATCH('tính băng dính sạch'!AS$3,FCSTSDV!$D$1:$L$1,0))/'tính băng dính sạch'!$E44,1)</f>
        <v>#N/A</v>
      </c>
      <c r="AT44" s="92" t="e">
        <f t="array" ref="AT44">+ROUND(INDEX(FCSTSDV!$D$2:$L$72,MATCH('tính băng dính sạch'!$D44,FCSTSDV!$C$2:$C$72,0),MATCH('tính băng dính sạch'!AT$3,FCSTSDV!$D$1:$L$1,0))/'tính băng dính sạch'!$E44,1)</f>
        <v>#N/A</v>
      </c>
      <c r="AU44" s="92" t="e">
        <f t="array" ref="AU44">+ROUND(INDEX(FCSTSDV!$D$2:$L$72,MATCH('tính băng dính sạch'!$D44,FCSTSDV!$C$2:$C$72,0),MATCH('tính băng dính sạch'!AU$3,FCSTSDV!$D$1:$L$1,0))/'tính băng dính sạch'!$E44,1)</f>
        <v>#N/A</v>
      </c>
      <c r="AV44" s="92" t="e">
        <f t="array" ref="AV44">+ROUND(INDEX(FCSTSDV!$D$2:$L$72,MATCH('tính băng dính sạch'!$D44,FCSTSDV!$C$2:$C$72,0),MATCH('tính băng dính sạch'!AV$3,FCSTSDV!$D$1:$L$1,0))/'tính băng dính sạch'!$E44,1)</f>
        <v>#N/A</v>
      </c>
      <c r="AW44" s="92" t="e">
        <f t="array" ref="AW44">+ROUND(INDEX(FCSTSDV!$D$2:$L$72,MATCH('tính băng dính sạch'!$D44,FCSTSDV!$C$2:$C$72,0),MATCH('tính băng dính sạch'!AW$3,FCSTSDV!$D$1:$L$1,0))/'tính băng dính sạch'!$E44,1)</f>
        <v>#N/A</v>
      </c>
      <c r="AX44" s="92" t="e">
        <f t="array" ref="AX44">+ROUND(INDEX(FCSTSDV!$D$2:$L$72,MATCH('tính băng dính sạch'!$D44,FCSTSDV!$C$2:$C$72,0),MATCH('tính băng dính sạch'!AX$3,FCSTSDV!$D$1:$L$1,0))/'tính băng dính sạch'!$E44,1)</f>
        <v>#N/A</v>
      </c>
      <c r="AY44" s="92" t="e">
        <f t="array" ref="AY44">+ROUND(INDEX(FCSTSDV!$D$2:$L$72,MATCH('tính băng dính sạch'!$D44,FCSTSDV!$C$2:$C$72,0),MATCH('tính băng dính sạch'!AY$3,FCSTSDV!$D$1:$L$1,0))/'tính băng dính sạch'!$E44,1)</f>
        <v>#N/A</v>
      </c>
      <c r="AZ44" s="92" t="e">
        <f t="array" ref="AZ44">+ROUND(INDEX(FCSTSDV!$D$2:$L$72,MATCH('tính băng dính sạch'!$D44,FCSTSDV!$C$2:$C$72,0),MATCH('tính băng dính sạch'!AZ$3,FCSTSDV!$D$1:$L$1,0))/'tính băng dính sạch'!$E44,1)</f>
        <v>#N/A</v>
      </c>
      <c r="BA44" s="92" t="e">
        <f t="array" ref="BA44">+ROUND(INDEX(FCSTSDV!$D$2:$L$72,MATCH('tính băng dính sạch'!$D44,FCSTSDV!$C$2:$C$72,0),MATCH('tính băng dính sạch'!BA$3,FCSTSDV!$D$1:$L$1,0))/'tính băng dính sạch'!$E44,1)</f>
        <v>#N/A</v>
      </c>
      <c r="BB44" s="92" t="e">
        <f t="array" ref="BB44">+ROUND(INDEX(FCSTSDV!$D$2:$L$72,MATCH('tính băng dính sạch'!$D44,FCSTSDV!$C$2:$C$72,0),MATCH('tính băng dính sạch'!BB$3,FCSTSDV!$D$1:$L$1,0))/'tính băng dính sạch'!$E44,1)</f>
        <v>#N/A</v>
      </c>
      <c r="BC44" s="92" t="e">
        <f t="array" ref="BC44">+ROUND(INDEX(FCSTSDV!$D$2:$L$72,MATCH('tính băng dính sạch'!$D44,FCSTSDV!$C$2:$C$72,0),MATCH('tính băng dính sạch'!BC$3,FCSTSDV!$D$1:$L$1,0))/'tính băng dính sạch'!$E44,1)</f>
        <v>#N/A</v>
      </c>
      <c r="BD44" s="92" t="e">
        <f t="array" ref="BD44">+ROUND(INDEX(FCSTSDV!$D$2:$L$72,MATCH('tính băng dính sạch'!$D44,FCSTSDV!$C$2:$C$72,0),MATCH('tính băng dính sạch'!BD$3,FCSTSDV!$D$1:$L$1,0))/'tính băng dính sạch'!$E44,1)</f>
        <v>#N/A</v>
      </c>
      <c r="BE44" s="92" t="e">
        <f t="array" ref="BE44">+ROUND(INDEX(FCSTSDV!$D$2:$L$72,MATCH('tính băng dính sạch'!$D44,FCSTSDV!$C$2:$C$72,0),MATCH('tính băng dính sạch'!BE$3,FCSTSDV!$D$1:$L$1,0))/'tính băng dính sạch'!$E44,1)</f>
        <v>#N/A</v>
      </c>
      <c r="BF44" s="92" t="e">
        <f t="array" ref="BF44">+ROUND(INDEX(FCSTSDV!$D$2:$L$72,MATCH('tính băng dính sạch'!$D44,FCSTSDV!$C$2:$C$72,0),MATCH('tính băng dính sạch'!BF$3,FCSTSDV!$D$1:$L$1,0))/'tính băng dính sạch'!$E44,1)</f>
        <v>#N/A</v>
      </c>
      <c r="BG44" s="92" t="e">
        <f t="array" ref="BG44">+ROUND(INDEX(FCSTSDV!$D$2:$L$72,MATCH('tính băng dính sạch'!$D44,FCSTSDV!$C$2:$C$72,0),MATCH('tính băng dính sạch'!BG$3,FCSTSDV!$D$1:$L$1,0))/'tính băng dính sạch'!$E44,1)</f>
        <v>#N/A</v>
      </c>
      <c r="BH44" s="92" t="e">
        <f t="array" ref="BH44">+ROUND(INDEX(FCSTSDV!$D$2:$L$72,MATCH('tính băng dính sạch'!$D44,FCSTSDV!$C$2:$C$72,0),MATCH('tính băng dính sạch'!BH$3,FCSTSDV!$D$1:$L$1,0))/'tính băng dính sạch'!$E44,1)</f>
        <v>#N/A</v>
      </c>
      <c r="BI44" s="92" t="e">
        <f t="array" ref="BI44">+ROUND(INDEX(FCSTSDV!$D$2:$L$72,MATCH('tính băng dính sạch'!$D44,FCSTSDV!$C$2:$C$72,0),MATCH('tính băng dính sạch'!BI$3,FCSTSDV!$D$1:$L$1,0))/'tính băng dính sạch'!$E44,1)</f>
        <v>#N/A</v>
      </c>
      <c r="BJ44" s="92" t="e">
        <f t="array" ref="BJ44">+ROUND(INDEX(FCSTSDV!$D$2:$L$72,MATCH('tính băng dính sạch'!$D44,FCSTSDV!$C$2:$C$72,0),MATCH('tính băng dính sạch'!BJ$3,FCSTSDV!$D$1:$L$1,0))/'tính băng dính sạch'!$E44,1)</f>
        <v>#N/A</v>
      </c>
      <c r="BK44" s="92" t="e">
        <f t="array" ref="BK44">+ROUND(INDEX(FCSTSDV!$D$2:$L$72,MATCH('tính băng dính sạch'!$D44,FCSTSDV!$C$2:$C$72,0),MATCH('tính băng dính sạch'!BK$3,FCSTSDV!$D$1:$L$1,0))/'tính băng dính sạch'!$E44,1)</f>
        <v>#N/A</v>
      </c>
      <c r="BL44" s="92" t="e">
        <f t="array" ref="BL44">+ROUND(INDEX(FCSTSDV!$D$2:$L$72,MATCH('tính băng dính sạch'!$D44,FCSTSDV!$C$2:$C$72,0),MATCH('tính băng dính sạch'!BL$3,FCSTSDV!$D$1:$L$1,0))/'tính băng dính sạch'!$E44,1)</f>
        <v>#N/A</v>
      </c>
      <c r="BM44" s="92" t="e">
        <f t="array" ref="BM44">+ROUND(INDEX(FCSTSDV!$D$2:$L$72,MATCH('tính băng dính sạch'!$D44,FCSTSDV!$C$2:$C$72,0),MATCH('tính băng dính sạch'!BM$3,FCSTSDV!$D$1:$L$1,0))/'tính băng dính sạch'!$E44,1)</f>
        <v>#N/A</v>
      </c>
      <c r="BN44" s="92" t="e">
        <f t="array" ref="BN44">+ROUND(INDEX(FCSTSDV!$D$2:$L$72,MATCH('tính băng dính sạch'!$D44,FCSTSDV!$C$2:$C$72,0),MATCH('tính băng dính sạch'!BN$3,FCSTSDV!$D$1:$L$1,0))/'tính băng dính sạch'!$E44,1)</f>
        <v>#N/A</v>
      </c>
      <c r="BO44" s="92" t="e">
        <f t="array" ref="BO44">+ROUND(INDEX(FCSTSDV!$D$2:$L$72,MATCH('tính băng dính sạch'!$D44,FCSTSDV!$C$2:$C$72,0),MATCH('tính băng dính sạch'!BO$3,FCSTSDV!$D$1:$L$1,0))/'tính băng dính sạch'!$E44,1)</f>
        <v>#N/A</v>
      </c>
      <c r="BP44" s="92" t="e">
        <f t="array" ref="BP44">+ROUND(INDEX(FCSTSDV!$D$2:$L$72,MATCH('tính băng dính sạch'!$D44,FCSTSDV!$C$2:$C$72,0),MATCH('tính băng dính sạch'!BP$3,FCSTSDV!$D$1:$L$1,0))/'tính băng dính sạch'!$E44,1)</f>
        <v>#N/A</v>
      </c>
      <c r="BQ44" s="92" t="e">
        <f t="array" ref="BQ44">+ROUND(INDEX(FCSTSDV!$D$2:$L$72,MATCH('tính băng dính sạch'!$D44,FCSTSDV!$C$2:$C$72,0),MATCH('tính băng dính sạch'!BQ$3,FCSTSDV!$D$1:$L$1,0))/'tính băng dính sạch'!$E44,1)</f>
        <v>#N/A</v>
      </c>
      <c r="BR44" s="92" t="e">
        <f t="array" ref="BR44">+ROUND(INDEX(FCSTSDV!$D$2:$L$72,MATCH('tính băng dính sạch'!$D44,FCSTSDV!$C$2:$C$72,0),MATCH('tính băng dính sạch'!BR$3,FCSTSDV!$D$1:$L$1,0))/'tính băng dính sạch'!$E44,1)</f>
        <v>#N/A</v>
      </c>
      <c r="BS44" s="92" t="e">
        <f t="array" ref="BS44">+ROUND(INDEX(FCSTSDV!$D$2:$L$72,MATCH('tính băng dính sạch'!$D44,FCSTSDV!$C$2:$C$72,0),MATCH('tính băng dính sạch'!BS$3,FCSTSDV!$D$1:$L$1,0))/'tính băng dính sạch'!$E44,1)</f>
        <v>#N/A</v>
      </c>
      <c r="BT44" s="92" t="e">
        <f t="array" ref="BT44">+ROUND(INDEX(FCSTSDV!$D$2:$L$72,MATCH('tính băng dính sạch'!$D44,FCSTSDV!$C$2:$C$72,0),MATCH('tính băng dính sạch'!BT$3,FCSTSDV!$D$1:$L$1,0))/'tính băng dính sạch'!$E44,1)</f>
        <v>#N/A</v>
      </c>
      <c r="BU44" s="92" t="e">
        <f t="array" ref="BU44">+ROUND(INDEX(FCSTSDV!$D$2:$L$72,MATCH('tính băng dính sạch'!$D44,FCSTSDV!$C$2:$C$72,0),MATCH('tính băng dính sạch'!BU$3,FCSTSDV!$D$1:$L$1,0))/'tính băng dính sạch'!$E44,1)</f>
        <v>#N/A</v>
      </c>
      <c r="BV44" s="92" t="e">
        <f t="array" ref="BV44">+ROUND(INDEX(FCSTSDV!$D$2:$L$72,MATCH('tính băng dính sạch'!$D44,FCSTSDV!$C$2:$C$72,0),MATCH('tính băng dính sạch'!BV$3,FCSTSDV!$D$1:$L$1,0))/'tính băng dính sạch'!$E44,1)</f>
        <v>#N/A</v>
      </c>
      <c r="BW44" s="92" t="e">
        <f t="array" ref="BW44">+ROUND(INDEX(FCSTSDV!$D$2:$L$72,MATCH('tính băng dính sạch'!$D44,FCSTSDV!$C$2:$C$72,0),MATCH('tính băng dính sạch'!BW$3,FCSTSDV!$D$1:$L$1,0))/'tính băng dính sạch'!$E44,1)</f>
        <v>#N/A</v>
      </c>
      <c r="BX44" s="92" t="e">
        <f t="array" ref="BX44">+ROUND(INDEX(FCSTSDV!$D$2:$L$72,MATCH('tính băng dính sạch'!$D44,FCSTSDV!$C$2:$C$72,0),MATCH('tính băng dính sạch'!BX$3,FCSTSDV!$D$1:$L$1,0))/'tính băng dính sạch'!$E44,1)</f>
        <v>#N/A</v>
      </c>
      <c r="BY44" s="92" t="e">
        <f t="array" ref="BY44">+ROUND(INDEX(FCSTSDV!$D$2:$L$72,MATCH('tính băng dính sạch'!$D44,FCSTSDV!$C$2:$C$72,0),MATCH('tính băng dính sạch'!BY$3,FCSTSDV!$D$1:$L$1,0))/'tính băng dính sạch'!$E44,1)</f>
        <v>#N/A</v>
      </c>
      <c r="BZ44" s="92" t="e">
        <f t="array" ref="BZ44">+ROUND(INDEX(FCSTSDV!$D$2:$L$72,MATCH('tính băng dính sạch'!$D44,FCSTSDV!$C$2:$C$72,0),MATCH('tính băng dính sạch'!BZ$3,FCSTSDV!$D$1:$L$1,0))/'tính băng dính sạch'!$E44,1)</f>
        <v>#N/A</v>
      </c>
      <c r="CA44" s="92" t="e">
        <f t="array" ref="CA44">+ROUND(INDEX(FCSTSDV!$D$2:$L$72,MATCH('tính băng dính sạch'!$D44,FCSTSDV!$C$2:$C$72,0),MATCH('tính băng dính sạch'!CA$3,FCSTSDV!$D$1:$L$1,0))/'tính băng dính sạch'!$E44,1)</f>
        <v>#N/A</v>
      </c>
      <c r="CB44" s="92" t="e">
        <f t="array" ref="CB44">+ROUND(INDEX(FCSTSDV!$D$2:$L$72,MATCH('tính băng dính sạch'!$D44,FCSTSDV!$C$2:$C$72,0),MATCH('tính băng dính sạch'!CB$3,FCSTSDV!$D$1:$L$1,0))/'tính băng dính sạch'!$E44,1)</f>
        <v>#N/A</v>
      </c>
      <c r="CC44" s="92" t="e">
        <f t="array" ref="CC44">+ROUND(INDEX(FCSTSDV!$D$2:$L$72,MATCH('tính băng dính sạch'!$D44,FCSTSDV!$C$2:$C$72,0),MATCH('tính băng dính sạch'!CC$3,FCSTSDV!$D$1:$L$1,0))/'tính băng dính sạch'!$E44,1)</f>
        <v>#N/A</v>
      </c>
      <c r="CD44" s="92" t="e">
        <f t="array" ref="CD44">+ROUND(INDEX(FCSTSDV!$D$2:$L$72,MATCH('tính băng dính sạch'!$D44,FCSTSDV!$C$2:$C$72,0),MATCH('tính băng dính sạch'!CD$3,FCSTSDV!$D$1:$L$1,0))/'tính băng dính sạch'!$E44,1)</f>
        <v>#N/A</v>
      </c>
      <c r="CE44" s="92" t="e">
        <f t="array" ref="CE44">+ROUND(INDEX(FCSTSDV!$D$2:$L$72,MATCH('tính băng dính sạch'!$D44,FCSTSDV!$C$2:$C$72,0),MATCH('tính băng dính sạch'!CE$3,FCSTSDV!$D$1:$L$1,0))/'tính băng dính sạch'!$E44,1)</f>
        <v>#N/A</v>
      </c>
      <c r="CF44" s="92" t="e">
        <f t="array" ref="CF44">+ROUND(INDEX(FCSTSDV!$D$2:$L$72,MATCH('tính băng dính sạch'!$D44,FCSTSDV!$C$2:$C$72,0),MATCH('tính băng dính sạch'!CF$3,FCSTSDV!$D$1:$L$1,0))/'tính băng dính sạch'!$E44,1)</f>
        <v>#N/A</v>
      </c>
      <c r="CG44" s="92" t="e">
        <f t="array" ref="CG44">+ROUND(INDEX(FCSTSDV!$D$2:$L$72,MATCH('tính băng dính sạch'!$D44,FCSTSDV!$C$2:$C$72,0),MATCH('tính băng dính sạch'!CG$3,FCSTSDV!$D$1:$L$1,0))/'tính băng dính sạch'!$E44,1)</f>
        <v>#N/A</v>
      </c>
      <c r="CH44" s="92" t="e">
        <f t="array" ref="CH44">+ROUND(INDEX(FCSTSDV!$D$2:$L$72,MATCH('tính băng dính sạch'!$D44,FCSTSDV!$C$2:$C$72,0),MATCH('tính băng dính sạch'!CH$3,FCSTSDV!$D$1:$L$1,0))/'tính băng dính sạch'!$E44,1)</f>
        <v>#N/A</v>
      </c>
      <c r="CI44" s="92" t="e">
        <f t="array" ref="CI44">+ROUND(INDEX(FCSTSDV!$D$2:$L$72,MATCH('tính băng dính sạch'!$D44,FCSTSDV!$C$2:$C$72,0),MATCH('tính băng dính sạch'!CI$3,FCSTSDV!$D$1:$L$1,0))/'tính băng dính sạch'!$E44,1)</f>
        <v>#N/A</v>
      </c>
      <c r="CJ44" s="92" t="e">
        <f t="array" ref="CJ44">+ROUND(INDEX(FCSTSDV!$D$2:$L$72,MATCH('tính băng dính sạch'!$D44,FCSTSDV!$C$2:$C$72,0),MATCH('tính băng dính sạch'!CJ$3,FCSTSDV!$D$1:$L$1,0))/'tính băng dính sạch'!$E44,1)</f>
        <v>#N/A</v>
      </c>
      <c r="CK44" s="92" t="e">
        <f t="array" ref="CK44">+ROUND(INDEX(FCSTSDV!$D$2:$L$72,MATCH('tính băng dính sạch'!$D44,FCSTSDV!$C$2:$C$72,0),MATCH('tính băng dính sạch'!CK$3,FCSTSDV!$D$1:$L$1,0))/'tính băng dính sạch'!$E44,1)</f>
        <v>#N/A</v>
      </c>
      <c r="CL44" s="92" t="e">
        <f t="array" ref="CL44">+ROUND(INDEX(FCSTSDV!$D$2:$L$72,MATCH('tính băng dính sạch'!$D44,FCSTSDV!$C$2:$C$72,0),MATCH('tính băng dính sạch'!CL$3,FCSTSDV!$D$1:$L$1,0))/'tính băng dính sạch'!$E44,1)</f>
        <v>#N/A</v>
      </c>
      <c r="CM44" s="92" t="e">
        <f t="array" ref="CM44">+ROUND(INDEX(FCSTSDV!$D$2:$L$72,MATCH('tính băng dính sạch'!$D44,FCSTSDV!$C$2:$C$72,0),MATCH('tính băng dính sạch'!CM$3,FCSTSDV!$D$1:$L$1,0))/'tính băng dính sạch'!$E44,1)</f>
        <v>#N/A</v>
      </c>
      <c r="CN44" s="92" t="e">
        <f t="array" ref="CN44">+ROUND(INDEX(FCSTSDV!$D$2:$L$72,MATCH('tính băng dính sạch'!$D44,FCSTSDV!$C$2:$C$72,0),MATCH('tính băng dính sạch'!CN$3,FCSTSDV!$D$1:$L$1,0))/'tính băng dính sạch'!$E44,1)</f>
        <v>#N/A</v>
      </c>
      <c r="CO44" s="92" t="e">
        <f t="array" ref="CO44">+ROUND(INDEX(FCSTSDV!$D$2:$L$72,MATCH('tính băng dính sạch'!$D44,FCSTSDV!$C$2:$C$72,0),MATCH('tính băng dính sạch'!CO$3,FCSTSDV!$D$1:$L$1,0))/'tính băng dính sạch'!$E44,1)</f>
        <v>#N/A</v>
      </c>
      <c r="CP44" s="92" t="e">
        <f t="array" ref="CP44">+ROUND(INDEX(FCSTSDV!$D$2:$L$72,MATCH('tính băng dính sạch'!$D44,FCSTSDV!$C$2:$C$72,0),MATCH('tính băng dính sạch'!CP$3,FCSTSDV!$D$1:$L$1,0))/'tính băng dính sạch'!$E44,1)</f>
        <v>#N/A</v>
      </c>
      <c r="CQ44" s="92" t="e">
        <f t="array" ref="CQ44">+ROUND(INDEX(FCSTSDV!$D$2:$L$72,MATCH('tính băng dính sạch'!$D44,FCSTSDV!$C$2:$C$72,0),MATCH('tính băng dính sạch'!CQ$3,FCSTSDV!$D$1:$L$1,0))/'tính băng dính sạch'!$E44,1)</f>
        <v>#N/A</v>
      </c>
    </row>
    <row r="45" spans="1:95" ht="20.100000000000001" hidden="1" customHeight="1">
      <c r="A45" s="813"/>
      <c r="B45" s="795"/>
      <c r="C45" s="67" t="s">
        <v>103</v>
      </c>
      <c r="D45" s="69" t="s">
        <v>104</v>
      </c>
      <c r="E45" s="49">
        <v>19000</v>
      </c>
      <c r="F45" s="799"/>
      <c r="G45" s="799"/>
      <c r="H45" s="830"/>
      <c r="I45" s="81">
        <f>+ROUND(IFERROR(VLOOKUP(D45,FCSTSDV!$C$2:$C$72,26,0),0)/'tính băng dính sạch'!E45+0,0)</f>
        <v>0</v>
      </c>
      <c r="J45" s="85" t="e">
        <f>+VLOOKUP(D45,FCSTSDV!$C$2:$L$72,84,0)</f>
        <v>#N/A</v>
      </c>
      <c r="K45" s="84" t="e">
        <f t="array" ref="K45">+INDEX(FCSTSDV!$D$2:$L$72,MATCH('tính băng dính sạch'!$D45,FCSTSDV!$C$2:$C$72,0),MATCH('tính băng dính sạch'!K$3,FCSTSDV!$D$1:$L$1,0))/'tính băng dính sạch'!$E45</f>
        <v>#N/A</v>
      </c>
      <c r="L45" s="84" t="e">
        <f t="array" ref="L45">+INDEX(FCSTSDV!$D$2:$L$72,MATCH('tính băng dính sạch'!$D45,FCSTSDV!$C$2:$C$72,0),MATCH('tính băng dính sạch'!L$3,FCSTSDV!$D$1:$L$1,0))/'tính băng dính sạch'!$E45</f>
        <v>#N/A</v>
      </c>
      <c r="M45" s="84" t="e">
        <f t="array" ref="M45">+INDEX(FCSTSDV!$D$2:$L$72,MATCH('tính băng dính sạch'!$D45,FCSTSDV!$C$2:$C$72,0),MATCH('tính băng dính sạch'!M$3,FCSTSDV!$D$1:$L$1,0))/'tính băng dính sạch'!$E45</f>
        <v>#N/A</v>
      </c>
      <c r="N45" s="84" t="e">
        <f t="array" ref="N45">+INDEX(FCSTSDV!$D$2:$L$72,MATCH('tính băng dính sạch'!$D45,FCSTSDV!$C$2:$C$72,0),MATCH('tính băng dính sạch'!N$3,FCSTSDV!$D$1:$L$1,0))/'tính băng dính sạch'!$E45</f>
        <v>#N/A</v>
      </c>
      <c r="O45" s="84" t="e">
        <f t="array" ref="O45">+INDEX(FCSTSDV!$D$2:$L$72,MATCH('tính băng dính sạch'!$D45,FCSTSDV!$C$2:$C$72,0),MATCH('tính băng dính sạch'!O$3,FCSTSDV!$D$1:$L$1,0))/'tính băng dính sạch'!$E45</f>
        <v>#N/A</v>
      </c>
      <c r="P45" s="84" t="e">
        <f t="array" ref="P45">+INDEX(FCSTSDV!$D$2:$L$72,MATCH('tính băng dính sạch'!$D45,FCSTSDV!$C$2:$C$72,0),MATCH('tính băng dính sạch'!P$3,FCSTSDV!$D$1:$L$1,0))/'tính băng dính sạch'!$E45</f>
        <v>#N/A</v>
      </c>
      <c r="Q45" s="84" t="e">
        <f t="array" ref="Q45">+INDEX(FCSTSDV!$D$2:$L$72,MATCH('tính băng dính sạch'!$D45,FCSTSDV!$C$2:$C$72,0),MATCH('tính băng dính sạch'!Q$3,FCSTSDV!$D$1:$L$1,0))/'tính băng dính sạch'!$E45</f>
        <v>#N/A</v>
      </c>
      <c r="R45" s="84" t="e">
        <f t="array" ref="R45">+INDEX(FCSTSDV!$D$2:$L$72,MATCH('tính băng dính sạch'!$D45,FCSTSDV!$C$2:$C$72,0),MATCH('tính băng dính sạch'!R$3,FCSTSDV!$D$1:$L$1,0))/'tính băng dính sạch'!$E45</f>
        <v>#N/A</v>
      </c>
      <c r="S45" s="84" t="e">
        <f t="array" ref="S45">+INDEX(FCSTSDV!$D$2:$L$72,MATCH('tính băng dính sạch'!$D45,FCSTSDV!$C$2:$C$72,0),MATCH('tính băng dính sạch'!S$3,FCSTSDV!$D$1:$L$1,0))/'tính băng dính sạch'!$E45</f>
        <v>#N/A</v>
      </c>
      <c r="T45" s="84" t="e">
        <f t="array" ref="T45">+INDEX(FCSTSDV!$D$2:$L$72,MATCH('tính băng dính sạch'!$D45,FCSTSDV!$C$2:$C$72,0),MATCH('tính băng dính sạch'!T$3,FCSTSDV!$D$1:$L$1,0))/'tính băng dính sạch'!$E45</f>
        <v>#N/A</v>
      </c>
      <c r="U45" s="84" t="e">
        <f t="array" ref="U45">+INDEX(FCSTSDV!$D$2:$L$72,MATCH('tính băng dính sạch'!$D45,FCSTSDV!$C$2:$C$72,0),MATCH('tính băng dính sạch'!U$3,FCSTSDV!$D$1:$L$1,0))/'tính băng dính sạch'!$E45</f>
        <v>#N/A</v>
      </c>
      <c r="V45" s="101" t="e">
        <f t="array" ref="V45">+INDEX(FCSTSDV!$D$2:$L$72,MATCH('tính băng dính sạch'!$D45,FCSTSDV!$C$2:$C$72,0),MATCH('tính băng dính sạch'!V$3,FCSTSDV!$D$1:$L$1,0))/'tính băng dính sạch'!$E45</f>
        <v>#N/A</v>
      </c>
      <c r="W45" s="92" t="e">
        <f t="array" ref="W45">+INDEX(FCSTSDV!$D$2:$L$72,MATCH('tính băng dính sạch'!$D45,FCSTSDV!$C$2:$C$72,0),MATCH('tính băng dính sạch'!W$3,FCSTSDV!$D$1:$L$1,0))/'tính băng dính sạch'!$E45</f>
        <v>#N/A</v>
      </c>
      <c r="X45" s="102" t="e">
        <f t="array" ref="X45">+INDEX(FCSTSDV!$D$2:$L$72,MATCH('tính băng dính sạch'!$D45,FCSTSDV!$C$2:$C$72,0),MATCH('tính băng dính sạch'!X$3,FCSTSDV!$D$1:$L$1,0))/'tính băng dính sạch'!$E45</f>
        <v>#N/A</v>
      </c>
      <c r="Y45" s="102" t="e">
        <f t="array" ref="Y45">+INDEX(FCSTSDV!$D$2:$L$72,MATCH('tính băng dính sạch'!$D45,FCSTSDV!$C$2:$C$72,0),MATCH('tính băng dính sạch'!Y$3,FCSTSDV!$D$1:$L$1,0))/'tính băng dính sạch'!$E45</f>
        <v>#N/A</v>
      </c>
      <c r="Z45" s="102" t="e">
        <f t="array" ref="Z45">+INDEX(FCSTSDV!$D$2:$L$72,MATCH('tính băng dính sạch'!$D45,FCSTSDV!$C$2:$C$72,0),MATCH('tính băng dính sạch'!Z$3,FCSTSDV!$D$1:$L$1,0))/'tính băng dính sạch'!$E45</f>
        <v>#N/A</v>
      </c>
      <c r="AA45" s="102" t="e">
        <f t="array" ref="AA45">+INDEX(FCSTSDV!$D$2:$L$72,MATCH('tính băng dính sạch'!$D45,FCSTSDV!$C$2:$C$72,0),MATCH('tính băng dính sạch'!AA$3,FCSTSDV!$D$1:$L$1,0))/'tính băng dính sạch'!$E45</f>
        <v>#N/A</v>
      </c>
      <c r="AB45" s="102" t="e">
        <f t="array" ref="AB45">+INDEX(FCSTSDV!$D$2:$L$72,MATCH('tính băng dính sạch'!$D45,FCSTSDV!$C$2:$C$72,0),MATCH('tính băng dính sạch'!AB$3,FCSTSDV!$D$1:$L$1,0))/'tính băng dính sạch'!$E45</f>
        <v>#N/A</v>
      </c>
      <c r="AC45" s="102" t="e">
        <f t="array" ref="AC45">+INDEX(FCSTSDV!$D$2:$L$72,MATCH('tính băng dính sạch'!$D45,FCSTSDV!$C$2:$C$72,0),MATCH('tính băng dính sạch'!AC$3,FCSTSDV!$D$1:$L$1,0))/'tính băng dính sạch'!$E45</f>
        <v>#N/A</v>
      </c>
      <c r="AD45" s="102" t="e">
        <f t="array" ref="AD45">+INDEX(FCSTSDV!$D$2:$L$72,MATCH('tính băng dính sạch'!$D45,FCSTSDV!$C$2:$C$72,0),MATCH('tính băng dính sạch'!AD$3,FCSTSDV!$D$1:$L$1,0))/'tính băng dính sạch'!$E45</f>
        <v>#N/A</v>
      </c>
      <c r="AE45" s="102" t="e">
        <f t="array" ref="AE45">+INDEX(FCSTSDV!$D$2:$L$72,MATCH('tính băng dính sạch'!$D45,FCSTSDV!$C$2:$C$72,0),MATCH('tính băng dính sạch'!AE$3,FCSTSDV!$D$1:$L$1,0))/'tính băng dính sạch'!$E45</f>
        <v>#N/A</v>
      </c>
      <c r="AF45" s="92" t="e">
        <f>+INDEX(FCSTSDV!$D$2:$L$72,MATCH('tính băng dính sạch'!$D45,FCSTSDV!$C$2:$C$72,0),MATCH('tính băng dính sạch'!AF$3,FCSTSDV!$D$1:$L$1,0))/'tính băng dính sạch'!$E45</f>
        <v>#N/A</v>
      </c>
      <c r="AG45" s="92" t="e">
        <f t="array" ref="AG45">+ROUND(INDEX(FCSTSDV!$D$2:$L$72,MATCH('tính băng dính sạch'!$D45,FCSTSDV!$C$2:$C$72,0),MATCH('tính băng dính sạch'!AG$3,FCSTSDV!$D$1:$L$1,0))/'tính băng dính sạch'!$E45,1)</f>
        <v>#N/A</v>
      </c>
      <c r="AH45" s="92" t="e">
        <f t="array" ref="AH45">+ROUND(INDEX(FCSTSDV!$D$2:$L$72,MATCH('tính băng dính sạch'!$D45,FCSTSDV!$C$2:$C$72,0),MATCH('tính băng dính sạch'!AH$3,FCSTSDV!$D$1:$L$1,0))/'tính băng dính sạch'!$E45,1)</f>
        <v>#N/A</v>
      </c>
      <c r="AI45" s="92" t="e">
        <f t="array" ref="AI45">+ROUND(INDEX(FCSTSDV!$D$2:$L$72,MATCH('tính băng dính sạch'!$D45,FCSTSDV!$C$2:$C$72,0),MATCH('tính băng dính sạch'!AI$3,FCSTSDV!$D$1:$L$1,0))/'tính băng dính sạch'!$E45,1)</f>
        <v>#N/A</v>
      </c>
      <c r="AJ45" s="92" t="e">
        <f t="array" ref="AJ45">+ROUND(INDEX(FCSTSDV!$D$2:$L$72,MATCH('tính băng dính sạch'!$D45,FCSTSDV!$C$2:$C$72,0),MATCH('tính băng dính sạch'!AJ$3,FCSTSDV!$D$1:$L$1,0))/'tính băng dính sạch'!$E45,1)</f>
        <v>#N/A</v>
      </c>
      <c r="AK45" s="92" t="e">
        <f t="array" ref="AK45">+ROUND(INDEX(FCSTSDV!$D$2:$L$72,MATCH('tính băng dính sạch'!$D45,FCSTSDV!$C$2:$C$72,0),MATCH('tính băng dính sạch'!AK$3,FCSTSDV!$D$1:$L$1,0))/'tính băng dính sạch'!$E45,1)</f>
        <v>#N/A</v>
      </c>
      <c r="AL45" s="92" t="e">
        <f t="array" ref="AL45">+ROUND(INDEX(FCSTSDV!$D$2:$L$72,MATCH('tính băng dính sạch'!$D45,FCSTSDV!$C$2:$C$72,0),MATCH('tính băng dính sạch'!AL$3,FCSTSDV!$D$1:$L$1,0))/'tính băng dính sạch'!$E45,1)</f>
        <v>#N/A</v>
      </c>
      <c r="AM45" s="92" t="e">
        <f t="array" ref="AM45">+ROUND(INDEX(FCSTSDV!$D$2:$L$72,MATCH('tính băng dính sạch'!$D45,FCSTSDV!$C$2:$C$72,0),MATCH('tính băng dính sạch'!AM$3,FCSTSDV!$D$1:$L$1,0))/'tính băng dính sạch'!$E45,1)</f>
        <v>#N/A</v>
      </c>
      <c r="AN45" s="92" t="e">
        <f t="array" ref="AN45">+ROUND(INDEX(FCSTSDV!$D$2:$L$72,MATCH('tính băng dính sạch'!$D45,FCSTSDV!$C$2:$C$72,0),MATCH('tính băng dính sạch'!AN$3,FCSTSDV!$D$1:$L$1,0))/'tính băng dính sạch'!$E45,1)</f>
        <v>#N/A</v>
      </c>
      <c r="AO45" s="92" t="e">
        <f t="array" ref="AO45">+ROUND(INDEX(FCSTSDV!$D$2:$L$72,MATCH('tính băng dính sạch'!$D45,FCSTSDV!$C$2:$C$72,0),MATCH('tính băng dính sạch'!AO$3,FCSTSDV!$D$1:$L$1,0))/'tính băng dính sạch'!$E45,1)</f>
        <v>#N/A</v>
      </c>
      <c r="AP45" s="92" t="e">
        <f t="array" ref="AP45">+ROUND(INDEX(FCSTSDV!$D$2:$L$72,MATCH('tính băng dính sạch'!$D45,FCSTSDV!$C$2:$C$72,0),MATCH('tính băng dính sạch'!AP$3,FCSTSDV!$D$1:$L$1,0))/'tính băng dính sạch'!$E45,1)</f>
        <v>#N/A</v>
      </c>
      <c r="AQ45" s="92" t="e">
        <f t="array" ref="AQ45">+ROUND(INDEX(FCSTSDV!$D$2:$L$72,MATCH('tính băng dính sạch'!$D45,FCSTSDV!$C$2:$C$72,0),MATCH('tính băng dính sạch'!AQ$3,FCSTSDV!$D$1:$L$1,0))/'tính băng dính sạch'!$E45,1)</f>
        <v>#N/A</v>
      </c>
      <c r="AR45" s="92" t="e">
        <f t="array" ref="AR45">+ROUND(INDEX(FCSTSDV!$D$2:$L$72,MATCH('tính băng dính sạch'!$D45,FCSTSDV!$C$2:$C$72,0),MATCH('tính băng dính sạch'!AR$3,FCSTSDV!$D$1:$L$1,0))/'tính băng dính sạch'!$E45,1)</f>
        <v>#N/A</v>
      </c>
      <c r="AS45" s="92" t="e">
        <f t="array" ref="AS45">+ROUND(INDEX(FCSTSDV!$D$2:$L$72,MATCH('tính băng dính sạch'!$D45,FCSTSDV!$C$2:$C$72,0),MATCH('tính băng dính sạch'!AS$3,FCSTSDV!$D$1:$L$1,0))/'tính băng dính sạch'!$E45,1)</f>
        <v>#N/A</v>
      </c>
      <c r="AT45" s="92" t="e">
        <f t="array" ref="AT45">+ROUND(INDEX(FCSTSDV!$D$2:$L$72,MATCH('tính băng dính sạch'!$D45,FCSTSDV!$C$2:$C$72,0),MATCH('tính băng dính sạch'!AT$3,FCSTSDV!$D$1:$L$1,0))/'tính băng dính sạch'!$E45,1)</f>
        <v>#N/A</v>
      </c>
      <c r="AU45" s="92" t="e">
        <f t="array" ref="AU45">+ROUND(INDEX(FCSTSDV!$D$2:$L$72,MATCH('tính băng dính sạch'!$D45,FCSTSDV!$C$2:$C$72,0),MATCH('tính băng dính sạch'!AU$3,FCSTSDV!$D$1:$L$1,0))/'tính băng dính sạch'!$E45,1)</f>
        <v>#N/A</v>
      </c>
      <c r="AV45" s="92" t="e">
        <f t="array" ref="AV45">+ROUND(INDEX(FCSTSDV!$D$2:$L$72,MATCH('tính băng dính sạch'!$D45,FCSTSDV!$C$2:$C$72,0),MATCH('tính băng dính sạch'!AV$3,FCSTSDV!$D$1:$L$1,0))/'tính băng dính sạch'!$E45,1)</f>
        <v>#N/A</v>
      </c>
      <c r="AW45" s="92" t="e">
        <f t="array" ref="AW45">+ROUND(INDEX(FCSTSDV!$D$2:$L$72,MATCH('tính băng dính sạch'!$D45,FCSTSDV!$C$2:$C$72,0),MATCH('tính băng dính sạch'!AW$3,FCSTSDV!$D$1:$L$1,0))/'tính băng dính sạch'!$E45,1)</f>
        <v>#N/A</v>
      </c>
      <c r="AX45" s="92" t="e">
        <f t="array" ref="AX45">+ROUND(INDEX(FCSTSDV!$D$2:$L$72,MATCH('tính băng dính sạch'!$D45,FCSTSDV!$C$2:$C$72,0),MATCH('tính băng dính sạch'!AX$3,FCSTSDV!$D$1:$L$1,0))/'tính băng dính sạch'!$E45,1)</f>
        <v>#N/A</v>
      </c>
      <c r="AY45" s="92" t="e">
        <f t="array" ref="AY45">+ROUND(INDEX(FCSTSDV!$D$2:$L$72,MATCH('tính băng dính sạch'!$D45,FCSTSDV!$C$2:$C$72,0),MATCH('tính băng dính sạch'!AY$3,FCSTSDV!$D$1:$L$1,0))/'tính băng dính sạch'!$E45,1)</f>
        <v>#N/A</v>
      </c>
      <c r="AZ45" s="92" t="e">
        <f t="array" ref="AZ45">+ROUND(INDEX(FCSTSDV!$D$2:$L$72,MATCH('tính băng dính sạch'!$D45,FCSTSDV!$C$2:$C$72,0),MATCH('tính băng dính sạch'!AZ$3,FCSTSDV!$D$1:$L$1,0))/'tính băng dính sạch'!$E45,1)</f>
        <v>#N/A</v>
      </c>
      <c r="BA45" s="92" t="e">
        <f t="array" ref="BA45">+ROUND(INDEX(FCSTSDV!$D$2:$L$72,MATCH('tính băng dính sạch'!$D45,FCSTSDV!$C$2:$C$72,0),MATCH('tính băng dính sạch'!BA$3,FCSTSDV!$D$1:$L$1,0))/'tính băng dính sạch'!$E45,1)</f>
        <v>#N/A</v>
      </c>
      <c r="BB45" s="92" t="e">
        <f t="array" ref="BB45">+ROUND(INDEX(FCSTSDV!$D$2:$L$72,MATCH('tính băng dính sạch'!$D45,FCSTSDV!$C$2:$C$72,0),MATCH('tính băng dính sạch'!BB$3,FCSTSDV!$D$1:$L$1,0))/'tính băng dính sạch'!$E45,1)</f>
        <v>#N/A</v>
      </c>
      <c r="BC45" s="92" t="e">
        <f t="array" ref="BC45">+ROUND(INDEX(FCSTSDV!$D$2:$L$72,MATCH('tính băng dính sạch'!$D45,FCSTSDV!$C$2:$C$72,0),MATCH('tính băng dính sạch'!BC$3,FCSTSDV!$D$1:$L$1,0))/'tính băng dính sạch'!$E45,1)</f>
        <v>#N/A</v>
      </c>
      <c r="BD45" s="92" t="e">
        <f t="array" ref="BD45">+ROUND(INDEX(FCSTSDV!$D$2:$L$72,MATCH('tính băng dính sạch'!$D45,FCSTSDV!$C$2:$C$72,0),MATCH('tính băng dính sạch'!BD$3,FCSTSDV!$D$1:$L$1,0))/'tính băng dính sạch'!$E45,1)</f>
        <v>#N/A</v>
      </c>
      <c r="BE45" s="92" t="e">
        <f t="array" ref="BE45">+ROUND(INDEX(FCSTSDV!$D$2:$L$72,MATCH('tính băng dính sạch'!$D45,FCSTSDV!$C$2:$C$72,0),MATCH('tính băng dính sạch'!BE$3,FCSTSDV!$D$1:$L$1,0))/'tính băng dính sạch'!$E45,1)</f>
        <v>#N/A</v>
      </c>
      <c r="BF45" s="92" t="e">
        <f t="array" ref="BF45">+ROUND(INDEX(FCSTSDV!$D$2:$L$72,MATCH('tính băng dính sạch'!$D45,FCSTSDV!$C$2:$C$72,0),MATCH('tính băng dính sạch'!BF$3,FCSTSDV!$D$1:$L$1,0))/'tính băng dính sạch'!$E45,1)</f>
        <v>#N/A</v>
      </c>
      <c r="BG45" s="92" t="e">
        <f t="array" ref="BG45">+ROUND(INDEX(FCSTSDV!$D$2:$L$72,MATCH('tính băng dính sạch'!$D45,FCSTSDV!$C$2:$C$72,0),MATCH('tính băng dính sạch'!BG$3,FCSTSDV!$D$1:$L$1,0))/'tính băng dính sạch'!$E45,1)</f>
        <v>#N/A</v>
      </c>
      <c r="BH45" s="92" t="e">
        <f t="array" ref="BH45">+ROUND(INDEX(FCSTSDV!$D$2:$L$72,MATCH('tính băng dính sạch'!$D45,FCSTSDV!$C$2:$C$72,0),MATCH('tính băng dính sạch'!BH$3,FCSTSDV!$D$1:$L$1,0))/'tính băng dính sạch'!$E45,1)</f>
        <v>#N/A</v>
      </c>
      <c r="BI45" s="92" t="e">
        <f t="array" ref="BI45">+ROUND(INDEX(FCSTSDV!$D$2:$L$72,MATCH('tính băng dính sạch'!$D45,FCSTSDV!$C$2:$C$72,0),MATCH('tính băng dính sạch'!BI$3,FCSTSDV!$D$1:$L$1,0))/'tính băng dính sạch'!$E45,1)</f>
        <v>#N/A</v>
      </c>
      <c r="BJ45" s="92" t="e">
        <f t="array" ref="BJ45">+ROUND(INDEX(FCSTSDV!$D$2:$L$72,MATCH('tính băng dính sạch'!$D45,FCSTSDV!$C$2:$C$72,0),MATCH('tính băng dính sạch'!BJ$3,FCSTSDV!$D$1:$L$1,0))/'tính băng dính sạch'!$E45,1)</f>
        <v>#N/A</v>
      </c>
      <c r="BK45" s="92" t="e">
        <f t="array" ref="BK45">+ROUND(INDEX(FCSTSDV!$D$2:$L$72,MATCH('tính băng dính sạch'!$D45,FCSTSDV!$C$2:$C$72,0),MATCH('tính băng dính sạch'!BK$3,FCSTSDV!$D$1:$L$1,0))/'tính băng dính sạch'!$E45,1)</f>
        <v>#N/A</v>
      </c>
      <c r="BL45" s="92" t="e">
        <f t="array" ref="BL45">+ROUND(INDEX(FCSTSDV!$D$2:$L$72,MATCH('tính băng dính sạch'!$D45,FCSTSDV!$C$2:$C$72,0),MATCH('tính băng dính sạch'!BL$3,FCSTSDV!$D$1:$L$1,0))/'tính băng dính sạch'!$E45,1)</f>
        <v>#N/A</v>
      </c>
      <c r="BM45" s="92" t="e">
        <f t="array" ref="BM45">+ROUND(INDEX(FCSTSDV!$D$2:$L$72,MATCH('tính băng dính sạch'!$D45,FCSTSDV!$C$2:$C$72,0),MATCH('tính băng dính sạch'!BM$3,FCSTSDV!$D$1:$L$1,0))/'tính băng dính sạch'!$E45,1)</f>
        <v>#N/A</v>
      </c>
      <c r="BN45" s="92" t="e">
        <f t="array" ref="BN45">+ROUND(INDEX(FCSTSDV!$D$2:$L$72,MATCH('tính băng dính sạch'!$D45,FCSTSDV!$C$2:$C$72,0),MATCH('tính băng dính sạch'!BN$3,FCSTSDV!$D$1:$L$1,0))/'tính băng dính sạch'!$E45,1)</f>
        <v>#N/A</v>
      </c>
      <c r="BO45" s="92" t="e">
        <f t="array" ref="BO45">+ROUND(INDEX(FCSTSDV!$D$2:$L$72,MATCH('tính băng dính sạch'!$D45,FCSTSDV!$C$2:$C$72,0),MATCH('tính băng dính sạch'!BO$3,FCSTSDV!$D$1:$L$1,0))/'tính băng dính sạch'!$E45,1)</f>
        <v>#N/A</v>
      </c>
      <c r="BP45" s="92" t="e">
        <f t="array" ref="BP45">+ROUND(INDEX(FCSTSDV!$D$2:$L$72,MATCH('tính băng dính sạch'!$D45,FCSTSDV!$C$2:$C$72,0),MATCH('tính băng dính sạch'!BP$3,FCSTSDV!$D$1:$L$1,0))/'tính băng dính sạch'!$E45,1)</f>
        <v>#N/A</v>
      </c>
      <c r="BQ45" s="92" t="e">
        <f t="array" ref="BQ45">+ROUND(INDEX(FCSTSDV!$D$2:$L$72,MATCH('tính băng dính sạch'!$D45,FCSTSDV!$C$2:$C$72,0),MATCH('tính băng dính sạch'!BQ$3,FCSTSDV!$D$1:$L$1,0))/'tính băng dính sạch'!$E45,1)</f>
        <v>#N/A</v>
      </c>
      <c r="BR45" s="92" t="e">
        <f t="array" ref="BR45">+ROUND(INDEX(FCSTSDV!$D$2:$L$72,MATCH('tính băng dính sạch'!$D45,FCSTSDV!$C$2:$C$72,0),MATCH('tính băng dính sạch'!BR$3,FCSTSDV!$D$1:$L$1,0))/'tính băng dính sạch'!$E45,1)</f>
        <v>#N/A</v>
      </c>
      <c r="BS45" s="92" t="e">
        <f t="array" ref="BS45">+ROUND(INDEX(FCSTSDV!$D$2:$L$72,MATCH('tính băng dính sạch'!$D45,FCSTSDV!$C$2:$C$72,0),MATCH('tính băng dính sạch'!BS$3,FCSTSDV!$D$1:$L$1,0))/'tính băng dính sạch'!$E45,1)</f>
        <v>#N/A</v>
      </c>
      <c r="BT45" s="92" t="e">
        <f t="array" ref="BT45">+ROUND(INDEX(FCSTSDV!$D$2:$L$72,MATCH('tính băng dính sạch'!$D45,FCSTSDV!$C$2:$C$72,0),MATCH('tính băng dính sạch'!BT$3,FCSTSDV!$D$1:$L$1,0))/'tính băng dính sạch'!$E45,1)</f>
        <v>#N/A</v>
      </c>
      <c r="BU45" s="92" t="e">
        <f t="array" ref="BU45">+ROUND(INDEX(FCSTSDV!$D$2:$L$72,MATCH('tính băng dính sạch'!$D45,FCSTSDV!$C$2:$C$72,0),MATCH('tính băng dính sạch'!BU$3,FCSTSDV!$D$1:$L$1,0))/'tính băng dính sạch'!$E45,1)</f>
        <v>#N/A</v>
      </c>
      <c r="BV45" s="92" t="e">
        <f t="array" ref="BV45">+ROUND(INDEX(FCSTSDV!$D$2:$L$72,MATCH('tính băng dính sạch'!$D45,FCSTSDV!$C$2:$C$72,0),MATCH('tính băng dính sạch'!BV$3,FCSTSDV!$D$1:$L$1,0))/'tính băng dính sạch'!$E45,1)</f>
        <v>#N/A</v>
      </c>
      <c r="BW45" s="92" t="e">
        <f t="array" ref="BW45">+ROUND(INDEX(FCSTSDV!$D$2:$L$72,MATCH('tính băng dính sạch'!$D45,FCSTSDV!$C$2:$C$72,0),MATCH('tính băng dính sạch'!BW$3,FCSTSDV!$D$1:$L$1,0))/'tính băng dính sạch'!$E45,1)</f>
        <v>#N/A</v>
      </c>
      <c r="BX45" s="92" t="e">
        <f t="array" ref="BX45">+ROUND(INDEX(FCSTSDV!$D$2:$L$72,MATCH('tính băng dính sạch'!$D45,FCSTSDV!$C$2:$C$72,0),MATCH('tính băng dính sạch'!BX$3,FCSTSDV!$D$1:$L$1,0))/'tính băng dính sạch'!$E45,1)</f>
        <v>#N/A</v>
      </c>
      <c r="BY45" s="92" t="e">
        <f t="array" ref="BY45">+ROUND(INDEX(FCSTSDV!$D$2:$L$72,MATCH('tính băng dính sạch'!$D45,FCSTSDV!$C$2:$C$72,0),MATCH('tính băng dính sạch'!BY$3,FCSTSDV!$D$1:$L$1,0))/'tính băng dính sạch'!$E45,1)</f>
        <v>#N/A</v>
      </c>
      <c r="BZ45" s="92" t="e">
        <f t="array" ref="BZ45">+ROUND(INDEX(FCSTSDV!$D$2:$L$72,MATCH('tính băng dính sạch'!$D45,FCSTSDV!$C$2:$C$72,0),MATCH('tính băng dính sạch'!BZ$3,FCSTSDV!$D$1:$L$1,0))/'tính băng dính sạch'!$E45,1)</f>
        <v>#N/A</v>
      </c>
      <c r="CA45" s="92" t="e">
        <f t="array" ref="CA45">+ROUND(INDEX(FCSTSDV!$D$2:$L$72,MATCH('tính băng dính sạch'!$D45,FCSTSDV!$C$2:$C$72,0),MATCH('tính băng dính sạch'!CA$3,FCSTSDV!$D$1:$L$1,0))/'tính băng dính sạch'!$E45,1)</f>
        <v>#N/A</v>
      </c>
      <c r="CB45" s="92" t="e">
        <f t="array" ref="CB45">+ROUND(INDEX(FCSTSDV!$D$2:$L$72,MATCH('tính băng dính sạch'!$D45,FCSTSDV!$C$2:$C$72,0),MATCH('tính băng dính sạch'!CB$3,FCSTSDV!$D$1:$L$1,0))/'tính băng dính sạch'!$E45,1)</f>
        <v>#N/A</v>
      </c>
      <c r="CC45" s="92" t="e">
        <f t="array" ref="CC45">+ROUND(INDEX(FCSTSDV!$D$2:$L$72,MATCH('tính băng dính sạch'!$D45,FCSTSDV!$C$2:$C$72,0),MATCH('tính băng dính sạch'!CC$3,FCSTSDV!$D$1:$L$1,0))/'tính băng dính sạch'!$E45,1)</f>
        <v>#N/A</v>
      </c>
      <c r="CD45" s="92" t="e">
        <f t="array" ref="CD45">+ROUND(INDEX(FCSTSDV!$D$2:$L$72,MATCH('tính băng dính sạch'!$D45,FCSTSDV!$C$2:$C$72,0),MATCH('tính băng dính sạch'!CD$3,FCSTSDV!$D$1:$L$1,0))/'tính băng dính sạch'!$E45,1)</f>
        <v>#N/A</v>
      </c>
      <c r="CE45" s="92" t="e">
        <f t="array" ref="CE45">+ROUND(INDEX(FCSTSDV!$D$2:$L$72,MATCH('tính băng dính sạch'!$D45,FCSTSDV!$C$2:$C$72,0),MATCH('tính băng dính sạch'!CE$3,FCSTSDV!$D$1:$L$1,0))/'tính băng dính sạch'!$E45,1)</f>
        <v>#N/A</v>
      </c>
      <c r="CF45" s="92" t="e">
        <f t="array" ref="CF45">+ROUND(INDEX(FCSTSDV!$D$2:$L$72,MATCH('tính băng dính sạch'!$D45,FCSTSDV!$C$2:$C$72,0),MATCH('tính băng dính sạch'!CF$3,FCSTSDV!$D$1:$L$1,0))/'tính băng dính sạch'!$E45,1)</f>
        <v>#N/A</v>
      </c>
      <c r="CG45" s="92" t="e">
        <f t="array" ref="CG45">+ROUND(INDEX(FCSTSDV!$D$2:$L$72,MATCH('tính băng dính sạch'!$D45,FCSTSDV!$C$2:$C$72,0),MATCH('tính băng dính sạch'!CG$3,FCSTSDV!$D$1:$L$1,0))/'tính băng dính sạch'!$E45,1)</f>
        <v>#N/A</v>
      </c>
      <c r="CH45" s="92" t="e">
        <f t="array" ref="CH45">+ROUND(INDEX(FCSTSDV!$D$2:$L$72,MATCH('tính băng dính sạch'!$D45,FCSTSDV!$C$2:$C$72,0),MATCH('tính băng dính sạch'!CH$3,FCSTSDV!$D$1:$L$1,0))/'tính băng dính sạch'!$E45,1)</f>
        <v>#N/A</v>
      </c>
      <c r="CI45" s="92" t="e">
        <f t="array" ref="CI45">+ROUND(INDEX(FCSTSDV!$D$2:$L$72,MATCH('tính băng dính sạch'!$D45,FCSTSDV!$C$2:$C$72,0),MATCH('tính băng dính sạch'!CI$3,FCSTSDV!$D$1:$L$1,0))/'tính băng dính sạch'!$E45,1)</f>
        <v>#N/A</v>
      </c>
      <c r="CJ45" s="92" t="e">
        <f t="array" ref="CJ45">+ROUND(INDEX(FCSTSDV!$D$2:$L$72,MATCH('tính băng dính sạch'!$D45,FCSTSDV!$C$2:$C$72,0),MATCH('tính băng dính sạch'!CJ$3,FCSTSDV!$D$1:$L$1,0))/'tính băng dính sạch'!$E45,1)</f>
        <v>#N/A</v>
      </c>
      <c r="CK45" s="92" t="e">
        <f t="array" ref="CK45">+ROUND(INDEX(FCSTSDV!$D$2:$L$72,MATCH('tính băng dính sạch'!$D45,FCSTSDV!$C$2:$C$72,0),MATCH('tính băng dính sạch'!CK$3,FCSTSDV!$D$1:$L$1,0))/'tính băng dính sạch'!$E45,1)</f>
        <v>#N/A</v>
      </c>
      <c r="CL45" s="92" t="e">
        <f t="array" ref="CL45">+ROUND(INDEX(FCSTSDV!$D$2:$L$72,MATCH('tính băng dính sạch'!$D45,FCSTSDV!$C$2:$C$72,0),MATCH('tính băng dính sạch'!CL$3,FCSTSDV!$D$1:$L$1,0))/'tính băng dính sạch'!$E45,1)</f>
        <v>#N/A</v>
      </c>
      <c r="CM45" s="92" t="e">
        <f t="array" ref="CM45">+ROUND(INDEX(FCSTSDV!$D$2:$L$72,MATCH('tính băng dính sạch'!$D45,FCSTSDV!$C$2:$C$72,0),MATCH('tính băng dính sạch'!CM$3,FCSTSDV!$D$1:$L$1,0))/'tính băng dính sạch'!$E45,1)</f>
        <v>#N/A</v>
      </c>
      <c r="CN45" s="92" t="e">
        <f t="array" ref="CN45">+ROUND(INDEX(FCSTSDV!$D$2:$L$72,MATCH('tính băng dính sạch'!$D45,FCSTSDV!$C$2:$C$72,0),MATCH('tính băng dính sạch'!CN$3,FCSTSDV!$D$1:$L$1,0))/'tính băng dính sạch'!$E45,1)</f>
        <v>#N/A</v>
      </c>
      <c r="CO45" s="92" t="e">
        <f t="array" ref="CO45">+ROUND(INDEX(FCSTSDV!$D$2:$L$72,MATCH('tính băng dính sạch'!$D45,FCSTSDV!$C$2:$C$72,0),MATCH('tính băng dính sạch'!CO$3,FCSTSDV!$D$1:$L$1,0))/'tính băng dính sạch'!$E45,1)</f>
        <v>#N/A</v>
      </c>
      <c r="CP45" s="92" t="e">
        <f t="array" ref="CP45">+ROUND(INDEX(FCSTSDV!$D$2:$L$72,MATCH('tính băng dính sạch'!$D45,FCSTSDV!$C$2:$C$72,0),MATCH('tính băng dính sạch'!CP$3,FCSTSDV!$D$1:$L$1,0))/'tính băng dính sạch'!$E45,1)</f>
        <v>#N/A</v>
      </c>
      <c r="CQ45" s="92" t="e">
        <f t="array" ref="CQ45">+ROUND(INDEX(FCSTSDV!$D$2:$L$72,MATCH('tính băng dính sạch'!$D45,FCSTSDV!$C$2:$C$72,0),MATCH('tính băng dính sạch'!CQ$3,FCSTSDV!$D$1:$L$1,0))/'tính băng dính sạch'!$E45,1)</f>
        <v>#N/A</v>
      </c>
    </row>
    <row r="46" spans="1:95" ht="20.100000000000001" hidden="1" customHeight="1">
      <c r="A46" s="813"/>
      <c r="B46" s="795"/>
      <c r="C46" s="67" t="s">
        <v>107</v>
      </c>
      <c r="D46" s="69" t="s">
        <v>244</v>
      </c>
      <c r="E46" s="49">
        <v>3000</v>
      </c>
      <c r="F46" s="799"/>
      <c r="G46" s="799"/>
      <c r="H46" s="830"/>
      <c r="I46" s="81">
        <f>+ROUND(IFERROR(VLOOKUP(D46,FCSTSDV!$C$2:$C$72,26,0),0)/'tính băng dính sạch'!E46+0,0)</f>
        <v>0</v>
      </c>
      <c r="J46" s="85" t="e">
        <f>+VLOOKUP(D46,FCSTSDV!$C$2:$L$72,84,0)</f>
        <v>#N/A</v>
      </c>
      <c r="K46" s="84" t="e">
        <f t="array" ref="K46">+INDEX(FCSTSDV!$D$2:$L$72,MATCH('tính băng dính sạch'!$D46,FCSTSDV!$C$2:$C$72,0),MATCH('tính băng dính sạch'!K$3,FCSTSDV!$D$1:$L$1,0))/'tính băng dính sạch'!$E46</f>
        <v>#N/A</v>
      </c>
      <c r="L46" s="84" t="e">
        <f t="array" ref="L46">+INDEX(FCSTSDV!$D$2:$L$72,MATCH('tính băng dính sạch'!$D46,FCSTSDV!$C$2:$C$72,0),MATCH('tính băng dính sạch'!L$3,FCSTSDV!$D$1:$L$1,0))/'tính băng dính sạch'!$E46</f>
        <v>#N/A</v>
      </c>
      <c r="M46" s="84" t="e">
        <f t="array" ref="M46">+INDEX(FCSTSDV!$D$2:$L$72,MATCH('tính băng dính sạch'!$D46,FCSTSDV!$C$2:$C$72,0),MATCH('tính băng dính sạch'!M$3,FCSTSDV!$D$1:$L$1,0))/'tính băng dính sạch'!$E46</f>
        <v>#N/A</v>
      </c>
      <c r="N46" s="84" t="e">
        <f t="array" ref="N46">+INDEX(FCSTSDV!$D$2:$L$72,MATCH('tính băng dính sạch'!$D46,FCSTSDV!$C$2:$C$72,0),MATCH('tính băng dính sạch'!N$3,FCSTSDV!$D$1:$L$1,0))/'tính băng dính sạch'!$E46</f>
        <v>#N/A</v>
      </c>
      <c r="O46" s="84" t="e">
        <f t="array" ref="O46">+INDEX(FCSTSDV!$D$2:$L$72,MATCH('tính băng dính sạch'!$D46,FCSTSDV!$C$2:$C$72,0),MATCH('tính băng dính sạch'!O$3,FCSTSDV!$D$1:$L$1,0))/'tính băng dính sạch'!$E46</f>
        <v>#N/A</v>
      </c>
      <c r="P46" s="84" t="e">
        <f t="array" ref="P46">+INDEX(FCSTSDV!$D$2:$L$72,MATCH('tính băng dính sạch'!$D46,FCSTSDV!$C$2:$C$72,0),MATCH('tính băng dính sạch'!P$3,FCSTSDV!$D$1:$L$1,0))/'tính băng dính sạch'!$E46</f>
        <v>#N/A</v>
      </c>
      <c r="Q46" s="84" t="e">
        <f t="array" ref="Q46">+INDEX(FCSTSDV!$D$2:$L$72,MATCH('tính băng dính sạch'!$D46,FCSTSDV!$C$2:$C$72,0),MATCH('tính băng dính sạch'!Q$3,FCSTSDV!$D$1:$L$1,0))/'tính băng dính sạch'!$E46</f>
        <v>#N/A</v>
      </c>
      <c r="R46" s="84" t="e">
        <f t="array" ref="R46">+INDEX(FCSTSDV!$D$2:$L$72,MATCH('tính băng dính sạch'!$D46,FCSTSDV!$C$2:$C$72,0),MATCH('tính băng dính sạch'!R$3,FCSTSDV!$D$1:$L$1,0))/'tính băng dính sạch'!$E46</f>
        <v>#N/A</v>
      </c>
      <c r="S46" s="84" t="e">
        <f t="array" ref="S46">+INDEX(FCSTSDV!$D$2:$L$72,MATCH('tính băng dính sạch'!$D46,FCSTSDV!$C$2:$C$72,0),MATCH('tính băng dính sạch'!S$3,FCSTSDV!$D$1:$L$1,0))/'tính băng dính sạch'!$E46</f>
        <v>#N/A</v>
      </c>
      <c r="T46" s="84" t="e">
        <f t="array" ref="T46">+INDEX(FCSTSDV!$D$2:$L$72,MATCH('tính băng dính sạch'!$D46,FCSTSDV!$C$2:$C$72,0),MATCH('tính băng dính sạch'!T$3,FCSTSDV!$D$1:$L$1,0))/'tính băng dính sạch'!$E46</f>
        <v>#N/A</v>
      </c>
      <c r="U46" s="84" t="e">
        <f t="array" ref="U46">+INDEX(FCSTSDV!$D$2:$L$72,MATCH('tính băng dính sạch'!$D46,FCSTSDV!$C$2:$C$72,0),MATCH('tính băng dính sạch'!U$3,FCSTSDV!$D$1:$L$1,0))/'tính băng dính sạch'!$E46</f>
        <v>#N/A</v>
      </c>
      <c r="V46" s="101" t="e">
        <f t="array" ref="V46">+INDEX(FCSTSDV!$D$2:$L$72,MATCH('tính băng dính sạch'!$D46,FCSTSDV!$C$2:$C$72,0),MATCH('tính băng dính sạch'!V$3,FCSTSDV!$D$1:$L$1,0))/'tính băng dính sạch'!$E46</f>
        <v>#N/A</v>
      </c>
      <c r="W46" s="92" t="e">
        <f t="array" ref="W46">+INDEX(FCSTSDV!$D$2:$L$72,MATCH('tính băng dính sạch'!$D46,FCSTSDV!$C$2:$C$72,0),MATCH('tính băng dính sạch'!W$3,FCSTSDV!$D$1:$L$1,0))/'tính băng dính sạch'!$E46</f>
        <v>#N/A</v>
      </c>
      <c r="X46" s="102" t="e">
        <f t="array" ref="X46">+INDEX(FCSTSDV!$D$2:$L$72,MATCH('tính băng dính sạch'!$D46,FCSTSDV!$C$2:$C$72,0),MATCH('tính băng dính sạch'!X$3,FCSTSDV!$D$1:$L$1,0))/'tính băng dính sạch'!$E46</f>
        <v>#N/A</v>
      </c>
      <c r="Y46" s="102" t="e">
        <f t="array" ref="Y46">+INDEX(FCSTSDV!$D$2:$L$72,MATCH('tính băng dính sạch'!$D46,FCSTSDV!$C$2:$C$72,0),MATCH('tính băng dính sạch'!Y$3,FCSTSDV!$D$1:$L$1,0))/'tính băng dính sạch'!$E46</f>
        <v>#N/A</v>
      </c>
      <c r="Z46" s="102" t="e">
        <f t="array" ref="Z46">+INDEX(FCSTSDV!$D$2:$L$72,MATCH('tính băng dính sạch'!$D46,FCSTSDV!$C$2:$C$72,0),MATCH('tính băng dính sạch'!Z$3,FCSTSDV!$D$1:$L$1,0))/'tính băng dính sạch'!$E46</f>
        <v>#N/A</v>
      </c>
      <c r="AA46" s="102" t="e">
        <f t="array" ref="AA46">+INDEX(FCSTSDV!$D$2:$L$72,MATCH('tính băng dính sạch'!$D46,FCSTSDV!$C$2:$C$72,0),MATCH('tính băng dính sạch'!AA$3,FCSTSDV!$D$1:$L$1,0))/'tính băng dính sạch'!$E46</f>
        <v>#N/A</v>
      </c>
      <c r="AB46" s="102" t="e">
        <f t="array" ref="AB46">+INDEX(FCSTSDV!$D$2:$L$72,MATCH('tính băng dính sạch'!$D46,FCSTSDV!$C$2:$C$72,0),MATCH('tính băng dính sạch'!AB$3,FCSTSDV!$D$1:$L$1,0))/'tính băng dính sạch'!$E46</f>
        <v>#N/A</v>
      </c>
      <c r="AC46" s="102" t="e">
        <f t="array" ref="AC46">+INDEX(FCSTSDV!$D$2:$L$72,MATCH('tính băng dính sạch'!$D46,FCSTSDV!$C$2:$C$72,0),MATCH('tính băng dính sạch'!AC$3,FCSTSDV!$D$1:$L$1,0))/'tính băng dính sạch'!$E46</f>
        <v>#N/A</v>
      </c>
      <c r="AD46" s="102" t="e">
        <f t="array" ref="AD46">+INDEX(FCSTSDV!$D$2:$L$72,MATCH('tính băng dính sạch'!$D46,FCSTSDV!$C$2:$C$72,0),MATCH('tính băng dính sạch'!AD$3,FCSTSDV!$D$1:$L$1,0))/'tính băng dính sạch'!$E46</f>
        <v>#N/A</v>
      </c>
      <c r="AE46" s="102" t="e">
        <f t="array" ref="AE46">+INDEX(FCSTSDV!$D$2:$L$72,MATCH('tính băng dính sạch'!$D46,FCSTSDV!$C$2:$C$72,0),MATCH('tính băng dính sạch'!AE$3,FCSTSDV!$D$1:$L$1,0))/'tính băng dính sạch'!$E46</f>
        <v>#N/A</v>
      </c>
      <c r="AF46" s="92" t="e">
        <f>+INDEX(FCSTSDV!$D$2:$L$72,MATCH('tính băng dính sạch'!$D46,FCSTSDV!$C$2:$C$72,0),MATCH('tính băng dính sạch'!AF$3,FCSTSDV!$D$1:$L$1,0))/'tính băng dính sạch'!$E46</f>
        <v>#N/A</v>
      </c>
      <c r="AG46" s="92" t="e">
        <f t="array" ref="AG46">+ROUND(INDEX(FCSTSDV!$D$2:$L$72,MATCH('tính băng dính sạch'!$D46,FCSTSDV!$C$2:$C$72,0),MATCH('tính băng dính sạch'!AG$3,FCSTSDV!$D$1:$L$1,0))/'tính băng dính sạch'!$E46,1)</f>
        <v>#N/A</v>
      </c>
      <c r="AH46" s="92" t="e">
        <f t="array" ref="AH46">+ROUND(INDEX(FCSTSDV!$D$2:$L$72,MATCH('tính băng dính sạch'!$D46,FCSTSDV!$C$2:$C$72,0),MATCH('tính băng dính sạch'!AH$3,FCSTSDV!$D$1:$L$1,0))/'tính băng dính sạch'!$E46,1)</f>
        <v>#N/A</v>
      </c>
      <c r="AI46" s="92" t="e">
        <f t="array" ref="AI46">+ROUND(INDEX(FCSTSDV!$D$2:$L$72,MATCH('tính băng dính sạch'!$D46,FCSTSDV!$C$2:$C$72,0),MATCH('tính băng dính sạch'!AI$3,FCSTSDV!$D$1:$L$1,0))/'tính băng dính sạch'!$E46,1)</f>
        <v>#N/A</v>
      </c>
      <c r="AJ46" s="92" t="e">
        <f t="array" ref="AJ46">+ROUND(INDEX(FCSTSDV!$D$2:$L$72,MATCH('tính băng dính sạch'!$D46,FCSTSDV!$C$2:$C$72,0),MATCH('tính băng dính sạch'!AJ$3,FCSTSDV!$D$1:$L$1,0))/'tính băng dính sạch'!$E46,1)</f>
        <v>#N/A</v>
      </c>
      <c r="AK46" s="92" t="e">
        <f t="array" ref="AK46">+ROUND(INDEX(FCSTSDV!$D$2:$L$72,MATCH('tính băng dính sạch'!$D46,FCSTSDV!$C$2:$C$72,0),MATCH('tính băng dính sạch'!AK$3,FCSTSDV!$D$1:$L$1,0))/'tính băng dính sạch'!$E46,1)</f>
        <v>#N/A</v>
      </c>
      <c r="AL46" s="92" t="e">
        <f t="array" ref="AL46">+ROUND(INDEX(FCSTSDV!$D$2:$L$72,MATCH('tính băng dính sạch'!$D46,FCSTSDV!$C$2:$C$72,0),MATCH('tính băng dính sạch'!AL$3,FCSTSDV!$D$1:$L$1,0))/'tính băng dính sạch'!$E46,1)</f>
        <v>#N/A</v>
      </c>
      <c r="AM46" s="92" t="e">
        <f t="array" ref="AM46">+ROUND(INDEX(FCSTSDV!$D$2:$L$72,MATCH('tính băng dính sạch'!$D46,FCSTSDV!$C$2:$C$72,0),MATCH('tính băng dính sạch'!AM$3,FCSTSDV!$D$1:$L$1,0))/'tính băng dính sạch'!$E46,1)</f>
        <v>#N/A</v>
      </c>
      <c r="AN46" s="92" t="e">
        <f t="array" ref="AN46">+ROUND(INDEX(FCSTSDV!$D$2:$L$72,MATCH('tính băng dính sạch'!$D46,FCSTSDV!$C$2:$C$72,0),MATCH('tính băng dính sạch'!AN$3,FCSTSDV!$D$1:$L$1,0))/'tính băng dính sạch'!$E46,1)</f>
        <v>#N/A</v>
      </c>
      <c r="AO46" s="92" t="e">
        <f t="array" ref="AO46">+ROUND(INDEX(FCSTSDV!$D$2:$L$72,MATCH('tính băng dính sạch'!$D46,FCSTSDV!$C$2:$C$72,0),MATCH('tính băng dính sạch'!AO$3,FCSTSDV!$D$1:$L$1,0))/'tính băng dính sạch'!$E46,1)</f>
        <v>#N/A</v>
      </c>
      <c r="AP46" s="92" t="e">
        <f t="array" ref="AP46">+ROUND(INDEX(FCSTSDV!$D$2:$L$72,MATCH('tính băng dính sạch'!$D46,FCSTSDV!$C$2:$C$72,0),MATCH('tính băng dính sạch'!AP$3,FCSTSDV!$D$1:$L$1,0))/'tính băng dính sạch'!$E46,1)</f>
        <v>#N/A</v>
      </c>
      <c r="AQ46" s="92" t="e">
        <f t="array" ref="AQ46">+ROUND(INDEX(FCSTSDV!$D$2:$L$72,MATCH('tính băng dính sạch'!$D46,FCSTSDV!$C$2:$C$72,0),MATCH('tính băng dính sạch'!AQ$3,FCSTSDV!$D$1:$L$1,0))/'tính băng dính sạch'!$E46,1)</f>
        <v>#N/A</v>
      </c>
      <c r="AR46" s="92" t="e">
        <f t="array" ref="AR46">+ROUND(INDEX(FCSTSDV!$D$2:$L$72,MATCH('tính băng dính sạch'!$D46,FCSTSDV!$C$2:$C$72,0),MATCH('tính băng dính sạch'!AR$3,FCSTSDV!$D$1:$L$1,0))/'tính băng dính sạch'!$E46,1)</f>
        <v>#N/A</v>
      </c>
      <c r="AS46" s="92" t="e">
        <f t="array" ref="AS46">+ROUND(INDEX(FCSTSDV!$D$2:$L$72,MATCH('tính băng dính sạch'!$D46,FCSTSDV!$C$2:$C$72,0),MATCH('tính băng dính sạch'!AS$3,FCSTSDV!$D$1:$L$1,0))/'tính băng dính sạch'!$E46,1)</f>
        <v>#N/A</v>
      </c>
      <c r="AT46" s="92" t="e">
        <f t="array" ref="AT46">+ROUND(INDEX(FCSTSDV!$D$2:$L$72,MATCH('tính băng dính sạch'!$D46,FCSTSDV!$C$2:$C$72,0),MATCH('tính băng dính sạch'!AT$3,FCSTSDV!$D$1:$L$1,0))/'tính băng dính sạch'!$E46,1)</f>
        <v>#N/A</v>
      </c>
      <c r="AU46" s="92" t="e">
        <f t="array" ref="AU46">+ROUND(INDEX(FCSTSDV!$D$2:$L$72,MATCH('tính băng dính sạch'!$D46,FCSTSDV!$C$2:$C$72,0),MATCH('tính băng dính sạch'!AU$3,FCSTSDV!$D$1:$L$1,0))/'tính băng dính sạch'!$E46,1)</f>
        <v>#N/A</v>
      </c>
      <c r="AV46" s="92" t="e">
        <f t="array" ref="AV46">+ROUND(INDEX(FCSTSDV!$D$2:$L$72,MATCH('tính băng dính sạch'!$D46,FCSTSDV!$C$2:$C$72,0),MATCH('tính băng dính sạch'!AV$3,FCSTSDV!$D$1:$L$1,0))/'tính băng dính sạch'!$E46,1)</f>
        <v>#N/A</v>
      </c>
      <c r="AW46" s="92" t="e">
        <f t="array" ref="AW46">+ROUND(INDEX(FCSTSDV!$D$2:$L$72,MATCH('tính băng dính sạch'!$D46,FCSTSDV!$C$2:$C$72,0),MATCH('tính băng dính sạch'!AW$3,FCSTSDV!$D$1:$L$1,0))/'tính băng dính sạch'!$E46,1)</f>
        <v>#N/A</v>
      </c>
      <c r="AX46" s="92" t="e">
        <f t="array" ref="AX46">+ROUND(INDEX(FCSTSDV!$D$2:$L$72,MATCH('tính băng dính sạch'!$D46,FCSTSDV!$C$2:$C$72,0),MATCH('tính băng dính sạch'!AX$3,FCSTSDV!$D$1:$L$1,0))/'tính băng dính sạch'!$E46,1)</f>
        <v>#N/A</v>
      </c>
      <c r="AY46" s="92" t="e">
        <f t="array" ref="AY46">+ROUND(INDEX(FCSTSDV!$D$2:$L$72,MATCH('tính băng dính sạch'!$D46,FCSTSDV!$C$2:$C$72,0),MATCH('tính băng dính sạch'!AY$3,FCSTSDV!$D$1:$L$1,0))/'tính băng dính sạch'!$E46,1)</f>
        <v>#N/A</v>
      </c>
      <c r="AZ46" s="92" t="e">
        <f t="array" ref="AZ46">+ROUND(INDEX(FCSTSDV!$D$2:$L$72,MATCH('tính băng dính sạch'!$D46,FCSTSDV!$C$2:$C$72,0),MATCH('tính băng dính sạch'!AZ$3,FCSTSDV!$D$1:$L$1,0))/'tính băng dính sạch'!$E46,1)</f>
        <v>#N/A</v>
      </c>
      <c r="BA46" s="92" t="e">
        <f t="array" ref="BA46">+ROUND(INDEX(FCSTSDV!$D$2:$L$72,MATCH('tính băng dính sạch'!$D46,FCSTSDV!$C$2:$C$72,0),MATCH('tính băng dính sạch'!BA$3,FCSTSDV!$D$1:$L$1,0))/'tính băng dính sạch'!$E46,1)</f>
        <v>#N/A</v>
      </c>
      <c r="BB46" s="92" t="e">
        <f t="array" ref="BB46">+ROUND(INDEX(FCSTSDV!$D$2:$L$72,MATCH('tính băng dính sạch'!$D46,FCSTSDV!$C$2:$C$72,0),MATCH('tính băng dính sạch'!BB$3,FCSTSDV!$D$1:$L$1,0))/'tính băng dính sạch'!$E46,1)</f>
        <v>#N/A</v>
      </c>
      <c r="BC46" s="92" t="e">
        <f t="array" ref="BC46">+ROUND(INDEX(FCSTSDV!$D$2:$L$72,MATCH('tính băng dính sạch'!$D46,FCSTSDV!$C$2:$C$72,0),MATCH('tính băng dính sạch'!BC$3,FCSTSDV!$D$1:$L$1,0))/'tính băng dính sạch'!$E46,1)</f>
        <v>#N/A</v>
      </c>
      <c r="BD46" s="92" t="e">
        <f t="array" ref="BD46">+ROUND(INDEX(FCSTSDV!$D$2:$L$72,MATCH('tính băng dính sạch'!$D46,FCSTSDV!$C$2:$C$72,0),MATCH('tính băng dính sạch'!BD$3,FCSTSDV!$D$1:$L$1,0))/'tính băng dính sạch'!$E46,1)</f>
        <v>#N/A</v>
      </c>
      <c r="BE46" s="92" t="e">
        <f t="array" ref="BE46">+ROUND(INDEX(FCSTSDV!$D$2:$L$72,MATCH('tính băng dính sạch'!$D46,FCSTSDV!$C$2:$C$72,0),MATCH('tính băng dính sạch'!BE$3,FCSTSDV!$D$1:$L$1,0))/'tính băng dính sạch'!$E46,1)</f>
        <v>#N/A</v>
      </c>
      <c r="BF46" s="92" t="e">
        <f t="array" ref="BF46">+ROUND(INDEX(FCSTSDV!$D$2:$L$72,MATCH('tính băng dính sạch'!$D46,FCSTSDV!$C$2:$C$72,0),MATCH('tính băng dính sạch'!BF$3,FCSTSDV!$D$1:$L$1,0))/'tính băng dính sạch'!$E46,1)</f>
        <v>#N/A</v>
      </c>
      <c r="BG46" s="92" t="e">
        <f t="array" ref="BG46">+ROUND(INDEX(FCSTSDV!$D$2:$L$72,MATCH('tính băng dính sạch'!$D46,FCSTSDV!$C$2:$C$72,0),MATCH('tính băng dính sạch'!BG$3,FCSTSDV!$D$1:$L$1,0))/'tính băng dính sạch'!$E46,1)</f>
        <v>#N/A</v>
      </c>
      <c r="BH46" s="92" t="e">
        <f t="array" ref="BH46">+ROUND(INDEX(FCSTSDV!$D$2:$L$72,MATCH('tính băng dính sạch'!$D46,FCSTSDV!$C$2:$C$72,0),MATCH('tính băng dính sạch'!BH$3,FCSTSDV!$D$1:$L$1,0))/'tính băng dính sạch'!$E46,1)</f>
        <v>#N/A</v>
      </c>
      <c r="BI46" s="92" t="e">
        <f t="array" ref="BI46">+ROUND(INDEX(FCSTSDV!$D$2:$L$72,MATCH('tính băng dính sạch'!$D46,FCSTSDV!$C$2:$C$72,0),MATCH('tính băng dính sạch'!BI$3,FCSTSDV!$D$1:$L$1,0))/'tính băng dính sạch'!$E46,1)</f>
        <v>#N/A</v>
      </c>
      <c r="BJ46" s="92" t="e">
        <f t="array" ref="BJ46">+ROUND(INDEX(FCSTSDV!$D$2:$L$72,MATCH('tính băng dính sạch'!$D46,FCSTSDV!$C$2:$C$72,0),MATCH('tính băng dính sạch'!BJ$3,FCSTSDV!$D$1:$L$1,0))/'tính băng dính sạch'!$E46,1)</f>
        <v>#N/A</v>
      </c>
      <c r="BK46" s="92" t="e">
        <f t="array" ref="BK46">+ROUND(INDEX(FCSTSDV!$D$2:$L$72,MATCH('tính băng dính sạch'!$D46,FCSTSDV!$C$2:$C$72,0),MATCH('tính băng dính sạch'!BK$3,FCSTSDV!$D$1:$L$1,0))/'tính băng dính sạch'!$E46,1)</f>
        <v>#N/A</v>
      </c>
      <c r="BL46" s="92" t="e">
        <f t="array" ref="BL46">+ROUND(INDEX(FCSTSDV!$D$2:$L$72,MATCH('tính băng dính sạch'!$D46,FCSTSDV!$C$2:$C$72,0),MATCH('tính băng dính sạch'!BL$3,FCSTSDV!$D$1:$L$1,0))/'tính băng dính sạch'!$E46,1)</f>
        <v>#N/A</v>
      </c>
      <c r="BM46" s="92" t="e">
        <f t="array" ref="BM46">+ROUND(INDEX(FCSTSDV!$D$2:$L$72,MATCH('tính băng dính sạch'!$D46,FCSTSDV!$C$2:$C$72,0),MATCH('tính băng dính sạch'!BM$3,FCSTSDV!$D$1:$L$1,0))/'tính băng dính sạch'!$E46,1)</f>
        <v>#N/A</v>
      </c>
      <c r="BN46" s="92" t="e">
        <f t="array" ref="BN46">+ROUND(INDEX(FCSTSDV!$D$2:$L$72,MATCH('tính băng dính sạch'!$D46,FCSTSDV!$C$2:$C$72,0),MATCH('tính băng dính sạch'!BN$3,FCSTSDV!$D$1:$L$1,0))/'tính băng dính sạch'!$E46,1)</f>
        <v>#N/A</v>
      </c>
      <c r="BO46" s="92" t="e">
        <f t="array" ref="BO46">+ROUND(INDEX(FCSTSDV!$D$2:$L$72,MATCH('tính băng dính sạch'!$D46,FCSTSDV!$C$2:$C$72,0),MATCH('tính băng dính sạch'!BO$3,FCSTSDV!$D$1:$L$1,0))/'tính băng dính sạch'!$E46,1)</f>
        <v>#N/A</v>
      </c>
      <c r="BP46" s="92" t="e">
        <f t="array" ref="BP46">+ROUND(INDEX(FCSTSDV!$D$2:$L$72,MATCH('tính băng dính sạch'!$D46,FCSTSDV!$C$2:$C$72,0),MATCH('tính băng dính sạch'!BP$3,FCSTSDV!$D$1:$L$1,0))/'tính băng dính sạch'!$E46,1)</f>
        <v>#N/A</v>
      </c>
      <c r="BQ46" s="92" t="e">
        <f t="array" ref="BQ46">+ROUND(INDEX(FCSTSDV!$D$2:$L$72,MATCH('tính băng dính sạch'!$D46,FCSTSDV!$C$2:$C$72,0),MATCH('tính băng dính sạch'!BQ$3,FCSTSDV!$D$1:$L$1,0))/'tính băng dính sạch'!$E46,1)</f>
        <v>#N/A</v>
      </c>
      <c r="BR46" s="92" t="e">
        <f t="array" ref="BR46">+ROUND(INDEX(FCSTSDV!$D$2:$L$72,MATCH('tính băng dính sạch'!$D46,FCSTSDV!$C$2:$C$72,0),MATCH('tính băng dính sạch'!BR$3,FCSTSDV!$D$1:$L$1,0))/'tính băng dính sạch'!$E46,1)</f>
        <v>#N/A</v>
      </c>
      <c r="BS46" s="92" t="e">
        <f t="array" ref="BS46">+ROUND(INDEX(FCSTSDV!$D$2:$L$72,MATCH('tính băng dính sạch'!$D46,FCSTSDV!$C$2:$C$72,0),MATCH('tính băng dính sạch'!BS$3,FCSTSDV!$D$1:$L$1,0))/'tính băng dính sạch'!$E46,1)</f>
        <v>#N/A</v>
      </c>
      <c r="BT46" s="92" t="e">
        <f t="array" ref="BT46">+ROUND(INDEX(FCSTSDV!$D$2:$L$72,MATCH('tính băng dính sạch'!$D46,FCSTSDV!$C$2:$C$72,0),MATCH('tính băng dính sạch'!BT$3,FCSTSDV!$D$1:$L$1,0))/'tính băng dính sạch'!$E46,1)</f>
        <v>#N/A</v>
      </c>
      <c r="BU46" s="92" t="e">
        <f t="array" ref="BU46">+ROUND(INDEX(FCSTSDV!$D$2:$L$72,MATCH('tính băng dính sạch'!$D46,FCSTSDV!$C$2:$C$72,0),MATCH('tính băng dính sạch'!BU$3,FCSTSDV!$D$1:$L$1,0))/'tính băng dính sạch'!$E46,1)</f>
        <v>#N/A</v>
      </c>
      <c r="BV46" s="92" t="e">
        <f t="array" ref="BV46">+ROUND(INDEX(FCSTSDV!$D$2:$L$72,MATCH('tính băng dính sạch'!$D46,FCSTSDV!$C$2:$C$72,0),MATCH('tính băng dính sạch'!BV$3,FCSTSDV!$D$1:$L$1,0))/'tính băng dính sạch'!$E46,1)</f>
        <v>#N/A</v>
      </c>
      <c r="BW46" s="92" t="e">
        <f t="array" ref="BW46">+ROUND(INDEX(FCSTSDV!$D$2:$L$72,MATCH('tính băng dính sạch'!$D46,FCSTSDV!$C$2:$C$72,0),MATCH('tính băng dính sạch'!BW$3,FCSTSDV!$D$1:$L$1,0))/'tính băng dính sạch'!$E46,1)</f>
        <v>#N/A</v>
      </c>
      <c r="BX46" s="92" t="e">
        <f t="array" ref="BX46">+ROUND(INDEX(FCSTSDV!$D$2:$L$72,MATCH('tính băng dính sạch'!$D46,FCSTSDV!$C$2:$C$72,0),MATCH('tính băng dính sạch'!BX$3,FCSTSDV!$D$1:$L$1,0))/'tính băng dính sạch'!$E46,1)</f>
        <v>#N/A</v>
      </c>
      <c r="BY46" s="92" t="e">
        <f t="array" ref="BY46">+ROUND(INDEX(FCSTSDV!$D$2:$L$72,MATCH('tính băng dính sạch'!$D46,FCSTSDV!$C$2:$C$72,0),MATCH('tính băng dính sạch'!BY$3,FCSTSDV!$D$1:$L$1,0))/'tính băng dính sạch'!$E46,1)</f>
        <v>#N/A</v>
      </c>
      <c r="BZ46" s="92" t="e">
        <f t="array" ref="BZ46">+ROUND(INDEX(FCSTSDV!$D$2:$L$72,MATCH('tính băng dính sạch'!$D46,FCSTSDV!$C$2:$C$72,0),MATCH('tính băng dính sạch'!BZ$3,FCSTSDV!$D$1:$L$1,0))/'tính băng dính sạch'!$E46,1)</f>
        <v>#N/A</v>
      </c>
      <c r="CA46" s="92" t="e">
        <f t="array" ref="CA46">+ROUND(INDEX(FCSTSDV!$D$2:$L$72,MATCH('tính băng dính sạch'!$D46,FCSTSDV!$C$2:$C$72,0),MATCH('tính băng dính sạch'!CA$3,FCSTSDV!$D$1:$L$1,0))/'tính băng dính sạch'!$E46,1)</f>
        <v>#N/A</v>
      </c>
      <c r="CB46" s="92" t="e">
        <f t="array" ref="CB46">+ROUND(INDEX(FCSTSDV!$D$2:$L$72,MATCH('tính băng dính sạch'!$D46,FCSTSDV!$C$2:$C$72,0),MATCH('tính băng dính sạch'!CB$3,FCSTSDV!$D$1:$L$1,0))/'tính băng dính sạch'!$E46,1)</f>
        <v>#N/A</v>
      </c>
      <c r="CC46" s="92" t="e">
        <f t="array" ref="CC46">+ROUND(INDEX(FCSTSDV!$D$2:$L$72,MATCH('tính băng dính sạch'!$D46,FCSTSDV!$C$2:$C$72,0),MATCH('tính băng dính sạch'!CC$3,FCSTSDV!$D$1:$L$1,0))/'tính băng dính sạch'!$E46,1)</f>
        <v>#N/A</v>
      </c>
      <c r="CD46" s="92" t="e">
        <f t="array" ref="CD46">+ROUND(INDEX(FCSTSDV!$D$2:$L$72,MATCH('tính băng dính sạch'!$D46,FCSTSDV!$C$2:$C$72,0),MATCH('tính băng dính sạch'!CD$3,FCSTSDV!$D$1:$L$1,0))/'tính băng dính sạch'!$E46,1)</f>
        <v>#N/A</v>
      </c>
      <c r="CE46" s="92" t="e">
        <f t="array" ref="CE46">+ROUND(INDEX(FCSTSDV!$D$2:$L$72,MATCH('tính băng dính sạch'!$D46,FCSTSDV!$C$2:$C$72,0),MATCH('tính băng dính sạch'!CE$3,FCSTSDV!$D$1:$L$1,0))/'tính băng dính sạch'!$E46,1)</f>
        <v>#N/A</v>
      </c>
      <c r="CF46" s="92" t="e">
        <f t="array" ref="CF46">+ROUND(INDEX(FCSTSDV!$D$2:$L$72,MATCH('tính băng dính sạch'!$D46,FCSTSDV!$C$2:$C$72,0),MATCH('tính băng dính sạch'!CF$3,FCSTSDV!$D$1:$L$1,0))/'tính băng dính sạch'!$E46,1)</f>
        <v>#N/A</v>
      </c>
      <c r="CG46" s="92" t="e">
        <f t="array" ref="CG46">+ROUND(INDEX(FCSTSDV!$D$2:$L$72,MATCH('tính băng dính sạch'!$D46,FCSTSDV!$C$2:$C$72,0),MATCH('tính băng dính sạch'!CG$3,FCSTSDV!$D$1:$L$1,0))/'tính băng dính sạch'!$E46,1)</f>
        <v>#N/A</v>
      </c>
      <c r="CH46" s="92" t="e">
        <f t="array" ref="CH46">+ROUND(INDEX(FCSTSDV!$D$2:$L$72,MATCH('tính băng dính sạch'!$D46,FCSTSDV!$C$2:$C$72,0),MATCH('tính băng dính sạch'!CH$3,FCSTSDV!$D$1:$L$1,0))/'tính băng dính sạch'!$E46,1)</f>
        <v>#N/A</v>
      </c>
      <c r="CI46" s="92" t="e">
        <f t="array" ref="CI46">+ROUND(INDEX(FCSTSDV!$D$2:$L$72,MATCH('tính băng dính sạch'!$D46,FCSTSDV!$C$2:$C$72,0),MATCH('tính băng dính sạch'!CI$3,FCSTSDV!$D$1:$L$1,0))/'tính băng dính sạch'!$E46,1)</f>
        <v>#N/A</v>
      </c>
      <c r="CJ46" s="92" t="e">
        <f t="array" ref="CJ46">+ROUND(INDEX(FCSTSDV!$D$2:$L$72,MATCH('tính băng dính sạch'!$D46,FCSTSDV!$C$2:$C$72,0),MATCH('tính băng dính sạch'!CJ$3,FCSTSDV!$D$1:$L$1,0))/'tính băng dính sạch'!$E46,1)</f>
        <v>#N/A</v>
      </c>
      <c r="CK46" s="92" t="e">
        <f t="array" ref="CK46">+ROUND(INDEX(FCSTSDV!$D$2:$L$72,MATCH('tính băng dính sạch'!$D46,FCSTSDV!$C$2:$C$72,0),MATCH('tính băng dính sạch'!CK$3,FCSTSDV!$D$1:$L$1,0))/'tính băng dính sạch'!$E46,1)</f>
        <v>#N/A</v>
      </c>
      <c r="CL46" s="92" t="e">
        <f t="array" ref="CL46">+ROUND(INDEX(FCSTSDV!$D$2:$L$72,MATCH('tính băng dính sạch'!$D46,FCSTSDV!$C$2:$C$72,0),MATCH('tính băng dính sạch'!CL$3,FCSTSDV!$D$1:$L$1,0))/'tính băng dính sạch'!$E46,1)</f>
        <v>#N/A</v>
      </c>
      <c r="CM46" s="92" t="e">
        <f t="array" ref="CM46">+ROUND(INDEX(FCSTSDV!$D$2:$L$72,MATCH('tính băng dính sạch'!$D46,FCSTSDV!$C$2:$C$72,0),MATCH('tính băng dính sạch'!CM$3,FCSTSDV!$D$1:$L$1,0))/'tính băng dính sạch'!$E46,1)</f>
        <v>#N/A</v>
      </c>
      <c r="CN46" s="92" t="e">
        <f t="array" ref="CN46">+ROUND(INDEX(FCSTSDV!$D$2:$L$72,MATCH('tính băng dính sạch'!$D46,FCSTSDV!$C$2:$C$72,0),MATCH('tính băng dính sạch'!CN$3,FCSTSDV!$D$1:$L$1,0))/'tính băng dính sạch'!$E46,1)</f>
        <v>#N/A</v>
      </c>
      <c r="CO46" s="92" t="e">
        <f t="array" ref="CO46">+ROUND(INDEX(FCSTSDV!$D$2:$L$72,MATCH('tính băng dính sạch'!$D46,FCSTSDV!$C$2:$C$72,0),MATCH('tính băng dính sạch'!CO$3,FCSTSDV!$D$1:$L$1,0))/'tính băng dính sạch'!$E46,1)</f>
        <v>#N/A</v>
      </c>
      <c r="CP46" s="92" t="e">
        <f t="array" ref="CP46">+ROUND(INDEX(FCSTSDV!$D$2:$L$72,MATCH('tính băng dính sạch'!$D46,FCSTSDV!$C$2:$C$72,0),MATCH('tính băng dính sạch'!CP$3,FCSTSDV!$D$1:$L$1,0))/'tính băng dính sạch'!$E46,1)</f>
        <v>#N/A</v>
      </c>
      <c r="CQ46" s="92" t="e">
        <f t="array" ref="CQ46">+ROUND(INDEX(FCSTSDV!$D$2:$L$72,MATCH('tính băng dính sạch'!$D46,FCSTSDV!$C$2:$C$72,0),MATCH('tính băng dính sạch'!CQ$3,FCSTSDV!$D$1:$L$1,0))/'tính băng dính sạch'!$E46,1)</f>
        <v>#N/A</v>
      </c>
    </row>
    <row r="47" spans="1:95" ht="20.100000000000001" hidden="1" customHeight="1">
      <c r="A47" s="813"/>
      <c r="B47" s="795"/>
      <c r="C47" s="67" t="s">
        <v>96</v>
      </c>
      <c r="D47" s="32" t="s">
        <v>106</v>
      </c>
      <c r="E47" s="49">
        <v>11000</v>
      </c>
      <c r="F47" s="799"/>
      <c r="G47" s="799"/>
      <c r="H47" s="830"/>
      <c r="I47" s="81">
        <f>+ROUND(IFERROR(VLOOKUP(D47,FCSTSDV!$C$2:$C$72,26,0),0)/'tính băng dính sạch'!E47+0,0)</f>
        <v>0</v>
      </c>
      <c r="J47" s="85"/>
      <c r="K47" s="84"/>
      <c r="L47" s="84"/>
      <c r="M47" s="84" t="e">
        <f t="array" ref="M47">+INDEX(FCSTSDV!$D$2:$L$72,MATCH('tính băng dính sạch'!$D47,FCSTSDV!$C$2:$C$72,0),MATCH('tính băng dính sạch'!M$3,FCSTSDV!$D$1:$L$1,0))/'tính băng dính sạch'!$E47</f>
        <v>#N/A</v>
      </c>
      <c r="N47" s="84" t="e">
        <f t="array" ref="N47">+INDEX(FCSTSDV!$D$2:$L$72,MATCH('tính băng dính sạch'!$D47,FCSTSDV!$C$2:$C$72,0),MATCH('tính băng dính sạch'!N$3,FCSTSDV!$D$1:$L$1,0))/'tính băng dính sạch'!$E47</f>
        <v>#N/A</v>
      </c>
      <c r="O47" s="84" t="e">
        <f t="array" ref="O47">+INDEX(FCSTSDV!$D$2:$L$72,MATCH('tính băng dính sạch'!$D47,FCSTSDV!$C$2:$C$72,0),MATCH('tính băng dính sạch'!O$3,FCSTSDV!$D$1:$L$1,0))/'tính băng dính sạch'!$E47</f>
        <v>#N/A</v>
      </c>
      <c r="P47" s="84" t="e">
        <f t="array" ref="P47">+INDEX(FCSTSDV!$D$2:$L$72,MATCH('tính băng dính sạch'!$D47,FCSTSDV!$C$2:$C$72,0),MATCH('tính băng dính sạch'!P$3,FCSTSDV!$D$1:$L$1,0))/'tính băng dính sạch'!$E47</f>
        <v>#N/A</v>
      </c>
      <c r="Q47" s="84" t="e">
        <f t="array" ref="Q47">+INDEX(FCSTSDV!$D$2:$L$72,MATCH('tính băng dính sạch'!$D47,FCSTSDV!$C$2:$C$72,0),MATCH('tính băng dính sạch'!Q$3,FCSTSDV!$D$1:$L$1,0))/'tính băng dính sạch'!$E47</f>
        <v>#N/A</v>
      </c>
      <c r="R47" s="84" t="e">
        <f t="array" ref="R47">+INDEX(FCSTSDV!$D$2:$L$72,MATCH('tính băng dính sạch'!$D47,FCSTSDV!$C$2:$C$72,0),MATCH('tính băng dính sạch'!R$3,FCSTSDV!$D$1:$L$1,0))/'tính băng dính sạch'!$E47</f>
        <v>#N/A</v>
      </c>
      <c r="S47" s="84" t="e">
        <f t="array" ref="S47">+INDEX(FCSTSDV!$D$2:$L$72,MATCH('tính băng dính sạch'!$D47,FCSTSDV!$C$2:$C$72,0),MATCH('tính băng dính sạch'!S$3,FCSTSDV!$D$1:$L$1,0))/'tính băng dính sạch'!$E47</f>
        <v>#N/A</v>
      </c>
      <c r="T47" s="84" t="e">
        <f t="array" ref="T47">+INDEX(FCSTSDV!$D$2:$L$72,MATCH('tính băng dính sạch'!$D47,FCSTSDV!$C$2:$C$72,0),MATCH('tính băng dính sạch'!T$3,FCSTSDV!$D$1:$L$1,0))/'tính băng dính sạch'!$E47</f>
        <v>#N/A</v>
      </c>
      <c r="U47" s="84" t="e">
        <f t="array" ref="U47">+INDEX(FCSTSDV!$D$2:$L$72,MATCH('tính băng dính sạch'!$D47,FCSTSDV!$C$2:$C$72,0),MATCH('tính băng dính sạch'!U$3,FCSTSDV!$D$1:$L$1,0))/'tính băng dính sạch'!$E47</f>
        <v>#N/A</v>
      </c>
      <c r="V47" s="101" t="e">
        <f t="array" ref="V47">+INDEX(FCSTSDV!$D$2:$L$72,MATCH('tính băng dính sạch'!$D47,FCSTSDV!$C$2:$C$72,0),MATCH('tính băng dính sạch'!V$3,FCSTSDV!$D$1:$L$1,0))/'tính băng dính sạch'!$E47</f>
        <v>#N/A</v>
      </c>
      <c r="W47" s="92" t="e">
        <f t="array" ref="W47">+INDEX(FCSTSDV!$D$2:$L$72,MATCH('tính băng dính sạch'!$D47,FCSTSDV!$C$2:$C$72,0),MATCH('tính băng dính sạch'!W$3,FCSTSDV!$D$1:$L$1,0))/'tính băng dính sạch'!$E47</f>
        <v>#N/A</v>
      </c>
      <c r="X47" s="102" t="e">
        <f t="array" ref="X47">+INDEX(FCSTSDV!$D$2:$L$72,MATCH('tính băng dính sạch'!$D47,FCSTSDV!$C$2:$C$72,0),MATCH('tính băng dính sạch'!X$3,FCSTSDV!$D$1:$L$1,0))/'tính băng dính sạch'!$E47</f>
        <v>#N/A</v>
      </c>
      <c r="Y47" s="102" t="e">
        <f t="array" ref="Y47">+INDEX(FCSTSDV!$D$2:$L$72,MATCH('tính băng dính sạch'!$D47,FCSTSDV!$C$2:$C$72,0),MATCH('tính băng dính sạch'!Y$3,FCSTSDV!$D$1:$L$1,0))/'tính băng dính sạch'!$E47</f>
        <v>#N/A</v>
      </c>
      <c r="Z47" s="102" t="e">
        <f t="array" ref="Z47">+INDEX(FCSTSDV!$D$2:$L$72,MATCH('tính băng dính sạch'!$D47,FCSTSDV!$C$2:$C$72,0),MATCH('tính băng dính sạch'!Z$3,FCSTSDV!$D$1:$L$1,0))/'tính băng dính sạch'!$E47</f>
        <v>#N/A</v>
      </c>
      <c r="AA47" s="102" t="e">
        <f t="array" ref="AA47">+INDEX(FCSTSDV!$D$2:$L$72,MATCH('tính băng dính sạch'!$D47,FCSTSDV!$C$2:$C$72,0),MATCH('tính băng dính sạch'!AA$3,FCSTSDV!$D$1:$L$1,0))/'tính băng dính sạch'!$E47</f>
        <v>#N/A</v>
      </c>
      <c r="AB47" s="102" t="e">
        <f t="array" ref="AB47">+INDEX(FCSTSDV!$D$2:$L$72,MATCH('tính băng dính sạch'!$D47,FCSTSDV!$C$2:$C$72,0),MATCH('tính băng dính sạch'!AB$3,FCSTSDV!$D$1:$L$1,0))/'tính băng dính sạch'!$E47</f>
        <v>#N/A</v>
      </c>
      <c r="AC47" s="102" t="e">
        <f t="array" ref="AC47">+INDEX(FCSTSDV!$D$2:$L$72,MATCH('tính băng dính sạch'!$D47,FCSTSDV!$C$2:$C$72,0),MATCH('tính băng dính sạch'!AC$3,FCSTSDV!$D$1:$L$1,0))/'tính băng dính sạch'!$E47</f>
        <v>#N/A</v>
      </c>
      <c r="AD47" s="102" t="e">
        <f t="array" ref="AD47">+INDEX(FCSTSDV!$D$2:$L$72,MATCH('tính băng dính sạch'!$D47,FCSTSDV!$C$2:$C$72,0),MATCH('tính băng dính sạch'!AD$3,FCSTSDV!$D$1:$L$1,0))/'tính băng dính sạch'!$E47</f>
        <v>#N/A</v>
      </c>
      <c r="AE47" s="102" t="e">
        <f t="array" ref="AE47">+INDEX(FCSTSDV!$D$2:$L$72,MATCH('tính băng dính sạch'!$D47,FCSTSDV!$C$2:$C$72,0),MATCH('tính băng dính sạch'!AE$3,FCSTSDV!$D$1:$L$1,0))/'tính băng dính sạch'!$E47</f>
        <v>#N/A</v>
      </c>
      <c r="AF47" s="92" t="e">
        <f>+INDEX(FCSTSDV!$D$2:$L$72,MATCH('tính băng dính sạch'!$D47,FCSTSDV!$C$2:$C$72,0),MATCH('tính băng dính sạch'!AF$3,FCSTSDV!$D$1:$L$1,0))/'tính băng dính sạch'!$E47</f>
        <v>#N/A</v>
      </c>
      <c r="AG47" s="92" t="e">
        <f t="array" ref="AG47">+ROUND(INDEX(FCSTSDV!$D$2:$L$72,MATCH('tính băng dính sạch'!$D47,FCSTSDV!$C$2:$C$72,0),MATCH('tính băng dính sạch'!AG$3,FCSTSDV!$D$1:$L$1,0))/'tính băng dính sạch'!$E47,1)</f>
        <v>#N/A</v>
      </c>
      <c r="AH47" s="92" t="e">
        <f t="array" ref="AH47">+ROUND(INDEX(FCSTSDV!$D$2:$L$72,MATCH('tính băng dính sạch'!$D47,FCSTSDV!$C$2:$C$72,0),MATCH('tính băng dính sạch'!AH$3,FCSTSDV!$D$1:$L$1,0))/'tính băng dính sạch'!$E47,1)</f>
        <v>#N/A</v>
      </c>
      <c r="AI47" s="92" t="e">
        <f t="array" ref="AI47">+ROUND(INDEX(FCSTSDV!$D$2:$L$72,MATCH('tính băng dính sạch'!$D47,FCSTSDV!$C$2:$C$72,0),MATCH('tính băng dính sạch'!AI$3,FCSTSDV!$D$1:$L$1,0))/'tính băng dính sạch'!$E47,1)</f>
        <v>#N/A</v>
      </c>
      <c r="AJ47" s="92" t="e">
        <f t="array" ref="AJ47">+ROUND(INDEX(FCSTSDV!$D$2:$L$72,MATCH('tính băng dính sạch'!$D47,FCSTSDV!$C$2:$C$72,0),MATCH('tính băng dính sạch'!AJ$3,FCSTSDV!$D$1:$L$1,0))/'tính băng dính sạch'!$E47,1)</f>
        <v>#N/A</v>
      </c>
      <c r="AK47" s="92" t="e">
        <f t="array" ref="AK47">+ROUND(INDEX(FCSTSDV!$D$2:$L$72,MATCH('tính băng dính sạch'!$D47,FCSTSDV!$C$2:$C$72,0),MATCH('tính băng dính sạch'!AK$3,FCSTSDV!$D$1:$L$1,0))/'tính băng dính sạch'!$E47,1)</f>
        <v>#N/A</v>
      </c>
      <c r="AL47" s="92" t="e">
        <f t="array" ref="AL47">+ROUND(INDEX(FCSTSDV!$D$2:$L$72,MATCH('tính băng dính sạch'!$D47,FCSTSDV!$C$2:$C$72,0),MATCH('tính băng dính sạch'!AL$3,FCSTSDV!$D$1:$L$1,0))/'tính băng dính sạch'!$E47,1)</f>
        <v>#N/A</v>
      </c>
      <c r="AM47" s="92" t="e">
        <f t="array" ref="AM47">+ROUND(INDEX(FCSTSDV!$D$2:$L$72,MATCH('tính băng dính sạch'!$D47,FCSTSDV!$C$2:$C$72,0),MATCH('tính băng dính sạch'!AM$3,FCSTSDV!$D$1:$L$1,0))/'tính băng dính sạch'!$E47,1)</f>
        <v>#N/A</v>
      </c>
      <c r="AN47" s="92" t="e">
        <f t="array" ref="AN47">+ROUND(INDEX(FCSTSDV!$D$2:$L$72,MATCH('tính băng dính sạch'!$D47,FCSTSDV!$C$2:$C$72,0),MATCH('tính băng dính sạch'!AN$3,FCSTSDV!$D$1:$L$1,0))/'tính băng dính sạch'!$E47,1)</f>
        <v>#N/A</v>
      </c>
      <c r="AO47" s="92" t="e">
        <f t="array" ref="AO47">+ROUND(INDEX(FCSTSDV!$D$2:$L$72,MATCH('tính băng dính sạch'!$D47,FCSTSDV!$C$2:$C$72,0),MATCH('tính băng dính sạch'!AO$3,FCSTSDV!$D$1:$L$1,0))/'tính băng dính sạch'!$E47,1)</f>
        <v>#N/A</v>
      </c>
      <c r="AP47" s="92" t="e">
        <f t="array" ref="AP47">+ROUND(INDEX(FCSTSDV!$D$2:$L$72,MATCH('tính băng dính sạch'!$D47,FCSTSDV!$C$2:$C$72,0),MATCH('tính băng dính sạch'!AP$3,FCSTSDV!$D$1:$L$1,0))/'tính băng dính sạch'!$E47,1)</f>
        <v>#N/A</v>
      </c>
      <c r="AQ47" s="92" t="e">
        <f t="array" ref="AQ47">+ROUND(INDEX(FCSTSDV!$D$2:$L$72,MATCH('tính băng dính sạch'!$D47,FCSTSDV!$C$2:$C$72,0),MATCH('tính băng dính sạch'!AQ$3,FCSTSDV!$D$1:$L$1,0))/'tính băng dính sạch'!$E47,1)</f>
        <v>#N/A</v>
      </c>
      <c r="AR47" s="92" t="e">
        <f t="array" ref="AR47">+ROUND(INDEX(FCSTSDV!$D$2:$L$72,MATCH('tính băng dính sạch'!$D47,FCSTSDV!$C$2:$C$72,0),MATCH('tính băng dính sạch'!AR$3,FCSTSDV!$D$1:$L$1,0))/'tính băng dính sạch'!$E47,1)</f>
        <v>#N/A</v>
      </c>
      <c r="AS47" s="92" t="e">
        <f t="array" ref="AS47">+ROUND(INDEX(FCSTSDV!$D$2:$L$72,MATCH('tính băng dính sạch'!$D47,FCSTSDV!$C$2:$C$72,0),MATCH('tính băng dính sạch'!AS$3,FCSTSDV!$D$1:$L$1,0))/'tính băng dính sạch'!$E47,1)</f>
        <v>#N/A</v>
      </c>
      <c r="AT47" s="92" t="e">
        <f t="array" ref="AT47">+ROUND(INDEX(FCSTSDV!$D$2:$L$72,MATCH('tính băng dính sạch'!$D47,FCSTSDV!$C$2:$C$72,0),MATCH('tính băng dính sạch'!AT$3,FCSTSDV!$D$1:$L$1,0))/'tính băng dính sạch'!$E47,1)</f>
        <v>#N/A</v>
      </c>
      <c r="AU47" s="92" t="e">
        <f t="array" ref="AU47">+ROUND(INDEX(FCSTSDV!$D$2:$L$72,MATCH('tính băng dính sạch'!$D47,FCSTSDV!$C$2:$C$72,0),MATCH('tính băng dính sạch'!AU$3,FCSTSDV!$D$1:$L$1,0))/'tính băng dính sạch'!$E47,1)</f>
        <v>#N/A</v>
      </c>
      <c r="AV47" s="92" t="e">
        <f t="array" ref="AV47">+ROUND(INDEX(FCSTSDV!$D$2:$L$72,MATCH('tính băng dính sạch'!$D47,FCSTSDV!$C$2:$C$72,0),MATCH('tính băng dính sạch'!AV$3,FCSTSDV!$D$1:$L$1,0))/'tính băng dính sạch'!$E47,1)</f>
        <v>#N/A</v>
      </c>
      <c r="AW47" s="92" t="e">
        <f t="array" ref="AW47">+ROUND(INDEX(FCSTSDV!$D$2:$L$72,MATCH('tính băng dính sạch'!$D47,FCSTSDV!$C$2:$C$72,0),MATCH('tính băng dính sạch'!AW$3,FCSTSDV!$D$1:$L$1,0))/'tính băng dính sạch'!$E47,1)</f>
        <v>#N/A</v>
      </c>
      <c r="AX47" s="92" t="e">
        <f t="array" ref="AX47">+ROUND(INDEX(FCSTSDV!$D$2:$L$72,MATCH('tính băng dính sạch'!$D47,FCSTSDV!$C$2:$C$72,0),MATCH('tính băng dính sạch'!AX$3,FCSTSDV!$D$1:$L$1,0))/'tính băng dính sạch'!$E47,1)</f>
        <v>#N/A</v>
      </c>
      <c r="AY47" s="92" t="e">
        <f t="array" ref="AY47">+ROUND(INDEX(FCSTSDV!$D$2:$L$72,MATCH('tính băng dính sạch'!$D47,FCSTSDV!$C$2:$C$72,0),MATCH('tính băng dính sạch'!AY$3,FCSTSDV!$D$1:$L$1,0))/'tính băng dính sạch'!$E47,1)</f>
        <v>#N/A</v>
      </c>
      <c r="AZ47" s="92" t="e">
        <f t="array" ref="AZ47">+ROUND(INDEX(FCSTSDV!$D$2:$L$72,MATCH('tính băng dính sạch'!$D47,FCSTSDV!$C$2:$C$72,0),MATCH('tính băng dính sạch'!AZ$3,FCSTSDV!$D$1:$L$1,0))/'tính băng dính sạch'!$E47,1)</f>
        <v>#N/A</v>
      </c>
      <c r="BA47" s="92" t="e">
        <f t="array" ref="BA47">+ROUND(INDEX(FCSTSDV!$D$2:$L$72,MATCH('tính băng dính sạch'!$D47,FCSTSDV!$C$2:$C$72,0),MATCH('tính băng dính sạch'!BA$3,FCSTSDV!$D$1:$L$1,0))/'tính băng dính sạch'!$E47,1)</f>
        <v>#N/A</v>
      </c>
      <c r="BB47" s="92" t="e">
        <f t="array" ref="BB47">+ROUND(INDEX(FCSTSDV!$D$2:$L$72,MATCH('tính băng dính sạch'!$D47,FCSTSDV!$C$2:$C$72,0),MATCH('tính băng dính sạch'!BB$3,FCSTSDV!$D$1:$L$1,0))/'tính băng dính sạch'!$E47,1)</f>
        <v>#N/A</v>
      </c>
      <c r="BC47" s="92" t="e">
        <f t="array" ref="BC47">+ROUND(INDEX(FCSTSDV!$D$2:$L$72,MATCH('tính băng dính sạch'!$D47,FCSTSDV!$C$2:$C$72,0),MATCH('tính băng dính sạch'!BC$3,FCSTSDV!$D$1:$L$1,0))/'tính băng dính sạch'!$E47,1)</f>
        <v>#N/A</v>
      </c>
      <c r="BD47" s="92" t="e">
        <f t="array" ref="BD47">+ROUND(INDEX(FCSTSDV!$D$2:$L$72,MATCH('tính băng dính sạch'!$D47,FCSTSDV!$C$2:$C$72,0),MATCH('tính băng dính sạch'!BD$3,FCSTSDV!$D$1:$L$1,0))/'tính băng dính sạch'!$E47,1)</f>
        <v>#N/A</v>
      </c>
      <c r="BE47" s="92" t="e">
        <f t="array" ref="BE47">+ROUND(INDEX(FCSTSDV!$D$2:$L$72,MATCH('tính băng dính sạch'!$D47,FCSTSDV!$C$2:$C$72,0),MATCH('tính băng dính sạch'!BE$3,FCSTSDV!$D$1:$L$1,0))/'tính băng dính sạch'!$E47,1)</f>
        <v>#N/A</v>
      </c>
      <c r="BF47" s="92" t="e">
        <f t="array" ref="BF47">+ROUND(INDEX(FCSTSDV!$D$2:$L$72,MATCH('tính băng dính sạch'!$D47,FCSTSDV!$C$2:$C$72,0),MATCH('tính băng dính sạch'!BF$3,FCSTSDV!$D$1:$L$1,0))/'tính băng dính sạch'!$E47,1)</f>
        <v>#N/A</v>
      </c>
      <c r="BG47" s="92" t="e">
        <f t="array" ref="BG47">+ROUND(INDEX(FCSTSDV!$D$2:$L$72,MATCH('tính băng dính sạch'!$D47,FCSTSDV!$C$2:$C$72,0),MATCH('tính băng dính sạch'!BG$3,FCSTSDV!$D$1:$L$1,0))/'tính băng dính sạch'!$E47,1)</f>
        <v>#N/A</v>
      </c>
      <c r="BH47" s="92" t="e">
        <f t="array" ref="BH47">+ROUND(INDEX(FCSTSDV!$D$2:$L$72,MATCH('tính băng dính sạch'!$D47,FCSTSDV!$C$2:$C$72,0),MATCH('tính băng dính sạch'!BH$3,FCSTSDV!$D$1:$L$1,0))/'tính băng dính sạch'!$E47,1)</f>
        <v>#N/A</v>
      </c>
      <c r="BI47" s="92" t="e">
        <f t="array" ref="BI47">+ROUND(INDEX(FCSTSDV!$D$2:$L$72,MATCH('tính băng dính sạch'!$D47,FCSTSDV!$C$2:$C$72,0),MATCH('tính băng dính sạch'!BI$3,FCSTSDV!$D$1:$L$1,0))/'tính băng dính sạch'!$E47,1)</f>
        <v>#N/A</v>
      </c>
      <c r="BJ47" s="92" t="e">
        <f t="array" ref="BJ47">+ROUND(INDEX(FCSTSDV!$D$2:$L$72,MATCH('tính băng dính sạch'!$D47,FCSTSDV!$C$2:$C$72,0),MATCH('tính băng dính sạch'!BJ$3,FCSTSDV!$D$1:$L$1,0))/'tính băng dính sạch'!$E47,1)</f>
        <v>#N/A</v>
      </c>
      <c r="BK47" s="92" t="e">
        <f t="array" ref="BK47">+ROUND(INDEX(FCSTSDV!$D$2:$L$72,MATCH('tính băng dính sạch'!$D47,FCSTSDV!$C$2:$C$72,0),MATCH('tính băng dính sạch'!BK$3,FCSTSDV!$D$1:$L$1,0))/'tính băng dính sạch'!$E47,1)</f>
        <v>#N/A</v>
      </c>
      <c r="BL47" s="92" t="e">
        <f t="array" ref="BL47">+ROUND(INDEX(FCSTSDV!$D$2:$L$72,MATCH('tính băng dính sạch'!$D47,FCSTSDV!$C$2:$C$72,0),MATCH('tính băng dính sạch'!BL$3,FCSTSDV!$D$1:$L$1,0))/'tính băng dính sạch'!$E47,1)</f>
        <v>#N/A</v>
      </c>
      <c r="BM47" s="92" t="e">
        <f t="array" ref="BM47">+ROUND(INDEX(FCSTSDV!$D$2:$L$72,MATCH('tính băng dính sạch'!$D47,FCSTSDV!$C$2:$C$72,0),MATCH('tính băng dính sạch'!BM$3,FCSTSDV!$D$1:$L$1,0))/'tính băng dính sạch'!$E47,1)</f>
        <v>#N/A</v>
      </c>
      <c r="BN47" s="92" t="e">
        <f t="array" ref="BN47">+ROUND(INDEX(FCSTSDV!$D$2:$L$72,MATCH('tính băng dính sạch'!$D47,FCSTSDV!$C$2:$C$72,0),MATCH('tính băng dính sạch'!BN$3,FCSTSDV!$D$1:$L$1,0))/'tính băng dính sạch'!$E47,1)</f>
        <v>#N/A</v>
      </c>
      <c r="BO47" s="92" t="e">
        <f t="array" ref="BO47">+ROUND(INDEX(FCSTSDV!$D$2:$L$72,MATCH('tính băng dính sạch'!$D47,FCSTSDV!$C$2:$C$72,0),MATCH('tính băng dính sạch'!BO$3,FCSTSDV!$D$1:$L$1,0))/'tính băng dính sạch'!$E47,1)</f>
        <v>#N/A</v>
      </c>
      <c r="BP47" s="92" t="e">
        <f t="array" ref="BP47">+ROUND(INDEX(FCSTSDV!$D$2:$L$72,MATCH('tính băng dính sạch'!$D47,FCSTSDV!$C$2:$C$72,0),MATCH('tính băng dính sạch'!BP$3,FCSTSDV!$D$1:$L$1,0))/'tính băng dính sạch'!$E47,1)</f>
        <v>#N/A</v>
      </c>
      <c r="BQ47" s="92" t="e">
        <f t="array" ref="BQ47">+ROUND(INDEX(FCSTSDV!$D$2:$L$72,MATCH('tính băng dính sạch'!$D47,FCSTSDV!$C$2:$C$72,0),MATCH('tính băng dính sạch'!BQ$3,FCSTSDV!$D$1:$L$1,0))/'tính băng dính sạch'!$E47,1)</f>
        <v>#N/A</v>
      </c>
      <c r="BR47" s="92" t="e">
        <f t="array" ref="BR47">+ROUND(INDEX(FCSTSDV!$D$2:$L$72,MATCH('tính băng dính sạch'!$D47,FCSTSDV!$C$2:$C$72,0),MATCH('tính băng dính sạch'!BR$3,FCSTSDV!$D$1:$L$1,0))/'tính băng dính sạch'!$E47,1)</f>
        <v>#N/A</v>
      </c>
      <c r="BS47" s="92" t="e">
        <f t="array" ref="BS47">+ROUND(INDEX(FCSTSDV!$D$2:$L$72,MATCH('tính băng dính sạch'!$D47,FCSTSDV!$C$2:$C$72,0),MATCH('tính băng dính sạch'!BS$3,FCSTSDV!$D$1:$L$1,0))/'tính băng dính sạch'!$E47,1)</f>
        <v>#N/A</v>
      </c>
      <c r="BT47" s="92" t="e">
        <f t="array" ref="BT47">+ROUND(INDEX(FCSTSDV!$D$2:$L$72,MATCH('tính băng dính sạch'!$D47,FCSTSDV!$C$2:$C$72,0),MATCH('tính băng dính sạch'!BT$3,FCSTSDV!$D$1:$L$1,0))/'tính băng dính sạch'!$E47,1)</f>
        <v>#N/A</v>
      </c>
      <c r="BU47" s="92" t="e">
        <f t="array" ref="BU47">+ROUND(INDEX(FCSTSDV!$D$2:$L$72,MATCH('tính băng dính sạch'!$D47,FCSTSDV!$C$2:$C$72,0),MATCH('tính băng dính sạch'!BU$3,FCSTSDV!$D$1:$L$1,0))/'tính băng dính sạch'!$E47,1)</f>
        <v>#N/A</v>
      </c>
      <c r="BV47" s="92" t="e">
        <f t="array" ref="BV47">+ROUND(INDEX(FCSTSDV!$D$2:$L$72,MATCH('tính băng dính sạch'!$D47,FCSTSDV!$C$2:$C$72,0),MATCH('tính băng dính sạch'!BV$3,FCSTSDV!$D$1:$L$1,0))/'tính băng dính sạch'!$E47,1)</f>
        <v>#N/A</v>
      </c>
      <c r="BW47" s="92" t="e">
        <f t="array" ref="BW47">+ROUND(INDEX(FCSTSDV!$D$2:$L$72,MATCH('tính băng dính sạch'!$D47,FCSTSDV!$C$2:$C$72,0),MATCH('tính băng dính sạch'!BW$3,FCSTSDV!$D$1:$L$1,0))/'tính băng dính sạch'!$E47,1)</f>
        <v>#N/A</v>
      </c>
      <c r="BX47" s="92" t="e">
        <f t="array" ref="BX47">+ROUND(INDEX(FCSTSDV!$D$2:$L$72,MATCH('tính băng dính sạch'!$D47,FCSTSDV!$C$2:$C$72,0),MATCH('tính băng dính sạch'!BX$3,FCSTSDV!$D$1:$L$1,0))/'tính băng dính sạch'!$E47,1)</f>
        <v>#N/A</v>
      </c>
      <c r="BY47" s="92" t="e">
        <f t="array" ref="BY47">+ROUND(INDEX(FCSTSDV!$D$2:$L$72,MATCH('tính băng dính sạch'!$D47,FCSTSDV!$C$2:$C$72,0),MATCH('tính băng dính sạch'!BY$3,FCSTSDV!$D$1:$L$1,0))/'tính băng dính sạch'!$E47,1)</f>
        <v>#N/A</v>
      </c>
      <c r="BZ47" s="92" t="e">
        <f t="array" ref="BZ47">+ROUND(INDEX(FCSTSDV!$D$2:$L$72,MATCH('tính băng dính sạch'!$D47,FCSTSDV!$C$2:$C$72,0),MATCH('tính băng dính sạch'!BZ$3,FCSTSDV!$D$1:$L$1,0))/'tính băng dính sạch'!$E47,1)</f>
        <v>#N/A</v>
      </c>
      <c r="CA47" s="92" t="e">
        <f t="array" ref="CA47">+ROUND(INDEX(FCSTSDV!$D$2:$L$72,MATCH('tính băng dính sạch'!$D47,FCSTSDV!$C$2:$C$72,0),MATCH('tính băng dính sạch'!CA$3,FCSTSDV!$D$1:$L$1,0))/'tính băng dính sạch'!$E47,1)</f>
        <v>#N/A</v>
      </c>
      <c r="CB47" s="92" t="e">
        <f t="array" ref="CB47">+ROUND(INDEX(FCSTSDV!$D$2:$L$72,MATCH('tính băng dính sạch'!$D47,FCSTSDV!$C$2:$C$72,0),MATCH('tính băng dính sạch'!CB$3,FCSTSDV!$D$1:$L$1,0))/'tính băng dính sạch'!$E47,1)</f>
        <v>#N/A</v>
      </c>
      <c r="CC47" s="92" t="e">
        <f t="array" ref="CC47">+ROUND(INDEX(FCSTSDV!$D$2:$L$72,MATCH('tính băng dính sạch'!$D47,FCSTSDV!$C$2:$C$72,0),MATCH('tính băng dính sạch'!CC$3,FCSTSDV!$D$1:$L$1,0))/'tính băng dính sạch'!$E47,1)</f>
        <v>#N/A</v>
      </c>
      <c r="CD47" s="92" t="e">
        <f t="array" ref="CD47">+ROUND(INDEX(FCSTSDV!$D$2:$L$72,MATCH('tính băng dính sạch'!$D47,FCSTSDV!$C$2:$C$72,0),MATCH('tính băng dính sạch'!CD$3,FCSTSDV!$D$1:$L$1,0))/'tính băng dính sạch'!$E47,1)</f>
        <v>#N/A</v>
      </c>
      <c r="CE47" s="92" t="e">
        <f t="array" ref="CE47">+ROUND(INDEX(FCSTSDV!$D$2:$L$72,MATCH('tính băng dính sạch'!$D47,FCSTSDV!$C$2:$C$72,0),MATCH('tính băng dính sạch'!CE$3,FCSTSDV!$D$1:$L$1,0))/'tính băng dính sạch'!$E47,1)</f>
        <v>#N/A</v>
      </c>
      <c r="CF47" s="92" t="e">
        <f t="array" ref="CF47">+ROUND(INDEX(FCSTSDV!$D$2:$L$72,MATCH('tính băng dính sạch'!$D47,FCSTSDV!$C$2:$C$72,0),MATCH('tính băng dính sạch'!CF$3,FCSTSDV!$D$1:$L$1,0))/'tính băng dính sạch'!$E47,1)</f>
        <v>#N/A</v>
      </c>
      <c r="CG47" s="92" t="e">
        <f t="array" ref="CG47">+ROUND(INDEX(FCSTSDV!$D$2:$L$72,MATCH('tính băng dính sạch'!$D47,FCSTSDV!$C$2:$C$72,0),MATCH('tính băng dính sạch'!CG$3,FCSTSDV!$D$1:$L$1,0))/'tính băng dính sạch'!$E47,1)</f>
        <v>#N/A</v>
      </c>
      <c r="CH47" s="92" t="e">
        <f t="array" ref="CH47">+ROUND(INDEX(FCSTSDV!$D$2:$L$72,MATCH('tính băng dính sạch'!$D47,FCSTSDV!$C$2:$C$72,0),MATCH('tính băng dính sạch'!CH$3,FCSTSDV!$D$1:$L$1,0))/'tính băng dính sạch'!$E47,1)</f>
        <v>#N/A</v>
      </c>
      <c r="CI47" s="92" t="e">
        <f t="array" ref="CI47">+ROUND(INDEX(FCSTSDV!$D$2:$L$72,MATCH('tính băng dính sạch'!$D47,FCSTSDV!$C$2:$C$72,0),MATCH('tính băng dính sạch'!CI$3,FCSTSDV!$D$1:$L$1,0))/'tính băng dính sạch'!$E47,1)</f>
        <v>#N/A</v>
      </c>
      <c r="CJ47" s="92" t="e">
        <f t="array" ref="CJ47">+ROUND(INDEX(FCSTSDV!$D$2:$L$72,MATCH('tính băng dính sạch'!$D47,FCSTSDV!$C$2:$C$72,0),MATCH('tính băng dính sạch'!CJ$3,FCSTSDV!$D$1:$L$1,0))/'tính băng dính sạch'!$E47,1)</f>
        <v>#N/A</v>
      </c>
      <c r="CK47" s="92" t="e">
        <f t="array" ref="CK47">+ROUND(INDEX(FCSTSDV!$D$2:$L$72,MATCH('tính băng dính sạch'!$D47,FCSTSDV!$C$2:$C$72,0),MATCH('tính băng dính sạch'!CK$3,FCSTSDV!$D$1:$L$1,0))/'tính băng dính sạch'!$E47,1)</f>
        <v>#N/A</v>
      </c>
      <c r="CL47" s="92" t="e">
        <f t="array" ref="CL47">+ROUND(INDEX(FCSTSDV!$D$2:$L$72,MATCH('tính băng dính sạch'!$D47,FCSTSDV!$C$2:$C$72,0),MATCH('tính băng dính sạch'!CL$3,FCSTSDV!$D$1:$L$1,0))/'tính băng dính sạch'!$E47,1)</f>
        <v>#N/A</v>
      </c>
      <c r="CM47" s="92" t="e">
        <f t="array" ref="CM47">+ROUND(INDEX(FCSTSDV!$D$2:$L$72,MATCH('tính băng dính sạch'!$D47,FCSTSDV!$C$2:$C$72,0),MATCH('tính băng dính sạch'!CM$3,FCSTSDV!$D$1:$L$1,0))/'tính băng dính sạch'!$E47,1)</f>
        <v>#N/A</v>
      </c>
      <c r="CN47" s="92" t="e">
        <f t="array" ref="CN47">+ROUND(INDEX(FCSTSDV!$D$2:$L$72,MATCH('tính băng dính sạch'!$D47,FCSTSDV!$C$2:$C$72,0),MATCH('tính băng dính sạch'!CN$3,FCSTSDV!$D$1:$L$1,0))/'tính băng dính sạch'!$E47,1)</f>
        <v>#N/A</v>
      </c>
      <c r="CO47" s="92" t="e">
        <f t="array" ref="CO47">+ROUND(INDEX(FCSTSDV!$D$2:$L$72,MATCH('tính băng dính sạch'!$D47,FCSTSDV!$C$2:$C$72,0),MATCH('tính băng dính sạch'!CO$3,FCSTSDV!$D$1:$L$1,0))/'tính băng dính sạch'!$E47,1)</f>
        <v>#N/A</v>
      </c>
      <c r="CP47" s="92" t="e">
        <f t="array" ref="CP47">+ROUND(INDEX(FCSTSDV!$D$2:$L$72,MATCH('tính băng dính sạch'!$D47,FCSTSDV!$C$2:$C$72,0),MATCH('tính băng dính sạch'!CP$3,FCSTSDV!$D$1:$L$1,0))/'tính băng dính sạch'!$E47,1)</f>
        <v>#N/A</v>
      </c>
      <c r="CQ47" s="92" t="e">
        <f t="array" ref="CQ47">+ROUND(INDEX(FCSTSDV!$D$2:$L$72,MATCH('tính băng dính sạch'!$D47,FCSTSDV!$C$2:$C$72,0),MATCH('tính băng dính sạch'!CQ$3,FCSTSDV!$D$1:$L$1,0))/'tính băng dính sạch'!$E47,1)</f>
        <v>#N/A</v>
      </c>
    </row>
    <row r="48" spans="1:95" ht="20.100000000000001" hidden="1" customHeight="1">
      <c r="A48" s="813"/>
      <c r="B48" s="795"/>
      <c r="C48" s="67" t="s">
        <v>107</v>
      </c>
      <c r="D48" s="32" t="s">
        <v>108</v>
      </c>
      <c r="E48" s="49">
        <v>3000</v>
      </c>
      <c r="F48" s="799"/>
      <c r="G48" s="799"/>
      <c r="H48" s="830"/>
      <c r="I48" s="81">
        <f>+ROUND(IFERROR(VLOOKUP(D48,FCSTSDV!$C$2:$C$72,26,0),0)/'tính băng dính sạch'!E48+0,0)</f>
        <v>0</v>
      </c>
      <c r="J48" s="85"/>
      <c r="K48" s="84"/>
      <c r="L48" s="84"/>
      <c r="M48" s="84" t="e">
        <f t="array" ref="M48">+INDEX(FCSTSDV!$D$2:$L$72,MATCH('tính băng dính sạch'!$D48,FCSTSDV!$C$2:$C$72,0),MATCH('tính băng dính sạch'!M$3,FCSTSDV!$D$1:$L$1,0))/'tính băng dính sạch'!$E48</f>
        <v>#N/A</v>
      </c>
      <c r="N48" s="84" t="e">
        <f t="array" ref="N48">+INDEX(FCSTSDV!$D$2:$L$72,MATCH('tính băng dính sạch'!$D48,FCSTSDV!$C$2:$C$72,0),MATCH('tính băng dính sạch'!N$3,FCSTSDV!$D$1:$L$1,0))/'tính băng dính sạch'!$E48</f>
        <v>#N/A</v>
      </c>
      <c r="O48" s="84" t="e">
        <f t="array" ref="O48">+INDEX(FCSTSDV!$D$2:$L$72,MATCH('tính băng dính sạch'!$D48,FCSTSDV!$C$2:$C$72,0),MATCH('tính băng dính sạch'!O$3,FCSTSDV!$D$1:$L$1,0))/'tính băng dính sạch'!$E48</f>
        <v>#N/A</v>
      </c>
      <c r="P48" s="84" t="e">
        <f t="array" ref="P48">+INDEX(FCSTSDV!$D$2:$L$72,MATCH('tính băng dính sạch'!$D48,FCSTSDV!$C$2:$C$72,0),MATCH('tính băng dính sạch'!P$3,FCSTSDV!$D$1:$L$1,0))/'tính băng dính sạch'!$E48</f>
        <v>#N/A</v>
      </c>
      <c r="Q48" s="84" t="e">
        <f t="array" ref="Q48">+INDEX(FCSTSDV!$D$2:$L$72,MATCH('tính băng dính sạch'!$D48,FCSTSDV!$C$2:$C$72,0),MATCH('tính băng dính sạch'!Q$3,FCSTSDV!$D$1:$L$1,0))/'tính băng dính sạch'!$E48</f>
        <v>#N/A</v>
      </c>
      <c r="R48" s="84" t="e">
        <f t="array" ref="R48">+INDEX(FCSTSDV!$D$2:$L$72,MATCH('tính băng dính sạch'!$D48,FCSTSDV!$C$2:$C$72,0),MATCH('tính băng dính sạch'!R$3,FCSTSDV!$D$1:$L$1,0))/'tính băng dính sạch'!$E48</f>
        <v>#N/A</v>
      </c>
      <c r="S48" s="84" t="e">
        <f t="array" ref="S48">+INDEX(FCSTSDV!$D$2:$L$72,MATCH('tính băng dính sạch'!$D48,FCSTSDV!$C$2:$C$72,0),MATCH('tính băng dính sạch'!S$3,FCSTSDV!$D$1:$L$1,0))/'tính băng dính sạch'!$E48</f>
        <v>#N/A</v>
      </c>
      <c r="T48" s="84" t="e">
        <f t="array" ref="T48">+INDEX(FCSTSDV!$D$2:$L$72,MATCH('tính băng dính sạch'!$D48,FCSTSDV!$C$2:$C$72,0),MATCH('tính băng dính sạch'!T$3,FCSTSDV!$D$1:$L$1,0))/'tính băng dính sạch'!$E48</f>
        <v>#N/A</v>
      </c>
      <c r="U48" s="84" t="e">
        <f t="array" ref="U48">+INDEX(FCSTSDV!$D$2:$L$72,MATCH('tính băng dính sạch'!$D48,FCSTSDV!$C$2:$C$72,0),MATCH('tính băng dính sạch'!U$3,FCSTSDV!$D$1:$L$1,0))/'tính băng dính sạch'!$E48</f>
        <v>#N/A</v>
      </c>
      <c r="V48" s="101" t="e">
        <f t="array" ref="V48">+INDEX(FCSTSDV!$D$2:$L$72,MATCH('tính băng dính sạch'!$D48,FCSTSDV!$C$2:$C$72,0),MATCH('tính băng dính sạch'!V$3,FCSTSDV!$D$1:$L$1,0))/'tính băng dính sạch'!$E48</f>
        <v>#N/A</v>
      </c>
      <c r="W48" s="92" t="e">
        <f t="array" ref="W48">+INDEX(FCSTSDV!$D$2:$L$72,MATCH('tính băng dính sạch'!$D48,FCSTSDV!$C$2:$C$72,0),MATCH('tính băng dính sạch'!W$3,FCSTSDV!$D$1:$L$1,0))/'tính băng dính sạch'!$E48</f>
        <v>#N/A</v>
      </c>
      <c r="X48" s="102" t="e">
        <f t="array" ref="X48">+INDEX(FCSTSDV!$D$2:$L$72,MATCH('tính băng dính sạch'!$D48,FCSTSDV!$C$2:$C$72,0),MATCH('tính băng dính sạch'!X$3,FCSTSDV!$D$1:$L$1,0))/'tính băng dính sạch'!$E48</f>
        <v>#N/A</v>
      </c>
      <c r="Y48" s="102" t="e">
        <f t="array" ref="Y48">+INDEX(FCSTSDV!$D$2:$L$72,MATCH('tính băng dính sạch'!$D48,FCSTSDV!$C$2:$C$72,0),MATCH('tính băng dính sạch'!Y$3,FCSTSDV!$D$1:$L$1,0))/'tính băng dính sạch'!$E48</f>
        <v>#N/A</v>
      </c>
      <c r="Z48" s="102" t="e">
        <f t="array" ref="Z48">+INDEX(FCSTSDV!$D$2:$L$72,MATCH('tính băng dính sạch'!$D48,FCSTSDV!$C$2:$C$72,0),MATCH('tính băng dính sạch'!Z$3,FCSTSDV!$D$1:$L$1,0))/'tính băng dính sạch'!$E48</f>
        <v>#N/A</v>
      </c>
      <c r="AA48" s="102" t="e">
        <f t="array" ref="AA48">+INDEX(FCSTSDV!$D$2:$L$72,MATCH('tính băng dính sạch'!$D48,FCSTSDV!$C$2:$C$72,0),MATCH('tính băng dính sạch'!AA$3,FCSTSDV!$D$1:$L$1,0))/'tính băng dính sạch'!$E48</f>
        <v>#N/A</v>
      </c>
      <c r="AB48" s="102" t="e">
        <f t="array" ref="AB48">+INDEX(FCSTSDV!$D$2:$L$72,MATCH('tính băng dính sạch'!$D48,FCSTSDV!$C$2:$C$72,0),MATCH('tính băng dính sạch'!AB$3,FCSTSDV!$D$1:$L$1,0))/'tính băng dính sạch'!$E48</f>
        <v>#N/A</v>
      </c>
      <c r="AC48" s="102" t="e">
        <f t="array" ref="AC48">+INDEX(FCSTSDV!$D$2:$L$72,MATCH('tính băng dính sạch'!$D48,FCSTSDV!$C$2:$C$72,0),MATCH('tính băng dính sạch'!AC$3,FCSTSDV!$D$1:$L$1,0))/'tính băng dính sạch'!$E48</f>
        <v>#N/A</v>
      </c>
      <c r="AD48" s="102" t="e">
        <f t="array" ref="AD48">+INDEX(FCSTSDV!$D$2:$L$72,MATCH('tính băng dính sạch'!$D48,FCSTSDV!$C$2:$C$72,0),MATCH('tính băng dính sạch'!AD$3,FCSTSDV!$D$1:$L$1,0))/'tính băng dính sạch'!$E48</f>
        <v>#N/A</v>
      </c>
      <c r="AE48" s="102" t="e">
        <f t="array" ref="AE48">+INDEX(FCSTSDV!$D$2:$L$72,MATCH('tính băng dính sạch'!$D48,FCSTSDV!$C$2:$C$72,0),MATCH('tính băng dính sạch'!AE$3,FCSTSDV!$D$1:$L$1,0))/'tính băng dính sạch'!$E48</f>
        <v>#N/A</v>
      </c>
      <c r="AF48" s="92" t="e">
        <f>+INDEX(FCSTSDV!$D$2:$L$72,MATCH('tính băng dính sạch'!$D48,FCSTSDV!$C$2:$C$72,0),MATCH('tính băng dính sạch'!AF$3,FCSTSDV!$D$1:$L$1,0))/'tính băng dính sạch'!$E48</f>
        <v>#N/A</v>
      </c>
      <c r="AG48" s="92" t="e">
        <f t="array" ref="AG48">+ROUND(INDEX(FCSTSDV!$D$2:$L$72,MATCH('tính băng dính sạch'!$D48,FCSTSDV!$C$2:$C$72,0),MATCH('tính băng dính sạch'!AG$3,FCSTSDV!$D$1:$L$1,0))/'tính băng dính sạch'!$E48,1)</f>
        <v>#N/A</v>
      </c>
      <c r="AH48" s="92" t="e">
        <f t="array" ref="AH48">+ROUND(INDEX(FCSTSDV!$D$2:$L$72,MATCH('tính băng dính sạch'!$D48,FCSTSDV!$C$2:$C$72,0),MATCH('tính băng dính sạch'!AH$3,FCSTSDV!$D$1:$L$1,0))/'tính băng dính sạch'!$E48,1)</f>
        <v>#N/A</v>
      </c>
      <c r="AI48" s="92" t="e">
        <f t="array" ref="AI48">+ROUND(INDEX(FCSTSDV!$D$2:$L$72,MATCH('tính băng dính sạch'!$D48,FCSTSDV!$C$2:$C$72,0),MATCH('tính băng dính sạch'!AI$3,FCSTSDV!$D$1:$L$1,0))/'tính băng dính sạch'!$E48,1)</f>
        <v>#N/A</v>
      </c>
      <c r="AJ48" s="92" t="e">
        <f t="array" ref="AJ48">+ROUND(INDEX(FCSTSDV!$D$2:$L$72,MATCH('tính băng dính sạch'!$D48,FCSTSDV!$C$2:$C$72,0),MATCH('tính băng dính sạch'!AJ$3,FCSTSDV!$D$1:$L$1,0))/'tính băng dính sạch'!$E48,1)</f>
        <v>#N/A</v>
      </c>
      <c r="AK48" s="92" t="e">
        <f t="array" ref="AK48">+ROUND(INDEX(FCSTSDV!$D$2:$L$72,MATCH('tính băng dính sạch'!$D48,FCSTSDV!$C$2:$C$72,0),MATCH('tính băng dính sạch'!AK$3,FCSTSDV!$D$1:$L$1,0))/'tính băng dính sạch'!$E48,1)</f>
        <v>#N/A</v>
      </c>
      <c r="AL48" s="92" t="e">
        <f t="array" ref="AL48">+ROUND(INDEX(FCSTSDV!$D$2:$L$72,MATCH('tính băng dính sạch'!$D48,FCSTSDV!$C$2:$C$72,0),MATCH('tính băng dính sạch'!AL$3,FCSTSDV!$D$1:$L$1,0))/'tính băng dính sạch'!$E48,1)</f>
        <v>#N/A</v>
      </c>
      <c r="AM48" s="92" t="e">
        <f t="array" ref="AM48">+ROUND(INDEX(FCSTSDV!$D$2:$L$72,MATCH('tính băng dính sạch'!$D48,FCSTSDV!$C$2:$C$72,0),MATCH('tính băng dính sạch'!AM$3,FCSTSDV!$D$1:$L$1,0))/'tính băng dính sạch'!$E48,1)</f>
        <v>#N/A</v>
      </c>
      <c r="AN48" s="92" t="e">
        <f t="array" ref="AN48">+ROUND(INDEX(FCSTSDV!$D$2:$L$72,MATCH('tính băng dính sạch'!$D48,FCSTSDV!$C$2:$C$72,0),MATCH('tính băng dính sạch'!AN$3,FCSTSDV!$D$1:$L$1,0))/'tính băng dính sạch'!$E48,1)</f>
        <v>#N/A</v>
      </c>
      <c r="AO48" s="92" t="e">
        <f t="array" ref="AO48">+ROUND(INDEX(FCSTSDV!$D$2:$L$72,MATCH('tính băng dính sạch'!$D48,FCSTSDV!$C$2:$C$72,0),MATCH('tính băng dính sạch'!AO$3,FCSTSDV!$D$1:$L$1,0))/'tính băng dính sạch'!$E48,1)</f>
        <v>#N/A</v>
      </c>
      <c r="AP48" s="92" t="e">
        <f t="array" ref="AP48">+ROUND(INDEX(FCSTSDV!$D$2:$L$72,MATCH('tính băng dính sạch'!$D48,FCSTSDV!$C$2:$C$72,0),MATCH('tính băng dính sạch'!AP$3,FCSTSDV!$D$1:$L$1,0))/'tính băng dính sạch'!$E48,1)</f>
        <v>#N/A</v>
      </c>
      <c r="AQ48" s="92" t="e">
        <f t="array" ref="AQ48">+ROUND(INDEX(FCSTSDV!$D$2:$L$72,MATCH('tính băng dính sạch'!$D48,FCSTSDV!$C$2:$C$72,0),MATCH('tính băng dính sạch'!AQ$3,FCSTSDV!$D$1:$L$1,0))/'tính băng dính sạch'!$E48,1)</f>
        <v>#N/A</v>
      </c>
      <c r="AR48" s="92" t="e">
        <f t="array" ref="AR48">+ROUND(INDEX(FCSTSDV!$D$2:$L$72,MATCH('tính băng dính sạch'!$D48,FCSTSDV!$C$2:$C$72,0),MATCH('tính băng dính sạch'!AR$3,FCSTSDV!$D$1:$L$1,0))/'tính băng dính sạch'!$E48,1)</f>
        <v>#N/A</v>
      </c>
      <c r="AS48" s="92" t="e">
        <f t="array" ref="AS48">+ROUND(INDEX(FCSTSDV!$D$2:$L$72,MATCH('tính băng dính sạch'!$D48,FCSTSDV!$C$2:$C$72,0),MATCH('tính băng dính sạch'!AS$3,FCSTSDV!$D$1:$L$1,0))/'tính băng dính sạch'!$E48,1)</f>
        <v>#N/A</v>
      </c>
      <c r="AT48" s="92" t="e">
        <f t="array" ref="AT48">+ROUND(INDEX(FCSTSDV!$D$2:$L$72,MATCH('tính băng dính sạch'!$D48,FCSTSDV!$C$2:$C$72,0),MATCH('tính băng dính sạch'!AT$3,FCSTSDV!$D$1:$L$1,0))/'tính băng dính sạch'!$E48,1)</f>
        <v>#N/A</v>
      </c>
      <c r="AU48" s="92" t="e">
        <f t="array" ref="AU48">+ROUND(INDEX(FCSTSDV!$D$2:$L$72,MATCH('tính băng dính sạch'!$D48,FCSTSDV!$C$2:$C$72,0),MATCH('tính băng dính sạch'!AU$3,FCSTSDV!$D$1:$L$1,0))/'tính băng dính sạch'!$E48,1)</f>
        <v>#N/A</v>
      </c>
      <c r="AV48" s="92" t="e">
        <f t="array" ref="AV48">+ROUND(INDEX(FCSTSDV!$D$2:$L$72,MATCH('tính băng dính sạch'!$D48,FCSTSDV!$C$2:$C$72,0),MATCH('tính băng dính sạch'!AV$3,FCSTSDV!$D$1:$L$1,0))/'tính băng dính sạch'!$E48,1)</f>
        <v>#N/A</v>
      </c>
      <c r="AW48" s="92" t="e">
        <f t="array" ref="AW48">+ROUND(INDEX(FCSTSDV!$D$2:$L$72,MATCH('tính băng dính sạch'!$D48,FCSTSDV!$C$2:$C$72,0),MATCH('tính băng dính sạch'!AW$3,FCSTSDV!$D$1:$L$1,0))/'tính băng dính sạch'!$E48,1)</f>
        <v>#N/A</v>
      </c>
      <c r="AX48" s="92" t="e">
        <f t="array" ref="AX48">+ROUND(INDEX(FCSTSDV!$D$2:$L$72,MATCH('tính băng dính sạch'!$D48,FCSTSDV!$C$2:$C$72,0),MATCH('tính băng dính sạch'!AX$3,FCSTSDV!$D$1:$L$1,0))/'tính băng dính sạch'!$E48,1)</f>
        <v>#N/A</v>
      </c>
      <c r="AY48" s="92" t="e">
        <f t="array" ref="AY48">+ROUND(INDEX(FCSTSDV!$D$2:$L$72,MATCH('tính băng dính sạch'!$D48,FCSTSDV!$C$2:$C$72,0),MATCH('tính băng dính sạch'!AY$3,FCSTSDV!$D$1:$L$1,0))/'tính băng dính sạch'!$E48,1)</f>
        <v>#N/A</v>
      </c>
      <c r="AZ48" s="92" t="e">
        <f t="array" ref="AZ48">+ROUND(INDEX(FCSTSDV!$D$2:$L$72,MATCH('tính băng dính sạch'!$D48,FCSTSDV!$C$2:$C$72,0),MATCH('tính băng dính sạch'!AZ$3,FCSTSDV!$D$1:$L$1,0))/'tính băng dính sạch'!$E48,1)</f>
        <v>#N/A</v>
      </c>
      <c r="BA48" s="92" t="e">
        <f t="array" ref="BA48">+ROUND(INDEX(FCSTSDV!$D$2:$L$72,MATCH('tính băng dính sạch'!$D48,FCSTSDV!$C$2:$C$72,0),MATCH('tính băng dính sạch'!BA$3,FCSTSDV!$D$1:$L$1,0))/'tính băng dính sạch'!$E48,1)</f>
        <v>#N/A</v>
      </c>
      <c r="BB48" s="92" t="e">
        <f t="array" ref="BB48">+ROUND(INDEX(FCSTSDV!$D$2:$L$72,MATCH('tính băng dính sạch'!$D48,FCSTSDV!$C$2:$C$72,0),MATCH('tính băng dính sạch'!BB$3,FCSTSDV!$D$1:$L$1,0))/'tính băng dính sạch'!$E48,1)</f>
        <v>#N/A</v>
      </c>
      <c r="BC48" s="92" t="e">
        <f t="array" ref="BC48">+ROUND(INDEX(FCSTSDV!$D$2:$L$72,MATCH('tính băng dính sạch'!$D48,FCSTSDV!$C$2:$C$72,0),MATCH('tính băng dính sạch'!BC$3,FCSTSDV!$D$1:$L$1,0))/'tính băng dính sạch'!$E48,1)</f>
        <v>#N/A</v>
      </c>
      <c r="BD48" s="92" t="e">
        <f t="array" ref="BD48">+ROUND(INDEX(FCSTSDV!$D$2:$L$72,MATCH('tính băng dính sạch'!$D48,FCSTSDV!$C$2:$C$72,0),MATCH('tính băng dính sạch'!BD$3,FCSTSDV!$D$1:$L$1,0))/'tính băng dính sạch'!$E48,1)</f>
        <v>#N/A</v>
      </c>
      <c r="BE48" s="92" t="e">
        <f t="array" ref="BE48">+ROUND(INDEX(FCSTSDV!$D$2:$L$72,MATCH('tính băng dính sạch'!$D48,FCSTSDV!$C$2:$C$72,0),MATCH('tính băng dính sạch'!BE$3,FCSTSDV!$D$1:$L$1,0))/'tính băng dính sạch'!$E48,1)</f>
        <v>#N/A</v>
      </c>
      <c r="BF48" s="92" t="e">
        <f t="array" ref="BF48">+ROUND(INDEX(FCSTSDV!$D$2:$L$72,MATCH('tính băng dính sạch'!$D48,FCSTSDV!$C$2:$C$72,0),MATCH('tính băng dính sạch'!BF$3,FCSTSDV!$D$1:$L$1,0))/'tính băng dính sạch'!$E48,1)</f>
        <v>#N/A</v>
      </c>
      <c r="BG48" s="92" t="e">
        <f t="array" ref="BG48">+ROUND(INDEX(FCSTSDV!$D$2:$L$72,MATCH('tính băng dính sạch'!$D48,FCSTSDV!$C$2:$C$72,0),MATCH('tính băng dính sạch'!BG$3,FCSTSDV!$D$1:$L$1,0))/'tính băng dính sạch'!$E48,1)</f>
        <v>#N/A</v>
      </c>
      <c r="BH48" s="92" t="e">
        <f t="array" ref="BH48">+ROUND(INDEX(FCSTSDV!$D$2:$L$72,MATCH('tính băng dính sạch'!$D48,FCSTSDV!$C$2:$C$72,0),MATCH('tính băng dính sạch'!BH$3,FCSTSDV!$D$1:$L$1,0))/'tính băng dính sạch'!$E48,1)</f>
        <v>#N/A</v>
      </c>
      <c r="BI48" s="92" t="e">
        <f t="array" ref="BI48">+ROUND(INDEX(FCSTSDV!$D$2:$L$72,MATCH('tính băng dính sạch'!$D48,FCSTSDV!$C$2:$C$72,0),MATCH('tính băng dính sạch'!BI$3,FCSTSDV!$D$1:$L$1,0))/'tính băng dính sạch'!$E48,1)</f>
        <v>#N/A</v>
      </c>
      <c r="BJ48" s="92" t="e">
        <f t="array" ref="BJ48">+ROUND(INDEX(FCSTSDV!$D$2:$L$72,MATCH('tính băng dính sạch'!$D48,FCSTSDV!$C$2:$C$72,0),MATCH('tính băng dính sạch'!BJ$3,FCSTSDV!$D$1:$L$1,0))/'tính băng dính sạch'!$E48,1)</f>
        <v>#N/A</v>
      </c>
      <c r="BK48" s="92" t="e">
        <f t="array" ref="BK48">+ROUND(INDEX(FCSTSDV!$D$2:$L$72,MATCH('tính băng dính sạch'!$D48,FCSTSDV!$C$2:$C$72,0),MATCH('tính băng dính sạch'!BK$3,FCSTSDV!$D$1:$L$1,0))/'tính băng dính sạch'!$E48,1)</f>
        <v>#N/A</v>
      </c>
      <c r="BL48" s="92" t="e">
        <f t="array" ref="BL48">+ROUND(INDEX(FCSTSDV!$D$2:$L$72,MATCH('tính băng dính sạch'!$D48,FCSTSDV!$C$2:$C$72,0),MATCH('tính băng dính sạch'!BL$3,FCSTSDV!$D$1:$L$1,0))/'tính băng dính sạch'!$E48,1)</f>
        <v>#N/A</v>
      </c>
      <c r="BM48" s="92" t="e">
        <f t="array" ref="BM48">+ROUND(INDEX(FCSTSDV!$D$2:$L$72,MATCH('tính băng dính sạch'!$D48,FCSTSDV!$C$2:$C$72,0),MATCH('tính băng dính sạch'!BM$3,FCSTSDV!$D$1:$L$1,0))/'tính băng dính sạch'!$E48,1)</f>
        <v>#N/A</v>
      </c>
      <c r="BN48" s="92" t="e">
        <f t="array" ref="BN48">+ROUND(INDEX(FCSTSDV!$D$2:$L$72,MATCH('tính băng dính sạch'!$D48,FCSTSDV!$C$2:$C$72,0),MATCH('tính băng dính sạch'!BN$3,FCSTSDV!$D$1:$L$1,0))/'tính băng dính sạch'!$E48,1)</f>
        <v>#N/A</v>
      </c>
      <c r="BO48" s="92" t="e">
        <f t="array" ref="BO48">+ROUND(INDEX(FCSTSDV!$D$2:$L$72,MATCH('tính băng dính sạch'!$D48,FCSTSDV!$C$2:$C$72,0),MATCH('tính băng dính sạch'!BO$3,FCSTSDV!$D$1:$L$1,0))/'tính băng dính sạch'!$E48,1)</f>
        <v>#N/A</v>
      </c>
      <c r="BP48" s="92" t="e">
        <f t="array" ref="BP48">+ROUND(INDEX(FCSTSDV!$D$2:$L$72,MATCH('tính băng dính sạch'!$D48,FCSTSDV!$C$2:$C$72,0),MATCH('tính băng dính sạch'!BP$3,FCSTSDV!$D$1:$L$1,0))/'tính băng dính sạch'!$E48,1)</f>
        <v>#N/A</v>
      </c>
      <c r="BQ48" s="92" t="e">
        <f t="array" ref="BQ48">+ROUND(INDEX(FCSTSDV!$D$2:$L$72,MATCH('tính băng dính sạch'!$D48,FCSTSDV!$C$2:$C$72,0),MATCH('tính băng dính sạch'!BQ$3,FCSTSDV!$D$1:$L$1,0))/'tính băng dính sạch'!$E48,1)</f>
        <v>#N/A</v>
      </c>
      <c r="BR48" s="92" t="e">
        <f t="array" ref="BR48">+ROUND(INDEX(FCSTSDV!$D$2:$L$72,MATCH('tính băng dính sạch'!$D48,FCSTSDV!$C$2:$C$72,0),MATCH('tính băng dính sạch'!BR$3,FCSTSDV!$D$1:$L$1,0))/'tính băng dính sạch'!$E48,1)</f>
        <v>#N/A</v>
      </c>
      <c r="BS48" s="92" t="e">
        <f t="array" ref="BS48">+ROUND(INDEX(FCSTSDV!$D$2:$L$72,MATCH('tính băng dính sạch'!$D48,FCSTSDV!$C$2:$C$72,0),MATCH('tính băng dính sạch'!BS$3,FCSTSDV!$D$1:$L$1,0))/'tính băng dính sạch'!$E48,1)</f>
        <v>#N/A</v>
      </c>
      <c r="BT48" s="92" t="e">
        <f t="array" ref="BT48">+ROUND(INDEX(FCSTSDV!$D$2:$L$72,MATCH('tính băng dính sạch'!$D48,FCSTSDV!$C$2:$C$72,0),MATCH('tính băng dính sạch'!BT$3,FCSTSDV!$D$1:$L$1,0))/'tính băng dính sạch'!$E48,1)</f>
        <v>#N/A</v>
      </c>
      <c r="BU48" s="92" t="e">
        <f t="array" ref="BU48">+ROUND(INDEX(FCSTSDV!$D$2:$L$72,MATCH('tính băng dính sạch'!$D48,FCSTSDV!$C$2:$C$72,0),MATCH('tính băng dính sạch'!BU$3,FCSTSDV!$D$1:$L$1,0))/'tính băng dính sạch'!$E48,1)</f>
        <v>#N/A</v>
      </c>
      <c r="BV48" s="92" t="e">
        <f t="array" ref="BV48">+ROUND(INDEX(FCSTSDV!$D$2:$L$72,MATCH('tính băng dính sạch'!$D48,FCSTSDV!$C$2:$C$72,0),MATCH('tính băng dính sạch'!BV$3,FCSTSDV!$D$1:$L$1,0))/'tính băng dính sạch'!$E48,1)</f>
        <v>#N/A</v>
      </c>
      <c r="BW48" s="92" t="e">
        <f t="array" ref="BW48">+ROUND(INDEX(FCSTSDV!$D$2:$L$72,MATCH('tính băng dính sạch'!$D48,FCSTSDV!$C$2:$C$72,0),MATCH('tính băng dính sạch'!BW$3,FCSTSDV!$D$1:$L$1,0))/'tính băng dính sạch'!$E48,1)</f>
        <v>#N/A</v>
      </c>
      <c r="BX48" s="92" t="e">
        <f t="array" ref="BX48">+ROUND(INDEX(FCSTSDV!$D$2:$L$72,MATCH('tính băng dính sạch'!$D48,FCSTSDV!$C$2:$C$72,0),MATCH('tính băng dính sạch'!BX$3,FCSTSDV!$D$1:$L$1,0))/'tính băng dính sạch'!$E48,1)</f>
        <v>#N/A</v>
      </c>
      <c r="BY48" s="92" t="e">
        <f t="array" ref="BY48">+ROUND(INDEX(FCSTSDV!$D$2:$L$72,MATCH('tính băng dính sạch'!$D48,FCSTSDV!$C$2:$C$72,0),MATCH('tính băng dính sạch'!BY$3,FCSTSDV!$D$1:$L$1,0))/'tính băng dính sạch'!$E48,1)</f>
        <v>#N/A</v>
      </c>
      <c r="BZ48" s="92" t="e">
        <f t="array" ref="BZ48">+ROUND(INDEX(FCSTSDV!$D$2:$L$72,MATCH('tính băng dính sạch'!$D48,FCSTSDV!$C$2:$C$72,0),MATCH('tính băng dính sạch'!BZ$3,FCSTSDV!$D$1:$L$1,0))/'tính băng dính sạch'!$E48,1)</f>
        <v>#N/A</v>
      </c>
      <c r="CA48" s="92" t="e">
        <f t="array" ref="CA48">+ROUND(INDEX(FCSTSDV!$D$2:$L$72,MATCH('tính băng dính sạch'!$D48,FCSTSDV!$C$2:$C$72,0),MATCH('tính băng dính sạch'!CA$3,FCSTSDV!$D$1:$L$1,0))/'tính băng dính sạch'!$E48,1)</f>
        <v>#N/A</v>
      </c>
      <c r="CB48" s="92" t="e">
        <f t="array" ref="CB48">+ROUND(INDEX(FCSTSDV!$D$2:$L$72,MATCH('tính băng dính sạch'!$D48,FCSTSDV!$C$2:$C$72,0),MATCH('tính băng dính sạch'!CB$3,FCSTSDV!$D$1:$L$1,0))/'tính băng dính sạch'!$E48,1)</f>
        <v>#N/A</v>
      </c>
      <c r="CC48" s="92" t="e">
        <f t="array" ref="CC48">+ROUND(INDEX(FCSTSDV!$D$2:$L$72,MATCH('tính băng dính sạch'!$D48,FCSTSDV!$C$2:$C$72,0),MATCH('tính băng dính sạch'!CC$3,FCSTSDV!$D$1:$L$1,0))/'tính băng dính sạch'!$E48,1)</f>
        <v>#N/A</v>
      </c>
      <c r="CD48" s="92" t="e">
        <f t="array" ref="CD48">+ROUND(INDEX(FCSTSDV!$D$2:$L$72,MATCH('tính băng dính sạch'!$D48,FCSTSDV!$C$2:$C$72,0),MATCH('tính băng dính sạch'!CD$3,FCSTSDV!$D$1:$L$1,0))/'tính băng dính sạch'!$E48,1)</f>
        <v>#N/A</v>
      </c>
      <c r="CE48" s="92" t="e">
        <f t="array" ref="CE48">+ROUND(INDEX(FCSTSDV!$D$2:$L$72,MATCH('tính băng dính sạch'!$D48,FCSTSDV!$C$2:$C$72,0),MATCH('tính băng dính sạch'!CE$3,FCSTSDV!$D$1:$L$1,0))/'tính băng dính sạch'!$E48,1)</f>
        <v>#N/A</v>
      </c>
      <c r="CF48" s="92" t="e">
        <f t="array" ref="CF48">+ROUND(INDEX(FCSTSDV!$D$2:$L$72,MATCH('tính băng dính sạch'!$D48,FCSTSDV!$C$2:$C$72,0),MATCH('tính băng dính sạch'!CF$3,FCSTSDV!$D$1:$L$1,0))/'tính băng dính sạch'!$E48,1)</f>
        <v>#N/A</v>
      </c>
      <c r="CG48" s="92" t="e">
        <f t="array" ref="CG48">+ROUND(INDEX(FCSTSDV!$D$2:$L$72,MATCH('tính băng dính sạch'!$D48,FCSTSDV!$C$2:$C$72,0),MATCH('tính băng dính sạch'!CG$3,FCSTSDV!$D$1:$L$1,0))/'tính băng dính sạch'!$E48,1)</f>
        <v>#N/A</v>
      </c>
      <c r="CH48" s="92" t="e">
        <f t="array" ref="CH48">+ROUND(INDEX(FCSTSDV!$D$2:$L$72,MATCH('tính băng dính sạch'!$D48,FCSTSDV!$C$2:$C$72,0),MATCH('tính băng dính sạch'!CH$3,FCSTSDV!$D$1:$L$1,0))/'tính băng dính sạch'!$E48,1)</f>
        <v>#N/A</v>
      </c>
      <c r="CI48" s="92" t="e">
        <f t="array" ref="CI48">+ROUND(INDEX(FCSTSDV!$D$2:$L$72,MATCH('tính băng dính sạch'!$D48,FCSTSDV!$C$2:$C$72,0),MATCH('tính băng dính sạch'!CI$3,FCSTSDV!$D$1:$L$1,0))/'tính băng dính sạch'!$E48,1)</f>
        <v>#N/A</v>
      </c>
      <c r="CJ48" s="92" t="e">
        <f t="array" ref="CJ48">+ROUND(INDEX(FCSTSDV!$D$2:$L$72,MATCH('tính băng dính sạch'!$D48,FCSTSDV!$C$2:$C$72,0),MATCH('tính băng dính sạch'!CJ$3,FCSTSDV!$D$1:$L$1,0))/'tính băng dính sạch'!$E48,1)</f>
        <v>#N/A</v>
      </c>
      <c r="CK48" s="92" t="e">
        <f t="array" ref="CK48">+ROUND(INDEX(FCSTSDV!$D$2:$L$72,MATCH('tính băng dính sạch'!$D48,FCSTSDV!$C$2:$C$72,0),MATCH('tính băng dính sạch'!CK$3,FCSTSDV!$D$1:$L$1,0))/'tính băng dính sạch'!$E48,1)</f>
        <v>#N/A</v>
      </c>
      <c r="CL48" s="92" t="e">
        <f t="array" ref="CL48">+ROUND(INDEX(FCSTSDV!$D$2:$L$72,MATCH('tính băng dính sạch'!$D48,FCSTSDV!$C$2:$C$72,0),MATCH('tính băng dính sạch'!CL$3,FCSTSDV!$D$1:$L$1,0))/'tính băng dính sạch'!$E48,1)</f>
        <v>#N/A</v>
      </c>
      <c r="CM48" s="92" t="e">
        <f t="array" ref="CM48">+ROUND(INDEX(FCSTSDV!$D$2:$L$72,MATCH('tính băng dính sạch'!$D48,FCSTSDV!$C$2:$C$72,0),MATCH('tính băng dính sạch'!CM$3,FCSTSDV!$D$1:$L$1,0))/'tính băng dính sạch'!$E48,1)</f>
        <v>#N/A</v>
      </c>
      <c r="CN48" s="92" t="e">
        <f t="array" ref="CN48">+ROUND(INDEX(FCSTSDV!$D$2:$L$72,MATCH('tính băng dính sạch'!$D48,FCSTSDV!$C$2:$C$72,0),MATCH('tính băng dính sạch'!CN$3,FCSTSDV!$D$1:$L$1,0))/'tính băng dính sạch'!$E48,1)</f>
        <v>#N/A</v>
      </c>
      <c r="CO48" s="92" t="e">
        <f t="array" ref="CO48">+ROUND(INDEX(FCSTSDV!$D$2:$L$72,MATCH('tính băng dính sạch'!$D48,FCSTSDV!$C$2:$C$72,0),MATCH('tính băng dính sạch'!CO$3,FCSTSDV!$D$1:$L$1,0))/'tính băng dính sạch'!$E48,1)</f>
        <v>#N/A</v>
      </c>
      <c r="CP48" s="92" t="e">
        <f t="array" ref="CP48">+ROUND(INDEX(FCSTSDV!$D$2:$L$72,MATCH('tính băng dính sạch'!$D48,FCSTSDV!$C$2:$C$72,0),MATCH('tính băng dính sạch'!CP$3,FCSTSDV!$D$1:$L$1,0))/'tính băng dính sạch'!$E48,1)</f>
        <v>#N/A</v>
      </c>
      <c r="CQ48" s="92" t="e">
        <f t="array" ref="CQ48">+ROUND(INDEX(FCSTSDV!$D$2:$L$72,MATCH('tính băng dính sạch'!$D48,FCSTSDV!$C$2:$C$72,0),MATCH('tính băng dính sạch'!CQ$3,FCSTSDV!$D$1:$L$1,0))/'tính băng dính sạch'!$E48,1)</f>
        <v>#N/A</v>
      </c>
    </row>
    <row r="49" spans="1:95" ht="20.100000000000001" hidden="1" customHeight="1">
      <c r="A49" s="813"/>
      <c r="B49" s="795"/>
      <c r="C49" s="67" t="s">
        <v>103</v>
      </c>
      <c r="D49" s="32" t="s">
        <v>109</v>
      </c>
      <c r="E49" s="49">
        <v>15000</v>
      </c>
      <c r="F49" s="799"/>
      <c r="G49" s="799"/>
      <c r="H49" s="830"/>
      <c r="I49" s="81">
        <f>+ROUND(IFERROR(VLOOKUP(D49,FCSTSDV!$C$2:$C$72,26,0),0)/'tính băng dính sạch'!E49+0,0)</f>
        <v>0</v>
      </c>
      <c r="J49" s="85" t="e">
        <f>+VLOOKUP(D49,FCSTSDV!$C$2:$L$72,84,0)</f>
        <v>#N/A</v>
      </c>
      <c r="K49" s="84" t="e">
        <f t="array" ref="K49">+INDEX(FCSTSDV!$D$2:$L$72,MATCH('tính băng dính sạch'!$D49,FCSTSDV!$C$2:$C$72,0),MATCH('tính băng dính sạch'!K$3,FCSTSDV!$D$1:$L$1,0))/'tính băng dính sạch'!$E49</f>
        <v>#N/A</v>
      </c>
      <c r="L49" s="84" t="e">
        <f t="array" ref="L49">+INDEX(FCSTSDV!$D$2:$L$72,MATCH('tính băng dính sạch'!$D49,FCSTSDV!$C$2:$C$72,0),MATCH('tính băng dính sạch'!L$3,FCSTSDV!$D$1:$L$1,0))/'tính băng dính sạch'!$E49</f>
        <v>#N/A</v>
      </c>
      <c r="M49" s="84" t="e">
        <f t="array" ref="M49">+INDEX(FCSTSDV!$D$2:$L$72,MATCH('tính băng dính sạch'!$D49,FCSTSDV!$C$2:$C$72,0),MATCH('tính băng dính sạch'!M$3,FCSTSDV!$D$1:$L$1,0))/'tính băng dính sạch'!$E49</f>
        <v>#N/A</v>
      </c>
      <c r="N49" s="84" t="e">
        <f t="array" ref="N49">+INDEX(FCSTSDV!$D$2:$L$72,MATCH('tính băng dính sạch'!$D49,FCSTSDV!$C$2:$C$72,0),MATCH('tính băng dính sạch'!N$3,FCSTSDV!$D$1:$L$1,0))/'tính băng dính sạch'!$E49</f>
        <v>#N/A</v>
      </c>
      <c r="O49" s="84" t="e">
        <f t="array" ref="O49">+INDEX(FCSTSDV!$D$2:$L$72,MATCH('tính băng dính sạch'!$D49,FCSTSDV!$C$2:$C$72,0),MATCH('tính băng dính sạch'!O$3,FCSTSDV!$D$1:$L$1,0))/'tính băng dính sạch'!$E49</f>
        <v>#N/A</v>
      </c>
      <c r="P49" s="84" t="e">
        <f t="array" ref="P49">+INDEX(FCSTSDV!$D$2:$L$72,MATCH('tính băng dính sạch'!$D49,FCSTSDV!$C$2:$C$72,0),MATCH('tính băng dính sạch'!P$3,FCSTSDV!$D$1:$L$1,0))/'tính băng dính sạch'!$E49</f>
        <v>#N/A</v>
      </c>
      <c r="Q49" s="84" t="e">
        <f t="array" ref="Q49">+INDEX(FCSTSDV!$D$2:$L$72,MATCH('tính băng dính sạch'!$D49,FCSTSDV!$C$2:$C$72,0),MATCH('tính băng dính sạch'!Q$3,FCSTSDV!$D$1:$L$1,0))/'tính băng dính sạch'!$E49</f>
        <v>#N/A</v>
      </c>
      <c r="R49" s="84" t="e">
        <f t="array" ref="R49">+INDEX(FCSTSDV!$D$2:$L$72,MATCH('tính băng dính sạch'!$D49,FCSTSDV!$C$2:$C$72,0),MATCH('tính băng dính sạch'!R$3,FCSTSDV!$D$1:$L$1,0))/'tính băng dính sạch'!$E49</f>
        <v>#N/A</v>
      </c>
      <c r="S49" s="84" t="e">
        <f t="array" ref="S49">+INDEX(FCSTSDV!$D$2:$L$72,MATCH('tính băng dính sạch'!$D49,FCSTSDV!$C$2:$C$72,0),MATCH('tính băng dính sạch'!S$3,FCSTSDV!$D$1:$L$1,0))/'tính băng dính sạch'!$E49</f>
        <v>#N/A</v>
      </c>
      <c r="T49" s="84" t="e">
        <f t="array" ref="T49">+INDEX(FCSTSDV!$D$2:$L$72,MATCH('tính băng dính sạch'!$D49,FCSTSDV!$C$2:$C$72,0),MATCH('tính băng dính sạch'!T$3,FCSTSDV!$D$1:$L$1,0))/'tính băng dính sạch'!$E49</f>
        <v>#N/A</v>
      </c>
      <c r="U49" s="84" t="e">
        <f t="array" ref="U49">+INDEX(FCSTSDV!$D$2:$L$72,MATCH('tính băng dính sạch'!$D49,FCSTSDV!$C$2:$C$72,0),MATCH('tính băng dính sạch'!U$3,FCSTSDV!$D$1:$L$1,0))/'tính băng dính sạch'!$E49</f>
        <v>#N/A</v>
      </c>
      <c r="V49" s="101" t="e">
        <f t="array" ref="V49">+INDEX(FCSTSDV!$D$2:$L$72,MATCH('tính băng dính sạch'!$D49,FCSTSDV!$C$2:$C$72,0),MATCH('tính băng dính sạch'!V$3,FCSTSDV!$D$1:$L$1,0))/'tính băng dính sạch'!$E49</f>
        <v>#N/A</v>
      </c>
      <c r="W49" s="92" t="e">
        <f t="array" ref="W49">+INDEX(FCSTSDV!$D$2:$L$72,MATCH('tính băng dính sạch'!$D49,FCSTSDV!$C$2:$C$72,0),MATCH('tính băng dính sạch'!W$3,FCSTSDV!$D$1:$L$1,0))/'tính băng dính sạch'!$E49</f>
        <v>#N/A</v>
      </c>
      <c r="X49" s="102" t="e">
        <f t="array" ref="X49">+INDEX(FCSTSDV!$D$2:$L$72,MATCH('tính băng dính sạch'!$D49,FCSTSDV!$C$2:$C$72,0),MATCH('tính băng dính sạch'!X$3,FCSTSDV!$D$1:$L$1,0))/'tính băng dính sạch'!$E49</f>
        <v>#N/A</v>
      </c>
      <c r="Y49" s="102" t="e">
        <f t="array" ref="Y49">+INDEX(FCSTSDV!$D$2:$L$72,MATCH('tính băng dính sạch'!$D49,FCSTSDV!$C$2:$C$72,0),MATCH('tính băng dính sạch'!Y$3,FCSTSDV!$D$1:$L$1,0))/'tính băng dính sạch'!$E49</f>
        <v>#N/A</v>
      </c>
      <c r="Z49" s="102" t="e">
        <f t="array" ref="Z49">+INDEX(FCSTSDV!$D$2:$L$72,MATCH('tính băng dính sạch'!$D49,FCSTSDV!$C$2:$C$72,0),MATCH('tính băng dính sạch'!Z$3,FCSTSDV!$D$1:$L$1,0))/'tính băng dính sạch'!$E49</f>
        <v>#N/A</v>
      </c>
      <c r="AA49" s="102" t="e">
        <f t="array" ref="AA49">+INDEX(FCSTSDV!$D$2:$L$72,MATCH('tính băng dính sạch'!$D49,FCSTSDV!$C$2:$C$72,0),MATCH('tính băng dính sạch'!AA$3,FCSTSDV!$D$1:$L$1,0))/'tính băng dính sạch'!$E49</f>
        <v>#N/A</v>
      </c>
      <c r="AB49" s="102" t="e">
        <f t="array" ref="AB49">+INDEX(FCSTSDV!$D$2:$L$72,MATCH('tính băng dính sạch'!$D49,FCSTSDV!$C$2:$C$72,0),MATCH('tính băng dính sạch'!AB$3,FCSTSDV!$D$1:$L$1,0))/'tính băng dính sạch'!$E49</f>
        <v>#N/A</v>
      </c>
      <c r="AC49" s="102" t="e">
        <f t="array" ref="AC49">+INDEX(FCSTSDV!$D$2:$L$72,MATCH('tính băng dính sạch'!$D49,FCSTSDV!$C$2:$C$72,0),MATCH('tính băng dính sạch'!AC$3,FCSTSDV!$D$1:$L$1,0))/'tính băng dính sạch'!$E49</f>
        <v>#N/A</v>
      </c>
      <c r="AD49" s="102" t="e">
        <f t="array" ref="AD49">+INDEX(FCSTSDV!$D$2:$L$72,MATCH('tính băng dính sạch'!$D49,FCSTSDV!$C$2:$C$72,0),MATCH('tính băng dính sạch'!AD$3,FCSTSDV!$D$1:$L$1,0))/'tính băng dính sạch'!$E49</f>
        <v>#N/A</v>
      </c>
      <c r="AE49" s="102" t="e">
        <f t="array" ref="AE49">+INDEX(FCSTSDV!$D$2:$L$72,MATCH('tính băng dính sạch'!$D49,FCSTSDV!$C$2:$C$72,0),MATCH('tính băng dính sạch'!AE$3,FCSTSDV!$D$1:$L$1,0))/'tính băng dính sạch'!$E49</f>
        <v>#N/A</v>
      </c>
      <c r="AF49" s="92" t="e">
        <f>+INDEX(FCSTSDV!$D$2:$L$72,MATCH('tính băng dính sạch'!$D49,FCSTSDV!$C$2:$C$72,0),MATCH('tính băng dính sạch'!AF$3,FCSTSDV!$D$1:$L$1,0))/'tính băng dính sạch'!$E49</f>
        <v>#N/A</v>
      </c>
      <c r="AG49" s="92" t="e">
        <f t="array" ref="AG49">+ROUND(INDEX(FCSTSDV!$D$2:$L$72,MATCH('tính băng dính sạch'!$D49,FCSTSDV!$C$2:$C$72,0),MATCH('tính băng dính sạch'!AG$3,FCSTSDV!$D$1:$L$1,0))/'tính băng dính sạch'!$E49,1)</f>
        <v>#N/A</v>
      </c>
      <c r="AH49" s="92" t="e">
        <f t="array" ref="AH49">+ROUND(INDEX(FCSTSDV!$D$2:$L$72,MATCH('tính băng dính sạch'!$D49,FCSTSDV!$C$2:$C$72,0),MATCH('tính băng dính sạch'!AH$3,FCSTSDV!$D$1:$L$1,0))/'tính băng dính sạch'!$E49,1)</f>
        <v>#N/A</v>
      </c>
      <c r="AI49" s="92" t="e">
        <f t="array" ref="AI49">+ROUND(INDEX(FCSTSDV!$D$2:$L$72,MATCH('tính băng dính sạch'!$D49,FCSTSDV!$C$2:$C$72,0),MATCH('tính băng dính sạch'!AI$3,FCSTSDV!$D$1:$L$1,0))/'tính băng dính sạch'!$E49,1)</f>
        <v>#N/A</v>
      </c>
      <c r="AJ49" s="92" t="e">
        <f t="array" ref="AJ49">+ROUND(INDEX(FCSTSDV!$D$2:$L$72,MATCH('tính băng dính sạch'!$D49,FCSTSDV!$C$2:$C$72,0),MATCH('tính băng dính sạch'!AJ$3,FCSTSDV!$D$1:$L$1,0))/'tính băng dính sạch'!$E49,1)</f>
        <v>#N/A</v>
      </c>
      <c r="AK49" s="92" t="e">
        <f t="array" ref="AK49">+ROUND(INDEX(FCSTSDV!$D$2:$L$72,MATCH('tính băng dính sạch'!$D49,FCSTSDV!$C$2:$C$72,0),MATCH('tính băng dính sạch'!AK$3,FCSTSDV!$D$1:$L$1,0))/'tính băng dính sạch'!$E49,1)</f>
        <v>#N/A</v>
      </c>
      <c r="AL49" s="92" t="e">
        <f t="array" ref="AL49">+ROUND(INDEX(FCSTSDV!$D$2:$L$72,MATCH('tính băng dính sạch'!$D49,FCSTSDV!$C$2:$C$72,0),MATCH('tính băng dính sạch'!AL$3,FCSTSDV!$D$1:$L$1,0))/'tính băng dính sạch'!$E49,1)</f>
        <v>#N/A</v>
      </c>
      <c r="AM49" s="92" t="e">
        <f t="array" ref="AM49">+ROUND(INDEX(FCSTSDV!$D$2:$L$72,MATCH('tính băng dính sạch'!$D49,FCSTSDV!$C$2:$C$72,0),MATCH('tính băng dính sạch'!AM$3,FCSTSDV!$D$1:$L$1,0))/'tính băng dính sạch'!$E49,1)</f>
        <v>#N/A</v>
      </c>
      <c r="AN49" s="92" t="e">
        <f t="array" ref="AN49">+ROUND(INDEX(FCSTSDV!$D$2:$L$72,MATCH('tính băng dính sạch'!$D49,FCSTSDV!$C$2:$C$72,0),MATCH('tính băng dính sạch'!AN$3,FCSTSDV!$D$1:$L$1,0))/'tính băng dính sạch'!$E49,1)</f>
        <v>#N/A</v>
      </c>
      <c r="AO49" s="92" t="e">
        <f t="array" ref="AO49">+ROUND(INDEX(FCSTSDV!$D$2:$L$72,MATCH('tính băng dính sạch'!$D49,FCSTSDV!$C$2:$C$72,0),MATCH('tính băng dính sạch'!AO$3,FCSTSDV!$D$1:$L$1,0))/'tính băng dính sạch'!$E49,1)</f>
        <v>#N/A</v>
      </c>
      <c r="AP49" s="92" t="e">
        <f t="array" ref="AP49">+ROUND(INDEX(FCSTSDV!$D$2:$L$72,MATCH('tính băng dính sạch'!$D49,FCSTSDV!$C$2:$C$72,0),MATCH('tính băng dính sạch'!AP$3,FCSTSDV!$D$1:$L$1,0))/'tính băng dính sạch'!$E49,1)</f>
        <v>#N/A</v>
      </c>
      <c r="AQ49" s="92" t="e">
        <f t="array" ref="AQ49">+ROUND(INDEX(FCSTSDV!$D$2:$L$72,MATCH('tính băng dính sạch'!$D49,FCSTSDV!$C$2:$C$72,0),MATCH('tính băng dính sạch'!AQ$3,FCSTSDV!$D$1:$L$1,0))/'tính băng dính sạch'!$E49,1)</f>
        <v>#N/A</v>
      </c>
      <c r="AR49" s="92" t="e">
        <f t="array" ref="AR49">+ROUND(INDEX(FCSTSDV!$D$2:$L$72,MATCH('tính băng dính sạch'!$D49,FCSTSDV!$C$2:$C$72,0),MATCH('tính băng dính sạch'!AR$3,FCSTSDV!$D$1:$L$1,0))/'tính băng dính sạch'!$E49,1)</f>
        <v>#N/A</v>
      </c>
      <c r="AS49" s="92" t="e">
        <f t="array" ref="AS49">+ROUND(INDEX(FCSTSDV!$D$2:$L$72,MATCH('tính băng dính sạch'!$D49,FCSTSDV!$C$2:$C$72,0),MATCH('tính băng dính sạch'!AS$3,FCSTSDV!$D$1:$L$1,0))/'tính băng dính sạch'!$E49,1)</f>
        <v>#N/A</v>
      </c>
      <c r="AT49" s="92" t="e">
        <f t="array" ref="AT49">+ROUND(INDEX(FCSTSDV!$D$2:$L$72,MATCH('tính băng dính sạch'!$D49,FCSTSDV!$C$2:$C$72,0),MATCH('tính băng dính sạch'!AT$3,FCSTSDV!$D$1:$L$1,0))/'tính băng dính sạch'!$E49,1)</f>
        <v>#N/A</v>
      </c>
      <c r="AU49" s="92" t="e">
        <f t="array" ref="AU49">+ROUND(INDEX(FCSTSDV!$D$2:$L$72,MATCH('tính băng dính sạch'!$D49,FCSTSDV!$C$2:$C$72,0),MATCH('tính băng dính sạch'!AU$3,FCSTSDV!$D$1:$L$1,0))/'tính băng dính sạch'!$E49,1)</f>
        <v>#N/A</v>
      </c>
      <c r="AV49" s="92" t="e">
        <f t="array" ref="AV49">+ROUND(INDEX(FCSTSDV!$D$2:$L$72,MATCH('tính băng dính sạch'!$D49,FCSTSDV!$C$2:$C$72,0),MATCH('tính băng dính sạch'!AV$3,FCSTSDV!$D$1:$L$1,0))/'tính băng dính sạch'!$E49,1)</f>
        <v>#N/A</v>
      </c>
      <c r="AW49" s="92" t="e">
        <f t="array" ref="AW49">+ROUND(INDEX(FCSTSDV!$D$2:$L$72,MATCH('tính băng dính sạch'!$D49,FCSTSDV!$C$2:$C$72,0),MATCH('tính băng dính sạch'!AW$3,FCSTSDV!$D$1:$L$1,0))/'tính băng dính sạch'!$E49,1)</f>
        <v>#N/A</v>
      </c>
      <c r="AX49" s="92" t="e">
        <f t="array" ref="AX49">+ROUND(INDEX(FCSTSDV!$D$2:$L$72,MATCH('tính băng dính sạch'!$D49,FCSTSDV!$C$2:$C$72,0),MATCH('tính băng dính sạch'!AX$3,FCSTSDV!$D$1:$L$1,0))/'tính băng dính sạch'!$E49,1)</f>
        <v>#N/A</v>
      </c>
      <c r="AY49" s="92" t="e">
        <f t="array" ref="AY49">+ROUND(INDEX(FCSTSDV!$D$2:$L$72,MATCH('tính băng dính sạch'!$D49,FCSTSDV!$C$2:$C$72,0),MATCH('tính băng dính sạch'!AY$3,FCSTSDV!$D$1:$L$1,0))/'tính băng dính sạch'!$E49,1)</f>
        <v>#N/A</v>
      </c>
      <c r="AZ49" s="92" t="e">
        <f t="array" ref="AZ49">+ROUND(INDEX(FCSTSDV!$D$2:$L$72,MATCH('tính băng dính sạch'!$D49,FCSTSDV!$C$2:$C$72,0),MATCH('tính băng dính sạch'!AZ$3,FCSTSDV!$D$1:$L$1,0))/'tính băng dính sạch'!$E49,1)</f>
        <v>#N/A</v>
      </c>
      <c r="BA49" s="92" t="e">
        <f t="array" ref="BA49">+ROUND(INDEX(FCSTSDV!$D$2:$L$72,MATCH('tính băng dính sạch'!$D49,FCSTSDV!$C$2:$C$72,0),MATCH('tính băng dính sạch'!BA$3,FCSTSDV!$D$1:$L$1,0))/'tính băng dính sạch'!$E49,1)</f>
        <v>#N/A</v>
      </c>
      <c r="BB49" s="92" t="e">
        <f t="array" ref="BB49">+ROUND(INDEX(FCSTSDV!$D$2:$L$72,MATCH('tính băng dính sạch'!$D49,FCSTSDV!$C$2:$C$72,0),MATCH('tính băng dính sạch'!BB$3,FCSTSDV!$D$1:$L$1,0))/'tính băng dính sạch'!$E49,1)</f>
        <v>#N/A</v>
      </c>
      <c r="BC49" s="92" t="e">
        <f t="array" ref="BC49">+ROUND(INDEX(FCSTSDV!$D$2:$L$72,MATCH('tính băng dính sạch'!$D49,FCSTSDV!$C$2:$C$72,0),MATCH('tính băng dính sạch'!BC$3,FCSTSDV!$D$1:$L$1,0))/'tính băng dính sạch'!$E49,1)</f>
        <v>#N/A</v>
      </c>
      <c r="BD49" s="92" t="e">
        <f t="array" ref="BD49">+ROUND(INDEX(FCSTSDV!$D$2:$L$72,MATCH('tính băng dính sạch'!$D49,FCSTSDV!$C$2:$C$72,0),MATCH('tính băng dính sạch'!BD$3,FCSTSDV!$D$1:$L$1,0))/'tính băng dính sạch'!$E49,1)</f>
        <v>#N/A</v>
      </c>
      <c r="BE49" s="92" t="e">
        <f t="array" ref="BE49">+ROUND(INDEX(FCSTSDV!$D$2:$L$72,MATCH('tính băng dính sạch'!$D49,FCSTSDV!$C$2:$C$72,0),MATCH('tính băng dính sạch'!BE$3,FCSTSDV!$D$1:$L$1,0))/'tính băng dính sạch'!$E49,1)</f>
        <v>#N/A</v>
      </c>
      <c r="BF49" s="92" t="e">
        <f t="array" ref="BF49">+ROUND(INDEX(FCSTSDV!$D$2:$L$72,MATCH('tính băng dính sạch'!$D49,FCSTSDV!$C$2:$C$72,0),MATCH('tính băng dính sạch'!BF$3,FCSTSDV!$D$1:$L$1,0))/'tính băng dính sạch'!$E49,1)</f>
        <v>#N/A</v>
      </c>
      <c r="BG49" s="92" t="e">
        <f t="array" ref="BG49">+ROUND(INDEX(FCSTSDV!$D$2:$L$72,MATCH('tính băng dính sạch'!$D49,FCSTSDV!$C$2:$C$72,0),MATCH('tính băng dính sạch'!BG$3,FCSTSDV!$D$1:$L$1,0))/'tính băng dính sạch'!$E49,1)</f>
        <v>#N/A</v>
      </c>
      <c r="BH49" s="92" t="e">
        <f t="array" ref="BH49">+ROUND(INDEX(FCSTSDV!$D$2:$L$72,MATCH('tính băng dính sạch'!$D49,FCSTSDV!$C$2:$C$72,0),MATCH('tính băng dính sạch'!BH$3,FCSTSDV!$D$1:$L$1,0))/'tính băng dính sạch'!$E49,1)</f>
        <v>#N/A</v>
      </c>
      <c r="BI49" s="92" t="e">
        <f t="array" ref="BI49">+ROUND(INDEX(FCSTSDV!$D$2:$L$72,MATCH('tính băng dính sạch'!$D49,FCSTSDV!$C$2:$C$72,0),MATCH('tính băng dính sạch'!BI$3,FCSTSDV!$D$1:$L$1,0))/'tính băng dính sạch'!$E49,1)</f>
        <v>#N/A</v>
      </c>
      <c r="BJ49" s="92" t="e">
        <f t="array" ref="BJ49">+ROUND(INDEX(FCSTSDV!$D$2:$L$72,MATCH('tính băng dính sạch'!$D49,FCSTSDV!$C$2:$C$72,0),MATCH('tính băng dính sạch'!BJ$3,FCSTSDV!$D$1:$L$1,0))/'tính băng dính sạch'!$E49,1)</f>
        <v>#N/A</v>
      </c>
      <c r="BK49" s="92" t="e">
        <f t="array" ref="BK49">+ROUND(INDEX(FCSTSDV!$D$2:$L$72,MATCH('tính băng dính sạch'!$D49,FCSTSDV!$C$2:$C$72,0),MATCH('tính băng dính sạch'!BK$3,FCSTSDV!$D$1:$L$1,0))/'tính băng dính sạch'!$E49,1)</f>
        <v>#N/A</v>
      </c>
      <c r="BL49" s="92" t="e">
        <f t="array" ref="BL49">+ROUND(INDEX(FCSTSDV!$D$2:$L$72,MATCH('tính băng dính sạch'!$D49,FCSTSDV!$C$2:$C$72,0),MATCH('tính băng dính sạch'!BL$3,FCSTSDV!$D$1:$L$1,0))/'tính băng dính sạch'!$E49,1)</f>
        <v>#N/A</v>
      </c>
      <c r="BM49" s="92" t="e">
        <f t="array" ref="BM49">+ROUND(INDEX(FCSTSDV!$D$2:$L$72,MATCH('tính băng dính sạch'!$D49,FCSTSDV!$C$2:$C$72,0),MATCH('tính băng dính sạch'!BM$3,FCSTSDV!$D$1:$L$1,0))/'tính băng dính sạch'!$E49,1)</f>
        <v>#N/A</v>
      </c>
      <c r="BN49" s="92" t="e">
        <f t="array" ref="BN49">+ROUND(INDEX(FCSTSDV!$D$2:$L$72,MATCH('tính băng dính sạch'!$D49,FCSTSDV!$C$2:$C$72,0),MATCH('tính băng dính sạch'!BN$3,FCSTSDV!$D$1:$L$1,0))/'tính băng dính sạch'!$E49,1)</f>
        <v>#N/A</v>
      </c>
      <c r="BO49" s="92" t="e">
        <f t="array" ref="BO49">+ROUND(INDEX(FCSTSDV!$D$2:$L$72,MATCH('tính băng dính sạch'!$D49,FCSTSDV!$C$2:$C$72,0),MATCH('tính băng dính sạch'!BO$3,FCSTSDV!$D$1:$L$1,0))/'tính băng dính sạch'!$E49,1)</f>
        <v>#N/A</v>
      </c>
      <c r="BP49" s="92" t="e">
        <f t="array" ref="BP49">+ROUND(INDEX(FCSTSDV!$D$2:$L$72,MATCH('tính băng dính sạch'!$D49,FCSTSDV!$C$2:$C$72,0),MATCH('tính băng dính sạch'!BP$3,FCSTSDV!$D$1:$L$1,0))/'tính băng dính sạch'!$E49,1)</f>
        <v>#N/A</v>
      </c>
      <c r="BQ49" s="92" t="e">
        <f t="array" ref="BQ49">+ROUND(INDEX(FCSTSDV!$D$2:$L$72,MATCH('tính băng dính sạch'!$D49,FCSTSDV!$C$2:$C$72,0),MATCH('tính băng dính sạch'!BQ$3,FCSTSDV!$D$1:$L$1,0))/'tính băng dính sạch'!$E49,1)</f>
        <v>#N/A</v>
      </c>
      <c r="BR49" s="92" t="e">
        <f t="array" ref="BR49">+ROUND(INDEX(FCSTSDV!$D$2:$L$72,MATCH('tính băng dính sạch'!$D49,FCSTSDV!$C$2:$C$72,0),MATCH('tính băng dính sạch'!BR$3,FCSTSDV!$D$1:$L$1,0))/'tính băng dính sạch'!$E49,1)</f>
        <v>#N/A</v>
      </c>
      <c r="BS49" s="92" t="e">
        <f t="array" ref="BS49">+ROUND(INDEX(FCSTSDV!$D$2:$L$72,MATCH('tính băng dính sạch'!$D49,FCSTSDV!$C$2:$C$72,0),MATCH('tính băng dính sạch'!BS$3,FCSTSDV!$D$1:$L$1,0))/'tính băng dính sạch'!$E49,1)</f>
        <v>#N/A</v>
      </c>
      <c r="BT49" s="92" t="e">
        <f t="array" ref="BT49">+ROUND(INDEX(FCSTSDV!$D$2:$L$72,MATCH('tính băng dính sạch'!$D49,FCSTSDV!$C$2:$C$72,0),MATCH('tính băng dính sạch'!BT$3,FCSTSDV!$D$1:$L$1,0))/'tính băng dính sạch'!$E49,1)</f>
        <v>#N/A</v>
      </c>
      <c r="BU49" s="92" t="e">
        <f t="array" ref="BU49">+ROUND(INDEX(FCSTSDV!$D$2:$L$72,MATCH('tính băng dính sạch'!$D49,FCSTSDV!$C$2:$C$72,0),MATCH('tính băng dính sạch'!BU$3,FCSTSDV!$D$1:$L$1,0))/'tính băng dính sạch'!$E49,1)</f>
        <v>#N/A</v>
      </c>
      <c r="BV49" s="92" t="e">
        <f t="array" ref="BV49">+ROUND(INDEX(FCSTSDV!$D$2:$L$72,MATCH('tính băng dính sạch'!$D49,FCSTSDV!$C$2:$C$72,0),MATCH('tính băng dính sạch'!BV$3,FCSTSDV!$D$1:$L$1,0))/'tính băng dính sạch'!$E49,1)</f>
        <v>#N/A</v>
      </c>
      <c r="BW49" s="92" t="e">
        <f t="array" ref="BW49">+ROUND(INDEX(FCSTSDV!$D$2:$L$72,MATCH('tính băng dính sạch'!$D49,FCSTSDV!$C$2:$C$72,0),MATCH('tính băng dính sạch'!BW$3,FCSTSDV!$D$1:$L$1,0))/'tính băng dính sạch'!$E49,1)</f>
        <v>#N/A</v>
      </c>
      <c r="BX49" s="92" t="e">
        <f t="array" ref="BX49">+ROUND(INDEX(FCSTSDV!$D$2:$L$72,MATCH('tính băng dính sạch'!$D49,FCSTSDV!$C$2:$C$72,0),MATCH('tính băng dính sạch'!BX$3,FCSTSDV!$D$1:$L$1,0))/'tính băng dính sạch'!$E49,1)</f>
        <v>#N/A</v>
      </c>
      <c r="BY49" s="92" t="e">
        <f t="array" ref="BY49">+ROUND(INDEX(FCSTSDV!$D$2:$L$72,MATCH('tính băng dính sạch'!$D49,FCSTSDV!$C$2:$C$72,0),MATCH('tính băng dính sạch'!BY$3,FCSTSDV!$D$1:$L$1,0))/'tính băng dính sạch'!$E49,1)</f>
        <v>#N/A</v>
      </c>
      <c r="BZ49" s="92" t="e">
        <f t="array" ref="BZ49">+ROUND(INDEX(FCSTSDV!$D$2:$L$72,MATCH('tính băng dính sạch'!$D49,FCSTSDV!$C$2:$C$72,0),MATCH('tính băng dính sạch'!BZ$3,FCSTSDV!$D$1:$L$1,0))/'tính băng dính sạch'!$E49,1)</f>
        <v>#N/A</v>
      </c>
      <c r="CA49" s="92" t="e">
        <f t="array" ref="CA49">+ROUND(INDEX(FCSTSDV!$D$2:$L$72,MATCH('tính băng dính sạch'!$D49,FCSTSDV!$C$2:$C$72,0),MATCH('tính băng dính sạch'!CA$3,FCSTSDV!$D$1:$L$1,0))/'tính băng dính sạch'!$E49,1)</f>
        <v>#N/A</v>
      </c>
      <c r="CB49" s="92" t="e">
        <f t="array" ref="CB49">+ROUND(INDEX(FCSTSDV!$D$2:$L$72,MATCH('tính băng dính sạch'!$D49,FCSTSDV!$C$2:$C$72,0),MATCH('tính băng dính sạch'!CB$3,FCSTSDV!$D$1:$L$1,0))/'tính băng dính sạch'!$E49,1)</f>
        <v>#N/A</v>
      </c>
      <c r="CC49" s="92" t="e">
        <f t="array" ref="CC49">+ROUND(INDEX(FCSTSDV!$D$2:$L$72,MATCH('tính băng dính sạch'!$D49,FCSTSDV!$C$2:$C$72,0),MATCH('tính băng dính sạch'!CC$3,FCSTSDV!$D$1:$L$1,0))/'tính băng dính sạch'!$E49,1)</f>
        <v>#N/A</v>
      </c>
      <c r="CD49" s="92" t="e">
        <f t="array" ref="CD49">+ROUND(INDEX(FCSTSDV!$D$2:$L$72,MATCH('tính băng dính sạch'!$D49,FCSTSDV!$C$2:$C$72,0),MATCH('tính băng dính sạch'!CD$3,FCSTSDV!$D$1:$L$1,0))/'tính băng dính sạch'!$E49,1)</f>
        <v>#N/A</v>
      </c>
      <c r="CE49" s="92" t="e">
        <f t="array" ref="CE49">+ROUND(INDEX(FCSTSDV!$D$2:$L$72,MATCH('tính băng dính sạch'!$D49,FCSTSDV!$C$2:$C$72,0),MATCH('tính băng dính sạch'!CE$3,FCSTSDV!$D$1:$L$1,0))/'tính băng dính sạch'!$E49,1)</f>
        <v>#N/A</v>
      </c>
      <c r="CF49" s="92" t="e">
        <f t="array" ref="CF49">+ROUND(INDEX(FCSTSDV!$D$2:$L$72,MATCH('tính băng dính sạch'!$D49,FCSTSDV!$C$2:$C$72,0),MATCH('tính băng dính sạch'!CF$3,FCSTSDV!$D$1:$L$1,0))/'tính băng dính sạch'!$E49,1)</f>
        <v>#N/A</v>
      </c>
      <c r="CG49" s="92" t="e">
        <f t="array" ref="CG49">+ROUND(INDEX(FCSTSDV!$D$2:$L$72,MATCH('tính băng dính sạch'!$D49,FCSTSDV!$C$2:$C$72,0),MATCH('tính băng dính sạch'!CG$3,FCSTSDV!$D$1:$L$1,0))/'tính băng dính sạch'!$E49,1)</f>
        <v>#N/A</v>
      </c>
      <c r="CH49" s="92" t="e">
        <f t="array" ref="CH49">+ROUND(INDEX(FCSTSDV!$D$2:$L$72,MATCH('tính băng dính sạch'!$D49,FCSTSDV!$C$2:$C$72,0),MATCH('tính băng dính sạch'!CH$3,FCSTSDV!$D$1:$L$1,0))/'tính băng dính sạch'!$E49,1)</f>
        <v>#N/A</v>
      </c>
      <c r="CI49" s="92" t="e">
        <f t="array" ref="CI49">+ROUND(INDEX(FCSTSDV!$D$2:$L$72,MATCH('tính băng dính sạch'!$D49,FCSTSDV!$C$2:$C$72,0),MATCH('tính băng dính sạch'!CI$3,FCSTSDV!$D$1:$L$1,0))/'tính băng dính sạch'!$E49,1)</f>
        <v>#N/A</v>
      </c>
      <c r="CJ49" s="92" t="e">
        <f t="array" ref="CJ49">+ROUND(INDEX(FCSTSDV!$D$2:$L$72,MATCH('tính băng dính sạch'!$D49,FCSTSDV!$C$2:$C$72,0),MATCH('tính băng dính sạch'!CJ$3,FCSTSDV!$D$1:$L$1,0))/'tính băng dính sạch'!$E49,1)</f>
        <v>#N/A</v>
      </c>
      <c r="CK49" s="92" t="e">
        <f t="array" ref="CK49">+ROUND(INDEX(FCSTSDV!$D$2:$L$72,MATCH('tính băng dính sạch'!$D49,FCSTSDV!$C$2:$C$72,0),MATCH('tính băng dính sạch'!CK$3,FCSTSDV!$D$1:$L$1,0))/'tính băng dính sạch'!$E49,1)</f>
        <v>#N/A</v>
      </c>
      <c r="CL49" s="92" t="e">
        <f t="array" ref="CL49">+ROUND(INDEX(FCSTSDV!$D$2:$L$72,MATCH('tính băng dính sạch'!$D49,FCSTSDV!$C$2:$C$72,0),MATCH('tính băng dính sạch'!CL$3,FCSTSDV!$D$1:$L$1,0))/'tính băng dính sạch'!$E49,1)</f>
        <v>#N/A</v>
      </c>
      <c r="CM49" s="92" t="e">
        <f t="array" ref="CM49">+ROUND(INDEX(FCSTSDV!$D$2:$L$72,MATCH('tính băng dính sạch'!$D49,FCSTSDV!$C$2:$C$72,0),MATCH('tính băng dính sạch'!CM$3,FCSTSDV!$D$1:$L$1,0))/'tính băng dính sạch'!$E49,1)</f>
        <v>#N/A</v>
      </c>
      <c r="CN49" s="92" t="e">
        <f t="array" ref="CN49">+ROUND(INDEX(FCSTSDV!$D$2:$L$72,MATCH('tính băng dính sạch'!$D49,FCSTSDV!$C$2:$C$72,0),MATCH('tính băng dính sạch'!CN$3,FCSTSDV!$D$1:$L$1,0))/'tính băng dính sạch'!$E49,1)</f>
        <v>#N/A</v>
      </c>
      <c r="CO49" s="92" t="e">
        <f t="array" ref="CO49">+ROUND(INDEX(FCSTSDV!$D$2:$L$72,MATCH('tính băng dính sạch'!$D49,FCSTSDV!$C$2:$C$72,0),MATCH('tính băng dính sạch'!CO$3,FCSTSDV!$D$1:$L$1,0))/'tính băng dính sạch'!$E49,1)</f>
        <v>#N/A</v>
      </c>
      <c r="CP49" s="92" t="e">
        <f t="array" ref="CP49">+ROUND(INDEX(FCSTSDV!$D$2:$L$72,MATCH('tính băng dính sạch'!$D49,FCSTSDV!$C$2:$C$72,0),MATCH('tính băng dính sạch'!CP$3,FCSTSDV!$D$1:$L$1,0))/'tính băng dính sạch'!$E49,1)</f>
        <v>#N/A</v>
      </c>
      <c r="CQ49" s="92" t="e">
        <f t="array" ref="CQ49">+ROUND(INDEX(FCSTSDV!$D$2:$L$72,MATCH('tính băng dính sạch'!$D49,FCSTSDV!$C$2:$C$72,0),MATCH('tính băng dính sạch'!CQ$3,FCSTSDV!$D$1:$L$1,0))/'tính băng dính sạch'!$E49,1)</f>
        <v>#N/A</v>
      </c>
    </row>
    <row r="50" spans="1:95" ht="20.100000000000001" hidden="1" customHeight="1">
      <c r="A50" s="813"/>
      <c r="B50" s="795"/>
      <c r="C50" s="70" t="s">
        <v>107</v>
      </c>
      <c r="D50" s="69" t="s">
        <v>119</v>
      </c>
      <c r="E50" s="49">
        <v>2800</v>
      </c>
      <c r="F50" s="799"/>
      <c r="G50" s="799"/>
      <c r="H50" s="830"/>
      <c r="I50" s="81">
        <f>+ROUND(IFERROR(VLOOKUP(D50,FCSTSDV!$C$2:$C$72,26,0),0)/'tính băng dính sạch'!E50+0,0)</f>
        <v>0</v>
      </c>
      <c r="J50" s="85" t="e">
        <f>+VLOOKUP(D50,FCSTSDV!$C$2:$L$72,84,0)</f>
        <v>#N/A</v>
      </c>
      <c r="K50" s="13" t="e">
        <f t="array" ref="K50">+INDEX(FCSTSDV!$D$2:$L$72,MATCH('tính băng dính sạch'!$D50,FCSTSDV!$C$2:$C$72,0),MATCH('tính băng dính sạch'!K$3,FCSTSDV!$D$1:$L$1,0))/'tính băng dính sạch'!$E50</f>
        <v>#N/A</v>
      </c>
      <c r="L50" s="13" t="e">
        <f t="array" ref="L50">+INDEX(FCSTSDV!$D$2:$L$72,MATCH('tính băng dính sạch'!$D50,FCSTSDV!$C$2:$C$72,0),MATCH('tính băng dính sạch'!L$3,FCSTSDV!$D$1:$L$1,0))/'tính băng dính sạch'!$E50</f>
        <v>#N/A</v>
      </c>
      <c r="M50" s="85" t="e">
        <f t="array" ref="M50">+INDEX(FCSTSDV!$D$2:$L$72,MATCH('tính băng dính sạch'!$D50,FCSTSDV!$C$2:$C$72,0),MATCH('tính băng dính sạch'!M$3,FCSTSDV!$D$1:$L$1,0))/'tính băng dính sạch'!$E50</f>
        <v>#N/A</v>
      </c>
      <c r="N50" s="84" t="e">
        <f t="array" ref="N50">+INDEX(FCSTSDV!$D$2:$L$72,MATCH('tính băng dính sạch'!$D50,FCSTSDV!$C$2:$C$72,0),MATCH('tính băng dính sạch'!N$3,FCSTSDV!$D$1:$L$1,0))/'tính băng dính sạch'!$E50</f>
        <v>#N/A</v>
      </c>
      <c r="O50" s="84" t="e">
        <f t="array" ref="O50">+INDEX(FCSTSDV!$D$2:$L$72,MATCH('tính băng dính sạch'!$D50,FCSTSDV!$C$2:$C$72,0),MATCH('tính băng dính sạch'!O$3,FCSTSDV!$D$1:$L$1,0))/'tính băng dính sạch'!$E50</f>
        <v>#N/A</v>
      </c>
      <c r="P50" s="84" t="e">
        <f t="array" ref="P50">+INDEX(FCSTSDV!$D$2:$L$72,MATCH('tính băng dính sạch'!$D50,FCSTSDV!$C$2:$C$72,0),MATCH('tính băng dính sạch'!P$3,FCSTSDV!$D$1:$L$1,0))/'tính băng dính sạch'!$E50</f>
        <v>#N/A</v>
      </c>
      <c r="Q50" s="84" t="e">
        <f t="array" ref="Q50">+INDEX(FCSTSDV!$D$2:$L$72,MATCH('tính băng dính sạch'!$D50,FCSTSDV!$C$2:$C$72,0),MATCH('tính băng dính sạch'!Q$3,FCSTSDV!$D$1:$L$1,0))/'tính băng dính sạch'!$E50</f>
        <v>#N/A</v>
      </c>
      <c r="R50" s="84" t="e">
        <f t="array" ref="R50">+INDEX(FCSTSDV!$D$2:$L$72,MATCH('tính băng dính sạch'!$D50,FCSTSDV!$C$2:$C$72,0),MATCH('tính băng dính sạch'!R$3,FCSTSDV!$D$1:$L$1,0))/'tính băng dính sạch'!$E50</f>
        <v>#N/A</v>
      </c>
      <c r="S50" s="84" t="e">
        <f t="array" ref="S50">+INDEX(FCSTSDV!$D$2:$L$72,MATCH('tính băng dính sạch'!$D50,FCSTSDV!$C$2:$C$72,0),MATCH('tính băng dính sạch'!S$3,FCSTSDV!$D$1:$L$1,0))/'tính băng dính sạch'!$E50</f>
        <v>#N/A</v>
      </c>
      <c r="T50" s="84" t="e">
        <f t="array" ref="T50">+INDEX(FCSTSDV!$D$2:$L$72,MATCH('tính băng dính sạch'!$D50,FCSTSDV!$C$2:$C$72,0),MATCH('tính băng dính sạch'!T$3,FCSTSDV!$D$1:$L$1,0))/'tính băng dính sạch'!$E50</f>
        <v>#N/A</v>
      </c>
      <c r="U50" s="84" t="e">
        <f t="array" ref="U50">+INDEX(FCSTSDV!$D$2:$L$72,MATCH('tính băng dính sạch'!$D50,FCSTSDV!$C$2:$C$72,0),MATCH('tính băng dính sạch'!U$3,FCSTSDV!$D$1:$L$1,0))/'tính băng dính sạch'!$E50</f>
        <v>#N/A</v>
      </c>
      <c r="V50" s="101" t="e">
        <f t="array" ref="V50">+INDEX(FCSTSDV!$D$2:$L$72,MATCH('tính băng dính sạch'!$D50,FCSTSDV!$C$2:$C$72,0),MATCH('tính băng dính sạch'!V$3,FCSTSDV!$D$1:$L$1,0))/'tính băng dính sạch'!$E50</f>
        <v>#N/A</v>
      </c>
      <c r="W50" s="92" t="e">
        <f t="array" ref="W50">+INDEX(FCSTSDV!$D$2:$L$72,MATCH('tính băng dính sạch'!$D50,FCSTSDV!$C$2:$C$72,0),MATCH('tính băng dính sạch'!W$3,FCSTSDV!$D$1:$L$1,0))/'tính băng dính sạch'!$E50</f>
        <v>#N/A</v>
      </c>
      <c r="X50" s="102" t="e">
        <f t="array" ref="X50">+INDEX(FCSTSDV!$D$2:$L$72,MATCH('tính băng dính sạch'!$D50,FCSTSDV!$C$2:$C$72,0),MATCH('tính băng dính sạch'!X$3,FCSTSDV!$D$1:$L$1,0))/'tính băng dính sạch'!$E50</f>
        <v>#N/A</v>
      </c>
      <c r="Y50" s="102" t="e">
        <f t="array" ref="Y50">+INDEX(FCSTSDV!$D$2:$L$72,MATCH('tính băng dính sạch'!$D50,FCSTSDV!$C$2:$C$72,0),MATCH('tính băng dính sạch'!Y$3,FCSTSDV!$D$1:$L$1,0))/'tính băng dính sạch'!$E50</f>
        <v>#N/A</v>
      </c>
      <c r="Z50" s="102" t="e">
        <f t="array" ref="Z50">+INDEX(FCSTSDV!$D$2:$L$72,MATCH('tính băng dính sạch'!$D50,FCSTSDV!$C$2:$C$72,0),MATCH('tính băng dính sạch'!Z$3,FCSTSDV!$D$1:$L$1,0))/'tính băng dính sạch'!$E50</f>
        <v>#N/A</v>
      </c>
      <c r="AA50" s="102" t="e">
        <f t="array" ref="AA50">+INDEX(FCSTSDV!$D$2:$L$72,MATCH('tính băng dính sạch'!$D50,FCSTSDV!$C$2:$C$72,0),MATCH('tính băng dính sạch'!AA$3,FCSTSDV!$D$1:$L$1,0))/'tính băng dính sạch'!$E50</f>
        <v>#N/A</v>
      </c>
      <c r="AB50" s="102" t="e">
        <f t="array" ref="AB50">+INDEX(FCSTSDV!$D$2:$L$72,MATCH('tính băng dính sạch'!$D50,FCSTSDV!$C$2:$C$72,0),MATCH('tính băng dính sạch'!AB$3,FCSTSDV!$D$1:$L$1,0))/'tính băng dính sạch'!$E50</f>
        <v>#N/A</v>
      </c>
      <c r="AC50" s="102" t="e">
        <f t="array" ref="AC50">+INDEX(FCSTSDV!$D$2:$L$72,MATCH('tính băng dính sạch'!$D50,FCSTSDV!$C$2:$C$72,0),MATCH('tính băng dính sạch'!AC$3,FCSTSDV!$D$1:$L$1,0))/'tính băng dính sạch'!$E50</f>
        <v>#N/A</v>
      </c>
      <c r="AD50" s="102" t="e">
        <f t="array" ref="AD50">+INDEX(FCSTSDV!$D$2:$L$72,MATCH('tính băng dính sạch'!$D50,FCSTSDV!$C$2:$C$72,0),MATCH('tính băng dính sạch'!AD$3,FCSTSDV!$D$1:$L$1,0))/'tính băng dính sạch'!$E50</f>
        <v>#N/A</v>
      </c>
      <c r="AE50" s="102" t="e">
        <f t="array" ref="AE50">+INDEX(FCSTSDV!$D$2:$L$72,MATCH('tính băng dính sạch'!$D50,FCSTSDV!$C$2:$C$72,0),MATCH('tính băng dính sạch'!AE$3,FCSTSDV!$D$1:$L$1,0))/'tính băng dính sạch'!$E50</f>
        <v>#N/A</v>
      </c>
      <c r="AF50" s="92" t="e">
        <f>+INDEX(FCSTSDV!$D$2:$L$72,MATCH('tính băng dính sạch'!$D50,FCSTSDV!$C$2:$C$72,0),MATCH('tính băng dính sạch'!AF$3,FCSTSDV!$D$1:$L$1,0))/'tính băng dính sạch'!$E50</f>
        <v>#N/A</v>
      </c>
      <c r="AG50" s="92" t="e">
        <f t="array" ref="AG50">+ROUND(INDEX(FCSTSDV!$D$2:$L$72,MATCH('tính băng dính sạch'!$D50,FCSTSDV!$C$2:$C$72,0),MATCH('tính băng dính sạch'!AG$3,FCSTSDV!$D$1:$L$1,0))/'tính băng dính sạch'!$E50,1)</f>
        <v>#N/A</v>
      </c>
      <c r="AH50" s="92" t="e">
        <f t="array" ref="AH50">+ROUND(INDEX(FCSTSDV!$D$2:$L$72,MATCH('tính băng dính sạch'!$D50,FCSTSDV!$C$2:$C$72,0),MATCH('tính băng dính sạch'!AH$3,FCSTSDV!$D$1:$L$1,0))/'tính băng dính sạch'!$E50,1)</f>
        <v>#N/A</v>
      </c>
      <c r="AI50" s="92" t="e">
        <f t="array" ref="AI50">+ROUND(INDEX(FCSTSDV!$D$2:$L$72,MATCH('tính băng dính sạch'!$D50,FCSTSDV!$C$2:$C$72,0),MATCH('tính băng dính sạch'!AI$3,FCSTSDV!$D$1:$L$1,0))/'tính băng dính sạch'!$E50,1)</f>
        <v>#N/A</v>
      </c>
      <c r="AJ50" s="92" t="e">
        <f t="array" ref="AJ50">+ROUND(INDEX(FCSTSDV!$D$2:$L$72,MATCH('tính băng dính sạch'!$D50,FCSTSDV!$C$2:$C$72,0),MATCH('tính băng dính sạch'!AJ$3,FCSTSDV!$D$1:$L$1,0))/'tính băng dính sạch'!$E50,1)</f>
        <v>#N/A</v>
      </c>
      <c r="AK50" s="92" t="e">
        <f t="array" ref="AK50">+ROUND(INDEX(FCSTSDV!$D$2:$L$72,MATCH('tính băng dính sạch'!$D50,FCSTSDV!$C$2:$C$72,0),MATCH('tính băng dính sạch'!AK$3,FCSTSDV!$D$1:$L$1,0))/'tính băng dính sạch'!$E50,1)</f>
        <v>#N/A</v>
      </c>
      <c r="AL50" s="92" t="e">
        <f t="array" ref="AL50">+ROUND(INDEX(FCSTSDV!$D$2:$L$72,MATCH('tính băng dính sạch'!$D50,FCSTSDV!$C$2:$C$72,0),MATCH('tính băng dính sạch'!AL$3,FCSTSDV!$D$1:$L$1,0))/'tính băng dính sạch'!$E50,1)</f>
        <v>#N/A</v>
      </c>
      <c r="AM50" s="92" t="e">
        <f t="array" ref="AM50">+ROUND(INDEX(FCSTSDV!$D$2:$L$72,MATCH('tính băng dính sạch'!$D50,FCSTSDV!$C$2:$C$72,0),MATCH('tính băng dính sạch'!AM$3,FCSTSDV!$D$1:$L$1,0))/'tính băng dính sạch'!$E50,1)</f>
        <v>#N/A</v>
      </c>
      <c r="AN50" s="92" t="e">
        <f t="array" ref="AN50">+ROUND(INDEX(FCSTSDV!$D$2:$L$72,MATCH('tính băng dính sạch'!$D50,FCSTSDV!$C$2:$C$72,0),MATCH('tính băng dính sạch'!AN$3,FCSTSDV!$D$1:$L$1,0))/'tính băng dính sạch'!$E50,1)</f>
        <v>#N/A</v>
      </c>
      <c r="AO50" s="92" t="e">
        <f t="array" ref="AO50">+ROUND(INDEX(FCSTSDV!$D$2:$L$72,MATCH('tính băng dính sạch'!$D50,FCSTSDV!$C$2:$C$72,0),MATCH('tính băng dính sạch'!AO$3,FCSTSDV!$D$1:$L$1,0))/'tính băng dính sạch'!$E50,1)</f>
        <v>#N/A</v>
      </c>
      <c r="AP50" s="92" t="e">
        <f t="array" ref="AP50">+ROUND(INDEX(FCSTSDV!$D$2:$L$72,MATCH('tính băng dính sạch'!$D50,FCSTSDV!$C$2:$C$72,0),MATCH('tính băng dính sạch'!AP$3,FCSTSDV!$D$1:$L$1,0))/'tính băng dính sạch'!$E50,1)</f>
        <v>#N/A</v>
      </c>
      <c r="AQ50" s="92" t="e">
        <f t="array" ref="AQ50">+ROUND(INDEX(FCSTSDV!$D$2:$L$72,MATCH('tính băng dính sạch'!$D50,FCSTSDV!$C$2:$C$72,0),MATCH('tính băng dính sạch'!AQ$3,FCSTSDV!$D$1:$L$1,0))/'tính băng dính sạch'!$E50,1)</f>
        <v>#N/A</v>
      </c>
      <c r="AR50" s="92" t="e">
        <f t="array" ref="AR50">+ROUND(INDEX(FCSTSDV!$D$2:$L$72,MATCH('tính băng dính sạch'!$D50,FCSTSDV!$C$2:$C$72,0),MATCH('tính băng dính sạch'!AR$3,FCSTSDV!$D$1:$L$1,0))/'tính băng dính sạch'!$E50,1)</f>
        <v>#N/A</v>
      </c>
      <c r="AS50" s="92" t="e">
        <f t="array" ref="AS50">+ROUND(INDEX(FCSTSDV!$D$2:$L$72,MATCH('tính băng dính sạch'!$D50,FCSTSDV!$C$2:$C$72,0),MATCH('tính băng dính sạch'!AS$3,FCSTSDV!$D$1:$L$1,0))/'tính băng dính sạch'!$E50,1)</f>
        <v>#N/A</v>
      </c>
      <c r="AT50" s="92" t="e">
        <f t="array" ref="AT50">+ROUND(INDEX(FCSTSDV!$D$2:$L$72,MATCH('tính băng dính sạch'!$D50,FCSTSDV!$C$2:$C$72,0),MATCH('tính băng dính sạch'!AT$3,FCSTSDV!$D$1:$L$1,0))/'tính băng dính sạch'!$E50,1)</f>
        <v>#N/A</v>
      </c>
      <c r="AU50" s="92" t="e">
        <f t="array" ref="AU50">+ROUND(INDEX(FCSTSDV!$D$2:$L$72,MATCH('tính băng dính sạch'!$D50,FCSTSDV!$C$2:$C$72,0),MATCH('tính băng dính sạch'!AU$3,FCSTSDV!$D$1:$L$1,0))/'tính băng dính sạch'!$E50,1)</f>
        <v>#N/A</v>
      </c>
      <c r="AV50" s="92" t="e">
        <f t="array" ref="AV50">+ROUND(INDEX(FCSTSDV!$D$2:$L$72,MATCH('tính băng dính sạch'!$D50,FCSTSDV!$C$2:$C$72,0),MATCH('tính băng dính sạch'!AV$3,FCSTSDV!$D$1:$L$1,0))/'tính băng dính sạch'!$E50,1)</f>
        <v>#N/A</v>
      </c>
      <c r="AW50" s="92" t="e">
        <f t="array" ref="AW50">+ROUND(INDEX(FCSTSDV!$D$2:$L$72,MATCH('tính băng dính sạch'!$D50,FCSTSDV!$C$2:$C$72,0),MATCH('tính băng dính sạch'!AW$3,FCSTSDV!$D$1:$L$1,0))/'tính băng dính sạch'!$E50,1)</f>
        <v>#N/A</v>
      </c>
      <c r="AX50" s="92" t="e">
        <f t="array" ref="AX50">+ROUND(INDEX(FCSTSDV!$D$2:$L$72,MATCH('tính băng dính sạch'!$D50,FCSTSDV!$C$2:$C$72,0),MATCH('tính băng dính sạch'!AX$3,FCSTSDV!$D$1:$L$1,0))/'tính băng dính sạch'!$E50,1)</f>
        <v>#N/A</v>
      </c>
      <c r="AY50" s="92" t="e">
        <f t="array" ref="AY50">+ROUND(INDEX(FCSTSDV!$D$2:$L$72,MATCH('tính băng dính sạch'!$D50,FCSTSDV!$C$2:$C$72,0),MATCH('tính băng dính sạch'!AY$3,FCSTSDV!$D$1:$L$1,0))/'tính băng dính sạch'!$E50,1)</f>
        <v>#N/A</v>
      </c>
      <c r="AZ50" s="92" t="e">
        <f t="array" ref="AZ50">+ROUND(INDEX(FCSTSDV!$D$2:$L$72,MATCH('tính băng dính sạch'!$D50,FCSTSDV!$C$2:$C$72,0),MATCH('tính băng dính sạch'!AZ$3,FCSTSDV!$D$1:$L$1,0))/'tính băng dính sạch'!$E50,1)</f>
        <v>#N/A</v>
      </c>
      <c r="BA50" s="92" t="e">
        <f t="array" ref="BA50">+ROUND(INDEX(FCSTSDV!$D$2:$L$72,MATCH('tính băng dính sạch'!$D50,FCSTSDV!$C$2:$C$72,0),MATCH('tính băng dính sạch'!BA$3,FCSTSDV!$D$1:$L$1,0))/'tính băng dính sạch'!$E50,1)</f>
        <v>#N/A</v>
      </c>
      <c r="BB50" s="92" t="e">
        <f t="array" ref="BB50">+ROUND(INDEX(FCSTSDV!$D$2:$L$72,MATCH('tính băng dính sạch'!$D50,FCSTSDV!$C$2:$C$72,0),MATCH('tính băng dính sạch'!BB$3,FCSTSDV!$D$1:$L$1,0))/'tính băng dính sạch'!$E50,1)</f>
        <v>#N/A</v>
      </c>
      <c r="BC50" s="92" t="e">
        <f t="array" ref="BC50">+ROUND(INDEX(FCSTSDV!$D$2:$L$72,MATCH('tính băng dính sạch'!$D50,FCSTSDV!$C$2:$C$72,0),MATCH('tính băng dính sạch'!BC$3,FCSTSDV!$D$1:$L$1,0))/'tính băng dính sạch'!$E50,1)</f>
        <v>#N/A</v>
      </c>
      <c r="BD50" s="92" t="e">
        <f t="array" ref="BD50">+ROUND(INDEX(FCSTSDV!$D$2:$L$72,MATCH('tính băng dính sạch'!$D50,FCSTSDV!$C$2:$C$72,0),MATCH('tính băng dính sạch'!BD$3,FCSTSDV!$D$1:$L$1,0))/'tính băng dính sạch'!$E50,1)</f>
        <v>#N/A</v>
      </c>
      <c r="BE50" s="92" t="e">
        <f t="array" ref="BE50">+ROUND(INDEX(FCSTSDV!$D$2:$L$72,MATCH('tính băng dính sạch'!$D50,FCSTSDV!$C$2:$C$72,0),MATCH('tính băng dính sạch'!BE$3,FCSTSDV!$D$1:$L$1,0))/'tính băng dính sạch'!$E50,1)</f>
        <v>#N/A</v>
      </c>
      <c r="BF50" s="92" t="e">
        <f t="array" ref="BF50">+ROUND(INDEX(FCSTSDV!$D$2:$L$72,MATCH('tính băng dính sạch'!$D50,FCSTSDV!$C$2:$C$72,0),MATCH('tính băng dính sạch'!BF$3,FCSTSDV!$D$1:$L$1,0))/'tính băng dính sạch'!$E50,1)</f>
        <v>#N/A</v>
      </c>
      <c r="BG50" s="92" t="e">
        <f t="array" ref="BG50">+ROUND(INDEX(FCSTSDV!$D$2:$L$72,MATCH('tính băng dính sạch'!$D50,FCSTSDV!$C$2:$C$72,0),MATCH('tính băng dính sạch'!BG$3,FCSTSDV!$D$1:$L$1,0))/'tính băng dính sạch'!$E50,1)</f>
        <v>#N/A</v>
      </c>
      <c r="BH50" s="92" t="e">
        <f t="array" ref="BH50">+ROUND(INDEX(FCSTSDV!$D$2:$L$72,MATCH('tính băng dính sạch'!$D50,FCSTSDV!$C$2:$C$72,0),MATCH('tính băng dính sạch'!BH$3,FCSTSDV!$D$1:$L$1,0))/'tính băng dính sạch'!$E50,1)</f>
        <v>#N/A</v>
      </c>
      <c r="BI50" s="92" t="e">
        <f t="array" ref="BI50">+ROUND(INDEX(FCSTSDV!$D$2:$L$72,MATCH('tính băng dính sạch'!$D50,FCSTSDV!$C$2:$C$72,0),MATCH('tính băng dính sạch'!BI$3,FCSTSDV!$D$1:$L$1,0))/'tính băng dính sạch'!$E50,1)</f>
        <v>#N/A</v>
      </c>
      <c r="BJ50" s="92" t="e">
        <f t="array" ref="BJ50">+ROUND(INDEX(FCSTSDV!$D$2:$L$72,MATCH('tính băng dính sạch'!$D50,FCSTSDV!$C$2:$C$72,0),MATCH('tính băng dính sạch'!BJ$3,FCSTSDV!$D$1:$L$1,0))/'tính băng dính sạch'!$E50,1)</f>
        <v>#N/A</v>
      </c>
      <c r="BK50" s="92" t="e">
        <f t="array" ref="BK50">+ROUND(INDEX(FCSTSDV!$D$2:$L$72,MATCH('tính băng dính sạch'!$D50,FCSTSDV!$C$2:$C$72,0),MATCH('tính băng dính sạch'!BK$3,FCSTSDV!$D$1:$L$1,0))/'tính băng dính sạch'!$E50,1)</f>
        <v>#N/A</v>
      </c>
      <c r="BL50" s="92" t="e">
        <f t="array" ref="BL50">+ROUND(INDEX(FCSTSDV!$D$2:$L$72,MATCH('tính băng dính sạch'!$D50,FCSTSDV!$C$2:$C$72,0),MATCH('tính băng dính sạch'!BL$3,FCSTSDV!$D$1:$L$1,0))/'tính băng dính sạch'!$E50,1)</f>
        <v>#N/A</v>
      </c>
      <c r="BM50" s="92" t="e">
        <f t="array" ref="BM50">+ROUND(INDEX(FCSTSDV!$D$2:$L$72,MATCH('tính băng dính sạch'!$D50,FCSTSDV!$C$2:$C$72,0),MATCH('tính băng dính sạch'!BM$3,FCSTSDV!$D$1:$L$1,0))/'tính băng dính sạch'!$E50,1)</f>
        <v>#N/A</v>
      </c>
      <c r="BN50" s="92" t="e">
        <f t="array" ref="BN50">+ROUND(INDEX(FCSTSDV!$D$2:$L$72,MATCH('tính băng dính sạch'!$D50,FCSTSDV!$C$2:$C$72,0),MATCH('tính băng dính sạch'!BN$3,FCSTSDV!$D$1:$L$1,0))/'tính băng dính sạch'!$E50,1)</f>
        <v>#N/A</v>
      </c>
      <c r="BO50" s="92" t="e">
        <f t="array" ref="BO50">+ROUND(INDEX(FCSTSDV!$D$2:$L$72,MATCH('tính băng dính sạch'!$D50,FCSTSDV!$C$2:$C$72,0),MATCH('tính băng dính sạch'!BO$3,FCSTSDV!$D$1:$L$1,0))/'tính băng dính sạch'!$E50,1)</f>
        <v>#N/A</v>
      </c>
      <c r="BP50" s="92" t="e">
        <f t="array" ref="BP50">+ROUND(INDEX(FCSTSDV!$D$2:$L$72,MATCH('tính băng dính sạch'!$D50,FCSTSDV!$C$2:$C$72,0),MATCH('tính băng dính sạch'!BP$3,FCSTSDV!$D$1:$L$1,0))/'tính băng dính sạch'!$E50,1)</f>
        <v>#N/A</v>
      </c>
      <c r="BQ50" s="92" t="e">
        <f t="array" ref="BQ50">+ROUND(INDEX(FCSTSDV!$D$2:$L$72,MATCH('tính băng dính sạch'!$D50,FCSTSDV!$C$2:$C$72,0),MATCH('tính băng dính sạch'!BQ$3,FCSTSDV!$D$1:$L$1,0))/'tính băng dính sạch'!$E50,1)</f>
        <v>#N/A</v>
      </c>
      <c r="BR50" s="92" t="e">
        <f t="array" ref="BR50">+ROUND(INDEX(FCSTSDV!$D$2:$L$72,MATCH('tính băng dính sạch'!$D50,FCSTSDV!$C$2:$C$72,0),MATCH('tính băng dính sạch'!BR$3,FCSTSDV!$D$1:$L$1,0))/'tính băng dính sạch'!$E50,1)</f>
        <v>#N/A</v>
      </c>
      <c r="BS50" s="92" t="e">
        <f t="array" ref="BS50">+ROUND(INDEX(FCSTSDV!$D$2:$L$72,MATCH('tính băng dính sạch'!$D50,FCSTSDV!$C$2:$C$72,0),MATCH('tính băng dính sạch'!BS$3,FCSTSDV!$D$1:$L$1,0))/'tính băng dính sạch'!$E50,1)</f>
        <v>#N/A</v>
      </c>
      <c r="BT50" s="92" t="e">
        <f t="array" ref="BT50">+ROUND(INDEX(FCSTSDV!$D$2:$L$72,MATCH('tính băng dính sạch'!$D50,FCSTSDV!$C$2:$C$72,0),MATCH('tính băng dính sạch'!BT$3,FCSTSDV!$D$1:$L$1,0))/'tính băng dính sạch'!$E50,1)</f>
        <v>#N/A</v>
      </c>
      <c r="BU50" s="92" t="e">
        <f t="array" ref="BU50">+ROUND(INDEX(FCSTSDV!$D$2:$L$72,MATCH('tính băng dính sạch'!$D50,FCSTSDV!$C$2:$C$72,0),MATCH('tính băng dính sạch'!BU$3,FCSTSDV!$D$1:$L$1,0))/'tính băng dính sạch'!$E50,1)</f>
        <v>#N/A</v>
      </c>
      <c r="BV50" s="92" t="e">
        <f t="array" ref="BV50">+ROUND(INDEX(FCSTSDV!$D$2:$L$72,MATCH('tính băng dính sạch'!$D50,FCSTSDV!$C$2:$C$72,0),MATCH('tính băng dính sạch'!BV$3,FCSTSDV!$D$1:$L$1,0))/'tính băng dính sạch'!$E50,1)</f>
        <v>#N/A</v>
      </c>
      <c r="BW50" s="92" t="e">
        <f t="array" ref="BW50">+ROUND(INDEX(FCSTSDV!$D$2:$L$72,MATCH('tính băng dính sạch'!$D50,FCSTSDV!$C$2:$C$72,0),MATCH('tính băng dính sạch'!BW$3,FCSTSDV!$D$1:$L$1,0))/'tính băng dính sạch'!$E50,1)</f>
        <v>#N/A</v>
      </c>
      <c r="BX50" s="92" t="e">
        <f t="array" ref="BX50">+ROUND(INDEX(FCSTSDV!$D$2:$L$72,MATCH('tính băng dính sạch'!$D50,FCSTSDV!$C$2:$C$72,0),MATCH('tính băng dính sạch'!BX$3,FCSTSDV!$D$1:$L$1,0))/'tính băng dính sạch'!$E50,1)</f>
        <v>#N/A</v>
      </c>
      <c r="BY50" s="92" t="e">
        <f t="array" ref="BY50">+ROUND(INDEX(FCSTSDV!$D$2:$L$72,MATCH('tính băng dính sạch'!$D50,FCSTSDV!$C$2:$C$72,0),MATCH('tính băng dính sạch'!BY$3,FCSTSDV!$D$1:$L$1,0))/'tính băng dính sạch'!$E50,1)</f>
        <v>#N/A</v>
      </c>
      <c r="BZ50" s="92" t="e">
        <f t="array" ref="BZ50">+ROUND(INDEX(FCSTSDV!$D$2:$L$72,MATCH('tính băng dính sạch'!$D50,FCSTSDV!$C$2:$C$72,0),MATCH('tính băng dính sạch'!BZ$3,FCSTSDV!$D$1:$L$1,0))/'tính băng dính sạch'!$E50,1)</f>
        <v>#N/A</v>
      </c>
      <c r="CA50" s="92" t="e">
        <f t="array" ref="CA50">+ROUND(INDEX(FCSTSDV!$D$2:$L$72,MATCH('tính băng dính sạch'!$D50,FCSTSDV!$C$2:$C$72,0),MATCH('tính băng dính sạch'!CA$3,FCSTSDV!$D$1:$L$1,0))/'tính băng dính sạch'!$E50,1)</f>
        <v>#N/A</v>
      </c>
      <c r="CB50" s="92" t="e">
        <f t="array" ref="CB50">+ROUND(INDEX(FCSTSDV!$D$2:$L$72,MATCH('tính băng dính sạch'!$D50,FCSTSDV!$C$2:$C$72,0),MATCH('tính băng dính sạch'!CB$3,FCSTSDV!$D$1:$L$1,0))/'tính băng dính sạch'!$E50,1)</f>
        <v>#N/A</v>
      </c>
      <c r="CC50" s="92" t="e">
        <f t="array" ref="CC50">+ROUND(INDEX(FCSTSDV!$D$2:$L$72,MATCH('tính băng dính sạch'!$D50,FCSTSDV!$C$2:$C$72,0),MATCH('tính băng dính sạch'!CC$3,FCSTSDV!$D$1:$L$1,0))/'tính băng dính sạch'!$E50,1)</f>
        <v>#N/A</v>
      </c>
      <c r="CD50" s="92" t="e">
        <f t="array" ref="CD50">+ROUND(INDEX(FCSTSDV!$D$2:$L$72,MATCH('tính băng dính sạch'!$D50,FCSTSDV!$C$2:$C$72,0),MATCH('tính băng dính sạch'!CD$3,FCSTSDV!$D$1:$L$1,0))/'tính băng dính sạch'!$E50,1)</f>
        <v>#N/A</v>
      </c>
      <c r="CE50" s="92" t="e">
        <f t="array" ref="CE50">+ROUND(INDEX(FCSTSDV!$D$2:$L$72,MATCH('tính băng dính sạch'!$D50,FCSTSDV!$C$2:$C$72,0),MATCH('tính băng dính sạch'!CE$3,FCSTSDV!$D$1:$L$1,0))/'tính băng dính sạch'!$E50,1)</f>
        <v>#N/A</v>
      </c>
      <c r="CF50" s="92" t="e">
        <f t="array" ref="CF50">+ROUND(INDEX(FCSTSDV!$D$2:$L$72,MATCH('tính băng dính sạch'!$D50,FCSTSDV!$C$2:$C$72,0),MATCH('tính băng dính sạch'!CF$3,FCSTSDV!$D$1:$L$1,0))/'tính băng dính sạch'!$E50,1)</f>
        <v>#N/A</v>
      </c>
      <c r="CG50" s="92" t="e">
        <f t="array" ref="CG50">+ROUND(INDEX(FCSTSDV!$D$2:$L$72,MATCH('tính băng dính sạch'!$D50,FCSTSDV!$C$2:$C$72,0),MATCH('tính băng dính sạch'!CG$3,FCSTSDV!$D$1:$L$1,0))/'tính băng dính sạch'!$E50,1)</f>
        <v>#N/A</v>
      </c>
      <c r="CH50" s="92" t="e">
        <f t="array" ref="CH50">+ROUND(INDEX(FCSTSDV!$D$2:$L$72,MATCH('tính băng dính sạch'!$D50,FCSTSDV!$C$2:$C$72,0),MATCH('tính băng dính sạch'!CH$3,FCSTSDV!$D$1:$L$1,0))/'tính băng dính sạch'!$E50,1)</f>
        <v>#N/A</v>
      </c>
      <c r="CI50" s="92" t="e">
        <f t="array" ref="CI50">+ROUND(INDEX(FCSTSDV!$D$2:$L$72,MATCH('tính băng dính sạch'!$D50,FCSTSDV!$C$2:$C$72,0),MATCH('tính băng dính sạch'!CI$3,FCSTSDV!$D$1:$L$1,0))/'tính băng dính sạch'!$E50,1)</f>
        <v>#N/A</v>
      </c>
      <c r="CJ50" s="92" t="e">
        <f t="array" ref="CJ50">+ROUND(INDEX(FCSTSDV!$D$2:$L$72,MATCH('tính băng dính sạch'!$D50,FCSTSDV!$C$2:$C$72,0),MATCH('tính băng dính sạch'!CJ$3,FCSTSDV!$D$1:$L$1,0))/'tính băng dính sạch'!$E50,1)</f>
        <v>#N/A</v>
      </c>
      <c r="CK50" s="92" t="e">
        <f t="array" ref="CK50">+ROUND(INDEX(FCSTSDV!$D$2:$L$72,MATCH('tính băng dính sạch'!$D50,FCSTSDV!$C$2:$C$72,0),MATCH('tính băng dính sạch'!CK$3,FCSTSDV!$D$1:$L$1,0))/'tính băng dính sạch'!$E50,1)</f>
        <v>#N/A</v>
      </c>
      <c r="CL50" s="92" t="e">
        <f t="array" ref="CL50">+ROUND(INDEX(FCSTSDV!$D$2:$L$72,MATCH('tính băng dính sạch'!$D50,FCSTSDV!$C$2:$C$72,0),MATCH('tính băng dính sạch'!CL$3,FCSTSDV!$D$1:$L$1,0))/'tính băng dính sạch'!$E50,1)</f>
        <v>#N/A</v>
      </c>
      <c r="CM50" s="92" t="e">
        <f t="array" ref="CM50">+ROUND(INDEX(FCSTSDV!$D$2:$L$72,MATCH('tính băng dính sạch'!$D50,FCSTSDV!$C$2:$C$72,0),MATCH('tính băng dính sạch'!CM$3,FCSTSDV!$D$1:$L$1,0))/'tính băng dính sạch'!$E50,1)</f>
        <v>#N/A</v>
      </c>
      <c r="CN50" s="92" t="e">
        <f t="array" ref="CN50">+ROUND(INDEX(FCSTSDV!$D$2:$L$72,MATCH('tính băng dính sạch'!$D50,FCSTSDV!$C$2:$C$72,0),MATCH('tính băng dính sạch'!CN$3,FCSTSDV!$D$1:$L$1,0))/'tính băng dính sạch'!$E50,1)</f>
        <v>#N/A</v>
      </c>
      <c r="CO50" s="92" t="e">
        <f t="array" ref="CO50">+ROUND(INDEX(FCSTSDV!$D$2:$L$72,MATCH('tính băng dính sạch'!$D50,FCSTSDV!$C$2:$C$72,0),MATCH('tính băng dính sạch'!CO$3,FCSTSDV!$D$1:$L$1,0))/'tính băng dính sạch'!$E50,1)</f>
        <v>#N/A</v>
      </c>
      <c r="CP50" s="92" t="e">
        <f t="array" ref="CP50">+ROUND(INDEX(FCSTSDV!$D$2:$L$72,MATCH('tính băng dính sạch'!$D50,FCSTSDV!$C$2:$C$72,0),MATCH('tính băng dính sạch'!CP$3,FCSTSDV!$D$1:$L$1,0))/'tính băng dính sạch'!$E50,1)</f>
        <v>#N/A</v>
      </c>
      <c r="CQ50" s="92" t="e">
        <f t="array" ref="CQ50">+ROUND(INDEX(FCSTSDV!$D$2:$L$72,MATCH('tính băng dính sạch'!$D50,FCSTSDV!$C$2:$C$72,0),MATCH('tính băng dính sạch'!CQ$3,FCSTSDV!$D$1:$L$1,0))/'tính băng dính sạch'!$E50,1)</f>
        <v>#N/A</v>
      </c>
    </row>
    <row r="51" spans="1:95" ht="20.100000000000001" hidden="1" customHeight="1">
      <c r="A51" s="807"/>
      <c r="B51" s="792"/>
      <c r="C51" s="71"/>
      <c r="D51" s="52" t="s">
        <v>42</v>
      </c>
      <c r="E51" s="53" t="s">
        <v>43</v>
      </c>
      <c r="F51" s="800"/>
      <c r="G51" s="800"/>
      <c r="H51" s="827"/>
      <c r="I51" s="87">
        <f>+SUM(I40:I50)</f>
        <v>0</v>
      </c>
      <c r="J51" s="93"/>
      <c r="K51" s="89" t="e">
        <f>+F40+G40-SUM(K40:K50)</f>
        <v>#N/A</v>
      </c>
      <c r="L51" s="89" t="e">
        <f>+K51-SUM(L40:L50)</f>
        <v>#N/A</v>
      </c>
      <c r="M51" s="88" t="e">
        <f>+F40-SUM(M40:M50)</f>
        <v>#N/A</v>
      </c>
      <c r="N51" s="89" t="e">
        <f>+F40-SUM(N40:N50)</f>
        <v>#N/A</v>
      </c>
      <c r="O51" s="89" t="e">
        <f>+H40-SUM(O40:O50)</f>
        <v>#N/A</v>
      </c>
      <c r="P51" s="89" t="e">
        <f>+H40-SUM(P40:P50)</f>
        <v>#N/A</v>
      </c>
      <c r="Q51" s="89" t="e">
        <f>+H40-SUM(Q40:Q50)</f>
        <v>#N/A</v>
      </c>
      <c r="R51" s="89" t="e">
        <f>+H40-SUM(R40:R50)</f>
        <v>#N/A</v>
      </c>
      <c r="S51" s="89" t="e">
        <f>+R51-SUM(S40:S50)</f>
        <v>#N/A</v>
      </c>
      <c r="T51" s="89" t="e">
        <f>+H40-SUM(T40:T50)</f>
        <v>#N/A</v>
      </c>
      <c r="U51" s="89" t="e">
        <f>+T51-SUM(U40:U50)</f>
        <v>#N/A</v>
      </c>
      <c r="V51" s="104" t="e">
        <f>+U51-SUM(V40:V50)</f>
        <v>#N/A</v>
      </c>
      <c r="W51" s="90" t="e">
        <f>+H40+SUM(I40:I50)-SUM(W40:W50)</f>
        <v>#N/A</v>
      </c>
      <c r="X51" s="110" t="e">
        <f>+H40+SUM(I40:I50)-SUM(X40:X50)</f>
        <v>#N/A</v>
      </c>
      <c r="Y51" s="105" t="e">
        <f>+H40+SUM(I40:I50)-SUM(Y40:Y50)</f>
        <v>#N/A</v>
      </c>
      <c r="Z51" s="105" t="e">
        <f>+Y51-SUM(Z40:Z50)</f>
        <v>#N/A</v>
      </c>
      <c r="AA51" s="105" t="e">
        <f>+H40+SUM(I40:I50)-SUM(AA40:AA50)</f>
        <v>#N/A</v>
      </c>
      <c r="AB51" s="105" t="e">
        <f>+AA51-SUM(AB40:AB50)</f>
        <v>#N/A</v>
      </c>
      <c r="AC51" s="105" t="e">
        <f>+H40+SUM(I40:I50)-SUM(AC40:AC50)</f>
        <v>#N/A</v>
      </c>
      <c r="AD51" s="105" t="e">
        <f>+AC51-SUM(AD40:AD50)</f>
        <v>#N/A</v>
      </c>
      <c r="AE51" s="111" t="e">
        <f>+H40+I51-SUM(AE40:AE50)</f>
        <v>#N/A</v>
      </c>
      <c r="AF51" s="90" t="e">
        <f>+H40+SUM(I40:I50)-SUM(AF40:AF50)</f>
        <v>#N/A</v>
      </c>
      <c r="AG51" s="90" t="e">
        <f>+H40+I51-SUM(AG40:AG50)</f>
        <v>#N/A</v>
      </c>
      <c r="AH51" s="90" t="e">
        <f>+H40-SUM(AH40:AH50)</f>
        <v>#N/A</v>
      </c>
      <c r="AI51" s="90" t="e">
        <f>+AH51-SUM(AI40:AI50)</f>
        <v>#N/A</v>
      </c>
      <c r="AJ51" s="90" t="e">
        <f>+AI51-SUM(AJ40:AJ50)</f>
        <v>#N/A</v>
      </c>
      <c r="AK51" s="90" t="e">
        <f>+H40+I51-SUM(AK40:AK50)</f>
        <v>#N/A</v>
      </c>
      <c r="AL51" s="90" t="e">
        <f>+H40-SUM(AL40:AL50)</f>
        <v>#N/A</v>
      </c>
      <c r="AM51" s="90" t="e">
        <f>H40+I51-SUM(AM40:AM50)</f>
        <v>#N/A</v>
      </c>
      <c r="AN51" s="90" t="e">
        <f>+H40+I51-SUM(AN40:AN50)</f>
        <v>#N/A</v>
      </c>
      <c r="AO51" s="90" t="e">
        <f>+H40+I51-SUM(AO40:AO50)</f>
        <v>#N/A</v>
      </c>
      <c r="AP51" s="90" t="e">
        <f>+H40+I51-SUM(AP40:AP50)</f>
        <v>#N/A</v>
      </c>
      <c r="AQ51" s="90" t="e">
        <f>+H40+I51-SUM(AQ40:AQ50)</f>
        <v>#N/A</v>
      </c>
      <c r="AR51" s="90" t="e">
        <f>+H40+I51-SUM(AR40:AR50)</f>
        <v>#N/A</v>
      </c>
      <c r="AS51" s="90" t="e">
        <f>+H40+I51-SUM(AS40:AS50)</f>
        <v>#N/A</v>
      </c>
      <c r="AT51" s="90" t="e">
        <f>+H40+I51-SUM(AT40:AT50)</f>
        <v>#N/A</v>
      </c>
      <c r="AU51" s="90" t="e">
        <f>+H40+I51-SUM(AU40:AU50)</f>
        <v>#N/A</v>
      </c>
      <c r="AV51" s="90" t="e">
        <f>+H40+I51-SUM(AV40:AV50)</f>
        <v>#N/A</v>
      </c>
      <c r="AW51" s="90" t="e">
        <f>+AV51-SUM(AW40:AW50)</f>
        <v>#N/A</v>
      </c>
      <c r="AX51" s="90" t="e">
        <f>+$H40+$I51-SUM(AX40:AX50)</f>
        <v>#N/A</v>
      </c>
      <c r="AY51" s="90" t="e">
        <f>+$H40+$I51-SUM(AY40:AY50)</f>
        <v>#N/A</v>
      </c>
      <c r="AZ51" s="90" t="e">
        <f>+$H40+$I51-SUM(AZ40:AZ50)</f>
        <v>#N/A</v>
      </c>
      <c r="BA51" s="90" t="e">
        <f>+AZ51-SUM(BA40:BA50)</f>
        <v>#N/A</v>
      </c>
      <c r="BB51" s="90" t="e">
        <f>+BA51-SUM(BB40:BB50)</f>
        <v>#N/A</v>
      </c>
      <c r="BC51" s="90" t="e">
        <f>+BB51-SUM(BC40:BC50)</f>
        <v>#N/A</v>
      </c>
      <c r="BD51" s="90" t="e">
        <f>+BC51-SUM(BD40:BD50)</f>
        <v>#N/A</v>
      </c>
      <c r="BE51" s="90" t="e">
        <f>+$BD51+$I$51-SUM(BE40:BE50)</f>
        <v>#N/A</v>
      </c>
      <c r="BF51" s="90" t="e">
        <f>+$BD51+$I$51-SUM(BF40:BF50)</f>
        <v>#N/A</v>
      </c>
      <c r="BG51" s="90" t="e">
        <f t="shared" ref="BG51:BP51" si="10">+$H$40+$I$51-SUM(BG40:BG50)</f>
        <v>#N/A</v>
      </c>
      <c r="BH51" s="90" t="e">
        <f t="shared" si="10"/>
        <v>#N/A</v>
      </c>
      <c r="BI51" s="90" t="e">
        <f t="shared" si="10"/>
        <v>#N/A</v>
      </c>
      <c r="BJ51" s="90" t="e">
        <f t="shared" si="10"/>
        <v>#N/A</v>
      </c>
      <c r="BK51" s="90" t="e">
        <f t="shared" si="10"/>
        <v>#N/A</v>
      </c>
      <c r="BL51" s="90" t="e">
        <f t="shared" si="10"/>
        <v>#N/A</v>
      </c>
      <c r="BM51" s="90" t="e">
        <f t="shared" si="10"/>
        <v>#N/A</v>
      </c>
      <c r="BN51" s="90" t="e">
        <f t="shared" si="10"/>
        <v>#N/A</v>
      </c>
      <c r="BO51" s="90" t="e">
        <f t="shared" si="10"/>
        <v>#N/A</v>
      </c>
      <c r="BP51" s="90" t="e">
        <f t="shared" si="10"/>
        <v>#N/A</v>
      </c>
      <c r="BQ51" s="90" t="e">
        <f t="shared" ref="BQ51:CI51" si="11">+$H$40+$I$51-SUM(BQ40:BQ50)</f>
        <v>#N/A</v>
      </c>
      <c r="BR51" s="90" t="e">
        <f t="shared" si="11"/>
        <v>#N/A</v>
      </c>
      <c r="BS51" s="90" t="e">
        <f t="shared" si="11"/>
        <v>#N/A</v>
      </c>
      <c r="BT51" s="90" t="e">
        <f t="shared" si="11"/>
        <v>#N/A</v>
      </c>
      <c r="BU51" s="90" t="e">
        <f t="shared" si="11"/>
        <v>#N/A</v>
      </c>
      <c r="BV51" s="90" t="e">
        <f t="shared" si="11"/>
        <v>#N/A</v>
      </c>
      <c r="BW51" s="90" t="e">
        <f t="shared" si="11"/>
        <v>#N/A</v>
      </c>
      <c r="BX51" s="90" t="e">
        <f t="shared" si="11"/>
        <v>#N/A</v>
      </c>
      <c r="BY51" s="90" t="e">
        <f t="shared" si="11"/>
        <v>#N/A</v>
      </c>
      <c r="BZ51" s="90" t="e">
        <f t="shared" si="11"/>
        <v>#N/A</v>
      </c>
      <c r="CA51" s="90" t="e">
        <f t="shared" si="11"/>
        <v>#N/A</v>
      </c>
      <c r="CB51" s="90" t="e">
        <f t="shared" si="11"/>
        <v>#N/A</v>
      </c>
      <c r="CC51" s="90" t="e">
        <f t="shared" si="11"/>
        <v>#N/A</v>
      </c>
      <c r="CD51" s="90" t="e">
        <f t="shared" si="11"/>
        <v>#N/A</v>
      </c>
      <c r="CE51" s="90" t="e">
        <f t="shared" si="11"/>
        <v>#N/A</v>
      </c>
      <c r="CF51" s="90" t="e">
        <f t="shared" si="11"/>
        <v>#N/A</v>
      </c>
      <c r="CG51" s="90" t="e">
        <f t="shared" si="11"/>
        <v>#N/A</v>
      </c>
      <c r="CH51" s="90" t="e">
        <f t="shared" si="11"/>
        <v>#N/A</v>
      </c>
      <c r="CI51" s="90" t="e">
        <f t="shared" si="11"/>
        <v>#N/A</v>
      </c>
      <c r="CJ51" s="90" t="e">
        <f>+CI51-SUM(CJ40:CJ50)</f>
        <v>#N/A</v>
      </c>
      <c r="CK51" s="90" t="e">
        <f t="shared" ref="CK51:CQ51" si="12">+CJ51-SUM(CK40:CK50)</f>
        <v>#N/A</v>
      </c>
      <c r="CL51" s="90" t="e">
        <f t="shared" si="12"/>
        <v>#N/A</v>
      </c>
      <c r="CM51" s="90" t="e">
        <f t="shared" si="12"/>
        <v>#N/A</v>
      </c>
      <c r="CN51" s="90" t="e">
        <f t="shared" si="12"/>
        <v>#N/A</v>
      </c>
      <c r="CO51" s="90" t="e">
        <f t="shared" si="12"/>
        <v>#N/A</v>
      </c>
      <c r="CP51" s="90" t="e">
        <f t="shared" si="12"/>
        <v>#N/A</v>
      </c>
      <c r="CQ51" s="90" t="e">
        <f t="shared" si="12"/>
        <v>#N/A</v>
      </c>
    </row>
    <row r="52" spans="1:95" ht="20.100000000000001" hidden="1" customHeight="1">
      <c r="A52" s="806" t="s">
        <v>14</v>
      </c>
      <c r="B52" s="791" t="s">
        <v>123</v>
      </c>
      <c r="C52" s="72" t="s">
        <v>124</v>
      </c>
      <c r="D52" s="73" t="s">
        <v>41</v>
      </c>
      <c r="E52" s="44">
        <v>100</v>
      </c>
      <c r="F52" s="798">
        <v>4152</v>
      </c>
      <c r="G52" s="798">
        <v>0</v>
      </c>
      <c r="H52" s="826">
        <v>4152</v>
      </c>
      <c r="I52" s="81">
        <f>+ROUND(IFERROR(VLOOKUP(D52,FCSTSDV!$C$2:$C$72,26,0),0)/'tính băng dính sạch'!E52+0,0)</f>
        <v>0</v>
      </c>
      <c r="J52" s="80" t="e">
        <f>+VLOOKUP(D52,FCSTSDV!$C$2:$L$72,84,0)</f>
        <v>#N/A</v>
      </c>
      <c r="K52" s="80"/>
      <c r="L52" s="80"/>
      <c r="M52" s="11" t="e">
        <f t="array" ref="M52">+INDEX(FCSTSDV!$D$2:$L$72,MATCH('tính băng dính sạch'!$D52,FCSTSDV!$C$2:$C$72,0),MATCH('tính băng dính sạch'!M$3,FCSTSDV!$D$1:$L$1,0))/'tính băng dính sạch'!$E52</f>
        <v>#N/A</v>
      </c>
      <c r="N52" s="11" t="e">
        <f t="array" ref="N52">+INDEX(FCSTSDV!$D$2:$L$72,MATCH('tính băng dính sạch'!$D52,FCSTSDV!$C$2:$C$72,0),MATCH('tính băng dính sạch'!N$3,FCSTSDV!$D$1:$L$1,0))/'tính băng dính sạch'!$E52</f>
        <v>#N/A</v>
      </c>
      <c r="O52" s="11" t="e">
        <f t="array" ref="O52">+INDEX(FCSTSDV!$D$2:$L$72,MATCH('tính băng dính sạch'!$D52,FCSTSDV!$C$2:$C$72,0),MATCH('tính băng dính sạch'!O$3,FCSTSDV!$D$1:$L$1,0))/'tính băng dính sạch'!$E52</f>
        <v>#N/A</v>
      </c>
      <c r="P52" s="11" t="e">
        <f t="array" ref="P52">+INDEX(FCSTSDV!$D$2:$L$72,MATCH('tính băng dính sạch'!$D52,FCSTSDV!$C$2:$C$72,0),MATCH('tính băng dính sạch'!P$3,FCSTSDV!$D$1:$L$1,0))/'tính băng dính sạch'!$E52</f>
        <v>#N/A</v>
      </c>
      <c r="Q52" s="11" t="e">
        <f t="array" ref="Q52">+INDEX(FCSTSDV!$D$2:$L$72,MATCH('tính băng dính sạch'!$D52,FCSTSDV!$C$2:$C$72,0),MATCH('tính băng dính sạch'!Q$3,FCSTSDV!$D$1:$L$1,0))/'tính băng dính sạch'!$E52</f>
        <v>#N/A</v>
      </c>
      <c r="R52" s="11" t="e">
        <f t="array" ref="R52">+INDEX(FCSTSDV!$D$2:$L$72,MATCH('tính băng dính sạch'!$D52,FCSTSDV!$C$2:$C$72,0),MATCH('tính băng dính sạch'!R$3,FCSTSDV!$D$1:$L$1,0))/'tính băng dính sạch'!$E52</f>
        <v>#N/A</v>
      </c>
      <c r="S52" s="11" t="e">
        <f t="array" ref="S52">+INDEX(FCSTSDV!$D$2:$L$72,MATCH('tính băng dính sạch'!$D52,FCSTSDV!$C$2:$C$72,0),MATCH('tính băng dính sạch'!S$3,FCSTSDV!$D$1:$L$1,0))/'tính băng dính sạch'!$E52</f>
        <v>#N/A</v>
      </c>
      <c r="T52" s="11" t="e">
        <f t="array" ref="T52">+INDEX(FCSTSDV!$D$2:$L$72,MATCH('tính băng dính sạch'!$D52,FCSTSDV!$C$2:$C$72,0),MATCH('tính băng dính sạch'!T$3,FCSTSDV!$D$1:$L$1,0))/'tính băng dính sạch'!$E52</f>
        <v>#N/A</v>
      </c>
      <c r="U52" s="11" t="e">
        <f t="array" ref="U52">+INDEX(FCSTSDV!$D$2:$L$72,MATCH('tính băng dính sạch'!$D52,FCSTSDV!$C$2:$C$72,0),MATCH('tính băng dính sạch'!U$3,FCSTSDV!$D$1:$L$1,0))/'tính băng dính sạch'!$E52</f>
        <v>#N/A</v>
      </c>
      <c r="V52" s="98" t="e">
        <f t="array" ref="V52">+INDEX(FCSTSDV!$D$2:$L$72,MATCH('tính băng dính sạch'!$D52,FCSTSDV!$C$2:$C$72,0),MATCH('tính băng dính sạch'!V$3,FCSTSDV!$D$1:$L$1,0))/'tính băng dính sạch'!$E52</f>
        <v>#N/A</v>
      </c>
      <c r="W52" s="99" t="e">
        <f t="array" ref="W52">+INDEX(FCSTSDV!$D$2:$L$72,MATCH('tính băng dính sạch'!$D52,FCSTSDV!$C$2:$C$72,0),MATCH('tính băng dính sạch'!W$3,FCSTSDV!$D$1:$L$1,0))/'tính băng dính sạch'!$E52</f>
        <v>#N/A</v>
      </c>
      <c r="X52" s="100" t="e">
        <f t="array" ref="X52">+INDEX(FCSTSDV!$D$2:$L$72,MATCH('tính băng dính sạch'!$D52,FCSTSDV!$C$2:$C$72,0),MATCH('tính băng dính sạch'!X$3,FCSTSDV!$D$1:$L$1,0))/'tính băng dính sạch'!$E52</f>
        <v>#N/A</v>
      </c>
      <c r="Y52" s="100" t="e">
        <f t="array" ref="Y52">+INDEX(FCSTSDV!$D$2:$L$72,MATCH('tính băng dính sạch'!$D52,FCSTSDV!$C$2:$C$72,0),MATCH('tính băng dính sạch'!Y$3,FCSTSDV!$D$1:$L$1,0))/'tính băng dính sạch'!$E52</f>
        <v>#N/A</v>
      </c>
      <c r="Z52" s="100" t="e">
        <f t="array" ref="Z52">+INDEX(FCSTSDV!$D$2:$L$72,MATCH('tính băng dính sạch'!$D52,FCSTSDV!$C$2:$C$72,0),MATCH('tính băng dính sạch'!Z$3,FCSTSDV!$D$1:$L$1,0))/'tính băng dính sạch'!$E52</f>
        <v>#N/A</v>
      </c>
      <c r="AA52" s="100" t="e">
        <f t="array" ref="AA52">+INDEX(FCSTSDV!$D$2:$L$72,MATCH('tính băng dính sạch'!$D52,FCSTSDV!$C$2:$C$72,0),MATCH('tính băng dính sạch'!AA$3,FCSTSDV!$D$1:$L$1,0))/'tính băng dính sạch'!$E52</f>
        <v>#N/A</v>
      </c>
      <c r="AB52" s="100" t="e">
        <f t="array" ref="AB52">+INDEX(FCSTSDV!$D$2:$L$72,MATCH('tính băng dính sạch'!$D52,FCSTSDV!$C$2:$C$72,0),MATCH('tính băng dính sạch'!AB$3,FCSTSDV!$D$1:$L$1,0))/'tính băng dính sạch'!$E52</f>
        <v>#N/A</v>
      </c>
      <c r="AC52" s="100" t="e">
        <f t="array" ref="AC52">+INDEX(FCSTSDV!$D$2:$L$72,MATCH('tính băng dính sạch'!$D52,FCSTSDV!$C$2:$C$72,0),MATCH('tính băng dính sạch'!AC$3,FCSTSDV!$D$1:$L$1,0))/'tính băng dính sạch'!$E52</f>
        <v>#N/A</v>
      </c>
      <c r="AD52" s="100" t="e">
        <f t="array" ref="AD52">+INDEX(FCSTSDV!$D$2:$L$72,MATCH('tính băng dính sạch'!$D52,FCSTSDV!$C$2:$C$72,0),MATCH('tính băng dính sạch'!AD$3,FCSTSDV!$D$1:$L$1,0))/'tính băng dính sạch'!$E52</f>
        <v>#N/A</v>
      </c>
      <c r="AE52" s="100" t="e">
        <f t="array" ref="AE52">+INDEX(FCSTSDV!$D$2:$L$72,MATCH('tính băng dính sạch'!$D52,FCSTSDV!$C$2:$C$72,0),MATCH('tính băng dính sạch'!AE$3,FCSTSDV!$D$1:$L$1,0))/'tính băng dính sạch'!$E52</f>
        <v>#N/A</v>
      </c>
      <c r="AF52" s="99" t="e">
        <f>+INDEX(FCSTSDV!$D$2:$L$72,MATCH('tính băng dính sạch'!$D52,FCSTSDV!$C$2:$C$72,0),MATCH('tính băng dính sạch'!AF$3,FCSTSDV!$D$1:$L$1,0))/'tính băng dính sạch'!$E52</f>
        <v>#N/A</v>
      </c>
      <c r="AG52" s="92" t="e">
        <f t="array" ref="AG52">+ROUND(INDEX(FCSTSDV!$D$2:$L$72,MATCH('tính băng dính sạch'!$D52,FCSTSDV!$C$2:$C$72,0),MATCH('tính băng dính sạch'!AG$3,FCSTSDV!$D$1:$L$1,0))/'tính băng dính sạch'!$E52,1)</f>
        <v>#N/A</v>
      </c>
      <c r="AH52" s="92" t="e">
        <f t="array" ref="AH52">+ROUND(INDEX(FCSTSDV!$D$2:$L$72,MATCH('tính băng dính sạch'!$D52,FCSTSDV!$C$2:$C$72,0),MATCH('tính băng dính sạch'!AH$3,FCSTSDV!$D$1:$L$1,0))/'tính băng dính sạch'!$E52,1)</f>
        <v>#N/A</v>
      </c>
      <c r="AI52" s="92" t="e">
        <f t="array" ref="AI52">+ROUND(INDEX(FCSTSDV!$D$2:$L$72,MATCH('tính băng dính sạch'!$D52,FCSTSDV!$C$2:$C$72,0),MATCH('tính băng dính sạch'!AI$3,FCSTSDV!$D$1:$L$1,0))/'tính băng dính sạch'!$E52,1)</f>
        <v>#N/A</v>
      </c>
      <c r="AJ52" s="92" t="e">
        <f t="array" ref="AJ52">+ROUND(INDEX(FCSTSDV!$D$2:$L$72,MATCH('tính băng dính sạch'!$D52,FCSTSDV!$C$2:$C$72,0),MATCH('tính băng dính sạch'!AJ$3,FCSTSDV!$D$1:$L$1,0))/'tính băng dính sạch'!$E52,1)</f>
        <v>#N/A</v>
      </c>
      <c r="AK52" s="92" t="e">
        <f t="array" ref="AK52">+ROUND(INDEX(FCSTSDV!$D$2:$L$72,MATCH('tính băng dính sạch'!$D52,FCSTSDV!$C$2:$C$72,0),MATCH('tính băng dính sạch'!AK$3,FCSTSDV!$D$1:$L$1,0))/'tính băng dính sạch'!$E52,1)</f>
        <v>#N/A</v>
      </c>
      <c r="AL52" s="92" t="e">
        <f t="array" ref="AL52">+ROUND(INDEX(FCSTSDV!$D$2:$L$72,MATCH('tính băng dính sạch'!$D52,FCSTSDV!$C$2:$C$72,0),MATCH('tính băng dính sạch'!AL$3,FCSTSDV!$D$1:$L$1,0))/'tính băng dính sạch'!$E52,1)</f>
        <v>#N/A</v>
      </c>
      <c r="AM52" s="92" t="e">
        <f t="array" ref="AM52">+ROUND(INDEX(FCSTSDV!$D$2:$L$72,MATCH('tính băng dính sạch'!$D52,FCSTSDV!$C$2:$C$72,0),MATCH('tính băng dính sạch'!AM$3,FCSTSDV!$D$1:$L$1,0))/'tính băng dính sạch'!$E52,1)</f>
        <v>#N/A</v>
      </c>
      <c r="AN52" s="92" t="e">
        <f t="array" ref="AN52">+ROUND(INDEX(FCSTSDV!$D$2:$L$72,MATCH('tính băng dính sạch'!$D52,FCSTSDV!$C$2:$C$72,0),MATCH('tính băng dính sạch'!AN$3,FCSTSDV!$D$1:$L$1,0))/'tính băng dính sạch'!$E52,1)</f>
        <v>#N/A</v>
      </c>
      <c r="AO52" s="92" t="e">
        <f t="array" ref="AO52">+ROUND(INDEX(FCSTSDV!$D$2:$L$72,MATCH('tính băng dính sạch'!$D52,FCSTSDV!$C$2:$C$72,0),MATCH('tính băng dính sạch'!AO$3,FCSTSDV!$D$1:$L$1,0))/'tính băng dính sạch'!$E52,1)</f>
        <v>#N/A</v>
      </c>
      <c r="AP52" s="92" t="e">
        <f t="array" ref="AP52">+ROUND(INDEX(FCSTSDV!$D$2:$L$72,MATCH('tính băng dính sạch'!$D52,FCSTSDV!$C$2:$C$72,0),MATCH('tính băng dính sạch'!AP$3,FCSTSDV!$D$1:$L$1,0))/'tính băng dính sạch'!$E52,1)</f>
        <v>#N/A</v>
      </c>
      <c r="AQ52" s="92" t="e">
        <f t="array" ref="AQ52">+ROUND(INDEX(FCSTSDV!$D$2:$L$72,MATCH('tính băng dính sạch'!$D52,FCSTSDV!$C$2:$C$72,0),MATCH('tính băng dính sạch'!AQ$3,FCSTSDV!$D$1:$L$1,0))/'tính băng dính sạch'!$E52,1)</f>
        <v>#N/A</v>
      </c>
      <c r="AR52" s="92" t="e">
        <f t="array" ref="AR52">+ROUND(INDEX(FCSTSDV!$D$2:$L$72,MATCH('tính băng dính sạch'!$D52,FCSTSDV!$C$2:$C$72,0),MATCH('tính băng dính sạch'!AR$3,FCSTSDV!$D$1:$L$1,0))/'tính băng dính sạch'!$E52,1)</f>
        <v>#N/A</v>
      </c>
      <c r="AS52" s="92" t="e">
        <f t="array" ref="AS52">+ROUND(INDEX(FCSTSDV!$D$2:$L$72,MATCH('tính băng dính sạch'!$D52,FCSTSDV!$C$2:$C$72,0),MATCH('tính băng dính sạch'!AS$3,FCSTSDV!$D$1:$L$1,0))/'tính băng dính sạch'!$E52,1)</f>
        <v>#N/A</v>
      </c>
      <c r="AT52" s="92" t="e">
        <f t="array" ref="AT52">+ROUND(INDEX(FCSTSDV!$D$2:$L$72,MATCH('tính băng dính sạch'!$D52,FCSTSDV!$C$2:$C$72,0),MATCH('tính băng dính sạch'!AT$3,FCSTSDV!$D$1:$L$1,0))/'tính băng dính sạch'!$E52,1)</f>
        <v>#N/A</v>
      </c>
      <c r="AU52" s="92" t="e">
        <f t="array" ref="AU52">+ROUND(INDEX(FCSTSDV!$D$2:$L$72,MATCH('tính băng dính sạch'!$D52,FCSTSDV!$C$2:$C$72,0),MATCH('tính băng dính sạch'!AU$3,FCSTSDV!$D$1:$L$1,0))/'tính băng dính sạch'!$E52,1)</f>
        <v>#N/A</v>
      </c>
      <c r="AV52" s="92" t="e">
        <f t="array" ref="AV52">+ROUND(INDEX(FCSTSDV!$D$2:$L$72,MATCH('tính băng dính sạch'!$D52,FCSTSDV!$C$2:$C$72,0),MATCH('tính băng dính sạch'!AV$3,FCSTSDV!$D$1:$L$1,0))/'tính băng dính sạch'!$E52,1)</f>
        <v>#N/A</v>
      </c>
      <c r="AW52" s="92" t="e">
        <f t="array" ref="AW52">+ROUND(INDEX(FCSTSDV!$D$2:$L$72,MATCH('tính băng dính sạch'!$D52,FCSTSDV!$C$2:$C$72,0),MATCH('tính băng dính sạch'!AW$3,FCSTSDV!$D$1:$L$1,0))/'tính băng dính sạch'!$E52,1)</f>
        <v>#N/A</v>
      </c>
      <c r="AX52" s="92" t="e">
        <f t="array" ref="AX52">+ROUND(INDEX(FCSTSDV!$D$2:$L$72,MATCH('tính băng dính sạch'!$D52,FCSTSDV!$C$2:$C$72,0),MATCH('tính băng dính sạch'!AX$3,FCSTSDV!$D$1:$L$1,0))/'tính băng dính sạch'!$E52,1)</f>
        <v>#N/A</v>
      </c>
      <c r="AY52" s="92" t="e">
        <f t="array" ref="AY52">+ROUND(INDEX(FCSTSDV!$D$2:$L$72,MATCH('tính băng dính sạch'!$D52,FCSTSDV!$C$2:$C$72,0),MATCH('tính băng dính sạch'!AY$3,FCSTSDV!$D$1:$L$1,0))/'tính băng dính sạch'!$E52,1)</f>
        <v>#N/A</v>
      </c>
      <c r="AZ52" s="92" t="e">
        <f t="array" ref="AZ52">+ROUND(INDEX(FCSTSDV!$D$2:$L$72,MATCH('tính băng dính sạch'!$D52,FCSTSDV!$C$2:$C$72,0),MATCH('tính băng dính sạch'!AZ$3,FCSTSDV!$D$1:$L$1,0))/'tính băng dính sạch'!$E52,1)</f>
        <v>#N/A</v>
      </c>
      <c r="BA52" s="92" t="e">
        <f t="array" ref="BA52">+ROUND(INDEX(FCSTSDV!$D$2:$L$72,MATCH('tính băng dính sạch'!$D52,FCSTSDV!$C$2:$C$72,0),MATCH('tính băng dính sạch'!BA$3,FCSTSDV!$D$1:$L$1,0))/'tính băng dính sạch'!$E52,1)</f>
        <v>#N/A</v>
      </c>
      <c r="BB52" s="92" t="e">
        <f t="array" ref="BB52">+ROUND(INDEX(FCSTSDV!$D$2:$L$72,MATCH('tính băng dính sạch'!$D52,FCSTSDV!$C$2:$C$72,0),MATCH('tính băng dính sạch'!BB$3,FCSTSDV!$D$1:$L$1,0))/'tính băng dính sạch'!$E52,1)</f>
        <v>#N/A</v>
      </c>
      <c r="BC52" s="92" t="e">
        <f t="array" ref="BC52">+ROUND(INDEX(FCSTSDV!$D$2:$L$72,MATCH('tính băng dính sạch'!$D52,FCSTSDV!$C$2:$C$72,0),MATCH('tính băng dính sạch'!BC$3,FCSTSDV!$D$1:$L$1,0))/'tính băng dính sạch'!$E52,1)</f>
        <v>#N/A</v>
      </c>
      <c r="BD52" s="92" t="e">
        <f t="array" ref="BD52">+ROUND(INDEX(FCSTSDV!$D$2:$L$72,MATCH('tính băng dính sạch'!$D52,FCSTSDV!$C$2:$C$72,0),MATCH('tính băng dính sạch'!BD$3,FCSTSDV!$D$1:$L$1,0))/'tính băng dính sạch'!$E52,1)</f>
        <v>#N/A</v>
      </c>
      <c r="BE52" s="92" t="e">
        <f t="array" ref="BE52">+ROUND(INDEX(FCSTSDV!$D$2:$L$72,MATCH('tính băng dính sạch'!$D52,FCSTSDV!$C$2:$C$72,0),MATCH('tính băng dính sạch'!BE$3,FCSTSDV!$D$1:$L$1,0))/'tính băng dính sạch'!$E52,1)</f>
        <v>#N/A</v>
      </c>
      <c r="BF52" s="92" t="e">
        <f t="array" ref="BF52">+ROUND(INDEX(FCSTSDV!$D$2:$L$72,MATCH('tính băng dính sạch'!$D52,FCSTSDV!$C$2:$C$72,0),MATCH('tính băng dính sạch'!BF$3,FCSTSDV!$D$1:$L$1,0))/'tính băng dính sạch'!$E52,1)</f>
        <v>#N/A</v>
      </c>
      <c r="BG52" s="92" t="e">
        <f t="array" ref="BG52">+ROUND(INDEX(FCSTSDV!$D$2:$L$72,MATCH('tính băng dính sạch'!$D52,FCSTSDV!$C$2:$C$72,0),MATCH('tính băng dính sạch'!BG$3,FCSTSDV!$D$1:$L$1,0))/'tính băng dính sạch'!$E52,1)</f>
        <v>#N/A</v>
      </c>
      <c r="BH52" s="92" t="e">
        <f t="array" ref="BH52">+ROUND(INDEX(FCSTSDV!$D$2:$L$72,MATCH('tính băng dính sạch'!$D52,FCSTSDV!$C$2:$C$72,0),MATCH('tính băng dính sạch'!BH$3,FCSTSDV!$D$1:$L$1,0))/'tính băng dính sạch'!$E52,1)</f>
        <v>#N/A</v>
      </c>
      <c r="BI52" s="92" t="e">
        <f t="array" ref="BI52">+ROUND(INDEX(FCSTSDV!$D$2:$L$72,MATCH('tính băng dính sạch'!$D52,FCSTSDV!$C$2:$C$72,0),MATCH('tính băng dính sạch'!BI$3,FCSTSDV!$D$1:$L$1,0))/'tính băng dính sạch'!$E52,1)</f>
        <v>#N/A</v>
      </c>
      <c r="BJ52" s="92" t="e">
        <f t="array" ref="BJ52">+ROUND(INDEX(FCSTSDV!$D$2:$L$72,MATCH('tính băng dính sạch'!$D52,FCSTSDV!$C$2:$C$72,0),MATCH('tính băng dính sạch'!BJ$3,FCSTSDV!$D$1:$L$1,0))/'tính băng dính sạch'!$E52,1)</f>
        <v>#N/A</v>
      </c>
      <c r="BK52" s="92" t="e">
        <f t="array" ref="BK52">+ROUND(INDEX(FCSTSDV!$D$2:$L$72,MATCH('tính băng dính sạch'!$D52,FCSTSDV!$C$2:$C$72,0),MATCH('tính băng dính sạch'!BK$3,FCSTSDV!$D$1:$L$1,0))/'tính băng dính sạch'!$E52,1)</f>
        <v>#N/A</v>
      </c>
      <c r="BL52" s="92" t="e">
        <f t="array" ref="BL52">+ROUND(INDEX(FCSTSDV!$D$2:$L$72,MATCH('tính băng dính sạch'!$D52,FCSTSDV!$C$2:$C$72,0),MATCH('tính băng dính sạch'!BL$3,FCSTSDV!$D$1:$L$1,0))/'tính băng dính sạch'!$E52,1)</f>
        <v>#N/A</v>
      </c>
      <c r="BM52" s="92" t="e">
        <f t="array" ref="BM52">+ROUND(INDEX(FCSTSDV!$D$2:$L$72,MATCH('tính băng dính sạch'!$D52,FCSTSDV!$C$2:$C$72,0),MATCH('tính băng dính sạch'!BM$3,FCSTSDV!$D$1:$L$1,0))/'tính băng dính sạch'!$E52,1)</f>
        <v>#N/A</v>
      </c>
      <c r="BN52" s="92" t="e">
        <f t="array" ref="BN52">+ROUND(INDEX(FCSTSDV!$D$2:$L$72,MATCH('tính băng dính sạch'!$D52,FCSTSDV!$C$2:$C$72,0),MATCH('tính băng dính sạch'!BN$3,FCSTSDV!$D$1:$L$1,0))/'tính băng dính sạch'!$E52,1)</f>
        <v>#N/A</v>
      </c>
      <c r="BO52" s="92" t="e">
        <f t="array" ref="BO52">+ROUND(INDEX(FCSTSDV!$D$2:$L$72,MATCH('tính băng dính sạch'!$D52,FCSTSDV!$C$2:$C$72,0),MATCH('tính băng dính sạch'!BO$3,FCSTSDV!$D$1:$L$1,0))/'tính băng dính sạch'!$E52,1)</f>
        <v>#N/A</v>
      </c>
      <c r="BP52" s="92" t="e">
        <f t="array" ref="BP52">+ROUND(INDEX(FCSTSDV!$D$2:$L$72,MATCH('tính băng dính sạch'!$D52,FCSTSDV!$C$2:$C$72,0),MATCH('tính băng dính sạch'!BP$3,FCSTSDV!$D$1:$L$1,0))/'tính băng dính sạch'!$E52,1)</f>
        <v>#N/A</v>
      </c>
      <c r="BQ52" s="92" t="e">
        <f t="array" ref="BQ52">+ROUND(INDEX(FCSTSDV!$D$2:$L$72,MATCH('tính băng dính sạch'!$D52,FCSTSDV!$C$2:$C$72,0),MATCH('tính băng dính sạch'!BQ$3,FCSTSDV!$D$1:$L$1,0))/'tính băng dính sạch'!$E52,1)</f>
        <v>#N/A</v>
      </c>
      <c r="BR52" s="92" t="e">
        <f t="array" ref="BR52">+ROUND(INDEX(FCSTSDV!$D$2:$L$72,MATCH('tính băng dính sạch'!$D52,FCSTSDV!$C$2:$C$72,0),MATCH('tính băng dính sạch'!BR$3,FCSTSDV!$D$1:$L$1,0))/'tính băng dính sạch'!$E52,1)</f>
        <v>#N/A</v>
      </c>
      <c r="BS52" s="92" t="e">
        <f t="array" ref="BS52">+ROUND(INDEX(FCSTSDV!$D$2:$L$72,MATCH('tính băng dính sạch'!$D52,FCSTSDV!$C$2:$C$72,0),MATCH('tính băng dính sạch'!BS$3,FCSTSDV!$D$1:$L$1,0))/'tính băng dính sạch'!$E52,1)</f>
        <v>#N/A</v>
      </c>
      <c r="BT52" s="92" t="e">
        <f t="array" ref="BT52">+ROUND(INDEX(FCSTSDV!$D$2:$L$72,MATCH('tính băng dính sạch'!$D52,FCSTSDV!$C$2:$C$72,0),MATCH('tính băng dính sạch'!BT$3,FCSTSDV!$D$1:$L$1,0))/'tính băng dính sạch'!$E52,1)</f>
        <v>#N/A</v>
      </c>
      <c r="BU52" s="92" t="e">
        <f t="array" ref="BU52">+ROUND(INDEX(FCSTSDV!$D$2:$L$72,MATCH('tính băng dính sạch'!$D52,FCSTSDV!$C$2:$C$72,0),MATCH('tính băng dính sạch'!BU$3,FCSTSDV!$D$1:$L$1,0))/'tính băng dính sạch'!$E52,1)</f>
        <v>#N/A</v>
      </c>
      <c r="BV52" s="92" t="e">
        <f t="array" ref="BV52">+ROUND(INDEX(FCSTSDV!$D$2:$L$72,MATCH('tính băng dính sạch'!$D52,FCSTSDV!$C$2:$C$72,0),MATCH('tính băng dính sạch'!BV$3,FCSTSDV!$D$1:$L$1,0))/'tính băng dính sạch'!$E52,1)</f>
        <v>#N/A</v>
      </c>
      <c r="BW52" s="92" t="e">
        <f t="array" ref="BW52">+ROUND(INDEX(FCSTSDV!$D$2:$L$72,MATCH('tính băng dính sạch'!$D52,FCSTSDV!$C$2:$C$72,0),MATCH('tính băng dính sạch'!BW$3,FCSTSDV!$D$1:$L$1,0))/'tính băng dính sạch'!$E52,1)</f>
        <v>#N/A</v>
      </c>
      <c r="BX52" s="92" t="e">
        <f t="array" ref="BX52">+ROUND(INDEX(FCSTSDV!$D$2:$L$72,MATCH('tính băng dính sạch'!$D52,FCSTSDV!$C$2:$C$72,0),MATCH('tính băng dính sạch'!BX$3,FCSTSDV!$D$1:$L$1,0))/'tính băng dính sạch'!$E52,1)</f>
        <v>#N/A</v>
      </c>
      <c r="BY52" s="92" t="e">
        <f t="array" ref="BY52">+ROUND(INDEX(FCSTSDV!$D$2:$L$72,MATCH('tính băng dính sạch'!$D52,FCSTSDV!$C$2:$C$72,0),MATCH('tính băng dính sạch'!BY$3,FCSTSDV!$D$1:$L$1,0))/'tính băng dính sạch'!$E52,1)</f>
        <v>#N/A</v>
      </c>
      <c r="BZ52" s="92" t="e">
        <f t="array" ref="BZ52">+ROUND(INDEX(FCSTSDV!$D$2:$L$72,MATCH('tính băng dính sạch'!$D52,FCSTSDV!$C$2:$C$72,0),MATCH('tính băng dính sạch'!BZ$3,FCSTSDV!$D$1:$L$1,0))/'tính băng dính sạch'!$E52,1)</f>
        <v>#N/A</v>
      </c>
      <c r="CA52" s="92" t="e">
        <f t="array" ref="CA52">+ROUND(INDEX(FCSTSDV!$D$2:$L$72,MATCH('tính băng dính sạch'!$D52,FCSTSDV!$C$2:$C$72,0),MATCH('tính băng dính sạch'!CA$3,FCSTSDV!$D$1:$L$1,0))/'tính băng dính sạch'!$E52,1)</f>
        <v>#N/A</v>
      </c>
      <c r="CB52" s="92" t="e">
        <f t="array" ref="CB52">+ROUND(INDEX(FCSTSDV!$D$2:$L$72,MATCH('tính băng dính sạch'!$D52,FCSTSDV!$C$2:$C$72,0),MATCH('tính băng dính sạch'!CB$3,FCSTSDV!$D$1:$L$1,0))/'tính băng dính sạch'!$E52,1)</f>
        <v>#N/A</v>
      </c>
      <c r="CC52" s="92" t="e">
        <f t="array" ref="CC52">+ROUND(INDEX(FCSTSDV!$D$2:$L$72,MATCH('tính băng dính sạch'!$D52,FCSTSDV!$C$2:$C$72,0),MATCH('tính băng dính sạch'!CC$3,FCSTSDV!$D$1:$L$1,0))/'tính băng dính sạch'!$E52,1)</f>
        <v>#N/A</v>
      </c>
      <c r="CD52" s="92" t="e">
        <f t="array" ref="CD52">+ROUND(INDEX(FCSTSDV!$D$2:$L$72,MATCH('tính băng dính sạch'!$D52,FCSTSDV!$C$2:$C$72,0),MATCH('tính băng dính sạch'!CD$3,FCSTSDV!$D$1:$L$1,0))/'tính băng dính sạch'!$E52,1)</f>
        <v>#N/A</v>
      </c>
      <c r="CE52" s="92" t="e">
        <f t="array" ref="CE52">+ROUND(INDEX(FCSTSDV!$D$2:$L$72,MATCH('tính băng dính sạch'!$D52,FCSTSDV!$C$2:$C$72,0),MATCH('tính băng dính sạch'!CE$3,FCSTSDV!$D$1:$L$1,0))/'tính băng dính sạch'!$E52,1)</f>
        <v>#N/A</v>
      </c>
      <c r="CF52" s="92" t="e">
        <f t="array" ref="CF52">+ROUND(INDEX(FCSTSDV!$D$2:$L$72,MATCH('tính băng dính sạch'!$D52,FCSTSDV!$C$2:$C$72,0),MATCH('tính băng dính sạch'!CF$3,FCSTSDV!$D$1:$L$1,0))/'tính băng dính sạch'!$E52,1)</f>
        <v>#N/A</v>
      </c>
      <c r="CG52" s="92" t="e">
        <f t="array" ref="CG52">+ROUND(INDEX(FCSTSDV!$D$2:$L$72,MATCH('tính băng dính sạch'!$D52,FCSTSDV!$C$2:$C$72,0),MATCH('tính băng dính sạch'!CG$3,FCSTSDV!$D$1:$L$1,0))/'tính băng dính sạch'!$E52,1)</f>
        <v>#N/A</v>
      </c>
      <c r="CH52" s="92" t="e">
        <f t="array" ref="CH52">+ROUND(INDEX(FCSTSDV!$D$2:$L$72,MATCH('tính băng dính sạch'!$D52,FCSTSDV!$C$2:$C$72,0),MATCH('tính băng dính sạch'!CH$3,FCSTSDV!$D$1:$L$1,0))/'tính băng dính sạch'!$E52,1)</f>
        <v>#N/A</v>
      </c>
      <c r="CI52" s="92" t="e">
        <f t="array" ref="CI52">+ROUND(INDEX(FCSTSDV!$D$2:$L$72,MATCH('tính băng dính sạch'!$D52,FCSTSDV!$C$2:$C$72,0),MATCH('tính băng dính sạch'!CI$3,FCSTSDV!$D$1:$L$1,0))/'tính băng dính sạch'!$E52,1)</f>
        <v>#N/A</v>
      </c>
      <c r="CJ52" s="92" t="e">
        <f t="array" ref="CJ52">+ROUND(INDEX(FCSTSDV!$D$2:$L$72,MATCH('tính băng dính sạch'!$D52,FCSTSDV!$C$2:$C$72,0),MATCH('tính băng dính sạch'!CJ$3,FCSTSDV!$D$1:$L$1,0))/'tính băng dính sạch'!$E52,1)</f>
        <v>#N/A</v>
      </c>
      <c r="CK52" s="92" t="e">
        <f t="array" ref="CK52">+ROUND(INDEX(FCSTSDV!$D$2:$L$72,MATCH('tính băng dính sạch'!$D52,FCSTSDV!$C$2:$C$72,0),MATCH('tính băng dính sạch'!CK$3,FCSTSDV!$D$1:$L$1,0))/'tính băng dính sạch'!$E52,1)</f>
        <v>#N/A</v>
      </c>
      <c r="CL52" s="92" t="e">
        <f t="array" ref="CL52">+ROUND(INDEX(FCSTSDV!$D$2:$L$72,MATCH('tính băng dính sạch'!$D52,FCSTSDV!$C$2:$C$72,0),MATCH('tính băng dính sạch'!CL$3,FCSTSDV!$D$1:$L$1,0))/'tính băng dính sạch'!$E52,1)</f>
        <v>#N/A</v>
      </c>
      <c r="CM52" s="92" t="e">
        <f t="array" ref="CM52">+ROUND(INDEX(FCSTSDV!$D$2:$L$72,MATCH('tính băng dính sạch'!$D52,FCSTSDV!$C$2:$C$72,0),MATCH('tính băng dính sạch'!CM$3,FCSTSDV!$D$1:$L$1,0))/'tính băng dính sạch'!$E52,1)</f>
        <v>#N/A</v>
      </c>
      <c r="CN52" s="92" t="e">
        <f t="array" ref="CN52">+ROUND(INDEX(FCSTSDV!$D$2:$L$72,MATCH('tính băng dính sạch'!$D52,FCSTSDV!$C$2:$C$72,0),MATCH('tính băng dính sạch'!CN$3,FCSTSDV!$D$1:$L$1,0))/'tính băng dính sạch'!$E52,1)</f>
        <v>#N/A</v>
      </c>
      <c r="CO52" s="92" t="e">
        <f t="array" ref="CO52">+ROUND(INDEX(FCSTSDV!$D$2:$L$72,MATCH('tính băng dính sạch'!$D52,FCSTSDV!$C$2:$C$72,0),MATCH('tính băng dính sạch'!CO$3,FCSTSDV!$D$1:$L$1,0))/'tính băng dính sạch'!$E52,1)</f>
        <v>#N/A</v>
      </c>
      <c r="CP52" s="92" t="e">
        <f t="array" ref="CP52">+ROUND(INDEX(FCSTSDV!$D$2:$L$72,MATCH('tính băng dính sạch'!$D52,FCSTSDV!$C$2:$C$72,0),MATCH('tính băng dính sạch'!CP$3,FCSTSDV!$D$1:$L$1,0))/'tính băng dính sạch'!$E52,1)</f>
        <v>#N/A</v>
      </c>
      <c r="CQ52" s="92" t="e">
        <f t="array" ref="CQ52">+ROUND(INDEX(FCSTSDV!$D$2:$L$72,MATCH('tính băng dính sạch'!$D52,FCSTSDV!$C$2:$C$72,0),MATCH('tính băng dính sạch'!CQ$3,FCSTSDV!$D$1:$L$1,0))/'tính băng dính sạch'!$E52,1)</f>
        <v>#N/A</v>
      </c>
    </row>
    <row r="53" spans="1:95" ht="20.100000000000001" hidden="1" customHeight="1">
      <c r="A53" s="807"/>
      <c r="B53" s="792"/>
      <c r="C53" s="74"/>
      <c r="D53" s="52" t="s">
        <v>42</v>
      </c>
      <c r="E53" s="53" t="s">
        <v>43</v>
      </c>
      <c r="F53" s="800"/>
      <c r="G53" s="800"/>
      <c r="H53" s="827"/>
      <c r="I53" s="87">
        <f>+SUM(I52:I52)</f>
        <v>0</v>
      </c>
      <c r="J53" s="62" t="e">
        <f>+SUM(J52:J52)</f>
        <v>#N/A</v>
      </c>
      <c r="K53" s="88">
        <f>+F52+G52-SUM(K52:K52)</f>
        <v>4152</v>
      </c>
      <c r="L53" s="88">
        <f>+K53-SUM(L52:L52)</f>
        <v>4152</v>
      </c>
      <c r="M53" s="89" t="e">
        <f>+F52-SUM(M52:M52)</f>
        <v>#N/A</v>
      </c>
      <c r="N53" s="89" t="e">
        <f>+F52-SUM(N52:N52)</f>
        <v>#N/A</v>
      </c>
      <c r="O53" s="89" t="e">
        <f>H52-SUM(O52:O52)</f>
        <v>#N/A</v>
      </c>
      <c r="P53" s="89" t="e">
        <f>+H52-SUM(P52:P52)</f>
        <v>#N/A</v>
      </c>
      <c r="Q53" s="89" t="e">
        <f>+H52-SUM(Q52:Q52)</f>
        <v>#N/A</v>
      </c>
      <c r="R53" s="111" t="e">
        <f>+H52-SUM(R52:R52)</f>
        <v>#N/A</v>
      </c>
      <c r="S53" s="89" t="e">
        <f>+R53-SUM(S52:S52)</f>
        <v>#N/A</v>
      </c>
      <c r="T53" s="89" t="e">
        <f>+H52-SUM(T52:T52)</f>
        <v>#N/A</v>
      </c>
      <c r="U53" s="89" t="e">
        <f>+T53-SUM(U52:U52)</f>
        <v>#N/A</v>
      </c>
      <c r="V53" s="104" t="e">
        <f>+U53-SUM(V52:V52)</f>
        <v>#N/A</v>
      </c>
      <c r="W53" s="90" t="e">
        <f>+H52+SUM(I52:I52)-SUM(W52:W52)</f>
        <v>#N/A</v>
      </c>
      <c r="X53" s="105" t="e">
        <f>+H52+SUM(I52:I52)-SUM(X52:X52)</f>
        <v>#N/A</v>
      </c>
      <c r="Y53" s="105" t="e">
        <f>+H52+SUM(I52:I52)-SUM(Y52:Y52)</f>
        <v>#N/A</v>
      </c>
      <c r="Z53" s="105" t="e">
        <f>+Y53-SUM(Z52:Z52)</f>
        <v>#N/A</v>
      </c>
      <c r="AA53" s="105" t="e">
        <f>H52+SUM(I52:I52)-SUM(AA52:AA52)</f>
        <v>#N/A</v>
      </c>
      <c r="AB53" s="105" t="e">
        <f>+AA53-SUM(AB52:AB52)</f>
        <v>#N/A</v>
      </c>
      <c r="AC53" s="105" t="e">
        <f>+H52+SUM(I52:I52)-SUM(AC52:AC52)</f>
        <v>#N/A</v>
      </c>
      <c r="AD53" s="105" t="e">
        <f>+AC53-SUM(AD52:AD52)</f>
        <v>#N/A</v>
      </c>
      <c r="AE53" s="111" t="e">
        <f>+H52+I53-SUM(AE52:AE52)</f>
        <v>#N/A</v>
      </c>
      <c r="AF53" s="90" t="e">
        <f>+H52+SUM(I52:I52)-SUM(AF52:AF52)</f>
        <v>#N/A</v>
      </c>
      <c r="AG53" s="90" t="e">
        <f>+H52+I53-SUM(AG52:AG52)</f>
        <v>#N/A</v>
      </c>
      <c r="AH53" s="90" t="e">
        <f>+H52-SUM(AH52:AH52)</f>
        <v>#N/A</v>
      </c>
      <c r="AI53" s="90" t="e">
        <f>+AH53-SUM(AI52:AI52)</f>
        <v>#N/A</v>
      </c>
      <c r="AJ53" s="90" t="e">
        <f>+AI53-SUM(AJ52:AJ52)</f>
        <v>#N/A</v>
      </c>
      <c r="AK53" s="90" t="e">
        <f>+H52+I53-SUM(AK52:AK52)</f>
        <v>#N/A</v>
      </c>
      <c r="AL53" s="90" t="e">
        <f>H52-SUM(AL52:AL52)</f>
        <v>#N/A</v>
      </c>
      <c r="AM53" s="90" t="e">
        <f>+H52+I53-SUM(AM52:AM52)</f>
        <v>#N/A</v>
      </c>
      <c r="AN53" s="90" t="e">
        <f>+H52+I53-SUM(AN52:AN52)</f>
        <v>#N/A</v>
      </c>
      <c r="AO53" s="90" t="e">
        <f>+H52+I53-SUM(AO52:AO52)</f>
        <v>#N/A</v>
      </c>
      <c r="AP53" s="90" t="e">
        <f>+H52+I53-SUM(AP52:AP52)</f>
        <v>#N/A</v>
      </c>
      <c r="AQ53" s="90" t="e">
        <f>+H52+I53-SUM(AQ52:AQ52)</f>
        <v>#N/A</v>
      </c>
      <c r="AR53" s="90" t="e">
        <f>+H52+I53-SUM(AR52:AR52)</f>
        <v>#N/A</v>
      </c>
      <c r="AS53" s="90" t="e">
        <f>+H52+I53-SUM(AS52:AS52)</f>
        <v>#N/A</v>
      </c>
      <c r="AT53" s="90" t="e">
        <f>+H52+I53-SUM(AT52:AT52)</f>
        <v>#N/A</v>
      </c>
      <c r="AU53" s="90" t="e">
        <f>+H52+I53-SUM(AU52:AU52)</f>
        <v>#N/A</v>
      </c>
      <c r="AV53" s="90" t="e">
        <f>+H52+I53-SUM(AV52:AV52)</f>
        <v>#N/A</v>
      </c>
      <c r="AW53" s="90" t="e">
        <f>+AV53-SUM(AW52:AW52)</f>
        <v>#N/A</v>
      </c>
      <c r="AX53" s="90" t="e">
        <f>+$H52+$I53-SUM(AX52:AX52)</f>
        <v>#N/A</v>
      </c>
      <c r="AY53" s="90" t="e">
        <f>+$H52+$I53-SUM(AY52:AY52)</f>
        <v>#N/A</v>
      </c>
      <c r="AZ53" s="90" t="e">
        <f>+$H52+$I53-SUM(AZ52:AZ52)</f>
        <v>#N/A</v>
      </c>
      <c r="BA53" s="90" t="e">
        <f>+AZ53-SUM(BA52:BA52)</f>
        <v>#N/A</v>
      </c>
      <c r="BB53" s="90" t="e">
        <f>+BA53-SUM(BB52:BB52)</f>
        <v>#N/A</v>
      </c>
      <c r="BC53" s="90" t="e">
        <f>+BB53-SUM(BC52:BC52)</f>
        <v>#N/A</v>
      </c>
      <c r="BD53" s="90" t="e">
        <f>+BC53-SUM(BD52:BD52)</f>
        <v>#N/A</v>
      </c>
      <c r="BE53" s="90" t="e">
        <f t="shared" ref="BE53:CH53" si="13">$H52+$I$57-SUM(BE52:BE52)</f>
        <v>#N/A</v>
      </c>
      <c r="BF53" s="90" t="e">
        <f t="shared" si="13"/>
        <v>#N/A</v>
      </c>
      <c r="BG53" s="90" t="e">
        <f t="shared" si="13"/>
        <v>#N/A</v>
      </c>
      <c r="BH53" s="90" t="e">
        <f t="shared" si="13"/>
        <v>#N/A</v>
      </c>
      <c r="BI53" s="90" t="e">
        <f t="shared" si="13"/>
        <v>#N/A</v>
      </c>
      <c r="BJ53" s="90" t="e">
        <f t="shared" si="13"/>
        <v>#N/A</v>
      </c>
      <c r="BK53" s="90" t="e">
        <f t="shared" si="13"/>
        <v>#N/A</v>
      </c>
      <c r="BL53" s="90" t="e">
        <f t="shared" si="13"/>
        <v>#N/A</v>
      </c>
      <c r="BM53" s="90" t="e">
        <f t="shared" si="13"/>
        <v>#N/A</v>
      </c>
      <c r="BN53" s="90" t="e">
        <f t="shared" si="13"/>
        <v>#N/A</v>
      </c>
      <c r="BO53" s="90" t="e">
        <f t="shared" si="13"/>
        <v>#N/A</v>
      </c>
      <c r="BP53" s="90" t="e">
        <f t="shared" si="13"/>
        <v>#N/A</v>
      </c>
      <c r="BQ53" s="90" t="e">
        <f t="shared" si="13"/>
        <v>#N/A</v>
      </c>
      <c r="BR53" s="90" t="e">
        <f t="shared" si="13"/>
        <v>#N/A</v>
      </c>
      <c r="BS53" s="90" t="e">
        <f t="shared" si="13"/>
        <v>#N/A</v>
      </c>
      <c r="BT53" s="90" t="e">
        <f t="shared" si="13"/>
        <v>#N/A</v>
      </c>
      <c r="BU53" s="90" t="e">
        <f t="shared" si="13"/>
        <v>#N/A</v>
      </c>
      <c r="BV53" s="90" t="e">
        <f t="shared" si="13"/>
        <v>#N/A</v>
      </c>
      <c r="BW53" s="90" t="e">
        <f t="shared" si="13"/>
        <v>#N/A</v>
      </c>
      <c r="BX53" s="90" t="e">
        <f t="shared" si="13"/>
        <v>#N/A</v>
      </c>
      <c r="BY53" s="90" t="e">
        <f t="shared" si="13"/>
        <v>#N/A</v>
      </c>
      <c r="BZ53" s="90" t="e">
        <f t="shared" si="13"/>
        <v>#N/A</v>
      </c>
      <c r="CA53" s="90" t="e">
        <f t="shared" si="13"/>
        <v>#N/A</v>
      </c>
      <c r="CB53" s="90" t="e">
        <f t="shared" si="13"/>
        <v>#N/A</v>
      </c>
      <c r="CC53" s="90" t="e">
        <f t="shared" si="13"/>
        <v>#N/A</v>
      </c>
      <c r="CD53" s="90" t="e">
        <f t="shared" si="13"/>
        <v>#N/A</v>
      </c>
      <c r="CE53" s="90" t="e">
        <f t="shared" si="13"/>
        <v>#N/A</v>
      </c>
      <c r="CF53" s="90" t="e">
        <f t="shared" si="13"/>
        <v>#N/A</v>
      </c>
      <c r="CG53" s="90" t="e">
        <f t="shared" si="13"/>
        <v>#N/A</v>
      </c>
      <c r="CH53" s="90" t="e">
        <f t="shared" si="13"/>
        <v>#N/A</v>
      </c>
      <c r="CI53" s="90" t="e">
        <f>$H52+$I53-SUM(CI52:CI52)</f>
        <v>#N/A</v>
      </c>
      <c r="CJ53" s="90" t="e">
        <f t="shared" ref="CJ53:CQ53" si="14">+CI53-SUM(CJ52:CJ52)</f>
        <v>#N/A</v>
      </c>
      <c r="CK53" s="90" t="e">
        <f t="shared" si="14"/>
        <v>#N/A</v>
      </c>
      <c r="CL53" s="90" t="e">
        <f t="shared" si="14"/>
        <v>#N/A</v>
      </c>
      <c r="CM53" s="90" t="e">
        <f t="shared" si="14"/>
        <v>#N/A</v>
      </c>
      <c r="CN53" s="90" t="e">
        <f t="shared" si="14"/>
        <v>#N/A</v>
      </c>
      <c r="CO53" s="90" t="e">
        <f t="shared" si="14"/>
        <v>#N/A</v>
      </c>
      <c r="CP53" s="90" t="e">
        <f t="shared" si="14"/>
        <v>#N/A</v>
      </c>
      <c r="CQ53" s="90" t="e">
        <f t="shared" si="14"/>
        <v>#N/A</v>
      </c>
    </row>
    <row r="54" spans="1:95" ht="20.100000000000001" hidden="1" customHeight="1">
      <c r="A54" s="806" t="s">
        <v>14</v>
      </c>
      <c r="B54" s="791" t="s">
        <v>126</v>
      </c>
      <c r="C54" s="72" t="s">
        <v>124</v>
      </c>
      <c r="D54" s="73" t="s">
        <v>127</v>
      </c>
      <c r="E54" s="44">
        <v>756</v>
      </c>
      <c r="F54" s="798"/>
      <c r="G54" s="798">
        <v>0</v>
      </c>
      <c r="H54" s="826">
        <f>+VLOOKUP(B54,'[10]TÚI BÓNG'!$B$4:$E$153,4,0)</f>
        <v>4080</v>
      </c>
      <c r="I54" s="81">
        <f>+ROUND(IFERROR(VLOOKUP(D54,FCSTSDV!$C$2:$C$72,26,0),0)/'tính băng dính sạch'!E54+0,0)</f>
        <v>0</v>
      </c>
      <c r="J54" s="80" t="e">
        <f>+VLOOKUP(D54,FCSTSDV!$C$2:$L$72,84,0)</f>
        <v>#REF!</v>
      </c>
      <c r="K54" s="80"/>
      <c r="L54" s="80"/>
      <c r="M54" s="11" t="e">
        <f t="array" ref="M54">+INDEX(FCSTSDV!$D$2:$L$72,MATCH('tính băng dính sạch'!$D54,FCSTSDV!$C$2:$C$72,0),MATCH('tính băng dính sạch'!M$3,FCSTSDV!$D$1:$L$1,0))/'tính băng dính sạch'!$E54</f>
        <v>#N/A</v>
      </c>
      <c r="N54" s="11" t="e">
        <f t="array" ref="N54">+INDEX(FCSTSDV!$D$2:$L$72,MATCH('tính băng dính sạch'!$D54,FCSTSDV!$C$2:$C$72,0),MATCH('tính băng dính sạch'!N$3,FCSTSDV!$D$1:$L$1,0))/'tính băng dính sạch'!$E54</f>
        <v>#N/A</v>
      </c>
      <c r="O54" s="11" t="e">
        <f t="array" ref="O54">+INDEX(FCSTSDV!$D$2:$L$72,MATCH('tính băng dính sạch'!$D54,FCSTSDV!$C$2:$C$72,0),MATCH('tính băng dính sạch'!O$3,FCSTSDV!$D$1:$L$1,0))/'tính băng dính sạch'!$E54</f>
        <v>#N/A</v>
      </c>
      <c r="P54" s="11" t="e">
        <f t="array" ref="P54">+INDEX(FCSTSDV!$D$2:$L$72,MATCH('tính băng dính sạch'!$D54,FCSTSDV!$C$2:$C$72,0),MATCH('tính băng dính sạch'!P$3,FCSTSDV!$D$1:$L$1,0))/'tính băng dính sạch'!$E54</f>
        <v>#N/A</v>
      </c>
      <c r="Q54" s="11" t="e">
        <f t="array" ref="Q54">+INDEX(FCSTSDV!$D$2:$L$72,MATCH('tính băng dính sạch'!$D54,FCSTSDV!$C$2:$C$72,0),MATCH('tính băng dính sạch'!Q$3,FCSTSDV!$D$1:$L$1,0))/'tính băng dính sạch'!$E54</f>
        <v>#N/A</v>
      </c>
      <c r="R54" s="11" t="e">
        <f t="array" ref="R54">+INDEX(FCSTSDV!$D$2:$L$72,MATCH('tính băng dính sạch'!$D54,FCSTSDV!$C$2:$C$72,0),MATCH('tính băng dính sạch'!R$3,FCSTSDV!$D$1:$L$1,0))/'tính băng dính sạch'!$E54</f>
        <v>#N/A</v>
      </c>
      <c r="S54" s="11" t="e">
        <f t="array" ref="S54">+INDEX(FCSTSDV!$D$2:$L$72,MATCH('tính băng dính sạch'!$D54,FCSTSDV!$C$2:$C$72,0),MATCH('tính băng dính sạch'!S$3,FCSTSDV!$D$1:$L$1,0))/'tính băng dính sạch'!$E54</f>
        <v>#N/A</v>
      </c>
      <c r="T54" s="11" t="e">
        <f t="array" ref="T54">+INDEX(FCSTSDV!$D$2:$L$72,MATCH('tính băng dính sạch'!$D54,FCSTSDV!$C$2:$C$72,0),MATCH('tính băng dính sạch'!T$3,FCSTSDV!$D$1:$L$1,0))/'tính băng dính sạch'!$E54</f>
        <v>#N/A</v>
      </c>
      <c r="U54" s="11" t="e">
        <f t="array" ref="U54">+INDEX(FCSTSDV!$D$2:$L$72,MATCH('tính băng dính sạch'!$D54,FCSTSDV!$C$2:$C$72,0),MATCH('tính băng dính sạch'!U$3,FCSTSDV!$D$1:$L$1,0))/'tính băng dính sạch'!$E54</f>
        <v>#N/A</v>
      </c>
      <c r="V54" s="98" t="e">
        <f t="array" ref="V54">+INDEX(FCSTSDV!$D$2:$L$72,MATCH('tính băng dính sạch'!$D54,FCSTSDV!$C$2:$C$72,0),MATCH('tính băng dính sạch'!V$3,FCSTSDV!$D$1:$L$1,0))/'tính băng dính sạch'!$E54</f>
        <v>#N/A</v>
      </c>
      <c r="W54" s="99" t="e">
        <f t="array" ref="W54">+INDEX(FCSTSDV!$D$2:$L$72,MATCH('tính băng dính sạch'!$D54,FCSTSDV!$C$2:$C$72,0),MATCH('tính băng dính sạch'!W$3,FCSTSDV!$D$1:$L$1,0))/'tính băng dính sạch'!$E54</f>
        <v>#N/A</v>
      </c>
      <c r="X54" s="100" t="e">
        <f t="array" ref="X54">+INDEX(FCSTSDV!$D$2:$L$72,MATCH('tính băng dính sạch'!$D54,FCSTSDV!$C$2:$C$72,0),MATCH('tính băng dính sạch'!X$3,FCSTSDV!$D$1:$L$1,0))/'tính băng dính sạch'!$E54</f>
        <v>#N/A</v>
      </c>
      <c r="Y54" s="100" t="e">
        <f t="array" ref="Y54">+INDEX(FCSTSDV!$D$2:$L$72,MATCH('tính băng dính sạch'!$D54,FCSTSDV!$C$2:$C$72,0),MATCH('tính băng dính sạch'!Y$3,FCSTSDV!$D$1:$L$1,0))/'tính băng dính sạch'!$E54</f>
        <v>#N/A</v>
      </c>
      <c r="Z54" s="100" t="e">
        <f t="array" ref="Z54">+INDEX(FCSTSDV!$D$2:$L$72,MATCH('tính băng dính sạch'!$D54,FCSTSDV!$C$2:$C$72,0),MATCH('tính băng dính sạch'!Z$3,FCSTSDV!$D$1:$L$1,0))/'tính băng dính sạch'!$E54</f>
        <v>#N/A</v>
      </c>
      <c r="AA54" s="100" t="e">
        <f t="array" ref="AA54">+INDEX(FCSTSDV!$D$2:$L$72,MATCH('tính băng dính sạch'!$D54,FCSTSDV!$C$2:$C$72,0),MATCH('tính băng dính sạch'!AA$3,FCSTSDV!$D$1:$L$1,0))/'tính băng dính sạch'!$E54</f>
        <v>#N/A</v>
      </c>
      <c r="AB54" s="100" t="e">
        <f t="array" ref="AB54">+INDEX(FCSTSDV!$D$2:$L$72,MATCH('tính băng dính sạch'!$D54,FCSTSDV!$C$2:$C$72,0),MATCH('tính băng dính sạch'!AB$3,FCSTSDV!$D$1:$L$1,0))/'tính băng dính sạch'!$E54</f>
        <v>#N/A</v>
      </c>
      <c r="AC54" s="100" t="e">
        <f t="array" ref="AC54">+INDEX(FCSTSDV!$D$2:$L$72,MATCH('tính băng dính sạch'!$D54,FCSTSDV!$C$2:$C$72,0),MATCH('tính băng dính sạch'!AC$3,FCSTSDV!$D$1:$L$1,0))/'tính băng dính sạch'!$E54</f>
        <v>#N/A</v>
      </c>
      <c r="AD54" s="100" t="e">
        <f t="array" ref="AD54">+INDEX(FCSTSDV!$D$2:$L$72,MATCH('tính băng dính sạch'!$D54,FCSTSDV!$C$2:$C$72,0),MATCH('tính băng dính sạch'!AD$3,FCSTSDV!$D$1:$L$1,0))/'tính băng dính sạch'!$E54</f>
        <v>#N/A</v>
      </c>
      <c r="AE54" s="100" t="e">
        <f t="array" ref="AE54">+INDEX(FCSTSDV!$D$2:$L$72,MATCH('tính băng dính sạch'!$D54,FCSTSDV!$C$2:$C$72,0),MATCH('tính băng dính sạch'!AE$3,FCSTSDV!$D$1:$L$1,0))/'tính băng dính sạch'!$E54</f>
        <v>#N/A</v>
      </c>
      <c r="AF54" s="99" t="e">
        <f>+INDEX(FCSTSDV!$D$2:$L$72,MATCH('tính băng dính sạch'!$D54,FCSTSDV!$C$2:$C$72,0),MATCH('tính băng dính sạch'!AF$3,FCSTSDV!$D$1:$L$1,0))/'tính băng dính sạch'!$E54</f>
        <v>#N/A</v>
      </c>
      <c r="AG54" s="92" t="e">
        <f t="array" ref="AG54">+ROUND(INDEX(FCSTSDV!$D$2:$L$72,MATCH('tính băng dính sạch'!$D54,FCSTSDV!$C$2:$C$72,0),MATCH('tính băng dính sạch'!AG$3,FCSTSDV!$D$1:$L$1,0))/'tính băng dính sạch'!$E54,1)</f>
        <v>#N/A</v>
      </c>
      <c r="AH54" s="92" t="e">
        <f t="array" ref="AH54">+ROUND(INDEX(FCSTSDV!$D$2:$L$72,MATCH('tính băng dính sạch'!$D54,FCSTSDV!$C$2:$C$72,0),MATCH('tính băng dính sạch'!AH$3,FCSTSDV!$D$1:$L$1,0))/'tính băng dính sạch'!$E54,1)</f>
        <v>#N/A</v>
      </c>
      <c r="AI54" s="92" t="e">
        <f t="array" ref="AI54">+ROUND(INDEX(FCSTSDV!$D$2:$L$72,MATCH('tính băng dính sạch'!$D54,FCSTSDV!$C$2:$C$72,0),MATCH('tính băng dính sạch'!AI$3,FCSTSDV!$D$1:$L$1,0))/'tính băng dính sạch'!$E54,1)</f>
        <v>#N/A</v>
      </c>
      <c r="AJ54" s="92" t="e">
        <f t="array" ref="AJ54">+ROUND(INDEX(FCSTSDV!$D$2:$L$72,MATCH('tính băng dính sạch'!$D54,FCSTSDV!$C$2:$C$72,0),MATCH('tính băng dính sạch'!AJ$3,FCSTSDV!$D$1:$L$1,0))/'tính băng dính sạch'!$E54,1)</f>
        <v>#N/A</v>
      </c>
      <c r="AK54" s="92" t="e">
        <f t="array" ref="AK54">+ROUND(INDEX(FCSTSDV!$D$2:$L$72,MATCH('tính băng dính sạch'!$D54,FCSTSDV!$C$2:$C$72,0),MATCH('tính băng dính sạch'!AK$3,FCSTSDV!$D$1:$L$1,0))/'tính băng dính sạch'!$E54,1)</f>
        <v>#N/A</v>
      </c>
      <c r="AL54" s="92" t="e">
        <f t="array" ref="AL54">+ROUND(INDEX(FCSTSDV!$D$2:$L$72,MATCH('tính băng dính sạch'!$D54,FCSTSDV!$C$2:$C$72,0),MATCH('tính băng dính sạch'!AL$3,FCSTSDV!$D$1:$L$1,0))/'tính băng dính sạch'!$E54,1)</f>
        <v>#N/A</v>
      </c>
      <c r="AM54" s="92" t="e">
        <f t="array" ref="AM54">+ROUND(INDEX(FCSTSDV!$D$2:$L$72,MATCH('tính băng dính sạch'!$D54,FCSTSDV!$C$2:$C$72,0),MATCH('tính băng dính sạch'!AM$3,FCSTSDV!$D$1:$L$1,0))/'tính băng dính sạch'!$E54,1)</f>
        <v>#N/A</v>
      </c>
      <c r="AN54" s="92" t="e">
        <f t="array" ref="AN54">+ROUND(INDEX(FCSTSDV!$D$2:$L$72,MATCH('tính băng dính sạch'!$D54,FCSTSDV!$C$2:$C$72,0),MATCH('tính băng dính sạch'!AN$3,FCSTSDV!$D$1:$L$1,0))/'tính băng dính sạch'!$E54,1)</f>
        <v>#N/A</v>
      </c>
      <c r="AO54" s="92" t="e">
        <f t="array" ref="AO54">+ROUND(INDEX(FCSTSDV!$D$2:$L$72,MATCH('tính băng dính sạch'!$D54,FCSTSDV!$C$2:$C$72,0),MATCH('tính băng dính sạch'!AO$3,FCSTSDV!$D$1:$L$1,0))/'tính băng dính sạch'!$E54,1)</f>
        <v>#N/A</v>
      </c>
      <c r="AP54" s="92" t="e">
        <f t="array" ref="AP54">+ROUND(INDEX(FCSTSDV!$D$2:$L$72,MATCH('tính băng dính sạch'!$D54,FCSTSDV!$C$2:$C$72,0),MATCH('tính băng dính sạch'!AP$3,FCSTSDV!$D$1:$L$1,0))/'tính băng dính sạch'!$E54,1)</f>
        <v>#N/A</v>
      </c>
      <c r="AQ54" s="92" t="e">
        <f t="array" ref="AQ54">+ROUND(INDEX(FCSTSDV!$D$2:$L$72,MATCH('tính băng dính sạch'!$D54,FCSTSDV!$C$2:$C$72,0),MATCH('tính băng dính sạch'!AQ$3,FCSTSDV!$D$1:$L$1,0))/'tính băng dính sạch'!$E54,1)</f>
        <v>#N/A</v>
      </c>
      <c r="AR54" s="92" t="e">
        <f t="array" ref="AR54">+ROUND(INDEX(FCSTSDV!$D$2:$L$72,MATCH('tính băng dính sạch'!$D54,FCSTSDV!$C$2:$C$72,0),MATCH('tính băng dính sạch'!AR$3,FCSTSDV!$D$1:$L$1,0))/'tính băng dính sạch'!$E54,1)</f>
        <v>#N/A</v>
      </c>
      <c r="AS54" s="92" t="e">
        <f t="array" ref="AS54">+ROUND(INDEX(FCSTSDV!$D$2:$L$72,MATCH('tính băng dính sạch'!$D54,FCSTSDV!$C$2:$C$72,0),MATCH('tính băng dính sạch'!AS$3,FCSTSDV!$D$1:$L$1,0))/'tính băng dính sạch'!$E54,1)</f>
        <v>#N/A</v>
      </c>
      <c r="AT54" s="92" t="e">
        <f t="array" ref="AT54">+ROUND(INDEX(FCSTSDV!$D$2:$L$72,MATCH('tính băng dính sạch'!$D54,FCSTSDV!$C$2:$C$72,0),MATCH('tính băng dính sạch'!AT$3,FCSTSDV!$D$1:$L$1,0))/'tính băng dính sạch'!$E54,1)</f>
        <v>#N/A</v>
      </c>
      <c r="AU54" s="92" t="e">
        <f t="array" ref="AU54">+ROUND(INDEX(FCSTSDV!$D$2:$L$72,MATCH('tính băng dính sạch'!$D54,FCSTSDV!$C$2:$C$72,0),MATCH('tính băng dính sạch'!AU$3,FCSTSDV!$D$1:$L$1,0))/'tính băng dính sạch'!$E54,1)</f>
        <v>#N/A</v>
      </c>
      <c r="AV54" s="92" t="e">
        <f t="array" ref="AV54">+ROUND(INDEX(FCSTSDV!$D$2:$L$72,MATCH('tính băng dính sạch'!$D54,FCSTSDV!$C$2:$C$72,0),MATCH('tính băng dính sạch'!AV$3,FCSTSDV!$D$1:$L$1,0))/'tính băng dính sạch'!$E54,1)</f>
        <v>#N/A</v>
      </c>
      <c r="AW54" s="92" t="e">
        <f t="array" ref="AW54">+ROUND(INDEX(FCSTSDV!$D$2:$L$72,MATCH('tính băng dính sạch'!$D54,FCSTSDV!$C$2:$C$72,0),MATCH('tính băng dính sạch'!AW$3,FCSTSDV!$D$1:$L$1,0))/'tính băng dính sạch'!$E54,1)</f>
        <v>#N/A</v>
      </c>
      <c r="AX54" s="92" t="e">
        <f t="array" ref="AX54">+ROUND(INDEX(FCSTSDV!$D$2:$L$72,MATCH('tính băng dính sạch'!$D54,FCSTSDV!$C$2:$C$72,0),MATCH('tính băng dính sạch'!AX$3,FCSTSDV!$D$1:$L$1,0))/'tính băng dính sạch'!$E54,1)</f>
        <v>#N/A</v>
      </c>
      <c r="AY54" s="92" t="e">
        <f t="array" ref="AY54">+ROUND(INDEX(FCSTSDV!$D$2:$L$72,MATCH('tính băng dính sạch'!$D54,FCSTSDV!$C$2:$C$72,0),MATCH('tính băng dính sạch'!AY$3,FCSTSDV!$D$1:$L$1,0))/'tính băng dính sạch'!$E54,1)</f>
        <v>#N/A</v>
      </c>
      <c r="AZ54" s="92" t="e">
        <f t="array" ref="AZ54">+ROUND(INDEX(FCSTSDV!$D$2:$L$72,MATCH('tính băng dính sạch'!$D54,FCSTSDV!$C$2:$C$72,0),MATCH('tính băng dính sạch'!AZ$3,FCSTSDV!$D$1:$L$1,0))/'tính băng dính sạch'!$E54,1)</f>
        <v>#N/A</v>
      </c>
      <c r="BA54" s="92" t="e">
        <f t="array" ref="BA54">+ROUND(INDEX(FCSTSDV!$D$2:$L$72,MATCH('tính băng dính sạch'!$D54,FCSTSDV!$C$2:$C$72,0),MATCH('tính băng dính sạch'!BA$3,FCSTSDV!$D$1:$L$1,0))/'tính băng dính sạch'!$E54,1)</f>
        <v>#N/A</v>
      </c>
      <c r="BB54" s="92" t="e">
        <f t="array" ref="BB54">+ROUND(INDEX(FCSTSDV!$D$2:$L$72,MATCH('tính băng dính sạch'!$D54,FCSTSDV!$C$2:$C$72,0),MATCH('tính băng dính sạch'!BB$3,FCSTSDV!$D$1:$L$1,0))/'tính băng dính sạch'!$E54,1)</f>
        <v>#N/A</v>
      </c>
      <c r="BC54" s="92" t="e">
        <f t="array" ref="BC54">+ROUND(INDEX(FCSTSDV!$D$2:$L$72,MATCH('tính băng dính sạch'!$D54,FCSTSDV!$C$2:$C$72,0),MATCH('tính băng dính sạch'!BC$3,FCSTSDV!$D$1:$L$1,0))/'tính băng dính sạch'!$E54,1)</f>
        <v>#N/A</v>
      </c>
      <c r="BD54" s="92" t="e">
        <f t="array" ref="BD54">+ROUND(INDEX(FCSTSDV!$D$2:$L$72,MATCH('tính băng dính sạch'!$D54,FCSTSDV!$C$2:$C$72,0),MATCH('tính băng dính sạch'!BD$3,FCSTSDV!$D$1:$L$1,0))/'tính băng dính sạch'!$E54,1)</f>
        <v>#N/A</v>
      </c>
      <c r="BE54" s="92" t="e">
        <f t="array" ref="BE54">+ROUND(INDEX(FCSTSDV!$D$2:$L$72,MATCH('tính băng dính sạch'!$D54,FCSTSDV!$C$2:$C$72,0),MATCH('tính băng dính sạch'!BE$3,FCSTSDV!$D$1:$L$1,0))/'tính băng dính sạch'!$E54,1)</f>
        <v>#N/A</v>
      </c>
      <c r="BF54" s="92" t="e">
        <f t="array" ref="BF54">+ROUND(INDEX(FCSTSDV!$D$2:$L$72,MATCH('tính băng dính sạch'!$D54,FCSTSDV!$C$2:$C$72,0),MATCH('tính băng dính sạch'!BF$3,FCSTSDV!$D$1:$L$1,0))/'tính băng dính sạch'!$E54,1)</f>
        <v>#N/A</v>
      </c>
      <c r="BG54" s="92" t="e">
        <f t="array" ref="BG54">+ROUND(INDEX(FCSTSDV!$D$2:$L$72,MATCH('tính băng dính sạch'!$D54,FCSTSDV!$C$2:$C$72,0),MATCH('tính băng dính sạch'!BG$3,FCSTSDV!$D$1:$L$1,0))/'tính băng dính sạch'!$E54,1)</f>
        <v>#N/A</v>
      </c>
      <c r="BH54" s="92" t="e">
        <f t="array" ref="BH54">+ROUND(INDEX(FCSTSDV!$D$2:$L$72,MATCH('tính băng dính sạch'!$D54,FCSTSDV!$C$2:$C$72,0),MATCH('tính băng dính sạch'!BH$3,FCSTSDV!$D$1:$L$1,0))/'tính băng dính sạch'!$E54,1)</f>
        <v>#N/A</v>
      </c>
      <c r="BI54" s="92" t="e">
        <f t="array" ref="BI54">+ROUND(INDEX(FCSTSDV!$D$2:$L$72,MATCH('tính băng dính sạch'!$D54,FCSTSDV!$C$2:$C$72,0),MATCH('tính băng dính sạch'!BI$3,FCSTSDV!$D$1:$L$1,0))/'tính băng dính sạch'!$E54,1)</f>
        <v>#N/A</v>
      </c>
      <c r="BJ54" s="92" t="e">
        <f t="array" ref="BJ54">+ROUND(INDEX(FCSTSDV!$D$2:$L$72,MATCH('tính băng dính sạch'!$D54,FCSTSDV!$C$2:$C$72,0),MATCH('tính băng dính sạch'!BJ$3,FCSTSDV!$D$1:$L$1,0))/'tính băng dính sạch'!$E54,1)</f>
        <v>#N/A</v>
      </c>
      <c r="BK54" s="92" t="e">
        <f t="array" ref="BK54">+ROUND(INDEX(FCSTSDV!$D$2:$L$72,MATCH('tính băng dính sạch'!$D54,FCSTSDV!$C$2:$C$72,0),MATCH('tính băng dính sạch'!BK$3,FCSTSDV!$D$1:$L$1,0))/'tính băng dính sạch'!$E54,1)</f>
        <v>#N/A</v>
      </c>
      <c r="BL54" s="92" t="e">
        <f t="array" ref="BL54">+ROUND(INDEX(FCSTSDV!$D$2:$L$72,MATCH('tính băng dính sạch'!$D54,FCSTSDV!$C$2:$C$72,0),MATCH('tính băng dính sạch'!BL$3,FCSTSDV!$D$1:$L$1,0))/'tính băng dính sạch'!$E54,1)</f>
        <v>#N/A</v>
      </c>
      <c r="BM54" s="92" t="e">
        <f t="array" ref="BM54">+ROUND(INDEX(FCSTSDV!$D$2:$L$72,MATCH('tính băng dính sạch'!$D54,FCSTSDV!$C$2:$C$72,0),MATCH('tính băng dính sạch'!BM$3,FCSTSDV!$D$1:$L$1,0))/'tính băng dính sạch'!$E54,1)</f>
        <v>#N/A</v>
      </c>
      <c r="BN54" s="92" t="e">
        <f t="array" ref="BN54">+ROUND(INDEX(FCSTSDV!$D$2:$L$72,MATCH('tính băng dính sạch'!$D54,FCSTSDV!$C$2:$C$72,0),MATCH('tính băng dính sạch'!BN$3,FCSTSDV!$D$1:$L$1,0))/'tính băng dính sạch'!$E54,1)</f>
        <v>#N/A</v>
      </c>
      <c r="BO54" s="92" t="e">
        <f t="array" ref="BO54">+ROUND(INDEX(FCSTSDV!$D$2:$L$72,MATCH('tính băng dính sạch'!$D54,FCSTSDV!$C$2:$C$72,0),MATCH('tính băng dính sạch'!BO$3,FCSTSDV!$D$1:$L$1,0))/'tính băng dính sạch'!$E54,1)</f>
        <v>#N/A</v>
      </c>
      <c r="BP54" s="92" t="e">
        <f t="array" ref="BP54">+ROUND(INDEX(FCSTSDV!$D$2:$L$72,MATCH('tính băng dính sạch'!$D54,FCSTSDV!$C$2:$C$72,0),MATCH('tính băng dính sạch'!BP$3,FCSTSDV!$D$1:$L$1,0))/'tính băng dính sạch'!$E54,1)</f>
        <v>#N/A</v>
      </c>
      <c r="BQ54" s="92" t="e">
        <f t="array" ref="BQ54">+ROUND(INDEX(FCSTSDV!$D$2:$L$72,MATCH('tính băng dính sạch'!$D54,FCSTSDV!$C$2:$C$72,0),MATCH('tính băng dính sạch'!BQ$3,FCSTSDV!$D$1:$L$1,0))/'tính băng dính sạch'!$E54,1)</f>
        <v>#N/A</v>
      </c>
      <c r="BR54" s="92" t="e">
        <f t="array" ref="BR54">+ROUND(INDEX(FCSTSDV!$D$2:$L$72,MATCH('tính băng dính sạch'!$D54,FCSTSDV!$C$2:$C$72,0),MATCH('tính băng dính sạch'!BR$3,FCSTSDV!$D$1:$L$1,0))/'tính băng dính sạch'!$E54,1)</f>
        <v>#N/A</v>
      </c>
      <c r="BS54" s="92" t="e">
        <f t="array" ref="BS54">+ROUND(INDEX(FCSTSDV!$D$2:$L$72,MATCH('tính băng dính sạch'!$D54,FCSTSDV!$C$2:$C$72,0),MATCH('tính băng dính sạch'!BS$3,FCSTSDV!$D$1:$L$1,0))/'tính băng dính sạch'!$E54,1)</f>
        <v>#N/A</v>
      </c>
      <c r="BT54" s="92" t="e">
        <f t="array" ref="BT54">+ROUND(INDEX(FCSTSDV!$D$2:$L$72,MATCH('tính băng dính sạch'!$D54,FCSTSDV!$C$2:$C$72,0),MATCH('tính băng dính sạch'!BT$3,FCSTSDV!$D$1:$L$1,0))/'tính băng dính sạch'!$E54,1)</f>
        <v>#N/A</v>
      </c>
      <c r="BU54" s="92" t="e">
        <f t="array" ref="BU54">+ROUND(INDEX(FCSTSDV!$D$2:$L$72,MATCH('tính băng dính sạch'!$D54,FCSTSDV!$C$2:$C$72,0),MATCH('tính băng dính sạch'!BU$3,FCSTSDV!$D$1:$L$1,0))/'tính băng dính sạch'!$E54,1)</f>
        <v>#N/A</v>
      </c>
      <c r="BV54" s="92" t="e">
        <f t="array" ref="BV54">+ROUND(INDEX(FCSTSDV!$D$2:$L$72,MATCH('tính băng dính sạch'!$D54,FCSTSDV!$C$2:$C$72,0),MATCH('tính băng dính sạch'!BV$3,FCSTSDV!$D$1:$L$1,0))/'tính băng dính sạch'!$E54,1)</f>
        <v>#N/A</v>
      </c>
      <c r="BW54" s="92" t="e">
        <f t="array" ref="BW54">+ROUND(INDEX(FCSTSDV!$D$2:$L$72,MATCH('tính băng dính sạch'!$D54,FCSTSDV!$C$2:$C$72,0),MATCH('tính băng dính sạch'!BW$3,FCSTSDV!$D$1:$L$1,0))/'tính băng dính sạch'!$E54,1)</f>
        <v>#N/A</v>
      </c>
      <c r="BX54" s="92" t="e">
        <f t="array" ref="BX54">+ROUND(INDEX(FCSTSDV!$D$2:$L$72,MATCH('tính băng dính sạch'!$D54,FCSTSDV!$C$2:$C$72,0),MATCH('tính băng dính sạch'!BX$3,FCSTSDV!$D$1:$L$1,0))/'tính băng dính sạch'!$E54,1)</f>
        <v>#N/A</v>
      </c>
      <c r="BY54" s="92" t="e">
        <f t="array" ref="BY54">+ROUND(INDEX(FCSTSDV!$D$2:$L$72,MATCH('tính băng dính sạch'!$D54,FCSTSDV!$C$2:$C$72,0),MATCH('tính băng dính sạch'!BY$3,FCSTSDV!$D$1:$L$1,0))/'tính băng dính sạch'!$E54,1)</f>
        <v>#N/A</v>
      </c>
      <c r="BZ54" s="92" t="e">
        <f t="array" ref="BZ54">+ROUND(INDEX(FCSTSDV!$D$2:$L$72,MATCH('tính băng dính sạch'!$D54,FCSTSDV!$C$2:$C$72,0),MATCH('tính băng dính sạch'!BZ$3,FCSTSDV!$D$1:$L$1,0))/'tính băng dính sạch'!$E54,1)</f>
        <v>#N/A</v>
      </c>
      <c r="CA54" s="92" t="e">
        <f t="array" ref="CA54">+ROUND(INDEX(FCSTSDV!$D$2:$L$72,MATCH('tính băng dính sạch'!$D54,FCSTSDV!$C$2:$C$72,0),MATCH('tính băng dính sạch'!CA$3,FCSTSDV!$D$1:$L$1,0))/'tính băng dính sạch'!$E54,1)</f>
        <v>#N/A</v>
      </c>
      <c r="CB54" s="92" t="e">
        <f t="array" ref="CB54">+ROUND(INDEX(FCSTSDV!$D$2:$L$72,MATCH('tính băng dính sạch'!$D54,FCSTSDV!$C$2:$C$72,0),MATCH('tính băng dính sạch'!CB$3,FCSTSDV!$D$1:$L$1,0))/'tính băng dính sạch'!$E54,1)</f>
        <v>#N/A</v>
      </c>
      <c r="CC54" s="92" t="e">
        <f t="array" ref="CC54">+ROUND(INDEX(FCSTSDV!$D$2:$L$72,MATCH('tính băng dính sạch'!$D54,FCSTSDV!$C$2:$C$72,0),MATCH('tính băng dính sạch'!CC$3,FCSTSDV!$D$1:$L$1,0))/'tính băng dính sạch'!$E54,1)</f>
        <v>#N/A</v>
      </c>
      <c r="CD54" s="92" t="e">
        <f t="array" ref="CD54">+ROUND(INDEX(FCSTSDV!$D$2:$L$72,MATCH('tính băng dính sạch'!$D54,FCSTSDV!$C$2:$C$72,0),MATCH('tính băng dính sạch'!CD$3,FCSTSDV!$D$1:$L$1,0))/'tính băng dính sạch'!$E54,1)</f>
        <v>#N/A</v>
      </c>
      <c r="CE54" s="92" t="e">
        <f t="array" ref="CE54">+ROUND(INDEX(FCSTSDV!$D$2:$L$72,MATCH('tính băng dính sạch'!$D54,FCSTSDV!$C$2:$C$72,0),MATCH('tính băng dính sạch'!CE$3,FCSTSDV!$D$1:$L$1,0))/'tính băng dính sạch'!$E54,1)</f>
        <v>#N/A</v>
      </c>
      <c r="CF54" s="92" t="e">
        <f t="array" ref="CF54">+ROUND(INDEX(FCSTSDV!$D$2:$L$72,MATCH('tính băng dính sạch'!$D54,FCSTSDV!$C$2:$C$72,0),MATCH('tính băng dính sạch'!CF$3,FCSTSDV!$D$1:$L$1,0))/'tính băng dính sạch'!$E54,1)</f>
        <v>#N/A</v>
      </c>
      <c r="CG54" s="92" t="e">
        <f t="array" ref="CG54">+ROUND(INDEX(FCSTSDV!$D$2:$L$72,MATCH('tính băng dính sạch'!$D54,FCSTSDV!$C$2:$C$72,0),MATCH('tính băng dính sạch'!CG$3,FCSTSDV!$D$1:$L$1,0))/'tính băng dính sạch'!$E54,1)</f>
        <v>#N/A</v>
      </c>
      <c r="CH54" s="92" t="e">
        <f t="array" ref="CH54">+ROUND(INDEX(FCSTSDV!$D$2:$L$72,MATCH('tính băng dính sạch'!$D54,FCSTSDV!$C$2:$C$72,0),MATCH('tính băng dính sạch'!CH$3,FCSTSDV!$D$1:$L$1,0))/'tính băng dính sạch'!$E54,1)</f>
        <v>#N/A</v>
      </c>
      <c r="CI54" s="92" t="e">
        <f t="array" ref="CI54">+ROUND(INDEX(FCSTSDV!$D$2:$L$72,MATCH('tính băng dính sạch'!$D54,FCSTSDV!$C$2:$C$72,0),MATCH('tính băng dính sạch'!CI$3,FCSTSDV!$D$1:$L$1,0))/'tính băng dính sạch'!$E54,1)</f>
        <v>#N/A</v>
      </c>
      <c r="CJ54" s="92" t="e">
        <f t="array" ref="CJ54">+ROUND(INDEX(FCSTSDV!$D$2:$L$72,MATCH('tính băng dính sạch'!$D54,FCSTSDV!$C$2:$C$72,0),MATCH('tính băng dính sạch'!CJ$3,FCSTSDV!$D$1:$L$1,0))/'tính băng dính sạch'!$E54,1)</f>
        <v>#N/A</v>
      </c>
      <c r="CK54" s="92" t="e">
        <f t="array" ref="CK54">+ROUND(INDEX(FCSTSDV!$D$2:$L$72,MATCH('tính băng dính sạch'!$D54,FCSTSDV!$C$2:$C$72,0),MATCH('tính băng dính sạch'!CK$3,FCSTSDV!$D$1:$L$1,0))/'tính băng dính sạch'!$E54,1)</f>
        <v>#N/A</v>
      </c>
      <c r="CL54" s="92" t="e">
        <f t="array" ref="CL54">+ROUND(INDEX(FCSTSDV!$D$2:$L$72,MATCH('tính băng dính sạch'!$D54,FCSTSDV!$C$2:$C$72,0),MATCH('tính băng dính sạch'!CL$3,FCSTSDV!$D$1:$L$1,0))/'tính băng dính sạch'!$E54,1)</f>
        <v>#N/A</v>
      </c>
      <c r="CM54" s="92" t="e">
        <f t="array" ref="CM54">+ROUND(INDEX(FCSTSDV!$D$2:$L$72,MATCH('tính băng dính sạch'!$D54,FCSTSDV!$C$2:$C$72,0),MATCH('tính băng dính sạch'!CM$3,FCSTSDV!$D$1:$L$1,0))/'tính băng dính sạch'!$E54,1)</f>
        <v>#N/A</v>
      </c>
      <c r="CN54" s="92" t="e">
        <f t="array" ref="CN54">+ROUND(INDEX(FCSTSDV!$D$2:$L$72,MATCH('tính băng dính sạch'!$D54,FCSTSDV!$C$2:$C$72,0),MATCH('tính băng dính sạch'!CN$3,FCSTSDV!$D$1:$L$1,0))/'tính băng dính sạch'!$E54,1)</f>
        <v>#N/A</v>
      </c>
      <c r="CO54" s="92" t="e">
        <f t="array" ref="CO54">+ROUND(INDEX(FCSTSDV!$D$2:$L$72,MATCH('tính băng dính sạch'!$D54,FCSTSDV!$C$2:$C$72,0),MATCH('tính băng dính sạch'!CO$3,FCSTSDV!$D$1:$L$1,0))/'tính băng dính sạch'!$E54,1)</f>
        <v>#N/A</v>
      </c>
      <c r="CP54" s="92" t="e">
        <f t="array" ref="CP54">+ROUND(INDEX(FCSTSDV!$D$2:$L$72,MATCH('tính băng dính sạch'!$D54,FCSTSDV!$C$2:$C$72,0),MATCH('tính băng dính sạch'!CP$3,FCSTSDV!$D$1:$L$1,0))/'tính băng dính sạch'!$E54,1)</f>
        <v>#N/A</v>
      </c>
      <c r="CQ54" s="92" t="e">
        <f t="array" ref="CQ54">+ROUND(INDEX(FCSTSDV!$D$2:$L$72,MATCH('tính băng dính sạch'!$D54,FCSTSDV!$C$2:$C$72,0),MATCH('tính băng dính sạch'!CQ$3,FCSTSDV!$D$1:$L$1,0))/'tính băng dính sạch'!$E54,1)</f>
        <v>#N/A</v>
      </c>
    </row>
    <row r="55" spans="1:95" ht="20.100000000000001" hidden="1" customHeight="1">
      <c r="A55" s="813"/>
      <c r="B55" s="795"/>
      <c r="C55" s="67" t="s">
        <v>124</v>
      </c>
      <c r="D55" s="32" t="s">
        <v>128</v>
      </c>
      <c r="E55" s="49">
        <v>525</v>
      </c>
      <c r="F55" s="799"/>
      <c r="G55" s="799"/>
      <c r="H55" s="830"/>
      <c r="I55" s="81">
        <f>+ROUND(IFERROR(VLOOKUP(D55,FCSTSDV!$C$2:$C$72,26,0),0)/'tính băng dính sạch'!E55+0,0)</f>
        <v>0</v>
      </c>
      <c r="J55" s="85" t="e">
        <f>+VLOOKUP(D55,FCSTSDV!$C$2:$L$72,84,0)</f>
        <v>#REF!</v>
      </c>
      <c r="K55" s="85" t="e">
        <f t="array" ref="K55">+INDEX(FCSTSDV!$D$2:$L$72,MATCH('tính băng dính sạch'!$D55,FCSTSDV!$C$2:$C$72,0),MATCH('tính băng dính sạch'!K$3,FCSTSDV!$D$1:$L$1,0))/'tính băng dính sạch'!$E55</f>
        <v>#N/A</v>
      </c>
      <c r="L55" s="85" t="e">
        <f t="array" ref="L55">+INDEX(FCSTSDV!$D$2:$L$72,MATCH('tính băng dính sạch'!$D55,FCSTSDV!$C$2:$C$72,0),MATCH('tính băng dính sạch'!L$3,FCSTSDV!$D$1:$L$1,0))/'tính băng dính sạch'!$E55</f>
        <v>#N/A</v>
      </c>
      <c r="M55" s="84" t="e">
        <f t="array" ref="M55">+INDEX(FCSTSDV!$D$2:$L$72,MATCH('tính băng dính sạch'!$D55,FCSTSDV!$C$2:$C$72,0),MATCH('tính băng dính sạch'!M$3,FCSTSDV!$D$1:$L$1,0))/'tính băng dính sạch'!$E55</f>
        <v>#N/A</v>
      </c>
      <c r="N55" s="84" t="e">
        <f t="array" ref="N55">+INDEX(FCSTSDV!$D$2:$L$72,MATCH('tính băng dính sạch'!$D55,FCSTSDV!$C$2:$C$72,0),MATCH('tính băng dính sạch'!N$3,FCSTSDV!$D$1:$L$1,0))/'tính băng dính sạch'!$E55</f>
        <v>#N/A</v>
      </c>
      <c r="O55" s="84" t="e">
        <f t="array" ref="O55">+INDEX(FCSTSDV!$D$2:$L$72,MATCH('tính băng dính sạch'!$D55,FCSTSDV!$C$2:$C$72,0),MATCH('tính băng dính sạch'!O$3,FCSTSDV!$D$1:$L$1,0))/'tính băng dính sạch'!$E55</f>
        <v>#N/A</v>
      </c>
      <c r="P55" s="84" t="e">
        <f t="array" ref="P55">+INDEX(FCSTSDV!$D$2:$L$72,MATCH('tính băng dính sạch'!$D55,FCSTSDV!$C$2:$C$72,0),MATCH('tính băng dính sạch'!P$3,FCSTSDV!$D$1:$L$1,0))/'tính băng dính sạch'!$E55</f>
        <v>#N/A</v>
      </c>
      <c r="Q55" s="84" t="e">
        <f t="array" ref="Q55">+INDEX(FCSTSDV!$D$2:$L$72,MATCH('tính băng dính sạch'!$D55,FCSTSDV!$C$2:$C$72,0),MATCH('tính băng dính sạch'!Q$3,FCSTSDV!$D$1:$L$1,0))/'tính băng dính sạch'!$E55</f>
        <v>#N/A</v>
      </c>
      <c r="R55" s="84" t="e">
        <f t="array" ref="R55">+INDEX(FCSTSDV!$D$2:$L$72,MATCH('tính băng dính sạch'!$D55,FCSTSDV!$C$2:$C$72,0),MATCH('tính băng dính sạch'!R$3,FCSTSDV!$D$1:$L$1,0))/'tính băng dính sạch'!$E55</f>
        <v>#N/A</v>
      </c>
      <c r="S55" s="84" t="e">
        <f t="array" ref="S55">+INDEX(FCSTSDV!$D$2:$L$72,MATCH('tính băng dính sạch'!$D55,FCSTSDV!$C$2:$C$72,0),MATCH('tính băng dính sạch'!S$3,FCSTSDV!$D$1:$L$1,0))/'tính băng dính sạch'!$E55</f>
        <v>#N/A</v>
      </c>
      <c r="T55" s="84" t="e">
        <f t="array" ref="T55">+INDEX(FCSTSDV!$D$2:$L$72,MATCH('tính băng dính sạch'!$D55,FCSTSDV!$C$2:$C$72,0),MATCH('tính băng dính sạch'!T$3,FCSTSDV!$D$1:$L$1,0))/'tính băng dính sạch'!$E55</f>
        <v>#N/A</v>
      </c>
      <c r="U55" s="84" t="e">
        <f t="array" ref="U55">+INDEX(FCSTSDV!$D$2:$L$72,MATCH('tính băng dính sạch'!$D55,FCSTSDV!$C$2:$C$72,0),MATCH('tính băng dính sạch'!U$3,FCSTSDV!$D$1:$L$1,0))/'tính băng dính sạch'!$E55</f>
        <v>#N/A</v>
      </c>
      <c r="V55" s="101" t="e">
        <f t="array" ref="V55">+INDEX(FCSTSDV!$D$2:$L$72,MATCH('tính băng dính sạch'!$D55,FCSTSDV!$C$2:$C$72,0),MATCH('tính băng dính sạch'!V$3,FCSTSDV!$D$1:$L$1,0))/'tính băng dính sạch'!$E55</f>
        <v>#N/A</v>
      </c>
      <c r="W55" s="92" t="e">
        <f t="array" ref="W55">+INDEX(FCSTSDV!$D$2:$L$72,MATCH('tính băng dính sạch'!$D55,FCSTSDV!$C$2:$C$72,0),MATCH('tính băng dính sạch'!W$3,FCSTSDV!$D$1:$L$1,0))/'tính băng dính sạch'!$E55</f>
        <v>#N/A</v>
      </c>
      <c r="X55" s="102" t="e">
        <f t="array" ref="X55">+INDEX(FCSTSDV!$D$2:$L$72,MATCH('tính băng dính sạch'!$D55,FCSTSDV!$C$2:$C$72,0),MATCH('tính băng dính sạch'!X$3,FCSTSDV!$D$1:$L$1,0))/'tính băng dính sạch'!$E55</f>
        <v>#N/A</v>
      </c>
      <c r="Y55" s="102" t="e">
        <f t="array" ref="Y55">+INDEX(FCSTSDV!$D$2:$L$72,MATCH('tính băng dính sạch'!$D55,FCSTSDV!$C$2:$C$72,0),MATCH('tính băng dính sạch'!Y$3,FCSTSDV!$D$1:$L$1,0))/'tính băng dính sạch'!$E55</f>
        <v>#N/A</v>
      </c>
      <c r="Z55" s="102" t="e">
        <f t="array" ref="Z55">+INDEX(FCSTSDV!$D$2:$L$72,MATCH('tính băng dính sạch'!$D55,FCSTSDV!$C$2:$C$72,0),MATCH('tính băng dính sạch'!Z$3,FCSTSDV!$D$1:$L$1,0))/'tính băng dính sạch'!$E55</f>
        <v>#N/A</v>
      </c>
      <c r="AA55" s="102" t="e">
        <f t="array" ref="AA55">+INDEX(FCSTSDV!$D$2:$L$72,MATCH('tính băng dính sạch'!$D55,FCSTSDV!$C$2:$C$72,0),MATCH('tính băng dính sạch'!AA$3,FCSTSDV!$D$1:$L$1,0))/'tính băng dính sạch'!$E55</f>
        <v>#N/A</v>
      </c>
      <c r="AB55" s="102" t="e">
        <f t="array" ref="AB55">+INDEX(FCSTSDV!$D$2:$L$72,MATCH('tính băng dính sạch'!$D55,FCSTSDV!$C$2:$C$72,0),MATCH('tính băng dính sạch'!AB$3,FCSTSDV!$D$1:$L$1,0))/'tính băng dính sạch'!$E55</f>
        <v>#N/A</v>
      </c>
      <c r="AC55" s="102" t="e">
        <f t="array" ref="AC55">+INDEX(FCSTSDV!$D$2:$L$72,MATCH('tính băng dính sạch'!$D55,FCSTSDV!$C$2:$C$72,0),MATCH('tính băng dính sạch'!AC$3,FCSTSDV!$D$1:$L$1,0))/'tính băng dính sạch'!$E55</f>
        <v>#N/A</v>
      </c>
      <c r="AD55" s="102" t="e">
        <f t="array" ref="AD55">+INDEX(FCSTSDV!$D$2:$L$72,MATCH('tính băng dính sạch'!$D55,FCSTSDV!$C$2:$C$72,0),MATCH('tính băng dính sạch'!AD$3,FCSTSDV!$D$1:$L$1,0))/'tính băng dính sạch'!$E55</f>
        <v>#N/A</v>
      </c>
      <c r="AE55" s="102" t="e">
        <f t="array" ref="AE55">+INDEX(FCSTSDV!$D$2:$L$72,MATCH('tính băng dính sạch'!$D55,FCSTSDV!$C$2:$C$72,0),MATCH('tính băng dính sạch'!AE$3,FCSTSDV!$D$1:$L$1,0))/'tính băng dính sạch'!$E55</f>
        <v>#N/A</v>
      </c>
      <c r="AF55" s="92" t="e">
        <f>+INDEX(FCSTSDV!$D$2:$L$72,MATCH('tính băng dính sạch'!$D55,FCSTSDV!$C$2:$C$72,0),MATCH('tính băng dính sạch'!AF$3,FCSTSDV!$D$1:$L$1,0))/'tính băng dính sạch'!$E55</f>
        <v>#N/A</v>
      </c>
      <c r="AG55" s="92" t="e">
        <f t="array" ref="AG55">+ROUND(INDEX(FCSTSDV!$D$2:$L$72,MATCH('tính băng dính sạch'!$D55,FCSTSDV!$C$2:$C$72,0),MATCH('tính băng dính sạch'!AG$3,FCSTSDV!$D$1:$L$1,0))/'tính băng dính sạch'!$E55,1)</f>
        <v>#N/A</v>
      </c>
      <c r="AH55" s="92" t="e">
        <f t="array" ref="AH55">+ROUND(INDEX(FCSTSDV!$D$2:$L$72,MATCH('tính băng dính sạch'!$D55,FCSTSDV!$C$2:$C$72,0),MATCH('tính băng dính sạch'!AH$3,FCSTSDV!$D$1:$L$1,0))/'tính băng dính sạch'!$E55,1)</f>
        <v>#N/A</v>
      </c>
      <c r="AI55" s="92" t="e">
        <f t="array" ref="AI55">+ROUND(INDEX(FCSTSDV!$D$2:$L$72,MATCH('tính băng dính sạch'!$D55,FCSTSDV!$C$2:$C$72,0),MATCH('tính băng dính sạch'!AI$3,FCSTSDV!$D$1:$L$1,0))/'tính băng dính sạch'!$E55,1)</f>
        <v>#N/A</v>
      </c>
      <c r="AJ55" s="92" t="e">
        <f t="array" ref="AJ55">+ROUND(INDEX(FCSTSDV!$D$2:$L$72,MATCH('tính băng dính sạch'!$D55,FCSTSDV!$C$2:$C$72,0),MATCH('tính băng dính sạch'!AJ$3,FCSTSDV!$D$1:$L$1,0))/'tính băng dính sạch'!$E55,1)</f>
        <v>#N/A</v>
      </c>
      <c r="AK55" s="92" t="e">
        <f t="array" ref="AK55">+ROUND(INDEX(FCSTSDV!$D$2:$L$72,MATCH('tính băng dính sạch'!$D55,FCSTSDV!$C$2:$C$72,0),MATCH('tính băng dính sạch'!AK$3,FCSTSDV!$D$1:$L$1,0))/'tính băng dính sạch'!$E55,1)</f>
        <v>#N/A</v>
      </c>
      <c r="AL55" s="92" t="e">
        <f t="array" ref="AL55">+ROUND(INDEX(FCSTSDV!$D$2:$L$72,MATCH('tính băng dính sạch'!$D55,FCSTSDV!$C$2:$C$72,0),MATCH('tính băng dính sạch'!AL$3,FCSTSDV!$D$1:$L$1,0))/'tính băng dính sạch'!$E55,1)</f>
        <v>#N/A</v>
      </c>
      <c r="AM55" s="92" t="e">
        <f t="array" ref="AM55">+ROUND(INDEX(FCSTSDV!$D$2:$L$72,MATCH('tính băng dính sạch'!$D55,FCSTSDV!$C$2:$C$72,0),MATCH('tính băng dính sạch'!AM$3,FCSTSDV!$D$1:$L$1,0))/'tính băng dính sạch'!$E55,1)</f>
        <v>#N/A</v>
      </c>
      <c r="AN55" s="92" t="e">
        <f t="array" ref="AN55">+ROUND(INDEX(FCSTSDV!$D$2:$L$72,MATCH('tính băng dính sạch'!$D55,FCSTSDV!$C$2:$C$72,0),MATCH('tính băng dính sạch'!AN$3,FCSTSDV!$D$1:$L$1,0))/'tính băng dính sạch'!$E55,1)</f>
        <v>#N/A</v>
      </c>
      <c r="AO55" s="92" t="e">
        <f t="array" ref="AO55">+ROUND(INDEX(FCSTSDV!$D$2:$L$72,MATCH('tính băng dính sạch'!$D55,FCSTSDV!$C$2:$C$72,0),MATCH('tính băng dính sạch'!AO$3,FCSTSDV!$D$1:$L$1,0))/'tính băng dính sạch'!$E55,1)</f>
        <v>#N/A</v>
      </c>
      <c r="AP55" s="92" t="e">
        <f t="array" ref="AP55">+ROUND(INDEX(FCSTSDV!$D$2:$L$72,MATCH('tính băng dính sạch'!$D55,FCSTSDV!$C$2:$C$72,0),MATCH('tính băng dính sạch'!AP$3,FCSTSDV!$D$1:$L$1,0))/'tính băng dính sạch'!$E55,1)</f>
        <v>#N/A</v>
      </c>
      <c r="AQ55" s="92" t="e">
        <f t="array" ref="AQ55">+ROUND(INDEX(FCSTSDV!$D$2:$L$72,MATCH('tính băng dính sạch'!$D55,FCSTSDV!$C$2:$C$72,0),MATCH('tính băng dính sạch'!AQ$3,FCSTSDV!$D$1:$L$1,0))/'tính băng dính sạch'!$E55,1)</f>
        <v>#N/A</v>
      </c>
      <c r="AR55" s="92" t="e">
        <f t="array" ref="AR55">+ROUND(INDEX(FCSTSDV!$D$2:$L$72,MATCH('tính băng dính sạch'!$D55,FCSTSDV!$C$2:$C$72,0),MATCH('tính băng dính sạch'!AR$3,FCSTSDV!$D$1:$L$1,0))/'tính băng dính sạch'!$E55,1)</f>
        <v>#N/A</v>
      </c>
      <c r="AS55" s="92" t="e">
        <f t="array" ref="AS55">+ROUND(INDEX(FCSTSDV!$D$2:$L$72,MATCH('tính băng dính sạch'!$D55,FCSTSDV!$C$2:$C$72,0),MATCH('tính băng dính sạch'!AS$3,FCSTSDV!$D$1:$L$1,0))/'tính băng dính sạch'!$E55,1)</f>
        <v>#N/A</v>
      </c>
      <c r="AT55" s="92" t="e">
        <f t="array" ref="AT55">+ROUND(INDEX(FCSTSDV!$D$2:$L$72,MATCH('tính băng dính sạch'!$D55,FCSTSDV!$C$2:$C$72,0),MATCH('tính băng dính sạch'!AT$3,FCSTSDV!$D$1:$L$1,0))/'tính băng dính sạch'!$E55,1)</f>
        <v>#N/A</v>
      </c>
      <c r="AU55" s="92" t="e">
        <f t="array" ref="AU55">+ROUND(INDEX(FCSTSDV!$D$2:$L$72,MATCH('tính băng dính sạch'!$D55,FCSTSDV!$C$2:$C$72,0),MATCH('tính băng dính sạch'!AU$3,FCSTSDV!$D$1:$L$1,0))/'tính băng dính sạch'!$E55,1)</f>
        <v>#N/A</v>
      </c>
      <c r="AV55" s="92" t="e">
        <f t="array" ref="AV55">+ROUND(INDEX(FCSTSDV!$D$2:$L$72,MATCH('tính băng dính sạch'!$D55,FCSTSDV!$C$2:$C$72,0),MATCH('tính băng dính sạch'!AV$3,FCSTSDV!$D$1:$L$1,0))/'tính băng dính sạch'!$E55,1)</f>
        <v>#N/A</v>
      </c>
      <c r="AW55" s="92" t="e">
        <f t="array" ref="AW55">+ROUND(INDEX(FCSTSDV!$D$2:$L$72,MATCH('tính băng dính sạch'!$D55,FCSTSDV!$C$2:$C$72,0),MATCH('tính băng dính sạch'!AW$3,FCSTSDV!$D$1:$L$1,0))/'tính băng dính sạch'!$E55,1)</f>
        <v>#N/A</v>
      </c>
      <c r="AX55" s="92" t="e">
        <f t="array" ref="AX55">+ROUND(INDEX(FCSTSDV!$D$2:$L$72,MATCH('tính băng dính sạch'!$D55,FCSTSDV!$C$2:$C$72,0),MATCH('tính băng dính sạch'!AX$3,FCSTSDV!$D$1:$L$1,0))/'tính băng dính sạch'!$E55,1)</f>
        <v>#N/A</v>
      </c>
      <c r="AY55" s="92" t="e">
        <f t="array" ref="AY55">+ROUND(INDEX(FCSTSDV!$D$2:$L$72,MATCH('tính băng dính sạch'!$D55,FCSTSDV!$C$2:$C$72,0),MATCH('tính băng dính sạch'!AY$3,FCSTSDV!$D$1:$L$1,0))/'tính băng dính sạch'!$E55,1)</f>
        <v>#N/A</v>
      </c>
      <c r="AZ55" s="92" t="e">
        <f t="array" ref="AZ55">+ROUND(INDEX(FCSTSDV!$D$2:$L$72,MATCH('tính băng dính sạch'!$D55,FCSTSDV!$C$2:$C$72,0),MATCH('tính băng dính sạch'!AZ$3,FCSTSDV!$D$1:$L$1,0))/'tính băng dính sạch'!$E55,1)</f>
        <v>#N/A</v>
      </c>
      <c r="BA55" s="92" t="e">
        <f t="array" ref="BA55">+ROUND(INDEX(FCSTSDV!$D$2:$L$72,MATCH('tính băng dính sạch'!$D55,FCSTSDV!$C$2:$C$72,0),MATCH('tính băng dính sạch'!BA$3,FCSTSDV!$D$1:$L$1,0))/'tính băng dính sạch'!$E55,1)</f>
        <v>#N/A</v>
      </c>
      <c r="BB55" s="92" t="e">
        <f t="array" ref="BB55">+ROUND(INDEX(FCSTSDV!$D$2:$L$72,MATCH('tính băng dính sạch'!$D55,FCSTSDV!$C$2:$C$72,0),MATCH('tính băng dính sạch'!BB$3,FCSTSDV!$D$1:$L$1,0))/'tính băng dính sạch'!$E55,1)</f>
        <v>#N/A</v>
      </c>
      <c r="BC55" s="92" t="e">
        <f t="array" ref="BC55">+ROUND(INDEX(FCSTSDV!$D$2:$L$72,MATCH('tính băng dính sạch'!$D55,FCSTSDV!$C$2:$C$72,0),MATCH('tính băng dính sạch'!BC$3,FCSTSDV!$D$1:$L$1,0))/'tính băng dính sạch'!$E55,1)</f>
        <v>#N/A</v>
      </c>
      <c r="BD55" s="92" t="e">
        <f t="array" ref="BD55">+ROUND(INDEX(FCSTSDV!$D$2:$L$72,MATCH('tính băng dính sạch'!$D55,FCSTSDV!$C$2:$C$72,0),MATCH('tính băng dính sạch'!BD$3,FCSTSDV!$D$1:$L$1,0))/'tính băng dính sạch'!$E55,1)</f>
        <v>#N/A</v>
      </c>
      <c r="BE55" s="92" t="e">
        <f t="array" ref="BE55">+ROUND(INDEX(FCSTSDV!$D$2:$L$72,MATCH('tính băng dính sạch'!$D55,FCSTSDV!$C$2:$C$72,0),MATCH('tính băng dính sạch'!BE$3,FCSTSDV!$D$1:$L$1,0))/'tính băng dính sạch'!$E55,1)</f>
        <v>#N/A</v>
      </c>
      <c r="BF55" s="92" t="e">
        <f t="array" ref="BF55">+ROUND(INDEX(FCSTSDV!$D$2:$L$72,MATCH('tính băng dính sạch'!$D55,FCSTSDV!$C$2:$C$72,0),MATCH('tính băng dính sạch'!BF$3,FCSTSDV!$D$1:$L$1,0))/'tính băng dính sạch'!$E55,1)</f>
        <v>#N/A</v>
      </c>
      <c r="BG55" s="92" t="e">
        <f t="array" ref="BG55">+ROUND(INDEX(FCSTSDV!$D$2:$L$72,MATCH('tính băng dính sạch'!$D55,FCSTSDV!$C$2:$C$72,0),MATCH('tính băng dính sạch'!BG$3,FCSTSDV!$D$1:$L$1,0))/'tính băng dính sạch'!$E55,1)</f>
        <v>#N/A</v>
      </c>
      <c r="BH55" s="92" t="e">
        <f t="array" ref="BH55">+ROUND(INDEX(FCSTSDV!$D$2:$L$72,MATCH('tính băng dính sạch'!$D55,FCSTSDV!$C$2:$C$72,0),MATCH('tính băng dính sạch'!BH$3,FCSTSDV!$D$1:$L$1,0))/'tính băng dính sạch'!$E55,1)</f>
        <v>#N/A</v>
      </c>
      <c r="BI55" s="92" t="e">
        <f t="array" ref="BI55">+ROUND(INDEX(FCSTSDV!$D$2:$L$72,MATCH('tính băng dính sạch'!$D55,FCSTSDV!$C$2:$C$72,0),MATCH('tính băng dính sạch'!BI$3,FCSTSDV!$D$1:$L$1,0))/'tính băng dính sạch'!$E55,1)</f>
        <v>#N/A</v>
      </c>
      <c r="BJ55" s="92" t="e">
        <f t="array" ref="BJ55">+ROUND(INDEX(FCSTSDV!$D$2:$L$72,MATCH('tính băng dính sạch'!$D55,FCSTSDV!$C$2:$C$72,0),MATCH('tính băng dính sạch'!BJ$3,FCSTSDV!$D$1:$L$1,0))/'tính băng dính sạch'!$E55,1)</f>
        <v>#N/A</v>
      </c>
      <c r="BK55" s="92" t="e">
        <f t="array" ref="BK55">+ROUND(INDEX(FCSTSDV!$D$2:$L$72,MATCH('tính băng dính sạch'!$D55,FCSTSDV!$C$2:$C$72,0),MATCH('tính băng dính sạch'!BK$3,FCSTSDV!$D$1:$L$1,0))/'tính băng dính sạch'!$E55,1)</f>
        <v>#N/A</v>
      </c>
      <c r="BL55" s="92" t="e">
        <f t="array" ref="BL55">+ROUND(INDEX(FCSTSDV!$D$2:$L$72,MATCH('tính băng dính sạch'!$D55,FCSTSDV!$C$2:$C$72,0),MATCH('tính băng dính sạch'!BL$3,FCSTSDV!$D$1:$L$1,0))/'tính băng dính sạch'!$E55,1)</f>
        <v>#N/A</v>
      </c>
      <c r="BM55" s="92" t="e">
        <f t="array" ref="BM55">+ROUND(INDEX(FCSTSDV!$D$2:$L$72,MATCH('tính băng dính sạch'!$D55,FCSTSDV!$C$2:$C$72,0),MATCH('tính băng dính sạch'!BM$3,FCSTSDV!$D$1:$L$1,0))/'tính băng dính sạch'!$E55,1)</f>
        <v>#N/A</v>
      </c>
      <c r="BN55" s="92" t="e">
        <f t="array" ref="BN55">+ROUND(INDEX(FCSTSDV!$D$2:$L$72,MATCH('tính băng dính sạch'!$D55,FCSTSDV!$C$2:$C$72,0),MATCH('tính băng dính sạch'!BN$3,FCSTSDV!$D$1:$L$1,0))/'tính băng dính sạch'!$E55,1)</f>
        <v>#N/A</v>
      </c>
      <c r="BO55" s="92" t="e">
        <f t="array" ref="BO55">+ROUND(INDEX(FCSTSDV!$D$2:$L$72,MATCH('tính băng dính sạch'!$D55,FCSTSDV!$C$2:$C$72,0),MATCH('tính băng dính sạch'!BO$3,FCSTSDV!$D$1:$L$1,0))/'tính băng dính sạch'!$E55,1)</f>
        <v>#N/A</v>
      </c>
      <c r="BP55" s="92" t="e">
        <f t="array" ref="BP55">+ROUND(INDEX(FCSTSDV!$D$2:$L$72,MATCH('tính băng dính sạch'!$D55,FCSTSDV!$C$2:$C$72,0),MATCH('tính băng dính sạch'!BP$3,FCSTSDV!$D$1:$L$1,0))/'tính băng dính sạch'!$E55,1)</f>
        <v>#N/A</v>
      </c>
      <c r="BQ55" s="92" t="e">
        <f t="array" ref="BQ55">+ROUND(INDEX(FCSTSDV!$D$2:$L$72,MATCH('tính băng dính sạch'!$D55,FCSTSDV!$C$2:$C$72,0),MATCH('tính băng dính sạch'!BQ$3,FCSTSDV!$D$1:$L$1,0))/'tính băng dính sạch'!$E55,1)</f>
        <v>#N/A</v>
      </c>
      <c r="BR55" s="92" t="e">
        <f t="array" ref="BR55">+ROUND(INDEX(FCSTSDV!$D$2:$L$72,MATCH('tính băng dính sạch'!$D55,FCSTSDV!$C$2:$C$72,0),MATCH('tính băng dính sạch'!BR$3,FCSTSDV!$D$1:$L$1,0))/'tính băng dính sạch'!$E55,1)</f>
        <v>#N/A</v>
      </c>
      <c r="BS55" s="92" t="e">
        <f t="array" ref="BS55">+ROUND(INDEX(FCSTSDV!$D$2:$L$72,MATCH('tính băng dính sạch'!$D55,FCSTSDV!$C$2:$C$72,0),MATCH('tính băng dính sạch'!BS$3,FCSTSDV!$D$1:$L$1,0))/'tính băng dính sạch'!$E55,1)</f>
        <v>#N/A</v>
      </c>
      <c r="BT55" s="92" t="e">
        <f t="array" ref="BT55">+ROUND(INDEX(FCSTSDV!$D$2:$L$72,MATCH('tính băng dính sạch'!$D55,FCSTSDV!$C$2:$C$72,0),MATCH('tính băng dính sạch'!BT$3,FCSTSDV!$D$1:$L$1,0))/'tính băng dính sạch'!$E55,1)</f>
        <v>#N/A</v>
      </c>
      <c r="BU55" s="92" t="e">
        <f t="array" ref="BU55">+ROUND(INDEX(FCSTSDV!$D$2:$L$72,MATCH('tính băng dính sạch'!$D55,FCSTSDV!$C$2:$C$72,0),MATCH('tính băng dính sạch'!BU$3,FCSTSDV!$D$1:$L$1,0))/'tính băng dính sạch'!$E55,1)</f>
        <v>#N/A</v>
      </c>
      <c r="BV55" s="92" t="e">
        <f t="array" ref="BV55">+ROUND(INDEX(FCSTSDV!$D$2:$L$72,MATCH('tính băng dính sạch'!$D55,FCSTSDV!$C$2:$C$72,0),MATCH('tính băng dính sạch'!BV$3,FCSTSDV!$D$1:$L$1,0))/'tính băng dính sạch'!$E55,1)</f>
        <v>#N/A</v>
      </c>
      <c r="BW55" s="92" t="e">
        <f t="array" ref="BW55">+ROUND(INDEX(FCSTSDV!$D$2:$L$72,MATCH('tính băng dính sạch'!$D55,FCSTSDV!$C$2:$C$72,0),MATCH('tính băng dính sạch'!BW$3,FCSTSDV!$D$1:$L$1,0))/'tính băng dính sạch'!$E55,1)</f>
        <v>#N/A</v>
      </c>
      <c r="BX55" s="92" t="e">
        <f t="array" ref="BX55">+ROUND(INDEX(FCSTSDV!$D$2:$L$72,MATCH('tính băng dính sạch'!$D55,FCSTSDV!$C$2:$C$72,0),MATCH('tính băng dính sạch'!BX$3,FCSTSDV!$D$1:$L$1,0))/'tính băng dính sạch'!$E55,1)</f>
        <v>#N/A</v>
      </c>
      <c r="BY55" s="92" t="e">
        <f t="array" ref="BY55">+ROUND(INDEX(FCSTSDV!$D$2:$L$72,MATCH('tính băng dính sạch'!$D55,FCSTSDV!$C$2:$C$72,0),MATCH('tính băng dính sạch'!BY$3,FCSTSDV!$D$1:$L$1,0))/'tính băng dính sạch'!$E55,1)</f>
        <v>#N/A</v>
      </c>
      <c r="BZ55" s="92" t="e">
        <f t="array" ref="BZ55">+ROUND(INDEX(FCSTSDV!$D$2:$L$72,MATCH('tính băng dính sạch'!$D55,FCSTSDV!$C$2:$C$72,0),MATCH('tính băng dính sạch'!BZ$3,FCSTSDV!$D$1:$L$1,0))/'tính băng dính sạch'!$E55,1)</f>
        <v>#N/A</v>
      </c>
      <c r="CA55" s="92" t="e">
        <f t="array" ref="CA55">+ROUND(INDEX(FCSTSDV!$D$2:$L$72,MATCH('tính băng dính sạch'!$D55,FCSTSDV!$C$2:$C$72,0),MATCH('tính băng dính sạch'!CA$3,FCSTSDV!$D$1:$L$1,0))/'tính băng dính sạch'!$E55,1)</f>
        <v>#N/A</v>
      </c>
      <c r="CB55" s="92" t="e">
        <f t="array" ref="CB55">+ROUND(INDEX(FCSTSDV!$D$2:$L$72,MATCH('tính băng dính sạch'!$D55,FCSTSDV!$C$2:$C$72,0),MATCH('tính băng dính sạch'!CB$3,FCSTSDV!$D$1:$L$1,0))/'tính băng dính sạch'!$E55,1)</f>
        <v>#N/A</v>
      </c>
      <c r="CC55" s="92" t="e">
        <f t="array" ref="CC55">+ROUND(INDEX(FCSTSDV!$D$2:$L$72,MATCH('tính băng dính sạch'!$D55,FCSTSDV!$C$2:$C$72,0),MATCH('tính băng dính sạch'!CC$3,FCSTSDV!$D$1:$L$1,0))/'tính băng dính sạch'!$E55,1)</f>
        <v>#N/A</v>
      </c>
      <c r="CD55" s="92" t="e">
        <f t="array" ref="CD55">+ROUND(INDEX(FCSTSDV!$D$2:$L$72,MATCH('tính băng dính sạch'!$D55,FCSTSDV!$C$2:$C$72,0),MATCH('tính băng dính sạch'!CD$3,FCSTSDV!$D$1:$L$1,0))/'tính băng dính sạch'!$E55,1)</f>
        <v>#N/A</v>
      </c>
      <c r="CE55" s="92" t="e">
        <f t="array" ref="CE55">+ROUND(INDEX(FCSTSDV!$D$2:$L$72,MATCH('tính băng dính sạch'!$D55,FCSTSDV!$C$2:$C$72,0),MATCH('tính băng dính sạch'!CE$3,FCSTSDV!$D$1:$L$1,0))/'tính băng dính sạch'!$E55,1)</f>
        <v>#N/A</v>
      </c>
      <c r="CF55" s="92" t="e">
        <f t="array" ref="CF55">+ROUND(INDEX(FCSTSDV!$D$2:$L$72,MATCH('tính băng dính sạch'!$D55,FCSTSDV!$C$2:$C$72,0),MATCH('tính băng dính sạch'!CF$3,FCSTSDV!$D$1:$L$1,0))/'tính băng dính sạch'!$E55,1)</f>
        <v>#N/A</v>
      </c>
      <c r="CG55" s="92" t="e">
        <f t="array" ref="CG55">+ROUND(INDEX(FCSTSDV!$D$2:$L$72,MATCH('tính băng dính sạch'!$D55,FCSTSDV!$C$2:$C$72,0),MATCH('tính băng dính sạch'!CG$3,FCSTSDV!$D$1:$L$1,0))/'tính băng dính sạch'!$E55,1)</f>
        <v>#N/A</v>
      </c>
      <c r="CH55" s="92" t="e">
        <f t="array" ref="CH55">+ROUND(INDEX(FCSTSDV!$D$2:$L$72,MATCH('tính băng dính sạch'!$D55,FCSTSDV!$C$2:$C$72,0),MATCH('tính băng dính sạch'!CH$3,FCSTSDV!$D$1:$L$1,0))/'tính băng dính sạch'!$E55,1)</f>
        <v>#N/A</v>
      </c>
      <c r="CI55" s="92" t="e">
        <f t="array" ref="CI55">+ROUND(INDEX(FCSTSDV!$D$2:$L$72,MATCH('tính băng dính sạch'!$D55,FCSTSDV!$C$2:$C$72,0),MATCH('tính băng dính sạch'!CI$3,FCSTSDV!$D$1:$L$1,0))/'tính băng dính sạch'!$E55,1)</f>
        <v>#N/A</v>
      </c>
      <c r="CJ55" s="92" t="e">
        <f t="array" ref="CJ55">+ROUND(INDEX(FCSTSDV!$D$2:$L$72,MATCH('tính băng dính sạch'!$D55,FCSTSDV!$C$2:$C$72,0),MATCH('tính băng dính sạch'!CJ$3,FCSTSDV!$D$1:$L$1,0))/'tính băng dính sạch'!$E55,1)</f>
        <v>#N/A</v>
      </c>
      <c r="CK55" s="92" t="e">
        <f t="array" ref="CK55">+ROUND(INDEX(FCSTSDV!$D$2:$L$72,MATCH('tính băng dính sạch'!$D55,FCSTSDV!$C$2:$C$72,0),MATCH('tính băng dính sạch'!CK$3,FCSTSDV!$D$1:$L$1,0))/'tính băng dính sạch'!$E55,1)</f>
        <v>#N/A</v>
      </c>
      <c r="CL55" s="92" t="e">
        <f t="array" ref="CL55">+ROUND(INDEX(FCSTSDV!$D$2:$L$72,MATCH('tính băng dính sạch'!$D55,FCSTSDV!$C$2:$C$72,0),MATCH('tính băng dính sạch'!CL$3,FCSTSDV!$D$1:$L$1,0))/'tính băng dính sạch'!$E55,1)</f>
        <v>#N/A</v>
      </c>
      <c r="CM55" s="92" t="e">
        <f t="array" ref="CM55">+ROUND(INDEX(FCSTSDV!$D$2:$L$72,MATCH('tính băng dính sạch'!$D55,FCSTSDV!$C$2:$C$72,0),MATCH('tính băng dính sạch'!CM$3,FCSTSDV!$D$1:$L$1,0))/'tính băng dính sạch'!$E55,1)</f>
        <v>#N/A</v>
      </c>
      <c r="CN55" s="92" t="e">
        <f t="array" ref="CN55">+ROUND(INDEX(FCSTSDV!$D$2:$L$72,MATCH('tính băng dính sạch'!$D55,FCSTSDV!$C$2:$C$72,0),MATCH('tính băng dính sạch'!CN$3,FCSTSDV!$D$1:$L$1,0))/'tính băng dính sạch'!$E55,1)</f>
        <v>#N/A</v>
      </c>
      <c r="CO55" s="92" t="e">
        <f t="array" ref="CO55">+ROUND(INDEX(FCSTSDV!$D$2:$L$72,MATCH('tính băng dính sạch'!$D55,FCSTSDV!$C$2:$C$72,0),MATCH('tính băng dính sạch'!CO$3,FCSTSDV!$D$1:$L$1,0))/'tính băng dính sạch'!$E55,1)</f>
        <v>#N/A</v>
      </c>
      <c r="CP55" s="92" t="e">
        <f t="array" ref="CP55">+ROUND(INDEX(FCSTSDV!$D$2:$L$72,MATCH('tính băng dính sạch'!$D55,FCSTSDV!$C$2:$C$72,0),MATCH('tính băng dính sạch'!CP$3,FCSTSDV!$D$1:$L$1,0))/'tính băng dính sạch'!$E55,1)</f>
        <v>#N/A</v>
      </c>
      <c r="CQ55" s="92" t="e">
        <f t="array" ref="CQ55">+ROUND(INDEX(FCSTSDV!$D$2:$L$72,MATCH('tính băng dính sạch'!$D55,FCSTSDV!$C$2:$C$72,0),MATCH('tính băng dính sạch'!CQ$3,FCSTSDV!$D$1:$L$1,0))/'tính băng dính sạch'!$E55,1)</f>
        <v>#N/A</v>
      </c>
    </row>
    <row r="56" spans="1:95" ht="20.100000000000001" hidden="1" customHeight="1">
      <c r="A56" s="813"/>
      <c r="B56" s="795"/>
      <c r="C56" s="67" t="s">
        <v>124</v>
      </c>
      <c r="D56" s="32" t="s">
        <v>134</v>
      </c>
      <c r="E56" s="49">
        <v>600</v>
      </c>
      <c r="F56" s="799"/>
      <c r="G56" s="799"/>
      <c r="H56" s="830"/>
      <c r="I56" s="81">
        <f>+ROUND(IFERROR(VLOOKUP(D56,FCSTSDV!$C$2:$C$72,26,0),0)/'tính băng dính sạch'!E56+0,0)</f>
        <v>0</v>
      </c>
      <c r="J56" s="85" t="e">
        <f>+VLOOKUP(D56,FCSTSDV!$C$2:$L$72,84,0)</f>
        <v>#REF!</v>
      </c>
      <c r="K56" s="85" t="e">
        <f t="array" ref="K56">+INDEX(FCSTSDV!$D$2:$L$72,MATCH('tính băng dính sạch'!$D56,FCSTSDV!$C$2:$C$72,0),MATCH('tính băng dính sạch'!K$3,FCSTSDV!$D$1:$L$1,0))/'tính băng dính sạch'!$E56</f>
        <v>#N/A</v>
      </c>
      <c r="L56" s="85" t="e">
        <f t="array" ref="L56">+INDEX(FCSTSDV!$D$2:$L$72,MATCH('tính băng dính sạch'!$D56,FCSTSDV!$C$2:$C$72,0),MATCH('tính băng dính sạch'!L$3,FCSTSDV!$D$1:$L$1,0))/'tính băng dính sạch'!$E56</f>
        <v>#N/A</v>
      </c>
      <c r="M56" s="84" t="e">
        <f t="array" ref="M56">+INDEX(FCSTSDV!$D$2:$L$72,MATCH('tính băng dính sạch'!$D56,FCSTSDV!$C$2:$C$72,0),MATCH('tính băng dính sạch'!M$3,FCSTSDV!$D$1:$L$1,0))/'tính băng dính sạch'!$E56</f>
        <v>#N/A</v>
      </c>
      <c r="N56" s="84" t="e">
        <f t="array" ref="N56">+INDEX(FCSTSDV!$D$2:$L$72,MATCH('tính băng dính sạch'!$D56,FCSTSDV!$C$2:$C$72,0),MATCH('tính băng dính sạch'!N$3,FCSTSDV!$D$1:$L$1,0))/'tính băng dính sạch'!$E56</f>
        <v>#N/A</v>
      </c>
      <c r="O56" s="84" t="e">
        <f t="array" ref="O56">+INDEX(FCSTSDV!$D$2:$L$72,MATCH('tính băng dính sạch'!$D56,FCSTSDV!$C$2:$C$72,0),MATCH('tính băng dính sạch'!O$3,FCSTSDV!$D$1:$L$1,0))/'tính băng dính sạch'!$E56</f>
        <v>#N/A</v>
      </c>
      <c r="P56" s="84" t="e">
        <f t="array" ref="P56">+INDEX(FCSTSDV!$D$2:$L$72,MATCH('tính băng dính sạch'!$D56,FCSTSDV!$C$2:$C$72,0),MATCH('tính băng dính sạch'!P$3,FCSTSDV!$D$1:$L$1,0))/'tính băng dính sạch'!$E56</f>
        <v>#N/A</v>
      </c>
      <c r="Q56" s="84" t="e">
        <f t="array" ref="Q56">+INDEX(FCSTSDV!$D$2:$L$72,MATCH('tính băng dính sạch'!$D56,FCSTSDV!$C$2:$C$72,0),MATCH('tính băng dính sạch'!Q$3,FCSTSDV!$D$1:$L$1,0))/'tính băng dính sạch'!$E56</f>
        <v>#N/A</v>
      </c>
      <c r="R56" s="84" t="e">
        <f t="array" ref="R56">+INDEX(FCSTSDV!$D$2:$L$72,MATCH('tính băng dính sạch'!$D56,FCSTSDV!$C$2:$C$72,0),MATCH('tính băng dính sạch'!R$3,FCSTSDV!$D$1:$L$1,0))/'tính băng dính sạch'!$E56</f>
        <v>#N/A</v>
      </c>
      <c r="S56" s="84" t="e">
        <f t="array" ref="S56">+INDEX(FCSTSDV!$D$2:$L$72,MATCH('tính băng dính sạch'!$D56,FCSTSDV!$C$2:$C$72,0),MATCH('tính băng dính sạch'!S$3,FCSTSDV!$D$1:$L$1,0))/'tính băng dính sạch'!$E56</f>
        <v>#N/A</v>
      </c>
      <c r="T56" s="84" t="e">
        <f t="array" ref="T56">+INDEX(FCSTSDV!$D$2:$L$72,MATCH('tính băng dính sạch'!$D56,FCSTSDV!$C$2:$C$72,0),MATCH('tính băng dính sạch'!T$3,FCSTSDV!$D$1:$L$1,0))/'tính băng dính sạch'!$E56</f>
        <v>#N/A</v>
      </c>
      <c r="U56" s="84" t="e">
        <f t="array" ref="U56">+INDEX(FCSTSDV!$D$2:$L$72,MATCH('tính băng dính sạch'!$D56,FCSTSDV!$C$2:$C$72,0),MATCH('tính băng dính sạch'!U$3,FCSTSDV!$D$1:$L$1,0))/'tính băng dính sạch'!$E56</f>
        <v>#N/A</v>
      </c>
      <c r="V56" s="101" t="e">
        <f t="array" ref="V56">+INDEX(FCSTSDV!$D$2:$L$72,MATCH('tính băng dính sạch'!$D56,FCSTSDV!$C$2:$C$72,0),MATCH('tính băng dính sạch'!V$3,FCSTSDV!$D$1:$L$1,0))/'tính băng dính sạch'!$E56</f>
        <v>#N/A</v>
      </c>
      <c r="W56" s="92" t="e">
        <f t="array" ref="W56">+INDEX(FCSTSDV!$D$2:$L$72,MATCH('tính băng dính sạch'!$D56,FCSTSDV!$C$2:$C$72,0),MATCH('tính băng dính sạch'!W$3,FCSTSDV!$D$1:$L$1,0))/'tính băng dính sạch'!$E56</f>
        <v>#N/A</v>
      </c>
      <c r="X56" s="102" t="e">
        <f t="array" ref="X56">+INDEX(FCSTSDV!$D$2:$L$72,MATCH('tính băng dính sạch'!$D56,FCSTSDV!$C$2:$C$72,0),MATCH('tính băng dính sạch'!X$3,FCSTSDV!$D$1:$L$1,0))/'tính băng dính sạch'!$E56</f>
        <v>#N/A</v>
      </c>
      <c r="Y56" s="102" t="e">
        <f t="array" ref="Y56">+INDEX(FCSTSDV!$D$2:$L$72,MATCH('tính băng dính sạch'!$D56,FCSTSDV!$C$2:$C$72,0),MATCH('tính băng dính sạch'!Y$3,FCSTSDV!$D$1:$L$1,0))/'tính băng dính sạch'!$E56</f>
        <v>#N/A</v>
      </c>
      <c r="Z56" s="102" t="e">
        <f t="array" ref="Z56">+INDEX(FCSTSDV!$D$2:$L$72,MATCH('tính băng dính sạch'!$D56,FCSTSDV!$C$2:$C$72,0),MATCH('tính băng dính sạch'!Z$3,FCSTSDV!$D$1:$L$1,0))/'tính băng dính sạch'!$E56</f>
        <v>#N/A</v>
      </c>
      <c r="AA56" s="102" t="e">
        <f t="array" ref="AA56">+INDEX(FCSTSDV!$D$2:$L$72,MATCH('tính băng dính sạch'!$D56,FCSTSDV!$C$2:$C$72,0),MATCH('tính băng dính sạch'!AA$3,FCSTSDV!$D$1:$L$1,0))/'tính băng dính sạch'!$E56</f>
        <v>#N/A</v>
      </c>
      <c r="AB56" s="102" t="e">
        <f t="array" ref="AB56">+INDEX(FCSTSDV!$D$2:$L$72,MATCH('tính băng dính sạch'!$D56,FCSTSDV!$C$2:$C$72,0),MATCH('tính băng dính sạch'!AB$3,FCSTSDV!$D$1:$L$1,0))/'tính băng dính sạch'!$E56</f>
        <v>#N/A</v>
      </c>
      <c r="AC56" s="102" t="e">
        <f t="array" ref="AC56">+INDEX(FCSTSDV!$D$2:$L$72,MATCH('tính băng dính sạch'!$D56,FCSTSDV!$C$2:$C$72,0),MATCH('tính băng dính sạch'!AC$3,FCSTSDV!$D$1:$L$1,0))/'tính băng dính sạch'!$E56</f>
        <v>#N/A</v>
      </c>
      <c r="AD56" s="102" t="e">
        <f t="array" ref="AD56">+INDEX(FCSTSDV!$D$2:$L$72,MATCH('tính băng dính sạch'!$D56,FCSTSDV!$C$2:$C$72,0),MATCH('tính băng dính sạch'!AD$3,FCSTSDV!$D$1:$L$1,0))/'tính băng dính sạch'!$E56</f>
        <v>#N/A</v>
      </c>
      <c r="AE56" s="102" t="e">
        <f t="array" ref="AE56">+INDEX(FCSTSDV!$D$2:$L$72,MATCH('tính băng dính sạch'!$D56,FCSTSDV!$C$2:$C$72,0),MATCH('tính băng dính sạch'!AE$3,FCSTSDV!$D$1:$L$1,0))/'tính băng dính sạch'!$E56</f>
        <v>#N/A</v>
      </c>
      <c r="AF56" s="92" t="e">
        <f>+INDEX(FCSTSDV!$D$2:$L$72,MATCH('tính băng dính sạch'!$D56,FCSTSDV!$C$2:$C$72,0),MATCH('tính băng dính sạch'!AF$3,FCSTSDV!$D$1:$L$1,0))/'tính băng dính sạch'!$E56</f>
        <v>#N/A</v>
      </c>
      <c r="AG56" s="92" t="e">
        <f t="array" ref="AG56">+ROUND(INDEX(FCSTSDV!$D$2:$L$72,MATCH('tính băng dính sạch'!$D56,FCSTSDV!$C$2:$C$72,0),MATCH('tính băng dính sạch'!AG$3,FCSTSDV!$D$1:$L$1,0))/'tính băng dính sạch'!$E56,1)</f>
        <v>#N/A</v>
      </c>
      <c r="AH56" s="92" t="e">
        <f t="array" ref="AH56">+ROUND(INDEX(FCSTSDV!$D$2:$L$72,MATCH('tính băng dính sạch'!$D56,FCSTSDV!$C$2:$C$72,0),MATCH('tính băng dính sạch'!AH$3,FCSTSDV!$D$1:$L$1,0))/'tính băng dính sạch'!$E56,1)</f>
        <v>#N/A</v>
      </c>
      <c r="AI56" s="92" t="e">
        <f t="array" ref="AI56">+ROUND(INDEX(FCSTSDV!$D$2:$L$72,MATCH('tính băng dính sạch'!$D56,FCSTSDV!$C$2:$C$72,0),MATCH('tính băng dính sạch'!AI$3,FCSTSDV!$D$1:$L$1,0))/'tính băng dính sạch'!$E56,1)</f>
        <v>#N/A</v>
      </c>
      <c r="AJ56" s="92" t="e">
        <f t="array" ref="AJ56">+ROUND(INDEX(FCSTSDV!$D$2:$L$72,MATCH('tính băng dính sạch'!$D56,FCSTSDV!$C$2:$C$72,0),MATCH('tính băng dính sạch'!AJ$3,FCSTSDV!$D$1:$L$1,0))/'tính băng dính sạch'!$E56,1)</f>
        <v>#N/A</v>
      </c>
      <c r="AK56" s="92" t="e">
        <f t="array" ref="AK56">+ROUND(INDEX(FCSTSDV!$D$2:$L$72,MATCH('tính băng dính sạch'!$D56,FCSTSDV!$C$2:$C$72,0),MATCH('tính băng dính sạch'!AK$3,FCSTSDV!$D$1:$L$1,0))/'tính băng dính sạch'!$E56,1)</f>
        <v>#N/A</v>
      </c>
      <c r="AL56" s="92" t="e">
        <f t="array" ref="AL56">+ROUND(INDEX(FCSTSDV!$D$2:$L$72,MATCH('tính băng dính sạch'!$D56,FCSTSDV!$C$2:$C$72,0),MATCH('tính băng dính sạch'!AL$3,FCSTSDV!$D$1:$L$1,0))/'tính băng dính sạch'!$E56,1)</f>
        <v>#N/A</v>
      </c>
      <c r="AM56" s="92" t="e">
        <f t="array" ref="AM56">+ROUND(INDEX(FCSTSDV!$D$2:$L$72,MATCH('tính băng dính sạch'!$D56,FCSTSDV!$C$2:$C$72,0),MATCH('tính băng dính sạch'!AM$3,FCSTSDV!$D$1:$L$1,0))/'tính băng dính sạch'!$E56,1)</f>
        <v>#N/A</v>
      </c>
      <c r="AN56" s="92" t="e">
        <f t="array" ref="AN56">+ROUND(INDEX(FCSTSDV!$D$2:$L$72,MATCH('tính băng dính sạch'!$D56,FCSTSDV!$C$2:$C$72,0),MATCH('tính băng dính sạch'!AN$3,FCSTSDV!$D$1:$L$1,0))/'tính băng dính sạch'!$E56,1)</f>
        <v>#N/A</v>
      </c>
      <c r="AO56" s="92" t="e">
        <f t="array" ref="AO56">+ROUND(INDEX(FCSTSDV!$D$2:$L$72,MATCH('tính băng dính sạch'!$D56,FCSTSDV!$C$2:$C$72,0),MATCH('tính băng dính sạch'!AO$3,FCSTSDV!$D$1:$L$1,0))/'tính băng dính sạch'!$E56,1)</f>
        <v>#N/A</v>
      </c>
      <c r="AP56" s="92" t="e">
        <f t="array" ref="AP56">+ROUND(INDEX(FCSTSDV!$D$2:$L$72,MATCH('tính băng dính sạch'!$D56,FCSTSDV!$C$2:$C$72,0),MATCH('tính băng dính sạch'!AP$3,FCSTSDV!$D$1:$L$1,0))/'tính băng dính sạch'!$E56,1)</f>
        <v>#N/A</v>
      </c>
      <c r="AQ56" s="92" t="e">
        <f t="array" ref="AQ56">+ROUND(INDEX(FCSTSDV!$D$2:$L$72,MATCH('tính băng dính sạch'!$D56,FCSTSDV!$C$2:$C$72,0),MATCH('tính băng dính sạch'!AQ$3,FCSTSDV!$D$1:$L$1,0))/'tính băng dính sạch'!$E56,1)</f>
        <v>#N/A</v>
      </c>
      <c r="AR56" s="92" t="e">
        <f t="array" ref="AR56">+ROUND(INDEX(FCSTSDV!$D$2:$L$72,MATCH('tính băng dính sạch'!$D56,FCSTSDV!$C$2:$C$72,0),MATCH('tính băng dính sạch'!AR$3,FCSTSDV!$D$1:$L$1,0))/'tính băng dính sạch'!$E56,1)</f>
        <v>#N/A</v>
      </c>
      <c r="AS56" s="92" t="e">
        <f t="array" ref="AS56">+ROUND(INDEX(FCSTSDV!$D$2:$L$72,MATCH('tính băng dính sạch'!$D56,FCSTSDV!$C$2:$C$72,0),MATCH('tính băng dính sạch'!AS$3,FCSTSDV!$D$1:$L$1,0))/'tính băng dính sạch'!$E56,1)</f>
        <v>#N/A</v>
      </c>
      <c r="AT56" s="92" t="e">
        <f t="array" ref="AT56">+ROUND(INDEX(FCSTSDV!$D$2:$L$72,MATCH('tính băng dính sạch'!$D56,FCSTSDV!$C$2:$C$72,0),MATCH('tính băng dính sạch'!AT$3,FCSTSDV!$D$1:$L$1,0))/'tính băng dính sạch'!$E56,1)</f>
        <v>#N/A</v>
      </c>
      <c r="AU56" s="92" t="e">
        <f t="array" ref="AU56">+ROUND(INDEX(FCSTSDV!$D$2:$L$72,MATCH('tính băng dính sạch'!$D56,FCSTSDV!$C$2:$C$72,0),MATCH('tính băng dính sạch'!AU$3,FCSTSDV!$D$1:$L$1,0))/'tính băng dính sạch'!$E56,1)</f>
        <v>#N/A</v>
      </c>
      <c r="AV56" s="92" t="e">
        <f t="array" ref="AV56">+ROUND(INDEX(FCSTSDV!$D$2:$L$72,MATCH('tính băng dính sạch'!$D56,FCSTSDV!$C$2:$C$72,0),MATCH('tính băng dính sạch'!AV$3,FCSTSDV!$D$1:$L$1,0))/'tính băng dính sạch'!$E56,1)</f>
        <v>#N/A</v>
      </c>
      <c r="AW56" s="92" t="e">
        <f t="array" ref="AW56">+ROUND(INDEX(FCSTSDV!$D$2:$L$72,MATCH('tính băng dính sạch'!$D56,FCSTSDV!$C$2:$C$72,0),MATCH('tính băng dính sạch'!AW$3,FCSTSDV!$D$1:$L$1,0))/'tính băng dính sạch'!$E56,1)</f>
        <v>#N/A</v>
      </c>
      <c r="AX56" s="92" t="e">
        <f t="array" ref="AX56">+ROUND(INDEX(FCSTSDV!$D$2:$L$72,MATCH('tính băng dính sạch'!$D56,FCSTSDV!$C$2:$C$72,0),MATCH('tính băng dính sạch'!AX$3,FCSTSDV!$D$1:$L$1,0))/'tính băng dính sạch'!$E56,1)</f>
        <v>#N/A</v>
      </c>
      <c r="AY56" s="92" t="e">
        <f t="array" ref="AY56">+ROUND(INDEX(FCSTSDV!$D$2:$L$72,MATCH('tính băng dính sạch'!$D56,FCSTSDV!$C$2:$C$72,0),MATCH('tính băng dính sạch'!AY$3,FCSTSDV!$D$1:$L$1,0))/'tính băng dính sạch'!$E56,1)</f>
        <v>#N/A</v>
      </c>
      <c r="AZ56" s="92" t="e">
        <f t="array" ref="AZ56">+ROUND(INDEX(FCSTSDV!$D$2:$L$72,MATCH('tính băng dính sạch'!$D56,FCSTSDV!$C$2:$C$72,0),MATCH('tính băng dính sạch'!AZ$3,FCSTSDV!$D$1:$L$1,0))/'tính băng dính sạch'!$E56,1)</f>
        <v>#N/A</v>
      </c>
      <c r="BA56" s="92" t="e">
        <f t="array" ref="BA56">+ROUND(INDEX(FCSTSDV!$D$2:$L$72,MATCH('tính băng dính sạch'!$D56,FCSTSDV!$C$2:$C$72,0),MATCH('tính băng dính sạch'!BA$3,FCSTSDV!$D$1:$L$1,0))/'tính băng dính sạch'!$E56,1)</f>
        <v>#N/A</v>
      </c>
      <c r="BB56" s="92" t="e">
        <f t="array" ref="BB56">+ROUND(INDEX(FCSTSDV!$D$2:$L$72,MATCH('tính băng dính sạch'!$D56,FCSTSDV!$C$2:$C$72,0),MATCH('tính băng dính sạch'!BB$3,FCSTSDV!$D$1:$L$1,0))/'tính băng dính sạch'!$E56,1)</f>
        <v>#N/A</v>
      </c>
      <c r="BC56" s="92" t="e">
        <f t="array" ref="BC56">+ROUND(INDEX(FCSTSDV!$D$2:$L$72,MATCH('tính băng dính sạch'!$D56,FCSTSDV!$C$2:$C$72,0),MATCH('tính băng dính sạch'!BC$3,FCSTSDV!$D$1:$L$1,0))/'tính băng dính sạch'!$E56,1)</f>
        <v>#N/A</v>
      </c>
      <c r="BD56" s="92" t="e">
        <f t="array" ref="BD56">+ROUND(INDEX(FCSTSDV!$D$2:$L$72,MATCH('tính băng dính sạch'!$D56,FCSTSDV!$C$2:$C$72,0),MATCH('tính băng dính sạch'!BD$3,FCSTSDV!$D$1:$L$1,0))/'tính băng dính sạch'!$E56,1)</f>
        <v>#N/A</v>
      </c>
      <c r="BE56" s="92" t="e">
        <f t="array" ref="BE56">+ROUND(INDEX(FCSTSDV!$D$2:$L$72,MATCH('tính băng dính sạch'!$D56,FCSTSDV!$C$2:$C$72,0),MATCH('tính băng dính sạch'!BE$3,FCSTSDV!$D$1:$L$1,0))/'tính băng dính sạch'!$E56,1)</f>
        <v>#N/A</v>
      </c>
      <c r="BF56" s="92" t="e">
        <f t="array" ref="BF56">+ROUND(INDEX(FCSTSDV!$D$2:$L$72,MATCH('tính băng dính sạch'!$D56,FCSTSDV!$C$2:$C$72,0),MATCH('tính băng dính sạch'!BF$3,FCSTSDV!$D$1:$L$1,0))/'tính băng dính sạch'!$E56,1)</f>
        <v>#N/A</v>
      </c>
      <c r="BG56" s="92" t="e">
        <f t="array" ref="BG56">+ROUND(INDEX(FCSTSDV!$D$2:$L$72,MATCH('tính băng dính sạch'!$D56,FCSTSDV!$C$2:$C$72,0),MATCH('tính băng dính sạch'!BG$3,FCSTSDV!$D$1:$L$1,0))/'tính băng dính sạch'!$E56,1)</f>
        <v>#N/A</v>
      </c>
      <c r="BH56" s="92" t="e">
        <f t="array" ref="BH56">+ROUND(INDEX(FCSTSDV!$D$2:$L$72,MATCH('tính băng dính sạch'!$D56,FCSTSDV!$C$2:$C$72,0),MATCH('tính băng dính sạch'!BH$3,FCSTSDV!$D$1:$L$1,0))/'tính băng dính sạch'!$E56,1)</f>
        <v>#N/A</v>
      </c>
      <c r="BI56" s="92" t="e">
        <f t="array" ref="BI56">+ROUND(INDEX(FCSTSDV!$D$2:$L$72,MATCH('tính băng dính sạch'!$D56,FCSTSDV!$C$2:$C$72,0),MATCH('tính băng dính sạch'!BI$3,FCSTSDV!$D$1:$L$1,0))/'tính băng dính sạch'!$E56,1)</f>
        <v>#N/A</v>
      </c>
      <c r="BJ56" s="92" t="e">
        <f t="array" ref="BJ56">+ROUND(INDEX(FCSTSDV!$D$2:$L$72,MATCH('tính băng dính sạch'!$D56,FCSTSDV!$C$2:$C$72,0),MATCH('tính băng dính sạch'!BJ$3,FCSTSDV!$D$1:$L$1,0))/'tính băng dính sạch'!$E56,1)</f>
        <v>#N/A</v>
      </c>
      <c r="BK56" s="92" t="e">
        <f t="array" ref="BK56">+ROUND(INDEX(FCSTSDV!$D$2:$L$72,MATCH('tính băng dính sạch'!$D56,FCSTSDV!$C$2:$C$72,0),MATCH('tính băng dính sạch'!BK$3,FCSTSDV!$D$1:$L$1,0))/'tính băng dính sạch'!$E56,1)</f>
        <v>#N/A</v>
      </c>
      <c r="BL56" s="92" t="e">
        <f t="array" ref="BL56">+ROUND(INDEX(FCSTSDV!$D$2:$L$72,MATCH('tính băng dính sạch'!$D56,FCSTSDV!$C$2:$C$72,0),MATCH('tính băng dính sạch'!BL$3,FCSTSDV!$D$1:$L$1,0))/'tính băng dính sạch'!$E56,1)</f>
        <v>#N/A</v>
      </c>
      <c r="BM56" s="92" t="e">
        <f t="array" ref="BM56">+ROUND(INDEX(FCSTSDV!$D$2:$L$72,MATCH('tính băng dính sạch'!$D56,FCSTSDV!$C$2:$C$72,0),MATCH('tính băng dính sạch'!BM$3,FCSTSDV!$D$1:$L$1,0))/'tính băng dính sạch'!$E56,1)</f>
        <v>#N/A</v>
      </c>
      <c r="BN56" s="92" t="e">
        <f t="array" ref="BN56">+ROUND(INDEX(FCSTSDV!$D$2:$L$72,MATCH('tính băng dính sạch'!$D56,FCSTSDV!$C$2:$C$72,0),MATCH('tính băng dính sạch'!BN$3,FCSTSDV!$D$1:$L$1,0))/'tính băng dính sạch'!$E56,1)</f>
        <v>#N/A</v>
      </c>
      <c r="BO56" s="92" t="e">
        <f t="array" ref="BO56">+ROUND(INDEX(FCSTSDV!$D$2:$L$72,MATCH('tính băng dính sạch'!$D56,FCSTSDV!$C$2:$C$72,0),MATCH('tính băng dính sạch'!BO$3,FCSTSDV!$D$1:$L$1,0))/'tính băng dính sạch'!$E56,1)</f>
        <v>#N/A</v>
      </c>
      <c r="BP56" s="92" t="e">
        <f t="array" ref="BP56">+ROUND(INDEX(FCSTSDV!$D$2:$L$72,MATCH('tính băng dính sạch'!$D56,FCSTSDV!$C$2:$C$72,0),MATCH('tính băng dính sạch'!BP$3,FCSTSDV!$D$1:$L$1,0))/'tính băng dính sạch'!$E56,1)</f>
        <v>#N/A</v>
      </c>
      <c r="BQ56" s="92" t="e">
        <f t="array" ref="BQ56">+ROUND(INDEX(FCSTSDV!$D$2:$L$72,MATCH('tính băng dính sạch'!$D56,FCSTSDV!$C$2:$C$72,0),MATCH('tính băng dính sạch'!BQ$3,FCSTSDV!$D$1:$L$1,0))/'tính băng dính sạch'!$E56,1)</f>
        <v>#N/A</v>
      </c>
      <c r="BR56" s="92" t="e">
        <f t="array" ref="BR56">+ROUND(INDEX(FCSTSDV!$D$2:$L$72,MATCH('tính băng dính sạch'!$D56,FCSTSDV!$C$2:$C$72,0),MATCH('tính băng dính sạch'!BR$3,FCSTSDV!$D$1:$L$1,0))/'tính băng dính sạch'!$E56,1)</f>
        <v>#N/A</v>
      </c>
      <c r="BS56" s="92" t="e">
        <f t="array" ref="BS56">+ROUND(INDEX(FCSTSDV!$D$2:$L$72,MATCH('tính băng dính sạch'!$D56,FCSTSDV!$C$2:$C$72,0),MATCH('tính băng dính sạch'!BS$3,FCSTSDV!$D$1:$L$1,0))/'tính băng dính sạch'!$E56,1)</f>
        <v>#N/A</v>
      </c>
      <c r="BT56" s="92" t="e">
        <f t="array" ref="BT56">+ROUND(INDEX(FCSTSDV!$D$2:$L$72,MATCH('tính băng dính sạch'!$D56,FCSTSDV!$C$2:$C$72,0),MATCH('tính băng dính sạch'!BT$3,FCSTSDV!$D$1:$L$1,0))/'tính băng dính sạch'!$E56,1)</f>
        <v>#N/A</v>
      </c>
      <c r="BU56" s="92" t="e">
        <f t="array" ref="BU56">+ROUND(INDEX(FCSTSDV!$D$2:$L$72,MATCH('tính băng dính sạch'!$D56,FCSTSDV!$C$2:$C$72,0),MATCH('tính băng dính sạch'!BU$3,FCSTSDV!$D$1:$L$1,0))/'tính băng dính sạch'!$E56,1)</f>
        <v>#N/A</v>
      </c>
      <c r="BV56" s="92" t="e">
        <f t="array" ref="BV56">+ROUND(INDEX(FCSTSDV!$D$2:$L$72,MATCH('tính băng dính sạch'!$D56,FCSTSDV!$C$2:$C$72,0),MATCH('tính băng dính sạch'!BV$3,FCSTSDV!$D$1:$L$1,0))/'tính băng dính sạch'!$E56,1)</f>
        <v>#N/A</v>
      </c>
      <c r="BW56" s="92" t="e">
        <f t="array" ref="BW56">+ROUND(INDEX(FCSTSDV!$D$2:$L$72,MATCH('tính băng dính sạch'!$D56,FCSTSDV!$C$2:$C$72,0),MATCH('tính băng dính sạch'!BW$3,FCSTSDV!$D$1:$L$1,0))/'tính băng dính sạch'!$E56,1)</f>
        <v>#N/A</v>
      </c>
      <c r="BX56" s="92" t="e">
        <f t="array" ref="BX56">+ROUND(INDEX(FCSTSDV!$D$2:$L$72,MATCH('tính băng dính sạch'!$D56,FCSTSDV!$C$2:$C$72,0),MATCH('tính băng dính sạch'!BX$3,FCSTSDV!$D$1:$L$1,0))/'tính băng dính sạch'!$E56,1)</f>
        <v>#N/A</v>
      </c>
      <c r="BY56" s="92" t="e">
        <f t="array" ref="BY56">+ROUND(INDEX(FCSTSDV!$D$2:$L$72,MATCH('tính băng dính sạch'!$D56,FCSTSDV!$C$2:$C$72,0),MATCH('tính băng dính sạch'!BY$3,FCSTSDV!$D$1:$L$1,0))/'tính băng dính sạch'!$E56,1)</f>
        <v>#N/A</v>
      </c>
      <c r="BZ56" s="92" t="e">
        <f t="array" ref="BZ56">+ROUND(INDEX(FCSTSDV!$D$2:$L$72,MATCH('tính băng dính sạch'!$D56,FCSTSDV!$C$2:$C$72,0),MATCH('tính băng dính sạch'!BZ$3,FCSTSDV!$D$1:$L$1,0))/'tính băng dính sạch'!$E56,1)</f>
        <v>#N/A</v>
      </c>
      <c r="CA56" s="92" t="e">
        <f t="array" ref="CA56">+ROUND(INDEX(FCSTSDV!$D$2:$L$72,MATCH('tính băng dính sạch'!$D56,FCSTSDV!$C$2:$C$72,0),MATCH('tính băng dính sạch'!CA$3,FCSTSDV!$D$1:$L$1,0))/'tính băng dính sạch'!$E56,1)</f>
        <v>#N/A</v>
      </c>
      <c r="CB56" s="92" t="e">
        <f t="array" ref="CB56">+ROUND(INDEX(FCSTSDV!$D$2:$L$72,MATCH('tính băng dính sạch'!$D56,FCSTSDV!$C$2:$C$72,0),MATCH('tính băng dính sạch'!CB$3,FCSTSDV!$D$1:$L$1,0))/'tính băng dính sạch'!$E56,1)</f>
        <v>#N/A</v>
      </c>
      <c r="CC56" s="92" t="e">
        <f t="array" ref="CC56">+ROUND(INDEX(FCSTSDV!$D$2:$L$72,MATCH('tính băng dính sạch'!$D56,FCSTSDV!$C$2:$C$72,0),MATCH('tính băng dính sạch'!CC$3,FCSTSDV!$D$1:$L$1,0))/'tính băng dính sạch'!$E56,1)</f>
        <v>#N/A</v>
      </c>
      <c r="CD56" s="92" t="e">
        <f t="array" ref="CD56">+ROUND(INDEX(FCSTSDV!$D$2:$L$72,MATCH('tính băng dính sạch'!$D56,FCSTSDV!$C$2:$C$72,0),MATCH('tính băng dính sạch'!CD$3,FCSTSDV!$D$1:$L$1,0))/'tính băng dính sạch'!$E56,1)</f>
        <v>#N/A</v>
      </c>
      <c r="CE56" s="92" t="e">
        <f t="array" ref="CE56">+ROUND(INDEX(FCSTSDV!$D$2:$L$72,MATCH('tính băng dính sạch'!$D56,FCSTSDV!$C$2:$C$72,0),MATCH('tính băng dính sạch'!CE$3,FCSTSDV!$D$1:$L$1,0))/'tính băng dính sạch'!$E56,1)</f>
        <v>#N/A</v>
      </c>
      <c r="CF56" s="92" t="e">
        <f t="array" ref="CF56">+ROUND(INDEX(FCSTSDV!$D$2:$L$72,MATCH('tính băng dính sạch'!$D56,FCSTSDV!$C$2:$C$72,0),MATCH('tính băng dính sạch'!CF$3,FCSTSDV!$D$1:$L$1,0))/'tính băng dính sạch'!$E56,1)</f>
        <v>#N/A</v>
      </c>
      <c r="CG56" s="92" t="e">
        <f t="array" ref="CG56">+ROUND(INDEX(FCSTSDV!$D$2:$L$72,MATCH('tính băng dính sạch'!$D56,FCSTSDV!$C$2:$C$72,0),MATCH('tính băng dính sạch'!CG$3,FCSTSDV!$D$1:$L$1,0))/'tính băng dính sạch'!$E56,1)</f>
        <v>#N/A</v>
      </c>
      <c r="CH56" s="92" t="e">
        <f t="array" ref="CH56">+ROUND(INDEX(FCSTSDV!$D$2:$L$72,MATCH('tính băng dính sạch'!$D56,FCSTSDV!$C$2:$C$72,0),MATCH('tính băng dính sạch'!CH$3,FCSTSDV!$D$1:$L$1,0))/'tính băng dính sạch'!$E56,1)</f>
        <v>#N/A</v>
      </c>
      <c r="CI56" s="92" t="e">
        <f t="array" ref="CI56">+ROUND(INDEX(FCSTSDV!$D$2:$L$72,MATCH('tính băng dính sạch'!$D56,FCSTSDV!$C$2:$C$72,0),MATCH('tính băng dính sạch'!CI$3,FCSTSDV!$D$1:$L$1,0))/'tính băng dính sạch'!$E56,1)</f>
        <v>#N/A</v>
      </c>
      <c r="CJ56" s="92" t="e">
        <f t="array" ref="CJ56">+ROUND(INDEX(FCSTSDV!$D$2:$L$72,MATCH('tính băng dính sạch'!$D56,FCSTSDV!$C$2:$C$72,0),MATCH('tính băng dính sạch'!CJ$3,FCSTSDV!$D$1:$L$1,0))/'tính băng dính sạch'!$E56,1)</f>
        <v>#N/A</v>
      </c>
      <c r="CK56" s="92" t="e">
        <f t="array" ref="CK56">+ROUND(INDEX(FCSTSDV!$D$2:$L$72,MATCH('tính băng dính sạch'!$D56,FCSTSDV!$C$2:$C$72,0),MATCH('tính băng dính sạch'!CK$3,FCSTSDV!$D$1:$L$1,0))/'tính băng dính sạch'!$E56,1)</f>
        <v>#N/A</v>
      </c>
      <c r="CL56" s="92" t="e">
        <f t="array" ref="CL56">+ROUND(INDEX(FCSTSDV!$D$2:$L$72,MATCH('tính băng dính sạch'!$D56,FCSTSDV!$C$2:$C$72,0),MATCH('tính băng dính sạch'!CL$3,FCSTSDV!$D$1:$L$1,0))/'tính băng dính sạch'!$E56,1)</f>
        <v>#N/A</v>
      </c>
      <c r="CM56" s="92" t="e">
        <f t="array" ref="CM56">+ROUND(INDEX(FCSTSDV!$D$2:$L$72,MATCH('tính băng dính sạch'!$D56,FCSTSDV!$C$2:$C$72,0),MATCH('tính băng dính sạch'!CM$3,FCSTSDV!$D$1:$L$1,0))/'tính băng dính sạch'!$E56,1)</f>
        <v>#N/A</v>
      </c>
      <c r="CN56" s="92" t="e">
        <f t="array" ref="CN56">+ROUND(INDEX(FCSTSDV!$D$2:$L$72,MATCH('tính băng dính sạch'!$D56,FCSTSDV!$C$2:$C$72,0),MATCH('tính băng dính sạch'!CN$3,FCSTSDV!$D$1:$L$1,0))/'tính băng dính sạch'!$E56,1)</f>
        <v>#N/A</v>
      </c>
      <c r="CO56" s="92" t="e">
        <f t="array" ref="CO56">+ROUND(INDEX(FCSTSDV!$D$2:$L$72,MATCH('tính băng dính sạch'!$D56,FCSTSDV!$C$2:$C$72,0),MATCH('tính băng dính sạch'!CO$3,FCSTSDV!$D$1:$L$1,0))/'tính băng dính sạch'!$E56,1)</f>
        <v>#N/A</v>
      </c>
      <c r="CP56" s="92" t="e">
        <f t="array" ref="CP56">+ROUND(INDEX(FCSTSDV!$D$2:$L$72,MATCH('tính băng dính sạch'!$D56,FCSTSDV!$C$2:$C$72,0),MATCH('tính băng dính sạch'!CP$3,FCSTSDV!$D$1:$L$1,0))/'tính băng dính sạch'!$E56,1)</f>
        <v>#N/A</v>
      </c>
      <c r="CQ56" s="92" t="e">
        <f t="array" ref="CQ56">+ROUND(INDEX(FCSTSDV!$D$2:$L$72,MATCH('tính băng dính sạch'!$D56,FCSTSDV!$C$2:$C$72,0),MATCH('tính băng dính sạch'!CQ$3,FCSTSDV!$D$1:$L$1,0))/'tính băng dính sạch'!$E56,1)</f>
        <v>#N/A</v>
      </c>
    </row>
    <row r="57" spans="1:95" ht="20.100000000000001" hidden="1" customHeight="1">
      <c r="A57" s="807"/>
      <c r="B57" s="792"/>
      <c r="C57" s="74"/>
      <c r="D57" s="52" t="s">
        <v>42</v>
      </c>
      <c r="E57" s="53" t="s">
        <v>43</v>
      </c>
      <c r="F57" s="800"/>
      <c r="G57" s="800"/>
      <c r="H57" s="827"/>
      <c r="I57" s="87">
        <f>+SUM(I54:I56)</f>
        <v>0</v>
      </c>
      <c r="J57" s="62" t="e">
        <f>+SUM(J54:J56)</f>
        <v>#REF!</v>
      </c>
      <c r="K57" s="88" t="e">
        <f>+F54+G54-SUM(K54:K56)</f>
        <v>#N/A</v>
      </c>
      <c r="L57" s="88" t="e">
        <f>+K57-SUM(L54:L56)</f>
        <v>#N/A</v>
      </c>
      <c r="M57" s="89" t="e">
        <f>+F54-SUM(M54:M56)</f>
        <v>#N/A</v>
      </c>
      <c r="N57" s="89" t="e">
        <f>+F54-SUM(N54:N56)</f>
        <v>#N/A</v>
      </c>
      <c r="O57" s="89" t="e">
        <f>H54-SUM(O54:O56)</f>
        <v>#N/A</v>
      </c>
      <c r="P57" s="89" t="e">
        <f>+H54-SUM(P54:P56)</f>
        <v>#N/A</v>
      </c>
      <c r="Q57" s="89" t="e">
        <f>+H54-SUM(Q54:Q56)</f>
        <v>#N/A</v>
      </c>
      <c r="R57" s="111" t="e">
        <f>+H54-SUM(R54:R56)</f>
        <v>#N/A</v>
      </c>
      <c r="S57" s="89" t="e">
        <f>+R57-SUM(S54:S56)</f>
        <v>#N/A</v>
      </c>
      <c r="T57" s="89" t="e">
        <f>+H54-SUM(T54:T56)</f>
        <v>#N/A</v>
      </c>
      <c r="U57" s="89" t="e">
        <f>+T57-SUM(U54:U56)</f>
        <v>#N/A</v>
      </c>
      <c r="V57" s="104" t="e">
        <f>+U57-SUM(V54:V56)</f>
        <v>#N/A</v>
      </c>
      <c r="W57" s="90" t="e">
        <f>+H54+SUM(I54:I56)-SUM(W54:W56)</f>
        <v>#N/A</v>
      </c>
      <c r="X57" s="105" t="e">
        <f>+H54+SUM(I54:I56)-SUM(X54:X56)</f>
        <v>#N/A</v>
      </c>
      <c r="Y57" s="105" t="e">
        <f>+H54+SUM(I54:I56)-SUM(Y54:Y56)</f>
        <v>#N/A</v>
      </c>
      <c r="Z57" s="105" t="e">
        <f>+Y57-SUM(Z54:Z56)</f>
        <v>#N/A</v>
      </c>
      <c r="AA57" s="105" t="e">
        <f>H54+SUM(I54:I56)-SUM(AA54:AA56)</f>
        <v>#N/A</v>
      </c>
      <c r="AB57" s="105" t="e">
        <f>+AA57-SUM(AB54:AB56)</f>
        <v>#N/A</v>
      </c>
      <c r="AC57" s="105" t="e">
        <f>+H54+SUM(I54:I56)-SUM(AC54:AC56)</f>
        <v>#N/A</v>
      </c>
      <c r="AD57" s="105" t="e">
        <f>+AC57-SUM(AD54:AD56)</f>
        <v>#N/A</v>
      </c>
      <c r="AE57" s="111" t="e">
        <f>+H54+I57-SUM(AE54:AE56)</f>
        <v>#N/A</v>
      </c>
      <c r="AF57" s="90" t="e">
        <f>+H54+SUM(I54:I56)-SUM(AF54:AF56)</f>
        <v>#N/A</v>
      </c>
      <c r="AG57" s="90" t="e">
        <f>+H54+I57-SUM(AG54:AG56)</f>
        <v>#N/A</v>
      </c>
      <c r="AH57" s="90" t="e">
        <f>+H54-SUM(AH54:AH56)</f>
        <v>#N/A</v>
      </c>
      <c r="AI57" s="90" t="e">
        <f>+AH57-SUM(AI54:AI56)</f>
        <v>#N/A</v>
      </c>
      <c r="AJ57" s="90" t="e">
        <f>+AI57-SUM(AJ54:AJ56)</f>
        <v>#N/A</v>
      </c>
      <c r="AK57" s="90" t="e">
        <f>+H54+I57-SUM(AK54:AK56)</f>
        <v>#N/A</v>
      </c>
      <c r="AL57" s="90" t="e">
        <f>H54-SUM(AL54:AL56)</f>
        <v>#N/A</v>
      </c>
      <c r="AM57" s="90" t="e">
        <f>+H54+I57-SUM(AM54:AM56)</f>
        <v>#N/A</v>
      </c>
      <c r="AN57" s="90" t="e">
        <f>+H54+I57-SUM(AN54:AN56)</f>
        <v>#N/A</v>
      </c>
      <c r="AO57" s="90" t="e">
        <f>+H54+I57-SUM(AO54:AO56)</f>
        <v>#N/A</v>
      </c>
      <c r="AP57" s="90" t="e">
        <f>+H54+I57-SUM(AP54:AP56)</f>
        <v>#N/A</v>
      </c>
      <c r="AQ57" s="90" t="e">
        <f>+H54+I57-SUM(AQ54:AQ56)</f>
        <v>#N/A</v>
      </c>
      <c r="AR57" s="90" t="e">
        <f>+H54+I57-SUM(AR54:AR56)</f>
        <v>#N/A</v>
      </c>
      <c r="AS57" s="90" t="e">
        <f>+H54+I57-SUM(AS54:AS56)</f>
        <v>#N/A</v>
      </c>
      <c r="AT57" s="90" t="e">
        <f>+H54+I57-SUM(AT54:AT56)</f>
        <v>#N/A</v>
      </c>
      <c r="AU57" s="90" t="e">
        <f>+H54+I57-SUM(AU54:AU56)</f>
        <v>#N/A</v>
      </c>
      <c r="AV57" s="90" t="e">
        <f>+H54+I57-SUM(AV54:AV56)</f>
        <v>#N/A</v>
      </c>
      <c r="AW57" s="90" t="e">
        <f>+AV57-SUM(AW54:AW56)</f>
        <v>#N/A</v>
      </c>
      <c r="AX57" s="90" t="e">
        <f>+$H54+$I57-SUM(AX54:AX56)</f>
        <v>#N/A</v>
      </c>
      <c r="AY57" s="90" t="e">
        <f>+$H54+$I57-SUM(AY54:AY56)</f>
        <v>#N/A</v>
      </c>
      <c r="AZ57" s="90" t="e">
        <f>+$H54+$I57-SUM(AZ54:AZ56)</f>
        <v>#N/A</v>
      </c>
      <c r="BA57" s="90" t="e">
        <f>+AZ57-SUM(BA54:BA56)</f>
        <v>#N/A</v>
      </c>
      <c r="BB57" s="90" t="e">
        <f>+BA57-SUM(BB54:BB56)</f>
        <v>#N/A</v>
      </c>
      <c r="BC57" s="90" t="e">
        <f>+BB57-SUM(BC54:BC56)</f>
        <v>#N/A</v>
      </c>
      <c r="BD57" s="90" t="e">
        <f>+BC57-SUM(BD54:BD56)</f>
        <v>#N/A</v>
      </c>
      <c r="BE57" s="90" t="e">
        <f t="shared" ref="BE57:BP57" si="15">$H54+$I$57-SUM(BE54:BE56)</f>
        <v>#N/A</v>
      </c>
      <c r="BF57" s="90" t="e">
        <f t="shared" si="15"/>
        <v>#N/A</v>
      </c>
      <c r="BG57" s="90" t="e">
        <f t="shared" si="15"/>
        <v>#N/A</v>
      </c>
      <c r="BH57" s="90" t="e">
        <f t="shared" si="15"/>
        <v>#N/A</v>
      </c>
      <c r="BI57" s="90" t="e">
        <f t="shared" si="15"/>
        <v>#N/A</v>
      </c>
      <c r="BJ57" s="90" t="e">
        <f t="shared" si="15"/>
        <v>#N/A</v>
      </c>
      <c r="BK57" s="90" t="e">
        <f t="shared" si="15"/>
        <v>#N/A</v>
      </c>
      <c r="BL57" s="90" t="e">
        <f t="shared" si="15"/>
        <v>#N/A</v>
      </c>
      <c r="BM57" s="90" t="e">
        <f t="shared" si="15"/>
        <v>#N/A</v>
      </c>
      <c r="BN57" s="90" t="e">
        <f t="shared" si="15"/>
        <v>#N/A</v>
      </c>
      <c r="BO57" s="90" t="e">
        <f t="shared" si="15"/>
        <v>#N/A</v>
      </c>
      <c r="BP57" s="90" t="e">
        <f t="shared" si="15"/>
        <v>#N/A</v>
      </c>
      <c r="BQ57" s="90" t="e">
        <f t="shared" ref="BQ57:CI57" si="16">$H54+$I$57-SUM(BQ54:BQ56)</f>
        <v>#N/A</v>
      </c>
      <c r="BR57" s="90" t="e">
        <f t="shared" si="16"/>
        <v>#N/A</v>
      </c>
      <c r="BS57" s="90" t="e">
        <f t="shared" si="16"/>
        <v>#N/A</v>
      </c>
      <c r="BT57" s="90" t="e">
        <f t="shared" si="16"/>
        <v>#N/A</v>
      </c>
      <c r="BU57" s="90" t="e">
        <f t="shared" si="16"/>
        <v>#N/A</v>
      </c>
      <c r="BV57" s="90" t="e">
        <f t="shared" si="16"/>
        <v>#N/A</v>
      </c>
      <c r="BW57" s="90" t="e">
        <f t="shared" si="16"/>
        <v>#N/A</v>
      </c>
      <c r="BX57" s="90" t="e">
        <f t="shared" si="16"/>
        <v>#N/A</v>
      </c>
      <c r="BY57" s="90" t="e">
        <f t="shared" si="16"/>
        <v>#N/A</v>
      </c>
      <c r="BZ57" s="90" t="e">
        <f t="shared" si="16"/>
        <v>#N/A</v>
      </c>
      <c r="CA57" s="90" t="e">
        <f t="shared" si="16"/>
        <v>#N/A</v>
      </c>
      <c r="CB57" s="90" t="e">
        <f t="shared" si="16"/>
        <v>#N/A</v>
      </c>
      <c r="CC57" s="90" t="e">
        <f t="shared" si="16"/>
        <v>#N/A</v>
      </c>
      <c r="CD57" s="90" t="e">
        <f t="shared" si="16"/>
        <v>#N/A</v>
      </c>
      <c r="CE57" s="90" t="e">
        <f t="shared" si="16"/>
        <v>#N/A</v>
      </c>
      <c r="CF57" s="90" t="e">
        <f t="shared" si="16"/>
        <v>#N/A</v>
      </c>
      <c r="CG57" s="90" t="e">
        <f t="shared" si="16"/>
        <v>#N/A</v>
      </c>
      <c r="CH57" s="90" t="e">
        <f t="shared" si="16"/>
        <v>#N/A</v>
      </c>
      <c r="CI57" s="90" t="e">
        <f t="shared" si="16"/>
        <v>#N/A</v>
      </c>
      <c r="CJ57" s="90" t="e">
        <f t="shared" ref="CJ57:CQ57" si="17">+CI57-SUM(CJ54:CJ56)</f>
        <v>#N/A</v>
      </c>
      <c r="CK57" s="90" t="e">
        <f t="shared" si="17"/>
        <v>#N/A</v>
      </c>
      <c r="CL57" s="90" t="e">
        <f t="shared" si="17"/>
        <v>#N/A</v>
      </c>
      <c r="CM57" s="90" t="e">
        <f t="shared" si="17"/>
        <v>#N/A</v>
      </c>
      <c r="CN57" s="90" t="e">
        <f t="shared" si="17"/>
        <v>#N/A</v>
      </c>
      <c r="CO57" s="90" t="e">
        <f t="shared" si="17"/>
        <v>#N/A</v>
      </c>
      <c r="CP57" s="90" t="e">
        <f t="shared" si="17"/>
        <v>#N/A</v>
      </c>
      <c r="CQ57" s="90" t="e">
        <f t="shared" si="17"/>
        <v>#N/A</v>
      </c>
    </row>
    <row r="58" spans="1:95" ht="20.100000000000001" hidden="1" customHeight="1">
      <c r="A58" s="806" t="s">
        <v>14</v>
      </c>
      <c r="B58" s="791" t="s">
        <v>135</v>
      </c>
      <c r="C58" s="75" t="s">
        <v>107</v>
      </c>
      <c r="D58" s="73"/>
      <c r="E58" s="44">
        <v>3000</v>
      </c>
      <c r="F58" s="798">
        <v>113</v>
      </c>
      <c r="G58" s="798">
        <v>0</v>
      </c>
      <c r="H58" s="826">
        <f>+VLOOKUP(B58,'[10]TÚI BÓNG'!$B$4:$E$153,4,0)</f>
        <v>529</v>
      </c>
      <c r="I58" s="81">
        <f>+ROUND(IFERROR(VLOOKUP(D58,FCSTSDV!$C$2:$C$72,26,0),0)/'tính băng dính sạch'!E58+0,0)</f>
        <v>0</v>
      </c>
      <c r="J58" s="80">
        <v>0</v>
      </c>
      <c r="K58" s="9">
        <f>+IFERROR(INDEX(FCSTSDV!$D$2:$L$72,MATCH('tính băng dính sạch'!$D58,FCSTSDV!$C$2:$C$72,0),MATCH('tính băng dính sạch'!K$3,FCSTSDV!$D$1:$L$1,0)),0)/'tính băng dính sạch'!$E58</f>
        <v>0</v>
      </c>
      <c r="L58" s="9">
        <f>+IFERROR(INDEX(FCSTSDV!$D$2:$L$72,MATCH('tính băng dính sạch'!$D58,FCSTSDV!$C$2:$C$72,0),MATCH('tính băng dính sạch'!L$3,FCSTSDV!$D$1:$L$1,0)),0)/'tính băng dính sạch'!$E58</f>
        <v>0</v>
      </c>
      <c r="M58" s="11">
        <f t="array" ref="M58">+IFERROR(INDEX(FCSTSDV!$D$2:$L$72,MATCH('tính băng dính sạch'!$D58,FCSTSDV!$C$2:$C$72,0),MATCH('tính băng dính sạch'!M$3,FCSTSDV!$D$1:$L$1,0)),0)/'tính băng dính sạch'!$E58</f>
        <v>0</v>
      </c>
      <c r="N58" s="11">
        <f>+IFERROR(INDEX(FCSTSDV!$D$2:$L$72,MATCH('tính băng dính sạch'!$D58,FCSTSDV!$C$2:$C$72,0),MATCH('tính băng dính sạch'!N$3,FCSTSDV!$D$1:$L$1,0)),0)/'tính băng dính sạch'!$E58</f>
        <v>0</v>
      </c>
      <c r="O58" s="11">
        <f t="array" ref="O58">+IFERROR(INDEX(FCSTSDV!$D$2:$L$72,MATCH('tính băng dính sạch'!$D58,FCSTSDV!$C$2:$C$72,0),MATCH('tính băng dính sạch'!O$3,FCSTSDV!$D$1:$L$1,0)),0)/'tính băng dính sạch'!$E58</f>
        <v>0</v>
      </c>
      <c r="P58" s="11">
        <f t="array" ref="P58">+IFERROR(INDEX(FCSTSDV!$D$2:$L$72,MATCH('tính băng dính sạch'!$D58,FCSTSDV!$C$2:$C$72,0),MATCH('tính băng dính sạch'!P$3,FCSTSDV!$D$1:$L$1,0)),0)/'tính băng dính sạch'!$E58</f>
        <v>0</v>
      </c>
      <c r="Q58" s="11">
        <f t="array" ref="Q58">+IFERROR(INDEX(FCSTSDV!$D$2:$L$72,MATCH('tính băng dính sạch'!$D58,FCSTSDV!$C$2:$C$72,0),MATCH('tính băng dính sạch'!Q$3,FCSTSDV!$D$1:$L$1,0)),0)/'tính băng dính sạch'!$E58</f>
        <v>0</v>
      </c>
      <c r="R58" s="11">
        <f t="array" ref="R58">+IFERROR(INDEX(FCSTSDV!$D$2:$L$72,MATCH('tính băng dính sạch'!$D58,FCSTSDV!$C$2:$C$72,0),MATCH('tính băng dính sạch'!R$3,FCSTSDV!$D$1:$L$1,0)),0)/'tính băng dính sạch'!$E58</f>
        <v>0</v>
      </c>
      <c r="S58" s="11">
        <f t="array" ref="S58">+IFERROR(INDEX(FCSTSDV!$D$2:$L$72,MATCH('tính băng dính sạch'!$D58,FCSTSDV!$C$2:$C$72,0),MATCH('tính băng dính sạch'!S$3,FCSTSDV!$D$1:$L$1,0)),0)/'tính băng dính sạch'!$E58</f>
        <v>0</v>
      </c>
      <c r="T58" s="11">
        <f t="array" ref="T58">+IFERROR(INDEX(FCSTSDV!$D$2:$L$72,MATCH('tính băng dính sạch'!$D58,FCSTSDV!$C$2:$C$72,0),MATCH('tính băng dính sạch'!T$3,FCSTSDV!$D$1:$L$1,0)),0)/'tính băng dính sạch'!$E58</f>
        <v>0</v>
      </c>
      <c r="U58" s="11">
        <f t="array" ref="U58">+IFERROR(INDEX(FCSTSDV!$D$2:$L$72,MATCH('tính băng dính sạch'!$D58,FCSTSDV!$C$2:$C$72,0),MATCH('tính băng dính sạch'!U$3,FCSTSDV!$D$1:$L$1,0)),0)/'tính băng dính sạch'!$E58</f>
        <v>0</v>
      </c>
      <c r="V58" s="98">
        <f t="array" ref="V58">+IFERROR(INDEX(FCSTSDV!$D$2:$L$72,MATCH('tính băng dính sạch'!$D58,FCSTSDV!$C$2:$C$72,0),MATCH('tính băng dính sạch'!V$3,FCSTSDV!$D$1:$L$1,0)),0)/'tính băng dính sạch'!$E58</f>
        <v>0</v>
      </c>
      <c r="W58" s="99">
        <f t="array" ref="W58">+IFERROR(INDEX(FCSTSDV!$D$2:$L$72,MATCH('tính băng dính sạch'!$D58,FCSTSDV!$C$2:$C$72,0),MATCH('tính băng dính sạch'!W$3,FCSTSDV!$D$1:$L$1,0)),0)/'tính băng dính sạch'!$E58</f>
        <v>0</v>
      </c>
      <c r="X58" s="100">
        <f t="array" ref="X58">+IFERROR(INDEX(FCSTSDV!$D$2:$L$72,MATCH('tính băng dính sạch'!$D58,FCSTSDV!$C$2:$C$72,0),MATCH('tính băng dính sạch'!X$3,FCSTSDV!$D$1:$L$1,0)),0)/'tính băng dính sạch'!$E58</f>
        <v>0</v>
      </c>
      <c r="Y58" s="100">
        <f t="array" ref="Y58">+IFERROR(INDEX(FCSTSDV!$D$2:$L$72,MATCH('tính băng dính sạch'!$D58,FCSTSDV!$C$2:$C$72,0),MATCH('tính băng dính sạch'!Y$3,FCSTSDV!$D$1:$L$1,0)),0)/'tính băng dính sạch'!$E58</f>
        <v>0</v>
      </c>
      <c r="Z58" s="100">
        <f t="array" ref="Z58">+IFERROR(INDEX(FCSTSDV!$D$2:$L$72,MATCH('tính băng dính sạch'!$D58,FCSTSDV!$C$2:$C$72,0),MATCH('tính băng dính sạch'!Z$3,FCSTSDV!$D$1:$L$1,0)),0)/'tính băng dính sạch'!$E58</f>
        <v>0</v>
      </c>
      <c r="AA58" s="100">
        <f t="array" ref="AA58">+IFERROR(INDEX(FCSTSDV!$D$2:$L$72,MATCH('tính băng dính sạch'!$D58,FCSTSDV!$C$2:$C$72,0),MATCH('tính băng dính sạch'!AA$3,FCSTSDV!$D$1:$L$1,0)),0)/'tính băng dính sạch'!$E58</f>
        <v>0</v>
      </c>
      <c r="AB58" s="100">
        <f t="array" ref="AB58">+IFERROR(INDEX(FCSTSDV!$D$2:$L$72,MATCH('tính băng dính sạch'!$D58,FCSTSDV!$C$2:$C$72,0),MATCH('tính băng dính sạch'!AB$3,FCSTSDV!$D$1:$L$1,0)),0)/'tính băng dính sạch'!$E58</f>
        <v>0</v>
      </c>
      <c r="AC58" s="100">
        <f t="array" ref="AC58">+IFERROR(INDEX(FCSTSDV!$D$2:$L$72,MATCH('tính băng dính sạch'!$D58,FCSTSDV!$C$2:$C$72,0),MATCH('tính băng dính sạch'!AC$3,FCSTSDV!$D$1:$L$1,0)),0)/'tính băng dính sạch'!$E58</f>
        <v>0</v>
      </c>
      <c r="AD58" s="100">
        <f t="array" ref="AD58">+IFERROR(INDEX(FCSTSDV!$D$2:$L$72,MATCH('tính băng dính sạch'!$D58,FCSTSDV!$C$2:$C$72,0),MATCH('tính băng dính sạch'!AD$3,FCSTSDV!$D$1:$L$1,0)),0)/'tính băng dính sạch'!$E58</f>
        <v>0</v>
      </c>
      <c r="AE58" s="100">
        <f t="array" ref="AE58">+IFERROR(INDEX(FCSTSDV!$D$2:$L$72,MATCH('tính băng dính sạch'!$D58,FCSTSDV!$C$2:$C$72,0),MATCH('tính băng dính sạch'!AE$3,FCSTSDV!$D$1:$L$1,0)),0)/'tính băng dính sạch'!$E58</f>
        <v>0</v>
      </c>
      <c r="AF58" s="99">
        <f t="array" ref="AF58">+IFERROR(INDEX(FCSTSDV!$D$2:$L$72,MATCH('tính băng dính sạch'!$D58,FCSTSDV!$C$2:$C$72,0),MATCH('tính băng dính sạch'!AF$3,FCSTSDV!$D$1:$L$1,0)),0)/'tính băng dính sạch'!$E58</f>
        <v>0</v>
      </c>
      <c r="AG58" s="92">
        <f t="array" ref="AG58">+ROUND(IFERROR(INDEX(FCSTSDV!$D$2:$L$72,MATCH('tính băng dính sạch'!$D58,FCSTSDV!$C$2:$C$72,0),MATCH('tính băng dính sạch'!AG$3,FCSTSDV!$D$1:$L$1,0)),0)/'tính băng dính sạch'!$E58,1)</f>
        <v>0</v>
      </c>
      <c r="AH58" s="92">
        <f t="array" ref="AH58">+ROUND(IFERROR(INDEX(FCSTSDV!$D$2:$L$72,MATCH('tính băng dính sạch'!$D58,FCSTSDV!$C$2:$C$72,0),MATCH('tính băng dính sạch'!AH$3,FCSTSDV!$D$1:$L$1,0)),0)/'tính băng dính sạch'!$E58,1)</f>
        <v>0</v>
      </c>
      <c r="AI58" s="92">
        <f t="array" ref="AI58">+ROUND(IFERROR(INDEX(FCSTSDV!$D$2:$L$72,MATCH('tính băng dính sạch'!$D58,FCSTSDV!$C$2:$C$72,0),MATCH('tính băng dính sạch'!AI$3,FCSTSDV!$D$1:$L$1,0)),0)/'tính băng dính sạch'!$E58,1)</f>
        <v>0</v>
      </c>
      <c r="AJ58" s="92">
        <f t="array" ref="AJ58">+ROUND(IFERROR(INDEX(FCSTSDV!$D$2:$L$72,MATCH('tính băng dính sạch'!$D58,FCSTSDV!$C$2:$C$72,0),MATCH('tính băng dính sạch'!AJ$3,FCSTSDV!$D$1:$L$1,0)),0)/'tính băng dính sạch'!$E58,1)</f>
        <v>0</v>
      </c>
      <c r="AK58" s="92">
        <f t="array" ref="AK58">+ROUND(IFERROR(INDEX(FCSTSDV!$D$2:$L$72,MATCH('tính băng dính sạch'!$D58,FCSTSDV!$C$2:$C$72,0),MATCH('tính băng dính sạch'!AK$3,FCSTSDV!$D$1:$L$1,0)),0)/'tính băng dính sạch'!$E58,1)</f>
        <v>0</v>
      </c>
      <c r="AL58" s="92">
        <f t="array" ref="AL58">+ROUND(IFERROR(INDEX(FCSTSDV!$D$2:$L$72,MATCH('tính băng dính sạch'!$D58,FCSTSDV!$C$2:$C$72,0),MATCH('tính băng dính sạch'!AL$3,FCSTSDV!$D$1:$L$1,0)),0)/'tính băng dính sạch'!$E58,1)</f>
        <v>0</v>
      </c>
      <c r="AM58" s="92">
        <f t="array" ref="AM58">+ROUND(IFERROR(INDEX(FCSTSDV!$D$2:$L$72,MATCH('tính băng dính sạch'!$D58,FCSTSDV!$C$2:$C$72,0),MATCH('tính băng dính sạch'!AM$3,FCSTSDV!$D$1:$L$1,0)),0)/'tính băng dính sạch'!$E58,1)</f>
        <v>0</v>
      </c>
      <c r="AN58" s="92">
        <f t="array" ref="AN58">+ROUND(IFERROR(INDEX(FCSTSDV!$D$2:$L$72,MATCH('tính băng dính sạch'!$D58,FCSTSDV!$C$2:$C$72,0),MATCH('tính băng dính sạch'!AN$3,FCSTSDV!$D$1:$L$1,0)),0)/'tính băng dính sạch'!$E58,1)</f>
        <v>0</v>
      </c>
      <c r="AO58" s="92">
        <f t="array" ref="AO58">+ROUND(IFERROR(INDEX(FCSTSDV!$D$2:$L$72,MATCH('tính băng dính sạch'!$D58,FCSTSDV!$C$2:$C$72,0),MATCH('tính băng dính sạch'!AO$3,FCSTSDV!$D$1:$L$1,0)),0)/'tính băng dính sạch'!$E58,1)</f>
        <v>0</v>
      </c>
      <c r="AP58" s="92">
        <f t="array" ref="AP58">+ROUND(IFERROR(INDEX(FCSTSDV!$D$2:$L$72,MATCH('tính băng dính sạch'!$D58,FCSTSDV!$C$2:$C$72,0),MATCH('tính băng dính sạch'!AP$3,FCSTSDV!$D$1:$L$1,0)),0)/'tính băng dính sạch'!$E58,1)</f>
        <v>0</v>
      </c>
      <c r="AQ58" s="92">
        <f t="array" ref="AQ58">+ROUND(IFERROR(INDEX(FCSTSDV!$D$2:$L$72,MATCH('tính băng dính sạch'!$D58,FCSTSDV!$C$2:$C$72,0),MATCH('tính băng dính sạch'!AQ$3,FCSTSDV!$D$1:$L$1,0)),0)/'tính băng dính sạch'!$E58,1)</f>
        <v>0</v>
      </c>
      <c r="AR58" s="92">
        <f t="array" ref="AR58">+ROUND(IFERROR(INDEX(FCSTSDV!$D$2:$L$72,MATCH('tính băng dính sạch'!$D58,FCSTSDV!$C$2:$C$72,0),MATCH('tính băng dính sạch'!AR$3,FCSTSDV!$D$1:$L$1,0)),0)/'tính băng dính sạch'!$E58,1)</f>
        <v>0</v>
      </c>
      <c r="AS58" s="92">
        <f t="array" ref="AS58">+ROUND(IFERROR(INDEX(FCSTSDV!$D$2:$L$72,MATCH('tính băng dính sạch'!$D58,FCSTSDV!$C$2:$C$72,0),MATCH('tính băng dính sạch'!AS$3,FCSTSDV!$D$1:$L$1,0)),0)/'tính băng dính sạch'!$E58,1)</f>
        <v>0</v>
      </c>
      <c r="AT58" s="92">
        <f t="array" ref="AT58">+ROUND(IFERROR(INDEX(FCSTSDV!$D$2:$L$72,MATCH('tính băng dính sạch'!$D58,FCSTSDV!$C$2:$C$72,0),MATCH('tính băng dính sạch'!AT$3,FCSTSDV!$D$1:$L$1,0)),0)/'tính băng dính sạch'!$E58,1)</f>
        <v>0</v>
      </c>
      <c r="AU58" s="92">
        <f t="array" ref="AU58">+ROUND(IFERROR(INDEX(FCSTSDV!$D$2:$L$72,MATCH('tính băng dính sạch'!$D58,FCSTSDV!$C$2:$C$72,0),MATCH('tính băng dính sạch'!AU$3,FCSTSDV!$D$1:$L$1,0)),0)/'tính băng dính sạch'!$E58,1)</f>
        <v>0</v>
      </c>
      <c r="AV58" s="92">
        <f t="array" ref="AV58">+ROUND(IFERROR(INDEX(FCSTSDV!$D$2:$L$72,MATCH('tính băng dính sạch'!$D58,FCSTSDV!$C$2:$C$72,0),MATCH('tính băng dính sạch'!AV$3,FCSTSDV!$D$1:$L$1,0)),0)/'tính băng dính sạch'!$E58,1)</f>
        <v>0</v>
      </c>
      <c r="AW58" s="92">
        <f t="array" ref="AW58">+ROUND(IFERROR(INDEX(FCSTSDV!$D$2:$L$72,MATCH('tính băng dính sạch'!$D58,FCSTSDV!$C$2:$C$72,0),MATCH('tính băng dính sạch'!AW$3,FCSTSDV!$D$1:$L$1,0)),0)/'tính băng dính sạch'!$E58,1)</f>
        <v>0</v>
      </c>
      <c r="AX58" s="92">
        <f t="array" ref="AX58">+ROUND(IFERROR(INDEX(FCSTSDV!$D$2:$L$72,MATCH('tính băng dính sạch'!$D58,FCSTSDV!$C$2:$C$72,0),MATCH('tính băng dính sạch'!AX$3,FCSTSDV!$D$1:$L$1,0)),0)/'tính băng dính sạch'!$E58,1)</f>
        <v>0</v>
      </c>
      <c r="AY58" s="92">
        <f t="array" ref="AY58">+ROUND(IFERROR(INDEX(FCSTSDV!$D$2:$L$72,MATCH('tính băng dính sạch'!$D58,FCSTSDV!$C$2:$C$72,0),MATCH('tính băng dính sạch'!AY$3,FCSTSDV!$D$1:$L$1,0)),0)/'tính băng dính sạch'!$E58,1)</f>
        <v>0</v>
      </c>
      <c r="AZ58" s="92">
        <f t="array" ref="AZ58">+ROUND(IFERROR(INDEX(FCSTSDV!$D$2:$L$72,MATCH('tính băng dính sạch'!$D58,FCSTSDV!$C$2:$C$72,0),MATCH('tính băng dính sạch'!AZ$3,FCSTSDV!$D$1:$L$1,0)),0)/'tính băng dính sạch'!$E58,1)</f>
        <v>0</v>
      </c>
      <c r="BA58" s="92">
        <f t="array" ref="BA58">+ROUND(IFERROR(INDEX(FCSTSDV!$D$2:$L$72,MATCH('tính băng dính sạch'!$D58,FCSTSDV!$C$2:$C$72,0),MATCH('tính băng dính sạch'!BA$3,FCSTSDV!$D$1:$L$1,0)),0)/'tính băng dính sạch'!$E58,1)</f>
        <v>0</v>
      </c>
      <c r="BB58" s="92">
        <f t="array" ref="BB58">+ROUND(IFERROR(INDEX(FCSTSDV!$D$2:$L$72,MATCH('tính băng dính sạch'!$D58,FCSTSDV!$C$2:$C$72,0),MATCH('tính băng dính sạch'!BB$3,FCSTSDV!$D$1:$L$1,0)),0)/'tính băng dính sạch'!$E58,1)</f>
        <v>0</v>
      </c>
      <c r="BC58" s="92">
        <f t="array" ref="BC58">+ROUND(IFERROR(INDEX(FCSTSDV!$D$2:$L$72,MATCH('tính băng dính sạch'!$D58,FCSTSDV!$C$2:$C$72,0),MATCH('tính băng dính sạch'!BC$3,FCSTSDV!$D$1:$L$1,0)),0)/'tính băng dính sạch'!$E58,1)</f>
        <v>0</v>
      </c>
      <c r="BD58" s="92">
        <f t="array" ref="BD58">+ROUND(IFERROR(INDEX(FCSTSDV!$D$2:$L$72,MATCH('tính băng dính sạch'!$D58,FCSTSDV!$C$2:$C$72,0),MATCH('tính băng dính sạch'!BD$3,FCSTSDV!$D$1:$L$1,0)),0)/'tính băng dính sạch'!$E58,1)</f>
        <v>0</v>
      </c>
      <c r="BE58" s="92">
        <f t="array" ref="BE58">+ROUND(IFERROR(INDEX(FCSTSDV!$D$2:$L$72,MATCH('tính băng dính sạch'!$D58,FCSTSDV!$C$2:$C$72,0),MATCH('tính băng dính sạch'!BE$3,FCSTSDV!$D$1:$L$1,0)),0)/'tính băng dính sạch'!$E58,1)</f>
        <v>0</v>
      </c>
      <c r="BF58" s="92">
        <f t="array" ref="BF58">+ROUND(IFERROR(INDEX(FCSTSDV!$D$2:$L$72,MATCH('tính băng dính sạch'!$D58,FCSTSDV!$C$2:$C$72,0),MATCH('tính băng dính sạch'!BF$3,FCSTSDV!$D$1:$L$1,0)),0)/'tính băng dính sạch'!$E58,1)</f>
        <v>0</v>
      </c>
      <c r="BG58" s="92">
        <f t="array" ref="BG58">+ROUND(IFERROR(INDEX(FCSTSDV!$D$2:$L$72,MATCH('tính băng dính sạch'!$D58,FCSTSDV!$C$2:$C$72,0),MATCH('tính băng dính sạch'!BG$3,FCSTSDV!$D$1:$L$1,0)),0)/'tính băng dính sạch'!$E58,1)</f>
        <v>0</v>
      </c>
      <c r="BH58" s="92">
        <f t="array" ref="BH58">+ROUND(IFERROR(INDEX(FCSTSDV!$D$2:$L$72,MATCH('tính băng dính sạch'!$D58,FCSTSDV!$C$2:$C$72,0),MATCH('tính băng dính sạch'!BH$3,FCSTSDV!$D$1:$L$1,0)),0)/'tính băng dính sạch'!$E58,1)</f>
        <v>0</v>
      </c>
      <c r="BI58" s="92">
        <f t="array" ref="BI58">+ROUND(IFERROR(INDEX(FCSTSDV!$D$2:$L$72,MATCH('tính băng dính sạch'!$D58,FCSTSDV!$C$2:$C$72,0),MATCH('tính băng dính sạch'!BI$3,FCSTSDV!$D$1:$L$1,0)),0)/'tính băng dính sạch'!$E58,1)</f>
        <v>0</v>
      </c>
      <c r="BJ58" s="92">
        <f t="array" ref="BJ58">+ROUND(IFERROR(INDEX(FCSTSDV!$D$2:$L$72,MATCH('tính băng dính sạch'!$D58,FCSTSDV!$C$2:$C$72,0),MATCH('tính băng dính sạch'!BJ$3,FCSTSDV!$D$1:$L$1,0)),0)/'tính băng dính sạch'!$E58,1)</f>
        <v>0</v>
      </c>
      <c r="BK58" s="92">
        <f t="array" ref="BK58">+ROUND(IFERROR(INDEX(FCSTSDV!$D$2:$L$72,MATCH('tính băng dính sạch'!$D58,FCSTSDV!$C$2:$C$72,0),MATCH('tính băng dính sạch'!BK$3,FCSTSDV!$D$1:$L$1,0)),0)/'tính băng dính sạch'!$E58,1)</f>
        <v>0</v>
      </c>
      <c r="BL58" s="92">
        <f t="array" ref="BL58">+ROUND(IFERROR(INDEX(FCSTSDV!$D$2:$L$72,MATCH('tính băng dính sạch'!$D58,FCSTSDV!$C$2:$C$72,0),MATCH('tính băng dính sạch'!BL$3,FCSTSDV!$D$1:$L$1,0)),0)/'tính băng dính sạch'!$E58,1)</f>
        <v>0</v>
      </c>
      <c r="BM58" s="92">
        <f t="array" ref="BM58">+ROUND(IFERROR(INDEX(FCSTSDV!$D$2:$L$72,MATCH('tính băng dính sạch'!$D58,FCSTSDV!$C$2:$C$72,0),MATCH('tính băng dính sạch'!BM$3,FCSTSDV!$D$1:$L$1,0)),0)/'tính băng dính sạch'!$E58,1)</f>
        <v>0</v>
      </c>
      <c r="BN58" s="92">
        <f t="array" ref="BN58">+ROUND(IFERROR(INDEX(FCSTSDV!$D$2:$L$72,MATCH('tính băng dính sạch'!$D58,FCSTSDV!$C$2:$C$72,0),MATCH('tính băng dính sạch'!BN$3,FCSTSDV!$D$1:$L$1,0)),0)/'tính băng dính sạch'!$E58,1)</f>
        <v>0</v>
      </c>
      <c r="BO58" s="92">
        <f t="array" ref="BO58">+ROUND(IFERROR(INDEX(FCSTSDV!$D$2:$L$72,MATCH('tính băng dính sạch'!$D58,FCSTSDV!$C$2:$C$72,0),MATCH('tính băng dính sạch'!BO$3,FCSTSDV!$D$1:$L$1,0)),0)/'tính băng dính sạch'!$E58,1)</f>
        <v>0</v>
      </c>
      <c r="BP58" s="92">
        <f t="array" ref="BP58">+ROUND(IFERROR(INDEX(FCSTSDV!$D$2:$L$72,MATCH('tính băng dính sạch'!$D58,FCSTSDV!$C$2:$C$72,0),MATCH('tính băng dính sạch'!BP$3,FCSTSDV!$D$1:$L$1,0)),0)/'tính băng dính sạch'!$E58,1)</f>
        <v>0</v>
      </c>
      <c r="BQ58" s="92">
        <f t="array" ref="BQ58">+ROUND(IFERROR(INDEX(FCSTSDV!$D$2:$L$72,MATCH('tính băng dính sạch'!$D58,FCSTSDV!$C$2:$C$72,0),MATCH('tính băng dính sạch'!BQ$3,FCSTSDV!$D$1:$L$1,0)),0)/'tính băng dính sạch'!$E58,1)</f>
        <v>0</v>
      </c>
      <c r="BR58" s="92">
        <f t="array" ref="BR58">+ROUND(IFERROR(INDEX(FCSTSDV!$D$2:$L$72,MATCH('tính băng dính sạch'!$D58,FCSTSDV!$C$2:$C$72,0),MATCH('tính băng dính sạch'!BR$3,FCSTSDV!$D$1:$L$1,0)),0)/'tính băng dính sạch'!$E58,1)</f>
        <v>0</v>
      </c>
      <c r="BS58" s="92">
        <f t="array" ref="BS58">+ROUND(IFERROR(INDEX(FCSTSDV!$D$2:$L$72,MATCH('tính băng dính sạch'!$D58,FCSTSDV!$C$2:$C$72,0),MATCH('tính băng dính sạch'!BS$3,FCSTSDV!$D$1:$L$1,0)),0)/'tính băng dính sạch'!$E58,1)</f>
        <v>0</v>
      </c>
      <c r="BT58" s="92">
        <f t="array" ref="BT58">+ROUND(IFERROR(INDEX(FCSTSDV!$D$2:$L$72,MATCH('tính băng dính sạch'!$D58,FCSTSDV!$C$2:$C$72,0),MATCH('tính băng dính sạch'!BT$3,FCSTSDV!$D$1:$L$1,0)),0)/'tính băng dính sạch'!$E58,1)</f>
        <v>0</v>
      </c>
      <c r="BU58" s="92">
        <f t="array" ref="BU58">+ROUND(IFERROR(INDEX(FCSTSDV!$D$2:$L$72,MATCH('tính băng dính sạch'!$D58,FCSTSDV!$C$2:$C$72,0),MATCH('tính băng dính sạch'!BU$3,FCSTSDV!$D$1:$L$1,0)),0)/'tính băng dính sạch'!$E58,1)</f>
        <v>0</v>
      </c>
      <c r="BV58" s="92">
        <f t="array" ref="BV58">+ROUND(IFERROR(INDEX(FCSTSDV!$D$2:$L$72,MATCH('tính băng dính sạch'!$D58,FCSTSDV!$C$2:$C$72,0),MATCH('tính băng dính sạch'!BV$3,FCSTSDV!$D$1:$L$1,0)),0)/'tính băng dính sạch'!$E58,1)</f>
        <v>0</v>
      </c>
      <c r="BW58" s="92">
        <f t="array" ref="BW58">+ROUND(IFERROR(INDEX(FCSTSDV!$D$2:$L$72,MATCH('tính băng dính sạch'!$D58,FCSTSDV!$C$2:$C$72,0),MATCH('tính băng dính sạch'!BW$3,FCSTSDV!$D$1:$L$1,0)),0)/'tính băng dính sạch'!$E58,1)</f>
        <v>0</v>
      </c>
      <c r="BX58" s="92">
        <f t="array" ref="BX58">+ROUND(IFERROR(INDEX(FCSTSDV!$D$2:$L$72,MATCH('tính băng dính sạch'!$D58,FCSTSDV!$C$2:$C$72,0),MATCH('tính băng dính sạch'!BX$3,FCSTSDV!$D$1:$L$1,0)),0)/'tính băng dính sạch'!$E58,1)</f>
        <v>0</v>
      </c>
      <c r="BY58" s="92">
        <f t="array" ref="BY58">+ROUND(IFERROR(INDEX(FCSTSDV!$D$2:$L$72,MATCH('tính băng dính sạch'!$D58,FCSTSDV!$C$2:$C$72,0),MATCH('tính băng dính sạch'!BY$3,FCSTSDV!$D$1:$L$1,0)),0)/'tính băng dính sạch'!$E58,1)</f>
        <v>0</v>
      </c>
      <c r="BZ58" s="92">
        <f t="array" ref="BZ58">+ROUND(IFERROR(INDEX(FCSTSDV!$D$2:$L$72,MATCH('tính băng dính sạch'!$D58,FCSTSDV!$C$2:$C$72,0),MATCH('tính băng dính sạch'!BZ$3,FCSTSDV!$D$1:$L$1,0)),0)/'tính băng dính sạch'!$E58,1)</f>
        <v>0</v>
      </c>
      <c r="CA58" s="92">
        <f t="array" ref="CA58">+ROUND(IFERROR(INDEX(FCSTSDV!$D$2:$L$72,MATCH('tính băng dính sạch'!$D58,FCSTSDV!$C$2:$C$72,0),MATCH('tính băng dính sạch'!CA$3,FCSTSDV!$D$1:$L$1,0)),0)/'tính băng dính sạch'!$E58,1)</f>
        <v>0</v>
      </c>
      <c r="CB58" s="92">
        <f t="array" ref="CB58">+ROUND(IFERROR(INDEX(FCSTSDV!$D$2:$L$72,MATCH('tính băng dính sạch'!$D58,FCSTSDV!$C$2:$C$72,0),MATCH('tính băng dính sạch'!CB$3,FCSTSDV!$D$1:$L$1,0)),0)/'tính băng dính sạch'!$E58,1)</f>
        <v>0</v>
      </c>
      <c r="CC58" s="92">
        <f t="array" ref="CC58">+ROUND(IFERROR(INDEX(FCSTSDV!$D$2:$L$72,MATCH('tính băng dính sạch'!$D58,FCSTSDV!$C$2:$C$72,0),MATCH('tính băng dính sạch'!CC$3,FCSTSDV!$D$1:$L$1,0)),0)/'tính băng dính sạch'!$E58,1)</f>
        <v>0</v>
      </c>
      <c r="CD58" s="92">
        <f t="array" ref="CD58">+ROUND(IFERROR(INDEX(FCSTSDV!$D$2:$L$72,MATCH('tính băng dính sạch'!$D58,FCSTSDV!$C$2:$C$72,0),MATCH('tính băng dính sạch'!CD$3,FCSTSDV!$D$1:$L$1,0)),0)/'tính băng dính sạch'!$E58,1)</f>
        <v>0</v>
      </c>
      <c r="CE58" s="92">
        <f t="array" ref="CE58">+ROUND(IFERROR(INDEX(FCSTSDV!$D$2:$L$72,MATCH('tính băng dính sạch'!$D58,FCSTSDV!$C$2:$C$72,0),MATCH('tính băng dính sạch'!CE$3,FCSTSDV!$D$1:$L$1,0)),0)/'tính băng dính sạch'!$E58,1)</f>
        <v>0</v>
      </c>
      <c r="CF58" s="92">
        <f t="array" ref="CF58">+ROUND(IFERROR(INDEX(FCSTSDV!$D$2:$L$72,MATCH('tính băng dính sạch'!$D58,FCSTSDV!$C$2:$C$72,0),MATCH('tính băng dính sạch'!CF$3,FCSTSDV!$D$1:$L$1,0)),0)/'tính băng dính sạch'!$E58,1)</f>
        <v>0</v>
      </c>
      <c r="CG58" s="92">
        <f t="array" ref="CG58">+ROUND(IFERROR(INDEX(FCSTSDV!$D$2:$L$72,MATCH('tính băng dính sạch'!$D58,FCSTSDV!$C$2:$C$72,0),MATCH('tính băng dính sạch'!CG$3,FCSTSDV!$D$1:$L$1,0)),0)/'tính băng dính sạch'!$E58,1)</f>
        <v>0</v>
      </c>
      <c r="CH58" s="92">
        <f t="array" ref="CH58">+ROUND(IFERROR(INDEX(FCSTSDV!$D$2:$L$72,MATCH('tính băng dính sạch'!$D58,FCSTSDV!$C$2:$C$72,0),MATCH('tính băng dính sạch'!CH$3,FCSTSDV!$D$1:$L$1,0)),0)/'tính băng dính sạch'!$E58,1)</f>
        <v>0</v>
      </c>
      <c r="CI58" s="92">
        <f t="array" ref="CI58">+ROUND(IFERROR(INDEX(FCSTSDV!$D$2:$L$72,MATCH('tính băng dính sạch'!$D58,FCSTSDV!$C$2:$C$72,0),MATCH('tính băng dính sạch'!CI$3,FCSTSDV!$D$1:$L$1,0)),0)/'tính băng dính sạch'!$E58,1)</f>
        <v>0</v>
      </c>
      <c r="CJ58" s="92">
        <f t="array" ref="CJ58">+ROUND(IFERROR(INDEX(FCSTSDV!$D$2:$L$72,MATCH('tính băng dính sạch'!$D58,FCSTSDV!$C$2:$C$72,0),MATCH('tính băng dính sạch'!CJ$3,FCSTSDV!$D$1:$L$1,0)),0)/'tính băng dính sạch'!$E58,1)</f>
        <v>0</v>
      </c>
      <c r="CK58" s="92">
        <f t="array" ref="CK58">+ROUND(IFERROR(INDEX(FCSTSDV!$D$2:$L$72,MATCH('tính băng dính sạch'!$D58,FCSTSDV!$C$2:$C$72,0),MATCH('tính băng dính sạch'!CK$3,FCSTSDV!$D$1:$L$1,0)),0)/'tính băng dính sạch'!$E58,1)</f>
        <v>0</v>
      </c>
      <c r="CL58" s="92">
        <f t="array" ref="CL58">+ROUND(IFERROR(INDEX(FCSTSDV!$D$2:$L$72,MATCH('tính băng dính sạch'!$D58,FCSTSDV!$C$2:$C$72,0),MATCH('tính băng dính sạch'!CL$3,FCSTSDV!$D$1:$L$1,0)),0)/'tính băng dính sạch'!$E58,1)</f>
        <v>0</v>
      </c>
      <c r="CM58" s="92">
        <f t="array" ref="CM58">+ROUND(IFERROR(INDEX(FCSTSDV!$D$2:$L$72,MATCH('tính băng dính sạch'!$D58,FCSTSDV!$C$2:$C$72,0),MATCH('tính băng dính sạch'!CM$3,FCSTSDV!$D$1:$L$1,0)),0)/'tính băng dính sạch'!$E58,1)</f>
        <v>0</v>
      </c>
      <c r="CN58" s="92">
        <f t="array" ref="CN58">+ROUND(IFERROR(INDEX(FCSTSDV!$D$2:$L$72,MATCH('tính băng dính sạch'!$D58,FCSTSDV!$C$2:$C$72,0),MATCH('tính băng dính sạch'!CN$3,FCSTSDV!$D$1:$L$1,0)),0)/'tính băng dính sạch'!$E58,1)</f>
        <v>0</v>
      </c>
      <c r="CO58" s="92">
        <f t="array" ref="CO58">+ROUND(IFERROR(INDEX(FCSTSDV!$D$2:$L$72,MATCH('tính băng dính sạch'!$D58,FCSTSDV!$C$2:$C$72,0),MATCH('tính băng dính sạch'!CO$3,FCSTSDV!$D$1:$L$1,0)),0)/'tính băng dính sạch'!$E58,1)</f>
        <v>0</v>
      </c>
      <c r="CP58" s="92">
        <f t="array" ref="CP58">+ROUND(IFERROR(INDEX(FCSTSDV!$D$2:$L$72,MATCH('tính băng dính sạch'!$D58,FCSTSDV!$C$2:$C$72,0),MATCH('tính băng dính sạch'!CP$3,FCSTSDV!$D$1:$L$1,0)),0)/'tính băng dính sạch'!$E58,1)</f>
        <v>0</v>
      </c>
      <c r="CQ58" s="92">
        <f t="array" ref="CQ58">+ROUND(IFERROR(INDEX(FCSTSDV!$D$2:$L$72,MATCH('tính băng dính sạch'!$D58,FCSTSDV!$C$2:$C$72,0),MATCH('tính băng dính sạch'!CQ$3,FCSTSDV!$D$1:$L$1,0)),0)/'tính băng dính sạch'!$E58,1)</f>
        <v>0</v>
      </c>
    </row>
    <row r="59" spans="1:95" ht="20.100000000000001" hidden="1" customHeight="1">
      <c r="A59" s="813"/>
      <c r="B59" s="795"/>
      <c r="C59" s="76" t="s">
        <v>107</v>
      </c>
      <c r="D59" s="32" t="s">
        <v>137</v>
      </c>
      <c r="E59" s="49">
        <v>1500</v>
      </c>
      <c r="F59" s="799"/>
      <c r="G59" s="799"/>
      <c r="H59" s="830"/>
      <c r="I59" s="81">
        <f>+ROUND(IFERROR(VLOOKUP(D59,FCSTSDV!$C$2:$C$72,26,0),0)/'tính băng dính sạch'!E59+0,0)</f>
        <v>0</v>
      </c>
      <c r="J59" s="85" t="e">
        <f>+VLOOKUP(D59,FCSTSDV!$C$2:$L$72,84,0)</f>
        <v>#REF!</v>
      </c>
      <c r="K59" s="13">
        <f t="array" ref="K59">+IFERROR(INDEX(FCSTSDV!$D$2:$L$72,MATCH('tính băng dính sạch'!$D59,FCSTSDV!$C$2:$C$72,0),MATCH('tính băng dính sạch'!K$3,FCSTSDV!$D$1:$L$1,0)),0)/'tính băng dính sạch'!$E59</f>
        <v>0</v>
      </c>
      <c r="L59" s="13">
        <f t="array" ref="L59">+IFERROR(INDEX(FCSTSDV!$D$2:$L$72,MATCH('tính băng dính sạch'!$D59,FCSTSDV!$C$2:$C$72,0),MATCH('tính băng dính sạch'!L$3,FCSTSDV!$D$1:$L$1,0)),0)/'tính băng dính sạch'!$E59</f>
        <v>0</v>
      </c>
      <c r="M59" s="84">
        <f t="array" ref="M59">+IFERROR(INDEX(FCSTSDV!$D$2:$L$72,MATCH('tính băng dính sạch'!$D59,FCSTSDV!$C$2:$C$72,0),MATCH('tính băng dính sạch'!M$3,FCSTSDV!$D$1:$L$1,0)),0)/'tính băng dính sạch'!$E59</f>
        <v>0</v>
      </c>
      <c r="N59" s="84">
        <f t="array" ref="N59">+IFERROR(INDEX(FCSTSDV!$D$2:$L$72,MATCH('tính băng dính sạch'!$D59,FCSTSDV!$C$2:$C$72,0),MATCH('tính băng dính sạch'!N$3,FCSTSDV!$D$1:$L$1,0)),0)/'tính băng dính sạch'!$E59</f>
        <v>0</v>
      </c>
      <c r="O59" s="84">
        <f t="array" ref="O59">+IFERROR(INDEX(FCSTSDV!$D$2:$L$72,MATCH('tính băng dính sạch'!$D59,FCSTSDV!$C$2:$C$72,0),MATCH('tính băng dính sạch'!O$3,FCSTSDV!$D$1:$L$1,0)),0)/'tính băng dính sạch'!$E59</f>
        <v>0</v>
      </c>
      <c r="P59" s="84">
        <f t="array" ref="P59">+IFERROR(INDEX(FCSTSDV!$D$2:$L$72,MATCH('tính băng dính sạch'!$D59,FCSTSDV!$C$2:$C$72,0),MATCH('tính băng dính sạch'!P$3,FCSTSDV!$D$1:$L$1,0)),0)/'tính băng dính sạch'!$E59</f>
        <v>0</v>
      </c>
      <c r="Q59" s="84">
        <f t="array" ref="Q59">+IFERROR(INDEX(FCSTSDV!$D$2:$L$72,MATCH('tính băng dính sạch'!$D59,FCSTSDV!$C$2:$C$72,0),MATCH('tính băng dính sạch'!Q$3,FCSTSDV!$D$1:$L$1,0)),0)/'tính băng dính sạch'!$E59</f>
        <v>0</v>
      </c>
      <c r="R59" s="84">
        <f t="array" ref="R59">+IFERROR(INDEX(FCSTSDV!$D$2:$L$72,MATCH('tính băng dính sạch'!$D59,FCSTSDV!$C$2:$C$72,0),MATCH('tính băng dính sạch'!R$3,FCSTSDV!$D$1:$L$1,0)),0)/'tính băng dính sạch'!$E59</f>
        <v>0</v>
      </c>
      <c r="S59" s="84">
        <f t="array" ref="S59">+IFERROR(INDEX(FCSTSDV!$D$2:$L$72,MATCH('tính băng dính sạch'!$D59,FCSTSDV!$C$2:$C$72,0),MATCH('tính băng dính sạch'!S$3,FCSTSDV!$D$1:$L$1,0)),0)/'tính băng dính sạch'!$E59</f>
        <v>0</v>
      </c>
      <c r="T59" s="84">
        <f t="array" ref="T59">+IFERROR(INDEX(FCSTSDV!$D$2:$L$72,MATCH('tính băng dính sạch'!$D59,FCSTSDV!$C$2:$C$72,0),MATCH('tính băng dính sạch'!T$3,FCSTSDV!$D$1:$L$1,0)),0)/'tính băng dính sạch'!$E59</f>
        <v>0</v>
      </c>
      <c r="U59" s="84">
        <f t="array" ref="U59">+IFERROR(INDEX(FCSTSDV!$D$2:$L$72,MATCH('tính băng dính sạch'!$D59,FCSTSDV!$C$2:$C$72,0),MATCH('tính băng dính sạch'!U$3,FCSTSDV!$D$1:$L$1,0)),0)/'tính băng dính sạch'!$E59</f>
        <v>0</v>
      </c>
      <c r="V59" s="101">
        <f t="array" ref="V59">+IFERROR(INDEX(FCSTSDV!$D$2:$L$72,MATCH('tính băng dính sạch'!$D59,FCSTSDV!$C$2:$C$72,0),MATCH('tính băng dính sạch'!V$3,FCSTSDV!$D$1:$L$1,0)),0)/'tính băng dính sạch'!$E59</f>
        <v>0</v>
      </c>
      <c r="W59" s="92">
        <f t="array" ref="W59">+IFERROR(INDEX(FCSTSDV!$D$2:$L$72,MATCH('tính băng dính sạch'!$D59,FCSTSDV!$C$2:$C$72,0),MATCH('tính băng dính sạch'!W$3,FCSTSDV!$D$1:$L$1,0)),0)/'tính băng dính sạch'!$E59</f>
        <v>0</v>
      </c>
      <c r="X59" s="102">
        <f t="array" ref="X59">+IFERROR(INDEX(FCSTSDV!$D$2:$L$72,MATCH('tính băng dính sạch'!$D59,FCSTSDV!$C$2:$C$72,0),MATCH('tính băng dính sạch'!X$3,FCSTSDV!$D$1:$L$1,0)),0)/'tính băng dính sạch'!$E59</f>
        <v>0</v>
      </c>
      <c r="Y59" s="102">
        <f t="array" ref="Y59">+IFERROR(INDEX(FCSTSDV!$D$2:$L$72,MATCH('tính băng dính sạch'!$D59,FCSTSDV!$C$2:$C$72,0),MATCH('tính băng dính sạch'!Y$3,FCSTSDV!$D$1:$L$1,0)),0)/'tính băng dính sạch'!$E59</f>
        <v>0</v>
      </c>
      <c r="Z59" s="102">
        <f t="array" ref="Z59">+IFERROR(INDEX(FCSTSDV!$D$2:$L$72,MATCH('tính băng dính sạch'!$D59,FCSTSDV!$C$2:$C$72,0),MATCH('tính băng dính sạch'!Z$3,FCSTSDV!$D$1:$L$1,0)),0)/'tính băng dính sạch'!$E59</f>
        <v>0</v>
      </c>
      <c r="AA59" s="102">
        <f t="array" ref="AA59">+IFERROR(INDEX(FCSTSDV!$D$2:$L$72,MATCH('tính băng dính sạch'!$D59,FCSTSDV!$C$2:$C$72,0),MATCH('tính băng dính sạch'!AA$3,FCSTSDV!$D$1:$L$1,0)),0)/'tính băng dính sạch'!$E59</f>
        <v>0</v>
      </c>
      <c r="AB59" s="102">
        <f t="array" ref="AB59">+IFERROR(INDEX(FCSTSDV!$D$2:$L$72,MATCH('tính băng dính sạch'!$D59,FCSTSDV!$C$2:$C$72,0),MATCH('tính băng dính sạch'!AB$3,FCSTSDV!$D$1:$L$1,0)),0)/'tính băng dính sạch'!$E59</f>
        <v>0</v>
      </c>
      <c r="AC59" s="102">
        <f t="array" ref="AC59">+IFERROR(INDEX(FCSTSDV!$D$2:$L$72,MATCH('tính băng dính sạch'!$D59,FCSTSDV!$C$2:$C$72,0),MATCH('tính băng dính sạch'!AC$3,FCSTSDV!$D$1:$L$1,0)),0)/'tính băng dính sạch'!$E59</f>
        <v>0</v>
      </c>
      <c r="AD59" s="102">
        <f t="array" ref="AD59">+IFERROR(INDEX(FCSTSDV!$D$2:$L$72,MATCH('tính băng dính sạch'!$D59,FCSTSDV!$C$2:$C$72,0),MATCH('tính băng dính sạch'!AD$3,FCSTSDV!$D$1:$L$1,0)),0)/'tính băng dính sạch'!$E59</f>
        <v>0</v>
      </c>
      <c r="AE59" s="102">
        <f t="array" ref="AE59">+IFERROR(INDEX(FCSTSDV!$D$2:$L$72,MATCH('tính băng dính sạch'!$D59,FCSTSDV!$C$2:$C$72,0),MATCH('tính băng dính sạch'!AE$3,FCSTSDV!$D$1:$L$1,0)),0)/'tính băng dính sạch'!$E59</f>
        <v>0</v>
      </c>
      <c r="AF59" s="92" t="e">
        <f>+INDEX(FCSTSDV!$D$2:$L$72,MATCH('tính băng dính sạch'!$D59,FCSTSDV!$C$2:$C$72,0),MATCH('tính băng dính sạch'!AF$3,FCSTSDV!$D$1:$L$1,0))/'tính băng dính sạch'!$E59</f>
        <v>#N/A</v>
      </c>
      <c r="AG59" s="92">
        <f t="array" ref="AG59">+ROUND(IFERROR(INDEX(FCSTSDV!$D$2:$L$72,MATCH('tính băng dính sạch'!$D59,FCSTSDV!$C$2:$C$72,0),MATCH('tính băng dính sạch'!AG$3,FCSTSDV!$D$1:$L$1,0)),0)/'tính băng dính sạch'!$E59,1)</f>
        <v>0</v>
      </c>
      <c r="AH59" s="92">
        <f t="array" ref="AH59">+ROUND(IFERROR(INDEX(FCSTSDV!$D$2:$L$72,MATCH('tính băng dính sạch'!$D59,FCSTSDV!$C$2:$C$72,0),MATCH('tính băng dính sạch'!AH$3,FCSTSDV!$D$1:$L$1,0)),0)/'tính băng dính sạch'!$E59,1)</f>
        <v>0</v>
      </c>
      <c r="AI59" s="92">
        <f t="array" ref="AI59">+ROUND(IFERROR(INDEX(FCSTSDV!$D$2:$L$72,MATCH('tính băng dính sạch'!$D59,FCSTSDV!$C$2:$C$72,0),MATCH('tính băng dính sạch'!AI$3,FCSTSDV!$D$1:$L$1,0)),0)/'tính băng dính sạch'!$E59,1)</f>
        <v>0</v>
      </c>
      <c r="AJ59" s="92">
        <f t="array" ref="AJ59">+ROUND(IFERROR(INDEX(FCSTSDV!$D$2:$L$72,MATCH('tính băng dính sạch'!$D59,FCSTSDV!$C$2:$C$72,0),MATCH('tính băng dính sạch'!AJ$3,FCSTSDV!$D$1:$L$1,0)),0)/'tính băng dính sạch'!$E59,1)</f>
        <v>0</v>
      </c>
      <c r="AK59" s="92">
        <f t="array" ref="AK59">+ROUND(IFERROR(INDEX(FCSTSDV!$D$2:$L$72,MATCH('tính băng dính sạch'!$D59,FCSTSDV!$C$2:$C$72,0),MATCH('tính băng dính sạch'!AK$3,FCSTSDV!$D$1:$L$1,0)),0)/'tính băng dính sạch'!$E59,1)</f>
        <v>0</v>
      </c>
      <c r="AL59" s="92">
        <f t="array" ref="AL59">+ROUND(IFERROR(INDEX(FCSTSDV!$D$2:$L$72,MATCH('tính băng dính sạch'!$D59,FCSTSDV!$C$2:$C$72,0),MATCH('tính băng dính sạch'!AL$3,FCSTSDV!$D$1:$L$1,0)),0)/'tính băng dính sạch'!$E59,1)</f>
        <v>0</v>
      </c>
      <c r="AM59" s="92">
        <f t="array" ref="AM59">+ROUND(IFERROR(INDEX(FCSTSDV!$D$2:$L$72,MATCH('tính băng dính sạch'!$D59,FCSTSDV!$C$2:$C$72,0),MATCH('tính băng dính sạch'!AM$3,FCSTSDV!$D$1:$L$1,0)),0)/'tính băng dính sạch'!$E59,1)</f>
        <v>0</v>
      </c>
      <c r="AN59" s="92">
        <f t="array" ref="AN59">+ROUND(IFERROR(INDEX(FCSTSDV!$D$2:$L$72,MATCH('tính băng dính sạch'!$D59,FCSTSDV!$C$2:$C$72,0),MATCH('tính băng dính sạch'!AN$3,FCSTSDV!$D$1:$L$1,0)),0)/'tính băng dính sạch'!$E59,1)</f>
        <v>0</v>
      </c>
      <c r="AO59" s="92">
        <f t="array" ref="AO59">+ROUND(IFERROR(INDEX(FCSTSDV!$D$2:$L$72,MATCH('tính băng dính sạch'!$D59,FCSTSDV!$C$2:$C$72,0),MATCH('tính băng dính sạch'!AO$3,FCSTSDV!$D$1:$L$1,0)),0)/'tính băng dính sạch'!$E59,1)</f>
        <v>0</v>
      </c>
      <c r="AP59" s="92">
        <f t="array" ref="AP59">+ROUND(IFERROR(INDEX(FCSTSDV!$D$2:$L$72,MATCH('tính băng dính sạch'!$D59,FCSTSDV!$C$2:$C$72,0),MATCH('tính băng dính sạch'!AP$3,FCSTSDV!$D$1:$L$1,0)),0)/'tính băng dính sạch'!$E59,1)</f>
        <v>0</v>
      </c>
      <c r="AQ59" s="92">
        <f t="array" ref="AQ59">+ROUND(IFERROR(INDEX(FCSTSDV!$D$2:$L$72,MATCH('tính băng dính sạch'!$D59,FCSTSDV!$C$2:$C$72,0),MATCH('tính băng dính sạch'!AQ$3,FCSTSDV!$D$1:$L$1,0)),0)/'tính băng dính sạch'!$E59,1)</f>
        <v>0</v>
      </c>
      <c r="AR59" s="92">
        <f t="array" ref="AR59">+ROUND(IFERROR(INDEX(FCSTSDV!$D$2:$L$72,MATCH('tính băng dính sạch'!$D59,FCSTSDV!$C$2:$C$72,0),MATCH('tính băng dính sạch'!AR$3,FCSTSDV!$D$1:$L$1,0)),0)/'tính băng dính sạch'!$E59,1)</f>
        <v>0</v>
      </c>
      <c r="AS59" s="92">
        <f t="array" ref="AS59">+ROUND(IFERROR(INDEX(FCSTSDV!$D$2:$L$72,MATCH('tính băng dính sạch'!$D59,FCSTSDV!$C$2:$C$72,0),MATCH('tính băng dính sạch'!AS$3,FCSTSDV!$D$1:$L$1,0)),0)/'tính băng dính sạch'!$E59,1)</f>
        <v>0</v>
      </c>
      <c r="AT59" s="92">
        <f t="array" ref="AT59">+ROUND(IFERROR(INDEX(FCSTSDV!$D$2:$L$72,MATCH('tính băng dính sạch'!$D59,FCSTSDV!$C$2:$C$72,0),MATCH('tính băng dính sạch'!AT$3,FCSTSDV!$D$1:$L$1,0)),0)/'tính băng dính sạch'!$E59,1)</f>
        <v>0</v>
      </c>
      <c r="AU59" s="92">
        <f t="array" ref="AU59">+ROUND(IFERROR(INDEX(FCSTSDV!$D$2:$L$72,MATCH('tính băng dính sạch'!$D59,FCSTSDV!$C$2:$C$72,0),MATCH('tính băng dính sạch'!AU$3,FCSTSDV!$D$1:$L$1,0)),0)/'tính băng dính sạch'!$E59,1)</f>
        <v>0</v>
      </c>
      <c r="AV59" s="92">
        <f t="array" ref="AV59">+ROUND(IFERROR(INDEX(FCSTSDV!$D$2:$L$72,MATCH('tính băng dính sạch'!$D59,FCSTSDV!$C$2:$C$72,0),MATCH('tính băng dính sạch'!AV$3,FCSTSDV!$D$1:$L$1,0)),0)/'tính băng dính sạch'!$E59,1)</f>
        <v>0</v>
      </c>
      <c r="AW59" s="92">
        <f t="array" ref="AW59">+ROUND(IFERROR(INDEX(FCSTSDV!$D$2:$L$72,MATCH('tính băng dính sạch'!$D59,FCSTSDV!$C$2:$C$72,0),MATCH('tính băng dính sạch'!AW$3,FCSTSDV!$D$1:$L$1,0)),0)/'tính băng dính sạch'!$E59,1)</f>
        <v>0</v>
      </c>
      <c r="AX59" s="92">
        <f t="array" ref="AX59">+ROUND(IFERROR(INDEX(FCSTSDV!$D$2:$L$72,MATCH('tính băng dính sạch'!$D59,FCSTSDV!$C$2:$C$72,0),MATCH('tính băng dính sạch'!AX$3,FCSTSDV!$D$1:$L$1,0)),0)/'tính băng dính sạch'!$E59,1)</f>
        <v>0</v>
      </c>
      <c r="AY59" s="92">
        <f t="array" ref="AY59">+ROUND(IFERROR(INDEX(FCSTSDV!$D$2:$L$72,MATCH('tính băng dính sạch'!$D59,FCSTSDV!$C$2:$C$72,0),MATCH('tính băng dính sạch'!AY$3,FCSTSDV!$D$1:$L$1,0)),0)/'tính băng dính sạch'!$E59,1)</f>
        <v>0</v>
      </c>
      <c r="AZ59" s="92">
        <f t="array" ref="AZ59">+ROUND(IFERROR(INDEX(FCSTSDV!$D$2:$L$72,MATCH('tính băng dính sạch'!$D59,FCSTSDV!$C$2:$C$72,0),MATCH('tính băng dính sạch'!AZ$3,FCSTSDV!$D$1:$L$1,0)),0)/'tính băng dính sạch'!$E59,1)</f>
        <v>0</v>
      </c>
      <c r="BA59" s="92">
        <f t="array" ref="BA59">+ROUND(IFERROR(INDEX(FCSTSDV!$D$2:$L$72,MATCH('tính băng dính sạch'!$D59,FCSTSDV!$C$2:$C$72,0),MATCH('tính băng dính sạch'!BA$3,FCSTSDV!$D$1:$L$1,0)),0)/'tính băng dính sạch'!$E59,1)</f>
        <v>0</v>
      </c>
      <c r="BB59" s="92">
        <f t="array" ref="BB59">+ROUND(IFERROR(INDEX(FCSTSDV!$D$2:$L$72,MATCH('tính băng dính sạch'!$D59,FCSTSDV!$C$2:$C$72,0),MATCH('tính băng dính sạch'!BB$3,FCSTSDV!$D$1:$L$1,0)),0)/'tính băng dính sạch'!$E59,1)</f>
        <v>0</v>
      </c>
      <c r="BC59" s="92">
        <f t="array" ref="BC59">+ROUND(IFERROR(INDEX(FCSTSDV!$D$2:$L$72,MATCH('tính băng dính sạch'!$D59,FCSTSDV!$C$2:$C$72,0),MATCH('tính băng dính sạch'!BC$3,FCSTSDV!$D$1:$L$1,0)),0)/'tính băng dính sạch'!$E59,1)</f>
        <v>0</v>
      </c>
      <c r="BD59" s="92">
        <f t="array" ref="BD59">+ROUND(IFERROR(INDEX(FCSTSDV!$D$2:$L$72,MATCH('tính băng dính sạch'!$D59,FCSTSDV!$C$2:$C$72,0),MATCH('tính băng dính sạch'!BD$3,FCSTSDV!$D$1:$L$1,0)),0)/'tính băng dính sạch'!$E59,1)</f>
        <v>0</v>
      </c>
      <c r="BE59" s="92">
        <f t="array" ref="BE59">+ROUND(IFERROR(INDEX(FCSTSDV!$D$2:$L$72,MATCH('tính băng dính sạch'!$D59,FCSTSDV!$C$2:$C$72,0),MATCH('tính băng dính sạch'!BE$3,FCSTSDV!$D$1:$L$1,0)),0)/'tính băng dính sạch'!$E59,1)</f>
        <v>0</v>
      </c>
      <c r="BF59" s="92">
        <f t="array" ref="BF59">+ROUND(IFERROR(INDEX(FCSTSDV!$D$2:$L$72,MATCH('tính băng dính sạch'!$D59,FCSTSDV!$C$2:$C$72,0),MATCH('tính băng dính sạch'!BF$3,FCSTSDV!$D$1:$L$1,0)),0)/'tính băng dính sạch'!$E59,1)</f>
        <v>0</v>
      </c>
      <c r="BG59" s="92">
        <f t="array" ref="BG59">+ROUND(IFERROR(INDEX(FCSTSDV!$D$2:$L$72,MATCH('tính băng dính sạch'!$D59,FCSTSDV!$C$2:$C$72,0),MATCH('tính băng dính sạch'!BG$3,FCSTSDV!$D$1:$L$1,0)),0)/'tính băng dính sạch'!$E59,1)</f>
        <v>0</v>
      </c>
      <c r="BH59" s="92">
        <f t="array" ref="BH59">+ROUND(IFERROR(INDEX(FCSTSDV!$D$2:$L$72,MATCH('tính băng dính sạch'!$D59,FCSTSDV!$C$2:$C$72,0),MATCH('tính băng dính sạch'!BH$3,FCSTSDV!$D$1:$L$1,0)),0)/'tính băng dính sạch'!$E59,1)</f>
        <v>0</v>
      </c>
      <c r="BI59" s="92">
        <f t="array" ref="BI59">+ROUND(IFERROR(INDEX(FCSTSDV!$D$2:$L$72,MATCH('tính băng dính sạch'!$D59,FCSTSDV!$C$2:$C$72,0),MATCH('tính băng dính sạch'!BI$3,FCSTSDV!$D$1:$L$1,0)),0)/'tính băng dính sạch'!$E59,1)</f>
        <v>0</v>
      </c>
      <c r="BJ59" s="92">
        <f t="array" ref="BJ59">+ROUND(IFERROR(INDEX(FCSTSDV!$D$2:$L$72,MATCH('tính băng dính sạch'!$D59,FCSTSDV!$C$2:$C$72,0),MATCH('tính băng dính sạch'!BJ$3,FCSTSDV!$D$1:$L$1,0)),0)/'tính băng dính sạch'!$E59,1)</f>
        <v>0</v>
      </c>
      <c r="BK59" s="92">
        <f t="array" ref="BK59">+ROUND(IFERROR(INDEX(FCSTSDV!$D$2:$L$72,MATCH('tính băng dính sạch'!$D59,FCSTSDV!$C$2:$C$72,0),MATCH('tính băng dính sạch'!BK$3,FCSTSDV!$D$1:$L$1,0)),0)/'tính băng dính sạch'!$E59,1)</f>
        <v>0</v>
      </c>
      <c r="BL59" s="92">
        <f t="array" ref="BL59">+ROUND(IFERROR(INDEX(FCSTSDV!$D$2:$L$72,MATCH('tính băng dính sạch'!$D59,FCSTSDV!$C$2:$C$72,0),MATCH('tính băng dính sạch'!BL$3,FCSTSDV!$D$1:$L$1,0)),0)/'tính băng dính sạch'!$E59,1)</f>
        <v>0</v>
      </c>
      <c r="BM59" s="92">
        <f t="array" ref="BM59">+ROUND(IFERROR(INDEX(FCSTSDV!$D$2:$L$72,MATCH('tính băng dính sạch'!$D59,FCSTSDV!$C$2:$C$72,0),MATCH('tính băng dính sạch'!BM$3,FCSTSDV!$D$1:$L$1,0)),0)/'tính băng dính sạch'!$E59,1)</f>
        <v>0</v>
      </c>
      <c r="BN59" s="92">
        <f t="array" ref="BN59">+ROUND(IFERROR(INDEX(FCSTSDV!$D$2:$L$72,MATCH('tính băng dính sạch'!$D59,FCSTSDV!$C$2:$C$72,0),MATCH('tính băng dính sạch'!BN$3,FCSTSDV!$D$1:$L$1,0)),0)/'tính băng dính sạch'!$E59,1)</f>
        <v>0</v>
      </c>
      <c r="BO59" s="92">
        <f t="array" ref="BO59">+ROUND(IFERROR(INDEX(FCSTSDV!$D$2:$L$72,MATCH('tính băng dính sạch'!$D59,FCSTSDV!$C$2:$C$72,0),MATCH('tính băng dính sạch'!BO$3,FCSTSDV!$D$1:$L$1,0)),0)/'tính băng dính sạch'!$E59,1)</f>
        <v>0</v>
      </c>
      <c r="BP59" s="92">
        <f t="array" ref="BP59">+ROUND(IFERROR(INDEX(FCSTSDV!$D$2:$L$72,MATCH('tính băng dính sạch'!$D59,FCSTSDV!$C$2:$C$72,0),MATCH('tính băng dính sạch'!BP$3,FCSTSDV!$D$1:$L$1,0)),0)/'tính băng dính sạch'!$E59,1)</f>
        <v>0</v>
      </c>
      <c r="BQ59" s="92">
        <f t="array" ref="BQ59">+ROUND(IFERROR(INDEX(FCSTSDV!$D$2:$L$72,MATCH('tính băng dính sạch'!$D59,FCSTSDV!$C$2:$C$72,0),MATCH('tính băng dính sạch'!BQ$3,FCSTSDV!$D$1:$L$1,0)),0)/'tính băng dính sạch'!$E59,1)</f>
        <v>0</v>
      </c>
      <c r="BR59" s="92">
        <f t="array" ref="BR59">+ROUND(IFERROR(INDEX(FCSTSDV!$D$2:$L$72,MATCH('tính băng dính sạch'!$D59,FCSTSDV!$C$2:$C$72,0),MATCH('tính băng dính sạch'!BR$3,FCSTSDV!$D$1:$L$1,0)),0)/'tính băng dính sạch'!$E59,1)</f>
        <v>0</v>
      </c>
      <c r="BS59" s="92">
        <f t="array" ref="BS59">+ROUND(IFERROR(INDEX(FCSTSDV!$D$2:$L$72,MATCH('tính băng dính sạch'!$D59,FCSTSDV!$C$2:$C$72,0),MATCH('tính băng dính sạch'!BS$3,FCSTSDV!$D$1:$L$1,0)),0)/'tính băng dính sạch'!$E59,1)</f>
        <v>0</v>
      </c>
      <c r="BT59" s="92">
        <f t="array" ref="BT59">+ROUND(IFERROR(INDEX(FCSTSDV!$D$2:$L$72,MATCH('tính băng dính sạch'!$D59,FCSTSDV!$C$2:$C$72,0),MATCH('tính băng dính sạch'!BT$3,FCSTSDV!$D$1:$L$1,0)),0)/'tính băng dính sạch'!$E59,1)</f>
        <v>0</v>
      </c>
      <c r="BU59" s="92">
        <f t="array" ref="BU59">+ROUND(IFERROR(INDEX(FCSTSDV!$D$2:$L$72,MATCH('tính băng dính sạch'!$D59,FCSTSDV!$C$2:$C$72,0),MATCH('tính băng dính sạch'!BU$3,FCSTSDV!$D$1:$L$1,0)),0)/'tính băng dính sạch'!$E59,1)</f>
        <v>0</v>
      </c>
      <c r="BV59" s="92">
        <f t="array" ref="BV59">+ROUND(IFERROR(INDEX(FCSTSDV!$D$2:$L$72,MATCH('tính băng dính sạch'!$D59,FCSTSDV!$C$2:$C$72,0),MATCH('tính băng dính sạch'!BV$3,FCSTSDV!$D$1:$L$1,0)),0)/'tính băng dính sạch'!$E59,1)</f>
        <v>0</v>
      </c>
      <c r="BW59" s="92">
        <f t="array" ref="BW59">+ROUND(IFERROR(INDEX(FCSTSDV!$D$2:$L$72,MATCH('tính băng dính sạch'!$D59,FCSTSDV!$C$2:$C$72,0),MATCH('tính băng dính sạch'!BW$3,FCSTSDV!$D$1:$L$1,0)),0)/'tính băng dính sạch'!$E59,1)</f>
        <v>0</v>
      </c>
      <c r="BX59" s="92">
        <f t="array" ref="BX59">+ROUND(IFERROR(INDEX(FCSTSDV!$D$2:$L$72,MATCH('tính băng dính sạch'!$D59,FCSTSDV!$C$2:$C$72,0),MATCH('tính băng dính sạch'!BX$3,FCSTSDV!$D$1:$L$1,0)),0)/'tính băng dính sạch'!$E59,1)</f>
        <v>0</v>
      </c>
      <c r="BY59" s="92">
        <f t="array" ref="BY59">+ROUND(IFERROR(INDEX(FCSTSDV!$D$2:$L$72,MATCH('tính băng dính sạch'!$D59,FCSTSDV!$C$2:$C$72,0),MATCH('tính băng dính sạch'!BY$3,FCSTSDV!$D$1:$L$1,0)),0)/'tính băng dính sạch'!$E59,1)</f>
        <v>0</v>
      </c>
      <c r="BZ59" s="92">
        <f t="array" ref="BZ59">+ROUND(IFERROR(INDEX(FCSTSDV!$D$2:$L$72,MATCH('tính băng dính sạch'!$D59,FCSTSDV!$C$2:$C$72,0),MATCH('tính băng dính sạch'!BZ$3,FCSTSDV!$D$1:$L$1,0)),0)/'tính băng dính sạch'!$E59,1)</f>
        <v>0</v>
      </c>
      <c r="CA59" s="92">
        <f t="array" ref="CA59">+ROUND(IFERROR(INDEX(FCSTSDV!$D$2:$L$72,MATCH('tính băng dính sạch'!$D59,FCSTSDV!$C$2:$C$72,0),MATCH('tính băng dính sạch'!CA$3,FCSTSDV!$D$1:$L$1,0)),0)/'tính băng dính sạch'!$E59,1)</f>
        <v>0</v>
      </c>
      <c r="CB59" s="92">
        <f t="array" ref="CB59">+ROUND(IFERROR(INDEX(FCSTSDV!$D$2:$L$72,MATCH('tính băng dính sạch'!$D59,FCSTSDV!$C$2:$C$72,0),MATCH('tính băng dính sạch'!CB$3,FCSTSDV!$D$1:$L$1,0)),0)/'tính băng dính sạch'!$E59,1)</f>
        <v>0</v>
      </c>
      <c r="CC59" s="92">
        <f t="array" ref="CC59">+ROUND(IFERROR(INDEX(FCSTSDV!$D$2:$L$72,MATCH('tính băng dính sạch'!$D59,FCSTSDV!$C$2:$C$72,0),MATCH('tính băng dính sạch'!CC$3,FCSTSDV!$D$1:$L$1,0)),0)/'tính băng dính sạch'!$E59,1)</f>
        <v>0</v>
      </c>
      <c r="CD59" s="92">
        <f t="array" ref="CD59">+ROUND(IFERROR(INDEX(FCSTSDV!$D$2:$L$72,MATCH('tính băng dính sạch'!$D59,FCSTSDV!$C$2:$C$72,0),MATCH('tính băng dính sạch'!CD$3,FCSTSDV!$D$1:$L$1,0)),0)/'tính băng dính sạch'!$E59,1)</f>
        <v>0</v>
      </c>
      <c r="CE59" s="92">
        <f t="array" ref="CE59">+ROUND(IFERROR(INDEX(FCSTSDV!$D$2:$L$72,MATCH('tính băng dính sạch'!$D59,FCSTSDV!$C$2:$C$72,0),MATCH('tính băng dính sạch'!CE$3,FCSTSDV!$D$1:$L$1,0)),0)/'tính băng dính sạch'!$E59,1)</f>
        <v>0</v>
      </c>
      <c r="CF59" s="92">
        <f t="array" ref="CF59">+ROUND(IFERROR(INDEX(FCSTSDV!$D$2:$L$72,MATCH('tính băng dính sạch'!$D59,FCSTSDV!$C$2:$C$72,0),MATCH('tính băng dính sạch'!CF$3,FCSTSDV!$D$1:$L$1,0)),0)/'tính băng dính sạch'!$E59,1)</f>
        <v>0</v>
      </c>
      <c r="CG59" s="92">
        <f t="array" ref="CG59">+ROUND(IFERROR(INDEX(FCSTSDV!$D$2:$L$72,MATCH('tính băng dính sạch'!$D59,FCSTSDV!$C$2:$C$72,0),MATCH('tính băng dính sạch'!CG$3,FCSTSDV!$D$1:$L$1,0)),0)/'tính băng dính sạch'!$E59,1)</f>
        <v>0</v>
      </c>
      <c r="CH59" s="92">
        <f t="array" ref="CH59">+ROUND(IFERROR(INDEX(FCSTSDV!$D$2:$L$72,MATCH('tính băng dính sạch'!$D59,FCSTSDV!$C$2:$C$72,0),MATCH('tính băng dính sạch'!CH$3,FCSTSDV!$D$1:$L$1,0)),0)/'tính băng dính sạch'!$E59,1)</f>
        <v>0</v>
      </c>
      <c r="CI59" s="92">
        <f t="array" ref="CI59">+ROUND(IFERROR(INDEX(FCSTSDV!$D$2:$L$72,MATCH('tính băng dính sạch'!$D59,FCSTSDV!$C$2:$C$72,0),MATCH('tính băng dính sạch'!CI$3,FCSTSDV!$D$1:$L$1,0)),0)/'tính băng dính sạch'!$E59,1)</f>
        <v>0</v>
      </c>
      <c r="CJ59" s="92">
        <f t="array" ref="CJ59">+ROUND(IFERROR(INDEX(FCSTSDV!$D$2:$L$72,MATCH('tính băng dính sạch'!$D59,FCSTSDV!$C$2:$C$72,0),MATCH('tính băng dính sạch'!CJ$3,FCSTSDV!$D$1:$L$1,0)),0)/'tính băng dính sạch'!$E59,1)</f>
        <v>0</v>
      </c>
      <c r="CK59" s="92">
        <f t="array" ref="CK59">+ROUND(IFERROR(INDEX(FCSTSDV!$D$2:$L$72,MATCH('tính băng dính sạch'!$D59,FCSTSDV!$C$2:$C$72,0),MATCH('tính băng dính sạch'!CK$3,FCSTSDV!$D$1:$L$1,0)),0)/'tính băng dính sạch'!$E59,1)</f>
        <v>0</v>
      </c>
      <c r="CL59" s="92">
        <f t="array" ref="CL59">+ROUND(IFERROR(INDEX(FCSTSDV!$D$2:$L$72,MATCH('tính băng dính sạch'!$D59,FCSTSDV!$C$2:$C$72,0),MATCH('tính băng dính sạch'!CL$3,FCSTSDV!$D$1:$L$1,0)),0)/'tính băng dính sạch'!$E59,1)</f>
        <v>0</v>
      </c>
      <c r="CM59" s="92">
        <f t="array" ref="CM59">+ROUND(IFERROR(INDEX(FCSTSDV!$D$2:$L$72,MATCH('tính băng dính sạch'!$D59,FCSTSDV!$C$2:$C$72,0),MATCH('tính băng dính sạch'!CM$3,FCSTSDV!$D$1:$L$1,0)),0)/'tính băng dính sạch'!$E59,1)</f>
        <v>0</v>
      </c>
      <c r="CN59" s="92">
        <f t="array" ref="CN59">+ROUND(IFERROR(INDEX(FCSTSDV!$D$2:$L$72,MATCH('tính băng dính sạch'!$D59,FCSTSDV!$C$2:$C$72,0),MATCH('tính băng dính sạch'!CN$3,FCSTSDV!$D$1:$L$1,0)),0)/'tính băng dính sạch'!$E59,1)</f>
        <v>0</v>
      </c>
      <c r="CO59" s="92">
        <f t="array" ref="CO59">+ROUND(IFERROR(INDEX(FCSTSDV!$D$2:$L$72,MATCH('tính băng dính sạch'!$D59,FCSTSDV!$C$2:$C$72,0),MATCH('tính băng dính sạch'!CO$3,FCSTSDV!$D$1:$L$1,0)),0)/'tính băng dính sạch'!$E59,1)</f>
        <v>0</v>
      </c>
      <c r="CP59" s="92">
        <f t="array" ref="CP59">+ROUND(IFERROR(INDEX(FCSTSDV!$D$2:$L$72,MATCH('tính băng dính sạch'!$D59,FCSTSDV!$C$2:$C$72,0),MATCH('tính băng dính sạch'!CP$3,FCSTSDV!$D$1:$L$1,0)),0)/'tính băng dính sạch'!$E59,1)</f>
        <v>0</v>
      </c>
      <c r="CQ59" s="92">
        <f t="array" ref="CQ59">+ROUND(IFERROR(INDEX(FCSTSDV!$D$2:$L$72,MATCH('tính băng dính sạch'!$D59,FCSTSDV!$C$2:$C$72,0),MATCH('tính băng dính sạch'!CQ$3,FCSTSDV!$D$1:$L$1,0)),0)/'tính băng dính sạch'!$E59,1)</f>
        <v>0</v>
      </c>
    </row>
    <row r="60" spans="1:95" ht="20.100000000000001" hidden="1" customHeight="1">
      <c r="A60" s="813"/>
      <c r="B60" s="795"/>
      <c r="C60" s="76" t="s">
        <v>107</v>
      </c>
      <c r="D60" s="32" t="s">
        <v>138</v>
      </c>
      <c r="E60" s="49">
        <v>1500</v>
      </c>
      <c r="F60" s="799"/>
      <c r="G60" s="799"/>
      <c r="H60" s="830"/>
      <c r="I60" s="81">
        <f>+ROUND(IFERROR(VLOOKUP(D60,FCSTSDV!$C$2:$C$72,26,0),0)/'tính băng dính sạch'!E60+0,0)</f>
        <v>0</v>
      </c>
      <c r="J60" s="85" t="e">
        <f>+VLOOKUP(D60,FCSTSDV!$C$2:$L$72,84,0)</f>
        <v>#REF!</v>
      </c>
      <c r="K60" s="13" t="e">
        <f t="array" ref="K60">+INDEX(FCSTSDV!$D$2:$L$72,MATCH('tính băng dính sạch'!$D60,FCSTSDV!$C$2:$C$72,0),MATCH('tính băng dính sạch'!K$3,FCSTSDV!$D$1:$L$1,0))/'tính băng dính sạch'!$E60</f>
        <v>#N/A</v>
      </c>
      <c r="L60" s="13">
        <f t="array" ref="L60">+IFERROR(INDEX(FCSTSDV!$D$2:$L$72,MATCH('tính băng dính sạch'!$D60,FCSTSDV!$C$2:$C$72,0),MATCH('tính băng dính sạch'!L$3,FCSTSDV!$D$1:$L$1,0)),0)/'tính băng dính sạch'!$E60</f>
        <v>0</v>
      </c>
      <c r="M60" s="84">
        <f t="array" ref="M60">+IFERROR(INDEX(FCSTSDV!$D$2:$L$72,MATCH('tính băng dính sạch'!$D60,FCSTSDV!$C$2:$C$72,0),MATCH('tính băng dính sạch'!M$3,FCSTSDV!$D$1:$L$1,0)),0)/'tính băng dính sạch'!$E60</f>
        <v>0</v>
      </c>
      <c r="N60" s="84">
        <f>+IFERROR(INDEX(FCSTSDV!$D$2:$L$72,MATCH('tính băng dính sạch'!$D60,FCSTSDV!$C$2:$C$72,0),MATCH('tính băng dính sạch'!N$3,FCSTSDV!$D$1:$L$1,0)),0)/'tính băng dính sạch'!$E60</f>
        <v>0</v>
      </c>
      <c r="O60" s="84">
        <f t="array" ref="O60">+IFERROR(INDEX(FCSTSDV!$D$2:$L$72,MATCH('tính băng dính sạch'!$D60,FCSTSDV!$C$2:$C$72,0),MATCH('tính băng dính sạch'!O$3,FCSTSDV!$D$1:$L$1,0)),0)/'tính băng dính sạch'!$E60</f>
        <v>0</v>
      </c>
      <c r="P60" s="84">
        <f t="array" ref="P60">+IFERROR(INDEX(FCSTSDV!$D$2:$L$72,MATCH('tính băng dính sạch'!$D60,FCSTSDV!$C$2:$C$72,0),MATCH('tính băng dính sạch'!P$3,FCSTSDV!$D$1:$L$1,0)),0)/'tính băng dính sạch'!$E60</f>
        <v>0</v>
      </c>
      <c r="Q60" s="84">
        <f t="array" ref="Q60">+IFERROR(INDEX(FCSTSDV!$D$2:$L$72,MATCH('tính băng dính sạch'!$D60,FCSTSDV!$C$2:$C$72,0),MATCH('tính băng dính sạch'!Q$3,FCSTSDV!$D$1:$L$1,0)),0)/'tính băng dính sạch'!$E60</f>
        <v>0</v>
      </c>
      <c r="R60" s="84">
        <f t="array" ref="R60">+IFERROR(INDEX(FCSTSDV!$D$2:$L$72,MATCH('tính băng dính sạch'!$D60,FCSTSDV!$C$2:$C$72,0),MATCH('tính băng dính sạch'!R$3,FCSTSDV!$D$1:$L$1,0)),0)/'tính băng dính sạch'!$E60</f>
        <v>0</v>
      </c>
      <c r="S60" s="84">
        <f t="array" ref="S60">+IFERROR(INDEX(FCSTSDV!$D$2:$L$72,MATCH('tính băng dính sạch'!$D60,FCSTSDV!$C$2:$C$72,0),MATCH('tính băng dính sạch'!S$3,FCSTSDV!$D$1:$L$1,0)),0)/'tính băng dính sạch'!$E60</f>
        <v>0</v>
      </c>
      <c r="T60" s="84">
        <f t="array" ref="T60">+IFERROR(INDEX(FCSTSDV!$D$2:$L$72,MATCH('tính băng dính sạch'!$D60,FCSTSDV!$C$2:$C$72,0),MATCH('tính băng dính sạch'!T$3,FCSTSDV!$D$1:$L$1,0)),0)/'tính băng dính sạch'!$E60</f>
        <v>0</v>
      </c>
      <c r="U60" s="84">
        <f t="array" ref="U60">+IFERROR(INDEX(FCSTSDV!$D$2:$L$72,MATCH('tính băng dính sạch'!$D60,FCSTSDV!$C$2:$C$72,0),MATCH('tính băng dính sạch'!U$3,FCSTSDV!$D$1:$L$1,0)),0)/'tính băng dính sạch'!$E60</f>
        <v>0</v>
      </c>
      <c r="V60" s="101">
        <f t="array" ref="V60">+IFERROR(INDEX(FCSTSDV!$D$2:$L$72,MATCH('tính băng dính sạch'!$D60,FCSTSDV!$C$2:$C$72,0),MATCH('tính băng dính sạch'!V$3,FCSTSDV!$D$1:$L$1,0)),0)/'tính băng dính sạch'!$E60</f>
        <v>0</v>
      </c>
      <c r="W60" s="92">
        <f t="array" ref="W60">+IFERROR(INDEX(FCSTSDV!$D$2:$L$72,MATCH('tính băng dính sạch'!$D60,FCSTSDV!$C$2:$C$72,0),MATCH('tính băng dính sạch'!W$3,FCSTSDV!$D$1:$L$1,0)),0)/'tính băng dính sạch'!$E60</f>
        <v>0</v>
      </c>
      <c r="X60" s="102">
        <f t="array" ref="X60">+IFERROR(INDEX(FCSTSDV!$D$2:$L$72,MATCH('tính băng dính sạch'!$D60,FCSTSDV!$C$2:$C$72,0),MATCH('tính băng dính sạch'!X$3,FCSTSDV!$D$1:$L$1,0)),0)/'tính băng dính sạch'!$E60</f>
        <v>0</v>
      </c>
      <c r="Y60" s="102">
        <f t="array" ref="Y60">+IFERROR(INDEX(FCSTSDV!$D$2:$L$72,MATCH('tính băng dính sạch'!$D60,FCSTSDV!$C$2:$C$72,0),MATCH('tính băng dính sạch'!Y$3,FCSTSDV!$D$1:$L$1,0)),0)/'tính băng dính sạch'!$E60</f>
        <v>0</v>
      </c>
      <c r="Z60" s="102">
        <f t="array" ref="Z60">+IFERROR(INDEX(FCSTSDV!$D$2:$L$72,MATCH('tính băng dính sạch'!$D60,FCSTSDV!$C$2:$C$72,0),MATCH('tính băng dính sạch'!Z$3,FCSTSDV!$D$1:$L$1,0)),0)/'tính băng dính sạch'!$E60</f>
        <v>0</v>
      </c>
      <c r="AA60" s="102">
        <f t="array" ref="AA60">+IFERROR(INDEX(FCSTSDV!$D$2:$L$72,MATCH('tính băng dính sạch'!$D60,FCSTSDV!$C$2:$C$72,0),MATCH('tính băng dính sạch'!AA$3,FCSTSDV!$D$1:$L$1,0)),0)/'tính băng dính sạch'!$E60</f>
        <v>0</v>
      </c>
      <c r="AB60" s="102">
        <f t="array" ref="AB60">+IFERROR(INDEX(FCSTSDV!$D$2:$L$72,MATCH('tính băng dính sạch'!$D60,FCSTSDV!$C$2:$C$72,0),MATCH('tính băng dính sạch'!AB$3,FCSTSDV!$D$1:$L$1,0)),0)/'tính băng dính sạch'!$E60</f>
        <v>0</v>
      </c>
      <c r="AC60" s="102">
        <f t="array" ref="AC60">+IFERROR(INDEX(FCSTSDV!$D$2:$L$72,MATCH('tính băng dính sạch'!$D60,FCSTSDV!$C$2:$C$72,0),MATCH('tính băng dính sạch'!AC$3,FCSTSDV!$D$1:$L$1,0)),0)/'tính băng dính sạch'!$E60</f>
        <v>0</v>
      </c>
      <c r="AD60" s="102">
        <f t="array" ref="AD60">+IFERROR(INDEX(FCSTSDV!$D$2:$L$72,MATCH('tính băng dính sạch'!$D60,FCSTSDV!$C$2:$C$72,0),MATCH('tính băng dính sạch'!AD$3,FCSTSDV!$D$1:$L$1,0)),0)/'tính băng dính sạch'!$E60</f>
        <v>0</v>
      </c>
      <c r="AE60" s="102">
        <f t="array" ref="AE60">+IFERROR(INDEX(FCSTSDV!$D$2:$L$72,MATCH('tính băng dính sạch'!$D60,FCSTSDV!$C$2:$C$72,0),MATCH('tính băng dính sạch'!AE$3,FCSTSDV!$D$1:$L$1,0)),0)/'tính băng dính sạch'!$E60</f>
        <v>0</v>
      </c>
      <c r="AF60" s="92" t="e">
        <f>+INDEX(FCSTSDV!$D$2:$L$72,MATCH('tính băng dính sạch'!$D60,FCSTSDV!$C$2:$C$72,0),MATCH('tính băng dính sạch'!AF$3,FCSTSDV!$D$1:$L$1,0))/'tính băng dính sạch'!$E60</f>
        <v>#N/A</v>
      </c>
      <c r="AG60" s="92">
        <f t="array" ref="AG60">+ROUND(IFERROR(INDEX(FCSTSDV!$D$2:$L$72,MATCH('tính băng dính sạch'!$D60,FCSTSDV!$C$2:$C$72,0),MATCH('tính băng dính sạch'!AG$3,FCSTSDV!$D$1:$L$1,0)),0)/'tính băng dính sạch'!$E60,1)</f>
        <v>0</v>
      </c>
      <c r="AH60" s="92">
        <f t="array" ref="AH60">+ROUND(IFERROR(INDEX(FCSTSDV!$D$2:$L$72,MATCH('tính băng dính sạch'!$D60,FCSTSDV!$C$2:$C$72,0),MATCH('tính băng dính sạch'!AH$3,FCSTSDV!$D$1:$L$1,0)),0)/'tính băng dính sạch'!$E60,1)</f>
        <v>0</v>
      </c>
      <c r="AI60" s="92">
        <f t="array" ref="AI60">+ROUND(IFERROR(INDEX(FCSTSDV!$D$2:$L$72,MATCH('tính băng dính sạch'!$D60,FCSTSDV!$C$2:$C$72,0),MATCH('tính băng dính sạch'!AI$3,FCSTSDV!$D$1:$L$1,0)),0)/'tính băng dính sạch'!$E60,1)</f>
        <v>0</v>
      </c>
      <c r="AJ60" s="92">
        <f t="array" ref="AJ60">+ROUND(IFERROR(INDEX(FCSTSDV!$D$2:$L$72,MATCH('tính băng dính sạch'!$D60,FCSTSDV!$C$2:$C$72,0),MATCH('tính băng dính sạch'!AJ$3,FCSTSDV!$D$1:$L$1,0)),0)/'tính băng dính sạch'!$E60,1)</f>
        <v>0</v>
      </c>
      <c r="AK60" s="92">
        <f t="array" ref="AK60">+ROUND(IFERROR(INDEX(FCSTSDV!$D$2:$L$72,MATCH('tính băng dính sạch'!$D60,FCSTSDV!$C$2:$C$72,0),MATCH('tính băng dính sạch'!AK$3,FCSTSDV!$D$1:$L$1,0)),0)/'tính băng dính sạch'!$E60,1)</f>
        <v>0</v>
      </c>
      <c r="AL60" s="92">
        <f t="array" ref="AL60">+ROUND(IFERROR(INDEX(FCSTSDV!$D$2:$L$72,MATCH('tính băng dính sạch'!$D60,FCSTSDV!$C$2:$C$72,0),MATCH('tính băng dính sạch'!AL$3,FCSTSDV!$D$1:$L$1,0)),0)/'tính băng dính sạch'!$E60,1)</f>
        <v>0</v>
      </c>
      <c r="AM60" s="92">
        <f t="array" ref="AM60">+ROUND(IFERROR(INDEX(FCSTSDV!$D$2:$L$72,MATCH('tính băng dính sạch'!$D60,FCSTSDV!$C$2:$C$72,0),MATCH('tính băng dính sạch'!AM$3,FCSTSDV!$D$1:$L$1,0)),0)/'tính băng dính sạch'!$E60,1)</f>
        <v>0</v>
      </c>
      <c r="AN60" s="92">
        <f t="array" ref="AN60">+ROUND(IFERROR(INDEX(FCSTSDV!$D$2:$L$72,MATCH('tính băng dính sạch'!$D60,FCSTSDV!$C$2:$C$72,0),MATCH('tính băng dính sạch'!AN$3,FCSTSDV!$D$1:$L$1,0)),0)/'tính băng dính sạch'!$E60,1)</f>
        <v>0</v>
      </c>
      <c r="AO60" s="92">
        <f t="array" ref="AO60">+ROUND(IFERROR(INDEX(FCSTSDV!$D$2:$L$72,MATCH('tính băng dính sạch'!$D60,FCSTSDV!$C$2:$C$72,0),MATCH('tính băng dính sạch'!AO$3,FCSTSDV!$D$1:$L$1,0)),0)/'tính băng dính sạch'!$E60,1)</f>
        <v>0</v>
      </c>
      <c r="AP60" s="92">
        <f t="array" ref="AP60">+ROUND(IFERROR(INDEX(FCSTSDV!$D$2:$L$72,MATCH('tính băng dính sạch'!$D60,FCSTSDV!$C$2:$C$72,0),MATCH('tính băng dính sạch'!AP$3,FCSTSDV!$D$1:$L$1,0)),0)/'tính băng dính sạch'!$E60,1)</f>
        <v>0</v>
      </c>
      <c r="AQ60" s="92">
        <f t="array" ref="AQ60">+ROUND(IFERROR(INDEX(FCSTSDV!$D$2:$L$72,MATCH('tính băng dính sạch'!$D60,FCSTSDV!$C$2:$C$72,0),MATCH('tính băng dính sạch'!AQ$3,FCSTSDV!$D$1:$L$1,0)),0)/'tính băng dính sạch'!$E60,1)</f>
        <v>0</v>
      </c>
      <c r="AR60" s="92">
        <f t="array" ref="AR60">+ROUND(IFERROR(INDEX(FCSTSDV!$D$2:$L$72,MATCH('tính băng dính sạch'!$D60,FCSTSDV!$C$2:$C$72,0),MATCH('tính băng dính sạch'!AR$3,FCSTSDV!$D$1:$L$1,0)),0)/'tính băng dính sạch'!$E60,1)</f>
        <v>0</v>
      </c>
      <c r="AS60" s="92">
        <f t="array" ref="AS60">+ROUND(IFERROR(INDEX(FCSTSDV!$D$2:$L$72,MATCH('tính băng dính sạch'!$D60,FCSTSDV!$C$2:$C$72,0),MATCH('tính băng dính sạch'!AS$3,FCSTSDV!$D$1:$L$1,0)),0)/'tính băng dính sạch'!$E60,1)</f>
        <v>0</v>
      </c>
      <c r="AT60" s="92">
        <f t="array" ref="AT60">+ROUND(IFERROR(INDEX(FCSTSDV!$D$2:$L$72,MATCH('tính băng dính sạch'!$D60,FCSTSDV!$C$2:$C$72,0),MATCH('tính băng dính sạch'!AT$3,FCSTSDV!$D$1:$L$1,0)),0)/'tính băng dính sạch'!$E60,1)</f>
        <v>0</v>
      </c>
      <c r="AU60" s="92">
        <f t="array" ref="AU60">+ROUND(IFERROR(INDEX(FCSTSDV!$D$2:$L$72,MATCH('tính băng dính sạch'!$D60,FCSTSDV!$C$2:$C$72,0),MATCH('tính băng dính sạch'!AU$3,FCSTSDV!$D$1:$L$1,0)),0)/'tính băng dính sạch'!$E60,1)</f>
        <v>0</v>
      </c>
      <c r="AV60" s="92">
        <f t="array" ref="AV60">+ROUND(IFERROR(INDEX(FCSTSDV!$D$2:$L$72,MATCH('tính băng dính sạch'!$D60,FCSTSDV!$C$2:$C$72,0),MATCH('tính băng dính sạch'!AV$3,FCSTSDV!$D$1:$L$1,0)),0)/'tính băng dính sạch'!$E60,1)</f>
        <v>0</v>
      </c>
      <c r="AW60" s="92">
        <f t="array" ref="AW60">+ROUND(IFERROR(INDEX(FCSTSDV!$D$2:$L$72,MATCH('tính băng dính sạch'!$D60,FCSTSDV!$C$2:$C$72,0),MATCH('tính băng dính sạch'!AW$3,FCSTSDV!$D$1:$L$1,0)),0)/'tính băng dính sạch'!$E60,1)</f>
        <v>0</v>
      </c>
      <c r="AX60" s="92">
        <f t="array" ref="AX60">+ROUND(IFERROR(INDEX(FCSTSDV!$D$2:$L$72,MATCH('tính băng dính sạch'!$D60,FCSTSDV!$C$2:$C$72,0),MATCH('tính băng dính sạch'!AX$3,FCSTSDV!$D$1:$L$1,0)),0)/'tính băng dính sạch'!$E60,1)</f>
        <v>0</v>
      </c>
      <c r="AY60" s="92">
        <f t="array" ref="AY60">+ROUND(IFERROR(INDEX(FCSTSDV!$D$2:$L$72,MATCH('tính băng dính sạch'!$D60,FCSTSDV!$C$2:$C$72,0),MATCH('tính băng dính sạch'!AY$3,FCSTSDV!$D$1:$L$1,0)),0)/'tính băng dính sạch'!$E60,1)</f>
        <v>0</v>
      </c>
      <c r="AZ60" s="92">
        <f t="array" ref="AZ60">+ROUND(IFERROR(INDEX(FCSTSDV!$D$2:$L$72,MATCH('tính băng dính sạch'!$D60,FCSTSDV!$C$2:$C$72,0),MATCH('tính băng dính sạch'!AZ$3,FCSTSDV!$D$1:$L$1,0)),0)/'tính băng dính sạch'!$E60,1)</f>
        <v>0</v>
      </c>
      <c r="BA60" s="92">
        <f t="array" ref="BA60">+ROUND(IFERROR(INDEX(FCSTSDV!$D$2:$L$72,MATCH('tính băng dính sạch'!$D60,FCSTSDV!$C$2:$C$72,0),MATCH('tính băng dính sạch'!BA$3,FCSTSDV!$D$1:$L$1,0)),0)/'tính băng dính sạch'!$E60,1)</f>
        <v>0</v>
      </c>
      <c r="BB60" s="92">
        <f t="array" ref="BB60">+ROUND(IFERROR(INDEX(FCSTSDV!$D$2:$L$72,MATCH('tính băng dính sạch'!$D60,FCSTSDV!$C$2:$C$72,0),MATCH('tính băng dính sạch'!BB$3,FCSTSDV!$D$1:$L$1,0)),0)/'tính băng dính sạch'!$E60,1)</f>
        <v>0</v>
      </c>
      <c r="BC60" s="92">
        <f t="array" ref="BC60">+ROUND(IFERROR(INDEX(FCSTSDV!$D$2:$L$72,MATCH('tính băng dính sạch'!$D60,FCSTSDV!$C$2:$C$72,0),MATCH('tính băng dính sạch'!BC$3,FCSTSDV!$D$1:$L$1,0)),0)/'tính băng dính sạch'!$E60,1)</f>
        <v>0</v>
      </c>
      <c r="BD60" s="92">
        <f t="array" ref="BD60">+ROUND(IFERROR(INDEX(FCSTSDV!$D$2:$L$72,MATCH('tính băng dính sạch'!$D60,FCSTSDV!$C$2:$C$72,0),MATCH('tính băng dính sạch'!BD$3,FCSTSDV!$D$1:$L$1,0)),0)/'tính băng dính sạch'!$E60,1)</f>
        <v>0</v>
      </c>
      <c r="BE60" s="92">
        <f t="array" ref="BE60">+ROUND(IFERROR(INDEX(FCSTSDV!$D$2:$L$72,MATCH('tính băng dính sạch'!$D60,FCSTSDV!$C$2:$C$72,0),MATCH('tính băng dính sạch'!BE$3,FCSTSDV!$D$1:$L$1,0)),0)/'tính băng dính sạch'!$E60,1)</f>
        <v>0</v>
      </c>
      <c r="BF60" s="92">
        <f t="array" ref="BF60">+ROUND(IFERROR(INDEX(FCSTSDV!$D$2:$L$72,MATCH('tính băng dính sạch'!$D60,FCSTSDV!$C$2:$C$72,0),MATCH('tính băng dính sạch'!BF$3,FCSTSDV!$D$1:$L$1,0)),0)/'tính băng dính sạch'!$E60,1)</f>
        <v>0</v>
      </c>
      <c r="BG60" s="92">
        <f t="array" ref="BG60">+ROUND(IFERROR(INDEX(FCSTSDV!$D$2:$L$72,MATCH('tính băng dính sạch'!$D60,FCSTSDV!$C$2:$C$72,0),MATCH('tính băng dính sạch'!BG$3,FCSTSDV!$D$1:$L$1,0)),0)/'tính băng dính sạch'!$E60,1)</f>
        <v>0</v>
      </c>
      <c r="BH60" s="92">
        <f t="array" ref="BH60">+ROUND(IFERROR(INDEX(FCSTSDV!$D$2:$L$72,MATCH('tính băng dính sạch'!$D60,FCSTSDV!$C$2:$C$72,0),MATCH('tính băng dính sạch'!BH$3,FCSTSDV!$D$1:$L$1,0)),0)/'tính băng dính sạch'!$E60,1)</f>
        <v>0</v>
      </c>
      <c r="BI60" s="92">
        <f t="array" ref="BI60">+ROUND(IFERROR(INDEX(FCSTSDV!$D$2:$L$72,MATCH('tính băng dính sạch'!$D60,FCSTSDV!$C$2:$C$72,0),MATCH('tính băng dính sạch'!BI$3,FCSTSDV!$D$1:$L$1,0)),0)/'tính băng dính sạch'!$E60,1)</f>
        <v>0</v>
      </c>
      <c r="BJ60" s="92">
        <f t="array" ref="BJ60">+ROUND(IFERROR(INDEX(FCSTSDV!$D$2:$L$72,MATCH('tính băng dính sạch'!$D60,FCSTSDV!$C$2:$C$72,0),MATCH('tính băng dính sạch'!BJ$3,FCSTSDV!$D$1:$L$1,0)),0)/'tính băng dính sạch'!$E60,1)</f>
        <v>0</v>
      </c>
      <c r="BK60" s="92">
        <f t="array" ref="BK60">+ROUND(IFERROR(INDEX(FCSTSDV!$D$2:$L$72,MATCH('tính băng dính sạch'!$D60,FCSTSDV!$C$2:$C$72,0),MATCH('tính băng dính sạch'!BK$3,FCSTSDV!$D$1:$L$1,0)),0)/'tính băng dính sạch'!$E60,1)</f>
        <v>0</v>
      </c>
      <c r="BL60" s="92">
        <f t="array" ref="BL60">+ROUND(IFERROR(INDEX(FCSTSDV!$D$2:$L$72,MATCH('tính băng dính sạch'!$D60,FCSTSDV!$C$2:$C$72,0),MATCH('tính băng dính sạch'!BL$3,FCSTSDV!$D$1:$L$1,0)),0)/'tính băng dính sạch'!$E60,1)</f>
        <v>0</v>
      </c>
      <c r="BM60" s="92">
        <f t="array" ref="BM60">+ROUND(IFERROR(INDEX(FCSTSDV!$D$2:$L$72,MATCH('tính băng dính sạch'!$D60,FCSTSDV!$C$2:$C$72,0),MATCH('tính băng dính sạch'!BM$3,FCSTSDV!$D$1:$L$1,0)),0)/'tính băng dính sạch'!$E60,1)</f>
        <v>0</v>
      </c>
      <c r="BN60" s="92">
        <f t="array" ref="BN60">+ROUND(IFERROR(INDEX(FCSTSDV!$D$2:$L$72,MATCH('tính băng dính sạch'!$D60,FCSTSDV!$C$2:$C$72,0),MATCH('tính băng dính sạch'!BN$3,FCSTSDV!$D$1:$L$1,0)),0)/'tính băng dính sạch'!$E60,1)</f>
        <v>0</v>
      </c>
      <c r="BO60" s="92">
        <f t="array" ref="BO60">+ROUND(IFERROR(INDEX(FCSTSDV!$D$2:$L$72,MATCH('tính băng dính sạch'!$D60,FCSTSDV!$C$2:$C$72,0),MATCH('tính băng dính sạch'!BO$3,FCSTSDV!$D$1:$L$1,0)),0)/'tính băng dính sạch'!$E60,1)</f>
        <v>0</v>
      </c>
      <c r="BP60" s="92">
        <f t="array" ref="BP60">+ROUND(IFERROR(INDEX(FCSTSDV!$D$2:$L$72,MATCH('tính băng dính sạch'!$D60,FCSTSDV!$C$2:$C$72,0),MATCH('tính băng dính sạch'!BP$3,FCSTSDV!$D$1:$L$1,0)),0)/'tính băng dính sạch'!$E60,1)</f>
        <v>0</v>
      </c>
      <c r="BQ60" s="92">
        <f t="array" ref="BQ60">+ROUND(IFERROR(INDEX(FCSTSDV!$D$2:$L$72,MATCH('tính băng dính sạch'!$D60,FCSTSDV!$C$2:$C$72,0),MATCH('tính băng dính sạch'!BQ$3,FCSTSDV!$D$1:$L$1,0)),0)/'tính băng dính sạch'!$E60,1)</f>
        <v>0</v>
      </c>
      <c r="BR60" s="92">
        <f t="array" ref="BR60">+ROUND(IFERROR(INDEX(FCSTSDV!$D$2:$L$72,MATCH('tính băng dính sạch'!$D60,FCSTSDV!$C$2:$C$72,0),MATCH('tính băng dính sạch'!BR$3,FCSTSDV!$D$1:$L$1,0)),0)/'tính băng dính sạch'!$E60,1)</f>
        <v>0</v>
      </c>
      <c r="BS60" s="92">
        <f t="array" ref="BS60">+ROUND(IFERROR(INDEX(FCSTSDV!$D$2:$L$72,MATCH('tính băng dính sạch'!$D60,FCSTSDV!$C$2:$C$72,0),MATCH('tính băng dính sạch'!BS$3,FCSTSDV!$D$1:$L$1,0)),0)/'tính băng dính sạch'!$E60,1)</f>
        <v>0</v>
      </c>
      <c r="BT60" s="92">
        <f t="array" ref="BT60">+ROUND(IFERROR(INDEX(FCSTSDV!$D$2:$L$72,MATCH('tính băng dính sạch'!$D60,FCSTSDV!$C$2:$C$72,0),MATCH('tính băng dính sạch'!BT$3,FCSTSDV!$D$1:$L$1,0)),0)/'tính băng dính sạch'!$E60,1)</f>
        <v>0</v>
      </c>
      <c r="BU60" s="92">
        <f t="array" ref="BU60">+ROUND(IFERROR(INDEX(FCSTSDV!$D$2:$L$72,MATCH('tính băng dính sạch'!$D60,FCSTSDV!$C$2:$C$72,0),MATCH('tính băng dính sạch'!BU$3,FCSTSDV!$D$1:$L$1,0)),0)/'tính băng dính sạch'!$E60,1)</f>
        <v>0</v>
      </c>
      <c r="BV60" s="92">
        <f t="array" ref="BV60">+ROUND(IFERROR(INDEX(FCSTSDV!$D$2:$L$72,MATCH('tính băng dính sạch'!$D60,FCSTSDV!$C$2:$C$72,0),MATCH('tính băng dính sạch'!BV$3,FCSTSDV!$D$1:$L$1,0)),0)/'tính băng dính sạch'!$E60,1)</f>
        <v>0</v>
      </c>
      <c r="BW60" s="92">
        <f t="array" ref="BW60">+ROUND(IFERROR(INDEX(FCSTSDV!$D$2:$L$72,MATCH('tính băng dính sạch'!$D60,FCSTSDV!$C$2:$C$72,0),MATCH('tính băng dính sạch'!BW$3,FCSTSDV!$D$1:$L$1,0)),0)/'tính băng dính sạch'!$E60,1)</f>
        <v>0</v>
      </c>
      <c r="BX60" s="92">
        <f t="array" ref="BX60">+ROUND(IFERROR(INDEX(FCSTSDV!$D$2:$L$72,MATCH('tính băng dính sạch'!$D60,FCSTSDV!$C$2:$C$72,0),MATCH('tính băng dính sạch'!BX$3,FCSTSDV!$D$1:$L$1,0)),0)/'tính băng dính sạch'!$E60,1)</f>
        <v>0</v>
      </c>
      <c r="BY60" s="92">
        <f t="array" ref="BY60">+ROUND(IFERROR(INDEX(FCSTSDV!$D$2:$L$72,MATCH('tính băng dính sạch'!$D60,FCSTSDV!$C$2:$C$72,0),MATCH('tính băng dính sạch'!BY$3,FCSTSDV!$D$1:$L$1,0)),0)/'tính băng dính sạch'!$E60,1)</f>
        <v>0</v>
      </c>
      <c r="BZ60" s="92">
        <f t="array" ref="BZ60">+ROUND(IFERROR(INDEX(FCSTSDV!$D$2:$L$72,MATCH('tính băng dính sạch'!$D60,FCSTSDV!$C$2:$C$72,0),MATCH('tính băng dính sạch'!BZ$3,FCSTSDV!$D$1:$L$1,0)),0)/'tính băng dính sạch'!$E60,1)</f>
        <v>0</v>
      </c>
      <c r="CA60" s="92">
        <f t="array" ref="CA60">+ROUND(IFERROR(INDEX(FCSTSDV!$D$2:$L$72,MATCH('tính băng dính sạch'!$D60,FCSTSDV!$C$2:$C$72,0),MATCH('tính băng dính sạch'!CA$3,FCSTSDV!$D$1:$L$1,0)),0)/'tính băng dính sạch'!$E60,1)</f>
        <v>0</v>
      </c>
      <c r="CB60" s="92">
        <f t="array" ref="CB60">+ROUND(IFERROR(INDEX(FCSTSDV!$D$2:$L$72,MATCH('tính băng dính sạch'!$D60,FCSTSDV!$C$2:$C$72,0),MATCH('tính băng dính sạch'!CB$3,FCSTSDV!$D$1:$L$1,0)),0)/'tính băng dính sạch'!$E60,1)</f>
        <v>0</v>
      </c>
      <c r="CC60" s="92">
        <f t="array" ref="CC60">+ROUND(IFERROR(INDEX(FCSTSDV!$D$2:$L$72,MATCH('tính băng dính sạch'!$D60,FCSTSDV!$C$2:$C$72,0),MATCH('tính băng dính sạch'!CC$3,FCSTSDV!$D$1:$L$1,0)),0)/'tính băng dính sạch'!$E60,1)</f>
        <v>0</v>
      </c>
      <c r="CD60" s="92">
        <f t="array" ref="CD60">+ROUND(IFERROR(INDEX(FCSTSDV!$D$2:$L$72,MATCH('tính băng dính sạch'!$D60,FCSTSDV!$C$2:$C$72,0),MATCH('tính băng dính sạch'!CD$3,FCSTSDV!$D$1:$L$1,0)),0)/'tính băng dính sạch'!$E60,1)</f>
        <v>0</v>
      </c>
      <c r="CE60" s="92">
        <f t="array" ref="CE60">+ROUND(IFERROR(INDEX(FCSTSDV!$D$2:$L$72,MATCH('tính băng dính sạch'!$D60,FCSTSDV!$C$2:$C$72,0),MATCH('tính băng dính sạch'!CE$3,FCSTSDV!$D$1:$L$1,0)),0)/'tính băng dính sạch'!$E60,1)</f>
        <v>0</v>
      </c>
      <c r="CF60" s="92">
        <f t="array" ref="CF60">+ROUND(IFERROR(INDEX(FCSTSDV!$D$2:$L$72,MATCH('tính băng dính sạch'!$D60,FCSTSDV!$C$2:$C$72,0),MATCH('tính băng dính sạch'!CF$3,FCSTSDV!$D$1:$L$1,0)),0)/'tính băng dính sạch'!$E60,1)</f>
        <v>0</v>
      </c>
      <c r="CG60" s="92">
        <f t="array" ref="CG60">+ROUND(IFERROR(INDEX(FCSTSDV!$D$2:$L$72,MATCH('tính băng dính sạch'!$D60,FCSTSDV!$C$2:$C$72,0),MATCH('tính băng dính sạch'!CG$3,FCSTSDV!$D$1:$L$1,0)),0)/'tính băng dính sạch'!$E60,1)</f>
        <v>0</v>
      </c>
      <c r="CH60" s="92">
        <f t="array" ref="CH60">+ROUND(IFERROR(INDEX(FCSTSDV!$D$2:$L$72,MATCH('tính băng dính sạch'!$D60,FCSTSDV!$C$2:$C$72,0),MATCH('tính băng dính sạch'!CH$3,FCSTSDV!$D$1:$L$1,0)),0)/'tính băng dính sạch'!$E60,1)</f>
        <v>0</v>
      </c>
      <c r="CI60" s="92">
        <f t="array" ref="CI60">+ROUND(IFERROR(INDEX(FCSTSDV!$D$2:$L$72,MATCH('tính băng dính sạch'!$D60,FCSTSDV!$C$2:$C$72,0),MATCH('tính băng dính sạch'!CI$3,FCSTSDV!$D$1:$L$1,0)),0)/'tính băng dính sạch'!$E60,1)</f>
        <v>0</v>
      </c>
      <c r="CJ60" s="92">
        <f t="array" ref="CJ60">+ROUND(IFERROR(INDEX(FCSTSDV!$D$2:$L$72,MATCH('tính băng dính sạch'!$D60,FCSTSDV!$C$2:$C$72,0),MATCH('tính băng dính sạch'!CJ$3,FCSTSDV!$D$1:$L$1,0)),0)/'tính băng dính sạch'!$E60,1)</f>
        <v>0</v>
      </c>
      <c r="CK60" s="92">
        <f t="array" ref="CK60">+ROUND(IFERROR(INDEX(FCSTSDV!$D$2:$L$72,MATCH('tính băng dính sạch'!$D60,FCSTSDV!$C$2:$C$72,0),MATCH('tính băng dính sạch'!CK$3,FCSTSDV!$D$1:$L$1,0)),0)/'tính băng dính sạch'!$E60,1)</f>
        <v>0</v>
      </c>
      <c r="CL60" s="92">
        <f t="array" ref="CL60">+ROUND(IFERROR(INDEX(FCSTSDV!$D$2:$L$72,MATCH('tính băng dính sạch'!$D60,FCSTSDV!$C$2:$C$72,0),MATCH('tính băng dính sạch'!CL$3,FCSTSDV!$D$1:$L$1,0)),0)/'tính băng dính sạch'!$E60,1)</f>
        <v>0</v>
      </c>
      <c r="CM60" s="92">
        <f t="array" ref="CM60">+ROUND(IFERROR(INDEX(FCSTSDV!$D$2:$L$72,MATCH('tính băng dính sạch'!$D60,FCSTSDV!$C$2:$C$72,0),MATCH('tính băng dính sạch'!CM$3,FCSTSDV!$D$1:$L$1,0)),0)/'tính băng dính sạch'!$E60,1)</f>
        <v>0</v>
      </c>
      <c r="CN60" s="92">
        <f t="array" ref="CN60">+ROUND(IFERROR(INDEX(FCSTSDV!$D$2:$L$72,MATCH('tính băng dính sạch'!$D60,FCSTSDV!$C$2:$C$72,0),MATCH('tính băng dính sạch'!CN$3,FCSTSDV!$D$1:$L$1,0)),0)/'tính băng dính sạch'!$E60,1)</f>
        <v>0</v>
      </c>
      <c r="CO60" s="92">
        <f t="array" ref="CO60">+ROUND(IFERROR(INDEX(FCSTSDV!$D$2:$L$72,MATCH('tính băng dính sạch'!$D60,FCSTSDV!$C$2:$C$72,0),MATCH('tính băng dính sạch'!CO$3,FCSTSDV!$D$1:$L$1,0)),0)/'tính băng dính sạch'!$E60,1)</f>
        <v>0</v>
      </c>
      <c r="CP60" s="92">
        <f t="array" ref="CP60">+ROUND(IFERROR(INDEX(FCSTSDV!$D$2:$L$72,MATCH('tính băng dính sạch'!$D60,FCSTSDV!$C$2:$C$72,0),MATCH('tính băng dính sạch'!CP$3,FCSTSDV!$D$1:$L$1,0)),0)/'tính băng dính sạch'!$E60,1)</f>
        <v>0</v>
      </c>
      <c r="CQ60" s="92">
        <f t="array" ref="CQ60">+ROUND(IFERROR(INDEX(FCSTSDV!$D$2:$L$72,MATCH('tính băng dính sạch'!$D60,FCSTSDV!$C$2:$C$72,0),MATCH('tính băng dính sạch'!CQ$3,FCSTSDV!$D$1:$L$1,0)),0)/'tính băng dính sạch'!$E60,1)</f>
        <v>0</v>
      </c>
    </row>
    <row r="61" spans="1:95" ht="20.100000000000001" hidden="1" customHeight="1">
      <c r="A61" s="813"/>
      <c r="B61" s="795"/>
      <c r="C61" s="76" t="s">
        <v>107</v>
      </c>
      <c r="D61" s="32" t="s">
        <v>140</v>
      </c>
      <c r="E61" s="49">
        <v>3000</v>
      </c>
      <c r="F61" s="799"/>
      <c r="G61" s="799"/>
      <c r="H61" s="830"/>
      <c r="I61" s="81">
        <f>+ROUND(IFERROR(VLOOKUP(D61,FCSTSDV!$C$2:$C$72,26,0),0)/'tính băng dính sạch'!E61+0,0)</f>
        <v>0</v>
      </c>
      <c r="J61" s="85" t="e">
        <f>+VLOOKUP(D61,FCSTSDV!$C$2:$L$72,84,0)</f>
        <v>#N/A</v>
      </c>
      <c r="K61" s="13" t="e">
        <f t="array" ref="K61">+INDEX(FCSTSDV!$D$2:$L$72,MATCH('tính băng dính sạch'!$D61,FCSTSDV!$C$2:$C$72,0),MATCH('tính băng dính sạch'!K$3,FCSTSDV!$D$1:$L$1,0))/'tính băng dính sạch'!$E61</f>
        <v>#N/A</v>
      </c>
      <c r="L61" s="13">
        <f t="array" ref="L61">+IFERROR(INDEX(FCSTSDV!$D$2:$L$72,MATCH('tính băng dính sạch'!$D61,FCSTSDV!$C$2:$C$72,0),MATCH('tính băng dính sạch'!L$3,FCSTSDV!$D$1:$L$1,0)),0)/'tính băng dính sạch'!$E61</f>
        <v>0</v>
      </c>
      <c r="M61" s="84">
        <f t="array" ref="M61">+IFERROR(INDEX(FCSTSDV!$D$2:$L$72,MATCH('tính băng dính sạch'!$D61,FCSTSDV!$C$2:$C$72,0),MATCH('tính băng dính sạch'!M$3,FCSTSDV!$D$1:$L$1,0)),0)/'tính băng dính sạch'!$E61</f>
        <v>0</v>
      </c>
      <c r="N61" s="84">
        <f t="array" ref="N61">+IFERROR(INDEX(FCSTSDV!$D$2:$L$72,MATCH('tính băng dính sạch'!$D61,FCSTSDV!$C$2:$C$72,0),MATCH('tính băng dính sạch'!N$3,FCSTSDV!$D$1:$L$1,0)),0)/'tính băng dính sạch'!$E61</f>
        <v>0</v>
      </c>
      <c r="O61" s="84">
        <f t="array" ref="O61">+IFERROR(INDEX(FCSTSDV!$D$2:$L$72,MATCH('tính băng dính sạch'!$D61,FCSTSDV!$C$2:$C$72,0),MATCH('tính băng dính sạch'!O$3,FCSTSDV!$D$1:$L$1,0)),0)/'tính băng dính sạch'!$E61</f>
        <v>0</v>
      </c>
      <c r="P61" s="84">
        <f t="array" ref="P61">+IFERROR(INDEX(FCSTSDV!$D$2:$L$72,MATCH('tính băng dính sạch'!$D61,FCSTSDV!$C$2:$C$72,0),MATCH('tính băng dính sạch'!P$3,FCSTSDV!$D$1:$L$1,0)),0)/'tính băng dính sạch'!$E61</f>
        <v>0</v>
      </c>
      <c r="Q61" s="84">
        <f t="array" ref="Q61">+IFERROR(INDEX(FCSTSDV!$D$2:$L$72,MATCH('tính băng dính sạch'!$D61,FCSTSDV!$C$2:$C$72,0),MATCH('tính băng dính sạch'!Q$3,FCSTSDV!$D$1:$L$1,0)),0)/'tính băng dính sạch'!$E61</f>
        <v>0</v>
      </c>
      <c r="R61" s="84">
        <f t="array" ref="R61">+IFERROR(INDEX(FCSTSDV!$D$2:$L$72,MATCH('tính băng dính sạch'!$D61,FCSTSDV!$C$2:$C$72,0),MATCH('tính băng dính sạch'!R$3,FCSTSDV!$D$1:$L$1,0)),0)/'tính băng dính sạch'!$E61</f>
        <v>0</v>
      </c>
      <c r="S61" s="84">
        <f t="array" ref="S61">+IFERROR(INDEX(FCSTSDV!$D$2:$L$72,MATCH('tính băng dính sạch'!$D61,FCSTSDV!$C$2:$C$72,0),MATCH('tính băng dính sạch'!S$3,FCSTSDV!$D$1:$L$1,0)),0)/'tính băng dính sạch'!$E61</f>
        <v>0</v>
      </c>
      <c r="T61" s="84">
        <f t="array" ref="T61">+IFERROR(INDEX(FCSTSDV!$D$2:$L$72,MATCH('tính băng dính sạch'!$D61,FCSTSDV!$C$2:$C$72,0),MATCH('tính băng dính sạch'!T$3,FCSTSDV!$D$1:$L$1,0)),0)/'tính băng dính sạch'!$E61</f>
        <v>0</v>
      </c>
      <c r="U61" s="84">
        <f t="array" ref="U61">+IFERROR(INDEX(FCSTSDV!$D$2:$L$72,MATCH('tính băng dính sạch'!$D61,FCSTSDV!$C$2:$C$72,0),MATCH('tính băng dính sạch'!U$3,FCSTSDV!$D$1:$L$1,0)),0)/'tính băng dính sạch'!$E61</f>
        <v>0</v>
      </c>
      <c r="V61" s="101">
        <f t="array" ref="V61">+IFERROR(INDEX(FCSTSDV!$D$2:$L$72,MATCH('tính băng dính sạch'!$D61,FCSTSDV!$C$2:$C$72,0),MATCH('tính băng dính sạch'!V$3,FCSTSDV!$D$1:$L$1,0)),0)/'tính băng dính sạch'!$E61</f>
        <v>0</v>
      </c>
      <c r="W61" s="92">
        <f t="array" ref="W61">+IFERROR(INDEX(FCSTSDV!$D$2:$L$72,MATCH('tính băng dính sạch'!$D61,FCSTSDV!$C$2:$C$72,0),MATCH('tính băng dính sạch'!W$3,FCSTSDV!$D$1:$L$1,0)),0)/'tính băng dính sạch'!$E61</f>
        <v>0</v>
      </c>
      <c r="X61" s="102">
        <f t="array" ref="X61">+IFERROR(INDEX(FCSTSDV!$D$2:$L$72,MATCH('tính băng dính sạch'!$D61,FCSTSDV!$C$2:$C$72,0),MATCH('tính băng dính sạch'!X$3,FCSTSDV!$D$1:$L$1,0)),0)/'tính băng dính sạch'!$E61</f>
        <v>0</v>
      </c>
      <c r="Y61" s="102">
        <f t="array" ref="Y61">+IFERROR(INDEX(FCSTSDV!$D$2:$L$72,MATCH('tính băng dính sạch'!$D61,FCSTSDV!$C$2:$C$72,0),MATCH('tính băng dính sạch'!Y$3,FCSTSDV!$D$1:$L$1,0)),0)/'tính băng dính sạch'!$E61</f>
        <v>0</v>
      </c>
      <c r="Z61" s="102">
        <f t="array" ref="Z61">+IFERROR(INDEX(FCSTSDV!$D$2:$L$72,MATCH('tính băng dính sạch'!$D61,FCSTSDV!$C$2:$C$72,0),MATCH('tính băng dính sạch'!Z$3,FCSTSDV!$D$1:$L$1,0)),0)/'tính băng dính sạch'!$E61</f>
        <v>0</v>
      </c>
      <c r="AA61" s="102">
        <f t="array" ref="AA61">+IFERROR(INDEX(FCSTSDV!$D$2:$L$72,MATCH('tính băng dính sạch'!$D61,FCSTSDV!$C$2:$C$72,0),MATCH('tính băng dính sạch'!AA$3,FCSTSDV!$D$1:$L$1,0)),0)/'tính băng dính sạch'!$E61</f>
        <v>0</v>
      </c>
      <c r="AB61" s="102">
        <f t="array" ref="AB61">+IFERROR(INDEX(FCSTSDV!$D$2:$L$72,MATCH('tính băng dính sạch'!$D61,FCSTSDV!$C$2:$C$72,0),MATCH('tính băng dính sạch'!AB$3,FCSTSDV!$D$1:$L$1,0)),0)/'tính băng dính sạch'!$E61</f>
        <v>0</v>
      </c>
      <c r="AC61" s="102">
        <f t="array" ref="AC61">+IFERROR(INDEX(FCSTSDV!$D$2:$L$72,MATCH('tính băng dính sạch'!$D61,FCSTSDV!$C$2:$C$72,0),MATCH('tính băng dính sạch'!AC$3,FCSTSDV!$D$1:$L$1,0)),0)/'tính băng dính sạch'!$E61</f>
        <v>0</v>
      </c>
      <c r="AD61" s="102">
        <f t="array" ref="AD61">+IFERROR(INDEX(FCSTSDV!$D$2:$L$72,MATCH('tính băng dính sạch'!$D61,FCSTSDV!$C$2:$C$72,0),MATCH('tính băng dính sạch'!AD$3,FCSTSDV!$D$1:$L$1,0)),0)/'tính băng dính sạch'!$E61</f>
        <v>0</v>
      </c>
      <c r="AE61" s="102">
        <f t="array" ref="AE61">+IFERROR(INDEX(FCSTSDV!$D$2:$L$72,MATCH('tính băng dính sạch'!$D61,FCSTSDV!$C$2:$C$72,0),MATCH('tính băng dính sạch'!AE$3,FCSTSDV!$D$1:$L$1,0)),0)/'tính băng dính sạch'!$E61</f>
        <v>0</v>
      </c>
      <c r="AF61" s="92" t="e">
        <f>+INDEX(FCSTSDV!$D$2:$L$72,MATCH('tính băng dính sạch'!$D61,FCSTSDV!$C$2:$C$72,0),MATCH('tính băng dính sạch'!AF$3,FCSTSDV!$D$1:$L$1,0))/'tính băng dính sạch'!$E61</f>
        <v>#N/A</v>
      </c>
      <c r="AG61" s="92">
        <f t="array" ref="AG61">+ROUND(IFERROR(INDEX(FCSTSDV!$D$2:$L$72,MATCH('tính băng dính sạch'!$D61,FCSTSDV!$C$2:$C$72,0),MATCH('tính băng dính sạch'!AG$3,FCSTSDV!$D$1:$L$1,0)),0)/'tính băng dính sạch'!$E61,1)</f>
        <v>0</v>
      </c>
      <c r="AH61" s="92">
        <f t="array" ref="AH61">+ROUND(IFERROR(INDEX(FCSTSDV!$D$2:$L$72,MATCH('tính băng dính sạch'!$D61,FCSTSDV!$C$2:$C$72,0),MATCH('tính băng dính sạch'!AH$3,FCSTSDV!$D$1:$L$1,0)),0)/'tính băng dính sạch'!$E61,1)</f>
        <v>0</v>
      </c>
      <c r="AI61" s="92">
        <f t="array" ref="AI61">+ROUND(IFERROR(INDEX(FCSTSDV!$D$2:$L$72,MATCH('tính băng dính sạch'!$D61,FCSTSDV!$C$2:$C$72,0),MATCH('tính băng dính sạch'!AI$3,FCSTSDV!$D$1:$L$1,0)),0)/'tính băng dính sạch'!$E61,1)</f>
        <v>0</v>
      </c>
      <c r="AJ61" s="92">
        <f t="array" ref="AJ61">+ROUND(IFERROR(INDEX(FCSTSDV!$D$2:$L$72,MATCH('tính băng dính sạch'!$D61,FCSTSDV!$C$2:$C$72,0),MATCH('tính băng dính sạch'!AJ$3,FCSTSDV!$D$1:$L$1,0)),0)/'tính băng dính sạch'!$E61,1)</f>
        <v>0</v>
      </c>
      <c r="AK61" s="92">
        <f t="array" ref="AK61">+ROUND(IFERROR(INDEX(FCSTSDV!$D$2:$L$72,MATCH('tính băng dính sạch'!$D61,FCSTSDV!$C$2:$C$72,0),MATCH('tính băng dính sạch'!AK$3,FCSTSDV!$D$1:$L$1,0)),0)/'tính băng dính sạch'!$E61,1)</f>
        <v>0</v>
      </c>
      <c r="AL61" s="92">
        <f t="array" ref="AL61">+ROUND(IFERROR(INDEX(FCSTSDV!$D$2:$L$72,MATCH('tính băng dính sạch'!$D61,FCSTSDV!$C$2:$C$72,0),MATCH('tính băng dính sạch'!AL$3,FCSTSDV!$D$1:$L$1,0)),0)/'tính băng dính sạch'!$E61,1)</f>
        <v>0</v>
      </c>
      <c r="AM61" s="92">
        <f t="array" ref="AM61">+ROUND(IFERROR(INDEX(FCSTSDV!$D$2:$L$72,MATCH('tính băng dính sạch'!$D61,FCSTSDV!$C$2:$C$72,0),MATCH('tính băng dính sạch'!AM$3,FCSTSDV!$D$1:$L$1,0)),0)/'tính băng dính sạch'!$E61,1)</f>
        <v>0</v>
      </c>
      <c r="AN61" s="92">
        <f t="array" ref="AN61">+ROUND(IFERROR(INDEX(FCSTSDV!$D$2:$L$72,MATCH('tính băng dính sạch'!$D61,FCSTSDV!$C$2:$C$72,0),MATCH('tính băng dính sạch'!AN$3,FCSTSDV!$D$1:$L$1,0)),0)/'tính băng dính sạch'!$E61,1)</f>
        <v>0</v>
      </c>
      <c r="AO61" s="92">
        <f t="array" ref="AO61">+ROUND(IFERROR(INDEX(FCSTSDV!$D$2:$L$72,MATCH('tính băng dính sạch'!$D61,FCSTSDV!$C$2:$C$72,0),MATCH('tính băng dính sạch'!AO$3,FCSTSDV!$D$1:$L$1,0)),0)/'tính băng dính sạch'!$E61,1)</f>
        <v>0</v>
      </c>
      <c r="AP61" s="92">
        <f t="array" ref="AP61">+ROUND(IFERROR(INDEX(FCSTSDV!$D$2:$L$72,MATCH('tính băng dính sạch'!$D61,FCSTSDV!$C$2:$C$72,0),MATCH('tính băng dính sạch'!AP$3,FCSTSDV!$D$1:$L$1,0)),0)/'tính băng dính sạch'!$E61,1)</f>
        <v>0</v>
      </c>
      <c r="AQ61" s="92">
        <f t="array" ref="AQ61">+ROUND(IFERROR(INDEX(FCSTSDV!$D$2:$L$72,MATCH('tính băng dính sạch'!$D61,FCSTSDV!$C$2:$C$72,0),MATCH('tính băng dính sạch'!AQ$3,FCSTSDV!$D$1:$L$1,0)),0)/'tính băng dính sạch'!$E61,1)</f>
        <v>0</v>
      </c>
      <c r="AR61" s="92">
        <f t="array" ref="AR61">+ROUND(IFERROR(INDEX(FCSTSDV!$D$2:$L$72,MATCH('tính băng dính sạch'!$D61,FCSTSDV!$C$2:$C$72,0),MATCH('tính băng dính sạch'!AR$3,FCSTSDV!$D$1:$L$1,0)),0)/'tính băng dính sạch'!$E61,1)</f>
        <v>0</v>
      </c>
      <c r="AS61" s="92">
        <f t="array" ref="AS61">+ROUND(IFERROR(INDEX(FCSTSDV!$D$2:$L$72,MATCH('tính băng dính sạch'!$D61,FCSTSDV!$C$2:$C$72,0),MATCH('tính băng dính sạch'!AS$3,FCSTSDV!$D$1:$L$1,0)),0)/'tính băng dính sạch'!$E61,1)</f>
        <v>0</v>
      </c>
      <c r="AT61" s="92">
        <f t="array" ref="AT61">+ROUND(IFERROR(INDEX(FCSTSDV!$D$2:$L$72,MATCH('tính băng dính sạch'!$D61,FCSTSDV!$C$2:$C$72,0),MATCH('tính băng dính sạch'!AT$3,FCSTSDV!$D$1:$L$1,0)),0)/'tính băng dính sạch'!$E61,1)</f>
        <v>0</v>
      </c>
      <c r="AU61" s="92">
        <f t="array" ref="AU61">+ROUND(IFERROR(INDEX(FCSTSDV!$D$2:$L$72,MATCH('tính băng dính sạch'!$D61,FCSTSDV!$C$2:$C$72,0),MATCH('tính băng dính sạch'!AU$3,FCSTSDV!$D$1:$L$1,0)),0)/'tính băng dính sạch'!$E61,1)</f>
        <v>0</v>
      </c>
      <c r="AV61" s="92">
        <f t="array" ref="AV61">+ROUND(IFERROR(INDEX(FCSTSDV!$D$2:$L$72,MATCH('tính băng dính sạch'!$D61,FCSTSDV!$C$2:$C$72,0),MATCH('tính băng dính sạch'!AV$3,FCSTSDV!$D$1:$L$1,0)),0)/'tính băng dính sạch'!$E61,1)</f>
        <v>0</v>
      </c>
      <c r="AW61" s="92">
        <f t="array" ref="AW61">+ROUND(IFERROR(INDEX(FCSTSDV!$D$2:$L$72,MATCH('tính băng dính sạch'!$D61,FCSTSDV!$C$2:$C$72,0),MATCH('tính băng dính sạch'!AW$3,FCSTSDV!$D$1:$L$1,0)),0)/'tính băng dính sạch'!$E61,1)</f>
        <v>0</v>
      </c>
      <c r="AX61" s="92">
        <f t="array" ref="AX61">+ROUND(IFERROR(INDEX(FCSTSDV!$D$2:$L$72,MATCH('tính băng dính sạch'!$D61,FCSTSDV!$C$2:$C$72,0),MATCH('tính băng dính sạch'!AX$3,FCSTSDV!$D$1:$L$1,0)),0)/'tính băng dính sạch'!$E61,1)</f>
        <v>0</v>
      </c>
      <c r="AY61" s="92">
        <f t="array" ref="AY61">+ROUND(IFERROR(INDEX(FCSTSDV!$D$2:$L$72,MATCH('tính băng dính sạch'!$D61,FCSTSDV!$C$2:$C$72,0),MATCH('tính băng dính sạch'!AY$3,FCSTSDV!$D$1:$L$1,0)),0)/'tính băng dính sạch'!$E61,1)</f>
        <v>0</v>
      </c>
      <c r="AZ61" s="92">
        <f t="array" ref="AZ61">+ROUND(IFERROR(INDEX(FCSTSDV!$D$2:$L$72,MATCH('tính băng dính sạch'!$D61,FCSTSDV!$C$2:$C$72,0),MATCH('tính băng dính sạch'!AZ$3,FCSTSDV!$D$1:$L$1,0)),0)/'tính băng dính sạch'!$E61,1)</f>
        <v>0</v>
      </c>
      <c r="BA61" s="92">
        <f t="array" ref="BA61">+ROUND(IFERROR(INDEX(FCSTSDV!$D$2:$L$72,MATCH('tính băng dính sạch'!$D61,FCSTSDV!$C$2:$C$72,0),MATCH('tính băng dính sạch'!BA$3,FCSTSDV!$D$1:$L$1,0)),0)/'tính băng dính sạch'!$E61,1)</f>
        <v>0</v>
      </c>
      <c r="BB61" s="92">
        <f t="array" ref="BB61">+ROUND(IFERROR(INDEX(FCSTSDV!$D$2:$L$72,MATCH('tính băng dính sạch'!$D61,FCSTSDV!$C$2:$C$72,0),MATCH('tính băng dính sạch'!BB$3,FCSTSDV!$D$1:$L$1,0)),0)/'tính băng dính sạch'!$E61,1)</f>
        <v>0</v>
      </c>
      <c r="BC61" s="92">
        <f t="array" ref="BC61">+ROUND(IFERROR(INDEX(FCSTSDV!$D$2:$L$72,MATCH('tính băng dính sạch'!$D61,FCSTSDV!$C$2:$C$72,0),MATCH('tính băng dính sạch'!BC$3,FCSTSDV!$D$1:$L$1,0)),0)/'tính băng dính sạch'!$E61,1)</f>
        <v>0</v>
      </c>
      <c r="BD61" s="92">
        <f t="array" ref="BD61">+ROUND(IFERROR(INDEX(FCSTSDV!$D$2:$L$72,MATCH('tính băng dính sạch'!$D61,FCSTSDV!$C$2:$C$72,0),MATCH('tính băng dính sạch'!BD$3,FCSTSDV!$D$1:$L$1,0)),0)/'tính băng dính sạch'!$E61,1)</f>
        <v>0</v>
      </c>
      <c r="BE61" s="92">
        <f t="array" ref="BE61">+ROUND(IFERROR(INDEX(FCSTSDV!$D$2:$L$72,MATCH('tính băng dính sạch'!$D61,FCSTSDV!$C$2:$C$72,0),MATCH('tính băng dính sạch'!BE$3,FCSTSDV!$D$1:$L$1,0)),0)/'tính băng dính sạch'!$E61,1)</f>
        <v>0</v>
      </c>
      <c r="BF61" s="92">
        <f t="array" ref="BF61">+ROUND(IFERROR(INDEX(FCSTSDV!$D$2:$L$72,MATCH('tính băng dính sạch'!$D61,FCSTSDV!$C$2:$C$72,0),MATCH('tính băng dính sạch'!BF$3,FCSTSDV!$D$1:$L$1,0)),0)/'tính băng dính sạch'!$E61,1)</f>
        <v>0</v>
      </c>
      <c r="BG61" s="92">
        <f t="array" ref="BG61">+ROUND(IFERROR(INDEX(FCSTSDV!$D$2:$L$72,MATCH('tính băng dính sạch'!$D61,FCSTSDV!$C$2:$C$72,0),MATCH('tính băng dính sạch'!BG$3,FCSTSDV!$D$1:$L$1,0)),0)/'tính băng dính sạch'!$E61,1)</f>
        <v>0</v>
      </c>
      <c r="BH61" s="92">
        <f t="array" ref="BH61">+ROUND(IFERROR(INDEX(FCSTSDV!$D$2:$L$72,MATCH('tính băng dính sạch'!$D61,FCSTSDV!$C$2:$C$72,0),MATCH('tính băng dính sạch'!BH$3,FCSTSDV!$D$1:$L$1,0)),0)/'tính băng dính sạch'!$E61,1)</f>
        <v>0</v>
      </c>
      <c r="BI61" s="92">
        <f t="array" ref="BI61">+ROUND(IFERROR(INDEX(FCSTSDV!$D$2:$L$72,MATCH('tính băng dính sạch'!$D61,FCSTSDV!$C$2:$C$72,0),MATCH('tính băng dính sạch'!BI$3,FCSTSDV!$D$1:$L$1,0)),0)/'tính băng dính sạch'!$E61,1)</f>
        <v>0</v>
      </c>
      <c r="BJ61" s="92">
        <f t="array" ref="BJ61">+ROUND(IFERROR(INDEX(FCSTSDV!$D$2:$L$72,MATCH('tính băng dính sạch'!$D61,FCSTSDV!$C$2:$C$72,0),MATCH('tính băng dính sạch'!BJ$3,FCSTSDV!$D$1:$L$1,0)),0)/'tính băng dính sạch'!$E61,1)</f>
        <v>0</v>
      </c>
      <c r="BK61" s="92">
        <f t="array" ref="BK61">+ROUND(IFERROR(INDEX(FCSTSDV!$D$2:$L$72,MATCH('tính băng dính sạch'!$D61,FCSTSDV!$C$2:$C$72,0),MATCH('tính băng dính sạch'!BK$3,FCSTSDV!$D$1:$L$1,0)),0)/'tính băng dính sạch'!$E61,1)</f>
        <v>0</v>
      </c>
      <c r="BL61" s="92">
        <f t="array" ref="BL61">+ROUND(IFERROR(INDEX(FCSTSDV!$D$2:$L$72,MATCH('tính băng dính sạch'!$D61,FCSTSDV!$C$2:$C$72,0),MATCH('tính băng dính sạch'!BL$3,FCSTSDV!$D$1:$L$1,0)),0)/'tính băng dính sạch'!$E61,1)</f>
        <v>0</v>
      </c>
      <c r="BM61" s="92">
        <f t="array" ref="BM61">+ROUND(IFERROR(INDEX(FCSTSDV!$D$2:$L$72,MATCH('tính băng dính sạch'!$D61,FCSTSDV!$C$2:$C$72,0),MATCH('tính băng dính sạch'!BM$3,FCSTSDV!$D$1:$L$1,0)),0)/'tính băng dính sạch'!$E61,1)</f>
        <v>0</v>
      </c>
      <c r="BN61" s="92">
        <f t="array" ref="BN61">+ROUND(IFERROR(INDEX(FCSTSDV!$D$2:$L$72,MATCH('tính băng dính sạch'!$D61,FCSTSDV!$C$2:$C$72,0),MATCH('tính băng dính sạch'!BN$3,FCSTSDV!$D$1:$L$1,0)),0)/'tính băng dính sạch'!$E61,1)</f>
        <v>0</v>
      </c>
      <c r="BO61" s="92">
        <f t="array" ref="BO61">+ROUND(IFERROR(INDEX(FCSTSDV!$D$2:$L$72,MATCH('tính băng dính sạch'!$D61,FCSTSDV!$C$2:$C$72,0),MATCH('tính băng dính sạch'!BO$3,FCSTSDV!$D$1:$L$1,0)),0)/'tính băng dính sạch'!$E61,1)</f>
        <v>0</v>
      </c>
      <c r="BP61" s="92">
        <f t="array" ref="BP61">+ROUND(IFERROR(INDEX(FCSTSDV!$D$2:$L$72,MATCH('tính băng dính sạch'!$D61,FCSTSDV!$C$2:$C$72,0),MATCH('tính băng dính sạch'!BP$3,FCSTSDV!$D$1:$L$1,0)),0)/'tính băng dính sạch'!$E61,1)</f>
        <v>0</v>
      </c>
      <c r="BQ61" s="92">
        <f t="array" ref="BQ61">+ROUND(IFERROR(INDEX(FCSTSDV!$D$2:$L$72,MATCH('tính băng dính sạch'!$D61,FCSTSDV!$C$2:$C$72,0),MATCH('tính băng dính sạch'!BQ$3,FCSTSDV!$D$1:$L$1,0)),0)/'tính băng dính sạch'!$E61,1)</f>
        <v>0</v>
      </c>
      <c r="BR61" s="92">
        <f t="array" ref="BR61">+ROUND(IFERROR(INDEX(FCSTSDV!$D$2:$L$72,MATCH('tính băng dính sạch'!$D61,FCSTSDV!$C$2:$C$72,0),MATCH('tính băng dính sạch'!BR$3,FCSTSDV!$D$1:$L$1,0)),0)/'tính băng dính sạch'!$E61,1)</f>
        <v>0</v>
      </c>
      <c r="BS61" s="92">
        <f t="array" ref="BS61">+ROUND(IFERROR(INDEX(FCSTSDV!$D$2:$L$72,MATCH('tính băng dính sạch'!$D61,FCSTSDV!$C$2:$C$72,0),MATCH('tính băng dính sạch'!BS$3,FCSTSDV!$D$1:$L$1,0)),0)/'tính băng dính sạch'!$E61,1)</f>
        <v>0</v>
      </c>
      <c r="BT61" s="92">
        <f t="array" ref="BT61">+ROUND(IFERROR(INDEX(FCSTSDV!$D$2:$L$72,MATCH('tính băng dính sạch'!$D61,FCSTSDV!$C$2:$C$72,0),MATCH('tính băng dính sạch'!BT$3,FCSTSDV!$D$1:$L$1,0)),0)/'tính băng dính sạch'!$E61,1)</f>
        <v>0</v>
      </c>
      <c r="BU61" s="92">
        <f t="array" ref="BU61">+ROUND(IFERROR(INDEX(FCSTSDV!$D$2:$L$72,MATCH('tính băng dính sạch'!$D61,FCSTSDV!$C$2:$C$72,0),MATCH('tính băng dính sạch'!BU$3,FCSTSDV!$D$1:$L$1,0)),0)/'tính băng dính sạch'!$E61,1)</f>
        <v>0</v>
      </c>
      <c r="BV61" s="92">
        <f t="array" ref="BV61">+ROUND(IFERROR(INDEX(FCSTSDV!$D$2:$L$72,MATCH('tính băng dính sạch'!$D61,FCSTSDV!$C$2:$C$72,0),MATCH('tính băng dính sạch'!BV$3,FCSTSDV!$D$1:$L$1,0)),0)/'tính băng dính sạch'!$E61,1)</f>
        <v>0</v>
      </c>
      <c r="BW61" s="92">
        <f t="array" ref="BW61">+ROUND(IFERROR(INDEX(FCSTSDV!$D$2:$L$72,MATCH('tính băng dính sạch'!$D61,FCSTSDV!$C$2:$C$72,0),MATCH('tính băng dính sạch'!BW$3,FCSTSDV!$D$1:$L$1,0)),0)/'tính băng dính sạch'!$E61,1)</f>
        <v>0</v>
      </c>
      <c r="BX61" s="92">
        <f t="array" ref="BX61">+ROUND(IFERROR(INDEX(FCSTSDV!$D$2:$L$72,MATCH('tính băng dính sạch'!$D61,FCSTSDV!$C$2:$C$72,0),MATCH('tính băng dính sạch'!BX$3,FCSTSDV!$D$1:$L$1,0)),0)/'tính băng dính sạch'!$E61,1)</f>
        <v>0</v>
      </c>
      <c r="BY61" s="92">
        <f t="array" ref="BY61">+ROUND(IFERROR(INDEX(FCSTSDV!$D$2:$L$72,MATCH('tính băng dính sạch'!$D61,FCSTSDV!$C$2:$C$72,0),MATCH('tính băng dính sạch'!BY$3,FCSTSDV!$D$1:$L$1,0)),0)/'tính băng dính sạch'!$E61,1)</f>
        <v>0</v>
      </c>
      <c r="BZ61" s="92">
        <f t="array" ref="BZ61">+ROUND(IFERROR(INDEX(FCSTSDV!$D$2:$L$72,MATCH('tính băng dính sạch'!$D61,FCSTSDV!$C$2:$C$72,0),MATCH('tính băng dính sạch'!BZ$3,FCSTSDV!$D$1:$L$1,0)),0)/'tính băng dính sạch'!$E61,1)</f>
        <v>0</v>
      </c>
      <c r="CA61" s="92">
        <f t="array" ref="CA61">+ROUND(IFERROR(INDEX(FCSTSDV!$D$2:$L$72,MATCH('tính băng dính sạch'!$D61,FCSTSDV!$C$2:$C$72,0),MATCH('tính băng dính sạch'!CA$3,FCSTSDV!$D$1:$L$1,0)),0)/'tính băng dính sạch'!$E61,1)</f>
        <v>0</v>
      </c>
      <c r="CB61" s="92">
        <f t="array" ref="CB61">+ROUND(IFERROR(INDEX(FCSTSDV!$D$2:$L$72,MATCH('tính băng dính sạch'!$D61,FCSTSDV!$C$2:$C$72,0),MATCH('tính băng dính sạch'!CB$3,FCSTSDV!$D$1:$L$1,0)),0)/'tính băng dính sạch'!$E61,1)</f>
        <v>0</v>
      </c>
      <c r="CC61" s="92">
        <f t="array" ref="CC61">+ROUND(IFERROR(INDEX(FCSTSDV!$D$2:$L$72,MATCH('tính băng dính sạch'!$D61,FCSTSDV!$C$2:$C$72,0),MATCH('tính băng dính sạch'!CC$3,FCSTSDV!$D$1:$L$1,0)),0)/'tính băng dính sạch'!$E61,1)</f>
        <v>0</v>
      </c>
      <c r="CD61" s="92">
        <f t="array" ref="CD61">+ROUND(IFERROR(INDEX(FCSTSDV!$D$2:$L$72,MATCH('tính băng dính sạch'!$D61,FCSTSDV!$C$2:$C$72,0),MATCH('tính băng dính sạch'!CD$3,FCSTSDV!$D$1:$L$1,0)),0)/'tính băng dính sạch'!$E61,1)</f>
        <v>0</v>
      </c>
      <c r="CE61" s="92">
        <f t="array" ref="CE61">+ROUND(IFERROR(INDEX(FCSTSDV!$D$2:$L$72,MATCH('tính băng dính sạch'!$D61,FCSTSDV!$C$2:$C$72,0),MATCH('tính băng dính sạch'!CE$3,FCSTSDV!$D$1:$L$1,0)),0)/'tính băng dính sạch'!$E61,1)</f>
        <v>0</v>
      </c>
      <c r="CF61" s="92">
        <f t="array" ref="CF61">+ROUND(IFERROR(INDEX(FCSTSDV!$D$2:$L$72,MATCH('tính băng dính sạch'!$D61,FCSTSDV!$C$2:$C$72,0),MATCH('tính băng dính sạch'!CF$3,FCSTSDV!$D$1:$L$1,0)),0)/'tính băng dính sạch'!$E61,1)</f>
        <v>0</v>
      </c>
      <c r="CG61" s="92">
        <f t="array" ref="CG61">+ROUND(IFERROR(INDEX(FCSTSDV!$D$2:$L$72,MATCH('tính băng dính sạch'!$D61,FCSTSDV!$C$2:$C$72,0),MATCH('tính băng dính sạch'!CG$3,FCSTSDV!$D$1:$L$1,0)),0)/'tính băng dính sạch'!$E61,1)</f>
        <v>0</v>
      </c>
      <c r="CH61" s="92">
        <f t="array" ref="CH61">+ROUND(IFERROR(INDEX(FCSTSDV!$D$2:$L$72,MATCH('tính băng dính sạch'!$D61,FCSTSDV!$C$2:$C$72,0),MATCH('tính băng dính sạch'!CH$3,FCSTSDV!$D$1:$L$1,0)),0)/'tính băng dính sạch'!$E61,1)</f>
        <v>0</v>
      </c>
      <c r="CI61" s="92">
        <f t="array" ref="CI61">+ROUND(IFERROR(INDEX(FCSTSDV!$D$2:$L$72,MATCH('tính băng dính sạch'!$D61,FCSTSDV!$C$2:$C$72,0),MATCH('tính băng dính sạch'!CI$3,FCSTSDV!$D$1:$L$1,0)),0)/'tính băng dính sạch'!$E61,1)</f>
        <v>0</v>
      </c>
      <c r="CJ61" s="92">
        <f t="array" ref="CJ61">+ROUND(IFERROR(INDEX(FCSTSDV!$D$2:$L$72,MATCH('tính băng dính sạch'!$D61,FCSTSDV!$C$2:$C$72,0),MATCH('tính băng dính sạch'!CJ$3,FCSTSDV!$D$1:$L$1,0)),0)/'tính băng dính sạch'!$E61,1)</f>
        <v>0</v>
      </c>
      <c r="CK61" s="92">
        <f t="array" ref="CK61">+ROUND(IFERROR(INDEX(FCSTSDV!$D$2:$L$72,MATCH('tính băng dính sạch'!$D61,FCSTSDV!$C$2:$C$72,0),MATCH('tính băng dính sạch'!CK$3,FCSTSDV!$D$1:$L$1,0)),0)/'tính băng dính sạch'!$E61,1)</f>
        <v>0</v>
      </c>
      <c r="CL61" s="92">
        <f t="array" ref="CL61">+ROUND(IFERROR(INDEX(FCSTSDV!$D$2:$L$72,MATCH('tính băng dính sạch'!$D61,FCSTSDV!$C$2:$C$72,0),MATCH('tính băng dính sạch'!CL$3,FCSTSDV!$D$1:$L$1,0)),0)/'tính băng dính sạch'!$E61,1)</f>
        <v>0</v>
      </c>
      <c r="CM61" s="92">
        <f t="array" ref="CM61">+ROUND(IFERROR(INDEX(FCSTSDV!$D$2:$L$72,MATCH('tính băng dính sạch'!$D61,FCSTSDV!$C$2:$C$72,0),MATCH('tính băng dính sạch'!CM$3,FCSTSDV!$D$1:$L$1,0)),0)/'tính băng dính sạch'!$E61,1)</f>
        <v>0</v>
      </c>
      <c r="CN61" s="92">
        <f t="array" ref="CN61">+ROUND(IFERROR(INDEX(FCSTSDV!$D$2:$L$72,MATCH('tính băng dính sạch'!$D61,FCSTSDV!$C$2:$C$72,0),MATCH('tính băng dính sạch'!CN$3,FCSTSDV!$D$1:$L$1,0)),0)/'tính băng dính sạch'!$E61,1)</f>
        <v>0</v>
      </c>
      <c r="CO61" s="92">
        <f t="array" ref="CO61">+ROUND(IFERROR(INDEX(FCSTSDV!$D$2:$L$72,MATCH('tính băng dính sạch'!$D61,FCSTSDV!$C$2:$C$72,0),MATCH('tính băng dính sạch'!CO$3,FCSTSDV!$D$1:$L$1,0)),0)/'tính băng dính sạch'!$E61,1)</f>
        <v>0</v>
      </c>
      <c r="CP61" s="92">
        <f t="array" ref="CP61">+ROUND(IFERROR(INDEX(FCSTSDV!$D$2:$L$72,MATCH('tính băng dính sạch'!$D61,FCSTSDV!$C$2:$C$72,0),MATCH('tính băng dính sạch'!CP$3,FCSTSDV!$D$1:$L$1,0)),0)/'tính băng dính sạch'!$E61,1)</f>
        <v>0</v>
      </c>
      <c r="CQ61" s="92">
        <f t="array" ref="CQ61">+ROUND(IFERROR(INDEX(FCSTSDV!$D$2:$L$72,MATCH('tính băng dính sạch'!$D61,FCSTSDV!$C$2:$C$72,0),MATCH('tính băng dính sạch'!CQ$3,FCSTSDV!$D$1:$L$1,0)),0)/'tính băng dính sạch'!$E61,1)</f>
        <v>0</v>
      </c>
    </row>
    <row r="62" spans="1:95" ht="20.100000000000001" hidden="1" customHeight="1">
      <c r="A62" s="813"/>
      <c r="B62" s="795"/>
      <c r="C62" s="76" t="s">
        <v>107</v>
      </c>
      <c r="D62" s="32" t="s">
        <v>141</v>
      </c>
      <c r="E62" s="49">
        <v>3000</v>
      </c>
      <c r="F62" s="799"/>
      <c r="G62" s="799"/>
      <c r="H62" s="830"/>
      <c r="I62" s="81">
        <f>+ROUND(IFERROR(VLOOKUP(D62,FCSTSDV!$C$2:$C$72,26,0),0)/'tính băng dính sạch'!E62+0,0)</f>
        <v>0</v>
      </c>
      <c r="J62" s="85">
        <v>0</v>
      </c>
      <c r="K62" s="13">
        <f t="array" ref="K62">+IFERROR(INDEX(FCSTSDV!$D$2:$L$72,MATCH('tính băng dính sạch'!$D62,FCSTSDV!$C$2:$C$72,0),MATCH('tính băng dính sạch'!K$3,FCSTSDV!$D$1:$L$1,0)),0)/'tính băng dính sạch'!$E62</f>
        <v>0</v>
      </c>
      <c r="L62" s="13">
        <f t="array" ref="L62">+IFERROR(INDEX(FCSTSDV!$D$2:$L$72,MATCH('tính băng dính sạch'!$D62,FCSTSDV!$C$2:$C$72,0),MATCH('tính băng dính sạch'!L$3,FCSTSDV!$D$1:$L$1,0)),0)/'tính băng dính sạch'!$E62</f>
        <v>0</v>
      </c>
      <c r="M62" s="84">
        <f t="array" ref="M62">+IFERROR(INDEX(FCSTSDV!$D$2:$L$72,MATCH('tính băng dính sạch'!$D62,FCSTSDV!$C$2:$C$72,0),MATCH('tính băng dính sạch'!M$3,FCSTSDV!$D$1:$L$1,0)),0)/'tính băng dính sạch'!$E62</f>
        <v>0</v>
      </c>
      <c r="N62" s="84">
        <f t="array" ref="N62">+IFERROR(INDEX(FCSTSDV!$D$2:$L$72,MATCH('tính băng dính sạch'!$D62,FCSTSDV!$C$2:$C$72,0),MATCH('tính băng dính sạch'!N$3,FCSTSDV!$D$1:$L$1,0)),0)/'tính băng dính sạch'!$E62</f>
        <v>0</v>
      </c>
      <c r="O62" s="84">
        <f t="array" ref="O62">+IFERROR(INDEX(FCSTSDV!$D$2:$L$72,MATCH('tính băng dính sạch'!$D62,FCSTSDV!$C$2:$C$72,0),MATCH('tính băng dính sạch'!O$3,FCSTSDV!$D$1:$L$1,0)),0)/'tính băng dính sạch'!$E62</f>
        <v>0</v>
      </c>
      <c r="P62" s="84">
        <f t="array" ref="P62">+IFERROR(INDEX(FCSTSDV!$D$2:$L$72,MATCH('tính băng dính sạch'!$D62,FCSTSDV!$C$2:$C$72,0),MATCH('tính băng dính sạch'!P$3,FCSTSDV!$D$1:$L$1,0)),0)/'tính băng dính sạch'!$E62</f>
        <v>0</v>
      </c>
      <c r="Q62" s="84">
        <f t="array" ref="Q62">+IFERROR(INDEX(FCSTSDV!$D$2:$L$72,MATCH('tính băng dính sạch'!$D62,FCSTSDV!$C$2:$C$72,0),MATCH('tính băng dính sạch'!Q$3,FCSTSDV!$D$1:$L$1,0)),0)/'tính băng dính sạch'!$E62</f>
        <v>0</v>
      </c>
      <c r="R62" s="84">
        <f t="array" ref="R62">+IFERROR(INDEX(FCSTSDV!$D$2:$L$72,MATCH('tính băng dính sạch'!$D62,FCSTSDV!$C$2:$C$72,0),MATCH('tính băng dính sạch'!R$3,FCSTSDV!$D$1:$L$1,0)),0)/'tính băng dính sạch'!$E62</f>
        <v>0</v>
      </c>
      <c r="S62" s="84">
        <f t="array" ref="S62">+IFERROR(INDEX(FCSTSDV!$D$2:$L$72,MATCH('tính băng dính sạch'!$D62,FCSTSDV!$C$2:$C$72,0),MATCH('tính băng dính sạch'!S$3,FCSTSDV!$D$1:$L$1,0)),0)/'tính băng dính sạch'!$E62</f>
        <v>0</v>
      </c>
      <c r="T62" s="84">
        <f t="array" ref="T62">+IFERROR(INDEX(FCSTSDV!$D$2:$L$72,MATCH('tính băng dính sạch'!$D62,FCSTSDV!$C$2:$C$72,0),MATCH('tính băng dính sạch'!T$3,FCSTSDV!$D$1:$L$1,0)),0)/'tính băng dính sạch'!$E62</f>
        <v>0</v>
      </c>
      <c r="U62" s="84">
        <f t="array" ref="U62">+IFERROR(INDEX(FCSTSDV!$D$2:$L$72,MATCH('tính băng dính sạch'!$D62,FCSTSDV!$C$2:$C$72,0),MATCH('tính băng dính sạch'!U$3,FCSTSDV!$D$1:$L$1,0)),0)/'tính băng dính sạch'!$E62</f>
        <v>0</v>
      </c>
      <c r="V62" s="101">
        <f t="array" ref="V62">+IFERROR(INDEX(FCSTSDV!$D$2:$L$72,MATCH('tính băng dính sạch'!$D62,FCSTSDV!$C$2:$C$72,0),MATCH('tính băng dính sạch'!V$3,FCSTSDV!$D$1:$L$1,0)),0)/'tính băng dính sạch'!$E62</f>
        <v>0</v>
      </c>
      <c r="W62" s="92">
        <f t="array" ref="W62">+IFERROR(INDEX(FCSTSDV!$D$2:$L$72,MATCH('tính băng dính sạch'!$D62,FCSTSDV!$C$2:$C$72,0),MATCH('tính băng dính sạch'!W$3,FCSTSDV!$D$1:$L$1,0)),0)/'tính băng dính sạch'!$E62</f>
        <v>0</v>
      </c>
      <c r="X62" s="102">
        <f t="array" ref="X62">+IFERROR(INDEX(FCSTSDV!$D$2:$L$72,MATCH('tính băng dính sạch'!$D62,FCSTSDV!$C$2:$C$72,0),MATCH('tính băng dính sạch'!X$3,FCSTSDV!$D$1:$L$1,0)),0)/'tính băng dính sạch'!$E62</f>
        <v>0</v>
      </c>
      <c r="Y62" s="102">
        <f t="array" ref="Y62">+IFERROR(INDEX(FCSTSDV!$D$2:$L$72,MATCH('tính băng dính sạch'!$D62,FCSTSDV!$C$2:$C$72,0),MATCH('tính băng dính sạch'!Y$3,FCSTSDV!$D$1:$L$1,0)),0)/'tính băng dính sạch'!$E62</f>
        <v>0</v>
      </c>
      <c r="Z62" s="102">
        <f>+IFERROR(INDEX(FCSTSDV!$D$2:$L$72,MATCH('tính băng dính sạch'!$D62,FCSTSDV!$C$2:$C$72,0),MATCH('tính băng dính sạch'!Z$3,FCSTSDV!$D$1:$L$1,0)),0)/'tính băng dính sạch'!$E62</f>
        <v>0</v>
      </c>
      <c r="AA62" s="102">
        <f t="array" ref="AA62">+IFERROR(INDEX(FCSTSDV!$D$2:$L$72,MATCH('tính băng dính sạch'!$D62,FCSTSDV!$C$2:$C$72,0),MATCH('tính băng dính sạch'!AA$3,FCSTSDV!$D$1:$L$1,0)),0)/'tính băng dính sạch'!$E62</f>
        <v>0</v>
      </c>
      <c r="AB62" s="102">
        <f t="array" ref="AB62">+IFERROR(INDEX(FCSTSDV!$D$2:$L$72,MATCH('tính băng dính sạch'!$D62,FCSTSDV!$C$2:$C$72,0),MATCH('tính băng dính sạch'!AB$3,FCSTSDV!$D$1:$L$1,0)),0)/'tính băng dính sạch'!$E62</f>
        <v>0</v>
      </c>
      <c r="AC62" s="102">
        <f t="array" ref="AC62">+IFERROR(INDEX(FCSTSDV!$D$2:$L$72,MATCH('tính băng dính sạch'!$D62,FCSTSDV!$C$2:$C$72,0),MATCH('tính băng dính sạch'!AC$3,FCSTSDV!$D$1:$L$1,0)),0)/'tính băng dính sạch'!$E62</f>
        <v>0</v>
      </c>
      <c r="AD62" s="102">
        <f t="array" ref="AD62">+IFERROR(INDEX(FCSTSDV!$D$2:$L$72,MATCH('tính băng dính sạch'!$D62,FCSTSDV!$C$2:$C$72,0),MATCH('tính băng dính sạch'!AD$3,FCSTSDV!$D$1:$L$1,0)),0)/'tính băng dính sạch'!$E62</f>
        <v>0</v>
      </c>
      <c r="AE62" s="102">
        <f t="array" ref="AE62">+IFERROR(INDEX(FCSTSDV!$D$2:$L$72,MATCH('tính băng dính sạch'!$D62,FCSTSDV!$C$2:$C$72,0),MATCH('tính băng dính sạch'!AE$3,FCSTSDV!$D$1:$L$1,0)),0)/'tính băng dính sạch'!$E62</f>
        <v>0</v>
      </c>
      <c r="AF62" s="92">
        <f t="array" ref="AF62">+IFERROR(INDEX(FCSTSDV!$D$2:$L$72,MATCH('tính băng dính sạch'!$D62,FCSTSDV!$C$2:$C$72,0),MATCH('tính băng dính sạch'!AF$3,FCSTSDV!$D$1:$L$1,0))/'tính băng dính sạch'!$E62,0)</f>
        <v>0</v>
      </c>
      <c r="AG62" s="92">
        <f t="array" ref="AG62">+ROUND(IFERROR(INDEX(FCSTSDV!$D$2:$L$72,MATCH('tính băng dính sạch'!$D62,FCSTSDV!$C$2:$C$72,0),MATCH('tính băng dính sạch'!AG$3,FCSTSDV!$D$1:$L$1,0)),0)/'tính băng dính sạch'!$E62,1)</f>
        <v>0</v>
      </c>
      <c r="AH62" s="92">
        <f t="array" ref="AH62">+ROUND(IFERROR(INDEX(FCSTSDV!$D$2:$L$72,MATCH('tính băng dính sạch'!$D62,FCSTSDV!$C$2:$C$72,0),MATCH('tính băng dính sạch'!AH$3,FCSTSDV!$D$1:$L$1,0)),0)/'tính băng dính sạch'!$E62,1)</f>
        <v>0</v>
      </c>
      <c r="AI62" s="92">
        <f t="array" ref="AI62">+ROUND(IFERROR(INDEX(FCSTSDV!$D$2:$L$72,MATCH('tính băng dính sạch'!$D62,FCSTSDV!$C$2:$C$72,0),MATCH('tính băng dính sạch'!AI$3,FCSTSDV!$D$1:$L$1,0)),0)/'tính băng dính sạch'!$E62,1)</f>
        <v>0</v>
      </c>
      <c r="AJ62" s="92">
        <f t="array" ref="AJ62">+ROUND(IFERROR(INDEX(FCSTSDV!$D$2:$L$72,MATCH('tính băng dính sạch'!$D62,FCSTSDV!$C$2:$C$72,0),MATCH('tính băng dính sạch'!AJ$3,FCSTSDV!$D$1:$L$1,0)),0)/'tính băng dính sạch'!$E62,1)</f>
        <v>0</v>
      </c>
      <c r="AK62" s="92">
        <f t="array" ref="AK62">+ROUND(IFERROR(INDEX(FCSTSDV!$D$2:$L$72,MATCH('tính băng dính sạch'!$D62,FCSTSDV!$C$2:$C$72,0),MATCH('tính băng dính sạch'!AK$3,FCSTSDV!$D$1:$L$1,0)),0)/'tính băng dính sạch'!$E62,1)</f>
        <v>0</v>
      </c>
      <c r="AL62" s="92">
        <f t="array" ref="AL62">+ROUND(IFERROR(INDEX(FCSTSDV!$D$2:$L$72,MATCH('tính băng dính sạch'!$D62,FCSTSDV!$C$2:$C$72,0),MATCH('tính băng dính sạch'!AL$3,FCSTSDV!$D$1:$L$1,0)),0)/'tính băng dính sạch'!$E62,1)</f>
        <v>0</v>
      </c>
      <c r="AM62" s="92">
        <f t="array" ref="AM62">+ROUND(IFERROR(INDEX(FCSTSDV!$D$2:$L$72,MATCH('tính băng dính sạch'!$D62,FCSTSDV!$C$2:$C$72,0),MATCH('tính băng dính sạch'!AM$3,FCSTSDV!$D$1:$L$1,0)),0)/'tính băng dính sạch'!$E62,1)</f>
        <v>0</v>
      </c>
      <c r="AN62" s="92">
        <f t="array" ref="AN62">+ROUND(IFERROR(INDEX(FCSTSDV!$D$2:$L$72,MATCH('tính băng dính sạch'!$D62,FCSTSDV!$C$2:$C$72,0),MATCH('tính băng dính sạch'!AN$3,FCSTSDV!$D$1:$L$1,0)),0)/'tính băng dính sạch'!$E62,1)</f>
        <v>0</v>
      </c>
      <c r="AO62" s="92">
        <f t="array" ref="AO62">+ROUND(IFERROR(INDEX(FCSTSDV!$D$2:$L$72,MATCH('tính băng dính sạch'!$D62,FCSTSDV!$C$2:$C$72,0),MATCH('tính băng dính sạch'!AO$3,FCSTSDV!$D$1:$L$1,0)),0)/'tính băng dính sạch'!$E62,1)</f>
        <v>0</v>
      </c>
      <c r="AP62" s="92">
        <f t="array" ref="AP62">+ROUND(IFERROR(INDEX(FCSTSDV!$D$2:$L$72,MATCH('tính băng dính sạch'!$D62,FCSTSDV!$C$2:$C$72,0),MATCH('tính băng dính sạch'!AP$3,FCSTSDV!$D$1:$L$1,0)),0)/'tính băng dính sạch'!$E62,1)</f>
        <v>0</v>
      </c>
      <c r="AQ62" s="92">
        <f t="array" ref="AQ62">+ROUND(IFERROR(INDEX(FCSTSDV!$D$2:$L$72,MATCH('tính băng dính sạch'!$D62,FCSTSDV!$C$2:$C$72,0),MATCH('tính băng dính sạch'!AQ$3,FCSTSDV!$D$1:$L$1,0)),0)/'tính băng dính sạch'!$E62,1)</f>
        <v>0</v>
      </c>
      <c r="AR62" s="92">
        <f t="array" ref="AR62">+ROUND(IFERROR(INDEX(FCSTSDV!$D$2:$L$72,MATCH('tính băng dính sạch'!$D62,FCSTSDV!$C$2:$C$72,0),MATCH('tính băng dính sạch'!AR$3,FCSTSDV!$D$1:$L$1,0)),0)/'tính băng dính sạch'!$E62,1)</f>
        <v>0</v>
      </c>
      <c r="AS62" s="92">
        <f t="array" ref="AS62">+ROUND(IFERROR(INDEX(FCSTSDV!$D$2:$L$72,MATCH('tính băng dính sạch'!$D62,FCSTSDV!$C$2:$C$72,0),MATCH('tính băng dính sạch'!AS$3,FCSTSDV!$D$1:$L$1,0)),0)/'tính băng dính sạch'!$E62,1)</f>
        <v>0</v>
      </c>
      <c r="AT62" s="92">
        <f t="array" ref="AT62">+ROUND(IFERROR(INDEX(FCSTSDV!$D$2:$L$72,MATCH('tính băng dính sạch'!$D62,FCSTSDV!$C$2:$C$72,0),MATCH('tính băng dính sạch'!AT$3,FCSTSDV!$D$1:$L$1,0)),0)/'tính băng dính sạch'!$E62,1)</f>
        <v>0</v>
      </c>
      <c r="AU62" s="92">
        <f t="array" ref="AU62">+ROUND(IFERROR(INDEX(FCSTSDV!$D$2:$L$72,MATCH('tính băng dính sạch'!$D62,FCSTSDV!$C$2:$C$72,0),MATCH('tính băng dính sạch'!AU$3,FCSTSDV!$D$1:$L$1,0)),0)/'tính băng dính sạch'!$E62,1)</f>
        <v>0</v>
      </c>
      <c r="AV62" s="92">
        <f t="array" ref="AV62">+ROUND(IFERROR(INDEX(FCSTSDV!$D$2:$L$72,MATCH('tính băng dính sạch'!$D62,FCSTSDV!$C$2:$C$72,0),MATCH('tính băng dính sạch'!AV$3,FCSTSDV!$D$1:$L$1,0)),0)/'tính băng dính sạch'!$E62,1)</f>
        <v>0</v>
      </c>
      <c r="AW62" s="92">
        <f t="array" ref="AW62">+ROUND(IFERROR(INDEX(FCSTSDV!$D$2:$L$72,MATCH('tính băng dính sạch'!$D62,FCSTSDV!$C$2:$C$72,0),MATCH('tính băng dính sạch'!AW$3,FCSTSDV!$D$1:$L$1,0)),0)/'tính băng dính sạch'!$E62,1)</f>
        <v>0</v>
      </c>
      <c r="AX62" s="92">
        <f t="array" ref="AX62">+ROUND(IFERROR(INDEX(FCSTSDV!$D$2:$L$72,MATCH('tính băng dính sạch'!$D62,FCSTSDV!$C$2:$C$72,0),MATCH('tính băng dính sạch'!AX$3,FCSTSDV!$D$1:$L$1,0)),0)/'tính băng dính sạch'!$E62,1)</f>
        <v>0</v>
      </c>
      <c r="AY62" s="92">
        <f t="array" ref="AY62">+ROUND(IFERROR(INDEX(FCSTSDV!$D$2:$L$72,MATCH('tính băng dính sạch'!$D62,FCSTSDV!$C$2:$C$72,0),MATCH('tính băng dính sạch'!AY$3,FCSTSDV!$D$1:$L$1,0)),0)/'tính băng dính sạch'!$E62,1)</f>
        <v>0</v>
      </c>
      <c r="AZ62" s="92">
        <f t="array" ref="AZ62">+ROUND(IFERROR(INDEX(FCSTSDV!$D$2:$L$72,MATCH('tính băng dính sạch'!$D62,FCSTSDV!$C$2:$C$72,0),MATCH('tính băng dính sạch'!AZ$3,FCSTSDV!$D$1:$L$1,0)),0)/'tính băng dính sạch'!$E62,1)</f>
        <v>0</v>
      </c>
      <c r="BA62" s="92">
        <f t="array" ref="BA62">+ROUND(IFERROR(INDEX(FCSTSDV!$D$2:$L$72,MATCH('tính băng dính sạch'!$D62,FCSTSDV!$C$2:$C$72,0),MATCH('tính băng dính sạch'!BA$3,FCSTSDV!$D$1:$L$1,0)),0)/'tính băng dính sạch'!$E62,1)</f>
        <v>0</v>
      </c>
      <c r="BB62" s="92">
        <f t="array" ref="BB62">+ROUND(IFERROR(INDEX(FCSTSDV!$D$2:$L$72,MATCH('tính băng dính sạch'!$D62,FCSTSDV!$C$2:$C$72,0),MATCH('tính băng dính sạch'!BB$3,FCSTSDV!$D$1:$L$1,0)),0)/'tính băng dính sạch'!$E62,1)</f>
        <v>0</v>
      </c>
      <c r="BC62" s="92">
        <f t="array" ref="BC62">+ROUND(IFERROR(INDEX(FCSTSDV!$D$2:$L$72,MATCH('tính băng dính sạch'!$D62,FCSTSDV!$C$2:$C$72,0),MATCH('tính băng dính sạch'!BC$3,FCSTSDV!$D$1:$L$1,0)),0)/'tính băng dính sạch'!$E62,1)</f>
        <v>0</v>
      </c>
      <c r="BD62" s="92">
        <f t="array" ref="BD62">+ROUND(IFERROR(INDEX(FCSTSDV!$D$2:$L$72,MATCH('tính băng dính sạch'!$D62,FCSTSDV!$C$2:$C$72,0),MATCH('tính băng dính sạch'!BD$3,FCSTSDV!$D$1:$L$1,0)),0)/'tính băng dính sạch'!$E62,1)</f>
        <v>0</v>
      </c>
      <c r="BE62" s="92">
        <f t="array" ref="BE62">+ROUND(IFERROR(INDEX(FCSTSDV!$D$2:$L$72,MATCH('tính băng dính sạch'!$D62,FCSTSDV!$C$2:$C$72,0),MATCH('tính băng dính sạch'!BE$3,FCSTSDV!$D$1:$L$1,0)),0)/'tính băng dính sạch'!$E62,1)</f>
        <v>0</v>
      </c>
      <c r="BF62" s="92">
        <f t="array" ref="BF62">+ROUND(IFERROR(INDEX(FCSTSDV!$D$2:$L$72,MATCH('tính băng dính sạch'!$D62,FCSTSDV!$C$2:$C$72,0),MATCH('tính băng dính sạch'!BF$3,FCSTSDV!$D$1:$L$1,0)),0)/'tính băng dính sạch'!$E62,1)</f>
        <v>0</v>
      </c>
      <c r="BG62" s="92">
        <f t="array" ref="BG62">+ROUND(IFERROR(INDEX(FCSTSDV!$D$2:$L$72,MATCH('tính băng dính sạch'!$D62,FCSTSDV!$C$2:$C$72,0),MATCH('tính băng dính sạch'!BG$3,FCSTSDV!$D$1:$L$1,0)),0)/'tính băng dính sạch'!$E62,1)</f>
        <v>0</v>
      </c>
      <c r="BH62" s="92">
        <f t="array" ref="BH62">+ROUND(IFERROR(INDEX(FCSTSDV!$D$2:$L$72,MATCH('tính băng dính sạch'!$D62,FCSTSDV!$C$2:$C$72,0),MATCH('tính băng dính sạch'!BH$3,FCSTSDV!$D$1:$L$1,0)),0)/'tính băng dính sạch'!$E62,1)</f>
        <v>0</v>
      </c>
      <c r="BI62" s="92">
        <f t="array" ref="BI62">+ROUND(IFERROR(INDEX(FCSTSDV!$D$2:$L$72,MATCH('tính băng dính sạch'!$D62,FCSTSDV!$C$2:$C$72,0),MATCH('tính băng dính sạch'!BI$3,FCSTSDV!$D$1:$L$1,0)),0)/'tính băng dính sạch'!$E62,1)</f>
        <v>0</v>
      </c>
      <c r="BJ62" s="92">
        <f t="array" ref="BJ62">+ROUND(IFERROR(INDEX(FCSTSDV!$D$2:$L$72,MATCH('tính băng dính sạch'!$D62,FCSTSDV!$C$2:$C$72,0),MATCH('tính băng dính sạch'!BJ$3,FCSTSDV!$D$1:$L$1,0)),0)/'tính băng dính sạch'!$E62,1)</f>
        <v>0</v>
      </c>
      <c r="BK62" s="92">
        <f t="array" ref="BK62">+ROUND(IFERROR(INDEX(FCSTSDV!$D$2:$L$72,MATCH('tính băng dính sạch'!$D62,FCSTSDV!$C$2:$C$72,0),MATCH('tính băng dính sạch'!BK$3,FCSTSDV!$D$1:$L$1,0)),0)/'tính băng dính sạch'!$E62,1)</f>
        <v>0</v>
      </c>
      <c r="BL62" s="92">
        <f t="array" ref="BL62">+ROUND(IFERROR(INDEX(FCSTSDV!$D$2:$L$72,MATCH('tính băng dính sạch'!$D62,FCSTSDV!$C$2:$C$72,0),MATCH('tính băng dính sạch'!BL$3,FCSTSDV!$D$1:$L$1,0)),0)/'tính băng dính sạch'!$E62,1)</f>
        <v>0</v>
      </c>
      <c r="BM62" s="92">
        <f t="array" ref="BM62">+ROUND(IFERROR(INDEX(FCSTSDV!$D$2:$L$72,MATCH('tính băng dính sạch'!$D62,FCSTSDV!$C$2:$C$72,0),MATCH('tính băng dính sạch'!BM$3,FCSTSDV!$D$1:$L$1,0)),0)/'tính băng dính sạch'!$E62,1)</f>
        <v>0</v>
      </c>
      <c r="BN62" s="92">
        <f t="array" ref="BN62">+ROUND(IFERROR(INDEX(FCSTSDV!$D$2:$L$72,MATCH('tính băng dính sạch'!$D62,FCSTSDV!$C$2:$C$72,0),MATCH('tính băng dính sạch'!BN$3,FCSTSDV!$D$1:$L$1,0)),0)/'tính băng dính sạch'!$E62,1)</f>
        <v>0</v>
      </c>
      <c r="BO62" s="92">
        <f t="array" ref="BO62">+ROUND(IFERROR(INDEX(FCSTSDV!$D$2:$L$72,MATCH('tính băng dính sạch'!$D62,FCSTSDV!$C$2:$C$72,0),MATCH('tính băng dính sạch'!BO$3,FCSTSDV!$D$1:$L$1,0)),0)/'tính băng dính sạch'!$E62,1)</f>
        <v>0</v>
      </c>
      <c r="BP62" s="92">
        <f t="array" ref="BP62">+ROUND(IFERROR(INDEX(FCSTSDV!$D$2:$L$72,MATCH('tính băng dính sạch'!$D62,FCSTSDV!$C$2:$C$72,0),MATCH('tính băng dính sạch'!BP$3,FCSTSDV!$D$1:$L$1,0)),0)/'tính băng dính sạch'!$E62,1)</f>
        <v>0</v>
      </c>
      <c r="BQ62" s="92">
        <f t="array" ref="BQ62">+ROUND(IFERROR(INDEX(FCSTSDV!$D$2:$L$72,MATCH('tính băng dính sạch'!$D62,FCSTSDV!$C$2:$C$72,0),MATCH('tính băng dính sạch'!BQ$3,FCSTSDV!$D$1:$L$1,0)),0)/'tính băng dính sạch'!$E62,1)</f>
        <v>0</v>
      </c>
      <c r="BR62" s="92">
        <f t="array" ref="BR62">+ROUND(IFERROR(INDEX(FCSTSDV!$D$2:$L$72,MATCH('tính băng dính sạch'!$D62,FCSTSDV!$C$2:$C$72,0),MATCH('tính băng dính sạch'!BR$3,FCSTSDV!$D$1:$L$1,0)),0)/'tính băng dính sạch'!$E62,1)</f>
        <v>0</v>
      </c>
      <c r="BS62" s="92">
        <f t="array" ref="BS62">+ROUND(IFERROR(INDEX(FCSTSDV!$D$2:$L$72,MATCH('tính băng dính sạch'!$D62,FCSTSDV!$C$2:$C$72,0),MATCH('tính băng dính sạch'!BS$3,FCSTSDV!$D$1:$L$1,0)),0)/'tính băng dính sạch'!$E62,1)</f>
        <v>0</v>
      </c>
      <c r="BT62" s="92">
        <f t="array" ref="BT62">+ROUND(IFERROR(INDEX(FCSTSDV!$D$2:$L$72,MATCH('tính băng dính sạch'!$D62,FCSTSDV!$C$2:$C$72,0),MATCH('tính băng dính sạch'!BT$3,FCSTSDV!$D$1:$L$1,0)),0)/'tính băng dính sạch'!$E62,1)</f>
        <v>0</v>
      </c>
      <c r="BU62" s="92">
        <f t="array" ref="BU62">+ROUND(IFERROR(INDEX(FCSTSDV!$D$2:$L$72,MATCH('tính băng dính sạch'!$D62,FCSTSDV!$C$2:$C$72,0),MATCH('tính băng dính sạch'!BU$3,FCSTSDV!$D$1:$L$1,0)),0)/'tính băng dính sạch'!$E62,1)</f>
        <v>0</v>
      </c>
      <c r="BV62" s="92">
        <f t="array" ref="BV62">+ROUND(IFERROR(INDEX(FCSTSDV!$D$2:$L$72,MATCH('tính băng dính sạch'!$D62,FCSTSDV!$C$2:$C$72,0),MATCH('tính băng dính sạch'!BV$3,FCSTSDV!$D$1:$L$1,0)),0)/'tính băng dính sạch'!$E62,1)</f>
        <v>0</v>
      </c>
      <c r="BW62" s="92">
        <f t="array" ref="BW62">+ROUND(IFERROR(INDEX(FCSTSDV!$D$2:$L$72,MATCH('tính băng dính sạch'!$D62,FCSTSDV!$C$2:$C$72,0),MATCH('tính băng dính sạch'!BW$3,FCSTSDV!$D$1:$L$1,0)),0)/'tính băng dính sạch'!$E62,1)</f>
        <v>0</v>
      </c>
      <c r="BX62" s="92">
        <f t="array" ref="BX62">+ROUND(IFERROR(INDEX(FCSTSDV!$D$2:$L$72,MATCH('tính băng dính sạch'!$D62,FCSTSDV!$C$2:$C$72,0),MATCH('tính băng dính sạch'!BX$3,FCSTSDV!$D$1:$L$1,0)),0)/'tính băng dính sạch'!$E62,1)</f>
        <v>0</v>
      </c>
      <c r="BY62" s="92">
        <f t="array" ref="BY62">+ROUND(IFERROR(INDEX(FCSTSDV!$D$2:$L$72,MATCH('tính băng dính sạch'!$D62,FCSTSDV!$C$2:$C$72,0),MATCH('tính băng dính sạch'!BY$3,FCSTSDV!$D$1:$L$1,0)),0)/'tính băng dính sạch'!$E62,1)</f>
        <v>0</v>
      </c>
      <c r="BZ62" s="92">
        <f t="array" ref="BZ62">+ROUND(IFERROR(INDEX(FCSTSDV!$D$2:$L$72,MATCH('tính băng dính sạch'!$D62,FCSTSDV!$C$2:$C$72,0),MATCH('tính băng dính sạch'!BZ$3,FCSTSDV!$D$1:$L$1,0)),0)/'tính băng dính sạch'!$E62,1)</f>
        <v>0</v>
      </c>
      <c r="CA62" s="92">
        <f t="array" ref="CA62">+ROUND(IFERROR(INDEX(FCSTSDV!$D$2:$L$72,MATCH('tính băng dính sạch'!$D62,FCSTSDV!$C$2:$C$72,0),MATCH('tính băng dính sạch'!CA$3,FCSTSDV!$D$1:$L$1,0)),0)/'tính băng dính sạch'!$E62,1)</f>
        <v>0</v>
      </c>
      <c r="CB62" s="92">
        <f t="array" ref="CB62">+ROUND(IFERROR(INDEX(FCSTSDV!$D$2:$L$72,MATCH('tính băng dính sạch'!$D62,FCSTSDV!$C$2:$C$72,0),MATCH('tính băng dính sạch'!CB$3,FCSTSDV!$D$1:$L$1,0)),0)/'tính băng dính sạch'!$E62,1)</f>
        <v>0</v>
      </c>
      <c r="CC62" s="92">
        <f t="array" ref="CC62">+ROUND(IFERROR(INDEX(FCSTSDV!$D$2:$L$72,MATCH('tính băng dính sạch'!$D62,FCSTSDV!$C$2:$C$72,0),MATCH('tính băng dính sạch'!CC$3,FCSTSDV!$D$1:$L$1,0)),0)/'tính băng dính sạch'!$E62,1)</f>
        <v>0</v>
      </c>
      <c r="CD62" s="92">
        <f t="array" ref="CD62">+ROUND(IFERROR(INDEX(FCSTSDV!$D$2:$L$72,MATCH('tính băng dính sạch'!$D62,FCSTSDV!$C$2:$C$72,0),MATCH('tính băng dính sạch'!CD$3,FCSTSDV!$D$1:$L$1,0)),0)/'tính băng dính sạch'!$E62,1)</f>
        <v>0</v>
      </c>
      <c r="CE62" s="92">
        <f t="array" ref="CE62">+ROUND(IFERROR(INDEX(FCSTSDV!$D$2:$L$72,MATCH('tính băng dính sạch'!$D62,FCSTSDV!$C$2:$C$72,0),MATCH('tính băng dính sạch'!CE$3,FCSTSDV!$D$1:$L$1,0)),0)/'tính băng dính sạch'!$E62,1)</f>
        <v>0</v>
      </c>
      <c r="CF62" s="92">
        <f t="array" ref="CF62">+ROUND(IFERROR(INDEX(FCSTSDV!$D$2:$L$72,MATCH('tính băng dính sạch'!$D62,FCSTSDV!$C$2:$C$72,0),MATCH('tính băng dính sạch'!CF$3,FCSTSDV!$D$1:$L$1,0)),0)/'tính băng dính sạch'!$E62,1)</f>
        <v>0</v>
      </c>
      <c r="CG62" s="92">
        <f t="array" ref="CG62">+ROUND(IFERROR(INDEX(FCSTSDV!$D$2:$L$72,MATCH('tính băng dính sạch'!$D62,FCSTSDV!$C$2:$C$72,0),MATCH('tính băng dính sạch'!CG$3,FCSTSDV!$D$1:$L$1,0)),0)/'tính băng dính sạch'!$E62,1)</f>
        <v>0</v>
      </c>
      <c r="CH62" s="92">
        <f t="array" ref="CH62">+ROUND(IFERROR(INDEX(FCSTSDV!$D$2:$L$72,MATCH('tính băng dính sạch'!$D62,FCSTSDV!$C$2:$C$72,0),MATCH('tính băng dính sạch'!CH$3,FCSTSDV!$D$1:$L$1,0)),0)/'tính băng dính sạch'!$E62,1)</f>
        <v>0</v>
      </c>
      <c r="CI62" s="92">
        <f t="array" ref="CI62">+ROUND(IFERROR(INDEX(FCSTSDV!$D$2:$L$72,MATCH('tính băng dính sạch'!$D62,FCSTSDV!$C$2:$C$72,0),MATCH('tính băng dính sạch'!CI$3,FCSTSDV!$D$1:$L$1,0)),0)/'tính băng dính sạch'!$E62,1)</f>
        <v>0</v>
      </c>
      <c r="CJ62" s="92">
        <f t="array" ref="CJ62">+ROUND(IFERROR(INDEX(FCSTSDV!$D$2:$L$72,MATCH('tính băng dính sạch'!$D62,FCSTSDV!$C$2:$C$72,0),MATCH('tính băng dính sạch'!CJ$3,FCSTSDV!$D$1:$L$1,0)),0)/'tính băng dính sạch'!$E62,1)</f>
        <v>0</v>
      </c>
      <c r="CK62" s="92">
        <f t="array" ref="CK62">+ROUND(IFERROR(INDEX(FCSTSDV!$D$2:$L$72,MATCH('tính băng dính sạch'!$D62,FCSTSDV!$C$2:$C$72,0),MATCH('tính băng dính sạch'!CK$3,FCSTSDV!$D$1:$L$1,0)),0)/'tính băng dính sạch'!$E62,1)</f>
        <v>0</v>
      </c>
      <c r="CL62" s="92">
        <f t="array" ref="CL62">+ROUND(IFERROR(INDEX(FCSTSDV!$D$2:$L$72,MATCH('tính băng dính sạch'!$D62,FCSTSDV!$C$2:$C$72,0),MATCH('tính băng dính sạch'!CL$3,FCSTSDV!$D$1:$L$1,0)),0)/'tính băng dính sạch'!$E62,1)</f>
        <v>0</v>
      </c>
      <c r="CM62" s="92">
        <f t="array" ref="CM62">+ROUND(IFERROR(INDEX(FCSTSDV!$D$2:$L$72,MATCH('tính băng dính sạch'!$D62,FCSTSDV!$C$2:$C$72,0),MATCH('tính băng dính sạch'!CM$3,FCSTSDV!$D$1:$L$1,0)),0)/'tính băng dính sạch'!$E62,1)</f>
        <v>0</v>
      </c>
      <c r="CN62" s="92">
        <f t="array" ref="CN62">+ROUND(IFERROR(INDEX(FCSTSDV!$D$2:$L$72,MATCH('tính băng dính sạch'!$D62,FCSTSDV!$C$2:$C$72,0),MATCH('tính băng dính sạch'!CN$3,FCSTSDV!$D$1:$L$1,0)),0)/'tính băng dính sạch'!$E62,1)</f>
        <v>0</v>
      </c>
      <c r="CO62" s="92">
        <f t="array" ref="CO62">+ROUND(IFERROR(INDEX(FCSTSDV!$D$2:$L$72,MATCH('tính băng dính sạch'!$D62,FCSTSDV!$C$2:$C$72,0),MATCH('tính băng dính sạch'!CO$3,FCSTSDV!$D$1:$L$1,0)),0)/'tính băng dính sạch'!$E62,1)</f>
        <v>0</v>
      </c>
      <c r="CP62" s="92">
        <f t="array" ref="CP62">+ROUND(IFERROR(INDEX(FCSTSDV!$D$2:$L$72,MATCH('tính băng dính sạch'!$D62,FCSTSDV!$C$2:$C$72,0),MATCH('tính băng dính sạch'!CP$3,FCSTSDV!$D$1:$L$1,0)),0)/'tính băng dính sạch'!$E62,1)</f>
        <v>0</v>
      </c>
      <c r="CQ62" s="92">
        <f t="array" ref="CQ62">+ROUND(IFERROR(INDEX(FCSTSDV!$D$2:$L$72,MATCH('tính băng dính sạch'!$D62,FCSTSDV!$C$2:$C$72,0),MATCH('tính băng dính sạch'!CQ$3,FCSTSDV!$D$1:$L$1,0)),0)/'tính băng dính sạch'!$E62,1)</f>
        <v>0</v>
      </c>
    </row>
    <row r="63" spans="1:95" ht="20.100000000000001" hidden="1" customHeight="1">
      <c r="A63" s="813"/>
      <c r="B63" s="795"/>
      <c r="C63" s="76" t="s">
        <v>107</v>
      </c>
      <c r="D63" s="32" t="s">
        <v>147</v>
      </c>
      <c r="E63" s="49">
        <v>3000</v>
      </c>
      <c r="F63" s="799"/>
      <c r="G63" s="799"/>
      <c r="H63" s="830"/>
      <c r="I63" s="81">
        <f>+ROUND(IFERROR(VLOOKUP(D63,FCSTSDV!$C$2:$C$72,26,0),0)/'tính băng dính sạch'!E63+0,0)</f>
        <v>0</v>
      </c>
      <c r="J63" s="85">
        <v>0</v>
      </c>
      <c r="K63" s="13">
        <f t="array" ref="K63">+IFERROR(INDEX(FCSTSDV!$D$2:$L$72,MATCH('tính băng dính sạch'!$D63,FCSTSDV!$C$2:$C$72,0),MATCH('tính băng dính sạch'!K$3,FCSTSDV!$D$1:$L$1,0)),0)/'tính băng dính sạch'!$E63</f>
        <v>0</v>
      </c>
      <c r="L63" s="94">
        <f t="array" ref="L63">+IFERROR(INDEX(FCSTSDV!$D$2:$L$72,MATCH('tính băng dính sạch'!$D63,FCSTSDV!$C$2:$C$72,0),MATCH('tính băng dính sạch'!L$3,FCSTSDV!$D$1:$L$1,0)),0)/'tính băng dính sạch'!$E63</f>
        <v>0</v>
      </c>
      <c r="M63" s="95">
        <f t="array" ref="M63">+IFERROR(INDEX(FCSTSDV!$D$2:$L$72,MATCH('tính băng dính sạch'!$D63,FCSTSDV!$C$2:$C$72,0),MATCH('tính băng dính sạch'!M$3,FCSTSDV!$D$1:$L$1,0)),0)/'tính băng dính sạch'!$E63</f>
        <v>0</v>
      </c>
      <c r="N63" s="95">
        <f t="array" ref="N63">+IFERROR(INDEX(FCSTSDV!$D$2:$L$72,MATCH('tính băng dính sạch'!$D63,FCSTSDV!$C$2:$C$72,0),MATCH('tính băng dính sạch'!N$3,FCSTSDV!$D$1:$L$1,0)),0)/'tính băng dính sạch'!$E63</f>
        <v>0</v>
      </c>
      <c r="O63" s="95">
        <f t="array" ref="O63">+IFERROR(INDEX(FCSTSDV!$D$2:$L$72,MATCH('tính băng dính sạch'!$D63,FCSTSDV!$C$2:$C$72,0),MATCH('tính băng dính sạch'!O$3,FCSTSDV!$D$1:$L$1,0)),0)/'tính băng dính sạch'!$E63</f>
        <v>0</v>
      </c>
      <c r="P63" s="95">
        <f t="array" ref="P63">+IFERROR(INDEX(FCSTSDV!$D$2:$L$72,MATCH('tính băng dính sạch'!$D63,FCSTSDV!$C$2:$C$72,0),MATCH('tính băng dính sạch'!P$3,FCSTSDV!$D$1:$L$1,0)),0)/'tính băng dính sạch'!$E63</f>
        <v>0</v>
      </c>
      <c r="Q63" s="95">
        <f t="array" ref="Q63">+IFERROR(INDEX(FCSTSDV!$D$2:$L$72,MATCH('tính băng dính sạch'!$D63,FCSTSDV!$C$2:$C$72,0),MATCH('tính băng dính sạch'!Q$3,FCSTSDV!$D$1:$L$1,0)),0)/'tính băng dính sạch'!$E63</f>
        <v>0</v>
      </c>
      <c r="R63" s="95">
        <f t="array" ref="R63">+IFERROR(INDEX(FCSTSDV!$D$2:$L$72,MATCH('tính băng dính sạch'!$D63,FCSTSDV!$C$2:$C$72,0),MATCH('tính băng dính sạch'!R$3,FCSTSDV!$D$1:$L$1,0)),0)/'tính băng dính sạch'!$E63</f>
        <v>0</v>
      </c>
      <c r="S63" s="95">
        <f t="array" ref="S63">+IFERROR(INDEX(FCSTSDV!$D$2:$L$72,MATCH('tính băng dính sạch'!$D63,FCSTSDV!$C$2:$C$72,0),MATCH('tính băng dính sạch'!S$3,FCSTSDV!$D$1:$L$1,0)),0)/'tính băng dính sạch'!$E63</f>
        <v>0</v>
      </c>
      <c r="T63" s="95">
        <f t="array" ref="T63">+IFERROR(INDEX(FCSTSDV!$D$2:$L$72,MATCH('tính băng dính sạch'!$D63,FCSTSDV!$C$2:$C$72,0),MATCH('tính băng dính sạch'!T$3,FCSTSDV!$D$1:$L$1,0)),0)/'tính băng dính sạch'!$E63</f>
        <v>0</v>
      </c>
      <c r="U63" s="95">
        <f t="array" ref="U63">+IFERROR(INDEX(FCSTSDV!$D$2:$L$72,MATCH('tính băng dính sạch'!$D63,FCSTSDV!$C$2:$C$72,0),MATCH('tính băng dính sạch'!U$3,FCSTSDV!$D$1:$L$1,0)),0)/'tính băng dính sạch'!$E63</f>
        <v>0</v>
      </c>
      <c r="V63" s="109">
        <f t="array" ref="V63">+IFERROR(INDEX(FCSTSDV!$D$2:$L$72,MATCH('tính băng dính sạch'!$D63,FCSTSDV!$C$2:$C$72,0),MATCH('tính băng dính sạch'!V$3,FCSTSDV!$D$1:$L$1,0)),0)/'tính băng dính sạch'!$E63</f>
        <v>0</v>
      </c>
      <c r="W63" s="92">
        <f t="array" ref="W63">+IFERROR(INDEX(FCSTSDV!$D$2:$L$72,MATCH('tính băng dính sạch'!$D63,FCSTSDV!$C$2:$C$72,0),MATCH('tính băng dính sạch'!W$3,FCSTSDV!$D$1:$L$1,0)),0)/'tính băng dính sạch'!$E63</f>
        <v>0</v>
      </c>
      <c r="X63" s="102">
        <f t="array" ref="X63">+IFERROR(INDEX(FCSTSDV!$D$2:$L$72,MATCH('tính băng dính sạch'!$D63,FCSTSDV!$C$2:$C$72,0),MATCH('tính băng dính sạch'!X$3,FCSTSDV!$D$1:$L$1,0)),0)/'tính băng dính sạch'!$E63</f>
        <v>0</v>
      </c>
      <c r="Y63" s="102">
        <f t="array" ref="Y63">+IFERROR(INDEX(FCSTSDV!$D$2:$L$72,MATCH('tính băng dính sạch'!$D63,FCSTSDV!$C$2:$C$72,0),MATCH('tính băng dính sạch'!Y$3,FCSTSDV!$D$1:$L$1,0)),0)/'tính băng dính sạch'!$E63</f>
        <v>0</v>
      </c>
      <c r="Z63" s="102">
        <f t="array" ref="Z63">+IFERROR(INDEX(FCSTSDV!$D$2:$L$72,MATCH('tính băng dính sạch'!$D63,FCSTSDV!$C$2:$C$72,0),MATCH('tính băng dính sạch'!Z$3,FCSTSDV!$D$1:$L$1,0)),0)/'tính băng dính sạch'!$E63</f>
        <v>0</v>
      </c>
      <c r="AA63" s="102">
        <f t="array" ref="AA63">+IFERROR(INDEX(FCSTSDV!$D$2:$L$72,MATCH('tính băng dính sạch'!$D63,FCSTSDV!$C$2:$C$72,0),MATCH('tính băng dính sạch'!AA$3,FCSTSDV!$D$1:$L$1,0)),0)/'tính băng dính sạch'!$E63</f>
        <v>0</v>
      </c>
      <c r="AB63" s="102">
        <f t="array" ref="AB63">+IFERROR(INDEX(FCSTSDV!$D$2:$L$72,MATCH('tính băng dính sạch'!$D63,FCSTSDV!$C$2:$C$72,0),MATCH('tính băng dính sạch'!AB$3,FCSTSDV!$D$1:$L$1,0)),0)/'tính băng dính sạch'!$E63</f>
        <v>0</v>
      </c>
      <c r="AC63" s="102">
        <f t="array" ref="AC63">+IFERROR(INDEX(FCSTSDV!$D$2:$L$72,MATCH('tính băng dính sạch'!$D63,FCSTSDV!$C$2:$C$72,0),MATCH('tính băng dính sạch'!AC$3,FCSTSDV!$D$1:$L$1,0)),0)/'tính băng dính sạch'!$E63</f>
        <v>0</v>
      </c>
      <c r="AD63" s="102">
        <f t="array" ref="AD63">+IFERROR(INDEX(FCSTSDV!$D$2:$L$72,MATCH('tính băng dính sạch'!$D63,FCSTSDV!$C$2:$C$72,0),MATCH('tính băng dính sạch'!AD$3,FCSTSDV!$D$1:$L$1,0)),0)/'tính băng dính sạch'!$E63</f>
        <v>0</v>
      </c>
      <c r="AE63" s="102">
        <f t="array" ref="AE63">+IFERROR(INDEX(FCSTSDV!$D$2:$L$72,MATCH('tính băng dính sạch'!$D63,FCSTSDV!$C$2:$C$72,0),MATCH('tính băng dính sạch'!AE$3,FCSTSDV!$D$1:$L$1,0)),0)/'tính băng dính sạch'!$E63</f>
        <v>0</v>
      </c>
      <c r="AF63" s="92">
        <f t="array" ref="AF63">+IFERROR(INDEX(FCSTSDV!$D$2:$L$72,MATCH('tính băng dính sạch'!$D63,FCSTSDV!$C$2:$C$72,0),MATCH('tính băng dính sạch'!AF$3,FCSTSDV!$D$1:$L$1,0))/'tính băng dính sạch'!$E63,0)</f>
        <v>0</v>
      </c>
      <c r="AG63" s="92">
        <f t="array" ref="AG63">+ROUND(IFERROR(INDEX(FCSTSDV!$D$2:$L$72,MATCH('tính băng dính sạch'!$D63,FCSTSDV!$C$2:$C$72,0),MATCH('tính băng dính sạch'!AG$3,FCSTSDV!$D$1:$L$1,0)),0)/'tính băng dính sạch'!$E63,1)</f>
        <v>0</v>
      </c>
      <c r="AH63" s="92">
        <f t="array" ref="AH63">+ROUND(IFERROR(INDEX(FCSTSDV!$D$2:$L$72,MATCH('tính băng dính sạch'!$D63,FCSTSDV!$C$2:$C$72,0),MATCH('tính băng dính sạch'!AH$3,FCSTSDV!$D$1:$L$1,0)),0)/'tính băng dính sạch'!$E63,1)</f>
        <v>0</v>
      </c>
      <c r="AI63" s="92">
        <f t="array" ref="AI63">+ROUND(IFERROR(INDEX(FCSTSDV!$D$2:$L$72,MATCH('tính băng dính sạch'!$D63,FCSTSDV!$C$2:$C$72,0),MATCH('tính băng dính sạch'!AI$3,FCSTSDV!$D$1:$L$1,0)),0)/'tính băng dính sạch'!$E63,1)</f>
        <v>0</v>
      </c>
      <c r="AJ63" s="92">
        <f t="array" ref="AJ63">+ROUND(IFERROR(INDEX(FCSTSDV!$D$2:$L$72,MATCH('tính băng dính sạch'!$D63,FCSTSDV!$C$2:$C$72,0),MATCH('tính băng dính sạch'!AJ$3,FCSTSDV!$D$1:$L$1,0)),0)/'tính băng dính sạch'!$E63,1)</f>
        <v>0</v>
      </c>
      <c r="AK63" s="92">
        <f t="array" ref="AK63">+ROUND(IFERROR(INDEX(FCSTSDV!$D$2:$L$72,MATCH('tính băng dính sạch'!$D63,FCSTSDV!$C$2:$C$72,0),MATCH('tính băng dính sạch'!AK$3,FCSTSDV!$D$1:$L$1,0)),0)/'tính băng dính sạch'!$E63,1)</f>
        <v>0</v>
      </c>
      <c r="AL63" s="92">
        <f t="array" ref="AL63">+ROUND(IFERROR(INDEX(FCSTSDV!$D$2:$L$72,MATCH('tính băng dính sạch'!$D63,FCSTSDV!$C$2:$C$72,0),MATCH('tính băng dính sạch'!AL$3,FCSTSDV!$D$1:$L$1,0)),0)/'tính băng dính sạch'!$E63,1)</f>
        <v>0</v>
      </c>
      <c r="AM63" s="92">
        <f t="array" ref="AM63">+ROUND(IFERROR(INDEX(FCSTSDV!$D$2:$L$72,MATCH('tính băng dính sạch'!$D63,FCSTSDV!$C$2:$C$72,0),MATCH('tính băng dính sạch'!AM$3,FCSTSDV!$D$1:$L$1,0)),0)/'tính băng dính sạch'!$E63,1)</f>
        <v>0</v>
      </c>
      <c r="AN63" s="92">
        <f t="array" ref="AN63">+ROUND(IFERROR(INDEX(FCSTSDV!$D$2:$L$72,MATCH('tính băng dính sạch'!$D63,FCSTSDV!$C$2:$C$72,0),MATCH('tính băng dính sạch'!AN$3,FCSTSDV!$D$1:$L$1,0)),0)/'tính băng dính sạch'!$E63,1)</f>
        <v>0</v>
      </c>
      <c r="AO63" s="92">
        <f t="array" ref="AO63">+ROUND(IFERROR(INDEX(FCSTSDV!$D$2:$L$72,MATCH('tính băng dính sạch'!$D63,FCSTSDV!$C$2:$C$72,0),MATCH('tính băng dính sạch'!AO$3,FCSTSDV!$D$1:$L$1,0)),0)/'tính băng dính sạch'!$E63,1)</f>
        <v>0</v>
      </c>
      <c r="AP63" s="92">
        <f t="array" ref="AP63">+ROUND(IFERROR(INDEX(FCSTSDV!$D$2:$L$72,MATCH('tính băng dính sạch'!$D63,FCSTSDV!$C$2:$C$72,0),MATCH('tính băng dính sạch'!AP$3,FCSTSDV!$D$1:$L$1,0)),0)/'tính băng dính sạch'!$E63,1)</f>
        <v>0</v>
      </c>
      <c r="AQ63" s="92">
        <f t="array" ref="AQ63">+ROUND(IFERROR(INDEX(FCSTSDV!$D$2:$L$72,MATCH('tính băng dính sạch'!$D63,FCSTSDV!$C$2:$C$72,0),MATCH('tính băng dính sạch'!AQ$3,FCSTSDV!$D$1:$L$1,0)),0)/'tính băng dính sạch'!$E63,1)</f>
        <v>0</v>
      </c>
      <c r="AR63" s="92">
        <f t="array" ref="AR63">+ROUND(IFERROR(INDEX(FCSTSDV!$D$2:$L$72,MATCH('tính băng dính sạch'!$D63,FCSTSDV!$C$2:$C$72,0),MATCH('tính băng dính sạch'!AR$3,FCSTSDV!$D$1:$L$1,0)),0)/'tính băng dính sạch'!$E63,1)</f>
        <v>0</v>
      </c>
      <c r="AS63" s="92">
        <f t="array" ref="AS63">+ROUND(IFERROR(INDEX(FCSTSDV!$D$2:$L$72,MATCH('tính băng dính sạch'!$D63,FCSTSDV!$C$2:$C$72,0),MATCH('tính băng dính sạch'!AS$3,FCSTSDV!$D$1:$L$1,0)),0)/'tính băng dính sạch'!$E63,1)</f>
        <v>0</v>
      </c>
      <c r="AT63" s="92">
        <f t="array" ref="AT63">+ROUND(IFERROR(INDEX(FCSTSDV!$D$2:$L$72,MATCH('tính băng dính sạch'!$D63,FCSTSDV!$C$2:$C$72,0),MATCH('tính băng dính sạch'!AT$3,FCSTSDV!$D$1:$L$1,0)),0)/'tính băng dính sạch'!$E63,1)</f>
        <v>0</v>
      </c>
      <c r="AU63" s="92">
        <f t="array" ref="AU63">+ROUND(IFERROR(INDEX(FCSTSDV!$D$2:$L$72,MATCH('tính băng dính sạch'!$D63,FCSTSDV!$C$2:$C$72,0),MATCH('tính băng dính sạch'!AU$3,FCSTSDV!$D$1:$L$1,0)),0)/'tính băng dính sạch'!$E63,1)</f>
        <v>0</v>
      </c>
      <c r="AV63" s="92">
        <f t="array" ref="AV63">+ROUND(IFERROR(INDEX(FCSTSDV!$D$2:$L$72,MATCH('tính băng dính sạch'!$D63,FCSTSDV!$C$2:$C$72,0),MATCH('tính băng dính sạch'!AV$3,FCSTSDV!$D$1:$L$1,0)),0)/'tính băng dính sạch'!$E63,1)</f>
        <v>0</v>
      </c>
      <c r="AW63" s="92">
        <f t="array" ref="AW63">+ROUND(IFERROR(INDEX(FCSTSDV!$D$2:$L$72,MATCH('tính băng dính sạch'!$D63,FCSTSDV!$C$2:$C$72,0),MATCH('tính băng dính sạch'!AW$3,FCSTSDV!$D$1:$L$1,0)),0)/'tính băng dính sạch'!$E63,1)</f>
        <v>0</v>
      </c>
      <c r="AX63" s="92">
        <f t="array" ref="AX63">+ROUND(IFERROR(INDEX(FCSTSDV!$D$2:$L$72,MATCH('tính băng dính sạch'!$D63,FCSTSDV!$C$2:$C$72,0),MATCH('tính băng dính sạch'!AX$3,FCSTSDV!$D$1:$L$1,0)),0)/'tính băng dính sạch'!$E63,1)</f>
        <v>0</v>
      </c>
      <c r="AY63" s="92">
        <f t="array" ref="AY63">+ROUND(IFERROR(INDEX(FCSTSDV!$D$2:$L$72,MATCH('tính băng dính sạch'!$D63,FCSTSDV!$C$2:$C$72,0),MATCH('tính băng dính sạch'!AY$3,FCSTSDV!$D$1:$L$1,0)),0)/'tính băng dính sạch'!$E63,1)</f>
        <v>0</v>
      </c>
      <c r="AZ63" s="92">
        <f t="array" ref="AZ63">+ROUND(IFERROR(INDEX(FCSTSDV!$D$2:$L$72,MATCH('tính băng dính sạch'!$D63,FCSTSDV!$C$2:$C$72,0),MATCH('tính băng dính sạch'!AZ$3,FCSTSDV!$D$1:$L$1,0)),0)/'tính băng dính sạch'!$E63,1)</f>
        <v>0</v>
      </c>
      <c r="BA63" s="92">
        <f t="array" ref="BA63">+ROUND(IFERROR(INDEX(FCSTSDV!$D$2:$L$72,MATCH('tính băng dính sạch'!$D63,FCSTSDV!$C$2:$C$72,0),MATCH('tính băng dính sạch'!BA$3,FCSTSDV!$D$1:$L$1,0)),0)/'tính băng dính sạch'!$E63,1)</f>
        <v>0</v>
      </c>
      <c r="BB63" s="92">
        <f t="array" ref="BB63">+ROUND(IFERROR(INDEX(FCSTSDV!$D$2:$L$72,MATCH('tính băng dính sạch'!$D63,FCSTSDV!$C$2:$C$72,0),MATCH('tính băng dính sạch'!BB$3,FCSTSDV!$D$1:$L$1,0)),0)/'tính băng dính sạch'!$E63,1)</f>
        <v>0</v>
      </c>
      <c r="BC63" s="92">
        <f t="array" ref="BC63">+ROUND(IFERROR(INDEX(FCSTSDV!$D$2:$L$72,MATCH('tính băng dính sạch'!$D63,FCSTSDV!$C$2:$C$72,0),MATCH('tính băng dính sạch'!BC$3,FCSTSDV!$D$1:$L$1,0)),0)/'tính băng dính sạch'!$E63,1)</f>
        <v>0</v>
      </c>
      <c r="BD63" s="92">
        <f t="array" ref="BD63">+ROUND(IFERROR(INDEX(FCSTSDV!$D$2:$L$72,MATCH('tính băng dính sạch'!$D63,FCSTSDV!$C$2:$C$72,0),MATCH('tính băng dính sạch'!BD$3,FCSTSDV!$D$1:$L$1,0)),0)/'tính băng dính sạch'!$E63,1)</f>
        <v>0</v>
      </c>
      <c r="BE63" s="92">
        <f t="array" ref="BE63">+ROUND(IFERROR(INDEX(FCSTSDV!$D$2:$L$72,MATCH('tính băng dính sạch'!$D63,FCSTSDV!$C$2:$C$72,0),MATCH('tính băng dính sạch'!BE$3,FCSTSDV!$D$1:$L$1,0)),0)/'tính băng dính sạch'!$E63,1)</f>
        <v>0</v>
      </c>
      <c r="BF63" s="92">
        <f t="array" ref="BF63">+ROUND(IFERROR(INDEX(FCSTSDV!$D$2:$L$72,MATCH('tính băng dính sạch'!$D63,FCSTSDV!$C$2:$C$72,0),MATCH('tính băng dính sạch'!BF$3,FCSTSDV!$D$1:$L$1,0)),0)/'tính băng dính sạch'!$E63,1)</f>
        <v>0</v>
      </c>
      <c r="BG63" s="92">
        <f t="array" ref="BG63">+ROUND(IFERROR(INDEX(FCSTSDV!$D$2:$L$72,MATCH('tính băng dính sạch'!$D63,FCSTSDV!$C$2:$C$72,0),MATCH('tính băng dính sạch'!BG$3,FCSTSDV!$D$1:$L$1,0)),0)/'tính băng dính sạch'!$E63,1)</f>
        <v>0</v>
      </c>
      <c r="BH63" s="92">
        <f t="array" ref="BH63">+ROUND(IFERROR(INDEX(FCSTSDV!$D$2:$L$72,MATCH('tính băng dính sạch'!$D63,FCSTSDV!$C$2:$C$72,0),MATCH('tính băng dính sạch'!BH$3,FCSTSDV!$D$1:$L$1,0)),0)/'tính băng dính sạch'!$E63,1)</f>
        <v>0</v>
      </c>
      <c r="BI63" s="92">
        <f t="array" ref="BI63">+ROUND(IFERROR(INDEX(FCSTSDV!$D$2:$L$72,MATCH('tính băng dính sạch'!$D63,FCSTSDV!$C$2:$C$72,0),MATCH('tính băng dính sạch'!BI$3,FCSTSDV!$D$1:$L$1,0)),0)/'tính băng dính sạch'!$E63,1)</f>
        <v>0</v>
      </c>
      <c r="BJ63" s="92">
        <f t="array" ref="BJ63">+ROUND(IFERROR(INDEX(FCSTSDV!$D$2:$L$72,MATCH('tính băng dính sạch'!$D63,FCSTSDV!$C$2:$C$72,0),MATCH('tính băng dính sạch'!BJ$3,FCSTSDV!$D$1:$L$1,0)),0)/'tính băng dính sạch'!$E63,1)</f>
        <v>0</v>
      </c>
      <c r="BK63" s="92">
        <f t="array" ref="BK63">+ROUND(IFERROR(INDEX(FCSTSDV!$D$2:$L$72,MATCH('tính băng dính sạch'!$D63,FCSTSDV!$C$2:$C$72,0),MATCH('tính băng dính sạch'!BK$3,FCSTSDV!$D$1:$L$1,0)),0)/'tính băng dính sạch'!$E63,1)</f>
        <v>0</v>
      </c>
      <c r="BL63" s="92">
        <f t="array" ref="BL63">+ROUND(IFERROR(INDEX(FCSTSDV!$D$2:$L$72,MATCH('tính băng dính sạch'!$D63,FCSTSDV!$C$2:$C$72,0),MATCH('tính băng dính sạch'!BL$3,FCSTSDV!$D$1:$L$1,0)),0)/'tính băng dính sạch'!$E63,1)</f>
        <v>0</v>
      </c>
      <c r="BM63" s="92">
        <f t="array" ref="BM63">+ROUND(IFERROR(INDEX(FCSTSDV!$D$2:$L$72,MATCH('tính băng dính sạch'!$D63,FCSTSDV!$C$2:$C$72,0),MATCH('tính băng dính sạch'!BM$3,FCSTSDV!$D$1:$L$1,0)),0)/'tính băng dính sạch'!$E63,1)</f>
        <v>0</v>
      </c>
      <c r="BN63" s="92">
        <f t="array" ref="BN63">+ROUND(IFERROR(INDEX(FCSTSDV!$D$2:$L$72,MATCH('tính băng dính sạch'!$D63,FCSTSDV!$C$2:$C$72,0),MATCH('tính băng dính sạch'!BN$3,FCSTSDV!$D$1:$L$1,0)),0)/'tính băng dính sạch'!$E63,1)</f>
        <v>0</v>
      </c>
      <c r="BO63" s="92">
        <f t="array" ref="BO63">+ROUND(IFERROR(INDEX(FCSTSDV!$D$2:$L$72,MATCH('tính băng dính sạch'!$D63,FCSTSDV!$C$2:$C$72,0),MATCH('tính băng dính sạch'!BO$3,FCSTSDV!$D$1:$L$1,0)),0)/'tính băng dính sạch'!$E63,1)</f>
        <v>0</v>
      </c>
      <c r="BP63" s="92">
        <f t="array" ref="BP63">+ROUND(IFERROR(INDEX(FCSTSDV!$D$2:$L$72,MATCH('tính băng dính sạch'!$D63,FCSTSDV!$C$2:$C$72,0),MATCH('tính băng dính sạch'!BP$3,FCSTSDV!$D$1:$L$1,0)),0)/'tính băng dính sạch'!$E63,1)</f>
        <v>0</v>
      </c>
      <c r="BQ63" s="92">
        <f t="array" ref="BQ63">+ROUND(IFERROR(INDEX(FCSTSDV!$D$2:$L$72,MATCH('tính băng dính sạch'!$D63,FCSTSDV!$C$2:$C$72,0),MATCH('tính băng dính sạch'!BQ$3,FCSTSDV!$D$1:$L$1,0)),0)/'tính băng dính sạch'!$E63,1)</f>
        <v>0</v>
      </c>
      <c r="BR63" s="92">
        <f t="array" ref="BR63">+ROUND(IFERROR(INDEX(FCSTSDV!$D$2:$L$72,MATCH('tính băng dính sạch'!$D63,FCSTSDV!$C$2:$C$72,0),MATCH('tính băng dính sạch'!BR$3,FCSTSDV!$D$1:$L$1,0)),0)/'tính băng dính sạch'!$E63,1)</f>
        <v>0</v>
      </c>
      <c r="BS63" s="92">
        <f t="array" ref="BS63">+ROUND(IFERROR(INDEX(FCSTSDV!$D$2:$L$72,MATCH('tính băng dính sạch'!$D63,FCSTSDV!$C$2:$C$72,0),MATCH('tính băng dính sạch'!BS$3,FCSTSDV!$D$1:$L$1,0)),0)/'tính băng dính sạch'!$E63,1)</f>
        <v>0</v>
      </c>
      <c r="BT63" s="92">
        <f t="array" ref="BT63">+ROUND(IFERROR(INDEX(FCSTSDV!$D$2:$L$72,MATCH('tính băng dính sạch'!$D63,FCSTSDV!$C$2:$C$72,0),MATCH('tính băng dính sạch'!BT$3,FCSTSDV!$D$1:$L$1,0)),0)/'tính băng dính sạch'!$E63,1)</f>
        <v>0</v>
      </c>
      <c r="BU63" s="92">
        <f t="array" ref="BU63">+ROUND(IFERROR(INDEX(FCSTSDV!$D$2:$L$72,MATCH('tính băng dính sạch'!$D63,FCSTSDV!$C$2:$C$72,0),MATCH('tính băng dính sạch'!BU$3,FCSTSDV!$D$1:$L$1,0)),0)/'tính băng dính sạch'!$E63,1)</f>
        <v>0</v>
      </c>
      <c r="BV63" s="92">
        <f t="array" ref="BV63">+ROUND(IFERROR(INDEX(FCSTSDV!$D$2:$L$72,MATCH('tính băng dính sạch'!$D63,FCSTSDV!$C$2:$C$72,0),MATCH('tính băng dính sạch'!BV$3,FCSTSDV!$D$1:$L$1,0)),0)/'tính băng dính sạch'!$E63,1)</f>
        <v>0</v>
      </c>
      <c r="BW63" s="92">
        <f t="array" ref="BW63">+ROUND(IFERROR(INDEX(FCSTSDV!$D$2:$L$72,MATCH('tính băng dính sạch'!$D63,FCSTSDV!$C$2:$C$72,0),MATCH('tính băng dính sạch'!BW$3,FCSTSDV!$D$1:$L$1,0)),0)/'tính băng dính sạch'!$E63,1)</f>
        <v>0</v>
      </c>
      <c r="BX63" s="92">
        <f t="array" ref="BX63">+ROUND(IFERROR(INDEX(FCSTSDV!$D$2:$L$72,MATCH('tính băng dính sạch'!$D63,FCSTSDV!$C$2:$C$72,0),MATCH('tính băng dính sạch'!BX$3,FCSTSDV!$D$1:$L$1,0)),0)/'tính băng dính sạch'!$E63,1)</f>
        <v>0</v>
      </c>
      <c r="BY63" s="92">
        <f t="array" ref="BY63">+ROUND(IFERROR(INDEX(FCSTSDV!$D$2:$L$72,MATCH('tính băng dính sạch'!$D63,FCSTSDV!$C$2:$C$72,0),MATCH('tính băng dính sạch'!BY$3,FCSTSDV!$D$1:$L$1,0)),0)/'tính băng dính sạch'!$E63,1)</f>
        <v>0</v>
      </c>
      <c r="BZ63" s="92">
        <f t="array" ref="BZ63">+ROUND(IFERROR(INDEX(FCSTSDV!$D$2:$L$72,MATCH('tính băng dính sạch'!$D63,FCSTSDV!$C$2:$C$72,0),MATCH('tính băng dính sạch'!BZ$3,FCSTSDV!$D$1:$L$1,0)),0)/'tính băng dính sạch'!$E63,1)</f>
        <v>0</v>
      </c>
      <c r="CA63" s="92">
        <f t="array" ref="CA63">+ROUND(IFERROR(INDEX(FCSTSDV!$D$2:$L$72,MATCH('tính băng dính sạch'!$D63,FCSTSDV!$C$2:$C$72,0),MATCH('tính băng dính sạch'!CA$3,FCSTSDV!$D$1:$L$1,0)),0)/'tính băng dính sạch'!$E63,1)</f>
        <v>0</v>
      </c>
      <c r="CB63" s="92">
        <f t="array" ref="CB63">+ROUND(IFERROR(INDEX(FCSTSDV!$D$2:$L$72,MATCH('tính băng dính sạch'!$D63,FCSTSDV!$C$2:$C$72,0),MATCH('tính băng dính sạch'!CB$3,FCSTSDV!$D$1:$L$1,0)),0)/'tính băng dính sạch'!$E63,1)</f>
        <v>0</v>
      </c>
      <c r="CC63" s="92">
        <f t="array" ref="CC63">+ROUND(IFERROR(INDEX(FCSTSDV!$D$2:$L$72,MATCH('tính băng dính sạch'!$D63,FCSTSDV!$C$2:$C$72,0),MATCH('tính băng dính sạch'!CC$3,FCSTSDV!$D$1:$L$1,0)),0)/'tính băng dính sạch'!$E63,1)</f>
        <v>0</v>
      </c>
      <c r="CD63" s="92">
        <f t="array" ref="CD63">+ROUND(IFERROR(INDEX(FCSTSDV!$D$2:$L$72,MATCH('tính băng dính sạch'!$D63,FCSTSDV!$C$2:$C$72,0),MATCH('tính băng dính sạch'!CD$3,FCSTSDV!$D$1:$L$1,0)),0)/'tính băng dính sạch'!$E63,1)</f>
        <v>0</v>
      </c>
      <c r="CE63" s="92">
        <f t="array" ref="CE63">+ROUND(IFERROR(INDEX(FCSTSDV!$D$2:$L$72,MATCH('tính băng dính sạch'!$D63,FCSTSDV!$C$2:$C$72,0),MATCH('tính băng dính sạch'!CE$3,FCSTSDV!$D$1:$L$1,0)),0)/'tính băng dính sạch'!$E63,1)</f>
        <v>0</v>
      </c>
      <c r="CF63" s="92">
        <f t="array" ref="CF63">+ROUND(IFERROR(INDEX(FCSTSDV!$D$2:$L$72,MATCH('tính băng dính sạch'!$D63,FCSTSDV!$C$2:$C$72,0),MATCH('tính băng dính sạch'!CF$3,FCSTSDV!$D$1:$L$1,0)),0)/'tính băng dính sạch'!$E63,1)</f>
        <v>0</v>
      </c>
      <c r="CG63" s="92">
        <f t="array" ref="CG63">+ROUND(IFERROR(INDEX(FCSTSDV!$D$2:$L$72,MATCH('tính băng dính sạch'!$D63,FCSTSDV!$C$2:$C$72,0),MATCH('tính băng dính sạch'!CG$3,FCSTSDV!$D$1:$L$1,0)),0)/'tính băng dính sạch'!$E63,1)</f>
        <v>0</v>
      </c>
      <c r="CH63" s="92">
        <f t="array" ref="CH63">+ROUND(IFERROR(INDEX(FCSTSDV!$D$2:$L$72,MATCH('tính băng dính sạch'!$D63,FCSTSDV!$C$2:$C$72,0),MATCH('tính băng dính sạch'!CH$3,FCSTSDV!$D$1:$L$1,0)),0)/'tính băng dính sạch'!$E63,1)</f>
        <v>0</v>
      </c>
      <c r="CI63" s="92">
        <f t="array" ref="CI63">+ROUND(IFERROR(INDEX(FCSTSDV!$D$2:$L$72,MATCH('tính băng dính sạch'!$D63,FCSTSDV!$C$2:$C$72,0),MATCH('tính băng dính sạch'!CI$3,FCSTSDV!$D$1:$L$1,0)),0)/'tính băng dính sạch'!$E63,1)</f>
        <v>0</v>
      </c>
      <c r="CJ63" s="92">
        <f t="array" ref="CJ63">+ROUND(IFERROR(INDEX(FCSTSDV!$D$2:$L$72,MATCH('tính băng dính sạch'!$D63,FCSTSDV!$C$2:$C$72,0),MATCH('tính băng dính sạch'!CJ$3,FCSTSDV!$D$1:$L$1,0)),0)/'tính băng dính sạch'!$E63,1)</f>
        <v>0</v>
      </c>
      <c r="CK63" s="92">
        <f t="array" ref="CK63">+ROUND(IFERROR(INDEX(FCSTSDV!$D$2:$L$72,MATCH('tính băng dính sạch'!$D63,FCSTSDV!$C$2:$C$72,0),MATCH('tính băng dính sạch'!CK$3,FCSTSDV!$D$1:$L$1,0)),0)/'tính băng dính sạch'!$E63,1)</f>
        <v>0</v>
      </c>
      <c r="CL63" s="92">
        <f t="array" ref="CL63">+ROUND(IFERROR(INDEX(FCSTSDV!$D$2:$L$72,MATCH('tính băng dính sạch'!$D63,FCSTSDV!$C$2:$C$72,0),MATCH('tính băng dính sạch'!CL$3,FCSTSDV!$D$1:$L$1,0)),0)/'tính băng dính sạch'!$E63,1)</f>
        <v>0</v>
      </c>
      <c r="CM63" s="92">
        <f t="array" ref="CM63">+ROUND(IFERROR(INDEX(FCSTSDV!$D$2:$L$72,MATCH('tính băng dính sạch'!$D63,FCSTSDV!$C$2:$C$72,0),MATCH('tính băng dính sạch'!CM$3,FCSTSDV!$D$1:$L$1,0)),0)/'tính băng dính sạch'!$E63,1)</f>
        <v>0</v>
      </c>
      <c r="CN63" s="92">
        <f t="array" ref="CN63">+ROUND(IFERROR(INDEX(FCSTSDV!$D$2:$L$72,MATCH('tính băng dính sạch'!$D63,FCSTSDV!$C$2:$C$72,0),MATCH('tính băng dính sạch'!CN$3,FCSTSDV!$D$1:$L$1,0)),0)/'tính băng dính sạch'!$E63,1)</f>
        <v>0</v>
      </c>
      <c r="CO63" s="92">
        <f t="array" ref="CO63">+ROUND(IFERROR(INDEX(FCSTSDV!$D$2:$L$72,MATCH('tính băng dính sạch'!$D63,FCSTSDV!$C$2:$C$72,0),MATCH('tính băng dính sạch'!CO$3,FCSTSDV!$D$1:$L$1,0)),0)/'tính băng dính sạch'!$E63,1)</f>
        <v>0</v>
      </c>
      <c r="CP63" s="92">
        <f t="array" ref="CP63">+ROUND(IFERROR(INDEX(FCSTSDV!$D$2:$L$72,MATCH('tính băng dính sạch'!$D63,FCSTSDV!$C$2:$C$72,0),MATCH('tính băng dính sạch'!CP$3,FCSTSDV!$D$1:$L$1,0)),0)/'tính băng dính sạch'!$E63,1)</f>
        <v>0</v>
      </c>
      <c r="CQ63" s="92">
        <f t="array" ref="CQ63">+ROUND(IFERROR(INDEX(FCSTSDV!$D$2:$L$72,MATCH('tính băng dính sạch'!$D63,FCSTSDV!$C$2:$C$72,0),MATCH('tính băng dính sạch'!CQ$3,FCSTSDV!$D$1:$L$1,0)),0)/'tính băng dính sạch'!$E63,1)</f>
        <v>0</v>
      </c>
    </row>
    <row r="64" spans="1:95" ht="20.100000000000001" hidden="1" customHeight="1">
      <c r="A64" s="807"/>
      <c r="B64" s="792"/>
      <c r="C64" s="77"/>
      <c r="D64" s="52" t="s">
        <v>42</v>
      </c>
      <c r="E64" s="53" t="s">
        <v>43</v>
      </c>
      <c r="F64" s="800"/>
      <c r="G64" s="800"/>
      <c r="H64" s="827"/>
      <c r="I64" s="87">
        <f>+SUM(I58:I63)</f>
        <v>0</v>
      </c>
      <c r="J64" s="93"/>
      <c r="K64" s="88" t="e">
        <f>F58+G58-SUM(K58:K63)</f>
        <v>#N/A</v>
      </c>
      <c r="L64" s="62" t="e">
        <f>+K64-SUM(L58:L63)</f>
        <v>#N/A</v>
      </c>
      <c r="M64" s="96">
        <f>+F58-SUM(M58:M63)</f>
        <v>113</v>
      </c>
      <c r="N64" s="96">
        <f>+F58-SUM(N58:N63)</f>
        <v>113</v>
      </c>
      <c r="O64" s="89">
        <f>+H58-SUM(O58:O63)</f>
        <v>529</v>
      </c>
      <c r="P64" s="89">
        <f>+H58-SUM(P58:P63)</f>
        <v>529</v>
      </c>
      <c r="Q64" s="89">
        <f>+H58-SUM(Q58:Q63)</f>
        <v>529</v>
      </c>
      <c r="R64" s="89">
        <f>+H58-SUM(R58:R63)</f>
        <v>529</v>
      </c>
      <c r="S64" s="89">
        <f>+R64-SUM(S58:S63)</f>
        <v>529</v>
      </c>
      <c r="T64" s="89">
        <f>+H58-SUM(T58:T63)</f>
        <v>529</v>
      </c>
      <c r="U64" s="89">
        <f>+T64-SUM(U58:U63)</f>
        <v>529</v>
      </c>
      <c r="V64" s="104">
        <f>+U64-SUM(V58:V63)</f>
        <v>529</v>
      </c>
      <c r="W64" s="90">
        <f>+H58+SUM(I58:I63)-SUM(W58:W63)</f>
        <v>529</v>
      </c>
      <c r="X64" s="105">
        <f>+H58+SUM(I58:I64)-SUM(X58:X63)</f>
        <v>529</v>
      </c>
      <c r="Y64" s="105">
        <f>+H58+SUM(I58:I63)-SUM(Y58:Y63)</f>
        <v>529</v>
      </c>
      <c r="Z64" s="105">
        <f>+Y64-SUM(Z58:Z63)</f>
        <v>529</v>
      </c>
      <c r="AA64" s="105">
        <f>H58+SUM(I58:I63)-SUM(AA58:AA63)</f>
        <v>529</v>
      </c>
      <c r="AB64" s="105">
        <f>+AA64-SUM(AB58:AB63)</f>
        <v>529</v>
      </c>
      <c r="AC64" s="105">
        <f>+H58+SUM(I58:I63)-SUM(AC58:AC63)</f>
        <v>529</v>
      </c>
      <c r="AD64" s="105">
        <f>+AC64-SUM(AD58:AD63)</f>
        <v>529</v>
      </c>
      <c r="AE64" s="105">
        <f>+H58+I64-SUM(AE58:AE63)</f>
        <v>529</v>
      </c>
      <c r="AF64" s="90" t="e">
        <f>+H58+SUM(I58:I63)-SUM(AF58:AF63)</f>
        <v>#N/A</v>
      </c>
      <c r="AG64" s="90">
        <f>+H58+I64-SUM(AG58:AG63)</f>
        <v>529</v>
      </c>
      <c r="AH64" s="90">
        <f>H58-SUM(AH58:AH63)</f>
        <v>529</v>
      </c>
      <c r="AI64" s="90">
        <f>+AH64-SUM(AI58:AI63)</f>
        <v>529</v>
      </c>
      <c r="AJ64" s="90">
        <f>+AI64-SUM(AJ58:AJ63)</f>
        <v>529</v>
      </c>
      <c r="AK64" s="90">
        <f>+H58+I64-SUM(AK58:AK63)</f>
        <v>529</v>
      </c>
      <c r="AL64" s="90">
        <f>+H58-SUM(AL58:AL63)</f>
        <v>529</v>
      </c>
      <c r="AM64" s="90">
        <f>+H58+I64-SUM(AM58:AM63)</f>
        <v>529</v>
      </c>
      <c r="AN64" s="90">
        <f>+H58+I64-SUM(AN58:AN63)</f>
        <v>529</v>
      </c>
      <c r="AO64" s="90">
        <f>+H58+I64-SUM(AO58:AO63)</f>
        <v>529</v>
      </c>
      <c r="AP64" s="90">
        <f>+H58+I64-SUM(AP58:AP63)</f>
        <v>529</v>
      </c>
      <c r="AQ64" s="90">
        <f>+H58+I64-SUM(AQ58:AQ63)</f>
        <v>529</v>
      </c>
      <c r="AR64" s="90">
        <f>+H58+I64-SUM(AR58:AR63)</f>
        <v>529</v>
      </c>
      <c r="AS64" s="90">
        <f>+H58+I64-SUM(AS58:AS63)</f>
        <v>529</v>
      </c>
      <c r="AT64" s="90">
        <f>+H58+I64-SUM(AT58:AT63)</f>
        <v>529</v>
      </c>
      <c r="AU64" s="90">
        <f>+H58+I64-SUM(AU58:AU63)</f>
        <v>529</v>
      </c>
      <c r="AV64" s="90">
        <f>+H58+I64-SUM(AV58:AV63)</f>
        <v>529</v>
      </c>
      <c r="AW64" s="90">
        <f>+AV64-SUM(AW58:AW63)</f>
        <v>529</v>
      </c>
      <c r="AX64" s="90">
        <f>+$H58+$I64-SUM(AX58:AX63)</f>
        <v>529</v>
      </c>
      <c r="AY64" s="90">
        <f>+$H58+$I64-SUM(AY58:AY63)</f>
        <v>529</v>
      </c>
      <c r="AZ64" s="90">
        <f>+$H58+$I64-SUM(AZ58:AZ63)</f>
        <v>529</v>
      </c>
      <c r="BA64" s="90">
        <f>+AZ64-SUM(BA58:BA63)</f>
        <v>529</v>
      </c>
      <c r="BB64" s="90">
        <f>+BA64-SUM(BB58:BB63)</f>
        <v>529</v>
      </c>
      <c r="BC64" s="90">
        <f>+BB64-SUM(BC58:BC63)</f>
        <v>529</v>
      </c>
      <c r="BD64" s="90">
        <f>+BC64-SUM(BD58:BD63)</f>
        <v>529</v>
      </c>
      <c r="BE64" s="90">
        <f>$H58+$I$64-SUM(BE58:BE63)</f>
        <v>529</v>
      </c>
      <c r="BF64" s="90">
        <f>$H58+$I$64-SUM(BF58:BF63)</f>
        <v>529</v>
      </c>
      <c r="BG64" s="90">
        <f>$H58+$I$64-SUM(BG58:BG63)</f>
        <v>529</v>
      </c>
      <c r="BH64" s="90">
        <f>$H58+$I$64-SUM(BH58:BH63)</f>
        <v>529</v>
      </c>
      <c r="BI64" s="90">
        <f t="shared" ref="BI64:CI64" si="18">$H58+$I$64-SUM(BI58:BI63)</f>
        <v>529</v>
      </c>
      <c r="BJ64" s="90">
        <f t="shared" si="18"/>
        <v>529</v>
      </c>
      <c r="BK64" s="90">
        <f t="shared" si="18"/>
        <v>529</v>
      </c>
      <c r="BL64" s="90">
        <f t="shared" si="18"/>
        <v>529</v>
      </c>
      <c r="BM64" s="90">
        <f t="shared" si="18"/>
        <v>529</v>
      </c>
      <c r="BN64" s="90">
        <f t="shared" si="18"/>
        <v>529</v>
      </c>
      <c r="BO64" s="90">
        <f t="shared" si="18"/>
        <v>529</v>
      </c>
      <c r="BP64" s="90">
        <f t="shared" si="18"/>
        <v>529</v>
      </c>
      <c r="BQ64" s="90">
        <f t="shared" si="18"/>
        <v>529</v>
      </c>
      <c r="BR64" s="90">
        <f t="shared" si="18"/>
        <v>529</v>
      </c>
      <c r="BS64" s="90">
        <f t="shared" si="18"/>
        <v>529</v>
      </c>
      <c r="BT64" s="90">
        <f t="shared" si="18"/>
        <v>529</v>
      </c>
      <c r="BU64" s="90">
        <f t="shared" si="18"/>
        <v>529</v>
      </c>
      <c r="BV64" s="90">
        <f t="shared" si="18"/>
        <v>529</v>
      </c>
      <c r="BW64" s="90">
        <f t="shared" si="18"/>
        <v>529</v>
      </c>
      <c r="BX64" s="90">
        <f t="shared" si="18"/>
        <v>529</v>
      </c>
      <c r="BY64" s="90">
        <f t="shared" si="18"/>
        <v>529</v>
      </c>
      <c r="BZ64" s="90">
        <f t="shared" si="18"/>
        <v>529</v>
      </c>
      <c r="CA64" s="90">
        <f t="shared" si="18"/>
        <v>529</v>
      </c>
      <c r="CB64" s="90">
        <f t="shared" si="18"/>
        <v>529</v>
      </c>
      <c r="CC64" s="90">
        <f t="shared" si="18"/>
        <v>529</v>
      </c>
      <c r="CD64" s="90">
        <f t="shared" si="18"/>
        <v>529</v>
      </c>
      <c r="CE64" s="90">
        <f t="shared" si="18"/>
        <v>529</v>
      </c>
      <c r="CF64" s="90">
        <f t="shared" si="18"/>
        <v>529</v>
      </c>
      <c r="CG64" s="90">
        <f t="shared" si="18"/>
        <v>529</v>
      </c>
      <c r="CH64" s="90">
        <f t="shared" si="18"/>
        <v>529</v>
      </c>
      <c r="CI64" s="90">
        <f t="shared" si="18"/>
        <v>529</v>
      </c>
      <c r="CJ64" s="90">
        <f t="shared" ref="CJ64:CQ64" si="19">+CI64-SUM(CJ58:CJ63)</f>
        <v>529</v>
      </c>
      <c r="CK64" s="90">
        <f t="shared" si="19"/>
        <v>529</v>
      </c>
      <c r="CL64" s="90">
        <f t="shared" si="19"/>
        <v>529</v>
      </c>
      <c r="CM64" s="90">
        <f t="shared" si="19"/>
        <v>529</v>
      </c>
      <c r="CN64" s="90">
        <f t="shared" si="19"/>
        <v>529</v>
      </c>
      <c r="CO64" s="90">
        <f t="shared" si="19"/>
        <v>529</v>
      </c>
      <c r="CP64" s="90">
        <f t="shared" si="19"/>
        <v>529</v>
      </c>
      <c r="CQ64" s="90">
        <f t="shared" si="19"/>
        <v>529</v>
      </c>
    </row>
    <row r="65" spans="1:95" ht="20.100000000000001" hidden="1" customHeight="1">
      <c r="A65" s="806" t="s">
        <v>148</v>
      </c>
      <c r="B65" s="791" t="s">
        <v>151</v>
      </c>
      <c r="C65" s="843" t="s">
        <v>107</v>
      </c>
      <c r="D65" s="73" t="s">
        <v>150</v>
      </c>
      <c r="E65" s="44">
        <v>3000</v>
      </c>
      <c r="F65" s="798">
        <v>200</v>
      </c>
      <c r="G65" s="798">
        <v>268</v>
      </c>
      <c r="H65" s="826" t="e">
        <f>+VLOOKUP(A65,#REF!,5,0)</f>
        <v>#REF!</v>
      </c>
      <c r="I65" s="79">
        <f>+ROUND(IFERROR(VLOOKUP(D65,FCSTSDV!$C$2:$C$72,26,0),0)/'tính băng dính sạch'!E65+0,0)</f>
        <v>0</v>
      </c>
      <c r="J65" s="80">
        <f>+IFERROR(VLOOKUP(D65,FCSTSDV!$C$2:$L$72,84,0),0)</f>
        <v>0</v>
      </c>
      <c r="K65" s="80">
        <f t="array" ref="K65">+IFERROR(INDEX(FCSTSDV!$D$2:$L$72,MATCH('tính băng dính sạch'!$D65,FCSTSDV!$C$2:$C$72,0),MATCH('tính băng dính sạch'!K$3,FCSTSDV!$D$1:$L$1,0)),0)/'tính băng dính sạch'!$E65</f>
        <v>0</v>
      </c>
      <c r="L65" s="80">
        <f t="array" ref="L65">+IFERROR(INDEX(FCSTSDV!$D$2:$L$72,MATCH('tính băng dính sạch'!$D65,FCSTSDV!$C$2:$C$72,0),MATCH('tính băng dính sạch'!L$3,FCSTSDV!$D$1:$L$1,0)),0)/'tính băng dính sạch'!$E65</f>
        <v>0</v>
      </c>
      <c r="M65" s="11">
        <f t="array" ref="M65">+IFERROR(INDEX(FCSTSDV!$D$2:$L$72,MATCH('tính băng dính sạch'!$D65,FCSTSDV!$C$2:$C$72,0),MATCH('tính băng dính sạch'!M$3,FCSTSDV!$D$1:$L$1,0)),0)/'tính băng dính sạch'!$E65</f>
        <v>0</v>
      </c>
      <c r="N65" s="11">
        <f t="array" ref="N65">+IFERROR(INDEX(FCSTSDV!$D$2:$L$72,MATCH('tính băng dính sạch'!$D65,FCSTSDV!$C$2:$C$72,0),MATCH('tính băng dính sạch'!N$3,FCSTSDV!$D$1:$L$1,0)),0)/'tính băng dính sạch'!$E65</f>
        <v>0</v>
      </c>
      <c r="O65" s="11">
        <f t="array" ref="O65">+IFERROR(INDEX(FCSTSDV!$D$2:$L$72,MATCH('tính băng dính sạch'!$D65,FCSTSDV!$C$2:$C$72,0),MATCH('tính băng dính sạch'!O$3,FCSTSDV!$D$1:$L$1,0)),0)/'tính băng dính sạch'!$E65</f>
        <v>0</v>
      </c>
      <c r="P65" s="11">
        <f t="array" ref="P65">+IFERROR(INDEX(FCSTSDV!$D$2:$L$72,MATCH('tính băng dính sạch'!$D65,FCSTSDV!$C$2:$C$72,0),MATCH('tính băng dính sạch'!P$3,FCSTSDV!$D$1:$L$1,0)),0)/'tính băng dính sạch'!$E65</f>
        <v>0</v>
      </c>
      <c r="Q65" s="11">
        <f t="array" ref="Q65">+IFERROR(INDEX(FCSTSDV!$D$2:$L$72,MATCH('tính băng dính sạch'!$D65,FCSTSDV!$C$2:$C$72,0),MATCH('tính băng dính sạch'!Q$3,FCSTSDV!$D$1:$L$1,0)),0)/'tính băng dính sạch'!$E65</f>
        <v>0</v>
      </c>
      <c r="R65" s="11">
        <f t="array" ref="R65">+IFERROR(INDEX(FCSTSDV!$D$2:$L$72,MATCH('tính băng dính sạch'!$D65,FCSTSDV!$C$2:$C$72,0),MATCH('tính băng dính sạch'!R$3,FCSTSDV!$D$1:$L$1,0)),0)/'tính băng dính sạch'!$E65</f>
        <v>0</v>
      </c>
      <c r="S65" s="11">
        <f t="array" ref="S65">+IFERROR(INDEX(FCSTSDV!$D$2:$L$72,MATCH('tính băng dính sạch'!$D65,FCSTSDV!$C$2:$C$72,0),MATCH('tính băng dính sạch'!S$3,FCSTSDV!$D$1:$L$1,0)),0)/'tính băng dính sạch'!$E65</f>
        <v>0</v>
      </c>
      <c r="T65" s="11">
        <f t="array" ref="T65">+IFERROR(INDEX(FCSTSDV!$D$2:$L$72,MATCH('tính băng dính sạch'!$D65,FCSTSDV!$C$2:$C$72,0),MATCH('tính băng dính sạch'!T$3,FCSTSDV!$D$1:$L$1,0)),0)/'tính băng dính sạch'!$E65</f>
        <v>0</v>
      </c>
      <c r="U65" s="11">
        <f t="array" ref="U65">+IFERROR(INDEX(FCSTSDV!$D$2:$L$72,MATCH('tính băng dính sạch'!$D65,FCSTSDV!$C$2:$C$72,0),MATCH('tính băng dính sạch'!U$3,FCSTSDV!$D$1:$L$1,0)),0)/'tính băng dính sạch'!$E65</f>
        <v>0</v>
      </c>
      <c r="V65" s="98">
        <f t="array" ref="V65">+IFERROR(INDEX(FCSTSDV!$D$2:$L$72,MATCH('tính băng dính sạch'!$D65,FCSTSDV!$C$2:$C$72,0),MATCH('tính băng dính sạch'!V$3,FCSTSDV!$D$1:$L$1,0)),0)/'tính băng dính sạch'!$E65</f>
        <v>0</v>
      </c>
      <c r="W65" s="99">
        <f t="array" ref="W65">+IFERROR(INDEX(FCSTSDV!$D$2:$L$72,MATCH('tính băng dính sạch'!$D65,FCSTSDV!$C$2:$C$72,0),MATCH('tính băng dính sạch'!W$3,FCSTSDV!$D$1:$L$1,0)),0)/'tính băng dính sạch'!$E65</f>
        <v>0</v>
      </c>
      <c r="X65" s="100">
        <f t="array" ref="X65">+IFERROR(INDEX(FCSTSDV!$D$2:$L$72,MATCH('tính băng dính sạch'!$D65,FCSTSDV!$C$2:$C$72,0),MATCH('tính băng dính sạch'!X$3,FCSTSDV!$D$1:$L$1,0)),0)/'tính băng dính sạch'!$E65</f>
        <v>0</v>
      </c>
      <c r="Y65" s="100">
        <f t="array" ref="Y65">+IFERROR(INDEX(FCSTSDV!$D$2:$L$72,MATCH('tính băng dính sạch'!$D65,FCSTSDV!$C$2:$C$72,0),MATCH('tính băng dính sạch'!Y$3,FCSTSDV!$D$1:$L$1,0)),0)/'tính băng dính sạch'!$E65</f>
        <v>0</v>
      </c>
      <c r="Z65" s="100">
        <f t="array" ref="Z65">+IFERROR(INDEX(FCSTSDV!$D$2:$L$72,MATCH('tính băng dính sạch'!$D65,FCSTSDV!$C$2:$C$72,0),MATCH('tính băng dính sạch'!Z$3,FCSTSDV!$D$1:$L$1,0)),0)/'tính băng dính sạch'!$E65</f>
        <v>0</v>
      </c>
      <c r="AA65" s="100">
        <f t="array" ref="AA65">+IFERROR(INDEX(FCSTSDV!$D$2:$L$72,MATCH('tính băng dính sạch'!$D65,FCSTSDV!$C$2:$C$72,0),MATCH('tính băng dính sạch'!AA$3,FCSTSDV!$D$1:$L$1,0)),0)/'tính băng dính sạch'!$E65</f>
        <v>0</v>
      </c>
      <c r="AB65" s="100">
        <f t="array" ref="AB65">+IFERROR(INDEX(FCSTSDV!$D$2:$L$72,MATCH('tính băng dính sạch'!$D65,FCSTSDV!$C$2:$C$72,0),MATCH('tính băng dính sạch'!AB$3,FCSTSDV!$D$1:$L$1,0)),0)/'tính băng dính sạch'!$E65</f>
        <v>0</v>
      </c>
      <c r="AC65" s="100">
        <f t="array" ref="AC65">+IFERROR(INDEX(FCSTSDV!$D$2:$L$72,MATCH('tính băng dính sạch'!$D65,FCSTSDV!$C$2:$C$72,0),MATCH('tính băng dính sạch'!AC$3,FCSTSDV!$D$1:$L$1,0)),0)/'tính băng dính sạch'!$E65</f>
        <v>0</v>
      </c>
      <c r="AD65" s="100">
        <f t="array" ref="AD65">+IFERROR(INDEX(FCSTSDV!$D$2:$L$72,MATCH('tính băng dính sạch'!$D65,FCSTSDV!$C$2:$C$72,0),MATCH('tính băng dính sạch'!AD$3,FCSTSDV!$D$1:$L$1,0)),0)/'tính băng dính sạch'!$E65</f>
        <v>0</v>
      </c>
      <c r="AE65" s="100">
        <f t="array" ref="AE65">+IFERROR(INDEX(FCSTSDV!$D$2:$L$72,MATCH('tính băng dính sạch'!$D65,FCSTSDV!$C$2:$C$72,0),MATCH('tính băng dính sạch'!AE$3,FCSTSDV!$D$1:$L$1,0)),0)/'tính băng dính sạch'!$E65</f>
        <v>0</v>
      </c>
      <c r="AF65" s="99">
        <f t="array" ref="AF65">+IFERROR(INDEX(FCSTSDV!$D$2:$L$72,MATCH('tính băng dính sạch'!$D65,FCSTSDV!$C$2:$C$72,0),MATCH('tính băng dính sạch'!AF$3,FCSTSDV!$D$1:$L$1,0))/'tính băng dính sạch'!$E65,0)</f>
        <v>0</v>
      </c>
      <c r="AG65" s="99">
        <f t="array" ref="AG65">+ROUND(IFERROR(INDEX(FCSTSDV!$D$2:$L$72,MATCH('tính băng dính sạch'!$D65,FCSTSDV!$C$2:$C$72,0),MATCH('tính băng dính sạch'!AG$3,FCSTSDV!$D$1:$L$1,0)),0)/'tính băng dính sạch'!$E65,1)</f>
        <v>0</v>
      </c>
      <c r="AH65" s="99">
        <f t="array" ref="AH65">+ROUND(IFERROR(INDEX(FCSTSDV!$D$2:$L$72,MATCH('tính băng dính sạch'!$D65,FCSTSDV!$C$2:$C$72,0),MATCH('tính băng dính sạch'!AH$3,FCSTSDV!$D$1:$L$1,0)),0)/'tính băng dính sạch'!$E65,1)</f>
        <v>0</v>
      </c>
      <c r="AI65" s="99">
        <f t="array" ref="AI65">+ROUND(IFERROR(INDEX(FCSTSDV!$D$2:$L$72,MATCH('tính băng dính sạch'!$D65,FCSTSDV!$C$2:$C$72,0),MATCH('tính băng dính sạch'!AI$3,FCSTSDV!$D$1:$L$1,0)),0)/'tính băng dính sạch'!$E65,1)</f>
        <v>0</v>
      </c>
      <c r="AJ65" s="99">
        <f t="array" ref="AJ65">+ROUND(IFERROR(INDEX(FCSTSDV!$D$2:$L$72,MATCH('tính băng dính sạch'!$D65,FCSTSDV!$C$2:$C$72,0),MATCH('tính băng dính sạch'!AJ$3,FCSTSDV!$D$1:$L$1,0)),0)/'tính băng dính sạch'!$E65,1)</f>
        <v>0</v>
      </c>
      <c r="AK65" s="99">
        <f t="array" ref="AK65">+ROUND(IFERROR(INDEX(FCSTSDV!$D$2:$L$72,MATCH('tính băng dính sạch'!$D65,FCSTSDV!$C$2:$C$72,0),MATCH('tính băng dính sạch'!AK$3,FCSTSDV!$D$1:$L$1,0)),0)/'tính băng dính sạch'!$E65,1)</f>
        <v>0</v>
      </c>
      <c r="AL65" s="99">
        <f t="array" ref="AL65">+ROUND(IFERROR(INDEX(FCSTSDV!$D$2:$L$72,MATCH('tính băng dính sạch'!$D65,FCSTSDV!$C$2:$C$72,0),MATCH('tính băng dính sạch'!AL$3,FCSTSDV!$D$1:$L$1,0)),0)/'tính băng dính sạch'!$E65,1)</f>
        <v>0</v>
      </c>
      <c r="AM65" s="99">
        <f t="array" ref="AM65">+ROUND(IFERROR(INDEX(FCSTSDV!$D$2:$L$72,MATCH('tính băng dính sạch'!$D65,FCSTSDV!$C$2:$C$72,0),MATCH('tính băng dính sạch'!AM$3,FCSTSDV!$D$1:$L$1,0)),0)/'tính băng dính sạch'!$E65,1)</f>
        <v>0</v>
      </c>
      <c r="AN65" s="99">
        <f t="array" ref="AN65">+ROUND(IFERROR(INDEX(FCSTSDV!$D$2:$L$72,MATCH('tính băng dính sạch'!$D65,FCSTSDV!$C$2:$C$72,0),MATCH('tính băng dính sạch'!AN$3,FCSTSDV!$D$1:$L$1,0)),0)/'tính băng dính sạch'!$E65,1)</f>
        <v>0</v>
      </c>
      <c r="AO65" s="99">
        <f t="array" ref="AO65">+ROUND(IFERROR(INDEX(FCSTSDV!$D$2:$L$72,MATCH('tính băng dính sạch'!$D65,FCSTSDV!$C$2:$C$72,0),MATCH('tính băng dính sạch'!AO$3,FCSTSDV!$D$1:$L$1,0)),0)/'tính băng dính sạch'!$E65,1)</f>
        <v>0</v>
      </c>
      <c r="AP65" s="99">
        <f t="array" ref="AP65">+ROUND(IFERROR(INDEX(FCSTSDV!$D$2:$L$72,MATCH('tính băng dính sạch'!$D65,FCSTSDV!$C$2:$C$72,0),MATCH('tính băng dính sạch'!AP$3,FCSTSDV!$D$1:$L$1,0)),0)/'tính băng dính sạch'!$E65,1)</f>
        <v>0</v>
      </c>
      <c r="AQ65" s="99">
        <f t="array" ref="AQ65">+ROUND(IFERROR(INDEX(FCSTSDV!$D$2:$L$72,MATCH('tính băng dính sạch'!$D65,FCSTSDV!$C$2:$C$72,0),MATCH('tính băng dính sạch'!AQ$3,FCSTSDV!$D$1:$L$1,0)),0)/'tính băng dính sạch'!$E65,1)</f>
        <v>0</v>
      </c>
      <c r="AR65" s="99">
        <f t="array" ref="AR65">+ROUND(IFERROR(INDEX(FCSTSDV!$D$2:$L$72,MATCH('tính băng dính sạch'!$D65,FCSTSDV!$C$2:$C$72,0),MATCH('tính băng dính sạch'!AR$3,FCSTSDV!$D$1:$L$1,0)),0)/'tính băng dính sạch'!$E65,1)</f>
        <v>0</v>
      </c>
      <c r="AS65" s="99">
        <f t="array" ref="AS65">+ROUND(IFERROR(INDEX(FCSTSDV!$D$2:$L$72,MATCH('tính băng dính sạch'!$D65,FCSTSDV!$C$2:$C$72,0),MATCH('tính băng dính sạch'!AS$3,FCSTSDV!$D$1:$L$1,0)),0)/'tính băng dính sạch'!$E65,1)</f>
        <v>0</v>
      </c>
      <c r="AT65" s="99">
        <f t="array" ref="AT65">+ROUND(IFERROR(INDEX(FCSTSDV!$D$2:$L$72,MATCH('tính băng dính sạch'!$D65,FCSTSDV!$C$2:$C$72,0),MATCH('tính băng dính sạch'!AT$3,FCSTSDV!$D$1:$L$1,0)),0)/'tính băng dính sạch'!$E65,1)</f>
        <v>0</v>
      </c>
      <c r="AU65" s="99">
        <f t="array" ref="AU65">+ROUND(IFERROR(INDEX(FCSTSDV!$D$2:$L$72,MATCH('tính băng dính sạch'!$D65,FCSTSDV!$C$2:$C$72,0),MATCH('tính băng dính sạch'!AU$3,FCSTSDV!$D$1:$L$1,0)),0)/'tính băng dính sạch'!$E65,1)</f>
        <v>0</v>
      </c>
      <c r="AV65" s="99">
        <f t="array" ref="AV65">+ROUND(IFERROR(INDEX(FCSTSDV!$D$2:$L$72,MATCH('tính băng dính sạch'!$D65,FCSTSDV!$C$2:$C$72,0),MATCH('tính băng dính sạch'!AV$3,FCSTSDV!$D$1:$L$1,0)),0)/'tính băng dính sạch'!$E65,1)</f>
        <v>0</v>
      </c>
      <c r="AW65" s="99">
        <f t="array" ref="AW65">+ROUND(IFERROR(INDEX(FCSTSDV!$D$2:$L$72,MATCH('tính băng dính sạch'!$D65,FCSTSDV!$C$2:$C$72,0),MATCH('tính băng dính sạch'!AW$3,FCSTSDV!$D$1:$L$1,0)),0)/'tính băng dính sạch'!$E65,1)</f>
        <v>0</v>
      </c>
      <c r="AX65" s="99">
        <f t="array" ref="AX65">+ROUND(IFERROR(INDEX(FCSTSDV!$D$2:$L$72,MATCH('tính băng dính sạch'!$D65,FCSTSDV!$C$2:$C$72,0),MATCH('tính băng dính sạch'!AX$3,FCSTSDV!$D$1:$L$1,0)),0)/'tính băng dính sạch'!$E65,1)</f>
        <v>0</v>
      </c>
      <c r="AY65" s="99">
        <f t="array" ref="AY65">+ROUND(IFERROR(INDEX(FCSTSDV!$D$2:$L$72,MATCH('tính băng dính sạch'!$D65,FCSTSDV!$C$2:$C$72,0),MATCH('tính băng dính sạch'!AY$3,FCSTSDV!$D$1:$L$1,0)),0)/'tính băng dính sạch'!$E65,1)</f>
        <v>0</v>
      </c>
      <c r="AZ65" s="99">
        <f t="array" ref="AZ65">+ROUND(IFERROR(INDEX(FCSTSDV!$D$2:$L$72,MATCH('tính băng dính sạch'!$D65,FCSTSDV!$C$2:$C$72,0),MATCH('tính băng dính sạch'!AZ$3,FCSTSDV!$D$1:$L$1,0)),0)/'tính băng dính sạch'!$E65,1)</f>
        <v>0</v>
      </c>
      <c r="BA65" s="99">
        <f t="array" ref="BA65">+ROUND(IFERROR(INDEX(FCSTSDV!$D$2:$L$72,MATCH('tính băng dính sạch'!$D65,FCSTSDV!$C$2:$C$72,0),MATCH('tính băng dính sạch'!BA$3,FCSTSDV!$D$1:$L$1,0)),0)/'tính băng dính sạch'!$E65,1)</f>
        <v>0</v>
      </c>
      <c r="BB65" s="99">
        <f t="array" ref="BB65">+ROUND(IFERROR(INDEX(FCSTSDV!$D$2:$L$72,MATCH('tính băng dính sạch'!$D65,FCSTSDV!$C$2:$C$72,0),MATCH('tính băng dính sạch'!BB$3,FCSTSDV!$D$1:$L$1,0)),0)/'tính băng dính sạch'!$E65,1)</f>
        <v>0</v>
      </c>
      <c r="BC65" s="99">
        <f t="array" ref="BC65">+ROUND(IFERROR(INDEX(FCSTSDV!$D$2:$L$72,MATCH('tính băng dính sạch'!$D65,FCSTSDV!$C$2:$C$72,0),MATCH('tính băng dính sạch'!BC$3,FCSTSDV!$D$1:$L$1,0)),0)/'tính băng dính sạch'!$E65,1)</f>
        <v>0</v>
      </c>
      <c r="BD65" s="99">
        <f t="array" ref="BD65">+ROUND(IFERROR(INDEX(FCSTSDV!$D$2:$L$72,MATCH('tính băng dính sạch'!$D65,FCSTSDV!$C$2:$C$72,0),MATCH('tính băng dính sạch'!BD$3,FCSTSDV!$D$1:$L$1,0)),0)/'tính băng dính sạch'!$E65,1)</f>
        <v>0</v>
      </c>
      <c r="BE65" s="99">
        <f t="array" ref="BE65">+ROUND(IFERROR(INDEX(FCSTSDV!$D$2:$L$72,MATCH('tính băng dính sạch'!$D65,FCSTSDV!$C$2:$C$72,0),MATCH('tính băng dính sạch'!BE$3,FCSTSDV!$D$1:$L$1,0)),0)/'tính băng dính sạch'!$E65,1)</f>
        <v>0</v>
      </c>
      <c r="BF65" s="99">
        <f t="array" ref="BF65">+ROUND(IFERROR(INDEX(FCSTSDV!$D$2:$L$72,MATCH('tính băng dính sạch'!$D65,FCSTSDV!$C$2:$C$72,0),MATCH('tính băng dính sạch'!BF$3,FCSTSDV!$D$1:$L$1,0)),0)/'tính băng dính sạch'!$E65,1)</f>
        <v>0</v>
      </c>
      <c r="BG65" s="99">
        <f t="array" ref="BG65">+ROUND(IFERROR(INDEX(FCSTSDV!$D$2:$L$72,MATCH('tính băng dính sạch'!$D65,FCSTSDV!$C$2:$C$72,0),MATCH('tính băng dính sạch'!BG$3,FCSTSDV!$D$1:$L$1,0)),0)/'tính băng dính sạch'!$E65,1)</f>
        <v>0</v>
      </c>
      <c r="BH65" s="99">
        <f t="array" ref="BH65">+ROUND(IFERROR(INDEX(FCSTSDV!$D$2:$L$72,MATCH('tính băng dính sạch'!$D65,FCSTSDV!$C$2:$C$72,0),MATCH('tính băng dính sạch'!BH$3,FCSTSDV!$D$1:$L$1,0)),0)/'tính băng dính sạch'!$E65,1)</f>
        <v>0</v>
      </c>
      <c r="BI65" s="99">
        <f t="array" ref="BI65">+ROUND(IFERROR(INDEX(FCSTSDV!$D$2:$L$72,MATCH('tính băng dính sạch'!$D65,FCSTSDV!$C$2:$C$72,0),MATCH('tính băng dính sạch'!BI$3,FCSTSDV!$D$1:$L$1,0)),0)/'tính băng dính sạch'!$E65,1)</f>
        <v>0</v>
      </c>
      <c r="BJ65" s="99">
        <f t="array" ref="BJ65">+ROUND(IFERROR(INDEX(FCSTSDV!$D$2:$L$72,MATCH('tính băng dính sạch'!$D65,FCSTSDV!$C$2:$C$72,0),MATCH('tính băng dính sạch'!BJ$3,FCSTSDV!$D$1:$L$1,0)),0)/'tính băng dính sạch'!$E65,1)</f>
        <v>0</v>
      </c>
      <c r="BK65" s="99">
        <f t="array" ref="BK65">+ROUND(IFERROR(INDEX(FCSTSDV!$D$2:$L$72,MATCH('tính băng dính sạch'!$D65,FCSTSDV!$C$2:$C$72,0),MATCH('tính băng dính sạch'!BK$3,FCSTSDV!$D$1:$L$1,0)),0)/'tính băng dính sạch'!$E65,1)</f>
        <v>0</v>
      </c>
      <c r="BL65" s="99">
        <f t="array" ref="BL65">+ROUND(IFERROR(INDEX(FCSTSDV!$D$2:$L$72,MATCH('tính băng dính sạch'!$D65,FCSTSDV!$C$2:$C$72,0),MATCH('tính băng dính sạch'!BL$3,FCSTSDV!$D$1:$L$1,0)),0)/'tính băng dính sạch'!$E65,1)</f>
        <v>0</v>
      </c>
      <c r="BM65" s="99">
        <f t="array" ref="BM65">+ROUND(IFERROR(INDEX(FCSTSDV!$D$2:$L$72,MATCH('tính băng dính sạch'!$D65,FCSTSDV!$C$2:$C$72,0),MATCH('tính băng dính sạch'!BM$3,FCSTSDV!$D$1:$L$1,0)),0)/'tính băng dính sạch'!$E65,1)</f>
        <v>0</v>
      </c>
      <c r="BN65" s="99">
        <f t="array" ref="BN65">+ROUND(IFERROR(INDEX(FCSTSDV!$D$2:$L$72,MATCH('tính băng dính sạch'!$D65,FCSTSDV!$C$2:$C$72,0),MATCH('tính băng dính sạch'!BN$3,FCSTSDV!$D$1:$L$1,0)),0)/'tính băng dính sạch'!$E65,1)</f>
        <v>0</v>
      </c>
      <c r="BO65" s="99">
        <f t="array" ref="BO65">+ROUND(IFERROR(INDEX(FCSTSDV!$D$2:$L$72,MATCH('tính băng dính sạch'!$D65,FCSTSDV!$C$2:$C$72,0),MATCH('tính băng dính sạch'!BO$3,FCSTSDV!$D$1:$L$1,0)),0)/'tính băng dính sạch'!$E65,1)</f>
        <v>0</v>
      </c>
      <c r="BP65" s="99">
        <f t="array" ref="BP65">+ROUND(IFERROR(INDEX(FCSTSDV!$D$2:$L$72,MATCH('tính băng dính sạch'!$D65,FCSTSDV!$C$2:$C$72,0),MATCH('tính băng dính sạch'!BP$3,FCSTSDV!$D$1:$L$1,0)),0)/'tính băng dính sạch'!$E65,1)</f>
        <v>0</v>
      </c>
      <c r="BQ65" s="99">
        <f t="array" ref="BQ65">+ROUND(IFERROR(INDEX(FCSTSDV!$D$2:$L$72,MATCH('tính băng dính sạch'!$D65,FCSTSDV!$C$2:$C$72,0),MATCH('tính băng dính sạch'!BQ$3,FCSTSDV!$D$1:$L$1,0)),0)/'tính băng dính sạch'!$E65,1)</f>
        <v>0</v>
      </c>
      <c r="BR65" s="99">
        <f t="array" ref="BR65">+ROUND(IFERROR(INDEX(FCSTSDV!$D$2:$L$72,MATCH('tính băng dính sạch'!$D65,FCSTSDV!$C$2:$C$72,0),MATCH('tính băng dính sạch'!BR$3,FCSTSDV!$D$1:$L$1,0)),0)/'tính băng dính sạch'!$E65,1)</f>
        <v>0</v>
      </c>
      <c r="BS65" s="99">
        <f t="array" ref="BS65">+ROUND(IFERROR(INDEX(FCSTSDV!$D$2:$L$72,MATCH('tính băng dính sạch'!$D65,FCSTSDV!$C$2:$C$72,0),MATCH('tính băng dính sạch'!BS$3,FCSTSDV!$D$1:$L$1,0)),0)/'tính băng dính sạch'!$E65,1)</f>
        <v>0</v>
      </c>
      <c r="BT65" s="99">
        <f t="array" ref="BT65">+ROUND(IFERROR(INDEX(FCSTSDV!$D$2:$L$72,MATCH('tính băng dính sạch'!$D65,FCSTSDV!$C$2:$C$72,0),MATCH('tính băng dính sạch'!BT$3,FCSTSDV!$D$1:$L$1,0)),0)/'tính băng dính sạch'!$E65,1)</f>
        <v>0</v>
      </c>
      <c r="BU65" s="99">
        <f t="array" ref="BU65">+ROUND(IFERROR(INDEX(FCSTSDV!$D$2:$L$72,MATCH('tính băng dính sạch'!$D65,FCSTSDV!$C$2:$C$72,0),MATCH('tính băng dính sạch'!BU$3,FCSTSDV!$D$1:$L$1,0)),0)/'tính băng dính sạch'!$E65,1)</f>
        <v>0</v>
      </c>
      <c r="BV65" s="99">
        <f t="array" ref="BV65">+ROUND(IFERROR(INDEX(FCSTSDV!$D$2:$L$72,MATCH('tính băng dính sạch'!$D65,FCSTSDV!$C$2:$C$72,0),MATCH('tính băng dính sạch'!BV$3,FCSTSDV!$D$1:$L$1,0)),0)/'tính băng dính sạch'!$E65,1)</f>
        <v>0</v>
      </c>
      <c r="BW65" s="99">
        <f t="array" ref="BW65">+ROUND(IFERROR(INDEX(FCSTSDV!$D$2:$L$72,MATCH('tính băng dính sạch'!$D65,FCSTSDV!$C$2:$C$72,0),MATCH('tính băng dính sạch'!BW$3,FCSTSDV!$D$1:$L$1,0)),0)/'tính băng dính sạch'!$E65,1)</f>
        <v>0</v>
      </c>
      <c r="BX65" s="99">
        <f t="array" ref="BX65">+ROUND(IFERROR(INDEX(FCSTSDV!$D$2:$L$72,MATCH('tính băng dính sạch'!$D65,FCSTSDV!$C$2:$C$72,0),MATCH('tính băng dính sạch'!BX$3,FCSTSDV!$D$1:$L$1,0)),0)/'tính băng dính sạch'!$E65,1)</f>
        <v>0</v>
      </c>
      <c r="BY65" s="99">
        <f t="array" ref="BY65">+ROUND(IFERROR(INDEX(FCSTSDV!$D$2:$L$72,MATCH('tính băng dính sạch'!$D65,FCSTSDV!$C$2:$C$72,0),MATCH('tính băng dính sạch'!BY$3,FCSTSDV!$D$1:$L$1,0)),0)/'tính băng dính sạch'!$E65,1)</f>
        <v>0</v>
      </c>
      <c r="BZ65" s="99">
        <f t="array" ref="BZ65">+ROUND(IFERROR(INDEX(FCSTSDV!$D$2:$L$72,MATCH('tính băng dính sạch'!$D65,FCSTSDV!$C$2:$C$72,0),MATCH('tính băng dính sạch'!BZ$3,FCSTSDV!$D$1:$L$1,0)),0)/'tính băng dính sạch'!$E65,1)</f>
        <v>0</v>
      </c>
      <c r="CA65" s="99">
        <f t="array" ref="CA65">+ROUND(IFERROR(INDEX(FCSTSDV!$D$2:$L$72,MATCH('tính băng dính sạch'!$D65,FCSTSDV!$C$2:$C$72,0),MATCH('tính băng dính sạch'!CA$3,FCSTSDV!$D$1:$L$1,0)),0)/'tính băng dính sạch'!$E65,1)</f>
        <v>0</v>
      </c>
      <c r="CB65" s="99">
        <f t="array" ref="CB65">+ROUND(IFERROR(INDEX(FCSTSDV!$D$2:$L$72,MATCH('tính băng dính sạch'!$D65,FCSTSDV!$C$2:$C$72,0),MATCH('tính băng dính sạch'!CB$3,FCSTSDV!$D$1:$L$1,0)),0)/'tính băng dính sạch'!$E65,1)</f>
        <v>0</v>
      </c>
      <c r="CC65" s="99">
        <f t="array" ref="CC65">+ROUND(IFERROR(INDEX(FCSTSDV!$D$2:$L$72,MATCH('tính băng dính sạch'!$D65,FCSTSDV!$C$2:$C$72,0),MATCH('tính băng dính sạch'!CC$3,FCSTSDV!$D$1:$L$1,0)),0)/'tính băng dính sạch'!$E65,1)</f>
        <v>0</v>
      </c>
      <c r="CD65" s="99">
        <f t="array" ref="CD65">+ROUND(IFERROR(INDEX(FCSTSDV!$D$2:$L$72,MATCH('tính băng dính sạch'!$D65,FCSTSDV!$C$2:$C$72,0),MATCH('tính băng dính sạch'!CD$3,FCSTSDV!$D$1:$L$1,0)),0)/'tính băng dính sạch'!$E65,1)</f>
        <v>0</v>
      </c>
      <c r="CE65" s="99">
        <f t="array" ref="CE65">+ROUND(IFERROR(INDEX(FCSTSDV!$D$2:$L$72,MATCH('tính băng dính sạch'!$D65,FCSTSDV!$C$2:$C$72,0),MATCH('tính băng dính sạch'!CE$3,FCSTSDV!$D$1:$L$1,0)),0)/'tính băng dính sạch'!$E65,1)</f>
        <v>0</v>
      </c>
      <c r="CF65" s="99">
        <f t="array" ref="CF65">+ROUND(IFERROR(INDEX(FCSTSDV!$D$2:$L$72,MATCH('tính băng dính sạch'!$D65,FCSTSDV!$C$2:$C$72,0),MATCH('tính băng dính sạch'!CF$3,FCSTSDV!$D$1:$L$1,0)),0)/'tính băng dính sạch'!$E65,1)</f>
        <v>0</v>
      </c>
      <c r="CG65" s="99">
        <f t="array" ref="CG65">+ROUND(IFERROR(INDEX(FCSTSDV!$D$2:$L$72,MATCH('tính băng dính sạch'!$D65,FCSTSDV!$C$2:$C$72,0),MATCH('tính băng dính sạch'!CG$3,FCSTSDV!$D$1:$L$1,0)),0)/'tính băng dính sạch'!$E65,1)</f>
        <v>0</v>
      </c>
      <c r="CH65" s="99">
        <f t="array" ref="CH65">+ROUND(IFERROR(INDEX(FCSTSDV!$D$2:$L$72,MATCH('tính băng dính sạch'!$D65,FCSTSDV!$C$2:$C$72,0),MATCH('tính băng dính sạch'!CH$3,FCSTSDV!$D$1:$L$1,0)),0)/'tính băng dính sạch'!$E65,1)</f>
        <v>0</v>
      </c>
      <c r="CI65" s="99">
        <f t="array" ref="CI65">+ROUND(IFERROR(INDEX(FCSTSDV!$D$2:$L$72,MATCH('tính băng dính sạch'!$D65,FCSTSDV!$C$2:$C$72,0),MATCH('tính băng dính sạch'!CI$3,FCSTSDV!$D$1:$L$1,0)),0)/'tính băng dính sạch'!$E65,1)</f>
        <v>0</v>
      </c>
      <c r="CJ65" s="99">
        <f t="array" ref="CJ65">+ROUND(IFERROR(INDEX(FCSTSDV!$D$2:$L$72,MATCH('tính băng dính sạch'!$D65,FCSTSDV!$C$2:$C$72,0),MATCH('tính băng dính sạch'!CJ$3,FCSTSDV!$D$1:$L$1,0)),0)/'tính băng dính sạch'!$E65,1)</f>
        <v>0</v>
      </c>
      <c r="CK65" s="99">
        <f t="array" ref="CK65">+ROUND(IFERROR(INDEX(FCSTSDV!$D$2:$L$72,MATCH('tính băng dính sạch'!$D65,FCSTSDV!$C$2:$C$72,0),MATCH('tính băng dính sạch'!CK$3,FCSTSDV!$D$1:$L$1,0)),0)/'tính băng dính sạch'!$E65,1)</f>
        <v>0</v>
      </c>
      <c r="CL65" s="99">
        <f t="array" ref="CL65">+ROUND(IFERROR(INDEX(FCSTSDV!$D$2:$L$72,MATCH('tính băng dính sạch'!$D65,FCSTSDV!$C$2:$C$72,0),MATCH('tính băng dính sạch'!CL$3,FCSTSDV!$D$1:$L$1,0)),0)/'tính băng dính sạch'!$E65,1)</f>
        <v>0</v>
      </c>
      <c r="CM65" s="99">
        <f t="array" ref="CM65">+ROUND(IFERROR(INDEX(FCSTSDV!$D$2:$L$72,MATCH('tính băng dính sạch'!$D65,FCSTSDV!$C$2:$C$72,0),MATCH('tính băng dính sạch'!CM$3,FCSTSDV!$D$1:$L$1,0)),0)/'tính băng dính sạch'!$E65,1)</f>
        <v>0</v>
      </c>
      <c r="CN65" s="99">
        <f t="array" ref="CN65">+ROUND(IFERROR(INDEX(FCSTSDV!$D$2:$L$72,MATCH('tính băng dính sạch'!$D65,FCSTSDV!$C$2:$C$72,0),MATCH('tính băng dính sạch'!CN$3,FCSTSDV!$D$1:$L$1,0)),0)/'tính băng dính sạch'!$E65,1)</f>
        <v>0</v>
      </c>
      <c r="CO65" s="99">
        <f t="array" ref="CO65">+ROUND(IFERROR(INDEX(FCSTSDV!$D$2:$L$72,MATCH('tính băng dính sạch'!$D65,FCSTSDV!$C$2:$C$72,0),MATCH('tính băng dính sạch'!CO$3,FCSTSDV!$D$1:$L$1,0)),0)/'tính băng dính sạch'!$E65,1)</f>
        <v>0</v>
      </c>
      <c r="CP65" s="99">
        <f t="array" ref="CP65">+ROUND(IFERROR(INDEX(FCSTSDV!$D$2:$L$72,MATCH('tính băng dính sạch'!$D65,FCSTSDV!$C$2:$C$72,0),MATCH('tính băng dính sạch'!CP$3,FCSTSDV!$D$1:$L$1,0)),0)/'tính băng dính sạch'!$E65,1)</f>
        <v>0</v>
      </c>
      <c r="CQ65" s="99">
        <f t="array" ref="CQ65">+ROUND(IFERROR(INDEX(FCSTSDV!$D$2:$L$72,MATCH('tính băng dính sạch'!$D65,FCSTSDV!$C$2:$C$72,0),MATCH('tính băng dính sạch'!CQ$3,FCSTSDV!$D$1:$L$1,0)),0)/'tính băng dính sạch'!$E65,1)</f>
        <v>0</v>
      </c>
    </row>
    <row r="66" spans="1:95" ht="20.100000000000001" hidden="1" customHeight="1">
      <c r="A66" s="813"/>
      <c r="B66" s="795"/>
      <c r="C66" s="844"/>
      <c r="D66" s="32" t="s">
        <v>108</v>
      </c>
      <c r="E66" s="49">
        <v>3000</v>
      </c>
      <c r="F66" s="799"/>
      <c r="G66" s="799"/>
      <c r="H66" s="830"/>
      <c r="I66" s="81">
        <f>+ROUND(IFERROR(VLOOKUP(D66,FCSTSDV!$C$2:$C$72,26,0),0)/'tính băng dính sạch'!E66+0,0)</f>
        <v>0</v>
      </c>
      <c r="J66" s="85">
        <f>+IFERROR(VLOOKUP(D66,FCSTSDV!$C$2:$L$72,84,0),0)</f>
        <v>0</v>
      </c>
      <c r="K66" s="85" t="e">
        <f t="array" ref="K66">+INDEX(FCSTSDV!$D$2:$L$72,MATCH('tính băng dính sạch'!$D66,FCSTSDV!$C$2:$C$72,0),MATCH('tính băng dính sạch'!K$3,FCSTSDV!$D$1:$L$1,0))/'tính băng dính sạch'!$E66</f>
        <v>#N/A</v>
      </c>
      <c r="L66" s="85">
        <f t="array" ref="L66">+IFERROR(INDEX(FCSTSDV!$D$2:$L$72,MATCH('tính băng dính sạch'!$D66,FCSTSDV!$C$2:$C$72,0),MATCH('tính băng dính sạch'!L$3,FCSTSDV!$D$1:$L$1,0)),0)/'tính băng dính sạch'!$E66</f>
        <v>0</v>
      </c>
      <c r="M66" s="84">
        <f t="array" ref="M66">+IFERROR(INDEX(FCSTSDV!$D$2:$L$72,MATCH('tính băng dính sạch'!$D66,FCSTSDV!$C$2:$C$72,0),MATCH('tính băng dính sạch'!M$3,FCSTSDV!$D$1:$L$1,0)),0)/'tính băng dính sạch'!$E66</f>
        <v>0</v>
      </c>
      <c r="N66" s="84">
        <f t="array" ref="N66">+IFERROR(INDEX(FCSTSDV!$D$2:$L$72,MATCH('tính băng dính sạch'!$D66,FCSTSDV!$C$2:$C$72,0),MATCH('tính băng dính sạch'!N$3,FCSTSDV!$D$1:$L$1,0)),0)/'tính băng dính sạch'!$E66</f>
        <v>0</v>
      </c>
      <c r="O66" s="84">
        <f t="array" ref="O66">+IFERROR(INDEX(FCSTSDV!$D$2:$L$72,MATCH('tính băng dính sạch'!$D66,FCSTSDV!$C$2:$C$72,0),MATCH('tính băng dính sạch'!O$3,FCSTSDV!$D$1:$L$1,0)),0)/'tính băng dính sạch'!$E66</f>
        <v>0</v>
      </c>
      <c r="P66" s="84">
        <f t="array" ref="P66">+IFERROR(INDEX(FCSTSDV!$D$2:$L$72,MATCH('tính băng dính sạch'!$D66,FCSTSDV!$C$2:$C$72,0),MATCH('tính băng dính sạch'!P$3,FCSTSDV!$D$1:$L$1,0)),0)/'tính băng dính sạch'!$E66</f>
        <v>0</v>
      </c>
      <c r="Q66" s="84">
        <f t="array" ref="Q66">+IFERROR(INDEX(FCSTSDV!$D$2:$L$72,MATCH('tính băng dính sạch'!$D66,FCSTSDV!$C$2:$C$72,0),MATCH('tính băng dính sạch'!Q$3,FCSTSDV!$D$1:$L$1,0)),0)/'tính băng dính sạch'!$E66</f>
        <v>0</v>
      </c>
      <c r="R66" s="84">
        <f t="array" ref="R66">+IFERROR(INDEX(FCSTSDV!$D$2:$L$72,MATCH('tính băng dính sạch'!$D66,FCSTSDV!$C$2:$C$72,0),MATCH('tính băng dính sạch'!R$3,FCSTSDV!$D$1:$L$1,0)),0)/'tính băng dính sạch'!$E66</f>
        <v>0</v>
      </c>
      <c r="S66" s="84">
        <f t="array" ref="S66">+IFERROR(INDEX(FCSTSDV!$D$2:$L$72,MATCH('tính băng dính sạch'!$D66,FCSTSDV!$C$2:$C$72,0),MATCH('tính băng dính sạch'!S$3,FCSTSDV!$D$1:$L$1,0)),0)/'tính băng dính sạch'!$E66</f>
        <v>0</v>
      </c>
      <c r="T66" s="84">
        <f t="array" ref="T66">+IFERROR(INDEX(FCSTSDV!$D$2:$L$72,MATCH('tính băng dính sạch'!$D66,FCSTSDV!$C$2:$C$72,0),MATCH('tính băng dính sạch'!T$3,FCSTSDV!$D$1:$L$1,0)),0)/'tính băng dính sạch'!$E66</f>
        <v>0</v>
      </c>
      <c r="U66" s="84">
        <f t="array" ref="U66">+IFERROR(INDEX(FCSTSDV!$D$2:$L$72,MATCH('tính băng dính sạch'!$D66,FCSTSDV!$C$2:$C$72,0),MATCH('tính băng dính sạch'!U$3,FCSTSDV!$D$1:$L$1,0)),0)/'tính băng dính sạch'!$E66</f>
        <v>0</v>
      </c>
      <c r="V66" s="101">
        <f t="array" ref="V66">+IFERROR(INDEX(FCSTSDV!$D$2:$L$72,MATCH('tính băng dính sạch'!$D66,FCSTSDV!$C$2:$C$72,0),MATCH('tính băng dính sạch'!V$3,FCSTSDV!$D$1:$L$1,0)),0)/'tính băng dính sạch'!$E66</f>
        <v>0</v>
      </c>
      <c r="W66" s="92">
        <f t="array" ref="W66">+IFERROR(INDEX(FCSTSDV!$D$2:$L$72,MATCH('tính băng dính sạch'!$D66,FCSTSDV!$C$2:$C$72,0),MATCH('tính băng dính sạch'!W$3,FCSTSDV!$D$1:$L$1,0)),0)/'tính băng dính sạch'!$E66</f>
        <v>0</v>
      </c>
      <c r="X66" s="102">
        <f t="array" ref="X66">+IFERROR(INDEX(FCSTSDV!$D$2:$L$72,MATCH('tính băng dính sạch'!$D66,FCSTSDV!$C$2:$C$72,0),MATCH('tính băng dính sạch'!X$3,FCSTSDV!$D$1:$L$1,0)),0)/'tính băng dính sạch'!$E66</f>
        <v>0</v>
      </c>
      <c r="Y66" s="102">
        <f t="array" ref="Y66">+IFERROR(INDEX(FCSTSDV!$D$2:$L$72,MATCH('tính băng dính sạch'!$D66,FCSTSDV!$C$2:$C$72,0),MATCH('tính băng dính sạch'!Y$3,FCSTSDV!$D$1:$L$1,0)),0)/'tính băng dính sạch'!$E66</f>
        <v>0</v>
      </c>
      <c r="Z66" s="102">
        <f t="array" ref="Z66">+IFERROR(INDEX(FCSTSDV!$D$2:$L$72,MATCH('tính băng dính sạch'!$D66,FCSTSDV!$C$2:$C$72,0),MATCH('tính băng dính sạch'!Z$3,FCSTSDV!$D$1:$L$1,0)),0)/'tính băng dính sạch'!$E66</f>
        <v>0</v>
      </c>
      <c r="AA66" s="102">
        <f t="array" ref="AA66">+IFERROR(INDEX(FCSTSDV!$D$2:$L$72,MATCH('tính băng dính sạch'!$D66,FCSTSDV!$C$2:$C$72,0),MATCH('tính băng dính sạch'!AA$3,FCSTSDV!$D$1:$L$1,0)),0)/'tính băng dính sạch'!$E66</f>
        <v>0</v>
      </c>
      <c r="AB66" s="102">
        <f t="array" ref="AB66">+IFERROR(INDEX(FCSTSDV!$D$2:$L$72,MATCH('tính băng dính sạch'!$D66,FCSTSDV!$C$2:$C$72,0),MATCH('tính băng dính sạch'!AB$3,FCSTSDV!$D$1:$L$1,0)),0)/'tính băng dính sạch'!$E66</f>
        <v>0</v>
      </c>
      <c r="AC66" s="102">
        <f t="array" ref="AC66">+IFERROR(INDEX(FCSTSDV!$D$2:$L$72,MATCH('tính băng dính sạch'!$D66,FCSTSDV!$C$2:$C$72,0),MATCH('tính băng dính sạch'!AC$3,FCSTSDV!$D$1:$L$1,0)),0)/'tính băng dính sạch'!$E66</f>
        <v>0</v>
      </c>
      <c r="AD66" s="102">
        <f t="array" ref="AD66">+IFERROR(INDEX(FCSTSDV!$D$2:$L$72,MATCH('tính băng dính sạch'!$D66,FCSTSDV!$C$2:$C$72,0),MATCH('tính băng dính sạch'!AD$3,FCSTSDV!$D$1:$L$1,0)),0)/'tính băng dính sạch'!$E66</f>
        <v>0</v>
      </c>
      <c r="AE66" s="102">
        <f t="array" ref="AE66">+IFERROR(INDEX(FCSTSDV!$D$2:$L$72,MATCH('tính băng dính sạch'!$D66,FCSTSDV!$C$2:$C$72,0),MATCH('tính băng dính sạch'!AE$3,FCSTSDV!$D$1:$L$1,0)),0)/'tính băng dính sạch'!$E66</f>
        <v>0</v>
      </c>
      <c r="AF66" s="92">
        <f t="array" ref="AF66">+IFERROR(INDEX(FCSTSDV!$D$2:$L$72,MATCH('tính băng dính sạch'!$D66,FCSTSDV!$C$2:$C$72,0),MATCH('tính băng dính sạch'!AF$3,FCSTSDV!$D$1:$L$1,0))/'tính băng dính sạch'!$E66,0)</f>
        <v>0</v>
      </c>
      <c r="AG66" s="92">
        <f t="array" ref="AG66">+ROUND(IFERROR(INDEX(FCSTSDV!$D$2:$L$72,MATCH('tính băng dính sạch'!$D66,FCSTSDV!$C$2:$C$72,0),MATCH('tính băng dính sạch'!AG$3,FCSTSDV!$D$1:$L$1,0)),0)/'tính băng dính sạch'!$E66,1)</f>
        <v>0</v>
      </c>
      <c r="AH66" s="92">
        <f t="array" ref="AH66">+ROUND(IFERROR(INDEX(FCSTSDV!$D$2:$L$72,MATCH('tính băng dính sạch'!$D66,FCSTSDV!$C$2:$C$72,0),MATCH('tính băng dính sạch'!AH$3,FCSTSDV!$D$1:$L$1,0)),0)/'tính băng dính sạch'!$E66,1)</f>
        <v>0</v>
      </c>
      <c r="AI66" s="92">
        <f t="array" ref="AI66">+ROUND(IFERROR(INDEX(FCSTSDV!$D$2:$L$72,MATCH('tính băng dính sạch'!$D66,FCSTSDV!$C$2:$C$72,0),MATCH('tính băng dính sạch'!AI$3,FCSTSDV!$D$1:$L$1,0)),0)/'tính băng dính sạch'!$E66,1)</f>
        <v>0</v>
      </c>
      <c r="AJ66" s="92">
        <f t="array" ref="AJ66">+ROUND(IFERROR(INDEX(FCSTSDV!$D$2:$L$72,MATCH('tính băng dính sạch'!$D66,FCSTSDV!$C$2:$C$72,0),MATCH('tính băng dính sạch'!AJ$3,FCSTSDV!$D$1:$L$1,0)),0)/'tính băng dính sạch'!$E66,1)</f>
        <v>0</v>
      </c>
      <c r="AK66" s="92">
        <f t="array" ref="AK66">+ROUND(IFERROR(INDEX(FCSTSDV!$D$2:$L$72,MATCH('tính băng dính sạch'!$D66,FCSTSDV!$C$2:$C$72,0),MATCH('tính băng dính sạch'!AK$3,FCSTSDV!$D$1:$L$1,0)),0)/'tính băng dính sạch'!$E66,1)</f>
        <v>0</v>
      </c>
      <c r="AL66" s="92">
        <f t="array" ref="AL66">+ROUND(IFERROR(INDEX(FCSTSDV!$D$2:$L$72,MATCH('tính băng dính sạch'!$D66,FCSTSDV!$C$2:$C$72,0),MATCH('tính băng dính sạch'!AL$3,FCSTSDV!$D$1:$L$1,0)),0)/'tính băng dính sạch'!$E66,1)</f>
        <v>0</v>
      </c>
      <c r="AM66" s="92">
        <f t="array" ref="AM66">+ROUND(IFERROR(INDEX(FCSTSDV!$D$2:$L$72,MATCH('tính băng dính sạch'!$D66,FCSTSDV!$C$2:$C$72,0),MATCH('tính băng dính sạch'!AM$3,FCSTSDV!$D$1:$L$1,0)),0)/'tính băng dính sạch'!$E66,1)</f>
        <v>0</v>
      </c>
      <c r="AN66" s="92">
        <f t="array" ref="AN66">+ROUND(IFERROR(INDEX(FCSTSDV!$D$2:$L$72,MATCH('tính băng dính sạch'!$D66,FCSTSDV!$C$2:$C$72,0),MATCH('tính băng dính sạch'!AN$3,FCSTSDV!$D$1:$L$1,0)),0)/'tính băng dính sạch'!$E66,1)</f>
        <v>0</v>
      </c>
      <c r="AO66" s="92">
        <f t="array" ref="AO66">+ROUND(IFERROR(INDEX(FCSTSDV!$D$2:$L$72,MATCH('tính băng dính sạch'!$D66,FCSTSDV!$C$2:$C$72,0),MATCH('tính băng dính sạch'!AO$3,FCSTSDV!$D$1:$L$1,0)),0)/'tính băng dính sạch'!$E66,1)</f>
        <v>0</v>
      </c>
      <c r="AP66" s="92">
        <f t="array" ref="AP66">+ROUND(IFERROR(INDEX(FCSTSDV!$D$2:$L$72,MATCH('tính băng dính sạch'!$D66,FCSTSDV!$C$2:$C$72,0),MATCH('tính băng dính sạch'!AP$3,FCSTSDV!$D$1:$L$1,0)),0)/'tính băng dính sạch'!$E66,1)</f>
        <v>0</v>
      </c>
      <c r="AQ66" s="92">
        <f t="array" ref="AQ66">+ROUND(IFERROR(INDEX(FCSTSDV!$D$2:$L$72,MATCH('tính băng dính sạch'!$D66,FCSTSDV!$C$2:$C$72,0),MATCH('tính băng dính sạch'!AQ$3,FCSTSDV!$D$1:$L$1,0)),0)/'tính băng dính sạch'!$E66,1)</f>
        <v>0</v>
      </c>
      <c r="AR66" s="92">
        <f t="array" ref="AR66">+ROUND(IFERROR(INDEX(FCSTSDV!$D$2:$L$72,MATCH('tính băng dính sạch'!$D66,FCSTSDV!$C$2:$C$72,0),MATCH('tính băng dính sạch'!AR$3,FCSTSDV!$D$1:$L$1,0)),0)/'tính băng dính sạch'!$E66,1)</f>
        <v>0</v>
      </c>
      <c r="AS66" s="92">
        <f t="array" ref="AS66">+ROUND(IFERROR(INDEX(FCSTSDV!$D$2:$L$72,MATCH('tính băng dính sạch'!$D66,FCSTSDV!$C$2:$C$72,0),MATCH('tính băng dính sạch'!AS$3,FCSTSDV!$D$1:$L$1,0)),0)/'tính băng dính sạch'!$E66,1)</f>
        <v>0</v>
      </c>
      <c r="AT66" s="92">
        <f t="array" ref="AT66">+ROUND(IFERROR(INDEX(FCSTSDV!$D$2:$L$72,MATCH('tính băng dính sạch'!$D66,FCSTSDV!$C$2:$C$72,0),MATCH('tính băng dính sạch'!AT$3,FCSTSDV!$D$1:$L$1,0)),0)/'tính băng dính sạch'!$E66,1)</f>
        <v>0</v>
      </c>
      <c r="AU66" s="92">
        <f t="array" ref="AU66">+ROUND(IFERROR(INDEX(FCSTSDV!$D$2:$L$72,MATCH('tính băng dính sạch'!$D66,FCSTSDV!$C$2:$C$72,0),MATCH('tính băng dính sạch'!AU$3,FCSTSDV!$D$1:$L$1,0)),0)/'tính băng dính sạch'!$E66,1)</f>
        <v>0</v>
      </c>
      <c r="AV66" s="92">
        <f t="array" ref="AV66">+ROUND(IFERROR(INDEX(FCSTSDV!$D$2:$L$72,MATCH('tính băng dính sạch'!$D66,FCSTSDV!$C$2:$C$72,0),MATCH('tính băng dính sạch'!AV$3,FCSTSDV!$D$1:$L$1,0)),0)/'tính băng dính sạch'!$E66,1)</f>
        <v>0</v>
      </c>
      <c r="AW66" s="92">
        <f t="array" ref="AW66">+ROUND(IFERROR(INDEX(FCSTSDV!$D$2:$L$72,MATCH('tính băng dính sạch'!$D66,FCSTSDV!$C$2:$C$72,0),MATCH('tính băng dính sạch'!AW$3,FCSTSDV!$D$1:$L$1,0)),0)/'tính băng dính sạch'!$E66,1)</f>
        <v>0</v>
      </c>
      <c r="AX66" s="92">
        <f t="array" ref="AX66">+ROUND(IFERROR(INDEX(FCSTSDV!$D$2:$L$72,MATCH('tính băng dính sạch'!$D66,FCSTSDV!$C$2:$C$72,0),MATCH('tính băng dính sạch'!AX$3,FCSTSDV!$D$1:$L$1,0)),0)/'tính băng dính sạch'!$E66,1)</f>
        <v>0</v>
      </c>
      <c r="AY66" s="92">
        <f t="array" ref="AY66">+ROUND(IFERROR(INDEX(FCSTSDV!$D$2:$L$72,MATCH('tính băng dính sạch'!$D66,FCSTSDV!$C$2:$C$72,0),MATCH('tính băng dính sạch'!AY$3,FCSTSDV!$D$1:$L$1,0)),0)/'tính băng dính sạch'!$E66,1)</f>
        <v>0</v>
      </c>
      <c r="AZ66" s="92">
        <f t="array" ref="AZ66">+ROUND(IFERROR(INDEX(FCSTSDV!$D$2:$L$72,MATCH('tính băng dính sạch'!$D66,FCSTSDV!$C$2:$C$72,0),MATCH('tính băng dính sạch'!AZ$3,FCSTSDV!$D$1:$L$1,0)),0)/'tính băng dính sạch'!$E66,1)</f>
        <v>0</v>
      </c>
      <c r="BA66" s="92">
        <f t="array" ref="BA66">+ROUND(IFERROR(INDEX(FCSTSDV!$D$2:$L$72,MATCH('tính băng dính sạch'!$D66,FCSTSDV!$C$2:$C$72,0),MATCH('tính băng dính sạch'!BA$3,FCSTSDV!$D$1:$L$1,0)),0)/'tính băng dính sạch'!$E66,1)</f>
        <v>0</v>
      </c>
      <c r="BB66" s="92">
        <f t="array" ref="BB66">+ROUND(IFERROR(INDEX(FCSTSDV!$D$2:$L$72,MATCH('tính băng dính sạch'!$D66,FCSTSDV!$C$2:$C$72,0),MATCH('tính băng dính sạch'!BB$3,FCSTSDV!$D$1:$L$1,0)),0)/'tính băng dính sạch'!$E66,1)</f>
        <v>0</v>
      </c>
      <c r="BC66" s="92">
        <f t="array" ref="BC66">+ROUND(IFERROR(INDEX(FCSTSDV!$D$2:$L$72,MATCH('tính băng dính sạch'!$D66,FCSTSDV!$C$2:$C$72,0),MATCH('tính băng dính sạch'!BC$3,FCSTSDV!$D$1:$L$1,0)),0)/'tính băng dính sạch'!$E66,1)</f>
        <v>0</v>
      </c>
      <c r="BD66" s="92">
        <f t="array" ref="BD66">+ROUND(IFERROR(INDEX(FCSTSDV!$D$2:$L$72,MATCH('tính băng dính sạch'!$D66,FCSTSDV!$C$2:$C$72,0),MATCH('tính băng dính sạch'!BD$3,FCSTSDV!$D$1:$L$1,0)),0)/'tính băng dính sạch'!$E66,1)</f>
        <v>0</v>
      </c>
      <c r="BE66" s="92">
        <f t="array" ref="BE66">+ROUND(IFERROR(INDEX(FCSTSDV!$D$2:$L$72,MATCH('tính băng dính sạch'!$D66,FCSTSDV!$C$2:$C$72,0),MATCH('tính băng dính sạch'!BE$3,FCSTSDV!$D$1:$L$1,0)),0)/'tính băng dính sạch'!$E66,1)</f>
        <v>0</v>
      </c>
      <c r="BF66" s="92">
        <f t="array" ref="BF66">+ROUND(IFERROR(INDEX(FCSTSDV!$D$2:$L$72,MATCH('tính băng dính sạch'!$D66,FCSTSDV!$C$2:$C$72,0),MATCH('tính băng dính sạch'!BF$3,FCSTSDV!$D$1:$L$1,0)),0)/'tính băng dính sạch'!$E66,1)</f>
        <v>0</v>
      </c>
      <c r="BG66" s="92">
        <f t="array" ref="BG66">+ROUND(IFERROR(INDEX(FCSTSDV!$D$2:$L$72,MATCH('tính băng dính sạch'!$D66,FCSTSDV!$C$2:$C$72,0),MATCH('tính băng dính sạch'!BG$3,FCSTSDV!$D$1:$L$1,0)),0)/'tính băng dính sạch'!$E66,1)</f>
        <v>0</v>
      </c>
      <c r="BH66" s="92">
        <f t="array" ref="BH66">+ROUND(IFERROR(INDEX(FCSTSDV!$D$2:$L$72,MATCH('tính băng dính sạch'!$D66,FCSTSDV!$C$2:$C$72,0),MATCH('tính băng dính sạch'!BH$3,FCSTSDV!$D$1:$L$1,0)),0)/'tính băng dính sạch'!$E66,1)</f>
        <v>0</v>
      </c>
      <c r="BI66" s="92">
        <f t="array" ref="BI66">+ROUND(IFERROR(INDEX(FCSTSDV!$D$2:$L$72,MATCH('tính băng dính sạch'!$D66,FCSTSDV!$C$2:$C$72,0),MATCH('tính băng dính sạch'!BI$3,FCSTSDV!$D$1:$L$1,0)),0)/'tính băng dính sạch'!$E66,1)</f>
        <v>0</v>
      </c>
      <c r="BJ66" s="92">
        <f t="array" ref="BJ66">+ROUND(IFERROR(INDEX(FCSTSDV!$D$2:$L$72,MATCH('tính băng dính sạch'!$D66,FCSTSDV!$C$2:$C$72,0),MATCH('tính băng dính sạch'!BJ$3,FCSTSDV!$D$1:$L$1,0)),0)/'tính băng dính sạch'!$E66,1)</f>
        <v>0</v>
      </c>
      <c r="BK66" s="92">
        <f t="array" ref="BK66">+ROUND(IFERROR(INDEX(FCSTSDV!$D$2:$L$72,MATCH('tính băng dính sạch'!$D66,FCSTSDV!$C$2:$C$72,0),MATCH('tính băng dính sạch'!BK$3,FCSTSDV!$D$1:$L$1,0)),0)/'tính băng dính sạch'!$E66,1)</f>
        <v>0</v>
      </c>
      <c r="BL66" s="92">
        <f t="array" ref="BL66">+ROUND(IFERROR(INDEX(FCSTSDV!$D$2:$L$72,MATCH('tính băng dính sạch'!$D66,FCSTSDV!$C$2:$C$72,0),MATCH('tính băng dính sạch'!BL$3,FCSTSDV!$D$1:$L$1,0)),0)/'tính băng dính sạch'!$E66,1)</f>
        <v>0</v>
      </c>
      <c r="BM66" s="92">
        <f t="array" ref="BM66">+ROUND(IFERROR(INDEX(FCSTSDV!$D$2:$L$72,MATCH('tính băng dính sạch'!$D66,FCSTSDV!$C$2:$C$72,0),MATCH('tính băng dính sạch'!BM$3,FCSTSDV!$D$1:$L$1,0)),0)/'tính băng dính sạch'!$E66,1)</f>
        <v>0</v>
      </c>
      <c r="BN66" s="92">
        <f t="array" ref="BN66">+ROUND(IFERROR(INDEX(FCSTSDV!$D$2:$L$72,MATCH('tính băng dính sạch'!$D66,FCSTSDV!$C$2:$C$72,0),MATCH('tính băng dính sạch'!BN$3,FCSTSDV!$D$1:$L$1,0)),0)/'tính băng dính sạch'!$E66,1)</f>
        <v>0</v>
      </c>
      <c r="BO66" s="92">
        <f t="array" ref="BO66">+ROUND(IFERROR(INDEX(FCSTSDV!$D$2:$L$72,MATCH('tính băng dính sạch'!$D66,FCSTSDV!$C$2:$C$72,0),MATCH('tính băng dính sạch'!BO$3,FCSTSDV!$D$1:$L$1,0)),0)/'tính băng dính sạch'!$E66,1)</f>
        <v>0</v>
      </c>
      <c r="BP66" s="92">
        <f t="array" ref="BP66">+ROUND(IFERROR(INDEX(FCSTSDV!$D$2:$L$72,MATCH('tính băng dính sạch'!$D66,FCSTSDV!$C$2:$C$72,0),MATCH('tính băng dính sạch'!BP$3,FCSTSDV!$D$1:$L$1,0)),0)/'tính băng dính sạch'!$E66,1)</f>
        <v>0</v>
      </c>
      <c r="BQ66" s="92">
        <f t="array" ref="BQ66">+ROUND(IFERROR(INDEX(FCSTSDV!$D$2:$L$72,MATCH('tính băng dính sạch'!$D66,FCSTSDV!$C$2:$C$72,0),MATCH('tính băng dính sạch'!BQ$3,FCSTSDV!$D$1:$L$1,0)),0)/'tính băng dính sạch'!$E66,1)</f>
        <v>0</v>
      </c>
      <c r="BR66" s="92">
        <f t="array" ref="BR66">+ROUND(IFERROR(INDEX(FCSTSDV!$D$2:$L$72,MATCH('tính băng dính sạch'!$D66,FCSTSDV!$C$2:$C$72,0),MATCH('tính băng dính sạch'!BR$3,FCSTSDV!$D$1:$L$1,0)),0)/'tính băng dính sạch'!$E66,1)</f>
        <v>0</v>
      </c>
      <c r="BS66" s="92">
        <f t="array" ref="BS66">+ROUND(IFERROR(INDEX(FCSTSDV!$D$2:$L$72,MATCH('tính băng dính sạch'!$D66,FCSTSDV!$C$2:$C$72,0),MATCH('tính băng dính sạch'!BS$3,FCSTSDV!$D$1:$L$1,0)),0)/'tính băng dính sạch'!$E66,1)</f>
        <v>0</v>
      </c>
      <c r="BT66" s="92">
        <f t="array" ref="BT66">+ROUND(IFERROR(INDEX(FCSTSDV!$D$2:$L$72,MATCH('tính băng dính sạch'!$D66,FCSTSDV!$C$2:$C$72,0),MATCH('tính băng dính sạch'!BT$3,FCSTSDV!$D$1:$L$1,0)),0)/'tính băng dính sạch'!$E66,1)</f>
        <v>0</v>
      </c>
      <c r="BU66" s="92">
        <f t="array" ref="BU66">+ROUND(IFERROR(INDEX(FCSTSDV!$D$2:$L$72,MATCH('tính băng dính sạch'!$D66,FCSTSDV!$C$2:$C$72,0),MATCH('tính băng dính sạch'!BU$3,FCSTSDV!$D$1:$L$1,0)),0)/'tính băng dính sạch'!$E66,1)</f>
        <v>0</v>
      </c>
      <c r="BV66" s="92">
        <f t="array" ref="BV66">+ROUND(IFERROR(INDEX(FCSTSDV!$D$2:$L$72,MATCH('tính băng dính sạch'!$D66,FCSTSDV!$C$2:$C$72,0),MATCH('tính băng dính sạch'!BV$3,FCSTSDV!$D$1:$L$1,0)),0)/'tính băng dính sạch'!$E66,1)</f>
        <v>0</v>
      </c>
      <c r="BW66" s="92">
        <f t="array" ref="BW66">+ROUND(IFERROR(INDEX(FCSTSDV!$D$2:$L$72,MATCH('tính băng dính sạch'!$D66,FCSTSDV!$C$2:$C$72,0),MATCH('tính băng dính sạch'!BW$3,FCSTSDV!$D$1:$L$1,0)),0)/'tính băng dính sạch'!$E66,1)</f>
        <v>0</v>
      </c>
      <c r="BX66" s="92">
        <f t="array" ref="BX66">+ROUND(IFERROR(INDEX(FCSTSDV!$D$2:$L$72,MATCH('tính băng dính sạch'!$D66,FCSTSDV!$C$2:$C$72,0),MATCH('tính băng dính sạch'!BX$3,FCSTSDV!$D$1:$L$1,0)),0)/'tính băng dính sạch'!$E66,1)</f>
        <v>0</v>
      </c>
      <c r="BY66" s="92">
        <f t="array" ref="BY66">+ROUND(IFERROR(INDEX(FCSTSDV!$D$2:$L$72,MATCH('tính băng dính sạch'!$D66,FCSTSDV!$C$2:$C$72,0),MATCH('tính băng dính sạch'!BY$3,FCSTSDV!$D$1:$L$1,0)),0)/'tính băng dính sạch'!$E66,1)</f>
        <v>0</v>
      </c>
      <c r="BZ66" s="92">
        <f t="array" ref="BZ66">+ROUND(IFERROR(INDEX(FCSTSDV!$D$2:$L$72,MATCH('tính băng dính sạch'!$D66,FCSTSDV!$C$2:$C$72,0),MATCH('tính băng dính sạch'!BZ$3,FCSTSDV!$D$1:$L$1,0)),0)/'tính băng dính sạch'!$E66,1)</f>
        <v>0</v>
      </c>
      <c r="CA66" s="92">
        <f t="array" ref="CA66">+ROUND(IFERROR(INDEX(FCSTSDV!$D$2:$L$72,MATCH('tính băng dính sạch'!$D66,FCSTSDV!$C$2:$C$72,0),MATCH('tính băng dính sạch'!CA$3,FCSTSDV!$D$1:$L$1,0)),0)/'tính băng dính sạch'!$E66,1)</f>
        <v>0</v>
      </c>
      <c r="CB66" s="92">
        <f t="array" ref="CB66">+ROUND(IFERROR(INDEX(FCSTSDV!$D$2:$L$72,MATCH('tính băng dính sạch'!$D66,FCSTSDV!$C$2:$C$72,0),MATCH('tính băng dính sạch'!CB$3,FCSTSDV!$D$1:$L$1,0)),0)/'tính băng dính sạch'!$E66,1)</f>
        <v>0</v>
      </c>
      <c r="CC66" s="92">
        <f t="array" ref="CC66">+ROUND(IFERROR(INDEX(FCSTSDV!$D$2:$L$72,MATCH('tính băng dính sạch'!$D66,FCSTSDV!$C$2:$C$72,0),MATCH('tính băng dính sạch'!CC$3,FCSTSDV!$D$1:$L$1,0)),0)/'tính băng dính sạch'!$E66,1)</f>
        <v>0</v>
      </c>
      <c r="CD66" s="92">
        <f t="array" ref="CD66">+ROUND(IFERROR(INDEX(FCSTSDV!$D$2:$L$72,MATCH('tính băng dính sạch'!$D66,FCSTSDV!$C$2:$C$72,0),MATCH('tính băng dính sạch'!CD$3,FCSTSDV!$D$1:$L$1,0)),0)/'tính băng dính sạch'!$E66,1)</f>
        <v>0</v>
      </c>
      <c r="CE66" s="92">
        <f t="array" ref="CE66">+ROUND(IFERROR(INDEX(FCSTSDV!$D$2:$L$72,MATCH('tính băng dính sạch'!$D66,FCSTSDV!$C$2:$C$72,0),MATCH('tính băng dính sạch'!CE$3,FCSTSDV!$D$1:$L$1,0)),0)/'tính băng dính sạch'!$E66,1)</f>
        <v>0</v>
      </c>
      <c r="CF66" s="92">
        <f t="array" ref="CF66">+ROUND(IFERROR(INDEX(FCSTSDV!$D$2:$L$72,MATCH('tính băng dính sạch'!$D66,FCSTSDV!$C$2:$C$72,0),MATCH('tính băng dính sạch'!CF$3,FCSTSDV!$D$1:$L$1,0)),0)/'tính băng dính sạch'!$E66,1)</f>
        <v>0</v>
      </c>
      <c r="CG66" s="92">
        <f t="array" ref="CG66">+ROUND(IFERROR(INDEX(FCSTSDV!$D$2:$L$72,MATCH('tính băng dính sạch'!$D66,FCSTSDV!$C$2:$C$72,0),MATCH('tính băng dính sạch'!CG$3,FCSTSDV!$D$1:$L$1,0)),0)/'tính băng dính sạch'!$E66,1)</f>
        <v>0</v>
      </c>
      <c r="CH66" s="92">
        <f t="array" ref="CH66">+ROUND(IFERROR(INDEX(FCSTSDV!$D$2:$L$72,MATCH('tính băng dính sạch'!$D66,FCSTSDV!$C$2:$C$72,0),MATCH('tính băng dính sạch'!CH$3,FCSTSDV!$D$1:$L$1,0)),0)/'tính băng dính sạch'!$E66,1)</f>
        <v>0</v>
      </c>
      <c r="CI66" s="92">
        <f t="array" ref="CI66">+ROUND(IFERROR(INDEX(FCSTSDV!$D$2:$L$72,MATCH('tính băng dính sạch'!$D66,FCSTSDV!$C$2:$C$72,0),MATCH('tính băng dính sạch'!CI$3,FCSTSDV!$D$1:$L$1,0)),0)/'tính băng dính sạch'!$E66,1)</f>
        <v>0</v>
      </c>
      <c r="CJ66" s="92">
        <f t="array" ref="CJ66">+ROUND(IFERROR(INDEX(FCSTSDV!$D$2:$L$72,MATCH('tính băng dính sạch'!$D66,FCSTSDV!$C$2:$C$72,0),MATCH('tính băng dính sạch'!CJ$3,FCSTSDV!$D$1:$L$1,0)),0)/'tính băng dính sạch'!$E66,1)</f>
        <v>0</v>
      </c>
      <c r="CK66" s="92">
        <f t="array" ref="CK66">+ROUND(IFERROR(INDEX(FCSTSDV!$D$2:$L$72,MATCH('tính băng dính sạch'!$D66,FCSTSDV!$C$2:$C$72,0),MATCH('tính băng dính sạch'!CK$3,FCSTSDV!$D$1:$L$1,0)),0)/'tính băng dính sạch'!$E66,1)</f>
        <v>0</v>
      </c>
      <c r="CL66" s="92">
        <f t="array" ref="CL66">+ROUND(IFERROR(INDEX(FCSTSDV!$D$2:$L$72,MATCH('tính băng dính sạch'!$D66,FCSTSDV!$C$2:$C$72,0),MATCH('tính băng dính sạch'!CL$3,FCSTSDV!$D$1:$L$1,0)),0)/'tính băng dính sạch'!$E66,1)</f>
        <v>0</v>
      </c>
      <c r="CM66" s="92">
        <f t="array" ref="CM66">+ROUND(IFERROR(INDEX(FCSTSDV!$D$2:$L$72,MATCH('tính băng dính sạch'!$D66,FCSTSDV!$C$2:$C$72,0),MATCH('tính băng dính sạch'!CM$3,FCSTSDV!$D$1:$L$1,0)),0)/'tính băng dính sạch'!$E66,1)</f>
        <v>0</v>
      </c>
      <c r="CN66" s="92">
        <f t="array" ref="CN66">+ROUND(IFERROR(INDEX(FCSTSDV!$D$2:$L$72,MATCH('tính băng dính sạch'!$D66,FCSTSDV!$C$2:$C$72,0),MATCH('tính băng dính sạch'!CN$3,FCSTSDV!$D$1:$L$1,0)),0)/'tính băng dính sạch'!$E66,1)</f>
        <v>0</v>
      </c>
      <c r="CO66" s="92">
        <f t="array" ref="CO66">+ROUND(IFERROR(INDEX(FCSTSDV!$D$2:$L$72,MATCH('tính băng dính sạch'!$D66,FCSTSDV!$C$2:$C$72,0),MATCH('tính băng dính sạch'!CO$3,FCSTSDV!$D$1:$L$1,0)),0)/'tính băng dính sạch'!$E66,1)</f>
        <v>0</v>
      </c>
      <c r="CP66" s="92">
        <f t="array" ref="CP66">+ROUND(IFERROR(INDEX(FCSTSDV!$D$2:$L$72,MATCH('tính băng dính sạch'!$D66,FCSTSDV!$C$2:$C$72,0),MATCH('tính băng dính sạch'!CP$3,FCSTSDV!$D$1:$L$1,0)),0)/'tính băng dính sạch'!$E66,1)</f>
        <v>0</v>
      </c>
      <c r="CQ66" s="92">
        <f t="array" ref="CQ66">+ROUND(IFERROR(INDEX(FCSTSDV!$D$2:$L$72,MATCH('tính băng dính sạch'!$D66,FCSTSDV!$C$2:$C$72,0),MATCH('tính băng dính sạch'!CQ$3,FCSTSDV!$D$1:$L$1,0)),0)/'tính băng dính sạch'!$E66,1)</f>
        <v>0</v>
      </c>
    </row>
    <row r="67" spans="1:95" ht="20.100000000000001" hidden="1" customHeight="1">
      <c r="A67" s="813"/>
      <c r="B67" s="795"/>
      <c r="C67" s="844"/>
      <c r="D67" s="32" t="s">
        <v>99</v>
      </c>
      <c r="E67" s="49">
        <v>3000</v>
      </c>
      <c r="F67" s="799"/>
      <c r="G67" s="799"/>
      <c r="H67" s="830"/>
      <c r="I67" s="81">
        <f>+ROUND(IFERROR(VLOOKUP(D67,FCSTSDV!$C$2:$C$72,26,0),0)/'tính băng dính sạch'!E67+0,0)</f>
        <v>0</v>
      </c>
      <c r="J67" s="85">
        <f>+IFERROR(VLOOKUP(D67,FCSTSDV!$C$2:$L$72,84,0),0)</f>
        <v>0</v>
      </c>
      <c r="K67" s="85" t="e">
        <f t="array" ref="K67">+INDEX(FCSTSDV!$D$2:$L$72,MATCH('tính băng dính sạch'!$D67,FCSTSDV!$C$2:$C$72,0),MATCH('tính băng dính sạch'!K$3,FCSTSDV!$D$1:$L$1,0))/'tính băng dính sạch'!$E67</f>
        <v>#N/A</v>
      </c>
      <c r="L67" s="85">
        <f t="array" ref="L67">+IFERROR(INDEX(FCSTSDV!$D$2:$L$72,MATCH('tính băng dính sạch'!$D67,FCSTSDV!$C$2:$C$72,0),MATCH('tính băng dính sạch'!L$3,FCSTSDV!$D$1:$L$1,0)),0)/'tính băng dính sạch'!$E67</f>
        <v>0</v>
      </c>
      <c r="M67" s="84">
        <f t="array" ref="M67">+IFERROR(INDEX(FCSTSDV!$D$2:$L$72,MATCH('tính băng dính sạch'!$D67,FCSTSDV!$C$2:$C$72,0),MATCH('tính băng dính sạch'!M$3,FCSTSDV!$D$1:$L$1,0)),0)/'tính băng dính sạch'!$E67</f>
        <v>0</v>
      </c>
      <c r="N67" s="84">
        <f t="array" ref="N67">+IFERROR(INDEX(FCSTSDV!$D$2:$L$72,MATCH('tính băng dính sạch'!$D67,FCSTSDV!$C$2:$C$72,0),MATCH('tính băng dính sạch'!N$3,FCSTSDV!$D$1:$L$1,0)),0)/'tính băng dính sạch'!$E67</f>
        <v>0</v>
      </c>
      <c r="O67" s="84">
        <f t="array" ref="O67">+IFERROR(INDEX(FCSTSDV!$D$2:$L$72,MATCH('tính băng dính sạch'!$D67,FCSTSDV!$C$2:$C$72,0),MATCH('tính băng dính sạch'!O$3,FCSTSDV!$D$1:$L$1,0)),0)/'tính băng dính sạch'!$E67</f>
        <v>0</v>
      </c>
      <c r="P67" s="84">
        <f t="array" ref="P67">+IFERROR(INDEX(FCSTSDV!$D$2:$L$72,MATCH('tính băng dính sạch'!$D67,FCSTSDV!$C$2:$C$72,0),MATCH('tính băng dính sạch'!P$3,FCSTSDV!$D$1:$L$1,0)),0)/'tính băng dính sạch'!$E67</f>
        <v>0</v>
      </c>
      <c r="Q67" s="84">
        <f t="array" ref="Q67">+IFERROR(INDEX(FCSTSDV!$D$2:$L$72,MATCH('tính băng dính sạch'!$D67,FCSTSDV!$C$2:$C$72,0),MATCH('tính băng dính sạch'!Q$3,FCSTSDV!$D$1:$L$1,0)),0)/'tính băng dính sạch'!$E67</f>
        <v>0</v>
      </c>
      <c r="R67" s="84">
        <f t="array" ref="R67">+IFERROR(INDEX(FCSTSDV!$D$2:$L$72,MATCH('tính băng dính sạch'!$D67,FCSTSDV!$C$2:$C$72,0),MATCH('tính băng dính sạch'!R$3,FCSTSDV!$D$1:$L$1,0)),0)/'tính băng dính sạch'!$E67</f>
        <v>0</v>
      </c>
      <c r="S67" s="84">
        <f t="array" ref="S67">+IFERROR(INDEX(FCSTSDV!$D$2:$L$72,MATCH('tính băng dính sạch'!$D67,FCSTSDV!$C$2:$C$72,0),MATCH('tính băng dính sạch'!S$3,FCSTSDV!$D$1:$L$1,0)),0)/'tính băng dính sạch'!$E67</f>
        <v>0</v>
      </c>
      <c r="T67" s="84">
        <f t="array" ref="T67">+IFERROR(INDEX(FCSTSDV!$D$2:$L$72,MATCH('tính băng dính sạch'!$D67,FCSTSDV!$C$2:$C$72,0),MATCH('tính băng dính sạch'!T$3,FCSTSDV!$D$1:$L$1,0)),0)/'tính băng dính sạch'!$E67</f>
        <v>0</v>
      </c>
      <c r="U67" s="84">
        <f t="array" ref="U67">+IFERROR(INDEX(FCSTSDV!$D$2:$L$72,MATCH('tính băng dính sạch'!$D67,FCSTSDV!$C$2:$C$72,0),MATCH('tính băng dính sạch'!U$3,FCSTSDV!$D$1:$L$1,0)),0)/'tính băng dính sạch'!$E67</f>
        <v>0</v>
      </c>
      <c r="V67" s="101">
        <f t="array" ref="V67">+IFERROR(INDEX(FCSTSDV!$D$2:$L$72,MATCH('tính băng dính sạch'!$D67,FCSTSDV!$C$2:$C$72,0),MATCH('tính băng dính sạch'!V$3,FCSTSDV!$D$1:$L$1,0)),0)/'tính băng dính sạch'!$E67</f>
        <v>0</v>
      </c>
      <c r="W67" s="92">
        <f t="array" ref="W67">+IFERROR(INDEX(FCSTSDV!$D$2:$L$72,MATCH('tính băng dính sạch'!$D67,FCSTSDV!$C$2:$C$72,0),MATCH('tính băng dính sạch'!W$3,FCSTSDV!$D$1:$L$1,0)),0)/'tính băng dính sạch'!$E67</f>
        <v>0</v>
      </c>
      <c r="X67" s="102">
        <f t="array" ref="X67">+IFERROR(INDEX(FCSTSDV!$D$2:$L$72,MATCH('tính băng dính sạch'!$D67,FCSTSDV!$C$2:$C$72,0),MATCH('tính băng dính sạch'!X$3,FCSTSDV!$D$1:$L$1,0)),0)/'tính băng dính sạch'!$E67</f>
        <v>0</v>
      </c>
      <c r="Y67" s="102">
        <f t="array" ref="Y67">+IFERROR(INDEX(FCSTSDV!$D$2:$L$72,MATCH('tính băng dính sạch'!$D67,FCSTSDV!$C$2:$C$72,0),MATCH('tính băng dính sạch'!Y$3,FCSTSDV!$D$1:$L$1,0)),0)/'tính băng dính sạch'!$E67</f>
        <v>0</v>
      </c>
      <c r="Z67" s="102">
        <f t="array" ref="Z67">+IFERROR(INDEX(FCSTSDV!$D$2:$L$72,MATCH('tính băng dính sạch'!$D67,FCSTSDV!$C$2:$C$72,0),MATCH('tính băng dính sạch'!Z$3,FCSTSDV!$D$1:$L$1,0)),0)/'tính băng dính sạch'!$E67</f>
        <v>0</v>
      </c>
      <c r="AA67" s="102">
        <f t="array" ref="AA67">+IFERROR(INDEX(FCSTSDV!$D$2:$L$72,MATCH('tính băng dính sạch'!$D67,FCSTSDV!$C$2:$C$72,0),MATCH('tính băng dính sạch'!AA$3,FCSTSDV!$D$1:$L$1,0)),0)/'tính băng dính sạch'!$E67</f>
        <v>0</v>
      </c>
      <c r="AB67" s="102">
        <f t="array" ref="AB67">+IFERROR(INDEX(FCSTSDV!$D$2:$L$72,MATCH('tính băng dính sạch'!$D67,FCSTSDV!$C$2:$C$72,0),MATCH('tính băng dính sạch'!AB$3,FCSTSDV!$D$1:$L$1,0)),0)/'tính băng dính sạch'!$E67</f>
        <v>0</v>
      </c>
      <c r="AC67" s="102">
        <f t="array" ref="AC67">+IFERROR(INDEX(FCSTSDV!$D$2:$L$72,MATCH('tính băng dính sạch'!$D67,FCSTSDV!$C$2:$C$72,0),MATCH('tính băng dính sạch'!AC$3,FCSTSDV!$D$1:$L$1,0)),0)/'tính băng dính sạch'!$E67</f>
        <v>0</v>
      </c>
      <c r="AD67" s="102">
        <f t="array" ref="AD67">+IFERROR(INDEX(FCSTSDV!$D$2:$L$72,MATCH('tính băng dính sạch'!$D67,FCSTSDV!$C$2:$C$72,0),MATCH('tính băng dính sạch'!AD$3,FCSTSDV!$D$1:$L$1,0)),0)/'tính băng dính sạch'!$E67</f>
        <v>0</v>
      </c>
      <c r="AE67" s="102">
        <f t="array" ref="AE67">+IFERROR(INDEX(FCSTSDV!$D$2:$L$72,MATCH('tính băng dính sạch'!$D67,FCSTSDV!$C$2:$C$72,0),MATCH('tính băng dính sạch'!AE$3,FCSTSDV!$D$1:$L$1,0)),0)/'tính băng dính sạch'!$E67</f>
        <v>0</v>
      </c>
      <c r="AF67" s="92">
        <f t="array" ref="AF67">+IFERROR(INDEX(FCSTSDV!$D$2:$L$72,MATCH('tính băng dính sạch'!$D67,FCSTSDV!$C$2:$C$72,0),MATCH('tính băng dính sạch'!AF$3,FCSTSDV!$D$1:$L$1,0))/'tính băng dính sạch'!$E67,0)</f>
        <v>0</v>
      </c>
      <c r="AG67" s="92">
        <f t="array" ref="AG67">+ROUND(IFERROR(INDEX(FCSTSDV!$D$2:$L$72,MATCH('tính băng dính sạch'!$D67,FCSTSDV!$C$2:$C$72,0),MATCH('tính băng dính sạch'!AG$3,FCSTSDV!$D$1:$L$1,0)),0)/'tính băng dính sạch'!$E67,1)</f>
        <v>0</v>
      </c>
      <c r="AH67" s="92">
        <f t="array" ref="AH67">+ROUND(IFERROR(INDEX(FCSTSDV!$D$2:$L$72,MATCH('tính băng dính sạch'!$D67,FCSTSDV!$C$2:$C$72,0),MATCH('tính băng dính sạch'!AH$3,FCSTSDV!$D$1:$L$1,0)),0)/'tính băng dính sạch'!$E67,1)</f>
        <v>0</v>
      </c>
      <c r="AI67" s="92">
        <f t="array" ref="AI67">+ROUND(IFERROR(INDEX(FCSTSDV!$D$2:$L$72,MATCH('tính băng dính sạch'!$D67,FCSTSDV!$C$2:$C$72,0),MATCH('tính băng dính sạch'!AI$3,FCSTSDV!$D$1:$L$1,0)),0)/'tính băng dính sạch'!$E67,1)</f>
        <v>0</v>
      </c>
      <c r="AJ67" s="92">
        <f t="array" ref="AJ67">+ROUND(IFERROR(INDEX(FCSTSDV!$D$2:$L$72,MATCH('tính băng dính sạch'!$D67,FCSTSDV!$C$2:$C$72,0),MATCH('tính băng dính sạch'!AJ$3,FCSTSDV!$D$1:$L$1,0)),0)/'tính băng dính sạch'!$E67,1)</f>
        <v>0</v>
      </c>
      <c r="AK67" s="92">
        <f t="array" ref="AK67">+ROUND(IFERROR(INDEX(FCSTSDV!$D$2:$L$72,MATCH('tính băng dính sạch'!$D67,FCSTSDV!$C$2:$C$72,0),MATCH('tính băng dính sạch'!AK$3,FCSTSDV!$D$1:$L$1,0)),0)/'tính băng dính sạch'!$E67,1)</f>
        <v>0</v>
      </c>
      <c r="AL67" s="92">
        <f t="array" ref="AL67">+ROUND(IFERROR(INDEX(FCSTSDV!$D$2:$L$72,MATCH('tính băng dính sạch'!$D67,FCSTSDV!$C$2:$C$72,0),MATCH('tính băng dính sạch'!AL$3,FCSTSDV!$D$1:$L$1,0)),0)/'tính băng dính sạch'!$E67,1)</f>
        <v>0</v>
      </c>
      <c r="AM67" s="92">
        <f t="array" ref="AM67">+ROUND(IFERROR(INDEX(FCSTSDV!$D$2:$L$72,MATCH('tính băng dính sạch'!$D67,FCSTSDV!$C$2:$C$72,0),MATCH('tính băng dính sạch'!AM$3,FCSTSDV!$D$1:$L$1,0)),0)/'tính băng dính sạch'!$E67,1)</f>
        <v>0</v>
      </c>
      <c r="AN67" s="92">
        <f t="array" ref="AN67">+ROUND(IFERROR(INDEX(FCSTSDV!$D$2:$L$72,MATCH('tính băng dính sạch'!$D67,FCSTSDV!$C$2:$C$72,0),MATCH('tính băng dính sạch'!AN$3,FCSTSDV!$D$1:$L$1,0)),0)/'tính băng dính sạch'!$E67,1)</f>
        <v>0</v>
      </c>
      <c r="AO67" s="92">
        <f t="array" ref="AO67">+ROUND(IFERROR(INDEX(FCSTSDV!$D$2:$L$72,MATCH('tính băng dính sạch'!$D67,FCSTSDV!$C$2:$C$72,0),MATCH('tính băng dính sạch'!AO$3,FCSTSDV!$D$1:$L$1,0)),0)/'tính băng dính sạch'!$E67,1)</f>
        <v>0</v>
      </c>
      <c r="AP67" s="92">
        <f t="array" ref="AP67">+ROUND(IFERROR(INDEX(FCSTSDV!$D$2:$L$72,MATCH('tính băng dính sạch'!$D67,FCSTSDV!$C$2:$C$72,0),MATCH('tính băng dính sạch'!AP$3,FCSTSDV!$D$1:$L$1,0)),0)/'tính băng dính sạch'!$E67,1)</f>
        <v>0</v>
      </c>
      <c r="AQ67" s="92">
        <f t="array" ref="AQ67">+ROUND(IFERROR(INDEX(FCSTSDV!$D$2:$L$72,MATCH('tính băng dính sạch'!$D67,FCSTSDV!$C$2:$C$72,0),MATCH('tính băng dính sạch'!AQ$3,FCSTSDV!$D$1:$L$1,0)),0)/'tính băng dính sạch'!$E67,1)</f>
        <v>0</v>
      </c>
      <c r="AR67" s="92">
        <f t="array" ref="AR67">+ROUND(IFERROR(INDEX(FCSTSDV!$D$2:$L$72,MATCH('tính băng dính sạch'!$D67,FCSTSDV!$C$2:$C$72,0),MATCH('tính băng dính sạch'!AR$3,FCSTSDV!$D$1:$L$1,0)),0)/'tính băng dính sạch'!$E67,1)</f>
        <v>0</v>
      </c>
      <c r="AS67" s="92">
        <f t="array" ref="AS67">+ROUND(IFERROR(INDEX(FCSTSDV!$D$2:$L$72,MATCH('tính băng dính sạch'!$D67,FCSTSDV!$C$2:$C$72,0),MATCH('tính băng dính sạch'!AS$3,FCSTSDV!$D$1:$L$1,0)),0)/'tính băng dính sạch'!$E67,1)</f>
        <v>0</v>
      </c>
      <c r="AT67" s="92">
        <f t="array" ref="AT67">+ROUND(IFERROR(INDEX(FCSTSDV!$D$2:$L$72,MATCH('tính băng dính sạch'!$D67,FCSTSDV!$C$2:$C$72,0),MATCH('tính băng dính sạch'!AT$3,FCSTSDV!$D$1:$L$1,0)),0)/'tính băng dính sạch'!$E67,1)</f>
        <v>0</v>
      </c>
      <c r="AU67" s="92">
        <f t="array" ref="AU67">+ROUND(IFERROR(INDEX(FCSTSDV!$D$2:$L$72,MATCH('tính băng dính sạch'!$D67,FCSTSDV!$C$2:$C$72,0),MATCH('tính băng dính sạch'!AU$3,FCSTSDV!$D$1:$L$1,0)),0)/'tính băng dính sạch'!$E67,1)</f>
        <v>0</v>
      </c>
      <c r="AV67" s="92">
        <f t="array" ref="AV67">+ROUND(IFERROR(INDEX(FCSTSDV!$D$2:$L$72,MATCH('tính băng dính sạch'!$D67,FCSTSDV!$C$2:$C$72,0),MATCH('tính băng dính sạch'!AV$3,FCSTSDV!$D$1:$L$1,0)),0)/'tính băng dính sạch'!$E67,1)</f>
        <v>0</v>
      </c>
      <c r="AW67" s="92">
        <f t="array" ref="AW67">+ROUND(IFERROR(INDEX(FCSTSDV!$D$2:$L$72,MATCH('tính băng dính sạch'!$D67,FCSTSDV!$C$2:$C$72,0),MATCH('tính băng dính sạch'!AW$3,FCSTSDV!$D$1:$L$1,0)),0)/'tính băng dính sạch'!$E67,1)</f>
        <v>0</v>
      </c>
      <c r="AX67" s="92">
        <f t="array" ref="AX67">+ROUND(IFERROR(INDEX(FCSTSDV!$D$2:$L$72,MATCH('tính băng dính sạch'!$D67,FCSTSDV!$C$2:$C$72,0),MATCH('tính băng dính sạch'!AX$3,FCSTSDV!$D$1:$L$1,0)),0)/'tính băng dính sạch'!$E67,1)</f>
        <v>0</v>
      </c>
      <c r="AY67" s="92">
        <f t="array" ref="AY67">+ROUND(IFERROR(INDEX(FCSTSDV!$D$2:$L$72,MATCH('tính băng dính sạch'!$D67,FCSTSDV!$C$2:$C$72,0),MATCH('tính băng dính sạch'!AY$3,FCSTSDV!$D$1:$L$1,0)),0)/'tính băng dính sạch'!$E67,1)</f>
        <v>0</v>
      </c>
      <c r="AZ67" s="92">
        <f t="array" ref="AZ67">+ROUND(IFERROR(INDEX(FCSTSDV!$D$2:$L$72,MATCH('tính băng dính sạch'!$D67,FCSTSDV!$C$2:$C$72,0),MATCH('tính băng dính sạch'!AZ$3,FCSTSDV!$D$1:$L$1,0)),0)/'tính băng dính sạch'!$E67,1)</f>
        <v>0</v>
      </c>
      <c r="BA67" s="92">
        <f t="array" ref="BA67">+ROUND(IFERROR(INDEX(FCSTSDV!$D$2:$L$72,MATCH('tính băng dính sạch'!$D67,FCSTSDV!$C$2:$C$72,0),MATCH('tính băng dính sạch'!BA$3,FCSTSDV!$D$1:$L$1,0)),0)/'tính băng dính sạch'!$E67,1)</f>
        <v>0</v>
      </c>
      <c r="BB67" s="92">
        <f t="array" ref="BB67">+ROUND(IFERROR(INDEX(FCSTSDV!$D$2:$L$72,MATCH('tính băng dính sạch'!$D67,FCSTSDV!$C$2:$C$72,0),MATCH('tính băng dính sạch'!BB$3,FCSTSDV!$D$1:$L$1,0)),0)/'tính băng dính sạch'!$E67,1)</f>
        <v>0</v>
      </c>
      <c r="BC67" s="92">
        <f t="array" ref="BC67">+ROUND(IFERROR(INDEX(FCSTSDV!$D$2:$L$72,MATCH('tính băng dính sạch'!$D67,FCSTSDV!$C$2:$C$72,0),MATCH('tính băng dính sạch'!BC$3,FCSTSDV!$D$1:$L$1,0)),0)/'tính băng dính sạch'!$E67,1)</f>
        <v>0</v>
      </c>
      <c r="BD67" s="92">
        <f t="array" ref="BD67">+ROUND(IFERROR(INDEX(FCSTSDV!$D$2:$L$72,MATCH('tính băng dính sạch'!$D67,FCSTSDV!$C$2:$C$72,0),MATCH('tính băng dính sạch'!BD$3,FCSTSDV!$D$1:$L$1,0)),0)/'tính băng dính sạch'!$E67,1)</f>
        <v>0</v>
      </c>
      <c r="BE67" s="92">
        <f t="array" ref="BE67">+ROUND(IFERROR(INDEX(FCSTSDV!$D$2:$L$72,MATCH('tính băng dính sạch'!$D67,FCSTSDV!$C$2:$C$72,0),MATCH('tính băng dính sạch'!BE$3,FCSTSDV!$D$1:$L$1,0)),0)/'tính băng dính sạch'!$E67,1)</f>
        <v>0</v>
      </c>
      <c r="BF67" s="92">
        <f t="array" ref="BF67">+ROUND(IFERROR(INDEX(FCSTSDV!$D$2:$L$72,MATCH('tính băng dính sạch'!$D67,FCSTSDV!$C$2:$C$72,0),MATCH('tính băng dính sạch'!BF$3,FCSTSDV!$D$1:$L$1,0)),0)/'tính băng dính sạch'!$E67,1)</f>
        <v>0</v>
      </c>
      <c r="BG67" s="92">
        <f t="array" ref="BG67">+ROUND(IFERROR(INDEX(FCSTSDV!$D$2:$L$72,MATCH('tính băng dính sạch'!$D67,FCSTSDV!$C$2:$C$72,0),MATCH('tính băng dính sạch'!BG$3,FCSTSDV!$D$1:$L$1,0)),0)/'tính băng dính sạch'!$E67,1)</f>
        <v>0</v>
      </c>
      <c r="BH67" s="92">
        <f t="array" ref="BH67">+ROUND(IFERROR(INDEX(FCSTSDV!$D$2:$L$72,MATCH('tính băng dính sạch'!$D67,FCSTSDV!$C$2:$C$72,0),MATCH('tính băng dính sạch'!BH$3,FCSTSDV!$D$1:$L$1,0)),0)/'tính băng dính sạch'!$E67,1)</f>
        <v>0</v>
      </c>
      <c r="BI67" s="92">
        <f t="array" ref="BI67">+ROUND(IFERROR(INDEX(FCSTSDV!$D$2:$L$72,MATCH('tính băng dính sạch'!$D67,FCSTSDV!$C$2:$C$72,0),MATCH('tính băng dính sạch'!BI$3,FCSTSDV!$D$1:$L$1,0)),0)/'tính băng dính sạch'!$E67,1)</f>
        <v>0</v>
      </c>
      <c r="BJ67" s="92">
        <f t="array" ref="BJ67">+ROUND(IFERROR(INDEX(FCSTSDV!$D$2:$L$72,MATCH('tính băng dính sạch'!$D67,FCSTSDV!$C$2:$C$72,0),MATCH('tính băng dính sạch'!BJ$3,FCSTSDV!$D$1:$L$1,0)),0)/'tính băng dính sạch'!$E67,1)</f>
        <v>0</v>
      </c>
      <c r="BK67" s="92">
        <f t="array" ref="BK67">+ROUND(IFERROR(INDEX(FCSTSDV!$D$2:$L$72,MATCH('tính băng dính sạch'!$D67,FCSTSDV!$C$2:$C$72,0),MATCH('tính băng dính sạch'!BK$3,FCSTSDV!$D$1:$L$1,0)),0)/'tính băng dính sạch'!$E67,1)</f>
        <v>0</v>
      </c>
      <c r="BL67" s="92">
        <f t="array" ref="BL67">+ROUND(IFERROR(INDEX(FCSTSDV!$D$2:$L$72,MATCH('tính băng dính sạch'!$D67,FCSTSDV!$C$2:$C$72,0),MATCH('tính băng dính sạch'!BL$3,FCSTSDV!$D$1:$L$1,0)),0)/'tính băng dính sạch'!$E67,1)</f>
        <v>0</v>
      </c>
      <c r="BM67" s="92">
        <f t="array" ref="BM67">+ROUND(IFERROR(INDEX(FCSTSDV!$D$2:$L$72,MATCH('tính băng dính sạch'!$D67,FCSTSDV!$C$2:$C$72,0),MATCH('tính băng dính sạch'!BM$3,FCSTSDV!$D$1:$L$1,0)),0)/'tính băng dính sạch'!$E67,1)</f>
        <v>0</v>
      </c>
      <c r="BN67" s="92">
        <f t="array" ref="BN67">+ROUND(IFERROR(INDEX(FCSTSDV!$D$2:$L$72,MATCH('tính băng dính sạch'!$D67,FCSTSDV!$C$2:$C$72,0),MATCH('tính băng dính sạch'!BN$3,FCSTSDV!$D$1:$L$1,0)),0)/'tính băng dính sạch'!$E67,1)</f>
        <v>0</v>
      </c>
      <c r="BO67" s="92">
        <f t="array" ref="BO67">+ROUND(IFERROR(INDEX(FCSTSDV!$D$2:$L$72,MATCH('tính băng dính sạch'!$D67,FCSTSDV!$C$2:$C$72,0),MATCH('tính băng dính sạch'!BO$3,FCSTSDV!$D$1:$L$1,0)),0)/'tính băng dính sạch'!$E67,1)</f>
        <v>0</v>
      </c>
      <c r="BP67" s="92">
        <f t="array" ref="BP67">+ROUND(IFERROR(INDEX(FCSTSDV!$D$2:$L$72,MATCH('tính băng dính sạch'!$D67,FCSTSDV!$C$2:$C$72,0),MATCH('tính băng dính sạch'!BP$3,FCSTSDV!$D$1:$L$1,0)),0)/'tính băng dính sạch'!$E67,1)</f>
        <v>0</v>
      </c>
      <c r="BQ67" s="92">
        <f t="array" ref="BQ67">+ROUND(IFERROR(INDEX(FCSTSDV!$D$2:$L$72,MATCH('tính băng dính sạch'!$D67,FCSTSDV!$C$2:$C$72,0),MATCH('tính băng dính sạch'!BQ$3,FCSTSDV!$D$1:$L$1,0)),0)/'tính băng dính sạch'!$E67,1)</f>
        <v>0</v>
      </c>
      <c r="BR67" s="92">
        <f t="array" ref="BR67">+ROUND(IFERROR(INDEX(FCSTSDV!$D$2:$L$72,MATCH('tính băng dính sạch'!$D67,FCSTSDV!$C$2:$C$72,0),MATCH('tính băng dính sạch'!BR$3,FCSTSDV!$D$1:$L$1,0)),0)/'tính băng dính sạch'!$E67,1)</f>
        <v>0</v>
      </c>
      <c r="BS67" s="92">
        <f t="array" ref="BS67">+ROUND(IFERROR(INDEX(FCSTSDV!$D$2:$L$72,MATCH('tính băng dính sạch'!$D67,FCSTSDV!$C$2:$C$72,0),MATCH('tính băng dính sạch'!BS$3,FCSTSDV!$D$1:$L$1,0)),0)/'tính băng dính sạch'!$E67,1)</f>
        <v>0</v>
      </c>
      <c r="BT67" s="92">
        <f t="array" ref="BT67">+ROUND(IFERROR(INDEX(FCSTSDV!$D$2:$L$72,MATCH('tính băng dính sạch'!$D67,FCSTSDV!$C$2:$C$72,0),MATCH('tính băng dính sạch'!BT$3,FCSTSDV!$D$1:$L$1,0)),0)/'tính băng dính sạch'!$E67,1)</f>
        <v>0</v>
      </c>
      <c r="BU67" s="92">
        <f t="array" ref="BU67">+ROUND(IFERROR(INDEX(FCSTSDV!$D$2:$L$72,MATCH('tính băng dính sạch'!$D67,FCSTSDV!$C$2:$C$72,0),MATCH('tính băng dính sạch'!BU$3,FCSTSDV!$D$1:$L$1,0)),0)/'tính băng dính sạch'!$E67,1)</f>
        <v>0</v>
      </c>
      <c r="BV67" s="92">
        <f t="array" ref="BV67">+ROUND(IFERROR(INDEX(FCSTSDV!$D$2:$L$72,MATCH('tính băng dính sạch'!$D67,FCSTSDV!$C$2:$C$72,0),MATCH('tính băng dính sạch'!BV$3,FCSTSDV!$D$1:$L$1,0)),0)/'tính băng dính sạch'!$E67,1)</f>
        <v>0</v>
      </c>
      <c r="BW67" s="92">
        <f t="array" ref="BW67">+ROUND(IFERROR(INDEX(FCSTSDV!$D$2:$L$72,MATCH('tính băng dính sạch'!$D67,FCSTSDV!$C$2:$C$72,0),MATCH('tính băng dính sạch'!BW$3,FCSTSDV!$D$1:$L$1,0)),0)/'tính băng dính sạch'!$E67,1)</f>
        <v>0</v>
      </c>
      <c r="BX67" s="92">
        <f t="array" ref="BX67">+ROUND(IFERROR(INDEX(FCSTSDV!$D$2:$L$72,MATCH('tính băng dính sạch'!$D67,FCSTSDV!$C$2:$C$72,0),MATCH('tính băng dính sạch'!BX$3,FCSTSDV!$D$1:$L$1,0)),0)/'tính băng dính sạch'!$E67,1)</f>
        <v>0</v>
      </c>
      <c r="BY67" s="92">
        <f t="array" ref="BY67">+ROUND(IFERROR(INDEX(FCSTSDV!$D$2:$L$72,MATCH('tính băng dính sạch'!$D67,FCSTSDV!$C$2:$C$72,0),MATCH('tính băng dính sạch'!BY$3,FCSTSDV!$D$1:$L$1,0)),0)/'tính băng dính sạch'!$E67,1)</f>
        <v>0</v>
      </c>
      <c r="BZ67" s="92">
        <f t="array" ref="BZ67">+ROUND(IFERROR(INDEX(FCSTSDV!$D$2:$L$72,MATCH('tính băng dính sạch'!$D67,FCSTSDV!$C$2:$C$72,0),MATCH('tính băng dính sạch'!BZ$3,FCSTSDV!$D$1:$L$1,0)),0)/'tính băng dính sạch'!$E67,1)</f>
        <v>0</v>
      </c>
      <c r="CA67" s="92">
        <f t="array" ref="CA67">+ROUND(IFERROR(INDEX(FCSTSDV!$D$2:$L$72,MATCH('tính băng dính sạch'!$D67,FCSTSDV!$C$2:$C$72,0),MATCH('tính băng dính sạch'!CA$3,FCSTSDV!$D$1:$L$1,0)),0)/'tính băng dính sạch'!$E67,1)</f>
        <v>0</v>
      </c>
      <c r="CB67" s="92">
        <f t="array" ref="CB67">+ROUND(IFERROR(INDEX(FCSTSDV!$D$2:$L$72,MATCH('tính băng dính sạch'!$D67,FCSTSDV!$C$2:$C$72,0),MATCH('tính băng dính sạch'!CB$3,FCSTSDV!$D$1:$L$1,0)),0)/'tính băng dính sạch'!$E67,1)</f>
        <v>0</v>
      </c>
      <c r="CC67" s="92">
        <f t="array" ref="CC67">+ROUND(IFERROR(INDEX(FCSTSDV!$D$2:$L$72,MATCH('tính băng dính sạch'!$D67,FCSTSDV!$C$2:$C$72,0),MATCH('tính băng dính sạch'!CC$3,FCSTSDV!$D$1:$L$1,0)),0)/'tính băng dính sạch'!$E67,1)</f>
        <v>0</v>
      </c>
      <c r="CD67" s="92">
        <f t="array" ref="CD67">+ROUND(IFERROR(INDEX(FCSTSDV!$D$2:$L$72,MATCH('tính băng dính sạch'!$D67,FCSTSDV!$C$2:$C$72,0),MATCH('tính băng dính sạch'!CD$3,FCSTSDV!$D$1:$L$1,0)),0)/'tính băng dính sạch'!$E67,1)</f>
        <v>0</v>
      </c>
      <c r="CE67" s="92">
        <f t="array" ref="CE67">+ROUND(IFERROR(INDEX(FCSTSDV!$D$2:$L$72,MATCH('tính băng dính sạch'!$D67,FCSTSDV!$C$2:$C$72,0),MATCH('tính băng dính sạch'!CE$3,FCSTSDV!$D$1:$L$1,0)),0)/'tính băng dính sạch'!$E67,1)</f>
        <v>0</v>
      </c>
      <c r="CF67" s="92">
        <f t="array" ref="CF67">+ROUND(IFERROR(INDEX(FCSTSDV!$D$2:$L$72,MATCH('tính băng dính sạch'!$D67,FCSTSDV!$C$2:$C$72,0),MATCH('tính băng dính sạch'!CF$3,FCSTSDV!$D$1:$L$1,0)),0)/'tính băng dính sạch'!$E67,1)</f>
        <v>0</v>
      </c>
      <c r="CG67" s="92">
        <f t="array" ref="CG67">+ROUND(IFERROR(INDEX(FCSTSDV!$D$2:$L$72,MATCH('tính băng dính sạch'!$D67,FCSTSDV!$C$2:$C$72,0),MATCH('tính băng dính sạch'!CG$3,FCSTSDV!$D$1:$L$1,0)),0)/'tính băng dính sạch'!$E67,1)</f>
        <v>0</v>
      </c>
      <c r="CH67" s="92">
        <f t="array" ref="CH67">+ROUND(IFERROR(INDEX(FCSTSDV!$D$2:$L$72,MATCH('tính băng dính sạch'!$D67,FCSTSDV!$C$2:$C$72,0),MATCH('tính băng dính sạch'!CH$3,FCSTSDV!$D$1:$L$1,0)),0)/'tính băng dính sạch'!$E67,1)</f>
        <v>0</v>
      </c>
      <c r="CI67" s="92">
        <f t="array" ref="CI67">+ROUND(IFERROR(INDEX(FCSTSDV!$D$2:$L$72,MATCH('tính băng dính sạch'!$D67,FCSTSDV!$C$2:$C$72,0),MATCH('tính băng dính sạch'!CI$3,FCSTSDV!$D$1:$L$1,0)),0)/'tính băng dính sạch'!$E67,1)</f>
        <v>0</v>
      </c>
      <c r="CJ67" s="92">
        <f t="array" ref="CJ67">+ROUND(IFERROR(INDEX(FCSTSDV!$D$2:$L$72,MATCH('tính băng dính sạch'!$D67,FCSTSDV!$C$2:$C$72,0),MATCH('tính băng dính sạch'!CJ$3,FCSTSDV!$D$1:$L$1,0)),0)/'tính băng dính sạch'!$E67,1)</f>
        <v>0</v>
      </c>
      <c r="CK67" s="92">
        <f t="array" ref="CK67">+ROUND(IFERROR(INDEX(FCSTSDV!$D$2:$L$72,MATCH('tính băng dính sạch'!$D67,FCSTSDV!$C$2:$C$72,0),MATCH('tính băng dính sạch'!CK$3,FCSTSDV!$D$1:$L$1,0)),0)/'tính băng dính sạch'!$E67,1)</f>
        <v>0</v>
      </c>
      <c r="CL67" s="92">
        <f t="array" ref="CL67">+ROUND(IFERROR(INDEX(FCSTSDV!$D$2:$L$72,MATCH('tính băng dính sạch'!$D67,FCSTSDV!$C$2:$C$72,0),MATCH('tính băng dính sạch'!CL$3,FCSTSDV!$D$1:$L$1,0)),0)/'tính băng dính sạch'!$E67,1)</f>
        <v>0</v>
      </c>
      <c r="CM67" s="92">
        <f t="array" ref="CM67">+ROUND(IFERROR(INDEX(FCSTSDV!$D$2:$L$72,MATCH('tính băng dính sạch'!$D67,FCSTSDV!$C$2:$C$72,0),MATCH('tính băng dính sạch'!CM$3,FCSTSDV!$D$1:$L$1,0)),0)/'tính băng dính sạch'!$E67,1)</f>
        <v>0</v>
      </c>
      <c r="CN67" s="92">
        <f t="array" ref="CN67">+ROUND(IFERROR(INDEX(FCSTSDV!$D$2:$L$72,MATCH('tính băng dính sạch'!$D67,FCSTSDV!$C$2:$C$72,0),MATCH('tính băng dính sạch'!CN$3,FCSTSDV!$D$1:$L$1,0)),0)/'tính băng dính sạch'!$E67,1)</f>
        <v>0</v>
      </c>
      <c r="CO67" s="92">
        <f t="array" ref="CO67">+ROUND(IFERROR(INDEX(FCSTSDV!$D$2:$L$72,MATCH('tính băng dính sạch'!$D67,FCSTSDV!$C$2:$C$72,0),MATCH('tính băng dính sạch'!CO$3,FCSTSDV!$D$1:$L$1,0)),0)/'tính băng dính sạch'!$E67,1)</f>
        <v>0</v>
      </c>
      <c r="CP67" s="92">
        <f t="array" ref="CP67">+ROUND(IFERROR(INDEX(FCSTSDV!$D$2:$L$72,MATCH('tính băng dính sạch'!$D67,FCSTSDV!$C$2:$C$72,0),MATCH('tính băng dính sạch'!CP$3,FCSTSDV!$D$1:$L$1,0)),0)/'tính băng dính sạch'!$E67,1)</f>
        <v>0</v>
      </c>
      <c r="CQ67" s="92">
        <f t="array" ref="CQ67">+ROUND(IFERROR(INDEX(FCSTSDV!$D$2:$L$72,MATCH('tính băng dính sạch'!$D67,FCSTSDV!$C$2:$C$72,0),MATCH('tính băng dính sạch'!CQ$3,FCSTSDV!$D$1:$L$1,0)),0)/'tính băng dính sạch'!$E67,1)</f>
        <v>0</v>
      </c>
    </row>
    <row r="68" spans="1:95" ht="20.100000000000001" hidden="1" customHeight="1">
      <c r="A68" s="813"/>
      <c r="B68" s="795"/>
      <c r="C68" s="845"/>
      <c r="D68" s="32" t="s">
        <v>119</v>
      </c>
      <c r="E68" s="49">
        <v>2800</v>
      </c>
      <c r="F68" s="799"/>
      <c r="G68" s="799"/>
      <c r="H68" s="830"/>
      <c r="I68" s="81">
        <f>+ROUND(IFERROR(VLOOKUP(D68,FCSTSDV!$C$2:$C$72,26,0),0)/'tính băng dính sạch'!E68+0,0)</f>
        <v>0</v>
      </c>
      <c r="J68" s="85">
        <f>+IFERROR(VLOOKUP(D68,FCSTSDV!$C$2:$L$72,84,0),0)</f>
        <v>0</v>
      </c>
      <c r="K68" s="85" t="e">
        <f>+INDEX(FCSTSDV!$D$2:$L$72,MATCH('tính băng dính sạch'!$D68,FCSTSDV!$C$2:$C$72,0),MATCH('tính băng dính sạch'!K$3,FCSTSDV!$D$1:$L$1,0))/'tính băng dính sạch'!$E68</f>
        <v>#N/A</v>
      </c>
      <c r="L68" s="85">
        <f t="array" ref="L68">+IFERROR(INDEX(FCSTSDV!$D$2:$L$72,MATCH('tính băng dính sạch'!$D68,FCSTSDV!$C$2:$C$72,0),MATCH('tính băng dính sạch'!L$3,FCSTSDV!$D$1:$L$1,0)),0)/'tính băng dính sạch'!$E68</f>
        <v>0</v>
      </c>
      <c r="M68" s="84">
        <f t="array" ref="M68">+IFERROR(INDEX(FCSTSDV!$D$2:$L$72,MATCH('tính băng dính sạch'!$D68,FCSTSDV!$C$2:$C$72,0),MATCH('tính băng dính sạch'!M$3,FCSTSDV!$D$1:$L$1,0)),0)/'tính băng dính sạch'!$E68</f>
        <v>0</v>
      </c>
      <c r="N68" s="84">
        <f t="array" ref="N68">+IFERROR(INDEX(FCSTSDV!$D$2:$L$72,MATCH('tính băng dính sạch'!$D68,FCSTSDV!$C$2:$C$72,0),MATCH('tính băng dính sạch'!N$3,FCSTSDV!$D$1:$L$1,0)),0)/'tính băng dính sạch'!$E68</f>
        <v>0</v>
      </c>
      <c r="O68" s="84">
        <f t="array" ref="O68">+IFERROR(INDEX(FCSTSDV!$D$2:$L$72,MATCH('tính băng dính sạch'!$D68,FCSTSDV!$C$2:$C$72,0),MATCH('tính băng dính sạch'!O$3,FCSTSDV!$D$1:$L$1,0)),0)/'tính băng dính sạch'!$E68</f>
        <v>0</v>
      </c>
      <c r="P68" s="84">
        <f t="array" ref="P68">+IFERROR(INDEX(FCSTSDV!$D$2:$L$72,MATCH('tính băng dính sạch'!$D68,FCSTSDV!$C$2:$C$72,0),MATCH('tính băng dính sạch'!P$3,FCSTSDV!$D$1:$L$1,0)),0)/'tính băng dính sạch'!$E68</f>
        <v>0</v>
      </c>
      <c r="Q68" s="84">
        <f t="array" ref="Q68">+IFERROR(INDEX(FCSTSDV!$D$2:$L$72,MATCH('tính băng dính sạch'!$D68,FCSTSDV!$C$2:$C$72,0),MATCH('tính băng dính sạch'!Q$3,FCSTSDV!$D$1:$L$1,0)),0)/'tính băng dính sạch'!$E68</f>
        <v>0</v>
      </c>
      <c r="R68" s="84">
        <f>+IFERROR(INDEX(FCSTSDV!$D$2:$L$72,MATCH('tính băng dính sạch'!$D68,FCSTSDV!$C$2:$C$72,0),MATCH('tính băng dính sạch'!R$3,FCSTSDV!$D$1:$L$1,0)),0)/'tính băng dính sạch'!$E68</f>
        <v>0</v>
      </c>
      <c r="S68" s="84">
        <f t="array" ref="S68">+IFERROR(INDEX(FCSTSDV!$D$2:$L$72,MATCH('tính băng dính sạch'!$D68,FCSTSDV!$C$2:$C$72,0),MATCH('tính băng dính sạch'!S$3,FCSTSDV!$D$1:$L$1,0)),0)/'tính băng dính sạch'!$E68</f>
        <v>0</v>
      </c>
      <c r="T68" s="84">
        <f t="array" ref="T68">+IFERROR(INDEX(FCSTSDV!$D$2:$L$72,MATCH('tính băng dính sạch'!$D68,FCSTSDV!$C$2:$C$72,0),MATCH('tính băng dính sạch'!T$3,FCSTSDV!$D$1:$L$1,0)),0)/'tính băng dính sạch'!$E68</f>
        <v>0</v>
      </c>
      <c r="U68" s="84">
        <f t="array" ref="U68">+IFERROR(INDEX(FCSTSDV!$D$2:$L$72,MATCH('tính băng dính sạch'!$D68,FCSTSDV!$C$2:$C$72,0),MATCH('tính băng dính sạch'!U$3,FCSTSDV!$D$1:$L$1,0)),0)/'tính băng dính sạch'!$E68</f>
        <v>0</v>
      </c>
      <c r="V68" s="101">
        <f t="array" ref="V68">+IFERROR(INDEX(FCSTSDV!$D$2:$L$72,MATCH('tính băng dính sạch'!$D68,FCSTSDV!$C$2:$C$72,0),MATCH('tính băng dính sạch'!V$3,FCSTSDV!$D$1:$L$1,0)),0)/'tính băng dính sạch'!$E68</f>
        <v>0</v>
      </c>
      <c r="W68" s="92">
        <f t="array" ref="W68">+IFERROR(INDEX(FCSTSDV!$D$2:$L$72,MATCH('tính băng dính sạch'!$D68,FCSTSDV!$C$2:$C$72,0),MATCH('tính băng dính sạch'!W$3,FCSTSDV!$D$1:$L$1,0)),0)/'tính băng dính sạch'!$E68</f>
        <v>0</v>
      </c>
      <c r="X68" s="102">
        <f t="array" ref="X68">+IFERROR(INDEX(FCSTSDV!$D$2:$L$72,MATCH('tính băng dính sạch'!$D68,FCSTSDV!$C$2:$C$72,0),MATCH('tính băng dính sạch'!X$3,FCSTSDV!$D$1:$L$1,0)),0)/'tính băng dính sạch'!$E68</f>
        <v>0</v>
      </c>
      <c r="Y68" s="102">
        <f t="array" ref="Y68">+IFERROR(INDEX(FCSTSDV!$D$2:$L$72,MATCH('tính băng dính sạch'!$D68,FCSTSDV!$C$2:$C$72,0),MATCH('tính băng dính sạch'!Y$3,FCSTSDV!$D$1:$L$1,0)),0)/'tính băng dính sạch'!$E68</f>
        <v>0</v>
      </c>
      <c r="Z68" s="102">
        <f t="array" ref="Z68">+IFERROR(INDEX(FCSTSDV!$D$2:$L$72,MATCH('tính băng dính sạch'!$D68,FCSTSDV!$C$2:$C$72,0),MATCH('tính băng dính sạch'!Z$3,FCSTSDV!$D$1:$L$1,0)),0)/'tính băng dính sạch'!$E68</f>
        <v>0</v>
      </c>
      <c r="AA68" s="102">
        <f t="array" ref="AA68">+IFERROR(INDEX(FCSTSDV!$D$2:$L$72,MATCH('tính băng dính sạch'!$D68,FCSTSDV!$C$2:$C$72,0),MATCH('tính băng dính sạch'!AA$3,FCSTSDV!$D$1:$L$1,0)),0)/'tính băng dính sạch'!$E68</f>
        <v>0</v>
      </c>
      <c r="AB68" s="102">
        <f t="array" ref="AB68">+IFERROR(INDEX(FCSTSDV!$D$2:$L$72,MATCH('tính băng dính sạch'!$D68,FCSTSDV!$C$2:$C$72,0),MATCH('tính băng dính sạch'!AB$3,FCSTSDV!$D$1:$L$1,0)),0)/'tính băng dính sạch'!$E68</f>
        <v>0</v>
      </c>
      <c r="AC68" s="102">
        <f t="array" ref="AC68">+IFERROR(INDEX(FCSTSDV!$D$2:$L$72,MATCH('tính băng dính sạch'!$D68,FCSTSDV!$C$2:$C$72,0),MATCH('tính băng dính sạch'!AC$3,FCSTSDV!$D$1:$L$1,0)),0)/'tính băng dính sạch'!$E68</f>
        <v>0</v>
      </c>
      <c r="AD68" s="102">
        <f t="array" ref="AD68">+IFERROR(INDEX(FCSTSDV!$D$2:$L$72,MATCH('tính băng dính sạch'!$D68,FCSTSDV!$C$2:$C$72,0),MATCH('tính băng dính sạch'!AD$3,FCSTSDV!$D$1:$L$1,0)),0)/'tính băng dính sạch'!$E68</f>
        <v>0</v>
      </c>
      <c r="AE68" s="102">
        <f t="array" ref="AE68">+IFERROR(INDEX(FCSTSDV!$D$2:$L$72,MATCH('tính băng dính sạch'!$D68,FCSTSDV!$C$2:$C$72,0),MATCH('tính băng dính sạch'!AE$3,FCSTSDV!$D$1:$L$1,0)),0)/'tính băng dính sạch'!$E68</f>
        <v>0</v>
      </c>
      <c r="AF68" s="92">
        <f t="array" ref="AF68">+IFERROR(INDEX(FCSTSDV!$D$2:$L$72,MATCH('tính băng dính sạch'!$D68,FCSTSDV!$C$2:$C$72,0),MATCH('tính băng dính sạch'!AF$3,FCSTSDV!$D$1:$L$1,0))/'tính băng dính sạch'!$E68,0)</f>
        <v>0</v>
      </c>
      <c r="AG68" s="92">
        <f t="array" ref="AG68">+ROUND(IFERROR(INDEX(FCSTSDV!$D$2:$L$72,MATCH('tính băng dính sạch'!$D68,FCSTSDV!$C$2:$C$72,0),MATCH('tính băng dính sạch'!AG$3,FCSTSDV!$D$1:$L$1,0)),0)/'tính băng dính sạch'!$E68,1)</f>
        <v>0</v>
      </c>
      <c r="AH68" s="92">
        <f t="array" ref="AH68">+ROUND(IFERROR(INDEX(FCSTSDV!$D$2:$L$72,MATCH('tính băng dính sạch'!$D68,FCSTSDV!$C$2:$C$72,0),MATCH('tính băng dính sạch'!AH$3,FCSTSDV!$D$1:$L$1,0)),0)/'tính băng dính sạch'!$E68,1)</f>
        <v>0</v>
      </c>
      <c r="AI68" s="92">
        <f t="array" ref="AI68">+ROUND(IFERROR(INDEX(FCSTSDV!$D$2:$L$72,MATCH('tính băng dính sạch'!$D68,FCSTSDV!$C$2:$C$72,0),MATCH('tính băng dính sạch'!AI$3,FCSTSDV!$D$1:$L$1,0)),0)/'tính băng dính sạch'!$E68,1)</f>
        <v>0</v>
      </c>
      <c r="AJ68" s="92">
        <f t="array" ref="AJ68">+ROUND(IFERROR(INDEX(FCSTSDV!$D$2:$L$72,MATCH('tính băng dính sạch'!$D68,FCSTSDV!$C$2:$C$72,0),MATCH('tính băng dính sạch'!AJ$3,FCSTSDV!$D$1:$L$1,0)),0)/'tính băng dính sạch'!$E68,1)</f>
        <v>0</v>
      </c>
      <c r="AK68" s="92">
        <f t="array" ref="AK68">+ROUND(IFERROR(INDEX(FCSTSDV!$D$2:$L$72,MATCH('tính băng dính sạch'!$D68,FCSTSDV!$C$2:$C$72,0),MATCH('tính băng dính sạch'!AK$3,FCSTSDV!$D$1:$L$1,0)),0)/'tính băng dính sạch'!$E68,1)</f>
        <v>0</v>
      </c>
      <c r="AL68" s="92">
        <f t="array" ref="AL68">+ROUND(IFERROR(INDEX(FCSTSDV!$D$2:$L$72,MATCH('tính băng dính sạch'!$D68,FCSTSDV!$C$2:$C$72,0),MATCH('tính băng dính sạch'!AL$3,FCSTSDV!$D$1:$L$1,0)),0)/'tính băng dính sạch'!$E68,1)</f>
        <v>0</v>
      </c>
      <c r="AM68" s="92">
        <f t="array" ref="AM68">+ROUND(IFERROR(INDEX(FCSTSDV!$D$2:$L$72,MATCH('tính băng dính sạch'!$D68,FCSTSDV!$C$2:$C$72,0),MATCH('tính băng dính sạch'!AM$3,FCSTSDV!$D$1:$L$1,0)),0)/'tính băng dính sạch'!$E68,1)</f>
        <v>0</v>
      </c>
      <c r="AN68" s="92">
        <f t="array" ref="AN68">+ROUND(IFERROR(INDEX(FCSTSDV!$D$2:$L$72,MATCH('tính băng dính sạch'!$D68,FCSTSDV!$C$2:$C$72,0),MATCH('tính băng dính sạch'!AN$3,FCSTSDV!$D$1:$L$1,0)),0)/'tính băng dính sạch'!$E68,1)</f>
        <v>0</v>
      </c>
      <c r="AO68" s="92">
        <f t="array" ref="AO68">+ROUND(IFERROR(INDEX(FCSTSDV!$D$2:$L$72,MATCH('tính băng dính sạch'!$D68,FCSTSDV!$C$2:$C$72,0),MATCH('tính băng dính sạch'!AO$3,FCSTSDV!$D$1:$L$1,0)),0)/'tính băng dính sạch'!$E68,1)</f>
        <v>0</v>
      </c>
      <c r="AP68" s="92">
        <f t="array" ref="AP68">+ROUND(IFERROR(INDEX(FCSTSDV!$D$2:$L$72,MATCH('tính băng dính sạch'!$D68,FCSTSDV!$C$2:$C$72,0),MATCH('tính băng dính sạch'!AP$3,FCSTSDV!$D$1:$L$1,0)),0)/'tính băng dính sạch'!$E68,1)</f>
        <v>0</v>
      </c>
      <c r="AQ68" s="92">
        <f t="array" ref="AQ68">+ROUND(IFERROR(INDEX(FCSTSDV!$D$2:$L$72,MATCH('tính băng dính sạch'!$D68,FCSTSDV!$C$2:$C$72,0),MATCH('tính băng dính sạch'!AQ$3,FCSTSDV!$D$1:$L$1,0)),0)/'tính băng dính sạch'!$E68,1)</f>
        <v>0</v>
      </c>
      <c r="AR68" s="92">
        <f t="array" ref="AR68">+ROUND(IFERROR(INDEX(FCSTSDV!$D$2:$L$72,MATCH('tính băng dính sạch'!$D68,FCSTSDV!$C$2:$C$72,0),MATCH('tính băng dính sạch'!AR$3,FCSTSDV!$D$1:$L$1,0)),0)/'tính băng dính sạch'!$E68,1)</f>
        <v>0</v>
      </c>
      <c r="AS68" s="92">
        <f t="array" ref="AS68">+ROUND(IFERROR(INDEX(FCSTSDV!$D$2:$L$72,MATCH('tính băng dính sạch'!$D68,FCSTSDV!$C$2:$C$72,0),MATCH('tính băng dính sạch'!AS$3,FCSTSDV!$D$1:$L$1,0)),0)/'tính băng dính sạch'!$E68,1)</f>
        <v>0</v>
      </c>
      <c r="AT68" s="92">
        <f t="array" ref="AT68">+ROUND(IFERROR(INDEX(FCSTSDV!$D$2:$L$72,MATCH('tính băng dính sạch'!$D68,FCSTSDV!$C$2:$C$72,0),MATCH('tính băng dính sạch'!AT$3,FCSTSDV!$D$1:$L$1,0)),0)/'tính băng dính sạch'!$E68,1)</f>
        <v>0</v>
      </c>
      <c r="AU68" s="92">
        <f t="array" ref="AU68">+ROUND(IFERROR(INDEX(FCSTSDV!$D$2:$L$72,MATCH('tính băng dính sạch'!$D68,FCSTSDV!$C$2:$C$72,0),MATCH('tính băng dính sạch'!AU$3,FCSTSDV!$D$1:$L$1,0)),0)/'tính băng dính sạch'!$E68,1)</f>
        <v>0</v>
      </c>
      <c r="AV68" s="92">
        <f t="array" ref="AV68">+ROUND(IFERROR(INDEX(FCSTSDV!$D$2:$L$72,MATCH('tính băng dính sạch'!$D68,FCSTSDV!$C$2:$C$72,0),MATCH('tính băng dính sạch'!AV$3,FCSTSDV!$D$1:$L$1,0)),0)/'tính băng dính sạch'!$E68,1)</f>
        <v>0</v>
      </c>
      <c r="AW68" s="92">
        <f t="array" ref="AW68">+ROUND(IFERROR(INDEX(FCSTSDV!$D$2:$L$72,MATCH('tính băng dính sạch'!$D68,FCSTSDV!$C$2:$C$72,0),MATCH('tính băng dính sạch'!AW$3,FCSTSDV!$D$1:$L$1,0)),0)/'tính băng dính sạch'!$E68,1)</f>
        <v>0</v>
      </c>
      <c r="AX68" s="92">
        <f t="array" ref="AX68">+ROUND(IFERROR(INDEX(FCSTSDV!$D$2:$L$72,MATCH('tính băng dính sạch'!$D68,FCSTSDV!$C$2:$C$72,0),MATCH('tính băng dính sạch'!AX$3,FCSTSDV!$D$1:$L$1,0)),0)/'tính băng dính sạch'!$E68,1)</f>
        <v>0</v>
      </c>
      <c r="AY68" s="92">
        <f t="array" ref="AY68">+ROUND(IFERROR(INDEX(FCSTSDV!$D$2:$L$72,MATCH('tính băng dính sạch'!$D68,FCSTSDV!$C$2:$C$72,0),MATCH('tính băng dính sạch'!AY$3,FCSTSDV!$D$1:$L$1,0)),0)/'tính băng dính sạch'!$E68,1)</f>
        <v>0</v>
      </c>
      <c r="AZ68" s="92">
        <f t="array" ref="AZ68">+ROUND(IFERROR(INDEX(FCSTSDV!$D$2:$L$72,MATCH('tính băng dính sạch'!$D68,FCSTSDV!$C$2:$C$72,0),MATCH('tính băng dính sạch'!AZ$3,FCSTSDV!$D$1:$L$1,0)),0)/'tính băng dính sạch'!$E68,1)</f>
        <v>0</v>
      </c>
      <c r="BA68" s="92">
        <f t="array" ref="BA68">+ROUND(IFERROR(INDEX(FCSTSDV!$D$2:$L$72,MATCH('tính băng dính sạch'!$D68,FCSTSDV!$C$2:$C$72,0),MATCH('tính băng dính sạch'!BA$3,FCSTSDV!$D$1:$L$1,0)),0)/'tính băng dính sạch'!$E68,1)</f>
        <v>0</v>
      </c>
      <c r="BB68" s="92">
        <f t="array" ref="BB68">+ROUND(IFERROR(INDEX(FCSTSDV!$D$2:$L$72,MATCH('tính băng dính sạch'!$D68,FCSTSDV!$C$2:$C$72,0),MATCH('tính băng dính sạch'!BB$3,FCSTSDV!$D$1:$L$1,0)),0)/'tính băng dính sạch'!$E68,1)</f>
        <v>0</v>
      </c>
      <c r="BC68" s="92">
        <f t="array" ref="BC68">+ROUND(IFERROR(INDEX(FCSTSDV!$D$2:$L$72,MATCH('tính băng dính sạch'!$D68,FCSTSDV!$C$2:$C$72,0),MATCH('tính băng dính sạch'!BC$3,FCSTSDV!$D$1:$L$1,0)),0)/'tính băng dính sạch'!$E68,1)</f>
        <v>0</v>
      </c>
      <c r="BD68" s="92">
        <f t="array" ref="BD68">+ROUND(IFERROR(INDEX(FCSTSDV!$D$2:$L$72,MATCH('tính băng dính sạch'!$D68,FCSTSDV!$C$2:$C$72,0),MATCH('tính băng dính sạch'!BD$3,FCSTSDV!$D$1:$L$1,0)),0)/'tính băng dính sạch'!$E68,1)</f>
        <v>0</v>
      </c>
      <c r="BE68" s="92">
        <f t="array" ref="BE68">+ROUND(IFERROR(INDEX(FCSTSDV!$D$2:$L$72,MATCH('tính băng dính sạch'!$D68,FCSTSDV!$C$2:$C$72,0),MATCH('tính băng dính sạch'!BE$3,FCSTSDV!$D$1:$L$1,0)),0)/'tính băng dính sạch'!$E68,1)</f>
        <v>0</v>
      </c>
      <c r="BF68" s="92">
        <f t="array" ref="BF68">+ROUND(IFERROR(INDEX(FCSTSDV!$D$2:$L$72,MATCH('tính băng dính sạch'!$D68,FCSTSDV!$C$2:$C$72,0),MATCH('tính băng dính sạch'!BF$3,FCSTSDV!$D$1:$L$1,0)),0)/'tính băng dính sạch'!$E68,1)</f>
        <v>0</v>
      </c>
      <c r="BG68" s="92">
        <f t="array" ref="BG68">+ROUND(IFERROR(INDEX(FCSTSDV!$D$2:$L$72,MATCH('tính băng dính sạch'!$D68,FCSTSDV!$C$2:$C$72,0),MATCH('tính băng dính sạch'!BG$3,FCSTSDV!$D$1:$L$1,0)),0)/'tính băng dính sạch'!$E68,1)</f>
        <v>0</v>
      </c>
      <c r="BH68" s="92">
        <f t="array" ref="BH68">+ROUND(IFERROR(INDEX(FCSTSDV!$D$2:$L$72,MATCH('tính băng dính sạch'!$D68,FCSTSDV!$C$2:$C$72,0),MATCH('tính băng dính sạch'!BH$3,FCSTSDV!$D$1:$L$1,0)),0)/'tính băng dính sạch'!$E68,1)</f>
        <v>0</v>
      </c>
      <c r="BI68" s="92">
        <f t="array" ref="BI68">+ROUND(IFERROR(INDEX(FCSTSDV!$D$2:$L$72,MATCH('tính băng dính sạch'!$D68,FCSTSDV!$C$2:$C$72,0),MATCH('tính băng dính sạch'!BI$3,FCSTSDV!$D$1:$L$1,0)),0)/'tính băng dính sạch'!$E68,1)</f>
        <v>0</v>
      </c>
      <c r="BJ68" s="92">
        <f t="array" ref="BJ68">+ROUND(IFERROR(INDEX(FCSTSDV!$D$2:$L$72,MATCH('tính băng dính sạch'!$D68,FCSTSDV!$C$2:$C$72,0),MATCH('tính băng dính sạch'!BJ$3,FCSTSDV!$D$1:$L$1,0)),0)/'tính băng dính sạch'!$E68,1)</f>
        <v>0</v>
      </c>
      <c r="BK68" s="92">
        <f t="array" ref="BK68">+ROUND(IFERROR(INDEX(FCSTSDV!$D$2:$L$72,MATCH('tính băng dính sạch'!$D68,FCSTSDV!$C$2:$C$72,0),MATCH('tính băng dính sạch'!BK$3,FCSTSDV!$D$1:$L$1,0)),0)/'tính băng dính sạch'!$E68,1)</f>
        <v>0</v>
      </c>
      <c r="BL68" s="92">
        <f t="array" ref="BL68">+ROUND(IFERROR(INDEX(FCSTSDV!$D$2:$L$72,MATCH('tính băng dính sạch'!$D68,FCSTSDV!$C$2:$C$72,0),MATCH('tính băng dính sạch'!BL$3,FCSTSDV!$D$1:$L$1,0)),0)/'tính băng dính sạch'!$E68,1)</f>
        <v>0</v>
      </c>
      <c r="BM68" s="92">
        <f t="array" ref="BM68">+ROUND(IFERROR(INDEX(FCSTSDV!$D$2:$L$72,MATCH('tính băng dính sạch'!$D68,FCSTSDV!$C$2:$C$72,0),MATCH('tính băng dính sạch'!BM$3,FCSTSDV!$D$1:$L$1,0)),0)/'tính băng dính sạch'!$E68,1)</f>
        <v>0</v>
      </c>
      <c r="BN68" s="92">
        <f t="array" ref="BN68">+ROUND(IFERROR(INDEX(FCSTSDV!$D$2:$L$72,MATCH('tính băng dính sạch'!$D68,FCSTSDV!$C$2:$C$72,0),MATCH('tính băng dính sạch'!BN$3,FCSTSDV!$D$1:$L$1,0)),0)/'tính băng dính sạch'!$E68,1)</f>
        <v>0</v>
      </c>
      <c r="BO68" s="92">
        <f t="array" ref="BO68">+ROUND(IFERROR(INDEX(FCSTSDV!$D$2:$L$72,MATCH('tính băng dính sạch'!$D68,FCSTSDV!$C$2:$C$72,0),MATCH('tính băng dính sạch'!BO$3,FCSTSDV!$D$1:$L$1,0)),0)/'tính băng dính sạch'!$E68,1)</f>
        <v>0</v>
      </c>
      <c r="BP68" s="92">
        <f t="array" ref="BP68">+ROUND(IFERROR(INDEX(FCSTSDV!$D$2:$L$72,MATCH('tính băng dính sạch'!$D68,FCSTSDV!$C$2:$C$72,0),MATCH('tính băng dính sạch'!BP$3,FCSTSDV!$D$1:$L$1,0)),0)/'tính băng dính sạch'!$E68,1)</f>
        <v>0</v>
      </c>
      <c r="BQ68" s="92">
        <f t="array" ref="BQ68">+ROUND(IFERROR(INDEX(FCSTSDV!$D$2:$L$72,MATCH('tính băng dính sạch'!$D68,FCSTSDV!$C$2:$C$72,0),MATCH('tính băng dính sạch'!BQ$3,FCSTSDV!$D$1:$L$1,0)),0)/'tính băng dính sạch'!$E68,1)</f>
        <v>0</v>
      </c>
      <c r="BR68" s="92">
        <f t="array" ref="BR68">+ROUND(IFERROR(INDEX(FCSTSDV!$D$2:$L$72,MATCH('tính băng dính sạch'!$D68,FCSTSDV!$C$2:$C$72,0),MATCH('tính băng dính sạch'!BR$3,FCSTSDV!$D$1:$L$1,0)),0)/'tính băng dính sạch'!$E68,1)</f>
        <v>0</v>
      </c>
      <c r="BS68" s="92">
        <f t="array" ref="BS68">+ROUND(IFERROR(INDEX(FCSTSDV!$D$2:$L$72,MATCH('tính băng dính sạch'!$D68,FCSTSDV!$C$2:$C$72,0),MATCH('tính băng dính sạch'!BS$3,FCSTSDV!$D$1:$L$1,0)),0)/'tính băng dính sạch'!$E68,1)</f>
        <v>0</v>
      </c>
      <c r="BT68" s="92">
        <f t="array" ref="BT68">+ROUND(IFERROR(INDEX(FCSTSDV!$D$2:$L$72,MATCH('tính băng dính sạch'!$D68,FCSTSDV!$C$2:$C$72,0),MATCH('tính băng dính sạch'!BT$3,FCSTSDV!$D$1:$L$1,0)),0)/'tính băng dính sạch'!$E68,1)</f>
        <v>0</v>
      </c>
      <c r="BU68" s="92">
        <f t="array" ref="BU68">+ROUND(IFERROR(INDEX(FCSTSDV!$D$2:$L$72,MATCH('tính băng dính sạch'!$D68,FCSTSDV!$C$2:$C$72,0),MATCH('tính băng dính sạch'!BU$3,FCSTSDV!$D$1:$L$1,0)),0)/'tính băng dính sạch'!$E68,1)</f>
        <v>0</v>
      </c>
      <c r="BV68" s="92">
        <f t="array" ref="BV68">+ROUND(IFERROR(INDEX(FCSTSDV!$D$2:$L$72,MATCH('tính băng dính sạch'!$D68,FCSTSDV!$C$2:$C$72,0),MATCH('tính băng dính sạch'!BV$3,FCSTSDV!$D$1:$L$1,0)),0)/'tính băng dính sạch'!$E68,1)</f>
        <v>0</v>
      </c>
      <c r="BW68" s="92">
        <f t="array" ref="BW68">+ROUND(IFERROR(INDEX(FCSTSDV!$D$2:$L$72,MATCH('tính băng dính sạch'!$D68,FCSTSDV!$C$2:$C$72,0),MATCH('tính băng dính sạch'!BW$3,FCSTSDV!$D$1:$L$1,0)),0)/'tính băng dính sạch'!$E68,1)</f>
        <v>0</v>
      </c>
      <c r="BX68" s="92">
        <f t="array" ref="BX68">+ROUND(IFERROR(INDEX(FCSTSDV!$D$2:$L$72,MATCH('tính băng dính sạch'!$D68,FCSTSDV!$C$2:$C$72,0),MATCH('tính băng dính sạch'!BX$3,FCSTSDV!$D$1:$L$1,0)),0)/'tính băng dính sạch'!$E68,1)</f>
        <v>0</v>
      </c>
      <c r="BY68" s="92">
        <f t="array" ref="BY68">+ROUND(IFERROR(INDEX(FCSTSDV!$D$2:$L$72,MATCH('tính băng dính sạch'!$D68,FCSTSDV!$C$2:$C$72,0),MATCH('tính băng dính sạch'!BY$3,FCSTSDV!$D$1:$L$1,0)),0)/'tính băng dính sạch'!$E68,1)</f>
        <v>0</v>
      </c>
      <c r="BZ68" s="92">
        <f t="array" ref="BZ68">+ROUND(IFERROR(INDEX(FCSTSDV!$D$2:$L$72,MATCH('tính băng dính sạch'!$D68,FCSTSDV!$C$2:$C$72,0),MATCH('tính băng dính sạch'!BZ$3,FCSTSDV!$D$1:$L$1,0)),0)/'tính băng dính sạch'!$E68,1)</f>
        <v>0</v>
      </c>
      <c r="CA68" s="92">
        <f t="array" ref="CA68">+ROUND(IFERROR(INDEX(FCSTSDV!$D$2:$L$72,MATCH('tính băng dính sạch'!$D68,FCSTSDV!$C$2:$C$72,0),MATCH('tính băng dính sạch'!CA$3,FCSTSDV!$D$1:$L$1,0)),0)/'tính băng dính sạch'!$E68,1)</f>
        <v>0</v>
      </c>
      <c r="CB68" s="92">
        <f t="array" ref="CB68">+ROUND(IFERROR(INDEX(FCSTSDV!$D$2:$L$72,MATCH('tính băng dính sạch'!$D68,FCSTSDV!$C$2:$C$72,0),MATCH('tính băng dính sạch'!CB$3,FCSTSDV!$D$1:$L$1,0)),0)/'tính băng dính sạch'!$E68,1)</f>
        <v>0</v>
      </c>
      <c r="CC68" s="92">
        <f t="array" ref="CC68">+ROUND(IFERROR(INDEX(FCSTSDV!$D$2:$L$72,MATCH('tính băng dính sạch'!$D68,FCSTSDV!$C$2:$C$72,0),MATCH('tính băng dính sạch'!CC$3,FCSTSDV!$D$1:$L$1,0)),0)/'tính băng dính sạch'!$E68,1)</f>
        <v>0</v>
      </c>
      <c r="CD68" s="92">
        <f t="array" ref="CD68">+ROUND(IFERROR(INDEX(FCSTSDV!$D$2:$L$72,MATCH('tính băng dính sạch'!$D68,FCSTSDV!$C$2:$C$72,0),MATCH('tính băng dính sạch'!CD$3,FCSTSDV!$D$1:$L$1,0)),0)/'tính băng dính sạch'!$E68,1)</f>
        <v>0</v>
      </c>
      <c r="CE68" s="92">
        <f t="array" ref="CE68">+ROUND(IFERROR(INDEX(FCSTSDV!$D$2:$L$72,MATCH('tính băng dính sạch'!$D68,FCSTSDV!$C$2:$C$72,0),MATCH('tính băng dính sạch'!CE$3,FCSTSDV!$D$1:$L$1,0)),0)/'tính băng dính sạch'!$E68,1)</f>
        <v>0</v>
      </c>
      <c r="CF68" s="92">
        <f t="array" ref="CF68">+ROUND(IFERROR(INDEX(FCSTSDV!$D$2:$L$72,MATCH('tính băng dính sạch'!$D68,FCSTSDV!$C$2:$C$72,0),MATCH('tính băng dính sạch'!CF$3,FCSTSDV!$D$1:$L$1,0)),0)/'tính băng dính sạch'!$E68,1)</f>
        <v>0</v>
      </c>
      <c r="CG68" s="92">
        <f t="array" ref="CG68">+ROUND(IFERROR(INDEX(FCSTSDV!$D$2:$L$72,MATCH('tính băng dính sạch'!$D68,FCSTSDV!$C$2:$C$72,0),MATCH('tính băng dính sạch'!CG$3,FCSTSDV!$D$1:$L$1,0)),0)/'tính băng dính sạch'!$E68,1)</f>
        <v>0</v>
      </c>
      <c r="CH68" s="92">
        <f t="array" ref="CH68">+ROUND(IFERROR(INDEX(FCSTSDV!$D$2:$L$72,MATCH('tính băng dính sạch'!$D68,FCSTSDV!$C$2:$C$72,0),MATCH('tính băng dính sạch'!CH$3,FCSTSDV!$D$1:$L$1,0)),0)/'tính băng dính sạch'!$E68,1)</f>
        <v>0</v>
      </c>
      <c r="CI68" s="92">
        <f t="array" ref="CI68">+ROUND(IFERROR(INDEX(FCSTSDV!$D$2:$L$72,MATCH('tính băng dính sạch'!$D68,FCSTSDV!$C$2:$C$72,0),MATCH('tính băng dính sạch'!CI$3,FCSTSDV!$D$1:$L$1,0)),0)/'tính băng dính sạch'!$E68,1)</f>
        <v>0</v>
      </c>
      <c r="CJ68" s="92">
        <f t="array" ref="CJ68">+ROUND(IFERROR(INDEX(FCSTSDV!$D$2:$L$72,MATCH('tính băng dính sạch'!$D68,FCSTSDV!$C$2:$C$72,0),MATCH('tính băng dính sạch'!CJ$3,FCSTSDV!$D$1:$L$1,0)),0)/'tính băng dính sạch'!$E68,1)</f>
        <v>0</v>
      </c>
      <c r="CK68" s="92">
        <f t="array" ref="CK68">+ROUND(IFERROR(INDEX(FCSTSDV!$D$2:$L$72,MATCH('tính băng dính sạch'!$D68,FCSTSDV!$C$2:$C$72,0),MATCH('tính băng dính sạch'!CK$3,FCSTSDV!$D$1:$L$1,0)),0)/'tính băng dính sạch'!$E68,1)</f>
        <v>0</v>
      </c>
      <c r="CL68" s="92">
        <f t="array" ref="CL68">+ROUND(IFERROR(INDEX(FCSTSDV!$D$2:$L$72,MATCH('tính băng dính sạch'!$D68,FCSTSDV!$C$2:$C$72,0),MATCH('tính băng dính sạch'!CL$3,FCSTSDV!$D$1:$L$1,0)),0)/'tính băng dính sạch'!$E68,1)</f>
        <v>0</v>
      </c>
      <c r="CM68" s="92">
        <f t="array" ref="CM68">+ROUND(IFERROR(INDEX(FCSTSDV!$D$2:$L$72,MATCH('tính băng dính sạch'!$D68,FCSTSDV!$C$2:$C$72,0),MATCH('tính băng dính sạch'!CM$3,FCSTSDV!$D$1:$L$1,0)),0)/'tính băng dính sạch'!$E68,1)</f>
        <v>0</v>
      </c>
      <c r="CN68" s="92">
        <f t="array" ref="CN68">+ROUND(IFERROR(INDEX(FCSTSDV!$D$2:$L$72,MATCH('tính băng dính sạch'!$D68,FCSTSDV!$C$2:$C$72,0),MATCH('tính băng dính sạch'!CN$3,FCSTSDV!$D$1:$L$1,0)),0)/'tính băng dính sạch'!$E68,1)</f>
        <v>0</v>
      </c>
      <c r="CO68" s="92">
        <f t="array" ref="CO68">+ROUND(IFERROR(INDEX(FCSTSDV!$D$2:$L$72,MATCH('tính băng dính sạch'!$D68,FCSTSDV!$C$2:$C$72,0),MATCH('tính băng dính sạch'!CO$3,FCSTSDV!$D$1:$L$1,0)),0)/'tính băng dính sạch'!$E68,1)</f>
        <v>0</v>
      </c>
      <c r="CP68" s="92">
        <f t="array" ref="CP68">+ROUND(IFERROR(INDEX(FCSTSDV!$D$2:$L$72,MATCH('tính băng dính sạch'!$D68,FCSTSDV!$C$2:$C$72,0),MATCH('tính băng dính sạch'!CP$3,FCSTSDV!$D$1:$L$1,0)),0)/'tính băng dính sạch'!$E68,1)</f>
        <v>0</v>
      </c>
      <c r="CQ68" s="92">
        <f t="array" ref="CQ68">+ROUND(IFERROR(INDEX(FCSTSDV!$D$2:$L$72,MATCH('tính băng dính sạch'!$D68,FCSTSDV!$C$2:$C$72,0),MATCH('tính băng dính sạch'!CQ$3,FCSTSDV!$D$1:$L$1,0)),0)/'tính băng dính sạch'!$E68,1)</f>
        <v>0</v>
      </c>
    </row>
    <row r="69" spans="1:95" ht="20.100000000000001" hidden="1" customHeight="1">
      <c r="A69" s="807"/>
      <c r="B69" s="792"/>
      <c r="C69" s="16"/>
      <c r="D69" s="52" t="s">
        <v>153</v>
      </c>
      <c r="E69" s="53" t="s">
        <v>43</v>
      </c>
      <c r="F69" s="800"/>
      <c r="G69" s="800"/>
      <c r="H69" s="827"/>
      <c r="I69" s="87">
        <f>+SUM(I65:I68)</f>
        <v>0</v>
      </c>
      <c r="J69" s="62">
        <f>+SUM(J66:J68)</f>
        <v>0</v>
      </c>
      <c r="K69" s="88" t="e">
        <f>+F65+G65-SUM(K65:K68)</f>
        <v>#N/A</v>
      </c>
      <c r="L69" s="89" t="e">
        <f>+K69-SUM(L65:L68)</f>
        <v>#N/A</v>
      </c>
      <c r="M69" s="89" t="e">
        <f>+H65-SUM(M65:M68)</f>
        <v>#REF!</v>
      </c>
      <c r="N69" s="89">
        <f>+F65-SUM(N65:N68)</f>
        <v>200</v>
      </c>
      <c r="O69" s="89" t="e">
        <f>+H65-SUM(O65:O68)</f>
        <v>#REF!</v>
      </c>
      <c r="P69" s="89" t="e">
        <f>+H65-SUM(P65:P68)</f>
        <v>#REF!</v>
      </c>
      <c r="Q69" s="89" t="e">
        <f>+H65-SUM(Q65:Q68)</f>
        <v>#REF!</v>
      </c>
      <c r="R69" s="89" t="e">
        <f>+H65-SUM(R65:R68)</f>
        <v>#REF!</v>
      </c>
      <c r="S69" s="89" t="e">
        <f>H65-SUM(S65:S68)</f>
        <v>#REF!</v>
      </c>
      <c r="T69" s="89" t="e">
        <f>+H65-SUM(T65:T68)</f>
        <v>#REF!</v>
      </c>
      <c r="U69" s="89" t="e">
        <f>+T69-SUM(U65:U68)</f>
        <v>#REF!</v>
      </c>
      <c r="V69" s="154" t="e">
        <f>+H65-SUM(V65:V68)</f>
        <v>#REF!</v>
      </c>
      <c r="W69" s="90" t="e">
        <f>+H65+SUM(I65:I68)-SUM(W65:W68)</f>
        <v>#REF!</v>
      </c>
      <c r="X69" s="105" t="e">
        <f>+H65+SUM(I65:I68)-SUM(X65:X68)</f>
        <v>#REF!</v>
      </c>
      <c r="Y69" s="105" t="e">
        <f>+H65+SUM(I65:I68)-SUM(Y65:Y68)</f>
        <v>#REF!</v>
      </c>
      <c r="Z69" s="111" t="e">
        <f>+H65+SUM(I65:I68)-SUM(Z65:Z68)</f>
        <v>#REF!</v>
      </c>
      <c r="AA69" s="105" t="e">
        <f>+H65+SUM(I65:I68)-SUM(AA65:AA68)</f>
        <v>#REF!</v>
      </c>
      <c r="AB69" s="105" t="e">
        <f>+AA69-SUM(AB65:AB68)</f>
        <v>#REF!</v>
      </c>
      <c r="AC69" s="110" t="e">
        <f>+H65+SUM(I65:I68)-SUM(AC65:AC68)</f>
        <v>#REF!</v>
      </c>
      <c r="AD69" s="90" t="e">
        <f>+H65+SUM(I65:I68)-SUM(AD65:AD68)</f>
        <v>#REF!</v>
      </c>
      <c r="AE69" s="90" t="e">
        <f>+H65+I69-SUM(AE65:AE68)</f>
        <v>#REF!</v>
      </c>
      <c r="AF69" s="90" t="e">
        <f>+H65+SUM(I65:I68)-SUM(AF65:AF68)</f>
        <v>#REF!</v>
      </c>
      <c r="AG69" s="90" t="e">
        <f>+H65+SUM(I65:I68)-SUM(AG65:AG68)</f>
        <v>#REF!</v>
      </c>
      <c r="AH69" s="90" t="e">
        <f>+H65+I69-SUM(AH65:AH68)</f>
        <v>#REF!</v>
      </c>
      <c r="AI69" s="90" t="e">
        <f>+AH69-SUM(AI65:AI68)</f>
        <v>#REF!</v>
      </c>
      <c r="AJ69" s="90" t="e">
        <f>+AI69-SUM(AJ65:AJ68)</f>
        <v>#REF!</v>
      </c>
      <c r="AK69" s="90" t="e">
        <f>+H65+I69-SUM(AK65:AK68)</f>
        <v>#REF!</v>
      </c>
      <c r="AL69" s="90" t="e">
        <f>+H65-SUM(AL65:AL68)</f>
        <v>#REF!</v>
      </c>
      <c r="AM69" s="90" t="e">
        <f>+H65+I69-SUM(AM65:AM68)</f>
        <v>#REF!</v>
      </c>
      <c r="AN69" s="90" t="e">
        <f>H65+I69-SUM(AN65:AN68)</f>
        <v>#REF!</v>
      </c>
      <c r="AO69" s="90" t="e">
        <f>+H65+I69-SUM(AO65:AO68)</f>
        <v>#REF!</v>
      </c>
      <c r="AP69" s="90" t="e">
        <f>+H65+I69-SUM(AP65:AP68)</f>
        <v>#REF!</v>
      </c>
      <c r="AQ69" s="90" t="e">
        <f>+H65+I69-SUM(AQ65:AQ68)</f>
        <v>#REF!</v>
      </c>
      <c r="AR69" s="90" t="e">
        <f>+H65+I69-SUM(AR65:AR68)</f>
        <v>#REF!</v>
      </c>
      <c r="AS69" s="90" t="e">
        <f>+H65+I69-SUM(AS65:AS68)</f>
        <v>#REF!</v>
      </c>
      <c r="AT69" s="90" t="e">
        <f>+H65+I69-SUM(AT65:AT68)</f>
        <v>#REF!</v>
      </c>
      <c r="AU69" s="90" t="e">
        <f>+H65+I69-SUM(AU65:AU68)</f>
        <v>#REF!</v>
      </c>
      <c r="AV69" s="90" t="e">
        <f>+H65+I69-SUM(AV65:AV68)</f>
        <v>#REF!</v>
      </c>
      <c r="AW69" s="90" t="e">
        <f>+AV69-SUM(AW65:AW68)</f>
        <v>#REF!</v>
      </c>
      <c r="AX69" s="90" t="e">
        <f t="shared" ref="AX69:BP69" si="20">+$H65+$I69-SUM(AX65:AX68)</f>
        <v>#REF!</v>
      </c>
      <c r="AY69" s="90" t="e">
        <f t="shared" si="20"/>
        <v>#REF!</v>
      </c>
      <c r="AZ69" s="90" t="e">
        <f t="shared" si="20"/>
        <v>#REF!</v>
      </c>
      <c r="BA69" s="90" t="e">
        <f t="shared" si="20"/>
        <v>#REF!</v>
      </c>
      <c r="BB69" s="90" t="e">
        <f t="shared" si="20"/>
        <v>#REF!</v>
      </c>
      <c r="BC69" s="90" t="e">
        <f t="shared" si="20"/>
        <v>#REF!</v>
      </c>
      <c r="BD69" s="90" t="e">
        <f t="shared" si="20"/>
        <v>#REF!</v>
      </c>
      <c r="BE69" s="90" t="e">
        <f t="shared" si="20"/>
        <v>#REF!</v>
      </c>
      <c r="BF69" s="90" t="e">
        <f t="shared" si="20"/>
        <v>#REF!</v>
      </c>
      <c r="BG69" s="90" t="e">
        <f t="shared" si="20"/>
        <v>#REF!</v>
      </c>
      <c r="BH69" s="90" t="e">
        <f t="shared" si="20"/>
        <v>#REF!</v>
      </c>
      <c r="BI69" s="90" t="e">
        <f t="shared" si="20"/>
        <v>#REF!</v>
      </c>
      <c r="BJ69" s="90" t="e">
        <f t="shared" si="20"/>
        <v>#REF!</v>
      </c>
      <c r="BK69" s="90" t="e">
        <f t="shared" si="20"/>
        <v>#REF!</v>
      </c>
      <c r="BL69" s="90" t="e">
        <f t="shared" si="20"/>
        <v>#REF!</v>
      </c>
      <c r="BM69" s="90" t="e">
        <f t="shared" si="20"/>
        <v>#REF!</v>
      </c>
      <c r="BN69" s="90" t="e">
        <f t="shared" si="20"/>
        <v>#REF!</v>
      </c>
      <c r="BO69" s="90" t="e">
        <f t="shared" si="20"/>
        <v>#REF!</v>
      </c>
      <c r="BP69" s="90" t="e">
        <f t="shared" si="20"/>
        <v>#REF!</v>
      </c>
      <c r="BQ69" s="90" t="e">
        <f t="shared" ref="BQ69:CI69" si="21">+$H65+$I69-SUM(BQ65:BQ68)</f>
        <v>#REF!</v>
      </c>
      <c r="BR69" s="90" t="e">
        <f t="shared" si="21"/>
        <v>#REF!</v>
      </c>
      <c r="BS69" s="90" t="e">
        <f t="shared" si="21"/>
        <v>#REF!</v>
      </c>
      <c r="BT69" s="90" t="e">
        <f t="shared" si="21"/>
        <v>#REF!</v>
      </c>
      <c r="BU69" s="90" t="e">
        <f t="shared" si="21"/>
        <v>#REF!</v>
      </c>
      <c r="BV69" s="90" t="e">
        <f t="shared" si="21"/>
        <v>#REF!</v>
      </c>
      <c r="BW69" s="90" t="e">
        <f t="shared" si="21"/>
        <v>#REF!</v>
      </c>
      <c r="BX69" s="90" t="e">
        <f t="shared" si="21"/>
        <v>#REF!</v>
      </c>
      <c r="BY69" s="90" t="e">
        <f t="shared" si="21"/>
        <v>#REF!</v>
      </c>
      <c r="BZ69" s="90" t="e">
        <f t="shared" si="21"/>
        <v>#REF!</v>
      </c>
      <c r="CA69" s="90" t="e">
        <f t="shared" si="21"/>
        <v>#REF!</v>
      </c>
      <c r="CB69" s="90" t="e">
        <f t="shared" si="21"/>
        <v>#REF!</v>
      </c>
      <c r="CC69" s="90" t="e">
        <f t="shared" si="21"/>
        <v>#REF!</v>
      </c>
      <c r="CD69" s="90" t="e">
        <f t="shared" si="21"/>
        <v>#REF!</v>
      </c>
      <c r="CE69" s="90" t="e">
        <f t="shared" si="21"/>
        <v>#REF!</v>
      </c>
      <c r="CF69" s="90" t="e">
        <f t="shared" si="21"/>
        <v>#REF!</v>
      </c>
      <c r="CG69" s="90" t="e">
        <f t="shared" si="21"/>
        <v>#REF!</v>
      </c>
      <c r="CH69" s="90" t="e">
        <f t="shared" si="21"/>
        <v>#REF!</v>
      </c>
      <c r="CI69" s="90" t="e">
        <f t="shared" si="21"/>
        <v>#REF!</v>
      </c>
      <c r="CJ69" s="90" t="e">
        <f>+CI69-SUM(CJ65:CJ68)</f>
        <v>#REF!</v>
      </c>
      <c r="CK69" s="90" t="e">
        <f t="shared" ref="CK69:CQ69" si="22">+CJ69-SUM(CK65:CK68)</f>
        <v>#REF!</v>
      </c>
      <c r="CL69" s="90" t="e">
        <f t="shared" si="22"/>
        <v>#REF!</v>
      </c>
      <c r="CM69" s="90" t="e">
        <f t="shared" si="22"/>
        <v>#REF!</v>
      </c>
      <c r="CN69" s="90" t="e">
        <f t="shared" si="22"/>
        <v>#REF!</v>
      </c>
      <c r="CO69" s="90" t="e">
        <f t="shared" si="22"/>
        <v>#REF!</v>
      </c>
      <c r="CP69" s="90" t="e">
        <f t="shared" si="22"/>
        <v>#REF!</v>
      </c>
      <c r="CQ69" s="90" t="e">
        <f t="shared" si="22"/>
        <v>#REF!</v>
      </c>
    </row>
    <row r="70" spans="1:95" ht="20.100000000000001" hidden="1" customHeight="1">
      <c r="A70" s="813" t="s">
        <v>154</v>
      </c>
      <c r="B70" s="795" t="s">
        <v>156</v>
      </c>
      <c r="C70" s="844" t="s">
        <v>96</v>
      </c>
      <c r="D70" s="123" t="s">
        <v>106</v>
      </c>
      <c r="E70" s="47">
        <v>11000</v>
      </c>
      <c r="F70" s="799"/>
      <c r="G70" s="799"/>
      <c r="H70" s="830" t="e">
        <f>+VLOOKUP(A70,#REF!,5,0)</f>
        <v>#REF!</v>
      </c>
      <c r="I70" s="91">
        <f>+ROUND(IFERROR(VLOOKUP(D70,FCSTSDV!$C$2:$C$72,26,0),0)/'tính băng dính sạch'!E70+0,0)</f>
        <v>0</v>
      </c>
      <c r="J70" s="82">
        <f>+IFERROR(VLOOKUP(D70,FCSTSDV!$C$2:$L$72,84,0),0)</f>
        <v>0</v>
      </c>
      <c r="K70" s="82">
        <f t="array" ref="K70">+IFERROR(INDEX(FCSTSDV!$D$2:$L$72,MATCH('tính băng dính sạch'!$D70,FCSTSDV!$C$2:$C$72,0),MATCH('tính băng dính sạch'!K$3,FCSTSDV!$D$1:$L$1,0)),0)/'tính băng dính sạch'!$E70</f>
        <v>0</v>
      </c>
      <c r="L70" s="86">
        <f t="array" ref="L70">+IFERROR(INDEX(FCSTSDV!$D$2:$L$72,MATCH('tính băng dính sạch'!$D70,FCSTSDV!$C$2:$C$72,0),MATCH('tính băng dính sạch'!L$3,FCSTSDV!$D$1:$L$1,0)),0)/'tính băng dính sạch'!$E70</f>
        <v>0</v>
      </c>
      <c r="M70" s="86">
        <f t="array" ref="M70">+IFERROR(INDEX(FCSTSDV!$D$2:$L$72,MATCH('tính băng dính sạch'!$D70,FCSTSDV!$C$2:$C$72,0),MATCH('tính băng dính sạch'!M$3,FCSTSDV!$D$1:$L$1,0)),0)/'tính băng dính sạch'!$E70</f>
        <v>0</v>
      </c>
      <c r="N70" s="86">
        <f t="array" ref="N70">+IFERROR(INDEX(FCSTSDV!$D$2:$L$72,MATCH('tính băng dính sạch'!$D70,FCSTSDV!$C$2:$C$72,0),MATCH('tính băng dính sạch'!N$3,FCSTSDV!$D$1:$L$1,0)),0)/'tính băng dính sạch'!$E70</f>
        <v>0</v>
      </c>
      <c r="O70" s="86">
        <f t="array" ref="O70">+IFERROR(INDEX(FCSTSDV!$D$2:$L$72,MATCH('tính băng dính sạch'!$D70,FCSTSDV!$C$2:$C$72,0),MATCH('tính băng dính sạch'!O$3,FCSTSDV!$D$1:$L$1,0)),0)/'tính băng dính sạch'!$E70</f>
        <v>0</v>
      </c>
      <c r="P70" s="86">
        <f t="array" ref="P70">+IFERROR(INDEX(FCSTSDV!$D$2:$L$72,MATCH('tính băng dính sạch'!$D70,FCSTSDV!$C$2:$C$72,0),MATCH('tính băng dính sạch'!P$3,FCSTSDV!$D$1:$L$1,0)),0)/'tính băng dính sạch'!$E70</f>
        <v>0</v>
      </c>
      <c r="Q70" s="86">
        <f t="array" ref="Q70">+IFERROR(INDEX(FCSTSDV!$D$2:$L$72,MATCH('tính băng dính sạch'!$D70,FCSTSDV!$C$2:$C$72,0),MATCH('tính băng dính sạch'!Q$3,FCSTSDV!$D$1:$L$1,0)),0)/'tính băng dính sạch'!$E70</f>
        <v>0</v>
      </c>
      <c r="R70" s="86">
        <f t="array" ref="R70">+IFERROR(INDEX(FCSTSDV!$D$2:$L$72,MATCH('tính băng dính sạch'!$D70,FCSTSDV!$C$2:$C$72,0),MATCH('tính băng dính sạch'!R$3,FCSTSDV!$D$1:$L$1,0)),0)/'tính băng dính sạch'!$E70</f>
        <v>0</v>
      </c>
      <c r="S70" s="86">
        <f t="array" ref="S70">+IFERROR(INDEX(FCSTSDV!$D$2:$L$72,MATCH('tính băng dính sạch'!$D70,FCSTSDV!$C$2:$C$72,0),MATCH('tính băng dính sạch'!S$3,FCSTSDV!$D$1:$L$1,0)),0)/'tính băng dính sạch'!$E70</f>
        <v>0</v>
      </c>
      <c r="T70" s="86">
        <f t="array" ref="T70">+IFERROR(INDEX(FCSTSDV!$D$2:$L$72,MATCH('tính băng dính sạch'!$D70,FCSTSDV!$C$2:$C$72,0),MATCH('tính băng dính sạch'!T$3,FCSTSDV!$D$1:$L$1,0)),0)/'tính băng dính sạch'!$E70</f>
        <v>0</v>
      </c>
      <c r="U70" s="86">
        <f t="array" ref="U70">+IFERROR(INDEX(FCSTSDV!$D$2:$L$72,MATCH('tính băng dính sạch'!$D70,FCSTSDV!$C$2:$C$72,0),MATCH('tính băng dính sạch'!U$3,FCSTSDV!$D$1:$L$1,0)),0)/'tính băng dính sạch'!$E70</f>
        <v>0</v>
      </c>
      <c r="V70" s="86">
        <f t="array" ref="V70">+IFERROR(INDEX(FCSTSDV!$D$2:$L$72,MATCH('tính băng dính sạch'!$D70,FCSTSDV!$C$2:$C$72,0),MATCH('tính băng dính sạch'!V$3,FCSTSDV!$D$1:$L$1,0)),0)/'tính băng dính sạch'!$E70</f>
        <v>0</v>
      </c>
      <c r="W70" s="106">
        <f t="array" ref="W70">+IFERROR(INDEX(FCSTSDV!$D$2:$L$72,MATCH('tính băng dính sạch'!$D70,FCSTSDV!$C$2:$C$72,0),MATCH('tính băng dính sạch'!W$3,FCSTSDV!$D$1:$L$1,0)),0)/'tính băng dính sạch'!$E70</f>
        <v>0</v>
      </c>
      <c r="X70" s="107">
        <f t="array" ref="X70">+IFERROR(INDEX(FCSTSDV!$D$2:$L$72,MATCH('tính băng dính sạch'!$D70,FCSTSDV!$C$2:$C$72,0),MATCH('tính băng dính sạch'!X$3,FCSTSDV!$D$1:$L$1,0)),0)/'tính băng dính sạch'!$E70</f>
        <v>0</v>
      </c>
      <c r="Y70" s="107">
        <f t="array" ref="Y70">+IFERROR(INDEX(FCSTSDV!$D$2:$L$72,MATCH('tính băng dính sạch'!$D70,FCSTSDV!$C$2:$C$72,0),MATCH('tính băng dính sạch'!Y$3,FCSTSDV!$D$1:$L$1,0)),0)/'tính băng dính sạch'!$E70</f>
        <v>0</v>
      </c>
      <c r="Z70" s="107">
        <f t="array" ref="Z70">+IFERROR(INDEX(FCSTSDV!$D$2:$L$72,MATCH('tính băng dính sạch'!$D70,FCSTSDV!$C$2:$C$72,0),MATCH('tính băng dính sạch'!Z$3,FCSTSDV!$D$1:$L$1,0)),0)/'tính băng dính sạch'!$E70</f>
        <v>0</v>
      </c>
      <c r="AA70" s="107">
        <f t="array" ref="AA70">+IFERROR(INDEX(FCSTSDV!$D$2:$L$72,MATCH('tính băng dính sạch'!$D70,FCSTSDV!$C$2:$C$72,0),MATCH('tính băng dính sạch'!AA$3,FCSTSDV!$D$1:$L$1,0)),0)/'tính băng dính sạch'!$E70</f>
        <v>0</v>
      </c>
      <c r="AB70" s="107">
        <f t="array" ref="AB70">+IFERROR(INDEX(FCSTSDV!$D$2:$L$72,MATCH('tính băng dính sạch'!$D70,FCSTSDV!$C$2:$C$72,0),MATCH('tính băng dính sạch'!AB$3,FCSTSDV!$D$1:$L$1,0)),0)/'tính băng dính sạch'!$E70</f>
        <v>0</v>
      </c>
      <c r="AC70" s="107">
        <f t="array" ref="AC70">+IFERROR(INDEX(FCSTSDV!$D$2:$L$72,MATCH('tính băng dính sạch'!$D70,FCSTSDV!$C$2:$C$72,0),MATCH('tính băng dính sạch'!AC$3,FCSTSDV!$D$1:$L$1,0)),0)/'tính băng dính sạch'!$E70</f>
        <v>0</v>
      </c>
      <c r="AD70" s="107">
        <f t="array" ref="AD70">+IFERROR(INDEX(FCSTSDV!$D$2:$L$72,MATCH('tính băng dính sạch'!$D70,FCSTSDV!$C$2:$C$72,0),MATCH('tính băng dính sạch'!AD$3,FCSTSDV!$D$1:$L$1,0)),0)/'tính băng dính sạch'!$E70</f>
        <v>0</v>
      </c>
      <c r="AE70" s="107">
        <f t="array" ref="AE70">+IFERROR(INDEX(FCSTSDV!$D$2:$L$72,MATCH('tính băng dính sạch'!$D70,FCSTSDV!$C$2:$C$72,0),MATCH('tính băng dính sạch'!AE$3,FCSTSDV!$D$1:$L$1,0)),0)/'tính băng dính sạch'!$E70</f>
        <v>0</v>
      </c>
      <c r="AF70" s="106">
        <f t="array" ref="AF70">+IFERROR(INDEX(FCSTSDV!$D$2:$L$72,MATCH('tính băng dính sạch'!$D70,FCSTSDV!$C$2:$C$72,0),MATCH('tính băng dính sạch'!AF$3,FCSTSDV!$D$1:$L$1,0))/'tính băng dính sạch'!$E70,0)</f>
        <v>0</v>
      </c>
      <c r="AG70" s="106">
        <f>+ROUND(IFERROR(INDEX(FCSTSDV!$D$2:$L$72,MATCH('tính băng dính sạch'!$D70,FCSTSDV!$C$2:$C$72,0),MATCH('tính băng dính sạch'!AG$3,FCSTSDV!$D$1:$L$1,0)),0)/'tính băng dính sạch'!$E70,1)</f>
        <v>0</v>
      </c>
      <c r="AH70" s="106">
        <f>+ROUND(IFERROR(INDEX(FCSTSDV!$D$2:$L$72,MATCH('tính băng dính sạch'!$D70,FCSTSDV!$C$2:$C$72,0),MATCH('tính băng dính sạch'!AH$3,FCSTSDV!$D$1:$L$1,0)),0)/'tính băng dính sạch'!$E70,1)</f>
        <v>0</v>
      </c>
      <c r="AI70" s="106">
        <f>+ROUND(IFERROR(INDEX(FCSTSDV!$D$2:$L$72,MATCH('tính băng dính sạch'!$D70,FCSTSDV!$C$2:$C$72,0),MATCH('tính băng dính sạch'!AI$3,FCSTSDV!$D$1:$L$1,0)),0)/'tính băng dính sạch'!$E70,1)</f>
        <v>0</v>
      </c>
      <c r="AJ70" s="106">
        <f>+ROUND(IFERROR(INDEX(FCSTSDV!$D$2:$L$72,MATCH('tính băng dính sạch'!$D70,FCSTSDV!$C$2:$C$72,0),MATCH('tính băng dính sạch'!AJ$3,FCSTSDV!$D$1:$L$1,0)),0)/'tính băng dính sạch'!$E70,1)</f>
        <v>0</v>
      </c>
      <c r="AK70" s="106">
        <f>+ROUND(IFERROR(INDEX(FCSTSDV!$D$2:$L$72,MATCH('tính băng dính sạch'!$D70,FCSTSDV!$C$2:$C$72,0),MATCH('tính băng dính sạch'!AK$3,FCSTSDV!$D$1:$L$1,0)),0)/'tính băng dính sạch'!$E70,1)</f>
        <v>0</v>
      </c>
      <c r="AL70" s="106">
        <f>+ROUND(IFERROR(INDEX(FCSTSDV!$D$2:$L$72,MATCH('tính băng dính sạch'!$D70,FCSTSDV!$C$2:$C$72,0),MATCH('tính băng dính sạch'!AL$3,FCSTSDV!$D$1:$L$1,0)),0)/'tính băng dính sạch'!$E70,1)</f>
        <v>0</v>
      </c>
      <c r="AM70" s="106">
        <f>+ROUND(IFERROR(INDEX(FCSTSDV!$D$2:$L$72,MATCH('tính băng dính sạch'!$D70,FCSTSDV!$C$2:$C$72,0),MATCH('tính băng dính sạch'!AM$3,FCSTSDV!$D$1:$L$1,0)),0)/'tính băng dính sạch'!$E70,1)</f>
        <v>0</v>
      </c>
      <c r="AN70" s="106">
        <f>+ROUND(IFERROR(INDEX(FCSTSDV!$D$2:$L$72,MATCH('tính băng dính sạch'!$D70,FCSTSDV!$C$2:$C$72,0),MATCH('tính băng dính sạch'!AN$3,FCSTSDV!$D$1:$L$1,0)),0)/'tính băng dính sạch'!$E70,1)</f>
        <v>0</v>
      </c>
      <c r="AO70" s="106">
        <f>+ROUND(IFERROR(INDEX(FCSTSDV!$D$2:$L$72,MATCH('tính băng dính sạch'!$D70,FCSTSDV!$C$2:$C$72,0),MATCH('tính băng dính sạch'!AO$3,FCSTSDV!$D$1:$L$1,0)),0)/'tính băng dính sạch'!$E70,1)</f>
        <v>0</v>
      </c>
      <c r="AP70" s="106">
        <f>+ROUND(IFERROR(INDEX(FCSTSDV!$D$2:$L$72,MATCH('tính băng dính sạch'!$D70,FCSTSDV!$C$2:$C$72,0),MATCH('tính băng dính sạch'!AP$3,FCSTSDV!$D$1:$L$1,0)),0)/'tính băng dính sạch'!$E70,1)</f>
        <v>0</v>
      </c>
      <c r="AQ70" s="106">
        <f>+ROUND(IFERROR(INDEX(FCSTSDV!$D$2:$L$72,MATCH('tính băng dính sạch'!$D70,FCSTSDV!$C$2:$C$72,0),MATCH('tính băng dính sạch'!AQ$3,FCSTSDV!$D$1:$L$1,0)),0)/'tính băng dính sạch'!$E70,1)</f>
        <v>0</v>
      </c>
      <c r="AR70" s="106">
        <f>+ROUND(IFERROR(INDEX(FCSTSDV!$D$2:$L$72,MATCH('tính băng dính sạch'!$D70,FCSTSDV!$C$2:$C$72,0),MATCH('tính băng dính sạch'!AR$3,FCSTSDV!$D$1:$L$1,0)),0)/'tính băng dính sạch'!$E70,1)</f>
        <v>0</v>
      </c>
      <c r="AS70" s="106">
        <f>+ROUND(IFERROR(INDEX(FCSTSDV!$D$2:$L$72,MATCH('tính băng dính sạch'!$D70,FCSTSDV!$C$2:$C$72,0),MATCH('tính băng dính sạch'!AS$3,FCSTSDV!$D$1:$L$1,0)),0)/'tính băng dính sạch'!$E70,1)</f>
        <v>0</v>
      </c>
      <c r="AT70" s="106">
        <f>+ROUND(IFERROR(INDEX(FCSTSDV!$D$2:$L$72,MATCH('tính băng dính sạch'!$D70,FCSTSDV!$C$2:$C$72,0),MATCH('tính băng dính sạch'!AT$3,FCSTSDV!$D$1:$L$1,0)),0)/'tính băng dính sạch'!$E70,1)</f>
        <v>0</v>
      </c>
      <c r="AU70" s="106">
        <f>+ROUND(IFERROR(INDEX(FCSTSDV!$D$2:$L$72,MATCH('tính băng dính sạch'!$D70,FCSTSDV!$C$2:$C$72,0),MATCH('tính băng dính sạch'!AU$3,FCSTSDV!$D$1:$L$1,0)),0)/'tính băng dính sạch'!$E70,1)</f>
        <v>0</v>
      </c>
      <c r="AV70" s="106">
        <f>+ROUND(IFERROR(INDEX(FCSTSDV!$D$2:$L$72,MATCH('tính băng dính sạch'!$D70,FCSTSDV!$C$2:$C$72,0),MATCH('tính băng dính sạch'!AV$3,FCSTSDV!$D$1:$L$1,0)),0)/'tính băng dính sạch'!$E70,1)</f>
        <v>0</v>
      </c>
      <c r="AW70" s="106">
        <f>+ROUND(IFERROR(INDEX(FCSTSDV!$D$2:$L$72,MATCH('tính băng dính sạch'!$D70,FCSTSDV!$C$2:$C$72,0),MATCH('tính băng dính sạch'!AW$3,FCSTSDV!$D$1:$L$1,0)),0)/'tính băng dính sạch'!$E70,1)</f>
        <v>0</v>
      </c>
      <c r="AX70" s="106">
        <f>+ROUND(IFERROR(INDEX(FCSTSDV!$D$2:$L$72,MATCH('tính băng dính sạch'!$D70,FCSTSDV!$C$2:$C$72,0),MATCH('tính băng dính sạch'!AX$3,FCSTSDV!$D$1:$L$1,0)),0)/'tính băng dính sạch'!$E70,1)</f>
        <v>0</v>
      </c>
      <c r="AY70" s="106">
        <f>+ROUND(IFERROR(INDEX(FCSTSDV!$D$2:$L$72,MATCH('tính băng dính sạch'!$D70,FCSTSDV!$C$2:$C$72,0),MATCH('tính băng dính sạch'!AY$3,FCSTSDV!$D$1:$L$1,0)),0)/'tính băng dính sạch'!$E70,1)</f>
        <v>0</v>
      </c>
      <c r="AZ70" s="106">
        <f>+ROUND(IFERROR(INDEX(FCSTSDV!$D$2:$L$72,MATCH('tính băng dính sạch'!$D70,FCSTSDV!$C$2:$C$72,0),MATCH('tính băng dính sạch'!AZ$3,FCSTSDV!$D$1:$L$1,0)),0)/'tính băng dính sạch'!$E70,1)</f>
        <v>0</v>
      </c>
      <c r="BA70" s="106">
        <f>+ROUND(IFERROR(INDEX(FCSTSDV!$D$2:$L$72,MATCH('tính băng dính sạch'!$D70,FCSTSDV!$C$2:$C$72,0),MATCH('tính băng dính sạch'!BA$3,FCSTSDV!$D$1:$L$1,0)),0)/'tính băng dính sạch'!$E70,1)</f>
        <v>0</v>
      </c>
      <c r="BB70" s="106">
        <f>+ROUND(IFERROR(INDEX(FCSTSDV!$D$2:$L$72,MATCH('tính băng dính sạch'!$D70,FCSTSDV!$C$2:$C$72,0),MATCH('tính băng dính sạch'!BB$3,FCSTSDV!$D$1:$L$1,0)),0)/'tính băng dính sạch'!$E70,1)</f>
        <v>0</v>
      </c>
      <c r="BC70" s="106">
        <f>+ROUND(IFERROR(INDEX(FCSTSDV!$D$2:$L$72,MATCH('tính băng dính sạch'!$D70,FCSTSDV!$C$2:$C$72,0),MATCH('tính băng dính sạch'!BC$3,FCSTSDV!$D$1:$L$1,0)),0)/'tính băng dính sạch'!$E70,1)</f>
        <v>0</v>
      </c>
      <c r="BD70" s="106">
        <f>+ROUND(IFERROR(INDEX(FCSTSDV!$D$2:$L$72,MATCH('tính băng dính sạch'!$D70,FCSTSDV!$C$2:$C$72,0),MATCH('tính băng dính sạch'!BD$3,FCSTSDV!$D$1:$L$1,0)),0)/'tính băng dính sạch'!$E70,1)</f>
        <v>0</v>
      </c>
      <c r="BE70" s="106">
        <f>+ROUND(IFERROR(INDEX(FCSTSDV!$D$2:$L$72,MATCH('tính băng dính sạch'!$D70,FCSTSDV!$C$2:$C$72,0),MATCH('tính băng dính sạch'!BE$3,FCSTSDV!$D$1:$L$1,0)),0)/'tính băng dính sạch'!$E70,1)</f>
        <v>0</v>
      </c>
      <c r="BF70" s="106">
        <f>+ROUND(IFERROR(INDEX(FCSTSDV!$D$2:$L$72,MATCH('tính băng dính sạch'!$D70,FCSTSDV!$C$2:$C$72,0),MATCH('tính băng dính sạch'!BF$3,FCSTSDV!$D$1:$L$1,0)),0)/'tính băng dính sạch'!$E70,1)</f>
        <v>0</v>
      </c>
      <c r="BG70" s="106">
        <f>+ROUND(IFERROR(INDEX(FCSTSDV!$D$2:$L$72,MATCH('tính băng dính sạch'!$D70,FCSTSDV!$C$2:$C$72,0),MATCH('tính băng dính sạch'!BG$3,FCSTSDV!$D$1:$L$1,0)),0)/'tính băng dính sạch'!$E70,1)</f>
        <v>0</v>
      </c>
      <c r="BH70" s="106">
        <f>+ROUND(IFERROR(INDEX(FCSTSDV!$D$2:$L$72,MATCH('tính băng dính sạch'!$D70,FCSTSDV!$C$2:$C$72,0),MATCH('tính băng dính sạch'!BH$3,FCSTSDV!$D$1:$L$1,0)),0)/'tính băng dính sạch'!$E70,1)</f>
        <v>0</v>
      </c>
      <c r="BI70" s="106">
        <f>+ROUND(IFERROR(INDEX(FCSTSDV!$D$2:$L$72,MATCH('tính băng dính sạch'!$D70,FCSTSDV!$C$2:$C$72,0),MATCH('tính băng dính sạch'!BI$3,FCSTSDV!$D$1:$L$1,0)),0)/'tính băng dính sạch'!$E70,1)</f>
        <v>0</v>
      </c>
      <c r="BJ70" s="106">
        <f>+ROUND(IFERROR(INDEX(FCSTSDV!$D$2:$L$72,MATCH('tính băng dính sạch'!$D70,FCSTSDV!$C$2:$C$72,0),MATCH('tính băng dính sạch'!BJ$3,FCSTSDV!$D$1:$L$1,0)),0)/'tính băng dính sạch'!$E70,1)</f>
        <v>0</v>
      </c>
      <c r="BK70" s="106">
        <f>+ROUND(IFERROR(INDEX(FCSTSDV!$D$2:$L$72,MATCH('tính băng dính sạch'!$D70,FCSTSDV!$C$2:$C$72,0),MATCH('tính băng dính sạch'!BK$3,FCSTSDV!$D$1:$L$1,0)),0)/'tính băng dính sạch'!$E70,1)</f>
        <v>0</v>
      </c>
      <c r="BL70" s="106">
        <f>+ROUND(IFERROR(INDEX(FCSTSDV!$D$2:$L$72,MATCH('tính băng dính sạch'!$D70,FCSTSDV!$C$2:$C$72,0),MATCH('tính băng dính sạch'!BL$3,FCSTSDV!$D$1:$L$1,0)),0)/'tính băng dính sạch'!$E70,1)</f>
        <v>0</v>
      </c>
      <c r="BM70" s="106">
        <f>+ROUND(IFERROR(INDEX(FCSTSDV!$D$2:$L$72,MATCH('tính băng dính sạch'!$D70,FCSTSDV!$C$2:$C$72,0),MATCH('tính băng dính sạch'!BM$3,FCSTSDV!$D$1:$L$1,0)),0)/'tính băng dính sạch'!$E70,1)</f>
        <v>0</v>
      </c>
      <c r="BN70" s="106">
        <f>+ROUND(IFERROR(INDEX(FCSTSDV!$D$2:$L$72,MATCH('tính băng dính sạch'!$D70,FCSTSDV!$C$2:$C$72,0),MATCH('tính băng dính sạch'!BN$3,FCSTSDV!$D$1:$L$1,0)),0)/'tính băng dính sạch'!$E70,1)</f>
        <v>0</v>
      </c>
      <c r="BO70" s="106">
        <f>+ROUND(IFERROR(INDEX(FCSTSDV!$D$2:$L$72,MATCH('tính băng dính sạch'!$D70,FCSTSDV!$C$2:$C$72,0),MATCH('tính băng dính sạch'!BO$3,FCSTSDV!$D$1:$L$1,0)),0)/'tính băng dính sạch'!$E70,1)</f>
        <v>0</v>
      </c>
      <c r="BP70" s="106">
        <f>+ROUND(IFERROR(INDEX(FCSTSDV!$D$2:$L$72,MATCH('tính băng dính sạch'!$D70,FCSTSDV!$C$2:$C$72,0),MATCH('tính băng dính sạch'!BP$3,FCSTSDV!$D$1:$L$1,0)),0)/'tính băng dính sạch'!$E70,1)</f>
        <v>0</v>
      </c>
      <c r="BQ70" s="106">
        <f>+ROUND(IFERROR(INDEX(FCSTSDV!$D$2:$L$72,MATCH('tính băng dính sạch'!$D70,FCSTSDV!$C$2:$C$72,0),MATCH('tính băng dính sạch'!BQ$3,FCSTSDV!$D$1:$L$1,0)),0)/'tính băng dính sạch'!$E70,1)</f>
        <v>0</v>
      </c>
      <c r="BR70" s="106">
        <f>+ROUND(IFERROR(INDEX(FCSTSDV!$D$2:$L$72,MATCH('tính băng dính sạch'!$D70,FCSTSDV!$C$2:$C$72,0),MATCH('tính băng dính sạch'!BR$3,FCSTSDV!$D$1:$L$1,0)),0)/'tính băng dính sạch'!$E70,1)</f>
        <v>0</v>
      </c>
      <c r="BS70" s="106">
        <f>+ROUND(IFERROR(INDEX(FCSTSDV!$D$2:$L$72,MATCH('tính băng dính sạch'!$D70,FCSTSDV!$C$2:$C$72,0),MATCH('tính băng dính sạch'!BS$3,FCSTSDV!$D$1:$L$1,0)),0)/'tính băng dính sạch'!$E70,1)</f>
        <v>0</v>
      </c>
      <c r="BT70" s="106">
        <f>+ROUND(IFERROR(INDEX(FCSTSDV!$D$2:$L$72,MATCH('tính băng dính sạch'!$D70,FCSTSDV!$C$2:$C$72,0),MATCH('tính băng dính sạch'!BT$3,FCSTSDV!$D$1:$L$1,0)),0)/'tính băng dính sạch'!$E70,1)</f>
        <v>0</v>
      </c>
      <c r="BU70" s="106">
        <f>+ROUND(IFERROR(INDEX(FCSTSDV!$D$2:$L$72,MATCH('tính băng dính sạch'!$D70,FCSTSDV!$C$2:$C$72,0),MATCH('tính băng dính sạch'!BU$3,FCSTSDV!$D$1:$L$1,0)),0)/'tính băng dính sạch'!$E70,1)</f>
        <v>0</v>
      </c>
      <c r="BV70" s="106">
        <f>+ROUND(IFERROR(INDEX(FCSTSDV!$D$2:$L$72,MATCH('tính băng dính sạch'!$D70,FCSTSDV!$C$2:$C$72,0),MATCH('tính băng dính sạch'!BV$3,FCSTSDV!$D$1:$L$1,0)),0)/'tính băng dính sạch'!$E70,1)</f>
        <v>0</v>
      </c>
      <c r="BW70" s="106">
        <f>+ROUND(IFERROR(INDEX(FCSTSDV!$D$2:$L$72,MATCH('tính băng dính sạch'!$D70,FCSTSDV!$C$2:$C$72,0),MATCH('tính băng dính sạch'!BW$3,FCSTSDV!$D$1:$L$1,0)),0)/'tính băng dính sạch'!$E70,1)</f>
        <v>0</v>
      </c>
      <c r="BX70" s="106">
        <f>+ROUND(IFERROR(INDEX(FCSTSDV!$D$2:$L$72,MATCH('tính băng dính sạch'!$D70,FCSTSDV!$C$2:$C$72,0),MATCH('tính băng dính sạch'!BX$3,FCSTSDV!$D$1:$L$1,0)),0)/'tính băng dính sạch'!$E70,1)</f>
        <v>0</v>
      </c>
      <c r="BY70" s="106">
        <f>+ROUND(IFERROR(INDEX(FCSTSDV!$D$2:$L$72,MATCH('tính băng dính sạch'!$D70,FCSTSDV!$C$2:$C$72,0),MATCH('tính băng dính sạch'!BY$3,FCSTSDV!$D$1:$L$1,0)),0)/'tính băng dính sạch'!$E70,1)</f>
        <v>0</v>
      </c>
      <c r="BZ70" s="106">
        <f>+ROUND(IFERROR(INDEX(FCSTSDV!$D$2:$L$72,MATCH('tính băng dính sạch'!$D70,FCSTSDV!$C$2:$C$72,0),MATCH('tính băng dính sạch'!BZ$3,FCSTSDV!$D$1:$L$1,0)),0)/'tính băng dính sạch'!$E70,1)</f>
        <v>0</v>
      </c>
      <c r="CA70" s="106">
        <f>+ROUND(IFERROR(INDEX(FCSTSDV!$D$2:$L$72,MATCH('tính băng dính sạch'!$D70,FCSTSDV!$C$2:$C$72,0),MATCH('tính băng dính sạch'!CA$3,FCSTSDV!$D$1:$L$1,0)),0)/'tính băng dính sạch'!$E70,1)</f>
        <v>0</v>
      </c>
      <c r="CB70" s="106">
        <f>+ROUND(IFERROR(INDEX(FCSTSDV!$D$2:$L$72,MATCH('tính băng dính sạch'!$D70,FCSTSDV!$C$2:$C$72,0),MATCH('tính băng dính sạch'!CB$3,FCSTSDV!$D$1:$L$1,0)),0)/'tính băng dính sạch'!$E70,1)</f>
        <v>0</v>
      </c>
      <c r="CC70" s="106">
        <f>+ROUND(IFERROR(INDEX(FCSTSDV!$D$2:$L$72,MATCH('tính băng dính sạch'!$D70,FCSTSDV!$C$2:$C$72,0),MATCH('tính băng dính sạch'!CC$3,FCSTSDV!$D$1:$L$1,0)),0)/'tính băng dính sạch'!$E70,1)</f>
        <v>0</v>
      </c>
      <c r="CD70" s="106">
        <f>+ROUND(IFERROR(INDEX(FCSTSDV!$D$2:$L$72,MATCH('tính băng dính sạch'!$D70,FCSTSDV!$C$2:$C$72,0),MATCH('tính băng dính sạch'!CD$3,FCSTSDV!$D$1:$L$1,0)),0)/'tính băng dính sạch'!$E70,1)</f>
        <v>0</v>
      </c>
      <c r="CE70" s="106">
        <f>+ROUND(IFERROR(INDEX(FCSTSDV!$D$2:$L$72,MATCH('tính băng dính sạch'!$D70,FCSTSDV!$C$2:$C$72,0),MATCH('tính băng dính sạch'!CE$3,FCSTSDV!$D$1:$L$1,0)),0)/'tính băng dính sạch'!$E70,1)</f>
        <v>0</v>
      </c>
      <c r="CF70" s="106">
        <f>+ROUND(IFERROR(INDEX(FCSTSDV!$D$2:$L$72,MATCH('tính băng dính sạch'!$D70,FCSTSDV!$C$2:$C$72,0),MATCH('tính băng dính sạch'!CF$3,FCSTSDV!$D$1:$L$1,0)),0)/'tính băng dính sạch'!$E70,1)</f>
        <v>0</v>
      </c>
      <c r="CG70" s="106">
        <f>+ROUND(IFERROR(INDEX(FCSTSDV!$D$2:$L$72,MATCH('tính băng dính sạch'!$D70,FCSTSDV!$C$2:$C$72,0),MATCH('tính băng dính sạch'!CG$3,FCSTSDV!$D$1:$L$1,0)),0)/'tính băng dính sạch'!$E70,1)</f>
        <v>0</v>
      </c>
      <c r="CH70" s="106">
        <f>+ROUND(IFERROR(INDEX(FCSTSDV!$D$2:$L$72,MATCH('tính băng dính sạch'!$D70,FCSTSDV!$C$2:$C$72,0),MATCH('tính băng dính sạch'!CH$3,FCSTSDV!$D$1:$L$1,0)),0)/'tính băng dính sạch'!$E70,1)</f>
        <v>0</v>
      </c>
      <c r="CI70" s="106">
        <f>+ROUND(IFERROR(INDEX(FCSTSDV!$D$2:$L$72,MATCH('tính băng dính sạch'!$D70,FCSTSDV!$C$2:$C$72,0),MATCH('tính băng dính sạch'!CI$3,FCSTSDV!$D$1:$L$1,0)),0)/'tính băng dính sạch'!$E70,1)</f>
        <v>0</v>
      </c>
      <c r="CJ70" s="106">
        <f>+ROUND(IFERROR(INDEX(FCSTSDV!$D$2:$L$72,MATCH('tính băng dính sạch'!$D70,FCSTSDV!$C$2:$C$72,0),MATCH('tính băng dính sạch'!CJ$3,FCSTSDV!$D$1:$L$1,0)),0)/'tính băng dính sạch'!$E70,1)</f>
        <v>0</v>
      </c>
      <c r="CK70" s="106">
        <f>+ROUND(IFERROR(INDEX(FCSTSDV!$D$2:$L$72,MATCH('tính băng dính sạch'!$D70,FCSTSDV!$C$2:$C$72,0),MATCH('tính băng dính sạch'!CK$3,FCSTSDV!$D$1:$L$1,0)),0)/'tính băng dính sạch'!$E70,1)</f>
        <v>0</v>
      </c>
      <c r="CL70" s="106">
        <f>+ROUND(IFERROR(INDEX(FCSTSDV!$D$2:$L$72,MATCH('tính băng dính sạch'!$D70,FCSTSDV!$C$2:$C$72,0),MATCH('tính băng dính sạch'!CL$3,FCSTSDV!$D$1:$L$1,0)),0)/'tính băng dính sạch'!$E70,1)</f>
        <v>0</v>
      </c>
      <c r="CM70" s="106">
        <f>+ROUND(IFERROR(INDEX(FCSTSDV!$D$2:$L$72,MATCH('tính băng dính sạch'!$D70,FCSTSDV!$C$2:$C$72,0),MATCH('tính băng dính sạch'!CM$3,FCSTSDV!$D$1:$L$1,0)),0)/'tính băng dính sạch'!$E70,1)</f>
        <v>0</v>
      </c>
      <c r="CN70" s="106">
        <f>+ROUND(IFERROR(INDEX(FCSTSDV!$D$2:$L$72,MATCH('tính băng dính sạch'!$D70,FCSTSDV!$C$2:$C$72,0),MATCH('tính băng dính sạch'!CN$3,FCSTSDV!$D$1:$L$1,0)),0)/'tính băng dính sạch'!$E70,1)</f>
        <v>0</v>
      </c>
      <c r="CO70" s="106">
        <f>+ROUND(IFERROR(INDEX(FCSTSDV!$D$2:$L$72,MATCH('tính băng dính sạch'!$D70,FCSTSDV!$C$2:$C$72,0),MATCH('tính băng dính sạch'!CO$3,FCSTSDV!$D$1:$L$1,0)),0)/'tính băng dính sạch'!$E70,1)</f>
        <v>0</v>
      </c>
      <c r="CP70" s="106">
        <f>+ROUND(IFERROR(INDEX(FCSTSDV!$D$2:$L$72,MATCH('tính băng dính sạch'!$D70,FCSTSDV!$C$2:$C$72,0),MATCH('tính băng dính sạch'!CP$3,FCSTSDV!$D$1:$L$1,0)),0)/'tính băng dính sạch'!$E70,1)</f>
        <v>0</v>
      </c>
      <c r="CQ70" s="106">
        <f>+ROUND(IFERROR(INDEX(FCSTSDV!$D$2:$L$72,MATCH('tính băng dính sạch'!$D70,FCSTSDV!$C$2:$C$72,0),MATCH('tính băng dính sạch'!CQ$3,FCSTSDV!$D$1:$L$1,0)),0)/'tính băng dính sạch'!$E70,1)</f>
        <v>0</v>
      </c>
    </row>
    <row r="71" spans="1:95" ht="20.100000000000001" hidden="1" customHeight="1">
      <c r="A71" s="813"/>
      <c r="B71" s="795"/>
      <c r="C71" s="845"/>
      <c r="D71" s="32" t="s">
        <v>97</v>
      </c>
      <c r="E71" s="44">
        <v>11000</v>
      </c>
      <c r="F71" s="799"/>
      <c r="G71" s="799"/>
      <c r="H71" s="830"/>
      <c r="I71" s="81">
        <f>+ROUND(IFERROR(VLOOKUP(D71,FCSTSDV!$C$2:$C$72,26,0),0)/'tính băng dính sạch'!E71+0,0)</f>
        <v>0</v>
      </c>
      <c r="J71" s="85">
        <f>+IFERROR(VLOOKUP(D71,FCSTSDV!$C$2:$L$72,84,0),0)</f>
        <v>0</v>
      </c>
      <c r="K71" s="85">
        <f t="array" ref="K71">+IFERROR(INDEX(FCSTSDV!$D$2:$L$72,MATCH('tính băng dính sạch'!$D71,FCSTSDV!$C$2:$C$72,0),MATCH('tính băng dính sạch'!K$3,FCSTSDV!$D$1:$L$1,0)),0)/'tính băng dính sạch'!$E71</f>
        <v>0</v>
      </c>
      <c r="L71" s="84">
        <f t="array" ref="L71">+IFERROR(INDEX(FCSTSDV!$D$2:$L$72,MATCH('tính băng dính sạch'!$D71,FCSTSDV!$C$2:$C$72,0),MATCH('tính băng dính sạch'!L$3,FCSTSDV!$D$1:$L$1,0)),0)/'tính băng dính sạch'!$E71</f>
        <v>0</v>
      </c>
      <c r="M71" s="84">
        <f t="array" ref="M71">+IFERROR(INDEX(FCSTSDV!$D$2:$L$72,MATCH('tính băng dính sạch'!$D71,FCSTSDV!$C$2:$C$72,0),MATCH('tính băng dính sạch'!M$3,FCSTSDV!$D$1:$L$1,0)),0)/'tính băng dính sạch'!$E71</f>
        <v>0</v>
      </c>
      <c r="N71" s="84">
        <f t="array" ref="N71">+IFERROR(INDEX(FCSTSDV!$D$2:$L$72,MATCH('tính băng dính sạch'!$D71,FCSTSDV!$C$2:$C$72,0),MATCH('tính băng dính sạch'!N$3,FCSTSDV!$D$1:$L$1,0)),0)/'tính băng dính sạch'!$E71</f>
        <v>0</v>
      </c>
      <c r="O71" s="84">
        <f t="array" ref="O71">+IFERROR(INDEX(FCSTSDV!$D$2:$L$72,MATCH('tính băng dính sạch'!$D71,FCSTSDV!$C$2:$C$72,0),MATCH('tính băng dính sạch'!O$3,FCSTSDV!$D$1:$L$1,0)),0)/'tính băng dính sạch'!$E71</f>
        <v>0</v>
      </c>
      <c r="P71" s="84">
        <f t="array" ref="P71">+IFERROR(INDEX(FCSTSDV!$D$2:$L$72,MATCH('tính băng dính sạch'!$D71,FCSTSDV!$C$2:$C$72,0),MATCH('tính băng dính sạch'!P$3,FCSTSDV!$D$1:$L$1,0)),0)/'tính băng dính sạch'!$E71</f>
        <v>0</v>
      </c>
      <c r="Q71" s="84">
        <f t="array" ref="Q71">+IFERROR(INDEX(FCSTSDV!$D$2:$L$72,MATCH('tính băng dính sạch'!$D71,FCSTSDV!$C$2:$C$72,0),MATCH('tính băng dính sạch'!Q$3,FCSTSDV!$D$1:$L$1,0)),0)/'tính băng dính sạch'!$E71</f>
        <v>0</v>
      </c>
      <c r="R71" s="84">
        <f t="array" ref="R71">+IFERROR(INDEX(FCSTSDV!$D$2:$L$72,MATCH('tính băng dính sạch'!$D71,FCSTSDV!$C$2:$C$72,0),MATCH('tính băng dính sạch'!R$3,FCSTSDV!$D$1:$L$1,0)),0)/'tính băng dính sạch'!$E71</f>
        <v>0</v>
      </c>
      <c r="S71" s="84">
        <f t="array" ref="S71">+IFERROR(INDEX(FCSTSDV!$D$2:$L$72,MATCH('tính băng dính sạch'!$D71,FCSTSDV!$C$2:$C$72,0),MATCH('tính băng dính sạch'!S$3,FCSTSDV!$D$1:$L$1,0)),0)/'tính băng dính sạch'!$E71</f>
        <v>0</v>
      </c>
      <c r="T71" s="84">
        <f t="array" ref="T71">+IFERROR(INDEX(FCSTSDV!$D$2:$L$72,MATCH('tính băng dính sạch'!$D71,FCSTSDV!$C$2:$C$72,0),MATCH('tính băng dính sạch'!T$3,FCSTSDV!$D$1:$L$1,0)),0)/'tính băng dính sạch'!$E71</f>
        <v>0</v>
      </c>
      <c r="U71" s="84">
        <f t="array" ref="U71">+IFERROR(INDEX(FCSTSDV!$D$2:$L$72,MATCH('tính băng dính sạch'!$D71,FCSTSDV!$C$2:$C$72,0),MATCH('tính băng dính sạch'!U$3,FCSTSDV!$D$1:$L$1,0)),0)/'tính băng dính sạch'!$E71</f>
        <v>0</v>
      </c>
      <c r="V71" s="84">
        <f t="array" ref="V71">+IFERROR(INDEX(FCSTSDV!$D$2:$L$72,MATCH('tính băng dính sạch'!$D71,FCSTSDV!$C$2:$C$72,0),MATCH('tính băng dính sạch'!V$3,FCSTSDV!$D$1:$L$1,0)),0)/'tính băng dính sạch'!$E71</f>
        <v>0</v>
      </c>
      <c r="W71" s="92">
        <f t="array" ref="W71">+IFERROR(INDEX(FCSTSDV!$D$2:$L$72,MATCH('tính băng dính sạch'!$D71,FCSTSDV!$C$2:$C$72,0),MATCH('tính băng dính sạch'!W$3,FCSTSDV!$D$1:$L$1,0)),0)/'tính băng dính sạch'!$E71</f>
        <v>0</v>
      </c>
      <c r="X71" s="102">
        <f t="array" ref="X71">+IFERROR(INDEX(FCSTSDV!$D$2:$L$72,MATCH('tính băng dính sạch'!$D71,FCSTSDV!$C$2:$C$72,0),MATCH('tính băng dính sạch'!X$3,FCSTSDV!$D$1:$L$1,0)),0)/'tính băng dính sạch'!$E71</f>
        <v>0</v>
      </c>
      <c r="Y71" s="102">
        <f t="array" ref="Y71">+IFERROR(INDEX(FCSTSDV!$D$2:$L$72,MATCH('tính băng dính sạch'!$D71,FCSTSDV!$C$2:$C$72,0),MATCH('tính băng dính sạch'!Y$3,FCSTSDV!$D$1:$L$1,0)),0)/'tính băng dính sạch'!$E71</f>
        <v>0</v>
      </c>
      <c r="Z71" s="102">
        <f t="array" ref="Z71">+IFERROR(INDEX(FCSTSDV!$D$2:$L$72,MATCH('tính băng dính sạch'!$D71,FCSTSDV!$C$2:$C$72,0),MATCH('tính băng dính sạch'!Z$3,FCSTSDV!$D$1:$L$1,0)),0)/'tính băng dính sạch'!$E71</f>
        <v>0</v>
      </c>
      <c r="AA71" s="102">
        <f t="array" ref="AA71">+IFERROR(INDEX(FCSTSDV!$D$2:$L$72,MATCH('tính băng dính sạch'!$D71,FCSTSDV!$C$2:$C$72,0),MATCH('tính băng dính sạch'!AA$3,FCSTSDV!$D$1:$L$1,0)),0)/'tính băng dính sạch'!$E71</f>
        <v>0</v>
      </c>
      <c r="AB71" s="102">
        <f t="array" ref="AB71">+IFERROR(INDEX(FCSTSDV!$D$2:$L$72,MATCH('tính băng dính sạch'!$D71,FCSTSDV!$C$2:$C$72,0),MATCH('tính băng dính sạch'!AB$3,FCSTSDV!$D$1:$L$1,0)),0)/'tính băng dính sạch'!$E71</f>
        <v>0</v>
      </c>
      <c r="AC71" s="102">
        <f t="array" ref="AC71">+IFERROR(INDEX(FCSTSDV!$D$2:$L$72,MATCH('tính băng dính sạch'!$D71,FCSTSDV!$C$2:$C$72,0),MATCH('tính băng dính sạch'!AC$3,FCSTSDV!$D$1:$L$1,0)),0)/'tính băng dính sạch'!$E71</f>
        <v>0</v>
      </c>
      <c r="AD71" s="102">
        <f t="array" ref="AD71">+IFERROR(INDEX(FCSTSDV!$D$2:$L$72,MATCH('tính băng dính sạch'!$D71,FCSTSDV!$C$2:$C$72,0),MATCH('tính băng dính sạch'!AD$3,FCSTSDV!$D$1:$L$1,0)),0)/'tính băng dính sạch'!$E71</f>
        <v>0</v>
      </c>
      <c r="AE71" s="102">
        <f t="array" ref="AE71">+IFERROR(INDEX(FCSTSDV!$D$2:$L$72,MATCH('tính băng dính sạch'!$D71,FCSTSDV!$C$2:$C$72,0),MATCH('tính băng dính sạch'!AE$3,FCSTSDV!$D$1:$L$1,0)),0)/'tính băng dính sạch'!$E71</f>
        <v>0</v>
      </c>
      <c r="AF71" s="92">
        <f t="array" ref="AF71">+IFERROR(INDEX(FCSTSDV!$D$2:$L$72,MATCH('tính băng dính sạch'!$D71,FCSTSDV!$C$2:$C$72,0),MATCH('tính băng dính sạch'!AF$3,FCSTSDV!$D$1:$L$1,0))/'tính băng dính sạch'!$E71,0)</f>
        <v>0</v>
      </c>
      <c r="AG71" s="92">
        <f>+ROUND(IFERROR(INDEX(FCSTSDV!$D$2:$L$72,MATCH('tính băng dính sạch'!$D71,FCSTSDV!$C$2:$C$72,0),MATCH('tính băng dính sạch'!AG$3,FCSTSDV!$D$1:$L$1,0)),0)/'tính băng dính sạch'!$E71,1)</f>
        <v>0</v>
      </c>
      <c r="AH71" s="92">
        <f>+ROUND(IFERROR(INDEX(FCSTSDV!$D$2:$L$72,MATCH('tính băng dính sạch'!$D71,FCSTSDV!$C$2:$C$72,0),MATCH('tính băng dính sạch'!AH$3,FCSTSDV!$D$1:$L$1,0)),0)/'tính băng dính sạch'!$E71,1)</f>
        <v>0</v>
      </c>
      <c r="AI71" s="92">
        <f>+ROUND(IFERROR(INDEX(FCSTSDV!$D$2:$L$72,MATCH('tính băng dính sạch'!$D71,FCSTSDV!$C$2:$C$72,0),MATCH('tính băng dính sạch'!AI$3,FCSTSDV!$D$1:$L$1,0)),0)/'tính băng dính sạch'!$E71,1)</f>
        <v>0</v>
      </c>
      <c r="AJ71" s="92">
        <f>+ROUND(IFERROR(INDEX(FCSTSDV!$D$2:$L$72,MATCH('tính băng dính sạch'!$D71,FCSTSDV!$C$2:$C$72,0),MATCH('tính băng dính sạch'!AJ$3,FCSTSDV!$D$1:$L$1,0)),0)/'tính băng dính sạch'!$E71,1)</f>
        <v>0</v>
      </c>
      <c r="AK71" s="92">
        <f>+ROUND(IFERROR(INDEX(FCSTSDV!$D$2:$L$72,MATCH('tính băng dính sạch'!$D71,FCSTSDV!$C$2:$C$72,0),MATCH('tính băng dính sạch'!AK$3,FCSTSDV!$D$1:$L$1,0)),0)/'tính băng dính sạch'!$E71,1)</f>
        <v>0</v>
      </c>
      <c r="AL71" s="92">
        <f>+ROUND(IFERROR(INDEX(FCSTSDV!$D$2:$L$72,MATCH('tính băng dính sạch'!$D71,FCSTSDV!$C$2:$C$72,0),MATCH('tính băng dính sạch'!AL$3,FCSTSDV!$D$1:$L$1,0)),0)/'tính băng dính sạch'!$E71,1)</f>
        <v>0</v>
      </c>
      <c r="AM71" s="92">
        <f>+ROUND(IFERROR(INDEX(FCSTSDV!$D$2:$L$72,MATCH('tính băng dính sạch'!$D71,FCSTSDV!$C$2:$C$72,0),MATCH('tính băng dính sạch'!AM$3,FCSTSDV!$D$1:$L$1,0)),0)/'tính băng dính sạch'!$E71,1)</f>
        <v>0</v>
      </c>
      <c r="AN71" s="92">
        <f>+ROUND(IFERROR(INDEX(FCSTSDV!$D$2:$L$72,MATCH('tính băng dính sạch'!$D71,FCSTSDV!$C$2:$C$72,0),MATCH('tính băng dính sạch'!AN$3,FCSTSDV!$D$1:$L$1,0)),0)/'tính băng dính sạch'!$E71,1)</f>
        <v>0</v>
      </c>
      <c r="AO71" s="92">
        <f>+ROUND(IFERROR(INDEX(FCSTSDV!$D$2:$L$72,MATCH('tính băng dính sạch'!$D71,FCSTSDV!$C$2:$C$72,0),MATCH('tính băng dính sạch'!AO$3,FCSTSDV!$D$1:$L$1,0)),0)/'tính băng dính sạch'!$E71,1)</f>
        <v>0</v>
      </c>
      <c r="AP71" s="92">
        <f>+ROUND(IFERROR(INDEX(FCSTSDV!$D$2:$L$72,MATCH('tính băng dính sạch'!$D71,FCSTSDV!$C$2:$C$72,0),MATCH('tính băng dính sạch'!AP$3,FCSTSDV!$D$1:$L$1,0)),0)/'tính băng dính sạch'!$E71,1)</f>
        <v>0</v>
      </c>
      <c r="AQ71" s="92">
        <f>+ROUND(IFERROR(INDEX(FCSTSDV!$D$2:$L$72,MATCH('tính băng dính sạch'!$D71,FCSTSDV!$C$2:$C$72,0),MATCH('tính băng dính sạch'!AQ$3,FCSTSDV!$D$1:$L$1,0)),0)/'tính băng dính sạch'!$E71,1)</f>
        <v>0</v>
      </c>
      <c r="AR71" s="92">
        <f>+ROUND(IFERROR(INDEX(FCSTSDV!$D$2:$L$72,MATCH('tính băng dính sạch'!$D71,FCSTSDV!$C$2:$C$72,0),MATCH('tính băng dính sạch'!AR$3,FCSTSDV!$D$1:$L$1,0)),0)/'tính băng dính sạch'!$E71,1)</f>
        <v>0</v>
      </c>
      <c r="AS71" s="92">
        <f>+ROUND(IFERROR(INDEX(FCSTSDV!$D$2:$L$72,MATCH('tính băng dính sạch'!$D71,FCSTSDV!$C$2:$C$72,0),MATCH('tính băng dính sạch'!AS$3,FCSTSDV!$D$1:$L$1,0)),0)/'tính băng dính sạch'!$E71,1)</f>
        <v>0</v>
      </c>
      <c r="AT71" s="92">
        <f>+ROUND(IFERROR(INDEX(FCSTSDV!$D$2:$L$72,MATCH('tính băng dính sạch'!$D71,FCSTSDV!$C$2:$C$72,0),MATCH('tính băng dính sạch'!AT$3,FCSTSDV!$D$1:$L$1,0)),0)/'tính băng dính sạch'!$E71,1)</f>
        <v>0</v>
      </c>
      <c r="AU71" s="92">
        <f>+ROUND(IFERROR(INDEX(FCSTSDV!$D$2:$L$72,MATCH('tính băng dính sạch'!$D71,FCSTSDV!$C$2:$C$72,0),MATCH('tính băng dính sạch'!AU$3,FCSTSDV!$D$1:$L$1,0)),0)/'tính băng dính sạch'!$E71,1)</f>
        <v>0</v>
      </c>
      <c r="AV71" s="92">
        <f>+ROUND(IFERROR(INDEX(FCSTSDV!$D$2:$L$72,MATCH('tính băng dính sạch'!$D71,FCSTSDV!$C$2:$C$72,0),MATCH('tính băng dính sạch'!AV$3,FCSTSDV!$D$1:$L$1,0)),0)/'tính băng dính sạch'!$E71,1)</f>
        <v>0</v>
      </c>
      <c r="AW71" s="92">
        <f>+ROUND(IFERROR(INDEX(FCSTSDV!$D$2:$L$72,MATCH('tính băng dính sạch'!$D71,FCSTSDV!$C$2:$C$72,0),MATCH('tính băng dính sạch'!AW$3,FCSTSDV!$D$1:$L$1,0)),0)/'tính băng dính sạch'!$E71,1)</f>
        <v>0</v>
      </c>
      <c r="AX71" s="92">
        <f>+ROUND(IFERROR(INDEX(FCSTSDV!$D$2:$L$72,MATCH('tính băng dính sạch'!$D71,FCSTSDV!$C$2:$C$72,0),MATCH('tính băng dính sạch'!AX$3,FCSTSDV!$D$1:$L$1,0)),0)/'tính băng dính sạch'!$E71,1)</f>
        <v>0</v>
      </c>
      <c r="AY71" s="92">
        <f>+ROUND(IFERROR(INDEX(FCSTSDV!$D$2:$L$72,MATCH('tính băng dính sạch'!$D71,FCSTSDV!$C$2:$C$72,0),MATCH('tính băng dính sạch'!AY$3,FCSTSDV!$D$1:$L$1,0)),0)/'tính băng dính sạch'!$E71,1)</f>
        <v>0</v>
      </c>
      <c r="AZ71" s="92">
        <f>+ROUND(IFERROR(INDEX(FCSTSDV!$D$2:$L$72,MATCH('tính băng dính sạch'!$D71,FCSTSDV!$C$2:$C$72,0),MATCH('tính băng dính sạch'!AZ$3,FCSTSDV!$D$1:$L$1,0)),0)/'tính băng dính sạch'!$E71,1)</f>
        <v>0</v>
      </c>
      <c r="BA71" s="92">
        <f>+ROUND(IFERROR(INDEX(FCSTSDV!$D$2:$L$72,MATCH('tính băng dính sạch'!$D71,FCSTSDV!$C$2:$C$72,0),MATCH('tính băng dính sạch'!BA$3,FCSTSDV!$D$1:$L$1,0)),0)/'tính băng dính sạch'!$E71,1)</f>
        <v>0</v>
      </c>
      <c r="BB71" s="92">
        <f>+ROUND(IFERROR(INDEX(FCSTSDV!$D$2:$L$72,MATCH('tính băng dính sạch'!$D71,FCSTSDV!$C$2:$C$72,0),MATCH('tính băng dính sạch'!BB$3,FCSTSDV!$D$1:$L$1,0)),0)/'tính băng dính sạch'!$E71,1)</f>
        <v>0</v>
      </c>
      <c r="BC71" s="92">
        <f>+ROUND(IFERROR(INDEX(FCSTSDV!$D$2:$L$72,MATCH('tính băng dính sạch'!$D71,FCSTSDV!$C$2:$C$72,0),MATCH('tính băng dính sạch'!BC$3,FCSTSDV!$D$1:$L$1,0)),0)/'tính băng dính sạch'!$E71,1)</f>
        <v>0</v>
      </c>
      <c r="BD71" s="92">
        <f>+ROUND(IFERROR(INDEX(FCSTSDV!$D$2:$L$72,MATCH('tính băng dính sạch'!$D71,FCSTSDV!$C$2:$C$72,0),MATCH('tính băng dính sạch'!BD$3,FCSTSDV!$D$1:$L$1,0)),0)/'tính băng dính sạch'!$E71,1)</f>
        <v>0</v>
      </c>
      <c r="BE71" s="92">
        <f>+ROUND(IFERROR(INDEX(FCSTSDV!$D$2:$L$72,MATCH('tính băng dính sạch'!$D71,FCSTSDV!$C$2:$C$72,0),MATCH('tính băng dính sạch'!BE$3,FCSTSDV!$D$1:$L$1,0)),0)/'tính băng dính sạch'!$E71,1)</f>
        <v>0</v>
      </c>
      <c r="BF71" s="92">
        <f>+ROUND(IFERROR(INDEX(FCSTSDV!$D$2:$L$72,MATCH('tính băng dính sạch'!$D71,FCSTSDV!$C$2:$C$72,0),MATCH('tính băng dính sạch'!BF$3,FCSTSDV!$D$1:$L$1,0)),0)/'tính băng dính sạch'!$E71,1)</f>
        <v>0</v>
      </c>
      <c r="BG71" s="92">
        <f>+ROUND(IFERROR(INDEX(FCSTSDV!$D$2:$L$72,MATCH('tính băng dính sạch'!$D71,FCSTSDV!$C$2:$C$72,0),MATCH('tính băng dính sạch'!BG$3,FCSTSDV!$D$1:$L$1,0)),0)/'tính băng dính sạch'!$E71,1)</f>
        <v>0</v>
      </c>
      <c r="BH71" s="92">
        <f>+ROUND(IFERROR(INDEX(FCSTSDV!$D$2:$L$72,MATCH('tính băng dính sạch'!$D71,FCSTSDV!$C$2:$C$72,0),MATCH('tính băng dính sạch'!BH$3,FCSTSDV!$D$1:$L$1,0)),0)/'tính băng dính sạch'!$E71,1)</f>
        <v>0</v>
      </c>
      <c r="BI71" s="92">
        <f>+ROUND(IFERROR(INDEX(FCSTSDV!$D$2:$L$72,MATCH('tính băng dính sạch'!$D71,FCSTSDV!$C$2:$C$72,0),MATCH('tính băng dính sạch'!BI$3,FCSTSDV!$D$1:$L$1,0)),0)/'tính băng dính sạch'!$E71,1)</f>
        <v>0</v>
      </c>
      <c r="BJ71" s="92">
        <f>+ROUND(IFERROR(INDEX(FCSTSDV!$D$2:$L$72,MATCH('tính băng dính sạch'!$D71,FCSTSDV!$C$2:$C$72,0),MATCH('tính băng dính sạch'!BJ$3,FCSTSDV!$D$1:$L$1,0)),0)/'tính băng dính sạch'!$E71,1)</f>
        <v>0</v>
      </c>
      <c r="BK71" s="92">
        <f>+ROUND(IFERROR(INDEX(FCSTSDV!$D$2:$L$72,MATCH('tính băng dính sạch'!$D71,FCSTSDV!$C$2:$C$72,0),MATCH('tính băng dính sạch'!BK$3,FCSTSDV!$D$1:$L$1,0)),0)/'tính băng dính sạch'!$E71,1)</f>
        <v>0</v>
      </c>
      <c r="BL71" s="92">
        <f>+ROUND(IFERROR(INDEX(FCSTSDV!$D$2:$L$72,MATCH('tính băng dính sạch'!$D71,FCSTSDV!$C$2:$C$72,0),MATCH('tính băng dính sạch'!BL$3,FCSTSDV!$D$1:$L$1,0)),0)/'tính băng dính sạch'!$E71,1)</f>
        <v>0</v>
      </c>
      <c r="BM71" s="92">
        <f>+ROUND(IFERROR(INDEX(FCSTSDV!$D$2:$L$72,MATCH('tính băng dính sạch'!$D71,FCSTSDV!$C$2:$C$72,0),MATCH('tính băng dính sạch'!BM$3,FCSTSDV!$D$1:$L$1,0)),0)/'tính băng dính sạch'!$E71,1)</f>
        <v>0</v>
      </c>
      <c r="BN71" s="92">
        <f>+ROUND(IFERROR(INDEX(FCSTSDV!$D$2:$L$72,MATCH('tính băng dính sạch'!$D71,FCSTSDV!$C$2:$C$72,0),MATCH('tính băng dính sạch'!BN$3,FCSTSDV!$D$1:$L$1,0)),0)/'tính băng dính sạch'!$E71,1)</f>
        <v>0</v>
      </c>
      <c r="BO71" s="92">
        <f>+ROUND(IFERROR(INDEX(FCSTSDV!$D$2:$L$72,MATCH('tính băng dính sạch'!$D71,FCSTSDV!$C$2:$C$72,0),MATCH('tính băng dính sạch'!BO$3,FCSTSDV!$D$1:$L$1,0)),0)/'tính băng dính sạch'!$E71,1)</f>
        <v>0</v>
      </c>
      <c r="BP71" s="92">
        <f>+ROUND(IFERROR(INDEX(FCSTSDV!$D$2:$L$72,MATCH('tính băng dính sạch'!$D71,FCSTSDV!$C$2:$C$72,0),MATCH('tính băng dính sạch'!BP$3,FCSTSDV!$D$1:$L$1,0)),0)/'tính băng dính sạch'!$E71,1)</f>
        <v>0</v>
      </c>
      <c r="BQ71" s="92">
        <f>+ROUND(IFERROR(INDEX(FCSTSDV!$D$2:$L$72,MATCH('tính băng dính sạch'!$D71,FCSTSDV!$C$2:$C$72,0),MATCH('tính băng dính sạch'!BQ$3,FCSTSDV!$D$1:$L$1,0)),0)/'tính băng dính sạch'!$E71,1)</f>
        <v>0</v>
      </c>
      <c r="BR71" s="92">
        <f>+ROUND(IFERROR(INDEX(FCSTSDV!$D$2:$L$72,MATCH('tính băng dính sạch'!$D71,FCSTSDV!$C$2:$C$72,0),MATCH('tính băng dính sạch'!BR$3,FCSTSDV!$D$1:$L$1,0)),0)/'tính băng dính sạch'!$E71,1)</f>
        <v>0</v>
      </c>
      <c r="BS71" s="92">
        <f>+ROUND(IFERROR(INDEX(FCSTSDV!$D$2:$L$72,MATCH('tính băng dính sạch'!$D71,FCSTSDV!$C$2:$C$72,0),MATCH('tính băng dính sạch'!BS$3,FCSTSDV!$D$1:$L$1,0)),0)/'tính băng dính sạch'!$E71,1)</f>
        <v>0</v>
      </c>
      <c r="BT71" s="92">
        <f>+ROUND(IFERROR(INDEX(FCSTSDV!$D$2:$L$72,MATCH('tính băng dính sạch'!$D71,FCSTSDV!$C$2:$C$72,0),MATCH('tính băng dính sạch'!BT$3,FCSTSDV!$D$1:$L$1,0)),0)/'tính băng dính sạch'!$E71,1)</f>
        <v>0</v>
      </c>
      <c r="BU71" s="92">
        <f>+ROUND(IFERROR(INDEX(FCSTSDV!$D$2:$L$72,MATCH('tính băng dính sạch'!$D71,FCSTSDV!$C$2:$C$72,0),MATCH('tính băng dính sạch'!BU$3,FCSTSDV!$D$1:$L$1,0)),0)/'tính băng dính sạch'!$E71,1)</f>
        <v>0</v>
      </c>
      <c r="BV71" s="92">
        <f>+ROUND(IFERROR(INDEX(FCSTSDV!$D$2:$L$72,MATCH('tính băng dính sạch'!$D71,FCSTSDV!$C$2:$C$72,0),MATCH('tính băng dính sạch'!BV$3,FCSTSDV!$D$1:$L$1,0)),0)/'tính băng dính sạch'!$E71,1)</f>
        <v>0</v>
      </c>
      <c r="BW71" s="92">
        <f>+ROUND(IFERROR(INDEX(FCSTSDV!$D$2:$L$72,MATCH('tính băng dính sạch'!$D71,FCSTSDV!$C$2:$C$72,0),MATCH('tính băng dính sạch'!BW$3,FCSTSDV!$D$1:$L$1,0)),0)/'tính băng dính sạch'!$E71,1)</f>
        <v>0</v>
      </c>
      <c r="BX71" s="92">
        <f>+ROUND(IFERROR(INDEX(FCSTSDV!$D$2:$L$72,MATCH('tính băng dính sạch'!$D71,FCSTSDV!$C$2:$C$72,0),MATCH('tính băng dính sạch'!BX$3,FCSTSDV!$D$1:$L$1,0)),0)/'tính băng dính sạch'!$E71,1)</f>
        <v>0</v>
      </c>
      <c r="BY71" s="92">
        <f>+ROUND(IFERROR(INDEX(FCSTSDV!$D$2:$L$72,MATCH('tính băng dính sạch'!$D71,FCSTSDV!$C$2:$C$72,0),MATCH('tính băng dính sạch'!BY$3,FCSTSDV!$D$1:$L$1,0)),0)/'tính băng dính sạch'!$E71,1)</f>
        <v>0</v>
      </c>
      <c r="BZ71" s="92">
        <f>+ROUND(IFERROR(INDEX(FCSTSDV!$D$2:$L$72,MATCH('tính băng dính sạch'!$D71,FCSTSDV!$C$2:$C$72,0),MATCH('tính băng dính sạch'!BZ$3,FCSTSDV!$D$1:$L$1,0)),0)/'tính băng dính sạch'!$E71,1)</f>
        <v>0</v>
      </c>
      <c r="CA71" s="92">
        <f>+ROUND(IFERROR(INDEX(FCSTSDV!$D$2:$L$72,MATCH('tính băng dính sạch'!$D71,FCSTSDV!$C$2:$C$72,0),MATCH('tính băng dính sạch'!CA$3,FCSTSDV!$D$1:$L$1,0)),0)/'tính băng dính sạch'!$E71,1)</f>
        <v>0</v>
      </c>
      <c r="CB71" s="92">
        <f>+ROUND(IFERROR(INDEX(FCSTSDV!$D$2:$L$72,MATCH('tính băng dính sạch'!$D71,FCSTSDV!$C$2:$C$72,0),MATCH('tính băng dính sạch'!CB$3,FCSTSDV!$D$1:$L$1,0)),0)/'tính băng dính sạch'!$E71,1)</f>
        <v>0</v>
      </c>
      <c r="CC71" s="92">
        <f>+ROUND(IFERROR(INDEX(FCSTSDV!$D$2:$L$72,MATCH('tính băng dính sạch'!$D71,FCSTSDV!$C$2:$C$72,0),MATCH('tính băng dính sạch'!CC$3,FCSTSDV!$D$1:$L$1,0)),0)/'tính băng dính sạch'!$E71,1)</f>
        <v>0</v>
      </c>
      <c r="CD71" s="92">
        <f>+ROUND(IFERROR(INDEX(FCSTSDV!$D$2:$L$72,MATCH('tính băng dính sạch'!$D71,FCSTSDV!$C$2:$C$72,0),MATCH('tính băng dính sạch'!CD$3,FCSTSDV!$D$1:$L$1,0)),0)/'tính băng dính sạch'!$E71,1)</f>
        <v>0</v>
      </c>
      <c r="CE71" s="92">
        <f>+ROUND(IFERROR(INDEX(FCSTSDV!$D$2:$L$72,MATCH('tính băng dính sạch'!$D71,FCSTSDV!$C$2:$C$72,0),MATCH('tính băng dính sạch'!CE$3,FCSTSDV!$D$1:$L$1,0)),0)/'tính băng dính sạch'!$E71,1)</f>
        <v>0</v>
      </c>
      <c r="CF71" s="92">
        <f>+ROUND(IFERROR(INDEX(FCSTSDV!$D$2:$L$72,MATCH('tính băng dính sạch'!$D71,FCSTSDV!$C$2:$C$72,0),MATCH('tính băng dính sạch'!CF$3,FCSTSDV!$D$1:$L$1,0)),0)/'tính băng dính sạch'!$E71,1)</f>
        <v>0</v>
      </c>
      <c r="CG71" s="92">
        <f>+ROUND(IFERROR(INDEX(FCSTSDV!$D$2:$L$72,MATCH('tính băng dính sạch'!$D71,FCSTSDV!$C$2:$C$72,0),MATCH('tính băng dính sạch'!CG$3,FCSTSDV!$D$1:$L$1,0)),0)/'tính băng dính sạch'!$E71,1)</f>
        <v>0</v>
      </c>
      <c r="CH71" s="92">
        <f>+ROUND(IFERROR(INDEX(FCSTSDV!$D$2:$L$72,MATCH('tính băng dính sạch'!$D71,FCSTSDV!$C$2:$C$72,0),MATCH('tính băng dính sạch'!CH$3,FCSTSDV!$D$1:$L$1,0)),0)/'tính băng dính sạch'!$E71,1)</f>
        <v>0</v>
      </c>
      <c r="CI71" s="92">
        <f>+ROUND(IFERROR(INDEX(FCSTSDV!$D$2:$L$72,MATCH('tính băng dính sạch'!$D71,FCSTSDV!$C$2:$C$72,0),MATCH('tính băng dính sạch'!CI$3,FCSTSDV!$D$1:$L$1,0)),0)/'tính băng dính sạch'!$E71,1)</f>
        <v>0</v>
      </c>
      <c r="CJ71" s="92">
        <f>+ROUND(IFERROR(INDEX(FCSTSDV!$D$2:$L$72,MATCH('tính băng dính sạch'!$D71,FCSTSDV!$C$2:$C$72,0),MATCH('tính băng dính sạch'!CJ$3,FCSTSDV!$D$1:$L$1,0)),0)/'tính băng dính sạch'!$E71,1)</f>
        <v>0</v>
      </c>
      <c r="CK71" s="92">
        <f>+ROUND(IFERROR(INDEX(FCSTSDV!$D$2:$L$72,MATCH('tính băng dính sạch'!$D71,FCSTSDV!$C$2:$C$72,0),MATCH('tính băng dính sạch'!CK$3,FCSTSDV!$D$1:$L$1,0)),0)/'tính băng dính sạch'!$E71,1)</f>
        <v>0</v>
      </c>
      <c r="CL71" s="92">
        <f>+ROUND(IFERROR(INDEX(FCSTSDV!$D$2:$L$72,MATCH('tính băng dính sạch'!$D71,FCSTSDV!$C$2:$C$72,0),MATCH('tính băng dính sạch'!CL$3,FCSTSDV!$D$1:$L$1,0)),0)/'tính băng dính sạch'!$E71,1)</f>
        <v>0</v>
      </c>
      <c r="CM71" s="92">
        <f>+ROUND(IFERROR(INDEX(FCSTSDV!$D$2:$L$72,MATCH('tính băng dính sạch'!$D71,FCSTSDV!$C$2:$C$72,0),MATCH('tính băng dính sạch'!CM$3,FCSTSDV!$D$1:$L$1,0)),0)/'tính băng dính sạch'!$E71,1)</f>
        <v>0</v>
      </c>
      <c r="CN71" s="92">
        <f>+ROUND(IFERROR(INDEX(FCSTSDV!$D$2:$L$72,MATCH('tính băng dính sạch'!$D71,FCSTSDV!$C$2:$C$72,0),MATCH('tính băng dính sạch'!CN$3,FCSTSDV!$D$1:$L$1,0)),0)/'tính băng dính sạch'!$E71,1)</f>
        <v>0</v>
      </c>
      <c r="CO71" s="92">
        <f>+ROUND(IFERROR(INDEX(FCSTSDV!$D$2:$L$72,MATCH('tính băng dính sạch'!$D71,FCSTSDV!$C$2:$C$72,0),MATCH('tính băng dính sạch'!CO$3,FCSTSDV!$D$1:$L$1,0)),0)/'tính băng dính sạch'!$E71,1)</f>
        <v>0</v>
      </c>
      <c r="CP71" s="92">
        <f>+ROUND(IFERROR(INDEX(FCSTSDV!$D$2:$L$72,MATCH('tính băng dính sạch'!$D71,FCSTSDV!$C$2:$C$72,0),MATCH('tính băng dính sạch'!CP$3,FCSTSDV!$D$1:$L$1,0)),0)/'tính băng dính sạch'!$E71,1)</f>
        <v>0</v>
      </c>
      <c r="CQ71" s="92">
        <f>+ROUND(IFERROR(INDEX(FCSTSDV!$D$2:$L$72,MATCH('tính băng dính sạch'!$D71,FCSTSDV!$C$2:$C$72,0),MATCH('tính băng dính sạch'!CQ$3,FCSTSDV!$D$1:$L$1,0)),0)/'tính băng dính sạch'!$E71,1)</f>
        <v>0</v>
      </c>
    </row>
    <row r="72" spans="1:95" ht="20.100000000000001" hidden="1" customHeight="1">
      <c r="A72" s="807"/>
      <c r="B72" s="792"/>
      <c r="C72" s="16"/>
      <c r="D72" s="52" t="s">
        <v>153</v>
      </c>
      <c r="E72" s="53" t="s">
        <v>43</v>
      </c>
      <c r="F72" s="800"/>
      <c r="G72" s="800"/>
      <c r="H72" s="827"/>
      <c r="I72" s="87">
        <f>+SUM(I70:I71)</f>
        <v>0</v>
      </c>
      <c r="J72" s="93"/>
      <c r="K72" s="88">
        <f>+F70+G70-SUM(K70:K71)</f>
        <v>0</v>
      </c>
      <c r="L72" s="89">
        <f>+K72-SUM(L70:L71)</f>
        <v>0</v>
      </c>
      <c r="M72" s="89" t="e">
        <f>+H70-SUM(M68:M71)</f>
        <v>#REF!</v>
      </c>
      <c r="N72" s="89" t="e">
        <f>+H70-SUM(N70:N71)</f>
        <v>#REF!</v>
      </c>
      <c r="O72" s="89" t="e">
        <f>+N72-SUM(O70:O71)</f>
        <v>#REF!</v>
      </c>
      <c r="P72" s="89" t="e">
        <f>+H70-SUM(P70:P71)</f>
        <v>#REF!</v>
      </c>
      <c r="Q72" s="89" t="e">
        <f>+H70-SUM(Q70:Q71)</f>
        <v>#REF!</v>
      </c>
      <c r="R72" s="89" t="e">
        <f>+H70-SUM(R70:R71)</f>
        <v>#REF!</v>
      </c>
      <c r="S72" s="89" t="e">
        <f>+H70-SUM(S70:S71)</f>
        <v>#REF!</v>
      </c>
      <c r="T72" s="89" t="e">
        <f>+H70-SUM(T70:T71)</f>
        <v>#REF!</v>
      </c>
      <c r="U72" s="89" t="e">
        <f>+T72-SUM(U70:U71)</f>
        <v>#REF!</v>
      </c>
      <c r="V72" s="154" t="e">
        <f>+H70-SUM(V70:V71)</f>
        <v>#REF!</v>
      </c>
      <c r="W72" s="90" t="e">
        <f>+H70+SUM(I70:I71)-SUM(W70:W71)</f>
        <v>#REF!</v>
      </c>
      <c r="X72" s="105" t="e">
        <f>+H70+SUM(I70:I71)-SUM(X70:X71)</f>
        <v>#REF!</v>
      </c>
      <c r="Y72" s="105" t="e">
        <f>+H70-SUM(Y70:Y71)</f>
        <v>#REF!</v>
      </c>
      <c r="Z72" s="110" t="e">
        <f>+H70+SUM(I70:I71)-SUM(Z70:Z71)</f>
        <v>#REF!</v>
      </c>
      <c r="AA72" s="105" t="e">
        <f>+H70+SUM(I70:I71)-SUM(AA70:AA71)</f>
        <v>#REF!</v>
      </c>
      <c r="AB72" s="105" t="e">
        <f>+AA72-SUM(AB70:AB71)</f>
        <v>#REF!</v>
      </c>
      <c r="AC72" s="105" t="e">
        <f>+H70+SUM(I70:I71)-SUM(AC70:AC71)</f>
        <v>#REF!</v>
      </c>
      <c r="AD72" s="110" t="e">
        <f>+H70+SUM(I70:I71)-SUM(AD70:AD71)</f>
        <v>#REF!</v>
      </c>
      <c r="AE72" s="110" t="e">
        <f>+H70+I72-SUM(AE70:AE71)</f>
        <v>#REF!</v>
      </c>
      <c r="AF72" s="90" t="e">
        <f>+H70+SUM(I70:I71)-SUM(AF70:AF71)</f>
        <v>#REF!</v>
      </c>
      <c r="AG72" s="90" t="e">
        <f>+H70-SUM(AG70:AG71)</f>
        <v>#REF!</v>
      </c>
      <c r="AH72" s="90" t="e">
        <f>+H70+I72-SUM(AH70:AH71)</f>
        <v>#REF!</v>
      </c>
      <c r="AI72" s="90" t="e">
        <f>+AH72-SUM(AI70:AI71)</f>
        <v>#REF!</v>
      </c>
      <c r="AJ72" s="90" t="e">
        <f>+AI72-SUM(AJ70:AJ71)</f>
        <v>#REF!</v>
      </c>
      <c r="AK72" s="90" t="e">
        <f>+H70+I72-SUM(AK70:AK71)</f>
        <v>#REF!</v>
      </c>
      <c r="AL72" s="90" t="e">
        <f>+H70-SUM(AL70:AL71)</f>
        <v>#REF!</v>
      </c>
      <c r="AM72" s="90" t="e">
        <f>+H70+I72-SUM(AM70:AM71)</f>
        <v>#REF!</v>
      </c>
      <c r="AN72" s="90" t="e">
        <f>+H70+I72-SUM(AN70:AN71)</f>
        <v>#REF!</v>
      </c>
      <c r="AO72" s="90" t="e">
        <f>+H70+I72-SUM(AO70:AO71)</f>
        <v>#REF!</v>
      </c>
      <c r="AP72" s="90" t="e">
        <f>+H70+I72-SUM(AP70:AP71)</f>
        <v>#REF!</v>
      </c>
      <c r="AQ72" s="90" t="e">
        <f>+H70+I72-SUM(AQ70:AQ71)</f>
        <v>#REF!</v>
      </c>
      <c r="AR72" s="90" t="e">
        <f>+H70+I72-SUM(AR70:AR71)</f>
        <v>#REF!</v>
      </c>
      <c r="AS72" s="90" t="e">
        <f>+H70+I72-SUM(AS70:AS71)</f>
        <v>#REF!</v>
      </c>
      <c r="AT72" s="90" t="e">
        <f>+H70+I72-SUM(AT70:AT71)</f>
        <v>#REF!</v>
      </c>
      <c r="AU72" s="90" t="e">
        <f>+H70+I72-SUM(AU70:AU71)</f>
        <v>#REF!</v>
      </c>
      <c r="AV72" s="90" t="e">
        <f>+H70+I72-SUM(AV70:AV71)</f>
        <v>#REF!</v>
      </c>
      <c r="AW72" s="90" t="e">
        <f>+AV72-SUM(AW70:AW71)</f>
        <v>#REF!</v>
      </c>
      <c r="AX72" s="90" t="e">
        <f t="shared" ref="AX72:CI72" si="23">+$H70+$I72-SUM(AX70:AX71)</f>
        <v>#REF!</v>
      </c>
      <c r="AY72" s="90" t="e">
        <f t="shared" si="23"/>
        <v>#REF!</v>
      </c>
      <c r="AZ72" s="90" t="e">
        <f t="shared" si="23"/>
        <v>#REF!</v>
      </c>
      <c r="BA72" s="90" t="e">
        <f t="shared" si="23"/>
        <v>#REF!</v>
      </c>
      <c r="BB72" s="90" t="e">
        <f t="shared" si="23"/>
        <v>#REF!</v>
      </c>
      <c r="BC72" s="90" t="e">
        <f t="shared" si="23"/>
        <v>#REF!</v>
      </c>
      <c r="BD72" s="90" t="e">
        <f t="shared" si="23"/>
        <v>#REF!</v>
      </c>
      <c r="BE72" s="90" t="e">
        <f t="shared" si="23"/>
        <v>#REF!</v>
      </c>
      <c r="BF72" s="90" t="e">
        <f t="shared" si="23"/>
        <v>#REF!</v>
      </c>
      <c r="BG72" s="90" t="e">
        <f t="shared" si="23"/>
        <v>#REF!</v>
      </c>
      <c r="BH72" s="90" t="e">
        <f t="shared" si="23"/>
        <v>#REF!</v>
      </c>
      <c r="BI72" s="90" t="e">
        <f t="shared" si="23"/>
        <v>#REF!</v>
      </c>
      <c r="BJ72" s="90" t="e">
        <f t="shared" si="23"/>
        <v>#REF!</v>
      </c>
      <c r="BK72" s="90" t="e">
        <f t="shared" si="23"/>
        <v>#REF!</v>
      </c>
      <c r="BL72" s="90" t="e">
        <f t="shared" si="23"/>
        <v>#REF!</v>
      </c>
      <c r="BM72" s="90" t="e">
        <f t="shared" si="23"/>
        <v>#REF!</v>
      </c>
      <c r="BN72" s="90" t="e">
        <f t="shared" si="23"/>
        <v>#REF!</v>
      </c>
      <c r="BO72" s="90" t="e">
        <f t="shared" si="23"/>
        <v>#REF!</v>
      </c>
      <c r="BP72" s="90" t="e">
        <f t="shared" si="23"/>
        <v>#REF!</v>
      </c>
      <c r="BQ72" s="90" t="e">
        <f t="shared" si="23"/>
        <v>#REF!</v>
      </c>
      <c r="BR72" s="90" t="e">
        <f t="shared" si="23"/>
        <v>#REF!</v>
      </c>
      <c r="BS72" s="90" t="e">
        <f t="shared" si="23"/>
        <v>#REF!</v>
      </c>
      <c r="BT72" s="90" t="e">
        <f t="shared" si="23"/>
        <v>#REF!</v>
      </c>
      <c r="BU72" s="90" t="e">
        <f t="shared" si="23"/>
        <v>#REF!</v>
      </c>
      <c r="BV72" s="90" t="e">
        <f t="shared" si="23"/>
        <v>#REF!</v>
      </c>
      <c r="BW72" s="90" t="e">
        <f t="shared" si="23"/>
        <v>#REF!</v>
      </c>
      <c r="BX72" s="90" t="e">
        <f t="shared" si="23"/>
        <v>#REF!</v>
      </c>
      <c r="BY72" s="90" t="e">
        <f t="shared" si="23"/>
        <v>#REF!</v>
      </c>
      <c r="BZ72" s="90" t="e">
        <f t="shared" si="23"/>
        <v>#REF!</v>
      </c>
      <c r="CA72" s="90" t="e">
        <f t="shared" si="23"/>
        <v>#REF!</v>
      </c>
      <c r="CB72" s="90" t="e">
        <f t="shared" si="23"/>
        <v>#REF!</v>
      </c>
      <c r="CC72" s="90" t="e">
        <f t="shared" si="23"/>
        <v>#REF!</v>
      </c>
      <c r="CD72" s="90" t="e">
        <f t="shared" si="23"/>
        <v>#REF!</v>
      </c>
      <c r="CE72" s="90" t="e">
        <f t="shared" si="23"/>
        <v>#REF!</v>
      </c>
      <c r="CF72" s="90" t="e">
        <f t="shared" si="23"/>
        <v>#REF!</v>
      </c>
      <c r="CG72" s="90" t="e">
        <f t="shared" si="23"/>
        <v>#REF!</v>
      </c>
      <c r="CH72" s="90" t="e">
        <f t="shared" si="23"/>
        <v>#REF!</v>
      </c>
      <c r="CI72" s="90" t="e">
        <f t="shared" si="23"/>
        <v>#REF!</v>
      </c>
      <c r="CJ72" s="90" t="e">
        <f>+CI72-SUM(CJ70:CJ71)</f>
        <v>#REF!</v>
      </c>
      <c r="CK72" s="90" t="e">
        <f t="shared" ref="CK72:CQ72" si="24">+CJ72-SUM(CK70:CK71)</f>
        <v>#REF!</v>
      </c>
      <c r="CL72" s="90" t="e">
        <f t="shared" si="24"/>
        <v>#REF!</v>
      </c>
      <c r="CM72" s="90" t="e">
        <f t="shared" si="24"/>
        <v>#REF!</v>
      </c>
      <c r="CN72" s="90" t="e">
        <f t="shared" si="24"/>
        <v>#REF!</v>
      </c>
      <c r="CO72" s="90" t="e">
        <f t="shared" si="24"/>
        <v>#REF!</v>
      </c>
      <c r="CP72" s="90" t="e">
        <f t="shared" si="24"/>
        <v>#REF!</v>
      </c>
      <c r="CQ72" s="90" t="e">
        <f t="shared" si="24"/>
        <v>#REF!</v>
      </c>
    </row>
    <row r="73" spans="1:95" ht="20.100000000000001" hidden="1" customHeight="1">
      <c r="A73" s="813" t="s">
        <v>158</v>
      </c>
      <c r="B73" s="795" t="s">
        <v>161</v>
      </c>
      <c r="C73" s="846" t="s">
        <v>160</v>
      </c>
      <c r="D73" s="123" t="s">
        <v>104</v>
      </c>
      <c r="E73" s="47">
        <v>19000</v>
      </c>
      <c r="F73" s="799">
        <v>22</v>
      </c>
      <c r="G73" s="799">
        <v>0</v>
      </c>
      <c r="H73" s="830" t="e">
        <f>+VLOOKUP(A73,#REF!,5,0)</f>
        <v>#REF!</v>
      </c>
      <c r="I73" s="91">
        <f>+ROUND(IFERROR(VLOOKUP(D73,FCSTSDV!$C$2:$C$72,26,0),0)/'tính băng dính sạch'!E73+0,0)</f>
        <v>0</v>
      </c>
      <c r="J73" s="82">
        <f>+IFERROR(VLOOKUP(D73,FCSTSDV!$C$2:$L$72,84,0),0)</f>
        <v>0</v>
      </c>
      <c r="K73" s="86">
        <f t="array" ref="K73">+IFERROR(INDEX(FCSTSDV!$D$2:$L$72,MATCH('tính băng dính sạch'!$D73,FCSTSDV!$C$2:$C$72,0),MATCH('tính băng dính sạch'!K$3,FCSTSDV!$D$1:$L$1,0)),0)/'tính băng dính sạch'!$E73</f>
        <v>0</v>
      </c>
      <c r="L73" s="86">
        <f t="array" ref="L73">+IFERROR(INDEX(FCSTSDV!$D$2:$L$72,MATCH('tính băng dính sạch'!$D73,FCSTSDV!$C$2:$C$72,0),MATCH('tính băng dính sạch'!L$3,FCSTSDV!$D$1:$L$1,0)),0)/'tính băng dính sạch'!$E73</f>
        <v>0</v>
      </c>
      <c r="M73" s="86">
        <f t="array" ref="M73">+IFERROR(INDEX(FCSTSDV!$D$2:$L$72,MATCH('tính băng dính sạch'!$D73,FCSTSDV!$C$2:$C$72,0),MATCH('tính băng dính sạch'!M$3,FCSTSDV!$D$1:$L$1,0)),0)/'tính băng dính sạch'!$E73</f>
        <v>0</v>
      </c>
      <c r="N73" s="86">
        <f t="array" ref="N73">+IFERROR(INDEX(FCSTSDV!$D$2:$L$72,MATCH('tính băng dính sạch'!$D73,FCSTSDV!$C$2:$C$72,0),MATCH('tính băng dính sạch'!N$3,FCSTSDV!$D$1:$L$1,0)),0)/'tính băng dính sạch'!$E73</f>
        <v>0</v>
      </c>
      <c r="O73" s="86">
        <f t="array" ref="O73">+IFERROR(INDEX(FCSTSDV!$D$2:$L$72,MATCH('tính băng dính sạch'!$D73,FCSTSDV!$C$2:$C$72,0),MATCH('tính băng dính sạch'!O$3,FCSTSDV!$D$1:$L$1,0)),0)/'tính băng dính sạch'!$E73</f>
        <v>0</v>
      </c>
      <c r="P73" s="86">
        <f t="array" ref="P73">+IFERROR(INDEX(FCSTSDV!$D$2:$L$72,MATCH('tính băng dính sạch'!$D73,FCSTSDV!$C$2:$C$72,0),MATCH('tính băng dính sạch'!P$3,FCSTSDV!$D$1:$L$1,0)),0)/'tính băng dính sạch'!$E73</f>
        <v>0</v>
      </c>
      <c r="Q73" s="86">
        <f t="array" ref="Q73">+IFERROR(INDEX(FCSTSDV!$D$2:$L$72,MATCH('tính băng dính sạch'!$D73,FCSTSDV!$C$2:$C$72,0),MATCH('tính băng dính sạch'!Q$3,FCSTSDV!$D$1:$L$1,0)),0)/'tính băng dính sạch'!$E73</f>
        <v>0</v>
      </c>
      <c r="R73" s="86">
        <f t="array" ref="R73">+IFERROR(INDEX(FCSTSDV!$D$2:$L$72,MATCH('tính băng dính sạch'!$D73,FCSTSDV!$C$2:$C$72,0),MATCH('tính băng dính sạch'!R$3,FCSTSDV!$D$1:$L$1,0)),0)/'tính băng dính sạch'!$E73</f>
        <v>0</v>
      </c>
      <c r="S73" s="86">
        <f t="array" ref="S73">+IFERROR(INDEX(FCSTSDV!$D$2:$L$72,MATCH('tính băng dính sạch'!$D73,FCSTSDV!$C$2:$C$72,0),MATCH('tính băng dính sạch'!S$3,FCSTSDV!$D$1:$L$1,0)),0)/'tính băng dính sạch'!$E73</f>
        <v>0</v>
      </c>
      <c r="T73" s="86">
        <f t="array" ref="T73">+IFERROR(INDEX(FCSTSDV!$D$2:$L$72,MATCH('tính băng dính sạch'!$D73,FCSTSDV!$C$2:$C$72,0),MATCH('tính băng dính sạch'!T$3,FCSTSDV!$D$1:$L$1,0)),0)/'tính băng dính sạch'!$E73</f>
        <v>0</v>
      </c>
      <c r="U73" s="86">
        <f t="array" ref="U73">+IFERROR(INDEX(FCSTSDV!$D$2:$L$72,MATCH('tính băng dính sạch'!$D73,FCSTSDV!$C$2:$C$72,0),MATCH('tính băng dính sạch'!U$3,FCSTSDV!$D$1:$L$1,0)),0)/'tính băng dính sạch'!$E73</f>
        <v>0</v>
      </c>
      <c r="V73" s="103">
        <f t="array" ref="V73">+IFERROR(INDEX(FCSTSDV!$D$2:$L$72,MATCH('tính băng dính sạch'!$D73,FCSTSDV!$C$2:$C$72,0),MATCH('tính băng dính sạch'!V$3,FCSTSDV!$D$1:$L$1,0)),0)/'tính băng dính sạch'!$E73</f>
        <v>0</v>
      </c>
      <c r="W73" s="106">
        <f t="array" ref="W73">+IFERROR(INDEX(FCSTSDV!$D$2:$L$72,MATCH('tính băng dính sạch'!$D73,FCSTSDV!$C$2:$C$72,0),MATCH('tính băng dính sạch'!W$3,FCSTSDV!$D$1:$L$1,0)),0)/'tính băng dính sạch'!$E73</f>
        <v>0</v>
      </c>
      <c r="X73" s="107">
        <f t="array" ref="X73">+IFERROR(INDEX(FCSTSDV!$D$2:$L$72,MATCH('tính băng dính sạch'!$D73,FCSTSDV!$C$2:$C$72,0),MATCH('tính băng dính sạch'!X$3,FCSTSDV!$D$1:$L$1,0)),0)/'tính băng dính sạch'!$E73</f>
        <v>0</v>
      </c>
      <c r="Y73" s="107">
        <f t="array" ref="Y73">+IFERROR(INDEX(FCSTSDV!$D$2:$L$72,MATCH('tính băng dính sạch'!$D73,FCSTSDV!$C$2:$C$72,0),MATCH('tính băng dính sạch'!Y$3,FCSTSDV!$D$1:$L$1,0)),0)/'tính băng dính sạch'!$E73</f>
        <v>0</v>
      </c>
      <c r="Z73" s="107">
        <f t="array" ref="Z73">+IFERROR(INDEX(FCSTSDV!$D$2:$L$72,MATCH('tính băng dính sạch'!$D73,FCSTSDV!$C$2:$C$72,0),MATCH('tính băng dính sạch'!Z$3,FCSTSDV!$D$1:$L$1,0)),0)/'tính băng dính sạch'!$E73</f>
        <v>0</v>
      </c>
      <c r="AA73" s="107">
        <f t="array" ref="AA73">+IFERROR(INDEX(FCSTSDV!$D$2:$L$72,MATCH('tính băng dính sạch'!$D73,FCSTSDV!$C$2:$C$72,0),MATCH('tính băng dính sạch'!AA$3,FCSTSDV!$D$1:$L$1,0)),0)/'tính băng dính sạch'!$E73</f>
        <v>0</v>
      </c>
      <c r="AB73" s="107">
        <f t="array" ref="AB73">+IFERROR(INDEX(FCSTSDV!$D$2:$L$72,MATCH('tính băng dính sạch'!$D73,FCSTSDV!$C$2:$C$72,0),MATCH('tính băng dính sạch'!AB$3,FCSTSDV!$D$1:$L$1,0)),0)/'tính băng dính sạch'!$E73</f>
        <v>0</v>
      </c>
      <c r="AC73" s="107">
        <f t="array" ref="AC73">+IFERROR(INDEX(FCSTSDV!$D$2:$L$72,MATCH('tính băng dính sạch'!$D73,FCSTSDV!$C$2:$C$72,0),MATCH('tính băng dính sạch'!AC$3,FCSTSDV!$D$1:$L$1,0)),0)/'tính băng dính sạch'!$E73</f>
        <v>0</v>
      </c>
      <c r="AD73" s="107">
        <f t="array" ref="AD73">+IFERROR(INDEX(FCSTSDV!$D$2:$L$72,MATCH('tính băng dính sạch'!$D73,FCSTSDV!$C$2:$C$72,0),MATCH('tính băng dính sạch'!AD$3,FCSTSDV!$D$1:$L$1,0)),0)/'tính băng dính sạch'!$E73</f>
        <v>0</v>
      </c>
      <c r="AE73" s="107">
        <f t="array" ref="AE73">+IFERROR(INDEX(FCSTSDV!$D$2:$L$72,MATCH('tính băng dính sạch'!$D73,FCSTSDV!$C$2:$C$72,0),MATCH('tính băng dính sạch'!AE$3,FCSTSDV!$D$1:$L$1,0)),0)/'tính băng dính sạch'!$E73</f>
        <v>0</v>
      </c>
      <c r="AF73" s="106">
        <f t="array" ref="AF73">+IFERROR(INDEX(FCSTSDV!$D$2:$L$72,MATCH('tính băng dính sạch'!$D73,FCSTSDV!$C$2:$C$72,0),MATCH('tính băng dính sạch'!AF$3,FCSTSDV!$D$1:$L$1,0))/'tính băng dính sạch'!$E73,0)</f>
        <v>0</v>
      </c>
      <c r="AG73" s="92">
        <f>+ROUND(IFERROR(INDEX(FCSTSDV!$D$2:$L$72,MATCH('tính băng dính sạch'!$D73,FCSTSDV!$C$2:$C$72,0),MATCH('tính băng dính sạch'!AG$3,FCSTSDV!$D$1:$L$1,0)),0)/'tính băng dính sạch'!$E73,1)</f>
        <v>0</v>
      </c>
      <c r="AH73" s="92">
        <f>+ROUND(IFERROR(INDEX(FCSTSDV!$D$2:$L$72,MATCH('tính băng dính sạch'!$D73,FCSTSDV!$C$2:$C$72,0),MATCH('tính băng dính sạch'!AH$3,FCSTSDV!$D$1:$L$1,0)),0)/'tính băng dính sạch'!$E73,1)</f>
        <v>0</v>
      </c>
      <c r="AI73" s="92">
        <f>+ROUND(IFERROR(INDEX(FCSTSDV!$D$2:$L$72,MATCH('tính băng dính sạch'!$D73,FCSTSDV!$C$2:$C$72,0),MATCH('tính băng dính sạch'!AI$3,FCSTSDV!$D$1:$L$1,0)),0)/'tính băng dính sạch'!$E73,1)</f>
        <v>0</v>
      </c>
      <c r="AJ73" s="92">
        <f>+ROUND(IFERROR(INDEX(FCSTSDV!$D$2:$L$72,MATCH('tính băng dính sạch'!$D73,FCSTSDV!$C$2:$C$72,0),MATCH('tính băng dính sạch'!AJ$3,FCSTSDV!$D$1:$L$1,0)),0)/'tính băng dính sạch'!$E73,1)</f>
        <v>0</v>
      </c>
      <c r="AK73" s="92">
        <f>+ROUND(IFERROR(INDEX(FCSTSDV!$D$2:$L$72,MATCH('tính băng dính sạch'!$D73,FCSTSDV!$C$2:$C$72,0),MATCH('tính băng dính sạch'!AK$3,FCSTSDV!$D$1:$L$1,0)),0)/'tính băng dính sạch'!$E73,1)</f>
        <v>0</v>
      </c>
      <c r="AL73" s="92">
        <f>+ROUND(IFERROR(INDEX(FCSTSDV!$D$2:$L$72,MATCH('tính băng dính sạch'!$D73,FCSTSDV!$C$2:$C$72,0),MATCH('tính băng dính sạch'!AL$3,FCSTSDV!$D$1:$L$1,0)),0)/'tính băng dính sạch'!$E73,1)</f>
        <v>0</v>
      </c>
      <c r="AM73" s="92">
        <f>+ROUND(IFERROR(INDEX(FCSTSDV!$D$2:$L$72,MATCH('tính băng dính sạch'!$D73,FCSTSDV!$C$2:$C$72,0),MATCH('tính băng dính sạch'!AM$3,FCSTSDV!$D$1:$L$1,0)),0)/'tính băng dính sạch'!$E73,1)</f>
        <v>0</v>
      </c>
      <c r="AN73" s="92">
        <f>+ROUND(IFERROR(INDEX(FCSTSDV!$D$2:$L$72,MATCH('tính băng dính sạch'!$D73,FCSTSDV!$C$2:$C$72,0),MATCH('tính băng dính sạch'!AN$3,FCSTSDV!$D$1:$L$1,0)),0)/'tính băng dính sạch'!$E73,1)</f>
        <v>0</v>
      </c>
      <c r="AO73" s="92">
        <f>+ROUND(IFERROR(INDEX(FCSTSDV!$D$2:$L$72,MATCH('tính băng dính sạch'!$D73,FCSTSDV!$C$2:$C$72,0),MATCH('tính băng dính sạch'!AO$3,FCSTSDV!$D$1:$L$1,0)),0)/'tính băng dính sạch'!$E73,1)</f>
        <v>0</v>
      </c>
      <c r="AP73" s="92">
        <f>+ROUND(IFERROR(INDEX(FCSTSDV!$D$2:$L$72,MATCH('tính băng dính sạch'!$D73,FCSTSDV!$C$2:$C$72,0),MATCH('tính băng dính sạch'!AP$3,FCSTSDV!$D$1:$L$1,0)),0)/'tính băng dính sạch'!$E73,1)</f>
        <v>0</v>
      </c>
      <c r="AQ73" s="92">
        <f>+ROUND(IFERROR(INDEX(FCSTSDV!$D$2:$L$72,MATCH('tính băng dính sạch'!$D73,FCSTSDV!$C$2:$C$72,0),MATCH('tính băng dính sạch'!AQ$3,FCSTSDV!$D$1:$L$1,0)),0)/'tính băng dính sạch'!$E73,1)</f>
        <v>0</v>
      </c>
      <c r="AR73" s="92">
        <f>+ROUND(IFERROR(INDEX(FCSTSDV!$D$2:$L$72,MATCH('tính băng dính sạch'!$D73,FCSTSDV!$C$2:$C$72,0),MATCH('tính băng dính sạch'!AR$3,FCSTSDV!$D$1:$L$1,0)),0)/'tính băng dính sạch'!$E73,1)</f>
        <v>0</v>
      </c>
      <c r="AS73" s="92">
        <f>+ROUND(IFERROR(INDEX(FCSTSDV!$D$2:$L$72,MATCH('tính băng dính sạch'!$D73,FCSTSDV!$C$2:$C$72,0),MATCH('tính băng dính sạch'!AS$3,FCSTSDV!$D$1:$L$1,0)),0)/'tính băng dính sạch'!$E73,1)</f>
        <v>0</v>
      </c>
      <c r="AT73" s="92">
        <f>+ROUND(IFERROR(INDEX(FCSTSDV!$D$2:$L$72,MATCH('tính băng dính sạch'!$D73,FCSTSDV!$C$2:$C$72,0),MATCH('tính băng dính sạch'!AT$3,FCSTSDV!$D$1:$L$1,0)),0)/'tính băng dính sạch'!$E73,1)</f>
        <v>0</v>
      </c>
      <c r="AU73" s="92">
        <f>+ROUND(IFERROR(INDEX(FCSTSDV!$D$2:$L$72,MATCH('tính băng dính sạch'!$D73,FCSTSDV!$C$2:$C$72,0),MATCH('tính băng dính sạch'!AU$3,FCSTSDV!$D$1:$L$1,0)),0)/'tính băng dính sạch'!$E73,1)</f>
        <v>0</v>
      </c>
      <c r="AV73" s="92">
        <f>+ROUND(IFERROR(INDEX(FCSTSDV!$D$2:$L$72,MATCH('tính băng dính sạch'!$D73,FCSTSDV!$C$2:$C$72,0),MATCH('tính băng dính sạch'!AV$3,FCSTSDV!$D$1:$L$1,0)),0)/'tính băng dính sạch'!$E73,1)</f>
        <v>0</v>
      </c>
      <c r="AW73" s="92">
        <f>+ROUND(IFERROR(INDEX(FCSTSDV!$D$2:$L$72,MATCH('tính băng dính sạch'!$D73,FCSTSDV!$C$2:$C$72,0),MATCH('tính băng dính sạch'!AW$3,FCSTSDV!$D$1:$L$1,0)),0)/'tính băng dính sạch'!$E73,1)</f>
        <v>0</v>
      </c>
      <c r="AX73" s="92">
        <f>+ROUND(IFERROR(INDEX(FCSTSDV!$D$2:$L$72,MATCH('tính băng dính sạch'!$D73,FCSTSDV!$C$2:$C$72,0),MATCH('tính băng dính sạch'!AX$3,FCSTSDV!$D$1:$L$1,0)),0)/'tính băng dính sạch'!$E73,1)</f>
        <v>0</v>
      </c>
      <c r="AY73" s="92">
        <f>+ROUND(IFERROR(INDEX(FCSTSDV!$D$2:$L$72,MATCH('tính băng dính sạch'!$D73,FCSTSDV!$C$2:$C$72,0),MATCH('tính băng dính sạch'!AY$3,FCSTSDV!$D$1:$L$1,0)),0)/'tính băng dính sạch'!$E73,1)</f>
        <v>0</v>
      </c>
      <c r="AZ73" s="92">
        <f>+ROUND(IFERROR(INDEX(FCSTSDV!$D$2:$L$72,MATCH('tính băng dính sạch'!$D73,FCSTSDV!$C$2:$C$72,0),MATCH('tính băng dính sạch'!AZ$3,FCSTSDV!$D$1:$L$1,0)),0)/'tính băng dính sạch'!$E73,1)</f>
        <v>0</v>
      </c>
      <c r="BA73" s="92">
        <f>+ROUND(IFERROR(INDEX(FCSTSDV!$D$2:$L$72,MATCH('tính băng dính sạch'!$D73,FCSTSDV!$C$2:$C$72,0),MATCH('tính băng dính sạch'!BA$3,FCSTSDV!$D$1:$L$1,0)),0)/'tính băng dính sạch'!$E73,1)</f>
        <v>0</v>
      </c>
      <c r="BB73" s="92">
        <f>+ROUND(IFERROR(INDEX(FCSTSDV!$D$2:$L$72,MATCH('tính băng dính sạch'!$D73,FCSTSDV!$C$2:$C$72,0),MATCH('tính băng dính sạch'!BB$3,FCSTSDV!$D$1:$L$1,0)),0)/'tính băng dính sạch'!$E73,1)</f>
        <v>0</v>
      </c>
      <c r="BC73" s="92">
        <f>+ROUND(IFERROR(INDEX(FCSTSDV!$D$2:$L$72,MATCH('tính băng dính sạch'!$D73,FCSTSDV!$C$2:$C$72,0),MATCH('tính băng dính sạch'!BC$3,FCSTSDV!$D$1:$L$1,0)),0)/'tính băng dính sạch'!$E73,1)</f>
        <v>0</v>
      </c>
      <c r="BD73" s="92">
        <f>+ROUND(IFERROR(INDEX(FCSTSDV!$D$2:$L$72,MATCH('tính băng dính sạch'!$D73,FCSTSDV!$C$2:$C$72,0),MATCH('tính băng dính sạch'!BD$3,FCSTSDV!$D$1:$L$1,0)),0)/'tính băng dính sạch'!$E73,1)</f>
        <v>0</v>
      </c>
      <c r="BE73" s="92">
        <f>+ROUND(IFERROR(INDEX(FCSTSDV!$D$2:$L$72,MATCH('tính băng dính sạch'!$D73,FCSTSDV!$C$2:$C$72,0),MATCH('tính băng dính sạch'!BE$3,FCSTSDV!$D$1:$L$1,0)),0)/'tính băng dính sạch'!$E73,1)</f>
        <v>0</v>
      </c>
      <c r="BF73" s="92">
        <f>+ROUND(IFERROR(INDEX(FCSTSDV!$D$2:$L$72,MATCH('tính băng dính sạch'!$D73,FCSTSDV!$C$2:$C$72,0),MATCH('tính băng dính sạch'!BF$3,FCSTSDV!$D$1:$L$1,0)),0)/'tính băng dính sạch'!$E73,1)</f>
        <v>0</v>
      </c>
      <c r="BG73" s="92">
        <f>+ROUND(IFERROR(INDEX(FCSTSDV!$D$2:$L$72,MATCH('tính băng dính sạch'!$D73,FCSTSDV!$C$2:$C$72,0),MATCH('tính băng dính sạch'!BG$3,FCSTSDV!$D$1:$L$1,0)),0)/'tính băng dính sạch'!$E73,1)</f>
        <v>0</v>
      </c>
      <c r="BH73" s="92">
        <f>+ROUND(IFERROR(INDEX(FCSTSDV!$D$2:$L$72,MATCH('tính băng dính sạch'!$D73,FCSTSDV!$C$2:$C$72,0),MATCH('tính băng dính sạch'!BH$3,FCSTSDV!$D$1:$L$1,0)),0)/'tính băng dính sạch'!$E73,1)</f>
        <v>0</v>
      </c>
      <c r="BI73" s="92">
        <f>+ROUND(IFERROR(INDEX(FCSTSDV!$D$2:$L$72,MATCH('tính băng dính sạch'!$D73,FCSTSDV!$C$2:$C$72,0),MATCH('tính băng dính sạch'!BI$3,FCSTSDV!$D$1:$L$1,0)),0)/'tính băng dính sạch'!$E73,1)</f>
        <v>0</v>
      </c>
      <c r="BJ73" s="92">
        <f>+ROUND(IFERROR(INDEX(FCSTSDV!$D$2:$L$72,MATCH('tính băng dính sạch'!$D73,FCSTSDV!$C$2:$C$72,0),MATCH('tính băng dính sạch'!BJ$3,FCSTSDV!$D$1:$L$1,0)),0)/'tính băng dính sạch'!$E73,1)</f>
        <v>0</v>
      </c>
      <c r="BK73" s="92">
        <f>+ROUND(IFERROR(INDEX(FCSTSDV!$D$2:$L$72,MATCH('tính băng dính sạch'!$D73,FCSTSDV!$C$2:$C$72,0),MATCH('tính băng dính sạch'!BK$3,FCSTSDV!$D$1:$L$1,0)),0)/'tính băng dính sạch'!$E73,1)</f>
        <v>0</v>
      </c>
      <c r="BL73" s="92">
        <f>+ROUND(IFERROR(INDEX(FCSTSDV!$D$2:$L$72,MATCH('tính băng dính sạch'!$D73,FCSTSDV!$C$2:$C$72,0),MATCH('tính băng dính sạch'!BL$3,FCSTSDV!$D$1:$L$1,0)),0)/'tính băng dính sạch'!$E73,1)</f>
        <v>0</v>
      </c>
      <c r="BM73" s="92">
        <f>+ROUND(IFERROR(INDEX(FCSTSDV!$D$2:$L$72,MATCH('tính băng dính sạch'!$D73,FCSTSDV!$C$2:$C$72,0),MATCH('tính băng dính sạch'!BM$3,FCSTSDV!$D$1:$L$1,0)),0)/'tính băng dính sạch'!$E73,1)</f>
        <v>0</v>
      </c>
      <c r="BN73" s="92">
        <f>+ROUND(IFERROR(INDEX(FCSTSDV!$D$2:$L$72,MATCH('tính băng dính sạch'!$D73,FCSTSDV!$C$2:$C$72,0),MATCH('tính băng dính sạch'!BN$3,FCSTSDV!$D$1:$L$1,0)),0)/'tính băng dính sạch'!$E73,1)</f>
        <v>0</v>
      </c>
      <c r="BO73" s="92">
        <f>+ROUND(IFERROR(INDEX(FCSTSDV!$D$2:$L$72,MATCH('tính băng dính sạch'!$D73,FCSTSDV!$C$2:$C$72,0),MATCH('tính băng dính sạch'!BO$3,FCSTSDV!$D$1:$L$1,0)),0)/'tính băng dính sạch'!$E73,1)</f>
        <v>0</v>
      </c>
      <c r="BP73" s="92">
        <f>+ROUND(IFERROR(INDEX(FCSTSDV!$D$2:$L$72,MATCH('tính băng dính sạch'!$D73,FCSTSDV!$C$2:$C$72,0),MATCH('tính băng dính sạch'!BP$3,FCSTSDV!$D$1:$L$1,0)),0)/'tính băng dính sạch'!$E73,1)</f>
        <v>0</v>
      </c>
      <c r="BQ73" s="92">
        <f>+ROUND(IFERROR(INDEX(FCSTSDV!$D$2:$L$72,MATCH('tính băng dính sạch'!$D73,FCSTSDV!$C$2:$C$72,0),MATCH('tính băng dính sạch'!BQ$3,FCSTSDV!$D$1:$L$1,0)),0)/'tính băng dính sạch'!$E73,1)</f>
        <v>0</v>
      </c>
      <c r="BR73" s="92">
        <f>+ROUND(IFERROR(INDEX(FCSTSDV!$D$2:$L$72,MATCH('tính băng dính sạch'!$D73,FCSTSDV!$C$2:$C$72,0),MATCH('tính băng dính sạch'!BR$3,FCSTSDV!$D$1:$L$1,0)),0)/'tính băng dính sạch'!$E73,1)</f>
        <v>0</v>
      </c>
      <c r="BS73" s="92">
        <f>+ROUND(IFERROR(INDEX(FCSTSDV!$D$2:$L$72,MATCH('tính băng dính sạch'!$D73,FCSTSDV!$C$2:$C$72,0),MATCH('tính băng dính sạch'!BS$3,FCSTSDV!$D$1:$L$1,0)),0)/'tính băng dính sạch'!$E73,1)</f>
        <v>0</v>
      </c>
      <c r="BT73" s="92">
        <f>+ROUND(IFERROR(INDEX(FCSTSDV!$D$2:$L$72,MATCH('tính băng dính sạch'!$D73,FCSTSDV!$C$2:$C$72,0),MATCH('tính băng dính sạch'!BT$3,FCSTSDV!$D$1:$L$1,0)),0)/'tính băng dính sạch'!$E73,1)</f>
        <v>0</v>
      </c>
      <c r="BU73" s="92">
        <f>+ROUND(IFERROR(INDEX(FCSTSDV!$D$2:$L$72,MATCH('tính băng dính sạch'!$D73,FCSTSDV!$C$2:$C$72,0),MATCH('tính băng dính sạch'!BU$3,FCSTSDV!$D$1:$L$1,0)),0)/'tính băng dính sạch'!$E73,1)</f>
        <v>0</v>
      </c>
      <c r="BV73" s="92">
        <f>+ROUND(IFERROR(INDEX(FCSTSDV!$D$2:$L$72,MATCH('tính băng dính sạch'!$D73,FCSTSDV!$C$2:$C$72,0),MATCH('tính băng dính sạch'!BV$3,FCSTSDV!$D$1:$L$1,0)),0)/'tính băng dính sạch'!$E73,1)</f>
        <v>0</v>
      </c>
      <c r="BW73" s="92">
        <f>+ROUND(IFERROR(INDEX(FCSTSDV!$D$2:$L$72,MATCH('tính băng dính sạch'!$D73,FCSTSDV!$C$2:$C$72,0),MATCH('tính băng dính sạch'!BW$3,FCSTSDV!$D$1:$L$1,0)),0)/'tính băng dính sạch'!$E73,1)</f>
        <v>0</v>
      </c>
      <c r="BX73" s="92">
        <f>+ROUND(IFERROR(INDEX(FCSTSDV!$D$2:$L$72,MATCH('tính băng dính sạch'!$D73,FCSTSDV!$C$2:$C$72,0),MATCH('tính băng dính sạch'!BX$3,FCSTSDV!$D$1:$L$1,0)),0)/'tính băng dính sạch'!$E73,1)</f>
        <v>0</v>
      </c>
      <c r="BY73" s="92">
        <f>+ROUND(IFERROR(INDEX(FCSTSDV!$D$2:$L$72,MATCH('tính băng dính sạch'!$D73,FCSTSDV!$C$2:$C$72,0),MATCH('tính băng dính sạch'!BY$3,FCSTSDV!$D$1:$L$1,0)),0)/'tính băng dính sạch'!$E73,1)</f>
        <v>0</v>
      </c>
      <c r="BZ73" s="92">
        <f>+ROUND(IFERROR(INDEX(FCSTSDV!$D$2:$L$72,MATCH('tính băng dính sạch'!$D73,FCSTSDV!$C$2:$C$72,0),MATCH('tính băng dính sạch'!BZ$3,FCSTSDV!$D$1:$L$1,0)),0)/'tính băng dính sạch'!$E73,1)</f>
        <v>0</v>
      </c>
      <c r="CA73" s="92">
        <f>+ROUND(IFERROR(INDEX(FCSTSDV!$D$2:$L$72,MATCH('tính băng dính sạch'!$D73,FCSTSDV!$C$2:$C$72,0),MATCH('tính băng dính sạch'!CA$3,FCSTSDV!$D$1:$L$1,0)),0)/'tính băng dính sạch'!$E73,1)</f>
        <v>0</v>
      </c>
      <c r="CB73" s="92">
        <f>+ROUND(IFERROR(INDEX(FCSTSDV!$D$2:$L$72,MATCH('tính băng dính sạch'!$D73,FCSTSDV!$C$2:$C$72,0),MATCH('tính băng dính sạch'!CB$3,FCSTSDV!$D$1:$L$1,0)),0)/'tính băng dính sạch'!$E73,1)</f>
        <v>0</v>
      </c>
      <c r="CC73" s="92">
        <f>+ROUND(IFERROR(INDEX(FCSTSDV!$D$2:$L$72,MATCH('tính băng dính sạch'!$D73,FCSTSDV!$C$2:$C$72,0),MATCH('tính băng dính sạch'!CC$3,FCSTSDV!$D$1:$L$1,0)),0)/'tính băng dính sạch'!$E73,1)</f>
        <v>0</v>
      </c>
      <c r="CD73" s="92">
        <f>+ROUND(IFERROR(INDEX(FCSTSDV!$D$2:$L$72,MATCH('tính băng dính sạch'!$D73,FCSTSDV!$C$2:$C$72,0),MATCH('tính băng dính sạch'!CD$3,FCSTSDV!$D$1:$L$1,0)),0)/'tính băng dính sạch'!$E73,1)</f>
        <v>0</v>
      </c>
      <c r="CE73" s="92">
        <f>+ROUND(IFERROR(INDEX(FCSTSDV!$D$2:$L$72,MATCH('tính băng dính sạch'!$D73,FCSTSDV!$C$2:$C$72,0),MATCH('tính băng dính sạch'!CE$3,FCSTSDV!$D$1:$L$1,0)),0)/'tính băng dính sạch'!$E73,1)</f>
        <v>0</v>
      </c>
      <c r="CF73" s="92">
        <f>+ROUND(IFERROR(INDEX(FCSTSDV!$D$2:$L$72,MATCH('tính băng dính sạch'!$D73,FCSTSDV!$C$2:$C$72,0),MATCH('tính băng dính sạch'!CF$3,FCSTSDV!$D$1:$L$1,0)),0)/'tính băng dính sạch'!$E73,1)</f>
        <v>0</v>
      </c>
      <c r="CG73" s="92">
        <f>+ROUND(IFERROR(INDEX(FCSTSDV!$D$2:$L$72,MATCH('tính băng dính sạch'!$D73,FCSTSDV!$C$2:$C$72,0),MATCH('tính băng dính sạch'!CG$3,FCSTSDV!$D$1:$L$1,0)),0)/'tính băng dính sạch'!$E73,1)</f>
        <v>0</v>
      </c>
      <c r="CH73" s="92">
        <f>+ROUND(IFERROR(INDEX(FCSTSDV!$D$2:$L$72,MATCH('tính băng dính sạch'!$D73,FCSTSDV!$C$2:$C$72,0),MATCH('tính băng dính sạch'!CH$3,FCSTSDV!$D$1:$L$1,0)),0)/'tính băng dính sạch'!$E73,1)</f>
        <v>0</v>
      </c>
      <c r="CI73" s="92">
        <f>+ROUND(IFERROR(INDEX(FCSTSDV!$D$2:$L$72,MATCH('tính băng dính sạch'!$D73,FCSTSDV!$C$2:$C$72,0),MATCH('tính băng dính sạch'!CI$3,FCSTSDV!$D$1:$L$1,0)),0)/'tính băng dính sạch'!$E73,1)</f>
        <v>0</v>
      </c>
      <c r="CJ73" s="92">
        <f>+ROUND(IFERROR(INDEX(FCSTSDV!$D$2:$L$72,MATCH('tính băng dính sạch'!$D73,FCSTSDV!$C$2:$C$72,0),MATCH('tính băng dính sạch'!CJ$3,FCSTSDV!$D$1:$L$1,0)),0)/'tính băng dính sạch'!$E73,1)</f>
        <v>0</v>
      </c>
      <c r="CK73" s="92">
        <f>+ROUND(IFERROR(INDEX(FCSTSDV!$D$2:$L$72,MATCH('tính băng dính sạch'!$D73,FCSTSDV!$C$2:$C$72,0),MATCH('tính băng dính sạch'!CK$3,FCSTSDV!$D$1:$L$1,0)),0)/'tính băng dính sạch'!$E73,1)</f>
        <v>0</v>
      </c>
      <c r="CL73" s="92">
        <f>+ROUND(IFERROR(INDEX(FCSTSDV!$D$2:$L$72,MATCH('tính băng dính sạch'!$D73,FCSTSDV!$C$2:$C$72,0),MATCH('tính băng dính sạch'!CL$3,FCSTSDV!$D$1:$L$1,0)),0)/'tính băng dính sạch'!$E73,1)</f>
        <v>0</v>
      </c>
      <c r="CM73" s="92">
        <f>+ROUND(IFERROR(INDEX(FCSTSDV!$D$2:$L$72,MATCH('tính băng dính sạch'!$D73,FCSTSDV!$C$2:$C$72,0),MATCH('tính băng dính sạch'!CM$3,FCSTSDV!$D$1:$L$1,0)),0)/'tính băng dính sạch'!$E73,1)</f>
        <v>0</v>
      </c>
      <c r="CN73" s="92">
        <f>+ROUND(IFERROR(INDEX(FCSTSDV!$D$2:$L$72,MATCH('tính băng dính sạch'!$D73,FCSTSDV!$C$2:$C$72,0),MATCH('tính băng dính sạch'!CN$3,FCSTSDV!$D$1:$L$1,0)),0)/'tính băng dính sạch'!$E73,1)</f>
        <v>0</v>
      </c>
      <c r="CO73" s="92">
        <f>+ROUND(IFERROR(INDEX(FCSTSDV!$D$2:$L$72,MATCH('tính băng dính sạch'!$D73,FCSTSDV!$C$2:$C$72,0),MATCH('tính băng dính sạch'!CO$3,FCSTSDV!$D$1:$L$1,0)),0)/'tính băng dính sạch'!$E73,1)</f>
        <v>0</v>
      </c>
      <c r="CP73" s="92">
        <f>+ROUND(IFERROR(INDEX(FCSTSDV!$D$2:$L$72,MATCH('tính băng dính sạch'!$D73,FCSTSDV!$C$2:$C$72,0),MATCH('tính băng dính sạch'!CP$3,FCSTSDV!$D$1:$L$1,0)),0)/'tính băng dính sạch'!$E73,1)</f>
        <v>0</v>
      </c>
      <c r="CQ73" s="92">
        <f>+ROUND(IFERROR(INDEX(FCSTSDV!$D$2:$L$72,MATCH('tính băng dính sạch'!$D73,FCSTSDV!$C$2:$C$72,0),MATCH('tính băng dính sạch'!CQ$3,FCSTSDV!$D$1:$L$1,0)),0)/'tính băng dính sạch'!$E73,1)</f>
        <v>0</v>
      </c>
    </row>
    <row r="74" spans="1:95" ht="20.100000000000001" hidden="1" customHeight="1">
      <c r="A74" s="813"/>
      <c r="B74" s="795"/>
      <c r="C74" s="847"/>
      <c r="D74" s="32" t="s">
        <v>109</v>
      </c>
      <c r="E74" s="49">
        <v>15000</v>
      </c>
      <c r="F74" s="799"/>
      <c r="G74" s="799"/>
      <c r="H74" s="830"/>
      <c r="I74" s="91">
        <f>+ROUND(IFERROR(VLOOKUP(D74,FCSTSDV!$C$2:$C$72,26,0),0)/'tính băng dính sạch'!E74+0,0)</f>
        <v>0</v>
      </c>
      <c r="J74" s="85">
        <f>+IFERROR(VLOOKUP(D74,FCSTSDV!$C$2:$L$72,84,0),0)</f>
        <v>0</v>
      </c>
      <c r="K74" s="84">
        <f t="array" ref="K74">+IFERROR(INDEX(FCSTSDV!$D$2:$L$72,MATCH('tính băng dính sạch'!$D74,FCSTSDV!$C$2:$C$72,0),MATCH('tính băng dính sạch'!K$3,FCSTSDV!$D$1:$L$1,0)),0)/'tính băng dính sạch'!$E74</f>
        <v>0</v>
      </c>
      <c r="L74" s="84">
        <f t="array" ref="L74">+IFERROR(INDEX(FCSTSDV!$D$2:$L$72,MATCH('tính băng dính sạch'!$D74,FCSTSDV!$C$2:$C$72,0),MATCH('tính băng dính sạch'!L$3,FCSTSDV!$D$1:$L$1,0)),0)/'tính băng dính sạch'!$E74</f>
        <v>0</v>
      </c>
      <c r="M74" s="84">
        <f t="array" ref="M74">+IFERROR(INDEX(FCSTSDV!$D$2:$L$72,MATCH('tính băng dính sạch'!$D74,FCSTSDV!$C$2:$C$72,0),MATCH('tính băng dính sạch'!M$3,FCSTSDV!$D$1:$L$1,0)),0)/'tính băng dính sạch'!$E74</f>
        <v>0</v>
      </c>
      <c r="N74" s="84">
        <f t="array" ref="N74">+IFERROR(INDEX(FCSTSDV!$D$2:$L$72,MATCH('tính băng dính sạch'!$D74,FCSTSDV!$C$2:$C$72,0),MATCH('tính băng dính sạch'!N$3,FCSTSDV!$D$1:$L$1,0)),0)/'tính băng dính sạch'!$E74</f>
        <v>0</v>
      </c>
      <c r="O74" s="84">
        <f t="array" ref="O74">+IFERROR(INDEX(FCSTSDV!$D$2:$L$72,MATCH('tính băng dính sạch'!$D74,FCSTSDV!$C$2:$C$72,0),MATCH('tính băng dính sạch'!O$3,FCSTSDV!$D$1:$L$1,0)),0)/'tính băng dính sạch'!$E74</f>
        <v>0</v>
      </c>
      <c r="P74" s="84">
        <f t="array" ref="P74">+IFERROR(INDEX(FCSTSDV!$D$2:$L$72,MATCH('tính băng dính sạch'!$D74,FCSTSDV!$C$2:$C$72,0),MATCH('tính băng dính sạch'!P$3,FCSTSDV!$D$1:$L$1,0)),0)/'tính băng dính sạch'!$E74</f>
        <v>0</v>
      </c>
      <c r="Q74" s="84">
        <f t="array" ref="Q74">+IFERROR(INDEX(FCSTSDV!$D$2:$L$72,MATCH('tính băng dính sạch'!$D74,FCSTSDV!$C$2:$C$72,0),MATCH('tính băng dính sạch'!Q$3,FCSTSDV!$D$1:$L$1,0)),0)/'tính băng dính sạch'!$E74</f>
        <v>0</v>
      </c>
      <c r="R74" s="84">
        <f t="array" ref="R74">+IFERROR(INDEX(FCSTSDV!$D$2:$L$72,MATCH('tính băng dính sạch'!$D74,FCSTSDV!$C$2:$C$72,0),MATCH('tính băng dính sạch'!R$3,FCSTSDV!$D$1:$L$1,0)),0)/'tính băng dính sạch'!$E74</f>
        <v>0</v>
      </c>
      <c r="S74" s="84">
        <f t="array" ref="S74">+IFERROR(INDEX(FCSTSDV!$D$2:$L$72,MATCH('tính băng dính sạch'!$D74,FCSTSDV!$C$2:$C$72,0),MATCH('tính băng dính sạch'!S$3,FCSTSDV!$D$1:$L$1,0)),0)/'tính băng dính sạch'!$E74</f>
        <v>0</v>
      </c>
      <c r="T74" s="84">
        <f t="array" ref="T74">+IFERROR(INDEX(FCSTSDV!$D$2:$L$72,MATCH('tính băng dính sạch'!$D74,FCSTSDV!$C$2:$C$72,0),MATCH('tính băng dính sạch'!T$3,FCSTSDV!$D$1:$L$1,0)),0)/'tính băng dính sạch'!$E74</f>
        <v>0</v>
      </c>
      <c r="U74" s="84">
        <f t="array" ref="U74">+IFERROR(INDEX(FCSTSDV!$D$2:$L$72,MATCH('tính băng dính sạch'!$D74,FCSTSDV!$C$2:$C$72,0),MATCH('tính băng dính sạch'!U$3,FCSTSDV!$D$1:$L$1,0)),0)/'tính băng dính sạch'!$E74</f>
        <v>0</v>
      </c>
      <c r="V74" s="101">
        <f t="array" ref="V74">+IFERROR(INDEX(FCSTSDV!$D$2:$L$72,MATCH('tính băng dính sạch'!$D74,FCSTSDV!$C$2:$C$72,0),MATCH('tính băng dính sạch'!V$3,FCSTSDV!$D$1:$L$1,0)),0)/'tính băng dính sạch'!$E74</f>
        <v>0</v>
      </c>
      <c r="W74" s="92">
        <f t="array" ref="W74">+IFERROR(INDEX(FCSTSDV!$D$2:$L$72,MATCH('tính băng dính sạch'!$D74,FCSTSDV!$C$2:$C$72,0),MATCH('tính băng dính sạch'!W$3,FCSTSDV!$D$1:$L$1,0)),0)/'tính băng dính sạch'!$E74</f>
        <v>0</v>
      </c>
      <c r="X74" s="102">
        <f t="array" ref="X74">+IFERROR(INDEX(FCSTSDV!$D$2:$L$72,MATCH('tính băng dính sạch'!$D74,FCSTSDV!$C$2:$C$72,0),MATCH('tính băng dính sạch'!X$3,FCSTSDV!$D$1:$L$1,0)),0)/'tính băng dính sạch'!$E74</f>
        <v>0</v>
      </c>
      <c r="Y74" s="102">
        <f t="array" ref="Y74">+IFERROR(INDEX(FCSTSDV!$D$2:$L$72,MATCH('tính băng dính sạch'!$D74,FCSTSDV!$C$2:$C$72,0),MATCH('tính băng dính sạch'!Y$3,FCSTSDV!$D$1:$L$1,0)),0)/'tính băng dính sạch'!$E74</f>
        <v>0</v>
      </c>
      <c r="Z74" s="102">
        <f t="array" ref="Z74">+IFERROR(INDEX(FCSTSDV!$D$2:$L$72,MATCH('tính băng dính sạch'!$D74,FCSTSDV!$C$2:$C$72,0),MATCH('tính băng dính sạch'!Z$3,FCSTSDV!$D$1:$L$1,0)),0)/'tính băng dính sạch'!$E74</f>
        <v>0</v>
      </c>
      <c r="AA74" s="102">
        <f t="array" ref="AA74">+IFERROR(INDEX(FCSTSDV!$D$2:$L$72,MATCH('tính băng dính sạch'!$D74,FCSTSDV!$C$2:$C$72,0),MATCH('tính băng dính sạch'!AA$3,FCSTSDV!$D$1:$L$1,0)),0)/'tính băng dính sạch'!$E74</f>
        <v>0</v>
      </c>
      <c r="AB74" s="102">
        <f t="array" ref="AB74">+IFERROR(INDEX(FCSTSDV!$D$2:$L$72,MATCH('tính băng dính sạch'!$D74,FCSTSDV!$C$2:$C$72,0),MATCH('tính băng dính sạch'!AB$3,FCSTSDV!$D$1:$L$1,0)),0)/'tính băng dính sạch'!$E74</f>
        <v>0</v>
      </c>
      <c r="AC74" s="102">
        <f t="array" ref="AC74">+IFERROR(INDEX(FCSTSDV!$D$2:$L$72,MATCH('tính băng dính sạch'!$D74,FCSTSDV!$C$2:$C$72,0),MATCH('tính băng dính sạch'!AC$3,FCSTSDV!$D$1:$L$1,0)),0)/'tính băng dính sạch'!$E74</f>
        <v>0</v>
      </c>
      <c r="AD74" s="102">
        <f t="array" ref="AD74">+IFERROR(INDEX(FCSTSDV!$D$2:$L$72,MATCH('tính băng dính sạch'!$D74,FCSTSDV!$C$2:$C$72,0),MATCH('tính băng dính sạch'!AD$3,FCSTSDV!$D$1:$L$1,0)),0)/'tính băng dính sạch'!$E74</f>
        <v>0</v>
      </c>
      <c r="AE74" s="102">
        <f t="array" ref="AE74">+IFERROR(INDEX(FCSTSDV!$D$2:$L$72,MATCH('tính băng dính sạch'!$D74,FCSTSDV!$C$2:$C$72,0),MATCH('tính băng dính sạch'!AE$3,FCSTSDV!$D$1:$L$1,0)),0)/'tính băng dính sạch'!$E74</f>
        <v>0</v>
      </c>
      <c r="AF74" s="92">
        <f t="array" ref="AF74">+IFERROR(INDEX(FCSTSDV!$D$2:$L$72,MATCH('tính băng dính sạch'!$D74,FCSTSDV!$C$2:$C$72,0),MATCH('tính băng dính sạch'!AF$3,FCSTSDV!$D$1:$L$1,0))/'tính băng dính sạch'!$E74,0)</f>
        <v>0</v>
      </c>
      <c r="AG74" s="92">
        <f>+ROUND(IFERROR(INDEX(FCSTSDV!$D$2:$L$72,MATCH('tính băng dính sạch'!$D74,FCSTSDV!$C$2:$C$72,0),MATCH('tính băng dính sạch'!AG$3,FCSTSDV!$D$1:$L$1,0)),0)/'tính băng dính sạch'!$E74,1)</f>
        <v>0</v>
      </c>
      <c r="AH74" s="92">
        <f>+ROUND(IFERROR(INDEX(FCSTSDV!$D$2:$L$72,MATCH('tính băng dính sạch'!$D74,FCSTSDV!$C$2:$C$72,0),MATCH('tính băng dính sạch'!AH$3,FCSTSDV!$D$1:$L$1,0)),0)/'tính băng dính sạch'!$E74,1)</f>
        <v>0</v>
      </c>
      <c r="AI74" s="92">
        <f>+ROUND(IFERROR(INDEX(FCSTSDV!$D$2:$L$72,MATCH('tính băng dính sạch'!$D74,FCSTSDV!$C$2:$C$72,0),MATCH('tính băng dính sạch'!AI$3,FCSTSDV!$D$1:$L$1,0)),0)/'tính băng dính sạch'!$E74,1)</f>
        <v>0</v>
      </c>
      <c r="AJ74" s="92">
        <f>+ROUND(IFERROR(INDEX(FCSTSDV!$D$2:$L$72,MATCH('tính băng dính sạch'!$D74,FCSTSDV!$C$2:$C$72,0),MATCH('tính băng dính sạch'!AJ$3,FCSTSDV!$D$1:$L$1,0)),0)/'tính băng dính sạch'!$E74,1)</f>
        <v>0</v>
      </c>
      <c r="AK74" s="92">
        <f>+ROUND(IFERROR(INDEX(FCSTSDV!$D$2:$L$72,MATCH('tính băng dính sạch'!$D74,FCSTSDV!$C$2:$C$72,0),MATCH('tính băng dính sạch'!AK$3,FCSTSDV!$D$1:$L$1,0)),0)/'tính băng dính sạch'!$E74,1)</f>
        <v>0</v>
      </c>
      <c r="AL74" s="92">
        <f>+ROUND(IFERROR(INDEX(FCSTSDV!$D$2:$L$72,MATCH('tính băng dính sạch'!$D74,FCSTSDV!$C$2:$C$72,0),MATCH('tính băng dính sạch'!AL$3,FCSTSDV!$D$1:$L$1,0)),0)/'tính băng dính sạch'!$E74,1)</f>
        <v>0</v>
      </c>
      <c r="AM74" s="92">
        <f>+ROUND(IFERROR(INDEX(FCSTSDV!$D$2:$L$72,MATCH('tính băng dính sạch'!$D74,FCSTSDV!$C$2:$C$72,0),MATCH('tính băng dính sạch'!AM$3,FCSTSDV!$D$1:$L$1,0)),0)/'tính băng dính sạch'!$E74,1)</f>
        <v>0</v>
      </c>
      <c r="AN74" s="92">
        <f>+ROUND(IFERROR(INDEX(FCSTSDV!$D$2:$L$72,MATCH('tính băng dính sạch'!$D74,FCSTSDV!$C$2:$C$72,0),MATCH('tính băng dính sạch'!AN$3,FCSTSDV!$D$1:$L$1,0)),0)/'tính băng dính sạch'!$E74,1)</f>
        <v>0</v>
      </c>
      <c r="AO74" s="92">
        <f>+ROUND(IFERROR(INDEX(FCSTSDV!$D$2:$L$72,MATCH('tính băng dính sạch'!$D74,FCSTSDV!$C$2:$C$72,0),MATCH('tính băng dính sạch'!AO$3,FCSTSDV!$D$1:$L$1,0)),0)/'tính băng dính sạch'!$E74,1)</f>
        <v>0</v>
      </c>
      <c r="AP74" s="92">
        <f>+ROUND(IFERROR(INDEX(FCSTSDV!$D$2:$L$72,MATCH('tính băng dính sạch'!$D74,FCSTSDV!$C$2:$C$72,0),MATCH('tính băng dính sạch'!AP$3,FCSTSDV!$D$1:$L$1,0)),0)/'tính băng dính sạch'!$E74,1)</f>
        <v>0</v>
      </c>
      <c r="AQ74" s="92">
        <f>+ROUND(IFERROR(INDEX(FCSTSDV!$D$2:$L$72,MATCH('tính băng dính sạch'!$D74,FCSTSDV!$C$2:$C$72,0),MATCH('tính băng dính sạch'!AQ$3,FCSTSDV!$D$1:$L$1,0)),0)/'tính băng dính sạch'!$E74,1)</f>
        <v>0</v>
      </c>
      <c r="AR74" s="92">
        <f>+ROUND(IFERROR(INDEX(FCSTSDV!$D$2:$L$72,MATCH('tính băng dính sạch'!$D74,FCSTSDV!$C$2:$C$72,0),MATCH('tính băng dính sạch'!AR$3,FCSTSDV!$D$1:$L$1,0)),0)/'tính băng dính sạch'!$E74,1)</f>
        <v>0</v>
      </c>
      <c r="AS74" s="92">
        <f>+ROUND(IFERROR(INDEX(FCSTSDV!$D$2:$L$72,MATCH('tính băng dính sạch'!$D74,FCSTSDV!$C$2:$C$72,0),MATCH('tính băng dính sạch'!AS$3,FCSTSDV!$D$1:$L$1,0)),0)/'tính băng dính sạch'!$E74,1)</f>
        <v>0</v>
      </c>
      <c r="AT74" s="92">
        <f>+ROUND(IFERROR(INDEX(FCSTSDV!$D$2:$L$72,MATCH('tính băng dính sạch'!$D74,FCSTSDV!$C$2:$C$72,0),MATCH('tính băng dính sạch'!AT$3,FCSTSDV!$D$1:$L$1,0)),0)/'tính băng dính sạch'!$E74,1)</f>
        <v>0</v>
      </c>
      <c r="AU74" s="92">
        <f>+ROUND(IFERROR(INDEX(FCSTSDV!$D$2:$L$72,MATCH('tính băng dính sạch'!$D74,FCSTSDV!$C$2:$C$72,0),MATCH('tính băng dính sạch'!AU$3,FCSTSDV!$D$1:$L$1,0)),0)/'tính băng dính sạch'!$E74,1)</f>
        <v>0</v>
      </c>
      <c r="AV74" s="92">
        <f>+ROUND(IFERROR(INDEX(FCSTSDV!$D$2:$L$72,MATCH('tính băng dính sạch'!$D74,FCSTSDV!$C$2:$C$72,0),MATCH('tính băng dính sạch'!AV$3,FCSTSDV!$D$1:$L$1,0)),0)/'tính băng dính sạch'!$E74,1)</f>
        <v>0</v>
      </c>
      <c r="AW74" s="92">
        <f>+ROUND(IFERROR(INDEX(FCSTSDV!$D$2:$L$72,MATCH('tính băng dính sạch'!$D74,FCSTSDV!$C$2:$C$72,0),MATCH('tính băng dính sạch'!AW$3,FCSTSDV!$D$1:$L$1,0)),0)/'tính băng dính sạch'!$E74,1)</f>
        <v>0</v>
      </c>
      <c r="AX74" s="92">
        <f>+ROUND(IFERROR(INDEX(FCSTSDV!$D$2:$L$72,MATCH('tính băng dính sạch'!$D74,FCSTSDV!$C$2:$C$72,0),MATCH('tính băng dính sạch'!AX$3,FCSTSDV!$D$1:$L$1,0)),0)/'tính băng dính sạch'!$E74,1)</f>
        <v>0</v>
      </c>
      <c r="AY74" s="92">
        <f>+ROUND(IFERROR(INDEX(FCSTSDV!$D$2:$L$72,MATCH('tính băng dính sạch'!$D74,FCSTSDV!$C$2:$C$72,0),MATCH('tính băng dính sạch'!AY$3,FCSTSDV!$D$1:$L$1,0)),0)/'tính băng dính sạch'!$E74,1)</f>
        <v>0</v>
      </c>
      <c r="AZ74" s="92">
        <f>+ROUND(IFERROR(INDEX(FCSTSDV!$D$2:$L$72,MATCH('tính băng dính sạch'!$D74,FCSTSDV!$C$2:$C$72,0),MATCH('tính băng dính sạch'!AZ$3,FCSTSDV!$D$1:$L$1,0)),0)/'tính băng dính sạch'!$E74,1)</f>
        <v>0</v>
      </c>
      <c r="BA74" s="92">
        <f>+ROUND(IFERROR(INDEX(FCSTSDV!$D$2:$L$72,MATCH('tính băng dính sạch'!$D74,FCSTSDV!$C$2:$C$72,0),MATCH('tính băng dính sạch'!BA$3,FCSTSDV!$D$1:$L$1,0)),0)/'tính băng dính sạch'!$E74,1)</f>
        <v>0</v>
      </c>
      <c r="BB74" s="92">
        <f>+ROUND(IFERROR(INDEX(FCSTSDV!$D$2:$L$72,MATCH('tính băng dính sạch'!$D74,FCSTSDV!$C$2:$C$72,0),MATCH('tính băng dính sạch'!BB$3,FCSTSDV!$D$1:$L$1,0)),0)/'tính băng dính sạch'!$E74,1)</f>
        <v>0</v>
      </c>
      <c r="BC74" s="92">
        <f>+ROUND(IFERROR(INDEX(FCSTSDV!$D$2:$L$72,MATCH('tính băng dính sạch'!$D74,FCSTSDV!$C$2:$C$72,0),MATCH('tính băng dính sạch'!BC$3,FCSTSDV!$D$1:$L$1,0)),0)/'tính băng dính sạch'!$E74,1)</f>
        <v>0</v>
      </c>
      <c r="BD74" s="92">
        <f>+ROUND(IFERROR(INDEX(FCSTSDV!$D$2:$L$72,MATCH('tính băng dính sạch'!$D74,FCSTSDV!$C$2:$C$72,0),MATCH('tính băng dính sạch'!BD$3,FCSTSDV!$D$1:$L$1,0)),0)/'tính băng dính sạch'!$E74,1)</f>
        <v>0</v>
      </c>
      <c r="BE74" s="92">
        <f>+ROUND(IFERROR(INDEX(FCSTSDV!$D$2:$L$72,MATCH('tính băng dính sạch'!$D74,FCSTSDV!$C$2:$C$72,0),MATCH('tính băng dính sạch'!BE$3,FCSTSDV!$D$1:$L$1,0)),0)/'tính băng dính sạch'!$E74,1)</f>
        <v>0</v>
      </c>
      <c r="BF74" s="92">
        <f>+ROUND(IFERROR(INDEX(FCSTSDV!$D$2:$L$72,MATCH('tính băng dính sạch'!$D74,FCSTSDV!$C$2:$C$72,0),MATCH('tính băng dính sạch'!BF$3,FCSTSDV!$D$1:$L$1,0)),0)/'tính băng dính sạch'!$E74,1)</f>
        <v>0</v>
      </c>
      <c r="BG74" s="92">
        <f>+ROUND(IFERROR(INDEX(FCSTSDV!$D$2:$L$72,MATCH('tính băng dính sạch'!$D74,FCSTSDV!$C$2:$C$72,0),MATCH('tính băng dính sạch'!BG$3,FCSTSDV!$D$1:$L$1,0)),0)/'tính băng dính sạch'!$E74,1)</f>
        <v>0</v>
      </c>
      <c r="BH74" s="92">
        <f>+ROUND(IFERROR(INDEX(FCSTSDV!$D$2:$L$72,MATCH('tính băng dính sạch'!$D74,FCSTSDV!$C$2:$C$72,0),MATCH('tính băng dính sạch'!BH$3,FCSTSDV!$D$1:$L$1,0)),0)/'tính băng dính sạch'!$E74,1)</f>
        <v>0</v>
      </c>
      <c r="BI74" s="92">
        <f>+ROUND(IFERROR(INDEX(FCSTSDV!$D$2:$L$72,MATCH('tính băng dính sạch'!$D74,FCSTSDV!$C$2:$C$72,0),MATCH('tính băng dính sạch'!BI$3,FCSTSDV!$D$1:$L$1,0)),0)/'tính băng dính sạch'!$E74,1)</f>
        <v>0</v>
      </c>
      <c r="BJ74" s="92">
        <f>+ROUND(IFERROR(INDEX(FCSTSDV!$D$2:$L$72,MATCH('tính băng dính sạch'!$D74,FCSTSDV!$C$2:$C$72,0),MATCH('tính băng dính sạch'!BJ$3,FCSTSDV!$D$1:$L$1,0)),0)/'tính băng dính sạch'!$E74,1)</f>
        <v>0</v>
      </c>
      <c r="BK74" s="92">
        <f>+ROUND(IFERROR(INDEX(FCSTSDV!$D$2:$L$72,MATCH('tính băng dính sạch'!$D74,FCSTSDV!$C$2:$C$72,0),MATCH('tính băng dính sạch'!BK$3,FCSTSDV!$D$1:$L$1,0)),0)/'tính băng dính sạch'!$E74,1)</f>
        <v>0</v>
      </c>
      <c r="BL74" s="92">
        <f>+ROUND(IFERROR(INDEX(FCSTSDV!$D$2:$L$72,MATCH('tính băng dính sạch'!$D74,FCSTSDV!$C$2:$C$72,0),MATCH('tính băng dính sạch'!BL$3,FCSTSDV!$D$1:$L$1,0)),0)/'tính băng dính sạch'!$E74,1)</f>
        <v>0</v>
      </c>
      <c r="BM74" s="92">
        <f>+ROUND(IFERROR(INDEX(FCSTSDV!$D$2:$L$72,MATCH('tính băng dính sạch'!$D74,FCSTSDV!$C$2:$C$72,0),MATCH('tính băng dính sạch'!BM$3,FCSTSDV!$D$1:$L$1,0)),0)/'tính băng dính sạch'!$E74,1)</f>
        <v>0</v>
      </c>
      <c r="BN74" s="92">
        <f>+ROUND(IFERROR(INDEX(FCSTSDV!$D$2:$L$72,MATCH('tính băng dính sạch'!$D74,FCSTSDV!$C$2:$C$72,0),MATCH('tính băng dính sạch'!BN$3,FCSTSDV!$D$1:$L$1,0)),0)/'tính băng dính sạch'!$E74,1)</f>
        <v>0</v>
      </c>
      <c r="BO74" s="92">
        <f>+ROUND(IFERROR(INDEX(FCSTSDV!$D$2:$L$72,MATCH('tính băng dính sạch'!$D74,FCSTSDV!$C$2:$C$72,0),MATCH('tính băng dính sạch'!BO$3,FCSTSDV!$D$1:$L$1,0)),0)/'tính băng dính sạch'!$E74,1)</f>
        <v>0</v>
      </c>
      <c r="BP74" s="92">
        <f>+ROUND(IFERROR(INDEX(FCSTSDV!$D$2:$L$72,MATCH('tính băng dính sạch'!$D74,FCSTSDV!$C$2:$C$72,0),MATCH('tính băng dính sạch'!BP$3,FCSTSDV!$D$1:$L$1,0)),0)/'tính băng dính sạch'!$E74,1)</f>
        <v>0</v>
      </c>
      <c r="BQ74" s="92">
        <f>+ROUND(IFERROR(INDEX(FCSTSDV!$D$2:$L$72,MATCH('tính băng dính sạch'!$D74,FCSTSDV!$C$2:$C$72,0),MATCH('tính băng dính sạch'!BQ$3,FCSTSDV!$D$1:$L$1,0)),0)/'tính băng dính sạch'!$E74,1)</f>
        <v>0</v>
      </c>
      <c r="BR74" s="92">
        <f>+ROUND(IFERROR(INDEX(FCSTSDV!$D$2:$L$72,MATCH('tính băng dính sạch'!$D74,FCSTSDV!$C$2:$C$72,0),MATCH('tính băng dính sạch'!BR$3,FCSTSDV!$D$1:$L$1,0)),0)/'tính băng dính sạch'!$E74,1)</f>
        <v>0</v>
      </c>
      <c r="BS74" s="92">
        <f>+ROUND(IFERROR(INDEX(FCSTSDV!$D$2:$L$72,MATCH('tính băng dính sạch'!$D74,FCSTSDV!$C$2:$C$72,0),MATCH('tính băng dính sạch'!BS$3,FCSTSDV!$D$1:$L$1,0)),0)/'tính băng dính sạch'!$E74,1)</f>
        <v>0</v>
      </c>
      <c r="BT74" s="92">
        <f>+ROUND(IFERROR(INDEX(FCSTSDV!$D$2:$L$72,MATCH('tính băng dính sạch'!$D74,FCSTSDV!$C$2:$C$72,0),MATCH('tính băng dính sạch'!BT$3,FCSTSDV!$D$1:$L$1,0)),0)/'tính băng dính sạch'!$E74,1)</f>
        <v>0</v>
      </c>
      <c r="BU74" s="92">
        <f>+ROUND(IFERROR(INDEX(FCSTSDV!$D$2:$L$72,MATCH('tính băng dính sạch'!$D74,FCSTSDV!$C$2:$C$72,0),MATCH('tính băng dính sạch'!BU$3,FCSTSDV!$D$1:$L$1,0)),0)/'tính băng dính sạch'!$E74,1)</f>
        <v>0</v>
      </c>
      <c r="BV74" s="92">
        <f>+ROUND(IFERROR(INDEX(FCSTSDV!$D$2:$L$72,MATCH('tính băng dính sạch'!$D74,FCSTSDV!$C$2:$C$72,0),MATCH('tính băng dính sạch'!BV$3,FCSTSDV!$D$1:$L$1,0)),0)/'tính băng dính sạch'!$E74,1)</f>
        <v>0</v>
      </c>
      <c r="BW74" s="92">
        <f>+ROUND(IFERROR(INDEX(FCSTSDV!$D$2:$L$72,MATCH('tính băng dính sạch'!$D74,FCSTSDV!$C$2:$C$72,0),MATCH('tính băng dính sạch'!BW$3,FCSTSDV!$D$1:$L$1,0)),0)/'tính băng dính sạch'!$E74,1)</f>
        <v>0</v>
      </c>
      <c r="BX74" s="92">
        <f>+ROUND(IFERROR(INDEX(FCSTSDV!$D$2:$L$72,MATCH('tính băng dính sạch'!$D74,FCSTSDV!$C$2:$C$72,0),MATCH('tính băng dính sạch'!BX$3,FCSTSDV!$D$1:$L$1,0)),0)/'tính băng dính sạch'!$E74,1)</f>
        <v>0</v>
      </c>
      <c r="BY74" s="92">
        <f>+ROUND(IFERROR(INDEX(FCSTSDV!$D$2:$L$72,MATCH('tính băng dính sạch'!$D74,FCSTSDV!$C$2:$C$72,0),MATCH('tính băng dính sạch'!BY$3,FCSTSDV!$D$1:$L$1,0)),0)/'tính băng dính sạch'!$E74,1)</f>
        <v>0</v>
      </c>
      <c r="BZ74" s="92">
        <f>+ROUND(IFERROR(INDEX(FCSTSDV!$D$2:$L$72,MATCH('tính băng dính sạch'!$D74,FCSTSDV!$C$2:$C$72,0),MATCH('tính băng dính sạch'!BZ$3,FCSTSDV!$D$1:$L$1,0)),0)/'tính băng dính sạch'!$E74,1)</f>
        <v>0</v>
      </c>
      <c r="CA74" s="92">
        <f>+ROUND(IFERROR(INDEX(FCSTSDV!$D$2:$L$72,MATCH('tính băng dính sạch'!$D74,FCSTSDV!$C$2:$C$72,0),MATCH('tính băng dính sạch'!CA$3,FCSTSDV!$D$1:$L$1,0)),0)/'tính băng dính sạch'!$E74,1)</f>
        <v>0</v>
      </c>
      <c r="CB74" s="92">
        <f>+ROUND(IFERROR(INDEX(FCSTSDV!$D$2:$L$72,MATCH('tính băng dính sạch'!$D74,FCSTSDV!$C$2:$C$72,0),MATCH('tính băng dính sạch'!CB$3,FCSTSDV!$D$1:$L$1,0)),0)/'tính băng dính sạch'!$E74,1)</f>
        <v>0</v>
      </c>
      <c r="CC74" s="92">
        <f>+ROUND(IFERROR(INDEX(FCSTSDV!$D$2:$L$72,MATCH('tính băng dính sạch'!$D74,FCSTSDV!$C$2:$C$72,0),MATCH('tính băng dính sạch'!CC$3,FCSTSDV!$D$1:$L$1,0)),0)/'tính băng dính sạch'!$E74,1)</f>
        <v>0</v>
      </c>
      <c r="CD74" s="92">
        <f>+ROUND(IFERROR(INDEX(FCSTSDV!$D$2:$L$72,MATCH('tính băng dính sạch'!$D74,FCSTSDV!$C$2:$C$72,0),MATCH('tính băng dính sạch'!CD$3,FCSTSDV!$D$1:$L$1,0)),0)/'tính băng dính sạch'!$E74,1)</f>
        <v>0</v>
      </c>
      <c r="CE74" s="92">
        <f>+ROUND(IFERROR(INDEX(FCSTSDV!$D$2:$L$72,MATCH('tính băng dính sạch'!$D74,FCSTSDV!$C$2:$C$72,0),MATCH('tính băng dính sạch'!CE$3,FCSTSDV!$D$1:$L$1,0)),0)/'tính băng dính sạch'!$E74,1)</f>
        <v>0</v>
      </c>
      <c r="CF74" s="92">
        <f>+ROUND(IFERROR(INDEX(FCSTSDV!$D$2:$L$72,MATCH('tính băng dính sạch'!$D74,FCSTSDV!$C$2:$C$72,0),MATCH('tính băng dính sạch'!CF$3,FCSTSDV!$D$1:$L$1,0)),0)/'tính băng dính sạch'!$E74,1)</f>
        <v>0</v>
      </c>
      <c r="CG74" s="92">
        <f>+ROUND(IFERROR(INDEX(FCSTSDV!$D$2:$L$72,MATCH('tính băng dính sạch'!$D74,FCSTSDV!$C$2:$C$72,0),MATCH('tính băng dính sạch'!CG$3,FCSTSDV!$D$1:$L$1,0)),0)/'tính băng dính sạch'!$E74,1)</f>
        <v>0</v>
      </c>
      <c r="CH74" s="92">
        <f>+ROUND(IFERROR(INDEX(FCSTSDV!$D$2:$L$72,MATCH('tính băng dính sạch'!$D74,FCSTSDV!$C$2:$C$72,0),MATCH('tính băng dính sạch'!CH$3,FCSTSDV!$D$1:$L$1,0)),0)/'tính băng dính sạch'!$E74,1)</f>
        <v>0</v>
      </c>
      <c r="CI74" s="92">
        <f>+ROUND(IFERROR(INDEX(FCSTSDV!$D$2:$L$72,MATCH('tính băng dính sạch'!$D74,FCSTSDV!$C$2:$C$72,0),MATCH('tính băng dính sạch'!CI$3,FCSTSDV!$D$1:$L$1,0)),0)/'tính băng dính sạch'!$E74,1)</f>
        <v>0</v>
      </c>
      <c r="CJ74" s="92">
        <f>+ROUND(IFERROR(INDEX(FCSTSDV!$D$2:$L$72,MATCH('tính băng dính sạch'!$D74,FCSTSDV!$C$2:$C$72,0),MATCH('tính băng dính sạch'!CJ$3,FCSTSDV!$D$1:$L$1,0)),0)/'tính băng dính sạch'!$E74,1)</f>
        <v>0</v>
      </c>
      <c r="CK74" s="92">
        <f>+ROUND(IFERROR(INDEX(FCSTSDV!$D$2:$L$72,MATCH('tính băng dính sạch'!$D74,FCSTSDV!$C$2:$C$72,0),MATCH('tính băng dính sạch'!CK$3,FCSTSDV!$D$1:$L$1,0)),0)/'tính băng dính sạch'!$E74,1)</f>
        <v>0</v>
      </c>
      <c r="CL74" s="92">
        <f>+ROUND(IFERROR(INDEX(FCSTSDV!$D$2:$L$72,MATCH('tính băng dính sạch'!$D74,FCSTSDV!$C$2:$C$72,0),MATCH('tính băng dính sạch'!CL$3,FCSTSDV!$D$1:$L$1,0)),0)/'tính băng dính sạch'!$E74,1)</f>
        <v>0</v>
      </c>
      <c r="CM74" s="92">
        <f>+ROUND(IFERROR(INDEX(FCSTSDV!$D$2:$L$72,MATCH('tính băng dính sạch'!$D74,FCSTSDV!$C$2:$C$72,0),MATCH('tính băng dính sạch'!CM$3,FCSTSDV!$D$1:$L$1,0)),0)/'tính băng dính sạch'!$E74,1)</f>
        <v>0</v>
      </c>
      <c r="CN74" s="92">
        <f>+ROUND(IFERROR(INDEX(FCSTSDV!$D$2:$L$72,MATCH('tính băng dính sạch'!$D74,FCSTSDV!$C$2:$C$72,0),MATCH('tính băng dính sạch'!CN$3,FCSTSDV!$D$1:$L$1,0)),0)/'tính băng dính sạch'!$E74,1)</f>
        <v>0</v>
      </c>
      <c r="CO74" s="92">
        <f>+ROUND(IFERROR(INDEX(FCSTSDV!$D$2:$L$72,MATCH('tính băng dính sạch'!$D74,FCSTSDV!$C$2:$C$72,0),MATCH('tính băng dính sạch'!CO$3,FCSTSDV!$D$1:$L$1,0)),0)/'tính băng dính sạch'!$E74,1)</f>
        <v>0</v>
      </c>
      <c r="CP74" s="92">
        <f>+ROUND(IFERROR(INDEX(FCSTSDV!$D$2:$L$72,MATCH('tính băng dính sạch'!$D74,FCSTSDV!$C$2:$C$72,0),MATCH('tính băng dính sạch'!CP$3,FCSTSDV!$D$1:$L$1,0)),0)/'tính băng dính sạch'!$E74,1)</f>
        <v>0</v>
      </c>
      <c r="CQ74" s="92">
        <f>+ROUND(IFERROR(INDEX(FCSTSDV!$D$2:$L$72,MATCH('tính băng dính sạch'!$D74,FCSTSDV!$C$2:$C$72,0),MATCH('tính băng dính sạch'!CQ$3,FCSTSDV!$D$1:$L$1,0)),0)/'tính băng dính sạch'!$E74,1)</f>
        <v>0</v>
      </c>
    </row>
    <row r="75" spans="1:95" ht="20.100000000000001" hidden="1" customHeight="1">
      <c r="A75" s="807"/>
      <c r="B75" s="792"/>
      <c r="C75" s="126"/>
      <c r="D75" s="52" t="s">
        <v>153</v>
      </c>
      <c r="E75" s="53" t="s">
        <v>43</v>
      </c>
      <c r="F75" s="800"/>
      <c r="G75" s="800"/>
      <c r="H75" s="827"/>
      <c r="I75" s="87">
        <f>+I73+I74</f>
        <v>0</v>
      </c>
      <c r="J75" s="93"/>
      <c r="K75" s="89">
        <f>+F73+G73-SUM(K73:K74)</f>
        <v>22</v>
      </c>
      <c r="L75" s="89">
        <f>+K75-SUM(L73:L74)</f>
        <v>22</v>
      </c>
      <c r="M75" s="89" t="e">
        <f>+H73-SUM(M73:M74)</f>
        <v>#REF!</v>
      </c>
      <c r="N75" s="89" t="e">
        <f>+H73-SUM(N73:N74)</f>
        <v>#REF!</v>
      </c>
      <c r="O75" s="89" t="e">
        <f>+H73-SUM(O73:O74)</f>
        <v>#REF!</v>
      </c>
      <c r="P75" s="89" t="e">
        <f>+H73-SUM(P73:P74)</f>
        <v>#REF!</v>
      </c>
      <c r="Q75" s="89" t="e">
        <f>+H73-SUM(Q73:Q74)</f>
        <v>#REF!</v>
      </c>
      <c r="R75" s="89" t="e">
        <f>H73-SUM(R73:R74)</f>
        <v>#REF!</v>
      </c>
      <c r="S75" s="89" t="e">
        <f>+H73-SUM(S73:S74)</f>
        <v>#REF!</v>
      </c>
      <c r="T75" s="89" t="e">
        <f>+H73-SUM(T73:T74)</f>
        <v>#REF!</v>
      </c>
      <c r="U75" s="89" t="e">
        <f>+T75-SUM(U73:U74)</f>
        <v>#REF!</v>
      </c>
      <c r="V75" s="104" t="e">
        <f>+U75-SUM(V73:V74)</f>
        <v>#REF!</v>
      </c>
      <c r="W75" s="90" t="e">
        <f>+H73+SUM(I73:I74)-SUM(W73:W74)</f>
        <v>#REF!</v>
      </c>
      <c r="X75" s="105" t="e">
        <f>+H73+SUM(I73:I74)-SUM(X73:X74)</f>
        <v>#REF!</v>
      </c>
      <c r="Y75" s="110" t="e">
        <f>+H73+SUM(I73:I74)-SUM(Y73:Y74)</f>
        <v>#REF!</v>
      </c>
      <c r="Z75" s="110" t="e">
        <f>+H73+SUM(I73:I74)-SUM(Z73:Z74)</f>
        <v>#REF!</v>
      </c>
      <c r="AA75" s="105" t="e">
        <f>+H73+SUM(I73:I74)-SUM(AA73:AA74)</f>
        <v>#REF!</v>
      </c>
      <c r="AB75" s="105" t="e">
        <f>+AA75-SUM(AB73:AB74)</f>
        <v>#REF!</v>
      </c>
      <c r="AC75" s="105" t="e">
        <f>+H73+SUM(I73:I74)-SUM(AC73:AC74)</f>
        <v>#REF!</v>
      </c>
      <c r="AD75" s="105" t="e">
        <f>+H73+SUM(I73:I74)-SUM(AD73:AD74)</f>
        <v>#REF!</v>
      </c>
      <c r="AE75" s="105" t="e">
        <f>+H73+I75-SUM(AE73:AE74)</f>
        <v>#REF!</v>
      </c>
      <c r="AF75" s="90" t="e">
        <f>+H73+I73-SUM(AF73:AF74)</f>
        <v>#REF!</v>
      </c>
      <c r="AG75" s="90" t="e">
        <f>+H73+I73-SUM(AG73:AG74)</f>
        <v>#REF!</v>
      </c>
      <c r="AH75" s="90" t="e">
        <f>+AG75-SUM(AH73:AH74)</f>
        <v>#REF!</v>
      </c>
      <c r="AI75" s="90" t="e">
        <f>+AH75-SUM(AI73:AI74)</f>
        <v>#REF!</v>
      </c>
      <c r="AJ75" s="90" t="e">
        <f>+AI75-SUM(AJ73:AJ74)</f>
        <v>#REF!</v>
      </c>
      <c r="AK75" s="90" t="e">
        <f>+H73+I75-SUM(AK73:AK74)</f>
        <v>#REF!</v>
      </c>
      <c r="AL75" s="90" t="e">
        <f>+H73-SUM(AL73:AL74)</f>
        <v>#REF!</v>
      </c>
      <c r="AM75" s="90" t="e">
        <f>+H73+I73-SUM(AM73:AM74)</f>
        <v>#REF!</v>
      </c>
      <c r="AN75" s="90" t="e">
        <f>+H73+I75-SUM(AN73:AN74)</f>
        <v>#REF!</v>
      </c>
      <c r="AO75" s="90" t="e">
        <f>+H73+I75-SUM(AO73:AO74)</f>
        <v>#REF!</v>
      </c>
      <c r="AP75" s="90" t="e">
        <f>+H73+I75-SUM(AP73:AP74)</f>
        <v>#REF!</v>
      </c>
      <c r="AQ75" s="90" t="e">
        <f>+H73+I75-SUM(AQ73:AQ74)</f>
        <v>#REF!</v>
      </c>
      <c r="AR75" s="90" t="e">
        <f>H73+I75-SUM(AR73:AR74)</f>
        <v>#REF!</v>
      </c>
      <c r="AS75" s="90" t="e">
        <f>+H73+I75-SUM(AS73:AS74)</f>
        <v>#REF!</v>
      </c>
      <c r="AT75" s="90" t="e">
        <f>+H73+I75-SUM(AT73:AT74)</f>
        <v>#REF!</v>
      </c>
      <c r="AU75" s="90" t="e">
        <f>+H73+I75-SUM(AU73:AU74)</f>
        <v>#REF!</v>
      </c>
      <c r="AV75" s="90" t="e">
        <f>+H73+I75-SUM(AV73:AV74)</f>
        <v>#REF!</v>
      </c>
      <c r="AW75" s="90" t="e">
        <f>+AV75-SUM(AW73:AW74)</f>
        <v>#REF!</v>
      </c>
      <c r="AX75" s="90" t="e">
        <f t="shared" ref="AX75:BH75" si="25">+$H73+$I75-SUM(AX73:AX74)</f>
        <v>#REF!</v>
      </c>
      <c r="AY75" s="90" t="e">
        <f t="shared" si="25"/>
        <v>#REF!</v>
      </c>
      <c r="AZ75" s="90" t="e">
        <f t="shared" si="25"/>
        <v>#REF!</v>
      </c>
      <c r="BA75" s="90" t="e">
        <f t="shared" si="25"/>
        <v>#REF!</v>
      </c>
      <c r="BB75" s="90" t="e">
        <f t="shared" si="25"/>
        <v>#REF!</v>
      </c>
      <c r="BC75" s="90" t="e">
        <f t="shared" si="25"/>
        <v>#REF!</v>
      </c>
      <c r="BD75" s="90" t="e">
        <f t="shared" si="25"/>
        <v>#REF!</v>
      </c>
      <c r="BE75" s="90" t="e">
        <f t="shared" si="25"/>
        <v>#REF!</v>
      </c>
      <c r="BF75" s="90" t="e">
        <f t="shared" si="25"/>
        <v>#REF!</v>
      </c>
      <c r="BG75" s="90" t="e">
        <f t="shared" si="25"/>
        <v>#REF!</v>
      </c>
      <c r="BH75" s="90" t="e">
        <f t="shared" si="25"/>
        <v>#REF!</v>
      </c>
      <c r="BI75" s="90" t="e">
        <f t="shared" ref="BI75:BP75" si="26">+$H73+$I75-SUM(BI73:BI74)</f>
        <v>#REF!</v>
      </c>
      <c r="BJ75" s="90" t="e">
        <f t="shared" si="26"/>
        <v>#REF!</v>
      </c>
      <c r="BK75" s="90" t="e">
        <f t="shared" si="26"/>
        <v>#REF!</v>
      </c>
      <c r="BL75" s="90" t="e">
        <f t="shared" si="26"/>
        <v>#REF!</v>
      </c>
      <c r="BM75" s="90" t="e">
        <f t="shared" si="26"/>
        <v>#REF!</v>
      </c>
      <c r="BN75" s="90" t="e">
        <f t="shared" si="26"/>
        <v>#REF!</v>
      </c>
      <c r="BO75" s="90" t="e">
        <f t="shared" si="26"/>
        <v>#REF!</v>
      </c>
      <c r="BP75" s="90" t="e">
        <f t="shared" si="26"/>
        <v>#REF!</v>
      </c>
      <c r="BQ75" s="90" t="e">
        <f t="shared" ref="BQ75:CI75" si="27">+$H73+$I75-SUM(BQ73:BQ74)</f>
        <v>#REF!</v>
      </c>
      <c r="BR75" s="90" t="e">
        <f t="shared" si="27"/>
        <v>#REF!</v>
      </c>
      <c r="BS75" s="90" t="e">
        <f t="shared" si="27"/>
        <v>#REF!</v>
      </c>
      <c r="BT75" s="90" t="e">
        <f t="shared" si="27"/>
        <v>#REF!</v>
      </c>
      <c r="BU75" s="90" t="e">
        <f t="shared" si="27"/>
        <v>#REF!</v>
      </c>
      <c r="BV75" s="90" t="e">
        <f t="shared" si="27"/>
        <v>#REF!</v>
      </c>
      <c r="BW75" s="90" t="e">
        <f t="shared" si="27"/>
        <v>#REF!</v>
      </c>
      <c r="BX75" s="90" t="e">
        <f t="shared" si="27"/>
        <v>#REF!</v>
      </c>
      <c r="BY75" s="90" t="e">
        <f t="shared" si="27"/>
        <v>#REF!</v>
      </c>
      <c r="BZ75" s="90" t="e">
        <f t="shared" si="27"/>
        <v>#REF!</v>
      </c>
      <c r="CA75" s="90" t="e">
        <f t="shared" si="27"/>
        <v>#REF!</v>
      </c>
      <c r="CB75" s="90" t="e">
        <f t="shared" si="27"/>
        <v>#REF!</v>
      </c>
      <c r="CC75" s="90" t="e">
        <f t="shared" si="27"/>
        <v>#REF!</v>
      </c>
      <c r="CD75" s="90" t="e">
        <f t="shared" si="27"/>
        <v>#REF!</v>
      </c>
      <c r="CE75" s="90" t="e">
        <f t="shared" si="27"/>
        <v>#REF!</v>
      </c>
      <c r="CF75" s="90" t="e">
        <f t="shared" si="27"/>
        <v>#REF!</v>
      </c>
      <c r="CG75" s="90" t="e">
        <f t="shared" si="27"/>
        <v>#REF!</v>
      </c>
      <c r="CH75" s="90" t="e">
        <f t="shared" si="27"/>
        <v>#REF!</v>
      </c>
      <c r="CI75" s="90" t="e">
        <f t="shared" si="27"/>
        <v>#REF!</v>
      </c>
      <c r="CJ75" s="90" t="e">
        <f>+CI75-SUM(CJ73:CJ74)</f>
        <v>#REF!</v>
      </c>
      <c r="CK75" s="90" t="e">
        <f t="shared" ref="CK75:CQ75" si="28">+CJ75-SUM(CK73:CK74)</f>
        <v>#REF!</v>
      </c>
      <c r="CL75" s="90" t="e">
        <f t="shared" si="28"/>
        <v>#REF!</v>
      </c>
      <c r="CM75" s="90" t="e">
        <f t="shared" si="28"/>
        <v>#REF!</v>
      </c>
      <c r="CN75" s="90" t="e">
        <f t="shared" si="28"/>
        <v>#REF!</v>
      </c>
      <c r="CO75" s="90" t="e">
        <f t="shared" si="28"/>
        <v>#REF!</v>
      </c>
      <c r="CP75" s="90" t="e">
        <f t="shared" si="28"/>
        <v>#REF!</v>
      </c>
      <c r="CQ75" s="90" t="e">
        <f t="shared" si="28"/>
        <v>#REF!</v>
      </c>
    </row>
    <row r="76" spans="1:95" ht="20.100000000000001" hidden="1" customHeight="1">
      <c r="A76" s="806" t="s">
        <v>162</v>
      </c>
      <c r="B76" s="791" t="s">
        <v>163</v>
      </c>
      <c r="C76" s="63" t="s">
        <v>107</v>
      </c>
      <c r="D76" s="73" t="s">
        <v>137</v>
      </c>
      <c r="E76" s="44">
        <v>3000</v>
      </c>
      <c r="F76" s="798"/>
      <c r="G76" s="798"/>
      <c r="H76" s="826" t="e">
        <f>+VLOOKUP(A76,#REF!,5,0)</f>
        <v>#REF!</v>
      </c>
      <c r="I76" s="81">
        <f>+ROUND(IFERROR(VLOOKUP(D76,FCSTSDV!$C$2:$C$72,26,0),0)/'tính băng dính sạch'!E76+0,0)</f>
        <v>0</v>
      </c>
      <c r="J76" s="80">
        <f>+IFERROR(VLOOKUP(D76,FCSTSDV!$C$2:$L$72,84,0),0)</f>
        <v>0</v>
      </c>
      <c r="K76" s="11">
        <f t="array" ref="K76">+IFERROR(INDEX(FCSTSDV!$D$2:$L$72,MATCH('tính băng dính sạch'!$D76,FCSTSDV!$C$2:$C$72,0),MATCH('tính băng dính sạch'!K$3,FCSTSDV!$D$1:$L$1,0)),0)/'tính băng dính sạch'!$E76</f>
        <v>0</v>
      </c>
      <c r="L76" s="11">
        <f t="array" ref="L76">+IFERROR(INDEX(FCSTSDV!$D$2:$L$72,MATCH('tính băng dính sạch'!$D76,FCSTSDV!$C$2:$C$72,0),MATCH('tính băng dính sạch'!L$3,FCSTSDV!$D$1:$L$1,0)),0)/'tính băng dính sạch'!$E76</f>
        <v>0</v>
      </c>
      <c r="M76" s="11">
        <f t="array" ref="M76">+IFERROR(INDEX(FCSTSDV!$D$2:$L$72,MATCH('tính băng dính sạch'!$D76,FCSTSDV!$C$2:$C$72,0),MATCH('tính băng dính sạch'!M$3,FCSTSDV!$D$1:$L$1,0)),0)/'tính băng dính sạch'!$E76</f>
        <v>0</v>
      </c>
      <c r="N76" s="11">
        <f t="array" ref="N76">+IFERROR(INDEX(FCSTSDV!$D$2:$L$72,MATCH('tính băng dính sạch'!$D76,FCSTSDV!$C$2:$C$72,0),MATCH('tính băng dính sạch'!N$3,FCSTSDV!$D$1:$L$1,0)),0)/'tính băng dính sạch'!$E76</f>
        <v>0</v>
      </c>
      <c r="O76" s="11">
        <f t="array" ref="O76">+IFERROR(INDEX(FCSTSDV!$D$2:$L$72,MATCH('tính băng dính sạch'!$D76,FCSTSDV!$C$2:$C$72,0),MATCH('tính băng dính sạch'!O$3,FCSTSDV!$D$1:$L$1,0)),0)/'tính băng dính sạch'!$E76</f>
        <v>0</v>
      </c>
      <c r="P76" s="11">
        <f t="array" ref="P76">+IFERROR(INDEX(FCSTSDV!$D$2:$L$72,MATCH('tính băng dính sạch'!$D76,FCSTSDV!$C$2:$C$72,0),MATCH('tính băng dính sạch'!P$3,FCSTSDV!$D$1:$L$1,0)),0)/'tính băng dính sạch'!$E76</f>
        <v>0</v>
      </c>
      <c r="Q76" s="11">
        <f t="array" ref="Q76">+IFERROR(INDEX(FCSTSDV!$D$2:$L$72,MATCH('tính băng dính sạch'!$D76,FCSTSDV!$C$2:$C$72,0),MATCH('tính băng dính sạch'!Q$3,FCSTSDV!$D$1:$L$1,0)),0)/'tính băng dính sạch'!$E76</f>
        <v>0</v>
      </c>
      <c r="R76" s="11">
        <f t="array" ref="R76">+IFERROR(INDEX(FCSTSDV!$D$2:$L$72,MATCH('tính băng dính sạch'!$D76,FCSTSDV!$C$2:$C$72,0),MATCH('tính băng dính sạch'!R$3,FCSTSDV!$D$1:$L$1,0)),0)/'tính băng dính sạch'!$E76</f>
        <v>0</v>
      </c>
      <c r="S76" s="11">
        <f t="array" ref="S76">+IFERROR(INDEX(FCSTSDV!$D$2:$L$72,MATCH('tính băng dính sạch'!$D76,FCSTSDV!$C$2:$C$72,0),MATCH('tính băng dính sạch'!S$3,FCSTSDV!$D$1:$L$1,0)),0)/'tính băng dính sạch'!$E76</f>
        <v>0</v>
      </c>
      <c r="T76" s="11">
        <f t="array" ref="T76">+IFERROR(INDEX(FCSTSDV!$D$2:$L$72,MATCH('tính băng dính sạch'!$D76,FCSTSDV!$C$2:$C$72,0),MATCH('tính băng dính sạch'!T$3,FCSTSDV!$D$1:$L$1,0)),0)/'tính băng dính sạch'!$E76</f>
        <v>0</v>
      </c>
      <c r="U76" s="11">
        <f t="array" ref="U76">+IFERROR(INDEX(FCSTSDV!$D$2:$L$72,MATCH('tính băng dính sạch'!$D76,FCSTSDV!$C$2:$C$72,0),MATCH('tính băng dính sạch'!U$3,FCSTSDV!$D$1:$L$1,0)),0)/'tính băng dính sạch'!$E76</f>
        <v>0</v>
      </c>
      <c r="V76" s="98">
        <f t="array" ref="V76">+IFERROR(INDEX(FCSTSDV!$D$2:$L$72,MATCH('tính băng dính sạch'!$D76,FCSTSDV!$C$2:$C$72,0),MATCH('tính băng dính sạch'!V$3,FCSTSDV!$D$1:$L$1,0)),0)/'tính băng dính sạch'!$E76</f>
        <v>0</v>
      </c>
      <c r="W76" s="99">
        <f t="array" ref="W76">+IFERROR(INDEX(FCSTSDV!$D$2:$L$72,MATCH('tính băng dính sạch'!$D76,FCSTSDV!$C$2:$C$72,0),MATCH('tính băng dính sạch'!W$3,FCSTSDV!$D$1:$L$1,0)),0)/'tính băng dính sạch'!$E76</f>
        <v>0</v>
      </c>
      <c r="X76" s="100">
        <f t="array" ref="X76">+IFERROR(INDEX(FCSTSDV!$D$2:$L$72,MATCH('tính băng dính sạch'!$D76,FCSTSDV!$C$2:$C$72,0),MATCH('tính băng dính sạch'!X$3,FCSTSDV!$D$1:$L$1,0)),0)/'tính băng dính sạch'!$E76</f>
        <v>0</v>
      </c>
      <c r="Y76" s="100">
        <f t="array" ref="Y76">+IFERROR(INDEX(FCSTSDV!$D$2:$L$72,MATCH('tính băng dính sạch'!$D76,FCSTSDV!$C$2:$C$72,0),MATCH('tính băng dính sạch'!Y$3,FCSTSDV!$D$1:$L$1,0)),0)/'tính băng dính sạch'!$E76</f>
        <v>0</v>
      </c>
      <c r="Z76" s="100">
        <f t="array" ref="Z76">+IFERROR(INDEX(FCSTSDV!$D$2:$L$72,MATCH('tính băng dính sạch'!$D76,FCSTSDV!$C$2:$C$72,0),MATCH('tính băng dính sạch'!Z$3,FCSTSDV!$D$1:$L$1,0)),0)/'tính băng dính sạch'!$E76</f>
        <v>0</v>
      </c>
      <c r="AA76" s="100">
        <f t="array" ref="AA76">+IFERROR(INDEX(FCSTSDV!$D$2:$L$72,MATCH('tính băng dính sạch'!$D76,FCSTSDV!$C$2:$C$72,0),MATCH('tính băng dính sạch'!AA$3,FCSTSDV!$D$1:$L$1,0)),0)/'tính băng dính sạch'!$E76</f>
        <v>0</v>
      </c>
      <c r="AB76" s="100">
        <f t="array" ref="AB76">+IFERROR(INDEX(FCSTSDV!$D$2:$L$72,MATCH('tính băng dính sạch'!$D76,FCSTSDV!$C$2:$C$72,0),MATCH('tính băng dính sạch'!AB$3,FCSTSDV!$D$1:$L$1,0)),0)/'tính băng dính sạch'!$E76</f>
        <v>0</v>
      </c>
      <c r="AC76" s="100">
        <f t="array" ref="AC76">+IFERROR(INDEX(FCSTSDV!$D$2:$L$72,MATCH('tính băng dính sạch'!$D76,FCSTSDV!$C$2:$C$72,0),MATCH('tính băng dính sạch'!AC$3,FCSTSDV!$D$1:$L$1,0)),0)/'tính băng dính sạch'!$E76</f>
        <v>0</v>
      </c>
      <c r="AD76" s="100">
        <f t="array" ref="AD76">+IFERROR(INDEX(FCSTSDV!$D$2:$L$72,MATCH('tính băng dính sạch'!$D76,FCSTSDV!$C$2:$C$72,0),MATCH('tính băng dính sạch'!AD$3,FCSTSDV!$D$1:$L$1,0)),0)/'tính băng dính sạch'!$E76</f>
        <v>0</v>
      </c>
      <c r="AE76" s="100">
        <f t="array" ref="AE76">+IFERROR(INDEX(FCSTSDV!$D$2:$L$72,MATCH('tính băng dính sạch'!$D76,FCSTSDV!$C$2:$C$72,0),MATCH('tính băng dính sạch'!AE$3,FCSTSDV!$D$1:$L$1,0)),0)/'tính băng dính sạch'!$E76</f>
        <v>0</v>
      </c>
      <c r="AF76" s="99">
        <f t="array" ref="AF76">+IFERROR(INDEX(FCSTSDV!$D$2:$L$72,MATCH('tính băng dính sạch'!$D76,FCSTSDV!$C$2:$C$72,0),MATCH('tính băng dính sạch'!AF$3,FCSTSDV!$D$1:$L$1,0)),0)/'tính băng dính sạch'!$E76</f>
        <v>0</v>
      </c>
      <c r="AG76" s="92">
        <f>+ROUND(IFERROR(INDEX(FCSTSDV!$D$2:$L$72,MATCH('tính băng dính sạch'!$D76,FCSTSDV!$C$2:$C$72,0),MATCH('tính băng dính sạch'!AG$3,FCSTSDV!$D$1:$L$1,0)),0)/'tính băng dính sạch'!$E76,1)</f>
        <v>0</v>
      </c>
      <c r="AH76" s="92">
        <f>+ROUND(IFERROR(INDEX(FCSTSDV!$D$2:$L$72,MATCH('tính băng dính sạch'!$D76,FCSTSDV!$C$2:$C$72,0),MATCH('tính băng dính sạch'!AH$3,FCSTSDV!$D$1:$L$1,0)),0)/'tính băng dính sạch'!$E76,1)</f>
        <v>0</v>
      </c>
      <c r="AI76" s="92">
        <f>+ROUND(IFERROR(INDEX(FCSTSDV!$D$2:$L$72,MATCH('tính băng dính sạch'!$D76,FCSTSDV!$C$2:$C$72,0),MATCH('tính băng dính sạch'!AI$3,FCSTSDV!$D$1:$L$1,0)),0)/'tính băng dính sạch'!$E76,1)</f>
        <v>0</v>
      </c>
      <c r="AJ76" s="92">
        <f>+ROUND(IFERROR(INDEX(FCSTSDV!$D$2:$L$72,MATCH('tính băng dính sạch'!$D76,FCSTSDV!$C$2:$C$72,0),MATCH('tính băng dính sạch'!AJ$3,FCSTSDV!$D$1:$L$1,0)),0)/'tính băng dính sạch'!$E76,1)</f>
        <v>0</v>
      </c>
      <c r="AK76" s="92">
        <f>+ROUND(IFERROR(INDEX(FCSTSDV!$D$2:$L$72,MATCH('tính băng dính sạch'!$D76,FCSTSDV!$C$2:$C$72,0),MATCH('tính băng dính sạch'!AK$3,FCSTSDV!$D$1:$L$1,0)),0)/'tính băng dính sạch'!$E76,1)</f>
        <v>0</v>
      </c>
      <c r="AL76" s="92">
        <f>+ROUND(IFERROR(INDEX(FCSTSDV!$D$2:$L$72,MATCH('tính băng dính sạch'!$D76,FCSTSDV!$C$2:$C$72,0),MATCH('tính băng dính sạch'!AL$3,FCSTSDV!$D$1:$L$1,0)),0)/'tính băng dính sạch'!$E76,1)</f>
        <v>0</v>
      </c>
      <c r="AM76" s="92">
        <f>+ROUND(IFERROR(INDEX(FCSTSDV!$D$2:$L$72,MATCH('tính băng dính sạch'!$D76,FCSTSDV!$C$2:$C$72,0),MATCH('tính băng dính sạch'!AM$3,FCSTSDV!$D$1:$L$1,0)),0)/'tính băng dính sạch'!$E76,1)</f>
        <v>0</v>
      </c>
      <c r="AN76" s="92">
        <f>+ROUND(IFERROR(INDEX(FCSTSDV!$D$2:$L$72,MATCH('tính băng dính sạch'!$D76,FCSTSDV!$C$2:$C$72,0),MATCH('tính băng dính sạch'!AN$3,FCSTSDV!$D$1:$L$1,0)),0)/'tính băng dính sạch'!$E76,1)</f>
        <v>0</v>
      </c>
      <c r="AO76" s="92">
        <f>+ROUND(IFERROR(INDEX(FCSTSDV!$D$2:$L$72,MATCH('tính băng dính sạch'!$D76,FCSTSDV!$C$2:$C$72,0),MATCH('tính băng dính sạch'!AO$3,FCSTSDV!$D$1:$L$1,0)),0)/'tính băng dính sạch'!$E76,1)</f>
        <v>0</v>
      </c>
      <c r="AP76" s="92">
        <f>+ROUND(IFERROR(INDEX(FCSTSDV!$D$2:$L$72,MATCH('tính băng dính sạch'!$D76,FCSTSDV!$C$2:$C$72,0),MATCH('tính băng dính sạch'!AP$3,FCSTSDV!$D$1:$L$1,0)),0)/'tính băng dính sạch'!$E76,1)</f>
        <v>0</v>
      </c>
      <c r="AQ76" s="92">
        <f>+ROUND(IFERROR(INDEX(FCSTSDV!$D$2:$L$72,MATCH('tính băng dính sạch'!$D76,FCSTSDV!$C$2:$C$72,0),MATCH('tính băng dính sạch'!AQ$3,FCSTSDV!$D$1:$L$1,0)),0)/'tính băng dính sạch'!$E76,1)</f>
        <v>0</v>
      </c>
      <c r="AR76" s="92">
        <f>+ROUND(IFERROR(INDEX(FCSTSDV!$D$2:$L$72,MATCH('tính băng dính sạch'!$D76,FCSTSDV!$C$2:$C$72,0),MATCH('tính băng dính sạch'!AR$3,FCSTSDV!$D$1:$L$1,0)),0)/'tính băng dính sạch'!$E76,1)</f>
        <v>0</v>
      </c>
      <c r="AS76" s="92">
        <f>+ROUND(IFERROR(INDEX(FCSTSDV!$D$2:$L$72,MATCH('tính băng dính sạch'!$D76,FCSTSDV!$C$2:$C$72,0),MATCH('tính băng dính sạch'!AS$3,FCSTSDV!$D$1:$L$1,0)),0)/'tính băng dính sạch'!$E76,1)</f>
        <v>0</v>
      </c>
      <c r="AT76" s="92">
        <f>+ROUND(IFERROR(INDEX(FCSTSDV!$D$2:$L$72,MATCH('tính băng dính sạch'!$D76,FCSTSDV!$C$2:$C$72,0),MATCH('tính băng dính sạch'!AT$3,FCSTSDV!$D$1:$L$1,0)),0)/'tính băng dính sạch'!$E76,1)</f>
        <v>0</v>
      </c>
      <c r="AU76" s="92">
        <f>+ROUND(IFERROR(INDEX(FCSTSDV!$D$2:$L$72,MATCH('tính băng dính sạch'!$D76,FCSTSDV!$C$2:$C$72,0),MATCH('tính băng dính sạch'!AU$3,FCSTSDV!$D$1:$L$1,0)),0)/'tính băng dính sạch'!$E76,1)</f>
        <v>0</v>
      </c>
      <c r="AV76" s="92">
        <f>+ROUND(IFERROR(INDEX(FCSTSDV!$D$2:$L$72,MATCH('tính băng dính sạch'!$D76,FCSTSDV!$C$2:$C$72,0),MATCH('tính băng dính sạch'!AV$3,FCSTSDV!$D$1:$L$1,0)),0)/'tính băng dính sạch'!$E76,1)</f>
        <v>0</v>
      </c>
      <c r="AW76" s="92">
        <f>+ROUND(IFERROR(INDEX(FCSTSDV!$D$2:$L$72,MATCH('tính băng dính sạch'!$D76,FCSTSDV!$C$2:$C$72,0),MATCH('tính băng dính sạch'!AW$3,FCSTSDV!$D$1:$L$1,0)),0)/'tính băng dính sạch'!$E76,1)</f>
        <v>0</v>
      </c>
      <c r="AX76" s="92">
        <f>+ROUND(IFERROR(INDEX(FCSTSDV!$D$2:$L$72,MATCH('tính băng dính sạch'!$D76,FCSTSDV!$C$2:$C$72,0),MATCH('tính băng dính sạch'!AX$3,FCSTSDV!$D$1:$L$1,0)),0)/'tính băng dính sạch'!$E76,1)</f>
        <v>0</v>
      </c>
      <c r="AY76" s="92">
        <f>+ROUND(IFERROR(INDEX(FCSTSDV!$D$2:$L$72,MATCH('tính băng dính sạch'!$D76,FCSTSDV!$C$2:$C$72,0),MATCH('tính băng dính sạch'!AY$3,FCSTSDV!$D$1:$L$1,0)),0)/'tính băng dính sạch'!$E76,1)</f>
        <v>0</v>
      </c>
      <c r="AZ76" s="92">
        <f>+ROUND(IFERROR(INDEX(FCSTSDV!$D$2:$L$72,MATCH('tính băng dính sạch'!$D76,FCSTSDV!$C$2:$C$72,0),MATCH('tính băng dính sạch'!AZ$3,FCSTSDV!$D$1:$L$1,0)),0)/'tính băng dính sạch'!$E76,1)</f>
        <v>0</v>
      </c>
      <c r="BA76" s="92">
        <f>+ROUND(IFERROR(INDEX(FCSTSDV!$D$2:$L$72,MATCH('tính băng dính sạch'!$D76,FCSTSDV!$C$2:$C$72,0),MATCH('tính băng dính sạch'!BA$3,FCSTSDV!$D$1:$L$1,0)),0)/'tính băng dính sạch'!$E76,1)</f>
        <v>0</v>
      </c>
      <c r="BB76" s="92">
        <f>+ROUND(IFERROR(INDEX(FCSTSDV!$D$2:$L$72,MATCH('tính băng dính sạch'!$D76,FCSTSDV!$C$2:$C$72,0),MATCH('tính băng dính sạch'!BB$3,FCSTSDV!$D$1:$L$1,0)),0)/'tính băng dính sạch'!$E76,1)</f>
        <v>0</v>
      </c>
      <c r="BC76" s="92">
        <f>+ROUND(IFERROR(INDEX(FCSTSDV!$D$2:$L$72,MATCH('tính băng dính sạch'!$D76,FCSTSDV!$C$2:$C$72,0),MATCH('tính băng dính sạch'!BC$3,FCSTSDV!$D$1:$L$1,0)),0)/'tính băng dính sạch'!$E76,1)</f>
        <v>0</v>
      </c>
      <c r="BD76" s="92">
        <f>+ROUND(IFERROR(INDEX(FCSTSDV!$D$2:$L$72,MATCH('tính băng dính sạch'!$D76,FCSTSDV!$C$2:$C$72,0),MATCH('tính băng dính sạch'!BD$3,FCSTSDV!$D$1:$L$1,0)),0)/'tính băng dính sạch'!$E76,1)</f>
        <v>0</v>
      </c>
      <c r="BE76" s="92">
        <f>+ROUND(IFERROR(INDEX(FCSTSDV!$D$2:$L$72,MATCH('tính băng dính sạch'!$D76,FCSTSDV!$C$2:$C$72,0),MATCH('tính băng dính sạch'!BE$3,FCSTSDV!$D$1:$L$1,0)),0)/'tính băng dính sạch'!$E76,1)</f>
        <v>0</v>
      </c>
      <c r="BF76" s="92">
        <f>+ROUND(IFERROR(INDEX(FCSTSDV!$D$2:$L$72,MATCH('tính băng dính sạch'!$D76,FCSTSDV!$C$2:$C$72,0),MATCH('tính băng dính sạch'!BF$3,FCSTSDV!$D$1:$L$1,0)),0)/'tính băng dính sạch'!$E76,1)</f>
        <v>0</v>
      </c>
      <c r="BG76" s="92">
        <f>+ROUND(IFERROR(INDEX(FCSTSDV!$D$2:$L$72,MATCH('tính băng dính sạch'!$D76,FCSTSDV!$C$2:$C$72,0),MATCH('tính băng dính sạch'!BG$3,FCSTSDV!$D$1:$L$1,0)),0)/'tính băng dính sạch'!$E76,1)</f>
        <v>0</v>
      </c>
      <c r="BH76" s="92">
        <f>+ROUND(IFERROR(INDEX(FCSTSDV!$D$2:$L$72,MATCH('tính băng dính sạch'!$D76,FCSTSDV!$C$2:$C$72,0),MATCH('tính băng dính sạch'!BH$3,FCSTSDV!$D$1:$L$1,0)),0)/'tính băng dính sạch'!$E76,1)</f>
        <v>0</v>
      </c>
      <c r="BI76" s="92">
        <f>+ROUND(IFERROR(INDEX(FCSTSDV!$D$2:$L$72,MATCH('tính băng dính sạch'!$D76,FCSTSDV!$C$2:$C$72,0),MATCH('tính băng dính sạch'!BI$3,FCSTSDV!$D$1:$L$1,0)),0)/'tính băng dính sạch'!$E76,1)</f>
        <v>0</v>
      </c>
      <c r="BJ76" s="92">
        <f>+ROUND(IFERROR(INDEX(FCSTSDV!$D$2:$L$72,MATCH('tính băng dính sạch'!$D76,FCSTSDV!$C$2:$C$72,0),MATCH('tính băng dính sạch'!BJ$3,FCSTSDV!$D$1:$L$1,0)),0)/'tính băng dính sạch'!$E76,1)</f>
        <v>0</v>
      </c>
      <c r="BK76" s="92">
        <f>+ROUND(IFERROR(INDEX(FCSTSDV!$D$2:$L$72,MATCH('tính băng dính sạch'!$D76,FCSTSDV!$C$2:$C$72,0),MATCH('tính băng dính sạch'!BK$3,FCSTSDV!$D$1:$L$1,0)),0)/'tính băng dính sạch'!$E76,1)</f>
        <v>0</v>
      </c>
      <c r="BL76" s="92">
        <f>+ROUND(IFERROR(INDEX(FCSTSDV!$D$2:$L$72,MATCH('tính băng dính sạch'!$D76,FCSTSDV!$C$2:$C$72,0),MATCH('tính băng dính sạch'!BL$3,FCSTSDV!$D$1:$L$1,0)),0)/'tính băng dính sạch'!$E76,1)</f>
        <v>0</v>
      </c>
      <c r="BM76" s="92">
        <f>+ROUND(IFERROR(INDEX(FCSTSDV!$D$2:$L$72,MATCH('tính băng dính sạch'!$D76,FCSTSDV!$C$2:$C$72,0),MATCH('tính băng dính sạch'!BM$3,FCSTSDV!$D$1:$L$1,0)),0)/'tính băng dính sạch'!$E76,1)</f>
        <v>0</v>
      </c>
      <c r="BN76" s="92">
        <f>+ROUND(IFERROR(INDEX(FCSTSDV!$D$2:$L$72,MATCH('tính băng dính sạch'!$D76,FCSTSDV!$C$2:$C$72,0),MATCH('tính băng dính sạch'!BN$3,FCSTSDV!$D$1:$L$1,0)),0)/'tính băng dính sạch'!$E76,1)</f>
        <v>0</v>
      </c>
      <c r="BO76" s="92">
        <f>+ROUND(IFERROR(INDEX(FCSTSDV!$D$2:$L$72,MATCH('tính băng dính sạch'!$D76,FCSTSDV!$C$2:$C$72,0),MATCH('tính băng dính sạch'!BO$3,FCSTSDV!$D$1:$L$1,0)),0)/'tính băng dính sạch'!$E76,1)</f>
        <v>0</v>
      </c>
      <c r="BP76" s="92">
        <f>+ROUND(IFERROR(INDEX(FCSTSDV!$D$2:$L$72,MATCH('tính băng dính sạch'!$D76,FCSTSDV!$C$2:$C$72,0),MATCH('tính băng dính sạch'!BP$3,FCSTSDV!$D$1:$L$1,0)),0)/'tính băng dính sạch'!$E76,1)</f>
        <v>0</v>
      </c>
      <c r="BQ76" s="92">
        <f>+ROUND(IFERROR(INDEX(FCSTSDV!$D$2:$L$72,MATCH('tính băng dính sạch'!$D76,FCSTSDV!$C$2:$C$72,0),MATCH('tính băng dính sạch'!BQ$3,FCSTSDV!$D$1:$L$1,0)),0)/'tính băng dính sạch'!$E76,1)</f>
        <v>0</v>
      </c>
      <c r="BR76" s="92">
        <f>+ROUND(IFERROR(INDEX(FCSTSDV!$D$2:$L$72,MATCH('tính băng dính sạch'!$D76,FCSTSDV!$C$2:$C$72,0),MATCH('tính băng dính sạch'!BR$3,FCSTSDV!$D$1:$L$1,0)),0)/'tính băng dính sạch'!$E76,1)</f>
        <v>0</v>
      </c>
      <c r="BS76" s="92">
        <f>+ROUND(IFERROR(INDEX(FCSTSDV!$D$2:$L$72,MATCH('tính băng dính sạch'!$D76,FCSTSDV!$C$2:$C$72,0),MATCH('tính băng dính sạch'!BS$3,FCSTSDV!$D$1:$L$1,0)),0)/'tính băng dính sạch'!$E76,1)</f>
        <v>0</v>
      </c>
      <c r="BT76" s="92">
        <f>+ROUND(IFERROR(INDEX(FCSTSDV!$D$2:$L$72,MATCH('tính băng dính sạch'!$D76,FCSTSDV!$C$2:$C$72,0),MATCH('tính băng dính sạch'!BT$3,FCSTSDV!$D$1:$L$1,0)),0)/'tính băng dính sạch'!$E76,1)</f>
        <v>0</v>
      </c>
      <c r="BU76" s="92">
        <f>+ROUND(IFERROR(INDEX(FCSTSDV!$D$2:$L$72,MATCH('tính băng dính sạch'!$D76,FCSTSDV!$C$2:$C$72,0),MATCH('tính băng dính sạch'!BU$3,FCSTSDV!$D$1:$L$1,0)),0)/'tính băng dính sạch'!$E76,1)</f>
        <v>0</v>
      </c>
      <c r="BV76" s="92">
        <f>+ROUND(IFERROR(INDEX(FCSTSDV!$D$2:$L$72,MATCH('tính băng dính sạch'!$D76,FCSTSDV!$C$2:$C$72,0),MATCH('tính băng dính sạch'!BV$3,FCSTSDV!$D$1:$L$1,0)),0)/'tính băng dính sạch'!$E76,1)</f>
        <v>0</v>
      </c>
      <c r="BW76" s="92">
        <f>+ROUND(IFERROR(INDEX(FCSTSDV!$D$2:$L$72,MATCH('tính băng dính sạch'!$D76,FCSTSDV!$C$2:$C$72,0),MATCH('tính băng dính sạch'!BW$3,FCSTSDV!$D$1:$L$1,0)),0)/'tính băng dính sạch'!$E76,1)</f>
        <v>0</v>
      </c>
      <c r="BX76" s="92">
        <f>+ROUND(IFERROR(INDEX(FCSTSDV!$D$2:$L$72,MATCH('tính băng dính sạch'!$D76,FCSTSDV!$C$2:$C$72,0),MATCH('tính băng dính sạch'!BX$3,FCSTSDV!$D$1:$L$1,0)),0)/'tính băng dính sạch'!$E76,1)</f>
        <v>0</v>
      </c>
      <c r="BY76" s="92">
        <f>+ROUND(IFERROR(INDEX(FCSTSDV!$D$2:$L$72,MATCH('tính băng dính sạch'!$D76,FCSTSDV!$C$2:$C$72,0),MATCH('tính băng dính sạch'!BY$3,FCSTSDV!$D$1:$L$1,0)),0)/'tính băng dính sạch'!$E76,1)</f>
        <v>0</v>
      </c>
      <c r="BZ76" s="92">
        <f>+ROUND(IFERROR(INDEX(FCSTSDV!$D$2:$L$72,MATCH('tính băng dính sạch'!$D76,FCSTSDV!$C$2:$C$72,0),MATCH('tính băng dính sạch'!BZ$3,FCSTSDV!$D$1:$L$1,0)),0)/'tính băng dính sạch'!$E76,1)</f>
        <v>0</v>
      </c>
      <c r="CA76" s="92">
        <f>+ROUND(IFERROR(INDEX(FCSTSDV!$D$2:$L$72,MATCH('tính băng dính sạch'!$D76,FCSTSDV!$C$2:$C$72,0),MATCH('tính băng dính sạch'!CA$3,FCSTSDV!$D$1:$L$1,0)),0)/'tính băng dính sạch'!$E76,1)</f>
        <v>0</v>
      </c>
      <c r="CB76" s="92">
        <f>+ROUND(IFERROR(INDEX(FCSTSDV!$D$2:$L$72,MATCH('tính băng dính sạch'!$D76,FCSTSDV!$C$2:$C$72,0),MATCH('tính băng dính sạch'!CB$3,FCSTSDV!$D$1:$L$1,0)),0)/'tính băng dính sạch'!$E76,1)</f>
        <v>0</v>
      </c>
      <c r="CC76" s="92">
        <f>+ROUND(IFERROR(INDEX(FCSTSDV!$D$2:$L$72,MATCH('tính băng dính sạch'!$D76,FCSTSDV!$C$2:$C$72,0),MATCH('tính băng dính sạch'!CC$3,FCSTSDV!$D$1:$L$1,0)),0)/'tính băng dính sạch'!$E76,1)</f>
        <v>0</v>
      </c>
      <c r="CD76" s="92">
        <f>+ROUND(IFERROR(INDEX(FCSTSDV!$D$2:$L$72,MATCH('tính băng dính sạch'!$D76,FCSTSDV!$C$2:$C$72,0),MATCH('tính băng dính sạch'!CD$3,FCSTSDV!$D$1:$L$1,0)),0)/'tính băng dính sạch'!$E76,1)</f>
        <v>0</v>
      </c>
      <c r="CE76" s="92">
        <f>+ROUND(IFERROR(INDEX(FCSTSDV!$D$2:$L$72,MATCH('tính băng dính sạch'!$D76,FCSTSDV!$C$2:$C$72,0),MATCH('tính băng dính sạch'!CE$3,FCSTSDV!$D$1:$L$1,0)),0)/'tính băng dính sạch'!$E76,1)</f>
        <v>0</v>
      </c>
      <c r="CF76" s="92">
        <f>+ROUND(IFERROR(INDEX(FCSTSDV!$D$2:$L$72,MATCH('tính băng dính sạch'!$D76,FCSTSDV!$C$2:$C$72,0),MATCH('tính băng dính sạch'!CF$3,FCSTSDV!$D$1:$L$1,0)),0)/'tính băng dính sạch'!$E76,1)</f>
        <v>0</v>
      </c>
      <c r="CG76" s="92">
        <f>+ROUND(IFERROR(INDEX(FCSTSDV!$D$2:$L$72,MATCH('tính băng dính sạch'!$D76,FCSTSDV!$C$2:$C$72,0),MATCH('tính băng dính sạch'!CG$3,FCSTSDV!$D$1:$L$1,0)),0)/'tính băng dính sạch'!$E76,1)</f>
        <v>0</v>
      </c>
      <c r="CH76" s="92">
        <f>+ROUND(IFERROR(INDEX(FCSTSDV!$D$2:$L$72,MATCH('tính băng dính sạch'!$D76,FCSTSDV!$C$2:$C$72,0),MATCH('tính băng dính sạch'!CH$3,FCSTSDV!$D$1:$L$1,0)),0)/'tính băng dính sạch'!$E76,1)</f>
        <v>0</v>
      </c>
      <c r="CI76" s="92">
        <f>+ROUND(IFERROR(INDEX(FCSTSDV!$D$2:$L$72,MATCH('tính băng dính sạch'!$D76,FCSTSDV!$C$2:$C$72,0),MATCH('tính băng dính sạch'!CI$3,FCSTSDV!$D$1:$L$1,0)),0)/'tính băng dính sạch'!$E76,1)</f>
        <v>0</v>
      </c>
      <c r="CJ76" s="92">
        <f>+ROUND(IFERROR(INDEX(FCSTSDV!$D$2:$L$72,MATCH('tính băng dính sạch'!$D76,FCSTSDV!$C$2:$C$72,0),MATCH('tính băng dính sạch'!CJ$3,FCSTSDV!$D$1:$L$1,0)),0)/'tính băng dính sạch'!$E76,1)</f>
        <v>0</v>
      </c>
      <c r="CK76" s="92">
        <f>+ROUND(IFERROR(INDEX(FCSTSDV!$D$2:$L$72,MATCH('tính băng dính sạch'!$D76,FCSTSDV!$C$2:$C$72,0),MATCH('tính băng dính sạch'!CK$3,FCSTSDV!$D$1:$L$1,0)),0)/'tính băng dính sạch'!$E76,1)</f>
        <v>0</v>
      </c>
      <c r="CL76" s="92">
        <f>+ROUND(IFERROR(INDEX(FCSTSDV!$D$2:$L$72,MATCH('tính băng dính sạch'!$D76,FCSTSDV!$C$2:$C$72,0),MATCH('tính băng dính sạch'!CL$3,FCSTSDV!$D$1:$L$1,0)),0)/'tính băng dính sạch'!$E76,1)</f>
        <v>0</v>
      </c>
      <c r="CM76" s="92">
        <f>+ROUND(IFERROR(INDEX(FCSTSDV!$D$2:$L$72,MATCH('tính băng dính sạch'!$D76,FCSTSDV!$C$2:$C$72,0),MATCH('tính băng dính sạch'!CM$3,FCSTSDV!$D$1:$L$1,0)),0)/'tính băng dính sạch'!$E76,1)</f>
        <v>0</v>
      </c>
      <c r="CN76" s="92">
        <f>+ROUND(IFERROR(INDEX(FCSTSDV!$D$2:$L$72,MATCH('tính băng dính sạch'!$D76,FCSTSDV!$C$2:$C$72,0),MATCH('tính băng dính sạch'!CN$3,FCSTSDV!$D$1:$L$1,0)),0)/'tính băng dính sạch'!$E76,1)</f>
        <v>0</v>
      </c>
      <c r="CO76" s="92">
        <f>+ROUND(IFERROR(INDEX(FCSTSDV!$D$2:$L$72,MATCH('tính băng dính sạch'!$D76,FCSTSDV!$C$2:$C$72,0),MATCH('tính băng dính sạch'!CO$3,FCSTSDV!$D$1:$L$1,0)),0)/'tính băng dính sạch'!$E76,1)</f>
        <v>0</v>
      </c>
      <c r="CP76" s="92">
        <f>+ROUND(IFERROR(INDEX(FCSTSDV!$D$2:$L$72,MATCH('tính băng dính sạch'!$D76,FCSTSDV!$C$2:$C$72,0),MATCH('tính băng dính sạch'!CP$3,FCSTSDV!$D$1:$L$1,0)),0)/'tính băng dính sạch'!$E76,1)</f>
        <v>0</v>
      </c>
      <c r="CQ76" s="92">
        <f>+ROUND(IFERROR(INDEX(FCSTSDV!$D$2:$L$72,MATCH('tính băng dính sạch'!$D76,FCSTSDV!$C$2:$C$72,0),MATCH('tính băng dính sạch'!CQ$3,FCSTSDV!$D$1:$L$1,0)),0)/'tính băng dính sạch'!$E76,1)</f>
        <v>0</v>
      </c>
    </row>
    <row r="77" spans="1:95" ht="20.100000000000001" hidden="1" customHeight="1">
      <c r="A77" s="813"/>
      <c r="B77" s="795"/>
      <c r="C77" s="57" t="s">
        <v>107</v>
      </c>
      <c r="D77" s="32" t="s">
        <v>138</v>
      </c>
      <c r="E77" s="49">
        <v>3000</v>
      </c>
      <c r="F77" s="799"/>
      <c r="G77" s="799"/>
      <c r="H77" s="830"/>
      <c r="I77" s="81">
        <f>+ROUND(IFERROR(VLOOKUP(D77,FCSTSDV!$C$2:$C$72,26,0),0)/'tính băng dính sạch'!E77+0,0)</f>
        <v>0</v>
      </c>
      <c r="J77" s="85">
        <f>+IFERROR(VLOOKUP(D77,FCSTSDV!$C$2:$L$72,84,0),0)</f>
        <v>0</v>
      </c>
      <c r="K77" s="84">
        <f t="array" ref="K77">+IFERROR(INDEX(FCSTSDV!$D$2:$L$72,MATCH('tính băng dính sạch'!$D77,FCSTSDV!$C$2:$C$72,0),MATCH('tính băng dính sạch'!K$3,FCSTSDV!$D$1:$L$1,0)),0)/'tính băng dính sạch'!$E77</f>
        <v>0</v>
      </c>
      <c r="L77" s="84">
        <f t="array" ref="L77">+IFERROR(INDEX(FCSTSDV!$D$2:$L$72,MATCH('tính băng dính sạch'!$D77,FCSTSDV!$C$2:$C$72,0),MATCH('tính băng dính sạch'!L$3,FCSTSDV!$D$1:$L$1,0)),0)/'tính băng dính sạch'!$E77</f>
        <v>0</v>
      </c>
      <c r="M77" s="84">
        <f t="array" ref="M77">+IFERROR(INDEX(FCSTSDV!$D$2:$L$72,MATCH('tính băng dính sạch'!$D77,FCSTSDV!$C$2:$C$72,0),MATCH('tính băng dính sạch'!M$3,FCSTSDV!$D$1:$L$1,0)),0)/'tính băng dính sạch'!$E77</f>
        <v>0</v>
      </c>
      <c r="N77" s="84">
        <f t="array" ref="N77">+IFERROR(INDEX(FCSTSDV!$D$2:$L$72,MATCH('tính băng dính sạch'!$D77,FCSTSDV!$C$2:$C$72,0),MATCH('tính băng dính sạch'!N$3,FCSTSDV!$D$1:$L$1,0)),0)/'tính băng dính sạch'!$E77</f>
        <v>0</v>
      </c>
      <c r="O77" s="84">
        <f t="array" ref="O77">+IFERROR(INDEX(FCSTSDV!$D$2:$L$72,MATCH('tính băng dính sạch'!$D77,FCSTSDV!$C$2:$C$72,0),MATCH('tính băng dính sạch'!O$3,FCSTSDV!$D$1:$L$1,0)),0)/'tính băng dính sạch'!$E77</f>
        <v>0</v>
      </c>
      <c r="P77" s="84">
        <f t="array" ref="P77">+IFERROR(INDEX(FCSTSDV!$D$2:$L$72,MATCH('tính băng dính sạch'!$D77,FCSTSDV!$C$2:$C$72,0),MATCH('tính băng dính sạch'!P$3,FCSTSDV!$D$1:$L$1,0)),0)/'tính băng dính sạch'!$E77</f>
        <v>0</v>
      </c>
      <c r="Q77" s="84">
        <f t="array" ref="Q77">+IFERROR(INDEX(FCSTSDV!$D$2:$L$72,MATCH('tính băng dính sạch'!$D77,FCSTSDV!$C$2:$C$72,0),MATCH('tính băng dính sạch'!Q$3,FCSTSDV!$D$1:$L$1,0)),0)/'tính băng dính sạch'!$E77</f>
        <v>0</v>
      </c>
      <c r="R77" s="84">
        <f t="array" ref="R77">+IFERROR(INDEX(FCSTSDV!$D$2:$L$72,MATCH('tính băng dính sạch'!$D77,FCSTSDV!$C$2:$C$72,0),MATCH('tính băng dính sạch'!R$3,FCSTSDV!$D$1:$L$1,0)),0)/'tính băng dính sạch'!$E77</f>
        <v>0</v>
      </c>
      <c r="S77" s="84">
        <f t="array" ref="S77">+IFERROR(INDEX(FCSTSDV!$D$2:$L$72,MATCH('tính băng dính sạch'!$D77,FCSTSDV!$C$2:$C$72,0),MATCH('tính băng dính sạch'!S$3,FCSTSDV!$D$1:$L$1,0)),0)/'tính băng dính sạch'!$E77</f>
        <v>0</v>
      </c>
      <c r="T77" s="84">
        <f t="array" ref="T77">+IFERROR(INDEX(FCSTSDV!$D$2:$L$72,MATCH('tính băng dính sạch'!$D77,FCSTSDV!$C$2:$C$72,0),MATCH('tính băng dính sạch'!T$3,FCSTSDV!$D$1:$L$1,0)),0)/'tính băng dính sạch'!$E77</f>
        <v>0</v>
      </c>
      <c r="U77" s="84">
        <f t="array" ref="U77">+IFERROR(INDEX(FCSTSDV!$D$2:$L$72,MATCH('tính băng dính sạch'!$D77,FCSTSDV!$C$2:$C$72,0),MATCH('tính băng dính sạch'!U$3,FCSTSDV!$D$1:$L$1,0)),0)/'tính băng dính sạch'!$E77</f>
        <v>0</v>
      </c>
      <c r="V77" s="101">
        <f t="array" ref="V77">+IFERROR(INDEX(FCSTSDV!$D$2:$L$72,MATCH('tính băng dính sạch'!$D77,FCSTSDV!$C$2:$C$72,0),MATCH('tính băng dính sạch'!V$3,FCSTSDV!$D$1:$L$1,0)),0)/'tính băng dính sạch'!$E77</f>
        <v>0</v>
      </c>
      <c r="W77" s="106">
        <f t="array" ref="W77">+IFERROR(INDEX(FCSTSDV!$D$2:$L$72,MATCH('tính băng dính sạch'!$D77,FCSTSDV!$C$2:$C$72,0),MATCH('tính băng dính sạch'!W$3,FCSTSDV!$D$1:$L$1,0)),0)/'tính băng dính sạch'!$E77</f>
        <v>0</v>
      </c>
      <c r="X77" s="107">
        <f>+IFERROR(INDEX(FCSTSDV!$D$2:$L$72,MATCH('tính băng dính sạch'!$D77,FCSTSDV!$C$2:$C$72,0),MATCH('tính băng dính sạch'!X$3,FCSTSDV!$D$1:$L$1,0)),0)/'tính băng dính sạch'!$E77</f>
        <v>0</v>
      </c>
      <c r="Y77" s="107">
        <f t="array" ref="Y77">+IFERROR(INDEX(FCSTSDV!$D$2:$L$72,MATCH('tính băng dính sạch'!$D77,FCSTSDV!$C$2:$C$72,0),MATCH('tính băng dính sạch'!Y$3,FCSTSDV!$D$1:$L$1,0)),0)/'tính băng dính sạch'!$E77</f>
        <v>0</v>
      </c>
      <c r="Z77" s="107">
        <f t="array" ref="Z77">+IFERROR(INDEX(FCSTSDV!$D$2:$L$72,MATCH('tính băng dính sạch'!$D77,FCSTSDV!$C$2:$C$72,0),MATCH('tính băng dính sạch'!Z$3,FCSTSDV!$D$1:$L$1,0)),0)/'tính băng dính sạch'!$E77</f>
        <v>0</v>
      </c>
      <c r="AA77" s="107">
        <f t="array" ref="AA77">+IFERROR(INDEX(FCSTSDV!$D$2:$L$72,MATCH('tính băng dính sạch'!$D77,FCSTSDV!$C$2:$C$72,0),MATCH('tính băng dính sạch'!AA$3,FCSTSDV!$D$1:$L$1,0)),0)/'tính băng dính sạch'!$E77</f>
        <v>0</v>
      </c>
      <c r="AB77" s="107">
        <f t="array" ref="AB77">+IFERROR(INDEX(FCSTSDV!$D$2:$L$72,MATCH('tính băng dính sạch'!$D77,FCSTSDV!$C$2:$C$72,0),MATCH('tính băng dính sạch'!AB$3,FCSTSDV!$D$1:$L$1,0)),0)/'tính băng dính sạch'!$E77</f>
        <v>0</v>
      </c>
      <c r="AC77" s="107">
        <f t="array" ref="AC77">+IFERROR(INDEX(FCSTSDV!$D$2:$L$72,MATCH('tính băng dính sạch'!$D77,FCSTSDV!$C$2:$C$72,0),MATCH('tính băng dính sạch'!AC$3,FCSTSDV!$D$1:$L$1,0)),0)/'tính băng dính sạch'!$E77</f>
        <v>0</v>
      </c>
      <c r="AD77" s="107">
        <f t="array" ref="AD77">+IFERROR(INDEX(FCSTSDV!$D$2:$L$72,MATCH('tính băng dính sạch'!$D77,FCSTSDV!$C$2:$C$72,0),MATCH('tính băng dính sạch'!AD$3,FCSTSDV!$D$1:$L$1,0)),0)/'tính băng dính sạch'!$E77</f>
        <v>0</v>
      </c>
      <c r="AE77" s="107">
        <f t="array" ref="AE77">+IFERROR(INDEX(FCSTSDV!$D$2:$L$72,MATCH('tính băng dính sạch'!$D77,FCSTSDV!$C$2:$C$72,0),MATCH('tính băng dính sạch'!AE$3,FCSTSDV!$D$1:$L$1,0)),0)/'tính băng dính sạch'!$E77</f>
        <v>0</v>
      </c>
      <c r="AF77" s="106">
        <f>+IFERROR(INDEX(FCSTSDV!$D$2:$L$72,MATCH('tính băng dính sạch'!$D77,FCSTSDV!$C$2:$C$72,0),MATCH('tính băng dính sạch'!AF$3,FCSTSDV!$D$1:$L$1,0)),0)/'tính băng dính sạch'!$E77</f>
        <v>0</v>
      </c>
      <c r="AG77" s="92">
        <f>+ROUND(IFERROR(INDEX(FCSTSDV!$D$2:$L$72,MATCH('tính băng dính sạch'!$D77,FCSTSDV!$C$2:$C$72,0),MATCH('tính băng dính sạch'!AG$3,FCSTSDV!$D$1:$L$1,0)),0)/'tính băng dính sạch'!$E77,1)</f>
        <v>0</v>
      </c>
      <c r="AH77" s="92">
        <f>+ROUND(IFERROR(INDEX(FCSTSDV!$D$2:$L$72,MATCH('tính băng dính sạch'!$D77,FCSTSDV!$C$2:$C$72,0),MATCH('tính băng dính sạch'!AH$3,FCSTSDV!$D$1:$L$1,0)),0)/'tính băng dính sạch'!$E77,1)</f>
        <v>0</v>
      </c>
      <c r="AI77" s="92">
        <f>+ROUND(IFERROR(INDEX(FCSTSDV!$D$2:$L$72,MATCH('tính băng dính sạch'!$D77,FCSTSDV!$C$2:$C$72,0),MATCH('tính băng dính sạch'!AI$3,FCSTSDV!$D$1:$L$1,0)),0)/'tính băng dính sạch'!$E77,1)</f>
        <v>0</v>
      </c>
      <c r="AJ77" s="92">
        <f>+ROUND(IFERROR(INDEX(FCSTSDV!$D$2:$L$72,MATCH('tính băng dính sạch'!$D77,FCSTSDV!$C$2:$C$72,0),MATCH('tính băng dính sạch'!AJ$3,FCSTSDV!$D$1:$L$1,0)),0)/'tính băng dính sạch'!$E77,1)</f>
        <v>0</v>
      </c>
      <c r="AK77" s="92">
        <f>+ROUND(IFERROR(INDEX(FCSTSDV!$D$2:$L$72,MATCH('tính băng dính sạch'!$D77,FCSTSDV!$C$2:$C$72,0),MATCH('tính băng dính sạch'!AK$3,FCSTSDV!$D$1:$L$1,0)),0)/'tính băng dính sạch'!$E77,1)</f>
        <v>0</v>
      </c>
      <c r="AL77" s="92">
        <f>+ROUND(IFERROR(INDEX(FCSTSDV!$D$2:$L$72,MATCH('tính băng dính sạch'!$D77,FCSTSDV!$C$2:$C$72,0),MATCH('tính băng dính sạch'!AL$3,FCSTSDV!$D$1:$L$1,0)),0)/'tính băng dính sạch'!$E77,1)</f>
        <v>0</v>
      </c>
      <c r="AM77" s="92">
        <f>+ROUND(IFERROR(INDEX(FCSTSDV!$D$2:$L$72,MATCH('tính băng dính sạch'!$D77,FCSTSDV!$C$2:$C$72,0),MATCH('tính băng dính sạch'!AM$3,FCSTSDV!$D$1:$L$1,0)),0)/'tính băng dính sạch'!$E77,1)</f>
        <v>0</v>
      </c>
      <c r="AN77" s="92">
        <f>+ROUND(IFERROR(INDEX(FCSTSDV!$D$2:$L$72,MATCH('tính băng dính sạch'!$D77,FCSTSDV!$C$2:$C$72,0),MATCH('tính băng dính sạch'!AN$3,FCSTSDV!$D$1:$L$1,0)),0)/'tính băng dính sạch'!$E77,1)</f>
        <v>0</v>
      </c>
      <c r="AO77" s="92">
        <f>+ROUND(IFERROR(INDEX(FCSTSDV!$D$2:$L$72,MATCH('tính băng dính sạch'!$D77,FCSTSDV!$C$2:$C$72,0),MATCH('tính băng dính sạch'!AO$3,FCSTSDV!$D$1:$L$1,0)),0)/'tính băng dính sạch'!$E77,1)</f>
        <v>0</v>
      </c>
      <c r="AP77" s="92">
        <f>+ROUND(IFERROR(INDEX(FCSTSDV!$D$2:$L$72,MATCH('tính băng dính sạch'!$D77,FCSTSDV!$C$2:$C$72,0),MATCH('tính băng dính sạch'!AP$3,FCSTSDV!$D$1:$L$1,0)),0)/'tính băng dính sạch'!$E77,1)</f>
        <v>0</v>
      </c>
      <c r="AQ77" s="92">
        <f>+ROUND(IFERROR(INDEX(FCSTSDV!$D$2:$L$72,MATCH('tính băng dính sạch'!$D77,FCSTSDV!$C$2:$C$72,0),MATCH('tính băng dính sạch'!AQ$3,FCSTSDV!$D$1:$L$1,0)),0)/'tính băng dính sạch'!$E77,1)</f>
        <v>0</v>
      </c>
      <c r="AR77" s="92">
        <f>+ROUND(IFERROR(INDEX(FCSTSDV!$D$2:$L$72,MATCH('tính băng dính sạch'!$D77,FCSTSDV!$C$2:$C$72,0),MATCH('tính băng dính sạch'!AR$3,FCSTSDV!$D$1:$L$1,0)),0)/'tính băng dính sạch'!$E77,1)</f>
        <v>0</v>
      </c>
      <c r="AS77" s="92">
        <f>+ROUND(IFERROR(INDEX(FCSTSDV!$D$2:$L$72,MATCH('tính băng dính sạch'!$D77,FCSTSDV!$C$2:$C$72,0),MATCH('tính băng dính sạch'!AS$3,FCSTSDV!$D$1:$L$1,0)),0)/'tính băng dính sạch'!$E77,1)</f>
        <v>0</v>
      </c>
      <c r="AT77" s="92">
        <f>+ROUND(IFERROR(INDEX(FCSTSDV!$D$2:$L$72,MATCH('tính băng dính sạch'!$D77,FCSTSDV!$C$2:$C$72,0),MATCH('tính băng dính sạch'!AT$3,FCSTSDV!$D$1:$L$1,0)),0)/'tính băng dính sạch'!$E77,1)</f>
        <v>0</v>
      </c>
      <c r="AU77" s="92">
        <f>+ROUND(IFERROR(INDEX(FCSTSDV!$D$2:$L$72,MATCH('tính băng dính sạch'!$D77,FCSTSDV!$C$2:$C$72,0),MATCH('tính băng dính sạch'!AU$3,FCSTSDV!$D$1:$L$1,0)),0)/'tính băng dính sạch'!$E77,1)</f>
        <v>0</v>
      </c>
      <c r="AV77" s="92">
        <f>+ROUND(IFERROR(INDEX(FCSTSDV!$D$2:$L$72,MATCH('tính băng dính sạch'!$D77,FCSTSDV!$C$2:$C$72,0),MATCH('tính băng dính sạch'!AV$3,FCSTSDV!$D$1:$L$1,0)),0)/'tính băng dính sạch'!$E77,1)</f>
        <v>0</v>
      </c>
      <c r="AW77" s="92">
        <f>+ROUND(IFERROR(INDEX(FCSTSDV!$D$2:$L$72,MATCH('tính băng dính sạch'!$D77,FCSTSDV!$C$2:$C$72,0),MATCH('tính băng dính sạch'!AW$3,FCSTSDV!$D$1:$L$1,0)),0)/'tính băng dính sạch'!$E77,1)</f>
        <v>0</v>
      </c>
      <c r="AX77" s="92">
        <f>+ROUND(IFERROR(INDEX(FCSTSDV!$D$2:$L$72,MATCH('tính băng dính sạch'!$D77,FCSTSDV!$C$2:$C$72,0),MATCH('tính băng dính sạch'!AX$3,FCSTSDV!$D$1:$L$1,0)),0)/'tính băng dính sạch'!$E77,1)</f>
        <v>0</v>
      </c>
      <c r="AY77" s="92">
        <f>+ROUND(IFERROR(INDEX(FCSTSDV!$D$2:$L$72,MATCH('tính băng dính sạch'!$D77,FCSTSDV!$C$2:$C$72,0),MATCH('tính băng dính sạch'!AY$3,FCSTSDV!$D$1:$L$1,0)),0)/'tính băng dính sạch'!$E77,1)</f>
        <v>0</v>
      </c>
      <c r="AZ77" s="92">
        <f>+ROUND(IFERROR(INDEX(FCSTSDV!$D$2:$L$72,MATCH('tính băng dính sạch'!$D77,FCSTSDV!$C$2:$C$72,0),MATCH('tính băng dính sạch'!AZ$3,FCSTSDV!$D$1:$L$1,0)),0)/'tính băng dính sạch'!$E77,1)</f>
        <v>0</v>
      </c>
      <c r="BA77" s="92">
        <f>+ROUND(IFERROR(INDEX(FCSTSDV!$D$2:$L$72,MATCH('tính băng dính sạch'!$D77,FCSTSDV!$C$2:$C$72,0),MATCH('tính băng dính sạch'!BA$3,FCSTSDV!$D$1:$L$1,0)),0)/'tính băng dính sạch'!$E77,1)</f>
        <v>0</v>
      </c>
      <c r="BB77" s="92">
        <f>+ROUND(IFERROR(INDEX(FCSTSDV!$D$2:$L$72,MATCH('tính băng dính sạch'!$D77,FCSTSDV!$C$2:$C$72,0),MATCH('tính băng dính sạch'!BB$3,FCSTSDV!$D$1:$L$1,0)),0)/'tính băng dính sạch'!$E77,1)</f>
        <v>0</v>
      </c>
      <c r="BC77" s="92">
        <f>+ROUND(IFERROR(INDEX(FCSTSDV!$D$2:$L$72,MATCH('tính băng dính sạch'!$D77,FCSTSDV!$C$2:$C$72,0),MATCH('tính băng dính sạch'!BC$3,FCSTSDV!$D$1:$L$1,0)),0)/'tính băng dính sạch'!$E77,1)</f>
        <v>0</v>
      </c>
      <c r="BD77" s="92">
        <f>+ROUND(IFERROR(INDEX(FCSTSDV!$D$2:$L$72,MATCH('tính băng dính sạch'!$D77,FCSTSDV!$C$2:$C$72,0),MATCH('tính băng dính sạch'!BD$3,FCSTSDV!$D$1:$L$1,0)),0)/'tính băng dính sạch'!$E77,1)</f>
        <v>0</v>
      </c>
      <c r="BE77" s="92">
        <f>+ROUND(IFERROR(INDEX(FCSTSDV!$D$2:$L$72,MATCH('tính băng dính sạch'!$D77,FCSTSDV!$C$2:$C$72,0),MATCH('tính băng dính sạch'!BE$3,FCSTSDV!$D$1:$L$1,0)),0)/'tính băng dính sạch'!$E77,1)</f>
        <v>0</v>
      </c>
      <c r="BF77" s="92">
        <f>+ROUND(IFERROR(INDEX(FCSTSDV!$D$2:$L$72,MATCH('tính băng dính sạch'!$D77,FCSTSDV!$C$2:$C$72,0),MATCH('tính băng dính sạch'!BF$3,FCSTSDV!$D$1:$L$1,0)),0)/'tính băng dính sạch'!$E77,1)</f>
        <v>0</v>
      </c>
      <c r="BG77" s="92">
        <f>+ROUND(IFERROR(INDEX(FCSTSDV!$D$2:$L$72,MATCH('tính băng dính sạch'!$D77,FCSTSDV!$C$2:$C$72,0),MATCH('tính băng dính sạch'!BG$3,FCSTSDV!$D$1:$L$1,0)),0)/'tính băng dính sạch'!$E77,1)</f>
        <v>0</v>
      </c>
      <c r="BH77" s="92">
        <f>+ROUND(IFERROR(INDEX(FCSTSDV!$D$2:$L$72,MATCH('tính băng dính sạch'!$D77,FCSTSDV!$C$2:$C$72,0),MATCH('tính băng dính sạch'!BH$3,FCSTSDV!$D$1:$L$1,0)),0)/'tính băng dính sạch'!$E77,1)</f>
        <v>0</v>
      </c>
      <c r="BI77" s="92">
        <f>+ROUND(IFERROR(INDEX(FCSTSDV!$D$2:$L$72,MATCH('tính băng dính sạch'!$D77,FCSTSDV!$C$2:$C$72,0),MATCH('tính băng dính sạch'!BI$3,FCSTSDV!$D$1:$L$1,0)),0)/'tính băng dính sạch'!$E77,1)</f>
        <v>0</v>
      </c>
      <c r="BJ77" s="92">
        <f>+ROUND(IFERROR(INDEX(FCSTSDV!$D$2:$L$72,MATCH('tính băng dính sạch'!$D77,FCSTSDV!$C$2:$C$72,0),MATCH('tính băng dính sạch'!BJ$3,FCSTSDV!$D$1:$L$1,0)),0)/'tính băng dính sạch'!$E77,1)</f>
        <v>0</v>
      </c>
      <c r="BK77" s="92">
        <f>+ROUND(IFERROR(INDEX(FCSTSDV!$D$2:$L$72,MATCH('tính băng dính sạch'!$D77,FCSTSDV!$C$2:$C$72,0),MATCH('tính băng dính sạch'!BK$3,FCSTSDV!$D$1:$L$1,0)),0)/'tính băng dính sạch'!$E77,1)</f>
        <v>0</v>
      </c>
      <c r="BL77" s="92">
        <f>+ROUND(IFERROR(INDEX(FCSTSDV!$D$2:$L$72,MATCH('tính băng dính sạch'!$D77,FCSTSDV!$C$2:$C$72,0),MATCH('tính băng dính sạch'!BL$3,FCSTSDV!$D$1:$L$1,0)),0)/'tính băng dính sạch'!$E77,1)</f>
        <v>0</v>
      </c>
      <c r="BM77" s="92">
        <f>+ROUND(IFERROR(INDEX(FCSTSDV!$D$2:$L$72,MATCH('tính băng dính sạch'!$D77,FCSTSDV!$C$2:$C$72,0),MATCH('tính băng dính sạch'!BM$3,FCSTSDV!$D$1:$L$1,0)),0)/'tính băng dính sạch'!$E77,1)</f>
        <v>0</v>
      </c>
      <c r="BN77" s="92">
        <f>+ROUND(IFERROR(INDEX(FCSTSDV!$D$2:$L$72,MATCH('tính băng dính sạch'!$D77,FCSTSDV!$C$2:$C$72,0),MATCH('tính băng dính sạch'!BN$3,FCSTSDV!$D$1:$L$1,0)),0)/'tính băng dính sạch'!$E77,1)</f>
        <v>0</v>
      </c>
      <c r="BO77" s="92">
        <f>+ROUND(IFERROR(INDEX(FCSTSDV!$D$2:$L$72,MATCH('tính băng dính sạch'!$D77,FCSTSDV!$C$2:$C$72,0),MATCH('tính băng dính sạch'!BO$3,FCSTSDV!$D$1:$L$1,0)),0)/'tính băng dính sạch'!$E77,1)</f>
        <v>0</v>
      </c>
      <c r="BP77" s="92">
        <f>+ROUND(IFERROR(INDEX(FCSTSDV!$D$2:$L$72,MATCH('tính băng dính sạch'!$D77,FCSTSDV!$C$2:$C$72,0),MATCH('tính băng dính sạch'!BP$3,FCSTSDV!$D$1:$L$1,0)),0)/'tính băng dính sạch'!$E77,1)</f>
        <v>0</v>
      </c>
      <c r="BQ77" s="92">
        <f>+ROUND(IFERROR(INDEX(FCSTSDV!$D$2:$L$72,MATCH('tính băng dính sạch'!$D77,FCSTSDV!$C$2:$C$72,0),MATCH('tính băng dính sạch'!BQ$3,FCSTSDV!$D$1:$L$1,0)),0)/'tính băng dính sạch'!$E77,1)</f>
        <v>0</v>
      </c>
      <c r="BR77" s="92">
        <f>+ROUND(IFERROR(INDEX(FCSTSDV!$D$2:$L$72,MATCH('tính băng dính sạch'!$D77,FCSTSDV!$C$2:$C$72,0),MATCH('tính băng dính sạch'!BR$3,FCSTSDV!$D$1:$L$1,0)),0)/'tính băng dính sạch'!$E77,1)</f>
        <v>0</v>
      </c>
      <c r="BS77" s="92">
        <f>+ROUND(IFERROR(INDEX(FCSTSDV!$D$2:$L$72,MATCH('tính băng dính sạch'!$D77,FCSTSDV!$C$2:$C$72,0),MATCH('tính băng dính sạch'!BS$3,FCSTSDV!$D$1:$L$1,0)),0)/'tính băng dính sạch'!$E77,1)</f>
        <v>0</v>
      </c>
      <c r="BT77" s="92">
        <f>+ROUND(IFERROR(INDEX(FCSTSDV!$D$2:$L$72,MATCH('tính băng dính sạch'!$D77,FCSTSDV!$C$2:$C$72,0),MATCH('tính băng dính sạch'!BT$3,FCSTSDV!$D$1:$L$1,0)),0)/'tính băng dính sạch'!$E77,1)</f>
        <v>0</v>
      </c>
      <c r="BU77" s="92">
        <f>+ROUND(IFERROR(INDEX(FCSTSDV!$D$2:$L$72,MATCH('tính băng dính sạch'!$D77,FCSTSDV!$C$2:$C$72,0),MATCH('tính băng dính sạch'!BU$3,FCSTSDV!$D$1:$L$1,0)),0)/'tính băng dính sạch'!$E77,1)</f>
        <v>0</v>
      </c>
      <c r="BV77" s="92">
        <f>+ROUND(IFERROR(INDEX(FCSTSDV!$D$2:$L$72,MATCH('tính băng dính sạch'!$D77,FCSTSDV!$C$2:$C$72,0),MATCH('tính băng dính sạch'!BV$3,FCSTSDV!$D$1:$L$1,0)),0)/'tính băng dính sạch'!$E77,1)</f>
        <v>0</v>
      </c>
      <c r="BW77" s="92">
        <f>+ROUND(IFERROR(INDEX(FCSTSDV!$D$2:$L$72,MATCH('tính băng dính sạch'!$D77,FCSTSDV!$C$2:$C$72,0),MATCH('tính băng dính sạch'!BW$3,FCSTSDV!$D$1:$L$1,0)),0)/'tính băng dính sạch'!$E77,1)</f>
        <v>0</v>
      </c>
      <c r="BX77" s="92">
        <f>+ROUND(IFERROR(INDEX(FCSTSDV!$D$2:$L$72,MATCH('tính băng dính sạch'!$D77,FCSTSDV!$C$2:$C$72,0),MATCH('tính băng dính sạch'!BX$3,FCSTSDV!$D$1:$L$1,0)),0)/'tính băng dính sạch'!$E77,1)</f>
        <v>0</v>
      </c>
      <c r="BY77" s="92">
        <f>+ROUND(IFERROR(INDEX(FCSTSDV!$D$2:$L$72,MATCH('tính băng dính sạch'!$D77,FCSTSDV!$C$2:$C$72,0),MATCH('tính băng dính sạch'!BY$3,FCSTSDV!$D$1:$L$1,0)),0)/'tính băng dính sạch'!$E77,1)</f>
        <v>0</v>
      </c>
      <c r="BZ77" s="92">
        <f>+ROUND(IFERROR(INDEX(FCSTSDV!$D$2:$L$72,MATCH('tính băng dính sạch'!$D77,FCSTSDV!$C$2:$C$72,0),MATCH('tính băng dính sạch'!BZ$3,FCSTSDV!$D$1:$L$1,0)),0)/'tính băng dính sạch'!$E77,1)</f>
        <v>0</v>
      </c>
      <c r="CA77" s="92">
        <f>+ROUND(IFERROR(INDEX(FCSTSDV!$D$2:$L$72,MATCH('tính băng dính sạch'!$D77,FCSTSDV!$C$2:$C$72,0),MATCH('tính băng dính sạch'!CA$3,FCSTSDV!$D$1:$L$1,0)),0)/'tính băng dính sạch'!$E77,1)</f>
        <v>0</v>
      </c>
      <c r="CB77" s="92">
        <f>+ROUND(IFERROR(INDEX(FCSTSDV!$D$2:$L$72,MATCH('tính băng dính sạch'!$D77,FCSTSDV!$C$2:$C$72,0),MATCH('tính băng dính sạch'!CB$3,FCSTSDV!$D$1:$L$1,0)),0)/'tính băng dính sạch'!$E77,1)</f>
        <v>0</v>
      </c>
      <c r="CC77" s="92">
        <f>+ROUND(IFERROR(INDEX(FCSTSDV!$D$2:$L$72,MATCH('tính băng dính sạch'!$D77,FCSTSDV!$C$2:$C$72,0),MATCH('tính băng dính sạch'!CC$3,FCSTSDV!$D$1:$L$1,0)),0)/'tính băng dính sạch'!$E77,1)</f>
        <v>0</v>
      </c>
      <c r="CD77" s="92">
        <f>+ROUND(IFERROR(INDEX(FCSTSDV!$D$2:$L$72,MATCH('tính băng dính sạch'!$D77,FCSTSDV!$C$2:$C$72,0),MATCH('tính băng dính sạch'!CD$3,FCSTSDV!$D$1:$L$1,0)),0)/'tính băng dính sạch'!$E77,1)</f>
        <v>0</v>
      </c>
      <c r="CE77" s="92">
        <f>+ROUND(IFERROR(INDEX(FCSTSDV!$D$2:$L$72,MATCH('tính băng dính sạch'!$D77,FCSTSDV!$C$2:$C$72,0),MATCH('tính băng dính sạch'!CE$3,FCSTSDV!$D$1:$L$1,0)),0)/'tính băng dính sạch'!$E77,1)</f>
        <v>0</v>
      </c>
      <c r="CF77" s="92">
        <f>+ROUND(IFERROR(INDEX(FCSTSDV!$D$2:$L$72,MATCH('tính băng dính sạch'!$D77,FCSTSDV!$C$2:$C$72,0),MATCH('tính băng dính sạch'!CF$3,FCSTSDV!$D$1:$L$1,0)),0)/'tính băng dính sạch'!$E77,1)</f>
        <v>0</v>
      </c>
      <c r="CG77" s="92">
        <f>+ROUND(IFERROR(INDEX(FCSTSDV!$D$2:$L$72,MATCH('tính băng dính sạch'!$D77,FCSTSDV!$C$2:$C$72,0),MATCH('tính băng dính sạch'!CG$3,FCSTSDV!$D$1:$L$1,0)),0)/'tính băng dính sạch'!$E77,1)</f>
        <v>0</v>
      </c>
      <c r="CH77" s="92">
        <f>+ROUND(IFERROR(INDEX(FCSTSDV!$D$2:$L$72,MATCH('tính băng dính sạch'!$D77,FCSTSDV!$C$2:$C$72,0),MATCH('tính băng dính sạch'!CH$3,FCSTSDV!$D$1:$L$1,0)),0)/'tính băng dính sạch'!$E77,1)</f>
        <v>0</v>
      </c>
      <c r="CI77" s="92">
        <f>+ROUND(IFERROR(INDEX(FCSTSDV!$D$2:$L$72,MATCH('tính băng dính sạch'!$D77,FCSTSDV!$C$2:$C$72,0),MATCH('tính băng dính sạch'!CI$3,FCSTSDV!$D$1:$L$1,0)),0)/'tính băng dính sạch'!$E77,1)</f>
        <v>0</v>
      </c>
      <c r="CJ77" s="92">
        <f>+ROUND(IFERROR(INDEX(FCSTSDV!$D$2:$L$72,MATCH('tính băng dính sạch'!$D77,FCSTSDV!$C$2:$C$72,0),MATCH('tính băng dính sạch'!CJ$3,FCSTSDV!$D$1:$L$1,0)),0)/'tính băng dính sạch'!$E77,1)</f>
        <v>0</v>
      </c>
      <c r="CK77" s="92">
        <f>+ROUND(IFERROR(INDEX(FCSTSDV!$D$2:$L$72,MATCH('tính băng dính sạch'!$D77,FCSTSDV!$C$2:$C$72,0),MATCH('tính băng dính sạch'!CK$3,FCSTSDV!$D$1:$L$1,0)),0)/'tính băng dính sạch'!$E77,1)</f>
        <v>0</v>
      </c>
      <c r="CL77" s="92">
        <f>+ROUND(IFERROR(INDEX(FCSTSDV!$D$2:$L$72,MATCH('tính băng dính sạch'!$D77,FCSTSDV!$C$2:$C$72,0),MATCH('tính băng dính sạch'!CL$3,FCSTSDV!$D$1:$L$1,0)),0)/'tính băng dính sạch'!$E77,1)</f>
        <v>0</v>
      </c>
      <c r="CM77" s="92">
        <f>+ROUND(IFERROR(INDEX(FCSTSDV!$D$2:$L$72,MATCH('tính băng dính sạch'!$D77,FCSTSDV!$C$2:$C$72,0),MATCH('tính băng dính sạch'!CM$3,FCSTSDV!$D$1:$L$1,0)),0)/'tính băng dính sạch'!$E77,1)</f>
        <v>0</v>
      </c>
      <c r="CN77" s="92">
        <f>+ROUND(IFERROR(INDEX(FCSTSDV!$D$2:$L$72,MATCH('tính băng dính sạch'!$D77,FCSTSDV!$C$2:$C$72,0),MATCH('tính băng dính sạch'!CN$3,FCSTSDV!$D$1:$L$1,0)),0)/'tính băng dính sạch'!$E77,1)</f>
        <v>0</v>
      </c>
      <c r="CO77" s="92">
        <f>+ROUND(IFERROR(INDEX(FCSTSDV!$D$2:$L$72,MATCH('tính băng dính sạch'!$D77,FCSTSDV!$C$2:$C$72,0),MATCH('tính băng dính sạch'!CO$3,FCSTSDV!$D$1:$L$1,0)),0)/'tính băng dính sạch'!$E77,1)</f>
        <v>0</v>
      </c>
      <c r="CP77" s="92">
        <f>+ROUND(IFERROR(INDEX(FCSTSDV!$D$2:$L$72,MATCH('tính băng dính sạch'!$D77,FCSTSDV!$C$2:$C$72,0),MATCH('tính băng dính sạch'!CP$3,FCSTSDV!$D$1:$L$1,0)),0)/'tính băng dính sạch'!$E77,1)</f>
        <v>0</v>
      </c>
      <c r="CQ77" s="92">
        <f>+ROUND(IFERROR(INDEX(FCSTSDV!$D$2:$L$72,MATCH('tính băng dính sạch'!$D77,FCSTSDV!$C$2:$C$72,0),MATCH('tính băng dính sạch'!CQ$3,FCSTSDV!$D$1:$L$1,0)),0)/'tính băng dính sạch'!$E77,1)</f>
        <v>0</v>
      </c>
    </row>
    <row r="78" spans="1:95" ht="20.100000000000001" hidden="1" customHeight="1">
      <c r="A78" s="807"/>
      <c r="B78" s="792"/>
      <c r="C78" s="60"/>
      <c r="D78" s="52" t="s">
        <v>153</v>
      </c>
      <c r="E78" s="53" t="s">
        <v>43</v>
      </c>
      <c r="F78" s="800"/>
      <c r="G78" s="800"/>
      <c r="H78" s="827"/>
      <c r="I78" s="87">
        <f>+I77+I76</f>
        <v>0</v>
      </c>
      <c r="J78" s="93"/>
      <c r="K78" s="89">
        <f>+F76+G76-SUM(K76:K77)</f>
        <v>0</v>
      </c>
      <c r="L78" s="89">
        <f>+K78-SUM(L76:L77)</f>
        <v>0</v>
      </c>
      <c r="M78" s="89" t="e">
        <f>+H76-SUM(M76:M77)</f>
        <v>#REF!</v>
      </c>
      <c r="N78" s="89" t="e">
        <f>+H76-SUM(N76:N77)</f>
        <v>#REF!</v>
      </c>
      <c r="O78" s="89" t="e">
        <f>+H76-SUM(O76:O77)</f>
        <v>#REF!</v>
      </c>
      <c r="P78" s="89" t="e">
        <f>+H76-SUM(P76:P77)</f>
        <v>#REF!</v>
      </c>
      <c r="Q78" s="89" t="e">
        <f>+H76-SUM(Q76:Q77)</f>
        <v>#REF!</v>
      </c>
      <c r="R78" s="89" t="e">
        <f>+H76-SUM(R76:R77)</f>
        <v>#REF!</v>
      </c>
      <c r="S78" s="89" t="e">
        <f>+H76-SUM(S76:S77)</f>
        <v>#REF!</v>
      </c>
      <c r="T78" s="89" t="e">
        <f>H76-SUM(T76:T77)</f>
        <v>#REF!</v>
      </c>
      <c r="U78" s="89" t="e">
        <f>+T78-SUM(U76:U77)</f>
        <v>#REF!</v>
      </c>
      <c r="V78" s="104" t="e">
        <f>+U78-SUM(V76:V77)</f>
        <v>#REF!</v>
      </c>
      <c r="W78" s="90" t="e">
        <f>+H76+SUM(I76:I77)-SUM(W76:W77)</f>
        <v>#REF!</v>
      </c>
      <c r="X78" s="105" t="e">
        <f>+H76+SUM(I76:I77)-SUM(X76:X77)</f>
        <v>#REF!</v>
      </c>
      <c r="Y78" s="105" t="e">
        <f>+H76+SUM(I76:I77)-SUM(Y76:Y77)</f>
        <v>#REF!</v>
      </c>
      <c r="Z78" s="105" t="e">
        <f>H76+SUM(I76:I77)-SUM(Z76:Z77)</f>
        <v>#REF!</v>
      </c>
      <c r="AA78" s="105" t="e">
        <f>+H76+I77-SUM(AA76:AA77)</f>
        <v>#REF!</v>
      </c>
      <c r="AB78" s="105" t="e">
        <f>+AA78-SUM(AB76:AB77)</f>
        <v>#REF!</v>
      </c>
      <c r="AC78" s="105" t="e">
        <f>+AB78-SUM(AC76:AC77)</f>
        <v>#REF!</v>
      </c>
      <c r="AD78" s="105" t="e">
        <f>+H76+I77-SUM(AD76:AD77)</f>
        <v>#REF!</v>
      </c>
      <c r="AE78" s="105" t="e">
        <f>+H76+I77-SUM(AE76:AE77)</f>
        <v>#REF!</v>
      </c>
      <c r="AF78" s="90" t="e">
        <f>+H76+I77-SUM(AF76:AF77)</f>
        <v>#REF!</v>
      </c>
      <c r="AG78" s="90" t="e">
        <f>+H76+I77-SUM(AG76:AG77)</f>
        <v>#REF!</v>
      </c>
      <c r="AH78" s="90" t="e">
        <f>+AG78-SUM(AH76:AH77)</f>
        <v>#REF!</v>
      </c>
      <c r="AI78" s="90" t="e">
        <f>+AH78-SUM(AI76:AI77)</f>
        <v>#REF!</v>
      </c>
      <c r="AJ78" s="90" t="e">
        <f>+AI78-SUM(AJ76:AJ77)</f>
        <v>#REF!</v>
      </c>
      <c r="AK78" s="90" t="e">
        <f>+H76+I78-SUM(AK76:AK77)</f>
        <v>#REF!</v>
      </c>
      <c r="AL78" s="90" t="e">
        <f>+H76+I77-SUM(AL76:AL77)</f>
        <v>#REF!</v>
      </c>
      <c r="AM78" s="90" t="e">
        <f>+H76+I78-SUM(AM76:AM77)</f>
        <v>#REF!</v>
      </c>
      <c r="AN78" s="90" t="e">
        <f>+H76+I78-SUM(AN76:AN77)</f>
        <v>#REF!</v>
      </c>
      <c r="AO78" s="90" t="e">
        <f>+H76+I78-SUM(AO76:AO77)</f>
        <v>#REF!</v>
      </c>
      <c r="AP78" s="90" t="e">
        <f>+H76+I78-SUM(AP76:AP77)</f>
        <v>#REF!</v>
      </c>
      <c r="AQ78" s="90" t="e">
        <f>+H76+I78-SUM(AQ76:AQ77)</f>
        <v>#REF!</v>
      </c>
      <c r="AR78" s="90" t="e">
        <f>+H76+I78-SUM(AR76:AR77)</f>
        <v>#REF!</v>
      </c>
      <c r="AS78" s="90" t="e">
        <f>+H76+I78-SUM(AS76:AS77)</f>
        <v>#REF!</v>
      </c>
      <c r="AT78" s="90" t="e">
        <f>+H76+I78-SUM(AT76:AT77)</f>
        <v>#REF!</v>
      </c>
      <c r="AU78" s="90" t="e">
        <f>+H76+I78-SUM(AU76:AU77)</f>
        <v>#REF!</v>
      </c>
      <c r="AV78" s="90" t="e">
        <f>+H76+I78-SUM(AV76:AV77)</f>
        <v>#REF!</v>
      </c>
      <c r="AW78" s="90" t="e">
        <f>+AV78-SUM(AW76:AW77)</f>
        <v>#REF!</v>
      </c>
      <c r="AX78" s="90" t="e">
        <f t="shared" ref="AX78:BP78" si="29">+$H76+$I78-SUM(AX76:AX77)</f>
        <v>#REF!</v>
      </c>
      <c r="AY78" s="90" t="e">
        <f t="shared" si="29"/>
        <v>#REF!</v>
      </c>
      <c r="AZ78" s="90" t="e">
        <f t="shared" si="29"/>
        <v>#REF!</v>
      </c>
      <c r="BA78" s="90" t="e">
        <f t="shared" si="29"/>
        <v>#REF!</v>
      </c>
      <c r="BB78" s="90" t="e">
        <f t="shared" si="29"/>
        <v>#REF!</v>
      </c>
      <c r="BC78" s="90" t="e">
        <f t="shared" si="29"/>
        <v>#REF!</v>
      </c>
      <c r="BD78" s="90" t="e">
        <f t="shared" si="29"/>
        <v>#REF!</v>
      </c>
      <c r="BE78" s="90" t="e">
        <f t="shared" si="29"/>
        <v>#REF!</v>
      </c>
      <c r="BF78" s="90" t="e">
        <f t="shared" si="29"/>
        <v>#REF!</v>
      </c>
      <c r="BG78" s="90" t="e">
        <f t="shared" si="29"/>
        <v>#REF!</v>
      </c>
      <c r="BH78" s="90" t="e">
        <f t="shared" si="29"/>
        <v>#REF!</v>
      </c>
      <c r="BI78" s="90" t="e">
        <f t="shared" si="29"/>
        <v>#REF!</v>
      </c>
      <c r="BJ78" s="90" t="e">
        <f t="shared" si="29"/>
        <v>#REF!</v>
      </c>
      <c r="BK78" s="90" t="e">
        <f t="shared" si="29"/>
        <v>#REF!</v>
      </c>
      <c r="BL78" s="90" t="e">
        <f t="shared" si="29"/>
        <v>#REF!</v>
      </c>
      <c r="BM78" s="90" t="e">
        <f t="shared" si="29"/>
        <v>#REF!</v>
      </c>
      <c r="BN78" s="90" t="e">
        <f t="shared" si="29"/>
        <v>#REF!</v>
      </c>
      <c r="BO78" s="90" t="e">
        <f t="shared" si="29"/>
        <v>#REF!</v>
      </c>
      <c r="BP78" s="90" t="e">
        <f t="shared" si="29"/>
        <v>#REF!</v>
      </c>
      <c r="BQ78" s="90" t="e">
        <f t="shared" ref="BQ78:CI78" si="30">+$H76+$I78-SUM(BQ76:BQ77)</f>
        <v>#REF!</v>
      </c>
      <c r="BR78" s="90" t="e">
        <f t="shared" si="30"/>
        <v>#REF!</v>
      </c>
      <c r="BS78" s="90" t="e">
        <f t="shared" si="30"/>
        <v>#REF!</v>
      </c>
      <c r="BT78" s="90" t="e">
        <f t="shared" si="30"/>
        <v>#REF!</v>
      </c>
      <c r="BU78" s="90" t="e">
        <f t="shared" si="30"/>
        <v>#REF!</v>
      </c>
      <c r="BV78" s="90" t="e">
        <f t="shared" si="30"/>
        <v>#REF!</v>
      </c>
      <c r="BW78" s="90" t="e">
        <f t="shared" si="30"/>
        <v>#REF!</v>
      </c>
      <c r="BX78" s="90" t="e">
        <f t="shared" si="30"/>
        <v>#REF!</v>
      </c>
      <c r="BY78" s="90" t="e">
        <f t="shared" si="30"/>
        <v>#REF!</v>
      </c>
      <c r="BZ78" s="90" t="e">
        <f t="shared" si="30"/>
        <v>#REF!</v>
      </c>
      <c r="CA78" s="90" t="e">
        <f t="shared" si="30"/>
        <v>#REF!</v>
      </c>
      <c r="CB78" s="90" t="e">
        <f t="shared" si="30"/>
        <v>#REF!</v>
      </c>
      <c r="CC78" s="90" t="e">
        <f t="shared" si="30"/>
        <v>#REF!</v>
      </c>
      <c r="CD78" s="90" t="e">
        <f t="shared" si="30"/>
        <v>#REF!</v>
      </c>
      <c r="CE78" s="90" t="e">
        <f t="shared" si="30"/>
        <v>#REF!</v>
      </c>
      <c r="CF78" s="90" t="e">
        <f t="shared" si="30"/>
        <v>#REF!</v>
      </c>
      <c r="CG78" s="90" t="e">
        <f t="shared" si="30"/>
        <v>#REF!</v>
      </c>
      <c r="CH78" s="90" t="e">
        <f t="shared" si="30"/>
        <v>#REF!</v>
      </c>
      <c r="CI78" s="90" t="e">
        <f t="shared" si="30"/>
        <v>#REF!</v>
      </c>
      <c r="CJ78" s="90" t="e">
        <f>+CI78-SUM(CJ76:CJ77)</f>
        <v>#REF!</v>
      </c>
      <c r="CK78" s="90" t="e">
        <f t="shared" ref="CK78:CQ78" si="31">+CJ78-SUM(CK76:CK77)</f>
        <v>#REF!</v>
      </c>
      <c r="CL78" s="90" t="e">
        <f t="shared" si="31"/>
        <v>#REF!</v>
      </c>
      <c r="CM78" s="90" t="e">
        <f t="shared" si="31"/>
        <v>#REF!</v>
      </c>
      <c r="CN78" s="90" t="e">
        <f t="shared" si="31"/>
        <v>#REF!</v>
      </c>
      <c r="CO78" s="90" t="e">
        <f t="shared" si="31"/>
        <v>#REF!</v>
      </c>
      <c r="CP78" s="90" t="e">
        <f t="shared" si="31"/>
        <v>#REF!</v>
      </c>
      <c r="CQ78" s="90" t="e">
        <f t="shared" si="31"/>
        <v>#REF!</v>
      </c>
    </row>
    <row r="79" spans="1:95" ht="20.100000000000001" hidden="1" customHeight="1">
      <c r="A79" s="806" t="s">
        <v>169</v>
      </c>
      <c r="B79" s="791" t="s">
        <v>168</v>
      </c>
      <c r="C79" s="63" t="s">
        <v>107</v>
      </c>
      <c r="D79" s="73" t="s">
        <v>136</v>
      </c>
      <c r="E79" s="44">
        <v>6000</v>
      </c>
      <c r="F79" s="798"/>
      <c r="G79" s="798"/>
      <c r="H79" s="826" t="e">
        <f>+VLOOKUP(A79,#REF!,5,0)</f>
        <v>#REF!</v>
      </c>
      <c r="I79" s="81">
        <f>+ROUND(IFERROR(VLOOKUP(D79,FCSTSDV!$C$2:$C$72,26,0),0)/'tính băng dính sạch'!E79+0,0)</f>
        <v>0</v>
      </c>
      <c r="J79" s="80">
        <f>+IFERROR(VLOOKUP(D79,FCSTSDV!$C$2:$L$72,84,0),0)</f>
        <v>0</v>
      </c>
      <c r="K79" s="11">
        <f t="array" ref="K79">+IFERROR(INDEX(FCSTSDV!$D$2:$L$72,MATCH('tính băng dính sạch'!$D79,FCSTSDV!$C$2:$C$72,0),MATCH('tính băng dính sạch'!K$3,FCSTSDV!$D$1:$L$1,0)),0)/'tính băng dính sạch'!$E79</f>
        <v>0</v>
      </c>
      <c r="L79" s="11">
        <f t="array" ref="L79">+IFERROR(INDEX(FCSTSDV!$D$2:$L$72,MATCH('tính băng dính sạch'!$D79,FCSTSDV!$C$2:$C$72,0),MATCH('tính băng dính sạch'!L$3,FCSTSDV!$D$1:$L$1,0)),0)/'tính băng dính sạch'!$E79</f>
        <v>0</v>
      </c>
      <c r="M79" s="11">
        <f t="array" ref="M79">+IFERROR(INDEX(FCSTSDV!$D$2:$L$72,MATCH('tính băng dính sạch'!$D79,FCSTSDV!$C$2:$C$72,0),MATCH('tính băng dính sạch'!M$3,FCSTSDV!$D$1:$L$1,0)),0)/'tính băng dính sạch'!$E79</f>
        <v>0</v>
      </c>
      <c r="N79" s="11">
        <f t="array" ref="N79">+IFERROR(INDEX(FCSTSDV!$D$2:$L$72,MATCH('tính băng dính sạch'!$D79,FCSTSDV!$C$2:$C$72,0),MATCH('tính băng dính sạch'!N$3,FCSTSDV!$D$1:$L$1,0)),0)/'tính băng dính sạch'!$E79</f>
        <v>0</v>
      </c>
      <c r="O79" s="11">
        <f t="array" ref="O79">+IFERROR(INDEX(FCSTSDV!$D$2:$L$72,MATCH('tính băng dính sạch'!$D79,FCSTSDV!$C$2:$C$72,0),MATCH('tính băng dính sạch'!O$3,FCSTSDV!$D$1:$L$1,0)),0)/'tính băng dính sạch'!$E79</f>
        <v>0</v>
      </c>
      <c r="P79" s="11">
        <f t="array" ref="P79">+IFERROR(INDEX(FCSTSDV!$D$2:$L$72,MATCH('tính băng dính sạch'!$D79,FCSTSDV!$C$2:$C$72,0),MATCH('tính băng dính sạch'!P$3,FCSTSDV!$D$1:$L$1,0)),0)/'tính băng dính sạch'!$E79</f>
        <v>0</v>
      </c>
      <c r="Q79" s="11">
        <f t="array" ref="Q79">+IFERROR(INDEX(FCSTSDV!$D$2:$L$72,MATCH('tính băng dính sạch'!$D79,FCSTSDV!$C$2:$C$72,0),MATCH('tính băng dính sạch'!Q$3,FCSTSDV!$D$1:$L$1,0)),0)/'tính băng dính sạch'!$E79</f>
        <v>0</v>
      </c>
      <c r="R79" s="11">
        <f t="array" ref="R79">+IFERROR(INDEX(FCSTSDV!$D$2:$L$72,MATCH('tính băng dính sạch'!$D79,FCSTSDV!$C$2:$C$72,0),MATCH('tính băng dính sạch'!R$3,FCSTSDV!$D$1:$L$1,0)),0)/'tính băng dính sạch'!$E79</f>
        <v>0</v>
      </c>
      <c r="S79" s="11">
        <f t="array" ref="S79">+IFERROR(INDEX(FCSTSDV!$D$2:$L$72,MATCH('tính băng dính sạch'!$D79,FCSTSDV!$C$2:$C$72,0),MATCH('tính băng dính sạch'!S$3,FCSTSDV!$D$1:$L$1,0)),0)/'tính băng dính sạch'!$E79</f>
        <v>0</v>
      </c>
      <c r="T79" s="11">
        <f t="array" ref="T79">+IFERROR(INDEX(FCSTSDV!$D$2:$L$72,MATCH('tính băng dính sạch'!$D79,FCSTSDV!$C$2:$C$72,0),MATCH('tính băng dính sạch'!T$3,FCSTSDV!$D$1:$L$1,0)),0)/'tính băng dính sạch'!$E79</f>
        <v>0</v>
      </c>
      <c r="U79" s="11">
        <f t="array" ref="U79">+IFERROR(INDEX(FCSTSDV!$D$2:$L$72,MATCH('tính băng dính sạch'!$D79,FCSTSDV!$C$2:$C$72,0),MATCH('tính băng dính sạch'!U$3,FCSTSDV!$D$1:$L$1,0)),0)/'tính băng dính sạch'!$E79</f>
        <v>0</v>
      </c>
      <c r="V79" s="98">
        <f t="array" ref="V79">+IFERROR(INDEX(FCSTSDV!$D$2:$L$72,MATCH('tính băng dính sạch'!$D79,FCSTSDV!$C$2:$C$72,0),MATCH('tính băng dính sạch'!V$3,FCSTSDV!$D$1:$L$1,0)),0)/'tính băng dính sạch'!$E79</f>
        <v>0</v>
      </c>
      <c r="W79" s="99">
        <f t="array" ref="W79">+IFERROR(INDEX(FCSTSDV!$D$2:$L$72,MATCH('tính băng dính sạch'!$D79,FCSTSDV!$C$2:$C$72,0),MATCH('tính băng dính sạch'!W$3,FCSTSDV!$D$1:$L$1,0)),0)/'tính băng dính sạch'!$E79</f>
        <v>0</v>
      </c>
      <c r="X79" s="100">
        <f t="array" ref="X79">+IFERROR(INDEX(FCSTSDV!$D$2:$L$72,MATCH('tính băng dính sạch'!$D79,FCSTSDV!$C$2:$C$72,0),MATCH('tính băng dính sạch'!X$3,FCSTSDV!$D$1:$L$1,0)),0)/'tính băng dính sạch'!$E79</f>
        <v>0</v>
      </c>
      <c r="Y79" s="100">
        <f t="array" ref="Y79">+IFERROR(INDEX(FCSTSDV!$D$2:$L$72,MATCH('tính băng dính sạch'!$D79,FCSTSDV!$C$2:$C$72,0),MATCH('tính băng dính sạch'!Y$3,FCSTSDV!$D$1:$L$1,0)),0)/'tính băng dính sạch'!$E79</f>
        <v>0</v>
      </c>
      <c r="Z79" s="100">
        <f t="array" ref="Z79">+IFERROR(INDEX(FCSTSDV!$D$2:$L$72,MATCH('tính băng dính sạch'!$D79,FCSTSDV!$C$2:$C$72,0),MATCH('tính băng dính sạch'!Z$3,FCSTSDV!$D$1:$L$1,0)),0)/'tính băng dính sạch'!$E79</f>
        <v>0</v>
      </c>
      <c r="AA79" s="100">
        <f t="array" ref="AA79">+IFERROR(INDEX(FCSTSDV!$D$2:$L$72,MATCH('tính băng dính sạch'!$D79,FCSTSDV!$C$2:$C$72,0),MATCH('tính băng dính sạch'!AA$3,FCSTSDV!$D$1:$L$1,0)),0)/'tính băng dính sạch'!$E79</f>
        <v>0</v>
      </c>
      <c r="AB79" s="100">
        <f t="array" ref="AB79">+IFERROR(INDEX(FCSTSDV!$D$2:$L$72,MATCH('tính băng dính sạch'!$D79,FCSTSDV!$C$2:$C$72,0),MATCH('tính băng dính sạch'!AB$3,FCSTSDV!$D$1:$L$1,0)),0)/'tính băng dính sạch'!$E79</f>
        <v>0</v>
      </c>
      <c r="AC79" s="100">
        <f t="array" ref="AC79">+IFERROR(INDEX(FCSTSDV!$D$2:$L$72,MATCH('tính băng dính sạch'!$D79,FCSTSDV!$C$2:$C$72,0),MATCH('tính băng dính sạch'!AC$3,FCSTSDV!$D$1:$L$1,0)),0)/'tính băng dính sạch'!$E79</f>
        <v>0</v>
      </c>
      <c r="AD79" s="100">
        <f t="array" ref="AD79">+IFERROR(INDEX(FCSTSDV!$D$2:$L$72,MATCH('tính băng dính sạch'!$D79,FCSTSDV!$C$2:$C$72,0),MATCH('tính băng dính sạch'!AD$3,FCSTSDV!$D$1:$L$1,0)),0)/'tính băng dính sạch'!$E79</f>
        <v>0</v>
      </c>
      <c r="AE79" s="100">
        <f t="array" ref="AE79">+IFERROR(INDEX(FCSTSDV!$D$2:$L$72,MATCH('tính băng dính sạch'!$D79,FCSTSDV!$C$2:$C$72,0),MATCH('tính băng dính sạch'!AE$3,FCSTSDV!$D$1:$L$1,0)),0)/'tính băng dính sạch'!$E79</f>
        <v>0</v>
      </c>
      <c r="AF79" s="99">
        <f>+IFERROR(INDEX(FCSTSDV!$D$2:$L$72,MATCH('tính băng dính sạch'!$D79,FCSTSDV!$C$2:$C$72,0),MATCH('tính băng dính sạch'!AF$3,FCSTSDV!$D$1:$L$1,0))/'tính băng dính sạch'!$E79,0)</f>
        <v>0</v>
      </c>
      <c r="AG79" s="99">
        <f>+IFERROR(INDEX(FCSTSDV!$D$2:$L$72,MATCH('tính băng dính sạch'!$D79,FCSTSDV!$C$2:$C$72,0),MATCH('tính băng dính sạch'!AG$3,FCSTSDV!$D$1:$L$1,0))/'tính băng dính sạch'!$E79,0)</f>
        <v>0</v>
      </c>
      <c r="AH79" s="99">
        <f>+IFERROR(INDEX(FCSTSDV!$D$2:$L$72,MATCH('tính băng dính sạch'!$D79,FCSTSDV!$C$2:$C$72,0),MATCH('tính băng dính sạch'!AH$3,FCSTSDV!$D$1:$L$1,0))/'tính băng dính sạch'!$E79,0)</f>
        <v>0</v>
      </c>
      <c r="AI79" s="165">
        <f>+IFERROR(INDEX(FCSTSDV!$D$2:$L$72,MATCH('tính băng dính sạch'!$D79,FCSTSDV!$C$2:$C$72,0),MATCH('tính băng dính sạch'!AI$3,FCSTSDV!$D$1:$L$1,0))/'tính băng dính sạch'!$E79,0)</f>
        <v>0</v>
      </c>
      <c r="AJ79" s="165">
        <f>+IFERROR(INDEX(FCSTSDV!$D$2:$L$72,MATCH('tính băng dính sạch'!$D79,FCSTSDV!$C$2:$C$72,0),MATCH('tính băng dính sạch'!AJ$3,FCSTSDV!$D$1:$L$1,0))/'tính băng dính sạch'!$E79,0)</f>
        <v>0</v>
      </c>
      <c r="AK79" s="165">
        <f>+IFERROR(INDEX(FCSTSDV!$D$2:$L$72,MATCH('tính băng dính sạch'!$D79,FCSTSDV!$C$2:$C$72,0),MATCH('tính băng dính sạch'!AK$3,FCSTSDV!$D$1:$L$1,0))/'tính băng dính sạch'!$E79,0)</f>
        <v>0</v>
      </c>
      <c r="AL79" s="165">
        <f>+IFERROR(INDEX(FCSTSDV!$D$2:$L$72,MATCH('tính băng dính sạch'!$D79,FCSTSDV!$C$2:$C$72,0),MATCH('tính băng dính sạch'!AL$3,FCSTSDV!$D$1:$L$1,0))/'tính băng dính sạch'!$E79,0)</f>
        <v>0</v>
      </c>
      <c r="AM79" s="165">
        <f>+IFERROR(INDEX(FCSTSDV!$D$2:$L$72,MATCH('tính băng dính sạch'!$D79,FCSTSDV!$C$2:$C$72,0),MATCH('tính băng dính sạch'!AM$3,FCSTSDV!$D$1:$L$1,0))/'tính băng dính sạch'!$E79,0)</f>
        <v>0</v>
      </c>
      <c r="AN79" s="165">
        <f>+IFERROR(INDEX(FCSTSDV!$D$2:$L$72,MATCH('tính băng dính sạch'!$D79,FCSTSDV!$C$2:$C$72,0),MATCH('tính băng dính sạch'!AN$3,FCSTSDV!$D$1:$L$1,0))/'tính băng dính sạch'!$E79,0)</f>
        <v>0</v>
      </c>
      <c r="AO79" s="165">
        <f>+IFERROR(INDEX(FCSTSDV!$D$2:$L$72,MATCH('tính băng dính sạch'!$D79,FCSTSDV!$C$2:$C$72,0),MATCH('tính băng dính sạch'!AO$3,FCSTSDV!$D$1:$L$1,0))/'tính băng dính sạch'!$E79,0)</f>
        <v>0</v>
      </c>
      <c r="AP79" s="165">
        <f>+IFERROR(INDEX(FCSTSDV!$D$2:$L$72,MATCH('tính băng dính sạch'!$D79,FCSTSDV!$C$2:$C$72,0),MATCH('tính băng dính sạch'!AP$3,FCSTSDV!$D$1:$L$1,0))/'tính băng dính sạch'!$E79,0)</f>
        <v>0</v>
      </c>
      <c r="AQ79" s="165">
        <f>+IFERROR(INDEX(FCSTSDV!$D$2:$L$72,MATCH('tính băng dính sạch'!$D79,FCSTSDV!$C$2:$C$72,0),MATCH('tính băng dính sạch'!AQ$3,FCSTSDV!$D$1:$L$1,0))/'tính băng dính sạch'!$E79,0)</f>
        <v>0</v>
      </c>
      <c r="AR79" s="165">
        <f>+IFERROR(INDEX(FCSTSDV!$D$2:$L$72,MATCH('tính băng dính sạch'!$D79,FCSTSDV!$C$2:$C$72,0),MATCH('tính băng dính sạch'!AR$3,FCSTSDV!$D$1:$L$1,0))/'tính băng dính sạch'!$E79,0)</f>
        <v>0</v>
      </c>
      <c r="AS79" s="165">
        <f>+IFERROR(INDEX(FCSTSDV!$D$2:$L$72,MATCH('tính băng dính sạch'!$D79,FCSTSDV!$C$2:$C$72,0),MATCH('tính băng dính sạch'!AS$3,FCSTSDV!$D$1:$L$1,0))/'tính băng dính sạch'!$E79,0)</f>
        <v>0</v>
      </c>
      <c r="AT79" s="165">
        <f>+IFERROR(INDEX(FCSTSDV!$D$2:$L$72,MATCH('tính băng dính sạch'!$D79,FCSTSDV!$C$2:$C$72,0),MATCH('tính băng dính sạch'!AT$3,FCSTSDV!$D$1:$L$1,0))/'tính băng dính sạch'!$E79,0)</f>
        <v>0</v>
      </c>
      <c r="AU79" s="165">
        <f>+IFERROR(INDEX(FCSTSDV!$D$2:$L$72,MATCH('tính băng dính sạch'!$D79,FCSTSDV!$C$2:$C$72,0),MATCH('tính băng dính sạch'!AU$3,FCSTSDV!$D$1:$L$1,0))/'tính băng dính sạch'!$E79,0)</f>
        <v>0</v>
      </c>
      <c r="AV79" s="92">
        <f t="array" ref="AV79">+ROUND(IFERROR(INDEX(FCSTSDV!$D$2:$L$72,MATCH('tính băng dính sạch'!$D79,FCSTSDV!$C$2:$C$72,0),MATCH('tính băng dính sạch'!AV$3,FCSTSDV!$D$1:$L$1,0)),0)/'tính băng dính sạch'!$E79,1)</f>
        <v>0</v>
      </c>
      <c r="AW79" s="92">
        <f t="array" ref="AW79">+ROUND(IFERROR(INDEX(FCSTSDV!$D$2:$L$72,MATCH('tính băng dính sạch'!$D79,FCSTSDV!$C$2:$C$72,0),MATCH('tính băng dính sạch'!AW$3,FCSTSDV!$D$1:$L$1,0)),0)/'tính băng dính sạch'!$E79,1)</f>
        <v>0</v>
      </c>
      <c r="AX79" s="92">
        <f t="array" ref="AX79">+ROUND(IFERROR(INDEX(FCSTSDV!$D$2:$L$72,MATCH('tính băng dính sạch'!$D79,FCSTSDV!$C$2:$C$72,0),MATCH('tính băng dính sạch'!AX$3,FCSTSDV!$D$1:$L$1,0)),0)/'tính băng dính sạch'!$E79,1)</f>
        <v>0</v>
      </c>
      <c r="AY79" s="92">
        <f t="array" ref="AY79">+ROUND(IFERROR(INDEX(FCSTSDV!$D$2:$L$72,MATCH('tính băng dính sạch'!$D79,FCSTSDV!$C$2:$C$72,0),MATCH('tính băng dính sạch'!AY$3,FCSTSDV!$D$1:$L$1,0)),0)/'tính băng dính sạch'!$E79,1)</f>
        <v>0</v>
      </c>
      <c r="AZ79" s="92">
        <f t="array" ref="AZ79">+ROUND(IFERROR(INDEX(FCSTSDV!$D$2:$L$72,MATCH('tính băng dính sạch'!$D79,FCSTSDV!$C$2:$C$72,0),MATCH('tính băng dính sạch'!AZ$3,FCSTSDV!$D$1:$L$1,0)),0)/'tính băng dính sạch'!$E79,1)</f>
        <v>0</v>
      </c>
      <c r="BA79" s="92">
        <f t="array" ref="BA79">+ROUND(IFERROR(INDEX(FCSTSDV!$D$2:$L$72,MATCH('tính băng dính sạch'!$D79,FCSTSDV!$C$2:$C$72,0),MATCH('tính băng dính sạch'!BA$3,FCSTSDV!$D$1:$L$1,0)),0)/'tính băng dính sạch'!$E79,1)</f>
        <v>0</v>
      </c>
      <c r="BB79" s="92">
        <f t="array" ref="BB79">+ROUND(IFERROR(INDEX(FCSTSDV!$D$2:$L$72,MATCH('tính băng dính sạch'!$D79,FCSTSDV!$C$2:$C$72,0),MATCH('tính băng dính sạch'!BB$3,FCSTSDV!$D$1:$L$1,0)),0)/'tính băng dính sạch'!$E79,1)</f>
        <v>0</v>
      </c>
      <c r="BC79" s="92">
        <f t="array" ref="BC79">+ROUND(IFERROR(INDEX(FCSTSDV!$D$2:$L$72,MATCH('tính băng dính sạch'!$D79,FCSTSDV!$C$2:$C$72,0),MATCH('tính băng dính sạch'!BC$3,FCSTSDV!$D$1:$L$1,0)),0)/'tính băng dính sạch'!$E79,1)</f>
        <v>0</v>
      </c>
      <c r="BD79" s="92">
        <f t="array" ref="BD79">+ROUND(IFERROR(INDEX(FCSTSDV!$D$2:$L$72,MATCH('tính băng dính sạch'!$D79,FCSTSDV!$C$2:$C$72,0),MATCH('tính băng dính sạch'!BD$3,FCSTSDV!$D$1:$L$1,0)),0)/'tính băng dính sạch'!$E79,1)</f>
        <v>0</v>
      </c>
      <c r="BE79" s="92">
        <f t="array" ref="BE79">+ROUND(IFERROR(INDEX(FCSTSDV!$D$2:$L$72,MATCH('tính băng dính sạch'!$D79,FCSTSDV!$C$2:$C$72,0),MATCH('tính băng dính sạch'!BE$3,FCSTSDV!$D$1:$L$1,0)),0)/'tính băng dính sạch'!$E79,1)</f>
        <v>0</v>
      </c>
      <c r="BF79" s="92">
        <f t="array" ref="BF79">+ROUND(IFERROR(INDEX(FCSTSDV!$D$2:$L$72,MATCH('tính băng dính sạch'!$D79,FCSTSDV!$C$2:$C$72,0),MATCH('tính băng dính sạch'!BF$3,FCSTSDV!$D$1:$L$1,0)),0)/'tính băng dính sạch'!$E79,1)</f>
        <v>0</v>
      </c>
      <c r="BG79" s="92">
        <f t="array" ref="BG79">+ROUND(IFERROR(INDEX(FCSTSDV!$D$2:$L$72,MATCH('tính băng dính sạch'!$D79,FCSTSDV!$C$2:$C$72,0),MATCH('tính băng dính sạch'!BG$3,FCSTSDV!$D$1:$L$1,0)),0)/'tính băng dính sạch'!$E79,1)</f>
        <v>0</v>
      </c>
      <c r="BH79" s="92">
        <f t="array" ref="BH79">+ROUND(IFERROR(INDEX(FCSTSDV!$D$2:$L$72,MATCH('tính băng dính sạch'!$D79,FCSTSDV!$C$2:$C$72,0),MATCH('tính băng dính sạch'!BH$3,FCSTSDV!$D$1:$L$1,0)),0)/'tính băng dính sạch'!$E79,1)</f>
        <v>0</v>
      </c>
      <c r="BI79" s="92">
        <f t="array" ref="BI79">+ROUND(IFERROR(INDEX(FCSTSDV!$D$2:$L$72,MATCH('tính băng dính sạch'!$D79,FCSTSDV!$C$2:$C$72,0),MATCH('tính băng dính sạch'!BI$3,FCSTSDV!$D$1:$L$1,0)),0)/'tính băng dính sạch'!$E79,1)</f>
        <v>0</v>
      </c>
      <c r="BJ79" s="92">
        <f t="array" ref="BJ79">+ROUND(IFERROR(INDEX(FCSTSDV!$D$2:$L$72,MATCH('tính băng dính sạch'!$D79,FCSTSDV!$C$2:$C$72,0),MATCH('tính băng dính sạch'!BJ$3,FCSTSDV!$D$1:$L$1,0)),0)/'tính băng dính sạch'!$E79,1)</f>
        <v>0</v>
      </c>
      <c r="BK79" s="92">
        <f t="array" ref="BK79">+ROUND(IFERROR(INDEX(FCSTSDV!$D$2:$L$72,MATCH('tính băng dính sạch'!$D79,FCSTSDV!$C$2:$C$72,0),MATCH('tính băng dính sạch'!BK$3,FCSTSDV!$D$1:$L$1,0)),0)/'tính băng dính sạch'!$E79,1)</f>
        <v>0</v>
      </c>
      <c r="BL79" s="92">
        <f t="array" ref="BL79">+ROUND(IFERROR(INDEX(FCSTSDV!$D$2:$L$72,MATCH('tính băng dính sạch'!$D79,FCSTSDV!$C$2:$C$72,0),MATCH('tính băng dính sạch'!BL$3,FCSTSDV!$D$1:$L$1,0)),0)/'tính băng dính sạch'!$E79,1)</f>
        <v>0</v>
      </c>
      <c r="BM79" s="92">
        <f t="array" ref="BM79">+ROUND(IFERROR(INDEX(FCSTSDV!$D$2:$L$72,MATCH('tính băng dính sạch'!$D79,FCSTSDV!$C$2:$C$72,0),MATCH('tính băng dính sạch'!BM$3,FCSTSDV!$D$1:$L$1,0)),0)/'tính băng dính sạch'!$E79,1)</f>
        <v>0</v>
      </c>
      <c r="BN79" s="92">
        <f t="array" ref="BN79">+ROUND(IFERROR(INDEX(FCSTSDV!$D$2:$L$72,MATCH('tính băng dính sạch'!$D79,FCSTSDV!$C$2:$C$72,0),MATCH('tính băng dính sạch'!BN$3,FCSTSDV!$D$1:$L$1,0)),0)/'tính băng dính sạch'!$E79,1)</f>
        <v>0</v>
      </c>
      <c r="BO79" s="92">
        <f t="array" ref="BO79">+ROUND(IFERROR(INDEX(FCSTSDV!$D$2:$L$72,MATCH('tính băng dính sạch'!$D79,FCSTSDV!$C$2:$C$72,0),MATCH('tính băng dính sạch'!BO$3,FCSTSDV!$D$1:$L$1,0)),0)/'tính băng dính sạch'!$E79,1)</f>
        <v>0</v>
      </c>
      <c r="BP79" s="92">
        <f t="array" ref="BP79">+ROUND(IFERROR(INDEX(FCSTSDV!$D$2:$L$72,MATCH('tính băng dính sạch'!$D79,FCSTSDV!$C$2:$C$72,0),MATCH('tính băng dính sạch'!BP$3,FCSTSDV!$D$1:$L$1,0)),0)/'tính băng dính sạch'!$E79,1)</f>
        <v>0</v>
      </c>
      <c r="BQ79" s="92">
        <f t="array" ref="BQ79">+ROUND(IFERROR(INDEX(FCSTSDV!$D$2:$L$72,MATCH('tính băng dính sạch'!$D79,FCSTSDV!$C$2:$C$72,0),MATCH('tính băng dính sạch'!BQ$3,FCSTSDV!$D$1:$L$1,0)),0)/'tính băng dính sạch'!$E79,1)</f>
        <v>0</v>
      </c>
      <c r="BR79" s="92">
        <f t="array" ref="BR79">+ROUND(IFERROR(INDEX(FCSTSDV!$D$2:$L$72,MATCH('tính băng dính sạch'!$D79,FCSTSDV!$C$2:$C$72,0),MATCH('tính băng dính sạch'!BR$3,FCSTSDV!$D$1:$L$1,0)),0)/'tính băng dính sạch'!$E79,1)</f>
        <v>0</v>
      </c>
      <c r="BS79" s="92">
        <f t="array" ref="BS79">+ROUND(IFERROR(INDEX(FCSTSDV!$D$2:$L$72,MATCH('tính băng dính sạch'!$D79,FCSTSDV!$C$2:$C$72,0),MATCH('tính băng dính sạch'!BS$3,FCSTSDV!$D$1:$L$1,0)),0)/'tính băng dính sạch'!$E79,1)</f>
        <v>0</v>
      </c>
      <c r="BT79" s="92">
        <f t="array" ref="BT79">+ROUND(IFERROR(INDEX(FCSTSDV!$D$2:$L$72,MATCH('tính băng dính sạch'!$D79,FCSTSDV!$C$2:$C$72,0),MATCH('tính băng dính sạch'!BT$3,FCSTSDV!$D$1:$L$1,0)),0)/'tính băng dính sạch'!$E79,1)</f>
        <v>0</v>
      </c>
      <c r="BU79" s="92">
        <f t="array" ref="BU79">+ROUND(IFERROR(INDEX(FCSTSDV!$D$2:$L$72,MATCH('tính băng dính sạch'!$D79,FCSTSDV!$C$2:$C$72,0),MATCH('tính băng dính sạch'!BU$3,FCSTSDV!$D$1:$L$1,0)),0)/'tính băng dính sạch'!$E79,1)</f>
        <v>0</v>
      </c>
      <c r="BV79" s="92">
        <f t="array" ref="BV79">+ROUND(IFERROR(INDEX(FCSTSDV!$D$2:$L$72,MATCH('tính băng dính sạch'!$D79,FCSTSDV!$C$2:$C$72,0),MATCH('tính băng dính sạch'!BV$3,FCSTSDV!$D$1:$L$1,0)),0)/'tính băng dính sạch'!$E79,1)</f>
        <v>0</v>
      </c>
      <c r="BW79" s="92">
        <f t="array" ref="BW79">+ROUND(IFERROR(INDEX(FCSTSDV!$D$2:$L$72,MATCH('tính băng dính sạch'!$D79,FCSTSDV!$C$2:$C$72,0),MATCH('tính băng dính sạch'!BW$3,FCSTSDV!$D$1:$L$1,0)),0)/'tính băng dính sạch'!$E79,1)</f>
        <v>0</v>
      </c>
      <c r="BX79" s="92">
        <f t="array" ref="BX79">+ROUND(IFERROR(INDEX(FCSTSDV!$D$2:$L$72,MATCH('tính băng dính sạch'!$D79,FCSTSDV!$C$2:$C$72,0),MATCH('tính băng dính sạch'!BX$3,FCSTSDV!$D$1:$L$1,0)),0)/'tính băng dính sạch'!$E79,1)</f>
        <v>0</v>
      </c>
      <c r="BY79" s="92">
        <f t="array" ref="BY79">+ROUND(IFERROR(INDEX(FCSTSDV!$D$2:$L$72,MATCH('tính băng dính sạch'!$D79,FCSTSDV!$C$2:$C$72,0),MATCH('tính băng dính sạch'!BY$3,FCSTSDV!$D$1:$L$1,0)),0)/'tính băng dính sạch'!$E79,1)</f>
        <v>0</v>
      </c>
      <c r="BZ79" s="92">
        <f t="array" ref="BZ79">+ROUND(IFERROR(INDEX(FCSTSDV!$D$2:$L$72,MATCH('tính băng dính sạch'!$D79,FCSTSDV!$C$2:$C$72,0),MATCH('tính băng dính sạch'!BZ$3,FCSTSDV!$D$1:$L$1,0)),0)/'tính băng dính sạch'!$E79,1)</f>
        <v>0</v>
      </c>
      <c r="CA79" s="92">
        <f t="array" ref="CA79">+ROUND(IFERROR(INDEX(FCSTSDV!$D$2:$L$72,MATCH('tính băng dính sạch'!$D79,FCSTSDV!$C$2:$C$72,0),MATCH('tính băng dính sạch'!CA$3,FCSTSDV!$D$1:$L$1,0)),0)/'tính băng dính sạch'!$E79,1)</f>
        <v>0</v>
      </c>
      <c r="CB79" s="92">
        <f t="array" ref="CB79">+ROUND(IFERROR(INDEX(FCSTSDV!$D$2:$L$72,MATCH('tính băng dính sạch'!$D79,FCSTSDV!$C$2:$C$72,0),MATCH('tính băng dính sạch'!CB$3,FCSTSDV!$D$1:$L$1,0)),0)/'tính băng dính sạch'!$E79,1)</f>
        <v>0</v>
      </c>
      <c r="CC79" s="92">
        <f t="array" ref="CC79">+ROUND(IFERROR(INDEX(FCSTSDV!$D$2:$L$72,MATCH('tính băng dính sạch'!$D79,FCSTSDV!$C$2:$C$72,0),MATCH('tính băng dính sạch'!CC$3,FCSTSDV!$D$1:$L$1,0)),0)/'tính băng dính sạch'!$E79,1)</f>
        <v>0</v>
      </c>
      <c r="CD79" s="92">
        <f t="array" ref="CD79">+ROUND(IFERROR(INDEX(FCSTSDV!$D$2:$L$72,MATCH('tính băng dính sạch'!$D79,FCSTSDV!$C$2:$C$72,0),MATCH('tính băng dính sạch'!CD$3,FCSTSDV!$D$1:$L$1,0)),0)/'tính băng dính sạch'!$E79,1)</f>
        <v>0</v>
      </c>
      <c r="CE79" s="92">
        <f t="array" ref="CE79">+ROUND(IFERROR(INDEX(FCSTSDV!$D$2:$L$72,MATCH('tính băng dính sạch'!$D79,FCSTSDV!$C$2:$C$72,0),MATCH('tính băng dính sạch'!CE$3,FCSTSDV!$D$1:$L$1,0)),0)/'tính băng dính sạch'!$E79,1)</f>
        <v>0</v>
      </c>
      <c r="CF79" s="92">
        <f t="array" ref="CF79">+ROUND(IFERROR(INDEX(FCSTSDV!$D$2:$L$72,MATCH('tính băng dính sạch'!$D79,FCSTSDV!$C$2:$C$72,0),MATCH('tính băng dính sạch'!CF$3,FCSTSDV!$D$1:$L$1,0)),0)/'tính băng dính sạch'!$E79,1)</f>
        <v>0</v>
      </c>
      <c r="CG79" s="92">
        <f t="array" ref="CG79">+ROUND(IFERROR(INDEX(FCSTSDV!$D$2:$L$72,MATCH('tính băng dính sạch'!$D79,FCSTSDV!$C$2:$C$72,0),MATCH('tính băng dính sạch'!CG$3,FCSTSDV!$D$1:$L$1,0)),0)/'tính băng dính sạch'!$E79,1)</f>
        <v>0</v>
      </c>
      <c r="CH79" s="92">
        <f t="array" ref="CH79">+ROUND(IFERROR(INDEX(FCSTSDV!$D$2:$L$72,MATCH('tính băng dính sạch'!$D79,FCSTSDV!$C$2:$C$72,0),MATCH('tính băng dính sạch'!CH$3,FCSTSDV!$D$1:$L$1,0)),0)/'tính băng dính sạch'!$E79,1)</f>
        <v>0</v>
      </c>
      <c r="CI79" s="92">
        <f t="array" ref="CI79">+ROUND(IFERROR(INDEX(FCSTSDV!$D$2:$L$72,MATCH('tính băng dính sạch'!$D79,FCSTSDV!$C$2:$C$72,0),MATCH('tính băng dính sạch'!CI$3,FCSTSDV!$D$1:$L$1,0)),0)/'tính băng dính sạch'!$E79,1)</f>
        <v>0</v>
      </c>
      <c r="CJ79" s="92">
        <f t="array" ref="CJ79">+ROUND(IFERROR(INDEX(FCSTSDV!$D$2:$L$72,MATCH('tính băng dính sạch'!$D79,FCSTSDV!$C$2:$C$72,0),MATCH('tính băng dính sạch'!CJ$3,FCSTSDV!$D$1:$L$1,0)),0)/'tính băng dính sạch'!$E79,1)</f>
        <v>0</v>
      </c>
      <c r="CK79" s="92">
        <f t="array" ref="CK79">+ROUND(IFERROR(INDEX(FCSTSDV!$D$2:$L$72,MATCH('tính băng dính sạch'!$D79,FCSTSDV!$C$2:$C$72,0),MATCH('tính băng dính sạch'!CK$3,FCSTSDV!$D$1:$L$1,0)),0)/'tính băng dính sạch'!$E79,1)</f>
        <v>0</v>
      </c>
      <c r="CL79" s="92">
        <f t="array" ref="CL79">+ROUND(IFERROR(INDEX(FCSTSDV!$D$2:$L$72,MATCH('tính băng dính sạch'!$D79,FCSTSDV!$C$2:$C$72,0),MATCH('tính băng dính sạch'!CL$3,FCSTSDV!$D$1:$L$1,0)),0)/'tính băng dính sạch'!$E79,1)</f>
        <v>0</v>
      </c>
      <c r="CM79" s="92">
        <f t="array" ref="CM79">+ROUND(IFERROR(INDEX(FCSTSDV!$D$2:$L$72,MATCH('tính băng dính sạch'!$D79,FCSTSDV!$C$2:$C$72,0),MATCH('tính băng dính sạch'!CM$3,FCSTSDV!$D$1:$L$1,0)),0)/'tính băng dính sạch'!$E79,1)</f>
        <v>0</v>
      </c>
      <c r="CN79" s="92">
        <f t="array" ref="CN79">+ROUND(IFERROR(INDEX(FCSTSDV!$D$2:$L$72,MATCH('tính băng dính sạch'!$D79,FCSTSDV!$C$2:$C$72,0),MATCH('tính băng dính sạch'!CN$3,FCSTSDV!$D$1:$L$1,0)),0)/'tính băng dính sạch'!$E79,1)</f>
        <v>0</v>
      </c>
      <c r="CO79" s="92">
        <f t="array" ref="CO79">+ROUND(IFERROR(INDEX(FCSTSDV!$D$2:$L$72,MATCH('tính băng dính sạch'!$D79,FCSTSDV!$C$2:$C$72,0),MATCH('tính băng dính sạch'!CO$3,FCSTSDV!$D$1:$L$1,0)),0)/'tính băng dính sạch'!$E79,1)</f>
        <v>0</v>
      </c>
      <c r="CP79" s="92">
        <f t="array" ref="CP79">+ROUND(IFERROR(INDEX(FCSTSDV!$D$2:$L$72,MATCH('tính băng dính sạch'!$D79,FCSTSDV!$C$2:$C$72,0),MATCH('tính băng dính sạch'!CP$3,FCSTSDV!$D$1:$L$1,0)),0)/'tính băng dính sạch'!$E79,1)</f>
        <v>0</v>
      </c>
      <c r="CQ79" s="92">
        <f t="array" ref="CQ79">+ROUND(IFERROR(INDEX(FCSTSDV!$D$2:$L$72,MATCH('tính băng dính sạch'!$D79,FCSTSDV!$C$2:$C$72,0),MATCH('tính băng dính sạch'!CQ$3,FCSTSDV!$D$1:$L$1,0)),0)/'tính băng dính sạch'!$E79,1)</f>
        <v>0</v>
      </c>
    </row>
    <row r="80" spans="1:95" ht="20.100000000000001" hidden="1" customHeight="1">
      <c r="A80" s="813"/>
      <c r="B80" s="795"/>
      <c r="C80" s="57" t="s">
        <v>107</v>
      </c>
      <c r="D80" s="32" t="s">
        <v>170</v>
      </c>
      <c r="E80" s="49">
        <v>6000</v>
      </c>
      <c r="F80" s="799"/>
      <c r="G80" s="799"/>
      <c r="H80" s="830"/>
      <c r="I80" s="81">
        <f>+ROUND(IFERROR(VLOOKUP(D80,FCSTSDV!$C$2:$C$72,26,0),0)/'tính băng dính sạch'!E80+0,0)</f>
        <v>0</v>
      </c>
      <c r="J80" s="85">
        <f>+IFERROR(VLOOKUP(D80,FCSTSDV!$C$2:$L$72,84,0),0)</f>
        <v>0</v>
      </c>
      <c r="K80" s="84">
        <f t="array" ref="K80">+IFERROR(INDEX(FCSTSDV!$D$2:$L$72,MATCH('tính băng dính sạch'!$D80,FCSTSDV!$C$2:$C$72,0),MATCH('tính băng dính sạch'!K$3,FCSTSDV!$D$1:$L$1,0)),0)/'tính băng dính sạch'!$E80</f>
        <v>0</v>
      </c>
      <c r="L80" s="84">
        <f t="array" ref="L80">+IFERROR(INDEX(FCSTSDV!$D$2:$L$72,MATCH('tính băng dính sạch'!$D80,FCSTSDV!$C$2:$C$72,0),MATCH('tính băng dính sạch'!L$3,FCSTSDV!$D$1:$L$1,0)),0)/'tính băng dính sạch'!$E80</f>
        <v>0</v>
      </c>
      <c r="M80" s="84">
        <f t="array" ref="M80">+IFERROR(INDEX(FCSTSDV!$D$2:$L$72,MATCH('tính băng dính sạch'!$D80,FCSTSDV!$C$2:$C$72,0),MATCH('tính băng dính sạch'!M$3,FCSTSDV!$D$1:$L$1,0)),0)/'tính băng dính sạch'!$E80</f>
        <v>0</v>
      </c>
      <c r="N80" s="84">
        <f t="array" ref="N80">+IFERROR(INDEX(FCSTSDV!$D$2:$L$72,MATCH('tính băng dính sạch'!$D80,FCSTSDV!$C$2:$C$72,0),MATCH('tính băng dính sạch'!N$3,FCSTSDV!$D$1:$L$1,0)),0)/'tính băng dính sạch'!$E80</f>
        <v>0</v>
      </c>
      <c r="O80" s="84">
        <f t="array" ref="O80">+IFERROR(INDEX(FCSTSDV!$D$2:$L$72,MATCH('tính băng dính sạch'!$D80,FCSTSDV!$C$2:$C$72,0),MATCH('tính băng dính sạch'!O$3,FCSTSDV!$D$1:$L$1,0)),0)/'tính băng dính sạch'!$E80</f>
        <v>0</v>
      </c>
      <c r="P80" s="84">
        <f t="array" ref="P80">+IFERROR(INDEX(FCSTSDV!$D$2:$L$72,MATCH('tính băng dính sạch'!$D80,FCSTSDV!$C$2:$C$72,0),MATCH('tính băng dính sạch'!P$3,FCSTSDV!$D$1:$L$1,0)),0)/'tính băng dính sạch'!$E80</f>
        <v>0</v>
      </c>
      <c r="Q80" s="84">
        <f t="array" ref="Q80">+IFERROR(INDEX(FCSTSDV!$D$2:$L$72,MATCH('tính băng dính sạch'!$D80,FCSTSDV!$C$2:$C$72,0),MATCH('tính băng dính sạch'!Q$3,FCSTSDV!$D$1:$L$1,0)),0)/'tính băng dính sạch'!$E80</f>
        <v>0</v>
      </c>
      <c r="R80" s="84">
        <f t="array" ref="R80">+IFERROR(INDEX(FCSTSDV!$D$2:$L$72,MATCH('tính băng dính sạch'!$D80,FCSTSDV!$C$2:$C$72,0),MATCH('tính băng dính sạch'!R$3,FCSTSDV!$D$1:$L$1,0)),0)/'tính băng dính sạch'!$E80</f>
        <v>0</v>
      </c>
      <c r="S80" s="84">
        <f t="array" ref="S80">+IFERROR(INDEX(FCSTSDV!$D$2:$L$72,MATCH('tính băng dính sạch'!$D80,FCSTSDV!$C$2:$C$72,0),MATCH('tính băng dính sạch'!S$3,FCSTSDV!$D$1:$L$1,0)),0)/'tính băng dính sạch'!$E80</f>
        <v>0</v>
      </c>
      <c r="T80" s="84">
        <f t="array" ref="T80">+IFERROR(INDEX(FCSTSDV!$D$2:$L$72,MATCH('tính băng dính sạch'!$D80,FCSTSDV!$C$2:$C$72,0),MATCH('tính băng dính sạch'!T$3,FCSTSDV!$D$1:$L$1,0)),0)/'tính băng dính sạch'!$E80</f>
        <v>0</v>
      </c>
      <c r="U80" s="84">
        <f t="array" ref="U80">+IFERROR(INDEX(FCSTSDV!$D$2:$L$72,MATCH('tính băng dính sạch'!$D80,FCSTSDV!$C$2:$C$72,0),MATCH('tính băng dính sạch'!U$3,FCSTSDV!$D$1:$L$1,0)),0)/'tính băng dính sạch'!$E80</f>
        <v>0</v>
      </c>
      <c r="V80" s="101">
        <f t="array" ref="V80">+IFERROR(INDEX(FCSTSDV!$D$2:$L$72,MATCH('tính băng dính sạch'!$D80,FCSTSDV!$C$2:$C$72,0),MATCH('tính băng dính sạch'!V$3,FCSTSDV!$D$1:$L$1,0)),0)/'tính băng dính sạch'!$E80</f>
        <v>0</v>
      </c>
      <c r="W80" s="92">
        <f t="array" ref="W80">+IFERROR(INDEX(FCSTSDV!$D$2:$L$72,MATCH('tính băng dính sạch'!$D80,FCSTSDV!$C$2:$C$72,0),MATCH('tính băng dính sạch'!W$3,FCSTSDV!$D$1:$L$1,0)),0)/'tính băng dính sạch'!$E80</f>
        <v>0</v>
      </c>
      <c r="X80" s="102">
        <f t="array" ref="X80">+IFERROR(INDEX(FCSTSDV!$D$2:$L$72,MATCH('tính băng dính sạch'!$D80,FCSTSDV!$C$2:$C$72,0),MATCH('tính băng dính sạch'!X$3,FCSTSDV!$D$1:$L$1,0)),0)/'tính băng dính sạch'!$E80</f>
        <v>0</v>
      </c>
      <c r="Y80" s="102">
        <f t="array" ref="Y80">+IFERROR(INDEX(FCSTSDV!$D$2:$L$72,MATCH('tính băng dính sạch'!$D80,FCSTSDV!$C$2:$C$72,0),MATCH('tính băng dính sạch'!Y$3,FCSTSDV!$D$1:$L$1,0)),0)/'tính băng dính sạch'!$E80</f>
        <v>0</v>
      </c>
      <c r="Z80" s="102">
        <f t="array" ref="Z80">+IFERROR(INDEX(FCSTSDV!$D$2:$L$72,MATCH('tính băng dính sạch'!$D80,FCSTSDV!$C$2:$C$72,0),MATCH('tính băng dính sạch'!Z$3,FCSTSDV!$D$1:$L$1,0)),0)/'tính băng dính sạch'!$E80</f>
        <v>0</v>
      </c>
      <c r="AA80" s="102">
        <f t="array" ref="AA80">+IFERROR(INDEX(FCSTSDV!$D$2:$L$72,MATCH('tính băng dính sạch'!$D80,FCSTSDV!$C$2:$C$72,0),MATCH('tính băng dính sạch'!AA$3,FCSTSDV!$D$1:$L$1,0)),0)/'tính băng dính sạch'!$E80</f>
        <v>0</v>
      </c>
      <c r="AB80" s="102">
        <f t="array" ref="AB80">+IFERROR(INDEX(FCSTSDV!$D$2:$L$72,MATCH('tính băng dính sạch'!$D80,FCSTSDV!$C$2:$C$72,0),MATCH('tính băng dính sạch'!AB$3,FCSTSDV!$D$1:$L$1,0)),0)/'tính băng dính sạch'!$E80</f>
        <v>0</v>
      </c>
      <c r="AC80" s="102">
        <f t="array" ref="AC80">+IFERROR(INDEX(FCSTSDV!$D$2:$L$72,MATCH('tính băng dính sạch'!$D80,FCSTSDV!$C$2:$C$72,0),MATCH('tính băng dính sạch'!AC$3,FCSTSDV!$D$1:$L$1,0)),0)/'tính băng dính sạch'!$E80</f>
        <v>0</v>
      </c>
      <c r="AD80" s="102">
        <f t="array" ref="AD80">+IFERROR(INDEX(FCSTSDV!$D$2:$L$72,MATCH('tính băng dính sạch'!$D80,FCSTSDV!$C$2:$C$72,0),MATCH('tính băng dính sạch'!AD$3,FCSTSDV!$D$1:$L$1,0)),0)/'tính băng dính sạch'!$E80</f>
        <v>0</v>
      </c>
      <c r="AE80" s="102">
        <f t="array" ref="AE80">+IFERROR(INDEX(FCSTSDV!$D$2:$L$72,MATCH('tính băng dính sạch'!$D80,FCSTSDV!$C$2:$C$72,0),MATCH('tính băng dính sạch'!AE$3,FCSTSDV!$D$1:$L$1,0)),0)/'tính băng dính sạch'!$E80</f>
        <v>0</v>
      </c>
      <c r="AF80" s="92">
        <f>+IFERROR(INDEX(FCSTSDV!$D$2:$L$72,MATCH('tính băng dính sạch'!$D80,FCSTSDV!$C$2:$C$72,0),MATCH('tính băng dính sạch'!AF$3,FCSTSDV!$D$1:$L$1,0))/'tính băng dính sạch'!$E80,0)</f>
        <v>0</v>
      </c>
      <c r="AG80" s="92">
        <f>+IFERROR(INDEX(FCSTSDV!$D$2:$L$72,MATCH('tính băng dính sạch'!$D80,FCSTSDV!$C$2:$C$72,0),MATCH('tính băng dính sạch'!AG$3,FCSTSDV!$D$1:$L$1,0))/'tính băng dính sạch'!$E80,0)</f>
        <v>0</v>
      </c>
      <c r="AH80" s="92">
        <f>+IFERROR(INDEX(FCSTSDV!$D$2:$L$72,MATCH('tính băng dính sạch'!$D80,FCSTSDV!$C$2:$C$72,0),MATCH('tính băng dính sạch'!AH$3,FCSTSDV!$D$1:$L$1,0))/'tính băng dính sạch'!$E80,0)</f>
        <v>0</v>
      </c>
      <c r="AI80" s="92">
        <f>+IFERROR(INDEX(FCSTSDV!$D$2:$L$72,MATCH('tính băng dính sạch'!$D80,FCSTSDV!$C$2:$C$72,0),MATCH('tính băng dính sạch'!AI$3,FCSTSDV!$D$1:$L$1,0))/'tính băng dính sạch'!$E80,0)</f>
        <v>0</v>
      </c>
      <c r="AJ80" s="92">
        <f>+IFERROR(INDEX(FCSTSDV!$D$2:$L$72,MATCH('tính băng dính sạch'!$D80,FCSTSDV!$C$2:$C$72,0),MATCH('tính băng dính sạch'!AJ$3,FCSTSDV!$D$1:$L$1,0))/'tính băng dính sạch'!$E80,0)</f>
        <v>0</v>
      </c>
      <c r="AK80" s="92">
        <f>+IFERROR(INDEX(FCSTSDV!$D$2:$L$72,MATCH('tính băng dính sạch'!$D80,FCSTSDV!$C$2:$C$72,0),MATCH('tính băng dính sạch'!AK$3,FCSTSDV!$D$1:$L$1,0))/'tính băng dính sạch'!$E80,0)</f>
        <v>0</v>
      </c>
      <c r="AL80" s="92">
        <f>+IFERROR(INDEX(FCSTSDV!$D$2:$L$72,MATCH('tính băng dính sạch'!$D80,FCSTSDV!$C$2:$C$72,0),MATCH('tính băng dính sạch'!AL$3,FCSTSDV!$D$1:$L$1,0))/'tính băng dính sạch'!$E80,0)</f>
        <v>0</v>
      </c>
      <c r="AM80" s="92">
        <f>+IFERROR(INDEX(FCSTSDV!$D$2:$L$72,MATCH('tính băng dính sạch'!$D80,FCSTSDV!$C$2:$C$72,0),MATCH('tính băng dính sạch'!AM$3,FCSTSDV!$D$1:$L$1,0))/'tính băng dính sạch'!$E80,0)</f>
        <v>0</v>
      </c>
      <c r="AN80" s="92">
        <f>+IFERROR(INDEX(FCSTSDV!$D$2:$L$72,MATCH('tính băng dính sạch'!$D80,FCSTSDV!$C$2:$C$72,0),MATCH('tính băng dính sạch'!AN$3,FCSTSDV!$D$1:$L$1,0))/'tính băng dính sạch'!$E80,0)</f>
        <v>0</v>
      </c>
      <c r="AO80" s="92">
        <f>+IFERROR(INDEX(FCSTSDV!$D$2:$L$72,MATCH('tính băng dính sạch'!$D80,FCSTSDV!$C$2:$C$72,0),MATCH('tính băng dính sạch'!AO$3,FCSTSDV!$D$1:$L$1,0))/'tính băng dính sạch'!$E80,0)</f>
        <v>0</v>
      </c>
      <c r="AP80" s="92">
        <f>+IFERROR(INDEX(FCSTSDV!$D$2:$L$72,MATCH('tính băng dính sạch'!$D80,FCSTSDV!$C$2:$C$72,0),MATCH('tính băng dính sạch'!AP$3,FCSTSDV!$D$1:$L$1,0))/'tính băng dính sạch'!$E80,0)</f>
        <v>0</v>
      </c>
      <c r="AQ80" s="92">
        <f>+IFERROR(INDEX(FCSTSDV!$D$2:$L$72,MATCH('tính băng dính sạch'!$D80,FCSTSDV!$C$2:$C$72,0),MATCH('tính băng dính sạch'!AQ$3,FCSTSDV!$D$1:$L$1,0))/'tính băng dính sạch'!$E80,0)</f>
        <v>0</v>
      </c>
      <c r="AR80" s="92">
        <f>+IFERROR(INDEX(FCSTSDV!$D$2:$L$72,MATCH('tính băng dính sạch'!$D80,FCSTSDV!$C$2:$C$72,0),MATCH('tính băng dính sạch'!AR$3,FCSTSDV!$D$1:$L$1,0))/'tính băng dính sạch'!$E80,0)</f>
        <v>0</v>
      </c>
      <c r="AS80" s="92">
        <f>+IFERROR(INDEX(FCSTSDV!$D$2:$L$72,MATCH('tính băng dính sạch'!$D80,FCSTSDV!$C$2:$C$72,0),MATCH('tính băng dính sạch'!AS$3,FCSTSDV!$D$1:$L$1,0))/'tính băng dính sạch'!$E80,0)</f>
        <v>0</v>
      </c>
      <c r="AT80" s="92">
        <f>+IFERROR(INDEX(FCSTSDV!$D$2:$L$72,MATCH('tính băng dính sạch'!$D80,FCSTSDV!$C$2:$C$72,0),MATCH('tính băng dính sạch'!AT$3,FCSTSDV!$D$1:$L$1,0))/'tính băng dính sạch'!$E80,0)</f>
        <v>0</v>
      </c>
      <c r="AU80" s="92">
        <f>+IFERROR(INDEX(FCSTSDV!$D$2:$L$72,MATCH('tính băng dính sạch'!$D80,FCSTSDV!$C$2:$C$72,0),MATCH('tính băng dính sạch'!AU$3,FCSTSDV!$D$1:$L$1,0))/'tính băng dính sạch'!$E80,0)</f>
        <v>0</v>
      </c>
      <c r="AV80" s="92">
        <f>+IFERROR(INDEX(FCSTSDV!$D$2:$L$72,MATCH('tính băng dính sạch'!$D80,FCSTSDV!$C$2:$C$72,0),MATCH('tính băng dính sạch'!AV$3,FCSTSDV!$D$1:$L$1,0))/'tính băng dính sạch'!$E80,0)</f>
        <v>0</v>
      </c>
      <c r="AW80" s="92">
        <f>+IFERROR(INDEX(FCSTSDV!$D$2:$L$72,MATCH('tính băng dính sạch'!$D80,FCSTSDV!$C$2:$C$72,0),MATCH('tính băng dính sạch'!AW$3,FCSTSDV!$D$1:$L$1,0))/'tính băng dính sạch'!$E80,0)</f>
        <v>0</v>
      </c>
      <c r="AX80" s="92">
        <f>+IFERROR(INDEX(FCSTSDV!$D$2:$L$72,MATCH('tính băng dính sạch'!$D80,FCSTSDV!$C$2:$C$72,0),MATCH('tính băng dính sạch'!AX$3,FCSTSDV!$D$1:$L$1,0))/'tính băng dính sạch'!$E80,0)</f>
        <v>0</v>
      </c>
      <c r="AY80" s="92">
        <f>+IFERROR(INDEX(FCSTSDV!$D$2:$L$72,MATCH('tính băng dính sạch'!$D80,FCSTSDV!$C$2:$C$72,0),MATCH('tính băng dính sạch'!AY$3,FCSTSDV!$D$1:$L$1,0))/'tính băng dính sạch'!$E80,0)</f>
        <v>0</v>
      </c>
      <c r="AZ80" s="92">
        <f>+IFERROR(INDEX(FCSTSDV!$D$2:$L$72,MATCH('tính băng dính sạch'!$D80,FCSTSDV!$C$2:$C$72,0),MATCH('tính băng dính sạch'!AZ$3,FCSTSDV!$D$1:$L$1,0))/'tính băng dính sạch'!$E80,0)</f>
        <v>0</v>
      </c>
      <c r="BA80" s="92">
        <f>+IFERROR(INDEX(FCSTSDV!$D$2:$L$72,MATCH('tính băng dính sạch'!$D80,FCSTSDV!$C$2:$C$72,0),MATCH('tính băng dính sạch'!BA$3,FCSTSDV!$D$1:$L$1,0))/'tính băng dính sạch'!$E80,0)</f>
        <v>0</v>
      </c>
      <c r="BB80" s="92">
        <f>+IFERROR(INDEX(FCSTSDV!$D$2:$L$72,MATCH('tính băng dính sạch'!$D80,FCSTSDV!$C$2:$C$72,0),MATCH('tính băng dính sạch'!BB$3,FCSTSDV!$D$1:$L$1,0))/'tính băng dính sạch'!$E80,0)</f>
        <v>0</v>
      </c>
      <c r="BC80" s="92">
        <f>+IFERROR(INDEX(FCSTSDV!$D$2:$L$72,MATCH('tính băng dính sạch'!$D80,FCSTSDV!$C$2:$C$72,0),MATCH('tính băng dính sạch'!BC$3,FCSTSDV!$D$1:$L$1,0))/'tính băng dính sạch'!$E80,0)</f>
        <v>0</v>
      </c>
      <c r="BD80" s="92">
        <f>+IFERROR(INDEX(FCSTSDV!$D$2:$L$72,MATCH('tính băng dính sạch'!$D80,FCSTSDV!$C$2:$C$72,0),MATCH('tính băng dính sạch'!BD$3,FCSTSDV!$D$1:$L$1,0))/'tính băng dính sạch'!$E80,0)</f>
        <v>0</v>
      </c>
      <c r="BE80" s="92">
        <f>+IFERROR(INDEX(FCSTSDV!$D$2:$L$72,MATCH('tính băng dính sạch'!$D80,FCSTSDV!$C$2:$C$72,0),MATCH('tính băng dính sạch'!BE$3,FCSTSDV!$D$1:$L$1,0))/'tính băng dính sạch'!$E80,0)</f>
        <v>0</v>
      </c>
      <c r="BF80" s="92">
        <f>+IFERROR(INDEX(FCSTSDV!$D$2:$L$72,MATCH('tính băng dính sạch'!$D80,FCSTSDV!$C$2:$C$72,0),MATCH('tính băng dính sạch'!BF$3,FCSTSDV!$D$1:$L$1,0))/'tính băng dính sạch'!$E80,0)</f>
        <v>0</v>
      </c>
      <c r="BG80" s="92">
        <f>+IFERROR(INDEX(FCSTSDV!$D$2:$L$72,MATCH('tính băng dính sạch'!$D80,FCSTSDV!$C$2:$C$72,0),MATCH('tính băng dính sạch'!BG$3,FCSTSDV!$D$1:$L$1,0))/'tính băng dính sạch'!$E80,0)</f>
        <v>0</v>
      </c>
      <c r="BH80" s="92">
        <f>+IFERROR(INDEX(FCSTSDV!$D$2:$L$72,MATCH('tính băng dính sạch'!$D80,FCSTSDV!$C$2:$C$72,0),MATCH('tính băng dính sạch'!BH$3,FCSTSDV!$D$1:$L$1,0))/'tính băng dính sạch'!$E80,0)</f>
        <v>0</v>
      </c>
      <c r="BI80" s="92">
        <f>+IFERROR(INDEX(FCSTSDV!$D$2:$L$72,MATCH('tính băng dính sạch'!$D80,FCSTSDV!$C$2:$C$72,0),MATCH('tính băng dính sạch'!BI$3,FCSTSDV!$D$1:$L$1,0))/'tính băng dính sạch'!$E80,0)</f>
        <v>0</v>
      </c>
      <c r="BJ80" s="92">
        <f>+IFERROR(INDEX(FCSTSDV!$D$2:$L$72,MATCH('tính băng dính sạch'!$D80,FCSTSDV!$C$2:$C$72,0),MATCH('tính băng dính sạch'!BJ$3,FCSTSDV!$D$1:$L$1,0))/'tính băng dính sạch'!$E80,0)</f>
        <v>0</v>
      </c>
      <c r="BK80" s="92">
        <f>+IFERROR(INDEX(FCSTSDV!$D$2:$L$72,MATCH('tính băng dính sạch'!$D80,FCSTSDV!$C$2:$C$72,0),MATCH('tính băng dính sạch'!BK$3,FCSTSDV!$D$1:$L$1,0))/'tính băng dính sạch'!$E80,0)</f>
        <v>0</v>
      </c>
      <c r="BL80" s="92">
        <f>+IFERROR(INDEX(FCSTSDV!$D$2:$L$72,MATCH('tính băng dính sạch'!$D80,FCSTSDV!$C$2:$C$72,0),MATCH('tính băng dính sạch'!BL$3,FCSTSDV!$D$1:$L$1,0))/'tính băng dính sạch'!$E80,0)</f>
        <v>0</v>
      </c>
      <c r="BM80" s="92">
        <f>+IFERROR(INDEX(FCSTSDV!$D$2:$L$72,MATCH('tính băng dính sạch'!$D80,FCSTSDV!$C$2:$C$72,0),MATCH('tính băng dính sạch'!BM$3,FCSTSDV!$D$1:$L$1,0))/'tính băng dính sạch'!$E80,0)</f>
        <v>0</v>
      </c>
      <c r="BN80" s="92">
        <f>+IFERROR(INDEX(FCSTSDV!$D$2:$L$72,MATCH('tính băng dính sạch'!$D80,FCSTSDV!$C$2:$C$72,0),MATCH('tính băng dính sạch'!BN$3,FCSTSDV!$D$1:$L$1,0))/'tính băng dính sạch'!$E80,0)</f>
        <v>0</v>
      </c>
      <c r="BO80" s="92">
        <f>+IFERROR(INDEX(FCSTSDV!$D$2:$L$72,MATCH('tính băng dính sạch'!$D80,FCSTSDV!$C$2:$C$72,0),MATCH('tính băng dính sạch'!BO$3,FCSTSDV!$D$1:$L$1,0))/'tính băng dính sạch'!$E80,0)</f>
        <v>0</v>
      </c>
      <c r="BP80" s="92">
        <f>+IFERROR(INDEX(FCSTSDV!$D$2:$L$72,MATCH('tính băng dính sạch'!$D80,FCSTSDV!$C$2:$C$72,0),MATCH('tính băng dính sạch'!BP$3,FCSTSDV!$D$1:$L$1,0))/'tính băng dính sạch'!$E80,0)</f>
        <v>0</v>
      </c>
      <c r="BQ80" s="92">
        <f>+IFERROR(INDEX(FCSTSDV!$D$2:$L$72,MATCH('tính băng dính sạch'!$D80,FCSTSDV!$C$2:$C$72,0),MATCH('tính băng dính sạch'!BQ$3,FCSTSDV!$D$1:$L$1,0))/'tính băng dính sạch'!$E80,0)</f>
        <v>0</v>
      </c>
      <c r="BR80" s="92">
        <f>+IFERROR(INDEX(FCSTSDV!$D$2:$L$72,MATCH('tính băng dính sạch'!$D80,FCSTSDV!$C$2:$C$72,0),MATCH('tính băng dính sạch'!BR$3,FCSTSDV!$D$1:$L$1,0))/'tính băng dính sạch'!$E80,0)</f>
        <v>0</v>
      </c>
      <c r="BS80" s="92">
        <f>+IFERROR(INDEX(FCSTSDV!$D$2:$L$72,MATCH('tính băng dính sạch'!$D80,FCSTSDV!$C$2:$C$72,0),MATCH('tính băng dính sạch'!BS$3,FCSTSDV!$D$1:$L$1,0))/'tính băng dính sạch'!$E80,0)</f>
        <v>0</v>
      </c>
      <c r="BT80" s="92">
        <f>+IFERROR(INDEX(FCSTSDV!$D$2:$L$72,MATCH('tính băng dính sạch'!$D80,FCSTSDV!$C$2:$C$72,0),MATCH('tính băng dính sạch'!BT$3,FCSTSDV!$D$1:$L$1,0))/'tính băng dính sạch'!$E80,0)</f>
        <v>0</v>
      </c>
      <c r="BU80" s="92">
        <f>+IFERROR(INDEX(FCSTSDV!$D$2:$L$72,MATCH('tính băng dính sạch'!$D80,FCSTSDV!$C$2:$C$72,0),MATCH('tính băng dính sạch'!BU$3,FCSTSDV!$D$1:$L$1,0))/'tính băng dính sạch'!$E80,0)</f>
        <v>0</v>
      </c>
      <c r="BV80" s="92">
        <f>+IFERROR(INDEX(FCSTSDV!$D$2:$L$72,MATCH('tính băng dính sạch'!$D80,FCSTSDV!$C$2:$C$72,0),MATCH('tính băng dính sạch'!BV$3,FCSTSDV!$D$1:$L$1,0))/'tính băng dính sạch'!$E80,0)</f>
        <v>0</v>
      </c>
      <c r="BW80" s="92">
        <f>+IFERROR(INDEX(FCSTSDV!$D$2:$L$72,MATCH('tính băng dính sạch'!$D80,FCSTSDV!$C$2:$C$72,0),MATCH('tính băng dính sạch'!BW$3,FCSTSDV!$D$1:$L$1,0))/'tính băng dính sạch'!$E80,0)</f>
        <v>0</v>
      </c>
      <c r="BX80" s="92">
        <f>+IFERROR(INDEX(FCSTSDV!$D$2:$L$72,MATCH('tính băng dính sạch'!$D80,FCSTSDV!$C$2:$C$72,0),MATCH('tính băng dính sạch'!BX$3,FCSTSDV!$D$1:$L$1,0))/'tính băng dính sạch'!$E80,0)</f>
        <v>0</v>
      </c>
      <c r="BY80" s="92">
        <f>+IFERROR(INDEX(FCSTSDV!$D$2:$L$72,MATCH('tính băng dính sạch'!$D80,FCSTSDV!$C$2:$C$72,0),MATCH('tính băng dính sạch'!BY$3,FCSTSDV!$D$1:$L$1,0))/'tính băng dính sạch'!$E80,0)</f>
        <v>0</v>
      </c>
      <c r="BZ80" s="92">
        <f>+IFERROR(INDEX(FCSTSDV!$D$2:$L$72,MATCH('tính băng dính sạch'!$D80,FCSTSDV!$C$2:$C$72,0),MATCH('tính băng dính sạch'!BZ$3,FCSTSDV!$D$1:$L$1,0))/'tính băng dính sạch'!$E80,0)</f>
        <v>0</v>
      </c>
      <c r="CA80" s="92">
        <f>+IFERROR(INDEX(FCSTSDV!$D$2:$L$72,MATCH('tính băng dính sạch'!$D80,FCSTSDV!$C$2:$C$72,0),MATCH('tính băng dính sạch'!CA$3,FCSTSDV!$D$1:$L$1,0))/'tính băng dính sạch'!$E80,0)</f>
        <v>0</v>
      </c>
      <c r="CB80" s="92">
        <f>+IFERROR(INDEX(FCSTSDV!$D$2:$L$72,MATCH('tính băng dính sạch'!$D80,FCSTSDV!$C$2:$C$72,0),MATCH('tính băng dính sạch'!CB$3,FCSTSDV!$D$1:$L$1,0))/'tính băng dính sạch'!$E80,0)</f>
        <v>0</v>
      </c>
      <c r="CC80" s="92">
        <f>+IFERROR(INDEX(FCSTSDV!$D$2:$L$72,MATCH('tính băng dính sạch'!$D80,FCSTSDV!$C$2:$C$72,0),MATCH('tính băng dính sạch'!CC$3,FCSTSDV!$D$1:$L$1,0))/'tính băng dính sạch'!$E80,0)</f>
        <v>0</v>
      </c>
      <c r="CD80" s="92">
        <f>+IFERROR(INDEX(FCSTSDV!$D$2:$L$72,MATCH('tính băng dính sạch'!$D80,FCSTSDV!$C$2:$C$72,0),MATCH('tính băng dính sạch'!CD$3,FCSTSDV!$D$1:$L$1,0))/'tính băng dính sạch'!$E80,0)</f>
        <v>0</v>
      </c>
      <c r="CE80" s="92">
        <f>+IFERROR(INDEX(FCSTSDV!$D$2:$L$72,MATCH('tính băng dính sạch'!$D80,FCSTSDV!$C$2:$C$72,0),MATCH('tính băng dính sạch'!CE$3,FCSTSDV!$D$1:$L$1,0))/'tính băng dính sạch'!$E80,0)</f>
        <v>0</v>
      </c>
      <c r="CF80" s="92">
        <f>+IFERROR(INDEX(FCSTSDV!$D$2:$L$72,MATCH('tính băng dính sạch'!$D80,FCSTSDV!$C$2:$C$72,0),MATCH('tính băng dính sạch'!CF$3,FCSTSDV!$D$1:$L$1,0))/'tính băng dính sạch'!$E80,0)</f>
        <v>0</v>
      </c>
      <c r="CG80" s="92">
        <f>+IFERROR(INDEX(FCSTSDV!$D$2:$L$72,MATCH('tính băng dính sạch'!$D80,FCSTSDV!$C$2:$C$72,0),MATCH('tính băng dính sạch'!CG$3,FCSTSDV!$D$1:$L$1,0))/'tính băng dính sạch'!$E80,0)</f>
        <v>0</v>
      </c>
      <c r="CH80" s="92">
        <f>+IFERROR(INDEX(FCSTSDV!$D$2:$L$72,MATCH('tính băng dính sạch'!$D80,FCSTSDV!$C$2:$C$72,0),MATCH('tính băng dính sạch'!CH$3,FCSTSDV!$D$1:$L$1,0))/'tính băng dính sạch'!$E80,0)</f>
        <v>0</v>
      </c>
      <c r="CI80" s="92">
        <f>+IFERROR(INDEX(FCSTSDV!$D$2:$L$72,MATCH('tính băng dính sạch'!$D80,FCSTSDV!$C$2:$C$72,0),MATCH('tính băng dính sạch'!CI$3,FCSTSDV!$D$1:$L$1,0))/'tính băng dính sạch'!$E80,0)</f>
        <v>0</v>
      </c>
      <c r="CJ80" s="92">
        <f>+IFERROR(INDEX(FCSTSDV!$D$2:$L$72,MATCH('tính băng dính sạch'!$D80,FCSTSDV!$C$2:$C$72,0),MATCH('tính băng dính sạch'!CJ$3,FCSTSDV!$D$1:$L$1,0))/'tính băng dính sạch'!$E80,0)</f>
        <v>0</v>
      </c>
      <c r="CK80" s="92">
        <f>+IFERROR(INDEX(FCSTSDV!$D$2:$L$72,MATCH('tính băng dính sạch'!$D80,FCSTSDV!$C$2:$C$72,0),MATCH('tính băng dính sạch'!CK$3,FCSTSDV!$D$1:$L$1,0))/'tính băng dính sạch'!$E80,0)</f>
        <v>0</v>
      </c>
      <c r="CL80" s="92">
        <f>+IFERROR(INDEX(FCSTSDV!$D$2:$L$72,MATCH('tính băng dính sạch'!$D80,FCSTSDV!$C$2:$C$72,0),MATCH('tính băng dính sạch'!CL$3,FCSTSDV!$D$1:$L$1,0))/'tính băng dính sạch'!$E80,0)</f>
        <v>0</v>
      </c>
      <c r="CM80" s="92">
        <f>+IFERROR(INDEX(FCSTSDV!$D$2:$L$72,MATCH('tính băng dính sạch'!$D80,FCSTSDV!$C$2:$C$72,0),MATCH('tính băng dính sạch'!CM$3,FCSTSDV!$D$1:$L$1,0))/'tính băng dính sạch'!$E80,0)</f>
        <v>0</v>
      </c>
      <c r="CN80" s="92">
        <f>+IFERROR(INDEX(FCSTSDV!$D$2:$L$72,MATCH('tính băng dính sạch'!$D80,FCSTSDV!$C$2:$C$72,0),MATCH('tính băng dính sạch'!CN$3,FCSTSDV!$D$1:$L$1,0))/'tính băng dính sạch'!$E80,0)</f>
        <v>0</v>
      </c>
      <c r="CO80" s="92">
        <f>+IFERROR(INDEX(FCSTSDV!$D$2:$L$72,MATCH('tính băng dính sạch'!$D80,FCSTSDV!$C$2:$C$72,0),MATCH('tính băng dính sạch'!CO$3,FCSTSDV!$D$1:$L$1,0))/'tính băng dính sạch'!$E80,0)</f>
        <v>0</v>
      </c>
      <c r="CP80" s="92">
        <f>+IFERROR(INDEX(FCSTSDV!$D$2:$L$72,MATCH('tính băng dính sạch'!$D80,FCSTSDV!$C$2:$C$72,0),MATCH('tính băng dính sạch'!CP$3,FCSTSDV!$D$1:$L$1,0))/'tính băng dính sạch'!$E80,0)</f>
        <v>0</v>
      </c>
      <c r="CQ80" s="92">
        <f>+IFERROR(INDEX(FCSTSDV!$D$2:$L$72,MATCH('tính băng dính sạch'!$D80,FCSTSDV!$C$2:$C$72,0),MATCH('tính băng dính sạch'!CQ$3,FCSTSDV!$D$1:$L$1,0))/'tính băng dính sạch'!$E80,0)</f>
        <v>0</v>
      </c>
    </row>
    <row r="81" spans="1:95" ht="20.100000000000001" hidden="1" customHeight="1">
      <c r="A81" s="813"/>
      <c r="B81" s="795"/>
      <c r="C81" s="57" t="s">
        <v>107</v>
      </c>
      <c r="D81" s="32" t="s">
        <v>171</v>
      </c>
      <c r="E81" s="49">
        <v>6000</v>
      </c>
      <c r="F81" s="799"/>
      <c r="G81" s="799"/>
      <c r="H81" s="830"/>
      <c r="I81" s="81">
        <v>25</v>
      </c>
      <c r="J81" s="85">
        <f>+IFERROR(VLOOKUP(D81,FCSTSDV!$C$2:$L$72,84,0),0)</f>
        <v>0</v>
      </c>
      <c r="K81" s="84">
        <f t="array" ref="K81">+IFERROR(INDEX(FCSTSDV!$D$2:$L$72,MATCH('tính băng dính sạch'!$D81,FCSTSDV!$C$2:$C$72,0),MATCH('tính băng dính sạch'!K$3,FCSTSDV!$D$1:$L$1,0)),0)/'tính băng dính sạch'!$E81</f>
        <v>0</v>
      </c>
      <c r="L81" s="84">
        <f t="array" ref="L81">+IFERROR(INDEX(FCSTSDV!$D$2:$L$72,MATCH('tính băng dính sạch'!$D81,FCSTSDV!$C$2:$C$72,0),MATCH('tính băng dính sạch'!L$3,FCSTSDV!$D$1:$L$1,0)),0)/'tính băng dính sạch'!$E81</f>
        <v>0</v>
      </c>
      <c r="M81" s="84">
        <f t="array" ref="M81">+IFERROR(INDEX(FCSTSDV!$D$2:$L$72,MATCH('tính băng dính sạch'!$D81,FCSTSDV!$C$2:$C$72,0),MATCH('tính băng dính sạch'!M$3,FCSTSDV!$D$1:$L$1,0)),0)/'tính băng dính sạch'!$E81</f>
        <v>0</v>
      </c>
      <c r="N81" s="84">
        <f t="array" ref="N81">+IFERROR(INDEX(FCSTSDV!$D$2:$L$72,MATCH('tính băng dính sạch'!$D81,FCSTSDV!$C$2:$C$72,0),MATCH('tính băng dính sạch'!N$3,FCSTSDV!$D$1:$L$1,0)),0)/'tính băng dính sạch'!$E81</f>
        <v>0</v>
      </c>
      <c r="O81" s="84">
        <f t="array" ref="O81">+IFERROR(INDEX(FCSTSDV!$D$2:$L$72,MATCH('tính băng dính sạch'!$D81,FCSTSDV!$C$2:$C$72,0),MATCH('tính băng dính sạch'!O$3,FCSTSDV!$D$1:$L$1,0)),0)/'tính băng dính sạch'!$E81</f>
        <v>0</v>
      </c>
      <c r="P81" s="84">
        <f t="array" ref="P81">+IFERROR(INDEX(FCSTSDV!$D$2:$L$72,MATCH('tính băng dính sạch'!$D81,FCSTSDV!$C$2:$C$72,0),MATCH('tính băng dính sạch'!P$3,FCSTSDV!$D$1:$L$1,0)),0)/'tính băng dính sạch'!$E81</f>
        <v>0</v>
      </c>
      <c r="Q81" s="84">
        <f t="array" ref="Q81">+IFERROR(INDEX(FCSTSDV!$D$2:$L$72,MATCH('tính băng dính sạch'!$D81,FCSTSDV!$C$2:$C$72,0),MATCH('tính băng dính sạch'!Q$3,FCSTSDV!$D$1:$L$1,0)),0)/'tính băng dính sạch'!$E81</f>
        <v>0</v>
      </c>
      <c r="R81" s="84">
        <f t="array" ref="R81">+IFERROR(INDEX(FCSTSDV!$D$2:$L$72,MATCH('tính băng dính sạch'!$D81,FCSTSDV!$C$2:$C$72,0),MATCH('tính băng dính sạch'!R$3,FCSTSDV!$D$1:$L$1,0)),0)/'tính băng dính sạch'!$E81</f>
        <v>0</v>
      </c>
      <c r="S81" s="84">
        <f t="array" ref="S81">+IFERROR(INDEX(FCSTSDV!$D$2:$L$72,MATCH('tính băng dính sạch'!$D81,FCSTSDV!$C$2:$C$72,0),MATCH('tính băng dính sạch'!S$3,FCSTSDV!$D$1:$L$1,0)),0)/'tính băng dính sạch'!$E81</f>
        <v>0</v>
      </c>
      <c r="T81" s="84">
        <f t="array" ref="T81">+IFERROR(INDEX(FCSTSDV!$D$2:$L$72,MATCH('tính băng dính sạch'!$D81,FCSTSDV!$C$2:$C$72,0),MATCH('tính băng dính sạch'!T$3,FCSTSDV!$D$1:$L$1,0)),0)/'tính băng dính sạch'!$E81</f>
        <v>0</v>
      </c>
      <c r="U81" s="84">
        <f t="array" ref="U81">+IFERROR(INDEX(FCSTSDV!$D$2:$L$72,MATCH('tính băng dính sạch'!$D81,FCSTSDV!$C$2:$C$72,0),MATCH('tính băng dính sạch'!U$3,FCSTSDV!$D$1:$L$1,0)),0)/'tính băng dính sạch'!$E81</f>
        <v>0</v>
      </c>
      <c r="V81" s="101">
        <f t="array" ref="V81">+IFERROR(INDEX(FCSTSDV!$D$2:$L$72,MATCH('tính băng dính sạch'!$D81,FCSTSDV!$C$2:$C$72,0),MATCH('tính băng dính sạch'!V$3,FCSTSDV!$D$1:$L$1,0)),0)/'tính băng dính sạch'!$E81</f>
        <v>0</v>
      </c>
      <c r="W81" s="92">
        <f t="array" ref="W81">+IFERROR(INDEX(FCSTSDV!$D$2:$L$72,MATCH('tính băng dính sạch'!$D81,FCSTSDV!$C$2:$C$72,0),MATCH('tính băng dính sạch'!W$3,FCSTSDV!$D$1:$L$1,0)),0)/'tính băng dính sạch'!$E81</f>
        <v>0</v>
      </c>
      <c r="X81" s="102">
        <f t="array" ref="X81">+IFERROR(INDEX(FCSTSDV!$D$2:$L$72,MATCH('tính băng dính sạch'!$D81,FCSTSDV!$C$2:$C$72,0),MATCH('tính băng dính sạch'!X$3,FCSTSDV!$D$1:$L$1,0)),0)/'tính băng dính sạch'!$E81</f>
        <v>0</v>
      </c>
      <c r="Y81" s="102">
        <f t="array" ref="Y81">+IFERROR(INDEX(FCSTSDV!$D$2:$L$72,MATCH('tính băng dính sạch'!$D81,FCSTSDV!$C$2:$C$72,0),MATCH('tính băng dính sạch'!Y$3,FCSTSDV!$D$1:$L$1,0)),0)/'tính băng dính sạch'!$E81</f>
        <v>0</v>
      </c>
      <c r="Z81" s="102">
        <f t="array" ref="Z81">+IFERROR(INDEX(FCSTSDV!$D$2:$L$72,MATCH('tính băng dính sạch'!$D81,FCSTSDV!$C$2:$C$72,0),MATCH('tính băng dính sạch'!Z$3,FCSTSDV!$D$1:$L$1,0)),0)/'tính băng dính sạch'!$E81</f>
        <v>0</v>
      </c>
      <c r="AA81" s="102">
        <f t="array" ref="AA81">+IFERROR(INDEX(FCSTSDV!$D$2:$L$72,MATCH('tính băng dính sạch'!$D81,FCSTSDV!$C$2:$C$72,0),MATCH('tính băng dính sạch'!AA$3,FCSTSDV!$D$1:$L$1,0)),0)/'tính băng dính sạch'!$E81</f>
        <v>0</v>
      </c>
      <c r="AB81" s="102">
        <f t="array" ref="AB81">+IFERROR(INDEX(FCSTSDV!$D$2:$L$72,MATCH('tính băng dính sạch'!$D81,FCSTSDV!$C$2:$C$72,0),MATCH('tính băng dính sạch'!AB$3,FCSTSDV!$D$1:$L$1,0)),0)/'tính băng dính sạch'!$E81</f>
        <v>0</v>
      </c>
      <c r="AC81" s="102">
        <f t="array" ref="AC81">+IFERROR(INDEX(FCSTSDV!$D$2:$L$72,MATCH('tính băng dính sạch'!$D81,FCSTSDV!$C$2:$C$72,0),MATCH('tính băng dính sạch'!AC$3,FCSTSDV!$D$1:$L$1,0)),0)/'tính băng dính sạch'!$E81</f>
        <v>0</v>
      </c>
      <c r="AD81" s="102">
        <f t="array" ref="AD81">+IFERROR(INDEX(FCSTSDV!$D$2:$L$72,MATCH('tính băng dính sạch'!$D81,FCSTSDV!$C$2:$C$72,0),MATCH('tính băng dính sạch'!AD$3,FCSTSDV!$D$1:$L$1,0)),0)/'tính băng dính sạch'!$E81</f>
        <v>0</v>
      </c>
      <c r="AE81" s="102">
        <f t="array" ref="AE81">+IFERROR(INDEX(FCSTSDV!$D$2:$L$72,MATCH('tính băng dính sạch'!$D81,FCSTSDV!$C$2:$C$72,0),MATCH('tính băng dính sạch'!AE$3,FCSTSDV!$D$1:$L$1,0)),0)/'tính băng dính sạch'!$E81</f>
        <v>0</v>
      </c>
      <c r="AF81" s="92">
        <f>+IFERROR(INDEX(FCSTSDV!$D$2:$L$72,MATCH('tính băng dính sạch'!$D81,FCSTSDV!$C$2:$C$72,0),MATCH('tính băng dính sạch'!AF$3,FCSTSDV!$D$1:$L$1,0))/'tính băng dính sạch'!$E81,0)</f>
        <v>0</v>
      </c>
      <c r="AG81" s="92">
        <f>+IFERROR(INDEX(FCSTSDV!$D$2:$L$72,MATCH('tính băng dính sạch'!$D81,FCSTSDV!$C$2:$C$72,0),MATCH('tính băng dính sạch'!AG$3,FCSTSDV!$D$1:$L$1,0))/'tính băng dính sạch'!$E81,0)</f>
        <v>0</v>
      </c>
      <c r="AH81" s="92">
        <f>+IFERROR(INDEX(FCSTSDV!$D$2:$L$72,MATCH('tính băng dính sạch'!$D81,FCSTSDV!$C$2:$C$72,0),MATCH('tính băng dính sạch'!AH$3,FCSTSDV!$D$1:$L$1,0))/'tính băng dính sạch'!$E81,0)</f>
        <v>0</v>
      </c>
      <c r="AI81" s="106">
        <f>+IFERROR(INDEX(FCSTSDV!$D$2:$L$72,MATCH('tính băng dính sạch'!$D81,FCSTSDV!$C$2:$C$72,0),MATCH('tính băng dính sạch'!AI$3,FCSTSDV!$D$1:$L$1,0))/'tính băng dính sạch'!$E81,0)</f>
        <v>0</v>
      </c>
      <c r="AJ81" s="106">
        <f>+IFERROR(INDEX(FCSTSDV!$D$2:$L$72,MATCH('tính băng dính sạch'!$D81,FCSTSDV!$C$2:$C$72,0),MATCH('tính băng dính sạch'!AJ$3,FCSTSDV!$D$1:$L$1,0))/'tính băng dính sạch'!$E81,0)</f>
        <v>0</v>
      </c>
      <c r="AK81" s="106">
        <f>+IFERROR(INDEX(FCSTSDV!$D$2:$L$72,MATCH('tính băng dính sạch'!$D81,FCSTSDV!$C$2:$C$72,0),MATCH('tính băng dính sạch'!AK$3,FCSTSDV!$D$1:$L$1,0))/'tính băng dính sạch'!$E81,0)</f>
        <v>0</v>
      </c>
      <c r="AL81" s="106">
        <f>+IFERROR(INDEX(FCSTSDV!$D$2:$L$72,MATCH('tính băng dính sạch'!$D81,FCSTSDV!$C$2:$C$72,0),MATCH('tính băng dính sạch'!AL$3,FCSTSDV!$D$1:$L$1,0))/'tính băng dính sạch'!$E81,0)</f>
        <v>0</v>
      </c>
      <c r="AM81" s="106">
        <f>+IFERROR(INDEX(FCSTSDV!$D$2:$L$72,MATCH('tính băng dính sạch'!$D81,FCSTSDV!$C$2:$C$72,0),MATCH('tính băng dính sạch'!AM$3,FCSTSDV!$D$1:$L$1,0))/'tính băng dính sạch'!$E81,0)</f>
        <v>0</v>
      </c>
      <c r="AN81" s="158">
        <f>+IFERROR(INDEX(FCSTSDV!$D$2:$L$72,MATCH('tính băng dính sạch'!$D81,FCSTSDV!$C$2:$C$72,0),MATCH('tính băng dính sạch'!AN$3,FCSTSDV!$D$1:$L$1,0))/'tính băng dính sạch'!$E81,0)</f>
        <v>0</v>
      </c>
      <c r="AO81" s="158">
        <f>+IFERROR(INDEX(FCSTSDV!$D$2:$L$72,MATCH('tính băng dính sạch'!$D81,FCSTSDV!$C$2:$C$72,0),MATCH('tính băng dính sạch'!AO$3,FCSTSDV!$D$1:$L$1,0))/'tính băng dính sạch'!$E81,0)</f>
        <v>0</v>
      </c>
      <c r="AP81" s="158">
        <f>+IFERROR(INDEX(FCSTSDV!$D$2:$L$72,MATCH('tính băng dính sạch'!$D81,FCSTSDV!$C$2:$C$72,0),MATCH('tính băng dính sạch'!AP$3,FCSTSDV!$D$1:$L$1,0))/'tính băng dính sạch'!$E81,0)</f>
        <v>0</v>
      </c>
      <c r="AQ81" s="158">
        <f>+IFERROR(INDEX(FCSTSDV!$D$2:$L$72,MATCH('tính băng dính sạch'!$D81,FCSTSDV!$C$2:$C$72,0),MATCH('tính băng dính sạch'!AQ$3,FCSTSDV!$D$1:$L$1,0))/'tính băng dính sạch'!$E81,0)</f>
        <v>0</v>
      </c>
      <c r="AR81" s="158">
        <f>+IFERROR(INDEX(FCSTSDV!$D$2:$L$72,MATCH('tính băng dính sạch'!$D81,FCSTSDV!$C$2:$C$72,0),MATCH('tính băng dính sạch'!AR$3,FCSTSDV!$D$1:$L$1,0))/'tính băng dính sạch'!$E81,0)</f>
        <v>0</v>
      </c>
      <c r="AS81" s="158">
        <f>+IFERROR(INDEX(FCSTSDV!$D$2:$L$72,MATCH('tính băng dính sạch'!$D81,FCSTSDV!$C$2:$C$72,0),MATCH('tính băng dính sạch'!AS$3,FCSTSDV!$D$1:$L$1,0))/'tính băng dính sạch'!$E81,0)</f>
        <v>0</v>
      </c>
      <c r="AT81" s="158">
        <f>+IFERROR(INDEX(FCSTSDV!$D$2:$L$72,MATCH('tính băng dính sạch'!$D81,FCSTSDV!$C$2:$C$72,0),MATCH('tính băng dính sạch'!AT$3,FCSTSDV!$D$1:$L$1,0))/'tính băng dính sạch'!$E81,0)</f>
        <v>0</v>
      </c>
      <c r="AU81" s="158">
        <f>+IFERROR(INDEX(FCSTSDV!$D$2:$L$72,MATCH('tính băng dính sạch'!$D81,FCSTSDV!$C$2:$C$72,0),MATCH('tính băng dính sạch'!AU$3,FCSTSDV!$D$1:$L$1,0))/'tính băng dính sạch'!$E81,0)</f>
        <v>0</v>
      </c>
      <c r="AV81" s="158">
        <f>+IFERROR(INDEX(FCSTSDV!$D$2:$L$72,MATCH('tính băng dính sạch'!$D81,FCSTSDV!$C$2:$C$72,0),MATCH('tính băng dính sạch'!AV$3,FCSTSDV!$D$1:$L$1,0))/'tính băng dính sạch'!$E81,0)</f>
        <v>0</v>
      </c>
      <c r="AW81" s="158">
        <f>+IFERROR(INDEX(FCSTSDV!$D$2:$L$72,MATCH('tính băng dính sạch'!$D81,FCSTSDV!$C$2:$C$72,0),MATCH('tính băng dính sạch'!AW$3,FCSTSDV!$D$1:$L$1,0))/'tính băng dính sạch'!$E81,0)</f>
        <v>0</v>
      </c>
      <c r="AX81" s="158">
        <f>+IFERROR(INDEX(FCSTSDV!$D$2:$L$72,MATCH('tính băng dính sạch'!$D81,FCSTSDV!$C$2:$C$72,0),MATCH('tính băng dính sạch'!AX$3,FCSTSDV!$D$1:$L$1,0))/'tính băng dính sạch'!$E81,0)</f>
        <v>0</v>
      </c>
      <c r="AY81" s="158">
        <f>+IFERROR(INDEX(FCSTSDV!$D$2:$L$72,MATCH('tính băng dính sạch'!$D81,FCSTSDV!$C$2:$C$72,0),MATCH('tính băng dính sạch'!AY$3,FCSTSDV!$D$1:$L$1,0))/'tính băng dính sạch'!$E81,0)</f>
        <v>0</v>
      </c>
      <c r="AZ81" s="158">
        <f>+IFERROR(INDEX(FCSTSDV!$D$2:$L$72,MATCH('tính băng dính sạch'!$D81,FCSTSDV!$C$2:$C$72,0),MATCH('tính băng dính sạch'!AZ$3,FCSTSDV!$D$1:$L$1,0))/'tính băng dính sạch'!$E81,0)</f>
        <v>0</v>
      </c>
      <c r="BA81" s="158">
        <f>+IFERROR(INDEX(FCSTSDV!$D$2:$L$72,MATCH('tính băng dính sạch'!$D81,FCSTSDV!$C$2:$C$72,0),MATCH('tính băng dính sạch'!BA$3,FCSTSDV!$D$1:$L$1,0))/'tính băng dính sạch'!$E81,0)</f>
        <v>0</v>
      </c>
      <c r="BB81" s="158">
        <f>+IFERROR(INDEX(FCSTSDV!$D$2:$L$72,MATCH('tính băng dính sạch'!$D81,FCSTSDV!$C$2:$C$72,0),MATCH('tính băng dính sạch'!BB$3,FCSTSDV!$D$1:$L$1,0))/'tính băng dính sạch'!$E81,0)</f>
        <v>0</v>
      </c>
      <c r="BC81" s="158">
        <f>+IFERROR(INDEX(FCSTSDV!$D$2:$L$72,MATCH('tính băng dính sạch'!$D81,FCSTSDV!$C$2:$C$72,0),MATCH('tính băng dính sạch'!BC$3,FCSTSDV!$D$1:$L$1,0))/'tính băng dính sạch'!$E81,0)</f>
        <v>0</v>
      </c>
      <c r="BD81" s="158">
        <f>+IFERROR(INDEX(FCSTSDV!$D$2:$L$72,MATCH('tính băng dính sạch'!$D81,FCSTSDV!$C$2:$C$72,0),MATCH('tính băng dính sạch'!BD$3,FCSTSDV!$D$1:$L$1,0))/'tính băng dính sạch'!$E81,0)</f>
        <v>0</v>
      </c>
      <c r="BE81" s="158">
        <f>+IFERROR(INDEX(FCSTSDV!$D$2:$L$72,MATCH('tính băng dính sạch'!$D81,FCSTSDV!$C$2:$C$72,0),MATCH('tính băng dính sạch'!BE$3,FCSTSDV!$D$1:$L$1,0))/'tính băng dính sạch'!$E81,0)</f>
        <v>0</v>
      </c>
      <c r="BF81" s="158">
        <f>+IFERROR(INDEX(FCSTSDV!$D$2:$L$72,MATCH('tính băng dính sạch'!$D81,FCSTSDV!$C$2:$C$72,0),MATCH('tính băng dính sạch'!BF$3,FCSTSDV!$D$1:$L$1,0))/'tính băng dính sạch'!$E81,0)</f>
        <v>0</v>
      </c>
      <c r="BG81" s="158">
        <f>+IFERROR(INDEX(FCSTSDV!$D$2:$L$72,MATCH('tính băng dính sạch'!$D81,FCSTSDV!$C$2:$C$72,0),MATCH('tính băng dính sạch'!BG$3,FCSTSDV!$D$1:$L$1,0))/'tính băng dính sạch'!$E81,0)</f>
        <v>0</v>
      </c>
      <c r="BH81" s="158">
        <f>+IFERROR(INDEX(FCSTSDV!$D$2:$L$72,MATCH('tính băng dính sạch'!$D81,FCSTSDV!$C$2:$C$72,0),MATCH('tính băng dính sạch'!BH$3,FCSTSDV!$D$1:$L$1,0))/'tính băng dính sạch'!$E81,0)</f>
        <v>0</v>
      </c>
      <c r="BI81" s="158">
        <f>+IFERROR(INDEX(FCSTSDV!$D$2:$L$72,MATCH('tính băng dính sạch'!$D81,FCSTSDV!$C$2:$C$72,0),MATCH('tính băng dính sạch'!BI$3,FCSTSDV!$D$1:$L$1,0))/'tính băng dính sạch'!$E81,0)</f>
        <v>0</v>
      </c>
      <c r="BJ81" s="158">
        <f>+IFERROR(INDEX(FCSTSDV!$D$2:$L$72,MATCH('tính băng dính sạch'!$D81,FCSTSDV!$C$2:$C$72,0),MATCH('tính băng dính sạch'!BJ$3,FCSTSDV!$D$1:$L$1,0))/'tính băng dính sạch'!$E81,0)</f>
        <v>0</v>
      </c>
      <c r="BK81" s="158">
        <f>+IFERROR(INDEX(FCSTSDV!$D$2:$L$72,MATCH('tính băng dính sạch'!$D81,FCSTSDV!$C$2:$C$72,0),MATCH('tính băng dính sạch'!BK$3,FCSTSDV!$D$1:$L$1,0))/'tính băng dính sạch'!$E81,0)</f>
        <v>0</v>
      </c>
      <c r="BL81" s="158">
        <f>+IFERROR(INDEX(FCSTSDV!$D$2:$L$72,MATCH('tính băng dính sạch'!$D81,FCSTSDV!$C$2:$C$72,0),MATCH('tính băng dính sạch'!BL$3,FCSTSDV!$D$1:$L$1,0))/'tính băng dính sạch'!$E81,0)</f>
        <v>0</v>
      </c>
      <c r="BM81" s="158">
        <f>+IFERROR(INDEX(FCSTSDV!$D$2:$L$72,MATCH('tính băng dính sạch'!$D81,FCSTSDV!$C$2:$C$72,0),MATCH('tính băng dính sạch'!BM$3,FCSTSDV!$D$1:$L$1,0))/'tính băng dính sạch'!$E81,0)</f>
        <v>0</v>
      </c>
      <c r="BN81" s="158">
        <f>+IFERROR(INDEX(FCSTSDV!$D$2:$L$72,MATCH('tính băng dính sạch'!$D81,FCSTSDV!$C$2:$C$72,0),MATCH('tính băng dính sạch'!BN$3,FCSTSDV!$D$1:$L$1,0))/'tính băng dính sạch'!$E81,0)</f>
        <v>0</v>
      </c>
      <c r="BO81" s="158">
        <f>+IFERROR(INDEX(FCSTSDV!$D$2:$L$72,MATCH('tính băng dính sạch'!$D81,FCSTSDV!$C$2:$C$72,0),MATCH('tính băng dính sạch'!BO$3,FCSTSDV!$D$1:$L$1,0))/'tính băng dính sạch'!$E81,0)</f>
        <v>0</v>
      </c>
      <c r="BP81" s="158">
        <f>+IFERROR(INDEX(FCSTSDV!$D$2:$L$72,MATCH('tính băng dính sạch'!$D81,FCSTSDV!$C$2:$C$72,0),MATCH('tính băng dính sạch'!BP$3,FCSTSDV!$D$1:$L$1,0))/'tính băng dính sạch'!$E81,0)</f>
        <v>0</v>
      </c>
      <c r="BQ81" s="158">
        <f>+IFERROR(INDEX(FCSTSDV!$D$2:$L$72,MATCH('tính băng dính sạch'!$D81,FCSTSDV!$C$2:$C$72,0),MATCH('tính băng dính sạch'!BQ$3,FCSTSDV!$D$1:$L$1,0))/'tính băng dính sạch'!$E81,0)</f>
        <v>0</v>
      </c>
      <c r="BR81" s="158">
        <f>+IFERROR(INDEX(FCSTSDV!$D$2:$L$72,MATCH('tính băng dính sạch'!$D81,FCSTSDV!$C$2:$C$72,0),MATCH('tính băng dính sạch'!BR$3,FCSTSDV!$D$1:$L$1,0))/'tính băng dính sạch'!$E81,0)</f>
        <v>0</v>
      </c>
      <c r="BS81" s="158">
        <f>+IFERROR(INDEX(FCSTSDV!$D$2:$L$72,MATCH('tính băng dính sạch'!$D81,FCSTSDV!$C$2:$C$72,0),MATCH('tính băng dính sạch'!BS$3,FCSTSDV!$D$1:$L$1,0))/'tính băng dính sạch'!$E81,0)</f>
        <v>0</v>
      </c>
      <c r="BT81" s="158">
        <f>+IFERROR(INDEX(FCSTSDV!$D$2:$L$72,MATCH('tính băng dính sạch'!$D81,FCSTSDV!$C$2:$C$72,0),MATCH('tính băng dính sạch'!BT$3,FCSTSDV!$D$1:$L$1,0))/'tính băng dính sạch'!$E81,0)</f>
        <v>0</v>
      </c>
      <c r="BU81" s="158">
        <f>+IFERROR(INDEX(FCSTSDV!$D$2:$L$72,MATCH('tính băng dính sạch'!$D81,FCSTSDV!$C$2:$C$72,0),MATCH('tính băng dính sạch'!BU$3,FCSTSDV!$D$1:$L$1,0))/'tính băng dính sạch'!$E81,0)</f>
        <v>0</v>
      </c>
      <c r="BV81" s="158">
        <f>+IFERROR(INDEX(FCSTSDV!$D$2:$L$72,MATCH('tính băng dính sạch'!$D81,FCSTSDV!$C$2:$C$72,0),MATCH('tính băng dính sạch'!BV$3,FCSTSDV!$D$1:$L$1,0))/'tính băng dính sạch'!$E81,0)</f>
        <v>0</v>
      </c>
      <c r="BW81" s="158">
        <f>+IFERROR(INDEX(FCSTSDV!$D$2:$L$72,MATCH('tính băng dính sạch'!$D81,FCSTSDV!$C$2:$C$72,0),MATCH('tính băng dính sạch'!BW$3,FCSTSDV!$D$1:$L$1,0))/'tính băng dính sạch'!$E81,0)</f>
        <v>0</v>
      </c>
      <c r="BX81" s="158">
        <f>+IFERROR(INDEX(FCSTSDV!$D$2:$L$72,MATCH('tính băng dính sạch'!$D81,FCSTSDV!$C$2:$C$72,0),MATCH('tính băng dính sạch'!BX$3,FCSTSDV!$D$1:$L$1,0))/'tính băng dính sạch'!$E81,0)</f>
        <v>0</v>
      </c>
      <c r="BY81" s="158">
        <f>+IFERROR(INDEX(FCSTSDV!$D$2:$L$72,MATCH('tính băng dính sạch'!$D81,FCSTSDV!$C$2:$C$72,0),MATCH('tính băng dính sạch'!BY$3,FCSTSDV!$D$1:$L$1,0))/'tính băng dính sạch'!$E81,0)</f>
        <v>0</v>
      </c>
      <c r="BZ81" s="158">
        <f>+IFERROR(INDEX(FCSTSDV!$D$2:$L$72,MATCH('tính băng dính sạch'!$D81,FCSTSDV!$C$2:$C$72,0),MATCH('tính băng dính sạch'!BZ$3,FCSTSDV!$D$1:$L$1,0))/'tính băng dính sạch'!$E81,0)</f>
        <v>0</v>
      </c>
      <c r="CA81" s="158">
        <f>+IFERROR(INDEX(FCSTSDV!$D$2:$L$72,MATCH('tính băng dính sạch'!$D81,FCSTSDV!$C$2:$C$72,0),MATCH('tính băng dính sạch'!CA$3,FCSTSDV!$D$1:$L$1,0))/'tính băng dính sạch'!$E81,0)</f>
        <v>0</v>
      </c>
      <c r="CB81" s="158">
        <f>+IFERROR(INDEX(FCSTSDV!$D$2:$L$72,MATCH('tính băng dính sạch'!$D81,FCSTSDV!$C$2:$C$72,0),MATCH('tính băng dính sạch'!CB$3,FCSTSDV!$D$1:$L$1,0))/'tính băng dính sạch'!$E81,0)</f>
        <v>0</v>
      </c>
      <c r="CC81" s="158">
        <f>+IFERROR(INDEX(FCSTSDV!$D$2:$L$72,MATCH('tính băng dính sạch'!$D81,FCSTSDV!$C$2:$C$72,0),MATCH('tính băng dính sạch'!CC$3,FCSTSDV!$D$1:$L$1,0))/'tính băng dính sạch'!$E81,0)</f>
        <v>0</v>
      </c>
      <c r="CD81" s="158">
        <f>+IFERROR(INDEX(FCSTSDV!$D$2:$L$72,MATCH('tính băng dính sạch'!$D81,FCSTSDV!$C$2:$C$72,0),MATCH('tính băng dính sạch'!CD$3,FCSTSDV!$D$1:$L$1,0))/'tính băng dính sạch'!$E81,0)</f>
        <v>0</v>
      </c>
      <c r="CE81" s="158">
        <f>+IFERROR(INDEX(FCSTSDV!$D$2:$L$72,MATCH('tính băng dính sạch'!$D81,FCSTSDV!$C$2:$C$72,0),MATCH('tính băng dính sạch'!CE$3,FCSTSDV!$D$1:$L$1,0))/'tính băng dính sạch'!$E81,0)</f>
        <v>0</v>
      </c>
      <c r="CF81" s="158">
        <f>+IFERROR(INDEX(FCSTSDV!$D$2:$L$72,MATCH('tính băng dính sạch'!$D81,FCSTSDV!$C$2:$C$72,0),MATCH('tính băng dính sạch'!CF$3,FCSTSDV!$D$1:$L$1,0))/'tính băng dính sạch'!$E81,0)</f>
        <v>0</v>
      </c>
      <c r="CG81" s="158">
        <f>+IFERROR(INDEX(FCSTSDV!$D$2:$L$72,MATCH('tính băng dính sạch'!$D81,FCSTSDV!$C$2:$C$72,0),MATCH('tính băng dính sạch'!CG$3,FCSTSDV!$D$1:$L$1,0))/'tính băng dính sạch'!$E81,0)</f>
        <v>0</v>
      </c>
      <c r="CH81" s="158">
        <f>+IFERROR(INDEX(FCSTSDV!$D$2:$L$72,MATCH('tính băng dính sạch'!$D81,FCSTSDV!$C$2:$C$72,0),MATCH('tính băng dính sạch'!CH$3,FCSTSDV!$D$1:$L$1,0))/'tính băng dính sạch'!$E81,0)</f>
        <v>0</v>
      </c>
      <c r="CI81" s="158">
        <f>+IFERROR(INDEX(FCSTSDV!$D$2:$L$72,MATCH('tính băng dính sạch'!$D81,FCSTSDV!$C$2:$C$72,0),MATCH('tính băng dính sạch'!CI$3,FCSTSDV!$D$1:$L$1,0))/'tính băng dính sạch'!$E81,0)</f>
        <v>0</v>
      </c>
      <c r="CJ81" s="158">
        <f>+IFERROR(INDEX(FCSTSDV!$D$2:$L$72,MATCH('tính băng dính sạch'!$D81,FCSTSDV!$C$2:$C$72,0),MATCH('tính băng dính sạch'!CJ$3,FCSTSDV!$D$1:$L$1,0))/'tính băng dính sạch'!$E81,0)</f>
        <v>0</v>
      </c>
      <c r="CK81" s="158">
        <f>+IFERROR(INDEX(FCSTSDV!$D$2:$L$72,MATCH('tính băng dính sạch'!$D81,FCSTSDV!$C$2:$C$72,0),MATCH('tính băng dính sạch'!CK$3,FCSTSDV!$D$1:$L$1,0))/'tính băng dính sạch'!$E81,0)</f>
        <v>0</v>
      </c>
      <c r="CL81" s="158">
        <f>+IFERROR(INDEX(FCSTSDV!$D$2:$L$72,MATCH('tính băng dính sạch'!$D81,FCSTSDV!$C$2:$C$72,0),MATCH('tính băng dính sạch'!CL$3,FCSTSDV!$D$1:$L$1,0))/'tính băng dính sạch'!$E81,0)</f>
        <v>0</v>
      </c>
      <c r="CM81" s="158">
        <f>+IFERROR(INDEX(FCSTSDV!$D$2:$L$72,MATCH('tính băng dính sạch'!$D81,FCSTSDV!$C$2:$C$72,0),MATCH('tính băng dính sạch'!CM$3,FCSTSDV!$D$1:$L$1,0))/'tính băng dính sạch'!$E81,0)</f>
        <v>0</v>
      </c>
      <c r="CN81" s="158">
        <f>+IFERROR(INDEX(FCSTSDV!$D$2:$L$72,MATCH('tính băng dính sạch'!$D81,FCSTSDV!$C$2:$C$72,0),MATCH('tính băng dính sạch'!CN$3,FCSTSDV!$D$1:$L$1,0))/'tính băng dính sạch'!$E81,0)</f>
        <v>0</v>
      </c>
      <c r="CO81" s="158">
        <f>+IFERROR(INDEX(FCSTSDV!$D$2:$L$72,MATCH('tính băng dính sạch'!$D81,FCSTSDV!$C$2:$C$72,0),MATCH('tính băng dính sạch'!CO$3,FCSTSDV!$D$1:$L$1,0))/'tính băng dính sạch'!$E81,0)</f>
        <v>0</v>
      </c>
      <c r="CP81" s="158">
        <f>+IFERROR(INDEX(FCSTSDV!$D$2:$L$72,MATCH('tính băng dính sạch'!$D81,FCSTSDV!$C$2:$C$72,0),MATCH('tính băng dính sạch'!CP$3,FCSTSDV!$D$1:$L$1,0))/'tính băng dính sạch'!$E81,0)</f>
        <v>0</v>
      </c>
      <c r="CQ81" s="158">
        <f>+IFERROR(INDEX(FCSTSDV!$D$2:$L$72,MATCH('tính băng dính sạch'!$D81,FCSTSDV!$C$2:$C$72,0),MATCH('tính băng dính sạch'!CQ$3,FCSTSDV!$D$1:$L$1,0))/'tính băng dính sạch'!$E81,0)</f>
        <v>0</v>
      </c>
    </row>
    <row r="82" spans="1:95" ht="18.75" hidden="1" customHeight="1">
      <c r="A82" s="807"/>
      <c r="B82" s="792"/>
      <c r="C82" s="60"/>
      <c r="D82" s="52" t="s">
        <v>153</v>
      </c>
      <c r="E82" s="53" t="s">
        <v>43</v>
      </c>
      <c r="F82" s="800"/>
      <c r="G82" s="800"/>
      <c r="H82" s="827"/>
      <c r="I82" s="87">
        <f>+SUM(I79:I81)</f>
        <v>25</v>
      </c>
      <c r="J82" s="135">
        <f>+IFERROR(VLOOKUP(D82,FCSTSDV!$C$2:$L$72,84,0),0)</f>
        <v>0</v>
      </c>
      <c r="K82" s="96">
        <f>F79+G79-SUM(K79:K81)</f>
        <v>0</v>
      </c>
      <c r="L82" s="96">
        <f>+K82-SUM(L79:L81)</f>
        <v>0</v>
      </c>
      <c r="M82" s="96" t="e">
        <f>+H79-SUM(M79:M81)</f>
        <v>#REF!</v>
      </c>
      <c r="N82" s="96" t="e">
        <f>+H79-SUM(N79:N81)</f>
        <v>#REF!</v>
      </c>
      <c r="O82" s="89" t="e">
        <f>+N82-SUM(O79:O81)</f>
        <v>#REF!</v>
      </c>
      <c r="P82" s="90" t="e">
        <f>+H79-SUM(P79:P81)</f>
        <v>#REF!</v>
      </c>
      <c r="Q82" s="89" t="e">
        <f>+H79-SUM(Q79:Q81)</f>
        <v>#REF!</v>
      </c>
      <c r="R82" s="89" t="e">
        <f>+H79-SUM(R79:R81)</f>
        <v>#REF!</v>
      </c>
      <c r="S82" s="89" t="e">
        <f>+H79-SUM(S79:S81)</f>
        <v>#REF!</v>
      </c>
      <c r="T82" s="89" t="e">
        <f>+H79-SUM(T79:T81)</f>
        <v>#REF!</v>
      </c>
      <c r="U82" s="89" t="e">
        <f>+T82-SUM(U79:U81)</f>
        <v>#REF!</v>
      </c>
      <c r="V82" s="104" t="e">
        <f>+U82-SUM(V79:V81)</f>
        <v>#REF!</v>
      </c>
      <c r="W82" s="90" t="e">
        <f>+H79+SUM(I79:I81)-SUM(W79:W81)</f>
        <v>#REF!</v>
      </c>
      <c r="X82" s="105" t="e">
        <f>+H79+SUM(I79:I81)</f>
        <v>#REF!</v>
      </c>
      <c r="Y82" s="105" t="e">
        <f>+H79-SUM(Y79:Y81)</f>
        <v>#REF!</v>
      </c>
      <c r="Z82" s="105" t="e">
        <f>+H79-SUM(Z79:Z81)</f>
        <v>#REF!</v>
      </c>
      <c r="AA82" s="164" t="e">
        <f>+H79+I79-SUM(AA79:AA81)</f>
        <v>#REF!</v>
      </c>
      <c r="AB82" s="105" t="e">
        <f>+AA82-SUM(AB79:AB81)</f>
        <v>#REF!</v>
      </c>
      <c r="AC82" s="105" t="e">
        <f>+H79+SUM(I79:I81)-SUM(AC79:AC81)</f>
        <v>#REF!</v>
      </c>
      <c r="AD82" s="105" t="e">
        <f>+H79-SUM(AD79:AD81)</f>
        <v>#REF!</v>
      </c>
      <c r="AE82" s="105" t="e">
        <f>H79-SUM(AE79:AE81)</f>
        <v>#REF!</v>
      </c>
      <c r="AF82" s="90" t="e">
        <f>+H79+I79-SUM(AF79:AF81)</f>
        <v>#REF!</v>
      </c>
      <c r="AG82" s="90" t="e">
        <f>+H79--SUM(AG79:AG81)</f>
        <v>#REF!</v>
      </c>
      <c r="AH82" s="90" t="e">
        <f t="shared" ref="AH82:AM82" si="32">+AG82-SUM(AH79:AH81)</f>
        <v>#REF!</v>
      </c>
      <c r="AI82" s="90" t="e">
        <f t="shared" si="32"/>
        <v>#REF!</v>
      </c>
      <c r="AJ82" s="90" t="e">
        <f t="shared" si="32"/>
        <v>#REF!</v>
      </c>
      <c r="AK82" s="90" t="e">
        <f t="shared" si="32"/>
        <v>#REF!</v>
      </c>
      <c r="AL82" s="90" t="e">
        <f t="shared" si="32"/>
        <v>#REF!</v>
      </c>
      <c r="AM82" s="90" t="e">
        <f t="shared" si="32"/>
        <v>#REF!</v>
      </c>
      <c r="AN82" s="90" t="e">
        <f>H79+I82-SUM(AN79:AN81)</f>
        <v>#REF!</v>
      </c>
      <c r="AO82" s="90" t="e">
        <f>+H79+I82-SUM(AO79:AO81)</f>
        <v>#REF!</v>
      </c>
      <c r="AP82" s="90" t="e">
        <f>+H79+I82-SUM(AP79:AP81)</f>
        <v>#REF!</v>
      </c>
      <c r="AQ82" s="167" t="e">
        <f>H79+I82-SUM(AQ79:AQ81)</f>
        <v>#REF!</v>
      </c>
      <c r="AR82" s="167" t="e">
        <f>+H79+I82-SUM(AR79:AR81)</f>
        <v>#REF!</v>
      </c>
      <c r="AS82" s="167" t="e">
        <f>+H79+I82-SUM(AS79:AS81)</f>
        <v>#REF!</v>
      </c>
      <c r="AT82" s="167" t="e">
        <f>+H79+I82-SUM(AT79:AT81)</f>
        <v>#REF!</v>
      </c>
      <c r="AU82" s="167" t="e">
        <f>H79+I82+-SUM(AU79:AU81)</f>
        <v>#REF!</v>
      </c>
      <c r="AV82" s="167" t="e">
        <f>+H79+I82-SUM(AV79:AV81)</f>
        <v>#REF!</v>
      </c>
      <c r="AW82" s="167" t="e">
        <f>+AV82-SUM(AW79:AW81)</f>
        <v>#REF!</v>
      </c>
      <c r="AX82" s="167" t="e">
        <f t="shared" ref="AX82:BH82" si="33">+$H79+$I82-SUM(AX79:AX81)</f>
        <v>#REF!</v>
      </c>
      <c r="AY82" s="167" t="e">
        <f t="shared" si="33"/>
        <v>#REF!</v>
      </c>
      <c r="AZ82" s="167" t="e">
        <f t="shared" si="33"/>
        <v>#REF!</v>
      </c>
      <c r="BA82" s="167" t="e">
        <f t="shared" si="33"/>
        <v>#REF!</v>
      </c>
      <c r="BB82" s="167" t="e">
        <f t="shared" si="33"/>
        <v>#REF!</v>
      </c>
      <c r="BC82" s="167" t="e">
        <f t="shared" si="33"/>
        <v>#REF!</v>
      </c>
      <c r="BD82" s="167" t="e">
        <f t="shared" si="33"/>
        <v>#REF!</v>
      </c>
      <c r="BE82" s="167" t="e">
        <f t="shared" si="33"/>
        <v>#REF!</v>
      </c>
      <c r="BF82" s="90" t="e">
        <f t="shared" si="33"/>
        <v>#REF!</v>
      </c>
      <c r="BG82" s="90" t="e">
        <f t="shared" si="33"/>
        <v>#REF!</v>
      </c>
      <c r="BH82" s="90" t="e">
        <f t="shared" si="33"/>
        <v>#REF!</v>
      </c>
      <c r="BI82" s="90" t="e">
        <f t="shared" ref="BI82:CI82" si="34">+$H79+$I82-SUM(BI79:BI81)</f>
        <v>#REF!</v>
      </c>
      <c r="BJ82" s="90" t="e">
        <f t="shared" si="34"/>
        <v>#REF!</v>
      </c>
      <c r="BK82" s="90" t="e">
        <f t="shared" si="34"/>
        <v>#REF!</v>
      </c>
      <c r="BL82" s="90" t="e">
        <f t="shared" si="34"/>
        <v>#REF!</v>
      </c>
      <c r="BM82" s="90" t="e">
        <f t="shared" si="34"/>
        <v>#REF!</v>
      </c>
      <c r="BN82" s="90" t="e">
        <f t="shared" si="34"/>
        <v>#REF!</v>
      </c>
      <c r="BO82" s="90" t="e">
        <f t="shared" si="34"/>
        <v>#REF!</v>
      </c>
      <c r="BP82" s="90" t="e">
        <f t="shared" si="34"/>
        <v>#REF!</v>
      </c>
      <c r="BQ82" s="90" t="e">
        <f t="shared" si="34"/>
        <v>#REF!</v>
      </c>
      <c r="BR82" s="90" t="e">
        <f t="shared" si="34"/>
        <v>#REF!</v>
      </c>
      <c r="BS82" s="90" t="e">
        <f t="shared" si="34"/>
        <v>#REF!</v>
      </c>
      <c r="BT82" s="90" t="e">
        <f t="shared" si="34"/>
        <v>#REF!</v>
      </c>
      <c r="BU82" s="90" t="e">
        <f t="shared" si="34"/>
        <v>#REF!</v>
      </c>
      <c r="BV82" s="90" t="e">
        <f t="shared" si="34"/>
        <v>#REF!</v>
      </c>
      <c r="BW82" s="90" t="e">
        <f t="shared" si="34"/>
        <v>#REF!</v>
      </c>
      <c r="BX82" s="90" t="e">
        <f t="shared" si="34"/>
        <v>#REF!</v>
      </c>
      <c r="BY82" s="90" t="e">
        <f t="shared" si="34"/>
        <v>#REF!</v>
      </c>
      <c r="BZ82" s="90" t="e">
        <f t="shared" si="34"/>
        <v>#REF!</v>
      </c>
      <c r="CA82" s="90" t="e">
        <f t="shared" si="34"/>
        <v>#REF!</v>
      </c>
      <c r="CB82" s="90" t="e">
        <f t="shared" si="34"/>
        <v>#REF!</v>
      </c>
      <c r="CC82" s="90" t="e">
        <f t="shared" si="34"/>
        <v>#REF!</v>
      </c>
      <c r="CD82" s="90" t="e">
        <f t="shared" si="34"/>
        <v>#REF!</v>
      </c>
      <c r="CE82" s="90" t="e">
        <f t="shared" si="34"/>
        <v>#REF!</v>
      </c>
      <c r="CF82" s="90" t="e">
        <f t="shared" si="34"/>
        <v>#REF!</v>
      </c>
      <c r="CG82" s="90" t="e">
        <f t="shared" si="34"/>
        <v>#REF!</v>
      </c>
      <c r="CH82" s="90" t="e">
        <f t="shared" si="34"/>
        <v>#REF!</v>
      </c>
      <c r="CI82" s="90" t="e">
        <f t="shared" si="34"/>
        <v>#REF!</v>
      </c>
      <c r="CJ82" s="90" t="e">
        <f>+CI82-SUM(CJ79:CJ81)</f>
        <v>#REF!</v>
      </c>
      <c r="CK82" s="90" t="e">
        <f t="shared" ref="CK82:CQ82" si="35">+CJ82-SUM(CK79:CK81)</f>
        <v>#REF!</v>
      </c>
      <c r="CL82" s="90" t="e">
        <f t="shared" si="35"/>
        <v>#REF!</v>
      </c>
      <c r="CM82" s="90" t="e">
        <f t="shared" si="35"/>
        <v>#REF!</v>
      </c>
      <c r="CN82" s="90" t="e">
        <f t="shared" si="35"/>
        <v>#REF!</v>
      </c>
      <c r="CO82" s="90" t="e">
        <f t="shared" si="35"/>
        <v>#REF!</v>
      </c>
      <c r="CP82" s="90" t="e">
        <f t="shared" si="35"/>
        <v>#REF!</v>
      </c>
      <c r="CQ82" s="90" t="e">
        <f t="shared" si="35"/>
        <v>#REF!</v>
      </c>
    </row>
    <row r="83" spans="1:95" ht="19.5" hidden="1" customHeight="1">
      <c r="A83" s="806" t="s">
        <v>172</v>
      </c>
      <c r="B83" s="791" t="s">
        <v>173</v>
      </c>
      <c r="C83" s="63"/>
      <c r="D83" s="73" t="s">
        <v>174</v>
      </c>
      <c r="E83" s="44">
        <v>2500</v>
      </c>
      <c r="F83" s="798"/>
      <c r="G83" s="798"/>
      <c r="H83" s="826">
        <f>+VLOOKUP(B83,'[10]TÚI BÓNG'!$B$4:$E$153,4,0)</f>
        <v>205</v>
      </c>
      <c r="I83" s="79">
        <f>+IFERROR(VLOOKUP(D83,FCSTSDV!$C$2:$C$72,26,0),0)/'tính băng dính sạch'!E83</f>
        <v>0</v>
      </c>
      <c r="J83" s="80">
        <f>+IFERROR(VLOOKUP(D83,FCSTSDV!$C$2:$L$72,84,0),0)</f>
        <v>0</v>
      </c>
      <c r="K83" s="11">
        <f t="array" ref="K83">+IFERROR(INDEX(FCSTSDV!$D$2:$L$72,MATCH('tính băng dính sạch'!$D83,FCSTSDV!$C$2:$C$72,0),MATCH('tính băng dính sạch'!K$3,FCSTSDV!$D$1:$L$1,0)),0)/'tính băng dính sạch'!$E83</f>
        <v>0</v>
      </c>
      <c r="L83" s="11">
        <f t="array" ref="L83">+IFERROR(INDEX(FCSTSDV!$D$2:$L$72,MATCH('tính băng dính sạch'!$D83,FCSTSDV!$C$2:$C$72,0),MATCH('tính băng dính sạch'!L$3,FCSTSDV!$D$1:$L$1,0)),0)/'tính băng dính sạch'!$E83</f>
        <v>0</v>
      </c>
      <c r="M83" s="11">
        <f t="array" ref="M83">+IFERROR(INDEX(FCSTSDV!$D$2:$L$72,MATCH('tính băng dính sạch'!$D83,FCSTSDV!$C$2:$C$72,0),MATCH('tính băng dính sạch'!M$3,FCSTSDV!$D$1:$L$1,0)),0)/'tính băng dính sạch'!$E83</f>
        <v>0</v>
      </c>
      <c r="N83" s="11">
        <f t="array" ref="N83">+IFERROR(INDEX(FCSTSDV!$D$2:$L$72,MATCH('tính băng dính sạch'!$D83,FCSTSDV!$C$2:$C$72,0),MATCH('tính băng dính sạch'!N$3,FCSTSDV!$D$1:$L$1,0)),0)/'tính băng dính sạch'!$E83</f>
        <v>0</v>
      </c>
      <c r="O83" s="11">
        <f t="array" ref="O83">+IFERROR(INDEX(FCSTSDV!$D$2:$L$72,MATCH('tính băng dính sạch'!$D83,FCSTSDV!$C$2:$C$72,0),MATCH('tính băng dính sạch'!O$3,FCSTSDV!$D$1:$L$1,0)),0)/'tính băng dính sạch'!$E83</f>
        <v>0</v>
      </c>
      <c r="P83" s="11">
        <f t="array" ref="P83">+IFERROR(INDEX(FCSTSDV!$D$2:$L$72,MATCH('tính băng dính sạch'!$D83,FCSTSDV!$C$2:$C$72,0),MATCH('tính băng dính sạch'!P$3,FCSTSDV!$D$1:$L$1,0)),0)/'tính băng dính sạch'!$E83</f>
        <v>0</v>
      </c>
      <c r="Q83" s="11">
        <f t="array" ref="Q83">+IFERROR(INDEX(FCSTSDV!$D$2:$L$72,MATCH('tính băng dính sạch'!$D83,FCSTSDV!$C$2:$C$72,0),MATCH('tính băng dính sạch'!Q$3,FCSTSDV!$D$1:$L$1,0)),0)/'tính băng dính sạch'!$E83</f>
        <v>0</v>
      </c>
      <c r="R83" s="11">
        <f t="array" ref="R83">+IFERROR(INDEX(FCSTSDV!$D$2:$L$72,MATCH('tính băng dính sạch'!$D83,FCSTSDV!$C$2:$C$72,0),MATCH('tính băng dính sạch'!R$3,FCSTSDV!$D$1:$L$1,0)),0)/'tính băng dính sạch'!$E83</f>
        <v>0</v>
      </c>
      <c r="S83" s="11">
        <f t="array" ref="S83">+IFERROR(INDEX(FCSTSDV!$D$2:$L$72,MATCH('tính băng dính sạch'!$D83,FCSTSDV!$C$2:$C$72,0),MATCH('tính băng dính sạch'!S$3,FCSTSDV!$D$1:$L$1,0)),0)/'tính băng dính sạch'!$E83</f>
        <v>0</v>
      </c>
      <c r="T83" s="11">
        <f t="array" ref="T83">+IFERROR(INDEX(FCSTSDV!$D$2:$L$72,MATCH('tính băng dính sạch'!$D83,FCSTSDV!$C$2:$C$72,0),MATCH('tính băng dính sạch'!T$3,FCSTSDV!$D$1:$L$1,0)),0)/'tính băng dính sạch'!$E83</f>
        <v>0</v>
      </c>
      <c r="U83" s="11">
        <f t="array" ref="U83">+IFERROR(INDEX(FCSTSDV!$D$2:$L$72,MATCH('tính băng dính sạch'!$D83,FCSTSDV!$C$2:$C$72,0),MATCH('tính băng dính sạch'!U$3,FCSTSDV!$D$1:$L$1,0)),0)/'tính băng dính sạch'!$E83</f>
        <v>0</v>
      </c>
      <c r="V83" s="98">
        <f t="array" ref="V83">+IFERROR(INDEX(FCSTSDV!$D$2:$L$72,MATCH('tính băng dính sạch'!$D83,FCSTSDV!$C$2:$C$72,0),MATCH('tính băng dính sạch'!V$3,FCSTSDV!$D$1:$L$1,0)),0)/'tính băng dính sạch'!$E83</f>
        <v>0</v>
      </c>
      <c r="W83" s="99">
        <f t="array" ref="W83">+IFERROR(INDEX(FCSTSDV!$D$2:$L$72,MATCH('tính băng dính sạch'!$D83,FCSTSDV!$C$2:$C$72,0),MATCH('tính băng dính sạch'!W$3,FCSTSDV!$D$1:$L$1,0)),0)/'tính băng dính sạch'!$E83</f>
        <v>0</v>
      </c>
      <c r="X83" s="100">
        <f t="array" ref="X83">+IFERROR(INDEX(FCSTSDV!$D$2:$L$72,MATCH('tính băng dính sạch'!$D83,FCSTSDV!$C$2:$C$72,0),MATCH('tính băng dính sạch'!X$3,FCSTSDV!$D$1:$L$1,0)),0)/'tính băng dính sạch'!$E83</f>
        <v>0</v>
      </c>
      <c r="Y83" s="100">
        <f t="array" ref="Y83">+IFERROR(INDEX(FCSTSDV!$D$2:$L$72,MATCH('tính băng dính sạch'!$D83,FCSTSDV!$C$2:$C$72,0),MATCH('tính băng dính sạch'!Y$3,FCSTSDV!$D$1:$L$1,0)),0)/'tính băng dính sạch'!$E83</f>
        <v>0</v>
      </c>
      <c r="Z83" s="100">
        <f t="array" ref="Z83">+IFERROR(INDEX(FCSTSDV!$D$2:$L$72,MATCH('tính băng dính sạch'!$D83,FCSTSDV!$C$2:$C$72,0),MATCH('tính băng dính sạch'!Z$3,FCSTSDV!$D$1:$L$1,0)),0)/'tính băng dính sạch'!$E83</f>
        <v>0</v>
      </c>
      <c r="AA83" s="100">
        <f t="array" ref="AA83">+IFERROR(INDEX(FCSTSDV!$D$2:$L$72,MATCH('tính băng dính sạch'!$D83,FCSTSDV!$C$2:$C$72,0),MATCH('tính băng dính sạch'!AA$3,FCSTSDV!$D$1:$L$1,0)),0)/'tính băng dính sạch'!$E83</f>
        <v>0</v>
      </c>
      <c r="AB83" s="100">
        <f t="array" ref="AB83">+IFERROR(INDEX(FCSTSDV!$D$2:$L$72,MATCH('tính băng dính sạch'!$D83,FCSTSDV!$C$2:$C$72,0),MATCH('tính băng dính sạch'!AB$3,FCSTSDV!$D$1:$L$1,0)),0)/'tính băng dính sạch'!$E83</f>
        <v>0</v>
      </c>
      <c r="AC83" s="100">
        <f t="array" ref="AC83">+IFERROR(INDEX(FCSTSDV!$D$2:$L$72,MATCH('tính băng dính sạch'!$D83,FCSTSDV!$C$2:$C$72,0),MATCH('tính băng dính sạch'!AC$3,FCSTSDV!$D$1:$L$1,0)),0)/'tính băng dính sạch'!$E83</f>
        <v>0</v>
      </c>
      <c r="AD83" s="100">
        <f t="array" ref="AD83">+IFERROR(INDEX(FCSTSDV!$D$2:$L$72,MATCH('tính băng dính sạch'!$D83,FCSTSDV!$C$2:$C$72,0),MATCH('tính băng dính sạch'!AD$3,FCSTSDV!$D$1:$L$1,0)),0)/'tính băng dính sạch'!$E83</f>
        <v>0</v>
      </c>
      <c r="AE83" s="100">
        <f t="array" ref="AE83">+IFERROR(INDEX(FCSTSDV!$D$2:$L$72,MATCH('tính băng dính sạch'!$D83,FCSTSDV!$C$2:$C$72,0),MATCH('tính băng dính sạch'!AE$3,FCSTSDV!$D$1:$L$1,0)),0)/'tính băng dính sạch'!$E83</f>
        <v>0</v>
      </c>
      <c r="AF83" s="99">
        <f>+IFERROR(INDEX(FCSTSDV!$D$2:$L$72,MATCH('tính băng dính sạch'!$D83,FCSTSDV!$C$2:$C$72,0),MATCH('tính băng dính sạch'!AF$3,FCSTSDV!$D$1:$L$1,0))/'tính băng dính sạch'!$E83,0)</f>
        <v>0</v>
      </c>
      <c r="AG83" s="99">
        <f>+IFERROR(INDEX(FCSTSDV!$D$2:$L$72,MATCH('tính băng dính sạch'!$D83,FCSTSDV!$C$2:$C$72,0),MATCH('tính băng dính sạch'!AG$3,FCSTSDV!$D$1:$L$1,0))/'tính băng dính sạch'!$E83,0)</f>
        <v>0</v>
      </c>
      <c r="AH83" s="99">
        <f>+IFERROR(INDEX(FCSTSDV!$D$2:$L$72,MATCH('tính băng dính sạch'!$D83,FCSTSDV!$C$2:$C$72,0),MATCH('tính băng dính sạch'!AH$3,FCSTSDV!$D$1:$L$1,0))/'tính băng dính sạch'!$E83,0)</f>
        <v>0</v>
      </c>
      <c r="AI83" s="99">
        <f>+IFERROR(INDEX(FCSTSDV!$D$2:$L$72,MATCH('tính băng dính sạch'!$D83,FCSTSDV!$C$2:$C$72,0),MATCH('tính băng dính sạch'!AI$3,FCSTSDV!$D$1:$L$1,0))/'tính băng dính sạch'!$E83,0)</f>
        <v>0</v>
      </c>
      <c r="AJ83" s="99">
        <f>+IFERROR(INDEX(FCSTSDV!$D$2:$L$72,MATCH('tính băng dính sạch'!$D83,FCSTSDV!$C$2:$C$72,0),MATCH('tính băng dính sạch'!AJ$3,FCSTSDV!$D$1:$L$1,0))/'tính băng dính sạch'!$E83,0)</f>
        <v>0</v>
      </c>
      <c r="AK83" s="99">
        <f>+IFERROR(INDEX(FCSTSDV!$D$2:$L$72,MATCH('tính băng dính sạch'!$D83,FCSTSDV!$C$2:$C$72,0),MATCH('tính băng dính sạch'!AK$3,FCSTSDV!$D$1:$L$1,0))/'tính băng dính sạch'!$E83,0)</f>
        <v>0</v>
      </c>
      <c r="AL83" s="99">
        <f>+IFERROR(INDEX(FCSTSDV!$D$2:$L$72,MATCH('tính băng dính sạch'!$D83,FCSTSDV!$C$2:$C$72,0),MATCH('tính băng dính sạch'!AL$3,FCSTSDV!$D$1:$L$1,0))/'tính băng dính sạch'!$E83,0)</f>
        <v>0</v>
      </c>
      <c r="AM83" s="99">
        <f>+IFERROR(INDEX(FCSTSDV!$D$2:$L$72,MATCH('tính băng dính sạch'!$D83,FCSTSDV!$C$2:$C$72,0),MATCH('tính băng dính sạch'!AM$3,FCSTSDV!$D$1:$L$1,0))/'tính băng dính sạch'!$E83,0)</f>
        <v>0</v>
      </c>
      <c r="AN83" s="99">
        <f>+IFERROR(INDEX(FCSTSDV!$D$2:$L$72,MATCH('tính băng dính sạch'!$D83,FCSTSDV!$C$2:$C$72,0),MATCH('tính băng dính sạch'!AN$3,FCSTSDV!$D$1:$L$1,0))/'tính băng dính sạch'!$E83,0)</f>
        <v>0</v>
      </c>
      <c r="AO83" s="99">
        <f>+IFERROR(INDEX(FCSTSDV!$D$2:$L$72,MATCH('tính băng dính sạch'!$D83,FCSTSDV!$C$2:$C$72,0),MATCH('tính băng dính sạch'!AO$3,FCSTSDV!$D$1:$L$1,0))/'tính băng dính sạch'!$E83,0)</f>
        <v>0</v>
      </c>
      <c r="AP83" s="115" t="e">
        <f t="array" ref="AP83">+INDEX(FCSTSDV!$D$2:$L$72,MATCH('tính băng dính sạch'!$D83,FCSTSDV!$C$2:$C$72,0),MATCH('tính băng dính sạch'!AP$3,FCSTSDV!$D$1:$L$1,0))/'tính băng dính sạch'!$E83</f>
        <v>#N/A</v>
      </c>
      <c r="AQ83" s="115" t="e">
        <f t="array" ref="AQ83">+INDEX(FCSTSDV!$D$2:$L$72,MATCH('tính băng dính sạch'!$D83,FCSTSDV!$C$2:$C$72,0),MATCH('tính băng dính sạch'!AQ$3,FCSTSDV!$D$1:$L$1,0))/'tính băng dính sạch'!$E83</f>
        <v>#N/A</v>
      </c>
      <c r="AR83" s="115" t="e">
        <f t="array" ref="AR83">+INDEX(FCSTSDV!$D$2:$L$72,MATCH('tính băng dính sạch'!$D83,FCSTSDV!$C$2:$C$72,0),MATCH('tính băng dính sạch'!AR$3,FCSTSDV!$D$1:$L$1,0))/'tính băng dính sạch'!$E83</f>
        <v>#N/A</v>
      </c>
      <c r="AS83" s="115" t="e">
        <f t="array" ref="AS83">+INDEX(FCSTSDV!$D$2:$L$72,MATCH('tính băng dính sạch'!$D83,FCSTSDV!$C$2:$C$72,0),MATCH('tính băng dính sạch'!AS$3,FCSTSDV!$D$1:$L$1,0))/'tính băng dính sạch'!$E83</f>
        <v>#N/A</v>
      </c>
      <c r="AT83" s="115" t="e">
        <f t="array" ref="AT83">+INDEX(FCSTSDV!$D$2:$L$72,MATCH('tính băng dính sạch'!$D83,FCSTSDV!$C$2:$C$72,0),MATCH('tính băng dính sạch'!AT$3,FCSTSDV!$D$1:$L$1,0))/'tính băng dính sạch'!$E83</f>
        <v>#N/A</v>
      </c>
      <c r="AU83" s="115" t="e">
        <f t="array" ref="AU83">+INDEX(FCSTSDV!$D$2:$L$72,MATCH('tính băng dính sạch'!$D83,FCSTSDV!$C$2:$C$72,0),MATCH('tính băng dính sạch'!AU$3,FCSTSDV!$D$1:$L$1,0))/'tính băng dính sạch'!$E83</f>
        <v>#N/A</v>
      </c>
      <c r="AV83" s="115" t="e">
        <f t="array" ref="AV83">+INDEX(FCSTSDV!$D$2:$L$72,MATCH('tính băng dính sạch'!$D83,FCSTSDV!$C$2:$C$72,0),MATCH('tính băng dính sạch'!AV$3,FCSTSDV!$D$1:$L$1,0))/'tính băng dính sạch'!$E83</f>
        <v>#N/A</v>
      </c>
      <c r="AW83" s="115" t="e">
        <f t="array" ref="AW83">+INDEX(FCSTSDV!$D$2:$L$72,MATCH('tính băng dính sạch'!$D83,FCSTSDV!$C$2:$C$72,0),MATCH('tính băng dính sạch'!AW$3,FCSTSDV!$D$1:$L$1,0))/'tính băng dính sạch'!$E83</f>
        <v>#N/A</v>
      </c>
      <c r="AX83" s="115" t="e">
        <f t="array" ref="AX83">+INDEX(FCSTSDV!$D$2:$L$72,MATCH('tính băng dính sạch'!$D83,FCSTSDV!$C$2:$C$72,0),MATCH('tính băng dính sạch'!AX$3,FCSTSDV!$D$1:$L$1,0))/'tính băng dính sạch'!$E83</f>
        <v>#N/A</v>
      </c>
      <c r="AY83" s="115" t="e">
        <f t="array" ref="AY83">+INDEX(FCSTSDV!$D$2:$L$72,MATCH('tính băng dính sạch'!$D83,FCSTSDV!$C$2:$C$72,0),MATCH('tính băng dính sạch'!AY$3,FCSTSDV!$D$1:$L$1,0))/'tính băng dính sạch'!$E83</f>
        <v>#N/A</v>
      </c>
      <c r="AZ83" s="115" t="e">
        <f t="array" ref="AZ83">+INDEX(FCSTSDV!$D$2:$L$72,MATCH('tính băng dính sạch'!$D83,FCSTSDV!$C$2:$C$72,0),MATCH('tính băng dính sạch'!AZ$3,FCSTSDV!$D$1:$L$1,0))/'tính băng dính sạch'!$E83</f>
        <v>#N/A</v>
      </c>
      <c r="BA83" s="115" t="e">
        <f t="array" ref="BA83">+INDEX(FCSTSDV!$D$2:$L$72,MATCH('tính băng dính sạch'!$D83,FCSTSDV!$C$2:$C$72,0),MATCH('tính băng dính sạch'!BA$3,FCSTSDV!$D$1:$L$1,0))/'tính băng dính sạch'!$E83</f>
        <v>#N/A</v>
      </c>
      <c r="BB83" s="115" t="e">
        <f t="array" ref="BB83">+INDEX(FCSTSDV!$D$2:$L$72,MATCH('tính băng dính sạch'!$D83,FCSTSDV!$C$2:$C$72,0),MATCH('tính băng dính sạch'!BB$3,FCSTSDV!$D$1:$L$1,0))/'tính băng dính sạch'!$E83</f>
        <v>#N/A</v>
      </c>
      <c r="BC83" s="115" t="e">
        <f t="array" ref="BC83">+INDEX(FCSTSDV!$D$2:$L$72,MATCH('tính băng dính sạch'!$D83,FCSTSDV!$C$2:$C$72,0),MATCH('tính băng dính sạch'!BC$3,FCSTSDV!$D$1:$L$1,0))/'tính băng dính sạch'!$E83</f>
        <v>#N/A</v>
      </c>
      <c r="BD83" s="115" t="e">
        <f t="array" ref="BD83">+INDEX(FCSTSDV!$D$2:$L$72,MATCH('tính băng dính sạch'!$D83,FCSTSDV!$C$2:$C$72,0),MATCH('tính băng dính sạch'!BD$3,FCSTSDV!$D$1:$L$1,0))/'tính băng dính sạch'!$E83</f>
        <v>#N/A</v>
      </c>
      <c r="BE83" s="115" t="e">
        <f t="array" ref="BE83">+INDEX(FCSTSDV!$D$2:$L$72,MATCH('tính băng dính sạch'!$D83,FCSTSDV!$C$2:$C$72,0),MATCH('tính băng dính sạch'!BE$3,FCSTSDV!$D$1:$L$1,0))/'tính băng dính sạch'!$E83</f>
        <v>#N/A</v>
      </c>
      <c r="BF83" s="115" t="e">
        <f t="array" ref="BF83">+INDEX(FCSTSDV!$D$2:$L$72,MATCH('tính băng dính sạch'!$D83,FCSTSDV!$C$2:$C$72,0),MATCH('tính băng dính sạch'!BF$3,FCSTSDV!$D$1:$L$1,0))/'tính băng dính sạch'!$E83</f>
        <v>#N/A</v>
      </c>
      <c r="BG83" s="115" t="e">
        <f t="array" ref="BG83">+INDEX(FCSTSDV!$D$2:$L$72,MATCH('tính băng dính sạch'!$D83,FCSTSDV!$C$2:$C$72,0),MATCH('tính băng dính sạch'!BG$3,FCSTSDV!$D$1:$L$1,0))/'tính băng dính sạch'!$E83</f>
        <v>#N/A</v>
      </c>
      <c r="BH83" s="115" t="e">
        <f t="array" ref="BH83">+INDEX(FCSTSDV!$D$2:$L$72,MATCH('tính băng dính sạch'!$D83,FCSTSDV!$C$2:$C$72,0),MATCH('tính băng dính sạch'!BH$3,FCSTSDV!$D$1:$L$1,0))/'tính băng dính sạch'!$E83</f>
        <v>#N/A</v>
      </c>
      <c r="BI83" s="115" t="e">
        <f t="array" ref="BI83">+INDEX(FCSTSDV!$D$2:$L$72,MATCH('tính băng dính sạch'!$D83,FCSTSDV!$C$2:$C$72,0),MATCH('tính băng dính sạch'!BI$3,FCSTSDV!$D$1:$L$1,0))/'tính băng dính sạch'!$E83</f>
        <v>#N/A</v>
      </c>
      <c r="BJ83" s="115" t="e">
        <f t="array" ref="BJ83">+INDEX(FCSTSDV!$D$2:$L$72,MATCH('tính băng dính sạch'!$D83,FCSTSDV!$C$2:$C$72,0),MATCH('tính băng dính sạch'!BJ$3,FCSTSDV!$D$1:$L$1,0))/'tính băng dính sạch'!$E83</f>
        <v>#N/A</v>
      </c>
      <c r="BK83" s="115" t="e">
        <f t="array" ref="BK83">+INDEX(FCSTSDV!$D$2:$L$72,MATCH('tính băng dính sạch'!$D83,FCSTSDV!$C$2:$C$72,0),MATCH('tính băng dính sạch'!BK$3,FCSTSDV!$D$1:$L$1,0))/'tính băng dính sạch'!$E83</f>
        <v>#N/A</v>
      </c>
      <c r="BL83" s="115" t="e">
        <f t="array" ref="BL83">+INDEX(FCSTSDV!$D$2:$L$72,MATCH('tính băng dính sạch'!$D83,FCSTSDV!$C$2:$C$72,0),MATCH('tính băng dính sạch'!BL$3,FCSTSDV!$D$1:$L$1,0))/'tính băng dính sạch'!$E83</f>
        <v>#N/A</v>
      </c>
      <c r="BM83" s="115" t="e">
        <f t="array" ref="BM83">+INDEX(FCSTSDV!$D$2:$L$72,MATCH('tính băng dính sạch'!$D83,FCSTSDV!$C$2:$C$72,0),MATCH('tính băng dính sạch'!BM$3,FCSTSDV!$D$1:$L$1,0))/'tính băng dính sạch'!$E83</f>
        <v>#N/A</v>
      </c>
      <c r="BN83" s="115" t="e">
        <f t="array" ref="BN83">+INDEX(FCSTSDV!$D$2:$L$72,MATCH('tính băng dính sạch'!$D83,FCSTSDV!$C$2:$C$72,0),MATCH('tính băng dính sạch'!BN$3,FCSTSDV!$D$1:$L$1,0))/'tính băng dính sạch'!$E83</f>
        <v>#N/A</v>
      </c>
      <c r="BO83" s="115" t="e">
        <f t="array" ref="BO83">+INDEX(FCSTSDV!$D$2:$L$72,MATCH('tính băng dính sạch'!$D83,FCSTSDV!$C$2:$C$72,0),MATCH('tính băng dính sạch'!BO$3,FCSTSDV!$D$1:$L$1,0))/'tính băng dính sạch'!$E83</f>
        <v>#N/A</v>
      </c>
      <c r="BP83" s="115" t="e">
        <f t="array" ref="BP83">+INDEX(FCSTSDV!$D$2:$L$72,MATCH('tính băng dính sạch'!$D83,FCSTSDV!$C$2:$C$72,0),MATCH('tính băng dính sạch'!BP$3,FCSTSDV!$D$1:$L$1,0))/'tính băng dính sạch'!$E83</f>
        <v>#N/A</v>
      </c>
      <c r="BQ83" s="115" t="e">
        <f t="array" ref="BQ83">+INDEX(FCSTSDV!$D$2:$L$72,MATCH('tính băng dính sạch'!$D83,FCSTSDV!$C$2:$C$72,0),MATCH('tính băng dính sạch'!BQ$3,FCSTSDV!$D$1:$L$1,0))/'tính băng dính sạch'!$E83</f>
        <v>#N/A</v>
      </c>
      <c r="BR83" s="115" t="e">
        <f t="array" ref="BR83">+INDEX(FCSTSDV!$D$2:$L$72,MATCH('tính băng dính sạch'!$D83,FCSTSDV!$C$2:$C$72,0),MATCH('tính băng dính sạch'!BR$3,FCSTSDV!$D$1:$L$1,0))/'tính băng dính sạch'!$E83</f>
        <v>#N/A</v>
      </c>
      <c r="BS83" s="115" t="e">
        <f t="array" ref="BS83">+INDEX(FCSTSDV!$D$2:$L$72,MATCH('tính băng dính sạch'!$D83,FCSTSDV!$C$2:$C$72,0),MATCH('tính băng dính sạch'!BS$3,FCSTSDV!$D$1:$L$1,0))/'tính băng dính sạch'!$E83</f>
        <v>#N/A</v>
      </c>
      <c r="BT83" s="115" t="e">
        <f t="array" ref="BT83">+INDEX(FCSTSDV!$D$2:$L$72,MATCH('tính băng dính sạch'!$D83,FCSTSDV!$C$2:$C$72,0),MATCH('tính băng dính sạch'!BT$3,FCSTSDV!$D$1:$L$1,0))/'tính băng dính sạch'!$E83</f>
        <v>#N/A</v>
      </c>
      <c r="BU83" s="115" t="e">
        <f t="array" ref="BU83">+INDEX(FCSTSDV!$D$2:$L$72,MATCH('tính băng dính sạch'!$D83,FCSTSDV!$C$2:$C$72,0),MATCH('tính băng dính sạch'!BU$3,FCSTSDV!$D$1:$L$1,0))/'tính băng dính sạch'!$E83</f>
        <v>#N/A</v>
      </c>
      <c r="BV83" s="115" t="e">
        <f t="array" ref="BV83">+INDEX(FCSTSDV!$D$2:$L$72,MATCH('tính băng dính sạch'!$D83,FCSTSDV!$C$2:$C$72,0),MATCH('tính băng dính sạch'!BV$3,FCSTSDV!$D$1:$L$1,0))/'tính băng dính sạch'!$E83</f>
        <v>#N/A</v>
      </c>
      <c r="BW83" s="115" t="e">
        <f t="array" ref="BW83">+INDEX(FCSTSDV!$D$2:$L$72,MATCH('tính băng dính sạch'!$D83,FCSTSDV!$C$2:$C$72,0),MATCH('tính băng dính sạch'!BW$3,FCSTSDV!$D$1:$L$1,0))/'tính băng dính sạch'!$E83</f>
        <v>#N/A</v>
      </c>
      <c r="BX83" s="115" t="e">
        <f t="array" ref="BX83">+INDEX(FCSTSDV!$D$2:$L$72,MATCH('tính băng dính sạch'!$D83,FCSTSDV!$C$2:$C$72,0),MATCH('tính băng dính sạch'!BX$3,FCSTSDV!$D$1:$L$1,0))/'tính băng dính sạch'!$E83</f>
        <v>#N/A</v>
      </c>
      <c r="BY83" s="115" t="e">
        <f t="array" ref="BY83">+INDEX(FCSTSDV!$D$2:$L$72,MATCH('tính băng dính sạch'!$D83,FCSTSDV!$C$2:$C$72,0),MATCH('tính băng dính sạch'!BY$3,FCSTSDV!$D$1:$L$1,0))/'tính băng dính sạch'!$E83</f>
        <v>#N/A</v>
      </c>
      <c r="BZ83" s="115" t="e">
        <f t="array" ref="BZ83">+INDEX(FCSTSDV!$D$2:$L$72,MATCH('tính băng dính sạch'!$D83,FCSTSDV!$C$2:$C$72,0),MATCH('tính băng dính sạch'!BZ$3,FCSTSDV!$D$1:$L$1,0))/'tính băng dính sạch'!$E83</f>
        <v>#N/A</v>
      </c>
      <c r="CA83" s="115" t="e">
        <f t="array" ref="CA83">+INDEX(FCSTSDV!$D$2:$L$72,MATCH('tính băng dính sạch'!$D83,FCSTSDV!$C$2:$C$72,0),MATCH('tính băng dính sạch'!CA$3,FCSTSDV!$D$1:$L$1,0))/'tính băng dính sạch'!$E83</f>
        <v>#N/A</v>
      </c>
      <c r="CB83" s="115" t="e">
        <f t="array" ref="CB83">+INDEX(FCSTSDV!$D$2:$L$72,MATCH('tính băng dính sạch'!$D83,FCSTSDV!$C$2:$C$72,0),MATCH('tính băng dính sạch'!CB$3,FCSTSDV!$D$1:$L$1,0))/'tính băng dính sạch'!$E83</f>
        <v>#N/A</v>
      </c>
      <c r="CC83" s="115" t="e">
        <f t="array" ref="CC83">+INDEX(FCSTSDV!$D$2:$L$72,MATCH('tính băng dính sạch'!$D83,FCSTSDV!$C$2:$C$72,0),MATCH('tính băng dính sạch'!CC$3,FCSTSDV!$D$1:$L$1,0))/'tính băng dính sạch'!$E83</f>
        <v>#N/A</v>
      </c>
      <c r="CD83" s="115" t="e">
        <f t="array" ref="CD83">+INDEX(FCSTSDV!$D$2:$L$72,MATCH('tính băng dính sạch'!$D83,FCSTSDV!$C$2:$C$72,0),MATCH('tính băng dính sạch'!CD$3,FCSTSDV!$D$1:$L$1,0))/'tính băng dính sạch'!$E83</f>
        <v>#N/A</v>
      </c>
      <c r="CE83" s="115" t="e">
        <f t="array" ref="CE83">+INDEX(FCSTSDV!$D$2:$L$72,MATCH('tính băng dính sạch'!$D83,FCSTSDV!$C$2:$C$72,0),MATCH('tính băng dính sạch'!CE$3,FCSTSDV!$D$1:$L$1,0))/'tính băng dính sạch'!$E83</f>
        <v>#N/A</v>
      </c>
      <c r="CF83" s="115" t="e">
        <f t="array" ref="CF83">+INDEX(FCSTSDV!$D$2:$L$72,MATCH('tính băng dính sạch'!$D83,FCSTSDV!$C$2:$C$72,0),MATCH('tính băng dính sạch'!CF$3,FCSTSDV!$D$1:$L$1,0))/'tính băng dính sạch'!$E83</f>
        <v>#N/A</v>
      </c>
      <c r="CG83" s="115" t="e">
        <f t="array" ref="CG83">+INDEX(FCSTSDV!$D$2:$L$72,MATCH('tính băng dính sạch'!$D83,FCSTSDV!$C$2:$C$72,0),MATCH('tính băng dính sạch'!CG$3,FCSTSDV!$D$1:$L$1,0))/'tính băng dính sạch'!$E83</f>
        <v>#N/A</v>
      </c>
      <c r="CH83" s="115" t="e">
        <f t="array" ref="CH83">+INDEX(FCSTSDV!$D$2:$L$72,MATCH('tính băng dính sạch'!$D83,FCSTSDV!$C$2:$C$72,0),MATCH('tính băng dính sạch'!CH$3,FCSTSDV!$D$1:$L$1,0))/'tính băng dính sạch'!$E83</f>
        <v>#N/A</v>
      </c>
      <c r="CI83" s="115" t="e">
        <f t="array" ref="CI83">+INDEX(FCSTSDV!$D$2:$L$72,MATCH('tính băng dính sạch'!$D83,FCSTSDV!$C$2:$C$72,0),MATCH('tính băng dính sạch'!CI$3,FCSTSDV!$D$1:$L$1,0))/'tính băng dính sạch'!$E83</f>
        <v>#N/A</v>
      </c>
      <c r="CJ83" s="99" t="e">
        <f t="array" ref="CJ83">+INDEX(FCSTSDV!$D$2:$L$72,MATCH('tính băng dính sạch'!$D83,FCSTSDV!$C$2:$C$72,0),MATCH('tính băng dính sạch'!CJ$3,FCSTSDV!$D$1:$L$1,0))/'tính băng dính sạch'!$E83</f>
        <v>#N/A</v>
      </c>
      <c r="CK83" s="99" t="e">
        <f t="array" ref="CK83">+INDEX(FCSTSDV!$D$2:$L$72,MATCH('tính băng dính sạch'!$D83,FCSTSDV!$C$2:$C$72,0),MATCH('tính băng dính sạch'!CK$3,FCSTSDV!$D$1:$L$1,0))/'tính băng dính sạch'!$E83</f>
        <v>#N/A</v>
      </c>
      <c r="CL83" s="99" t="e">
        <f t="array" ref="CL83">+INDEX(FCSTSDV!$D$2:$L$72,MATCH('tính băng dính sạch'!$D83,FCSTSDV!$C$2:$C$72,0),MATCH('tính băng dính sạch'!CL$3,FCSTSDV!$D$1:$L$1,0))/'tính băng dính sạch'!$E83</f>
        <v>#N/A</v>
      </c>
      <c r="CM83" s="99" t="e">
        <f t="array" ref="CM83">+INDEX(FCSTSDV!$D$2:$L$72,MATCH('tính băng dính sạch'!$D83,FCSTSDV!$C$2:$C$72,0),MATCH('tính băng dính sạch'!CM$3,FCSTSDV!$D$1:$L$1,0))/'tính băng dính sạch'!$E83</f>
        <v>#N/A</v>
      </c>
      <c r="CN83" s="99" t="e">
        <f t="array" ref="CN83">+INDEX(FCSTSDV!$D$2:$L$72,MATCH('tính băng dính sạch'!$D83,FCSTSDV!$C$2:$C$72,0),MATCH('tính băng dính sạch'!CN$3,FCSTSDV!$D$1:$L$1,0))/'tính băng dính sạch'!$E83</f>
        <v>#N/A</v>
      </c>
      <c r="CO83" s="99" t="e">
        <f t="array" ref="CO83">+INDEX(FCSTSDV!$D$2:$L$72,MATCH('tính băng dính sạch'!$D83,FCSTSDV!$C$2:$C$72,0),MATCH('tính băng dính sạch'!CO$3,FCSTSDV!$D$1:$L$1,0))/'tính băng dính sạch'!$E83</f>
        <v>#N/A</v>
      </c>
      <c r="CP83" s="99" t="e">
        <f t="array" ref="CP83">+INDEX(FCSTSDV!$D$2:$L$72,MATCH('tính băng dính sạch'!$D83,FCSTSDV!$C$2:$C$72,0),MATCH('tính băng dính sạch'!CP$3,FCSTSDV!$D$1:$L$1,0))/'tính băng dính sạch'!$E83</f>
        <v>#N/A</v>
      </c>
      <c r="CQ83" s="92">
        <f>+IFERROR(INDEX(FCSTSDV!$D$2:$L$72,MATCH('tính băng dính sạch'!$D83,FCSTSDV!$C$2:$C$72,0),MATCH('tính băng dính sạch'!CQ$3,FCSTSDV!$D$1:$L$1,0))/'tính băng dính sạch'!$E83,0)</f>
        <v>0</v>
      </c>
    </row>
    <row r="84" spans="1:95" ht="20.100000000000001" hidden="1" customHeight="1">
      <c r="A84" s="813"/>
      <c r="B84" s="795"/>
      <c r="C84" s="127"/>
      <c r="D84" s="128" t="s">
        <v>20</v>
      </c>
      <c r="E84" s="129">
        <v>2500</v>
      </c>
      <c r="F84" s="799"/>
      <c r="G84" s="799"/>
      <c r="H84" s="830"/>
      <c r="I84" s="81">
        <f>+IFERROR(VLOOKUP(D84,FCSTSDV!$C$2:$C$72,26,0),0)/'tính băng dính sạch'!E84</f>
        <v>0</v>
      </c>
      <c r="J84" s="136"/>
      <c r="K84" s="137">
        <f>+IFERROR(INDEX(FCSTSDV!$D$2:$L$72,MATCH('tính băng dính sạch'!$D84,FCSTSDV!$C$2:$C$72,0),MATCH('tính băng dính sạch'!K$3,FCSTSDV!$D$1:$L$1,0)),0)/'tính băng dính sạch'!$E84</f>
        <v>0</v>
      </c>
      <c r="L84" s="137">
        <f t="array" ref="L84">+IFERROR(INDEX(FCSTSDV!$D$2:$L$72,MATCH('tính băng dính sạch'!$D84,FCSTSDV!$C$2:$C$72,0),MATCH('tính băng dính sạch'!L$3,FCSTSDV!$D$1:$L$1,0)),0)/'tính băng dính sạch'!$E84</f>
        <v>0</v>
      </c>
      <c r="M84" s="137">
        <f t="array" ref="M84">+IFERROR(INDEX(FCSTSDV!$D$2:$L$72,MATCH('tính băng dính sạch'!$D84,FCSTSDV!$C$2:$C$72,0),MATCH('tính băng dính sạch'!M$3,FCSTSDV!$D$1:$L$1,0)),0)/'tính băng dính sạch'!$E84</f>
        <v>0</v>
      </c>
      <c r="N84" s="137">
        <f t="array" ref="N84">+IFERROR(INDEX(FCSTSDV!$D$2:$L$72,MATCH('tính băng dính sạch'!$D84,FCSTSDV!$C$2:$C$72,0),MATCH('tính băng dính sạch'!N$3,FCSTSDV!$D$1:$L$1,0)),0)/'tính băng dính sạch'!$E84</f>
        <v>0</v>
      </c>
      <c r="O84" s="137">
        <f t="array" ref="O84">+IFERROR(INDEX(FCSTSDV!$D$2:$L$72,MATCH('tính băng dính sạch'!$D84,FCSTSDV!$C$2:$C$72,0),MATCH('tính băng dính sạch'!O$3,FCSTSDV!$D$1:$L$1,0)),0)/'tính băng dính sạch'!$E84</f>
        <v>0</v>
      </c>
      <c r="P84" s="137">
        <f t="array" ref="P84">+IFERROR(INDEX(FCSTSDV!$D$2:$L$72,MATCH('tính băng dính sạch'!$D84,FCSTSDV!$C$2:$C$72,0),MATCH('tính băng dính sạch'!P$3,FCSTSDV!$D$1:$L$1,0)),0)/'tính băng dính sạch'!$E84</f>
        <v>0</v>
      </c>
      <c r="Q84" s="137">
        <f t="array" ref="Q84">+IFERROR(INDEX(FCSTSDV!$D$2:$L$72,MATCH('tính băng dính sạch'!$D84,FCSTSDV!$C$2:$C$72,0),MATCH('tính băng dính sạch'!Q$3,FCSTSDV!$D$1:$L$1,0)),0)/'tính băng dính sạch'!$E84</f>
        <v>0</v>
      </c>
      <c r="R84" s="137">
        <f t="array" ref="R84">+IFERROR(INDEX(FCSTSDV!$D$2:$L$72,MATCH('tính băng dính sạch'!$D84,FCSTSDV!$C$2:$C$72,0),MATCH('tính băng dính sạch'!R$3,FCSTSDV!$D$1:$L$1,0)),0)/'tính băng dính sạch'!$E84</f>
        <v>0</v>
      </c>
      <c r="S84" s="137">
        <f t="array" ref="S84">+IFERROR(INDEX(FCSTSDV!$D$2:$L$72,MATCH('tính băng dính sạch'!$D84,FCSTSDV!$C$2:$C$72,0),MATCH('tính băng dính sạch'!S$3,FCSTSDV!$D$1:$L$1,0)),0)/'tính băng dính sạch'!$E84</f>
        <v>0</v>
      </c>
      <c r="T84" s="137">
        <f t="array" ref="T84">+IFERROR(INDEX(FCSTSDV!$D$2:$L$72,MATCH('tính băng dính sạch'!$D84,FCSTSDV!$C$2:$C$72,0),MATCH('tính băng dính sạch'!T$3,FCSTSDV!$D$1:$L$1,0)),0)/'tính băng dính sạch'!$E84</f>
        <v>0</v>
      </c>
      <c r="U84" s="137">
        <f t="array" ref="U84">+IFERROR(INDEX(FCSTSDV!$D$2:$L$72,MATCH('tính băng dính sạch'!$D84,FCSTSDV!$C$2:$C$72,0),MATCH('tính băng dính sạch'!U$3,FCSTSDV!$D$1:$L$1,0)),0)/'tính băng dính sạch'!$E84</f>
        <v>0</v>
      </c>
      <c r="V84" s="155">
        <f t="array" ref="V84">+IFERROR(INDEX(FCSTSDV!$D$2:$L$72,MATCH('tính băng dính sạch'!$D84,FCSTSDV!$C$2:$C$72,0),MATCH('tính băng dính sạch'!V$3,FCSTSDV!$D$1:$L$1,0)),0)/'tính băng dính sạch'!$E84</f>
        <v>0</v>
      </c>
      <c r="W84" s="92">
        <f t="array" ref="W84">+IFERROR(INDEX(FCSTSDV!$D$2:$L$72,MATCH('tính băng dính sạch'!$D84,FCSTSDV!$C$2:$C$72,0),MATCH('tính băng dính sạch'!W$3,FCSTSDV!$D$1:$L$1,0)),0)/'tính băng dính sạch'!$E84</f>
        <v>0</v>
      </c>
      <c r="X84" s="102">
        <f t="array" ref="X84">+IFERROR(INDEX(FCSTSDV!$D$2:$L$72,MATCH('tính băng dính sạch'!$D84,FCSTSDV!$C$2:$C$72,0),MATCH('tính băng dính sạch'!X$3,FCSTSDV!$D$1:$L$1,0)),0)/'tính băng dính sạch'!$E84</f>
        <v>0</v>
      </c>
      <c r="Y84" s="102">
        <f t="array" ref="Y84">+IFERROR(INDEX(FCSTSDV!$D$2:$L$72,MATCH('tính băng dính sạch'!$D84,FCSTSDV!$C$2:$C$72,0),MATCH('tính băng dính sạch'!Y$3,FCSTSDV!$D$1:$L$1,0)),0)/'tính băng dính sạch'!$E84</f>
        <v>0</v>
      </c>
      <c r="Z84" s="102">
        <f t="array" ref="Z84">+IFERROR(INDEX(FCSTSDV!$D$2:$L$72,MATCH('tính băng dính sạch'!$D84,FCSTSDV!$C$2:$C$72,0),MATCH('tính băng dính sạch'!Z$3,FCSTSDV!$D$1:$L$1,0)),0)/'tính băng dính sạch'!$E84</f>
        <v>0</v>
      </c>
      <c r="AA84" s="102">
        <f t="array" ref="AA84">+IFERROR(INDEX(FCSTSDV!$D$2:$L$72,MATCH('tính băng dính sạch'!$D84,FCSTSDV!$C$2:$C$72,0),MATCH('tính băng dính sạch'!AA$3,FCSTSDV!$D$1:$L$1,0)),0)/'tính băng dính sạch'!$E84</f>
        <v>0</v>
      </c>
      <c r="AB84" s="102">
        <f t="array" ref="AB84">+IFERROR(INDEX(FCSTSDV!$D$2:$L$72,MATCH('tính băng dính sạch'!$D84,FCSTSDV!$C$2:$C$72,0),MATCH('tính băng dính sạch'!AB$3,FCSTSDV!$D$1:$L$1,0)),0)/'tính băng dính sạch'!$E84</f>
        <v>0</v>
      </c>
      <c r="AC84" s="102">
        <f t="array" ref="AC84">+IFERROR(INDEX(FCSTSDV!$D$2:$L$72,MATCH('tính băng dính sạch'!$D84,FCSTSDV!$C$2:$C$72,0),MATCH('tính băng dính sạch'!AC$3,FCSTSDV!$D$1:$L$1,0)),0)/'tính băng dính sạch'!$E84</f>
        <v>0</v>
      </c>
      <c r="AD84" s="102">
        <f t="array" ref="AD84">+IFERROR(INDEX(FCSTSDV!$D$2:$L$72,MATCH('tính băng dính sạch'!$D84,FCSTSDV!$C$2:$C$72,0),MATCH('tính băng dính sạch'!AD$3,FCSTSDV!$D$1:$L$1,0)),0)/'tính băng dính sạch'!$E84</f>
        <v>0</v>
      </c>
      <c r="AE84" s="102">
        <f t="array" ref="AE84">+IFERROR(INDEX(FCSTSDV!$D$2:$L$72,MATCH('tính băng dính sạch'!$D84,FCSTSDV!$C$2:$C$72,0),MATCH('tính băng dính sạch'!AE$3,FCSTSDV!$D$1:$L$1,0)),0)/'tính băng dính sạch'!$E84</f>
        <v>0</v>
      </c>
      <c r="AF84" s="92">
        <f>+IFERROR(INDEX(FCSTSDV!$D$2:$L$72,MATCH('tính băng dính sạch'!$D84,FCSTSDV!$C$2:$C$72,0),MATCH('tính băng dính sạch'!AF$3,FCSTSDV!$D$1:$L$1,0))/'tính băng dính sạch'!$E84,0)</f>
        <v>0</v>
      </c>
      <c r="AG84" s="92">
        <f>+IFERROR(INDEX(FCSTSDV!$D$2:$L$72,MATCH('tính băng dính sạch'!$D84,FCSTSDV!$C$2:$C$72,0),MATCH('tính băng dính sạch'!AG$3,FCSTSDV!$D$1:$L$1,0))/'tính băng dính sạch'!$E84,0)</f>
        <v>0</v>
      </c>
      <c r="AH84" s="92">
        <f>+IFERROR(INDEX(FCSTSDV!$D$2:$L$72,MATCH('tính băng dính sạch'!$D84,FCSTSDV!$C$2:$C$72,0),MATCH('tính băng dính sạch'!AH$3,FCSTSDV!$D$1:$L$1,0))/'tính băng dính sạch'!$E84,0)</f>
        <v>0</v>
      </c>
      <c r="AI84" s="106">
        <f>+IFERROR(INDEX(FCSTSDV!$D$2:$L$72,MATCH('tính băng dính sạch'!$D84,FCSTSDV!$C$2:$C$72,0),MATCH('tính băng dính sạch'!AI$3,FCSTSDV!$D$1:$L$1,0))/'tính băng dính sạch'!$E84,0)</f>
        <v>0</v>
      </c>
      <c r="AJ84" s="106">
        <f>+IFERROR(INDEX(FCSTSDV!$D$2:$L$72,MATCH('tính băng dính sạch'!$D84,FCSTSDV!$C$2:$C$72,0),MATCH('tính băng dính sạch'!AJ$3,FCSTSDV!$D$1:$L$1,0))/'tính băng dính sạch'!$E84,0)</f>
        <v>0</v>
      </c>
      <c r="AK84" s="106">
        <f>+IFERROR(INDEX(FCSTSDV!$D$2:$L$72,MATCH('tính băng dính sạch'!$D84,FCSTSDV!$C$2:$C$72,0),MATCH('tính băng dính sạch'!AK$3,FCSTSDV!$D$1:$L$1,0))/'tính băng dính sạch'!$E84,0)</f>
        <v>0</v>
      </c>
      <c r="AL84" s="106">
        <f>+IFERROR(INDEX(FCSTSDV!$D$2:$L$72,MATCH('tính băng dính sạch'!$D84,FCSTSDV!$C$2:$C$72,0),MATCH('tính băng dính sạch'!AL$3,FCSTSDV!$D$1:$L$1,0))/'tính băng dính sạch'!$E84,0)</f>
        <v>0</v>
      </c>
      <c r="AM84" s="106">
        <f>+IFERROR(INDEX(FCSTSDV!$D$2:$L$72,MATCH('tính băng dính sạch'!$D84,FCSTSDV!$C$2:$C$72,0),MATCH('tính băng dính sạch'!AM$3,FCSTSDV!$D$1:$L$1,0))/'tính băng dính sạch'!$E84,0)</f>
        <v>0</v>
      </c>
      <c r="AN84" s="106">
        <f>+IFERROR(INDEX(FCSTSDV!$D$2:$L$72,MATCH('tính băng dính sạch'!$D84,FCSTSDV!$C$2:$C$72,0),MATCH('tính băng dính sạch'!AN$3,FCSTSDV!$D$1:$L$1,0))/'tính băng dính sạch'!$E84,0)</f>
        <v>0</v>
      </c>
      <c r="AO84" s="106">
        <f>+IFERROR(INDEX(FCSTSDV!$D$2:$L$72,MATCH('tính băng dính sạch'!$D84,FCSTSDV!$C$2:$C$72,0),MATCH('tính băng dính sạch'!AO$3,FCSTSDV!$D$1:$L$1,0))/'tính băng dính sạch'!$E84,0)</f>
        <v>0</v>
      </c>
      <c r="AP84" s="114" t="e">
        <f t="array" ref="AP84">+INDEX(FCSTSDV!$D$2:$L$72,MATCH('tính băng dính sạch'!$D84,FCSTSDV!$C$2:$C$72,0),MATCH('tính băng dính sạch'!AP$3,FCSTSDV!$D$1:$L$1,0))/'tính băng dính sạch'!$E84</f>
        <v>#N/A</v>
      </c>
      <c r="AQ84" s="114" t="e">
        <f t="array" ref="AQ84">+INDEX(FCSTSDV!$D$2:$L$72,MATCH('tính băng dính sạch'!$D84,FCSTSDV!$C$2:$C$72,0),MATCH('tính băng dính sạch'!AQ$3,FCSTSDV!$D$1:$L$1,0))/'tính băng dính sạch'!$E84</f>
        <v>#N/A</v>
      </c>
      <c r="AR84" s="114" t="e">
        <f t="array" ref="AR84">+INDEX(FCSTSDV!$D$2:$L$72,MATCH('tính băng dính sạch'!$D84,FCSTSDV!$C$2:$C$72,0),MATCH('tính băng dính sạch'!AR$3,FCSTSDV!$D$1:$L$1,0))/'tính băng dính sạch'!$E84</f>
        <v>#N/A</v>
      </c>
      <c r="AS84" s="114" t="e">
        <f t="array" ref="AS84">+INDEX(FCSTSDV!$D$2:$L$72,MATCH('tính băng dính sạch'!$D84,FCSTSDV!$C$2:$C$72,0),MATCH('tính băng dính sạch'!AS$3,FCSTSDV!$D$1:$L$1,0))/'tính băng dính sạch'!$E84</f>
        <v>#N/A</v>
      </c>
      <c r="AT84" s="114" t="e">
        <f t="array" ref="AT84">+INDEX(FCSTSDV!$D$2:$L$72,MATCH('tính băng dính sạch'!$D84,FCSTSDV!$C$2:$C$72,0),MATCH('tính băng dính sạch'!AT$3,FCSTSDV!$D$1:$L$1,0))/'tính băng dính sạch'!$E84</f>
        <v>#N/A</v>
      </c>
      <c r="AU84" s="114" t="e">
        <f t="array" ref="AU84">+INDEX(FCSTSDV!$D$2:$L$72,MATCH('tính băng dính sạch'!$D84,FCSTSDV!$C$2:$C$72,0),MATCH('tính băng dính sạch'!AU$3,FCSTSDV!$D$1:$L$1,0))/'tính băng dính sạch'!$E84</f>
        <v>#N/A</v>
      </c>
      <c r="AV84" s="114" t="e">
        <f t="array" ref="AV84">+INDEX(FCSTSDV!$D$2:$L$72,MATCH('tính băng dính sạch'!$D84,FCSTSDV!$C$2:$C$72,0),MATCH('tính băng dính sạch'!AV$3,FCSTSDV!$D$1:$L$1,0))/'tính băng dính sạch'!$E84</f>
        <v>#N/A</v>
      </c>
      <c r="AW84" s="114" t="e">
        <f t="array" ref="AW84">+INDEX(FCSTSDV!$D$2:$L$72,MATCH('tính băng dính sạch'!$D84,FCSTSDV!$C$2:$C$72,0),MATCH('tính băng dính sạch'!AW$3,FCSTSDV!$D$1:$L$1,0))/'tính băng dính sạch'!$E84</f>
        <v>#N/A</v>
      </c>
      <c r="AX84" s="114" t="e">
        <f t="array" ref="AX84">+INDEX(FCSTSDV!$D$2:$L$72,MATCH('tính băng dính sạch'!$D84,FCSTSDV!$C$2:$C$72,0),MATCH('tính băng dính sạch'!AX$3,FCSTSDV!$D$1:$L$1,0))/'tính băng dính sạch'!$E84</f>
        <v>#N/A</v>
      </c>
      <c r="AY84" s="114" t="e">
        <f t="array" ref="AY84">+INDEX(FCSTSDV!$D$2:$L$72,MATCH('tính băng dính sạch'!$D84,FCSTSDV!$C$2:$C$72,0),MATCH('tính băng dính sạch'!AY$3,FCSTSDV!$D$1:$L$1,0))/'tính băng dính sạch'!$E84</f>
        <v>#N/A</v>
      </c>
      <c r="AZ84" s="114" t="e">
        <f t="array" ref="AZ84">+INDEX(FCSTSDV!$D$2:$L$72,MATCH('tính băng dính sạch'!$D84,FCSTSDV!$C$2:$C$72,0),MATCH('tính băng dính sạch'!AZ$3,FCSTSDV!$D$1:$L$1,0))/'tính băng dính sạch'!$E84</f>
        <v>#N/A</v>
      </c>
      <c r="BA84" s="114" t="e">
        <f t="array" ref="BA84">+INDEX(FCSTSDV!$D$2:$L$72,MATCH('tính băng dính sạch'!$D84,FCSTSDV!$C$2:$C$72,0),MATCH('tính băng dính sạch'!BA$3,FCSTSDV!$D$1:$L$1,0))/'tính băng dính sạch'!$E84</f>
        <v>#N/A</v>
      </c>
      <c r="BB84" s="114" t="e">
        <f t="array" ref="BB84">+INDEX(FCSTSDV!$D$2:$L$72,MATCH('tính băng dính sạch'!$D84,FCSTSDV!$C$2:$C$72,0),MATCH('tính băng dính sạch'!BB$3,FCSTSDV!$D$1:$L$1,0))/'tính băng dính sạch'!$E84</f>
        <v>#N/A</v>
      </c>
      <c r="BC84" s="114" t="e">
        <f t="array" ref="BC84">+INDEX(FCSTSDV!$D$2:$L$72,MATCH('tính băng dính sạch'!$D84,FCSTSDV!$C$2:$C$72,0),MATCH('tính băng dính sạch'!BC$3,FCSTSDV!$D$1:$L$1,0))/'tính băng dính sạch'!$E84</f>
        <v>#N/A</v>
      </c>
      <c r="BD84" s="114" t="e">
        <f t="array" ref="BD84">+INDEX(FCSTSDV!$D$2:$L$72,MATCH('tính băng dính sạch'!$D84,FCSTSDV!$C$2:$C$72,0),MATCH('tính băng dính sạch'!BD$3,FCSTSDV!$D$1:$L$1,0))/'tính băng dính sạch'!$E84</f>
        <v>#N/A</v>
      </c>
      <c r="BE84" s="114" t="e">
        <f t="array" ref="BE84">+INDEX(FCSTSDV!$D$2:$L$72,MATCH('tính băng dính sạch'!$D84,FCSTSDV!$C$2:$C$72,0),MATCH('tính băng dính sạch'!BE$3,FCSTSDV!$D$1:$L$1,0))/'tính băng dính sạch'!$E84</f>
        <v>#N/A</v>
      </c>
      <c r="BF84" s="114" t="e">
        <f t="array" ref="BF84">+INDEX(FCSTSDV!$D$2:$L$72,MATCH('tính băng dính sạch'!$D84,FCSTSDV!$C$2:$C$72,0),MATCH('tính băng dính sạch'!BF$3,FCSTSDV!$D$1:$L$1,0))/'tính băng dính sạch'!$E84</f>
        <v>#N/A</v>
      </c>
      <c r="BG84" s="114" t="e">
        <f t="array" ref="BG84">+INDEX(FCSTSDV!$D$2:$L$72,MATCH('tính băng dính sạch'!$D84,FCSTSDV!$C$2:$C$72,0),MATCH('tính băng dính sạch'!BG$3,FCSTSDV!$D$1:$L$1,0))/'tính băng dính sạch'!$E84</f>
        <v>#N/A</v>
      </c>
      <c r="BH84" s="114" t="e">
        <f t="array" ref="BH84">+INDEX(FCSTSDV!$D$2:$L$72,MATCH('tính băng dính sạch'!$D84,FCSTSDV!$C$2:$C$72,0),MATCH('tính băng dính sạch'!BH$3,FCSTSDV!$D$1:$L$1,0))/'tính băng dính sạch'!$E84</f>
        <v>#N/A</v>
      </c>
      <c r="BI84" s="114" t="e">
        <f t="array" ref="BI84">+INDEX(FCSTSDV!$D$2:$L$72,MATCH('tính băng dính sạch'!$D84,FCSTSDV!$C$2:$C$72,0),MATCH('tính băng dính sạch'!BI$3,FCSTSDV!$D$1:$L$1,0))/'tính băng dính sạch'!$E84</f>
        <v>#N/A</v>
      </c>
      <c r="BJ84" s="114" t="e">
        <f t="array" ref="BJ84">+INDEX(FCSTSDV!$D$2:$L$72,MATCH('tính băng dính sạch'!$D84,FCSTSDV!$C$2:$C$72,0),MATCH('tính băng dính sạch'!BJ$3,FCSTSDV!$D$1:$L$1,0))/'tính băng dính sạch'!$E84</f>
        <v>#N/A</v>
      </c>
      <c r="BK84" s="114" t="e">
        <f t="array" ref="BK84">+INDEX(FCSTSDV!$D$2:$L$72,MATCH('tính băng dính sạch'!$D84,FCSTSDV!$C$2:$C$72,0),MATCH('tính băng dính sạch'!BK$3,FCSTSDV!$D$1:$L$1,0))/'tính băng dính sạch'!$E84</f>
        <v>#N/A</v>
      </c>
      <c r="BL84" s="114" t="e">
        <f t="array" ref="BL84">+INDEX(FCSTSDV!$D$2:$L$72,MATCH('tính băng dính sạch'!$D84,FCSTSDV!$C$2:$C$72,0),MATCH('tính băng dính sạch'!BL$3,FCSTSDV!$D$1:$L$1,0))/'tính băng dính sạch'!$E84</f>
        <v>#N/A</v>
      </c>
      <c r="BM84" s="114" t="e">
        <f t="array" ref="BM84">+INDEX(FCSTSDV!$D$2:$L$72,MATCH('tính băng dính sạch'!$D84,FCSTSDV!$C$2:$C$72,0),MATCH('tính băng dính sạch'!BM$3,FCSTSDV!$D$1:$L$1,0))/'tính băng dính sạch'!$E84</f>
        <v>#N/A</v>
      </c>
      <c r="BN84" s="114" t="e">
        <f t="array" ref="BN84">+INDEX(FCSTSDV!$D$2:$L$72,MATCH('tính băng dính sạch'!$D84,FCSTSDV!$C$2:$C$72,0),MATCH('tính băng dính sạch'!BN$3,FCSTSDV!$D$1:$L$1,0))/'tính băng dính sạch'!$E84</f>
        <v>#N/A</v>
      </c>
      <c r="BO84" s="114" t="e">
        <f t="array" ref="BO84">+INDEX(FCSTSDV!$D$2:$L$72,MATCH('tính băng dính sạch'!$D84,FCSTSDV!$C$2:$C$72,0),MATCH('tính băng dính sạch'!BO$3,FCSTSDV!$D$1:$L$1,0))/'tính băng dính sạch'!$E84</f>
        <v>#N/A</v>
      </c>
      <c r="BP84" s="114" t="e">
        <f t="array" ref="BP84">+INDEX(FCSTSDV!$D$2:$L$72,MATCH('tính băng dính sạch'!$D84,FCSTSDV!$C$2:$C$72,0),MATCH('tính băng dính sạch'!BP$3,FCSTSDV!$D$1:$L$1,0))/'tính băng dính sạch'!$E84</f>
        <v>#N/A</v>
      </c>
      <c r="BQ84" s="114" t="e">
        <f t="array" ref="BQ84">+INDEX(FCSTSDV!$D$2:$L$72,MATCH('tính băng dính sạch'!$D84,FCSTSDV!$C$2:$C$72,0),MATCH('tính băng dính sạch'!BQ$3,FCSTSDV!$D$1:$L$1,0))/'tính băng dính sạch'!$E84</f>
        <v>#N/A</v>
      </c>
      <c r="BR84" s="114" t="e">
        <f t="array" ref="BR84">+INDEX(FCSTSDV!$D$2:$L$72,MATCH('tính băng dính sạch'!$D84,FCSTSDV!$C$2:$C$72,0),MATCH('tính băng dính sạch'!BR$3,FCSTSDV!$D$1:$L$1,0))/'tính băng dính sạch'!$E84</f>
        <v>#N/A</v>
      </c>
      <c r="BS84" s="114" t="e">
        <f t="array" ref="BS84">+INDEX(FCSTSDV!$D$2:$L$72,MATCH('tính băng dính sạch'!$D84,FCSTSDV!$C$2:$C$72,0),MATCH('tính băng dính sạch'!BS$3,FCSTSDV!$D$1:$L$1,0))/'tính băng dính sạch'!$E84</f>
        <v>#N/A</v>
      </c>
      <c r="BT84" s="114" t="e">
        <f t="array" ref="BT84">+INDEX(FCSTSDV!$D$2:$L$72,MATCH('tính băng dính sạch'!$D84,FCSTSDV!$C$2:$C$72,0),MATCH('tính băng dính sạch'!BT$3,FCSTSDV!$D$1:$L$1,0))/'tính băng dính sạch'!$E84</f>
        <v>#N/A</v>
      </c>
      <c r="BU84" s="114" t="e">
        <f t="array" ref="BU84">+INDEX(FCSTSDV!$D$2:$L$72,MATCH('tính băng dính sạch'!$D84,FCSTSDV!$C$2:$C$72,0),MATCH('tính băng dính sạch'!BU$3,FCSTSDV!$D$1:$L$1,0))/'tính băng dính sạch'!$E84</f>
        <v>#N/A</v>
      </c>
      <c r="BV84" s="114" t="e">
        <f t="array" ref="BV84">+INDEX(FCSTSDV!$D$2:$L$72,MATCH('tính băng dính sạch'!$D84,FCSTSDV!$C$2:$C$72,0),MATCH('tính băng dính sạch'!BV$3,FCSTSDV!$D$1:$L$1,0))/'tính băng dính sạch'!$E84</f>
        <v>#N/A</v>
      </c>
      <c r="BW84" s="114" t="e">
        <f t="array" ref="BW84">+INDEX(FCSTSDV!$D$2:$L$72,MATCH('tính băng dính sạch'!$D84,FCSTSDV!$C$2:$C$72,0),MATCH('tính băng dính sạch'!BW$3,FCSTSDV!$D$1:$L$1,0))/'tính băng dính sạch'!$E84</f>
        <v>#N/A</v>
      </c>
      <c r="BX84" s="114" t="e">
        <f t="array" ref="BX84">+INDEX(FCSTSDV!$D$2:$L$72,MATCH('tính băng dính sạch'!$D84,FCSTSDV!$C$2:$C$72,0),MATCH('tính băng dính sạch'!BX$3,FCSTSDV!$D$1:$L$1,0))/'tính băng dính sạch'!$E84</f>
        <v>#N/A</v>
      </c>
      <c r="BY84" s="114" t="e">
        <f t="array" ref="BY84">+INDEX(FCSTSDV!$D$2:$L$72,MATCH('tính băng dính sạch'!$D84,FCSTSDV!$C$2:$C$72,0),MATCH('tính băng dính sạch'!BY$3,FCSTSDV!$D$1:$L$1,0))/'tính băng dính sạch'!$E84</f>
        <v>#N/A</v>
      </c>
      <c r="BZ84" s="114" t="e">
        <f t="array" ref="BZ84">+INDEX(FCSTSDV!$D$2:$L$72,MATCH('tính băng dính sạch'!$D84,FCSTSDV!$C$2:$C$72,0),MATCH('tính băng dính sạch'!BZ$3,FCSTSDV!$D$1:$L$1,0))/'tính băng dính sạch'!$E84</f>
        <v>#N/A</v>
      </c>
      <c r="CA84" s="114" t="e">
        <f t="array" ref="CA84">+INDEX(FCSTSDV!$D$2:$L$72,MATCH('tính băng dính sạch'!$D84,FCSTSDV!$C$2:$C$72,0),MATCH('tính băng dính sạch'!CA$3,FCSTSDV!$D$1:$L$1,0))/'tính băng dính sạch'!$E84</f>
        <v>#N/A</v>
      </c>
      <c r="CB84" s="114" t="e">
        <f t="array" ref="CB84">+INDEX(FCSTSDV!$D$2:$L$72,MATCH('tính băng dính sạch'!$D84,FCSTSDV!$C$2:$C$72,0),MATCH('tính băng dính sạch'!CB$3,FCSTSDV!$D$1:$L$1,0))/'tính băng dính sạch'!$E84</f>
        <v>#N/A</v>
      </c>
      <c r="CC84" s="114" t="e">
        <f t="array" ref="CC84">+INDEX(FCSTSDV!$D$2:$L$72,MATCH('tính băng dính sạch'!$D84,FCSTSDV!$C$2:$C$72,0),MATCH('tính băng dính sạch'!CC$3,FCSTSDV!$D$1:$L$1,0))/'tính băng dính sạch'!$E84</f>
        <v>#N/A</v>
      </c>
      <c r="CD84" s="114" t="e">
        <f t="array" ref="CD84">+INDEX(FCSTSDV!$D$2:$L$72,MATCH('tính băng dính sạch'!$D84,FCSTSDV!$C$2:$C$72,0),MATCH('tính băng dính sạch'!CD$3,FCSTSDV!$D$1:$L$1,0))/'tính băng dính sạch'!$E84</f>
        <v>#N/A</v>
      </c>
      <c r="CE84" s="114" t="e">
        <f t="array" ref="CE84">+INDEX(FCSTSDV!$D$2:$L$72,MATCH('tính băng dính sạch'!$D84,FCSTSDV!$C$2:$C$72,0),MATCH('tính băng dính sạch'!CE$3,FCSTSDV!$D$1:$L$1,0))/'tính băng dính sạch'!$E84</f>
        <v>#N/A</v>
      </c>
      <c r="CF84" s="114" t="e">
        <f t="array" ref="CF84">+INDEX(FCSTSDV!$D$2:$L$72,MATCH('tính băng dính sạch'!$D84,FCSTSDV!$C$2:$C$72,0),MATCH('tính băng dính sạch'!CF$3,FCSTSDV!$D$1:$L$1,0))/'tính băng dính sạch'!$E84</f>
        <v>#N/A</v>
      </c>
      <c r="CG84" s="114" t="e">
        <f t="array" ref="CG84">+INDEX(FCSTSDV!$D$2:$L$72,MATCH('tính băng dính sạch'!$D84,FCSTSDV!$C$2:$C$72,0),MATCH('tính băng dính sạch'!CG$3,FCSTSDV!$D$1:$L$1,0))/'tính băng dính sạch'!$E84</f>
        <v>#N/A</v>
      </c>
      <c r="CH84" s="114" t="e">
        <f t="array" ref="CH84">+INDEX(FCSTSDV!$D$2:$L$72,MATCH('tính băng dính sạch'!$D84,FCSTSDV!$C$2:$C$72,0),MATCH('tính băng dính sạch'!CH$3,FCSTSDV!$D$1:$L$1,0))/'tính băng dính sạch'!$E84</f>
        <v>#N/A</v>
      </c>
      <c r="CI84" s="114" t="e">
        <f t="array" ref="CI84">+INDEX(FCSTSDV!$D$2:$L$72,MATCH('tính băng dính sạch'!$D84,FCSTSDV!$C$2:$C$72,0),MATCH('tính băng dính sạch'!CI$3,FCSTSDV!$D$1:$L$1,0))/'tính băng dính sạch'!$E84</f>
        <v>#N/A</v>
      </c>
      <c r="CJ84" s="92" t="e">
        <f t="array" ref="CJ84">+INDEX(FCSTSDV!$D$2:$L$72,MATCH('tính băng dính sạch'!$D84,FCSTSDV!$C$2:$C$72,0),MATCH('tính băng dính sạch'!CJ$3,FCSTSDV!$D$1:$L$1,0))/'tính băng dính sạch'!$E84</f>
        <v>#N/A</v>
      </c>
      <c r="CK84" s="92" t="e">
        <f t="array" ref="CK84">+INDEX(FCSTSDV!$D$2:$L$72,MATCH('tính băng dính sạch'!$D84,FCSTSDV!$C$2:$C$72,0),MATCH('tính băng dính sạch'!CK$3,FCSTSDV!$D$1:$L$1,0))/'tính băng dính sạch'!$E84</f>
        <v>#N/A</v>
      </c>
      <c r="CL84" s="92" t="e">
        <f t="array" ref="CL84">+INDEX(FCSTSDV!$D$2:$L$72,MATCH('tính băng dính sạch'!$D84,FCSTSDV!$C$2:$C$72,0),MATCH('tính băng dính sạch'!CL$3,FCSTSDV!$D$1:$L$1,0))/'tính băng dính sạch'!$E84</f>
        <v>#N/A</v>
      </c>
      <c r="CM84" s="92" t="e">
        <f t="array" ref="CM84">+INDEX(FCSTSDV!$D$2:$L$72,MATCH('tính băng dính sạch'!$D84,FCSTSDV!$C$2:$C$72,0),MATCH('tính băng dính sạch'!CM$3,FCSTSDV!$D$1:$L$1,0))/'tính băng dính sạch'!$E84</f>
        <v>#N/A</v>
      </c>
      <c r="CN84" s="92" t="e">
        <f t="array" ref="CN84">+INDEX(FCSTSDV!$D$2:$L$72,MATCH('tính băng dính sạch'!$D84,FCSTSDV!$C$2:$C$72,0),MATCH('tính băng dính sạch'!CN$3,FCSTSDV!$D$1:$L$1,0))/'tính băng dính sạch'!$E84</f>
        <v>#N/A</v>
      </c>
      <c r="CO84" s="92" t="e">
        <f t="array" ref="CO84">+INDEX(FCSTSDV!$D$2:$L$72,MATCH('tính băng dính sạch'!$D84,FCSTSDV!$C$2:$C$72,0),MATCH('tính băng dính sạch'!CO$3,FCSTSDV!$D$1:$L$1,0))/'tính băng dính sạch'!$E84</f>
        <v>#N/A</v>
      </c>
      <c r="CP84" s="92" t="e">
        <f t="array" ref="CP84">+INDEX(FCSTSDV!$D$2:$L$72,MATCH('tính băng dính sạch'!$D84,FCSTSDV!$C$2:$C$72,0),MATCH('tính băng dính sạch'!CP$3,FCSTSDV!$D$1:$L$1,0))/'tính băng dính sạch'!$E84</f>
        <v>#N/A</v>
      </c>
      <c r="CQ84" s="92">
        <f>+IFERROR(INDEX(FCSTSDV!$D$2:$L$72,MATCH('tính băng dính sạch'!$D84,FCSTSDV!$C$2:$C$72,0),MATCH('tính băng dính sạch'!CQ$3,FCSTSDV!$D$1:$L$1,0))/'tính băng dính sạch'!$E84,0)</f>
        <v>0</v>
      </c>
    </row>
    <row r="85" spans="1:95" ht="20.100000000000001" hidden="1" customHeight="1">
      <c r="A85" s="807"/>
      <c r="B85" s="792"/>
      <c r="C85" s="16"/>
      <c r="D85" s="52" t="s">
        <v>175</v>
      </c>
      <c r="E85" s="53" t="s">
        <v>43</v>
      </c>
      <c r="F85" s="800"/>
      <c r="G85" s="800"/>
      <c r="H85" s="827"/>
      <c r="I85" s="87">
        <f>+SUM(I83:I84)</f>
        <v>0</v>
      </c>
      <c r="J85" s="138"/>
      <c r="K85" s="139"/>
      <c r="L85" s="139"/>
      <c r="M85" s="139">
        <f>+H83-SUM(M83:M84)</f>
        <v>205</v>
      </c>
      <c r="N85" s="139">
        <f>+F83-SUM(N83:N84)</f>
        <v>0</v>
      </c>
      <c r="O85" s="139">
        <f>+H83-SUM(O83:O84)</f>
        <v>205</v>
      </c>
      <c r="P85" s="139">
        <f>+H83-SUM(P83:P84)</f>
        <v>205</v>
      </c>
      <c r="Q85" s="139">
        <f>+H83-SUM(Q83:Q84)</f>
        <v>205</v>
      </c>
      <c r="R85" s="139">
        <f>+H83-SUM(R83:R84)</f>
        <v>205</v>
      </c>
      <c r="S85" s="139">
        <f>+R85-SUM(S83:S84)</f>
        <v>205</v>
      </c>
      <c r="T85" s="139">
        <f>+H83-SUM(T83:T84)</f>
        <v>205</v>
      </c>
      <c r="U85" s="139">
        <f>+T85-SUM(U83:U84)</f>
        <v>205</v>
      </c>
      <c r="V85" s="156">
        <f>+U85-SUM(V83:V84)</f>
        <v>205</v>
      </c>
      <c r="W85" s="90">
        <f>+H83-SUM(W83:W84)</f>
        <v>205</v>
      </c>
      <c r="X85" s="105">
        <f>+H83+SUM(I83:I84)-SUM(X83:X84)</f>
        <v>205</v>
      </c>
      <c r="Y85" s="105">
        <f>+H83+SUM(I83:I84)-SUM(Y83:Y84)</f>
        <v>205</v>
      </c>
      <c r="Z85" s="105">
        <f>+H83+SUM(I83:I84)-SUM(Z83:Z84)</f>
        <v>205</v>
      </c>
      <c r="AA85" s="105">
        <f>+H83+SUM(I83:I84)-SUM(AA83:AA84)</f>
        <v>205</v>
      </c>
      <c r="AB85" s="105">
        <f>+AA85-SUM(AB83:AB84)</f>
        <v>205</v>
      </c>
      <c r="AC85" s="105">
        <f>+H83+SUM(I83:I84)-SUM(AC83:AC84)</f>
        <v>205</v>
      </c>
      <c r="AD85" s="105">
        <f>+H83+SUM(I83:I84)-SUM(AD83:AD84)</f>
        <v>205</v>
      </c>
      <c r="AE85" s="105">
        <f>+AD85-SUM(AE83:AE84)</f>
        <v>205</v>
      </c>
      <c r="AF85" s="90">
        <f>+H83+SUM(I83:I84)-SUM(AF83:AF84)</f>
        <v>205</v>
      </c>
      <c r="AG85" s="90">
        <f t="shared" ref="AG85:AM85" si="36">+AF85-SUM(AG83:AG84)</f>
        <v>205</v>
      </c>
      <c r="AH85" s="90">
        <f t="shared" si="36"/>
        <v>205</v>
      </c>
      <c r="AI85" s="90">
        <f t="shared" si="36"/>
        <v>205</v>
      </c>
      <c r="AJ85" s="90">
        <f t="shared" si="36"/>
        <v>205</v>
      </c>
      <c r="AK85" s="90">
        <f t="shared" si="36"/>
        <v>205</v>
      </c>
      <c r="AL85" s="90">
        <f t="shared" si="36"/>
        <v>205</v>
      </c>
      <c r="AM85" s="90">
        <f t="shared" si="36"/>
        <v>205</v>
      </c>
      <c r="AN85" s="90">
        <f>+H83-SUM(AN83:AN84)</f>
        <v>205</v>
      </c>
      <c r="AO85" s="90">
        <f>H83+I85-SUM(AO83:AO84)</f>
        <v>205</v>
      </c>
      <c r="AP85" s="105" t="e">
        <f>+H83+I85-SUM(AP83:AP84)</f>
        <v>#N/A</v>
      </c>
      <c r="AQ85" s="105" t="e">
        <f>+H83+I85-SUM(AQ83:AQ84)</f>
        <v>#N/A</v>
      </c>
      <c r="AR85" s="105" t="e">
        <f>+H83+I85-SUM(AR83:AR84)</f>
        <v>#N/A</v>
      </c>
      <c r="AS85" s="105" t="e">
        <f>+H83+I85-SUM(AS83:AS84)</f>
        <v>#N/A</v>
      </c>
      <c r="AT85" s="90" t="e">
        <f>H83+I85-SUM(AT83:AT84)</f>
        <v>#N/A</v>
      </c>
      <c r="AU85" s="105" t="e">
        <f>+H83+I85-SUM(AU83:AU84)</f>
        <v>#N/A</v>
      </c>
      <c r="AV85" s="105" t="e">
        <f>+H83+I85-SUM(AV83:AV84)</f>
        <v>#N/A</v>
      </c>
      <c r="AW85" s="90" t="e">
        <f>+AO85-SUM(AW83:AW84)</f>
        <v>#N/A</v>
      </c>
      <c r="AX85" s="105" t="e">
        <f t="shared" ref="AX85:CI85" si="37">+$H83+$I85-SUM(AX83:AX84)</f>
        <v>#N/A</v>
      </c>
      <c r="AY85" s="105" t="e">
        <f t="shared" si="37"/>
        <v>#N/A</v>
      </c>
      <c r="AZ85" s="105" t="e">
        <f t="shared" si="37"/>
        <v>#N/A</v>
      </c>
      <c r="BA85" s="105" t="e">
        <f t="shared" si="37"/>
        <v>#N/A</v>
      </c>
      <c r="BB85" s="105" t="e">
        <f t="shared" si="37"/>
        <v>#N/A</v>
      </c>
      <c r="BC85" s="105" t="e">
        <f t="shared" si="37"/>
        <v>#N/A</v>
      </c>
      <c r="BD85" s="105" t="e">
        <f t="shared" si="37"/>
        <v>#N/A</v>
      </c>
      <c r="BE85" s="105" t="e">
        <f t="shared" si="37"/>
        <v>#N/A</v>
      </c>
      <c r="BF85" s="105" t="e">
        <f t="shared" si="37"/>
        <v>#N/A</v>
      </c>
      <c r="BG85" s="105" t="e">
        <f t="shared" si="37"/>
        <v>#N/A</v>
      </c>
      <c r="BH85" s="105" t="e">
        <f t="shared" si="37"/>
        <v>#N/A</v>
      </c>
      <c r="BI85" s="105" t="e">
        <f t="shared" si="37"/>
        <v>#N/A</v>
      </c>
      <c r="BJ85" s="105" t="e">
        <f t="shared" si="37"/>
        <v>#N/A</v>
      </c>
      <c r="BK85" s="105" t="e">
        <f t="shared" si="37"/>
        <v>#N/A</v>
      </c>
      <c r="BL85" s="105" t="e">
        <f t="shared" si="37"/>
        <v>#N/A</v>
      </c>
      <c r="BM85" s="105" t="e">
        <f t="shared" si="37"/>
        <v>#N/A</v>
      </c>
      <c r="BN85" s="105" t="e">
        <f t="shared" si="37"/>
        <v>#N/A</v>
      </c>
      <c r="BO85" s="105" t="e">
        <f t="shared" si="37"/>
        <v>#N/A</v>
      </c>
      <c r="BP85" s="105" t="e">
        <f t="shared" si="37"/>
        <v>#N/A</v>
      </c>
      <c r="BQ85" s="105" t="e">
        <f t="shared" si="37"/>
        <v>#N/A</v>
      </c>
      <c r="BR85" s="105" t="e">
        <f t="shared" si="37"/>
        <v>#N/A</v>
      </c>
      <c r="BS85" s="105" t="e">
        <f t="shared" si="37"/>
        <v>#N/A</v>
      </c>
      <c r="BT85" s="105" t="e">
        <f t="shared" si="37"/>
        <v>#N/A</v>
      </c>
      <c r="BU85" s="105" t="e">
        <f t="shared" si="37"/>
        <v>#N/A</v>
      </c>
      <c r="BV85" s="105" t="e">
        <f t="shared" si="37"/>
        <v>#N/A</v>
      </c>
      <c r="BW85" s="105" t="e">
        <f t="shared" si="37"/>
        <v>#N/A</v>
      </c>
      <c r="BX85" s="105" t="e">
        <f t="shared" si="37"/>
        <v>#N/A</v>
      </c>
      <c r="BY85" s="105" t="e">
        <f t="shared" si="37"/>
        <v>#N/A</v>
      </c>
      <c r="BZ85" s="105" t="e">
        <f t="shared" si="37"/>
        <v>#N/A</v>
      </c>
      <c r="CA85" s="105" t="e">
        <f t="shared" si="37"/>
        <v>#N/A</v>
      </c>
      <c r="CB85" s="105" t="e">
        <f t="shared" si="37"/>
        <v>#N/A</v>
      </c>
      <c r="CC85" s="105" t="e">
        <f t="shared" si="37"/>
        <v>#N/A</v>
      </c>
      <c r="CD85" s="105" t="e">
        <f t="shared" si="37"/>
        <v>#N/A</v>
      </c>
      <c r="CE85" s="105" t="e">
        <f t="shared" si="37"/>
        <v>#N/A</v>
      </c>
      <c r="CF85" s="105" t="e">
        <f t="shared" si="37"/>
        <v>#N/A</v>
      </c>
      <c r="CG85" s="105" t="e">
        <f t="shared" si="37"/>
        <v>#N/A</v>
      </c>
      <c r="CH85" s="105" t="e">
        <f t="shared" si="37"/>
        <v>#N/A</v>
      </c>
      <c r="CI85" s="105" t="e">
        <f t="shared" si="37"/>
        <v>#N/A</v>
      </c>
      <c r="CJ85" s="90" t="e">
        <f>CI85-SUM(CJ83:CJ84)</f>
        <v>#N/A</v>
      </c>
      <c r="CK85" s="90" t="e">
        <f t="shared" ref="CK85:CQ85" si="38">CJ85-SUM(CK83:CK84)</f>
        <v>#N/A</v>
      </c>
      <c r="CL85" s="90" t="e">
        <f t="shared" si="38"/>
        <v>#N/A</v>
      </c>
      <c r="CM85" s="90" t="e">
        <f t="shared" si="38"/>
        <v>#N/A</v>
      </c>
      <c r="CN85" s="90" t="e">
        <f t="shared" si="38"/>
        <v>#N/A</v>
      </c>
      <c r="CO85" s="90" t="e">
        <f t="shared" si="38"/>
        <v>#N/A</v>
      </c>
      <c r="CP85" s="90" t="e">
        <f t="shared" si="38"/>
        <v>#N/A</v>
      </c>
      <c r="CQ85" s="90" t="e">
        <f t="shared" si="38"/>
        <v>#N/A</v>
      </c>
    </row>
    <row r="86" spans="1:95" ht="20.100000000000001" hidden="1" customHeight="1">
      <c r="A86" s="806" t="s">
        <v>172</v>
      </c>
      <c r="B86" s="791" t="s">
        <v>176</v>
      </c>
      <c r="C86" s="63"/>
      <c r="D86" s="73" t="s">
        <v>17</v>
      </c>
      <c r="E86" s="44">
        <v>2500</v>
      </c>
      <c r="F86" s="798">
        <v>105</v>
      </c>
      <c r="G86" s="798">
        <v>0</v>
      </c>
      <c r="H86" s="826">
        <f>+VLOOKUP(B86,'[10]TÚI BÓNG'!$B$4:$E$153,4,0)</f>
        <v>230</v>
      </c>
      <c r="I86" s="81">
        <f>+ROUND(IFERROR(VLOOKUP(D86,FCSTSDV!$C$2:$C$72,26,0),0)/'tính băng dính sạch'!E86+0,0)</f>
        <v>0</v>
      </c>
      <c r="J86" s="80">
        <f>+IFERROR(VLOOKUP(D86,FCSTSDV!$C$2:$L$72,84,0),0)</f>
        <v>0</v>
      </c>
      <c r="K86" s="11">
        <f t="array" ref="K86">+IFERROR(INDEX(FCSTSDV!$D$2:$L$72,MATCH('tính băng dính sạch'!$D86,FCSTSDV!$C$2:$C$72,0),MATCH('tính băng dính sạch'!K$3,FCSTSDV!$D$1:$L$1,0)),0)/'tính băng dính sạch'!$E86</f>
        <v>0</v>
      </c>
      <c r="L86" s="11">
        <f t="array" ref="L86">+IFERROR(INDEX(FCSTSDV!$D$2:$L$72,MATCH('tính băng dính sạch'!$D86,FCSTSDV!$C$2:$C$72,0),MATCH('tính băng dính sạch'!L$3,FCSTSDV!$D$1:$L$1,0)),0)/'tính băng dính sạch'!$E86</f>
        <v>0</v>
      </c>
      <c r="M86" s="11">
        <f t="array" ref="M86">+IFERROR(INDEX(FCSTSDV!$D$2:$L$72,MATCH('tính băng dính sạch'!$D86,FCSTSDV!$C$2:$C$72,0),MATCH('tính băng dính sạch'!M$3,FCSTSDV!$D$1:$L$1,0)),0)/'tính băng dính sạch'!$E86</f>
        <v>0</v>
      </c>
      <c r="N86" s="11">
        <f t="array" ref="N86">+IFERROR(INDEX(FCSTSDV!$D$2:$L$72,MATCH('tính băng dính sạch'!$D86,FCSTSDV!$C$2:$C$72,0),MATCH('tính băng dính sạch'!N$3,FCSTSDV!$D$1:$L$1,0)),0)/'tính băng dính sạch'!$E86</f>
        <v>0</v>
      </c>
      <c r="O86" s="11">
        <f t="array" ref="O86">+IFERROR(INDEX(FCSTSDV!$D$2:$L$72,MATCH('tính băng dính sạch'!$D86,FCSTSDV!$C$2:$C$72,0),MATCH('tính băng dính sạch'!O$3,FCSTSDV!$D$1:$L$1,0)),0)/'tính băng dính sạch'!$E86</f>
        <v>0</v>
      </c>
      <c r="P86" s="11">
        <f t="array" ref="P86">+IFERROR(INDEX(FCSTSDV!$D$2:$L$72,MATCH('tính băng dính sạch'!$D86,FCSTSDV!$C$2:$C$72,0),MATCH('tính băng dính sạch'!P$3,FCSTSDV!$D$1:$L$1,0)),0)/'tính băng dính sạch'!$E86</f>
        <v>0</v>
      </c>
      <c r="Q86" s="11">
        <f t="array" ref="Q86">+IFERROR(INDEX(FCSTSDV!$D$2:$L$72,MATCH('tính băng dính sạch'!$D86,FCSTSDV!$C$2:$C$72,0),MATCH('tính băng dính sạch'!Q$3,FCSTSDV!$D$1:$L$1,0)),0)/'tính băng dính sạch'!$E86</f>
        <v>0</v>
      </c>
      <c r="R86" s="11">
        <f t="array" ref="R86">+IFERROR(INDEX(FCSTSDV!$D$2:$L$72,MATCH('tính băng dính sạch'!$D86,FCSTSDV!$C$2:$C$72,0),MATCH('tính băng dính sạch'!R$3,FCSTSDV!$D$1:$L$1,0)),0)/'tính băng dính sạch'!$E86</f>
        <v>0</v>
      </c>
      <c r="S86" s="11">
        <f t="array" ref="S86">+IFERROR(INDEX(FCSTSDV!$D$2:$L$72,MATCH('tính băng dính sạch'!$D86,FCSTSDV!$C$2:$C$72,0),MATCH('tính băng dính sạch'!S$3,FCSTSDV!$D$1:$L$1,0)),0)/'tính băng dính sạch'!$E86</f>
        <v>0</v>
      </c>
      <c r="T86" s="11">
        <f t="array" ref="T86">+IFERROR(INDEX(FCSTSDV!$D$2:$L$72,MATCH('tính băng dính sạch'!$D86,FCSTSDV!$C$2:$C$72,0),MATCH('tính băng dính sạch'!T$3,FCSTSDV!$D$1:$L$1,0)),0)/'tính băng dính sạch'!$E86</f>
        <v>0</v>
      </c>
      <c r="U86" s="11">
        <f t="array" ref="U86">+IFERROR(INDEX(FCSTSDV!$D$2:$L$72,MATCH('tính băng dính sạch'!$D86,FCSTSDV!$C$2:$C$72,0),MATCH('tính băng dính sạch'!U$3,FCSTSDV!$D$1:$L$1,0)),0)/'tính băng dính sạch'!$E86</f>
        <v>0</v>
      </c>
      <c r="V86" s="98">
        <f t="array" ref="V86">+IFERROR(INDEX(FCSTSDV!$D$2:$L$72,MATCH('tính băng dính sạch'!$D86,FCSTSDV!$C$2:$C$72,0),MATCH('tính băng dính sạch'!V$3,FCSTSDV!$D$1:$L$1,0)),0)/'tính băng dính sạch'!$E86</f>
        <v>0</v>
      </c>
      <c r="W86" s="99">
        <f t="array" ref="W86">+IFERROR(INDEX(FCSTSDV!$D$2:$L$72,MATCH('tính băng dính sạch'!$D86,FCSTSDV!$C$2:$C$72,0),MATCH('tính băng dính sạch'!W$3,FCSTSDV!$D$1:$L$1,0)),0)/'tính băng dính sạch'!$E86</f>
        <v>0</v>
      </c>
      <c r="X86" s="100">
        <f t="array" ref="X86">+IFERROR(INDEX(FCSTSDV!$D$2:$L$72,MATCH('tính băng dính sạch'!$D86,FCSTSDV!$C$2:$C$72,0),MATCH('tính băng dính sạch'!X$3,FCSTSDV!$D$1:$L$1,0)),0)/'tính băng dính sạch'!$E86</f>
        <v>0</v>
      </c>
      <c r="Y86" s="100">
        <f t="array" ref="Y86">+IFERROR(INDEX(FCSTSDV!$D$2:$L$72,MATCH('tính băng dính sạch'!$D86,FCSTSDV!$C$2:$C$72,0),MATCH('tính băng dính sạch'!Y$3,FCSTSDV!$D$1:$L$1,0)),0)/'tính băng dính sạch'!$E86</f>
        <v>0</v>
      </c>
      <c r="Z86" s="100">
        <f t="array" ref="Z86">+IFERROR(INDEX(FCSTSDV!$D$2:$L$72,MATCH('tính băng dính sạch'!$D86,FCSTSDV!$C$2:$C$72,0),MATCH('tính băng dính sạch'!Z$3,FCSTSDV!$D$1:$L$1,0)),0)/'tính băng dính sạch'!$E86</f>
        <v>0</v>
      </c>
      <c r="AA86" s="100">
        <f t="array" ref="AA86">+IFERROR(INDEX(FCSTSDV!$D$2:$L$72,MATCH('tính băng dính sạch'!$D86,FCSTSDV!$C$2:$C$72,0),MATCH('tính băng dính sạch'!AA$3,FCSTSDV!$D$1:$L$1,0)),0)/'tính băng dính sạch'!$E86</f>
        <v>0</v>
      </c>
      <c r="AB86" s="100">
        <f t="array" ref="AB86">+IFERROR(INDEX(FCSTSDV!$D$2:$L$72,MATCH('tính băng dính sạch'!$D86,FCSTSDV!$C$2:$C$72,0),MATCH('tính băng dính sạch'!AB$3,FCSTSDV!$D$1:$L$1,0)),0)/'tính băng dính sạch'!$E86</f>
        <v>0</v>
      </c>
      <c r="AC86" s="100">
        <f t="array" ref="AC86">+IFERROR(INDEX(FCSTSDV!$D$2:$L$72,MATCH('tính băng dính sạch'!$D86,FCSTSDV!$C$2:$C$72,0),MATCH('tính băng dính sạch'!AC$3,FCSTSDV!$D$1:$L$1,0)),0)/'tính băng dính sạch'!$E86</f>
        <v>0</v>
      </c>
      <c r="AD86" s="100">
        <f t="array" ref="AD86">+IFERROR(INDEX(FCSTSDV!$D$2:$L$72,MATCH('tính băng dính sạch'!$D86,FCSTSDV!$C$2:$C$72,0),MATCH('tính băng dính sạch'!AD$3,FCSTSDV!$D$1:$L$1,0)),0)/'tính băng dính sạch'!$E86</f>
        <v>0</v>
      </c>
      <c r="AE86" s="100">
        <f t="array" ref="AE86">+IFERROR(INDEX(FCSTSDV!$D$2:$L$72,MATCH('tính băng dính sạch'!$D86,FCSTSDV!$C$2:$C$72,0),MATCH('tính băng dính sạch'!AE$3,FCSTSDV!$D$1:$L$1,0)),0)/'tính băng dính sạch'!$E86</f>
        <v>0</v>
      </c>
      <c r="AF86" s="99">
        <f>+IFERROR(INDEX(FCSTSDV!$D$2:$L$72,MATCH('tính băng dính sạch'!$D86,FCSTSDV!$C$2:$C$72,0),MATCH('tính băng dính sạch'!AF$3,FCSTSDV!$D$1:$L$1,0))/'tính băng dính sạch'!$E86,0)</f>
        <v>0</v>
      </c>
      <c r="AG86" s="92">
        <f>+ROUND(IFERROR(INDEX(FCSTSDV!$D$2:$L$72,MATCH('tính băng dính sạch'!$D86,FCSTSDV!$C$2:$C$72,0),MATCH('tính băng dính sạch'!AG$3,FCSTSDV!$D$1:$L$1,0)),0)/'tính băng dính sạch'!$E86,1)</f>
        <v>0</v>
      </c>
      <c r="AH86" s="92">
        <f>+ROUND(IFERROR(INDEX(FCSTSDV!$D$2:$L$72,MATCH('tính băng dính sạch'!$D86,FCSTSDV!$C$2:$C$72,0),MATCH('tính băng dính sạch'!AH$3,FCSTSDV!$D$1:$L$1,0)),0)/'tính băng dính sạch'!$E86,1)</f>
        <v>0</v>
      </c>
      <c r="AI86" s="92">
        <f>+ROUND(IFERROR(INDEX(FCSTSDV!$D$2:$L$72,MATCH('tính băng dính sạch'!$D86,FCSTSDV!$C$2:$C$72,0),MATCH('tính băng dính sạch'!AI$3,FCSTSDV!$D$1:$L$1,0)),0)/'tính băng dính sạch'!$E86,1)</f>
        <v>0</v>
      </c>
      <c r="AJ86" s="92">
        <f>+ROUND(IFERROR(INDEX(FCSTSDV!$D$2:$L$72,MATCH('tính băng dính sạch'!$D86,FCSTSDV!$C$2:$C$72,0),MATCH('tính băng dính sạch'!AJ$3,FCSTSDV!$D$1:$L$1,0)),0)/'tính băng dính sạch'!$E86,1)</f>
        <v>0</v>
      </c>
      <c r="AK86" s="92">
        <f>+ROUND(IFERROR(INDEX(FCSTSDV!$D$2:$L$72,MATCH('tính băng dính sạch'!$D86,FCSTSDV!$C$2:$C$72,0),MATCH('tính băng dính sạch'!AK$3,FCSTSDV!$D$1:$L$1,0)),0)/'tính băng dính sạch'!$E86,1)</f>
        <v>0</v>
      </c>
      <c r="AL86" s="92">
        <f>+ROUND(IFERROR(INDEX(FCSTSDV!$D$2:$L$72,MATCH('tính băng dính sạch'!$D86,FCSTSDV!$C$2:$C$72,0),MATCH('tính băng dính sạch'!AL$3,FCSTSDV!$D$1:$L$1,0)),0)/'tính băng dính sạch'!$E86,1)</f>
        <v>0</v>
      </c>
      <c r="AM86" s="92">
        <f>+ROUND(IFERROR(INDEX(FCSTSDV!$D$2:$L$72,MATCH('tính băng dính sạch'!$D86,FCSTSDV!$C$2:$C$72,0),MATCH('tính băng dính sạch'!AM$3,FCSTSDV!$D$1:$L$1,0)),0)/'tính băng dính sạch'!$E86,1)</f>
        <v>0</v>
      </c>
      <c r="AN86" s="92">
        <f>+ROUND(IFERROR(INDEX(FCSTSDV!$D$2:$L$72,MATCH('tính băng dính sạch'!$D86,FCSTSDV!$C$2:$C$72,0),MATCH('tính băng dính sạch'!AN$3,FCSTSDV!$D$1:$L$1,0)),0)/'tính băng dính sạch'!$E86,1)</f>
        <v>0</v>
      </c>
      <c r="AO86" s="92">
        <f>+ROUND(IFERROR(INDEX(FCSTSDV!$D$2:$L$72,MATCH('tính băng dính sạch'!$D86,FCSTSDV!$C$2:$C$72,0),MATCH('tính băng dính sạch'!AO$3,FCSTSDV!$D$1:$L$1,0)),0)/'tính băng dính sạch'!$E86,1)</f>
        <v>0</v>
      </c>
      <c r="AP86" s="92">
        <f>+ROUND(IFERROR(INDEX(FCSTSDV!$D$2:$L$72,MATCH('tính băng dính sạch'!$D86,FCSTSDV!$C$2:$C$72,0),MATCH('tính băng dính sạch'!AP$3,FCSTSDV!$D$1:$L$1,0)),0)/'tính băng dính sạch'!$E86,1)</f>
        <v>0</v>
      </c>
      <c r="AQ86" s="92">
        <f>+ROUND(IFERROR(INDEX(FCSTSDV!$D$2:$L$72,MATCH('tính băng dính sạch'!$D86,FCSTSDV!$C$2:$C$72,0),MATCH('tính băng dính sạch'!AQ$3,FCSTSDV!$D$1:$L$1,0)),0)/'tính băng dính sạch'!$E86,1)</f>
        <v>0</v>
      </c>
      <c r="AR86" s="92">
        <f>+ROUND(IFERROR(INDEX(FCSTSDV!$D$2:$L$72,MATCH('tính băng dính sạch'!$D86,FCSTSDV!$C$2:$C$72,0),MATCH('tính băng dính sạch'!AR$3,FCSTSDV!$D$1:$L$1,0)),0)/'tính băng dính sạch'!$E86,1)</f>
        <v>0</v>
      </c>
      <c r="AS86" s="92">
        <f>+ROUND(IFERROR(INDEX(FCSTSDV!$D$2:$L$72,MATCH('tính băng dính sạch'!$D86,FCSTSDV!$C$2:$C$72,0),MATCH('tính băng dính sạch'!AS$3,FCSTSDV!$D$1:$L$1,0)),0)/'tính băng dính sạch'!$E86,1)</f>
        <v>0</v>
      </c>
      <c r="AT86" s="92">
        <f>+ROUND(IFERROR(INDEX(FCSTSDV!$D$2:$L$72,MATCH('tính băng dính sạch'!$D86,FCSTSDV!$C$2:$C$72,0),MATCH('tính băng dính sạch'!AT$3,FCSTSDV!$D$1:$L$1,0)),0)/'tính băng dính sạch'!$E86,1)</f>
        <v>0</v>
      </c>
      <c r="AU86" s="92">
        <f>+ROUND(IFERROR(INDEX(FCSTSDV!$D$2:$L$72,MATCH('tính băng dính sạch'!$D86,FCSTSDV!$C$2:$C$72,0),MATCH('tính băng dính sạch'!AU$3,FCSTSDV!$D$1:$L$1,0)),0)/'tính băng dính sạch'!$E86,1)</f>
        <v>0</v>
      </c>
      <c r="AV86" s="92">
        <f>+ROUND(IFERROR(INDEX(FCSTSDV!$D$2:$L$72,MATCH('tính băng dính sạch'!$D86,FCSTSDV!$C$2:$C$72,0),MATCH('tính băng dính sạch'!AV$3,FCSTSDV!$D$1:$L$1,0)),0)/'tính băng dính sạch'!$E86,1)</f>
        <v>0</v>
      </c>
      <c r="AW86" s="92">
        <f>+ROUND(IFERROR(INDEX(FCSTSDV!$D$2:$L$72,MATCH('tính băng dính sạch'!$D86,FCSTSDV!$C$2:$C$72,0),MATCH('tính băng dính sạch'!AW$3,FCSTSDV!$D$1:$L$1,0)),0)/'tính băng dính sạch'!$E86,1)</f>
        <v>0</v>
      </c>
      <c r="AX86" s="92">
        <f>+ROUND(IFERROR(INDEX(FCSTSDV!$D$2:$L$72,MATCH('tính băng dính sạch'!$D86,FCSTSDV!$C$2:$C$72,0),MATCH('tính băng dính sạch'!AX$3,FCSTSDV!$D$1:$L$1,0)),0)/'tính băng dính sạch'!$E86,1)</f>
        <v>0</v>
      </c>
      <c r="AY86" s="92">
        <f>+ROUND(IFERROR(INDEX(FCSTSDV!$D$2:$L$72,MATCH('tính băng dính sạch'!$D86,FCSTSDV!$C$2:$C$72,0),MATCH('tính băng dính sạch'!AY$3,FCSTSDV!$D$1:$L$1,0)),0)/'tính băng dính sạch'!$E86,1)</f>
        <v>0</v>
      </c>
      <c r="AZ86" s="92">
        <f>+ROUND(IFERROR(INDEX(FCSTSDV!$D$2:$L$72,MATCH('tính băng dính sạch'!$D86,FCSTSDV!$C$2:$C$72,0),MATCH('tính băng dính sạch'!AZ$3,FCSTSDV!$D$1:$L$1,0)),0)/'tính băng dính sạch'!$E86,1)</f>
        <v>0</v>
      </c>
      <c r="BA86" s="92">
        <f>+ROUND(IFERROR(INDEX(FCSTSDV!$D$2:$L$72,MATCH('tính băng dính sạch'!$D86,FCSTSDV!$C$2:$C$72,0),MATCH('tính băng dính sạch'!BA$3,FCSTSDV!$D$1:$L$1,0)),0)/'tính băng dính sạch'!$E86,1)</f>
        <v>0</v>
      </c>
      <c r="BB86" s="92">
        <f>+ROUND(IFERROR(INDEX(FCSTSDV!$D$2:$L$72,MATCH('tính băng dính sạch'!$D86,FCSTSDV!$C$2:$C$72,0),MATCH('tính băng dính sạch'!BB$3,FCSTSDV!$D$1:$L$1,0)),0)/'tính băng dính sạch'!$E86,1)</f>
        <v>0</v>
      </c>
      <c r="BC86" s="92">
        <f>+ROUND(IFERROR(INDEX(FCSTSDV!$D$2:$L$72,MATCH('tính băng dính sạch'!$D86,FCSTSDV!$C$2:$C$72,0),MATCH('tính băng dính sạch'!BC$3,FCSTSDV!$D$1:$L$1,0)),0)/'tính băng dính sạch'!$E86,1)</f>
        <v>0</v>
      </c>
      <c r="BD86" s="92">
        <f>+ROUND(IFERROR(INDEX(FCSTSDV!$D$2:$L$72,MATCH('tính băng dính sạch'!$D86,FCSTSDV!$C$2:$C$72,0),MATCH('tính băng dính sạch'!BD$3,FCSTSDV!$D$1:$L$1,0)),0)/'tính băng dính sạch'!$E86,1)</f>
        <v>0</v>
      </c>
      <c r="BE86" s="92">
        <f>+ROUND(IFERROR(INDEX(FCSTSDV!$D$2:$L$72,MATCH('tính băng dính sạch'!$D86,FCSTSDV!$C$2:$C$72,0),MATCH('tính băng dính sạch'!BE$3,FCSTSDV!$D$1:$L$1,0)),0)/'tính băng dính sạch'!$E86,1)</f>
        <v>0</v>
      </c>
      <c r="BF86" s="92">
        <f>+ROUND(IFERROR(INDEX(FCSTSDV!$D$2:$L$72,MATCH('tính băng dính sạch'!$D86,FCSTSDV!$C$2:$C$72,0),MATCH('tính băng dính sạch'!BF$3,FCSTSDV!$D$1:$L$1,0)),0)/'tính băng dính sạch'!$E86,1)</f>
        <v>0</v>
      </c>
      <c r="BG86" s="92">
        <f>+ROUND(IFERROR(INDEX(FCSTSDV!$D$2:$L$72,MATCH('tính băng dính sạch'!$D86,FCSTSDV!$C$2:$C$72,0),MATCH('tính băng dính sạch'!BG$3,FCSTSDV!$D$1:$L$1,0)),0)/'tính băng dính sạch'!$E86,1)</f>
        <v>0</v>
      </c>
      <c r="BH86" s="92">
        <f>+ROUND(IFERROR(INDEX(FCSTSDV!$D$2:$L$72,MATCH('tính băng dính sạch'!$D86,FCSTSDV!$C$2:$C$72,0),MATCH('tính băng dính sạch'!BH$3,FCSTSDV!$D$1:$L$1,0)),0)/'tính băng dính sạch'!$E86,1)</f>
        <v>0</v>
      </c>
      <c r="BI86" s="92">
        <f>+ROUND(IFERROR(INDEX(FCSTSDV!$D$2:$L$72,MATCH('tính băng dính sạch'!$D86,FCSTSDV!$C$2:$C$72,0),MATCH('tính băng dính sạch'!BI$3,FCSTSDV!$D$1:$L$1,0)),0)/'tính băng dính sạch'!$E86,1)</f>
        <v>0</v>
      </c>
      <c r="BJ86" s="92">
        <f>+ROUND(IFERROR(INDEX(FCSTSDV!$D$2:$L$72,MATCH('tính băng dính sạch'!$D86,FCSTSDV!$C$2:$C$72,0),MATCH('tính băng dính sạch'!BJ$3,FCSTSDV!$D$1:$L$1,0)),0)/'tính băng dính sạch'!$E86,1)</f>
        <v>0</v>
      </c>
      <c r="BK86" s="92">
        <f>+ROUND(IFERROR(INDEX(FCSTSDV!$D$2:$L$72,MATCH('tính băng dính sạch'!$D86,FCSTSDV!$C$2:$C$72,0),MATCH('tính băng dính sạch'!BK$3,FCSTSDV!$D$1:$L$1,0)),0)/'tính băng dính sạch'!$E86,1)</f>
        <v>0</v>
      </c>
      <c r="BL86" s="92">
        <f>+ROUND(IFERROR(INDEX(FCSTSDV!$D$2:$L$72,MATCH('tính băng dính sạch'!$D86,FCSTSDV!$C$2:$C$72,0),MATCH('tính băng dính sạch'!BL$3,FCSTSDV!$D$1:$L$1,0)),0)/'tính băng dính sạch'!$E86,1)</f>
        <v>0</v>
      </c>
      <c r="BM86" s="92">
        <f>+ROUND(IFERROR(INDEX(FCSTSDV!$D$2:$L$72,MATCH('tính băng dính sạch'!$D86,FCSTSDV!$C$2:$C$72,0),MATCH('tính băng dính sạch'!BM$3,FCSTSDV!$D$1:$L$1,0)),0)/'tính băng dính sạch'!$E86,1)</f>
        <v>0</v>
      </c>
      <c r="BN86" s="92">
        <f>+ROUND(IFERROR(INDEX(FCSTSDV!$D$2:$L$72,MATCH('tính băng dính sạch'!$D86,FCSTSDV!$C$2:$C$72,0),MATCH('tính băng dính sạch'!BN$3,FCSTSDV!$D$1:$L$1,0)),0)/'tính băng dính sạch'!$E86,1)</f>
        <v>0</v>
      </c>
      <c r="BO86" s="92">
        <f>+ROUND(IFERROR(INDEX(FCSTSDV!$D$2:$L$72,MATCH('tính băng dính sạch'!$D86,FCSTSDV!$C$2:$C$72,0),MATCH('tính băng dính sạch'!BO$3,FCSTSDV!$D$1:$L$1,0)),0)/'tính băng dính sạch'!$E86,1)</f>
        <v>0</v>
      </c>
      <c r="BP86" s="92">
        <f>+ROUND(IFERROR(INDEX(FCSTSDV!$D$2:$L$72,MATCH('tính băng dính sạch'!$D86,FCSTSDV!$C$2:$C$72,0),MATCH('tính băng dính sạch'!BP$3,FCSTSDV!$D$1:$L$1,0)),0)/'tính băng dính sạch'!$E86,1)</f>
        <v>0</v>
      </c>
      <c r="BQ86" s="92">
        <f>+ROUND(IFERROR(INDEX(FCSTSDV!$D$2:$L$72,MATCH('tính băng dính sạch'!$D86,FCSTSDV!$C$2:$C$72,0),MATCH('tính băng dính sạch'!BQ$3,FCSTSDV!$D$1:$L$1,0)),0)/'tính băng dính sạch'!$E86,1)</f>
        <v>0</v>
      </c>
      <c r="BR86" s="92">
        <f>+ROUND(IFERROR(INDEX(FCSTSDV!$D$2:$L$72,MATCH('tính băng dính sạch'!$D86,FCSTSDV!$C$2:$C$72,0),MATCH('tính băng dính sạch'!BR$3,FCSTSDV!$D$1:$L$1,0)),0)/'tính băng dính sạch'!$E86,1)</f>
        <v>0</v>
      </c>
      <c r="BS86" s="92">
        <f>+ROUND(IFERROR(INDEX(FCSTSDV!$D$2:$L$72,MATCH('tính băng dính sạch'!$D86,FCSTSDV!$C$2:$C$72,0),MATCH('tính băng dính sạch'!BS$3,FCSTSDV!$D$1:$L$1,0)),0)/'tính băng dính sạch'!$E86,1)</f>
        <v>0</v>
      </c>
      <c r="BT86" s="92">
        <f>+ROUND(IFERROR(INDEX(FCSTSDV!$D$2:$L$72,MATCH('tính băng dính sạch'!$D86,FCSTSDV!$C$2:$C$72,0),MATCH('tính băng dính sạch'!BT$3,FCSTSDV!$D$1:$L$1,0)),0)/'tính băng dính sạch'!$E86,1)</f>
        <v>0</v>
      </c>
      <c r="BU86" s="92">
        <f>+ROUND(IFERROR(INDEX(FCSTSDV!$D$2:$L$72,MATCH('tính băng dính sạch'!$D86,FCSTSDV!$C$2:$C$72,0),MATCH('tính băng dính sạch'!BU$3,FCSTSDV!$D$1:$L$1,0)),0)/'tính băng dính sạch'!$E86,1)</f>
        <v>0</v>
      </c>
      <c r="BV86" s="92">
        <f>+ROUND(IFERROR(INDEX(FCSTSDV!$D$2:$L$72,MATCH('tính băng dính sạch'!$D86,FCSTSDV!$C$2:$C$72,0),MATCH('tính băng dính sạch'!BV$3,FCSTSDV!$D$1:$L$1,0)),0)/'tính băng dính sạch'!$E86,1)</f>
        <v>0</v>
      </c>
      <c r="BW86" s="92">
        <f>+ROUND(IFERROR(INDEX(FCSTSDV!$D$2:$L$72,MATCH('tính băng dính sạch'!$D86,FCSTSDV!$C$2:$C$72,0),MATCH('tính băng dính sạch'!BW$3,FCSTSDV!$D$1:$L$1,0)),0)/'tính băng dính sạch'!$E86,1)</f>
        <v>0</v>
      </c>
      <c r="BX86" s="92">
        <f>+ROUND(IFERROR(INDEX(FCSTSDV!$D$2:$L$72,MATCH('tính băng dính sạch'!$D86,FCSTSDV!$C$2:$C$72,0),MATCH('tính băng dính sạch'!BX$3,FCSTSDV!$D$1:$L$1,0)),0)/'tính băng dính sạch'!$E86,1)</f>
        <v>0</v>
      </c>
      <c r="BY86" s="92">
        <f>+ROUND(IFERROR(INDEX(FCSTSDV!$D$2:$L$72,MATCH('tính băng dính sạch'!$D86,FCSTSDV!$C$2:$C$72,0),MATCH('tính băng dính sạch'!BY$3,FCSTSDV!$D$1:$L$1,0)),0)/'tính băng dính sạch'!$E86,1)</f>
        <v>0</v>
      </c>
      <c r="BZ86" s="92">
        <f>+ROUND(IFERROR(INDEX(FCSTSDV!$D$2:$L$72,MATCH('tính băng dính sạch'!$D86,FCSTSDV!$C$2:$C$72,0),MATCH('tính băng dính sạch'!BZ$3,FCSTSDV!$D$1:$L$1,0)),0)/'tính băng dính sạch'!$E86,1)</f>
        <v>0</v>
      </c>
      <c r="CA86" s="92">
        <f>+ROUND(IFERROR(INDEX(FCSTSDV!$D$2:$L$72,MATCH('tính băng dính sạch'!$D86,FCSTSDV!$C$2:$C$72,0),MATCH('tính băng dính sạch'!CA$3,FCSTSDV!$D$1:$L$1,0)),0)/'tính băng dính sạch'!$E86,1)</f>
        <v>0</v>
      </c>
      <c r="CB86" s="92">
        <f>+ROUND(IFERROR(INDEX(FCSTSDV!$D$2:$L$72,MATCH('tính băng dính sạch'!$D86,FCSTSDV!$C$2:$C$72,0),MATCH('tính băng dính sạch'!CB$3,FCSTSDV!$D$1:$L$1,0)),0)/'tính băng dính sạch'!$E86,1)</f>
        <v>0</v>
      </c>
      <c r="CC86" s="92">
        <f>+ROUND(IFERROR(INDEX(FCSTSDV!$D$2:$L$72,MATCH('tính băng dính sạch'!$D86,FCSTSDV!$C$2:$C$72,0),MATCH('tính băng dính sạch'!CC$3,FCSTSDV!$D$1:$L$1,0)),0)/'tính băng dính sạch'!$E86,1)</f>
        <v>0</v>
      </c>
      <c r="CD86" s="92">
        <f>+ROUND(IFERROR(INDEX(FCSTSDV!$D$2:$L$72,MATCH('tính băng dính sạch'!$D86,FCSTSDV!$C$2:$C$72,0),MATCH('tính băng dính sạch'!CD$3,FCSTSDV!$D$1:$L$1,0)),0)/'tính băng dính sạch'!$E86,1)</f>
        <v>0</v>
      </c>
      <c r="CE86" s="92">
        <f>+ROUND(IFERROR(INDEX(FCSTSDV!$D$2:$L$72,MATCH('tính băng dính sạch'!$D86,FCSTSDV!$C$2:$C$72,0),MATCH('tính băng dính sạch'!CE$3,FCSTSDV!$D$1:$L$1,0)),0)/'tính băng dính sạch'!$E86,1)</f>
        <v>0</v>
      </c>
      <c r="CF86" s="92">
        <f>+ROUND(IFERROR(INDEX(FCSTSDV!$D$2:$L$72,MATCH('tính băng dính sạch'!$D86,FCSTSDV!$C$2:$C$72,0),MATCH('tính băng dính sạch'!CF$3,FCSTSDV!$D$1:$L$1,0)),0)/'tính băng dính sạch'!$E86,1)</f>
        <v>0</v>
      </c>
      <c r="CG86" s="92">
        <f>+ROUND(IFERROR(INDEX(FCSTSDV!$D$2:$L$72,MATCH('tính băng dính sạch'!$D86,FCSTSDV!$C$2:$C$72,0),MATCH('tính băng dính sạch'!CG$3,FCSTSDV!$D$1:$L$1,0)),0)/'tính băng dính sạch'!$E86,1)</f>
        <v>0</v>
      </c>
      <c r="CH86" s="92">
        <f>+ROUND(IFERROR(INDEX(FCSTSDV!$D$2:$L$72,MATCH('tính băng dính sạch'!$D86,FCSTSDV!$C$2:$C$72,0),MATCH('tính băng dính sạch'!CH$3,FCSTSDV!$D$1:$L$1,0)),0)/'tính băng dính sạch'!$E86,1)</f>
        <v>0</v>
      </c>
      <c r="CI86" s="92">
        <f>+ROUND(IFERROR(INDEX(FCSTSDV!$D$2:$L$72,MATCH('tính băng dính sạch'!$D86,FCSTSDV!$C$2:$C$72,0),MATCH('tính băng dính sạch'!CI$3,FCSTSDV!$D$1:$L$1,0)),0)/'tính băng dính sạch'!$E86,1)</f>
        <v>0</v>
      </c>
      <c r="CJ86" s="92">
        <f>+ROUND(IFERROR(INDEX(FCSTSDV!$D$2:$L$72,MATCH('tính băng dính sạch'!$D86,FCSTSDV!$C$2:$C$72,0),MATCH('tính băng dính sạch'!CJ$3,FCSTSDV!$D$1:$L$1,0)),0)/'tính băng dính sạch'!$E86,1)</f>
        <v>0</v>
      </c>
      <c r="CK86" s="92">
        <f>+ROUND(IFERROR(INDEX(FCSTSDV!$D$2:$L$72,MATCH('tính băng dính sạch'!$D86,FCSTSDV!$C$2:$C$72,0),MATCH('tính băng dính sạch'!CK$3,FCSTSDV!$D$1:$L$1,0)),0)/'tính băng dính sạch'!$E86,1)</f>
        <v>0</v>
      </c>
      <c r="CL86" s="92">
        <f>+ROUND(IFERROR(INDEX(FCSTSDV!$D$2:$L$72,MATCH('tính băng dính sạch'!$D86,FCSTSDV!$C$2:$C$72,0),MATCH('tính băng dính sạch'!CL$3,FCSTSDV!$D$1:$L$1,0)),0)/'tính băng dính sạch'!$E86,1)</f>
        <v>0</v>
      </c>
      <c r="CM86" s="92">
        <f>+ROUND(IFERROR(INDEX(FCSTSDV!$D$2:$L$72,MATCH('tính băng dính sạch'!$D86,FCSTSDV!$C$2:$C$72,0),MATCH('tính băng dính sạch'!CM$3,FCSTSDV!$D$1:$L$1,0)),0)/'tính băng dính sạch'!$E86,1)</f>
        <v>0</v>
      </c>
      <c r="CN86" s="92">
        <f>+ROUND(IFERROR(INDEX(FCSTSDV!$D$2:$L$72,MATCH('tính băng dính sạch'!$D86,FCSTSDV!$C$2:$C$72,0),MATCH('tính băng dính sạch'!CN$3,FCSTSDV!$D$1:$L$1,0)),0)/'tính băng dính sạch'!$E86,1)</f>
        <v>0</v>
      </c>
      <c r="CO86" s="92">
        <f>+ROUND(IFERROR(INDEX(FCSTSDV!$D$2:$L$72,MATCH('tính băng dính sạch'!$D86,FCSTSDV!$C$2:$C$72,0),MATCH('tính băng dính sạch'!CO$3,FCSTSDV!$D$1:$L$1,0)),0)/'tính băng dính sạch'!$E86,1)</f>
        <v>0</v>
      </c>
      <c r="CP86" s="92">
        <f>+ROUND(IFERROR(INDEX(FCSTSDV!$D$2:$L$72,MATCH('tính băng dính sạch'!$D86,FCSTSDV!$C$2:$C$72,0),MATCH('tính băng dính sạch'!CP$3,FCSTSDV!$D$1:$L$1,0)),0)/'tính băng dính sạch'!$E86,1)</f>
        <v>0</v>
      </c>
      <c r="CQ86" s="92">
        <f>+ROUND(IFERROR(INDEX(FCSTSDV!$D$2:$L$72,MATCH('tính băng dính sạch'!$D86,FCSTSDV!$C$2:$C$72,0),MATCH('tính băng dính sạch'!CQ$3,FCSTSDV!$D$1:$L$1,0)),0)/'tính băng dính sạch'!$E86,1)</f>
        <v>0</v>
      </c>
    </row>
    <row r="87" spans="1:95" ht="20.100000000000001" hidden="1" customHeight="1">
      <c r="A87" s="813"/>
      <c r="B87" s="795"/>
      <c r="C87" s="57"/>
      <c r="D87" s="32" t="s">
        <v>18</v>
      </c>
      <c r="E87" s="49">
        <v>2500</v>
      </c>
      <c r="F87" s="799"/>
      <c r="G87" s="799"/>
      <c r="H87" s="830"/>
      <c r="I87" s="81">
        <f>+ROUND(IFERROR(VLOOKUP(D87,FCSTSDV!$C$2:$C$72,26,0),0)/'tính băng dính sạch'!E87+0,0)</f>
        <v>0</v>
      </c>
      <c r="J87" s="13"/>
      <c r="K87" s="84">
        <f t="array" ref="K87">+IFERROR(INDEX(FCSTSDV!$D$2:$L$72,MATCH('tính băng dính sạch'!$D87,FCSTSDV!$C$2:$C$72,0),MATCH('tính băng dính sạch'!K$3,FCSTSDV!$D$1:$L$1,0)),0)/'tính băng dính sạch'!$E87</f>
        <v>0</v>
      </c>
      <c r="L87" s="84">
        <f t="array" ref="L87">+IFERROR(INDEX(FCSTSDV!$D$2:$L$72,MATCH('tính băng dính sạch'!$D87,FCSTSDV!$C$2:$C$72,0),MATCH('tính băng dính sạch'!L$3,FCSTSDV!$D$1:$L$1,0)),0)/'tính băng dính sạch'!$E87</f>
        <v>0</v>
      </c>
      <c r="M87" s="84">
        <f t="array" ref="M87">+IFERROR(INDEX(FCSTSDV!$D$2:$L$72,MATCH('tính băng dính sạch'!$D87,FCSTSDV!$C$2:$C$72,0),MATCH('tính băng dính sạch'!M$3,FCSTSDV!$D$1:$L$1,0)),0)/'tính băng dính sạch'!$E87</f>
        <v>0</v>
      </c>
      <c r="N87" s="84">
        <f t="array" ref="N87">+IFERROR(INDEX(FCSTSDV!$D$2:$L$72,MATCH('tính băng dính sạch'!$D87,FCSTSDV!$C$2:$C$72,0),MATCH('tính băng dính sạch'!N$3,FCSTSDV!$D$1:$L$1,0)),0)/'tính băng dính sạch'!$E87</f>
        <v>0</v>
      </c>
      <c r="O87" s="84">
        <f t="array" ref="O87">+IFERROR(INDEX(FCSTSDV!$D$2:$L$72,MATCH('tính băng dính sạch'!$D87,FCSTSDV!$C$2:$C$72,0),MATCH('tính băng dính sạch'!O$3,FCSTSDV!$D$1:$L$1,0)),0)/'tính băng dính sạch'!$E87</f>
        <v>0</v>
      </c>
      <c r="P87" s="84">
        <f t="array" ref="P87">+IFERROR(INDEX(FCSTSDV!$D$2:$L$72,MATCH('tính băng dính sạch'!$D87,FCSTSDV!$C$2:$C$72,0),MATCH('tính băng dính sạch'!P$3,FCSTSDV!$D$1:$L$1,0)),0)/'tính băng dính sạch'!$E87</f>
        <v>0</v>
      </c>
      <c r="Q87" s="84">
        <f t="array" ref="Q87">+IFERROR(INDEX(FCSTSDV!$D$2:$L$72,MATCH('tính băng dính sạch'!$D87,FCSTSDV!$C$2:$C$72,0),MATCH('tính băng dính sạch'!Q$3,FCSTSDV!$D$1:$L$1,0)),0)/'tính băng dính sạch'!$E87</f>
        <v>0</v>
      </c>
      <c r="R87" s="84">
        <f t="array" ref="R87">+IFERROR(INDEX(FCSTSDV!$D$2:$L$72,MATCH('tính băng dính sạch'!$D87,FCSTSDV!$C$2:$C$72,0),MATCH('tính băng dính sạch'!R$3,FCSTSDV!$D$1:$L$1,0)),0)/'tính băng dính sạch'!$E87</f>
        <v>0</v>
      </c>
      <c r="S87" s="84">
        <f t="array" ref="S87">+IFERROR(INDEX(FCSTSDV!$D$2:$L$72,MATCH('tính băng dính sạch'!$D87,FCSTSDV!$C$2:$C$72,0),MATCH('tính băng dính sạch'!S$3,FCSTSDV!$D$1:$L$1,0)),0)/'tính băng dính sạch'!$E87</f>
        <v>0</v>
      </c>
      <c r="T87" s="84">
        <f t="array" ref="T87">+IFERROR(INDEX(FCSTSDV!$D$2:$L$72,MATCH('tính băng dính sạch'!$D87,FCSTSDV!$C$2:$C$72,0),MATCH('tính băng dính sạch'!T$3,FCSTSDV!$D$1:$L$1,0)),0)/'tính băng dính sạch'!$E87</f>
        <v>0</v>
      </c>
      <c r="U87" s="84">
        <f t="array" ref="U87">+IFERROR(INDEX(FCSTSDV!$D$2:$L$72,MATCH('tính băng dính sạch'!$D87,FCSTSDV!$C$2:$C$72,0),MATCH('tính băng dính sạch'!U$3,FCSTSDV!$D$1:$L$1,0)),0)/'tính băng dính sạch'!$E87</f>
        <v>0</v>
      </c>
      <c r="V87" s="101">
        <f t="array" ref="V87">+IFERROR(INDEX(FCSTSDV!$D$2:$L$72,MATCH('tính băng dính sạch'!$D87,FCSTSDV!$C$2:$C$72,0),MATCH('tính băng dính sạch'!V$3,FCSTSDV!$D$1:$L$1,0)),0)/'tính băng dính sạch'!$E87</f>
        <v>0</v>
      </c>
      <c r="W87" s="92">
        <f t="array" ref="W87">+IFERROR(INDEX(FCSTSDV!$D$2:$L$72,MATCH('tính băng dính sạch'!$D87,FCSTSDV!$C$2:$C$72,0),MATCH('tính băng dính sạch'!W$3,FCSTSDV!$D$1:$L$1,0)),0)/'tính băng dính sạch'!$E87</f>
        <v>0</v>
      </c>
      <c r="X87" s="102">
        <f t="array" ref="X87">+IFERROR(INDEX(FCSTSDV!$D$2:$L$72,MATCH('tính băng dính sạch'!$D87,FCSTSDV!$C$2:$C$72,0),MATCH('tính băng dính sạch'!X$3,FCSTSDV!$D$1:$L$1,0)),0)/'tính băng dính sạch'!$E87</f>
        <v>0</v>
      </c>
      <c r="Y87" s="102">
        <f t="array" ref="Y87">+IFERROR(INDEX(FCSTSDV!$D$2:$L$72,MATCH('tính băng dính sạch'!$D87,FCSTSDV!$C$2:$C$72,0),MATCH('tính băng dính sạch'!Y$3,FCSTSDV!$D$1:$L$1,0)),0)/'tính băng dính sạch'!$E87</f>
        <v>0</v>
      </c>
      <c r="Z87" s="102">
        <f t="array" ref="Z87">+IFERROR(INDEX(FCSTSDV!$D$2:$L$72,MATCH('tính băng dính sạch'!$D87,FCSTSDV!$C$2:$C$72,0),MATCH('tính băng dính sạch'!Z$3,FCSTSDV!$D$1:$L$1,0)),0)/'tính băng dính sạch'!$E87</f>
        <v>0</v>
      </c>
      <c r="AA87" s="102">
        <f t="array" ref="AA87">+IFERROR(INDEX(FCSTSDV!$D$2:$L$72,MATCH('tính băng dính sạch'!$D87,FCSTSDV!$C$2:$C$72,0),MATCH('tính băng dính sạch'!AA$3,FCSTSDV!$D$1:$L$1,0)),0)/'tính băng dính sạch'!$E87</f>
        <v>0</v>
      </c>
      <c r="AB87" s="102">
        <f t="array" ref="AB87">+IFERROR(INDEX(FCSTSDV!$D$2:$L$72,MATCH('tính băng dính sạch'!$D87,FCSTSDV!$C$2:$C$72,0),MATCH('tính băng dính sạch'!AB$3,FCSTSDV!$D$1:$L$1,0)),0)/'tính băng dính sạch'!$E87</f>
        <v>0</v>
      </c>
      <c r="AC87" s="102">
        <f t="array" ref="AC87">+IFERROR(INDEX(FCSTSDV!$D$2:$L$72,MATCH('tính băng dính sạch'!$D87,FCSTSDV!$C$2:$C$72,0),MATCH('tính băng dính sạch'!AC$3,FCSTSDV!$D$1:$L$1,0)),0)/'tính băng dính sạch'!$E87</f>
        <v>0</v>
      </c>
      <c r="AD87" s="102">
        <f t="array" ref="AD87">+IFERROR(INDEX(FCSTSDV!$D$2:$L$72,MATCH('tính băng dính sạch'!$D87,FCSTSDV!$C$2:$C$72,0),MATCH('tính băng dính sạch'!AD$3,FCSTSDV!$D$1:$L$1,0)),0)/'tính băng dính sạch'!$E87</f>
        <v>0</v>
      </c>
      <c r="AE87" s="102">
        <f t="array" ref="AE87">+IFERROR(INDEX(FCSTSDV!$D$2:$L$72,MATCH('tính băng dính sạch'!$D87,FCSTSDV!$C$2:$C$72,0),MATCH('tính băng dính sạch'!AE$3,FCSTSDV!$D$1:$L$1,0)),0)/'tính băng dính sạch'!$E87</f>
        <v>0</v>
      </c>
      <c r="AF87" s="92">
        <f>+IFERROR(INDEX(FCSTSDV!$D$2:$L$72,MATCH('tính băng dính sạch'!$D87,FCSTSDV!$C$2:$C$72,0),MATCH('tính băng dính sạch'!AF$3,FCSTSDV!$D$1:$L$1,0))/'tính băng dính sạch'!$E87,0)</f>
        <v>0</v>
      </c>
      <c r="AG87" s="92">
        <f>+ROUND(IFERROR(INDEX(FCSTSDV!$D$2:$L$72,MATCH('tính băng dính sạch'!$D87,FCSTSDV!$C$2:$C$72,0),MATCH('tính băng dính sạch'!AG$3,FCSTSDV!$D$1:$L$1,0)),0)/'tính băng dính sạch'!$E87,1)</f>
        <v>0</v>
      </c>
      <c r="AH87" s="92">
        <f>+ROUND(IFERROR(INDEX(FCSTSDV!$D$2:$L$72,MATCH('tính băng dính sạch'!$D87,FCSTSDV!$C$2:$C$72,0),MATCH('tính băng dính sạch'!AH$3,FCSTSDV!$D$1:$L$1,0)),0)/'tính băng dính sạch'!$E87,1)</f>
        <v>0</v>
      </c>
      <c r="AI87" s="92">
        <f>+ROUND(IFERROR(INDEX(FCSTSDV!$D$2:$L$72,MATCH('tính băng dính sạch'!$D87,FCSTSDV!$C$2:$C$72,0),MATCH('tính băng dính sạch'!AI$3,FCSTSDV!$D$1:$L$1,0)),0)/'tính băng dính sạch'!$E87,1)</f>
        <v>0</v>
      </c>
      <c r="AJ87" s="92">
        <f>+ROUND(IFERROR(INDEX(FCSTSDV!$D$2:$L$72,MATCH('tính băng dính sạch'!$D87,FCSTSDV!$C$2:$C$72,0),MATCH('tính băng dính sạch'!AJ$3,FCSTSDV!$D$1:$L$1,0)),0)/'tính băng dính sạch'!$E87,1)</f>
        <v>0</v>
      </c>
      <c r="AK87" s="92">
        <f>+ROUND(IFERROR(INDEX(FCSTSDV!$D$2:$L$72,MATCH('tính băng dính sạch'!$D87,FCSTSDV!$C$2:$C$72,0),MATCH('tính băng dính sạch'!AK$3,FCSTSDV!$D$1:$L$1,0)),0)/'tính băng dính sạch'!$E87,1)</f>
        <v>0</v>
      </c>
      <c r="AL87" s="92">
        <f>+ROUND(IFERROR(INDEX(FCSTSDV!$D$2:$L$72,MATCH('tính băng dính sạch'!$D87,FCSTSDV!$C$2:$C$72,0),MATCH('tính băng dính sạch'!AL$3,FCSTSDV!$D$1:$L$1,0)),0)/'tính băng dính sạch'!$E87,1)</f>
        <v>0</v>
      </c>
      <c r="AM87" s="92">
        <f>+ROUND(IFERROR(INDEX(FCSTSDV!$D$2:$L$72,MATCH('tính băng dính sạch'!$D87,FCSTSDV!$C$2:$C$72,0),MATCH('tính băng dính sạch'!AM$3,FCSTSDV!$D$1:$L$1,0)),0)/'tính băng dính sạch'!$E87,1)</f>
        <v>0</v>
      </c>
      <c r="AN87" s="92">
        <f>+ROUND(IFERROR(INDEX(FCSTSDV!$D$2:$L$72,MATCH('tính băng dính sạch'!$D87,FCSTSDV!$C$2:$C$72,0),MATCH('tính băng dính sạch'!AN$3,FCSTSDV!$D$1:$L$1,0)),0)/'tính băng dính sạch'!$E87,1)</f>
        <v>0</v>
      </c>
      <c r="AO87" s="92">
        <f>+ROUND(IFERROR(INDEX(FCSTSDV!$D$2:$L$72,MATCH('tính băng dính sạch'!$D87,FCSTSDV!$C$2:$C$72,0),MATCH('tính băng dính sạch'!AO$3,FCSTSDV!$D$1:$L$1,0)),0)/'tính băng dính sạch'!$E87,1)</f>
        <v>0</v>
      </c>
      <c r="AP87" s="92">
        <f>+ROUND(IFERROR(INDEX(FCSTSDV!$D$2:$L$72,MATCH('tính băng dính sạch'!$D87,FCSTSDV!$C$2:$C$72,0),MATCH('tính băng dính sạch'!AP$3,FCSTSDV!$D$1:$L$1,0)),0)/'tính băng dính sạch'!$E87,1)</f>
        <v>0</v>
      </c>
      <c r="AQ87" s="92">
        <f>+ROUND(IFERROR(INDEX(FCSTSDV!$D$2:$L$72,MATCH('tính băng dính sạch'!$D87,FCSTSDV!$C$2:$C$72,0),MATCH('tính băng dính sạch'!AQ$3,FCSTSDV!$D$1:$L$1,0)),0)/'tính băng dính sạch'!$E87,1)</f>
        <v>0</v>
      </c>
      <c r="AR87" s="92">
        <f>+ROUND(IFERROR(INDEX(FCSTSDV!$D$2:$L$72,MATCH('tính băng dính sạch'!$D87,FCSTSDV!$C$2:$C$72,0),MATCH('tính băng dính sạch'!AR$3,FCSTSDV!$D$1:$L$1,0)),0)/'tính băng dính sạch'!$E87,1)</f>
        <v>0</v>
      </c>
      <c r="AS87" s="92">
        <f>+ROUND(IFERROR(INDEX(FCSTSDV!$D$2:$L$72,MATCH('tính băng dính sạch'!$D87,FCSTSDV!$C$2:$C$72,0),MATCH('tính băng dính sạch'!AS$3,FCSTSDV!$D$1:$L$1,0)),0)/'tính băng dính sạch'!$E87,1)</f>
        <v>0</v>
      </c>
      <c r="AT87" s="92">
        <f>+ROUND(IFERROR(INDEX(FCSTSDV!$D$2:$L$72,MATCH('tính băng dính sạch'!$D87,FCSTSDV!$C$2:$C$72,0),MATCH('tính băng dính sạch'!AT$3,FCSTSDV!$D$1:$L$1,0)),0)/'tính băng dính sạch'!$E87,1)</f>
        <v>0</v>
      </c>
      <c r="AU87" s="92">
        <f>+ROUND(IFERROR(INDEX(FCSTSDV!$D$2:$L$72,MATCH('tính băng dính sạch'!$D87,FCSTSDV!$C$2:$C$72,0),MATCH('tính băng dính sạch'!AU$3,FCSTSDV!$D$1:$L$1,0)),0)/'tính băng dính sạch'!$E87,1)</f>
        <v>0</v>
      </c>
      <c r="AV87" s="92">
        <f>+ROUND(IFERROR(INDEX(FCSTSDV!$D$2:$L$72,MATCH('tính băng dính sạch'!$D87,FCSTSDV!$C$2:$C$72,0),MATCH('tính băng dính sạch'!AV$3,FCSTSDV!$D$1:$L$1,0)),0)/'tính băng dính sạch'!$E87,1)</f>
        <v>0</v>
      </c>
      <c r="AW87" s="92">
        <f>+ROUND(IFERROR(INDEX(FCSTSDV!$D$2:$L$72,MATCH('tính băng dính sạch'!$D87,FCSTSDV!$C$2:$C$72,0),MATCH('tính băng dính sạch'!AW$3,FCSTSDV!$D$1:$L$1,0)),0)/'tính băng dính sạch'!$E87,1)</f>
        <v>0</v>
      </c>
      <c r="AX87" s="92">
        <f>+ROUND(IFERROR(INDEX(FCSTSDV!$D$2:$L$72,MATCH('tính băng dính sạch'!$D87,FCSTSDV!$C$2:$C$72,0),MATCH('tính băng dính sạch'!AX$3,FCSTSDV!$D$1:$L$1,0)),0)/'tính băng dính sạch'!$E87,1)</f>
        <v>0</v>
      </c>
      <c r="AY87" s="92">
        <f>+ROUND(IFERROR(INDEX(FCSTSDV!$D$2:$L$72,MATCH('tính băng dính sạch'!$D87,FCSTSDV!$C$2:$C$72,0),MATCH('tính băng dính sạch'!AY$3,FCSTSDV!$D$1:$L$1,0)),0)/'tính băng dính sạch'!$E87,1)</f>
        <v>0</v>
      </c>
      <c r="AZ87" s="92">
        <f>+ROUND(IFERROR(INDEX(FCSTSDV!$D$2:$L$72,MATCH('tính băng dính sạch'!$D87,FCSTSDV!$C$2:$C$72,0),MATCH('tính băng dính sạch'!AZ$3,FCSTSDV!$D$1:$L$1,0)),0)/'tính băng dính sạch'!$E87,1)</f>
        <v>0</v>
      </c>
      <c r="BA87" s="92">
        <f>+ROUND(IFERROR(INDEX(FCSTSDV!$D$2:$L$72,MATCH('tính băng dính sạch'!$D87,FCSTSDV!$C$2:$C$72,0),MATCH('tính băng dính sạch'!BA$3,FCSTSDV!$D$1:$L$1,0)),0)/'tính băng dính sạch'!$E87,1)</f>
        <v>0</v>
      </c>
      <c r="BB87" s="92">
        <f>+ROUND(IFERROR(INDEX(FCSTSDV!$D$2:$L$72,MATCH('tính băng dính sạch'!$D87,FCSTSDV!$C$2:$C$72,0),MATCH('tính băng dính sạch'!BB$3,FCSTSDV!$D$1:$L$1,0)),0)/'tính băng dính sạch'!$E87,1)</f>
        <v>0</v>
      </c>
      <c r="BC87" s="92">
        <f>+ROUND(IFERROR(INDEX(FCSTSDV!$D$2:$L$72,MATCH('tính băng dính sạch'!$D87,FCSTSDV!$C$2:$C$72,0),MATCH('tính băng dính sạch'!BC$3,FCSTSDV!$D$1:$L$1,0)),0)/'tính băng dính sạch'!$E87,1)</f>
        <v>0</v>
      </c>
      <c r="BD87" s="92">
        <f>+ROUND(IFERROR(INDEX(FCSTSDV!$D$2:$L$72,MATCH('tính băng dính sạch'!$D87,FCSTSDV!$C$2:$C$72,0),MATCH('tính băng dính sạch'!BD$3,FCSTSDV!$D$1:$L$1,0)),0)/'tính băng dính sạch'!$E87,1)</f>
        <v>0</v>
      </c>
      <c r="BE87" s="92">
        <f>+ROUND(IFERROR(INDEX(FCSTSDV!$D$2:$L$72,MATCH('tính băng dính sạch'!$D87,FCSTSDV!$C$2:$C$72,0),MATCH('tính băng dính sạch'!BE$3,FCSTSDV!$D$1:$L$1,0)),0)/'tính băng dính sạch'!$E87,1)</f>
        <v>0</v>
      </c>
      <c r="BF87" s="92">
        <f>+ROUND(IFERROR(INDEX(FCSTSDV!$D$2:$L$72,MATCH('tính băng dính sạch'!$D87,FCSTSDV!$C$2:$C$72,0),MATCH('tính băng dính sạch'!BF$3,FCSTSDV!$D$1:$L$1,0)),0)/'tính băng dính sạch'!$E87,1)</f>
        <v>0</v>
      </c>
      <c r="BG87" s="92">
        <f>+ROUND(IFERROR(INDEX(FCSTSDV!$D$2:$L$72,MATCH('tính băng dính sạch'!$D87,FCSTSDV!$C$2:$C$72,0),MATCH('tính băng dính sạch'!BG$3,FCSTSDV!$D$1:$L$1,0)),0)/'tính băng dính sạch'!$E87,1)</f>
        <v>0</v>
      </c>
      <c r="BH87" s="92">
        <f>+ROUND(IFERROR(INDEX(FCSTSDV!$D$2:$L$72,MATCH('tính băng dính sạch'!$D87,FCSTSDV!$C$2:$C$72,0),MATCH('tính băng dính sạch'!BH$3,FCSTSDV!$D$1:$L$1,0)),0)/'tính băng dính sạch'!$E87,1)</f>
        <v>0</v>
      </c>
      <c r="BI87" s="92">
        <f>+ROUND(IFERROR(INDEX(FCSTSDV!$D$2:$L$72,MATCH('tính băng dính sạch'!$D87,FCSTSDV!$C$2:$C$72,0),MATCH('tính băng dính sạch'!BI$3,FCSTSDV!$D$1:$L$1,0)),0)/'tính băng dính sạch'!$E87,1)</f>
        <v>0</v>
      </c>
      <c r="BJ87" s="92">
        <f>+ROUND(IFERROR(INDEX(FCSTSDV!$D$2:$L$72,MATCH('tính băng dính sạch'!$D87,FCSTSDV!$C$2:$C$72,0),MATCH('tính băng dính sạch'!BJ$3,FCSTSDV!$D$1:$L$1,0)),0)/'tính băng dính sạch'!$E87,1)</f>
        <v>0</v>
      </c>
      <c r="BK87" s="92">
        <f>+ROUND(IFERROR(INDEX(FCSTSDV!$D$2:$L$72,MATCH('tính băng dính sạch'!$D87,FCSTSDV!$C$2:$C$72,0),MATCH('tính băng dính sạch'!BK$3,FCSTSDV!$D$1:$L$1,0)),0)/'tính băng dính sạch'!$E87,1)</f>
        <v>0</v>
      </c>
      <c r="BL87" s="92">
        <f>+ROUND(IFERROR(INDEX(FCSTSDV!$D$2:$L$72,MATCH('tính băng dính sạch'!$D87,FCSTSDV!$C$2:$C$72,0),MATCH('tính băng dính sạch'!BL$3,FCSTSDV!$D$1:$L$1,0)),0)/'tính băng dính sạch'!$E87,1)</f>
        <v>0</v>
      </c>
      <c r="BM87" s="92">
        <f>+ROUND(IFERROR(INDEX(FCSTSDV!$D$2:$L$72,MATCH('tính băng dính sạch'!$D87,FCSTSDV!$C$2:$C$72,0),MATCH('tính băng dính sạch'!BM$3,FCSTSDV!$D$1:$L$1,0)),0)/'tính băng dính sạch'!$E87,1)</f>
        <v>0</v>
      </c>
      <c r="BN87" s="92">
        <f>+ROUND(IFERROR(INDEX(FCSTSDV!$D$2:$L$72,MATCH('tính băng dính sạch'!$D87,FCSTSDV!$C$2:$C$72,0),MATCH('tính băng dính sạch'!BN$3,FCSTSDV!$D$1:$L$1,0)),0)/'tính băng dính sạch'!$E87,1)</f>
        <v>0</v>
      </c>
      <c r="BO87" s="92">
        <f>+ROUND(IFERROR(INDEX(FCSTSDV!$D$2:$L$72,MATCH('tính băng dính sạch'!$D87,FCSTSDV!$C$2:$C$72,0),MATCH('tính băng dính sạch'!BO$3,FCSTSDV!$D$1:$L$1,0)),0)/'tính băng dính sạch'!$E87,1)</f>
        <v>0</v>
      </c>
      <c r="BP87" s="92">
        <f>+ROUND(IFERROR(INDEX(FCSTSDV!$D$2:$L$72,MATCH('tính băng dính sạch'!$D87,FCSTSDV!$C$2:$C$72,0),MATCH('tính băng dính sạch'!BP$3,FCSTSDV!$D$1:$L$1,0)),0)/'tính băng dính sạch'!$E87,1)</f>
        <v>0</v>
      </c>
      <c r="BQ87" s="92">
        <f>+ROUND(IFERROR(INDEX(FCSTSDV!$D$2:$L$72,MATCH('tính băng dính sạch'!$D87,FCSTSDV!$C$2:$C$72,0),MATCH('tính băng dính sạch'!BQ$3,FCSTSDV!$D$1:$L$1,0)),0)/'tính băng dính sạch'!$E87,1)</f>
        <v>0</v>
      </c>
      <c r="BR87" s="92">
        <f>+ROUND(IFERROR(INDEX(FCSTSDV!$D$2:$L$72,MATCH('tính băng dính sạch'!$D87,FCSTSDV!$C$2:$C$72,0),MATCH('tính băng dính sạch'!BR$3,FCSTSDV!$D$1:$L$1,0)),0)/'tính băng dính sạch'!$E87,1)</f>
        <v>0</v>
      </c>
      <c r="BS87" s="92">
        <f>+ROUND(IFERROR(INDEX(FCSTSDV!$D$2:$L$72,MATCH('tính băng dính sạch'!$D87,FCSTSDV!$C$2:$C$72,0),MATCH('tính băng dính sạch'!BS$3,FCSTSDV!$D$1:$L$1,0)),0)/'tính băng dính sạch'!$E87,1)</f>
        <v>0</v>
      </c>
      <c r="BT87" s="92">
        <f>+ROUND(IFERROR(INDEX(FCSTSDV!$D$2:$L$72,MATCH('tính băng dính sạch'!$D87,FCSTSDV!$C$2:$C$72,0),MATCH('tính băng dính sạch'!BT$3,FCSTSDV!$D$1:$L$1,0)),0)/'tính băng dính sạch'!$E87,1)</f>
        <v>0</v>
      </c>
      <c r="BU87" s="92">
        <f>+ROUND(IFERROR(INDEX(FCSTSDV!$D$2:$L$72,MATCH('tính băng dính sạch'!$D87,FCSTSDV!$C$2:$C$72,0),MATCH('tính băng dính sạch'!BU$3,FCSTSDV!$D$1:$L$1,0)),0)/'tính băng dính sạch'!$E87,1)</f>
        <v>0</v>
      </c>
      <c r="BV87" s="92">
        <f>+ROUND(IFERROR(INDEX(FCSTSDV!$D$2:$L$72,MATCH('tính băng dính sạch'!$D87,FCSTSDV!$C$2:$C$72,0),MATCH('tính băng dính sạch'!BV$3,FCSTSDV!$D$1:$L$1,0)),0)/'tính băng dính sạch'!$E87,1)</f>
        <v>0</v>
      </c>
      <c r="BW87" s="92">
        <f>+ROUND(IFERROR(INDEX(FCSTSDV!$D$2:$L$72,MATCH('tính băng dính sạch'!$D87,FCSTSDV!$C$2:$C$72,0),MATCH('tính băng dính sạch'!BW$3,FCSTSDV!$D$1:$L$1,0)),0)/'tính băng dính sạch'!$E87,1)</f>
        <v>0</v>
      </c>
      <c r="BX87" s="92">
        <f>+ROUND(IFERROR(INDEX(FCSTSDV!$D$2:$L$72,MATCH('tính băng dính sạch'!$D87,FCSTSDV!$C$2:$C$72,0),MATCH('tính băng dính sạch'!BX$3,FCSTSDV!$D$1:$L$1,0)),0)/'tính băng dính sạch'!$E87,1)</f>
        <v>0</v>
      </c>
      <c r="BY87" s="92">
        <f>+ROUND(IFERROR(INDEX(FCSTSDV!$D$2:$L$72,MATCH('tính băng dính sạch'!$D87,FCSTSDV!$C$2:$C$72,0),MATCH('tính băng dính sạch'!BY$3,FCSTSDV!$D$1:$L$1,0)),0)/'tính băng dính sạch'!$E87,1)</f>
        <v>0</v>
      </c>
      <c r="BZ87" s="92">
        <f>+ROUND(IFERROR(INDEX(FCSTSDV!$D$2:$L$72,MATCH('tính băng dính sạch'!$D87,FCSTSDV!$C$2:$C$72,0),MATCH('tính băng dính sạch'!BZ$3,FCSTSDV!$D$1:$L$1,0)),0)/'tính băng dính sạch'!$E87,1)</f>
        <v>0</v>
      </c>
      <c r="CA87" s="92">
        <f>+ROUND(IFERROR(INDEX(FCSTSDV!$D$2:$L$72,MATCH('tính băng dính sạch'!$D87,FCSTSDV!$C$2:$C$72,0),MATCH('tính băng dính sạch'!CA$3,FCSTSDV!$D$1:$L$1,0)),0)/'tính băng dính sạch'!$E87,1)</f>
        <v>0</v>
      </c>
      <c r="CB87" s="92">
        <f>+ROUND(IFERROR(INDEX(FCSTSDV!$D$2:$L$72,MATCH('tính băng dính sạch'!$D87,FCSTSDV!$C$2:$C$72,0),MATCH('tính băng dính sạch'!CB$3,FCSTSDV!$D$1:$L$1,0)),0)/'tính băng dính sạch'!$E87,1)</f>
        <v>0</v>
      </c>
      <c r="CC87" s="92">
        <f>+ROUND(IFERROR(INDEX(FCSTSDV!$D$2:$L$72,MATCH('tính băng dính sạch'!$D87,FCSTSDV!$C$2:$C$72,0),MATCH('tính băng dính sạch'!CC$3,FCSTSDV!$D$1:$L$1,0)),0)/'tính băng dính sạch'!$E87,1)</f>
        <v>0</v>
      </c>
      <c r="CD87" s="92">
        <f>+ROUND(IFERROR(INDEX(FCSTSDV!$D$2:$L$72,MATCH('tính băng dính sạch'!$D87,FCSTSDV!$C$2:$C$72,0),MATCH('tính băng dính sạch'!CD$3,FCSTSDV!$D$1:$L$1,0)),0)/'tính băng dính sạch'!$E87,1)</f>
        <v>0</v>
      </c>
      <c r="CE87" s="92">
        <f>+ROUND(IFERROR(INDEX(FCSTSDV!$D$2:$L$72,MATCH('tính băng dính sạch'!$D87,FCSTSDV!$C$2:$C$72,0),MATCH('tính băng dính sạch'!CE$3,FCSTSDV!$D$1:$L$1,0)),0)/'tính băng dính sạch'!$E87,1)</f>
        <v>0</v>
      </c>
      <c r="CF87" s="92">
        <f>+ROUND(IFERROR(INDEX(FCSTSDV!$D$2:$L$72,MATCH('tính băng dính sạch'!$D87,FCSTSDV!$C$2:$C$72,0),MATCH('tính băng dính sạch'!CF$3,FCSTSDV!$D$1:$L$1,0)),0)/'tính băng dính sạch'!$E87,1)</f>
        <v>0</v>
      </c>
      <c r="CG87" s="92">
        <f>+ROUND(IFERROR(INDEX(FCSTSDV!$D$2:$L$72,MATCH('tính băng dính sạch'!$D87,FCSTSDV!$C$2:$C$72,0),MATCH('tính băng dính sạch'!CG$3,FCSTSDV!$D$1:$L$1,0)),0)/'tính băng dính sạch'!$E87,1)</f>
        <v>0</v>
      </c>
      <c r="CH87" s="92">
        <f>+ROUND(IFERROR(INDEX(FCSTSDV!$D$2:$L$72,MATCH('tính băng dính sạch'!$D87,FCSTSDV!$C$2:$C$72,0),MATCH('tính băng dính sạch'!CH$3,FCSTSDV!$D$1:$L$1,0)),0)/'tính băng dính sạch'!$E87,1)</f>
        <v>0</v>
      </c>
      <c r="CI87" s="92">
        <f>+ROUND(IFERROR(INDEX(FCSTSDV!$D$2:$L$72,MATCH('tính băng dính sạch'!$D87,FCSTSDV!$C$2:$C$72,0),MATCH('tính băng dính sạch'!CI$3,FCSTSDV!$D$1:$L$1,0)),0)/'tính băng dính sạch'!$E87,1)</f>
        <v>0</v>
      </c>
      <c r="CJ87" s="92">
        <f>+ROUND(IFERROR(INDEX(FCSTSDV!$D$2:$L$72,MATCH('tính băng dính sạch'!$D87,FCSTSDV!$C$2:$C$72,0),MATCH('tính băng dính sạch'!CJ$3,FCSTSDV!$D$1:$L$1,0)),0)/'tính băng dính sạch'!$E87,1)</f>
        <v>0</v>
      </c>
      <c r="CK87" s="92">
        <f>+ROUND(IFERROR(INDEX(FCSTSDV!$D$2:$L$72,MATCH('tính băng dính sạch'!$D87,FCSTSDV!$C$2:$C$72,0),MATCH('tính băng dính sạch'!CK$3,FCSTSDV!$D$1:$L$1,0)),0)/'tính băng dính sạch'!$E87,1)</f>
        <v>0</v>
      </c>
      <c r="CL87" s="92">
        <f>+ROUND(IFERROR(INDEX(FCSTSDV!$D$2:$L$72,MATCH('tính băng dính sạch'!$D87,FCSTSDV!$C$2:$C$72,0),MATCH('tính băng dính sạch'!CL$3,FCSTSDV!$D$1:$L$1,0)),0)/'tính băng dính sạch'!$E87,1)</f>
        <v>0</v>
      </c>
      <c r="CM87" s="92">
        <f>+ROUND(IFERROR(INDEX(FCSTSDV!$D$2:$L$72,MATCH('tính băng dính sạch'!$D87,FCSTSDV!$C$2:$C$72,0),MATCH('tính băng dính sạch'!CM$3,FCSTSDV!$D$1:$L$1,0)),0)/'tính băng dính sạch'!$E87,1)</f>
        <v>0</v>
      </c>
      <c r="CN87" s="92">
        <f>+ROUND(IFERROR(INDEX(FCSTSDV!$D$2:$L$72,MATCH('tính băng dính sạch'!$D87,FCSTSDV!$C$2:$C$72,0),MATCH('tính băng dính sạch'!CN$3,FCSTSDV!$D$1:$L$1,0)),0)/'tính băng dính sạch'!$E87,1)</f>
        <v>0</v>
      </c>
      <c r="CO87" s="92">
        <f>+ROUND(IFERROR(INDEX(FCSTSDV!$D$2:$L$72,MATCH('tính băng dính sạch'!$D87,FCSTSDV!$C$2:$C$72,0),MATCH('tính băng dính sạch'!CO$3,FCSTSDV!$D$1:$L$1,0)),0)/'tính băng dính sạch'!$E87,1)</f>
        <v>0</v>
      </c>
      <c r="CP87" s="92">
        <f>+ROUND(IFERROR(INDEX(FCSTSDV!$D$2:$L$72,MATCH('tính băng dính sạch'!$D87,FCSTSDV!$C$2:$C$72,0),MATCH('tính băng dính sạch'!CP$3,FCSTSDV!$D$1:$L$1,0)),0)/'tính băng dính sạch'!$E87,1)</f>
        <v>0</v>
      </c>
      <c r="CQ87" s="92">
        <f>+ROUND(IFERROR(INDEX(FCSTSDV!$D$2:$L$72,MATCH('tính băng dính sạch'!$D87,FCSTSDV!$C$2:$C$72,0),MATCH('tính băng dính sạch'!CQ$3,FCSTSDV!$D$1:$L$1,0)),0)/'tính băng dính sạch'!$E87,1)</f>
        <v>0</v>
      </c>
    </row>
    <row r="88" spans="1:95" ht="19.5" hidden="1" customHeight="1">
      <c r="A88" s="807"/>
      <c r="B88" s="792"/>
      <c r="C88" s="60"/>
      <c r="D88" s="52" t="s">
        <v>175</v>
      </c>
      <c r="E88" s="53" t="s">
        <v>43</v>
      </c>
      <c r="F88" s="800"/>
      <c r="G88" s="800"/>
      <c r="H88" s="827"/>
      <c r="I88" s="87">
        <f>+SUM(I86:I87)</f>
        <v>0</v>
      </c>
      <c r="J88" s="93"/>
      <c r="K88" s="89">
        <f>+F86+G86-SUM(K86:K87)</f>
        <v>105</v>
      </c>
      <c r="L88" s="89">
        <f t="shared" ref="L88:Q88" si="39">+K88-SUM(L86:L87)</f>
        <v>105</v>
      </c>
      <c r="M88" s="89">
        <f t="shared" si="39"/>
        <v>105</v>
      </c>
      <c r="N88" s="90">
        <f>+F86-SUM(N86:N87)</f>
        <v>105</v>
      </c>
      <c r="O88" s="90">
        <f>+H86-SUM(O86:O87)</f>
        <v>230</v>
      </c>
      <c r="P88" s="90">
        <f>+H86-SUM(P86:P87)</f>
        <v>230</v>
      </c>
      <c r="Q88" s="89">
        <f t="shared" si="39"/>
        <v>230</v>
      </c>
      <c r="R88" s="90">
        <f>+H86-SUM(R86:R87)</f>
        <v>230</v>
      </c>
      <c r="S88" s="89">
        <f>+R88-SUM(S86:S87)</f>
        <v>230</v>
      </c>
      <c r="T88" s="89">
        <f>+H86-SUM(T86:T87)</f>
        <v>230</v>
      </c>
      <c r="U88" s="89">
        <f>+T88-SUM(U86:U87)</f>
        <v>230</v>
      </c>
      <c r="V88" s="104">
        <f>+U88-SUM(V86:V87)</f>
        <v>230</v>
      </c>
      <c r="W88" s="90">
        <f>+H86+SUM(I86:I87)-SUM(W86:W87)</f>
        <v>230</v>
      </c>
      <c r="X88" s="105">
        <f>+H86+SUM(I86:I87)-SUM(X86:X87)</f>
        <v>230</v>
      </c>
      <c r="Y88" s="90">
        <f>+H86+I86+I87-SUM(Y86:Y87)</f>
        <v>230</v>
      </c>
      <c r="Z88" s="90">
        <f>+H86+SUM(I86:I87)-SUM(Z86:Z87)</f>
        <v>230</v>
      </c>
      <c r="AA88" s="90">
        <f>+H86+SUM(I86:I87)-SUM(AA86:AA87)</f>
        <v>230</v>
      </c>
      <c r="AB88" s="105">
        <f>+AA88-SUM(AB86:AB87)</f>
        <v>230</v>
      </c>
      <c r="AC88" s="90">
        <f>+H86+SUM(I86:I87)-SUM(AC86:AC87)</f>
        <v>230</v>
      </c>
      <c r="AD88" s="90">
        <f>+H86+SUM(I86:I87)-SUM(AD86:AD87)</f>
        <v>230</v>
      </c>
      <c r="AE88" s="90">
        <f>+H86+I88-SUM(AE86:AE87)</f>
        <v>230</v>
      </c>
      <c r="AF88" s="90">
        <f>+H86+SUM(I86:I87)-SUM(AF86:AF87)</f>
        <v>230</v>
      </c>
      <c r="AG88" s="90">
        <f>+H86+I88-SUM(AG86:AG87)</f>
        <v>230</v>
      </c>
      <c r="AH88" s="90">
        <f>+AG88-SUM(AH86:AH87)</f>
        <v>230</v>
      </c>
      <c r="AI88" s="90">
        <f>+AH88-SUM(AI86:AI87)</f>
        <v>230</v>
      </c>
      <c r="AJ88" s="90">
        <f>+AI88-SUM(AJ86:AJ87)</f>
        <v>230</v>
      </c>
      <c r="AK88" s="90">
        <f>+H86+I88-SUM(AK86:AK87)</f>
        <v>230</v>
      </c>
      <c r="AL88" s="90">
        <f>+H86-SUM(AL86:AL87)</f>
        <v>230</v>
      </c>
      <c r="AM88" s="90">
        <f>+H86+I88-SUM(AM86:AM87)</f>
        <v>230</v>
      </c>
      <c r="AN88" s="90">
        <f>H86+I88-SUM(AN86:AN87)</f>
        <v>230</v>
      </c>
      <c r="AO88" s="90">
        <f>+H86+I88-SUM(AO86:AO87)</f>
        <v>230</v>
      </c>
      <c r="AP88" s="90">
        <f>+H86+I88-SUM(AP86:AP87)</f>
        <v>230</v>
      </c>
      <c r="AQ88" s="90">
        <f>+H86+I88-SUM(AQ86:AQ87)</f>
        <v>230</v>
      </c>
      <c r="AR88" s="167">
        <f>+H86+I88-SUM(AR86:AR87)</f>
        <v>230</v>
      </c>
      <c r="AS88" s="167">
        <f>+H86+I88-SUM(AS86:AS87)</f>
        <v>230</v>
      </c>
      <c r="AT88" s="167">
        <f>+H86+I88-SUM(AT86:AT87)</f>
        <v>230</v>
      </c>
      <c r="AU88" s="167">
        <f>+H86+I88-SUM(AU86:AU87)</f>
        <v>230</v>
      </c>
      <c r="AV88" s="167">
        <f>+H86+I88-SUM(AV86:AV87)</f>
        <v>230</v>
      </c>
      <c r="AW88" s="167">
        <f>+AV88-SUM(AW86:AW87)</f>
        <v>230</v>
      </c>
      <c r="AX88" s="167">
        <f t="shared" ref="AX88:CI88" si="40">+$H86+$I88-SUM(AX86:AX87)</f>
        <v>230</v>
      </c>
      <c r="AY88" s="167">
        <f t="shared" si="40"/>
        <v>230</v>
      </c>
      <c r="AZ88" s="167">
        <f t="shared" si="40"/>
        <v>230</v>
      </c>
      <c r="BA88" s="167">
        <f t="shared" si="40"/>
        <v>230</v>
      </c>
      <c r="BB88" s="167">
        <f t="shared" si="40"/>
        <v>230</v>
      </c>
      <c r="BC88" s="167">
        <f t="shared" si="40"/>
        <v>230</v>
      </c>
      <c r="BD88" s="167">
        <f t="shared" si="40"/>
        <v>230</v>
      </c>
      <c r="BE88" s="167">
        <f t="shared" si="40"/>
        <v>230</v>
      </c>
      <c r="BF88" s="90">
        <f t="shared" si="40"/>
        <v>230</v>
      </c>
      <c r="BG88" s="90">
        <f t="shared" si="40"/>
        <v>230</v>
      </c>
      <c r="BH88" s="90">
        <f t="shared" si="40"/>
        <v>230</v>
      </c>
      <c r="BI88" s="90">
        <f t="shared" si="40"/>
        <v>230</v>
      </c>
      <c r="BJ88" s="90">
        <f t="shared" si="40"/>
        <v>230</v>
      </c>
      <c r="BK88" s="90">
        <f t="shared" si="40"/>
        <v>230</v>
      </c>
      <c r="BL88" s="90">
        <f t="shared" si="40"/>
        <v>230</v>
      </c>
      <c r="BM88" s="90">
        <f t="shared" si="40"/>
        <v>230</v>
      </c>
      <c r="BN88" s="90">
        <f t="shared" si="40"/>
        <v>230</v>
      </c>
      <c r="BO88" s="90">
        <f t="shared" si="40"/>
        <v>230</v>
      </c>
      <c r="BP88" s="90">
        <f t="shared" si="40"/>
        <v>230</v>
      </c>
      <c r="BQ88" s="90">
        <f t="shared" si="40"/>
        <v>230</v>
      </c>
      <c r="BR88" s="90">
        <f t="shared" si="40"/>
        <v>230</v>
      </c>
      <c r="BS88" s="90">
        <f t="shared" si="40"/>
        <v>230</v>
      </c>
      <c r="BT88" s="90">
        <f t="shared" si="40"/>
        <v>230</v>
      </c>
      <c r="BU88" s="90">
        <f t="shared" si="40"/>
        <v>230</v>
      </c>
      <c r="BV88" s="90">
        <f t="shared" si="40"/>
        <v>230</v>
      </c>
      <c r="BW88" s="90">
        <f t="shared" si="40"/>
        <v>230</v>
      </c>
      <c r="BX88" s="90">
        <f t="shared" si="40"/>
        <v>230</v>
      </c>
      <c r="BY88" s="90">
        <f t="shared" si="40"/>
        <v>230</v>
      </c>
      <c r="BZ88" s="90">
        <f t="shared" si="40"/>
        <v>230</v>
      </c>
      <c r="CA88" s="90">
        <f t="shared" si="40"/>
        <v>230</v>
      </c>
      <c r="CB88" s="90">
        <f t="shared" si="40"/>
        <v>230</v>
      </c>
      <c r="CC88" s="90">
        <f t="shared" si="40"/>
        <v>230</v>
      </c>
      <c r="CD88" s="90">
        <f t="shared" si="40"/>
        <v>230</v>
      </c>
      <c r="CE88" s="90">
        <f t="shared" si="40"/>
        <v>230</v>
      </c>
      <c r="CF88" s="90">
        <f t="shared" si="40"/>
        <v>230</v>
      </c>
      <c r="CG88" s="90">
        <f t="shared" si="40"/>
        <v>230</v>
      </c>
      <c r="CH88" s="90">
        <f t="shared" si="40"/>
        <v>230</v>
      </c>
      <c r="CI88" s="90">
        <f t="shared" si="40"/>
        <v>230</v>
      </c>
      <c r="CJ88" s="90">
        <f t="shared" ref="CJ88:CQ88" si="41">+CI88-SUM(CJ86:CJ87)</f>
        <v>230</v>
      </c>
      <c r="CK88" s="90">
        <f t="shared" si="41"/>
        <v>230</v>
      </c>
      <c r="CL88" s="90">
        <f t="shared" si="41"/>
        <v>230</v>
      </c>
      <c r="CM88" s="90">
        <f t="shared" si="41"/>
        <v>230</v>
      </c>
      <c r="CN88" s="90">
        <f t="shared" si="41"/>
        <v>230</v>
      </c>
      <c r="CO88" s="90">
        <f t="shared" si="41"/>
        <v>230</v>
      </c>
      <c r="CP88" s="90">
        <f t="shared" si="41"/>
        <v>230</v>
      </c>
      <c r="CQ88" s="90">
        <f t="shared" si="41"/>
        <v>230</v>
      </c>
    </row>
    <row r="89" spans="1:95" ht="19.5" hidden="1" customHeight="1">
      <c r="A89" s="806" t="s">
        <v>172</v>
      </c>
      <c r="B89" s="791" t="s">
        <v>178</v>
      </c>
      <c r="C89" s="63"/>
      <c r="D89" s="73" t="s">
        <v>76</v>
      </c>
      <c r="E89" s="44">
        <v>2500</v>
      </c>
      <c r="F89" s="798"/>
      <c r="G89" s="798"/>
      <c r="H89" s="826">
        <f>+VLOOKUP(B89,'[10]TÚI BÓNG'!$B$4:$E$153,4,0)</f>
        <v>227</v>
      </c>
      <c r="I89" s="81">
        <f>+ROUND(IFERROR(VLOOKUP(D89,FCSTSDV!$C$2:$C$72,26,0),0)/'tính băng dính sạch'!E89+0,0)</f>
        <v>0</v>
      </c>
      <c r="J89" s="80">
        <f>+IFERROR(VLOOKUP(D89,FCSTSDV!$C$2:$L$72,84,0),0)</f>
        <v>0</v>
      </c>
      <c r="K89" s="11">
        <f t="array" ref="K89">+IFERROR(INDEX(FCSTSDV!$D$2:$L$72,MATCH('tính băng dính sạch'!$D89,FCSTSDV!$C$2:$C$72,0),MATCH('tính băng dính sạch'!K$3,FCSTSDV!$D$1:$L$1,0)),0)/'tính băng dính sạch'!$E89</f>
        <v>0</v>
      </c>
      <c r="L89" s="11">
        <f t="array" ref="L89">+IFERROR(INDEX(FCSTSDV!$D$2:$L$72,MATCH('tính băng dính sạch'!$D89,FCSTSDV!$C$2:$C$72,0),MATCH('tính băng dính sạch'!L$3,FCSTSDV!$D$1:$L$1,0)),0)/'tính băng dính sạch'!$E89</f>
        <v>0</v>
      </c>
      <c r="M89" s="11">
        <f t="array" ref="M89">+IFERROR(INDEX(FCSTSDV!$D$2:$L$72,MATCH('tính băng dính sạch'!$D89,FCSTSDV!$C$2:$C$72,0),MATCH('tính băng dính sạch'!M$3,FCSTSDV!$D$1:$L$1,0)),0)/'tính băng dính sạch'!$E89</f>
        <v>0</v>
      </c>
      <c r="N89" s="11">
        <f t="array" ref="N89">+IFERROR(INDEX(FCSTSDV!$D$2:$L$72,MATCH('tính băng dính sạch'!$D89,FCSTSDV!$C$2:$C$72,0),MATCH('tính băng dính sạch'!N$3,FCSTSDV!$D$1:$L$1,0)),0)/'tính băng dính sạch'!$E89</f>
        <v>0</v>
      </c>
      <c r="O89" s="11">
        <f t="array" ref="O89">+IFERROR(INDEX(FCSTSDV!$D$2:$L$72,MATCH('tính băng dính sạch'!$D89,FCSTSDV!$C$2:$C$72,0),MATCH('tính băng dính sạch'!O$3,FCSTSDV!$D$1:$L$1,0)),0)/'tính băng dính sạch'!$E89</f>
        <v>0</v>
      </c>
      <c r="P89" s="11">
        <f t="array" ref="P89">+IFERROR(INDEX(FCSTSDV!$D$2:$L$72,MATCH('tính băng dính sạch'!$D89,FCSTSDV!$C$2:$C$72,0),MATCH('tính băng dính sạch'!P$3,FCSTSDV!$D$1:$L$1,0)),0)/'tính băng dính sạch'!$E89</f>
        <v>0</v>
      </c>
      <c r="Q89" s="11">
        <f t="array" ref="Q89">+IFERROR(INDEX(FCSTSDV!$D$2:$L$72,MATCH('tính băng dính sạch'!$D89,FCSTSDV!$C$2:$C$72,0),MATCH('tính băng dính sạch'!Q$3,FCSTSDV!$D$1:$L$1,0)),0)/'tính băng dính sạch'!$E89</f>
        <v>0</v>
      </c>
      <c r="R89" s="11">
        <f t="array" ref="R89">+IFERROR(INDEX(FCSTSDV!$D$2:$L$72,MATCH('tính băng dính sạch'!$D89,FCSTSDV!$C$2:$C$72,0),MATCH('tính băng dính sạch'!R$3,FCSTSDV!$D$1:$L$1,0)),0)/'tính băng dính sạch'!$E89</f>
        <v>0</v>
      </c>
      <c r="S89" s="11">
        <f t="array" ref="S89">+IFERROR(INDEX(FCSTSDV!$D$2:$L$72,MATCH('tính băng dính sạch'!$D89,FCSTSDV!$C$2:$C$72,0),MATCH('tính băng dính sạch'!S$3,FCSTSDV!$D$1:$L$1,0)),0)/'tính băng dính sạch'!$E89</f>
        <v>0</v>
      </c>
      <c r="T89" s="11">
        <f t="array" ref="T89">+IFERROR(INDEX(FCSTSDV!$D$2:$L$72,MATCH('tính băng dính sạch'!$D89,FCSTSDV!$C$2:$C$72,0),MATCH('tính băng dính sạch'!T$3,FCSTSDV!$D$1:$L$1,0)),0)/'tính băng dính sạch'!$E89</f>
        <v>0</v>
      </c>
      <c r="U89" s="11">
        <f t="array" ref="U89">+IFERROR(INDEX(FCSTSDV!$D$2:$L$72,MATCH('tính băng dính sạch'!$D89,FCSTSDV!$C$2:$C$72,0),MATCH('tính băng dính sạch'!U$3,FCSTSDV!$D$1:$L$1,0)),0)/'tính băng dính sạch'!$E89</f>
        <v>0</v>
      </c>
      <c r="V89" s="98">
        <f t="array" ref="V89">+IFERROR(INDEX(FCSTSDV!$D$2:$L$72,MATCH('tính băng dính sạch'!$D89,FCSTSDV!$C$2:$C$72,0),MATCH('tính băng dính sạch'!V$3,FCSTSDV!$D$1:$L$1,0)),0)/'tính băng dính sạch'!$E89</f>
        <v>0</v>
      </c>
      <c r="W89" s="99">
        <f t="array" ref="W89">+IFERROR(INDEX(FCSTSDV!$D$2:$L$72,MATCH('tính băng dính sạch'!$D89,FCSTSDV!$C$2:$C$72,0),MATCH('tính băng dính sạch'!W$3,FCSTSDV!$D$1:$L$1,0)),0)/'tính băng dính sạch'!$E89</f>
        <v>0</v>
      </c>
      <c r="X89" s="100">
        <f t="array" ref="X89">+IFERROR(INDEX(FCSTSDV!$D$2:$L$72,MATCH('tính băng dính sạch'!$D89,FCSTSDV!$C$2:$C$72,0),MATCH('tính băng dính sạch'!X$3,FCSTSDV!$D$1:$L$1,0)),0)/'tính băng dính sạch'!$E89</f>
        <v>0</v>
      </c>
      <c r="Y89" s="100">
        <f t="array" ref="Y89">+IFERROR(INDEX(FCSTSDV!$D$2:$L$72,MATCH('tính băng dính sạch'!$D89,FCSTSDV!$C$2:$C$72,0),MATCH('tính băng dính sạch'!Y$3,FCSTSDV!$D$1:$L$1,0)),0)/'tính băng dính sạch'!$E89</f>
        <v>0</v>
      </c>
      <c r="Z89" s="100">
        <f t="array" ref="Z89">+IFERROR(INDEX(FCSTSDV!$D$2:$L$72,MATCH('tính băng dính sạch'!$D89,FCSTSDV!$C$2:$C$72,0),MATCH('tính băng dính sạch'!Z$3,FCSTSDV!$D$1:$L$1,0)),0)/'tính băng dính sạch'!$E89</f>
        <v>0</v>
      </c>
      <c r="AA89" s="100">
        <f t="array" ref="AA89">+IFERROR(INDEX(FCSTSDV!$D$2:$L$72,MATCH('tính băng dính sạch'!$D89,FCSTSDV!$C$2:$C$72,0),MATCH('tính băng dính sạch'!AA$3,FCSTSDV!$D$1:$L$1,0)),0)/'tính băng dính sạch'!$E89</f>
        <v>0</v>
      </c>
      <c r="AB89" s="100">
        <f t="array" ref="AB89">+IFERROR(INDEX(FCSTSDV!$D$2:$L$72,MATCH('tính băng dính sạch'!$D89,FCSTSDV!$C$2:$C$72,0),MATCH('tính băng dính sạch'!AB$3,FCSTSDV!$D$1:$L$1,0)),0)/'tính băng dính sạch'!$E89</f>
        <v>0</v>
      </c>
      <c r="AC89" s="100">
        <f t="array" ref="AC89">+IFERROR(INDEX(FCSTSDV!$D$2:$L$72,MATCH('tính băng dính sạch'!$D89,FCSTSDV!$C$2:$C$72,0),MATCH('tính băng dính sạch'!AC$3,FCSTSDV!$D$1:$L$1,0)),0)/'tính băng dính sạch'!$E89</f>
        <v>0</v>
      </c>
      <c r="AD89" s="100">
        <f t="array" ref="AD89">+IFERROR(INDEX(FCSTSDV!$D$2:$L$72,MATCH('tính băng dính sạch'!$D89,FCSTSDV!$C$2:$C$72,0),MATCH('tính băng dính sạch'!AD$3,FCSTSDV!$D$1:$L$1,0)),0)/'tính băng dính sạch'!$E89</f>
        <v>0</v>
      </c>
      <c r="AE89" s="100">
        <f t="array" ref="AE89">+IFERROR(INDEX(FCSTSDV!$D$2:$L$72,MATCH('tính băng dính sạch'!$D89,FCSTSDV!$C$2:$C$72,0),MATCH('tính băng dính sạch'!AE$3,FCSTSDV!$D$1:$L$1,0)),0)/'tính băng dính sạch'!$E89</f>
        <v>0</v>
      </c>
      <c r="AF89" s="99">
        <f>+IFERROR(INDEX(FCSTSDV!$D$2:$L$72,MATCH('tính băng dính sạch'!$D89,FCSTSDV!$C$2:$C$72,0),MATCH('tính băng dính sạch'!AF$3,FCSTSDV!$D$1:$L$1,0))/'tính băng dính sạch'!$E89,0)</f>
        <v>0</v>
      </c>
      <c r="AG89" s="92">
        <f>+ROUND(IFERROR(INDEX(FCSTSDV!$D$2:$L$72,MATCH('tính băng dính sạch'!$D89,FCSTSDV!$C$2:$C$72,0),MATCH('tính băng dính sạch'!AG$3,FCSTSDV!$D$1:$L$1,0)),0)/'tính băng dính sạch'!$E89,1)</f>
        <v>0</v>
      </c>
      <c r="AH89" s="92">
        <f>+ROUND(IFERROR(INDEX(FCSTSDV!$D$2:$L$72,MATCH('tính băng dính sạch'!$D89,FCSTSDV!$C$2:$C$72,0),MATCH('tính băng dính sạch'!AH$3,FCSTSDV!$D$1:$L$1,0)),0)/'tính băng dính sạch'!$E89,1)</f>
        <v>0</v>
      </c>
      <c r="AI89" s="92">
        <f>+ROUND(IFERROR(INDEX(FCSTSDV!$D$2:$L$72,MATCH('tính băng dính sạch'!$D89,FCSTSDV!$C$2:$C$72,0),MATCH('tính băng dính sạch'!AI$3,FCSTSDV!$D$1:$L$1,0)),0)/'tính băng dính sạch'!$E89,1)</f>
        <v>0</v>
      </c>
      <c r="AJ89" s="92">
        <f>+ROUND(IFERROR(INDEX(FCSTSDV!$D$2:$L$72,MATCH('tính băng dính sạch'!$D89,FCSTSDV!$C$2:$C$72,0),MATCH('tính băng dính sạch'!AJ$3,FCSTSDV!$D$1:$L$1,0)),0)/'tính băng dính sạch'!$E89,1)</f>
        <v>0</v>
      </c>
      <c r="AK89" s="92">
        <f>+ROUND(IFERROR(INDEX(FCSTSDV!$D$2:$L$72,MATCH('tính băng dính sạch'!$D89,FCSTSDV!$C$2:$C$72,0),MATCH('tính băng dính sạch'!AK$3,FCSTSDV!$D$1:$L$1,0)),0)/'tính băng dính sạch'!$E89,1)</f>
        <v>0</v>
      </c>
      <c r="AL89" s="92">
        <f>+ROUND(IFERROR(INDEX(FCSTSDV!$D$2:$L$72,MATCH('tính băng dính sạch'!$D89,FCSTSDV!$C$2:$C$72,0),MATCH('tính băng dính sạch'!AL$3,FCSTSDV!$D$1:$L$1,0)),0)/'tính băng dính sạch'!$E89,1)</f>
        <v>0</v>
      </c>
      <c r="AM89" s="92">
        <f>+ROUND(IFERROR(INDEX(FCSTSDV!$D$2:$L$72,MATCH('tính băng dính sạch'!$D89,FCSTSDV!$C$2:$C$72,0),MATCH('tính băng dính sạch'!AM$3,FCSTSDV!$D$1:$L$1,0)),0)/'tính băng dính sạch'!$E89,1)</f>
        <v>0</v>
      </c>
      <c r="AN89" s="92">
        <f>+ROUND(IFERROR(INDEX(FCSTSDV!$D$2:$L$72,MATCH('tính băng dính sạch'!$D89,FCSTSDV!$C$2:$C$72,0),MATCH('tính băng dính sạch'!AN$3,FCSTSDV!$D$1:$L$1,0)),0)/'tính băng dính sạch'!$E89,1)</f>
        <v>0</v>
      </c>
      <c r="AO89" s="92">
        <f>+ROUND(IFERROR(INDEX(FCSTSDV!$D$2:$L$72,MATCH('tính băng dính sạch'!$D89,FCSTSDV!$C$2:$C$72,0),MATCH('tính băng dính sạch'!AO$3,FCSTSDV!$D$1:$L$1,0)),0)/'tính băng dính sạch'!$E89,1)</f>
        <v>0</v>
      </c>
      <c r="AP89" s="92">
        <f>+ROUND(IFERROR(INDEX(FCSTSDV!$D$2:$L$72,MATCH('tính băng dính sạch'!$D89,FCSTSDV!$C$2:$C$72,0),MATCH('tính băng dính sạch'!AP$3,FCSTSDV!$D$1:$L$1,0)),0)/'tính băng dính sạch'!$E89,1)</f>
        <v>0</v>
      </c>
      <c r="AQ89" s="92">
        <f>+ROUND(IFERROR(INDEX(FCSTSDV!$D$2:$L$72,MATCH('tính băng dính sạch'!$D89,FCSTSDV!$C$2:$C$72,0),MATCH('tính băng dính sạch'!AQ$3,FCSTSDV!$D$1:$L$1,0)),0)/'tính băng dính sạch'!$E89,1)</f>
        <v>0</v>
      </c>
      <c r="AR89" s="92">
        <f>+ROUND(IFERROR(INDEX(FCSTSDV!$D$2:$L$72,MATCH('tính băng dính sạch'!$D89,FCSTSDV!$C$2:$C$72,0),MATCH('tính băng dính sạch'!AR$3,FCSTSDV!$D$1:$L$1,0)),0)/'tính băng dính sạch'!$E89,1)</f>
        <v>0</v>
      </c>
      <c r="AS89" s="92">
        <f>+ROUND(IFERROR(INDEX(FCSTSDV!$D$2:$L$72,MATCH('tính băng dính sạch'!$D89,FCSTSDV!$C$2:$C$72,0),MATCH('tính băng dính sạch'!AS$3,FCSTSDV!$D$1:$L$1,0)),0)/'tính băng dính sạch'!$E89,1)</f>
        <v>0</v>
      </c>
      <c r="AT89" s="92">
        <f>+ROUND(IFERROR(INDEX(FCSTSDV!$D$2:$L$72,MATCH('tính băng dính sạch'!$D89,FCSTSDV!$C$2:$C$72,0),MATCH('tính băng dính sạch'!AT$3,FCSTSDV!$D$1:$L$1,0)),0)/'tính băng dính sạch'!$E89,1)</f>
        <v>0</v>
      </c>
      <c r="AU89" s="92">
        <f>+ROUND(IFERROR(INDEX(FCSTSDV!$D$2:$L$72,MATCH('tính băng dính sạch'!$D89,FCSTSDV!$C$2:$C$72,0),MATCH('tính băng dính sạch'!AU$3,FCSTSDV!$D$1:$L$1,0)),0)/'tính băng dính sạch'!$E89,1)</f>
        <v>0</v>
      </c>
      <c r="AV89" s="92">
        <f>+ROUND(IFERROR(INDEX(FCSTSDV!$D$2:$L$72,MATCH('tính băng dính sạch'!$D89,FCSTSDV!$C$2:$C$72,0),MATCH('tính băng dính sạch'!AV$3,FCSTSDV!$D$1:$L$1,0)),0)/'tính băng dính sạch'!$E89,1)</f>
        <v>0</v>
      </c>
      <c r="AW89" s="92">
        <f>+ROUND(IFERROR(INDEX(FCSTSDV!$D$2:$L$72,MATCH('tính băng dính sạch'!$D89,FCSTSDV!$C$2:$C$72,0),MATCH('tính băng dính sạch'!AW$3,FCSTSDV!$D$1:$L$1,0)),0)/'tính băng dính sạch'!$E89,1)</f>
        <v>0</v>
      </c>
      <c r="AX89" s="92">
        <f>+ROUND(IFERROR(INDEX(FCSTSDV!$D$2:$L$72,MATCH('tính băng dính sạch'!$D89,FCSTSDV!$C$2:$C$72,0),MATCH('tính băng dính sạch'!AX$3,FCSTSDV!$D$1:$L$1,0)),0)/'tính băng dính sạch'!$E89,1)</f>
        <v>0</v>
      </c>
      <c r="AY89" s="92">
        <f>+ROUND(IFERROR(INDEX(FCSTSDV!$D$2:$L$72,MATCH('tính băng dính sạch'!$D89,FCSTSDV!$C$2:$C$72,0),MATCH('tính băng dính sạch'!AY$3,FCSTSDV!$D$1:$L$1,0)),0)/'tính băng dính sạch'!$E89,1)</f>
        <v>0</v>
      </c>
      <c r="AZ89" s="92">
        <f>+ROUND(IFERROR(INDEX(FCSTSDV!$D$2:$L$72,MATCH('tính băng dính sạch'!$D89,FCSTSDV!$C$2:$C$72,0),MATCH('tính băng dính sạch'!AZ$3,FCSTSDV!$D$1:$L$1,0)),0)/'tính băng dính sạch'!$E89,1)</f>
        <v>0</v>
      </c>
      <c r="BA89" s="92">
        <f>+ROUND(IFERROR(INDEX(FCSTSDV!$D$2:$L$72,MATCH('tính băng dính sạch'!$D89,FCSTSDV!$C$2:$C$72,0),MATCH('tính băng dính sạch'!BA$3,FCSTSDV!$D$1:$L$1,0)),0)/'tính băng dính sạch'!$E89,1)</f>
        <v>0</v>
      </c>
      <c r="BB89" s="92">
        <f>+ROUND(IFERROR(INDEX(FCSTSDV!$D$2:$L$72,MATCH('tính băng dính sạch'!$D89,FCSTSDV!$C$2:$C$72,0),MATCH('tính băng dính sạch'!BB$3,FCSTSDV!$D$1:$L$1,0)),0)/'tính băng dính sạch'!$E89,1)</f>
        <v>0</v>
      </c>
      <c r="BC89" s="92">
        <f>+ROUND(IFERROR(INDEX(FCSTSDV!$D$2:$L$72,MATCH('tính băng dính sạch'!$D89,FCSTSDV!$C$2:$C$72,0),MATCH('tính băng dính sạch'!BC$3,FCSTSDV!$D$1:$L$1,0)),0)/'tính băng dính sạch'!$E89,1)</f>
        <v>0</v>
      </c>
      <c r="BD89" s="92">
        <f>+ROUND(IFERROR(INDEX(FCSTSDV!$D$2:$L$72,MATCH('tính băng dính sạch'!$D89,FCSTSDV!$C$2:$C$72,0),MATCH('tính băng dính sạch'!BD$3,FCSTSDV!$D$1:$L$1,0)),0)/'tính băng dính sạch'!$E89,1)</f>
        <v>0</v>
      </c>
      <c r="BE89" s="92">
        <f>+ROUND(IFERROR(INDEX(FCSTSDV!$D$2:$L$72,MATCH('tính băng dính sạch'!$D89,FCSTSDV!$C$2:$C$72,0),MATCH('tính băng dính sạch'!BE$3,FCSTSDV!$D$1:$L$1,0)),0)/'tính băng dính sạch'!$E89,1)</f>
        <v>0</v>
      </c>
      <c r="BF89" s="92">
        <f>+ROUND(IFERROR(INDEX(FCSTSDV!$D$2:$L$72,MATCH('tính băng dính sạch'!$D89,FCSTSDV!$C$2:$C$72,0),MATCH('tính băng dính sạch'!BF$3,FCSTSDV!$D$1:$L$1,0)),0)/'tính băng dính sạch'!$E89,1)</f>
        <v>0</v>
      </c>
      <c r="BG89" s="92">
        <f>+ROUND(IFERROR(INDEX(FCSTSDV!$D$2:$L$72,MATCH('tính băng dính sạch'!$D89,FCSTSDV!$C$2:$C$72,0),MATCH('tính băng dính sạch'!BG$3,FCSTSDV!$D$1:$L$1,0)),0)/'tính băng dính sạch'!$E89,1)</f>
        <v>0</v>
      </c>
      <c r="BH89" s="92">
        <f>+ROUND(IFERROR(INDEX(FCSTSDV!$D$2:$L$72,MATCH('tính băng dính sạch'!$D89,FCSTSDV!$C$2:$C$72,0),MATCH('tính băng dính sạch'!BH$3,FCSTSDV!$D$1:$L$1,0)),0)/'tính băng dính sạch'!$E89,1)</f>
        <v>0</v>
      </c>
      <c r="BI89" s="92">
        <f>+ROUND(IFERROR(INDEX(FCSTSDV!$D$2:$L$72,MATCH('tính băng dính sạch'!$D89,FCSTSDV!$C$2:$C$72,0),MATCH('tính băng dính sạch'!BI$3,FCSTSDV!$D$1:$L$1,0)),0)/'tính băng dính sạch'!$E89,1)</f>
        <v>0</v>
      </c>
      <c r="BJ89" s="92">
        <f>+ROUND(IFERROR(INDEX(FCSTSDV!$D$2:$L$72,MATCH('tính băng dính sạch'!$D89,FCSTSDV!$C$2:$C$72,0),MATCH('tính băng dính sạch'!BJ$3,FCSTSDV!$D$1:$L$1,0)),0)/'tính băng dính sạch'!$E89,1)</f>
        <v>0</v>
      </c>
      <c r="BK89" s="92">
        <f>+ROUND(IFERROR(INDEX(FCSTSDV!$D$2:$L$72,MATCH('tính băng dính sạch'!$D89,FCSTSDV!$C$2:$C$72,0),MATCH('tính băng dính sạch'!BK$3,FCSTSDV!$D$1:$L$1,0)),0)/'tính băng dính sạch'!$E89,1)</f>
        <v>0</v>
      </c>
      <c r="BL89" s="92">
        <f>+ROUND(IFERROR(INDEX(FCSTSDV!$D$2:$L$72,MATCH('tính băng dính sạch'!$D89,FCSTSDV!$C$2:$C$72,0),MATCH('tính băng dính sạch'!BL$3,FCSTSDV!$D$1:$L$1,0)),0)/'tính băng dính sạch'!$E89,1)</f>
        <v>0</v>
      </c>
      <c r="BM89" s="92">
        <f>+ROUND(IFERROR(INDEX(FCSTSDV!$D$2:$L$72,MATCH('tính băng dính sạch'!$D89,FCSTSDV!$C$2:$C$72,0),MATCH('tính băng dính sạch'!BM$3,FCSTSDV!$D$1:$L$1,0)),0)/'tính băng dính sạch'!$E89,1)</f>
        <v>0</v>
      </c>
      <c r="BN89" s="92">
        <f>+ROUND(IFERROR(INDEX(FCSTSDV!$D$2:$L$72,MATCH('tính băng dính sạch'!$D89,FCSTSDV!$C$2:$C$72,0),MATCH('tính băng dính sạch'!BN$3,FCSTSDV!$D$1:$L$1,0)),0)/'tính băng dính sạch'!$E89,1)</f>
        <v>0</v>
      </c>
      <c r="BO89" s="92">
        <f>+ROUND(IFERROR(INDEX(FCSTSDV!$D$2:$L$72,MATCH('tính băng dính sạch'!$D89,FCSTSDV!$C$2:$C$72,0),MATCH('tính băng dính sạch'!BO$3,FCSTSDV!$D$1:$L$1,0)),0)/'tính băng dính sạch'!$E89,1)</f>
        <v>0</v>
      </c>
      <c r="BP89" s="92">
        <f>+ROUND(IFERROR(INDEX(FCSTSDV!$D$2:$L$72,MATCH('tính băng dính sạch'!$D89,FCSTSDV!$C$2:$C$72,0),MATCH('tính băng dính sạch'!BP$3,FCSTSDV!$D$1:$L$1,0)),0)/'tính băng dính sạch'!$E89,1)</f>
        <v>0</v>
      </c>
      <c r="BQ89" s="92">
        <f>+ROUND(IFERROR(INDEX(FCSTSDV!$D$2:$L$72,MATCH('tính băng dính sạch'!$D89,FCSTSDV!$C$2:$C$72,0),MATCH('tính băng dính sạch'!BQ$3,FCSTSDV!$D$1:$L$1,0)),0)/'tính băng dính sạch'!$E89,1)</f>
        <v>0</v>
      </c>
      <c r="BR89" s="92">
        <f>+ROUND(IFERROR(INDEX(FCSTSDV!$D$2:$L$72,MATCH('tính băng dính sạch'!$D89,FCSTSDV!$C$2:$C$72,0),MATCH('tính băng dính sạch'!BR$3,FCSTSDV!$D$1:$L$1,0)),0)/'tính băng dính sạch'!$E89,1)</f>
        <v>0</v>
      </c>
      <c r="BS89" s="92">
        <f>+ROUND(IFERROR(INDEX(FCSTSDV!$D$2:$L$72,MATCH('tính băng dính sạch'!$D89,FCSTSDV!$C$2:$C$72,0),MATCH('tính băng dính sạch'!BS$3,FCSTSDV!$D$1:$L$1,0)),0)/'tính băng dính sạch'!$E89,1)</f>
        <v>0</v>
      </c>
      <c r="BT89" s="92">
        <f>+ROUND(IFERROR(INDEX(FCSTSDV!$D$2:$L$72,MATCH('tính băng dính sạch'!$D89,FCSTSDV!$C$2:$C$72,0),MATCH('tính băng dính sạch'!BT$3,FCSTSDV!$D$1:$L$1,0)),0)/'tính băng dính sạch'!$E89,1)</f>
        <v>0</v>
      </c>
      <c r="BU89" s="92">
        <f>+ROUND(IFERROR(INDEX(FCSTSDV!$D$2:$L$72,MATCH('tính băng dính sạch'!$D89,FCSTSDV!$C$2:$C$72,0),MATCH('tính băng dính sạch'!BU$3,FCSTSDV!$D$1:$L$1,0)),0)/'tính băng dính sạch'!$E89,1)</f>
        <v>0</v>
      </c>
      <c r="BV89" s="92">
        <f>+ROUND(IFERROR(INDEX(FCSTSDV!$D$2:$L$72,MATCH('tính băng dính sạch'!$D89,FCSTSDV!$C$2:$C$72,0),MATCH('tính băng dính sạch'!BV$3,FCSTSDV!$D$1:$L$1,0)),0)/'tính băng dính sạch'!$E89,1)</f>
        <v>0</v>
      </c>
      <c r="BW89" s="92">
        <f>+ROUND(IFERROR(INDEX(FCSTSDV!$D$2:$L$72,MATCH('tính băng dính sạch'!$D89,FCSTSDV!$C$2:$C$72,0),MATCH('tính băng dính sạch'!BW$3,FCSTSDV!$D$1:$L$1,0)),0)/'tính băng dính sạch'!$E89,1)</f>
        <v>0</v>
      </c>
      <c r="BX89" s="92">
        <f>+ROUND(IFERROR(INDEX(FCSTSDV!$D$2:$L$72,MATCH('tính băng dính sạch'!$D89,FCSTSDV!$C$2:$C$72,0),MATCH('tính băng dính sạch'!BX$3,FCSTSDV!$D$1:$L$1,0)),0)/'tính băng dính sạch'!$E89,1)</f>
        <v>0</v>
      </c>
      <c r="BY89" s="92">
        <f>+ROUND(IFERROR(INDEX(FCSTSDV!$D$2:$L$72,MATCH('tính băng dính sạch'!$D89,FCSTSDV!$C$2:$C$72,0),MATCH('tính băng dính sạch'!BY$3,FCSTSDV!$D$1:$L$1,0)),0)/'tính băng dính sạch'!$E89,1)</f>
        <v>0</v>
      </c>
      <c r="BZ89" s="92">
        <f>+ROUND(IFERROR(INDEX(FCSTSDV!$D$2:$L$72,MATCH('tính băng dính sạch'!$D89,FCSTSDV!$C$2:$C$72,0),MATCH('tính băng dính sạch'!BZ$3,FCSTSDV!$D$1:$L$1,0)),0)/'tính băng dính sạch'!$E89,1)</f>
        <v>0</v>
      </c>
      <c r="CA89" s="92">
        <f>+ROUND(IFERROR(INDEX(FCSTSDV!$D$2:$L$72,MATCH('tính băng dính sạch'!$D89,FCSTSDV!$C$2:$C$72,0),MATCH('tính băng dính sạch'!CA$3,FCSTSDV!$D$1:$L$1,0)),0)/'tính băng dính sạch'!$E89,1)</f>
        <v>0</v>
      </c>
      <c r="CB89" s="92">
        <f>+ROUND(IFERROR(INDEX(FCSTSDV!$D$2:$L$72,MATCH('tính băng dính sạch'!$D89,FCSTSDV!$C$2:$C$72,0),MATCH('tính băng dính sạch'!CB$3,FCSTSDV!$D$1:$L$1,0)),0)/'tính băng dính sạch'!$E89,1)</f>
        <v>0</v>
      </c>
      <c r="CC89" s="92">
        <f>+ROUND(IFERROR(INDEX(FCSTSDV!$D$2:$L$72,MATCH('tính băng dính sạch'!$D89,FCSTSDV!$C$2:$C$72,0),MATCH('tính băng dính sạch'!CC$3,FCSTSDV!$D$1:$L$1,0)),0)/'tính băng dính sạch'!$E89,1)</f>
        <v>0</v>
      </c>
      <c r="CD89" s="92">
        <f>+ROUND(IFERROR(INDEX(FCSTSDV!$D$2:$L$72,MATCH('tính băng dính sạch'!$D89,FCSTSDV!$C$2:$C$72,0),MATCH('tính băng dính sạch'!CD$3,FCSTSDV!$D$1:$L$1,0)),0)/'tính băng dính sạch'!$E89,1)</f>
        <v>0</v>
      </c>
      <c r="CE89" s="92">
        <f>+ROUND(IFERROR(INDEX(FCSTSDV!$D$2:$L$72,MATCH('tính băng dính sạch'!$D89,FCSTSDV!$C$2:$C$72,0),MATCH('tính băng dính sạch'!CE$3,FCSTSDV!$D$1:$L$1,0)),0)/'tính băng dính sạch'!$E89,1)</f>
        <v>0</v>
      </c>
      <c r="CF89" s="92">
        <f>+ROUND(IFERROR(INDEX(FCSTSDV!$D$2:$L$72,MATCH('tính băng dính sạch'!$D89,FCSTSDV!$C$2:$C$72,0),MATCH('tính băng dính sạch'!CF$3,FCSTSDV!$D$1:$L$1,0)),0)/'tính băng dính sạch'!$E89,1)</f>
        <v>0</v>
      </c>
      <c r="CG89" s="92">
        <f>+ROUND(IFERROR(INDEX(FCSTSDV!$D$2:$L$72,MATCH('tính băng dính sạch'!$D89,FCSTSDV!$C$2:$C$72,0),MATCH('tính băng dính sạch'!CG$3,FCSTSDV!$D$1:$L$1,0)),0)/'tính băng dính sạch'!$E89,1)</f>
        <v>0</v>
      </c>
      <c r="CH89" s="92">
        <f>+ROUND(IFERROR(INDEX(FCSTSDV!$D$2:$L$72,MATCH('tính băng dính sạch'!$D89,FCSTSDV!$C$2:$C$72,0),MATCH('tính băng dính sạch'!CH$3,FCSTSDV!$D$1:$L$1,0)),0)/'tính băng dính sạch'!$E89,1)</f>
        <v>0</v>
      </c>
      <c r="CI89" s="92">
        <f>+ROUND(IFERROR(INDEX(FCSTSDV!$D$2:$L$72,MATCH('tính băng dính sạch'!$D89,FCSTSDV!$C$2:$C$72,0),MATCH('tính băng dính sạch'!CI$3,FCSTSDV!$D$1:$L$1,0)),0)/'tính băng dính sạch'!$E89,1)</f>
        <v>0</v>
      </c>
      <c r="CJ89" s="92">
        <f>+ROUND(IFERROR(INDEX(FCSTSDV!$D$2:$L$72,MATCH('tính băng dính sạch'!$D89,FCSTSDV!$C$2:$C$72,0),MATCH('tính băng dính sạch'!CJ$3,FCSTSDV!$D$1:$L$1,0)),0)/'tính băng dính sạch'!$E89,1)</f>
        <v>0</v>
      </c>
      <c r="CK89" s="92">
        <f>+ROUND(IFERROR(INDEX(FCSTSDV!$D$2:$L$72,MATCH('tính băng dính sạch'!$D89,FCSTSDV!$C$2:$C$72,0),MATCH('tính băng dính sạch'!CK$3,FCSTSDV!$D$1:$L$1,0)),0)/'tính băng dính sạch'!$E89,1)</f>
        <v>0</v>
      </c>
      <c r="CL89" s="92">
        <f>+ROUND(IFERROR(INDEX(FCSTSDV!$D$2:$L$72,MATCH('tính băng dính sạch'!$D89,FCSTSDV!$C$2:$C$72,0),MATCH('tính băng dính sạch'!CL$3,FCSTSDV!$D$1:$L$1,0)),0)/'tính băng dính sạch'!$E89,1)</f>
        <v>0</v>
      </c>
      <c r="CM89" s="92">
        <f>+ROUND(IFERROR(INDEX(FCSTSDV!$D$2:$L$72,MATCH('tính băng dính sạch'!$D89,FCSTSDV!$C$2:$C$72,0),MATCH('tính băng dính sạch'!CM$3,FCSTSDV!$D$1:$L$1,0)),0)/'tính băng dính sạch'!$E89,1)</f>
        <v>0</v>
      </c>
      <c r="CN89" s="92">
        <f>+ROUND(IFERROR(INDEX(FCSTSDV!$D$2:$L$72,MATCH('tính băng dính sạch'!$D89,FCSTSDV!$C$2:$C$72,0),MATCH('tính băng dính sạch'!CN$3,FCSTSDV!$D$1:$L$1,0)),0)/'tính băng dính sạch'!$E89,1)</f>
        <v>0</v>
      </c>
      <c r="CO89" s="92">
        <f>+ROUND(IFERROR(INDEX(FCSTSDV!$D$2:$L$72,MATCH('tính băng dính sạch'!$D89,FCSTSDV!$C$2:$C$72,0),MATCH('tính băng dính sạch'!CO$3,FCSTSDV!$D$1:$L$1,0)),0)/'tính băng dính sạch'!$E89,1)</f>
        <v>0</v>
      </c>
      <c r="CP89" s="92">
        <f>+ROUND(IFERROR(INDEX(FCSTSDV!$D$2:$L$72,MATCH('tính băng dính sạch'!$D89,FCSTSDV!$C$2:$C$72,0),MATCH('tính băng dính sạch'!CP$3,FCSTSDV!$D$1:$L$1,0)),0)/'tính băng dính sạch'!$E89,1)</f>
        <v>0</v>
      </c>
      <c r="CQ89" s="92">
        <f>+ROUND(IFERROR(INDEX(FCSTSDV!$D$2:$L$72,MATCH('tính băng dính sạch'!$D89,FCSTSDV!$C$2:$C$72,0),MATCH('tính băng dính sạch'!CQ$3,FCSTSDV!$D$1:$L$1,0)),0)/'tính băng dính sạch'!$E89,1)</f>
        <v>0</v>
      </c>
    </row>
    <row r="90" spans="1:95" ht="20.100000000000001" hidden="1" customHeight="1">
      <c r="A90" s="807"/>
      <c r="B90" s="792"/>
      <c r="C90" s="60"/>
      <c r="D90" s="52" t="s">
        <v>175</v>
      </c>
      <c r="E90" s="53" t="s">
        <v>43</v>
      </c>
      <c r="F90" s="800"/>
      <c r="G90" s="800"/>
      <c r="H90" s="827"/>
      <c r="I90" s="87">
        <f>+I89</f>
        <v>0</v>
      </c>
      <c r="J90" s="93"/>
      <c r="K90" s="89">
        <f>+F89+G89-SUM(K89)</f>
        <v>0</v>
      </c>
      <c r="L90" s="89">
        <f>+K90-L89</f>
        <v>0</v>
      </c>
      <c r="M90" s="89">
        <f t="shared" ref="M90:V90" si="42">+L90-M89</f>
        <v>0</v>
      </c>
      <c r="N90" s="90">
        <f>+F89-N89</f>
        <v>0</v>
      </c>
      <c r="O90" s="90">
        <f>+H89-O89</f>
        <v>227</v>
      </c>
      <c r="P90" s="90">
        <f>+H89-P89</f>
        <v>227</v>
      </c>
      <c r="Q90" s="89">
        <f t="shared" si="42"/>
        <v>227</v>
      </c>
      <c r="R90" s="90">
        <f>+H89-R89</f>
        <v>227</v>
      </c>
      <c r="S90" s="89">
        <f t="shared" si="42"/>
        <v>227</v>
      </c>
      <c r="T90" s="90">
        <f>+H89-T89</f>
        <v>227</v>
      </c>
      <c r="U90" s="89">
        <f t="shared" si="42"/>
        <v>227</v>
      </c>
      <c r="V90" s="104">
        <f t="shared" si="42"/>
        <v>227</v>
      </c>
      <c r="W90" s="90">
        <f>+H89+I89-W89</f>
        <v>227</v>
      </c>
      <c r="X90" s="105">
        <f>+H89+I89-X89</f>
        <v>227</v>
      </c>
      <c r="Y90" s="90">
        <f>+H89+I89-Y89</f>
        <v>227</v>
      </c>
      <c r="Z90" s="90">
        <f>+H89+I89-Z89</f>
        <v>227</v>
      </c>
      <c r="AA90" s="105">
        <f>+H89+I89-AA89</f>
        <v>227</v>
      </c>
      <c r="AB90" s="105">
        <f>+AA90-AB89</f>
        <v>227</v>
      </c>
      <c r="AC90" s="90">
        <f>+H89+I89-AC89</f>
        <v>227</v>
      </c>
      <c r="AD90" s="105">
        <f>+AC90-AD89</f>
        <v>227</v>
      </c>
      <c r="AE90" s="105">
        <f>+H89+I89-AE89</f>
        <v>227</v>
      </c>
      <c r="AF90" s="90">
        <f>+H89+I89-AF89</f>
        <v>227</v>
      </c>
      <c r="AG90" s="90">
        <f>H89+I90-AG89</f>
        <v>227</v>
      </c>
      <c r="AH90" s="90">
        <f>+AG90-AH89</f>
        <v>227</v>
      </c>
      <c r="AI90" s="90">
        <f>+AH90-AI89</f>
        <v>227</v>
      </c>
      <c r="AJ90" s="90">
        <f>+AI90-AJ89</f>
        <v>227</v>
      </c>
      <c r="AK90" s="90">
        <f>+H89+I90-AK89</f>
        <v>227</v>
      </c>
      <c r="AL90" s="90">
        <f>+AK90-AL89</f>
        <v>227</v>
      </c>
      <c r="AM90" s="90">
        <f>+H89+I89-AM89</f>
        <v>227</v>
      </c>
      <c r="AN90" s="90">
        <f>+H89+I89-AN89</f>
        <v>227</v>
      </c>
      <c r="AO90" s="90">
        <f>+H89+I90-AO89</f>
        <v>227</v>
      </c>
      <c r="AP90" s="90">
        <f>+H89+I90-AP89</f>
        <v>227</v>
      </c>
      <c r="AQ90" s="90">
        <f>+H89+I89-AQ89</f>
        <v>227</v>
      </c>
      <c r="AR90" s="90">
        <f>H89+I89-AR89</f>
        <v>227</v>
      </c>
      <c r="AS90" s="90">
        <f>H89+I89-AS89</f>
        <v>227</v>
      </c>
      <c r="AT90" s="90">
        <f>H89+I90-AT89</f>
        <v>227</v>
      </c>
      <c r="AU90" s="90">
        <f>H89+I89-AU89</f>
        <v>227</v>
      </c>
      <c r="AV90" s="90">
        <f>H89+I90-AV89</f>
        <v>227</v>
      </c>
      <c r="AW90" s="90">
        <f>AV90-AW89</f>
        <v>227</v>
      </c>
      <c r="AX90" s="90">
        <f t="shared" ref="AX90:BP90" si="43">$H89+$I90-AX89</f>
        <v>227</v>
      </c>
      <c r="AY90" s="90">
        <f t="shared" si="43"/>
        <v>227</v>
      </c>
      <c r="AZ90" s="90">
        <f t="shared" si="43"/>
        <v>227</v>
      </c>
      <c r="BA90" s="90">
        <f t="shared" si="43"/>
        <v>227</v>
      </c>
      <c r="BB90" s="90">
        <f t="shared" si="43"/>
        <v>227</v>
      </c>
      <c r="BC90" s="90">
        <f t="shared" si="43"/>
        <v>227</v>
      </c>
      <c r="BD90" s="90">
        <f t="shared" si="43"/>
        <v>227</v>
      </c>
      <c r="BE90" s="90">
        <f t="shared" si="43"/>
        <v>227</v>
      </c>
      <c r="BF90" s="90">
        <f t="shared" si="43"/>
        <v>227</v>
      </c>
      <c r="BG90" s="90">
        <f t="shared" si="43"/>
        <v>227</v>
      </c>
      <c r="BH90" s="90">
        <f t="shared" si="43"/>
        <v>227</v>
      </c>
      <c r="BI90" s="90">
        <f t="shared" si="43"/>
        <v>227</v>
      </c>
      <c r="BJ90" s="90">
        <f t="shared" si="43"/>
        <v>227</v>
      </c>
      <c r="BK90" s="90">
        <f t="shared" si="43"/>
        <v>227</v>
      </c>
      <c r="BL90" s="90">
        <f t="shared" si="43"/>
        <v>227</v>
      </c>
      <c r="BM90" s="90">
        <f t="shared" si="43"/>
        <v>227</v>
      </c>
      <c r="BN90" s="90">
        <f t="shared" si="43"/>
        <v>227</v>
      </c>
      <c r="BO90" s="90">
        <f t="shared" si="43"/>
        <v>227</v>
      </c>
      <c r="BP90" s="90">
        <f t="shared" si="43"/>
        <v>227</v>
      </c>
      <c r="BQ90" s="90">
        <f t="shared" ref="BQ90:CI90" si="44">$H89+$I90-BQ89</f>
        <v>227</v>
      </c>
      <c r="BR90" s="90">
        <f t="shared" si="44"/>
        <v>227</v>
      </c>
      <c r="BS90" s="90">
        <f t="shared" si="44"/>
        <v>227</v>
      </c>
      <c r="BT90" s="90">
        <f t="shared" si="44"/>
        <v>227</v>
      </c>
      <c r="BU90" s="90">
        <f t="shared" si="44"/>
        <v>227</v>
      </c>
      <c r="BV90" s="90">
        <f t="shared" si="44"/>
        <v>227</v>
      </c>
      <c r="BW90" s="90">
        <f t="shared" si="44"/>
        <v>227</v>
      </c>
      <c r="BX90" s="90">
        <f t="shared" si="44"/>
        <v>227</v>
      </c>
      <c r="BY90" s="90">
        <f t="shared" si="44"/>
        <v>227</v>
      </c>
      <c r="BZ90" s="90">
        <f t="shared" si="44"/>
        <v>227</v>
      </c>
      <c r="CA90" s="90">
        <f t="shared" si="44"/>
        <v>227</v>
      </c>
      <c r="CB90" s="90">
        <f t="shared" si="44"/>
        <v>227</v>
      </c>
      <c r="CC90" s="90">
        <f t="shared" si="44"/>
        <v>227</v>
      </c>
      <c r="CD90" s="90">
        <f t="shared" si="44"/>
        <v>227</v>
      </c>
      <c r="CE90" s="90">
        <f t="shared" si="44"/>
        <v>227</v>
      </c>
      <c r="CF90" s="90">
        <f t="shared" si="44"/>
        <v>227</v>
      </c>
      <c r="CG90" s="90">
        <f t="shared" si="44"/>
        <v>227</v>
      </c>
      <c r="CH90" s="90">
        <f t="shared" si="44"/>
        <v>227</v>
      </c>
      <c r="CI90" s="90">
        <f t="shared" si="44"/>
        <v>227</v>
      </c>
      <c r="CJ90" s="90">
        <f t="shared" ref="CJ90:CQ90" si="45">CI90-CJ89</f>
        <v>227</v>
      </c>
      <c r="CK90" s="90">
        <f t="shared" si="45"/>
        <v>227</v>
      </c>
      <c r="CL90" s="90">
        <f t="shared" si="45"/>
        <v>227</v>
      </c>
      <c r="CM90" s="90">
        <f t="shared" si="45"/>
        <v>227</v>
      </c>
      <c r="CN90" s="90">
        <f t="shared" si="45"/>
        <v>227</v>
      </c>
      <c r="CO90" s="90">
        <f t="shared" si="45"/>
        <v>227</v>
      </c>
      <c r="CP90" s="90">
        <f t="shared" si="45"/>
        <v>227</v>
      </c>
      <c r="CQ90" s="90">
        <f t="shared" si="45"/>
        <v>227</v>
      </c>
    </row>
    <row r="91" spans="1:95" ht="20.100000000000001" hidden="1" customHeight="1">
      <c r="A91" s="806" t="s">
        <v>172</v>
      </c>
      <c r="B91" s="791" t="s">
        <v>179</v>
      </c>
      <c r="C91" s="63"/>
      <c r="D91" s="73" t="s">
        <v>74</v>
      </c>
      <c r="E91" s="44">
        <v>2500</v>
      </c>
      <c r="F91" s="798"/>
      <c r="G91" s="798"/>
      <c r="H91" s="826">
        <f>+VLOOKUP(B91,'[10]TÚI BÓNG'!$B$4:$E$153,4,0)</f>
        <v>300</v>
      </c>
      <c r="I91" s="79">
        <f>+IFERROR(VLOOKUP(D91,FCSTSDV!$C$2:$C$72,26,0),0)/'tính băng dính sạch'!E91</f>
        <v>0</v>
      </c>
      <c r="J91" s="140">
        <f>+IFERROR(VLOOKUP(D91,FCSTSDV!$C$2:$L$72,84,0),0)</f>
        <v>0</v>
      </c>
      <c r="K91" s="141">
        <f t="array" ref="K91">+IFERROR(INDEX(FCSTSDV!$D$2:$L$72,MATCH('tính băng dính sạch'!$D91,FCSTSDV!$C$2:$C$72,0),MATCH('tính băng dính sạch'!K$3,FCSTSDV!$D$1:$L$1,0)),0)/'tính băng dính sạch'!$E91</f>
        <v>0</v>
      </c>
      <c r="L91" s="141">
        <f t="array" ref="L91">+IFERROR(INDEX(FCSTSDV!$D$2:$L$72,MATCH('tính băng dính sạch'!$D91,FCSTSDV!$C$2:$C$72,0),MATCH('tính băng dính sạch'!L$3,FCSTSDV!$D$1:$L$1,0)),0)/'tính băng dính sạch'!$E91</f>
        <v>0</v>
      </c>
      <c r="M91" s="141">
        <f t="array" ref="M91">+IFERROR(INDEX(FCSTSDV!$D$2:$L$72,MATCH('tính băng dính sạch'!$D91,FCSTSDV!$C$2:$C$72,0),MATCH('tính băng dính sạch'!M$3,FCSTSDV!$D$1:$L$1,0)),0)/'tính băng dính sạch'!$E91</f>
        <v>0</v>
      </c>
      <c r="N91" s="141">
        <f t="array" ref="N91">+IFERROR(INDEX(FCSTSDV!$D$2:$L$72,MATCH('tính băng dính sạch'!$D91,FCSTSDV!$C$2:$C$72,0),MATCH('tính băng dính sạch'!N$3,FCSTSDV!$D$1:$L$1,0)),0)/'tính băng dính sạch'!$E91</f>
        <v>0</v>
      </c>
      <c r="O91" s="141">
        <f t="array" ref="O91">+IFERROR(INDEX(FCSTSDV!$D$2:$L$72,MATCH('tính băng dính sạch'!$D91,FCSTSDV!$C$2:$C$72,0),MATCH('tính băng dính sạch'!O$3,FCSTSDV!$D$1:$L$1,0)),0)/'tính băng dính sạch'!$E91</f>
        <v>0</v>
      </c>
      <c r="P91" s="141">
        <f t="array" ref="P91">+IFERROR(INDEX(FCSTSDV!$D$2:$L$72,MATCH('tính băng dính sạch'!$D91,FCSTSDV!$C$2:$C$72,0),MATCH('tính băng dính sạch'!P$3,FCSTSDV!$D$1:$L$1,0)),0)/'tính băng dính sạch'!$E91</f>
        <v>0</v>
      </c>
      <c r="Q91" s="141">
        <f t="array" ref="Q91">+IFERROR(INDEX(FCSTSDV!$D$2:$L$72,MATCH('tính băng dính sạch'!$D91,FCSTSDV!$C$2:$C$72,0),MATCH('tính băng dính sạch'!Q$3,FCSTSDV!$D$1:$L$1,0)),0)/'tính băng dính sạch'!$E91</f>
        <v>0</v>
      </c>
      <c r="R91" s="141">
        <f t="array" ref="R91">+IFERROR(INDEX(FCSTSDV!$D$2:$L$72,MATCH('tính băng dính sạch'!$D91,FCSTSDV!$C$2:$C$72,0),MATCH('tính băng dính sạch'!R$3,FCSTSDV!$D$1:$L$1,0)),0)/'tính băng dính sạch'!$E91</f>
        <v>0</v>
      </c>
      <c r="S91" s="141">
        <f t="array" ref="S91">+IFERROR(INDEX(FCSTSDV!$D$2:$L$72,MATCH('tính băng dính sạch'!$D91,FCSTSDV!$C$2:$C$72,0),MATCH('tính băng dính sạch'!S$3,FCSTSDV!$D$1:$L$1,0)),0)/'tính băng dính sạch'!$E91</f>
        <v>0</v>
      </c>
      <c r="T91" s="141">
        <f t="array" ref="T91">+IFERROR(INDEX(FCSTSDV!$D$2:$L$72,MATCH('tính băng dính sạch'!$D91,FCSTSDV!$C$2:$C$72,0),MATCH('tính băng dính sạch'!T$3,FCSTSDV!$D$1:$L$1,0)),0)/'tính băng dính sạch'!$E91</f>
        <v>0</v>
      </c>
      <c r="U91" s="141">
        <f t="array" ref="U91">+IFERROR(INDEX(FCSTSDV!$D$2:$L$72,MATCH('tính băng dính sạch'!$D91,FCSTSDV!$C$2:$C$72,0),MATCH('tính băng dính sạch'!U$3,FCSTSDV!$D$1:$L$1,0)),0)/'tính băng dính sạch'!$E91</f>
        <v>0</v>
      </c>
      <c r="V91" s="141">
        <f t="array" ref="V91">+IFERROR(INDEX(FCSTSDV!$D$2:$L$72,MATCH('tính băng dính sạch'!$D91,FCSTSDV!$C$2:$C$72,0),MATCH('tính băng dính sạch'!V$3,FCSTSDV!$D$1:$L$1,0)),0)/'tính băng dính sạch'!$E91</f>
        <v>0</v>
      </c>
      <c r="W91" s="99">
        <f t="array" ref="W91">+IFERROR(INDEX(FCSTSDV!$D$2:$L$72,MATCH('tính băng dính sạch'!$D91,FCSTSDV!$C$2:$C$72,0),MATCH('tính băng dính sạch'!W$3,FCSTSDV!$D$1:$L$1,0)),0)/'tính băng dính sạch'!$E91</f>
        <v>0</v>
      </c>
      <c r="X91" s="100">
        <f t="array" ref="X91">+IFERROR(INDEX(FCSTSDV!$D$2:$L$72,MATCH('tính băng dính sạch'!$D91,FCSTSDV!$C$2:$C$72,0),MATCH('tính băng dính sạch'!X$3,FCSTSDV!$D$1:$L$1,0)),0)/'tính băng dính sạch'!$E91</f>
        <v>0</v>
      </c>
      <c r="Y91" s="100">
        <f t="array" ref="Y91">+IFERROR(INDEX(FCSTSDV!$D$2:$L$72,MATCH('tính băng dính sạch'!$D91,FCSTSDV!$C$2:$C$72,0),MATCH('tính băng dính sạch'!Y$3,FCSTSDV!$D$1:$L$1,0)),0)/'tính băng dính sạch'!$E91</f>
        <v>0</v>
      </c>
      <c r="Z91" s="100">
        <f t="array" ref="Z91">+IFERROR(INDEX(FCSTSDV!$D$2:$L$72,MATCH('tính băng dính sạch'!$D91,FCSTSDV!$C$2:$C$72,0),MATCH('tính băng dính sạch'!Z$3,FCSTSDV!$D$1:$L$1,0)),0)/'tính băng dính sạch'!$E91</f>
        <v>0</v>
      </c>
      <c r="AA91" s="100">
        <f t="array" ref="AA91">+IFERROR(INDEX(FCSTSDV!$D$2:$L$72,MATCH('tính băng dính sạch'!$D91,FCSTSDV!$C$2:$C$72,0),MATCH('tính băng dính sạch'!AA$3,FCSTSDV!$D$1:$L$1,0)),0)/'tính băng dính sạch'!$E91</f>
        <v>0</v>
      </c>
      <c r="AB91" s="100">
        <f t="array" ref="AB91">+IFERROR(INDEX(FCSTSDV!$D$2:$L$72,MATCH('tính băng dính sạch'!$D91,FCSTSDV!$C$2:$C$72,0),MATCH('tính băng dính sạch'!AB$3,FCSTSDV!$D$1:$L$1,0)),0)/'tính băng dính sạch'!$E91</f>
        <v>0</v>
      </c>
      <c r="AC91" s="100">
        <f t="array" ref="AC91">+IFERROR(INDEX(FCSTSDV!$D$2:$L$72,MATCH('tính băng dính sạch'!$D91,FCSTSDV!$C$2:$C$72,0),MATCH('tính băng dính sạch'!AC$3,FCSTSDV!$D$1:$L$1,0)),0)/'tính băng dính sạch'!$E91</f>
        <v>0</v>
      </c>
      <c r="AD91" s="100">
        <f t="array" ref="AD91">+IFERROR(INDEX(FCSTSDV!$D$2:$L$72,MATCH('tính băng dính sạch'!$D91,FCSTSDV!$C$2:$C$72,0),MATCH('tính băng dính sạch'!AD$3,FCSTSDV!$D$1:$L$1,0)),0)/'tính băng dính sạch'!$E91</f>
        <v>0</v>
      </c>
      <c r="AE91" s="100">
        <f t="array" ref="AE91">+IFERROR(INDEX(FCSTSDV!$D$2:$L$72,MATCH('tính băng dính sạch'!$D91,FCSTSDV!$C$2:$C$72,0),MATCH('tính băng dính sạch'!AE$3,FCSTSDV!$D$1:$L$1,0)),0)/'tính băng dính sạch'!$E91</f>
        <v>0</v>
      </c>
      <c r="AF91" s="99">
        <f>+IFERROR(INDEX(FCSTSDV!$D$2:$L$72,MATCH('tính băng dính sạch'!$D91,FCSTSDV!$C$2:$C$72,0),MATCH('tính băng dính sạch'!AF$3,FCSTSDV!$D$1:$L$1,0))/'tính băng dính sạch'!$E91,0)</f>
        <v>0</v>
      </c>
      <c r="AG91" s="99">
        <f>+IFERROR(INDEX(FCSTSDV!$D$2:$L$72,MATCH('tính băng dính sạch'!$D91,FCSTSDV!$C$2:$C$72,0),MATCH('tính băng dính sạch'!AG$3,FCSTSDV!$D$1:$L$1,0))/'tính băng dính sạch'!$E91,0)</f>
        <v>0</v>
      </c>
      <c r="AH91" s="99">
        <f>+IFERROR(INDEX(FCSTSDV!$D$2:$L$72,MATCH('tính băng dính sạch'!$D91,FCSTSDV!$C$2:$C$72,0),MATCH('tính băng dính sạch'!AH$3,FCSTSDV!$D$1:$L$1,0))/'tính băng dính sạch'!$E91,0)</f>
        <v>0</v>
      </c>
      <c r="AI91" s="99">
        <f>+IFERROR(INDEX(FCSTSDV!$D$2:$L$72,MATCH('tính băng dính sạch'!$D91,FCSTSDV!$C$2:$C$72,0),MATCH('tính băng dính sạch'!AI$3,FCSTSDV!$D$1:$L$1,0))/'tính băng dính sạch'!$E91,0)</f>
        <v>0</v>
      </c>
      <c r="AJ91" s="99">
        <f>+IFERROR(INDEX(FCSTSDV!$D$2:$L$72,MATCH('tính băng dính sạch'!$D91,FCSTSDV!$C$2:$C$72,0),MATCH('tính băng dính sạch'!AJ$3,FCSTSDV!$D$1:$L$1,0))/'tính băng dính sạch'!$E91,0)</f>
        <v>0</v>
      </c>
      <c r="AK91" s="99">
        <f>+IFERROR(INDEX(FCSTSDV!$D$2:$L$72,MATCH('tính băng dính sạch'!$D91,FCSTSDV!$C$2:$C$72,0),MATCH('tính băng dính sạch'!AK$3,FCSTSDV!$D$1:$L$1,0))/'tính băng dính sạch'!$E91,0)</f>
        <v>0</v>
      </c>
      <c r="AL91" s="99">
        <f>+IFERROR(INDEX(FCSTSDV!$D$2:$L$72,MATCH('tính băng dính sạch'!$D91,FCSTSDV!$C$2:$C$72,0),MATCH('tính băng dính sạch'!AL$3,FCSTSDV!$D$1:$L$1,0))/'tính băng dính sạch'!$E91,0)</f>
        <v>0</v>
      </c>
      <c r="AM91" s="99">
        <f>+IFERROR(INDEX(FCSTSDV!$D$2:$L$72,MATCH('tính băng dính sạch'!$D91,FCSTSDV!$C$2:$C$72,0),MATCH('tính băng dính sạch'!AM$3,FCSTSDV!$D$1:$L$1,0))/'tính băng dính sạch'!$E91,0)</f>
        <v>0</v>
      </c>
      <c r="AN91" s="165">
        <f>+IFERROR(INDEX(FCSTSDV!$D$2:$L$72,MATCH('tính băng dính sạch'!$D91,FCSTSDV!$C$2:$C$72,0),MATCH('tính băng dính sạch'!AN$3,FCSTSDV!$D$1:$L$1,0))/'tính băng dính sạch'!$E91,0)</f>
        <v>0</v>
      </c>
      <c r="AO91" s="165">
        <f>+IFERROR(INDEX(FCSTSDV!$D$2:$L$72,MATCH('tính băng dính sạch'!$D91,FCSTSDV!$C$2:$C$72,0),MATCH('tính băng dính sạch'!AO$3,FCSTSDV!$D$1:$L$1,0))/'tính băng dính sạch'!$E91,0)</f>
        <v>0</v>
      </c>
      <c r="AP91" s="115" t="e">
        <f t="array" ref="AP91">+INDEX(FCSTSDV!$D$2:$L$72,MATCH('tính băng dính sạch'!$D91,FCSTSDV!$C$2:$C$72,0),MATCH('tính băng dính sạch'!AP$3,FCSTSDV!$D$1:$L$1,0))/'tính băng dính sạch'!$E91</f>
        <v>#N/A</v>
      </c>
      <c r="AQ91" s="115" t="e">
        <f t="array" ref="AQ91">+INDEX(FCSTSDV!$D$2:$L$72,MATCH('tính băng dính sạch'!$D91,FCSTSDV!$C$2:$C$72,0),MATCH('tính băng dính sạch'!AQ$3,FCSTSDV!$D$1:$L$1,0))/'tính băng dính sạch'!$E91</f>
        <v>#N/A</v>
      </c>
      <c r="AR91" s="115" t="e">
        <f t="array" ref="AR91">+INDEX(FCSTSDV!$D$2:$L$72,MATCH('tính băng dính sạch'!$D91,FCSTSDV!$C$2:$C$72,0),MATCH('tính băng dính sạch'!AR$3,FCSTSDV!$D$1:$L$1,0))/'tính băng dính sạch'!$E91</f>
        <v>#N/A</v>
      </c>
      <c r="AS91" s="115" t="e">
        <f t="array" ref="AS91">+INDEX(FCSTSDV!$D$2:$L$72,MATCH('tính băng dính sạch'!$D91,FCSTSDV!$C$2:$C$72,0),MATCH('tính băng dính sạch'!AS$3,FCSTSDV!$D$1:$L$1,0))/'tính băng dính sạch'!$E91</f>
        <v>#N/A</v>
      </c>
      <c r="AT91" s="115" t="e">
        <f t="array" ref="AT91">+INDEX(FCSTSDV!$D$2:$L$72,MATCH('tính băng dính sạch'!$D91,FCSTSDV!$C$2:$C$72,0),MATCH('tính băng dính sạch'!AT$3,FCSTSDV!$D$1:$L$1,0))/'tính băng dính sạch'!$E91</f>
        <v>#N/A</v>
      </c>
      <c r="AU91" s="115" t="e">
        <f t="array" ref="AU91">+INDEX(FCSTSDV!$D$2:$L$72,MATCH('tính băng dính sạch'!$D91,FCSTSDV!$C$2:$C$72,0),MATCH('tính băng dính sạch'!AU$3,FCSTSDV!$D$1:$L$1,0))/'tính băng dính sạch'!$E91</f>
        <v>#N/A</v>
      </c>
      <c r="AV91" s="115" t="e">
        <f t="array" ref="AV91">+INDEX(FCSTSDV!$D$2:$L$72,MATCH('tính băng dính sạch'!$D91,FCSTSDV!$C$2:$C$72,0),MATCH('tính băng dính sạch'!AV$3,FCSTSDV!$D$1:$L$1,0))/'tính băng dính sạch'!$E91</f>
        <v>#N/A</v>
      </c>
      <c r="AW91" s="115" t="e">
        <f t="array" ref="AW91">+INDEX(FCSTSDV!$D$2:$L$72,MATCH('tính băng dính sạch'!$D91,FCSTSDV!$C$2:$C$72,0),MATCH('tính băng dính sạch'!AW$3,FCSTSDV!$D$1:$L$1,0))/'tính băng dính sạch'!$E91</f>
        <v>#N/A</v>
      </c>
      <c r="AX91" s="115" t="e">
        <f t="array" ref="AX91">+INDEX(FCSTSDV!$D$2:$L$72,MATCH('tính băng dính sạch'!$D91,FCSTSDV!$C$2:$C$72,0),MATCH('tính băng dính sạch'!AX$3,FCSTSDV!$D$1:$L$1,0))/'tính băng dính sạch'!$E91</f>
        <v>#N/A</v>
      </c>
      <c r="AY91" s="115" t="e">
        <f t="array" ref="AY91">+INDEX(FCSTSDV!$D$2:$L$72,MATCH('tính băng dính sạch'!$D91,FCSTSDV!$C$2:$C$72,0),MATCH('tính băng dính sạch'!AY$3,FCSTSDV!$D$1:$L$1,0))/'tính băng dính sạch'!$E91</f>
        <v>#N/A</v>
      </c>
      <c r="AZ91" s="115" t="e">
        <f t="array" ref="AZ91">+INDEX(FCSTSDV!$D$2:$L$72,MATCH('tính băng dính sạch'!$D91,FCSTSDV!$C$2:$C$72,0),MATCH('tính băng dính sạch'!AZ$3,FCSTSDV!$D$1:$L$1,0))/'tính băng dính sạch'!$E91</f>
        <v>#N/A</v>
      </c>
      <c r="BA91" s="115" t="e">
        <f t="array" ref="BA91">+INDEX(FCSTSDV!$D$2:$L$72,MATCH('tính băng dính sạch'!$D91,FCSTSDV!$C$2:$C$72,0),MATCH('tính băng dính sạch'!BA$3,FCSTSDV!$D$1:$L$1,0))/'tính băng dính sạch'!$E91</f>
        <v>#N/A</v>
      </c>
      <c r="BB91" s="115" t="e">
        <f t="array" ref="BB91">+INDEX(FCSTSDV!$D$2:$L$72,MATCH('tính băng dính sạch'!$D91,FCSTSDV!$C$2:$C$72,0),MATCH('tính băng dính sạch'!BB$3,FCSTSDV!$D$1:$L$1,0))/'tính băng dính sạch'!$E91</f>
        <v>#N/A</v>
      </c>
      <c r="BC91" s="115" t="e">
        <f t="array" ref="BC91">+INDEX(FCSTSDV!$D$2:$L$72,MATCH('tính băng dính sạch'!$D91,FCSTSDV!$C$2:$C$72,0),MATCH('tính băng dính sạch'!BC$3,FCSTSDV!$D$1:$L$1,0))/'tính băng dính sạch'!$E91</f>
        <v>#N/A</v>
      </c>
      <c r="BD91" s="115" t="e">
        <f t="array" ref="BD91">+INDEX(FCSTSDV!$D$2:$L$72,MATCH('tính băng dính sạch'!$D91,FCSTSDV!$C$2:$C$72,0),MATCH('tính băng dính sạch'!BD$3,FCSTSDV!$D$1:$L$1,0))/'tính băng dính sạch'!$E91</f>
        <v>#N/A</v>
      </c>
      <c r="BE91" s="115" t="e">
        <f t="array" ref="BE91">+INDEX(FCSTSDV!$D$2:$L$72,MATCH('tính băng dính sạch'!$D91,FCSTSDV!$C$2:$C$72,0),MATCH('tính băng dính sạch'!BE$3,FCSTSDV!$D$1:$L$1,0))/'tính băng dính sạch'!$E91</f>
        <v>#N/A</v>
      </c>
      <c r="BF91" s="115" t="e">
        <f t="array" ref="BF91">+INDEX(FCSTSDV!$D$2:$L$72,MATCH('tính băng dính sạch'!$D91,FCSTSDV!$C$2:$C$72,0),MATCH('tính băng dính sạch'!BF$3,FCSTSDV!$D$1:$L$1,0))/'tính băng dính sạch'!$E91</f>
        <v>#N/A</v>
      </c>
      <c r="BG91" s="115" t="e">
        <f t="array" ref="BG91">+INDEX(FCSTSDV!$D$2:$L$72,MATCH('tính băng dính sạch'!$D91,FCSTSDV!$C$2:$C$72,0),MATCH('tính băng dính sạch'!BG$3,FCSTSDV!$D$1:$L$1,0))/'tính băng dính sạch'!$E91</f>
        <v>#N/A</v>
      </c>
      <c r="BH91" s="115" t="e">
        <f t="array" ref="BH91">+INDEX(FCSTSDV!$D$2:$L$72,MATCH('tính băng dính sạch'!$D91,FCSTSDV!$C$2:$C$72,0),MATCH('tính băng dính sạch'!BH$3,FCSTSDV!$D$1:$L$1,0))/'tính băng dính sạch'!$E91</f>
        <v>#N/A</v>
      </c>
      <c r="BI91" s="115" t="e">
        <f t="array" ref="BI91">+INDEX(FCSTSDV!$D$2:$L$72,MATCH('tính băng dính sạch'!$D91,FCSTSDV!$C$2:$C$72,0),MATCH('tính băng dính sạch'!BI$3,FCSTSDV!$D$1:$L$1,0))/'tính băng dính sạch'!$E91</f>
        <v>#N/A</v>
      </c>
      <c r="BJ91" s="115" t="e">
        <f t="array" ref="BJ91">+INDEX(FCSTSDV!$D$2:$L$72,MATCH('tính băng dính sạch'!$D91,FCSTSDV!$C$2:$C$72,0),MATCH('tính băng dính sạch'!BJ$3,FCSTSDV!$D$1:$L$1,0))/'tính băng dính sạch'!$E91</f>
        <v>#N/A</v>
      </c>
      <c r="BK91" s="115" t="e">
        <f t="array" ref="BK91">+INDEX(FCSTSDV!$D$2:$L$72,MATCH('tính băng dính sạch'!$D91,FCSTSDV!$C$2:$C$72,0),MATCH('tính băng dính sạch'!BK$3,FCSTSDV!$D$1:$L$1,0))/'tính băng dính sạch'!$E91</f>
        <v>#N/A</v>
      </c>
      <c r="BL91" s="115" t="e">
        <f t="array" ref="BL91">+INDEX(FCSTSDV!$D$2:$L$72,MATCH('tính băng dính sạch'!$D91,FCSTSDV!$C$2:$C$72,0),MATCH('tính băng dính sạch'!BL$3,FCSTSDV!$D$1:$L$1,0))/'tính băng dính sạch'!$E91</f>
        <v>#N/A</v>
      </c>
      <c r="BM91" s="115" t="e">
        <f t="array" ref="BM91">+INDEX(FCSTSDV!$D$2:$L$72,MATCH('tính băng dính sạch'!$D91,FCSTSDV!$C$2:$C$72,0),MATCH('tính băng dính sạch'!BM$3,FCSTSDV!$D$1:$L$1,0))/'tính băng dính sạch'!$E91</f>
        <v>#N/A</v>
      </c>
      <c r="BN91" s="115" t="e">
        <f t="array" ref="BN91">+INDEX(FCSTSDV!$D$2:$L$72,MATCH('tính băng dính sạch'!$D91,FCSTSDV!$C$2:$C$72,0),MATCH('tính băng dính sạch'!BN$3,FCSTSDV!$D$1:$L$1,0))/'tính băng dính sạch'!$E91</f>
        <v>#N/A</v>
      </c>
      <c r="BO91" s="115" t="e">
        <f t="array" ref="BO91">+INDEX(FCSTSDV!$D$2:$L$72,MATCH('tính băng dính sạch'!$D91,FCSTSDV!$C$2:$C$72,0),MATCH('tính băng dính sạch'!BO$3,FCSTSDV!$D$1:$L$1,0))/'tính băng dính sạch'!$E91</f>
        <v>#N/A</v>
      </c>
      <c r="BP91" s="115" t="e">
        <f t="array" ref="BP91">+INDEX(FCSTSDV!$D$2:$L$72,MATCH('tính băng dính sạch'!$D91,FCSTSDV!$C$2:$C$72,0),MATCH('tính băng dính sạch'!BP$3,FCSTSDV!$D$1:$L$1,0))/'tính băng dính sạch'!$E91</f>
        <v>#N/A</v>
      </c>
      <c r="BQ91" s="115" t="e">
        <f t="array" ref="BQ91">+INDEX(FCSTSDV!$D$2:$L$72,MATCH('tính băng dính sạch'!$D91,FCSTSDV!$C$2:$C$72,0),MATCH('tính băng dính sạch'!BQ$3,FCSTSDV!$D$1:$L$1,0))/'tính băng dính sạch'!$E91</f>
        <v>#N/A</v>
      </c>
      <c r="BR91" s="115" t="e">
        <f t="array" ref="BR91">+INDEX(FCSTSDV!$D$2:$L$72,MATCH('tính băng dính sạch'!$D91,FCSTSDV!$C$2:$C$72,0),MATCH('tính băng dính sạch'!BR$3,FCSTSDV!$D$1:$L$1,0))/'tính băng dính sạch'!$E91</f>
        <v>#N/A</v>
      </c>
      <c r="BS91" s="115" t="e">
        <f t="array" ref="BS91">+INDEX(FCSTSDV!$D$2:$L$72,MATCH('tính băng dính sạch'!$D91,FCSTSDV!$C$2:$C$72,0),MATCH('tính băng dính sạch'!BS$3,FCSTSDV!$D$1:$L$1,0))/'tính băng dính sạch'!$E91</f>
        <v>#N/A</v>
      </c>
      <c r="BT91" s="115" t="e">
        <f t="array" ref="BT91">+INDEX(FCSTSDV!$D$2:$L$72,MATCH('tính băng dính sạch'!$D91,FCSTSDV!$C$2:$C$72,0),MATCH('tính băng dính sạch'!BT$3,FCSTSDV!$D$1:$L$1,0))/'tính băng dính sạch'!$E91</f>
        <v>#N/A</v>
      </c>
      <c r="BU91" s="115" t="e">
        <f t="array" ref="BU91">+INDEX(FCSTSDV!$D$2:$L$72,MATCH('tính băng dính sạch'!$D91,FCSTSDV!$C$2:$C$72,0),MATCH('tính băng dính sạch'!BU$3,FCSTSDV!$D$1:$L$1,0))/'tính băng dính sạch'!$E91</f>
        <v>#N/A</v>
      </c>
      <c r="BV91" s="115" t="e">
        <f t="array" ref="BV91">+INDEX(FCSTSDV!$D$2:$L$72,MATCH('tính băng dính sạch'!$D91,FCSTSDV!$C$2:$C$72,0),MATCH('tính băng dính sạch'!BV$3,FCSTSDV!$D$1:$L$1,0))/'tính băng dính sạch'!$E91</f>
        <v>#N/A</v>
      </c>
      <c r="BW91" s="115" t="e">
        <f t="array" ref="BW91">+INDEX(FCSTSDV!$D$2:$L$72,MATCH('tính băng dính sạch'!$D91,FCSTSDV!$C$2:$C$72,0),MATCH('tính băng dính sạch'!BW$3,FCSTSDV!$D$1:$L$1,0))/'tính băng dính sạch'!$E91</f>
        <v>#N/A</v>
      </c>
      <c r="BX91" s="115" t="e">
        <f t="array" ref="BX91">+INDEX(FCSTSDV!$D$2:$L$72,MATCH('tính băng dính sạch'!$D91,FCSTSDV!$C$2:$C$72,0),MATCH('tính băng dính sạch'!BX$3,FCSTSDV!$D$1:$L$1,0))/'tính băng dính sạch'!$E91</f>
        <v>#N/A</v>
      </c>
      <c r="BY91" s="115" t="e">
        <f t="array" ref="BY91">+INDEX(FCSTSDV!$D$2:$L$72,MATCH('tính băng dính sạch'!$D91,FCSTSDV!$C$2:$C$72,0),MATCH('tính băng dính sạch'!BY$3,FCSTSDV!$D$1:$L$1,0))/'tính băng dính sạch'!$E91</f>
        <v>#N/A</v>
      </c>
      <c r="BZ91" s="115" t="e">
        <f t="array" ref="BZ91">+INDEX(FCSTSDV!$D$2:$L$72,MATCH('tính băng dính sạch'!$D91,FCSTSDV!$C$2:$C$72,0),MATCH('tính băng dính sạch'!BZ$3,FCSTSDV!$D$1:$L$1,0))/'tính băng dính sạch'!$E91</f>
        <v>#N/A</v>
      </c>
      <c r="CA91" s="115" t="e">
        <f t="array" ref="CA91">+INDEX(FCSTSDV!$D$2:$L$72,MATCH('tính băng dính sạch'!$D91,FCSTSDV!$C$2:$C$72,0),MATCH('tính băng dính sạch'!CA$3,FCSTSDV!$D$1:$L$1,0))/'tính băng dính sạch'!$E91</f>
        <v>#N/A</v>
      </c>
      <c r="CB91" s="115" t="e">
        <f t="array" ref="CB91">+INDEX(FCSTSDV!$D$2:$L$72,MATCH('tính băng dính sạch'!$D91,FCSTSDV!$C$2:$C$72,0),MATCH('tính băng dính sạch'!CB$3,FCSTSDV!$D$1:$L$1,0))/'tính băng dính sạch'!$E91</f>
        <v>#N/A</v>
      </c>
      <c r="CC91" s="115" t="e">
        <f t="array" ref="CC91">+INDEX(FCSTSDV!$D$2:$L$72,MATCH('tính băng dính sạch'!$D91,FCSTSDV!$C$2:$C$72,0),MATCH('tính băng dính sạch'!CC$3,FCSTSDV!$D$1:$L$1,0))/'tính băng dính sạch'!$E91</f>
        <v>#N/A</v>
      </c>
      <c r="CD91" s="115" t="e">
        <f t="array" ref="CD91">+INDEX(FCSTSDV!$D$2:$L$72,MATCH('tính băng dính sạch'!$D91,FCSTSDV!$C$2:$C$72,0),MATCH('tính băng dính sạch'!CD$3,FCSTSDV!$D$1:$L$1,0))/'tính băng dính sạch'!$E91</f>
        <v>#N/A</v>
      </c>
      <c r="CE91" s="115" t="e">
        <f t="array" ref="CE91">+INDEX(FCSTSDV!$D$2:$L$72,MATCH('tính băng dính sạch'!$D91,FCSTSDV!$C$2:$C$72,0),MATCH('tính băng dính sạch'!CE$3,FCSTSDV!$D$1:$L$1,0))/'tính băng dính sạch'!$E91</f>
        <v>#N/A</v>
      </c>
      <c r="CF91" s="115" t="e">
        <f t="array" ref="CF91">+INDEX(FCSTSDV!$D$2:$L$72,MATCH('tính băng dính sạch'!$D91,FCSTSDV!$C$2:$C$72,0),MATCH('tính băng dính sạch'!CF$3,FCSTSDV!$D$1:$L$1,0))/'tính băng dính sạch'!$E91</f>
        <v>#N/A</v>
      </c>
      <c r="CG91" s="115" t="e">
        <f t="array" ref="CG91">+INDEX(FCSTSDV!$D$2:$L$72,MATCH('tính băng dính sạch'!$D91,FCSTSDV!$C$2:$C$72,0),MATCH('tính băng dính sạch'!CG$3,FCSTSDV!$D$1:$L$1,0))/'tính băng dính sạch'!$E91</f>
        <v>#N/A</v>
      </c>
      <c r="CH91" s="115" t="e">
        <f t="array" ref="CH91">+INDEX(FCSTSDV!$D$2:$L$72,MATCH('tính băng dính sạch'!$D91,FCSTSDV!$C$2:$C$72,0),MATCH('tính băng dính sạch'!CH$3,FCSTSDV!$D$1:$L$1,0))/'tính băng dính sạch'!$E91</f>
        <v>#N/A</v>
      </c>
      <c r="CI91" s="115" t="e">
        <f t="array" ref="CI91">+INDEX(FCSTSDV!$D$2:$L$72,MATCH('tính băng dính sạch'!$D91,FCSTSDV!$C$2:$C$72,0),MATCH('tính băng dính sạch'!CI$3,FCSTSDV!$D$1:$L$1,0))/'tính băng dính sạch'!$E91</f>
        <v>#N/A</v>
      </c>
      <c r="CJ91" s="99" t="e">
        <f t="array" ref="CJ91">+INDEX(FCSTSDV!$D$2:$L$72,MATCH('tính băng dính sạch'!$D91,FCSTSDV!$C$2:$C$72,0),MATCH('tính băng dính sạch'!CJ$3,FCSTSDV!$D$1:$L$1,0))/'tính băng dính sạch'!$E91</f>
        <v>#N/A</v>
      </c>
      <c r="CK91" s="99" t="e">
        <f t="array" ref="CK91">+INDEX(FCSTSDV!$D$2:$L$72,MATCH('tính băng dính sạch'!$D91,FCSTSDV!$C$2:$C$72,0),MATCH('tính băng dính sạch'!CK$3,FCSTSDV!$D$1:$L$1,0))/'tính băng dính sạch'!$E91</f>
        <v>#N/A</v>
      </c>
      <c r="CL91" s="99" t="e">
        <f t="array" ref="CL91">+INDEX(FCSTSDV!$D$2:$L$72,MATCH('tính băng dính sạch'!$D91,FCSTSDV!$C$2:$C$72,0),MATCH('tính băng dính sạch'!CL$3,FCSTSDV!$D$1:$L$1,0))/'tính băng dính sạch'!$E91</f>
        <v>#N/A</v>
      </c>
      <c r="CM91" s="99" t="e">
        <f t="array" ref="CM91">+INDEX(FCSTSDV!$D$2:$L$72,MATCH('tính băng dính sạch'!$D91,FCSTSDV!$C$2:$C$72,0),MATCH('tính băng dính sạch'!CM$3,FCSTSDV!$D$1:$L$1,0))/'tính băng dính sạch'!$E91</f>
        <v>#N/A</v>
      </c>
      <c r="CN91" s="99" t="e">
        <f t="array" ref="CN91">+INDEX(FCSTSDV!$D$2:$L$72,MATCH('tính băng dính sạch'!$D91,FCSTSDV!$C$2:$C$72,0),MATCH('tính băng dính sạch'!CN$3,FCSTSDV!$D$1:$L$1,0))/'tính băng dính sạch'!$E91</f>
        <v>#N/A</v>
      </c>
      <c r="CO91" s="99" t="e">
        <f t="array" ref="CO91">+INDEX(FCSTSDV!$D$2:$L$72,MATCH('tính băng dính sạch'!$D91,FCSTSDV!$C$2:$C$72,0),MATCH('tính băng dính sạch'!CO$3,FCSTSDV!$D$1:$L$1,0))/'tính băng dính sạch'!$E91</f>
        <v>#N/A</v>
      </c>
      <c r="CP91" s="99" t="e">
        <f t="array" ref="CP91">+INDEX(FCSTSDV!$D$2:$L$72,MATCH('tính băng dính sạch'!$D91,FCSTSDV!$C$2:$C$72,0),MATCH('tính băng dính sạch'!CP$3,FCSTSDV!$D$1:$L$1,0))/'tính băng dính sạch'!$E91</f>
        <v>#N/A</v>
      </c>
      <c r="CQ91" s="92">
        <f>+ROUND(IFERROR(INDEX(FCSTSDV!$D$2:$L$72,MATCH('tính băng dính sạch'!$D91,FCSTSDV!$C$2:$C$72,0),MATCH('tính băng dính sạch'!CQ$3,FCSTSDV!$D$1:$L$1,0)),0)/'tính băng dính sạch'!$E91,1)</f>
        <v>0</v>
      </c>
    </row>
    <row r="92" spans="1:95" ht="20.100000000000001" hidden="1" customHeight="1">
      <c r="A92" s="813"/>
      <c r="B92" s="795"/>
      <c r="C92" s="57"/>
      <c r="D92" s="32" t="s">
        <v>87</v>
      </c>
      <c r="E92" s="49">
        <v>2500</v>
      </c>
      <c r="F92" s="799"/>
      <c r="G92" s="799"/>
      <c r="H92" s="830"/>
      <c r="I92" s="81">
        <v>0</v>
      </c>
      <c r="J92" s="142"/>
      <c r="K92" s="143">
        <f t="array" ref="K92">+IFERROR(INDEX(FCSTSDV!$D$2:$L$72,MATCH('tính băng dính sạch'!$D92,FCSTSDV!$C$2:$C$72,0),MATCH('tính băng dính sạch'!K$3,FCSTSDV!$D$1:$L$1,0)),0)/'tính băng dính sạch'!$E92</f>
        <v>0</v>
      </c>
      <c r="L92" s="143">
        <f t="array" ref="L92">+IFERROR(INDEX(FCSTSDV!$D$2:$L$72,MATCH('tính băng dính sạch'!$D92,FCSTSDV!$C$2:$C$72,0),MATCH('tính băng dính sạch'!L$3,FCSTSDV!$D$1:$L$1,0)),0)/'tính băng dính sạch'!$E92</f>
        <v>0</v>
      </c>
      <c r="M92" s="143">
        <f t="array" ref="M92">+IFERROR(INDEX(FCSTSDV!$D$2:$L$72,MATCH('tính băng dính sạch'!$D92,FCSTSDV!$C$2:$C$72,0),MATCH('tính băng dính sạch'!M$3,FCSTSDV!$D$1:$L$1,0)),0)/'tính băng dính sạch'!$E92</f>
        <v>0</v>
      </c>
      <c r="N92" s="143">
        <f t="array" ref="N92">+IFERROR(INDEX(FCSTSDV!$D$2:$L$72,MATCH('tính băng dính sạch'!$D92,FCSTSDV!$C$2:$C$72,0),MATCH('tính băng dính sạch'!N$3,FCSTSDV!$D$1:$L$1,0)),0)/'tính băng dính sạch'!$E92</f>
        <v>0</v>
      </c>
      <c r="O92" s="143">
        <f t="array" ref="O92">+IFERROR(INDEX(FCSTSDV!$D$2:$L$72,MATCH('tính băng dính sạch'!$D92,FCSTSDV!$C$2:$C$72,0),MATCH('tính băng dính sạch'!O$3,FCSTSDV!$D$1:$L$1,0)),0)/'tính băng dính sạch'!$E92</f>
        <v>0</v>
      </c>
      <c r="P92" s="143">
        <f t="array" ref="P92">+IFERROR(INDEX(FCSTSDV!$D$2:$L$72,MATCH('tính băng dính sạch'!$D92,FCSTSDV!$C$2:$C$72,0),MATCH('tính băng dính sạch'!P$3,FCSTSDV!$D$1:$L$1,0)),0)/'tính băng dính sạch'!$E92</f>
        <v>0</v>
      </c>
      <c r="Q92" s="143">
        <f t="array" ref="Q92">+IFERROR(INDEX(FCSTSDV!$D$2:$L$72,MATCH('tính băng dính sạch'!$D92,FCSTSDV!$C$2:$C$72,0),MATCH('tính băng dính sạch'!Q$3,FCSTSDV!$D$1:$L$1,0)),0)/'tính băng dính sạch'!$E92</f>
        <v>0</v>
      </c>
      <c r="R92" s="143">
        <f t="array" ref="R92">+IFERROR(INDEX(FCSTSDV!$D$2:$L$72,MATCH('tính băng dính sạch'!$D92,FCSTSDV!$C$2:$C$72,0),MATCH('tính băng dính sạch'!R$3,FCSTSDV!$D$1:$L$1,0)),0)/'tính băng dính sạch'!$E92</f>
        <v>0</v>
      </c>
      <c r="S92" s="143">
        <f t="array" ref="S92">+IFERROR(INDEX(FCSTSDV!$D$2:$L$72,MATCH('tính băng dính sạch'!$D92,FCSTSDV!$C$2:$C$72,0),MATCH('tính băng dính sạch'!S$3,FCSTSDV!$D$1:$L$1,0)),0)/'tính băng dính sạch'!$E92</f>
        <v>0</v>
      </c>
      <c r="T92" s="143">
        <f t="array" ref="T92">+IFERROR(INDEX(FCSTSDV!$D$2:$L$72,MATCH('tính băng dính sạch'!$D92,FCSTSDV!$C$2:$C$72,0),MATCH('tính băng dính sạch'!T$3,FCSTSDV!$D$1:$L$1,0)),0)/'tính băng dính sạch'!$E92</f>
        <v>0</v>
      </c>
      <c r="U92" s="143">
        <f t="array" ref="U92">+IFERROR(INDEX(FCSTSDV!$D$2:$L$72,MATCH('tính băng dính sạch'!$D92,FCSTSDV!$C$2:$C$72,0),MATCH('tính băng dính sạch'!U$3,FCSTSDV!$D$1:$L$1,0)),0)/'tính băng dính sạch'!$E92</f>
        <v>0</v>
      </c>
      <c r="V92" s="143">
        <f t="array" ref="V92">+IFERROR(INDEX(FCSTSDV!$D$2:$L$72,MATCH('tính băng dính sạch'!$D92,FCSTSDV!$C$2:$C$72,0),MATCH('tính băng dính sạch'!V$3,FCSTSDV!$D$1:$L$1,0)),0)/'tính băng dính sạch'!$E92</f>
        <v>0</v>
      </c>
      <c r="W92" s="92">
        <f t="array" ref="W92">+IFERROR(INDEX(FCSTSDV!$D$2:$L$72,MATCH('tính băng dính sạch'!$D92,FCSTSDV!$C$2:$C$72,0),MATCH('tính băng dính sạch'!W$3,FCSTSDV!$D$1:$L$1,0)),0)/'tính băng dính sạch'!$E92</f>
        <v>0</v>
      </c>
      <c r="X92" s="102">
        <f t="array" ref="X92">+IFERROR(INDEX(FCSTSDV!$D$2:$L$72,MATCH('tính băng dính sạch'!$D92,FCSTSDV!$C$2:$C$72,0),MATCH('tính băng dính sạch'!X$3,FCSTSDV!$D$1:$L$1,0)),0)/'tính băng dính sạch'!$E92</f>
        <v>0</v>
      </c>
      <c r="Y92" s="102">
        <f t="array" ref="Y92">+IFERROR(INDEX(FCSTSDV!$D$2:$L$72,MATCH('tính băng dính sạch'!$D92,FCSTSDV!$C$2:$C$72,0),MATCH('tính băng dính sạch'!Y$3,FCSTSDV!$D$1:$L$1,0)),0)/'tính băng dính sạch'!$E92</f>
        <v>0</v>
      </c>
      <c r="Z92" s="102">
        <f t="array" ref="Z92">+IFERROR(INDEX(FCSTSDV!$D$2:$L$72,MATCH('tính băng dính sạch'!$D92,FCSTSDV!$C$2:$C$72,0),MATCH('tính băng dính sạch'!Z$3,FCSTSDV!$D$1:$L$1,0)),0)/'tính băng dính sạch'!$E92</f>
        <v>0</v>
      </c>
      <c r="AA92" s="102">
        <f t="array" ref="AA92">+IFERROR(INDEX(FCSTSDV!$D$2:$L$72,MATCH('tính băng dính sạch'!$D92,FCSTSDV!$C$2:$C$72,0),MATCH('tính băng dính sạch'!AA$3,FCSTSDV!$D$1:$L$1,0)),0)/'tính băng dính sạch'!$E92</f>
        <v>0</v>
      </c>
      <c r="AB92" s="102">
        <f t="array" ref="AB92">+IFERROR(INDEX(FCSTSDV!$D$2:$L$72,MATCH('tính băng dính sạch'!$D92,FCSTSDV!$C$2:$C$72,0),MATCH('tính băng dính sạch'!AB$3,FCSTSDV!$D$1:$L$1,0)),0)/'tính băng dính sạch'!$E92</f>
        <v>0</v>
      </c>
      <c r="AC92" s="102">
        <f t="array" ref="AC92">+IFERROR(INDEX(FCSTSDV!$D$2:$L$72,MATCH('tính băng dính sạch'!$D92,FCSTSDV!$C$2:$C$72,0),MATCH('tính băng dính sạch'!AC$3,FCSTSDV!$D$1:$L$1,0)),0)/'tính băng dính sạch'!$E92</f>
        <v>0</v>
      </c>
      <c r="AD92" s="102">
        <f t="array" ref="AD92">+IFERROR(INDEX(FCSTSDV!$D$2:$L$72,MATCH('tính băng dính sạch'!$D92,FCSTSDV!$C$2:$C$72,0),MATCH('tính băng dính sạch'!AD$3,FCSTSDV!$D$1:$L$1,0)),0)/'tính băng dính sạch'!$E92</f>
        <v>0</v>
      </c>
      <c r="AE92" s="102">
        <f t="array" ref="AE92">+IFERROR(INDEX(FCSTSDV!$D$2:$L$72,MATCH('tính băng dính sạch'!$D92,FCSTSDV!$C$2:$C$72,0),MATCH('tính băng dính sạch'!AE$3,FCSTSDV!$D$1:$L$1,0)),0)/'tính băng dính sạch'!$E92</f>
        <v>0</v>
      </c>
      <c r="AF92" s="92">
        <f>+IFERROR(INDEX(FCSTSDV!$D$2:$L$72,MATCH('tính băng dính sạch'!$D92,FCSTSDV!$C$2:$C$72,0),MATCH('tính băng dính sạch'!AF$3,FCSTSDV!$D$1:$L$1,0))/'tính băng dính sạch'!$E92,0)</f>
        <v>0</v>
      </c>
      <c r="AG92" s="92">
        <f>+IFERROR(INDEX(FCSTSDV!$D$2:$L$72,MATCH('tính băng dính sạch'!$D92,FCSTSDV!$C$2:$C$72,0),MATCH('tính băng dính sạch'!AG$3,FCSTSDV!$D$1:$L$1,0))/'tính băng dính sạch'!$E92,0)</f>
        <v>0</v>
      </c>
      <c r="AH92" s="92">
        <f>+IFERROR(INDEX(FCSTSDV!$D$2:$L$72,MATCH('tính băng dính sạch'!$D92,FCSTSDV!$C$2:$C$72,0),MATCH('tính băng dính sạch'!AH$3,FCSTSDV!$D$1:$L$1,0))/'tính băng dính sạch'!$E92,0)</f>
        <v>0</v>
      </c>
      <c r="AI92" s="99">
        <f>+IFERROR(INDEX(FCSTSDV!$D$2:$L$72,MATCH('tính băng dính sạch'!$D92,FCSTSDV!$C$2:$C$72,0),MATCH('tính băng dính sạch'!AI$3,FCSTSDV!$D$1:$L$1,0))/'tính băng dính sạch'!$E92,0)</f>
        <v>0</v>
      </c>
      <c r="AJ92" s="99">
        <f>+IFERROR(INDEX(FCSTSDV!$D$2:$L$72,MATCH('tính băng dính sạch'!$D92,FCSTSDV!$C$2:$C$72,0),MATCH('tính băng dính sạch'!AJ$3,FCSTSDV!$D$1:$L$1,0))/'tính băng dính sạch'!$E92,0)</f>
        <v>0</v>
      </c>
      <c r="AK92" s="99">
        <f>+IFERROR(INDEX(FCSTSDV!$D$2:$L$72,MATCH('tính băng dính sạch'!$D92,FCSTSDV!$C$2:$C$72,0),MATCH('tính băng dính sạch'!AK$3,FCSTSDV!$D$1:$L$1,0))/'tính băng dính sạch'!$E92,0)</f>
        <v>0</v>
      </c>
      <c r="AL92" s="99">
        <f>+IFERROR(INDEX(FCSTSDV!$D$2:$L$72,MATCH('tính băng dính sạch'!$D92,FCSTSDV!$C$2:$C$72,0),MATCH('tính băng dính sạch'!AL$3,FCSTSDV!$D$1:$L$1,0))/'tính băng dính sạch'!$E92,0)</f>
        <v>0</v>
      </c>
      <c r="AM92" s="99">
        <f>+IFERROR(INDEX(FCSTSDV!$D$2:$L$72,MATCH('tính băng dính sạch'!$D92,FCSTSDV!$C$2:$C$72,0),MATCH('tính băng dính sạch'!AM$3,FCSTSDV!$D$1:$L$1,0))/'tính băng dính sạch'!$E92,0)</f>
        <v>0</v>
      </c>
      <c r="AN92" s="92">
        <f>+IFERROR(INDEX(FCSTSDV!$D$2:$L$72,MATCH('tính băng dính sạch'!$D92,FCSTSDV!$C$2:$C$72,0),MATCH('tính băng dính sạch'!AN$3,FCSTSDV!$D$1:$L$1,0))/'tính băng dính sạch'!$E92,0)</f>
        <v>0</v>
      </c>
      <c r="AO92" s="92">
        <f>+IFERROR(INDEX(FCSTSDV!$D$2:$L$72,MATCH('tính băng dính sạch'!$D92,FCSTSDV!$C$2:$C$72,0),MATCH('tính băng dính sạch'!AO$3,FCSTSDV!$D$1:$L$1,0))/'tính băng dính sạch'!$E92,0)</f>
        <v>0</v>
      </c>
      <c r="AP92" s="114" t="e">
        <f t="array" ref="AP92">+INDEX(FCSTSDV!$D$2:$L$72,MATCH('tính băng dính sạch'!$D92,FCSTSDV!$C$2:$C$72,0),MATCH('tính băng dính sạch'!AP$3,FCSTSDV!$D$1:$L$1,0))/'tính băng dính sạch'!$E92</f>
        <v>#N/A</v>
      </c>
      <c r="AQ92" s="114" t="e">
        <f t="array" ref="AQ92">+INDEX(FCSTSDV!$D$2:$L$72,MATCH('tính băng dính sạch'!$D92,FCSTSDV!$C$2:$C$72,0),MATCH('tính băng dính sạch'!AQ$3,FCSTSDV!$D$1:$L$1,0))/'tính băng dính sạch'!$E92</f>
        <v>#N/A</v>
      </c>
      <c r="AR92" s="114" t="e">
        <f t="array" ref="AR92">+INDEX(FCSTSDV!$D$2:$L$72,MATCH('tính băng dính sạch'!$D92,FCSTSDV!$C$2:$C$72,0),MATCH('tính băng dính sạch'!AR$3,FCSTSDV!$D$1:$L$1,0))/'tính băng dính sạch'!$E92</f>
        <v>#N/A</v>
      </c>
      <c r="AS92" s="114" t="e">
        <f t="array" ref="AS92">+INDEX(FCSTSDV!$D$2:$L$72,MATCH('tính băng dính sạch'!$D92,FCSTSDV!$C$2:$C$72,0),MATCH('tính băng dính sạch'!AS$3,FCSTSDV!$D$1:$L$1,0))/'tính băng dính sạch'!$E92</f>
        <v>#N/A</v>
      </c>
      <c r="AT92" s="114" t="e">
        <f t="array" ref="AT92">+INDEX(FCSTSDV!$D$2:$L$72,MATCH('tính băng dính sạch'!$D92,FCSTSDV!$C$2:$C$72,0),MATCH('tính băng dính sạch'!AT$3,FCSTSDV!$D$1:$L$1,0))/'tính băng dính sạch'!$E92</f>
        <v>#N/A</v>
      </c>
      <c r="AU92" s="114" t="e">
        <f t="array" ref="AU92">+INDEX(FCSTSDV!$D$2:$L$72,MATCH('tính băng dính sạch'!$D92,FCSTSDV!$C$2:$C$72,0),MATCH('tính băng dính sạch'!AU$3,FCSTSDV!$D$1:$L$1,0))/'tính băng dính sạch'!$E92</f>
        <v>#N/A</v>
      </c>
      <c r="AV92" s="114" t="e">
        <f t="array" ref="AV92">+INDEX(FCSTSDV!$D$2:$L$72,MATCH('tính băng dính sạch'!$D92,FCSTSDV!$C$2:$C$72,0),MATCH('tính băng dính sạch'!AV$3,FCSTSDV!$D$1:$L$1,0))/'tính băng dính sạch'!$E92</f>
        <v>#N/A</v>
      </c>
      <c r="AW92" s="114" t="e">
        <f t="array" ref="AW92">+INDEX(FCSTSDV!$D$2:$L$72,MATCH('tính băng dính sạch'!$D92,FCSTSDV!$C$2:$C$72,0),MATCH('tính băng dính sạch'!AW$3,FCSTSDV!$D$1:$L$1,0))/'tính băng dính sạch'!$E92</f>
        <v>#N/A</v>
      </c>
      <c r="AX92" s="114" t="e">
        <f t="array" ref="AX92">+INDEX(FCSTSDV!$D$2:$L$72,MATCH('tính băng dính sạch'!$D92,FCSTSDV!$C$2:$C$72,0),MATCH('tính băng dính sạch'!AX$3,FCSTSDV!$D$1:$L$1,0))/'tính băng dính sạch'!$E92</f>
        <v>#N/A</v>
      </c>
      <c r="AY92" s="114" t="e">
        <f t="array" ref="AY92">+INDEX(FCSTSDV!$D$2:$L$72,MATCH('tính băng dính sạch'!$D92,FCSTSDV!$C$2:$C$72,0),MATCH('tính băng dính sạch'!AY$3,FCSTSDV!$D$1:$L$1,0))/'tính băng dính sạch'!$E92</f>
        <v>#N/A</v>
      </c>
      <c r="AZ92" s="114" t="e">
        <f t="array" ref="AZ92">+INDEX(FCSTSDV!$D$2:$L$72,MATCH('tính băng dính sạch'!$D92,FCSTSDV!$C$2:$C$72,0),MATCH('tính băng dính sạch'!AZ$3,FCSTSDV!$D$1:$L$1,0))/'tính băng dính sạch'!$E92</f>
        <v>#N/A</v>
      </c>
      <c r="BA92" s="114" t="e">
        <f t="array" ref="BA92">+INDEX(FCSTSDV!$D$2:$L$72,MATCH('tính băng dính sạch'!$D92,FCSTSDV!$C$2:$C$72,0),MATCH('tính băng dính sạch'!BA$3,FCSTSDV!$D$1:$L$1,0))/'tính băng dính sạch'!$E92</f>
        <v>#N/A</v>
      </c>
      <c r="BB92" s="114" t="e">
        <f t="array" ref="BB92">+INDEX(FCSTSDV!$D$2:$L$72,MATCH('tính băng dính sạch'!$D92,FCSTSDV!$C$2:$C$72,0),MATCH('tính băng dính sạch'!BB$3,FCSTSDV!$D$1:$L$1,0))/'tính băng dính sạch'!$E92</f>
        <v>#N/A</v>
      </c>
      <c r="BC92" s="114" t="e">
        <f t="array" ref="BC92">+INDEX(FCSTSDV!$D$2:$L$72,MATCH('tính băng dính sạch'!$D92,FCSTSDV!$C$2:$C$72,0),MATCH('tính băng dính sạch'!BC$3,FCSTSDV!$D$1:$L$1,0))/'tính băng dính sạch'!$E92</f>
        <v>#N/A</v>
      </c>
      <c r="BD92" s="114" t="e">
        <f t="array" ref="BD92">+INDEX(FCSTSDV!$D$2:$L$72,MATCH('tính băng dính sạch'!$D92,FCSTSDV!$C$2:$C$72,0),MATCH('tính băng dính sạch'!BD$3,FCSTSDV!$D$1:$L$1,0))/'tính băng dính sạch'!$E92</f>
        <v>#N/A</v>
      </c>
      <c r="BE92" s="114" t="e">
        <f t="array" ref="BE92">+INDEX(FCSTSDV!$D$2:$L$72,MATCH('tính băng dính sạch'!$D92,FCSTSDV!$C$2:$C$72,0),MATCH('tính băng dính sạch'!BE$3,FCSTSDV!$D$1:$L$1,0))/'tính băng dính sạch'!$E92</f>
        <v>#N/A</v>
      </c>
      <c r="BF92" s="114" t="e">
        <f t="array" ref="BF92">+INDEX(FCSTSDV!$D$2:$L$72,MATCH('tính băng dính sạch'!$D92,FCSTSDV!$C$2:$C$72,0),MATCH('tính băng dính sạch'!BF$3,FCSTSDV!$D$1:$L$1,0))/'tính băng dính sạch'!$E92</f>
        <v>#N/A</v>
      </c>
      <c r="BG92" s="114" t="e">
        <f t="array" ref="BG92">+INDEX(FCSTSDV!$D$2:$L$72,MATCH('tính băng dính sạch'!$D92,FCSTSDV!$C$2:$C$72,0),MATCH('tính băng dính sạch'!BG$3,FCSTSDV!$D$1:$L$1,0))/'tính băng dính sạch'!$E92</f>
        <v>#N/A</v>
      </c>
      <c r="BH92" s="114" t="e">
        <f t="array" ref="BH92">+INDEX(FCSTSDV!$D$2:$L$72,MATCH('tính băng dính sạch'!$D92,FCSTSDV!$C$2:$C$72,0),MATCH('tính băng dính sạch'!BH$3,FCSTSDV!$D$1:$L$1,0))/'tính băng dính sạch'!$E92</f>
        <v>#N/A</v>
      </c>
      <c r="BI92" s="114" t="e">
        <f t="array" ref="BI92">+INDEX(FCSTSDV!$D$2:$L$72,MATCH('tính băng dính sạch'!$D92,FCSTSDV!$C$2:$C$72,0),MATCH('tính băng dính sạch'!BI$3,FCSTSDV!$D$1:$L$1,0))/'tính băng dính sạch'!$E92</f>
        <v>#N/A</v>
      </c>
      <c r="BJ92" s="114" t="e">
        <f t="array" ref="BJ92">+INDEX(FCSTSDV!$D$2:$L$72,MATCH('tính băng dính sạch'!$D92,FCSTSDV!$C$2:$C$72,0),MATCH('tính băng dính sạch'!BJ$3,FCSTSDV!$D$1:$L$1,0))/'tính băng dính sạch'!$E92</f>
        <v>#N/A</v>
      </c>
      <c r="BK92" s="114" t="e">
        <f t="array" ref="BK92">+INDEX(FCSTSDV!$D$2:$L$72,MATCH('tính băng dính sạch'!$D92,FCSTSDV!$C$2:$C$72,0),MATCH('tính băng dính sạch'!BK$3,FCSTSDV!$D$1:$L$1,0))/'tính băng dính sạch'!$E92</f>
        <v>#N/A</v>
      </c>
      <c r="BL92" s="114" t="e">
        <f t="array" ref="BL92">+INDEX(FCSTSDV!$D$2:$L$72,MATCH('tính băng dính sạch'!$D92,FCSTSDV!$C$2:$C$72,0),MATCH('tính băng dính sạch'!BL$3,FCSTSDV!$D$1:$L$1,0))/'tính băng dính sạch'!$E92</f>
        <v>#N/A</v>
      </c>
      <c r="BM92" s="114" t="e">
        <f t="array" ref="BM92">+INDEX(FCSTSDV!$D$2:$L$72,MATCH('tính băng dính sạch'!$D92,FCSTSDV!$C$2:$C$72,0),MATCH('tính băng dính sạch'!BM$3,FCSTSDV!$D$1:$L$1,0))/'tính băng dính sạch'!$E92</f>
        <v>#N/A</v>
      </c>
      <c r="BN92" s="114" t="e">
        <f t="array" ref="BN92">+INDEX(FCSTSDV!$D$2:$L$72,MATCH('tính băng dính sạch'!$D92,FCSTSDV!$C$2:$C$72,0),MATCH('tính băng dính sạch'!BN$3,FCSTSDV!$D$1:$L$1,0))/'tính băng dính sạch'!$E92</f>
        <v>#N/A</v>
      </c>
      <c r="BO92" s="114" t="e">
        <f t="array" ref="BO92">+INDEX(FCSTSDV!$D$2:$L$72,MATCH('tính băng dính sạch'!$D92,FCSTSDV!$C$2:$C$72,0),MATCH('tính băng dính sạch'!BO$3,FCSTSDV!$D$1:$L$1,0))/'tính băng dính sạch'!$E92</f>
        <v>#N/A</v>
      </c>
      <c r="BP92" s="114" t="e">
        <f t="array" ref="BP92">+INDEX(FCSTSDV!$D$2:$L$72,MATCH('tính băng dính sạch'!$D92,FCSTSDV!$C$2:$C$72,0),MATCH('tính băng dính sạch'!BP$3,FCSTSDV!$D$1:$L$1,0))/'tính băng dính sạch'!$E92</f>
        <v>#N/A</v>
      </c>
      <c r="BQ92" s="114" t="e">
        <f t="array" ref="BQ92">+INDEX(FCSTSDV!$D$2:$L$72,MATCH('tính băng dính sạch'!$D92,FCSTSDV!$C$2:$C$72,0),MATCH('tính băng dính sạch'!BQ$3,FCSTSDV!$D$1:$L$1,0))/'tính băng dính sạch'!$E92</f>
        <v>#N/A</v>
      </c>
      <c r="BR92" s="114" t="e">
        <f t="array" ref="BR92">+INDEX(FCSTSDV!$D$2:$L$72,MATCH('tính băng dính sạch'!$D92,FCSTSDV!$C$2:$C$72,0),MATCH('tính băng dính sạch'!BR$3,FCSTSDV!$D$1:$L$1,0))/'tính băng dính sạch'!$E92</f>
        <v>#N/A</v>
      </c>
      <c r="BS92" s="114" t="e">
        <f t="array" ref="BS92">+INDEX(FCSTSDV!$D$2:$L$72,MATCH('tính băng dính sạch'!$D92,FCSTSDV!$C$2:$C$72,0),MATCH('tính băng dính sạch'!BS$3,FCSTSDV!$D$1:$L$1,0))/'tính băng dính sạch'!$E92</f>
        <v>#N/A</v>
      </c>
      <c r="BT92" s="114" t="e">
        <f t="array" ref="BT92">+INDEX(FCSTSDV!$D$2:$L$72,MATCH('tính băng dính sạch'!$D92,FCSTSDV!$C$2:$C$72,0),MATCH('tính băng dính sạch'!BT$3,FCSTSDV!$D$1:$L$1,0))/'tính băng dính sạch'!$E92</f>
        <v>#N/A</v>
      </c>
      <c r="BU92" s="114" t="e">
        <f t="array" ref="BU92">+INDEX(FCSTSDV!$D$2:$L$72,MATCH('tính băng dính sạch'!$D92,FCSTSDV!$C$2:$C$72,0),MATCH('tính băng dính sạch'!BU$3,FCSTSDV!$D$1:$L$1,0))/'tính băng dính sạch'!$E92</f>
        <v>#N/A</v>
      </c>
      <c r="BV92" s="114" t="e">
        <f t="array" ref="BV92">+INDEX(FCSTSDV!$D$2:$L$72,MATCH('tính băng dính sạch'!$D92,FCSTSDV!$C$2:$C$72,0),MATCH('tính băng dính sạch'!BV$3,FCSTSDV!$D$1:$L$1,0))/'tính băng dính sạch'!$E92</f>
        <v>#N/A</v>
      </c>
      <c r="BW92" s="114" t="e">
        <f t="array" ref="BW92">+INDEX(FCSTSDV!$D$2:$L$72,MATCH('tính băng dính sạch'!$D92,FCSTSDV!$C$2:$C$72,0),MATCH('tính băng dính sạch'!BW$3,FCSTSDV!$D$1:$L$1,0))/'tính băng dính sạch'!$E92</f>
        <v>#N/A</v>
      </c>
      <c r="BX92" s="114" t="e">
        <f t="array" ref="BX92">+INDEX(FCSTSDV!$D$2:$L$72,MATCH('tính băng dính sạch'!$D92,FCSTSDV!$C$2:$C$72,0),MATCH('tính băng dính sạch'!BX$3,FCSTSDV!$D$1:$L$1,0))/'tính băng dính sạch'!$E92</f>
        <v>#N/A</v>
      </c>
      <c r="BY92" s="114" t="e">
        <f t="array" ref="BY92">+INDEX(FCSTSDV!$D$2:$L$72,MATCH('tính băng dính sạch'!$D92,FCSTSDV!$C$2:$C$72,0),MATCH('tính băng dính sạch'!BY$3,FCSTSDV!$D$1:$L$1,0))/'tính băng dính sạch'!$E92</f>
        <v>#N/A</v>
      </c>
      <c r="BZ92" s="114" t="e">
        <f t="array" ref="BZ92">+INDEX(FCSTSDV!$D$2:$L$72,MATCH('tính băng dính sạch'!$D92,FCSTSDV!$C$2:$C$72,0),MATCH('tính băng dính sạch'!BZ$3,FCSTSDV!$D$1:$L$1,0))/'tính băng dính sạch'!$E92</f>
        <v>#N/A</v>
      </c>
      <c r="CA92" s="114" t="e">
        <f t="array" ref="CA92">+INDEX(FCSTSDV!$D$2:$L$72,MATCH('tính băng dính sạch'!$D92,FCSTSDV!$C$2:$C$72,0),MATCH('tính băng dính sạch'!CA$3,FCSTSDV!$D$1:$L$1,0))/'tính băng dính sạch'!$E92</f>
        <v>#N/A</v>
      </c>
      <c r="CB92" s="114" t="e">
        <f t="array" ref="CB92">+INDEX(FCSTSDV!$D$2:$L$72,MATCH('tính băng dính sạch'!$D92,FCSTSDV!$C$2:$C$72,0),MATCH('tính băng dính sạch'!CB$3,FCSTSDV!$D$1:$L$1,0))/'tính băng dính sạch'!$E92</f>
        <v>#N/A</v>
      </c>
      <c r="CC92" s="114" t="e">
        <f t="array" ref="CC92">+INDEX(FCSTSDV!$D$2:$L$72,MATCH('tính băng dính sạch'!$D92,FCSTSDV!$C$2:$C$72,0),MATCH('tính băng dính sạch'!CC$3,FCSTSDV!$D$1:$L$1,0))/'tính băng dính sạch'!$E92</f>
        <v>#N/A</v>
      </c>
      <c r="CD92" s="114" t="e">
        <f t="array" ref="CD92">+INDEX(FCSTSDV!$D$2:$L$72,MATCH('tính băng dính sạch'!$D92,FCSTSDV!$C$2:$C$72,0),MATCH('tính băng dính sạch'!CD$3,FCSTSDV!$D$1:$L$1,0))/'tính băng dính sạch'!$E92</f>
        <v>#N/A</v>
      </c>
      <c r="CE92" s="114" t="e">
        <f t="array" ref="CE92">+INDEX(FCSTSDV!$D$2:$L$72,MATCH('tính băng dính sạch'!$D92,FCSTSDV!$C$2:$C$72,0),MATCH('tính băng dính sạch'!CE$3,FCSTSDV!$D$1:$L$1,0))/'tính băng dính sạch'!$E92</f>
        <v>#N/A</v>
      </c>
      <c r="CF92" s="114" t="e">
        <f t="array" ref="CF92">+INDEX(FCSTSDV!$D$2:$L$72,MATCH('tính băng dính sạch'!$D92,FCSTSDV!$C$2:$C$72,0),MATCH('tính băng dính sạch'!CF$3,FCSTSDV!$D$1:$L$1,0))/'tính băng dính sạch'!$E92</f>
        <v>#N/A</v>
      </c>
      <c r="CG92" s="114" t="e">
        <f t="array" ref="CG92">+INDEX(FCSTSDV!$D$2:$L$72,MATCH('tính băng dính sạch'!$D92,FCSTSDV!$C$2:$C$72,0),MATCH('tính băng dính sạch'!CG$3,FCSTSDV!$D$1:$L$1,0))/'tính băng dính sạch'!$E92</f>
        <v>#N/A</v>
      </c>
      <c r="CH92" s="114" t="e">
        <f t="array" ref="CH92">+INDEX(FCSTSDV!$D$2:$L$72,MATCH('tính băng dính sạch'!$D92,FCSTSDV!$C$2:$C$72,0),MATCH('tính băng dính sạch'!CH$3,FCSTSDV!$D$1:$L$1,0))/'tính băng dính sạch'!$E92</f>
        <v>#N/A</v>
      </c>
      <c r="CI92" s="114" t="e">
        <f t="array" ref="CI92">+INDEX(FCSTSDV!$D$2:$L$72,MATCH('tính băng dính sạch'!$D92,FCSTSDV!$C$2:$C$72,0),MATCH('tính băng dính sạch'!CI$3,FCSTSDV!$D$1:$L$1,0))/'tính băng dính sạch'!$E92</f>
        <v>#N/A</v>
      </c>
      <c r="CJ92" s="92" t="e">
        <f t="array" ref="CJ92">+INDEX(FCSTSDV!$D$2:$L$72,MATCH('tính băng dính sạch'!$D92,FCSTSDV!$C$2:$C$72,0),MATCH('tính băng dính sạch'!CJ$3,FCSTSDV!$D$1:$L$1,0))/'tính băng dính sạch'!$E92</f>
        <v>#N/A</v>
      </c>
      <c r="CK92" s="92" t="e">
        <f t="array" ref="CK92">+INDEX(FCSTSDV!$D$2:$L$72,MATCH('tính băng dính sạch'!$D92,FCSTSDV!$C$2:$C$72,0),MATCH('tính băng dính sạch'!CK$3,FCSTSDV!$D$1:$L$1,0))/'tính băng dính sạch'!$E92</f>
        <v>#N/A</v>
      </c>
      <c r="CL92" s="92" t="e">
        <f t="array" ref="CL92">+INDEX(FCSTSDV!$D$2:$L$72,MATCH('tính băng dính sạch'!$D92,FCSTSDV!$C$2:$C$72,0),MATCH('tính băng dính sạch'!CL$3,FCSTSDV!$D$1:$L$1,0))/'tính băng dính sạch'!$E92</f>
        <v>#N/A</v>
      </c>
      <c r="CM92" s="92" t="e">
        <f t="array" ref="CM92">+INDEX(FCSTSDV!$D$2:$L$72,MATCH('tính băng dính sạch'!$D92,FCSTSDV!$C$2:$C$72,0),MATCH('tính băng dính sạch'!CM$3,FCSTSDV!$D$1:$L$1,0))/'tính băng dính sạch'!$E92</f>
        <v>#N/A</v>
      </c>
      <c r="CN92" s="92" t="e">
        <f t="array" ref="CN92">+INDEX(FCSTSDV!$D$2:$L$72,MATCH('tính băng dính sạch'!$D92,FCSTSDV!$C$2:$C$72,0),MATCH('tính băng dính sạch'!CN$3,FCSTSDV!$D$1:$L$1,0))/'tính băng dính sạch'!$E92</f>
        <v>#N/A</v>
      </c>
      <c r="CO92" s="92" t="e">
        <f t="array" ref="CO92">+INDEX(FCSTSDV!$D$2:$L$72,MATCH('tính băng dính sạch'!$D92,FCSTSDV!$C$2:$C$72,0),MATCH('tính băng dính sạch'!CO$3,FCSTSDV!$D$1:$L$1,0))/'tính băng dính sạch'!$E92</f>
        <v>#N/A</v>
      </c>
      <c r="CP92" s="92" t="e">
        <f t="array" ref="CP92">+INDEX(FCSTSDV!$D$2:$L$72,MATCH('tính băng dính sạch'!$D92,FCSTSDV!$C$2:$C$72,0),MATCH('tính băng dính sạch'!CP$3,FCSTSDV!$D$1:$L$1,0))/'tính băng dính sạch'!$E92</f>
        <v>#N/A</v>
      </c>
      <c r="CQ92" s="92">
        <f>+ROUND(IFERROR(INDEX(FCSTSDV!$D$2:$L$72,MATCH('tính băng dính sạch'!$D92,FCSTSDV!$C$2:$C$72,0),MATCH('tính băng dính sạch'!CQ$3,FCSTSDV!$D$1:$L$1,0)),0)/'tính băng dính sạch'!$E92,1)</f>
        <v>0</v>
      </c>
    </row>
    <row r="93" spans="1:95" ht="20.100000000000001" hidden="1" customHeight="1">
      <c r="A93" s="807"/>
      <c r="B93" s="792"/>
      <c r="C93" s="60"/>
      <c r="D93" s="52" t="s">
        <v>175</v>
      </c>
      <c r="E93" s="53" t="s">
        <v>43</v>
      </c>
      <c r="F93" s="800"/>
      <c r="G93" s="800"/>
      <c r="H93" s="827"/>
      <c r="I93" s="87">
        <f>+I91</f>
        <v>0</v>
      </c>
      <c r="J93" s="144"/>
      <c r="K93" s="145"/>
      <c r="L93" s="145"/>
      <c r="M93" s="145">
        <f>+F91-SUM(M91:M92)</f>
        <v>0</v>
      </c>
      <c r="N93" s="146">
        <f>+F91-SUM(N91:N92)</f>
        <v>0</v>
      </c>
      <c r="O93" s="145">
        <f>+H91-SUM(O91:O92)</f>
        <v>300</v>
      </c>
      <c r="P93" s="146">
        <f>+H91-SUM(P91:P92)</f>
        <v>300</v>
      </c>
      <c r="Q93" s="145">
        <f>+P93-SUM(Q91:Q92)</f>
        <v>300</v>
      </c>
      <c r="R93" s="146">
        <f>+H91-SUM(R91:R92)</f>
        <v>300</v>
      </c>
      <c r="S93" s="145">
        <f>+R93-SUM(S91:S92)</f>
        <v>300</v>
      </c>
      <c r="T93" s="145">
        <f>+H91-SUM(T91:T92)</f>
        <v>300</v>
      </c>
      <c r="U93" s="145">
        <f>+T93-SUM(U91:U92)</f>
        <v>300</v>
      </c>
      <c r="V93" s="145">
        <f>+U93-SUM(V91:V92)</f>
        <v>300</v>
      </c>
      <c r="W93" s="105">
        <f>+H91+SUM(I91:I92)-SUM(W91:W92)</f>
        <v>300</v>
      </c>
      <c r="X93" s="105">
        <f>+W93-SUM(X91:X92)</f>
        <v>300</v>
      </c>
      <c r="Y93" s="105">
        <f>+X93-SUM(Y91:Y92)</f>
        <v>300</v>
      </c>
      <c r="Z93" s="105">
        <f>+Y93-SUM(Z91:Z92)</f>
        <v>300</v>
      </c>
      <c r="AA93" s="105">
        <f>+H91+SUM(I91:I92)-SUM(AA91:AA92)</f>
        <v>300</v>
      </c>
      <c r="AB93" s="105">
        <f>+AA93-SUM(AB91:AB92)</f>
        <v>300</v>
      </c>
      <c r="AC93" s="105">
        <f>+H91+SUM(I91:I92)-SUM(AC91:AC92)</f>
        <v>300</v>
      </c>
      <c r="AD93" s="105">
        <f>+AC93-SUM(AD91:AD92)</f>
        <v>300</v>
      </c>
      <c r="AE93" s="105">
        <f>H91+I92-SUM(AE91:AE92)</f>
        <v>300</v>
      </c>
      <c r="AF93" s="105">
        <f>+H91+SUM(I91:I92)-SUM(AF91:AF92)</f>
        <v>300</v>
      </c>
      <c r="AG93" s="105">
        <f t="shared" ref="AG93:AN93" si="46">+AF93-SUM(AG91:AG92)</f>
        <v>300</v>
      </c>
      <c r="AH93" s="90">
        <f t="shared" si="46"/>
        <v>300</v>
      </c>
      <c r="AI93" s="90">
        <f t="shared" si="46"/>
        <v>300</v>
      </c>
      <c r="AJ93" s="90">
        <f t="shared" si="46"/>
        <v>300</v>
      </c>
      <c r="AK93" s="90">
        <f t="shared" si="46"/>
        <v>300</v>
      </c>
      <c r="AL93" s="90">
        <f t="shared" si="46"/>
        <v>300</v>
      </c>
      <c r="AM93" s="90">
        <f t="shared" si="46"/>
        <v>300</v>
      </c>
      <c r="AN93" s="90">
        <f t="shared" si="46"/>
        <v>300</v>
      </c>
      <c r="AO93" s="90">
        <f>+H91+I93-SUM(AO91:AO92)</f>
        <v>300</v>
      </c>
      <c r="AP93" s="105" t="e">
        <f>+H91+I93-SUM(AP91:AP92)</f>
        <v>#N/A</v>
      </c>
      <c r="AQ93" s="90" t="e">
        <f>+AI93-SUM(AQ91:AQ92)</f>
        <v>#N/A</v>
      </c>
      <c r="AR93" s="90" t="e">
        <f>H91+I91-SUM(AR91:AR92)</f>
        <v>#N/A</v>
      </c>
      <c r="AS93" s="90" t="e">
        <f>H91+I91-SUM(AS91:AS92)</f>
        <v>#N/A</v>
      </c>
      <c r="AT93" s="90" t="e">
        <f>H91+I93-SUM(AT91:AT92)</f>
        <v>#N/A</v>
      </c>
      <c r="AU93" s="90" t="e">
        <f>H91+I93-SUM(AU91:AU92)</f>
        <v>#N/A</v>
      </c>
      <c r="AV93" s="90" t="e">
        <f>H91+I93-SUM(AV91:AV92)</f>
        <v>#N/A</v>
      </c>
      <c r="AW93" s="90" t="e">
        <f>AV93-SUM(AW91:AW92)</f>
        <v>#N/A</v>
      </c>
      <c r="AX93" s="90" t="e">
        <f t="shared" ref="AX93:BH93" si="47">$H91+$I93-SUM(AX91:AX92)</f>
        <v>#N/A</v>
      </c>
      <c r="AY93" s="90" t="e">
        <f t="shared" si="47"/>
        <v>#N/A</v>
      </c>
      <c r="AZ93" s="90" t="e">
        <f t="shared" si="47"/>
        <v>#N/A</v>
      </c>
      <c r="BA93" s="90" t="e">
        <f t="shared" si="47"/>
        <v>#N/A</v>
      </c>
      <c r="BB93" s="90" t="e">
        <f t="shared" si="47"/>
        <v>#N/A</v>
      </c>
      <c r="BC93" s="90" t="e">
        <f t="shared" si="47"/>
        <v>#N/A</v>
      </c>
      <c r="BD93" s="90" t="e">
        <f t="shared" si="47"/>
        <v>#N/A</v>
      </c>
      <c r="BE93" s="90" t="e">
        <f t="shared" si="47"/>
        <v>#N/A</v>
      </c>
      <c r="BF93" s="90" t="e">
        <f t="shared" si="47"/>
        <v>#N/A</v>
      </c>
      <c r="BG93" s="90" t="e">
        <f t="shared" si="47"/>
        <v>#N/A</v>
      </c>
      <c r="BH93" s="90" t="e">
        <f t="shared" si="47"/>
        <v>#N/A</v>
      </c>
      <c r="BI93" s="90" t="e">
        <f t="shared" ref="BI93:CI93" si="48">$H91+$I93-SUM(BI91:BI92)</f>
        <v>#N/A</v>
      </c>
      <c r="BJ93" s="90" t="e">
        <f t="shared" si="48"/>
        <v>#N/A</v>
      </c>
      <c r="BK93" s="90" t="e">
        <f t="shared" si="48"/>
        <v>#N/A</v>
      </c>
      <c r="BL93" s="90" t="e">
        <f t="shared" si="48"/>
        <v>#N/A</v>
      </c>
      <c r="BM93" s="90" t="e">
        <f t="shared" si="48"/>
        <v>#N/A</v>
      </c>
      <c r="BN93" s="90" t="e">
        <f t="shared" si="48"/>
        <v>#N/A</v>
      </c>
      <c r="BO93" s="90" t="e">
        <f t="shared" si="48"/>
        <v>#N/A</v>
      </c>
      <c r="BP93" s="90" t="e">
        <f t="shared" si="48"/>
        <v>#N/A</v>
      </c>
      <c r="BQ93" s="90" t="e">
        <f t="shared" si="48"/>
        <v>#N/A</v>
      </c>
      <c r="BR93" s="90" t="e">
        <f t="shared" si="48"/>
        <v>#N/A</v>
      </c>
      <c r="BS93" s="90" t="e">
        <f t="shared" si="48"/>
        <v>#N/A</v>
      </c>
      <c r="BT93" s="90" t="e">
        <f t="shared" si="48"/>
        <v>#N/A</v>
      </c>
      <c r="BU93" s="90" t="e">
        <f t="shared" si="48"/>
        <v>#N/A</v>
      </c>
      <c r="BV93" s="90" t="e">
        <f t="shared" si="48"/>
        <v>#N/A</v>
      </c>
      <c r="BW93" s="90" t="e">
        <f t="shared" si="48"/>
        <v>#N/A</v>
      </c>
      <c r="BX93" s="90" t="e">
        <f t="shared" si="48"/>
        <v>#N/A</v>
      </c>
      <c r="BY93" s="90" t="e">
        <f t="shared" si="48"/>
        <v>#N/A</v>
      </c>
      <c r="BZ93" s="90" t="e">
        <f t="shared" si="48"/>
        <v>#N/A</v>
      </c>
      <c r="CA93" s="90" t="e">
        <f t="shared" si="48"/>
        <v>#N/A</v>
      </c>
      <c r="CB93" s="90" t="e">
        <f t="shared" si="48"/>
        <v>#N/A</v>
      </c>
      <c r="CC93" s="90" t="e">
        <f t="shared" si="48"/>
        <v>#N/A</v>
      </c>
      <c r="CD93" s="90" t="e">
        <f t="shared" si="48"/>
        <v>#N/A</v>
      </c>
      <c r="CE93" s="90" t="e">
        <f t="shared" si="48"/>
        <v>#N/A</v>
      </c>
      <c r="CF93" s="90" t="e">
        <f t="shared" si="48"/>
        <v>#N/A</v>
      </c>
      <c r="CG93" s="90" t="e">
        <f t="shared" si="48"/>
        <v>#N/A</v>
      </c>
      <c r="CH93" s="90" t="e">
        <f t="shared" si="48"/>
        <v>#N/A</v>
      </c>
      <c r="CI93" s="90" t="e">
        <f t="shared" si="48"/>
        <v>#N/A</v>
      </c>
      <c r="CJ93" s="90" t="e">
        <f>CI93-SUM(CJ91:CJ92)</f>
        <v>#N/A</v>
      </c>
      <c r="CK93" s="90" t="e">
        <f t="shared" ref="CK93:CQ93" si="49">CJ93-SUM(CK91:CK92)</f>
        <v>#N/A</v>
      </c>
      <c r="CL93" s="90" t="e">
        <f t="shared" si="49"/>
        <v>#N/A</v>
      </c>
      <c r="CM93" s="90" t="e">
        <f t="shared" si="49"/>
        <v>#N/A</v>
      </c>
      <c r="CN93" s="90" t="e">
        <f t="shared" si="49"/>
        <v>#N/A</v>
      </c>
      <c r="CO93" s="90" t="e">
        <f t="shared" si="49"/>
        <v>#N/A</v>
      </c>
      <c r="CP93" s="90" t="e">
        <f t="shared" si="49"/>
        <v>#N/A</v>
      </c>
      <c r="CQ93" s="90" t="e">
        <f t="shared" si="49"/>
        <v>#N/A</v>
      </c>
    </row>
    <row r="94" spans="1:95" ht="20.100000000000001" hidden="1" customHeight="1">
      <c r="A94" s="813" t="s">
        <v>172</v>
      </c>
      <c r="B94" s="795" t="s">
        <v>184</v>
      </c>
      <c r="C94" s="50"/>
      <c r="D94" s="123" t="s">
        <v>77</v>
      </c>
      <c r="E94" s="47">
        <v>2500</v>
      </c>
      <c r="F94" s="799"/>
      <c r="G94" s="799"/>
      <c r="H94" s="826">
        <f>+VLOOKUP(B94,'[10]TÚI BÓNG'!$B$4:$E$153,4,0)</f>
        <v>463</v>
      </c>
      <c r="I94" s="91">
        <f>+ROUND(IFERROR(VLOOKUP(D94,FCSTSDV!$C$2:$C$72,26,0),0)/'tính băng dính sạch'!E94+0,0)</f>
        <v>0</v>
      </c>
      <c r="J94" s="82">
        <f>+IFERROR(VLOOKUP(D94,FCSTSDV!$C$2:$L$72,84,0),0)</f>
        <v>0</v>
      </c>
      <c r="K94" s="86">
        <f t="array" ref="K94">+IFERROR(INDEX(FCSTSDV!$D$2:$L$72,MATCH('tính băng dính sạch'!$D94,FCSTSDV!$C$2:$C$72,0),MATCH('tính băng dính sạch'!K$3,FCSTSDV!$D$1:$L$1,0)),0)/'tính băng dính sạch'!$E94</f>
        <v>0</v>
      </c>
      <c r="L94" s="86">
        <f t="array" ref="L94">+IFERROR(INDEX(FCSTSDV!$D$2:$L$72,MATCH('tính băng dính sạch'!$D94,FCSTSDV!$C$2:$C$72,0),MATCH('tính băng dính sạch'!L$3,FCSTSDV!$D$1:$L$1,0)),0)/'tính băng dính sạch'!$E94</f>
        <v>0</v>
      </c>
      <c r="M94" s="86">
        <f>+IFERROR(INDEX(FCSTSDV!$D$2:$L$72,MATCH('tính băng dính sạch'!$D94,FCSTSDV!$C$2:$C$72,0),MATCH('tính băng dính sạch'!M$3,FCSTSDV!$D$1:$L$1,0)),0)/'tính băng dính sạch'!$E94</f>
        <v>0</v>
      </c>
      <c r="N94" s="86">
        <f t="array" ref="N94">+IFERROR(INDEX(FCSTSDV!$D$2:$L$72,MATCH('tính băng dính sạch'!$D94,FCSTSDV!$C$2:$C$72,0),MATCH('tính băng dính sạch'!N$3,FCSTSDV!$D$1:$L$1,0)),0)/'tính băng dính sạch'!$E94</f>
        <v>0</v>
      </c>
      <c r="O94" s="86">
        <f>+IFERROR(INDEX(FCSTSDV!$D$2:$L$72,MATCH('tính băng dính sạch'!$D94,FCSTSDV!$C$2:$C$72,0),MATCH('tính băng dính sạch'!O$3,FCSTSDV!$D$1:$L$1,0)),0)/'tính băng dính sạch'!$E94</f>
        <v>0</v>
      </c>
      <c r="P94" s="86">
        <f t="array" ref="P94">+IFERROR(INDEX(FCSTSDV!$D$2:$L$72,MATCH('tính băng dính sạch'!$D94,FCSTSDV!$C$2:$C$72,0),MATCH('tính băng dính sạch'!P$3,FCSTSDV!$D$1:$L$1,0)),0)/'tính băng dính sạch'!$E94</f>
        <v>0</v>
      </c>
      <c r="Q94" s="86">
        <f t="array" ref="Q94">+IFERROR(INDEX(FCSTSDV!$D$2:$L$72,MATCH('tính băng dính sạch'!$D94,FCSTSDV!$C$2:$C$72,0),MATCH('tính băng dính sạch'!Q$3,FCSTSDV!$D$1:$L$1,0)),0)/'tính băng dính sạch'!$E94</f>
        <v>0</v>
      </c>
      <c r="R94" s="86">
        <f t="array" ref="R94">+IFERROR(INDEX(FCSTSDV!$D$2:$L$72,MATCH('tính băng dính sạch'!$D94,FCSTSDV!$C$2:$C$72,0),MATCH('tính băng dính sạch'!R$3,FCSTSDV!$D$1:$L$1,0)),0)/'tính băng dính sạch'!$E94</f>
        <v>0</v>
      </c>
      <c r="S94" s="86">
        <f t="array" ref="S94">+IFERROR(INDEX(FCSTSDV!$D$2:$L$72,MATCH('tính băng dính sạch'!$D94,FCSTSDV!$C$2:$C$72,0),MATCH('tính băng dính sạch'!S$3,FCSTSDV!$D$1:$L$1,0)),0)/'tính băng dính sạch'!$E94</f>
        <v>0</v>
      </c>
      <c r="T94" s="86">
        <f t="array" ref="T94">+IFERROR(INDEX(FCSTSDV!$D$2:$L$72,MATCH('tính băng dính sạch'!$D94,FCSTSDV!$C$2:$C$72,0),MATCH('tính băng dính sạch'!T$3,FCSTSDV!$D$1:$L$1,0)),0)/'tính băng dính sạch'!$E94</f>
        <v>0</v>
      </c>
      <c r="U94" s="86">
        <f t="array" ref="U94">+IFERROR(INDEX(FCSTSDV!$D$2:$L$72,MATCH('tính băng dính sạch'!$D94,FCSTSDV!$C$2:$C$72,0),MATCH('tính băng dính sạch'!U$3,FCSTSDV!$D$1:$L$1,0)),0)/'tính băng dính sạch'!$E94</f>
        <v>0</v>
      </c>
      <c r="V94" s="103">
        <f t="array" ref="V94">+IFERROR(INDEX(FCSTSDV!$D$2:$L$72,MATCH('tính băng dính sạch'!$D94,FCSTSDV!$C$2:$C$72,0),MATCH('tính băng dính sạch'!V$3,FCSTSDV!$D$1:$L$1,0)),0)/'tính băng dính sạch'!$E94</f>
        <v>0</v>
      </c>
      <c r="W94" s="106">
        <f t="array" ref="W94">+IFERROR(INDEX(FCSTSDV!$D$2:$L$72,MATCH('tính băng dính sạch'!$D94,FCSTSDV!$C$2:$C$72,0),MATCH('tính băng dính sạch'!W$3,FCSTSDV!$D$1:$L$1,0)),0)/'tính băng dính sạch'!$E94</f>
        <v>0</v>
      </c>
      <c r="X94" s="107">
        <f t="array" ref="X94">+IFERROR(INDEX(FCSTSDV!$D$2:$L$72,MATCH('tính băng dính sạch'!$D94,FCSTSDV!$C$2:$C$72,0),MATCH('tính băng dính sạch'!X$3,FCSTSDV!$D$1:$L$1,0)),0)/'tính băng dính sạch'!$E94</f>
        <v>0</v>
      </c>
      <c r="Y94" s="107">
        <f t="array" ref="Y94">+IFERROR(INDEX(FCSTSDV!$D$2:$L$72,MATCH('tính băng dính sạch'!$D94,FCSTSDV!$C$2:$C$72,0),MATCH('tính băng dính sạch'!Y$3,FCSTSDV!$D$1:$L$1,0)),0)/'tính băng dính sạch'!$E94</f>
        <v>0</v>
      </c>
      <c r="Z94" s="107">
        <f t="array" ref="Z94">+IFERROR(INDEX(FCSTSDV!$D$2:$L$72,MATCH('tính băng dính sạch'!$D94,FCSTSDV!$C$2:$C$72,0),MATCH('tính băng dính sạch'!Z$3,FCSTSDV!$D$1:$L$1,0)),0)/'tính băng dính sạch'!$E94</f>
        <v>0</v>
      </c>
      <c r="AA94" s="107">
        <f t="array" ref="AA94">+IFERROR(INDEX(FCSTSDV!$D$2:$L$72,MATCH('tính băng dính sạch'!$D94,FCSTSDV!$C$2:$C$72,0),MATCH('tính băng dính sạch'!AA$3,FCSTSDV!$D$1:$L$1,0)),0)/'tính băng dính sạch'!$E94</f>
        <v>0</v>
      </c>
      <c r="AB94" s="107">
        <f t="array" ref="AB94">+IFERROR(INDEX(FCSTSDV!$D$2:$L$72,MATCH('tính băng dính sạch'!$D94,FCSTSDV!$C$2:$C$72,0),MATCH('tính băng dính sạch'!AB$3,FCSTSDV!$D$1:$L$1,0)),0)/'tính băng dính sạch'!$E94</f>
        <v>0</v>
      </c>
      <c r="AC94" s="107">
        <f t="array" ref="AC94">+IFERROR(INDEX(FCSTSDV!$D$2:$L$72,MATCH('tính băng dính sạch'!$D94,FCSTSDV!$C$2:$C$72,0),MATCH('tính băng dính sạch'!AC$3,FCSTSDV!$D$1:$L$1,0)),0)/'tính băng dính sạch'!$E94</f>
        <v>0</v>
      </c>
      <c r="AD94" s="107">
        <f t="array" ref="AD94">+IFERROR(INDEX(FCSTSDV!$D$2:$L$72,MATCH('tính băng dính sạch'!$D94,FCSTSDV!$C$2:$C$72,0),MATCH('tính băng dính sạch'!AD$3,FCSTSDV!$D$1:$L$1,0)),0)/'tính băng dính sạch'!$E94</f>
        <v>0</v>
      </c>
      <c r="AE94" s="107">
        <f t="array" ref="AE94">+IFERROR(INDEX(FCSTSDV!$D$2:$L$72,MATCH('tính băng dính sạch'!$D94,FCSTSDV!$C$2:$C$72,0),MATCH('tính băng dính sạch'!AE$3,FCSTSDV!$D$1:$L$1,0)),0)/'tính băng dính sạch'!$E94</f>
        <v>0</v>
      </c>
      <c r="AF94" s="158">
        <f>+IFERROR(INDEX(FCSTSDV!$D$2:$L$72,MATCH('tính băng dính sạch'!$D94,FCSTSDV!$C$2:$C$72,0),MATCH('tính băng dính sạch'!AF$3,FCSTSDV!$D$1:$L$1,0))/'tính băng dính sạch'!$E94,0)</f>
        <v>0</v>
      </c>
      <c r="AG94" s="106">
        <f>+ROUND(IFERROR(INDEX(FCSTSDV!$D$2:$L$72,MATCH('tính băng dính sạch'!$D94,FCSTSDV!$C$2:$C$72,0),MATCH('tính băng dính sạch'!AG$3,FCSTSDV!$D$1:$L$1,0)),0)/'tính băng dính sạch'!$E94,1)</f>
        <v>0</v>
      </c>
      <c r="AH94" s="106">
        <f>+ROUND(IFERROR(INDEX(FCSTSDV!$D$2:$L$72,MATCH('tính băng dính sạch'!$D94,FCSTSDV!$C$2:$C$72,0),MATCH('tính băng dính sạch'!AH$3,FCSTSDV!$D$1:$L$1,0)),0)/'tính băng dính sạch'!$E94,1)</f>
        <v>0</v>
      </c>
      <c r="AI94" s="106">
        <f>+ROUND(IFERROR(INDEX(FCSTSDV!$D$2:$L$72,MATCH('tính băng dính sạch'!$D94,FCSTSDV!$C$2:$C$72,0),MATCH('tính băng dính sạch'!AI$3,FCSTSDV!$D$1:$L$1,0)),0)/'tính băng dính sạch'!$E94,1)</f>
        <v>0</v>
      </c>
      <c r="AJ94" s="106">
        <f>+ROUND(IFERROR(INDEX(FCSTSDV!$D$2:$L$72,MATCH('tính băng dính sạch'!$D94,FCSTSDV!$C$2:$C$72,0),MATCH('tính băng dính sạch'!AJ$3,FCSTSDV!$D$1:$L$1,0)),0)/'tính băng dính sạch'!$E94,1)</f>
        <v>0</v>
      </c>
      <c r="AK94" s="106">
        <f>+ROUND(IFERROR(INDEX(FCSTSDV!$D$2:$L$72,MATCH('tính băng dính sạch'!$D94,FCSTSDV!$C$2:$C$72,0),MATCH('tính băng dính sạch'!AK$3,FCSTSDV!$D$1:$L$1,0)),0)/'tính băng dính sạch'!$E94,1)</f>
        <v>0</v>
      </c>
      <c r="AL94" s="106">
        <f>+ROUND(IFERROR(INDEX(FCSTSDV!$D$2:$L$72,MATCH('tính băng dính sạch'!$D94,FCSTSDV!$C$2:$C$72,0),MATCH('tính băng dính sạch'!AL$3,FCSTSDV!$D$1:$L$1,0)),0)/'tính băng dính sạch'!$E94,1)</f>
        <v>0</v>
      </c>
      <c r="AM94" s="106">
        <f>+ROUND(IFERROR(INDEX(FCSTSDV!$D$2:$L$72,MATCH('tính băng dính sạch'!$D94,FCSTSDV!$C$2:$C$72,0),MATCH('tính băng dính sạch'!AM$3,FCSTSDV!$D$1:$L$1,0)),0)/'tính băng dính sạch'!$E94,1)</f>
        <v>0</v>
      </c>
      <c r="AN94" s="106">
        <f>+ROUND(IFERROR(INDEX(FCSTSDV!$D$2:$L$72,MATCH('tính băng dính sạch'!$D94,FCSTSDV!$C$2:$C$72,0),MATCH('tính băng dính sạch'!AN$3,FCSTSDV!$D$1:$L$1,0)),0)/'tính băng dính sạch'!$E94,1)</f>
        <v>0</v>
      </c>
      <c r="AO94" s="106">
        <f>+ROUND(IFERROR(INDEX(FCSTSDV!$D$2:$L$72,MATCH('tính băng dính sạch'!$D94,FCSTSDV!$C$2:$C$72,0),MATCH('tính băng dính sạch'!AO$3,FCSTSDV!$D$1:$L$1,0)),0)/'tính băng dính sạch'!$E94,1)</f>
        <v>0</v>
      </c>
      <c r="AP94" s="106">
        <f>+ROUND(IFERROR(INDEX(FCSTSDV!$D$2:$L$72,MATCH('tính băng dính sạch'!$D94,FCSTSDV!$C$2:$C$72,0),MATCH('tính băng dính sạch'!AP$3,FCSTSDV!$D$1:$L$1,0)),0)/'tính băng dính sạch'!$E94,1)</f>
        <v>0</v>
      </c>
      <c r="AQ94" s="106">
        <f>+ROUND(IFERROR(INDEX(FCSTSDV!$D$2:$L$72,MATCH('tính băng dính sạch'!$D94,FCSTSDV!$C$2:$C$72,0),MATCH('tính băng dính sạch'!AQ$3,FCSTSDV!$D$1:$L$1,0)),0)/'tính băng dính sạch'!$E94,1)</f>
        <v>0</v>
      </c>
      <c r="AR94" s="106">
        <f>+ROUND(IFERROR(INDEX(FCSTSDV!$D$2:$L$72,MATCH('tính băng dính sạch'!$D94,FCSTSDV!$C$2:$C$72,0),MATCH('tính băng dính sạch'!AR$3,FCSTSDV!$D$1:$L$1,0)),0)/'tính băng dính sạch'!$E94,1)</f>
        <v>0</v>
      </c>
      <c r="AS94" s="106">
        <f>+ROUND(IFERROR(INDEX(FCSTSDV!$D$2:$L$72,MATCH('tính băng dính sạch'!$D94,FCSTSDV!$C$2:$C$72,0),MATCH('tính băng dính sạch'!AS$3,FCSTSDV!$D$1:$L$1,0)),0)/'tính băng dính sạch'!$E94,1)</f>
        <v>0</v>
      </c>
      <c r="AT94" s="106">
        <f>+ROUND(IFERROR(INDEX(FCSTSDV!$D$2:$L$72,MATCH('tính băng dính sạch'!$D94,FCSTSDV!$C$2:$C$72,0),MATCH('tính băng dính sạch'!AT$3,FCSTSDV!$D$1:$L$1,0)),0)/'tính băng dính sạch'!$E94,1)</f>
        <v>0</v>
      </c>
      <c r="AU94" s="106">
        <f>+ROUND(IFERROR(INDEX(FCSTSDV!$D$2:$L$72,MATCH('tính băng dính sạch'!$D94,FCSTSDV!$C$2:$C$72,0),MATCH('tính băng dính sạch'!AU$3,FCSTSDV!$D$1:$L$1,0)),0)/'tính băng dính sạch'!$E94,1)</f>
        <v>0</v>
      </c>
      <c r="AV94" s="106">
        <f>+ROUND(IFERROR(INDEX(FCSTSDV!$D$2:$L$72,MATCH('tính băng dính sạch'!$D94,FCSTSDV!$C$2:$C$72,0),MATCH('tính băng dính sạch'!AV$3,FCSTSDV!$D$1:$L$1,0)),0)/'tính băng dính sạch'!$E94,1)</f>
        <v>0</v>
      </c>
      <c r="AW94" s="106">
        <f>+ROUND(IFERROR(INDEX(FCSTSDV!$D$2:$L$72,MATCH('tính băng dính sạch'!$D94,FCSTSDV!$C$2:$C$72,0),MATCH('tính băng dính sạch'!AW$3,FCSTSDV!$D$1:$L$1,0)),0)/'tính băng dính sạch'!$E94,1)</f>
        <v>0</v>
      </c>
      <c r="AX94" s="106">
        <f>+ROUND(IFERROR(INDEX(FCSTSDV!$D$2:$L$72,MATCH('tính băng dính sạch'!$D94,FCSTSDV!$C$2:$C$72,0),MATCH('tính băng dính sạch'!AX$3,FCSTSDV!$D$1:$L$1,0)),0)/'tính băng dính sạch'!$E94,1)</f>
        <v>0</v>
      </c>
      <c r="AY94" s="106">
        <f>+ROUND(IFERROR(INDEX(FCSTSDV!$D$2:$L$72,MATCH('tính băng dính sạch'!$D94,FCSTSDV!$C$2:$C$72,0),MATCH('tính băng dính sạch'!AY$3,FCSTSDV!$D$1:$L$1,0)),0)/'tính băng dính sạch'!$E94,1)</f>
        <v>0</v>
      </c>
      <c r="AZ94" s="106">
        <f>+ROUND(IFERROR(INDEX(FCSTSDV!$D$2:$L$72,MATCH('tính băng dính sạch'!$D94,FCSTSDV!$C$2:$C$72,0),MATCH('tính băng dính sạch'!AZ$3,FCSTSDV!$D$1:$L$1,0)),0)/'tính băng dính sạch'!$E94,1)</f>
        <v>0</v>
      </c>
      <c r="BA94" s="106">
        <f>+ROUND(IFERROR(INDEX(FCSTSDV!$D$2:$L$72,MATCH('tính băng dính sạch'!$D94,FCSTSDV!$C$2:$C$72,0),MATCH('tính băng dính sạch'!BA$3,FCSTSDV!$D$1:$L$1,0)),0)/'tính băng dính sạch'!$E94,1)</f>
        <v>0</v>
      </c>
      <c r="BB94" s="106">
        <f>+ROUND(IFERROR(INDEX(FCSTSDV!$D$2:$L$72,MATCH('tính băng dính sạch'!$D94,FCSTSDV!$C$2:$C$72,0),MATCH('tính băng dính sạch'!BB$3,FCSTSDV!$D$1:$L$1,0)),0)/'tính băng dính sạch'!$E94,1)</f>
        <v>0</v>
      </c>
      <c r="BC94" s="106">
        <f>+ROUND(IFERROR(INDEX(FCSTSDV!$D$2:$L$72,MATCH('tính băng dính sạch'!$D94,FCSTSDV!$C$2:$C$72,0),MATCH('tính băng dính sạch'!BC$3,FCSTSDV!$D$1:$L$1,0)),0)/'tính băng dính sạch'!$E94,1)</f>
        <v>0</v>
      </c>
      <c r="BD94" s="106">
        <f>+ROUND(IFERROR(INDEX(FCSTSDV!$D$2:$L$72,MATCH('tính băng dính sạch'!$D94,FCSTSDV!$C$2:$C$72,0),MATCH('tính băng dính sạch'!BD$3,FCSTSDV!$D$1:$L$1,0)),0)/'tính băng dính sạch'!$E94,1)</f>
        <v>0</v>
      </c>
      <c r="BE94" s="106">
        <f>+ROUND(IFERROR(INDEX(FCSTSDV!$D$2:$L$72,MATCH('tính băng dính sạch'!$D94,FCSTSDV!$C$2:$C$72,0),MATCH('tính băng dính sạch'!BE$3,FCSTSDV!$D$1:$L$1,0)),0)/'tính băng dính sạch'!$E94,1)</f>
        <v>0</v>
      </c>
      <c r="BF94" s="106">
        <f>+ROUND(IFERROR(INDEX(FCSTSDV!$D$2:$L$72,MATCH('tính băng dính sạch'!$D94,FCSTSDV!$C$2:$C$72,0),MATCH('tính băng dính sạch'!BF$3,FCSTSDV!$D$1:$L$1,0)),0)/'tính băng dính sạch'!$E94,1)</f>
        <v>0</v>
      </c>
      <c r="BG94" s="106">
        <f>+ROUND(IFERROR(INDEX(FCSTSDV!$D$2:$L$72,MATCH('tính băng dính sạch'!$D94,FCSTSDV!$C$2:$C$72,0),MATCH('tính băng dính sạch'!BG$3,FCSTSDV!$D$1:$L$1,0)),0)/'tính băng dính sạch'!$E94,1)</f>
        <v>0</v>
      </c>
      <c r="BH94" s="106">
        <f>+ROUND(IFERROR(INDEX(FCSTSDV!$D$2:$L$72,MATCH('tính băng dính sạch'!$D94,FCSTSDV!$C$2:$C$72,0),MATCH('tính băng dính sạch'!BH$3,FCSTSDV!$D$1:$L$1,0)),0)/'tính băng dính sạch'!$E94,1)</f>
        <v>0</v>
      </c>
      <c r="BI94" s="106">
        <f>+ROUND(IFERROR(INDEX(FCSTSDV!$D$2:$L$72,MATCH('tính băng dính sạch'!$D94,FCSTSDV!$C$2:$C$72,0),MATCH('tính băng dính sạch'!BI$3,FCSTSDV!$D$1:$L$1,0)),0)/'tính băng dính sạch'!$E94,1)</f>
        <v>0</v>
      </c>
      <c r="BJ94" s="106">
        <f>+ROUND(IFERROR(INDEX(FCSTSDV!$D$2:$L$72,MATCH('tính băng dính sạch'!$D94,FCSTSDV!$C$2:$C$72,0),MATCH('tính băng dính sạch'!BJ$3,FCSTSDV!$D$1:$L$1,0)),0)/'tính băng dính sạch'!$E94,1)</f>
        <v>0</v>
      </c>
      <c r="BK94" s="106">
        <f>+ROUND(IFERROR(INDEX(FCSTSDV!$D$2:$L$72,MATCH('tính băng dính sạch'!$D94,FCSTSDV!$C$2:$C$72,0),MATCH('tính băng dính sạch'!BK$3,FCSTSDV!$D$1:$L$1,0)),0)/'tính băng dính sạch'!$E94,1)</f>
        <v>0</v>
      </c>
      <c r="BL94" s="106">
        <f>+ROUND(IFERROR(INDEX(FCSTSDV!$D$2:$L$72,MATCH('tính băng dính sạch'!$D94,FCSTSDV!$C$2:$C$72,0),MATCH('tính băng dính sạch'!BL$3,FCSTSDV!$D$1:$L$1,0)),0)/'tính băng dính sạch'!$E94,1)</f>
        <v>0</v>
      </c>
      <c r="BM94" s="106">
        <f>+ROUND(IFERROR(INDEX(FCSTSDV!$D$2:$L$72,MATCH('tính băng dính sạch'!$D94,FCSTSDV!$C$2:$C$72,0),MATCH('tính băng dính sạch'!BM$3,FCSTSDV!$D$1:$L$1,0)),0)/'tính băng dính sạch'!$E94,1)</f>
        <v>0</v>
      </c>
      <c r="BN94" s="106">
        <f>+ROUND(IFERROR(INDEX(FCSTSDV!$D$2:$L$72,MATCH('tính băng dính sạch'!$D94,FCSTSDV!$C$2:$C$72,0),MATCH('tính băng dính sạch'!BN$3,FCSTSDV!$D$1:$L$1,0)),0)/'tính băng dính sạch'!$E94,1)</f>
        <v>0</v>
      </c>
      <c r="BO94" s="106">
        <f>+ROUND(IFERROR(INDEX(FCSTSDV!$D$2:$L$72,MATCH('tính băng dính sạch'!$D94,FCSTSDV!$C$2:$C$72,0),MATCH('tính băng dính sạch'!BO$3,FCSTSDV!$D$1:$L$1,0)),0)/'tính băng dính sạch'!$E94,1)</f>
        <v>0</v>
      </c>
      <c r="BP94" s="106">
        <f>+ROUND(IFERROR(INDEX(FCSTSDV!$D$2:$L$72,MATCH('tính băng dính sạch'!$D94,FCSTSDV!$C$2:$C$72,0),MATCH('tính băng dính sạch'!BP$3,FCSTSDV!$D$1:$L$1,0)),0)/'tính băng dính sạch'!$E94,1)</f>
        <v>0</v>
      </c>
      <c r="BQ94" s="106">
        <f>+ROUND(IFERROR(INDEX(FCSTSDV!$D$2:$L$72,MATCH('tính băng dính sạch'!$D94,FCSTSDV!$C$2:$C$72,0),MATCH('tính băng dính sạch'!BQ$3,FCSTSDV!$D$1:$L$1,0)),0)/'tính băng dính sạch'!$E94,1)</f>
        <v>0</v>
      </c>
      <c r="BR94" s="106">
        <f>+ROUND(IFERROR(INDEX(FCSTSDV!$D$2:$L$72,MATCH('tính băng dính sạch'!$D94,FCSTSDV!$C$2:$C$72,0),MATCH('tính băng dính sạch'!BR$3,FCSTSDV!$D$1:$L$1,0)),0)/'tính băng dính sạch'!$E94,1)</f>
        <v>0</v>
      </c>
      <c r="BS94" s="106">
        <f>+ROUND(IFERROR(INDEX(FCSTSDV!$D$2:$L$72,MATCH('tính băng dính sạch'!$D94,FCSTSDV!$C$2:$C$72,0),MATCH('tính băng dính sạch'!BS$3,FCSTSDV!$D$1:$L$1,0)),0)/'tính băng dính sạch'!$E94,1)</f>
        <v>0</v>
      </c>
      <c r="BT94" s="106">
        <f>+ROUND(IFERROR(INDEX(FCSTSDV!$D$2:$L$72,MATCH('tính băng dính sạch'!$D94,FCSTSDV!$C$2:$C$72,0),MATCH('tính băng dính sạch'!BT$3,FCSTSDV!$D$1:$L$1,0)),0)/'tính băng dính sạch'!$E94,1)</f>
        <v>0</v>
      </c>
      <c r="BU94" s="106">
        <f>+ROUND(IFERROR(INDEX(FCSTSDV!$D$2:$L$72,MATCH('tính băng dính sạch'!$D94,FCSTSDV!$C$2:$C$72,0),MATCH('tính băng dính sạch'!BU$3,FCSTSDV!$D$1:$L$1,0)),0)/'tính băng dính sạch'!$E94,1)</f>
        <v>0</v>
      </c>
      <c r="BV94" s="106">
        <f>+ROUND(IFERROR(INDEX(FCSTSDV!$D$2:$L$72,MATCH('tính băng dính sạch'!$D94,FCSTSDV!$C$2:$C$72,0),MATCH('tính băng dính sạch'!BV$3,FCSTSDV!$D$1:$L$1,0)),0)/'tính băng dính sạch'!$E94,1)</f>
        <v>0</v>
      </c>
      <c r="BW94" s="106">
        <f>+ROUND(IFERROR(INDEX(FCSTSDV!$D$2:$L$72,MATCH('tính băng dính sạch'!$D94,FCSTSDV!$C$2:$C$72,0),MATCH('tính băng dính sạch'!BW$3,FCSTSDV!$D$1:$L$1,0)),0)/'tính băng dính sạch'!$E94,1)</f>
        <v>0</v>
      </c>
      <c r="BX94" s="106">
        <f>+ROUND(IFERROR(INDEX(FCSTSDV!$D$2:$L$72,MATCH('tính băng dính sạch'!$D94,FCSTSDV!$C$2:$C$72,0),MATCH('tính băng dính sạch'!BX$3,FCSTSDV!$D$1:$L$1,0)),0)/'tính băng dính sạch'!$E94,1)</f>
        <v>0</v>
      </c>
      <c r="BY94" s="106">
        <f>+ROUND(IFERROR(INDEX(FCSTSDV!$D$2:$L$72,MATCH('tính băng dính sạch'!$D94,FCSTSDV!$C$2:$C$72,0),MATCH('tính băng dính sạch'!BY$3,FCSTSDV!$D$1:$L$1,0)),0)/'tính băng dính sạch'!$E94,1)</f>
        <v>0</v>
      </c>
      <c r="BZ94" s="106">
        <f>+ROUND(IFERROR(INDEX(FCSTSDV!$D$2:$L$72,MATCH('tính băng dính sạch'!$D94,FCSTSDV!$C$2:$C$72,0),MATCH('tính băng dính sạch'!BZ$3,FCSTSDV!$D$1:$L$1,0)),0)/'tính băng dính sạch'!$E94,1)</f>
        <v>0</v>
      </c>
      <c r="CA94" s="106">
        <f>+ROUND(IFERROR(INDEX(FCSTSDV!$D$2:$L$72,MATCH('tính băng dính sạch'!$D94,FCSTSDV!$C$2:$C$72,0),MATCH('tính băng dính sạch'!CA$3,FCSTSDV!$D$1:$L$1,0)),0)/'tính băng dính sạch'!$E94,1)</f>
        <v>0</v>
      </c>
      <c r="CB94" s="106">
        <f>+ROUND(IFERROR(INDEX(FCSTSDV!$D$2:$L$72,MATCH('tính băng dính sạch'!$D94,FCSTSDV!$C$2:$C$72,0),MATCH('tính băng dính sạch'!CB$3,FCSTSDV!$D$1:$L$1,0)),0)/'tính băng dính sạch'!$E94,1)</f>
        <v>0</v>
      </c>
      <c r="CC94" s="106">
        <f>+ROUND(IFERROR(INDEX(FCSTSDV!$D$2:$L$72,MATCH('tính băng dính sạch'!$D94,FCSTSDV!$C$2:$C$72,0),MATCH('tính băng dính sạch'!CC$3,FCSTSDV!$D$1:$L$1,0)),0)/'tính băng dính sạch'!$E94,1)</f>
        <v>0</v>
      </c>
      <c r="CD94" s="106">
        <f>+ROUND(IFERROR(INDEX(FCSTSDV!$D$2:$L$72,MATCH('tính băng dính sạch'!$D94,FCSTSDV!$C$2:$C$72,0),MATCH('tính băng dính sạch'!CD$3,FCSTSDV!$D$1:$L$1,0)),0)/'tính băng dính sạch'!$E94,1)</f>
        <v>0</v>
      </c>
      <c r="CE94" s="106">
        <f>+ROUND(IFERROR(INDEX(FCSTSDV!$D$2:$L$72,MATCH('tính băng dính sạch'!$D94,FCSTSDV!$C$2:$C$72,0),MATCH('tính băng dính sạch'!CE$3,FCSTSDV!$D$1:$L$1,0)),0)/'tính băng dính sạch'!$E94,1)</f>
        <v>0</v>
      </c>
      <c r="CF94" s="106">
        <f>+ROUND(IFERROR(INDEX(FCSTSDV!$D$2:$L$72,MATCH('tính băng dính sạch'!$D94,FCSTSDV!$C$2:$C$72,0),MATCH('tính băng dính sạch'!CF$3,FCSTSDV!$D$1:$L$1,0)),0)/'tính băng dính sạch'!$E94,1)</f>
        <v>0</v>
      </c>
      <c r="CG94" s="106">
        <f>+ROUND(IFERROR(INDEX(FCSTSDV!$D$2:$L$72,MATCH('tính băng dính sạch'!$D94,FCSTSDV!$C$2:$C$72,0),MATCH('tính băng dính sạch'!CG$3,FCSTSDV!$D$1:$L$1,0)),0)/'tính băng dính sạch'!$E94,1)</f>
        <v>0</v>
      </c>
      <c r="CH94" s="106">
        <f>+ROUND(IFERROR(INDEX(FCSTSDV!$D$2:$L$72,MATCH('tính băng dính sạch'!$D94,FCSTSDV!$C$2:$C$72,0),MATCH('tính băng dính sạch'!CH$3,FCSTSDV!$D$1:$L$1,0)),0)/'tính băng dính sạch'!$E94,1)</f>
        <v>0</v>
      </c>
      <c r="CI94" s="106">
        <f>+ROUND(IFERROR(INDEX(FCSTSDV!$D$2:$L$72,MATCH('tính băng dính sạch'!$D94,FCSTSDV!$C$2:$C$72,0),MATCH('tính băng dính sạch'!CI$3,FCSTSDV!$D$1:$L$1,0)),0)/'tính băng dính sạch'!$E94,1)</f>
        <v>0</v>
      </c>
      <c r="CJ94" s="106">
        <f>+ROUND(IFERROR(INDEX(FCSTSDV!$D$2:$L$72,MATCH('tính băng dính sạch'!$D94,FCSTSDV!$C$2:$C$72,0),MATCH('tính băng dính sạch'!CJ$3,FCSTSDV!$D$1:$L$1,0)),0)/'tính băng dính sạch'!$E94,1)</f>
        <v>0</v>
      </c>
      <c r="CK94" s="106">
        <f>+ROUND(IFERROR(INDEX(FCSTSDV!$D$2:$L$72,MATCH('tính băng dính sạch'!$D94,FCSTSDV!$C$2:$C$72,0),MATCH('tính băng dính sạch'!CK$3,FCSTSDV!$D$1:$L$1,0)),0)/'tính băng dính sạch'!$E94,1)</f>
        <v>0</v>
      </c>
      <c r="CL94" s="106">
        <f>+ROUND(IFERROR(INDEX(FCSTSDV!$D$2:$L$72,MATCH('tính băng dính sạch'!$D94,FCSTSDV!$C$2:$C$72,0),MATCH('tính băng dính sạch'!CL$3,FCSTSDV!$D$1:$L$1,0)),0)/'tính băng dính sạch'!$E94,1)</f>
        <v>0</v>
      </c>
      <c r="CM94" s="106">
        <f>+ROUND(IFERROR(INDEX(FCSTSDV!$D$2:$L$72,MATCH('tính băng dính sạch'!$D94,FCSTSDV!$C$2:$C$72,0),MATCH('tính băng dính sạch'!CM$3,FCSTSDV!$D$1:$L$1,0)),0)/'tính băng dính sạch'!$E94,1)</f>
        <v>0</v>
      </c>
      <c r="CN94" s="106">
        <f>+ROUND(IFERROR(INDEX(FCSTSDV!$D$2:$L$72,MATCH('tính băng dính sạch'!$D94,FCSTSDV!$C$2:$C$72,0),MATCH('tính băng dính sạch'!CN$3,FCSTSDV!$D$1:$L$1,0)),0)/'tính băng dính sạch'!$E94,1)</f>
        <v>0</v>
      </c>
      <c r="CO94" s="106">
        <f>+ROUND(IFERROR(INDEX(FCSTSDV!$D$2:$L$72,MATCH('tính băng dính sạch'!$D94,FCSTSDV!$C$2:$C$72,0),MATCH('tính băng dính sạch'!CO$3,FCSTSDV!$D$1:$L$1,0)),0)/'tính băng dính sạch'!$E94,1)</f>
        <v>0</v>
      </c>
      <c r="CP94" s="106">
        <f>+ROUND(IFERROR(INDEX(FCSTSDV!$D$2:$L$72,MATCH('tính băng dính sạch'!$D94,FCSTSDV!$C$2:$C$72,0),MATCH('tính băng dính sạch'!CP$3,FCSTSDV!$D$1:$L$1,0)),0)/'tính băng dính sạch'!$E94,1)</f>
        <v>0</v>
      </c>
      <c r="CQ94" s="106">
        <f>+ROUND(IFERROR(INDEX(FCSTSDV!$D$2:$L$72,MATCH('tính băng dính sạch'!$D94,FCSTSDV!$C$2:$C$72,0),MATCH('tính băng dính sạch'!CQ$3,FCSTSDV!$D$1:$L$1,0)),0)/'tính băng dính sạch'!$E94,1)</f>
        <v>0</v>
      </c>
    </row>
    <row r="95" spans="1:95" ht="20.100000000000001" hidden="1" customHeight="1">
      <c r="A95" s="813"/>
      <c r="B95" s="795"/>
      <c r="C95" s="12"/>
      <c r="D95" s="130" t="s">
        <v>87</v>
      </c>
      <c r="E95" s="131">
        <v>2500</v>
      </c>
      <c r="F95" s="799"/>
      <c r="G95" s="799"/>
      <c r="H95" s="830"/>
      <c r="I95" s="81">
        <f>+ROUND(IFERROR(VLOOKUP(D95,FCSTSDV!$C$2:$C$72,26,0),0)/'tính băng dính sạch'!E95+0,0)</f>
        <v>0</v>
      </c>
      <c r="J95" s="147"/>
      <c r="K95" s="15"/>
      <c r="L95" s="15"/>
      <c r="M95" s="15"/>
      <c r="N95" s="15"/>
      <c r="O95" s="15"/>
      <c r="P95" s="15"/>
      <c r="Q95" s="15"/>
      <c r="R95" s="15"/>
      <c r="S95" s="15"/>
      <c r="T95" s="15"/>
      <c r="U95" s="15"/>
      <c r="V95" s="157"/>
      <c r="W95" s="158"/>
      <c r="X95" s="159"/>
      <c r="Y95" s="159"/>
      <c r="Z95" s="159"/>
      <c r="AA95" s="159"/>
      <c r="AB95" s="159"/>
      <c r="AC95" s="159"/>
      <c r="AD95" s="159"/>
      <c r="AE95" s="159"/>
      <c r="AF95" s="92">
        <f>+IFERROR(INDEX(FCSTSDV!$D$2:$L$72,MATCH('tính băng dính sạch'!$D95,FCSTSDV!$C$2:$C$72,0),MATCH('tính băng dính sạch'!AF$3,FCSTSDV!$D$1:$L$1,0))/'tính băng dính sạch'!$E95,0)</f>
        <v>0</v>
      </c>
      <c r="AG95" s="92">
        <f>+ROUND(IFERROR(INDEX(FCSTSDV!$D$2:$L$72,MATCH('tính băng dính sạch'!$D95,FCSTSDV!$C$2:$C$72,0),MATCH('tính băng dính sạch'!AG$3,FCSTSDV!$D$1:$L$1,0)),0)/'tính băng dính sạch'!$E95,1)</f>
        <v>0</v>
      </c>
      <c r="AH95" s="92">
        <f>+ROUND(IFERROR(INDEX(FCSTSDV!$D$2:$L$72,MATCH('tính băng dính sạch'!$D95,FCSTSDV!$C$2:$C$72,0),MATCH('tính băng dính sạch'!AH$3,FCSTSDV!$D$1:$L$1,0)),0)/'tính băng dính sạch'!$E95,1)</f>
        <v>0</v>
      </c>
      <c r="AI95" s="92">
        <f>+ROUND(IFERROR(INDEX(FCSTSDV!$D$2:$L$72,MATCH('tính băng dính sạch'!$D95,FCSTSDV!$C$2:$C$72,0),MATCH('tính băng dính sạch'!AI$3,FCSTSDV!$D$1:$L$1,0)),0)/'tính băng dính sạch'!$E95,1)</f>
        <v>0</v>
      </c>
      <c r="AJ95" s="92">
        <f>+ROUND(IFERROR(INDEX(FCSTSDV!$D$2:$L$72,MATCH('tính băng dính sạch'!$D95,FCSTSDV!$C$2:$C$72,0),MATCH('tính băng dính sạch'!AJ$3,FCSTSDV!$D$1:$L$1,0)),0)/'tính băng dính sạch'!$E95,1)</f>
        <v>0</v>
      </c>
      <c r="AK95" s="92">
        <f>+ROUND(IFERROR(INDEX(FCSTSDV!$D$2:$L$72,MATCH('tính băng dính sạch'!$D95,FCSTSDV!$C$2:$C$72,0),MATCH('tính băng dính sạch'!AK$3,FCSTSDV!$D$1:$L$1,0)),0)/'tính băng dính sạch'!$E95,1)</f>
        <v>0</v>
      </c>
      <c r="AL95" s="92">
        <f>+ROUND(IFERROR(INDEX(FCSTSDV!$D$2:$L$72,MATCH('tính băng dính sạch'!$D95,FCSTSDV!$C$2:$C$72,0),MATCH('tính băng dính sạch'!AL$3,FCSTSDV!$D$1:$L$1,0)),0)/'tính băng dính sạch'!$E95,1)</f>
        <v>0</v>
      </c>
      <c r="AM95" s="92">
        <f>+ROUND(IFERROR(INDEX(FCSTSDV!$D$2:$L$72,MATCH('tính băng dính sạch'!$D95,FCSTSDV!$C$2:$C$72,0),MATCH('tính băng dính sạch'!AM$3,FCSTSDV!$D$1:$L$1,0)),0)/'tính băng dính sạch'!$E95,1)</f>
        <v>0</v>
      </c>
      <c r="AN95" s="92">
        <f>+ROUND(IFERROR(INDEX(FCSTSDV!$D$2:$L$72,MATCH('tính băng dính sạch'!$D95,FCSTSDV!$C$2:$C$72,0),MATCH('tính băng dính sạch'!AN$3,FCSTSDV!$D$1:$L$1,0)),0)/'tính băng dính sạch'!$E95,1)</f>
        <v>0</v>
      </c>
      <c r="AO95" s="92">
        <f>+ROUND(IFERROR(INDEX(FCSTSDV!$D$2:$L$72,MATCH('tính băng dính sạch'!$D95,FCSTSDV!$C$2:$C$72,0),MATCH('tính băng dính sạch'!AO$3,FCSTSDV!$D$1:$L$1,0)),0)/'tính băng dính sạch'!$E95,1)</f>
        <v>0</v>
      </c>
      <c r="AP95" s="92">
        <f>+ROUND(IFERROR(INDEX(FCSTSDV!$D$2:$L$72,MATCH('tính băng dính sạch'!$D95,FCSTSDV!$C$2:$C$72,0),MATCH('tính băng dính sạch'!AP$3,FCSTSDV!$D$1:$L$1,0)),0)/'tính băng dính sạch'!$E95,1)</f>
        <v>0</v>
      </c>
      <c r="AQ95" s="92">
        <f>+ROUND(IFERROR(INDEX(FCSTSDV!$D$2:$L$72,MATCH('tính băng dính sạch'!$D95,FCSTSDV!$C$2:$C$72,0),MATCH('tính băng dính sạch'!AQ$3,FCSTSDV!$D$1:$L$1,0)),0)/'tính băng dính sạch'!$E95,1)</f>
        <v>0</v>
      </c>
      <c r="AR95" s="92">
        <f>+ROUND(IFERROR(INDEX(FCSTSDV!$D$2:$L$72,MATCH('tính băng dính sạch'!$D95,FCSTSDV!$C$2:$C$72,0),MATCH('tính băng dính sạch'!AR$3,FCSTSDV!$D$1:$L$1,0)),0)/'tính băng dính sạch'!$E95,1)</f>
        <v>0</v>
      </c>
      <c r="AS95" s="92">
        <f>+ROUND(IFERROR(INDEX(FCSTSDV!$D$2:$L$72,MATCH('tính băng dính sạch'!$D95,FCSTSDV!$C$2:$C$72,0),MATCH('tính băng dính sạch'!AS$3,FCSTSDV!$D$1:$L$1,0)),0)/'tính băng dính sạch'!$E95,1)</f>
        <v>0</v>
      </c>
      <c r="AT95" s="92">
        <f>+ROUND(IFERROR(INDEX(FCSTSDV!$D$2:$L$72,MATCH('tính băng dính sạch'!$D95,FCSTSDV!$C$2:$C$72,0),MATCH('tính băng dính sạch'!AT$3,FCSTSDV!$D$1:$L$1,0)),0)/'tính băng dính sạch'!$E95,1)</f>
        <v>0</v>
      </c>
      <c r="AU95" s="92">
        <f>+ROUND(IFERROR(INDEX(FCSTSDV!$D$2:$L$72,MATCH('tính băng dính sạch'!$D95,FCSTSDV!$C$2:$C$72,0),MATCH('tính băng dính sạch'!AU$3,FCSTSDV!$D$1:$L$1,0)),0)/'tính băng dính sạch'!$E95,1)</f>
        <v>0</v>
      </c>
      <c r="AV95" s="92">
        <f>+ROUND(IFERROR(INDEX(FCSTSDV!$D$2:$L$72,MATCH('tính băng dính sạch'!$D95,FCSTSDV!$C$2:$C$72,0),MATCH('tính băng dính sạch'!AV$3,FCSTSDV!$D$1:$L$1,0)),0)/'tính băng dính sạch'!$E95,1)</f>
        <v>0</v>
      </c>
      <c r="AW95" s="92">
        <f>+ROUND(IFERROR(INDEX(FCSTSDV!$D$2:$L$72,MATCH('tính băng dính sạch'!$D95,FCSTSDV!$C$2:$C$72,0),MATCH('tính băng dính sạch'!AW$3,FCSTSDV!$D$1:$L$1,0)),0)/'tính băng dính sạch'!$E95,1)</f>
        <v>0</v>
      </c>
      <c r="AX95" s="92">
        <f>+ROUND(IFERROR(INDEX(FCSTSDV!$D$2:$L$72,MATCH('tính băng dính sạch'!$D95,FCSTSDV!$C$2:$C$72,0),MATCH('tính băng dính sạch'!AX$3,FCSTSDV!$D$1:$L$1,0)),0)/'tính băng dính sạch'!$E95,1)</f>
        <v>0</v>
      </c>
      <c r="AY95" s="92">
        <f>+ROUND(IFERROR(INDEX(FCSTSDV!$D$2:$L$72,MATCH('tính băng dính sạch'!$D95,FCSTSDV!$C$2:$C$72,0),MATCH('tính băng dính sạch'!AY$3,FCSTSDV!$D$1:$L$1,0)),0)/'tính băng dính sạch'!$E95,1)</f>
        <v>0</v>
      </c>
      <c r="AZ95" s="92">
        <f>+ROUND(IFERROR(INDEX(FCSTSDV!$D$2:$L$72,MATCH('tính băng dính sạch'!$D95,FCSTSDV!$C$2:$C$72,0),MATCH('tính băng dính sạch'!AZ$3,FCSTSDV!$D$1:$L$1,0)),0)/'tính băng dính sạch'!$E95,1)</f>
        <v>0</v>
      </c>
      <c r="BA95" s="92">
        <f>+ROUND(IFERROR(INDEX(FCSTSDV!$D$2:$L$72,MATCH('tính băng dính sạch'!$D95,FCSTSDV!$C$2:$C$72,0),MATCH('tính băng dính sạch'!BA$3,FCSTSDV!$D$1:$L$1,0)),0)/'tính băng dính sạch'!$E95,1)</f>
        <v>0</v>
      </c>
      <c r="BB95" s="92">
        <f>+ROUND(IFERROR(INDEX(FCSTSDV!$D$2:$L$72,MATCH('tính băng dính sạch'!$D95,FCSTSDV!$C$2:$C$72,0),MATCH('tính băng dính sạch'!BB$3,FCSTSDV!$D$1:$L$1,0)),0)/'tính băng dính sạch'!$E95,1)</f>
        <v>0</v>
      </c>
      <c r="BC95" s="92">
        <f>+ROUND(IFERROR(INDEX(FCSTSDV!$D$2:$L$72,MATCH('tính băng dính sạch'!$D95,FCSTSDV!$C$2:$C$72,0),MATCH('tính băng dính sạch'!BC$3,FCSTSDV!$D$1:$L$1,0)),0)/'tính băng dính sạch'!$E95,1)</f>
        <v>0</v>
      </c>
      <c r="BD95" s="92">
        <f>+ROUND(IFERROR(INDEX(FCSTSDV!$D$2:$L$72,MATCH('tính băng dính sạch'!$D95,FCSTSDV!$C$2:$C$72,0),MATCH('tính băng dính sạch'!BD$3,FCSTSDV!$D$1:$L$1,0)),0)/'tính băng dính sạch'!$E95,1)</f>
        <v>0</v>
      </c>
      <c r="BE95" s="92">
        <f>+ROUND(IFERROR(INDEX(FCSTSDV!$D$2:$L$72,MATCH('tính băng dính sạch'!$D95,FCSTSDV!$C$2:$C$72,0),MATCH('tính băng dính sạch'!BE$3,FCSTSDV!$D$1:$L$1,0)),0)/'tính băng dính sạch'!$E95,1)</f>
        <v>0</v>
      </c>
      <c r="BF95" s="92">
        <f>+ROUND(IFERROR(INDEX(FCSTSDV!$D$2:$L$72,MATCH('tính băng dính sạch'!$D95,FCSTSDV!$C$2:$C$72,0),MATCH('tính băng dính sạch'!BF$3,FCSTSDV!$D$1:$L$1,0)),0)/'tính băng dính sạch'!$E95,1)</f>
        <v>0</v>
      </c>
      <c r="BG95" s="92">
        <f>+ROUND(IFERROR(INDEX(FCSTSDV!$D$2:$L$72,MATCH('tính băng dính sạch'!$D95,FCSTSDV!$C$2:$C$72,0),MATCH('tính băng dính sạch'!BG$3,FCSTSDV!$D$1:$L$1,0)),0)/'tính băng dính sạch'!$E95,1)</f>
        <v>0</v>
      </c>
      <c r="BH95" s="92">
        <f>+ROUND(IFERROR(INDEX(FCSTSDV!$D$2:$L$72,MATCH('tính băng dính sạch'!$D95,FCSTSDV!$C$2:$C$72,0),MATCH('tính băng dính sạch'!BH$3,FCSTSDV!$D$1:$L$1,0)),0)/'tính băng dính sạch'!$E95,1)</f>
        <v>0</v>
      </c>
      <c r="BI95" s="92">
        <f>+ROUND(IFERROR(INDEX(FCSTSDV!$D$2:$L$72,MATCH('tính băng dính sạch'!$D95,FCSTSDV!$C$2:$C$72,0),MATCH('tính băng dính sạch'!BI$3,FCSTSDV!$D$1:$L$1,0)),0)/'tính băng dính sạch'!$E95,1)</f>
        <v>0</v>
      </c>
      <c r="BJ95" s="92">
        <f>+ROUND(IFERROR(INDEX(FCSTSDV!$D$2:$L$72,MATCH('tính băng dính sạch'!$D95,FCSTSDV!$C$2:$C$72,0),MATCH('tính băng dính sạch'!BJ$3,FCSTSDV!$D$1:$L$1,0)),0)/'tính băng dính sạch'!$E95,1)</f>
        <v>0</v>
      </c>
      <c r="BK95" s="92">
        <f>+ROUND(IFERROR(INDEX(FCSTSDV!$D$2:$L$72,MATCH('tính băng dính sạch'!$D95,FCSTSDV!$C$2:$C$72,0),MATCH('tính băng dính sạch'!BK$3,FCSTSDV!$D$1:$L$1,0)),0)/'tính băng dính sạch'!$E95,1)</f>
        <v>0</v>
      </c>
      <c r="BL95" s="92">
        <f>+ROUND(IFERROR(INDEX(FCSTSDV!$D$2:$L$72,MATCH('tính băng dính sạch'!$D95,FCSTSDV!$C$2:$C$72,0),MATCH('tính băng dính sạch'!BL$3,FCSTSDV!$D$1:$L$1,0)),0)/'tính băng dính sạch'!$E95,1)</f>
        <v>0</v>
      </c>
      <c r="BM95" s="92">
        <f>+ROUND(IFERROR(INDEX(FCSTSDV!$D$2:$L$72,MATCH('tính băng dính sạch'!$D95,FCSTSDV!$C$2:$C$72,0),MATCH('tính băng dính sạch'!BM$3,FCSTSDV!$D$1:$L$1,0)),0)/'tính băng dính sạch'!$E95,1)</f>
        <v>0</v>
      </c>
      <c r="BN95" s="92">
        <f>+ROUND(IFERROR(INDEX(FCSTSDV!$D$2:$L$72,MATCH('tính băng dính sạch'!$D95,FCSTSDV!$C$2:$C$72,0),MATCH('tính băng dính sạch'!BN$3,FCSTSDV!$D$1:$L$1,0)),0)/'tính băng dính sạch'!$E95,1)</f>
        <v>0</v>
      </c>
      <c r="BO95" s="92">
        <f>+ROUND(IFERROR(INDEX(FCSTSDV!$D$2:$L$72,MATCH('tính băng dính sạch'!$D95,FCSTSDV!$C$2:$C$72,0),MATCH('tính băng dính sạch'!BO$3,FCSTSDV!$D$1:$L$1,0)),0)/'tính băng dính sạch'!$E95,1)</f>
        <v>0</v>
      </c>
      <c r="BP95" s="92">
        <f>+ROUND(IFERROR(INDEX(FCSTSDV!$D$2:$L$72,MATCH('tính băng dính sạch'!$D95,FCSTSDV!$C$2:$C$72,0),MATCH('tính băng dính sạch'!BP$3,FCSTSDV!$D$1:$L$1,0)),0)/'tính băng dính sạch'!$E95,1)</f>
        <v>0</v>
      </c>
      <c r="BQ95" s="92">
        <f>+ROUND(IFERROR(INDEX(FCSTSDV!$D$2:$L$72,MATCH('tính băng dính sạch'!$D95,FCSTSDV!$C$2:$C$72,0),MATCH('tính băng dính sạch'!BQ$3,FCSTSDV!$D$1:$L$1,0)),0)/'tính băng dính sạch'!$E95,1)</f>
        <v>0</v>
      </c>
      <c r="BR95" s="92">
        <f>+ROUND(IFERROR(INDEX(FCSTSDV!$D$2:$L$72,MATCH('tính băng dính sạch'!$D95,FCSTSDV!$C$2:$C$72,0),MATCH('tính băng dính sạch'!BR$3,FCSTSDV!$D$1:$L$1,0)),0)/'tính băng dính sạch'!$E95,1)</f>
        <v>0</v>
      </c>
      <c r="BS95" s="92">
        <f>+ROUND(IFERROR(INDEX(FCSTSDV!$D$2:$L$72,MATCH('tính băng dính sạch'!$D95,FCSTSDV!$C$2:$C$72,0),MATCH('tính băng dính sạch'!BS$3,FCSTSDV!$D$1:$L$1,0)),0)/'tính băng dính sạch'!$E95,1)</f>
        <v>0</v>
      </c>
      <c r="BT95" s="92">
        <f>+ROUND(IFERROR(INDEX(FCSTSDV!$D$2:$L$72,MATCH('tính băng dính sạch'!$D95,FCSTSDV!$C$2:$C$72,0),MATCH('tính băng dính sạch'!BT$3,FCSTSDV!$D$1:$L$1,0)),0)/'tính băng dính sạch'!$E95,1)</f>
        <v>0</v>
      </c>
      <c r="BU95" s="92">
        <f>+ROUND(IFERROR(INDEX(FCSTSDV!$D$2:$L$72,MATCH('tính băng dính sạch'!$D95,FCSTSDV!$C$2:$C$72,0),MATCH('tính băng dính sạch'!BU$3,FCSTSDV!$D$1:$L$1,0)),0)/'tính băng dính sạch'!$E95,1)</f>
        <v>0</v>
      </c>
      <c r="BV95" s="92">
        <f>+ROUND(IFERROR(INDEX(FCSTSDV!$D$2:$L$72,MATCH('tính băng dính sạch'!$D95,FCSTSDV!$C$2:$C$72,0),MATCH('tính băng dính sạch'!BV$3,FCSTSDV!$D$1:$L$1,0)),0)/'tính băng dính sạch'!$E95,1)</f>
        <v>0</v>
      </c>
      <c r="BW95" s="92">
        <f>+ROUND(IFERROR(INDEX(FCSTSDV!$D$2:$L$72,MATCH('tính băng dính sạch'!$D95,FCSTSDV!$C$2:$C$72,0),MATCH('tính băng dính sạch'!BW$3,FCSTSDV!$D$1:$L$1,0)),0)/'tính băng dính sạch'!$E95,1)</f>
        <v>0</v>
      </c>
      <c r="BX95" s="92">
        <f>+ROUND(IFERROR(INDEX(FCSTSDV!$D$2:$L$72,MATCH('tính băng dính sạch'!$D95,FCSTSDV!$C$2:$C$72,0),MATCH('tính băng dính sạch'!BX$3,FCSTSDV!$D$1:$L$1,0)),0)/'tính băng dính sạch'!$E95,1)</f>
        <v>0</v>
      </c>
      <c r="BY95" s="92">
        <f>+ROUND(IFERROR(INDEX(FCSTSDV!$D$2:$L$72,MATCH('tính băng dính sạch'!$D95,FCSTSDV!$C$2:$C$72,0),MATCH('tính băng dính sạch'!BY$3,FCSTSDV!$D$1:$L$1,0)),0)/'tính băng dính sạch'!$E95,1)</f>
        <v>0</v>
      </c>
      <c r="BZ95" s="92">
        <f>+ROUND(IFERROR(INDEX(FCSTSDV!$D$2:$L$72,MATCH('tính băng dính sạch'!$D95,FCSTSDV!$C$2:$C$72,0),MATCH('tính băng dính sạch'!BZ$3,FCSTSDV!$D$1:$L$1,0)),0)/'tính băng dính sạch'!$E95,1)</f>
        <v>0</v>
      </c>
      <c r="CA95" s="92">
        <f>+ROUND(IFERROR(INDEX(FCSTSDV!$D$2:$L$72,MATCH('tính băng dính sạch'!$D95,FCSTSDV!$C$2:$C$72,0),MATCH('tính băng dính sạch'!CA$3,FCSTSDV!$D$1:$L$1,0)),0)/'tính băng dính sạch'!$E95,1)</f>
        <v>0</v>
      </c>
      <c r="CB95" s="92">
        <f>+ROUND(IFERROR(INDEX(FCSTSDV!$D$2:$L$72,MATCH('tính băng dính sạch'!$D95,FCSTSDV!$C$2:$C$72,0),MATCH('tính băng dính sạch'!CB$3,FCSTSDV!$D$1:$L$1,0)),0)/'tính băng dính sạch'!$E95,1)</f>
        <v>0</v>
      </c>
      <c r="CC95" s="92">
        <f>+ROUND(IFERROR(INDEX(FCSTSDV!$D$2:$L$72,MATCH('tính băng dính sạch'!$D95,FCSTSDV!$C$2:$C$72,0),MATCH('tính băng dính sạch'!CC$3,FCSTSDV!$D$1:$L$1,0)),0)/'tính băng dính sạch'!$E95,1)</f>
        <v>0</v>
      </c>
      <c r="CD95" s="92">
        <f>+ROUND(IFERROR(INDEX(FCSTSDV!$D$2:$L$72,MATCH('tính băng dính sạch'!$D95,FCSTSDV!$C$2:$C$72,0),MATCH('tính băng dính sạch'!CD$3,FCSTSDV!$D$1:$L$1,0)),0)/'tính băng dính sạch'!$E95,1)</f>
        <v>0</v>
      </c>
      <c r="CE95" s="92">
        <f>+ROUND(IFERROR(INDEX(FCSTSDV!$D$2:$L$72,MATCH('tính băng dính sạch'!$D95,FCSTSDV!$C$2:$C$72,0),MATCH('tính băng dính sạch'!CE$3,FCSTSDV!$D$1:$L$1,0)),0)/'tính băng dính sạch'!$E95,1)</f>
        <v>0</v>
      </c>
      <c r="CF95" s="92">
        <f>+ROUND(IFERROR(INDEX(FCSTSDV!$D$2:$L$72,MATCH('tính băng dính sạch'!$D95,FCSTSDV!$C$2:$C$72,0),MATCH('tính băng dính sạch'!CF$3,FCSTSDV!$D$1:$L$1,0)),0)/'tính băng dính sạch'!$E95,1)</f>
        <v>0</v>
      </c>
      <c r="CG95" s="92">
        <f>+ROUND(IFERROR(INDEX(FCSTSDV!$D$2:$L$72,MATCH('tính băng dính sạch'!$D95,FCSTSDV!$C$2:$C$72,0),MATCH('tính băng dính sạch'!CG$3,FCSTSDV!$D$1:$L$1,0)),0)/'tính băng dính sạch'!$E95,1)</f>
        <v>0</v>
      </c>
      <c r="CH95" s="92">
        <f>+ROUND(IFERROR(INDEX(FCSTSDV!$D$2:$L$72,MATCH('tính băng dính sạch'!$D95,FCSTSDV!$C$2:$C$72,0),MATCH('tính băng dính sạch'!CH$3,FCSTSDV!$D$1:$L$1,0)),0)/'tính băng dính sạch'!$E95,1)</f>
        <v>0</v>
      </c>
      <c r="CI95" s="92">
        <f>+ROUND(IFERROR(INDEX(FCSTSDV!$D$2:$L$72,MATCH('tính băng dính sạch'!$D95,FCSTSDV!$C$2:$C$72,0),MATCH('tính băng dính sạch'!CI$3,FCSTSDV!$D$1:$L$1,0)),0)/'tính băng dính sạch'!$E95,1)</f>
        <v>0</v>
      </c>
      <c r="CJ95" s="92">
        <f>+ROUND(IFERROR(INDEX(FCSTSDV!$D$2:$L$72,MATCH('tính băng dính sạch'!$D95,FCSTSDV!$C$2:$C$72,0),MATCH('tính băng dính sạch'!CJ$3,FCSTSDV!$D$1:$L$1,0)),0)/'tính băng dính sạch'!$E95,1)</f>
        <v>0</v>
      </c>
      <c r="CK95" s="92">
        <f>+ROUND(IFERROR(INDEX(FCSTSDV!$D$2:$L$72,MATCH('tính băng dính sạch'!$D95,FCSTSDV!$C$2:$C$72,0),MATCH('tính băng dính sạch'!CK$3,FCSTSDV!$D$1:$L$1,0)),0)/'tính băng dính sạch'!$E95,1)</f>
        <v>0</v>
      </c>
      <c r="CL95" s="92">
        <f>+ROUND(IFERROR(INDEX(FCSTSDV!$D$2:$L$72,MATCH('tính băng dính sạch'!$D95,FCSTSDV!$C$2:$C$72,0),MATCH('tính băng dính sạch'!CL$3,FCSTSDV!$D$1:$L$1,0)),0)/'tính băng dính sạch'!$E95,1)</f>
        <v>0</v>
      </c>
      <c r="CM95" s="92">
        <f>+ROUND(IFERROR(INDEX(FCSTSDV!$D$2:$L$72,MATCH('tính băng dính sạch'!$D95,FCSTSDV!$C$2:$C$72,0),MATCH('tính băng dính sạch'!CM$3,FCSTSDV!$D$1:$L$1,0)),0)/'tính băng dính sạch'!$E95,1)</f>
        <v>0</v>
      </c>
      <c r="CN95" s="92">
        <f>+ROUND(IFERROR(INDEX(FCSTSDV!$D$2:$L$72,MATCH('tính băng dính sạch'!$D95,FCSTSDV!$C$2:$C$72,0),MATCH('tính băng dính sạch'!CN$3,FCSTSDV!$D$1:$L$1,0)),0)/'tính băng dính sạch'!$E95,1)</f>
        <v>0</v>
      </c>
      <c r="CO95" s="92">
        <f>+ROUND(IFERROR(INDEX(FCSTSDV!$D$2:$L$72,MATCH('tính băng dính sạch'!$D95,FCSTSDV!$C$2:$C$72,0),MATCH('tính băng dính sạch'!CO$3,FCSTSDV!$D$1:$L$1,0)),0)/'tính băng dính sạch'!$E95,1)</f>
        <v>0</v>
      </c>
      <c r="CP95" s="92">
        <f>+ROUND(IFERROR(INDEX(FCSTSDV!$D$2:$L$72,MATCH('tính băng dính sạch'!$D95,FCSTSDV!$C$2:$C$72,0),MATCH('tính băng dính sạch'!CP$3,FCSTSDV!$D$1:$L$1,0)),0)/'tính băng dính sạch'!$E95,1)</f>
        <v>0</v>
      </c>
      <c r="CQ95" s="92">
        <f>+ROUND(IFERROR(INDEX(FCSTSDV!$D$2:$L$72,MATCH('tính băng dính sạch'!$D95,FCSTSDV!$C$2:$C$72,0),MATCH('tính băng dính sạch'!CQ$3,FCSTSDV!$D$1:$L$1,0)),0)/'tính băng dính sạch'!$E95,1)</f>
        <v>0</v>
      </c>
    </row>
    <row r="96" spans="1:95" ht="20.100000000000001" hidden="1" customHeight="1">
      <c r="A96" s="807"/>
      <c r="B96" s="792"/>
      <c r="C96" s="60"/>
      <c r="D96" s="52" t="s">
        <v>175</v>
      </c>
      <c r="E96" s="53" t="s">
        <v>43</v>
      </c>
      <c r="F96" s="800"/>
      <c r="G96" s="800"/>
      <c r="H96" s="827"/>
      <c r="I96" s="87">
        <f>+SUM(I94:I95)</f>
        <v>0</v>
      </c>
      <c r="J96" s="62">
        <f>+SUM(J94:J94)</f>
        <v>0</v>
      </c>
      <c r="K96" s="89">
        <f>F94+G94-K94</f>
        <v>0</v>
      </c>
      <c r="L96" s="90">
        <f>+F94-SUM(L94:L94)</f>
        <v>0</v>
      </c>
      <c r="M96" s="89">
        <f>+F94-SUM(M94:M94)</f>
        <v>0</v>
      </c>
      <c r="N96" s="90">
        <f>+F94-SUM(N94:N94)</f>
        <v>0</v>
      </c>
      <c r="O96" s="90">
        <f>H94-SUM(O94:O94)</f>
        <v>463</v>
      </c>
      <c r="P96" s="90">
        <f>+H94-SUM(P94:P94)</f>
        <v>463</v>
      </c>
      <c r="Q96" s="90">
        <f>+P96-SUM(Q94:Q94)</f>
        <v>463</v>
      </c>
      <c r="R96" s="90">
        <f>+H94-SUM(R94:R94)</f>
        <v>463</v>
      </c>
      <c r="S96" s="89">
        <f>+R96-SUM(S94:S94)</f>
        <v>463</v>
      </c>
      <c r="T96" s="90">
        <f>+H94-SUM(T94:T94)</f>
        <v>463</v>
      </c>
      <c r="U96" s="89">
        <f>+T96-SUM(U94:U94)</f>
        <v>463</v>
      </c>
      <c r="V96" s="104">
        <f>+U96-SUM(V94:V94)</f>
        <v>463</v>
      </c>
      <c r="W96" s="90">
        <f>H94+I94-SUM(W94:W94)</f>
        <v>463</v>
      </c>
      <c r="X96" s="105">
        <f>+W96-SUM(X94:X94)</f>
        <v>463</v>
      </c>
      <c r="Y96" s="105">
        <f>+X96-SUM(Y94:Y94)</f>
        <v>463</v>
      </c>
      <c r="Z96" s="90">
        <f>+H94+I94-SUM(Z94:Z94)</f>
        <v>463</v>
      </c>
      <c r="AA96" s="90">
        <f>+H94+I94-SUM(AA94:AA94)</f>
        <v>463</v>
      </c>
      <c r="AB96" s="105">
        <f>+AA96-SUM(AB94:AB94)</f>
        <v>463</v>
      </c>
      <c r="AC96" s="90">
        <f>+H94+I94-SUM(AC94:AC94)</f>
        <v>463</v>
      </c>
      <c r="AD96" s="105">
        <f>+AC96-SUM(AD94:AD94)</f>
        <v>463</v>
      </c>
      <c r="AE96" s="105">
        <f>+H94+I94-SUM(AE94:AE94)</f>
        <v>463</v>
      </c>
      <c r="AF96" s="90">
        <f>+H94+I94-SUM(AF94:AF94)</f>
        <v>463</v>
      </c>
      <c r="AG96" s="90">
        <f>H94+I96-SUM(AG94:AG95)</f>
        <v>463</v>
      </c>
      <c r="AH96" s="90">
        <f>+AG96-SUM(AH94:AH95)</f>
        <v>463</v>
      </c>
      <c r="AI96" s="90">
        <f>+AH96-SUM(AI94:AI95)</f>
        <v>463</v>
      </c>
      <c r="AJ96" s="90">
        <f>+AI96-SUM(AJ94:AJ95)</f>
        <v>463</v>
      </c>
      <c r="AK96" s="90">
        <f>+H94+I96-SUM(AK94:AK95)</f>
        <v>463</v>
      </c>
      <c r="AL96" s="90">
        <f>+H94-SUM(AL94:AL95)</f>
        <v>463</v>
      </c>
      <c r="AM96" s="90">
        <f>+H94+I94-SUM(AM94:AM95)</f>
        <v>463</v>
      </c>
      <c r="AN96" s="90">
        <f>+H94+I96-SUM(AN94:AN95)</f>
        <v>463</v>
      </c>
      <c r="AO96" s="90">
        <f>+H94+I96-SUM(AO94:AO95)</f>
        <v>463</v>
      </c>
      <c r="AP96" s="90">
        <f>+H94+I96-SUM(AP94:AP95)</f>
        <v>463</v>
      </c>
      <c r="AQ96" s="90">
        <f>+H94+I96-SUM(AQ94:AQ95)</f>
        <v>463</v>
      </c>
      <c r="AR96" s="90">
        <f>+H94+I96-SUM(AR94:AR95)</f>
        <v>463</v>
      </c>
      <c r="AS96" s="90">
        <f>+H94+I96-SUM(AS94:AS95)</f>
        <v>463</v>
      </c>
      <c r="AT96" s="90">
        <f>+H94+I96-SUM(AT94:AT95)</f>
        <v>463</v>
      </c>
      <c r="AU96" s="90">
        <f>+H94+I96-SUM(AU94:AU95)</f>
        <v>463</v>
      </c>
      <c r="AV96" s="90">
        <f>+H94+I96-SUM(AV94:AV95)</f>
        <v>463</v>
      </c>
      <c r="AW96" s="90">
        <f>+AV96-SUM(AW94:AW95)</f>
        <v>463</v>
      </c>
      <c r="AX96" s="90">
        <f t="shared" ref="AX96:CI96" si="50">+$H94+$I96-SUM(AX94:AX95)</f>
        <v>463</v>
      </c>
      <c r="AY96" s="90">
        <f t="shared" si="50"/>
        <v>463</v>
      </c>
      <c r="AZ96" s="90">
        <f t="shared" si="50"/>
        <v>463</v>
      </c>
      <c r="BA96" s="90">
        <f t="shared" si="50"/>
        <v>463</v>
      </c>
      <c r="BB96" s="90">
        <f t="shared" si="50"/>
        <v>463</v>
      </c>
      <c r="BC96" s="90">
        <f t="shared" si="50"/>
        <v>463</v>
      </c>
      <c r="BD96" s="90">
        <f t="shared" si="50"/>
        <v>463</v>
      </c>
      <c r="BE96" s="90">
        <f t="shared" si="50"/>
        <v>463</v>
      </c>
      <c r="BF96" s="90">
        <f t="shared" si="50"/>
        <v>463</v>
      </c>
      <c r="BG96" s="90">
        <f t="shared" si="50"/>
        <v>463</v>
      </c>
      <c r="BH96" s="90">
        <f t="shared" si="50"/>
        <v>463</v>
      </c>
      <c r="BI96" s="90">
        <f t="shared" si="50"/>
        <v>463</v>
      </c>
      <c r="BJ96" s="90">
        <f t="shared" si="50"/>
        <v>463</v>
      </c>
      <c r="BK96" s="90">
        <f t="shared" si="50"/>
        <v>463</v>
      </c>
      <c r="BL96" s="90">
        <f t="shared" si="50"/>
        <v>463</v>
      </c>
      <c r="BM96" s="90">
        <f t="shared" si="50"/>
        <v>463</v>
      </c>
      <c r="BN96" s="90">
        <f t="shared" si="50"/>
        <v>463</v>
      </c>
      <c r="BO96" s="90">
        <f t="shared" si="50"/>
        <v>463</v>
      </c>
      <c r="BP96" s="90">
        <f t="shared" si="50"/>
        <v>463</v>
      </c>
      <c r="BQ96" s="90">
        <f t="shared" si="50"/>
        <v>463</v>
      </c>
      <c r="BR96" s="90">
        <f t="shared" si="50"/>
        <v>463</v>
      </c>
      <c r="BS96" s="90">
        <f t="shared" si="50"/>
        <v>463</v>
      </c>
      <c r="BT96" s="90">
        <f t="shared" si="50"/>
        <v>463</v>
      </c>
      <c r="BU96" s="90">
        <f t="shared" si="50"/>
        <v>463</v>
      </c>
      <c r="BV96" s="90">
        <f t="shared" si="50"/>
        <v>463</v>
      </c>
      <c r="BW96" s="90">
        <f t="shared" si="50"/>
        <v>463</v>
      </c>
      <c r="BX96" s="90">
        <f t="shared" si="50"/>
        <v>463</v>
      </c>
      <c r="BY96" s="90">
        <f t="shared" si="50"/>
        <v>463</v>
      </c>
      <c r="BZ96" s="90">
        <f t="shared" si="50"/>
        <v>463</v>
      </c>
      <c r="CA96" s="90">
        <f t="shared" si="50"/>
        <v>463</v>
      </c>
      <c r="CB96" s="90">
        <f t="shared" si="50"/>
        <v>463</v>
      </c>
      <c r="CC96" s="90">
        <f t="shared" si="50"/>
        <v>463</v>
      </c>
      <c r="CD96" s="90">
        <f t="shared" si="50"/>
        <v>463</v>
      </c>
      <c r="CE96" s="90">
        <f t="shared" si="50"/>
        <v>463</v>
      </c>
      <c r="CF96" s="90">
        <f t="shared" si="50"/>
        <v>463</v>
      </c>
      <c r="CG96" s="90">
        <f t="shared" si="50"/>
        <v>463</v>
      </c>
      <c r="CH96" s="90">
        <f t="shared" si="50"/>
        <v>463</v>
      </c>
      <c r="CI96" s="90">
        <f t="shared" si="50"/>
        <v>463</v>
      </c>
      <c r="CJ96" s="90">
        <f>+CI96-SUM(CJ94:CJ95)</f>
        <v>463</v>
      </c>
      <c r="CK96" s="90">
        <f t="shared" ref="CK96:CQ96" si="51">+CJ96-SUM(CK94:CK95)</f>
        <v>463</v>
      </c>
      <c r="CL96" s="90">
        <f t="shared" si="51"/>
        <v>463</v>
      </c>
      <c r="CM96" s="90">
        <f t="shared" si="51"/>
        <v>463</v>
      </c>
      <c r="CN96" s="90">
        <f t="shared" si="51"/>
        <v>463</v>
      </c>
      <c r="CO96" s="90">
        <f t="shared" si="51"/>
        <v>463</v>
      </c>
      <c r="CP96" s="90">
        <f t="shared" si="51"/>
        <v>463</v>
      </c>
      <c r="CQ96" s="90">
        <f t="shared" si="51"/>
        <v>463</v>
      </c>
    </row>
    <row r="97" spans="1:95" ht="18.75" hidden="1" customHeight="1">
      <c r="A97" s="806" t="s">
        <v>172</v>
      </c>
      <c r="B97" s="791" t="s">
        <v>219</v>
      </c>
      <c r="C97" s="8"/>
      <c r="D97" s="132" t="s">
        <v>78</v>
      </c>
      <c r="E97" s="133">
        <v>2500</v>
      </c>
      <c r="F97" s="798"/>
      <c r="G97" s="798"/>
      <c r="H97" s="826">
        <f>+VLOOKUP(B97,'[10]TÚI BÓNG'!$B$4:$E$153,4,0)</f>
        <v>187</v>
      </c>
      <c r="I97" s="81">
        <f>+ROUND(IFERROR(VLOOKUP(D97,FCSTSDV!$C$2:$C$72,26,0),0)/'tính băng dính sạch'!E97+0,0)</f>
        <v>0</v>
      </c>
      <c r="J97" s="148"/>
      <c r="K97" s="149">
        <f t="array" ref="K97">+IFERROR(INDEX(FCSTSDV!$D$2:$L$72,MATCH('tính băng dính sạch'!$D97,FCSTSDV!$C$2:$C$72,0),MATCH('tính băng dính sạch'!K$3,FCSTSDV!$D$1:$L$1,0)),0)/'tính băng dính sạch'!$E97</f>
        <v>0</v>
      </c>
      <c r="L97" s="149">
        <f t="array" ref="L97">+IFERROR(INDEX(FCSTSDV!$D$2:$L$72,MATCH('tính băng dính sạch'!$D97,FCSTSDV!$C$2:$C$72,0),MATCH('tính băng dính sạch'!L$3,FCSTSDV!$D$1:$L$1,0)),0)/'tính băng dính sạch'!$E97</f>
        <v>0</v>
      </c>
      <c r="M97" s="149">
        <f t="array" ref="M97">+IFERROR(INDEX(FCSTSDV!$D$2:$L$72,MATCH('tính băng dính sạch'!$D97,FCSTSDV!$C$2:$C$72,0),MATCH('tính băng dính sạch'!M$3,FCSTSDV!$D$1:$L$1,0)),0)/'tính băng dính sạch'!$E97</f>
        <v>0</v>
      </c>
      <c r="N97" s="11">
        <f t="array" ref="N97">+IFERROR(INDEX(FCSTSDV!$D$2:$L$72,MATCH('tính băng dính sạch'!$D97,FCSTSDV!$C$2:$C$72,0),MATCH('tính băng dính sạch'!N$3,FCSTSDV!$D$1:$L$1,0)),0)/'tính băng dính sạch'!$E97</f>
        <v>0</v>
      </c>
      <c r="O97" s="149">
        <f t="array" ref="O97">+IFERROR(INDEX(FCSTSDV!$D$2:$L$72,MATCH('tính băng dính sạch'!$D97,FCSTSDV!$C$2:$C$72,0),MATCH('tính băng dính sạch'!O$3,FCSTSDV!$D$1:$L$1,0)),0)/'tính băng dính sạch'!$E97</f>
        <v>0</v>
      </c>
      <c r="P97" s="149">
        <f t="array" ref="P97">+IFERROR(INDEX(FCSTSDV!$D$2:$L$72,MATCH('tính băng dính sạch'!$D97,FCSTSDV!$C$2:$C$72,0),MATCH('tính băng dính sạch'!P$3,FCSTSDV!$D$1:$L$1,0)),0)/'tính băng dính sạch'!$E97</f>
        <v>0</v>
      </c>
      <c r="Q97" s="149">
        <f t="array" ref="Q97">+IFERROR(INDEX(FCSTSDV!$D$2:$L$72,MATCH('tính băng dính sạch'!$D97,FCSTSDV!$C$2:$C$72,0),MATCH('tính băng dính sạch'!Q$3,FCSTSDV!$D$1:$L$1,0)),0)/'tính băng dính sạch'!$E97</f>
        <v>0</v>
      </c>
      <c r="R97" s="149">
        <f t="array" ref="R97">+IFERROR(INDEX(FCSTSDV!$D$2:$L$72,MATCH('tính băng dính sạch'!$D97,FCSTSDV!$C$2:$C$72,0),MATCH('tính băng dính sạch'!R$3,FCSTSDV!$D$1:$L$1,0)),0)/'tính băng dính sạch'!$E97</f>
        <v>0</v>
      </c>
      <c r="S97" s="149">
        <f t="array" ref="S97">+IFERROR(INDEX(FCSTSDV!$D$2:$L$72,MATCH('tính băng dính sạch'!$D97,FCSTSDV!$C$2:$C$72,0),MATCH('tính băng dính sạch'!S$3,FCSTSDV!$D$1:$L$1,0)),0)/'tính băng dính sạch'!$E97</f>
        <v>0</v>
      </c>
      <c r="T97" s="149">
        <f t="array" ref="T97">+IFERROR(INDEX(FCSTSDV!$D$2:$L$72,MATCH('tính băng dính sạch'!$D97,FCSTSDV!$C$2:$C$72,0),MATCH('tính băng dính sạch'!T$3,FCSTSDV!$D$1:$L$1,0)),0)/'tính băng dính sạch'!$E97</f>
        <v>0</v>
      </c>
      <c r="U97" s="149">
        <f t="array" ref="U97">+IFERROR(INDEX(FCSTSDV!$D$2:$L$72,MATCH('tính băng dính sạch'!$D97,FCSTSDV!$C$2:$C$72,0),MATCH('tính băng dính sạch'!U$3,FCSTSDV!$D$1:$L$1,0)),0)/'tính băng dính sạch'!$E97</f>
        <v>0</v>
      </c>
      <c r="V97" s="160">
        <f t="array" ref="V97">+IFERROR(INDEX(FCSTSDV!$D$2:$L$72,MATCH('tính băng dính sạch'!$D97,FCSTSDV!$C$2:$C$72,0),MATCH('tính băng dính sạch'!V$3,FCSTSDV!$D$1:$L$1,0)),0)/'tính băng dính sạch'!$E97</f>
        <v>0</v>
      </c>
      <c r="W97" s="99">
        <f t="array" ref="W97">+IFERROR(INDEX(FCSTSDV!$D$2:$L$72,MATCH('tính băng dính sạch'!$D97,FCSTSDV!$C$2:$C$72,0),MATCH('tính băng dính sạch'!W$3,FCSTSDV!$D$1:$L$1,0)),0)/'tính băng dính sạch'!$E97</f>
        <v>0</v>
      </c>
      <c r="X97" s="100">
        <f t="array" ref="X97">+IFERROR(INDEX(FCSTSDV!$D$2:$L$72,MATCH('tính băng dính sạch'!$D97,FCSTSDV!$C$2:$C$72,0),MATCH('tính băng dính sạch'!X$3,FCSTSDV!$D$1:$L$1,0)),0)/'tính băng dính sạch'!$E97</f>
        <v>0</v>
      </c>
      <c r="Y97" s="100">
        <f t="array" ref="Y97">+IFERROR(INDEX(FCSTSDV!$D$2:$L$72,MATCH('tính băng dính sạch'!$D97,FCSTSDV!$C$2:$C$72,0),MATCH('tính băng dính sạch'!Y$3,FCSTSDV!$D$1:$L$1,0)),0)/'tính băng dính sạch'!$E97</f>
        <v>0</v>
      </c>
      <c r="Z97" s="100">
        <f t="array" ref="Z97">+IFERROR(INDEX(FCSTSDV!$D$2:$L$72,MATCH('tính băng dính sạch'!$D97,FCSTSDV!$C$2:$C$72,0),MATCH('tính băng dính sạch'!Z$3,FCSTSDV!$D$1:$L$1,0)),0)/'tính băng dính sạch'!$E97</f>
        <v>0</v>
      </c>
      <c r="AA97" s="100">
        <f t="array" ref="AA97">+IFERROR(INDEX(FCSTSDV!$D$2:$L$72,MATCH('tính băng dính sạch'!$D97,FCSTSDV!$C$2:$C$72,0),MATCH('tính băng dính sạch'!AA$3,FCSTSDV!$D$1:$L$1,0)),0)/'tính băng dính sạch'!$E97</f>
        <v>0</v>
      </c>
      <c r="AB97" s="100">
        <f t="array" ref="AB97">+IFERROR(INDEX(FCSTSDV!$D$2:$L$72,MATCH('tính băng dính sạch'!$D97,FCSTSDV!$C$2:$C$72,0),MATCH('tính băng dính sạch'!AB$3,FCSTSDV!$D$1:$L$1,0)),0)/'tính băng dính sạch'!$E97</f>
        <v>0</v>
      </c>
      <c r="AC97" s="100">
        <f t="array" ref="AC97">+IFERROR(INDEX(FCSTSDV!$D$2:$L$72,MATCH('tính băng dính sạch'!$D97,FCSTSDV!$C$2:$C$72,0),MATCH('tính băng dính sạch'!AC$3,FCSTSDV!$D$1:$L$1,0)),0)/'tính băng dính sạch'!$E97</f>
        <v>0</v>
      </c>
      <c r="AD97" s="100">
        <f t="array" ref="AD97">+IFERROR(INDEX(FCSTSDV!$D$2:$L$72,MATCH('tính băng dính sạch'!$D97,FCSTSDV!$C$2:$C$72,0),MATCH('tính băng dính sạch'!AD$3,FCSTSDV!$D$1:$L$1,0)),0)/'tính băng dính sạch'!$E97</f>
        <v>0</v>
      </c>
      <c r="AE97" s="100">
        <f t="array" ref="AE97">+IFERROR(INDEX(FCSTSDV!$D$2:$L$72,MATCH('tính băng dính sạch'!$D97,FCSTSDV!$C$2:$C$72,0),MATCH('tính băng dính sạch'!AE$3,FCSTSDV!$D$1:$L$1,0)),0)/'tính băng dính sạch'!$E97</f>
        <v>0</v>
      </c>
      <c r="AF97" s="99">
        <f>+IFERROR(INDEX(FCSTSDV!$D$2:$L$72,MATCH('tính băng dính sạch'!$D97,FCSTSDV!$C$2:$C$72,0),MATCH('tính băng dính sạch'!AF$3,FCSTSDV!$D$1:$L$1,0))/'tính băng dính sạch'!$E97,0)</f>
        <v>0</v>
      </c>
      <c r="AG97" s="92">
        <f>+ROUND(IFERROR(INDEX(FCSTSDV!$D$2:$L$72,MATCH('tính băng dính sạch'!$D97,FCSTSDV!$C$2:$C$72,0),MATCH('tính băng dính sạch'!AG$3,FCSTSDV!$D$1:$L$1,0)),0)/'tính băng dính sạch'!$E97,1)</f>
        <v>0</v>
      </c>
      <c r="AH97" s="92">
        <f>+ROUND(IFERROR(INDEX(FCSTSDV!$D$2:$L$72,MATCH('tính băng dính sạch'!$D97,FCSTSDV!$C$2:$C$72,0),MATCH('tính băng dính sạch'!AH$3,FCSTSDV!$D$1:$L$1,0)),0)/'tính băng dính sạch'!$E97,1)</f>
        <v>0</v>
      </c>
      <c r="AI97" s="92">
        <f>+ROUND(IFERROR(INDEX(FCSTSDV!$D$2:$L$72,MATCH('tính băng dính sạch'!$D97,FCSTSDV!$C$2:$C$72,0),MATCH('tính băng dính sạch'!AI$3,FCSTSDV!$D$1:$L$1,0)),0)/'tính băng dính sạch'!$E97,1)</f>
        <v>0</v>
      </c>
      <c r="AJ97" s="92">
        <f>+ROUND(IFERROR(INDEX(FCSTSDV!$D$2:$L$72,MATCH('tính băng dính sạch'!$D97,FCSTSDV!$C$2:$C$72,0),MATCH('tính băng dính sạch'!AJ$3,FCSTSDV!$D$1:$L$1,0)),0)/'tính băng dính sạch'!$E97,1)</f>
        <v>0</v>
      </c>
      <c r="AK97" s="92">
        <f>+ROUND(IFERROR(INDEX(FCSTSDV!$D$2:$L$72,MATCH('tính băng dính sạch'!$D97,FCSTSDV!$C$2:$C$72,0),MATCH('tính băng dính sạch'!AK$3,FCSTSDV!$D$1:$L$1,0)),0)/'tính băng dính sạch'!$E97,1)</f>
        <v>0</v>
      </c>
      <c r="AL97" s="92">
        <f>+ROUND(IFERROR(INDEX(FCSTSDV!$D$2:$L$72,MATCH('tính băng dính sạch'!$D97,FCSTSDV!$C$2:$C$72,0),MATCH('tính băng dính sạch'!AL$3,FCSTSDV!$D$1:$L$1,0)),0)/'tính băng dính sạch'!$E97,1)</f>
        <v>0</v>
      </c>
      <c r="AM97" s="92">
        <f>+ROUND(IFERROR(INDEX(FCSTSDV!$D$2:$L$72,MATCH('tính băng dính sạch'!$D97,FCSTSDV!$C$2:$C$72,0),MATCH('tính băng dính sạch'!AM$3,FCSTSDV!$D$1:$L$1,0)),0)/'tính băng dính sạch'!$E97,1)</f>
        <v>0</v>
      </c>
      <c r="AN97" s="92">
        <f>+ROUND(IFERROR(INDEX(FCSTSDV!$D$2:$L$72,MATCH('tính băng dính sạch'!$D97,FCSTSDV!$C$2:$C$72,0),MATCH('tính băng dính sạch'!AN$3,FCSTSDV!$D$1:$L$1,0)),0)/'tính băng dính sạch'!$E97,1)</f>
        <v>0</v>
      </c>
      <c r="AO97" s="92">
        <f>+ROUND(IFERROR(INDEX(FCSTSDV!$D$2:$L$72,MATCH('tính băng dính sạch'!$D97,FCSTSDV!$C$2:$C$72,0),MATCH('tính băng dính sạch'!AO$3,FCSTSDV!$D$1:$L$1,0)),0)/'tính băng dính sạch'!$E97,1)</f>
        <v>0</v>
      </c>
      <c r="AP97" s="92">
        <f>+ROUND(IFERROR(INDEX(FCSTSDV!$D$2:$L$72,MATCH('tính băng dính sạch'!$D97,FCSTSDV!$C$2:$C$72,0),MATCH('tính băng dính sạch'!AP$3,FCSTSDV!$D$1:$L$1,0)),0)/'tính băng dính sạch'!$E97,1)</f>
        <v>0</v>
      </c>
      <c r="AQ97" s="92">
        <f>+ROUND(IFERROR(INDEX(FCSTSDV!$D$2:$L$72,MATCH('tính băng dính sạch'!$D97,FCSTSDV!$C$2:$C$72,0),MATCH('tính băng dính sạch'!AQ$3,FCSTSDV!$D$1:$L$1,0)),0)/'tính băng dính sạch'!$E97,1)</f>
        <v>0</v>
      </c>
      <c r="AR97" s="92">
        <f>+ROUND(IFERROR(INDEX(FCSTSDV!$D$2:$L$72,MATCH('tính băng dính sạch'!$D97,FCSTSDV!$C$2:$C$72,0),MATCH('tính băng dính sạch'!AR$3,FCSTSDV!$D$1:$L$1,0)),0)/'tính băng dính sạch'!$E97,1)</f>
        <v>0</v>
      </c>
      <c r="AS97" s="92">
        <f>+ROUND(IFERROR(INDEX(FCSTSDV!$D$2:$L$72,MATCH('tính băng dính sạch'!$D97,FCSTSDV!$C$2:$C$72,0),MATCH('tính băng dính sạch'!AS$3,FCSTSDV!$D$1:$L$1,0)),0)/'tính băng dính sạch'!$E97,1)</f>
        <v>0</v>
      </c>
      <c r="AT97" s="92">
        <f>+ROUND(IFERROR(INDEX(FCSTSDV!$D$2:$L$72,MATCH('tính băng dính sạch'!$D97,FCSTSDV!$C$2:$C$72,0),MATCH('tính băng dính sạch'!AT$3,FCSTSDV!$D$1:$L$1,0)),0)/'tính băng dính sạch'!$E97,1)</f>
        <v>0</v>
      </c>
      <c r="AU97" s="92">
        <f>+ROUND(IFERROR(INDEX(FCSTSDV!$D$2:$L$72,MATCH('tính băng dính sạch'!$D97,FCSTSDV!$C$2:$C$72,0),MATCH('tính băng dính sạch'!AU$3,FCSTSDV!$D$1:$L$1,0)),0)/'tính băng dính sạch'!$E97,1)</f>
        <v>0</v>
      </c>
      <c r="AV97" s="92">
        <f>+ROUND(IFERROR(INDEX(FCSTSDV!$D$2:$L$72,MATCH('tính băng dính sạch'!$D97,FCSTSDV!$C$2:$C$72,0),MATCH('tính băng dính sạch'!AV$3,FCSTSDV!$D$1:$L$1,0)),0)/'tính băng dính sạch'!$E97,1)</f>
        <v>0</v>
      </c>
      <c r="AW97" s="92">
        <f>+ROUND(IFERROR(INDEX(FCSTSDV!$D$2:$L$72,MATCH('tính băng dính sạch'!$D97,FCSTSDV!$C$2:$C$72,0),MATCH('tính băng dính sạch'!AW$3,FCSTSDV!$D$1:$L$1,0)),0)/'tính băng dính sạch'!$E97,1)</f>
        <v>0</v>
      </c>
      <c r="AX97" s="92">
        <f>+ROUND(IFERROR(INDEX(FCSTSDV!$D$2:$L$72,MATCH('tính băng dính sạch'!$D97,FCSTSDV!$C$2:$C$72,0),MATCH('tính băng dính sạch'!AX$3,FCSTSDV!$D$1:$L$1,0)),0)/'tính băng dính sạch'!$E97,1)</f>
        <v>0</v>
      </c>
      <c r="AY97" s="92">
        <f>+ROUND(IFERROR(INDEX(FCSTSDV!$D$2:$L$72,MATCH('tính băng dính sạch'!$D97,FCSTSDV!$C$2:$C$72,0),MATCH('tính băng dính sạch'!AY$3,FCSTSDV!$D$1:$L$1,0)),0)/'tính băng dính sạch'!$E97,1)</f>
        <v>0</v>
      </c>
      <c r="AZ97" s="92">
        <f>+ROUND(IFERROR(INDEX(FCSTSDV!$D$2:$L$72,MATCH('tính băng dính sạch'!$D97,FCSTSDV!$C$2:$C$72,0),MATCH('tính băng dính sạch'!AZ$3,FCSTSDV!$D$1:$L$1,0)),0)/'tính băng dính sạch'!$E97,1)</f>
        <v>0</v>
      </c>
      <c r="BA97" s="92">
        <f>+ROUND(IFERROR(INDEX(FCSTSDV!$D$2:$L$72,MATCH('tính băng dính sạch'!$D97,FCSTSDV!$C$2:$C$72,0),MATCH('tính băng dính sạch'!BA$3,FCSTSDV!$D$1:$L$1,0)),0)/'tính băng dính sạch'!$E97,1)</f>
        <v>0</v>
      </c>
      <c r="BB97" s="92">
        <f>+ROUND(IFERROR(INDEX(FCSTSDV!$D$2:$L$72,MATCH('tính băng dính sạch'!$D97,FCSTSDV!$C$2:$C$72,0),MATCH('tính băng dính sạch'!BB$3,FCSTSDV!$D$1:$L$1,0)),0)/'tính băng dính sạch'!$E97,1)</f>
        <v>0</v>
      </c>
      <c r="BC97" s="92">
        <f>+ROUND(IFERROR(INDEX(FCSTSDV!$D$2:$L$72,MATCH('tính băng dính sạch'!$D97,FCSTSDV!$C$2:$C$72,0),MATCH('tính băng dính sạch'!BC$3,FCSTSDV!$D$1:$L$1,0)),0)/'tính băng dính sạch'!$E97,1)</f>
        <v>0</v>
      </c>
      <c r="BD97" s="92">
        <f>+ROUND(IFERROR(INDEX(FCSTSDV!$D$2:$L$72,MATCH('tính băng dính sạch'!$D97,FCSTSDV!$C$2:$C$72,0),MATCH('tính băng dính sạch'!BD$3,FCSTSDV!$D$1:$L$1,0)),0)/'tính băng dính sạch'!$E97,1)</f>
        <v>0</v>
      </c>
      <c r="BE97" s="92">
        <f>+ROUND(IFERROR(INDEX(FCSTSDV!$D$2:$L$72,MATCH('tính băng dính sạch'!$D97,FCSTSDV!$C$2:$C$72,0),MATCH('tính băng dính sạch'!BE$3,FCSTSDV!$D$1:$L$1,0)),0)/'tính băng dính sạch'!$E97,1)</f>
        <v>0</v>
      </c>
      <c r="BF97" s="92">
        <f>+ROUND(IFERROR(INDEX(FCSTSDV!$D$2:$L$72,MATCH('tính băng dính sạch'!$D97,FCSTSDV!$C$2:$C$72,0),MATCH('tính băng dính sạch'!BF$3,FCSTSDV!$D$1:$L$1,0)),0)/'tính băng dính sạch'!$E97,1)</f>
        <v>0</v>
      </c>
      <c r="BG97" s="92">
        <f>+ROUND(IFERROR(INDEX(FCSTSDV!$D$2:$L$72,MATCH('tính băng dính sạch'!$D97,FCSTSDV!$C$2:$C$72,0),MATCH('tính băng dính sạch'!BG$3,FCSTSDV!$D$1:$L$1,0)),0)/'tính băng dính sạch'!$E97,1)</f>
        <v>0</v>
      </c>
      <c r="BH97" s="92">
        <f>+ROUND(IFERROR(INDEX(FCSTSDV!$D$2:$L$72,MATCH('tính băng dính sạch'!$D97,FCSTSDV!$C$2:$C$72,0),MATCH('tính băng dính sạch'!BH$3,FCSTSDV!$D$1:$L$1,0)),0)/'tính băng dính sạch'!$E97,1)</f>
        <v>0</v>
      </c>
      <c r="BI97" s="92">
        <f>+ROUND(IFERROR(INDEX(FCSTSDV!$D$2:$L$72,MATCH('tính băng dính sạch'!$D97,FCSTSDV!$C$2:$C$72,0),MATCH('tính băng dính sạch'!BI$3,FCSTSDV!$D$1:$L$1,0)),0)/'tính băng dính sạch'!$E97,1)</f>
        <v>0</v>
      </c>
      <c r="BJ97" s="92">
        <f>+ROUND(IFERROR(INDEX(FCSTSDV!$D$2:$L$72,MATCH('tính băng dính sạch'!$D97,FCSTSDV!$C$2:$C$72,0),MATCH('tính băng dính sạch'!BJ$3,FCSTSDV!$D$1:$L$1,0)),0)/'tính băng dính sạch'!$E97,1)</f>
        <v>0</v>
      </c>
      <c r="BK97" s="92">
        <f>+ROUND(IFERROR(INDEX(FCSTSDV!$D$2:$L$72,MATCH('tính băng dính sạch'!$D97,FCSTSDV!$C$2:$C$72,0),MATCH('tính băng dính sạch'!BK$3,FCSTSDV!$D$1:$L$1,0)),0)/'tính băng dính sạch'!$E97,1)</f>
        <v>0</v>
      </c>
      <c r="BL97" s="92">
        <f>+ROUND(IFERROR(INDEX(FCSTSDV!$D$2:$L$72,MATCH('tính băng dính sạch'!$D97,FCSTSDV!$C$2:$C$72,0),MATCH('tính băng dính sạch'!BL$3,FCSTSDV!$D$1:$L$1,0)),0)/'tính băng dính sạch'!$E97,1)</f>
        <v>0</v>
      </c>
      <c r="BM97" s="92">
        <f>+ROUND(IFERROR(INDEX(FCSTSDV!$D$2:$L$72,MATCH('tính băng dính sạch'!$D97,FCSTSDV!$C$2:$C$72,0),MATCH('tính băng dính sạch'!BM$3,FCSTSDV!$D$1:$L$1,0)),0)/'tính băng dính sạch'!$E97,1)</f>
        <v>0</v>
      </c>
      <c r="BN97" s="92">
        <f>+ROUND(IFERROR(INDEX(FCSTSDV!$D$2:$L$72,MATCH('tính băng dính sạch'!$D97,FCSTSDV!$C$2:$C$72,0),MATCH('tính băng dính sạch'!BN$3,FCSTSDV!$D$1:$L$1,0)),0)/'tính băng dính sạch'!$E97,1)</f>
        <v>0</v>
      </c>
      <c r="BO97" s="92">
        <f>+ROUND(IFERROR(INDEX(FCSTSDV!$D$2:$L$72,MATCH('tính băng dính sạch'!$D97,FCSTSDV!$C$2:$C$72,0),MATCH('tính băng dính sạch'!BO$3,FCSTSDV!$D$1:$L$1,0)),0)/'tính băng dính sạch'!$E97,1)</f>
        <v>0</v>
      </c>
      <c r="BP97" s="92">
        <f>+ROUND(IFERROR(INDEX(FCSTSDV!$D$2:$L$72,MATCH('tính băng dính sạch'!$D97,FCSTSDV!$C$2:$C$72,0),MATCH('tính băng dính sạch'!BP$3,FCSTSDV!$D$1:$L$1,0)),0)/'tính băng dính sạch'!$E97,1)</f>
        <v>0</v>
      </c>
      <c r="BQ97" s="92">
        <f>+ROUND(IFERROR(INDEX(FCSTSDV!$D$2:$L$72,MATCH('tính băng dính sạch'!$D97,FCSTSDV!$C$2:$C$72,0),MATCH('tính băng dính sạch'!BQ$3,FCSTSDV!$D$1:$L$1,0)),0)/'tính băng dính sạch'!$E97,1)</f>
        <v>0</v>
      </c>
      <c r="BR97" s="92">
        <f>+ROUND(IFERROR(INDEX(FCSTSDV!$D$2:$L$72,MATCH('tính băng dính sạch'!$D97,FCSTSDV!$C$2:$C$72,0),MATCH('tính băng dính sạch'!BR$3,FCSTSDV!$D$1:$L$1,0)),0)/'tính băng dính sạch'!$E97,1)</f>
        <v>0</v>
      </c>
      <c r="BS97" s="92">
        <f>+ROUND(IFERROR(INDEX(FCSTSDV!$D$2:$L$72,MATCH('tính băng dính sạch'!$D97,FCSTSDV!$C$2:$C$72,0),MATCH('tính băng dính sạch'!BS$3,FCSTSDV!$D$1:$L$1,0)),0)/'tính băng dính sạch'!$E97,1)</f>
        <v>0</v>
      </c>
      <c r="BT97" s="92">
        <f>+ROUND(IFERROR(INDEX(FCSTSDV!$D$2:$L$72,MATCH('tính băng dính sạch'!$D97,FCSTSDV!$C$2:$C$72,0),MATCH('tính băng dính sạch'!BT$3,FCSTSDV!$D$1:$L$1,0)),0)/'tính băng dính sạch'!$E97,1)</f>
        <v>0</v>
      </c>
      <c r="BU97" s="92">
        <f>+ROUND(IFERROR(INDEX(FCSTSDV!$D$2:$L$72,MATCH('tính băng dính sạch'!$D97,FCSTSDV!$C$2:$C$72,0),MATCH('tính băng dính sạch'!BU$3,FCSTSDV!$D$1:$L$1,0)),0)/'tính băng dính sạch'!$E97,1)</f>
        <v>0</v>
      </c>
      <c r="BV97" s="92">
        <f>+ROUND(IFERROR(INDEX(FCSTSDV!$D$2:$L$72,MATCH('tính băng dính sạch'!$D97,FCSTSDV!$C$2:$C$72,0),MATCH('tính băng dính sạch'!BV$3,FCSTSDV!$D$1:$L$1,0)),0)/'tính băng dính sạch'!$E97,1)</f>
        <v>0</v>
      </c>
      <c r="BW97" s="92">
        <f>+ROUND(IFERROR(INDEX(FCSTSDV!$D$2:$L$72,MATCH('tính băng dính sạch'!$D97,FCSTSDV!$C$2:$C$72,0),MATCH('tính băng dính sạch'!BW$3,FCSTSDV!$D$1:$L$1,0)),0)/'tính băng dính sạch'!$E97,1)</f>
        <v>0</v>
      </c>
      <c r="BX97" s="92">
        <f>+ROUND(IFERROR(INDEX(FCSTSDV!$D$2:$L$72,MATCH('tính băng dính sạch'!$D97,FCSTSDV!$C$2:$C$72,0),MATCH('tính băng dính sạch'!BX$3,FCSTSDV!$D$1:$L$1,0)),0)/'tính băng dính sạch'!$E97,1)</f>
        <v>0</v>
      </c>
      <c r="BY97" s="92">
        <f>+ROUND(IFERROR(INDEX(FCSTSDV!$D$2:$L$72,MATCH('tính băng dính sạch'!$D97,FCSTSDV!$C$2:$C$72,0),MATCH('tính băng dính sạch'!BY$3,FCSTSDV!$D$1:$L$1,0)),0)/'tính băng dính sạch'!$E97,1)</f>
        <v>0</v>
      </c>
      <c r="BZ97" s="92">
        <f>+ROUND(IFERROR(INDEX(FCSTSDV!$D$2:$L$72,MATCH('tính băng dính sạch'!$D97,FCSTSDV!$C$2:$C$72,0),MATCH('tính băng dính sạch'!BZ$3,FCSTSDV!$D$1:$L$1,0)),0)/'tính băng dính sạch'!$E97,1)</f>
        <v>0</v>
      </c>
      <c r="CA97" s="92">
        <f>+ROUND(IFERROR(INDEX(FCSTSDV!$D$2:$L$72,MATCH('tính băng dính sạch'!$D97,FCSTSDV!$C$2:$C$72,0),MATCH('tính băng dính sạch'!CA$3,FCSTSDV!$D$1:$L$1,0)),0)/'tính băng dính sạch'!$E97,1)</f>
        <v>0</v>
      </c>
      <c r="CB97" s="92">
        <f>+ROUND(IFERROR(INDEX(FCSTSDV!$D$2:$L$72,MATCH('tính băng dính sạch'!$D97,FCSTSDV!$C$2:$C$72,0),MATCH('tính băng dính sạch'!CB$3,FCSTSDV!$D$1:$L$1,0)),0)/'tính băng dính sạch'!$E97,1)</f>
        <v>0</v>
      </c>
      <c r="CC97" s="92">
        <f>+ROUND(IFERROR(INDEX(FCSTSDV!$D$2:$L$72,MATCH('tính băng dính sạch'!$D97,FCSTSDV!$C$2:$C$72,0),MATCH('tính băng dính sạch'!CC$3,FCSTSDV!$D$1:$L$1,0)),0)/'tính băng dính sạch'!$E97,1)</f>
        <v>0</v>
      </c>
      <c r="CD97" s="92">
        <f>+ROUND(IFERROR(INDEX(FCSTSDV!$D$2:$L$72,MATCH('tính băng dính sạch'!$D97,FCSTSDV!$C$2:$C$72,0),MATCH('tính băng dính sạch'!CD$3,FCSTSDV!$D$1:$L$1,0)),0)/'tính băng dính sạch'!$E97,1)</f>
        <v>0</v>
      </c>
      <c r="CE97" s="92">
        <f>+ROUND(IFERROR(INDEX(FCSTSDV!$D$2:$L$72,MATCH('tính băng dính sạch'!$D97,FCSTSDV!$C$2:$C$72,0),MATCH('tính băng dính sạch'!CE$3,FCSTSDV!$D$1:$L$1,0)),0)/'tính băng dính sạch'!$E97,1)</f>
        <v>0</v>
      </c>
      <c r="CF97" s="92">
        <f>+ROUND(IFERROR(INDEX(FCSTSDV!$D$2:$L$72,MATCH('tính băng dính sạch'!$D97,FCSTSDV!$C$2:$C$72,0),MATCH('tính băng dính sạch'!CF$3,FCSTSDV!$D$1:$L$1,0)),0)/'tính băng dính sạch'!$E97,1)</f>
        <v>0</v>
      </c>
      <c r="CG97" s="92">
        <f>+ROUND(IFERROR(INDEX(FCSTSDV!$D$2:$L$72,MATCH('tính băng dính sạch'!$D97,FCSTSDV!$C$2:$C$72,0),MATCH('tính băng dính sạch'!CG$3,FCSTSDV!$D$1:$L$1,0)),0)/'tính băng dính sạch'!$E97,1)</f>
        <v>0</v>
      </c>
      <c r="CH97" s="92">
        <f>+ROUND(IFERROR(INDEX(FCSTSDV!$D$2:$L$72,MATCH('tính băng dính sạch'!$D97,FCSTSDV!$C$2:$C$72,0),MATCH('tính băng dính sạch'!CH$3,FCSTSDV!$D$1:$L$1,0)),0)/'tính băng dính sạch'!$E97,1)</f>
        <v>0</v>
      </c>
      <c r="CI97" s="92">
        <f>+ROUND(IFERROR(INDEX(FCSTSDV!$D$2:$L$72,MATCH('tính băng dính sạch'!$D97,FCSTSDV!$C$2:$C$72,0),MATCH('tính băng dính sạch'!CI$3,FCSTSDV!$D$1:$L$1,0)),0)/'tính băng dính sạch'!$E97,1)</f>
        <v>0</v>
      </c>
      <c r="CJ97" s="92">
        <f>+ROUND(IFERROR(INDEX(FCSTSDV!$D$2:$L$72,MATCH('tính băng dính sạch'!$D97,FCSTSDV!$C$2:$C$72,0),MATCH('tính băng dính sạch'!CJ$3,FCSTSDV!$D$1:$L$1,0)),0)/'tính băng dính sạch'!$E97,1)</f>
        <v>0</v>
      </c>
      <c r="CK97" s="92">
        <f>+ROUND(IFERROR(INDEX(FCSTSDV!$D$2:$L$72,MATCH('tính băng dính sạch'!$D97,FCSTSDV!$C$2:$C$72,0),MATCH('tính băng dính sạch'!CK$3,FCSTSDV!$D$1:$L$1,0)),0)/'tính băng dính sạch'!$E97,1)</f>
        <v>0</v>
      </c>
      <c r="CL97" s="92">
        <f>+ROUND(IFERROR(INDEX(FCSTSDV!$D$2:$L$72,MATCH('tính băng dính sạch'!$D97,FCSTSDV!$C$2:$C$72,0),MATCH('tính băng dính sạch'!CL$3,FCSTSDV!$D$1:$L$1,0)),0)/'tính băng dính sạch'!$E97,1)</f>
        <v>0</v>
      </c>
      <c r="CM97" s="92">
        <f>+ROUND(IFERROR(INDEX(FCSTSDV!$D$2:$L$72,MATCH('tính băng dính sạch'!$D97,FCSTSDV!$C$2:$C$72,0),MATCH('tính băng dính sạch'!CM$3,FCSTSDV!$D$1:$L$1,0)),0)/'tính băng dính sạch'!$E97,1)</f>
        <v>0</v>
      </c>
      <c r="CN97" s="92">
        <f>+ROUND(IFERROR(INDEX(FCSTSDV!$D$2:$L$72,MATCH('tính băng dính sạch'!$D97,FCSTSDV!$C$2:$C$72,0),MATCH('tính băng dính sạch'!CN$3,FCSTSDV!$D$1:$L$1,0)),0)/'tính băng dính sạch'!$E97,1)</f>
        <v>0</v>
      </c>
      <c r="CO97" s="92">
        <f>+ROUND(IFERROR(INDEX(FCSTSDV!$D$2:$L$72,MATCH('tính băng dính sạch'!$D97,FCSTSDV!$C$2:$C$72,0),MATCH('tính băng dính sạch'!CO$3,FCSTSDV!$D$1:$L$1,0)),0)/'tính băng dính sạch'!$E97,1)</f>
        <v>0</v>
      </c>
      <c r="CP97" s="92">
        <f>+ROUND(IFERROR(INDEX(FCSTSDV!$D$2:$L$72,MATCH('tính băng dính sạch'!$D97,FCSTSDV!$C$2:$C$72,0),MATCH('tính băng dính sạch'!CP$3,FCSTSDV!$D$1:$L$1,0)),0)/'tính băng dính sạch'!$E97,1)</f>
        <v>0</v>
      </c>
      <c r="CQ97" s="92">
        <f>+ROUND(IFERROR(INDEX(FCSTSDV!$D$2:$L$72,MATCH('tính băng dính sạch'!$D97,FCSTSDV!$C$2:$C$72,0),MATCH('tính băng dính sạch'!CQ$3,FCSTSDV!$D$1:$L$1,0)),0)/'tính băng dính sạch'!$E97,1)</f>
        <v>0</v>
      </c>
    </row>
    <row r="98" spans="1:95" ht="20.100000000000001" hidden="1" customHeight="1">
      <c r="A98" s="807"/>
      <c r="B98" s="792"/>
      <c r="C98" s="16"/>
      <c r="D98" s="52" t="s">
        <v>175</v>
      </c>
      <c r="E98" s="53" t="s">
        <v>43</v>
      </c>
      <c r="F98" s="800"/>
      <c r="G98" s="800"/>
      <c r="H98" s="827"/>
      <c r="I98" s="87">
        <v>17</v>
      </c>
      <c r="J98" s="138"/>
      <c r="K98" s="139"/>
      <c r="L98" s="139"/>
      <c r="M98" s="139">
        <f>+F97-M97</f>
        <v>0</v>
      </c>
      <c r="N98" s="90">
        <f>+F97-SUM(N97:N97)</f>
        <v>0</v>
      </c>
      <c r="O98" s="150">
        <f>+H97-O97</f>
        <v>187</v>
      </c>
      <c r="P98" s="150">
        <f>+H97-P97</f>
        <v>187</v>
      </c>
      <c r="Q98" s="139">
        <f>+P98-Q97</f>
        <v>187</v>
      </c>
      <c r="R98" s="139">
        <f>+H97-R97</f>
        <v>187</v>
      </c>
      <c r="S98" s="139">
        <f>+R98-S97</f>
        <v>187</v>
      </c>
      <c r="T98" s="150">
        <f>+H97-T97</f>
        <v>187</v>
      </c>
      <c r="U98" s="139">
        <f>+T98-U97</f>
        <v>187</v>
      </c>
      <c r="V98" s="156">
        <f>+U98-V97</f>
        <v>187</v>
      </c>
      <c r="W98" s="105">
        <f>+H97+I97-W97</f>
        <v>187</v>
      </c>
      <c r="X98" s="105">
        <f>+W98-X97</f>
        <v>187</v>
      </c>
      <c r="Y98" s="105">
        <f>+X98-Y97</f>
        <v>187</v>
      </c>
      <c r="Z98" s="105">
        <f>+H97+I97-Z97</f>
        <v>187</v>
      </c>
      <c r="AA98" s="105">
        <f>+H97+I97-AA97</f>
        <v>187</v>
      </c>
      <c r="AB98" s="105">
        <f>+AA98-AB97</f>
        <v>187</v>
      </c>
      <c r="AC98" s="105">
        <f>+H97+I97-AC97</f>
        <v>187</v>
      </c>
      <c r="AD98" s="105">
        <f>+AC98-AD97</f>
        <v>187</v>
      </c>
      <c r="AE98" s="105">
        <f>+H97-AE97</f>
        <v>187</v>
      </c>
      <c r="AF98" s="90">
        <f>+H97+I97-AF97</f>
        <v>187</v>
      </c>
      <c r="AG98" s="90">
        <f>+H97+I97-AG97</f>
        <v>187</v>
      </c>
      <c r="AH98" s="90">
        <f>+AG98-AH97</f>
        <v>187</v>
      </c>
      <c r="AI98" s="90">
        <f t="shared" ref="AI98:AN98" si="52">+AH98-AI97</f>
        <v>187</v>
      </c>
      <c r="AJ98" s="90">
        <f t="shared" si="52"/>
        <v>187</v>
      </c>
      <c r="AK98" s="90">
        <f>+H97+I97-AK97</f>
        <v>187</v>
      </c>
      <c r="AL98" s="90">
        <f>+H97-AL97</f>
        <v>187</v>
      </c>
      <c r="AM98" s="90">
        <f>+H97+I97-AM97</f>
        <v>187</v>
      </c>
      <c r="AN98" s="90">
        <f t="shared" si="52"/>
        <v>187</v>
      </c>
      <c r="AO98" s="90">
        <f>+H97+I97-AO97</f>
        <v>187</v>
      </c>
      <c r="AP98" s="90">
        <f>+H97+I98-AP97</f>
        <v>204</v>
      </c>
      <c r="AQ98" s="90">
        <f>+H97+I98-AQ97</f>
        <v>204</v>
      </c>
      <c r="AR98" s="90">
        <f>+H97+I97-AR97</f>
        <v>187</v>
      </c>
      <c r="AS98" s="90">
        <f>H97+I97-AS97</f>
        <v>187</v>
      </c>
      <c r="AT98" s="90">
        <f>+H97+I98-AT97</f>
        <v>204</v>
      </c>
      <c r="AU98" s="90">
        <f>H97+I98-AU97</f>
        <v>204</v>
      </c>
      <c r="AV98" s="90">
        <f>H97+I97-AV97</f>
        <v>187</v>
      </c>
      <c r="AW98" s="90">
        <f>AV98-AW97</f>
        <v>187</v>
      </c>
      <c r="AX98" s="90">
        <f t="shared" ref="AX98:CI98" si="53">$H97+$I97-AX97</f>
        <v>187</v>
      </c>
      <c r="AY98" s="90">
        <f t="shared" si="53"/>
        <v>187</v>
      </c>
      <c r="AZ98" s="90">
        <f t="shared" si="53"/>
        <v>187</v>
      </c>
      <c r="BA98" s="90">
        <f t="shared" si="53"/>
        <v>187</v>
      </c>
      <c r="BB98" s="90">
        <f t="shared" si="53"/>
        <v>187</v>
      </c>
      <c r="BC98" s="90">
        <f t="shared" si="53"/>
        <v>187</v>
      </c>
      <c r="BD98" s="90">
        <f t="shared" si="53"/>
        <v>187</v>
      </c>
      <c r="BE98" s="90">
        <f t="shared" si="53"/>
        <v>187</v>
      </c>
      <c r="BF98" s="90">
        <f t="shared" si="53"/>
        <v>187</v>
      </c>
      <c r="BG98" s="90">
        <f t="shared" si="53"/>
        <v>187</v>
      </c>
      <c r="BH98" s="90">
        <f t="shared" si="53"/>
        <v>187</v>
      </c>
      <c r="BI98" s="90">
        <f t="shared" si="53"/>
        <v>187</v>
      </c>
      <c r="BJ98" s="90">
        <f t="shared" si="53"/>
        <v>187</v>
      </c>
      <c r="BK98" s="90">
        <f t="shared" si="53"/>
        <v>187</v>
      </c>
      <c r="BL98" s="90">
        <f t="shared" si="53"/>
        <v>187</v>
      </c>
      <c r="BM98" s="90">
        <f t="shared" si="53"/>
        <v>187</v>
      </c>
      <c r="BN98" s="90">
        <f t="shared" si="53"/>
        <v>187</v>
      </c>
      <c r="BO98" s="90">
        <f t="shared" si="53"/>
        <v>187</v>
      </c>
      <c r="BP98" s="90">
        <f t="shared" si="53"/>
        <v>187</v>
      </c>
      <c r="BQ98" s="90">
        <f t="shared" si="53"/>
        <v>187</v>
      </c>
      <c r="BR98" s="90">
        <f t="shared" si="53"/>
        <v>187</v>
      </c>
      <c r="BS98" s="90">
        <f t="shared" si="53"/>
        <v>187</v>
      </c>
      <c r="BT98" s="90">
        <f t="shared" si="53"/>
        <v>187</v>
      </c>
      <c r="BU98" s="90">
        <f t="shared" si="53"/>
        <v>187</v>
      </c>
      <c r="BV98" s="90">
        <f t="shared" si="53"/>
        <v>187</v>
      </c>
      <c r="BW98" s="90">
        <f t="shared" si="53"/>
        <v>187</v>
      </c>
      <c r="BX98" s="90">
        <f t="shared" si="53"/>
        <v>187</v>
      </c>
      <c r="BY98" s="90">
        <f t="shared" si="53"/>
        <v>187</v>
      </c>
      <c r="BZ98" s="90">
        <f t="shared" si="53"/>
        <v>187</v>
      </c>
      <c r="CA98" s="90">
        <f t="shared" si="53"/>
        <v>187</v>
      </c>
      <c r="CB98" s="90">
        <f t="shared" si="53"/>
        <v>187</v>
      </c>
      <c r="CC98" s="90">
        <f t="shared" si="53"/>
        <v>187</v>
      </c>
      <c r="CD98" s="90">
        <f t="shared" si="53"/>
        <v>187</v>
      </c>
      <c r="CE98" s="90">
        <f t="shared" si="53"/>
        <v>187</v>
      </c>
      <c r="CF98" s="90">
        <f t="shared" si="53"/>
        <v>187</v>
      </c>
      <c r="CG98" s="90">
        <f t="shared" si="53"/>
        <v>187</v>
      </c>
      <c r="CH98" s="90">
        <f t="shared" si="53"/>
        <v>187</v>
      </c>
      <c r="CI98" s="90">
        <f t="shared" si="53"/>
        <v>187</v>
      </c>
      <c r="CJ98" s="90">
        <f t="shared" ref="CJ98:CQ98" si="54">CI98-CJ97</f>
        <v>187</v>
      </c>
      <c r="CK98" s="90">
        <f t="shared" si="54"/>
        <v>187</v>
      </c>
      <c r="CL98" s="90">
        <f t="shared" si="54"/>
        <v>187</v>
      </c>
      <c r="CM98" s="90">
        <f t="shared" si="54"/>
        <v>187</v>
      </c>
      <c r="CN98" s="90">
        <f t="shared" si="54"/>
        <v>187</v>
      </c>
      <c r="CO98" s="90">
        <f t="shared" si="54"/>
        <v>187</v>
      </c>
      <c r="CP98" s="90">
        <f t="shared" si="54"/>
        <v>187</v>
      </c>
      <c r="CQ98" s="90">
        <f t="shared" si="54"/>
        <v>187</v>
      </c>
    </row>
    <row r="99" spans="1:95" ht="20.100000000000001" hidden="1" customHeight="1">
      <c r="A99" s="806" t="s">
        <v>172</v>
      </c>
      <c r="B99" s="791" t="s">
        <v>220</v>
      </c>
      <c r="C99" s="63"/>
      <c r="D99" s="73" t="s">
        <v>89</v>
      </c>
      <c r="E99" s="44">
        <v>2500</v>
      </c>
      <c r="F99" s="798"/>
      <c r="G99" s="798"/>
      <c r="H99" s="826">
        <f>+VLOOKUP(B99,'[10]TÚI BÓNG'!$B$4:$E$153,4,0)</f>
        <v>26</v>
      </c>
      <c r="I99" s="81">
        <f>+ROUND(IFERROR(VLOOKUP(D99,FCSTSDV!$C$2:$C$72,26,0),0)/'tính băng dính sạch'!E99+0,0)</f>
        <v>0</v>
      </c>
      <c r="J99" s="80">
        <f>+IFERROR(VLOOKUP(D99,FCSTSDV!$C$2:$L$72,84,0),0)</f>
        <v>0</v>
      </c>
      <c r="K99" s="11">
        <f t="array" ref="K99">+IFERROR(INDEX(FCSTSDV!$D$2:$L$72,MATCH('tính băng dính sạch'!$D99,FCSTSDV!$C$2:$C$72,0),MATCH('tính băng dính sạch'!K$3,FCSTSDV!$D$1:$L$1,0)),0)/'tính băng dính sạch'!$E99</f>
        <v>0</v>
      </c>
      <c r="L99" s="11">
        <f t="array" ref="L99">+IFERROR(INDEX(FCSTSDV!$D$2:$L$72,MATCH('tính băng dính sạch'!$D99,FCSTSDV!$C$2:$C$72,0),MATCH('tính băng dính sạch'!L$3,FCSTSDV!$D$1:$L$1,0)),0)/'tính băng dính sạch'!$E99</f>
        <v>0</v>
      </c>
      <c r="M99" s="11">
        <f t="array" ref="M99">+IFERROR(INDEX(FCSTSDV!$D$2:$L$72,MATCH('tính băng dính sạch'!$D99,FCSTSDV!$C$2:$C$72,0),MATCH('tính băng dính sạch'!M$3,FCSTSDV!$D$1:$L$1,0)),0)/'tính băng dính sạch'!$E99</f>
        <v>0</v>
      </c>
      <c r="N99" s="11">
        <f t="array" ref="N99">+IFERROR(INDEX(FCSTSDV!$D$2:$L$72,MATCH('tính băng dính sạch'!$D99,FCSTSDV!$C$2:$C$72,0),MATCH('tính băng dính sạch'!N$3,FCSTSDV!$D$1:$L$1,0)),0)/'tính băng dính sạch'!$E99</f>
        <v>0</v>
      </c>
      <c r="O99" s="11">
        <f t="array" ref="O99">+IFERROR(INDEX(FCSTSDV!$D$2:$L$72,MATCH('tính băng dính sạch'!$D99,FCSTSDV!$C$2:$C$72,0),MATCH('tính băng dính sạch'!O$3,FCSTSDV!$D$1:$L$1,0)),0)/'tính băng dính sạch'!$E99</f>
        <v>0</v>
      </c>
      <c r="P99" s="11">
        <f t="array" ref="P99">+IFERROR(INDEX(FCSTSDV!$D$2:$L$72,MATCH('tính băng dính sạch'!$D99,FCSTSDV!$C$2:$C$72,0),MATCH('tính băng dính sạch'!P$3,FCSTSDV!$D$1:$L$1,0)),0)/'tính băng dính sạch'!$E99</f>
        <v>0</v>
      </c>
      <c r="Q99" s="11">
        <f t="array" ref="Q99">+IFERROR(INDEX(FCSTSDV!$D$2:$L$72,MATCH('tính băng dính sạch'!$D99,FCSTSDV!$C$2:$C$72,0),MATCH('tính băng dính sạch'!Q$3,FCSTSDV!$D$1:$L$1,0)),0)/'tính băng dính sạch'!$E99</f>
        <v>0</v>
      </c>
      <c r="R99" s="11">
        <f t="array" ref="R99">+IFERROR(INDEX(FCSTSDV!$D$2:$L$72,MATCH('tính băng dính sạch'!$D99,FCSTSDV!$C$2:$C$72,0),MATCH('tính băng dính sạch'!R$3,FCSTSDV!$D$1:$L$1,0)),0)/'tính băng dính sạch'!$E99</f>
        <v>0</v>
      </c>
      <c r="S99" s="11">
        <f t="array" ref="S99">+IFERROR(INDEX(FCSTSDV!$D$2:$L$72,MATCH('tính băng dính sạch'!$D99,FCSTSDV!$C$2:$C$72,0),MATCH('tính băng dính sạch'!S$3,FCSTSDV!$D$1:$L$1,0)),0)/'tính băng dính sạch'!$E99</f>
        <v>0</v>
      </c>
      <c r="T99" s="11">
        <f t="array" ref="T99">+IFERROR(INDEX(FCSTSDV!$D$2:$L$72,MATCH('tính băng dính sạch'!$D99,FCSTSDV!$C$2:$C$72,0),MATCH('tính băng dính sạch'!T$3,FCSTSDV!$D$1:$L$1,0)),0)/'tính băng dính sạch'!$E99</f>
        <v>0</v>
      </c>
      <c r="U99" s="11">
        <f t="array" ref="U99">+IFERROR(INDEX(FCSTSDV!$D$2:$L$72,MATCH('tính băng dính sạch'!$D99,FCSTSDV!$C$2:$C$72,0),MATCH('tính băng dính sạch'!U$3,FCSTSDV!$D$1:$L$1,0)),0)/'tính băng dính sạch'!$E99</f>
        <v>0</v>
      </c>
      <c r="V99" s="98">
        <f t="array" ref="V99">+IFERROR(INDEX(FCSTSDV!$D$2:$L$72,MATCH('tính băng dính sạch'!$D99,FCSTSDV!$C$2:$C$72,0),MATCH('tính băng dính sạch'!V$3,FCSTSDV!$D$1:$L$1,0)),0)/'tính băng dính sạch'!$E99</f>
        <v>0</v>
      </c>
      <c r="W99" s="99">
        <f t="array" ref="W99">+IFERROR(INDEX(FCSTSDV!$D$2:$L$72,MATCH('tính băng dính sạch'!$D99,FCSTSDV!$C$2:$C$72,0),MATCH('tính băng dính sạch'!W$3,FCSTSDV!$D$1:$L$1,0)),0)/'tính băng dính sạch'!$E99</f>
        <v>0</v>
      </c>
      <c r="X99" s="100">
        <f t="array" ref="X99">+IFERROR(INDEX(FCSTSDV!$D$2:$L$72,MATCH('tính băng dính sạch'!$D99,FCSTSDV!$C$2:$C$72,0),MATCH('tính băng dính sạch'!X$3,FCSTSDV!$D$1:$L$1,0)),0)/'tính băng dính sạch'!$E99</f>
        <v>0</v>
      </c>
      <c r="Y99" s="100">
        <f t="array" ref="Y99">+IFERROR(INDEX(FCSTSDV!$D$2:$L$72,MATCH('tính băng dính sạch'!$D99,FCSTSDV!$C$2:$C$72,0),MATCH('tính băng dính sạch'!Y$3,FCSTSDV!$D$1:$L$1,0)),0)/'tính băng dính sạch'!$E99</f>
        <v>0</v>
      </c>
      <c r="Z99" s="100">
        <f t="array" ref="Z99">+IFERROR(INDEX(FCSTSDV!$D$2:$L$72,MATCH('tính băng dính sạch'!$D99,FCSTSDV!$C$2:$C$72,0),MATCH('tính băng dính sạch'!Z$3,FCSTSDV!$D$1:$L$1,0)),0)/'tính băng dính sạch'!$E99</f>
        <v>0</v>
      </c>
      <c r="AA99" s="100">
        <f t="array" ref="AA99">+IFERROR(INDEX(FCSTSDV!$D$2:$L$72,MATCH('tính băng dính sạch'!$D99,FCSTSDV!$C$2:$C$72,0),MATCH('tính băng dính sạch'!AA$3,FCSTSDV!$D$1:$L$1,0)),0)/'tính băng dính sạch'!$E99</f>
        <v>0</v>
      </c>
      <c r="AB99" s="100">
        <f t="array" ref="AB99">+IFERROR(INDEX(FCSTSDV!$D$2:$L$72,MATCH('tính băng dính sạch'!$D99,FCSTSDV!$C$2:$C$72,0),MATCH('tính băng dính sạch'!AB$3,FCSTSDV!$D$1:$L$1,0)),0)/'tính băng dính sạch'!$E99</f>
        <v>0</v>
      </c>
      <c r="AC99" s="100">
        <f t="array" ref="AC99">+IFERROR(INDEX(FCSTSDV!$D$2:$L$72,MATCH('tính băng dính sạch'!$D99,FCSTSDV!$C$2:$C$72,0),MATCH('tính băng dính sạch'!AC$3,FCSTSDV!$D$1:$L$1,0)),0)/'tính băng dính sạch'!$E99</f>
        <v>0</v>
      </c>
      <c r="AD99" s="100">
        <f t="array" ref="AD99">+IFERROR(INDEX(FCSTSDV!$D$2:$L$72,MATCH('tính băng dính sạch'!$D99,FCSTSDV!$C$2:$C$72,0),MATCH('tính băng dính sạch'!AD$3,FCSTSDV!$D$1:$L$1,0)),0)/'tính băng dính sạch'!$E99</f>
        <v>0</v>
      </c>
      <c r="AE99" s="100">
        <f t="array" ref="AE99">+IFERROR(INDEX(FCSTSDV!$D$2:$L$72,MATCH('tính băng dính sạch'!$D99,FCSTSDV!$C$2:$C$72,0),MATCH('tính băng dính sạch'!AE$3,FCSTSDV!$D$1:$L$1,0)),0)/'tính băng dính sạch'!$E99</f>
        <v>0</v>
      </c>
      <c r="AF99" s="99">
        <f>+IFERROR(INDEX(FCSTSDV!$D$2:$L$72,MATCH('tính băng dính sạch'!$D99,FCSTSDV!$C$2:$C$72,0),MATCH('tính băng dính sạch'!AF$3,FCSTSDV!$D$1:$L$1,0))/'tính băng dính sạch'!$E99,0)</f>
        <v>0</v>
      </c>
      <c r="AG99" s="92">
        <f>+ROUND(IFERROR(INDEX(FCSTSDV!$D$2:$L$72,MATCH('tính băng dính sạch'!$D99,FCSTSDV!$C$2:$C$72,0),MATCH('tính băng dính sạch'!AG$3,FCSTSDV!$D$1:$L$1,0)),0)/'tính băng dính sạch'!$E99,1)</f>
        <v>0</v>
      </c>
      <c r="AH99" s="92">
        <f>+ROUND(IFERROR(INDEX(FCSTSDV!$D$2:$L$72,MATCH('tính băng dính sạch'!$D99,FCSTSDV!$C$2:$C$72,0),MATCH('tính băng dính sạch'!AH$3,FCSTSDV!$D$1:$L$1,0)),0)/'tính băng dính sạch'!$E99,1)</f>
        <v>0</v>
      </c>
      <c r="AI99" s="92">
        <f>+ROUND(IFERROR(INDEX(FCSTSDV!$D$2:$L$72,MATCH('tính băng dính sạch'!$D99,FCSTSDV!$C$2:$C$72,0),MATCH('tính băng dính sạch'!AI$3,FCSTSDV!$D$1:$L$1,0)),0)/'tính băng dính sạch'!$E99,1)</f>
        <v>0</v>
      </c>
      <c r="AJ99" s="92">
        <f>+ROUND(IFERROR(INDEX(FCSTSDV!$D$2:$L$72,MATCH('tính băng dính sạch'!$D99,FCSTSDV!$C$2:$C$72,0),MATCH('tính băng dính sạch'!AJ$3,FCSTSDV!$D$1:$L$1,0)),0)/'tính băng dính sạch'!$E99,1)</f>
        <v>0</v>
      </c>
      <c r="AK99" s="92">
        <f>+ROUND(IFERROR(INDEX(FCSTSDV!$D$2:$L$72,MATCH('tính băng dính sạch'!$D99,FCSTSDV!$C$2:$C$72,0),MATCH('tính băng dính sạch'!AK$3,FCSTSDV!$D$1:$L$1,0)),0)/'tính băng dính sạch'!$E99,1)</f>
        <v>0</v>
      </c>
      <c r="AL99" s="92">
        <f>+ROUND(IFERROR(INDEX(FCSTSDV!$D$2:$L$72,MATCH('tính băng dính sạch'!$D99,FCSTSDV!$C$2:$C$72,0),MATCH('tính băng dính sạch'!AL$3,FCSTSDV!$D$1:$L$1,0)),0)/'tính băng dính sạch'!$E99,1)</f>
        <v>0</v>
      </c>
      <c r="AM99" s="92">
        <f>+ROUND(IFERROR(INDEX(FCSTSDV!$D$2:$L$72,MATCH('tính băng dính sạch'!$D99,FCSTSDV!$C$2:$C$72,0),MATCH('tính băng dính sạch'!AM$3,FCSTSDV!$D$1:$L$1,0)),0)/'tính băng dính sạch'!$E99,1)</f>
        <v>0</v>
      </c>
      <c r="AN99" s="92">
        <f>+ROUND(IFERROR(INDEX(FCSTSDV!$D$2:$L$72,MATCH('tính băng dính sạch'!$D99,FCSTSDV!$C$2:$C$72,0),MATCH('tính băng dính sạch'!AN$3,FCSTSDV!$D$1:$L$1,0)),0)/'tính băng dính sạch'!$E99,1)</f>
        <v>0</v>
      </c>
      <c r="AO99" s="92">
        <f>+ROUND(IFERROR(INDEX(FCSTSDV!$D$2:$L$72,MATCH('tính băng dính sạch'!$D99,FCSTSDV!$C$2:$C$72,0),MATCH('tính băng dính sạch'!AO$3,FCSTSDV!$D$1:$L$1,0)),0)/'tính băng dính sạch'!$E99,1)</f>
        <v>0</v>
      </c>
      <c r="AP99" s="92">
        <f>+ROUND(IFERROR(INDEX(FCSTSDV!$D$2:$L$72,MATCH('tính băng dính sạch'!$D99,FCSTSDV!$C$2:$C$72,0),MATCH('tính băng dính sạch'!AP$3,FCSTSDV!$D$1:$L$1,0)),0)/'tính băng dính sạch'!$E99,1)</f>
        <v>0</v>
      </c>
      <c r="AQ99" s="92">
        <f>+ROUND(IFERROR(INDEX(FCSTSDV!$D$2:$L$72,MATCH('tính băng dính sạch'!$D99,FCSTSDV!$C$2:$C$72,0),MATCH('tính băng dính sạch'!AQ$3,FCSTSDV!$D$1:$L$1,0)),0)/'tính băng dính sạch'!$E99,1)</f>
        <v>0</v>
      </c>
      <c r="AR99" s="92">
        <f>+ROUND(IFERROR(INDEX(FCSTSDV!$D$2:$L$72,MATCH('tính băng dính sạch'!$D99,FCSTSDV!$C$2:$C$72,0),MATCH('tính băng dính sạch'!AR$3,FCSTSDV!$D$1:$L$1,0)),0)/'tính băng dính sạch'!$E99,1)</f>
        <v>0</v>
      </c>
      <c r="AS99" s="92">
        <f>+ROUND(IFERROR(INDEX(FCSTSDV!$D$2:$L$72,MATCH('tính băng dính sạch'!$D99,FCSTSDV!$C$2:$C$72,0),MATCH('tính băng dính sạch'!AS$3,FCSTSDV!$D$1:$L$1,0)),0)/'tính băng dính sạch'!$E99,1)</f>
        <v>0</v>
      </c>
      <c r="AT99" s="92">
        <f>+ROUND(IFERROR(INDEX(FCSTSDV!$D$2:$L$72,MATCH('tính băng dính sạch'!$D99,FCSTSDV!$C$2:$C$72,0),MATCH('tính băng dính sạch'!AT$3,FCSTSDV!$D$1:$L$1,0)),0)/'tính băng dính sạch'!$E99,1)</f>
        <v>0</v>
      </c>
      <c r="AU99" s="92">
        <f>+ROUND(IFERROR(INDEX(FCSTSDV!$D$2:$L$72,MATCH('tính băng dính sạch'!$D99,FCSTSDV!$C$2:$C$72,0),MATCH('tính băng dính sạch'!AU$3,FCSTSDV!$D$1:$L$1,0)),0)/'tính băng dính sạch'!$E99,1)</f>
        <v>0</v>
      </c>
      <c r="AV99" s="92">
        <f>+ROUND(IFERROR(INDEX(FCSTSDV!$D$2:$L$72,MATCH('tính băng dính sạch'!$D99,FCSTSDV!$C$2:$C$72,0),MATCH('tính băng dính sạch'!AV$3,FCSTSDV!$D$1:$L$1,0)),0)/'tính băng dính sạch'!$E99,1)</f>
        <v>0</v>
      </c>
      <c r="AW99" s="92">
        <f>+ROUND(IFERROR(INDEX(FCSTSDV!$D$2:$L$72,MATCH('tính băng dính sạch'!$D99,FCSTSDV!$C$2:$C$72,0),MATCH('tính băng dính sạch'!AW$3,FCSTSDV!$D$1:$L$1,0)),0)/'tính băng dính sạch'!$E99,1)</f>
        <v>0</v>
      </c>
      <c r="AX99" s="92">
        <f>+ROUND(IFERROR(INDEX(FCSTSDV!$D$2:$L$72,MATCH('tính băng dính sạch'!$D99,FCSTSDV!$C$2:$C$72,0),MATCH('tính băng dính sạch'!AX$3,FCSTSDV!$D$1:$L$1,0)),0)/'tính băng dính sạch'!$E99,1)</f>
        <v>0</v>
      </c>
      <c r="AY99" s="92">
        <f>+ROUND(IFERROR(INDEX(FCSTSDV!$D$2:$L$72,MATCH('tính băng dính sạch'!$D99,FCSTSDV!$C$2:$C$72,0),MATCH('tính băng dính sạch'!AY$3,FCSTSDV!$D$1:$L$1,0)),0)/'tính băng dính sạch'!$E99,1)</f>
        <v>0</v>
      </c>
      <c r="AZ99" s="92">
        <f>+ROUND(IFERROR(INDEX(FCSTSDV!$D$2:$L$72,MATCH('tính băng dính sạch'!$D99,FCSTSDV!$C$2:$C$72,0),MATCH('tính băng dính sạch'!AZ$3,FCSTSDV!$D$1:$L$1,0)),0)/'tính băng dính sạch'!$E99,1)</f>
        <v>0</v>
      </c>
      <c r="BA99" s="92">
        <f>+ROUND(IFERROR(INDEX(FCSTSDV!$D$2:$L$72,MATCH('tính băng dính sạch'!$D99,FCSTSDV!$C$2:$C$72,0),MATCH('tính băng dính sạch'!BA$3,FCSTSDV!$D$1:$L$1,0)),0)/'tính băng dính sạch'!$E99,1)</f>
        <v>0</v>
      </c>
      <c r="BB99" s="92">
        <f>+ROUND(IFERROR(INDEX(FCSTSDV!$D$2:$L$72,MATCH('tính băng dính sạch'!$D99,FCSTSDV!$C$2:$C$72,0),MATCH('tính băng dính sạch'!BB$3,FCSTSDV!$D$1:$L$1,0)),0)/'tính băng dính sạch'!$E99,1)</f>
        <v>0</v>
      </c>
      <c r="BC99" s="92">
        <f>+ROUND(IFERROR(INDEX(FCSTSDV!$D$2:$L$72,MATCH('tính băng dính sạch'!$D99,FCSTSDV!$C$2:$C$72,0),MATCH('tính băng dính sạch'!BC$3,FCSTSDV!$D$1:$L$1,0)),0)/'tính băng dính sạch'!$E99,1)</f>
        <v>0</v>
      </c>
      <c r="BD99" s="92">
        <f>+ROUND(IFERROR(INDEX(FCSTSDV!$D$2:$L$72,MATCH('tính băng dính sạch'!$D99,FCSTSDV!$C$2:$C$72,0),MATCH('tính băng dính sạch'!BD$3,FCSTSDV!$D$1:$L$1,0)),0)/'tính băng dính sạch'!$E99,1)</f>
        <v>0</v>
      </c>
      <c r="BE99" s="92">
        <f>+ROUND(IFERROR(INDEX(FCSTSDV!$D$2:$L$72,MATCH('tính băng dính sạch'!$D99,FCSTSDV!$C$2:$C$72,0),MATCH('tính băng dính sạch'!BE$3,FCSTSDV!$D$1:$L$1,0)),0)/'tính băng dính sạch'!$E99,1)</f>
        <v>0</v>
      </c>
      <c r="BF99" s="92">
        <f>+ROUND(IFERROR(INDEX(FCSTSDV!$D$2:$L$72,MATCH('tính băng dính sạch'!$D99,FCSTSDV!$C$2:$C$72,0),MATCH('tính băng dính sạch'!BF$3,FCSTSDV!$D$1:$L$1,0)),0)/'tính băng dính sạch'!$E99,1)</f>
        <v>0</v>
      </c>
      <c r="BG99" s="92">
        <f>+ROUND(IFERROR(INDEX(FCSTSDV!$D$2:$L$72,MATCH('tính băng dính sạch'!$D99,FCSTSDV!$C$2:$C$72,0),MATCH('tính băng dính sạch'!BG$3,FCSTSDV!$D$1:$L$1,0)),0)/'tính băng dính sạch'!$E99,1)</f>
        <v>0</v>
      </c>
      <c r="BH99" s="92">
        <f>+ROUND(IFERROR(INDEX(FCSTSDV!$D$2:$L$72,MATCH('tính băng dính sạch'!$D99,FCSTSDV!$C$2:$C$72,0),MATCH('tính băng dính sạch'!BH$3,FCSTSDV!$D$1:$L$1,0)),0)/'tính băng dính sạch'!$E99,1)</f>
        <v>0</v>
      </c>
      <c r="BI99" s="92">
        <f>+ROUND(IFERROR(INDEX(FCSTSDV!$D$2:$L$72,MATCH('tính băng dính sạch'!$D99,FCSTSDV!$C$2:$C$72,0),MATCH('tính băng dính sạch'!BI$3,FCSTSDV!$D$1:$L$1,0)),0)/'tính băng dính sạch'!$E99,1)</f>
        <v>0</v>
      </c>
      <c r="BJ99" s="92">
        <f>+ROUND(IFERROR(INDEX(FCSTSDV!$D$2:$L$72,MATCH('tính băng dính sạch'!$D99,FCSTSDV!$C$2:$C$72,0),MATCH('tính băng dính sạch'!BJ$3,FCSTSDV!$D$1:$L$1,0)),0)/'tính băng dính sạch'!$E99,1)</f>
        <v>0</v>
      </c>
      <c r="BK99" s="92">
        <f>+ROUND(IFERROR(INDEX(FCSTSDV!$D$2:$L$72,MATCH('tính băng dính sạch'!$D99,FCSTSDV!$C$2:$C$72,0),MATCH('tính băng dính sạch'!BK$3,FCSTSDV!$D$1:$L$1,0)),0)/'tính băng dính sạch'!$E99,1)</f>
        <v>0</v>
      </c>
      <c r="BL99" s="92">
        <f>+ROUND(IFERROR(INDEX(FCSTSDV!$D$2:$L$72,MATCH('tính băng dính sạch'!$D99,FCSTSDV!$C$2:$C$72,0),MATCH('tính băng dính sạch'!BL$3,FCSTSDV!$D$1:$L$1,0)),0)/'tính băng dính sạch'!$E99,1)</f>
        <v>0</v>
      </c>
      <c r="BM99" s="92">
        <f>+ROUND(IFERROR(INDEX(FCSTSDV!$D$2:$L$72,MATCH('tính băng dính sạch'!$D99,FCSTSDV!$C$2:$C$72,0),MATCH('tính băng dính sạch'!BM$3,FCSTSDV!$D$1:$L$1,0)),0)/'tính băng dính sạch'!$E99,1)</f>
        <v>0</v>
      </c>
      <c r="BN99" s="92">
        <f>+ROUND(IFERROR(INDEX(FCSTSDV!$D$2:$L$72,MATCH('tính băng dính sạch'!$D99,FCSTSDV!$C$2:$C$72,0),MATCH('tính băng dính sạch'!BN$3,FCSTSDV!$D$1:$L$1,0)),0)/'tính băng dính sạch'!$E99,1)</f>
        <v>0</v>
      </c>
      <c r="BO99" s="92">
        <f>+ROUND(IFERROR(INDEX(FCSTSDV!$D$2:$L$72,MATCH('tính băng dính sạch'!$D99,FCSTSDV!$C$2:$C$72,0),MATCH('tính băng dính sạch'!BO$3,FCSTSDV!$D$1:$L$1,0)),0)/'tính băng dính sạch'!$E99,1)</f>
        <v>0</v>
      </c>
      <c r="BP99" s="92">
        <f>+ROUND(IFERROR(INDEX(FCSTSDV!$D$2:$L$72,MATCH('tính băng dính sạch'!$D99,FCSTSDV!$C$2:$C$72,0),MATCH('tính băng dính sạch'!BP$3,FCSTSDV!$D$1:$L$1,0)),0)/'tính băng dính sạch'!$E99,1)</f>
        <v>0</v>
      </c>
      <c r="BQ99" s="92">
        <f>+ROUND(IFERROR(INDEX(FCSTSDV!$D$2:$L$72,MATCH('tính băng dính sạch'!$D99,FCSTSDV!$C$2:$C$72,0),MATCH('tính băng dính sạch'!BQ$3,FCSTSDV!$D$1:$L$1,0)),0)/'tính băng dính sạch'!$E99,1)</f>
        <v>0</v>
      </c>
      <c r="BR99" s="92">
        <f>+ROUND(IFERROR(INDEX(FCSTSDV!$D$2:$L$72,MATCH('tính băng dính sạch'!$D99,FCSTSDV!$C$2:$C$72,0),MATCH('tính băng dính sạch'!BR$3,FCSTSDV!$D$1:$L$1,0)),0)/'tính băng dính sạch'!$E99,1)</f>
        <v>0</v>
      </c>
      <c r="BS99" s="92">
        <f>+ROUND(IFERROR(INDEX(FCSTSDV!$D$2:$L$72,MATCH('tính băng dính sạch'!$D99,FCSTSDV!$C$2:$C$72,0),MATCH('tính băng dính sạch'!BS$3,FCSTSDV!$D$1:$L$1,0)),0)/'tính băng dính sạch'!$E99,1)</f>
        <v>0</v>
      </c>
      <c r="BT99" s="92">
        <f>+ROUND(IFERROR(INDEX(FCSTSDV!$D$2:$L$72,MATCH('tính băng dính sạch'!$D99,FCSTSDV!$C$2:$C$72,0),MATCH('tính băng dính sạch'!BT$3,FCSTSDV!$D$1:$L$1,0)),0)/'tính băng dính sạch'!$E99,1)</f>
        <v>0</v>
      </c>
      <c r="BU99" s="92">
        <f>+ROUND(IFERROR(INDEX(FCSTSDV!$D$2:$L$72,MATCH('tính băng dính sạch'!$D99,FCSTSDV!$C$2:$C$72,0),MATCH('tính băng dính sạch'!BU$3,FCSTSDV!$D$1:$L$1,0)),0)/'tính băng dính sạch'!$E99,1)</f>
        <v>0</v>
      </c>
      <c r="BV99" s="92">
        <f>+ROUND(IFERROR(INDEX(FCSTSDV!$D$2:$L$72,MATCH('tính băng dính sạch'!$D99,FCSTSDV!$C$2:$C$72,0),MATCH('tính băng dính sạch'!BV$3,FCSTSDV!$D$1:$L$1,0)),0)/'tính băng dính sạch'!$E99,1)</f>
        <v>0</v>
      </c>
      <c r="BW99" s="92">
        <f>+ROUND(IFERROR(INDEX(FCSTSDV!$D$2:$L$72,MATCH('tính băng dính sạch'!$D99,FCSTSDV!$C$2:$C$72,0),MATCH('tính băng dính sạch'!BW$3,FCSTSDV!$D$1:$L$1,0)),0)/'tính băng dính sạch'!$E99,1)</f>
        <v>0</v>
      </c>
      <c r="BX99" s="92">
        <f>+ROUND(IFERROR(INDEX(FCSTSDV!$D$2:$L$72,MATCH('tính băng dính sạch'!$D99,FCSTSDV!$C$2:$C$72,0),MATCH('tính băng dính sạch'!BX$3,FCSTSDV!$D$1:$L$1,0)),0)/'tính băng dính sạch'!$E99,1)</f>
        <v>0</v>
      </c>
      <c r="BY99" s="92">
        <f>+ROUND(IFERROR(INDEX(FCSTSDV!$D$2:$L$72,MATCH('tính băng dính sạch'!$D99,FCSTSDV!$C$2:$C$72,0),MATCH('tính băng dính sạch'!BY$3,FCSTSDV!$D$1:$L$1,0)),0)/'tính băng dính sạch'!$E99,1)</f>
        <v>0</v>
      </c>
      <c r="BZ99" s="92">
        <f>+ROUND(IFERROR(INDEX(FCSTSDV!$D$2:$L$72,MATCH('tính băng dính sạch'!$D99,FCSTSDV!$C$2:$C$72,0),MATCH('tính băng dính sạch'!BZ$3,FCSTSDV!$D$1:$L$1,0)),0)/'tính băng dính sạch'!$E99,1)</f>
        <v>0</v>
      </c>
      <c r="CA99" s="92">
        <f>+ROUND(IFERROR(INDEX(FCSTSDV!$D$2:$L$72,MATCH('tính băng dính sạch'!$D99,FCSTSDV!$C$2:$C$72,0),MATCH('tính băng dính sạch'!CA$3,FCSTSDV!$D$1:$L$1,0)),0)/'tính băng dính sạch'!$E99,1)</f>
        <v>0</v>
      </c>
      <c r="CB99" s="92">
        <f>+ROUND(IFERROR(INDEX(FCSTSDV!$D$2:$L$72,MATCH('tính băng dính sạch'!$D99,FCSTSDV!$C$2:$C$72,0),MATCH('tính băng dính sạch'!CB$3,FCSTSDV!$D$1:$L$1,0)),0)/'tính băng dính sạch'!$E99,1)</f>
        <v>0</v>
      </c>
      <c r="CC99" s="92">
        <f>+ROUND(IFERROR(INDEX(FCSTSDV!$D$2:$L$72,MATCH('tính băng dính sạch'!$D99,FCSTSDV!$C$2:$C$72,0),MATCH('tính băng dính sạch'!CC$3,FCSTSDV!$D$1:$L$1,0)),0)/'tính băng dính sạch'!$E99,1)</f>
        <v>0</v>
      </c>
      <c r="CD99" s="92">
        <f>+ROUND(IFERROR(INDEX(FCSTSDV!$D$2:$L$72,MATCH('tính băng dính sạch'!$D99,FCSTSDV!$C$2:$C$72,0),MATCH('tính băng dính sạch'!CD$3,FCSTSDV!$D$1:$L$1,0)),0)/'tính băng dính sạch'!$E99,1)</f>
        <v>0</v>
      </c>
      <c r="CE99" s="92">
        <f>+ROUND(IFERROR(INDEX(FCSTSDV!$D$2:$L$72,MATCH('tính băng dính sạch'!$D99,FCSTSDV!$C$2:$C$72,0),MATCH('tính băng dính sạch'!CE$3,FCSTSDV!$D$1:$L$1,0)),0)/'tính băng dính sạch'!$E99,1)</f>
        <v>0</v>
      </c>
      <c r="CF99" s="92">
        <f>+ROUND(IFERROR(INDEX(FCSTSDV!$D$2:$L$72,MATCH('tính băng dính sạch'!$D99,FCSTSDV!$C$2:$C$72,0),MATCH('tính băng dính sạch'!CF$3,FCSTSDV!$D$1:$L$1,0)),0)/'tính băng dính sạch'!$E99,1)</f>
        <v>0</v>
      </c>
      <c r="CG99" s="92">
        <f>+ROUND(IFERROR(INDEX(FCSTSDV!$D$2:$L$72,MATCH('tính băng dính sạch'!$D99,FCSTSDV!$C$2:$C$72,0),MATCH('tính băng dính sạch'!CG$3,FCSTSDV!$D$1:$L$1,0)),0)/'tính băng dính sạch'!$E99,1)</f>
        <v>0</v>
      </c>
      <c r="CH99" s="92">
        <f>+ROUND(IFERROR(INDEX(FCSTSDV!$D$2:$L$72,MATCH('tính băng dính sạch'!$D99,FCSTSDV!$C$2:$C$72,0),MATCH('tính băng dính sạch'!CH$3,FCSTSDV!$D$1:$L$1,0)),0)/'tính băng dính sạch'!$E99,1)</f>
        <v>0</v>
      </c>
      <c r="CI99" s="92">
        <f>+ROUND(IFERROR(INDEX(FCSTSDV!$D$2:$L$72,MATCH('tính băng dính sạch'!$D99,FCSTSDV!$C$2:$C$72,0),MATCH('tính băng dính sạch'!CI$3,FCSTSDV!$D$1:$L$1,0)),0)/'tính băng dính sạch'!$E99,1)</f>
        <v>0</v>
      </c>
      <c r="CJ99" s="92">
        <f>+ROUND(IFERROR(INDEX(FCSTSDV!$D$2:$L$72,MATCH('tính băng dính sạch'!$D99,FCSTSDV!$C$2:$C$72,0),MATCH('tính băng dính sạch'!CJ$3,FCSTSDV!$D$1:$L$1,0)),0)/'tính băng dính sạch'!$E99,1)</f>
        <v>0</v>
      </c>
      <c r="CK99" s="92">
        <f>+ROUND(IFERROR(INDEX(FCSTSDV!$D$2:$L$72,MATCH('tính băng dính sạch'!$D99,FCSTSDV!$C$2:$C$72,0),MATCH('tính băng dính sạch'!CK$3,FCSTSDV!$D$1:$L$1,0)),0)/'tính băng dính sạch'!$E99,1)</f>
        <v>0</v>
      </c>
      <c r="CL99" s="92">
        <f>+ROUND(IFERROR(INDEX(FCSTSDV!$D$2:$L$72,MATCH('tính băng dính sạch'!$D99,FCSTSDV!$C$2:$C$72,0),MATCH('tính băng dính sạch'!CL$3,FCSTSDV!$D$1:$L$1,0)),0)/'tính băng dính sạch'!$E99,1)</f>
        <v>0</v>
      </c>
      <c r="CM99" s="92">
        <f>+ROUND(IFERROR(INDEX(FCSTSDV!$D$2:$L$72,MATCH('tính băng dính sạch'!$D99,FCSTSDV!$C$2:$C$72,0),MATCH('tính băng dính sạch'!CM$3,FCSTSDV!$D$1:$L$1,0)),0)/'tính băng dính sạch'!$E99,1)</f>
        <v>0</v>
      </c>
      <c r="CN99" s="92">
        <f>+ROUND(IFERROR(INDEX(FCSTSDV!$D$2:$L$72,MATCH('tính băng dính sạch'!$D99,FCSTSDV!$C$2:$C$72,0),MATCH('tính băng dính sạch'!CN$3,FCSTSDV!$D$1:$L$1,0)),0)/'tính băng dính sạch'!$E99,1)</f>
        <v>0</v>
      </c>
      <c r="CO99" s="92">
        <f>+ROUND(IFERROR(INDEX(FCSTSDV!$D$2:$L$72,MATCH('tính băng dính sạch'!$D99,FCSTSDV!$C$2:$C$72,0),MATCH('tính băng dính sạch'!CO$3,FCSTSDV!$D$1:$L$1,0)),0)/'tính băng dính sạch'!$E99,1)</f>
        <v>0</v>
      </c>
      <c r="CP99" s="92">
        <f>+ROUND(IFERROR(INDEX(FCSTSDV!$D$2:$L$72,MATCH('tính băng dính sạch'!$D99,FCSTSDV!$C$2:$C$72,0),MATCH('tính băng dính sạch'!CP$3,FCSTSDV!$D$1:$L$1,0)),0)/'tính băng dính sạch'!$E99,1)</f>
        <v>0</v>
      </c>
      <c r="CQ99" s="92">
        <f>+ROUND(IFERROR(INDEX(FCSTSDV!$D$2:$L$72,MATCH('tính băng dính sạch'!$D99,FCSTSDV!$C$2:$C$72,0),MATCH('tính băng dính sạch'!CQ$3,FCSTSDV!$D$1:$L$1,0)),0)/'tính băng dính sạch'!$E99,1)</f>
        <v>0</v>
      </c>
    </row>
    <row r="100" spans="1:95" ht="20.100000000000001" hidden="1" customHeight="1">
      <c r="A100" s="807"/>
      <c r="B100" s="792"/>
      <c r="C100" s="60"/>
      <c r="D100" s="52" t="s">
        <v>175</v>
      </c>
      <c r="E100" s="53" t="s">
        <v>43</v>
      </c>
      <c r="F100" s="800"/>
      <c r="G100" s="800"/>
      <c r="H100" s="827"/>
      <c r="I100" s="87">
        <f>+I99</f>
        <v>0</v>
      </c>
      <c r="J100" s="17"/>
      <c r="K100" s="151">
        <f>+F99+G99-K99</f>
        <v>0</v>
      </c>
      <c r="L100" s="151">
        <f>+K100-L99</f>
        <v>0</v>
      </c>
      <c r="M100" s="151">
        <f>+F99-M99</f>
        <v>0</v>
      </c>
      <c r="N100" s="90">
        <f>+F99-SUM(N99:N99)</f>
        <v>0</v>
      </c>
      <c r="O100" s="90">
        <f>+H99-O99</f>
        <v>26</v>
      </c>
      <c r="P100" s="90">
        <f>+H99-P99</f>
        <v>26</v>
      </c>
      <c r="Q100" s="89">
        <f>+P100-Q99</f>
        <v>26</v>
      </c>
      <c r="R100" s="89">
        <f>+H99-R99</f>
        <v>26</v>
      </c>
      <c r="S100" s="89">
        <f>+R100-S99</f>
        <v>26</v>
      </c>
      <c r="T100" s="89">
        <f>H99-T99</f>
        <v>26</v>
      </c>
      <c r="U100" s="89">
        <f>+T100-U99</f>
        <v>26</v>
      </c>
      <c r="V100" s="104">
        <f>+U100-V99</f>
        <v>26</v>
      </c>
      <c r="W100" s="90">
        <f>+H99+I99-W99</f>
        <v>26</v>
      </c>
      <c r="X100" s="105">
        <f>+H99+I99-X99</f>
        <v>26</v>
      </c>
      <c r="Y100" s="90">
        <f>+H99+I99-Y99</f>
        <v>26</v>
      </c>
      <c r="Z100" s="90">
        <f>+H99+I99-Z99</f>
        <v>26</v>
      </c>
      <c r="AA100" s="90">
        <f>+H99+I99-AA99</f>
        <v>26</v>
      </c>
      <c r="AB100" s="105">
        <f>+AA100-AB99</f>
        <v>26</v>
      </c>
      <c r="AC100" s="90">
        <f>+H99+I99-AC99</f>
        <v>26</v>
      </c>
      <c r="AD100" s="105">
        <f>+AC100-AD99</f>
        <v>26</v>
      </c>
      <c r="AE100" s="90">
        <f>+H99+I99-AE99</f>
        <v>26</v>
      </c>
      <c r="AF100" s="90">
        <f>I99+H99+-AF99</f>
        <v>26</v>
      </c>
      <c r="AG100" s="90">
        <f>+I99-AG99</f>
        <v>0</v>
      </c>
      <c r="AH100" s="90">
        <f>+AG100-AH99</f>
        <v>0</v>
      </c>
      <c r="AI100" s="90">
        <f>+AH100-AI99</f>
        <v>0</v>
      </c>
      <c r="AJ100" s="90">
        <f>+AI100-AJ99</f>
        <v>0</v>
      </c>
      <c r="AK100" s="90">
        <f>+H99+I99-AK99</f>
        <v>26</v>
      </c>
      <c r="AL100" s="90">
        <f>+H99-AL99</f>
        <v>26</v>
      </c>
      <c r="AM100" s="90">
        <f>+AL100-AM99</f>
        <v>26</v>
      </c>
      <c r="AN100" s="90">
        <f>+AM100-AN99</f>
        <v>26</v>
      </c>
      <c r="AO100" s="90">
        <f>+H99+I99-AO99</f>
        <v>26</v>
      </c>
      <c r="AP100" s="90">
        <f>+H99-AP99</f>
        <v>26</v>
      </c>
      <c r="AQ100" s="90">
        <f>+AI100-AQ99</f>
        <v>0</v>
      </c>
      <c r="AR100" s="90">
        <f>+H99+I99-AR99</f>
        <v>26</v>
      </c>
      <c r="AS100" s="90">
        <f>+H99+I99-AS99</f>
        <v>26</v>
      </c>
      <c r="AT100" s="90">
        <f>+H99+I100-AT99</f>
        <v>26</v>
      </c>
      <c r="AU100" s="90">
        <f>+H99+I99-AU99</f>
        <v>26</v>
      </c>
      <c r="AV100" s="90">
        <f>+H99+I99-AV99</f>
        <v>26</v>
      </c>
      <c r="AW100" s="90">
        <f>+AV100-AW99</f>
        <v>26</v>
      </c>
      <c r="AX100" s="90">
        <f t="shared" ref="AX100:CI100" si="55">$H99+$I99-AX99</f>
        <v>26</v>
      </c>
      <c r="AY100" s="90">
        <f t="shared" si="55"/>
        <v>26</v>
      </c>
      <c r="AZ100" s="90">
        <f t="shared" si="55"/>
        <v>26</v>
      </c>
      <c r="BA100" s="90">
        <f t="shared" si="55"/>
        <v>26</v>
      </c>
      <c r="BB100" s="90">
        <f t="shared" si="55"/>
        <v>26</v>
      </c>
      <c r="BC100" s="90">
        <f t="shared" si="55"/>
        <v>26</v>
      </c>
      <c r="BD100" s="90">
        <f t="shared" si="55"/>
        <v>26</v>
      </c>
      <c r="BE100" s="90">
        <f t="shared" si="55"/>
        <v>26</v>
      </c>
      <c r="BF100" s="90">
        <f t="shared" si="55"/>
        <v>26</v>
      </c>
      <c r="BG100" s="90">
        <f t="shared" si="55"/>
        <v>26</v>
      </c>
      <c r="BH100" s="90">
        <f t="shared" si="55"/>
        <v>26</v>
      </c>
      <c r="BI100" s="90">
        <f t="shared" si="55"/>
        <v>26</v>
      </c>
      <c r="BJ100" s="90">
        <f t="shared" si="55"/>
        <v>26</v>
      </c>
      <c r="BK100" s="90">
        <f t="shared" si="55"/>
        <v>26</v>
      </c>
      <c r="BL100" s="90">
        <f t="shared" si="55"/>
        <v>26</v>
      </c>
      <c r="BM100" s="90">
        <f t="shared" si="55"/>
        <v>26</v>
      </c>
      <c r="BN100" s="90">
        <f t="shared" si="55"/>
        <v>26</v>
      </c>
      <c r="BO100" s="90">
        <f t="shared" si="55"/>
        <v>26</v>
      </c>
      <c r="BP100" s="90">
        <f t="shared" si="55"/>
        <v>26</v>
      </c>
      <c r="BQ100" s="90">
        <f t="shared" si="55"/>
        <v>26</v>
      </c>
      <c r="BR100" s="90">
        <f t="shared" si="55"/>
        <v>26</v>
      </c>
      <c r="BS100" s="90">
        <f t="shared" si="55"/>
        <v>26</v>
      </c>
      <c r="BT100" s="90">
        <f t="shared" si="55"/>
        <v>26</v>
      </c>
      <c r="BU100" s="90">
        <f t="shared" si="55"/>
        <v>26</v>
      </c>
      <c r="BV100" s="90">
        <f t="shared" si="55"/>
        <v>26</v>
      </c>
      <c r="BW100" s="90">
        <f t="shared" si="55"/>
        <v>26</v>
      </c>
      <c r="BX100" s="90">
        <f t="shared" si="55"/>
        <v>26</v>
      </c>
      <c r="BY100" s="90">
        <f t="shared" si="55"/>
        <v>26</v>
      </c>
      <c r="BZ100" s="90">
        <f t="shared" si="55"/>
        <v>26</v>
      </c>
      <c r="CA100" s="90">
        <f t="shared" si="55"/>
        <v>26</v>
      </c>
      <c r="CB100" s="90">
        <f t="shared" si="55"/>
        <v>26</v>
      </c>
      <c r="CC100" s="90">
        <f t="shared" si="55"/>
        <v>26</v>
      </c>
      <c r="CD100" s="90">
        <f t="shared" si="55"/>
        <v>26</v>
      </c>
      <c r="CE100" s="90">
        <f t="shared" si="55"/>
        <v>26</v>
      </c>
      <c r="CF100" s="90">
        <f t="shared" si="55"/>
        <v>26</v>
      </c>
      <c r="CG100" s="90">
        <f t="shared" si="55"/>
        <v>26</v>
      </c>
      <c r="CH100" s="90">
        <f t="shared" si="55"/>
        <v>26</v>
      </c>
      <c r="CI100" s="90">
        <f t="shared" si="55"/>
        <v>26</v>
      </c>
      <c r="CJ100" s="90">
        <f t="shared" ref="CJ100:CQ100" si="56">+CI100-CJ99</f>
        <v>26</v>
      </c>
      <c r="CK100" s="90">
        <f t="shared" si="56"/>
        <v>26</v>
      </c>
      <c r="CL100" s="90">
        <f t="shared" si="56"/>
        <v>26</v>
      </c>
      <c r="CM100" s="90">
        <f t="shared" si="56"/>
        <v>26</v>
      </c>
      <c r="CN100" s="90">
        <f t="shared" si="56"/>
        <v>26</v>
      </c>
      <c r="CO100" s="90">
        <f t="shared" si="56"/>
        <v>26</v>
      </c>
      <c r="CP100" s="90">
        <f t="shared" si="56"/>
        <v>26</v>
      </c>
      <c r="CQ100" s="90">
        <f t="shared" si="56"/>
        <v>26</v>
      </c>
    </row>
    <row r="101" spans="1:95" ht="20.100000000000001" hidden="1" customHeight="1">
      <c r="A101" s="806" t="s">
        <v>172</v>
      </c>
      <c r="B101" s="791" t="s">
        <v>221</v>
      </c>
      <c r="C101" s="63"/>
      <c r="D101" s="73" t="s">
        <v>80</v>
      </c>
      <c r="E101" s="44">
        <v>2500</v>
      </c>
      <c r="F101" s="798"/>
      <c r="G101" s="798"/>
      <c r="H101" s="826">
        <f>+VLOOKUP(B101,'[10]TÚI BÓNG'!$B$4:$E$153,4,0)</f>
        <v>140</v>
      </c>
      <c r="I101" s="81">
        <f>+ROUND(IFERROR(VLOOKUP(D101,FCSTSDV!$C$2:$C$72,26,0),0)/'tính băng dính sạch'!E101+0,0)</f>
        <v>0</v>
      </c>
      <c r="J101" s="9"/>
      <c r="K101" s="11">
        <f t="array" ref="K101">+IFERROR(INDEX(FCSTSDV!$D$2:$L$72,MATCH('tính băng dính sạch'!$D101,FCSTSDV!$C$2:$C$72,0),MATCH('tính băng dính sạch'!K$3,FCSTSDV!$D$1:$L$1,0)),0)/'tính băng dính sạch'!$E101</f>
        <v>0</v>
      </c>
      <c r="L101" s="11">
        <f t="array" ref="L101">+IFERROR(INDEX(FCSTSDV!$D$2:$L$72,MATCH('tính băng dính sạch'!$D101,FCSTSDV!$C$2:$C$72,0),MATCH('tính băng dính sạch'!L$3,FCSTSDV!$D$1:$L$1,0)),0)/'tính băng dính sạch'!$E101</f>
        <v>0</v>
      </c>
      <c r="M101" s="11">
        <f t="array" ref="M101">+IFERROR(INDEX(FCSTSDV!$D$2:$L$72,MATCH('tính băng dính sạch'!$D101,FCSTSDV!$C$2:$C$72,0),MATCH('tính băng dính sạch'!M$3,FCSTSDV!$D$1:$L$1,0)),0)/'tính băng dính sạch'!$E101</f>
        <v>0</v>
      </c>
      <c r="N101" s="11">
        <f t="array" ref="N101">+IFERROR(INDEX(FCSTSDV!$D$2:$L$72,MATCH('tính băng dính sạch'!$D101,FCSTSDV!$C$2:$C$72,0),MATCH('tính băng dính sạch'!N$3,FCSTSDV!$D$1:$L$1,0)),0)/'tính băng dính sạch'!$E101</f>
        <v>0</v>
      </c>
      <c r="O101" s="11">
        <f t="array" ref="O101">+IFERROR(INDEX(FCSTSDV!$D$2:$L$72,MATCH('tính băng dính sạch'!$D101,FCSTSDV!$C$2:$C$72,0),MATCH('tính băng dính sạch'!O$3,FCSTSDV!$D$1:$L$1,0)),0)/'tính băng dính sạch'!$E101</f>
        <v>0</v>
      </c>
      <c r="P101" s="11">
        <f t="array" ref="P101">+IFERROR(INDEX(FCSTSDV!$D$2:$L$72,MATCH('tính băng dính sạch'!$D101,FCSTSDV!$C$2:$C$72,0),MATCH('tính băng dính sạch'!P$3,FCSTSDV!$D$1:$L$1,0)),0)/'tính băng dính sạch'!$E101</f>
        <v>0</v>
      </c>
      <c r="Q101" s="11">
        <f t="array" ref="Q101">+IFERROR(INDEX(FCSTSDV!$D$2:$L$72,MATCH('tính băng dính sạch'!$D101,FCSTSDV!$C$2:$C$72,0),MATCH('tính băng dính sạch'!Q$3,FCSTSDV!$D$1:$L$1,0)),0)/'tính băng dính sạch'!$E101</f>
        <v>0</v>
      </c>
      <c r="R101" s="11">
        <f t="array" ref="R101">+IFERROR(INDEX(FCSTSDV!$D$2:$L$72,MATCH('tính băng dính sạch'!$D101,FCSTSDV!$C$2:$C$72,0),MATCH('tính băng dính sạch'!R$3,FCSTSDV!$D$1:$L$1,0)),0)/'tính băng dính sạch'!$E101</f>
        <v>0</v>
      </c>
      <c r="S101" s="11">
        <f>+IFERROR(INDEX(FCSTSDV!$D$2:$L$72,MATCH('tính băng dính sạch'!$D101,FCSTSDV!$C$2:$C$72,0),MATCH('tính băng dính sạch'!S$3,FCSTSDV!$D$1:$L$1,0)),0)/'tính băng dính sạch'!$E101</f>
        <v>0</v>
      </c>
      <c r="T101" s="11">
        <f>+IFERROR(INDEX(FCSTSDV!$D$2:$L$72,MATCH('tính băng dính sạch'!$D101,FCSTSDV!$C$2:$C$72,0),MATCH('tính băng dính sạch'!T$3,FCSTSDV!$D$1:$L$1,0)),0)/'tính băng dính sạch'!$E101</f>
        <v>0</v>
      </c>
      <c r="U101" s="11">
        <f t="array" ref="U101">+IFERROR(INDEX(FCSTSDV!$D$2:$L$72,MATCH('tính băng dính sạch'!$D101,FCSTSDV!$C$2:$C$72,0),MATCH('tính băng dính sạch'!U$3,FCSTSDV!$D$1:$L$1,0)),0)/'tính băng dính sạch'!$E101</f>
        <v>0</v>
      </c>
      <c r="V101" s="98">
        <f t="array" ref="V101">+IFERROR(INDEX(FCSTSDV!$D$2:$L$72,MATCH('tính băng dính sạch'!$D101,FCSTSDV!$C$2:$C$72,0),MATCH('tính băng dính sạch'!V$3,FCSTSDV!$D$1:$L$1,0)),0)/'tính băng dính sạch'!$E101</f>
        <v>0</v>
      </c>
      <c r="W101" s="99">
        <f t="array" ref="W101">+IFERROR(INDEX(FCSTSDV!$D$2:$L$72,MATCH('tính băng dính sạch'!$D101,FCSTSDV!$C$2:$C$72,0),MATCH('tính băng dính sạch'!W$3,FCSTSDV!$D$1:$L$1,0)),0)/'tính băng dính sạch'!$E101</f>
        <v>0</v>
      </c>
      <c r="X101" s="100">
        <f t="array" ref="X101">+IFERROR(INDEX(FCSTSDV!$D$2:$L$72,MATCH('tính băng dính sạch'!$D101,FCSTSDV!$C$2:$C$72,0),MATCH('tính băng dính sạch'!X$3,FCSTSDV!$D$1:$L$1,0)),0)/'tính băng dính sạch'!$E101</f>
        <v>0</v>
      </c>
      <c r="Y101" s="100">
        <f t="array" ref="Y101">+IFERROR(INDEX(FCSTSDV!$D$2:$L$72,MATCH('tính băng dính sạch'!$D101,FCSTSDV!$C$2:$C$72,0),MATCH('tính băng dính sạch'!Y$3,FCSTSDV!$D$1:$L$1,0)),0)/'tính băng dính sạch'!$E101</f>
        <v>0</v>
      </c>
      <c r="Z101" s="100">
        <f t="array" ref="Z101">+IFERROR(INDEX(FCSTSDV!$D$2:$L$72,MATCH('tính băng dính sạch'!$D101,FCSTSDV!$C$2:$C$72,0),MATCH('tính băng dính sạch'!Z$3,FCSTSDV!$D$1:$L$1,0)),0)/'tính băng dính sạch'!$E101</f>
        <v>0</v>
      </c>
      <c r="AA101" s="100">
        <f t="array" ref="AA101">+IFERROR(INDEX(FCSTSDV!$D$2:$L$72,MATCH('tính băng dính sạch'!$D101,FCSTSDV!$C$2:$C$72,0),MATCH('tính băng dính sạch'!AA$3,FCSTSDV!$D$1:$L$1,0)),0)/'tính băng dính sạch'!$E101</f>
        <v>0</v>
      </c>
      <c r="AB101" s="100">
        <f t="array" ref="AB101">+IFERROR(INDEX(FCSTSDV!$D$2:$L$72,MATCH('tính băng dính sạch'!$D101,FCSTSDV!$C$2:$C$72,0),MATCH('tính băng dính sạch'!AB$3,FCSTSDV!$D$1:$L$1,0)),0)/'tính băng dính sạch'!$E101</f>
        <v>0</v>
      </c>
      <c r="AC101" s="100">
        <f t="array" ref="AC101">+IFERROR(INDEX(FCSTSDV!$D$2:$L$72,MATCH('tính băng dính sạch'!$D101,FCSTSDV!$C$2:$C$72,0),MATCH('tính băng dính sạch'!AC$3,FCSTSDV!$D$1:$L$1,0)),0)/'tính băng dính sạch'!$E101</f>
        <v>0</v>
      </c>
      <c r="AD101" s="100">
        <f t="array" ref="AD101">+IFERROR(INDEX(FCSTSDV!$D$2:$L$72,MATCH('tính băng dính sạch'!$D101,FCSTSDV!$C$2:$C$72,0),MATCH('tính băng dính sạch'!AD$3,FCSTSDV!$D$1:$L$1,0)),0)/'tính băng dính sạch'!$E101</f>
        <v>0</v>
      </c>
      <c r="AE101" s="100">
        <f t="array" ref="AE101">+IFERROR(INDEX(FCSTSDV!$D$2:$L$72,MATCH('tính băng dính sạch'!$D101,FCSTSDV!$C$2:$C$72,0),MATCH('tính băng dính sạch'!AE$3,FCSTSDV!$D$1:$L$1,0)),0)/'tính băng dính sạch'!$E101</f>
        <v>0</v>
      </c>
      <c r="AF101" s="99">
        <f>+IFERROR(INDEX(FCSTSDV!$D$2:$L$72,MATCH('tính băng dính sạch'!$D101,FCSTSDV!$C$2:$C$72,0),MATCH('tính băng dính sạch'!AF$3,FCSTSDV!$D$1:$L$1,0))/'tính băng dính sạch'!$E101,0)</f>
        <v>0</v>
      </c>
      <c r="AG101" s="92">
        <f>+ROUND(IFERROR(INDEX(FCSTSDV!$D$2:$L$72,MATCH('tính băng dính sạch'!$D101,FCSTSDV!$C$2:$C$72,0),MATCH('tính băng dính sạch'!AG$3,FCSTSDV!$D$1:$L$1,0)),0)/'tính băng dính sạch'!$E101,1)</f>
        <v>0</v>
      </c>
      <c r="AH101" s="92">
        <f>+ROUND(IFERROR(INDEX(FCSTSDV!$D$2:$L$72,MATCH('tính băng dính sạch'!$D101,FCSTSDV!$C$2:$C$72,0),MATCH('tính băng dính sạch'!AH$3,FCSTSDV!$D$1:$L$1,0)),0)/'tính băng dính sạch'!$E101,1)</f>
        <v>0</v>
      </c>
      <c r="AI101" s="92">
        <f>+ROUND(IFERROR(INDEX(FCSTSDV!$D$2:$L$72,MATCH('tính băng dính sạch'!$D101,FCSTSDV!$C$2:$C$72,0),MATCH('tính băng dính sạch'!AI$3,FCSTSDV!$D$1:$L$1,0)),0)/'tính băng dính sạch'!$E101,1)</f>
        <v>0</v>
      </c>
      <c r="AJ101" s="92">
        <f>+ROUND(IFERROR(INDEX(FCSTSDV!$D$2:$L$72,MATCH('tính băng dính sạch'!$D101,FCSTSDV!$C$2:$C$72,0),MATCH('tính băng dính sạch'!AJ$3,FCSTSDV!$D$1:$L$1,0)),0)/'tính băng dính sạch'!$E101,1)</f>
        <v>0</v>
      </c>
      <c r="AK101" s="92">
        <f>+ROUND(IFERROR(INDEX(FCSTSDV!$D$2:$L$72,MATCH('tính băng dính sạch'!$D101,FCSTSDV!$C$2:$C$72,0),MATCH('tính băng dính sạch'!AK$3,FCSTSDV!$D$1:$L$1,0)),0)/'tính băng dính sạch'!$E101,1)</f>
        <v>0</v>
      </c>
      <c r="AL101" s="92">
        <f>+ROUND(IFERROR(INDEX(FCSTSDV!$D$2:$L$72,MATCH('tính băng dính sạch'!$D101,FCSTSDV!$C$2:$C$72,0),MATCH('tính băng dính sạch'!AL$3,FCSTSDV!$D$1:$L$1,0)),0)/'tính băng dính sạch'!$E101,1)</f>
        <v>0</v>
      </c>
      <c r="AM101" s="92">
        <f>+ROUND(IFERROR(INDEX(FCSTSDV!$D$2:$L$72,MATCH('tính băng dính sạch'!$D101,FCSTSDV!$C$2:$C$72,0),MATCH('tính băng dính sạch'!AM$3,FCSTSDV!$D$1:$L$1,0)),0)/'tính băng dính sạch'!$E101,1)</f>
        <v>0</v>
      </c>
      <c r="AN101" s="92">
        <f>+ROUND(IFERROR(INDEX(FCSTSDV!$D$2:$L$72,MATCH('tính băng dính sạch'!$D101,FCSTSDV!$C$2:$C$72,0),MATCH('tính băng dính sạch'!AN$3,FCSTSDV!$D$1:$L$1,0)),0)/'tính băng dính sạch'!$E101,1)</f>
        <v>0</v>
      </c>
      <c r="AO101" s="92">
        <f>+ROUND(IFERROR(INDEX(FCSTSDV!$D$2:$L$72,MATCH('tính băng dính sạch'!$D101,FCSTSDV!$C$2:$C$72,0),MATCH('tính băng dính sạch'!AO$3,FCSTSDV!$D$1:$L$1,0)),0)/'tính băng dính sạch'!$E101,1)</f>
        <v>0</v>
      </c>
      <c r="AP101" s="92">
        <f>+ROUND(IFERROR(INDEX(FCSTSDV!$D$2:$L$72,MATCH('tính băng dính sạch'!$D101,FCSTSDV!$C$2:$C$72,0),MATCH('tính băng dính sạch'!AP$3,FCSTSDV!$D$1:$L$1,0)),0)/'tính băng dính sạch'!$E101,1)</f>
        <v>0</v>
      </c>
      <c r="AQ101" s="92">
        <f>+ROUND(IFERROR(INDEX(FCSTSDV!$D$2:$L$72,MATCH('tính băng dính sạch'!$D101,FCSTSDV!$C$2:$C$72,0),MATCH('tính băng dính sạch'!AQ$3,FCSTSDV!$D$1:$L$1,0)),0)/'tính băng dính sạch'!$E101,1)</f>
        <v>0</v>
      </c>
      <c r="AR101" s="92">
        <f>+ROUND(IFERROR(INDEX(FCSTSDV!$D$2:$L$72,MATCH('tính băng dính sạch'!$D101,FCSTSDV!$C$2:$C$72,0),MATCH('tính băng dính sạch'!AR$3,FCSTSDV!$D$1:$L$1,0)),0)/'tính băng dính sạch'!$E101,1)</f>
        <v>0</v>
      </c>
      <c r="AS101" s="92">
        <f>+ROUND(IFERROR(INDEX(FCSTSDV!$D$2:$L$72,MATCH('tính băng dính sạch'!$D101,FCSTSDV!$C$2:$C$72,0),MATCH('tính băng dính sạch'!AS$3,FCSTSDV!$D$1:$L$1,0)),0)/'tính băng dính sạch'!$E101,1)</f>
        <v>0</v>
      </c>
      <c r="AT101" s="92">
        <f>+ROUND(IFERROR(INDEX(FCSTSDV!$D$2:$L$72,MATCH('tính băng dính sạch'!$D101,FCSTSDV!$C$2:$C$72,0),MATCH('tính băng dính sạch'!AT$3,FCSTSDV!$D$1:$L$1,0)),0)/'tính băng dính sạch'!$E101,1)</f>
        <v>0</v>
      </c>
      <c r="AU101" s="92">
        <f>+ROUND(IFERROR(INDEX(FCSTSDV!$D$2:$L$72,MATCH('tính băng dính sạch'!$D101,FCSTSDV!$C$2:$C$72,0),MATCH('tính băng dính sạch'!AU$3,FCSTSDV!$D$1:$L$1,0)),0)/'tính băng dính sạch'!$E101,1)</f>
        <v>0</v>
      </c>
      <c r="AV101" s="92">
        <f>+ROUND(IFERROR(INDEX(FCSTSDV!$D$2:$L$72,MATCH('tính băng dính sạch'!$D101,FCSTSDV!$C$2:$C$72,0),MATCH('tính băng dính sạch'!AV$3,FCSTSDV!$D$1:$L$1,0)),0)/'tính băng dính sạch'!$E101,1)</f>
        <v>0</v>
      </c>
      <c r="AW101" s="92">
        <f>+ROUND(IFERROR(INDEX(FCSTSDV!$D$2:$L$72,MATCH('tính băng dính sạch'!$D101,FCSTSDV!$C$2:$C$72,0),MATCH('tính băng dính sạch'!AW$3,FCSTSDV!$D$1:$L$1,0)),0)/'tính băng dính sạch'!$E101,1)</f>
        <v>0</v>
      </c>
      <c r="AX101" s="92">
        <f>+ROUND(IFERROR(INDEX(FCSTSDV!$D$2:$L$72,MATCH('tính băng dính sạch'!$D101,FCSTSDV!$C$2:$C$72,0),MATCH('tính băng dính sạch'!AX$3,FCSTSDV!$D$1:$L$1,0)),0)/'tính băng dính sạch'!$E101,1)</f>
        <v>0</v>
      </c>
      <c r="AY101" s="92">
        <f>+ROUND(IFERROR(INDEX(FCSTSDV!$D$2:$L$72,MATCH('tính băng dính sạch'!$D101,FCSTSDV!$C$2:$C$72,0),MATCH('tính băng dính sạch'!AY$3,FCSTSDV!$D$1:$L$1,0)),0)/'tính băng dính sạch'!$E101,1)</f>
        <v>0</v>
      </c>
      <c r="AZ101" s="92">
        <f>+ROUND(IFERROR(INDEX(FCSTSDV!$D$2:$L$72,MATCH('tính băng dính sạch'!$D101,FCSTSDV!$C$2:$C$72,0),MATCH('tính băng dính sạch'!AZ$3,FCSTSDV!$D$1:$L$1,0)),0)/'tính băng dính sạch'!$E101,1)</f>
        <v>0</v>
      </c>
      <c r="BA101" s="92">
        <f>+ROUND(IFERROR(INDEX(FCSTSDV!$D$2:$L$72,MATCH('tính băng dính sạch'!$D101,FCSTSDV!$C$2:$C$72,0),MATCH('tính băng dính sạch'!BA$3,FCSTSDV!$D$1:$L$1,0)),0)/'tính băng dính sạch'!$E101,1)</f>
        <v>0</v>
      </c>
      <c r="BB101" s="92">
        <f>+ROUND(IFERROR(INDEX(FCSTSDV!$D$2:$L$72,MATCH('tính băng dính sạch'!$D101,FCSTSDV!$C$2:$C$72,0),MATCH('tính băng dính sạch'!BB$3,FCSTSDV!$D$1:$L$1,0)),0)/'tính băng dính sạch'!$E101,1)</f>
        <v>0</v>
      </c>
      <c r="BC101" s="92">
        <f>+ROUND(IFERROR(INDEX(FCSTSDV!$D$2:$L$72,MATCH('tính băng dính sạch'!$D101,FCSTSDV!$C$2:$C$72,0),MATCH('tính băng dính sạch'!BC$3,FCSTSDV!$D$1:$L$1,0)),0)/'tính băng dính sạch'!$E101,1)</f>
        <v>0</v>
      </c>
      <c r="BD101" s="92">
        <f>+ROUND(IFERROR(INDEX(FCSTSDV!$D$2:$L$72,MATCH('tính băng dính sạch'!$D101,FCSTSDV!$C$2:$C$72,0),MATCH('tính băng dính sạch'!BD$3,FCSTSDV!$D$1:$L$1,0)),0)/'tính băng dính sạch'!$E101,1)</f>
        <v>0</v>
      </c>
      <c r="BE101" s="92">
        <f>+ROUND(IFERROR(INDEX(FCSTSDV!$D$2:$L$72,MATCH('tính băng dính sạch'!$D101,FCSTSDV!$C$2:$C$72,0),MATCH('tính băng dính sạch'!BE$3,FCSTSDV!$D$1:$L$1,0)),0)/'tính băng dính sạch'!$E101,1)</f>
        <v>0</v>
      </c>
      <c r="BF101" s="92">
        <f>+ROUND(IFERROR(INDEX(FCSTSDV!$D$2:$L$72,MATCH('tính băng dính sạch'!$D101,FCSTSDV!$C$2:$C$72,0),MATCH('tính băng dính sạch'!BF$3,FCSTSDV!$D$1:$L$1,0)),0)/'tính băng dính sạch'!$E101,1)</f>
        <v>0</v>
      </c>
      <c r="BG101" s="92">
        <f>+ROUND(IFERROR(INDEX(FCSTSDV!$D$2:$L$72,MATCH('tính băng dính sạch'!$D101,FCSTSDV!$C$2:$C$72,0),MATCH('tính băng dính sạch'!BG$3,FCSTSDV!$D$1:$L$1,0)),0)/'tính băng dính sạch'!$E101,1)</f>
        <v>0</v>
      </c>
      <c r="BH101" s="92">
        <f>+ROUND(IFERROR(INDEX(FCSTSDV!$D$2:$L$72,MATCH('tính băng dính sạch'!$D101,FCSTSDV!$C$2:$C$72,0),MATCH('tính băng dính sạch'!BH$3,FCSTSDV!$D$1:$L$1,0)),0)/'tính băng dính sạch'!$E101,1)</f>
        <v>0</v>
      </c>
      <c r="BI101" s="92">
        <f>+ROUND(IFERROR(INDEX(FCSTSDV!$D$2:$L$72,MATCH('tính băng dính sạch'!$D101,FCSTSDV!$C$2:$C$72,0),MATCH('tính băng dính sạch'!BI$3,FCSTSDV!$D$1:$L$1,0)),0)/'tính băng dính sạch'!$E101,1)</f>
        <v>0</v>
      </c>
      <c r="BJ101" s="92">
        <f>+ROUND(IFERROR(INDEX(FCSTSDV!$D$2:$L$72,MATCH('tính băng dính sạch'!$D101,FCSTSDV!$C$2:$C$72,0),MATCH('tính băng dính sạch'!BJ$3,FCSTSDV!$D$1:$L$1,0)),0)/'tính băng dính sạch'!$E101,1)</f>
        <v>0</v>
      </c>
      <c r="BK101" s="92">
        <f>+ROUND(IFERROR(INDEX(FCSTSDV!$D$2:$L$72,MATCH('tính băng dính sạch'!$D101,FCSTSDV!$C$2:$C$72,0),MATCH('tính băng dính sạch'!BK$3,FCSTSDV!$D$1:$L$1,0)),0)/'tính băng dính sạch'!$E101,1)</f>
        <v>0</v>
      </c>
      <c r="BL101" s="92">
        <f>+ROUND(IFERROR(INDEX(FCSTSDV!$D$2:$L$72,MATCH('tính băng dính sạch'!$D101,FCSTSDV!$C$2:$C$72,0),MATCH('tính băng dính sạch'!BL$3,FCSTSDV!$D$1:$L$1,0)),0)/'tính băng dính sạch'!$E101,1)</f>
        <v>0</v>
      </c>
      <c r="BM101" s="92">
        <f>+ROUND(IFERROR(INDEX(FCSTSDV!$D$2:$L$72,MATCH('tính băng dính sạch'!$D101,FCSTSDV!$C$2:$C$72,0),MATCH('tính băng dính sạch'!BM$3,FCSTSDV!$D$1:$L$1,0)),0)/'tính băng dính sạch'!$E101,1)</f>
        <v>0</v>
      </c>
      <c r="BN101" s="92">
        <f>+ROUND(IFERROR(INDEX(FCSTSDV!$D$2:$L$72,MATCH('tính băng dính sạch'!$D101,FCSTSDV!$C$2:$C$72,0),MATCH('tính băng dính sạch'!BN$3,FCSTSDV!$D$1:$L$1,0)),0)/'tính băng dính sạch'!$E101,1)</f>
        <v>0</v>
      </c>
      <c r="BO101" s="92">
        <f>+ROUND(IFERROR(INDEX(FCSTSDV!$D$2:$L$72,MATCH('tính băng dính sạch'!$D101,FCSTSDV!$C$2:$C$72,0),MATCH('tính băng dính sạch'!BO$3,FCSTSDV!$D$1:$L$1,0)),0)/'tính băng dính sạch'!$E101,1)</f>
        <v>0</v>
      </c>
      <c r="BP101" s="92">
        <f>+ROUND(IFERROR(INDEX(FCSTSDV!$D$2:$L$72,MATCH('tính băng dính sạch'!$D101,FCSTSDV!$C$2:$C$72,0),MATCH('tính băng dính sạch'!BP$3,FCSTSDV!$D$1:$L$1,0)),0)/'tính băng dính sạch'!$E101,1)</f>
        <v>0</v>
      </c>
      <c r="BQ101" s="92">
        <f>+ROUND(IFERROR(INDEX(FCSTSDV!$D$2:$L$72,MATCH('tính băng dính sạch'!$D101,FCSTSDV!$C$2:$C$72,0),MATCH('tính băng dính sạch'!BQ$3,FCSTSDV!$D$1:$L$1,0)),0)/'tính băng dính sạch'!$E101,1)</f>
        <v>0</v>
      </c>
      <c r="BR101" s="92">
        <f>+ROUND(IFERROR(INDEX(FCSTSDV!$D$2:$L$72,MATCH('tính băng dính sạch'!$D101,FCSTSDV!$C$2:$C$72,0),MATCH('tính băng dính sạch'!BR$3,FCSTSDV!$D$1:$L$1,0)),0)/'tính băng dính sạch'!$E101,1)</f>
        <v>0</v>
      </c>
      <c r="BS101" s="92">
        <f>+ROUND(IFERROR(INDEX(FCSTSDV!$D$2:$L$72,MATCH('tính băng dính sạch'!$D101,FCSTSDV!$C$2:$C$72,0),MATCH('tính băng dính sạch'!BS$3,FCSTSDV!$D$1:$L$1,0)),0)/'tính băng dính sạch'!$E101,1)</f>
        <v>0</v>
      </c>
      <c r="BT101" s="92">
        <f>+ROUND(IFERROR(INDEX(FCSTSDV!$D$2:$L$72,MATCH('tính băng dính sạch'!$D101,FCSTSDV!$C$2:$C$72,0),MATCH('tính băng dính sạch'!BT$3,FCSTSDV!$D$1:$L$1,0)),0)/'tính băng dính sạch'!$E101,1)</f>
        <v>0</v>
      </c>
      <c r="BU101" s="92">
        <f>+ROUND(IFERROR(INDEX(FCSTSDV!$D$2:$L$72,MATCH('tính băng dính sạch'!$D101,FCSTSDV!$C$2:$C$72,0),MATCH('tính băng dính sạch'!BU$3,FCSTSDV!$D$1:$L$1,0)),0)/'tính băng dính sạch'!$E101,1)</f>
        <v>0</v>
      </c>
      <c r="BV101" s="92">
        <f>+ROUND(IFERROR(INDEX(FCSTSDV!$D$2:$L$72,MATCH('tính băng dính sạch'!$D101,FCSTSDV!$C$2:$C$72,0),MATCH('tính băng dính sạch'!BV$3,FCSTSDV!$D$1:$L$1,0)),0)/'tính băng dính sạch'!$E101,1)</f>
        <v>0</v>
      </c>
      <c r="BW101" s="92">
        <f>+ROUND(IFERROR(INDEX(FCSTSDV!$D$2:$L$72,MATCH('tính băng dính sạch'!$D101,FCSTSDV!$C$2:$C$72,0),MATCH('tính băng dính sạch'!BW$3,FCSTSDV!$D$1:$L$1,0)),0)/'tính băng dính sạch'!$E101,1)</f>
        <v>0</v>
      </c>
      <c r="BX101" s="92">
        <f>+ROUND(IFERROR(INDEX(FCSTSDV!$D$2:$L$72,MATCH('tính băng dính sạch'!$D101,FCSTSDV!$C$2:$C$72,0),MATCH('tính băng dính sạch'!BX$3,FCSTSDV!$D$1:$L$1,0)),0)/'tính băng dính sạch'!$E101,1)</f>
        <v>0</v>
      </c>
      <c r="BY101" s="92">
        <f>+ROUND(IFERROR(INDEX(FCSTSDV!$D$2:$L$72,MATCH('tính băng dính sạch'!$D101,FCSTSDV!$C$2:$C$72,0),MATCH('tính băng dính sạch'!BY$3,FCSTSDV!$D$1:$L$1,0)),0)/'tính băng dính sạch'!$E101,1)</f>
        <v>0</v>
      </c>
      <c r="BZ101" s="92">
        <f>+ROUND(IFERROR(INDEX(FCSTSDV!$D$2:$L$72,MATCH('tính băng dính sạch'!$D101,FCSTSDV!$C$2:$C$72,0),MATCH('tính băng dính sạch'!BZ$3,FCSTSDV!$D$1:$L$1,0)),0)/'tính băng dính sạch'!$E101,1)</f>
        <v>0</v>
      </c>
      <c r="CA101" s="92">
        <f>+ROUND(IFERROR(INDEX(FCSTSDV!$D$2:$L$72,MATCH('tính băng dính sạch'!$D101,FCSTSDV!$C$2:$C$72,0),MATCH('tính băng dính sạch'!CA$3,FCSTSDV!$D$1:$L$1,0)),0)/'tính băng dính sạch'!$E101,1)</f>
        <v>0</v>
      </c>
      <c r="CB101" s="92">
        <f>+ROUND(IFERROR(INDEX(FCSTSDV!$D$2:$L$72,MATCH('tính băng dính sạch'!$D101,FCSTSDV!$C$2:$C$72,0),MATCH('tính băng dính sạch'!CB$3,FCSTSDV!$D$1:$L$1,0)),0)/'tính băng dính sạch'!$E101,1)</f>
        <v>0</v>
      </c>
      <c r="CC101" s="92">
        <f>+ROUND(IFERROR(INDEX(FCSTSDV!$D$2:$L$72,MATCH('tính băng dính sạch'!$D101,FCSTSDV!$C$2:$C$72,0),MATCH('tính băng dính sạch'!CC$3,FCSTSDV!$D$1:$L$1,0)),0)/'tính băng dính sạch'!$E101,1)</f>
        <v>0</v>
      </c>
      <c r="CD101" s="92">
        <f>+ROUND(IFERROR(INDEX(FCSTSDV!$D$2:$L$72,MATCH('tính băng dính sạch'!$D101,FCSTSDV!$C$2:$C$72,0),MATCH('tính băng dính sạch'!CD$3,FCSTSDV!$D$1:$L$1,0)),0)/'tính băng dính sạch'!$E101,1)</f>
        <v>0</v>
      </c>
      <c r="CE101" s="92">
        <f>+ROUND(IFERROR(INDEX(FCSTSDV!$D$2:$L$72,MATCH('tính băng dính sạch'!$D101,FCSTSDV!$C$2:$C$72,0),MATCH('tính băng dính sạch'!CE$3,FCSTSDV!$D$1:$L$1,0)),0)/'tính băng dính sạch'!$E101,1)</f>
        <v>0</v>
      </c>
      <c r="CF101" s="92">
        <f>+ROUND(IFERROR(INDEX(FCSTSDV!$D$2:$L$72,MATCH('tính băng dính sạch'!$D101,FCSTSDV!$C$2:$C$72,0),MATCH('tính băng dính sạch'!CF$3,FCSTSDV!$D$1:$L$1,0)),0)/'tính băng dính sạch'!$E101,1)</f>
        <v>0</v>
      </c>
      <c r="CG101" s="92">
        <f>+ROUND(IFERROR(INDEX(FCSTSDV!$D$2:$L$72,MATCH('tính băng dính sạch'!$D101,FCSTSDV!$C$2:$C$72,0),MATCH('tính băng dính sạch'!CG$3,FCSTSDV!$D$1:$L$1,0)),0)/'tính băng dính sạch'!$E101,1)</f>
        <v>0</v>
      </c>
      <c r="CH101" s="92">
        <f>+ROUND(IFERROR(INDEX(FCSTSDV!$D$2:$L$72,MATCH('tính băng dính sạch'!$D101,FCSTSDV!$C$2:$C$72,0),MATCH('tính băng dính sạch'!CH$3,FCSTSDV!$D$1:$L$1,0)),0)/'tính băng dính sạch'!$E101,1)</f>
        <v>0</v>
      </c>
      <c r="CI101" s="92">
        <f>+ROUND(IFERROR(INDEX(FCSTSDV!$D$2:$L$72,MATCH('tính băng dính sạch'!$D101,FCSTSDV!$C$2:$C$72,0),MATCH('tính băng dính sạch'!CI$3,FCSTSDV!$D$1:$L$1,0)),0)/'tính băng dính sạch'!$E101,1)</f>
        <v>0</v>
      </c>
      <c r="CJ101" s="92">
        <f>+ROUND(IFERROR(INDEX(FCSTSDV!$D$2:$L$72,MATCH('tính băng dính sạch'!$D101,FCSTSDV!$C$2:$C$72,0),MATCH('tính băng dính sạch'!CJ$3,FCSTSDV!$D$1:$L$1,0)),0)/'tính băng dính sạch'!$E101,1)</f>
        <v>0</v>
      </c>
      <c r="CK101" s="92">
        <f>+ROUND(IFERROR(INDEX(FCSTSDV!$D$2:$L$72,MATCH('tính băng dính sạch'!$D101,FCSTSDV!$C$2:$C$72,0),MATCH('tính băng dính sạch'!CK$3,FCSTSDV!$D$1:$L$1,0)),0)/'tính băng dính sạch'!$E101,1)</f>
        <v>0</v>
      </c>
      <c r="CL101" s="92">
        <f>+ROUND(IFERROR(INDEX(FCSTSDV!$D$2:$L$72,MATCH('tính băng dính sạch'!$D101,FCSTSDV!$C$2:$C$72,0),MATCH('tính băng dính sạch'!CL$3,FCSTSDV!$D$1:$L$1,0)),0)/'tính băng dính sạch'!$E101,1)</f>
        <v>0</v>
      </c>
      <c r="CM101" s="92">
        <f>+ROUND(IFERROR(INDEX(FCSTSDV!$D$2:$L$72,MATCH('tính băng dính sạch'!$D101,FCSTSDV!$C$2:$C$72,0),MATCH('tính băng dính sạch'!CM$3,FCSTSDV!$D$1:$L$1,0)),0)/'tính băng dính sạch'!$E101,1)</f>
        <v>0</v>
      </c>
      <c r="CN101" s="92">
        <f>+ROUND(IFERROR(INDEX(FCSTSDV!$D$2:$L$72,MATCH('tính băng dính sạch'!$D101,FCSTSDV!$C$2:$C$72,0),MATCH('tính băng dính sạch'!CN$3,FCSTSDV!$D$1:$L$1,0)),0)/'tính băng dính sạch'!$E101,1)</f>
        <v>0</v>
      </c>
      <c r="CO101" s="92">
        <f>+ROUND(IFERROR(INDEX(FCSTSDV!$D$2:$L$72,MATCH('tính băng dính sạch'!$D101,FCSTSDV!$C$2:$C$72,0),MATCH('tính băng dính sạch'!CO$3,FCSTSDV!$D$1:$L$1,0)),0)/'tính băng dính sạch'!$E101,1)</f>
        <v>0</v>
      </c>
      <c r="CP101" s="92">
        <f>+ROUND(IFERROR(INDEX(FCSTSDV!$D$2:$L$72,MATCH('tính băng dính sạch'!$D101,FCSTSDV!$C$2:$C$72,0),MATCH('tính băng dính sạch'!CP$3,FCSTSDV!$D$1:$L$1,0)),0)/'tính băng dính sạch'!$E101,1)</f>
        <v>0</v>
      </c>
      <c r="CQ101" s="92">
        <f>+ROUND(IFERROR(INDEX(FCSTSDV!$D$2:$L$72,MATCH('tính băng dính sạch'!$D101,FCSTSDV!$C$2:$C$72,0),MATCH('tính băng dính sạch'!CQ$3,FCSTSDV!$D$1:$L$1,0)),0)/'tính băng dính sạch'!$E101,1)</f>
        <v>0</v>
      </c>
    </row>
    <row r="102" spans="1:95" ht="20.100000000000001" hidden="1" customHeight="1">
      <c r="A102" s="807"/>
      <c r="B102" s="792"/>
      <c r="C102" s="16"/>
      <c r="D102" s="52" t="s">
        <v>175</v>
      </c>
      <c r="E102" s="53" t="s">
        <v>43</v>
      </c>
      <c r="F102" s="800"/>
      <c r="G102" s="800"/>
      <c r="H102" s="827"/>
      <c r="I102" s="87">
        <f>+I101</f>
        <v>0</v>
      </c>
      <c r="J102" s="138"/>
      <c r="K102" s="139"/>
      <c r="L102" s="139"/>
      <c r="M102" s="139">
        <f>+F101-M101</f>
        <v>0</v>
      </c>
      <c r="N102" s="90">
        <f>+F101-SUM(N101:N101)</f>
        <v>0</v>
      </c>
      <c r="O102" s="139">
        <f t="shared" ref="O102:V102" si="57">+N102-O101</f>
        <v>0</v>
      </c>
      <c r="P102" s="150">
        <f>+H101-P101</f>
        <v>140</v>
      </c>
      <c r="Q102" s="139">
        <f t="shared" si="57"/>
        <v>140</v>
      </c>
      <c r="R102" s="150">
        <f>+H101-R101</f>
        <v>140</v>
      </c>
      <c r="S102" s="139">
        <f t="shared" si="57"/>
        <v>140</v>
      </c>
      <c r="T102" s="150">
        <f>+H101-T101</f>
        <v>140</v>
      </c>
      <c r="U102" s="139">
        <f t="shared" si="57"/>
        <v>140</v>
      </c>
      <c r="V102" s="156">
        <f t="shared" si="57"/>
        <v>140</v>
      </c>
      <c r="W102" s="90">
        <f>+V102+I101-W101</f>
        <v>140</v>
      </c>
      <c r="X102" s="105">
        <f>+W102-X101</f>
        <v>140</v>
      </c>
      <c r="Y102" s="105">
        <f>+X102-Y101</f>
        <v>140</v>
      </c>
      <c r="Z102" s="90">
        <f>+H101+I101-Z101</f>
        <v>140</v>
      </c>
      <c r="AA102" s="105">
        <f>+Z102-AA101</f>
        <v>140</v>
      </c>
      <c r="AB102" s="105">
        <f>+AA102-AB101</f>
        <v>140</v>
      </c>
      <c r="AC102" s="90">
        <f>+H101+I101-AC101</f>
        <v>140</v>
      </c>
      <c r="AD102" s="105">
        <f>+AC102-AD101</f>
        <v>140</v>
      </c>
      <c r="AE102" s="90">
        <f>+H101-AE101</f>
        <v>140</v>
      </c>
      <c r="AF102" s="90">
        <f>+H101+I101-AF101</f>
        <v>140</v>
      </c>
      <c r="AG102" s="90">
        <f>+H101+I101-AG101</f>
        <v>140</v>
      </c>
      <c r="AH102" s="90">
        <f t="shared" ref="AH102:AO102" si="58">+AG102-AH101</f>
        <v>140</v>
      </c>
      <c r="AI102" s="90">
        <f t="shared" si="58"/>
        <v>140</v>
      </c>
      <c r="AJ102" s="90">
        <f t="shared" si="58"/>
        <v>140</v>
      </c>
      <c r="AK102" s="90">
        <f>+H101+I102-AK101</f>
        <v>140</v>
      </c>
      <c r="AL102" s="90">
        <f>+H101-AL101</f>
        <v>140</v>
      </c>
      <c r="AM102" s="90">
        <f>+H101+I101-AM101</f>
        <v>140</v>
      </c>
      <c r="AN102" s="90">
        <f t="shared" si="58"/>
        <v>140</v>
      </c>
      <c r="AO102" s="90">
        <f t="shared" si="58"/>
        <v>140</v>
      </c>
      <c r="AP102" s="90">
        <f>H101-AP101</f>
        <v>140</v>
      </c>
      <c r="AQ102" s="90">
        <f>+H101+I102-AQ101</f>
        <v>140</v>
      </c>
      <c r="AR102" s="90">
        <f>+H101+I101-AR101</f>
        <v>140</v>
      </c>
      <c r="AS102" s="90">
        <f>+H101+I101-AS101</f>
        <v>140</v>
      </c>
      <c r="AT102" s="90">
        <f>+H101+I102-AT101</f>
        <v>140</v>
      </c>
      <c r="AU102" s="90">
        <f>+H101+I101-AU101</f>
        <v>140</v>
      </c>
      <c r="AV102" s="90">
        <f>H101+I101-AV101</f>
        <v>140</v>
      </c>
      <c r="AW102" s="90">
        <f>+AV102-AW101</f>
        <v>140</v>
      </c>
      <c r="AX102" s="90">
        <f t="shared" ref="AX102:BG102" si="59">$H101+$I101-AX101</f>
        <v>140</v>
      </c>
      <c r="AY102" s="90">
        <f t="shared" si="59"/>
        <v>140</v>
      </c>
      <c r="AZ102" s="90">
        <f t="shared" si="59"/>
        <v>140</v>
      </c>
      <c r="BA102" s="90">
        <f t="shared" si="59"/>
        <v>140</v>
      </c>
      <c r="BB102" s="90">
        <f t="shared" si="59"/>
        <v>140</v>
      </c>
      <c r="BC102" s="90">
        <f t="shared" si="59"/>
        <v>140</v>
      </c>
      <c r="BD102" s="90">
        <f t="shared" si="59"/>
        <v>140</v>
      </c>
      <c r="BE102" s="90">
        <f t="shared" si="59"/>
        <v>140</v>
      </c>
      <c r="BF102" s="90">
        <f t="shared" si="59"/>
        <v>140</v>
      </c>
      <c r="BG102" s="90">
        <f t="shared" si="59"/>
        <v>140</v>
      </c>
      <c r="BH102" s="90">
        <f t="shared" ref="BH102:BP102" si="60">$H101+$I101-BH101</f>
        <v>140</v>
      </c>
      <c r="BI102" s="90">
        <f t="shared" si="60"/>
        <v>140</v>
      </c>
      <c r="BJ102" s="90">
        <f t="shared" si="60"/>
        <v>140</v>
      </c>
      <c r="BK102" s="90">
        <f t="shared" si="60"/>
        <v>140</v>
      </c>
      <c r="BL102" s="90">
        <f t="shared" si="60"/>
        <v>140</v>
      </c>
      <c r="BM102" s="90">
        <f t="shared" si="60"/>
        <v>140</v>
      </c>
      <c r="BN102" s="90">
        <f t="shared" si="60"/>
        <v>140</v>
      </c>
      <c r="BO102" s="90">
        <f t="shared" si="60"/>
        <v>140</v>
      </c>
      <c r="BP102" s="90">
        <f t="shared" si="60"/>
        <v>140</v>
      </c>
      <c r="BQ102" s="90">
        <f t="shared" ref="BQ102:CI102" si="61">$H101+$I101-BQ101</f>
        <v>140</v>
      </c>
      <c r="BR102" s="90">
        <f t="shared" si="61"/>
        <v>140</v>
      </c>
      <c r="BS102" s="90">
        <f t="shared" si="61"/>
        <v>140</v>
      </c>
      <c r="BT102" s="90">
        <f t="shared" si="61"/>
        <v>140</v>
      </c>
      <c r="BU102" s="90">
        <f t="shared" si="61"/>
        <v>140</v>
      </c>
      <c r="BV102" s="90">
        <f t="shared" si="61"/>
        <v>140</v>
      </c>
      <c r="BW102" s="90">
        <f t="shared" si="61"/>
        <v>140</v>
      </c>
      <c r="BX102" s="90">
        <f t="shared" si="61"/>
        <v>140</v>
      </c>
      <c r="BY102" s="90">
        <f t="shared" si="61"/>
        <v>140</v>
      </c>
      <c r="BZ102" s="90">
        <f t="shared" si="61"/>
        <v>140</v>
      </c>
      <c r="CA102" s="90">
        <f t="shared" si="61"/>
        <v>140</v>
      </c>
      <c r="CB102" s="90">
        <f t="shared" si="61"/>
        <v>140</v>
      </c>
      <c r="CC102" s="90">
        <f t="shared" si="61"/>
        <v>140</v>
      </c>
      <c r="CD102" s="90">
        <f t="shared" si="61"/>
        <v>140</v>
      </c>
      <c r="CE102" s="90">
        <f t="shared" si="61"/>
        <v>140</v>
      </c>
      <c r="CF102" s="90">
        <f t="shared" si="61"/>
        <v>140</v>
      </c>
      <c r="CG102" s="90">
        <f t="shared" si="61"/>
        <v>140</v>
      </c>
      <c r="CH102" s="90">
        <f t="shared" si="61"/>
        <v>140</v>
      </c>
      <c r="CI102" s="90">
        <f t="shared" si="61"/>
        <v>140</v>
      </c>
      <c r="CJ102" s="90">
        <f t="shared" ref="CJ102:CQ102" si="62">+CI102-CJ101</f>
        <v>140</v>
      </c>
      <c r="CK102" s="90">
        <f t="shared" si="62"/>
        <v>140</v>
      </c>
      <c r="CL102" s="90">
        <f t="shared" si="62"/>
        <v>140</v>
      </c>
      <c r="CM102" s="90">
        <f t="shared" si="62"/>
        <v>140</v>
      </c>
      <c r="CN102" s="90">
        <f t="shared" si="62"/>
        <v>140</v>
      </c>
      <c r="CO102" s="90">
        <f t="shared" si="62"/>
        <v>140</v>
      </c>
      <c r="CP102" s="90">
        <f t="shared" si="62"/>
        <v>140</v>
      </c>
      <c r="CQ102" s="90">
        <f t="shared" si="62"/>
        <v>140</v>
      </c>
    </row>
    <row r="103" spans="1:95" ht="20.100000000000001" hidden="1" customHeight="1">
      <c r="A103" s="817" t="s">
        <v>172</v>
      </c>
      <c r="B103" s="796" t="s">
        <v>222</v>
      </c>
      <c r="C103" s="63"/>
      <c r="D103" s="73" t="s">
        <v>81</v>
      </c>
      <c r="E103" s="44">
        <v>2500</v>
      </c>
      <c r="F103" s="837"/>
      <c r="G103" s="837"/>
      <c r="H103" s="826">
        <f>+VLOOKUP(B103,'[10]TÚI BÓNG'!$B$4:$E$153,4,0)</f>
        <v>0</v>
      </c>
      <c r="I103" s="81">
        <f>+ROUND(IFERROR(VLOOKUP(D103,FCSTSDV!$C$2:$C$72,26,0),0)/'tính băng dính sạch'!E103+0,0)</f>
        <v>0</v>
      </c>
      <c r="J103" s="9"/>
      <c r="K103" s="11">
        <f t="array" ref="K103">+IFERROR(INDEX(FCSTSDV!$D$2:$L$72,MATCH('tính băng dính sạch'!$D103,FCSTSDV!$C$2:$C$72,0),MATCH('tính băng dính sạch'!K$3,FCSTSDV!$D$1:$L$1,0)),0)/'tính băng dính sạch'!$E103</f>
        <v>0</v>
      </c>
      <c r="L103" s="11">
        <f t="array" ref="L103">+IFERROR(INDEX(FCSTSDV!$D$2:$L$72,MATCH('tính băng dính sạch'!$D103,FCSTSDV!$C$2:$C$72,0),MATCH('tính băng dính sạch'!L$3,FCSTSDV!$D$1:$L$1,0)),0)/'tính băng dính sạch'!$E103</f>
        <v>0</v>
      </c>
      <c r="M103" s="11">
        <f t="array" ref="M103">+IFERROR(INDEX(FCSTSDV!$D$2:$L$72,MATCH('tính băng dính sạch'!$D103,FCSTSDV!$C$2:$C$72,0),MATCH('tính băng dính sạch'!M$3,FCSTSDV!$D$1:$L$1,0)),0)/'tính băng dính sạch'!$E103</f>
        <v>0</v>
      </c>
      <c r="N103" s="11">
        <f t="array" ref="N103">+IFERROR(INDEX(FCSTSDV!$D$2:$L$72,MATCH('tính băng dính sạch'!$D103,FCSTSDV!$C$2:$C$72,0),MATCH('tính băng dính sạch'!N$3,FCSTSDV!$D$1:$L$1,0)),0)/'tính băng dính sạch'!$E103</f>
        <v>0</v>
      </c>
      <c r="O103" s="11">
        <f t="array" ref="O103">+IFERROR(INDEX(FCSTSDV!$D$2:$L$72,MATCH('tính băng dính sạch'!$D103,FCSTSDV!$C$2:$C$72,0),MATCH('tính băng dính sạch'!O$3,FCSTSDV!$D$1:$L$1,0)),0)/'tính băng dính sạch'!$E103</f>
        <v>0</v>
      </c>
      <c r="P103" s="11">
        <f t="array" ref="P103">+IFERROR(INDEX(FCSTSDV!$D$2:$L$72,MATCH('tính băng dính sạch'!$D103,FCSTSDV!$C$2:$C$72,0),MATCH('tính băng dính sạch'!P$3,FCSTSDV!$D$1:$L$1,0)),0)/'tính băng dính sạch'!$E103</f>
        <v>0</v>
      </c>
      <c r="Q103" s="11">
        <f t="array" ref="Q103">+IFERROR(INDEX(FCSTSDV!$D$2:$L$72,MATCH('tính băng dính sạch'!$D103,FCSTSDV!$C$2:$C$72,0),MATCH('tính băng dính sạch'!Q$3,FCSTSDV!$D$1:$L$1,0)),0)/'tính băng dính sạch'!$E103</f>
        <v>0</v>
      </c>
      <c r="R103" s="11">
        <f t="array" ref="R103">+IFERROR(INDEX(FCSTSDV!$D$2:$L$72,MATCH('tính băng dính sạch'!$D103,FCSTSDV!$C$2:$C$72,0),MATCH('tính băng dính sạch'!R$3,FCSTSDV!$D$1:$L$1,0)),0)/'tính băng dính sạch'!$E103</f>
        <v>0</v>
      </c>
      <c r="S103" s="11">
        <f t="array" ref="S103">+IFERROR(INDEX(FCSTSDV!$D$2:$L$72,MATCH('tính băng dính sạch'!$D103,FCSTSDV!$C$2:$C$72,0),MATCH('tính băng dính sạch'!S$3,FCSTSDV!$D$1:$L$1,0)),0)/'tính băng dính sạch'!$E103</f>
        <v>0</v>
      </c>
      <c r="T103" s="11">
        <f t="array" ref="T103">+IFERROR(INDEX(FCSTSDV!$D$2:$L$72,MATCH('tính băng dính sạch'!$D103,FCSTSDV!$C$2:$C$72,0),MATCH('tính băng dính sạch'!T$3,FCSTSDV!$D$1:$L$1,0)),0)/'tính băng dính sạch'!$E103</f>
        <v>0</v>
      </c>
      <c r="U103" s="11">
        <f t="array" ref="U103">+IFERROR(INDEX(FCSTSDV!$D$2:$L$72,MATCH('tính băng dính sạch'!$D103,FCSTSDV!$C$2:$C$72,0),MATCH('tính băng dính sạch'!U$3,FCSTSDV!$D$1:$L$1,0)),0)/'tính băng dính sạch'!$E103</f>
        <v>0</v>
      </c>
      <c r="V103" s="98">
        <f t="array" ref="V103">+IFERROR(INDEX(FCSTSDV!$D$2:$L$72,MATCH('tính băng dính sạch'!$D103,FCSTSDV!$C$2:$C$72,0),MATCH('tính băng dính sạch'!V$3,FCSTSDV!$D$1:$L$1,0)),0)/'tính băng dính sạch'!$E103</f>
        <v>0</v>
      </c>
      <c r="W103" s="99">
        <f t="array" ref="W103">+IFERROR(INDEX(FCSTSDV!$D$2:$L$72,MATCH('tính băng dính sạch'!$D103,FCSTSDV!$C$2:$C$72,0),MATCH('tính băng dính sạch'!W$3,FCSTSDV!$D$1:$L$1,0)),0)/'tính băng dính sạch'!$E103</f>
        <v>0</v>
      </c>
      <c r="X103" s="100">
        <f t="array" ref="X103">+IFERROR(INDEX(FCSTSDV!$D$2:$L$72,MATCH('tính băng dính sạch'!$D103,FCSTSDV!$C$2:$C$72,0),MATCH('tính băng dính sạch'!X$3,FCSTSDV!$D$1:$L$1,0)),0)/'tính băng dính sạch'!$E103</f>
        <v>0</v>
      </c>
      <c r="Y103" s="100">
        <f t="array" ref="Y103">+IFERROR(INDEX(FCSTSDV!$D$2:$L$72,MATCH('tính băng dính sạch'!$D103,FCSTSDV!$C$2:$C$72,0),MATCH('tính băng dính sạch'!Y$3,FCSTSDV!$D$1:$L$1,0)),0)/'tính băng dính sạch'!$E103</f>
        <v>0</v>
      </c>
      <c r="Z103" s="100">
        <f t="array" ref="Z103">+IFERROR(INDEX(FCSTSDV!$D$2:$L$72,MATCH('tính băng dính sạch'!$D103,FCSTSDV!$C$2:$C$72,0),MATCH('tính băng dính sạch'!Z$3,FCSTSDV!$D$1:$L$1,0)),0)/'tính băng dính sạch'!$E103</f>
        <v>0</v>
      </c>
      <c r="AA103" s="100">
        <f t="array" ref="AA103">+IFERROR(INDEX(FCSTSDV!$D$2:$L$72,MATCH('tính băng dính sạch'!$D103,FCSTSDV!$C$2:$C$72,0),MATCH('tính băng dính sạch'!AA$3,FCSTSDV!$D$1:$L$1,0)),0)/'tính băng dính sạch'!$E103</f>
        <v>0</v>
      </c>
      <c r="AB103" s="100">
        <f t="array" ref="AB103">+IFERROR(INDEX(FCSTSDV!$D$2:$L$72,MATCH('tính băng dính sạch'!$D103,FCSTSDV!$C$2:$C$72,0),MATCH('tính băng dính sạch'!AB$3,FCSTSDV!$D$1:$L$1,0)),0)/'tính băng dính sạch'!$E103</f>
        <v>0</v>
      </c>
      <c r="AC103" s="100">
        <f t="array" ref="AC103">+IFERROR(INDEX(FCSTSDV!$D$2:$L$72,MATCH('tính băng dính sạch'!$D103,FCSTSDV!$C$2:$C$72,0),MATCH('tính băng dính sạch'!AC$3,FCSTSDV!$D$1:$L$1,0)),0)/'tính băng dính sạch'!$E103</f>
        <v>0</v>
      </c>
      <c r="AD103" s="100">
        <f t="array" ref="AD103">+IFERROR(INDEX(FCSTSDV!$D$2:$L$72,MATCH('tính băng dính sạch'!$D103,FCSTSDV!$C$2:$C$72,0),MATCH('tính băng dính sạch'!AD$3,FCSTSDV!$D$1:$L$1,0)),0)/'tính băng dính sạch'!$E103</f>
        <v>0</v>
      </c>
      <c r="AE103" s="100">
        <f t="array" ref="AE103">+IFERROR(INDEX(FCSTSDV!$D$2:$L$72,MATCH('tính băng dính sạch'!$D103,FCSTSDV!$C$2:$C$72,0),MATCH('tính băng dính sạch'!AE$3,FCSTSDV!$D$1:$L$1,0)),0)/'tính băng dính sạch'!$E103</f>
        <v>0</v>
      </c>
      <c r="AF103" s="99">
        <f>+IFERROR(INDEX(FCSTSDV!$D$2:$L$72,MATCH('tính băng dính sạch'!$D103,FCSTSDV!$C$2:$C$72,0),MATCH('tính băng dính sạch'!AF$3,FCSTSDV!$D$1:$L$1,0))/'tính băng dính sạch'!$E103,0)</f>
        <v>0</v>
      </c>
      <c r="AG103" s="99">
        <f>+IFERROR(INDEX(FCSTSDV!$D$2:$L$72,MATCH('tính băng dính sạch'!$D103,FCSTSDV!$C$2:$C$72,0),MATCH('tính băng dính sạch'!AG$3,FCSTSDV!$D$1:$L$1,0))/'tính băng dính sạch'!$E103,0)</f>
        <v>0</v>
      </c>
      <c r="AH103" s="99">
        <f>+IFERROR(INDEX(FCSTSDV!$D$2:$L$72,MATCH('tính băng dính sạch'!$D103,FCSTSDV!$C$2:$C$72,0),MATCH('tính băng dính sạch'!AH$3,FCSTSDV!$D$1:$L$1,0))/'tính băng dính sạch'!$E103,0)</f>
        <v>0</v>
      </c>
      <c r="AI103" s="99">
        <f>+IFERROR(INDEX(FCSTSDV!$D$2:$L$72,MATCH('tính băng dính sạch'!$D103,FCSTSDV!$C$2:$C$72,0),MATCH('tính băng dính sạch'!AI$3,FCSTSDV!$D$1:$L$1,0))/'tính băng dính sạch'!$E103,0)</f>
        <v>0</v>
      </c>
      <c r="AJ103" s="99">
        <f>+IFERROR(INDEX(FCSTSDV!$D$2:$L$72,MATCH('tính băng dính sạch'!$D103,FCSTSDV!$C$2:$C$72,0),MATCH('tính băng dính sạch'!AJ$3,FCSTSDV!$D$1:$L$1,0))/'tính băng dính sạch'!$E103,0)</f>
        <v>0</v>
      </c>
      <c r="AK103" s="99">
        <f>+IFERROR(INDEX(FCSTSDV!$D$2:$L$72,MATCH('tính băng dính sạch'!$D103,FCSTSDV!$C$2:$C$72,0),MATCH('tính băng dính sạch'!AK$3,FCSTSDV!$D$1:$L$1,0))/'tính băng dính sạch'!$E103,0)</f>
        <v>0</v>
      </c>
      <c r="AL103" s="99">
        <f>+IFERROR(INDEX(FCSTSDV!$D$2:$L$72,MATCH('tính băng dính sạch'!$D103,FCSTSDV!$C$2:$C$72,0),MATCH('tính băng dính sạch'!AL$3,FCSTSDV!$D$1:$L$1,0))/'tính băng dính sạch'!$E103,0)</f>
        <v>0</v>
      </c>
      <c r="AM103" s="99">
        <f>+IFERROR(INDEX(FCSTSDV!$D$2:$L$72,MATCH('tính băng dính sạch'!$D103,FCSTSDV!$C$2:$C$72,0),MATCH('tính băng dính sạch'!AM$3,FCSTSDV!$D$1:$L$1,0))/'tính băng dính sạch'!$E103,0)</f>
        <v>0</v>
      </c>
      <c r="AN103" s="99">
        <f>+IFERROR(INDEX(FCSTSDV!$D$2:$L$72,MATCH('tính băng dính sạch'!$D103,FCSTSDV!$C$2:$C$72,0),MATCH('tính băng dính sạch'!AN$3,FCSTSDV!$D$1:$L$1,0))/'tính băng dính sạch'!$E103,0)</f>
        <v>0</v>
      </c>
      <c r="AO103" s="99">
        <f>+IFERROR(INDEX(FCSTSDV!$D$2:$L$72,MATCH('tính băng dính sạch'!$D103,FCSTSDV!$C$2:$C$72,0),MATCH('tính băng dính sạch'!AO$3,FCSTSDV!$D$1:$L$1,0))/'tính băng dính sạch'!$E103,0)</f>
        <v>0</v>
      </c>
      <c r="AP103" s="114" t="e">
        <f t="array" ref="AP103">+INDEX(FCSTSDV!$D$2:$L$72,MATCH('tính băng dính sạch'!$D103,FCSTSDV!$C$2:$C$72,0),MATCH('tính băng dính sạch'!AP$3,FCSTSDV!$D$1:$L$1,0))/'tính băng dính sạch'!$E103</f>
        <v>#N/A</v>
      </c>
      <c r="AQ103" s="114" t="e">
        <f t="array" ref="AQ103">+INDEX(FCSTSDV!$D$2:$L$72,MATCH('tính băng dính sạch'!$D103,FCSTSDV!$C$2:$C$72,0),MATCH('tính băng dính sạch'!AQ$3,FCSTSDV!$D$1:$L$1,0))/'tính băng dính sạch'!$E103</f>
        <v>#N/A</v>
      </c>
      <c r="AR103" s="114" t="e">
        <f t="array" ref="AR103">+INDEX(FCSTSDV!$D$2:$L$72,MATCH('tính băng dính sạch'!$D103,FCSTSDV!$C$2:$C$72,0),MATCH('tính băng dính sạch'!AR$3,FCSTSDV!$D$1:$L$1,0))/'tính băng dính sạch'!$E103</f>
        <v>#N/A</v>
      </c>
      <c r="AS103" s="114" t="e">
        <f t="array" ref="AS103">+INDEX(FCSTSDV!$D$2:$L$72,MATCH('tính băng dính sạch'!$D103,FCSTSDV!$C$2:$C$72,0),MATCH('tính băng dính sạch'!AS$3,FCSTSDV!$D$1:$L$1,0))/'tính băng dính sạch'!$E103</f>
        <v>#N/A</v>
      </c>
      <c r="AT103" s="114" t="e">
        <f t="array" ref="AT103">+INDEX(FCSTSDV!$D$2:$L$72,MATCH('tính băng dính sạch'!$D103,FCSTSDV!$C$2:$C$72,0),MATCH('tính băng dính sạch'!AT$3,FCSTSDV!$D$1:$L$1,0))/'tính băng dính sạch'!$E103</f>
        <v>#N/A</v>
      </c>
      <c r="AU103" s="114" t="e">
        <f t="array" ref="AU103">+INDEX(FCSTSDV!$D$2:$L$72,MATCH('tính băng dính sạch'!$D103,FCSTSDV!$C$2:$C$72,0),MATCH('tính băng dính sạch'!AU$3,FCSTSDV!$D$1:$L$1,0))/'tính băng dính sạch'!$E103</f>
        <v>#N/A</v>
      </c>
      <c r="AV103" s="114" t="e">
        <f t="array" ref="AV103">+INDEX(FCSTSDV!$D$2:$L$72,MATCH('tính băng dính sạch'!$D103,FCSTSDV!$C$2:$C$72,0),MATCH('tính băng dính sạch'!AV$3,FCSTSDV!$D$1:$L$1,0))/'tính băng dính sạch'!$E103</f>
        <v>#N/A</v>
      </c>
      <c r="AW103" s="114" t="e">
        <f t="array" ref="AW103">+INDEX(FCSTSDV!$D$2:$L$72,MATCH('tính băng dính sạch'!$D103,FCSTSDV!$C$2:$C$72,0),MATCH('tính băng dính sạch'!AW$3,FCSTSDV!$D$1:$L$1,0))/'tính băng dính sạch'!$E103</f>
        <v>#N/A</v>
      </c>
      <c r="AX103" s="114" t="e">
        <f t="array" ref="AX103">+INDEX(FCSTSDV!$D$2:$L$72,MATCH('tính băng dính sạch'!$D103,FCSTSDV!$C$2:$C$72,0),MATCH('tính băng dính sạch'!AX$3,FCSTSDV!$D$1:$L$1,0))/'tính băng dính sạch'!$E103</f>
        <v>#N/A</v>
      </c>
      <c r="AY103" s="114" t="e">
        <f t="array" ref="AY103">+INDEX(FCSTSDV!$D$2:$L$72,MATCH('tính băng dính sạch'!$D103,FCSTSDV!$C$2:$C$72,0),MATCH('tính băng dính sạch'!AY$3,FCSTSDV!$D$1:$L$1,0))/'tính băng dính sạch'!$E103</f>
        <v>#N/A</v>
      </c>
      <c r="AZ103" s="114" t="e">
        <f t="array" ref="AZ103">+INDEX(FCSTSDV!$D$2:$L$72,MATCH('tính băng dính sạch'!$D103,FCSTSDV!$C$2:$C$72,0),MATCH('tính băng dính sạch'!AZ$3,FCSTSDV!$D$1:$L$1,0))/'tính băng dính sạch'!$E103</f>
        <v>#N/A</v>
      </c>
      <c r="BA103" s="114" t="e">
        <f t="array" ref="BA103">+INDEX(FCSTSDV!$D$2:$L$72,MATCH('tính băng dính sạch'!$D103,FCSTSDV!$C$2:$C$72,0),MATCH('tính băng dính sạch'!BA$3,FCSTSDV!$D$1:$L$1,0))/'tính băng dính sạch'!$E103</f>
        <v>#N/A</v>
      </c>
      <c r="BB103" s="114" t="e">
        <f t="array" ref="BB103">+INDEX(FCSTSDV!$D$2:$L$72,MATCH('tính băng dính sạch'!$D103,FCSTSDV!$C$2:$C$72,0),MATCH('tính băng dính sạch'!BB$3,FCSTSDV!$D$1:$L$1,0))/'tính băng dính sạch'!$E103</f>
        <v>#N/A</v>
      </c>
      <c r="BC103" s="114" t="e">
        <f t="array" ref="BC103">+INDEX(FCSTSDV!$D$2:$L$72,MATCH('tính băng dính sạch'!$D103,FCSTSDV!$C$2:$C$72,0),MATCH('tính băng dính sạch'!BC$3,FCSTSDV!$D$1:$L$1,0))/'tính băng dính sạch'!$E103</f>
        <v>#N/A</v>
      </c>
      <c r="BD103" s="114" t="e">
        <f t="array" ref="BD103">+INDEX(FCSTSDV!$D$2:$L$72,MATCH('tính băng dính sạch'!$D103,FCSTSDV!$C$2:$C$72,0),MATCH('tính băng dính sạch'!BD$3,FCSTSDV!$D$1:$L$1,0))/'tính băng dính sạch'!$E103</f>
        <v>#N/A</v>
      </c>
      <c r="BE103" s="114" t="e">
        <f t="array" ref="BE103">+INDEX(FCSTSDV!$D$2:$L$72,MATCH('tính băng dính sạch'!$D103,FCSTSDV!$C$2:$C$72,0),MATCH('tính băng dính sạch'!BE$3,FCSTSDV!$D$1:$L$1,0))/'tính băng dính sạch'!$E103</f>
        <v>#N/A</v>
      </c>
      <c r="BF103" s="114" t="e">
        <f t="array" ref="BF103">+INDEX(FCSTSDV!$D$2:$L$72,MATCH('tính băng dính sạch'!$D103,FCSTSDV!$C$2:$C$72,0),MATCH('tính băng dính sạch'!BF$3,FCSTSDV!$D$1:$L$1,0))/'tính băng dính sạch'!$E103</f>
        <v>#N/A</v>
      </c>
      <c r="BG103" s="114" t="e">
        <f t="array" ref="BG103">+INDEX(FCSTSDV!$D$2:$L$72,MATCH('tính băng dính sạch'!$D103,FCSTSDV!$C$2:$C$72,0),MATCH('tính băng dính sạch'!BG$3,FCSTSDV!$D$1:$L$1,0))/'tính băng dính sạch'!$E103</f>
        <v>#N/A</v>
      </c>
      <c r="BH103" s="114" t="e">
        <f t="array" ref="BH103">+INDEX(FCSTSDV!$D$2:$L$72,MATCH('tính băng dính sạch'!$D103,FCSTSDV!$C$2:$C$72,0),MATCH('tính băng dính sạch'!BH$3,FCSTSDV!$D$1:$L$1,0))/'tính băng dính sạch'!$E103</f>
        <v>#N/A</v>
      </c>
      <c r="BI103" s="114" t="e">
        <f t="array" ref="BI103">+INDEX(FCSTSDV!$D$2:$L$72,MATCH('tính băng dính sạch'!$D103,FCSTSDV!$C$2:$C$72,0),MATCH('tính băng dính sạch'!BI$3,FCSTSDV!$D$1:$L$1,0))/'tính băng dính sạch'!$E103</f>
        <v>#N/A</v>
      </c>
      <c r="BJ103" s="114" t="e">
        <f t="array" ref="BJ103">+INDEX(FCSTSDV!$D$2:$L$72,MATCH('tính băng dính sạch'!$D103,FCSTSDV!$C$2:$C$72,0),MATCH('tính băng dính sạch'!BJ$3,FCSTSDV!$D$1:$L$1,0))/'tính băng dính sạch'!$E103</f>
        <v>#N/A</v>
      </c>
      <c r="BK103" s="114" t="e">
        <f t="array" ref="BK103">+INDEX(FCSTSDV!$D$2:$L$72,MATCH('tính băng dính sạch'!$D103,FCSTSDV!$C$2:$C$72,0),MATCH('tính băng dính sạch'!BK$3,FCSTSDV!$D$1:$L$1,0))/'tính băng dính sạch'!$E103</f>
        <v>#N/A</v>
      </c>
      <c r="BL103" s="114" t="e">
        <f t="array" ref="BL103">+INDEX(FCSTSDV!$D$2:$L$72,MATCH('tính băng dính sạch'!$D103,FCSTSDV!$C$2:$C$72,0),MATCH('tính băng dính sạch'!BL$3,FCSTSDV!$D$1:$L$1,0))/'tính băng dính sạch'!$E103</f>
        <v>#N/A</v>
      </c>
      <c r="BM103" s="114" t="e">
        <f t="array" ref="BM103">+INDEX(FCSTSDV!$D$2:$L$72,MATCH('tính băng dính sạch'!$D103,FCSTSDV!$C$2:$C$72,0),MATCH('tính băng dính sạch'!BM$3,FCSTSDV!$D$1:$L$1,0))/'tính băng dính sạch'!$E103</f>
        <v>#N/A</v>
      </c>
      <c r="BN103" s="114" t="e">
        <f t="array" ref="BN103">+INDEX(FCSTSDV!$D$2:$L$72,MATCH('tính băng dính sạch'!$D103,FCSTSDV!$C$2:$C$72,0),MATCH('tính băng dính sạch'!BN$3,FCSTSDV!$D$1:$L$1,0))/'tính băng dính sạch'!$E103</f>
        <v>#N/A</v>
      </c>
      <c r="BO103" s="114" t="e">
        <f t="array" ref="BO103">+INDEX(FCSTSDV!$D$2:$L$72,MATCH('tính băng dính sạch'!$D103,FCSTSDV!$C$2:$C$72,0),MATCH('tính băng dính sạch'!BO$3,FCSTSDV!$D$1:$L$1,0))/'tính băng dính sạch'!$E103</f>
        <v>#N/A</v>
      </c>
      <c r="BP103" s="114" t="e">
        <f t="array" ref="BP103">+INDEX(FCSTSDV!$D$2:$L$72,MATCH('tính băng dính sạch'!$D103,FCSTSDV!$C$2:$C$72,0),MATCH('tính băng dính sạch'!BP$3,FCSTSDV!$D$1:$L$1,0))/'tính băng dính sạch'!$E103</f>
        <v>#N/A</v>
      </c>
      <c r="BQ103" s="114" t="e">
        <f t="array" ref="BQ103">+INDEX(FCSTSDV!$D$2:$L$72,MATCH('tính băng dính sạch'!$D103,FCSTSDV!$C$2:$C$72,0),MATCH('tính băng dính sạch'!BQ$3,FCSTSDV!$D$1:$L$1,0))/'tính băng dính sạch'!$E103</f>
        <v>#N/A</v>
      </c>
      <c r="BR103" s="114" t="e">
        <f t="array" ref="BR103">+INDEX(FCSTSDV!$D$2:$L$72,MATCH('tính băng dính sạch'!$D103,FCSTSDV!$C$2:$C$72,0),MATCH('tính băng dính sạch'!BR$3,FCSTSDV!$D$1:$L$1,0))/'tính băng dính sạch'!$E103</f>
        <v>#N/A</v>
      </c>
      <c r="BS103" s="114" t="e">
        <f t="array" ref="BS103">+INDEX(FCSTSDV!$D$2:$L$72,MATCH('tính băng dính sạch'!$D103,FCSTSDV!$C$2:$C$72,0),MATCH('tính băng dính sạch'!BS$3,FCSTSDV!$D$1:$L$1,0))/'tính băng dính sạch'!$E103</f>
        <v>#N/A</v>
      </c>
      <c r="BT103" s="114" t="e">
        <f t="array" ref="BT103">+INDEX(FCSTSDV!$D$2:$L$72,MATCH('tính băng dính sạch'!$D103,FCSTSDV!$C$2:$C$72,0),MATCH('tính băng dính sạch'!BT$3,FCSTSDV!$D$1:$L$1,0))/'tính băng dính sạch'!$E103</f>
        <v>#N/A</v>
      </c>
      <c r="BU103" s="114" t="e">
        <f t="array" ref="BU103">+INDEX(FCSTSDV!$D$2:$L$72,MATCH('tính băng dính sạch'!$D103,FCSTSDV!$C$2:$C$72,0),MATCH('tính băng dính sạch'!BU$3,FCSTSDV!$D$1:$L$1,0))/'tính băng dính sạch'!$E103</f>
        <v>#N/A</v>
      </c>
      <c r="BV103" s="114" t="e">
        <f t="array" ref="BV103">+INDEX(FCSTSDV!$D$2:$L$72,MATCH('tính băng dính sạch'!$D103,FCSTSDV!$C$2:$C$72,0),MATCH('tính băng dính sạch'!BV$3,FCSTSDV!$D$1:$L$1,0))/'tính băng dính sạch'!$E103</f>
        <v>#N/A</v>
      </c>
      <c r="BW103" s="114" t="e">
        <f t="array" ref="BW103">+INDEX(FCSTSDV!$D$2:$L$72,MATCH('tính băng dính sạch'!$D103,FCSTSDV!$C$2:$C$72,0),MATCH('tính băng dính sạch'!BW$3,FCSTSDV!$D$1:$L$1,0))/'tính băng dính sạch'!$E103</f>
        <v>#N/A</v>
      </c>
      <c r="BX103" s="114" t="e">
        <f t="array" ref="BX103">+INDEX(FCSTSDV!$D$2:$L$72,MATCH('tính băng dính sạch'!$D103,FCSTSDV!$C$2:$C$72,0),MATCH('tính băng dính sạch'!BX$3,FCSTSDV!$D$1:$L$1,0))/'tính băng dính sạch'!$E103</f>
        <v>#N/A</v>
      </c>
      <c r="BY103" s="114" t="e">
        <f t="array" ref="BY103">+INDEX(FCSTSDV!$D$2:$L$72,MATCH('tính băng dính sạch'!$D103,FCSTSDV!$C$2:$C$72,0),MATCH('tính băng dính sạch'!BY$3,FCSTSDV!$D$1:$L$1,0))/'tính băng dính sạch'!$E103</f>
        <v>#N/A</v>
      </c>
      <c r="BZ103" s="114" t="e">
        <f t="array" ref="BZ103">+INDEX(FCSTSDV!$D$2:$L$72,MATCH('tính băng dính sạch'!$D103,FCSTSDV!$C$2:$C$72,0),MATCH('tính băng dính sạch'!BZ$3,FCSTSDV!$D$1:$L$1,0))/'tính băng dính sạch'!$E103</f>
        <v>#N/A</v>
      </c>
      <c r="CA103" s="114" t="e">
        <f t="array" ref="CA103">+INDEX(FCSTSDV!$D$2:$L$72,MATCH('tính băng dính sạch'!$D103,FCSTSDV!$C$2:$C$72,0),MATCH('tính băng dính sạch'!CA$3,FCSTSDV!$D$1:$L$1,0))/'tính băng dính sạch'!$E103</f>
        <v>#N/A</v>
      </c>
      <c r="CB103" s="114" t="e">
        <f t="array" ref="CB103">+INDEX(FCSTSDV!$D$2:$L$72,MATCH('tính băng dính sạch'!$D103,FCSTSDV!$C$2:$C$72,0),MATCH('tính băng dính sạch'!CB$3,FCSTSDV!$D$1:$L$1,0))/'tính băng dính sạch'!$E103</f>
        <v>#N/A</v>
      </c>
      <c r="CC103" s="114" t="e">
        <f t="array" ref="CC103">+INDEX(FCSTSDV!$D$2:$L$72,MATCH('tính băng dính sạch'!$D103,FCSTSDV!$C$2:$C$72,0),MATCH('tính băng dính sạch'!CC$3,FCSTSDV!$D$1:$L$1,0))/'tính băng dính sạch'!$E103</f>
        <v>#N/A</v>
      </c>
      <c r="CD103" s="114" t="e">
        <f t="array" ref="CD103">+INDEX(FCSTSDV!$D$2:$L$72,MATCH('tính băng dính sạch'!$D103,FCSTSDV!$C$2:$C$72,0),MATCH('tính băng dính sạch'!CD$3,FCSTSDV!$D$1:$L$1,0))/'tính băng dính sạch'!$E103</f>
        <v>#N/A</v>
      </c>
      <c r="CE103" s="114" t="e">
        <f t="array" ref="CE103">+INDEX(FCSTSDV!$D$2:$L$72,MATCH('tính băng dính sạch'!$D103,FCSTSDV!$C$2:$C$72,0),MATCH('tính băng dính sạch'!CE$3,FCSTSDV!$D$1:$L$1,0))/'tính băng dính sạch'!$E103</f>
        <v>#N/A</v>
      </c>
      <c r="CF103" s="114" t="e">
        <f t="array" ref="CF103">+INDEX(FCSTSDV!$D$2:$L$72,MATCH('tính băng dính sạch'!$D103,FCSTSDV!$C$2:$C$72,0),MATCH('tính băng dính sạch'!CF$3,FCSTSDV!$D$1:$L$1,0))/'tính băng dính sạch'!$E103</f>
        <v>#N/A</v>
      </c>
      <c r="CG103" s="114" t="e">
        <f t="array" ref="CG103">+INDEX(FCSTSDV!$D$2:$L$72,MATCH('tính băng dính sạch'!$D103,FCSTSDV!$C$2:$C$72,0),MATCH('tính băng dính sạch'!CG$3,FCSTSDV!$D$1:$L$1,0))/'tính băng dính sạch'!$E103</f>
        <v>#N/A</v>
      </c>
      <c r="CH103" s="114" t="e">
        <f t="array" ref="CH103">+INDEX(FCSTSDV!$D$2:$L$72,MATCH('tính băng dính sạch'!$D103,FCSTSDV!$C$2:$C$72,0),MATCH('tính băng dính sạch'!CH$3,FCSTSDV!$D$1:$L$1,0))/'tính băng dính sạch'!$E103</f>
        <v>#N/A</v>
      </c>
      <c r="CI103" s="114" t="e">
        <f t="array" ref="CI103">+INDEX(FCSTSDV!$D$2:$L$72,MATCH('tính băng dính sạch'!$D103,FCSTSDV!$C$2:$C$72,0),MATCH('tính băng dính sạch'!CI$3,FCSTSDV!$D$1:$L$1,0))/'tính băng dính sạch'!$E103</f>
        <v>#N/A</v>
      </c>
      <c r="CJ103" s="92">
        <f>+ROUND(IFERROR(INDEX(FCSTSDV!$D$2:$L$72,MATCH('tính băng dính sạch'!$D103,FCSTSDV!$C$2:$C$72,0),MATCH('tính băng dính sạch'!CJ$3,FCSTSDV!$D$1:$L$1,0)),0)/'tính băng dính sạch'!$E103,1)</f>
        <v>0</v>
      </c>
      <c r="CK103" s="92">
        <f>+ROUND(IFERROR(INDEX(FCSTSDV!$D$2:$L$72,MATCH('tính băng dính sạch'!$D103,FCSTSDV!$C$2:$C$72,0),MATCH('tính băng dính sạch'!CK$3,FCSTSDV!$D$1:$L$1,0)),0)/'tính băng dính sạch'!$E103,1)</f>
        <v>0</v>
      </c>
      <c r="CL103" s="92">
        <f>+ROUND(IFERROR(INDEX(FCSTSDV!$D$2:$L$72,MATCH('tính băng dính sạch'!$D103,FCSTSDV!$C$2:$C$72,0),MATCH('tính băng dính sạch'!CL$3,FCSTSDV!$D$1:$L$1,0)),0)/'tính băng dính sạch'!$E103,1)</f>
        <v>0</v>
      </c>
      <c r="CM103" s="92">
        <f>+ROUND(IFERROR(INDEX(FCSTSDV!$D$2:$L$72,MATCH('tính băng dính sạch'!$D103,FCSTSDV!$C$2:$C$72,0),MATCH('tính băng dính sạch'!CM$3,FCSTSDV!$D$1:$L$1,0)),0)/'tính băng dính sạch'!$E103,1)</f>
        <v>0</v>
      </c>
      <c r="CN103" s="92">
        <f>+ROUND(IFERROR(INDEX(FCSTSDV!$D$2:$L$72,MATCH('tính băng dính sạch'!$D103,FCSTSDV!$C$2:$C$72,0),MATCH('tính băng dính sạch'!CN$3,FCSTSDV!$D$1:$L$1,0)),0)/'tính băng dính sạch'!$E103,1)</f>
        <v>0</v>
      </c>
      <c r="CO103" s="92">
        <f>+ROUND(IFERROR(INDEX(FCSTSDV!$D$2:$L$72,MATCH('tính băng dính sạch'!$D103,FCSTSDV!$C$2:$C$72,0),MATCH('tính băng dính sạch'!CO$3,FCSTSDV!$D$1:$L$1,0)),0)/'tính băng dính sạch'!$E103,1)</f>
        <v>0</v>
      </c>
      <c r="CP103" s="92">
        <f>+ROUND(IFERROR(INDEX(FCSTSDV!$D$2:$L$72,MATCH('tính băng dính sạch'!$D103,FCSTSDV!$C$2:$C$72,0),MATCH('tính băng dính sạch'!CP$3,FCSTSDV!$D$1:$L$1,0)),0)/'tính băng dính sạch'!$E103,1)</f>
        <v>0</v>
      </c>
      <c r="CQ103" s="92">
        <f>+ROUND(IFERROR(INDEX(FCSTSDV!$D$2:$L$72,MATCH('tính băng dính sạch'!$D103,FCSTSDV!$C$2:$C$72,0),MATCH('tính băng dính sạch'!CQ$3,FCSTSDV!$D$1:$L$1,0)),0)/'tính băng dính sạch'!$E103,1)</f>
        <v>0</v>
      </c>
    </row>
    <row r="104" spans="1:95" ht="20.100000000000001" hidden="1" customHeight="1">
      <c r="A104" s="819"/>
      <c r="B104" s="805"/>
      <c r="C104" s="60"/>
      <c r="D104" s="52" t="s">
        <v>175</v>
      </c>
      <c r="E104" s="53" t="s">
        <v>43</v>
      </c>
      <c r="F104" s="839"/>
      <c r="G104" s="839"/>
      <c r="H104" s="827"/>
      <c r="I104" s="87">
        <f>+I103</f>
        <v>0</v>
      </c>
      <c r="J104" s="17"/>
      <c r="K104" s="151"/>
      <c r="L104" s="151"/>
      <c r="M104" s="151">
        <f>+F103-M103</f>
        <v>0</v>
      </c>
      <c r="N104" s="90">
        <f>+F103-SUM(N103:N103)</f>
        <v>0</v>
      </c>
      <c r="O104" s="152">
        <f>+H103-O103</f>
        <v>0</v>
      </c>
      <c r="P104" s="152">
        <f>+H103-P103</f>
        <v>0</v>
      </c>
      <c r="Q104" s="151">
        <f>+P104-Q103</f>
        <v>0</v>
      </c>
      <c r="R104" s="151">
        <f>+H103-R103</f>
        <v>0</v>
      </c>
      <c r="S104" s="151">
        <f>+R104-S103</f>
        <v>0</v>
      </c>
      <c r="T104" s="151">
        <f>+S104-T103</f>
        <v>0</v>
      </c>
      <c r="U104" s="151">
        <f>+T104-U103</f>
        <v>0</v>
      </c>
      <c r="V104" s="161">
        <f>+U104-V103</f>
        <v>0</v>
      </c>
      <c r="W104" s="112">
        <f>+V104+I103-W103</f>
        <v>0</v>
      </c>
      <c r="X104" s="105">
        <f>+W104-X103</f>
        <v>0</v>
      </c>
      <c r="Y104" s="105">
        <f>+X104-Y103</f>
        <v>0</v>
      </c>
      <c r="Z104" s="105">
        <f>+Y104-Z103</f>
        <v>0</v>
      </c>
      <c r="AA104" s="105">
        <f>+Z104-AA103</f>
        <v>0</v>
      </c>
      <c r="AB104" s="105">
        <f>+AA104-AB103</f>
        <v>0</v>
      </c>
      <c r="AC104" s="112">
        <f>+I103-AC103</f>
        <v>0</v>
      </c>
      <c r="AD104" s="105">
        <f>+AC104-AD103</f>
        <v>0</v>
      </c>
      <c r="AE104" s="105">
        <f>+AD104-AE103</f>
        <v>0</v>
      </c>
      <c r="AF104" s="90">
        <f>+H103+I103-AF103</f>
        <v>0</v>
      </c>
      <c r="AG104" s="90">
        <f>+AF104-AG103</f>
        <v>0</v>
      </c>
      <c r="AH104" s="90">
        <f t="shared" ref="AH104:AP104" si="63">+AG104-AH103</f>
        <v>0</v>
      </c>
      <c r="AI104" s="90">
        <f t="shared" si="63"/>
        <v>0</v>
      </c>
      <c r="AJ104" s="90">
        <f t="shared" si="63"/>
        <v>0</v>
      </c>
      <c r="AK104" s="90">
        <f t="shared" si="63"/>
        <v>0</v>
      </c>
      <c r="AL104" s="90">
        <f t="shared" si="63"/>
        <v>0</v>
      </c>
      <c r="AM104" s="90">
        <f t="shared" si="63"/>
        <v>0</v>
      </c>
      <c r="AN104" s="90">
        <f t="shared" si="63"/>
        <v>0</v>
      </c>
      <c r="AO104" s="90">
        <f t="shared" si="63"/>
        <v>0</v>
      </c>
      <c r="AP104" s="90" t="e">
        <f t="shared" si="63"/>
        <v>#N/A</v>
      </c>
      <c r="AQ104" s="90" t="e">
        <f>+AI104-AQ103</f>
        <v>#N/A</v>
      </c>
      <c r="AR104" s="90" t="e">
        <f>H103-AR103</f>
        <v>#N/A</v>
      </c>
      <c r="AS104" s="90" t="e">
        <f>AR104-AS103</f>
        <v>#N/A</v>
      </c>
      <c r="AT104" s="90" t="e">
        <f>AS104-AT103</f>
        <v>#N/A</v>
      </c>
      <c r="AU104" s="90" t="e">
        <f>AT104-AU103</f>
        <v>#N/A</v>
      </c>
      <c r="AV104" s="90" t="e">
        <f>AU104-AV103</f>
        <v>#N/A</v>
      </c>
      <c r="AW104" s="90" t="e">
        <f>AV104-AW103</f>
        <v>#N/A</v>
      </c>
      <c r="AX104" s="90" t="e">
        <f t="shared" ref="AX104:CI104" si="64">$H103+$I103-AX103</f>
        <v>#N/A</v>
      </c>
      <c r="AY104" s="90" t="e">
        <f t="shared" si="64"/>
        <v>#N/A</v>
      </c>
      <c r="AZ104" s="90" t="e">
        <f t="shared" si="64"/>
        <v>#N/A</v>
      </c>
      <c r="BA104" s="90" t="e">
        <f t="shared" si="64"/>
        <v>#N/A</v>
      </c>
      <c r="BB104" s="90" t="e">
        <f t="shared" si="64"/>
        <v>#N/A</v>
      </c>
      <c r="BC104" s="90" t="e">
        <f t="shared" si="64"/>
        <v>#N/A</v>
      </c>
      <c r="BD104" s="90" t="e">
        <f t="shared" si="64"/>
        <v>#N/A</v>
      </c>
      <c r="BE104" s="90" t="e">
        <f t="shared" si="64"/>
        <v>#N/A</v>
      </c>
      <c r="BF104" s="90" t="e">
        <f t="shared" si="64"/>
        <v>#N/A</v>
      </c>
      <c r="BG104" s="90" t="e">
        <f t="shared" si="64"/>
        <v>#N/A</v>
      </c>
      <c r="BH104" s="90" t="e">
        <f t="shared" si="64"/>
        <v>#N/A</v>
      </c>
      <c r="BI104" s="90" t="e">
        <f t="shared" si="64"/>
        <v>#N/A</v>
      </c>
      <c r="BJ104" s="90" t="e">
        <f t="shared" si="64"/>
        <v>#N/A</v>
      </c>
      <c r="BK104" s="90" t="e">
        <f t="shared" si="64"/>
        <v>#N/A</v>
      </c>
      <c r="BL104" s="90" t="e">
        <f t="shared" si="64"/>
        <v>#N/A</v>
      </c>
      <c r="BM104" s="90" t="e">
        <f t="shared" si="64"/>
        <v>#N/A</v>
      </c>
      <c r="BN104" s="90" t="e">
        <f t="shared" si="64"/>
        <v>#N/A</v>
      </c>
      <c r="BO104" s="90" t="e">
        <f t="shared" si="64"/>
        <v>#N/A</v>
      </c>
      <c r="BP104" s="90" t="e">
        <f t="shared" si="64"/>
        <v>#N/A</v>
      </c>
      <c r="BQ104" s="90" t="e">
        <f t="shared" si="64"/>
        <v>#N/A</v>
      </c>
      <c r="BR104" s="90" t="e">
        <f t="shared" si="64"/>
        <v>#N/A</v>
      </c>
      <c r="BS104" s="90" t="e">
        <f t="shared" si="64"/>
        <v>#N/A</v>
      </c>
      <c r="BT104" s="90" t="e">
        <f t="shared" si="64"/>
        <v>#N/A</v>
      </c>
      <c r="BU104" s="90" t="e">
        <f t="shared" si="64"/>
        <v>#N/A</v>
      </c>
      <c r="BV104" s="90" t="e">
        <f t="shared" si="64"/>
        <v>#N/A</v>
      </c>
      <c r="BW104" s="90" t="e">
        <f t="shared" si="64"/>
        <v>#N/A</v>
      </c>
      <c r="BX104" s="90" t="e">
        <f t="shared" si="64"/>
        <v>#N/A</v>
      </c>
      <c r="BY104" s="90" t="e">
        <f t="shared" si="64"/>
        <v>#N/A</v>
      </c>
      <c r="BZ104" s="90" t="e">
        <f t="shared" si="64"/>
        <v>#N/A</v>
      </c>
      <c r="CA104" s="90" t="e">
        <f t="shared" si="64"/>
        <v>#N/A</v>
      </c>
      <c r="CB104" s="90" t="e">
        <f t="shared" si="64"/>
        <v>#N/A</v>
      </c>
      <c r="CC104" s="90" t="e">
        <f t="shared" si="64"/>
        <v>#N/A</v>
      </c>
      <c r="CD104" s="90" t="e">
        <f t="shared" si="64"/>
        <v>#N/A</v>
      </c>
      <c r="CE104" s="90" t="e">
        <f t="shared" si="64"/>
        <v>#N/A</v>
      </c>
      <c r="CF104" s="90" t="e">
        <f t="shared" si="64"/>
        <v>#N/A</v>
      </c>
      <c r="CG104" s="90" t="e">
        <f t="shared" si="64"/>
        <v>#N/A</v>
      </c>
      <c r="CH104" s="90" t="e">
        <f t="shared" si="64"/>
        <v>#N/A</v>
      </c>
      <c r="CI104" s="90" t="e">
        <f t="shared" si="64"/>
        <v>#N/A</v>
      </c>
      <c r="CJ104" s="90" t="e">
        <f t="shared" ref="CJ104:CQ104" si="65">CI104-CJ103</f>
        <v>#N/A</v>
      </c>
      <c r="CK104" s="90" t="e">
        <f t="shared" si="65"/>
        <v>#N/A</v>
      </c>
      <c r="CL104" s="90" t="e">
        <f t="shared" si="65"/>
        <v>#N/A</v>
      </c>
      <c r="CM104" s="90" t="e">
        <f t="shared" si="65"/>
        <v>#N/A</v>
      </c>
      <c r="CN104" s="90" t="e">
        <f t="shared" si="65"/>
        <v>#N/A</v>
      </c>
      <c r="CO104" s="90" t="e">
        <f t="shared" si="65"/>
        <v>#N/A</v>
      </c>
      <c r="CP104" s="90" t="e">
        <f t="shared" si="65"/>
        <v>#N/A</v>
      </c>
      <c r="CQ104" s="90" t="e">
        <f t="shared" si="65"/>
        <v>#N/A</v>
      </c>
    </row>
    <row r="105" spans="1:95" ht="20.100000000000001" hidden="1" customHeight="1">
      <c r="A105" s="817" t="s">
        <v>245</v>
      </c>
      <c r="B105" s="796" t="s">
        <v>246</v>
      </c>
      <c r="C105" s="63"/>
      <c r="D105" s="73" t="s">
        <v>45</v>
      </c>
      <c r="E105" s="44">
        <v>200</v>
      </c>
      <c r="F105" s="837"/>
      <c r="G105" s="837"/>
      <c r="H105" s="831" t="e">
        <f>+VLOOKUP(A105,#REF!,5,0)</f>
        <v>#REF!</v>
      </c>
      <c r="I105" s="81">
        <f>+ROUND(IFERROR(VLOOKUP(D105,FCSTSDV!$C$2:$C$72,26,0),0)/'tính băng dính sạch'!E105+0,0)</f>
        <v>0</v>
      </c>
      <c r="J105" s="9"/>
      <c r="K105" s="11">
        <f t="array" ref="K105">+IFERROR(INDEX(FCSTSDV!$D$2:$L$72,MATCH('tính băng dính sạch'!$D105,FCSTSDV!$C$2:$C$72,0),MATCH('tính băng dính sạch'!K$3,FCSTSDV!$D$1:$L$1,0)),0)/'tính băng dính sạch'!$E105</f>
        <v>0</v>
      </c>
      <c r="L105" s="11">
        <f t="array" ref="L105">+IFERROR(INDEX(FCSTSDV!$D$2:$L$72,MATCH('tính băng dính sạch'!$D105,FCSTSDV!$C$2:$C$72,0),MATCH('tính băng dính sạch'!L$3,FCSTSDV!$D$1:$L$1,0)),0)/'tính băng dính sạch'!$E105</f>
        <v>0</v>
      </c>
      <c r="M105" s="11">
        <f t="array" ref="M105">+IFERROR(INDEX(FCSTSDV!$D$2:$L$72,MATCH('tính băng dính sạch'!$D105,FCSTSDV!$C$2:$C$72,0),MATCH('tính băng dính sạch'!M$3,FCSTSDV!$D$1:$L$1,0)),0)/'tính băng dính sạch'!$E105</f>
        <v>0</v>
      </c>
      <c r="N105" s="11">
        <f t="array" ref="N105">+IFERROR(INDEX(FCSTSDV!$D$2:$L$72,MATCH('tính băng dính sạch'!$D105,FCSTSDV!$C$2:$C$72,0),MATCH('tính băng dính sạch'!N$3,FCSTSDV!$D$1:$L$1,0)),0)/'tính băng dính sạch'!$E105</f>
        <v>0</v>
      </c>
      <c r="O105" s="11">
        <f t="array" ref="O105">+IFERROR(INDEX(FCSTSDV!$D$2:$L$72,MATCH('tính băng dính sạch'!$D105,FCSTSDV!$C$2:$C$72,0),MATCH('tính băng dính sạch'!O$3,FCSTSDV!$D$1:$L$1,0)),0)/'tính băng dính sạch'!$E105</f>
        <v>0</v>
      </c>
      <c r="P105" s="11">
        <f t="array" ref="P105">+IFERROR(INDEX(FCSTSDV!$D$2:$L$72,MATCH('tính băng dính sạch'!$D105,FCSTSDV!$C$2:$C$72,0),MATCH('tính băng dính sạch'!P$3,FCSTSDV!$D$1:$L$1,0)),0)/'tính băng dính sạch'!$E105</f>
        <v>0</v>
      </c>
      <c r="Q105" s="11">
        <f t="array" ref="Q105">+IFERROR(INDEX(FCSTSDV!$D$2:$L$72,MATCH('tính băng dính sạch'!$D105,FCSTSDV!$C$2:$C$72,0),MATCH('tính băng dính sạch'!Q$3,FCSTSDV!$D$1:$L$1,0)),0)/'tính băng dính sạch'!$E105</f>
        <v>0</v>
      </c>
      <c r="R105" s="11">
        <f t="array" ref="R105">+IFERROR(INDEX(FCSTSDV!$D$2:$L$72,MATCH('tính băng dính sạch'!$D105,FCSTSDV!$C$2:$C$72,0),MATCH('tính băng dính sạch'!R$3,FCSTSDV!$D$1:$L$1,0)),0)/'tính băng dính sạch'!$E105</f>
        <v>0</v>
      </c>
      <c r="S105" s="11">
        <f t="array" ref="S105">+IFERROR(INDEX(FCSTSDV!$D$2:$L$72,MATCH('tính băng dính sạch'!$D105,FCSTSDV!$C$2:$C$72,0),MATCH('tính băng dính sạch'!S$3,FCSTSDV!$D$1:$L$1,0)),0)/'tính băng dính sạch'!$E105</f>
        <v>0</v>
      </c>
      <c r="T105" s="11">
        <f t="array" ref="T105">+IFERROR(INDEX(FCSTSDV!$D$2:$L$72,MATCH('tính băng dính sạch'!$D105,FCSTSDV!$C$2:$C$72,0),MATCH('tính băng dính sạch'!T$3,FCSTSDV!$D$1:$L$1,0)),0)/'tính băng dính sạch'!$E105</f>
        <v>0</v>
      </c>
      <c r="U105" s="11">
        <f t="array" ref="U105">+IFERROR(INDEX(FCSTSDV!$D$2:$L$72,MATCH('tính băng dính sạch'!$D105,FCSTSDV!$C$2:$C$72,0),MATCH('tính băng dính sạch'!U$3,FCSTSDV!$D$1:$L$1,0)),0)/'tính băng dính sạch'!$E105</f>
        <v>0</v>
      </c>
      <c r="V105" s="98">
        <f t="array" ref="V105">+IFERROR(INDEX(FCSTSDV!$D$2:$L$72,MATCH('tính băng dính sạch'!$D105,FCSTSDV!$C$2:$C$72,0),MATCH('tính băng dính sạch'!V$3,FCSTSDV!$D$1:$L$1,0)),0)/'tính băng dính sạch'!$E105</f>
        <v>0</v>
      </c>
      <c r="W105" s="99">
        <f t="array" ref="W105">+IFERROR(INDEX(FCSTSDV!$D$2:$L$72,MATCH('tính băng dính sạch'!$D105,FCSTSDV!$C$2:$C$72,0),MATCH('tính băng dính sạch'!W$3,FCSTSDV!$D$1:$L$1,0)),0)/'tính băng dính sạch'!$E105</f>
        <v>0</v>
      </c>
      <c r="X105" s="100">
        <f t="array" ref="X105">+IFERROR(INDEX(FCSTSDV!$D$2:$L$72,MATCH('tính băng dính sạch'!$D105,FCSTSDV!$C$2:$C$72,0),MATCH('tính băng dính sạch'!X$3,FCSTSDV!$D$1:$L$1,0)),0)/'tính băng dính sạch'!$E105</f>
        <v>0</v>
      </c>
      <c r="Y105" s="100">
        <f t="array" ref="Y105">+IFERROR(INDEX(FCSTSDV!$D$2:$L$72,MATCH('tính băng dính sạch'!$D105,FCSTSDV!$C$2:$C$72,0),MATCH('tính băng dính sạch'!Y$3,FCSTSDV!$D$1:$L$1,0)),0)/'tính băng dính sạch'!$E105</f>
        <v>0</v>
      </c>
      <c r="Z105" s="100">
        <f t="array" ref="Z105">+IFERROR(INDEX(FCSTSDV!$D$2:$L$72,MATCH('tính băng dính sạch'!$D105,FCSTSDV!$C$2:$C$72,0),MATCH('tính băng dính sạch'!Z$3,FCSTSDV!$D$1:$L$1,0)),0)/'tính băng dính sạch'!$E105</f>
        <v>0</v>
      </c>
      <c r="AA105" s="100">
        <f t="array" ref="AA105">+IFERROR(INDEX(FCSTSDV!$D$2:$L$72,MATCH('tính băng dính sạch'!$D105,FCSTSDV!$C$2:$C$72,0),MATCH('tính băng dính sạch'!AA$3,FCSTSDV!$D$1:$L$1,0)),0)/'tính băng dính sạch'!$E105</f>
        <v>0</v>
      </c>
      <c r="AB105" s="100">
        <f t="array" ref="AB105">+IFERROR(INDEX(FCSTSDV!$D$2:$L$72,MATCH('tính băng dính sạch'!$D105,FCSTSDV!$C$2:$C$72,0),MATCH('tính băng dính sạch'!AB$3,FCSTSDV!$D$1:$L$1,0)),0)/'tính băng dính sạch'!$E105</f>
        <v>0</v>
      </c>
      <c r="AC105" s="100">
        <f t="array" ref="AC105">+IFERROR(INDEX(FCSTSDV!$D$2:$L$72,MATCH('tính băng dính sạch'!$D105,FCSTSDV!$C$2:$C$72,0),MATCH('tính băng dính sạch'!AC$3,FCSTSDV!$D$1:$L$1,0)),0)/'tính băng dính sạch'!$E105</f>
        <v>0</v>
      </c>
      <c r="AD105" s="100">
        <f t="array" ref="AD105">+IFERROR(INDEX(FCSTSDV!$D$2:$L$72,MATCH('tính băng dính sạch'!$D105,FCSTSDV!$C$2:$C$72,0),MATCH('tính băng dính sạch'!AD$3,FCSTSDV!$D$1:$L$1,0)),0)/'tính băng dính sạch'!$E105</f>
        <v>0</v>
      </c>
      <c r="AE105" s="100">
        <f t="array" ref="AE105">+IFERROR(INDEX(FCSTSDV!$D$2:$L$72,MATCH('tính băng dính sạch'!$D105,FCSTSDV!$C$2:$C$72,0),MATCH('tính băng dính sạch'!AE$3,FCSTSDV!$D$1:$L$1,0)),0)/'tính băng dính sạch'!$E105</f>
        <v>0</v>
      </c>
      <c r="AF105" s="99">
        <f>+IFERROR(INDEX(FCSTSDV!$D$2:$L$72,MATCH('tính băng dính sạch'!$D105,FCSTSDV!$C$2:$C$72,0),MATCH('tính băng dính sạch'!AF$3,FCSTSDV!$D$1:$L$1,0))/'tính băng dính sạch'!$E105,0)</f>
        <v>0</v>
      </c>
      <c r="AG105" s="92">
        <f>+ROUND(IFERROR(INDEX(FCSTSDV!$D$2:$L$72,MATCH('tính băng dính sạch'!$D105,FCSTSDV!$C$2:$C$72,0),MATCH('tính băng dính sạch'!AG$3,FCSTSDV!$D$1:$L$1,0)),0)/'tính băng dính sạch'!$E105,1)</f>
        <v>0</v>
      </c>
      <c r="AH105" s="92">
        <f>+ROUND(IFERROR(INDEX(FCSTSDV!$D$2:$L$72,MATCH('tính băng dính sạch'!$D105,FCSTSDV!$C$2:$C$72,0),MATCH('tính băng dính sạch'!AH$3,FCSTSDV!$D$1:$L$1,0)),0)/'tính băng dính sạch'!$E105,1)</f>
        <v>0</v>
      </c>
      <c r="AI105" s="92">
        <f>+ROUND(IFERROR(INDEX(FCSTSDV!$D$2:$L$72,MATCH('tính băng dính sạch'!$D105,FCSTSDV!$C$2:$C$72,0),MATCH('tính băng dính sạch'!AI$3,FCSTSDV!$D$1:$L$1,0)),0)/'tính băng dính sạch'!$E105,1)</f>
        <v>0</v>
      </c>
      <c r="AJ105" s="92">
        <f>+ROUND(IFERROR(INDEX(FCSTSDV!$D$2:$L$72,MATCH('tính băng dính sạch'!$D105,FCSTSDV!$C$2:$C$72,0),MATCH('tính băng dính sạch'!AJ$3,FCSTSDV!$D$1:$L$1,0)),0)/'tính băng dính sạch'!$E105,1)</f>
        <v>0</v>
      </c>
      <c r="AK105" s="92">
        <f>+ROUND(IFERROR(INDEX(FCSTSDV!$D$2:$L$72,MATCH('tính băng dính sạch'!$D105,FCSTSDV!$C$2:$C$72,0),MATCH('tính băng dính sạch'!AK$3,FCSTSDV!$D$1:$L$1,0)),0)/'tính băng dính sạch'!$E105,1)</f>
        <v>0</v>
      </c>
      <c r="AL105" s="92">
        <f>+ROUND(IFERROR(INDEX(FCSTSDV!$D$2:$L$72,MATCH('tính băng dính sạch'!$D105,FCSTSDV!$C$2:$C$72,0),MATCH('tính băng dính sạch'!AL$3,FCSTSDV!$D$1:$L$1,0)),0)/'tính băng dính sạch'!$E105,1)</f>
        <v>0</v>
      </c>
      <c r="AM105" s="92">
        <f>+ROUND(IFERROR(INDEX(FCSTSDV!$D$2:$L$72,MATCH('tính băng dính sạch'!$D105,FCSTSDV!$C$2:$C$72,0),MATCH('tính băng dính sạch'!AM$3,FCSTSDV!$D$1:$L$1,0)),0)/'tính băng dính sạch'!$E105,1)</f>
        <v>0</v>
      </c>
      <c r="AN105" s="92">
        <f>+ROUND(IFERROR(INDEX(FCSTSDV!$D$2:$L$72,MATCH('tính băng dính sạch'!$D105,FCSTSDV!$C$2:$C$72,0),MATCH('tính băng dính sạch'!AN$3,FCSTSDV!$D$1:$L$1,0)),0)/'tính băng dính sạch'!$E105,1)</f>
        <v>0</v>
      </c>
      <c r="AO105" s="92">
        <f>+ROUND(IFERROR(INDEX(FCSTSDV!$D$2:$L$72,MATCH('tính băng dính sạch'!$D105,FCSTSDV!$C$2:$C$72,0),MATCH('tính băng dính sạch'!AO$3,FCSTSDV!$D$1:$L$1,0)),0)/'tính băng dính sạch'!$E105,1)</f>
        <v>0</v>
      </c>
      <c r="AP105" s="92">
        <f>+ROUND(IFERROR(INDEX(FCSTSDV!$D$2:$L$72,MATCH('tính băng dính sạch'!$D105,FCSTSDV!$C$2:$C$72,0),MATCH('tính băng dính sạch'!AP$3,FCSTSDV!$D$1:$L$1,0)),0)/'tính băng dính sạch'!$E105,1)</f>
        <v>0</v>
      </c>
      <c r="AQ105" s="92">
        <f>+ROUND(IFERROR(INDEX(FCSTSDV!$D$2:$L$72,MATCH('tính băng dính sạch'!$D105,FCSTSDV!$C$2:$C$72,0),MATCH('tính băng dính sạch'!AQ$3,FCSTSDV!$D$1:$L$1,0)),0)/'tính băng dính sạch'!$E105,1)</f>
        <v>0</v>
      </c>
      <c r="AR105" s="92">
        <f>+ROUND(IFERROR(INDEX(FCSTSDV!$D$2:$L$72,MATCH('tính băng dính sạch'!$D105,FCSTSDV!$C$2:$C$72,0),MATCH('tính băng dính sạch'!AR$3,FCSTSDV!$D$1:$L$1,0)),0)/'tính băng dính sạch'!$E105,1)</f>
        <v>0</v>
      </c>
      <c r="AS105" s="92">
        <f>+ROUND(IFERROR(INDEX(FCSTSDV!$D$2:$L$72,MATCH('tính băng dính sạch'!$D105,FCSTSDV!$C$2:$C$72,0),MATCH('tính băng dính sạch'!AS$3,FCSTSDV!$D$1:$L$1,0)),0)/'tính băng dính sạch'!$E105,1)</f>
        <v>0</v>
      </c>
      <c r="AT105" s="92">
        <f>+ROUND(IFERROR(INDEX(FCSTSDV!$D$2:$L$72,MATCH('tính băng dính sạch'!$D105,FCSTSDV!$C$2:$C$72,0),MATCH('tính băng dính sạch'!AT$3,FCSTSDV!$D$1:$L$1,0)),0)/'tính băng dính sạch'!$E105,1)</f>
        <v>0</v>
      </c>
      <c r="AU105" s="92">
        <f>+ROUND(IFERROR(INDEX(FCSTSDV!$D$2:$L$72,MATCH('tính băng dính sạch'!$D105,FCSTSDV!$C$2:$C$72,0),MATCH('tính băng dính sạch'!AU$3,FCSTSDV!$D$1:$L$1,0)),0)/'tính băng dính sạch'!$E105,1)</f>
        <v>0</v>
      </c>
      <c r="AV105" s="92">
        <f>+ROUND(IFERROR(INDEX(FCSTSDV!$D$2:$L$72,MATCH('tính băng dính sạch'!$D105,FCSTSDV!$C$2:$C$72,0),MATCH('tính băng dính sạch'!AV$3,FCSTSDV!$D$1:$L$1,0)),0)/'tính băng dính sạch'!$E105,1)</f>
        <v>0</v>
      </c>
      <c r="AW105" s="92">
        <f>+ROUND(IFERROR(INDEX(FCSTSDV!$D$2:$L$72,MATCH('tính băng dính sạch'!$D105,FCSTSDV!$C$2:$C$72,0),MATCH('tính băng dính sạch'!AW$3,FCSTSDV!$D$1:$L$1,0)),0)/'tính băng dính sạch'!$E105,1)</f>
        <v>0</v>
      </c>
      <c r="AX105" s="92">
        <f>+ROUND(IFERROR(INDEX(FCSTSDV!$D$2:$L$72,MATCH('tính băng dính sạch'!$D105,FCSTSDV!$C$2:$C$72,0),MATCH('tính băng dính sạch'!AX$3,FCSTSDV!$D$1:$L$1,0)),0)/'tính băng dính sạch'!$E105,1)</f>
        <v>0</v>
      </c>
      <c r="AY105" s="92">
        <f>+ROUND(IFERROR(INDEX(FCSTSDV!$D$2:$L$72,MATCH('tính băng dính sạch'!$D105,FCSTSDV!$C$2:$C$72,0),MATCH('tính băng dính sạch'!AY$3,FCSTSDV!$D$1:$L$1,0)),0)/'tính băng dính sạch'!$E105,1)</f>
        <v>0</v>
      </c>
      <c r="AZ105" s="92">
        <f>+ROUND(IFERROR(INDEX(FCSTSDV!$D$2:$L$72,MATCH('tính băng dính sạch'!$D105,FCSTSDV!$C$2:$C$72,0),MATCH('tính băng dính sạch'!AZ$3,FCSTSDV!$D$1:$L$1,0)),0)/'tính băng dính sạch'!$E105,1)</f>
        <v>0</v>
      </c>
      <c r="BA105" s="92">
        <f>+ROUND(IFERROR(INDEX(FCSTSDV!$D$2:$L$72,MATCH('tính băng dính sạch'!$D105,FCSTSDV!$C$2:$C$72,0),MATCH('tính băng dính sạch'!BA$3,FCSTSDV!$D$1:$L$1,0)),0)/'tính băng dính sạch'!$E105,1)</f>
        <v>0</v>
      </c>
      <c r="BB105" s="92">
        <f>+ROUND(IFERROR(INDEX(FCSTSDV!$D$2:$L$72,MATCH('tính băng dính sạch'!$D105,FCSTSDV!$C$2:$C$72,0),MATCH('tính băng dính sạch'!BB$3,FCSTSDV!$D$1:$L$1,0)),0)/'tính băng dính sạch'!$E105,1)</f>
        <v>0</v>
      </c>
      <c r="BC105" s="92">
        <f>+ROUND(IFERROR(INDEX(FCSTSDV!$D$2:$L$72,MATCH('tính băng dính sạch'!$D105,FCSTSDV!$C$2:$C$72,0),MATCH('tính băng dính sạch'!BC$3,FCSTSDV!$D$1:$L$1,0)),0)/'tính băng dính sạch'!$E105,1)</f>
        <v>0</v>
      </c>
      <c r="BD105" s="92">
        <f>+ROUND(IFERROR(INDEX(FCSTSDV!$D$2:$L$72,MATCH('tính băng dính sạch'!$D105,FCSTSDV!$C$2:$C$72,0),MATCH('tính băng dính sạch'!BD$3,FCSTSDV!$D$1:$L$1,0)),0)/'tính băng dính sạch'!$E105,1)</f>
        <v>0</v>
      </c>
      <c r="BE105" s="92">
        <f>+ROUND(IFERROR(INDEX(FCSTSDV!$D$2:$L$72,MATCH('tính băng dính sạch'!$D105,FCSTSDV!$C$2:$C$72,0),MATCH('tính băng dính sạch'!BE$3,FCSTSDV!$D$1:$L$1,0)),0)/'tính băng dính sạch'!$E105,1)</f>
        <v>0</v>
      </c>
      <c r="BF105" s="92">
        <f>+ROUND(IFERROR(INDEX(FCSTSDV!$D$2:$L$72,MATCH('tính băng dính sạch'!$D105,FCSTSDV!$C$2:$C$72,0),MATCH('tính băng dính sạch'!BF$3,FCSTSDV!$D$1:$L$1,0)),0)/'tính băng dính sạch'!$E105,1)</f>
        <v>0</v>
      </c>
      <c r="BG105" s="92">
        <f>+ROUND(IFERROR(INDEX(FCSTSDV!$D$2:$L$72,MATCH('tính băng dính sạch'!$D105,FCSTSDV!$C$2:$C$72,0),MATCH('tính băng dính sạch'!BG$3,FCSTSDV!$D$1:$L$1,0)),0)/'tính băng dính sạch'!$E105,1)</f>
        <v>0</v>
      </c>
      <c r="BH105" s="92">
        <f>+ROUND(IFERROR(INDEX(FCSTSDV!$D$2:$L$72,MATCH('tính băng dính sạch'!$D105,FCSTSDV!$C$2:$C$72,0),MATCH('tính băng dính sạch'!BH$3,FCSTSDV!$D$1:$L$1,0)),0)/'tính băng dính sạch'!$E105,1)</f>
        <v>0</v>
      </c>
      <c r="BI105" s="92">
        <f>+ROUND(IFERROR(INDEX(FCSTSDV!$D$2:$L$72,MATCH('tính băng dính sạch'!$D105,FCSTSDV!$C$2:$C$72,0),MATCH('tính băng dính sạch'!BI$3,FCSTSDV!$D$1:$L$1,0)),0)/'tính băng dính sạch'!$E105,1)</f>
        <v>0</v>
      </c>
      <c r="BJ105" s="92">
        <f>+ROUND(IFERROR(INDEX(FCSTSDV!$D$2:$L$72,MATCH('tính băng dính sạch'!$D105,FCSTSDV!$C$2:$C$72,0),MATCH('tính băng dính sạch'!BJ$3,FCSTSDV!$D$1:$L$1,0)),0)/'tính băng dính sạch'!$E105,1)</f>
        <v>0</v>
      </c>
      <c r="BK105" s="92">
        <f>+ROUND(IFERROR(INDEX(FCSTSDV!$D$2:$L$72,MATCH('tính băng dính sạch'!$D105,FCSTSDV!$C$2:$C$72,0),MATCH('tính băng dính sạch'!BK$3,FCSTSDV!$D$1:$L$1,0)),0)/'tính băng dính sạch'!$E105,1)</f>
        <v>0</v>
      </c>
      <c r="BL105" s="92">
        <f>+ROUND(IFERROR(INDEX(FCSTSDV!$D$2:$L$72,MATCH('tính băng dính sạch'!$D105,FCSTSDV!$C$2:$C$72,0),MATCH('tính băng dính sạch'!BL$3,FCSTSDV!$D$1:$L$1,0)),0)/'tính băng dính sạch'!$E105,1)</f>
        <v>0</v>
      </c>
      <c r="BM105" s="92">
        <f>+ROUND(IFERROR(INDEX(FCSTSDV!$D$2:$L$72,MATCH('tính băng dính sạch'!$D105,FCSTSDV!$C$2:$C$72,0),MATCH('tính băng dính sạch'!BM$3,FCSTSDV!$D$1:$L$1,0)),0)/'tính băng dính sạch'!$E105,1)</f>
        <v>0</v>
      </c>
      <c r="BN105" s="92">
        <f>+ROUND(IFERROR(INDEX(FCSTSDV!$D$2:$L$72,MATCH('tính băng dính sạch'!$D105,FCSTSDV!$C$2:$C$72,0),MATCH('tính băng dính sạch'!BN$3,FCSTSDV!$D$1:$L$1,0)),0)/'tính băng dính sạch'!$E105,1)</f>
        <v>0</v>
      </c>
      <c r="BO105" s="92">
        <f>+ROUND(IFERROR(INDEX(FCSTSDV!$D$2:$L$72,MATCH('tính băng dính sạch'!$D105,FCSTSDV!$C$2:$C$72,0),MATCH('tính băng dính sạch'!BO$3,FCSTSDV!$D$1:$L$1,0)),0)/'tính băng dính sạch'!$E105,1)</f>
        <v>0</v>
      </c>
      <c r="BP105" s="92">
        <f>+ROUND(IFERROR(INDEX(FCSTSDV!$D$2:$L$72,MATCH('tính băng dính sạch'!$D105,FCSTSDV!$C$2:$C$72,0),MATCH('tính băng dính sạch'!BP$3,FCSTSDV!$D$1:$L$1,0)),0)/'tính băng dính sạch'!$E105,1)</f>
        <v>0</v>
      </c>
      <c r="BQ105" s="92">
        <f>+ROUND(IFERROR(INDEX(FCSTSDV!$D$2:$L$72,MATCH('tính băng dính sạch'!$D105,FCSTSDV!$C$2:$C$72,0),MATCH('tính băng dính sạch'!BQ$3,FCSTSDV!$D$1:$L$1,0)),0)/'tính băng dính sạch'!$E105,1)</f>
        <v>0</v>
      </c>
      <c r="BR105" s="92">
        <f>+ROUND(IFERROR(INDEX(FCSTSDV!$D$2:$L$72,MATCH('tính băng dính sạch'!$D105,FCSTSDV!$C$2:$C$72,0),MATCH('tính băng dính sạch'!BR$3,FCSTSDV!$D$1:$L$1,0)),0)/'tính băng dính sạch'!$E105,1)</f>
        <v>0</v>
      </c>
      <c r="BS105" s="92">
        <f>+ROUND(IFERROR(INDEX(FCSTSDV!$D$2:$L$72,MATCH('tính băng dính sạch'!$D105,FCSTSDV!$C$2:$C$72,0),MATCH('tính băng dính sạch'!BS$3,FCSTSDV!$D$1:$L$1,0)),0)/'tính băng dính sạch'!$E105,1)</f>
        <v>0</v>
      </c>
      <c r="BT105" s="92">
        <f>+ROUND(IFERROR(INDEX(FCSTSDV!$D$2:$L$72,MATCH('tính băng dính sạch'!$D105,FCSTSDV!$C$2:$C$72,0),MATCH('tính băng dính sạch'!BT$3,FCSTSDV!$D$1:$L$1,0)),0)/'tính băng dính sạch'!$E105,1)</f>
        <v>0</v>
      </c>
      <c r="BU105" s="92">
        <f>+ROUND(IFERROR(INDEX(FCSTSDV!$D$2:$L$72,MATCH('tính băng dính sạch'!$D105,FCSTSDV!$C$2:$C$72,0),MATCH('tính băng dính sạch'!BU$3,FCSTSDV!$D$1:$L$1,0)),0)/'tính băng dính sạch'!$E105,1)</f>
        <v>0</v>
      </c>
      <c r="BV105" s="92">
        <f>+ROUND(IFERROR(INDEX(FCSTSDV!$D$2:$L$72,MATCH('tính băng dính sạch'!$D105,FCSTSDV!$C$2:$C$72,0),MATCH('tính băng dính sạch'!BV$3,FCSTSDV!$D$1:$L$1,0)),0)/'tính băng dính sạch'!$E105,1)</f>
        <v>0</v>
      </c>
      <c r="BW105" s="92">
        <f>+ROUND(IFERROR(INDEX(FCSTSDV!$D$2:$L$72,MATCH('tính băng dính sạch'!$D105,FCSTSDV!$C$2:$C$72,0),MATCH('tính băng dính sạch'!BW$3,FCSTSDV!$D$1:$L$1,0)),0)/'tính băng dính sạch'!$E105,1)</f>
        <v>0</v>
      </c>
      <c r="BX105" s="92">
        <f>+ROUND(IFERROR(INDEX(FCSTSDV!$D$2:$L$72,MATCH('tính băng dính sạch'!$D105,FCSTSDV!$C$2:$C$72,0),MATCH('tính băng dính sạch'!BX$3,FCSTSDV!$D$1:$L$1,0)),0)/'tính băng dính sạch'!$E105,1)</f>
        <v>0</v>
      </c>
      <c r="BY105" s="92">
        <f>+ROUND(IFERROR(INDEX(FCSTSDV!$D$2:$L$72,MATCH('tính băng dính sạch'!$D105,FCSTSDV!$C$2:$C$72,0),MATCH('tính băng dính sạch'!BY$3,FCSTSDV!$D$1:$L$1,0)),0)/'tính băng dính sạch'!$E105,1)</f>
        <v>0</v>
      </c>
      <c r="BZ105" s="92">
        <f>+ROUND(IFERROR(INDEX(FCSTSDV!$D$2:$L$72,MATCH('tính băng dính sạch'!$D105,FCSTSDV!$C$2:$C$72,0),MATCH('tính băng dính sạch'!BZ$3,FCSTSDV!$D$1:$L$1,0)),0)/'tính băng dính sạch'!$E105,1)</f>
        <v>0</v>
      </c>
      <c r="CA105" s="92">
        <f>+ROUND(IFERROR(INDEX(FCSTSDV!$D$2:$L$72,MATCH('tính băng dính sạch'!$D105,FCSTSDV!$C$2:$C$72,0),MATCH('tính băng dính sạch'!CA$3,FCSTSDV!$D$1:$L$1,0)),0)/'tính băng dính sạch'!$E105,1)</f>
        <v>0</v>
      </c>
      <c r="CB105" s="92">
        <f>+ROUND(IFERROR(INDEX(FCSTSDV!$D$2:$L$72,MATCH('tính băng dính sạch'!$D105,FCSTSDV!$C$2:$C$72,0),MATCH('tính băng dính sạch'!CB$3,FCSTSDV!$D$1:$L$1,0)),0)/'tính băng dính sạch'!$E105,1)</f>
        <v>0</v>
      </c>
      <c r="CC105" s="92">
        <f>+ROUND(IFERROR(INDEX(FCSTSDV!$D$2:$L$72,MATCH('tính băng dính sạch'!$D105,FCSTSDV!$C$2:$C$72,0),MATCH('tính băng dính sạch'!CC$3,FCSTSDV!$D$1:$L$1,0)),0)/'tính băng dính sạch'!$E105,1)</f>
        <v>0</v>
      </c>
      <c r="CD105" s="92">
        <f>+ROUND(IFERROR(INDEX(FCSTSDV!$D$2:$L$72,MATCH('tính băng dính sạch'!$D105,FCSTSDV!$C$2:$C$72,0),MATCH('tính băng dính sạch'!CD$3,FCSTSDV!$D$1:$L$1,0)),0)/'tính băng dính sạch'!$E105,1)</f>
        <v>0</v>
      </c>
      <c r="CE105" s="92">
        <f>+ROUND(IFERROR(INDEX(FCSTSDV!$D$2:$L$72,MATCH('tính băng dính sạch'!$D105,FCSTSDV!$C$2:$C$72,0),MATCH('tính băng dính sạch'!CE$3,FCSTSDV!$D$1:$L$1,0)),0)/'tính băng dính sạch'!$E105,1)</f>
        <v>0</v>
      </c>
      <c r="CF105" s="92">
        <f>+ROUND(IFERROR(INDEX(FCSTSDV!$D$2:$L$72,MATCH('tính băng dính sạch'!$D105,FCSTSDV!$C$2:$C$72,0),MATCH('tính băng dính sạch'!CF$3,FCSTSDV!$D$1:$L$1,0)),0)/'tính băng dính sạch'!$E105,1)</f>
        <v>0</v>
      </c>
      <c r="CG105" s="92">
        <f>+ROUND(IFERROR(INDEX(FCSTSDV!$D$2:$L$72,MATCH('tính băng dính sạch'!$D105,FCSTSDV!$C$2:$C$72,0),MATCH('tính băng dính sạch'!CG$3,FCSTSDV!$D$1:$L$1,0)),0)/'tính băng dính sạch'!$E105,1)</f>
        <v>0</v>
      </c>
      <c r="CH105" s="92">
        <f>+ROUND(IFERROR(INDEX(FCSTSDV!$D$2:$L$72,MATCH('tính băng dính sạch'!$D105,FCSTSDV!$C$2:$C$72,0),MATCH('tính băng dính sạch'!CH$3,FCSTSDV!$D$1:$L$1,0)),0)/'tính băng dính sạch'!$E105,1)</f>
        <v>0</v>
      </c>
      <c r="CI105" s="92">
        <f>+ROUND(IFERROR(INDEX(FCSTSDV!$D$2:$L$72,MATCH('tính băng dính sạch'!$D105,FCSTSDV!$C$2:$C$72,0),MATCH('tính băng dính sạch'!CI$3,FCSTSDV!$D$1:$L$1,0)),0)/'tính băng dính sạch'!$E105,1)</f>
        <v>0</v>
      </c>
      <c r="CJ105" s="92">
        <f>+ROUND(IFERROR(INDEX(FCSTSDV!$D$2:$L$72,MATCH('tính băng dính sạch'!$D105,FCSTSDV!$C$2:$C$72,0),MATCH('tính băng dính sạch'!CJ$3,FCSTSDV!$D$1:$L$1,0)),0)/'tính băng dính sạch'!$E105,1)</f>
        <v>0</v>
      </c>
      <c r="CK105" s="92">
        <f>+ROUND(IFERROR(INDEX(FCSTSDV!$D$2:$L$72,MATCH('tính băng dính sạch'!$D105,FCSTSDV!$C$2:$C$72,0),MATCH('tính băng dính sạch'!CK$3,FCSTSDV!$D$1:$L$1,0)),0)/'tính băng dính sạch'!$E105,1)</f>
        <v>0</v>
      </c>
      <c r="CL105" s="92">
        <f>+ROUND(IFERROR(INDEX(FCSTSDV!$D$2:$L$72,MATCH('tính băng dính sạch'!$D105,FCSTSDV!$C$2:$C$72,0),MATCH('tính băng dính sạch'!CL$3,FCSTSDV!$D$1:$L$1,0)),0)/'tính băng dính sạch'!$E105,1)</f>
        <v>0</v>
      </c>
      <c r="CM105" s="92">
        <f>+ROUND(IFERROR(INDEX(FCSTSDV!$D$2:$L$72,MATCH('tính băng dính sạch'!$D105,FCSTSDV!$C$2:$C$72,0),MATCH('tính băng dính sạch'!CM$3,FCSTSDV!$D$1:$L$1,0)),0)/'tính băng dính sạch'!$E105,1)</f>
        <v>0</v>
      </c>
      <c r="CN105" s="92">
        <f>+ROUND(IFERROR(INDEX(FCSTSDV!$D$2:$L$72,MATCH('tính băng dính sạch'!$D105,FCSTSDV!$C$2:$C$72,0),MATCH('tính băng dính sạch'!CN$3,FCSTSDV!$D$1:$L$1,0)),0)/'tính băng dính sạch'!$E105,1)</f>
        <v>0</v>
      </c>
      <c r="CO105" s="92">
        <f>+ROUND(IFERROR(INDEX(FCSTSDV!$D$2:$L$72,MATCH('tính băng dính sạch'!$D105,FCSTSDV!$C$2:$C$72,0),MATCH('tính băng dính sạch'!CO$3,FCSTSDV!$D$1:$L$1,0)),0)/'tính băng dính sạch'!$E105,1)</f>
        <v>0</v>
      </c>
      <c r="CP105" s="92">
        <f>+ROUND(IFERROR(INDEX(FCSTSDV!$D$2:$L$72,MATCH('tính băng dính sạch'!$D105,FCSTSDV!$C$2:$C$72,0),MATCH('tính băng dính sạch'!CP$3,FCSTSDV!$D$1:$L$1,0)),0)/'tính băng dính sạch'!$E105,1)</f>
        <v>0</v>
      </c>
      <c r="CQ105" s="92">
        <f>+ROUND(IFERROR(INDEX(FCSTSDV!$D$2:$L$72,MATCH('tính băng dính sạch'!$D105,FCSTSDV!$C$2:$C$72,0),MATCH('tính băng dính sạch'!CQ$3,FCSTSDV!$D$1:$L$1,0)),0)/'tính băng dính sạch'!$E105,1)</f>
        <v>0</v>
      </c>
    </row>
    <row r="106" spans="1:95" ht="20.100000000000001" hidden="1" customHeight="1">
      <c r="A106" s="818"/>
      <c r="B106" s="794"/>
      <c r="C106" s="57"/>
      <c r="D106" s="32" t="s">
        <v>66</v>
      </c>
      <c r="E106" s="49">
        <v>150</v>
      </c>
      <c r="F106" s="838"/>
      <c r="G106" s="838"/>
      <c r="H106" s="832"/>
      <c r="I106" s="81">
        <f>+ROUND(IFERROR(VLOOKUP(D106,FCSTSDV!$C$2:$C$72,26,0),0)/'tính băng dính sạch'!E106+0,0)</f>
        <v>0</v>
      </c>
      <c r="J106" s="13"/>
      <c r="K106" s="84">
        <f t="array" ref="K106">+IFERROR(INDEX(FCSTSDV!$D$2:$L$72,MATCH('tính băng dính sạch'!$D106,FCSTSDV!$C$2:$C$72,0),MATCH('tính băng dính sạch'!K$3,FCSTSDV!$D$1:$L$1,0)),0)/'tính băng dính sạch'!$E106</f>
        <v>0</v>
      </c>
      <c r="L106" s="84">
        <f t="array" ref="L106">+IFERROR(INDEX(FCSTSDV!$D$2:$L$72,MATCH('tính băng dính sạch'!$D106,FCSTSDV!$C$2:$C$72,0),MATCH('tính băng dính sạch'!L$3,FCSTSDV!$D$1:$L$1,0)),0)/'tính băng dính sạch'!$E106</f>
        <v>0</v>
      </c>
      <c r="M106" s="84">
        <f t="array" ref="M106">+IFERROR(INDEX(FCSTSDV!$D$2:$L$72,MATCH('tính băng dính sạch'!$D106,FCSTSDV!$C$2:$C$72,0),MATCH('tính băng dính sạch'!M$3,FCSTSDV!$D$1:$L$1,0)),0)/'tính băng dính sạch'!$E106</f>
        <v>0</v>
      </c>
      <c r="N106" s="84">
        <f t="array" ref="N106">+IFERROR(INDEX(FCSTSDV!$D$2:$L$72,MATCH('tính băng dính sạch'!$D106,FCSTSDV!$C$2:$C$72,0),MATCH('tính băng dính sạch'!N$3,FCSTSDV!$D$1:$L$1,0)),0)/'tính băng dính sạch'!$E106</f>
        <v>0</v>
      </c>
      <c r="O106" s="84">
        <f t="array" ref="O106">+IFERROR(INDEX(FCSTSDV!$D$2:$L$72,MATCH('tính băng dính sạch'!$D106,FCSTSDV!$C$2:$C$72,0),MATCH('tính băng dính sạch'!O$3,FCSTSDV!$D$1:$L$1,0)),0)/'tính băng dính sạch'!$E106</f>
        <v>0</v>
      </c>
      <c r="P106" s="84">
        <f t="array" ref="P106">+IFERROR(INDEX(FCSTSDV!$D$2:$L$72,MATCH('tính băng dính sạch'!$D106,FCSTSDV!$C$2:$C$72,0),MATCH('tính băng dính sạch'!P$3,FCSTSDV!$D$1:$L$1,0)),0)/'tính băng dính sạch'!$E106</f>
        <v>0</v>
      </c>
      <c r="Q106" s="84">
        <f t="array" ref="Q106">+IFERROR(INDEX(FCSTSDV!$D$2:$L$72,MATCH('tính băng dính sạch'!$D106,FCSTSDV!$C$2:$C$72,0),MATCH('tính băng dính sạch'!Q$3,FCSTSDV!$D$1:$L$1,0)),0)/'tính băng dính sạch'!$E106</f>
        <v>0</v>
      </c>
      <c r="R106" s="84">
        <f t="array" ref="R106">+IFERROR(INDEX(FCSTSDV!$D$2:$L$72,MATCH('tính băng dính sạch'!$D106,FCSTSDV!$C$2:$C$72,0),MATCH('tính băng dính sạch'!R$3,FCSTSDV!$D$1:$L$1,0)),0)/'tính băng dính sạch'!$E106</f>
        <v>0</v>
      </c>
      <c r="S106" s="84">
        <f t="array" ref="S106">+IFERROR(INDEX(FCSTSDV!$D$2:$L$72,MATCH('tính băng dính sạch'!$D106,FCSTSDV!$C$2:$C$72,0),MATCH('tính băng dính sạch'!S$3,FCSTSDV!$D$1:$L$1,0)),0)/'tính băng dính sạch'!$E106</f>
        <v>0</v>
      </c>
      <c r="T106" s="84">
        <f t="array" ref="T106">+IFERROR(INDEX(FCSTSDV!$D$2:$L$72,MATCH('tính băng dính sạch'!$D106,FCSTSDV!$C$2:$C$72,0),MATCH('tính băng dính sạch'!T$3,FCSTSDV!$D$1:$L$1,0)),0)/'tính băng dính sạch'!$E106</f>
        <v>0</v>
      </c>
      <c r="U106" s="84">
        <f t="array" ref="U106">+IFERROR(INDEX(FCSTSDV!$D$2:$L$72,MATCH('tính băng dính sạch'!$D106,FCSTSDV!$C$2:$C$72,0),MATCH('tính băng dính sạch'!U$3,FCSTSDV!$D$1:$L$1,0)),0)/'tính băng dính sạch'!$E106</f>
        <v>0</v>
      </c>
      <c r="V106" s="101">
        <f t="array" ref="V106">+IFERROR(INDEX(FCSTSDV!$D$2:$L$72,MATCH('tính băng dính sạch'!$D106,FCSTSDV!$C$2:$C$72,0),MATCH('tính băng dính sạch'!V$3,FCSTSDV!$D$1:$L$1,0)),0)/'tính băng dính sạch'!$E106</f>
        <v>0</v>
      </c>
      <c r="W106" s="92">
        <f t="array" ref="W106">+IFERROR(INDEX(FCSTSDV!$D$2:$L$72,MATCH('tính băng dính sạch'!$D106,FCSTSDV!$C$2:$C$72,0),MATCH('tính băng dính sạch'!W$3,FCSTSDV!$D$1:$L$1,0)),0)/'tính băng dính sạch'!$E106</f>
        <v>0</v>
      </c>
      <c r="X106" s="102">
        <f t="array" ref="X106">+IFERROR(INDEX(FCSTSDV!$D$2:$L$72,MATCH('tính băng dính sạch'!$D106,FCSTSDV!$C$2:$C$72,0),MATCH('tính băng dính sạch'!X$3,FCSTSDV!$D$1:$L$1,0)),0)/'tính băng dính sạch'!$E106</f>
        <v>0</v>
      </c>
      <c r="Y106" s="102">
        <f t="array" ref="Y106">+IFERROR(INDEX(FCSTSDV!$D$2:$L$72,MATCH('tính băng dính sạch'!$D106,FCSTSDV!$C$2:$C$72,0),MATCH('tính băng dính sạch'!Y$3,FCSTSDV!$D$1:$L$1,0)),0)/'tính băng dính sạch'!$E106</f>
        <v>0</v>
      </c>
      <c r="Z106" s="102">
        <f t="array" ref="Z106">+IFERROR(INDEX(FCSTSDV!$D$2:$L$72,MATCH('tính băng dính sạch'!$D106,FCSTSDV!$C$2:$C$72,0),MATCH('tính băng dính sạch'!Z$3,FCSTSDV!$D$1:$L$1,0)),0)/'tính băng dính sạch'!$E106</f>
        <v>0</v>
      </c>
      <c r="AA106" s="102">
        <f t="array" ref="AA106">+IFERROR(INDEX(FCSTSDV!$D$2:$L$72,MATCH('tính băng dính sạch'!$D106,FCSTSDV!$C$2:$C$72,0),MATCH('tính băng dính sạch'!AA$3,FCSTSDV!$D$1:$L$1,0)),0)/'tính băng dính sạch'!$E106</f>
        <v>0</v>
      </c>
      <c r="AB106" s="102">
        <f t="array" ref="AB106">+IFERROR(INDEX(FCSTSDV!$D$2:$L$72,MATCH('tính băng dính sạch'!$D106,FCSTSDV!$C$2:$C$72,0),MATCH('tính băng dính sạch'!AB$3,FCSTSDV!$D$1:$L$1,0)),0)/'tính băng dính sạch'!$E106</f>
        <v>0</v>
      </c>
      <c r="AC106" s="102">
        <f t="array" ref="AC106">+IFERROR(INDEX(FCSTSDV!$D$2:$L$72,MATCH('tính băng dính sạch'!$D106,FCSTSDV!$C$2:$C$72,0),MATCH('tính băng dính sạch'!AC$3,FCSTSDV!$D$1:$L$1,0)),0)/'tính băng dính sạch'!$E106</f>
        <v>0</v>
      </c>
      <c r="AD106" s="102">
        <f t="array" ref="AD106">+IFERROR(INDEX(FCSTSDV!$D$2:$L$72,MATCH('tính băng dính sạch'!$D106,FCSTSDV!$C$2:$C$72,0),MATCH('tính băng dính sạch'!AD$3,FCSTSDV!$D$1:$L$1,0)),0)/'tính băng dính sạch'!$E106</f>
        <v>0</v>
      </c>
      <c r="AE106" s="102">
        <f t="array" ref="AE106">+IFERROR(INDEX(FCSTSDV!$D$2:$L$72,MATCH('tính băng dính sạch'!$D106,FCSTSDV!$C$2:$C$72,0),MATCH('tính băng dính sạch'!AE$3,FCSTSDV!$D$1:$L$1,0)),0)/'tính băng dính sạch'!$E106</f>
        <v>0</v>
      </c>
      <c r="AF106" s="92">
        <f>+IFERROR(INDEX(FCSTSDV!$D$2:$L$72,MATCH('tính băng dính sạch'!$D106,FCSTSDV!$C$2:$C$72,0),MATCH('tính băng dính sạch'!AF$3,FCSTSDV!$D$1:$L$1,0))/'tính băng dính sạch'!$E106,0)</f>
        <v>0</v>
      </c>
      <c r="AG106" s="92">
        <f>+ROUND(IFERROR(INDEX(FCSTSDV!$D$2:$L$72,MATCH('tính băng dính sạch'!$D106,FCSTSDV!$C$2:$C$72,0),MATCH('tính băng dính sạch'!AG$3,FCSTSDV!$D$1:$L$1,0)),0)/'tính băng dính sạch'!$E106,1)</f>
        <v>0</v>
      </c>
      <c r="AH106" s="92">
        <f>+ROUND(IFERROR(INDEX(FCSTSDV!$D$2:$L$72,MATCH('tính băng dính sạch'!$D106,FCSTSDV!$C$2:$C$72,0),MATCH('tính băng dính sạch'!AH$3,FCSTSDV!$D$1:$L$1,0)),0)/'tính băng dính sạch'!$E106,1)</f>
        <v>0</v>
      </c>
      <c r="AI106" s="92">
        <f>+ROUND(IFERROR(INDEX(FCSTSDV!$D$2:$L$72,MATCH('tính băng dính sạch'!$D106,FCSTSDV!$C$2:$C$72,0),MATCH('tính băng dính sạch'!AI$3,FCSTSDV!$D$1:$L$1,0)),0)/'tính băng dính sạch'!$E106,1)</f>
        <v>0</v>
      </c>
      <c r="AJ106" s="92">
        <f>+ROUND(IFERROR(INDEX(FCSTSDV!$D$2:$L$72,MATCH('tính băng dính sạch'!$D106,FCSTSDV!$C$2:$C$72,0),MATCH('tính băng dính sạch'!AJ$3,FCSTSDV!$D$1:$L$1,0)),0)/'tính băng dính sạch'!$E106,1)</f>
        <v>0</v>
      </c>
      <c r="AK106" s="92">
        <f>+ROUND(IFERROR(INDEX(FCSTSDV!$D$2:$L$72,MATCH('tính băng dính sạch'!$D106,FCSTSDV!$C$2:$C$72,0),MATCH('tính băng dính sạch'!AK$3,FCSTSDV!$D$1:$L$1,0)),0)/'tính băng dính sạch'!$E106,1)</f>
        <v>0</v>
      </c>
      <c r="AL106" s="92">
        <f>+ROUND(IFERROR(INDEX(FCSTSDV!$D$2:$L$72,MATCH('tính băng dính sạch'!$D106,FCSTSDV!$C$2:$C$72,0),MATCH('tính băng dính sạch'!AL$3,FCSTSDV!$D$1:$L$1,0)),0)/'tính băng dính sạch'!$E106,1)</f>
        <v>0</v>
      </c>
      <c r="AM106" s="92">
        <f>+ROUND(IFERROR(INDEX(FCSTSDV!$D$2:$L$72,MATCH('tính băng dính sạch'!$D106,FCSTSDV!$C$2:$C$72,0),MATCH('tính băng dính sạch'!AM$3,FCSTSDV!$D$1:$L$1,0)),0)/'tính băng dính sạch'!$E106,1)</f>
        <v>0</v>
      </c>
      <c r="AN106" s="92">
        <f>+ROUND(IFERROR(INDEX(FCSTSDV!$D$2:$L$72,MATCH('tính băng dính sạch'!$D106,FCSTSDV!$C$2:$C$72,0),MATCH('tính băng dính sạch'!AN$3,FCSTSDV!$D$1:$L$1,0)),0)/'tính băng dính sạch'!$E106,1)</f>
        <v>0</v>
      </c>
      <c r="AO106" s="92">
        <f>+ROUND(IFERROR(INDEX(FCSTSDV!$D$2:$L$72,MATCH('tính băng dính sạch'!$D106,FCSTSDV!$C$2:$C$72,0),MATCH('tính băng dính sạch'!AO$3,FCSTSDV!$D$1:$L$1,0)),0)/'tính băng dính sạch'!$E106,1)</f>
        <v>0</v>
      </c>
      <c r="AP106" s="92">
        <f>+ROUND(IFERROR(INDEX(FCSTSDV!$D$2:$L$72,MATCH('tính băng dính sạch'!$D106,FCSTSDV!$C$2:$C$72,0),MATCH('tính băng dính sạch'!AP$3,FCSTSDV!$D$1:$L$1,0)),0)/'tính băng dính sạch'!$E106,1)</f>
        <v>0</v>
      </c>
      <c r="AQ106" s="92">
        <f>+ROUND(IFERROR(INDEX(FCSTSDV!$D$2:$L$72,MATCH('tính băng dính sạch'!$D106,FCSTSDV!$C$2:$C$72,0),MATCH('tính băng dính sạch'!AQ$3,FCSTSDV!$D$1:$L$1,0)),0)/'tính băng dính sạch'!$E106,1)</f>
        <v>0</v>
      </c>
      <c r="AR106" s="92">
        <f>+ROUND(IFERROR(INDEX(FCSTSDV!$D$2:$L$72,MATCH('tính băng dính sạch'!$D106,FCSTSDV!$C$2:$C$72,0),MATCH('tính băng dính sạch'!AR$3,FCSTSDV!$D$1:$L$1,0)),0)/'tính băng dính sạch'!$E106,1)</f>
        <v>0</v>
      </c>
      <c r="AS106" s="92">
        <f>+ROUND(IFERROR(INDEX(FCSTSDV!$D$2:$L$72,MATCH('tính băng dính sạch'!$D106,FCSTSDV!$C$2:$C$72,0),MATCH('tính băng dính sạch'!AS$3,FCSTSDV!$D$1:$L$1,0)),0)/'tính băng dính sạch'!$E106,1)</f>
        <v>0</v>
      </c>
      <c r="AT106" s="92">
        <f>+ROUND(IFERROR(INDEX(FCSTSDV!$D$2:$L$72,MATCH('tính băng dính sạch'!$D106,FCSTSDV!$C$2:$C$72,0),MATCH('tính băng dính sạch'!AT$3,FCSTSDV!$D$1:$L$1,0)),0)/'tính băng dính sạch'!$E106,1)</f>
        <v>0</v>
      </c>
      <c r="AU106" s="92">
        <f>+ROUND(IFERROR(INDEX(FCSTSDV!$D$2:$L$72,MATCH('tính băng dính sạch'!$D106,FCSTSDV!$C$2:$C$72,0),MATCH('tính băng dính sạch'!AU$3,FCSTSDV!$D$1:$L$1,0)),0)/'tính băng dính sạch'!$E106,1)</f>
        <v>0</v>
      </c>
      <c r="AV106" s="92">
        <f>+ROUND(IFERROR(INDEX(FCSTSDV!$D$2:$L$72,MATCH('tính băng dính sạch'!$D106,FCSTSDV!$C$2:$C$72,0),MATCH('tính băng dính sạch'!AV$3,FCSTSDV!$D$1:$L$1,0)),0)/'tính băng dính sạch'!$E106,1)</f>
        <v>0</v>
      </c>
      <c r="AW106" s="92">
        <f>+ROUND(IFERROR(INDEX(FCSTSDV!$D$2:$L$72,MATCH('tính băng dính sạch'!$D106,FCSTSDV!$C$2:$C$72,0),MATCH('tính băng dính sạch'!AW$3,FCSTSDV!$D$1:$L$1,0)),0)/'tính băng dính sạch'!$E106,1)</f>
        <v>0</v>
      </c>
      <c r="AX106" s="92">
        <f>+ROUND(IFERROR(INDEX(FCSTSDV!$D$2:$L$72,MATCH('tính băng dính sạch'!$D106,FCSTSDV!$C$2:$C$72,0),MATCH('tính băng dính sạch'!AX$3,FCSTSDV!$D$1:$L$1,0)),0)/'tính băng dính sạch'!$E106,1)</f>
        <v>0</v>
      </c>
      <c r="AY106" s="92">
        <f>+ROUND(IFERROR(INDEX(FCSTSDV!$D$2:$L$72,MATCH('tính băng dính sạch'!$D106,FCSTSDV!$C$2:$C$72,0),MATCH('tính băng dính sạch'!AY$3,FCSTSDV!$D$1:$L$1,0)),0)/'tính băng dính sạch'!$E106,1)</f>
        <v>0</v>
      </c>
      <c r="AZ106" s="92">
        <f>+ROUND(IFERROR(INDEX(FCSTSDV!$D$2:$L$72,MATCH('tính băng dính sạch'!$D106,FCSTSDV!$C$2:$C$72,0),MATCH('tính băng dính sạch'!AZ$3,FCSTSDV!$D$1:$L$1,0)),0)/'tính băng dính sạch'!$E106,1)</f>
        <v>0</v>
      </c>
      <c r="BA106" s="92">
        <f>+ROUND(IFERROR(INDEX(FCSTSDV!$D$2:$L$72,MATCH('tính băng dính sạch'!$D106,FCSTSDV!$C$2:$C$72,0),MATCH('tính băng dính sạch'!BA$3,FCSTSDV!$D$1:$L$1,0)),0)/'tính băng dính sạch'!$E106,1)</f>
        <v>0</v>
      </c>
      <c r="BB106" s="92">
        <f>+ROUND(IFERROR(INDEX(FCSTSDV!$D$2:$L$72,MATCH('tính băng dính sạch'!$D106,FCSTSDV!$C$2:$C$72,0),MATCH('tính băng dính sạch'!BB$3,FCSTSDV!$D$1:$L$1,0)),0)/'tính băng dính sạch'!$E106,1)</f>
        <v>0</v>
      </c>
      <c r="BC106" s="92">
        <f>+ROUND(IFERROR(INDEX(FCSTSDV!$D$2:$L$72,MATCH('tính băng dính sạch'!$D106,FCSTSDV!$C$2:$C$72,0),MATCH('tính băng dính sạch'!BC$3,FCSTSDV!$D$1:$L$1,0)),0)/'tính băng dính sạch'!$E106,1)</f>
        <v>0</v>
      </c>
      <c r="BD106" s="92">
        <f>+ROUND(IFERROR(INDEX(FCSTSDV!$D$2:$L$72,MATCH('tính băng dính sạch'!$D106,FCSTSDV!$C$2:$C$72,0),MATCH('tính băng dính sạch'!BD$3,FCSTSDV!$D$1:$L$1,0)),0)/'tính băng dính sạch'!$E106,1)</f>
        <v>0</v>
      </c>
      <c r="BE106" s="92">
        <f>+ROUND(IFERROR(INDEX(FCSTSDV!$D$2:$L$72,MATCH('tính băng dính sạch'!$D106,FCSTSDV!$C$2:$C$72,0),MATCH('tính băng dính sạch'!BE$3,FCSTSDV!$D$1:$L$1,0)),0)/'tính băng dính sạch'!$E106,1)</f>
        <v>0</v>
      </c>
      <c r="BF106" s="92">
        <f>+ROUND(IFERROR(INDEX(FCSTSDV!$D$2:$L$72,MATCH('tính băng dính sạch'!$D106,FCSTSDV!$C$2:$C$72,0),MATCH('tính băng dính sạch'!BF$3,FCSTSDV!$D$1:$L$1,0)),0)/'tính băng dính sạch'!$E106,1)</f>
        <v>0</v>
      </c>
      <c r="BG106" s="92">
        <f>+ROUND(IFERROR(INDEX(FCSTSDV!$D$2:$L$72,MATCH('tính băng dính sạch'!$D106,FCSTSDV!$C$2:$C$72,0),MATCH('tính băng dính sạch'!BG$3,FCSTSDV!$D$1:$L$1,0)),0)/'tính băng dính sạch'!$E106,1)</f>
        <v>0</v>
      </c>
      <c r="BH106" s="92">
        <f>+ROUND(IFERROR(INDEX(FCSTSDV!$D$2:$L$72,MATCH('tính băng dính sạch'!$D106,FCSTSDV!$C$2:$C$72,0),MATCH('tính băng dính sạch'!BH$3,FCSTSDV!$D$1:$L$1,0)),0)/'tính băng dính sạch'!$E106,1)</f>
        <v>0</v>
      </c>
      <c r="BI106" s="92">
        <f>+ROUND(IFERROR(INDEX(FCSTSDV!$D$2:$L$72,MATCH('tính băng dính sạch'!$D106,FCSTSDV!$C$2:$C$72,0),MATCH('tính băng dính sạch'!BI$3,FCSTSDV!$D$1:$L$1,0)),0)/'tính băng dính sạch'!$E106,1)</f>
        <v>0</v>
      </c>
      <c r="BJ106" s="92">
        <f>+ROUND(IFERROR(INDEX(FCSTSDV!$D$2:$L$72,MATCH('tính băng dính sạch'!$D106,FCSTSDV!$C$2:$C$72,0),MATCH('tính băng dính sạch'!BJ$3,FCSTSDV!$D$1:$L$1,0)),0)/'tính băng dính sạch'!$E106,1)</f>
        <v>0</v>
      </c>
      <c r="BK106" s="92">
        <f>+ROUND(IFERROR(INDEX(FCSTSDV!$D$2:$L$72,MATCH('tính băng dính sạch'!$D106,FCSTSDV!$C$2:$C$72,0),MATCH('tính băng dính sạch'!BK$3,FCSTSDV!$D$1:$L$1,0)),0)/'tính băng dính sạch'!$E106,1)</f>
        <v>0</v>
      </c>
      <c r="BL106" s="92">
        <f>+ROUND(IFERROR(INDEX(FCSTSDV!$D$2:$L$72,MATCH('tính băng dính sạch'!$D106,FCSTSDV!$C$2:$C$72,0),MATCH('tính băng dính sạch'!BL$3,FCSTSDV!$D$1:$L$1,0)),0)/'tính băng dính sạch'!$E106,1)</f>
        <v>0</v>
      </c>
      <c r="BM106" s="92">
        <f>+ROUND(IFERROR(INDEX(FCSTSDV!$D$2:$L$72,MATCH('tính băng dính sạch'!$D106,FCSTSDV!$C$2:$C$72,0),MATCH('tính băng dính sạch'!BM$3,FCSTSDV!$D$1:$L$1,0)),0)/'tính băng dính sạch'!$E106,1)</f>
        <v>0</v>
      </c>
      <c r="BN106" s="92">
        <f>+ROUND(IFERROR(INDEX(FCSTSDV!$D$2:$L$72,MATCH('tính băng dính sạch'!$D106,FCSTSDV!$C$2:$C$72,0),MATCH('tính băng dính sạch'!BN$3,FCSTSDV!$D$1:$L$1,0)),0)/'tính băng dính sạch'!$E106,1)</f>
        <v>0</v>
      </c>
      <c r="BO106" s="92">
        <f>+ROUND(IFERROR(INDEX(FCSTSDV!$D$2:$L$72,MATCH('tính băng dính sạch'!$D106,FCSTSDV!$C$2:$C$72,0),MATCH('tính băng dính sạch'!BO$3,FCSTSDV!$D$1:$L$1,0)),0)/'tính băng dính sạch'!$E106,1)</f>
        <v>0</v>
      </c>
      <c r="BP106" s="92">
        <f>+ROUND(IFERROR(INDEX(FCSTSDV!$D$2:$L$72,MATCH('tính băng dính sạch'!$D106,FCSTSDV!$C$2:$C$72,0),MATCH('tính băng dính sạch'!BP$3,FCSTSDV!$D$1:$L$1,0)),0)/'tính băng dính sạch'!$E106,1)</f>
        <v>0</v>
      </c>
      <c r="BQ106" s="92">
        <f>+ROUND(IFERROR(INDEX(FCSTSDV!$D$2:$L$72,MATCH('tính băng dính sạch'!$D106,FCSTSDV!$C$2:$C$72,0),MATCH('tính băng dính sạch'!BQ$3,FCSTSDV!$D$1:$L$1,0)),0)/'tính băng dính sạch'!$E106,1)</f>
        <v>0</v>
      </c>
      <c r="BR106" s="92">
        <f>+ROUND(IFERROR(INDEX(FCSTSDV!$D$2:$L$72,MATCH('tính băng dính sạch'!$D106,FCSTSDV!$C$2:$C$72,0),MATCH('tính băng dính sạch'!BR$3,FCSTSDV!$D$1:$L$1,0)),0)/'tính băng dính sạch'!$E106,1)</f>
        <v>0</v>
      </c>
      <c r="BS106" s="92">
        <f>+ROUND(IFERROR(INDEX(FCSTSDV!$D$2:$L$72,MATCH('tính băng dính sạch'!$D106,FCSTSDV!$C$2:$C$72,0),MATCH('tính băng dính sạch'!BS$3,FCSTSDV!$D$1:$L$1,0)),0)/'tính băng dính sạch'!$E106,1)</f>
        <v>0</v>
      </c>
      <c r="BT106" s="92">
        <f>+ROUND(IFERROR(INDEX(FCSTSDV!$D$2:$L$72,MATCH('tính băng dính sạch'!$D106,FCSTSDV!$C$2:$C$72,0),MATCH('tính băng dính sạch'!BT$3,FCSTSDV!$D$1:$L$1,0)),0)/'tính băng dính sạch'!$E106,1)</f>
        <v>0</v>
      </c>
      <c r="BU106" s="92">
        <f>+ROUND(IFERROR(INDEX(FCSTSDV!$D$2:$L$72,MATCH('tính băng dính sạch'!$D106,FCSTSDV!$C$2:$C$72,0),MATCH('tính băng dính sạch'!BU$3,FCSTSDV!$D$1:$L$1,0)),0)/'tính băng dính sạch'!$E106,1)</f>
        <v>0</v>
      </c>
      <c r="BV106" s="92">
        <f>+ROUND(IFERROR(INDEX(FCSTSDV!$D$2:$L$72,MATCH('tính băng dính sạch'!$D106,FCSTSDV!$C$2:$C$72,0),MATCH('tính băng dính sạch'!BV$3,FCSTSDV!$D$1:$L$1,0)),0)/'tính băng dính sạch'!$E106,1)</f>
        <v>0</v>
      </c>
      <c r="BW106" s="92">
        <f>+ROUND(IFERROR(INDEX(FCSTSDV!$D$2:$L$72,MATCH('tính băng dính sạch'!$D106,FCSTSDV!$C$2:$C$72,0),MATCH('tính băng dính sạch'!BW$3,FCSTSDV!$D$1:$L$1,0)),0)/'tính băng dính sạch'!$E106,1)</f>
        <v>0</v>
      </c>
      <c r="BX106" s="92">
        <f>+ROUND(IFERROR(INDEX(FCSTSDV!$D$2:$L$72,MATCH('tính băng dính sạch'!$D106,FCSTSDV!$C$2:$C$72,0),MATCH('tính băng dính sạch'!BX$3,FCSTSDV!$D$1:$L$1,0)),0)/'tính băng dính sạch'!$E106,1)</f>
        <v>0</v>
      </c>
      <c r="BY106" s="92">
        <f>+ROUND(IFERROR(INDEX(FCSTSDV!$D$2:$L$72,MATCH('tính băng dính sạch'!$D106,FCSTSDV!$C$2:$C$72,0),MATCH('tính băng dính sạch'!BY$3,FCSTSDV!$D$1:$L$1,0)),0)/'tính băng dính sạch'!$E106,1)</f>
        <v>0</v>
      </c>
      <c r="BZ106" s="92">
        <f>+ROUND(IFERROR(INDEX(FCSTSDV!$D$2:$L$72,MATCH('tính băng dính sạch'!$D106,FCSTSDV!$C$2:$C$72,0),MATCH('tính băng dính sạch'!BZ$3,FCSTSDV!$D$1:$L$1,0)),0)/'tính băng dính sạch'!$E106,1)</f>
        <v>0</v>
      </c>
      <c r="CA106" s="92">
        <f>+ROUND(IFERROR(INDEX(FCSTSDV!$D$2:$L$72,MATCH('tính băng dính sạch'!$D106,FCSTSDV!$C$2:$C$72,0),MATCH('tính băng dính sạch'!CA$3,FCSTSDV!$D$1:$L$1,0)),0)/'tính băng dính sạch'!$E106,1)</f>
        <v>0</v>
      </c>
      <c r="CB106" s="92">
        <f>+ROUND(IFERROR(INDEX(FCSTSDV!$D$2:$L$72,MATCH('tính băng dính sạch'!$D106,FCSTSDV!$C$2:$C$72,0),MATCH('tính băng dính sạch'!CB$3,FCSTSDV!$D$1:$L$1,0)),0)/'tính băng dính sạch'!$E106,1)</f>
        <v>0</v>
      </c>
      <c r="CC106" s="92">
        <f>+ROUND(IFERROR(INDEX(FCSTSDV!$D$2:$L$72,MATCH('tính băng dính sạch'!$D106,FCSTSDV!$C$2:$C$72,0),MATCH('tính băng dính sạch'!CC$3,FCSTSDV!$D$1:$L$1,0)),0)/'tính băng dính sạch'!$E106,1)</f>
        <v>0</v>
      </c>
      <c r="CD106" s="92">
        <f>+ROUND(IFERROR(INDEX(FCSTSDV!$D$2:$L$72,MATCH('tính băng dính sạch'!$D106,FCSTSDV!$C$2:$C$72,0),MATCH('tính băng dính sạch'!CD$3,FCSTSDV!$D$1:$L$1,0)),0)/'tính băng dính sạch'!$E106,1)</f>
        <v>0</v>
      </c>
      <c r="CE106" s="92">
        <f>+ROUND(IFERROR(INDEX(FCSTSDV!$D$2:$L$72,MATCH('tính băng dính sạch'!$D106,FCSTSDV!$C$2:$C$72,0),MATCH('tính băng dính sạch'!CE$3,FCSTSDV!$D$1:$L$1,0)),0)/'tính băng dính sạch'!$E106,1)</f>
        <v>0</v>
      </c>
      <c r="CF106" s="92">
        <f>+ROUND(IFERROR(INDEX(FCSTSDV!$D$2:$L$72,MATCH('tính băng dính sạch'!$D106,FCSTSDV!$C$2:$C$72,0),MATCH('tính băng dính sạch'!CF$3,FCSTSDV!$D$1:$L$1,0)),0)/'tính băng dính sạch'!$E106,1)</f>
        <v>0</v>
      </c>
      <c r="CG106" s="92">
        <f>+ROUND(IFERROR(INDEX(FCSTSDV!$D$2:$L$72,MATCH('tính băng dính sạch'!$D106,FCSTSDV!$C$2:$C$72,0),MATCH('tính băng dính sạch'!CG$3,FCSTSDV!$D$1:$L$1,0)),0)/'tính băng dính sạch'!$E106,1)</f>
        <v>0</v>
      </c>
      <c r="CH106" s="92">
        <f>+ROUND(IFERROR(INDEX(FCSTSDV!$D$2:$L$72,MATCH('tính băng dính sạch'!$D106,FCSTSDV!$C$2:$C$72,0),MATCH('tính băng dính sạch'!CH$3,FCSTSDV!$D$1:$L$1,0)),0)/'tính băng dính sạch'!$E106,1)</f>
        <v>0</v>
      </c>
      <c r="CI106" s="92">
        <f>+ROUND(IFERROR(INDEX(FCSTSDV!$D$2:$L$72,MATCH('tính băng dính sạch'!$D106,FCSTSDV!$C$2:$C$72,0),MATCH('tính băng dính sạch'!CI$3,FCSTSDV!$D$1:$L$1,0)),0)/'tính băng dính sạch'!$E106,1)</f>
        <v>0</v>
      </c>
      <c r="CJ106" s="92">
        <f>+ROUND(IFERROR(INDEX(FCSTSDV!$D$2:$L$72,MATCH('tính băng dính sạch'!$D106,FCSTSDV!$C$2:$C$72,0),MATCH('tính băng dính sạch'!CJ$3,FCSTSDV!$D$1:$L$1,0)),0)/'tính băng dính sạch'!$E106,1)</f>
        <v>0</v>
      </c>
      <c r="CK106" s="92">
        <f>+ROUND(IFERROR(INDEX(FCSTSDV!$D$2:$L$72,MATCH('tính băng dính sạch'!$D106,FCSTSDV!$C$2:$C$72,0),MATCH('tính băng dính sạch'!CK$3,FCSTSDV!$D$1:$L$1,0)),0)/'tính băng dính sạch'!$E106,1)</f>
        <v>0</v>
      </c>
      <c r="CL106" s="92">
        <f>+ROUND(IFERROR(INDEX(FCSTSDV!$D$2:$L$72,MATCH('tính băng dính sạch'!$D106,FCSTSDV!$C$2:$C$72,0),MATCH('tính băng dính sạch'!CL$3,FCSTSDV!$D$1:$L$1,0)),0)/'tính băng dính sạch'!$E106,1)</f>
        <v>0</v>
      </c>
      <c r="CM106" s="92">
        <f>+ROUND(IFERROR(INDEX(FCSTSDV!$D$2:$L$72,MATCH('tính băng dính sạch'!$D106,FCSTSDV!$C$2:$C$72,0),MATCH('tính băng dính sạch'!CM$3,FCSTSDV!$D$1:$L$1,0)),0)/'tính băng dính sạch'!$E106,1)</f>
        <v>0</v>
      </c>
      <c r="CN106" s="92">
        <f>+ROUND(IFERROR(INDEX(FCSTSDV!$D$2:$L$72,MATCH('tính băng dính sạch'!$D106,FCSTSDV!$C$2:$C$72,0),MATCH('tính băng dính sạch'!CN$3,FCSTSDV!$D$1:$L$1,0)),0)/'tính băng dính sạch'!$E106,1)</f>
        <v>0</v>
      </c>
      <c r="CO106" s="92">
        <f>+ROUND(IFERROR(INDEX(FCSTSDV!$D$2:$L$72,MATCH('tính băng dính sạch'!$D106,FCSTSDV!$C$2:$C$72,0),MATCH('tính băng dính sạch'!CO$3,FCSTSDV!$D$1:$L$1,0)),0)/'tính băng dính sạch'!$E106,1)</f>
        <v>0</v>
      </c>
      <c r="CP106" s="92">
        <f>+ROUND(IFERROR(INDEX(FCSTSDV!$D$2:$L$72,MATCH('tính băng dính sạch'!$D106,FCSTSDV!$C$2:$C$72,0),MATCH('tính băng dính sạch'!CP$3,FCSTSDV!$D$1:$L$1,0)),0)/'tính băng dính sạch'!$E106,1)</f>
        <v>0</v>
      </c>
      <c r="CQ106" s="92">
        <f>+ROUND(IFERROR(INDEX(FCSTSDV!$D$2:$L$72,MATCH('tính băng dính sạch'!$D106,FCSTSDV!$C$2:$C$72,0),MATCH('tính băng dính sạch'!CQ$3,FCSTSDV!$D$1:$L$1,0)),0)/'tính băng dính sạch'!$E106,1)</f>
        <v>0</v>
      </c>
    </row>
    <row r="107" spans="1:95" ht="20.100000000000001" hidden="1" customHeight="1">
      <c r="A107" s="818"/>
      <c r="B107" s="794"/>
      <c r="C107" s="57"/>
      <c r="D107" s="32" t="s">
        <v>49</v>
      </c>
      <c r="E107" s="49">
        <v>150</v>
      </c>
      <c r="F107" s="838"/>
      <c r="G107" s="838"/>
      <c r="H107" s="832"/>
      <c r="I107" s="81">
        <f>+ROUND(IFERROR(VLOOKUP(D107,FCSTSDV!$C$2:$C$72,26,0),0)/'tính băng dính sạch'!E107+0,0)</f>
        <v>0</v>
      </c>
      <c r="J107" s="13"/>
      <c r="K107" s="84"/>
      <c r="L107" s="84"/>
      <c r="M107" s="84"/>
      <c r="N107" s="84"/>
      <c r="O107" s="84"/>
      <c r="P107" s="84"/>
      <c r="Q107" s="84"/>
      <c r="R107" s="84"/>
      <c r="S107" s="84"/>
      <c r="T107" s="84"/>
      <c r="U107" s="84"/>
      <c r="V107" s="101"/>
      <c r="W107" s="92"/>
      <c r="X107" s="102"/>
      <c r="Y107" s="102"/>
      <c r="Z107" s="102"/>
      <c r="AA107" s="102"/>
      <c r="AB107" s="102"/>
      <c r="AC107" s="102"/>
      <c r="AD107" s="102"/>
      <c r="AE107" s="102"/>
      <c r="AF107" s="92"/>
      <c r="AG107" s="92">
        <f>+ROUND(IFERROR(INDEX(FCSTSDV!$D$2:$L$72,MATCH('tính băng dính sạch'!$D107,FCSTSDV!$C$2:$C$72,0),MATCH('tính băng dính sạch'!AG$3,FCSTSDV!$D$1:$L$1,0)),0)/'tính băng dính sạch'!$E107,1)</f>
        <v>0</v>
      </c>
      <c r="AH107" s="92">
        <f>+ROUND(IFERROR(INDEX(FCSTSDV!$D$2:$L$72,MATCH('tính băng dính sạch'!$D107,FCSTSDV!$C$2:$C$72,0),MATCH('tính băng dính sạch'!AH$3,FCSTSDV!$D$1:$L$1,0)),0)/'tính băng dính sạch'!$E107,1)</f>
        <v>0</v>
      </c>
      <c r="AI107" s="92">
        <f>+ROUND(IFERROR(INDEX(FCSTSDV!$D$2:$L$72,MATCH('tính băng dính sạch'!$D107,FCSTSDV!$C$2:$C$72,0),MATCH('tính băng dính sạch'!AI$3,FCSTSDV!$D$1:$L$1,0)),0)/'tính băng dính sạch'!$E107,1)</f>
        <v>0</v>
      </c>
      <c r="AJ107" s="92">
        <f>+ROUND(IFERROR(INDEX(FCSTSDV!$D$2:$L$72,MATCH('tính băng dính sạch'!$D107,FCSTSDV!$C$2:$C$72,0),MATCH('tính băng dính sạch'!AJ$3,FCSTSDV!$D$1:$L$1,0)),0)/'tính băng dính sạch'!$E107,1)</f>
        <v>0</v>
      </c>
      <c r="AK107" s="92">
        <f>+ROUND(IFERROR(INDEX(FCSTSDV!$D$2:$L$72,MATCH('tính băng dính sạch'!$D107,FCSTSDV!$C$2:$C$72,0),MATCH('tính băng dính sạch'!AK$3,FCSTSDV!$D$1:$L$1,0)),0)/'tính băng dính sạch'!$E107,1)</f>
        <v>0</v>
      </c>
      <c r="AL107" s="92">
        <f>+ROUND(IFERROR(INDEX(FCSTSDV!$D$2:$L$72,MATCH('tính băng dính sạch'!$D107,FCSTSDV!$C$2:$C$72,0),MATCH('tính băng dính sạch'!AL$3,FCSTSDV!$D$1:$L$1,0)),0)/'tính băng dính sạch'!$E107,1)</f>
        <v>0</v>
      </c>
      <c r="AM107" s="92">
        <f>+ROUND(IFERROR(INDEX(FCSTSDV!$D$2:$L$72,MATCH('tính băng dính sạch'!$D107,FCSTSDV!$C$2:$C$72,0),MATCH('tính băng dính sạch'!AM$3,FCSTSDV!$D$1:$L$1,0)),0)/'tính băng dính sạch'!$E107,1)</f>
        <v>0</v>
      </c>
      <c r="AN107" s="92">
        <f>+ROUND(IFERROR(INDEX(FCSTSDV!$D$2:$L$72,MATCH('tính băng dính sạch'!$D107,FCSTSDV!$C$2:$C$72,0),MATCH('tính băng dính sạch'!AN$3,FCSTSDV!$D$1:$L$1,0)),0)/'tính băng dính sạch'!$E107,1)</f>
        <v>0</v>
      </c>
      <c r="AO107" s="92">
        <f>+ROUND(IFERROR(INDEX(FCSTSDV!$D$2:$L$72,MATCH('tính băng dính sạch'!$D107,FCSTSDV!$C$2:$C$72,0),MATCH('tính băng dính sạch'!AO$3,FCSTSDV!$D$1:$L$1,0)),0)/'tính băng dính sạch'!$E107,1)</f>
        <v>0</v>
      </c>
      <c r="AP107" s="92">
        <f>+ROUND(IFERROR(INDEX(FCSTSDV!$D$2:$L$72,MATCH('tính băng dính sạch'!$D107,FCSTSDV!$C$2:$C$72,0),MATCH('tính băng dính sạch'!AP$3,FCSTSDV!$D$1:$L$1,0)),0)/'tính băng dính sạch'!$E107,1)</f>
        <v>0</v>
      </c>
      <c r="AQ107" s="92">
        <f>+ROUND(IFERROR(INDEX(FCSTSDV!$D$2:$L$72,MATCH('tính băng dính sạch'!$D107,FCSTSDV!$C$2:$C$72,0),MATCH('tính băng dính sạch'!AQ$3,FCSTSDV!$D$1:$L$1,0)),0)/'tính băng dính sạch'!$E107,1)</f>
        <v>0</v>
      </c>
      <c r="AR107" s="92">
        <f>+ROUND(IFERROR(INDEX(FCSTSDV!$D$2:$L$72,MATCH('tính băng dính sạch'!$D107,FCSTSDV!$C$2:$C$72,0),MATCH('tính băng dính sạch'!AR$3,FCSTSDV!$D$1:$L$1,0)),0)/'tính băng dính sạch'!$E107,1)</f>
        <v>0</v>
      </c>
      <c r="AS107" s="92">
        <f>+ROUND(IFERROR(INDEX(FCSTSDV!$D$2:$L$72,MATCH('tính băng dính sạch'!$D107,FCSTSDV!$C$2:$C$72,0),MATCH('tính băng dính sạch'!AS$3,FCSTSDV!$D$1:$L$1,0)),0)/'tính băng dính sạch'!$E107,1)</f>
        <v>0</v>
      </c>
      <c r="AT107" s="92">
        <f>+ROUND(IFERROR(INDEX(FCSTSDV!$D$2:$L$72,MATCH('tính băng dính sạch'!$D107,FCSTSDV!$C$2:$C$72,0),MATCH('tính băng dính sạch'!AT$3,FCSTSDV!$D$1:$L$1,0)),0)/'tính băng dính sạch'!$E107,1)</f>
        <v>0</v>
      </c>
      <c r="AU107" s="92">
        <f>+ROUND(IFERROR(INDEX(FCSTSDV!$D$2:$L$72,MATCH('tính băng dính sạch'!$D107,FCSTSDV!$C$2:$C$72,0),MATCH('tính băng dính sạch'!AU$3,FCSTSDV!$D$1:$L$1,0)),0)/'tính băng dính sạch'!$E107,1)</f>
        <v>0</v>
      </c>
      <c r="AV107" s="92">
        <f>+ROUND(IFERROR(INDEX(FCSTSDV!$D$2:$L$72,MATCH('tính băng dính sạch'!$D107,FCSTSDV!$C$2:$C$72,0),MATCH('tính băng dính sạch'!AV$3,FCSTSDV!$D$1:$L$1,0)),0)/'tính băng dính sạch'!$E107,1)</f>
        <v>0</v>
      </c>
      <c r="AW107" s="92">
        <f>+ROUND(IFERROR(INDEX(FCSTSDV!$D$2:$L$72,MATCH('tính băng dính sạch'!$D107,FCSTSDV!$C$2:$C$72,0),MATCH('tính băng dính sạch'!AW$3,FCSTSDV!$D$1:$L$1,0)),0)/'tính băng dính sạch'!$E107,1)</f>
        <v>0</v>
      </c>
      <c r="AX107" s="92">
        <f>+ROUND(IFERROR(INDEX(FCSTSDV!$D$2:$L$72,MATCH('tính băng dính sạch'!$D107,FCSTSDV!$C$2:$C$72,0),MATCH('tính băng dính sạch'!AX$3,FCSTSDV!$D$1:$L$1,0)),0)/'tính băng dính sạch'!$E107,1)</f>
        <v>0</v>
      </c>
      <c r="AY107" s="92">
        <f>+ROUND(IFERROR(INDEX(FCSTSDV!$D$2:$L$72,MATCH('tính băng dính sạch'!$D107,FCSTSDV!$C$2:$C$72,0),MATCH('tính băng dính sạch'!AY$3,FCSTSDV!$D$1:$L$1,0)),0)/'tính băng dính sạch'!$E107,1)</f>
        <v>0</v>
      </c>
      <c r="AZ107" s="92">
        <f>+ROUND(IFERROR(INDEX(FCSTSDV!$D$2:$L$72,MATCH('tính băng dính sạch'!$D107,FCSTSDV!$C$2:$C$72,0),MATCH('tính băng dính sạch'!AZ$3,FCSTSDV!$D$1:$L$1,0)),0)/'tính băng dính sạch'!$E107,1)</f>
        <v>0</v>
      </c>
      <c r="BA107" s="92">
        <f>+ROUND(IFERROR(INDEX(FCSTSDV!$D$2:$L$72,MATCH('tính băng dính sạch'!$D107,FCSTSDV!$C$2:$C$72,0),MATCH('tính băng dính sạch'!BA$3,FCSTSDV!$D$1:$L$1,0)),0)/'tính băng dính sạch'!$E107,1)</f>
        <v>0</v>
      </c>
      <c r="BB107" s="92">
        <f>+ROUND(IFERROR(INDEX(FCSTSDV!$D$2:$L$72,MATCH('tính băng dính sạch'!$D107,FCSTSDV!$C$2:$C$72,0),MATCH('tính băng dính sạch'!BB$3,FCSTSDV!$D$1:$L$1,0)),0)/'tính băng dính sạch'!$E107,1)</f>
        <v>0</v>
      </c>
      <c r="BC107" s="92">
        <f>+ROUND(IFERROR(INDEX(FCSTSDV!$D$2:$L$72,MATCH('tính băng dính sạch'!$D107,FCSTSDV!$C$2:$C$72,0),MATCH('tính băng dính sạch'!BC$3,FCSTSDV!$D$1:$L$1,0)),0)/'tính băng dính sạch'!$E107,1)</f>
        <v>0</v>
      </c>
      <c r="BD107" s="92">
        <f>+ROUND(IFERROR(INDEX(FCSTSDV!$D$2:$L$72,MATCH('tính băng dính sạch'!$D107,FCSTSDV!$C$2:$C$72,0),MATCH('tính băng dính sạch'!BD$3,FCSTSDV!$D$1:$L$1,0)),0)/'tính băng dính sạch'!$E107,1)</f>
        <v>0</v>
      </c>
      <c r="BE107" s="92">
        <f>+ROUND(IFERROR(INDEX(FCSTSDV!$D$2:$L$72,MATCH('tính băng dính sạch'!$D107,FCSTSDV!$C$2:$C$72,0),MATCH('tính băng dính sạch'!BE$3,FCSTSDV!$D$1:$L$1,0)),0)/'tính băng dính sạch'!$E107,1)</f>
        <v>0</v>
      </c>
      <c r="BF107" s="92">
        <f>+ROUND(IFERROR(INDEX(FCSTSDV!$D$2:$L$72,MATCH('tính băng dính sạch'!$D107,FCSTSDV!$C$2:$C$72,0),MATCH('tính băng dính sạch'!BF$3,FCSTSDV!$D$1:$L$1,0)),0)/'tính băng dính sạch'!$E107,1)</f>
        <v>0</v>
      </c>
      <c r="BG107" s="92">
        <f>+ROUND(IFERROR(INDEX(FCSTSDV!$D$2:$L$72,MATCH('tính băng dính sạch'!$D107,FCSTSDV!$C$2:$C$72,0),MATCH('tính băng dính sạch'!BG$3,FCSTSDV!$D$1:$L$1,0)),0)/'tính băng dính sạch'!$E107,1)</f>
        <v>0</v>
      </c>
      <c r="BH107" s="92">
        <f>+ROUND(IFERROR(INDEX(FCSTSDV!$D$2:$L$72,MATCH('tính băng dính sạch'!$D107,FCSTSDV!$C$2:$C$72,0),MATCH('tính băng dính sạch'!BH$3,FCSTSDV!$D$1:$L$1,0)),0)/'tính băng dính sạch'!$E107,1)</f>
        <v>0</v>
      </c>
      <c r="BI107" s="92">
        <f>+ROUND(IFERROR(INDEX(FCSTSDV!$D$2:$L$72,MATCH('tính băng dính sạch'!$D107,FCSTSDV!$C$2:$C$72,0),MATCH('tính băng dính sạch'!BI$3,FCSTSDV!$D$1:$L$1,0)),0)/'tính băng dính sạch'!$E107,1)</f>
        <v>0</v>
      </c>
      <c r="BJ107" s="92">
        <f>+ROUND(IFERROR(INDEX(FCSTSDV!$D$2:$L$72,MATCH('tính băng dính sạch'!$D107,FCSTSDV!$C$2:$C$72,0),MATCH('tính băng dính sạch'!BJ$3,FCSTSDV!$D$1:$L$1,0)),0)/'tính băng dính sạch'!$E107,1)</f>
        <v>0</v>
      </c>
      <c r="BK107" s="92">
        <f>+ROUND(IFERROR(INDEX(FCSTSDV!$D$2:$L$72,MATCH('tính băng dính sạch'!$D107,FCSTSDV!$C$2:$C$72,0),MATCH('tính băng dính sạch'!BK$3,FCSTSDV!$D$1:$L$1,0)),0)/'tính băng dính sạch'!$E107,1)</f>
        <v>0</v>
      </c>
      <c r="BL107" s="92">
        <f>+ROUND(IFERROR(INDEX(FCSTSDV!$D$2:$L$72,MATCH('tính băng dính sạch'!$D107,FCSTSDV!$C$2:$C$72,0),MATCH('tính băng dính sạch'!BL$3,FCSTSDV!$D$1:$L$1,0)),0)/'tính băng dính sạch'!$E107,1)</f>
        <v>0</v>
      </c>
      <c r="BM107" s="92">
        <f>+ROUND(IFERROR(INDEX(FCSTSDV!$D$2:$L$72,MATCH('tính băng dính sạch'!$D107,FCSTSDV!$C$2:$C$72,0),MATCH('tính băng dính sạch'!BM$3,FCSTSDV!$D$1:$L$1,0)),0)/'tính băng dính sạch'!$E107,1)</f>
        <v>0</v>
      </c>
      <c r="BN107" s="92">
        <f>+ROUND(IFERROR(INDEX(FCSTSDV!$D$2:$L$72,MATCH('tính băng dính sạch'!$D107,FCSTSDV!$C$2:$C$72,0),MATCH('tính băng dính sạch'!BN$3,FCSTSDV!$D$1:$L$1,0)),0)/'tính băng dính sạch'!$E107,1)</f>
        <v>0</v>
      </c>
      <c r="BO107" s="92">
        <f>+ROUND(IFERROR(INDEX(FCSTSDV!$D$2:$L$72,MATCH('tính băng dính sạch'!$D107,FCSTSDV!$C$2:$C$72,0),MATCH('tính băng dính sạch'!BO$3,FCSTSDV!$D$1:$L$1,0)),0)/'tính băng dính sạch'!$E107,1)</f>
        <v>0</v>
      </c>
      <c r="BP107" s="92">
        <f>+ROUND(IFERROR(INDEX(FCSTSDV!$D$2:$L$72,MATCH('tính băng dính sạch'!$D107,FCSTSDV!$C$2:$C$72,0),MATCH('tính băng dính sạch'!BP$3,FCSTSDV!$D$1:$L$1,0)),0)/'tính băng dính sạch'!$E107,1)</f>
        <v>0</v>
      </c>
      <c r="BQ107" s="92">
        <f>+ROUND(IFERROR(INDEX(FCSTSDV!$D$2:$L$72,MATCH('tính băng dính sạch'!$D107,FCSTSDV!$C$2:$C$72,0),MATCH('tính băng dính sạch'!BQ$3,FCSTSDV!$D$1:$L$1,0)),0)/'tính băng dính sạch'!$E107,1)</f>
        <v>0</v>
      </c>
      <c r="BR107" s="92">
        <f>+ROUND(IFERROR(INDEX(FCSTSDV!$D$2:$L$72,MATCH('tính băng dính sạch'!$D107,FCSTSDV!$C$2:$C$72,0),MATCH('tính băng dính sạch'!BR$3,FCSTSDV!$D$1:$L$1,0)),0)/'tính băng dính sạch'!$E107,1)</f>
        <v>0</v>
      </c>
      <c r="BS107" s="92">
        <f>+ROUND(IFERROR(INDEX(FCSTSDV!$D$2:$L$72,MATCH('tính băng dính sạch'!$D107,FCSTSDV!$C$2:$C$72,0),MATCH('tính băng dính sạch'!BS$3,FCSTSDV!$D$1:$L$1,0)),0)/'tính băng dính sạch'!$E107,1)</f>
        <v>0</v>
      </c>
      <c r="BT107" s="92">
        <f>+ROUND(IFERROR(INDEX(FCSTSDV!$D$2:$L$72,MATCH('tính băng dính sạch'!$D107,FCSTSDV!$C$2:$C$72,0),MATCH('tính băng dính sạch'!BT$3,FCSTSDV!$D$1:$L$1,0)),0)/'tính băng dính sạch'!$E107,1)</f>
        <v>0</v>
      </c>
      <c r="BU107" s="92">
        <f>+ROUND(IFERROR(INDEX(FCSTSDV!$D$2:$L$72,MATCH('tính băng dính sạch'!$D107,FCSTSDV!$C$2:$C$72,0),MATCH('tính băng dính sạch'!BU$3,FCSTSDV!$D$1:$L$1,0)),0)/'tính băng dính sạch'!$E107,1)</f>
        <v>0</v>
      </c>
      <c r="BV107" s="92">
        <f>+ROUND(IFERROR(INDEX(FCSTSDV!$D$2:$L$72,MATCH('tính băng dính sạch'!$D107,FCSTSDV!$C$2:$C$72,0),MATCH('tính băng dính sạch'!BV$3,FCSTSDV!$D$1:$L$1,0)),0)/'tính băng dính sạch'!$E107,1)</f>
        <v>0</v>
      </c>
      <c r="BW107" s="92">
        <f>+ROUND(IFERROR(INDEX(FCSTSDV!$D$2:$L$72,MATCH('tính băng dính sạch'!$D107,FCSTSDV!$C$2:$C$72,0),MATCH('tính băng dính sạch'!BW$3,FCSTSDV!$D$1:$L$1,0)),0)/'tính băng dính sạch'!$E107,1)</f>
        <v>0</v>
      </c>
      <c r="BX107" s="92">
        <f>+ROUND(IFERROR(INDEX(FCSTSDV!$D$2:$L$72,MATCH('tính băng dính sạch'!$D107,FCSTSDV!$C$2:$C$72,0),MATCH('tính băng dính sạch'!BX$3,FCSTSDV!$D$1:$L$1,0)),0)/'tính băng dính sạch'!$E107,1)</f>
        <v>0</v>
      </c>
      <c r="BY107" s="92">
        <f>+ROUND(IFERROR(INDEX(FCSTSDV!$D$2:$L$72,MATCH('tính băng dính sạch'!$D107,FCSTSDV!$C$2:$C$72,0),MATCH('tính băng dính sạch'!BY$3,FCSTSDV!$D$1:$L$1,0)),0)/'tính băng dính sạch'!$E107,1)</f>
        <v>0</v>
      </c>
      <c r="BZ107" s="92">
        <f>+ROUND(IFERROR(INDEX(FCSTSDV!$D$2:$L$72,MATCH('tính băng dính sạch'!$D107,FCSTSDV!$C$2:$C$72,0),MATCH('tính băng dính sạch'!BZ$3,FCSTSDV!$D$1:$L$1,0)),0)/'tính băng dính sạch'!$E107,1)</f>
        <v>0</v>
      </c>
      <c r="CA107" s="92">
        <f>+ROUND(IFERROR(INDEX(FCSTSDV!$D$2:$L$72,MATCH('tính băng dính sạch'!$D107,FCSTSDV!$C$2:$C$72,0),MATCH('tính băng dính sạch'!CA$3,FCSTSDV!$D$1:$L$1,0)),0)/'tính băng dính sạch'!$E107,1)</f>
        <v>0</v>
      </c>
      <c r="CB107" s="92">
        <f>+ROUND(IFERROR(INDEX(FCSTSDV!$D$2:$L$72,MATCH('tính băng dính sạch'!$D107,FCSTSDV!$C$2:$C$72,0),MATCH('tính băng dính sạch'!CB$3,FCSTSDV!$D$1:$L$1,0)),0)/'tính băng dính sạch'!$E107,1)</f>
        <v>0</v>
      </c>
      <c r="CC107" s="92">
        <f>+ROUND(IFERROR(INDEX(FCSTSDV!$D$2:$L$72,MATCH('tính băng dính sạch'!$D107,FCSTSDV!$C$2:$C$72,0),MATCH('tính băng dính sạch'!CC$3,FCSTSDV!$D$1:$L$1,0)),0)/'tính băng dính sạch'!$E107,1)</f>
        <v>0</v>
      </c>
      <c r="CD107" s="92">
        <f>+ROUND(IFERROR(INDEX(FCSTSDV!$D$2:$L$72,MATCH('tính băng dính sạch'!$D107,FCSTSDV!$C$2:$C$72,0),MATCH('tính băng dính sạch'!CD$3,FCSTSDV!$D$1:$L$1,0)),0)/'tính băng dính sạch'!$E107,1)</f>
        <v>0</v>
      </c>
      <c r="CE107" s="92">
        <f>+ROUND(IFERROR(INDEX(FCSTSDV!$D$2:$L$72,MATCH('tính băng dính sạch'!$D107,FCSTSDV!$C$2:$C$72,0),MATCH('tính băng dính sạch'!CE$3,FCSTSDV!$D$1:$L$1,0)),0)/'tính băng dính sạch'!$E107,1)</f>
        <v>0</v>
      </c>
      <c r="CF107" s="92">
        <f>+ROUND(IFERROR(INDEX(FCSTSDV!$D$2:$L$72,MATCH('tính băng dính sạch'!$D107,FCSTSDV!$C$2:$C$72,0),MATCH('tính băng dính sạch'!CF$3,FCSTSDV!$D$1:$L$1,0)),0)/'tính băng dính sạch'!$E107,1)</f>
        <v>0</v>
      </c>
      <c r="CG107" s="92">
        <f>+ROUND(IFERROR(INDEX(FCSTSDV!$D$2:$L$72,MATCH('tính băng dính sạch'!$D107,FCSTSDV!$C$2:$C$72,0),MATCH('tính băng dính sạch'!CG$3,FCSTSDV!$D$1:$L$1,0)),0)/'tính băng dính sạch'!$E107,1)</f>
        <v>0</v>
      </c>
      <c r="CH107" s="92">
        <f>+ROUND(IFERROR(INDEX(FCSTSDV!$D$2:$L$72,MATCH('tính băng dính sạch'!$D107,FCSTSDV!$C$2:$C$72,0),MATCH('tính băng dính sạch'!CH$3,FCSTSDV!$D$1:$L$1,0)),0)/'tính băng dính sạch'!$E107,1)</f>
        <v>0</v>
      </c>
      <c r="CI107" s="92">
        <f>+ROUND(IFERROR(INDEX(FCSTSDV!$D$2:$L$72,MATCH('tính băng dính sạch'!$D107,FCSTSDV!$C$2:$C$72,0),MATCH('tính băng dính sạch'!CI$3,FCSTSDV!$D$1:$L$1,0)),0)/'tính băng dính sạch'!$E107,1)</f>
        <v>0</v>
      </c>
      <c r="CJ107" s="92">
        <f>+ROUND(IFERROR(INDEX(FCSTSDV!$D$2:$L$72,MATCH('tính băng dính sạch'!$D107,FCSTSDV!$C$2:$C$72,0),MATCH('tính băng dính sạch'!CJ$3,FCSTSDV!$D$1:$L$1,0)),0)/'tính băng dính sạch'!$E107,1)</f>
        <v>0</v>
      </c>
      <c r="CK107" s="92">
        <f>+ROUND(IFERROR(INDEX(FCSTSDV!$D$2:$L$72,MATCH('tính băng dính sạch'!$D107,FCSTSDV!$C$2:$C$72,0),MATCH('tính băng dính sạch'!CK$3,FCSTSDV!$D$1:$L$1,0)),0)/'tính băng dính sạch'!$E107,1)</f>
        <v>0</v>
      </c>
      <c r="CL107" s="92">
        <f>+ROUND(IFERROR(INDEX(FCSTSDV!$D$2:$L$72,MATCH('tính băng dính sạch'!$D107,FCSTSDV!$C$2:$C$72,0),MATCH('tính băng dính sạch'!CL$3,FCSTSDV!$D$1:$L$1,0)),0)/'tính băng dính sạch'!$E107,1)</f>
        <v>0</v>
      </c>
      <c r="CM107" s="92">
        <f>+ROUND(IFERROR(INDEX(FCSTSDV!$D$2:$L$72,MATCH('tính băng dính sạch'!$D107,FCSTSDV!$C$2:$C$72,0),MATCH('tính băng dính sạch'!CM$3,FCSTSDV!$D$1:$L$1,0)),0)/'tính băng dính sạch'!$E107,1)</f>
        <v>0</v>
      </c>
      <c r="CN107" s="92">
        <f>+ROUND(IFERROR(INDEX(FCSTSDV!$D$2:$L$72,MATCH('tính băng dính sạch'!$D107,FCSTSDV!$C$2:$C$72,0),MATCH('tính băng dính sạch'!CN$3,FCSTSDV!$D$1:$L$1,0)),0)/'tính băng dính sạch'!$E107,1)</f>
        <v>0</v>
      </c>
      <c r="CO107" s="92">
        <f>+ROUND(IFERROR(INDEX(FCSTSDV!$D$2:$L$72,MATCH('tính băng dính sạch'!$D107,FCSTSDV!$C$2:$C$72,0),MATCH('tính băng dính sạch'!CO$3,FCSTSDV!$D$1:$L$1,0)),0)/'tính băng dính sạch'!$E107,1)</f>
        <v>0</v>
      </c>
      <c r="CP107" s="92">
        <f>+ROUND(IFERROR(INDEX(FCSTSDV!$D$2:$L$72,MATCH('tính băng dính sạch'!$D107,FCSTSDV!$C$2:$C$72,0),MATCH('tính băng dính sạch'!CP$3,FCSTSDV!$D$1:$L$1,0)),0)/'tính băng dính sạch'!$E107,1)</f>
        <v>0</v>
      </c>
      <c r="CQ107" s="92">
        <f>+ROUND(IFERROR(INDEX(FCSTSDV!$D$2:$L$72,MATCH('tính băng dính sạch'!$D107,FCSTSDV!$C$2:$C$72,0),MATCH('tính băng dính sạch'!CQ$3,FCSTSDV!$D$1:$L$1,0)),0)/'tính băng dính sạch'!$E107,1)</f>
        <v>0</v>
      </c>
    </row>
    <row r="108" spans="1:95" ht="20.100000000000001" hidden="1" customHeight="1">
      <c r="A108" s="818"/>
      <c r="B108" s="794"/>
      <c r="C108" s="57"/>
      <c r="D108" s="32" t="s">
        <v>48</v>
      </c>
      <c r="E108" s="49">
        <v>150</v>
      </c>
      <c r="F108" s="838"/>
      <c r="G108" s="838"/>
      <c r="H108" s="832"/>
      <c r="I108" s="81">
        <f>+ROUND(IFERROR(VLOOKUP(D108,FCSTSDV!$C$2:$C$72,26,0),0)/'tính băng dính sạch'!E108+0,0)</f>
        <v>0</v>
      </c>
      <c r="J108" s="13"/>
      <c r="K108" s="84"/>
      <c r="L108" s="84"/>
      <c r="M108" s="84"/>
      <c r="N108" s="84"/>
      <c r="O108" s="84"/>
      <c r="P108" s="84"/>
      <c r="Q108" s="84"/>
      <c r="R108" s="84"/>
      <c r="S108" s="84"/>
      <c r="T108" s="84"/>
      <c r="U108" s="84"/>
      <c r="V108" s="101"/>
      <c r="W108" s="92">
        <f t="array" ref="W108">+IFERROR(INDEX(FCSTSDV!$D$2:$L$72,MATCH('tính băng dính sạch'!$D108,FCSTSDV!$C$2:$C$72,0),MATCH('tính băng dính sạch'!W$3,FCSTSDV!$D$1:$L$1,0)),0)/'tính băng dính sạch'!$E108</f>
        <v>0</v>
      </c>
      <c r="X108" s="102">
        <f t="array" ref="X108">+IFERROR(INDEX(FCSTSDV!$D$2:$L$72,MATCH('tính băng dính sạch'!$D108,FCSTSDV!$C$2:$C$72,0),MATCH('tính băng dính sạch'!X$3,FCSTSDV!$D$1:$L$1,0)),0)/'tính băng dính sạch'!$E108</f>
        <v>0</v>
      </c>
      <c r="Y108" s="102">
        <f t="array" ref="Y108">+IFERROR(INDEX(FCSTSDV!$D$2:$L$72,MATCH('tính băng dính sạch'!$D108,FCSTSDV!$C$2:$C$72,0),MATCH('tính băng dính sạch'!Y$3,FCSTSDV!$D$1:$L$1,0)),0)/'tính băng dính sạch'!$E108</f>
        <v>0</v>
      </c>
      <c r="Z108" s="102">
        <f t="array" ref="Z108">+IFERROR(INDEX(FCSTSDV!$D$2:$L$72,MATCH('tính băng dính sạch'!$D108,FCSTSDV!$C$2:$C$72,0),MATCH('tính băng dính sạch'!Z$3,FCSTSDV!$D$1:$L$1,0)),0)/'tính băng dính sạch'!$E108</f>
        <v>0</v>
      </c>
      <c r="AA108" s="102">
        <f t="array" ref="AA108">+IFERROR(INDEX(FCSTSDV!$D$2:$L$72,MATCH('tính băng dính sạch'!$D108,FCSTSDV!$C$2:$C$72,0),MATCH('tính băng dính sạch'!AA$3,FCSTSDV!$D$1:$L$1,0)),0)/'tính băng dính sạch'!$E108</f>
        <v>0</v>
      </c>
      <c r="AB108" s="102">
        <f t="array" ref="AB108">+IFERROR(INDEX(FCSTSDV!$D$2:$L$72,MATCH('tính băng dính sạch'!$D108,FCSTSDV!$C$2:$C$72,0),MATCH('tính băng dính sạch'!AB$3,FCSTSDV!$D$1:$L$1,0)),0)/'tính băng dính sạch'!$E108</f>
        <v>0</v>
      </c>
      <c r="AC108" s="102">
        <f t="array" ref="AC108">+IFERROR(INDEX(FCSTSDV!$D$2:$L$72,MATCH('tính băng dính sạch'!$D108,FCSTSDV!$C$2:$C$72,0),MATCH('tính băng dính sạch'!AC$3,FCSTSDV!$D$1:$L$1,0)),0)/'tính băng dính sạch'!$E108</f>
        <v>0</v>
      </c>
      <c r="AD108" s="102">
        <f t="array" ref="AD108">+IFERROR(INDEX(FCSTSDV!$D$2:$L$72,MATCH('tính băng dính sạch'!$D108,FCSTSDV!$C$2:$C$72,0),MATCH('tính băng dính sạch'!AD$3,FCSTSDV!$D$1:$L$1,0)),0)/'tính băng dính sạch'!$E108</f>
        <v>0</v>
      </c>
      <c r="AE108" s="102">
        <f t="array" ref="AE108">+IFERROR(INDEX(FCSTSDV!$D$2:$L$72,MATCH('tính băng dính sạch'!$D108,FCSTSDV!$C$2:$C$72,0),MATCH('tính băng dính sạch'!AE$3,FCSTSDV!$D$1:$L$1,0)),0)/'tính băng dính sạch'!$E108</f>
        <v>0</v>
      </c>
      <c r="AF108" s="92">
        <f>+IFERROR(INDEX(FCSTSDV!$D$2:$L$72,MATCH('tính băng dính sạch'!$D108,FCSTSDV!$C$2:$C$72,0),MATCH('tính băng dính sạch'!AF$3,FCSTSDV!$D$1:$L$1,0))/'tính băng dính sạch'!$E108,0)</f>
        <v>0</v>
      </c>
      <c r="AG108" s="92">
        <f>+ROUND(IFERROR(INDEX(FCSTSDV!$D$2:$L$72,MATCH('tính băng dính sạch'!$D108,FCSTSDV!$C$2:$C$72,0),MATCH('tính băng dính sạch'!AG$3,FCSTSDV!$D$1:$L$1,0)),0)/'tính băng dính sạch'!$E108,1)</f>
        <v>0</v>
      </c>
      <c r="AH108" s="92">
        <f>+ROUND(IFERROR(INDEX(FCSTSDV!$D$2:$L$72,MATCH('tính băng dính sạch'!$D108,FCSTSDV!$C$2:$C$72,0),MATCH('tính băng dính sạch'!AH$3,FCSTSDV!$D$1:$L$1,0)),0)/'tính băng dính sạch'!$E108,1)</f>
        <v>0</v>
      </c>
      <c r="AI108" s="92">
        <f>+ROUND(IFERROR(INDEX(FCSTSDV!$D$2:$L$72,MATCH('tính băng dính sạch'!$D108,FCSTSDV!$C$2:$C$72,0),MATCH('tính băng dính sạch'!AI$3,FCSTSDV!$D$1:$L$1,0)),0)/'tính băng dính sạch'!$E108,1)</f>
        <v>0</v>
      </c>
      <c r="AJ108" s="92">
        <f>+ROUND(IFERROR(INDEX(FCSTSDV!$D$2:$L$72,MATCH('tính băng dính sạch'!$D108,FCSTSDV!$C$2:$C$72,0),MATCH('tính băng dính sạch'!AJ$3,FCSTSDV!$D$1:$L$1,0)),0)/'tính băng dính sạch'!$E108,1)</f>
        <v>0</v>
      </c>
      <c r="AK108" s="92">
        <f>+ROUND(IFERROR(INDEX(FCSTSDV!$D$2:$L$72,MATCH('tính băng dính sạch'!$D108,FCSTSDV!$C$2:$C$72,0),MATCH('tính băng dính sạch'!AK$3,FCSTSDV!$D$1:$L$1,0)),0)/'tính băng dính sạch'!$E108,1)</f>
        <v>0</v>
      </c>
      <c r="AL108" s="92">
        <f>+ROUND(IFERROR(INDEX(FCSTSDV!$D$2:$L$72,MATCH('tính băng dính sạch'!$D108,FCSTSDV!$C$2:$C$72,0),MATCH('tính băng dính sạch'!AL$3,FCSTSDV!$D$1:$L$1,0)),0)/'tính băng dính sạch'!$E108,1)</f>
        <v>0</v>
      </c>
      <c r="AM108" s="92">
        <f>+ROUND(IFERROR(INDEX(FCSTSDV!$D$2:$L$72,MATCH('tính băng dính sạch'!$D108,FCSTSDV!$C$2:$C$72,0),MATCH('tính băng dính sạch'!AM$3,FCSTSDV!$D$1:$L$1,0)),0)/'tính băng dính sạch'!$E108,1)</f>
        <v>0</v>
      </c>
      <c r="AN108" s="92">
        <f>+ROUND(IFERROR(INDEX(FCSTSDV!$D$2:$L$72,MATCH('tính băng dính sạch'!$D108,FCSTSDV!$C$2:$C$72,0),MATCH('tính băng dính sạch'!AN$3,FCSTSDV!$D$1:$L$1,0)),0)/'tính băng dính sạch'!$E108,1)</f>
        <v>0</v>
      </c>
      <c r="AO108" s="92">
        <f>+ROUND(IFERROR(INDEX(FCSTSDV!$D$2:$L$72,MATCH('tính băng dính sạch'!$D108,FCSTSDV!$C$2:$C$72,0),MATCH('tính băng dính sạch'!AO$3,FCSTSDV!$D$1:$L$1,0)),0)/'tính băng dính sạch'!$E108,1)</f>
        <v>0</v>
      </c>
      <c r="AP108" s="92">
        <f>+ROUND(IFERROR(INDEX(FCSTSDV!$D$2:$L$72,MATCH('tính băng dính sạch'!$D108,FCSTSDV!$C$2:$C$72,0),MATCH('tính băng dính sạch'!AP$3,FCSTSDV!$D$1:$L$1,0)),0)/'tính băng dính sạch'!$E108,1)</f>
        <v>0</v>
      </c>
      <c r="AQ108" s="92">
        <f>+ROUND(IFERROR(INDEX(FCSTSDV!$D$2:$L$72,MATCH('tính băng dính sạch'!$D108,FCSTSDV!$C$2:$C$72,0),MATCH('tính băng dính sạch'!AQ$3,FCSTSDV!$D$1:$L$1,0)),0)/'tính băng dính sạch'!$E108,1)</f>
        <v>0</v>
      </c>
      <c r="AR108" s="92">
        <f>+ROUND(IFERROR(INDEX(FCSTSDV!$D$2:$L$72,MATCH('tính băng dính sạch'!$D108,FCSTSDV!$C$2:$C$72,0),MATCH('tính băng dính sạch'!AR$3,FCSTSDV!$D$1:$L$1,0)),0)/'tính băng dính sạch'!$E108,1)</f>
        <v>0</v>
      </c>
      <c r="AS108" s="92">
        <f>+ROUND(IFERROR(INDEX(FCSTSDV!$D$2:$L$72,MATCH('tính băng dính sạch'!$D108,FCSTSDV!$C$2:$C$72,0),MATCH('tính băng dính sạch'!AS$3,FCSTSDV!$D$1:$L$1,0)),0)/'tính băng dính sạch'!$E108,1)</f>
        <v>0</v>
      </c>
      <c r="AT108" s="92">
        <f>+ROUND(IFERROR(INDEX(FCSTSDV!$D$2:$L$72,MATCH('tính băng dính sạch'!$D108,FCSTSDV!$C$2:$C$72,0),MATCH('tính băng dính sạch'!AT$3,FCSTSDV!$D$1:$L$1,0)),0)/'tính băng dính sạch'!$E108,1)</f>
        <v>0</v>
      </c>
      <c r="AU108" s="92">
        <f>+ROUND(IFERROR(INDEX(FCSTSDV!$D$2:$L$72,MATCH('tính băng dính sạch'!$D108,FCSTSDV!$C$2:$C$72,0),MATCH('tính băng dính sạch'!AU$3,FCSTSDV!$D$1:$L$1,0)),0)/'tính băng dính sạch'!$E108,1)</f>
        <v>0</v>
      </c>
      <c r="AV108" s="92">
        <f>+ROUND(IFERROR(INDEX(FCSTSDV!$D$2:$L$72,MATCH('tính băng dính sạch'!$D108,FCSTSDV!$C$2:$C$72,0),MATCH('tính băng dính sạch'!AV$3,FCSTSDV!$D$1:$L$1,0)),0)/'tính băng dính sạch'!$E108,1)</f>
        <v>0</v>
      </c>
      <c r="AW108" s="92">
        <f>+ROUND(IFERROR(INDEX(FCSTSDV!$D$2:$L$72,MATCH('tính băng dính sạch'!$D108,FCSTSDV!$C$2:$C$72,0),MATCH('tính băng dính sạch'!AW$3,FCSTSDV!$D$1:$L$1,0)),0)/'tính băng dính sạch'!$E108,1)</f>
        <v>0</v>
      </c>
      <c r="AX108" s="92">
        <f>+ROUND(IFERROR(INDEX(FCSTSDV!$D$2:$L$72,MATCH('tính băng dính sạch'!$D108,FCSTSDV!$C$2:$C$72,0),MATCH('tính băng dính sạch'!AX$3,FCSTSDV!$D$1:$L$1,0)),0)/'tính băng dính sạch'!$E108,1)</f>
        <v>0</v>
      </c>
      <c r="AY108" s="92">
        <f>+ROUND(IFERROR(INDEX(FCSTSDV!$D$2:$L$72,MATCH('tính băng dính sạch'!$D108,FCSTSDV!$C$2:$C$72,0),MATCH('tính băng dính sạch'!AY$3,FCSTSDV!$D$1:$L$1,0)),0)/'tính băng dính sạch'!$E108,1)</f>
        <v>0</v>
      </c>
      <c r="AZ108" s="92">
        <f>+ROUND(IFERROR(INDEX(FCSTSDV!$D$2:$L$72,MATCH('tính băng dính sạch'!$D108,FCSTSDV!$C$2:$C$72,0),MATCH('tính băng dính sạch'!AZ$3,FCSTSDV!$D$1:$L$1,0)),0)/'tính băng dính sạch'!$E108,1)</f>
        <v>0</v>
      </c>
      <c r="BA108" s="92">
        <f>+ROUND(IFERROR(INDEX(FCSTSDV!$D$2:$L$72,MATCH('tính băng dính sạch'!$D108,FCSTSDV!$C$2:$C$72,0),MATCH('tính băng dính sạch'!BA$3,FCSTSDV!$D$1:$L$1,0)),0)/'tính băng dính sạch'!$E108,1)</f>
        <v>0</v>
      </c>
      <c r="BB108" s="92">
        <f>+ROUND(IFERROR(INDEX(FCSTSDV!$D$2:$L$72,MATCH('tính băng dính sạch'!$D108,FCSTSDV!$C$2:$C$72,0),MATCH('tính băng dính sạch'!BB$3,FCSTSDV!$D$1:$L$1,0)),0)/'tính băng dính sạch'!$E108,1)</f>
        <v>0</v>
      </c>
      <c r="BC108" s="92">
        <f>+ROUND(IFERROR(INDEX(FCSTSDV!$D$2:$L$72,MATCH('tính băng dính sạch'!$D108,FCSTSDV!$C$2:$C$72,0),MATCH('tính băng dính sạch'!BC$3,FCSTSDV!$D$1:$L$1,0)),0)/'tính băng dính sạch'!$E108,1)</f>
        <v>0</v>
      </c>
      <c r="BD108" s="92">
        <f>+ROUND(IFERROR(INDEX(FCSTSDV!$D$2:$L$72,MATCH('tính băng dính sạch'!$D108,FCSTSDV!$C$2:$C$72,0),MATCH('tính băng dính sạch'!BD$3,FCSTSDV!$D$1:$L$1,0)),0)/'tính băng dính sạch'!$E108,1)</f>
        <v>0</v>
      </c>
      <c r="BE108" s="92">
        <f>+ROUND(IFERROR(INDEX(FCSTSDV!$D$2:$L$72,MATCH('tính băng dính sạch'!$D108,FCSTSDV!$C$2:$C$72,0),MATCH('tính băng dính sạch'!BE$3,FCSTSDV!$D$1:$L$1,0)),0)/'tính băng dính sạch'!$E108,1)</f>
        <v>0</v>
      </c>
      <c r="BF108" s="92">
        <f>+ROUND(IFERROR(INDEX(FCSTSDV!$D$2:$L$72,MATCH('tính băng dính sạch'!$D108,FCSTSDV!$C$2:$C$72,0),MATCH('tính băng dính sạch'!BF$3,FCSTSDV!$D$1:$L$1,0)),0)/'tính băng dính sạch'!$E108,1)</f>
        <v>0</v>
      </c>
      <c r="BG108" s="92">
        <f>+ROUND(IFERROR(INDEX(FCSTSDV!$D$2:$L$72,MATCH('tính băng dính sạch'!$D108,FCSTSDV!$C$2:$C$72,0),MATCH('tính băng dính sạch'!BG$3,FCSTSDV!$D$1:$L$1,0)),0)/'tính băng dính sạch'!$E108,1)</f>
        <v>0</v>
      </c>
      <c r="BH108" s="92">
        <f>+ROUND(IFERROR(INDEX(FCSTSDV!$D$2:$L$72,MATCH('tính băng dính sạch'!$D108,FCSTSDV!$C$2:$C$72,0),MATCH('tính băng dính sạch'!BH$3,FCSTSDV!$D$1:$L$1,0)),0)/'tính băng dính sạch'!$E108,1)</f>
        <v>0</v>
      </c>
      <c r="BI108" s="92">
        <f>+ROUND(IFERROR(INDEX(FCSTSDV!$D$2:$L$72,MATCH('tính băng dính sạch'!$D108,FCSTSDV!$C$2:$C$72,0),MATCH('tính băng dính sạch'!BI$3,FCSTSDV!$D$1:$L$1,0)),0)/'tính băng dính sạch'!$E108,1)</f>
        <v>0</v>
      </c>
      <c r="BJ108" s="92">
        <f>+ROUND(IFERROR(INDEX(FCSTSDV!$D$2:$L$72,MATCH('tính băng dính sạch'!$D108,FCSTSDV!$C$2:$C$72,0),MATCH('tính băng dính sạch'!BJ$3,FCSTSDV!$D$1:$L$1,0)),0)/'tính băng dính sạch'!$E108,1)</f>
        <v>0</v>
      </c>
      <c r="BK108" s="92">
        <f>+ROUND(IFERROR(INDEX(FCSTSDV!$D$2:$L$72,MATCH('tính băng dính sạch'!$D108,FCSTSDV!$C$2:$C$72,0),MATCH('tính băng dính sạch'!BK$3,FCSTSDV!$D$1:$L$1,0)),0)/'tính băng dính sạch'!$E108,1)</f>
        <v>0</v>
      </c>
      <c r="BL108" s="92">
        <f>+ROUND(IFERROR(INDEX(FCSTSDV!$D$2:$L$72,MATCH('tính băng dính sạch'!$D108,FCSTSDV!$C$2:$C$72,0),MATCH('tính băng dính sạch'!BL$3,FCSTSDV!$D$1:$L$1,0)),0)/'tính băng dính sạch'!$E108,1)</f>
        <v>0</v>
      </c>
      <c r="BM108" s="92">
        <f>+ROUND(IFERROR(INDEX(FCSTSDV!$D$2:$L$72,MATCH('tính băng dính sạch'!$D108,FCSTSDV!$C$2:$C$72,0),MATCH('tính băng dính sạch'!BM$3,FCSTSDV!$D$1:$L$1,0)),0)/'tính băng dính sạch'!$E108,1)</f>
        <v>0</v>
      </c>
      <c r="BN108" s="92">
        <f>+ROUND(IFERROR(INDEX(FCSTSDV!$D$2:$L$72,MATCH('tính băng dính sạch'!$D108,FCSTSDV!$C$2:$C$72,0),MATCH('tính băng dính sạch'!BN$3,FCSTSDV!$D$1:$L$1,0)),0)/'tính băng dính sạch'!$E108,1)</f>
        <v>0</v>
      </c>
      <c r="BO108" s="92">
        <f>+ROUND(IFERROR(INDEX(FCSTSDV!$D$2:$L$72,MATCH('tính băng dính sạch'!$D108,FCSTSDV!$C$2:$C$72,0),MATCH('tính băng dính sạch'!BO$3,FCSTSDV!$D$1:$L$1,0)),0)/'tính băng dính sạch'!$E108,1)</f>
        <v>0</v>
      </c>
      <c r="BP108" s="92">
        <f>+ROUND(IFERROR(INDEX(FCSTSDV!$D$2:$L$72,MATCH('tính băng dính sạch'!$D108,FCSTSDV!$C$2:$C$72,0),MATCH('tính băng dính sạch'!BP$3,FCSTSDV!$D$1:$L$1,0)),0)/'tính băng dính sạch'!$E108,1)</f>
        <v>0</v>
      </c>
      <c r="BQ108" s="92">
        <f>+ROUND(IFERROR(INDEX(FCSTSDV!$D$2:$L$72,MATCH('tính băng dính sạch'!$D108,FCSTSDV!$C$2:$C$72,0),MATCH('tính băng dính sạch'!BQ$3,FCSTSDV!$D$1:$L$1,0)),0)/'tính băng dính sạch'!$E108,1)</f>
        <v>0</v>
      </c>
      <c r="BR108" s="92">
        <f>+ROUND(IFERROR(INDEX(FCSTSDV!$D$2:$L$72,MATCH('tính băng dính sạch'!$D108,FCSTSDV!$C$2:$C$72,0),MATCH('tính băng dính sạch'!BR$3,FCSTSDV!$D$1:$L$1,0)),0)/'tính băng dính sạch'!$E108,1)</f>
        <v>0</v>
      </c>
      <c r="BS108" s="92">
        <f>+ROUND(IFERROR(INDEX(FCSTSDV!$D$2:$L$72,MATCH('tính băng dính sạch'!$D108,FCSTSDV!$C$2:$C$72,0),MATCH('tính băng dính sạch'!BS$3,FCSTSDV!$D$1:$L$1,0)),0)/'tính băng dính sạch'!$E108,1)</f>
        <v>0</v>
      </c>
      <c r="BT108" s="92">
        <f>+ROUND(IFERROR(INDEX(FCSTSDV!$D$2:$L$72,MATCH('tính băng dính sạch'!$D108,FCSTSDV!$C$2:$C$72,0),MATCH('tính băng dính sạch'!BT$3,FCSTSDV!$D$1:$L$1,0)),0)/'tính băng dính sạch'!$E108,1)</f>
        <v>0</v>
      </c>
      <c r="BU108" s="92">
        <f>+ROUND(IFERROR(INDEX(FCSTSDV!$D$2:$L$72,MATCH('tính băng dính sạch'!$D108,FCSTSDV!$C$2:$C$72,0),MATCH('tính băng dính sạch'!BU$3,FCSTSDV!$D$1:$L$1,0)),0)/'tính băng dính sạch'!$E108,1)</f>
        <v>0</v>
      </c>
      <c r="BV108" s="92">
        <f>+ROUND(IFERROR(INDEX(FCSTSDV!$D$2:$L$72,MATCH('tính băng dính sạch'!$D108,FCSTSDV!$C$2:$C$72,0),MATCH('tính băng dính sạch'!BV$3,FCSTSDV!$D$1:$L$1,0)),0)/'tính băng dính sạch'!$E108,1)</f>
        <v>0</v>
      </c>
      <c r="BW108" s="92">
        <f>+ROUND(IFERROR(INDEX(FCSTSDV!$D$2:$L$72,MATCH('tính băng dính sạch'!$D108,FCSTSDV!$C$2:$C$72,0),MATCH('tính băng dính sạch'!BW$3,FCSTSDV!$D$1:$L$1,0)),0)/'tính băng dính sạch'!$E108,1)</f>
        <v>0</v>
      </c>
      <c r="BX108" s="92">
        <f>+ROUND(IFERROR(INDEX(FCSTSDV!$D$2:$L$72,MATCH('tính băng dính sạch'!$D108,FCSTSDV!$C$2:$C$72,0),MATCH('tính băng dính sạch'!BX$3,FCSTSDV!$D$1:$L$1,0)),0)/'tính băng dính sạch'!$E108,1)</f>
        <v>0</v>
      </c>
      <c r="BY108" s="92">
        <f>+ROUND(IFERROR(INDEX(FCSTSDV!$D$2:$L$72,MATCH('tính băng dính sạch'!$D108,FCSTSDV!$C$2:$C$72,0),MATCH('tính băng dính sạch'!BY$3,FCSTSDV!$D$1:$L$1,0)),0)/'tính băng dính sạch'!$E108,1)</f>
        <v>0</v>
      </c>
      <c r="BZ108" s="92">
        <f>+ROUND(IFERROR(INDEX(FCSTSDV!$D$2:$L$72,MATCH('tính băng dính sạch'!$D108,FCSTSDV!$C$2:$C$72,0),MATCH('tính băng dính sạch'!BZ$3,FCSTSDV!$D$1:$L$1,0)),0)/'tính băng dính sạch'!$E108,1)</f>
        <v>0</v>
      </c>
      <c r="CA108" s="92">
        <f>+ROUND(IFERROR(INDEX(FCSTSDV!$D$2:$L$72,MATCH('tính băng dính sạch'!$D108,FCSTSDV!$C$2:$C$72,0),MATCH('tính băng dính sạch'!CA$3,FCSTSDV!$D$1:$L$1,0)),0)/'tính băng dính sạch'!$E108,1)</f>
        <v>0</v>
      </c>
      <c r="CB108" s="92">
        <f>+ROUND(IFERROR(INDEX(FCSTSDV!$D$2:$L$72,MATCH('tính băng dính sạch'!$D108,FCSTSDV!$C$2:$C$72,0),MATCH('tính băng dính sạch'!CB$3,FCSTSDV!$D$1:$L$1,0)),0)/'tính băng dính sạch'!$E108,1)</f>
        <v>0</v>
      </c>
      <c r="CC108" s="92">
        <f>+ROUND(IFERROR(INDEX(FCSTSDV!$D$2:$L$72,MATCH('tính băng dính sạch'!$D108,FCSTSDV!$C$2:$C$72,0),MATCH('tính băng dính sạch'!CC$3,FCSTSDV!$D$1:$L$1,0)),0)/'tính băng dính sạch'!$E108,1)</f>
        <v>0</v>
      </c>
      <c r="CD108" s="92">
        <f>+ROUND(IFERROR(INDEX(FCSTSDV!$D$2:$L$72,MATCH('tính băng dính sạch'!$D108,FCSTSDV!$C$2:$C$72,0),MATCH('tính băng dính sạch'!CD$3,FCSTSDV!$D$1:$L$1,0)),0)/'tính băng dính sạch'!$E108,1)</f>
        <v>0</v>
      </c>
      <c r="CE108" s="92">
        <f>+ROUND(IFERROR(INDEX(FCSTSDV!$D$2:$L$72,MATCH('tính băng dính sạch'!$D108,FCSTSDV!$C$2:$C$72,0),MATCH('tính băng dính sạch'!CE$3,FCSTSDV!$D$1:$L$1,0)),0)/'tính băng dính sạch'!$E108,1)</f>
        <v>0</v>
      </c>
      <c r="CF108" s="92">
        <f>+ROUND(IFERROR(INDEX(FCSTSDV!$D$2:$L$72,MATCH('tính băng dính sạch'!$D108,FCSTSDV!$C$2:$C$72,0),MATCH('tính băng dính sạch'!CF$3,FCSTSDV!$D$1:$L$1,0)),0)/'tính băng dính sạch'!$E108,1)</f>
        <v>0</v>
      </c>
      <c r="CG108" s="92">
        <f>+ROUND(IFERROR(INDEX(FCSTSDV!$D$2:$L$72,MATCH('tính băng dính sạch'!$D108,FCSTSDV!$C$2:$C$72,0),MATCH('tính băng dính sạch'!CG$3,FCSTSDV!$D$1:$L$1,0)),0)/'tính băng dính sạch'!$E108,1)</f>
        <v>0</v>
      </c>
      <c r="CH108" s="92">
        <f>+ROUND(IFERROR(INDEX(FCSTSDV!$D$2:$L$72,MATCH('tính băng dính sạch'!$D108,FCSTSDV!$C$2:$C$72,0),MATCH('tính băng dính sạch'!CH$3,FCSTSDV!$D$1:$L$1,0)),0)/'tính băng dính sạch'!$E108,1)</f>
        <v>0</v>
      </c>
      <c r="CI108" s="92">
        <f>+ROUND(IFERROR(INDEX(FCSTSDV!$D$2:$L$72,MATCH('tính băng dính sạch'!$D108,FCSTSDV!$C$2:$C$72,0),MATCH('tính băng dính sạch'!CI$3,FCSTSDV!$D$1:$L$1,0)),0)/'tính băng dính sạch'!$E108,1)</f>
        <v>0</v>
      </c>
      <c r="CJ108" s="92">
        <f>+ROUND(IFERROR(INDEX(FCSTSDV!$D$2:$L$72,MATCH('tính băng dính sạch'!$D108,FCSTSDV!$C$2:$C$72,0),MATCH('tính băng dính sạch'!CJ$3,FCSTSDV!$D$1:$L$1,0)),0)/'tính băng dính sạch'!$E108,1)</f>
        <v>0</v>
      </c>
      <c r="CK108" s="92">
        <f>+ROUND(IFERROR(INDEX(FCSTSDV!$D$2:$L$72,MATCH('tính băng dính sạch'!$D108,FCSTSDV!$C$2:$C$72,0),MATCH('tính băng dính sạch'!CK$3,FCSTSDV!$D$1:$L$1,0)),0)/'tính băng dính sạch'!$E108,1)</f>
        <v>0</v>
      </c>
      <c r="CL108" s="92">
        <f>+ROUND(IFERROR(INDEX(FCSTSDV!$D$2:$L$72,MATCH('tính băng dính sạch'!$D108,FCSTSDV!$C$2:$C$72,0),MATCH('tính băng dính sạch'!CL$3,FCSTSDV!$D$1:$L$1,0)),0)/'tính băng dính sạch'!$E108,1)</f>
        <v>0</v>
      </c>
      <c r="CM108" s="92">
        <f>+ROUND(IFERROR(INDEX(FCSTSDV!$D$2:$L$72,MATCH('tính băng dính sạch'!$D108,FCSTSDV!$C$2:$C$72,0),MATCH('tính băng dính sạch'!CM$3,FCSTSDV!$D$1:$L$1,0)),0)/'tính băng dính sạch'!$E108,1)</f>
        <v>0</v>
      </c>
      <c r="CN108" s="92">
        <f>+ROUND(IFERROR(INDEX(FCSTSDV!$D$2:$L$72,MATCH('tính băng dính sạch'!$D108,FCSTSDV!$C$2:$C$72,0),MATCH('tính băng dính sạch'!CN$3,FCSTSDV!$D$1:$L$1,0)),0)/'tính băng dính sạch'!$E108,1)</f>
        <v>0</v>
      </c>
      <c r="CO108" s="92">
        <f>+ROUND(IFERROR(INDEX(FCSTSDV!$D$2:$L$72,MATCH('tính băng dính sạch'!$D108,FCSTSDV!$C$2:$C$72,0),MATCH('tính băng dính sạch'!CO$3,FCSTSDV!$D$1:$L$1,0)),0)/'tính băng dính sạch'!$E108,1)</f>
        <v>0</v>
      </c>
      <c r="CP108" s="92">
        <f>+ROUND(IFERROR(INDEX(FCSTSDV!$D$2:$L$72,MATCH('tính băng dính sạch'!$D108,FCSTSDV!$C$2:$C$72,0),MATCH('tính băng dính sạch'!CP$3,FCSTSDV!$D$1:$L$1,0)),0)/'tính băng dính sạch'!$E108,1)</f>
        <v>0</v>
      </c>
      <c r="CQ108" s="92">
        <f>+ROUND(IFERROR(INDEX(FCSTSDV!$D$2:$L$72,MATCH('tính băng dính sạch'!$D108,FCSTSDV!$C$2:$C$72,0),MATCH('tính băng dính sạch'!CQ$3,FCSTSDV!$D$1:$L$1,0)),0)/'tính băng dính sạch'!$E108,1)</f>
        <v>0</v>
      </c>
    </row>
    <row r="109" spans="1:95" ht="20.100000000000001" hidden="1" customHeight="1">
      <c r="A109" s="819"/>
      <c r="B109" s="805"/>
      <c r="C109" s="60"/>
      <c r="D109" s="52" t="s">
        <v>153</v>
      </c>
      <c r="E109" s="53" t="s">
        <v>43</v>
      </c>
      <c r="F109" s="839"/>
      <c r="G109" s="839"/>
      <c r="H109" s="833"/>
      <c r="I109" s="87">
        <f>+SUM(I105:I108)</f>
        <v>0</v>
      </c>
      <c r="J109" s="17"/>
      <c r="K109" s="151"/>
      <c r="L109" s="151"/>
      <c r="M109" s="151" t="e">
        <f>+H105-SUM(M105:M108)</f>
        <v>#REF!</v>
      </c>
      <c r="N109" s="151" t="e">
        <f>+H105-SUM(N105:N108)</f>
        <v>#REF!</v>
      </c>
      <c r="O109" s="151" t="e">
        <f>+H105-SUM(O105:O108)</f>
        <v>#REF!</v>
      </c>
      <c r="P109" s="151" t="e">
        <f>+H105-SUM(P105:P108)</f>
        <v>#REF!</v>
      </c>
      <c r="Q109" s="151" t="e">
        <f>+P109-SUM(Q105:Q108)</f>
        <v>#REF!</v>
      </c>
      <c r="R109" s="151" t="e">
        <f>+H105-SUM(R105:R108)</f>
        <v>#REF!</v>
      </c>
      <c r="S109" s="151" t="e">
        <f>+R109-SUM(S105:S108)</f>
        <v>#REF!</v>
      </c>
      <c r="T109" s="151" t="e">
        <f>+H105-SUM(T105:T108)</f>
        <v>#REF!</v>
      </c>
      <c r="U109" s="151" t="e">
        <f>+T109-SUM(U105:U108)</f>
        <v>#REF!</v>
      </c>
      <c r="V109" s="161" t="e">
        <f>+U109-SUM(V105:V108)</f>
        <v>#REF!</v>
      </c>
      <c r="W109" s="90" t="e">
        <f>+H105-SUM(W105:W108)</f>
        <v>#REF!</v>
      </c>
      <c r="X109" s="105" t="e">
        <f>+H105+SUM(I105:I108)-SUM(X105:X108)</f>
        <v>#REF!</v>
      </c>
      <c r="Y109" s="111" t="e">
        <f>+H105-SUM(Y105:Y108)</f>
        <v>#REF!</v>
      </c>
      <c r="Z109" s="105" t="e">
        <f>+H105+SUM(I105:I108)-SUM(Z105:Z108)</f>
        <v>#REF!</v>
      </c>
      <c r="AA109" s="105" t="e">
        <f>+H105+SUM(I105:I108)-SUM(AA105:AA108)</f>
        <v>#REF!</v>
      </c>
      <c r="AB109" s="105" t="e">
        <f>+AA109-SUM(AB105:AB108)</f>
        <v>#REF!</v>
      </c>
      <c r="AC109" s="105" t="e">
        <f>H105+SUM(I105:I108)-SUM(AC105:AC108)</f>
        <v>#REF!</v>
      </c>
      <c r="AD109" s="105" t="e">
        <f>H105+SUM(I105:I108)-SUM(AD105:AD108)</f>
        <v>#REF!</v>
      </c>
      <c r="AE109" s="105" t="e">
        <f>+H105+I109-SUM(AE105:AE108)</f>
        <v>#REF!</v>
      </c>
      <c r="AF109" s="90" t="e">
        <f>+AE109-SUM(AF105:AF108)</f>
        <v>#REF!</v>
      </c>
      <c r="AG109" s="90" t="e">
        <f>+AF109-SUM(AG105:AG108)</f>
        <v>#REF!</v>
      </c>
      <c r="AH109" s="90" t="e">
        <f>+H105+I109-SUM(AH105:AH108)</f>
        <v>#REF!</v>
      </c>
      <c r="AI109" s="90" t="e">
        <f>+AH109-SUM(AI105:AI108)</f>
        <v>#REF!</v>
      </c>
      <c r="AJ109" s="90" t="e">
        <f>+AI109-SUM(AJ105:AJ108)</f>
        <v>#REF!</v>
      </c>
      <c r="AK109" s="90" t="e">
        <f>+H105+I109-SUM(AK105:AK108)</f>
        <v>#REF!</v>
      </c>
      <c r="AL109" s="90" t="e">
        <f>+H105+I109-SUM(AL105:AL108)</f>
        <v>#REF!</v>
      </c>
      <c r="AM109" s="90" t="e">
        <f>+H105+I109-SUM(AM105:AM108)</f>
        <v>#REF!</v>
      </c>
      <c r="AN109" s="90" t="e">
        <f>+H105+I109-SUM(AN105:AN108)</f>
        <v>#REF!</v>
      </c>
      <c r="AO109" s="90" t="e">
        <f>+H105+I109-SUM(AO105:AO108)</f>
        <v>#REF!</v>
      </c>
      <c r="AP109" s="90" t="e">
        <f>+H105+I109-SUM(AP105:AP108)</f>
        <v>#REF!</v>
      </c>
      <c r="AQ109" s="90" t="e">
        <f>+H105+I109-SUM(AQ105:AQ108)</f>
        <v>#REF!</v>
      </c>
      <c r="AR109" s="90" t="e">
        <f>+H105+I109-SUM(AR105:AR108)</f>
        <v>#REF!</v>
      </c>
      <c r="AS109" s="90" t="e">
        <f>+H105+I109-SUM(AS105:AS108)</f>
        <v>#REF!</v>
      </c>
      <c r="AT109" s="90" t="e">
        <f>+H105+I109-SUM(AT105:AT108)</f>
        <v>#REF!</v>
      </c>
      <c r="AU109" s="90" t="e">
        <f>+H105+I109-SUM(AU105:AU108)</f>
        <v>#REF!</v>
      </c>
      <c r="AV109" s="90" t="e">
        <f>+H105+I109-SUM(AV105:AV108)</f>
        <v>#REF!</v>
      </c>
      <c r="AW109" s="90" t="e">
        <f>+AV109-SUM(AW105:AW108)</f>
        <v>#REF!</v>
      </c>
      <c r="AX109" s="90" t="e">
        <f t="shared" ref="AX109:BM109" si="66">+$H105+$I109-SUM(AX105:AX108)</f>
        <v>#REF!</v>
      </c>
      <c r="AY109" s="90" t="e">
        <f t="shared" si="66"/>
        <v>#REF!</v>
      </c>
      <c r="AZ109" s="90" t="e">
        <f t="shared" si="66"/>
        <v>#REF!</v>
      </c>
      <c r="BA109" s="90" t="e">
        <f t="shared" si="66"/>
        <v>#REF!</v>
      </c>
      <c r="BB109" s="90" t="e">
        <f t="shared" si="66"/>
        <v>#REF!</v>
      </c>
      <c r="BC109" s="90" t="e">
        <f t="shared" si="66"/>
        <v>#REF!</v>
      </c>
      <c r="BD109" s="90" t="e">
        <f t="shared" si="66"/>
        <v>#REF!</v>
      </c>
      <c r="BE109" s="90" t="e">
        <f t="shared" si="66"/>
        <v>#REF!</v>
      </c>
      <c r="BF109" s="90" t="e">
        <f t="shared" si="66"/>
        <v>#REF!</v>
      </c>
      <c r="BG109" s="90" t="e">
        <f t="shared" si="66"/>
        <v>#REF!</v>
      </c>
      <c r="BH109" s="90" t="e">
        <f t="shared" si="66"/>
        <v>#REF!</v>
      </c>
      <c r="BI109" s="90" t="e">
        <f t="shared" si="66"/>
        <v>#REF!</v>
      </c>
      <c r="BJ109" s="90" t="e">
        <f t="shared" si="66"/>
        <v>#REF!</v>
      </c>
      <c r="BK109" s="90" t="e">
        <f t="shared" si="66"/>
        <v>#REF!</v>
      </c>
      <c r="BL109" s="90" t="e">
        <f t="shared" si="66"/>
        <v>#REF!</v>
      </c>
      <c r="BM109" s="90" t="e">
        <f t="shared" si="66"/>
        <v>#REF!</v>
      </c>
      <c r="BN109" s="90" t="e">
        <f t="shared" ref="BN109:BX109" si="67">+$H105+$I109-SUM(BN105:BN108)</f>
        <v>#REF!</v>
      </c>
      <c r="BO109" s="90" t="e">
        <f t="shared" si="67"/>
        <v>#REF!</v>
      </c>
      <c r="BP109" s="90" t="e">
        <f t="shared" si="67"/>
        <v>#REF!</v>
      </c>
      <c r="BQ109" s="90" t="e">
        <f t="shared" si="67"/>
        <v>#REF!</v>
      </c>
      <c r="BR109" s="90" t="e">
        <f t="shared" si="67"/>
        <v>#REF!</v>
      </c>
      <c r="BS109" s="90" t="e">
        <f t="shared" si="67"/>
        <v>#REF!</v>
      </c>
      <c r="BT109" s="90" t="e">
        <f t="shared" si="67"/>
        <v>#REF!</v>
      </c>
      <c r="BU109" s="90" t="e">
        <f t="shared" si="67"/>
        <v>#REF!</v>
      </c>
      <c r="BV109" s="90" t="e">
        <f t="shared" si="67"/>
        <v>#REF!</v>
      </c>
      <c r="BW109" s="90" t="e">
        <f t="shared" si="67"/>
        <v>#REF!</v>
      </c>
      <c r="BX109" s="90" t="e">
        <f t="shared" si="67"/>
        <v>#REF!</v>
      </c>
      <c r="BY109" s="90" t="e">
        <f t="shared" ref="BY109:CI109" si="68">+$H105+$I109-SUM(BY105:BY108)</f>
        <v>#REF!</v>
      </c>
      <c r="BZ109" s="90" t="e">
        <f t="shared" si="68"/>
        <v>#REF!</v>
      </c>
      <c r="CA109" s="90" t="e">
        <f t="shared" si="68"/>
        <v>#REF!</v>
      </c>
      <c r="CB109" s="90" t="e">
        <f t="shared" si="68"/>
        <v>#REF!</v>
      </c>
      <c r="CC109" s="90" t="e">
        <f t="shared" si="68"/>
        <v>#REF!</v>
      </c>
      <c r="CD109" s="90" t="e">
        <f t="shared" si="68"/>
        <v>#REF!</v>
      </c>
      <c r="CE109" s="90" t="e">
        <f t="shared" si="68"/>
        <v>#REF!</v>
      </c>
      <c r="CF109" s="90" t="e">
        <f t="shared" si="68"/>
        <v>#REF!</v>
      </c>
      <c r="CG109" s="90" t="e">
        <f t="shared" si="68"/>
        <v>#REF!</v>
      </c>
      <c r="CH109" s="90" t="e">
        <f t="shared" si="68"/>
        <v>#REF!</v>
      </c>
      <c r="CI109" s="90" t="e">
        <f t="shared" si="68"/>
        <v>#REF!</v>
      </c>
      <c r="CJ109" s="90" t="e">
        <f>+CI109-SUM(CJ105:CJ108)</f>
        <v>#REF!</v>
      </c>
      <c r="CK109" s="90" t="e">
        <f t="shared" ref="CK109:CQ109" si="69">+CJ109-SUM(CK105:CK108)</f>
        <v>#REF!</v>
      </c>
      <c r="CL109" s="90" t="e">
        <f t="shared" si="69"/>
        <v>#REF!</v>
      </c>
      <c r="CM109" s="90" t="e">
        <f t="shared" si="69"/>
        <v>#REF!</v>
      </c>
      <c r="CN109" s="90" t="e">
        <f t="shared" si="69"/>
        <v>#REF!</v>
      </c>
      <c r="CO109" s="90" t="e">
        <f t="shared" si="69"/>
        <v>#REF!</v>
      </c>
      <c r="CP109" s="90" t="e">
        <f t="shared" si="69"/>
        <v>#REF!</v>
      </c>
      <c r="CQ109" s="90" t="e">
        <f t="shared" si="69"/>
        <v>#REF!</v>
      </c>
    </row>
    <row r="110" spans="1:95" ht="20.100000000000001" hidden="1" customHeight="1">
      <c r="A110" s="806" t="s">
        <v>247</v>
      </c>
      <c r="B110" s="791" t="s">
        <v>248</v>
      </c>
      <c r="C110" s="63"/>
      <c r="D110" s="73" t="s">
        <v>47</v>
      </c>
      <c r="E110" s="44">
        <v>100</v>
      </c>
      <c r="F110" s="798">
        <v>100</v>
      </c>
      <c r="G110" s="798">
        <v>0</v>
      </c>
      <c r="H110" s="826" t="e">
        <f>+VLOOKUP(A110,#REF!,5,0)</f>
        <v>#REF!</v>
      </c>
      <c r="I110" s="81">
        <f>+ROUND(IFERROR(VLOOKUP(D110,FCSTSDV!$C$2:$C$72,26,0),0)/'tính băng dính sạch'!E110+0,0)-8</f>
        <v>-8</v>
      </c>
      <c r="J110" s="9"/>
      <c r="K110" s="11">
        <f t="array" ref="K110">+IFERROR(INDEX(FCSTSDV!$D$2:$L$72,MATCH('tính băng dính sạch'!$D110,FCSTSDV!$C$2:$C$72,0),MATCH('tính băng dính sạch'!K$3,FCSTSDV!$D$1:$L$1,0)),0)/'tính băng dính sạch'!$E110</f>
        <v>0</v>
      </c>
      <c r="L110" s="11">
        <f t="array" ref="L110">+IFERROR(INDEX(FCSTSDV!$D$2:$L$72,MATCH('tính băng dính sạch'!$D110,FCSTSDV!$C$2:$C$72,0),MATCH('tính băng dính sạch'!L$3,FCSTSDV!$D$1:$L$1,0)),0)/'tính băng dính sạch'!$E110</f>
        <v>0</v>
      </c>
      <c r="M110" s="11">
        <f t="array" ref="M110">+IFERROR(INDEX(FCSTSDV!$D$2:$L$72,MATCH('tính băng dính sạch'!$D110,FCSTSDV!$C$2:$C$72,0),MATCH('tính băng dính sạch'!M$3,FCSTSDV!$D$1:$L$1,0)),0)/'tính băng dính sạch'!$E110</f>
        <v>0</v>
      </c>
      <c r="N110" s="11">
        <f t="array" ref="N110">+IFERROR(INDEX(FCSTSDV!$D$2:$L$72,MATCH('tính băng dính sạch'!$D110,FCSTSDV!$C$2:$C$72,0),MATCH('tính băng dính sạch'!N$3,FCSTSDV!$D$1:$L$1,0)),0)/'tính băng dính sạch'!$E110</f>
        <v>0</v>
      </c>
      <c r="O110" s="11">
        <f t="array" ref="O110">+IFERROR(INDEX(FCSTSDV!$D$2:$L$72,MATCH('tính băng dính sạch'!$D110,FCSTSDV!$C$2:$C$72,0),MATCH('tính băng dính sạch'!O$3,FCSTSDV!$D$1:$L$1,0)),0)/'tính băng dính sạch'!$E110</f>
        <v>0</v>
      </c>
      <c r="P110" s="11">
        <f t="array" ref="P110">+IFERROR(INDEX(FCSTSDV!$D$2:$L$72,MATCH('tính băng dính sạch'!$D110,FCSTSDV!$C$2:$C$72,0),MATCH('tính băng dính sạch'!P$3,FCSTSDV!$D$1:$L$1,0)),0)/'tính băng dính sạch'!$E110</f>
        <v>0</v>
      </c>
      <c r="Q110" s="11">
        <f t="array" ref="Q110">+IFERROR(INDEX(FCSTSDV!$D$2:$L$72,MATCH('tính băng dính sạch'!$D110,FCSTSDV!$C$2:$C$72,0),MATCH('tính băng dính sạch'!Q$3,FCSTSDV!$D$1:$L$1,0)),0)/'tính băng dính sạch'!$E110</f>
        <v>0</v>
      </c>
      <c r="R110" s="11">
        <f t="array" ref="R110">+IFERROR(INDEX(FCSTSDV!$D$2:$L$72,MATCH('tính băng dính sạch'!$D110,FCSTSDV!$C$2:$C$72,0),MATCH('tính băng dính sạch'!R$3,FCSTSDV!$D$1:$L$1,0)),0)/'tính băng dính sạch'!$E110</f>
        <v>0</v>
      </c>
      <c r="S110" s="11">
        <f t="array" ref="S110">+IFERROR(INDEX(FCSTSDV!$D$2:$L$72,MATCH('tính băng dính sạch'!$D110,FCSTSDV!$C$2:$C$72,0),MATCH('tính băng dính sạch'!S$3,FCSTSDV!$D$1:$L$1,0)),0)/'tính băng dính sạch'!$E110</f>
        <v>0</v>
      </c>
      <c r="T110" s="11">
        <f t="array" ref="T110">+IFERROR(INDEX(FCSTSDV!$D$2:$L$72,MATCH('tính băng dính sạch'!$D110,FCSTSDV!$C$2:$C$72,0),MATCH('tính băng dính sạch'!T$3,FCSTSDV!$D$1:$L$1,0)),0)/'tính băng dính sạch'!$E110</f>
        <v>0</v>
      </c>
      <c r="U110" s="11">
        <f t="array" ref="U110">+IFERROR(INDEX(FCSTSDV!$D$2:$L$72,MATCH('tính băng dính sạch'!$D110,FCSTSDV!$C$2:$C$72,0),MATCH('tính băng dính sạch'!U$3,FCSTSDV!$D$1:$L$1,0)),0)/'tính băng dính sạch'!$E110</f>
        <v>0</v>
      </c>
      <c r="V110" s="98">
        <f t="array" ref="V110">+IFERROR(INDEX(FCSTSDV!$D$2:$L$72,MATCH('tính băng dính sạch'!$D110,FCSTSDV!$C$2:$C$72,0),MATCH('tính băng dính sạch'!V$3,FCSTSDV!$D$1:$L$1,0)),0)/'tính băng dính sạch'!$E110</f>
        <v>0</v>
      </c>
      <c r="W110" s="99">
        <f t="array" ref="W110">+IFERROR(INDEX(FCSTSDV!$D$2:$L$72,MATCH('tính băng dính sạch'!$D110,FCSTSDV!$C$2:$C$72,0),MATCH('tính băng dính sạch'!W$3,FCSTSDV!$D$1:$L$1,0)),0)/'tính băng dính sạch'!$E110</f>
        <v>0</v>
      </c>
      <c r="X110" s="100">
        <f t="array" ref="X110">+IFERROR(INDEX(FCSTSDV!$D$2:$L$72,MATCH('tính băng dính sạch'!$D110,FCSTSDV!$C$2:$C$72,0),MATCH('tính băng dính sạch'!X$3,FCSTSDV!$D$1:$L$1,0)),0)/'tính băng dính sạch'!$E110</f>
        <v>0</v>
      </c>
      <c r="Y110" s="100">
        <f t="array" ref="Y110">+IFERROR(INDEX(FCSTSDV!$D$2:$L$72,MATCH('tính băng dính sạch'!$D110,FCSTSDV!$C$2:$C$72,0),MATCH('tính băng dính sạch'!Y$3,FCSTSDV!$D$1:$L$1,0)),0)/'tính băng dính sạch'!$E110</f>
        <v>0</v>
      </c>
      <c r="Z110" s="100">
        <f t="array" ref="Z110">+IFERROR(INDEX(FCSTSDV!$D$2:$L$72,MATCH('tính băng dính sạch'!$D110,FCSTSDV!$C$2:$C$72,0),MATCH('tính băng dính sạch'!Z$3,FCSTSDV!$D$1:$L$1,0)),0)/'tính băng dính sạch'!$E110</f>
        <v>0</v>
      </c>
      <c r="AA110" s="100">
        <f t="array" ref="AA110">+IFERROR(INDEX(FCSTSDV!$D$2:$L$72,MATCH('tính băng dính sạch'!$D110,FCSTSDV!$C$2:$C$72,0),MATCH('tính băng dính sạch'!AA$3,FCSTSDV!$D$1:$L$1,0)),0)/'tính băng dính sạch'!$E110</f>
        <v>0</v>
      </c>
      <c r="AB110" s="100">
        <f>+IFERROR(INDEX(FCSTSDV!$D$2:$L$72,MATCH('tính băng dính sạch'!$D110,FCSTSDV!$C$2:$C$72,0),MATCH('tính băng dính sạch'!AB$3,FCSTSDV!$D$1:$L$1,0)),0)/'tính băng dính sạch'!$E110</f>
        <v>0</v>
      </c>
      <c r="AC110" s="100">
        <f t="array" ref="AC110">+IFERROR(INDEX(FCSTSDV!$D$2:$L$72,MATCH('tính băng dính sạch'!$D110,FCSTSDV!$C$2:$C$72,0),MATCH('tính băng dính sạch'!AC$3,FCSTSDV!$D$1:$L$1,0)),0)/'tính băng dính sạch'!$E110</f>
        <v>0</v>
      </c>
      <c r="AD110" s="100">
        <f t="array" ref="AD110">+IFERROR(INDEX(FCSTSDV!$D$2:$L$72,MATCH('tính băng dính sạch'!$D110,FCSTSDV!$C$2:$C$72,0),MATCH('tính băng dính sạch'!AD$3,FCSTSDV!$D$1:$L$1,0)),0)/'tính băng dính sạch'!$E110</f>
        <v>0</v>
      </c>
      <c r="AE110" s="100">
        <f t="array" ref="AE110">+IFERROR(INDEX(FCSTSDV!$D$2:$L$72,MATCH('tính băng dính sạch'!$D110,FCSTSDV!$C$2:$C$72,0),MATCH('tính băng dính sạch'!AE$3,FCSTSDV!$D$1:$L$1,0)),0)/'tính băng dính sạch'!$E110</f>
        <v>0</v>
      </c>
      <c r="AF110" s="99">
        <f>+IFERROR(INDEX(FCSTSDV!$D$2:$L$72,MATCH('tính băng dính sạch'!$D110,FCSTSDV!$C$2:$C$72,0),MATCH('tính băng dính sạch'!AF$3,FCSTSDV!$D$1:$L$1,0))/'tính băng dính sạch'!$E110,0)</f>
        <v>0</v>
      </c>
      <c r="AG110" s="92">
        <f>+ROUND(IFERROR(INDEX(FCSTSDV!$D$2:$L$72,MATCH('tính băng dính sạch'!$D110,FCSTSDV!$C$2:$C$72,0),MATCH('tính băng dính sạch'!AG$3,FCSTSDV!$D$1:$L$1,0)),0)/'tính băng dính sạch'!$E110,1)</f>
        <v>0</v>
      </c>
      <c r="AH110" s="92">
        <f>+ROUND(IFERROR(INDEX(FCSTSDV!$D$2:$L$72,MATCH('tính băng dính sạch'!$D110,FCSTSDV!$C$2:$C$72,0),MATCH('tính băng dính sạch'!AH$3,FCSTSDV!$D$1:$L$1,0)),0)/'tính băng dính sạch'!$E110,1)</f>
        <v>0</v>
      </c>
      <c r="AI110" s="92">
        <f>+ROUND(IFERROR(INDEX(FCSTSDV!$D$2:$L$72,MATCH('tính băng dính sạch'!$D110,FCSTSDV!$C$2:$C$72,0),MATCH('tính băng dính sạch'!AI$3,FCSTSDV!$D$1:$L$1,0)),0)/'tính băng dính sạch'!$E110,1)</f>
        <v>0</v>
      </c>
      <c r="AJ110" s="92">
        <f>+ROUND(IFERROR(INDEX(FCSTSDV!$D$2:$L$72,MATCH('tính băng dính sạch'!$D110,FCSTSDV!$C$2:$C$72,0),MATCH('tính băng dính sạch'!AJ$3,FCSTSDV!$D$1:$L$1,0)),0)/'tính băng dính sạch'!$E110,1)</f>
        <v>0</v>
      </c>
      <c r="AK110" s="92">
        <f>+ROUND(IFERROR(INDEX(FCSTSDV!$D$2:$L$72,MATCH('tính băng dính sạch'!$D110,FCSTSDV!$C$2:$C$72,0),MATCH('tính băng dính sạch'!AK$3,FCSTSDV!$D$1:$L$1,0)),0)/'tính băng dính sạch'!$E110,1)</f>
        <v>0</v>
      </c>
      <c r="AL110" s="92">
        <f>+ROUND(IFERROR(INDEX(FCSTSDV!$D$2:$L$72,MATCH('tính băng dính sạch'!$D110,FCSTSDV!$C$2:$C$72,0),MATCH('tính băng dính sạch'!AL$3,FCSTSDV!$D$1:$L$1,0)),0)/'tính băng dính sạch'!$E110,1)</f>
        <v>0</v>
      </c>
      <c r="AM110" s="92">
        <f>+ROUND(IFERROR(INDEX(FCSTSDV!$D$2:$L$72,MATCH('tính băng dính sạch'!$D110,FCSTSDV!$C$2:$C$72,0),MATCH('tính băng dính sạch'!AM$3,FCSTSDV!$D$1:$L$1,0)),0)/'tính băng dính sạch'!$E110,1)</f>
        <v>0</v>
      </c>
      <c r="AN110" s="92">
        <f>+ROUND(IFERROR(INDEX(FCSTSDV!$D$2:$L$72,MATCH('tính băng dính sạch'!$D110,FCSTSDV!$C$2:$C$72,0),MATCH('tính băng dính sạch'!AN$3,FCSTSDV!$D$1:$L$1,0)),0)/'tính băng dính sạch'!$E110,1)</f>
        <v>0</v>
      </c>
      <c r="AO110" s="92">
        <f>+ROUND(IFERROR(INDEX(FCSTSDV!$D$2:$L$72,MATCH('tính băng dính sạch'!$D110,FCSTSDV!$C$2:$C$72,0),MATCH('tính băng dính sạch'!AO$3,FCSTSDV!$D$1:$L$1,0)),0)/'tính băng dính sạch'!$E110,1)</f>
        <v>0</v>
      </c>
      <c r="AP110" s="92">
        <f>+ROUND(IFERROR(INDEX(FCSTSDV!$D$2:$L$72,MATCH('tính băng dính sạch'!$D110,FCSTSDV!$C$2:$C$72,0),MATCH('tính băng dính sạch'!AP$3,FCSTSDV!$D$1:$L$1,0)),0)/'tính băng dính sạch'!$E110,1)</f>
        <v>0</v>
      </c>
      <c r="AQ110" s="92">
        <f>+ROUND(IFERROR(INDEX(FCSTSDV!$D$2:$L$72,MATCH('tính băng dính sạch'!$D110,FCSTSDV!$C$2:$C$72,0),MATCH('tính băng dính sạch'!AQ$3,FCSTSDV!$D$1:$L$1,0)),0)/'tính băng dính sạch'!$E110,1)</f>
        <v>0</v>
      </c>
      <c r="AR110" s="92">
        <f>+ROUND(IFERROR(INDEX(FCSTSDV!$D$2:$L$72,MATCH('tính băng dính sạch'!$D110,FCSTSDV!$C$2:$C$72,0),MATCH('tính băng dính sạch'!AR$3,FCSTSDV!$D$1:$L$1,0)),0)/'tính băng dính sạch'!$E110,1)</f>
        <v>0</v>
      </c>
      <c r="AS110" s="92">
        <f>+ROUND(IFERROR(INDEX(FCSTSDV!$D$2:$L$72,MATCH('tính băng dính sạch'!$D110,FCSTSDV!$C$2:$C$72,0),MATCH('tính băng dính sạch'!AS$3,FCSTSDV!$D$1:$L$1,0)),0)/'tính băng dính sạch'!$E110,1)</f>
        <v>0</v>
      </c>
      <c r="AT110" s="92">
        <f>+ROUND(IFERROR(INDEX(FCSTSDV!$D$2:$L$72,MATCH('tính băng dính sạch'!$D110,FCSTSDV!$C$2:$C$72,0),MATCH('tính băng dính sạch'!AT$3,FCSTSDV!$D$1:$L$1,0)),0)/'tính băng dính sạch'!$E110,1)</f>
        <v>0</v>
      </c>
      <c r="AU110" s="92">
        <f>+ROUND(IFERROR(INDEX(FCSTSDV!$D$2:$L$72,MATCH('tính băng dính sạch'!$D110,FCSTSDV!$C$2:$C$72,0),MATCH('tính băng dính sạch'!AU$3,FCSTSDV!$D$1:$L$1,0)),0)/'tính băng dính sạch'!$E110,1)</f>
        <v>0</v>
      </c>
      <c r="AV110" s="92">
        <f>+ROUND(IFERROR(INDEX(FCSTSDV!$D$2:$L$72,MATCH('tính băng dính sạch'!$D110,FCSTSDV!$C$2:$C$72,0),MATCH('tính băng dính sạch'!AV$3,FCSTSDV!$D$1:$L$1,0)),0)/'tính băng dính sạch'!$E110,1)</f>
        <v>0</v>
      </c>
      <c r="AW110" s="92">
        <f>+ROUND(IFERROR(INDEX(FCSTSDV!$D$2:$L$72,MATCH('tính băng dính sạch'!$D110,FCSTSDV!$C$2:$C$72,0),MATCH('tính băng dính sạch'!AW$3,FCSTSDV!$D$1:$L$1,0)),0)/'tính băng dính sạch'!$E110,1)</f>
        <v>0</v>
      </c>
      <c r="AX110" s="92">
        <f>+ROUND(IFERROR(INDEX(FCSTSDV!$D$2:$L$72,MATCH('tính băng dính sạch'!$D110,FCSTSDV!$C$2:$C$72,0),MATCH('tính băng dính sạch'!AX$3,FCSTSDV!$D$1:$L$1,0)),0)/'tính băng dính sạch'!$E110,1)</f>
        <v>0</v>
      </c>
      <c r="AY110" s="92">
        <f>+ROUND(IFERROR(INDEX(FCSTSDV!$D$2:$L$72,MATCH('tính băng dính sạch'!$D110,FCSTSDV!$C$2:$C$72,0),MATCH('tính băng dính sạch'!AY$3,FCSTSDV!$D$1:$L$1,0)),0)/'tính băng dính sạch'!$E110,1)</f>
        <v>0</v>
      </c>
      <c r="AZ110" s="92">
        <f>+ROUND(IFERROR(INDEX(FCSTSDV!$D$2:$L$72,MATCH('tính băng dính sạch'!$D110,FCSTSDV!$C$2:$C$72,0),MATCH('tính băng dính sạch'!AZ$3,FCSTSDV!$D$1:$L$1,0)),0)/'tính băng dính sạch'!$E110,1)</f>
        <v>0</v>
      </c>
      <c r="BA110" s="92">
        <f>+ROUND(IFERROR(INDEX(FCSTSDV!$D$2:$L$72,MATCH('tính băng dính sạch'!$D110,FCSTSDV!$C$2:$C$72,0),MATCH('tính băng dính sạch'!BA$3,FCSTSDV!$D$1:$L$1,0)),0)/'tính băng dính sạch'!$E110,1)</f>
        <v>0</v>
      </c>
      <c r="BB110" s="92">
        <f>+ROUND(IFERROR(INDEX(FCSTSDV!$D$2:$L$72,MATCH('tính băng dính sạch'!$D110,FCSTSDV!$C$2:$C$72,0),MATCH('tính băng dính sạch'!BB$3,FCSTSDV!$D$1:$L$1,0)),0)/'tính băng dính sạch'!$E110,1)</f>
        <v>0</v>
      </c>
      <c r="BC110" s="92">
        <f>+ROUND(IFERROR(INDEX(FCSTSDV!$D$2:$L$72,MATCH('tính băng dính sạch'!$D110,FCSTSDV!$C$2:$C$72,0),MATCH('tính băng dính sạch'!BC$3,FCSTSDV!$D$1:$L$1,0)),0)/'tính băng dính sạch'!$E110,1)</f>
        <v>0</v>
      </c>
      <c r="BD110" s="92">
        <f>+ROUND(IFERROR(INDEX(FCSTSDV!$D$2:$L$72,MATCH('tính băng dính sạch'!$D110,FCSTSDV!$C$2:$C$72,0),MATCH('tính băng dính sạch'!BD$3,FCSTSDV!$D$1:$L$1,0)),0)/'tính băng dính sạch'!$E110,1)</f>
        <v>0</v>
      </c>
      <c r="BE110" s="92">
        <f>+ROUND(IFERROR(INDEX(FCSTSDV!$D$2:$L$72,MATCH('tính băng dính sạch'!$D110,FCSTSDV!$C$2:$C$72,0),MATCH('tính băng dính sạch'!BE$3,FCSTSDV!$D$1:$L$1,0)),0)/'tính băng dính sạch'!$E110,1)</f>
        <v>0</v>
      </c>
      <c r="BF110" s="92">
        <f>+ROUND(IFERROR(INDEX(FCSTSDV!$D$2:$L$72,MATCH('tính băng dính sạch'!$D110,FCSTSDV!$C$2:$C$72,0),MATCH('tính băng dính sạch'!BF$3,FCSTSDV!$D$1:$L$1,0)),0)/'tính băng dính sạch'!$E110,1)</f>
        <v>0</v>
      </c>
      <c r="BG110" s="92">
        <f>+ROUND(IFERROR(INDEX(FCSTSDV!$D$2:$L$72,MATCH('tính băng dính sạch'!$D110,FCSTSDV!$C$2:$C$72,0),MATCH('tính băng dính sạch'!BG$3,FCSTSDV!$D$1:$L$1,0)),0)/'tính băng dính sạch'!$E110,1)</f>
        <v>0</v>
      </c>
      <c r="BH110" s="92">
        <f>+ROUND(IFERROR(INDEX(FCSTSDV!$D$2:$L$72,MATCH('tính băng dính sạch'!$D110,FCSTSDV!$C$2:$C$72,0),MATCH('tính băng dính sạch'!BH$3,FCSTSDV!$D$1:$L$1,0)),0)/'tính băng dính sạch'!$E110,1)</f>
        <v>0</v>
      </c>
      <c r="BI110" s="92">
        <f>+ROUND(IFERROR(INDEX(FCSTSDV!$D$2:$L$72,MATCH('tính băng dính sạch'!$D110,FCSTSDV!$C$2:$C$72,0),MATCH('tính băng dính sạch'!BI$3,FCSTSDV!$D$1:$L$1,0)),0)/'tính băng dính sạch'!$E110,1)</f>
        <v>0</v>
      </c>
      <c r="BJ110" s="92">
        <f>+ROUND(IFERROR(INDEX(FCSTSDV!$D$2:$L$72,MATCH('tính băng dính sạch'!$D110,FCSTSDV!$C$2:$C$72,0),MATCH('tính băng dính sạch'!BJ$3,FCSTSDV!$D$1:$L$1,0)),0)/'tính băng dính sạch'!$E110,1)</f>
        <v>0</v>
      </c>
      <c r="BK110" s="92">
        <f>+ROUND(IFERROR(INDEX(FCSTSDV!$D$2:$L$72,MATCH('tính băng dính sạch'!$D110,FCSTSDV!$C$2:$C$72,0),MATCH('tính băng dính sạch'!BK$3,FCSTSDV!$D$1:$L$1,0)),0)/'tính băng dính sạch'!$E110,1)</f>
        <v>0</v>
      </c>
      <c r="BL110" s="92">
        <f>+ROUND(IFERROR(INDEX(FCSTSDV!$D$2:$L$72,MATCH('tính băng dính sạch'!$D110,FCSTSDV!$C$2:$C$72,0),MATCH('tính băng dính sạch'!BL$3,FCSTSDV!$D$1:$L$1,0)),0)/'tính băng dính sạch'!$E110,1)</f>
        <v>0</v>
      </c>
      <c r="BM110" s="92">
        <f>+ROUND(IFERROR(INDEX(FCSTSDV!$D$2:$L$72,MATCH('tính băng dính sạch'!$D110,FCSTSDV!$C$2:$C$72,0),MATCH('tính băng dính sạch'!BM$3,FCSTSDV!$D$1:$L$1,0)),0)/'tính băng dính sạch'!$E110,1)</f>
        <v>0</v>
      </c>
      <c r="BN110" s="92">
        <f>+ROUND(IFERROR(INDEX(FCSTSDV!$D$2:$L$72,MATCH('tính băng dính sạch'!$D110,FCSTSDV!$C$2:$C$72,0),MATCH('tính băng dính sạch'!BN$3,FCSTSDV!$D$1:$L$1,0)),0)/'tính băng dính sạch'!$E110,1)</f>
        <v>0</v>
      </c>
      <c r="BO110" s="92">
        <f>+ROUND(IFERROR(INDEX(FCSTSDV!$D$2:$L$72,MATCH('tính băng dính sạch'!$D110,FCSTSDV!$C$2:$C$72,0),MATCH('tính băng dính sạch'!BO$3,FCSTSDV!$D$1:$L$1,0)),0)/'tính băng dính sạch'!$E110,1)</f>
        <v>0</v>
      </c>
      <c r="BP110" s="92">
        <f>+ROUND(IFERROR(INDEX(FCSTSDV!$D$2:$L$72,MATCH('tính băng dính sạch'!$D110,FCSTSDV!$C$2:$C$72,0),MATCH('tính băng dính sạch'!BP$3,FCSTSDV!$D$1:$L$1,0)),0)/'tính băng dính sạch'!$E110,1)</f>
        <v>0</v>
      </c>
      <c r="BQ110" s="92">
        <f>+ROUND(IFERROR(INDEX(FCSTSDV!$D$2:$L$72,MATCH('tính băng dính sạch'!$D110,FCSTSDV!$C$2:$C$72,0),MATCH('tính băng dính sạch'!BQ$3,FCSTSDV!$D$1:$L$1,0)),0)/'tính băng dính sạch'!$E110,1)</f>
        <v>0</v>
      </c>
      <c r="BR110" s="92">
        <f>+ROUND(IFERROR(INDEX(FCSTSDV!$D$2:$L$72,MATCH('tính băng dính sạch'!$D110,FCSTSDV!$C$2:$C$72,0),MATCH('tính băng dính sạch'!BR$3,FCSTSDV!$D$1:$L$1,0)),0)/'tính băng dính sạch'!$E110,1)</f>
        <v>0</v>
      </c>
      <c r="BS110" s="92">
        <f>+ROUND(IFERROR(INDEX(FCSTSDV!$D$2:$L$72,MATCH('tính băng dính sạch'!$D110,FCSTSDV!$C$2:$C$72,0),MATCH('tính băng dính sạch'!BS$3,FCSTSDV!$D$1:$L$1,0)),0)/'tính băng dính sạch'!$E110,1)</f>
        <v>0</v>
      </c>
      <c r="BT110" s="92">
        <f>+ROUND(IFERROR(INDEX(FCSTSDV!$D$2:$L$72,MATCH('tính băng dính sạch'!$D110,FCSTSDV!$C$2:$C$72,0),MATCH('tính băng dính sạch'!BT$3,FCSTSDV!$D$1:$L$1,0)),0)/'tính băng dính sạch'!$E110,1)</f>
        <v>0</v>
      </c>
      <c r="BU110" s="92">
        <f>+ROUND(IFERROR(INDEX(FCSTSDV!$D$2:$L$72,MATCH('tính băng dính sạch'!$D110,FCSTSDV!$C$2:$C$72,0),MATCH('tính băng dính sạch'!BU$3,FCSTSDV!$D$1:$L$1,0)),0)/'tính băng dính sạch'!$E110,1)</f>
        <v>0</v>
      </c>
      <c r="BV110" s="92">
        <f>+ROUND(IFERROR(INDEX(FCSTSDV!$D$2:$L$72,MATCH('tính băng dính sạch'!$D110,FCSTSDV!$C$2:$C$72,0),MATCH('tính băng dính sạch'!BV$3,FCSTSDV!$D$1:$L$1,0)),0)/'tính băng dính sạch'!$E110,1)</f>
        <v>0</v>
      </c>
      <c r="BW110" s="92">
        <f>+ROUND(IFERROR(INDEX(FCSTSDV!$D$2:$L$72,MATCH('tính băng dính sạch'!$D110,FCSTSDV!$C$2:$C$72,0),MATCH('tính băng dính sạch'!BW$3,FCSTSDV!$D$1:$L$1,0)),0)/'tính băng dính sạch'!$E110,1)</f>
        <v>0</v>
      </c>
      <c r="BX110" s="92">
        <f>+ROUND(IFERROR(INDEX(FCSTSDV!$D$2:$L$72,MATCH('tính băng dính sạch'!$D110,FCSTSDV!$C$2:$C$72,0),MATCH('tính băng dính sạch'!BX$3,FCSTSDV!$D$1:$L$1,0)),0)/'tính băng dính sạch'!$E110,1)</f>
        <v>0</v>
      </c>
      <c r="BY110" s="92">
        <f>+ROUND(IFERROR(INDEX(FCSTSDV!$D$2:$L$72,MATCH('tính băng dính sạch'!$D110,FCSTSDV!$C$2:$C$72,0),MATCH('tính băng dính sạch'!BY$3,FCSTSDV!$D$1:$L$1,0)),0)/'tính băng dính sạch'!$E110,1)</f>
        <v>0</v>
      </c>
      <c r="BZ110" s="92">
        <f>+ROUND(IFERROR(INDEX(FCSTSDV!$D$2:$L$72,MATCH('tính băng dính sạch'!$D110,FCSTSDV!$C$2:$C$72,0),MATCH('tính băng dính sạch'!BZ$3,FCSTSDV!$D$1:$L$1,0)),0)/'tính băng dính sạch'!$E110,1)</f>
        <v>0</v>
      </c>
      <c r="CA110" s="92">
        <f>+ROUND(IFERROR(INDEX(FCSTSDV!$D$2:$L$72,MATCH('tính băng dính sạch'!$D110,FCSTSDV!$C$2:$C$72,0),MATCH('tính băng dính sạch'!CA$3,FCSTSDV!$D$1:$L$1,0)),0)/'tính băng dính sạch'!$E110,1)</f>
        <v>0</v>
      </c>
      <c r="CB110" s="92">
        <f>+ROUND(IFERROR(INDEX(FCSTSDV!$D$2:$L$72,MATCH('tính băng dính sạch'!$D110,FCSTSDV!$C$2:$C$72,0),MATCH('tính băng dính sạch'!CB$3,FCSTSDV!$D$1:$L$1,0)),0)/'tính băng dính sạch'!$E110,1)</f>
        <v>0</v>
      </c>
      <c r="CC110" s="92">
        <f>+ROUND(IFERROR(INDEX(FCSTSDV!$D$2:$L$72,MATCH('tính băng dính sạch'!$D110,FCSTSDV!$C$2:$C$72,0),MATCH('tính băng dính sạch'!CC$3,FCSTSDV!$D$1:$L$1,0)),0)/'tính băng dính sạch'!$E110,1)</f>
        <v>0</v>
      </c>
      <c r="CD110" s="92">
        <f>+ROUND(IFERROR(INDEX(FCSTSDV!$D$2:$L$72,MATCH('tính băng dính sạch'!$D110,FCSTSDV!$C$2:$C$72,0),MATCH('tính băng dính sạch'!CD$3,FCSTSDV!$D$1:$L$1,0)),0)/'tính băng dính sạch'!$E110,1)</f>
        <v>0</v>
      </c>
      <c r="CE110" s="92">
        <f>+ROUND(IFERROR(INDEX(FCSTSDV!$D$2:$L$72,MATCH('tính băng dính sạch'!$D110,FCSTSDV!$C$2:$C$72,0),MATCH('tính băng dính sạch'!CE$3,FCSTSDV!$D$1:$L$1,0)),0)/'tính băng dính sạch'!$E110,1)</f>
        <v>0</v>
      </c>
      <c r="CF110" s="92">
        <f>+ROUND(IFERROR(INDEX(FCSTSDV!$D$2:$L$72,MATCH('tính băng dính sạch'!$D110,FCSTSDV!$C$2:$C$72,0),MATCH('tính băng dính sạch'!CF$3,FCSTSDV!$D$1:$L$1,0)),0)/'tính băng dính sạch'!$E110,1)</f>
        <v>0</v>
      </c>
      <c r="CG110" s="92">
        <f>+ROUND(IFERROR(INDEX(FCSTSDV!$D$2:$L$72,MATCH('tính băng dính sạch'!$D110,FCSTSDV!$C$2:$C$72,0),MATCH('tính băng dính sạch'!CG$3,FCSTSDV!$D$1:$L$1,0)),0)/'tính băng dính sạch'!$E110,1)</f>
        <v>0</v>
      </c>
      <c r="CH110" s="92">
        <f>+ROUND(IFERROR(INDEX(FCSTSDV!$D$2:$L$72,MATCH('tính băng dính sạch'!$D110,FCSTSDV!$C$2:$C$72,0),MATCH('tính băng dính sạch'!CH$3,FCSTSDV!$D$1:$L$1,0)),0)/'tính băng dính sạch'!$E110,1)</f>
        <v>0</v>
      </c>
      <c r="CI110" s="92">
        <f>+ROUND(IFERROR(INDEX(FCSTSDV!$D$2:$L$72,MATCH('tính băng dính sạch'!$D110,FCSTSDV!$C$2:$C$72,0),MATCH('tính băng dính sạch'!CI$3,FCSTSDV!$D$1:$L$1,0)),0)/'tính băng dính sạch'!$E110,1)</f>
        <v>0</v>
      </c>
      <c r="CJ110" s="92">
        <f>+ROUND(IFERROR(INDEX(FCSTSDV!$D$2:$L$72,MATCH('tính băng dính sạch'!$D110,FCSTSDV!$C$2:$C$72,0),MATCH('tính băng dính sạch'!CJ$3,FCSTSDV!$D$1:$L$1,0)),0)/'tính băng dính sạch'!$E110,1)</f>
        <v>0</v>
      </c>
      <c r="CK110" s="92">
        <f>+ROUND(IFERROR(INDEX(FCSTSDV!$D$2:$L$72,MATCH('tính băng dính sạch'!$D110,FCSTSDV!$C$2:$C$72,0),MATCH('tính băng dính sạch'!CK$3,FCSTSDV!$D$1:$L$1,0)),0)/'tính băng dính sạch'!$E110,1)</f>
        <v>0</v>
      </c>
      <c r="CL110" s="92">
        <f>+ROUND(IFERROR(INDEX(FCSTSDV!$D$2:$L$72,MATCH('tính băng dính sạch'!$D110,FCSTSDV!$C$2:$C$72,0),MATCH('tính băng dính sạch'!CL$3,FCSTSDV!$D$1:$L$1,0)),0)/'tính băng dính sạch'!$E110,1)</f>
        <v>0</v>
      </c>
      <c r="CM110" s="92">
        <f>+ROUND(IFERROR(INDEX(FCSTSDV!$D$2:$L$72,MATCH('tính băng dính sạch'!$D110,FCSTSDV!$C$2:$C$72,0),MATCH('tính băng dính sạch'!CM$3,FCSTSDV!$D$1:$L$1,0)),0)/'tính băng dính sạch'!$E110,1)</f>
        <v>0</v>
      </c>
      <c r="CN110" s="92">
        <f>+ROUND(IFERROR(INDEX(FCSTSDV!$D$2:$L$72,MATCH('tính băng dính sạch'!$D110,FCSTSDV!$C$2:$C$72,0),MATCH('tính băng dính sạch'!CN$3,FCSTSDV!$D$1:$L$1,0)),0)/'tính băng dính sạch'!$E110,1)</f>
        <v>0</v>
      </c>
      <c r="CO110" s="92">
        <f>+ROUND(IFERROR(INDEX(FCSTSDV!$D$2:$L$72,MATCH('tính băng dính sạch'!$D110,FCSTSDV!$C$2:$C$72,0),MATCH('tính băng dính sạch'!CO$3,FCSTSDV!$D$1:$L$1,0)),0)/'tính băng dính sạch'!$E110,1)</f>
        <v>0</v>
      </c>
      <c r="CP110" s="92">
        <f>+ROUND(IFERROR(INDEX(FCSTSDV!$D$2:$L$72,MATCH('tính băng dính sạch'!$D110,FCSTSDV!$C$2:$C$72,0),MATCH('tính băng dính sạch'!CP$3,FCSTSDV!$D$1:$L$1,0)),0)/'tính băng dính sạch'!$E110,1)</f>
        <v>0</v>
      </c>
      <c r="CQ110" s="92">
        <f>+ROUND(IFERROR(INDEX(FCSTSDV!$D$2:$L$72,MATCH('tính băng dính sạch'!$D110,FCSTSDV!$C$2:$C$72,0),MATCH('tính băng dính sạch'!CQ$3,FCSTSDV!$D$1:$L$1,0)),0)/'tính băng dính sạch'!$E110,1)</f>
        <v>0</v>
      </c>
    </row>
    <row r="111" spans="1:95" ht="20.100000000000001" hidden="1" customHeight="1">
      <c r="A111" s="807"/>
      <c r="B111" s="792"/>
      <c r="C111" s="16"/>
      <c r="D111" s="52" t="s">
        <v>153</v>
      </c>
      <c r="E111" s="53" t="s">
        <v>43</v>
      </c>
      <c r="F111" s="800"/>
      <c r="G111" s="800"/>
      <c r="H111" s="827"/>
      <c r="I111" s="87">
        <f>+I110</f>
        <v>-8</v>
      </c>
      <c r="J111" s="138"/>
      <c r="K111" s="139"/>
      <c r="L111" s="139"/>
      <c r="M111" s="139" t="e">
        <f>+H110-M110</f>
        <v>#REF!</v>
      </c>
      <c r="N111" s="139" t="e">
        <f>+H110-N110</f>
        <v>#REF!</v>
      </c>
      <c r="O111" s="139" t="e">
        <f>+H110-O110</f>
        <v>#REF!</v>
      </c>
      <c r="P111" s="139" t="e">
        <f>+H110-P110</f>
        <v>#REF!</v>
      </c>
      <c r="Q111" s="139" t="e">
        <f>+P111-Q110</f>
        <v>#REF!</v>
      </c>
      <c r="R111" s="139" t="e">
        <f>+H110-R110</f>
        <v>#REF!</v>
      </c>
      <c r="S111" s="139" t="e">
        <f>+R111-S110</f>
        <v>#REF!</v>
      </c>
      <c r="T111" s="139" t="e">
        <f>+H110-T110</f>
        <v>#REF!</v>
      </c>
      <c r="U111" s="139" t="e">
        <f>+T111-U110</f>
        <v>#REF!</v>
      </c>
      <c r="V111" s="156" t="e">
        <f>+U111-V110</f>
        <v>#REF!</v>
      </c>
      <c r="W111" s="90" t="e">
        <f>+H110+I110-W110</f>
        <v>#REF!</v>
      </c>
      <c r="X111" s="105" t="e">
        <f>+W111-X110</f>
        <v>#REF!</v>
      </c>
      <c r="Y111" s="105" t="e">
        <f>+X111-Y110</f>
        <v>#REF!</v>
      </c>
      <c r="Z111" s="105" t="e">
        <f>+H110+I110-Z110</f>
        <v>#REF!</v>
      </c>
      <c r="AA111" s="105" t="e">
        <f>+H110+I110-AA110</f>
        <v>#REF!</v>
      </c>
      <c r="AB111" s="105" t="e">
        <f>+AA111-AB110</f>
        <v>#REF!</v>
      </c>
      <c r="AC111" s="105" t="e">
        <f>+H110+I110-AC110</f>
        <v>#REF!</v>
      </c>
      <c r="AD111" s="105" t="e">
        <f>+H110+I110-AD110</f>
        <v>#REF!</v>
      </c>
      <c r="AE111" s="105" t="e">
        <f>+H110+I110-AE110</f>
        <v>#REF!</v>
      </c>
      <c r="AF111" s="90" t="e">
        <f>+H110+I110-AF110</f>
        <v>#REF!</v>
      </c>
      <c r="AG111" s="90" t="e">
        <f>+H110+I110-AG110</f>
        <v>#REF!</v>
      </c>
      <c r="AH111" s="90" t="e">
        <f>+AG111-AH110</f>
        <v>#REF!</v>
      </c>
      <c r="AI111" s="90" t="e">
        <f t="shared" ref="AI111:AN111" si="70">+AH111-AI110</f>
        <v>#REF!</v>
      </c>
      <c r="AJ111" s="90" t="e">
        <f t="shared" si="70"/>
        <v>#REF!</v>
      </c>
      <c r="AK111" s="90" t="e">
        <f>H110+I110-AK110</f>
        <v>#REF!</v>
      </c>
      <c r="AL111" s="90" t="e">
        <f t="shared" si="70"/>
        <v>#REF!</v>
      </c>
      <c r="AM111" s="90" t="e">
        <f>+H110+I110-AM110</f>
        <v>#REF!</v>
      </c>
      <c r="AN111" s="90" t="e">
        <f t="shared" si="70"/>
        <v>#REF!</v>
      </c>
      <c r="AO111" s="90" t="e">
        <f>+H110+I110-AO110</f>
        <v>#REF!</v>
      </c>
      <c r="AP111" s="90" t="e">
        <f>+H110+I111-AP110</f>
        <v>#REF!</v>
      </c>
      <c r="AQ111" s="90" t="e">
        <f>+H110+I110-AQ110</f>
        <v>#REF!</v>
      </c>
      <c r="AR111" s="90" t="e">
        <f>H110+I110-AR110</f>
        <v>#REF!</v>
      </c>
      <c r="AS111" s="90" t="e">
        <f>H110+I110-AS110</f>
        <v>#REF!</v>
      </c>
      <c r="AT111" s="90" t="e">
        <f>H110+I110-AT110</f>
        <v>#REF!</v>
      </c>
      <c r="AU111" s="90" t="e">
        <f>AT111-AU110</f>
        <v>#REF!</v>
      </c>
      <c r="AV111" s="90" t="e">
        <f>H110+I111-AV110</f>
        <v>#REF!</v>
      </c>
      <c r="AW111" s="90" t="e">
        <f>AV111-AW110</f>
        <v>#REF!</v>
      </c>
      <c r="AX111" s="90" t="e">
        <f t="shared" ref="AX111:BH111" si="71">$H110+$I110-AX110</f>
        <v>#REF!</v>
      </c>
      <c r="AY111" s="90" t="e">
        <f t="shared" si="71"/>
        <v>#REF!</v>
      </c>
      <c r="AZ111" s="90" t="e">
        <f t="shared" si="71"/>
        <v>#REF!</v>
      </c>
      <c r="BA111" s="90" t="e">
        <f t="shared" si="71"/>
        <v>#REF!</v>
      </c>
      <c r="BB111" s="90" t="e">
        <f t="shared" si="71"/>
        <v>#REF!</v>
      </c>
      <c r="BC111" s="90" t="e">
        <f t="shared" si="71"/>
        <v>#REF!</v>
      </c>
      <c r="BD111" s="90" t="e">
        <f t="shared" si="71"/>
        <v>#REF!</v>
      </c>
      <c r="BE111" s="90" t="e">
        <f t="shared" si="71"/>
        <v>#REF!</v>
      </c>
      <c r="BF111" s="90" t="e">
        <f t="shared" si="71"/>
        <v>#REF!</v>
      </c>
      <c r="BG111" s="90" t="e">
        <f t="shared" si="71"/>
        <v>#REF!</v>
      </c>
      <c r="BH111" s="90" t="e">
        <f t="shared" si="71"/>
        <v>#REF!</v>
      </c>
      <c r="BI111" s="90" t="e">
        <f t="shared" ref="BI111:CI111" si="72">$H110+$I110-BI110</f>
        <v>#REF!</v>
      </c>
      <c r="BJ111" s="90" t="e">
        <f t="shared" si="72"/>
        <v>#REF!</v>
      </c>
      <c r="BK111" s="90" t="e">
        <f t="shared" si="72"/>
        <v>#REF!</v>
      </c>
      <c r="BL111" s="90" t="e">
        <f t="shared" si="72"/>
        <v>#REF!</v>
      </c>
      <c r="BM111" s="90" t="e">
        <f t="shared" si="72"/>
        <v>#REF!</v>
      </c>
      <c r="BN111" s="90" t="e">
        <f t="shared" si="72"/>
        <v>#REF!</v>
      </c>
      <c r="BO111" s="90" t="e">
        <f t="shared" si="72"/>
        <v>#REF!</v>
      </c>
      <c r="BP111" s="90" t="e">
        <f t="shared" si="72"/>
        <v>#REF!</v>
      </c>
      <c r="BQ111" s="90" t="e">
        <f t="shared" si="72"/>
        <v>#REF!</v>
      </c>
      <c r="BR111" s="90" t="e">
        <f t="shared" si="72"/>
        <v>#REF!</v>
      </c>
      <c r="BS111" s="90" t="e">
        <f t="shared" si="72"/>
        <v>#REF!</v>
      </c>
      <c r="BT111" s="90" t="e">
        <f t="shared" si="72"/>
        <v>#REF!</v>
      </c>
      <c r="BU111" s="90" t="e">
        <f t="shared" si="72"/>
        <v>#REF!</v>
      </c>
      <c r="BV111" s="90" t="e">
        <f t="shared" si="72"/>
        <v>#REF!</v>
      </c>
      <c r="BW111" s="90" t="e">
        <f t="shared" si="72"/>
        <v>#REF!</v>
      </c>
      <c r="BX111" s="90" t="e">
        <f t="shared" si="72"/>
        <v>#REF!</v>
      </c>
      <c r="BY111" s="90" t="e">
        <f t="shared" si="72"/>
        <v>#REF!</v>
      </c>
      <c r="BZ111" s="90" t="e">
        <f t="shared" si="72"/>
        <v>#REF!</v>
      </c>
      <c r="CA111" s="90" t="e">
        <f t="shared" si="72"/>
        <v>#REF!</v>
      </c>
      <c r="CB111" s="90" t="e">
        <f t="shared" si="72"/>
        <v>#REF!</v>
      </c>
      <c r="CC111" s="90" t="e">
        <f t="shared" si="72"/>
        <v>#REF!</v>
      </c>
      <c r="CD111" s="90" t="e">
        <f t="shared" si="72"/>
        <v>#REF!</v>
      </c>
      <c r="CE111" s="90" t="e">
        <f t="shared" si="72"/>
        <v>#REF!</v>
      </c>
      <c r="CF111" s="90" t="e">
        <f t="shared" si="72"/>
        <v>#REF!</v>
      </c>
      <c r="CG111" s="90" t="e">
        <f t="shared" si="72"/>
        <v>#REF!</v>
      </c>
      <c r="CH111" s="90" t="e">
        <f t="shared" si="72"/>
        <v>#REF!</v>
      </c>
      <c r="CI111" s="90" t="e">
        <f t="shared" si="72"/>
        <v>#REF!</v>
      </c>
      <c r="CJ111" s="90" t="e">
        <f t="shared" ref="CJ111:CQ111" si="73">CI111-CJ110</f>
        <v>#REF!</v>
      </c>
      <c r="CK111" s="90" t="e">
        <f t="shared" si="73"/>
        <v>#REF!</v>
      </c>
      <c r="CL111" s="90" t="e">
        <f t="shared" si="73"/>
        <v>#REF!</v>
      </c>
      <c r="CM111" s="90" t="e">
        <f t="shared" si="73"/>
        <v>#REF!</v>
      </c>
      <c r="CN111" s="90" t="e">
        <f t="shared" si="73"/>
        <v>#REF!</v>
      </c>
      <c r="CO111" s="90" t="e">
        <f t="shared" si="73"/>
        <v>#REF!</v>
      </c>
      <c r="CP111" s="90" t="e">
        <f t="shared" si="73"/>
        <v>#REF!</v>
      </c>
      <c r="CQ111" s="90" t="e">
        <f t="shared" si="73"/>
        <v>#REF!</v>
      </c>
    </row>
    <row r="112" spans="1:95" ht="20.100000000000001" hidden="1" customHeight="1">
      <c r="A112" s="806" t="s">
        <v>249</v>
      </c>
      <c r="B112" s="791" t="s">
        <v>250</v>
      </c>
      <c r="C112" s="63"/>
      <c r="D112" s="73" t="s">
        <v>19</v>
      </c>
      <c r="E112" s="44">
        <v>100</v>
      </c>
      <c r="F112" s="798"/>
      <c r="G112" s="798"/>
      <c r="H112" s="826" t="e">
        <f>+VLOOKUP(A112,#REF!,5,0)</f>
        <v>#REF!</v>
      </c>
      <c r="I112" s="79">
        <f>+IFERROR(VLOOKUP(D112,FCSTSDV!$C$2:$C$72,26,0),0)/'tính băng dính sạch'!E112</f>
        <v>0</v>
      </c>
      <c r="J112" s="9"/>
      <c r="K112" s="11">
        <f t="array" ref="K112">+IFERROR(INDEX(FCSTSDV!$D$2:$L$72,MATCH('tính băng dính sạch'!$D112,FCSTSDV!$C$2:$C$72,0),MATCH('tính băng dính sạch'!K$3,FCSTSDV!$D$1:$L$1,0)),0)/'tính băng dính sạch'!$E112</f>
        <v>0</v>
      </c>
      <c r="L112" s="11">
        <f t="array" ref="L112">+IFERROR(INDEX(FCSTSDV!$D$2:$L$72,MATCH('tính băng dính sạch'!$D112,FCSTSDV!$C$2:$C$72,0),MATCH('tính băng dính sạch'!L$3,FCSTSDV!$D$1:$L$1,0)),0)/'tính băng dính sạch'!$E112</f>
        <v>0</v>
      </c>
      <c r="M112" s="11">
        <f t="array" ref="M112">+IFERROR(INDEX(FCSTSDV!$D$2:$L$72,MATCH('tính băng dính sạch'!$D112,FCSTSDV!$C$2:$C$72,0),MATCH('tính băng dính sạch'!M$3,FCSTSDV!$D$1:$L$1,0)),0)/'tính băng dính sạch'!$E112</f>
        <v>0</v>
      </c>
      <c r="N112" s="11">
        <f t="array" ref="N112">+IFERROR(INDEX(FCSTSDV!$D$2:$L$72,MATCH('tính băng dính sạch'!$D112,FCSTSDV!$C$2:$C$72,0),MATCH('tính băng dính sạch'!N$3,FCSTSDV!$D$1:$L$1,0)),0)/'tính băng dính sạch'!$E112</f>
        <v>0</v>
      </c>
      <c r="O112" s="11">
        <f t="array" ref="O112">+IFERROR(INDEX(FCSTSDV!$D$2:$L$72,MATCH('tính băng dính sạch'!$D112,FCSTSDV!$C$2:$C$72,0),MATCH('tính băng dính sạch'!O$3,FCSTSDV!$D$1:$L$1,0)),0)/'tính băng dính sạch'!$E112</f>
        <v>0</v>
      </c>
      <c r="P112" s="11">
        <f t="array" ref="P112">+IFERROR(INDEX(FCSTSDV!$D$2:$L$72,MATCH('tính băng dính sạch'!$D112,FCSTSDV!$C$2:$C$72,0),MATCH('tính băng dính sạch'!P$3,FCSTSDV!$D$1:$L$1,0)),0)/'tính băng dính sạch'!$E112</f>
        <v>0</v>
      </c>
      <c r="Q112" s="11">
        <f t="array" ref="Q112">+IFERROR(INDEX(FCSTSDV!$D$2:$L$72,MATCH('tính băng dính sạch'!$D112,FCSTSDV!$C$2:$C$72,0),MATCH('tính băng dính sạch'!Q$3,FCSTSDV!$D$1:$L$1,0)),0)/'tính băng dính sạch'!$E112</f>
        <v>0</v>
      </c>
      <c r="R112" s="11">
        <f t="array" ref="R112">+IFERROR(INDEX(FCSTSDV!$D$2:$L$72,MATCH('tính băng dính sạch'!$D112,FCSTSDV!$C$2:$C$72,0),MATCH('tính băng dính sạch'!R$3,FCSTSDV!$D$1:$L$1,0)),0)/'tính băng dính sạch'!$E112</f>
        <v>0</v>
      </c>
      <c r="S112" s="11">
        <f t="array" ref="S112">+IFERROR(INDEX(FCSTSDV!$D$2:$L$72,MATCH('tính băng dính sạch'!$D112,FCSTSDV!$C$2:$C$72,0),MATCH('tính băng dính sạch'!S$3,FCSTSDV!$D$1:$L$1,0)),0)/'tính băng dính sạch'!$E112</f>
        <v>0</v>
      </c>
      <c r="T112" s="11">
        <f t="array" ref="T112">+IFERROR(INDEX(FCSTSDV!$D$2:$L$72,MATCH('tính băng dính sạch'!$D112,FCSTSDV!$C$2:$C$72,0),MATCH('tính băng dính sạch'!T$3,FCSTSDV!$D$1:$L$1,0)),0)/'tính băng dính sạch'!$E112</f>
        <v>0</v>
      </c>
      <c r="U112" s="11">
        <f t="array" ref="U112">+IFERROR(INDEX(FCSTSDV!$D$2:$L$72,MATCH('tính băng dính sạch'!$D112,FCSTSDV!$C$2:$C$72,0),MATCH('tính băng dính sạch'!U$3,FCSTSDV!$D$1:$L$1,0)),0)/'tính băng dính sạch'!$E112</f>
        <v>0</v>
      </c>
      <c r="V112" s="98">
        <f t="array" ref="V112">+IFERROR(INDEX(FCSTSDV!$D$2:$L$72,MATCH('tính băng dính sạch'!$D112,FCSTSDV!$C$2:$C$72,0),MATCH('tính băng dính sạch'!V$3,FCSTSDV!$D$1:$L$1,0)),0)/'tính băng dính sạch'!$E112</f>
        <v>0</v>
      </c>
      <c r="W112" s="99">
        <f t="array" ref="W112">+IFERROR(INDEX(FCSTSDV!$D$2:$L$72,MATCH('tính băng dính sạch'!$D112,FCSTSDV!$C$2:$C$72,0),MATCH('tính băng dính sạch'!W$3,FCSTSDV!$D$1:$L$1,0)),0)/'tính băng dính sạch'!$E112</f>
        <v>0</v>
      </c>
      <c r="X112" s="100">
        <f t="array" ref="X112">+IFERROR(INDEX(FCSTSDV!$D$2:$L$72,MATCH('tính băng dính sạch'!$D112,FCSTSDV!$C$2:$C$72,0),MATCH('tính băng dính sạch'!X$3,FCSTSDV!$D$1:$L$1,0)),0)/'tính băng dính sạch'!$E112</f>
        <v>0</v>
      </c>
      <c r="Y112" s="100">
        <f t="array" ref="Y112">+IFERROR(INDEX(FCSTSDV!$D$2:$L$72,MATCH('tính băng dính sạch'!$D112,FCSTSDV!$C$2:$C$72,0),MATCH('tính băng dính sạch'!Y$3,FCSTSDV!$D$1:$L$1,0)),0)/'tính băng dính sạch'!$E112</f>
        <v>0</v>
      </c>
      <c r="Z112" s="100">
        <f t="array" ref="Z112">+IFERROR(INDEX(FCSTSDV!$D$2:$L$72,MATCH('tính băng dính sạch'!$D112,FCSTSDV!$C$2:$C$72,0),MATCH('tính băng dính sạch'!Z$3,FCSTSDV!$D$1:$L$1,0)),0)/'tính băng dính sạch'!$E112</f>
        <v>0</v>
      </c>
      <c r="AA112" s="100">
        <f t="array" ref="AA112">+IFERROR(INDEX(FCSTSDV!$D$2:$L$72,MATCH('tính băng dính sạch'!$D112,FCSTSDV!$C$2:$C$72,0),MATCH('tính băng dính sạch'!AA$3,FCSTSDV!$D$1:$L$1,0)),0)/'tính băng dính sạch'!$E112</f>
        <v>0</v>
      </c>
      <c r="AB112" s="100">
        <f t="array" ref="AB112">+IFERROR(INDEX(FCSTSDV!$D$2:$L$72,MATCH('tính băng dính sạch'!$D112,FCSTSDV!$C$2:$C$72,0),MATCH('tính băng dính sạch'!AB$3,FCSTSDV!$D$1:$L$1,0)),0)/'tính băng dính sạch'!$E112</f>
        <v>0</v>
      </c>
      <c r="AC112" s="100">
        <f t="array" ref="AC112">+IFERROR(INDEX(FCSTSDV!$D$2:$L$72,MATCH('tính băng dính sạch'!$D112,FCSTSDV!$C$2:$C$72,0),MATCH('tính băng dính sạch'!AC$3,FCSTSDV!$D$1:$L$1,0)),0)/'tính băng dính sạch'!$E112</f>
        <v>0</v>
      </c>
      <c r="AD112" s="100">
        <f t="array" ref="AD112">+IFERROR(INDEX(FCSTSDV!$D$2:$L$72,MATCH('tính băng dính sạch'!$D112,FCSTSDV!$C$2:$C$72,0),MATCH('tính băng dính sạch'!AD$3,FCSTSDV!$D$1:$L$1,0)),0)/'tính băng dính sạch'!$E112</f>
        <v>0</v>
      </c>
      <c r="AE112" s="100">
        <f t="array" ref="AE112">+IFERROR(INDEX(FCSTSDV!$D$2:$L$72,MATCH('tính băng dính sạch'!$D112,FCSTSDV!$C$2:$C$72,0),MATCH('tính băng dính sạch'!AE$3,FCSTSDV!$D$1:$L$1,0)),0)/'tính băng dính sạch'!$E112</f>
        <v>0</v>
      </c>
      <c r="AF112" s="99">
        <f>+IFERROR(INDEX(FCSTSDV!$D$2:$L$72,MATCH('tính băng dính sạch'!$D112,FCSTSDV!$C$2:$C$72,0),MATCH('tính băng dính sạch'!AF$3,FCSTSDV!$D$1:$L$1,0))/'tính băng dính sạch'!$E112,0)</f>
        <v>0</v>
      </c>
      <c r="AG112" s="99">
        <f>+IFERROR(INDEX(FCSTSDV!$D$2:$L$72,MATCH('tính băng dính sạch'!$D112,FCSTSDV!$C$2:$C$72,0),MATCH('tính băng dính sạch'!AG$3,FCSTSDV!$D$1:$L$1,0))/'tính băng dính sạch'!$E112,0)</f>
        <v>0</v>
      </c>
      <c r="AH112" s="99">
        <f>+IFERROR(INDEX(FCSTSDV!$D$2:$L$72,MATCH('tính băng dính sạch'!$D112,FCSTSDV!$C$2:$C$72,0),MATCH('tính băng dính sạch'!AH$3,FCSTSDV!$D$1:$L$1,0))/'tính băng dính sạch'!$E112,0)</f>
        <v>0</v>
      </c>
      <c r="AI112" s="99">
        <f>+IFERROR(INDEX(FCSTSDV!$D$2:$L$72,MATCH('tính băng dính sạch'!$D112,FCSTSDV!$C$2:$C$72,0),MATCH('tính băng dính sạch'!AI$3,FCSTSDV!$D$1:$L$1,0))/'tính băng dính sạch'!$E112,0)</f>
        <v>0</v>
      </c>
      <c r="AJ112" s="99">
        <f>+IFERROR(INDEX(FCSTSDV!$D$2:$L$72,MATCH('tính băng dính sạch'!$D112,FCSTSDV!$C$2:$C$72,0),MATCH('tính băng dính sạch'!AJ$3,FCSTSDV!$D$1:$L$1,0))/'tính băng dính sạch'!$E112,0)</f>
        <v>0</v>
      </c>
      <c r="AK112" s="99">
        <f>+IFERROR(INDEX(FCSTSDV!$D$2:$L$72,MATCH('tính băng dính sạch'!$D112,FCSTSDV!$C$2:$C$72,0),MATCH('tính băng dính sạch'!AK$3,FCSTSDV!$D$1:$L$1,0))/'tính băng dính sạch'!$E112,0)</f>
        <v>0</v>
      </c>
      <c r="AL112" s="99">
        <f>+IFERROR(INDEX(FCSTSDV!$D$2:$L$72,MATCH('tính băng dính sạch'!$D112,FCSTSDV!$C$2:$C$72,0),MATCH('tính băng dính sạch'!AL$3,FCSTSDV!$D$1:$L$1,0))/'tính băng dính sạch'!$E112,0)</f>
        <v>0</v>
      </c>
      <c r="AM112" s="99">
        <f>+IFERROR(INDEX(FCSTSDV!$D$2:$L$72,MATCH('tính băng dính sạch'!$D112,FCSTSDV!$C$2:$C$72,0),MATCH('tính băng dính sạch'!AM$3,FCSTSDV!$D$1:$L$1,0))/'tính băng dính sạch'!$E112,0)</f>
        <v>0</v>
      </c>
      <c r="AN112" s="99">
        <f>+IFERROR(INDEX(FCSTSDV!$D$2:$L$72,MATCH('tính băng dính sạch'!$D112,FCSTSDV!$C$2:$C$72,0),MATCH('tính băng dính sạch'!AN$3,FCSTSDV!$D$1:$L$1,0))/'tính băng dính sạch'!$E112,0)</f>
        <v>0</v>
      </c>
      <c r="AO112" s="99">
        <f>+IFERROR(INDEX(FCSTSDV!$D$2:$L$72,MATCH('tính băng dính sạch'!$D112,FCSTSDV!$C$2:$C$72,0),MATCH('tính băng dính sạch'!AO$3,FCSTSDV!$D$1:$L$1,0))/'tính băng dính sạch'!$E112,0)</f>
        <v>0</v>
      </c>
      <c r="AP112" s="114" t="e">
        <f t="array" ref="AP112">+INDEX(FCSTSDV!$D$2:$L$72,MATCH('tính băng dính sạch'!$D112,FCSTSDV!$C$2:$C$72,0),MATCH('tính băng dính sạch'!AP$3,FCSTSDV!$D$1:$L$1,0))/'tính băng dính sạch'!$E112</f>
        <v>#N/A</v>
      </c>
      <c r="AQ112" s="114" t="e">
        <f t="array" ref="AQ112">+INDEX(FCSTSDV!$D$2:$L$72,MATCH('tính băng dính sạch'!$D112,FCSTSDV!$C$2:$C$72,0),MATCH('tính băng dính sạch'!AQ$3,FCSTSDV!$D$1:$L$1,0))/'tính băng dính sạch'!$E112</f>
        <v>#N/A</v>
      </c>
      <c r="AR112" s="114" t="e">
        <f t="array" ref="AR112">+INDEX(FCSTSDV!$D$2:$L$72,MATCH('tính băng dính sạch'!$D112,FCSTSDV!$C$2:$C$72,0),MATCH('tính băng dính sạch'!AR$3,FCSTSDV!$D$1:$L$1,0))/'tính băng dính sạch'!$E112</f>
        <v>#N/A</v>
      </c>
      <c r="AS112" s="114" t="e">
        <f t="array" ref="AS112">+INDEX(FCSTSDV!$D$2:$L$72,MATCH('tính băng dính sạch'!$D112,FCSTSDV!$C$2:$C$72,0),MATCH('tính băng dính sạch'!AS$3,FCSTSDV!$D$1:$L$1,0))/'tính băng dính sạch'!$E112</f>
        <v>#N/A</v>
      </c>
      <c r="AT112" s="114" t="e">
        <f t="array" ref="AT112">+INDEX(FCSTSDV!$D$2:$L$72,MATCH('tính băng dính sạch'!$D112,FCSTSDV!$C$2:$C$72,0),MATCH('tính băng dính sạch'!AT$3,FCSTSDV!$D$1:$L$1,0))/'tính băng dính sạch'!$E112</f>
        <v>#N/A</v>
      </c>
      <c r="AU112" s="114" t="e">
        <f t="array" ref="AU112">+INDEX(FCSTSDV!$D$2:$L$72,MATCH('tính băng dính sạch'!$D112,FCSTSDV!$C$2:$C$72,0),MATCH('tính băng dính sạch'!AU$3,FCSTSDV!$D$1:$L$1,0))/'tính băng dính sạch'!$E112</f>
        <v>#N/A</v>
      </c>
      <c r="AV112" s="114" t="e">
        <f t="array" ref="AV112">+INDEX(FCSTSDV!$D$2:$L$72,MATCH('tính băng dính sạch'!$D112,FCSTSDV!$C$2:$C$72,0),MATCH('tính băng dính sạch'!AV$3,FCSTSDV!$D$1:$L$1,0))/'tính băng dính sạch'!$E112</f>
        <v>#N/A</v>
      </c>
      <c r="AW112" s="114" t="e">
        <f t="array" ref="AW112">+INDEX(FCSTSDV!$D$2:$L$72,MATCH('tính băng dính sạch'!$D112,FCSTSDV!$C$2:$C$72,0),MATCH('tính băng dính sạch'!AW$3,FCSTSDV!$D$1:$L$1,0))/'tính băng dính sạch'!$E112</f>
        <v>#N/A</v>
      </c>
      <c r="AX112" s="114" t="e">
        <f t="array" ref="AX112">+INDEX(FCSTSDV!$D$2:$L$72,MATCH('tính băng dính sạch'!$D112,FCSTSDV!$C$2:$C$72,0),MATCH('tính băng dính sạch'!AX$3,FCSTSDV!$D$1:$L$1,0))/'tính băng dính sạch'!$E112</f>
        <v>#N/A</v>
      </c>
      <c r="AY112" s="114" t="e">
        <f t="array" ref="AY112">+INDEX(FCSTSDV!$D$2:$L$72,MATCH('tính băng dính sạch'!$D112,FCSTSDV!$C$2:$C$72,0),MATCH('tính băng dính sạch'!AY$3,FCSTSDV!$D$1:$L$1,0))/'tính băng dính sạch'!$E112</f>
        <v>#N/A</v>
      </c>
      <c r="AZ112" s="114" t="e">
        <f t="array" ref="AZ112">+INDEX(FCSTSDV!$D$2:$L$72,MATCH('tính băng dính sạch'!$D112,FCSTSDV!$C$2:$C$72,0),MATCH('tính băng dính sạch'!AZ$3,FCSTSDV!$D$1:$L$1,0))/'tính băng dính sạch'!$E112</f>
        <v>#N/A</v>
      </c>
      <c r="BA112" s="114" t="e">
        <f t="array" ref="BA112">+INDEX(FCSTSDV!$D$2:$L$72,MATCH('tính băng dính sạch'!$D112,FCSTSDV!$C$2:$C$72,0),MATCH('tính băng dính sạch'!BA$3,FCSTSDV!$D$1:$L$1,0))/'tính băng dính sạch'!$E112</f>
        <v>#N/A</v>
      </c>
      <c r="BB112" s="114" t="e">
        <f t="array" ref="BB112">+INDEX(FCSTSDV!$D$2:$L$72,MATCH('tính băng dính sạch'!$D112,FCSTSDV!$C$2:$C$72,0),MATCH('tính băng dính sạch'!BB$3,FCSTSDV!$D$1:$L$1,0))/'tính băng dính sạch'!$E112</f>
        <v>#N/A</v>
      </c>
      <c r="BC112" s="114" t="e">
        <f t="array" ref="BC112">+INDEX(FCSTSDV!$D$2:$L$72,MATCH('tính băng dính sạch'!$D112,FCSTSDV!$C$2:$C$72,0),MATCH('tính băng dính sạch'!BC$3,FCSTSDV!$D$1:$L$1,0))/'tính băng dính sạch'!$E112</f>
        <v>#N/A</v>
      </c>
      <c r="BD112" s="114" t="e">
        <f t="array" ref="BD112">+INDEX(FCSTSDV!$D$2:$L$72,MATCH('tính băng dính sạch'!$D112,FCSTSDV!$C$2:$C$72,0),MATCH('tính băng dính sạch'!BD$3,FCSTSDV!$D$1:$L$1,0))/'tính băng dính sạch'!$E112</f>
        <v>#N/A</v>
      </c>
      <c r="BE112" s="114" t="e">
        <f t="array" ref="BE112">+INDEX(FCSTSDV!$D$2:$L$72,MATCH('tính băng dính sạch'!$D112,FCSTSDV!$C$2:$C$72,0),MATCH('tính băng dính sạch'!BE$3,FCSTSDV!$D$1:$L$1,0))/'tính băng dính sạch'!$E112</f>
        <v>#N/A</v>
      </c>
      <c r="BF112" s="114" t="e">
        <f t="array" ref="BF112">+INDEX(FCSTSDV!$D$2:$L$72,MATCH('tính băng dính sạch'!$D112,FCSTSDV!$C$2:$C$72,0),MATCH('tính băng dính sạch'!BF$3,FCSTSDV!$D$1:$L$1,0))/'tính băng dính sạch'!$E112</f>
        <v>#N/A</v>
      </c>
      <c r="BG112" s="114" t="e">
        <f t="array" ref="BG112">+INDEX(FCSTSDV!$D$2:$L$72,MATCH('tính băng dính sạch'!$D112,FCSTSDV!$C$2:$C$72,0),MATCH('tính băng dính sạch'!BG$3,FCSTSDV!$D$1:$L$1,0))/'tính băng dính sạch'!$E112</f>
        <v>#N/A</v>
      </c>
      <c r="BH112" s="114" t="e">
        <f t="array" ref="BH112">+INDEX(FCSTSDV!$D$2:$L$72,MATCH('tính băng dính sạch'!$D112,FCSTSDV!$C$2:$C$72,0),MATCH('tính băng dính sạch'!BH$3,FCSTSDV!$D$1:$L$1,0))/'tính băng dính sạch'!$E112</f>
        <v>#N/A</v>
      </c>
      <c r="BI112" s="114" t="e">
        <f t="array" ref="BI112">+INDEX(FCSTSDV!$D$2:$L$72,MATCH('tính băng dính sạch'!$D112,FCSTSDV!$C$2:$C$72,0),MATCH('tính băng dính sạch'!BI$3,FCSTSDV!$D$1:$L$1,0))/'tính băng dính sạch'!$E112</f>
        <v>#N/A</v>
      </c>
      <c r="BJ112" s="114" t="e">
        <f t="array" ref="BJ112">+INDEX(FCSTSDV!$D$2:$L$72,MATCH('tính băng dính sạch'!$D112,FCSTSDV!$C$2:$C$72,0),MATCH('tính băng dính sạch'!BJ$3,FCSTSDV!$D$1:$L$1,0))/'tính băng dính sạch'!$E112</f>
        <v>#N/A</v>
      </c>
      <c r="BK112" s="114" t="e">
        <f t="array" ref="BK112">+INDEX(FCSTSDV!$D$2:$L$72,MATCH('tính băng dính sạch'!$D112,FCSTSDV!$C$2:$C$72,0),MATCH('tính băng dính sạch'!BK$3,FCSTSDV!$D$1:$L$1,0))/'tính băng dính sạch'!$E112</f>
        <v>#N/A</v>
      </c>
      <c r="BL112" s="114" t="e">
        <f t="array" ref="BL112">+INDEX(FCSTSDV!$D$2:$L$72,MATCH('tính băng dính sạch'!$D112,FCSTSDV!$C$2:$C$72,0),MATCH('tính băng dính sạch'!BL$3,FCSTSDV!$D$1:$L$1,0))/'tính băng dính sạch'!$E112</f>
        <v>#N/A</v>
      </c>
      <c r="BM112" s="114" t="e">
        <f t="array" ref="BM112">+INDEX(FCSTSDV!$D$2:$L$72,MATCH('tính băng dính sạch'!$D112,FCSTSDV!$C$2:$C$72,0),MATCH('tính băng dính sạch'!BM$3,FCSTSDV!$D$1:$L$1,0))/'tính băng dính sạch'!$E112</f>
        <v>#N/A</v>
      </c>
      <c r="BN112" s="114" t="e">
        <f t="array" ref="BN112">+INDEX(FCSTSDV!$D$2:$L$72,MATCH('tính băng dính sạch'!$D112,FCSTSDV!$C$2:$C$72,0),MATCH('tính băng dính sạch'!BN$3,FCSTSDV!$D$1:$L$1,0))/'tính băng dính sạch'!$E112</f>
        <v>#N/A</v>
      </c>
      <c r="BO112" s="114" t="e">
        <f t="array" ref="BO112">+INDEX(FCSTSDV!$D$2:$L$72,MATCH('tính băng dính sạch'!$D112,FCSTSDV!$C$2:$C$72,0),MATCH('tính băng dính sạch'!BO$3,FCSTSDV!$D$1:$L$1,0))/'tính băng dính sạch'!$E112</f>
        <v>#N/A</v>
      </c>
      <c r="BP112" s="114" t="e">
        <f t="array" ref="BP112">+INDEX(FCSTSDV!$D$2:$L$72,MATCH('tính băng dính sạch'!$D112,FCSTSDV!$C$2:$C$72,0),MATCH('tính băng dính sạch'!BP$3,FCSTSDV!$D$1:$L$1,0))/'tính băng dính sạch'!$E112</f>
        <v>#N/A</v>
      </c>
      <c r="BQ112" s="114" t="e">
        <f t="array" ref="BQ112">+INDEX(FCSTSDV!$D$2:$L$72,MATCH('tính băng dính sạch'!$D112,FCSTSDV!$C$2:$C$72,0),MATCH('tính băng dính sạch'!BQ$3,FCSTSDV!$D$1:$L$1,0))/'tính băng dính sạch'!$E112</f>
        <v>#N/A</v>
      </c>
      <c r="BR112" s="114" t="e">
        <f t="array" ref="BR112">+INDEX(FCSTSDV!$D$2:$L$72,MATCH('tính băng dính sạch'!$D112,FCSTSDV!$C$2:$C$72,0),MATCH('tính băng dính sạch'!BR$3,FCSTSDV!$D$1:$L$1,0))/'tính băng dính sạch'!$E112</f>
        <v>#N/A</v>
      </c>
      <c r="BS112" s="114" t="e">
        <f t="array" ref="BS112">+INDEX(FCSTSDV!$D$2:$L$72,MATCH('tính băng dính sạch'!$D112,FCSTSDV!$C$2:$C$72,0),MATCH('tính băng dính sạch'!BS$3,FCSTSDV!$D$1:$L$1,0))/'tính băng dính sạch'!$E112</f>
        <v>#N/A</v>
      </c>
      <c r="BT112" s="114" t="e">
        <f t="array" ref="BT112">+INDEX(FCSTSDV!$D$2:$L$72,MATCH('tính băng dính sạch'!$D112,FCSTSDV!$C$2:$C$72,0),MATCH('tính băng dính sạch'!BT$3,FCSTSDV!$D$1:$L$1,0))/'tính băng dính sạch'!$E112</f>
        <v>#N/A</v>
      </c>
      <c r="BU112" s="114" t="e">
        <f t="array" ref="BU112">+INDEX(FCSTSDV!$D$2:$L$72,MATCH('tính băng dính sạch'!$D112,FCSTSDV!$C$2:$C$72,0),MATCH('tính băng dính sạch'!BU$3,FCSTSDV!$D$1:$L$1,0))/'tính băng dính sạch'!$E112</f>
        <v>#N/A</v>
      </c>
      <c r="BV112" s="114" t="e">
        <f t="array" ref="BV112">+INDEX(FCSTSDV!$D$2:$L$72,MATCH('tính băng dính sạch'!$D112,FCSTSDV!$C$2:$C$72,0),MATCH('tính băng dính sạch'!BV$3,FCSTSDV!$D$1:$L$1,0))/'tính băng dính sạch'!$E112</f>
        <v>#N/A</v>
      </c>
      <c r="BW112" s="114" t="e">
        <f t="array" ref="BW112">+INDEX(FCSTSDV!$D$2:$L$72,MATCH('tính băng dính sạch'!$D112,FCSTSDV!$C$2:$C$72,0),MATCH('tính băng dính sạch'!BW$3,FCSTSDV!$D$1:$L$1,0))/'tính băng dính sạch'!$E112</f>
        <v>#N/A</v>
      </c>
      <c r="BX112" s="114" t="e">
        <f t="array" ref="BX112">+INDEX(FCSTSDV!$D$2:$L$72,MATCH('tính băng dính sạch'!$D112,FCSTSDV!$C$2:$C$72,0),MATCH('tính băng dính sạch'!BX$3,FCSTSDV!$D$1:$L$1,0))/'tính băng dính sạch'!$E112</f>
        <v>#N/A</v>
      </c>
      <c r="BY112" s="114" t="e">
        <f t="array" ref="BY112">+INDEX(FCSTSDV!$D$2:$L$72,MATCH('tính băng dính sạch'!$D112,FCSTSDV!$C$2:$C$72,0),MATCH('tính băng dính sạch'!BY$3,FCSTSDV!$D$1:$L$1,0))/'tính băng dính sạch'!$E112</f>
        <v>#N/A</v>
      </c>
      <c r="BZ112" s="114" t="e">
        <f t="array" ref="BZ112">+INDEX(FCSTSDV!$D$2:$L$72,MATCH('tính băng dính sạch'!$D112,FCSTSDV!$C$2:$C$72,0),MATCH('tính băng dính sạch'!BZ$3,FCSTSDV!$D$1:$L$1,0))/'tính băng dính sạch'!$E112</f>
        <v>#N/A</v>
      </c>
      <c r="CA112" s="114" t="e">
        <f t="array" ref="CA112">+INDEX(FCSTSDV!$D$2:$L$72,MATCH('tính băng dính sạch'!$D112,FCSTSDV!$C$2:$C$72,0),MATCH('tính băng dính sạch'!CA$3,FCSTSDV!$D$1:$L$1,0))/'tính băng dính sạch'!$E112</f>
        <v>#N/A</v>
      </c>
      <c r="CB112" s="114" t="e">
        <f t="array" ref="CB112">+INDEX(FCSTSDV!$D$2:$L$72,MATCH('tính băng dính sạch'!$D112,FCSTSDV!$C$2:$C$72,0),MATCH('tính băng dính sạch'!CB$3,FCSTSDV!$D$1:$L$1,0))/'tính băng dính sạch'!$E112</f>
        <v>#N/A</v>
      </c>
      <c r="CC112" s="114" t="e">
        <f t="array" ref="CC112">+INDEX(FCSTSDV!$D$2:$L$72,MATCH('tính băng dính sạch'!$D112,FCSTSDV!$C$2:$C$72,0),MATCH('tính băng dính sạch'!CC$3,FCSTSDV!$D$1:$L$1,0))/'tính băng dính sạch'!$E112</f>
        <v>#N/A</v>
      </c>
      <c r="CD112" s="114" t="e">
        <f t="array" ref="CD112">+INDEX(FCSTSDV!$D$2:$L$72,MATCH('tính băng dính sạch'!$D112,FCSTSDV!$C$2:$C$72,0),MATCH('tính băng dính sạch'!CD$3,FCSTSDV!$D$1:$L$1,0))/'tính băng dính sạch'!$E112</f>
        <v>#N/A</v>
      </c>
      <c r="CE112" s="114" t="e">
        <f t="array" ref="CE112">+INDEX(FCSTSDV!$D$2:$L$72,MATCH('tính băng dính sạch'!$D112,FCSTSDV!$C$2:$C$72,0),MATCH('tính băng dính sạch'!CE$3,FCSTSDV!$D$1:$L$1,0))/'tính băng dính sạch'!$E112</f>
        <v>#N/A</v>
      </c>
      <c r="CF112" s="114" t="e">
        <f t="array" ref="CF112">+INDEX(FCSTSDV!$D$2:$L$72,MATCH('tính băng dính sạch'!$D112,FCSTSDV!$C$2:$C$72,0),MATCH('tính băng dính sạch'!CF$3,FCSTSDV!$D$1:$L$1,0))/'tính băng dính sạch'!$E112</f>
        <v>#N/A</v>
      </c>
      <c r="CG112" s="114" t="e">
        <f t="array" ref="CG112">+INDEX(FCSTSDV!$D$2:$L$72,MATCH('tính băng dính sạch'!$D112,FCSTSDV!$C$2:$C$72,0),MATCH('tính băng dính sạch'!CG$3,FCSTSDV!$D$1:$L$1,0))/'tính băng dính sạch'!$E112</f>
        <v>#N/A</v>
      </c>
      <c r="CH112" s="114" t="e">
        <f t="array" ref="CH112">+INDEX(FCSTSDV!$D$2:$L$72,MATCH('tính băng dính sạch'!$D112,FCSTSDV!$C$2:$C$72,0),MATCH('tính băng dính sạch'!CH$3,FCSTSDV!$D$1:$L$1,0))/'tính băng dính sạch'!$E112</f>
        <v>#N/A</v>
      </c>
      <c r="CI112" s="114" t="e">
        <f t="array" ref="CI112">+INDEX(FCSTSDV!$D$2:$L$72,MATCH('tính băng dính sạch'!$D112,FCSTSDV!$C$2:$C$72,0),MATCH('tính băng dính sạch'!CI$3,FCSTSDV!$D$1:$L$1,0))/'tính băng dính sạch'!$E112</f>
        <v>#N/A</v>
      </c>
      <c r="CJ112" s="92" t="e">
        <f t="array" ref="CJ112">+INDEX(FCSTSDV!$D$2:$L$72,MATCH('tính băng dính sạch'!$D112,FCSTSDV!$C$2:$C$72,0),MATCH('tính băng dính sạch'!CJ$3,FCSTSDV!$D$1:$L$1,0))/'tính băng dính sạch'!$E112</f>
        <v>#N/A</v>
      </c>
      <c r="CK112" s="92" t="e">
        <f t="array" ref="CK112">+INDEX(FCSTSDV!$D$2:$L$72,MATCH('tính băng dính sạch'!$D112,FCSTSDV!$C$2:$C$72,0),MATCH('tính băng dính sạch'!CK$3,FCSTSDV!$D$1:$L$1,0))/'tính băng dính sạch'!$E112</f>
        <v>#N/A</v>
      </c>
      <c r="CL112" s="92" t="e">
        <f t="array" ref="CL112">+INDEX(FCSTSDV!$D$2:$L$72,MATCH('tính băng dính sạch'!$D112,FCSTSDV!$C$2:$C$72,0),MATCH('tính băng dính sạch'!CL$3,FCSTSDV!$D$1:$L$1,0))/'tính băng dính sạch'!$E112</f>
        <v>#N/A</v>
      </c>
      <c r="CM112" s="92" t="e">
        <f t="array" ref="CM112">+INDEX(FCSTSDV!$D$2:$L$72,MATCH('tính băng dính sạch'!$D112,FCSTSDV!$C$2:$C$72,0),MATCH('tính băng dính sạch'!CM$3,FCSTSDV!$D$1:$L$1,0))/'tính băng dính sạch'!$E112</f>
        <v>#N/A</v>
      </c>
      <c r="CN112" s="92" t="e">
        <f t="array" ref="CN112">+INDEX(FCSTSDV!$D$2:$L$72,MATCH('tính băng dính sạch'!$D112,FCSTSDV!$C$2:$C$72,0),MATCH('tính băng dính sạch'!CN$3,FCSTSDV!$D$1:$L$1,0))/'tính băng dính sạch'!$E112</f>
        <v>#N/A</v>
      </c>
      <c r="CO112" s="92" t="e">
        <f t="array" ref="CO112">+INDEX(FCSTSDV!$D$2:$L$72,MATCH('tính băng dính sạch'!$D112,FCSTSDV!$C$2:$C$72,0),MATCH('tính băng dính sạch'!CO$3,FCSTSDV!$D$1:$L$1,0))/'tính băng dính sạch'!$E112</f>
        <v>#N/A</v>
      </c>
      <c r="CP112" s="92" t="e">
        <f t="array" ref="CP112">+INDEX(FCSTSDV!$D$2:$L$72,MATCH('tính băng dính sạch'!$D112,FCSTSDV!$C$2:$C$72,0),MATCH('tính băng dính sạch'!CP$3,FCSTSDV!$D$1:$L$1,0))/'tính băng dính sạch'!$E112</f>
        <v>#N/A</v>
      </c>
      <c r="CQ112" s="92">
        <f>+ROUND(IFERROR(INDEX(FCSTSDV!$D$2:$L$72,MATCH('tính băng dính sạch'!$D112,FCSTSDV!$C$2:$C$72,0),MATCH('tính băng dính sạch'!CQ$3,FCSTSDV!$D$1:$L$1,0)),0)/'tính băng dính sạch'!$E112,1)</f>
        <v>0</v>
      </c>
    </row>
    <row r="113" spans="1:95" ht="20.100000000000001" hidden="1" customHeight="1">
      <c r="A113" s="807"/>
      <c r="B113" s="792"/>
      <c r="C113" s="60"/>
      <c r="D113" s="52" t="s">
        <v>153</v>
      </c>
      <c r="E113" s="53" t="s">
        <v>43</v>
      </c>
      <c r="F113" s="800"/>
      <c r="G113" s="800"/>
      <c r="H113" s="827"/>
      <c r="I113" s="87">
        <f>+I112</f>
        <v>0</v>
      </c>
      <c r="J113" s="17"/>
      <c r="K113" s="151"/>
      <c r="L113" s="151"/>
      <c r="M113" s="151" t="e">
        <f>+H112-M112</f>
        <v>#REF!</v>
      </c>
      <c r="N113" s="139" t="e">
        <f>+H112-N112</f>
        <v>#REF!</v>
      </c>
      <c r="O113" s="151" t="e">
        <f t="shared" ref="O113:AP113" si="74">+N113-O112</f>
        <v>#REF!</v>
      </c>
      <c r="P113" s="151" t="e">
        <f>+H112-P112</f>
        <v>#REF!</v>
      </c>
      <c r="Q113" s="151" t="e">
        <f t="shared" si="74"/>
        <v>#REF!</v>
      </c>
      <c r="R113" s="151" t="e">
        <f>+H112-R112</f>
        <v>#REF!</v>
      </c>
      <c r="S113" s="151" t="e">
        <f t="shared" si="74"/>
        <v>#REF!</v>
      </c>
      <c r="T113" s="151" t="e">
        <f>+H112-T112</f>
        <v>#REF!</v>
      </c>
      <c r="U113" s="151" t="e">
        <f t="shared" si="74"/>
        <v>#REF!</v>
      </c>
      <c r="V113" s="161" t="e">
        <f t="shared" si="74"/>
        <v>#REF!</v>
      </c>
      <c r="W113" s="90" t="e">
        <f t="shared" si="74"/>
        <v>#REF!</v>
      </c>
      <c r="X113" s="105" t="e">
        <f t="shared" si="74"/>
        <v>#REF!</v>
      </c>
      <c r="Y113" s="105" t="e">
        <f t="shared" si="74"/>
        <v>#REF!</v>
      </c>
      <c r="Z113" s="105" t="e">
        <f t="shared" si="74"/>
        <v>#REF!</v>
      </c>
      <c r="AA113" s="105" t="e">
        <f t="shared" si="74"/>
        <v>#REF!</v>
      </c>
      <c r="AB113" s="105" t="e">
        <f t="shared" si="74"/>
        <v>#REF!</v>
      </c>
      <c r="AC113" s="105" t="e">
        <f t="shared" si="74"/>
        <v>#REF!</v>
      </c>
      <c r="AD113" s="105" t="e">
        <f t="shared" si="74"/>
        <v>#REF!</v>
      </c>
      <c r="AE113" s="105" t="e">
        <f t="shared" si="74"/>
        <v>#REF!</v>
      </c>
      <c r="AF113" s="90" t="e">
        <f t="shared" si="74"/>
        <v>#REF!</v>
      </c>
      <c r="AG113" s="90" t="e">
        <f t="shared" si="74"/>
        <v>#REF!</v>
      </c>
      <c r="AH113" s="90" t="e">
        <f t="shared" si="74"/>
        <v>#REF!</v>
      </c>
      <c r="AI113" s="90" t="e">
        <f t="shared" si="74"/>
        <v>#REF!</v>
      </c>
      <c r="AJ113" s="90" t="e">
        <f t="shared" si="74"/>
        <v>#REF!</v>
      </c>
      <c r="AK113" s="90" t="e">
        <f t="shared" si="74"/>
        <v>#REF!</v>
      </c>
      <c r="AL113" s="90" t="e">
        <f t="shared" si="74"/>
        <v>#REF!</v>
      </c>
      <c r="AM113" s="90" t="e">
        <f t="shared" si="74"/>
        <v>#REF!</v>
      </c>
      <c r="AN113" s="90" t="e">
        <f t="shared" si="74"/>
        <v>#REF!</v>
      </c>
      <c r="AO113" s="90" t="e">
        <f t="shared" si="74"/>
        <v>#REF!</v>
      </c>
      <c r="AP113" s="90" t="e">
        <f t="shared" si="74"/>
        <v>#REF!</v>
      </c>
      <c r="AQ113" s="90" t="e">
        <f>+AI113-AQ112</f>
        <v>#REF!</v>
      </c>
      <c r="AR113" s="90" t="e">
        <f>+AJ113-AR112</f>
        <v>#REF!</v>
      </c>
      <c r="AS113" s="105" t="e">
        <f>+H112+I112-AS112</f>
        <v>#REF!</v>
      </c>
      <c r="AT113" s="105" t="e">
        <f>+H112+I113-AT112</f>
        <v>#REF!</v>
      </c>
      <c r="AU113" s="105" t="e">
        <f>+AT113-AU112</f>
        <v>#REF!</v>
      </c>
      <c r="AV113" s="105" t="e">
        <f>+AU113-AV112</f>
        <v>#REF!</v>
      </c>
      <c r="AW113" s="105" t="e">
        <f>+AV113-AW112</f>
        <v>#REF!</v>
      </c>
      <c r="AX113" s="90" t="e">
        <f t="shared" ref="AX113:CI113" si="75">$H112+$I112-AX112</f>
        <v>#REF!</v>
      </c>
      <c r="AY113" s="90" t="e">
        <f t="shared" si="75"/>
        <v>#REF!</v>
      </c>
      <c r="AZ113" s="90" t="e">
        <f t="shared" si="75"/>
        <v>#REF!</v>
      </c>
      <c r="BA113" s="90" t="e">
        <f t="shared" si="75"/>
        <v>#REF!</v>
      </c>
      <c r="BB113" s="90" t="e">
        <f t="shared" si="75"/>
        <v>#REF!</v>
      </c>
      <c r="BC113" s="90" t="e">
        <f t="shared" si="75"/>
        <v>#REF!</v>
      </c>
      <c r="BD113" s="90" t="e">
        <f t="shared" si="75"/>
        <v>#REF!</v>
      </c>
      <c r="BE113" s="90" t="e">
        <f t="shared" si="75"/>
        <v>#REF!</v>
      </c>
      <c r="BF113" s="90" t="e">
        <f t="shared" si="75"/>
        <v>#REF!</v>
      </c>
      <c r="BG113" s="90" t="e">
        <f t="shared" si="75"/>
        <v>#REF!</v>
      </c>
      <c r="BH113" s="90" t="e">
        <f t="shared" si="75"/>
        <v>#REF!</v>
      </c>
      <c r="BI113" s="90" t="e">
        <f t="shared" si="75"/>
        <v>#REF!</v>
      </c>
      <c r="BJ113" s="90" t="e">
        <f t="shared" si="75"/>
        <v>#REF!</v>
      </c>
      <c r="BK113" s="90" t="e">
        <f t="shared" si="75"/>
        <v>#REF!</v>
      </c>
      <c r="BL113" s="90" t="e">
        <f t="shared" si="75"/>
        <v>#REF!</v>
      </c>
      <c r="BM113" s="90" t="e">
        <f t="shared" si="75"/>
        <v>#REF!</v>
      </c>
      <c r="BN113" s="90" t="e">
        <f t="shared" si="75"/>
        <v>#REF!</v>
      </c>
      <c r="BO113" s="90" t="e">
        <f t="shared" si="75"/>
        <v>#REF!</v>
      </c>
      <c r="BP113" s="90" t="e">
        <f t="shared" si="75"/>
        <v>#REF!</v>
      </c>
      <c r="BQ113" s="90" t="e">
        <f t="shared" si="75"/>
        <v>#REF!</v>
      </c>
      <c r="BR113" s="90" t="e">
        <f t="shared" si="75"/>
        <v>#REF!</v>
      </c>
      <c r="BS113" s="90" t="e">
        <f t="shared" si="75"/>
        <v>#REF!</v>
      </c>
      <c r="BT113" s="90" t="e">
        <f t="shared" si="75"/>
        <v>#REF!</v>
      </c>
      <c r="BU113" s="90" t="e">
        <f t="shared" si="75"/>
        <v>#REF!</v>
      </c>
      <c r="BV113" s="90" t="e">
        <f t="shared" si="75"/>
        <v>#REF!</v>
      </c>
      <c r="BW113" s="90" t="e">
        <f t="shared" si="75"/>
        <v>#REF!</v>
      </c>
      <c r="BX113" s="90" t="e">
        <f t="shared" si="75"/>
        <v>#REF!</v>
      </c>
      <c r="BY113" s="90" t="e">
        <f t="shared" si="75"/>
        <v>#REF!</v>
      </c>
      <c r="BZ113" s="90" t="e">
        <f t="shared" si="75"/>
        <v>#REF!</v>
      </c>
      <c r="CA113" s="90" t="e">
        <f t="shared" si="75"/>
        <v>#REF!</v>
      </c>
      <c r="CB113" s="90" t="e">
        <f t="shared" si="75"/>
        <v>#REF!</v>
      </c>
      <c r="CC113" s="90" t="e">
        <f t="shared" si="75"/>
        <v>#REF!</v>
      </c>
      <c r="CD113" s="90" t="e">
        <f t="shared" si="75"/>
        <v>#REF!</v>
      </c>
      <c r="CE113" s="90" t="e">
        <f t="shared" si="75"/>
        <v>#REF!</v>
      </c>
      <c r="CF113" s="90" t="e">
        <f t="shared" si="75"/>
        <v>#REF!</v>
      </c>
      <c r="CG113" s="90" t="e">
        <f t="shared" si="75"/>
        <v>#REF!</v>
      </c>
      <c r="CH113" s="90" t="e">
        <f t="shared" si="75"/>
        <v>#REF!</v>
      </c>
      <c r="CI113" s="90" t="e">
        <f t="shared" si="75"/>
        <v>#REF!</v>
      </c>
      <c r="CJ113" s="105" t="e">
        <f t="shared" ref="CJ113:CQ113" si="76">+CI113-CJ112</f>
        <v>#REF!</v>
      </c>
      <c r="CK113" s="105" t="e">
        <f t="shared" si="76"/>
        <v>#REF!</v>
      </c>
      <c r="CL113" s="105" t="e">
        <f t="shared" si="76"/>
        <v>#REF!</v>
      </c>
      <c r="CM113" s="105" t="e">
        <f t="shared" si="76"/>
        <v>#REF!</v>
      </c>
      <c r="CN113" s="105" t="e">
        <f t="shared" si="76"/>
        <v>#REF!</v>
      </c>
      <c r="CO113" s="105" t="e">
        <f t="shared" si="76"/>
        <v>#REF!</v>
      </c>
      <c r="CP113" s="105" t="e">
        <f t="shared" si="76"/>
        <v>#REF!</v>
      </c>
      <c r="CQ113" s="105" t="e">
        <f t="shared" si="76"/>
        <v>#REF!</v>
      </c>
    </row>
    <row r="114" spans="1:95" ht="20.100000000000001" hidden="1" customHeight="1">
      <c r="A114" s="806" t="s">
        <v>251</v>
      </c>
      <c r="B114" s="791" t="s">
        <v>252</v>
      </c>
      <c r="C114" s="63"/>
      <c r="D114" s="73" t="s">
        <v>19</v>
      </c>
      <c r="E114" s="44">
        <v>100</v>
      </c>
      <c r="F114" s="798"/>
      <c r="G114" s="798"/>
      <c r="H114" s="826" t="e">
        <f>+VLOOKUP(A114,#REF!,5,0)</f>
        <v>#REF!</v>
      </c>
      <c r="I114" s="79">
        <f>+IFERROR(VLOOKUP(D114,FCSTSDV!$C$2:$C$72,26,0),0)/'tính băng dính sạch'!E114</f>
        <v>0</v>
      </c>
      <c r="J114" s="9"/>
      <c r="K114" s="11">
        <f t="array" ref="K114">+IFERROR(INDEX(FCSTSDV!$D$2:$L$72,MATCH('tính băng dính sạch'!$D114,FCSTSDV!$C$2:$C$72,0),MATCH('tính băng dính sạch'!K$3,FCSTSDV!$D$1:$L$1,0)),0)/'tính băng dính sạch'!$E114</f>
        <v>0</v>
      </c>
      <c r="L114" s="11">
        <f t="array" ref="L114">+IFERROR(INDEX(FCSTSDV!$D$2:$L$72,MATCH('tính băng dính sạch'!$D114,FCSTSDV!$C$2:$C$72,0),MATCH('tính băng dính sạch'!L$3,FCSTSDV!$D$1:$L$1,0)),0)/'tính băng dính sạch'!$E114</f>
        <v>0</v>
      </c>
      <c r="M114" s="11">
        <f t="array" ref="M114">+IFERROR(INDEX(FCSTSDV!$D$2:$L$72,MATCH('tính băng dính sạch'!$D114,FCSTSDV!$C$2:$C$72,0),MATCH('tính băng dính sạch'!M$3,FCSTSDV!$D$1:$L$1,0)),0)/'tính băng dính sạch'!$E114</f>
        <v>0</v>
      </c>
      <c r="N114" s="11">
        <f t="array" ref="N114">+IFERROR(INDEX(FCSTSDV!$D$2:$L$72,MATCH('tính băng dính sạch'!$D114,FCSTSDV!$C$2:$C$72,0),MATCH('tính băng dính sạch'!N$3,FCSTSDV!$D$1:$L$1,0)),0)/'tính băng dính sạch'!$E114</f>
        <v>0</v>
      </c>
      <c r="O114" s="11">
        <f t="array" ref="O114">+IFERROR(INDEX(FCSTSDV!$D$2:$L$72,MATCH('tính băng dính sạch'!$D114,FCSTSDV!$C$2:$C$72,0),MATCH('tính băng dính sạch'!O$3,FCSTSDV!$D$1:$L$1,0)),0)/'tính băng dính sạch'!$E114</f>
        <v>0</v>
      </c>
      <c r="P114" s="11">
        <f t="array" ref="P114">+IFERROR(INDEX(FCSTSDV!$D$2:$L$72,MATCH('tính băng dính sạch'!$D114,FCSTSDV!$C$2:$C$72,0),MATCH('tính băng dính sạch'!P$3,FCSTSDV!$D$1:$L$1,0)),0)/'tính băng dính sạch'!$E114</f>
        <v>0</v>
      </c>
      <c r="Q114" s="11">
        <f t="array" ref="Q114">+IFERROR(INDEX(FCSTSDV!$D$2:$L$72,MATCH('tính băng dính sạch'!$D114,FCSTSDV!$C$2:$C$72,0),MATCH('tính băng dính sạch'!Q$3,FCSTSDV!$D$1:$L$1,0)),0)/'tính băng dính sạch'!$E114</f>
        <v>0</v>
      </c>
      <c r="R114" s="11">
        <f t="array" ref="R114">+IFERROR(INDEX(FCSTSDV!$D$2:$L$72,MATCH('tính băng dính sạch'!$D114,FCSTSDV!$C$2:$C$72,0),MATCH('tính băng dính sạch'!R$3,FCSTSDV!$D$1:$L$1,0)),0)/'tính băng dính sạch'!$E114</f>
        <v>0</v>
      </c>
      <c r="S114" s="11">
        <f t="array" ref="S114">+IFERROR(INDEX(FCSTSDV!$D$2:$L$72,MATCH('tính băng dính sạch'!$D114,FCSTSDV!$C$2:$C$72,0),MATCH('tính băng dính sạch'!S$3,FCSTSDV!$D$1:$L$1,0)),0)/'tính băng dính sạch'!$E114</f>
        <v>0</v>
      </c>
      <c r="T114" s="11">
        <f t="array" ref="T114">+IFERROR(INDEX(FCSTSDV!$D$2:$L$72,MATCH('tính băng dính sạch'!$D114,FCSTSDV!$C$2:$C$72,0),MATCH('tính băng dính sạch'!T$3,FCSTSDV!$D$1:$L$1,0)),0)/'tính băng dính sạch'!$E114</f>
        <v>0</v>
      </c>
      <c r="U114" s="11">
        <f t="array" ref="U114">+IFERROR(INDEX(FCSTSDV!$D$2:$L$72,MATCH('tính băng dính sạch'!$D114,FCSTSDV!$C$2:$C$72,0),MATCH('tính băng dính sạch'!U$3,FCSTSDV!$D$1:$L$1,0)),0)/'tính băng dính sạch'!$E114</f>
        <v>0</v>
      </c>
      <c r="V114" s="98">
        <f t="array" ref="V114">+IFERROR(INDEX(FCSTSDV!$D$2:$L$72,MATCH('tính băng dính sạch'!$D114,FCSTSDV!$C$2:$C$72,0),MATCH('tính băng dính sạch'!V$3,FCSTSDV!$D$1:$L$1,0)),0)/'tính băng dính sạch'!$E114</f>
        <v>0</v>
      </c>
      <c r="W114" s="99">
        <f t="array" ref="W114">+IFERROR(INDEX(FCSTSDV!$D$2:$L$72,MATCH('tính băng dính sạch'!$D114,FCSTSDV!$C$2:$C$72,0),MATCH('tính băng dính sạch'!W$3,FCSTSDV!$D$1:$L$1,0)),0)/'tính băng dính sạch'!$E114</f>
        <v>0</v>
      </c>
      <c r="X114" s="100">
        <f t="array" ref="X114">+IFERROR(INDEX(FCSTSDV!$D$2:$L$72,MATCH('tính băng dính sạch'!$D114,FCSTSDV!$C$2:$C$72,0),MATCH('tính băng dính sạch'!X$3,FCSTSDV!$D$1:$L$1,0)),0)/'tính băng dính sạch'!$E114</f>
        <v>0</v>
      </c>
      <c r="Y114" s="100">
        <f t="array" ref="Y114">+IFERROR(INDEX(FCSTSDV!$D$2:$L$72,MATCH('tính băng dính sạch'!$D114,FCSTSDV!$C$2:$C$72,0),MATCH('tính băng dính sạch'!Y$3,FCSTSDV!$D$1:$L$1,0)),0)/'tính băng dính sạch'!$E114</f>
        <v>0</v>
      </c>
      <c r="Z114" s="100">
        <f t="array" ref="Z114">+IFERROR(INDEX(FCSTSDV!$D$2:$L$72,MATCH('tính băng dính sạch'!$D114,FCSTSDV!$C$2:$C$72,0),MATCH('tính băng dính sạch'!Z$3,FCSTSDV!$D$1:$L$1,0)),0)/'tính băng dính sạch'!$E114</f>
        <v>0</v>
      </c>
      <c r="AA114" s="100">
        <f t="array" ref="AA114">+IFERROR(INDEX(FCSTSDV!$D$2:$L$72,MATCH('tính băng dính sạch'!$D114,FCSTSDV!$C$2:$C$72,0),MATCH('tính băng dính sạch'!AA$3,FCSTSDV!$D$1:$L$1,0)),0)/'tính băng dính sạch'!$E114</f>
        <v>0</v>
      </c>
      <c r="AB114" s="100">
        <f t="array" ref="AB114">+IFERROR(INDEX(FCSTSDV!$D$2:$L$72,MATCH('tính băng dính sạch'!$D114,FCSTSDV!$C$2:$C$72,0),MATCH('tính băng dính sạch'!AB$3,FCSTSDV!$D$1:$L$1,0)),0)/'tính băng dính sạch'!$E114</f>
        <v>0</v>
      </c>
      <c r="AC114" s="100">
        <f t="array" ref="AC114">+IFERROR(INDEX(FCSTSDV!$D$2:$L$72,MATCH('tính băng dính sạch'!$D114,FCSTSDV!$C$2:$C$72,0),MATCH('tính băng dính sạch'!AC$3,FCSTSDV!$D$1:$L$1,0)),0)/'tính băng dính sạch'!$E114</f>
        <v>0</v>
      </c>
      <c r="AD114" s="100">
        <f t="array" ref="AD114">+IFERROR(INDEX(FCSTSDV!$D$2:$L$72,MATCH('tính băng dính sạch'!$D114,FCSTSDV!$C$2:$C$72,0),MATCH('tính băng dính sạch'!AD$3,FCSTSDV!$D$1:$L$1,0)),0)/'tính băng dính sạch'!$E114</f>
        <v>0</v>
      </c>
      <c r="AE114" s="100">
        <f t="array" ref="AE114">+IFERROR(INDEX(FCSTSDV!$D$2:$L$72,MATCH('tính băng dính sạch'!$D114,FCSTSDV!$C$2:$C$72,0),MATCH('tính băng dính sạch'!AE$3,FCSTSDV!$D$1:$L$1,0)),0)/'tính băng dính sạch'!$E114</f>
        <v>0</v>
      </c>
      <c r="AF114" s="99">
        <f>+IFERROR(INDEX(FCSTSDV!$D$2:$L$72,MATCH('tính băng dính sạch'!$D114,FCSTSDV!$C$2:$C$72,0),MATCH('tính băng dính sạch'!AF$3,FCSTSDV!$D$1:$L$1,0))/'tính băng dính sạch'!$E114,0)</f>
        <v>0</v>
      </c>
      <c r="AG114" s="99">
        <f>+IFERROR(INDEX(FCSTSDV!$D$2:$L$72,MATCH('tính băng dính sạch'!$D114,FCSTSDV!$C$2:$C$72,0),MATCH('tính băng dính sạch'!AG$3,FCSTSDV!$D$1:$L$1,0))/'tính băng dính sạch'!$E114,0)</f>
        <v>0</v>
      </c>
      <c r="AH114" s="99">
        <f>+IFERROR(INDEX(FCSTSDV!$D$2:$L$72,MATCH('tính băng dính sạch'!$D114,FCSTSDV!$C$2:$C$72,0),MATCH('tính băng dính sạch'!AH$3,FCSTSDV!$D$1:$L$1,0))/'tính băng dính sạch'!$E114,0)</f>
        <v>0</v>
      </c>
      <c r="AI114" s="99">
        <f>+IFERROR(INDEX(FCSTSDV!$D$2:$L$72,MATCH('tính băng dính sạch'!$D114,FCSTSDV!$C$2:$C$72,0),MATCH('tính băng dính sạch'!AI$3,FCSTSDV!$D$1:$L$1,0))/'tính băng dính sạch'!$E114,0)</f>
        <v>0</v>
      </c>
      <c r="AJ114" s="99">
        <f>+IFERROR(INDEX(FCSTSDV!$D$2:$L$72,MATCH('tính băng dính sạch'!$D114,FCSTSDV!$C$2:$C$72,0),MATCH('tính băng dính sạch'!AJ$3,FCSTSDV!$D$1:$L$1,0))/'tính băng dính sạch'!$E114,0)</f>
        <v>0</v>
      </c>
      <c r="AK114" s="99">
        <f>+IFERROR(INDEX(FCSTSDV!$D$2:$L$72,MATCH('tính băng dính sạch'!$D114,FCSTSDV!$C$2:$C$72,0),MATCH('tính băng dính sạch'!AK$3,FCSTSDV!$D$1:$L$1,0))/'tính băng dính sạch'!$E114,0)</f>
        <v>0</v>
      </c>
      <c r="AL114" s="99">
        <f>+IFERROR(INDEX(FCSTSDV!$D$2:$L$72,MATCH('tính băng dính sạch'!$D114,FCSTSDV!$C$2:$C$72,0),MATCH('tính băng dính sạch'!AL$3,FCSTSDV!$D$1:$L$1,0))/'tính băng dính sạch'!$E114,0)</f>
        <v>0</v>
      </c>
      <c r="AM114" s="99">
        <f>+IFERROR(INDEX(FCSTSDV!$D$2:$L$72,MATCH('tính băng dính sạch'!$D114,FCSTSDV!$C$2:$C$72,0),MATCH('tính băng dính sạch'!AM$3,FCSTSDV!$D$1:$L$1,0))/'tính băng dính sạch'!$E114,0)</f>
        <v>0</v>
      </c>
      <c r="AN114" s="99">
        <f>+IFERROR(INDEX(FCSTSDV!$D$2:$L$72,MATCH('tính băng dính sạch'!$D114,FCSTSDV!$C$2:$C$72,0),MATCH('tính băng dính sạch'!AN$3,FCSTSDV!$D$1:$L$1,0))/'tính băng dính sạch'!$E114,0)</f>
        <v>0</v>
      </c>
      <c r="AO114" s="99">
        <f>+IFERROR(INDEX(FCSTSDV!$D$2:$L$72,MATCH('tính băng dính sạch'!$D114,FCSTSDV!$C$2:$C$72,0),MATCH('tính băng dính sạch'!AO$3,FCSTSDV!$D$1:$L$1,0))/'tính băng dính sạch'!$E114,0)</f>
        <v>0</v>
      </c>
      <c r="AP114" s="114" t="e">
        <f t="array" ref="AP114">+INDEX(FCSTSDV!$D$2:$L$72,MATCH('tính băng dính sạch'!$D114,FCSTSDV!$C$2:$C$72,0),MATCH('tính băng dính sạch'!AP$3,FCSTSDV!$D$1:$L$1,0))/'tính băng dính sạch'!$E114</f>
        <v>#N/A</v>
      </c>
      <c r="AQ114" s="114" t="e">
        <f t="array" ref="AQ114">+INDEX(FCSTSDV!$D$2:$L$72,MATCH('tính băng dính sạch'!$D114,FCSTSDV!$C$2:$C$72,0),MATCH('tính băng dính sạch'!AQ$3,FCSTSDV!$D$1:$L$1,0))/'tính băng dính sạch'!$E114</f>
        <v>#N/A</v>
      </c>
      <c r="AR114" s="114" t="e">
        <f t="array" ref="AR114">+INDEX(FCSTSDV!$D$2:$L$72,MATCH('tính băng dính sạch'!$D114,FCSTSDV!$C$2:$C$72,0),MATCH('tính băng dính sạch'!AR$3,FCSTSDV!$D$1:$L$1,0))/'tính băng dính sạch'!$E114</f>
        <v>#N/A</v>
      </c>
      <c r="AS114" s="114" t="e">
        <f t="array" ref="AS114">+INDEX(FCSTSDV!$D$2:$L$72,MATCH('tính băng dính sạch'!$D114,FCSTSDV!$C$2:$C$72,0),MATCH('tính băng dính sạch'!AS$3,FCSTSDV!$D$1:$L$1,0))/'tính băng dính sạch'!$E114</f>
        <v>#N/A</v>
      </c>
      <c r="AT114" s="114" t="e">
        <f t="array" ref="AT114">+INDEX(FCSTSDV!$D$2:$L$72,MATCH('tính băng dính sạch'!$D114,FCSTSDV!$C$2:$C$72,0),MATCH('tính băng dính sạch'!AT$3,FCSTSDV!$D$1:$L$1,0))/'tính băng dính sạch'!$E114</f>
        <v>#N/A</v>
      </c>
      <c r="AU114" s="114" t="e">
        <f t="array" ref="AU114">+INDEX(FCSTSDV!$D$2:$L$72,MATCH('tính băng dính sạch'!$D114,FCSTSDV!$C$2:$C$72,0),MATCH('tính băng dính sạch'!AU$3,FCSTSDV!$D$1:$L$1,0))/'tính băng dính sạch'!$E114</f>
        <v>#N/A</v>
      </c>
      <c r="AV114" s="114" t="e">
        <f t="array" ref="AV114">+INDEX(FCSTSDV!$D$2:$L$72,MATCH('tính băng dính sạch'!$D114,FCSTSDV!$C$2:$C$72,0),MATCH('tính băng dính sạch'!AV$3,FCSTSDV!$D$1:$L$1,0))/'tính băng dính sạch'!$E114</f>
        <v>#N/A</v>
      </c>
      <c r="AW114" s="114" t="e">
        <f t="array" ref="AW114">+INDEX(FCSTSDV!$D$2:$L$72,MATCH('tính băng dính sạch'!$D114,FCSTSDV!$C$2:$C$72,0),MATCH('tính băng dính sạch'!AW$3,FCSTSDV!$D$1:$L$1,0))/'tính băng dính sạch'!$E114</f>
        <v>#N/A</v>
      </c>
      <c r="AX114" s="114" t="e">
        <f t="array" ref="AX114">+INDEX(FCSTSDV!$D$2:$L$72,MATCH('tính băng dính sạch'!$D114,FCSTSDV!$C$2:$C$72,0),MATCH('tính băng dính sạch'!AX$3,FCSTSDV!$D$1:$L$1,0))/'tính băng dính sạch'!$E114</f>
        <v>#N/A</v>
      </c>
      <c r="AY114" s="114" t="e">
        <f t="array" ref="AY114">+INDEX(FCSTSDV!$D$2:$L$72,MATCH('tính băng dính sạch'!$D114,FCSTSDV!$C$2:$C$72,0),MATCH('tính băng dính sạch'!AY$3,FCSTSDV!$D$1:$L$1,0))/'tính băng dính sạch'!$E114</f>
        <v>#N/A</v>
      </c>
      <c r="AZ114" s="114" t="e">
        <f t="array" ref="AZ114">+INDEX(FCSTSDV!$D$2:$L$72,MATCH('tính băng dính sạch'!$D114,FCSTSDV!$C$2:$C$72,0),MATCH('tính băng dính sạch'!AZ$3,FCSTSDV!$D$1:$L$1,0))/'tính băng dính sạch'!$E114</f>
        <v>#N/A</v>
      </c>
      <c r="BA114" s="114" t="e">
        <f t="array" ref="BA114">+INDEX(FCSTSDV!$D$2:$L$72,MATCH('tính băng dính sạch'!$D114,FCSTSDV!$C$2:$C$72,0),MATCH('tính băng dính sạch'!BA$3,FCSTSDV!$D$1:$L$1,0))/'tính băng dính sạch'!$E114</f>
        <v>#N/A</v>
      </c>
      <c r="BB114" s="114" t="e">
        <f t="array" ref="BB114">+INDEX(FCSTSDV!$D$2:$L$72,MATCH('tính băng dính sạch'!$D114,FCSTSDV!$C$2:$C$72,0),MATCH('tính băng dính sạch'!BB$3,FCSTSDV!$D$1:$L$1,0))/'tính băng dính sạch'!$E114</f>
        <v>#N/A</v>
      </c>
      <c r="BC114" s="114" t="e">
        <f t="array" ref="BC114">+INDEX(FCSTSDV!$D$2:$L$72,MATCH('tính băng dính sạch'!$D114,FCSTSDV!$C$2:$C$72,0),MATCH('tính băng dính sạch'!BC$3,FCSTSDV!$D$1:$L$1,0))/'tính băng dính sạch'!$E114</f>
        <v>#N/A</v>
      </c>
      <c r="BD114" s="114" t="e">
        <f t="array" ref="BD114">+INDEX(FCSTSDV!$D$2:$L$72,MATCH('tính băng dính sạch'!$D114,FCSTSDV!$C$2:$C$72,0),MATCH('tính băng dính sạch'!BD$3,FCSTSDV!$D$1:$L$1,0))/'tính băng dính sạch'!$E114</f>
        <v>#N/A</v>
      </c>
      <c r="BE114" s="114" t="e">
        <f t="array" ref="BE114">+INDEX(FCSTSDV!$D$2:$L$72,MATCH('tính băng dính sạch'!$D114,FCSTSDV!$C$2:$C$72,0),MATCH('tính băng dính sạch'!BE$3,FCSTSDV!$D$1:$L$1,0))/'tính băng dính sạch'!$E114</f>
        <v>#N/A</v>
      </c>
      <c r="BF114" s="114" t="e">
        <f t="array" ref="BF114">+INDEX(FCSTSDV!$D$2:$L$72,MATCH('tính băng dính sạch'!$D114,FCSTSDV!$C$2:$C$72,0),MATCH('tính băng dính sạch'!BF$3,FCSTSDV!$D$1:$L$1,0))/'tính băng dính sạch'!$E114</f>
        <v>#N/A</v>
      </c>
      <c r="BG114" s="114" t="e">
        <f t="array" ref="BG114">+INDEX(FCSTSDV!$D$2:$L$72,MATCH('tính băng dính sạch'!$D114,FCSTSDV!$C$2:$C$72,0),MATCH('tính băng dính sạch'!BG$3,FCSTSDV!$D$1:$L$1,0))/'tính băng dính sạch'!$E114</f>
        <v>#N/A</v>
      </c>
      <c r="BH114" s="114" t="e">
        <f t="array" ref="BH114">+INDEX(FCSTSDV!$D$2:$L$72,MATCH('tính băng dính sạch'!$D114,FCSTSDV!$C$2:$C$72,0),MATCH('tính băng dính sạch'!BH$3,FCSTSDV!$D$1:$L$1,0))/'tính băng dính sạch'!$E114</f>
        <v>#N/A</v>
      </c>
      <c r="BI114" s="114" t="e">
        <f t="array" ref="BI114">+INDEX(FCSTSDV!$D$2:$L$72,MATCH('tính băng dính sạch'!$D114,FCSTSDV!$C$2:$C$72,0),MATCH('tính băng dính sạch'!BI$3,FCSTSDV!$D$1:$L$1,0))/'tính băng dính sạch'!$E114</f>
        <v>#N/A</v>
      </c>
      <c r="BJ114" s="114" t="e">
        <f t="array" ref="BJ114">+INDEX(FCSTSDV!$D$2:$L$72,MATCH('tính băng dính sạch'!$D114,FCSTSDV!$C$2:$C$72,0),MATCH('tính băng dính sạch'!BJ$3,FCSTSDV!$D$1:$L$1,0))/'tính băng dính sạch'!$E114</f>
        <v>#N/A</v>
      </c>
      <c r="BK114" s="114" t="e">
        <f t="array" ref="BK114">+INDEX(FCSTSDV!$D$2:$L$72,MATCH('tính băng dính sạch'!$D114,FCSTSDV!$C$2:$C$72,0),MATCH('tính băng dính sạch'!BK$3,FCSTSDV!$D$1:$L$1,0))/'tính băng dính sạch'!$E114</f>
        <v>#N/A</v>
      </c>
      <c r="BL114" s="114" t="e">
        <f t="array" ref="BL114">+INDEX(FCSTSDV!$D$2:$L$72,MATCH('tính băng dính sạch'!$D114,FCSTSDV!$C$2:$C$72,0),MATCH('tính băng dính sạch'!BL$3,FCSTSDV!$D$1:$L$1,0))/'tính băng dính sạch'!$E114</f>
        <v>#N/A</v>
      </c>
      <c r="BM114" s="114" t="e">
        <f t="array" ref="BM114">+INDEX(FCSTSDV!$D$2:$L$72,MATCH('tính băng dính sạch'!$D114,FCSTSDV!$C$2:$C$72,0),MATCH('tính băng dính sạch'!BM$3,FCSTSDV!$D$1:$L$1,0))/'tính băng dính sạch'!$E114</f>
        <v>#N/A</v>
      </c>
      <c r="BN114" s="114" t="e">
        <f t="array" ref="BN114">+INDEX(FCSTSDV!$D$2:$L$72,MATCH('tính băng dính sạch'!$D114,FCSTSDV!$C$2:$C$72,0),MATCH('tính băng dính sạch'!BN$3,FCSTSDV!$D$1:$L$1,0))/'tính băng dính sạch'!$E114</f>
        <v>#N/A</v>
      </c>
      <c r="BO114" s="114" t="e">
        <f t="array" ref="BO114">+INDEX(FCSTSDV!$D$2:$L$72,MATCH('tính băng dính sạch'!$D114,FCSTSDV!$C$2:$C$72,0),MATCH('tính băng dính sạch'!BO$3,FCSTSDV!$D$1:$L$1,0))/'tính băng dính sạch'!$E114</f>
        <v>#N/A</v>
      </c>
      <c r="BP114" s="114" t="e">
        <f t="array" ref="BP114">+INDEX(FCSTSDV!$D$2:$L$72,MATCH('tính băng dính sạch'!$D114,FCSTSDV!$C$2:$C$72,0),MATCH('tính băng dính sạch'!BP$3,FCSTSDV!$D$1:$L$1,0))/'tính băng dính sạch'!$E114</f>
        <v>#N/A</v>
      </c>
      <c r="BQ114" s="114" t="e">
        <f t="array" ref="BQ114">+INDEX(FCSTSDV!$D$2:$L$72,MATCH('tính băng dính sạch'!$D114,FCSTSDV!$C$2:$C$72,0),MATCH('tính băng dính sạch'!BQ$3,FCSTSDV!$D$1:$L$1,0))/'tính băng dính sạch'!$E114</f>
        <v>#N/A</v>
      </c>
      <c r="BR114" s="114" t="e">
        <f t="array" ref="BR114">+INDEX(FCSTSDV!$D$2:$L$72,MATCH('tính băng dính sạch'!$D114,FCSTSDV!$C$2:$C$72,0),MATCH('tính băng dính sạch'!BR$3,FCSTSDV!$D$1:$L$1,0))/'tính băng dính sạch'!$E114</f>
        <v>#N/A</v>
      </c>
      <c r="BS114" s="114" t="e">
        <f t="array" ref="BS114">+INDEX(FCSTSDV!$D$2:$L$72,MATCH('tính băng dính sạch'!$D114,FCSTSDV!$C$2:$C$72,0),MATCH('tính băng dính sạch'!BS$3,FCSTSDV!$D$1:$L$1,0))/'tính băng dính sạch'!$E114</f>
        <v>#N/A</v>
      </c>
      <c r="BT114" s="114" t="e">
        <f t="array" ref="BT114">+INDEX(FCSTSDV!$D$2:$L$72,MATCH('tính băng dính sạch'!$D114,FCSTSDV!$C$2:$C$72,0),MATCH('tính băng dính sạch'!BT$3,FCSTSDV!$D$1:$L$1,0))/'tính băng dính sạch'!$E114</f>
        <v>#N/A</v>
      </c>
      <c r="BU114" s="114" t="e">
        <f t="array" ref="BU114">+INDEX(FCSTSDV!$D$2:$L$72,MATCH('tính băng dính sạch'!$D114,FCSTSDV!$C$2:$C$72,0),MATCH('tính băng dính sạch'!BU$3,FCSTSDV!$D$1:$L$1,0))/'tính băng dính sạch'!$E114</f>
        <v>#N/A</v>
      </c>
      <c r="BV114" s="114" t="e">
        <f t="array" ref="BV114">+INDEX(FCSTSDV!$D$2:$L$72,MATCH('tính băng dính sạch'!$D114,FCSTSDV!$C$2:$C$72,0),MATCH('tính băng dính sạch'!BV$3,FCSTSDV!$D$1:$L$1,0))/'tính băng dính sạch'!$E114</f>
        <v>#N/A</v>
      </c>
      <c r="BW114" s="114" t="e">
        <f t="array" ref="BW114">+INDEX(FCSTSDV!$D$2:$L$72,MATCH('tính băng dính sạch'!$D114,FCSTSDV!$C$2:$C$72,0),MATCH('tính băng dính sạch'!BW$3,FCSTSDV!$D$1:$L$1,0))/'tính băng dính sạch'!$E114</f>
        <v>#N/A</v>
      </c>
      <c r="BX114" s="114" t="e">
        <f t="array" ref="BX114">+INDEX(FCSTSDV!$D$2:$L$72,MATCH('tính băng dính sạch'!$D114,FCSTSDV!$C$2:$C$72,0),MATCH('tính băng dính sạch'!BX$3,FCSTSDV!$D$1:$L$1,0))/'tính băng dính sạch'!$E114</f>
        <v>#N/A</v>
      </c>
      <c r="BY114" s="114" t="e">
        <f t="array" ref="BY114">+INDEX(FCSTSDV!$D$2:$L$72,MATCH('tính băng dính sạch'!$D114,FCSTSDV!$C$2:$C$72,0),MATCH('tính băng dính sạch'!BY$3,FCSTSDV!$D$1:$L$1,0))/'tính băng dính sạch'!$E114</f>
        <v>#N/A</v>
      </c>
      <c r="BZ114" s="114" t="e">
        <f t="array" ref="BZ114">+INDEX(FCSTSDV!$D$2:$L$72,MATCH('tính băng dính sạch'!$D114,FCSTSDV!$C$2:$C$72,0),MATCH('tính băng dính sạch'!BZ$3,FCSTSDV!$D$1:$L$1,0))/'tính băng dính sạch'!$E114</f>
        <v>#N/A</v>
      </c>
      <c r="CA114" s="114" t="e">
        <f t="array" ref="CA114">+INDEX(FCSTSDV!$D$2:$L$72,MATCH('tính băng dính sạch'!$D114,FCSTSDV!$C$2:$C$72,0),MATCH('tính băng dính sạch'!CA$3,FCSTSDV!$D$1:$L$1,0))/'tính băng dính sạch'!$E114</f>
        <v>#N/A</v>
      </c>
      <c r="CB114" s="114" t="e">
        <f t="array" ref="CB114">+INDEX(FCSTSDV!$D$2:$L$72,MATCH('tính băng dính sạch'!$D114,FCSTSDV!$C$2:$C$72,0),MATCH('tính băng dính sạch'!CB$3,FCSTSDV!$D$1:$L$1,0))/'tính băng dính sạch'!$E114</f>
        <v>#N/A</v>
      </c>
      <c r="CC114" s="114" t="e">
        <f t="array" ref="CC114">+INDEX(FCSTSDV!$D$2:$L$72,MATCH('tính băng dính sạch'!$D114,FCSTSDV!$C$2:$C$72,0),MATCH('tính băng dính sạch'!CC$3,FCSTSDV!$D$1:$L$1,0))/'tính băng dính sạch'!$E114</f>
        <v>#N/A</v>
      </c>
      <c r="CD114" s="114" t="e">
        <f t="array" ref="CD114">+INDEX(FCSTSDV!$D$2:$L$72,MATCH('tính băng dính sạch'!$D114,FCSTSDV!$C$2:$C$72,0),MATCH('tính băng dính sạch'!CD$3,FCSTSDV!$D$1:$L$1,0))/'tính băng dính sạch'!$E114</f>
        <v>#N/A</v>
      </c>
      <c r="CE114" s="114" t="e">
        <f t="array" ref="CE114">+INDEX(FCSTSDV!$D$2:$L$72,MATCH('tính băng dính sạch'!$D114,FCSTSDV!$C$2:$C$72,0),MATCH('tính băng dính sạch'!CE$3,FCSTSDV!$D$1:$L$1,0))/'tính băng dính sạch'!$E114</f>
        <v>#N/A</v>
      </c>
      <c r="CF114" s="114" t="e">
        <f t="array" ref="CF114">+INDEX(FCSTSDV!$D$2:$L$72,MATCH('tính băng dính sạch'!$D114,FCSTSDV!$C$2:$C$72,0),MATCH('tính băng dính sạch'!CF$3,FCSTSDV!$D$1:$L$1,0))/'tính băng dính sạch'!$E114</f>
        <v>#N/A</v>
      </c>
      <c r="CG114" s="114" t="e">
        <f t="array" ref="CG114">+INDEX(FCSTSDV!$D$2:$L$72,MATCH('tính băng dính sạch'!$D114,FCSTSDV!$C$2:$C$72,0),MATCH('tính băng dính sạch'!CG$3,FCSTSDV!$D$1:$L$1,0))/'tính băng dính sạch'!$E114</f>
        <v>#N/A</v>
      </c>
      <c r="CH114" s="114" t="e">
        <f t="array" ref="CH114">+INDEX(FCSTSDV!$D$2:$L$72,MATCH('tính băng dính sạch'!$D114,FCSTSDV!$C$2:$C$72,0),MATCH('tính băng dính sạch'!CH$3,FCSTSDV!$D$1:$L$1,0))/'tính băng dính sạch'!$E114</f>
        <v>#N/A</v>
      </c>
      <c r="CI114" s="114" t="e">
        <f t="array" ref="CI114">+INDEX(FCSTSDV!$D$2:$L$72,MATCH('tính băng dính sạch'!$D114,FCSTSDV!$C$2:$C$72,0),MATCH('tính băng dính sạch'!CI$3,FCSTSDV!$D$1:$L$1,0))/'tính băng dính sạch'!$E114</f>
        <v>#N/A</v>
      </c>
      <c r="CJ114" s="92" t="e">
        <f t="array" ref="CJ114">+INDEX(FCSTSDV!$D$2:$L$72,MATCH('tính băng dính sạch'!$D114,FCSTSDV!$C$2:$C$72,0),MATCH('tính băng dính sạch'!CJ$3,FCSTSDV!$D$1:$L$1,0))/'tính băng dính sạch'!$E114</f>
        <v>#N/A</v>
      </c>
      <c r="CK114" s="92" t="e">
        <f t="array" ref="CK114">+INDEX(FCSTSDV!$D$2:$L$72,MATCH('tính băng dính sạch'!$D114,FCSTSDV!$C$2:$C$72,0),MATCH('tính băng dính sạch'!CK$3,FCSTSDV!$D$1:$L$1,0))/'tính băng dính sạch'!$E114</f>
        <v>#N/A</v>
      </c>
      <c r="CL114" s="92" t="e">
        <f t="array" ref="CL114">+INDEX(FCSTSDV!$D$2:$L$72,MATCH('tính băng dính sạch'!$D114,FCSTSDV!$C$2:$C$72,0),MATCH('tính băng dính sạch'!CL$3,FCSTSDV!$D$1:$L$1,0))/'tính băng dính sạch'!$E114</f>
        <v>#N/A</v>
      </c>
      <c r="CM114" s="92" t="e">
        <f t="array" ref="CM114">+INDEX(FCSTSDV!$D$2:$L$72,MATCH('tính băng dính sạch'!$D114,FCSTSDV!$C$2:$C$72,0),MATCH('tính băng dính sạch'!CM$3,FCSTSDV!$D$1:$L$1,0))/'tính băng dính sạch'!$E114</f>
        <v>#N/A</v>
      </c>
      <c r="CN114" s="92" t="e">
        <f t="array" ref="CN114">+INDEX(FCSTSDV!$D$2:$L$72,MATCH('tính băng dính sạch'!$D114,FCSTSDV!$C$2:$C$72,0),MATCH('tính băng dính sạch'!CN$3,FCSTSDV!$D$1:$L$1,0))/'tính băng dính sạch'!$E114</f>
        <v>#N/A</v>
      </c>
      <c r="CO114" s="92" t="e">
        <f t="array" ref="CO114">+INDEX(FCSTSDV!$D$2:$L$72,MATCH('tính băng dính sạch'!$D114,FCSTSDV!$C$2:$C$72,0),MATCH('tính băng dính sạch'!CO$3,FCSTSDV!$D$1:$L$1,0))/'tính băng dính sạch'!$E114</f>
        <v>#N/A</v>
      </c>
      <c r="CP114" s="92" t="e">
        <f t="array" ref="CP114">+INDEX(FCSTSDV!$D$2:$L$72,MATCH('tính băng dính sạch'!$D114,FCSTSDV!$C$2:$C$72,0),MATCH('tính băng dính sạch'!CP$3,FCSTSDV!$D$1:$L$1,0))/'tính băng dính sạch'!$E114</f>
        <v>#N/A</v>
      </c>
      <c r="CQ114" s="92">
        <f>+ROUND(IFERROR(INDEX(FCSTSDV!$D$2:$L$72,MATCH('tính băng dính sạch'!$D114,FCSTSDV!$C$2:$C$72,0),MATCH('tính băng dính sạch'!CQ$3,FCSTSDV!$D$1:$L$1,0)),0)/'tính băng dính sạch'!$E114,1)</f>
        <v>0</v>
      </c>
    </row>
    <row r="115" spans="1:95" ht="20.100000000000001" hidden="1" customHeight="1">
      <c r="A115" s="807"/>
      <c r="B115" s="792"/>
      <c r="C115" s="60"/>
      <c r="D115" s="52" t="s">
        <v>153</v>
      </c>
      <c r="E115" s="53" t="s">
        <v>43</v>
      </c>
      <c r="F115" s="800"/>
      <c r="G115" s="800"/>
      <c r="H115" s="827"/>
      <c r="I115" s="87">
        <f>+I114</f>
        <v>0</v>
      </c>
      <c r="J115" s="17"/>
      <c r="K115" s="151"/>
      <c r="L115" s="151"/>
      <c r="M115" s="151" t="e">
        <f>+H114-M114</f>
        <v>#REF!</v>
      </c>
      <c r="N115" s="139" t="e">
        <f>+H114-N114</f>
        <v>#REF!</v>
      </c>
      <c r="O115" s="151" t="e">
        <f>+N115-O114</f>
        <v>#REF!</v>
      </c>
      <c r="P115" s="151" t="e">
        <f>+H114-P114</f>
        <v>#REF!</v>
      </c>
      <c r="Q115" s="151" t="e">
        <f>+P115-Q114</f>
        <v>#REF!</v>
      </c>
      <c r="R115" s="151" t="e">
        <f>+H114-R114</f>
        <v>#REF!</v>
      </c>
      <c r="S115" s="151" t="e">
        <f>+R115-S114</f>
        <v>#REF!</v>
      </c>
      <c r="T115" s="151" t="e">
        <f>+H114-T114</f>
        <v>#REF!</v>
      </c>
      <c r="U115" s="151" t="e">
        <f t="shared" ref="U115:AP115" si="77">+T115-U114</f>
        <v>#REF!</v>
      </c>
      <c r="V115" s="161" t="e">
        <f t="shared" si="77"/>
        <v>#REF!</v>
      </c>
      <c r="W115" s="90" t="e">
        <f t="shared" si="77"/>
        <v>#REF!</v>
      </c>
      <c r="X115" s="105" t="e">
        <f t="shared" si="77"/>
        <v>#REF!</v>
      </c>
      <c r="Y115" s="105" t="e">
        <f t="shared" si="77"/>
        <v>#REF!</v>
      </c>
      <c r="Z115" s="105" t="e">
        <f t="shared" si="77"/>
        <v>#REF!</v>
      </c>
      <c r="AA115" s="105" t="e">
        <f t="shared" si="77"/>
        <v>#REF!</v>
      </c>
      <c r="AB115" s="105" t="e">
        <f t="shared" si="77"/>
        <v>#REF!</v>
      </c>
      <c r="AC115" s="105" t="e">
        <f t="shared" si="77"/>
        <v>#REF!</v>
      </c>
      <c r="AD115" s="105" t="e">
        <f t="shared" si="77"/>
        <v>#REF!</v>
      </c>
      <c r="AE115" s="105" t="e">
        <f t="shared" si="77"/>
        <v>#REF!</v>
      </c>
      <c r="AF115" s="90" t="e">
        <f t="shared" si="77"/>
        <v>#REF!</v>
      </c>
      <c r="AG115" s="90" t="e">
        <f t="shared" si="77"/>
        <v>#REF!</v>
      </c>
      <c r="AH115" s="90" t="e">
        <f t="shared" si="77"/>
        <v>#REF!</v>
      </c>
      <c r="AI115" s="90" t="e">
        <f t="shared" si="77"/>
        <v>#REF!</v>
      </c>
      <c r="AJ115" s="90" t="e">
        <f t="shared" si="77"/>
        <v>#REF!</v>
      </c>
      <c r="AK115" s="90" t="e">
        <f t="shared" si="77"/>
        <v>#REF!</v>
      </c>
      <c r="AL115" s="90" t="e">
        <f t="shared" si="77"/>
        <v>#REF!</v>
      </c>
      <c r="AM115" s="90" t="e">
        <f t="shared" si="77"/>
        <v>#REF!</v>
      </c>
      <c r="AN115" s="90" t="e">
        <f t="shared" si="77"/>
        <v>#REF!</v>
      </c>
      <c r="AO115" s="90" t="e">
        <f t="shared" si="77"/>
        <v>#REF!</v>
      </c>
      <c r="AP115" s="90" t="e">
        <f t="shared" si="77"/>
        <v>#REF!</v>
      </c>
      <c r="AQ115" s="90" t="e">
        <f>+AI115-AQ114</f>
        <v>#REF!</v>
      </c>
      <c r="AR115" s="90" t="e">
        <f>+AJ115-AR114</f>
        <v>#REF!</v>
      </c>
      <c r="AS115" s="90" t="e">
        <f>+AK115-AS114</f>
        <v>#REF!</v>
      </c>
      <c r="AT115" s="105" t="e">
        <f>+H114+I115-AT114</f>
        <v>#REF!</v>
      </c>
      <c r="AU115" s="105" t="e">
        <f>+AT115-AU114</f>
        <v>#REF!</v>
      </c>
      <c r="AV115" s="90" t="e">
        <f>+AU115-AV114</f>
        <v>#REF!</v>
      </c>
      <c r="AW115" s="90" t="e">
        <f>+AV115-AW114</f>
        <v>#REF!</v>
      </c>
      <c r="AX115" s="90" t="e">
        <f t="shared" ref="AX115:CI115" si="78">$H114+$I114-AX114</f>
        <v>#REF!</v>
      </c>
      <c r="AY115" s="90" t="e">
        <f t="shared" si="78"/>
        <v>#REF!</v>
      </c>
      <c r="AZ115" s="90" t="e">
        <f t="shared" si="78"/>
        <v>#REF!</v>
      </c>
      <c r="BA115" s="90" t="e">
        <f t="shared" si="78"/>
        <v>#REF!</v>
      </c>
      <c r="BB115" s="90" t="e">
        <f t="shared" si="78"/>
        <v>#REF!</v>
      </c>
      <c r="BC115" s="90" t="e">
        <f t="shared" si="78"/>
        <v>#REF!</v>
      </c>
      <c r="BD115" s="90" t="e">
        <f t="shared" si="78"/>
        <v>#REF!</v>
      </c>
      <c r="BE115" s="90" t="e">
        <f t="shared" si="78"/>
        <v>#REF!</v>
      </c>
      <c r="BF115" s="90" t="e">
        <f t="shared" si="78"/>
        <v>#REF!</v>
      </c>
      <c r="BG115" s="90" t="e">
        <f t="shared" si="78"/>
        <v>#REF!</v>
      </c>
      <c r="BH115" s="90" t="e">
        <f t="shared" si="78"/>
        <v>#REF!</v>
      </c>
      <c r="BI115" s="90" t="e">
        <f t="shared" si="78"/>
        <v>#REF!</v>
      </c>
      <c r="BJ115" s="90" t="e">
        <f t="shared" si="78"/>
        <v>#REF!</v>
      </c>
      <c r="BK115" s="90" t="e">
        <f t="shared" si="78"/>
        <v>#REF!</v>
      </c>
      <c r="BL115" s="90" t="e">
        <f t="shared" si="78"/>
        <v>#REF!</v>
      </c>
      <c r="BM115" s="90" t="e">
        <f t="shared" si="78"/>
        <v>#REF!</v>
      </c>
      <c r="BN115" s="90" t="e">
        <f t="shared" si="78"/>
        <v>#REF!</v>
      </c>
      <c r="BO115" s="90" t="e">
        <f t="shared" si="78"/>
        <v>#REF!</v>
      </c>
      <c r="BP115" s="90" t="e">
        <f t="shared" si="78"/>
        <v>#REF!</v>
      </c>
      <c r="BQ115" s="90" t="e">
        <f t="shared" si="78"/>
        <v>#REF!</v>
      </c>
      <c r="BR115" s="90" t="e">
        <f t="shared" si="78"/>
        <v>#REF!</v>
      </c>
      <c r="BS115" s="90" t="e">
        <f t="shared" si="78"/>
        <v>#REF!</v>
      </c>
      <c r="BT115" s="90" t="e">
        <f t="shared" si="78"/>
        <v>#REF!</v>
      </c>
      <c r="BU115" s="90" t="e">
        <f t="shared" si="78"/>
        <v>#REF!</v>
      </c>
      <c r="BV115" s="90" t="e">
        <f t="shared" si="78"/>
        <v>#REF!</v>
      </c>
      <c r="BW115" s="90" t="e">
        <f t="shared" si="78"/>
        <v>#REF!</v>
      </c>
      <c r="BX115" s="90" t="e">
        <f t="shared" si="78"/>
        <v>#REF!</v>
      </c>
      <c r="BY115" s="90" t="e">
        <f t="shared" si="78"/>
        <v>#REF!</v>
      </c>
      <c r="BZ115" s="90" t="e">
        <f t="shared" si="78"/>
        <v>#REF!</v>
      </c>
      <c r="CA115" s="90" t="e">
        <f t="shared" si="78"/>
        <v>#REF!</v>
      </c>
      <c r="CB115" s="90" t="e">
        <f t="shared" si="78"/>
        <v>#REF!</v>
      </c>
      <c r="CC115" s="90" t="e">
        <f t="shared" si="78"/>
        <v>#REF!</v>
      </c>
      <c r="CD115" s="90" t="e">
        <f t="shared" si="78"/>
        <v>#REF!</v>
      </c>
      <c r="CE115" s="90" t="e">
        <f t="shared" si="78"/>
        <v>#REF!</v>
      </c>
      <c r="CF115" s="90" t="e">
        <f t="shared" si="78"/>
        <v>#REF!</v>
      </c>
      <c r="CG115" s="90" t="e">
        <f t="shared" si="78"/>
        <v>#REF!</v>
      </c>
      <c r="CH115" s="90" t="e">
        <f t="shared" si="78"/>
        <v>#REF!</v>
      </c>
      <c r="CI115" s="90" t="e">
        <f t="shared" si="78"/>
        <v>#REF!</v>
      </c>
      <c r="CJ115" s="90" t="e">
        <f t="shared" ref="CJ115:CQ115" si="79">+CI115-CJ114</f>
        <v>#REF!</v>
      </c>
      <c r="CK115" s="90" t="e">
        <f t="shared" si="79"/>
        <v>#REF!</v>
      </c>
      <c r="CL115" s="90" t="e">
        <f t="shared" si="79"/>
        <v>#REF!</v>
      </c>
      <c r="CM115" s="90" t="e">
        <f t="shared" si="79"/>
        <v>#REF!</v>
      </c>
      <c r="CN115" s="90" t="e">
        <f t="shared" si="79"/>
        <v>#REF!</v>
      </c>
      <c r="CO115" s="90" t="e">
        <f t="shared" si="79"/>
        <v>#REF!</v>
      </c>
      <c r="CP115" s="90" t="e">
        <f t="shared" si="79"/>
        <v>#REF!</v>
      </c>
      <c r="CQ115" s="105" t="e">
        <f t="shared" si="79"/>
        <v>#REF!</v>
      </c>
    </row>
    <row r="116" spans="1:95" ht="20.100000000000001" hidden="1" customHeight="1">
      <c r="A116" s="806" t="s">
        <v>253</v>
      </c>
      <c r="B116" s="791" t="s">
        <v>254</v>
      </c>
      <c r="C116" s="63"/>
      <c r="D116" s="73" t="s">
        <v>22</v>
      </c>
      <c r="E116" s="44">
        <v>100</v>
      </c>
      <c r="F116" s="798"/>
      <c r="G116" s="798"/>
      <c r="H116" s="826" t="e">
        <f>+VLOOKUP(A116,#REF!,5,0)</f>
        <v>#REF!</v>
      </c>
      <c r="I116" s="79">
        <f>+IFERROR(VLOOKUP(D116,FCSTSDV!$C$2:$C$72,26,0),0)/'tính băng dính sạch'!E116</f>
        <v>0</v>
      </c>
      <c r="J116" s="9"/>
      <c r="K116" s="11">
        <f t="array" ref="K116">+IFERROR(INDEX(FCSTSDV!$D$2:$L$72,MATCH('tính băng dính sạch'!$D116,FCSTSDV!$C$2:$C$72,0),MATCH('tính băng dính sạch'!K$3,FCSTSDV!$D$1:$L$1,0)),0)/'tính băng dính sạch'!$E116</f>
        <v>0</v>
      </c>
      <c r="L116" s="11">
        <f t="array" ref="L116">+IFERROR(INDEX(FCSTSDV!$D$2:$L$72,MATCH('tính băng dính sạch'!$D116,FCSTSDV!$C$2:$C$72,0),MATCH('tính băng dính sạch'!L$3,FCSTSDV!$D$1:$L$1,0)),0)/'tính băng dính sạch'!$E116</f>
        <v>0</v>
      </c>
      <c r="M116" s="11">
        <f t="array" ref="M116">+IFERROR(INDEX(FCSTSDV!$D$2:$L$72,MATCH('tính băng dính sạch'!$D116,FCSTSDV!$C$2:$C$72,0),MATCH('tính băng dính sạch'!M$3,FCSTSDV!$D$1:$L$1,0)),0)/'tính băng dính sạch'!$E116</f>
        <v>0</v>
      </c>
      <c r="N116" s="11">
        <f t="array" ref="N116">+IFERROR(INDEX(FCSTSDV!$D$2:$L$72,MATCH('tính băng dính sạch'!$D116,FCSTSDV!$C$2:$C$72,0),MATCH('tính băng dính sạch'!N$3,FCSTSDV!$D$1:$L$1,0)),0)/'tính băng dính sạch'!$E116</f>
        <v>0</v>
      </c>
      <c r="O116" s="11">
        <f t="array" ref="O116">+IFERROR(INDEX(FCSTSDV!$D$2:$L$72,MATCH('tính băng dính sạch'!$D116,FCSTSDV!$C$2:$C$72,0),MATCH('tính băng dính sạch'!O$3,FCSTSDV!$D$1:$L$1,0)),0)/'tính băng dính sạch'!$E116</f>
        <v>0</v>
      </c>
      <c r="P116" s="11">
        <f t="array" ref="P116">+IFERROR(INDEX(FCSTSDV!$D$2:$L$72,MATCH('tính băng dính sạch'!$D116,FCSTSDV!$C$2:$C$72,0),MATCH('tính băng dính sạch'!P$3,FCSTSDV!$D$1:$L$1,0)),0)/'tính băng dính sạch'!$E116</f>
        <v>0</v>
      </c>
      <c r="Q116" s="11">
        <f t="array" ref="Q116">+IFERROR(INDEX(FCSTSDV!$D$2:$L$72,MATCH('tính băng dính sạch'!$D116,FCSTSDV!$C$2:$C$72,0),MATCH('tính băng dính sạch'!Q$3,FCSTSDV!$D$1:$L$1,0)),0)/'tính băng dính sạch'!$E116</f>
        <v>0</v>
      </c>
      <c r="R116" s="11">
        <f t="array" ref="R116">+IFERROR(INDEX(FCSTSDV!$D$2:$L$72,MATCH('tính băng dính sạch'!$D116,FCSTSDV!$C$2:$C$72,0),MATCH('tính băng dính sạch'!R$3,FCSTSDV!$D$1:$L$1,0)),0)/'tính băng dính sạch'!$E116</f>
        <v>0</v>
      </c>
      <c r="S116" s="11">
        <f t="array" ref="S116">+IFERROR(INDEX(FCSTSDV!$D$2:$L$72,MATCH('tính băng dính sạch'!$D116,FCSTSDV!$C$2:$C$72,0),MATCH('tính băng dính sạch'!S$3,FCSTSDV!$D$1:$L$1,0)),0)/'tính băng dính sạch'!$E116</f>
        <v>0</v>
      </c>
      <c r="T116" s="11">
        <f t="array" ref="T116">+IFERROR(INDEX(FCSTSDV!$D$2:$L$72,MATCH('tính băng dính sạch'!$D116,FCSTSDV!$C$2:$C$72,0),MATCH('tính băng dính sạch'!T$3,FCSTSDV!$D$1:$L$1,0)),0)/'tính băng dính sạch'!$E116</f>
        <v>0</v>
      </c>
      <c r="U116" s="11">
        <f t="array" ref="U116">+IFERROR(INDEX(FCSTSDV!$D$2:$L$72,MATCH('tính băng dính sạch'!$D116,FCSTSDV!$C$2:$C$72,0),MATCH('tính băng dính sạch'!U$3,FCSTSDV!$D$1:$L$1,0)),0)/'tính băng dính sạch'!$E116</f>
        <v>0</v>
      </c>
      <c r="V116" s="98">
        <f t="array" ref="V116">+IFERROR(INDEX(FCSTSDV!$D$2:$L$72,MATCH('tính băng dính sạch'!$D116,FCSTSDV!$C$2:$C$72,0),MATCH('tính băng dính sạch'!V$3,FCSTSDV!$D$1:$L$1,0)),0)/'tính băng dính sạch'!$E116</f>
        <v>0</v>
      </c>
      <c r="W116" s="99">
        <f t="array" ref="W116">+IFERROR(INDEX(FCSTSDV!$D$2:$L$72,MATCH('tính băng dính sạch'!$D116,FCSTSDV!$C$2:$C$72,0),MATCH('tính băng dính sạch'!W$3,FCSTSDV!$D$1:$L$1,0)),0)/'tính băng dính sạch'!$E116</f>
        <v>0</v>
      </c>
      <c r="X116" s="100">
        <f t="array" ref="X116">+IFERROR(INDEX(FCSTSDV!$D$2:$L$72,MATCH('tính băng dính sạch'!$D116,FCSTSDV!$C$2:$C$72,0),MATCH('tính băng dính sạch'!X$3,FCSTSDV!$D$1:$L$1,0)),0)/'tính băng dính sạch'!$E116</f>
        <v>0</v>
      </c>
      <c r="Y116" s="100">
        <f t="array" ref="Y116">+IFERROR(INDEX(FCSTSDV!$D$2:$L$72,MATCH('tính băng dính sạch'!$D116,FCSTSDV!$C$2:$C$72,0),MATCH('tính băng dính sạch'!Y$3,FCSTSDV!$D$1:$L$1,0)),0)/'tính băng dính sạch'!$E116</f>
        <v>0</v>
      </c>
      <c r="Z116" s="100">
        <f t="array" ref="Z116">+IFERROR(INDEX(FCSTSDV!$D$2:$L$72,MATCH('tính băng dính sạch'!$D116,FCSTSDV!$C$2:$C$72,0),MATCH('tính băng dính sạch'!Z$3,FCSTSDV!$D$1:$L$1,0)),0)/'tính băng dính sạch'!$E116</f>
        <v>0</v>
      </c>
      <c r="AA116" s="100">
        <f t="array" ref="AA116">+IFERROR(INDEX(FCSTSDV!$D$2:$L$72,MATCH('tính băng dính sạch'!$D116,FCSTSDV!$C$2:$C$72,0),MATCH('tính băng dính sạch'!AA$3,FCSTSDV!$D$1:$L$1,0)),0)/'tính băng dính sạch'!$E116</f>
        <v>0</v>
      </c>
      <c r="AB116" s="100">
        <f t="array" ref="AB116">+IFERROR(INDEX(FCSTSDV!$D$2:$L$72,MATCH('tính băng dính sạch'!$D116,FCSTSDV!$C$2:$C$72,0),MATCH('tính băng dính sạch'!AB$3,FCSTSDV!$D$1:$L$1,0)),0)/'tính băng dính sạch'!$E116</f>
        <v>0</v>
      </c>
      <c r="AC116" s="100">
        <f t="array" ref="AC116">+IFERROR(INDEX(FCSTSDV!$D$2:$L$72,MATCH('tính băng dính sạch'!$D116,FCSTSDV!$C$2:$C$72,0),MATCH('tính băng dính sạch'!AC$3,FCSTSDV!$D$1:$L$1,0)),0)/'tính băng dính sạch'!$E116</f>
        <v>0</v>
      </c>
      <c r="AD116" s="100">
        <f t="array" ref="AD116">+IFERROR(INDEX(FCSTSDV!$D$2:$L$72,MATCH('tính băng dính sạch'!$D116,FCSTSDV!$C$2:$C$72,0),MATCH('tính băng dính sạch'!AD$3,FCSTSDV!$D$1:$L$1,0)),0)/'tính băng dính sạch'!$E116</f>
        <v>0</v>
      </c>
      <c r="AE116" s="100">
        <f t="array" ref="AE116">+IFERROR(INDEX(FCSTSDV!$D$2:$L$72,MATCH('tính băng dính sạch'!$D116,FCSTSDV!$C$2:$C$72,0),MATCH('tính băng dính sạch'!AE$3,FCSTSDV!$D$1:$L$1,0)),0)/'tính băng dính sạch'!$E116</f>
        <v>0</v>
      </c>
      <c r="AF116" s="99">
        <f>+IFERROR(INDEX(FCSTSDV!$D$2:$L$72,MATCH('tính băng dính sạch'!$D116,FCSTSDV!$C$2:$C$72,0),MATCH('tính băng dính sạch'!AF$3,FCSTSDV!$D$1:$L$1,0))/'tính băng dính sạch'!$E116,0)</f>
        <v>0</v>
      </c>
      <c r="AG116" s="99">
        <f>+IFERROR(INDEX(FCSTSDV!$D$2:$L$72,MATCH('tính băng dính sạch'!$D116,FCSTSDV!$C$2:$C$72,0),MATCH('tính băng dính sạch'!AG$3,FCSTSDV!$D$1:$L$1,0))/'tính băng dính sạch'!$E116,0)</f>
        <v>0</v>
      </c>
      <c r="AH116" s="99">
        <f>+IFERROR(INDEX(FCSTSDV!$D$2:$L$72,MATCH('tính băng dính sạch'!$D116,FCSTSDV!$C$2:$C$72,0),MATCH('tính băng dính sạch'!AH$3,FCSTSDV!$D$1:$L$1,0))/'tính băng dính sạch'!$E116,0)</f>
        <v>0</v>
      </c>
      <c r="AI116" s="99">
        <f>+IFERROR(INDEX(FCSTSDV!$D$2:$L$72,MATCH('tính băng dính sạch'!$D116,FCSTSDV!$C$2:$C$72,0),MATCH('tính băng dính sạch'!AI$3,FCSTSDV!$D$1:$L$1,0))/'tính băng dính sạch'!$E116,0)</f>
        <v>0</v>
      </c>
      <c r="AJ116" s="99">
        <f>+IFERROR(INDEX(FCSTSDV!$D$2:$L$72,MATCH('tính băng dính sạch'!$D116,FCSTSDV!$C$2:$C$72,0),MATCH('tính băng dính sạch'!AJ$3,FCSTSDV!$D$1:$L$1,0))/'tính băng dính sạch'!$E116,0)</f>
        <v>0</v>
      </c>
      <c r="AK116" s="99">
        <f>+IFERROR(INDEX(FCSTSDV!$D$2:$L$72,MATCH('tính băng dính sạch'!$D116,FCSTSDV!$C$2:$C$72,0),MATCH('tính băng dính sạch'!AK$3,FCSTSDV!$D$1:$L$1,0))/'tính băng dính sạch'!$E116,0)</f>
        <v>0</v>
      </c>
      <c r="AL116" s="99">
        <f>+IFERROR(INDEX(FCSTSDV!$D$2:$L$72,MATCH('tính băng dính sạch'!$D116,FCSTSDV!$C$2:$C$72,0),MATCH('tính băng dính sạch'!AL$3,FCSTSDV!$D$1:$L$1,0))/'tính băng dính sạch'!$E116,0)</f>
        <v>0</v>
      </c>
      <c r="AM116" s="99">
        <f>+IFERROR(INDEX(FCSTSDV!$D$2:$L$72,MATCH('tính băng dính sạch'!$D116,FCSTSDV!$C$2:$C$72,0),MATCH('tính băng dính sạch'!AM$3,FCSTSDV!$D$1:$L$1,0))/'tính băng dính sạch'!$E116,0)</f>
        <v>0</v>
      </c>
      <c r="AN116" s="99">
        <f>+IFERROR(INDEX(FCSTSDV!$D$2:$L$72,MATCH('tính băng dính sạch'!$D116,FCSTSDV!$C$2:$C$72,0),MATCH('tính băng dính sạch'!AN$3,FCSTSDV!$D$1:$L$1,0))/'tính băng dính sạch'!$E116,0)</f>
        <v>0</v>
      </c>
      <c r="AO116" s="99">
        <f>+IFERROR(INDEX(FCSTSDV!$D$2:$L$72,MATCH('tính băng dính sạch'!$D116,FCSTSDV!$C$2:$C$72,0),MATCH('tính băng dính sạch'!AO$3,FCSTSDV!$D$1:$L$1,0))/'tính băng dính sạch'!$E116,0)</f>
        <v>0</v>
      </c>
      <c r="AP116" s="115" t="e">
        <f t="array" ref="AP116">+INDEX(FCSTSDV!$D$2:$L$72,MATCH('tính băng dính sạch'!$D116,FCSTSDV!$C$2:$C$72,0),MATCH('tính băng dính sạch'!AP$3,FCSTSDV!$D$1:$L$1,0))/'tính băng dính sạch'!$E116</f>
        <v>#N/A</v>
      </c>
      <c r="AQ116" s="115" t="e">
        <f t="array" ref="AQ116">+INDEX(FCSTSDV!$D$2:$L$72,MATCH('tính băng dính sạch'!$D116,FCSTSDV!$C$2:$C$72,0),MATCH('tính băng dính sạch'!AQ$3,FCSTSDV!$D$1:$L$1,0))/'tính băng dính sạch'!$E116</f>
        <v>#N/A</v>
      </c>
      <c r="AR116" s="115" t="e">
        <f t="array" ref="AR116">+INDEX(FCSTSDV!$D$2:$L$72,MATCH('tính băng dính sạch'!$D116,FCSTSDV!$C$2:$C$72,0),MATCH('tính băng dính sạch'!AR$3,FCSTSDV!$D$1:$L$1,0))/'tính băng dính sạch'!$E116</f>
        <v>#N/A</v>
      </c>
      <c r="AS116" s="115" t="e">
        <f t="array" ref="AS116">+INDEX(FCSTSDV!$D$2:$L$72,MATCH('tính băng dính sạch'!$D116,FCSTSDV!$C$2:$C$72,0),MATCH('tính băng dính sạch'!AS$3,FCSTSDV!$D$1:$L$1,0))/'tính băng dính sạch'!$E116</f>
        <v>#N/A</v>
      </c>
      <c r="AT116" s="115" t="e">
        <f>+INDEX(FCSTSDV!$D$2:$L$72,MATCH('tính băng dính sạch'!$D116,FCSTSDV!$C$2:$C$72,0),MATCH('tính băng dính sạch'!AT$3,FCSTSDV!$D$1:$L$1,0))/'tính băng dính sạch'!$E116</f>
        <v>#N/A</v>
      </c>
      <c r="AU116" s="115" t="e">
        <f t="array" ref="AU116">+INDEX(FCSTSDV!$D$2:$L$72,MATCH('tính băng dính sạch'!$D116,FCSTSDV!$C$2:$C$72,0),MATCH('tính băng dính sạch'!AU$3,FCSTSDV!$D$1:$L$1,0))/'tính băng dính sạch'!$E116</f>
        <v>#N/A</v>
      </c>
      <c r="AV116" s="115" t="e">
        <f t="array" ref="AV116">+INDEX(FCSTSDV!$D$2:$L$72,MATCH('tính băng dính sạch'!$D116,FCSTSDV!$C$2:$C$72,0),MATCH('tính băng dính sạch'!AV$3,FCSTSDV!$D$1:$L$1,0))/'tính băng dính sạch'!$E116</f>
        <v>#N/A</v>
      </c>
      <c r="AW116" s="115" t="e">
        <f t="array" ref="AW116">+INDEX(FCSTSDV!$D$2:$L$72,MATCH('tính băng dính sạch'!$D116,FCSTSDV!$C$2:$C$72,0),MATCH('tính băng dính sạch'!AW$3,FCSTSDV!$D$1:$L$1,0))/'tính băng dính sạch'!$E116</f>
        <v>#N/A</v>
      </c>
      <c r="AX116" s="115" t="e">
        <f t="array" ref="AX116">+INDEX(FCSTSDV!$D$2:$L$72,MATCH('tính băng dính sạch'!$D116,FCSTSDV!$C$2:$C$72,0),MATCH('tính băng dính sạch'!AX$3,FCSTSDV!$D$1:$L$1,0))/'tính băng dính sạch'!$E116</f>
        <v>#N/A</v>
      </c>
      <c r="AY116" s="115" t="e">
        <f t="array" ref="AY116">+INDEX(FCSTSDV!$D$2:$L$72,MATCH('tính băng dính sạch'!$D116,FCSTSDV!$C$2:$C$72,0),MATCH('tính băng dính sạch'!AY$3,FCSTSDV!$D$1:$L$1,0))/'tính băng dính sạch'!$E116</f>
        <v>#N/A</v>
      </c>
      <c r="AZ116" s="115" t="e">
        <f t="array" ref="AZ116">+INDEX(FCSTSDV!$D$2:$L$72,MATCH('tính băng dính sạch'!$D116,FCSTSDV!$C$2:$C$72,0),MATCH('tính băng dính sạch'!AZ$3,FCSTSDV!$D$1:$L$1,0))/'tính băng dính sạch'!$E116</f>
        <v>#N/A</v>
      </c>
      <c r="BA116" s="115" t="e">
        <f t="array" ref="BA116">+INDEX(FCSTSDV!$D$2:$L$72,MATCH('tính băng dính sạch'!$D116,FCSTSDV!$C$2:$C$72,0),MATCH('tính băng dính sạch'!BA$3,FCSTSDV!$D$1:$L$1,0))/'tính băng dính sạch'!$E116</f>
        <v>#N/A</v>
      </c>
      <c r="BB116" s="115" t="e">
        <f t="array" ref="BB116">+INDEX(FCSTSDV!$D$2:$L$72,MATCH('tính băng dính sạch'!$D116,FCSTSDV!$C$2:$C$72,0),MATCH('tính băng dính sạch'!BB$3,FCSTSDV!$D$1:$L$1,0))/'tính băng dính sạch'!$E116</f>
        <v>#N/A</v>
      </c>
      <c r="BC116" s="115" t="e">
        <f t="array" ref="BC116">+INDEX(FCSTSDV!$D$2:$L$72,MATCH('tính băng dính sạch'!$D116,FCSTSDV!$C$2:$C$72,0),MATCH('tính băng dính sạch'!BC$3,FCSTSDV!$D$1:$L$1,0))/'tính băng dính sạch'!$E116</f>
        <v>#N/A</v>
      </c>
      <c r="BD116" s="115" t="e">
        <f t="array" ref="BD116">+INDEX(FCSTSDV!$D$2:$L$72,MATCH('tính băng dính sạch'!$D116,FCSTSDV!$C$2:$C$72,0),MATCH('tính băng dính sạch'!BD$3,FCSTSDV!$D$1:$L$1,0))/'tính băng dính sạch'!$E116</f>
        <v>#N/A</v>
      </c>
      <c r="BE116" s="115" t="e">
        <f t="array" ref="BE116">+INDEX(FCSTSDV!$D$2:$L$72,MATCH('tính băng dính sạch'!$D116,FCSTSDV!$C$2:$C$72,0),MATCH('tính băng dính sạch'!BE$3,FCSTSDV!$D$1:$L$1,0))/'tính băng dính sạch'!$E116</f>
        <v>#N/A</v>
      </c>
      <c r="BF116" s="115" t="e">
        <f t="array" ref="BF116">+INDEX(FCSTSDV!$D$2:$L$72,MATCH('tính băng dính sạch'!$D116,FCSTSDV!$C$2:$C$72,0),MATCH('tính băng dính sạch'!BF$3,FCSTSDV!$D$1:$L$1,0))/'tính băng dính sạch'!$E116</f>
        <v>#N/A</v>
      </c>
      <c r="BG116" s="115" t="e">
        <f t="array" ref="BG116">+INDEX(FCSTSDV!$D$2:$L$72,MATCH('tính băng dính sạch'!$D116,FCSTSDV!$C$2:$C$72,0),MATCH('tính băng dính sạch'!BG$3,FCSTSDV!$D$1:$L$1,0))/'tính băng dính sạch'!$E116</f>
        <v>#N/A</v>
      </c>
      <c r="BH116" s="115" t="e">
        <f t="array" ref="BH116">+INDEX(FCSTSDV!$D$2:$L$72,MATCH('tính băng dính sạch'!$D116,FCSTSDV!$C$2:$C$72,0),MATCH('tính băng dính sạch'!BH$3,FCSTSDV!$D$1:$L$1,0))/'tính băng dính sạch'!$E116</f>
        <v>#N/A</v>
      </c>
      <c r="BI116" s="115" t="e">
        <f t="array" ref="BI116">+INDEX(FCSTSDV!$D$2:$L$72,MATCH('tính băng dính sạch'!$D116,FCSTSDV!$C$2:$C$72,0),MATCH('tính băng dính sạch'!BI$3,FCSTSDV!$D$1:$L$1,0))/'tính băng dính sạch'!$E116</f>
        <v>#N/A</v>
      </c>
      <c r="BJ116" s="115" t="e">
        <f t="array" ref="BJ116">+INDEX(FCSTSDV!$D$2:$L$72,MATCH('tính băng dính sạch'!$D116,FCSTSDV!$C$2:$C$72,0),MATCH('tính băng dính sạch'!BJ$3,FCSTSDV!$D$1:$L$1,0))/'tính băng dính sạch'!$E116</f>
        <v>#N/A</v>
      </c>
      <c r="BK116" s="115" t="e">
        <f t="array" ref="BK116">+INDEX(FCSTSDV!$D$2:$L$72,MATCH('tính băng dính sạch'!$D116,FCSTSDV!$C$2:$C$72,0),MATCH('tính băng dính sạch'!BK$3,FCSTSDV!$D$1:$L$1,0))/'tính băng dính sạch'!$E116</f>
        <v>#N/A</v>
      </c>
      <c r="BL116" s="115" t="e">
        <f t="array" ref="BL116">+INDEX(FCSTSDV!$D$2:$L$72,MATCH('tính băng dính sạch'!$D116,FCSTSDV!$C$2:$C$72,0),MATCH('tính băng dính sạch'!BL$3,FCSTSDV!$D$1:$L$1,0))/'tính băng dính sạch'!$E116</f>
        <v>#N/A</v>
      </c>
      <c r="BM116" s="115" t="e">
        <f t="array" ref="BM116">+INDEX(FCSTSDV!$D$2:$L$72,MATCH('tính băng dính sạch'!$D116,FCSTSDV!$C$2:$C$72,0),MATCH('tính băng dính sạch'!BM$3,FCSTSDV!$D$1:$L$1,0))/'tính băng dính sạch'!$E116</f>
        <v>#N/A</v>
      </c>
      <c r="BN116" s="115" t="e">
        <f t="array" ref="BN116">+INDEX(FCSTSDV!$D$2:$L$72,MATCH('tính băng dính sạch'!$D116,FCSTSDV!$C$2:$C$72,0),MATCH('tính băng dính sạch'!BN$3,FCSTSDV!$D$1:$L$1,0))/'tính băng dính sạch'!$E116</f>
        <v>#N/A</v>
      </c>
      <c r="BO116" s="115" t="e">
        <f t="array" ref="BO116">+INDEX(FCSTSDV!$D$2:$L$72,MATCH('tính băng dính sạch'!$D116,FCSTSDV!$C$2:$C$72,0),MATCH('tính băng dính sạch'!BO$3,FCSTSDV!$D$1:$L$1,0))/'tính băng dính sạch'!$E116</f>
        <v>#N/A</v>
      </c>
      <c r="BP116" s="115" t="e">
        <f t="array" ref="BP116">+INDEX(FCSTSDV!$D$2:$L$72,MATCH('tính băng dính sạch'!$D116,FCSTSDV!$C$2:$C$72,0),MATCH('tính băng dính sạch'!BP$3,FCSTSDV!$D$1:$L$1,0))/'tính băng dính sạch'!$E116</f>
        <v>#N/A</v>
      </c>
      <c r="BQ116" s="115" t="e">
        <f t="array" ref="BQ116">+INDEX(FCSTSDV!$D$2:$L$72,MATCH('tính băng dính sạch'!$D116,FCSTSDV!$C$2:$C$72,0),MATCH('tính băng dính sạch'!BQ$3,FCSTSDV!$D$1:$L$1,0))/'tính băng dính sạch'!$E116</f>
        <v>#N/A</v>
      </c>
      <c r="BR116" s="115" t="e">
        <f t="array" ref="BR116">+INDEX(FCSTSDV!$D$2:$L$72,MATCH('tính băng dính sạch'!$D116,FCSTSDV!$C$2:$C$72,0),MATCH('tính băng dính sạch'!BR$3,FCSTSDV!$D$1:$L$1,0))/'tính băng dính sạch'!$E116</f>
        <v>#N/A</v>
      </c>
      <c r="BS116" s="115" t="e">
        <f t="array" ref="BS116">+INDEX(FCSTSDV!$D$2:$L$72,MATCH('tính băng dính sạch'!$D116,FCSTSDV!$C$2:$C$72,0),MATCH('tính băng dính sạch'!BS$3,FCSTSDV!$D$1:$L$1,0))/'tính băng dính sạch'!$E116</f>
        <v>#N/A</v>
      </c>
      <c r="BT116" s="115" t="e">
        <f t="array" ref="BT116">+INDEX(FCSTSDV!$D$2:$L$72,MATCH('tính băng dính sạch'!$D116,FCSTSDV!$C$2:$C$72,0),MATCH('tính băng dính sạch'!BT$3,FCSTSDV!$D$1:$L$1,0))/'tính băng dính sạch'!$E116</f>
        <v>#N/A</v>
      </c>
      <c r="BU116" s="115" t="e">
        <f t="array" ref="BU116">+INDEX(FCSTSDV!$D$2:$L$72,MATCH('tính băng dính sạch'!$D116,FCSTSDV!$C$2:$C$72,0),MATCH('tính băng dính sạch'!BU$3,FCSTSDV!$D$1:$L$1,0))/'tính băng dính sạch'!$E116</f>
        <v>#N/A</v>
      </c>
      <c r="BV116" s="115" t="e">
        <f t="array" ref="BV116">+INDEX(FCSTSDV!$D$2:$L$72,MATCH('tính băng dính sạch'!$D116,FCSTSDV!$C$2:$C$72,0),MATCH('tính băng dính sạch'!BV$3,FCSTSDV!$D$1:$L$1,0))/'tính băng dính sạch'!$E116</f>
        <v>#N/A</v>
      </c>
      <c r="BW116" s="115" t="e">
        <f t="array" ref="BW116">+INDEX(FCSTSDV!$D$2:$L$72,MATCH('tính băng dính sạch'!$D116,FCSTSDV!$C$2:$C$72,0),MATCH('tính băng dính sạch'!BW$3,FCSTSDV!$D$1:$L$1,0))/'tính băng dính sạch'!$E116</f>
        <v>#N/A</v>
      </c>
      <c r="BX116" s="115" t="e">
        <f t="array" ref="BX116">+INDEX(FCSTSDV!$D$2:$L$72,MATCH('tính băng dính sạch'!$D116,FCSTSDV!$C$2:$C$72,0),MATCH('tính băng dính sạch'!BX$3,FCSTSDV!$D$1:$L$1,0))/'tính băng dính sạch'!$E116</f>
        <v>#N/A</v>
      </c>
      <c r="BY116" s="115" t="e">
        <f t="array" ref="BY116">+INDEX(FCSTSDV!$D$2:$L$72,MATCH('tính băng dính sạch'!$D116,FCSTSDV!$C$2:$C$72,0),MATCH('tính băng dính sạch'!BY$3,FCSTSDV!$D$1:$L$1,0))/'tính băng dính sạch'!$E116</f>
        <v>#N/A</v>
      </c>
      <c r="BZ116" s="115" t="e">
        <f t="array" ref="BZ116">+INDEX(FCSTSDV!$D$2:$L$72,MATCH('tính băng dính sạch'!$D116,FCSTSDV!$C$2:$C$72,0),MATCH('tính băng dính sạch'!BZ$3,FCSTSDV!$D$1:$L$1,0))/'tính băng dính sạch'!$E116</f>
        <v>#N/A</v>
      </c>
      <c r="CA116" s="115" t="e">
        <f t="array" ref="CA116">+INDEX(FCSTSDV!$D$2:$L$72,MATCH('tính băng dính sạch'!$D116,FCSTSDV!$C$2:$C$72,0),MATCH('tính băng dính sạch'!CA$3,FCSTSDV!$D$1:$L$1,0))/'tính băng dính sạch'!$E116</f>
        <v>#N/A</v>
      </c>
      <c r="CB116" s="115" t="e">
        <f t="array" ref="CB116">+INDEX(FCSTSDV!$D$2:$L$72,MATCH('tính băng dính sạch'!$D116,FCSTSDV!$C$2:$C$72,0),MATCH('tính băng dính sạch'!CB$3,FCSTSDV!$D$1:$L$1,0))/'tính băng dính sạch'!$E116</f>
        <v>#N/A</v>
      </c>
      <c r="CC116" s="115" t="e">
        <f t="array" ref="CC116">+INDEX(FCSTSDV!$D$2:$L$72,MATCH('tính băng dính sạch'!$D116,FCSTSDV!$C$2:$C$72,0),MATCH('tính băng dính sạch'!CC$3,FCSTSDV!$D$1:$L$1,0))/'tính băng dính sạch'!$E116</f>
        <v>#N/A</v>
      </c>
      <c r="CD116" s="115" t="e">
        <f t="array" ref="CD116">+INDEX(FCSTSDV!$D$2:$L$72,MATCH('tính băng dính sạch'!$D116,FCSTSDV!$C$2:$C$72,0),MATCH('tính băng dính sạch'!CD$3,FCSTSDV!$D$1:$L$1,0))/'tính băng dính sạch'!$E116</f>
        <v>#N/A</v>
      </c>
      <c r="CE116" s="115" t="e">
        <f t="array" ref="CE116">+INDEX(FCSTSDV!$D$2:$L$72,MATCH('tính băng dính sạch'!$D116,FCSTSDV!$C$2:$C$72,0),MATCH('tính băng dính sạch'!CE$3,FCSTSDV!$D$1:$L$1,0))/'tính băng dính sạch'!$E116</f>
        <v>#N/A</v>
      </c>
      <c r="CF116" s="115" t="e">
        <f t="array" ref="CF116">+INDEX(FCSTSDV!$D$2:$L$72,MATCH('tính băng dính sạch'!$D116,FCSTSDV!$C$2:$C$72,0),MATCH('tính băng dính sạch'!CF$3,FCSTSDV!$D$1:$L$1,0))/'tính băng dính sạch'!$E116</f>
        <v>#N/A</v>
      </c>
      <c r="CG116" s="115" t="e">
        <f t="array" ref="CG116">+INDEX(FCSTSDV!$D$2:$L$72,MATCH('tính băng dính sạch'!$D116,FCSTSDV!$C$2:$C$72,0),MATCH('tính băng dính sạch'!CG$3,FCSTSDV!$D$1:$L$1,0))/'tính băng dính sạch'!$E116</f>
        <v>#N/A</v>
      </c>
      <c r="CH116" s="115" t="e">
        <f t="array" ref="CH116">+INDEX(FCSTSDV!$D$2:$L$72,MATCH('tính băng dính sạch'!$D116,FCSTSDV!$C$2:$C$72,0),MATCH('tính băng dính sạch'!CH$3,FCSTSDV!$D$1:$L$1,0))/'tính băng dính sạch'!$E116</f>
        <v>#N/A</v>
      </c>
      <c r="CI116" s="115" t="e">
        <f t="array" ref="CI116">+INDEX(FCSTSDV!$D$2:$L$72,MATCH('tính băng dính sạch'!$D116,FCSTSDV!$C$2:$C$72,0),MATCH('tính băng dính sạch'!CI$3,FCSTSDV!$D$1:$L$1,0))/'tính băng dính sạch'!$E116</f>
        <v>#N/A</v>
      </c>
      <c r="CJ116" s="99" t="e">
        <f t="array" ref="CJ116">+INDEX(FCSTSDV!$D$2:$L$72,MATCH('tính băng dính sạch'!$D116,FCSTSDV!$C$2:$C$72,0),MATCH('tính băng dính sạch'!CJ$3,FCSTSDV!$D$1:$L$1,0))/'tính băng dính sạch'!$E116</f>
        <v>#N/A</v>
      </c>
      <c r="CK116" s="99" t="e">
        <f t="array" ref="CK116">+INDEX(FCSTSDV!$D$2:$L$72,MATCH('tính băng dính sạch'!$D116,FCSTSDV!$C$2:$C$72,0),MATCH('tính băng dính sạch'!CK$3,FCSTSDV!$D$1:$L$1,0))/'tính băng dính sạch'!$E116</f>
        <v>#N/A</v>
      </c>
      <c r="CL116" s="99" t="e">
        <f t="array" ref="CL116">+INDEX(FCSTSDV!$D$2:$L$72,MATCH('tính băng dính sạch'!$D116,FCSTSDV!$C$2:$C$72,0),MATCH('tính băng dính sạch'!CL$3,FCSTSDV!$D$1:$L$1,0))/'tính băng dính sạch'!$E116</f>
        <v>#N/A</v>
      </c>
      <c r="CM116" s="99" t="e">
        <f t="array" ref="CM116">+INDEX(FCSTSDV!$D$2:$L$72,MATCH('tính băng dính sạch'!$D116,FCSTSDV!$C$2:$C$72,0),MATCH('tính băng dính sạch'!CM$3,FCSTSDV!$D$1:$L$1,0))/'tính băng dính sạch'!$E116</f>
        <v>#N/A</v>
      </c>
      <c r="CN116" s="99" t="e">
        <f t="array" ref="CN116">+INDEX(FCSTSDV!$D$2:$L$72,MATCH('tính băng dính sạch'!$D116,FCSTSDV!$C$2:$C$72,0),MATCH('tính băng dính sạch'!CN$3,FCSTSDV!$D$1:$L$1,0))/'tính băng dính sạch'!$E116</f>
        <v>#N/A</v>
      </c>
      <c r="CO116" s="99" t="e">
        <f t="array" ref="CO116">+INDEX(FCSTSDV!$D$2:$L$72,MATCH('tính băng dính sạch'!$D116,FCSTSDV!$C$2:$C$72,0),MATCH('tính băng dính sạch'!CO$3,FCSTSDV!$D$1:$L$1,0))/'tính băng dính sạch'!$E116</f>
        <v>#N/A</v>
      </c>
      <c r="CP116" s="99" t="e">
        <f t="array" ref="CP116">+INDEX(FCSTSDV!$D$2:$L$72,MATCH('tính băng dính sạch'!$D116,FCSTSDV!$C$2:$C$72,0),MATCH('tính băng dính sạch'!CP$3,FCSTSDV!$D$1:$L$1,0))/'tính băng dính sạch'!$E116</f>
        <v>#N/A</v>
      </c>
      <c r="CQ116" s="92">
        <f>+ROUND(IFERROR(INDEX(FCSTSDV!$D$2:$L$72,MATCH('tính băng dính sạch'!$D116,FCSTSDV!$C$2:$C$72,0),MATCH('tính băng dính sạch'!CQ$3,FCSTSDV!$D$1:$L$1,0)),0)/'tính băng dính sạch'!$E116,1)</f>
        <v>0</v>
      </c>
    </row>
    <row r="117" spans="1:95" ht="20.100000000000001" hidden="1" customHeight="1">
      <c r="A117" s="807"/>
      <c r="B117" s="792"/>
      <c r="C117" s="60"/>
      <c r="D117" s="52" t="s">
        <v>153</v>
      </c>
      <c r="E117" s="53" t="s">
        <v>43</v>
      </c>
      <c r="F117" s="800"/>
      <c r="G117" s="800"/>
      <c r="H117" s="827"/>
      <c r="I117" s="87"/>
      <c r="J117" s="17"/>
      <c r="K117" s="151"/>
      <c r="L117" s="151"/>
      <c r="M117" s="151" t="e">
        <f>+H116-M116</f>
        <v>#REF!</v>
      </c>
      <c r="N117" s="139" t="e">
        <f>+H116-N116</f>
        <v>#REF!</v>
      </c>
      <c r="O117" s="151" t="e">
        <f>+N117-O116</f>
        <v>#REF!</v>
      </c>
      <c r="P117" s="151" t="e">
        <f>+H116-P116</f>
        <v>#REF!</v>
      </c>
      <c r="Q117" s="151" t="e">
        <f>+P117-Q116</f>
        <v>#REF!</v>
      </c>
      <c r="R117" s="151" t="e">
        <f>+H116-R116</f>
        <v>#REF!</v>
      </c>
      <c r="S117" s="151" t="e">
        <f t="shared" ref="S117:AH117" si="80">+R117-S116</f>
        <v>#REF!</v>
      </c>
      <c r="T117" s="151" t="e">
        <f t="shared" si="80"/>
        <v>#REF!</v>
      </c>
      <c r="U117" s="151" t="e">
        <f t="shared" si="80"/>
        <v>#REF!</v>
      </c>
      <c r="V117" s="161" t="e">
        <f t="shared" si="80"/>
        <v>#REF!</v>
      </c>
      <c r="W117" s="90" t="e">
        <f t="shared" si="80"/>
        <v>#REF!</v>
      </c>
      <c r="X117" s="105" t="e">
        <f t="shared" si="80"/>
        <v>#REF!</v>
      </c>
      <c r="Y117" s="105" t="e">
        <f t="shared" si="80"/>
        <v>#REF!</v>
      </c>
      <c r="Z117" s="105" t="e">
        <f t="shared" si="80"/>
        <v>#REF!</v>
      </c>
      <c r="AA117" s="105" t="e">
        <f t="shared" si="80"/>
        <v>#REF!</v>
      </c>
      <c r="AB117" s="105" t="e">
        <f t="shared" si="80"/>
        <v>#REF!</v>
      </c>
      <c r="AC117" s="105" t="e">
        <f t="shared" si="80"/>
        <v>#REF!</v>
      </c>
      <c r="AD117" s="105" t="e">
        <f t="shared" si="80"/>
        <v>#REF!</v>
      </c>
      <c r="AE117" s="105" t="e">
        <f t="shared" si="80"/>
        <v>#REF!</v>
      </c>
      <c r="AF117" s="90" t="e">
        <f t="shared" si="80"/>
        <v>#REF!</v>
      </c>
      <c r="AG117" s="90" t="e">
        <f t="shared" si="80"/>
        <v>#REF!</v>
      </c>
      <c r="AH117" s="90" t="e">
        <f t="shared" si="80"/>
        <v>#REF!</v>
      </c>
      <c r="AI117" s="166">
        <f>+IFERROR(INDEX(FCSTSDV!$D$2:$L$72,MATCH('tính băng dính sạch'!$D117,FCSTSDV!$C$2:$C$72,0),MATCH('tính băng dính sạch'!AI$3,FCSTSDV!$D$1:$L$1,0))/'tính băng dính sạch'!$E117,0)</f>
        <v>0</v>
      </c>
      <c r="AJ117" s="166">
        <f>+IFERROR(INDEX(FCSTSDV!$D$2:$L$72,MATCH('tính băng dính sạch'!$D117,FCSTSDV!$C$2:$C$72,0),MATCH('tính băng dính sạch'!AJ$3,FCSTSDV!$D$1:$L$1,0))/'tính băng dính sạch'!$E117,0)</f>
        <v>0</v>
      </c>
      <c r="AK117" s="166">
        <f>+IFERROR(INDEX(FCSTSDV!$D$2:$L$72,MATCH('tính băng dính sạch'!$D117,FCSTSDV!$C$2:$C$72,0),MATCH('tính băng dính sạch'!AK$3,FCSTSDV!$D$1:$L$1,0))/'tính băng dính sạch'!$E117,0)</f>
        <v>0</v>
      </c>
      <c r="AL117" s="166">
        <f>+IFERROR(INDEX(FCSTSDV!$D$2:$L$72,MATCH('tính băng dính sạch'!$D117,FCSTSDV!$C$2:$C$72,0),MATCH('tính băng dính sạch'!AL$3,FCSTSDV!$D$1:$L$1,0))/'tính băng dính sạch'!$E117,0)</f>
        <v>0</v>
      </c>
      <c r="AM117" s="166">
        <f>+IFERROR(INDEX(FCSTSDV!$D$2:$L$72,MATCH('tính băng dính sạch'!$D117,FCSTSDV!$C$2:$C$72,0),MATCH('tính băng dính sạch'!AM$3,FCSTSDV!$D$1:$L$1,0))/'tính băng dính sạch'!$E117,0)</f>
        <v>0</v>
      </c>
      <c r="AN117" s="166">
        <f>+IFERROR(INDEX(FCSTSDV!$D$2:$L$72,MATCH('tính băng dính sạch'!$D117,FCSTSDV!$C$2:$C$72,0),MATCH('tính băng dính sạch'!AN$3,FCSTSDV!$D$1:$L$1,0))/'tính băng dính sạch'!$E117,0)</f>
        <v>0</v>
      </c>
      <c r="AO117" s="166">
        <f>+IFERROR(INDEX(FCSTSDV!$D$2:$L$72,MATCH('tính băng dính sạch'!$D117,FCSTSDV!$C$2:$C$72,0),MATCH('tính băng dính sạch'!AO$3,FCSTSDV!$D$1:$L$1,0))/'tính băng dính sạch'!$E117,0)</f>
        <v>0</v>
      </c>
      <c r="AP117" s="90" t="e">
        <f t="shared" ref="AP117:AW117" si="81">+AO117-AP116</f>
        <v>#N/A</v>
      </c>
      <c r="AQ117" s="90" t="e">
        <f t="shared" si="81"/>
        <v>#N/A</v>
      </c>
      <c r="AR117" s="90" t="e">
        <f t="shared" si="81"/>
        <v>#N/A</v>
      </c>
      <c r="AS117" s="90" t="e">
        <f t="shared" si="81"/>
        <v>#N/A</v>
      </c>
      <c r="AT117" s="90" t="e">
        <f t="shared" si="81"/>
        <v>#N/A</v>
      </c>
      <c r="AU117" s="90" t="e">
        <f t="shared" si="81"/>
        <v>#N/A</v>
      </c>
      <c r="AV117" s="90" t="e">
        <f t="shared" si="81"/>
        <v>#N/A</v>
      </c>
      <c r="AW117" s="90" t="e">
        <f t="shared" si="81"/>
        <v>#N/A</v>
      </c>
      <c r="AX117" s="90" t="e">
        <f t="shared" ref="AX117:CI117" si="82">$H116+$I116-AX116</f>
        <v>#REF!</v>
      </c>
      <c r="AY117" s="90" t="e">
        <f t="shared" si="82"/>
        <v>#REF!</v>
      </c>
      <c r="AZ117" s="90" t="e">
        <f t="shared" si="82"/>
        <v>#REF!</v>
      </c>
      <c r="BA117" s="90" t="e">
        <f t="shared" si="82"/>
        <v>#REF!</v>
      </c>
      <c r="BB117" s="90" t="e">
        <f t="shared" si="82"/>
        <v>#REF!</v>
      </c>
      <c r="BC117" s="90" t="e">
        <f t="shared" si="82"/>
        <v>#REF!</v>
      </c>
      <c r="BD117" s="90" t="e">
        <f t="shared" si="82"/>
        <v>#REF!</v>
      </c>
      <c r="BE117" s="90" t="e">
        <f t="shared" si="82"/>
        <v>#REF!</v>
      </c>
      <c r="BF117" s="90" t="e">
        <f t="shared" si="82"/>
        <v>#REF!</v>
      </c>
      <c r="BG117" s="90" t="e">
        <f t="shared" si="82"/>
        <v>#REF!</v>
      </c>
      <c r="BH117" s="90" t="e">
        <f t="shared" si="82"/>
        <v>#REF!</v>
      </c>
      <c r="BI117" s="90" t="e">
        <f t="shared" si="82"/>
        <v>#REF!</v>
      </c>
      <c r="BJ117" s="90" t="e">
        <f t="shared" si="82"/>
        <v>#REF!</v>
      </c>
      <c r="BK117" s="90" t="e">
        <f t="shared" si="82"/>
        <v>#REF!</v>
      </c>
      <c r="BL117" s="90" t="e">
        <f t="shared" si="82"/>
        <v>#REF!</v>
      </c>
      <c r="BM117" s="90" t="e">
        <f t="shared" si="82"/>
        <v>#REF!</v>
      </c>
      <c r="BN117" s="90" t="e">
        <f t="shared" si="82"/>
        <v>#REF!</v>
      </c>
      <c r="BO117" s="90" t="e">
        <f t="shared" si="82"/>
        <v>#REF!</v>
      </c>
      <c r="BP117" s="90" t="e">
        <f t="shared" si="82"/>
        <v>#REF!</v>
      </c>
      <c r="BQ117" s="90" t="e">
        <f t="shared" si="82"/>
        <v>#REF!</v>
      </c>
      <c r="BR117" s="90" t="e">
        <f t="shared" si="82"/>
        <v>#REF!</v>
      </c>
      <c r="BS117" s="90" t="e">
        <f t="shared" si="82"/>
        <v>#REF!</v>
      </c>
      <c r="BT117" s="90" t="e">
        <f t="shared" si="82"/>
        <v>#REF!</v>
      </c>
      <c r="BU117" s="90" t="e">
        <f t="shared" si="82"/>
        <v>#REF!</v>
      </c>
      <c r="BV117" s="90" t="e">
        <f t="shared" si="82"/>
        <v>#REF!</v>
      </c>
      <c r="BW117" s="90" t="e">
        <f t="shared" si="82"/>
        <v>#REF!</v>
      </c>
      <c r="BX117" s="90" t="e">
        <f t="shared" si="82"/>
        <v>#REF!</v>
      </c>
      <c r="BY117" s="90" t="e">
        <f t="shared" si="82"/>
        <v>#REF!</v>
      </c>
      <c r="BZ117" s="90" t="e">
        <f t="shared" si="82"/>
        <v>#REF!</v>
      </c>
      <c r="CA117" s="90" t="e">
        <f t="shared" si="82"/>
        <v>#REF!</v>
      </c>
      <c r="CB117" s="90" t="e">
        <f t="shared" si="82"/>
        <v>#REF!</v>
      </c>
      <c r="CC117" s="90" t="e">
        <f t="shared" si="82"/>
        <v>#REF!</v>
      </c>
      <c r="CD117" s="90" t="e">
        <f t="shared" si="82"/>
        <v>#REF!</v>
      </c>
      <c r="CE117" s="90" t="e">
        <f t="shared" si="82"/>
        <v>#REF!</v>
      </c>
      <c r="CF117" s="90" t="e">
        <f t="shared" si="82"/>
        <v>#REF!</v>
      </c>
      <c r="CG117" s="90" t="e">
        <f t="shared" si="82"/>
        <v>#REF!</v>
      </c>
      <c r="CH117" s="90" t="e">
        <f t="shared" si="82"/>
        <v>#REF!</v>
      </c>
      <c r="CI117" s="90" t="e">
        <f t="shared" si="82"/>
        <v>#REF!</v>
      </c>
      <c r="CJ117" s="90" t="e">
        <f t="shared" ref="CJ117:CQ117" si="83">+CI117-CJ116</f>
        <v>#REF!</v>
      </c>
      <c r="CK117" s="90" t="e">
        <f t="shared" si="83"/>
        <v>#REF!</v>
      </c>
      <c r="CL117" s="90" t="e">
        <f t="shared" si="83"/>
        <v>#REF!</v>
      </c>
      <c r="CM117" s="90" t="e">
        <f t="shared" si="83"/>
        <v>#REF!</v>
      </c>
      <c r="CN117" s="90" t="e">
        <f t="shared" si="83"/>
        <v>#REF!</v>
      </c>
      <c r="CO117" s="90" t="e">
        <f t="shared" si="83"/>
        <v>#REF!</v>
      </c>
      <c r="CP117" s="90" t="e">
        <f t="shared" si="83"/>
        <v>#REF!</v>
      </c>
      <c r="CQ117" s="105" t="e">
        <f t="shared" si="83"/>
        <v>#REF!</v>
      </c>
    </row>
    <row r="118" spans="1:95" ht="20.100000000000001" hidden="1" customHeight="1">
      <c r="A118" s="806" t="s">
        <v>255</v>
      </c>
      <c r="B118" s="791" t="s">
        <v>256</v>
      </c>
      <c r="C118" s="63"/>
      <c r="D118" s="73" t="s">
        <v>22</v>
      </c>
      <c r="E118" s="44">
        <v>100</v>
      </c>
      <c r="F118" s="798"/>
      <c r="G118" s="798"/>
      <c r="H118" s="826" t="e">
        <f>+VLOOKUP(A118,#REF!,5,0)</f>
        <v>#REF!</v>
      </c>
      <c r="I118" s="79">
        <f>+IFERROR(VLOOKUP(D118,FCSTSDV!$C$2:$C$72,26,0),0)/'tính băng dính sạch'!E118</f>
        <v>0</v>
      </c>
      <c r="J118" s="9"/>
      <c r="K118" s="11">
        <f t="array" ref="K118">+IFERROR(INDEX(FCSTSDV!$D$2:$L$72,MATCH('tính băng dính sạch'!$D118,FCSTSDV!$C$2:$C$72,0),MATCH('tính băng dính sạch'!K$3,FCSTSDV!$D$1:$L$1,0)),0)/'tính băng dính sạch'!$E118</f>
        <v>0</v>
      </c>
      <c r="L118" s="11">
        <f t="array" ref="L118">+IFERROR(INDEX(FCSTSDV!$D$2:$L$72,MATCH('tính băng dính sạch'!$D118,FCSTSDV!$C$2:$C$72,0),MATCH('tính băng dính sạch'!L$3,FCSTSDV!$D$1:$L$1,0)),0)/'tính băng dính sạch'!$E118</f>
        <v>0</v>
      </c>
      <c r="M118" s="11">
        <f t="array" ref="M118">+IFERROR(INDEX(FCSTSDV!$D$2:$L$72,MATCH('tính băng dính sạch'!$D118,FCSTSDV!$C$2:$C$72,0),MATCH('tính băng dính sạch'!M$3,FCSTSDV!$D$1:$L$1,0)),0)/'tính băng dính sạch'!$E118</f>
        <v>0</v>
      </c>
      <c r="N118" s="11">
        <f t="array" ref="N118">+IFERROR(INDEX(FCSTSDV!$D$2:$L$72,MATCH('tính băng dính sạch'!$D118,FCSTSDV!$C$2:$C$72,0),MATCH('tính băng dính sạch'!N$3,FCSTSDV!$D$1:$L$1,0)),0)/'tính băng dính sạch'!$E118</f>
        <v>0</v>
      </c>
      <c r="O118" s="11">
        <f t="array" ref="O118">+IFERROR(INDEX(FCSTSDV!$D$2:$L$72,MATCH('tính băng dính sạch'!$D118,FCSTSDV!$C$2:$C$72,0),MATCH('tính băng dính sạch'!O$3,FCSTSDV!$D$1:$L$1,0)),0)/'tính băng dính sạch'!$E118</f>
        <v>0</v>
      </c>
      <c r="P118" s="11">
        <f t="array" ref="P118">+IFERROR(INDEX(FCSTSDV!$D$2:$L$72,MATCH('tính băng dính sạch'!$D118,FCSTSDV!$C$2:$C$72,0),MATCH('tính băng dính sạch'!P$3,FCSTSDV!$D$1:$L$1,0)),0)/'tính băng dính sạch'!$E118</f>
        <v>0</v>
      </c>
      <c r="Q118" s="11">
        <f t="array" ref="Q118">+IFERROR(INDEX(FCSTSDV!$D$2:$L$72,MATCH('tính băng dính sạch'!$D118,FCSTSDV!$C$2:$C$72,0),MATCH('tính băng dính sạch'!Q$3,FCSTSDV!$D$1:$L$1,0)),0)/'tính băng dính sạch'!$E118</f>
        <v>0</v>
      </c>
      <c r="R118" s="11">
        <f t="array" ref="R118">+IFERROR(INDEX(FCSTSDV!$D$2:$L$72,MATCH('tính băng dính sạch'!$D118,FCSTSDV!$C$2:$C$72,0),MATCH('tính băng dính sạch'!R$3,FCSTSDV!$D$1:$L$1,0)),0)/'tính băng dính sạch'!$E118</f>
        <v>0</v>
      </c>
      <c r="S118" s="11">
        <f t="array" ref="S118">+IFERROR(INDEX(FCSTSDV!$D$2:$L$72,MATCH('tính băng dính sạch'!$D118,FCSTSDV!$C$2:$C$72,0),MATCH('tính băng dính sạch'!S$3,FCSTSDV!$D$1:$L$1,0)),0)/'tính băng dính sạch'!$E118</f>
        <v>0</v>
      </c>
      <c r="T118" s="11">
        <f t="array" ref="T118">+IFERROR(INDEX(FCSTSDV!$D$2:$L$72,MATCH('tính băng dính sạch'!$D118,FCSTSDV!$C$2:$C$72,0),MATCH('tính băng dính sạch'!T$3,FCSTSDV!$D$1:$L$1,0)),0)/'tính băng dính sạch'!$E118</f>
        <v>0</v>
      </c>
      <c r="U118" s="11">
        <f t="array" ref="U118">+IFERROR(INDEX(FCSTSDV!$D$2:$L$72,MATCH('tính băng dính sạch'!$D118,FCSTSDV!$C$2:$C$72,0),MATCH('tính băng dính sạch'!U$3,FCSTSDV!$D$1:$L$1,0)),0)/'tính băng dính sạch'!$E118</f>
        <v>0</v>
      </c>
      <c r="V118" s="98">
        <f t="array" ref="V118">+IFERROR(INDEX(FCSTSDV!$D$2:$L$72,MATCH('tính băng dính sạch'!$D118,FCSTSDV!$C$2:$C$72,0),MATCH('tính băng dính sạch'!V$3,FCSTSDV!$D$1:$L$1,0)),0)/'tính băng dính sạch'!$E118</f>
        <v>0</v>
      </c>
      <c r="W118" s="99">
        <f t="array" ref="W118">+IFERROR(INDEX(FCSTSDV!$D$2:$L$72,MATCH('tính băng dính sạch'!$D118,FCSTSDV!$C$2:$C$72,0),MATCH('tính băng dính sạch'!W$3,FCSTSDV!$D$1:$L$1,0)),0)/'tính băng dính sạch'!$E118</f>
        <v>0</v>
      </c>
      <c r="X118" s="100">
        <f t="array" ref="X118">+IFERROR(INDEX(FCSTSDV!$D$2:$L$72,MATCH('tính băng dính sạch'!$D118,FCSTSDV!$C$2:$C$72,0),MATCH('tính băng dính sạch'!X$3,FCSTSDV!$D$1:$L$1,0)),0)/'tính băng dính sạch'!$E118</f>
        <v>0</v>
      </c>
      <c r="Y118" s="100">
        <f t="array" ref="Y118">+IFERROR(INDEX(FCSTSDV!$D$2:$L$72,MATCH('tính băng dính sạch'!$D118,FCSTSDV!$C$2:$C$72,0),MATCH('tính băng dính sạch'!Y$3,FCSTSDV!$D$1:$L$1,0)),0)/'tính băng dính sạch'!$E118</f>
        <v>0</v>
      </c>
      <c r="Z118" s="100">
        <f t="array" ref="Z118">+IFERROR(INDEX(FCSTSDV!$D$2:$L$72,MATCH('tính băng dính sạch'!$D118,FCSTSDV!$C$2:$C$72,0),MATCH('tính băng dính sạch'!Z$3,FCSTSDV!$D$1:$L$1,0)),0)/'tính băng dính sạch'!$E118</f>
        <v>0</v>
      </c>
      <c r="AA118" s="100">
        <f t="array" ref="AA118">+IFERROR(INDEX(FCSTSDV!$D$2:$L$72,MATCH('tính băng dính sạch'!$D118,FCSTSDV!$C$2:$C$72,0),MATCH('tính băng dính sạch'!AA$3,FCSTSDV!$D$1:$L$1,0)),0)/'tính băng dính sạch'!$E118</f>
        <v>0</v>
      </c>
      <c r="AB118" s="100">
        <f t="array" ref="AB118">+IFERROR(INDEX(FCSTSDV!$D$2:$L$72,MATCH('tính băng dính sạch'!$D118,FCSTSDV!$C$2:$C$72,0),MATCH('tính băng dính sạch'!AB$3,FCSTSDV!$D$1:$L$1,0)),0)/'tính băng dính sạch'!$E118</f>
        <v>0</v>
      </c>
      <c r="AC118" s="100">
        <f t="array" ref="AC118">+IFERROR(INDEX(FCSTSDV!$D$2:$L$72,MATCH('tính băng dính sạch'!$D118,FCSTSDV!$C$2:$C$72,0),MATCH('tính băng dính sạch'!AC$3,FCSTSDV!$D$1:$L$1,0)),0)/'tính băng dính sạch'!$E118</f>
        <v>0</v>
      </c>
      <c r="AD118" s="100">
        <f t="array" ref="AD118">+IFERROR(INDEX(FCSTSDV!$D$2:$L$72,MATCH('tính băng dính sạch'!$D118,FCSTSDV!$C$2:$C$72,0),MATCH('tính băng dính sạch'!AD$3,FCSTSDV!$D$1:$L$1,0)),0)/'tính băng dính sạch'!$E118</f>
        <v>0</v>
      </c>
      <c r="AE118" s="100">
        <f t="array" ref="AE118">+IFERROR(INDEX(FCSTSDV!$D$2:$L$72,MATCH('tính băng dính sạch'!$D118,FCSTSDV!$C$2:$C$72,0),MATCH('tính băng dính sạch'!AE$3,FCSTSDV!$D$1:$L$1,0)),0)/'tính băng dính sạch'!$E118</f>
        <v>0</v>
      </c>
      <c r="AF118" s="99">
        <f>+IFERROR(INDEX(FCSTSDV!$D$2:$L$72,MATCH('tính băng dính sạch'!$D118,FCSTSDV!$C$2:$C$72,0),MATCH('tính băng dính sạch'!AF$3,FCSTSDV!$D$1:$L$1,0))/'tính băng dính sạch'!$E118,0)</f>
        <v>0</v>
      </c>
      <c r="AG118" s="99">
        <f>+IFERROR(INDEX(FCSTSDV!$D$2:$L$72,MATCH('tính băng dính sạch'!$D118,FCSTSDV!$C$2:$C$72,0),MATCH('tính băng dính sạch'!AG$3,FCSTSDV!$D$1:$L$1,0))/'tính băng dính sạch'!$E118,0)</f>
        <v>0</v>
      </c>
      <c r="AH118" s="99">
        <f>+IFERROR(INDEX(FCSTSDV!$D$2:$L$72,MATCH('tính băng dính sạch'!$D118,FCSTSDV!$C$2:$C$72,0),MATCH('tính băng dính sạch'!AH$3,FCSTSDV!$D$1:$L$1,0))/'tính băng dính sạch'!$E118,0)</f>
        <v>0</v>
      </c>
      <c r="AI118" s="99">
        <f>+IFERROR(INDEX(FCSTSDV!$D$2:$L$72,MATCH('tính băng dính sạch'!$D118,FCSTSDV!$C$2:$C$72,0),MATCH('tính băng dính sạch'!AI$3,FCSTSDV!$D$1:$L$1,0))/'tính băng dính sạch'!$E118,0)</f>
        <v>0</v>
      </c>
      <c r="AJ118" s="99">
        <f>+IFERROR(INDEX(FCSTSDV!$D$2:$L$72,MATCH('tính băng dính sạch'!$D118,FCSTSDV!$C$2:$C$72,0),MATCH('tính băng dính sạch'!AJ$3,FCSTSDV!$D$1:$L$1,0))/'tính băng dính sạch'!$E118,0)</f>
        <v>0</v>
      </c>
      <c r="AK118" s="99">
        <f>+IFERROR(INDEX(FCSTSDV!$D$2:$L$72,MATCH('tính băng dính sạch'!$D118,FCSTSDV!$C$2:$C$72,0),MATCH('tính băng dính sạch'!AK$3,FCSTSDV!$D$1:$L$1,0))/'tính băng dính sạch'!$E118,0)</f>
        <v>0</v>
      </c>
      <c r="AL118" s="99">
        <f>+IFERROR(INDEX(FCSTSDV!$D$2:$L$72,MATCH('tính băng dính sạch'!$D118,FCSTSDV!$C$2:$C$72,0),MATCH('tính băng dính sạch'!AL$3,FCSTSDV!$D$1:$L$1,0))/'tính băng dính sạch'!$E118,0)</f>
        <v>0</v>
      </c>
      <c r="AM118" s="99">
        <f>+IFERROR(INDEX(FCSTSDV!$D$2:$L$72,MATCH('tính băng dính sạch'!$D118,FCSTSDV!$C$2:$C$72,0),MATCH('tính băng dính sạch'!AM$3,FCSTSDV!$D$1:$L$1,0))/'tính băng dính sạch'!$E118,0)</f>
        <v>0</v>
      </c>
      <c r="AN118" s="99">
        <f>+IFERROR(INDEX(FCSTSDV!$D$2:$L$72,MATCH('tính băng dính sạch'!$D118,FCSTSDV!$C$2:$C$72,0),MATCH('tính băng dính sạch'!AN$3,FCSTSDV!$D$1:$L$1,0))/'tính băng dính sạch'!$E118,0)</f>
        <v>0</v>
      </c>
      <c r="AO118" s="99">
        <f>+IFERROR(INDEX(FCSTSDV!$D$2:$L$72,MATCH('tính băng dính sạch'!$D118,FCSTSDV!$C$2:$C$72,0),MATCH('tính băng dính sạch'!AO$3,FCSTSDV!$D$1:$L$1,0))/'tính băng dính sạch'!$E118,0)</f>
        <v>0</v>
      </c>
      <c r="AP118" s="115" t="e">
        <f t="array" ref="AP118">+INDEX(FCSTSDV!$D$2:$L$72,MATCH('tính băng dính sạch'!$D118,FCSTSDV!$C$2:$C$72,0),MATCH('tính băng dính sạch'!AP$3,FCSTSDV!$D$1:$L$1,0))/'tính băng dính sạch'!$E118</f>
        <v>#N/A</v>
      </c>
      <c r="AQ118" s="115" t="e">
        <f t="array" ref="AQ118">+INDEX(FCSTSDV!$D$2:$L$72,MATCH('tính băng dính sạch'!$D118,FCSTSDV!$C$2:$C$72,0),MATCH('tính băng dính sạch'!AQ$3,FCSTSDV!$D$1:$L$1,0))/'tính băng dính sạch'!$E118</f>
        <v>#N/A</v>
      </c>
      <c r="AR118" s="115" t="e">
        <f t="array" ref="AR118">+INDEX(FCSTSDV!$D$2:$L$72,MATCH('tính băng dính sạch'!$D118,FCSTSDV!$C$2:$C$72,0),MATCH('tính băng dính sạch'!AR$3,FCSTSDV!$D$1:$L$1,0))/'tính băng dính sạch'!$E118</f>
        <v>#N/A</v>
      </c>
      <c r="AS118" s="115" t="e">
        <f t="array" ref="AS118">+INDEX(FCSTSDV!$D$2:$L$72,MATCH('tính băng dính sạch'!$D118,FCSTSDV!$C$2:$C$72,0),MATCH('tính băng dính sạch'!AS$3,FCSTSDV!$D$1:$L$1,0))/'tính băng dính sạch'!$E118</f>
        <v>#N/A</v>
      </c>
      <c r="AT118" s="115" t="e">
        <f t="array" ref="AT118">+INDEX(FCSTSDV!$D$2:$L$72,MATCH('tính băng dính sạch'!$D118,FCSTSDV!$C$2:$C$72,0),MATCH('tính băng dính sạch'!AT$3,FCSTSDV!$D$1:$L$1,0))/'tính băng dính sạch'!$E118</f>
        <v>#N/A</v>
      </c>
      <c r="AU118" s="115" t="e">
        <f t="array" ref="AU118">+INDEX(FCSTSDV!$D$2:$L$72,MATCH('tính băng dính sạch'!$D118,FCSTSDV!$C$2:$C$72,0),MATCH('tính băng dính sạch'!AU$3,FCSTSDV!$D$1:$L$1,0))/'tính băng dính sạch'!$E118</f>
        <v>#N/A</v>
      </c>
      <c r="AV118" s="115" t="e">
        <f t="array" ref="AV118">+INDEX(FCSTSDV!$D$2:$L$72,MATCH('tính băng dính sạch'!$D118,FCSTSDV!$C$2:$C$72,0),MATCH('tính băng dính sạch'!AV$3,FCSTSDV!$D$1:$L$1,0))/'tính băng dính sạch'!$E118</f>
        <v>#N/A</v>
      </c>
      <c r="AW118" s="115" t="e">
        <f t="array" ref="AW118">+INDEX(FCSTSDV!$D$2:$L$72,MATCH('tính băng dính sạch'!$D118,FCSTSDV!$C$2:$C$72,0),MATCH('tính băng dính sạch'!AW$3,FCSTSDV!$D$1:$L$1,0))/'tính băng dính sạch'!$E118</f>
        <v>#N/A</v>
      </c>
      <c r="AX118" s="115" t="e">
        <f t="array" ref="AX118">+INDEX(FCSTSDV!$D$2:$L$72,MATCH('tính băng dính sạch'!$D118,FCSTSDV!$C$2:$C$72,0),MATCH('tính băng dính sạch'!AX$3,FCSTSDV!$D$1:$L$1,0))/'tính băng dính sạch'!$E118</f>
        <v>#N/A</v>
      </c>
      <c r="AY118" s="115" t="e">
        <f t="array" ref="AY118">+INDEX(FCSTSDV!$D$2:$L$72,MATCH('tính băng dính sạch'!$D118,FCSTSDV!$C$2:$C$72,0),MATCH('tính băng dính sạch'!AY$3,FCSTSDV!$D$1:$L$1,0))/'tính băng dính sạch'!$E118</f>
        <v>#N/A</v>
      </c>
      <c r="AZ118" s="115" t="e">
        <f t="array" ref="AZ118">+INDEX(FCSTSDV!$D$2:$L$72,MATCH('tính băng dính sạch'!$D118,FCSTSDV!$C$2:$C$72,0),MATCH('tính băng dính sạch'!AZ$3,FCSTSDV!$D$1:$L$1,0))/'tính băng dính sạch'!$E118</f>
        <v>#N/A</v>
      </c>
      <c r="BA118" s="115" t="e">
        <f t="array" ref="BA118">+INDEX(FCSTSDV!$D$2:$L$72,MATCH('tính băng dính sạch'!$D118,FCSTSDV!$C$2:$C$72,0),MATCH('tính băng dính sạch'!BA$3,FCSTSDV!$D$1:$L$1,0))/'tính băng dính sạch'!$E118</f>
        <v>#N/A</v>
      </c>
      <c r="BB118" s="115" t="e">
        <f t="array" ref="BB118">+INDEX(FCSTSDV!$D$2:$L$72,MATCH('tính băng dính sạch'!$D118,FCSTSDV!$C$2:$C$72,0),MATCH('tính băng dính sạch'!BB$3,FCSTSDV!$D$1:$L$1,0))/'tính băng dính sạch'!$E118</f>
        <v>#N/A</v>
      </c>
      <c r="BC118" s="115" t="e">
        <f t="array" ref="BC118">+INDEX(FCSTSDV!$D$2:$L$72,MATCH('tính băng dính sạch'!$D118,FCSTSDV!$C$2:$C$72,0),MATCH('tính băng dính sạch'!BC$3,FCSTSDV!$D$1:$L$1,0))/'tính băng dính sạch'!$E118</f>
        <v>#N/A</v>
      </c>
      <c r="BD118" s="115" t="e">
        <f t="array" ref="BD118">+INDEX(FCSTSDV!$D$2:$L$72,MATCH('tính băng dính sạch'!$D118,FCSTSDV!$C$2:$C$72,0),MATCH('tính băng dính sạch'!BD$3,FCSTSDV!$D$1:$L$1,0))/'tính băng dính sạch'!$E118</f>
        <v>#N/A</v>
      </c>
      <c r="BE118" s="115" t="e">
        <f t="array" ref="BE118">+INDEX(FCSTSDV!$D$2:$L$72,MATCH('tính băng dính sạch'!$D118,FCSTSDV!$C$2:$C$72,0),MATCH('tính băng dính sạch'!BE$3,FCSTSDV!$D$1:$L$1,0))/'tính băng dính sạch'!$E118</f>
        <v>#N/A</v>
      </c>
      <c r="BF118" s="115" t="e">
        <f t="array" ref="BF118">+INDEX(FCSTSDV!$D$2:$L$72,MATCH('tính băng dính sạch'!$D118,FCSTSDV!$C$2:$C$72,0),MATCH('tính băng dính sạch'!BF$3,FCSTSDV!$D$1:$L$1,0))/'tính băng dính sạch'!$E118</f>
        <v>#N/A</v>
      </c>
      <c r="BG118" s="115" t="e">
        <f t="array" ref="BG118">+INDEX(FCSTSDV!$D$2:$L$72,MATCH('tính băng dính sạch'!$D118,FCSTSDV!$C$2:$C$72,0),MATCH('tính băng dính sạch'!BG$3,FCSTSDV!$D$1:$L$1,0))/'tính băng dính sạch'!$E118</f>
        <v>#N/A</v>
      </c>
      <c r="BH118" s="115" t="e">
        <f t="array" ref="BH118">+INDEX(FCSTSDV!$D$2:$L$72,MATCH('tính băng dính sạch'!$D118,FCSTSDV!$C$2:$C$72,0),MATCH('tính băng dính sạch'!BH$3,FCSTSDV!$D$1:$L$1,0))/'tính băng dính sạch'!$E118</f>
        <v>#N/A</v>
      </c>
      <c r="BI118" s="115" t="e">
        <f t="array" ref="BI118">+INDEX(FCSTSDV!$D$2:$L$72,MATCH('tính băng dính sạch'!$D118,FCSTSDV!$C$2:$C$72,0),MATCH('tính băng dính sạch'!BI$3,FCSTSDV!$D$1:$L$1,0))/'tính băng dính sạch'!$E118</f>
        <v>#N/A</v>
      </c>
      <c r="BJ118" s="115" t="e">
        <f t="array" ref="BJ118">+INDEX(FCSTSDV!$D$2:$L$72,MATCH('tính băng dính sạch'!$D118,FCSTSDV!$C$2:$C$72,0),MATCH('tính băng dính sạch'!BJ$3,FCSTSDV!$D$1:$L$1,0))/'tính băng dính sạch'!$E118</f>
        <v>#N/A</v>
      </c>
      <c r="BK118" s="115" t="e">
        <f t="array" ref="BK118">+INDEX(FCSTSDV!$D$2:$L$72,MATCH('tính băng dính sạch'!$D118,FCSTSDV!$C$2:$C$72,0),MATCH('tính băng dính sạch'!BK$3,FCSTSDV!$D$1:$L$1,0))/'tính băng dính sạch'!$E118</f>
        <v>#N/A</v>
      </c>
      <c r="BL118" s="115" t="e">
        <f t="array" ref="BL118">+INDEX(FCSTSDV!$D$2:$L$72,MATCH('tính băng dính sạch'!$D118,FCSTSDV!$C$2:$C$72,0),MATCH('tính băng dính sạch'!BL$3,FCSTSDV!$D$1:$L$1,0))/'tính băng dính sạch'!$E118</f>
        <v>#N/A</v>
      </c>
      <c r="BM118" s="115" t="e">
        <f t="array" ref="BM118">+INDEX(FCSTSDV!$D$2:$L$72,MATCH('tính băng dính sạch'!$D118,FCSTSDV!$C$2:$C$72,0),MATCH('tính băng dính sạch'!BM$3,FCSTSDV!$D$1:$L$1,0))/'tính băng dính sạch'!$E118</f>
        <v>#N/A</v>
      </c>
      <c r="BN118" s="115" t="e">
        <f t="array" ref="BN118">+INDEX(FCSTSDV!$D$2:$L$72,MATCH('tính băng dính sạch'!$D118,FCSTSDV!$C$2:$C$72,0),MATCH('tính băng dính sạch'!BN$3,FCSTSDV!$D$1:$L$1,0))/'tính băng dính sạch'!$E118</f>
        <v>#N/A</v>
      </c>
      <c r="BO118" s="115" t="e">
        <f t="array" ref="BO118">+INDEX(FCSTSDV!$D$2:$L$72,MATCH('tính băng dính sạch'!$D118,FCSTSDV!$C$2:$C$72,0),MATCH('tính băng dính sạch'!BO$3,FCSTSDV!$D$1:$L$1,0))/'tính băng dính sạch'!$E118</f>
        <v>#N/A</v>
      </c>
      <c r="BP118" s="115" t="e">
        <f t="array" ref="BP118">+INDEX(FCSTSDV!$D$2:$L$72,MATCH('tính băng dính sạch'!$D118,FCSTSDV!$C$2:$C$72,0),MATCH('tính băng dính sạch'!BP$3,FCSTSDV!$D$1:$L$1,0))/'tính băng dính sạch'!$E118</f>
        <v>#N/A</v>
      </c>
      <c r="BQ118" s="115" t="e">
        <f t="array" ref="BQ118">+INDEX(FCSTSDV!$D$2:$L$72,MATCH('tính băng dính sạch'!$D118,FCSTSDV!$C$2:$C$72,0),MATCH('tính băng dính sạch'!BQ$3,FCSTSDV!$D$1:$L$1,0))/'tính băng dính sạch'!$E118</f>
        <v>#N/A</v>
      </c>
      <c r="BR118" s="115" t="e">
        <f t="array" ref="BR118">+INDEX(FCSTSDV!$D$2:$L$72,MATCH('tính băng dính sạch'!$D118,FCSTSDV!$C$2:$C$72,0),MATCH('tính băng dính sạch'!BR$3,FCSTSDV!$D$1:$L$1,0))/'tính băng dính sạch'!$E118</f>
        <v>#N/A</v>
      </c>
      <c r="BS118" s="115" t="e">
        <f t="array" ref="BS118">+INDEX(FCSTSDV!$D$2:$L$72,MATCH('tính băng dính sạch'!$D118,FCSTSDV!$C$2:$C$72,0),MATCH('tính băng dính sạch'!BS$3,FCSTSDV!$D$1:$L$1,0))/'tính băng dính sạch'!$E118</f>
        <v>#N/A</v>
      </c>
      <c r="BT118" s="115" t="e">
        <f t="array" ref="BT118">+INDEX(FCSTSDV!$D$2:$L$72,MATCH('tính băng dính sạch'!$D118,FCSTSDV!$C$2:$C$72,0),MATCH('tính băng dính sạch'!BT$3,FCSTSDV!$D$1:$L$1,0))/'tính băng dính sạch'!$E118</f>
        <v>#N/A</v>
      </c>
      <c r="BU118" s="115" t="e">
        <f t="array" ref="BU118">+INDEX(FCSTSDV!$D$2:$L$72,MATCH('tính băng dính sạch'!$D118,FCSTSDV!$C$2:$C$72,0),MATCH('tính băng dính sạch'!BU$3,FCSTSDV!$D$1:$L$1,0))/'tính băng dính sạch'!$E118</f>
        <v>#N/A</v>
      </c>
      <c r="BV118" s="115" t="e">
        <f t="array" ref="BV118">+INDEX(FCSTSDV!$D$2:$L$72,MATCH('tính băng dính sạch'!$D118,FCSTSDV!$C$2:$C$72,0),MATCH('tính băng dính sạch'!BV$3,FCSTSDV!$D$1:$L$1,0))/'tính băng dính sạch'!$E118</f>
        <v>#N/A</v>
      </c>
      <c r="BW118" s="115" t="e">
        <f t="array" ref="BW118">+INDEX(FCSTSDV!$D$2:$L$72,MATCH('tính băng dính sạch'!$D118,FCSTSDV!$C$2:$C$72,0),MATCH('tính băng dính sạch'!BW$3,FCSTSDV!$D$1:$L$1,0))/'tính băng dính sạch'!$E118</f>
        <v>#N/A</v>
      </c>
      <c r="BX118" s="115" t="e">
        <f t="array" ref="BX118">+INDEX(FCSTSDV!$D$2:$L$72,MATCH('tính băng dính sạch'!$D118,FCSTSDV!$C$2:$C$72,0),MATCH('tính băng dính sạch'!BX$3,FCSTSDV!$D$1:$L$1,0))/'tính băng dính sạch'!$E118</f>
        <v>#N/A</v>
      </c>
      <c r="BY118" s="115" t="e">
        <f t="array" ref="BY118">+INDEX(FCSTSDV!$D$2:$L$72,MATCH('tính băng dính sạch'!$D118,FCSTSDV!$C$2:$C$72,0),MATCH('tính băng dính sạch'!BY$3,FCSTSDV!$D$1:$L$1,0))/'tính băng dính sạch'!$E118</f>
        <v>#N/A</v>
      </c>
      <c r="BZ118" s="115" t="e">
        <f t="array" ref="BZ118">+INDEX(FCSTSDV!$D$2:$L$72,MATCH('tính băng dính sạch'!$D118,FCSTSDV!$C$2:$C$72,0),MATCH('tính băng dính sạch'!BZ$3,FCSTSDV!$D$1:$L$1,0))/'tính băng dính sạch'!$E118</f>
        <v>#N/A</v>
      </c>
      <c r="CA118" s="115" t="e">
        <f t="array" ref="CA118">+INDEX(FCSTSDV!$D$2:$L$72,MATCH('tính băng dính sạch'!$D118,FCSTSDV!$C$2:$C$72,0),MATCH('tính băng dính sạch'!CA$3,FCSTSDV!$D$1:$L$1,0))/'tính băng dính sạch'!$E118</f>
        <v>#N/A</v>
      </c>
      <c r="CB118" s="115" t="e">
        <f t="array" ref="CB118">+INDEX(FCSTSDV!$D$2:$L$72,MATCH('tính băng dính sạch'!$D118,FCSTSDV!$C$2:$C$72,0),MATCH('tính băng dính sạch'!CB$3,FCSTSDV!$D$1:$L$1,0))/'tính băng dính sạch'!$E118</f>
        <v>#N/A</v>
      </c>
      <c r="CC118" s="115" t="e">
        <f t="array" ref="CC118">+INDEX(FCSTSDV!$D$2:$L$72,MATCH('tính băng dính sạch'!$D118,FCSTSDV!$C$2:$C$72,0),MATCH('tính băng dính sạch'!CC$3,FCSTSDV!$D$1:$L$1,0))/'tính băng dính sạch'!$E118</f>
        <v>#N/A</v>
      </c>
      <c r="CD118" s="115" t="e">
        <f t="array" ref="CD118">+INDEX(FCSTSDV!$D$2:$L$72,MATCH('tính băng dính sạch'!$D118,FCSTSDV!$C$2:$C$72,0),MATCH('tính băng dính sạch'!CD$3,FCSTSDV!$D$1:$L$1,0))/'tính băng dính sạch'!$E118</f>
        <v>#N/A</v>
      </c>
      <c r="CE118" s="115" t="e">
        <f t="array" ref="CE118">+INDEX(FCSTSDV!$D$2:$L$72,MATCH('tính băng dính sạch'!$D118,FCSTSDV!$C$2:$C$72,0),MATCH('tính băng dính sạch'!CE$3,FCSTSDV!$D$1:$L$1,0))/'tính băng dính sạch'!$E118</f>
        <v>#N/A</v>
      </c>
      <c r="CF118" s="115" t="e">
        <f t="array" ref="CF118">+INDEX(FCSTSDV!$D$2:$L$72,MATCH('tính băng dính sạch'!$D118,FCSTSDV!$C$2:$C$72,0),MATCH('tính băng dính sạch'!CF$3,FCSTSDV!$D$1:$L$1,0))/'tính băng dính sạch'!$E118</f>
        <v>#N/A</v>
      </c>
      <c r="CG118" s="115" t="e">
        <f t="array" ref="CG118">+INDEX(FCSTSDV!$D$2:$L$72,MATCH('tính băng dính sạch'!$D118,FCSTSDV!$C$2:$C$72,0),MATCH('tính băng dính sạch'!CG$3,FCSTSDV!$D$1:$L$1,0))/'tính băng dính sạch'!$E118</f>
        <v>#N/A</v>
      </c>
      <c r="CH118" s="115" t="e">
        <f t="array" ref="CH118">+INDEX(FCSTSDV!$D$2:$L$72,MATCH('tính băng dính sạch'!$D118,FCSTSDV!$C$2:$C$72,0),MATCH('tính băng dính sạch'!CH$3,FCSTSDV!$D$1:$L$1,0))/'tính băng dính sạch'!$E118</f>
        <v>#N/A</v>
      </c>
      <c r="CI118" s="115" t="e">
        <f t="array" ref="CI118">+INDEX(FCSTSDV!$D$2:$L$72,MATCH('tính băng dính sạch'!$D118,FCSTSDV!$C$2:$C$72,0),MATCH('tính băng dính sạch'!CI$3,FCSTSDV!$D$1:$L$1,0))/'tính băng dính sạch'!$E118</f>
        <v>#N/A</v>
      </c>
      <c r="CJ118" s="99" t="e">
        <f t="array" ref="CJ118">+INDEX(FCSTSDV!$D$2:$L$72,MATCH('tính băng dính sạch'!$D118,FCSTSDV!$C$2:$C$72,0),MATCH('tính băng dính sạch'!CJ$3,FCSTSDV!$D$1:$L$1,0))/'tính băng dính sạch'!$E118</f>
        <v>#N/A</v>
      </c>
      <c r="CK118" s="99" t="e">
        <f t="array" ref="CK118">+INDEX(FCSTSDV!$D$2:$L$72,MATCH('tính băng dính sạch'!$D118,FCSTSDV!$C$2:$C$72,0),MATCH('tính băng dính sạch'!CK$3,FCSTSDV!$D$1:$L$1,0))/'tính băng dính sạch'!$E118</f>
        <v>#N/A</v>
      </c>
      <c r="CL118" s="99" t="e">
        <f t="array" ref="CL118">+INDEX(FCSTSDV!$D$2:$L$72,MATCH('tính băng dính sạch'!$D118,FCSTSDV!$C$2:$C$72,0),MATCH('tính băng dính sạch'!CL$3,FCSTSDV!$D$1:$L$1,0))/'tính băng dính sạch'!$E118</f>
        <v>#N/A</v>
      </c>
      <c r="CM118" s="99" t="e">
        <f t="array" ref="CM118">+INDEX(FCSTSDV!$D$2:$L$72,MATCH('tính băng dính sạch'!$D118,FCSTSDV!$C$2:$C$72,0),MATCH('tính băng dính sạch'!CM$3,FCSTSDV!$D$1:$L$1,0))/'tính băng dính sạch'!$E118</f>
        <v>#N/A</v>
      </c>
      <c r="CN118" s="99" t="e">
        <f t="array" ref="CN118">+INDEX(FCSTSDV!$D$2:$L$72,MATCH('tính băng dính sạch'!$D118,FCSTSDV!$C$2:$C$72,0),MATCH('tính băng dính sạch'!CN$3,FCSTSDV!$D$1:$L$1,0))/'tính băng dính sạch'!$E118</f>
        <v>#N/A</v>
      </c>
      <c r="CO118" s="99" t="e">
        <f t="array" ref="CO118">+INDEX(FCSTSDV!$D$2:$L$72,MATCH('tính băng dính sạch'!$D118,FCSTSDV!$C$2:$C$72,0),MATCH('tính băng dính sạch'!CO$3,FCSTSDV!$D$1:$L$1,0))/'tính băng dính sạch'!$E118</f>
        <v>#N/A</v>
      </c>
      <c r="CP118" s="99" t="e">
        <f t="array" ref="CP118">+INDEX(FCSTSDV!$D$2:$L$72,MATCH('tính băng dính sạch'!$D118,FCSTSDV!$C$2:$C$72,0),MATCH('tính băng dính sạch'!CP$3,FCSTSDV!$D$1:$L$1,0))/'tính băng dính sạch'!$E118</f>
        <v>#N/A</v>
      </c>
      <c r="CQ118" s="92">
        <f>+ROUND(IFERROR(INDEX(FCSTSDV!$D$2:$L$72,MATCH('tính băng dính sạch'!$D118,FCSTSDV!$C$2:$C$72,0),MATCH('tính băng dính sạch'!CQ$3,FCSTSDV!$D$1:$L$1,0)),0)/'tính băng dính sạch'!$E118,1)</f>
        <v>0</v>
      </c>
    </row>
    <row r="119" spans="1:95" ht="20.100000000000001" hidden="1" customHeight="1">
      <c r="A119" s="807"/>
      <c r="B119" s="792"/>
      <c r="C119" s="60"/>
      <c r="D119" s="52" t="s">
        <v>153</v>
      </c>
      <c r="E119" s="53" t="s">
        <v>43</v>
      </c>
      <c r="F119" s="800"/>
      <c r="G119" s="800"/>
      <c r="H119" s="827"/>
      <c r="I119" s="87"/>
      <c r="J119" s="17"/>
      <c r="K119" s="151"/>
      <c r="L119" s="151"/>
      <c r="M119" s="151" t="e">
        <f>+H118-M118</f>
        <v>#REF!</v>
      </c>
      <c r="N119" s="139" t="e">
        <f>+H118-N118</f>
        <v>#REF!</v>
      </c>
      <c r="O119" s="151" t="e">
        <f>+N119-O118</f>
        <v>#REF!</v>
      </c>
      <c r="P119" s="151" t="e">
        <f>+H118-P118</f>
        <v>#REF!</v>
      </c>
      <c r="Q119" s="151" t="e">
        <f>+P119-Q118</f>
        <v>#REF!</v>
      </c>
      <c r="R119" s="151" t="e">
        <f>+H118-R118</f>
        <v>#REF!</v>
      </c>
      <c r="S119" s="151" t="e">
        <f t="shared" ref="S119:AH119" si="84">+R119-S118</f>
        <v>#REF!</v>
      </c>
      <c r="T119" s="151" t="e">
        <f t="shared" si="84"/>
        <v>#REF!</v>
      </c>
      <c r="U119" s="151" t="e">
        <f t="shared" si="84"/>
        <v>#REF!</v>
      </c>
      <c r="V119" s="161" t="e">
        <f t="shared" si="84"/>
        <v>#REF!</v>
      </c>
      <c r="W119" s="90" t="e">
        <f t="shared" si="84"/>
        <v>#REF!</v>
      </c>
      <c r="X119" s="105" t="e">
        <f t="shared" si="84"/>
        <v>#REF!</v>
      </c>
      <c r="Y119" s="105" t="e">
        <f t="shared" si="84"/>
        <v>#REF!</v>
      </c>
      <c r="Z119" s="105" t="e">
        <f t="shared" si="84"/>
        <v>#REF!</v>
      </c>
      <c r="AA119" s="105" t="e">
        <f t="shared" si="84"/>
        <v>#REF!</v>
      </c>
      <c r="AB119" s="105" t="e">
        <f t="shared" si="84"/>
        <v>#REF!</v>
      </c>
      <c r="AC119" s="105" t="e">
        <f t="shared" si="84"/>
        <v>#REF!</v>
      </c>
      <c r="AD119" s="105" t="e">
        <f t="shared" si="84"/>
        <v>#REF!</v>
      </c>
      <c r="AE119" s="105" t="e">
        <f t="shared" si="84"/>
        <v>#REF!</v>
      </c>
      <c r="AF119" s="90" t="e">
        <f t="shared" si="84"/>
        <v>#REF!</v>
      </c>
      <c r="AG119" s="90" t="e">
        <f t="shared" si="84"/>
        <v>#REF!</v>
      </c>
      <c r="AH119" s="90" t="e">
        <f t="shared" si="84"/>
        <v>#REF!</v>
      </c>
      <c r="AI119" s="166">
        <f>+IFERROR(INDEX(FCSTSDV!$D$2:$L$72,MATCH('tính băng dính sạch'!$D119,FCSTSDV!$C$2:$C$72,0),MATCH('tính băng dính sạch'!AI$3,FCSTSDV!$D$1:$L$1,0))/'tính băng dính sạch'!$E119,0)</f>
        <v>0</v>
      </c>
      <c r="AJ119" s="166">
        <f>+IFERROR(INDEX(FCSTSDV!$D$2:$L$72,MATCH('tính băng dính sạch'!$D119,FCSTSDV!$C$2:$C$72,0),MATCH('tính băng dính sạch'!AJ$3,FCSTSDV!$D$1:$L$1,0))/'tính băng dính sạch'!$E119,0)</f>
        <v>0</v>
      </c>
      <c r="AK119" s="166">
        <f>+IFERROR(INDEX(FCSTSDV!$D$2:$L$72,MATCH('tính băng dính sạch'!$D119,FCSTSDV!$C$2:$C$72,0),MATCH('tính băng dính sạch'!AK$3,FCSTSDV!$D$1:$L$1,0))/'tính băng dính sạch'!$E119,0)</f>
        <v>0</v>
      </c>
      <c r="AL119" s="166">
        <f>+IFERROR(INDEX(FCSTSDV!$D$2:$L$72,MATCH('tính băng dính sạch'!$D119,FCSTSDV!$C$2:$C$72,0),MATCH('tính băng dính sạch'!AL$3,FCSTSDV!$D$1:$L$1,0))/'tính băng dính sạch'!$E119,0)</f>
        <v>0</v>
      </c>
      <c r="AM119" s="166">
        <f>+IFERROR(INDEX(FCSTSDV!$D$2:$L$72,MATCH('tính băng dính sạch'!$D119,FCSTSDV!$C$2:$C$72,0),MATCH('tính băng dính sạch'!AM$3,FCSTSDV!$D$1:$L$1,0))/'tính băng dính sạch'!$E119,0)</f>
        <v>0</v>
      </c>
      <c r="AN119" s="166">
        <f>+IFERROR(INDEX(FCSTSDV!$D$2:$L$72,MATCH('tính băng dính sạch'!$D119,FCSTSDV!$C$2:$C$72,0),MATCH('tính băng dính sạch'!AN$3,FCSTSDV!$D$1:$L$1,0))/'tính băng dính sạch'!$E119,0)</f>
        <v>0</v>
      </c>
      <c r="AO119" s="166">
        <f>+IFERROR(INDEX(FCSTSDV!$D$2:$L$72,MATCH('tính băng dính sạch'!$D119,FCSTSDV!$C$2:$C$72,0),MATCH('tính băng dính sạch'!AO$3,FCSTSDV!$D$1:$L$1,0))/'tính băng dính sạch'!$E119,0)</f>
        <v>0</v>
      </c>
      <c r="AP119" s="90" t="e">
        <f t="shared" ref="AP119:AW119" si="85">+AO119-AP118</f>
        <v>#N/A</v>
      </c>
      <c r="AQ119" s="90" t="e">
        <f t="shared" si="85"/>
        <v>#N/A</v>
      </c>
      <c r="AR119" s="90" t="e">
        <f t="shared" si="85"/>
        <v>#N/A</v>
      </c>
      <c r="AS119" s="90" t="e">
        <f t="shared" si="85"/>
        <v>#N/A</v>
      </c>
      <c r="AT119" s="90" t="e">
        <f t="shared" si="85"/>
        <v>#N/A</v>
      </c>
      <c r="AU119" s="90" t="e">
        <f t="shared" si="85"/>
        <v>#N/A</v>
      </c>
      <c r="AV119" s="90" t="e">
        <f t="shared" si="85"/>
        <v>#N/A</v>
      </c>
      <c r="AW119" s="90" t="e">
        <f t="shared" si="85"/>
        <v>#N/A</v>
      </c>
      <c r="AX119" s="90" t="e">
        <f t="shared" ref="AX119:CI119" si="86">$H118+$I118-AX118</f>
        <v>#REF!</v>
      </c>
      <c r="AY119" s="90" t="e">
        <f t="shared" si="86"/>
        <v>#REF!</v>
      </c>
      <c r="AZ119" s="90" t="e">
        <f t="shared" si="86"/>
        <v>#REF!</v>
      </c>
      <c r="BA119" s="90" t="e">
        <f t="shared" si="86"/>
        <v>#REF!</v>
      </c>
      <c r="BB119" s="90" t="e">
        <f t="shared" si="86"/>
        <v>#REF!</v>
      </c>
      <c r="BC119" s="90" t="e">
        <f t="shared" si="86"/>
        <v>#REF!</v>
      </c>
      <c r="BD119" s="90" t="e">
        <f t="shared" si="86"/>
        <v>#REF!</v>
      </c>
      <c r="BE119" s="90" t="e">
        <f t="shared" si="86"/>
        <v>#REF!</v>
      </c>
      <c r="BF119" s="90" t="e">
        <f t="shared" si="86"/>
        <v>#REF!</v>
      </c>
      <c r="BG119" s="90" t="e">
        <f t="shared" si="86"/>
        <v>#REF!</v>
      </c>
      <c r="BH119" s="90" t="e">
        <f t="shared" si="86"/>
        <v>#REF!</v>
      </c>
      <c r="BI119" s="90" t="e">
        <f t="shared" si="86"/>
        <v>#REF!</v>
      </c>
      <c r="BJ119" s="90" t="e">
        <f t="shared" si="86"/>
        <v>#REF!</v>
      </c>
      <c r="BK119" s="90" t="e">
        <f t="shared" si="86"/>
        <v>#REF!</v>
      </c>
      <c r="BL119" s="90" t="e">
        <f t="shared" si="86"/>
        <v>#REF!</v>
      </c>
      <c r="BM119" s="90" t="e">
        <f t="shared" si="86"/>
        <v>#REF!</v>
      </c>
      <c r="BN119" s="90" t="e">
        <f t="shared" si="86"/>
        <v>#REF!</v>
      </c>
      <c r="BO119" s="90" t="e">
        <f t="shared" si="86"/>
        <v>#REF!</v>
      </c>
      <c r="BP119" s="90" t="e">
        <f t="shared" si="86"/>
        <v>#REF!</v>
      </c>
      <c r="BQ119" s="90" t="e">
        <f t="shared" si="86"/>
        <v>#REF!</v>
      </c>
      <c r="BR119" s="90" t="e">
        <f t="shared" si="86"/>
        <v>#REF!</v>
      </c>
      <c r="BS119" s="90" t="e">
        <f t="shared" si="86"/>
        <v>#REF!</v>
      </c>
      <c r="BT119" s="90" t="e">
        <f t="shared" si="86"/>
        <v>#REF!</v>
      </c>
      <c r="BU119" s="90" t="e">
        <f t="shared" si="86"/>
        <v>#REF!</v>
      </c>
      <c r="BV119" s="90" t="e">
        <f t="shared" si="86"/>
        <v>#REF!</v>
      </c>
      <c r="BW119" s="90" t="e">
        <f t="shared" si="86"/>
        <v>#REF!</v>
      </c>
      <c r="BX119" s="90" t="e">
        <f t="shared" si="86"/>
        <v>#REF!</v>
      </c>
      <c r="BY119" s="90" t="e">
        <f t="shared" si="86"/>
        <v>#REF!</v>
      </c>
      <c r="BZ119" s="90" t="e">
        <f t="shared" si="86"/>
        <v>#REF!</v>
      </c>
      <c r="CA119" s="90" t="e">
        <f t="shared" si="86"/>
        <v>#REF!</v>
      </c>
      <c r="CB119" s="90" t="e">
        <f t="shared" si="86"/>
        <v>#REF!</v>
      </c>
      <c r="CC119" s="90" t="e">
        <f t="shared" si="86"/>
        <v>#REF!</v>
      </c>
      <c r="CD119" s="90" t="e">
        <f t="shared" si="86"/>
        <v>#REF!</v>
      </c>
      <c r="CE119" s="90" t="e">
        <f t="shared" si="86"/>
        <v>#REF!</v>
      </c>
      <c r="CF119" s="90" t="e">
        <f t="shared" si="86"/>
        <v>#REF!</v>
      </c>
      <c r="CG119" s="90" t="e">
        <f t="shared" si="86"/>
        <v>#REF!</v>
      </c>
      <c r="CH119" s="90" t="e">
        <f t="shared" si="86"/>
        <v>#REF!</v>
      </c>
      <c r="CI119" s="90" t="e">
        <f t="shared" si="86"/>
        <v>#REF!</v>
      </c>
      <c r="CJ119" s="90" t="e">
        <f t="shared" ref="CJ119:CQ119" si="87">+CI119-CJ118</f>
        <v>#REF!</v>
      </c>
      <c r="CK119" s="90" t="e">
        <f t="shared" si="87"/>
        <v>#REF!</v>
      </c>
      <c r="CL119" s="90" t="e">
        <f t="shared" si="87"/>
        <v>#REF!</v>
      </c>
      <c r="CM119" s="90" t="e">
        <f t="shared" si="87"/>
        <v>#REF!</v>
      </c>
      <c r="CN119" s="90" t="e">
        <f t="shared" si="87"/>
        <v>#REF!</v>
      </c>
      <c r="CO119" s="90" t="e">
        <f t="shared" si="87"/>
        <v>#REF!</v>
      </c>
      <c r="CP119" s="90" t="e">
        <f t="shared" si="87"/>
        <v>#REF!</v>
      </c>
      <c r="CQ119" s="105" t="e">
        <f t="shared" si="87"/>
        <v>#REF!</v>
      </c>
    </row>
    <row r="120" spans="1:95" ht="20.100000000000001" hidden="1" customHeight="1">
      <c r="A120" s="806" t="s">
        <v>257</v>
      </c>
      <c r="B120" s="791" t="s">
        <v>258</v>
      </c>
      <c r="C120" s="63"/>
      <c r="D120" s="73" t="s">
        <v>259</v>
      </c>
      <c r="E120" s="44">
        <v>100</v>
      </c>
      <c r="F120" s="798"/>
      <c r="G120" s="798"/>
      <c r="H120" s="826" t="e">
        <f>+VLOOKUP(A120,#REF!,5,0)</f>
        <v>#REF!</v>
      </c>
      <c r="I120" s="79">
        <f>+IFERROR(VLOOKUP(D120,FCSTSDV!$C$2:$C$72,26,0),0)/'tính băng dính sạch'!E120</f>
        <v>0</v>
      </c>
      <c r="J120" s="9"/>
      <c r="K120" s="11">
        <f t="array" ref="K120">+IFERROR(INDEX(FCSTSDV!$D$2:$L$72,MATCH('tính băng dính sạch'!$D120,FCSTSDV!$C$2:$C$72,0),MATCH('tính băng dính sạch'!K$3,FCSTSDV!$D$1:$L$1,0)),0)/'tính băng dính sạch'!$E120</f>
        <v>0</v>
      </c>
      <c r="L120" s="11">
        <f t="array" ref="L120">+IFERROR(INDEX(FCSTSDV!$D$2:$L$72,MATCH('tính băng dính sạch'!$D120,FCSTSDV!$C$2:$C$72,0),MATCH('tính băng dính sạch'!L$3,FCSTSDV!$D$1:$L$1,0)),0)/'tính băng dính sạch'!$E120</f>
        <v>0</v>
      </c>
      <c r="M120" s="11">
        <f t="array" ref="M120">+IFERROR(INDEX(FCSTSDV!$D$2:$L$72,MATCH('tính băng dính sạch'!$D120,FCSTSDV!$C$2:$C$72,0),MATCH('tính băng dính sạch'!M$3,FCSTSDV!$D$1:$L$1,0)),0)/'tính băng dính sạch'!$E120</f>
        <v>0</v>
      </c>
      <c r="N120" s="11">
        <f t="array" ref="N120">+IFERROR(INDEX(FCSTSDV!$D$2:$L$72,MATCH('tính băng dính sạch'!$D120,FCSTSDV!$C$2:$C$72,0),MATCH('tính băng dính sạch'!N$3,FCSTSDV!$D$1:$L$1,0)),0)/'tính băng dính sạch'!$E120</f>
        <v>0</v>
      </c>
      <c r="O120" s="11">
        <f t="array" ref="O120">+IFERROR(INDEX(FCSTSDV!$D$2:$L$72,MATCH('tính băng dính sạch'!$D120,FCSTSDV!$C$2:$C$72,0),MATCH('tính băng dính sạch'!O$3,FCSTSDV!$D$1:$L$1,0)),0)/'tính băng dính sạch'!$E120</f>
        <v>0</v>
      </c>
      <c r="P120" s="11">
        <f t="array" ref="P120">+IFERROR(INDEX(FCSTSDV!$D$2:$L$72,MATCH('tính băng dính sạch'!$D120,FCSTSDV!$C$2:$C$72,0),MATCH('tính băng dính sạch'!P$3,FCSTSDV!$D$1:$L$1,0)),0)/'tính băng dính sạch'!$E120</f>
        <v>0</v>
      </c>
      <c r="Q120" s="11">
        <f t="array" ref="Q120">+IFERROR(INDEX(FCSTSDV!$D$2:$L$72,MATCH('tính băng dính sạch'!$D120,FCSTSDV!$C$2:$C$72,0),MATCH('tính băng dính sạch'!Q$3,FCSTSDV!$D$1:$L$1,0)),0)/'tính băng dính sạch'!$E120</f>
        <v>0</v>
      </c>
      <c r="R120" s="11">
        <f t="array" ref="R120">+IFERROR(INDEX(FCSTSDV!$D$2:$L$72,MATCH('tính băng dính sạch'!$D120,FCSTSDV!$C$2:$C$72,0),MATCH('tính băng dính sạch'!R$3,FCSTSDV!$D$1:$L$1,0)),0)/'tính băng dính sạch'!$E120</f>
        <v>0</v>
      </c>
      <c r="S120" s="11">
        <f t="array" ref="S120">+IFERROR(INDEX(FCSTSDV!$D$2:$L$72,MATCH('tính băng dính sạch'!$D120,FCSTSDV!$C$2:$C$72,0),MATCH('tính băng dính sạch'!S$3,FCSTSDV!$D$1:$L$1,0)),0)/'tính băng dính sạch'!$E120</f>
        <v>0</v>
      </c>
      <c r="T120" s="11">
        <f t="array" ref="T120">+IFERROR(INDEX(FCSTSDV!$D$2:$L$72,MATCH('tính băng dính sạch'!$D120,FCSTSDV!$C$2:$C$72,0),MATCH('tính băng dính sạch'!T$3,FCSTSDV!$D$1:$L$1,0)),0)/'tính băng dính sạch'!$E120</f>
        <v>0</v>
      </c>
      <c r="U120" s="11">
        <f t="array" ref="U120">+IFERROR(INDEX(FCSTSDV!$D$2:$L$72,MATCH('tính băng dính sạch'!$D120,FCSTSDV!$C$2:$C$72,0),MATCH('tính băng dính sạch'!U$3,FCSTSDV!$D$1:$L$1,0)),0)/'tính băng dính sạch'!$E120</f>
        <v>0</v>
      </c>
      <c r="V120" s="98">
        <f t="array" ref="V120">+IFERROR(INDEX(FCSTSDV!$D$2:$L$72,MATCH('tính băng dính sạch'!$D120,FCSTSDV!$C$2:$C$72,0),MATCH('tính băng dính sạch'!V$3,FCSTSDV!$D$1:$L$1,0)),0)/'tính băng dính sạch'!$E120</f>
        <v>0</v>
      </c>
      <c r="W120" s="99">
        <f t="array" ref="W120">+IFERROR(INDEX(FCSTSDV!$D$2:$L$72,MATCH('tính băng dính sạch'!$D120,FCSTSDV!$C$2:$C$72,0),MATCH('tính băng dính sạch'!W$3,FCSTSDV!$D$1:$L$1,0)),0)/'tính băng dính sạch'!$E120</f>
        <v>0</v>
      </c>
      <c r="X120" s="100">
        <f t="array" ref="X120">+IFERROR(INDEX(FCSTSDV!$D$2:$L$72,MATCH('tính băng dính sạch'!$D120,FCSTSDV!$C$2:$C$72,0),MATCH('tính băng dính sạch'!X$3,FCSTSDV!$D$1:$L$1,0)),0)/'tính băng dính sạch'!$E120</f>
        <v>0</v>
      </c>
      <c r="Y120" s="100">
        <f t="array" ref="Y120">+IFERROR(INDEX(FCSTSDV!$D$2:$L$72,MATCH('tính băng dính sạch'!$D120,FCSTSDV!$C$2:$C$72,0),MATCH('tính băng dính sạch'!Y$3,FCSTSDV!$D$1:$L$1,0)),0)/'tính băng dính sạch'!$E120</f>
        <v>0</v>
      </c>
      <c r="Z120" s="100">
        <f t="array" ref="Z120">+IFERROR(INDEX(FCSTSDV!$D$2:$L$72,MATCH('tính băng dính sạch'!$D120,FCSTSDV!$C$2:$C$72,0),MATCH('tính băng dính sạch'!Z$3,FCSTSDV!$D$1:$L$1,0)),0)/'tính băng dính sạch'!$E120</f>
        <v>0</v>
      </c>
      <c r="AA120" s="100">
        <f t="array" ref="AA120">+IFERROR(INDEX(FCSTSDV!$D$2:$L$72,MATCH('tính băng dính sạch'!$D120,FCSTSDV!$C$2:$C$72,0),MATCH('tính băng dính sạch'!AA$3,FCSTSDV!$D$1:$L$1,0)),0)/'tính băng dính sạch'!$E120</f>
        <v>0</v>
      </c>
      <c r="AB120" s="100">
        <f t="array" ref="AB120">+IFERROR(INDEX(FCSTSDV!$D$2:$L$72,MATCH('tính băng dính sạch'!$D120,FCSTSDV!$C$2:$C$72,0),MATCH('tính băng dính sạch'!AB$3,FCSTSDV!$D$1:$L$1,0)),0)/'tính băng dính sạch'!$E120</f>
        <v>0</v>
      </c>
      <c r="AC120" s="100">
        <f t="array" ref="AC120">+IFERROR(INDEX(FCSTSDV!$D$2:$L$72,MATCH('tính băng dính sạch'!$D120,FCSTSDV!$C$2:$C$72,0),MATCH('tính băng dính sạch'!AC$3,FCSTSDV!$D$1:$L$1,0)),0)/'tính băng dính sạch'!$E120</f>
        <v>0</v>
      </c>
      <c r="AD120" s="100">
        <f t="array" ref="AD120">+IFERROR(INDEX(FCSTSDV!$D$2:$L$72,MATCH('tính băng dính sạch'!$D120,FCSTSDV!$C$2:$C$72,0),MATCH('tính băng dính sạch'!AD$3,FCSTSDV!$D$1:$L$1,0)),0)/'tính băng dính sạch'!$E120</f>
        <v>0</v>
      </c>
      <c r="AE120" s="100">
        <f t="array" ref="AE120">+IFERROR(INDEX(FCSTSDV!$D$2:$L$72,MATCH('tính băng dính sạch'!$D120,FCSTSDV!$C$2:$C$72,0),MATCH('tính băng dính sạch'!AE$3,FCSTSDV!$D$1:$L$1,0)),0)/'tính băng dính sạch'!$E120</f>
        <v>0</v>
      </c>
      <c r="AF120" s="99">
        <f>+IFERROR(INDEX(FCSTSDV!$D$2:$L$72,MATCH('tính băng dính sạch'!$D120,FCSTSDV!$C$2:$C$72,0),MATCH('tính băng dính sạch'!AF$3,FCSTSDV!$D$1:$L$1,0))/'tính băng dính sạch'!$E120,0)</f>
        <v>0</v>
      </c>
      <c r="AG120" s="99">
        <f>+IFERROR(INDEX(FCSTSDV!$D$2:$L$72,MATCH('tính băng dính sạch'!$D120,FCSTSDV!$C$2:$C$72,0),MATCH('tính băng dính sạch'!AG$3,FCSTSDV!$D$1:$L$1,0))/'tính băng dính sạch'!$E120,0)</f>
        <v>0</v>
      </c>
      <c r="AH120" s="99">
        <f>+IFERROR(INDEX(FCSTSDV!$D$2:$L$72,MATCH('tính băng dính sạch'!$D120,FCSTSDV!$C$2:$C$72,0),MATCH('tính băng dính sạch'!AH$3,FCSTSDV!$D$1:$L$1,0))/'tính băng dính sạch'!$E120,0)</f>
        <v>0</v>
      </c>
      <c r="AI120" s="99">
        <f>+IFERROR(INDEX(FCSTSDV!$D$2:$L$72,MATCH('tính băng dính sạch'!$D120,FCSTSDV!$C$2:$C$72,0),MATCH('tính băng dính sạch'!AI$3,FCSTSDV!$D$1:$L$1,0))/'tính băng dính sạch'!$E120,0)</f>
        <v>0</v>
      </c>
      <c r="AJ120" s="99">
        <f>+IFERROR(INDEX(FCSTSDV!$D$2:$L$72,MATCH('tính băng dính sạch'!$D120,FCSTSDV!$C$2:$C$72,0),MATCH('tính băng dính sạch'!AJ$3,FCSTSDV!$D$1:$L$1,0))/'tính băng dính sạch'!$E120,0)</f>
        <v>0</v>
      </c>
      <c r="AK120" s="99">
        <f>+IFERROR(INDEX(FCSTSDV!$D$2:$L$72,MATCH('tính băng dính sạch'!$D120,FCSTSDV!$C$2:$C$72,0),MATCH('tính băng dính sạch'!AK$3,FCSTSDV!$D$1:$L$1,0))/'tính băng dính sạch'!$E120,0)</f>
        <v>0</v>
      </c>
      <c r="AL120" s="99">
        <f>+IFERROR(INDEX(FCSTSDV!$D$2:$L$72,MATCH('tính băng dính sạch'!$D120,FCSTSDV!$C$2:$C$72,0),MATCH('tính băng dính sạch'!AL$3,FCSTSDV!$D$1:$L$1,0))/'tính băng dính sạch'!$E120,0)</f>
        <v>0</v>
      </c>
      <c r="AM120" s="99">
        <f>+IFERROR(INDEX(FCSTSDV!$D$2:$L$72,MATCH('tính băng dính sạch'!$D120,FCSTSDV!$C$2:$C$72,0),MATCH('tính băng dính sạch'!AM$3,FCSTSDV!$D$1:$L$1,0))/'tính băng dính sạch'!$E120,0)</f>
        <v>0</v>
      </c>
      <c r="AN120" s="99">
        <f>+IFERROR(INDEX(FCSTSDV!$D$2:$L$72,MATCH('tính băng dính sạch'!$D120,FCSTSDV!$C$2:$C$72,0),MATCH('tính băng dính sạch'!AN$3,FCSTSDV!$D$1:$L$1,0))/'tính băng dính sạch'!$E120,0)</f>
        <v>0</v>
      </c>
      <c r="AO120" s="99">
        <f>+IFERROR(INDEX(FCSTSDV!$D$2:$L$72,MATCH('tính băng dính sạch'!$D120,FCSTSDV!$C$2:$C$72,0),MATCH('tính băng dính sạch'!AO$3,FCSTSDV!$D$1:$L$1,0))/'tính băng dính sạch'!$E120,0)</f>
        <v>0</v>
      </c>
      <c r="AP120" s="115" t="e">
        <f t="array" ref="AP120">+INDEX(FCSTSDV!$D$2:$L$72,MATCH('tính băng dính sạch'!$D120,FCSTSDV!$C$2:$C$72,0),MATCH('tính băng dính sạch'!AP$3,FCSTSDV!$D$1:$L$1,0))/'tính băng dính sạch'!$E120</f>
        <v>#N/A</v>
      </c>
      <c r="AQ120" s="115" t="e">
        <f t="array" ref="AQ120">+INDEX(FCSTSDV!$D$2:$L$72,MATCH('tính băng dính sạch'!$D120,FCSTSDV!$C$2:$C$72,0),MATCH('tính băng dính sạch'!AQ$3,FCSTSDV!$D$1:$L$1,0))/'tính băng dính sạch'!$E120</f>
        <v>#N/A</v>
      </c>
      <c r="AR120" s="115" t="e">
        <f t="array" ref="AR120">+INDEX(FCSTSDV!$D$2:$L$72,MATCH('tính băng dính sạch'!$D120,FCSTSDV!$C$2:$C$72,0),MATCH('tính băng dính sạch'!AR$3,FCSTSDV!$D$1:$L$1,0))/'tính băng dính sạch'!$E120</f>
        <v>#N/A</v>
      </c>
      <c r="AS120" s="115" t="e">
        <f t="array" ref="AS120">+INDEX(FCSTSDV!$D$2:$L$72,MATCH('tính băng dính sạch'!$D120,FCSTSDV!$C$2:$C$72,0),MATCH('tính băng dính sạch'!AS$3,FCSTSDV!$D$1:$L$1,0))/'tính băng dính sạch'!$E120</f>
        <v>#N/A</v>
      </c>
      <c r="AT120" s="115" t="e">
        <f t="array" ref="AT120">+INDEX(FCSTSDV!$D$2:$L$72,MATCH('tính băng dính sạch'!$D120,FCSTSDV!$C$2:$C$72,0),MATCH('tính băng dính sạch'!AT$3,FCSTSDV!$D$1:$L$1,0))/'tính băng dính sạch'!$E120</f>
        <v>#N/A</v>
      </c>
      <c r="AU120" s="115" t="e">
        <f t="array" ref="AU120">+INDEX(FCSTSDV!$D$2:$L$72,MATCH('tính băng dính sạch'!$D120,FCSTSDV!$C$2:$C$72,0),MATCH('tính băng dính sạch'!AU$3,FCSTSDV!$D$1:$L$1,0))/'tính băng dính sạch'!$E120</f>
        <v>#N/A</v>
      </c>
      <c r="AV120" s="115" t="e">
        <f t="array" ref="AV120">+INDEX(FCSTSDV!$D$2:$L$72,MATCH('tính băng dính sạch'!$D120,FCSTSDV!$C$2:$C$72,0),MATCH('tính băng dính sạch'!AV$3,FCSTSDV!$D$1:$L$1,0))/'tính băng dính sạch'!$E120</f>
        <v>#N/A</v>
      </c>
      <c r="AW120" s="115" t="e">
        <f t="array" ref="AW120">+INDEX(FCSTSDV!$D$2:$L$72,MATCH('tính băng dính sạch'!$D120,FCSTSDV!$C$2:$C$72,0),MATCH('tính băng dính sạch'!AW$3,FCSTSDV!$D$1:$L$1,0))/'tính băng dính sạch'!$E120</f>
        <v>#N/A</v>
      </c>
      <c r="AX120" s="115" t="e">
        <f t="array" ref="AX120">+INDEX(FCSTSDV!$D$2:$L$72,MATCH('tính băng dính sạch'!$D120,FCSTSDV!$C$2:$C$72,0),MATCH('tính băng dính sạch'!AX$3,FCSTSDV!$D$1:$L$1,0))/'tính băng dính sạch'!$E120</f>
        <v>#N/A</v>
      </c>
      <c r="AY120" s="115" t="e">
        <f t="array" ref="AY120">+INDEX(FCSTSDV!$D$2:$L$72,MATCH('tính băng dính sạch'!$D120,FCSTSDV!$C$2:$C$72,0),MATCH('tính băng dính sạch'!AY$3,FCSTSDV!$D$1:$L$1,0))/'tính băng dính sạch'!$E120</f>
        <v>#N/A</v>
      </c>
      <c r="AZ120" s="115" t="e">
        <f t="array" ref="AZ120">+INDEX(FCSTSDV!$D$2:$L$72,MATCH('tính băng dính sạch'!$D120,FCSTSDV!$C$2:$C$72,0),MATCH('tính băng dính sạch'!AZ$3,FCSTSDV!$D$1:$L$1,0))/'tính băng dính sạch'!$E120</f>
        <v>#N/A</v>
      </c>
      <c r="BA120" s="115" t="e">
        <f t="array" ref="BA120">+INDEX(FCSTSDV!$D$2:$L$72,MATCH('tính băng dính sạch'!$D120,FCSTSDV!$C$2:$C$72,0),MATCH('tính băng dính sạch'!BA$3,FCSTSDV!$D$1:$L$1,0))/'tính băng dính sạch'!$E120</f>
        <v>#N/A</v>
      </c>
      <c r="BB120" s="115" t="e">
        <f t="array" ref="BB120">+INDEX(FCSTSDV!$D$2:$L$72,MATCH('tính băng dính sạch'!$D120,FCSTSDV!$C$2:$C$72,0),MATCH('tính băng dính sạch'!BB$3,FCSTSDV!$D$1:$L$1,0))/'tính băng dính sạch'!$E120</f>
        <v>#N/A</v>
      </c>
      <c r="BC120" s="115" t="e">
        <f t="array" ref="BC120">+INDEX(FCSTSDV!$D$2:$L$72,MATCH('tính băng dính sạch'!$D120,FCSTSDV!$C$2:$C$72,0),MATCH('tính băng dính sạch'!BC$3,FCSTSDV!$D$1:$L$1,0))/'tính băng dính sạch'!$E120</f>
        <v>#N/A</v>
      </c>
      <c r="BD120" s="115" t="e">
        <f t="array" ref="BD120">+INDEX(FCSTSDV!$D$2:$L$72,MATCH('tính băng dính sạch'!$D120,FCSTSDV!$C$2:$C$72,0),MATCH('tính băng dính sạch'!BD$3,FCSTSDV!$D$1:$L$1,0))/'tính băng dính sạch'!$E120</f>
        <v>#N/A</v>
      </c>
      <c r="BE120" s="115" t="e">
        <f t="array" ref="BE120">+INDEX(FCSTSDV!$D$2:$L$72,MATCH('tính băng dính sạch'!$D120,FCSTSDV!$C$2:$C$72,0),MATCH('tính băng dính sạch'!BE$3,FCSTSDV!$D$1:$L$1,0))/'tính băng dính sạch'!$E120</f>
        <v>#N/A</v>
      </c>
      <c r="BF120" s="115" t="e">
        <f t="array" ref="BF120">+INDEX(FCSTSDV!$D$2:$L$72,MATCH('tính băng dính sạch'!$D120,FCSTSDV!$C$2:$C$72,0),MATCH('tính băng dính sạch'!BF$3,FCSTSDV!$D$1:$L$1,0))/'tính băng dính sạch'!$E120</f>
        <v>#N/A</v>
      </c>
      <c r="BG120" s="115" t="e">
        <f t="array" ref="BG120">+INDEX(FCSTSDV!$D$2:$L$72,MATCH('tính băng dính sạch'!$D120,FCSTSDV!$C$2:$C$72,0),MATCH('tính băng dính sạch'!BG$3,FCSTSDV!$D$1:$L$1,0))/'tính băng dính sạch'!$E120</f>
        <v>#N/A</v>
      </c>
      <c r="BH120" s="115" t="e">
        <f t="array" ref="BH120">+INDEX(FCSTSDV!$D$2:$L$72,MATCH('tính băng dính sạch'!$D120,FCSTSDV!$C$2:$C$72,0),MATCH('tính băng dính sạch'!BH$3,FCSTSDV!$D$1:$L$1,0))/'tính băng dính sạch'!$E120</f>
        <v>#N/A</v>
      </c>
      <c r="BI120" s="115" t="e">
        <f t="array" ref="BI120">+INDEX(FCSTSDV!$D$2:$L$72,MATCH('tính băng dính sạch'!$D120,FCSTSDV!$C$2:$C$72,0),MATCH('tính băng dính sạch'!BI$3,FCSTSDV!$D$1:$L$1,0))/'tính băng dính sạch'!$E120</f>
        <v>#N/A</v>
      </c>
      <c r="BJ120" s="115" t="e">
        <f t="array" ref="BJ120">+INDEX(FCSTSDV!$D$2:$L$72,MATCH('tính băng dính sạch'!$D120,FCSTSDV!$C$2:$C$72,0),MATCH('tính băng dính sạch'!BJ$3,FCSTSDV!$D$1:$L$1,0))/'tính băng dính sạch'!$E120</f>
        <v>#N/A</v>
      </c>
      <c r="BK120" s="115" t="e">
        <f t="array" ref="BK120">+INDEX(FCSTSDV!$D$2:$L$72,MATCH('tính băng dính sạch'!$D120,FCSTSDV!$C$2:$C$72,0),MATCH('tính băng dính sạch'!BK$3,FCSTSDV!$D$1:$L$1,0))/'tính băng dính sạch'!$E120</f>
        <v>#N/A</v>
      </c>
      <c r="BL120" s="115" t="e">
        <f t="array" ref="BL120">+INDEX(FCSTSDV!$D$2:$L$72,MATCH('tính băng dính sạch'!$D120,FCSTSDV!$C$2:$C$72,0),MATCH('tính băng dính sạch'!BL$3,FCSTSDV!$D$1:$L$1,0))/'tính băng dính sạch'!$E120</f>
        <v>#N/A</v>
      </c>
      <c r="BM120" s="115" t="e">
        <f t="array" ref="BM120">+INDEX(FCSTSDV!$D$2:$L$72,MATCH('tính băng dính sạch'!$D120,FCSTSDV!$C$2:$C$72,0),MATCH('tính băng dính sạch'!BM$3,FCSTSDV!$D$1:$L$1,0))/'tính băng dính sạch'!$E120</f>
        <v>#N/A</v>
      </c>
      <c r="BN120" s="115" t="e">
        <f t="array" ref="BN120">+INDEX(FCSTSDV!$D$2:$L$72,MATCH('tính băng dính sạch'!$D120,FCSTSDV!$C$2:$C$72,0),MATCH('tính băng dính sạch'!BN$3,FCSTSDV!$D$1:$L$1,0))/'tính băng dính sạch'!$E120</f>
        <v>#N/A</v>
      </c>
      <c r="BO120" s="115" t="e">
        <f t="array" ref="BO120">+INDEX(FCSTSDV!$D$2:$L$72,MATCH('tính băng dính sạch'!$D120,FCSTSDV!$C$2:$C$72,0),MATCH('tính băng dính sạch'!BO$3,FCSTSDV!$D$1:$L$1,0))/'tính băng dính sạch'!$E120</f>
        <v>#N/A</v>
      </c>
      <c r="BP120" s="115" t="e">
        <f t="array" ref="BP120">+INDEX(FCSTSDV!$D$2:$L$72,MATCH('tính băng dính sạch'!$D120,FCSTSDV!$C$2:$C$72,0),MATCH('tính băng dính sạch'!BP$3,FCSTSDV!$D$1:$L$1,0))/'tính băng dính sạch'!$E120</f>
        <v>#N/A</v>
      </c>
      <c r="BQ120" s="115" t="e">
        <f t="array" ref="BQ120">+INDEX(FCSTSDV!$D$2:$L$72,MATCH('tính băng dính sạch'!$D120,FCSTSDV!$C$2:$C$72,0),MATCH('tính băng dính sạch'!BQ$3,FCSTSDV!$D$1:$L$1,0))/'tính băng dính sạch'!$E120</f>
        <v>#N/A</v>
      </c>
      <c r="BR120" s="115" t="e">
        <f t="array" ref="BR120">+INDEX(FCSTSDV!$D$2:$L$72,MATCH('tính băng dính sạch'!$D120,FCSTSDV!$C$2:$C$72,0),MATCH('tính băng dính sạch'!BR$3,FCSTSDV!$D$1:$L$1,0))/'tính băng dính sạch'!$E120</f>
        <v>#N/A</v>
      </c>
      <c r="BS120" s="115" t="e">
        <f t="array" ref="BS120">+INDEX(FCSTSDV!$D$2:$L$72,MATCH('tính băng dính sạch'!$D120,FCSTSDV!$C$2:$C$72,0),MATCH('tính băng dính sạch'!BS$3,FCSTSDV!$D$1:$L$1,0))/'tính băng dính sạch'!$E120</f>
        <v>#N/A</v>
      </c>
      <c r="BT120" s="115" t="e">
        <f t="array" ref="BT120">+INDEX(FCSTSDV!$D$2:$L$72,MATCH('tính băng dính sạch'!$D120,FCSTSDV!$C$2:$C$72,0),MATCH('tính băng dính sạch'!BT$3,FCSTSDV!$D$1:$L$1,0))/'tính băng dính sạch'!$E120</f>
        <v>#N/A</v>
      </c>
      <c r="BU120" s="115" t="e">
        <f t="array" ref="BU120">+INDEX(FCSTSDV!$D$2:$L$72,MATCH('tính băng dính sạch'!$D120,FCSTSDV!$C$2:$C$72,0),MATCH('tính băng dính sạch'!BU$3,FCSTSDV!$D$1:$L$1,0))/'tính băng dính sạch'!$E120</f>
        <v>#N/A</v>
      </c>
      <c r="BV120" s="115" t="e">
        <f t="array" ref="BV120">+INDEX(FCSTSDV!$D$2:$L$72,MATCH('tính băng dính sạch'!$D120,FCSTSDV!$C$2:$C$72,0),MATCH('tính băng dính sạch'!BV$3,FCSTSDV!$D$1:$L$1,0))/'tính băng dính sạch'!$E120</f>
        <v>#N/A</v>
      </c>
      <c r="BW120" s="115" t="e">
        <f t="array" ref="BW120">+INDEX(FCSTSDV!$D$2:$L$72,MATCH('tính băng dính sạch'!$D120,FCSTSDV!$C$2:$C$72,0),MATCH('tính băng dính sạch'!BW$3,FCSTSDV!$D$1:$L$1,0))/'tính băng dính sạch'!$E120</f>
        <v>#N/A</v>
      </c>
      <c r="BX120" s="115" t="e">
        <f t="array" ref="BX120">+INDEX(FCSTSDV!$D$2:$L$72,MATCH('tính băng dính sạch'!$D120,FCSTSDV!$C$2:$C$72,0),MATCH('tính băng dính sạch'!BX$3,FCSTSDV!$D$1:$L$1,0))/'tính băng dính sạch'!$E120</f>
        <v>#N/A</v>
      </c>
      <c r="BY120" s="115" t="e">
        <f t="array" ref="BY120">+INDEX(FCSTSDV!$D$2:$L$72,MATCH('tính băng dính sạch'!$D120,FCSTSDV!$C$2:$C$72,0),MATCH('tính băng dính sạch'!BY$3,FCSTSDV!$D$1:$L$1,0))/'tính băng dính sạch'!$E120</f>
        <v>#N/A</v>
      </c>
      <c r="BZ120" s="115" t="e">
        <f t="array" ref="BZ120">+INDEX(FCSTSDV!$D$2:$L$72,MATCH('tính băng dính sạch'!$D120,FCSTSDV!$C$2:$C$72,0),MATCH('tính băng dính sạch'!BZ$3,FCSTSDV!$D$1:$L$1,0))/'tính băng dính sạch'!$E120</f>
        <v>#N/A</v>
      </c>
      <c r="CA120" s="115" t="e">
        <f t="array" ref="CA120">+INDEX(FCSTSDV!$D$2:$L$72,MATCH('tính băng dính sạch'!$D120,FCSTSDV!$C$2:$C$72,0),MATCH('tính băng dính sạch'!CA$3,FCSTSDV!$D$1:$L$1,0))/'tính băng dính sạch'!$E120</f>
        <v>#N/A</v>
      </c>
      <c r="CB120" s="115" t="e">
        <f t="array" ref="CB120">+INDEX(FCSTSDV!$D$2:$L$72,MATCH('tính băng dính sạch'!$D120,FCSTSDV!$C$2:$C$72,0),MATCH('tính băng dính sạch'!CB$3,FCSTSDV!$D$1:$L$1,0))/'tính băng dính sạch'!$E120</f>
        <v>#N/A</v>
      </c>
      <c r="CC120" s="115" t="e">
        <f t="array" ref="CC120">+INDEX(FCSTSDV!$D$2:$L$72,MATCH('tính băng dính sạch'!$D120,FCSTSDV!$C$2:$C$72,0),MATCH('tính băng dính sạch'!CC$3,FCSTSDV!$D$1:$L$1,0))/'tính băng dính sạch'!$E120</f>
        <v>#N/A</v>
      </c>
      <c r="CD120" s="115" t="e">
        <f t="array" ref="CD120">+INDEX(FCSTSDV!$D$2:$L$72,MATCH('tính băng dính sạch'!$D120,FCSTSDV!$C$2:$C$72,0),MATCH('tính băng dính sạch'!CD$3,FCSTSDV!$D$1:$L$1,0))/'tính băng dính sạch'!$E120</f>
        <v>#N/A</v>
      </c>
      <c r="CE120" s="115" t="e">
        <f t="array" ref="CE120">+INDEX(FCSTSDV!$D$2:$L$72,MATCH('tính băng dính sạch'!$D120,FCSTSDV!$C$2:$C$72,0),MATCH('tính băng dính sạch'!CE$3,FCSTSDV!$D$1:$L$1,0))/'tính băng dính sạch'!$E120</f>
        <v>#N/A</v>
      </c>
      <c r="CF120" s="115" t="e">
        <f t="array" ref="CF120">+INDEX(FCSTSDV!$D$2:$L$72,MATCH('tính băng dính sạch'!$D120,FCSTSDV!$C$2:$C$72,0),MATCH('tính băng dính sạch'!CF$3,FCSTSDV!$D$1:$L$1,0))/'tính băng dính sạch'!$E120</f>
        <v>#N/A</v>
      </c>
      <c r="CG120" s="115" t="e">
        <f t="array" ref="CG120">+INDEX(FCSTSDV!$D$2:$L$72,MATCH('tính băng dính sạch'!$D120,FCSTSDV!$C$2:$C$72,0),MATCH('tính băng dính sạch'!CG$3,FCSTSDV!$D$1:$L$1,0))/'tính băng dính sạch'!$E120</f>
        <v>#N/A</v>
      </c>
      <c r="CH120" s="115" t="e">
        <f t="array" ref="CH120">+INDEX(FCSTSDV!$D$2:$L$72,MATCH('tính băng dính sạch'!$D120,FCSTSDV!$C$2:$C$72,0),MATCH('tính băng dính sạch'!CH$3,FCSTSDV!$D$1:$L$1,0))/'tính băng dính sạch'!$E120</f>
        <v>#N/A</v>
      </c>
      <c r="CI120" s="115" t="e">
        <f t="array" ref="CI120">+INDEX(FCSTSDV!$D$2:$L$72,MATCH('tính băng dính sạch'!$D120,FCSTSDV!$C$2:$C$72,0),MATCH('tính băng dính sạch'!CI$3,FCSTSDV!$D$1:$L$1,0))/'tính băng dính sạch'!$E120</f>
        <v>#N/A</v>
      </c>
      <c r="CJ120" s="99" t="e">
        <f t="array" ref="CJ120">+INDEX(FCSTSDV!$D$2:$L$72,MATCH('tính băng dính sạch'!$D120,FCSTSDV!$C$2:$C$72,0),MATCH('tính băng dính sạch'!CJ$3,FCSTSDV!$D$1:$L$1,0))/'tính băng dính sạch'!$E120</f>
        <v>#N/A</v>
      </c>
      <c r="CK120" s="99" t="e">
        <f t="array" ref="CK120">+INDEX(FCSTSDV!$D$2:$L$72,MATCH('tính băng dính sạch'!$D120,FCSTSDV!$C$2:$C$72,0),MATCH('tính băng dính sạch'!CK$3,FCSTSDV!$D$1:$L$1,0))/'tính băng dính sạch'!$E120</f>
        <v>#N/A</v>
      </c>
      <c r="CL120" s="99" t="e">
        <f t="array" ref="CL120">+INDEX(FCSTSDV!$D$2:$L$72,MATCH('tính băng dính sạch'!$D120,FCSTSDV!$C$2:$C$72,0),MATCH('tính băng dính sạch'!CL$3,FCSTSDV!$D$1:$L$1,0))/'tính băng dính sạch'!$E120</f>
        <v>#N/A</v>
      </c>
      <c r="CM120" s="99" t="e">
        <f t="array" ref="CM120">+INDEX(FCSTSDV!$D$2:$L$72,MATCH('tính băng dính sạch'!$D120,FCSTSDV!$C$2:$C$72,0),MATCH('tính băng dính sạch'!CM$3,FCSTSDV!$D$1:$L$1,0))/'tính băng dính sạch'!$E120</f>
        <v>#N/A</v>
      </c>
      <c r="CN120" s="99" t="e">
        <f t="array" ref="CN120">+INDEX(FCSTSDV!$D$2:$L$72,MATCH('tính băng dính sạch'!$D120,FCSTSDV!$C$2:$C$72,0),MATCH('tính băng dính sạch'!CN$3,FCSTSDV!$D$1:$L$1,0))/'tính băng dính sạch'!$E120</f>
        <v>#N/A</v>
      </c>
      <c r="CO120" s="99" t="e">
        <f t="array" ref="CO120">+INDEX(FCSTSDV!$D$2:$L$72,MATCH('tính băng dính sạch'!$D120,FCSTSDV!$C$2:$C$72,0),MATCH('tính băng dính sạch'!CO$3,FCSTSDV!$D$1:$L$1,0))/'tính băng dính sạch'!$E120</f>
        <v>#N/A</v>
      </c>
      <c r="CP120" s="99" t="e">
        <f t="array" ref="CP120">+INDEX(FCSTSDV!$D$2:$L$72,MATCH('tính băng dính sạch'!$D120,FCSTSDV!$C$2:$C$72,0),MATCH('tính băng dính sạch'!CP$3,FCSTSDV!$D$1:$L$1,0))/'tính băng dính sạch'!$E120</f>
        <v>#N/A</v>
      </c>
      <c r="CQ120" s="92">
        <f>+ROUND(IFERROR(INDEX(FCSTSDV!$D$2:$L$72,MATCH('tính băng dính sạch'!$D120,FCSTSDV!$C$2:$C$72,0),MATCH('tính băng dính sạch'!CQ$3,FCSTSDV!$D$1:$L$1,0)),0)/'tính băng dính sạch'!$E120,1)</f>
        <v>0</v>
      </c>
    </row>
    <row r="121" spans="1:95" ht="20.100000000000001" hidden="1" customHeight="1">
      <c r="A121" s="807"/>
      <c r="B121" s="792"/>
      <c r="C121" s="60"/>
      <c r="D121" s="52" t="s">
        <v>153</v>
      </c>
      <c r="E121" s="53" t="s">
        <v>43</v>
      </c>
      <c r="F121" s="800"/>
      <c r="G121" s="800"/>
      <c r="H121" s="827"/>
      <c r="I121" s="87"/>
      <c r="J121" s="17"/>
      <c r="K121" s="151"/>
      <c r="L121" s="151"/>
      <c r="M121" s="151" t="e">
        <f>+H120-M120</f>
        <v>#REF!</v>
      </c>
      <c r="N121" s="139" t="e">
        <f>+H120-N120</f>
        <v>#REF!</v>
      </c>
      <c r="O121" s="151" t="e">
        <f>+N121-O120</f>
        <v>#REF!</v>
      </c>
      <c r="P121" s="151" t="e">
        <f>+H120-P120</f>
        <v>#REF!</v>
      </c>
      <c r="Q121" s="151" t="e">
        <f>+P121-Q120</f>
        <v>#REF!</v>
      </c>
      <c r="R121" s="151" t="e">
        <f>+H120-R120</f>
        <v>#REF!</v>
      </c>
      <c r="S121" s="151" t="e">
        <f t="shared" ref="S121:AH121" si="88">+R121-S120</f>
        <v>#REF!</v>
      </c>
      <c r="T121" s="151" t="e">
        <f t="shared" si="88"/>
        <v>#REF!</v>
      </c>
      <c r="U121" s="151" t="e">
        <f t="shared" si="88"/>
        <v>#REF!</v>
      </c>
      <c r="V121" s="161" t="e">
        <f t="shared" si="88"/>
        <v>#REF!</v>
      </c>
      <c r="W121" s="90" t="e">
        <f t="shared" si="88"/>
        <v>#REF!</v>
      </c>
      <c r="X121" s="105" t="e">
        <f t="shared" si="88"/>
        <v>#REF!</v>
      </c>
      <c r="Y121" s="105" t="e">
        <f t="shared" si="88"/>
        <v>#REF!</v>
      </c>
      <c r="Z121" s="105" t="e">
        <f t="shared" si="88"/>
        <v>#REF!</v>
      </c>
      <c r="AA121" s="105" t="e">
        <f t="shared" si="88"/>
        <v>#REF!</v>
      </c>
      <c r="AB121" s="105" t="e">
        <f t="shared" si="88"/>
        <v>#REF!</v>
      </c>
      <c r="AC121" s="105" t="e">
        <f t="shared" si="88"/>
        <v>#REF!</v>
      </c>
      <c r="AD121" s="105" t="e">
        <f t="shared" si="88"/>
        <v>#REF!</v>
      </c>
      <c r="AE121" s="105" t="e">
        <f t="shared" si="88"/>
        <v>#REF!</v>
      </c>
      <c r="AF121" s="90" t="e">
        <f t="shared" si="88"/>
        <v>#REF!</v>
      </c>
      <c r="AG121" s="90" t="e">
        <f t="shared" si="88"/>
        <v>#REF!</v>
      </c>
      <c r="AH121" s="90" t="e">
        <f t="shared" si="88"/>
        <v>#REF!</v>
      </c>
      <c r="AI121" s="166">
        <f>+IFERROR(INDEX(FCSTSDV!$D$2:$L$72,MATCH('tính băng dính sạch'!$D121,FCSTSDV!$C$2:$C$72,0),MATCH('tính băng dính sạch'!AI$3,FCSTSDV!$D$1:$L$1,0))/'tính băng dính sạch'!$E121,0)</f>
        <v>0</v>
      </c>
      <c r="AJ121" s="166">
        <f>+IFERROR(INDEX(FCSTSDV!$D$2:$L$72,MATCH('tính băng dính sạch'!$D121,FCSTSDV!$C$2:$C$72,0),MATCH('tính băng dính sạch'!AJ$3,FCSTSDV!$D$1:$L$1,0))/'tính băng dính sạch'!$E121,0)</f>
        <v>0</v>
      </c>
      <c r="AK121" s="166">
        <f>+IFERROR(INDEX(FCSTSDV!$D$2:$L$72,MATCH('tính băng dính sạch'!$D121,FCSTSDV!$C$2:$C$72,0),MATCH('tính băng dính sạch'!AK$3,FCSTSDV!$D$1:$L$1,0))/'tính băng dính sạch'!$E121,0)</f>
        <v>0</v>
      </c>
      <c r="AL121" s="166">
        <f>+IFERROR(INDEX(FCSTSDV!$D$2:$L$72,MATCH('tính băng dính sạch'!$D121,FCSTSDV!$C$2:$C$72,0),MATCH('tính băng dính sạch'!AL$3,FCSTSDV!$D$1:$L$1,0))/'tính băng dính sạch'!$E121,0)</f>
        <v>0</v>
      </c>
      <c r="AM121" s="166">
        <f>+IFERROR(INDEX(FCSTSDV!$D$2:$L$72,MATCH('tính băng dính sạch'!$D121,FCSTSDV!$C$2:$C$72,0),MATCH('tính băng dính sạch'!AM$3,FCSTSDV!$D$1:$L$1,0))/'tính băng dính sạch'!$E121,0)</f>
        <v>0</v>
      </c>
      <c r="AN121" s="166">
        <f>+IFERROR(INDEX(FCSTSDV!$D$2:$L$72,MATCH('tính băng dính sạch'!$D121,FCSTSDV!$C$2:$C$72,0),MATCH('tính băng dính sạch'!AN$3,FCSTSDV!$D$1:$L$1,0))/'tính băng dính sạch'!$E121,0)</f>
        <v>0</v>
      </c>
      <c r="AO121" s="166">
        <f>+IFERROR(INDEX(FCSTSDV!$D$2:$L$72,MATCH('tính băng dính sạch'!$D121,FCSTSDV!$C$2:$C$72,0),MATCH('tính băng dính sạch'!AO$3,FCSTSDV!$D$1:$L$1,0))/'tính băng dính sạch'!$E121,0)</f>
        <v>0</v>
      </c>
      <c r="AP121" s="90" t="e">
        <f t="shared" ref="AP121:AW121" si="89">+AO121-AP120</f>
        <v>#N/A</v>
      </c>
      <c r="AQ121" s="90" t="e">
        <f t="shared" si="89"/>
        <v>#N/A</v>
      </c>
      <c r="AR121" s="90" t="e">
        <f t="shared" si="89"/>
        <v>#N/A</v>
      </c>
      <c r="AS121" s="90" t="e">
        <f t="shared" si="89"/>
        <v>#N/A</v>
      </c>
      <c r="AT121" s="90" t="e">
        <f t="shared" si="89"/>
        <v>#N/A</v>
      </c>
      <c r="AU121" s="90" t="e">
        <f t="shared" si="89"/>
        <v>#N/A</v>
      </c>
      <c r="AV121" s="90" t="e">
        <f t="shared" si="89"/>
        <v>#N/A</v>
      </c>
      <c r="AW121" s="90" t="e">
        <f t="shared" si="89"/>
        <v>#N/A</v>
      </c>
      <c r="AX121" s="90" t="e">
        <f t="shared" ref="AX121:CI121" si="90">$H120+$I120-AX120</f>
        <v>#REF!</v>
      </c>
      <c r="AY121" s="90" t="e">
        <f t="shared" si="90"/>
        <v>#REF!</v>
      </c>
      <c r="AZ121" s="90" t="e">
        <f t="shared" si="90"/>
        <v>#REF!</v>
      </c>
      <c r="BA121" s="90" t="e">
        <f t="shared" si="90"/>
        <v>#REF!</v>
      </c>
      <c r="BB121" s="90" t="e">
        <f t="shared" si="90"/>
        <v>#REF!</v>
      </c>
      <c r="BC121" s="90" t="e">
        <f t="shared" si="90"/>
        <v>#REF!</v>
      </c>
      <c r="BD121" s="90" t="e">
        <f t="shared" si="90"/>
        <v>#REF!</v>
      </c>
      <c r="BE121" s="90" t="e">
        <f t="shared" si="90"/>
        <v>#REF!</v>
      </c>
      <c r="BF121" s="90" t="e">
        <f t="shared" si="90"/>
        <v>#REF!</v>
      </c>
      <c r="BG121" s="90" t="e">
        <f t="shared" si="90"/>
        <v>#REF!</v>
      </c>
      <c r="BH121" s="90" t="e">
        <f t="shared" si="90"/>
        <v>#REF!</v>
      </c>
      <c r="BI121" s="90" t="e">
        <f t="shared" si="90"/>
        <v>#REF!</v>
      </c>
      <c r="BJ121" s="90" t="e">
        <f t="shared" si="90"/>
        <v>#REF!</v>
      </c>
      <c r="BK121" s="90" t="e">
        <f t="shared" si="90"/>
        <v>#REF!</v>
      </c>
      <c r="BL121" s="90" t="e">
        <f t="shared" si="90"/>
        <v>#REF!</v>
      </c>
      <c r="BM121" s="90" t="e">
        <f t="shared" si="90"/>
        <v>#REF!</v>
      </c>
      <c r="BN121" s="90" t="e">
        <f t="shared" si="90"/>
        <v>#REF!</v>
      </c>
      <c r="BO121" s="90" t="e">
        <f t="shared" si="90"/>
        <v>#REF!</v>
      </c>
      <c r="BP121" s="90" t="e">
        <f t="shared" si="90"/>
        <v>#REF!</v>
      </c>
      <c r="BQ121" s="90" t="e">
        <f t="shared" si="90"/>
        <v>#REF!</v>
      </c>
      <c r="BR121" s="90" t="e">
        <f t="shared" si="90"/>
        <v>#REF!</v>
      </c>
      <c r="BS121" s="90" t="e">
        <f t="shared" si="90"/>
        <v>#REF!</v>
      </c>
      <c r="BT121" s="90" t="e">
        <f t="shared" si="90"/>
        <v>#REF!</v>
      </c>
      <c r="BU121" s="90" t="e">
        <f t="shared" si="90"/>
        <v>#REF!</v>
      </c>
      <c r="BV121" s="90" t="e">
        <f t="shared" si="90"/>
        <v>#REF!</v>
      </c>
      <c r="BW121" s="90" t="e">
        <f t="shared" si="90"/>
        <v>#REF!</v>
      </c>
      <c r="BX121" s="90" t="e">
        <f t="shared" si="90"/>
        <v>#REF!</v>
      </c>
      <c r="BY121" s="90" t="e">
        <f t="shared" si="90"/>
        <v>#REF!</v>
      </c>
      <c r="BZ121" s="90" t="e">
        <f t="shared" si="90"/>
        <v>#REF!</v>
      </c>
      <c r="CA121" s="90" t="e">
        <f t="shared" si="90"/>
        <v>#REF!</v>
      </c>
      <c r="CB121" s="90" t="e">
        <f t="shared" si="90"/>
        <v>#REF!</v>
      </c>
      <c r="CC121" s="90" t="e">
        <f t="shared" si="90"/>
        <v>#REF!</v>
      </c>
      <c r="CD121" s="90" t="e">
        <f t="shared" si="90"/>
        <v>#REF!</v>
      </c>
      <c r="CE121" s="90" t="e">
        <f t="shared" si="90"/>
        <v>#REF!</v>
      </c>
      <c r="CF121" s="90" t="e">
        <f t="shared" si="90"/>
        <v>#REF!</v>
      </c>
      <c r="CG121" s="90" t="e">
        <f t="shared" si="90"/>
        <v>#REF!</v>
      </c>
      <c r="CH121" s="90" t="e">
        <f t="shared" si="90"/>
        <v>#REF!</v>
      </c>
      <c r="CI121" s="90" t="e">
        <f t="shared" si="90"/>
        <v>#REF!</v>
      </c>
      <c r="CJ121" s="90" t="e">
        <f t="shared" ref="CJ121:CQ121" si="91">+CI121-CJ120</f>
        <v>#REF!</v>
      </c>
      <c r="CK121" s="90" t="e">
        <f t="shared" si="91"/>
        <v>#REF!</v>
      </c>
      <c r="CL121" s="90" t="e">
        <f t="shared" si="91"/>
        <v>#REF!</v>
      </c>
      <c r="CM121" s="90" t="e">
        <f t="shared" si="91"/>
        <v>#REF!</v>
      </c>
      <c r="CN121" s="90" t="e">
        <f t="shared" si="91"/>
        <v>#REF!</v>
      </c>
      <c r="CO121" s="90" t="e">
        <f t="shared" si="91"/>
        <v>#REF!</v>
      </c>
      <c r="CP121" s="90" t="e">
        <f t="shared" si="91"/>
        <v>#REF!</v>
      </c>
      <c r="CQ121" s="105" t="e">
        <f t="shared" si="91"/>
        <v>#REF!</v>
      </c>
    </row>
    <row r="122" spans="1:95" ht="20.100000000000001" hidden="1" customHeight="1">
      <c r="A122" s="813" t="s">
        <v>260</v>
      </c>
      <c r="B122" s="795" t="s">
        <v>261</v>
      </c>
      <c r="C122" s="50"/>
      <c r="D122" s="123" t="s">
        <v>259</v>
      </c>
      <c r="E122" s="47">
        <v>100</v>
      </c>
      <c r="F122" s="799"/>
      <c r="G122" s="799"/>
      <c r="H122" s="826" t="e">
        <f>+VLOOKUP(A122,#REF!,5,0)</f>
        <v>#REF!</v>
      </c>
      <c r="I122" s="91">
        <f>+IFERROR(VLOOKUP(D122,FCSTSDV!$C$2:$C$72,26,0),0)/'tính băng dính sạch'!E122</f>
        <v>0</v>
      </c>
      <c r="J122" s="83"/>
      <c r="K122" s="86">
        <f t="array" ref="K122">+IFERROR(INDEX(FCSTSDV!$D$2:$L$72,MATCH('tính băng dính sạch'!$D122,FCSTSDV!$C$2:$C$72,0),MATCH('tính băng dính sạch'!K$3,FCSTSDV!$D$1:$L$1,0)),0)/'tính băng dính sạch'!$E122</f>
        <v>0</v>
      </c>
      <c r="L122" s="86">
        <f t="array" ref="L122">+IFERROR(INDEX(FCSTSDV!$D$2:$L$72,MATCH('tính băng dính sạch'!$D122,FCSTSDV!$C$2:$C$72,0),MATCH('tính băng dính sạch'!L$3,FCSTSDV!$D$1:$L$1,0)),0)/'tính băng dính sạch'!$E122</f>
        <v>0</v>
      </c>
      <c r="M122" s="86">
        <f t="array" ref="M122">+IFERROR(INDEX(FCSTSDV!$D$2:$L$72,MATCH('tính băng dính sạch'!$D122,FCSTSDV!$C$2:$C$72,0),MATCH('tính băng dính sạch'!M$3,FCSTSDV!$D$1:$L$1,0)),0)/'tính băng dính sạch'!$E122</f>
        <v>0</v>
      </c>
      <c r="N122" s="86">
        <f t="array" ref="N122">+IFERROR(INDEX(FCSTSDV!$D$2:$L$72,MATCH('tính băng dính sạch'!$D122,FCSTSDV!$C$2:$C$72,0),MATCH('tính băng dính sạch'!N$3,FCSTSDV!$D$1:$L$1,0)),0)/'tính băng dính sạch'!$E122</f>
        <v>0</v>
      </c>
      <c r="O122" s="86">
        <f t="array" ref="O122">+IFERROR(INDEX(FCSTSDV!$D$2:$L$72,MATCH('tính băng dính sạch'!$D122,FCSTSDV!$C$2:$C$72,0),MATCH('tính băng dính sạch'!O$3,FCSTSDV!$D$1:$L$1,0)),0)/'tính băng dính sạch'!$E122</f>
        <v>0</v>
      </c>
      <c r="P122" s="86">
        <f t="array" ref="P122">+IFERROR(INDEX(FCSTSDV!$D$2:$L$72,MATCH('tính băng dính sạch'!$D122,FCSTSDV!$C$2:$C$72,0),MATCH('tính băng dính sạch'!P$3,FCSTSDV!$D$1:$L$1,0)),0)/'tính băng dính sạch'!$E122</f>
        <v>0</v>
      </c>
      <c r="Q122" s="86">
        <f t="array" ref="Q122">+IFERROR(INDEX(FCSTSDV!$D$2:$L$72,MATCH('tính băng dính sạch'!$D122,FCSTSDV!$C$2:$C$72,0),MATCH('tính băng dính sạch'!Q$3,FCSTSDV!$D$1:$L$1,0)),0)/'tính băng dính sạch'!$E122</f>
        <v>0</v>
      </c>
      <c r="R122" s="86">
        <f t="array" ref="R122">+IFERROR(INDEX(FCSTSDV!$D$2:$L$72,MATCH('tính băng dính sạch'!$D122,FCSTSDV!$C$2:$C$72,0),MATCH('tính băng dính sạch'!R$3,FCSTSDV!$D$1:$L$1,0)),0)/'tính băng dính sạch'!$E122</f>
        <v>0</v>
      </c>
      <c r="S122" s="86">
        <f t="array" ref="S122">+IFERROR(INDEX(FCSTSDV!$D$2:$L$72,MATCH('tính băng dính sạch'!$D122,FCSTSDV!$C$2:$C$72,0),MATCH('tính băng dính sạch'!S$3,FCSTSDV!$D$1:$L$1,0)),0)/'tính băng dính sạch'!$E122</f>
        <v>0</v>
      </c>
      <c r="T122" s="86">
        <f t="array" ref="T122">+IFERROR(INDEX(FCSTSDV!$D$2:$L$72,MATCH('tính băng dính sạch'!$D122,FCSTSDV!$C$2:$C$72,0),MATCH('tính băng dính sạch'!T$3,FCSTSDV!$D$1:$L$1,0)),0)/'tính băng dính sạch'!$E122</f>
        <v>0</v>
      </c>
      <c r="U122" s="86">
        <f t="array" ref="U122">+IFERROR(INDEX(FCSTSDV!$D$2:$L$72,MATCH('tính băng dính sạch'!$D122,FCSTSDV!$C$2:$C$72,0),MATCH('tính băng dính sạch'!U$3,FCSTSDV!$D$1:$L$1,0)),0)/'tính băng dính sạch'!$E122</f>
        <v>0</v>
      </c>
      <c r="V122" s="103">
        <f t="array" ref="V122">+IFERROR(INDEX(FCSTSDV!$D$2:$L$72,MATCH('tính băng dính sạch'!$D122,FCSTSDV!$C$2:$C$72,0),MATCH('tính băng dính sạch'!V$3,FCSTSDV!$D$1:$L$1,0)),0)/'tính băng dính sạch'!$E122</f>
        <v>0</v>
      </c>
      <c r="W122" s="106">
        <f t="array" ref="W122">+IFERROR(INDEX(FCSTSDV!$D$2:$L$72,MATCH('tính băng dính sạch'!$D122,FCSTSDV!$C$2:$C$72,0),MATCH('tính băng dính sạch'!W$3,FCSTSDV!$D$1:$L$1,0)),0)/'tính băng dính sạch'!$E122</f>
        <v>0</v>
      </c>
      <c r="X122" s="107">
        <f t="array" ref="X122">+IFERROR(INDEX(FCSTSDV!$D$2:$L$72,MATCH('tính băng dính sạch'!$D122,FCSTSDV!$C$2:$C$72,0),MATCH('tính băng dính sạch'!X$3,FCSTSDV!$D$1:$L$1,0)),0)/'tính băng dính sạch'!$E122</f>
        <v>0</v>
      </c>
      <c r="Y122" s="107">
        <f t="array" ref="Y122">+IFERROR(INDEX(FCSTSDV!$D$2:$L$72,MATCH('tính băng dính sạch'!$D122,FCSTSDV!$C$2:$C$72,0),MATCH('tính băng dính sạch'!Y$3,FCSTSDV!$D$1:$L$1,0)),0)/'tính băng dính sạch'!$E122</f>
        <v>0</v>
      </c>
      <c r="Z122" s="107">
        <f t="array" ref="Z122">+IFERROR(INDEX(FCSTSDV!$D$2:$L$72,MATCH('tính băng dính sạch'!$D122,FCSTSDV!$C$2:$C$72,0),MATCH('tính băng dính sạch'!Z$3,FCSTSDV!$D$1:$L$1,0)),0)/'tính băng dính sạch'!$E122</f>
        <v>0</v>
      </c>
      <c r="AA122" s="107">
        <f t="array" ref="AA122">+IFERROR(INDEX(FCSTSDV!$D$2:$L$72,MATCH('tính băng dính sạch'!$D122,FCSTSDV!$C$2:$C$72,0),MATCH('tính băng dính sạch'!AA$3,FCSTSDV!$D$1:$L$1,0)),0)/'tính băng dính sạch'!$E122</f>
        <v>0</v>
      </c>
      <c r="AB122" s="107">
        <f t="array" ref="AB122">+IFERROR(INDEX(FCSTSDV!$D$2:$L$72,MATCH('tính băng dính sạch'!$D122,FCSTSDV!$C$2:$C$72,0),MATCH('tính băng dính sạch'!AB$3,FCSTSDV!$D$1:$L$1,0)),0)/'tính băng dính sạch'!$E122</f>
        <v>0</v>
      </c>
      <c r="AC122" s="107">
        <f t="array" ref="AC122">+IFERROR(INDEX(FCSTSDV!$D$2:$L$72,MATCH('tính băng dính sạch'!$D122,FCSTSDV!$C$2:$C$72,0),MATCH('tính băng dính sạch'!AC$3,FCSTSDV!$D$1:$L$1,0)),0)/'tính băng dính sạch'!$E122</f>
        <v>0</v>
      </c>
      <c r="AD122" s="107">
        <f t="array" ref="AD122">+IFERROR(INDEX(FCSTSDV!$D$2:$L$72,MATCH('tính băng dính sạch'!$D122,FCSTSDV!$C$2:$C$72,0),MATCH('tính băng dính sạch'!AD$3,FCSTSDV!$D$1:$L$1,0)),0)/'tính băng dính sạch'!$E122</f>
        <v>0</v>
      </c>
      <c r="AE122" s="107">
        <f t="array" ref="AE122">+IFERROR(INDEX(FCSTSDV!$D$2:$L$72,MATCH('tính băng dính sạch'!$D122,FCSTSDV!$C$2:$C$72,0),MATCH('tính băng dính sạch'!AE$3,FCSTSDV!$D$1:$L$1,0)),0)/'tính băng dính sạch'!$E122</f>
        <v>0</v>
      </c>
      <c r="AF122" s="106">
        <f>+IFERROR(INDEX(FCSTSDV!$D$2:$L$72,MATCH('tính băng dính sạch'!$D122,FCSTSDV!$C$2:$C$72,0),MATCH('tính băng dính sạch'!AF$3,FCSTSDV!$D$1:$L$1,0))/'tính băng dính sạch'!$E122,0)</f>
        <v>0</v>
      </c>
      <c r="AG122" s="106">
        <f>+IFERROR(INDEX(FCSTSDV!$D$2:$L$72,MATCH('tính băng dính sạch'!$D122,FCSTSDV!$C$2:$C$72,0),MATCH('tính băng dính sạch'!AG$3,FCSTSDV!$D$1:$L$1,0))/'tính băng dính sạch'!$E122,0)</f>
        <v>0</v>
      </c>
      <c r="AH122" s="106">
        <f>+IFERROR(INDEX(FCSTSDV!$D$2:$L$72,MATCH('tính băng dính sạch'!$D122,FCSTSDV!$C$2:$C$72,0),MATCH('tính băng dính sạch'!AH$3,FCSTSDV!$D$1:$L$1,0))/'tính băng dính sạch'!$E122,0)</f>
        <v>0</v>
      </c>
      <c r="AI122" s="106">
        <f>+IFERROR(INDEX(FCSTSDV!$D$2:$L$72,MATCH('tính băng dính sạch'!$D122,FCSTSDV!$C$2:$C$72,0),MATCH('tính băng dính sạch'!AI$3,FCSTSDV!$D$1:$L$1,0))/'tính băng dính sạch'!$E122,0)</f>
        <v>0</v>
      </c>
      <c r="AJ122" s="106">
        <f>+IFERROR(INDEX(FCSTSDV!$D$2:$L$72,MATCH('tính băng dính sạch'!$D122,FCSTSDV!$C$2:$C$72,0),MATCH('tính băng dính sạch'!AJ$3,FCSTSDV!$D$1:$L$1,0))/'tính băng dính sạch'!$E122,0)</f>
        <v>0</v>
      </c>
      <c r="AK122" s="106">
        <f>+IFERROR(INDEX(FCSTSDV!$D$2:$L$72,MATCH('tính băng dính sạch'!$D122,FCSTSDV!$C$2:$C$72,0),MATCH('tính băng dính sạch'!AK$3,FCSTSDV!$D$1:$L$1,0))/'tính băng dính sạch'!$E122,0)</f>
        <v>0</v>
      </c>
      <c r="AL122" s="106">
        <f>+IFERROR(INDEX(FCSTSDV!$D$2:$L$72,MATCH('tính băng dính sạch'!$D122,FCSTSDV!$C$2:$C$72,0),MATCH('tính băng dính sạch'!AL$3,FCSTSDV!$D$1:$L$1,0))/'tính băng dính sạch'!$E122,0)</f>
        <v>0</v>
      </c>
      <c r="AM122" s="106">
        <f>+IFERROR(INDEX(FCSTSDV!$D$2:$L$72,MATCH('tính băng dính sạch'!$D122,FCSTSDV!$C$2:$C$72,0),MATCH('tính băng dính sạch'!AM$3,FCSTSDV!$D$1:$L$1,0))/'tính băng dính sạch'!$E122,0)</f>
        <v>0</v>
      </c>
      <c r="AN122" s="106">
        <f>+IFERROR(INDEX(FCSTSDV!$D$2:$L$72,MATCH('tính băng dính sạch'!$D122,FCSTSDV!$C$2:$C$72,0),MATCH('tính băng dính sạch'!AN$3,FCSTSDV!$D$1:$L$1,0))/'tính băng dính sạch'!$E122,0)</f>
        <v>0</v>
      </c>
      <c r="AO122" s="106">
        <f>+IFERROR(INDEX(FCSTSDV!$D$2:$L$72,MATCH('tính băng dính sạch'!$D122,FCSTSDV!$C$2:$C$72,0),MATCH('tính băng dính sạch'!AO$3,FCSTSDV!$D$1:$L$1,0))/'tính băng dính sạch'!$E122,0)</f>
        <v>0</v>
      </c>
      <c r="AP122" s="113" t="e">
        <f t="array" ref="AP122">+INDEX(FCSTSDV!$D$2:$L$72,MATCH('tính băng dính sạch'!$D122,FCSTSDV!$C$2:$C$72,0),MATCH('tính băng dính sạch'!AP$3,FCSTSDV!$D$1:$L$1,0))/'tính băng dính sạch'!$E122</f>
        <v>#N/A</v>
      </c>
      <c r="AQ122" s="113" t="e">
        <f t="array" ref="AQ122">+INDEX(FCSTSDV!$D$2:$L$72,MATCH('tính băng dính sạch'!$D122,FCSTSDV!$C$2:$C$72,0),MATCH('tính băng dính sạch'!AQ$3,FCSTSDV!$D$1:$L$1,0))/'tính băng dính sạch'!$E122</f>
        <v>#N/A</v>
      </c>
      <c r="AR122" s="113" t="e">
        <f t="array" ref="AR122">+INDEX(FCSTSDV!$D$2:$L$72,MATCH('tính băng dính sạch'!$D122,FCSTSDV!$C$2:$C$72,0),MATCH('tính băng dính sạch'!AR$3,FCSTSDV!$D$1:$L$1,0))/'tính băng dính sạch'!$E122</f>
        <v>#N/A</v>
      </c>
      <c r="AS122" s="113" t="e">
        <f t="array" ref="AS122">+INDEX(FCSTSDV!$D$2:$L$72,MATCH('tính băng dính sạch'!$D122,FCSTSDV!$C$2:$C$72,0),MATCH('tính băng dính sạch'!AS$3,FCSTSDV!$D$1:$L$1,0))/'tính băng dính sạch'!$E122</f>
        <v>#N/A</v>
      </c>
      <c r="AT122" s="113" t="e">
        <f t="array" ref="AT122">+INDEX(FCSTSDV!$D$2:$L$72,MATCH('tính băng dính sạch'!$D122,FCSTSDV!$C$2:$C$72,0),MATCH('tính băng dính sạch'!AT$3,FCSTSDV!$D$1:$L$1,0))/'tính băng dính sạch'!$E122</f>
        <v>#N/A</v>
      </c>
      <c r="AU122" s="113" t="e">
        <f t="array" ref="AU122">+INDEX(FCSTSDV!$D$2:$L$72,MATCH('tính băng dính sạch'!$D122,FCSTSDV!$C$2:$C$72,0),MATCH('tính băng dính sạch'!AU$3,FCSTSDV!$D$1:$L$1,0))/'tính băng dính sạch'!$E122</f>
        <v>#N/A</v>
      </c>
      <c r="AV122" s="113" t="e">
        <f t="array" ref="AV122">+INDEX(FCSTSDV!$D$2:$L$72,MATCH('tính băng dính sạch'!$D122,FCSTSDV!$C$2:$C$72,0),MATCH('tính băng dính sạch'!AV$3,FCSTSDV!$D$1:$L$1,0))/'tính băng dính sạch'!$E122</f>
        <v>#N/A</v>
      </c>
      <c r="AW122" s="113" t="e">
        <f t="array" ref="AW122">+INDEX(FCSTSDV!$D$2:$L$72,MATCH('tính băng dính sạch'!$D122,FCSTSDV!$C$2:$C$72,0),MATCH('tính băng dính sạch'!AW$3,FCSTSDV!$D$1:$L$1,0))/'tính băng dính sạch'!$E122</f>
        <v>#N/A</v>
      </c>
      <c r="AX122" s="113" t="e">
        <f t="array" ref="AX122">+INDEX(FCSTSDV!$D$2:$L$72,MATCH('tính băng dính sạch'!$D122,FCSTSDV!$C$2:$C$72,0),MATCH('tính băng dính sạch'!AX$3,FCSTSDV!$D$1:$L$1,0))/'tính băng dính sạch'!$E122</f>
        <v>#N/A</v>
      </c>
      <c r="AY122" s="113" t="e">
        <f t="array" ref="AY122">+INDEX(FCSTSDV!$D$2:$L$72,MATCH('tính băng dính sạch'!$D122,FCSTSDV!$C$2:$C$72,0),MATCH('tính băng dính sạch'!AY$3,FCSTSDV!$D$1:$L$1,0))/'tính băng dính sạch'!$E122</f>
        <v>#N/A</v>
      </c>
      <c r="AZ122" s="113" t="e">
        <f t="array" ref="AZ122">+INDEX(FCSTSDV!$D$2:$L$72,MATCH('tính băng dính sạch'!$D122,FCSTSDV!$C$2:$C$72,0),MATCH('tính băng dính sạch'!AZ$3,FCSTSDV!$D$1:$L$1,0))/'tính băng dính sạch'!$E122</f>
        <v>#N/A</v>
      </c>
      <c r="BA122" s="113" t="e">
        <f t="array" ref="BA122">+INDEX(FCSTSDV!$D$2:$L$72,MATCH('tính băng dính sạch'!$D122,FCSTSDV!$C$2:$C$72,0),MATCH('tính băng dính sạch'!BA$3,FCSTSDV!$D$1:$L$1,0))/'tính băng dính sạch'!$E122</f>
        <v>#N/A</v>
      </c>
      <c r="BB122" s="113" t="e">
        <f t="array" ref="BB122">+INDEX(FCSTSDV!$D$2:$L$72,MATCH('tính băng dính sạch'!$D122,FCSTSDV!$C$2:$C$72,0),MATCH('tính băng dính sạch'!BB$3,FCSTSDV!$D$1:$L$1,0))/'tính băng dính sạch'!$E122</f>
        <v>#N/A</v>
      </c>
      <c r="BC122" s="113" t="e">
        <f t="array" ref="BC122">+INDEX(FCSTSDV!$D$2:$L$72,MATCH('tính băng dính sạch'!$D122,FCSTSDV!$C$2:$C$72,0),MATCH('tính băng dính sạch'!BC$3,FCSTSDV!$D$1:$L$1,0))/'tính băng dính sạch'!$E122</f>
        <v>#N/A</v>
      </c>
      <c r="BD122" s="113" t="e">
        <f t="array" ref="BD122">+INDEX(FCSTSDV!$D$2:$L$72,MATCH('tính băng dính sạch'!$D122,FCSTSDV!$C$2:$C$72,0),MATCH('tính băng dính sạch'!BD$3,FCSTSDV!$D$1:$L$1,0))/'tính băng dính sạch'!$E122</f>
        <v>#N/A</v>
      </c>
      <c r="BE122" s="113" t="e">
        <f t="array" ref="BE122">+INDEX(FCSTSDV!$D$2:$L$72,MATCH('tính băng dính sạch'!$D122,FCSTSDV!$C$2:$C$72,0),MATCH('tính băng dính sạch'!BE$3,FCSTSDV!$D$1:$L$1,0))/'tính băng dính sạch'!$E122</f>
        <v>#N/A</v>
      </c>
      <c r="BF122" s="113" t="e">
        <f t="array" ref="BF122">+INDEX(FCSTSDV!$D$2:$L$72,MATCH('tính băng dính sạch'!$D122,FCSTSDV!$C$2:$C$72,0),MATCH('tính băng dính sạch'!BF$3,FCSTSDV!$D$1:$L$1,0))/'tính băng dính sạch'!$E122</f>
        <v>#N/A</v>
      </c>
      <c r="BG122" s="113" t="e">
        <f t="array" ref="BG122">+INDEX(FCSTSDV!$D$2:$L$72,MATCH('tính băng dính sạch'!$D122,FCSTSDV!$C$2:$C$72,0),MATCH('tính băng dính sạch'!BG$3,FCSTSDV!$D$1:$L$1,0))/'tính băng dính sạch'!$E122</f>
        <v>#N/A</v>
      </c>
      <c r="BH122" s="113" t="e">
        <f t="array" ref="BH122">+INDEX(FCSTSDV!$D$2:$L$72,MATCH('tính băng dính sạch'!$D122,FCSTSDV!$C$2:$C$72,0),MATCH('tính băng dính sạch'!BH$3,FCSTSDV!$D$1:$L$1,0))/'tính băng dính sạch'!$E122</f>
        <v>#N/A</v>
      </c>
      <c r="BI122" s="113" t="e">
        <f t="array" ref="BI122">+INDEX(FCSTSDV!$D$2:$L$72,MATCH('tính băng dính sạch'!$D122,FCSTSDV!$C$2:$C$72,0),MATCH('tính băng dính sạch'!BI$3,FCSTSDV!$D$1:$L$1,0))/'tính băng dính sạch'!$E122</f>
        <v>#N/A</v>
      </c>
      <c r="BJ122" s="113" t="e">
        <f t="array" ref="BJ122">+INDEX(FCSTSDV!$D$2:$L$72,MATCH('tính băng dính sạch'!$D122,FCSTSDV!$C$2:$C$72,0),MATCH('tính băng dính sạch'!BJ$3,FCSTSDV!$D$1:$L$1,0))/'tính băng dính sạch'!$E122</f>
        <v>#N/A</v>
      </c>
      <c r="BK122" s="113" t="e">
        <f t="array" ref="BK122">+INDEX(FCSTSDV!$D$2:$L$72,MATCH('tính băng dính sạch'!$D122,FCSTSDV!$C$2:$C$72,0),MATCH('tính băng dính sạch'!BK$3,FCSTSDV!$D$1:$L$1,0))/'tính băng dính sạch'!$E122</f>
        <v>#N/A</v>
      </c>
      <c r="BL122" s="113" t="e">
        <f t="array" ref="BL122">+INDEX(FCSTSDV!$D$2:$L$72,MATCH('tính băng dính sạch'!$D122,FCSTSDV!$C$2:$C$72,0),MATCH('tính băng dính sạch'!BL$3,FCSTSDV!$D$1:$L$1,0))/'tính băng dính sạch'!$E122</f>
        <v>#N/A</v>
      </c>
      <c r="BM122" s="113" t="e">
        <f t="array" ref="BM122">+INDEX(FCSTSDV!$D$2:$L$72,MATCH('tính băng dính sạch'!$D122,FCSTSDV!$C$2:$C$72,0),MATCH('tính băng dính sạch'!BM$3,FCSTSDV!$D$1:$L$1,0))/'tính băng dính sạch'!$E122</f>
        <v>#N/A</v>
      </c>
      <c r="BN122" s="113" t="e">
        <f t="array" ref="BN122">+INDEX(FCSTSDV!$D$2:$L$72,MATCH('tính băng dính sạch'!$D122,FCSTSDV!$C$2:$C$72,0),MATCH('tính băng dính sạch'!BN$3,FCSTSDV!$D$1:$L$1,0))/'tính băng dính sạch'!$E122</f>
        <v>#N/A</v>
      </c>
      <c r="BO122" s="113" t="e">
        <f t="array" ref="BO122">+INDEX(FCSTSDV!$D$2:$L$72,MATCH('tính băng dính sạch'!$D122,FCSTSDV!$C$2:$C$72,0),MATCH('tính băng dính sạch'!BO$3,FCSTSDV!$D$1:$L$1,0))/'tính băng dính sạch'!$E122</f>
        <v>#N/A</v>
      </c>
      <c r="BP122" s="113" t="e">
        <f t="array" ref="BP122">+INDEX(FCSTSDV!$D$2:$L$72,MATCH('tính băng dính sạch'!$D122,FCSTSDV!$C$2:$C$72,0),MATCH('tính băng dính sạch'!BP$3,FCSTSDV!$D$1:$L$1,0))/'tính băng dính sạch'!$E122</f>
        <v>#N/A</v>
      </c>
      <c r="BQ122" s="113" t="e">
        <f t="array" ref="BQ122">+INDEX(FCSTSDV!$D$2:$L$72,MATCH('tính băng dính sạch'!$D122,FCSTSDV!$C$2:$C$72,0),MATCH('tính băng dính sạch'!BQ$3,FCSTSDV!$D$1:$L$1,0))/'tính băng dính sạch'!$E122</f>
        <v>#N/A</v>
      </c>
      <c r="BR122" s="113" t="e">
        <f t="array" ref="BR122">+INDEX(FCSTSDV!$D$2:$L$72,MATCH('tính băng dính sạch'!$D122,FCSTSDV!$C$2:$C$72,0),MATCH('tính băng dính sạch'!BR$3,FCSTSDV!$D$1:$L$1,0))/'tính băng dính sạch'!$E122</f>
        <v>#N/A</v>
      </c>
      <c r="BS122" s="113" t="e">
        <f t="array" ref="BS122">+INDEX(FCSTSDV!$D$2:$L$72,MATCH('tính băng dính sạch'!$D122,FCSTSDV!$C$2:$C$72,0),MATCH('tính băng dính sạch'!BS$3,FCSTSDV!$D$1:$L$1,0))/'tính băng dính sạch'!$E122</f>
        <v>#N/A</v>
      </c>
      <c r="BT122" s="113" t="e">
        <f t="array" ref="BT122">+INDEX(FCSTSDV!$D$2:$L$72,MATCH('tính băng dính sạch'!$D122,FCSTSDV!$C$2:$C$72,0),MATCH('tính băng dính sạch'!BT$3,FCSTSDV!$D$1:$L$1,0))/'tính băng dính sạch'!$E122</f>
        <v>#N/A</v>
      </c>
      <c r="BU122" s="113" t="e">
        <f t="array" ref="BU122">+INDEX(FCSTSDV!$D$2:$L$72,MATCH('tính băng dính sạch'!$D122,FCSTSDV!$C$2:$C$72,0),MATCH('tính băng dính sạch'!BU$3,FCSTSDV!$D$1:$L$1,0))/'tính băng dính sạch'!$E122</f>
        <v>#N/A</v>
      </c>
      <c r="BV122" s="113" t="e">
        <f t="array" ref="BV122">+INDEX(FCSTSDV!$D$2:$L$72,MATCH('tính băng dính sạch'!$D122,FCSTSDV!$C$2:$C$72,0),MATCH('tính băng dính sạch'!BV$3,FCSTSDV!$D$1:$L$1,0))/'tính băng dính sạch'!$E122</f>
        <v>#N/A</v>
      </c>
      <c r="BW122" s="113" t="e">
        <f t="array" ref="BW122">+INDEX(FCSTSDV!$D$2:$L$72,MATCH('tính băng dính sạch'!$D122,FCSTSDV!$C$2:$C$72,0),MATCH('tính băng dính sạch'!BW$3,FCSTSDV!$D$1:$L$1,0))/'tính băng dính sạch'!$E122</f>
        <v>#N/A</v>
      </c>
      <c r="BX122" s="113" t="e">
        <f t="array" ref="BX122">+INDEX(FCSTSDV!$D$2:$L$72,MATCH('tính băng dính sạch'!$D122,FCSTSDV!$C$2:$C$72,0),MATCH('tính băng dính sạch'!BX$3,FCSTSDV!$D$1:$L$1,0))/'tính băng dính sạch'!$E122</f>
        <v>#N/A</v>
      </c>
      <c r="BY122" s="113" t="e">
        <f t="array" ref="BY122">+INDEX(FCSTSDV!$D$2:$L$72,MATCH('tính băng dính sạch'!$D122,FCSTSDV!$C$2:$C$72,0),MATCH('tính băng dính sạch'!BY$3,FCSTSDV!$D$1:$L$1,0))/'tính băng dính sạch'!$E122</f>
        <v>#N/A</v>
      </c>
      <c r="BZ122" s="113" t="e">
        <f t="array" ref="BZ122">+INDEX(FCSTSDV!$D$2:$L$72,MATCH('tính băng dính sạch'!$D122,FCSTSDV!$C$2:$C$72,0),MATCH('tính băng dính sạch'!BZ$3,FCSTSDV!$D$1:$L$1,0))/'tính băng dính sạch'!$E122</f>
        <v>#N/A</v>
      </c>
      <c r="CA122" s="113" t="e">
        <f t="array" ref="CA122">+INDEX(FCSTSDV!$D$2:$L$72,MATCH('tính băng dính sạch'!$D122,FCSTSDV!$C$2:$C$72,0),MATCH('tính băng dính sạch'!CA$3,FCSTSDV!$D$1:$L$1,0))/'tính băng dính sạch'!$E122</f>
        <v>#N/A</v>
      </c>
      <c r="CB122" s="113" t="e">
        <f t="array" ref="CB122">+INDEX(FCSTSDV!$D$2:$L$72,MATCH('tính băng dính sạch'!$D122,FCSTSDV!$C$2:$C$72,0),MATCH('tính băng dính sạch'!CB$3,FCSTSDV!$D$1:$L$1,0))/'tính băng dính sạch'!$E122</f>
        <v>#N/A</v>
      </c>
      <c r="CC122" s="113" t="e">
        <f t="array" ref="CC122">+INDEX(FCSTSDV!$D$2:$L$72,MATCH('tính băng dính sạch'!$D122,FCSTSDV!$C$2:$C$72,0),MATCH('tính băng dính sạch'!CC$3,FCSTSDV!$D$1:$L$1,0))/'tính băng dính sạch'!$E122</f>
        <v>#N/A</v>
      </c>
      <c r="CD122" s="113" t="e">
        <f t="array" ref="CD122">+INDEX(FCSTSDV!$D$2:$L$72,MATCH('tính băng dính sạch'!$D122,FCSTSDV!$C$2:$C$72,0),MATCH('tính băng dính sạch'!CD$3,FCSTSDV!$D$1:$L$1,0))/'tính băng dính sạch'!$E122</f>
        <v>#N/A</v>
      </c>
      <c r="CE122" s="113" t="e">
        <f t="array" ref="CE122">+INDEX(FCSTSDV!$D$2:$L$72,MATCH('tính băng dính sạch'!$D122,FCSTSDV!$C$2:$C$72,0),MATCH('tính băng dính sạch'!CE$3,FCSTSDV!$D$1:$L$1,0))/'tính băng dính sạch'!$E122</f>
        <v>#N/A</v>
      </c>
      <c r="CF122" s="113" t="e">
        <f t="array" ref="CF122">+INDEX(FCSTSDV!$D$2:$L$72,MATCH('tính băng dính sạch'!$D122,FCSTSDV!$C$2:$C$72,0),MATCH('tính băng dính sạch'!CF$3,FCSTSDV!$D$1:$L$1,0))/'tính băng dính sạch'!$E122</f>
        <v>#N/A</v>
      </c>
      <c r="CG122" s="113" t="e">
        <f t="array" ref="CG122">+INDEX(FCSTSDV!$D$2:$L$72,MATCH('tính băng dính sạch'!$D122,FCSTSDV!$C$2:$C$72,0),MATCH('tính băng dính sạch'!CG$3,FCSTSDV!$D$1:$L$1,0))/'tính băng dính sạch'!$E122</f>
        <v>#N/A</v>
      </c>
      <c r="CH122" s="113" t="e">
        <f t="array" ref="CH122">+INDEX(FCSTSDV!$D$2:$L$72,MATCH('tính băng dính sạch'!$D122,FCSTSDV!$C$2:$C$72,0),MATCH('tính băng dính sạch'!CH$3,FCSTSDV!$D$1:$L$1,0))/'tính băng dính sạch'!$E122</f>
        <v>#N/A</v>
      </c>
      <c r="CI122" s="113" t="e">
        <f t="array" ref="CI122">+INDEX(FCSTSDV!$D$2:$L$72,MATCH('tính băng dính sạch'!$D122,FCSTSDV!$C$2:$C$72,0),MATCH('tính băng dính sạch'!CI$3,FCSTSDV!$D$1:$L$1,0))/'tính băng dính sạch'!$E122</f>
        <v>#N/A</v>
      </c>
      <c r="CJ122" s="106" t="e">
        <f t="array" ref="CJ122">+INDEX(FCSTSDV!$D$2:$L$72,MATCH('tính băng dính sạch'!$D122,FCSTSDV!$C$2:$C$72,0),MATCH('tính băng dính sạch'!CJ$3,FCSTSDV!$D$1:$L$1,0))/'tính băng dính sạch'!$E122</f>
        <v>#N/A</v>
      </c>
      <c r="CK122" s="106" t="e">
        <f t="array" ref="CK122">+INDEX(FCSTSDV!$D$2:$L$72,MATCH('tính băng dính sạch'!$D122,FCSTSDV!$C$2:$C$72,0),MATCH('tính băng dính sạch'!CK$3,FCSTSDV!$D$1:$L$1,0))/'tính băng dính sạch'!$E122</f>
        <v>#N/A</v>
      </c>
      <c r="CL122" s="106" t="e">
        <f t="array" ref="CL122">+INDEX(FCSTSDV!$D$2:$L$72,MATCH('tính băng dính sạch'!$D122,FCSTSDV!$C$2:$C$72,0),MATCH('tính băng dính sạch'!CL$3,FCSTSDV!$D$1:$L$1,0))/'tính băng dính sạch'!$E122</f>
        <v>#N/A</v>
      </c>
      <c r="CM122" s="106" t="e">
        <f t="array" ref="CM122">+INDEX(FCSTSDV!$D$2:$L$72,MATCH('tính băng dính sạch'!$D122,FCSTSDV!$C$2:$C$72,0),MATCH('tính băng dính sạch'!CM$3,FCSTSDV!$D$1:$L$1,0))/'tính băng dính sạch'!$E122</f>
        <v>#N/A</v>
      </c>
      <c r="CN122" s="106" t="e">
        <f t="array" ref="CN122">+INDEX(FCSTSDV!$D$2:$L$72,MATCH('tính băng dính sạch'!$D122,FCSTSDV!$C$2:$C$72,0),MATCH('tính băng dính sạch'!CN$3,FCSTSDV!$D$1:$L$1,0))/'tính băng dính sạch'!$E122</f>
        <v>#N/A</v>
      </c>
      <c r="CO122" s="106" t="e">
        <f t="array" ref="CO122">+INDEX(FCSTSDV!$D$2:$L$72,MATCH('tính băng dính sạch'!$D122,FCSTSDV!$C$2:$C$72,0),MATCH('tính băng dính sạch'!CO$3,FCSTSDV!$D$1:$L$1,0))/'tính băng dính sạch'!$E122</f>
        <v>#N/A</v>
      </c>
      <c r="CP122" s="106" t="e">
        <f t="array" ref="CP122">+INDEX(FCSTSDV!$D$2:$L$72,MATCH('tính băng dính sạch'!$D122,FCSTSDV!$C$2:$C$72,0),MATCH('tính băng dính sạch'!CP$3,FCSTSDV!$D$1:$L$1,0))/'tính băng dính sạch'!$E122</f>
        <v>#N/A</v>
      </c>
      <c r="CQ122" s="92">
        <f>+ROUND(IFERROR(INDEX(FCSTSDV!$D$2:$L$72,MATCH('tính băng dính sạch'!$D122,FCSTSDV!$C$2:$C$72,0),MATCH('tính băng dính sạch'!CQ$3,FCSTSDV!$D$1:$L$1,0)),0)/'tính băng dính sạch'!$E122,1)</f>
        <v>0</v>
      </c>
    </row>
    <row r="123" spans="1:95" ht="20.100000000000001" hidden="1" customHeight="1">
      <c r="A123" s="813"/>
      <c r="B123" s="795"/>
      <c r="C123" s="127"/>
      <c r="D123" s="128" t="s">
        <v>153</v>
      </c>
      <c r="E123" s="129" t="s">
        <v>43</v>
      </c>
      <c r="F123" s="799"/>
      <c r="G123" s="799"/>
      <c r="H123" s="827"/>
      <c r="I123" s="153"/>
      <c r="J123" s="136"/>
      <c r="K123" s="137"/>
      <c r="L123" s="137"/>
      <c r="M123" s="137" t="e">
        <f>+H122-M122</f>
        <v>#REF!</v>
      </c>
      <c r="N123" s="15" t="e">
        <f>+H122-N122</f>
        <v>#REF!</v>
      </c>
      <c r="O123" s="137" t="e">
        <f>+N123-O122</f>
        <v>#REF!</v>
      </c>
      <c r="P123" s="137" t="e">
        <f>+H122-P122</f>
        <v>#REF!</v>
      </c>
      <c r="Q123" s="137" t="e">
        <f t="shared" ref="Q123:AW123" si="92">+P123-Q122</f>
        <v>#REF!</v>
      </c>
      <c r="R123" s="137" t="e">
        <f t="shared" si="92"/>
        <v>#REF!</v>
      </c>
      <c r="S123" s="137" t="e">
        <f t="shared" si="92"/>
        <v>#REF!</v>
      </c>
      <c r="T123" s="137" t="e">
        <f t="shared" si="92"/>
        <v>#REF!</v>
      </c>
      <c r="U123" s="137" t="e">
        <f t="shared" si="92"/>
        <v>#REF!</v>
      </c>
      <c r="V123" s="155" t="e">
        <f t="shared" si="92"/>
        <v>#REF!</v>
      </c>
      <c r="W123" s="162" t="e">
        <f t="shared" si="92"/>
        <v>#REF!</v>
      </c>
      <c r="X123" s="163" t="e">
        <f t="shared" si="92"/>
        <v>#REF!</v>
      </c>
      <c r="Y123" s="163" t="e">
        <f t="shared" si="92"/>
        <v>#REF!</v>
      </c>
      <c r="Z123" s="163" t="e">
        <f t="shared" si="92"/>
        <v>#REF!</v>
      </c>
      <c r="AA123" s="163" t="e">
        <f t="shared" si="92"/>
        <v>#REF!</v>
      </c>
      <c r="AB123" s="163" t="e">
        <f t="shared" si="92"/>
        <v>#REF!</v>
      </c>
      <c r="AC123" s="163" t="e">
        <f t="shared" si="92"/>
        <v>#REF!</v>
      </c>
      <c r="AD123" s="163" t="e">
        <f t="shared" si="92"/>
        <v>#REF!</v>
      </c>
      <c r="AE123" s="163" t="e">
        <f t="shared" si="92"/>
        <v>#REF!</v>
      </c>
      <c r="AF123" s="162" t="e">
        <f t="shared" si="92"/>
        <v>#REF!</v>
      </c>
      <c r="AG123" s="162" t="e">
        <f t="shared" si="92"/>
        <v>#REF!</v>
      </c>
      <c r="AH123" s="162" t="e">
        <f t="shared" si="92"/>
        <v>#REF!</v>
      </c>
      <c r="AI123" s="162" t="e">
        <f t="shared" si="92"/>
        <v>#REF!</v>
      </c>
      <c r="AJ123" s="162" t="e">
        <f t="shared" si="92"/>
        <v>#REF!</v>
      </c>
      <c r="AK123" s="162" t="e">
        <f t="shared" si="92"/>
        <v>#REF!</v>
      </c>
      <c r="AL123" s="162" t="e">
        <f t="shared" si="92"/>
        <v>#REF!</v>
      </c>
      <c r="AM123" s="162" t="e">
        <f t="shared" si="92"/>
        <v>#REF!</v>
      </c>
      <c r="AN123" s="162" t="e">
        <f t="shared" si="92"/>
        <v>#REF!</v>
      </c>
      <c r="AO123" s="162" t="e">
        <f t="shared" si="92"/>
        <v>#REF!</v>
      </c>
      <c r="AP123" s="162" t="e">
        <f t="shared" si="92"/>
        <v>#REF!</v>
      </c>
      <c r="AQ123" s="162" t="e">
        <f t="shared" si="92"/>
        <v>#REF!</v>
      </c>
      <c r="AR123" s="162" t="e">
        <f t="shared" si="92"/>
        <v>#REF!</v>
      </c>
      <c r="AS123" s="162" t="e">
        <f t="shared" si="92"/>
        <v>#REF!</v>
      </c>
      <c r="AT123" s="162" t="e">
        <f t="shared" si="92"/>
        <v>#REF!</v>
      </c>
      <c r="AU123" s="162" t="e">
        <f t="shared" si="92"/>
        <v>#REF!</v>
      </c>
      <c r="AV123" s="162" t="e">
        <f t="shared" si="92"/>
        <v>#REF!</v>
      </c>
      <c r="AW123" s="162" t="e">
        <f t="shared" si="92"/>
        <v>#REF!</v>
      </c>
      <c r="AX123" s="90" t="e">
        <f t="shared" ref="AX123:CI123" si="93">$H122+$I122-AX122</f>
        <v>#REF!</v>
      </c>
      <c r="AY123" s="90" t="e">
        <f t="shared" si="93"/>
        <v>#REF!</v>
      </c>
      <c r="AZ123" s="90" t="e">
        <f t="shared" si="93"/>
        <v>#REF!</v>
      </c>
      <c r="BA123" s="90" t="e">
        <f t="shared" si="93"/>
        <v>#REF!</v>
      </c>
      <c r="BB123" s="90" t="e">
        <f t="shared" si="93"/>
        <v>#REF!</v>
      </c>
      <c r="BC123" s="90" t="e">
        <f t="shared" si="93"/>
        <v>#REF!</v>
      </c>
      <c r="BD123" s="90" t="e">
        <f t="shared" si="93"/>
        <v>#REF!</v>
      </c>
      <c r="BE123" s="90" t="e">
        <f t="shared" si="93"/>
        <v>#REF!</v>
      </c>
      <c r="BF123" s="90" t="e">
        <f t="shared" si="93"/>
        <v>#REF!</v>
      </c>
      <c r="BG123" s="90" t="e">
        <f t="shared" si="93"/>
        <v>#REF!</v>
      </c>
      <c r="BH123" s="90" t="e">
        <f t="shared" si="93"/>
        <v>#REF!</v>
      </c>
      <c r="BI123" s="90" t="e">
        <f t="shared" si="93"/>
        <v>#REF!</v>
      </c>
      <c r="BJ123" s="90" t="e">
        <f t="shared" si="93"/>
        <v>#REF!</v>
      </c>
      <c r="BK123" s="90" t="e">
        <f t="shared" si="93"/>
        <v>#REF!</v>
      </c>
      <c r="BL123" s="90" t="e">
        <f t="shared" si="93"/>
        <v>#REF!</v>
      </c>
      <c r="BM123" s="90" t="e">
        <f t="shared" si="93"/>
        <v>#REF!</v>
      </c>
      <c r="BN123" s="90" t="e">
        <f t="shared" si="93"/>
        <v>#REF!</v>
      </c>
      <c r="BO123" s="90" t="e">
        <f t="shared" si="93"/>
        <v>#REF!</v>
      </c>
      <c r="BP123" s="90" t="e">
        <f t="shared" si="93"/>
        <v>#REF!</v>
      </c>
      <c r="BQ123" s="90" t="e">
        <f t="shared" si="93"/>
        <v>#REF!</v>
      </c>
      <c r="BR123" s="90" t="e">
        <f t="shared" si="93"/>
        <v>#REF!</v>
      </c>
      <c r="BS123" s="90" t="e">
        <f t="shared" si="93"/>
        <v>#REF!</v>
      </c>
      <c r="BT123" s="90" t="e">
        <f t="shared" si="93"/>
        <v>#REF!</v>
      </c>
      <c r="BU123" s="90" t="e">
        <f t="shared" si="93"/>
        <v>#REF!</v>
      </c>
      <c r="BV123" s="90" t="e">
        <f t="shared" si="93"/>
        <v>#REF!</v>
      </c>
      <c r="BW123" s="90" t="e">
        <f t="shared" si="93"/>
        <v>#REF!</v>
      </c>
      <c r="BX123" s="90" t="e">
        <f t="shared" si="93"/>
        <v>#REF!</v>
      </c>
      <c r="BY123" s="90" t="e">
        <f t="shared" si="93"/>
        <v>#REF!</v>
      </c>
      <c r="BZ123" s="90" t="e">
        <f t="shared" si="93"/>
        <v>#REF!</v>
      </c>
      <c r="CA123" s="90" t="e">
        <f t="shared" si="93"/>
        <v>#REF!</v>
      </c>
      <c r="CB123" s="90" t="e">
        <f t="shared" si="93"/>
        <v>#REF!</v>
      </c>
      <c r="CC123" s="90" t="e">
        <f t="shared" si="93"/>
        <v>#REF!</v>
      </c>
      <c r="CD123" s="90" t="e">
        <f t="shared" si="93"/>
        <v>#REF!</v>
      </c>
      <c r="CE123" s="90" t="e">
        <f t="shared" si="93"/>
        <v>#REF!</v>
      </c>
      <c r="CF123" s="90" t="e">
        <f t="shared" si="93"/>
        <v>#REF!</v>
      </c>
      <c r="CG123" s="90" t="e">
        <f t="shared" si="93"/>
        <v>#REF!</v>
      </c>
      <c r="CH123" s="90" t="e">
        <f t="shared" si="93"/>
        <v>#REF!</v>
      </c>
      <c r="CI123" s="90" t="e">
        <f t="shared" si="93"/>
        <v>#REF!</v>
      </c>
      <c r="CJ123" s="162" t="e">
        <f t="shared" ref="CJ123:CQ123" si="94">+CI123-CJ122</f>
        <v>#REF!</v>
      </c>
      <c r="CK123" s="162" t="e">
        <f t="shared" si="94"/>
        <v>#REF!</v>
      </c>
      <c r="CL123" s="162" t="e">
        <f t="shared" si="94"/>
        <v>#REF!</v>
      </c>
      <c r="CM123" s="162" t="e">
        <f t="shared" si="94"/>
        <v>#REF!</v>
      </c>
      <c r="CN123" s="162" t="e">
        <f t="shared" si="94"/>
        <v>#REF!</v>
      </c>
      <c r="CO123" s="162" t="e">
        <f t="shared" si="94"/>
        <v>#REF!</v>
      </c>
      <c r="CP123" s="162" t="e">
        <f t="shared" si="94"/>
        <v>#REF!</v>
      </c>
      <c r="CQ123" s="105" t="e">
        <f t="shared" si="94"/>
        <v>#REF!</v>
      </c>
    </row>
    <row r="124" spans="1:95" ht="20.100000000000001" hidden="1" customHeight="1">
      <c r="A124" s="806" t="s">
        <v>262</v>
      </c>
      <c r="B124" s="791" t="s">
        <v>263</v>
      </c>
      <c r="C124" s="63"/>
      <c r="D124" s="73" t="s">
        <v>94</v>
      </c>
      <c r="E124" s="44">
        <v>500</v>
      </c>
      <c r="F124" s="798"/>
      <c r="G124" s="798"/>
      <c r="H124" s="826" t="e">
        <f>+VLOOKUP(A124,#REF!,5,0)</f>
        <v>#REF!</v>
      </c>
      <c r="I124" s="79">
        <f>+ROUND(IFERROR(VLOOKUP(D124,FCSTSDV!$C$2:$C$72,26,0),0)/'tính băng dính sạch'!E124+0,0)</f>
        <v>0</v>
      </c>
      <c r="J124" s="9"/>
      <c r="K124" s="11">
        <f t="array" ref="K124">+IFERROR(INDEX(FCSTSDV!$D$2:$L$72,MATCH('tính băng dính sạch'!$D124,FCSTSDV!$C$2:$C$72,0),MATCH('tính băng dính sạch'!K$3,FCSTSDV!$D$1:$L$1,0)),0)/'tính băng dính sạch'!$E124</f>
        <v>0</v>
      </c>
      <c r="L124" s="11">
        <f t="array" ref="L124">+IFERROR(INDEX(FCSTSDV!$D$2:$L$72,MATCH('tính băng dính sạch'!$D124,FCSTSDV!$C$2:$C$72,0),MATCH('tính băng dính sạch'!L$3,FCSTSDV!$D$1:$L$1,0)),0)/'tính băng dính sạch'!$E124</f>
        <v>0</v>
      </c>
      <c r="M124" s="11">
        <f t="array" ref="M124">+IFERROR(INDEX(FCSTSDV!$D$2:$L$72,MATCH('tính băng dính sạch'!$D124,FCSTSDV!$C$2:$C$72,0),MATCH('tính băng dính sạch'!M$3,FCSTSDV!$D$1:$L$1,0)),0)/'tính băng dính sạch'!$E124</f>
        <v>0</v>
      </c>
      <c r="N124" s="11">
        <f t="array" ref="N124">+IFERROR(INDEX(FCSTSDV!$D$2:$L$72,MATCH('tính băng dính sạch'!$D124,FCSTSDV!$C$2:$C$72,0),MATCH('tính băng dính sạch'!N$3,FCSTSDV!$D$1:$L$1,0)),0)/'tính băng dính sạch'!$E124</f>
        <v>0</v>
      </c>
      <c r="O124" s="11">
        <f t="array" ref="O124">+IFERROR(INDEX(FCSTSDV!$D$2:$L$72,MATCH('tính băng dính sạch'!$D124,FCSTSDV!$C$2:$C$72,0),MATCH('tính băng dính sạch'!O$3,FCSTSDV!$D$1:$L$1,0)),0)/'tính băng dính sạch'!$E124</f>
        <v>0</v>
      </c>
      <c r="P124" s="11">
        <f t="array" ref="P124">+IFERROR(INDEX(FCSTSDV!$D$2:$L$72,MATCH('tính băng dính sạch'!$D124,FCSTSDV!$C$2:$C$72,0),MATCH('tính băng dính sạch'!P$3,FCSTSDV!$D$1:$L$1,0)),0)/'tính băng dính sạch'!$E124</f>
        <v>0</v>
      </c>
      <c r="Q124" s="11">
        <f t="array" ref="Q124">+IFERROR(INDEX(FCSTSDV!$D$2:$L$72,MATCH('tính băng dính sạch'!$D124,FCSTSDV!$C$2:$C$72,0),MATCH('tính băng dính sạch'!Q$3,FCSTSDV!$D$1:$L$1,0)),0)/'tính băng dính sạch'!$E124</f>
        <v>0</v>
      </c>
      <c r="R124" s="11">
        <f t="array" ref="R124">+IFERROR(INDEX(FCSTSDV!$D$2:$L$72,MATCH('tính băng dính sạch'!$D124,FCSTSDV!$C$2:$C$72,0),MATCH('tính băng dính sạch'!R$3,FCSTSDV!$D$1:$L$1,0)),0)/'tính băng dính sạch'!$E124</f>
        <v>0</v>
      </c>
      <c r="S124" s="11">
        <f t="array" ref="S124">+IFERROR(INDEX(FCSTSDV!$D$2:$L$72,MATCH('tính băng dính sạch'!$D124,FCSTSDV!$C$2:$C$72,0),MATCH('tính băng dính sạch'!S$3,FCSTSDV!$D$1:$L$1,0)),0)/'tính băng dính sạch'!$E124</f>
        <v>0</v>
      </c>
      <c r="T124" s="11">
        <f t="array" ref="T124">+IFERROR(INDEX(FCSTSDV!$D$2:$L$72,MATCH('tính băng dính sạch'!$D124,FCSTSDV!$C$2:$C$72,0),MATCH('tính băng dính sạch'!T$3,FCSTSDV!$D$1:$L$1,0)),0)/'tính băng dính sạch'!$E124</f>
        <v>0</v>
      </c>
      <c r="U124" s="11">
        <f t="array" ref="U124">+IFERROR(INDEX(FCSTSDV!$D$2:$L$72,MATCH('tính băng dính sạch'!$D124,FCSTSDV!$C$2:$C$72,0),MATCH('tính băng dính sạch'!U$3,FCSTSDV!$D$1:$L$1,0)),0)/'tính băng dính sạch'!$E124</f>
        <v>0</v>
      </c>
      <c r="V124" s="98">
        <f t="array" ref="V124">+IFERROR(INDEX(FCSTSDV!$D$2:$L$72,MATCH('tính băng dính sạch'!$D124,FCSTSDV!$C$2:$C$72,0),MATCH('tính băng dính sạch'!V$3,FCSTSDV!$D$1:$L$1,0)),0)/'tính băng dính sạch'!$E124</f>
        <v>0</v>
      </c>
      <c r="W124" s="99">
        <f t="array" ref="W124">+IFERROR(INDEX(FCSTSDV!$D$2:$L$72,MATCH('tính băng dính sạch'!$D124,FCSTSDV!$C$2:$C$72,0),MATCH('tính băng dính sạch'!W$3,FCSTSDV!$D$1:$L$1,0)),0)/'tính băng dính sạch'!$E124</f>
        <v>0</v>
      </c>
      <c r="X124" s="100">
        <f t="array" ref="X124">+IFERROR(INDEX(FCSTSDV!$D$2:$L$72,MATCH('tính băng dính sạch'!$D124,FCSTSDV!$C$2:$C$72,0),MATCH('tính băng dính sạch'!X$3,FCSTSDV!$D$1:$L$1,0)),0)/'tính băng dính sạch'!$E124</f>
        <v>0</v>
      </c>
      <c r="Y124" s="100">
        <f t="array" ref="Y124">+IFERROR(INDEX(FCSTSDV!$D$2:$L$72,MATCH('tính băng dính sạch'!$D124,FCSTSDV!$C$2:$C$72,0),MATCH('tính băng dính sạch'!Y$3,FCSTSDV!$D$1:$L$1,0)),0)/'tính băng dính sạch'!$E124</f>
        <v>0</v>
      </c>
      <c r="Z124" s="100">
        <f t="array" ref="Z124">+IFERROR(INDEX(FCSTSDV!$D$2:$L$72,MATCH('tính băng dính sạch'!$D124,FCSTSDV!$C$2:$C$72,0),MATCH('tính băng dính sạch'!Z$3,FCSTSDV!$D$1:$L$1,0)),0)/'tính băng dính sạch'!$E124</f>
        <v>0</v>
      </c>
      <c r="AA124" s="100">
        <f t="array" ref="AA124">+IFERROR(INDEX(FCSTSDV!$D$2:$L$72,MATCH('tính băng dính sạch'!$D124,FCSTSDV!$C$2:$C$72,0),MATCH('tính băng dính sạch'!AA$3,FCSTSDV!$D$1:$L$1,0)),0)/'tính băng dính sạch'!$E124</f>
        <v>0</v>
      </c>
      <c r="AB124" s="100">
        <f t="array" ref="AB124">+IFERROR(INDEX(FCSTSDV!$D$2:$L$72,MATCH('tính băng dính sạch'!$D124,FCSTSDV!$C$2:$C$72,0),MATCH('tính băng dính sạch'!AB$3,FCSTSDV!$D$1:$L$1,0)),0)/'tính băng dính sạch'!$E124</f>
        <v>0</v>
      </c>
      <c r="AC124" s="100">
        <f t="array" ref="AC124">+IFERROR(INDEX(FCSTSDV!$D$2:$L$72,MATCH('tính băng dính sạch'!$D124,FCSTSDV!$C$2:$C$72,0),MATCH('tính băng dính sạch'!AC$3,FCSTSDV!$D$1:$L$1,0)),0)/'tính băng dính sạch'!$E124</f>
        <v>0</v>
      </c>
      <c r="AD124" s="100">
        <f t="array" ref="AD124">+IFERROR(INDEX(FCSTSDV!$D$2:$L$72,MATCH('tính băng dính sạch'!$D124,FCSTSDV!$C$2:$C$72,0),MATCH('tính băng dính sạch'!AD$3,FCSTSDV!$D$1:$L$1,0)),0)/'tính băng dính sạch'!$E124</f>
        <v>0</v>
      </c>
      <c r="AE124" s="100">
        <f t="array" ref="AE124">+IFERROR(INDEX(FCSTSDV!$D$2:$L$72,MATCH('tính băng dính sạch'!$D124,FCSTSDV!$C$2:$C$72,0),MATCH('tính băng dính sạch'!AE$3,FCSTSDV!$D$1:$L$1,0)),0)/'tính băng dính sạch'!$E124</f>
        <v>0</v>
      </c>
      <c r="AF124" s="99">
        <f>+IFERROR(INDEX(FCSTSDV!$D$2:$L$72,MATCH('tính băng dính sạch'!$D124,FCSTSDV!$C$2:$C$72,0),MATCH('tính băng dính sạch'!AF$3,FCSTSDV!$D$1:$L$1,0))/'tính băng dính sạch'!$E124,0)</f>
        <v>0</v>
      </c>
      <c r="AG124" s="99">
        <f>+ROUND(IFERROR(INDEX(FCSTSDV!$D$2:$L$72,MATCH('tính băng dính sạch'!$D124,FCSTSDV!$C$2:$C$72,0),MATCH('tính băng dính sạch'!AG$3,FCSTSDV!$D$1:$L$1,0)),0)/'tính băng dính sạch'!$E124,1)</f>
        <v>0</v>
      </c>
      <c r="AH124" s="99">
        <f>+ROUND(IFERROR(INDEX(FCSTSDV!$D$2:$L$72,MATCH('tính băng dính sạch'!$D124,FCSTSDV!$C$2:$C$72,0),MATCH('tính băng dính sạch'!AH$3,FCSTSDV!$D$1:$L$1,0)),0)/'tính băng dính sạch'!$E124,1)</f>
        <v>0</v>
      </c>
      <c r="AI124" s="99">
        <f>+ROUND(IFERROR(INDEX(FCSTSDV!$D$2:$L$72,MATCH('tính băng dính sạch'!$D124,FCSTSDV!$C$2:$C$72,0),MATCH('tính băng dính sạch'!AI$3,FCSTSDV!$D$1:$L$1,0)),0)/'tính băng dính sạch'!$E124,1)</f>
        <v>0</v>
      </c>
      <c r="AJ124" s="99">
        <f>+ROUND(IFERROR(INDEX(FCSTSDV!$D$2:$L$72,MATCH('tính băng dính sạch'!$D124,FCSTSDV!$C$2:$C$72,0),MATCH('tính băng dính sạch'!AJ$3,FCSTSDV!$D$1:$L$1,0)),0)/'tính băng dính sạch'!$E124,1)</f>
        <v>0</v>
      </c>
      <c r="AK124" s="99">
        <f>+ROUND(IFERROR(INDEX(FCSTSDV!$D$2:$L$72,MATCH('tính băng dính sạch'!$D124,FCSTSDV!$C$2:$C$72,0),MATCH('tính băng dính sạch'!AK$3,FCSTSDV!$D$1:$L$1,0)),0)/'tính băng dính sạch'!$E124,1)</f>
        <v>0</v>
      </c>
      <c r="AL124" s="99">
        <f>+ROUND(IFERROR(INDEX(FCSTSDV!$D$2:$L$72,MATCH('tính băng dính sạch'!$D124,FCSTSDV!$C$2:$C$72,0),MATCH('tính băng dính sạch'!AL$3,FCSTSDV!$D$1:$L$1,0)),0)/'tính băng dính sạch'!$E124,1)</f>
        <v>0</v>
      </c>
      <c r="AM124" s="99">
        <f>+ROUND(IFERROR(INDEX(FCSTSDV!$D$2:$L$72,MATCH('tính băng dính sạch'!$D124,FCSTSDV!$C$2:$C$72,0),MATCH('tính băng dính sạch'!AM$3,FCSTSDV!$D$1:$L$1,0)),0)/'tính băng dính sạch'!$E124,1)</f>
        <v>0</v>
      </c>
      <c r="AN124" s="99">
        <f>+ROUND(IFERROR(INDEX(FCSTSDV!$D$2:$L$72,MATCH('tính băng dính sạch'!$D124,FCSTSDV!$C$2:$C$72,0),MATCH('tính băng dính sạch'!AN$3,FCSTSDV!$D$1:$L$1,0)),0)/'tính băng dính sạch'!$E124,1)</f>
        <v>0</v>
      </c>
      <c r="AO124" s="99">
        <f>+ROUND(IFERROR(INDEX(FCSTSDV!$D$2:$L$72,MATCH('tính băng dính sạch'!$D124,FCSTSDV!$C$2:$C$72,0),MATCH('tính băng dính sạch'!AO$3,FCSTSDV!$D$1:$L$1,0)),0)/'tính băng dính sạch'!$E124,1)</f>
        <v>0</v>
      </c>
      <c r="AP124" s="99">
        <f>+ROUND(IFERROR(INDEX(FCSTSDV!$D$2:$L$72,MATCH('tính băng dính sạch'!$D124,FCSTSDV!$C$2:$C$72,0),MATCH('tính băng dính sạch'!AP$3,FCSTSDV!$D$1:$L$1,0)),0)/'tính băng dính sạch'!$E124,1)</f>
        <v>0</v>
      </c>
      <c r="AQ124" s="99">
        <f>+ROUND(IFERROR(INDEX(FCSTSDV!$D$2:$L$72,MATCH('tính băng dính sạch'!$D124,FCSTSDV!$C$2:$C$72,0),MATCH('tính băng dính sạch'!AQ$3,FCSTSDV!$D$1:$L$1,0)),0)/'tính băng dính sạch'!$E124,1)</f>
        <v>0</v>
      </c>
      <c r="AR124" s="99">
        <f>+ROUND(IFERROR(INDEX(FCSTSDV!$D$2:$L$72,MATCH('tính băng dính sạch'!$D124,FCSTSDV!$C$2:$C$72,0),MATCH('tính băng dính sạch'!AR$3,FCSTSDV!$D$1:$L$1,0)),0)/'tính băng dính sạch'!$E124,1)</f>
        <v>0</v>
      </c>
      <c r="AS124" s="99">
        <f>+ROUND(IFERROR(INDEX(FCSTSDV!$D$2:$L$72,MATCH('tính băng dính sạch'!$D124,FCSTSDV!$C$2:$C$72,0),MATCH('tính băng dính sạch'!AS$3,FCSTSDV!$D$1:$L$1,0)),0)/'tính băng dính sạch'!$E124,1)</f>
        <v>0</v>
      </c>
      <c r="AT124" s="99">
        <f>+ROUND(IFERROR(INDEX(FCSTSDV!$D$2:$L$72,MATCH('tính băng dính sạch'!$D124,FCSTSDV!$C$2:$C$72,0),MATCH('tính băng dính sạch'!AT$3,FCSTSDV!$D$1:$L$1,0)),0)/'tính băng dính sạch'!$E124,1)</f>
        <v>0</v>
      </c>
      <c r="AU124" s="99">
        <f>+ROUND(IFERROR(INDEX(FCSTSDV!$D$2:$L$72,MATCH('tính băng dính sạch'!$D124,FCSTSDV!$C$2:$C$72,0),MATCH('tính băng dính sạch'!AU$3,FCSTSDV!$D$1:$L$1,0)),0)/'tính băng dính sạch'!$E124,1)</f>
        <v>0</v>
      </c>
      <c r="AV124" s="99">
        <f>+ROUND(IFERROR(INDEX(FCSTSDV!$D$2:$L$72,MATCH('tính băng dính sạch'!$D124,FCSTSDV!$C$2:$C$72,0),MATCH('tính băng dính sạch'!AV$3,FCSTSDV!$D$1:$L$1,0)),0)/'tính băng dính sạch'!$E124,1)</f>
        <v>0</v>
      </c>
      <c r="AW124" s="99">
        <f>+ROUND(IFERROR(INDEX(FCSTSDV!$D$2:$L$72,MATCH('tính băng dính sạch'!$D124,FCSTSDV!$C$2:$C$72,0),MATCH('tính băng dính sạch'!AW$3,FCSTSDV!$D$1:$L$1,0)),0)/'tính băng dính sạch'!$E124,1)</f>
        <v>0</v>
      </c>
      <c r="AX124" s="99">
        <f>+ROUND(IFERROR(INDEX(FCSTSDV!$D$2:$L$72,MATCH('tính băng dính sạch'!$D124,FCSTSDV!$C$2:$C$72,0),MATCH('tính băng dính sạch'!AX$3,FCSTSDV!$D$1:$L$1,0)),0)/'tính băng dính sạch'!$E124,1)</f>
        <v>0</v>
      </c>
      <c r="AY124" s="99">
        <f>+ROUND(IFERROR(INDEX(FCSTSDV!$D$2:$L$72,MATCH('tính băng dính sạch'!$D124,FCSTSDV!$C$2:$C$72,0),MATCH('tính băng dính sạch'!AY$3,FCSTSDV!$D$1:$L$1,0)),0)/'tính băng dính sạch'!$E124,1)</f>
        <v>0</v>
      </c>
      <c r="AZ124" s="115">
        <f>+ROUND(IFERROR(INDEX(FCSTSDV!$D$2:$L$72,MATCH('tính băng dính sạch'!$D124,FCSTSDV!$C$2:$C$72,0),MATCH('tính băng dính sạch'!AZ$3,FCSTSDV!$D$1:$L$1,0)),0)/'tính băng dính sạch'!$E124,1)</f>
        <v>0</v>
      </c>
      <c r="BA124" s="115">
        <f>+ROUND(IFERROR(INDEX(FCSTSDV!$D$2:$L$72,MATCH('tính băng dính sạch'!$D124,FCSTSDV!$C$2:$C$72,0),MATCH('tính băng dính sạch'!BA$3,FCSTSDV!$D$1:$L$1,0)),0)/'tính băng dính sạch'!$E124,1)</f>
        <v>0</v>
      </c>
      <c r="BB124" s="115">
        <f>+ROUND(IFERROR(INDEX(FCSTSDV!$D$2:$L$72,MATCH('tính băng dính sạch'!$D124,FCSTSDV!$C$2:$C$72,0),MATCH('tính băng dính sạch'!BB$3,FCSTSDV!$D$1:$L$1,0)),0)/'tính băng dính sạch'!$E124,1)</f>
        <v>0</v>
      </c>
      <c r="BC124" s="115">
        <f>+ROUND(IFERROR(INDEX(FCSTSDV!$D$2:$L$72,MATCH('tính băng dính sạch'!$D124,FCSTSDV!$C$2:$C$72,0),MATCH('tính băng dính sạch'!BC$3,FCSTSDV!$D$1:$L$1,0)),0)/'tính băng dính sạch'!$E124,1)</f>
        <v>0</v>
      </c>
      <c r="BD124" s="115">
        <f>+ROUND(IFERROR(INDEX(FCSTSDV!$D$2:$L$72,MATCH('tính băng dính sạch'!$D124,FCSTSDV!$C$2:$C$72,0),MATCH('tính băng dính sạch'!BD$3,FCSTSDV!$D$1:$L$1,0)),0)/'tính băng dính sạch'!$E124,1)</f>
        <v>0</v>
      </c>
      <c r="BE124" s="115">
        <f>+ROUND(IFERROR(INDEX(FCSTSDV!$D$2:$L$72,MATCH('tính băng dính sạch'!$D124,FCSTSDV!$C$2:$C$72,0),MATCH('tính băng dính sạch'!BE$3,FCSTSDV!$D$1:$L$1,0)),0)/'tính băng dính sạch'!$E124,1)</f>
        <v>0</v>
      </c>
      <c r="BF124" s="115">
        <f>+ROUND(IFERROR(INDEX(FCSTSDV!$D$2:$L$72,MATCH('tính băng dính sạch'!$D124,FCSTSDV!$C$2:$C$72,0),MATCH('tính băng dính sạch'!BF$3,FCSTSDV!$D$1:$L$1,0)),0)/'tính băng dính sạch'!$E124,1)</f>
        <v>0</v>
      </c>
      <c r="BG124" s="115">
        <f>+ROUND(IFERROR(INDEX(FCSTSDV!$D$2:$L$72,MATCH('tính băng dính sạch'!$D124,FCSTSDV!$C$2:$C$72,0),MATCH('tính băng dính sạch'!BG$3,FCSTSDV!$D$1:$L$1,0)),0)/'tính băng dính sạch'!$E124,1)</f>
        <v>0</v>
      </c>
      <c r="BH124" s="115">
        <f>+ROUND(IFERROR(INDEX(FCSTSDV!$D$2:$L$72,MATCH('tính băng dính sạch'!$D124,FCSTSDV!$C$2:$C$72,0),MATCH('tính băng dính sạch'!BH$3,FCSTSDV!$D$1:$L$1,0)),0)/'tính băng dính sạch'!$E124,1)</f>
        <v>0</v>
      </c>
      <c r="BI124" s="115">
        <f>+ROUND(IFERROR(INDEX(FCSTSDV!$D$2:$L$72,MATCH('tính băng dính sạch'!$D124,FCSTSDV!$C$2:$C$72,0),MATCH('tính băng dính sạch'!BI$3,FCSTSDV!$D$1:$L$1,0)),0)/'tính băng dính sạch'!$E124,1)</f>
        <v>0</v>
      </c>
      <c r="BJ124" s="115">
        <f>+ROUND(IFERROR(INDEX(FCSTSDV!$D$2:$L$72,MATCH('tính băng dính sạch'!$D124,FCSTSDV!$C$2:$C$72,0),MATCH('tính băng dính sạch'!BJ$3,FCSTSDV!$D$1:$L$1,0)),0)/'tính băng dính sạch'!$E124,1)</f>
        <v>0</v>
      </c>
      <c r="BK124" s="115">
        <f>+ROUND(IFERROR(INDEX(FCSTSDV!$D$2:$L$72,MATCH('tính băng dính sạch'!$D124,FCSTSDV!$C$2:$C$72,0),MATCH('tính băng dính sạch'!BK$3,FCSTSDV!$D$1:$L$1,0)),0)/'tính băng dính sạch'!$E124,1)</f>
        <v>0</v>
      </c>
      <c r="BL124" s="115">
        <f>+ROUND(IFERROR(INDEX(FCSTSDV!$D$2:$L$72,MATCH('tính băng dính sạch'!$D124,FCSTSDV!$C$2:$C$72,0),MATCH('tính băng dính sạch'!BL$3,FCSTSDV!$D$1:$L$1,0)),0)/'tính băng dính sạch'!$E124,1)</f>
        <v>0</v>
      </c>
      <c r="BM124" s="115">
        <f>+ROUND(IFERROR(INDEX(FCSTSDV!$D$2:$L$72,MATCH('tính băng dính sạch'!$D124,FCSTSDV!$C$2:$C$72,0),MATCH('tính băng dính sạch'!BM$3,FCSTSDV!$D$1:$L$1,0)),0)/'tính băng dính sạch'!$E124,1)</f>
        <v>0</v>
      </c>
      <c r="BN124" s="115">
        <f>+ROUND(IFERROR(INDEX(FCSTSDV!$D$2:$L$72,MATCH('tính băng dính sạch'!$D124,FCSTSDV!$C$2:$C$72,0),MATCH('tính băng dính sạch'!BN$3,FCSTSDV!$D$1:$L$1,0)),0)/'tính băng dính sạch'!$E124,1)</f>
        <v>0</v>
      </c>
      <c r="BO124" s="115">
        <f>+ROUND(IFERROR(INDEX(FCSTSDV!$D$2:$L$72,MATCH('tính băng dính sạch'!$D124,FCSTSDV!$C$2:$C$72,0),MATCH('tính băng dính sạch'!BO$3,FCSTSDV!$D$1:$L$1,0)),0)/'tính băng dính sạch'!$E124,1)</f>
        <v>0</v>
      </c>
      <c r="BP124" s="115">
        <f>+ROUND(IFERROR(INDEX(FCSTSDV!$D$2:$L$72,MATCH('tính băng dính sạch'!$D124,FCSTSDV!$C$2:$C$72,0),MATCH('tính băng dính sạch'!BP$3,FCSTSDV!$D$1:$L$1,0)),0)/'tính băng dính sạch'!$E124,1)</f>
        <v>0</v>
      </c>
      <c r="BQ124" s="115">
        <f>+ROUND(IFERROR(INDEX(FCSTSDV!$D$2:$L$72,MATCH('tính băng dính sạch'!$D124,FCSTSDV!$C$2:$C$72,0),MATCH('tính băng dính sạch'!BQ$3,FCSTSDV!$D$1:$L$1,0)),0)/'tính băng dính sạch'!$E124,1)</f>
        <v>0</v>
      </c>
      <c r="BR124" s="115">
        <f>+ROUND(IFERROR(INDEX(FCSTSDV!$D$2:$L$72,MATCH('tính băng dính sạch'!$D124,FCSTSDV!$C$2:$C$72,0),MATCH('tính băng dính sạch'!BR$3,FCSTSDV!$D$1:$L$1,0)),0)/'tính băng dính sạch'!$E124,1)</f>
        <v>0</v>
      </c>
      <c r="BS124" s="115">
        <f>+ROUND(IFERROR(INDEX(FCSTSDV!$D$2:$L$72,MATCH('tính băng dính sạch'!$D124,FCSTSDV!$C$2:$C$72,0),MATCH('tính băng dính sạch'!BS$3,FCSTSDV!$D$1:$L$1,0)),0)/'tính băng dính sạch'!$E124,1)</f>
        <v>0</v>
      </c>
      <c r="BT124" s="115">
        <f>+ROUND(IFERROR(INDEX(FCSTSDV!$D$2:$L$72,MATCH('tính băng dính sạch'!$D124,FCSTSDV!$C$2:$C$72,0),MATCH('tính băng dính sạch'!BT$3,FCSTSDV!$D$1:$L$1,0)),0)/'tính băng dính sạch'!$E124,1)</f>
        <v>0</v>
      </c>
      <c r="BU124" s="115">
        <f>+ROUND(IFERROR(INDEX(FCSTSDV!$D$2:$L$72,MATCH('tính băng dính sạch'!$D124,FCSTSDV!$C$2:$C$72,0),MATCH('tính băng dính sạch'!BU$3,FCSTSDV!$D$1:$L$1,0)),0)/'tính băng dính sạch'!$E124,1)</f>
        <v>0</v>
      </c>
      <c r="BV124" s="115">
        <f>+ROUND(IFERROR(INDEX(FCSTSDV!$D$2:$L$72,MATCH('tính băng dính sạch'!$D124,FCSTSDV!$C$2:$C$72,0),MATCH('tính băng dính sạch'!BV$3,FCSTSDV!$D$1:$L$1,0)),0)/'tính băng dính sạch'!$E124,1)</f>
        <v>0</v>
      </c>
      <c r="BW124" s="115">
        <f>+ROUND(IFERROR(INDEX(FCSTSDV!$D$2:$L$72,MATCH('tính băng dính sạch'!$D124,FCSTSDV!$C$2:$C$72,0),MATCH('tính băng dính sạch'!BW$3,FCSTSDV!$D$1:$L$1,0)),0)/'tính băng dính sạch'!$E124,1)</f>
        <v>0</v>
      </c>
      <c r="BX124" s="115">
        <f>+ROUND(IFERROR(INDEX(FCSTSDV!$D$2:$L$72,MATCH('tính băng dính sạch'!$D124,FCSTSDV!$C$2:$C$72,0),MATCH('tính băng dính sạch'!BX$3,FCSTSDV!$D$1:$L$1,0)),0)/'tính băng dính sạch'!$E124,1)</f>
        <v>0</v>
      </c>
      <c r="BY124" s="115">
        <f>+ROUND(IFERROR(INDEX(FCSTSDV!$D$2:$L$72,MATCH('tính băng dính sạch'!$D124,FCSTSDV!$C$2:$C$72,0),MATCH('tính băng dính sạch'!BY$3,FCSTSDV!$D$1:$L$1,0)),0)/'tính băng dính sạch'!$E124,1)</f>
        <v>0</v>
      </c>
      <c r="BZ124" s="115">
        <f>+ROUND(IFERROR(INDEX(FCSTSDV!$D$2:$L$72,MATCH('tính băng dính sạch'!$D124,FCSTSDV!$C$2:$C$72,0),MATCH('tính băng dính sạch'!BZ$3,FCSTSDV!$D$1:$L$1,0)),0)/'tính băng dính sạch'!$E124,1)</f>
        <v>0</v>
      </c>
      <c r="CA124" s="115">
        <f>+ROUND(IFERROR(INDEX(FCSTSDV!$D$2:$L$72,MATCH('tính băng dính sạch'!$D124,FCSTSDV!$C$2:$C$72,0),MATCH('tính băng dính sạch'!CA$3,FCSTSDV!$D$1:$L$1,0)),0)/'tính băng dính sạch'!$E124,1)</f>
        <v>0</v>
      </c>
      <c r="CB124" s="115">
        <f>+ROUND(IFERROR(INDEX(FCSTSDV!$D$2:$L$72,MATCH('tính băng dính sạch'!$D124,FCSTSDV!$C$2:$C$72,0),MATCH('tính băng dính sạch'!CB$3,FCSTSDV!$D$1:$L$1,0)),0)/'tính băng dính sạch'!$E124,1)</f>
        <v>0</v>
      </c>
      <c r="CC124" s="115">
        <f>+ROUND(IFERROR(INDEX(FCSTSDV!$D$2:$L$72,MATCH('tính băng dính sạch'!$D124,FCSTSDV!$C$2:$C$72,0),MATCH('tính băng dính sạch'!CC$3,FCSTSDV!$D$1:$L$1,0)),0)/'tính băng dính sạch'!$E124,1)</f>
        <v>0</v>
      </c>
      <c r="CD124" s="115">
        <f>+ROUND(IFERROR(INDEX(FCSTSDV!$D$2:$L$72,MATCH('tính băng dính sạch'!$D124,FCSTSDV!$C$2:$C$72,0),MATCH('tính băng dính sạch'!CD$3,FCSTSDV!$D$1:$L$1,0)),0)/'tính băng dính sạch'!$E124,1)</f>
        <v>0</v>
      </c>
      <c r="CE124" s="115">
        <f>+ROUND(IFERROR(INDEX(FCSTSDV!$D$2:$L$72,MATCH('tính băng dính sạch'!$D124,FCSTSDV!$C$2:$C$72,0),MATCH('tính băng dính sạch'!CE$3,FCSTSDV!$D$1:$L$1,0)),0)/'tính băng dính sạch'!$E124,1)</f>
        <v>0</v>
      </c>
      <c r="CF124" s="115">
        <f>+ROUND(IFERROR(INDEX(FCSTSDV!$D$2:$L$72,MATCH('tính băng dính sạch'!$D124,FCSTSDV!$C$2:$C$72,0),MATCH('tính băng dính sạch'!CF$3,FCSTSDV!$D$1:$L$1,0)),0)/'tính băng dính sạch'!$E124,1)</f>
        <v>0</v>
      </c>
      <c r="CG124" s="115">
        <f>+ROUND(IFERROR(INDEX(FCSTSDV!$D$2:$L$72,MATCH('tính băng dính sạch'!$D124,FCSTSDV!$C$2:$C$72,0),MATCH('tính băng dính sạch'!CG$3,FCSTSDV!$D$1:$L$1,0)),0)/'tính băng dính sạch'!$E124,1)</f>
        <v>0</v>
      </c>
      <c r="CH124" s="115">
        <f>+ROUND(IFERROR(INDEX(FCSTSDV!$D$2:$L$72,MATCH('tính băng dính sạch'!$D124,FCSTSDV!$C$2:$C$72,0),MATCH('tính băng dính sạch'!CH$3,FCSTSDV!$D$1:$L$1,0)),0)/'tính băng dính sạch'!$E124,1)</f>
        <v>0</v>
      </c>
      <c r="CI124" s="115">
        <f>+ROUND(IFERROR(INDEX(FCSTSDV!$D$2:$L$72,MATCH('tính băng dính sạch'!$D124,FCSTSDV!$C$2:$C$72,0),MATCH('tính băng dính sạch'!CI$3,FCSTSDV!$D$1:$L$1,0)),0)/'tính băng dính sạch'!$E124,1)</f>
        <v>0</v>
      </c>
      <c r="CJ124" s="99">
        <f>+ROUND(IFERROR(INDEX(FCSTSDV!$D$2:$L$72,MATCH('tính băng dính sạch'!$D124,FCSTSDV!$C$2:$C$72,0),MATCH('tính băng dính sạch'!CJ$3,FCSTSDV!$D$1:$L$1,0)),0)/'tính băng dính sạch'!$E124,1)</f>
        <v>0</v>
      </c>
      <c r="CK124" s="99">
        <f>+ROUND(IFERROR(INDEX(FCSTSDV!$D$2:$L$72,MATCH('tính băng dính sạch'!$D124,FCSTSDV!$C$2:$C$72,0),MATCH('tính băng dính sạch'!CK$3,FCSTSDV!$D$1:$L$1,0)),0)/'tính băng dính sạch'!$E124,1)</f>
        <v>0</v>
      </c>
      <c r="CL124" s="99">
        <f>+ROUND(IFERROR(INDEX(FCSTSDV!$D$2:$L$72,MATCH('tính băng dính sạch'!$D124,FCSTSDV!$C$2:$C$72,0),MATCH('tính băng dính sạch'!CL$3,FCSTSDV!$D$1:$L$1,0)),0)/'tính băng dính sạch'!$E124,1)</f>
        <v>0</v>
      </c>
      <c r="CM124" s="99">
        <f>+ROUND(IFERROR(INDEX(FCSTSDV!$D$2:$L$72,MATCH('tính băng dính sạch'!$D124,FCSTSDV!$C$2:$C$72,0),MATCH('tính băng dính sạch'!CM$3,FCSTSDV!$D$1:$L$1,0)),0)/'tính băng dính sạch'!$E124,1)</f>
        <v>0</v>
      </c>
      <c r="CN124" s="99">
        <f>+ROUND(IFERROR(INDEX(FCSTSDV!$D$2:$L$72,MATCH('tính băng dính sạch'!$D124,FCSTSDV!$C$2:$C$72,0),MATCH('tính băng dính sạch'!CN$3,FCSTSDV!$D$1:$L$1,0)),0)/'tính băng dính sạch'!$E124,1)</f>
        <v>0</v>
      </c>
      <c r="CO124" s="99">
        <f>+ROUND(IFERROR(INDEX(FCSTSDV!$D$2:$L$72,MATCH('tính băng dính sạch'!$D124,FCSTSDV!$C$2:$C$72,0),MATCH('tính băng dính sạch'!CO$3,FCSTSDV!$D$1:$L$1,0)),0)/'tính băng dính sạch'!$E124,1)</f>
        <v>0</v>
      </c>
      <c r="CP124" s="99">
        <f>+ROUND(IFERROR(INDEX(FCSTSDV!$D$2:$L$72,MATCH('tính băng dính sạch'!$D124,FCSTSDV!$C$2:$C$72,0),MATCH('tính băng dính sạch'!CP$3,FCSTSDV!$D$1:$L$1,0)),0)/'tính băng dính sạch'!$E124,1)</f>
        <v>0</v>
      </c>
      <c r="CQ124" s="99">
        <f>+ROUND(IFERROR(INDEX(FCSTSDV!$D$2:$L$72,MATCH('tính băng dính sạch'!$D124,FCSTSDV!$C$2:$C$72,0),MATCH('tính băng dính sạch'!CQ$3,FCSTSDV!$D$1:$L$1,0)),0)/'tính băng dính sạch'!$E124,1)</f>
        <v>0</v>
      </c>
    </row>
    <row r="125" spans="1:95" ht="20.100000000000001" hidden="1" customHeight="1">
      <c r="A125" s="813"/>
      <c r="B125" s="795"/>
      <c r="C125" s="57"/>
      <c r="D125" s="32" t="s">
        <v>92</v>
      </c>
      <c r="E125" s="49">
        <v>500</v>
      </c>
      <c r="F125" s="799"/>
      <c r="G125" s="799"/>
      <c r="H125" s="830"/>
      <c r="I125" s="81">
        <f>+ROUND(IFERROR(VLOOKUP(D125,FCSTSDV!$C$2:$C$72,26,0),0)/'tính băng dính sạch'!E125+0,0)</f>
        <v>0</v>
      </c>
      <c r="J125" s="13"/>
      <c r="K125" s="84">
        <f t="array" ref="K125">+IFERROR(INDEX(FCSTSDV!$D$2:$L$72,MATCH('tính băng dính sạch'!$D125,FCSTSDV!$C$2:$C$72,0),MATCH('tính băng dính sạch'!K$3,FCSTSDV!$D$1:$L$1,0)),0)/'tính băng dính sạch'!$E125</f>
        <v>0</v>
      </c>
      <c r="L125" s="84">
        <f t="array" ref="L125">+IFERROR(INDEX(FCSTSDV!$D$2:$L$72,MATCH('tính băng dính sạch'!$D125,FCSTSDV!$C$2:$C$72,0),MATCH('tính băng dính sạch'!L$3,FCSTSDV!$D$1:$L$1,0)),0)/'tính băng dính sạch'!$E125</f>
        <v>0</v>
      </c>
      <c r="M125" s="84">
        <f>+IFERROR(INDEX(FCSTSDV!$D$2:$L$72,MATCH('tính băng dính sạch'!$D125,FCSTSDV!$C$2:$C$72,0),MATCH('tính băng dính sạch'!M$3,FCSTSDV!$D$1:$L$1,0)),0)/'tính băng dính sạch'!$E125</f>
        <v>0</v>
      </c>
      <c r="N125" s="84">
        <f t="array" ref="N125">+IFERROR(INDEX(FCSTSDV!$D$2:$L$72,MATCH('tính băng dính sạch'!$D125,FCSTSDV!$C$2:$C$72,0),MATCH('tính băng dính sạch'!N$3,FCSTSDV!$D$1:$L$1,0)),0)/'tính băng dính sạch'!$E125</f>
        <v>0</v>
      </c>
      <c r="O125" s="84">
        <f t="array" ref="O125">+IFERROR(INDEX(FCSTSDV!$D$2:$L$72,MATCH('tính băng dính sạch'!$D125,FCSTSDV!$C$2:$C$72,0),MATCH('tính băng dính sạch'!O$3,FCSTSDV!$D$1:$L$1,0)),0)/'tính băng dính sạch'!$E125</f>
        <v>0</v>
      </c>
      <c r="P125" s="84">
        <f t="array" ref="P125">+IFERROR(INDEX(FCSTSDV!$D$2:$L$72,MATCH('tính băng dính sạch'!$D125,FCSTSDV!$C$2:$C$72,0),MATCH('tính băng dính sạch'!P$3,FCSTSDV!$D$1:$L$1,0)),0)/'tính băng dính sạch'!$E125</f>
        <v>0</v>
      </c>
      <c r="Q125" s="84">
        <f t="array" ref="Q125">+IFERROR(INDEX(FCSTSDV!$D$2:$L$72,MATCH('tính băng dính sạch'!$D125,FCSTSDV!$C$2:$C$72,0),MATCH('tính băng dính sạch'!Q$3,FCSTSDV!$D$1:$L$1,0)),0)/'tính băng dính sạch'!$E125</f>
        <v>0</v>
      </c>
      <c r="R125" s="84">
        <f t="array" ref="R125">+IFERROR(INDEX(FCSTSDV!$D$2:$L$72,MATCH('tính băng dính sạch'!$D125,FCSTSDV!$C$2:$C$72,0),MATCH('tính băng dính sạch'!R$3,FCSTSDV!$D$1:$L$1,0)),0)/'tính băng dính sạch'!$E125</f>
        <v>0</v>
      </c>
      <c r="S125" s="84">
        <f t="array" ref="S125">+IFERROR(INDEX(FCSTSDV!$D$2:$L$72,MATCH('tính băng dính sạch'!$D125,FCSTSDV!$C$2:$C$72,0),MATCH('tính băng dính sạch'!S$3,FCSTSDV!$D$1:$L$1,0)),0)/'tính băng dính sạch'!$E125</f>
        <v>0</v>
      </c>
      <c r="T125" s="84">
        <f t="array" ref="T125">+IFERROR(INDEX(FCSTSDV!$D$2:$L$72,MATCH('tính băng dính sạch'!$D125,FCSTSDV!$C$2:$C$72,0),MATCH('tính băng dính sạch'!T$3,FCSTSDV!$D$1:$L$1,0)),0)/'tính băng dính sạch'!$E125</f>
        <v>0</v>
      </c>
      <c r="U125" s="84">
        <f t="array" ref="U125">+IFERROR(INDEX(FCSTSDV!$D$2:$L$72,MATCH('tính băng dính sạch'!$D125,FCSTSDV!$C$2:$C$72,0),MATCH('tính băng dính sạch'!U$3,FCSTSDV!$D$1:$L$1,0)),0)/'tính băng dính sạch'!$E125</f>
        <v>0</v>
      </c>
      <c r="V125" s="101">
        <f t="array" ref="V125">+IFERROR(INDEX(FCSTSDV!$D$2:$L$72,MATCH('tính băng dính sạch'!$D125,FCSTSDV!$C$2:$C$72,0),MATCH('tính băng dính sạch'!V$3,FCSTSDV!$D$1:$L$1,0)),0)/'tính băng dính sạch'!$E125</f>
        <v>0</v>
      </c>
      <c r="W125" s="92">
        <f t="array" ref="W125">+IFERROR(INDEX(FCSTSDV!$D$2:$L$72,MATCH('tính băng dính sạch'!$D125,FCSTSDV!$C$2:$C$72,0),MATCH('tính băng dính sạch'!W$3,FCSTSDV!$D$1:$L$1,0)),0)/'tính băng dính sạch'!$E125</f>
        <v>0</v>
      </c>
      <c r="X125" s="102">
        <f t="array" ref="X125">+IFERROR(INDEX(FCSTSDV!$D$2:$L$72,MATCH('tính băng dính sạch'!$D125,FCSTSDV!$C$2:$C$72,0),MATCH('tính băng dính sạch'!X$3,FCSTSDV!$D$1:$L$1,0)),0)/'tính băng dính sạch'!$E125</f>
        <v>0</v>
      </c>
      <c r="Y125" s="102">
        <f t="array" ref="Y125">+IFERROR(INDEX(FCSTSDV!$D$2:$L$72,MATCH('tính băng dính sạch'!$D125,FCSTSDV!$C$2:$C$72,0),MATCH('tính băng dính sạch'!Y$3,FCSTSDV!$D$1:$L$1,0)),0)/'tính băng dính sạch'!$E125</f>
        <v>0</v>
      </c>
      <c r="Z125" s="102">
        <f t="array" ref="Z125">+IFERROR(INDEX(FCSTSDV!$D$2:$L$72,MATCH('tính băng dính sạch'!$D125,FCSTSDV!$C$2:$C$72,0),MATCH('tính băng dính sạch'!Z$3,FCSTSDV!$D$1:$L$1,0)),0)/'tính băng dính sạch'!$E125</f>
        <v>0</v>
      </c>
      <c r="AA125" s="102">
        <f t="array" ref="AA125">+IFERROR(INDEX(FCSTSDV!$D$2:$L$72,MATCH('tính băng dính sạch'!$D125,FCSTSDV!$C$2:$C$72,0),MATCH('tính băng dính sạch'!AA$3,FCSTSDV!$D$1:$L$1,0)),0)/'tính băng dính sạch'!$E125</f>
        <v>0</v>
      </c>
      <c r="AB125" s="102">
        <f t="array" ref="AB125">+IFERROR(INDEX(FCSTSDV!$D$2:$L$72,MATCH('tính băng dính sạch'!$D125,FCSTSDV!$C$2:$C$72,0),MATCH('tính băng dính sạch'!AB$3,FCSTSDV!$D$1:$L$1,0)),0)/'tính băng dính sạch'!$E125</f>
        <v>0</v>
      </c>
      <c r="AC125" s="102">
        <f t="array" ref="AC125">+IFERROR(INDEX(FCSTSDV!$D$2:$L$72,MATCH('tính băng dính sạch'!$D125,FCSTSDV!$C$2:$C$72,0),MATCH('tính băng dính sạch'!AC$3,FCSTSDV!$D$1:$L$1,0)),0)/'tính băng dính sạch'!$E125</f>
        <v>0</v>
      </c>
      <c r="AD125" s="102">
        <f t="array" ref="AD125">+IFERROR(INDEX(FCSTSDV!$D$2:$L$72,MATCH('tính băng dính sạch'!$D125,FCSTSDV!$C$2:$C$72,0),MATCH('tính băng dính sạch'!AD$3,FCSTSDV!$D$1:$L$1,0)),0)/'tính băng dính sạch'!$E125</f>
        <v>0</v>
      </c>
      <c r="AE125" s="102">
        <f t="array" ref="AE125">+IFERROR(INDEX(FCSTSDV!$D$2:$L$72,MATCH('tính băng dính sạch'!$D125,FCSTSDV!$C$2:$C$72,0),MATCH('tính băng dính sạch'!AE$3,FCSTSDV!$D$1:$L$1,0)),0)/'tính băng dính sạch'!$E125</f>
        <v>0</v>
      </c>
      <c r="AF125" s="92">
        <f>+IFERROR(INDEX(FCSTSDV!$D$2:$L$72,MATCH('tính băng dính sạch'!$D125,FCSTSDV!$C$2:$C$72,0),MATCH('tính băng dính sạch'!AF$3,FCSTSDV!$D$1:$L$1,0))/'tính băng dính sạch'!$E125,0)</f>
        <v>0</v>
      </c>
      <c r="AG125" s="92">
        <f>+ROUND(IFERROR(INDEX(FCSTSDV!$D$2:$L$72,MATCH('tính băng dính sạch'!$D125,FCSTSDV!$C$2:$C$72,0),MATCH('tính băng dính sạch'!AG$3,FCSTSDV!$D$1:$L$1,0)),0)/'tính băng dính sạch'!$E125,1)</f>
        <v>0</v>
      </c>
      <c r="AH125" s="92">
        <f>+ROUND(IFERROR(INDEX(FCSTSDV!$D$2:$L$72,MATCH('tính băng dính sạch'!$D125,FCSTSDV!$C$2:$C$72,0),MATCH('tính băng dính sạch'!AH$3,FCSTSDV!$D$1:$L$1,0)),0)/'tính băng dính sạch'!$E125,1)</f>
        <v>0</v>
      </c>
      <c r="AI125" s="92">
        <f>+ROUND(IFERROR(INDEX(FCSTSDV!$D$2:$L$72,MATCH('tính băng dính sạch'!$D125,FCSTSDV!$C$2:$C$72,0),MATCH('tính băng dính sạch'!AI$3,FCSTSDV!$D$1:$L$1,0)),0)/'tính băng dính sạch'!$E125,1)</f>
        <v>0</v>
      </c>
      <c r="AJ125" s="92">
        <f>+ROUND(IFERROR(INDEX(FCSTSDV!$D$2:$L$72,MATCH('tính băng dính sạch'!$D125,FCSTSDV!$C$2:$C$72,0),MATCH('tính băng dính sạch'!AJ$3,FCSTSDV!$D$1:$L$1,0)),0)/'tính băng dính sạch'!$E125,1)</f>
        <v>0</v>
      </c>
      <c r="AK125" s="92">
        <f>+ROUND(IFERROR(INDEX(FCSTSDV!$D$2:$L$72,MATCH('tính băng dính sạch'!$D125,FCSTSDV!$C$2:$C$72,0),MATCH('tính băng dính sạch'!AK$3,FCSTSDV!$D$1:$L$1,0)),0)/'tính băng dính sạch'!$E125,1)</f>
        <v>0</v>
      </c>
      <c r="AL125" s="92">
        <f>+ROUND(IFERROR(INDEX(FCSTSDV!$D$2:$L$72,MATCH('tính băng dính sạch'!$D125,FCSTSDV!$C$2:$C$72,0),MATCH('tính băng dính sạch'!AL$3,FCSTSDV!$D$1:$L$1,0)),0)/'tính băng dính sạch'!$E125,1)</f>
        <v>0</v>
      </c>
      <c r="AM125" s="92">
        <f>+ROUND(IFERROR(INDEX(FCSTSDV!$D$2:$L$72,MATCH('tính băng dính sạch'!$D125,FCSTSDV!$C$2:$C$72,0),MATCH('tính băng dính sạch'!AM$3,FCSTSDV!$D$1:$L$1,0)),0)/'tính băng dính sạch'!$E125,1)</f>
        <v>0</v>
      </c>
      <c r="AN125" s="92">
        <f>+ROUND(IFERROR(INDEX(FCSTSDV!$D$2:$L$72,MATCH('tính băng dính sạch'!$D125,FCSTSDV!$C$2:$C$72,0),MATCH('tính băng dính sạch'!AN$3,FCSTSDV!$D$1:$L$1,0)),0)/'tính băng dính sạch'!$E125,1)</f>
        <v>0</v>
      </c>
      <c r="AO125" s="92">
        <f>+ROUND(IFERROR(INDEX(FCSTSDV!$D$2:$L$72,MATCH('tính băng dính sạch'!$D125,FCSTSDV!$C$2:$C$72,0),MATCH('tính băng dính sạch'!AO$3,FCSTSDV!$D$1:$L$1,0)),0)/'tính băng dính sạch'!$E125,1)</f>
        <v>0</v>
      </c>
      <c r="AP125" s="92">
        <f>+ROUND(IFERROR(INDEX(FCSTSDV!$D$2:$L$72,MATCH('tính băng dính sạch'!$D125,FCSTSDV!$C$2:$C$72,0),MATCH('tính băng dính sạch'!AP$3,FCSTSDV!$D$1:$L$1,0)),0)/'tính băng dính sạch'!$E125,1)</f>
        <v>0</v>
      </c>
      <c r="AQ125" s="92">
        <f>+ROUND(IFERROR(INDEX(FCSTSDV!$D$2:$L$72,MATCH('tính băng dính sạch'!$D125,FCSTSDV!$C$2:$C$72,0),MATCH('tính băng dính sạch'!AQ$3,FCSTSDV!$D$1:$L$1,0)),0)/'tính băng dính sạch'!$E125,1)</f>
        <v>0</v>
      </c>
      <c r="AR125" s="92">
        <f>+ROUND(IFERROR(INDEX(FCSTSDV!$D$2:$L$72,MATCH('tính băng dính sạch'!$D125,FCSTSDV!$C$2:$C$72,0),MATCH('tính băng dính sạch'!AR$3,FCSTSDV!$D$1:$L$1,0)),0)/'tính băng dính sạch'!$E125,1)</f>
        <v>0</v>
      </c>
      <c r="AS125" s="92">
        <f>+ROUND(IFERROR(INDEX(FCSTSDV!$D$2:$L$72,MATCH('tính băng dính sạch'!$D125,FCSTSDV!$C$2:$C$72,0),MATCH('tính băng dính sạch'!AS$3,FCSTSDV!$D$1:$L$1,0)),0)/'tính băng dính sạch'!$E125,1)</f>
        <v>0</v>
      </c>
      <c r="AT125" s="92">
        <f>+ROUND(IFERROR(INDEX(FCSTSDV!$D$2:$L$72,MATCH('tính băng dính sạch'!$D125,FCSTSDV!$C$2:$C$72,0),MATCH('tính băng dính sạch'!AT$3,FCSTSDV!$D$1:$L$1,0)),0)/'tính băng dính sạch'!$E125,1)</f>
        <v>0</v>
      </c>
      <c r="AU125" s="92">
        <f>+ROUND(IFERROR(INDEX(FCSTSDV!$D$2:$L$72,MATCH('tính băng dính sạch'!$D125,FCSTSDV!$C$2:$C$72,0),MATCH('tính băng dính sạch'!AU$3,FCSTSDV!$D$1:$L$1,0)),0)/'tính băng dính sạch'!$E125,1)</f>
        <v>0</v>
      </c>
      <c r="AV125" s="92">
        <f>+ROUND(IFERROR(INDEX(FCSTSDV!$D$2:$L$72,MATCH('tính băng dính sạch'!$D125,FCSTSDV!$C$2:$C$72,0),MATCH('tính băng dính sạch'!AV$3,FCSTSDV!$D$1:$L$1,0)),0)/'tính băng dính sạch'!$E125,1)</f>
        <v>0</v>
      </c>
      <c r="AW125" s="92">
        <f>+ROUND(IFERROR(INDEX(FCSTSDV!$D$2:$L$72,MATCH('tính băng dính sạch'!$D125,FCSTSDV!$C$2:$C$72,0),MATCH('tính băng dính sạch'!AW$3,FCSTSDV!$D$1:$L$1,0)),0)/'tính băng dính sạch'!$E125,1)</f>
        <v>0</v>
      </c>
      <c r="AX125" s="92">
        <f>+ROUND(IFERROR(INDEX(FCSTSDV!$D$2:$L$72,MATCH('tính băng dính sạch'!$D125,FCSTSDV!$C$2:$C$72,0),MATCH('tính băng dính sạch'!AX$3,FCSTSDV!$D$1:$L$1,0)),0)/'tính băng dính sạch'!$E125,1)</f>
        <v>0</v>
      </c>
      <c r="AY125" s="92">
        <f>+ROUND(IFERROR(INDEX(FCSTSDV!$D$2:$L$72,MATCH('tính băng dính sạch'!$D125,FCSTSDV!$C$2:$C$72,0),MATCH('tính băng dính sạch'!AY$3,FCSTSDV!$D$1:$L$1,0)),0)/'tính băng dính sạch'!$E125,1)</f>
        <v>0</v>
      </c>
      <c r="AZ125" s="114">
        <f>+ROUND(IFERROR(INDEX(FCSTSDV!$D$2:$L$72,MATCH('tính băng dính sạch'!$D125,FCSTSDV!$C$2:$C$72,0),MATCH('tính băng dính sạch'!AZ$3,FCSTSDV!$D$1:$L$1,0)),0)/'tính băng dính sạch'!$E125,1)</f>
        <v>0</v>
      </c>
      <c r="BA125" s="114">
        <f>+ROUND(IFERROR(INDEX(FCSTSDV!$D$2:$L$72,MATCH('tính băng dính sạch'!$D125,FCSTSDV!$C$2:$C$72,0),MATCH('tính băng dính sạch'!BA$3,FCSTSDV!$D$1:$L$1,0)),0)/'tính băng dính sạch'!$E125,1)</f>
        <v>0</v>
      </c>
      <c r="BB125" s="114">
        <f>+ROUND(IFERROR(INDEX(FCSTSDV!$D$2:$L$72,MATCH('tính băng dính sạch'!$D125,FCSTSDV!$C$2:$C$72,0),MATCH('tính băng dính sạch'!BB$3,FCSTSDV!$D$1:$L$1,0)),0)/'tính băng dính sạch'!$E125,1)</f>
        <v>0</v>
      </c>
      <c r="BC125" s="114">
        <f>+ROUND(IFERROR(INDEX(FCSTSDV!$D$2:$L$72,MATCH('tính băng dính sạch'!$D125,FCSTSDV!$C$2:$C$72,0),MATCH('tính băng dính sạch'!BC$3,FCSTSDV!$D$1:$L$1,0)),0)/'tính băng dính sạch'!$E125,1)</f>
        <v>0</v>
      </c>
      <c r="BD125" s="114">
        <f>+ROUND(IFERROR(INDEX(FCSTSDV!$D$2:$L$72,MATCH('tính băng dính sạch'!$D125,FCSTSDV!$C$2:$C$72,0),MATCH('tính băng dính sạch'!BD$3,FCSTSDV!$D$1:$L$1,0)),0)/'tính băng dính sạch'!$E125,1)</f>
        <v>0</v>
      </c>
      <c r="BE125" s="114">
        <f>+ROUND(IFERROR(INDEX(FCSTSDV!$D$2:$L$72,MATCH('tính băng dính sạch'!$D125,FCSTSDV!$C$2:$C$72,0),MATCH('tính băng dính sạch'!BE$3,FCSTSDV!$D$1:$L$1,0)),0)/'tính băng dính sạch'!$E125,1)</f>
        <v>0</v>
      </c>
      <c r="BF125" s="114">
        <f>+ROUND(IFERROR(INDEX(FCSTSDV!$D$2:$L$72,MATCH('tính băng dính sạch'!$D125,FCSTSDV!$C$2:$C$72,0),MATCH('tính băng dính sạch'!BF$3,FCSTSDV!$D$1:$L$1,0)),0)/'tính băng dính sạch'!$E125,1)</f>
        <v>0</v>
      </c>
      <c r="BG125" s="114">
        <f>+ROUND(IFERROR(INDEX(FCSTSDV!$D$2:$L$72,MATCH('tính băng dính sạch'!$D125,FCSTSDV!$C$2:$C$72,0),MATCH('tính băng dính sạch'!BG$3,FCSTSDV!$D$1:$L$1,0)),0)/'tính băng dính sạch'!$E125,1)</f>
        <v>0</v>
      </c>
      <c r="BH125" s="114">
        <f>+ROUND(IFERROR(INDEX(FCSTSDV!$D$2:$L$72,MATCH('tính băng dính sạch'!$D125,FCSTSDV!$C$2:$C$72,0),MATCH('tính băng dính sạch'!BH$3,FCSTSDV!$D$1:$L$1,0)),0)/'tính băng dính sạch'!$E125,1)</f>
        <v>0</v>
      </c>
      <c r="BI125" s="114">
        <f>+ROUND(IFERROR(INDEX(FCSTSDV!$D$2:$L$72,MATCH('tính băng dính sạch'!$D125,FCSTSDV!$C$2:$C$72,0),MATCH('tính băng dính sạch'!BI$3,FCSTSDV!$D$1:$L$1,0)),0)/'tính băng dính sạch'!$E125,1)</f>
        <v>0</v>
      </c>
      <c r="BJ125" s="114">
        <f>+ROUND(IFERROR(INDEX(FCSTSDV!$D$2:$L$72,MATCH('tính băng dính sạch'!$D125,FCSTSDV!$C$2:$C$72,0),MATCH('tính băng dính sạch'!BJ$3,FCSTSDV!$D$1:$L$1,0)),0)/'tính băng dính sạch'!$E125,1)</f>
        <v>0</v>
      </c>
      <c r="BK125" s="114">
        <f>+ROUND(IFERROR(INDEX(FCSTSDV!$D$2:$L$72,MATCH('tính băng dính sạch'!$D125,FCSTSDV!$C$2:$C$72,0),MATCH('tính băng dính sạch'!BK$3,FCSTSDV!$D$1:$L$1,0)),0)/'tính băng dính sạch'!$E125,1)</f>
        <v>0</v>
      </c>
      <c r="BL125" s="114">
        <f>+ROUND(IFERROR(INDEX(FCSTSDV!$D$2:$L$72,MATCH('tính băng dính sạch'!$D125,FCSTSDV!$C$2:$C$72,0),MATCH('tính băng dính sạch'!BL$3,FCSTSDV!$D$1:$L$1,0)),0)/'tính băng dính sạch'!$E125,1)</f>
        <v>0</v>
      </c>
      <c r="BM125" s="114">
        <f>+ROUND(IFERROR(INDEX(FCSTSDV!$D$2:$L$72,MATCH('tính băng dính sạch'!$D125,FCSTSDV!$C$2:$C$72,0),MATCH('tính băng dính sạch'!BM$3,FCSTSDV!$D$1:$L$1,0)),0)/'tính băng dính sạch'!$E125,1)</f>
        <v>0</v>
      </c>
      <c r="BN125" s="114">
        <f>+ROUND(IFERROR(INDEX(FCSTSDV!$D$2:$L$72,MATCH('tính băng dính sạch'!$D125,FCSTSDV!$C$2:$C$72,0),MATCH('tính băng dính sạch'!BN$3,FCSTSDV!$D$1:$L$1,0)),0)/'tính băng dính sạch'!$E125,1)</f>
        <v>0</v>
      </c>
      <c r="BO125" s="114">
        <f>+ROUND(IFERROR(INDEX(FCSTSDV!$D$2:$L$72,MATCH('tính băng dính sạch'!$D125,FCSTSDV!$C$2:$C$72,0),MATCH('tính băng dính sạch'!BO$3,FCSTSDV!$D$1:$L$1,0)),0)/'tính băng dính sạch'!$E125,1)</f>
        <v>0</v>
      </c>
      <c r="BP125" s="114">
        <f>+ROUND(IFERROR(INDEX(FCSTSDV!$D$2:$L$72,MATCH('tính băng dính sạch'!$D125,FCSTSDV!$C$2:$C$72,0),MATCH('tính băng dính sạch'!BP$3,FCSTSDV!$D$1:$L$1,0)),0)/'tính băng dính sạch'!$E125,1)</f>
        <v>0</v>
      </c>
      <c r="BQ125" s="114">
        <f>+ROUND(IFERROR(INDEX(FCSTSDV!$D$2:$L$72,MATCH('tính băng dính sạch'!$D125,FCSTSDV!$C$2:$C$72,0),MATCH('tính băng dính sạch'!BQ$3,FCSTSDV!$D$1:$L$1,0)),0)/'tính băng dính sạch'!$E125,1)</f>
        <v>0</v>
      </c>
      <c r="BR125" s="114">
        <f>+ROUND(IFERROR(INDEX(FCSTSDV!$D$2:$L$72,MATCH('tính băng dính sạch'!$D125,FCSTSDV!$C$2:$C$72,0),MATCH('tính băng dính sạch'!BR$3,FCSTSDV!$D$1:$L$1,0)),0)/'tính băng dính sạch'!$E125,1)</f>
        <v>0</v>
      </c>
      <c r="BS125" s="114">
        <f>+ROUND(IFERROR(INDEX(FCSTSDV!$D$2:$L$72,MATCH('tính băng dính sạch'!$D125,FCSTSDV!$C$2:$C$72,0),MATCH('tính băng dính sạch'!BS$3,FCSTSDV!$D$1:$L$1,0)),0)/'tính băng dính sạch'!$E125,1)</f>
        <v>0</v>
      </c>
      <c r="BT125" s="114">
        <f>+ROUND(IFERROR(INDEX(FCSTSDV!$D$2:$L$72,MATCH('tính băng dính sạch'!$D125,FCSTSDV!$C$2:$C$72,0),MATCH('tính băng dính sạch'!BT$3,FCSTSDV!$D$1:$L$1,0)),0)/'tính băng dính sạch'!$E125,1)</f>
        <v>0</v>
      </c>
      <c r="BU125" s="114">
        <f>+ROUND(IFERROR(INDEX(FCSTSDV!$D$2:$L$72,MATCH('tính băng dính sạch'!$D125,FCSTSDV!$C$2:$C$72,0),MATCH('tính băng dính sạch'!BU$3,FCSTSDV!$D$1:$L$1,0)),0)/'tính băng dính sạch'!$E125,1)</f>
        <v>0</v>
      </c>
      <c r="BV125" s="114">
        <f>+ROUND(IFERROR(INDEX(FCSTSDV!$D$2:$L$72,MATCH('tính băng dính sạch'!$D125,FCSTSDV!$C$2:$C$72,0),MATCH('tính băng dính sạch'!BV$3,FCSTSDV!$D$1:$L$1,0)),0)/'tính băng dính sạch'!$E125,1)</f>
        <v>0</v>
      </c>
      <c r="BW125" s="114">
        <f>+ROUND(IFERROR(INDEX(FCSTSDV!$D$2:$L$72,MATCH('tính băng dính sạch'!$D125,FCSTSDV!$C$2:$C$72,0),MATCH('tính băng dính sạch'!BW$3,FCSTSDV!$D$1:$L$1,0)),0)/'tính băng dính sạch'!$E125,1)</f>
        <v>0</v>
      </c>
      <c r="BX125" s="114">
        <f>+ROUND(IFERROR(INDEX(FCSTSDV!$D$2:$L$72,MATCH('tính băng dính sạch'!$D125,FCSTSDV!$C$2:$C$72,0),MATCH('tính băng dính sạch'!BX$3,FCSTSDV!$D$1:$L$1,0)),0)/'tính băng dính sạch'!$E125,1)</f>
        <v>0</v>
      </c>
      <c r="BY125" s="114">
        <f>+ROUND(IFERROR(INDEX(FCSTSDV!$D$2:$L$72,MATCH('tính băng dính sạch'!$D125,FCSTSDV!$C$2:$C$72,0),MATCH('tính băng dính sạch'!BY$3,FCSTSDV!$D$1:$L$1,0)),0)/'tính băng dính sạch'!$E125,1)</f>
        <v>0</v>
      </c>
      <c r="BZ125" s="114">
        <f>+ROUND(IFERROR(INDEX(FCSTSDV!$D$2:$L$72,MATCH('tính băng dính sạch'!$D125,FCSTSDV!$C$2:$C$72,0),MATCH('tính băng dính sạch'!BZ$3,FCSTSDV!$D$1:$L$1,0)),0)/'tính băng dính sạch'!$E125,1)</f>
        <v>0</v>
      </c>
      <c r="CA125" s="114">
        <f>+ROUND(IFERROR(INDEX(FCSTSDV!$D$2:$L$72,MATCH('tính băng dính sạch'!$D125,FCSTSDV!$C$2:$C$72,0),MATCH('tính băng dính sạch'!CA$3,FCSTSDV!$D$1:$L$1,0)),0)/'tính băng dính sạch'!$E125,1)</f>
        <v>0</v>
      </c>
      <c r="CB125" s="114">
        <f>+ROUND(IFERROR(INDEX(FCSTSDV!$D$2:$L$72,MATCH('tính băng dính sạch'!$D125,FCSTSDV!$C$2:$C$72,0),MATCH('tính băng dính sạch'!CB$3,FCSTSDV!$D$1:$L$1,0)),0)/'tính băng dính sạch'!$E125,1)</f>
        <v>0</v>
      </c>
      <c r="CC125" s="114">
        <f>+ROUND(IFERROR(INDEX(FCSTSDV!$D$2:$L$72,MATCH('tính băng dính sạch'!$D125,FCSTSDV!$C$2:$C$72,0),MATCH('tính băng dính sạch'!CC$3,FCSTSDV!$D$1:$L$1,0)),0)/'tính băng dính sạch'!$E125,1)</f>
        <v>0</v>
      </c>
      <c r="CD125" s="114">
        <f>+ROUND(IFERROR(INDEX(FCSTSDV!$D$2:$L$72,MATCH('tính băng dính sạch'!$D125,FCSTSDV!$C$2:$C$72,0),MATCH('tính băng dính sạch'!CD$3,FCSTSDV!$D$1:$L$1,0)),0)/'tính băng dính sạch'!$E125,1)</f>
        <v>0</v>
      </c>
      <c r="CE125" s="114">
        <f>+ROUND(IFERROR(INDEX(FCSTSDV!$D$2:$L$72,MATCH('tính băng dính sạch'!$D125,FCSTSDV!$C$2:$C$72,0),MATCH('tính băng dính sạch'!CE$3,FCSTSDV!$D$1:$L$1,0)),0)/'tính băng dính sạch'!$E125,1)</f>
        <v>0</v>
      </c>
      <c r="CF125" s="114">
        <f>+ROUND(IFERROR(INDEX(FCSTSDV!$D$2:$L$72,MATCH('tính băng dính sạch'!$D125,FCSTSDV!$C$2:$C$72,0),MATCH('tính băng dính sạch'!CF$3,FCSTSDV!$D$1:$L$1,0)),0)/'tính băng dính sạch'!$E125,1)</f>
        <v>0</v>
      </c>
      <c r="CG125" s="114">
        <f>+ROUND(IFERROR(INDEX(FCSTSDV!$D$2:$L$72,MATCH('tính băng dính sạch'!$D125,FCSTSDV!$C$2:$C$72,0),MATCH('tính băng dính sạch'!CG$3,FCSTSDV!$D$1:$L$1,0)),0)/'tính băng dính sạch'!$E125,1)</f>
        <v>0</v>
      </c>
      <c r="CH125" s="114">
        <f>+ROUND(IFERROR(INDEX(FCSTSDV!$D$2:$L$72,MATCH('tính băng dính sạch'!$D125,FCSTSDV!$C$2:$C$72,0),MATCH('tính băng dính sạch'!CH$3,FCSTSDV!$D$1:$L$1,0)),0)/'tính băng dính sạch'!$E125,1)</f>
        <v>0</v>
      </c>
      <c r="CI125" s="114">
        <f>+ROUND(IFERROR(INDEX(FCSTSDV!$D$2:$L$72,MATCH('tính băng dính sạch'!$D125,FCSTSDV!$C$2:$C$72,0),MATCH('tính băng dính sạch'!CI$3,FCSTSDV!$D$1:$L$1,0)),0)/'tính băng dính sạch'!$E125,1)</f>
        <v>0</v>
      </c>
      <c r="CJ125" s="92">
        <f>+ROUND(IFERROR(INDEX(FCSTSDV!$D$2:$L$72,MATCH('tính băng dính sạch'!$D125,FCSTSDV!$C$2:$C$72,0),MATCH('tính băng dính sạch'!CJ$3,FCSTSDV!$D$1:$L$1,0)),0)/'tính băng dính sạch'!$E125,1)</f>
        <v>0</v>
      </c>
      <c r="CK125" s="92">
        <f>+ROUND(IFERROR(INDEX(FCSTSDV!$D$2:$L$72,MATCH('tính băng dính sạch'!$D125,FCSTSDV!$C$2:$C$72,0),MATCH('tính băng dính sạch'!CK$3,FCSTSDV!$D$1:$L$1,0)),0)/'tính băng dính sạch'!$E125,1)</f>
        <v>0</v>
      </c>
      <c r="CL125" s="92">
        <f>+ROUND(IFERROR(INDEX(FCSTSDV!$D$2:$L$72,MATCH('tính băng dính sạch'!$D125,FCSTSDV!$C$2:$C$72,0),MATCH('tính băng dính sạch'!CL$3,FCSTSDV!$D$1:$L$1,0)),0)/'tính băng dính sạch'!$E125,1)</f>
        <v>0</v>
      </c>
      <c r="CM125" s="92">
        <f>+ROUND(IFERROR(INDEX(FCSTSDV!$D$2:$L$72,MATCH('tính băng dính sạch'!$D125,FCSTSDV!$C$2:$C$72,0),MATCH('tính băng dính sạch'!CM$3,FCSTSDV!$D$1:$L$1,0)),0)/'tính băng dính sạch'!$E125,1)</f>
        <v>0</v>
      </c>
      <c r="CN125" s="92">
        <f>+ROUND(IFERROR(INDEX(FCSTSDV!$D$2:$L$72,MATCH('tính băng dính sạch'!$D125,FCSTSDV!$C$2:$C$72,0),MATCH('tính băng dính sạch'!CN$3,FCSTSDV!$D$1:$L$1,0)),0)/'tính băng dính sạch'!$E125,1)</f>
        <v>0</v>
      </c>
      <c r="CO125" s="92">
        <f>+ROUND(IFERROR(INDEX(FCSTSDV!$D$2:$L$72,MATCH('tính băng dính sạch'!$D125,FCSTSDV!$C$2:$C$72,0),MATCH('tính băng dính sạch'!CO$3,FCSTSDV!$D$1:$L$1,0)),0)/'tính băng dính sạch'!$E125,1)</f>
        <v>0</v>
      </c>
      <c r="CP125" s="92">
        <f>+ROUND(IFERROR(INDEX(FCSTSDV!$D$2:$L$72,MATCH('tính băng dính sạch'!$D125,FCSTSDV!$C$2:$C$72,0),MATCH('tính băng dính sạch'!CP$3,FCSTSDV!$D$1:$L$1,0)),0)/'tính băng dính sạch'!$E125,1)</f>
        <v>0</v>
      </c>
      <c r="CQ125" s="92">
        <f>+ROUND(IFERROR(INDEX(FCSTSDV!$D$2:$L$72,MATCH('tính băng dính sạch'!$D125,FCSTSDV!$C$2:$C$72,0),MATCH('tính băng dính sạch'!CQ$3,FCSTSDV!$D$1:$L$1,0)),0)/'tính băng dính sạch'!$E125,1)</f>
        <v>0</v>
      </c>
    </row>
    <row r="126" spans="1:95" ht="20.100000000000001" hidden="1" customHeight="1">
      <c r="A126" s="807"/>
      <c r="B126" s="792"/>
      <c r="C126" s="60"/>
      <c r="D126" s="52" t="s">
        <v>153</v>
      </c>
      <c r="E126" s="53" t="s">
        <v>43</v>
      </c>
      <c r="F126" s="800"/>
      <c r="G126" s="800"/>
      <c r="H126" s="827"/>
      <c r="I126" s="87">
        <f>+I124+I125</f>
        <v>0</v>
      </c>
      <c r="J126" s="17"/>
      <c r="K126" s="151"/>
      <c r="L126" s="151"/>
      <c r="M126" s="151" t="e">
        <f>+H124-SUM(M124:M125)</f>
        <v>#REF!</v>
      </c>
      <c r="N126" s="151" t="e">
        <f>+H124-N124</f>
        <v>#REF!</v>
      </c>
      <c r="O126" s="151" t="e">
        <f>+H124-O124</f>
        <v>#REF!</v>
      </c>
      <c r="P126" s="151" t="e">
        <f>+H124-P124</f>
        <v>#REF!</v>
      </c>
      <c r="Q126" s="151" t="e">
        <f>+P126-Q124</f>
        <v>#REF!</v>
      </c>
      <c r="R126" s="151" t="e">
        <f>+H124-R124</f>
        <v>#REF!</v>
      </c>
      <c r="S126" s="151" t="e">
        <f>+R126-S124</f>
        <v>#REF!</v>
      </c>
      <c r="T126" s="151" t="e">
        <f>+H124-T124</f>
        <v>#REF!</v>
      </c>
      <c r="U126" s="151" t="e">
        <f>+T126-U124</f>
        <v>#REF!</v>
      </c>
      <c r="V126" s="161" t="e">
        <f>+U126-V124</f>
        <v>#REF!</v>
      </c>
      <c r="W126" s="90" t="e">
        <f>+H124+I124-W124</f>
        <v>#REF!</v>
      </c>
      <c r="X126" s="105" t="e">
        <f>+W126-X124</f>
        <v>#REF!</v>
      </c>
      <c r="Y126" s="105" t="e">
        <f>+H124+I124-Y124</f>
        <v>#REF!</v>
      </c>
      <c r="Z126" s="105" t="e">
        <f>+Y126-Z124</f>
        <v>#REF!</v>
      </c>
      <c r="AA126" s="105" t="e">
        <f>+H124+I124-AA124</f>
        <v>#REF!</v>
      </c>
      <c r="AB126" s="105" t="e">
        <f>+AA126-AB124</f>
        <v>#REF!</v>
      </c>
      <c r="AC126" s="105" t="e">
        <f>+H124+I124-AC124</f>
        <v>#REF!</v>
      </c>
      <c r="AD126" s="105" t="e">
        <f>+H124+I124-AD124</f>
        <v>#REF!</v>
      </c>
      <c r="AE126" s="105" t="e">
        <f>+H124+I124-AE124</f>
        <v>#REF!</v>
      </c>
      <c r="AF126" s="90" t="e">
        <f>+AE126-AF124</f>
        <v>#REF!</v>
      </c>
      <c r="AG126" s="90" t="e">
        <f>+H124+I126-SUM(AG124:AG125)</f>
        <v>#REF!</v>
      </c>
      <c r="AH126" s="90" t="e">
        <f>+AG126-AH124-AH125</f>
        <v>#REF!</v>
      </c>
      <c r="AI126" s="90" t="e">
        <f>+AH126-AI124-AI125</f>
        <v>#REF!</v>
      </c>
      <c r="AJ126" s="90" t="e">
        <f>+AI126-AJ124-AJ125</f>
        <v>#REF!</v>
      </c>
      <c r="AK126" s="90" t="e">
        <f>+H124+I126-AK124</f>
        <v>#REF!</v>
      </c>
      <c r="AL126" s="90" t="e">
        <f>+H124+I126-AL124-AL125</f>
        <v>#REF!</v>
      </c>
      <c r="AM126" s="90" t="e">
        <f>+AL126-AM124-AM125</f>
        <v>#REF!</v>
      </c>
      <c r="AN126" s="90" t="e">
        <f>+H124+I126-AN124-AN125</f>
        <v>#REF!</v>
      </c>
      <c r="AO126" s="90" t="e">
        <f>+H124+I126-AO124-AO125</f>
        <v>#REF!</v>
      </c>
      <c r="AP126" s="90" t="e">
        <f>+H124-I126-AP124-AP125</f>
        <v>#REF!</v>
      </c>
      <c r="AQ126" s="90" t="e">
        <f>+AP126+I126-AQ124-AQ125</f>
        <v>#REF!</v>
      </c>
      <c r="AR126" s="90" t="e">
        <f>+H124+I126-AR124-AR125</f>
        <v>#REF!</v>
      </c>
      <c r="AS126" s="90" t="e">
        <f>+H124+I126-AS124-AS125</f>
        <v>#REF!</v>
      </c>
      <c r="AT126" s="90" t="e">
        <f>+H124+I126-AT124-AT125</f>
        <v>#REF!</v>
      </c>
      <c r="AU126" s="90" t="e">
        <f>+AT126-AU124-AU125</f>
        <v>#REF!</v>
      </c>
      <c r="AV126" s="90" t="e">
        <f>+H124+I126-AV124-AV125</f>
        <v>#REF!</v>
      </c>
      <c r="AW126" s="90" t="e">
        <f>+AV126-AW124-AW125</f>
        <v>#REF!</v>
      </c>
      <c r="AX126" s="90" t="e">
        <f t="shared" ref="AX126:BI126" si="95">+$H124+$I126-AX124-AX125</f>
        <v>#REF!</v>
      </c>
      <c r="AY126" s="90" t="e">
        <f t="shared" si="95"/>
        <v>#REF!</v>
      </c>
      <c r="AZ126" s="116" t="e">
        <f t="shared" si="95"/>
        <v>#REF!</v>
      </c>
      <c r="BA126" s="116" t="e">
        <f t="shared" si="95"/>
        <v>#REF!</v>
      </c>
      <c r="BB126" s="116" t="e">
        <f t="shared" si="95"/>
        <v>#REF!</v>
      </c>
      <c r="BC126" s="116" t="e">
        <f t="shared" si="95"/>
        <v>#REF!</v>
      </c>
      <c r="BD126" s="116" t="e">
        <f t="shared" si="95"/>
        <v>#REF!</v>
      </c>
      <c r="BE126" s="116" t="e">
        <f t="shared" si="95"/>
        <v>#REF!</v>
      </c>
      <c r="BF126" s="116" t="e">
        <f t="shared" si="95"/>
        <v>#REF!</v>
      </c>
      <c r="BG126" s="116" t="e">
        <f t="shared" si="95"/>
        <v>#REF!</v>
      </c>
      <c r="BH126" s="116" t="e">
        <f t="shared" si="95"/>
        <v>#REF!</v>
      </c>
      <c r="BI126" s="116" t="e">
        <f t="shared" si="95"/>
        <v>#REF!</v>
      </c>
      <c r="BJ126" s="116" t="e">
        <f t="shared" ref="BJ126:CI126" si="96">+$H124+$I126-BJ124-BJ125</f>
        <v>#REF!</v>
      </c>
      <c r="BK126" s="116" t="e">
        <f t="shared" si="96"/>
        <v>#REF!</v>
      </c>
      <c r="BL126" s="116" t="e">
        <f t="shared" si="96"/>
        <v>#REF!</v>
      </c>
      <c r="BM126" s="116" t="e">
        <f t="shared" si="96"/>
        <v>#REF!</v>
      </c>
      <c r="BN126" s="116" t="e">
        <f t="shared" si="96"/>
        <v>#REF!</v>
      </c>
      <c r="BO126" s="116" t="e">
        <f t="shared" si="96"/>
        <v>#REF!</v>
      </c>
      <c r="BP126" s="116" t="e">
        <f t="shared" si="96"/>
        <v>#REF!</v>
      </c>
      <c r="BQ126" s="116" t="e">
        <f t="shared" si="96"/>
        <v>#REF!</v>
      </c>
      <c r="BR126" s="116" t="e">
        <f t="shared" si="96"/>
        <v>#REF!</v>
      </c>
      <c r="BS126" s="116" t="e">
        <f t="shared" si="96"/>
        <v>#REF!</v>
      </c>
      <c r="BT126" s="116" t="e">
        <f t="shared" si="96"/>
        <v>#REF!</v>
      </c>
      <c r="BU126" s="116" t="e">
        <f t="shared" si="96"/>
        <v>#REF!</v>
      </c>
      <c r="BV126" s="116" t="e">
        <f t="shared" si="96"/>
        <v>#REF!</v>
      </c>
      <c r="BW126" s="116" t="e">
        <f t="shared" si="96"/>
        <v>#REF!</v>
      </c>
      <c r="BX126" s="116" t="e">
        <f t="shared" si="96"/>
        <v>#REF!</v>
      </c>
      <c r="BY126" s="116" t="e">
        <f t="shared" si="96"/>
        <v>#REF!</v>
      </c>
      <c r="BZ126" s="116" t="e">
        <f t="shared" si="96"/>
        <v>#REF!</v>
      </c>
      <c r="CA126" s="116" t="e">
        <f t="shared" si="96"/>
        <v>#REF!</v>
      </c>
      <c r="CB126" s="116" t="e">
        <f t="shared" si="96"/>
        <v>#REF!</v>
      </c>
      <c r="CC126" s="116" t="e">
        <f t="shared" si="96"/>
        <v>#REF!</v>
      </c>
      <c r="CD126" s="116" t="e">
        <f t="shared" si="96"/>
        <v>#REF!</v>
      </c>
      <c r="CE126" s="116" t="e">
        <f t="shared" si="96"/>
        <v>#REF!</v>
      </c>
      <c r="CF126" s="116" t="e">
        <f t="shared" si="96"/>
        <v>#REF!</v>
      </c>
      <c r="CG126" s="116" t="e">
        <f t="shared" si="96"/>
        <v>#REF!</v>
      </c>
      <c r="CH126" s="116" t="e">
        <f t="shared" si="96"/>
        <v>#REF!</v>
      </c>
      <c r="CI126" s="116" t="e">
        <f t="shared" si="96"/>
        <v>#REF!</v>
      </c>
      <c r="CJ126" s="90" t="e">
        <f t="shared" ref="CJ126:CQ126" si="97">+CI126-CJ124-CJ125</f>
        <v>#REF!</v>
      </c>
      <c r="CK126" s="90" t="e">
        <f t="shared" si="97"/>
        <v>#REF!</v>
      </c>
      <c r="CL126" s="90" t="e">
        <f t="shared" si="97"/>
        <v>#REF!</v>
      </c>
      <c r="CM126" s="90" t="e">
        <f t="shared" si="97"/>
        <v>#REF!</v>
      </c>
      <c r="CN126" s="90" t="e">
        <f t="shared" si="97"/>
        <v>#REF!</v>
      </c>
      <c r="CO126" s="90" t="e">
        <f t="shared" si="97"/>
        <v>#REF!</v>
      </c>
      <c r="CP126" s="90" t="e">
        <f t="shared" si="97"/>
        <v>#REF!</v>
      </c>
      <c r="CQ126" s="90" t="e">
        <f t="shared" si="97"/>
        <v>#REF!</v>
      </c>
    </row>
    <row r="127" spans="1:95" ht="20.100000000000001" hidden="1" customHeight="1">
      <c r="A127" s="813" t="s">
        <v>264</v>
      </c>
      <c r="B127" s="795" t="s">
        <v>265</v>
      </c>
      <c r="C127" s="50"/>
      <c r="D127" s="123" t="s">
        <v>266</v>
      </c>
      <c r="E127" s="47">
        <v>100</v>
      </c>
      <c r="F127" s="799"/>
      <c r="G127" s="799"/>
      <c r="H127" s="826" t="e">
        <f>+VLOOKUP(A127,#REF!,5,0)</f>
        <v>#REF!</v>
      </c>
      <c r="I127" s="91">
        <f>+IFERROR(VLOOKUP(D127,FCSTSDV!$C$2:$C$72,26,0),0)/'tính băng dính sạch'!E127</f>
        <v>0</v>
      </c>
      <c r="J127" s="83"/>
      <c r="K127" s="86">
        <f t="array" ref="K127">+IFERROR(INDEX(FCSTSDV!$D$2:$L$72,MATCH('tính băng dính sạch'!$D127,FCSTSDV!$C$2:$C$72,0),MATCH('tính băng dính sạch'!K$3,FCSTSDV!$D$1:$L$1,0)),0)/'tính băng dính sạch'!$E127</f>
        <v>0</v>
      </c>
      <c r="L127" s="86">
        <f t="array" ref="L127">+IFERROR(INDEX(FCSTSDV!$D$2:$L$72,MATCH('tính băng dính sạch'!$D127,FCSTSDV!$C$2:$C$72,0),MATCH('tính băng dính sạch'!L$3,FCSTSDV!$D$1:$L$1,0)),0)/'tính băng dính sạch'!$E127</f>
        <v>0</v>
      </c>
      <c r="M127" s="86">
        <f t="array" ref="M127">+IFERROR(INDEX(FCSTSDV!$D$2:$L$72,MATCH('tính băng dính sạch'!$D127,FCSTSDV!$C$2:$C$72,0),MATCH('tính băng dính sạch'!M$3,FCSTSDV!$D$1:$L$1,0)),0)/'tính băng dính sạch'!$E127</f>
        <v>0</v>
      </c>
      <c r="N127" s="86">
        <f t="array" ref="N127">+IFERROR(INDEX(FCSTSDV!$D$2:$L$72,MATCH('tính băng dính sạch'!$D127,FCSTSDV!$C$2:$C$72,0),MATCH('tính băng dính sạch'!N$3,FCSTSDV!$D$1:$L$1,0)),0)/'tính băng dính sạch'!$E127</f>
        <v>0</v>
      </c>
      <c r="O127" s="86">
        <f t="array" ref="O127">+IFERROR(INDEX(FCSTSDV!$D$2:$L$72,MATCH('tính băng dính sạch'!$D127,FCSTSDV!$C$2:$C$72,0),MATCH('tính băng dính sạch'!O$3,FCSTSDV!$D$1:$L$1,0)),0)/'tính băng dính sạch'!$E127</f>
        <v>0</v>
      </c>
      <c r="P127" s="86">
        <f t="array" ref="P127">+IFERROR(INDEX(FCSTSDV!$D$2:$L$72,MATCH('tính băng dính sạch'!$D127,FCSTSDV!$C$2:$C$72,0),MATCH('tính băng dính sạch'!P$3,FCSTSDV!$D$1:$L$1,0)),0)/'tính băng dính sạch'!$E127</f>
        <v>0</v>
      </c>
      <c r="Q127" s="86">
        <f t="array" ref="Q127">+IFERROR(INDEX(FCSTSDV!$D$2:$L$72,MATCH('tính băng dính sạch'!$D127,FCSTSDV!$C$2:$C$72,0),MATCH('tính băng dính sạch'!Q$3,FCSTSDV!$D$1:$L$1,0)),0)/'tính băng dính sạch'!$E127</f>
        <v>0</v>
      </c>
      <c r="R127" s="86">
        <f t="array" ref="R127">+IFERROR(INDEX(FCSTSDV!$D$2:$L$72,MATCH('tính băng dính sạch'!$D127,FCSTSDV!$C$2:$C$72,0),MATCH('tính băng dính sạch'!R$3,FCSTSDV!$D$1:$L$1,0)),0)/'tính băng dính sạch'!$E127</f>
        <v>0</v>
      </c>
      <c r="S127" s="86">
        <f t="array" ref="S127">+IFERROR(INDEX(FCSTSDV!$D$2:$L$72,MATCH('tính băng dính sạch'!$D127,FCSTSDV!$C$2:$C$72,0),MATCH('tính băng dính sạch'!S$3,FCSTSDV!$D$1:$L$1,0)),0)/'tính băng dính sạch'!$E127</f>
        <v>0</v>
      </c>
      <c r="T127" s="86">
        <f t="array" ref="T127">+IFERROR(INDEX(FCSTSDV!$D$2:$L$72,MATCH('tính băng dính sạch'!$D127,FCSTSDV!$C$2:$C$72,0),MATCH('tính băng dính sạch'!T$3,FCSTSDV!$D$1:$L$1,0)),0)/'tính băng dính sạch'!$E127</f>
        <v>0</v>
      </c>
      <c r="U127" s="86">
        <f t="array" ref="U127">+IFERROR(INDEX(FCSTSDV!$D$2:$L$72,MATCH('tính băng dính sạch'!$D127,FCSTSDV!$C$2:$C$72,0),MATCH('tính băng dính sạch'!U$3,FCSTSDV!$D$1:$L$1,0)),0)/'tính băng dính sạch'!$E127</f>
        <v>0</v>
      </c>
      <c r="V127" s="103">
        <f t="array" ref="V127">+IFERROR(INDEX(FCSTSDV!$D$2:$L$72,MATCH('tính băng dính sạch'!$D127,FCSTSDV!$C$2:$C$72,0),MATCH('tính băng dính sạch'!V$3,FCSTSDV!$D$1:$L$1,0)),0)/'tính băng dính sạch'!$E127</f>
        <v>0</v>
      </c>
      <c r="W127" s="106">
        <f t="array" ref="W127">+IFERROR(INDEX(FCSTSDV!$D$2:$L$72,MATCH('tính băng dính sạch'!$D127,FCSTSDV!$C$2:$C$72,0),MATCH('tính băng dính sạch'!W$3,FCSTSDV!$D$1:$L$1,0)),0)/'tính băng dính sạch'!$E127</f>
        <v>0</v>
      </c>
      <c r="X127" s="107">
        <f t="array" ref="X127">+IFERROR(INDEX(FCSTSDV!$D$2:$L$72,MATCH('tính băng dính sạch'!$D127,FCSTSDV!$C$2:$C$72,0),MATCH('tính băng dính sạch'!X$3,FCSTSDV!$D$1:$L$1,0)),0)/'tính băng dính sạch'!$E127</f>
        <v>0</v>
      </c>
      <c r="Y127" s="107">
        <f t="array" ref="Y127">+IFERROR(INDEX(FCSTSDV!$D$2:$L$72,MATCH('tính băng dính sạch'!$D127,FCSTSDV!$C$2:$C$72,0),MATCH('tính băng dính sạch'!Y$3,FCSTSDV!$D$1:$L$1,0)),0)/'tính băng dính sạch'!$E127</f>
        <v>0</v>
      </c>
      <c r="Z127" s="107">
        <f t="array" ref="Z127">+IFERROR(INDEX(FCSTSDV!$D$2:$L$72,MATCH('tính băng dính sạch'!$D127,FCSTSDV!$C$2:$C$72,0),MATCH('tính băng dính sạch'!Z$3,FCSTSDV!$D$1:$L$1,0)),0)/'tính băng dính sạch'!$E127</f>
        <v>0</v>
      </c>
      <c r="AA127" s="107">
        <f t="array" ref="AA127">+IFERROR(INDEX(FCSTSDV!$D$2:$L$72,MATCH('tính băng dính sạch'!$D127,FCSTSDV!$C$2:$C$72,0),MATCH('tính băng dính sạch'!AA$3,FCSTSDV!$D$1:$L$1,0)),0)/'tính băng dính sạch'!$E127</f>
        <v>0</v>
      </c>
      <c r="AB127" s="107">
        <f t="array" ref="AB127">+IFERROR(INDEX(FCSTSDV!$D$2:$L$72,MATCH('tính băng dính sạch'!$D127,FCSTSDV!$C$2:$C$72,0),MATCH('tính băng dính sạch'!AB$3,FCSTSDV!$D$1:$L$1,0)),0)/'tính băng dính sạch'!$E127</f>
        <v>0</v>
      </c>
      <c r="AC127" s="107">
        <f t="array" ref="AC127">+IFERROR(INDEX(FCSTSDV!$D$2:$L$72,MATCH('tính băng dính sạch'!$D127,FCSTSDV!$C$2:$C$72,0),MATCH('tính băng dính sạch'!AC$3,FCSTSDV!$D$1:$L$1,0)),0)/'tính băng dính sạch'!$E127</f>
        <v>0</v>
      </c>
      <c r="AD127" s="107">
        <f t="array" ref="AD127">+IFERROR(INDEX(FCSTSDV!$D$2:$L$72,MATCH('tính băng dính sạch'!$D127,FCSTSDV!$C$2:$C$72,0),MATCH('tính băng dính sạch'!AD$3,FCSTSDV!$D$1:$L$1,0)),0)/'tính băng dính sạch'!$E127</f>
        <v>0</v>
      </c>
      <c r="AE127" s="107">
        <f t="array" ref="AE127">+IFERROR(INDEX(FCSTSDV!$D$2:$L$72,MATCH('tính băng dính sạch'!$D127,FCSTSDV!$C$2:$C$72,0),MATCH('tính băng dính sạch'!AE$3,FCSTSDV!$D$1:$L$1,0)),0)/'tính băng dính sạch'!$E127</f>
        <v>0</v>
      </c>
      <c r="AF127" s="106">
        <f>+IFERROR(INDEX(FCSTSDV!$D$2:$L$72,MATCH('tính băng dính sạch'!$D127,FCSTSDV!$C$2:$C$72,0),MATCH('tính băng dính sạch'!AF$3,FCSTSDV!$D$1:$L$1,0))/'tính băng dính sạch'!$E127,0)</f>
        <v>0</v>
      </c>
      <c r="AG127" s="106">
        <f>+IFERROR(INDEX(FCSTSDV!$D$2:$L$72,MATCH('tính băng dính sạch'!$D127,FCSTSDV!$C$2:$C$72,0),MATCH('tính băng dính sạch'!AG$3,FCSTSDV!$D$1:$L$1,0))/'tính băng dính sạch'!$E127,0)</f>
        <v>0</v>
      </c>
      <c r="AH127" s="106">
        <f>+IFERROR(INDEX(FCSTSDV!$D$2:$L$72,MATCH('tính băng dính sạch'!$D127,FCSTSDV!$C$2:$C$72,0),MATCH('tính băng dính sạch'!AH$3,FCSTSDV!$D$1:$L$1,0))/'tính băng dính sạch'!$E127,0)</f>
        <v>0</v>
      </c>
      <c r="AI127" s="106">
        <f>+IFERROR(INDEX(FCSTSDV!$D$2:$L$72,MATCH('tính băng dính sạch'!$D127,FCSTSDV!$C$2:$C$72,0),MATCH('tính băng dính sạch'!AI$3,FCSTSDV!$D$1:$L$1,0))/'tính băng dính sạch'!$E127,0)</f>
        <v>0</v>
      </c>
      <c r="AJ127" s="106">
        <f>+IFERROR(INDEX(FCSTSDV!$D$2:$L$72,MATCH('tính băng dính sạch'!$D127,FCSTSDV!$C$2:$C$72,0),MATCH('tính băng dính sạch'!AJ$3,FCSTSDV!$D$1:$L$1,0))/'tính băng dính sạch'!$E127,0)</f>
        <v>0</v>
      </c>
      <c r="AK127" s="106">
        <f>+IFERROR(INDEX(FCSTSDV!$D$2:$L$72,MATCH('tính băng dính sạch'!$D127,FCSTSDV!$C$2:$C$72,0),MATCH('tính băng dính sạch'!AK$3,FCSTSDV!$D$1:$L$1,0))/'tính băng dính sạch'!$E127,0)</f>
        <v>0</v>
      </c>
      <c r="AL127" s="106">
        <f>+IFERROR(INDEX(FCSTSDV!$D$2:$L$72,MATCH('tính băng dính sạch'!$D127,FCSTSDV!$C$2:$C$72,0),MATCH('tính băng dính sạch'!AL$3,FCSTSDV!$D$1:$L$1,0))/'tính băng dính sạch'!$E127,0)</f>
        <v>0</v>
      </c>
      <c r="AM127" s="106">
        <f>+IFERROR(INDEX(FCSTSDV!$D$2:$L$72,MATCH('tính băng dính sạch'!$D127,FCSTSDV!$C$2:$C$72,0),MATCH('tính băng dính sạch'!AM$3,FCSTSDV!$D$1:$L$1,0))/'tính băng dính sạch'!$E127,0)</f>
        <v>0</v>
      </c>
      <c r="AN127" s="106">
        <f>+IFERROR(INDEX(FCSTSDV!$D$2:$L$72,MATCH('tính băng dính sạch'!$D127,FCSTSDV!$C$2:$C$72,0),MATCH('tính băng dính sạch'!AN$3,FCSTSDV!$D$1:$L$1,0))/'tính băng dính sạch'!$E127,0)</f>
        <v>0</v>
      </c>
      <c r="AO127" s="106">
        <f>+IFERROR(INDEX(FCSTSDV!$D$2:$L$72,MATCH('tính băng dính sạch'!$D127,FCSTSDV!$C$2:$C$72,0),MATCH('tính băng dính sạch'!AO$3,FCSTSDV!$D$1:$L$1,0))/'tính băng dính sạch'!$E127,0)</f>
        <v>0</v>
      </c>
      <c r="AP127" s="113" t="e">
        <f t="array" ref="AP127">+INDEX(FCSTSDV!$D$2:$L$72,MATCH('tính băng dính sạch'!$D127,FCSTSDV!$C$2:$C$72,0),MATCH('tính băng dính sạch'!AP$3,FCSTSDV!$D$1:$L$1,0))/'tính băng dính sạch'!$E127</f>
        <v>#N/A</v>
      </c>
      <c r="AQ127" s="113" t="e">
        <f t="array" ref="AQ127">+INDEX(FCSTSDV!$D$2:$L$72,MATCH('tính băng dính sạch'!$D127,FCSTSDV!$C$2:$C$72,0),MATCH('tính băng dính sạch'!AQ$3,FCSTSDV!$D$1:$L$1,0))/'tính băng dính sạch'!$E127</f>
        <v>#N/A</v>
      </c>
      <c r="AR127" s="113" t="e">
        <f t="array" ref="AR127">+INDEX(FCSTSDV!$D$2:$L$72,MATCH('tính băng dính sạch'!$D127,FCSTSDV!$C$2:$C$72,0),MATCH('tính băng dính sạch'!AR$3,FCSTSDV!$D$1:$L$1,0))/'tính băng dính sạch'!$E127</f>
        <v>#N/A</v>
      </c>
      <c r="AS127" s="113" t="e">
        <f t="array" ref="AS127">+INDEX(FCSTSDV!$D$2:$L$72,MATCH('tính băng dính sạch'!$D127,FCSTSDV!$C$2:$C$72,0),MATCH('tính băng dính sạch'!AS$3,FCSTSDV!$D$1:$L$1,0))/'tính băng dính sạch'!$E127</f>
        <v>#N/A</v>
      </c>
      <c r="AT127" s="113" t="e">
        <f t="array" ref="AT127">+INDEX(FCSTSDV!$D$2:$L$72,MATCH('tính băng dính sạch'!$D127,FCSTSDV!$C$2:$C$72,0),MATCH('tính băng dính sạch'!AT$3,FCSTSDV!$D$1:$L$1,0))/'tính băng dính sạch'!$E127</f>
        <v>#N/A</v>
      </c>
      <c r="AU127" s="113" t="e">
        <f t="array" ref="AU127">+INDEX(FCSTSDV!$D$2:$L$72,MATCH('tính băng dính sạch'!$D127,FCSTSDV!$C$2:$C$72,0),MATCH('tính băng dính sạch'!AU$3,FCSTSDV!$D$1:$L$1,0))/'tính băng dính sạch'!$E127</f>
        <v>#N/A</v>
      </c>
      <c r="AV127" s="113" t="e">
        <f t="array" ref="AV127">+INDEX(FCSTSDV!$D$2:$L$72,MATCH('tính băng dính sạch'!$D127,FCSTSDV!$C$2:$C$72,0),MATCH('tính băng dính sạch'!AV$3,FCSTSDV!$D$1:$L$1,0))/'tính băng dính sạch'!$E127</f>
        <v>#N/A</v>
      </c>
      <c r="AW127" s="113" t="e">
        <f t="array" ref="AW127">+INDEX(FCSTSDV!$D$2:$L$72,MATCH('tính băng dính sạch'!$D127,FCSTSDV!$C$2:$C$72,0),MATCH('tính băng dính sạch'!AW$3,FCSTSDV!$D$1:$L$1,0))/'tính băng dính sạch'!$E127</f>
        <v>#N/A</v>
      </c>
      <c r="AX127" s="113" t="e">
        <f t="array" ref="AX127">+INDEX(FCSTSDV!$D$2:$L$72,MATCH('tính băng dính sạch'!$D127,FCSTSDV!$C$2:$C$72,0),MATCH('tính băng dính sạch'!AX$3,FCSTSDV!$D$1:$L$1,0))/'tính băng dính sạch'!$E127</f>
        <v>#N/A</v>
      </c>
      <c r="AY127" s="113" t="e">
        <f t="array" ref="AY127">+INDEX(FCSTSDV!$D$2:$L$72,MATCH('tính băng dính sạch'!$D127,FCSTSDV!$C$2:$C$72,0),MATCH('tính băng dính sạch'!AY$3,FCSTSDV!$D$1:$L$1,0))/'tính băng dính sạch'!$E127</f>
        <v>#N/A</v>
      </c>
      <c r="AZ127" s="113" t="e">
        <f t="array" ref="AZ127">+INDEX(FCSTSDV!$D$2:$L$72,MATCH('tính băng dính sạch'!$D127,FCSTSDV!$C$2:$C$72,0),MATCH('tính băng dính sạch'!AZ$3,FCSTSDV!$D$1:$L$1,0))/'tính băng dính sạch'!$E127</f>
        <v>#N/A</v>
      </c>
      <c r="BA127" s="113" t="e">
        <f t="array" ref="BA127">+INDEX(FCSTSDV!$D$2:$L$72,MATCH('tính băng dính sạch'!$D127,FCSTSDV!$C$2:$C$72,0),MATCH('tính băng dính sạch'!BA$3,FCSTSDV!$D$1:$L$1,0))/'tính băng dính sạch'!$E127</f>
        <v>#N/A</v>
      </c>
      <c r="BB127" s="113" t="e">
        <f t="array" ref="BB127">+INDEX(FCSTSDV!$D$2:$L$72,MATCH('tính băng dính sạch'!$D127,FCSTSDV!$C$2:$C$72,0),MATCH('tính băng dính sạch'!BB$3,FCSTSDV!$D$1:$L$1,0))/'tính băng dính sạch'!$E127</f>
        <v>#N/A</v>
      </c>
      <c r="BC127" s="113" t="e">
        <f t="array" ref="BC127">+INDEX(FCSTSDV!$D$2:$L$72,MATCH('tính băng dính sạch'!$D127,FCSTSDV!$C$2:$C$72,0),MATCH('tính băng dính sạch'!BC$3,FCSTSDV!$D$1:$L$1,0))/'tính băng dính sạch'!$E127</f>
        <v>#N/A</v>
      </c>
      <c r="BD127" s="113" t="e">
        <f t="array" ref="BD127">+INDEX(FCSTSDV!$D$2:$L$72,MATCH('tính băng dính sạch'!$D127,FCSTSDV!$C$2:$C$72,0),MATCH('tính băng dính sạch'!BD$3,FCSTSDV!$D$1:$L$1,0))/'tính băng dính sạch'!$E127</f>
        <v>#N/A</v>
      </c>
      <c r="BE127" s="113" t="e">
        <f t="array" ref="BE127">+INDEX(FCSTSDV!$D$2:$L$72,MATCH('tính băng dính sạch'!$D127,FCSTSDV!$C$2:$C$72,0),MATCH('tính băng dính sạch'!BE$3,FCSTSDV!$D$1:$L$1,0))/'tính băng dính sạch'!$E127</f>
        <v>#N/A</v>
      </c>
      <c r="BF127" s="113" t="e">
        <f t="array" ref="BF127">+INDEX(FCSTSDV!$D$2:$L$72,MATCH('tính băng dính sạch'!$D127,FCSTSDV!$C$2:$C$72,0),MATCH('tính băng dính sạch'!BF$3,FCSTSDV!$D$1:$L$1,0))/'tính băng dính sạch'!$E127</f>
        <v>#N/A</v>
      </c>
      <c r="BG127" s="113" t="e">
        <f t="array" ref="BG127">+INDEX(FCSTSDV!$D$2:$L$72,MATCH('tính băng dính sạch'!$D127,FCSTSDV!$C$2:$C$72,0),MATCH('tính băng dính sạch'!BG$3,FCSTSDV!$D$1:$L$1,0))/'tính băng dính sạch'!$E127</f>
        <v>#N/A</v>
      </c>
      <c r="BH127" s="113" t="e">
        <f t="array" ref="BH127">+INDEX(FCSTSDV!$D$2:$L$72,MATCH('tính băng dính sạch'!$D127,FCSTSDV!$C$2:$C$72,0),MATCH('tính băng dính sạch'!BH$3,FCSTSDV!$D$1:$L$1,0))/'tính băng dính sạch'!$E127</f>
        <v>#N/A</v>
      </c>
      <c r="BI127" s="113" t="e">
        <f t="array" ref="BI127">+INDEX(FCSTSDV!$D$2:$L$72,MATCH('tính băng dính sạch'!$D127,FCSTSDV!$C$2:$C$72,0),MATCH('tính băng dính sạch'!BI$3,FCSTSDV!$D$1:$L$1,0))/'tính băng dính sạch'!$E127</f>
        <v>#N/A</v>
      </c>
      <c r="BJ127" s="113" t="e">
        <f t="array" ref="BJ127">+INDEX(FCSTSDV!$D$2:$L$72,MATCH('tính băng dính sạch'!$D127,FCSTSDV!$C$2:$C$72,0),MATCH('tính băng dính sạch'!BJ$3,FCSTSDV!$D$1:$L$1,0))/'tính băng dính sạch'!$E127</f>
        <v>#N/A</v>
      </c>
      <c r="BK127" s="113" t="e">
        <f t="array" ref="BK127">+INDEX(FCSTSDV!$D$2:$L$72,MATCH('tính băng dính sạch'!$D127,FCSTSDV!$C$2:$C$72,0),MATCH('tính băng dính sạch'!BK$3,FCSTSDV!$D$1:$L$1,0))/'tính băng dính sạch'!$E127</f>
        <v>#N/A</v>
      </c>
      <c r="BL127" s="113" t="e">
        <f t="array" ref="BL127">+INDEX(FCSTSDV!$D$2:$L$72,MATCH('tính băng dính sạch'!$D127,FCSTSDV!$C$2:$C$72,0),MATCH('tính băng dính sạch'!BL$3,FCSTSDV!$D$1:$L$1,0))/'tính băng dính sạch'!$E127</f>
        <v>#N/A</v>
      </c>
      <c r="BM127" s="113" t="e">
        <f t="array" ref="BM127">+INDEX(FCSTSDV!$D$2:$L$72,MATCH('tính băng dính sạch'!$D127,FCSTSDV!$C$2:$C$72,0),MATCH('tính băng dính sạch'!BM$3,FCSTSDV!$D$1:$L$1,0))/'tính băng dính sạch'!$E127</f>
        <v>#N/A</v>
      </c>
      <c r="BN127" s="113" t="e">
        <f t="array" ref="BN127">+INDEX(FCSTSDV!$D$2:$L$72,MATCH('tính băng dính sạch'!$D127,FCSTSDV!$C$2:$C$72,0),MATCH('tính băng dính sạch'!BN$3,FCSTSDV!$D$1:$L$1,0))/'tính băng dính sạch'!$E127</f>
        <v>#N/A</v>
      </c>
      <c r="BO127" s="113" t="e">
        <f t="array" ref="BO127">+INDEX(FCSTSDV!$D$2:$L$72,MATCH('tính băng dính sạch'!$D127,FCSTSDV!$C$2:$C$72,0),MATCH('tính băng dính sạch'!BO$3,FCSTSDV!$D$1:$L$1,0))/'tính băng dính sạch'!$E127</f>
        <v>#N/A</v>
      </c>
      <c r="BP127" s="113" t="e">
        <f t="array" ref="BP127">+INDEX(FCSTSDV!$D$2:$L$72,MATCH('tính băng dính sạch'!$D127,FCSTSDV!$C$2:$C$72,0),MATCH('tính băng dính sạch'!BP$3,FCSTSDV!$D$1:$L$1,0))/'tính băng dính sạch'!$E127</f>
        <v>#N/A</v>
      </c>
      <c r="BQ127" s="113" t="e">
        <f t="array" ref="BQ127">+INDEX(FCSTSDV!$D$2:$L$72,MATCH('tính băng dính sạch'!$D127,FCSTSDV!$C$2:$C$72,0),MATCH('tính băng dính sạch'!BQ$3,FCSTSDV!$D$1:$L$1,0))/'tính băng dính sạch'!$E127</f>
        <v>#N/A</v>
      </c>
      <c r="BR127" s="113" t="e">
        <f t="array" ref="BR127">+INDEX(FCSTSDV!$D$2:$L$72,MATCH('tính băng dính sạch'!$D127,FCSTSDV!$C$2:$C$72,0),MATCH('tính băng dính sạch'!BR$3,FCSTSDV!$D$1:$L$1,0))/'tính băng dính sạch'!$E127</f>
        <v>#N/A</v>
      </c>
      <c r="BS127" s="113" t="e">
        <f t="array" ref="BS127">+INDEX(FCSTSDV!$D$2:$L$72,MATCH('tính băng dính sạch'!$D127,FCSTSDV!$C$2:$C$72,0),MATCH('tính băng dính sạch'!BS$3,FCSTSDV!$D$1:$L$1,0))/'tính băng dính sạch'!$E127</f>
        <v>#N/A</v>
      </c>
      <c r="BT127" s="113" t="e">
        <f t="array" ref="BT127">+INDEX(FCSTSDV!$D$2:$L$72,MATCH('tính băng dính sạch'!$D127,FCSTSDV!$C$2:$C$72,0),MATCH('tính băng dính sạch'!BT$3,FCSTSDV!$D$1:$L$1,0))/'tính băng dính sạch'!$E127</f>
        <v>#N/A</v>
      </c>
      <c r="BU127" s="113" t="e">
        <f t="array" ref="BU127">+INDEX(FCSTSDV!$D$2:$L$72,MATCH('tính băng dính sạch'!$D127,FCSTSDV!$C$2:$C$72,0),MATCH('tính băng dính sạch'!BU$3,FCSTSDV!$D$1:$L$1,0))/'tính băng dính sạch'!$E127</f>
        <v>#N/A</v>
      </c>
      <c r="BV127" s="113" t="e">
        <f t="array" ref="BV127">+INDEX(FCSTSDV!$D$2:$L$72,MATCH('tính băng dính sạch'!$D127,FCSTSDV!$C$2:$C$72,0),MATCH('tính băng dính sạch'!BV$3,FCSTSDV!$D$1:$L$1,0))/'tính băng dính sạch'!$E127</f>
        <v>#N/A</v>
      </c>
      <c r="BW127" s="113" t="e">
        <f t="array" ref="BW127">+INDEX(FCSTSDV!$D$2:$L$72,MATCH('tính băng dính sạch'!$D127,FCSTSDV!$C$2:$C$72,0),MATCH('tính băng dính sạch'!BW$3,FCSTSDV!$D$1:$L$1,0))/'tính băng dính sạch'!$E127</f>
        <v>#N/A</v>
      </c>
      <c r="BX127" s="113" t="e">
        <f t="array" ref="BX127">+INDEX(FCSTSDV!$D$2:$L$72,MATCH('tính băng dính sạch'!$D127,FCSTSDV!$C$2:$C$72,0),MATCH('tính băng dính sạch'!BX$3,FCSTSDV!$D$1:$L$1,0))/'tính băng dính sạch'!$E127</f>
        <v>#N/A</v>
      </c>
      <c r="BY127" s="113" t="e">
        <f t="array" ref="BY127">+INDEX(FCSTSDV!$D$2:$L$72,MATCH('tính băng dính sạch'!$D127,FCSTSDV!$C$2:$C$72,0),MATCH('tính băng dính sạch'!BY$3,FCSTSDV!$D$1:$L$1,0))/'tính băng dính sạch'!$E127</f>
        <v>#N/A</v>
      </c>
      <c r="BZ127" s="113" t="e">
        <f t="array" ref="BZ127">+INDEX(FCSTSDV!$D$2:$L$72,MATCH('tính băng dính sạch'!$D127,FCSTSDV!$C$2:$C$72,0),MATCH('tính băng dính sạch'!BZ$3,FCSTSDV!$D$1:$L$1,0))/'tính băng dính sạch'!$E127</f>
        <v>#N/A</v>
      </c>
      <c r="CA127" s="113" t="e">
        <f t="array" ref="CA127">+INDEX(FCSTSDV!$D$2:$L$72,MATCH('tính băng dính sạch'!$D127,FCSTSDV!$C$2:$C$72,0),MATCH('tính băng dính sạch'!CA$3,FCSTSDV!$D$1:$L$1,0))/'tính băng dính sạch'!$E127</f>
        <v>#N/A</v>
      </c>
      <c r="CB127" s="113" t="e">
        <f t="array" ref="CB127">+INDEX(FCSTSDV!$D$2:$L$72,MATCH('tính băng dính sạch'!$D127,FCSTSDV!$C$2:$C$72,0),MATCH('tính băng dính sạch'!CB$3,FCSTSDV!$D$1:$L$1,0))/'tính băng dính sạch'!$E127</f>
        <v>#N/A</v>
      </c>
      <c r="CC127" s="113" t="e">
        <f t="array" ref="CC127">+INDEX(FCSTSDV!$D$2:$L$72,MATCH('tính băng dính sạch'!$D127,FCSTSDV!$C$2:$C$72,0),MATCH('tính băng dính sạch'!CC$3,FCSTSDV!$D$1:$L$1,0))/'tính băng dính sạch'!$E127</f>
        <v>#N/A</v>
      </c>
      <c r="CD127" s="113" t="e">
        <f t="array" ref="CD127">+INDEX(FCSTSDV!$D$2:$L$72,MATCH('tính băng dính sạch'!$D127,FCSTSDV!$C$2:$C$72,0),MATCH('tính băng dính sạch'!CD$3,FCSTSDV!$D$1:$L$1,0))/'tính băng dính sạch'!$E127</f>
        <v>#N/A</v>
      </c>
      <c r="CE127" s="113" t="e">
        <f t="array" ref="CE127">+INDEX(FCSTSDV!$D$2:$L$72,MATCH('tính băng dính sạch'!$D127,FCSTSDV!$C$2:$C$72,0),MATCH('tính băng dính sạch'!CE$3,FCSTSDV!$D$1:$L$1,0))/'tính băng dính sạch'!$E127</f>
        <v>#N/A</v>
      </c>
      <c r="CF127" s="113" t="e">
        <f t="array" ref="CF127">+INDEX(FCSTSDV!$D$2:$L$72,MATCH('tính băng dính sạch'!$D127,FCSTSDV!$C$2:$C$72,0),MATCH('tính băng dính sạch'!CF$3,FCSTSDV!$D$1:$L$1,0))/'tính băng dính sạch'!$E127</f>
        <v>#N/A</v>
      </c>
      <c r="CG127" s="113" t="e">
        <f t="array" ref="CG127">+INDEX(FCSTSDV!$D$2:$L$72,MATCH('tính băng dính sạch'!$D127,FCSTSDV!$C$2:$C$72,0),MATCH('tính băng dính sạch'!CG$3,FCSTSDV!$D$1:$L$1,0))/'tính băng dính sạch'!$E127</f>
        <v>#N/A</v>
      </c>
      <c r="CH127" s="113" t="e">
        <f t="array" ref="CH127">+INDEX(FCSTSDV!$D$2:$L$72,MATCH('tính băng dính sạch'!$D127,FCSTSDV!$C$2:$C$72,0),MATCH('tính băng dính sạch'!CH$3,FCSTSDV!$D$1:$L$1,0))/'tính băng dính sạch'!$E127</f>
        <v>#N/A</v>
      </c>
      <c r="CI127" s="113" t="e">
        <f t="array" ref="CI127">+INDEX(FCSTSDV!$D$2:$L$72,MATCH('tính băng dính sạch'!$D127,FCSTSDV!$C$2:$C$72,0),MATCH('tính băng dính sạch'!CI$3,FCSTSDV!$D$1:$L$1,0))/'tính băng dính sạch'!$E127</f>
        <v>#N/A</v>
      </c>
      <c r="CJ127" s="106" t="e">
        <f t="array" ref="CJ127">+INDEX(FCSTSDV!$D$2:$L$72,MATCH('tính băng dính sạch'!$D127,FCSTSDV!$C$2:$C$72,0),MATCH('tính băng dính sạch'!CJ$3,FCSTSDV!$D$1:$L$1,0))/'tính băng dính sạch'!$E127</f>
        <v>#N/A</v>
      </c>
      <c r="CK127" s="106" t="e">
        <f t="array" ref="CK127">+INDEX(FCSTSDV!$D$2:$L$72,MATCH('tính băng dính sạch'!$D127,FCSTSDV!$C$2:$C$72,0),MATCH('tính băng dính sạch'!CK$3,FCSTSDV!$D$1:$L$1,0))/'tính băng dính sạch'!$E127</f>
        <v>#N/A</v>
      </c>
      <c r="CL127" s="106" t="e">
        <f t="array" ref="CL127">+INDEX(FCSTSDV!$D$2:$L$72,MATCH('tính băng dính sạch'!$D127,FCSTSDV!$C$2:$C$72,0),MATCH('tính băng dính sạch'!CL$3,FCSTSDV!$D$1:$L$1,0))/'tính băng dính sạch'!$E127</f>
        <v>#N/A</v>
      </c>
      <c r="CM127" s="106" t="e">
        <f t="array" ref="CM127">+INDEX(FCSTSDV!$D$2:$L$72,MATCH('tính băng dính sạch'!$D127,FCSTSDV!$C$2:$C$72,0),MATCH('tính băng dính sạch'!CM$3,FCSTSDV!$D$1:$L$1,0))/'tính băng dính sạch'!$E127</f>
        <v>#N/A</v>
      </c>
      <c r="CN127" s="106" t="e">
        <f t="array" ref="CN127">+INDEX(FCSTSDV!$D$2:$L$72,MATCH('tính băng dính sạch'!$D127,FCSTSDV!$C$2:$C$72,0),MATCH('tính băng dính sạch'!CN$3,FCSTSDV!$D$1:$L$1,0))/'tính băng dính sạch'!$E127</f>
        <v>#N/A</v>
      </c>
      <c r="CO127" s="106" t="e">
        <f t="array" ref="CO127">+INDEX(FCSTSDV!$D$2:$L$72,MATCH('tính băng dính sạch'!$D127,FCSTSDV!$C$2:$C$72,0),MATCH('tính băng dính sạch'!CO$3,FCSTSDV!$D$1:$L$1,0))/'tính băng dính sạch'!$E127</f>
        <v>#N/A</v>
      </c>
      <c r="CP127" s="106" t="e">
        <f t="array" ref="CP127">+INDEX(FCSTSDV!$D$2:$L$72,MATCH('tính băng dính sạch'!$D127,FCSTSDV!$C$2:$C$72,0),MATCH('tính băng dính sạch'!CP$3,FCSTSDV!$D$1:$L$1,0))/'tính băng dính sạch'!$E127</f>
        <v>#N/A</v>
      </c>
      <c r="CQ127" s="92">
        <f>+ROUND(IFERROR(INDEX(FCSTSDV!$D$2:$L$72,MATCH('tính băng dính sạch'!$D127,FCSTSDV!$C$2:$C$72,0),MATCH('tính băng dính sạch'!CQ$3,FCSTSDV!$D$1:$L$1,0)),0)/'tính băng dính sạch'!$E127,1)</f>
        <v>0</v>
      </c>
    </row>
    <row r="128" spans="1:95" ht="20.100000000000001" hidden="1" customHeight="1">
      <c r="A128" s="807"/>
      <c r="B128" s="792"/>
      <c r="C128" s="60"/>
      <c r="D128" s="52" t="s">
        <v>153</v>
      </c>
      <c r="E128" s="53" t="s">
        <v>43</v>
      </c>
      <c r="F128" s="800"/>
      <c r="G128" s="800"/>
      <c r="H128" s="827"/>
      <c r="I128" s="87">
        <f>+I127</f>
        <v>0</v>
      </c>
      <c r="J128" s="17"/>
      <c r="K128" s="151"/>
      <c r="L128" s="151"/>
      <c r="M128" s="151" t="e">
        <f>+H127-M127</f>
        <v>#REF!</v>
      </c>
      <c r="N128" s="151" t="e">
        <f>+H127-N127</f>
        <v>#REF!</v>
      </c>
      <c r="O128" s="151" t="e">
        <f>+N128-O127</f>
        <v>#REF!</v>
      </c>
      <c r="P128" s="151" t="e">
        <f>+H127-P127</f>
        <v>#REF!</v>
      </c>
      <c r="Q128" s="151" t="e">
        <f t="shared" ref="Q128:AP128" si="98">+P128-Q127</f>
        <v>#REF!</v>
      </c>
      <c r="R128" s="151" t="e">
        <f t="shared" si="98"/>
        <v>#REF!</v>
      </c>
      <c r="S128" s="151" t="e">
        <f t="shared" si="98"/>
        <v>#REF!</v>
      </c>
      <c r="T128" s="151" t="e">
        <f t="shared" si="98"/>
        <v>#REF!</v>
      </c>
      <c r="U128" s="151" t="e">
        <f t="shared" si="98"/>
        <v>#REF!</v>
      </c>
      <c r="V128" s="161" t="e">
        <f t="shared" si="98"/>
        <v>#REF!</v>
      </c>
      <c r="W128" s="90" t="e">
        <f t="shared" si="98"/>
        <v>#REF!</v>
      </c>
      <c r="X128" s="105" t="e">
        <f t="shared" si="98"/>
        <v>#REF!</v>
      </c>
      <c r="Y128" s="105" t="e">
        <f t="shared" si="98"/>
        <v>#REF!</v>
      </c>
      <c r="Z128" s="105" t="e">
        <f t="shared" si="98"/>
        <v>#REF!</v>
      </c>
      <c r="AA128" s="105" t="e">
        <f t="shared" si="98"/>
        <v>#REF!</v>
      </c>
      <c r="AB128" s="105" t="e">
        <f t="shared" si="98"/>
        <v>#REF!</v>
      </c>
      <c r="AC128" s="105" t="e">
        <f t="shared" si="98"/>
        <v>#REF!</v>
      </c>
      <c r="AD128" s="105" t="e">
        <f t="shared" si="98"/>
        <v>#REF!</v>
      </c>
      <c r="AE128" s="105" t="e">
        <f t="shared" si="98"/>
        <v>#REF!</v>
      </c>
      <c r="AF128" s="90" t="e">
        <f t="shared" si="98"/>
        <v>#REF!</v>
      </c>
      <c r="AG128" s="90" t="e">
        <f t="shared" si="98"/>
        <v>#REF!</v>
      </c>
      <c r="AH128" s="90" t="e">
        <f t="shared" si="98"/>
        <v>#REF!</v>
      </c>
      <c r="AI128" s="90" t="e">
        <f t="shared" si="98"/>
        <v>#REF!</v>
      </c>
      <c r="AJ128" s="90" t="e">
        <f t="shared" si="98"/>
        <v>#REF!</v>
      </c>
      <c r="AK128" s="90" t="e">
        <f t="shared" si="98"/>
        <v>#REF!</v>
      </c>
      <c r="AL128" s="90" t="e">
        <f t="shared" si="98"/>
        <v>#REF!</v>
      </c>
      <c r="AM128" s="90" t="e">
        <f t="shared" si="98"/>
        <v>#REF!</v>
      </c>
      <c r="AN128" s="90" t="e">
        <f t="shared" si="98"/>
        <v>#REF!</v>
      </c>
      <c r="AO128" s="90" t="e">
        <f t="shared" si="98"/>
        <v>#REF!</v>
      </c>
      <c r="AP128" s="90" t="e">
        <f t="shared" si="98"/>
        <v>#REF!</v>
      </c>
      <c r="AQ128" s="90" t="e">
        <f>+AI128-AQ127</f>
        <v>#REF!</v>
      </c>
      <c r="AR128" s="90" t="e">
        <f>+AJ128-AR127</f>
        <v>#REF!</v>
      </c>
      <c r="AS128" s="90" t="e">
        <f>+AK128-AS127</f>
        <v>#REF!</v>
      </c>
      <c r="AT128" s="90" t="e">
        <f>+H127+I128-AT127</f>
        <v>#REF!</v>
      </c>
      <c r="AU128" s="90" t="e">
        <f>+AT128-AU127</f>
        <v>#REF!</v>
      </c>
      <c r="AV128" s="90" t="e">
        <f>+AU128-AV127</f>
        <v>#REF!</v>
      </c>
      <c r="AW128" s="90" t="e">
        <f>+AV128-AW127</f>
        <v>#REF!</v>
      </c>
      <c r="AX128" s="90" t="e">
        <f t="shared" ref="AX128:CI128" si="99">$H127+$I127-AX127</f>
        <v>#REF!</v>
      </c>
      <c r="AY128" s="90" t="e">
        <f t="shared" si="99"/>
        <v>#REF!</v>
      </c>
      <c r="AZ128" s="90" t="e">
        <f t="shared" si="99"/>
        <v>#REF!</v>
      </c>
      <c r="BA128" s="90" t="e">
        <f t="shared" si="99"/>
        <v>#REF!</v>
      </c>
      <c r="BB128" s="90" t="e">
        <f t="shared" si="99"/>
        <v>#REF!</v>
      </c>
      <c r="BC128" s="90" t="e">
        <f t="shared" si="99"/>
        <v>#REF!</v>
      </c>
      <c r="BD128" s="90" t="e">
        <f t="shared" si="99"/>
        <v>#REF!</v>
      </c>
      <c r="BE128" s="90" t="e">
        <f t="shared" si="99"/>
        <v>#REF!</v>
      </c>
      <c r="BF128" s="90" t="e">
        <f t="shared" si="99"/>
        <v>#REF!</v>
      </c>
      <c r="BG128" s="90" t="e">
        <f t="shared" si="99"/>
        <v>#REF!</v>
      </c>
      <c r="BH128" s="90" t="e">
        <f t="shared" si="99"/>
        <v>#REF!</v>
      </c>
      <c r="BI128" s="90" t="e">
        <f t="shared" si="99"/>
        <v>#REF!</v>
      </c>
      <c r="BJ128" s="90" t="e">
        <f t="shared" si="99"/>
        <v>#REF!</v>
      </c>
      <c r="BK128" s="90" t="e">
        <f t="shared" si="99"/>
        <v>#REF!</v>
      </c>
      <c r="BL128" s="90" t="e">
        <f t="shared" si="99"/>
        <v>#REF!</v>
      </c>
      <c r="BM128" s="90" t="e">
        <f t="shared" si="99"/>
        <v>#REF!</v>
      </c>
      <c r="BN128" s="90" t="e">
        <f t="shared" si="99"/>
        <v>#REF!</v>
      </c>
      <c r="BO128" s="90" t="e">
        <f t="shared" si="99"/>
        <v>#REF!</v>
      </c>
      <c r="BP128" s="90" t="e">
        <f t="shared" si="99"/>
        <v>#REF!</v>
      </c>
      <c r="BQ128" s="90" t="e">
        <f t="shared" si="99"/>
        <v>#REF!</v>
      </c>
      <c r="BR128" s="90" t="e">
        <f t="shared" si="99"/>
        <v>#REF!</v>
      </c>
      <c r="BS128" s="90" t="e">
        <f t="shared" si="99"/>
        <v>#REF!</v>
      </c>
      <c r="BT128" s="90" t="e">
        <f t="shared" si="99"/>
        <v>#REF!</v>
      </c>
      <c r="BU128" s="90" t="e">
        <f t="shared" si="99"/>
        <v>#REF!</v>
      </c>
      <c r="BV128" s="90" t="e">
        <f t="shared" si="99"/>
        <v>#REF!</v>
      </c>
      <c r="BW128" s="90" t="e">
        <f t="shared" si="99"/>
        <v>#REF!</v>
      </c>
      <c r="BX128" s="90" t="e">
        <f t="shared" si="99"/>
        <v>#REF!</v>
      </c>
      <c r="BY128" s="90" t="e">
        <f t="shared" si="99"/>
        <v>#REF!</v>
      </c>
      <c r="BZ128" s="90" t="e">
        <f t="shared" si="99"/>
        <v>#REF!</v>
      </c>
      <c r="CA128" s="90" t="e">
        <f t="shared" si="99"/>
        <v>#REF!</v>
      </c>
      <c r="CB128" s="90" t="e">
        <f t="shared" si="99"/>
        <v>#REF!</v>
      </c>
      <c r="CC128" s="90" t="e">
        <f t="shared" si="99"/>
        <v>#REF!</v>
      </c>
      <c r="CD128" s="90" t="e">
        <f t="shared" si="99"/>
        <v>#REF!</v>
      </c>
      <c r="CE128" s="90" t="e">
        <f t="shared" si="99"/>
        <v>#REF!</v>
      </c>
      <c r="CF128" s="90" t="e">
        <f t="shared" si="99"/>
        <v>#REF!</v>
      </c>
      <c r="CG128" s="90" t="e">
        <f t="shared" si="99"/>
        <v>#REF!</v>
      </c>
      <c r="CH128" s="90" t="e">
        <f t="shared" si="99"/>
        <v>#REF!</v>
      </c>
      <c r="CI128" s="90" t="e">
        <f t="shared" si="99"/>
        <v>#REF!</v>
      </c>
      <c r="CJ128" s="90" t="e">
        <f t="shared" ref="CJ128:CQ128" si="100">+CI128-CJ127</f>
        <v>#REF!</v>
      </c>
      <c r="CK128" s="90" t="e">
        <f t="shared" si="100"/>
        <v>#REF!</v>
      </c>
      <c r="CL128" s="90" t="e">
        <f t="shared" si="100"/>
        <v>#REF!</v>
      </c>
      <c r="CM128" s="90" t="e">
        <f t="shared" si="100"/>
        <v>#REF!</v>
      </c>
      <c r="CN128" s="90" t="e">
        <f t="shared" si="100"/>
        <v>#REF!</v>
      </c>
      <c r="CO128" s="90" t="e">
        <f t="shared" si="100"/>
        <v>#REF!</v>
      </c>
      <c r="CP128" s="90" t="e">
        <f t="shared" si="100"/>
        <v>#REF!</v>
      </c>
      <c r="CQ128" s="90" t="e">
        <f t="shared" si="100"/>
        <v>#REF!</v>
      </c>
    </row>
    <row r="129" spans="1:95" ht="20.100000000000001" hidden="1" customHeight="1">
      <c r="A129" s="813" t="s">
        <v>267</v>
      </c>
      <c r="B129" s="795" t="s">
        <v>268</v>
      </c>
      <c r="C129" s="50"/>
      <c r="D129" s="123" t="s">
        <v>266</v>
      </c>
      <c r="E129" s="47">
        <v>100</v>
      </c>
      <c r="F129" s="799"/>
      <c r="G129" s="799"/>
      <c r="H129" s="826" t="e">
        <f>+VLOOKUP(A129,#REF!,5,0)</f>
        <v>#REF!</v>
      </c>
      <c r="I129" s="91">
        <f>+IFERROR(VLOOKUP(D129,FCSTSDV!$C$2:$C$72,26,0),0)/'tính băng dính sạch'!E129</f>
        <v>0</v>
      </c>
      <c r="J129" s="83"/>
      <c r="K129" s="86">
        <f t="array" ref="K129">+IFERROR(INDEX(FCSTSDV!$D$2:$L$72,MATCH('tính băng dính sạch'!$D129,FCSTSDV!$C$2:$C$72,0),MATCH('tính băng dính sạch'!K$3,FCSTSDV!$D$1:$L$1,0)),0)/'tính băng dính sạch'!$E129</f>
        <v>0</v>
      </c>
      <c r="L129" s="86">
        <f t="array" ref="L129">+IFERROR(INDEX(FCSTSDV!$D$2:$L$72,MATCH('tính băng dính sạch'!$D129,FCSTSDV!$C$2:$C$72,0),MATCH('tính băng dính sạch'!L$3,FCSTSDV!$D$1:$L$1,0)),0)/'tính băng dính sạch'!$E129</f>
        <v>0</v>
      </c>
      <c r="M129" s="86">
        <f t="array" ref="M129">+IFERROR(INDEX(FCSTSDV!$D$2:$L$72,MATCH('tính băng dính sạch'!$D129,FCSTSDV!$C$2:$C$72,0),MATCH('tính băng dính sạch'!M$3,FCSTSDV!$D$1:$L$1,0)),0)/'tính băng dính sạch'!$E129</f>
        <v>0</v>
      </c>
      <c r="N129" s="86">
        <f t="array" ref="N129">+IFERROR(INDEX(FCSTSDV!$D$2:$L$72,MATCH('tính băng dính sạch'!$D129,FCSTSDV!$C$2:$C$72,0),MATCH('tính băng dính sạch'!N$3,FCSTSDV!$D$1:$L$1,0)),0)/'tính băng dính sạch'!$E129</f>
        <v>0</v>
      </c>
      <c r="O129" s="86">
        <f t="array" ref="O129">+IFERROR(INDEX(FCSTSDV!$D$2:$L$72,MATCH('tính băng dính sạch'!$D129,FCSTSDV!$C$2:$C$72,0),MATCH('tính băng dính sạch'!O$3,FCSTSDV!$D$1:$L$1,0)),0)/'tính băng dính sạch'!$E129</f>
        <v>0</v>
      </c>
      <c r="P129" s="86">
        <f t="array" ref="P129">+IFERROR(INDEX(FCSTSDV!$D$2:$L$72,MATCH('tính băng dính sạch'!$D129,FCSTSDV!$C$2:$C$72,0),MATCH('tính băng dính sạch'!P$3,FCSTSDV!$D$1:$L$1,0)),0)/'tính băng dính sạch'!$E129</f>
        <v>0</v>
      </c>
      <c r="Q129" s="86">
        <f t="array" ref="Q129">+IFERROR(INDEX(FCSTSDV!$D$2:$L$72,MATCH('tính băng dính sạch'!$D129,FCSTSDV!$C$2:$C$72,0),MATCH('tính băng dính sạch'!Q$3,FCSTSDV!$D$1:$L$1,0)),0)/'tính băng dính sạch'!$E129</f>
        <v>0</v>
      </c>
      <c r="R129" s="86">
        <f t="array" ref="R129">+IFERROR(INDEX(FCSTSDV!$D$2:$L$72,MATCH('tính băng dính sạch'!$D129,FCSTSDV!$C$2:$C$72,0),MATCH('tính băng dính sạch'!R$3,FCSTSDV!$D$1:$L$1,0)),0)/'tính băng dính sạch'!$E129</f>
        <v>0</v>
      </c>
      <c r="S129" s="86">
        <f t="array" ref="S129">+IFERROR(INDEX(FCSTSDV!$D$2:$L$72,MATCH('tính băng dính sạch'!$D129,FCSTSDV!$C$2:$C$72,0),MATCH('tính băng dính sạch'!S$3,FCSTSDV!$D$1:$L$1,0)),0)/'tính băng dính sạch'!$E129</f>
        <v>0</v>
      </c>
      <c r="T129" s="86">
        <f t="array" ref="T129">+IFERROR(INDEX(FCSTSDV!$D$2:$L$72,MATCH('tính băng dính sạch'!$D129,FCSTSDV!$C$2:$C$72,0),MATCH('tính băng dính sạch'!T$3,FCSTSDV!$D$1:$L$1,0)),0)/'tính băng dính sạch'!$E129</f>
        <v>0</v>
      </c>
      <c r="U129" s="86">
        <f t="array" ref="U129">+IFERROR(INDEX(FCSTSDV!$D$2:$L$72,MATCH('tính băng dính sạch'!$D129,FCSTSDV!$C$2:$C$72,0),MATCH('tính băng dính sạch'!U$3,FCSTSDV!$D$1:$L$1,0)),0)/'tính băng dính sạch'!$E129</f>
        <v>0</v>
      </c>
      <c r="V129" s="103">
        <f t="array" ref="V129">+IFERROR(INDEX(FCSTSDV!$D$2:$L$72,MATCH('tính băng dính sạch'!$D129,FCSTSDV!$C$2:$C$72,0),MATCH('tính băng dính sạch'!V$3,FCSTSDV!$D$1:$L$1,0)),0)/'tính băng dính sạch'!$E129</f>
        <v>0</v>
      </c>
      <c r="W129" s="106">
        <f t="array" ref="W129">+IFERROR(INDEX(FCSTSDV!$D$2:$L$72,MATCH('tính băng dính sạch'!$D129,FCSTSDV!$C$2:$C$72,0),MATCH('tính băng dính sạch'!W$3,FCSTSDV!$D$1:$L$1,0)),0)/'tính băng dính sạch'!$E129</f>
        <v>0</v>
      </c>
      <c r="X129" s="107">
        <f t="array" ref="X129">+IFERROR(INDEX(FCSTSDV!$D$2:$L$72,MATCH('tính băng dính sạch'!$D129,FCSTSDV!$C$2:$C$72,0),MATCH('tính băng dính sạch'!X$3,FCSTSDV!$D$1:$L$1,0)),0)/'tính băng dính sạch'!$E129</f>
        <v>0</v>
      </c>
      <c r="Y129" s="107">
        <f t="array" ref="Y129">+IFERROR(INDEX(FCSTSDV!$D$2:$L$72,MATCH('tính băng dính sạch'!$D129,FCSTSDV!$C$2:$C$72,0),MATCH('tính băng dính sạch'!Y$3,FCSTSDV!$D$1:$L$1,0)),0)/'tính băng dính sạch'!$E129</f>
        <v>0</v>
      </c>
      <c r="Z129" s="107">
        <f t="array" ref="Z129">+IFERROR(INDEX(FCSTSDV!$D$2:$L$72,MATCH('tính băng dính sạch'!$D129,FCSTSDV!$C$2:$C$72,0),MATCH('tính băng dính sạch'!Z$3,FCSTSDV!$D$1:$L$1,0)),0)/'tính băng dính sạch'!$E129</f>
        <v>0</v>
      </c>
      <c r="AA129" s="107">
        <f t="array" ref="AA129">+IFERROR(INDEX(FCSTSDV!$D$2:$L$72,MATCH('tính băng dính sạch'!$D129,FCSTSDV!$C$2:$C$72,0),MATCH('tính băng dính sạch'!AA$3,FCSTSDV!$D$1:$L$1,0)),0)/'tính băng dính sạch'!$E129</f>
        <v>0</v>
      </c>
      <c r="AB129" s="107">
        <f t="array" ref="AB129">+IFERROR(INDEX(FCSTSDV!$D$2:$L$72,MATCH('tính băng dính sạch'!$D129,FCSTSDV!$C$2:$C$72,0),MATCH('tính băng dính sạch'!AB$3,FCSTSDV!$D$1:$L$1,0)),0)/'tính băng dính sạch'!$E129</f>
        <v>0</v>
      </c>
      <c r="AC129" s="107">
        <f t="array" ref="AC129">+IFERROR(INDEX(FCSTSDV!$D$2:$L$72,MATCH('tính băng dính sạch'!$D129,FCSTSDV!$C$2:$C$72,0),MATCH('tính băng dính sạch'!AC$3,FCSTSDV!$D$1:$L$1,0)),0)/'tính băng dính sạch'!$E129</f>
        <v>0</v>
      </c>
      <c r="AD129" s="107">
        <f t="array" ref="AD129">+IFERROR(INDEX(FCSTSDV!$D$2:$L$72,MATCH('tính băng dính sạch'!$D129,FCSTSDV!$C$2:$C$72,0),MATCH('tính băng dính sạch'!AD$3,FCSTSDV!$D$1:$L$1,0)),0)/'tính băng dính sạch'!$E129</f>
        <v>0</v>
      </c>
      <c r="AE129" s="107">
        <f t="array" ref="AE129">+IFERROR(INDEX(FCSTSDV!$D$2:$L$72,MATCH('tính băng dính sạch'!$D129,FCSTSDV!$C$2:$C$72,0),MATCH('tính băng dính sạch'!AE$3,FCSTSDV!$D$1:$L$1,0)),0)/'tính băng dính sạch'!$E129</f>
        <v>0</v>
      </c>
      <c r="AF129" s="106">
        <f>+IFERROR(INDEX(FCSTSDV!$D$2:$L$72,MATCH('tính băng dính sạch'!$D129,FCSTSDV!$C$2:$C$72,0),MATCH('tính băng dính sạch'!AF$3,FCSTSDV!$D$1:$L$1,0))/'tính băng dính sạch'!$E129,0)</f>
        <v>0</v>
      </c>
      <c r="AG129" s="106">
        <f>+IFERROR(INDEX(FCSTSDV!$D$2:$L$72,MATCH('tính băng dính sạch'!$D129,FCSTSDV!$C$2:$C$72,0),MATCH('tính băng dính sạch'!AG$3,FCSTSDV!$D$1:$L$1,0))/'tính băng dính sạch'!$E129,0)</f>
        <v>0</v>
      </c>
      <c r="AH129" s="106">
        <f>+IFERROR(INDEX(FCSTSDV!$D$2:$L$72,MATCH('tính băng dính sạch'!$D129,FCSTSDV!$C$2:$C$72,0),MATCH('tính băng dính sạch'!AH$3,FCSTSDV!$D$1:$L$1,0))/'tính băng dính sạch'!$E129,0)</f>
        <v>0</v>
      </c>
      <c r="AI129" s="106">
        <f>+IFERROR(INDEX(FCSTSDV!$D$2:$L$72,MATCH('tính băng dính sạch'!$D129,FCSTSDV!$C$2:$C$72,0),MATCH('tính băng dính sạch'!AI$3,FCSTSDV!$D$1:$L$1,0))/'tính băng dính sạch'!$E129,0)</f>
        <v>0</v>
      </c>
      <c r="AJ129" s="106">
        <f>+IFERROR(INDEX(FCSTSDV!$D$2:$L$72,MATCH('tính băng dính sạch'!$D129,FCSTSDV!$C$2:$C$72,0),MATCH('tính băng dính sạch'!AJ$3,FCSTSDV!$D$1:$L$1,0))/'tính băng dính sạch'!$E129,0)</f>
        <v>0</v>
      </c>
      <c r="AK129" s="106">
        <f>+IFERROR(INDEX(FCSTSDV!$D$2:$L$72,MATCH('tính băng dính sạch'!$D129,FCSTSDV!$C$2:$C$72,0),MATCH('tính băng dính sạch'!AK$3,FCSTSDV!$D$1:$L$1,0))/'tính băng dính sạch'!$E129,0)</f>
        <v>0</v>
      </c>
      <c r="AL129" s="106">
        <f>+IFERROR(INDEX(FCSTSDV!$D$2:$L$72,MATCH('tính băng dính sạch'!$D129,FCSTSDV!$C$2:$C$72,0),MATCH('tính băng dính sạch'!AL$3,FCSTSDV!$D$1:$L$1,0))/'tính băng dính sạch'!$E129,0)</f>
        <v>0</v>
      </c>
      <c r="AM129" s="106">
        <f>+IFERROR(INDEX(FCSTSDV!$D$2:$L$72,MATCH('tính băng dính sạch'!$D129,FCSTSDV!$C$2:$C$72,0),MATCH('tính băng dính sạch'!AM$3,FCSTSDV!$D$1:$L$1,0))/'tính băng dính sạch'!$E129,0)</f>
        <v>0</v>
      </c>
      <c r="AN129" s="106">
        <f>+IFERROR(INDEX(FCSTSDV!$D$2:$L$72,MATCH('tính băng dính sạch'!$D129,FCSTSDV!$C$2:$C$72,0),MATCH('tính băng dính sạch'!AN$3,FCSTSDV!$D$1:$L$1,0))/'tính băng dính sạch'!$E129,0)</f>
        <v>0</v>
      </c>
      <c r="AO129" s="106">
        <f>+IFERROR(INDEX(FCSTSDV!$D$2:$L$72,MATCH('tính băng dính sạch'!$D129,FCSTSDV!$C$2:$C$72,0),MATCH('tính băng dính sạch'!AO$3,FCSTSDV!$D$1:$L$1,0))/'tính băng dính sạch'!$E129,0)</f>
        <v>0</v>
      </c>
      <c r="AP129" s="114" t="e">
        <f t="array" ref="AP129">+INDEX(FCSTSDV!$D$2:$L$72,MATCH('tính băng dính sạch'!$D129,FCSTSDV!$C$2:$C$72,0),MATCH('tính băng dính sạch'!AP$3,FCSTSDV!$D$1:$L$1,0))/'tính băng dính sạch'!$E129</f>
        <v>#N/A</v>
      </c>
      <c r="AQ129" s="114" t="e">
        <f t="array" ref="AQ129">+INDEX(FCSTSDV!$D$2:$L$72,MATCH('tính băng dính sạch'!$D129,FCSTSDV!$C$2:$C$72,0),MATCH('tính băng dính sạch'!AQ$3,FCSTSDV!$D$1:$L$1,0))/'tính băng dính sạch'!$E129</f>
        <v>#N/A</v>
      </c>
      <c r="AR129" s="114" t="e">
        <f t="array" ref="AR129">+INDEX(FCSTSDV!$D$2:$L$72,MATCH('tính băng dính sạch'!$D129,FCSTSDV!$C$2:$C$72,0),MATCH('tính băng dính sạch'!AR$3,FCSTSDV!$D$1:$L$1,0))/'tính băng dính sạch'!$E129</f>
        <v>#N/A</v>
      </c>
      <c r="AS129" s="114" t="e">
        <f t="array" ref="AS129">+INDEX(FCSTSDV!$D$2:$L$72,MATCH('tính băng dính sạch'!$D129,FCSTSDV!$C$2:$C$72,0),MATCH('tính băng dính sạch'!AS$3,FCSTSDV!$D$1:$L$1,0))/'tính băng dính sạch'!$E129</f>
        <v>#N/A</v>
      </c>
      <c r="AT129" s="114" t="e">
        <f t="array" ref="AT129">+INDEX(FCSTSDV!$D$2:$L$72,MATCH('tính băng dính sạch'!$D129,FCSTSDV!$C$2:$C$72,0),MATCH('tính băng dính sạch'!AT$3,FCSTSDV!$D$1:$L$1,0))/'tính băng dính sạch'!$E129</f>
        <v>#N/A</v>
      </c>
      <c r="AU129" s="114" t="e">
        <f t="array" ref="AU129">+INDEX(FCSTSDV!$D$2:$L$72,MATCH('tính băng dính sạch'!$D129,FCSTSDV!$C$2:$C$72,0),MATCH('tính băng dính sạch'!AU$3,FCSTSDV!$D$1:$L$1,0))/'tính băng dính sạch'!$E129</f>
        <v>#N/A</v>
      </c>
      <c r="AV129" s="114" t="e">
        <f t="array" ref="AV129">+INDEX(FCSTSDV!$D$2:$L$72,MATCH('tính băng dính sạch'!$D129,FCSTSDV!$C$2:$C$72,0),MATCH('tính băng dính sạch'!AV$3,FCSTSDV!$D$1:$L$1,0))/'tính băng dính sạch'!$E129</f>
        <v>#N/A</v>
      </c>
      <c r="AW129" s="114" t="e">
        <f t="array" ref="AW129">+INDEX(FCSTSDV!$D$2:$L$72,MATCH('tính băng dính sạch'!$D129,FCSTSDV!$C$2:$C$72,0),MATCH('tính băng dính sạch'!AW$3,FCSTSDV!$D$1:$L$1,0))/'tính băng dính sạch'!$E129</f>
        <v>#N/A</v>
      </c>
      <c r="AX129" s="114" t="e">
        <f t="array" ref="AX129">+INDEX(FCSTSDV!$D$2:$L$72,MATCH('tính băng dính sạch'!$D129,FCSTSDV!$C$2:$C$72,0),MATCH('tính băng dính sạch'!AX$3,FCSTSDV!$D$1:$L$1,0))/'tính băng dính sạch'!$E129</f>
        <v>#N/A</v>
      </c>
      <c r="AY129" s="114" t="e">
        <f t="array" ref="AY129">+INDEX(FCSTSDV!$D$2:$L$72,MATCH('tính băng dính sạch'!$D129,FCSTSDV!$C$2:$C$72,0),MATCH('tính băng dính sạch'!AY$3,FCSTSDV!$D$1:$L$1,0))/'tính băng dính sạch'!$E129</f>
        <v>#N/A</v>
      </c>
      <c r="AZ129" s="114" t="e">
        <f t="array" ref="AZ129">+INDEX(FCSTSDV!$D$2:$L$72,MATCH('tính băng dính sạch'!$D129,FCSTSDV!$C$2:$C$72,0),MATCH('tính băng dính sạch'!AZ$3,FCSTSDV!$D$1:$L$1,0))/'tính băng dính sạch'!$E129</f>
        <v>#N/A</v>
      </c>
      <c r="BA129" s="114" t="e">
        <f t="array" ref="BA129">+INDEX(FCSTSDV!$D$2:$L$72,MATCH('tính băng dính sạch'!$D129,FCSTSDV!$C$2:$C$72,0),MATCH('tính băng dính sạch'!BA$3,FCSTSDV!$D$1:$L$1,0))/'tính băng dính sạch'!$E129</f>
        <v>#N/A</v>
      </c>
      <c r="BB129" s="114" t="e">
        <f t="array" ref="BB129">+INDEX(FCSTSDV!$D$2:$L$72,MATCH('tính băng dính sạch'!$D129,FCSTSDV!$C$2:$C$72,0),MATCH('tính băng dính sạch'!BB$3,FCSTSDV!$D$1:$L$1,0))/'tính băng dính sạch'!$E129</f>
        <v>#N/A</v>
      </c>
      <c r="BC129" s="114" t="e">
        <f t="array" ref="BC129">+INDEX(FCSTSDV!$D$2:$L$72,MATCH('tính băng dính sạch'!$D129,FCSTSDV!$C$2:$C$72,0),MATCH('tính băng dính sạch'!BC$3,FCSTSDV!$D$1:$L$1,0))/'tính băng dính sạch'!$E129</f>
        <v>#N/A</v>
      </c>
      <c r="BD129" s="114" t="e">
        <f t="array" ref="BD129">+INDEX(FCSTSDV!$D$2:$L$72,MATCH('tính băng dính sạch'!$D129,FCSTSDV!$C$2:$C$72,0),MATCH('tính băng dính sạch'!BD$3,FCSTSDV!$D$1:$L$1,0))/'tính băng dính sạch'!$E129</f>
        <v>#N/A</v>
      </c>
      <c r="BE129" s="114" t="e">
        <f t="array" ref="BE129">+INDEX(FCSTSDV!$D$2:$L$72,MATCH('tính băng dính sạch'!$D129,FCSTSDV!$C$2:$C$72,0),MATCH('tính băng dính sạch'!BE$3,FCSTSDV!$D$1:$L$1,0))/'tính băng dính sạch'!$E129</f>
        <v>#N/A</v>
      </c>
      <c r="BF129" s="114" t="e">
        <f t="array" ref="BF129">+INDEX(FCSTSDV!$D$2:$L$72,MATCH('tính băng dính sạch'!$D129,FCSTSDV!$C$2:$C$72,0),MATCH('tính băng dính sạch'!BF$3,FCSTSDV!$D$1:$L$1,0))/'tính băng dính sạch'!$E129</f>
        <v>#N/A</v>
      </c>
      <c r="BG129" s="114" t="e">
        <f t="array" ref="BG129">+INDEX(FCSTSDV!$D$2:$L$72,MATCH('tính băng dính sạch'!$D129,FCSTSDV!$C$2:$C$72,0),MATCH('tính băng dính sạch'!BG$3,FCSTSDV!$D$1:$L$1,0))/'tính băng dính sạch'!$E129</f>
        <v>#N/A</v>
      </c>
      <c r="BH129" s="114" t="e">
        <f t="array" ref="BH129">+INDEX(FCSTSDV!$D$2:$L$72,MATCH('tính băng dính sạch'!$D129,FCSTSDV!$C$2:$C$72,0),MATCH('tính băng dính sạch'!BH$3,FCSTSDV!$D$1:$L$1,0))/'tính băng dính sạch'!$E129</f>
        <v>#N/A</v>
      </c>
      <c r="BI129" s="114" t="e">
        <f t="array" ref="BI129">+INDEX(FCSTSDV!$D$2:$L$72,MATCH('tính băng dính sạch'!$D129,FCSTSDV!$C$2:$C$72,0),MATCH('tính băng dính sạch'!BI$3,FCSTSDV!$D$1:$L$1,0))/'tính băng dính sạch'!$E129</f>
        <v>#N/A</v>
      </c>
      <c r="BJ129" s="114" t="e">
        <f t="array" ref="BJ129">+INDEX(FCSTSDV!$D$2:$L$72,MATCH('tính băng dính sạch'!$D129,FCSTSDV!$C$2:$C$72,0),MATCH('tính băng dính sạch'!BJ$3,FCSTSDV!$D$1:$L$1,0))/'tính băng dính sạch'!$E129</f>
        <v>#N/A</v>
      </c>
      <c r="BK129" s="114" t="e">
        <f t="array" ref="BK129">+INDEX(FCSTSDV!$D$2:$L$72,MATCH('tính băng dính sạch'!$D129,FCSTSDV!$C$2:$C$72,0),MATCH('tính băng dính sạch'!BK$3,FCSTSDV!$D$1:$L$1,0))/'tính băng dính sạch'!$E129</f>
        <v>#N/A</v>
      </c>
      <c r="BL129" s="114" t="e">
        <f t="array" ref="BL129">+INDEX(FCSTSDV!$D$2:$L$72,MATCH('tính băng dính sạch'!$D129,FCSTSDV!$C$2:$C$72,0),MATCH('tính băng dính sạch'!BL$3,FCSTSDV!$D$1:$L$1,0))/'tính băng dính sạch'!$E129</f>
        <v>#N/A</v>
      </c>
      <c r="BM129" s="114" t="e">
        <f t="array" ref="BM129">+INDEX(FCSTSDV!$D$2:$L$72,MATCH('tính băng dính sạch'!$D129,FCSTSDV!$C$2:$C$72,0),MATCH('tính băng dính sạch'!BM$3,FCSTSDV!$D$1:$L$1,0))/'tính băng dính sạch'!$E129</f>
        <v>#N/A</v>
      </c>
      <c r="BN129" s="114" t="e">
        <f t="array" ref="BN129">+INDEX(FCSTSDV!$D$2:$L$72,MATCH('tính băng dính sạch'!$D129,FCSTSDV!$C$2:$C$72,0),MATCH('tính băng dính sạch'!BN$3,FCSTSDV!$D$1:$L$1,0))/'tính băng dính sạch'!$E129</f>
        <v>#N/A</v>
      </c>
      <c r="BO129" s="114" t="e">
        <f t="array" ref="BO129">+INDEX(FCSTSDV!$D$2:$L$72,MATCH('tính băng dính sạch'!$D129,FCSTSDV!$C$2:$C$72,0),MATCH('tính băng dính sạch'!BO$3,FCSTSDV!$D$1:$L$1,0))/'tính băng dính sạch'!$E129</f>
        <v>#N/A</v>
      </c>
      <c r="BP129" s="114" t="e">
        <f t="array" ref="BP129">+INDEX(FCSTSDV!$D$2:$L$72,MATCH('tính băng dính sạch'!$D129,FCSTSDV!$C$2:$C$72,0),MATCH('tính băng dính sạch'!BP$3,FCSTSDV!$D$1:$L$1,0))/'tính băng dính sạch'!$E129</f>
        <v>#N/A</v>
      </c>
      <c r="BQ129" s="114" t="e">
        <f t="array" ref="BQ129">+INDEX(FCSTSDV!$D$2:$L$72,MATCH('tính băng dính sạch'!$D129,FCSTSDV!$C$2:$C$72,0),MATCH('tính băng dính sạch'!BQ$3,FCSTSDV!$D$1:$L$1,0))/'tính băng dính sạch'!$E129</f>
        <v>#N/A</v>
      </c>
      <c r="BR129" s="114" t="e">
        <f t="array" ref="BR129">+INDEX(FCSTSDV!$D$2:$L$72,MATCH('tính băng dính sạch'!$D129,FCSTSDV!$C$2:$C$72,0),MATCH('tính băng dính sạch'!BR$3,FCSTSDV!$D$1:$L$1,0))/'tính băng dính sạch'!$E129</f>
        <v>#N/A</v>
      </c>
      <c r="BS129" s="114" t="e">
        <f t="array" ref="BS129">+INDEX(FCSTSDV!$D$2:$L$72,MATCH('tính băng dính sạch'!$D129,FCSTSDV!$C$2:$C$72,0),MATCH('tính băng dính sạch'!BS$3,FCSTSDV!$D$1:$L$1,0))/'tính băng dính sạch'!$E129</f>
        <v>#N/A</v>
      </c>
      <c r="BT129" s="114" t="e">
        <f t="array" ref="BT129">+INDEX(FCSTSDV!$D$2:$L$72,MATCH('tính băng dính sạch'!$D129,FCSTSDV!$C$2:$C$72,0),MATCH('tính băng dính sạch'!BT$3,FCSTSDV!$D$1:$L$1,0))/'tính băng dính sạch'!$E129</f>
        <v>#N/A</v>
      </c>
      <c r="BU129" s="114" t="e">
        <f t="array" ref="BU129">+INDEX(FCSTSDV!$D$2:$L$72,MATCH('tính băng dính sạch'!$D129,FCSTSDV!$C$2:$C$72,0),MATCH('tính băng dính sạch'!BU$3,FCSTSDV!$D$1:$L$1,0))/'tính băng dính sạch'!$E129</f>
        <v>#N/A</v>
      </c>
      <c r="BV129" s="114" t="e">
        <f t="array" ref="BV129">+INDEX(FCSTSDV!$D$2:$L$72,MATCH('tính băng dính sạch'!$D129,FCSTSDV!$C$2:$C$72,0),MATCH('tính băng dính sạch'!BV$3,FCSTSDV!$D$1:$L$1,0))/'tính băng dính sạch'!$E129</f>
        <v>#N/A</v>
      </c>
      <c r="BW129" s="114" t="e">
        <f t="array" ref="BW129">+INDEX(FCSTSDV!$D$2:$L$72,MATCH('tính băng dính sạch'!$D129,FCSTSDV!$C$2:$C$72,0),MATCH('tính băng dính sạch'!BW$3,FCSTSDV!$D$1:$L$1,0))/'tính băng dính sạch'!$E129</f>
        <v>#N/A</v>
      </c>
      <c r="BX129" s="114" t="e">
        <f t="array" ref="BX129">+INDEX(FCSTSDV!$D$2:$L$72,MATCH('tính băng dính sạch'!$D129,FCSTSDV!$C$2:$C$72,0),MATCH('tính băng dính sạch'!BX$3,FCSTSDV!$D$1:$L$1,0))/'tính băng dính sạch'!$E129</f>
        <v>#N/A</v>
      </c>
      <c r="BY129" s="114" t="e">
        <f t="array" ref="BY129">+INDEX(FCSTSDV!$D$2:$L$72,MATCH('tính băng dính sạch'!$D129,FCSTSDV!$C$2:$C$72,0),MATCH('tính băng dính sạch'!BY$3,FCSTSDV!$D$1:$L$1,0))/'tính băng dính sạch'!$E129</f>
        <v>#N/A</v>
      </c>
      <c r="BZ129" s="114" t="e">
        <f t="array" ref="BZ129">+INDEX(FCSTSDV!$D$2:$L$72,MATCH('tính băng dính sạch'!$D129,FCSTSDV!$C$2:$C$72,0),MATCH('tính băng dính sạch'!BZ$3,FCSTSDV!$D$1:$L$1,0))/'tính băng dính sạch'!$E129</f>
        <v>#N/A</v>
      </c>
      <c r="CA129" s="114" t="e">
        <f t="array" ref="CA129">+INDEX(FCSTSDV!$D$2:$L$72,MATCH('tính băng dính sạch'!$D129,FCSTSDV!$C$2:$C$72,0),MATCH('tính băng dính sạch'!CA$3,FCSTSDV!$D$1:$L$1,0))/'tính băng dính sạch'!$E129</f>
        <v>#N/A</v>
      </c>
      <c r="CB129" s="114" t="e">
        <f t="array" ref="CB129">+INDEX(FCSTSDV!$D$2:$L$72,MATCH('tính băng dính sạch'!$D129,FCSTSDV!$C$2:$C$72,0),MATCH('tính băng dính sạch'!CB$3,FCSTSDV!$D$1:$L$1,0))/'tính băng dính sạch'!$E129</f>
        <v>#N/A</v>
      </c>
      <c r="CC129" s="114" t="e">
        <f t="array" ref="CC129">+INDEX(FCSTSDV!$D$2:$L$72,MATCH('tính băng dính sạch'!$D129,FCSTSDV!$C$2:$C$72,0),MATCH('tính băng dính sạch'!CC$3,FCSTSDV!$D$1:$L$1,0))/'tính băng dính sạch'!$E129</f>
        <v>#N/A</v>
      </c>
      <c r="CD129" s="114" t="e">
        <f t="array" ref="CD129">+INDEX(FCSTSDV!$D$2:$L$72,MATCH('tính băng dính sạch'!$D129,FCSTSDV!$C$2:$C$72,0),MATCH('tính băng dính sạch'!CD$3,FCSTSDV!$D$1:$L$1,0))/'tính băng dính sạch'!$E129</f>
        <v>#N/A</v>
      </c>
      <c r="CE129" s="114" t="e">
        <f t="array" ref="CE129">+INDEX(FCSTSDV!$D$2:$L$72,MATCH('tính băng dính sạch'!$D129,FCSTSDV!$C$2:$C$72,0),MATCH('tính băng dính sạch'!CE$3,FCSTSDV!$D$1:$L$1,0))/'tính băng dính sạch'!$E129</f>
        <v>#N/A</v>
      </c>
      <c r="CF129" s="114" t="e">
        <f t="array" ref="CF129">+INDEX(FCSTSDV!$D$2:$L$72,MATCH('tính băng dính sạch'!$D129,FCSTSDV!$C$2:$C$72,0),MATCH('tính băng dính sạch'!CF$3,FCSTSDV!$D$1:$L$1,0))/'tính băng dính sạch'!$E129</f>
        <v>#N/A</v>
      </c>
      <c r="CG129" s="114" t="e">
        <f t="array" ref="CG129">+INDEX(FCSTSDV!$D$2:$L$72,MATCH('tính băng dính sạch'!$D129,FCSTSDV!$C$2:$C$72,0),MATCH('tính băng dính sạch'!CG$3,FCSTSDV!$D$1:$L$1,0))/'tính băng dính sạch'!$E129</f>
        <v>#N/A</v>
      </c>
      <c r="CH129" s="114" t="e">
        <f t="array" ref="CH129">+INDEX(FCSTSDV!$D$2:$L$72,MATCH('tính băng dính sạch'!$D129,FCSTSDV!$C$2:$C$72,0),MATCH('tính băng dính sạch'!CH$3,FCSTSDV!$D$1:$L$1,0))/'tính băng dính sạch'!$E129</f>
        <v>#N/A</v>
      </c>
      <c r="CI129" s="114" t="e">
        <f t="array" ref="CI129">+INDEX(FCSTSDV!$D$2:$L$72,MATCH('tính băng dính sạch'!$D129,FCSTSDV!$C$2:$C$72,0),MATCH('tính băng dính sạch'!CI$3,FCSTSDV!$D$1:$L$1,0))/'tính băng dính sạch'!$E129</f>
        <v>#N/A</v>
      </c>
      <c r="CJ129" s="92" t="e">
        <f t="array" ref="CJ129">+INDEX(FCSTSDV!$D$2:$L$72,MATCH('tính băng dính sạch'!$D129,FCSTSDV!$C$2:$C$72,0),MATCH('tính băng dính sạch'!CJ$3,FCSTSDV!$D$1:$L$1,0))/'tính băng dính sạch'!$E129</f>
        <v>#N/A</v>
      </c>
      <c r="CK129" s="92" t="e">
        <f t="array" ref="CK129">+INDEX(FCSTSDV!$D$2:$L$72,MATCH('tính băng dính sạch'!$D129,FCSTSDV!$C$2:$C$72,0),MATCH('tính băng dính sạch'!CK$3,FCSTSDV!$D$1:$L$1,0))/'tính băng dính sạch'!$E129</f>
        <v>#N/A</v>
      </c>
      <c r="CL129" s="92" t="e">
        <f t="array" ref="CL129">+INDEX(FCSTSDV!$D$2:$L$72,MATCH('tính băng dính sạch'!$D129,FCSTSDV!$C$2:$C$72,0),MATCH('tính băng dính sạch'!CL$3,FCSTSDV!$D$1:$L$1,0))/'tính băng dính sạch'!$E129</f>
        <v>#N/A</v>
      </c>
      <c r="CM129" s="92" t="e">
        <f t="array" ref="CM129">+INDEX(FCSTSDV!$D$2:$L$72,MATCH('tính băng dính sạch'!$D129,FCSTSDV!$C$2:$C$72,0),MATCH('tính băng dính sạch'!CM$3,FCSTSDV!$D$1:$L$1,0))/'tính băng dính sạch'!$E129</f>
        <v>#N/A</v>
      </c>
      <c r="CN129" s="92" t="e">
        <f t="array" ref="CN129">+INDEX(FCSTSDV!$D$2:$L$72,MATCH('tính băng dính sạch'!$D129,FCSTSDV!$C$2:$C$72,0),MATCH('tính băng dính sạch'!CN$3,FCSTSDV!$D$1:$L$1,0))/'tính băng dính sạch'!$E129</f>
        <v>#N/A</v>
      </c>
      <c r="CO129" s="92" t="e">
        <f t="array" ref="CO129">+INDEX(FCSTSDV!$D$2:$L$72,MATCH('tính băng dính sạch'!$D129,FCSTSDV!$C$2:$C$72,0),MATCH('tính băng dính sạch'!CO$3,FCSTSDV!$D$1:$L$1,0))/'tính băng dính sạch'!$E129</f>
        <v>#N/A</v>
      </c>
      <c r="CP129" s="92" t="e">
        <f t="array" ref="CP129">+INDEX(FCSTSDV!$D$2:$L$72,MATCH('tính băng dính sạch'!$D129,FCSTSDV!$C$2:$C$72,0),MATCH('tính băng dính sạch'!CP$3,FCSTSDV!$D$1:$L$1,0))/'tính băng dính sạch'!$E129</f>
        <v>#N/A</v>
      </c>
      <c r="CQ129" s="92">
        <f>+ROUND(IFERROR(INDEX(FCSTSDV!$D$2:$L$72,MATCH('tính băng dính sạch'!$D129,FCSTSDV!$C$2:$C$72,0),MATCH('tính băng dính sạch'!CQ$3,FCSTSDV!$D$1:$L$1,0)),0)/'tính băng dính sạch'!$E129,1)</f>
        <v>0</v>
      </c>
    </row>
    <row r="130" spans="1:95" ht="20.100000000000001" hidden="1" customHeight="1">
      <c r="A130" s="813"/>
      <c r="B130" s="795"/>
      <c r="C130" s="127"/>
      <c r="D130" s="128" t="s">
        <v>153</v>
      </c>
      <c r="E130" s="129" t="s">
        <v>43</v>
      </c>
      <c r="F130" s="799"/>
      <c r="G130" s="799"/>
      <c r="H130" s="827"/>
      <c r="I130" s="153">
        <f>+I129</f>
        <v>0</v>
      </c>
      <c r="J130" s="136"/>
      <c r="K130" s="137"/>
      <c r="L130" s="137"/>
      <c r="M130" s="137" t="e">
        <f>+H129-M129</f>
        <v>#REF!</v>
      </c>
      <c r="N130" s="137" t="e">
        <f>+H129-N129</f>
        <v>#REF!</v>
      </c>
      <c r="O130" s="137" t="e">
        <f>+N130-O129</f>
        <v>#REF!</v>
      </c>
      <c r="P130" s="137" t="e">
        <f>+H129-P129</f>
        <v>#REF!</v>
      </c>
      <c r="Q130" s="137" t="e">
        <f t="shared" ref="Q130:AP130" si="101">+P130-Q129</f>
        <v>#REF!</v>
      </c>
      <c r="R130" s="137" t="e">
        <f t="shared" si="101"/>
        <v>#REF!</v>
      </c>
      <c r="S130" s="137" t="e">
        <f t="shared" si="101"/>
        <v>#REF!</v>
      </c>
      <c r="T130" s="137" t="e">
        <f t="shared" si="101"/>
        <v>#REF!</v>
      </c>
      <c r="U130" s="137" t="e">
        <f t="shared" si="101"/>
        <v>#REF!</v>
      </c>
      <c r="V130" s="155" t="e">
        <f t="shared" si="101"/>
        <v>#REF!</v>
      </c>
      <c r="W130" s="162" t="e">
        <f t="shared" si="101"/>
        <v>#REF!</v>
      </c>
      <c r="X130" s="163" t="e">
        <f t="shared" si="101"/>
        <v>#REF!</v>
      </c>
      <c r="Y130" s="163" t="e">
        <f t="shared" si="101"/>
        <v>#REF!</v>
      </c>
      <c r="Z130" s="163" t="e">
        <f t="shared" si="101"/>
        <v>#REF!</v>
      </c>
      <c r="AA130" s="163" t="e">
        <f t="shared" si="101"/>
        <v>#REF!</v>
      </c>
      <c r="AB130" s="163" t="e">
        <f t="shared" si="101"/>
        <v>#REF!</v>
      </c>
      <c r="AC130" s="163" t="e">
        <f t="shared" si="101"/>
        <v>#REF!</v>
      </c>
      <c r="AD130" s="163" t="e">
        <f t="shared" si="101"/>
        <v>#REF!</v>
      </c>
      <c r="AE130" s="163" t="e">
        <f t="shared" si="101"/>
        <v>#REF!</v>
      </c>
      <c r="AF130" s="162" t="e">
        <f t="shared" si="101"/>
        <v>#REF!</v>
      </c>
      <c r="AG130" s="162" t="e">
        <f t="shared" si="101"/>
        <v>#REF!</v>
      </c>
      <c r="AH130" s="162" t="e">
        <f t="shared" si="101"/>
        <v>#REF!</v>
      </c>
      <c r="AI130" s="162" t="e">
        <f t="shared" si="101"/>
        <v>#REF!</v>
      </c>
      <c r="AJ130" s="162" t="e">
        <f t="shared" si="101"/>
        <v>#REF!</v>
      </c>
      <c r="AK130" s="162" t="e">
        <f t="shared" si="101"/>
        <v>#REF!</v>
      </c>
      <c r="AL130" s="162" t="e">
        <f t="shared" si="101"/>
        <v>#REF!</v>
      </c>
      <c r="AM130" s="162" t="e">
        <f t="shared" si="101"/>
        <v>#REF!</v>
      </c>
      <c r="AN130" s="162" t="e">
        <f t="shared" si="101"/>
        <v>#REF!</v>
      </c>
      <c r="AO130" s="162" t="e">
        <f t="shared" si="101"/>
        <v>#REF!</v>
      </c>
      <c r="AP130" s="162" t="e">
        <f t="shared" si="101"/>
        <v>#REF!</v>
      </c>
      <c r="AQ130" s="162" t="e">
        <f>+AI130-AQ129</f>
        <v>#REF!</v>
      </c>
      <c r="AR130" s="162" t="e">
        <f>+AJ130-AR129</f>
        <v>#REF!</v>
      </c>
      <c r="AS130" s="162" t="e">
        <f>+AK130-AS129</f>
        <v>#REF!</v>
      </c>
      <c r="AT130" s="163" t="e">
        <f>+H129+I130-AT129</f>
        <v>#REF!</v>
      </c>
      <c r="AU130" s="162" t="e">
        <f>+AT130-AU129</f>
        <v>#REF!</v>
      </c>
      <c r="AV130" s="162" t="e">
        <f>+AU130-AV129</f>
        <v>#REF!</v>
      </c>
      <c r="AW130" s="162" t="e">
        <f>+AV130-AW129</f>
        <v>#REF!</v>
      </c>
      <c r="AX130" s="90" t="e">
        <f t="shared" ref="AX130:CI130" si="102">$H129+$I129-AX129</f>
        <v>#REF!</v>
      </c>
      <c r="AY130" s="90" t="e">
        <f t="shared" si="102"/>
        <v>#REF!</v>
      </c>
      <c r="AZ130" s="90" t="e">
        <f t="shared" si="102"/>
        <v>#REF!</v>
      </c>
      <c r="BA130" s="90" t="e">
        <f t="shared" si="102"/>
        <v>#REF!</v>
      </c>
      <c r="BB130" s="90" t="e">
        <f t="shared" si="102"/>
        <v>#REF!</v>
      </c>
      <c r="BC130" s="90" t="e">
        <f t="shared" si="102"/>
        <v>#REF!</v>
      </c>
      <c r="BD130" s="90" t="e">
        <f t="shared" si="102"/>
        <v>#REF!</v>
      </c>
      <c r="BE130" s="90" t="e">
        <f t="shared" si="102"/>
        <v>#REF!</v>
      </c>
      <c r="BF130" s="90" t="e">
        <f t="shared" si="102"/>
        <v>#REF!</v>
      </c>
      <c r="BG130" s="90" t="e">
        <f t="shared" si="102"/>
        <v>#REF!</v>
      </c>
      <c r="BH130" s="90" t="e">
        <f t="shared" si="102"/>
        <v>#REF!</v>
      </c>
      <c r="BI130" s="90" t="e">
        <f t="shared" si="102"/>
        <v>#REF!</v>
      </c>
      <c r="BJ130" s="90" t="e">
        <f t="shared" si="102"/>
        <v>#REF!</v>
      </c>
      <c r="BK130" s="90" t="e">
        <f t="shared" si="102"/>
        <v>#REF!</v>
      </c>
      <c r="BL130" s="90" t="e">
        <f t="shared" si="102"/>
        <v>#REF!</v>
      </c>
      <c r="BM130" s="90" t="e">
        <f t="shared" si="102"/>
        <v>#REF!</v>
      </c>
      <c r="BN130" s="90" t="e">
        <f t="shared" si="102"/>
        <v>#REF!</v>
      </c>
      <c r="BO130" s="90" t="e">
        <f t="shared" si="102"/>
        <v>#REF!</v>
      </c>
      <c r="BP130" s="90" t="e">
        <f t="shared" si="102"/>
        <v>#REF!</v>
      </c>
      <c r="BQ130" s="90" t="e">
        <f t="shared" si="102"/>
        <v>#REF!</v>
      </c>
      <c r="BR130" s="90" t="e">
        <f t="shared" si="102"/>
        <v>#REF!</v>
      </c>
      <c r="BS130" s="90" t="e">
        <f t="shared" si="102"/>
        <v>#REF!</v>
      </c>
      <c r="BT130" s="90" t="e">
        <f t="shared" si="102"/>
        <v>#REF!</v>
      </c>
      <c r="BU130" s="90" t="e">
        <f t="shared" si="102"/>
        <v>#REF!</v>
      </c>
      <c r="BV130" s="90" t="e">
        <f t="shared" si="102"/>
        <v>#REF!</v>
      </c>
      <c r="BW130" s="90" t="e">
        <f t="shared" si="102"/>
        <v>#REF!</v>
      </c>
      <c r="BX130" s="90" t="e">
        <f t="shared" si="102"/>
        <v>#REF!</v>
      </c>
      <c r="BY130" s="90" t="e">
        <f t="shared" si="102"/>
        <v>#REF!</v>
      </c>
      <c r="BZ130" s="90" t="e">
        <f t="shared" si="102"/>
        <v>#REF!</v>
      </c>
      <c r="CA130" s="90" t="e">
        <f t="shared" si="102"/>
        <v>#REF!</v>
      </c>
      <c r="CB130" s="90" t="e">
        <f t="shared" si="102"/>
        <v>#REF!</v>
      </c>
      <c r="CC130" s="90" t="e">
        <f t="shared" si="102"/>
        <v>#REF!</v>
      </c>
      <c r="CD130" s="90" t="e">
        <f t="shared" si="102"/>
        <v>#REF!</v>
      </c>
      <c r="CE130" s="90" t="e">
        <f t="shared" si="102"/>
        <v>#REF!</v>
      </c>
      <c r="CF130" s="90" t="e">
        <f t="shared" si="102"/>
        <v>#REF!</v>
      </c>
      <c r="CG130" s="90" t="e">
        <f t="shared" si="102"/>
        <v>#REF!</v>
      </c>
      <c r="CH130" s="90" t="e">
        <f t="shared" si="102"/>
        <v>#REF!</v>
      </c>
      <c r="CI130" s="90" t="e">
        <f t="shared" si="102"/>
        <v>#REF!</v>
      </c>
      <c r="CJ130" s="162" t="e">
        <f t="shared" ref="CJ130:CQ130" si="103">+CI130-CJ129</f>
        <v>#REF!</v>
      </c>
      <c r="CK130" s="162" t="e">
        <f t="shared" si="103"/>
        <v>#REF!</v>
      </c>
      <c r="CL130" s="162" t="e">
        <f t="shared" si="103"/>
        <v>#REF!</v>
      </c>
      <c r="CM130" s="162" t="e">
        <f t="shared" si="103"/>
        <v>#REF!</v>
      </c>
      <c r="CN130" s="162" t="e">
        <f t="shared" si="103"/>
        <v>#REF!</v>
      </c>
      <c r="CO130" s="162" t="e">
        <f t="shared" si="103"/>
        <v>#REF!</v>
      </c>
      <c r="CP130" s="162" t="e">
        <f t="shared" si="103"/>
        <v>#REF!</v>
      </c>
      <c r="CQ130" s="90" t="e">
        <f t="shared" si="103"/>
        <v>#REF!</v>
      </c>
    </row>
    <row r="131" spans="1:95" ht="20.100000000000001" hidden="1" customHeight="1">
      <c r="A131" s="806" t="s">
        <v>269</v>
      </c>
      <c r="B131" s="791"/>
      <c r="C131" s="63"/>
      <c r="D131" s="73" t="s">
        <v>270</v>
      </c>
      <c r="E131" s="44">
        <v>100</v>
      </c>
      <c r="F131" s="798"/>
      <c r="G131" s="798"/>
      <c r="H131" s="826" t="e">
        <f>+VLOOKUP(A131,#REF!,5,0)</f>
        <v>#REF!</v>
      </c>
      <c r="I131" s="79">
        <f>+IFERROR(VLOOKUP(D131,FCSTSDV!$C$2:$C$72,26,0),0)/'tính băng dính sạch'!E131</f>
        <v>0</v>
      </c>
      <c r="J131" s="9"/>
      <c r="K131" s="11">
        <f t="array" ref="K131">+IFERROR(INDEX(FCSTSDV!$D$2:$L$72,MATCH('tính băng dính sạch'!$D131,FCSTSDV!$C$2:$C$72,0),MATCH('tính băng dính sạch'!K$3,FCSTSDV!$D$1:$L$1,0)),0)/'tính băng dính sạch'!$E131</f>
        <v>0</v>
      </c>
      <c r="L131" s="11">
        <f t="array" ref="L131">+IFERROR(INDEX(FCSTSDV!$D$2:$L$72,MATCH('tính băng dính sạch'!$D131,FCSTSDV!$C$2:$C$72,0),MATCH('tính băng dính sạch'!L$3,FCSTSDV!$D$1:$L$1,0)),0)/'tính băng dính sạch'!$E131</f>
        <v>0</v>
      </c>
      <c r="M131" s="11">
        <f t="array" ref="M131">+IFERROR(INDEX(FCSTSDV!$D$2:$L$72,MATCH('tính băng dính sạch'!$D131,FCSTSDV!$C$2:$C$72,0),MATCH('tính băng dính sạch'!M$3,FCSTSDV!$D$1:$L$1,0)),0)/'tính băng dính sạch'!$E131</f>
        <v>0</v>
      </c>
      <c r="N131" s="11">
        <f t="array" ref="N131">+IFERROR(INDEX(FCSTSDV!$D$2:$L$72,MATCH('tính băng dính sạch'!$D131,FCSTSDV!$C$2:$C$72,0),MATCH('tính băng dính sạch'!N$3,FCSTSDV!$D$1:$L$1,0)),0)/'tính băng dính sạch'!$E131</f>
        <v>0</v>
      </c>
      <c r="O131" s="11">
        <f t="array" ref="O131">+IFERROR(INDEX(FCSTSDV!$D$2:$L$72,MATCH('tính băng dính sạch'!$D131,FCSTSDV!$C$2:$C$72,0),MATCH('tính băng dính sạch'!O$3,FCSTSDV!$D$1:$L$1,0)),0)/'tính băng dính sạch'!$E131</f>
        <v>0</v>
      </c>
      <c r="P131" s="11">
        <f t="array" ref="P131">+IFERROR(INDEX(FCSTSDV!$D$2:$L$72,MATCH('tính băng dính sạch'!$D131,FCSTSDV!$C$2:$C$72,0),MATCH('tính băng dính sạch'!P$3,FCSTSDV!$D$1:$L$1,0)),0)/'tính băng dính sạch'!$E131</f>
        <v>0</v>
      </c>
      <c r="Q131" s="11">
        <f t="array" ref="Q131">+IFERROR(INDEX(FCSTSDV!$D$2:$L$72,MATCH('tính băng dính sạch'!$D131,FCSTSDV!$C$2:$C$72,0),MATCH('tính băng dính sạch'!Q$3,FCSTSDV!$D$1:$L$1,0)),0)/'tính băng dính sạch'!$E131</f>
        <v>0</v>
      </c>
      <c r="R131" s="11">
        <f t="array" ref="R131">+IFERROR(INDEX(FCSTSDV!$D$2:$L$72,MATCH('tính băng dính sạch'!$D131,FCSTSDV!$C$2:$C$72,0),MATCH('tính băng dính sạch'!R$3,FCSTSDV!$D$1:$L$1,0)),0)/'tính băng dính sạch'!$E131</f>
        <v>0</v>
      </c>
      <c r="S131" s="11">
        <f t="array" ref="S131">+IFERROR(INDEX(FCSTSDV!$D$2:$L$72,MATCH('tính băng dính sạch'!$D131,FCSTSDV!$C$2:$C$72,0),MATCH('tính băng dính sạch'!S$3,FCSTSDV!$D$1:$L$1,0)),0)/'tính băng dính sạch'!$E131</f>
        <v>0</v>
      </c>
      <c r="T131" s="11">
        <f t="array" ref="T131">+IFERROR(INDEX(FCSTSDV!$D$2:$L$72,MATCH('tính băng dính sạch'!$D131,FCSTSDV!$C$2:$C$72,0),MATCH('tính băng dính sạch'!T$3,FCSTSDV!$D$1:$L$1,0)),0)/'tính băng dính sạch'!$E131</f>
        <v>0</v>
      </c>
      <c r="U131" s="11">
        <f t="array" ref="U131">+IFERROR(INDEX(FCSTSDV!$D$2:$L$72,MATCH('tính băng dính sạch'!$D131,FCSTSDV!$C$2:$C$72,0),MATCH('tính băng dính sạch'!U$3,FCSTSDV!$D$1:$L$1,0)),0)/'tính băng dính sạch'!$E131</f>
        <v>0</v>
      </c>
      <c r="V131" s="98">
        <f t="array" ref="V131">+IFERROR(INDEX(FCSTSDV!$D$2:$L$72,MATCH('tính băng dính sạch'!$D131,FCSTSDV!$C$2:$C$72,0),MATCH('tính băng dính sạch'!V$3,FCSTSDV!$D$1:$L$1,0)),0)/'tính băng dính sạch'!$E131</f>
        <v>0</v>
      </c>
      <c r="W131" s="99">
        <f t="array" ref="W131">+IFERROR(INDEX(FCSTSDV!$D$2:$L$72,MATCH('tính băng dính sạch'!$D131,FCSTSDV!$C$2:$C$72,0),MATCH('tính băng dính sạch'!W$3,FCSTSDV!$D$1:$L$1,0)),0)/'tính băng dính sạch'!$E131</f>
        <v>0</v>
      </c>
      <c r="X131" s="100">
        <f t="array" ref="X131">+IFERROR(INDEX(FCSTSDV!$D$2:$L$72,MATCH('tính băng dính sạch'!$D131,FCSTSDV!$C$2:$C$72,0),MATCH('tính băng dính sạch'!X$3,FCSTSDV!$D$1:$L$1,0)),0)/'tính băng dính sạch'!$E131</f>
        <v>0</v>
      </c>
      <c r="Y131" s="100">
        <f t="array" ref="Y131">+IFERROR(INDEX(FCSTSDV!$D$2:$L$72,MATCH('tính băng dính sạch'!$D131,FCSTSDV!$C$2:$C$72,0),MATCH('tính băng dính sạch'!Y$3,FCSTSDV!$D$1:$L$1,0)),0)/'tính băng dính sạch'!$E131</f>
        <v>0</v>
      </c>
      <c r="Z131" s="100">
        <f t="array" ref="Z131">+IFERROR(INDEX(FCSTSDV!$D$2:$L$72,MATCH('tính băng dính sạch'!$D131,FCSTSDV!$C$2:$C$72,0),MATCH('tính băng dính sạch'!Z$3,FCSTSDV!$D$1:$L$1,0)),0)/'tính băng dính sạch'!$E131</f>
        <v>0</v>
      </c>
      <c r="AA131" s="100">
        <f t="array" ref="AA131">+IFERROR(INDEX(FCSTSDV!$D$2:$L$72,MATCH('tính băng dính sạch'!$D131,FCSTSDV!$C$2:$C$72,0),MATCH('tính băng dính sạch'!AA$3,FCSTSDV!$D$1:$L$1,0)),0)/'tính băng dính sạch'!$E131</f>
        <v>0</v>
      </c>
      <c r="AB131" s="100">
        <f t="array" ref="AB131">+IFERROR(INDEX(FCSTSDV!$D$2:$L$72,MATCH('tính băng dính sạch'!$D131,FCSTSDV!$C$2:$C$72,0),MATCH('tính băng dính sạch'!AB$3,FCSTSDV!$D$1:$L$1,0)),0)/'tính băng dính sạch'!$E131</f>
        <v>0</v>
      </c>
      <c r="AC131" s="100">
        <f t="array" ref="AC131">+IFERROR(INDEX(FCSTSDV!$D$2:$L$72,MATCH('tính băng dính sạch'!$D131,FCSTSDV!$C$2:$C$72,0),MATCH('tính băng dính sạch'!AC$3,FCSTSDV!$D$1:$L$1,0)),0)/'tính băng dính sạch'!$E131</f>
        <v>0</v>
      </c>
      <c r="AD131" s="100">
        <f t="array" ref="AD131">+IFERROR(INDEX(FCSTSDV!$D$2:$L$72,MATCH('tính băng dính sạch'!$D131,FCSTSDV!$C$2:$C$72,0),MATCH('tính băng dính sạch'!AD$3,FCSTSDV!$D$1:$L$1,0)),0)/'tính băng dính sạch'!$E131</f>
        <v>0</v>
      </c>
      <c r="AE131" s="100">
        <f t="array" ref="AE131">+IFERROR(INDEX(FCSTSDV!$D$2:$L$72,MATCH('tính băng dính sạch'!$D131,FCSTSDV!$C$2:$C$72,0),MATCH('tính băng dính sạch'!AE$3,FCSTSDV!$D$1:$L$1,0)),0)/'tính băng dính sạch'!$E131</f>
        <v>0</v>
      </c>
      <c r="AF131" s="99">
        <f>+IFERROR(INDEX(FCSTSDV!$D$2:$L$72,MATCH('tính băng dính sạch'!$D131,FCSTSDV!$C$2:$C$72,0),MATCH('tính băng dính sạch'!AF$3,FCSTSDV!$D$1:$L$1,0))/'tính băng dính sạch'!$E131,0)</f>
        <v>0</v>
      </c>
      <c r="AG131" s="99">
        <f>+IFERROR(INDEX(FCSTSDV!$D$2:$L$72,MATCH('tính băng dính sạch'!$D131,FCSTSDV!$C$2:$C$72,0),MATCH('tính băng dính sạch'!AG$3,FCSTSDV!$D$1:$L$1,0))/'tính băng dính sạch'!$E131,0)</f>
        <v>0</v>
      </c>
      <c r="AH131" s="99">
        <f>+IFERROR(INDEX(FCSTSDV!$D$2:$L$72,MATCH('tính băng dính sạch'!$D131,FCSTSDV!$C$2:$C$72,0),MATCH('tính băng dính sạch'!AH$3,FCSTSDV!$D$1:$L$1,0))/'tính băng dính sạch'!$E131,0)</f>
        <v>0</v>
      </c>
      <c r="AI131" s="99">
        <f>+IFERROR(INDEX(FCSTSDV!$D$2:$L$72,MATCH('tính băng dính sạch'!$D131,FCSTSDV!$C$2:$C$72,0),MATCH('tính băng dính sạch'!AI$3,FCSTSDV!$D$1:$L$1,0))/'tính băng dính sạch'!$E131,0)</f>
        <v>0</v>
      </c>
      <c r="AJ131" s="99">
        <f>+IFERROR(INDEX(FCSTSDV!$D$2:$L$72,MATCH('tính băng dính sạch'!$D131,FCSTSDV!$C$2:$C$72,0),MATCH('tính băng dính sạch'!AJ$3,FCSTSDV!$D$1:$L$1,0))/'tính băng dính sạch'!$E131,0)</f>
        <v>0</v>
      </c>
      <c r="AK131" s="99">
        <f>+IFERROR(INDEX(FCSTSDV!$D$2:$L$72,MATCH('tính băng dính sạch'!$D131,FCSTSDV!$C$2:$C$72,0),MATCH('tính băng dính sạch'!AK$3,FCSTSDV!$D$1:$L$1,0))/'tính băng dính sạch'!$E131,0)</f>
        <v>0</v>
      </c>
      <c r="AL131" s="99">
        <f>+IFERROR(INDEX(FCSTSDV!$D$2:$L$72,MATCH('tính băng dính sạch'!$D131,FCSTSDV!$C$2:$C$72,0),MATCH('tính băng dính sạch'!AL$3,FCSTSDV!$D$1:$L$1,0))/'tính băng dính sạch'!$E131,0)</f>
        <v>0</v>
      </c>
      <c r="AM131" s="99">
        <f>+IFERROR(INDEX(FCSTSDV!$D$2:$L$72,MATCH('tính băng dính sạch'!$D131,FCSTSDV!$C$2:$C$72,0),MATCH('tính băng dính sạch'!AM$3,FCSTSDV!$D$1:$L$1,0))/'tính băng dính sạch'!$E131,0)</f>
        <v>0</v>
      </c>
      <c r="AN131" s="99">
        <f>+IFERROR(INDEX(FCSTSDV!$D$2:$L$72,MATCH('tính băng dính sạch'!$D131,FCSTSDV!$C$2:$C$72,0),MATCH('tính băng dính sạch'!AN$3,FCSTSDV!$D$1:$L$1,0))/'tính băng dính sạch'!$E131,0)</f>
        <v>0</v>
      </c>
      <c r="AO131" s="99">
        <f>+IFERROR(INDEX(FCSTSDV!$D$2:$L$72,MATCH('tính băng dính sạch'!$D131,FCSTSDV!$C$2:$C$72,0),MATCH('tính băng dính sạch'!AO$3,FCSTSDV!$D$1:$L$1,0))/'tính băng dính sạch'!$E131,0)</f>
        <v>0</v>
      </c>
      <c r="AP131" s="115" t="e">
        <f t="array" ref="AP131">+INDEX(FCSTSDV!$D$2:$L$72,MATCH('tính băng dính sạch'!$D131,FCSTSDV!$C$2:$C$72,0),MATCH('tính băng dính sạch'!AP$3,FCSTSDV!$D$1:$L$1,0))/'tính băng dính sạch'!$E131</f>
        <v>#N/A</v>
      </c>
      <c r="AQ131" s="115" t="e">
        <f t="array" ref="AQ131">+INDEX(FCSTSDV!$D$2:$L$72,MATCH('tính băng dính sạch'!$D131,FCSTSDV!$C$2:$C$72,0),MATCH('tính băng dính sạch'!AQ$3,FCSTSDV!$D$1:$L$1,0))/'tính băng dính sạch'!$E131</f>
        <v>#N/A</v>
      </c>
      <c r="AR131" s="115" t="e">
        <f t="array" ref="AR131">+INDEX(FCSTSDV!$D$2:$L$72,MATCH('tính băng dính sạch'!$D131,FCSTSDV!$C$2:$C$72,0),MATCH('tính băng dính sạch'!AR$3,FCSTSDV!$D$1:$L$1,0))/'tính băng dính sạch'!$E131</f>
        <v>#N/A</v>
      </c>
      <c r="AS131" s="115" t="e">
        <f t="array" ref="AS131">+INDEX(FCSTSDV!$D$2:$L$72,MATCH('tính băng dính sạch'!$D131,FCSTSDV!$C$2:$C$72,0),MATCH('tính băng dính sạch'!AS$3,FCSTSDV!$D$1:$L$1,0))/'tính băng dính sạch'!$E131</f>
        <v>#N/A</v>
      </c>
      <c r="AT131" s="115" t="e">
        <f t="array" ref="AT131">+INDEX(FCSTSDV!$D$2:$L$72,MATCH('tính băng dính sạch'!$D131,FCSTSDV!$C$2:$C$72,0),MATCH('tính băng dính sạch'!AT$3,FCSTSDV!$D$1:$L$1,0))/'tính băng dính sạch'!$E131</f>
        <v>#N/A</v>
      </c>
      <c r="AU131" s="115" t="e">
        <f t="array" ref="AU131">+INDEX(FCSTSDV!$D$2:$L$72,MATCH('tính băng dính sạch'!$D131,FCSTSDV!$C$2:$C$72,0),MATCH('tính băng dính sạch'!AU$3,FCSTSDV!$D$1:$L$1,0))/'tính băng dính sạch'!$E131</f>
        <v>#N/A</v>
      </c>
      <c r="AV131" s="115" t="e">
        <f t="array" ref="AV131">+INDEX(FCSTSDV!$D$2:$L$72,MATCH('tính băng dính sạch'!$D131,FCSTSDV!$C$2:$C$72,0),MATCH('tính băng dính sạch'!AV$3,FCSTSDV!$D$1:$L$1,0))/'tính băng dính sạch'!$E131</f>
        <v>#N/A</v>
      </c>
      <c r="AW131" s="115" t="e">
        <f t="array" ref="AW131">+INDEX(FCSTSDV!$D$2:$L$72,MATCH('tính băng dính sạch'!$D131,FCSTSDV!$C$2:$C$72,0),MATCH('tính băng dính sạch'!AW$3,FCSTSDV!$D$1:$L$1,0))/'tính băng dính sạch'!$E131</f>
        <v>#N/A</v>
      </c>
      <c r="AX131" s="115" t="e">
        <f t="array" ref="AX131">+INDEX(FCSTSDV!$D$2:$L$72,MATCH('tính băng dính sạch'!$D131,FCSTSDV!$C$2:$C$72,0),MATCH('tính băng dính sạch'!AX$3,FCSTSDV!$D$1:$L$1,0))/'tính băng dính sạch'!$E131</f>
        <v>#N/A</v>
      </c>
      <c r="AY131" s="115" t="e">
        <f t="array" ref="AY131">+INDEX(FCSTSDV!$D$2:$L$72,MATCH('tính băng dính sạch'!$D131,FCSTSDV!$C$2:$C$72,0),MATCH('tính băng dính sạch'!AY$3,FCSTSDV!$D$1:$L$1,0))/'tính băng dính sạch'!$E131</f>
        <v>#N/A</v>
      </c>
      <c r="AZ131" s="115" t="e">
        <f t="array" ref="AZ131">+INDEX(FCSTSDV!$D$2:$L$72,MATCH('tính băng dính sạch'!$D131,FCSTSDV!$C$2:$C$72,0),MATCH('tính băng dính sạch'!AZ$3,FCSTSDV!$D$1:$L$1,0))/'tính băng dính sạch'!$E131</f>
        <v>#N/A</v>
      </c>
      <c r="BA131" s="115" t="e">
        <f t="array" ref="BA131">+INDEX(FCSTSDV!$D$2:$L$72,MATCH('tính băng dính sạch'!$D131,FCSTSDV!$C$2:$C$72,0),MATCH('tính băng dính sạch'!BA$3,FCSTSDV!$D$1:$L$1,0))/'tính băng dính sạch'!$E131</f>
        <v>#N/A</v>
      </c>
      <c r="BB131" s="115" t="e">
        <f t="array" ref="BB131">+INDEX(FCSTSDV!$D$2:$L$72,MATCH('tính băng dính sạch'!$D131,FCSTSDV!$C$2:$C$72,0),MATCH('tính băng dính sạch'!BB$3,FCSTSDV!$D$1:$L$1,0))/'tính băng dính sạch'!$E131</f>
        <v>#N/A</v>
      </c>
      <c r="BC131" s="115" t="e">
        <f t="array" ref="BC131">+INDEX(FCSTSDV!$D$2:$L$72,MATCH('tính băng dính sạch'!$D131,FCSTSDV!$C$2:$C$72,0),MATCH('tính băng dính sạch'!BC$3,FCSTSDV!$D$1:$L$1,0))/'tính băng dính sạch'!$E131</f>
        <v>#N/A</v>
      </c>
      <c r="BD131" s="115" t="e">
        <f t="array" ref="BD131">+INDEX(FCSTSDV!$D$2:$L$72,MATCH('tính băng dính sạch'!$D131,FCSTSDV!$C$2:$C$72,0),MATCH('tính băng dính sạch'!BD$3,FCSTSDV!$D$1:$L$1,0))/'tính băng dính sạch'!$E131</f>
        <v>#N/A</v>
      </c>
      <c r="BE131" s="115" t="e">
        <f t="array" ref="BE131">+INDEX(FCSTSDV!$D$2:$L$72,MATCH('tính băng dính sạch'!$D131,FCSTSDV!$C$2:$C$72,0),MATCH('tính băng dính sạch'!BE$3,FCSTSDV!$D$1:$L$1,0))/'tính băng dính sạch'!$E131</f>
        <v>#N/A</v>
      </c>
      <c r="BF131" s="115" t="e">
        <f t="array" ref="BF131">+INDEX(FCSTSDV!$D$2:$L$72,MATCH('tính băng dính sạch'!$D131,FCSTSDV!$C$2:$C$72,0),MATCH('tính băng dính sạch'!BF$3,FCSTSDV!$D$1:$L$1,0))/'tính băng dính sạch'!$E131</f>
        <v>#N/A</v>
      </c>
      <c r="BG131" s="115" t="e">
        <f t="array" ref="BG131">+INDEX(FCSTSDV!$D$2:$L$72,MATCH('tính băng dính sạch'!$D131,FCSTSDV!$C$2:$C$72,0),MATCH('tính băng dính sạch'!BG$3,FCSTSDV!$D$1:$L$1,0))/'tính băng dính sạch'!$E131</f>
        <v>#N/A</v>
      </c>
      <c r="BH131" s="115" t="e">
        <f t="array" ref="BH131">+INDEX(FCSTSDV!$D$2:$L$72,MATCH('tính băng dính sạch'!$D131,FCSTSDV!$C$2:$C$72,0),MATCH('tính băng dính sạch'!BH$3,FCSTSDV!$D$1:$L$1,0))/'tính băng dính sạch'!$E131</f>
        <v>#N/A</v>
      </c>
      <c r="BI131" s="115" t="e">
        <f t="array" ref="BI131">+INDEX(FCSTSDV!$D$2:$L$72,MATCH('tính băng dính sạch'!$D131,FCSTSDV!$C$2:$C$72,0),MATCH('tính băng dính sạch'!BI$3,FCSTSDV!$D$1:$L$1,0))/'tính băng dính sạch'!$E131</f>
        <v>#N/A</v>
      </c>
      <c r="BJ131" s="115" t="e">
        <f t="array" ref="BJ131">+INDEX(FCSTSDV!$D$2:$L$72,MATCH('tính băng dính sạch'!$D131,FCSTSDV!$C$2:$C$72,0),MATCH('tính băng dính sạch'!BJ$3,FCSTSDV!$D$1:$L$1,0))/'tính băng dính sạch'!$E131</f>
        <v>#N/A</v>
      </c>
      <c r="BK131" s="115" t="e">
        <f t="array" ref="BK131">+INDEX(FCSTSDV!$D$2:$L$72,MATCH('tính băng dính sạch'!$D131,FCSTSDV!$C$2:$C$72,0),MATCH('tính băng dính sạch'!BK$3,FCSTSDV!$D$1:$L$1,0))/'tính băng dính sạch'!$E131</f>
        <v>#N/A</v>
      </c>
      <c r="BL131" s="115" t="e">
        <f t="array" ref="BL131">+INDEX(FCSTSDV!$D$2:$L$72,MATCH('tính băng dính sạch'!$D131,FCSTSDV!$C$2:$C$72,0),MATCH('tính băng dính sạch'!BL$3,FCSTSDV!$D$1:$L$1,0))/'tính băng dính sạch'!$E131</f>
        <v>#N/A</v>
      </c>
      <c r="BM131" s="115" t="e">
        <f t="array" ref="BM131">+INDEX(FCSTSDV!$D$2:$L$72,MATCH('tính băng dính sạch'!$D131,FCSTSDV!$C$2:$C$72,0),MATCH('tính băng dính sạch'!BM$3,FCSTSDV!$D$1:$L$1,0))/'tính băng dính sạch'!$E131</f>
        <v>#N/A</v>
      </c>
      <c r="BN131" s="115" t="e">
        <f t="array" ref="BN131">+INDEX(FCSTSDV!$D$2:$L$72,MATCH('tính băng dính sạch'!$D131,FCSTSDV!$C$2:$C$72,0),MATCH('tính băng dính sạch'!BN$3,FCSTSDV!$D$1:$L$1,0))/'tính băng dính sạch'!$E131</f>
        <v>#N/A</v>
      </c>
      <c r="BO131" s="115" t="e">
        <f t="array" ref="BO131">+INDEX(FCSTSDV!$D$2:$L$72,MATCH('tính băng dính sạch'!$D131,FCSTSDV!$C$2:$C$72,0),MATCH('tính băng dính sạch'!BO$3,FCSTSDV!$D$1:$L$1,0))/'tính băng dính sạch'!$E131</f>
        <v>#N/A</v>
      </c>
      <c r="BP131" s="115" t="e">
        <f t="array" ref="BP131">+INDEX(FCSTSDV!$D$2:$L$72,MATCH('tính băng dính sạch'!$D131,FCSTSDV!$C$2:$C$72,0),MATCH('tính băng dính sạch'!BP$3,FCSTSDV!$D$1:$L$1,0))/'tính băng dính sạch'!$E131</f>
        <v>#N/A</v>
      </c>
      <c r="BQ131" s="115" t="e">
        <f t="array" ref="BQ131">+INDEX(FCSTSDV!$D$2:$L$72,MATCH('tính băng dính sạch'!$D131,FCSTSDV!$C$2:$C$72,0),MATCH('tính băng dính sạch'!BQ$3,FCSTSDV!$D$1:$L$1,0))/'tính băng dính sạch'!$E131</f>
        <v>#N/A</v>
      </c>
      <c r="BR131" s="115" t="e">
        <f t="array" ref="BR131">+INDEX(FCSTSDV!$D$2:$L$72,MATCH('tính băng dính sạch'!$D131,FCSTSDV!$C$2:$C$72,0),MATCH('tính băng dính sạch'!BR$3,FCSTSDV!$D$1:$L$1,0))/'tính băng dính sạch'!$E131</f>
        <v>#N/A</v>
      </c>
      <c r="BS131" s="115" t="e">
        <f t="array" ref="BS131">+INDEX(FCSTSDV!$D$2:$L$72,MATCH('tính băng dính sạch'!$D131,FCSTSDV!$C$2:$C$72,0),MATCH('tính băng dính sạch'!BS$3,FCSTSDV!$D$1:$L$1,0))/'tính băng dính sạch'!$E131</f>
        <v>#N/A</v>
      </c>
      <c r="BT131" s="115" t="e">
        <f t="array" ref="BT131">+INDEX(FCSTSDV!$D$2:$L$72,MATCH('tính băng dính sạch'!$D131,FCSTSDV!$C$2:$C$72,0),MATCH('tính băng dính sạch'!BT$3,FCSTSDV!$D$1:$L$1,0))/'tính băng dính sạch'!$E131</f>
        <v>#N/A</v>
      </c>
      <c r="BU131" s="115" t="e">
        <f t="array" ref="BU131">+INDEX(FCSTSDV!$D$2:$L$72,MATCH('tính băng dính sạch'!$D131,FCSTSDV!$C$2:$C$72,0),MATCH('tính băng dính sạch'!BU$3,FCSTSDV!$D$1:$L$1,0))/'tính băng dính sạch'!$E131</f>
        <v>#N/A</v>
      </c>
      <c r="BV131" s="115" t="e">
        <f t="array" ref="BV131">+INDEX(FCSTSDV!$D$2:$L$72,MATCH('tính băng dính sạch'!$D131,FCSTSDV!$C$2:$C$72,0),MATCH('tính băng dính sạch'!BV$3,FCSTSDV!$D$1:$L$1,0))/'tính băng dính sạch'!$E131</f>
        <v>#N/A</v>
      </c>
      <c r="BW131" s="115" t="e">
        <f t="array" ref="BW131">+INDEX(FCSTSDV!$D$2:$L$72,MATCH('tính băng dính sạch'!$D131,FCSTSDV!$C$2:$C$72,0),MATCH('tính băng dính sạch'!BW$3,FCSTSDV!$D$1:$L$1,0))/'tính băng dính sạch'!$E131</f>
        <v>#N/A</v>
      </c>
      <c r="BX131" s="115" t="e">
        <f t="array" ref="BX131">+INDEX(FCSTSDV!$D$2:$L$72,MATCH('tính băng dính sạch'!$D131,FCSTSDV!$C$2:$C$72,0),MATCH('tính băng dính sạch'!BX$3,FCSTSDV!$D$1:$L$1,0))/'tính băng dính sạch'!$E131</f>
        <v>#N/A</v>
      </c>
      <c r="BY131" s="115" t="e">
        <f t="array" ref="BY131">+INDEX(FCSTSDV!$D$2:$L$72,MATCH('tính băng dính sạch'!$D131,FCSTSDV!$C$2:$C$72,0),MATCH('tính băng dính sạch'!BY$3,FCSTSDV!$D$1:$L$1,0))/'tính băng dính sạch'!$E131</f>
        <v>#N/A</v>
      </c>
      <c r="BZ131" s="115" t="e">
        <f t="array" ref="BZ131">+INDEX(FCSTSDV!$D$2:$L$72,MATCH('tính băng dính sạch'!$D131,FCSTSDV!$C$2:$C$72,0),MATCH('tính băng dính sạch'!BZ$3,FCSTSDV!$D$1:$L$1,0))/'tính băng dính sạch'!$E131</f>
        <v>#N/A</v>
      </c>
      <c r="CA131" s="115" t="e">
        <f t="array" ref="CA131">+INDEX(FCSTSDV!$D$2:$L$72,MATCH('tính băng dính sạch'!$D131,FCSTSDV!$C$2:$C$72,0),MATCH('tính băng dính sạch'!CA$3,FCSTSDV!$D$1:$L$1,0))/'tính băng dính sạch'!$E131</f>
        <v>#N/A</v>
      </c>
      <c r="CB131" s="115" t="e">
        <f t="array" ref="CB131">+INDEX(FCSTSDV!$D$2:$L$72,MATCH('tính băng dính sạch'!$D131,FCSTSDV!$C$2:$C$72,0),MATCH('tính băng dính sạch'!CB$3,FCSTSDV!$D$1:$L$1,0))/'tính băng dính sạch'!$E131</f>
        <v>#N/A</v>
      </c>
      <c r="CC131" s="115" t="e">
        <f t="array" ref="CC131">+INDEX(FCSTSDV!$D$2:$L$72,MATCH('tính băng dính sạch'!$D131,FCSTSDV!$C$2:$C$72,0),MATCH('tính băng dính sạch'!CC$3,FCSTSDV!$D$1:$L$1,0))/'tính băng dính sạch'!$E131</f>
        <v>#N/A</v>
      </c>
      <c r="CD131" s="115" t="e">
        <f t="array" ref="CD131">+INDEX(FCSTSDV!$D$2:$L$72,MATCH('tính băng dính sạch'!$D131,FCSTSDV!$C$2:$C$72,0),MATCH('tính băng dính sạch'!CD$3,FCSTSDV!$D$1:$L$1,0))/'tính băng dính sạch'!$E131</f>
        <v>#N/A</v>
      </c>
      <c r="CE131" s="115" t="e">
        <f t="array" ref="CE131">+INDEX(FCSTSDV!$D$2:$L$72,MATCH('tính băng dính sạch'!$D131,FCSTSDV!$C$2:$C$72,0),MATCH('tính băng dính sạch'!CE$3,FCSTSDV!$D$1:$L$1,0))/'tính băng dính sạch'!$E131</f>
        <v>#N/A</v>
      </c>
      <c r="CF131" s="115" t="e">
        <f t="array" ref="CF131">+INDEX(FCSTSDV!$D$2:$L$72,MATCH('tính băng dính sạch'!$D131,FCSTSDV!$C$2:$C$72,0),MATCH('tính băng dính sạch'!CF$3,FCSTSDV!$D$1:$L$1,0))/'tính băng dính sạch'!$E131</f>
        <v>#N/A</v>
      </c>
      <c r="CG131" s="115" t="e">
        <f t="array" ref="CG131">+INDEX(FCSTSDV!$D$2:$L$72,MATCH('tính băng dính sạch'!$D131,FCSTSDV!$C$2:$C$72,0),MATCH('tính băng dính sạch'!CG$3,FCSTSDV!$D$1:$L$1,0))/'tính băng dính sạch'!$E131</f>
        <v>#N/A</v>
      </c>
      <c r="CH131" s="115" t="e">
        <f t="array" ref="CH131">+INDEX(FCSTSDV!$D$2:$L$72,MATCH('tính băng dính sạch'!$D131,FCSTSDV!$C$2:$C$72,0),MATCH('tính băng dính sạch'!CH$3,FCSTSDV!$D$1:$L$1,0))/'tính băng dính sạch'!$E131</f>
        <v>#N/A</v>
      </c>
      <c r="CI131" s="115" t="e">
        <f t="array" ref="CI131">+INDEX(FCSTSDV!$D$2:$L$72,MATCH('tính băng dính sạch'!$D131,FCSTSDV!$C$2:$C$72,0),MATCH('tính băng dính sạch'!CI$3,FCSTSDV!$D$1:$L$1,0))/'tính băng dính sạch'!$E131</f>
        <v>#N/A</v>
      </c>
      <c r="CJ131" s="99" t="e">
        <f t="array" ref="CJ131">+INDEX(FCSTSDV!$D$2:$L$72,MATCH('tính băng dính sạch'!$D131,FCSTSDV!$C$2:$C$72,0),MATCH('tính băng dính sạch'!CJ$3,FCSTSDV!$D$1:$L$1,0))/'tính băng dính sạch'!$E131</f>
        <v>#N/A</v>
      </c>
      <c r="CK131" s="99" t="e">
        <f t="array" ref="CK131">+INDEX(FCSTSDV!$D$2:$L$72,MATCH('tính băng dính sạch'!$D131,FCSTSDV!$C$2:$C$72,0),MATCH('tính băng dính sạch'!CK$3,FCSTSDV!$D$1:$L$1,0))/'tính băng dính sạch'!$E131</f>
        <v>#N/A</v>
      </c>
      <c r="CL131" s="99" t="e">
        <f t="array" ref="CL131">+INDEX(FCSTSDV!$D$2:$L$72,MATCH('tính băng dính sạch'!$D131,FCSTSDV!$C$2:$C$72,0),MATCH('tính băng dính sạch'!CL$3,FCSTSDV!$D$1:$L$1,0))/'tính băng dính sạch'!$E131</f>
        <v>#N/A</v>
      </c>
      <c r="CM131" s="99" t="e">
        <f t="array" ref="CM131">+INDEX(FCSTSDV!$D$2:$L$72,MATCH('tính băng dính sạch'!$D131,FCSTSDV!$C$2:$C$72,0),MATCH('tính băng dính sạch'!CM$3,FCSTSDV!$D$1:$L$1,0))/'tính băng dính sạch'!$E131</f>
        <v>#N/A</v>
      </c>
      <c r="CN131" s="99" t="e">
        <f t="array" ref="CN131">+INDEX(FCSTSDV!$D$2:$L$72,MATCH('tính băng dính sạch'!$D131,FCSTSDV!$C$2:$C$72,0),MATCH('tính băng dính sạch'!CN$3,FCSTSDV!$D$1:$L$1,0))/'tính băng dính sạch'!$E131</f>
        <v>#N/A</v>
      </c>
      <c r="CO131" s="99" t="e">
        <f t="array" ref="CO131">+INDEX(FCSTSDV!$D$2:$L$72,MATCH('tính băng dính sạch'!$D131,FCSTSDV!$C$2:$C$72,0),MATCH('tính băng dính sạch'!CO$3,FCSTSDV!$D$1:$L$1,0))/'tính băng dính sạch'!$E131</f>
        <v>#N/A</v>
      </c>
      <c r="CP131" s="99" t="e">
        <f t="array" ref="CP131">+INDEX(FCSTSDV!$D$2:$L$72,MATCH('tính băng dính sạch'!$D131,FCSTSDV!$C$2:$C$72,0),MATCH('tính băng dính sạch'!CP$3,FCSTSDV!$D$1:$L$1,0))/'tính băng dính sạch'!$E131</f>
        <v>#N/A</v>
      </c>
      <c r="CQ131" s="92">
        <f>+ROUND(IFERROR(INDEX(FCSTSDV!$D$2:$L$72,MATCH('tính băng dính sạch'!$D131,FCSTSDV!$C$2:$C$72,0),MATCH('tính băng dính sạch'!CQ$3,FCSTSDV!$D$1:$L$1,0)),0)/'tính băng dính sạch'!$E131,1)</f>
        <v>0</v>
      </c>
    </row>
    <row r="132" spans="1:95" ht="20.100000000000001" hidden="1" customHeight="1">
      <c r="A132" s="807"/>
      <c r="B132" s="792"/>
      <c r="C132" s="60"/>
      <c r="D132" s="52" t="s">
        <v>153</v>
      </c>
      <c r="E132" s="53" t="s">
        <v>43</v>
      </c>
      <c r="F132" s="800"/>
      <c r="G132" s="800"/>
      <c r="H132" s="827"/>
      <c r="I132" s="87"/>
      <c r="J132" s="17"/>
      <c r="K132" s="151"/>
      <c r="L132" s="151"/>
      <c r="M132" s="151" t="e">
        <f>+H131-M131</f>
        <v>#REF!</v>
      </c>
      <c r="N132" s="151" t="e">
        <f>+H131-N131</f>
        <v>#REF!</v>
      </c>
      <c r="O132" s="151" t="e">
        <f>+N132-O131</f>
        <v>#REF!</v>
      </c>
      <c r="P132" s="151" t="e">
        <f>+H131-P131</f>
        <v>#REF!</v>
      </c>
      <c r="Q132" s="151" t="e">
        <f t="shared" ref="Q132:AP132" si="104">+P132-Q131</f>
        <v>#REF!</v>
      </c>
      <c r="R132" s="151" t="e">
        <f t="shared" si="104"/>
        <v>#REF!</v>
      </c>
      <c r="S132" s="151" t="e">
        <f t="shared" si="104"/>
        <v>#REF!</v>
      </c>
      <c r="T132" s="151" t="e">
        <f t="shared" si="104"/>
        <v>#REF!</v>
      </c>
      <c r="U132" s="151" t="e">
        <f t="shared" si="104"/>
        <v>#REF!</v>
      </c>
      <c r="V132" s="161" t="e">
        <f t="shared" si="104"/>
        <v>#REF!</v>
      </c>
      <c r="W132" s="90" t="e">
        <f t="shared" si="104"/>
        <v>#REF!</v>
      </c>
      <c r="X132" s="105" t="e">
        <f t="shared" si="104"/>
        <v>#REF!</v>
      </c>
      <c r="Y132" s="105" t="e">
        <f t="shared" si="104"/>
        <v>#REF!</v>
      </c>
      <c r="Z132" s="105" t="e">
        <f t="shared" si="104"/>
        <v>#REF!</v>
      </c>
      <c r="AA132" s="105" t="e">
        <f t="shared" si="104"/>
        <v>#REF!</v>
      </c>
      <c r="AB132" s="105" t="e">
        <f t="shared" si="104"/>
        <v>#REF!</v>
      </c>
      <c r="AC132" s="105" t="e">
        <f t="shared" si="104"/>
        <v>#REF!</v>
      </c>
      <c r="AD132" s="105" t="e">
        <f t="shared" si="104"/>
        <v>#REF!</v>
      </c>
      <c r="AE132" s="105" t="e">
        <f t="shared" si="104"/>
        <v>#REF!</v>
      </c>
      <c r="AF132" s="90" t="e">
        <f t="shared" si="104"/>
        <v>#REF!</v>
      </c>
      <c r="AG132" s="90" t="e">
        <f t="shared" si="104"/>
        <v>#REF!</v>
      </c>
      <c r="AH132" s="90" t="e">
        <f t="shared" si="104"/>
        <v>#REF!</v>
      </c>
      <c r="AI132" s="90" t="e">
        <f t="shared" si="104"/>
        <v>#REF!</v>
      </c>
      <c r="AJ132" s="90" t="e">
        <f t="shared" si="104"/>
        <v>#REF!</v>
      </c>
      <c r="AK132" s="90" t="e">
        <f t="shared" si="104"/>
        <v>#REF!</v>
      </c>
      <c r="AL132" s="90" t="e">
        <f t="shared" si="104"/>
        <v>#REF!</v>
      </c>
      <c r="AM132" s="90" t="e">
        <f t="shared" si="104"/>
        <v>#REF!</v>
      </c>
      <c r="AN132" s="90" t="e">
        <f t="shared" si="104"/>
        <v>#REF!</v>
      </c>
      <c r="AO132" s="90" t="e">
        <f t="shared" si="104"/>
        <v>#REF!</v>
      </c>
      <c r="AP132" s="90" t="e">
        <f t="shared" si="104"/>
        <v>#REF!</v>
      </c>
      <c r="AQ132" s="90" t="e">
        <f t="shared" ref="AQ132:AW132" si="105">+AI132-AQ131</f>
        <v>#REF!</v>
      </c>
      <c r="AR132" s="90" t="e">
        <f t="shared" si="105"/>
        <v>#REF!</v>
      </c>
      <c r="AS132" s="90" t="e">
        <f t="shared" si="105"/>
        <v>#REF!</v>
      </c>
      <c r="AT132" s="90" t="e">
        <f t="shared" si="105"/>
        <v>#REF!</v>
      </c>
      <c r="AU132" s="90" t="e">
        <f t="shared" si="105"/>
        <v>#REF!</v>
      </c>
      <c r="AV132" s="90" t="e">
        <f t="shared" si="105"/>
        <v>#REF!</v>
      </c>
      <c r="AW132" s="90" t="e">
        <f t="shared" si="105"/>
        <v>#REF!</v>
      </c>
      <c r="AX132" s="90" t="e">
        <f t="shared" ref="AX132:CI132" si="106">$H131+$I131-AX131</f>
        <v>#REF!</v>
      </c>
      <c r="AY132" s="90" t="e">
        <f t="shared" si="106"/>
        <v>#REF!</v>
      </c>
      <c r="AZ132" s="90" t="e">
        <f t="shared" si="106"/>
        <v>#REF!</v>
      </c>
      <c r="BA132" s="90" t="e">
        <f t="shared" si="106"/>
        <v>#REF!</v>
      </c>
      <c r="BB132" s="90" t="e">
        <f t="shared" si="106"/>
        <v>#REF!</v>
      </c>
      <c r="BC132" s="90" t="e">
        <f t="shared" si="106"/>
        <v>#REF!</v>
      </c>
      <c r="BD132" s="90" t="e">
        <f t="shared" si="106"/>
        <v>#REF!</v>
      </c>
      <c r="BE132" s="90" t="e">
        <f t="shared" si="106"/>
        <v>#REF!</v>
      </c>
      <c r="BF132" s="90" t="e">
        <f t="shared" si="106"/>
        <v>#REF!</v>
      </c>
      <c r="BG132" s="90" t="e">
        <f t="shared" si="106"/>
        <v>#REF!</v>
      </c>
      <c r="BH132" s="90" t="e">
        <f t="shared" si="106"/>
        <v>#REF!</v>
      </c>
      <c r="BI132" s="90" t="e">
        <f t="shared" si="106"/>
        <v>#REF!</v>
      </c>
      <c r="BJ132" s="90" t="e">
        <f t="shared" si="106"/>
        <v>#REF!</v>
      </c>
      <c r="BK132" s="90" t="e">
        <f t="shared" si="106"/>
        <v>#REF!</v>
      </c>
      <c r="BL132" s="90" t="e">
        <f t="shared" si="106"/>
        <v>#REF!</v>
      </c>
      <c r="BM132" s="90" t="e">
        <f t="shared" si="106"/>
        <v>#REF!</v>
      </c>
      <c r="BN132" s="90" t="e">
        <f t="shared" si="106"/>
        <v>#REF!</v>
      </c>
      <c r="BO132" s="90" t="e">
        <f t="shared" si="106"/>
        <v>#REF!</v>
      </c>
      <c r="BP132" s="90" t="e">
        <f t="shared" si="106"/>
        <v>#REF!</v>
      </c>
      <c r="BQ132" s="90" t="e">
        <f t="shared" si="106"/>
        <v>#REF!</v>
      </c>
      <c r="BR132" s="90" t="e">
        <f t="shared" si="106"/>
        <v>#REF!</v>
      </c>
      <c r="BS132" s="90" t="e">
        <f t="shared" si="106"/>
        <v>#REF!</v>
      </c>
      <c r="BT132" s="90" t="e">
        <f t="shared" si="106"/>
        <v>#REF!</v>
      </c>
      <c r="BU132" s="90" t="e">
        <f t="shared" si="106"/>
        <v>#REF!</v>
      </c>
      <c r="BV132" s="90" t="e">
        <f t="shared" si="106"/>
        <v>#REF!</v>
      </c>
      <c r="BW132" s="90" t="e">
        <f t="shared" si="106"/>
        <v>#REF!</v>
      </c>
      <c r="BX132" s="90" t="e">
        <f t="shared" si="106"/>
        <v>#REF!</v>
      </c>
      <c r="BY132" s="90" t="e">
        <f t="shared" si="106"/>
        <v>#REF!</v>
      </c>
      <c r="BZ132" s="90" t="e">
        <f t="shared" si="106"/>
        <v>#REF!</v>
      </c>
      <c r="CA132" s="90" t="e">
        <f t="shared" si="106"/>
        <v>#REF!</v>
      </c>
      <c r="CB132" s="90" t="e">
        <f t="shared" si="106"/>
        <v>#REF!</v>
      </c>
      <c r="CC132" s="90" t="e">
        <f t="shared" si="106"/>
        <v>#REF!</v>
      </c>
      <c r="CD132" s="90" t="e">
        <f t="shared" si="106"/>
        <v>#REF!</v>
      </c>
      <c r="CE132" s="90" t="e">
        <f t="shared" si="106"/>
        <v>#REF!</v>
      </c>
      <c r="CF132" s="90" t="e">
        <f t="shared" si="106"/>
        <v>#REF!</v>
      </c>
      <c r="CG132" s="90" t="e">
        <f t="shared" si="106"/>
        <v>#REF!</v>
      </c>
      <c r="CH132" s="90" t="e">
        <f t="shared" si="106"/>
        <v>#REF!</v>
      </c>
      <c r="CI132" s="90" t="e">
        <f t="shared" si="106"/>
        <v>#REF!</v>
      </c>
      <c r="CJ132" s="90" t="e">
        <f t="shared" ref="CJ132:CQ132" si="107">+CI132-CJ131</f>
        <v>#REF!</v>
      </c>
      <c r="CK132" s="90" t="e">
        <f t="shared" si="107"/>
        <v>#REF!</v>
      </c>
      <c r="CL132" s="90" t="e">
        <f t="shared" si="107"/>
        <v>#REF!</v>
      </c>
      <c r="CM132" s="90" t="e">
        <f t="shared" si="107"/>
        <v>#REF!</v>
      </c>
      <c r="CN132" s="90" t="e">
        <f t="shared" si="107"/>
        <v>#REF!</v>
      </c>
      <c r="CO132" s="90" t="e">
        <f t="shared" si="107"/>
        <v>#REF!</v>
      </c>
      <c r="CP132" s="90" t="e">
        <f t="shared" si="107"/>
        <v>#REF!</v>
      </c>
      <c r="CQ132" s="90" t="e">
        <f t="shared" si="107"/>
        <v>#REF!</v>
      </c>
    </row>
    <row r="133" spans="1:95" ht="20.100000000000001" hidden="1" customHeight="1">
      <c r="A133" s="806" t="s">
        <v>271</v>
      </c>
      <c r="B133" s="791"/>
      <c r="C133" s="63"/>
      <c r="D133" s="73" t="s">
        <v>270</v>
      </c>
      <c r="E133" s="44">
        <v>100</v>
      </c>
      <c r="F133" s="798"/>
      <c r="G133" s="798"/>
      <c r="H133" s="826" t="e">
        <f>+VLOOKUP(A133,#REF!,5,0)</f>
        <v>#REF!</v>
      </c>
      <c r="I133" s="79">
        <f>+IFERROR(VLOOKUP(D133,FCSTSDV!$C$2:$C$72,26,0),0)/'tính băng dính sạch'!E133</f>
        <v>0</v>
      </c>
      <c r="J133" s="9"/>
      <c r="K133" s="11">
        <f t="array" ref="K133">+IFERROR(INDEX(FCSTSDV!$D$2:$L$72,MATCH('tính băng dính sạch'!$D133,FCSTSDV!$C$2:$C$72,0),MATCH('tính băng dính sạch'!K$3,FCSTSDV!$D$1:$L$1,0)),0)/'tính băng dính sạch'!$E133</f>
        <v>0</v>
      </c>
      <c r="L133" s="11">
        <f t="array" ref="L133">+IFERROR(INDEX(FCSTSDV!$D$2:$L$72,MATCH('tính băng dính sạch'!$D133,FCSTSDV!$C$2:$C$72,0),MATCH('tính băng dính sạch'!L$3,FCSTSDV!$D$1:$L$1,0)),0)/'tính băng dính sạch'!$E133</f>
        <v>0</v>
      </c>
      <c r="M133" s="11">
        <f t="array" ref="M133">+IFERROR(INDEX(FCSTSDV!$D$2:$L$72,MATCH('tính băng dính sạch'!$D133,FCSTSDV!$C$2:$C$72,0),MATCH('tính băng dính sạch'!M$3,FCSTSDV!$D$1:$L$1,0)),0)/'tính băng dính sạch'!$E133</f>
        <v>0</v>
      </c>
      <c r="N133" s="11">
        <f t="array" ref="N133">+IFERROR(INDEX(FCSTSDV!$D$2:$L$72,MATCH('tính băng dính sạch'!$D133,FCSTSDV!$C$2:$C$72,0),MATCH('tính băng dính sạch'!N$3,FCSTSDV!$D$1:$L$1,0)),0)/'tính băng dính sạch'!$E133</f>
        <v>0</v>
      </c>
      <c r="O133" s="11">
        <f t="array" ref="O133">+IFERROR(INDEX(FCSTSDV!$D$2:$L$72,MATCH('tính băng dính sạch'!$D133,FCSTSDV!$C$2:$C$72,0),MATCH('tính băng dính sạch'!O$3,FCSTSDV!$D$1:$L$1,0)),0)/'tính băng dính sạch'!$E133</f>
        <v>0</v>
      </c>
      <c r="P133" s="11">
        <f t="array" ref="P133">+IFERROR(INDEX(FCSTSDV!$D$2:$L$72,MATCH('tính băng dính sạch'!$D133,FCSTSDV!$C$2:$C$72,0),MATCH('tính băng dính sạch'!P$3,FCSTSDV!$D$1:$L$1,0)),0)/'tính băng dính sạch'!$E133</f>
        <v>0</v>
      </c>
      <c r="Q133" s="11">
        <f t="array" ref="Q133">+IFERROR(INDEX(FCSTSDV!$D$2:$L$72,MATCH('tính băng dính sạch'!$D133,FCSTSDV!$C$2:$C$72,0),MATCH('tính băng dính sạch'!Q$3,FCSTSDV!$D$1:$L$1,0)),0)/'tính băng dính sạch'!$E133</f>
        <v>0</v>
      </c>
      <c r="R133" s="11">
        <f t="array" ref="R133">+IFERROR(INDEX(FCSTSDV!$D$2:$L$72,MATCH('tính băng dính sạch'!$D133,FCSTSDV!$C$2:$C$72,0),MATCH('tính băng dính sạch'!R$3,FCSTSDV!$D$1:$L$1,0)),0)/'tính băng dính sạch'!$E133</f>
        <v>0</v>
      </c>
      <c r="S133" s="11">
        <f t="array" ref="S133">+IFERROR(INDEX(FCSTSDV!$D$2:$L$72,MATCH('tính băng dính sạch'!$D133,FCSTSDV!$C$2:$C$72,0),MATCH('tính băng dính sạch'!S$3,FCSTSDV!$D$1:$L$1,0)),0)/'tính băng dính sạch'!$E133</f>
        <v>0</v>
      </c>
      <c r="T133" s="11">
        <f t="array" ref="T133">+IFERROR(INDEX(FCSTSDV!$D$2:$L$72,MATCH('tính băng dính sạch'!$D133,FCSTSDV!$C$2:$C$72,0),MATCH('tính băng dính sạch'!T$3,FCSTSDV!$D$1:$L$1,0)),0)/'tính băng dính sạch'!$E133</f>
        <v>0</v>
      </c>
      <c r="U133" s="11">
        <f t="array" ref="U133">+IFERROR(INDEX(FCSTSDV!$D$2:$L$72,MATCH('tính băng dính sạch'!$D133,FCSTSDV!$C$2:$C$72,0),MATCH('tính băng dính sạch'!U$3,FCSTSDV!$D$1:$L$1,0)),0)/'tính băng dính sạch'!$E133</f>
        <v>0</v>
      </c>
      <c r="V133" s="98">
        <f t="array" ref="V133">+IFERROR(INDEX(FCSTSDV!$D$2:$L$72,MATCH('tính băng dính sạch'!$D133,FCSTSDV!$C$2:$C$72,0),MATCH('tính băng dính sạch'!V$3,FCSTSDV!$D$1:$L$1,0)),0)/'tính băng dính sạch'!$E133</f>
        <v>0</v>
      </c>
      <c r="W133" s="99">
        <f t="array" ref="W133">+IFERROR(INDEX(FCSTSDV!$D$2:$L$72,MATCH('tính băng dính sạch'!$D133,FCSTSDV!$C$2:$C$72,0),MATCH('tính băng dính sạch'!W$3,FCSTSDV!$D$1:$L$1,0)),0)/'tính băng dính sạch'!$E133</f>
        <v>0</v>
      </c>
      <c r="X133" s="100">
        <f t="array" ref="X133">+IFERROR(INDEX(FCSTSDV!$D$2:$L$72,MATCH('tính băng dính sạch'!$D133,FCSTSDV!$C$2:$C$72,0),MATCH('tính băng dính sạch'!X$3,FCSTSDV!$D$1:$L$1,0)),0)/'tính băng dính sạch'!$E133</f>
        <v>0</v>
      </c>
      <c r="Y133" s="100">
        <f t="array" ref="Y133">+IFERROR(INDEX(FCSTSDV!$D$2:$L$72,MATCH('tính băng dính sạch'!$D133,FCSTSDV!$C$2:$C$72,0),MATCH('tính băng dính sạch'!Y$3,FCSTSDV!$D$1:$L$1,0)),0)/'tính băng dính sạch'!$E133</f>
        <v>0</v>
      </c>
      <c r="Z133" s="100">
        <f t="array" ref="Z133">+IFERROR(INDEX(FCSTSDV!$D$2:$L$72,MATCH('tính băng dính sạch'!$D133,FCSTSDV!$C$2:$C$72,0),MATCH('tính băng dính sạch'!Z$3,FCSTSDV!$D$1:$L$1,0)),0)/'tính băng dính sạch'!$E133</f>
        <v>0</v>
      </c>
      <c r="AA133" s="100">
        <f t="array" ref="AA133">+IFERROR(INDEX(FCSTSDV!$D$2:$L$72,MATCH('tính băng dính sạch'!$D133,FCSTSDV!$C$2:$C$72,0),MATCH('tính băng dính sạch'!AA$3,FCSTSDV!$D$1:$L$1,0)),0)/'tính băng dính sạch'!$E133</f>
        <v>0</v>
      </c>
      <c r="AB133" s="100">
        <f t="array" ref="AB133">+IFERROR(INDEX(FCSTSDV!$D$2:$L$72,MATCH('tính băng dính sạch'!$D133,FCSTSDV!$C$2:$C$72,0),MATCH('tính băng dính sạch'!AB$3,FCSTSDV!$D$1:$L$1,0)),0)/'tính băng dính sạch'!$E133</f>
        <v>0</v>
      </c>
      <c r="AC133" s="100">
        <f t="array" ref="AC133">+IFERROR(INDEX(FCSTSDV!$D$2:$L$72,MATCH('tính băng dính sạch'!$D133,FCSTSDV!$C$2:$C$72,0),MATCH('tính băng dính sạch'!AC$3,FCSTSDV!$D$1:$L$1,0)),0)/'tính băng dính sạch'!$E133</f>
        <v>0</v>
      </c>
      <c r="AD133" s="100">
        <f t="array" ref="AD133">+IFERROR(INDEX(FCSTSDV!$D$2:$L$72,MATCH('tính băng dính sạch'!$D133,FCSTSDV!$C$2:$C$72,0),MATCH('tính băng dính sạch'!AD$3,FCSTSDV!$D$1:$L$1,0)),0)/'tính băng dính sạch'!$E133</f>
        <v>0</v>
      </c>
      <c r="AE133" s="100">
        <f t="array" ref="AE133">+IFERROR(INDEX(FCSTSDV!$D$2:$L$72,MATCH('tính băng dính sạch'!$D133,FCSTSDV!$C$2:$C$72,0),MATCH('tính băng dính sạch'!AE$3,FCSTSDV!$D$1:$L$1,0)),0)/'tính băng dính sạch'!$E133</f>
        <v>0</v>
      </c>
      <c r="AF133" s="99">
        <f>+IFERROR(INDEX(FCSTSDV!$D$2:$L$72,MATCH('tính băng dính sạch'!$D133,FCSTSDV!$C$2:$C$72,0),MATCH('tính băng dính sạch'!AF$3,FCSTSDV!$D$1:$L$1,0))/'tính băng dính sạch'!$E133,0)</f>
        <v>0</v>
      </c>
      <c r="AG133" s="99">
        <f>+IFERROR(INDEX(FCSTSDV!$D$2:$L$72,MATCH('tính băng dính sạch'!$D133,FCSTSDV!$C$2:$C$72,0),MATCH('tính băng dính sạch'!AG$3,FCSTSDV!$D$1:$L$1,0))/'tính băng dính sạch'!$E133,0)</f>
        <v>0</v>
      </c>
      <c r="AH133" s="99">
        <f>+IFERROR(INDEX(FCSTSDV!$D$2:$L$72,MATCH('tính băng dính sạch'!$D133,FCSTSDV!$C$2:$C$72,0),MATCH('tính băng dính sạch'!AH$3,FCSTSDV!$D$1:$L$1,0))/'tính băng dính sạch'!$E133,0)</f>
        <v>0</v>
      </c>
      <c r="AI133" s="99">
        <f>+IFERROR(INDEX(FCSTSDV!$D$2:$L$72,MATCH('tính băng dính sạch'!$D133,FCSTSDV!$C$2:$C$72,0),MATCH('tính băng dính sạch'!AI$3,FCSTSDV!$D$1:$L$1,0))/'tính băng dính sạch'!$E133,0)</f>
        <v>0</v>
      </c>
      <c r="AJ133" s="99">
        <f>+IFERROR(INDEX(FCSTSDV!$D$2:$L$72,MATCH('tính băng dính sạch'!$D133,FCSTSDV!$C$2:$C$72,0),MATCH('tính băng dính sạch'!AJ$3,FCSTSDV!$D$1:$L$1,0))/'tính băng dính sạch'!$E133,0)</f>
        <v>0</v>
      </c>
      <c r="AK133" s="99">
        <f>+IFERROR(INDEX(FCSTSDV!$D$2:$L$72,MATCH('tính băng dính sạch'!$D133,FCSTSDV!$C$2:$C$72,0),MATCH('tính băng dính sạch'!AK$3,FCSTSDV!$D$1:$L$1,0))/'tính băng dính sạch'!$E133,0)</f>
        <v>0</v>
      </c>
      <c r="AL133" s="99">
        <f>+IFERROR(INDEX(FCSTSDV!$D$2:$L$72,MATCH('tính băng dính sạch'!$D133,FCSTSDV!$C$2:$C$72,0),MATCH('tính băng dính sạch'!AL$3,FCSTSDV!$D$1:$L$1,0))/'tính băng dính sạch'!$E133,0)</f>
        <v>0</v>
      </c>
      <c r="AM133" s="99">
        <f>+IFERROR(INDEX(FCSTSDV!$D$2:$L$72,MATCH('tính băng dính sạch'!$D133,FCSTSDV!$C$2:$C$72,0),MATCH('tính băng dính sạch'!AM$3,FCSTSDV!$D$1:$L$1,0))/'tính băng dính sạch'!$E133,0)</f>
        <v>0</v>
      </c>
      <c r="AN133" s="99">
        <f>+IFERROR(INDEX(FCSTSDV!$D$2:$L$72,MATCH('tính băng dính sạch'!$D133,FCSTSDV!$C$2:$C$72,0),MATCH('tính băng dính sạch'!AN$3,FCSTSDV!$D$1:$L$1,0))/'tính băng dính sạch'!$E133,0)</f>
        <v>0</v>
      </c>
      <c r="AO133" s="99">
        <f>+IFERROR(INDEX(FCSTSDV!$D$2:$L$72,MATCH('tính băng dính sạch'!$D133,FCSTSDV!$C$2:$C$72,0),MATCH('tính băng dính sạch'!AO$3,FCSTSDV!$D$1:$L$1,0))/'tính băng dính sạch'!$E133,0)</f>
        <v>0</v>
      </c>
      <c r="AP133" s="115" t="e">
        <f t="array" ref="AP133">+INDEX(FCSTSDV!$D$2:$L$72,MATCH('tính băng dính sạch'!$D133,FCSTSDV!$C$2:$C$72,0),MATCH('tính băng dính sạch'!AP$3,FCSTSDV!$D$1:$L$1,0))/'tính băng dính sạch'!$E133</f>
        <v>#N/A</v>
      </c>
      <c r="AQ133" s="115" t="e">
        <f t="array" ref="AQ133">+INDEX(FCSTSDV!$D$2:$L$72,MATCH('tính băng dính sạch'!$D133,FCSTSDV!$C$2:$C$72,0),MATCH('tính băng dính sạch'!AQ$3,FCSTSDV!$D$1:$L$1,0))/'tính băng dính sạch'!$E133</f>
        <v>#N/A</v>
      </c>
      <c r="AR133" s="115" t="e">
        <f t="array" ref="AR133">+INDEX(FCSTSDV!$D$2:$L$72,MATCH('tính băng dính sạch'!$D133,FCSTSDV!$C$2:$C$72,0),MATCH('tính băng dính sạch'!AR$3,FCSTSDV!$D$1:$L$1,0))/'tính băng dính sạch'!$E133</f>
        <v>#N/A</v>
      </c>
      <c r="AS133" s="115" t="e">
        <f t="array" ref="AS133">+INDEX(FCSTSDV!$D$2:$L$72,MATCH('tính băng dính sạch'!$D133,FCSTSDV!$C$2:$C$72,0),MATCH('tính băng dính sạch'!AS$3,FCSTSDV!$D$1:$L$1,0))/'tính băng dính sạch'!$E133</f>
        <v>#N/A</v>
      </c>
      <c r="AT133" s="115" t="e">
        <f t="array" ref="AT133">+INDEX(FCSTSDV!$D$2:$L$72,MATCH('tính băng dính sạch'!$D133,FCSTSDV!$C$2:$C$72,0),MATCH('tính băng dính sạch'!AT$3,FCSTSDV!$D$1:$L$1,0))/'tính băng dính sạch'!$E133</f>
        <v>#N/A</v>
      </c>
      <c r="AU133" s="115" t="e">
        <f t="array" ref="AU133">+INDEX(FCSTSDV!$D$2:$L$72,MATCH('tính băng dính sạch'!$D133,FCSTSDV!$C$2:$C$72,0),MATCH('tính băng dính sạch'!AU$3,FCSTSDV!$D$1:$L$1,0))/'tính băng dính sạch'!$E133</f>
        <v>#N/A</v>
      </c>
      <c r="AV133" s="115" t="e">
        <f t="array" ref="AV133">+INDEX(FCSTSDV!$D$2:$L$72,MATCH('tính băng dính sạch'!$D133,FCSTSDV!$C$2:$C$72,0),MATCH('tính băng dính sạch'!AV$3,FCSTSDV!$D$1:$L$1,0))/'tính băng dính sạch'!$E133</f>
        <v>#N/A</v>
      </c>
      <c r="AW133" s="115" t="e">
        <f t="array" ref="AW133">+INDEX(FCSTSDV!$D$2:$L$72,MATCH('tính băng dính sạch'!$D133,FCSTSDV!$C$2:$C$72,0),MATCH('tính băng dính sạch'!AW$3,FCSTSDV!$D$1:$L$1,0))/'tính băng dính sạch'!$E133</f>
        <v>#N/A</v>
      </c>
      <c r="AX133" s="115" t="e">
        <f t="array" ref="AX133">+INDEX(FCSTSDV!$D$2:$L$72,MATCH('tính băng dính sạch'!$D133,FCSTSDV!$C$2:$C$72,0),MATCH('tính băng dính sạch'!AX$3,FCSTSDV!$D$1:$L$1,0))/'tính băng dính sạch'!$E133</f>
        <v>#N/A</v>
      </c>
      <c r="AY133" s="115" t="e">
        <f t="array" ref="AY133">+INDEX(FCSTSDV!$D$2:$L$72,MATCH('tính băng dính sạch'!$D133,FCSTSDV!$C$2:$C$72,0),MATCH('tính băng dính sạch'!AY$3,FCSTSDV!$D$1:$L$1,0))/'tính băng dính sạch'!$E133</f>
        <v>#N/A</v>
      </c>
      <c r="AZ133" s="115" t="e">
        <f t="array" ref="AZ133">+INDEX(FCSTSDV!$D$2:$L$72,MATCH('tính băng dính sạch'!$D133,FCSTSDV!$C$2:$C$72,0),MATCH('tính băng dính sạch'!AZ$3,FCSTSDV!$D$1:$L$1,0))/'tính băng dính sạch'!$E133</f>
        <v>#N/A</v>
      </c>
      <c r="BA133" s="115" t="e">
        <f t="array" ref="BA133">+INDEX(FCSTSDV!$D$2:$L$72,MATCH('tính băng dính sạch'!$D133,FCSTSDV!$C$2:$C$72,0),MATCH('tính băng dính sạch'!BA$3,FCSTSDV!$D$1:$L$1,0))/'tính băng dính sạch'!$E133</f>
        <v>#N/A</v>
      </c>
      <c r="BB133" s="115" t="e">
        <f t="array" ref="BB133">+INDEX(FCSTSDV!$D$2:$L$72,MATCH('tính băng dính sạch'!$D133,FCSTSDV!$C$2:$C$72,0),MATCH('tính băng dính sạch'!BB$3,FCSTSDV!$D$1:$L$1,0))/'tính băng dính sạch'!$E133</f>
        <v>#N/A</v>
      </c>
      <c r="BC133" s="115" t="e">
        <f t="array" ref="BC133">+INDEX(FCSTSDV!$D$2:$L$72,MATCH('tính băng dính sạch'!$D133,FCSTSDV!$C$2:$C$72,0),MATCH('tính băng dính sạch'!BC$3,FCSTSDV!$D$1:$L$1,0))/'tính băng dính sạch'!$E133</f>
        <v>#N/A</v>
      </c>
      <c r="BD133" s="115" t="e">
        <f t="array" ref="BD133">+INDEX(FCSTSDV!$D$2:$L$72,MATCH('tính băng dính sạch'!$D133,FCSTSDV!$C$2:$C$72,0),MATCH('tính băng dính sạch'!BD$3,FCSTSDV!$D$1:$L$1,0))/'tính băng dính sạch'!$E133</f>
        <v>#N/A</v>
      </c>
      <c r="BE133" s="115" t="e">
        <f t="array" ref="BE133">+INDEX(FCSTSDV!$D$2:$L$72,MATCH('tính băng dính sạch'!$D133,FCSTSDV!$C$2:$C$72,0),MATCH('tính băng dính sạch'!BE$3,FCSTSDV!$D$1:$L$1,0))/'tính băng dính sạch'!$E133</f>
        <v>#N/A</v>
      </c>
      <c r="BF133" s="115" t="e">
        <f t="array" ref="BF133">+INDEX(FCSTSDV!$D$2:$L$72,MATCH('tính băng dính sạch'!$D133,FCSTSDV!$C$2:$C$72,0),MATCH('tính băng dính sạch'!BF$3,FCSTSDV!$D$1:$L$1,0))/'tính băng dính sạch'!$E133</f>
        <v>#N/A</v>
      </c>
      <c r="BG133" s="115" t="e">
        <f t="array" ref="BG133">+INDEX(FCSTSDV!$D$2:$L$72,MATCH('tính băng dính sạch'!$D133,FCSTSDV!$C$2:$C$72,0),MATCH('tính băng dính sạch'!BG$3,FCSTSDV!$D$1:$L$1,0))/'tính băng dính sạch'!$E133</f>
        <v>#N/A</v>
      </c>
      <c r="BH133" s="115" t="e">
        <f t="array" ref="BH133">+INDEX(FCSTSDV!$D$2:$L$72,MATCH('tính băng dính sạch'!$D133,FCSTSDV!$C$2:$C$72,0),MATCH('tính băng dính sạch'!BH$3,FCSTSDV!$D$1:$L$1,0))/'tính băng dính sạch'!$E133</f>
        <v>#N/A</v>
      </c>
      <c r="BI133" s="115" t="e">
        <f t="array" ref="BI133">+INDEX(FCSTSDV!$D$2:$L$72,MATCH('tính băng dính sạch'!$D133,FCSTSDV!$C$2:$C$72,0),MATCH('tính băng dính sạch'!BI$3,FCSTSDV!$D$1:$L$1,0))/'tính băng dính sạch'!$E133</f>
        <v>#N/A</v>
      </c>
      <c r="BJ133" s="115" t="e">
        <f t="array" ref="BJ133">+INDEX(FCSTSDV!$D$2:$L$72,MATCH('tính băng dính sạch'!$D133,FCSTSDV!$C$2:$C$72,0),MATCH('tính băng dính sạch'!BJ$3,FCSTSDV!$D$1:$L$1,0))/'tính băng dính sạch'!$E133</f>
        <v>#N/A</v>
      </c>
      <c r="BK133" s="115" t="e">
        <f t="array" ref="BK133">+INDEX(FCSTSDV!$D$2:$L$72,MATCH('tính băng dính sạch'!$D133,FCSTSDV!$C$2:$C$72,0),MATCH('tính băng dính sạch'!BK$3,FCSTSDV!$D$1:$L$1,0))/'tính băng dính sạch'!$E133</f>
        <v>#N/A</v>
      </c>
      <c r="BL133" s="115" t="e">
        <f t="array" ref="BL133">+INDEX(FCSTSDV!$D$2:$L$72,MATCH('tính băng dính sạch'!$D133,FCSTSDV!$C$2:$C$72,0),MATCH('tính băng dính sạch'!BL$3,FCSTSDV!$D$1:$L$1,0))/'tính băng dính sạch'!$E133</f>
        <v>#N/A</v>
      </c>
      <c r="BM133" s="115" t="e">
        <f t="array" ref="BM133">+INDEX(FCSTSDV!$D$2:$L$72,MATCH('tính băng dính sạch'!$D133,FCSTSDV!$C$2:$C$72,0),MATCH('tính băng dính sạch'!BM$3,FCSTSDV!$D$1:$L$1,0))/'tính băng dính sạch'!$E133</f>
        <v>#N/A</v>
      </c>
      <c r="BN133" s="115" t="e">
        <f t="array" ref="BN133">+INDEX(FCSTSDV!$D$2:$L$72,MATCH('tính băng dính sạch'!$D133,FCSTSDV!$C$2:$C$72,0),MATCH('tính băng dính sạch'!BN$3,FCSTSDV!$D$1:$L$1,0))/'tính băng dính sạch'!$E133</f>
        <v>#N/A</v>
      </c>
      <c r="BO133" s="115" t="e">
        <f t="array" ref="BO133">+INDEX(FCSTSDV!$D$2:$L$72,MATCH('tính băng dính sạch'!$D133,FCSTSDV!$C$2:$C$72,0),MATCH('tính băng dính sạch'!BO$3,FCSTSDV!$D$1:$L$1,0))/'tính băng dính sạch'!$E133</f>
        <v>#N/A</v>
      </c>
      <c r="BP133" s="115" t="e">
        <f t="array" ref="BP133">+INDEX(FCSTSDV!$D$2:$L$72,MATCH('tính băng dính sạch'!$D133,FCSTSDV!$C$2:$C$72,0),MATCH('tính băng dính sạch'!BP$3,FCSTSDV!$D$1:$L$1,0))/'tính băng dính sạch'!$E133</f>
        <v>#N/A</v>
      </c>
      <c r="BQ133" s="115" t="e">
        <f t="array" ref="BQ133">+INDEX(FCSTSDV!$D$2:$L$72,MATCH('tính băng dính sạch'!$D133,FCSTSDV!$C$2:$C$72,0),MATCH('tính băng dính sạch'!BQ$3,FCSTSDV!$D$1:$L$1,0))/'tính băng dính sạch'!$E133</f>
        <v>#N/A</v>
      </c>
      <c r="BR133" s="115" t="e">
        <f t="array" ref="BR133">+INDEX(FCSTSDV!$D$2:$L$72,MATCH('tính băng dính sạch'!$D133,FCSTSDV!$C$2:$C$72,0),MATCH('tính băng dính sạch'!BR$3,FCSTSDV!$D$1:$L$1,0))/'tính băng dính sạch'!$E133</f>
        <v>#N/A</v>
      </c>
      <c r="BS133" s="115" t="e">
        <f t="array" ref="BS133">+INDEX(FCSTSDV!$D$2:$L$72,MATCH('tính băng dính sạch'!$D133,FCSTSDV!$C$2:$C$72,0),MATCH('tính băng dính sạch'!BS$3,FCSTSDV!$D$1:$L$1,0))/'tính băng dính sạch'!$E133</f>
        <v>#N/A</v>
      </c>
      <c r="BT133" s="115" t="e">
        <f t="array" ref="BT133">+INDEX(FCSTSDV!$D$2:$L$72,MATCH('tính băng dính sạch'!$D133,FCSTSDV!$C$2:$C$72,0),MATCH('tính băng dính sạch'!BT$3,FCSTSDV!$D$1:$L$1,0))/'tính băng dính sạch'!$E133</f>
        <v>#N/A</v>
      </c>
      <c r="BU133" s="115" t="e">
        <f t="array" ref="BU133">+INDEX(FCSTSDV!$D$2:$L$72,MATCH('tính băng dính sạch'!$D133,FCSTSDV!$C$2:$C$72,0),MATCH('tính băng dính sạch'!BU$3,FCSTSDV!$D$1:$L$1,0))/'tính băng dính sạch'!$E133</f>
        <v>#N/A</v>
      </c>
      <c r="BV133" s="115" t="e">
        <f t="array" ref="BV133">+INDEX(FCSTSDV!$D$2:$L$72,MATCH('tính băng dính sạch'!$D133,FCSTSDV!$C$2:$C$72,0),MATCH('tính băng dính sạch'!BV$3,FCSTSDV!$D$1:$L$1,0))/'tính băng dính sạch'!$E133</f>
        <v>#N/A</v>
      </c>
      <c r="BW133" s="115" t="e">
        <f t="array" ref="BW133">+INDEX(FCSTSDV!$D$2:$L$72,MATCH('tính băng dính sạch'!$D133,FCSTSDV!$C$2:$C$72,0),MATCH('tính băng dính sạch'!BW$3,FCSTSDV!$D$1:$L$1,0))/'tính băng dính sạch'!$E133</f>
        <v>#N/A</v>
      </c>
      <c r="BX133" s="115" t="e">
        <f t="array" ref="BX133">+INDEX(FCSTSDV!$D$2:$L$72,MATCH('tính băng dính sạch'!$D133,FCSTSDV!$C$2:$C$72,0),MATCH('tính băng dính sạch'!BX$3,FCSTSDV!$D$1:$L$1,0))/'tính băng dính sạch'!$E133</f>
        <v>#N/A</v>
      </c>
      <c r="BY133" s="115" t="e">
        <f t="array" ref="BY133">+INDEX(FCSTSDV!$D$2:$L$72,MATCH('tính băng dính sạch'!$D133,FCSTSDV!$C$2:$C$72,0),MATCH('tính băng dính sạch'!BY$3,FCSTSDV!$D$1:$L$1,0))/'tính băng dính sạch'!$E133</f>
        <v>#N/A</v>
      </c>
      <c r="BZ133" s="115" t="e">
        <f t="array" ref="BZ133">+INDEX(FCSTSDV!$D$2:$L$72,MATCH('tính băng dính sạch'!$D133,FCSTSDV!$C$2:$C$72,0),MATCH('tính băng dính sạch'!BZ$3,FCSTSDV!$D$1:$L$1,0))/'tính băng dính sạch'!$E133</f>
        <v>#N/A</v>
      </c>
      <c r="CA133" s="115" t="e">
        <f t="array" ref="CA133">+INDEX(FCSTSDV!$D$2:$L$72,MATCH('tính băng dính sạch'!$D133,FCSTSDV!$C$2:$C$72,0),MATCH('tính băng dính sạch'!CA$3,FCSTSDV!$D$1:$L$1,0))/'tính băng dính sạch'!$E133</f>
        <v>#N/A</v>
      </c>
      <c r="CB133" s="115" t="e">
        <f t="array" ref="CB133">+INDEX(FCSTSDV!$D$2:$L$72,MATCH('tính băng dính sạch'!$D133,FCSTSDV!$C$2:$C$72,0),MATCH('tính băng dính sạch'!CB$3,FCSTSDV!$D$1:$L$1,0))/'tính băng dính sạch'!$E133</f>
        <v>#N/A</v>
      </c>
      <c r="CC133" s="115" t="e">
        <f t="array" ref="CC133">+INDEX(FCSTSDV!$D$2:$L$72,MATCH('tính băng dính sạch'!$D133,FCSTSDV!$C$2:$C$72,0),MATCH('tính băng dính sạch'!CC$3,FCSTSDV!$D$1:$L$1,0))/'tính băng dính sạch'!$E133</f>
        <v>#N/A</v>
      </c>
      <c r="CD133" s="115" t="e">
        <f t="array" ref="CD133">+INDEX(FCSTSDV!$D$2:$L$72,MATCH('tính băng dính sạch'!$D133,FCSTSDV!$C$2:$C$72,0),MATCH('tính băng dính sạch'!CD$3,FCSTSDV!$D$1:$L$1,0))/'tính băng dính sạch'!$E133</f>
        <v>#N/A</v>
      </c>
      <c r="CE133" s="115" t="e">
        <f t="array" ref="CE133">+INDEX(FCSTSDV!$D$2:$L$72,MATCH('tính băng dính sạch'!$D133,FCSTSDV!$C$2:$C$72,0),MATCH('tính băng dính sạch'!CE$3,FCSTSDV!$D$1:$L$1,0))/'tính băng dính sạch'!$E133</f>
        <v>#N/A</v>
      </c>
      <c r="CF133" s="115" t="e">
        <f t="array" ref="CF133">+INDEX(FCSTSDV!$D$2:$L$72,MATCH('tính băng dính sạch'!$D133,FCSTSDV!$C$2:$C$72,0),MATCH('tính băng dính sạch'!CF$3,FCSTSDV!$D$1:$L$1,0))/'tính băng dính sạch'!$E133</f>
        <v>#N/A</v>
      </c>
      <c r="CG133" s="115" t="e">
        <f t="array" ref="CG133">+INDEX(FCSTSDV!$D$2:$L$72,MATCH('tính băng dính sạch'!$D133,FCSTSDV!$C$2:$C$72,0),MATCH('tính băng dính sạch'!CG$3,FCSTSDV!$D$1:$L$1,0))/'tính băng dính sạch'!$E133</f>
        <v>#N/A</v>
      </c>
      <c r="CH133" s="115" t="e">
        <f t="array" ref="CH133">+INDEX(FCSTSDV!$D$2:$L$72,MATCH('tính băng dính sạch'!$D133,FCSTSDV!$C$2:$C$72,0),MATCH('tính băng dính sạch'!CH$3,FCSTSDV!$D$1:$L$1,0))/'tính băng dính sạch'!$E133</f>
        <v>#N/A</v>
      </c>
      <c r="CI133" s="115" t="e">
        <f t="array" ref="CI133">+INDEX(FCSTSDV!$D$2:$L$72,MATCH('tính băng dính sạch'!$D133,FCSTSDV!$C$2:$C$72,0),MATCH('tính băng dính sạch'!CI$3,FCSTSDV!$D$1:$L$1,0))/'tính băng dính sạch'!$E133</f>
        <v>#N/A</v>
      </c>
      <c r="CJ133" s="99" t="e">
        <f t="array" ref="CJ133">+INDEX(FCSTSDV!$D$2:$L$72,MATCH('tính băng dính sạch'!$D133,FCSTSDV!$C$2:$C$72,0),MATCH('tính băng dính sạch'!CJ$3,FCSTSDV!$D$1:$L$1,0))/'tính băng dính sạch'!$E133</f>
        <v>#N/A</v>
      </c>
      <c r="CK133" s="99" t="e">
        <f t="array" ref="CK133">+INDEX(FCSTSDV!$D$2:$L$72,MATCH('tính băng dính sạch'!$D133,FCSTSDV!$C$2:$C$72,0),MATCH('tính băng dính sạch'!CK$3,FCSTSDV!$D$1:$L$1,0))/'tính băng dính sạch'!$E133</f>
        <v>#N/A</v>
      </c>
      <c r="CL133" s="99" t="e">
        <f t="array" ref="CL133">+INDEX(FCSTSDV!$D$2:$L$72,MATCH('tính băng dính sạch'!$D133,FCSTSDV!$C$2:$C$72,0),MATCH('tính băng dính sạch'!CL$3,FCSTSDV!$D$1:$L$1,0))/'tính băng dính sạch'!$E133</f>
        <v>#N/A</v>
      </c>
      <c r="CM133" s="99" t="e">
        <f t="array" ref="CM133">+INDEX(FCSTSDV!$D$2:$L$72,MATCH('tính băng dính sạch'!$D133,FCSTSDV!$C$2:$C$72,0),MATCH('tính băng dính sạch'!CM$3,FCSTSDV!$D$1:$L$1,0))/'tính băng dính sạch'!$E133</f>
        <v>#N/A</v>
      </c>
      <c r="CN133" s="99" t="e">
        <f t="array" ref="CN133">+INDEX(FCSTSDV!$D$2:$L$72,MATCH('tính băng dính sạch'!$D133,FCSTSDV!$C$2:$C$72,0),MATCH('tính băng dính sạch'!CN$3,FCSTSDV!$D$1:$L$1,0))/'tính băng dính sạch'!$E133</f>
        <v>#N/A</v>
      </c>
      <c r="CO133" s="99" t="e">
        <f t="array" ref="CO133">+INDEX(FCSTSDV!$D$2:$L$72,MATCH('tính băng dính sạch'!$D133,FCSTSDV!$C$2:$C$72,0),MATCH('tính băng dính sạch'!CO$3,FCSTSDV!$D$1:$L$1,0))/'tính băng dính sạch'!$E133</f>
        <v>#N/A</v>
      </c>
      <c r="CP133" s="99" t="e">
        <f t="array" ref="CP133">+INDEX(FCSTSDV!$D$2:$L$72,MATCH('tính băng dính sạch'!$D133,FCSTSDV!$C$2:$C$72,0),MATCH('tính băng dính sạch'!CP$3,FCSTSDV!$D$1:$L$1,0))/'tính băng dính sạch'!$E133</f>
        <v>#N/A</v>
      </c>
      <c r="CQ133" s="92">
        <f>+ROUND(IFERROR(INDEX(FCSTSDV!$D$2:$L$72,MATCH('tính băng dính sạch'!$D133,FCSTSDV!$C$2:$C$72,0),MATCH('tính băng dính sạch'!CQ$3,FCSTSDV!$D$1:$L$1,0)),0)/'tính băng dính sạch'!$E133,1)</f>
        <v>0</v>
      </c>
    </row>
    <row r="134" spans="1:95" ht="20.100000000000001" hidden="1" customHeight="1">
      <c r="A134" s="807"/>
      <c r="B134" s="792"/>
      <c r="C134" s="60"/>
      <c r="D134" s="52" t="s">
        <v>153</v>
      </c>
      <c r="E134" s="53" t="s">
        <v>43</v>
      </c>
      <c r="F134" s="800"/>
      <c r="G134" s="800"/>
      <c r="H134" s="827"/>
      <c r="I134" s="87"/>
      <c r="J134" s="17"/>
      <c r="K134" s="151"/>
      <c r="L134" s="151"/>
      <c r="M134" s="151" t="e">
        <f>+H133-M133</f>
        <v>#REF!</v>
      </c>
      <c r="N134" s="151" t="e">
        <f>+H133-N133</f>
        <v>#REF!</v>
      </c>
      <c r="O134" s="151" t="e">
        <f>+N134-O133</f>
        <v>#REF!</v>
      </c>
      <c r="P134" s="151" t="e">
        <f>+H133-P133</f>
        <v>#REF!</v>
      </c>
      <c r="Q134" s="151" t="e">
        <f t="shared" ref="Q134:AP134" si="108">+P134-Q133</f>
        <v>#REF!</v>
      </c>
      <c r="R134" s="151" t="e">
        <f t="shared" si="108"/>
        <v>#REF!</v>
      </c>
      <c r="S134" s="151" t="e">
        <f t="shared" si="108"/>
        <v>#REF!</v>
      </c>
      <c r="T134" s="151" t="e">
        <f t="shared" si="108"/>
        <v>#REF!</v>
      </c>
      <c r="U134" s="151" t="e">
        <f t="shared" si="108"/>
        <v>#REF!</v>
      </c>
      <c r="V134" s="161" t="e">
        <f t="shared" si="108"/>
        <v>#REF!</v>
      </c>
      <c r="W134" s="90" t="e">
        <f t="shared" si="108"/>
        <v>#REF!</v>
      </c>
      <c r="X134" s="105" t="e">
        <f t="shared" si="108"/>
        <v>#REF!</v>
      </c>
      <c r="Y134" s="105" t="e">
        <f t="shared" si="108"/>
        <v>#REF!</v>
      </c>
      <c r="Z134" s="105" t="e">
        <f t="shared" si="108"/>
        <v>#REF!</v>
      </c>
      <c r="AA134" s="105" t="e">
        <f t="shared" si="108"/>
        <v>#REF!</v>
      </c>
      <c r="AB134" s="105" t="e">
        <f t="shared" si="108"/>
        <v>#REF!</v>
      </c>
      <c r="AC134" s="105" t="e">
        <f t="shared" si="108"/>
        <v>#REF!</v>
      </c>
      <c r="AD134" s="105" t="e">
        <f t="shared" si="108"/>
        <v>#REF!</v>
      </c>
      <c r="AE134" s="105" t="e">
        <f t="shared" si="108"/>
        <v>#REF!</v>
      </c>
      <c r="AF134" s="90" t="e">
        <f t="shared" si="108"/>
        <v>#REF!</v>
      </c>
      <c r="AG134" s="90" t="e">
        <f t="shared" si="108"/>
        <v>#REF!</v>
      </c>
      <c r="AH134" s="90" t="e">
        <f t="shared" si="108"/>
        <v>#REF!</v>
      </c>
      <c r="AI134" s="90" t="e">
        <f t="shared" si="108"/>
        <v>#REF!</v>
      </c>
      <c r="AJ134" s="90" t="e">
        <f t="shared" si="108"/>
        <v>#REF!</v>
      </c>
      <c r="AK134" s="90" t="e">
        <f t="shared" si="108"/>
        <v>#REF!</v>
      </c>
      <c r="AL134" s="90" t="e">
        <f t="shared" si="108"/>
        <v>#REF!</v>
      </c>
      <c r="AM134" s="90" t="e">
        <f t="shared" si="108"/>
        <v>#REF!</v>
      </c>
      <c r="AN134" s="90" t="e">
        <f t="shared" si="108"/>
        <v>#REF!</v>
      </c>
      <c r="AO134" s="90" t="e">
        <f t="shared" si="108"/>
        <v>#REF!</v>
      </c>
      <c r="AP134" s="90" t="e">
        <f t="shared" si="108"/>
        <v>#REF!</v>
      </c>
      <c r="AQ134" s="90" t="e">
        <f t="shared" ref="AQ134:AW134" si="109">+AI134-AQ133</f>
        <v>#REF!</v>
      </c>
      <c r="AR134" s="90" t="e">
        <f t="shared" si="109"/>
        <v>#REF!</v>
      </c>
      <c r="AS134" s="90" t="e">
        <f t="shared" si="109"/>
        <v>#REF!</v>
      </c>
      <c r="AT134" s="90" t="e">
        <f t="shared" si="109"/>
        <v>#REF!</v>
      </c>
      <c r="AU134" s="90" t="e">
        <f t="shared" si="109"/>
        <v>#REF!</v>
      </c>
      <c r="AV134" s="90" t="e">
        <f t="shared" si="109"/>
        <v>#REF!</v>
      </c>
      <c r="AW134" s="90" t="e">
        <f t="shared" si="109"/>
        <v>#REF!</v>
      </c>
      <c r="AX134" s="90" t="e">
        <f t="shared" ref="AX134:CI134" si="110">$H133+$I133-AX133</f>
        <v>#REF!</v>
      </c>
      <c r="AY134" s="90" t="e">
        <f t="shared" si="110"/>
        <v>#REF!</v>
      </c>
      <c r="AZ134" s="90" t="e">
        <f t="shared" si="110"/>
        <v>#REF!</v>
      </c>
      <c r="BA134" s="90" t="e">
        <f t="shared" si="110"/>
        <v>#REF!</v>
      </c>
      <c r="BB134" s="90" t="e">
        <f t="shared" si="110"/>
        <v>#REF!</v>
      </c>
      <c r="BC134" s="90" t="e">
        <f t="shared" si="110"/>
        <v>#REF!</v>
      </c>
      <c r="BD134" s="90" t="e">
        <f t="shared" si="110"/>
        <v>#REF!</v>
      </c>
      <c r="BE134" s="90" t="e">
        <f t="shared" si="110"/>
        <v>#REF!</v>
      </c>
      <c r="BF134" s="90" t="e">
        <f t="shared" si="110"/>
        <v>#REF!</v>
      </c>
      <c r="BG134" s="90" t="e">
        <f t="shared" si="110"/>
        <v>#REF!</v>
      </c>
      <c r="BH134" s="90" t="e">
        <f t="shared" si="110"/>
        <v>#REF!</v>
      </c>
      <c r="BI134" s="90" t="e">
        <f t="shared" si="110"/>
        <v>#REF!</v>
      </c>
      <c r="BJ134" s="90" t="e">
        <f t="shared" si="110"/>
        <v>#REF!</v>
      </c>
      <c r="BK134" s="90" t="e">
        <f t="shared" si="110"/>
        <v>#REF!</v>
      </c>
      <c r="BL134" s="90" t="e">
        <f t="shared" si="110"/>
        <v>#REF!</v>
      </c>
      <c r="BM134" s="90" t="e">
        <f t="shared" si="110"/>
        <v>#REF!</v>
      </c>
      <c r="BN134" s="90" t="e">
        <f t="shared" si="110"/>
        <v>#REF!</v>
      </c>
      <c r="BO134" s="90" t="e">
        <f t="shared" si="110"/>
        <v>#REF!</v>
      </c>
      <c r="BP134" s="90" t="e">
        <f t="shared" si="110"/>
        <v>#REF!</v>
      </c>
      <c r="BQ134" s="90" t="e">
        <f t="shared" si="110"/>
        <v>#REF!</v>
      </c>
      <c r="BR134" s="90" t="e">
        <f t="shared" si="110"/>
        <v>#REF!</v>
      </c>
      <c r="BS134" s="90" t="e">
        <f t="shared" si="110"/>
        <v>#REF!</v>
      </c>
      <c r="BT134" s="90" t="e">
        <f t="shared" si="110"/>
        <v>#REF!</v>
      </c>
      <c r="BU134" s="90" t="e">
        <f t="shared" si="110"/>
        <v>#REF!</v>
      </c>
      <c r="BV134" s="90" t="e">
        <f t="shared" si="110"/>
        <v>#REF!</v>
      </c>
      <c r="BW134" s="90" t="e">
        <f t="shared" si="110"/>
        <v>#REF!</v>
      </c>
      <c r="BX134" s="90" t="e">
        <f t="shared" si="110"/>
        <v>#REF!</v>
      </c>
      <c r="BY134" s="90" t="e">
        <f t="shared" si="110"/>
        <v>#REF!</v>
      </c>
      <c r="BZ134" s="90" t="e">
        <f t="shared" si="110"/>
        <v>#REF!</v>
      </c>
      <c r="CA134" s="90" t="e">
        <f t="shared" si="110"/>
        <v>#REF!</v>
      </c>
      <c r="CB134" s="90" t="e">
        <f t="shared" si="110"/>
        <v>#REF!</v>
      </c>
      <c r="CC134" s="90" t="e">
        <f t="shared" si="110"/>
        <v>#REF!</v>
      </c>
      <c r="CD134" s="90" t="e">
        <f t="shared" si="110"/>
        <v>#REF!</v>
      </c>
      <c r="CE134" s="90" t="e">
        <f t="shared" si="110"/>
        <v>#REF!</v>
      </c>
      <c r="CF134" s="90" t="e">
        <f t="shared" si="110"/>
        <v>#REF!</v>
      </c>
      <c r="CG134" s="90" t="e">
        <f t="shared" si="110"/>
        <v>#REF!</v>
      </c>
      <c r="CH134" s="90" t="e">
        <f t="shared" si="110"/>
        <v>#REF!</v>
      </c>
      <c r="CI134" s="90" t="e">
        <f t="shared" si="110"/>
        <v>#REF!</v>
      </c>
      <c r="CJ134" s="90" t="e">
        <f t="shared" ref="CJ134:CQ134" si="111">+CI134-CJ133</f>
        <v>#REF!</v>
      </c>
      <c r="CK134" s="90" t="e">
        <f t="shared" si="111"/>
        <v>#REF!</v>
      </c>
      <c r="CL134" s="90" t="e">
        <f t="shared" si="111"/>
        <v>#REF!</v>
      </c>
      <c r="CM134" s="90" t="e">
        <f t="shared" si="111"/>
        <v>#REF!</v>
      </c>
      <c r="CN134" s="90" t="e">
        <f t="shared" si="111"/>
        <v>#REF!</v>
      </c>
      <c r="CO134" s="90" t="e">
        <f t="shared" si="111"/>
        <v>#REF!</v>
      </c>
      <c r="CP134" s="90" t="e">
        <f t="shared" si="111"/>
        <v>#REF!</v>
      </c>
      <c r="CQ134" s="90" t="e">
        <f t="shared" si="111"/>
        <v>#REF!</v>
      </c>
    </row>
    <row r="135" spans="1:95" ht="20.100000000000001" hidden="1" customHeight="1">
      <c r="A135" s="813" t="s">
        <v>272</v>
      </c>
      <c r="B135" s="795" t="s">
        <v>273</v>
      </c>
      <c r="C135" s="50"/>
      <c r="D135" s="123" t="s">
        <v>16</v>
      </c>
      <c r="E135" s="47">
        <v>100</v>
      </c>
      <c r="F135" s="799"/>
      <c r="G135" s="799"/>
      <c r="H135" s="826" t="e">
        <f>+VLOOKUP(A135,#REF!,5,0)</f>
        <v>#REF!</v>
      </c>
      <c r="I135" s="91">
        <f>+IFERROR(VLOOKUP(D135,FCSTSDV!$C$2:$C$72,26,0),0)/'tính băng dính sạch'!E135</f>
        <v>0</v>
      </c>
      <c r="J135" s="83"/>
      <c r="K135" s="86">
        <f t="array" ref="K135">+IFERROR(INDEX(FCSTSDV!$D$2:$L$72,MATCH('tính băng dính sạch'!$D135,FCSTSDV!$C$2:$C$72,0),MATCH('tính băng dính sạch'!K$3,FCSTSDV!$D$1:$L$1,0)),0)/'tính băng dính sạch'!$E135</f>
        <v>0</v>
      </c>
      <c r="L135" s="86">
        <f t="array" ref="L135">+IFERROR(INDEX(FCSTSDV!$D$2:$L$72,MATCH('tính băng dính sạch'!$D135,FCSTSDV!$C$2:$C$72,0),MATCH('tính băng dính sạch'!L$3,FCSTSDV!$D$1:$L$1,0)),0)/'tính băng dính sạch'!$E135</f>
        <v>0</v>
      </c>
      <c r="M135" s="86">
        <f t="array" ref="M135">+IFERROR(INDEX(FCSTSDV!$D$2:$L$72,MATCH('tính băng dính sạch'!$D135,FCSTSDV!$C$2:$C$72,0),MATCH('tính băng dính sạch'!M$3,FCSTSDV!$D$1:$L$1,0)),0)/'tính băng dính sạch'!$E135</f>
        <v>0</v>
      </c>
      <c r="N135" s="86">
        <f t="array" ref="N135">+IFERROR(INDEX(FCSTSDV!$D$2:$L$72,MATCH('tính băng dính sạch'!$D135,FCSTSDV!$C$2:$C$72,0),MATCH('tính băng dính sạch'!N$3,FCSTSDV!$D$1:$L$1,0)),0)/'tính băng dính sạch'!$E135</f>
        <v>0</v>
      </c>
      <c r="O135" s="86">
        <f t="array" ref="O135">+IFERROR(INDEX(FCSTSDV!$D$2:$L$72,MATCH('tính băng dính sạch'!$D135,FCSTSDV!$C$2:$C$72,0),MATCH('tính băng dính sạch'!O$3,FCSTSDV!$D$1:$L$1,0)),0)/'tính băng dính sạch'!$E135</f>
        <v>0</v>
      </c>
      <c r="P135" s="86">
        <f t="array" ref="P135">+IFERROR(INDEX(FCSTSDV!$D$2:$L$72,MATCH('tính băng dính sạch'!$D135,FCSTSDV!$C$2:$C$72,0),MATCH('tính băng dính sạch'!P$3,FCSTSDV!$D$1:$L$1,0)),0)/'tính băng dính sạch'!$E135</f>
        <v>0</v>
      </c>
      <c r="Q135" s="86">
        <f t="array" ref="Q135">+IFERROR(INDEX(FCSTSDV!$D$2:$L$72,MATCH('tính băng dính sạch'!$D135,FCSTSDV!$C$2:$C$72,0),MATCH('tính băng dính sạch'!Q$3,FCSTSDV!$D$1:$L$1,0)),0)/'tính băng dính sạch'!$E135</f>
        <v>0</v>
      </c>
      <c r="R135" s="86">
        <f t="array" ref="R135">+IFERROR(INDEX(FCSTSDV!$D$2:$L$72,MATCH('tính băng dính sạch'!$D135,FCSTSDV!$C$2:$C$72,0),MATCH('tính băng dính sạch'!R$3,FCSTSDV!$D$1:$L$1,0)),0)/'tính băng dính sạch'!$E135</f>
        <v>0</v>
      </c>
      <c r="S135" s="86">
        <f t="array" ref="S135">+IFERROR(INDEX(FCSTSDV!$D$2:$L$72,MATCH('tính băng dính sạch'!$D135,FCSTSDV!$C$2:$C$72,0),MATCH('tính băng dính sạch'!S$3,FCSTSDV!$D$1:$L$1,0)),0)/'tính băng dính sạch'!$E135</f>
        <v>0</v>
      </c>
      <c r="T135" s="86">
        <f t="array" ref="T135">+IFERROR(INDEX(FCSTSDV!$D$2:$L$72,MATCH('tính băng dính sạch'!$D135,FCSTSDV!$C$2:$C$72,0),MATCH('tính băng dính sạch'!T$3,FCSTSDV!$D$1:$L$1,0)),0)/'tính băng dính sạch'!$E135</f>
        <v>0</v>
      </c>
      <c r="U135" s="86">
        <f t="array" ref="U135">+IFERROR(INDEX(FCSTSDV!$D$2:$L$72,MATCH('tính băng dính sạch'!$D135,FCSTSDV!$C$2:$C$72,0),MATCH('tính băng dính sạch'!U$3,FCSTSDV!$D$1:$L$1,0)),0)/'tính băng dính sạch'!$E135</f>
        <v>0</v>
      </c>
      <c r="V135" s="103">
        <f t="array" ref="V135">+IFERROR(INDEX(FCSTSDV!$D$2:$L$72,MATCH('tính băng dính sạch'!$D135,FCSTSDV!$C$2:$C$72,0),MATCH('tính băng dính sạch'!V$3,FCSTSDV!$D$1:$L$1,0)),0)/'tính băng dính sạch'!$E135</f>
        <v>0</v>
      </c>
      <c r="W135" s="106">
        <f t="array" ref="W135">+IFERROR(INDEX(FCSTSDV!$D$2:$L$72,MATCH('tính băng dính sạch'!$D135,FCSTSDV!$C$2:$C$72,0),MATCH('tính băng dính sạch'!W$3,FCSTSDV!$D$1:$L$1,0)),0)/'tính băng dính sạch'!$E135</f>
        <v>0</v>
      </c>
      <c r="X135" s="107">
        <f t="array" ref="X135">+IFERROR(INDEX(FCSTSDV!$D$2:$L$72,MATCH('tính băng dính sạch'!$D135,FCSTSDV!$C$2:$C$72,0),MATCH('tính băng dính sạch'!X$3,FCSTSDV!$D$1:$L$1,0)),0)/'tính băng dính sạch'!$E135</f>
        <v>0</v>
      </c>
      <c r="Y135" s="107">
        <f t="array" ref="Y135">+IFERROR(INDEX(FCSTSDV!$D$2:$L$72,MATCH('tính băng dính sạch'!$D135,FCSTSDV!$C$2:$C$72,0),MATCH('tính băng dính sạch'!Y$3,FCSTSDV!$D$1:$L$1,0)),0)/'tính băng dính sạch'!$E135</f>
        <v>0</v>
      </c>
      <c r="Z135" s="107">
        <f t="array" ref="Z135">+IFERROR(INDEX(FCSTSDV!$D$2:$L$72,MATCH('tính băng dính sạch'!$D135,FCSTSDV!$C$2:$C$72,0),MATCH('tính băng dính sạch'!Z$3,FCSTSDV!$D$1:$L$1,0)),0)/'tính băng dính sạch'!$E135</f>
        <v>0</v>
      </c>
      <c r="AA135" s="107">
        <f t="array" ref="AA135">+IFERROR(INDEX(FCSTSDV!$D$2:$L$72,MATCH('tính băng dính sạch'!$D135,FCSTSDV!$C$2:$C$72,0),MATCH('tính băng dính sạch'!AA$3,FCSTSDV!$D$1:$L$1,0)),0)/'tính băng dính sạch'!$E135</f>
        <v>0</v>
      </c>
      <c r="AB135" s="107">
        <f t="array" ref="AB135">+IFERROR(INDEX(FCSTSDV!$D$2:$L$72,MATCH('tính băng dính sạch'!$D135,FCSTSDV!$C$2:$C$72,0),MATCH('tính băng dính sạch'!AB$3,FCSTSDV!$D$1:$L$1,0)),0)/'tính băng dính sạch'!$E135</f>
        <v>0</v>
      </c>
      <c r="AC135" s="107">
        <f t="array" ref="AC135">+IFERROR(INDEX(FCSTSDV!$D$2:$L$72,MATCH('tính băng dính sạch'!$D135,FCSTSDV!$C$2:$C$72,0),MATCH('tính băng dính sạch'!AC$3,FCSTSDV!$D$1:$L$1,0)),0)/'tính băng dính sạch'!$E135</f>
        <v>0</v>
      </c>
      <c r="AD135" s="107">
        <f t="array" ref="AD135">+IFERROR(INDEX(FCSTSDV!$D$2:$L$72,MATCH('tính băng dính sạch'!$D135,FCSTSDV!$C$2:$C$72,0),MATCH('tính băng dính sạch'!AD$3,FCSTSDV!$D$1:$L$1,0)),0)/'tính băng dính sạch'!$E135</f>
        <v>0</v>
      </c>
      <c r="AE135" s="107">
        <f t="array" ref="AE135">+IFERROR(INDEX(FCSTSDV!$D$2:$L$72,MATCH('tính băng dính sạch'!$D135,FCSTSDV!$C$2:$C$72,0),MATCH('tính băng dính sạch'!AE$3,FCSTSDV!$D$1:$L$1,0)),0)/'tính băng dính sạch'!$E135</f>
        <v>0</v>
      </c>
      <c r="AF135" s="106">
        <f>+IFERROR(INDEX(FCSTSDV!$D$2:$L$72,MATCH('tính băng dính sạch'!$D135,FCSTSDV!$C$2:$C$72,0),MATCH('tính băng dính sạch'!AF$3,FCSTSDV!$D$1:$L$1,0))/'tính băng dính sạch'!$E135,0)</f>
        <v>0</v>
      </c>
      <c r="AG135" s="106">
        <f>+IFERROR(INDEX(FCSTSDV!$D$2:$L$72,MATCH('tính băng dính sạch'!$D135,FCSTSDV!$C$2:$C$72,0),MATCH('tính băng dính sạch'!AG$3,FCSTSDV!$D$1:$L$1,0))/'tính băng dính sạch'!$E135,0)</f>
        <v>0</v>
      </c>
      <c r="AH135" s="106">
        <f>+IFERROR(INDEX(FCSTSDV!$D$2:$L$72,MATCH('tính băng dính sạch'!$D135,FCSTSDV!$C$2:$C$72,0),MATCH('tính băng dính sạch'!AH$3,FCSTSDV!$D$1:$L$1,0))/'tính băng dính sạch'!$E135,0)</f>
        <v>0</v>
      </c>
      <c r="AI135" s="106">
        <f>+IFERROR(INDEX(FCSTSDV!$D$2:$L$72,MATCH('tính băng dính sạch'!$D135,FCSTSDV!$C$2:$C$72,0),MATCH('tính băng dính sạch'!AI$3,FCSTSDV!$D$1:$L$1,0))/'tính băng dính sạch'!$E135,0)</f>
        <v>0</v>
      </c>
      <c r="AJ135" s="106">
        <f>+IFERROR(INDEX(FCSTSDV!$D$2:$L$72,MATCH('tính băng dính sạch'!$D135,FCSTSDV!$C$2:$C$72,0),MATCH('tính băng dính sạch'!AJ$3,FCSTSDV!$D$1:$L$1,0))/'tính băng dính sạch'!$E135,0)</f>
        <v>0</v>
      </c>
      <c r="AK135" s="106">
        <f>+IFERROR(INDEX(FCSTSDV!$D$2:$L$72,MATCH('tính băng dính sạch'!$D135,FCSTSDV!$C$2:$C$72,0),MATCH('tính băng dính sạch'!AK$3,FCSTSDV!$D$1:$L$1,0))/'tính băng dính sạch'!$E135,0)</f>
        <v>0</v>
      </c>
      <c r="AL135" s="106">
        <f>+IFERROR(INDEX(FCSTSDV!$D$2:$L$72,MATCH('tính băng dính sạch'!$D135,FCSTSDV!$C$2:$C$72,0),MATCH('tính băng dính sạch'!AL$3,FCSTSDV!$D$1:$L$1,0))/'tính băng dính sạch'!$E135,0)</f>
        <v>0</v>
      </c>
      <c r="AM135" s="106">
        <f>+IFERROR(INDEX(FCSTSDV!$D$2:$L$72,MATCH('tính băng dính sạch'!$D135,FCSTSDV!$C$2:$C$72,0),MATCH('tính băng dính sạch'!AM$3,FCSTSDV!$D$1:$L$1,0))/'tính băng dính sạch'!$E135,0)</f>
        <v>0</v>
      </c>
      <c r="AN135" s="106">
        <f>+IFERROR(INDEX(FCSTSDV!$D$2:$L$72,MATCH('tính băng dính sạch'!$D135,FCSTSDV!$C$2:$C$72,0),MATCH('tính băng dính sạch'!AN$3,FCSTSDV!$D$1:$L$1,0))/'tính băng dính sạch'!$E135,0)</f>
        <v>0</v>
      </c>
      <c r="AO135" s="106">
        <f>+IFERROR(INDEX(FCSTSDV!$D$2:$L$72,MATCH('tính băng dính sạch'!$D135,FCSTSDV!$C$2:$C$72,0),MATCH('tính băng dính sạch'!AO$3,FCSTSDV!$D$1:$L$1,0))/'tính băng dính sạch'!$E135,0)</f>
        <v>0</v>
      </c>
      <c r="AP135" s="113" t="e">
        <f t="array" ref="AP135">+INDEX(FCSTSDV!$D$2:$L$72,MATCH('tính băng dính sạch'!$D135,FCSTSDV!$C$2:$C$72,0),MATCH('tính băng dính sạch'!AP$3,FCSTSDV!$D$1:$L$1,0))/'tính băng dính sạch'!$E135</f>
        <v>#N/A</v>
      </c>
      <c r="AQ135" s="113" t="e">
        <f t="array" ref="AQ135">+INDEX(FCSTSDV!$D$2:$L$72,MATCH('tính băng dính sạch'!$D135,FCSTSDV!$C$2:$C$72,0),MATCH('tính băng dính sạch'!AQ$3,FCSTSDV!$D$1:$L$1,0))/'tính băng dính sạch'!$E135</f>
        <v>#N/A</v>
      </c>
      <c r="AR135" s="113" t="e">
        <f t="array" ref="AR135">+INDEX(FCSTSDV!$D$2:$L$72,MATCH('tính băng dính sạch'!$D135,FCSTSDV!$C$2:$C$72,0),MATCH('tính băng dính sạch'!AR$3,FCSTSDV!$D$1:$L$1,0))/'tính băng dính sạch'!$E135</f>
        <v>#N/A</v>
      </c>
      <c r="AS135" s="113" t="e">
        <f t="array" ref="AS135">+INDEX(FCSTSDV!$D$2:$L$72,MATCH('tính băng dính sạch'!$D135,FCSTSDV!$C$2:$C$72,0),MATCH('tính băng dính sạch'!AS$3,FCSTSDV!$D$1:$L$1,0))/'tính băng dính sạch'!$E135</f>
        <v>#N/A</v>
      </c>
      <c r="AT135" s="113" t="e">
        <f t="array" ref="AT135">+INDEX(FCSTSDV!$D$2:$L$72,MATCH('tính băng dính sạch'!$D135,FCSTSDV!$C$2:$C$72,0),MATCH('tính băng dính sạch'!AT$3,FCSTSDV!$D$1:$L$1,0))/'tính băng dính sạch'!$E135</f>
        <v>#N/A</v>
      </c>
      <c r="AU135" s="113" t="e">
        <f t="array" ref="AU135">+INDEX(FCSTSDV!$D$2:$L$72,MATCH('tính băng dính sạch'!$D135,FCSTSDV!$C$2:$C$72,0),MATCH('tính băng dính sạch'!AU$3,FCSTSDV!$D$1:$L$1,0))/'tính băng dính sạch'!$E135</f>
        <v>#N/A</v>
      </c>
      <c r="AV135" s="113" t="e">
        <f t="array" ref="AV135">+INDEX(FCSTSDV!$D$2:$L$72,MATCH('tính băng dính sạch'!$D135,FCSTSDV!$C$2:$C$72,0),MATCH('tính băng dính sạch'!AV$3,FCSTSDV!$D$1:$L$1,0))/'tính băng dính sạch'!$E135</f>
        <v>#N/A</v>
      </c>
      <c r="AW135" s="113" t="e">
        <f t="array" ref="AW135">+INDEX(FCSTSDV!$D$2:$L$72,MATCH('tính băng dính sạch'!$D135,FCSTSDV!$C$2:$C$72,0),MATCH('tính băng dính sạch'!AW$3,FCSTSDV!$D$1:$L$1,0))/'tính băng dính sạch'!$E135</f>
        <v>#N/A</v>
      </c>
      <c r="AX135" s="113" t="e">
        <f t="array" ref="AX135">+INDEX(FCSTSDV!$D$2:$L$72,MATCH('tính băng dính sạch'!$D135,FCSTSDV!$C$2:$C$72,0),MATCH('tính băng dính sạch'!AX$3,FCSTSDV!$D$1:$L$1,0))/'tính băng dính sạch'!$E135</f>
        <v>#N/A</v>
      </c>
      <c r="AY135" s="113" t="e">
        <f t="array" ref="AY135">+INDEX(FCSTSDV!$D$2:$L$72,MATCH('tính băng dính sạch'!$D135,FCSTSDV!$C$2:$C$72,0),MATCH('tính băng dính sạch'!AY$3,FCSTSDV!$D$1:$L$1,0))/'tính băng dính sạch'!$E135</f>
        <v>#N/A</v>
      </c>
      <c r="AZ135" s="113" t="e">
        <f t="array" ref="AZ135">+INDEX(FCSTSDV!$D$2:$L$72,MATCH('tính băng dính sạch'!$D135,FCSTSDV!$C$2:$C$72,0),MATCH('tính băng dính sạch'!AZ$3,FCSTSDV!$D$1:$L$1,0))/'tính băng dính sạch'!$E135</f>
        <v>#N/A</v>
      </c>
      <c r="BA135" s="113" t="e">
        <f t="array" ref="BA135">+INDEX(FCSTSDV!$D$2:$L$72,MATCH('tính băng dính sạch'!$D135,FCSTSDV!$C$2:$C$72,0),MATCH('tính băng dính sạch'!BA$3,FCSTSDV!$D$1:$L$1,0))/'tính băng dính sạch'!$E135</f>
        <v>#N/A</v>
      </c>
      <c r="BB135" s="113" t="e">
        <f t="array" ref="BB135">+INDEX(FCSTSDV!$D$2:$L$72,MATCH('tính băng dính sạch'!$D135,FCSTSDV!$C$2:$C$72,0),MATCH('tính băng dính sạch'!BB$3,FCSTSDV!$D$1:$L$1,0))/'tính băng dính sạch'!$E135</f>
        <v>#N/A</v>
      </c>
      <c r="BC135" s="113" t="e">
        <f t="array" ref="BC135">+INDEX(FCSTSDV!$D$2:$L$72,MATCH('tính băng dính sạch'!$D135,FCSTSDV!$C$2:$C$72,0),MATCH('tính băng dính sạch'!BC$3,FCSTSDV!$D$1:$L$1,0))/'tính băng dính sạch'!$E135</f>
        <v>#N/A</v>
      </c>
      <c r="BD135" s="113" t="e">
        <f t="array" ref="BD135">+INDEX(FCSTSDV!$D$2:$L$72,MATCH('tính băng dính sạch'!$D135,FCSTSDV!$C$2:$C$72,0),MATCH('tính băng dính sạch'!BD$3,FCSTSDV!$D$1:$L$1,0))/'tính băng dính sạch'!$E135</f>
        <v>#N/A</v>
      </c>
      <c r="BE135" s="113" t="e">
        <f t="array" ref="BE135">+INDEX(FCSTSDV!$D$2:$L$72,MATCH('tính băng dính sạch'!$D135,FCSTSDV!$C$2:$C$72,0),MATCH('tính băng dính sạch'!BE$3,FCSTSDV!$D$1:$L$1,0))/'tính băng dính sạch'!$E135</f>
        <v>#N/A</v>
      </c>
      <c r="BF135" s="113" t="e">
        <f t="array" ref="BF135">+INDEX(FCSTSDV!$D$2:$L$72,MATCH('tính băng dính sạch'!$D135,FCSTSDV!$C$2:$C$72,0),MATCH('tính băng dính sạch'!BF$3,FCSTSDV!$D$1:$L$1,0))/'tính băng dính sạch'!$E135</f>
        <v>#N/A</v>
      </c>
      <c r="BG135" s="113" t="e">
        <f t="array" ref="BG135">+INDEX(FCSTSDV!$D$2:$L$72,MATCH('tính băng dính sạch'!$D135,FCSTSDV!$C$2:$C$72,0),MATCH('tính băng dính sạch'!BG$3,FCSTSDV!$D$1:$L$1,0))/'tính băng dính sạch'!$E135</f>
        <v>#N/A</v>
      </c>
      <c r="BH135" s="113" t="e">
        <f t="array" ref="BH135">+INDEX(FCSTSDV!$D$2:$L$72,MATCH('tính băng dính sạch'!$D135,FCSTSDV!$C$2:$C$72,0),MATCH('tính băng dính sạch'!BH$3,FCSTSDV!$D$1:$L$1,0))/'tính băng dính sạch'!$E135</f>
        <v>#N/A</v>
      </c>
      <c r="BI135" s="113" t="e">
        <f t="array" ref="BI135">+INDEX(FCSTSDV!$D$2:$L$72,MATCH('tính băng dính sạch'!$D135,FCSTSDV!$C$2:$C$72,0),MATCH('tính băng dính sạch'!BI$3,FCSTSDV!$D$1:$L$1,0))/'tính băng dính sạch'!$E135</f>
        <v>#N/A</v>
      </c>
      <c r="BJ135" s="113" t="e">
        <f t="array" ref="BJ135">+INDEX(FCSTSDV!$D$2:$L$72,MATCH('tính băng dính sạch'!$D135,FCSTSDV!$C$2:$C$72,0),MATCH('tính băng dính sạch'!BJ$3,FCSTSDV!$D$1:$L$1,0))/'tính băng dính sạch'!$E135</f>
        <v>#N/A</v>
      </c>
      <c r="BK135" s="113" t="e">
        <f t="array" ref="BK135">+INDEX(FCSTSDV!$D$2:$L$72,MATCH('tính băng dính sạch'!$D135,FCSTSDV!$C$2:$C$72,0),MATCH('tính băng dính sạch'!BK$3,FCSTSDV!$D$1:$L$1,0))/'tính băng dính sạch'!$E135</f>
        <v>#N/A</v>
      </c>
      <c r="BL135" s="113" t="e">
        <f t="array" ref="BL135">+INDEX(FCSTSDV!$D$2:$L$72,MATCH('tính băng dính sạch'!$D135,FCSTSDV!$C$2:$C$72,0),MATCH('tính băng dính sạch'!BL$3,FCSTSDV!$D$1:$L$1,0))/'tính băng dính sạch'!$E135</f>
        <v>#N/A</v>
      </c>
      <c r="BM135" s="113" t="e">
        <f t="array" ref="BM135">+INDEX(FCSTSDV!$D$2:$L$72,MATCH('tính băng dính sạch'!$D135,FCSTSDV!$C$2:$C$72,0),MATCH('tính băng dính sạch'!BM$3,FCSTSDV!$D$1:$L$1,0))/'tính băng dính sạch'!$E135</f>
        <v>#N/A</v>
      </c>
      <c r="BN135" s="113" t="e">
        <f t="array" ref="BN135">+INDEX(FCSTSDV!$D$2:$L$72,MATCH('tính băng dính sạch'!$D135,FCSTSDV!$C$2:$C$72,0),MATCH('tính băng dính sạch'!BN$3,FCSTSDV!$D$1:$L$1,0))/'tính băng dính sạch'!$E135</f>
        <v>#N/A</v>
      </c>
      <c r="BO135" s="113" t="e">
        <f t="array" ref="BO135">+INDEX(FCSTSDV!$D$2:$L$72,MATCH('tính băng dính sạch'!$D135,FCSTSDV!$C$2:$C$72,0),MATCH('tính băng dính sạch'!BO$3,FCSTSDV!$D$1:$L$1,0))/'tính băng dính sạch'!$E135</f>
        <v>#N/A</v>
      </c>
      <c r="BP135" s="113" t="e">
        <f t="array" ref="BP135">+INDEX(FCSTSDV!$D$2:$L$72,MATCH('tính băng dính sạch'!$D135,FCSTSDV!$C$2:$C$72,0),MATCH('tính băng dính sạch'!BP$3,FCSTSDV!$D$1:$L$1,0))/'tính băng dính sạch'!$E135</f>
        <v>#N/A</v>
      </c>
      <c r="BQ135" s="113" t="e">
        <f t="array" ref="BQ135">+INDEX(FCSTSDV!$D$2:$L$72,MATCH('tính băng dính sạch'!$D135,FCSTSDV!$C$2:$C$72,0),MATCH('tính băng dính sạch'!BQ$3,FCSTSDV!$D$1:$L$1,0))/'tính băng dính sạch'!$E135</f>
        <v>#N/A</v>
      </c>
      <c r="BR135" s="113" t="e">
        <f t="array" ref="BR135">+INDEX(FCSTSDV!$D$2:$L$72,MATCH('tính băng dính sạch'!$D135,FCSTSDV!$C$2:$C$72,0),MATCH('tính băng dính sạch'!BR$3,FCSTSDV!$D$1:$L$1,0))/'tính băng dính sạch'!$E135</f>
        <v>#N/A</v>
      </c>
      <c r="BS135" s="113" t="e">
        <f t="array" ref="BS135">+INDEX(FCSTSDV!$D$2:$L$72,MATCH('tính băng dính sạch'!$D135,FCSTSDV!$C$2:$C$72,0),MATCH('tính băng dính sạch'!BS$3,FCSTSDV!$D$1:$L$1,0))/'tính băng dính sạch'!$E135</f>
        <v>#N/A</v>
      </c>
      <c r="BT135" s="113" t="e">
        <f t="array" ref="BT135">+INDEX(FCSTSDV!$D$2:$L$72,MATCH('tính băng dính sạch'!$D135,FCSTSDV!$C$2:$C$72,0),MATCH('tính băng dính sạch'!BT$3,FCSTSDV!$D$1:$L$1,0))/'tính băng dính sạch'!$E135</f>
        <v>#N/A</v>
      </c>
      <c r="BU135" s="113" t="e">
        <f t="array" ref="BU135">+INDEX(FCSTSDV!$D$2:$L$72,MATCH('tính băng dính sạch'!$D135,FCSTSDV!$C$2:$C$72,0),MATCH('tính băng dính sạch'!BU$3,FCSTSDV!$D$1:$L$1,0))/'tính băng dính sạch'!$E135</f>
        <v>#N/A</v>
      </c>
      <c r="BV135" s="113" t="e">
        <f t="array" ref="BV135">+INDEX(FCSTSDV!$D$2:$L$72,MATCH('tính băng dính sạch'!$D135,FCSTSDV!$C$2:$C$72,0),MATCH('tính băng dính sạch'!BV$3,FCSTSDV!$D$1:$L$1,0))/'tính băng dính sạch'!$E135</f>
        <v>#N/A</v>
      </c>
      <c r="BW135" s="113" t="e">
        <f t="array" ref="BW135">+INDEX(FCSTSDV!$D$2:$L$72,MATCH('tính băng dính sạch'!$D135,FCSTSDV!$C$2:$C$72,0),MATCH('tính băng dính sạch'!BW$3,FCSTSDV!$D$1:$L$1,0))/'tính băng dính sạch'!$E135</f>
        <v>#N/A</v>
      </c>
      <c r="BX135" s="113" t="e">
        <f t="array" ref="BX135">+INDEX(FCSTSDV!$D$2:$L$72,MATCH('tính băng dính sạch'!$D135,FCSTSDV!$C$2:$C$72,0),MATCH('tính băng dính sạch'!BX$3,FCSTSDV!$D$1:$L$1,0))/'tính băng dính sạch'!$E135</f>
        <v>#N/A</v>
      </c>
      <c r="BY135" s="113" t="e">
        <f t="array" ref="BY135">+INDEX(FCSTSDV!$D$2:$L$72,MATCH('tính băng dính sạch'!$D135,FCSTSDV!$C$2:$C$72,0),MATCH('tính băng dính sạch'!BY$3,FCSTSDV!$D$1:$L$1,0))/'tính băng dính sạch'!$E135</f>
        <v>#N/A</v>
      </c>
      <c r="BZ135" s="113" t="e">
        <f t="array" ref="BZ135">+INDEX(FCSTSDV!$D$2:$L$72,MATCH('tính băng dính sạch'!$D135,FCSTSDV!$C$2:$C$72,0),MATCH('tính băng dính sạch'!BZ$3,FCSTSDV!$D$1:$L$1,0))/'tính băng dính sạch'!$E135</f>
        <v>#N/A</v>
      </c>
      <c r="CA135" s="113" t="e">
        <f t="array" ref="CA135">+INDEX(FCSTSDV!$D$2:$L$72,MATCH('tính băng dính sạch'!$D135,FCSTSDV!$C$2:$C$72,0),MATCH('tính băng dính sạch'!CA$3,FCSTSDV!$D$1:$L$1,0))/'tính băng dính sạch'!$E135</f>
        <v>#N/A</v>
      </c>
      <c r="CB135" s="113" t="e">
        <f t="array" ref="CB135">+INDEX(FCSTSDV!$D$2:$L$72,MATCH('tính băng dính sạch'!$D135,FCSTSDV!$C$2:$C$72,0),MATCH('tính băng dính sạch'!CB$3,FCSTSDV!$D$1:$L$1,0))/'tính băng dính sạch'!$E135</f>
        <v>#N/A</v>
      </c>
      <c r="CC135" s="113" t="e">
        <f t="array" ref="CC135">+INDEX(FCSTSDV!$D$2:$L$72,MATCH('tính băng dính sạch'!$D135,FCSTSDV!$C$2:$C$72,0),MATCH('tính băng dính sạch'!CC$3,FCSTSDV!$D$1:$L$1,0))/'tính băng dính sạch'!$E135</f>
        <v>#N/A</v>
      </c>
      <c r="CD135" s="113" t="e">
        <f t="array" ref="CD135">+INDEX(FCSTSDV!$D$2:$L$72,MATCH('tính băng dính sạch'!$D135,FCSTSDV!$C$2:$C$72,0),MATCH('tính băng dính sạch'!CD$3,FCSTSDV!$D$1:$L$1,0))/'tính băng dính sạch'!$E135</f>
        <v>#N/A</v>
      </c>
      <c r="CE135" s="113" t="e">
        <f t="array" ref="CE135">+INDEX(FCSTSDV!$D$2:$L$72,MATCH('tính băng dính sạch'!$D135,FCSTSDV!$C$2:$C$72,0),MATCH('tính băng dính sạch'!CE$3,FCSTSDV!$D$1:$L$1,0))/'tính băng dính sạch'!$E135</f>
        <v>#N/A</v>
      </c>
      <c r="CF135" s="113" t="e">
        <f t="array" ref="CF135">+INDEX(FCSTSDV!$D$2:$L$72,MATCH('tính băng dính sạch'!$D135,FCSTSDV!$C$2:$C$72,0),MATCH('tính băng dính sạch'!CF$3,FCSTSDV!$D$1:$L$1,0))/'tính băng dính sạch'!$E135</f>
        <v>#N/A</v>
      </c>
      <c r="CG135" s="113" t="e">
        <f t="array" ref="CG135">+INDEX(FCSTSDV!$D$2:$L$72,MATCH('tính băng dính sạch'!$D135,FCSTSDV!$C$2:$C$72,0),MATCH('tính băng dính sạch'!CG$3,FCSTSDV!$D$1:$L$1,0))/'tính băng dính sạch'!$E135</f>
        <v>#N/A</v>
      </c>
      <c r="CH135" s="113" t="e">
        <f t="array" ref="CH135">+INDEX(FCSTSDV!$D$2:$L$72,MATCH('tính băng dính sạch'!$D135,FCSTSDV!$C$2:$C$72,0),MATCH('tính băng dính sạch'!CH$3,FCSTSDV!$D$1:$L$1,0))/'tính băng dính sạch'!$E135</f>
        <v>#N/A</v>
      </c>
      <c r="CI135" s="113" t="e">
        <f t="array" ref="CI135">+INDEX(FCSTSDV!$D$2:$L$72,MATCH('tính băng dính sạch'!$D135,FCSTSDV!$C$2:$C$72,0),MATCH('tính băng dính sạch'!CI$3,FCSTSDV!$D$1:$L$1,0))/'tính băng dính sạch'!$E135</f>
        <v>#N/A</v>
      </c>
      <c r="CJ135" s="99" t="e">
        <f t="array" ref="CJ135">+INDEX(FCSTSDV!$D$2:$L$72,MATCH('tính băng dính sạch'!$D135,FCSTSDV!$C$2:$C$72,0),MATCH('tính băng dính sạch'!CJ$3,FCSTSDV!$D$1:$L$1,0))/'tính băng dính sạch'!$E135</f>
        <v>#N/A</v>
      </c>
      <c r="CK135" s="99" t="e">
        <f t="array" ref="CK135">+INDEX(FCSTSDV!$D$2:$L$72,MATCH('tính băng dính sạch'!$D135,FCSTSDV!$C$2:$C$72,0),MATCH('tính băng dính sạch'!CK$3,FCSTSDV!$D$1:$L$1,0))/'tính băng dính sạch'!$E135</f>
        <v>#N/A</v>
      </c>
      <c r="CL135" s="99" t="e">
        <f t="array" ref="CL135">+INDEX(FCSTSDV!$D$2:$L$72,MATCH('tính băng dính sạch'!$D135,FCSTSDV!$C$2:$C$72,0),MATCH('tính băng dính sạch'!CL$3,FCSTSDV!$D$1:$L$1,0))/'tính băng dính sạch'!$E135</f>
        <v>#N/A</v>
      </c>
      <c r="CM135" s="99" t="e">
        <f t="array" ref="CM135">+INDEX(FCSTSDV!$D$2:$L$72,MATCH('tính băng dính sạch'!$D135,FCSTSDV!$C$2:$C$72,0),MATCH('tính băng dính sạch'!CM$3,FCSTSDV!$D$1:$L$1,0))/'tính băng dính sạch'!$E135</f>
        <v>#N/A</v>
      </c>
      <c r="CN135" s="99" t="e">
        <f t="array" ref="CN135">+INDEX(FCSTSDV!$D$2:$L$72,MATCH('tính băng dính sạch'!$D135,FCSTSDV!$C$2:$C$72,0),MATCH('tính băng dính sạch'!CN$3,FCSTSDV!$D$1:$L$1,0))/'tính băng dính sạch'!$E135</f>
        <v>#N/A</v>
      </c>
      <c r="CO135" s="99" t="e">
        <f t="array" ref="CO135">+INDEX(FCSTSDV!$D$2:$L$72,MATCH('tính băng dính sạch'!$D135,FCSTSDV!$C$2:$C$72,0),MATCH('tính băng dính sạch'!CO$3,FCSTSDV!$D$1:$L$1,0))/'tính băng dính sạch'!$E135</f>
        <v>#N/A</v>
      </c>
      <c r="CP135" s="99" t="e">
        <f t="array" ref="CP135">+INDEX(FCSTSDV!$D$2:$L$72,MATCH('tính băng dính sạch'!$D135,FCSTSDV!$C$2:$C$72,0),MATCH('tính băng dính sạch'!CP$3,FCSTSDV!$D$1:$L$1,0))/'tính băng dính sạch'!$E135</f>
        <v>#N/A</v>
      </c>
      <c r="CQ135" s="92">
        <f>+ROUND(IFERROR(INDEX(FCSTSDV!$D$2:$L$72,MATCH('tính băng dính sạch'!$D135,FCSTSDV!$C$2:$C$72,0),MATCH('tính băng dính sạch'!CQ$3,FCSTSDV!$D$1:$L$1,0)),0)/'tính băng dính sạch'!$E135,1)</f>
        <v>0</v>
      </c>
    </row>
    <row r="136" spans="1:95" ht="20.100000000000001" hidden="1" customHeight="1">
      <c r="A136" s="813"/>
      <c r="B136" s="795"/>
      <c r="C136" s="127"/>
      <c r="D136" s="128" t="s">
        <v>153</v>
      </c>
      <c r="E136" s="129" t="s">
        <v>43</v>
      </c>
      <c r="F136" s="799"/>
      <c r="G136" s="799"/>
      <c r="H136" s="827"/>
      <c r="I136" s="153"/>
      <c r="J136" s="136"/>
      <c r="K136" s="137"/>
      <c r="L136" s="137"/>
      <c r="M136" s="137" t="e">
        <f>+H135-M135</f>
        <v>#REF!</v>
      </c>
      <c r="N136" s="137" t="e">
        <f>+H135-N135</f>
        <v>#REF!</v>
      </c>
      <c r="O136" s="137" t="e">
        <f>+H135-O135</f>
        <v>#REF!</v>
      </c>
      <c r="P136" s="137" t="e">
        <f>+H135-P135</f>
        <v>#REF!</v>
      </c>
      <c r="Q136" s="137" t="e">
        <f t="shared" ref="Q136:AP136" si="112">+P136-Q135</f>
        <v>#REF!</v>
      </c>
      <c r="R136" s="137" t="e">
        <f t="shared" si="112"/>
        <v>#REF!</v>
      </c>
      <c r="S136" s="137" t="e">
        <f t="shared" si="112"/>
        <v>#REF!</v>
      </c>
      <c r="T136" s="137" t="e">
        <f t="shared" si="112"/>
        <v>#REF!</v>
      </c>
      <c r="U136" s="137" t="e">
        <f t="shared" si="112"/>
        <v>#REF!</v>
      </c>
      <c r="V136" s="155" t="e">
        <f t="shared" si="112"/>
        <v>#REF!</v>
      </c>
      <c r="W136" s="162" t="e">
        <f t="shared" si="112"/>
        <v>#REF!</v>
      </c>
      <c r="X136" s="163" t="e">
        <f t="shared" si="112"/>
        <v>#REF!</v>
      </c>
      <c r="Y136" s="163" t="e">
        <f t="shared" si="112"/>
        <v>#REF!</v>
      </c>
      <c r="Z136" s="163" t="e">
        <f t="shared" si="112"/>
        <v>#REF!</v>
      </c>
      <c r="AA136" s="163" t="e">
        <f t="shared" si="112"/>
        <v>#REF!</v>
      </c>
      <c r="AB136" s="163" t="e">
        <f t="shared" si="112"/>
        <v>#REF!</v>
      </c>
      <c r="AC136" s="163" t="e">
        <f t="shared" si="112"/>
        <v>#REF!</v>
      </c>
      <c r="AD136" s="163" t="e">
        <f t="shared" si="112"/>
        <v>#REF!</v>
      </c>
      <c r="AE136" s="163" t="e">
        <f t="shared" si="112"/>
        <v>#REF!</v>
      </c>
      <c r="AF136" s="162" t="e">
        <f t="shared" si="112"/>
        <v>#REF!</v>
      </c>
      <c r="AG136" s="162" t="e">
        <f t="shared" si="112"/>
        <v>#REF!</v>
      </c>
      <c r="AH136" s="162" t="e">
        <f t="shared" si="112"/>
        <v>#REF!</v>
      </c>
      <c r="AI136" s="162" t="e">
        <f t="shared" si="112"/>
        <v>#REF!</v>
      </c>
      <c r="AJ136" s="162" t="e">
        <f t="shared" si="112"/>
        <v>#REF!</v>
      </c>
      <c r="AK136" s="162" t="e">
        <f t="shared" si="112"/>
        <v>#REF!</v>
      </c>
      <c r="AL136" s="162" t="e">
        <f t="shared" si="112"/>
        <v>#REF!</v>
      </c>
      <c r="AM136" s="162" t="e">
        <f t="shared" si="112"/>
        <v>#REF!</v>
      </c>
      <c r="AN136" s="162" t="e">
        <f t="shared" si="112"/>
        <v>#REF!</v>
      </c>
      <c r="AO136" s="162" t="e">
        <f t="shared" si="112"/>
        <v>#REF!</v>
      </c>
      <c r="AP136" s="162" t="e">
        <f t="shared" si="112"/>
        <v>#REF!</v>
      </c>
      <c r="AQ136" s="162" t="e">
        <f t="shared" ref="AQ136:AW136" si="113">+AI136-AQ135</f>
        <v>#REF!</v>
      </c>
      <c r="AR136" s="162" t="e">
        <f t="shared" si="113"/>
        <v>#REF!</v>
      </c>
      <c r="AS136" s="162" t="e">
        <f t="shared" si="113"/>
        <v>#REF!</v>
      </c>
      <c r="AT136" s="162" t="e">
        <f t="shared" si="113"/>
        <v>#REF!</v>
      </c>
      <c r="AU136" s="162" t="e">
        <f t="shared" si="113"/>
        <v>#REF!</v>
      </c>
      <c r="AV136" s="162" t="e">
        <f t="shared" si="113"/>
        <v>#REF!</v>
      </c>
      <c r="AW136" s="162" t="e">
        <f t="shared" si="113"/>
        <v>#REF!</v>
      </c>
      <c r="AX136" s="90" t="e">
        <f t="shared" ref="AX136:CI136" si="114">$H135+$I135-AX135</f>
        <v>#REF!</v>
      </c>
      <c r="AY136" s="90" t="e">
        <f t="shared" si="114"/>
        <v>#REF!</v>
      </c>
      <c r="AZ136" s="116" t="e">
        <f t="shared" si="114"/>
        <v>#REF!</v>
      </c>
      <c r="BA136" s="116" t="e">
        <f t="shared" si="114"/>
        <v>#REF!</v>
      </c>
      <c r="BB136" s="116" t="e">
        <f t="shared" si="114"/>
        <v>#REF!</v>
      </c>
      <c r="BC136" s="116" t="e">
        <f t="shared" si="114"/>
        <v>#REF!</v>
      </c>
      <c r="BD136" s="116" t="e">
        <f t="shared" si="114"/>
        <v>#REF!</v>
      </c>
      <c r="BE136" s="116" t="e">
        <f t="shared" si="114"/>
        <v>#REF!</v>
      </c>
      <c r="BF136" s="116" t="e">
        <f t="shared" si="114"/>
        <v>#REF!</v>
      </c>
      <c r="BG136" s="116" t="e">
        <f t="shared" si="114"/>
        <v>#REF!</v>
      </c>
      <c r="BH136" s="116" t="e">
        <f t="shared" si="114"/>
        <v>#REF!</v>
      </c>
      <c r="BI136" s="116" t="e">
        <f t="shared" si="114"/>
        <v>#REF!</v>
      </c>
      <c r="BJ136" s="116" t="e">
        <f t="shared" si="114"/>
        <v>#REF!</v>
      </c>
      <c r="BK136" s="116" t="e">
        <f t="shared" si="114"/>
        <v>#REF!</v>
      </c>
      <c r="BL136" s="116" t="e">
        <f t="shared" si="114"/>
        <v>#REF!</v>
      </c>
      <c r="BM136" s="116" t="e">
        <f t="shared" si="114"/>
        <v>#REF!</v>
      </c>
      <c r="BN136" s="116" t="e">
        <f t="shared" si="114"/>
        <v>#REF!</v>
      </c>
      <c r="BO136" s="116" t="e">
        <f t="shared" si="114"/>
        <v>#REF!</v>
      </c>
      <c r="BP136" s="116" t="e">
        <f t="shared" si="114"/>
        <v>#REF!</v>
      </c>
      <c r="BQ136" s="116" t="e">
        <f t="shared" si="114"/>
        <v>#REF!</v>
      </c>
      <c r="BR136" s="116" t="e">
        <f t="shared" si="114"/>
        <v>#REF!</v>
      </c>
      <c r="BS136" s="116" t="e">
        <f t="shared" si="114"/>
        <v>#REF!</v>
      </c>
      <c r="BT136" s="116" t="e">
        <f t="shared" si="114"/>
        <v>#REF!</v>
      </c>
      <c r="BU136" s="116" t="e">
        <f t="shared" si="114"/>
        <v>#REF!</v>
      </c>
      <c r="BV136" s="116" t="e">
        <f t="shared" si="114"/>
        <v>#REF!</v>
      </c>
      <c r="BW136" s="116" t="e">
        <f t="shared" si="114"/>
        <v>#REF!</v>
      </c>
      <c r="BX136" s="116" t="e">
        <f t="shared" si="114"/>
        <v>#REF!</v>
      </c>
      <c r="BY136" s="116" t="e">
        <f t="shared" si="114"/>
        <v>#REF!</v>
      </c>
      <c r="BZ136" s="116" t="e">
        <f t="shared" si="114"/>
        <v>#REF!</v>
      </c>
      <c r="CA136" s="116" t="e">
        <f t="shared" si="114"/>
        <v>#REF!</v>
      </c>
      <c r="CB136" s="116" t="e">
        <f t="shared" si="114"/>
        <v>#REF!</v>
      </c>
      <c r="CC136" s="116" t="e">
        <f t="shared" si="114"/>
        <v>#REF!</v>
      </c>
      <c r="CD136" s="116" t="e">
        <f t="shared" si="114"/>
        <v>#REF!</v>
      </c>
      <c r="CE136" s="116" t="e">
        <f t="shared" si="114"/>
        <v>#REF!</v>
      </c>
      <c r="CF136" s="116" t="e">
        <f t="shared" si="114"/>
        <v>#REF!</v>
      </c>
      <c r="CG136" s="116" t="e">
        <f t="shared" si="114"/>
        <v>#REF!</v>
      </c>
      <c r="CH136" s="116" t="e">
        <f t="shared" si="114"/>
        <v>#REF!</v>
      </c>
      <c r="CI136" s="116" t="e">
        <f t="shared" si="114"/>
        <v>#REF!</v>
      </c>
      <c r="CJ136" s="90" t="e">
        <f t="shared" ref="CJ136:CQ136" si="115">+CI136-CJ135</f>
        <v>#REF!</v>
      </c>
      <c r="CK136" s="90" t="e">
        <f t="shared" si="115"/>
        <v>#REF!</v>
      </c>
      <c r="CL136" s="90" t="e">
        <f t="shared" si="115"/>
        <v>#REF!</v>
      </c>
      <c r="CM136" s="90" t="e">
        <f t="shared" si="115"/>
        <v>#REF!</v>
      </c>
      <c r="CN136" s="90" t="e">
        <f t="shared" si="115"/>
        <v>#REF!</v>
      </c>
      <c r="CO136" s="90" t="e">
        <f t="shared" si="115"/>
        <v>#REF!</v>
      </c>
      <c r="CP136" s="90" t="e">
        <f t="shared" si="115"/>
        <v>#REF!</v>
      </c>
      <c r="CQ136" s="90" t="e">
        <f t="shared" si="115"/>
        <v>#REF!</v>
      </c>
    </row>
    <row r="137" spans="1:95" ht="20.100000000000001" hidden="1" customHeight="1">
      <c r="A137" s="806" t="s">
        <v>274</v>
      </c>
      <c r="B137" s="791" t="s">
        <v>275</v>
      </c>
      <c r="C137" s="63"/>
      <c r="D137" s="73" t="s">
        <v>16</v>
      </c>
      <c r="E137" s="44">
        <v>100</v>
      </c>
      <c r="F137" s="798"/>
      <c r="G137" s="798"/>
      <c r="H137" s="826" t="e">
        <f>+VLOOKUP(A137,#REF!,5,0)</f>
        <v>#REF!</v>
      </c>
      <c r="I137" s="79">
        <f>+IFERROR(VLOOKUP(D137,FCSTSDV!$C$2:$C$72,26,0),0)/'tính băng dính sạch'!E137</f>
        <v>0</v>
      </c>
      <c r="J137" s="9"/>
      <c r="K137" s="11">
        <f t="array" ref="K137">+IFERROR(INDEX(FCSTSDV!$D$2:$L$72,MATCH('tính băng dính sạch'!$D137,FCSTSDV!$C$2:$C$72,0),MATCH('tính băng dính sạch'!K$3,FCSTSDV!$D$1:$L$1,0)),0)/'tính băng dính sạch'!$E137</f>
        <v>0</v>
      </c>
      <c r="L137" s="11">
        <f t="array" ref="L137">+IFERROR(INDEX(FCSTSDV!$D$2:$L$72,MATCH('tính băng dính sạch'!$D137,FCSTSDV!$C$2:$C$72,0),MATCH('tính băng dính sạch'!L$3,FCSTSDV!$D$1:$L$1,0)),0)/'tính băng dính sạch'!$E137</f>
        <v>0</v>
      </c>
      <c r="M137" s="11">
        <f t="array" ref="M137">+IFERROR(INDEX(FCSTSDV!$D$2:$L$72,MATCH('tính băng dính sạch'!$D137,FCSTSDV!$C$2:$C$72,0),MATCH('tính băng dính sạch'!M$3,FCSTSDV!$D$1:$L$1,0)),0)/'tính băng dính sạch'!$E137</f>
        <v>0</v>
      </c>
      <c r="N137" s="11">
        <f t="array" ref="N137">+IFERROR(INDEX(FCSTSDV!$D$2:$L$72,MATCH('tính băng dính sạch'!$D137,FCSTSDV!$C$2:$C$72,0),MATCH('tính băng dính sạch'!N$3,FCSTSDV!$D$1:$L$1,0)),0)/'tính băng dính sạch'!$E137</f>
        <v>0</v>
      </c>
      <c r="O137" s="11">
        <f t="array" ref="O137">+IFERROR(INDEX(FCSTSDV!$D$2:$L$72,MATCH('tính băng dính sạch'!$D137,FCSTSDV!$C$2:$C$72,0),MATCH('tính băng dính sạch'!O$3,FCSTSDV!$D$1:$L$1,0)),0)/'tính băng dính sạch'!$E137</f>
        <v>0</v>
      </c>
      <c r="P137" s="11">
        <f t="array" ref="P137">+IFERROR(INDEX(FCSTSDV!$D$2:$L$72,MATCH('tính băng dính sạch'!$D137,FCSTSDV!$C$2:$C$72,0),MATCH('tính băng dính sạch'!P$3,FCSTSDV!$D$1:$L$1,0)),0)/'tính băng dính sạch'!$E137</f>
        <v>0</v>
      </c>
      <c r="Q137" s="11">
        <f t="array" ref="Q137">+IFERROR(INDEX(FCSTSDV!$D$2:$L$72,MATCH('tính băng dính sạch'!$D137,FCSTSDV!$C$2:$C$72,0),MATCH('tính băng dính sạch'!Q$3,FCSTSDV!$D$1:$L$1,0)),0)/'tính băng dính sạch'!$E137</f>
        <v>0</v>
      </c>
      <c r="R137" s="11">
        <f t="array" ref="R137">+IFERROR(INDEX(FCSTSDV!$D$2:$L$72,MATCH('tính băng dính sạch'!$D137,FCSTSDV!$C$2:$C$72,0),MATCH('tính băng dính sạch'!R$3,FCSTSDV!$D$1:$L$1,0)),0)/'tính băng dính sạch'!$E137</f>
        <v>0</v>
      </c>
      <c r="S137" s="11">
        <f t="array" ref="S137">+IFERROR(INDEX(FCSTSDV!$D$2:$L$72,MATCH('tính băng dính sạch'!$D137,FCSTSDV!$C$2:$C$72,0),MATCH('tính băng dính sạch'!S$3,FCSTSDV!$D$1:$L$1,0)),0)/'tính băng dính sạch'!$E137</f>
        <v>0</v>
      </c>
      <c r="T137" s="11">
        <f t="array" ref="T137">+IFERROR(INDEX(FCSTSDV!$D$2:$L$72,MATCH('tính băng dính sạch'!$D137,FCSTSDV!$C$2:$C$72,0),MATCH('tính băng dính sạch'!T$3,FCSTSDV!$D$1:$L$1,0)),0)/'tính băng dính sạch'!$E137</f>
        <v>0</v>
      </c>
      <c r="U137" s="11">
        <f t="array" ref="U137">+IFERROR(INDEX(FCSTSDV!$D$2:$L$72,MATCH('tính băng dính sạch'!$D137,FCSTSDV!$C$2:$C$72,0),MATCH('tính băng dính sạch'!U$3,FCSTSDV!$D$1:$L$1,0)),0)/'tính băng dính sạch'!$E137</f>
        <v>0</v>
      </c>
      <c r="V137" s="98">
        <f t="array" ref="V137">+IFERROR(INDEX(FCSTSDV!$D$2:$L$72,MATCH('tính băng dính sạch'!$D137,FCSTSDV!$C$2:$C$72,0),MATCH('tính băng dính sạch'!V$3,FCSTSDV!$D$1:$L$1,0)),0)/'tính băng dính sạch'!$E137</f>
        <v>0</v>
      </c>
      <c r="W137" s="99">
        <f t="array" ref="W137">+IFERROR(INDEX(FCSTSDV!$D$2:$L$72,MATCH('tính băng dính sạch'!$D137,FCSTSDV!$C$2:$C$72,0),MATCH('tính băng dính sạch'!W$3,FCSTSDV!$D$1:$L$1,0)),0)/'tính băng dính sạch'!$E137</f>
        <v>0</v>
      </c>
      <c r="X137" s="100">
        <f t="array" ref="X137">+IFERROR(INDEX(FCSTSDV!$D$2:$L$72,MATCH('tính băng dính sạch'!$D137,FCSTSDV!$C$2:$C$72,0),MATCH('tính băng dính sạch'!X$3,FCSTSDV!$D$1:$L$1,0)),0)/'tính băng dính sạch'!$E137</f>
        <v>0</v>
      </c>
      <c r="Y137" s="100">
        <f t="array" ref="Y137">+IFERROR(INDEX(FCSTSDV!$D$2:$L$72,MATCH('tính băng dính sạch'!$D137,FCSTSDV!$C$2:$C$72,0),MATCH('tính băng dính sạch'!Y$3,FCSTSDV!$D$1:$L$1,0)),0)/'tính băng dính sạch'!$E137</f>
        <v>0</v>
      </c>
      <c r="Z137" s="100">
        <f t="array" ref="Z137">+IFERROR(INDEX(FCSTSDV!$D$2:$L$72,MATCH('tính băng dính sạch'!$D137,FCSTSDV!$C$2:$C$72,0),MATCH('tính băng dính sạch'!Z$3,FCSTSDV!$D$1:$L$1,0)),0)/'tính băng dính sạch'!$E137</f>
        <v>0</v>
      </c>
      <c r="AA137" s="100">
        <f t="array" ref="AA137">+IFERROR(INDEX(FCSTSDV!$D$2:$L$72,MATCH('tính băng dính sạch'!$D137,FCSTSDV!$C$2:$C$72,0),MATCH('tính băng dính sạch'!AA$3,FCSTSDV!$D$1:$L$1,0)),0)/'tính băng dính sạch'!$E137</f>
        <v>0</v>
      </c>
      <c r="AB137" s="100">
        <f t="array" ref="AB137">+IFERROR(INDEX(FCSTSDV!$D$2:$L$72,MATCH('tính băng dính sạch'!$D137,FCSTSDV!$C$2:$C$72,0),MATCH('tính băng dính sạch'!AB$3,FCSTSDV!$D$1:$L$1,0)),0)/'tính băng dính sạch'!$E137</f>
        <v>0</v>
      </c>
      <c r="AC137" s="100">
        <f t="array" ref="AC137">+IFERROR(INDEX(FCSTSDV!$D$2:$L$72,MATCH('tính băng dính sạch'!$D137,FCSTSDV!$C$2:$C$72,0),MATCH('tính băng dính sạch'!AC$3,FCSTSDV!$D$1:$L$1,0)),0)/'tính băng dính sạch'!$E137</f>
        <v>0</v>
      </c>
      <c r="AD137" s="100">
        <f t="array" ref="AD137">+IFERROR(INDEX(FCSTSDV!$D$2:$L$72,MATCH('tính băng dính sạch'!$D137,FCSTSDV!$C$2:$C$72,0),MATCH('tính băng dính sạch'!AD$3,FCSTSDV!$D$1:$L$1,0)),0)/'tính băng dính sạch'!$E137</f>
        <v>0</v>
      </c>
      <c r="AE137" s="100">
        <f t="array" ref="AE137">+IFERROR(INDEX(FCSTSDV!$D$2:$L$72,MATCH('tính băng dính sạch'!$D137,FCSTSDV!$C$2:$C$72,0),MATCH('tính băng dính sạch'!AE$3,FCSTSDV!$D$1:$L$1,0)),0)/'tính băng dính sạch'!$E137</f>
        <v>0</v>
      </c>
      <c r="AF137" s="99">
        <f>+IFERROR(INDEX(FCSTSDV!$D$2:$L$72,MATCH('tính băng dính sạch'!$D137,FCSTSDV!$C$2:$C$72,0),MATCH('tính băng dính sạch'!AF$3,FCSTSDV!$D$1:$L$1,0))/'tính băng dính sạch'!$E137,0)</f>
        <v>0</v>
      </c>
      <c r="AG137" s="99">
        <f>+IFERROR(INDEX(FCSTSDV!$D$2:$L$72,MATCH('tính băng dính sạch'!$D137,FCSTSDV!$C$2:$C$72,0),MATCH('tính băng dính sạch'!AG$3,FCSTSDV!$D$1:$L$1,0))/'tính băng dính sạch'!$E137,0)</f>
        <v>0</v>
      </c>
      <c r="AH137" s="99">
        <f>+IFERROR(INDEX(FCSTSDV!$D$2:$L$72,MATCH('tính băng dính sạch'!$D137,FCSTSDV!$C$2:$C$72,0),MATCH('tính băng dính sạch'!AH$3,FCSTSDV!$D$1:$L$1,0))/'tính băng dính sạch'!$E137,0)</f>
        <v>0</v>
      </c>
      <c r="AI137" s="99">
        <f>+IFERROR(INDEX(FCSTSDV!$D$2:$L$72,MATCH('tính băng dính sạch'!$D137,FCSTSDV!$C$2:$C$72,0),MATCH('tính băng dính sạch'!AI$3,FCSTSDV!$D$1:$L$1,0))/'tính băng dính sạch'!$E137,0)</f>
        <v>0</v>
      </c>
      <c r="AJ137" s="99">
        <f>+IFERROR(INDEX(FCSTSDV!$D$2:$L$72,MATCH('tính băng dính sạch'!$D137,FCSTSDV!$C$2:$C$72,0),MATCH('tính băng dính sạch'!AJ$3,FCSTSDV!$D$1:$L$1,0))/'tính băng dính sạch'!$E137,0)</f>
        <v>0</v>
      </c>
      <c r="AK137" s="99">
        <f>+IFERROR(INDEX(FCSTSDV!$D$2:$L$72,MATCH('tính băng dính sạch'!$D137,FCSTSDV!$C$2:$C$72,0),MATCH('tính băng dính sạch'!AK$3,FCSTSDV!$D$1:$L$1,0))/'tính băng dính sạch'!$E137,0)</f>
        <v>0</v>
      </c>
      <c r="AL137" s="99">
        <f>+IFERROR(INDEX(FCSTSDV!$D$2:$L$72,MATCH('tính băng dính sạch'!$D137,FCSTSDV!$C$2:$C$72,0),MATCH('tính băng dính sạch'!AL$3,FCSTSDV!$D$1:$L$1,0))/'tính băng dính sạch'!$E137,0)</f>
        <v>0</v>
      </c>
      <c r="AM137" s="99">
        <f>+IFERROR(INDEX(FCSTSDV!$D$2:$L$72,MATCH('tính băng dính sạch'!$D137,FCSTSDV!$C$2:$C$72,0),MATCH('tính băng dính sạch'!AM$3,FCSTSDV!$D$1:$L$1,0))/'tính băng dính sạch'!$E137,0)</f>
        <v>0</v>
      </c>
      <c r="AN137" s="99">
        <f>+IFERROR(INDEX(FCSTSDV!$D$2:$L$72,MATCH('tính băng dính sạch'!$D137,FCSTSDV!$C$2:$C$72,0),MATCH('tính băng dính sạch'!AN$3,FCSTSDV!$D$1:$L$1,0))/'tính băng dính sạch'!$E137,0)</f>
        <v>0</v>
      </c>
      <c r="AO137" s="99">
        <f>+IFERROR(INDEX(FCSTSDV!$D$2:$L$72,MATCH('tính băng dính sạch'!$D137,FCSTSDV!$C$2:$C$72,0),MATCH('tính băng dính sạch'!AO$3,FCSTSDV!$D$1:$L$1,0))/'tính băng dính sạch'!$E137,0)</f>
        <v>0</v>
      </c>
      <c r="AP137" s="115" t="e">
        <f t="array" ref="AP137">+INDEX(FCSTSDV!$D$2:$L$72,MATCH('tính băng dính sạch'!$D137,FCSTSDV!$C$2:$C$72,0),MATCH('tính băng dính sạch'!AP$3,FCSTSDV!$D$1:$L$1,0))/'tính băng dính sạch'!$E137</f>
        <v>#N/A</v>
      </c>
      <c r="AQ137" s="115" t="e">
        <f t="array" ref="AQ137">+INDEX(FCSTSDV!$D$2:$L$72,MATCH('tính băng dính sạch'!$D137,FCSTSDV!$C$2:$C$72,0),MATCH('tính băng dính sạch'!AQ$3,FCSTSDV!$D$1:$L$1,0))/'tính băng dính sạch'!$E137</f>
        <v>#N/A</v>
      </c>
      <c r="AR137" s="115" t="e">
        <f t="array" ref="AR137">+INDEX(FCSTSDV!$D$2:$L$72,MATCH('tính băng dính sạch'!$D137,FCSTSDV!$C$2:$C$72,0),MATCH('tính băng dính sạch'!AR$3,FCSTSDV!$D$1:$L$1,0))/'tính băng dính sạch'!$E137</f>
        <v>#N/A</v>
      </c>
      <c r="AS137" s="115" t="e">
        <f t="array" ref="AS137">+INDEX(FCSTSDV!$D$2:$L$72,MATCH('tính băng dính sạch'!$D137,FCSTSDV!$C$2:$C$72,0),MATCH('tính băng dính sạch'!AS$3,FCSTSDV!$D$1:$L$1,0))/'tính băng dính sạch'!$E137</f>
        <v>#N/A</v>
      </c>
      <c r="AT137" s="115" t="e">
        <f t="array" ref="AT137">+INDEX(FCSTSDV!$D$2:$L$72,MATCH('tính băng dính sạch'!$D137,FCSTSDV!$C$2:$C$72,0),MATCH('tính băng dính sạch'!AT$3,FCSTSDV!$D$1:$L$1,0))/'tính băng dính sạch'!$E137</f>
        <v>#N/A</v>
      </c>
      <c r="AU137" s="115" t="e">
        <f t="array" ref="AU137">+INDEX(FCSTSDV!$D$2:$L$72,MATCH('tính băng dính sạch'!$D137,FCSTSDV!$C$2:$C$72,0),MATCH('tính băng dính sạch'!AU$3,FCSTSDV!$D$1:$L$1,0))/'tính băng dính sạch'!$E137</f>
        <v>#N/A</v>
      </c>
      <c r="AV137" s="115" t="e">
        <f t="array" ref="AV137">+INDEX(FCSTSDV!$D$2:$L$72,MATCH('tính băng dính sạch'!$D137,FCSTSDV!$C$2:$C$72,0),MATCH('tính băng dính sạch'!AV$3,FCSTSDV!$D$1:$L$1,0))/'tính băng dính sạch'!$E137</f>
        <v>#N/A</v>
      </c>
      <c r="AW137" s="115" t="e">
        <f t="array" ref="AW137">+INDEX(FCSTSDV!$D$2:$L$72,MATCH('tính băng dính sạch'!$D137,FCSTSDV!$C$2:$C$72,0),MATCH('tính băng dính sạch'!AW$3,FCSTSDV!$D$1:$L$1,0))/'tính băng dính sạch'!$E137</f>
        <v>#N/A</v>
      </c>
      <c r="AX137" s="115" t="e">
        <f t="array" ref="AX137">+INDEX(FCSTSDV!$D$2:$L$72,MATCH('tính băng dính sạch'!$D137,FCSTSDV!$C$2:$C$72,0),MATCH('tính băng dính sạch'!AX$3,FCSTSDV!$D$1:$L$1,0))/'tính băng dính sạch'!$E137</f>
        <v>#N/A</v>
      </c>
      <c r="AY137" s="115" t="e">
        <f t="array" ref="AY137">+INDEX(FCSTSDV!$D$2:$L$72,MATCH('tính băng dính sạch'!$D137,FCSTSDV!$C$2:$C$72,0),MATCH('tính băng dính sạch'!AY$3,FCSTSDV!$D$1:$L$1,0))/'tính băng dính sạch'!$E137</f>
        <v>#N/A</v>
      </c>
      <c r="AZ137" s="115" t="e">
        <f t="array" ref="AZ137">+INDEX(FCSTSDV!$D$2:$L$72,MATCH('tính băng dính sạch'!$D137,FCSTSDV!$C$2:$C$72,0),MATCH('tính băng dính sạch'!AZ$3,FCSTSDV!$D$1:$L$1,0))/'tính băng dính sạch'!$E137</f>
        <v>#N/A</v>
      </c>
      <c r="BA137" s="115" t="e">
        <f t="array" ref="BA137">+INDEX(FCSTSDV!$D$2:$L$72,MATCH('tính băng dính sạch'!$D137,FCSTSDV!$C$2:$C$72,0),MATCH('tính băng dính sạch'!BA$3,FCSTSDV!$D$1:$L$1,0))/'tính băng dính sạch'!$E137</f>
        <v>#N/A</v>
      </c>
      <c r="BB137" s="115" t="e">
        <f t="array" ref="BB137">+INDEX(FCSTSDV!$D$2:$L$72,MATCH('tính băng dính sạch'!$D137,FCSTSDV!$C$2:$C$72,0),MATCH('tính băng dính sạch'!BB$3,FCSTSDV!$D$1:$L$1,0))/'tính băng dính sạch'!$E137</f>
        <v>#N/A</v>
      </c>
      <c r="BC137" s="115" t="e">
        <f t="array" ref="BC137">+INDEX(FCSTSDV!$D$2:$L$72,MATCH('tính băng dính sạch'!$D137,FCSTSDV!$C$2:$C$72,0),MATCH('tính băng dính sạch'!BC$3,FCSTSDV!$D$1:$L$1,0))/'tính băng dính sạch'!$E137</f>
        <v>#N/A</v>
      </c>
      <c r="BD137" s="115" t="e">
        <f t="array" ref="BD137">+INDEX(FCSTSDV!$D$2:$L$72,MATCH('tính băng dính sạch'!$D137,FCSTSDV!$C$2:$C$72,0),MATCH('tính băng dính sạch'!BD$3,FCSTSDV!$D$1:$L$1,0))/'tính băng dính sạch'!$E137</f>
        <v>#N/A</v>
      </c>
      <c r="BE137" s="115" t="e">
        <f t="array" ref="BE137">+INDEX(FCSTSDV!$D$2:$L$72,MATCH('tính băng dính sạch'!$D137,FCSTSDV!$C$2:$C$72,0),MATCH('tính băng dính sạch'!BE$3,FCSTSDV!$D$1:$L$1,0))/'tính băng dính sạch'!$E137</f>
        <v>#N/A</v>
      </c>
      <c r="BF137" s="115" t="e">
        <f t="array" ref="BF137">+INDEX(FCSTSDV!$D$2:$L$72,MATCH('tính băng dính sạch'!$D137,FCSTSDV!$C$2:$C$72,0),MATCH('tính băng dính sạch'!BF$3,FCSTSDV!$D$1:$L$1,0))/'tính băng dính sạch'!$E137</f>
        <v>#N/A</v>
      </c>
      <c r="BG137" s="115" t="e">
        <f t="array" ref="BG137">+INDEX(FCSTSDV!$D$2:$L$72,MATCH('tính băng dính sạch'!$D137,FCSTSDV!$C$2:$C$72,0),MATCH('tính băng dính sạch'!BG$3,FCSTSDV!$D$1:$L$1,0))/'tính băng dính sạch'!$E137</f>
        <v>#N/A</v>
      </c>
      <c r="BH137" s="115" t="e">
        <f t="array" ref="BH137">+INDEX(FCSTSDV!$D$2:$L$72,MATCH('tính băng dính sạch'!$D137,FCSTSDV!$C$2:$C$72,0),MATCH('tính băng dính sạch'!BH$3,FCSTSDV!$D$1:$L$1,0))/'tính băng dính sạch'!$E137</f>
        <v>#N/A</v>
      </c>
      <c r="BI137" s="115" t="e">
        <f t="array" ref="BI137">+INDEX(FCSTSDV!$D$2:$L$72,MATCH('tính băng dính sạch'!$D137,FCSTSDV!$C$2:$C$72,0),MATCH('tính băng dính sạch'!BI$3,FCSTSDV!$D$1:$L$1,0))/'tính băng dính sạch'!$E137</f>
        <v>#N/A</v>
      </c>
      <c r="BJ137" s="115" t="e">
        <f t="array" ref="BJ137">+INDEX(FCSTSDV!$D$2:$L$72,MATCH('tính băng dính sạch'!$D137,FCSTSDV!$C$2:$C$72,0),MATCH('tính băng dính sạch'!BJ$3,FCSTSDV!$D$1:$L$1,0))/'tính băng dính sạch'!$E137</f>
        <v>#N/A</v>
      </c>
      <c r="BK137" s="115" t="e">
        <f t="array" ref="BK137">+INDEX(FCSTSDV!$D$2:$L$72,MATCH('tính băng dính sạch'!$D137,FCSTSDV!$C$2:$C$72,0),MATCH('tính băng dính sạch'!BK$3,FCSTSDV!$D$1:$L$1,0))/'tính băng dính sạch'!$E137</f>
        <v>#N/A</v>
      </c>
      <c r="BL137" s="115" t="e">
        <f t="array" ref="BL137">+INDEX(FCSTSDV!$D$2:$L$72,MATCH('tính băng dính sạch'!$D137,FCSTSDV!$C$2:$C$72,0),MATCH('tính băng dính sạch'!BL$3,FCSTSDV!$D$1:$L$1,0))/'tính băng dính sạch'!$E137</f>
        <v>#N/A</v>
      </c>
      <c r="BM137" s="115" t="e">
        <f t="array" ref="BM137">+INDEX(FCSTSDV!$D$2:$L$72,MATCH('tính băng dính sạch'!$D137,FCSTSDV!$C$2:$C$72,0),MATCH('tính băng dính sạch'!BM$3,FCSTSDV!$D$1:$L$1,0))/'tính băng dính sạch'!$E137</f>
        <v>#N/A</v>
      </c>
      <c r="BN137" s="115" t="e">
        <f t="array" ref="BN137">+INDEX(FCSTSDV!$D$2:$L$72,MATCH('tính băng dính sạch'!$D137,FCSTSDV!$C$2:$C$72,0),MATCH('tính băng dính sạch'!BN$3,FCSTSDV!$D$1:$L$1,0))/'tính băng dính sạch'!$E137</f>
        <v>#N/A</v>
      </c>
      <c r="BO137" s="115" t="e">
        <f t="array" ref="BO137">+INDEX(FCSTSDV!$D$2:$L$72,MATCH('tính băng dính sạch'!$D137,FCSTSDV!$C$2:$C$72,0),MATCH('tính băng dính sạch'!BO$3,FCSTSDV!$D$1:$L$1,0))/'tính băng dính sạch'!$E137</f>
        <v>#N/A</v>
      </c>
      <c r="BP137" s="115" t="e">
        <f t="array" ref="BP137">+INDEX(FCSTSDV!$D$2:$L$72,MATCH('tính băng dính sạch'!$D137,FCSTSDV!$C$2:$C$72,0),MATCH('tính băng dính sạch'!BP$3,FCSTSDV!$D$1:$L$1,0))/'tính băng dính sạch'!$E137</f>
        <v>#N/A</v>
      </c>
      <c r="BQ137" s="115" t="e">
        <f t="array" ref="BQ137">+INDEX(FCSTSDV!$D$2:$L$72,MATCH('tính băng dính sạch'!$D137,FCSTSDV!$C$2:$C$72,0),MATCH('tính băng dính sạch'!BQ$3,FCSTSDV!$D$1:$L$1,0))/'tính băng dính sạch'!$E137</f>
        <v>#N/A</v>
      </c>
      <c r="BR137" s="115" t="e">
        <f t="array" ref="BR137">+INDEX(FCSTSDV!$D$2:$L$72,MATCH('tính băng dính sạch'!$D137,FCSTSDV!$C$2:$C$72,0),MATCH('tính băng dính sạch'!BR$3,FCSTSDV!$D$1:$L$1,0))/'tính băng dính sạch'!$E137</f>
        <v>#N/A</v>
      </c>
      <c r="BS137" s="115" t="e">
        <f t="array" ref="BS137">+INDEX(FCSTSDV!$D$2:$L$72,MATCH('tính băng dính sạch'!$D137,FCSTSDV!$C$2:$C$72,0),MATCH('tính băng dính sạch'!BS$3,FCSTSDV!$D$1:$L$1,0))/'tính băng dính sạch'!$E137</f>
        <v>#N/A</v>
      </c>
      <c r="BT137" s="115" t="e">
        <f t="array" ref="BT137">+INDEX(FCSTSDV!$D$2:$L$72,MATCH('tính băng dính sạch'!$D137,FCSTSDV!$C$2:$C$72,0),MATCH('tính băng dính sạch'!BT$3,FCSTSDV!$D$1:$L$1,0))/'tính băng dính sạch'!$E137</f>
        <v>#N/A</v>
      </c>
      <c r="BU137" s="115" t="e">
        <f t="array" ref="BU137">+INDEX(FCSTSDV!$D$2:$L$72,MATCH('tính băng dính sạch'!$D137,FCSTSDV!$C$2:$C$72,0),MATCH('tính băng dính sạch'!BU$3,FCSTSDV!$D$1:$L$1,0))/'tính băng dính sạch'!$E137</f>
        <v>#N/A</v>
      </c>
      <c r="BV137" s="115" t="e">
        <f t="array" ref="BV137">+INDEX(FCSTSDV!$D$2:$L$72,MATCH('tính băng dính sạch'!$D137,FCSTSDV!$C$2:$C$72,0),MATCH('tính băng dính sạch'!BV$3,FCSTSDV!$D$1:$L$1,0))/'tính băng dính sạch'!$E137</f>
        <v>#N/A</v>
      </c>
      <c r="BW137" s="115" t="e">
        <f t="array" ref="BW137">+INDEX(FCSTSDV!$D$2:$L$72,MATCH('tính băng dính sạch'!$D137,FCSTSDV!$C$2:$C$72,0),MATCH('tính băng dính sạch'!BW$3,FCSTSDV!$D$1:$L$1,0))/'tính băng dính sạch'!$E137</f>
        <v>#N/A</v>
      </c>
      <c r="BX137" s="115" t="e">
        <f t="array" ref="BX137">+INDEX(FCSTSDV!$D$2:$L$72,MATCH('tính băng dính sạch'!$D137,FCSTSDV!$C$2:$C$72,0),MATCH('tính băng dính sạch'!BX$3,FCSTSDV!$D$1:$L$1,0))/'tính băng dính sạch'!$E137</f>
        <v>#N/A</v>
      </c>
      <c r="BY137" s="115" t="e">
        <f t="array" ref="BY137">+INDEX(FCSTSDV!$D$2:$L$72,MATCH('tính băng dính sạch'!$D137,FCSTSDV!$C$2:$C$72,0),MATCH('tính băng dính sạch'!BY$3,FCSTSDV!$D$1:$L$1,0))/'tính băng dính sạch'!$E137</f>
        <v>#N/A</v>
      </c>
      <c r="BZ137" s="115" t="e">
        <f t="array" ref="BZ137">+INDEX(FCSTSDV!$D$2:$L$72,MATCH('tính băng dính sạch'!$D137,FCSTSDV!$C$2:$C$72,0),MATCH('tính băng dính sạch'!BZ$3,FCSTSDV!$D$1:$L$1,0))/'tính băng dính sạch'!$E137</f>
        <v>#N/A</v>
      </c>
      <c r="CA137" s="115" t="e">
        <f t="array" ref="CA137">+INDEX(FCSTSDV!$D$2:$L$72,MATCH('tính băng dính sạch'!$D137,FCSTSDV!$C$2:$C$72,0),MATCH('tính băng dính sạch'!CA$3,FCSTSDV!$D$1:$L$1,0))/'tính băng dính sạch'!$E137</f>
        <v>#N/A</v>
      </c>
      <c r="CB137" s="115" t="e">
        <f t="array" ref="CB137">+INDEX(FCSTSDV!$D$2:$L$72,MATCH('tính băng dính sạch'!$D137,FCSTSDV!$C$2:$C$72,0),MATCH('tính băng dính sạch'!CB$3,FCSTSDV!$D$1:$L$1,0))/'tính băng dính sạch'!$E137</f>
        <v>#N/A</v>
      </c>
      <c r="CC137" s="115" t="e">
        <f t="array" ref="CC137">+INDEX(FCSTSDV!$D$2:$L$72,MATCH('tính băng dính sạch'!$D137,FCSTSDV!$C$2:$C$72,0),MATCH('tính băng dính sạch'!CC$3,FCSTSDV!$D$1:$L$1,0))/'tính băng dính sạch'!$E137</f>
        <v>#N/A</v>
      </c>
      <c r="CD137" s="115" t="e">
        <f t="array" ref="CD137">+INDEX(FCSTSDV!$D$2:$L$72,MATCH('tính băng dính sạch'!$D137,FCSTSDV!$C$2:$C$72,0),MATCH('tính băng dính sạch'!CD$3,FCSTSDV!$D$1:$L$1,0))/'tính băng dính sạch'!$E137</f>
        <v>#N/A</v>
      </c>
      <c r="CE137" s="115" t="e">
        <f t="array" ref="CE137">+INDEX(FCSTSDV!$D$2:$L$72,MATCH('tính băng dính sạch'!$D137,FCSTSDV!$C$2:$C$72,0),MATCH('tính băng dính sạch'!CE$3,FCSTSDV!$D$1:$L$1,0))/'tính băng dính sạch'!$E137</f>
        <v>#N/A</v>
      </c>
      <c r="CF137" s="115" t="e">
        <f t="array" ref="CF137">+INDEX(FCSTSDV!$D$2:$L$72,MATCH('tính băng dính sạch'!$D137,FCSTSDV!$C$2:$C$72,0),MATCH('tính băng dính sạch'!CF$3,FCSTSDV!$D$1:$L$1,0))/'tính băng dính sạch'!$E137</f>
        <v>#N/A</v>
      </c>
      <c r="CG137" s="115" t="e">
        <f t="array" ref="CG137">+INDEX(FCSTSDV!$D$2:$L$72,MATCH('tính băng dính sạch'!$D137,FCSTSDV!$C$2:$C$72,0),MATCH('tính băng dính sạch'!CG$3,FCSTSDV!$D$1:$L$1,0))/'tính băng dính sạch'!$E137</f>
        <v>#N/A</v>
      </c>
      <c r="CH137" s="115" t="e">
        <f t="array" ref="CH137">+INDEX(FCSTSDV!$D$2:$L$72,MATCH('tính băng dính sạch'!$D137,FCSTSDV!$C$2:$C$72,0),MATCH('tính băng dính sạch'!CH$3,FCSTSDV!$D$1:$L$1,0))/'tính băng dính sạch'!$E137</f>
        <v>#N/A</v>
      </c>
      <c r="CI137" s="115" t="e">
        <f t="array" ref="CI137">+INDEX(FCSTSDV!$D$2:$L$72,MATCH('tính băng dính sạch'!$D137,FCSTSDV!$C$2:$C$72,0),MATCH('tính băng dính sạch'!CI$3,FCSTSDV!$D$1:$L$1,0))/'tính băng dính sạch'!$E137</f>
        <v>#N/A</v>
      </c>
      <c r="CJ137" s="99" t="e">
        <f t="array" ref="CJ137">+INDEX(FCSTSDV!$D$2:$L$72,MATCH('tính băng dính sạch'!$D137,FCSTSDV!$C$2:$C$72,0),MATCH('tính băng dính sạch'!CJ$3,FCSTSDV!$D$1:$L$1,0))/'tính băng dính sạch'!$E137</f>
        <v>#N/A</v>
      </c>
      <c r="CK137" s="99" t="e">
        <f t="array" ref="CK137">+INDEX(FCSTSDV!$D$2:$L$72,MATCH('tính băng dính sạch'!$D137,FCSTSDV!$C$2:$C$72,0),MATCH('tính băng dính sạch'!CK$3,FCSTSDV!$D$1:$L$1,0))/'tính băng dính sạch'!$E137</f>
        <v>#N/A</v>
      </c>
      <c r="CL137" s="99" t="e">
        <f t="array" ref="CL137">+INDEX(FCSTSDV!$D$2:$L$72,MATCH('tính băng dính sạch'!$D137,FCSTSDV!$C$2:$C$72,0),MATCH('tính băng dính sạch'!CL$3,FCSTSDV!$D$1:$L$1,0))/'tính băng dính sạch'!$E137</f>
        <v>#N/A</v>
      </c>
      <c r="CM137" s="99" t="e">
        <f t="array" ref="CM137">+INDEX(FCSTSDV!$D$2:$L$72,MATCH('tính băng dính sạch'!$D137,FCSTSDV!$C$2:$C$72,0),MATCH('tính băng dính sạch'!CM$3,FCSTSDV!$D$1:$L$1,0))/'tính băng dính sạch'!$E137</f>
        <v>#N/A</v>
      </c>
      <c r="CN137" s="99" t="e">
        <f t="array" ref="CN137">+INDEX(FCSTSDV!$D$2:$L$72,MATCH('tính băng dính sạch'!$D137,FCSTSDV!$C$2:$C$72,0),MATCH('tính băng dính sạch'!CN$3,FCSTSDV!$D$1:$L$1,0))/'tính băng dính sạch'!$E137</f>
        <v>#N/A</v>
      </c>
      <c r="CO137" s="99" t="e">
        <f t="array" ref="CO137">+INDEX(FCSTSDV!$D$2:$L$72,MATCH('tính băng dính sạch'!$D137,FCSTSDV!$C$2:$C$72,0),MATCH('tính băng dính sạch'!CO$3,FCSTSDV!$D$1:$L$1,0))/'tính băng dính sạch'!$E137</f>
        <v>#N/A</v>
      </c>
      <c r="CP137" s="99" t="e">
        <f t="array" ref="CP137">+INDEX(FCSTSDV!$D$2:$L$72,MATCH('tính băng dính sạch'!$D137,FCSTSDV!$C$2:$C$72,0),MATCH('tính băng dính sạch'!CP$3,FCSTSDV!$D$1:$L$1,0))/'tính băng dính sạch'!$E137</f>
        <v>#N/A</v>
      </c>
      <c r="CQ137" s="92">
        <f>+ROUND(IFERROR(INDEX(FCSTSDV!$D$2:$L$72,MATCH('tính băng dính sạch'!$D137,FCSTSDV!$C$2:$C$72,0),MATCH('tính băng dính sạch'!CQ$3,FCSTSDV!$D$1:$L$1,0)),0)/'tính băng dính sạch'!$E137,1)</f>
        <v>0</v>
      </c>
    </row>
    <row r="138" spans="1:95" ht="20.100000000000001" hidden="1" customHeight="1">
      <c r="A138" s="807"/>
      <c r="B138" s="792"/>
      <c r="C138" s="60"/>
      <c r="D138" s="52" t="s">
        <v>153</v>
      </c>
      <c r="E138" s="53" t="s">
        <v>43</v>
      </c>
      <c r="F138" s="800"/>
      <c r="G138" s="800"/>
      <c r="H138" s="827"/>
      <c r="I138" s="87"/>
      <c r="J138" s="17"/>
      <c r="K138" s="151"/>
      <c r="L138" s="151"/>
      <c r="M138" s="151" t="e">
        <f>+H137-M137</f>
        <v>#REF!</v>
      </c>
      <c r="N138" s="151" t="e">
        <f>+H137-N137</f>
        <v>#REF!</v>
      </c>
      <c r="O138" s="151" t="e">
        <f>+H137-O137</f>
        <v>#REF!</v>
      </c>
      <c r="P138" s="151" t="e">
        <f>+H137-P137</f>
        <v>#REF!</v>
      </c>
      <c r="Q138" s="151" t="e">
        <f t="shared" ref="Q138:AP138" si="116">+P138-Q137</f>
        <v>#REF!</v>
      </c>
      <c r="R138" s="151" t="e">
        <f t="shared" si="116"/>
        <v>#REF!</v>
      </c>
      <c r="S138" s="151" t="e">
        <f t="shared" si="116"/>
        <v>#REF!</v>
      </c>
      <c r="T138" s="151" t="e">
        <f t="shared" si="116"/>
        <v>#REF!</v>
      </c>
      <c r="U138" s="151" t="e">
        <f t="shared" si="116"/>
        <v>#REF!</v>
      </c>
      <c r="V138" s="161" t="e">
        <f t="shared" si="116"/>
        <v>#REF!</v>
      </c>
      <c r="W138" s="90" t="e">
        <f t="shared" si="116"/>
        <v>#REF!</v>
      </c>
      <c r="X138" s="105" t="e">
        <f t="shared" si="116"/>
        <v>#REF!</v>
      </c>
      <c r="Y138" s="105" t="e">
        <f t="shared" si="116"/>
        <v>#REF!</v>
      </c>
      <c r="Z138" s="105" t="e">
        <f t="shared" si="116"/>
        <v>#REF!</v>
      </c>
      <c r="AA138" s="105" t="e">
        <f t="shared" si="116"/>
        <v>#REF!</v>
      </c>
      <c r="AB138" s="105" t="e">
        <f t="shared" si="116"/>
        <v>#REF!</v>
      </c>
      <c r="AC138" s="105" t="e">
        <f t="shared" si="116"/>
        <v>#REF!</v>
      </c>
      <c r="AD138" s="105" t="e">
        <f t="shared" si="116"/>
        <v>#REF!</v>
      </c>
      <c r="AE138" s="105" t="e">
        <f t="shared" si="116"/>
        <v>#REF!</v>
      </c>
      <c r="AF138" s="90" t="e">
        <f t="shared" si="116"/>
        <v>#REF!</v>
      </c>
      <c r="AG138" s="90" t="e">
        <f t="shared" si="116"/>
        <v>#REF!</v>
      </c>
      <c r="AH138" s="90" t="e">
        <f t="shared" si="116"/>
        <v>#REF!</v>
      </c>
      <c r="AI138" s="90" t="e">
        <f t="shared" si="116"/>
        <v>#REF!</v>
      </c>
      <c r="AJ138" s="90" t="e">
        <f t="shared" si="116"/>
        <v>#REF!</v>
      </c>
      <c r="AK138" s="90" t="e">
        <f t="shared" si="116"/>
        <v>#REF!</v>
      </c>
      <c r="AL138" s="90" t="e">
        <f t="shared" si="116"/>
        <v>#REF!</v>
      </c>
      <c r="AM138" s="90" t="e">
        <f t="shared" si="116"/>
        <v>#REF!</v>
      </c>
      <c r="AN138" s="90" t="e">
        <f t="shared" si="116"/>
        <v>#REF!</v>
      </c>
      <c r="AO138" s="90" t="e">
        <f t="shared" si="116"/>
        <v>#REF!</v>
      </c>
      <c r="AP138" s="90" t="e">
        <f t="shared" si="116"/>
        <v>#REF!</v>
      </c>
      <c r="AQ138" s="90" t="e">
        <f t="shared" ref="AQ138:AW138" si="117">+AI138-AQ137</f>
        <v>#REF!</v>
      </c>
      <c r="AR138" s="90" t="e">
        <f t="shared" si="117"/>
        <v>#REF!</v>
      </c>
      <c r="AS138" s="90" t="e">
        <f t="shared" si="117"/>
        <v>#REF!</v>
      </c>
      <c r="AT138" s="90" t="e">
        <f t="shared" si="117"/>
        <v>#REF!</v>
      </c>
      <c r="AU138" s="90" t="e">
        <f t="shared" si="117"/>
        <v>#REF!</v>
      </c>
      <c r="AV138" s="90" t="e">
        <f t="shared" si="117"/>
        <v>#REF!</v>
      </c>
      <c r="AW138" s="90" t="e">
        <f t="shared" si="117"/>
        <v>#REF!</v>
      </c>
      <c r="AX138" s="90" t="e">
        <f t="shared" ref="AX138:CI138" si="118">$H137+$I137-AX137</f>
        <v>#REF!</v>
      </c>
      <c r="AY138" s="90" t="e">
        <f t="shared" si="118"/>
        <v>#REF!</v>
      </c>
      <c r="AZ138" s="90" t="e">
        <f t="shared" si="118"/>
        <v>#REF!</v>
      </c>
      <c r="BA138" s="90" t="e">
        <f t="shared" si="118"/>
        <v>#REF!</v>
      </c>
      <c r="BB138" s="90" t="e">
        <f t="shared" si="118"/>
        <v>#REF!</v>
      </c>
      <c r="BC138" s="90" t="e">
        <f t="shared" si="118"/>
        <v>#REF!</v>
      </c>
      <c r="BD138" s="90" t="e">
        <f t="shared" si="118"/>
        <v>#REF!</v>
      </c>
      <c r="BE138" s="90" t="e">
        <f t="shared" si="118"/>
        <v>#REF!</v>
      </c>
      <c r="BF138" s="90" t="e">
        <f t="shared" si="118"/>
        <v>#REF!</v>
      </c>
      <c r="BG138" s="90" t="e">
        <f t="shared" si="118"/>
        <v>#REF!</v>
      </c>
      <c r="BH138" s="90" t="e">
        <f t="shared" si="118"/>
        <v>#REF!</v>
      </c>
      <c r="BI138" s="90" t="e">
        <f t="shared" si="118"/>
        <v>#REF!</v>
      </c>
      <c r="BJ138" s="90" t="e">
        <f t="shared" si="118"/>
        <v>#REF!</v>
      </c>
      <c r="BK138" s="90" t="e">
        <f t="shared" si="118"/>
        <v>#REF!</v>
      </c>
      <c r="BL138" s="90" t="e">
        <f t="shared" si="118"/>
        <v>#REF!</v>
      </c>
      <c r="BM138" s="90" t="e">
        <f t="shared" si="118"/>
        <v>#REF!</v>
      </c>
      <c r="BN138" s="90" t="e">
        <f t="shared" si="118"/>
        <v>#REF!</v>
      </c>
      <c r="BO138" s="90" t="e">
        <f t="shared" si="118"/>
        <v>#REF!</v>
      </c>
      <c r="BP138" s="90" t="e">
        <f t="shared" si="118"/>
        <v>#REF!</v>
      </c>
      <c r="BQ138" s="90" t="e">
        <f t="shared" si="118"/>
        <v>#REF!</v>
      </c>
      <c r="BR138" s="90" t="e">
        <f t="shared" si="118"/>
        <v>#REF!</v>
      </c>
      <c r="BS138" s="90" t="e">
        <f t="shared" si="118"/>
        <v>#REF!</v>
      </c>
      <c r="BT138" s="90" t="e">
        <f t="shared" si="118"/>
        <v>#REF!</v>
      </c>
      <c r="BU138" s="90" t="e">
        <f t="shared" si="118"/>
        <v>#REF!</v>
      </c>
      <c r="BV138" s="90" t="e">
        <f t="shared" si="118"/>
        <v>#REF!</v>
      </c>
      <c r="BW138" s="90" t="e">
        <f t="shared" si="118"/>
        <v>#REF!</v>
      </c>
      <c r="BX138" s="90" t="e">
        <f t="shared" si="118"/>
        <v>#REF!</v>
      </c>
      <c r="BY138" s="90" t="e">
        <f t="shared" si="118"/>
        <v>#REF!</v>
      </c>
      <c r="BZ138" s="90" t="e">
        <f t="shared" si="118"/>
        <v>#REF!</v>
      </c>
      <c r="CA138" s="90" t="e">
        <f t="shared" si="118"/>
        <v>#REF!</v>
      </c>
      <c r="CB138" s="90" t="e">
        <f t="shared" si="118"/>
        <v>#REF!</v>
      </c>
      <c r="CC138" s="90" t="e">
        <f t="shared" si="118"/>
        <v>#REF!</v>
      </c>
      <c r="CD138" s="90" t="e">
        <f t="shared" si="118"/>
        <v>#REF!</v>
      </c>
      <c r="CE138" s="90" t="e">
        <f t="shared" si="118"/>
        <v>#REF!</v>
      </c>
      <c r="CF138" s="90" t="e">
        <f t="shared" si="118"/>
        <v>#REF!</v>
      </c>
      <c r="CG138" s="90" t="e">
        <f t="shared" si="118"/>
        <v>#REF!</v>
      </c>
      <c r="CH138" s="90" t="e">
        <f t="shared" si="118"/>
        <v>#REF!</v>
      </c>
      <c r="CI138" s="90" t="e">
        <f t="shared" si="118"/>
        <v>#REF!</v>
      </c>
      <c r="CJ138" s="90" t="e">
        <f t="shared" ref="CJ138:CQ138" si="119">+CI138-CJ137</f>
        <v>#REF!</v>
      </c>
      <c r="CK138" s="90" t="e">
        <f t="shared" si="119"/>
        <v>#REF!</v>
      </c>
      <c r="CL138" s="90" t="e">
        <f t="shared" si="119"/>
        <v>#REF!</v>
      </c>
      <c r="CM138" s="90" t="e">
        <f t="shared" si="119"/>
        <v>#REF!</v>
      </c>
      <c r="CN138" s="90" t="e">
        <f t="shared" si="119"/>
        <v>#REF!</v>
      </c>
      <c r="CO138" s="90" t="e">
        <f t="shared" si="119"/>
        <v>#REF!</v>
      </c>
      <c r="CP138" s="90" t="e">
        <f t="shared" si="119"/>
        <v>#REF!</v>
      </c>
      <c r="CQ138" s="90" t="e">
        <f t="shared" si="119"/>
        <v>#REF!</v>
      </c>
    </row>
    <row r="139" spans="1:95" ht="20.100000000000001" hidden="1" customHeight="1">
      <c r="A139" s="806" t="s">
        <v>276</v>
      </c>
      <c r="B139" s="791" t="s">
        <v>277</v>
      </c>
      <c r="C139" s="63"/>
      <c r="D139" s="73" t="s">
        <v>127</v>
      </c>
      <c r="E139" s="44">
        <v>26</v>
      </c>
      <c r="F139" s="798"/>
      <c r="G139" s="798"/>
      <c r="H139" s="826" t="e">
        <f>+VLOOKUP(A139,#REF!,5,0)</f>
        <v>#REF!</v>
      </c>
      <c r="I139" s="79">
        <f>+IFERROR(VLOOKUP(D139,FCSTSDV!$C$2:$C$72,26,0),0)/'tính băng dính sạch'!E139</f>
        <v>0</v>
      </c>
      <c r="J139" s="9"/>
      <c r="K139" s="11">
        <f t="array" ref="K139">+IFERROR(INDEX(FCSTSDV!$D$2:$L$72,MATCH('tính băng dính sạch'!$D139,FCSTSDV!$C$2:$C$72,0),MATCH('tính băng dính sạch'!K$3,FCSTSDV!$D$1:$L$1,0)),0)/'tính băng dính sạch'!$E139</f>
        <v>0</v>
      </c>
      <c r="L139" s="11">
        <f t="array" ref="L139">+IFERROR(INDEX(FCSTSDV!$D$2:$L$72,MATCH('tính băng dính sạch'!$D139,FCSTSDV!$C$2:$C$72,0),MATCH('tính băng dính sạch'!L$3,FCSTSDV!$D$1:$L$1,0)),0)/'tính băng dính sạch'!$E139</f>
        <v>0</v>
      </c>
      <c r="M139" s="11">
        <f t="array" ref="M139">+IFERROR(INDEX(FCSTSDV!$D$2:$L$72,MATCH('tính băng dính sạch'!$D139,FCSTSDV!$C$2:$C$72,0),MATCH('tính băng dính sạch'!M$3,FCSTSDV!$D$1:$L$1,0)),0)/'tính băng dính sạch'!$E139</f>
        <v>0</v>
      </c>
      <c r="N139" s="11">
        <f t="array" ref="N139">+IFERROR(INDEX(FCSTSDV!$D$2:$L$72,MATCH('tính băng dính sạch'!$D139,FCSTSDV!$C$2:$C$72,0),MATCH('tính băng dính sạch'!N$3,FCSTSDV!$D$1:$L$1,0)),0)/'tính băng dính sạch'!$E139</f>
        <v>0</v>
      </c>
      <c r="O139" s="11">
        <f t="array" ref="O139">+IFERROR(INDEX(FCSTSDV!$D$2:$L$72,MATCH('tính băng dính sạch'!$D139,FCSTSDV!$C$2:$C$72,0),MATCH('tính băng dính sạch'!O$3,FCSTSDV!$D$1:$L$1,0)),0)/'tính băng dính sạch'!$E139</f>
        <v>0</v>
      </c>
      <c r="P139" s="11">
        <f t="array" ref="P139">+IFERROR(INDEX(FCSTSDV!$D$2:$L$72,MATCH('tính băng dính sạch'!$D139,FCSTSDV!$C$2:$C$72,0),MATCH('tính băng dính sạch'!P$3,FCSTSDV!$D$1:$L$1,0)),0)/'tính băng dính sạch'!$E139</f>
        <v>0</v>
      </c>
      <c r="Q139" s="11">
        <f t="array" ref="Q139">+IFERROR(INDEX(FCSTSDV!$D$2:$L$72,MATCH('tính băng dính sạch'!$D139,FCSTSDV!$C$2:$C$72,0),MATCH('tính băng dính sạch'!Q$3,FCSTSDV!$D$1:$L$1,0)),0)/'tính băng dính sạch'!$E139</f>
        <v>0</v>
      </c>
      <c r="R139" s="11">
        <f t="array" ref="R139">+IFERROR(INDEX(FCSTSDV!$D$2:$L$72,MATCH('tính băng dính sạch'!$D139,FCSTSDV!$C$2:$C$72,0),MATCH('tính băng dính sạch'!R$3,FCSTSDV!$D$1:$L$1,0)),0)/'tính băng dính sạch'!$E139</f>
        <v>0</v>
      </c>
      <c r="S139" s="11">
        <f t="array" ref="S139">+IFERROR(INDEX(FCSTSDV!$D$2:$L$72,MATCH('tính băng dính sạch'!$D139,FCSTSDV!$C$2:$C$72,0),MATCH('tính băng dính sạch'!S$3,FCSTSDV!$D$1:$L$1,0)),0)/'tính băng dính sạch'!$E139</f>
        <v>0</v>
      </c>
      <c r="T139" s="11">
        <f t="array" ref="T139">+IFERROR(INDEX(FCSTSDV!$D$2:$L$72,MATCH('tính băng dính sạch'!$D139,FCSTSDV!$C$2:$C$72,0),MATCH('tính băng dính sạch'!T$3,FCSTSDV!$D$1:$L$1,0)),0)/'tính băng dính sạch'!$E139</f>
        <v>0</v>
      </c>
      <c r="U139" s="11">
        <f t="array" ref="U139">+IFERROR(INDEX(FCSTSDV!$D$2:$L$72,MATCH('tính băng dính sạch'!$D139,FCSTSDV!$C$2:$C$72,0),MATCH('tính băng dính sạch'!U$3,FCSTSDV!$D$1:$L$1,0)),0)/'tính băng dính sạch'!$E139</f>
        <v>0</v>
      </c>
      <c r="V139" s="98">
        <f t="array" ref="V139">+IFERROR(INDEX(FCSTSDV!$D$2:$L$72,MATCH('tính băng dính sạch'!$D139,FCSTSDV!$C$2:$C$72,0),MATCH('tính băng dính sạch'!V$3,FCSTSDV!$D$1:$L$1,0)),0)/'tính băng dính sạch'!$E139</f>
        <v>0</v>
      </c>
      <c r="W139" s="99">
        <f t="array" ref="W139">+IFERROR(INDEX(FCSTSDV!$D$2:$L$72,MATCH('tính băng dính sạch'!$D139,FCSTSDV!$C$2:$C$72,0),MATCH('tính băng dính sạch'!W$3,FCSTSDV!$D$1:$L$1,0)),0)/'tính băng dính sạch'!$E139</f>
        <v>0</v>
      </c>
      <c r="X139" s="100">
        <f t="array" ref="X139">+IFERROR(INDEX(FCSTSDV!$D$2:$L$72,MATCH('tính băng dính sạch'!$D139,FCSTSDV!$C$2:$C$72,0),MATCH('tính băng dính sạch'!X$3,FCSTSDV!$D$1:$L$1,0)),0)/'tính băng dính sạch'!$E139</f>
        <v>0</v>
      </c>
      <c r="Y139" s="100">
        <f t="array" ref="Y139">+IFERROR(INDEX(FCSTSDV!$D$2:$L$72,MATCH('tính băng dính sạch'!$D139,FCSTSDV!$C$2:$C$72,0),MATCH('tính băng dính sạch'!Y$3,FCSTSDV!$D$1:$L$1,0)),0)/'tính băng dính sạch'!$E139</f>
        <v>0</v>
      </c>
      <c r="Z139" s="100">
        <f t="array" ref="Z139">+IFERROR(INDEX(FCSTSDV!$D$2:$L$72,MATCH('tính băng dính sạch'!$D139,FCSTSDV!$C$2:$C$72,0),MATCH('tính băng dính sạch'!Z$3,FCSTSDV!$D$1:$L$1,0)),0)/'tính băng dính sạch'!$E139</f>
        <v>0</v>
      </c>
      <c r="AA139" s="100">
        <f t="array" ref="AA139">+IFERROR(INDEX(FCSTSDV!$D$2:$L$72,MATCH('tính băng dính sạch'!$D139,FCSTSDV!$C$2:$C$72,0),MATCH('tính băng dính sạch'!AA$3,FCSTSDV!$D$1:$L$1,0)),0)/'tính băng dính sạch'!$E139</f>
        <v>0</v>
      </c>
      <c r="AB139" s="100">
        <f t="array" ref="AB139">+IFERROR(INDEX(FCSTSDV!$D$2:$L$72,MATCH('tính băng dính sạch'!$D139,FCSTSDV!$C$2:$C$72,0),MATCH('tính băng dính sạch'!AB$3,FCSTSDV!$D$1:$L$1,0)),0)/'tính băng dính sạch'!$E139</f>
        <v>0</v>
      </c>
      <c r="AC139" s="100">
        <f t="array" ref="AC139">+IFERROR(INDEX(FCSTSDV!$D$2:$L$72,MATCH('tính băng dính sạch'!$D139,FCSTSDV!$C$2:$C$72,0),MATCH('tính băng dính sạch'!AC$3,FCSTSDV!$D$1:$L$1,0)),0)/'tính băng dính sạch'!$E139</f>
        <v>0</v>
      </c>
      <c r="AD139" s="100">
        <f t="array" ref="AD139">+IFERROR(INDEX(FCSTSDV!$D$2:$L$72,MATCH('tính băng dính sạch'!$D139,FCSTSDV!$C$2:$C$72,0),MATCH('tính băng dính sạch'!AD$3,FCSTSDV!$D$1:$L$1,0)),0)/'tính băng dính sạch'!$E139</f>
        <v>0</v>
      </c>
      <c r="AE139" s="100">
        <f t="array" ref="AE139">+IFERROR(INDEX(FCSTSDV!$D$2:$L$72,MATCH('tính băng dính sạch'!$D139,FCSTSDV!$C$2:$C$72,0),MATCH('tính băng dính sạch'!AE$3,FCSTSDV!$D$1:$L$1,0)),0)/'tính băng dính sạch'!$E139</f>
        <v>0</v>
      </c>
      <c r="AF139" s="99">
        <f>+IFERROR(INDEX(FCSTSDV!$D$2:$L$72,MATCH('tính băng dính sạch'!$D139,FCSTSDV!$C$2:$C$72,0),MATCH('tính băng dính sạch'!AF$3,FCSTSDV!$D$1:$L$1,0))/'tính băng dính sạch'!$E139,0)</f>
        <v>0</v>
      </c>
      <c r="AG139" s="99">
        <f>+IFERROR(INDEX(FCSTSDV!$D$2:$L$72,MATCH('tính băng dính sạch'!$D139,FCSTSDV!$C$2:$C$72,0),MATCH('tính băng dính sạch'!AG$3,FCSTSDV!$D$1:$L$1,0))/'tính băng dính sạch'!$E139,0)</f>
        <v>0</v>
      </c>
      <c r="AH139" s="99">
        <f>+IFERROR(INDEX(FCSTSDV!$D$2:$L$72,MATCH('tính băng dính sạch'!$D139,FCSTSDV!$C$2:$C$72,0),MATCH('tính băng dính sạch'!AH$3,FCSTSDV!$D$1:$L$1,0))/'tính băng dính sạch'!$E139,0)</f>
        <v>0</v>
      </c>
      <c r="AI139" s="99">
        <f>+IFERROR(INDEX(FCSTSDV!$D$2:$L$72,MATCH('tính băng dính sạch'!$D139,FCSTSDV!$C$2:$C$72,0),MATCH('tính băng dính sạch'!AI$3,FCSTSDV!$D$1:$L$1,0))/'tính băng dính sạch'!$E139,0)</f>
        <v>0</v>
      </c>
      <c r="AJ139" s="99">
        <f>+IFERROR(INDEX(FCSTSDV!$D$2:$L$72,MATCH('tính băng dính sạch'!$D139,FCSTSDV!$C$2:$C$72,0),MATCH('tính băng dính sạch'!AJ$3,FCSTSDV!$D$1:$L$1,0))/'tính băng dính sạch'!$E139,0)</f>
        <v>0</v>
      </c>
      <c r="AK139" s="99">
        <f>+IFERROR(INDEX(FCSTSDV!$D$2:$L$72,MATCH('tính băng dính sạch'!$D139,FCSTSDV!$C$2:$C$72,0),MATCH('tính băng dính sạch'!AK$3,FCSTSDV!$D$1:$L$1,0))/'tính băng dính sạch'!$E139,0)</f>
        <v>0</v>
      </c>
      <c r="AL139" s="99">
        <f>+IFERROR(INDEX(FCSTSDV!$D$2:$L$72,MATCH('tính băng dính sạch'!$D139,FCSTSDV!$C$2:$C$72,0),MATCH('tính băng dính sạch'!AL$3,FCSTSDV!$D$1:$L$1,0))/'tính băng dính sạch'!$E139,0)</f>
        <v>0</v>
      </c>
      <c r="AM139" s="99">
        <f>+IFERROR(INDEX(FCSTSDV!$D$2:$L$72,MATCH('tính băng dính sạch'!$D139,FCSTSDV!$C$2:$C$72,0),MATCH('tính băng dính sạch'!AM$3,FCSTSDV!$D$1:$L$1,0))/'tính băng dính sạch'!$E139,0)</f>
        <v>0</v>
      </c>
      <c r="AN139" s="99">
        <f>+IFERROR(INDEX(FCSTSDV!$D$2:$L$72,MATCH('tính băng dính sạch'!$D139,FCSTSDV!$C$2:$C$72,0),MATCH('tính băng dính sạch'!AN$3,FCSTSDV!$D$1:$L$1,0))/'tính băng dính sạch'!$E139,0)</f>
        <v>0</v>
      </c>
      <c r="AO139" s="99">
        <f>+IFERROR(INDEX(FCSTSDV!$D$2:$L$72,MATCH('tính băng dính sạch'!$D139,FCSTSDV!$C$2:$C$72,0),MATCH('tính băng dính sạch'!AO$3,FCSTSDV!$D$1:$L$1,0))/'tính băng dính sạch'!$E139,0)</f>
        <v>0</v>
      </c>
      <c r="AP139" s="115" t="e">
        <f t="array" ref="AP139">+INDEX(FCSTSDV!$D$2:$L$72,MATCH('tính băng dính sạch'!$D139,FCSTSDV!$C$2:$C$72,0),MATCH('tính băng dính sạch'!AP$3,FCSTSDV!$D$1:$L$1,0))/'tính băng dính sạch'!$E139</f>
        <v>#N/A</v>
      </c>
      <c r="AQ139" s="115" t="e">
        <f t="array" ref="AQ139">+INDEX(FCSTSDV!$D$2:$L$72,MATCH('tính băng dính sạch'!$D139,FCSTSDV!$C$2:$C$72,0),MATCH('tính băng dính sạch'!AQ$3,FCSTSDV!$D$1:$L$1,0))/'tính băng dính sạch'!$E139</f>
        <v>#N/A</v>
      </c>
      <c r="AR139" s="115" t="e">
        <f t="array" ref="AR139">+INDEX(FCSTSDV!$D$2:$L$72,MATCH('tính băng dính sạch'!$D139,FCSTSDV!$C$2:$C$72,0),MATCH('tính băng dính sạch'!AR$3,FCSTSDV!$D$1:$L$1,0))/'tính băng dính sạch'!$E139</f>
        <v>#N/A</v>
      </c>
      <c r="AS139" s="115" t="e">
        <f t="array" ref="AS139">+INDEX(FCSTSDV!$D$2:$L$72,MATCH('tính băng dính sạch'!$D139,FCSTSDV!$C$2:$C$72,0),MATCH('tính băng dính sạch'!AS$3,FCSTSDV!$D$1:$L$1,0))/'tính băng dính sạch'!$E139</f>
        <v>#N/A</v>
      </c>
      <c r="AT139" s="115" t="e">
        <f t="array" ref="AT139">+INDEX(FCSTSDV!$D$2:$L$72,MATCH('tính băng dính sạch'!$D139,FCSTSDV!$C$2:$C$72,0),MATCH('tính băng dính sạch'!AT$3,FCSTSDV!$D$1:$L$1,0))/'tính băng dính sạch'!$E139</f>
        <v>#N/A</v>
      </c>
      <c r="AU139" s="115" t="e">
        <f t="array" ref="AU139">+INDEX(FCSTSDV!$D$2:$L$72,MATCH('tính băng dính sạch'!$D139,FCSTSDV!$C$2:$C$72,0),MATCH('tính băng dính sạch'!AU$3,FCSTSDV!$D$1:$L$1,0))/'tính băng dính sạch'!$E139</f>
        <v>#N/A</v>
      </c>
      <c r="AV139" s="115" t="e">
        <f t="array" ref="AV139">+INDEX(FCSTSDV!$D$2:$L$72,MATCH('tính băng dính sạch'!$D139,FCSTSDV!$C$2:$C$72,0),MATCH('tính băng dính sạch'!AV$3,FCSTSDV!$D$1:$L$1,0))/'tính băng dính sạch'!$E139</f>
        <v>#N/A</v>
      </c>
      <c r="AW139" s="115" t="e">
        <f t="array" ref="AW139">+INDEX(FCSTSDV!$D$2:$L$72,MATCH('tính băng dính sạch'!$D139,FCSTSDV!$C$2:$C$72,0),MATCH('tính băng dính sạch'!AW$3,FCSTSDV!$D$1:$L$1,0))/'tính băng dính sạch'!$E139</f>
        <v>#N/A</v>
      </c>
      <c r="AX139" s="115" t="e">
        <f t="array" ref="AX139">+INDEX(FCSTSDV!$D$2:$L$72,MATCH('tính băng dính sạch'!$D139,FCSTSDV!$C$2:$C$72,0),MATCH('tính băng dính sạch'!AX$3,FCSTSDV!$D$1:$L$1,0))/'tính băng dính sạch'!$E139</f>
        <v>#N/A</v>
      </c>
      <c r="AY139" s="115" t="e">
        <f t="array" ref="AY139">+INDEX(FCSTSDV!$D$2:$L$72,MATCH('tính băng dính sạch'!$D139,FCSTSDV!$C$2:$C$72,0),MATCH('tính băng dính sạch'!AY$3,FCSTSDV!$D$1:$L$1,0))/'tính băng dính sạch'!$E139</f>
        <v>#N/A</v>
      </c>
      <c r="AZ139" s="115" t="e">
        <f t="array" ref="AZ139">+INDEX(FCSTSDV!$D$2:$L$72,MATCH('tính băng dính sạch'!$D139,FCSTSDV!$C$2:$C$72,0),MATCH('tính băng dính sạch'!AZ$3,FCSTSDV!$D$1:$L$1,0))/'tính băng dính sạch'!$E139</f>
        <v>#N/A</v>
      </c>
      <c r="BA139" s="115" t="e">
        <f t="array" ref="BA139">+INDEX(FCSTSDV!$D$2:$L$72,MATCH('tính băng dính sạch'!$D139,FCSTSDV!$C$2:$C$72,0),MATCH('tính băng dính sạch'!BA$3,FCSTSDV!$D$1:$L$1,0))/'tính băng dính sạch'!$E139</f>
        <v>#N/A</v>
      </c>
      <c r="BB139" s="115" t="e">
        <f t="array" ref="BB139">+INDEX(FCSTSDV!$D$2:$L$72,MATCH('tính băng dính sạch'!$D139,FCSTSDV!$C$2:$C$72,0),MATCH('tính băng dính sạch'!BB$3,FCSTSDV!$D$1:$L$1,0))/'tính băng dính sạch'!$E139</f>
        <v>#N/A</v>
      </c>
      <c r="BC139" s="115" t="e">
        <f t="array" ref="BC139">+INDEX(FCSTSDV!$D$2:$L$72,MATCH('tính băng dính sạch'!$D139,FCSTSDV!$C$2:$C$72,0),MATCH('tính băng dính sạch'!BC$3,FCSTSDV!$D$1:$L$1,0))/'tính băng dính sạch'!$E139</f>
        <v>#N/A</v>
      </c>
      <c r="BD139" s="115" t="e">
        <f t="array" ref="BD139">+INDEX(FCSTSDV!$D$2:$L$72,MATCH('tính băng dính sạch'!$D139,FCSTSDV!$C$2:$C$72,0),MATCH('tính băng dính sạch'!BD$3,FCSTSDV!$D$1:$L$1,0))/'tính băng dính sạch'!$E139</f>
        <v>#N/A</v>
      </c>
      <c r="BE139" s="115" t="e">
        <f t="array" ref="BE139">+INDEX(FCSTSDV!$D$2:$L$72,MATCH('tính băng dính sạch'!$D139,FCSTSDV!$C$2:$C$72,0),MATCH('tính băng dính sạch'!BE$3,FCSTSDV!$D$1:$L$1,0))/'tính băng dính sạch'!$E139</f>
        <v>#N/A</v>
      </c>
      <c r="BF139" s="115" t="e">
        <f t="array" ref="BF139">+INDEX(FCSTSDV!$D$2:$L$72,MATCH('tính băng dính sạch'!$D139,FCSTSDV!$C$2:$C$72,0),MATCH('tính băng dính sạch'!BF$3,FCSTSDV!$D$1:$L$1,0))/'tính băng dính sạch'!$E139</f>
        <v>#N/A</v>
      </c>
      <c r="BG139" s="115" t="e">
        <f t="array" ref="BG139">+INDEX(FCSTSDV!$D$2:$L$72,MATCH('tính băng dính sạch'!$D139,FCSTSDV!$C$2:$C$72,0),MATCH('tính băng dính sạch'!BG$3,FCSTSDV!$D$1:$L$1,0))/'tính băng dính sạch'!$E139</f>
        <v>#N/A</v>
      </c>
      <c r="BH139" s="115" t="e">
        <f t="array" ref="BH139">+INDEX(FCSTSDV!$D$2:$L$72,MATCH('tính băng dính sạch'!$D139,FCSTSDV!$C$2:$C$72,0),MATCH('tính băng dính sạch'!BH$3,FCSTSDV!$D$1:$L$1,0))/'tính băng dính sạch'!$E139</f>
        <v>#N/A</v>
      </c>
      <c r="BI139" s="115" t="e">
        <f t="array" ref="BI139">+INDEX(FCSTSDV!$D$2:$L$72,MATCH('tính băng dính sạch'!$D139,FCSTSDV!$C$2:$C$72,0),MATCH('tính băng dính sạch'!BI$3,FCSTSDV!$D$1:$L$1,0))/'tính băng dính sạch'!$E139</f>
        <v>#N/A</v>
      </c>
      <c r="BJ139" s="115" t="e">
        <f t="array" ref="BJ139">+INDEX(FCSTSDV!$D$2:$L$72,MATCH('tính băng dính sạch'!$D139,FCSTSDV!$C$2:$C$72,0),MATCH('tính băng dính sạch'!BJ$3,FCSTSDV!$D$1:$L$1,0))/'tính băng dính sạch'!$E139</f>
        <v>#N/A</v>
      </c>
      <c r="BK139" s="115" t="e">
        <f t="array" ref="BK139">+INDEX(FCSTSDV!$D$2:$L$72,MATCH('tính băng dính sạch'!$D139,FCSTSDV!$C$2:$C$72,0),MATCH('tính băng dính sạch'!BK$3,FCSTSDV!$D$1:$L$1,0))/'tính băng dính sạch'!$E139</f>
        <v>#N/A</v>
      </c>
      <c r="BL139" s="115" t="e">
        <f t="array" ref="BL139">+INDEX(FCSTSDV!$D$2:$L$72,MATCH('tính băng dính sạch'!$D139,FCSTSDV!$C$2:$C$72,0),MATCH('tính băng dính sạch'!BL$3,FCSTSDV!$D$1:$L$1,0))/'tính băng dính sạch'!$E139</f>
        <v>#N/A</v>
      </c>
      <c r="BM139" s="115" t="e">
        <f t="array" ref="BM139">+INDEX(FCSTSDV!$D$2:$L$72,MATCH('tính băng dính sạch'!$D139,FCSTSDV!$C$2:$C$72,0),MATCH('tính băng dính sạch'!BM$3,FCSTSDV!$D$1:$L$1,0))/'tính băng dính sạch'!$E139</f>
        <v>#N/A</v>
      </c>
      <c r="BN139" s="115" t="e">
        <f t="array" ref="BN139">+INDEX(FCSTSDV!$D$2:$L$72,MATCH('tính băng dính sạch'!$D139,FCSTSDV!$C$2:$C$72,0),MATCH('tính băng dính sạch'!BN$3,FCSTSDV!$D$1:$L$1,0))/'tính băng dính sạch'!$E139</f>
        <v>#N/A</v>
      </c>
      <c r="BO139" s="115" t="e">
        <f t="array" ref="BO139">+INDEX(FCSTSDV!$D$2:$L$72,MATCH('tính băng dính sạch'!$D139,FCSTSDV!$C$2:$C$72,0),MATCH('tính băng dính sạch'!BO$3,FCSTSDV!$D$1:$L$1,0))/'tính băng dính sạch'!$E139</f>
        <v>#N/A</v>
      </c>
      <c r="BP139" s="115" t="e">
        <f t="array" ref="BP139">+INDEX(FCSTSDV!$D$2:$L$72,MATCH('tính băng dính sạch'!$D139,FCSTSDV!$C$2:$C$72,0),MATCH('tính băng dính sạch'!BP$3,FCSTSDV!$D$1:$L$1,0))/'tính băng dính sạch'!$E139</f>
        <v>#N/A</v>
      </c>
      <c r="BQ139" s="115" t="e">
        <f t="array" ref="BQ139">+INDEX(FCSTSDV!$D$2:$L$72,MATCH('tính băng dính sạch'!$D139,FCSTSDV!$C$2:$C$72,0),MATCH('tính băng dính sạch'!BQ$3,FCSTSDV!$D$1:$L$1,0))/'tính băng dính sạch'!$E139</f>
        <v>#N/A</v>
      </c>
      <c r="BR139" s="115" t="e">
        <f t="array" ref="BR139">+INDEX(FCSTSDV!$D$2:$L$72,MATCH('tính băng dính sạch'!$D139,FCSTSDV!$C$2:$C$72,0),MATCH('tính băng dính sạch'!BR$3,FCSTSDV!$D$1:$L$1,0))/'tính băng dính sạch'!$E139</f>
        <v>#N/A</v>
      </c>
      <c r="BS139" s="115" t="e">
        <f t="array" ref="BS139">+INDEX(FCSTSDV!$D$2:$L$72,MATCH('tính băng dính sạch'!$D139,FCSTSDV!$C$2:$C$72,0),MATCH('tính băng dính sạch'!BS$3,FCSTSDV!$D$1:$L$1,0))/'tính băng dính sạch'!$E139</f>
        <v>#N/A</v>
      </c>
      <c r="BT139" s="115" t="e">
        <f t="array" ref="BT139">+INDEX(FCSTSDV!$D$2:$L$72,MATCH('tính băng dính sạch'!$D139,FCSTSDV!$C$2:$C$72,0),MATCH('tính băng dính sạch'!BT$3,FCSTSDV!$D$1:$L$1,0))/'tính băng dính sạch'!$E139</f>
        <v>#N/A</v>
      </c>
      <c r="BU139" s="115" t="e">
        <f t="array" ref="BU139">+INDEX(FCSTSDV!$D$2:$L$72,MATCH('tính băng dính sạch'!$D139,FCSTSDV!$C$2:$C$72,0),MATCH('tính băng dính sạch'!BU$3,FCSTSDV!$D$1:$L$1,0))/'tính băng dính sạch'!$E139</f>
        <v>#N/A</v>
      </c>
      <c r="BV139" s="115" t="e">
        <f t="array" ref="BV139">+INDEX(FCSTSDV!$D$2:$L$72,MATCH('tính băng dính sạch'!$D139,FCSTSDV!$C$2:$C$72,0),MATCH('tính băng dính sạch'!BV$3,FCSTSDV!$D$1:$L$1,0))/'tính băng dính sạch'!$E139</f>
        <v>#N/A</v>
      </c>
      <c r="BW139" s="115" t="e">
        <f t="array" ref="BW139">+INDEX(FCSTSDV!$D$2:$L$72,MATCH('tính băng dính sạch'!$D139,FCSTSDV!$C$2:$C$72,0),MATCH('tính băng dính sạch'!BW$3,FCSTSDV!$D$1:$L$1,0))/'tính băng dính sạch'!$E139</f>
        <v>#N/A</v>
      </c>
      <c r="BX139" s="115" t="e">
        <f t="array" ref="BX139">+INDEX(FCSTSDV!$D$2:$L$72,MATCH('tính băng dính sạch'!$D139,FCSTSDV!$C$2:$C$72,0),MATCH('tính băng dính sạch'!BX$3,FCSTSDV!$D$1:$L$1,0))/'tính băng dính sạch'!$E139</f>
        <v>#N/A</v>
      </c>
      <c r="BY139" s="115" t="e">
        <f t="array" ref="BY139">+INDEX(FCSTSDV!$D$2:$L$72,MATCH('tính băng dính sạch'!$D139,FCSTSDV!$C$2:$C$72,0),MATCH('tính băng dính sạch'!BY$3,FCSTSDV!$D$1:$L$1,0))/'tính băng dính sạch'!$E139</f>
        <v>#N/A</v>
      </c>
      <c r="BZ139" s="115" t="e">
        <f t="array" ref="BZ139">+INDEX(FCSTSDV!$D$2:$L$72,MATCH('tính băng dính sạch'!$D139,FCSTSDV!$C$2:$C$72,0),MATCH('tính băng dính sạch'!BZ$3,FCSTSDV!$D$1:$L$1,0))/'tính băng dính sạch'!$E139</f>
        <v>#N/A</v>
      </c>
      <c r="CA139" s="115" t="e">
        <f t="array" ref="CA139">+INDEX(FCSTSDV!$D$2:$L$72,MATCH('tính băng dính sạch'!$D139,FCSTSDV!$C$2:$C$72,0),MATCH('tính băng dính sạch'!CA$3,FCSTSDV!$D$1:$L$1,0))/'tính băng dính sạch'!$E139</f>
        <v>#N/A</v>
      </c>
      <c r="CB139" s="115" t="e">
        <f t="array" ref="CB139">+INDEX(FCSTSDV!$D$2:$L$72,MATCH('tính băng dính sạch'!$D139,FCSTSDV!$C$2:$C$72,0),MATCH('tính băng dính sạch'!CB$3,FCSTSDV!$D$1:$L$1,0))/'tính băng dính sạch'!$E139</f>
        <v>#N/A</v>
      </c>
      <c r="CC139" s="115" t="e">
        <f t="array" ref="CC139">+INDEX(FCSTSDV!$D$2:$L$72,MATCH('tính băng dính sạch'!$D139,FCSTSDV!$C$2:$C$72,0),MATCH('tính băng dính sạch'!CC$3,FCSTSDV!$D$1:$L$1,0))/'tính băng dính sạch'!$E139</f>
        <v>#N/A</v>
      </c>
      <c r="CD139" s="115" t="e">
        <f t="array" ref="CD139">+INDEX(FCSTSDV!$D$2:$L$72,MATCH('tính băng dính sạch'!$D139,FCSTSDV!$C$2:$C$72,0),MATCH('tính băng dính sạch'!CD$3,FCSTSDV!$D$1:$L$1,0))/'tính băng dính sạch'!$E139</f>
        <v>#N/A</v>
      </c>
      <c r="CE139" s="115" t="e">
        <f t="array" ref="CE139">+INDEX(FCSTSDV!$D$2:$L$72,MATCH('tính băng dính sạch'!$D139,FCSTSDV!$C$2:$C$72,0),MATCH('tính băng dính sạch'!CE$3,FCSTSDV!$D$1:$L$1,0))/'tính băng dính sạch'!$E139</f>
        <v>#N/A</v>
      </c>
      <c r="CF139" s="115" t="e">
        <f t="array" ref="CF139">+INDEX(FCSTSDV!$D$2:$L$72,MATCH('tính băng dính sạch'!$D139,FCSTSDV!$C$2:$C$72,0),MATCH('tính băng dính sạch'!CF$3,FCSTSDV!$D$1:$L$1,0))/'tính băng dính sạch'!$E139</f>
        <v>#N/A</v>
      </c>
      <c r="CG139" s="115" t="e">
        <f t="array" ref="CG139">+INDEX(FCSTSDV!$D$2:$L$72,MATCH('tính băng dính sạch'!$D139,FCSTSDV!$C$2:$C$72,0),MATCH('tính băng dính sạch'!CG$3,FCSTSDV!$D$1:$L$1,0))/'tính băng dính sạch'!$E139</f>
        <v>#N/A</v>
      </c>
      <c r="CH139" s="115" t="e">
        <f t="array" ref="CH139">+INDEX(FCSTSDV!$D$2:$L$72,MATCH('tính băng dính sạch'!$D139,FCSTSDV!$C$2:$C$72,0),MATCH('tính băng dính sạch'!CH$3,FCSTSDV!$D$1:$L$1,0))/'tính băng dính sạch'!$E139</f>
        <v>#N/A</v>
      </c>
      <c r="CI139" s="115" t="e">
        <f t="array" ref="CI139">+INDEX(FCSTSDV!$D$2:$L$72,MATCH('tính băng dính sạch'!$D139,FCSTSDV!$C$2:$C$72,0),MATCH('tính băng dính sạch'!CI$3,FCSTSDV!$D$1:$L$1,0))/'tính băng dính sạch'!$E139</f>
        <v>#N/A</v>
      </c>
      <c r="CJ139" s="99" t="e">
        <f t="array" ref="CJ139">+INDEX(FCSTSDV!$D$2:$L$72,MATCH('tính băng dính sạch'!$D139,FCSTSDV!$C$2:$C$72,0),MATCH('tính băng dính sạch'!CJ$3,FCSTSDV!$D$1:$L$1,0))/'tính băng dính sạch'!$E139</f>
        <v>#N/A</v>
      </c>
      <c r="CK139" s="99" t="e">
        <f t="array" ref="CK139">+INDEX(FCSTSDV!$D$2:$L$72,MATCH('tính băng dính sạch'!$D139,FCSTSDV!$C$2:$C$72,0),MATCH('tính băng dính sạch'!CK$3,FCSTSDV!$D$1:$L$1,0))/'tính băng dính sạch'!$E139</f>
        <v>#N/A</v>
      </c>
      <c r="CL139" s="99" t="e">
        <f t="array" ref="CL139">+INDEX(FCSTSDV!$D$2:$L$72,MATCH('tính băng dính sạch'!$D139,FCSTSDV!$C$2:$C$72,0),MATCH('tính băng dính sạch'!CL$3,FCSTSDV!$D$1:$L$1,0))/'tính băng dính sạch'!$E139</f>
        <v>#N/A</v>
      </c>
      <c r="CM139" s="99" t="e">
        <f t="array" ref="CM139">+INDEX(FCSTSDV!$D$2:$L$72,MATCH('tính băng dính sạch'!$D139,FCSTSDV!$C$2:$C$72,0),MATCH('tính băng dính sạch'!CM$3,FCSTSDV!$D$1:$L$1,0))/'tính băng dính sạch'!$E139</f>
        <v>#N/A</v>
      </c>
      <c r="CN139" s="99" t="e">
        <f t="array" ref="CN139">+INDEX(FCSTSDV!$D$2:$L$72,MATCH('tính băng dính sạch'!$D139,FCSTSDV!$C$2:$C$72,0),MATCH('tính băng dính sạch'!CN$3,FCSTSDV!$D$1:$L$1,0))/'tính băng dính sạch'!$E139</f>
        <v>#N/A</v>
      </c>
      <c r="CO139" s="99" t="e">
        <f t="array" ref="CO139">+INDEX(FCSTSDV!$D$2:$L$72,MATCH('tính băng dính sạch'!$D139,FCSTSDV!$C$2:$C$72,0),MATCH('tính băng dính sạch'!CO$3,FCSTSDV!$D$1:$L$1,0))/'tính băng dính sạch'!$E139</f>
        <v>#N/A</v>
      </c>
      <c r="CP139" s="99" t="e">
        <f t="array" ref="CP139">+INDEX(FCSTSDV!$D$2:$L$72,MATCH('tính băng dính sạch'!$D139,FCSTSDV!$C$2:$C$72,0),MATCH('tính băng dính sạch'!CP$3,FCSTSDV!$D$1:$L$1,0))/'tính băng dính sạch'!$E139</f>
        <v>#N/A</v>
      </c>
      <c r="CQ139" s="92">
        <f>+ROUND(IFERROR(INDEX(FCSTSDV!$D$2:$L$72,MATCH('tính băng dính sạch'!$D139,FCSTSDV!$C$2:$C$72,0),MATCH('tính băng dính sạch'!CQ$3,FCSTSDV!$D$1:$L$1,0)),0)/'tính băng dính sạch'!$E139,1)</f>
        <v>0</v>
      </c>
    </row>
    <row r="140" spans="1:95" ht="20.100000000000001" hidden="1" customHeight="1">
      <c r="A140" s="807"/>
      <c r="B140" s="792"/>
      <c r="C140" s="60"/>
      <c r="D140" s="52" t="s">
        <v>153</v>
      </c>
      <c r="E140" s="53" t="s">
        <v>43</v>
      </c>
      <c r="F140" s="800"/>
      <c r="G140" s="800"/>
      <c r="H140" s="827"/>
      <c r="I140" s="87"/>
      <c r="J140" s="17"/>
      <c r="K140" s="151"/>
      <c r="L140" s="151"/>
      <c r="M140" s="151" t="e">
        <f>+H139-M139</f>
        <v>#REF!</v>
      </c>
      <c r="N140" s="151" t="e">
        <f>+H139-N139</f>
        <v>#REF!</v>
      </c>
      <c r="O140" s="151" t="e">
        <f>+H139-O139</f>
        <v>#REF!</v>
      </c>
      <c r="P140" s="151" t="e">
        <f>+H139-P139</f>
        <v>#REF!</v>
      </c>
      <c r="Q140" s="151" t="e">
        <f t="shared" ref="Q140:AO140" si="120">+P140-Q139</f>
        <v>#REF!</v>
      </c>
      <c r="R140" s="151" t="e">
        <f t="shared" si="120"/>
        <v>#REF!</v>
      </c>
      <c r="S140" s="151" t="e">
        <f t="shared" si="120"/>
        <v>#REF!</v>
      </c>
      <c r="T140" s="151" t="e">
        <f t="shared" si="120"/>
        <v>#REF!</v>
      </c>
      <c r="U140" s="151" t="e">
        <f t="shared" si="120"/>
        <v>#REF!</v>
      </c>
      <c r="V140" s="161" t="e">
        <f t="shared" si="120"/>
        <v>#REF!</v>
      </c>
      <c r="W140" s="90" t="e">
        <f t="shared" si="120"/>
        <v>#REF!</v>
      </c>
      <c r="X140" s="105" t="e">
        <f t="shared" si="120"/>
        <v>#REF!</v>
      </c>
      <c r="Y140" s="105" t="e">
        <f t="shared" si="120"/>
        <v>#REF!</v>
      </c>
      <c r="Z140" s="105" t="e">
        <f t="shared" si="120"/>
        <v>#REF!</v>
      </c>
      <c r="AA140" s="105" t="e">
        <f t="shared" si="120"/>
        <v>#REF!</v>
      </c>
      <c r="AB140" s="105" t="e">
        <f t="shared" si="120"/>
        <v>#REF!</v>
      </c>
      <c r="AC140" s="105" t="e">
        <f t="shared" si="120"/>
        <v>#REF!</v>
      </c>
      <c r="AD140" s="105" t="e">
        <f t="shared" si="120"/>
        <v>#REF!</v>
      </c>
      <c r="AE140" s="105" t="e">
        <f t="shared" si="120"/>
        <v>#REF!</v>
      </c>
      <c r="AF140" s="90" t="e">
        <f t="shared" si="120"/>
        <v>#REF!</v>
      </c>
      <c r="AG140" s="90" t="e">
        <f t="shared" si="120"/>
        <v>#REF!</v>
      </c>
      <c r="AH140" s="90" t="e">
        <f t="shared" si="120"/>
        <v>#REF!</v>
      </c>
      <c r="AI140" s="90" t="e">
        <f t="shared" si="120"/>
        <v>#REF!</v>
      </c>
      <c r="AJ140" s="90" t="e">
        <f t="shared" si="120"/>
        <v>#REF!</v>
      </c>
      <c r="AK140" s="90" t="e">
        <f t="shared" si="120"/>
        <v>#REF!</v>
      </c>
      <c r="AL140" s="90" t="e">
        <f t="shared" si="120"/>
        <v>#REF!</v>
      </c>
      <c r="AM140" s="90" t="e">
        <f t="shared" si="120"/>
        <v>#REF!</v>
      </c>
      <c r="AN140" s="90" t="e">
        <f t="shared" si="120"/>
        <v>#REF!</v>
      </c>
      <c r="AO140" s="90" t="e">
        <f t="shared" si="120"/>
        <v>#REF!</v>
      </c>
      <c r="AP140" s="111" t="e">
        <f>+H139-AP139</f>
        <v>#REF!</v>
      </c>
      <c r="AQ140" s="90" t="e">
        <f>+H139+I139-AQ139</f>
        <v>#REF!</v>
      </c>
      <c r="AR140" s="90" t="e">
        <f>+H139+I139-AR139</f>
        <v>#REF!</v>
      </c>
      <c r="AS140" s="90" t="e">
        <f>+AR140-AS139</f>
        <v>#REF!</v>
      </c>
      <c r="AT140" s="90" t="e">
        <f>+H139+I139-AT139</f>
        <v>#REF!</v>
      </c>
      <c r="AU140" s="90" t="e">
        <f>+AT140-AU139</f>
        <v>#REF!</v>
      </c>
      <c r="AV140" s="108" t="e">
        <f>+H139+I139-AV139</f>
        <v>#REF!</v>
      </c>
      <c r="AW140" s="90" t="e">
        <f>+AV140-AW139</f>
        <v>#REF!</v>
      </c>
      <c r="AX140" s="90" t="e">
        <f t="shared" ref="AX140:CI140" si="121">$H139+$I139-AX139</f>
        <v>#REF!</v>
      </c>
      <c r="AY140" s="90" t="e">
        <f t="shared" si="121"/>
        <v>#REF!</v>
      </c>
      <c r="AZ140" s="90" t="e">
        <f t="shared" si="121"/>
        <v>#REF!</v>
      </c>
      <c r="BA140" s="90" t="e">
        <f t="shared" si="121"/>
        <v>#REF!</v>
      </c>
      <c r="BB140" s="90" t="e">
        <f t="shared" si="121"/>
        <v>#REF!</v>
      </c>
      <c r="BC140" s="90" t="e">
        <f t="shared" si="121"/>
        <v>#REF!</v>
      </c>
      <c r="BD140" s="90" t="e">
        <f t="shared" si="121"/>
        <v>#REF!</v>
      </c>
      <c r="BE140" s="90" t="e">
        <f t="shared" si="121"/>
        <v>#REF!</v>
      </c>
      <c r="BF140" s="90" t="e">
        <f t="shared" si="121"/>
        <v>#REF!</v>
      </c>
      <c r="BG140" s="90" t="e">
        <f t="shared" si="121"/>
        <v>#REF!</v>
      </c>
      <c r="BH140" s="90" t="e">
        <f t="shared" si="121"/>
        <v>#REF!</v>
      </c>
      <c r="BI140" s="90" t="e">
        <f t="shared" si="121"/>
        <v>#REF!</v>
      </c>
      <c r="BJ140" s="90" t="e">
        <f t="shared" si="121"/>
        <v>#REF!</v>
      </c>
      <c r="BK140" s="90" t="e">
        <f t="shared" si="121"/>
        <v>#REF!</v>
      </c>
      <c r="BL140" s="90" t="e">
        <f t="shared" si="121"/>
        <v>#REF!</v>
      </c>
      <c r="BM140" s="90" t="e">
        <f t="shared" si="121"/>
        <v>#REF!</v>
      </c>
      <c r="BN140" s="90" t="e">
        <f t="shared" si="121"/>
        <v>#REF!</v>
      </c>
      <c r="BO140" s="90" t="e">
        <f t="shared" si="121"/>
        <v>#REF!</v>
      </c>
      <c r="BP140" s="90" t="e">
        <f t="shared" si="121"/>
        <v>#REF!</v>
      </c>
      <c r="BQ140" s="90" t="e">
        <f t="shared" si="121"/>
        <v>#REF!</v>
      </c>
      <c r="BR140" s="90" t="e">
        <f t="shared" si="121"/>
        <v>#REF!</v>
      </c>
      <c r="BS140" s="90" t="e">
        <f t="shared" si="121"/>
        <v>#REF!</v>
      </c>
      <c r="BT140" s="90" t="e">
        <f t="shared" si="121"/>
        <v>#REF!</v>
      </c>
      <c r="BU140" s="90" t="e">
        <f t="shared" si="121"/>
        <v>#REF!</v>
      </c>
      <c r="BV140" s="90" t="e">
        <f t="shared" si="121"/>
        <v>#REF!</v>
      </c>
      <c r="BW140" s="90" t="e">
        <f t="shared" si="121"/>
        <v>#REF!</v>
      </c>
      <c r="BX140" s="90" t="e">
        <f t="shared" si="121"/>
        <v>#REF!</v>
      </c>
      <c r="BY140" s="90" t="e">
        <f t="shared" si="121"/>
        <v>#REF!</v>
      </c>
      <c r="BZ140" s="90" t="e">
        <f t="shared" si="121"/>
        <v>#REF!</v>
      </c>
      <c r="CA140" s="90" t="e">
        <f t="shared" si="121"/>
        <v>#REF!</v>
      </c>
      <c r="CB140" s="90" t="e">
        <f t="shared" si="121"/>
        <v>#REF!</v>
      </c>
      <c r="CC140" s="90" t="e">
        <f t="shared" si="121"/>
        <v>#REF!</v>
      </c>
      <c r="CD140" s="90" t="e">
        <f t="shared" si="121"/>
        <v>#REF!</v>
      </c>
      <c r="CE140" s="90" t="e">
        <f t="shared" si="121"/>
        <v>#REF!</v>
      </c>
      <c r="CF140" s="90" t="e">
        <f t="shared" si="121"/>
        <v>#REF!</v>
      </c>
      <c r="CG140" s="90" t="e">
        <f t="shared" si="121"/>
        <v>#REF!</v>
      </c>
      <c r="CH140" s="90" t="e">
        <f t="shared" si="121"/>
        <v>#REF!</v>
      </c>
      <c r="CI140" s="90" t="e">
        <f t="shared" si="121"/>
        <v>#REF!</v>
      </c>
      <c r="CJ140" s="90" t="e">
        <f t="shared" ref="CJ140:CQ140" si="122">+CI140-CJ139</f>
        <v>#REF!</v>
      </c>
      <c r="CK140" s="90" t="e">
        <f t="shared" si="122"/>
        <v>#REF!</v>
      </c>
      <c r="CL140" s="90" t="e">
        <f t="shared" si="122"/>
        <v>#REF!</v>
      </c>
      <c r="CM140" s="90" t="e">
        <f t="shared" si="122"/>
        <v>#REF!</v>
      </c>
      <c r="CN140" s="90" t="e">
        <f t="shared" si="122"/>
        <v>#REF!</v>
      </c>
      <c r="CO140" s="90" t="e">
        <f t="shared" si="122"/>
        <v>#REF!</v>
      </c>
      <c r="CP140" s="90" t="e">
        <f t="shared" si="122"/>
        <v>#REF!</v>
      </c>
      <c r="CQ140" s="90" t="e">
        <f t="shared" si="122"/>
        <v>#REF!</v>
      </c>
    </row>
    <row r="141" spans="1:95" ht="20.100000000000001" hidden="1" customHeight="1">
      <c r="A141" s="806" t="s">
        <v>298</v>
      </c>
      <c r="B141" s="791" t="s">
        <v>279</v>
      </c>
      <c r="C141" s="63"/>
      <c r="D141" s="73" t="s">
        <v>280</v>
      </c>
      <c r="E141" s="44">
        <v>20</v>
      </c>
      <c r="F141" s="798"/>
      <c r="G141" s="798"/>
      <c r="H141" s="826" t="e">
        <f>+VLOOKUP(A141,#REF!,5,0)</f>
        <v>#REF!</v>
      </c>
      <c r="I141" s="79">
        <f>+IFERROR(VLOOKUP(D141,FCSTSDV!$C$2:$C$72,26,0),0)/'tính băng dính sạch'!E141</f>
        <v>0</v>
      </c>
      <c r="J141" s="9"/>
      <c r="K141" s="11">
        <f t="array" ref="K141">+IFERROR(INDEX(FCSTSDV!$D$2:$L$72,MATCH('tính băng dính sạch'!$D141,FCSTSDV!$C$2:$C$72,0),MATCH('tính băng dính sạch'!K$3,FCSTSDV!$D$1:$L$1,0)),0)/'tính băng dính sạch'!$E141</f>
        <v>0</v>
      </c>
      <c r="L141" s="11">
        <f t="array" ref="L141">+IFERROR(INDEX(FCSTSDV!$D$2:$L$72,MATCH('tính băng dính sạch'!$D141,FCSTSDV!$C$2:$C$72,0),MATCH('tính băng dính sạch'!L$3,FCSTSDV!$D$1:$L$1,0)),0)/'tính băng dính sạch'!$E141</f>
        <v>0</v>
      </c>
      <c r="M141" s="11">
        <f t="array" ref="M141">+IFERROR(INDEX(FCSTSDV!$D$2:$L$72,MATCH('tính băng dính sạch'!$D141,FCSTSDV!$C$2:$C$72,0),MATCH('tính băng dính sạch'!M$3,FCSTSDV!$D$1:$L$1,0)),0)/'tính băng dính sạch'!$E141</f>
        <v>0</v>
      </c>
      <c r="N141" s="11">
        <f t="array" ref="N141">+IFERROR(INDEX(FCSTSDV!$D$2:$L$72,MATCH('tính băng dính sạch'!$D141,FCSTSDV!$C$2:$C$72,0),MATCH('tính băng dính sạch'!N$3,FCSTSDV!$D$1:$L$1,0)),0)/'tính băng dính sạch'!$E141</f>
        <v>0</v>
      </c>
      <c r="O141" s="11">
        <f t="array" ref="O141">+IFERROR(INDEX(FCSTSDV!$D$2:$L$72,MATCH('tính băng dính sạch'!$D141,FCSTSDV!$C$2:$C$72,0),MATCH('tính băng dính sạch'!O$3,FCSTSDV!$D$1:$L$1,0)),0)/'tính băng dính sạch'!$E141</f>
        <v>0</v>
      </c>
      <c r="P141" s="11">
        <f t="array" ref="P141">+IFERROR(INDEX(FCSTSDV!$D$2:$L$72,MATCH('tính băng dính sạch'!$D141,FCSTSDV!$C$2:$C$72,0),MATCH('tính băng dính sạch'!P$3,FCSTSDV!$D$1:$L$1,0)),0)/'tính băng dính sạch'!$E141</f>
        <v>0</v>
      </c>
      <c r="Q141" s="11">
        <f t="array" ref="Q141">+IFERROR(INDEX(FCSTSDV!$D$2:$L$72,MATCH('tính băng dính sạch'!$D141,FCSTSDV!$C$2:$C$72,0),MATCH('tính băng dính sạch'!Q$3,FCSTSDV!$D$1:$L$1,0)),0)/'tính băng dính sạch'!$E141</f>
        <v>0</v>
      </c>
      <c r="R141" s="11">
        <f t="array" ref="R141">+IFERROR(INDEX(FCSTSDV!$D$2:$L$72,MATCH('tính băng dính sạch'!$D141,FCSTSDV!$C$2:$C$72,0),MATCH('tính băng dính sạch'!R$3,FCSTSDV!$D$1:$L$1,0)),0)/'tính băng dính sạch'!$E141</f>
        <v>0</v>
      </c>
      <c r="S141" s="11">
        <f t="array" ref="S141">+IFERROR(INDEX(FCSTSDV!$D$2:$L$72,MATCH('tính băng dính sạch'!$D141,FCSTSDV!$C$2:$C$72,0),MATCH('tính băng dính sạch'!S$3,FCSTSDV!$D$1:$L$1,0)),0)/'tính băng dính sạch'!$E141</f>
        <v>0</v>
      </c>
      <c r="T141" s="11">
        <f t="array" ref="T141">+IFERROR(INDEX(FCSTSDV!$D$2:$L$72,MATCH('tính băng dính sạch'!$D141,FCSTSDV!$C$2:$C$72,0),MATCH('tính băng dính sạch'!T$3,FCSTSDV!$D$1:$L$1,0)),0)/'tính băng dính sạch'!$E141</f>
        <v>0</v>
      </c>
      <c r="U141" s="11">
        <f t="array" ref="U141">+IFERROR(INDEX(FCSTSDV!$D$2:$L$72,MATCH('tính băng dính sạch'!$D141,FCSTSDV!$C$2:$C$72,0),MATCH('tính băng dính sạch'!U$3,FCSTSDV!$D$1:$L$1,0)),0)/'tính băng dính sạch'!$E141</f>
        <v>0</v>
      </c>
      <c r="V141" s="98">
        <f t="array" ref="V141">+IFERROR(INDEX(FCSTSDV!$D$2:$L$72,MATCH('tính băng dính sạch'!$D141,FCSTSDV!$C$2:$C$72,0),MATCH('tính băng dính sạch'!V$3,FCSTSDV!$D$1:$L$1,0)),0)/'tính băng dính sạch'!$E141</f>
        <v>0</v>
      </c>
      <c r="W141" s="99">
        <f t="array" ref="W141">+IFERROR(INDEX(FCSTSDV!$D$2:$L$72,MATCH('tính băng dính sạch'!$D141,FCSTSDV!$C$2:$C$72,0),MATCH('tính băng dính sạch'!W$3,FCSTSDV!$D$1:$L$1,0)),0)/'tính băng dính sạch'!$E141</f>
        <v>0</v>
      </c>
      <c r="X141" s="100">
        <f t="array" ref="X141">+IFERROR(INDEX(FCSTSDV!$D$2:$L$72,MATCH('tính băng dính sạch'!$D141,FCSTSDV!$C$2:$C$72,0),MATCH('tính băng dính sạch'!X$3,FCSTSDV!$D$1:$L$1,0)),0)/'tính băng dính sạch'!$E141</f>
        <v>0</v>
      </c>
      <c r="Y141" s="100">
        <f t="array" ref="Y141">+IFERROR(INDEX(FCSTSDV!$D$2:$L$72,MATCH('tính băng dính sạch'!$D141,FCSTSDV!$C$2:$C$72,0),MATCH('tính băng dính sạch'!Y$3,FCSTSDV!$D$1:$L$1,0)),0)/'tính băng dính sạch'!$E141</f>
        <v>0</v>
      </c>
      <c r="Z141" s="100">
        <f t="array" ref="Z141">+IFERROR(INDEX(FCSTSDV!$D$2:$L$72,MATCH('tính băng dính sạch'!$D141,FCSTSDV!$C$2:$C$72,0),MATCH('tính băng dính sạch'!Z$3,FCSTSDV!$D$1:$L$1,0)),0)/'tính băng dính sạch'!$E141</f>
        <v>0</v>
      </c>
      <c r="AA141" s="100">
        <f t="array" ref="AA141">+IFERROR(INDEX(FCSTSDV!$D$2:$L$72,MATCH('tính băng dính sạch'!$D141,FCSTSDV!$C$2:$C$72,0),MATCH('tính băng dính sạch'!AA$3,FCSTSDV!$D$1:$L$1,0)),0)/'tính băng dính sạch'!$E141</f>
        <v>0</v>
      </c>
      <c r="AB141" s="100">
        <f t="array" ref="AB141">+IFERROR(INDEX(FCSTSDV!$D$2:$L$72,MATCH('tính băng dính sạch'!$D141,FCSTSDV!$C$2:$C$72,0),MATCH('tính băng dính sạch'!AB$3,FCSTSDV!$D$1:$L$1,0)),0)/'tính băng dính sạch'!$E141</f>
        <v>0</v>
      </c>
      <c r="AC141" s="100">
        <f t="array" ref="AC141">+IFERROR(INDEX(FCSTSDV!$D$2:$L$72,MATCH('tính băng dính sạch'!$D141,FCSTSDV!$C$2:$C$72,0),MATCH('tính băng dính sạch'!AC$3,FCSTSDV!$D$1:$L$1,0)),0)/'tính băng dính sạch'!$E141</f>
        <v>0</v>
      </c>
      <c r="AD141" s="100">
        <f t="array" ref="AD141">+IFERROR(INDEX(FCSTSDV!$D$2:$L$72,MATCH('tính băng dính sạch'!$D141,FCSTSDV!$C$2:$C$72,0),MATCH('tính băng dính sạch'!AD$3,FCSTSDV!$D$1:$L$1,0)),0)/'tính băng dính sạch'!$E141</f>
        <v>0</v>
      </c>
      <c r="AE141" s="100">
        <f t="array" ref="AE141">+IFERROR(INDEX(FCSTSDV!$D$2:$L$72,MATCH('tính băng dính sạch'!$D141,FCSTSDV!$C$2:$C$72,0),MATCH('tính băng dính sạch'!AE$3,FCSTSDV!$D$1:$L$1,0)),0)/'tính băng dính sạch'!$E141</f>
        <v>0</v>
      </c>
      <c r="AF141" s="99">
        <f>+IFERROR(INDEX(FCSTSDV!$D$2:$L$72,MATCH('tính băng dính sạch'!$D141,FCSTSDV!$C$2:$C$72,0),MATCH('tính băng dính sạch'!AF$3,FCSTSDV!$D$1:$L$1,0))/'tính băng dính sạch'!$E141,0)</f>
        <v>0</v>
      </c>
      <c r="AG141" s="99">
        <f>+IFERROR(INDEX(FCSTSDV!$D$2:$L$72,MATCH('tính băng dính sạch'!$D141,FCSTSDV!$C$2:$C$72,0),MATCH('tính băng dính sạch'!AG$3,FCSTSDV!$D$1:$L$1,0))/'tính băng dính sạch'!$E141,0)</f>
        <v>0</v>
      </c>
      <c r="AH141" s="99">
        <f>+IFERROR(INDEX(FCSTSDV!$D$2:$L$72,MATCH('tính băng dính sạch'!$D141,FCSTSDV!$C$2:$C$72,0),MATCH('tính băng dính sạch'!AH$3,FCSTSDV!$D$1:$L$1,0))/'tính băng dính sạch'!$E141,0)</f>
        <v>0</v>
      </c>
      <c r="AI141" s="99">
        <f>+IFERROR(INDEX(FCSTSDV!$D$2:$L$72,MATCH('tính băng dính sạch'!$D141,FCSTSDV!$C$2:$C$72,0),MATCH('tính băng dính sạch'!AI$3,FCSTSDV!$D$1:$L$1,0))/'tính băng dính sạch'!$E141,0)</f>
        <v>0</v>
      </c>
      <c r="AJ141" s="99">
        <f>+IFERROR(INDEX(FCSTSDV!$D$2:$L$72,MATCH('tính băng dính sạch'!$D141,FCSTSDV!$C$2:$C$72,0),MATCH('tính băng dính sạch'!AJ$3,FCSTSDV!$D$1:$L$1,0))/'tính băng dính sạch'!$E141,0)</f>
        <v>0</v>
      </c>
      <c r="AK141" s="99">
        <f>+IFERROR(INDEX(FCSTSDV!$D$2:$L$72,MATCH('tính băng dính sạch'!$D141,FCSTSDV!$C$2:$C$72,0),MATCH('tính băng dính sạch'!AK$3,FCSTSDV!$D$1:$L$1,0))/'tính băng dính sạch'!$E141,0)</f>
        <v>0</v>
      </c>
      <c r="AL141" s="99">
        <f>+IFERROR(INDEX(FCSTSDV!$D$2:$L$72,MATCH('tính băng dính sạch'!$D141,FCSTSDV!$C$2:$C$72,0),MATCH('tính băng dính sạch'!AL$3,FCSTSDV!$D$1:$L$1,0))/'tính băng dính sạch'!$E141,0)</f>
        <v>0</v>
      </c>
      <c r="AM141" s="99">
        <f>+IFERROR(INDEX(FCSTSDV!$D$2:$L$72,MATCH('tính băng dính sạch'!$D141,FCSTSDV!$C$2:$C$72,0),MATCH('tính băng dính sạch'!AM$3,FCSTSDV!$D$1:$L$1,0))/'tính băng dính sạch'!$E141,0)</f>
        <v>0</v>
      </c>
      <c r="AN141" s="99">
        <f>+IFERROR(INDEX(FCSTSDV!$D$2:$L$72,MATCH('tính băng dính sạch'!$D141,FCSTSDV!$C$2:$C$72,0),MATCH('tính băng dính sạch'!AN$3,FCSTSDV!$D$1:$L$1,0))/'tính băng dính sạch'!$E141,0)</f>
        <v>0</v>
      </c>
      <c r="AO141" s="99">
        <f>+IFERROR(INDEX(FCSTSDV!$D$2:$L$72,MATCH('tính băng dính sạch'!$D141,FCSTSDV!$C$2:$C$72,0),MATCH('tính băng dính sạch'!AO$3,FCSTSDV!$D$1:$L$1,0))/'tính băng dính sạch'!$E141,0)</f>
        <v>0</v>
      </c>
      <c r="AP141" s="99">
        <f>+IFERROR(INDEX(FCSTSDV!$D$2:$L$72,MATCH('tính băng dính sạch'!$D141,FCSTSDV!$C$2:$C$72,0),MATCH('tính băng dính sạch'!AP$3,FCSTSDV!$D$1:$L$1,0))/'tính băng dính sạch'!$E141,0)</f>
        <v>0</v>
      </c>
      <c r="AQ141" s="99">
        <f>+IFERROR(INDEX(FCSTSDV!$D$2:$L$72,MATCH('tính băng dính sạch'!$D141,FCSTSDV!$C$2:$C$72,0),MATCH('tính băng dính sạch'!AQ$3,FCSTSDV!$D$1:$L$1,0))/'tính băng dính sạch'!$E141,0)</f>
        <v>0</v>
      </c>
      <c r="AR141" s="99">
        <f>+IFERROR(INDEX(FCSTSDV!$D$2:$L$72,MATCH('tính băng dính sạch'!$D141,FCSTSDV!$C$2:$C$72,0),MATCH('tính băng dính sạch'!AR$3,FCSTSDV!$D$1:$L$1,0))/'tính băng dính sạch'!$E141,0)</f>
        <v>0</v>
      </c>
      <c r="AS141" s="99">
        <f>+IFERROR(INDEX(FCSTSDV!$D$2:$L$72,MATCH('tính băng dính sạch'!$D141,FCSTSDV!$C$2:$C$72,0),MATCH('tính băng dính sạch'!AS$3,FCSTSDV!$D$1:$L$1,0))/'tính băng dính sạch'!$E141,0)</f>
        <v>0</v>
      </c>
      <c r="AT141" s="99">
        <f>+IFERROR(INDEX(FCSTSDV!$D$2:$L$72,MATCH('tính băng dính sạch'!$D141,FCSTSDV!$C$2:$C$72,0),MATCH('tính băng dính sạch'!AT$3,FCSTSDV!$D$1:$L$1,0))/'tính băng dính sạch'!$E141,0)</f>
        <v>0</v>
      </c>
      <c r="AU141" s="99">
        <f>+IFERROR(INDEX(FCSTSDV!$D$2:$L$72,MATCH('tính băng dính sạch'!$D141,FCSTSDV!$C$2:$C$72,0),MATCH('tính băng dính sạch'!AU$3,FCSTSDV!$D$1:$L$1,0))/'tính băng dính sạch'!$E141,0)</f>
        <v>0</v>
      </c>
      <c r="AV141" s="99">
        <f>+IFERROR(INDEX(FCSTSDV!$D$2:$L$72,MATCH('tính băng dính sạch'!$D141,FCSTSDV!$C$2:$C$72,0),MATCH('tính băng dính sạch'!AV$3,FCSTSDV!$D$1:$L$1,0))/'tính băng dính sạch'!$E141,0)</f>
        <v>0</v>
      </c>
      <c r="AW141" s="99">
        <f>+IFERROR(INDEX(FCSTSDV!$D$2:$L$72,MATCH('tính băng dính sạch'!$D141,FCSTSDV!$C$2:$C$72,0),MATCH('tính băng dính sạch'!AW$3,FCSTSDV!$D$1:$L$1,0))/'tính băng dính sạch'!$E141,0)</f>
        <v>0</v>
      </c>
      <c r="AX141" s="99">
        <f>+IFERROR(INDEX(FCSTSDV!$D$2:$L$72,MATCH('tính băng dính sạch'!$D141,FCSTSDV!$C$2:$C$72,0),MATCH('tính băng dính sạch'!AX$3,FCSTSDV!$D$1:$L$1,0))/'tính băng dính sạch'!$E141,0)</f>
        <v>0</v>
      </c>
      <c r="AY141" s="99">
        <f>+IFERROR(INDEX(FCSTSDV!$D$2:$L$72,MATCH('tính băng dính sạch'!$D141,FCSTSDV!$C$2:$C$72,0),MATCH('tính băng dính sạch'!AY$3,FCSTSDV!$D$1:$L$1,0))/'tính băng dính sạch'!$E141,0)</f>
        <v>0</v>
      </c>
      <c r="AZ141" s="99">
        <f>+IFERROR(INDEX(FCSTSDV!$D$2:$L$72,MATCH('tính băng dính sạch'!$D141,FCSTSDV!$C$2:$C$72,0),MATCH('tính băng dính sạch'!AZ$3,FCSTSDV!$D$1:$L$1,0))/'tính băng dính sạch'!$E141,0)</f>
        <v>0</v>
      </c>
      <c r="BA141" s="99">
        <f>+IFERROR(INDEX(FCSTSDV!$D$2:$L$72,MATCH('tính băng dính sạch'!$D141,FCSTSDV!$C$2:$C$72,0),MATCH('tính băng dính sạch'!BA$3,FCSTSDV!$D$1:$L$1,0))/'tính băng dính sạch'!$E141,0)</f>
        <v>0</v>
      </c>
      <c r="BB141" s="99">
        <f>+IFERROR(INDEX(FCSTSDV!$D$2:$L$72,MATCH('tính băng dính sạch'!$D141,FCSTSDV!$C$2:$C$72,0),MATCH('tính băng dính sạch'!BB$3,FCSTSDV!$D$1:$L$1,0))/'tính băng dính sạch'!$E141,0)</f>
        <v>0</v>
      </c>
      <c r="BC141" s="99">
        <f>+IFERROR(INDEX(FCSTSDV!$D$2:$L$72,MATCH('tính băng dính sạch'!$D141,FCSTSDV!$C$2:$C$72,0),MATCH('tính băng dính sạch'!BC$3,FCSTSDV!$D$1:$L$1,0))/'tính băng dính sạch'!$E141,0)</f>
        <v>0</v>
      </c>
      <c r="BD141" s="99">
        <f>+IFERROR(INDEX(FCSTSDV!$D$2:$L$72,MATCH('tính băng dính sạch'!$D141,FCSTSDV!$C$2:$C$72,0),MATCH('tính băng dính sạch'!BD$3,FCSTSDV!$D$1:$L$1,0))/'tính băng dính sạch'!$E141,0)</f>
        <v>0</v>
      </c>
      <c r="BE141" s="99">
        <f>+IFERROR(INDEX(FCSTSDV!$D$2:$L$72,MATCH('tính băng dính sạch'!$D141,FCSTSDV!$C$2:$C$72,0),MATCH('tính băng dính sạch'!BE$3,FCSTSDV!$D$1:$L$1,0))/'tính băng dính sạch'!$E141,0)</f>
        <v>0</v>
      </c>
      <c r="BF141" s="99">
        <f>+IFERROR(INDEX(FCSTSDV!$D$2:$L$72,MATCH('tính băng dính sạch'!$D141,FCSTSDV!$C$2:$C$72,0),MATCH('tính băng dính sạch'!BF$3,FCSTSDV!$D$1:$L$1,0))/'tính băng dính sạch'!$E141,0)</f>
        <v>0</v>
      </c>
      <c r="BG141" s="99">
        <f>+IFERROR(INDEX(FCSTSDV!$D$2:$L$72,MATCH('tính băng dính sạch'!$D141,FCSTSDV!$C$2:$C$72,0),MATCH('tính băng dính sạch'!BG$3,FCSTSDV!$D$1:$L$1,0))/'tính băng dính sạch'!$E141,0)</f>
        <v>0</v>
      </c>
      <c r="BH141" s="99">
        <f>+IFERROR(INDEX(FCSTSDV!$D$2:$L$72,MATCH('tính băng dính sạch'!$D141,FCSTSDV!$C$2:$C$72,0),MATCH('tính băng dính sạch'!BH$3,FCSTSDV!$D$1:$L$1,0))/'tính băng dính sạch'!$E141,0)</f>
        <v>0</v>
      </c>
      <c r="BI141" s="99">
        <f>+IFERROR(INDEX(FCSTSDV!$D$2:$L$72,MATCH('tính băng dính sạch'!$D141,FCSTSDV!$C$2:$C$72,0),MATCH('tính băng dính sạch'!BI$3,FCSTSDV!$D$1:$L$1,0))/'tính băng dính sạch'!$E141,0)</f>
        <v>0</v>
      </c>
      <c r="BJ141" s="99">
        <f>+IFERROR(INDEX(FCSTSDV!$D$2:$L$72,MATCH('tính băng dính sạch'!$D141,FCSTSDV!$C$2:$C$72,0),MATCH('tính băng dính sạch'!BJ$3,FCSTSDV!$D$1:$L$1,0))/'tính băng dính sạch'!$E141,0)</f>
        <v>0</v>
      </c>
      <c r="BK141" s="99">
        <f>+IFERROR(INDEX(FCSTSDV!$D$2:$L$72,MATCH('tính băng dính sạch'!$D141,FCSTSDV!$C$2:$C$72,0),MATCH('tính băng dính sạch'!BK$3,FCSTSDV!$D$1:$L$1,0))/'tính băng dính sạch'!$E141,0)</f>
        <v>0</v>
      </c>
      <c r="BL141" s="99">
        <f>+IFERROR(INDEX(FCSTSDV!$D$2:$L$72,MATCH('tính băng dính sạch'!$D141,FCSTSDV!$C$2:$C$72,0),MATCH('tính băng dính sạch'!BL$3,FCSTSDV!$D$1:$L$1,0))/'tính băng dính sạch'!$E141,0)</f>
        <v>0</v>
      </c>
      <c r="BM141" s="99">
        <f>+IFERROR(INDEX(FCSTSDV!$D$2:$L$72,MATCH('tính băng dính sạch'!$D141,FCSTSDV!$C$2:$C$72,0),MATCH('tính băng dính sạch'!BM$3,FCSTSDV!$D$1:$L$1,0))/'tính băng dính sạch'!$E141,0)</f>
        <v>0</v>
      </c>
      <c r="BN141" s="99">
        <f>+IFERROR(INDEX(FCSTSDV!$D$2:$L$72,MATCH('tính băng dính sạch'!$D141,FCSTSDV!$C$2:$C$72,0),MATCH('tính băng dính sạch'!BN$3,FCSTSDV!$D$1:$L$1,0))/'tính băng dính sạch'!$E141,0)</f>
        <v>0</v>
      </c>
      <c r="BO141" s="99">
        <f>+IFERROR(INDEX(FCSTSDV!$D$2:$L$72,MATCH('tính băng dính sạch'!$D141,FCSTSDV!$C$2:$C$72,0),MATCH('tính băng dính sạch'!BO$3,FCSTSDV!$D$1:$L$1,0))/'tính băng dính sạch'!$E141,0)</f>
        <v>0</v>
      </c>
      <c r="BP141" s="99">
        <f>+IFERROR(INDEX(FCSTSDV!$D$2:$L$72,MATCH('tính băng dính sạch'!$D141,FCSTSDV!$C$2:$C$72,0),MATCH('tính băng dính sạch'!BP$3,FCSTSDV!$D$1:$L$1,0))/'tính băng dính sạch'!$E141,0)</f>
        <v>0</v>
      </c>
      <c r="BQ141" s="99">
        <f>+IFERROR(INDEX(FCSTSDV!$D$2:$L$72,MATCH('tính băng dính sạch'!$D141,FCSTSDV!$C$2:$C$72,0),MATCH('tính băng dính sạch'!BQ$3,FCSTSDV!$D$1:$L$1,0))/'tính băng dính sạch'!$E141,0)</f>
        <v>0</v>
      </c>
      <c r="BR141" s="99">
        <f>+IFERROR(INDEX(FCSTSDV!$D$2:$L$72,MATCH('tính băng dính sạch'!$D141,FCSTSDV!$C$2:$C$72,0),MATCH('tính băng dính sạch'!BR$3,FCSTSDV!$D$1:$L$1,0))/'tính băng dính sạch'!$E141,0)</f>
        <v>0</v>
      </c>
      <c r="BS141" s="99">
        <f>+IFERROR(INDEX(FCSTSDV!$D$2:$L$72,MATCH('tính băng dính sạch'!$D141,FCSTSDV!$C$2:$C$72,0),MATCH('tính băng dính sạch'!BS$3,FCSTSDV!$D$1:$L$1,0))/'tính băng dính sạch'!$E141,0)</f>
        <v>0</v>
      </c>
      <c r="BT141" s="99">
        <f>+IFERROR(INDEX(FCSTSDV!$D$2:$L$72,MATCH('tính băng dính sạch'!$D141,FCSTSDV!$C$2:$C$72,0),MATCH('tính băng dính sạch'!BT$3,FCSTSDV!$D$1:$L$1,0))/'tính băng dính sạch'!$E141,0)</f>
        <v>0</v>
      </c>
      <c r="BU141" s="99">
        <f>+IFERROR(INDEX(FCSTSDV!$D$2:$L$72,MATCH('tính băng dính sạch'!$D141,FCSTSDV!$C$2:$C$72,0),MATCH('tính băng dính sạch'!BU$3,FCSTSDV!$D$1:$L$1,0))/'tính băng dính sạch'!$E141,0)</f>
        <v>0</v>
      </c>
      <c r="BV141" s="99">
        <f>+IFERROR(INDEX(FCSTSDV!$D$2:$L$72,MATCH('tính băng dính sạch'!$D141,FCSTSDV!$C$2:$C$72,0),MATCH('tính băng dính sạch'!BV$3,FCSTSDV!$D$1:$L$1,0))/'tính băng dính sạch'!$E141,0)</f>
        <v>0</v>
      </c>
      <c r="BW141" s="99">
        <f>+IFERROR(INDEX(FCSTSDV!$D$2:$L$72,MATCH('tính băng dính sạch'!$D141,FCSTSDV!$C$2:$C$72,0),MATCH('tính băng dính sạch'!BW$3,FCSTSDV!$D$1:$L$1,0))/'tính băng dính sạch'!$E141,0)</f>
        <v>0</v>
      </c>
      <c r="BX141" s="99">
        <f>+IFERROR(INDEX(FCSTSDV!$D$2:$L$72,MATCH('tính băng dính sạch'!$D141,FCSTSDV!$C$2:$C$72,0),MATCH('tính băng dính sạch'!BX$3,FCSTSDV!$D$1:$L$1,0))/'tính băng dính sạch'!$E141,0)</f>
        <v>0</v>
      </c>
      <c r="BY141" s="99">
        <f>+IFERROR(INDEX(FCSTSDV!$D$2:$L$72,MATCH('tính băng dính sạch'!$D141,FCSTSDV!$C$2:$C$72,0),MATCH('tính băng dính sạch'!BY$3,FCSTSDV!$D$1:$L$1,0))/'tính băng dính sạch'!$E141,0)</f>
        <v>0</v>
      </c>
      <c r="BZ141" s="99">
        <f>+IFERROR(INDEX(FCSTSDV!$D$2:$L$72,MATCH('tính băng dính sạch'!$D141,FCSTSDV!$C$2:$C$72,0),MATCH('tính băng dính sạch'!BZ$3,FCSTSDV!$D$1:$L$1,0))/'tính băng dính sạch'!$E141,0)</f>
        <v>0</v>
      </c>
      <c r="CA141" s="99">
        <f>+IFERROR(INDEX(FCSTSDV!$D$2:$L$72,MATCH('tính băng dính sạch'!$D141,FCSTSDV!$C$2:$C$72,0),MATCH('tính băng dính sạch'!CA$3,FCSTSDV!$D$1:$L$1,0))/'tính băng dính sạch'!$E141,0)</f>
        <v>0</v>
      </c>
      <c r="CB141" s="99">
        <f>+IFERROR(INDEX(FCSTSDV!$D$2:$L$72,MATCH('tính băng dính sạch'!$D141,FCSTSDV!$C$2:$C$72,0),MATCH('tính băng dính sạch'!CB$3,FCSTSDV!$D$1:$L$1,0))/'tính băng dính sạch'!$E141,0)</f>
        <v>0</v>
      </c>
      <c r="CC141" s="99">
        <f>+IFERROR(INDEX(FCSTSDV!$D$2:$L$72,MATCH('tính băng dính sạch'!$D141,FCSTSDV!$C$2:$C$72,0),MATCH('tính băng dính sạch'!CC$3,FCSTSDV!$D$1:$L$1,0))/'tính băng dính sạch'!$E141,0)</f>
        <v>0</v>
      </c>
      <c r="CD141" s="99">
        <f>+IFERROR(INDEX(FCSTSDV!$D$2:$L$72,MATCH('tính băng dính sạch'!$D141,FCSTSDV!$C$2:$C$72,0),MATCH('tính băng dính sạch'!CD$3,FCSTSDV!$D$1:$L$1,0))/'tính băng dính sạch'!$E141,0)</f>
        <v>0</v>
      </c>
      <c r="CE141" s="99">
        <f>+IFERROR(INDEX(FCSTSDV!$D$2:$L$72,MATCH('tính băng dính sạch'!$D141,FCSTSDV!$C$2:$C$72,0),MATCH('tính băng dính sạch'!CE$3,FCSTSDV!$D$1:$L$1,0))/'tính băng dính sạch'!$E141,0)</f>
        <v>0</v>
      </c>
      <c r="CF141" s="99">
        <f>+IFERROR(INDEX(FCSTSDV!$D$2:$L$72,MATCH('tính băng dính sạch'!$D141,FCSTSDV!$C$2:$C$72,0),MATCH('tính băng dính sạch'!CF$3,FCSTSDV!$D$1:$L$1,0))/'tính băng dính sạch'!$E141,0)</f>
        <v>0</v>
      </c>
      <c r="CG141" s="99">
        <f>+IFERROR(INDEX(FCSTSDV!$D$2:$L$72,MATCH('tính băng dính sạch'!$D141,FCSTSDV!$C$2:$C$72,0),MATCH('tính băng dính sạch'!CG$3,FCSTSDV!$D$1:$L$1,0))/'tính băng dính sạch'!$E141,0)</f>
        <v>0</v>
      </c>
      <c r="CH141" s="99">
        <f>+IFERROR(INDEX(FCSTSDV!$D$2:$L$72,MATCH('tính băng dính sạch'!$D141,FCSTSDV!$C$2:$C$72,0),MATCH('tính băng dính sạch'!CH$3,FCSTSDV!$D$1:$L$1,0))/'tính băng dính sạch'!$E141,0)</f>
        <v>0</v>
      </c>
      <c r="CI141" s="99">
        <f>+IFERROR(INDEX(FCSTSDV!$D$2:$L$72,MATCH('tính băng dính sạch'!$D141,FCSTSDV!$C$2:$C$72,0),MATCH('tính băng dính sạch'!CI$3,FCSTSDV!$D$1:$L$1,0))/'tính băng dính sạch'!$E141,0)</f>
        <v>0</v>
      </c>
      <c r="CJ141" s="99">
        <f>+IFERROR(INDEX(FCSTSDV!$D$2:$L$72,MATCH('tính băng dính sạch'!$D141,FCSTSDV!$C$2:$C$72,0),MATCH('tính băng dính sạch'!CJ$3,FCSTSDV!$D$1:$L$1,0))/'tính băng dính sạch'!$E141,0)</f>
        <v>0</v>
      </c>
      <c r="CK141" s="99">
        <f>+IFERROR(INDEX(FCSTSDV!$D$2:$L$72,MATCH('tính băng dính sạch'!$D141,FCSTSDV!$C$2:$C$72,0),MATCH('tính băng dính sạch'!CK$3,FCSTSDV!$D$1:$L$1,0))/'tính băng dính sạch'!$E141,0)</f>
        <v>0</v>
      </c>
      <c r="CL141" s="99">
        <f>+IFERROR(INDEX(FCSTSDV!$D$2:$L$72,MATCH('tính băng dính sạch'!$D141,FCSTSDV!$C$2:$C$72,0),MATCH('tính băng dính sạch'!CL$3,FCSTSDV!$D$1:$L$1,0))/'tính băng dính sạch'!$E141,0)</f>
        <v>0</v>
      </c>
      <c r="CM141" s="99">
        <f>+IFERROR(INDEX(FCSTSDV!$D$2:$L$72,MATCH('tính băng dính sạch'!$D141,FCSTSDV!$C$2:$C$72,0),MATCH('tính băng dính sạch'!CM$3,FCSTSDV!$D$1:$L$1,0))/'tính băng dính sạch'!$E141,0)</f>
        <v>0</v>
      </c>
      <c r="CN141" s="99">
        <f>+IFERROR(INDEX(FCSTSDV!$D$2:$L$72,MATCH('tính băng dính sạch'!$D141,FCSTSDV!$C$2:$C$72,0),MATCH('tính băng dính sạch'!CN$3,FCSTSDV!$D$1:$L$1,0))/'tính băng dính sạch'!$E141,0)</f>
        <v>0</v>
      </c>
      <c r="CO141" s="99">
        <f>+IFERROR(INDEX(FCSTSDV!$D$2:$L$72,MATCH('tính băng dính sạch'!$D141,FCSTSDV!$C$2:$C$72,0),MATCH('tính băng dính sạch'!CO$3,FCSTSDV!$D$1:$L$1,0))/'tính băng dính sạch'!$E141,0)</f>
        <v>0</v>
      </c>
      <c r="CP141" s="99">
        <f>+IFERROR(INDEX(FCSTSDV!$D$2:$L$72,MATCH('tính băng dính sạch'!$D141,FCSTSDV!$C$2:$C$72,0),MATCH('tính băng dính sạch'!CP$3,FCSTSDV!$D$1:$L$1,0))/'tính băng dính sạch'!$E141,0)</f>
        <v>0</v>
      </c>
      <c r="CQ141" s="99">
        <f>+IFERROR(INDEX(FCSTSDV!$D$2:$L$72,MATCH('tính băng dính sạch'!$D141,FCSTSDV!$C$2:$C$72,0),MATCH('tính băng dính sạch'!CQ$3,FCSTSDV!$D$1:$L$1,0))/'tính băng dính sạch'!$E141,0)</f>
        <v>0</v>
      </c>
    </row>
    <row r="142" spans="1:95" ht="20.100000000000001" hidden="1" customHeight="1">
      <c r="A142" s="813"/>
      <c r="B142" s="795"/>
      <c r="C142" s="60"/>
      <c r="D142" s="128" t="s">
        <v>128</v>
      </c>
      <c r="E142" s="129">
        <v>20</v>
      </c>
      <c r="F142" s="799"/>
      <c r="G142" s="799"/>
      <c r="H142" s="830"/>
      <c r="I142" s="81">
        <f>+IFERROR(VLOOKUP(D142,FCSTSDV!$C$2:$C$72,26,0),0)/'tính băng dính sạch'!E142</f>
        <v>0</v>
      </c>
      <c r="J142" s="17"/>
      <c r="K142" s="151">
        <f t="array" ref="K142">+IFERROR(INDEX(FCSTSDV!$D$2:$L$72,MATCH('tính băng dính sạch'!$D142,FCSTSDV!$C$2:$C$72,0),MATCH('tính băng dính sạch'!K$3,FCSTSDV!$D$1:$L$1,0)),0)/'tính băng dính sạch'!$E142</f>
        <v>0</v>
      </c>
      <c r="L142" s="151">
        <f t="array" ref="L142">+IFERROR(INDEX(FCSTSDV!$D$2:$L$72,MATCH('tính băng dính sạch'!$D142,FCSTSDV!$C$2:$C$72,0),MATCH('tính băng dính sạch'!L$3,FCSTSDV!$D$1:$L$1,0)),0)/'tính băng dính sạch'!$E142</f>
        <v>0</v>
      </c>
      <c r="M142" s="84">
        <f>+IFERROR(INDEX(FCSTSDV!$D$2:$L$72,MATCH('tính băng dính sạch'!$D142,FCSTSDV!$C$2:$C$72,0),MATCH('tính băng dính sạch'!M$3,FCSTSDV!$D$1:$L$1,0)),0)/'tính băng dính sạch'!$E142</f>
        <v>0</v>
      </c>
      <c r="N142" s="84">
        <f t="array" ref="N142">+IFERROR(INDEX(FCSTSDV!$D$2:$L$72,MATCH('tính băng dính sạch'!$D142,FCSTSDV!$C$2:$C$72,0),MATCH('tính băng dính sạch'!N$3,FCSTSDV!$D$1:$L$1,0)),0)/'tính băng dính sạch'!$E142</f>
        <v>0</v>
      </c>
      <c r="O142" s="84">
        <f t="array" ref="O142">+IFERROR(INDEX(FCSTSDV!$D$2:$L$72,MATCH('tính băng dính sạch'!$D142,FCSTSDV!$C$2:$C$72,0),MATCH('tính băng dính sạch'!O$3,FCSTSDV!$D$1:$L$1,0)),0)/'tính băng dính sạch'!$E142</f>
        <v>0</v>
      </c>
      <c r="P142" s="84">
        <f t="array" ref="P142">+IFERROR(INDEX(FCSTSDV!$D$2:$L$72,MATCH('tính băng dính sạch'!$D142,FCSTSDV!$C$2:$C$72,0),MATCH('tính băng dính sạch'!P$3,FCSTSDV!$D$1:$L$1,0)),0)/'tính băng dính sạch'!$E142</f>
        <v>0</v>
      </c>
      <c r="Q142" s="84">
        <f t="array" ref="Q142">+IFERROR(INDEX(FCSTSDV!$D$2:$L$72,MATCH('tính băng dính sạch'!$D142,FCSTSDV!$C$2:$C$72,0),MATCH('tính băng dính sạch'!Q$3,FCSTSDV!$D$1:$L$1,0)),0)/'tính băng dính sạch'!$E142</f>
        <v>0</v>
      </c>
      <c r="R142" s="84">
        <f t="array" ref="R142">+IFERROR(INDEX(FCSTSDV!$D$2:$L$72,MATCH('tính băng dính sạch'!$D142,FCSTSDV!$C$2:$C$72,0),MATCH('tính băng dính sạch'!R$3,FCSTSDV!$D$1:$L$1,0)),0)/'tính băng dính sạch'!$E142</f>
        <v>0</v>
      </c>
      <c r="S142" s="84">
        <f t="array" ref="S142">+IFERROR(INDEX(FCSTSDV!$D$2:$L$72,MATCH('tính băng dính sạch'!$D142,FCSTSDV!$C$2:$C$72,0),MATCH('tính băng dính sạch'!S$3,FCSTSDV!$D$1:$L$1,0)),0)/'tính băng dính sạch'!$E142</f>
        <v>0</v>
      </c>
      <c r="T142" s="84">
        <f t="array" ref="T142">+IFERROR(INDEX(FCSTSDV!$D$2:$L$72,MATCH('tính băng dính sạch'!$D142,FCSTSDV!$C$2:$C$72,0),MATCH('tính băng dính sạch'!T$3,FCSTSDV!$D$1:$L$1,0)),0)/'tính băng dính sạch'!$E142</f>
        <v>0</v>
      </c>
      <c r="U142" s="84">
        <f t="array" ref="U142">+IFERROR(INDEX(FCSTSDV!$D$2:$L$72,MATCH('tính băng dính sạch'!$D142,FCSTSDV!$C$2:$C$72,0),MATCH('tính băng dính sạch'!U$3,FCSTSDV!$D$1:$L$1,0)),0)/'tính băng dính sạch'!$E142</f>
        <v>0</v>
      </c>
      <c r="V142" s="101">
        <f t="array" ref="V142">+IFERROR(INDEX(FCSTSDV!$D$2:$L$72,MATCH('tính băng dính sạch'!$D142,FCSTSDV!$C$2:$C$72,0),MATCH('tính băng dính sạch'!V$3,FCSTSDV!$D$1:$L$1,0)),0)/'tính băng dính sạch'!$E142</f>
        <v>0</v>
      </c>
      <c r="W142" s="92">
        <f t="array" ref="W142">+IFERROR(INDEX(FCSTSDV!$D$2:$L$72,MATCH('tính băng dính sạch'!$D142,FCSTSDV!$C$2:$C$72,0),MATCH('tính băng dính sạch'!W$3,FCSTSDV!$D$1:$L$1,0)),0)/'tính băng dính sạch'!$E142</f>
        <v>0</v>
      </c>
      <c r="X142" s="102">
        <f t="array" ref="X142">+IFERROR(INDEX(FCSTSDV!$D$2:$L$72,MATCH('tính băng dính sạch'!$D142,FCSTSDV!$C$2:$C$72,0),MATCH('tính băng dính sạch'!X$3,FCSTSDV!$D$1:$L$1,0)),0)/'tính băng dính sạch'!$E142</f>
        <v>0</v>
      </c>
      <c r="Y142" s="102">
        <f t="array" ref="Y142">+IFERROR(INDEX(FCSTSDV!$D$2:$L$72,MATCH('tính băng dính sạch'!$D142,FCSTSDV!$C$2:$C$72,0),MATCH('tính băng dính sạch'!Y$3,FCSTSDV!$D$1:$L$1,0)),0)/'tính băng dính sạch'!$E142</f>
        <v>0</v>
      </c>
      <c r="Z142" s="102">
        <f t="array" ref="Z142">+IFERROR(INDEX(FCSTSDV!$D$2:$L$72,MATCH('tính băng dính sạch'!$D142,FCSTSDV!$C$2:$C$72,0),MATCH('tính băng dính sạch'!Z$3,FCSTSDV!$D$1:$L$1,0)),0)/'tính băng dính sạch'!$E142</f>
        <v>0</v>
      </c>
      <c r="AA142" s="102">
        <f t="array" ref="AA142">+IFERROR(INDEX(FCSTSDV!$D$2:$L$72,MATCH('tính băng dính sạch'!$D142,FCSTSDV!$C$2:$C$72,0),MATCH('tính băng dính sạch'!AA$3,FCSTSDV!$D$1:$L$1,0)),0)/'tính băng dính sạch'!$E142</f>
        <v>0</v>
      </c>
      <c r="AB142" s="102">
        <f t="array" ref="AB142">+IFERROR(INDEX(FCSTSDV!$D$2:$L$72,MATCH('tính băng dính sạch'!$D142,FCSTSDV!$C$2:$C$72,0),MATCH('tính băng dính sạch'!AB$3,FCSTSDV!$D$1:$L$1,0)),0)/'tính băng dính sạch'!$E142</f>
        <v>0</v>
      </c>
      <c r="AC142" s="102">
        <f t="array" ref="AC142">+IFERROR(INDEX(FCSTSDV!$D$2:$L$72,MATCH('tính băng dính sạch'!$D142,FCSTSDV!$C$2:$C$72,0),MATCH('tính băng dính sạch'!AC$3,FCSTSDV!$D$1:$L$1,0)),0)/'tính băng dính sạch'!$E142</f>
        <v>0</v>
      </c>
      <c r="AD142" s="102">
        <f t="array" ref="AD142">+IFERROR(INDEX(FCSTSDV!$D$2:$L$72,MATCH('tính băng dính sạch'!$D142,FCSTSDV!$C$2:$C$72,0),MATCH('tính băng dính sạch'!AD$3,FCSTSDV!$D$1:$L$1,0)),0)/'tính băng dính sạch'!$E142</f>
        <v>0</v>
      </c>
      <c r="AE142" s="102">
        <f t="array" ref="AE142">+IFERROR(INDEX(FCSTSDV!$D$2:$L$72,MATCH('tính băng dính sạch'!$D142,FCSTSDV!$C$2:$C$72,0),MATCH('tính băng dính sạch'!AE$3,FCSTSDV!$D$1:$L$1,0)),0)/'tính băng dính sạch'!$E142</f>
        <v>0</v>
      </c>
      <c r="AF142" s="92">
        <f>+IFERROR(INDEX(FCSTSDV!$D$2:$L$72,MATCH('tính băng dính sạch'!$D142,FCSTSDV!$C$2:$C$72,0),MATCH('tính băng dính sạch'!AF$3,FCSTSDV!$D$1:$L$1,0))/'tính băng dính sạch'!$E142,0)</f>
        <v>0</v>
      </c>
      <c r="AG142" s="92">
        <f>+IFERROR(INDEX(FCSTSDV!$D$2:$L$72,MATCH('tính băng dính sạch'!$D142,FCSTSDV!$C$2:$C$72,0),MATCH('tính băng dính sạch'!AG$3,FCSTSDV!$D$1:$L$1,0))/'tính băng dính sạch'!$E142,0)</f>
        <v>0</v>
      </c>
      <c r="AH142" s="92">
        <f>+IFERROR(INDEX(FCSTSDV!$D$2:$L$72,MATCH('tính băng dính sạch'!$D142,FCSTSDV!$C$2:$C$72,0),MATCH('tính băng dính sạch'!AH$3,FCSTSDV!$D$1:$L$1,0))/'tính băng dính sạch'!$E142,0)</f>
        <v>0</v>
      </c>
      <c r="AI142" s="92">
        <f>+IFERROR(INDEX(FCSTSDV!$D$2:$L$72,MATCH('tính băng dính sạch'!$D142,FCSTSDV!$C$2:$C$72,0),MATCH('tính băng dính sạch'!AI$3,FCSTSDV!$D$1:$L$1,0))/'tính băng dính sạch'!$E142,0)</f>
        <v>0</v>
      </c>
      <c r="AJ142" s="92">
        <f>+IFERROR(INDEX(FCSTSDV!$D$2:$L$72,MATCH('tính băng dính sạch'!$D142,FCSTSDV!$C$2:$C$72,0),MATCH('tính băng dính sạch'!AJ$3,FCSTSDV!$D$1:$L$1,0))/'tính băng dính sạch'!$E142,0)</f>
        <v>0</v>
      </c>
      <c r="AK142" s="92">
        <f>+IFERROR(INDEX(FCSTSDV!$D$2:$L$72,MATCH('tính băng dính sạch'!$D142,FCSTSDV!$C$2:$C$72,0),MATCH('tính băng dính sạch'!AK$3,FCSTSDV!$D$1:$L$1,0))/'tính băng dính sạch'!$E142,0)</f>
        <v>0</v>
      </c>
      <c r="AL142" s="92">
        <f>+IFERROR(INDEX(FCSTSDV!$D$2:$L$72,MATCH('tính băng dính sạch'!$D142,FCSTSDV!$C$2:$C$72,0),MATCH('tính băng dính sạch'!AL$3,FCSTSDV!$D$1:$L$1,0))/'tính băng dính sạch'!$E142,0)</f>
        <v>0</v>
      </c>
      <c r="AM142" s="92">
        <f>+IFERROR(INDEX(FCSTSDV!$D$2:$L$72,MATCH('tính băng dính sạch'!$D142,FCSTSDV!$C$2:$C$72,0),MATCH('tính băng dính sạch'!AM$3,FCSTSDV!$D$1:$L$1,0))/'tính băng dính sạch'!$E142,0)</f>
        <v>0</v>
      </c>
      <c r="AN142" s="92">
        <f>+IFERROR(INDEX(FCSTSDV!$D$2:$L$72,MATCH('tính băng dính sạch'!$D142,FCSTSDV!$C$2:$C$72,0),MATCH('tính băng dính sạch'!AN$3,FCSTSDV!$D$1:$L$1,0))/'tính băng dính sạch'!$E142,0)</f>
        <v>0</v>
      </c>
      <c r="AO142" s="92">
        <f>+IFERROR(INDEX(FCSTSDV!$D$2:$L$72,MATCH('tính băng dính sạch'!$D142,FCSTSDV!$C$2:$C$72,0),MATCH('tính băng dính sạch'!AO$3,FCSTSDV!$D$1:$L$1,0))/'tính băng dính sạch'!$E142,0)</f>
        <v>0</v>
      </c>
      <c r="AP142" s="114" t="e">
        <f t="array" ref="AP142">+INDEX(FCSTSDV!$D$2:$L$72,MATCH('tính băng dính sạch'!$D142,FCSTSDV!$C$2:$C$72,0),MATCH('tính băng dính sạch'!AP$3,FCSTSDV!$D$1:$L$1,0))/'tính băng dính sạch'!$E142</f>
        <v>#N/A</v>
      </c>
      <c r="AQ142" s="114" t="e">
        <f t="array" ref="AQ142">+INDEX(FCSTSDV!$D$2:$L$72,MATCH('tính băng dính sạch'!$D142,FCSTSDV!$C$2:$C$72,0),MATCH('tính băng dính sạch'!AQ$3,FCSTSDV!$D$1:$L$1,0))/'tính băng dính sạch'!$E142</f>
        <v>#N/A</v>
      </c>
      <c r="AR142" s="114" t="e">
        <f t="array" ref="AR142">+INDEX(FCSTSDV!$D$2:$L$72,MATCH('tính băng dính sạch'!$D142,FCSTSDV!$C$2:$C$72,0),MATCH('tính băng dính sạch'!AR$3,FCSTSDV!$D$1:$L$1,0))/'tính băng dính sạch'!$E142</f>
        <v>#N/A</v>
      </c>
      <c r="AS142" s="114" t="e">
        <f t="array" ref="AS142">+INDEX(FCSTSDV!$D$2:$L$72,MATCH('tính băng dính sạch'!$D142,FCSTSDV!$C$2:$C$72,0),MATCH('tính băng dính sạch'!AS$3,FCSTSDV!$D$1:$L$1,0))/'tính băng dính sạch'!$E142</f>
        <v>#N/A</v>
      </c>
      <c r="AT142" s="114" t="e">
        <f t="array" ref="AT142">+INDEX(FCSTSDV!$D$2:$L$72,MATCH('tính băng dính sạch'!$D142,FCSTSDV!$C$2:$C$72,0),MATCH('tính băng dính sạch'!AT$3,FCSTSDV!$D$1:$L$1,0))/'tính băng dính sạch'!$E142</f>
        <v>#N/A</v>
      </c>
      <c r="AU142" s="114" t="e">
        <f t="array" ref="AU142">+INDEX(FCSTSDV!$D$2:$L$72,MATCH('tính băng dính sạch'!$D142,FCSTSDV!$C$2:$C$72,0),MATCH('tính băng dính sạch'!AU$3,FCSTSDV!$D$1:$L$1,0))/'tính băng dính sạch'!$E142</f>
        <v>#N/A</v>
      </c>
      <c r="AV142" s="114" t="e">
        <f t="array" ref="AV142">+INDEX(FCSTSDV!$D$2:$L$72,MATCH('tính băng dính sạch'!$D142,FCSTSDV!$C$2:$C$72,0),MATCH('tính băng dính sạch'!AV$3,FCSTSDV!$D$1:$L$1,0))/'tính băng dính sạch'!$E142</f>
        <v>#N/A</v>
      </c>
      <c r="AW142" s="114" t="e">
        <f t="array" ref="AW142">+INDEX(FCSTSDV!$D$2:$L$72,MATCH('tính băng dính sạch'!$D142,FCSTSDV!$C$2:$C$72,0),MATCH('tính băng dính sạch'!AW$3,FCSTSDV!$D$1:$L$1,0))/'tính băng dính sạch'!$E142</f>
        <v>#N/A</v>
      </c>
      <c r="AX142" s="114" t="e">
        <f t="array" ref="AX142">+INDEX(FCSTSDV!$D$2:$L$72,MATCH('tính băng dính sạch'!$D142,FCSTSDV!$C$2:$C$72,0),MATCH('tính băng dính sạch'!AX$3,FCSTSDV!$D$1:$L$1,0))/'tính băng dính sạch'!$E142</f>
        <v>#N/A</v>
      </c>
      <c r="AY142" s="114" t="e">
        <f t="array" ref="AY142">+INDEX(FCSTSDV!$D$2:$L$72,MATCH('tính băng dính sạch'!$D142,FCSTSDV!$C$2:$C$72,0),MATCH('tính băng dính sạch'!AY$3,FCSTSDV!$D$1:$L$1,0))/'tính băng dính sạch'!$E142</f>
        <v>#N/A</v>
      </c>
      <c r="AZ142" s="114" t="e">
        <f t="array" ref="AZ142">+INDEX(FCSTSDV!$D$2:$L$72,MATCH('tính băng dính sạch'!$D142,FCSTSDV!$C$2:$C$72,0),MATCH('tính băng dính sạch'!AZ$3,FCSTSDV!$D$1:$L$1,0))/'tính băng dính sạch'!$E142</f>
        <v>#N/A</v>
      </c>
      <c r="BA142" s="114" t="e">
        <f t="array" ref="BA142">+INDEX(FCSTSDV!$D$2:$L$72,MATCH('tính băng dính sạch'!$D142,FCSTSDV!$C$2:$C$72,0),MATCH('tính băng dính sạch'!BA$3,FCSTSDV!$D$1:$L$1,0))/'tính băng dính sạch'!$E142</f>
        <v>#N/A</v>
      </c>
      <c r="BB142" s="114" t="e">
        <f t="array" ref="BB142">+INDEX(FCSTSDV!$D$2:$L$72,MATCH('tính băng dính sạch'!$D142,FCSTSDV!$C$2:$C$72,0),MATCH('tính băng dính sạch'!BB$3,FCSTSDV!$D$1:$L$1,0))/'tính băng dính sạch'!$E142</f>
        <v>#N/A</v>
      </c>
      <c r="BC142" s="114" t="e">
        <f t="array" ref="BC142">+INDEX(FCSTSDV!$D$2:$L$72,MATCH('tính băng dính sạch'!$D142,FCSTSDV!$C$2:$C$72,0),MATCH('tính băng dính sạch'!BC$3,FCSTSDV!$D$1:$L$1,0))/'tính băng dính sạch'!$E142</f>
        <v>#N/A</v>
      </c>
      <c r="BD142" s="114" t="e">
        <f t="array" ref="BD142">+INDEX(FCSTSDV!$D$2:$L$72,MATCH('tính băng dính sạch'!$D142,FCSTSDV!$C$2:$C$72,0),MATCH('tính băng dính sạch'!BD$3,FCSTSDV!$D$1:$L$1,0))/'tính băng dính sạch'!$E142</f>
        <v>#N/A</v>
      </c>
      <c r="BE142" s="114" t="e">
        <f t="array" ref="BE142">+INDEX(FCSTSDV!$D$2:$L$72,MATCH('tính băng dính sạch'!$D142,FCSTSDV!$C$2:$C$72,0),MATCH('tính băng dính sạch'!BE$3,FCSTSDV!$D$1:$L$1,0))/'tính băng dính sạch'!$E142</f>
        <v>#N/A</v>
      </c>
      <c r="BF142" s="114" t="e">
        <f t="array" ref="BF142">+INDEX(FCSTSDV!$D$2:$L$72,MATCH('tính băng dính sạch'!$D142,FCSTSDV!$C$2:$C$72,0),MATCH('tính băng dính sạch'!BF$3,FCSTSDV!$D$1:$L$1,0))/'tính băng dính sạch'!$E142</f>
        <v>#N/A</v>
      </c>
      <c r="BG142" s="114" t="e">
        <f t="array" ref="BG142">+INDEX(FCSTSDV!$D$2:$L$72,MATCH('tính băng dính sạch'!$D142,FCSTSDV!$C$2:$C$72,0),MATCH('tính băng dính sạch'!BG$3,FCSTSDV!$D$1:$L$1,0))/'tính băng dính sạch'!$E142</f>
        <v>#N/A</v>
      </c>
      <c r="BH142" s="114" t="e">
        <f t="array" ref="BH142">+INDEX(FCSTSDV!$D$2:$L$72,MATCH('tính băng dính sạch'!$D142,FCSTSDV!$C$2:$C$72,0),MATCH('tính băng dính sạch'!BH$3,FCSTSDV!$D$1:$L$1,0))/'tính băng dính sạch'!$E142</f>
        <v>#N/A</v>
      </c>
      <c r="BI142" s="114" t="e">
        <f t="array" ref="BI142">+INDEX(FCSTSDV!$D$2:$L$72,MATCH('tính băng dính sạch'!$D142,FCSTSDV!$C$2:$C$72,0),MATCH('tính băng dính sạch'!BI$3,FCSTSDV!$D$1:$L$1,0))/'tính băng dính sạch'!$E142</f>
        <v>#N/A</v>
      </c>
      <c r="BJ142" s="114" t="e">
        <f t="array" ref="BJ142">+INDEX(FCSTSDV!$D$2:$L$72,MATCH('tính băng dính sạch'!$D142,FCSTSDV!$C$2:$C$72,0),MATCH('tính băng dính sạch'!BJ$3,FCSTSDV!$D$1:$L$1,0))/'tính băng dính sạch'!$E142</f>
        <v>#N/A</v>
      </c>
      <c r="BK142" s="114" t="e">
        <f t="array" ref="BK142">+INDEX(FCSTSDV!$D$2:$L$72,MATCH('tính băng dính sạch'!$D142,FCSTSDV!$C$2:$C$72,0),MATCH('tính băng dính sạch'!BK$3,FCSTSDV!$D$1:$L$1,0))/'tính băng dính sạch'!$E142</f>
        <v>#N/A</v>
      </c>
      <c r="BL142" s="114" t="e">
        <f t="array" ref="BL142">+INDEX(FCSTSDV!$D$2:$L$72,MATCH('tính băng dính sạch'!$D142,FCSTSDV!$C$2:$C$72,0),MATCH('tính băng dính sạch'!BL$3,FCSTSDV!$D$1:$L$1,0))/'tính băng dính sạch'!$E142</f>
        <v>#N/A</v>
      </c>
      <c r="BM142" s="114" t="e">
        <f t="array" ref="BM142">+INDEX(FCSTSDV!$D$2:$L$72,MATCH('tính băng dính sạch'!$D142,FCSTSDV!$C$2:$C$72,0),MATCH('tính băng dính sạch'!BM$3,FCSTSDV!$D$1:$L$1,0))/'tính băng dính sạch'!$E142</f>
        <v>#N/A</v>
      </c>
      <c r="BN142" s="114" t="e">
        <f t="array" ref="BN142">+INDEX(FCSTSDV!$D$2:$L$72,MATCH('tính băng dính sạch'!$D142,FCSTSDV!$C$2:$C$72,0),MATCH('tính băng dính sạch'!BN$3,FCSTSDV!$D$1:$L$1,0))/'tính băng dính sạch'!$E142</f>
        <v>#N/A</v>
      </c>
      <c r="BO142" s="114" t="e">
        <f t="array" ref="BO142">+INDEX(FCSTSDV!$D$2:$L$72,MATCH('tính băng dính sạch'!$D142,FCSTSDV!$C$2:$C$72,0),MATCH('tính băng dính sạch'!BO$3,FCSTSDV!$D$1:$L$1,0))/'tính băng dính sạch'!$E142</f>
        <v>#N/A</v>
      </c>
      <c r="BP142" s="114" t="e">
        <f t="array" ref="BP142">+INDEX(FCSTSDV!$D$2:$L$72,MATCH('tính băng dính sạch'!$D142,FCSTSDV!$C$2:$C$72,0),MATCH('tính băng dính sạch'!BP$3,FCSTSDV!$D$1:$L$1,0))/'tính băng dính sạch'!$E142</f>
        <v>#N/A</v>
      </c>
      <c r="BQ142" s="114" t="e">
        <f t="array" ref="BQ142">+INDEX(FCSTSDV!$D$2:$L$72,MATCH('tính băng dính sạch'!$D142,FCSTSDV!$C$2:$C$72,0),MATCH('tính băng dính sạch'!BQ$3,FCSTSDV!$D$1:$L$1,0))/'tính băng dính sạch'!$E142</f>
        <v>#N/A</v>
      </c>
      <c r="BR142" s="114" t="e">
        <f t="array" ref="BR142">+INDEX(FCSTSDV!$D$2:$L$72,MATCH('tính băng dính sạch'!$D142,FCSTSDV!$C$2:$C$72,0),MATCH('tính băng dính sạch'!BR$3,FCSTSDV!$D$1:$L$1,0))/'tính băng dính sạch'!$E142</f>
        <v>#N/A</v>
      </c>
      <c r="BS142" s="114" t="e">
        <f t="array" ref="BS142">+INDEX(FCSTSDV!$D$2:$L$72,MATCH('tính băng dính sạch'!$D142,FCSTSDV!$C$2:$C$72,0),MATCH('tính băng dính sạch'!BS$3,FCSTSDV!$D$1:$L$1,0))/'tính băng dính sạch'!$E142</f>
        <v>#N/A</v>
      </c>
      <c r="BT142" s="114" t="e">
        <f t="array" ref="BT142">+INDEX(FCSTSDV!$D$2:$L$72,MATCH('tính băng dính sạch'!$D142,FCSTSDV!$C$2:$C$72,0),MATCH('tính băng dính sạch'!BT$3,FCSTSDV!$D$1:$L$1,0))/'tính băng dính sạch'!$E142</f>
        <v>#N/A</v>
      </c>
      <c r="BU142" s="114" t="e">
        <f t="array" ref="BU142">+INDEX(FCSTSDV!$D$2:$L$72,MATCH('tính băng dính sạch'!$D142,FCSTSDV!$C$2:$C$72,0),MATCH('tính băng dính sạch'!BU$3,FCSTSDV!$D$1:$L$1,0))/'tính băng dính sạch'!$E142</f>
        <v>#N/A</v>
      </c>
      <c r="BV142" s="114" t="e">
        <f t="array" ref="BV142">+INDEX(FCSTSDV!$D$2:$L$72,MATCH('tính băng dính sạch'!$D142,FCSTSDV!$C$2:$C$72,0),MATCH('tính băng dính sạch'!BV$3,FCSTSDV!$D$1:$L$1,0))/'tính băng dính sạch'!$E142</f>
        <v>#N/A</v>
      </c>
      <c r="BW142" s="114" t="e">
        <f t="array" ref="BW142">+INDEX(FCSTSDV!$D$2:$L$72,MATCH('tính băng dính sạch'!$D142,FCSTSDV!$C$2:$C$72,0),MATCH('tính băng dính sạch'!BW$3,FCSTSDV!$D$1:$L$1,0))/'tính băng dính sạch'!$E142</f>
        <v>#N/A</v>
      </c>
      <c r="BX142" s="114" t="e">
        <f t="array" ref="BX142">+INDEX(FCSTSDV!$D$2:$L$72,MATCH('tính băng dính sạch'!$D142,FCSTSDV!$C$2:$C$72,0),MATCH('tính băng dính sạch'!BX$3,FCSTSDV!$D$1:$L$1,0))/'tính băng dính sạch'!$E142</f>
        <v>#N/A</v>
      </c>
      <c r="BY142" s="114" t="e">
        <f t="array" ref="BY142">+INDEX(FCSTSDV!$D$2:$L$72,MATCH('tính băng dính sạch'!$D142,FCSTSDV!$C$2:$C$72,0),MATCH('tính băng dính sạch'!BY$3,FCSTSDV!$D$1:$L$1,0))/'tính băng dính sạch'!$E142</f>
        <v>#N/A</v>
      </c>
      <c r="BZ142" s="114" t="e">
        <f t="array" ref="BZ142">+INDEX(FCSTSDV!$D$2:$L$72,MATCH('tính băng dính sạch'!$D142,FCSTSDV!$C$2:$C$72,0),MATCH('tính băng dính sạch'!BZ$3,FCSTSDV!$D$1:$L$1,0))/'tính băng dính sạch'!$E142</f>
        <v>#N/A</v>
      </c>
      <c r="CA142" s="114" t="e">
        <f t="array" ref="CA142">+INDEX(FCSTSDV!$D$2:$L$72,MATCH('tính băng dính sạch'!$D142,FCSTSDV!$C$2:$C$72,0),MATCH('tính băng dính sạch'!CA$3,FCSTSDV!$D$1:$L$1,0))/'tính băng dính sạch'!$E142</f>
        <v>#N/A</v>
      </c>
      <c r="CB142" s="114" t="e">
        <f t="array" ref="CB142">+INDEX(FCSTSDV!$D$2:$L$72,MATCH('tính băng dính sạch'!$D142,FCSTSDV!$C$2:$C$72,0),MATCH('tính băng dính sạch'!CB$3,FCSTSDV!$D$1:$L$1,0))/'tính băng dính sạch'!$E142</f>
        <v>#N/A</v>
      </c>
      <c r="CC142" s="114" t="e">
        <f t="array" ref="CC142">+INDEX(FCSTSDV!$D$2:$L$72,MATCH('tính băng dính sạch'!$D142,FCSTSDV!$C$2:$C$72,0),MATCH('tính băng dính sạch'!CC$3,FCSTSDV!$D$1:$L$1,0))/'tính băng dính sạch'!$E142</f>
        <v>#N/A</v>
      </c>
      <c r="CD142" s="114" t="e">
        <f t="array" ref="CD142">+INDEX(FCSTSDV!$D$2:$L$72,MATCH('tính băng dính sạch'!$D142,FCSTSDV!$C$2:$C$72,0),MATCH('tính băng dính sạch'!CD$3,FCSTSDV!$D$1:$L$1,0))/'tính băng dính sạch'!$E142</f>
        <v>#N/A</v>
      </c>
      <c r="CE142" s="114" t="e">
        <f t="array" ref="CE142">+INDEX(FCSTSDV!$D$2:$L$72,MATCH('tính băng dính sạch'!$D142,FCSTSDV!$C$2:$C$72,0),MATCH('tính băng dính sạch'!CE$3,FCSTSDV!$D$1:$L$1,0))/'tính băng dính sạch'!$E142</f>
        <v>#N/A</v>
      </c>
      <c r="CF142" s="114" t="e">
        <f t="array" ref="CF142">+INDEX(FCSTSDV!$D$2:$L$72,MATCH('tính băng dính sạch'!$D142,FCSTSDV!$C$2:$C$72,0),MATCH('tính băng dính sạch'!CF$3,FCSTSDV!$D$1:$L$1,0))/'tính băng dính sạch'!$E142</f>
        <v>#N/A</v>
      </c>
      <c r="CG142" s="114" t="e">
        <f t="array" ref="CG142">+INDEX(FCSTSDV!$D$2:$L$72,MATCH('tính băng dính sạch'!$D142,FCSTSDV!$C$2:$C$72,0),MATCH('tính băng dính sạch'!CG$3,FCSTSDV!$D$1:$L$1,0))/'tính băng dính sạch'!$E142</f>
        <v>#N/A</v>
      </c>
      <c r="CH142" s="114" t="e">
        <f t="array" ref="CH142">+INDEX(FCSTSDV!$D$2:$L$72,MATCH('tính băng dính sạch'!$D142,FCSTSDV!$C$2:$C$72,0),MATCH('tính băng dính sạch'!CH$3,FCSTSDV!$D$1:$L$1,0))/'tính băng dính sạch'!$E142</f>
        <v>#N/A</v>
      </c>
      <c r="CI142" s="114" t="e">
        <f t="array" ref="CI142">+INDEX(FCSTSDV!$D$2:$L$72,MATCH('tính băng dính sạch'!$D142,FCSTSDV!$C$2:$C$72,0),MATCH('tính băng dính sạch'!CI$3,FCSTSDV!$D$1:$L$1,0))/'tính băng dính sạch'!$E142</f>
        <v>#N/A</v>
      </c>
      <c r="CJ142" s="92" t="e">
        <f t="array" ref="CJ142">+INDEX(FCSTSDV!$D$2:$L$72,MATCH('tính băng dính sạch'!$D142,FCSTSDV!$C$2:$C$72,0),MATCH('tính băng dính sạch'!CJ$3,FCSTSDV!$D$1:$L$1,0))/'tính băng dính sạch'!$E142</f>
        <v>#N/A</v>
      </c>
      <c r="CK142" s="92" t="e">
        <f t="array" ref="CK142">+INDEX(FCSTSDV!$D$2:$L$72,MATCH('tính băng dính sạch'!$D142,FCSTSDV!$C$2:$C$72,0),MATCH('tính băng dính sạch'!CK$3,FCSTSDV!$D$1:$L$1,0))/'tính băng dính sạch'!$E142</f>
        <v>#N/A</v>
      </c>
      <c r="CL142" s="92" t="e">
        <f t="array" ref="CL142">+INDEX(FCSTSDV!$D$2:$L$72,MATCH('tính băng dính sạch'!$D142,FCSTSDV!$C$2:$C$72,0),MATCH('tính băng dính sạch'!CL$3,FCSTSDV!$D$1:$L$1,0))/'tính băng dính sạch'!$E142</f>
        <v>#N/A</v>
      </c>
      <c r="CM142" s="92" t="e">
        <f t="array" ref="CM142">+INDEX(FCSTSDV!$D$2:$L$72,MATCH('tính băng dính sạch'!$D142,FCSTSDV!$C$2:$C$72,0),MATCH('tính băng dính sạch'!CM$3,FCSTSDV!$D$1:$L$1,0))/'tính băng dính sạch'!$E142</f>
        <v>#N/A</v>
      </c>
      <c r="CN142" s="92" t="e">
        <f t="array" ref="CN142">+INDEX(FCSTSDV!$D$2:$L$72,MATCH('tính băng dính sạch'!$D142,FCSTSDV!$C$2:$C$72,0),MATCH('tính băng dính sạch'!CN$3,FCSTSDV!$D$1:$L$1,0))/'tính băng dính sạch'!$E142</f>
        <v>#N/A</v>
      </c>
      <c r="CO142" s="92" t="e">
        <f t="array" ref="CO142">+INDEX(FCSTSDV!$D$2:$L$72,MATCH('tính băng dính sạch'!$D142,FCSTSDV!$C$2:$C$72,0),MATCH('tính băng dính sạch'!CO$3,FCSTSDV!$D$1:$L$1,0))/'tính băng dính sạch'!$E142</f>
        <v>#N/A</v>
      </c>
      <c r="CP142" s="92" t="e">
        <f t="array" ref="CP142">+INDEX(FCSTSDV!$D$2:$L$72,MATCH('tính băng dính sạch'!$D142,FCSTSDV!$C$2:$C$72,0),MATCH('tính băng dính sạch'!CP$3,FCSTSDV!$D$1:$L$1,0))/'tính băng dính sạch'!$E142</f>
        <v>#N/A</v>
      </c>
      <c r="CQ142" s="99">
        <f>+IFERROR(INDEX(FCSTSDV!$D$2:$L$72,MATCH('tính băng dính sạch'!$D142,FCSTSDV!$C$2:$C$72,0),MATCH('tính băng dính sạch'!CQ$3,FCSTSDV!$D$1:$L$1,0))/'tính băng dính sạch'!$E142,0)</f>
        <v>0</v>
      </c>
    </row>
    <row r="143" spans="1:95" ht="20.100000000000001" hidden="1" customHeight="1">
      <c r="A143" s="807"/>
      <c r="B143" s="792"/>
      <c r="C143" s="16"/>
      <c r="D143" s="52" t="s">
        <v>153</v>
      </c>
      <c r="E143" s="53" t="s">
        <v>43</v>
      </c>
      <c r="F143" s="800"/>
      <c r="G143" s="800"/>
      <c r="H143" s="827"/>
      <c r="I143" s="87">
        <f>+SUM(I141:I142)</f>
        <v>0</v>
      </c>
      <c r="J143" s="138"/>
      <c r="K143" s="139"/>
      <c r="L143" s="139"/>
      <c r="M143" s="151" t="e">
        <f>+H141-SUM(M141:M142)</f>
        <v>#REF!</v>
      </c>
      <c r="N143" s="151" t="e">
        <f>+H141-SUM(N141:N142)</f>
        <v>#REF!</v>
      </c>
      <c r="O143" s="151" t="e">
        <f>+H141-SUM(O141:O142)</f>
        <v>#REF!</v>
      </c>
      <c r="P143" s="151" t="e">
        <f>+H141-SUM(P141:P142)</f>
        <v>#REF!</v>
      </c>
      <c r="Q143" s="151" t="e">
        <f t="shared" ref="Q143:V143" si="123">+P143-SUM(Q141:Q142)</f>
        <v>#REF!</v>
      </c>
      <c r="R143" s="151" t="e">
        <f t="shared" si="123"/>
        <v>#REF!</v>
      </c>
      <c r="S143" s="151" t="e">
        <f t="shared" si="123"/>
        <v>#REF!</v>
      </c>
      <c r="T143" s="151" t="e">
        <f t="shared" si="123"/>
        <v>#REF!</v>
      </c>
      <c r="U143" s="151" t="e">
        <f t="shared" si="123"/>
        <v>#REF!</v>
      </c>
      <c r="V143" s="161" t="e">
        <f t="shared" si="123"/>
        <v>#REF!</v>
      </c>
      <c r="W143" s="105" t="e">
        <f>+V143+SUM(I141:I142)-SUM(W141:W142)</f>
        <v>#REF!</v>
      </c>
      <c r="X143" s="105">
        <f>+G141+SUM(I141:I142)-SUM(X141:X142)</f>
        <v>0</v>
      </c>
      <c r="Y143" s="105">
        <f>+X143-SUM(Y141:Y142)</f>
        <v>0</v>
      </c>
      <c r="Z143" s="105">
        <f>+Y143-SUM(Z141:Z142)</f>
        <v>0</v>
      </c>
      <c r="AA143" s="105">
        <f>+Z143-SUM(AA141:AA142)</f>
        <v>0</v>
      </c>
      <c r="AB143" s="105">
        <f>+AA143-SUM(AB141:AB142)</f>
        <v>0</v>
      </c>
      <c r="AC143" s="105">
        <f>+AB143-SUM(AC141:AC142)</f>
        <v>0</v>
      </c>
      <c r="AD143" s="105" t="e">
        <f>+H141-SUM(AD141:AD142)</f>
        <v>#REF!</v>
      </c>
      <c r="AE143" s="105" t="e">
        <f t="shared" ref="AE143:AP143" si="124">+AD143-SUM(AE141:AE142)</f>
        <v>#REF!</v>
      </c>
      <c r="AF143" s="90" t="e">
        <f t="shared" si="124"/>
        <v>#REF!</v>
      </c>
      <c r="AG143" s="90" t="e">
        <f t="shared" si="124"/>
        <v>#REF!</v>
      </c>
      <c r="AH143" s="90" t="e">
        <f t="shared" si="124"/>
        <v>#REF!</v>
      </c>
      <c r="AI143" s="90" t="e">
        <f t="shared" si="124"/>
        <v>#REF!</v>
      </c>
      <c r="AJ143" s="90" t="e">
        <f t="shared" si="124"/>
        <v>#REF!</v>
      </c>
      <c r="AK143" s="90" t="e">
        <f t="shared" si="124"/>
        <v>#REF!</v>
      </c>
      <c r="AL143" s="90" t="e">
        <f t="shared" si="124"/>
        <v>#REF!</v>
      </c>
      <c r="AM143" s="90" t="e">
        <f t="shared" si="124"/>
        <v>#REF!</v>
      </c>
      <c r="AN143" s="90" t="e">
        <f t="shared" si="124"/>
        <v>#REF!</v>
      </c>
      <c r="AO143" s="90" t="e">
        <f>+H141-I142-SUM(AO141:AO142)</f>
        <v>#REF!</v>
      </c>
      <c r="AP143" s="90" t="e">
        <f t="shared" si="124"/>
        <v>#REF!</v>
      </c>
      <c r="AQ143" s="90" t="e">
        <f>+AI143-SUM(AQ141:AQ142)</f>
        <v>#REF!</v>
      </c>
      <c r="AR143" s="90" t="e">
        <f>+AJ143-SUM(AR141:AR142)</f>
        <v>#REF!</v>
      </c>
      <c r="AS143" s="90" t="e">
        <f>+AK143-SUM(AS141:AS142)</f>
        <v>#REF!</v>
      </c>
      <c r="AT143" s="90" t="e">
        <f>+H141+I143-SUM(AT141:AT142)</f>
        <v>#REF!</v>
      </c>
      <c r="AU143" s="90" t="e">
        <f>+AT143-SUM(AU141:AU142)</f>
        <v>#REF!</v>
      </c>
      <c r="AV143" s="90" t="e">
        <f>+AU143-SUM(AV141:AV142)</f>
        <v>#REF!</v>
      </c>
      <c r="AW143" s="90" t="e">
        <f>+AV143-SUM(AW141:AW142)</f>
        <v>#REF!</v>
      </c>
      <c r="AX143" s="90" t="e">
        <f>+$AW143+$I143-SUM(AX141:AX142)</f>
        <v>#REF!</v>
      </c>
      <c r="AY143" s="90" t="e">
        <f>+$AW143+$I143-SUM(AY141:AY142)</f>
        <v>#REF!</v>
      </c>
      <c r="AZ143" s="90" t="e">
        <f>+$AW143+$I143-SUM(AZ141:AZ142)</f>
        <v>#REF!</v>
      </c>
      <c r="BA143" s="90" t="e">
        <f t="shared" ref="BA143:CI143" si="125">+$H141+$I143-SUM(BA141:BA142)</f>
        <v>#REF!</v>
      </c>
      <c r="BB143" s="90" t="e">
        <f t="shared" si="125"/>
        <v>#REF!</v>
      </c>
      <c r="BC143" s="90" t="e">
        <f t="shared" si="125"/>
        <v>#REF!</v>
      </c>
      <c r="BD143" s="90" t="e">
        <f t="shared" si="125"/>
        <v>#REF!</v>
      </c>
      <c r="BE143" s="90" t="e">
        <f t="shared" si="125"/>
        <v>#REF!</v>
      </c>
      <c r="BF143" s="90" t="e">
        <f t="shared" si="125"/>
        <v>#REF!</v>
      </c>
      <c r="BG143" s="90" t="e">
        <f t="shared" si="125"/>
        <v>#REF!</v>
      </c>
      <c r="BH143" s="90" t="e">
        <f t="shared" si="125"/>
        <v>#REF!</v>
      </c>
      <c r="BI143" s="90" t="e">
        <f t="shared" si="125"/>
        <v>#REF!</v>
      </c>
      <c r="BJ143" s="90" t="e">
        <f t="shared" si="125"/>
        <v>#REF!</v>
      </c>
      <c r="BK143" s="90" t="e">
        <f t="shared" si="125"/>
        <v>#REF!</v>
      </c>
      <c r="BL143" s="90" t="e">
        <f t="shared" si="125"/>
        <v>#REF!</v>
      </c>
      <c r="BM143" s="105" t="e">
        <f t="shared" si="125"/>
        <v>#REF!</v>
      </c>
      <c r="BN143" s="105" t="e">
        <f t="shared" si="125"/>
        <v>#REF!</v>
      </c>
      <c r="BO143" s="105" t="e">
        <f t="shared" si="125"/>
        <v>#REF!</v>
      </c>
      <c r="BP143" s="105" t="e">
        <f t="shared" si="125"/>
        <v>#REF!</v>
      </c>
      <c r="BQ143" s="105" t="e">
        <f t="shared" si="125"/>
        <v>#REF!</v>
      </c>
      <c r="BR143" s="105" t="e">
        <f t="shared" si="125"/>
        <v>#REF!</v>
      </c>
      <c r="BS143" s="105" t="e">
        <f t="shared" si="125"/>
        <v>#REF!</v>
      </c>
      <c r="BT143" s="105" t="e">
        <f t="shared" si="125"/>
        <v>#REF!</v>
      </c>
      <c r="BU143" s="105" t="e">
        <f t="shared" si="125"/>
        <v>#REF!</v>
      </c>
      <c r="BV143" s="90" t="e">
        <f t="shared" si="125"/>
        <v>#REF!</v>
      </c>
      <c r="BW143" s="90" t="e">
        <f t="shared" si="125"/>
        <v>#REF!</v>
      </c>
      <c r="BX143" s="90" t="e">
        <f t="shared" si="125"/>
        <v>#REF!</v>
      </c>
      <c r="BY143" s="90" t="e">
        <f t="shared" si="125"/>
        <v>#REF!</v>
      </c>
      <c r="BZ143" s="90" t="e">
        <f t="shared" si="125"/>
        <v>#REF!</v>
      </c>
      <c r="CA143" s="90" t="e">
        <f t="shared" si="125"/>
        <v>#REF!</v>
      </c>
      <c r="CB143" s="90" t="e">
        <f t="shared" si="125"/>
        <v>#REF!</v>
      </c>
      <c r="CC143" s="90" t="e">
        <f t="shared" si="125"/>
        <v>#REF!</v>
      </c>
      <c r="CD143" s="90" t="e">
        <f t="shared" si="125"/>
        <v>#REF!</v>
      </c>
      <c r="CE143" s="90" t="e">
        <f t="shared" si="125"/>
        <v>#REF!</v>
      </c>
      <c r="CF143" s="90" t="e">
        <f t="shared" si="125"/>
        <v>#REF!</v>
      </c>
      <c r="CG143" s="90" t="e">
        <f t="shared" si="125"/>
        <v>#REF!</v>
      </c>
      <c r="CH143" s="90" t="e">
        <f t="shared" si="125"/>
        <v>#REF!</v>
      </c>
      <c r="CI143" s="90" t="e">
        <f t="shared" si="125"/>
        <v>#REF!</v>
      </c>
      <c r="CJ143" s="90" t="e">
        <f>+CI143-SUM(CJ141:CJ142)</f>
        <v>#REF!</v>
      </c>
      <c r="CK143" s="90" t="e">
        <f t="shared" ref="CK143:CQ143" si="126">+CJ143-SUM(CK141:CK142)</f>
        <v>#REF!</v>
      </c>
      <c r="CL143" s="90" t="e">
        <f t="shared" si="126"/>
        <v>#REF!</v>
      </c>
      <c r="CM143" s="90" t="e">
        <f t="shared" si="126"/>
        <v>#REF!</v>
      </c>
      <c r="CN143" s="90" t="e">
        <f t="shared" si="126"/>
        <v>#REF!</v>
      </c>
      <c r="CO143" s="90" t="e">
        <f t="shared" si="126"/>
        <v>#REF!</v>
      </c>
      <c r="CP143" s="90" t="e">
        <f t="shared" si="126"/>
        <v>#REF!</v>
      </c>
      <c r="CQ143" s="90" t="e">
        <f t="shared" si="126"/>
        <v>#REF!</v>
      </c>
    </row>
    <row r="144" spans="1:95" ht="20.100000000000001" hidden="1" customHeight="1">
      <c r="A144" s="824" t="s">
        <v>282</v>
      </c>
      <c r="B144" s="795" t="s">
        <v>279</v>
      </c>
      <c r="C144" s="50"/>
      <c r="D144" s="123" t="s">
        <v>41</v>
      </c>
      <c r="E144" s="47">
        <v>100</v>
      </c>
      <c r="F144" s="799"/>
      <c r="G144" s="854"/>
      <c r="H144" s="826" t="e">
        <f>+VLOOKUP(A144,#REF!,5,0)</f>
        <v>#REF!</v>
      </c>
      <c r="I144" s="91">
        <f>+ROUND(IFERROR(VLOOKUP(D144,FCSTSDV!$C$2:$C$72,26,0),0)/'tính băng dính sạch'!E144+0,0)</f>
        <v>0</v>
      </c>
      <c r="J144" s="82">
        <f>+IFERROR(VLOOKUP(D144,FCSTSDV!$C$2:$L$72,84,0),0)</f>
        <v>0</v>
      </c>
      <c r="K144" s="86">
        <f t="array" ref="K144">+IFERROR(INDEX(FCSTSDV!$D$2:$L$72,MATCH('tính băng dính sạch'!$D144,FCSTSDV!$C$2:$C$72,0),MATCH('tính băng dính sạch'!K$3,FCSTSDV!$D$1:$L$1,0)),0)/'tính băng dính sạch'!$E144</f>
        <v>0</v>
      </c>
      <c r="L144" s="86">
        <f t="array" ref="L144">+IFERROR(INDEX(FCSTSDV!$D$2:$L$72,MATCH('tính băng dính sạch'!$D144,FCSTSDV!$C$2:$C$72,0),MATCH('tính băng dính sạch'!L$3,FCSTSDV!$D$1:$L$1,0)),0)/'tính băng dính sạch'!$E144</f>
        <v>0</v>
      </c>
      <c r="M144" s="86">
        <f t="array" ref="M144">+IFERROR(INDEX(FCSTSDV!$D$2:$L$72,MATCH('tính băng dính sạch'!$D144,FCSTSDV!$C$2:$C$72,0),MATCH('tính băng dính sạch'!M$3,FCSTSDV!$D$1:$L$1,0)),0)/'tính băng dính sạch'!$E144</f>
        <v>0</v>
      </c>
      <c r="N144" s="86">
        <f t="array" ref="N144">+IFERROR(INDEX(FCSTSDV!$D$2:$L$72,MATCH('tính băng dính sạch'!$D144,FCSTSDV!$C$2:$C$72,0),MATCH('tính băng dính sạch'!N$3,FCSTSDV!$D$1:$L$1,0)),0)/'tính băng dính sạch'!$E144</f>
        <v>0</v>
      </c>
      <c r="O144" s="86">
        <f t="array" ref="O144">+IFERROR(INDEX(FCSTSDV!$D$2:$L$72,MATCH('tính băng dính sạch'!$D144,FCSTSDV!$C$2:$C$72,0),MATCH('tính băng dính sạch'!O$3,FCSTSDV!$D$1:$L$1,0)),0)/'tính băng dính sạch'!$E144</f>
        <v>0</v>
      </c>
      <c r="P144" s="86">
        <f t="array" ref="P144">+IFERROR(INDEX(FCSTSDV!$D$2:$L$72,MATCH('tính băng dính sạch'!$D144,FCSTSDV!$C$2:$C$72,0),MATCH('tính băng dính sạch'!P$3,FCSTSDV!$D$1:$L$1,0)),0)/'tính băng dính sạch'!$E144</f>
        <v>0</v>
      </c>
      <c r="Q144" s="86">
        <f t="array" ref="Q144">+IFERROR(INDEX(FCSTSDV!$D$2:$L$72,MATCH('tính băng dính sạch'!$D144,FCSTSDV!$C$2:$C$72,0),MATCH('tính băng dính sạch'!Q$3,FCSTSDV!$D$1:$L$1,0)),0)/'tính băng dính sạch'!$E144</f>
        <v>0</v>
      </c>
      <c r="R144" s="86">
        <f t="array" ref="R144">+IFERROR(INDEX(FCSTSDV!$D$2:$L$72,MATCH('tính băng dính sạch'!$D144,FCSTSDV!$C$2:$C$72,0),MATCH('tính băng dính sạch'!R$3,FCSTSDV!$D$1:$L$1,0)),0)/'tính băng dính sạch'!$E144</f>
        <v>0</v>
      </c>
      <c r="S144" s="86">
        <f>+IFERROR(INDEX(FCSTSDV!$D$2:$L$72,MATCH('tính băng dính sạch'!$D144,FCSTSDV!$C$2:$C$72,0),MATCH('tính băng dính sạch'!S$3,FCSTSDV!$D$1:$L$1,0)),0)/'tính băng dính sạch'!$E144</f>
        <v>0</v>
      </c>
      <c r="T144" s="86">
        <f t="array" ref="T144">+IFERROR(INDEX(FCSTSDV!$D$2:$L$72,MATCH('tính băng dính sạch'!$D144,FCSTSDV!$C$2:$C$72,0),MATCH('tính băng dính sạch'!T$3,FCSTSDV!$D$1:$L$1,0)),0)/'tính băng dính sạch'!$E144</f>
        <v>0</v>
      </c>
      <c r="U144" s="86">
        <f t="array" ref="U144">+IFERROR(INDEX(FCSTSDV!$D$2:$L$72,MATCH('tính băng dính sạch'!$D144,FCSTSDV!$C$2:$C$72,0),MATCH('tính băng dính sạch'!U$3,FCSTSDV!$D$1:$L$1,0)),0)/'tính băng dính sạch'!$E144</f>
        <v>0</v>
      </c>
      <c r="V144" s="103">
        <f t="array" ref="V144">+IFERROR(INDEX(FCSTSDV!$D$2:$L$72,MATCH('tính băng dính sạch'!$D144,FCSTSDV!$C$2:$C$72,0),MATCH('tính băng dính sạch'!V$3,FCSTSDV!$D$1:$L$1,0)),0)/'tính băng dính sạch'!$E144</f>
        <v>0</v>
      </c>
      <c r="W144" s="106">
        <f t="array" ref="W144">+IFERROR(INDEX(FCSTSDV!$D$2:$L$72,MATCH('tính băng dính sạch'!$D144,FCSTSDV!$C$2:$C$72,0),MATCH('tính băng dính sạch'!W$3,FCSTSDV!$D$1:$L$1,0)),0)/'tính băng dính sạch'!$E144</f>
        <v>0</v>
      </c>
      <c r="X144" s="107">
        <f t="array" ref="X144">+IFERROR(INDEX(FCSTSDV!$D$2:$L$72,MATCH('tính băng dính sạch'!$D144,FCSTSDV!$C$2:$C$72,0),MATCH('tính băng dính sạch'!X$3,FCSTSDV!$D$1:$L$1,0)),0)/'tính băng dính sạch'!$E144</f>
        <v>0</v>
      </c>
      <c r="Y144" s="107">
        <f t="array" ref="Y144">+IFERROR(INDEX(FCSTSDV!$D$2:$L$72,MATCH('tính băng dính sạch'!$D144,FCSTSDV!$C$2:$C$72,0),MATCH('tính băng dính sạch'!Y$3,FCSTSDV!$D$1:$L$1,0)),0)/'tính băng dính sạch'!$E144</f>
        <v>0</v>
      </c>
      <c r="Z144" s="107">
        <f t="array" ref="Z144">+IFERROR(INDEX(FCSTSDV!$D$2:$L$72,MATCH('tính băng dính sạch'!$D144,FCSTSDV!$C$2:$C$72,0),MATCH('tính băng dính sạch'!Z$3,FCSTSDV!$D$1:$L$1,0)),0)/'tính băng dính sạch'!$E144</f>
        <v>0</v>
      </c>
      <c r="AA144" s="107">
        <f t="array" ref="AA144">+IFERROR(INDEX(FCSTSDV!$D$2:$L$72,MATCH('tính băng dính sạch'!$D144,FCSTSDV!$C$2:$C$72,0),MATCH('tính băng dính sạch'!AA$3,FCSTSDV!$D$1:$L$1,0)),0)/'tính băng dính sạch'!$E144</f>
        <v>0</v>
      </c>
      <c r="AB144" s="107">
        <f t="array" ref="AB144">+IFERROR(INDEX(FCSTSDV!$D$2:$L$72,MATCH('tính băng dính sạch'!$D144,FCSTSDV!$C$2:$C$72,0),MATCH('tính băng dính sạch'!AB$3,FCSTSDV!$D$1:$L$1,0)),0)/'tính băng dính sạch'!$E144</f>
        <v>0</v>
      </c>
      <c r="AC144" s="106">
        <f t="array" ref="AC144">+IFERROR(INDEX(FCSTSDV!$D$2:$L$72,MATCH('tính băng dính sạch'!$D144,FCSTSDV!$C$2:$C$72,0),MATCH('tính băng dính sạch'!AC$3,FCSTSDV!$D$1:$L$1,0)),0)/'tính băng dính sạch'!$E144</f>
        <v>0</v>
      </c>
      <c r="AD144" s="106">
        <f t="array" ref="AD144">+IFERROR(INDEX(FCSTSDV!$D$2:$L$72,MATCH('tính băng dính sạch'!$D144,FCSTSDV!$C$2:$C$72,0),MATCH('tính băng dính sạch'!AD$3,FCSTSDV!$D$1:$L$1,0)),0)/'tính băng dính sạch'!$E144</f>
        <v>0</v>
      </c>
      <c r="AE144" s="106">
        <f t="array" ref="AE144">+IFERROR(INDEX(FCSTSDV!$D$2:$L$72,MATCH('tính băng dính sạch'!$D144,FCSTSDV!$C$2:$C$72,0),MATCH('tính băng dính sạch'!AE$3,FCSTSDV!$D$1:$L$1,0)),0)/'tính băng dính sạch'!$E144</f>
        <v>0</v>
      </c>
      <c r="AF144" s="106">
        <f>+IFERROR(INDEX(FCSTSDV!$D$2:$L$72,MATCH('tính băng dính sạch'!$D144,FCSTSDV!$C$2:$C$72,0),MATCH('tính băng dính sạch'!AF$3,FCSTSDV!$D$1:$L$1,0))/'tính băng dính sạch'!$E144,0)</f>
        <v>0</v>
      </c>
      <c r="AG144" s="106">
        <f>+ROUND(IFERROR(INDEX(FCSTSDV!$D$2:$L$72,MATCH('tính băng dính sạch'!$D144,FCSTSDV!$C$2:$C$72,0),MATCH('tính băng dính sạch'!AG$3,FCSTSDV!$D$1:$L$1,0)),0)/'tính băng dính sạch'!$E144,1)</f>
        <v>0</v>
      </c>
      <c r="AH144" s="106">
        <f>+ROUND(IFERROR(INDEX(FCSTSDV!$D$2:$L$72,MATCH('tính băng dính sạch'!$D144,FCSTSDV!$C$2:$C$72,0),MATCH('tính băng dính sạch'!AH$3,FCSTSDV!$D$1:$L$1,0)),0)/'tính băng dính sạch'!$E144,1)</f>
        <v>0</v>
      </c>
      <c r="AI144" s="106">
        <f>+ROUND(IFERROR(INDEX(FCSTSDV!$D$2:$L$72,MATCH('tính băng dính sạch'!$D144,FCSTSDV!$C$2:$C$72,0),MATCH('tính băng dính sạch'!AI$3,FCSTSDV!$D$1:$L$1,0)),0)/'tính băng dính sạch'!$E144,1)</f>
        <v>0</v>
      </c>
      <c r="AJ144" s="106">
        <f>+ROUND(IFERROR(INDEX(FCSTSDV!$D$2:$L$72,MATCH('tính băng dính sạch'!$D144,FCSTSDV!$C$2:$C$72,0),MATCH('tính băng dính sạch'!AJ$3,FCSTSDV!$D$1:$L$1,0)),0)/'tính băng dính sạch'!$E144,1)</f>
        <v>0</v>
      </c>
      <c r="AK144" s="106">
        <f>+ROUND(IFERROR(INDEX(FCSTSDV!$D$2:$L$72,MATCH('tính băng dính sạch'!$D144,FCSTSDV!$C$2:$C$72,0),MATCH('tính băng dính sạch'!AK$3,FCSTSDV!$D$1:$L$1,0)),0)/'tính băng dính sạch'!$E144,1)</f>
        <v>0</v>
      </c>
      <c r="AL144" s="106">
        <f>+ROUND(IFERROR(INDEX(FCSTSDV!$D$2:$L$72,MATCH('tính băng dính sạch'!$D144,FCSTSDV!$C$2:$C$72,0),MATCH('tính băng dính sạch'!AL$3,FCSTSDV!$D$1:$L$1,0)),0)/'tính băng dính sạch'!$E144,1)</f>
        <v>0</v>
      </c>
      <c r="AM144" s="106">
        <f>+ROUND(IFERROR(INDEX(FCSTSDV!$D$2:$L$72,MATCH('tính băng dính sạch'!$D144,FCSTSDV!$C$2:$C$72,0),MATCH('tính băng dính sạch'!AM$3,FCSTSDV!$D$1:$L$1,0)),0)/'tính băng dính sạch'!$E144,1)</f>
        <v>0</v>
      </c>
      <c r="AN144" s="106">
        <f>+ROUND(IFERROR(INDEX(FCSTSDV!$D$2:$L$72,MATCH('tính băng dính sạch'!$D144,FCSTSDV!$C$2:$C$72,0),MATCH('tính băng dính sạch'!AN$3,FCSTSDV!$D$1:$L$1,0)),0)/'tính băng dính sạch'!$E144,1)</f>
        <v>0</v>
      </c>
      <c r="AO144" s="106">
        <f>+ROUND(IFERROR(INDEX(FCSTSDV!$D$2:$L$72,MATCH('tính băng dính sạch'!$D144,FCSTSDV!$C$2:$C$72,0),MATCH('tính băng dính sạch'!AO$3,FCSTSDV!$D$1:$L$1,0)),0)/'tính băng dính sạch'!$E144,1)</f>
        <v>0</v>
      </c>
      <c r="AP144" s="106">
        <f>+ROUND(IFERROR(INDEX(FCSTSDV!$D$2:$L$72,MATCH('tính băng dính sạch'!$D144,FCSTSDV!$C$2:$C$72,0),MATCH('tính băng dính sạch'!AP$3,FCSTSDV!$D$1:$L$1,0)),0)/'tính băng dính sạch'!$E144,1)</f>
        <v>0</v>
      </c>
      <c r="AQ144" s="106">
        <f>+ROUND(IFERROR(INDEX(FCSTSDV!$D$2:$L$72,MATCH('tính băng dính sạch'!$D144,FCSTSDV!$C$2:$C$72,0),MATCH('tính băng dính sạch'!AQ$3,FCSTSDV!$D$1:$L$1,0)),0)/'tính băng dính sạch'!$E144,1)</f>
        <v>0</v>
      </c>
      <c r="AR144" s="106">
        <f>+ROUND(IFERROR(INDEX(FCSTSDV!$D$2:$L$72,MATCH('tính băng dính sạch'!$D144,FCSTSDV!$C$2:$C$72,0),MATCH('tính băng dính sạch'!AR$3,FCSTSDV!$D$1:$L$1,0)),0)/'tính băng dính sạch'!$E144,1)</f>
        <v>0</v>
      </c>
      <c r="AS144" s="106">
        <f>+ROUND(IFERROR(INDEX(FCSTSDV!$D$2:$L$72,MATCH('tính băng dính sạch'!$D144,FCSTSDV!$C$2:$C$72,0),MATCH('tính băng dính sạch'!AS$3,FCSTSDV!$D$1:$L$1,0)),0)/'tính băng dính sạch'!$E144,1)</f>
        <v>0</v>
      </c>
      <c r="AT144" s="106">
        <f>+ROUND(IFERROR(INDEX(FCSTSDV!$D$2:$L$72,MATCH('tính băng dính sạch'!$D144,FCSTSDV!$C$2:$C$72,0),MATCH('tính băng dính sạch'!AT$3,FCSTSDV!$D$1:$L$1,0)),0)/'tính băng dính sạch'!$E144,1)</f>
        <v>0</v>
      </c>
      <c r="AU144" s="106">
        <f>+ROUND(IFERROR(INDEX(FCSTSDV!$D$2:$L$72,MATCH('tính băng dính sạch'!$D144,FCSTSDV!$C$2:$C$72,0),MATCH('tính băng dính sạch'!AU$3,FCSTSDV!$D$1:$L$1,0)),0)/'tính băng dính sạch'!$E144,1)</f>
        <v>0</v>
      </c>
      <c r="AV144" s="106">
        <f>+ROUND(IFERROR(INDEX(FCSTSDV!$D$2:$L$72,MATCH('tính băng dính sạch'!$D144,FCSTSDV!$C$2:$C$72,0),MATCH('tính băng dính sạch'!AV$3,FCSTSDV!$D$1:$L$1,0)),0)/'tính băng dính sạch'!$E144,1)</f>
        <v>0</v>
      </c>
      <c r="AW144" s="106">
        <f>+ROUND(IFERROR(INDEX(FCSTSDV!$D$2:$L$72,MATCH('tính băng dính sạch'!$D144,FCSTSDV!$C$2:$C$72,0),MATCH('tính băng dính sạch'!AW$3,FCSTSDV!$D$1:$L$1,0)),0)/'tính băng dính sạch'!$E144,1)</f>
        <v>0</v>
      </c>
      <c r="AX144" s="106">
        <f>+ROUND(IFERROR(INDEX(FCSTSDV!$D$2:$L$72,MATCH('tính băng dính sạch'!$D144,FCSTSDV!$C$2:$C$72,0),MATCH('tính băng dính sạch'!AX$3,FCSTSDV!$D$1:$L$1,0)),0)/'tính băng dính sạch'!$E144,1)</f>
        <v>0</v>
      </c>
      <c r="AY144" s="106">
        <f>+ROUND(IFERROR(INDEX(FCSTSDV!$D$2:$L$72,MATCH('tính băng dính sạch'!$D144,FCSTSDV!$C$2:$C$72,0),MATCH('tính băng dính sạch'!AY$3,FCSTSDV!$D$1:$L$1,0)),0)/'tính băng dính sạch'!$E144,1)</f>
        <v>0</v>
      </c>
      <c r="AZ144" s="106">
        <f>+ROUND(IFERROR(INDEX(FCSTSDV!$D$2:$L$72,MATCH('tính băng dính sạch'!$D144,FCSTSDV!$C$2:$C$72,0),MATCH('tính băng dính sạch'!AZ$3,FCSTSDV!$D$1:$L$1,0)),0)/'tính băng dính sạch'!$E144,1)</f>
        <v>0</v>
      </c>
      <c r="BA144" s="106">
        <f>+ROUND(IFERROR(INDEX(FCSTSDV!$D$2:$L$72,MATCH('tính băng dính sạch'!$D144,FCSTSDV!$C$2:$C$72,0),MATCH('tính băng dính sạch'!BA$3,FCSTSDV!$D$1:$L$1,0)),0)/'tính băng dính sạch'!$E144,1)</f>
        <v>0</v>
      </c>
      <c r="BB144" s="106">
        <f>+ROUND(IFERROR(INDEX(FCSTSDV!$D$2:$L$72,MATCH('tính băng dính sạch'!$D144,FCSTSDV!$C$2:$C$72,0),MATCH('tính băng dính sạch'!BB$3,FCSTSDV!$D$1:$L$1,0)),0)/'tính băng dính sạch'!$E144,1)</f>
        <v>0</v>
      </c>
      <c r="BC144" s="106">
        <f>+ROUND(IFERROR(INDEX(FCSTSDV!$D$2:$L$72,MATCH('tính băng dính sạch'!$D144,FCSTSDV!$C$2:$C$72,0),MATCH('tính băng dính sạch'!BC$3,FCSTSDV!$D$1:$L$1,0)),0)/'tính băng dính sạch'!$E144,1)</f>
        <v>0</v>
      </c>
      <c r="BD144" s="106">
        <f>+ROUND(IFERROR(INDEX(FCSTSDV!$D$2:$L$72,MATCH('tính băng dính sạch'!$D144,FCSTSDV!$C$2:$C$72,0),MATCH('tính băng dính sạch'!BD$3,FCSTSDV!$D$1:$L$1,0)),0)/'tính băng dính sạch'!$E144,1)</f>
        <v>0</v>
      </c>
      <c r="BE144" s="106">
        <f>+ROUND(IFERROR(INDEX(FCSTSDV!$D$2:$L$72,MATCH('tính băng dính sạch'!$D144,FCSTSDV!$C$2:$C$72,0),MATCH('tính băng dính sạch'!BE$3,FCSTSDV!$D$1:$L$1,0)),0)/'tính băng dính sạch'!$E144,1)</f>
        <v>0</v>
      </c>
      <c r="BF144" s="106">
        <f>+ROUND(IFERROR(INDEX(FCSTSDV!$D$2:$L$72,MATCH('tính băng dính sạch'!$D144,FCSTSDV!$C$2:$C$72,0),MATCH('tính băng dính sạch'!BF$3,FCSTSDV!$D$1:$L$1,0)),0)/'tính băng dính sạch'!$E144,1)</f>
        <v>0</v>
      </c>
      <c r="BG144" s="106">
        <f>+ROUND(IFERROR(INDEX(FCSTSDV!$D$2:$L$72,MATCH('tính băng dính sạch'!$D144,FCSTSDV!$C$2:$C$72,0),MATCH('tính băng dính sạch'!BG$3,FCSTSDV!$D$1:$L$1,0)),0)/'tính băng dính sạch'!$E144,1)</f>
        <v>0</v>
      </c>
      <c r="BH144" s="106">
        <f>+ROUND(IFERROR(INDEX(FCSTSDV!$D$2:$L$72,MATCH('tính băng dính sạch'!$D144,FCSTSDV!$C$2:$C$72,0),MATCH('tính băng dính sạch'!BH$3,FCSTSDV!$D$1:$L$1,0)),0)/'tính băng dính sạch'!$E144,1)</f>
        <v>0</v>
      </c>
      <c r="BI144" s="106">
        <f>+ROUND(IFERROR(INDEX(FCSTSDV!$D$2:$L$72,MATCH('tính băng dính sạch'!$D144,FCSTSDV!$C$2:$C$72,0),MATCH('tính băng dính sạch'!BI$3,FCSTSDV!$D$1:$L$1,0)),0)/'tính băng dính sạch'!$E144,1)</f>
        <v>0</v>
      </c>
      <c r="BJ144" s="106">
        <f>+ROUND(IFERROR(INDEX(FCSTSDV!$D$2:$L$72,MATCH('tính băng dính sạch'!$D144,FCSTSDV!$C$2:$C$72,0),MATCH('tính băng dính sạch'!BJ$3,FCSTSDV!$D$1:$L$1,0)),0)/'tính băng dính sạch'!$E144,1)</f>
        <v>0</v>
      </c>
      <c r="BK144" s="106">
        <f>+ROUND(IFERROR(INDEX(FCSTSDV!$D$2:$L$72,MATCH('tính băng dính sạch'!$D144,FCSTSDV!$C$2:$C$72,0),MATCH('tính băng dính sạch'!BK$3,FCSTSDV!$D$1:$L$1,0)),0)/'tính băng dính sạch'!$E144,1)</f>
        <v>0</v>
      </c>
      <c r="BL144" s="106">
        <f>+ROUND(IFERROR(INDEX(FCSTSDV!$D$2:$L$72,MATCH('tính băng dính sạch'!$D144,FCSTSDV!$C$2:$C$72,0),MATCH('tính băng dính sạch'!BL$3,FCSTSDV!$D$1:$L$1,0)),0)/'tính băng dính sạch'!$E144,1)</f>
        <v>0</v>
      </c>
      <c r="BM144" s="106">
        <f>+ROUND(IFERROR(INDEX(FCSTSDV!$D$2:$L$72,MATCH('tính băng dính sạch'!$D144,FCSTSDV!$C$2:$C$72,0),MATCH('tính băng dính sạch'!BM$3,FCSTSDV!$D$1:$L$1,0)),0)/'tính băng dính sạch'!$E144,1)</f>
        <v>0</v>
      </c>
      <c r="BN144" s="106">
        <f>+ROUND(IFERROR(INDEX(FCSTSDV!$D$2:$L$72,MATCH('tính băng dính sạch'!$D144,FCSTSDV!$C$2:$C$72,0),MATCH('tính băng dính sạch'!BN$3,FCSTSDV!$D$1:$L$1,0)),0)/'tính băng dính sạch'!$E144,1)</f>
        <v>0</v>
      </c>
      <c r="BO144" s="106">
        <f>+ROUND(IFERROR(INDEX(FCSTSDV!$D$2:$L$72,MATCH('tính băng dính sạch'!$D144,FCSTSDV!$C$2:$C$72,0),MATCH('tính băng dính sạch'!BO$3,FCSTSDV!$D$1:$L$1,0)),0)/'tính băng dính sạch'!$E144,1)</f>
        <v>0</v>
      </c>
      <c r="BP144" s="106">
        <f>+ROUND(IFERROR(INDEX(FCSTSDV!$D$2:$L$72,MATCH('tính băng dính sạch'!$D144,FCSTSDV!$C$2:$C$72,0),MATCH('tính băng dính sạch'!BP$3,FCSTSDV!$D$1:$L$1,0)),0)/'tính băng dính sạch'!$E144,1)</f>
        <v>0</v>
      </c>
      <c r="BQ144" s="106">
        <f>+ROUND(IFERROR(INDEX(FCSTSDV!$D$2:$L$72,MATCH('tính băng dính sạch'!$D144,FCSTSDV!$C$2:$C$72,0),MATCH('tính băng dính sạch'!BQ$3,FCSTSDV!$D$1:$L$1,0)),0)/'tính băng dính sạch'!$E144,1)</f>
        <v>0</v>
      </c>
      <c r="BR144" s="106">
        <f>+ROUND(IFERROR(INDEX(FCSTSDV!$D$2:$L$72,MATCH('tính băng dính sạch'!$D144,FCSTSDV!$C$2:$C$72,0),MATCH('tính băng dính sạch'!BR$3,FCSTSDV!$D$1:$L$1,0)),0)/'tính băng dính sạch'!$E144,1)</f>
        <v>0</v>
      </c>
      <c r="BS144" s="106">
        <f>+ROUND(IFERROR(INDEX(FCSTSDV!$D$2:$L$72,MATCH('tính băng dính sạch'!$D144,FCSTSDV!$C$2:$C$72,0),MATCH('tính băng dính sạch'!BS$3,FCSTSDV!$D$1:$L$1,0)),0)/'tính băng dính sạch'!$E144,1)</f>
        <v>0</v>
      </c>
      <c r="BT144" s="106">
        <f>+ROUND(IFERROR(INDEX(FCSTSDV!$D$2:$L$72,MATCH('tính băng dính sạch'!$D144,FCSTSDV!$C$2:$C$72,0),MATCH('tính băng dính sạch'!BT$3,FCSTSDV!$D$1:$L$1,0)),0)/'tính băng dính sạch'!$E144,1)</f>
        <v>0</v>
      </c>
      <c r="BU144" s="106">
        <f>+ROUND(IFERROR(INDEX(FCSTSDV!$D$2:$L$72,MATCH('tính băng dính sạch'!$D144,FCSTSDV!$C$2:$C$72,0),MATCH('tính băng dính sạch'!BU$3,FCSTSDV!$D$1:$L$1,0)),0)/'tính băng dính sạch'!$E144,1)</f>
        <v>0</v>
      </c>
      <c r="BV144" s="106">
        <f>+ROUND(IFERROR(INDEX(FCSTSDV!$D$2:$L$72,MATCH('tính băng dính sạch'!$D144,FCSTSDV!$C$2:$C$72,0),MATCH('tính băng dính sạch'!BV$3,FCSTSDV!$D$1:$L$1,0)),0)/'tính băng dính sạch'!$E144,1)</f>
        <v>0</v>
      </c>
      <c r="BW144" s="106">
        <f>+ROUND(IFERROR(INDEX(FCSTSDV!$D$2:$L$72,MATCH('tính băng dính sạch'!$D144,FCSTSDV!$C$2:$C$72,0),MATCH('tính băng dính sạch'!BW$3,FCSTSDV!$D$1:$L$1,0)),0)/'tính băng dính sạch'!$E144,1)</f>
        <v>0</v>
      </c>
      <c r="BX144" s="106">
        <f>+ROUND(IFERROR(INDEX(FCSTSDV!$D$2:$L$72,MATCH('tính băng dính sạch'!$D144,FCSTSDV!$C$2:$C$72,0),MATCH('tính băng dính sạch'!BX$3,FCSTSDV!$D$1:$L$1,0)),0)/'tính băng dính sạch'!$E144,1)</f>
        <v>0</v>
      </c>
      <c r="BY144" s="106">
        <f>+ROUND(IFERROR(INDEX(FCSTSDV!$D$2:$L$72,MATCH('tính băng dính sạch'!$D144,FCSTSDV!$C$2:$C$72,0),MATCH('tính băng dính sạch'!BY$3,FCSTSDV!$D$1:$L$1,0)),0)/'tính băng dính sạch'!$E144,1)</f>
        <v>0</v>
      </c>
      <c r="BZ144" s="106">
        <f>+ROUND(IFERROR(INDEX(FCSTSDV!$D$2:$L$72,MATCH('tính băng dính sạch'!$D144,FCSTSDV!$C$2:$C$72,0),MATCH('tính băng dính sạch'!BZ$3,FCSTSDV!$D$1:$L$1,0)),0)/'tính băng dính sạch'!$E144,1)</f>
        <v>0</v>
      </c>
      <c r="CA144" s="106">
        <f>+ROUND(IFERROR(INDEX(FCSTSDV!$D$2:$L$72,MATCH('tính băng dính sạch'!$D144,FCSTSDV!$C$2:$C$72,0),MATCH('tính băng dính sạch'!CA$3,FCSTSDV!$D$1:$L$1,0)),0)/'tính băng dính sạch'!$E144,1)</f>
        <v>0</v>
      </c>
      <c r="CB144" s="106">
        <f>+ROUND(IFERROR(INDEX(FCSTSDV!$D$2:$L$72,MATCH('tính băng dính sạch'!$D144,FCSTSDV!$C$2:$C$72,0),MATCH('tính băng dính sạch'!CB$3,FCSTSDV!$D$1:$L$1,0)),0)/'tính băng dính sạch'!$E144,1)</f>
        <v>0</v>
      </c>
      <c r="CC144" s="106">
        <f>+ROUND(IFERROR(INDEX(FCSTSDV!$D$2:$L$72,MATCH('tính băng dính sạch'!$D144,FCSTSDV!$C$2:$C$72,0),MATCH('tính băng dính sạch'!CC$3,FCSTSDV!$D$1:$L$1,0)),0)/'tính băng dính sạch'!$E144,1)</f>
        <v>0</v>
      </c>
      <c r="CD144" s="106">
        <f>+ROUND(IFERROR(INDEX(FCSTSDV!$D$2:$L$72,MATCH('tính băng dính sạch'!$D144,FCSTSDV!$C$2:$C$72,0),MATCH('tính băng dính sạch'!CD$3,FCSTSDV!$D$1:$L$1,0)),0)/'tính băng dính sạch'!$E144,1)</f>
        <v>0</v>
      </c>
      <c r="CE144" s="106">
        <f>+ROUND(IFERROR(INDEX(FCSTSDV!$D$2:$L$72,MATCH('tính băng dính sạch'!$D144,FCSTSDV!$C$2:$C$72,0),MATCH('tính băng dính sạch'!CE$3,FCSTSDV!$D$1:$L$1,0)),0)/'tính băng dính sạch'!$E144,1)</f>
        <v>0</v>
      </c>
      <c r="CF144" s="106">
        <f>+ROUND(IFERROR(INDEX(FCSTSDV!$D$2:$L$72,MATCH('tính băng dính sạch'!$D144,FCSTSDV!$C$2:$C$72,0),MATCH('tính băng dính sạch'!CF$3,FCSTSDV!$D$1:$L$1,0)),0)/'tính băng dính sạch'!$E144,1)</f>
        <v>0</v>
      </c>
      <c r="CG144" s="106">
        <f>+ROUND(IFERROR(INDEX(FCSTSDV!$D$2:$L$72,MATCH('tính băng dính sạch'!$D144,FCSTSDV!$C$2:$C$72,0),MATCH('tính băng dính sạch'!CG$3,FCSTSDV!$D$1:$L$1,0)),0)/'tính băng dính sạch'!$E144,1)</f>
        <v>0</v>
      </c>
      <c r="CH144" s="106">
        <f>+ROUND(IFERROR(INDEX(FCSTSDV!$D$2:$L$72,MATCH('tính băng dính sạch'!$D144,FCSTSDV!$C$2:$C$72,0),MATCH('tính băng dính sạch'!CH$3,FCSTSDV!$D$1:$L$1,0)),0)/'tính băng dính sạch'!$E144,1)</f>
        <v>0</v>
      </c>
      <c r="CI144" s="106">
        <f>+ROUND(IFERROR(INDEX(FCSTSDV!$D$2:$L$72,MATCH('tính băng dính sạch'!$D144,FCSTSDV!$C$2:$C$72,0),MATCH('tính băng dính sạch'!CI$3,FCSTSDV!$D$1:$L$1,0)),0)/'tính băng dính sạch'!$E144,1)</f>
        <v>0</v>
      </c>
      <c r="CJ144" s="106">
        <f>+ROUND(IFERROR(INDEX(FCSTSDV!$D$2:$L$72,MATCH('tính băng dính sạch'!$D144,FCSTSDV!$C$2:$C$72,0),MATCH('tính băng dính sạch'!CJ$3,FCSTSDV!$D$1:$L$1,0)),0)/'tính băng dính sạch'!$E144,1)</f>
        <v>0</v>
      </c>
      <c r="CK144" s="106">
        <f>+ROUND(IFERROR(INDEX(FCSTSDV!$D$2:$L$72,MATCH('tính băng dính sạch'!$D144,FCSTSDV!$C$2:$C$72,0),MATCH('tính băng dính sạch'!CK$3,FCSTSDV!$D$1:$L$1,0)),0)/'tính băng dính sạch'!$E144,1)</f>
        <v>0</v>
      </c>
      <c r="CL144" s="106">
        <f>+ROUND(IFERROR(INDEX(FCSTSDV!$D$2:$L$72,MATCH('tính băng dính sạch'!$D144,FCSTSDV!$C$2:$C$72,0),MATCH('tính băng dính sạch'!CL$3,FCSTSDV!$D$1:$L$1,0)),0)/'tính băng dính sạch'!$E144,1)</f>
        <v>0</v>
      </c>
      <c r="CM144" s="106">
        <f>+ROUND(IFERROR(INDEX(FCSTSDV!$D$2:$L$72,MATCH('tính băng dính sạch'!$D144,FCSTSDV!$C$2:$C$72,0),MATCH('tính băng dính sạch'!CM$3,FCSTSDV!$D$1:$L$1,0)),0)/'tính băng dính sạch'!$E144,1)</f>
        <v>0</v>
      </c>
      <c r="CN144" s="106">
        <f>+ROUND(IFERROR(INDEX(FCSTSDV!$D$2:$L$72,MATCH('tính băng dính sạch'!$D144,FCSTSDV!$C$2:$C$72,0),MATCH('tính băng dính sạch'!CN$3,FCSTSDV!$D$1:$L$1,0)),0)/'tính băng dính sạch'!$E144,1)</f>
        <v>0</v>
      </c>
      <c r="CO144" s="106">
        <f>+ROUND(IFERROR(INDEX(FCSTSDV!$D$2:$L$72,MATCH('tính băng dính sạch'!$D144,FCSTSDV!$C$2:$C$72,0),MATCH('tính băng dính sạch'!CO$3,FCSTSDV!$D$1:$L$1,0)),0)/'tính băng dính sạch'!$E144,1)</f>
        <v>0</v>
      </c>
      <c r="CP144" s="106">
        <f>+ROUND(IFERROR(INDEX(FCSTSDV!$D$2:$L$72,MATCH('tính băng dính sạch'!$D144,FCSTSDV!$C$2:$C$72,0),MATCH('tính băng dính sạch'!CP$3,FCSTSDV!$D$1:$L$1,0)),0)/'tính băng dính sạch'!$E144,1)</f>
        <v>0</v>
      </c>
      <c r="CQ144" s="106">
        <f>+ROUND(IFERROR(INDEX(FCSTSDV!$D$2:$L$72,MATCH('tính băng dính sạch'!$D144,FCSTSDV!$C$2:$C$72,0),MATCH('tính băng dính sạch'!CQ$3,FCSTSDV!$D$1:$L$1,0)),0)/'tính băng dính sạch'!$E144,1)</f>
        <v>0</v>
      </c>
    </row>
    <row r="145" spans="1:95" ht="20.100000000000001" hidden="1" customHeight="1">
      <c r="A145" s="807"/>
      <c r="B145" s="792"/>
      <c r="C145" s="60"/>
      <c r="D145" s="52" t="s">
        <v>153</v>
      </c>
      <c r="E145" s="53" t="s">
        <v>43</v>
      </c>
      <c r="F145" s="800"/>
      <c r="G145" s="855"/>
      <c r="H145" s="827"/>
      <c r="I145" s="175">
        <f>+I144</f>
        <v>0</v>
      </c>
      <c r="J145" s="93"/>
      <c r="K145" s="88">
        <f>+F144+G144+-K144</f>
        <v>0</v>
      </c>
      <c r="L145" s="176">
        <f>+K145-L144</f>
        <v>0</v>
      </c>
      <c r="M145" s="176" t="e">
        <f>+H144-M144</f>
        <v>#REF!</v>
      </c>
      <c r="N145" s="177" t="e">
        <f>+H144-N144</f>
        <v>#REF!</v>
      </c>
      <c r="O145" s="176" t="e">
        <f>+H144-O144</f>
        <v>#REF!</v>
      </c>
      <c r="P145" s="176" t="e">
        <f>+H144-P144</f>
        <v>#REF!</v>
      </c>
      <c r="Q145" s="176" t="e">
        <f>+P145-Q144</f>
        <v>#REF!</v>
      </c>
      <c r="R145" s="176" t="e">
        <f>+H144-R144</f>
        <v>#REF!</v>
      </c>
      <c r="S145" s="176" t="e">
        <f>+H144-S144</f>
        <v>#REF!</v>
      </c>
      <c r="T145" s="176" t="e">
        <f>H144-T144</f>
        <v>#REF!</v>
      </c>
      <c r="U145" s="176" t="e">
        <f>+T145-U144</f>
        <v>#REF!</v>
      </c>
      <c r="V145" s="185" t="e">
        <f>+U145-V144</f>
        <v>#REF!</v>
      </c>
      <c r="W145" s="186" t="e">
        <f>+H144+I144-W144</f>
        <v>#REF!</v>
      </c>
      <c r="X145" s="187" t="e">
        <f>+H144+I144-X144</f>
        <v>#REF!</v>
      </c>
      <c r="Y145" s="187" t="e">
        <f>+H144+I144-Y144</f>
        <v>#REF!</v>
      </c>
      <c r="Z145" s="187" t="e">
        <f>+Y145-Z144</f>
        <v>#REF!</v>
      </c>
      <c r="AA145" s="187" t="e">
        <f>+Z145-AA144</f>
        <v>#REF!</v>
      </c>
      <c r="AB145" s="187" t="e">
        <f>+AA145-AB144</f>
        <v>#REF!</v>
      </c>
      <c r="AC145" s="186" t="e">
        <f>+H144+I144-AC144</f>
        <v>#REF!</v>
      </c>
      <c r="AD145" s="186" t="e">
        <f>+AC145-AD144</f>
        <v>#REF!</v>
      </c>
      <c r="AE145" s="186" t="e">
        <f>+AD145-AE144</f>
        <v>#REF!</v>
      </c>
      <c r="AF145" s="186" t="e">
        <f>+AE145-AF144</f>
        <v>#REF!</v>
      </c>
      <c r="AG145" s="186" t="e">
        <f>+H144-AG144</f>
        <v>#REF!</v>
      </c>
      <c r="AH145" s="186" t="e">
        <f>+AG145-AH144</f>
        <v>#REF!</v>
      </c>
      <c r="AI145" s="186" t="e">
        <f>+AH145-AI144</f>
        <v>#REF!</v>
      </c>
      <c r="AJ145" s="186" t="e">
        <f>+AI145-AJ144</f>
        <v>#REF!</v>
      </c>
      <c r="AK145" s="186" t="e">
        <f>+H144+I144-AK144</f>
        <v>#REF!</v>
      </c>
      <c r="AL145" s="186" t="e">
        <f>+AK145-AL144</f>
        <v>#REF!</v>
      </c>
      <c r="AM145" s="186" t="e">
        <f>+H144+I145-AM144</f>
        <v>#REF!</v>
      </c>
      <c r="AN145" s="186" t="e">
        <f>+AM145-AN144</f>
        <v>#REF!</v>
      </c>
      <c r="AO145" s="186" t="e">
        <f>+H144+I145-AO144</f>
        <v>#REF!</v>
      </c>
      <c r="AP145" s="186" t="e">
        <f>+AO145-AP144</f>
        <v>#REF!</v>
      </c>
      <c r="AQ145" s="186" t="e">
        <f>+AI145-AQ144</f>
        <v>#REF!</v>
      </c>
      <c r="AR145" s="186" t="e">
        <f>+AQ145-AR144</f>
        <v>#REF!</v>
      </c>
      <c r="AS145" s="186" t="e">
        <f>+H144+I144-AS144</f>
        <v>#REF!</v>
      </c>
      <c r="AT145" s="186" t="e">
        <f>+H144+I145-AT144</f>
        <v>#REF!</v>
      </c>
      <c r="AU145" s="186" t="e">
        <f>H144+I144-AU144</f>
        <v>#REF!</v>
      </c>
      <c r="AV145" s="186" t="e">
        <f>AU145-AV144</f>
        <v>#REF!</v>
      </c>
      <c r="AW145" s="186" t="e">
        <f>AV145-AW144</f>
        <v>#REF!</v>
      </c>
      <c r="AX145" s="186" t="e">
        <f>$H144+I$144-AX144</f>
        <v>#REF!</v>
      </c>
      <c r="AY145" s="186" t="e">
        <f>$H144+J$144-AY144</f>
        <v>#REF!</v>
      </c>
      <c r="AZ145" s="186" t="e">
        <f>$H144+K$144-AZ144</f>
        <v>#REF!</v>
      </c>
      <c r="BA145" s="186" t="e">
        <f>$H144+L$144-BA144</f>
        <v>#REF!</v>
      </c>
      <c r="BB145" s="186" t="e">
        <f t="shared" ref="BB145:CI145" si="127">$H144+M$144-BB144</f>
        <v>#REF!</v>
      </c>
      <c r="BC145" s="186" t="e">
        <f t="shared" si="127"/>
        <v>#REF!</v>
      </c>
      <c r="BD145" s="186" t="e">
        <f t="shared" si="127"/>
        <v>#REF!</v>
      </c>
      <c r="BE145" s="186" t="e">
        <f t="shared" si="127"/>
        <v>#REF!</v>
      </c>
      <c r="BF145" s="186" t="e">
        <f t="shared" si="127"/>
        <v>#REF!</v>
      </c>
      <c r="BG145" s="186" t="e">
        <f t="shared" si="127"/>
        <v>#REF!</v>
      </c>
      <c r="BH145" s="186" t="e">
        <f t="shared" si="127"/>
        <v>#REF!</v>
      </c>
      <c r="BI145" s="186" t="e">
        <f t="shared" si="127"/>
        <v>#REF!</v>
      </c>
      <c r="BJ145" s="186" t="e">
        <f t="shared" si="127"/>
        <v>#REF!</v>
      </c>
      <c r="BK145" s="186" t="e">
        <f t="shared" si="127"/>
        <v>#REF!</v>
      </c>
      <c r="BL145" s="186" t="e">
        <f t="shared" si="127"/>
        <v>#REF!</v>
      </c>
      <c r="BM145" s="186" t="e">
        <f t="shared" si="127"/>
        <v>#REF!</v>
      </c>
      <c r="BN145" s="186" t="e">
        <f t="shared" si="127"/>
        <v>#REF!</v>
      </c>
      <c r="BO145" s="186" t="e">
        <f t="shared" si="127"/>
        <v>#REF!</v>
      </c>
      <c r="BP145" s="186" t="e">
        <f t="shared" si="127"/>
        <v>#REF!</v>
      </c>
      <c r="BQ145" s="186" t="e">
        <f t="shared" si="127"/>
        <v>#REF!</v>
      </c>
      <c r="BR145" s="186" t="e">
        <f t="shared" si="127"/>
        <v>#REF!</v>
      </c>
      <c r="BS145" s="186" t="e">
        <f t="shared" si="127"/>
        <v>#REF!</v>
      </c>
      <c r="BT145" s="186" t="e">
        <f t="shared" si="127"/>
        <v>#REF!</v>
      </c>
      <c r="BU145" s="186" t="e">
        <f t="shared" si="127"/>
        <v>#REF!</v>
      </c>
      <c r="BV145" s="186" t="e">
        <f t="shared" si="127"/>
        <v>#REF!</v>
      </c>
      <c r="BW145" s="186" t="e">
        <f t="shared" si="127"/>
        <v>#REF!</v>
      </c>
      <c r="BX145" s="186" t="e">
        <f t="shared" si="127"/>
        <v>#REF!</v>
      </c>
      <c r="BY145" s="186" t="e">
        <f t="shared" si="127"/>
        <v>#REF!</v>
      </c>
      <c r="BZ145" s="186" t="e">
        <f t="shared" si="127"/>
        <v>#REF!</v>
      </c>
      <c r="CA145" s="186" t="e">
        <f t="shared" si="127"/>
        <v>#REF!</v>
      </c>
      <c r="CB145" s="186" t="e">
        <f t="shared" si="127"/>
        <v>#REF!</v>
      </c>
      <c r="CC145" s="186" t="e">
        <f t="shared" si="127"/>
        <v>#REF!</v>
      </c>
      <c r="CD145" s="186" t="e">
        <f t="shared" si="127"/>
        <v>#REF!</v>
      </c>
      <c r="CE145" s="186" t="e">
        <f t="shared" si="127"/>
        <v>#REF!</v>
      </c>
      <c r="CF145" s="186" t="e">
        <f t="shared" si="127"/>
        <v>#REF!</v>
      </c>
      <c r="CG145" s="186" t="e">
        <f t="shared" si="127"/>
        <v>#REF!</v>
      </c>
      <c r="CH145" s="186" t="e">
        <f t="shared" si="127"/>
        <v>#REF!</v>
      </c>
      <c r="CI145" s="186" t="e">
        <f t="shared" si="127"/>
        <v>#REF!</v>
      </c>
      <c r="CJ145" s="186" t="e">
        <f t="shared" ref="CJ145:CQ145" si="128">CI145-CJ144</f>
        <v>#REF!</v>
      </c>
      <c r="CK145" s="186" t="e">
        <f t="shared" si="128"/>
        <v>#REF!</v>
      </c>
      <c r="CL145" s="186" t="e">
        <f t="shared" si="128"/>
        <v>#REF!</v>
      </c>
      <c r="CM145" s="186" t="e">
        <f t="shared" si="128"/>
        <v>#REF!</v>
      </c>
      <c r="CN145" s="186" t="e">
        <f t="shared" si="128"/>
        <v>#REF!</v>
      </c>
      <c r="CO145" s="186" t="e">
        <f t="shared" si="128"/>
        <v>#REF!</v>
      </c>
      <c r="CP145" s="186" t="e">
        <f t="shared" si="128"/>
        <v>#REF!</v>
      </c>
      <c r="CQ145" s="186" t="e">
        <f t="shared" si="128"/>
        <v>#REF!</v>
      </c>
    </row>
    <row r="146" spans="1:95" ht="20.100000000000001" hidden="1" customHeight="1">
      <c r="A146" s="823" t="s">
        <v>283</v>
      </c>
      <c r="B146" s="791" t="s">
        <v>279</v>
      </c>
      <c r="C146" s="63"/>
      <c r="D146" s="73" t="s">
        <v>41</v>
      </c>
      <c r="E146" s="44">
        <v>100</v>
      </c>
      <c r="F146" s="798"/>
      <c r="G146" s="1205"/>
      <c r="H146" s="826" t="e">
        <f>+VLOOKUP(A146,#REF!,5,0)</f>
        <v>#REF!</v>
      </c>
      <c r="I146" s="81">
        <f>+ROUND(IFERROR(VLOOKUP(D146,FCSTSDV!$C$2:$C$72,26,0),0)/'tính băng dính sạch'!E146+0,0)</f>
        <v>0</v>
      </c>
      <c r="J146" s="80">
        <f>+IFERROR(VLOOKUP(D146,FCSTSDV!$C$2:$L$72,84,0),0)</f>
        <v>0</v>
      </c>
      <c r="K146" s="11">
        <f t="array" ref="K146">+IFERROR(INDEX(FCSTSDV!$D$2:$L$72,MATCH('tính băng dính sạch'!$D146,FCSTSDV!$C$2:$C$72,0),MATCH('tính băng dính sạch'!K$3,FCSTSDV!$D$1:$L$1,0)),0)/'tính băng dính sạch'!$E146</f>
        <v>0</v>
      </c>
      <c r="L146" s="11">
        <f t="array" ref="L146">+IFERROR(INDEX(FCSTSDV!$D$2:$L$72,MATCH('tính băng dính sạch'!$D146,FCSTSDV!$C$2:$C$72,0),MATCH('tính băng dính sạch'!L$3,FCSTSDV!$D$1:$L$1,0)),0)/'tính băng dính sạch'!$E146</f>
        <v>0</v>
      </c>
      <c r="M146" s="11">
        <f t="array" ref="M146">+IFERROR(INDEX(FCSTSDV!$D$2:$L$72,MATCH('tính băng dính sạch'!$D146,FCSTSDV!$C$2:$C$72,0),MATCH('tính băng dính sạch'!M$3,FCSTSDV!$D$1:$L$1,0)),0)/'tính băng dính sạch'!$E146</f>
        <v>0</v>
      </c>
      <c r="N146" s="11">
        <f t="array" ref="N146">+IFERROR(INDEX(FCSTSDV!$D$2:$L$72,MATCH('tính băng dính sạch'!$D146,FCSTSDV!$C$2:$C$72,0),MATCH('tính băng dính sạch'!N$3,FCSTSDV!$D$1:$L$1,0)),0)/'tính băng dính sạch'!$E146</f>
        <v>0</v>
      </c>
      <c r="O146" s="11">
        <f t="array" ref="O146">+IFERROR(INDEX(FCSTSDV!$D$2:$L$72,MATCH('tính băng dính sạch'!$D146,FCSTSDV!$C$2:$C$72,0),MATCH('tính băng dính sạch'!O$3,FCSTSDV!$D$1:$L$1,0)),0)/'tính băng dính sạch'!$E146</f>
        <v>0</v>
      </c>
      <c r="P146" s="11">
        <f t="array" ref="P146">+IFERROR(INDEX(FCSTSDV!$D$2:$L$72,MATCH('tính băng dính sạch'!$D146,FCSTSDV!$C$2:$C$72,0),MATCH('tính băng dính sạch'!P$3,FCSTSDV!$D$1:$L$1,0)),0)/'tính băng dính sạch'!$E146</f>
        <v>0</v>
      </c>
      <c r="Q146" s="11">
        <f t="array" ref="Q146">+IFERROR(INDEX(FCSTSDV!$D$2:$L$72,MATCH('tính băng dính sạch'!$D146,FCSTSDV!$C$2:$C$72,0),MATCH('tính băng dính sạch'!Q$3,FCSTSDV!$D$1:$L$1,0)),0)/'tính băng dính sạch'!$E146</f>
        <v>0</v>
      </c>
      <c r="R146" s="11">
        <f t="array" ref="R146">+IFERROR(INDEX(FCSTSDV!$D$2:$L$72,MATCH('tính băng dính sạch'!$D146,FCSTSDV!$C$2:$C$72,0),MATCH('tính băng dính sạch'!R$3,FCSTSDV!$D$1:$L$1,0)),0)/'tính băng dính sạch'!$E146</f>
        <v>0</v>
      </c>
      <c r="S146" s="11">
        <f>+IFERROR(INDEX(FCSTSDV!$D$2:$L$72,MATCH('tính băng dính sạch'!$D146,FCSTSDV!$C$2:$C$72,0),MATCH('tính băng dính sạch'!S$3,FCSTSDV!$D$1:$L$1,0)),0)/'tính băng dính sạch'!$E146</f>
        <v>0</v>
      </c>
      <c r="T146" s="11">
        <f t="array" ref="T146">+IFERROR(INDEX(FCSTSDV!$D$2:$L$72,MATCH('tính băng dính sạch'!$D146,FCSTSDV!$C$2:$C$72,0),MATCH('tính băng dính sạch'!T$3,FCSTSDV!$D$1:$L$1,0)),0)/'tính băng dính sạch'!$E146</f>
        <v>0</v>
      </c>
      <c r="U146" s="11">
        <f t="array" ref="U146">+IFERROR(INDEX(FCSTSDV!$D$2:$L$72,MATCH('tính băng dính sạch'!$D146,FCSTSDV!$C$2:$C$72,0),MATCH('tính băng dính sạch'!U$3,FCSTSDV!$D$1:$L$1,0)),0)/'tính băng dính sạch'!$E146</f>
        <v>0</v>
      </c>
      <c r="V146" s="98">
        <f t="array" ref="V146">+IFERROR(INDEX(FCSTSDV!$D$2:$L$72,MATCH('tính băng dính sạch'!$D146,FCSTSDV!$C$2:$C$72,0),MATCH('tính băng dính sạch'!V$3,FCSTSDV!$D$1:$L$1,0)),0)/'tính băng dính sạch'!$E146</f>
        <v>0</v>
      </c>
      <c r="W146" s="99">
        <f t="array" ref="W146">+IFERROR(INDEX(FCSTSDV!$D$2:$L$72,MATCH('tính băng dính sạch'!$D146,FCSTSDV!$C$2:$C$72,0),MATCH('tính băng dính sạch'!W$3,FCSTSDV!$D$1:$L$1,0)),0)/'tính băng dính sạch'!$E146</f>
        <v>0</v>
      </c>
      <c r="X146" s="100">
        <f t="array" ref="X146">+IFERROR(INDEX(FCSTSDV!$D$2:$L$72,MATCH('tính băng dính sạch'!$D146,FCSTSDV!$C$2:$C$72,0),MATCH('tính băng dính sạch'!X$3,FCSTSDV!$D$1:$L$1,0)),0)/'tính băng dính sạch'!$E146</f>
        <v>0</v>
      </c>
      <c r="Y146" s="100">
        <f t="array" ref="Y146">+IFERROR(INDEX(FCSTSDV!$D$2:$L$72,MATCH('tính băng dính sạch'!$D146,FCSTSDV!$C$2:$C$72,0),MATCH('tính băng dính sạch'!Y$3,FCSTSDV!$D$1:$L$1,0)),0)/'tính băng dính sạch'!$E146</f>
        <v>0</v>
      </c>
      <c r="Z146" s="100">
        <f t="array" ref="Z146">+IFERROR(INDEX(FCSTSDV!$D$2:$L$72,MATCH('tính băng dính sạch'!$D146,FCSTSDV!$C$2:$C$72,0),MATCH('tính băng dính sạch'!Z$3,FCSTSDV!$D$1:$L$1,0)),0)/'tính băng dính sạch'!$E146</f>
        <v>0</v>
      </c>
      <c r="AA146" s="100">
        <f t="array" ref="AA146">+IFERROR(INDEX(FCSTSDV!$D$2:$L$72,MATCH('tính băng dính sạch'!$D146,FCSTSDV!$C$2:$C$72,0),MATCH('tính băng dính sạch'!AA$3,FCSTSDV!$D$1:$L$1,0)),0)/'tính băng dính sạch'!$E146</f>
        <v>0</v>
      </c>
      <c r="AB146" s="100">
        <f t="array" ref="AB146">+IFERROR(INDEX(FCSTSDV!$D$2:$L$72,MATCH('tính băng dính sạch'!$D146,FCSTSDV!$C$2:$C$72,0),MATCH('tính băng dính sạch'!AB$3,FCSTSDV!$D$1:$L$1,0)),0)/'tính băng dính sạch'!$E146</f>
        <v>0</v>
      </c>
      <c r="AC146" s="99">
        <f t="array" ref="AC146">+IFERROR(INDEX(FCSTSDV!$D$2:$L$72,MATCH('tính băng dính sạch'!$D146,FCSTSDV!$C$2:$C$72,0),MATCH('tính băng dính sạch'!AC$3,FCSTSDV!$D$1:$L$1,0)),0)/'tính băng dính sạch'!$E146</f>
        <v>0</v>
      </c>
      <c r="AD146" s="99">
        <f t="array" ref="AD146">+IFERROR(INDEX(FCSTSDV!$D$2:$L$72,MATCH('tính băng dính sạch'!$D146,FCSTSDV!$C$2:$C$72,0),MATCH('tính băng dính sạch'!AD$3,FCSTSDV!$D$1:$L$1,0)),0)/'tính băng dính sạch'!$E146</f>
        <v>0</v>
      </c>
      <c r="AE146" s="99">
        <f t="array" ref="AE146">+IFERROR(INDEX(FCSTSDV!$D$2:$L$72,MATCH('tính băng dính sạch'!$D146,FCSTSDV!$C$2:$C$72,0),MATCH('tính băng dính sạch'!AE$3,FCSTSDV!$D$1:$L$1,0)),0)/'tính băng dính sạch'!$E146</f>
        <v>0</v>
      </c>
      <c r="AF146" s="99">
        <f>+IFERROR(INDEX(FCSTSDV!$D$2:$L$72,MATCH('tính băng dính sạch'!$D146,FCSTSDV!$C$2:$C$72,0),MATCH('tính băng dính sạch'!AF$3,FCSTSDV!$D$1:$L$1,0))/'tính băng dính sạch'!$E146,0)</f>
        <v>0</v>
      </c>
      <c r="AG146" s="92">
        <f>+ROUND(IFERROR(INDEX(FCSTSDV!$D$2:$L$72,MATCH('tính băng dính sạch'!$D146,FCSTSDV!$C$2:$C$72,0),MATCH('tính băng dính sạch'!AG$3,FCSTSDV!$D$1:$L$1,0)),0)/'tính băng dính sạch'!$E146,1)</f>
        <v>0</v>
      </c>
      <c r="AH146" s="92">
        <f>+ROUND(IFERROR(INDEX(FCSTSDV!$D$2:$L$72,MATCH('tính băng dính sạch'!$D146,FCSTSDV!$C$2:$C$72,0),MATCH('tính băng dính sạch'!AH$3,FCSTSDV!$D$1:$L$1,0)),0)/'tính băng dính sạch'!$E146,1)</f>
        <v>0</v>
      </c>
      <c r="AI146" s="92">
        <f>+ROUND(IFERROR(INDEX(FCSTSDV!$D$2:$L$72,MATCH('tính băng dính sạch'!$D146,FCSTSDV!$C$2:$C$72,0),MATCH('tính băng dính sạch'!AI$3,FCSTSDV!$D$1:$L$1,0)),0)/'tính băng dính sạch'!$E146,1)</f>
        <v>0</v>
      </c>
      <c r="AJ146" s="92">
        <f>+ROUND(IFERROR(INDEX(FCSTSDV!$D$2:$L$72,MATCH('tính băng dính sạch'!$D146,FCSTSDV!$C$2:$C$72,0),MATCH('tính băng dính sạch'!AJ$3,FCSTSDV!$D$1:$L$1,0)),0)/'tính băng dính sạch'!$E146,1)</f>
        <v>0</v>
      </c>
      <c r="AK146" s="92">
        <f>+ROUND(IFERROR(INDEX(FCSTSDV!$D$2:$L$72,MATCH('tính băng dính sạch'!$D146,FCSTSDV!$C$2:$C$72,0),MATCH('tính băng dính sạch'!AK$3,FCSTSDV!$D$1:$L$1,0)),0)/'tính băng dính sạch'!$E146,1)</f>
        <v>0</v>
      </c>
      <c r="AL146" s="92">
        <f>+ROUND(IFERROR(INDEX(FCSTSDV!$D$2:$L$72,MATCH('tính băng dính sạch'!$D146,FCSTSDV!$C$2:$C$72,0),MATCH('tính băng dính sạch'!AL$3,FCSTSDV!$D$1:$L$1,0)),0)/'tính băng dính sạch'!$E146,1)</f>
        <v>0</v>
      </c>
      <c r="AM146" s="92">
        <f>+ROUND(IFERROR(INDEX(FCSTSDV!$D$2:$L$72,MATCH('tính băng dính sạch'!$D146,FCSTSDV!$C$2:$C$72,0),MATCH('tính băng dính sạch'!AM$3,FCSTSDV!$D$1:$L$1,0)),0)/'tính băng dính sạch'!$E146,1)</f>
        <v>0</v>
      </c>
      <c r="AN146" s="92">
        <f>+ROUND(IFERROR(INDEX(FCSTSDV!$D$2:$L$72,MATCH('tính băng dính sạch'!$D146,FCSTSDV!$C$2:$C$72,0),MATCH('tính băng dính sạch'!AN$3,FCSTSDV!$D$1:$L$1,0)),0)/'tính băng dính sạch'!$E146,1)</f>
        <v>0</v>
      </c>
      <c r="AO146" s="92">
        <f>+ROUND(IFERROR(INDEX(FCSTSDV!$D$2:$L$72,MATCH('tính băng dính sạch'!$D146,FCSTSDV!$C$2:$C$72,0),MATCH('tính băng dính sạch'!AO$3,FCSTSDV!$D$1:$L$1,0)),0)/'tính băng dính sạch'!$E146,1)</f>
        <v>0</v>
      </c>
      <c r="AP146" s="92">
        <f>+ROUND(IFERROR(INDEX(FCSTSDV!$D$2:$L$72,MATCH('tính băng dính sạch'!$D146,FCSTSDV!$C$2:$C$72,0),MATCH('tính băng dính sạch'!AP$3,FCSTSDV!$D$1:$L$1,0)),0)/'tính băng dính sạch'!$E146,1)</f>
        <v>0</v>
      </c>
      <c r="AQ146" s="92">
        <f>+ROUND(IFERROR(INDEX(FCSTSDV!$D$2:$L$72,MATCH('tính băng dính sạch'!$D146,FCSTSDV!$C$2:$C$72,0),MATCH('tính băng dính sạch'!AQ$3,FCSTSDV!$D$1:$L$1,0)),0)/'tính băng dính sạch'!$E146,1)</f>
        <v>0</v>
      </c>
      <c r="AR146" s="92">
        <f>+ROUND(IFERROR(INDEX(FCSTSDV!$D$2:$L$72,MATCH('tính băng dính sạch'!$D146,FCSTSDV!$C$2:$C$72,0),MATCH('tính băng dính sạch'!AR$3,FCSTSDV!$D$1:$L$1,0)),0)/'tính băng dính sạch'!$E146,1)</f>
        <v>0</v>
      </c>
      <c r="AS146" s="92">
        <f>+ROUND(IFERROR(INDEX(FCSTSDV!$D$2:$L$72,MATCH('tính băng dính sạch'!$D146,FCSTSDV!$C$2:$C$72,0),MATCH('tính băng dính sạch'!AS$3,FCSTSDV!$D$1:$L$1,0)),0)/'tính băng dính sạch'!$E146,1)</f>
        <v>0</v>
      </c>
      <c r="AT146" s="106">
        <f>+ROUND(IFERROR(INDEX(FCSTSDV!$D$2:$L$72,MATCH('tính băng dính sạch'!$D146,FCSTSDV!$C$2:$C$72,0),MATCH('tính băng dính sạch'!AT$3,FCSTSDV!$D$1:$L$1,0)),0)/'tính băng dính sạch'!$E146,1)</f>
        <v>0</v>
      </c>
      <c r="AU146" s="106">
        <f>+ROUND(IFERROR(INDEX(FCSTSDV!$D$2:$L$72,MATCH('tính băng dính sạch'!$D146,FCSTSDV!$C$2:$C$72,0),MATCH('tính băng dính sạch'!AU$3,FCSTSDV!$D$1:$L$1,0)),0)/'tính băng dính sạch'!$E146,1)</f>
        <v>0</v>
      </c>
      <c r="AV146" s="106">
        <f>+ROUND(IFERROR(INDEX(FCSTSDV!$D$2:$L$72,MATCH('tính băng dính sạch'!$D146,FCSTSDV!$C$2:$C$72,0),MATCH('tính băng dính sạch'!AV$3,FCSTSDV!$D$1:$L$1,0)),0)/'tính băng dính sạch'!$E146,1)</f>
        <v>0</v>
      </c>
      <c r="AW146" s="106">
        <f>+ROUND(IFERROR(INDEX(FCSTSDV!$D$2:$L$72,MATCH('tính băng dính sạch'!$D146,FCSTSDV!$C$2:$C$72,0),MATCH('tính băng dính sạch'!AW$3,FCSTSDV!$D$1:$L$1,0)),0)/'tính băng dính sạch'!$E146,1)</f>
        <v>0</v>
      </c>
      <c r="AX146" s="106">
        <f>+ROUND(IFERROR(INDEX(FCSTSDV!$D$2:$L$72,MATCH('tính băng dính sạch'!$D146,FCSTSDV!$C$2:$C$72,0),MATCH('tính băng dính sạch'!AX$3,FCSTSDV!$D$1:$L$1,0)),0)/'tính băng dính sạch'!$E146,1)</f>
        <v>0</v>
      </c>
      <c r="AY146" s="106">
        <f>+ROUND(IFERROR(INDEX(FCSTSDV!$D$2:$L$72,MATCH('tính băng dính sạch'!$D146,FCSTSDV!$C$2:$C$72,0),MATCH('tính băng dính sạch'!AY$3,FCSTSDV!$D$1:$L$1,0)),0)/'tính băng dính sạch'!$E146,1)</f>
        <v>0</v>
      </c>
      <c r="AZ146" s="106">
        <f>+ROUND(IFERROR(INDEX(FCSTSDV!$D$2:$L$72,MATCH('tính băng dính sạch'!$D146,FCSTSDV!$C$2:$C$72,0),MATCH('tính băng dính sạch'!AZ$3,FCSTSDV!$D$1:$L$1,0)),0)/'tính băng dính sạch'!$E146,1)</f>
        <v>0</v>
      </c>
      <c r="BA146" s="106">
        <f>+ROUND(IFERROR(INDEX(FCSTSDV!$D$2:$L$72,MATCH('tính băng dính sạch'!$D146,FCSTSDV!$C$2:$C$72,0),MATCH('tính băng dính sạch'!BA$3,FCSTSDV!$D$1:$L$1,0)),0)/'tính băng dính sạch'!$E146,1)</f>
        <v>0</v>
      </c>
      <c r="BB146" s="106">
        <f>+ROUND(IFERROR(INDEX(FCSTSDV!$D$2:$L$72,MATCH('tính băng dính sạch'!$D146,FCSTSDV!$C$2:$C$72,0),MATCH('tính băng dính sạch'!BB$3,FCSTSDV!$D$1:$L$1,0)),0)/'tính băng dính sạch'!$E146,1)</f>
        <v>0</v>
      </c>
      <c r="BC146" s="106">
        <f>+ROUND(IFERROR(INDEX(FCSTSDV!$D$2:$L$72,MATCH('tính băng dính sạch'!$D146,FCSTSDV!$C$2:$C$72,0),MATCH('tính băng dính sạch'!BC$3,FCSTSDV!$D$1:$L$1,0)),0)/'tính băng dính sạch'!$E146,1)</f>
        <v>0</v>
      </c>
      <c r="BD146" s="106">
        <f>+ROUND(IFERROR(INDEX(FCSTSDV!$D$2:$L$72,MATCH('tính băng dính sạch'!$D146,FCSTSDV!$C$2:$C$72,0),MATCH('tính băng dính sạch'!BD$3,FCSTSDV!$D$1:$L$1,0)),0)/'tính băng dính sạch'!$E146,1)</f>
        <v>0</v>
      </c>
      <c r="BE146" s="106">
        <f>+ROUND(IFERROR(INDEX(FCSTSDV!$D$2:$L$72,MATCH('tính băng dính sạch'!$D146,FCSTSDV!$C$2:$C$72,0),MATCH('tính băng dính sạch'!BE$3,FCSTSDV!$D$1:$L$1,0)),0)/'tính băng dính sạch'!$E146,1)</f>
        <v>0</v>
      </c>
      <c r="BF146" s="106">
        <f>+ROUND(IFERROR(INDEX(FCSTSDV!$D$2:$L$72,MATCH('tính băng dính sạch'!$D146,FCSTSDV!$C$2:$C$72,0),MATCH('tính băng dính sạch'!BF$3,FCSTSDV!$D$1:$L$1,0)),0)/'tính băng dính sạch'!$E146,1)</f>
        <v>0</v>
      </c>
      <c r="BG146" s="106">
        <f>+ROUND(IFERROR(INDEX(FCSTSDV!$D$2:$L$72,MATCH('tính băng dính sạch'!$D146,FCSTSDV!$C$2:$C$72,0),MATCH('tính băng dính sạch'!BG$3,FCSTSDV!$D$1:$L$1,0)),0)/'tính băng dính sạch'!$E146,1)</f>
        <v>0</v>
      </c>
      <c r="BH146" s="106">
        <f>+ROUND(IFERROR(INDEX(FCSTSDV!$D$2:$L$72,MATCH('tính băng dính sạch'!$D146,FCSTSDV!$C$2:$C$72,0),MATCH('tính băng dính sạch'!BH$3,FCSTSDV!$D$1:$L$1,0)),0)/'tính băng dính sạch'!$E146,1)</f>
        <v>0</v>
      </c>
      <c r="BI146" s="106">
        <f>+ROUND(IFERROR(INDEX(FCSTSDV!$D$2:$L$72,MATCH('tính băng dính sạch'!$D146,FCSTSDV!$C$2:$C$72,0),MATCH('tính băng dính sạch'!BI$3,FCSTSDV!$D$1:$L$1,0)),0)/'tính băng dính sạch'!$E146,1)</f>
        <v>0</v>
      </c>
      <c r="BJ146" s="106">
        <f>+ROUND(IFERROR(INDEX(FCSTSDV!$D$2:$L$72,MATCH('tính băng dính sạch'!$D146,FCSTSDV!$C$2:$C$72,0),MATCH('tính băng dính sạch'!BJ$3,FCSTSDV!$D$1:$L$1,0)),0)/'tính băng dính sạch'!$E146,1)</f>
        <v>0</v>
      </c>
      <c r="BK146" s="106">
        <f>+ROUND(IFERROR(INDEX(FCSTSDV!$D$2:$L$72,MATCH('tính băng dính sạch'!$D146,FCSTSDV!$C$2:$C$72,0),MATCH('tính băng dính sạch'!BK$3,FCSTSDV!$D$1:$L$1,0)),0)/'tính băng dính sạch'!$E146,1)</f>
        <v>0</v>
      </c>
      <c r="BL146" s="106">
        <f>+ROUND(IFERROR(INDEX(FCSTSDV!$D$2:$L$72,MATCH('tính băng dính sạch'!$D146,FCSTSDV!$C$2:$C$72,0),MATCH('tính băng dính sạch'!BL$3,FCSTSDV!$D$1:$L$1,0)),0)/'tính băng dính sạch'!$E146,1)</f>
        <v>0</v>
      </c>
      <c r="BM146" s="106">
        <f>+ROUND(IFERROR(INDEX(FCSTSDV!$D$2:$L$72,MATCH('tính băng dính sạch'!$D146,FCSTSDV!$C$2:$C$72,0),MATCH('tính băng dính sạch'!BM$3,FCSTSDV!$D$1:$L$1,0)),0)/'tính băng dính sạch'!$E146,1)</f>
        <v>0</v>
      </c>
      <c r="BN146" s="106">
        <f>+ROUND(IFERROR(INDEX(FCSTSDV!$D$2:$L$72,MATCH('tính băng dính sạch'!$D146,FCSTSDV!$C$2:$C$72,0),MATCH('tính băng dính sạch'!BN$3,FCSTSDV!$D$1:$L$1,0)),0)/'tính băng dính sạch'!$E146,1)</f>
        <v>0</v>
      </c>
      <c r="BO146" s="106">
        <f>+ROUND(IFERROR(INDEX(FCSTSDV!$D$2:$L$72,MATCH('tính băng dính sạch'!$D146,FCSTSDV!$C$2:$C$72,0),MATCH('tính băng dính sạch'!BO$3,FCSTSDV!$D$1:$L$1,0)),0)/'tính băng dính sạch'!$E146,1)</f>
        <v>0</v>
      </c>
      <c r="BP146" s="106">
        <f>+ROUND(IFERROR(INDEX(FCSTSDV!$D$2:$L$72,MATCH('tính băng dính sạch'!$D146,FCSTSDV!$C$2:$C$72,0),MATCH('tính băng dính sạch'!BP$3,FCSTSDV!$D$1:$L$1,0)),0)/'tính băng dính sạch'!$E146,1)</f>
        <v>0</v>
      </c>
      <c r="BQ146" s="106">
        <f>+ROUND(IFERROR(INDEX(FCSTSDV!$D$2:$L$72,MATCH('tính băng dính sạch'!$D146,FCSTSDV!$C$2:$C$72,0),MATCH('tính băng dính sạch'!BQ$3,FCSTSDV!$D$1:$L$1,0)),0)/'tính băng dính sạch'!$E146,1)</f>
        <v>0</v>
      </c>
      <c r="BR146" s="106">
        <f>+ROUND(IFERROR(INDEX(FCSTSDV!$D$2:$L$72,MATCH('tính băng dính sạch'!$D146,FCSTSDV!$C$2:$C$72,0),MATCH('tính băng dính sạch'!BR$3,FCSTSDV!$D$1:$L$1,0)),0)/'tính băng dính sạch'!$E146,1)</f>
        <v>0</v>
      </c>
      <c r="BS146" s="106">
        <f>+ROUND(IFERROR(INDEX(FCSTSDV!$D$2:$L$72,MATCH('tính băng dính sạch'!$D146,FCSTSDV!$C$2:$C$72,0),MATCH('tính băng dính sạch'!BS$3,FCSTSDV!$D$1:$L$1,0)),0)/'tính băng dính sạch'!$E146,1)</f>
        <v>0</v>
      </c>
      <c r="BT146" s="106">
        <f>+ROUND(IFERROR(INDEX(FCSTSDV!$D$2:$L$72,MATCH('tính băng dính sạch'!$D146,FCSTSDV!$C$2:$C$72,0),MATCH('tính băng dính sạch'!BT$3,FCSTSDV!$D$1:$L$1,0)),0)/'tính băng dính sạch'!$E146,1)</f>
        <v>0</v>
      </c>
      <c r="BU146" s="106">
        <f>+ROUND(IFERROR(INDEX(FCSTSDV!$D$2:$L$72,MATCH('tính băng dính sạch'!$D146,FCSTSDV!$C$2:$C$72,0),MATCH('tính băng dính sạch'!BU$3,FCSTSDV!$D$1:$L$1,0)),0)/'tính băng dính sạch'!$E146,1)</f>
        <v>0</v>
      </c>
      <c r="BV146" s="106">
        <f>+ROUND(IFERROR(INDEX(FCSTSDV!$D$2:$L$72,MATCH('tính băng dính sạch'!$D146,FCSTSDV!$C$2:$C$72,0),MATCH('tính băng dính sạch'!BV$3,FCSTSDV!$D$1:$L$1,0)),0)/'tính băng dính sạch'!$E146,1)</f>
        <v>0</v>
      </c>
      <c r="BW146" s="106">
        <f>+ROUND(IFERROR(INDEX(FCSTSDV!$D$2:$L$72,MATCH('tính băng dính sạch'!$D146,FCSTSDV!$C$2:$C$72,0),MATCH('tính băng dính sạch'!BW$3,FCSTSDV!$D$1:$L$1,0)),0)/'tính băng dính sạch'!$E146,1)</f>
        <v>0</v>
      </c>
      <c r="BX146" s="106">
        <f>+ROUND(IFERROR(INDEX(FCSTSDV!$D$2:$L$72,MATCH('tính băng dính sạch'!$D146,FCSTSDV!$C$2:$C$72,0),MATCH('tính băng dính sạch'!BX$3,FCSTSDV!$D$1:$L$1,0)),0)/'tính băng dính sạch'!$E146,1)</f>
        <v>0</v>
      </c>
      <c r="BY146" s="106">
        <f>+ROUND(IFERROR(INDEX(FCSTSDV!$D$2:$L$72,MATCH('tính băng dính sạch'!$D146,FCSTSDV!$C$2:$C$72,0),MATCH('tính băng dính sạch'!BY$3,FCSTSDV!$D$1:$L$1,0)),0)/'tính băng dính sạch'!$E146,1)</f>
        <v>0</v>
      </c>
      <c r="BZ146" s="106">
        <f>+ROUND(IFERROR(INDEX(FCSTSDV!$D$2:$L$72,MATCH('tính băng dính sạch'!$D146,FCSTSDV!$C$2:$C$72,0),MATCH('tính băng dính sạch'!BZ$3,FCSTSDV!$D$1:$L$1,0)),0)/'tính băng dính sạch'!$E146,1)</f>
        <v>0</v>
      </c>
      <c r="CA146" s="106">
        <f>+ROUND(IFERROR(INDEX(FCSTSDV!$D$2:$L$72,MATCH('tính băng dính sạch'!$D146,FCSTSDV!$C$2:$C$72,0),MATCH('tính băng dính sạch'!CA$3,FCSTSDV!$D$1:$L$1,0)),0)/'tính băng dính sạch'!$E146,1)</f>
        <v>0</v>
      </c>
      <c r="CB146" s="106">
        <f>+ROUND(IFERROR(INDEX(FCSTSDV!$D$2:$L$72,MATCH('tính băng dính sạch'!$D146,FCSTSDV!$C$2:$C$72,0),MATCH('tính băng dính sạch'!CB$3,FCSTSDV!$D$1:$L$1,0)),0)/'tính băng dính sạch'!$E146,1)</f>
        <v>0</v>
      </c>
      <c r="CC146" s="106">
        <f>+ROUND(IFERROR(INDEX(FCSTSDV!$D$2:$L$72,MATCH('tính băng dính sạch'!$D146,FCSTSDV!$C$2:$C$72,0),MATCH('tính băng dính sạch'!CC$3,FCSTSDV!$D$1:$L$1,0)),0)/'tính băng dính sạch'!$E146,1)</f>
        <v>0</v>
      </c>
      <c r="CD146" s="106">
        <f>+ROUND(IFERROR(INDEX(FCSTSDV!$D$2:$L$72,MATCH('tính băng dính sạch'!$D146,FCSTSDV!$C$2:$C$72,0),MATCH('tính băng dính sạch'!CD$3,FCSTSDV!$D$1:$L$1,0)),0)/'tính băng dính sạch'!$E146,1)</f>
        <v>0</v>
      </c>
      <c r="CE146" s="106">
        <f>+ROUND(IFERROR(INDEX(FCSTSDV!$D$2:$L$72,MATCH('tính băng dính sạch'!$D146,FCSTSDV!$C$2:$C$72,0),MATCH('tính băng dính sạch'!CE$3,FCSTSDV!$D$1:$L$1,0)),0)/'tính băng dính sạch'!$E146,1)</f>
        <v>0</v>
      </c>
      <c r="CF146" s="106">
        <f>+ROUND(IFERROR(INDEX(FCSTSDV!$D$2:$L$72,MATCH('tính băng dính sạch'!$D146,FCSTSDV!$C$2:$C$72,0),MATCH('tính băng dính sạch'!CF$3,FCSTSDV!$D$1:$L$1,0)),0)/'tính băng dính sạch'!$E146,1)</f>
        <v>0</v>
      </c>
      <c r="CG146" s="106">
        <f>+ROUND(IFERROR(INDEX(FCSTSDV!$D$2:$L$72,MATCH('tính băng dính sạch'!$D146,FCSTSDV!$C$2:$C$72,0),MATCH('tính băng dính sạch'!CG$3,FCSTSDV!$D$1:$L$1,0)),0)/'tính băng dính sạch'!$E146,1)</f>
        <v>0</v>
      </c>
      <c r="CH146" s="106">
        <f>+ROUND(IFERROR(INDEX(FCSTSDV!$D$2:$L$72,MATCH('tính băng dính sạch'!$D146,FCSTSDV!$C$2:$C$72,0),MATCH('tính băng dính sạch'!CH$3,FCSTSDV!$D$1:$L$1,0)),0)/'tính băng dính sạch'!$E146,1)</f>
        <v>0</v>
      </c>
      <c r="CI146" s="106">
        <f>+ROUND(IFERROR(INDEX(FCSTSDV!$D$2:$L$72,MATCH('tính băng dính sạch'!$D146,FCSTSDV!$C$2:$C$72,0),MATCH('tính băng dính sạch'!CI$3,FCSTSDV!$D$1:$L$1,0)),0)/'tính băng dính sạch'!$E146,1)</f>
        <v>0</v>
      </c>
      <c r="CJ146" s="106">
        <f>+ROUND(IFERROR(INDEX(FCSTSDV!$D$2:$L$72,MATCH('tính băng dính sạch'!$D146,FCSTSDV!$C$2:$C$72,0),MATCH('tính băng dính sạch'!CJ$3,FCSTSDV!$D$1:$L$1,0)),0)/'tính băng dính sạch'!$E146,1)</f>
        <v>0</v>
      </c>
      <c r="CK146" s="106">
        <f>+ROUND(IFERROR(INDEX(FCSTSDV!$D$2:$L$72,MATCH('tính băng dính sạch'!$D146,FCSTSDV!$C$2:$C$72,0),MATCH('tính băng dính sạch'!CK$3,FCSTSDV!$D$1:$L$1,0)),0)/'tính băng dính sạch'!$E146,1)</f>
        <v>0</v>
      </c>
      <c r="CL146" s="106">
        <f>+ROUND(IFERROR(INDEX(FCSTSDV!$D$2:$L$72,MATCH('tính băng dính sạch'!$D146,FCSTSDV!$C$2:$C$72,0),MATCH('tính băng dính sạch'!CL$3,FCSTSDV!$D$1:$L$1,0)),0)/'tính băng dính sạch'!$E146,1)</f>
        <v>0</v>
      </c>
      <c r="CM146" s="106">
        <f>+ROUND(IFERROR(INDEX(FCSTSDV!$D$2:$L$72,MATCH('tính băng dính sạch'!$D146,FCSTSDV!$C$2:$C$72,0),MATCH('tính băng dính sạch'!CM$3,FCSTSDV!$D$1:$L$1,0)),0)/'tính băng dính sạch'!$E146,1)</f>
        <v>0</v>
      </c>
      <c r="CN146" s="106">
        <f>+ROUND(IFERROR(INDEX(FCSTSDV!$D$2:$L$72,MATCH('tính băng dính sạch'!$D146,FCSTSDV!$C$2:$C$72,0),MATCH('tính băng dính sạch'!CN$3,FCSTSDV!$D$1:$L$1,0)),0)/'tính băng dính sạch'!$E146,1)</f>
        <v>0</v>
      </c>
      <c r="CO146" s="106">
        <f>+ROUND(IFERROR(INDEX(FCSTSDV!$D$2:$L$72,MATCH('tính băng dính sạch'!$D146,FCSTSDV!$C$2:$C$72,0),MATCH('tính băng dính sạch'!CO$3,FCSTSDV!$D$1:$L$1,0)),0)/'tính băng dính sạch'!$E146,1)</f>
        <v>0</v>
      </c>
      <c r="CP146" s="106">
        <f>+ROUND(IFERROR(INDEX(FCSTSDV!$D$2:$L$72,MATCH('tính băng dính sạch'!$D146,FCSTSDV!$C$2:$C$72,0),MATCH('tính băng dính sạch'!CP$3,FCSTSDV!$D$1:$L$1,0)),0)/'tính băng dính sạch'!$E146,1)</f>
        <v>0</v>
      </c>
      <c r="CQ146" s="106">
        <f>+ROUND(IFERROR(INDEX(FCSTSDV!$D$2:$L$72,MATCH('tính băng dính sạch'!$D146,FCSTSDV!$C$2:$C$72,0),MATCH('tính băng dính sạch'!CQ$3,FCSTSDV!$D$1:$L$1,0)),0)/'tính băng dính sạch'!$E146,1)</f>
        <v>0</v>
      </c>
    </row>
    <row r="147" spans="1:95" ht="21" hidden="1" customHeight="1">
      <c r="A147" s="807"/>
      <c r="B147" s="792"/>
      <c r="C147" s="60"/>
      <c r="D147" s="52" t="s">
        <v>153</v>
      </c>
      <c r="E147" s="53" t="s">
        <v>43</v>
      </c>
      <c r="F147" s="800"/>
      <c r="G147" s="855"/>
      <c r="H147" s="827"/>
      <c r="I147" s="175"/>
      <c r="J147" s="93"/>
      <c r="K147" s="88">
        <f>+F146+G146+-K146</f>
        <v>0</v>
      </c>
      <c r="L147" s="176">
        <f>+K147-L146</f>
        <v>0</v>
      </c>
      <c r="M147" s="176" t="e">
        <f>+H146-M146</f>
        <v>#REF!</v>
      </c>
      <c r="N147" s="177" t="e">
        <f>+H146-N146</f>
        <v>#REF!</v>
      </c>
      <c r="O147" s="176" t="e">
        <f>+H146-O146</f>
        <v>#REF!</v>
      </c>
      <c r="P147" s="176" t="e">
        <f>+H146-P146</f>
        <v>#REF!</v>
      </c>
      <c r="Q147" s="176" t="e">
        <f>+P147-Q146</f>
        <v>#REF!</v>
      </c>
      <c r="R147" s="176" t="e">
        <f>+H146-R146</f>
        <v>#REF!</v>
      </c>
      <c r="S147" s="176" t="e">
        <f>+H146-S146</f>
        <v>#REF!</v>
      </c>
      <c r="T147" s="176" t="e">
        <f>H146-T146</f>
        <v>#REF!</v>
      </c>
      <c r="U147" s="176" t="e">
        <f>+T147-U146</f>
        <v>#REF!</v>
      </c>
      <c r="V147" s="185" t="e">
        <f>+U147-V146</f>
        <v>#REF!</v>
      </c>
      <c r="W147" s="186" t="e">
        <f>+H146+I146-W146</f>
        <v>#REF!</v>
      </c>
      <c r="X147" s="187" t="e">
        <f>+H146+I146-X146</f>
        <v>#REF!</v>
      </c>
      <c r="Y147" s="187" t="e">
        <f>+H146+I146-Y146</f>
        <v>#REF!</v>
      </c>
      <c r="Z147" s="187" t="e">
        <f>+Y147-Z146</f>
        <v>#REF!</v>
      </c>
      <c r="AA147" s="187" t="e">
        <f>+Z147-AA146</f>
        <v>#REF!</v>
      </c>
      <c r="AB147" s="187" t="e">
        <f>+AA147-AB146</f>
        <v>#REF!</v>
      </c>
      <c r="AC147" s="186" t="e">
        <f>+H146+I146-AC146</f>
        <v>#REF!</v>
      </c>
      <c r="AD147" s="186" t="e">
        <f>+AC147-AD146</f>
        <v>#REF!</v>
      </c>
      <c r="AE147" s="186" t="e">
        <f>+AD147-AE146</f>
        <v>#REF!</v>
      </c>
      <c r="AF147" s="186" t="e">
        <f>+AE147-AF146</f>
        <v>#REF!</v>
      </c>
      <c r="AG147" s="186" t="e">
        <f>+H146-AG146</f>
        <v>#REF!</v>
      </c>
      <c r="AH147" s="186" t="e">
        <f>+AG147-AH146</f>
        <v>#REF!</v>
      </c>
      <c r="AI147" s="186" t="e">
        <f>+AH147-AI146</f>
        <v>#REF!</v>
      </c>
      <c r="AJ147" s="186" t="e">
        <f>+AI147-AJ146</f>
        <v>#REF!</v>
      </c>
      <c r="AK147" s="186" t="e">
        <f>+H146+I146-AK146</f>
        <v>#REF!</v>
      </c>
      <c r="AL147" s="186" t="e">
        <f>+AK147-AL146</f>
        <v>#REF!</v>
      </c>
      <c r="AM147" s="186" t="e">
        <f>+H146+I147-AM146</f>
        <v>#REF!</v>
      </c>
      <c r="AN147" s="186" t="e">
        <f>+AM147-AN146</f>
        <v>#REF!</v>
      </c>
      <c r="AO147" s="186" t="e">
        <f>+H146+I147-AO146</f>
        <v>#REF!</v>
      </c>
      <c r="AP147" s="186" t="e">
        <f>+AO147-AP146</f>
        <v>#REF!</v>
      </c>
      <c r="AQ147" s="186" t="e">
        <f>+AI147-AQ146</f>
        <v>#REF!</v>
      </c>
      <c r="AR147" s="186" t="e">
        <f>+AQ147-AR146</f>
        <v>#REF!</v>
      </c>
      <c r="AS147" s="186" t="e">
        <f>+H146+I146-AS146</f>
        <v>#REF!</v>
      </c>
      <c r="AT147" s="186" t="e">
        <f>+H146+I147-AT146</f>
        <v>#REF!</v>
      </c>
      <c r="AU147" s="186" t="e">
        <f>H146+I146-AU146</f>
        <v>#REF!</v>
      </c>
      <c r="AV147" s="186" t="e">
        <f>AU147-AV146</f>
        <v>#REF!</v>
      </c>
      <c r="AW147" s="186" t="e">
        <f>AV147-AW146</f>
        <v>#REF!</v>
      </c>
      <c r="AX147" s="186" t="e">
        <f t="shared" ref="AX147:CI147" si="129">$H146+$I146-AX146</f>
        <v>#REF!</v>
      </c>
      <c r="AY147" s="186" t="e">
        <f t="shared" si="129"/>
        <v>#REF!</v>
      </c>
      <c r="AZ147" s="186" t="e">
        <f t="shared" si="129"/>
        <v>#REF!</v>
      </c>
      <c r="BA147" s="186" t="e">
        <f t="shared" si="129"/>
        <v>#REF!</v>
      </c>
      <c r="BB147" s="186" t="e">
        <f t="shared" si="129"/>
        <v>#REF!</v>
      </c>
      <c r="BC147" s="186" t="e">
        <f t="shared" si="129"/>
        <v>#REF!</v>
      </c>
      <c r="BD147" s="186" t="e">
        <f t="shared" si="129"/>
        <v>#REF!</v>
      </c>
      <c r="BE147" s="186" t="e">
        <f t="shared" si="129"/>
        <v>#REF!</v>
      </c>
      <c r="BF147" s="186" t="e">
        <f t="shared" si="129"/>
        <v>#REF!</v>
      </c>
      <c r="BG147" s="186" t="e">
        <f t="shared" si="129"/>
        <v>#REF!</v>
      </c>
      <c r="BH147" s="186" t="e">
        <f t="shared" si="129"/>
        <v>#REF!</v>
      </c>
      <c r="BI147" s="186" t="e">
        <f t="shared" si="129"/>
        <v>#REF!</v>
      </c>
      <c r="BJ147" s="186" t="e">
        <f t="shared" si="129"/>
        <v>#REF!</v>
      </c>
      <c r="BK147" s="186" t="e">
        <f t="shared" si="129"/>
        <v>#REF!</v>
      </c>
      <c r="BL147" s="186" t="e">
        <f t="shared" si="129"/>
        <v>#REF!</v>
      </c>
      <c r="BM147" s="186" t="e">
        <f t="shared" si="129"/>
        <v>#REF!</v>
      </c>
      <c r="BN147" s="186" t="e">
        <f t="shared" si="129"/>
        <v>#REF!</v>
      </c>
      <c r="BO147" s="186" t="e">
        <f t="shared" si="129"/>
        <v>#REF!</v>
      </c>
      <c r="BP147" s="186" t="e">
        <f t="shared" si="129"/>
        <v>#REF!</v>
      </c>
      <c r="BQ147" s="186" t="e">
        <f t="shared" si="129"/>
        <v>#REF!</v>
      </c>
      <c r="BR147" s="186" t="e">
        <f t="shared" si="129"/>
        <v>#REF!</v>
      </c>
      <c r="BS147" s="186" t="e">
        <f t="shared" si="129"/>
        <v>#REF!</v>
      </c>
      <c r="BT147" s="186" t="e">
        <f t="shared" si="129"/>
        <v>#REF!</v>
      </c>
      <c r="BU147" s="186" t="e">
        <f t="shared" si="129"/>
        <v>#REF!</v>
      </c>
      <c r="BV147" s="186" t="e">
        <f t="shared" si="129"/>
        <v>#REF!</v>
      </c>
      <c r="BW147" s="186" t="e">
        <f t="shared" si="129"/>
        <v>#REF!</v>
      </c>
      <c r="BX147" s="186" t="e">
        <f t="shared" si="129"/>
        <v>#REF!</v>
      </c>
      <c r="BY147" s="186" t="e">
        <f t="shared" si="129"/>
        <v>#REF!</v>
      </c>
      <c r="BZ147" s="186" t="e">
        <f t="shared" si="129"/>
        <v>#REF!</v>
      </c>
      <c r="CA147" s="186" t="e">
        <f t="shared" si="129"/>
        <v>#REF!</v>
      </c>
      <c r="CB147" s="186" t="e">
        <f t="shared" si="129"/>
        <v>#REF!</v>
      </c>
      <c r="CC147" s="186" t="e">
        <f t="shared" si="129"/>
        <v>#REF!</v>
      </c>
      <c r="CD147" s="186" t="e">
        <f t="shared" si="129"/>
        <v>#REF!</v>
      </c>
      <c r="CE147" s="186" t="e">
        <f t="shared" si="129"/>
        <v>#REF!</v>
      </c>
      <c r="CF147" s="186" t="e">
        <f t="shared" si="129"/>
        <v>#REF!</v>
      </c>
      <c r="CG147" s="186" t="e">
        <f t="shared" si="129"/>
        <v>#REF!</v>
      </c>
      <c r="CH147" s="186" t="e">
        <f t="shared" si="129"/>
        <v>#REF!</v>
      </c>
      <c r="CI147" s="186" t="e">
        <f t="shared" si="129"/>
        <v>#REF!</v>
      </c>
      <c r="CJ147" s="186" t="e">
        <f t="shared" ref="CJ147:CQ147" si="130">CI147-CJ146</f>
        <v>#REF!</v>
      </c>
      <c r="CK147" s="186" t="e">
        <f t="shared" si="130"/>
        <v>#REF!</v>
      </c>
      <c r="CL147" s="186" t="e">
        <f t="shared" si="130"/>
        <v>#REF!</v>
      </c>
      <c r="CM147" s="186" t="e">
        <f t="shared" si="130"/>
        <v>#REF!</v>
      </c>
      <c r="CN147" s="186" t="e">
        <f t="shared" si="130"/>
        <v>#REF!</v>
      </c>
      <c r="CO147" s="186" t="e">
        <f t="shared" si="130"/>
        <v>#REF!</v>
      </c>
      <c r="CP147" s="186" t="e">
        <f t="shared" si="130"/>
        <v>#REF!</v>
      </c>
      <c r="CQ147" s="186" t="e">
        <f t="shared" si="130"/>
        <v>#REF!</v>
      </c>
    </row>
    <row r="148" spans="1:95" ht="20.100000000000001" hidden="1" customHeight="1">
      <c r="A148" s="823" t="s">
        <v>284</v>
      </c>
      <c r="B148" s="791" t="s">
        <v>279</v>
      </c>
      <c r="C148" s="63"/>
      <c r="D148" s="73" t="s">
        <v>40</v>
      </c>
      <c r="E148" s="44">
        <v>100</v>
      </c>
      <c r="F148" s="798"/>
      <c r="G148" s="1205"/>
      <c r="H148" s="826" t="e">
        <f>+VLOOKUP(A148,#REF!,5,0)</f>
        <v>#REF!</v>
      </c>
      <c r="I148" s="81">
        <f>+ROUND(IFERROR(VLOOKUP(D148,FCSTSDV!$C$2:$C$72,26,0),0)/'tính băng dính sạch'!E148+0,0)</f>
        <v>0</v>
      </c>
      <c r="J148" s="80">
        <f>+IFERROR(VLOOKUP(D148,FCSTSDV!$C$2:$L$72,84,0),0)</f>
        <v>0</v>
      </c>
      <c r="K148" s="11">
        <f t="array" ref="K148">+IFERROR(INDEX(FCSTSDV!$D$2:$L$72,MATCH('tính băng dính sạch'!$D148,FCSTSDV!$C$2:$C$72,0),MATCH('tính băng dính sạch'!K$3,FCSTSDV!$D$1:$L$1,0)),0)/'tính băng dính sạch'!$E148</f>
        <v>0</v>
      </c>
      <c r="L148" s="11">
        <f t="array" ref="L148">+IFERROR(INDEX(FCSTSDV!$D$2:$L$72,MATCH('tính băng dính sạch'!$D148,FCSTSDV!$C$2:$C$72,0),MATCH('tính băng dính sạch'!L$3,FCSTSDV!$D$1:$L$1,0)),0)/'tính băng dính sạch'!$E148</f>
        <v>0</v>
      </c>
      <c r="M148" s="11">
        <f t="array" ref="M148">+IFERROR(INDEX(FCSTSDV!$D$2:$L$72,MATCH('tính băng dính sạch'!$D148,FCSTSDV!$C$2:$C$72,0),MATCH('tính băng dính sạch'!M$3,FCSTSDV!$D$1:$L$1,0)),0)/'tính băng dính sạch'!$E148</f>
        <v>0</v>
      </c>
      <c r="N148" s="11">
        <f t="array" ref="N148">+IFERROR(INDEX(FCSTSDV!$D$2:$L$72,MATCH('tính băng dính sạch'!$D148,FCSTSDV!$C$2:$C$72,0),MATCH('tính băng dính sạch'!N$3,FCSTSDV!$D$1:$L$1,0)),0)/'tính băng dính sạch'!$E148</f>
        <v>0</v>
      </c>
      <c r="O148" s="11">
        <f t="array" ref="O148">+IFERROR(INDEX(FCSTSDV!$D$2:$L$72,MATCH('tính băng dính sạch'!$D148,FCSTSDV!$C$2:$C$72,0),MATCH('tính băng dính sạch'!O$3,FCSTSDV!$D$1:$L$1,0)),0)/'tính băng dính sạch'!$E148</f>
        <v>0</v>
      </c>
      <c r="P148" s="11">
        <f t="array" ref="P148">+IFERROR(INDEX(FCSTSDV!$D$2:$L$72,MATCH('tính băng dính sạch'!$D148,FCSTSDV!$C$2:$C$72,0),MATCH('tính băng dính sạch'!P$3,FCSTSDV!$D$1:$L$1,0)),0)/'tính băng dính sạch'!$E148</f>
        <v>0</v>
      </c>
      <c r="Q148" s="11">
        <f t="array" ref="Q148">+IFERROR(INDEX(FCSTSDV!$D$2:$L$72,MATCH('tính băng dính sạch'!$D148,FCSTSDV!$C$2:$C$72,0),MATCH('tính băng dính sạch'!Q$3,FCSTSDV!$D$1:$L$1,0)),0)/'tính băng dính sạch'!$E148</f>
        <v>0</v>
      </c>
      <c r="R148" s="11">
        <f t="array" ref="R148">+IFERROR(INDEX(FCSTSDV!$D$2:$L$72,MATCH('tính băng dính sạch'!$D148,FCSTSDV!$C$2:$C$72,0),MATCH('tính băng dính sạch'!R$3,FCSTSDV!$D$1:$L$1,0)),0)/'tính băng dính sạch'!$E148</f>
        <v>0</v>
      </c>
      <c r="S148" s="11">
        <f>+IFERROR(INDEX(FCSTSDV!$D$2:$L$72,MATCH('tính băng dính sạch'!$D148,FCSTSDV!$C$2:$C$72,0),MATCH('tính băng dính sạch'!S$3,FCSTSDV!$D$1:$L$1,0)),0)/'tính băng dính sạch'!$E148</f>
        <v>0</v>
      </c>
      <c r="T148" s="11">
        <f t="array" ref="T148">+IFERROR(INDEX(FCSTSDV!$D$2:$L$72,MATCH('tính băng dính sạch'!$D148,FCSTSDV!$C$2:$C$72,0),MATCH('tính băng dính sạch'!T$3,FCSTSDV!$D$1:$L$1,0)),0)/'tính băng dính sạch'!$E148</f>
        <v>0</v>
      </c>
      <c r="U148" s="11">
        <f t="array" ref="U148">+IFERROR(INDEX(FCSTSDV!$D$2:$L$72,MATCH('tính băng dính sạch'!$D148,FCSTSDV!$C$2:$C$72,0),MATCH('tính băng dính sạch'!U$3,FCSTSDV!$D$1:$L$1,0)),0)/'tính băng dính sạch'!$E148</f>
        <v>0</v>
      </c>
      <c r="V148" s="98">
        <f t="array" ref="V148">+IFERROR(INDEX(FCSTSDV!$D$2:$L$72,MATCH('tính băng dính sạch'!$D148,FCSTSDV!$C$2:$C$72,0),MATCH('tính băng dính sạch'!V$3,FCSTSDV!$D$1:$L$1,0)),0)/'tính băng dính sạch'!$E148</f>
        <v>0</v>
      </c>
      <c r="W148" s="99">
        <f t="array" ref="W148">+IFERROR(INDEX(FCSTSDV!$D$2:$L$72,MATCH('tính băng dính sạch'!$D148,FCSTSDV!$C$2:$C$72,0),MATCH('tính băng dính sạch'!W$3,FCSTSDV!$D$1:$L$1,0)),0)/'tính băng dính sạch'!$E148</f>
        <v>0</v>
      </c>
      <c r="X148" s="100">
        <f t="array" ref="X148">+IFERROR(INDEX(FCSTSDV!$D$2:$L$72,MATCH('tính băng dính sạch'!$D148,FCSTSDV!$C$2:$C$72,0),MATCH('tính băng dính sạch'!X$3,FCSTSDV!$D$1:$L$1,0)),0)/'tính băng dính sạch'!$E148</f>
        <v>0</v>
      </c>
      <c r="Y148" s="100">
        <f t="array" ref="Y148">+IFERROR(INDEX(FCSTSDV!$D$2:$L$72,MATCH('tính băng dính sạch'!$D148,FCSTSDV!$C$2:$C$72,0),MATCH('tính băng dính sạch'!Y$3,FCSTSDV!$D$1:$L$1,0)),0)/'tính băng dính sạch'!$E148</f>
        <v>0</v>
      </c>
      <c r="Z148" s="100">
        <f t="array" ref="Z148">+IFERROR(INDEX(FCSTSDV!$D$2:$L$72,MATCH('tính băng dính sạch'!$D148,FCSTSDV!$C$2:$C$72,0),MATCH('tính băng dính sạch'!Z$3,FCSTSDV!$D$1:$L$1,0)),0)/'tính băng dính sạch'!$E148</f>
        <v>0</v>
      </c>
      <c r="AA148" s="100">
        <f t="array" ref="AA148">+IFERROR(INDEX(FCSTSDV!$D$2:$L$72,MATCH('tính băng dính sạch'!$D148,FCSTSDV!$C$2:$C$72,0),MATCH('tính băng dính sạch'!AA$3,FCSTSDV!$D$1:$L$1,0)),0)/'tính băng dính sạch'!$E148</f>
        <v>0</v>
      </c>
      <c r="AB148" s="100">
        <f t="array" ref="AB148">+IFERROR(INDEX(FCSTSDV!$D$2:$L$72,MATCH('tính băng dính sạch'!$D148,FCSTSDV!$C$2:$C$72,0),MATCH('tính băng dính sạch'!AB$3,FCSTSDV!$D$1:$L$1,0)),0)/'tính băng dính sạch'!$E148</f>
        <v>0</v>
      </c>
      <c r="AC148" s="99">
        <f t="array" ref="AC148">+IFERROR(INDEX(FCSTSDV!$D$2:$L$72,MATCH('tính băng dính sạch'!$D148,FCSTSDV!$C$2:$C$72,0),MATCH('tính băng dính sạch'!AC$3,FCSTSDV!$D$1:$L$1,0)),0)/'tính băng dính sạch'!$E148</f>
        <v>0</v>
      </c>
      <c r="AD148" s="99">
        <f t="array" ref="AD148">+IFERROR(INDEX(FCSTSDV!$D$2:$L$72,MATCH('tính băng dính sạch'!$D148,FCSTSDV!$C$2:$C$72,0),MATCH('tính băng dính sạch'!AD$3,FCSTSDV!$D$1:$L$1,0)),0)/'tính băng dính sạch'!$E148</f>
        <v>0</v>
      </c>
      <c r="AE148" s="99">
        <f t="array" ref="AE148">+IFERROR(INDEX(FCSTSDV!$D$2:$L$72,MATCH('tính băng dính sạch'!$D148,FCSTSDV!$C$2:$C$72,0),MATCH('tính băng dính sạch'!AE$3,FCSTSDV!$D$1:$L$1,0)),0)/'tính băng dính sạch'!$E148</f>
        <v>0</v>
      </c>
      <c r="AF148" s="99">
        <f>+IFERROR(INDEX(FCSTSDV!$D$2:$L$72,MATCH('tính băng dính sạch'!$D148,FCSTSDV!$C$2:$C$72,0),MATCH('tính băng dính sạch'!AF$3,FCSTSDV!$D$1:$L$1,0))/'tính băng dính sạch'!$E148,0)</f>
        <v>0</v>
      </c>
      <c r="AG148" s="92">
        <f>+ROUND(IFERROR(INDEX(FCSTSDV!$D$2:$L$72,MATCH('tính băng dính sạch'!$D148,FCSTSDV!$C$2:$C$72,0),MATCH('tính băng dính sạch'!AG$3,FCSTSDV!$D$1:$L$1,0)),0)/'tính băng dính sạch'!$E148,1)</f>
        <v>0</v>
      </c>
      <c r="AH148" s="92">
        <f>+ROUND(IFERROR(INDEX(FCSTSDV!$D$2:$L$72,MATCH('tính băng dính sạch'!$D148,FCSTSDV!$C$2:$C$72,0),MATCH('tính băng dính sạch'!AH$3,FCSTSDV!$D$1:$L$1,0)),0)/'tính băng dính sạch'!$E148,1)</f>
        <v>0</v>
      </c>
      <c r="AI148" s="92">
        <f>+ROUND(IFERROR(INDEX(FCSTSDV!$D$2:$L$72,MATCH('tính băng dính sạch'!$D148,FCSTSDV!$C$2:$C$72,0),MATCH('tính băng dính sạch'!AI$3,FCSTSDV!$D$1:$L$1,0)),0)/'tính băng dính sạch'!$E148,1)</f>
        <v>0</v>
      </c>
      <c r="AJ148" s="92">
        <f>+ROUND(IFERROR(INDEX(FCSTSDV!$D$2:$L$72,MATCH('tính băng dính sạch'!$D148,FCSTSDV!$C$2:$C$72,0),MATCH('tính băng dính sạch'!AJ$3,FCSTSDV!$D$1:$L$1,0)),0)/'tính băng dính sạch'!$E148,1)</f>
        <v>0</v>
      </c>
      <c r="AK148" s="92">
        <f>+ROUND(IFERROR(INDEX(FCSTSDV!$D$2:$L$72,MATCH('tính băng dính sạch'!$D148,FCSTSDV!$C$2:$C$72,0),MATCH('tính băng dính sạch'!AK$3,FCSTSDV!$D$1:$L$1,0)),0)/'tính băng dính sạch'!$E148,1)</f>
        <v>0</v>
      </c>
      <c r="AL148" s="92">
        <f>+ROUND(IFERROR(INDEX(FCSTSDV!$D$2:$L$72,MATCH('tính băng dính sạch'!$D148,FCSTSDV!$C$2:$C$72,0),MATCH('tính băng dính sạch'!AL$3,FCSTSDV!$D$1:$L$1,0)),0)/'tính băng dính sạch'!$E148,1)</f>
        <v>0</v>
      </c>
      <c r="AM148" s="92">
        <f>+ROUND(IFERROR(INDEX(FCSTSDV!$D$2:$L$72,MATCH('tính băng dính sạch'!$D148,FCSTSDV!$C$2:$C$72,0),MATCH('tính băng dính sạch'!AM$3,FCSTSDV!$D$1:$L$1,0)),0)/'tính băng dính sạch'!$E148,1)</f>
        <v>0</v>
      </c>
      <c r="AN148" s="92">
        <f>+ROUND(IFERROR(INDEX(FCSTSDV!$D$2:$L$72,MATCH('tính băng dính sạch'!$D148,FCSTSDV!$C$2:$C$72,0),MATCH('tính băng dính sạch'!AN$3,FCSTSDV!$D$1:$L$1,0)),0)/'tính băng dính sạch'!$E148,1)</f>
        <v>0</v>
      </c>
      <c r="AO148" s="92">
        <f>+ROUND(IFERROR(INDEX(FCSTSDV!$D$2:$L$72,MATCH('tính băng dính sạch'!$D148,FCSTSDV!$C$2:$C$72,0),MATCH('tính băng dính sạch'!AO$3,FCSTSDV!$D$1:$L$1,0)),0)/'tính băng dính sạch'!$E148,1)</f>
        <v>0</v>
      </c>
      <c r="AP148" s="92">
        <f>+ROUND(IFERROR(INDEX(FCSTSDV!$D$2:$L$72,MATCH('tính băng dính sạch'!$D148,FCSTSDV!$C$2:$C$72,0),MATCH('tính băng dính sạch'!AP$3,FCSTSDV!$D$1:$L$1,0)),0)/'tính băng dính sạch'!$E148,1)</f>
        <v>0</v>
      </c>
      <c r="AQ148" s="92">
        <f>+ROUND(IFERROR(INDEX(FCSTSDV!$D$2:$L$72,MATCH('tính băng dính sạch'!$D148,FCSTSDV!$C$2:$C$72,0),MATCH('tính băng dính sạch'!AQ$3,FCSTSDV!$D$1:$L$1,0)),0)/'tính băng dính sạch'!$E148,1)</f>
        <v>0</v>
      </c>
      <c r="AR148" s="92">
        <f>+ROUND(IFERROR(INDEX(FCSTSDV!$D$2:$L$72,MATCH('tính băng dính sạch'!$D148,FCSTSDV!$C$2:$C$72,0),MATCH('tính băng dính sạch'!AR$3,FCSTSDV!$D$1:$L$1,0)),0)/'tính băng dính sạch'!$E148,1)</f>
        <v>0</v>
      </c>
      <c r="AS148" s="92">
        <f>+ROUND(IFERROR(INDEX(FCSTSDV!$D$2:$L$72,MATCH('tính băng dính sạch'!$D148,FCSTSDV!$C$2:$C$72,0),MATCH('tính băng dính sạch'!AS$3,FCSTSDV!$D$1:$L$1,0)),0)/'tính băng dính sạch'!$E148,1)</f>
        <v>0</v>
      </c>
      <c r="AT148" s="106">
        <f>+ROUND(IFERROR(INDEX(FCSTSDV!$D$2:$L$72,MATCH('tính băng dính sạch'!$D148,FCSTSDV!$C$2:$C$72,0),MATCH('tính băng dính sạch'!AT$3,FCSTSDV!$D$1:$L$1,0)),0)/'tính băng dính sạch'!$E148,1)</f>
        <v>0</v>
      </c>
      <c r="AU148" s="106">
        <f>+ROUND(IFERROR(INDEX(FCSTSDV!$D$2:$L$72,MATCH('tính băng dính sạch'!$D148,FCSTSDV!$C$2:$C$72,0),MATCH('tính băng dính sạch'!AU$3,FCSTSDV!$D$1:$L$1,0)),0)/'tính băng dính sạch'!$E148,1)</f>
        <v>0</v>
      </c>
      <c r="AV148" s="106">
        <f>+ROUND(IFERROR(INDEX(FCSTSDV!$D$2:$L$72,MATCH('tính băng dính sạch'!$D148,FCSTSDV!$C$2:$C$72,0),MATCH('tính băng dính sạch'!AV$3,FCSTSDV!$D$1:$L$1,0)),0)/'tính băng dính sạch'!$E148,1)</f>
        <v>0</v>
      </c>
      <c r="AW148" s="106">
        <f>+ROUND(IFERROR(INDEX(FCSTSDV!$D$2:$L$72,MATCH('tính băng dính sạch'!$D148,FCSTSDV!$C$2:$C$72,0),MATCH('tính băng dính sạch'!AW$3,FCSTSDV!$D$1:$L$1,0)),0)/'tính băng dính sạch'!$E148,1)</f>
        <v>0</v>
      </c>
      <c r="AX148" s="106">
        <f>+ROUND(IFERROR(INDEX(FCSTSDV!$D$2:$L$72,MATCH('tính băng dính sạch'!$D148,FCSTSDV!$C$2:$C$72,0),MATCH('tính băng dính sạch'!AX$3,FCSTSDV!$D$1:$L$1,0)),0)/'tính băng dính sạch'!$E148,1)</f>
        <v>0</v>
      </c>
      <c r="AY148" s="106">
        <f>+ROUND(IFERROR(INDEX(FCSTSDV!$D$2:$L$72,MATCH('tính băng dính sạch'!$D148,FCSTSDV!$C$2:$C$72,0),MATCH('tính băng dính sạch'!AY$3,FCSTSDV!$D$1:$L$1,0)),0)/'tính băng dính sạch'!$E148,1)</f>
        <v>0</v>
      </c>
      <c r="AZ148" s="106">
        <f>+ROUND(IFERROR(INDEX(FCSTSDV!$D$2:$L$72,MATCH('tính băng dính sạch'!$D148,FCSTSDV!$C$2:$C$72,0),MATCH('tính băng dính sạch'!AZ$3,FCSTSDV!$D$1:$L$1,0)),0)/'tính băng dính sạch'!$E148,1)</f>
        <v>0</v>
      </c>
      <c r="BA148" s="106">
        <f>+ROUND(IFERROR(INDEX(FCSTSDV!$D$2:$L$72,MATCH('tính băng dính sạch'!$D148,FCSTSDV!$C$2:$C$72,0),MATCH('tính băng dính sạch'!BA$3,FCSTSDV!$D$1:$L$1,0)),0)/'tính băng dính sạch'!$E148,1)</f>
        <v>0</v>
      </c>
      <c r="BB148" s="106">
        <f>+ROUND(IFERROR(INDEX(FCSTSDV!$D$2:$L$72,MATCH('tính băng dính sạch'!$D148,FCSTSDV!$C$2:$C$72,0),MATCH('tính băng dính sạch'!BB$3,FCSTSDV!$D$1:$L$1,0)),0)/'tính băng dính sạch'!$E148,1)</f>
        <v>0</v>
      </c>
      <c r="BC148" s="106">
        <f>+ROUND(IFERROR(INDEX(FCSTSDV!$D$2:$L$72,MATCH('tính băng dính sạch'!$D148,FCSTSDV!$C$2:$C$72,0),MATCH('tính băng dính sạch'!BC$3,FCSTSDV!$D$1:$L$1,0)),0)/'tính băng dính sạch'!$E148,1)</f>
        <v>0</v>
      </c>
      <c r="BD148" s="106">
        <f>+ROUND(IFERROR(INDEX(FCSTSDV!$D$2:$L$72,MATCH('tính băng dính sạch'!$D148,FCSTSDV!$C$2:$C$72,0),MATCH('tính băng dính sạch'!BD$3,FCSTSDV!$D$1:$L$1,0)),0)/'tính băng dính sạch'!$E148,1)</f>
        <v>0</v>
      </c>
      <c r="BE148" s="106">
        <f>+ROUND(IFERROR(INDEX(FCSTSDV!$D$2:$L$72,MATCH('tính băng dính sạch'!$D148,FCSTSDV!$C$2:$C$72,0),MATCH('tính băng dính sạch'!BE$3,FCSTSDV!$D$1:$L$1,0)),0)/'tính băng dính sạch'!$E148,1)</f>
        <v>0</v>
      </c>
      <c r="BF148" s="106">
        <f>+ROUND(IFERROR(INDEX(FCSTSDV!$D$2:$L$72,MATCH('tính băng dính sạch'!$D148,FCSTSDV!$C$2:$C$72,0),MATCH('tính băng dính sạch'!BF$3,FCSTSDV!$D$1:$L$1,0)),0)/'tính băng dính sạch'!$E148,1)</f>
        <v>0</v>
      </c>
      <c r="BG148" s="106">
        <f>+ROUND(IFERROR(INDEX(FCSTSDV!$D$2:$L$72,MATCH('tính băng dính sạch'!$D148,FCSTSDV!$C$2:$C$72,0),MATCH('tính băng dính sạch'!BG$3,FCSTSDV!$D$1:$L$1,0)),0)/'tính băng dính sạch'!$E148,1)</f>
        <v>0</v>
      </c>
      <c r="BH148" s="106">
        <f>+ROUND(IFERROR(INDEX(FCSTSDV!$D$2:$L$72,MATCH('tính băng dính sạch'!$D148,FCSTSDV!$C$2:$C$72,0),MATCH('tính băng dính sạch'!BH$3,FCSTSDV!$D$1:$L$1,0)),0)/'tính băng dính sạch'!$E148,1)</f>
        <v>0</v>
      </c>
      <c r="BI148" s="106">
        <f>+ROUND(IFERROR(INDEX(FCSTSDV!$D$2:$L$72,MATCH('tính băng dính sạch'!$D148,FCSTSDV!$C$2:$C$72,0),MATCH('tính băng dính sạch'!BI$3,FCSTSDV!$D$1:$L$1,0)),0)/'tính băng dính sạch'!$E148,1)</f>
        <v>0</v>
      </c>
      <c r="BJ148" s="106">
        <f>+ROUND(IFERROR(INDEX(FCSTSDV!$D$2:$L$72,MATCH('tính băng dính sạch'!$D148,FCSTSDV!$C$2:$C$72,0),MATCH('tính băng dính sạch'!BJ$3,FCSTSDV!$D$1:$L$1,0)),0)/'tính băng dính sạch'!$E148,1)</f>
        <v>0</v>
      </c>
      <c r="BK148" s="106">
        <f>+ROUND(IFERROR(INDEX(FCSTSDV!$D$2:$L$72,MATCH('tính băng dính sạch'!$D148,FCSTSDV!$C$2:$C$72,0),MATCH('tính băng dính sạch'!BK$3,FCSTSDV!$D$1:$L$1,0)),0)/'tính băng dính sạch'!$E148,1)</f>
        <v>0</v>
      </c>
      <c r="BL148" s="106">
        <f>+ROUND(IFERROR(INDEX(FCSTSDV!$D$2:$L$72,MATCH('tính băng dính sạch'!$D148,FCSTSDV!$C$2:$C$72,0),MATCH('tính băng dính sạch'!BL$3,FCSTSDV!$D$1:$L$1,0)),0)/'tính băng dính sạch'!$E148,1)</f>
        <v>0</v>
      </c>
      <c r="BM148" s="106">
        <f>+ROUND(IFERROR(INDEX(FCSTSDV!$D$2:$L$72,MATCH('tính băng dính sạch'!$D148,FCSTSDV!$C$2:$C$72,0),MATCH('tính băng dính sạch'!BM$3,FCSTSDV!$D$1:$L$1,0)),0)/'tính băng dính sạch'!$E148,1)</f>
        <v>0</v>
      </c>
      <c r="BN148" s="106">
        <f>+ROUND(IFERROR(INDEX(FCSTSDV!$D$2:$L$72,MATCH('tính băng dính sạch'!$D148,FCSTSDV!$C$2:$C$72,0),MATCH('tính băng dính sạch'!BN$3,FCSTSDV!$D$1:$L$1,0)),0)/'tính băng dính sạch'!$E148,1)</f>
        <v>0</v>
      </c>
      <c r="BO148" s="106">
        <f>+ROUND(IFERROR(INDEX(FCSTSDV!$D$2:$L$72,MATCH('tính băng dính sạch'!$D148,FCSTSDV!$C$2:$C$72,0),MATCH('tính băng dính sạch'!BO$3,FCSTSDV!$D$1:$L$1,0)),0)/'tính băng dính sạch'!$E148,1)</f>
        <v>0</v>
      </c>
      <c r="BP148" s="106">
        <f>+ROUND(IFERROR(INDEX(FCSTSDV!$D$2:$L$72,MATCH('tính băng dính sạch'!$D148,FCSTSDV!$C$2:$C$72,0),MATCH('tính băng dính sạch'!BP$3,FCSTSDV!$D$1:$L$1,0)),0)/'tính băng dính sạch'!$E148,1)</f>
        <v>0</v>
      </c>
      <c r="BQ148" s="106">
        <f>+ROUND(IFERROR(INDEX(FCSTSDV!$D$2:$L$72,MATCH('tính băng dính sạch'!$D148,FCSTSDV!$C$2:$C$72,0),MATCH('tính băng dính sạch'!BQ$3,FCSTSDV!$D$1:$L$1,0)),0)/'tính băng dính sạch'!$E148,1)</f>
        <v>0</v>
      </c>
      <c r="BR148" s="106">
        <f>+ROUND(IFERROR(INDEX(FCSTSDV!$D$2:$L$72,MATCH('tính băng dính sạch'!$D148,FCSTSDV!$C$2:$C$72,0),MATCH('tính băng dính sạch'!BR$3,FCSTSDV!$D$1:$L$1,0)),0)/'tính băng dính sạch'!$E148,1)</f>
        <v>0</v>
      </c>
      <c r="BS148" s="106">
        <f>+ROUND(IFERROR(INDEX(FCSTSDV!$D$2:$L$72,MATCH('tính băng dính sạch'!$D148,FCSTSDV!$C$2:$C$72,0),MATCH('tính băng dính sạch'!BS$3,FCSTSDV!$D$1:$L$1,0)),0)/'tính băng dính sạch'!$E148,1)</f>
        <v>0</v>
      </c>
      <c r="BT148" s="106">
        <f>+ROUND(IFERROR(INDEX(FCSTSDV!$D$2:$L$72,MATCH('tính băng dính sạch'!$D148,FCSTSDV!$C$2:$C$72,0),MATCH('tính băng dính sạch'!BT$3,FCSTSDV!$D$1:$L$1,0)),0)/'tính băng dính sạch'!$E148,1)</f>
        <v>0</v>
      </c>
      <c r="BU148" s="106">
        <f>+ROUND(IFERROR(INDEX(FCSTSDV!$D$2:$L$72,MATCH('tính băng dính sạch'!$D148,FCSTSDV!$C$2:$C$72,0),MATCH('tính băng dính sạch'!BU$3,FCSTSDV!$D$1:$L$1,0)),0)/'tính băng dính sạch'!$E148,1)</f>
        <v>0</v>
      </c>
      <c r="BV148" s="106">
        <f>+ROUND(IFERROR(INDEX(FCSTSDV!$D$2:$L$72,MATCH('tính băng dính sạch'!$D148,FCSTSDV!$C$2:$C$72,0),MATCH('tính băng dính sạch'!BV$3,FCSTSDV!$D$1:$L$1,0)),0)/'tính băng dính sạch'!$E148,1)</f>
        <v>0</v>
      </c>
      <c r="BW148" s="106">
        <f>+ROUND(IFERROR(INDEX(FCSTSDV!$D$2:$L$72,MATCH('tính băng dính sạch'!$D148,FCSTSDV!$C$2:$C$72,0),MATCH('tính băng dính sạch'!BW$3,FCSTSDV!$D$1:$L$1,0)),0)/'tính băng dính sạch'!$E148,1)</f>
        <v>0</v>
      </c>
      <c r="BX148" s="106">
        <f>+ROUND(IFERROR(INDEX(FCSTSDV!$D$2:$L$72,MATCH('tính băng dính sạch'!$D148,FCSTSDV!$C$2:$C$72,0),MATCH('tính băng dính sạch'!BX$3,FCSTSDV!$D$1:$L$1,0)),0)/'tính băng dính sạch'!$E148,1)</f>
        <v>0</v>
      </c>
      <c r="BY148" s="106">
        <f>+ROUND(IFERROR(INDEX(FCSTSDV!$D$2:$L$72,MATCH('tính băng dính sạch'!$D148,FCSTSDV!$C$2:$C$72,0),MATCH('tính băng dính sạch'!BY$3,FCSTSDV!$D$1:$L$1,0)),0)/'tính băng dính sạch'!$E148,1)</f>
        <v>0</v>
      </c>
      <c r="BZ148" s="106">
        <f>+ROUND(IFERROR(INDEX(FCSTSDV!$D$2:$L$72,MATCH('tính băng dính sạch'!$D148,FCSTSDV!$C$2:$C$72,0),MATCH('tính băng dính sạch'!BZ$3,FCSTSDV!$D$1:$L$1,0)),0)/'tính băng dính sạch'!$E148,1)</f>
        <v>0</v>
      </c>
      <c r="CA148" s="106">
        <f>+ROUND(IFERROR(INDEX(FCSTSDV!$D$2:$L$72,MATCH('tính băng dính sạch'!$D148,FCSTSDV!$C$2:$C$72,0),MATCH('tính băng dính sạch'!CA$3,FCSTSDV!$D$1:$L$1,0)),0)/'tính băng dính sạch'!$E148,1)</f>
        <v>0</v>
      </c>
      <c r="CB148" s="106">
        <f>+ROUND(IFERROR(INDEX(FCSTSDV!$D$2:$L$72,MATCH('tính băng dính sạch'!$D148,FCSTSDV!$C$2:$C$72,0),MATCH('tính băng dính sạch'!CB$3,FCSTSDV!$D$1:$L$1,0)),0)/'tính băng dính sạch'!$E148,1)</f>
        <v>0</v>
      </c>
      <c r="CC148" s="106">
        <f>+ROUND(IFERROR(INDEX(FCSTSDV!$D$2:$L$72,MATCH('tính băng dính sạch'!$D148,FCSTSDV!$C$2:$C$72,0),MATCH('tính băng dính sạch'!CC$3,FCSTSDV!$D$1:$L$1,0)),0)/'tính băng dính sạch'!$E148,1)</f>
        <v>0</v>
      </c>
      <c r="CD148" s="106">
        <f>+ROUND(IFERROR(INDEX(FCSTSDV!$D$2:$L$72,MATCH('tính băng dính sạch'!$D148,FCSTSDV!$C$2:$C$72,0),MATCH('tính băng dính sạch'!CD$3,FCSTSDV!$D$1:$L$1,0)),0)/'tính băng dính sạch'!$E148,1)</f>
        <v>0</v>
      </c>
      <c r="CE148" s="106">
        <f>+ROUND(IFERROR(INDEX(FCSTSDV!$D$2:$L$72,MATCH('tính băng dính sạch'!$D148,FCSTSDV!$C$2:$C$72,0),MATCH('tính băng dính sạch'!CE$3,FCSTSDV!$D$1:$L$1,0)),0)/'tính băng dính sạch'!$E148,1)</f>
        <v>0</v>
      </c>
      <c r="CF148" s="106">
        <f>+ROUND(IFERROR(INDEX(FCSTSDV!$D$2:$L$72,MATCH('tính băng dính sạch'!$D148,FCSTSDV!$C$2:$C$72,0),MATCH('tính băng dính sạch'!CF$3,FCSTSDV!$D$1:$L$1,0)),0)/'tính băng dính sạch'!$E148,1)</f>
        <v>0</v>
      </c>
      <c r="CG148" s="106">
        <f>+ROUND(IFERROR(INDEX(FCSTSDV!$D$2:$L$72,MATCH('tính băng dính sạch'!$D148,FCSTSDV!$C$2:$C$72,0),MATCH('tính băng dính sạch'!CG$3,FCSTSDV!$D$1:$L$1,0)),0)/'tính băng dính sạch'!$E148,1)</f>
        <v>0</v>
      </c>
      <c r="CH148" s="106">
        <f>+ROUND(IFERROR(INDEX(FCSTSDV!$D$2:$L$72,MATCH('tính băng dính sạch'!$D148,FCSTSDV!$C$2:$C$72,0),MATCH('tính băng dính sạch'!CH$3,FCSTSDV!$D$1:$L$1,0)),0)/'tính băng dính sạch'!$E148,1)</f>
        <v>0</v>
      </c>
      <c r="CI148" s="106">
        <f>+ROUND(IFERROR(INDEX(FCSTSDV!$D$2:$L$72,MATCH('tính băng dính sạch'!$D148,FCSTSDV!$C$2:$C$72,0),MATCH('tính băng dính sạch'!CI$3,FCSTSDV!$D$1:$L$1,0)),0)/'tính băng dính sạch'!$E148,1)</f>
        <v>0</v>
      </c>
      <c r="CJ148" s="106">
        <f>+ROUND(IFERROR(INDEX(FCSTSDV!$D$2:$L$72,MATCH('tính băng dính sạch'!$D148,FCSTSDV!$C$2:$C$72,0),MATCH('tính băng dính sạch'!CJ$3,FCSTSDV!$D$1:$L$1,0)),0)/'tính băng dính sạch'!$E148,1)</f>
        <v>0</v>
      </c>
      <c r="CK148" s="106">
        <f>+ROUND(IFERROR(INDEX(FCSTSDV!$D$2:$L$72,MATCH('tính băng dính sạch'!$D148,FCSTSDV!$C$2:$C$72,0),MATCH('tính băng dính sạch'!CK$3,FCSTSDV!$D$1:$L$1,0)),0)/'tính băng dính sạch'!$E148,1)</f>
        <v>0</v>
      </c>
      <c r="CL148" s="106">
        <f>+ROUND(IFERROR(INDEX(FCSTSDV!$D$2:$L$72,MATCH('tính băng dính sạch'!$D148,FCSTSDV!$C$2:$C$72,0),MATCH('tính băng dính sạch'!CL$3,FCSTSDV!$D$1:$L$1,0)),0)/'tính băng dính sạch'!$E148,1)</f>
        <v>0</v>
      </c>
      <c r="CM148" s="106">
        <f>+ROUND(IFERROR(INDEX(FCSTSDV!$D$2:$L$72,MATCH('tính băng dính sạch'!$D148,FCSTSDV!$C$2:$C$72,0),MATCH('tính băng dính sạch'!CM$3,FCSTSDV!$D$1:$L$1,0)),0)/'tính băng dính sạch'!$E148,1)</f>
        <v>0</v>
      </c>
      <c r="CN148" s="106">
        <f>+ROUND(IFERROR(INDEX(FCSTSDV!$D$2:$L$72,MATCH('tính băng dính sạch'!$D148,FCSTSDV!$C$2:$C$72,0),MATCH('tính băng dính sạch'!CN$3,FCSTSDV!$D$1:$L$1,0)),0)/'tính băng dính sạch'!$E148,1)</f>
        <v>0</v>
      </c>
      <c r="CO148" s="106">
        <f>+ROUND(IFERROR(INDEX(FCSTSDV!$D$2:$L$72,MATCH('tính băng dính sạch'!$D148,FCSTSDV!$C$2:$C$72,0),MATCH('tính băng dính sạch'!CO$3,FCSTSDV!$D$1:$L$1,0)),0)/'tính băng dính sạch'!$E148,1)</f>
        <v>0</v>
      </c>
      <c r="CP148" s="106">
        <f>+ROUND(IFERROR(INDEX(FCSTSDV!$D$2:$L$72,MATCH('tính băng dính sạch'!$D148,FCSTSDV!$C$2:$C$72,0),MATCH('tính băng dính sạch'!CP$3,FCSTSDV!$D$1:$L$1,0)),0)/'tính băng dính sạch'!$E148,1)</f>
        <v>0</v>
      </c>
      <c r="CQ148" s="106">
        <f>+ROUND(IFERROR(INDEX(FCSTSDV!$D$2:$L$72,MATCH('tính băng dính sạch'!$D148,FCSTSDV!$C$2:$C$72,0),MATCH('tính băng dính sạch'!CQ$3,FCSTSDV!$D$1:$L$1,0)),0)/'tính băng dính sạch'!$E148,1)</f>
        <v>0</v>
      </c>
    </row>
    <row r="149" spans="1:95" ht="20.100000000000001" hidden="1" customHeight="1">
      <c r="A149" s="807"/>
      <c r="B149" s="792"/>
      <c r="C149" s="60"/>
      <c r="D149" s="52" t="s">
        <v>153</v>
      </c>
      <c r="E149" s="53" t="s">
        <v>43</v>
      </c>
      <c r="F149" s="800"/>
      <c r="G149" s="855"/>
      <c r="H149" s="827"/>
      <c r="I149" s="175"/>
      <c r="J149" s="93"/>
      <c r="K149" s="88">
        <f>+F148+G148+-K148</f>
        <v>0</v>
      </c>
      <c r="L149" s="176">
        <f>+K149-L148</f>
        <v>0</v>
      </c>
      <c r="M149" s="176" t="e">
        <f>+H148-M148</f>
        <v>#REF!</v>
      </c>
      <c r="N149" s="177" t="e">
        <f>+H148-N148</f>
        <v>#REF!</v>
      </c>
      <c r="O149" s="176" t="e">
        <f>+H148-O148</f>
        <v>#REF!</v>
      </c>
      <c r="P149" s="176" t="e">
        <f>+H148-P148</f>
        <v>#REF!</v>
      </c>
      <c r="Q149" s="176" t="e">
        <f>+P149-Q148</f>
        <v>#REF!</v>
      </c>
      <c r="R149" s="176" t="e">
        <f>+H148-R148</f>
        <v>#REF!</v>
      </c>
      <c r="S149" s="176" t="e">
        <f>+H148-S148</f>
        <v>#REF!</v>
      </c>
      <c r="T149" s="176" t="e">
        <f>H148-T148</f>
        <v>#REF!</v>
      </c>
      <c r="U149" s="176" t="e">
        <f>+T149-U148</f>
        <v>#REF!</v>
      </c>
      <c r="V149" s="185" t="e">
        <f>+U149-V148</f>
        <v>#REF!</v>
      </c>
      <c r="W149" s="186" t="e">
        <f>+H148+I148-W148</f>
        <v>#REF!</v>
      </c>
      <c r="X149" s="187" t="e">
        <f>+H148+I148-X148</f>
        <v>#REF!</v>
      </c>
      <c r="Y149" s="187" t="e">
        <f>+H148+I148-Y148</f>
        <v>#REF!</v>
      </c>
      <c r="Z149" s="187" t="e">
        <f>+Y149-Z148</f>
        <v>#REF!</v>
      </c>
      <c r="AA149" s="187" t="e">
        <f>+Z149-AA148</f>
        <v>#REF!</v>
      </c>
      <c r="AB149" s="187" t="e">
        <f>+AA149-AB148</f>
        <v>#REF!</v>
      </c>
      <c r="AC149" s="186" t="e">
        <f>+H148+I148-AC148</f>
        <v>#REF!</v>
      </c>
      <c r="AD149" s="186" t="e">
        <f>+AC149-AD148</f>
        <v>#REF!</v>
      </c>
      <c r="AE149" s="186" t="e">
        <f>+AD149-AE148</f>
        <v>#REF!</v>
      </c>
      <c r="AF149" s="186" t="e">
        <f>+AE149-AF148</f>
        <v>#REF!</v>
      </c>
      <c r="AG149" s="186" t="e">
        <f>+H148-AG148</f>
        <v>#REF!</v>
      </c>
      <c r="AH149" s="186" t="e">
        <f>+AG149-AH148</f>
        <v>#REF!</v>
      </c>
      <c r="AI149" s="186" t="e">
        <f>+AH149-AI148</f>
        <v>#REF!</v>
      </c>
      <c r="AJ149" s="186" t="e">
        <f>+AI149-AJ148</f>
        <v>#REF!</v>
      </c>
      <c r="AK149" s="186" t="e">
        <f>+H148+I148-AK148</f>
        <v>#REF!</v>
      </c>
      <c r="AL149" s="186" t="e">
        <f>+AK149-AL148</f>
        <v>#REF!</v>
      </c>
      <c r="AM149" s="186" t="e">
        <f>+H148+I149-AM148</f>
        <v>#REF!</v>
      </c>
      <c r="AN149" s="186" t="e">
        <f>+H148-AN148</f>
        <v>#REF!</v>
      </c>
      <c r="AO149" s="186" t="e">
        <f>+H148+I149-AO148</f>
        <v>#REF!</v>
      </c>
      <c r="AP149" s="186" t="e">
        <f>+H148-AP148</f>
        <v>#REF!</v>
      </c>
      <c r="AQ149" s="186" t="e">
        <f>+AI149-AQ148</f>
        <v>#REF!</v>
      </c>
      <c r="AR149" s="186" t="e">
        <f>+AQ149-AR148</f>
        <v>#REF!</v>
      </c>
      <c r="AS149" s="186" t="e">
        <f>+H148+I148-AS148</f>
        <v>#REF!</v>
      </c>
      <c r="AT149" s="186" t="e">
        <f>+H148+I149-AT148</f>
        <v>#REF!</v>
      </c>
      <c r="AU149" s="186" t="e">
        <f>H148+I148-AU148</f>
        <v>#REF!</v>
      </c>
      <c r="AV149" s="186" t="e">
        <f>AU149-AV148</f>
        <v>#REF!</v>
      </c>
      <c r="AW149" s="186" t="e">
        <f>AV149-AW148</f>
        <v>#REF!</v>
      </c>
      <c r="AX149" s="186" t="e">
        <f>$H148+I$148-AX148</f>
        <v>#REF!</v>
      </c>
      <c r="AY149" s="186" t="e">
        <f t="shared" ref="AY149:CI149" si="131">$H148+$I148-AY148</f>
        <v>#REF!</v>
      </c>
      <c r="AZ149" s="186" t="e">
        <f t="shared" si="131"/>
        <v>#REF!</v>
      </c>
      <c r="BA149" s="186" t="e">
        <f t="shared" si="131"/>
        <v>#REF!</v>
      </c>
      <c r="BB149" s="186" t="e">
        <f t="shared" si="131"/>
        <v>#REF!</v>
      </c>
      <c r="BC149" s="186" t="e">
        <f t="shared" si="131"/>
        <v>#REF!</v>
      </c>
      <c r="BD149" s="186" t="e">
        <f t="shared" si="131"/>
        <v>#REF!</v>
      </c>
      <c r="BE149" s="186" t="e">
        <f t="shared" si="131"/>
        <v>#REF!</v>
      </c>
      <c r="BF149" s="186" t="e">
        <f t="shared" si="131"/>
        <v>#REF!</v>
      </c>
      <c r="BG149" s="186" t="e">
        <f t="shared" si="131"/>
        <v>#REF!</v>
      </c>
      <c r="BH149" s="186" t="e">
        <f t="shared" si="131"/>
        <v>#REF!</v>
      </c>
      <c r="BI149" s="186" t="e">
        <f t="shared" si="131"/>
        <v>#REF!</v>
      </c>
      <c r="BJ149" s="186" t="e">
        <f t="shared" si="131"/>
        <v>#REF!</v>
      </c>
      <c r="BK149" s="186" t="e">
        <f t="shared" si="131"/>
        <v>#REF!</v>
      </c>
      <c r="BL149" s="186" t="e">
        <f t="shared" si="131"/>
        <v>#REF!</v>
      </c>
      <c r="BM149" s="186" t="e">
        <f t="shared" si="131"/>
        <v>#REF!</v>
      </c>
      <c r="BN149" s="186" t="e">
        <f t="shared" si="131"/>
        <v>#REF!</v>
      </c>
      <c r="BO149" s="186" t="e">
        <f t="shared" si="131"/>
        <v>#REF!</v>
      </c>
      <c r="BP149" s="186" t="e">
        <f t="shared" si="131"/>
        <v>#REF!</v>
      </c>
      <c r="BQ149" s="186" t="e">
        <f t="shared" si="131"/>
        <v>#REF!</v>
      </c>
      <c r="BR149" s="186" t="e">
        <f t="shared" si="131"/>
        <v>#REF!</v>
      </c>
      <c r="BS149" s="186" t="e">
        <f t="shared" si="131"/>
        <v>#REF!</v>
      </c>
      <c r="BT149" s="186" t="e">
        <f t="shared" si="131"/>
        <v>#REF!</v>
      </c>
      <c r="BU149" s="186" t="e">
        <f t="shared" si="131"/>
        <v>#REF!</v>
      </c>
      <c r="BV149" s="186" t="e">
        <f t="shared" si="131"/>
        <v>#REF!</v>
      </c>
      <c r="BW149" s="186" t="e">
        <f t="shared" si="131"/>
        <v>#REF!</v>
      </c>
      <c r="BX149" s="186" t="e">
        <f t="shared" si="131"/>
        <v>#REF!</v>
      </c>
      <c r="BY149" s="186" t="e">
        <f t="shared" si="131"/>
        <v>#REF!</v>
      </c>
      <c r="BZ149" s="186" t="e">
        <f t="shared" si="131"/>
        <v>#REF!</v>
      </c>
      <c r="CA149" s="186" t="e">
        <f t="shared" si="131"/>
        <v>#REF!</v>
      </c>
      <c r="CB149" s="186" t="e">
        <f t="shared" si="131"/>
        <v>#REF!</v>
      </c>
      <c r="CC149" s="186" t="e">
        <f t="shared" si="131"/>
        <v>#REF!</v>
      </c>
      <c r="CD149" s="186" t="e">
        <f t="shared" si="131"/>
        <v>#REF!</v>
      </c>
      <c r="CE149" s="186" t="e">
        <f t="shared" si="131"/>
        <v>#REF!</v>
      </c>
      <c r="CF149" s="186" t="e">
        <f t="shared" si="131"/>
        <v>#REF!</v>
      </c>
      <c r="CG149" s="186" t="e">
        <f t="shared" si="131"/>
        <v>#REF!</v>
      </c>
      <c r="CH149" s="186" t="e">
        <f t="shared" si="131"/>
        <v>#REF!</v>
      </c>
      <c r="CI149" s="186" t="e">
        <f t="shared" si="131"/>
        <v>#REF!</v>
      </c>
      <c r="CJ149" s="186" t="e">
        <f t="shared" ref="CJ149:CQ149" si="132">CI149-CJ148</f>
        <v>#REF!</v>
      </c>
      <c r="CK149" s="186" t="e">
        <f t="shared" si="132"/>
        <v>#REF!</v>
      </c>
      <c r="CL149" s="186" t="e">
        <f t="shared" si="132"/>
        <v>#REF!</v>
      </c>
      <c r="CM149" s="186" t="e">
        <f t="shared" si="132"/>
        <v>#REF!</v>
      </c>
      <c r="CN149" s="186" t="e">
        <f t="shared" si="132"/>
        <v>#REF!</v>
      </c>
      <c r="CO149" s="186" t="e">
        <f t="shared" si="132"/>
        <v>#REF!</v>
      </c>
      <c r="CP149" s="186" t="e">
        <f t="shared" si="132"/>
        <v>#REF!</v>
      </c>
      <c r="CQ149" s="186" t="e">
        <f t="shared" si="132"/>
        <v>#REF!</v>
      </c>
    </row>
    <row r="150" spans="1:95" ht="20.100000000000001" hidden="1" customHeight="1">
      <c r="A150" s="823" t="s">
        <v>285</v>
      </c>
      <c r="B150" s="791" t="s">
        <v>279</v>
      </c>
      <c r="C150" s="63"/>
      <c r="D150" s="73" t="s">
        <v>40</v>
      </c>
      <c r="E150" s="44">
        <v>100</v>
      </c>
      <c r="F150" s="798"/>
      <c r="G150" s="1205"/>
      <c r="H150" s="826" t="e">
        <f>+VLOOKUP(A150,#REF!,5,0)</f>
        <v>#REF!</v>
      </c>
      <c r="I150" s="81">
        <f>+ROUND(IFERROR(VLOOKUP(D150,FCSTSDV!$C$2:$C$72,26,0),0)/'tính băng dính sạch'!E150+0,0)</f>
        <v>0</v>
      </c>
      <c r="J150" s="80">
        <f>+IFERROR(VLOOKUP(D150,FCSTSDV!$C$2:$L$72,84,0),0)</f>
        <v>0</v>
      </c>
      <c r="K150" s="11">
        <f t="array" ref="K150">+IFERROR(INDEX(FCSTSDV!$D$2:$L$72,MATCH('tính băng dính sạch'!$D150,FCSTSDV!$C$2:$C$72,0),MATCH('tính băng dính sạch'!K$3,FCSTSDV!$D$1:$L$1,0)),0)/'tính băng dính sạch'!$E150</f>
        <v>0</v>
      </c>
      <c r="L150" s="11">
        <f t="array" ref="L150">+IFERROR(INDEX(FCSTSDV!$D$2:$L$72,MATCH('tính băng dính sạch'!$D150,FCSTSDV!$C$2:$C$72,0),MATCH('tính băng dính sạch'!L$3,FCSTSDV!$D$1:$L$1,0)),0)/'tính băng dính sạch'!$E150</f>
        <v>0</v>
      </c>
      <c r="M150" s="11">
        <f t="array" ref="M150">+IFERROR(INDEX(FCSTSDV!$D$2:$L$72,MATCH('tính băng dính sạch'!$D150,FCSTSDV!$C$2:$C$72,0),MATCH('tính băng dính sạch'!M$3,FCSTSDV!$D$1:$L$1,0)),0)/'tính băng dính sạch'!$E150</f>
        <v>0</v>
      </c>
      <c r="N150" s="11">
        <f t="array" ref="N150">+IFERROR(INDEX(FCSTSDV!$D$2:$L$72,MATCH('tính băng dính sạch'!$D150,FCSTSDV!$C$2:$C$72,0),MATCH('tính băng dính sạch'!N$3,FCSTSDV!$D$1:$L$1,0)),0)/'tính băng dính sạch'!$E150</f>
        <v>0</v>
      </c>
      <c r="O150" s="11">
        <f t="array" ref="O150">+IFERROR(INDEX(FCSTSDV!$D$2:$L$72,MATCH('tính băng dính sạch'!$D150,FCSTSDV!$C$2:$C$72,0),MATCH('tính băng dính sạch'!O$3,FCSTSDV!$D$1:$L$1,0)),0)/'tính băng dính sạch'!$E150</f>
        <v>0</v>
      </c>
      <c r="P150" s="11">
        <f t="array" ref="P150">+IFERROR(INDEX(FCSTSDV!$D$2:$L$72,MATCH('tính băng dính sạch'!$D150,FCSTSDV!$C$2:$C$72,0),MATCH('tính băng dính sạch'!P$3,FCSTSDV!$D$1:$L$1,0)),0)/'tính băng dính sạch'!$E150</f>
        <v>0</v>
      </c>
      <c r="Q150" s="11">
        <f t="array" ref="Q150">+IFERROR(INDEX(FCSTSDV!$D$2:$L$72,MATCH('tính băng dính sạch'!$D150,FCSTSDV!$C$2:$C$72,0),MATCH('tính băng dính sạch'!Q$3,FCSTSDV!$D$1:$L$1,0)),0)/'tính băng dính sạch'!$E150</f>
        <v>0</v>
      </c>
      <c r="R150" s="11">
        <f t="array" ref="R150">+IFERROR(INDEX(FCSTSDV!$D$2:$L$72,MATCH('tính băng dính sạch'!$D150,FCSTSDV!$C$2:$C$72,0),MATCH('tính băng dính sạch'!R$3,FCSTSDV!$D$1:$L$1,0)),0)/'tính băng dính sạch'!$E150</f>
        <v>0</v>
      </c>
      <c r="S150" s="11">
        <f>+IFERROR(INDEX(FCSTSDV!$D$2:$L$72,MATCH('tính băng dính sạch'!$D150,FCSTSDV!$C$2:$C$72,0),MATCH('tính băng dính sạch'!S$3,FCSTSDV!$D$1:$L$1,0)),0)/'tính băng dính sạch'!$E150</f>
        <v>0</v>
      </c>
      <c r="T150" s="11">
        <f t="array" ref="T150">+IFERROR(INDEX(FCSTSDV!$D$2:$L$72,MATCH('tính băng dính sạch'!$D150,FCSTSDV!$C$2:$C$72,0),MATCH('tính băng dính sạch'!T$3,FCSTSDV!$D$1:$L$1,0)),0)/'tính băng dính sạch'!$E150</f>
        <v>0</v>
      </c>
      <c r="U150" s="11">
        <f t="array" ref="U150">+IFERROR(INDEX(FCSTSDV!$D$2:$L$72,MATCH('tính băng dính sạch'!$D150,FCSTSDV!$C$2:$C$72,0),MATCH('tính băng dính sạch'!U$3,FCSTSDV!$D$1:$L$1,0)),0)/'tính băng dính sạch'!$E150</f>
        <v>0</v>
      </c>
      <c r="V150" s="98">
        <f t="array" ref="V150">+IFERROR(INDEX(FCSTSDV!$D$2:$L$72,MATCH('tính băng dính sạch'!$D150,FCSTSDV!$C$2:$C$72,0),MATCH('tính băng dính sạch'!V$3,FCSTSDV!$D$1:$L$1,0)),0)/'tính băng dính sạch'!$E150</f>
        <v>0</v>
      </c>
      <c r="W150" s="99">
        <f t="array" ref="W150">+IFERROR(INDEX(FCSTSDV!$D$2:$L$72,MATCH('tính băng dính sạch'!$D150,FCSTSDV!$C$2:$C$72,0),MATCH('tính băng dính sạch'!W$3,FCSTSDV!$D$1:$L$1,0)),0)/'tính băng dính sạch'!$E150</f>
        <v>0</v>
      </c>
      <c r="X150" s="100">
        <f t="array" ref="X150">+IFERROR(INDEX(FCSTSDV!$D$2:$L$72,MATCH('tính băng dính sạch'!$D150,FCSTSDV!$C$2:$C$72,0),MATCH('tính băng dính sạch'!X$3,FCSTSDV!$D$1:$L$1,0)),0)/'tính băng dính sạch'!$E150</f>
        <v>0</v>
      </c>
      <c r="Y150" s="100">
        <f t="array" ref="Y150">+IFERROR(INDEX(FCSTSDV!$D$2:$L$72,MATCH('tính băng dính sạch'!$D150,FCSTSDV!$C$2:$C$72,0),MATCH('tính băng dính sạch'!Y$3,FCSTSDV!$D$1:$L$1,0)),0)/'tính băng dính sạch'!$E150</f>
        <v>0</v>
      </c>
      <c r="Z150" s="100">
        <f t="array" ref="Z150">+IFERROR(INDEX(FCSTSDV!$D$2:$L$72,MATCH('tính băng dính sạch'!$D150,FCSTSDV!$C$2:$C$72,0),MATCH('tính băng dính sạch'!Z$3,FCSTSDV!$D$1:$L$1,0)),0)/'tính băng dính sạch'!$E150</f>
        <v>0</v>
      </c>
      <c r="AA150" s="100">
        <f t="array" ref="AA150">+IFERROR(INDEX(FCSTSDV!$D$2:$L$72,MATCH('tính băng dính sạch'!$D150,FCSTSDV!$C$2:$C$72,0),MATCH('tính băng dính sạch'!AA$3,FCSTSDV!$D$1:$L$1,0)),0)/'tính băng dính sạch'!$E150</f>
        <v>0</v>
      </c>
      <c r="AB150" s="100">
        <f t="array" ref="AB150">+IFERROR(INDEX(FCSTSDV!$D$2:$L$72,MATCH('tính băng dính sạch'!$D150,FCSTSDV!$C$2:$C$72,0),MATCH('tính băng dính sạch'!AB$3,FCSTSDV!$D$1:$L$1,0)),0)/'tính băng dính sạch'!$E150</f>
        <v>0</v>
      </c>
      <c r="AC150" s="99">
        <f t="array" ref="AC150">+IFERROR(INDEX(FCSTSDV!$D$2:$L$72,MATCH('tính băng dính sạch'!$D150,FCSTSDV!$C$2:$C$72,0),MATCH('tính băng dính sạch'!AC$3,FCSTSDV!$D$1:$L$1,0)),0)/'tính băng dính sạch'!$E150</f>
        <v>0</v>
      </c>
      <c r="AD150" s="99">
        <f t="array" ref="AD150">+IFERROR(INDEX(FCSTSDV!$D$2:$L$72,MATCH('tính băng dính sạch'!$D150,FCSTSDV!$C$2:$C$72,0),MATCH('tính băng dính sạch'!AD$3,FCSTSDV!$D$1:$L$1,0)),0)/'tính băng dính sạch'!$E150</f>
        <v>0</v>
      </c>
      <c r="AE150" s="99">
        <f t="array" ref="AE150">+IFERROR(INDEX(FCSTSDV!$D$2:$L$72,MATCH('tính băng dính sạch'!$D150,FCSTSDV!$C$2:$C$72,0),MATCH('tính băng dính sạch'!AE$3,FCSTSDV!$D$1:$L$1,0)),0)/'tính băng dính sạch'!$E150</f>
        <v>0</v>
      </c>
      <c r="AF150" s="99">
        <f>+IFERROR(INDEX(FCSTSDV!$D$2:$L$72,MATCH('tính băng dính sạch'!$D150,FCSTSDV!$C$2:$C$72,0),MATCH('tính băng dính sạch'!AF$3,FCSTSDV!$D$1:$L$1,0))/'tính băng dính sạch'!$E150,0)</f>
        <v>0</v>
      </c>
      <c r="AG150" s="92">
        <f>+ROUND(IFERROR(INDEX(FCSTSDV!$D$2:$L$72,MATCH('tính băng dính sạch'!$D150,FCSTSDV!$C$2:$C$72,0),MATCH('tính băng dính sạch'!AG$3,FCSTSDV!$D$1:$L$1,0)),0)/'tính băng dính sạch'!$E150,1)</f>
        <v>0</v>
      </c>
      <c r="AH150" s="92">
        <f>+ROUND(IFERROR(INDEX(FCSTSDV!$D$2:$L$72,MATCH('tính băng dính sạch'!$D150,FCSTSDV!$C$2:$C$72,0),MATCH('tính băng dính sạch'!AH$3,FCSTSDV!$D$1:$L$1,0)),0)/'tính băng dính sạch'!$E150,1)</f>
        <v>0</v>
      </c>
      <c r="AI150" s="92">
        <f>+ROUND(IFERROR(INDEX(FCSTSDV!$D$2:$L$72,MATCH('tính băng dính sạch'!$D150,FCSTSDV!$C$2:$C$72,0),MATCH('tính băng dính sạch'!AI$3,FCSTSDV!$D$1:$L$1,0)),0)/'tính băng dính sạch'!$E150,1)</f>
        <v>0</v>
      </c>
      <c r="AJ150" s="92">
        <f>+ROUND(IFERROR(INDEX(FCSTSDV!$D$2:$L$72,MATCH('tính băng dính sạch'!$D150,FCSTSDV!$C$2:$C$72,0),MATCH('tính băng dính sạch'!AJ$3,FCSTSDV!$D$1:$L$1,0)),0)/'tính băng dính sạch'!$E150,1)</f>
        <v>0</v>
      </c>
      <c r="AK150" s="92">
        <f>+ROUND(IFERROR(INDEX(FCSTSDV!$D$2:$L$72,MATCH('tính băng dính sạch'!$D150,FCSTSDV!$C$2:$C$72,0),MATCH('tính băng dính sạch'!AK$3,FCSTSDV!$D$1:$L$1,0)),0)/'tính băng dính sạch'!$E150,1)</f>
        <v>0</v>
      </c>
      <c r="AL150" s="92">
        <f>+ROUND(IFERROR(INDEX(FCSTSDV!$D$2:$L$72,MATCH('tính băng dính sạch'!$D150,FCSTSDV!$C$2:$C$72,0),MATCH('tính băng dính sạch'!AL$3,FCSTSDV!$D$1:$L$1,0)),0)/'tính băng dính sạch'!$E150,1)</f>
        <v>0</v>
      </c>
      <c r="AM150" s="92">
        <f>+ROUND(IFERROR(INDEX(FCSTSDV!$D$2:$L$72,MATCH('tính băng dính sạch'!$D150,FCSTSDV!$C$2:$C$72,0),MATCH('tính băng dính sạch'!AM$3,FCSTSDV!$D$1:$L$1,0)),0)/'tính băng dính sạch'!$E150,1)</f>
        <v>0</v>
      </c>
      <c r="AN150" s="92">
        <f>+ROUND(IFERROR(INDEX(FCSTSDV!$D$2:$L$72,MATCH('tính băng dính sạch'!$D150,FCSTSDV!$C$2:$C$72,0),MATCH('tính băng dính sạch'!AN$3,FCSTSDV!$D$1:$L$1,0)),0)/'tính băng dính sạch'!$E150,1)</f>
        <v>0</v>
      </c>
      <c r="AO150" s="92">
        <f>+ROUND(IFERROR(INDEX(FCSTSDV!$D$2:$L$72,MATCH('tính băng dính sạch'!$D150,FCSTSDV!$C$2:$C$72,0),MATCH('tính băng dính sạch'!AO$3,FCSTSDV!$D$1:$L$1,0)),0)/'tính băng dính sạch'!$E150,1)</f>
        <v>0</v>
      </c>
      <c r="AP150" s="92">
        <f>+ROUND(IFERROR(INDEX(FCSTSDV!$D$2:$L$72,MATCH('tính băng dính sạch'!$D150,FCSTSDV!$C$2:$C$72,0),MATCH('tính băng dính sạch'!AP$3,FCSTSDV!$D$1:$L$1,0)),0)/'tính băng dính sạch'!$E150,1)</f>
        <v>0</v>
      </c>
      <c r="AQ150" s="92">
        <f>+ROUND(IFERROR(INDEX(FCSTSDV!$D$2:$L$72,MATCH('tính băng dính sạch'!$D150,FCSTSDV!$C$2:$C$72,0),MATCH('tính băng dính sạch'!AQ$3,FCSTSDV!$D$1:$L$1,0)),0)/'tính băng dính sạch'!$E150,1)</f>
        <v>0</v>
      </c>
      <c r="AR150" s="92">
        <f>+ROUND(IFERROR(INDEX(FCSTSDV!$D$2:$L$72,MATCH('tính băng dính sạch'!$D150,FCSTSDV!$C$2:$C$72,0),MATCH('tính băng dính sạch'!AR$3,FCSTSDV!$D$1:$L$1,0)),0)/'tính băng dính sạch'!$E150,1)</f>
        <v>0</v>
      </c>
      <c r="AS150" s="92">
        <f>+ROUND(IFERROR(INDEX(FCSTSDV!$D$2:$L$72,MATCH('tính băng dính sạch'!$D150,FCSTSDV!$C$2:$C$72,0),MATCH('tính băng dính sạch'!AS$3,FCSTSDV!$D$1:$L$1,0)),0)/'tính băng dính sạch'!$E150,1)</f>
        <v>0</v>
      </c>
      <c r="AT150" s="106">
        <f>+ROUND(IFERROR(INDEX(FCSTSDV!$D$2:$L$72,MATCH('tính băng dính sạch'!$D150,FCSTSDV!$C$2:$C$72,0),MATCH('tính băng dính sạch'!AT$3,FCSTSDV!$D$1:$L$1,0)),0)/'tính băng dính sạch'!$E150,1)</f>
        <v>0</v>
      </c>
      <c r="AU150" s="106">
        <f>+ROUND(IFERROR(INDEX(FCSTSDV!$D$2:$L$72,MATCH('tính băng dính sạch'!$D150,FCSTSDV!$C$2:$C$72,0),MATCH('tính băng dính sạch'!AU$3,FCSTSDV!$D$1:$L$1,0)),0)/'tính băng dính sạch'!$E150,1)</f>
        <v>0</v>
      </c>
      <c r="AV150" s="106">
        <f>+ROUND(IFERROR(INDEX(FCSTSDV!$D$2:$L$72,MATCH('tính băng dính sạch'!$D150,FCSTSDV!$C$2:$C$72,0),MATCH('tính băng dính sạch'!AV$3,FCSTSDV!$D$1:$L$1,0)),0)/'tính băng dính sạch'!$E150,1)</f>
        <v>0</v>
      </c>
      <c r="AW150" s="106">
        <f>+ROUND(IFERROR(INDEX(FCSTSDV!$D$2:$L$72,MATCH('tính băng dính sạch'!$D150,FCSTSDV!$C$2:$C$72,0),MATCH('tính băng dính sạch'!AW$3,FCSTSDV!$D$1:$L$1,0)),0)/'tính băng dính sạch'!$E150,1)</f>
        <v>0</v>
      </c>
      <c r="AX150" s="106">
        <f>+ROUND(IFERROR(INDEX(FCSTSDV!$D$2:$L$72,MATCH('tính băng dính sạch'!$D150,FCSTSDV!$C$2:$C$72,0),MATCH('tính băng dính sạch'!AX$3,FCSTSDV!$D$1:$L$1,0)),0)/'tính băng dính sạch'!$E150,1)</f>
        <v>0</v>
      </c>
      <c r="AY150" s="106">
        <f>+ROUND(IFERROR(INDEX(FCSTSDV!$D$2:$L$72,MATCH('tính băng dính sạch'!$D150,FCSTSDV!$C$2:$C$72,0),MATCH('tính băng dính sạch'!AY$3,FCSTSDV!$D$1:$L$1,0)),0)/'tính băng dính sạch'!$E150,1)</f>
        <v>0</v>
      </c>
      <c r="AZ150" s="106">
        <f>+ROUND(IFERROR(INDEX(FCSTSDV!$D$2:$L$72,MATCH('tính băng dính sạch'!$D150,FCSTSDV!$C$2:$C$72,0),MATCH('tính băng dính sạch'!AZ$3,FCSTSDV!$D$1:$L$1,0)),0)/'tính băng dính sạch'!$E150,1)</f>
        <v>0</v>
      </c>
      <c r="BA150" s="106">
        <f>+ROUND(IFERROR(INDEX(FCSTSDV!$D$2:$L$72,MATCH('tính băng dính sạch'!$D150,FCSTSDV!$C$2:$C$72,0),MATCH('tính băng dính sạch'!BA$3,FCSTSDV!$D$1:$L$1,0)),0)/'tính băng dính sạch'!$E150,1)</f>
        <v>0</v>
      </c>
      <c r="BB150" s="106">
        <f>+ROUND(IFERROR(INDEX(FCSTSDV!$D$2:$L$72,MATCH('tính băng dính sạch'!$D150,FCSTSDV!$C$2:$C$72,0),MATCH('tính băng dính sạch'!BB$3,FCSTSDV!$D$1:$L$1,0)),0)/'tính băng dính sạch'!$E150,1)</f>
        <v>0</v>
      </c>
      <c r="BC150" s="106">
        <f>+ROUND(IFERROR(INDEX(FCSTSDV!$D$2:$L$72,MATCH('tính băng dính sạch'!$D150,FCSTSDV!$C$2:$C$72,0),MATCH('tính băng dính sạch'!BC$3,FCSTSDV!$D$1:$L$1,0)),0)/'tính băng dính sạch'!$E150,1)</f>
        <v>0</v>
      </c>
      <c r="BD150" s="106">
        <f>+ROUND(IFERROR(INDEX(FCSTSDV!$D$2:$L$72,MATCH('tính băng dính sạch'!$D150,FCSTSDV!$C$2:$C$72,0),MATCH('tính băng dính sạch'!BD$3,FCSTSDV!$D$1:$L$1,0)),0)/'tính băng dính sạch'!$E150,1)</f>
        <v>0</v>
      </c>
      <c r="BE150" s="106">
        <f>+ROUND(IFERROR(INDEX(FCSTSDV!$D$2:$L$72,MATCH('tính băng dính sạch'!$D150,FCSTSDV!$C$2:$C$72,0),MATCH('tính băng dính sạch'!BE$3,FCSTSDV!$D$1:$L$1,0)),0)/'tính băng dính sạch'!$E150,1)</f>
        <v>0</v>
      </c>
      <c r="BF150" s="106">
        <f>+ROUND(IFERROR(INDEX(FCSTSDV!$D$2:$L$72,MATCH('tính băng dính sạch'!$D150,FCSTSDV!$C$2:$C$72,0),MATCH('tính băng dính sạch'!BF$3,FCSTSDV!$D$1:$L$1,0)),0)/'tính băng dính sạch'!$E150,1)</f>
        <v>0</v>
      </c>
      <c r="BG150" s="106">
        <f>+ROUND(IFERROR(INDEX(FCSTSDV!$D$2:$L$72,MATCH('tính băng dính sạch'!$D150,FCSTSDV!$C$2:$C$72,0),MATCH('tính băng dính sạch'!BG$3,FCSTSDV!$D$1:$L$1,0)),0)/'tính băng dính sạch'!$E150,1)</f>
        <v>0</v>
      </c>
      <c r="BH150" s="106">
        <f>+ROUND(IFERROR(INDEX(FCSTSDV!$D$2:$L$72,MATCH('tính băng dính sạch'!$D150,FCSTSDV!$C$2:$C$72,0),MATCH('tính băng dính sạch'!BH$3,FCSTSDV!$D$1:$L$1,0)),0)/'tính băng dính sạch'!$E150,1)</f>
        <v>0</v>
      </c>
      <c r="BI150" s="106">
        <f>+ROUND(IFERROR(INDEX(FCSTSDV!$D$2:$L$72,MATCH('tính băng dính sạch'!$D150,FCSTSDV!$C$2:$C$72,0),MATCH('tính băng dính sạch'!BI$3,FCSTSDV!$D$1:$L$1,0)),0)/'tính băng dính sạch'!$E150,1)</f>
        <v>0</v>
      </c>
      <c r="BJ150" s="106">
        <f>+ROUND(IFERROR(INDEX(FCSTSDV!$D$2:$L$72,MATCH('tính băng dính sạch'!$D150,FCSTSDV!$C$2:$C$72,0),MATCH('tính băng dính sạch'!BJ$3,FCSTSDV!$D$1:$L$1,0)),0)/'tính băng dính sạch'!$E150,1)</f>
        <v>0</v>
      </c>
      <c r="BK150" s="106">
        <f>+ROUND(IFERROR(INDEX(FCSTSDV!$D$2:$L$72,MATCH('tính băng dính sạch'!$D150,FCSTSDV!$C$2:$C$72,0),MATCH('tính băng dính sạch'!BK$3,FCSTSDV!$D$1:$L$1,0)),0)/'tính băng dính sạch'!$E150,1)</f>
        <v>0</v>
      </c>
      <c r="BL150" s="106">
        <f>+ROUND(IFERROR(INDEX(FCSTSDV!$D$2:$L$72,MATCH('tính băng dính sạch'!$D150,FCSTSDV!$C$2:$C$72,0),MATCH('tính băng dính sạch'!BL$3,FCSTSDV!$D$1:$L$1,0)),0)/'tính băng dính sạch'!$E150,1)</f>
        <v>0</v>
      </c>
      <c r="BM150" s="106">
        <f>+ROUND(IFERROR(INDEX(FCSTSDV!$D$2:$L$72,MATCH('tính băng dính sạch'!$D150,FCSTSDV!$C$2:$C$72,0),MATCH('tính băng dính sạch'!BM$3,FCSTSDV!$D$1:$L$1,0)),0)/'tính băng dính sạch'!$E150,1)</f>
        <v>0</v>
      </c>
      <c r="BN150" s="106">
        <f>+ROUND(IFERROR(INDEX(FCSTSDV!$D$2:$L$72,MATCH('tính băng dính sạch'!$D150,FCSTSDV!$C$2:$C$72,0),MATCH('tính băng dính sạch'!BN$3,FCSTSDV!$D$1:$L$1,0)),0)/'tính băng dính sạch'!$E150,1)</f>
        <v>0</v>
      </c>
      <c r="BO150" s="106">
        <f>+ROUND(IFERROR(INDEX(FCSTSDV!$D$2:$L$72,MATCH('tính băng dính sạch'!$D150,FCSTSDV!$C$2:$C$72,0),MATCH('tính băng dính sạch'!BO$3,FCSTSDV!$D$1:$L$1,0)),0)/'tính băng dính sạch'!$E150,1)</f>
        <v>0</v>
      </c>
      <c r="BP150" s="106">
        <f>+ROUND(IFERROR(INDEX(FCSTSDV!$D$2:$L$72,MATCH('tính băng dính sạch'!$D150,FCSTSDV!$C$2:$C$72,0),MATCH('tính băng dính sạch'!BP$3,FCSTSDV!$D$1:$L$1,0)),0)/'tính băng dính sạch'!$E150,1)</f>
        <v>0</v>
      </c>
      <c r="BQ150" s="106">
        <f>+ROUND(IFERROR(INDEX(FCSTSDV!$D$2:$L$72,MATCH('tính băng dính sạch'!$D150,FCSTSDV!$C$2:$C$72,0),MATCH('tính băng dính sạch'!BQ$3,FCSTSDV!$D$1:$L$1,0)),0)/'tính băng dính sạch'!$E150,1)</f>
        <v>0</v>
      </c>
      <c r="BR150" s="106">
        <f>+ROUND(IFERROR(INDEX(FCSTSDV!$D$2:$L$72,MATCH('tính băng dính sạch'!$D150,FCSTSDV!$C$2:$C$72,0),MATCH('tính băng dính sạch'!BR$3,FCSTSDV!$D$1:$L$1,0)),0)/'tính băng dính sạch'!$E150,1)</f>
        <v>0</v>
      </c>
      <c r="BS150" s="106">
        <f>+ROUND(IFERROR(INDEX(FCSTSDV!$D$2:$L$72,MATCH('tính băng dính sạch'!$D150,FCSTSDV!$C$2:$C$72,0),MATCH('tính băng dính sạch'!BS$3,FCSTSDV!$D$1:$L$1,0)),0)/'tính băng dính sạch'!$E150,1)</f>
        <v>0</v>
      </c>
      <c r="BT150" s="106">
        <f>+ROUND(IFERROR(INDEX(FCSTSDV!$D$2:$L$72,MATCH('tính băng dính sạch'!$D150,FCSTSDV!$C$2:$C$72,0),MATCH('tính băng dính sạch'!BT$3,FCSTSDV!$D$1:$L$1,0)),0)/'tính băng dính sạch'!$E150,1)</f>
        <v>0</v>
      </c>
      <c r="BU150" s="106">
        <f>+ROUND(IFERROR(INDEX(FCSTSDV!$D$2:$L$72,MATCH('tính băng dính sạch'!$D150,FCSTSDV!$C$2:$C$72,0),MATCH('tính băng dính sạch'!BU$3,FCSTSDV!$D$1:$L$1,0)),0)/'tính băng dính sạch'!$E150,1)</f>
        <v>0</v>
      </c>
      <c r="BV150" s="106">
        <f>+ROUND(IFERROR(INDEX(FCSTSDV!$D$2:$L$72,MATCH('tính băng dính sạch'!$D150,FCSTSDV!$C$2:$C$72,0),MATCH('tính băng dính sạch'!BV$3,FCSTSDV!$D$1:$L$1,0)),0)/'tính băng dính sạch'!$E150,1)</f>
        <v>0</v>
      </c>
      <c r="BW150" s="106">
        <f>+ROUND(IFERROR(INDEX(FCSTSDV!$D$2:$L$72,MATCH('tính băng dính sạch'!$D150,FCSTSDV!$C$2:$C$72,0),MATCH('tính băng dính sạch'!BW$3,FCSTSDV!$D$1:$L$1,0)),0)/'tính băng dính sạch'!$E150,1)</f>
        <v>0</v>
      </c>
      <c r="BX150" s="106">
        <f>+ROUND(IFERROR(INDEX(FCSTSDV!$D$2:$L$72,MATCH('tính băng dính sạch'!$D150,FCSTSDV!$C$2:$C$72,0),MATCH('tính băng dính sạch'!BX$3,FCSTSDV!$D$1:$L$1,0)),0)/'tính băng dính sạch'!$E150,1)</f>
        <v>0</v>
      </c>
      <c r="BY150" s="106">
        <f>+ROUND(IFERROR(INDEX(FCSTSDV!$D$2:$L$72,MATCH('tính băng dính sạch'!$D150,FCSTSDV!$C$2:$C$72,0),MATCH('tính băng dính sạch'!BY$3,FCSTSDV!$D$1:$L$1,0)),0)/'tính băng dính sạch'!$E150,1)</f>
        <v>0</v>
      </c>
      <c r="BZ150" s="106">
        <f>+ROUND(IFERROR(INDEX(FCSTSDV!$D$2:$L$72,MATCH('tính băng dính sạch'!$D150,FCSTSDV!$C$2:$C$72,0),MATCH('tính băng dính sạch'!BZ$3,FCSTSDV!$D$1:$L$1,0)),0)/'tính băng dính sạch'!$E150,1)</f>
        <v>0</v>
      </c>
      <c r="CA150" s="106">
        <f>+ROUND(IFERROR(INDEX(FCSTSDV!$D$2:$L$72,MATCH('tính băng dính sạch'!$D150,FCSTSDV!$C$2:$C$72,0),MATCH('tính băng dính sạch'!CA$3,FCSTSDV!$D$1:$L$1,0)),0)/'tính băng dính sạch'!$E150,1)</f>
        <v>0</v>
      </c>
      <c r="CB150" s="106">
        <f>+ROUND(IFERROR(INDEX(FCSTSDV!$D$2:$L$72,MATCH('tính băng dính sạch'!$D150,FCSTSDV!$C$2:$C$72,0),MATCH('tính băng dính sạch'!CB$3,FCSTSDV!$D$1:$L$1,0)),0)/'tính băng dính sạch'!$E150,1)</f>
        <v>0</v>
      </c>
      <c r="CC150" s="106">
        <f>+ROUND(IFERROR(INDEX(FCSTSDV!$D$2:$L$72,MATCH('tính băng dính sạch'!$D150,FCSTSDV!$C$2:$C$72,0),MATCH('tính băng dính sạch'!CC$3,FCSTSDV!$D$1:$L$1,0)),0)/'tính băng dính sạch'!$E150,1)</f>
        <v>0</v>
      </c>
      <c r="CD150" s="106">
        <f>+ROUND(IFERROR(INDEX(FCSTSDV!$D$2:$L$72,MATCH('tính băng dính sạch'!$D150,FCSTSDV!$C$2:$C$72,0),MATCH('tính băng dính sạch'!CD$3,FCSTSDV!$D$1:$L$1,0)),0)/'tính băng dính sạch'!$E150,1)</f>
        <v>0</v>
      </c>
      <c r="CE150" s="106">
        <f>+ROUND(IFERROR(INDEX(FCSTSDV!$D$2:$L$72,MATCH('tính băng dính sạch'!$D150,FCSTSDV!$C$2:$C$72,0),MATCH('tính băng dính sạch'!CE$3,FCSTSDV!$D$1:$L$1,0)),0)/'tính băng dính sạch'!$E150,1)</f>
        <v>0</v>
      </c>
      <c r="CF150" s="106">
        <f>+ROUND(IFERROR(INDEX(FCSTSDV!$D$2:$L$72,MATCH('tính băng dính sạch'!$D150,FCSTSDV!$C$2:$C$72,0),MATCH('tính băng dính sạch'!CF$3,FCSTSDV!$D$1:$L$1,0)),0)/'tính băng dính sạch'!$E150,1)</f>
        <v>0</v>
      </c>
      <c r="CG150" s="106">
        <f>+ROUND(IFERROR(INDEX(FCSTSDV!$D$2:$L$72,MATCH('tính băng dính sạch'!$D150,FCSTSDV!$C$2:$C$72,0),MATCH('tính băng dính sạch'!CG$3,FCSTSDV!$D$1:$L$1,0)),0)/'tính băng dính sạch'!$E150,1)</f>
        <v>0</v>
      </c>
      <c r="CH150" s="106">
        <f>+ROUND(IFERROR(INDEX(FCSTSDV!$D$2:$L$72,MATCH('tính băng dính sạch'!$D150,FCSTSDV!$C$2:$C$72,0),MATCH('tính băng dính sạch'!CH$3,FCSTSDV!$D$1:$L$1,0)),0)/'tính băng dính sạch'!$E150,1)</f>
        <v>0</v>
      </c>
      <c r="CI150" s="106">
        <f>+ROUND(IFERROR(INDEX(FCSTSDV!$D$2:$L$72,MATCH('tính băng dính sạch'!$D150,FCSTSDV!$C$2:$C$72,0),MATCH('tính băng dính sạch'!CI$3,FCSTSDV!$D$1:$L$1,0)),0)/'tính băng dính sạch'!$E150,1)</f>
        <v>0</v>
      </c>
      <c r="CJ150" s="106">
        <f>+ROUND(IFERROR(INDEX(FCSTSDV!$D$2:$L$72,MATCH('tính băng dính sạch'!$D150,FCSTSDV!$C$2:$C$72,0),MATCH('tính băng dính sạch'!CJ$3,FCSTSDV!$D$1:$L$1,0)),0)/'tính băng dính sạch'!$E150,1)</f>
        <v>0</v>
      </c>
      <c r="CK150" s="106">
        <f>+ROUND(IFERROR(INDEX(FCSTSDV!$D$2:$L$72,MATCH('tính băng dính sạch'!$D150,FCSTSDV!$C$2:$C$72,0),MATCH('tính băng dính sạch'!CK$3,FCSTSDV!$D$1:$L$1,0)),0)/'tính băng dính sạch'!$E150,1)</f>
        <v>0</v>
      </c>
      <c r="CL150" s="106">
        <f>+ROUND(IFERROR(INDEX(FCSTSDV!$D$2:$L$72,MATCH('tính băng dính sạch'!$D150,FCSTSDV!$C$2:$C$72,0),MATCH('tính băng dính sạch'!CL$3,FCSTSDV!$D$1:$L$1,0)),0)/'tính băng dính sạch'!$E150,1)</f>
        <v>0</v>
      </c>
      <c r="CM150" s="106">
        <f>+ROUND(IFERROR(INDEX(FCSTSDV!$D$2:$L$72,MATCH('tính băng dính sạch'!$D150,FCSTSDV!$C$2:$C$72,0),MATCH('tính băng dính sạch'!CM$3,FCSTSDV!$D$1:$L$1,0)),0)/'tính băng dính sạch'!$E150,1)</f>
        <v>0</v>
      </c>
      <c r="CN150" s="106">
        <f>+ROUND(IFERROR(INDEX(FCSTSDV!$D$2:$L$72,MATCH('tính băng dính sạch'!$D150,FCSTSDV!$C$2:$C$72,0),MATCH('tính băng dính sạch'!CN$3,FCSTSDV!$D$1:$L$1,0)),0)/'tính băng dính sạch'!$E150,1)</f>
        <v>0</v>
      </c>
      <c r="CO150" s="106">
        <f>+ROUND(IFERROR(INDEX(FCSTSDV!$D$2:$L$72,MATCH('tính băng dính sạch'!$D150,FCSTSDV!$C$2:$C$72,0),MATCH('tính băng dính sạch'!CO$3,FCSTSDV!$D$1:$L$1,0)),0)/'tính băng dính sạch'!$E150,1)</f>
        <v>0</v>
      </c>
      <c r="CP150" s="106">
        <f>+ROUND(IFERROR(INDEX(FCSTSDV!$D$2:$L$72,MATCH('tính băng dính sạch'!$D150,FCSTSDV!$C$2:$C$72,0),MATCH('tính băng dính sạch'!CP$3,FCSTSDV!$D$1:$L$1,0)),0)/'tính băng dính sạch'!$E150,1)</f>
        <v>0</v>
      </c>
      <c r="CQ150" s="106">
        <f>+ROUND(IFERROR(INDEX(FCSTSDV!$D$2:$L$72,MATCH('tính băng dính sạch'!$D150,FCSTSDV!$C$2:$C$72,0),MATCH('tính băng dính sạch'!CQ$3,FCSTSDV!$D$1:$L$1,0)),0)/'tính băng dính sạch'!$E150,1)</f>
        <v>0</v>
      </c>
    </row>
    <row r="151" spans="1:95" ht="20.100000000000001" hidden="1" customHeight="1">
      <c r="A151" s="807"/>
      <c r="B151" s="792"/>
      <c r="C151" s="60"/>
      <c r="D151" s="52" t="s">
        <v>153</v>
      </c>
      <c r="E151" s="53" t="s">
        <v>43</v>
      </c>
      <c r="F151" s="800"/>
      <c r="G151" s="855"/>
      <c r="H151" s="827"/>
      <c r="I151" s="175"/>
      <c r="J151" s="93"/>
      <c r="K151" s="88">
        <f>+F150+G150+-K150</f>
        <v>0</v>
      </c>
      <c r="L151" s="176">
        <f>+K151-L150</f>
        <v>0</v>
      </c>
      <c r="M151" s="176" t="e">
        <f>+H150-M150</f>
        <v>#REF!</v>
      </c>
      <c r="N151" s="177" t="e">
        <f>+H150-N150</f>
        <v>#REF!</v>
      </c>
      <c r="O151" s="176" t="e">
        <f>+H150-O150</f>
        <v>#REF!</v>
      </c>
      <c r="P151" s="176" t="e">
        <f>+H150-P150</f>
        <v>#REF!</v>
      </c>
      <c r="Q151" s="176" t="e">
        <f>+P151-Q150</f>
        <v>#REF!</v>
      </c>
      <c r="R151" s="176" t="e">
        <f>+H150-R150</f>
        <v>#REF!</v>
      </c>
      <c r="S151" s="176" t="e">
        <f>+H150-S150</f>
        <v>#REF!</v>
      </c>
      <c r="T151" s="176" t="e">
        <f>H150-T150</f>
        <v>#REF!</v>
      </c>
      <c r="U151" s="176" t="e">
        <f>+T151-U150</f>
        <v>#REF!</v>
      </c>
      <c r="V151" s="185" t="e">
        <f>+U151-V150</f>
        <v>#REF!</v>
      </c>
      <c r="W151" s="186" t="e">
        <f>+H150+I150-W150</f>
        <v>#REF!</v>
      </c>
      <c r="X151" s="187" t="e">
        <f>+H150+I150-X150</f>
        <v>#REF!</v>
      </c>
      <c r="Y151" s="187" t="e">
        <f>+H150+I150-Y150</f>
        <v>#REF!</v>
      </c>
      <c r="Z151" s="187" t="e">
        <f>+Y151-Z150</f>
        <v>#REF!</v>
      </c>
      <c r="AA151" s="187" t="e">
        <f>+Z151-AA150</f>
        <v>#REF!</v>
      </c>
      <c r="AB151" s="187" t="e">
        <f>+AA151-AB150</f>
        <v>#REF!</v>
      </c>
      <c r="AC151" s="186" t="e">
        <f>+H150+I150-AC150</f>
        <v>#REF!</v>
      </c>
      <c r="AD151" s="186" t="e">
        <f>+AC151-AD150</f>
        <v>#REF!</v>
      </c>
      <c r="AE151" s="186" t="e">
        <f>+AD151-AE150</f>
        <v>#REF!</v>
      </c>
      <c r="AF151" s="186" t="e">
        <f>+AE151-AF150</f>
        <v>#REF!</v>
      </c>
      <c r="AG151" s="186" t="e">
        <f>+H150-AG150</f>
        <v>#REF!</v>
      </c>
      <c r="AH151" s="186" t="e">
        <f>+AG151-AH150</f>
        <v>#REF!</v>
      </c>
      <c r="AI151" s="186" t="e">
        <f>+AH151-AI150</f>
        <v>#REF!</v>
      </c>
      <c r="AJ151" s="186" t="e">
        <f>+AI151-AJ150</f>
        <v>#REF!</v>
      </c>
      <c r="AK151" s="186" t="e">
        <f>+H150+I150-AK150</f>
        <v>#REF!</v>
      </c>
      <c r="AL151" s="186" t="e">
        <f>+AK151-AL150</f>
        <v>#REF!</v>
      </c>
      <c r="AM151" s="186" t="e">
        <f>+H150+I151-AM150</f>
        <v>#REF!</v>
      </c>
      <c r="AN151" s="186" t="e">
        <f>+H150-AN150</f>
        <v>#REF!</v>
      </c>
      <c r="AO151" s="186" t="e">
        <f>+H150+I151-AO150</f>
        <v>#REF!</v>
      </c>
      <c r="AP151" s="186" t="e">
        <f>+H150-AP150</f>
        <v>#REF!</v>
      </c>
      <c r="AQ151" s="186" t="e">
        <f>+AI151-AQ150</f>
        <v>#REF!</v>
      </c>
      <c r="AR151" s="186" t="e">
        <f>+AQ151-AR150</f>
        <v>#REF!</v>
      </c>
      <c r="AS151" s="186" t="e">
        <f>+H150+I150-AS150</f>
        <v>#REF!</v>
      </c>
      <c r="AT151" s="186" t="e">
        <f>+H150+I151-AT150</f>
        <v>#REF!</v>
      </c>
      <c r="AU151" s="186" t="e">
        <f>H150+I150-AU150</f>
        <v>#REF!</v>
      </c>
      <c r="AV151" s="186" t="e">
        <f>AU151-AV150</f>
        <v>#REF!</v>
      </c>
      <c r="AW151" s="186" t="e">
        <f>AV151-AW150</f>
        <v>#REF!</v>
      </c>
      <c r="AX151" s="186" t="e">
        <f t="shared" ref="AX151:CI151" si="133">$H150+$I150-AX150</f>
        <v>#REF!</v>
      </c>
      <c r="AY151" s="186" t="e">
        <f t="shared" si="133"/>
        <v>#REF!</v>
      </c>
      <c r="AZ151" s="186" t="e">
        <f t="shared" si="133"/>
        <v>#REF!</v>
      </c>
      <c r="BA151" s="186" t="e">
        <f t="shared" si="133"/>
        <v>#REF!</v>
      </c>
      <c r="BB151" s="186" t="e">
        <f t="shared" si="133"/>
        <v>#REF!</v>
      </c>
      <c r="BC151" s="186" t="e">
        <f t="shared" si="133"/>
        <v>#REF!</v>
      </c>
      <c r="BD151" s="186" t="e">
        <f t="shared" si="133"/>
        <v>#REF!</v>
      </c>
      <c r="BE151" s="186" t="e">
        <f t="shared" si="133"/>
        <v>#REF!</v>
      </c>
      <c r="BF151" s="186" t="e">
        <f t="shared" si="133"/>
        <v>#REF!</v>
      </c>
      <c r="BG151" s="186" t="e">
        <f t="shared" si="133"/>
        <v>#REF!</v>
      </c>
      <c r="BH151" s="186" t="e">
        <f t="shared" si="133"/>
        <v>#REF!</v>
      </c>
      <c r="BI151" s="186" t="e">
        <f t="shared" si="133"/>
        <v>#REF!</v>
      </c>
      <c r="BJ151" s="186" t="e">
        <f t="shared" si="133"/>
        <v>#REF!</v>
      </c>
      <c r="BK151" s="186" t="e">
        <f t="shared" si="133"/>
        <v>#REF!</v>
      </c>
      <c r="BL151" s="186" t="e">
        <f t="shared" si="133"/>
        <v>#REF!</v>
      </c>
      <c r="BM151" s="186" t="e">
        <f t="shared" si="133"/>
        <v>#REF!</v>
      </c>
      <c r="BN151" s="186" t="e">
        <f t="shared" si="133"/>
        <v>#REF!</v>
      </c>
      <c r="BO151" s="186" t="e">
        <f t="shared" si="133"/>
        <v>#REF!</v>
      </c>
      <c r="BP151" s="186" t="e">
        <f t="shared" si="133"/>
        <v>#REF!</v>
      </c>
      <c r="BQ151" s="186" t="e">
        <f t="shared" si="133"/>
        <v>#REF!</v>
      </c>
      <c r="BR151" s="186" t="e">
        <f t="shared" si="133"/>
        <v>#REF!</v>
      </c>
      <c r="BS151" s="186" t="e">
        <f t="shared" si="133"/>
        <v>#REF!</v>
      </c>
      <c r="BT151" s="186" t="e">
        <f t="shared" si="133"/>
        <v>#REF!</v>
      </c>
      <c r="BU151" s="186" t="e">
        <f t="shared" si="133"/>
        <v>#REF!</v>
      </c>
      <c r="BV151" s="186" t="e">
        <f t="shared" si="133"/>
        <v>#REF!</v>
      </c>
      <c r="BW151" s="186" t="e">
        <f t="shared" si="133"/>
        <v>#REF!</v>
      </c>
      <c r="BX151" s="186" t="e">
        <f t="shared" si="133"/>
        <v>#REF!</v>
      </c>
      <c r="BY151" s="186" t="e">
        <f t="shared" si="133"/>
        <v>#REF!</v>
      </c>
      <c r="BZ151" s="186" t="e">
        <f t="shared" si="133"/>
        <v>#REF!</v>
      </c>
      <c r="CA151" s="186" t="e">
        <f t="shared" si="133"/>
        <v>#REF!</v>
      </c>
      <c r="CB151" s="186" t="e">
        <f t="shared" si="133"/>
        <v>#REF!</v>
      </c>
      <c r="CC151" s="186" t="e">
        <f t="shared" si="133"/>
        <v>#REF!</v>
      </c>
      <c r="CD151" s="186" t="e">
        <f t="shared" si="133"/>
        <v>#REF!</v>
      </c>
      <c r="CE151" s="186" t="e">
        <f t="shared" si="133"/>
        <v>#REF!</v>
      </c>
      <c r="CF151" s="186" t="e">
        <f t="shared" si="133"/>
        <v>#REF!</v>
      </c>
      <c r="CG151" s="186" t="e">
        <f t="shared" si="133"/>
        <v>#REF!</v>
      </c>
      <c r="CH151" s="186" t="e">
        <f t="shared" si="133"/>
        <v>#REF!</v>
      </c>
      <c r="CI151" s="186" t="e">
        <f t="shared" si="133"/>
        <v>#REF!</v>
      </c>
      <c r="CJ151" s="186" t="e">
        <f t="shared" ref="CJ151:CQ151" si="134">CI151-CJ150</f>
        <v>#REF!</v>
      </c>
      <c r="CK151" s="186" t="e">
        <f t="shared" si="134"/>
        <v>#REF!</v>
      </c>
      <c r="CL151" s="186" t="e">
        <f t="shared" si="134"/>
        <v>#REF!</v>
      </c>
      <c r="CM151" s="186" t="e">
        <f t="shared" si="134"/>
        <v>#REF!</v>
      </c>
      <c r="CN151" s="186" t="e">
        <f t="shared" si="134"/>
        <v>#REF!</v>
      </c>
      <c r="CO151" s="186" t="e">
        <f t="shared" si="134"/>
        <v>#REF!</v>
      </c>
      <c r="CP151" s="186" t="e">
        <f t="shared" si="134"/>
        <v>#REF!</v>
      </c>
      <c r="CQ151" s="186" t="e">
        <f t="shared" si="134"/>
        <v>#REF!</v>
      </c>
    </row>
    <row r="152" spans="1:95" ht="20.100000000000001" hidden="1" customHeight="1">
      <c r="A152" s="823" t="s">
        <v>281</v>
      </c>
      <c r="B152" s="791" t="s">
        <v>279</v>
      </c>
      <c r="C152" s="63"/>
      <c r="D152" s="73" t="s">
        <v>134</v>
      </c>
      <c r="E152" s="44">
        <v>23</v>
      </c>
      <c r="F152" s="798"/>
      <c r="G152" s="798"/>
      <c r="H152" s="826" t="e">
        <f>+VLOOKUP(A152,#REF!,5,0)</f>
        <v>#REF!</v>
      </c>
      <c r="I152" s="81">
        <f>+ROUND(IFERROR(VLOOKUP(D152,FCSTSDV!$C$2:$C$72,26,0),0)/'tính băng dính sạch'!E152+0,0)</f>
        <v>0</v>
      </c>
      <c r="J152" s="80">
        <f>+IFERROR(VLOOKUP(D152,FCSTSDV!$C$2:$L$72,84,0),0)</f>
        <v>0</v>
      </c>
      <c r="K152" s="11">
        <f t="array" ref="K152">+IFERROR(INDEX(FCSTSDV!$D$2:$L$72,MATCH('tính băng dính sạch'!$D152,FCSTSDV!$C$2:$C$72,0),MATCH('tính băng dính sạch'!K$3,FCSTSDV!$D$1:$L$1,0)),0)/'tính băng dính sạch'!$E152</f>
        <v>0</v>
      </c>
      <c r="L152" s="11">
        <f t="array" ref="L152">+IFERROR(INDEX(FCSTSDV!$D$2:$L$72,MATCH('tính băng dính sạch'!$D152,FCSTSDV!$C$2:$C$72,0),MATCH('tính băng dính sạch'!L$3,FCSTSDV!$D$1:$L$1,0)),0)/'tính băng dính sạch'!$E152</f>
        <v>0</v>
      </c>
      <c r="M152" s="11">
        <f t="array" ref="M152">+IFERROR(INDEX(FCSTSDV!$D$2:$L$72,MATCH('tính băng dính sạch'!$D152,FCSTSDV!$C$2:$C$72,0),MATCH('tính băng dính sạch'!M$3,FCSTSDV!$D$1:$L$1,0)),0)/'tính băng dính sạch'!$E152</f>
        <v>0</v>
      </c>
      <c r="N152" s="11">
        <f t="array" ref="N152">+IFERROR(INDEX(FCSTSDV!$D$2:$L$72,MATCH('tính băng dính sạch'!$D152,FCSTSDV!$C$2:$C$72,0),MATCH('tính băng dính sạch'!N$3,FCSTSDV!$D$1:$L$1,0)),0)/'tính băng dính sạch'!$E152</f>
        <v>0</v>
      </c>
      <c r="O152" s="11">
        <f t="array" ref="O152">+IFERROR(INDEX(FCSTSDV!$D$2:$L$72,MATCH('tính băng dính sạch'!$D152,FCSTSDV!$C$2:$C$72,0),MATCH('tính băng dính sạch'!O$3,FCSTSDV!$D$1:$L$1,0)),0)/'tính băng dính sạch'!$E152</f>
        <v>0</v>
      </c>
      <c r="P152" s="11">
        <f t="array" ref="P152">+IFERROR(INDEX(FCSTSDV!$D$2:$L$72,MATCH('tính băng dính sạch'!$D152,FCSTSDV!$C$2:$C$72,0),MATCH('tính băng dính sạch'!P$3,FCSTSDV!$D$1:$L$1,0)),0)/'tính băng dính sạch'!$E152</f>
        <v>0</v>
      </c>
      <c r="Q152" s="11">
        <f t="array" ref="Q152">+IFERROR(INDEX(FCSTSDV!$D$2:$L$72,MATCH('tính băng dính sạch'!$D152,FCSTSDV!$C$2:$C$72,0),MATCH('tính băng dính sạch'!Q$3,FCSTSDV!$D$1:$L$1,0)),0)/'tính băng dính sạch'!$E152</f>
        <v>0</v>
      </c>
      <c r="R152" s="11">
        <f t="array" ref="R152">+IFERROR(INDEX(FCSTSDV!$D$2:$L$72,MATCH('tính băng dính sạch'!$D152,FCSTSDV!$C$2:$C$72,0),MATCH('tính băng dính sạch'!R$3,FCSTSDV!$D$1:$L$1,0)),0)/'tính băng dính sạch'!$E152</f>
        <v>0</v>
      </c>
      <c r="S152" s="11">
        <f>+IFERROR(INDEX(FCSTSDV!$D$2:$L$72,MATCH('tính băng dính sạch'!$D152,FCSTSDV!$C$2:$C$72,0),MATCH('tính băng dính sạch'!S$3,FCSTSDV!$D$1:$L$1,0)),0)/'tính băng dính sạch'!$E152</f>
        <v>0</v>
      </c>
      <c r="T152" s="11">
        <f t="array" ref="T152">+IFERROR(INDEX(FCSTSDV!$D$2:$L$72,MATCH('tính băng dính sạch'!$D152,FCSTSDV!$C$2:$C$72,0),MATCH('tính băng dính sạch'!T$3,FCSTSDV!$D$1:$L$1,0)),0)/'tính băng dính sạch'!$E152</f>
        <v>0</v>
      </c>
      <c r="U152" s="11">
        <f t="array" ref="U152">+IFERROR(INDEX(FCSTSDV!$D$2:$L$72,MATCH('tính băng dính sạch'!$D152,FCSTSDV!$C$2:$C$72,0),MATCH('tính băng dính sạch'!U$3,FCSTSDV!$D$1:$L$1,0)),0)/'tính băng dính sạch'!$E152</f>
        <v>0</v>
      </c>
      <c r="V152" s="98">
        <f t="array" ref="V152">+IFERROR(INDEX(FCSTSDV!$D$2:$L$72,MATCH('tính băng dính sạch'!$D152,FCSTSDV!$C$2:$C$72,0),MATCH('tính băng dính sạch'!V$3,FCSTSDV!$D$1:$L$1,0)),0)/'tính băng dính sạch'!$E152</f>
        <v>0</v>
      </c>
      <c r="W152" s="99">
        <f t="array" ref="W152">+IFERROR(INDEX(FCSTSDV!$D$2:$L$72,MATCH('tính băng dính sạch'!$D152,FCSTSDV!$C$2:$C$72,0),MATCH('tính băng dính sạch'!W$3,FCSTSDV!$D$1:$L$1,0)),0)/'tính băng dính sạch'!$E152</f>
        <v>0</v>
      </c>
      <c r="X152" s="100">
        <f t="array" ref="X152">+IFERROR(INDEX(FCSTSDV!$D$2:$L$72,MATCH('tính băng dính sạch'!$D152,FCSTSDV!$C$2:$C$72,0),MATCH('tính băng dính sạch'!X$3,FCSTSDV!$D$1:$L$1,0)),0)/'tính băng dính sạch'!$E152</f>
        <v>0</v>
      </c>
      <c r="Y152" s="100">
        <f t="array" ref="Y152">+IFERROR(INDEX(FCSTSDV!$D$2:$L$72,MATCH('tính băng dính sạch'!$D152,FCSTSDV!$C$2:$C$72,0),MATCH('tính băng dính sạch'!Y$3,FCSTSDV!$D$1:$L$1,0)),0)/'tính băng dính sạch'!$E152</f>
        <v>0</v>
      </c>
      <c r="Z152" s="100">
        <f t="array" ref="Z152">+IFERROR(INDEX(FCSTSDV!$D$2:$L$72,MATCH('tính băng dính sạch'!$D152,FCSTSDV!$C$2:$C$72,0),MATCH('tính băng dính sạch'!Z$3,FCSTSDV!$D$1:$L$1,0)),0)/'tính băng dính sạch'!$E152</f>
        <v>0</v>
      </c>
      <c r="AA152" s="100">
        <f t="array" ref="AA152">+IFERROR(INDEX(FCSTSDV!$D$2:$L$72,MATCH('tính băng dính sạch'!$D152,FCSTSDV!$C$2:$C$72,0),MATCH('tính băng dính sạch'!AA$3,FCSTSDV!$D$1:$L$1,0)),0)/'tính băng dính sạch'!$E152</f>
        <v>0</v>
      </c>
      <c r="AB152" s="100">
        <f t="array" ref="AB152">+IFERROR(INDEX(FCSTSDV!$D$2:$L$72,MATCH('tính băng dính sạch'!$D152,FCSTSDV!$C$2:$C$72,0),MATCH('tính băng dính sạch'!AB$3,FCSTSDV!$D$1:$L$1,0)),0)/'tính băng dính sạch'!$E152</f>
        <v>0</v>
      </c>
      <c r="AC152" s="100">
        <f t="array" ref="AC152">+IFERROR(INDEX(FCSTSDV!$D$2:$L$72,MATCH('tính băng dính sạch'!$D152,FCSTSDV!$C$2:$C$72,0),MATCH('tính băng dính sạch'!AC$3,FCSTSDV!$D$1:$L$1,0)),0)/'tính băng dính sạch'!$E152</f>
        <v>0</v>
      </c>
      <c r="AD152" s="100">
        <f t="array" ref="AD152">+IFERROR(INDEX(FCSTSDV!$D$2:$L$72,MATCH('tính băng dính sạch'!$D152,FCSTSDV!$C$2:$C$72,0),MATCH('tính băng dính sạch'!AD$3,FCSTSDV!$D$1:$L$1,0)),0)/'tính băng dính sạch'!$E152</f>
        <v>0</v>
      </c>
      <c r="AE152" s="100">
        <f t="array" ref="AE152">+IFERROR(INDEX(FCSTSDV!$D$2:$L$72,MATCH('tính băng dính sạch'!$D152,FCSTSDV!$C$2:$C$72,0),MATCH('tính băng dính sạch'!AE$3,FCSTSDV!$D$1:$L$1,0)),0)/'tính băng dính sạch'!$E152</f>
        <v>0</v>
      </c>
      <c r="AF152" s="99">
        <f>+IFERROR(INDEX(FCSTSDV!$D$2:$L$72,MATCH('tính băng dính sạch'!$D152,FCSTSDV!$C$2:$C$72,0),MATCH('tính băng dính sạch'!AF$3,FCSTSDV!$D$1:$L$1,0))/'tính băng dính sạch'!$E152,0)</f>
        <v>0</v>
      </c>
      <c r="AG152" s="92">
        <f>+ROUND(IFERROR(INDEX(FCSTSDV!$D$2:$L$72,MATCH('tính băng dính sạch'!$D152,FCSTSDV!$C$2:$C$72,0),MATCH('tính băng dính sạch'!AG$3,FCSTSDV!$D$1:$L$1,0)),0)/'tính băng dính sạch'!$E152,1)</f>
        <v>0</v>
      </c>
      <c r="AH152" s="92">
        <f>+ROUND(IFERROR(INDEX(FCSTSDV!$D$2:$L$72,MATCH('tính băng dính sạch'!$D152,FCSTSDV!$C$2:$C$72,0),MATCH('tính băng dính sạch'!AH$3,FCSTSDV!$D$1:$L$1,0)),0)/'tính băng dính sạch'!$E152,1)</f>
        <v>0</v>
      </c>
      <c r="AI152" s="92">
        <f>+ROUND(IFERROR(INDEX(FCSTSDV!$D$2:$L$72,MATCH('tính băng dính sạch'!$D152,FCSTSDV!$C$2:$C$72,0),MATCH('tính băng dính sạch'!AI$3,FCSTSDV!$D$1:$L$1,0)),0)/'tính băng dính sạch'!$E152,1)</f>
        <v>0</v>
      </c>
      <c r="AJ152" s="92">
        <f>+ROUND(IFERROR(INDEX(FCSTSDV!$D$2:$L$72,MATCH('tính băng dính sạch'!$D152,FCSTSDV!$C$2:$C$72,0),MATCH('tính băng dính sạch'!AJ$3,FCSTSDV!$D$1:$L$1,0)),0)/'tính băng dính sạch'!$E152,1)</f>
        <v>0</v>
      </c>
      <c r="AK152" s="92">
        <f>+ROUND(IFERROR(INDEX(FCSTSDV!$D$2:$L$72,MATCH('tính băng dính sạch'!$D152,FCSTSDV!$C$2:$C$72,0),MATCH('tính băng dính sạch'!AK$3,FCSTSDV!$D$1:$L$1,0)),0)/'tính băng dính sạch'!$E152,1)</f>
        <v>0</v>
      </c>
      <c r="AL152" s="92">
        <f>+ROUND(IFERROR(INDEX(FCSTSDV!$D$2:$L$72,MATCH('tính băng dính sạch'!$D152,FCSTSDV!$C$2:$C$72,0),MATCH('tính băng dính sạch'!AL$3,FCSTSDV!$D$1:$L$1,0)),0)/'tính băng dính sạch'!$E152,1)</f>
        <v>0</v>
      </c>
      <c r="AM152" s="92">
        <f>+ROUND(IFERROR(INDEX(FCSTSDV!$D$2:$L$72,MATCH('tính băng dính sạch'!$D152,FCSTSDV!$C$2:$C$72,0),MATCH('tính băng dính sạch'!AM$3,FCSTSDV!$D$1:$L$1,0)),0)/'tính băng dính sạch'!$E152,1)</f>
        <v>0</v>
      </c>
      <c r="AN152" s="92">
        <f>+ROUND(IFERROR(INDEX(FCSTSDV!$D$2:$L$72,MATCH('tính băng dính sạch'!$D152,FCSTSDV!$C$2:$C$72,0),MATCH('tính băng dính sạch'!AN$3,FCSTSDV!$D$1:$L$1,0)),0)/'tính băng dính sạch'!$E152,1)</f>
        <v>0</v>
      </c>
      <c r="AO152" s="92">
        <f>+ROUND(IFERROR(INDEX(FCSTSDV!$D$2:$L$72,MATCH('tính băng dính sạch'!$D152,FCSTSDV!$C$2:$C$72,0),MATCH('tính băng dính sạch'!AO$3,FCSTSDV!$D$1:$L$1,0)),0)/'tính băng dính sạch'!$E152,1)</f>
        <v>0</v>
      </c>
      <c r="AP152" s="92">
        <f>+ROUND(IFERROR(INDEX(FCSTSDV!$D$2:$L$72,MATCH('tính băng dính sạch'!$D152,FCSTSDV!$C$2:$C$72,0),MATCH('tính băng dính sạch'!AP$3,FCSTSDV!$D$1:$L$1,0)),0)/'tính băng dính sạch'!$E152,1)</f>
        <v>0</v>
      </c>
      <c r="AQ152" s="92">
        <f>+ROUND(IFERROR(INDEX(FCSTSDV!$D$2:$L$72,MATCH('tính băng dính sạch'!$D152,FCSTSDV!$C$2:$C$72,0),MATCH('tính băng dính sạch'!AQ$3,FCSTSDV!$D$1:$L$1,0)),0)/'tính băng dính sạch'!$E152,1)</f>
        <v>0</v>
      </c>
      <c r="AR152" s="92">
        <f>+ROUND(IFERROR(INDEX(FCSTSDV!$D$2:$L$72,MATCH('tính băng dính sạch'!$D152,FCSTSDV!$C$2:$C$72,0),MATCH('tính băng dính sạch'!AR$3,FCSTSDV!$D$1:$L$1,0)),0)/'tính băng dính sạch'!$E152,1)</f>
        <v>0</v>
      </c>
      <c r="AS152" s="92">
        <f>+ROUND(IFERROR(INDEX(FCSTSDV!$D$2:$L$72,MATCH('tính băng dính sạch'!$D152,FCSTSDV!$C$2:$C$72,0),MATCH('tính băng dính sạch'!AS$3,FCSTSDV!$D$1:$L$1,0)),0)/'tính băng dính sạch'!$E152,1)</f>
        <v>0</v>
      </c>
      <c r="AT152" s="106">
        <f>+ROUND(IFERROR(INDEX(FCSTSDV!$D$2:$L$72,MATCH('tính băng dính sạch'!$D152,FCSTSDV!$C$2:$C$72,0),MATCH('tính băng dính sạch'!AT$3,FCSTSDV!$D$1:$L$1,0)),0)/'tính băng dính sạch'!$E152,1)</f>
        <v>0</v>
      </c>
      <c r="AU152" s="106">
        <f>+ROUND(IFERROR(INDEX(FCSTSDV!$D$2:$L$72,MATCH('tính băng dính sạch'!$D152,FCSTSDV!$C$2:$C$72,0),MATCH('tính băng dính sạch'!AU$3,FCSTSDV!$D$1:$L$1,0)),0)/'tính băng dính sạch'!$E152,1)</f>
        <v>0</v>
      </c>
      <c r="AV152" s="106">
        <f>+ROUND(IFERROR(INDEX(FCSTSDV!$D$2:$L$72,MATCH('tính băng dính sạch'!$D152,FCSTSDV!$C$2:$C$72,0),MATCH('tính băng dính sạch'!AV$3,FCSTSDV!$D$1:$L$1,0)),0)/'tính băng dính sạch'!$E152,1)</f>
        <v>0</v>
      </c>
      <c r="AW152" s="106">
        <f>+ROUND(IFERROR(INDEX(FCSTSDV!$D$2:$L$72,MATCH('tính băng dính sạch'!$D152,FCSTSDV!$C$2:$C$72,0),MATCH('tính băng dính sạch'!AW$3,FCSTSDV!$D$1:$L$1,0)),0)/'tính băng dính sạch'!$E152,1)</f>
        <v>0</v>
      </c>
      <c r="AX152" s="106">
        <f>+ROUND(IFERROR(INDEX(FCSTSDV!$D$2:$L$72,MATCH('tính băng dính sạch'!$D152,FCSTSDV!$C$2:$C$72,0),MATCH('tính băng dính sạch'!AX$3,FCSTSDV!$D$1:$L$1,0)),0)/'tính băng dính sạch'!$E152,1)</f>
        <v>0</v>
      </c>
      <c r="AY152" s="106">
        <f>+ROUND(IFERROR(INDEX(FCSTSDV!$D$2:$L$72,MATCH('tính băng dính sạch'!$D152,FCSTSDV!$C$2:$C$72,0),MATCH('tính băng dính sạch'!AY$3,FCSTSDV!$D$1:$L$1,0)),0)/'tính băng dính sạch'!$E152,1)</f>
        <v>0</v>
      </c>
      <c r="AZ152" s="106">
        <f>+ROUND(IFERROR(INDEX(FCSTSDV!$D$2:$L$72,MATCH('tính băng dính sạch'!$D152,FCSTSDV!$C$2:$C$72,0),MATCH('tính băng dính sạch'!AZ$3,FCSTSDV!$D$1:$L$1,0)),0)/'tính băng dính sạch'!$E152,1)</f>
        <v>0</v>
      </c>
      <c r="BA152" s="106">
        <f>+ROUND(IFERROR(INDEX(FCSTSDV!$D$2:$L$72,MATCH('tính băng dính sạch'!$D152,FCSTSDV!$C$2:$C$72,0),MATCH('tính băng dính sạch'!BA$3,FCSTSDV!$D$1:$L$1,0)),0)/'tính băng dính sạch'!$E152,1)</f>
        <v>0</v>
      </c>
      <c r="BB152" s="106">
        <f>+ROUND(IFERROR(INDEX(FCSTSDV!$D$2:$L$72,MATCH('tính băng dính sạch'!$D152,FCSTSDV!$C$2:$C$72,0),MATCH('tính băng dính sạch'!BB$3,FCSTSDV!$D$1:$L$1,0)),0)/'tính băng dính sạch'!$E152,1)</f>
        <v>0</v>
      </c>
      <c r="BC152" s="106">
        <f>+ROUND(IFERROR(INDEX(FCSTSDV!$D$2:$L$72,MATCH('tính băng dính sạch'!$D152,FCSTSDV!$C$2:$C$72,0),MATCH('tính băng dính sạch'!BC$3,FCSTSDV!$D$1:$L$1,0)),0)/'tính băng dính sạch'!$E152,1)</f>
        <v>0</v>
      </c>
      <c r="BD152" s="106">
        <f>+ROUND(IFERROR(INDEX(FCSTSDV!$D$2:$L$72,MATCH('tính băng dính sạch'!$D152,FCSTSDV!$C$2:$C$72,0),MATCH('tính băng dính sạch'!BD$3,FCSTSDV!$D$1:$L$1,0)),0)/'tính băng dính sạch'!$E152,1)</f>
        <v>0</v>
      </c>
      <c r="BE152" s="106">
        <f>+ROUND(IFERROR(INDEX(FCSTSDV!$D$2:$L$72,MATCH('tính băng dính sạch'!$D152,FCSTSDV!$C$2:$C$72,0),MATCH('tính băng dính sạch'!BE$3,FCSTSDV!$D$1:$L$1,0)),0)/'tính băng dính sạch'!$E152,1)</f>
        <v>0</v>
      </c>
      <c r="BF152" s="106">
        <f>+ROUND(IFERROR(INDEX(FCSTSDV!$D$2:$L$72,MATCH('tính băng dính sạch'!$D152,FCSTSDV!$C$2:$C$72,0),MATCH('tính băng dính sạch'!BF$3,FCSTSDV!$D$1:$L$1,0)),0)/'tính băng dính sạch'!$E152,1)</f>
        <v>0</v>
      </c>
      <c r="BG152" s="106">
        <f>+ROUND(IFERROR(INDEX(FCSTSDV!$D$2:$L$72,MATCH('tính băng dính sạch'!$D152,FCSTSDV!$C$2:$C$72,0),MATCH('tính băng dính sạch'!BG$3,FCSTSDV!$D$1:$L$1,0)),0)/'tính băng dính sạch'!$E152,1)</f>
        <v>0</v>
      </c>
      <c r="BH152" s="106">
        <f>+ROUND(IFERROR(INDEX(FCSTSDV!$D$2:$L$72,MATCH('tính băng dính sạch'!$D152,FCSTSDV!$C$2:$C$72,0),MATCH('tính băng dính sạch'!BH$3,FCSTSDV!$D$1:$L$1,0)),0)/'tính băng dính sạch'!$E152,1)</f>
        <v>0</v>
      </c>
      <c r="BI152" s="106">
        <f>+ROUND(IFERROR(INDEX(FCSTSDV!$D$2:$L$72,MATCH('tính băng dính sạch'!$D152,FCSTSDV!$C$2:$C$72,0),MATCH('tính băng dính sạch'!BI$3,FCSTSDV!$D$1:$L$1,0)),0)/'tính băng dính sạch'!$E152,1)</f>
        <v>0</v>
      </c>
      <c r="BJ152" s="106">
        <f>+ROUND(IFERROR(INDEX(FCSTSDV!$D$2:$L$72,MATCH('tính băng dính sạch'!$D152,FCSTSDV!$C$2:$C$72,0),MATCH('tính băng dính sạch'!BJ$3,FCSTSDV!$D$1:$L$1,0)),0)/'tính băng dính sạch'!$E152,1)</f>
        <v>0</v>
      </c>
      <c r="BK152" s="106">
        <f>+ROUND(IFERROR(INDEX(FCSTSDV!$D$2:$L$72,MATCH('tính băng dính sạch'!$D152,FCSTSDV!$C$2:$C$72,0),MATCH('tính băng dính sạch'!BK$3,FCSTSDV!$D$1:$L$1,0)),0)/'tính băng dính sạch'!$E152,1)</f>
        <v>0</v>
      </c>
      <c r="BL152" s="106">
        <f>+ROUND(IFERROR(INDEX(FCSTSDV!$D$2:$L$72,MATCH('tính băng dính sạch'!$D152,FCSTSDV!$C$2:$C$72,0),MATCH('tính băng dính sạch'!BL$3,FCSTSDV!$D$1:$L$1,0)),0)/'tính băng dính sạch'!$E152,1)</f>
        <v>0</v>
      </c>
      <c r="BM152" s="106">
        <f>+ROUND(IFERROR(INDEX(FCSTSDV!$D$2:$L$72,MATCH('tính băng dính sạch'!$D152,FCSTSDV!$C$2:$C$72,0),MATCH('tính băng dính sạch'!BM$3,FCSTSDV!$D$1:$L$1,0)),0)/'tính băng dính sạch'!$E152,1)</f>
        <v>0</v>
      </c>
      <c r="BN152" s="106">
        <f>+ROUND(IFERROR(INDEX(FCSTSDV!$D$2:$L$72,MATCH('tính băng dính sạch'!$D152,FCSTSDV!$C$2:$C$72,0),MATCH('tính băng dính sạch'!BN$3,FCSTSDV!$D$1:$L$1,0)),0)/'tính băng dính sạch'!$E152,1)</f>
        <v>0</v>
      </c>
      <c r="BO152" s="106">
        <f>+ROUND(IFERROR(INDEX(FCSTSDV!$D$2:$L$72,MATCH('tính băng dính sạch'!$D152,FCSTSDV!$C$2:$C$72,0),MATCH('tính băng dính sạch'!BO$3,FCSTSDV!$D$1:$L$1,0)),0)/'tính băng dính sạch'!$E152,1)</f>
        <v>0</v>
      </c>
      <c r="BP152" s="106">
        <f>+ROUND(IFERROR(INDEX(FCSTSDV!$D$2:$L$72,MATCH('tính băng dính sạch'!$D152,FCSTSDV!$C$2:$C$72,0),MATCH('tính băng dính sạch'!BP$3,FCSTSDV!$D$1:$L$1,0)),0)/'tính băng dính sạch'!$E152,1)</f>
        <v>0</v>
      </c>
      <c r="BQ152" s="106">
        <f>+ROUND(IFERROR(INDEX(FCSTSDV!$D$2:$L$72,MATCH('tính băng dính sạch'!$D152,FCSTSDV!$C$2:$C$72,0),MATCH('tính băng dính sạch'!BQ$3,FCSTSDV!$D$1:$L$1,0)),0)/'tính băng dính sạch'!$E152,1)</f>
        <v>0</v>
      </c>
      <c r="BR152" s="106">
        <f>+ROUND(IFERROR(INDEX(FCSTSDV!$D$2:$L$72,MATCH('tính băng dính sạch'!$D152,FCSTSDV!$C$2:$C$72,0),MATCH('tính băng dính sạch'!BR$3,FCSTSDV!$D$1:$L$1,0)),0)/'tính băng dính sạch'!$E152,1)</f>
        <v>0</v>
      </c>
      <c r="BS152" s="106">
        <f>+ROUND(IFERROR(INDEX(FCSTSDV!$D$2:$L$72,MATCH('tính băng dính sạch'!$D152,FCSTSDV!$C$2:$C$72,0),MATCH('tính băng dính sạch'!BS$3,FCSTSDV!$D$1:$L$1,0)),0)/'tính băng dính sạch'!$E152,1)</f>
        <v>0</v>
      </c>
      <c r="BT152" s="106">
        <f>+ROUND(IFERROR(INDEX(FCSTSDV!$D$2:$L$72,MATCH('tính băng dính sạch'!$D152,FCSTSDV!$C$2:$C$72,0),MATCH('tính băng dính sạch'!BT$3,FCSTSDV!$D$1:$L$1,0)),0)/'tính băng dính sạch'!$E152,1)</f>
        <v>0</v>
      </c>
      <c r="BU152" s="106">
        <f>+ROUND(IFERROR(INDEX(FCSTSDV!$D$2:$L$72,MATCH('tính băng dính sạch'!$D152,FCSTSDV!$C$2:$C$72,0),MATCH('tính băng dính sạch'!BU$3,FCSTSDV!$D$1:$L$1,0)),0)/'tính băng dính sạch'!$E152,1)</f>
        <v>0</v>
      </c>
      <c r="BV152" s="106">
        <f>+ROUND(IFERROR(INDEX(FCSTSDV!$D$2:$L$72,MATCH('tính băng dính sạch'!$D152,FCSTSDV!$C$2:$C$72,0),MATCH('tính băng dính sạch'!BV$3,FCSTSDV!$D$1:$L$1,0)),0)/'tính băng dính sạch'!$E152,1)</f>
        <v>0</v>
      </c>
      <c r="BW152" s="106">
        <f>+ROUND(IFERROR(INDEX(FCSTSDV!$D$2:$L$72,MATCH('tính băng dính sạch'!$D152,FCSTSDV!$C$2:$C$72,0),MATCH('tính băng dính sạch'!BW$3,FCSTSDV!$D$1:$L$1,0)),0)/'tính băng dính sạch'!$E152,1)</f>
        <v>0</v>
      </c>
      <c r="BX152" s="106">
        <f>+ROUND(IFERROR(INDEX(FCSTSDV!$D$2:$L$72,MATCH('tính băng dính sạch'!$D152,FCSTSDV!$C$2:$C$72,0),MATCH('tính băng dính sạch'!BX$3,FCSTSDV!$D$1:$L$1,0)),0)/'tính băng dính sạch'!$E152,1)</f>
        <v>0</v>
      </c>
      <c r="BY152" s="106">
        <f>+ROUND(IFERROR(INDEX(FCSTSDV!$D$2:$L$72,MATCH('tính băng dính sạch'!$D152,FCSTSDV!$C$2:$C$72,0),MATCH('tính băng dính sạch'!BY$3,FCSTSDV!$D$1:$L$1,0)),0)/'tính băng dính sạch'!$E152,1)</f>
        <v>0</v>
      </c>
      <c r="BZ152" s="106">
        <f>+ROUND(IFERROR(INDEX(FCSTSDV!$D$2:$L$72,MATCH('tính băng dính sạch'!$D152,FCSTSDV!$C$2:$C$72,0),MATCH('tính băng dính sạch'!BZ$3,FCSTSDV!$D$1:$L$1,0)),0)/'tính băng dính sạch'!$E152,1)</f>
        <v>0</v>
      </c>
      <c r="CA152" s="106">
        <f>+ROUND(IFERROR(INDEX(FCSTSDV!$D$2:$L$72,MATCH('tính băng dính sạch'!$D152,FCSTSDV!$C$2:$C$72,0),MATCH('tính băng dính sạch'!CA$3,FCSTSDV!$D$1:$L$1,0)),0)/'tính băng dính sạch'!$E152,1)</f>
        <v>0</v>
      </c>
      <c r="CB152" s="106">
        <f>+ROUND(IFERROR(INDEX(FCSTSDV!$D$2:$L$72,MATCH('tính băng dính sạch'!$D152,FCSTSDV!$C$2:$C$72,0),MATCH('tính băng dính sạch'!CB$3,FCSTSDV!$D$1:$L$1,0)),0)/'tính băng dính sạch'!$E152,1)</f>
        <v>0</v>
      </c>
      <c r="CC152" s="106">
        <f>+ROUND(IFERROR(INDEX(FCSTSDV!$D$2:$L$72,MATCH('tính băng dính sạch'!$D152,FCSTSDV!$C$2:$C$72,0),MATCH('tính băng dính sạch'!CC$3,FCSTSDV!$D$1:$L$1,0)),0)/'tính băng dính sạch'!$E152,1)</f>
        <v>0</v>
      </c>
      <c r="CD152" s="106">
        <f>+ROUND(IFERROR(INDEX(FCSTSDV!$D$2:$L$72,MATCH('tính băng dính sạch'!$D152,FCSTSDV!$C$2:$C$72,0),MATCH('tính băng dính sạch'!CD$3,FCSTSDV!$D$1:$L$1,0)),0)/'tính băng dính sạch'!$E152,1)</f>
        <v>0</v>
      </c>
      <c r="CE152" s="106">
        <f>+ROUND(IFERROR(INDEX(FCSTSDV!$D$2:$L$72,MATCH('tính băng dính sạch'!$D152,FCSTSDV!$C$2:$C$72,0),MATCH('tính băng dính sạch'!CE$3,FCSTSDV!$D$1:$L$1,0)),0)/'tính băng dính sạch'!$E152,1)</f>
        <v>0</v>
      </c>
      <c r="CF152" s="106">
        <f>+ROUND(IFERROR(INDEX(FCSTSDV!$D$2:$L$72,MATCH('tính băng dính sạch'!$D152,FCSTSDV!$C$2:$C$72,0),MATCH('tính băng dính sạch'!CF$3,FCSTSDV!$D$1:$L$1,0)),0)/'tính băng dính sạch'!$E152,1)</f>
        <v>0</v>
      </c>
      <c r="CG152" s="106">
        <f>+ROUND(IFERROR(INDEX(FCSTSDV!$D$2:$L$72,MATCH('tính băng dính sạch'!$D152,FCSTSDV!$C$2:$C$72,0),MATCH('tính băng dính sạch'!CG$3,FCSTSDV!$D$1:$L$1,0)),0)/'tính băng dính sạch'!$E152,1)</f>
        <v>0</v>
      </c>
      <c r="CH152" s="106">
        <f>+ROUND(IFERROR(INDEX(FCSTSDV!$D$2:$L$72,MATCH('tính băng dính sạch'!$D152,FCSTSDV!$C$2:$C$72,0),MATCH('tính băng dính sạch'!CH$3,FCSTSDV!$D$1:$L$1,0)),0)/'tính băng dính sạch'!$E152,1)</f>
        <v>0</v>
      </c>
      <c r="CI152" s="106">
        <f>+ROUND(IFERROR(INDEX(FCSTSDV!$D$2:$L$72,MATCH('tính băng dính sạch'!$D152,FCSTSDV!$C$2:$C$72,0),MATCH('tính băng dính sạch'!CI$3,FCSTSDV!$D$1:$L$1,0)),0)/'tính băng dính sạch'!$E152,1)</f>
        <v>0</v>
      </c>
      <c r="CJ152" s="106">
        <f>+ROUND(IFERROR(INDEX(FCSTSDV!$D$2:$L$72,MATCH('tính băng dính sạch'!$D152,FCSTSDV!$C$2:$C$72,0),MATCH('tính băng dính sạch'!CJ$3,FCSTSDV!$D$1:$L$1,0)),0)/'tính băng dính sạch'!$E152,1)</f>
        <v>0</v>
      </c>
      <c r="CK152" s="106">
        <f>+ROUND(IFERROR(INDEX(FCSTSDV!$D$2:$L$72,MATCH('tính băng dính sạch'!$D152,FCSTSDV!$C$2:$C$72,0),MATCH('tính băng dính sạch'!CK$3,FCSTSDV!$D$1:$L$1,0)),0)/'tính băng dính sạch'!$E152,1)</f>
        <v>0</v>
      </c>
      <c r="CL152" s="106">
        <f>+ROUND(IFERROR(INDEX(FCSTSDV!$D$2:$L$72,MATCH('tính băng dính sạch'!$D152,FCSTSDV!$C$2:$C$72,0),MATCH('tính băng dính sạch'!CL$3,FCSTSDV!$D$1:$L$1,0)),0)/'tính băng dính sạch'!$E152,1)</f>
        <v>0</v>
      </c>
      <c r="CM152" s="106">
        <f>+ROUND(IFERROR(INDEX(FCSTSDV!$D$2:$L$72,MATCH('tính băng dính sạch'!$D152,FCSTSDV!$C$2:$C$72,0),MATCH('tính băng dính sạch'!CM$3,FCSTSDV!$D$1:$L$1,0)),0)/'tính băng dính sạch'!$E152,1)</f>
        <v>0</v>
      </c>
      <c r="CN152" s="106">
        <f>+ROUND(IFERROR(INDEX(FCSTSDV!$D$2:$L$72,MATCH('tính băng dính sạch'!$D152,FCSTSDV!$C$2:$C$72,0),MATCH('tính băng dính sạch'!CN$3,FCSTSDV!$D$1:$L$1,0)),0)/'tính băng dính sạch'!$E152,1)</f>
        <v>0</v>
      </c>
      <c r="CO152" s="106">
        <f>+ROUND(IFERROR(INDEX(FCSTSDV!$D$2:$L$72,MATCH('tính băng dính sạch'!$D152,FCSTSDV!$C$2:$C$72,0),MATCH('tính băng dính sạch'!CO$3,FCSTSDV!$D$1:$L$1,0)),0)/'tính băng dính sạch'!$E152,1)</f>
        <v>0</v>
      </c>
      <c r="CP152" s="106">
        <f>+ROUND(IFERROR(INDEX(FCSTSDV!$D$2:$L$72,MATCH('tính băng dính sạch'!$D152,FCSTSDV!$C$2:$C$72,0),MATCH('tính băng dính sạch'!CP$3,FCSTSDV!$D$1:$L$1,0)),0)/'tính băng dính sạch'!$E152,1)</f>
        <v>0</v>
      </c>
      <c r="CQ152" s="106">
        <f>+ROUND(IFERROR(INDEX(FCSTSDV!$D$2:$L$72,MATCH('tính băng dính sạch'!$D152,FCSTSDV!$C$2:$C$72,0),MATCH('tính băng dính sạch'!CQ$3,FCSTSDV!$D$1:$L$1,0)),0)/'tính băng dính sạch'!$E152,1)</f>
        <v>0</v>
      </c>
    </row>
    <row r="153" spans="1:95" ht="20.100000000000001" hidden="1" customHeight="1">
      <c r="A153" s="825"/>
      <c r="B153" s="792"/>
      <c r="C153" s="60"/>
      <c r="D153" s="52" t="s">
        <v>153</v>
      </c>
      <c r="E153" s="53" t="s">
        <v>43</v>
      </c>
      <c r="F153" s="800"/>
      <c r="G153" s="800"/>
      <c r="H153" s="827"/>
      <c r="I153" s="87"/>
      <c r="J153" s="93"/>
      <c r="K153" s="88">
        <f>+F152+G152+-K152</f>
        <v>0</v>
      </c>
      <c r="L153" s="176">
        <f>+K153-L152</f>
        <v>0</v>
      </c>
      <c r="M153" s="176" t="e">
        <f>+H152-M152</f>
        <v>#REF!</v>
      </c>
      <c r="N153" s="177" t="e">
        <f>+H152-N152</f>
        <v>#REF!</v>
      </c>
      <c r="O153" s="176" t="e">
        <f>+H152-O152</f>
        <v>#REF!</v>
      </c>
      <c r="P153" s="176" t="e">
        <f>+H152-P152</f>
        <v>#REF!</v>
      </c>
      <c r="Q153" s="176" t="e">
        <f>+P153-Q152</f>
        <v>#REF!</v>
      </c>
      <c r="R153" s="176" t="e">
        <f>+H152-R152</f>
        <v>#REF!</v>
      </c>
      <c r="S153" s="176" t="e">
        <f>+H152-S152</f>
        <v>#REF!</v>
      </c>
      <c r="T153" s="176" t="e">
        <f>H152-T152</f>
        <v>#REF!</v>
      </c>
      <c r="U153" s="176" t="e">
        <f>+T153-U152</f>
        <v>#REF!</v>
      </c>
      <c r="V153" s="185" t="e">
        <f>+U153-V152</f>
        <v>#REF!</v>
      </c>
      <c r="W153" s="186" t="e">
        <f>+H152+I152-W152</f>
        <v>#REF!</v>
      </c>
      <c r="X153" s="187" t="e">
        <f>+H152+I152-X152</f>
        <v>#REF!</v>
      </c>
      <c r="Y153" s="187" t="e">
        <f>+H152+I152-Y152</f>
        <v>#REF!</v>
      </c>
      <c r="Z153" s="187" t="e">
        <f>+Y153-Z152</f>
        <v>#REF!</v>
      </c>
      <c r="AA153" s="187" t="e">
        <f>+Z153-AA152</f>
        <v>#REF!</v>
      </c>
      <c r="AB153" s="187" t="e">
        <f>+AA153-AB152</f>
        <v>#REF!</v>
      </c>
      <c r="AC153" s="187" t="e">
        <f>+H152+I152-AC152</f>
        <v>#REF!</v>
      </c>
      <c r="AD153" s="187" t="e">
        <f>+H152-AD152</f>
        <v>#REF!</v>
      </c>
      <c r="AE153" s="187" t="e">
        <f>+H152-AE152</f>
        <v>#REF!</v>
      </c>
      <c r="AF153" s="186" t="e">
        <f>+H152+I152-AF152</f>
        <v>#REF!</v>
      </c>
      <c r="AG153" s="186" t="e">
        <f>+H152+I152-AG152</f>
        <v>#REF!</v>
      </c>
      <c r="AH153" s="186" t="e">
        <f>+H152+I152-AH152</f>
        <v>#REF!</v>
      </c>
      <c r="AI153" s="186" t="e">
        <f>+AH153-AI152</f>
        <v>#REF!</v>
      </c>
      <c r="AJ153" s="186" t="e">
        <f>+AI153-AJ152</f>
        <v>#REF!</v>
      </c>
      <c r="AK153" s="186" t="e">
        <f>+H152+I152-AK152</f>
        <v>#REF!</v>
      </c>
      <c r="AL153" s="186" t="e">
        <f>+AK153-AL152</f>
        <v>#REF!</v>
      </c>
      <c r="AM153" s="186" t="e">
        <f>+H152+I152-AM152</f>
        <v>#REF!</v>
      </c>
      <c r="AN153" s="186" t="e">
        <f>+H152+I152-AN152</f>
        <v>#REF!</v>
      </c>
      <c r="AO153" s="186" t="e">
        <f>+H152+I152-AO152</f>
        <v>#REF!</v>
      </c>
      <c r="AP153" s="186" t="e">
        <f>+H152-AP152</f>
        <v>#REF!</v>
      </c>
      <c r="AQ153" s="186" t="e">
        <f>+H152+I152-AQ152</f>
        <v>#REF!</v>
      </c>
      <c r="AR153" s="186" t="e">
        <f>+AQ153-AR152</f>
        <v>#REF!</v>
      </c>
      <c r="AS153" s="186" t="e">
        <f>+H152+I152-AS152</f>
        <v>#REF!</v>
      </c>
      <c r="AT153" s="186" t="e">
        <f>+H152+I153-AT152</f>
        <v>#REF!</v>
      </c>
      <c r="AU153" s="186" t="e">
        <f>H152+I152-AU152</f>
        <v>#REF!</v>
      </c>
      <c r="AV153" s="186" t="e">
        <f>H152+I152-AV152</f>
        <v>#REF!</v>
      </c>
      <c r="AW153" s="186" t="e">
        <f>AV153-AW152</f>
        <v>#REF!</v>
      </c>
      <c r="AX153" s="186" t="e">
        <f t="shared" ref="AX153:CI153" si="135">$H152+$I152-AX152</f>
        <v>#REF!</v>
      </c>
      <c r="AY153" s="186" t="e">
        <f t="shared" si="135"/>
        <v>#REF!</v>
      </c>
      <c r="AZ153" s="186" t="e">
        <f t="shared" si="135"/>
        <v>#REF!</v>
      </c>
      <c r="BA153" s="186" t="e">
        <f t="shared" si="135"/>
        <v>#REF!</v>
      </c>
      <c r="BB153" s="186" t="e">
        <f t="shared" si="135"/>
        <v>#REF!</v>
      </c>
      <c r="BC153" s="186" t="e">
        <f t="shared" si="135"/>
        <v>#REF!</v>
      </c>
      <c r="BD153" s="186" t="e">
        <f t="shared" si="135"/>
        <v>#REF!</v>
      </c>
      <c r="BE153" s="186" t="e">
        <f t="shared" si="135"/>
        <v>#REF!</v>
      </c>
      <c r="BF153" s="186" t="e">
        <f t="shared" si="135"/>
        <v>#REF!</v>
      </c>
      <c r="BG153" s="186" t="e">
        <f t="shared" si="135"/>
        <v>#REF!</v>
      </c>
      <c r="BH153" s="186" t="e">
        <f t="shared" si="135"/>
        <v>#REF!</v>
      </c>
      <c r="BI153" s="186" t="e">
        <f t="shared" si="135"/>
        <v>#REF!</v>
      </c>
      <c r="BJ153" s="186" t="e">
        <f t="shared" si="135"/>
        <v>#REF!</v>
      </c>
      <c r="BK153" s="186" t="e">
        <f t="shared" si="135"/>
        <v>#REF!</v>
      </c>
      <c r="BL153" s="186" t="e">
        <f t="shared" si="135"/>
        <v>#REF!</v>
      </c>
      <c r="BM153" s="186" t="e">
        <f t="shared" si="135"/>
        <v>#REF!</v>
      </c>
      <c r="BN153" s="186" t="e">
        <f t="shared" si="135"/>
        <v>#REF!</v>
      </c>
      <c r="BO153" s="186" t="e">
        <f t="shared" si="135"/>
        <v>#REF!</v>
      </c>
      <c r="BP153" s="186" t="e">
        <f t="shared" si="135"/>
        <v>#REF!</v>
      </c>
      <c r="BQ153" s="186" t="e">
        <f t="shared" si="135"/>
        <v>#REF!</v>
      </c>
      <c r="BR153" s="186" t="e">
        <f t="shared" si="135"/>
        <v>#REF!</v>
      </c>
      <c r="BS153" s="186" t="e">
        <f t="shared" si="135"/>
        <v>#REF!</v>
      </c>
      <c r="BT153" s="186" t="e">
        <f t="shared" si="135"/>
        <v>#REF!</v>
      </c>
      <c r="BU153" s="186" t="e">
        <f t="shared" si="135"/>
        <v>#REF!</v>
      </c>
      <c r="BV153" s="186" t="e">
        <f t="shared" si="135"/>
        <v>#REF!</v>
      </c>
      <c r="BW153" s="186" t="e">
        <f t="shared" si="135"/>
        <v>#REF!</v>
      </c>
      <c r="BX153" s="186" t="e">
        <f t="shared" si="135"/>
        <v>#REF!</v>
      </c>
      <c r="BY153" s="186" t="e">
        <f t="shared" si="135"/>
        <v>#REF!</v>
      </c>
      <c r="BZ153" s="186" t="e">
        <f t="shared" si="135"/>
        <v>#REF!</v>
      </c>
      <c r="CA153" s="186" t="e">
        <f t="shared" si="135"/>
        <v>#REF!</v>
      </c>
      <c r="CB153" s="186" t="e">
        <f t="shared" si="135"/>
        <v>#REF!</v>
      </c>
      <c r="CC153" s="186" t="e">
        <f t="shared" si="135"/>
        <v>#REF!</v>
      </c>
      <c r="CD153" s="186" t="e">
        <f t="shared" si="135"/>
        <v>#REF!</v>
      </c>
      <c r="CE153" s="186" t="e">
        <f t="shared" si="135"/>
        <v>#REF!</v>
      </c>
      <c r="CF153" s="186" t="e">
        <f t="shared" si="135"/>
        <v>#REF!</v>
      </c>
      <c r="CG153" s="186" t="e">
        <f t="shared" si="135"/>
        <v>#REF!</v>
      </c>
      <c r="CH153" s="186" t="e">
        <f t="shared" si="135"/>
        <v>#REF!</v>
      </c>
      <c r="CI153" s="186" t="e">
        <f t="shared" si="135"/>
        <v>#REF!</v>
      </c>
      <c r="CJ153" s="186" t="e">
        <f t="shared" ref="CJ153:CQ153" si="136">CI153-CJ152</f>
        <v>#REF!</v>
      </c>
      <c r="CK153" s="186" t="e">
        <f t="shared" si="136"/>
        <v>#REF!</v>
      </c>
      <c r="CL153" s="186" t="e">
        <f t="shared" si="136"/>
        <v>#REF!</v>
      </c>
      <c r="CM153" s="186" t="e">
        <f t="shared" si="136"/>
        <v>#REF!</v>
      </c>
      <c r="CN153" s="186" t="e">
        <f t="shared" si="136"/>
        <v>#REF!</v>
      </c>
      <c r="CO153" s="186" t="e">
        <f t="shared" si="136"/>
        <v>#REF!</v>
      </c>
      <c r="CP153" s="186" t="e">
        <f t="shared" si="136"/>
        <v>#REF!</v>
      </c>
      <c r="CQ153" s="186" t="e">
        <f t="shared" si="136"/>
        <v>#REF!</v>
      </c>
    </row>
    <row r="154" spans="1:95" ht="20.100000000000001" customHeight="1">
      <c r="A154" s="824" t="s">
        <v>225</v>
      </c>
      <c r="B154" s="795" t="s">
        <v>226</v>
      </c>
      <c r="C154" s="50"/>
      <c r="D154" s="123" t="s">
        <v>40</v>
      </c>
      <c r="E154" s="171">
        <v>0.1</v>
      </c>
      <c r="F154" s="799">
        <v>48</v>
      </c>
      <c r="G154" s="799">
        <v>0</v>
      </c>
      <c r="H154" s="830">
        <f>+VLOOKUP(A154,'[5]TÚI BÓNG'!$B$136:$E$153,4,0)</f>
        <v>207</v>
      </c>
      <c r="I154" s="91"/>
      <c r="J154" s="83"/>
      <c r="K154" s="86">
        <f>+IFERROR(INDEX(FCSTSDV!$D$2:$L$72,MATCH('tính băng dính sạch'!$D154,FCSTSDV!$C$2:$C$72,0),MATCH('tính băng dính sạch'!K$3,FCSTSDV!$D$1:$L$1,0)),0)*$E154/3290</f>
        <v>0</v>
      </c>
      <c r="L154" s="86">
        <f>+IFERROR(INDEX(FCSTSDV!$D$2:$L$72,MATCH('tính băng dính sạch'!$D154,FCSTSDV!$C$2:$C$72,0),MATCH('tính băng dính sạch'!L$3,FCSTSDV!$D$1:$L$1,0)),0)*$E154/3290</f>
        <v>0</v>
      </c>
      <c r="M154" s="86">
        <f>+IFERROR(INDEX(FCSTSDV!$D$2:$L$72,MATCH('tính băng dính sạch'!$D154,FCSTSDV!$C$2:$C$72,0),MATCH('tính băng dính sạch'!M$3,FCSTSDV!$D$1:$L$1,0)),0)*$E154/3290</f>
        <v>0</v>
      </c>
      <c r="N154" s="86">
        <f>+IFERROR(INDEX(FCSTSDV!$D$2:$L$72,MATCH('tính băng dính sạch'!$D154,FCSTSDV!$C$2:$C$72,0),MATCH('tính băng dính sạch'!N$3,FCSTSDV!$D$1:$L$1,0)),0)*$E154/3290</f>
        <v>0</v>
      </c>
      <c r="O154" s="86">
        <f>+IFERROR(INDEX(FCSTSDV!$D$2:$L$72,MATCH('tính băng dính sạch'!$D154,FCSTSDV!$C$2:$C$72,0),MATCH('tính băng dính sạch'!O$3,FCSTSDV!$D$1:$L$1,0)),0)*$E154/3290</f>
        <v>0</v>
      </c>
      <c r="P154" s="86">
        <f>+IFERROR(INDEX(FCSTSDV!$D$2:$L$72,MATCH('tính băng dính sạch'!$D154,FCSTSDV!$C$2:$C$72,0),MATCH('tính băng dính sạch'!P$3,FCSTSDV!$D$1:$L$1,0)),0)*$E154/3290</f>
        <v>0</v>
      </c>
      <c r="Q154" s="86">
        <f>+IFERROR(INDEX(FCSTSDV!$D$2:$L$72,MATCH('tính băng dính sạch'!$D154,FCSTSDV!$C$2:$C$72,0),MATCH('tính băng dính sạch'!Q$3,FCSTSDV!$D$1:$L$1,0)),0)*$E154/3290</f>
        <v>0</v>
      </c>
      <c r="R154" s="86">
        <f>+IFERROR(INDEX(FCSTSDV!$D$2:$L$72,MATCH('tính băng dính sạch'!$D154,FCSTSDV!$C$2:$C$72,0),MATCH('tính băng dính sạch'!R$3,FCSTSDV!$D$1:$L$1,0)),0)*$E154/3290</f>
        <v>0</v>
      </c>
      <c r="S154" s="86">
        <f>+IFERROR(INDEX(FCSTSDV!$D$2:$L$72,MATCH('tính băng dính sạch'!$D154,FCSTSDV!$C$2:$C$72,0),MATCH('tính băng dính sạch'!S$3,FCSTSDV!$D$1:$L$1,0)),0)*$E154/3290</f>
        <v>0</v>
      </c>
      <c r="T154" s="86">
        <f>+IFERROR(INDEX(FCSTSDV!$D$2:$L$72,MATCH('tính băng dính sạch'!$D154,FCSTSDV!$C$2:$C$72,0),MATCH('tính băng dính sạch'!T$3,FCSTSDV!$D$1:$L$1,0)),0)*$E154/3290</f>
        <v>0</v>
      </c>
      <c r="U154" s="86">
        <f>+IFERROR(INDEX(FCSTSDV!$D$2:$L$72,MATCH('tính băng dính sạch'!$D154,FCSTSDV!$C$2:$C$72,0),MATCH('tính băng dính sạch'!U$3,FCSTSDV!$D$1:$L$1,0)),0)*$E154/3290</f>
        <v>0</v>
      </c>
      <c r="V154" s="103">
        <f>+IFERROR(INDEX(FCSTSDV!$D$2:$L$72,MATCH('tính băng dính sạch'!$D154,FCSTSDV!$C$2:$C$72,0),MATCH('tính băng dính sạch'!V$3,FCSTSDV!$D$1:$L$1,0)),0)*$E154/3290</f>
        <v>0</v>
      </c>
      <c r="W154" s="106">
        <f>+IFERROR(INDEX(FCSTSDV!$D$2:$L$72,MATCH('tính băng dính sạch'!$D154,FCSTSDV!$C$2:$C$72,0),MATCH('tính băng dính sạch'!W$3,FCSTSDV!$D$1:$L$1,0)),0)*$E154/3290</f>
        <v>0</v>
      </c>
      <c r="X154" s="107">
        <f>+IFERROR(INDEX(FCSTSDV!$D$2:$L$72,MATCH('tính băng dính sạch'!$D154,FCSTSDV!$C$2:$C$72,0),MATCH('tính băng dính sạch'!X$3,FCSTSDV!$D$1:$L$1,0)),0)*$E154/3290</f>
        <v>0</v>
      </c>
      <c r="Y154" s="107">
        <f>+IFERROR(INDEX(FCSTSDV!$D$2:$L$72,MATCH('tính băng dính sạch'!$D154,FCSTSDV!$C$2:$C$72,0),MATCH('tính băng dính sạch'!Y$3,FCSTSDV!$D$1:$L$1,0)),0)*$E154/3290</f>
        <v>0</v>
      </c>
      <c r="Z154" s="107">
        <f>+IFERROR(INDEX(FCSTSDV!$D$2:$L$72,MATCH('tính băng dính sạch'!$D154,FCSTSDV!$C$2:$C$72,0),MATCH('tính băng dính sạch'!Z$3,FCSTSDV!$D$1:$L$1,0)),0)*$E154/3290</f>
        <v>0</v>
      </c>
      <c r="AA154" s="107">
        <f>+IFERROR(INDEX(FCSTSDV!$D$2:$L$72,MATCH('tính băng dính sạch'!$D154,FCSTSDV!$C$2:$C$72,0),MATCH('tính băng dính sạch'!AA$3,FCSTSDV!$D$1:$L$1,0)),0)*$E154/3290</f>
        <v>0</v>
      </c>
      <c r="AB154" s="107">
        <f>+IFERROR(INDEX(FCSTSDV!$D$2:$L$72,MATCH('tính băng dính sạch'!$D154,FCSTSDV!$C$2:$C$72,0),MATCH('tính băng dính sạch'!AB$3,FCSTSDV!$D$1:$L$1,0)),0)*$E154/3290</f>
        <v>0</v>
      </c>
      <c r="AC154" s="107">
        <f>+IFERROR(INDEX(FCSTSDV!$D$2:$L$72,MATCH('tính băng dính sạch'!$D154,FCSTSDV!$C$2:$C$72,0),MATCH('tính băng dính sạch'!AC$3,FCSTSDV!$D$1:$L$1,0)),0)*$E154/3290</f>
        <v>0</v>
      </c>
      <c r="AD154" s="107">
        <f>+IFERROR(INDEX(FCSTSDV!$D$2:$L$72,MATCH('tính băng dính sạch'!$D154,FCSTSDV!$C$2:$C$72,0),MATCH('tính băng dính sạch'!AD$3,FCSTSDV!$D$1:$L$1,0)),0)*$E154/3290</f>
        <v>0</v>
      </c>
      <c r="AE154" s="107">
        <f t="array" ref="AE154">+IFERROR(INDEX(FCSTSDV!$D$2:$L$72,MATCH('tính băng dính sạch'!$D154,FCSTSDV!$C$2:$C$72,0),MATCH('tính băng dính sạch'!AE$3,FCSTSDV!$D$1:$L$1,0)),0)*$E154/3290</f>
        <v>0</v>
      </c>
      <c r="AF154" s="106">
        <f t="array" ref="AF154">+IFERROR(INDEX(FCSTSDV!$D$2:$L$72,MATCH('tính băng dính sạch'!$D154,FCSTSDV!$C$2:$C$72,0),MATCH('tính băng dính sạch'!AF$3,FCSTSDV!$D$1:$L$1,0)),0)*$E154/3290</f>
        <v>0</v>
      </c>
      <c r="AG154" s="106">
        <f t="array" ref="AG154">+IFERROR(INDEX(FCSTSDV!$D$2:$L$72,MATCH('tính băng dính sạch'!$D154,FCSTSDV!$C$2:$C$72,0),MATCH('tính băng dính sạch'!AG$3,FCSTSDV!$D$1:$L$1,0)),0)*$E154/3290</f>
        <v>0</v>
      </c>
      <c r="AH154" s="106">
        <f t="array" ref="AH154">+IFERROR(INDEX(FCSTSDV!$D$2:$L$72,MATCH('tính băng dính sạch'!$D154,FCSTSDV!$C$2:$C$72,0),MATCH('tính băng dính sạch'!AH$3,FCSTSDV!$D$1:$L$1,0)),0)*$E154/3290</f>
        <v>0</v>
      </c>
      <c r="AI154" s="106">
        <f t="array" ref="AI154">+IFERROR(INDEX(FCSTSDV!$D$2:$L$72,MATCH('tính băng dính sạch'!$D154,FCSTSDV!$C$2:$C$72,0),MATCH('tính băng dính sạch'!AI$3,FCSTSDV!$D$1:$L$1,0)),0)*$E154/3290</f>
        <v>0</v>
      </c>
      <c r="AJ154" s="106">
        <f t="array" ref="AJ154">+IFERROR(INDEX(FCSTSDV!$D$2:$L$72,MATCH('tính băng dính sạch'!$D154,FCSTSDV!$C$2:$C$72,0),MATCH('tính băng dính sạch'!AJ$3,FCSTSDV!$D$1:$L$1,0)),0)*$E154/3290</f>
        <v>0</v>
      </c>
      <c r="AK154" s="106">
        <f t="array" ref="AK154">+IFERROR(INDEX(FCSTSDV!$D$2:$L$72,MATCH('tính băng dính sạch'!$D154,FCSTSDV!$C$2:$C$72,0),MATCH('tính băng dính sạch'!AK$3,FCSTSDV!$D$1:$L$1,0)),0)*$E154/3290</f>
        <v>0</v>
      </c>
      <c r="AL154" s="106">
        <f t="array" ref="AL154">+IFERROR(INDEX(FCSTSDV!$D$2:$L$72,MATCH('tính băng dính sạch'!$D154,FCSTSDV!$C$2:$C$72,0),MATCH('tính băng dính sạch'!AL$3,FCSTSDV!$D$1:$L$1,0)),0)*$E154/3290</f>
        <v>0</v>
      </c>
      <c r="AM154" s="106">
        <f>+IFERROR(INDEX(FCSTSDV!$D$2:$L$72,MATCH('tính băng dính sạch'!$D154,FCSTSDV!$C$2:$C$72,0),MATCH('tính băng dính sạch'!AM$3,FCSTSDV!$D$1:$L$1,0)),0)*$E154/3290</f>
        <v>0</v>
      </c>
      <c r="AN154" s="106">
        <f t="array" ref="AN154">+IFERROR(INDEX(FCSTSDV!$D$2:$L$72,MATCH('tính băng dính sạch'!$D154,FCSTSDV!$C$2:$C$72,0),MATCH('tính băng dính sạch'!AN$3,FCSTSDV!$D$1:$L$1,0)),0)*$E154/3290</f>
        <v>0</v>
      </c>
      <c r="AO154" s="106">
        <f t="array" ref="AO154">+IFERROR(INDEX(FCSTSDV!$D$2:$L$72,MATCH('tính băng dính sạch'!$D154,FCSTSDV!$C$2:$C$72,0),MATCH('tính băng dính sạch'!AO$3,FCSTSDV!$D$1:$L$1,0)),0)*$E154/3290</f>
        <v>0</v>
      </c>
      <c r="AP154" s="106">
        <f t="array" ref="AP154">+IFERROR(INDEX(FCSTSDV!$D$2:$L$72,MATCH('tính băng dính sạch'!$D154,FCSTSDV!$C$2:$C$72,0),MATCH('tính băng dính sạch'!AP$3,FCSTSDV!$D$1:$L$1,0)),0)*$E154/3290</f>
        <v>0</v>
      </c>
      <c r="AQ154" s="106">
        <f t="array" ref="AQ154">+IFERROR(INDEX(FCSTSDV!$D$2:$L$72,MATCH('tính băng dính sạch'!$D154,FCSTSDV!$C$2:$C$72,0),MATCH('tính băng dính sạch'!AQ$3,FCSTSDV!$D$1:$L$1,0)),0)*$E154/3290</f>
        <v>0</v>
      </c>
      <c r="AR154" s="106">
        <f t="array" ref="AR154">+IFERROR(INDEX(FCSTSDV!$D$2:$L$72,MATCH('tính băng dính sạch'!$D154,FCSTSDV!$C$2:$C$72,0),MATCH('tính băng dính sạch'!AR$3,FCSTSDV!$D$1:$L$1,0)),0)*$E154/3290</f>
        <v>0</v>
      </c>
      <c r="AS154" s="106">
        <f t="array" ref="AS154">+IFERROR(INDEX(FCSTSDV!$D$2:$L$72,MATCH('tính băng dính sạch'!$D154,FCSTSDV!$C$2:$C$72,0),MATCH('tính băng dính sạch'!AS$3,FCSTSDV!$D$1:$L$1,0)),0)*$E154/3290</f>
        <v>0</v>
      </c>
      <c r="AT154" s="106">
        <f t="array" ref="AT154">+IFERROR(INDEX(FCSTSDV!$D$2:$L$72,MATCH('tính băng dính sạch'!$D154,FCSTSDV!$C$2:$C$72,0),MATCH('tính băng dính sạch'!AT$3,FCSTSDV!$D$1:$L$1,0)),0)*$E154/3290</f>
        <v>0</v>
      </c>
      <c r="AU154" s="106">
        <f t="array" ref="AU154">+IFERROR(INDEX(FCSTSDV!$D$2:$L$72,MATCH('tính băng dính sạch'!$D154,FCSTSDV!$C$2:$C$72,0),MATCH('tính băng dính sạch'!AU$3,FCSTSDV!$D$1:$L$1,0)),0)*$E154/3290</f>
        <v>0</v>
      </c>
      <c r="AV154" s="106">
        <f t="array" ref="AV154">+IFERROR(INDEX(FCSTSDV!$D$2:$L$72,MATCH('tính băng dính sạch'!$D154,FCSTSDV!$C$2:$C$72,0),MATCH('tính băng dính sạch'!AV$3,FCSTSDV!$D$1:$L$1,0)),0)*$E154/3290</f>
        <v>0</v>
      </c>
      <c r="AW154" s="106">
        <f t="array" ref="AW154">+IFERROR(INDEX(FCSTSDV!$D$2:$L$72,MATCH('tính băng dính sạch'!$D154,FCSTSDV!$C$2:$C$72,0),MATCH('tính băng dính sạch'!AW$3,FCSTSDV!$D$1:$L$1,0)),0)*$E154/3290</f>
        <v>0</v>
      </c>
      <c r="AX154" s="106">
        <f t="array" ref="AX154">+IFERROR(INDEX(FCSTSDV!$D$2:$L$72,MATCH('tính băng dính sạch'!$D154,FCSTSDV!$C$2:$C$72,0),MATCH('tính băng dính sạch'!AX$3,FCSTSDV!$D$1:$L$1,0)),0)*$E154/3290</f>
        <v>0</v>
      </c>
      <c r="AY154" s="106">
        <f t="array" ref="AY154">+IFERROR(INDEX(FCSTSDV!$D$2:$L$72,MATCH('tính băng dính sạch'!$D154,FCSTSDV!$C$2:$C$72,0),MATCH('tính băng dính sạch'!AY$3,FCSTSDV!$D$1:$L$1,0)),0)*$E154/3290</f>
        <v>0</v>
      </c>
      <c r="AZ154" s="106">
        <f t="array" ref="AZ154">+IFERROR(INDEX(FCSTSDV!$D$2:$L$72,MATCH('tính băng dính sạch'!$D154,FCSTSDV!$C$2:$C$72,0),MATCH('tính băng dính sạch'!AZ$3,FCSTSDV!$D$1:$L$1,0)),0)*$E154/3290</f>
        <v>0</v>
      </c>
      <c r="BA154" s="106">
        <f t="array" ref="BA154">+IFERROR(INDEX(FCSTSDV!$D$2:$L$72,MATCH('tính băng dính sạch'!$D154,FCSTSDV!$C$2:$C$72,0),MATCH('tính băng dính sạch'!BA$3,FCSTSDV!$D$1:$L$1,0)),0)*$E154/3290</f>
        <v>0</v>
      </c>
      <c r="BB154" s="106">
        <f t="array" ref="BB154">+IFERROR(INDEX(FCSTSDV!$D$2:$L$72,MATCH('tính băng dính sạch'!$D154,FCSTSDV!$C$2:$C$72,0),MATCH('tính băng dính sạch'!BB$3,FCSTSDV!$D$1:$L$1,0)),0)*$E154/3290</f>
        <v>0</v>
      </c>
      <c r="BC154" s="106">
        <f t="array" ref="BC154">+IFERROR(INDEX(FCSTSDV!$D$2:$L$72,MATCH('tính băng dính sạch'!$D154,FCSTSDV!$C$2:$C$72,0),MATCH('tính băng dính sạch'!BC$3,FCSTSDV!$D$1:$L$1,0)),0)*$E154/3290</f>
        <v>0</v>
      </c>
      <c r="BD154" s="106">
        <f t="array" ref="BD154">+IFERROR(INDEX(FCSTSDV!$D$2:$L$72,MATCH('tính băng dính sạch'!$D154,FCSTSDV!$C$2:$C$72,0),MATCH('tính băng dính sạch'!BD$3,FCSTSDV!$D$1:$L$1,0)),0)*$E154/3290</f>
        <v>0</v>
      </c>
      <c r="BE154" s="106">
        <f t="array" ref="BE154">+IFERROR(INDEX(FCSTSDV!$D$2:$L$72,MATCH('tính băng dính sạch'!$D154,FCSTSDV!$C$2:$C$72,0),MATCH('tính băng dính sạch'!BE$3,FCSTSDV!$D$1:$L$1,0)),0)*$E154/3290</f>
        <v>0</v>
      </c>
      <c r="BF154" s="106">
        <f t="array" ref="BF154">+IFERROR(INDEX(FCSTSDV!$D$2:$L$72,MATCH('tính băng dính sạch'!$D154,FCSTSDV!$C$2:$C$72,0),MATCH('tính băng dính sạch'!BF$3,FCSTSDV!$D$1:$L$1,0)),0)*$E154/3290</f>
        <v>0</v>
      </c>
      <c r="BG154" s="106">
        <f t="array" ref="BG154">+IFERROR(INDEX(FCSTSDV!$D$2:$L$72,MATCH('tính băng dính sạch'!$D154,FCSTSDV!$C$2:$C$72,0),MATCH('tính băng dính sạch'!BG$3,FCSTSDV!$D$1:$L$1,0)),0)*$E154/3290</f>
        <v>0</v>
      </c>
      <c r="BH154" s="106">
        <f t="array" ref="BH154">+IFERROR(INDEX(FCSTSDV!$D$2:$L$72,MATCH('tính băng dính sạch'!$D154,FCSTSDV!$C$2:$C$72,0),MATCH('tính băng dính sạch'!BH$3,FCSTSDV!$D$1:$L$1,0)),0)*$E154/3290</f>
        <v>0</v>
      </c>
      <c r="BI154" s="106">
        <f t="array" ref="BI154">+IFERROR(INDEX(FCSTSDV!$D$2:$L$72,MATCH('tính băng dính sạch'!$D154,FCSTSDV!$C$2:$C$72,0),MATCH('tính băng dính sạch'!BI$3,FCSTSDV!$D$1:$L$1,0)),0)*$E154/3290</f>
        <v>0</v>
      </c>
      <c r="BJ154" s="106">
        <f t="array" ref="BJ154">+IFERROR(INDEX(FCSTSDV!$D$2:$L$72,MATCH('tính băng dính sạch'!$D154,FCSTSDV!$C$2:$C$72,0),MATCH('tính băng dính sạch'!BJ$3,FCSTSDV!$D$1:$L$1,0)),0)*$E154/3290</f>
        <v>0</v>
      </c>
      <c r="BK154" s="106">
        <f t="array" ref="BK154">+IFERROR(INDEX(FCSTSDV!$D$2:$L$72,MATCH('tính băng dính sạch'!$D154,FCSTSDV!$C$2:$C$72,0),MATCH('tính băng dính sạch'!BK$3,FCSTSDV!$D$1:$L$1,0)),0)*$E154/3290</f>
        <v>0</v>
      </c>
      <c r="BL154" s="106">
        <f t="array" ref="BL154">+IFERROR(INDEX(FCSTSDV!$D$2:$L$72,MATCH('tính băng dính sạch'!$D154,FCSTSDV!$C$2:$C$72,0),MATCH('tính băng dính sạch'!BL$3,FCSTSDV!$D$1:$L$1,0)),0)*$E154/3290</f>
        <v>0</v>
      </c>
      <c r="BM154" s="106">
        <f t="array" ref="BM154">+IFERROR(INDEX(FCSTSDV!$D$2:$L$72,MATCH('tính băng dính sạch'!$D154,FCSTSDV!$C$2:$C$72,0),MATCH('tính băng dính sạch'!BM$3,FCSTSDV!$D$1:$L$1,0)),0)*$E154/3290</f>
        <v>0</v>
      </c>
      <c r="BN154" s="106">
        <f t="array" ref="BN154">+IFERROR(INDEX(FCSTSDV!$D$2:$L$72,MATCH('tính băng dính sạch'!$D154,FCSTSDV!$C$2:$C$72,0),MATCH('tính băng dính sạch'!BN$3,FCSTSDV!$D$1:$L$1,0)),0)*$E154/3290</f>
        <v>0</v>
      </c>
      <c r="BO154" s="106">
        <f t="array" ref="BO154">+IFERROR(INDEX(FCSTSDV!$D$2:$L$72,MATCH('tính băng dính sạch'!$D154,FCSTSDV!$C$2:$C$72,0),MATCH('tính băng dính sạch'!BO$3,FCSTSDV!$D$1:$L$1,0)),0)*$E154/3290</f>
        <v>0</v>
      </c>
      <c r="BP154" s="106">
        <f t="array" ref="BP154">+IFERROR(INDEX(FCSTSDV!$D$2:$L$72,MATCH('tính băng dính sạch'!$D154,FCSTSDV!$C$2:$C$72,0),MATCH('tính băng dính sạch'!BP$3,FCSTSDV!$D$1:$L$1,0)),0)*$E154/3290</f>
        <v>0</v>
      </c>
      <c r="BQ154" s="106">
        <f t="array" ref="BQ154">+IFERROR(INDEX(FCSTSDV!$D$2:$L$72,MATCH('tính băng dính sạch'!$D154,FCSTSDV!$C$2:$C$72,0),MATCH('tính băng dính sạch'!BQ$3,FCSTSDV!$D$1:$L$1,0)),0)*$E154/3290</f>
        <v>0</v>
      </c>
      <c r="BR154" s="106">
        <f t="array" ref="BR154">+IFERROR(INDEX(FCSTSDV!$D$2:$L$72,MATCH('tính băng dính sạch'!$D154,FCSTSDV!$C$2:$C$72,0),MATCH('tính băng dính sạch'!BR$3,FCSTSDV!$D$1:$L$1,0)),0)*$E154/3290</f>
        <v>0</v>
      </c>
      <c r="BS154" s="106">
        <f t="array" ref="BS154">+IFERROR(INDEX(FCSTSDV!$D$2:$L$72,MATCH('tính băng dính sạch'!$D154,FCSTSDV!$C$2:$C$72,0),MATCH('tính băng dính sạch'!BS$3,FCSTSDV!$D$1:$L$1,0)),0)*$E154/3290</f>
        <v>0</v>
      </c>
      <c r="BT154" s="106">
        <f t="array" ref="BT154">+IFERROR(INDEX(FCSTSDV!$D$2:$L$72,MATCH('tính băng dính sạch'!$D154,FCSTSDV!$C$2:$C$72,0),MATCH('tính băng dính sạch'!BT$3,FCSTSDV!$D$1:$L$1,0)),0)*$E154/3290</f>
        <v>0</v>
      </c>
      <c r="BU154" s="106">
        <f t="array" ref="BU154">+IFERROR(INDEX(FCSTSDV!$D$2:$L$72,MATCH('tính băng dính sạch'!$D154,FCSTSDV!$C$2:$C$72,0),MATCH('tính băng dính sạch'!BU$3,FCSTSDV!$D$1:$L$1,0)),0)*$E154/3290</f>
        <v>0</v>
      </c>
      <c r="BV154" s="106">
        <f t="array" ref="BV154">+IFERROR(INDEX(FCSTSDV!$D$2:$L$72,MATCH('tính băng dính sạch'!$D154,FCSTSDV!$C$2:$C$72,0),MATCH('tính băng dính sạch'!BV$3,FCSTSDV!$D$1:$L$1,0)),0)*$E154/3290</f>
        <v>0</v>
      </c>
      <c r="BW154" s="106">
        <f t="array" ref="BW154">+IFERROR(INDEX(FCSTSDV!$D$2:$L$72,MATCH('tính băng dính sạch'!$D154,FCSTSDV!$C$2:$C$72,0),MATCH('tính băng dính sạch'!BW$3,FCSTSDV!$D$1:$L$1,0)),0)*$E154/3290</f>
        <v>0</v>
      </c>
      <c r="BX154" s="106">
        <f t="array" ref="BX154">+IFERROR(INDEX(FCSTSDV!$D$2:$L$72,MATCH('tính băng dính sạch'!$D154,FCSTSDV!$C$2:$C$72,0),MATCH('tính băng dính sạch'!BX$3,FCSTSDV!$D$1:$L$1,0)),0)*$E154/3290</f>
        <v>0</v>
      </c>
      <c r="BY154" s="106">
        <f t="array" ref="BY154">+IFERROR(INDEX(FCSTSDV!$D$2:$L$72,MATCH('tính băng dính sạch'!$D154,FCSTSDV!$C$2:$C$72,0),MATCH('tính băng dính sạch'!BY$3,FCSTSDV!$D$1:$L$1,0)),0)*$E154/3290</f>
        <v>0</v>
      </c>
      <c r="BZ154" s="106">
        <f t="array" ref="BZ154">+IFERROR(INDEX(FCSTSDV!$D$2:$L$72,MATCH('tính băng dính sạch'!$D154,FCSTSDV!$C$2:$C$72,0),MATCH('tính băng dính sạch'!BZ$3,FCSTSDV!$D$1:$L$1,0)),0)*$E154/3290</f>
        <v>0</v>
      </c>
      <c r="CA154" s="106">
        <f t="array" ref="CA154">+IFERROR(INDEX(FCSTSDV!$D$2:$L$72,MATCH('tính băng dính sạch'!$D154,FCSTSDV!$C$2:$C$72,0),MATCH('tính băng dính sạch'!CA$3,FCSTSDV!$D$1:$L$1,0)),0)*$E154/3290</f>
        <v>0</v>
      </c>
      <c r="CB154" s="106">
        <f t="array" ref="CB154">+IFERROR(INDEX(FCSTSDV!$D$2:$L$72,MATCH('tính băng dính sạch'!$D154,FCSTSDV!$C$2:$C$72,0),MATCH('tính băng dính sạch'!CB$3,FCSTSDV!$D$1:$L$1,0)),0)*$E154/3290</f>
        <v>0</v>
      </c>
      <c r="CC154" s="106">
        <f t="array" ref="CC154">+IFERROR(INDEX(FCSTSDV!$D$2:$L$72,MATCH('tính băng dính sạch'!$D154,FCSTSDV!$C$2:$C$72,0),MATCH('tính băng dính sạch'!CC$3,FCSTSDV!$D$1:$L$1,0)),0)*$E154/3290</f>
        <v>0</v>
      </c>
      <c r="CD154" s="106">
        <f t="array" ref="CD154">+IFERROR(INDEX(FCSTSDV!$D$2:$L$72,MATCH('tính băng dính sạch'!$D154,FCSTSDV!$C$2:$C$72,0),MATCH('tính băng dính sạch'!CD$3,FCSTSDV!$D$1:$L$1,0)),0)*$E154/3290</f>
        <v>0</v>
      </c>
      <c r="CE154" s="106">
        <f t="array" ref="CE154">+IFERROR(INDEX(FCSTSDV!$D$2:$L$72,MATCH('tính băng dính sạch'!$D154,FCSTSDV!$C$2:$C$72,0),MATCH('tính băng dính sạch'!CE$3,FCSTSDV!$D$1:$L$1,0)),0)*$E154/3290</f>
        <v>0</v>
      </c>
      <c r="CF154" s="106">
        <f t="array" ref="CF154">+IFERROR(INDEX(FCSTSDV!$D$2:$L$72,MATCH('tính băng dính sạch'!$D154,FCSTSDV!$C$2:$C$72,0),MATCH('tính băng dính sạch'!CF$3,FCSTSDV!$D$1:$L$1,0)),0)*$E154/3290</f>
        <v>0</v>
      </c>
      <c r="CG154" s="106">
        <f t="array" ref="CG154">+IFERROR(INDEX(FCSTSDV!$D$2:$L$72,MATCH('tính băng dính sạch'!$D154,FCSTSDV!$C$2:$C$72,0),MATCH('tính băng dính sạch'!CG$3,FCSTSDV!$D$1:$L$1,0)),0)*$E154/3290</f>
        <v>0</v>
      </c>
      <c r="CH154" s="106">
        <f>+IFERROR(INDEX(FCSTSDV!$D$2:$L$72,MATCH('tính băng dính sạch'!$D154,FCSTSDV!$C$2:$C$72,0),MATCH('tính băng dính sạch'!CH$3,FCSTSDV!$D$1:$L$1,0)),0)*$E154/3290</f>
        <v>0</v>
      </c>
      <c r="CI154" s="106">
        <f t="array" ref="CI154">+IFERROR(INDEX('tính tồn'!$B$3:$Z$82,MATCH('tính băng dính sạch'!$D154,'tính tồn'!$A$3:$A$82,0),MATCH('tính băng dính sạch'!CI$3,'tính tồn'!$B$2:$Z$2,0)),0)*$E154/3290</f>
        <v>0</v>
      </c>
      <c r="CJ154" s="106">
        <f t="array" ref="CJ154">+IFERROR(INDEX('tính tồn'!$B$3:$Z$82,MATCH('tính băng dính sạch'!$D154,'tính tồn'!$A$3:$A$82,0),MATCH('tính băng dính sạch'!CJ$3,'tính tồn'!$B$2:$Z$2,0)),0)*$E154/3290</f>
        <v>2.43161094224924</v>
      </c>
      <c r="CK154" s="106">
        <f t="array" ref="CK154">+IFERROR(INDEX('tính tồn'!$B$3:$Z$82,MATCH('tính băng dính sạch'!$D154,'tính tồn'!$A$3:$A$82,0),MATCH('tính băng dính sạch'!CK$3,'tính tồn'!$B$2:$Z$2,0)),0)*$E154/3290</f>
        <v>2.43161094224924</v>
      </c>
      <c r="CL154" s="106">
        <f t="array" ref="CL154">+IFERROR(INDEX('tính tồn'!$B$3:$Z$82,MATCH('tính băng dính sạch'!$D154,'tính tồn'!$A$3:$A$82,0),MATCH('tính băng dính sạch'!CL$3,'tính tồn'!$B$2:$Z$2,0)),0)*$E154/3290</f>
        <v>2.43161094224924</v>
      </c>
      <c r="CM154" s="106">
        <f t="array" ref="CM154">+IFERROR(INDEX('tính tồn'!$B$3:$Z$82,MATCH('tính băng dính sạch'!$D154,'tính tồn'!$A$3:$A$82,0),MATCH('tính băng dính sạch'!CM$3,'tính tồn'!$B$2:$Z$2,0)),0)*$E154/3290</f>
        <v>2.43161094224924</v>
      </c>
      <c r="CN154" s="106">
        <f t="array" ref="CN154">+IFERROR(INDEX('tính tồn'!$B$3:$Z$82,MATCH('tính băng dính sạch'!$D154,'tính tồn'!$A$3:$A$82,0),MATCH('tính băng dính sạch'!CN$3,'tính tồn'!$B$2:$Z$2,0)),0)*$E154/3290</f>
        <v>2.43161094224924</v>
      </c>
      <c r="CO154" s="106">
        <f t="array" ref="CO154">+IFERROR(INDEX('tính tồn'!$B$3:$Z$82,MATCH('tính băng dính sạch'!$D154,'tính tồn'!$A$3:$A$82,0),MATCH('tính băng dính sạch'!CO$3,'tính tồn'!$B$2:$Z$2,0)),0)*$E154/3290</f>
        <v>0</v>
      </c>
      <c r="CP154" s="106">
        <f t="array" ref="CP154">+IFERROR(INDEX('tính tồn'!$B$3:$Z$82,MATCH('tính băng dính sạch'!$D154,'tính tồn'!$A$3:$A$82,0),MATCH('tính băng dính sạch'!CP$3,'tính tồn'!$B$2:$Z$2,0)),0)*$E154/3290</f>
        <v>0</v>
      </c>
      <c r="CQ154" s="106">
        <f t="array" ref="CQ154">+IFERROR(INDEX(FCSTSDV!$D$2:$L$72,MATCH('tính băng dính sạch'!$D154,FCSTSDV!$C$2:$C$72,0),MATCH('tính băng dính sạch'!CQ$3,FCSTSDV!$D$1:$L$1,0)),0)*$E154/3290</f>
        <v>0</v>
      </c>
    </row>
    <row r="155" spans="1:95" ht="20.100000000000001" customHeight="1">
      <c r="A155" s="824"/>
      <c r="B155" s="795"/>
      <c r="C155" s="57"/>
      <c r="D155" s="128" t="s">
        <v>41</v>
      </c>
      <c r="E155" s="172">
        <v>0.2</v>
      </c>
      <c r="F155" s="799"/>
      <c r="G155" s="799"/>
      <c r="H155" s="830"/>
      <c r="I155" s="81"/>
      <c r="J155" s="13"/>
      <c r="K155" s="84">
        <f>+IFERROR(INDEX(FCSTSDV!$D$2:$L$72,MATCH('tính băng dính sạch'!$D155,FCSTSDV!$C$2:$C$72,0),MATCH('tính băng dính sạch'!K$3,FCSTSDV!$D$1:$L$1,0)),0)*$E155/3290</f>
        <v>0</v>
      </c>
      <c r="L155" s="84">
        <f>+IFERROR(INDEX(FCSTSDV!$D$2:$L$72,MATCH('tính băng dính sạch'!$D155,FCSTSDV!$C$2:$C$72,0),MATCH('tính băng dính sạch'!L$3,FCSTSDV!$D$1:$L$1,0)),0)*$E155/3290</f>
        <v>0</v>
      </c>
      <c r="M155" s="84">
        <f>+IFERROR(INDEX(FCSTSDV!$D$2:$L$72,MATCH('tính băng dính sạch'!$D155,FCSTSDV!$C$2:$C$72,0),MATCH('tính băng dính sạch'!M$3,FCSTSDV!$D$1:$L$1,0)),0)*$E155/3290</f>
        <v>0</v>
      </c>
      <c r="N155" s="84">
        <f>+IFERROR(INDEX(FCSTSDV!$D$2:$L$72,MATCH('tính băng dính sạch'!$D155,FCSTSDV!$C$2:$C$72,0),MATCH('tính băng dính sạch'!N$3,FCSTSDV!$D$1:$L$1,0)),0)*$E155/3290</f>
        <v>0</v>
      </c>
      <c r="O155" s="84">
        <f>+IFERROR(INDEX(FCSTSDV!$D$2:$L$72,MATCH('tính băng dính sạch'!$D155,FCSTSDV!$C$2:$C$72,0),MATCH('tính băng dính sạch'!O$3,FCSTSDV!$D$1:$L$1,0)),0)*$E155/3290</f>
        <v>0</v>
      </c>
      <c r="P155" s="84">
        <f>+IFERROR(INDEX(FCSTSDV!$D$2:$L$72,MATCH('tính băng dính sạch'!$D155,FCSTSDV!$C$2:$C$72,0),MATCH('tính băng dính sạch'!P$3,FCSTSDV!$D$1:$L$1,0)),0)*$E155/3290</f>
        <v>0</v>
      </c>
      <c r="Q155" s="84">
        <f>+IFERROR(INDEX(FCSTSDV!$D$2:$L$72,MATCH('tính băng dính sạch'!$D155,FCSTSDV!$C$2:$C$72,0),MATCH('tính băng dính sạch'!Q$3,FCSTSDV!$D$1:$L$1,0)),0)*$E155/3290</f>
        <v>0</v>
      </c>
      <c r="R155" s="84">
        <f>+IFERROR(INDEX(FCSTSDV!$D$2:$L$72,MATCH('tính băng dính sạch'!$D155,FCSTSDV!$C$2:$C$72,0),MATCH('tính băng dính sạch'!R$3,FCSTSDV!$D$1:$L$1,0)),0)*$E155/3290</f>
        <v>0</v>
      </c>
      <c r="S155" s="84">
        <f>+IFERROR(INDEX(FCSTSDV!$D$2:$L$72,MATCH('tính băng dính sạch'!$D155,FCSTSDV!$C$2:$C$72,0),MATCH('tính băng dính sạch'!S$3,FCSTSDV!$D$1:$L$1,0)),0)*$E155/3290</f>
        <v>0</v>
      </c>
      <c r="T155" s="84">
        <f>+IFERROR(INDEX(FCSTSDV!$D$2:$L$72,MATCH('tính băng dính sạch'!$D155,FCSTSDV!$C$2:$C$72,0),MATCH('tính băng dính sạch'!T$3,FCSTSDV!$D$1:$L$1,0)),0)*$E155/3290</f>
        <v>0</v>
      </c>
      <c r="U155" s="84">
        <f>+IFERROR(INDEX(FCSTSDV!$D$2:$L$72,MATCH('tính băng dính sạch'!$D155,FCSTSDV!$C$2:$C$72,0),MATCH('tính băng dính sạch'!U$3,FCSTSDV!$D$1:$L$1,0)),0)*$E155/3290</f>
        <v>0</v>
      </c>
      <c r="V155" s="101">
        <f>+IFERROR(INDEX(FCSTSDV!$D$2:$L$72,MATCH('tính băng dính sạch'!$D155,FCSTSDV!$C$2:$C$72,0),MATCH('tính băng dính sạch'!V$3,FCSTSDV!$D$1:$L$1,0)),0)*$E155/3290</f>
        <v>0</v>
      </c>
      <c r="W155" s="92">
        <f>+IFERROR(INDEX(FCSTSDV!$D$2:$L$72,MATCH('tính băng dính sạch'!$D155,FCSTSDV!$C$2:$C$72,0),MATCH('tính băng dính sạch'!W$3,FCSTSDV!$D$1:$L$1,0)),0)*$E155/3290</f>
        <v>0</v>
      </c>
      <c r="X155" s="102">
        <f>+IFERROR(INDEX(FCSTSDV!$D$2:$L$72,MATCH('tính băng dính sạch'!$D155,FCSTSDV!$C$2:$C$72,0),MATCH('tính băng dính sạch'!X$3,FCSTSDV!$D$1:$L$1,0)),0)*$E155/3290</f>
        <v>0</v>
      </c>
      <c r="Y155" s="102">
        <f>+IFERROR(INDEX(FCSTSDV!$D$2:$L$72,MATCH('tính băng dính sạch'!$D155,FCSTSDV!$C$2:$C$72,0),MATCH('tính băng dính sạch'!Y$3,FCSTSDV!$D$1:$L$1,0)),0)*$E155/3290</f>
        <v>0</v>
      </c>
      <c r="Z155" s="102">
        <f>+IFERROR(INDEX(FCSTSDV!$D$2:$L$72,MATCH('tính băng dính sạch'!$D155,FCSTSDV!$C$2:$C$72,0),MATCH('tính băng dính sạch'!Z$3,FCSTSDV!$D$1:$L$1,0)),0)*$E155/3290</f>
        <v>0</v>
      </c>
      <c r="AA155" s="102">
        <f>+IFERROR(INDEX(FCSTSDV!$D$2:$L$72,MATCH('tính băng dính sạch'!$D155,FCSTSDV!$C$2:$C$72,0),MATCH('tính băng dính sạch'!AA$3,FCSTSDV!$D$1:$L$1,0)),0)*$E155/3290</f>
        <v>0</v>
      </c>
      <c r="AB155" s="102">
        <f>+IFERROR(INDEX(FCSTSDV!$D$2:$L$72,MATCH('tính băng dính sạch'!$D155,FCSTSDV!$C$2:$C$72,0),MATCH('tính băng dính sạch'!AB$3,FCSTSDV!$D$1:$L$1,0)),0)*$E155/3290</f>
        <v>0</v>
      </c>
      <c r="AC155" s="102">
        <f>+IFERROR(INDEX(FCSTSDV!$D$2:$L$72,MATCH('tính băng dính sạch'!$D155,FCSTSDV!$C$2:$C$72,0),MATCH('tính băng dính sạch'!AC$3,FCSTSDV!$D$1:$L$1,0)),0)*$E155/3290</f>
        <v>0</v>
      </c>
      <c r="AD155" s="102">
        <f>+IFERROR(INDEX(FCSTSDV!$D$2:$L$72,MATCH('tính băng dính sạch'!$D155,FCSTSDV!$C$2:$C$72,0),MATCH('tính băng dính sạch'!AD$3,FCSTSDV!$D$1:$L$1,0)),0)*$E155/3290</f>
        <v>0</v>
      </c>
      <c r="AE155" s="102">
        <f t="array" ref="AE155">+IFERROR(INDEX(FCSTSDV!$D$2:$L$72,MATCH('tính băng dính sạch'!$D155,FCSTSDV!$C$2:$C$72,0),MATCH('tính băng dính sạch'!AE$3,FCSTSDV!$D$1:$L$1,0)),0)*$E155/3290</f>
        <v>0</v>
      </c>
      <c r="AF155" s="92">
        <f t="array" ref="AF155">+IFERROR(INDEX(FCSTSDV!$D$2:$L$72,MATCH('tính băng dính sạch'!$D155,FCSTSDV!$C$2:$C$72,0),MATCH('tính băng dính sạch'!AF$3,FCSTSDV!$D$1:$L$1,0)),0)*$E155/3290</f>
        <v>0</v>
      </c>
      <c r="AG155" s="92">
        <f t="array" ref="AG155">+IFERROR(INDEX(FCSTSDV!$D$2:$L$72,MATCH('tính băng dính sạch'!$D155,FCSTSDV!$C$2:$C$72,0),MATCH('tính băng dính sạch'!AG$3,FCSTSDV!$D$1:$L$1,0)),0)*$E155/3290</f>
        <v>0</v>
      </c>
      <c r="AH155" s="92">
        <f t="array" ref="AH155">+IFERROR(INDEX(FCSTSDV!$D$2:$L$72,MATCH('tính băng dính sạch'!$D155,FCSTSDV!$C$2:$C$72,0),MATCH('tính băng dính sạch'!AH$3,FCSTSDV!$D$1:$L$1,0)),0)*$E155/3290</f>
        <v>0</v>
      </c>
      <c r="AI155" s="92">
        <f t="array" ref="AI155">+IFERROR(INDEX(FCSTSDV!$D$2:$L$72,MATCH('tính băng dính sạch'!$D155,FCSTSDV!$C$2:$C$72,0),MATCH('tính băng dính sạch'!AI$3,FCSTSDV!$D$1:$L$1,0)),0)*$E155/3290</f>
        <v>0</v>
      </c>
      <c r="AJ155" s="92">
        <f t="array" ref="AJ155">+IFERROR(INDEX(FCSTSDV!$D$2:$L$72,MATCH('tính băng dính sạch'!$D155,FCSTSDV!$C$2:$C$72,0),MATCH('tính băng dính sạch'!AJ$3,FCSTSDV!$D$1:$L$1,0)),0)*$E155/3290</f>
        <v>0</v>
      </c>
      <c r="AK155" s="92">
        <f t="array" ref="AK155">+IFERROR(INDEX(FCSTSDV!$D$2:$L$72,MATCH('tính băng dính sạch'!$D155,FCSTSDV!$C$2:$C$72,0),MATCH('tính băng dính sạch'!AK$3,FCSTSDV!$D$1:$L$1,0)),0)*$E155/3290</f>
        <v>0</v>
      </c>
      <c r="AL155" s="92">
        <f t="array" ref="AL155">+IFERROR(INDEX(FCSTSDV!$D$2:$L$72,MATCH('tính băng dính sạch'!$D155,FCSTSDV!$C$2:$C$72,0),MATCH('tính băng dính sạch'!AL$3,FCSTSDV!$D$1:$L$1,0)),0)*$E155/3290</f>
        <v>0</v>
      </c>
      <c r="AM155" s="92">
        <f t="array" ref="AM155">+IFERROR(INDEX(FCSTSDV!$D$2:$L$72,MATCH('tính băng dính sạch'!$D155,FCSTSDV!$C$2:$C$72,0),MATCH('tính băng dính sạch'!AM$3,FCSTSDV!$D$1:$L$1,0)),0)*$E155/3290</f>
        <v>0</v>
      </c>
      <c r="AN155" s="92">
        <f t="array" ref="AN155">+IFERROR(INDEX(FCSTSDV!$D$2:$L$72,MATCH('tính băng dính sạch'!$D155,FCSTSDV!$C$2:$C$72,0),MATCH('tính băng dính sạch'!AN$3,FCSTSDV!$D$1:$L$1,0)),0)*$E155/3290</f>
        <v>0</v>
      </c>
      <c r="AO155" s="92">
        <f t="array" ref="AO155">+IFERROR(INDEX(FCSTSDV!$D$2:$L$72,MATCH('tính băng dính sạch'!$D155,FCSTSDV!$C$2:$C$72,0),MATCH('tính băng dính sạch'!AO$3,FCSTSDV!$D$1:$L$1,0)),0)*$E155/3290</f>
        <v>0</v>
      </c>
      <c r="AP155" s="92">
        <f t="array" ref="AP155">+IFERROR(INDEX(FCSTSDV!$D$2:$L$72,MATCH('tính băng dính sạch'!$D155,FCSTSDV!$C$2:$C$72,0),MATCH('tính băng dính sạch'!AP$3,FCSTSDV!$D$1:$L$1,0)),0)*$E155/3290</f>
        <v>0</v>
      </c>
      <c r="AQ155" s="92">
        <f t="array" ref="AQ155">+IFERROR(INDEX(FCSTSDV!$D$2:$L$72,MATCH('tính băng dính sạch'!$D155,FCSTSDV!$C$2:$C$72,0),MATCH('tính băng dính sạch'!AQ$3,FCSTSDV!$D$1:$L$1,0)),0)*$E155/3290</f>
        <v>0</v>
      </c>
      <c r="AR155" s="92">
        <f t="array" ref="AR155">+IFERROR(INDEX(FCSTSDV!$D$2:$L$72,MATCH('tính băng dính sạch'!$D155,FCSTSDV!$C$2:$C$72,0),MATCH('tính băng dính sạch'!AR$3,FCSTSDV!$D$1:$L$1,0)),0)*$E155/3290</f>
        <v>0</v>
      </c>
      <c r="AS155" s="92">
        <f t="array" ref="AS155">+IFERROR(INDEX(FCSTSDV!$D$2:$L$72,MATCH('tính băng dính sạch'!$D155,FCSTSDV!$C$2:$C$72,0),MATCH('tính băng dính sạch'!AS$3,FCSTSDV!$D$1:$L$1,0)),0)*$E155/3290</f>
        <v>0</v>
      </c>
      <c r="AT155" s="92">
        <f t="array" ref="AT155">+IFERROR(INDEX(FCSTSDV!$D$2:$L$72,MATCH('tính băng dính sạch'!$D155,FCSTSDV!$C$2:$C$72,0),MATCH('tính băng dính sạch'!AT$3,FCSTSDV!$D$1:$L$1,0)),0)*$E155/3290</f>
        <v>0</v>
      </c>
      <c r="AU155" s="92">
        <f t="array" ref="AU155">+IFERROR(INDEX(FCSTSDV!$D$2:$L$72,MATCH('tính băng dính sạch'!$D155,FCSTSDV!$C$2:$C$72,0),MATCH('tính băng dính sạch'!AU$3,FCSTSDV!$D$1:$L$1,0)),0)*$E155/3290</f>
        <v>0</v>
      </c>
      <c r="AV155" s="92">
        <f t="array" ref="AV155">+IFERROR(INDEX(FCSTSDV!$D$2:$L$72,MATCH('tính băng dính sạch'!$D155,FCSTSDV!$C$2:$C$72,0),MATCH('tính băng dính sạch'!AV$3,FCSTSDV!$D$1:$L$1,0)),0)*$E155/3290</f>
        <v>0</v>
      </c>
      <c r="AW155" s="92">
        <f t="array" ref="AW155">+IFERROR(INDEX(FCSTSDV!$D$2:$L$72,MATCH('tính băng dính sạch'!$D155,FCSTSDV!$C$2:$C$72,0),MATCH('tính băng dính sạch'!AW$3,FCSTSDV!$D$1:$L$1,0)),0)*$E155/3290</f>
        <v>0</v>
      </c>
      <c r="AX155" s="92">
        <f t="array" ref="AX155">+IFERROR(INDEX(FCSTSDV!$D$2:$L$72,MATCH('tính băng dính sạch'!$D155,FCSTSDV!$C$2:$C$72,0),MATCH('tính băng dính sạch'!AX$3,FCSTSDV!$D$1:$L$1,0)),0)*$E155/3290</f>
        <v>0</v>
      </c>
      <c r="AY155" s="92">
        <f t="array" ref="AY155">+IFERROR(INDEX(FCSTSDV!$D$2:$L$72,MATCH('tính băng dính sạch'!$D155,FCSTSDV!$C$2:$C$72,0),MATCH('tính băng dính sạch'!AY$3,FCSTSDV!$D$1:$L$1,0)),0)*$E155/3290</f>
        <v>0</v>
      </c>
      <c r="AZ155" s="92">
        <f t="array" ref="AZ155">+IFERROR(INDEX(FCSTSDV!$D$2:$L$72,MATCH('tính băng dính sạch'!$D155,FCSTSDV!$C$2:$C$72,0),MATCH('tính băng dính sạch'!AZ$3,FCSTSDV!$D$1:$L$1,0)),0)*$E155/3290</f>
        <v>0</v>
      </c>
      <c r="BA155" s="92">
        <f t="array" ref="BA155">+IFERROR(INDEX(FCSTSDV!$D$2:$L$72,MATCH('tính băng dính sạch'!$D155,FCSTSDV!$C$2:$C$72,0),MATCH('tính băng dính sạch'!BA$3,FCSTSDV!$D$1:$L$1,0)),0)*$E155/3290</f>
        <v>0</v>
      </c>
      <c r="BB155" s="92">
        <f t="array" ref="BB155">+IFERROR(INDEX(FCSTSDV!$D$2:$L$72,MATCH('tính băng dính sạch'!$D155,FCSTSDV!$C$2:$C$72,0),MATCH('tính băng dính sạch'!BB$3,FCSTSDV!$D$1:$L$1,0)),0)*$E155/3290</f>
        <v>0</v>
      </c>
      <c r="BC155" s="92">
        <f t="array" ref="BC155">+IFERROR(INDEX(FCSTSDV!$D$2:$L$72,MATCH('tính băng dính sạch'!$D155,FCSTSDV!$C$2:$C$72,0),MATCH('tính băng dính sạch'!BC$3,FCSTSDV!$D$1:$L$1,0)),0)*$E155/3290</f>
        <v>0</v>
      </c>
      <c r="BD155" s="92">
        <f t="array" ref="BD155">+IFERROR(INDEX(FCSTSDV!$D$2:$L$72,MATCH('tính băng dính sạch'!$D155,FCSTSDV!$C$2:$C$72,0),MATCH('tính băng dính sạch'!BD$3,FCSTSDV!$D$1:$L$1,0)),0)*$E155/3290</f>
        <v>0</v>
      </c>
      <c r="BE155" s="92">
        <f t="array" ref="BE155">+IFERROR(INDEX(FCSTSDV!$D$2:$L$72,MATCH('tính băng dính sạch'!$D155,FCSTSDV!$C$2:$C$72,0),MATCH('tính băng dính sạch'!BE$3,FCSTSDV!$D$1:$L$1,0)),0)*$E155/3290</f>
        <v>0</v>
      </c>
      <c r="BF155" s="92">
        <f t="array" ref="BF155">+IFERROR(INDEX(FCSTSDV!$D$2:$L$72,MATCH('tính băng dính sạch'!$D155,FCSTSDV!$C$2:$C$72,0),MATCH('tính băng dính sạch'!BF$3,FCSTSDV!$D$1:$L$1,0)),0)*$E155/3290</f>
        <v>0</v>
      </c>
      <c r="BG155" s="92">
        <f t="array" ref="BG155">+IFERROR(INDEX(FCSTSDV!$D$2:$L$72,MATCH('tính băng dính sạch'!$D155,FCSTSDV!$C$2:$C$72,0),MATCH('tính băng dính sạch'!BG$3,FCSTSDV!$D$1:$L$1,0)),0)*$E155/3290</f>
        <v>0</v>
      </c>
      <c r="BH155" s="92">
        <f t="array" ref="BH155">+IFERROR(INDEX(FCSTSDV!$D$2:$L$72,MATCH('tính băng dính sạch'!$D155,FCSTSDV!$C$2:$C$72,0),MATCH('tính băng dính sạch'!BH$3,FCSTSDV!$D$1:$L$1,0)),0)*$E155/3290</f>
        <v>0</v>
      </c>
      <c r="BI155" s="92">
        <f t="array" ref="BI155">+IFERROR(INDEX(FCSTSDV!$D$2:$L$72,MATCH('tính băng dính sạch'!$D155,FCSTSDV!$C$2:$C$72,0),MATCH('tính băng dính sạch'!BI$3,FCSTSDV!$D$1:$L$1,0)),0)*$E155/3290</f>
        <v>0</v>
      </c>
      <c r="BJ155" s="92">
        <f t="array" ref="BJ155">+IFERROR(INDEX(FCSTSDV!$D$2:$L$72,MATCH('tính băng dính sạch'!$D155,FCSTSDV!$C$2:$C$72,0),MATCH('tính băng dính sạch'!BJ$3,FCSTSDV!$D$1:$L$1,0)),0)*$E155/3290</f>
        <v>0</v>
      </c>
      <c r="BK155" s="92">
        <f t="array" ref="BK155">+IFERROR(INDEX(FCSTSDV!$D$2:$L$72,MATCH('tính băng dính sạch'!$D155,FCSTSDV!$C$2:$C$72,0),MATCH('tính băng dính sạch'!BK$3,FCSTSDV!$D$1:$L$1,0)),0)*$E155/3290</f>
        <v>0</v>
      </c>
      <c r="BL155" s="92">
        <f t="array" ref="BL155">+IFERROR(INDEX(FCSTSDV!$D$2:$L$72,MATCH('tính băng dính sạch'!$D155,FCSTSDV!$C$2:$C$72,0),MATCH('tính băng dính sạch'!BL$3,FCSTSDV!$D$1:$L$1,0)),0)*$E155/3290</f>
        <v>0</v>
      </c>
      <c r="BM155" s="92">
        <f t="array" ref="BM155">+IFERROR(INDEX(FCSTSDV!$D$2:$L$72,MATCH('tính băng dính sạch'!$D155,FCSTSDV!$C$2:$C$72,0),MATCH('tính băng dính sạch'!BM$3,FCSTSDV!$D$1:$L$1,0)),0)*$E155/3290</f>
        <v>0</v>
      </c>
      <c r="BN155" s="92">
        <f t="array" ref="BN155">+IFERROR(INDEX(FCSTSDV!$D$2:$L$72,MATCH('tính băng dính sạch'!$D155,FCSTSDV!$C$2:$C$72,0),MATCH('tính băng dính sạch'!BN$3,FCSTSDV!$D$1:$L$1,0)),0)*$E155/3290</f>
        <v>0</v>
      </c>
      <c r="BO155" s="92">
        <f t="array" ref="BO155">+IFERROR(INDEX(FCSTSDV!$D$2:$L$72,MATCH('tính băng dính sạch'!$D155,FCSTSDV!$C$2:$C$72,0),MATCH('tính băng dính sạch'!BO$3,FCSTSDV!$D$1:$L$1,0)),0)*$E155/3290</f>
        <v>0</v>
      </c>
      <c r="BP155" s="92">
        <f t="array" ref="BP155">+IFERROR(INDEX(FCSTSDV!$D$2:$L$72,MATCH('tính băng dính sạch'!$D155,FCSTSDV!$C$2:$C$72,0),MATCH('tính băng dính sạch'!BP$3,FCSTSDV!$D$1:$L$1,0)),0)*$E155/3290</f>
        <v>0</v>
      </c>
      <c r="BQ155" s="92">
        <f t="array" ref="BQ155">+IFERROR(INDEX(FCSTSDV!$D$2:$L$72,MATCH('tính băng dính sạch'!$D155,FCSTSDV!$C$2:$C$72,0),MATCH('tính băng dính sạch'!BQ$3,FCSTSDV!$D$1:$L$1,0)),0)*$E155/3290</f>
        <v>0</v>
      </c>
      <c r="BR155" s="92">
        <f t="array" ref="BR155">+IFERROR(INDEX(FCSTSDV!$D$2:$L$72,MATCH('tính băng dính sạch'!$D155,FCSTSDV!$C$2:$C$72,0),MATCH('tính băng dính sạch'!BR$3,FCSTSDV!$D$1:$L$1,0)),0)*$E155/3290</f>
        <v>0</v>
      </c>
      <c r="BS155" s="92">
        <f t="array" ref="BS155">+IFERROR(INDEX(FCSTSDV!$D$2:$L$72,MATCH('tính băng dính sạch'!$D155,FCSTSDV!$C$2:$C$72,0),MATCH('tính băng dính sạch'!BS$3,FCSTSDV!$D$1:$L$1,0)),0)*$E155/3290</f>
        <v>0</v>
      </c>
      <c r="BT155" s="92">
        <f t="array" ref="BT155">+IFERROR(INDEX(FCSTSDV!$D$2:$L$72,MATCH('tính băng dính sạch'!$D155,FCSTSDV!$C$2:$C$72,0),MATCH('tính băng dính sạch'!BT$3,FCSTSDV!$D$1:$L$1,0)),0)*$E155/3290</f>
        <v>0</v>
      </c>
      <c r="BU155" s="92">
        <f t="array" ref="BU155">+IFERROR(INDEX(FCSTSDV!$D$2:$L$72,MATCH('tính băng dính sạch'!$D155,FCSTSDV!$C$2:$C$72,0),MATCH('tính băng dính sạch'!BU$3,FCSTSDV!$D$1:$L$1,0)),0)*$E155/3290</f>
        <v>0</v>
      </c>
      <c r="BV155" s="92">
        <f t="array" ref="BV155">+IFERROR(INDEX(FCSTSDV!$D$2:$L$72,MATCH('tính băng dính sạch'!$D155,FCSTSDV!$C$2:$C$72,0),MATCH('tính băng dính sạch'!BV$3,FCSTSDV!$D$1:$L$1,0)),0)*$E155/3290</f>
        <v>0</v>
      </c>
      <c r="BW155" s="92">
        <f t="array" ref="BW155">+IFERROR(INDEX(FCSTSDV!$D$2:$L$72,MATCH('tính băng dính sạch'!$D155,FCSTSDV!$C$2:$C$72,0),MATCH('tính băng dính sạch'!BW$3,FCSTSDV!$D$1:$L$1,0)),0)*$E155/3290</f>
        <v>0</v>
      </c>
      <c r="BX155" s="92">
        <f t="array" ref="BX155">+IFERROR(INDEX(FCSTSDV!$D$2:$L$72,MATCH('tính băng dính sạch'!$D155,FCSTSDV!$C$2:$C$72,0),MATCH('tính băng dính sạch'!BX$3,FCSTSDV!$D$1:$L$1,0)),0)*$E155/3290</f>
        <v>0</v>
      </c>
      <c r="BY155" s="92">
        <f t="array" ref="BY155">+IFERROR(INDEX(FCSTSDV!$D$2:$L$72,MATCH('tính băng dính sạch'!$D155,FCSTSDV!$C$2:$C$72,0),MATCH('tính băng dính sạch'!BY$3,FCSTSDV!$D$1:$L$1,0)),0)*$E155/3290</f>
        <v>0</v>
      </c>
      <c r="BZ155" s="92">
        <f t="array" ref="BZ155">+IFERROR(INDEX(FCSTSDV!$D$2:$L$72,MATCH('tính băng dính sạch'!$D155,FCSTSDV!$C$2:$C$72,0),MATCH('tính băng dính sạch'!BZ$3,FCSTSDV!$D$1:$L$1,0)),0)*$E155/3290</f>
        <v>0</v>
      </c>
      <c r="CA155" s="92">
        <f t="array" ref="CA155">+IFERROR(INDEX(FCSTSDV!$D$2:$L$72,MATCH('tính băng dính sạch'!$D155,FCSTSDV!$C$2:$C$72,0),MATCH('tính băng dính sạch'!CA$3,FCSTSDV!$D$1:$L$1,0)),0)*$E155/3290</f>
        <v>0</v>
      </c>
      <c r="CB155" s="92">
        <f t="array" ref="CB155">+IFERROR(INDEX(FCSTSDV!$D$2:$L$72,MATCH('tính băng dính sạch'!$D155,FCSTSDV!$C$2:$C$72,0),MATCH('tính băng dính sạch'!CB$3,FCSTSDV!$D$1:$L$1,0)),0)*$E155/3290</f>
        <v>0</v>
      </c>
      <c r="CC155" s="92">
        <f t="array" ref="CC155">+IFERROR(INDEX(FCSTSDV!$D$2:$L$72,MATCH('tính băng dính sạch'!$D155,FCSTSDV!$C$2:$C$72,0),MATCH('tính băng dính sạch'!CC$3,FCSTSDV!$D$1:$L$1,0)),0)*$E155/3290</f>
        <v>0</v>
      </c>
      <c r="CD155" s="92">
        <f t="array" ref="CD155">+IFERROR(INDEX(FCSTSDV!$D$2:$L$72,MATCH('tính băng dính sạch'!$D155,FCSTSDV!$C$2:$C$72,0),MATCH('tính băng dính sạch'!CD$3,FCSTSDV!$D$1:$L$1,0)),0)*$E155/3290</f>
        <v>0</v>
      </c>
      <c r="CE155" s="92">
        <f t="array" ref="CE155">+IFERROR(INDEX(FCSTSDV!$D$2:$L$72,MATCH('tính băng dính sạch'!$D155,FCSTSDV!$C$2:$C$72,0),MATCH('tính băng dính sạch'!CE$3,FCSTSDV!$D$1:$L$1,0)),0)*$E155/3290</f>
        <v>0</v>
      </c>
      <c r="CF155" s="92">
        <f t="array" ref="CF155">+IFERROR(INDEX(FCSTSDV!$D$2:$L$72,MATCH('tính băng dính sạch'!$D155,FCSTSDV!$C$2:$C$72,0),MATCH('tính băng dính sạch'!CF$3,FCSTSDV!$D$1:$L$1,0)),0)*$E155/3290</f>
        <v>0</v>
      </c>
      <c r="CG155" s="92">
        <f t="array" ref="CG155">+IFERROR(INDEX(FCSTSDV!$D$2:$L$72,MATCH('tính băng dính sạch'!$D155,FCSTSDV!$C$2:$C$72,0),MATCH('tính băng dính sạch'!CG$3,FCSTSDV!$D$1:$L$1,0)),0)*$E155/3290</f>
        <v>0</v>
      </c>
      <c r="CH155" s="92">
        <f t="array" ref="CH155">+IFERROR(INDEX(FCSTSDV!$D$2:$L$72,MATCH('tính băng dính sạch'!$D155,FCSTSDV!$C$2:$C$72,0),MATCH('tính băng dính sạch'!CH$3,FCSTSDV!$D$1:$L$1,0)),0)*$E155/3290</f>
        <v>0</v>
      </c>
      <c r="CI155" s="106">
        <f t="array" ref="CI155">+IFERROR(INDEX('tính tồn'!$B$3:$Z$82,MATCH('tính băng dính sạch'!$D155,'tính tồn'!$A$3:$A$82,0),MATCH('tính băng dính sạch'!CI$3,'tính tồn'!$B$2:$Z$2,0)),0)*$E155/3290</f>
        <v>0</v>
      </c>
      <c r="CJ155" s="106">
        <f t="array" ref="CJ155">+IFERROR(INDEX('tính tồn'!$B$3:$Z$82,MATCH('tính băng dính sạch'!$D155,'tính tồn'!$A$3:$A$82,0),MATCH('tính băng dính sạch'!CJ$3,'tính tồn'!$B$2:$Z$2,0)),0)*$E155/3290</f>
        <v>4.86322188449848</v>
      </c>
      <c r="CK155" s="106">
        <f t="array" ref="CK155">+IFERROR(INDEX('tính tồn'!$B$3:$Z$82,MATCH('tính băng dính sạch'!$D155,'tính tồn'!$A$3:$A$82,0),MATCH('tính băng dính sạch'!CK$3,'tính tồn'!$B$2:$Z$2,0)),0)*$E155/3290</f>
        <v>4.86322188449848</v>
      </c>
      <c r="CL155" s="106">
        <f t="array" ref="CL155">+IFERROR(INDEX('tính tồn'!$B$3:$Z$82,MATCH('tính băng dính sạch'!$D155,'tính tồn'!$A$3:$A$82,0),MATCH('tính băng dính sạch'!CL$3,'tính tồn'!$B$2:$Z$2,0)),0)*$E155/3290</f>
        <v>4.86322188449848</v>
      </c>
      <c r="CM155" s="106">
        <f t="array" ref="CM155">+IFERROR(INDEX('tính tồn'!$B$3:$Z$82,MATCH('tính băng dính sạch'!$D155,'tính tồn'!$A$3:$A$82,0),MATCH('tính băng dính sạch'!CM$3,'tính tồn'!$B$2:$Z$2,0)),0)*$E155/3290</f>
        <v>0</v>
      </c>
      <c r="CN155" s="106">
        <f t="array" ref="CN155">+IFERROR(INDEX('tính tồn'!$B$3:$Z$82,MATCH('tính băng dính sạch'!$D155,'tính tồn'!$A$3:$A$82,0),MATCH('tính băng dính sạch'!CN$3,'tính tồn'!$B$2:$Z$2,0)),0)*$E155/3290</f>
        <v>0</v>
      </c>
      <c r="CO155" s="106">
        <f t="array" ref="CO155">+IFERROR(INDEX('tính tồn'!$B$3:$Z$82,MATCH('tính băng dính sạch'!$D155,'tính tồn'!$A$3:$A$82,0),MATCH('tính băng dính sạch'!CO$3,'tính tồn'!$B$2:$Z$2,0)),0)*$E155/3290</f>
        <v>0</v>
      </c>
      <c r="CP155" s="106">
        <f t="array" ref="CP155">+IFERROR(INDEX('tính tồn'!$B$3:$Z$82,MATCH('tính băng dính sạch'!$D155,'tính tồn'!$A$3:$A$82,0),MATCH('tính băng dính sạch'!CP$3,'tính tồn'!$B$2:$Z$2,0)),0)*$E155/3290</f>
        <v>0</v>
      </c>
      <c r="CQ155" s="92">
        <f t="array" ref="CQ155">+IFERROR(INDEX(FCSTSDV!$D$2:$L$72,MATCH('tính băng dính sạch'!$D155,FCSTSDV!$C$2:$C$72,0),MATCH('tính băng dính sạch'!CQ$3,FCSTSDV!$D$1:$L$1,0)),0)*$E155/3290</f>
        <v>0</v>
      </c>
    </row>
    <row r="156" spans="1:95" ht="20.100000000000001" customHeight="1">
      <c r="A156" s="824"/>
      <c r="B156" s="795"/>
      <c r="C156" s="173"/>
      <c r="D156" s="32" t="s">
        <v>1472</v>
      </c>
      <c r="E156" s="174">
        <v>0.1</v>
      </c>
      <c r="F156" s="799"/>
      <c r="G156" s="799"/>
      <c r="H156" s="830"/>
      <c r="I156" s="81"/>
      <c r="J156" s="13"/>
      <c r="K156" s="84">
        <f>+IFERROR(INDEX(FCSTSDV!$D$2:$L$72,MATCH('tính băng dính sạch'!$D156,FCSTSDV!$C$2:$C$72,0),MATCH('tính băng dính sạch'!K$3,FCSTSDV!$D$1:$L$1,0)),0)*$E156/3290</f>
        <v>0</v>
      </c>
      <c r="L156" s="84">
        <f>+IFERROR(INDEX(FCSTSDV!$D$2:$L$72,MATCH('tính băng dính sạch'!$D156,FCSTSDV!$C$2:$C$72,0),MATCH('tính băng dính sạch'!L$3,FCSTSDV!$D$1:$L$1,0)),0)*$E156/3290</f>
        <v>0</v>
      </c>
      <c r="M156" s="84">
        <f>+IFERROR(INDEX(FCSTSDV!$D$2:$L$72,MATCH('tính băng dính sạch'!$D156,FCSTSDV!$C$2:$C$72,0),MATCH('tính băng dính sạch'!M$3,FCSTSDV!$D$1:$L$1,0)),0)*$E156/3290</f>
        <v>0</v>
      </c>
      <c r="N156" s="84">
        <f>+IFERROR(INDEX(FCSTSDV!$D$2:$L$72,MATCH('tính băng dính sạch'!$D156,FCSTSDV!$C$2:$C$72,0),MATCH('tính băng dính sạch'!N$3,FCSTSDV!$D$1:$L$1,0)),0)*$E156/3290</f>
        <v>0</v>
      </c>
      <c r="O156" s="84">
        <f>+IFERROR(INDEX(FCSTSDV!$D$2:$L$72,MATCH('tính băng dính sạch'!$D156,FCSTSDV!$C$2:$C$72,0),MATCH('tính băng dính sạch'!O$3,FCSTSDV!$D$1:$L$1,0)),0)*$E156/3290</f>
        <v>0</v>
      </c>
      <c r="P156" s="84">
        <f>+IFERROR(INDEX(FCSTSDV!$D$2:$L$72,MATCH('tính băng dính sạch'!$D156,FCSTSDV!$C$2:$C$72,0),MATCH('tính băng dính sạch'!P$3,FCSTSDV!$D$1:$L$1,0)),0)*$E156/3290</f>
        <v>0</v>
      </c>
      <c r="Q156" s="84">
        <f>+IFERROR(INDEX(FCSTSDV!$D$2:$L$72,MATCH('tính băng dính sạch'!$D156,FCSTSDV!$C$2:$C$72,0),MATCH('tính băng dính sạch'!Q$3,FCSTSDV!$D$1:$L$1,0)),0)*$E156/3290</f>
        <v>0</v>
      </c>
      <c r="R156" s="84">
        <f>+IFERROR(INDEX(FCSTSDV!$D$2:$L$72,MATCH('tính băng dính sạch'!$D156,FCSTSDV!$C$2:$C$72,0),MATCH('tính băng dính sạch'!R$3,FCSTSDV!$D$1:$L$1,0)),0)*$E156/3290</f>
        <v>0</v>
      </c>
      <c r="S156" s="84">
        <f>+IFERROR(INDEX(FCSTSDV!$D$2:$L$72,MATCH('tính băng dính sạch'!$D156,FCSTSDV!$C$2:$C$72,0),MATCH('tính băng dính sạch'!S$3,FCSTSDV!$D$1:$L$1,0)),0)*$E156/3290</f>
        <v>0</v>
      </c>
      <c r="T156" s="84">
        <f>+IFERROR(INDEX(FCSTSDV!$D$2:$L$72,MATCH('tính băng dính sạch'!$D156,FCSTSDV!$C$2:$C$72,0),MATCH('tính băng dính sạch'!T$3,FCSTSDV!$D$1:$L$1,0)),0)*$E156/3290</f>
        <v>0</v>
      </c>
      <c r="U156" s="84">
        <f>+IFERROR(INDEX(FCSTSDV!$D$2:$L$72,MATCH('tính băng dính sạch'!$D156,FCSTSDV!$C$2:$C$72,0),MATCH('tính băng dính sạch'!U$3,FCSTSDV!$D$1:$L$1,0)),0)*$E156/3290</f>
        <v>0</v>
      </c>
      <c r="V156" s="101">
        <f>+IFERROR(INDEX(FCSTSDV!$D$2:$L$72,MATCH('tính băng dính sạch'!$D156,FCSTSDV!$C$2:$C$72,0),MATCH('tính băng dính sạch'!V$3,FCSTSDV!$D$1:$L$1,0)),0)*$E156/3290</f>
        <v>0</v>
      </c>
      <c r="W156" s="92">
        <f>+IFERROR(INDEX(FCSTSDV!$D$2:$L$72,MATCH('tính băng dính sạch'!$D156,FCSTSDV!$C$2:$C$72,0),MATCH('tính băng dính sạch'!W$3,FCSTSDV!$D$1:$L$1,0)),0)*$E156/3290</f>
        <v>0</v>
      </c>
      <c r="X156" s="102">
        <f>+IFERROR(INDEX(FCSTSDV!$D$2:$L$72,MATCH('tính băng dính sạch'!$D156,FCSTSDV!$C$2:$C$72,0),MATCH('tính băng dính sạch'!X$3,FCSTSDV!$D$1:$L$1,0)),0)*$E156/3290</f>
        <v>0</v>
      </c>
      <c r="Y156" s="102">
        <f>+IFERROR(INDEX(FCSTSDV!$D$2:$L$72,MATCH('tính băng dính sạch'!$D156,FCSTSDV!$C$2:$C$72,0),MATCH('tính băng dính sạch'!Y$3,FCSTSDV!$D$1:$L$1,0)),0)*$E156/3290</f>
        <v>0</v>
      </c>
      <c r="Z156" s="102">
        <f>+IFERROR(INDEX(FCSTSDV!$D$2:$L$72,MATCH('tính băng dính sạch'!$D156,FCSTSDV!$C$2:$C$72,0),MATCH('tính băng dính sạch'!Z$3,FCSTSDV!$D$1:$L$1,0)),0)*$E156/3290</f>
        <v>0</v>
      </c>
      <c r="AA156" s="102">
        <f>+IFERROR(INDEX(FCSTSDV!$D$2:$L$72,MATCH('tính băng dính sạch'!$D156,FCSTSDV!$C$2:$C$72,0),MATCH('tính băng dính sạch'!AA$3,FCSTSDV!$D$1:$L$1,0)),0)*$E156/3290</f>
        <v>0</v>
      </c>
      <c r="AB156" s="102">
        <f>+IFERROR(INDEX(FCSTSDV!$D$2:$L$72,MATCH('tính băng dính sạch'!$D156,FCSTSDV!$C$2:$C$72,0),MATCH('tính băng dính sạch'!AB$3,FCSTSDV!$D$1:$L$1,0)),0)*$E156/3290</f>
        <v>0</v>
      </c>
      <c r="AC156" s="102">
        <f>+IFERROR(INDEX(FCSTSDV!$D$2:$L$72,MATCH('tính băng dính sạch'!$D156,FCSTSDV!$C$2:$C$72,0),MATCH('tính băng dính sạch'!AC$3,FCSTSDV!$D$1:$L$1,0)),0)*$E156/3290</f>
        <v>0</v>
      </c>
      <c r="AD156" s="102">
        <f>+IFERROR(INDEX(FCSTSDV!$D$2:$L$72,MATCH('tính băng dính sạch'!$D156,FCSTSDV!$C$2:$C$72,0),MATCH('tính băng dính sạch'!AD$3,FCSTSDV!$D$1:$L$1,0)),0)*$E156/3290</f>
        <v>0</v>
      </c>
      <c r="AE156" s="102">
        <f t="array" ref="AE156">+IFERROR(INDEX(FCSTSDV!$D$2:$L$72,MATCH('tính băng dính sạch'!$D156,FCSTSDV!$C$2:$C$72,0),MATCH('tính băng dính sạch'!AE$3,FCSTSDV!$D$1:$L$1,0)),0)*$E156/3290</f>
        <v>0</v>
      </c>
      <c r="AF156" s="92">
        <f t="array" ref="AF156">+IFERROR(INDEX(FCSTSDV!$D$2:$L$72,MATCH('tính băng dính sạch'!$D156,FCSTSDV!$C$2:$C$72,0),MATCH('tính băng dính sạch'!AF$3,FCSTSDV!$D$1:$L$1,0)),0)*$E156/3290</f>
        <v>0</v>
      </c>
      <c r="AG156" s="92">
        <f t="array" ref="AG156">+IFERROR(INDEX(FCSTSDV!$D$2:$L$72,MATCH('tính băng dính sạch'!$D156,FCSTSDV!$C$2:$C$72,0),MATCH('tính băng dính sạch'!AG$3,FCSTSDV!$D$1:$L$1,0)),0)*$E156/3290</f>
        <v>0</v>
      </c>
      <c r="AH156" s="92">
        <f t="array" ref="AH156">+IFERROR(INDEX(FCSTSDV!$D$2:$L$72,MATCH('tính băng dính sạch'!$D156,FCSTSDV!$C$2:$C$72,0),MATCH('tính băng dính sạch'!AH$3,FCSTSDV!$D$1:$L$1,0)),0)*$E156/3290</f>
        <v>0</v>
      </c>
      <c r="AI156" s="92">
        <f t="array" ref="AI156">+IFERROR(INDEX(FCSTSDV!$D$2:$L$72,MATCH('tính băng dính sạch'!$D156,FCSTSDV!$C$2:$C$72,0),MATCH('tính băng dính sạch'!AI$3,FCSTSDV!$D$1:$L$1,0)),0)*$E156/3290</f>
        <v>0</v>
      </c>
      <c r="AJ156" s="92">
        <f t="array" ref="AJ156">+IFERROR(INDEX(FCSTSDV!$D$2:$L$72,MATCH('tính băng dính sạch'!$D156,FCSTSDV!$C$2:$C$72,0),MATCH('tính băng dính sạch'!AJ$3,FCSTSDV!$D$1:$L$1,0)),0)*$E156/3290</f>
        <v>0</v>
      </c>
      <c r="AK156" s="92">
        <f t="array" ref="AK156">+IFERROR(INDEX(FCSTSDV!$D$2:$L$72,MATCH('tính băng dính sạch'!$D156,FCSTSDV!$C$2:$C$72,0),MATCH('tính băng dính sạch'!AK$3,FCSTSDV!$D$1:$L$1,0)),0)*$E156/3290</f>
        <v>0</v>
      </c>
      <c r="AL156" s="92">
        <f t="array" ref="AL156">+IFERROR(INDEX(FCSTSDV!$D$2:$L$72,MATCH('tính băng dính sạch'!$D156,FCSTSDV!$C$2:$C$72,0),MATCH('tính băng dính sạch'!AL$3,FCSTSDV!$D$1:$L$1,0)),0)*$E156/3290</f>
        <v>0</v>
      </c>
      <c r="AM156" s="92">
        <f t="array" ref="AM156">+IFERROR(INDEX(FCSTSDV!$D$2:$L$72,MATCH('tính băng dính sạch'!$D156,FCSTSDV!$C$2:$C$72,0),MATCH('tính băng dính sạch'!AM$3,FCSTSDV!$D$1:$L$1,0)),0)*$E156/3290</f>
        <v>0</v>
      </c>
      <c r="AN156" s="92">
        <f t="array" ref="AN156">+IFERROR(INDEX(FCSTSDV!$D$2:$L$72,MATCH('tính băng dính sạch'!$D156,FCSTSDV!$C$2:$C$72,0),MATCH('tính băng dính sạch'!AN$3,FCSTSDV!$D$1:$L$1,0)),0)*$E156/3290</f>
        <v>0</v>
      </c>
      <c r="AO156" s="92">
        <f t="array" ref="AO156">+IFERROR(INDEX(FCSTSDV!$D$2:$L$72,MATCH('tính băng dính sạch'!$D156,FCSTSDV!$C$2:$C$72,0),MATCH('tính băng dính sạch'!AO$3,FCSTSDV!$D$1:$L$1,0)),0)*$E156/3290</f>
        <v>0</v>
      </c>
      <c r="AP156" s="92">
        <f t="array" ref="AP156">+IFERROR(INDEX(FCSTSDV!$D$2:$L$72,MATCH('tính băng dính sạch'!$D156,FCSTSDV!$C$2:$C$72,0),MATCH('tính băng dính sạch'!AP$3,FCSTSDV!$D$1:$L$1,0)),0)*$E156/3290</f>
        <v>0</v>
      </c>
      <c r="AQ156" s="92">
        <f t="array" ref="AQ156">+IFERROR(INDEX(FCSTSDV!$D$2:$L$72,MATCH('tính băng dính sạch'!$D156,FCSTSDV!$C$2:$C$72,0),MATCH('tính băng dính sạch'!AQ$3,FCSTSDV!$D$1:$L$1,0)),0)*$E156/3290</f>
        <v>0</v>
      </c>
      <c r="AR156" s="92">
        <f t="array" ref="AR156">+IFERROR(INDEX(FCSTSDV!$D$2:$L$72,MATCH('tính băng dính sạch'!$D156,FCSTSDV!$C$2:$C$72,0),MATCH('tính băng dính sạch'!AR$3,FCSTSDV!$D$1:$L$1,0)),0)*$E156/3290</f>
        <v>0</v>
      </c>
      <c r="AS156" s="92">
        <f t="array" ref="AS156">+IFERROR(INDEX(FCSTSDV!$D$2:$L$72,MATCH('tính băng dính sạch'!$D156,FCSTSDV!$C$2:$C$72,0),MATCH('tính băng dính sạch'!AS$3,FCSTSDV!$D$1:$L$1,0)),0)*$E156/3290</f>
        <v>0</v>
      </c>
      <c r="AT156" s="92">
        <f t="array" ref="AT156">+IFERROR(INDEX(FCSTSDV!$D$2:$L$72,MATCH('tính băng dính sạch'!$D156,FCSTSDV!$C$2:$C$72,0),MATCH('tính băng dính sạch'!AT$3,FCSTSDV!$D$1:$L$1,0)),0)*$E156/3290</f>
        <v>0</v>
      </c>
      <c r="AU156" s="92">
        <f t="array" ref="AU156">+IFERROR(INDEX(FCSTSDV!$D$2:$L$72,MATCH('tính băng dính sạch'!$D156,FCSTSDV!$C$2:$C$72,0),MATCH('tính băng dính sạch'!AU$3,FCSTSDV!$D$1:$L$1,0)),0)*$E156/3290</f>
        <v>0</v>
      </c>
      <c r="AV156" s="92">
        <f t="array" ref="AV156">+IFERROR(INDEX(FCSTSDV!$D$2:$L$72,MATCH('tính băng dính sạch'!$D156,FCSTSDV!$C$2:$C$72,0),MATCH('tính băng dính sạch'!AV$3,FCSTSDV!$D$1:$L$1,0)),0)*$E156/3290</f>
        <v>0</v>
      </c>
      <c r="AW156" s="92">
        <f t="array" ref="AW156">+IFERROR(INDEX(FCSTSDV!$D$2:$L$72,MATCH('tính băng dính sạch'!$D156,FCSTSDV!$C$2:$C$72,0),MATCH('tính băng dính sạch'!AW$3,FCSTSDV!$D$1:$L$1,0)),0)*$E156/3290</f>
        <v>0</v>
      </c>
      <c r="AX156" s="92">
        <f t="array" ref="AX156">+IFERROR(INDEX(FCSTSDV!$D$2:$L$72,MATCH('tính băng dính sạch'!$D156,FCSTSDV!$C$2:$C$72,0),MATCH('tính băng dính sạch'!AX$3,FCSTSDV!$D$1:$L$1,0)),0)*$E156/3290</f>
        <v>0</v>
      </c>
      <c r="AY156" s="92">
        <f t="array" ref="AY156">+IFERROR(INDEX(FCSTSDV!$D$2:$L$72,MATCH('tính băng dính sạch'!$D156,FCSTSDV!$C$2:$C$72,0),MATCH('tính băng dính sạch'!AY$3,FCSTSDV!$D$1:$L$1,0)),0)*$E156/3290</f>
        <v>0</v>
      </c>
      <c r="AZ156" s="92">
        <f t="array" ref="AZ156">+IFERROR(INDEX(FCSTSDV!$D$2:$L$72,MATCH('tính băng dính sạch'!$D156,FCSTSDV!$C$2:$C$72,0),MATCH('tính băng dính sạch'!AZ$3,FCSTSDV!$D$1:$L$1,0)),0)*$E156/3290</f>
        <v>0</v>
      </c>
      <c r="BA156" s="92">
        <f t="array" ref="BA156">+IFERROR(INDEX(FCSTSDV!$D$2:$L$72,MATCH('tính băng dính sạch'!$D156,FCSTSDV!$C$2:$C$72,0),MATCH('tính băng dính sạch'!BA$3,FCSTSDV!$D$1:$L$1,0)),0)*$E156/3290</f>
        <v>0</v>
      </c>
      <c r="BB156" s="92">
        <f t="array" ref="BB156">+IFERROR(INDEX(FCSTSDV!$D$2:$L$72,MATCH('tính băng dính sạch'!$D156,FCSTSDV!$C$2:$C$72,0),MATCH('tính băng dính sạch'!BB$3,FCSTSDV!$D$1:$L$1,0)),0)*$E156/3290</f>
        <v>0</v>
      </c>
      <c r="BC156" s="92">
        <f t="array" ref="BC156">+IFERROR(INDEX(FCSTSDV!$D$2:$L$72,MATCH('tính băng dính sạch'!$D156,FCSTSDV!$C$2:$C$72,0),MATCH('tính băng dính sạch'!BC$3,FCSTSDV!$D$1:$L$1,0)),0)*$E156/3290</f>
        <v>0</v>
      </c>
      <c r="BD156" s="92">
        <f t="array" ref="BD156">+IFERROR(INDEX(FCSTSDV!$D$2:$L$72,MATCH('tính băng dính sạch'!$D156,FCSTSDV!$C$2:$C$72,0),MATCH('tính băng dính sạch'!BD$3,FCSTSDV!$D$1:$L$1,0)),0)*$E156/3290</f>
        <v>0</v>
      </c>
      <c r="BE156" s="92">
        <f t="array" ref="BE156">+IFERROR(INDEX(FCSTSDV!$D$2:$L$72,MATCH('tính băng dính sạch'!$D156,FCSTSDV!$C$2:$C$72,0),MATCH('tính băng dính sạch'!BE$3,FCSTSDV!$D$1:$L$1,0)),0)*$E156/3290</f>
        <v>0</v>
      </c>
      <c r="BF156" s="92">
        <f t="array" ref="BF156">+IFERROR(INDEX(FCSTSDV!$D$2:$L$72,MATCH('tính băng dính sạch'!$D156,FCSTSDV!$C$2:$C$72,0),MATCH('tính băng dính sạch'!BF$3,FCSTSDV!$D$1:$L$1,0)),0)*$E156/3290</f>
        <v>0</v>
      </c>
      <c r="BG156" s="92">
        <f t="array" ref="BG156">+IFERROR(INDEX(FCSTSDV!$D$2:$L$72,MATCH('tính băng dính sạch'!$D156,FCSTSDV!$C$2:$C$72,0),MATCH('tính băng dính sạch'!BG$3,FCSTSDV!$D$1:$L$1,0)),0)*$E156/3290</f>
        <v>0</v>
      </c>
      <c r="BH156" s="92">
        <f t="array" ref="BH156">+IFERROR(INDEX(FCSTSDV!$D$2:$L$72,MATCH('tính băng dính sạch'!$D156,FCSTSDV!$C$2:$C$72,0),MATCH('tính băng dính sạch'!BH$3,FCSTSDV!$D$1:$L$1,0)),0)*$E156/3290</f>
        <v>0</v>
      </c>
      <c r="BI156" s="92">
        <f t="array" ref="BI156">+IFERROR(INDEX(FCSTSDV!$D$2:$L$72,MATCH('tính băng dính sạch'!$D156,FCSTSDV!$C$2:$C$72,0),MATCH('tính băng dính sạch'!BI$3,FCSTSDV!$D$1:$L$1,0)),0)*$E156/3290</f>
        <v>0</v>
      </c>
      <c r="BJ156" s="92">
        <f t="array" ref="BJ156">+IFERROR(INDEX(FCSTSDV!$D$2:$L$72,MATCH('tính băng dính sạch'!$D156,FCSTSDV!$C$2:$C$72,0),MATCH('tính băng dính sạch'!BJ$3,FCSTSDV!$D$1:$L$1,0)),0)*$E156/3290</f>
        <v>0</v>
      </c>
      <c r="BK156" s="92">
        <f t="array" ref="BK156">+IFERROR(INDEX(FCSTSDV!$D$2:$L$72,MATCH('tính băng dính sạch'!$D156,FCSTSDV!$C$2:$C$72,0),MATCH('tính băng dính sạch'!BK$3,FCSTSDV!$D$1:$L$1,0)),0)*$E156/3290</f>
        <v>0</v>
      </c>
      <c r="BL156" s="92">
        <f t="array" ref="BL156">+IFERROR(INDEX(FCSTSDV!$D$2:$L$72,MATCH('tính băng dính sạch'!$D156,FCSTSDV!$C$2:$C$72,0),MATCH('tính băng dính sạch'!BL$3,FCSTSDV!$D$1:$L$1,0)),0)*$E156/3290</f>
        <v>0</v>
      </c>
      <c r="BM156" s="92">
        <f t="array" ref="BM156">+IFERROR(INDEX(FCSTSDV!$D$2:$L$72,MATCH('tính băng dính sạch'!$D156,FCSTSDV!$C$2:$C$72,0),MATCH('tính băng dính sạch'!BM$3,FCSTSDV!$D$1:$L$1,0)),0)*$E156/3290</f>
        <v>0</v>
      </c>
      <c r="BN156" s="92">
        <f t="array" ref="BN156">+IFERROR(INDEX(FCSTSDV!$D$2:$L$72,MATCH('tính băng dính sạch'!$D156,FCSTSDV!$C$2:$C$72,0),MATCH('tính băng dính sạch'!BN$3,FCSTSDV!$D$1:$L$1,0)),0)*$E156/3290</f>
        <v>0</v>
      </c>
      <c r="BO156" s="92">
        <f t="array" ref="BO156">+IFERROR(INDEX(FCSTSDV!$D$2:$L$72,MATCH('tính băng dính sạch'!$D156,FCSTSDV!$C$2:$C$72,0),MATCH('tính băng dính sạch'!BO$3,FCSTSDV!$D$1:$L$1,0)),0)*$E156/3290</f>
        <v>0</v>
      </c>
      <c r="BP156" s="92">
        <f t="array" ref="BP156">+IFERROR(INDEX(FCSTSDV!$D$2:$L$72,MATCH('tính băng dính sạch'!$D156,FCSTSDV!$C$2:$C$72,0),MATCH('tính băng dính sạch'!BP$3,FCSTSDV!$D$1:$L$1,0)),0)*$E156/3290</f>
        <v>0</v>
      </c>
      <c r="BQ156" s="92">
        <f t="array" ref="BQ156">+IFERROR(INDEX(FCSTSDV!$D$2:$L$72,MATCH('tính băng dính sạch'!$D156,FCSTSDV!$C$2:$C$72,0),MATCH('tính băng dính sạch'!BQ$3,FCSTSDV!$D$1:$L$1,0)),0)*$E156/3290</f>
        <v>0</v>
      </c>
      <c r="BR156" s="92">
        <f t="array" ref="BR156">+IFERROR(INDEX(FCSTSDV!$D$2:$L$72,MATCH('tính băng dính sạch'!$D156,FCSTSDV!$C$2:$C$72,0),MATCH('tính băng dính sạch'!BR$3,FCSTSDV!$D$1:$L$1,0)),0)*$E156/3290</f>
        <v>0</v>
      </c>
      <c r="BS156" s="92">
        <f t="array" ref="BS156">+IFERROR(INDEX(FCSTSDV!$D$2:$L$72,MATCH('tính băng dính sạch'!$D156,FCSTSDV!$C$2:$C$72,0),MATCH('tính băng dính sạch'!BS$3,FCSTSDV!$D$1:$L$1,0)),0)*$E156/3290</f>
        <v>0</v>
      </c>
      <c r="BT156" s="92">
        <f t="array" ref="BT156">+IFERROR(INDEX(FCSTSDV!$D$2:$L$72,MATCH('tính băng dính sạch'!$D156,FCSTSDV!$C$2:$C$72,0),MATCH('tính băng dính sạch'!BT$3,FCSTSDV!$D$1:$L$1,0)),0)*$E156/3290</f>
        <v>0</v>
      </c>
      <c r="BU156" s="92">
        <f t="array" ref="BU156">+IFERROR(INDEX(FCSTSDV!$D$2:$L$72,MATCH('tính băng dính sạch'!$D156,FCSTSDV!$C$2:$C$72,0),MATCH('tính băng dính sạch'!BU$3,FCSTSDV!$D$1:$L$1,0)),0)*$E156/3290</f>
        <v>0</v>
      </c>
      <c r="BV156" s="92">
        <f t="array" ref="BV156">+IFERROR(INDEX(FCSTSDV!$D$2:$L$72,MATCH('tính băng dính sạch'!$D156,FCSTSDV!$C$2:$C$72,0),MATCH('tính băng dính sạch'!BV$3,FCSTSDV!$D$1:$L$1,0)),0)*$E156/3290</f>
        <v>0</v>
      </c>
      <c r="BW156" s="92">
        <f t="array" ref="BW156">+IFERROR(INDEX(FCSTSDV!$D$2:$L$72,MATCH('tính băng dính sạch'!$D156,FCSTSDV!$C$2:$C$72,0),MATCH('tính băng dính sạch'!BW$3,FCSTSDV!$D$1:$L$1,0)),0)*$E156/3290</f>
        <v>0</v>
      </c>
      <c r="BX156" s="92">
        <f t="array" ref="BX156">+IFERROR(INDEX(FCSTSDV!$D$2:$L$72,MATCH('tính băng dính sạch'!$D156,FCSTSDV!$C$2:$C$72,0),MATCH('tính băng dính sạch'!BX$3,FCSTSDV!$D$1:$L$1,0)),0)*$E156/3290</f>
        <v>0</v>
      </c>
      <c r="BY156" s="92">
        <f t="array" ref="BY156">+IFERROR(INDEX(FCSTSDV!$D$2:$L$72,MATCH('tính băng dính sạch'!$D156,FCSTSDV!$C$2:$C$72,0),MATCH('tính băng dính sạch'!BY$3,FCSTSDV!$D$1:$L$1,0)),0)*$E156/3290</f>
        <v>0</v>
      </c>
      <c r="BZ156" s="92">
        <f t="array" ref="BZ156">+IFERROR(INDEX(FCSTSDV!$D$2:$L$72,MATCH('tính băng dính sạch'!$D156,FCSTSDV!$C$2:$C$72,0),MATCH('tính băng dính sạch'!BZ$3,FCSTSDV!$D$1:$L$1,0)),0)*$E156/3290</f>
        <v>0</v>
      </c>
      <c r="CA156" s="92">
        <f t="array" ref="CA156">+IFERROR(INDEX(FCSTSDV!$D$2:$L$72,MATCH('tính băng dính sạch'!$D156,FCSTSDV!$C$2:$C$72,0),MATCH('tính băng dính sạch'!CA$3,FCSTSDV!$D$1:$L$1,0)),0)*$E156/3290</f>
        <v>0</v>
      </c>
      <c r="CB156" s="92">
        <f t="array" ref="CB156">+IFERROR(INDEX(FCSTSDV!$D$2:$L$72,MATCH('tính băng dính sạch'!$D156,FCSTSDV!$C$2:$C$72,0),MATCH('tính băng dính sạch'!CB$3,FCSTSDV!$D$1:$L$1,0)),0)*$E156/3290</f>
        <v>0</v>
      </c>
      <c r="CC156" s="92">
        <f t="array" ref="CC156">+IFERROR(INDEX(FCSTSDV!$D$2:$L$72,MATCH('tính băng dính sạch'!$D156,FCSTSDV!$C$2:$C$72,0),MATCH('tính băng dính sạch'!CC$3,FCSTSDV!$D$1:$L$1,0)),0)*$E156/3290</f>
        <v>0</v>
      </c>
      <c r="CD156" s="92">
        <f t="array" ref="CD156">+IFERROR(INDEX(FCSTSDV!$D$2:$L$72,MATCH('tính băng dính sạch'!$D156,FCSTSDV!$C$2:$C$72,0),MATCH('tính băng dính sạch'!CD$3,FCSTSDV!$D$1:$L$1,0)),0)*$E156/3290</f>
        <v>0</v>
      </c>
      <c r="CE156" s="92">
        <f t="array" ref="CE156">+IFERROR(INDEX(FCSTSDV!$D$2:$L$72,MATCH('tính băng dính sạch'!$D156,FCSTSDV!$C$2:$C$72,0),MATCH('tính băng dính sạch'!CE$3,FCSTSDV!$D$1:$L$1,0)),0)*$E156/3290</f>
        <v>0</v>
      </c>
      <c r="CF156" s="92">
        <f t="array" ref="CF156">+IFERROR(INDEX(FCSTSDV!$D$2:$L$72,MATCH('tính băng dính sạch'!$D156,FCSTSDV!$C$2:$C$72,0),MATCH('tính băng dính sạch'!CF$3,FCSTSDV!$D$1:$L$1,0)),0)*$E156/3290</f>
        <v>0</v>
      </c>
      <c r="CG156" s="92">
        <f t="array" ref="CG156">+IFERROR(INDEX(FCSTSDV!$D$2:$L$72,MATCH('tính băng dính sạch'!$D156,FCSTSDV!$C$2:$C$72,0),MATCH('tính băng dính sạch'!CG$3,FCSTSDV!$D$1:$L$1,0)),0)*$E156/3290</f>
        <v>0</v>
      </c>
      <c r="CH156" s="92">
        <f t="array" ref="CH156">+IFERROR(INDEX(FCSTSDV!$D$2:$L$72,MATCH('tính băng dính sạch'!$D156,FCSTSDV!$C$2:$C$72,0),MATCH('tính băng dính sạch'!CH$3,FCSTSDV!$D$1:$L$1,0)),0)*$E156/3290</f>
        <v>0</v>
      </c>
      <c r="CI156" s="106">
        <f t="array" ref="CI156">+IFERROR(INDEX('tính tồn'!$B$3:$Z$82,MATCH('tính băng dính sạch'!$D156,'tính tồn'!$A$3:$A$82,0),MATCH('tính băng dính sạch'!CI$3,'tính tồn'!$B$2:$Z$2,0)),0)*$E156/3290</f>
        <v>0</v>
      </c>
      <c r="CJ156" s="106">
        <f t="array" ref="CJ156">+IFERROR(INDEX('tính tồn'!$B$3:$Z$82,MATCH('tính băng dính sạch'!$D156,'tính tồn'!$A$3:$A$82,0),MATCH('tính băng dính sạch'!CJ$3,'tính tồn'!$B$2:$Z$2,0)),0)*$E156/3290</f>
        <v>0</v>
      </c>
      <c r="CK156" s="106">
        <f t="array" ref="CK156">+IFERROR(INDEX('tính tồn'!$B$3:$Z$82,MATCH('tính băng dính sạch'!$D156,'tính tồn'!$A$3:$A$82,0),MATCH('tính băng dính sạch'!CK$3,'tính tồn'!$B$2:$Z$2,0)),0)*$E156/3290</f>
        <v>0</v>
      </c>
      <c r="CL156" s="106">
        <f t="array" ref="CL156">+IFERROR(INDEX('tính tồn'!$B$3:$Z$82,MATCH('tính băng dính sạch'!$D156,'tính tồn'!$A$3:$A$82,0),MATCH('tính băng dính sạch'!CL$3,'tính tồn'!$B$2:$Z$2,0)),0)*$E156/3290</f>
        <v>0</v>
      </c>
      <c r="CM156" s="106">
        <f t="array" ref="CM156">+IFERROR(INDEX('tính tồn'!$B$3:$Z$82,MATCH('tính băng dính sạch'!$D156,'tính tồn'!$A$3:$A$82,0),MATCH('tính băng dính sạch'!CM$3,'tính tồn'!$B$2:$Z$2,0)),0)*$E156/3290</f>
        <v>0</v>
      </c>
      <c r="CN156" s="106">
        <f t="array" ref="CN156">+IFERROR(INDEX('tính tồn'!$B$3:$Z$82,MATCH('tính băng dính sạch'!$D156,'tính tồn'!$A$3:$A$82,0),MATCH('tính băng dính sạch'!CN$3,'tính tồn'!$B$2:$Z$2,0)),0)*$E156/3290</f>
        <v>0</v>
      </c>
      <c r="CO156" s="106">
        <f t="array" ref="CO156">+IFERROR(INDEX('tính tồn'!$B$3:$Z$82,MATCH('tính băng dính sạch'!$D156,'tính tồn'!$A$3:$A$82,0),MATCH('tính băng dính sạch'!CO$3,'tính tồn'!$B$2:$Z$2,0)),0)*$E156/3290</f>
        <v>0</v>
      </c>
      <c r="CP156" s="106">
        <f t="array" ref="CP156">+IFERROR(INDEX('tính tồn'!$B$3:$Z$82,MATCH('tính băng dính sạch'!$D156,'tính tồn'!$A$3:$A$82,0),MATCH('tính băng dính sạch'!CP$3,'tính tồn'!$B$2:$Z$2,0)),0)*$E156/3290</f>
        <v>0</v>
      </c>
      <c r="CQ156" s="92">
        <f t="array" ref="CQ156">+IFERROR(INDEX(FCSTSDV!$D$2:$L$72,MATCH('tính băng dính sạch'!$D156,FCSTSDV!$C$2:$C$72,0),MATCH('tính băng dính sạch'!CQ$3,FCSTSDV!$D$1:$L$1,0)),0)*$E156/3290</f>
        <v>0</v>
      </c>
    </row>
    <row r="157" spans="1:95" ht="20.100000000000001" customHeight="1">
      <c r="A157" s="824"/>
      <c r="B157" s="795"/>
      <c r="C157" s="57"/>
      <c r="D157" s="123" t="s">
        <v>1473</v>
      </c>
      <c r="E157" s="174">
        <v>0.1</v>
      </c>
      <c r="F157" s="799"/>
      <c r="G157" s="799"/>
      <c r="H157" s="830"/>
      <c r="I157" s="81"/>
      <c r="J157" s="13"/>
      <c r="K157" s="84">
        <f>+IFERROR(INDEX(FCSTSDV!$D$2:$L$72,MATCH('tính băng dính sạch'!$D157,FCSTSDV!$C$2:$C$72,0),MATCH('tính băng dính sạch'!K$3,FCSTSDV!$D$1:$L$1,0)),0)*$E157/3290</f>
        <v>0</v>
      </c>
      <c r="L157" s="84">
        <f>+IFERROR(INDEX(FCSTSDV!$D$2:$L$72,MATCH('tính băng dính sạch'!$D157,FCSTSDV!$C$2:$C$72,0),MATCH('tính băng dính sạch'!L$3,FCSTSDV!$D$1:$L$1,0)),0)*$E157/3290</f>
        <v>0</v>
      </c>
      <c r="M157" s="84">
        <f>+IFERROR(INDEX(FCSTSDV!$D$2:$L$72,MATCH('tính băng dính sạch'!$D157,FCSTSDV!$C$2:$C$72,0),MATCH('tính băng dính sạch'!M$3,FCSTSDV!$D$1:$L$1,0)),0)*$E157/3290</f>
        <v>0</v>
      </c>
      <c r="N157" s="84">
        <f>+IFERROR(INDEX(FCSTSDV!$D$2:$L$72,MATCH('tính băng dính sạch'!$D157,FCSTSDV!$C$2:$C$72,0),MATCH('tính băng dính sạch'!N$3,FCSTSDV!$D$1:$L$1,0)),0)*$E157/3290</f>
        <v>0</v>
      </c>
      <c r="O157" s="84">
        <f>+IFERROR(INDEX(FCSTSDV!$D$2:$L$72,MATCH('tính băng dính sạch'!$D157,FCSTSDV!$C$2:$C$72,0),MATCH('tính băng dính sạch'!O$3,FCSTSDV!$D$1:$L$1,0)),0)*$E157/3290</f>
        <v>0</v>
      </c>
      <c r="P157" s="84">
        <f>+IFERROR(INDEX(FCSTSDV!$D$2:$L$72,MATCH('tính băng dính sạch'!$D157,FCSTSDV!$C$2:$C$72,0),MATCH('tính băng dính sạch'!P$3,FCSTSDV!$D$1:$L$1,0)),0)*$E157/3290</f>
        <v>0</v>
      </c>
      <c r="Q157" s="84">
        <f>+IFERROR(INDEX(FCSTSDV!$D$2:$L$72,MATCH('tính băng dính sạch'!$D157,FCSTSDV!$C$2:$C$72,0),MATCH('tính băng dính sạch'!Q$3,FCSTSDV!$D$1:$L$1,0)),0)*$E157/3290</f>
        <v>0</v>
      </c>
      <c r="R157" s="84">
        <f>+IFERROR(INDEX(FCSTSDV!$D$2:$L$72,MATCH('tính băng dính sạch'!$D157,FCSTSDV!$C$2:$C$72,0),MATCH('tính băng dính sạch'!R$3,FCSTSDV!$D$1:$L$1,0)),0)*$E157/3290</f>
        <v>0</v>
      </c>
      <c r="S157" s="84">
        <f>+IFERROR(INDEX(FCSTSDV!$D$2:$L$72,MATCH('tính băng dính sạch'!$D157,FCSTSDV!$C$2:$C$72,0),MATCH('tính băng dính sạch'!S$3,FCSTSDV!$D$1:$L$1,0)),0)*$E157/3290</f>
        <v>0</v>
      </c>
      <c r="T157" s="84">
        <f>+IFERROR(INDEX(FCSTSDV!$D$2:$L$72,MATCH('tính băng dính sạch'!$D157,FCSTSDV!$C$2:$C$72,0),MATCH('tính băng dính sạch'!T$3,FCSTSDV!$D$1:$L$1,0)),0)*$E157/3290</f>
        <v>0</v>
      </c>
      <c r="U157" s="84">
        <f>+IFERROR(INDEX(FCSTSDV!$D$2:$L$72,MATCH('tính băng dính sạch'!$D157,FCSTSDV!$C$2:$C$72,0),MATCH('tính băng dính sạch'!U$3,FCSTSDV!$D$1:$L$1,0)),0)*$E157/3290</f>
        <v>0</v>
      </c>
      <c r="V157" s="101">
        <f>+IFERROR(INDEX(FCSTSDV!$D$2:$L$72,MATCH('tính băng dính sạch'!$D157,FCSTSDV!$C$2:$C$72,0),MATCH('tính băng dính sạch'!V$3,FCSTSDV!$D$1:$L$1,0)),0)*$E157/3290</f>
        <v>0</v>
      </c>
      <c r="W157" s="92">
        <f>+IFERROR(INDEX(FCSTSDV!$D$2:$L$72,MATCH('tính băng dính sạch'!$D157,FCSTSDV!$C$2:$C$72,0),MATCH('tính băng dính sạch'!W$3,FCSTSDV!$D$1:$L$1,0)),0)*$E157/3290</f>
        <v>0</v>
      </c>
      <c r="X157" s="102">
        <f>+IFERROR(INDEX(FCSTSDV!$D$2:$L$72,MATCH('tính băng dính sạch'!$D157,FCSTSDV!$C$2:$C$72,0),MATCH('tính băng dính sạch'!X$3,FCSTSDV!$D$1:$L$1,0)),0)*$E157/3290</f>
        <v>0</v>
      </c>
      <c r="Y157" s="102">
        <f>+IFERROR(INDEX(FCSTSDV!$D$2:$L$72,MATCH('tính băng dính sạch'!$D157,FCSTSDV!$C$2:$C$72,0),MATCH('tính băng dính sạch'!Y$3,FCSTSDV!$D$1:$L$1,0)),0)*$E157/3290</f>
        <v>0</v>
      </c>
      <c r="Z157" s="102">
        <f>+IFERROR(INDEX(FCSTSDV!$D$2:$L$72,MATCH('tính băng dính sạch'!$D157,FCSTSDV!$C$2:$C$72,0),MATCH('tính băng dính sạch'!Z$3,FCSTSDV!$D$1:$L$1,0)),0)*$E157/3290</f>
        <v>0</v>
      </c>
      <c r="AA157" s="102">
        <f>+IFERROR(INDEX(FCSTSDV!$D$2:$L$72,MATCH('tính băng dính sạch'!$D157,FCSTSDV!$C$2:$C$72,0),MATCH('tính băng dính sạch'!AA$3,FCSTSDV!$D$1:$L$1,0)),0)*$E157/3290</f>
        <v>0</v>
      </c>
      <c r="AB157" s="102">
        <f>+IFERROR(INDEX(FCSTSDV!$D$2:$L$72,MATCH('tính băng dính sạch'!$D157,FCSTSDV!$C$2:$C$72,0),MATCH('tính băng dính sạch'!AB$3,FCSTSDV!$D$1:$L$1,0)),0)*$E157/3290</f>
        <v>0</v>
      </c>
      <c r="AC157" s="102">
        <f>+IFERROR(INDEX(FCSTSDV!$D$2:$L$72,MATCH('tính băng dính sạch'!$D157,FCSTSDV!$C$2:$C$72,0),MATCH('tính băng dính sạch'!AC$3,FCSTSDV!$D$1:$L$1,0)),0)*$E157/3290</f>
        <v>0</v>
      </c>
      <c r="AD157" s="102">
        <f>+IFERROR(INDEX(FCSTSDV!$D$2:$L$72,MATCH('tính băng dính sạch'!$D157,FCSTSDV!$C$2:$C$72,0),MATCH('tính băng dính sạch'!AD$3,FCSTSDV!$D$1:$L$1,0)),0)*$E157/3290</f>
        <v>0</v>
      </c>
      <c r="AE157" s="102">
        <f t="array" ref="AE157">+IFERROR(INDEX(FCSTSDV!$D$2:$L$72,MATCH('tính băng dính sạch'!$D157,FCSTSDV!$C$2:$C$72,0),MATCH('tính băng dính sạch'!AE$3,FCSTSDV!$D$1:$L$1,0)),0)*$E157/3290</f>
        <v>0</v>
      </c>
      <c r="AF157" s="92">
        <f t="array" ref="AF157">+IFERROR(INDEX(FCSTSDV!$D$2:$L$72,MATCH('tính băng dính sạch'!$D157,FCSTSDV!$C$2:$C$72,0),MATCH('tính băng dính sạch'!AF$3,FCSTSDV!$D$1:$L$1,0)),0)*$E157/3290</f>
        <v>0</v>
      </c>
      <c r="AG157" s="92">
        <f t="array" ref="AG157">+IFERROR(INDEX(FCSTSDV!$D$2:$L$72,MATCH('tính băng dính sạch'!$D157,FCSTSDV!$C$2:$C$72,0),MATCH('tính băng dính sạch'!AG$3,FCSTSDV!$D$1:$L$1,0)),0)*$E157/3290</f>
        <v>0</v>
      </c>
      <c r="AH157" s="92">
        <f t="array" ref="AH157">+IFERROR(INDEX(FCSTSDV!$D$2:$L$72,MATCH('tính băng dính sạch'!$D157,FCSTSDV!$C$2:$C$72,0),MATCH('tính băng dính sạch'!AH$3,FCSTSDV!$D$1:$L$1,0)),0)*$E157/3290</f>
        <v>0</v>
      </c>
      <c r="AI157" s="92">
        <f t="array" ref="AI157">+IFERROR(INDEX(FCSTSDV!$D$2:$L$72,MATCH('tính băng dính sạch'!$D157,FCSTSDV!$C$2:$C$72,0),MATCH('tính băng dính sạch'!AI$3,FCSTSDV!$D$1:$L$1,0)),0)*$E157/3290</f>
        <v>0</v>
      </c>
      <c r="AJ157" s="92">
        <f t="array" ref="AJ157">+IFERROR(INDEX(FCSTSDV!$D$2:$L$72,MATCH('tính băng dính sạch'!$D157,FCSTSDV!$C$2:$C$72,0),MATCH('tính băng dính sạch'!AJ$3,FCSTSDV!$D$1:$L$1,0)),0)*$E157/3290</f>
        <v>0</v>
      </c>
      <c r="AK157" s="92">
        <f t="array" ref="AK157">+IFERROR(INDEX(FCSTSDV!$D$2:$L$72,MATCH('tính băng dính sạch'!$D157,FCSTSDV!$C$2:$C$72,0),MATCH('tính băng dính sạch'!AK$3,FCSTSDV!$D$1:$L$1,0)),0)*$E157/3290</f>
        <v>0</v>
      </c>
      <c r="AL157" s="92">
        <f t="array" ref="AL157">+IFERROR(INDEX(FCSTSDV!$D$2:$L$72,MATCH('tính băng dính sạch'!$D157,FCSTSDV!$C$2:$C$72,0),MATCH('tính băng dính sạch'!AL$3,FCSTSDV!$D$1:$L$1,0)),0)*$E157/3290</f>
        <v>0</v>
      </c>
      <c r="AM157" s="92">
        <f t="array" ref="AM157">+IFERROR(INDEX(FCSTSDV!$D$2:$L$72,MATCH('tính băng dính sạch'!$D157,FCSTSDV!$C$2:$C$72,0),MATCH('tính băng dính sạch'!AM$3,FCSTSDV!$D$1:$L$1,0)),0)*$E157/3290</f>
        <v>0</v>
      </c>
      <c r="AN157" s="92">
        <f t="array" ref="AN157">+IFERROR(INDEX(FCSTSDV!$D$2:$L$72,MATCH('tính băng dính sạch'!$D157,FCSTSDV!$C$2:$C$72,0),MATCH('tính băng dính sạch'!AN$3,FCSTSDV!$D$1:$L$1,0)),0)*$E157/3290</f>
        <v>0</v>
      </c>
      <c r="AO157" s="92">
        <f t="array" ref="AO157">+IFERROR(INDEX(FCSTSDV!$D$2:$L$72,MATCH('tính băng dính sạch'!$D157,FCSTSDV!$C$2:$C$72,0),MATCH('tính băng dính sạch'!AO$3,FCSTSDV!$D$1:$L$1,0)),0)*$E157/3290</f>
        <v>0</v>
      </c>
      <c r="AP157" s="92">
        <f t="array" ref="AP157">+IFERROR(INDEX(FCSTSDV!$D$2:$L$72,MATCH('tính băng dính sạch'!$D157,FCSTSDV!$C$2:$C$72,0),MATCH('tính băng dính sạch'!AP$3,FCSTSDV!$D$1:$L$1,0)),0)*$E157/3290</f>
        <v>0</v>
      </c>
      <c r="AQ157" s="92">
        <f t="array" ref="AQ157">+IFERROR(INDEX(FCSTSDV!$D$2:$L$72,MATCH('tính băng dính sạch'!$D157,FCSTSDV!$C$2:$C$72,0),MATCH('tính băng dính sạch'!AQ$3,FCSTSDV!$D$1:$L$1,0)),0)*$E157/3290</f>
        <v>0</v>
      </c>
      <c r="AR157" s="92">
        <f t="array" ref="AR157">+IFERROR(INDEX(FCSTSDV!$D$2:$L$72,MATCH('tính băng dính sạch'!$D157,FCSTSDV!$C$2:$C$72,0),MATCH('tính băng dính sạch'!AR$3,FCSTSDV!$D$1:$L$1,0)),0)*$E157/3290</f>
        <v>0</v>
      </c>
      <c r="AS157" s="92">
        <f t="array" ref="AS157">+IFERROR(INDEX(FCSTSDV!$D$2:$L$72,MATCH('tính băng dính sạch'!$D157,FCSTSDV!$C$2:$C$72,0),MATCH('tính băng dính sạch'!AS$3,FCSTSDV!$D$1:$L$1,0)),0)*$E157/3290</f>
        <v>0</v>
      </c>
      <c r="AT157" s="92">
        <f t="array" ref="AT157">+IFERROR(INDEX(FCSTSDV!$D$2:$L$72,MATCH('tính băng dính sạch'!$D157,FCSTSDV!$C$2:$C$72,0),MATCH('tính băng dính sạch'!AT$3,FCSTSDV!$D$1:$L$1,0)),0)*$E157/3290</f>
        <v>0</v>
      </c>
      <c r="AU157" s="92">
        <f t="array" ref="AU157">+IFERROR(INDEX(FCSTSDV!$D$2:$L$72,MATCH('tính băng dính sạch'!$D157,FCSTSDV!$C$2:$C$72,0),MATCH('tính băng dính sạch'!AU$3,FCSTSDV!$D$1:$L$1,0)),0)*$E157/3290</f>
        <v>0</v>
      </c>
      <c r="AV157" s="92">
        <f t="array" ref="AV157">+IFERROR(INDEX(FCSTSDV!$D$2:$L$72,MATCH('tính băng dính sạch'!$D157,FCSTSDV!$C$2:$C$72,0),MATCH('tính băng dính sạch'!AV$3,FCSTSDV!$D$1:$L$1,0)),0)*$E157/3290</f>
        <v>0</v>
      </c>
      <c r="AW157" s="92">
        <f t="array" ref="AW157">+IFERROR(INDEX(FCSTSDV!$D$2:$L$72,MATCH('tính băng dính sạch'!$D157,FCSTSDV!$C$2:$C$72,0),MATCH('tính băng dính sạch'!AW$3,FCSTSDV!$D$1:$L$1,0)),0)*$E157/3290</f>
        <v>0</v>
      </c>
      <c r="AX157" s="92">
        <f t="array" ref="AX157">+IFERROR(INDEX(FCSTSDV!$D$2:$L$72,MATCH('tính băng dính sạch'!$D157,FCSTSDV!$C$2:$C$72,0),MATCH('tính băng dính sạch'!AX$3,FCSTSDV!$D$1:$L$1,0)),0)*$E157/3290</f>
        <v>0</v>
      </c>
      <c r="AY157" s="92">
        <f t="array" ref="AY157">+IFERROR(INDEX(FCSTSDV!$D$2:$L$72,MATCH('tính băng dính sạch'!$D157,FCSTSDV!$C$2:$C$72,0),MATCH('tính băng dính sạch'!AY$3,FCSTSDV!$D$1:$L$1,0)),0)*$E157/3290</f>
        <v>0</v>
      </c>
      <c r="AZ157" s="92">
        <f t="array" ref="AZ157">+IFERROR(INDEX(FCSTSDV!$D$2:$L$72,MATCH('tính băng dính sạch'!$D157,FCSTSDV!$C$2:$C$72,0),MATCH('tính băng dính sạch'!AZ$3,FCSTSDV!$D$1:$L$1,0)),0)*$E157/3290</f>
        <v>0</v>
      </c>
      <c r="BA157" s="92">
        <f t="array" ref="BA157">+IFERROR(INDEX(FCSTSDV!$D$2:$L$72,MATCH('tính băng dính sạch'!$D157,FCSTSDV!$C$2:$C$72,0),MATCH('tính băng dính sạch'!BA$3,FCSTSDV!$D$1:$L$1,0)),0)*$E157/3290</f>
        <v>0</v>
      </c>
      <c r="BB157" s="92">
        <f t="array" ref="BB157">+IFERROR(INDEX(FCSTSDV!$D$2:$L$72,MATCH('tính băng dính sạch'!$D157,FCSTSDV!$C$2:$C$72,0),MATCH('tính băng dính sạch'!BB$3,FCSTSDV!$D$1:$L$1,0)),0)*$E157/3290</f>
        <v>0</v>
      </c>
      <c r="BC157" s="92">
        <f t="array" ref="BC157">+IFERROR(INDEX(FCSTSDV!$D$2:$L$72,MATCH('tính băng dính sạch'!$D157,FCSTSDV!$C$2:$C$72,0),MATCH('tính băng dính sạch'!BC$3,FCSTSDV!$D$1:$L$1,0)),0)*$E157/3290</f>
        <v>0</v>
      </c>
      <c r="BD157" s="92">
        <f t="array" ref="BD157">+IFERROR(INDEX(FCSTSDV!$D$2:$L$72,MATCH('tính băng dính sạch'!$D157,FCSTSDV!$C$2:$C$72,0),MATCH('tính băng dính sạch'!BD$3,FCSTSDV!$D$1:$L$1,0)),0)*$E157/3290</f>
        <v>0</v>
      </c>
      <c r="BE157" s="92">
        <f t="array" ref="BE157">+IFERROR(INDEX(FCSTSDV!$D$2:$L$72,MATCH('tính băng dính sạch'!$D157,FCSTSDV!$C$2:$C$72,0),MATCH('tính băng dính sạch'!BE$3,FCSTSDV!$D$1:$L$1,0)),0)*$E157/3290</f>
        <v>0</v>
      </c>
      <c r="BF157" s="92">
        <f t="array" ref="BF157">+IFERROR(INDEX(FCSTSDV!$D$2:$L$72,MATCH('tính băng dính sạch'!$D157,FCSTSDV!$C$2:$C$72,0),MATCH('tính băng dính sạch'!BF$3,FCSTSDV!$D$1:$L$1,0)),0)*$E157/3290</f>
        <v>0</v>
      </c>
      <c r="BG157" s="92">
        <f t="array" ref="BG157">+IFERROR(INDEX(FCSTSDV!$D$2:$L$72,MATCH('tính băng dính sạch'!$D157,FCSTSDV!$C$2:$C$72,0),MATCH('tính băng dính sạch'!BG$3,FCSTSDV!$D$1:$L$1,0)),0)*$E157/3290</f>
        <v>0</v>
      </c>
      <c r="BH157" s="92">
        <f t="array" ref="BH157">+IFERROR(INDEX(FCSTSDV!$D$2:$L$72,MATCH('tính băng dính sạch'!$D157,FCSTSDV!$C$2:$C$72,0),MATCH('tính băng dính sạch'!BH$3,FCSTSDV!$D$1:$L$1,0)),0)*$E157/3290</f>
        <v>0</v>
      </c>
      <c r="BI157" s="92">
        <f t="array" ref="BI157">+IFERROR(INDEX(FCSTSDV!$D$2:$L$72,MATCH('tính băng dính sạch'!$D157,FCSTSDV!$C$2:$C$72,0),MATCH('tính băng dính sạch'!BI$3,FCSTSDV!$D$1:$L$1,0)),0)*$E157/3290</f>
        <v>0</v>
      </c>
      <c r="BJ157" s="92">
        <f t="array" ref="BJ157">+IFERROR(INDEX(FCSTSDV!$D$2:$L$72,MATCH('tính băng dính sạch'!$D157,FCSTSDV!$C$2:$C$72,0),MATCH('tính băng dính sạch'!BJ$3,FCSTSDV!$D$1:$L$1,0)),0)*$E157/3290</f>
        <v>0</v>
      </c>
      <c r="BK157" s="92">
        <f t="array" ref="BK157">+IFERROR(INDEX(FCSTSDV!$D$2:$L$72,MATCH('tính băng dính sạch'!$D157,FCSTSDV!$C$2:$C$72,0),MATCH('tính băng dính sạch'!BK$3,FCSTSDV!$D$1:$L$1,0)),0)*$E157/3290</f>
        <v>0</v>
      </c>
      <c r="BL157" s="92">
        <f t="array" ref="BL157">+IFERROR(INDEX(FCSTSDV!$D$2:$L$72,MATCH('tính băng dính sạch'!$D157,FCSTSDV!$C$2:$C$72,0),MATCH('tính băng dính sạch'!BL$3,FCSTSDV!$D$1:$L$1,0)),0)*$E157/3290</f>
        <v>0</v>
      </c>
      <c r="BM157" s="92">
        <f t="array" ref="BM157">+IFERROR(INDEX(FCSTSDV!$D$2:$L$72,MATCH('tính băng dính sạch'!$D157,FCSTSDV!$C$2:$C$72,0),MATCH('tính băng dính sạch'!BM$3,FCSTSDV!$D$1:$L$1,0)),0)*$E157/3290</f>
        <v>0</v>
      </c>
      <c r="BN157" s="92">
        <f t="array" ref="BN157">+IFERROR(INDEX(FCSTSDV!$D$2:$L$72,MATCH('tính băng dính sạch'!$D157,FCSTSDV!$C$2:$C$72,0),MATCH('tính băng dính sạch'!BN$3,FCSTSDV!$D$1:$L$1,0)),0)*$E157/3290</f>
        <v>0</v>
      </c>
      <c r="BO157" s="92">
        <f t="array" ref="BO157">+IFERROR(INDEX(FCSTSDV!$D$2:$L$72,MATCH('tính băng dính sạch'!$D157,FCSTSDV!$C$2:$C$72,0),MATCH('tính băng dính sạch'!BO$3,FCSTSDV!$D$1:$L$1,0)),0)*$E157/3290</f>
        <v>0</v>
      </c>
      <c r="BP157" s="92">
        <f t="array" ref="BP157">+IFERROR(INDEX(FCSTSDV!$D$2:$L$72,MATCH('tính băng dính sạch'!$D157,FCSTSDV!$C$2:$C$72,0),MATCH('tính băng dính sạch'!BP$3,FCSTSDV!$D$1:$L$1,0)),0)*$E157/3290</f>
        <v>0</v>
      </c>
      <c r="BQ157" s="92">
        <f t="array" ref="BQ157">+IFERROR(INDEX(FCSTSDV!$D$2:$L$72,MATCH('tính băng dính sạch'!$D157,FCSTSDV!$C$2:$C$72,0),MATCH('tính băng dính sạch'!BQ$3,FCSTSDV!$D$1:$L$1,0)),0)*$E157/3290</f>
        <v>0</v>
      </c>
      <c r="BR157" s="92">
        <f t="array" ref="BR157">+IFERROR(INDEX(FCSTSDV!$D$2:$L$72,MATCH('tính băng dính sạch'!$D157,FCSTSDV!$C$2:$C$72,0),MATCH('tính băng dính sạch'!BR$3,FCSTSDV!$D$1:$L$1,0)),0)*$E157/3290</f>
        <v>0</v>
      </c>
      <c r="BS157" s="92">
        <f t="array" ref="BS157">+IFERROR(INDEX(FCSTSDV!$D$2:$L$72,MATCH('tính băng dính sạch'!$D157,FCSTSDV!$C$2:$C$72,0),MATCH('tính băng dính sạch'!BS$3,FCSTSDV!$D$1:$L$1,0)),0)*$E157/3290</f>
        <v>0</v>
      </c>
      <c r="BT157" s="92">
        <f t="array" ref="BT157">+IFERROR(INDEX(FCSTSDV!$D$2:$L$72,MATCH('tính băng dính sạch'!$D157,FCSTSDV!$C$2:$C$72,0),MATCH('tính băng dính sạch'!BT$3,FCSTSDV!$D$1:$L$1,0)),0)*$E157/3290</f>
        <v>0</v>
      </c>
      <c r="BU157" s="92">
        <f t="array" ref="BU157">+IFERROR(INDEX(FCSTSDV!$D$2:$L$72,MATCH('tính băng dính sạch'!$D157,FCSTSDV!$C$2:$C$72,0),MATCH('tính băng dính sạch'!BU$3,FCSTSDV!$D$1:$L$1,0)),0)*$E157/3290</f>
        <v>0</v>
      </c>
      <c r="BV157" s="92">
        <f t="array" ref="BV157">+IFERROR(INDEX(FCSTSDV!$D$2:$L$72,MATCH('tính băng dính sạch'!$D157,FCSTSDV!$C$2:$C$72,0),MATCH('tính băng dính sạch'!BV$3,FCSTSDV!$D$1:$L$1,0)),0)*$E157/3290</f>
        <v>0</v>
      </c>
      <c r="BW157" s="92">
        <f t="array" ref="BW157">+IFERROR(INDEX(FCSTSDV!$D$2:$L$72,MATCH('tính băng dính sạch'!$D157,FCSTSDV!$C$2:$C$72,0),MATCH('tính băng dính sạch'!BW$3,FCSTSDV!$D$1:$L$1,0)),0)*$E157/3290</f>
        <v>0</v>
      </c>
      <c r="BX157" s="92">
        <f t="array" ref="BX157">+IFERROR(INDEX(FCSTSDV!$D$2:$L$72,MATCH('tính băng dính sạch'!$D157,FCSTSDV!$C$2:$C$72,0),MATCH('tính băng dính sạch'!BX$3,FCSTSDV!$D$1:$L$1,0)),0)*$E157/3290</f>
        <v>0</v>
      </c>
      <c r="BY157" s="92">
        <f t="array" ref="BY157">+IFERROR(INDEX(FCSTSDV!$D$2:$L$72,MATCH('tính băng dính sạch'!$D157,FCSTSDV!$C$2:$C$72,0),MATCH('tính băng dính sạch'!BY$3,FCSTSDV!$D$1:$L$1,0)),0)*$E157/3290</f>
        <v>0</v>
      </c>
      <c r="BZ157" s="92">
        <f t="array" ref="BZ157">+IFERROR(INDEX(FCSTSDV!$D$2:$L$72,MATCH('tính băng dính sạch'!$D157,FCSTSDV!$C$2:$C$72,0),MATCH('tính băng dính sạch'!BZ$3,FCSTSDV!$D$1:$L$1,0)),0)*$E157/3290</f>
        <v>0</v>
      </c>
      <c r="CA157" s="92">
        <f t="array" ref="CA157">+IFERROR(INDEX(FCSTSDV!$D$2:$L$72,MATCH('tính băng dính sạch'!$D157,FCSTSDV!$C$2:$C$72,0),MATCH('tính băng dính sạch'!CA$3,FCSTSDV!$D$1:$L$1,0)),0)*$E157/3290</f>
        <v>0</v>
      </c>
      <c r="CB157" s="92">
        <f t="array" ref="CB157">+IFERROR(INDEX(FCSTSDV!$D$2:$L$72,MATCH('tính băng dính sạch'!$D157,FCSTSDV!$C$2:$C$72,0),MATCH('tính băng dính sạch'!CB$3,FCSTSDV!$D$1:$L$1,0)),0)*$E157/3290</f>
        <v>0</v>
      </c>
      <c r="CC157" s="92">
        <f t="array" ref="CC157">+IFERROR(INDEX(FCSTSDV!$D$2:$L$72,MATCH('tính băng dính sạch'!$D157,FCSTSDV!$C$2:$C$72,0),MATCH('tính băng dính sạch'!CC$3,FCSTSDV!$D$1:$L$1,0)),0)*$E157/3290</f>
        <v>0</v>
      </c>
      <c r="CD157" s="92">
        <f t="array" ref="CD157">+IFERROR(INDEX(FCSTSDV!$D$2:$L$72,MATCH('tính băng dính sạch'!$D157,FCSTSDV!$C$2:$C$72,0),MATCH('tính băng dính sạch'!CD$3,FCSTSDV!$D$1:$L$1,0)),0)*$E157/3290</f>
        <v>0</v>
      </c>
      <c r="CE157" s="92">
        <f t="array" ref="CE157">+IFERROR(INDEX(FCSTSDV!$D$2:$L$72,MATCH('tính băng dính sạch'!$D157,FCSTSDV!$C$2:$C$72,0),MATCH('tính băng dính sạch'!CE$3,FCSTSDV!$D$1:$L$1,0)),0)*$E157/3290</f>
        <v>0</v>
      </c>
      <c r="CF157" s="92">
        <f t="array" ref="CF157">+IFERROR(INDEX(FCSTSDV!$D$2:$L$72,MATCH('tính băng dính sạch'!$D157,FCSTSDV!$C$2:$C$72,0),MATCH('tính băng dính sạch'!CF$3,FCSTSDV!$D$1:$L$1,0)),0)*$E157/3290</f>
        <v>0</v>
      </c>
      <c r="CG157" s="92">
        <f t="array" ref="CG157">+IFERROR(INDEX(FCSTSDV!$D$2:$L$72,MATCH('tính băng dính sạch'!$D157,FCSTSDV!$C$2:$C$72,0),MATCH('tính băng dính sạch'!CG$3,FCSTSDV!$D$1:$L$1,0)),0)*$E157/3290</f>
        <v>0</v>
      </c>
      <c r="CH157" s="92">
        <f t="array" ref="CH157">+IFERROR(INDEX(FCSTSDV!$D$2:$L$72,MATCH('tính băng dính sạch'!$D157,FCSTSDV!$C$2:$C$72,0),MATCH('tính băng dính sạch'!CH$3,FCSTSDV!$D$1:$L$1,0)),0)*$E157/3290</f>
        <v>0</v>
      </c>
      <c r="CI157" s="106">
        <f t="array" ref="CI157">+IFERROR(INDEX('tính tồn'!$B$3:$Z$82,MATCH('tính băng dính sạch'!$D157,'tính tồn'!$A$3:$A$82,0),MATCH('tính băng dính sạch'!CI$3,'tính tồn'!$B$2:$Z$2,0)),0)*$E157/3290</f>
        <v>0</v>
      </c>
      <c r="CJ157" s="106">
        <f t="array" ref="CJ157">+IFERROR(INDEX('tính tồn'!$B$3:$Z$82,MATCH('tính băng dính sạch'!$D157,'tính tồn'!$A$3:$A$82,0),MATCH('tính băng dính sạch'!CJ$3,'tính tồn'!$B$2:$Z$2,0)),0)*$E157/3290</f>
        <v>0</v>
      </c>
      <c r="CK157" s="106">
        <f t="array" ref="CK157">+IFERROR(INDEX('tính tồn'!$B$3:$Z$82,MATCH('tính băng dính sạch'!$D157,'tính tồn'!$A$3:$A$82,0),MATCH('tính băng dính sạch'!CK$3,'tính tồn'!$B$2:$Z$2,0)),0)*$E157/3290</f>
        <v>0</v>
      </c>
      <c r="CL157" s="106">
        <f t="array" ref="CL157">+IFERROR(INDEX('tính tồn'!$B$3:$Z$82,MATCH('tính băng dính sạch'!$D157,'tính tồn'!$A$3:$A$82,0),MATCH('tính băng dính sạch'!CL$3,'tính tồn'!$B$2:$Z$2,0)),0)*$E157/3290</f>
        <v>0</v>
      </c>
      <c r="CM157" s="106">
        <f t="array" ref="CM157">+IFERROR(INDEX('tính tồn'!$B$3:$Z$82,MATCH('tính băng dính sạch'!$D157,'tính tồn'!$A$3:$A$82,0),MATCH('tính băng dính sạch'!CM$3,'tính tồn'!$B$2:$Z$2,0)),0)*$E157/3290</f>
        <v>0</v>
      </c>
      <c r="CN157" s="106">
        <f t="array" ref="CN157">+IFERROR(INDEX('tính tồn'!$B$3:$Z$82,MATCH('tính băng dính sạch'!$D157,'tính tồn'!$A$3:$A$82,0),MATCH('tính băng dính sạch'!CN$3,'tính tồn'!$B$2:$Z$2,0)),0)*$E157/3290</f>
        <v>0</v>
      </c>
      <c r="CO157" s="106">
        <f t="array" ref="CO157">+IFERROR(INDEX('tính tồn'!$B$3:$Z$82,MATCH('tính băng dính sạch'!$D157,'tính tồn'!$A$3:$A$82,0),MATCH('tính băng dính sạch'!CO$3,'tính tồn'!$B$2:$Z$2,0)),0)*$E157/3290</f>
        <v>0</v>
      </c>
      <c r="CP157" s="106">
        <f t="array" ref="CP157">+IFERROR(INDEX('tính tồn'!$B$3:$Z$82,MATCH('tính băng dính sạch'!$D157,'tính tồn'!$A$3:$A$82,0),MATCH('tính băng dính sạch'!CP$3,'tính tồn'!$B$2:$Z$2,0)),0)*$E157/3290</f>
        <v>0</v>
      </c>
      <c r="CQ157" s="92">
        <f t="array" ref="CQ157">+IFERROR(INDEX(FCSTSDV!$D$2:$L$72,MATCH('tính băng dính sạch'!$D157,FCSTSDV!$C$2:$C$72,0),MATCH('tính băng dính sạch'!CQ$3,FCSTSDV!$D$1:$L$1,0)),0)*$E157/3290</f>
        <v>0</v>
      </c>
    </row>
    <row r="158" spans="1:95" ht="20.100000000000001" customHeight="1">
      <c r="A158" s="824"/>
      <c r="B158" s="795"/>
      <c r="C158" s="57"/>
      <c r="D158" s="123" t="s">
        <v>49</v>
      </c>
      <c r="E158" s="174">
        <v>0.1</v>
      </c>
      <c r="F158" s="799"/>
      <c r="G158" s="799"/>
      <c r="H158" s="830"/>
      <c r="I158" s="81"/>
      <c r="J158" s="13"/>
      <c r="K158" s="84"/>
      <c r="L158" s="84"/>
      <c r="M158" s="84"/>
      <c r="N158" s="84"/>
      <c r="O158" s="84"/>
      <c r="P158" s="84"/>
      <c r="Q158" s="84"/>
      <c r="R158" s="84"/>
      <c r="S158" s="84"/>
      <c r="T158" s="84"/>
      <c r="U158" s="84"/>
      <c r="V158" s="101"/>
      <c r="W158" s="92"/>
      <c r="X158" s="102"/>
      <c r="Y158" s="102"/>
      <c r="Z158" s="102"/>
      <c r="AA158" s="102"/>
      <c r="AB158" s="102"/>
      <c r="AC158" s="102"/>
      <c r="AD158" s="102"/>
      <c r="AE158" s="102"/>
      <c r="AF158" s="92"/>
      <c r="AG158" s="92"/>
      <c r="AH158" s="92"/>
      <c r="AI158" s="92"/>
      <c r="AJ158" s="92"/>
      <c r="AK158" s="92"/>
      <c r="AL158" s="92"/>
      <c r="AM158" s="92"/>
      <c r="AN158" s="92"/>
      <c r="AO158" s="92"/>
      <c r="AP158" s="92"/>
      <c r="AQ158" s="92"/>
      <c r="AR158" s="92"/>
      <c r="AS158" s="92"/>
      <c r="AT158" s="92"/>
      <c r="AU158" s="92"/>
      <c r="AV158" s="92"/>
      <c r="AW158" s="92"/>
      <c r="AX158" s="92"/>
      <c r="AY158" s="92"/>
      <c r="AZ158" s="92"/>
      <c r="BA158" s="92"/>
      <c r="BB158" s="92"/>
      <c r="BC158" s="92"/>
      <c r="BD158" s="92"/>
      <c r="BE158" s="92"/>
      <c r="BF158" s="92"/>
      <c r="BG158" s="92"/>
      <c r="BH158" s="92"/>
      <c r="BI158" s="92"/>
      <c r="BJ158" s="92"/>
      <c r="BK158" s="92"/>
      <c r="BL158" s="92"/>
      <c r="BM158" s="92"/>
      <c r="BN158" s="92"/>
      <c r="BO158" s="92"/>
      <c r="BP158" s="92"/>
      <c r="BQ158" s="92"/>
      <c r="BR158" s="92"/>
      <c r="BS158" s="92"/>
      <c r="BT158" s="92"/>
      <c r="BU158" s="92"/>
      <c r="BV158" s="92"/>
      <c r="BW158" s="92"/>
      <c r="BX158" s="92"/>
      <c r="BY158" s="92"/>
      <c r="BZ158" s="92"/>
      <c r="CA158" s="92"/>
      <c r="CB158" s="92"/>
      <c r="CC158" s="92"/>
      <c r="CD158" s="92"/>
      <c r="CE158" s="92"/>
      <c r="CF158" s="92"/>
      <c r="CG158" s="92"/>
      <c r="CH158" s="92"/>
      <c r="CI158" s="106">
        <f t="array" ref="CI158">+IFERROR(INDEX('tính tồn'!$B$3:$Z$82,MATCH('tính băng dính sạch'!$D158,'tính tồn'!$A$3:$A$82,0),MATCH('tính băng dính sạch'!CI$3,'tính tồn'!$B$2:$Z$2,0)),0)*$E158/3290</f>
        <v>0</v>
      </c>
      <c r="CJ158" s="106">
        <f t="array" ref="CJ158">+IFERROR(INDEX('tính tồn'!$B$3:$Z$82,MATCH('tính băng dính sạch'!$D158,'tính tồn'!$A$3:$A$82,0),MATCH('tính băng dính sạch'!CJ$3,'tính tồn'!$B$2:$Z$2,0)),0)*$E158/3290</f>
        <v>0</v>
      </c>
      <c r="CK158" s="106">
        <f t="array" ref="CK158">+IFERROR(INDEX('tính tồn'!$B$3:$Z$82,MATCH('tính băng dính sạch'!$D158,'tính tồn'!$A$3:$A$82,0),MATCH('tính băng dính sạch'!CK$3,'tính tồn'!$B$2:$Z$2,0)),0)*$E158/3290</f>
        <v>0.69908814589665658</v>
      </c>
      <c r="CL158" s="106">
        <f t="array" ref="CL158">+IFERROR(INDEX('tính tồn'!$B$3:$Z$82,MATCH('tính băng dính sạch'!$D158,'tính tồn'!$A$3:$A$82,0),MATCH('tính băng dính sạch'!CL$3,'tính tồn'!$B$2:$Z$2,0)),0)*$E158/3290</f>
        <v>0</v>
      </c>
      <c r="CM158" s="106">
        <f t="array" ref="CM158">+IFERROR(INDEX('tính tồn'!$B$3:$Z$82,MATCH('tính băng dính sạch'!$D158,'tính tồn'!$A$3:$A$82,0),MATCH('tính băng dính sạch'!CM$3,'tính tồn'!$B$2:$Z$2,0)),0)*$E158/3290</f>
        <v>0</v>
      </c>
      <c r="CN158" s="106">
        <f t="array" ref="CN158">+IFERROR(INDEX('tính tồn'!$B$3:$Z$82,MATCH('tính băng dính sạch'!$D158,'tính tồn'!$A$3:$A$82,0),MATCH('tính băng dính sạch'!CN$3,'tính tồn'!$B$2:$Z$2,0)),0)*$E158/3290</f>
        <v>0</v>
      </c>
      <c r="CO158" s="106">
        <f t="array" ref="CO158">+IFERROR(INDEX('tính tồn'!$B$3:$Z$82,MATCH('tính băng dính sạch'!$D158,'tính tồn'!$A$3:$A$82,0),MATCH('tính băng dính sạch'!CO$3,'tính tồn'!$B$2:$Z$2,0)),0)*$E158/3290</f>
        <v>0</v>
      </c>
      <c r="CP158" s="106">
        <f t="array" ref="CP158">+IFERROR(INDEX('tính tồn'!$B$3:$Z$82,MATCH('tính băng dính sạch'!$D158,'tính tồn'!$A$3:$A$82,0),MATCH('tính băng dính sạch'!CP$3,'tính tồn'!$B$2:$Z$2,0)),0)*$E158/3290</f>
        <v>0</v>
      </c>
      <c r="CQ158" s="92"/>
    </row>
    <row r="159" spans="1:95" ht="20.100000000000001" customHeight="1">
      <c r="A159" s="824"/>
      <c r="B159" s="795"/>
      <c r="C159" s="57"/>
      <c r="D159" s="123" t="s">
        <v>48</v>
      </c>
      <c r="E159" s="174">
        <v>0.1</v>
      </c>
      <c r="F159" s="799"/>
      <c r="G159" s="799"/>
      <c r="H159" s="830"/>
      <c r="I159" s="81"/>
      <c r="J159" s="13"/>
      <c r="K159" s="84"/>
      <c r="L159" s="84"/>
      <c r="M159" s="84"/>
      <c r="N159" s="84"/>
      <c r="O159" s="84"/>
      <c r="P159" s="84"/>
      <c r="Q159" s="84"/>
      <c r="R159" s="84"/>
      <c r="S159" s="84"/>
      <c r="T159" s="84"/>
      <c r="U159" s="84"/>
      <c r="V159" s="101"/>
      <c r="W159" s="92"/>
      <c r="X159" s="102"/>
      <c r="Y159" s="102"/>
      <c r="Z159" s="102"/>
      <c r="AA159" s="102"/>
      <c r="AB159" s="102"/>
      <c r="AC159" s="102"/>
      <c r="AD159" s="102"/>
      <c r="AE159" s="102"/>
      <c r="AF159" s="92"/>
      <c r="AG159" s="92"/>
      <c r="AH159" s="92"/>
      <c r="AI159" s="92"/>
      <c r="AJ159" s="92"/>
      <c r="AK159" s="92"/>
      <c r="AL159" s="92"/>
      <c r="AM159" s="92"/>
      <c r="AN159" s="92"/>
      <c r="AO159" s="92"/>
      <c r="AP159" s="92"/>
      <c r="AQ159" s="92"/>
      <c r="AR159" s="92"/>
      <c r="AS159" s="92"/>
      <c r="AT159" s="92"/>
      <c r="AU159" s="92"/>
      <c r="AV159" s="92"/>
      <c r="AW159" s="92"/>
      <c r="AX159" s="92"/>
      <c r="AY159" s="92"/>
      <c r="AZ159" s="92"/>
      <c r="BA159" s="92"/>
      <c r="BB159" s="92"/>
      <c r="BC159" s="92"/>
      <c r="BD159" s="92"/>
      <c r="BE159" s="92"/>
      <c r="BF159" s="92"/>
      <c r="BG159" s="92"/>
      <c r="BH159" s="92"/>
      <c r="BI159" s="92"/>
      <c r="BJ159" s="92"/>
      <c r="BK159" s="92"/>
      <c r="BL159" s="92"/>
      <c r="BM159" s="92"/>
      <c r="BN159" s="92"/>
      <c r="BO159" s="92"/>
      <c r="BP159" s="92"/>
      <c r="BQ159" s="92"/>
      <c r="BR159" s="92"/>
      <c r="BS159" s="92"/>
      <c r="BT159" s="92"/>
      <c r="BU159" s="92"/>
      <c r="BV159" s="92"/>
      <c r="BW159" s="92"/>
      <c r="BX159" s="92"/>
      <c r="BY159" s="92"/>
      <c r="BZ159" s="92"/>
      <c r="CA159" s="92"/>
      <c r="CB159" s="92"/>
      <c r="CC159" s="92"/>
      <c r="CD159" s="92"/>
      <c r="CE159" s="92"/>
      <c r="CF159" s="92"/>
      <c r="CG159" s="92"/>
      <c r="CH159" s="92"/>
      <c r="CI159" s="106">
        <f t="array" ref="CI159">+IFERROR(INDEX('tính tồn'!$B$3:$Z$82,MATCH('tính băng dính sạch'!$D159,'tính tồn'!$A$3:$A$82,0),MATCH('tính băng dính sạch'!CI$3,'tính tồn'!$B$2:$Z$2,0)),0)*$E159/3290</f>
        <v>0</v>
      </c>
      <c r="CJ159" s="106">
        <f t="array" ref="CJ159">+IFERROR(INDEX('tính tồn'!$B$3:$Z$82,MATCH('tính băng dính sạch'!$D159,'tính tồn'!$A$3:$A$82,0),MATCH('tính băng dính sạch'!CJ$3,'tính tồn'!$B$2:$Z$2,0)),0)*$E159/3290</f>
        <v>1.21580547112462</v>
      </c>
      <c r="CK159" s="106">
        <f t="array" ref="CK159">+IFERROR(INDEX('tính tồn'!$B$3:$Z$82,MATCH('tính băng dính sạch'!$D159,'tính tồn'!$A$3:$A$82,0),MATCH('tính băng dính sạch'!CK$3,'tính tồn'!$B$2:$Z$2,0)),0)*$E159/3290</f>
        <v>0</v>
      </c>
      <c r="CL159" s="106">
        <f t="array" ref="CL159">+IFERROR(INDEX('tính tồn'!$B$3:$Z$82,MATCH('tính băng dính sạch'!$D159,'tính tồn'!$A$3:$A$82,0),MATCH('tính băng dính sạch'!CL$3,'tính tồn'!$B$2:$Z$2,0)),0)*$E159/3290</f>
        <v>1.6717325227963526</v>
      </c>
      <c r="CM159" s="106">
        <f t="array" ref="CM159">+IFERROR(INDEX('tính tồn'!$B$3:$Z$82,MATCH('tính băng dính sạch'!$D159,'tính tồn'!$A$3:$A$82,0),MATCH('tính băng dính sạch'!CM$3,'tính tồn'!$B$2:$Z$2,0)),0)*$E159/3290</f>
        <v>0</v>
      </c>
      <c r="CN159" s="106">
        <f t="array" ref="CN159">+IFERROR(INDEX('tính tồn'!$B$3:$Z$82,MATCH('tính băng dính sạch'!$D159,'tính tồn'!$A$3:$A$82,0),MATCH('tính băng dính sạch'!CN$3,'tính tồn'!$B$2:$Z$2,0)),0)*$E159/3290</f>
        <v>0</v>
      </c>
      <c r="CO159" s="106">
        <f t="array" ref="CO159">+IFERROR(INDEX('tính tồn'!$B$3:$Z$82,MATCH('tính băng dính sạch'!$D159,'tính tồn'!$A$3:$A$82,0),MATCH('tính băng dính sạch'!CO$3,'tính tồn'!$B$2:$Z$2,0)),0)*$E159/3290</f>
        <v>0</v>
      </c>
      <c r="CP159" s="106">
        <f t="array" ref="CP159">+IFERROR(INDEX('tính tồn'!$B$3:$Z$82,MATCH('tính băng dính sạch'!$D159,'tính tồn'!$A$3:$A$82,0),MATCH('tính băng dính sạch'!CP$3,'tính tồn'!$B$2:$Z$2,0)),0)*$E159/3290</f>
        <v>0</v>
      </c>
      <c r="CQ159" s="92"/>
    </row>
    <row r="160" spans="1:95" ht="20.100000000000001" customHeight="1">
      <c r="A160" s="824"/>
      <c r="B160" s="795"/>
      <c r="C160" s="57"/>
      <c r="D160" s="32" t="s">
        <v>45</v>
      </c>
      <c r="E160" s="174">
        <v>0.1</v>
      </c>
      <c r="F160" s="799"/>
      <c r="G160" s="799"/>
      <c r="H160" s="830"/>
      <c r="I160" s="81"/>
      <c r="J160" s="13"/>
      <c r="K160" s="84">
        <f>+IFERROR(INDEX(FCSTSDV!$D$2:$L$72,MATCH('tính băng dính sạch'!$D160,FCSTSDV!$C$2:$C$72,0),MATCH('tính băng dính sạch'!K$3,FCSTSDV!$D$1:$L$1,0)),0)*$E160/3290</f>
        <v>0</v>
      </c>
      <c r="L160" s="84">
        <f>+IFERROR(INDEX(FCSTSDV!$D$2:$L$72,MATCH('tính băng dính sạch'!$D160,FCSTSDV!$C$2:$C$72,0),MATCH('tính băng dính sạch'!L$3,FCSTSDV!$D$1:$L$1,0)),0)*$E160/3290</f>
        <v>0</v>
      </c>
      <c r="M160" s="84">
        <f>+IFERROR(INDEX(FCSTSDV!$D$2:$L$72,MATCH('tính băng dính sạch'!$D160,FCSTSDV!$C$2:$C$72,0),MATCH('tính băng dính sạch'!M$3,FCSTSDV!$D$1:$L$1,0)),0)*$E160/3290</f>
        <v>0</v>
      </c>
      <c r="N160" s="84">
        <f>+IFERROR(INDEX(FCSTSDV!$D$2:$L$72,MATCH('tính băng dính sạch'!$D160,FCSTSDV!$C$2:$C$72,0),MATCH('tính băng dính sạch'!N$3,FCSTSDV!$D$1:$L$1,0)),0)*$E160/3290</f>
        <v>0</v>
      </c>
      <c r="O160" s="84">
        <f>+IFERROR(INDEX(FCSTSDV!$D$2:$L$72,MATCH('tính băng dính sạch'!$D160,FCSTSDV!$C$2:$C$72,0),MATCH('tính băng dính sạch'!O$3,FCSTSDV!$D$1:$L$1,0)),0)*$E160/3290</f>
        <v>0</v>
      </c>
      <c r="P160" s="84">
        <f>+IFERROR(INDEX(FCSTSDV!$D$2:$L$72,MATCH('tính băng dính sạch'!$D160,FCSTSDV!$C$2:$C$72,0),MATCH('tính băng dính sạch'!P$3,FCSTSDV!$D$1:$L$1,0)),0)*$E160/3290</f>
        <v>0</v>
      </c>
      <c r="Q160" s="84">
        <f>+IFERROR(INDEX(FCSTSDV!$D$2:$L$72,MATCH('tính băng dính sạch'!$D160,FCSTSDV!$C$2:$C$72,0),MATCH('tính băng dính sạch'!Q$3,FCSTSDV!$D$1:$L$1,0)),0)*$E160/3290</f>
        <v>0</v>
      </c>
      <c r="R160" s="84">
        <f>+IFERROR(INDEX(FCSTSDV!$D$2:$L$72,MATCH('tính băng dính sạch'!$D160,FCSTSDV!$C$2:$C$72,0),MATCH('tính băng dính sạch'!R$3,FCSTSDV!$D$1:$L$1,0)),0)*$E160/3290</f>
        <v>0</v>
      </c>
      <c r="S160" s="84">
        <f>+IFERROR(INDEX(FCSTSDV!$D$2:$L$72,MATCH('tính băng dính sạch'!$D160,FCSTSDV!$C$2:$C$72,0),MATCH('tính băng dính sạch'!S$3,FCSTSDV!$D$1:$L$1,0)),0)*$E160/3290</f>
        <v>0</v>
      </c>
      <c r="T160" s="84">
        <f>+IFERROR(INDEX(FCSTSDV!$D$2:$L$72,MATCH('tính băng dính sạch'!$D160,FCSTSDV!$C$2:$C$72,0),MATCH('tính băng dính sạch'!T$3,FCSTSDV!$D$1:$L$1,0)),0)*$E160/3290</f>
        <v>0</v>
      </c>
      <c r="U160" s="84">
        <f>+IFERROR(INDEX(FCSTSDV!$D$2:$L$72,MATCH('tính băng dính sạch'!$D160,FCSTSDV!$C$2:$C$72,0),MATCH('tính băng dính sạch'!U$3,FCSTSDV!$D$1:$L$1,0)),0)*$E160/3290</f>
        <v>0</v>
      </c>
      <c r="V160" s="101">
        <f>+IFERROR(INDEX(FCSTSDV!$D$2:$L$72,MATCH('tính băng dính sạch'!$D160,FCSTSDV!$C$2:$C$72,0),MATCH('tính băng dính sạch'!V$3,FCSTSDV!$D$1:$L$1,0)),0)*$E160/3290</f>
        <v>0</v>
      </c>
      <c r="W160" s="92">
        <f>+IFERROR(INDEX(FCSTSDV!$D$2:$L$72,MATCH('tính băng dính sạch'!$D160,FCSTSDV!$C$2:$C$72,0),MATCH('tính băng dính sạch'!W$3,FCSTSDV!$D$1:$L$1,0)),0)*$E160/3290</f>
        <v>0</v>
      </c>
      <c r="X160" s="102">
        <f>+IFERROR(INDEX(FCSTSDV!$D$2:$L$72,MATCH('tính băng dính sạch'!$D160,FCSTSDV!$C$2:$C$72,0),MATCH('tính băng dính sạch'!X$3,FCSTSDV!$D$1:$L$1,0)),0)*$E160/3290</f>
        <v>0</v>
      </c>
      <c r="Y160" s="102">
        <f>+IFERROR(INDEX(FCSTSDV!$D$2:$L$72,MATCH('tính băng dính sạch'!$D160,FCSTSDV!$C$2:$C$72,0),MATCH('tính băng dính sạch'!Y$3,FCSTSDV!$D$1:$L$1,0)),0)*$E160/3290</f>
        <v>0</v>
      </c>
      <c r="Z160" s="102">
        <f>+IFERROR(INDEX(FCSTSDV!$D$2:$L$72,MATCH('tính băng dính sạch'!$D160,FCSTSDV!$C$2:$C$72,0),MATCH('tính băng dính sạch'!Z$3,FCSTSDV!$D$1:$L$1,0)),0)*$E160/3290</f>
        <v>0</v>
      </c>
      <c r="AA160" s="102">
        <f>+IFERROR(INDEX(FCSTSDV!$D$2:$L$72,MATCH('tính băng dính sạch'!$D160,FCSTSDV!$C$2:$C$72,0),MATCH('tính băng dính sạch'!AA$3,FCSTSDV!$D$1:$L$1,0)),0)*$E160/3290</f>
        <v>0</v>
      </c>
      <c r="AB160" s="102">
        <f>+IFERROR(INDEX(FCSTSDV!$D$2:$L$72,MATCH('tính băng dính sạch'!$D160,FCSTSDV!$C$2:$C$72,0),MATCH('tính băng dính sạch'!AB$3,FCSTSDV!$D$1:$L$1,0)),0)*$E160/3290</f>
        <v>0</v>
      </c>
      <c r="AC160" s="102">
        <f>+IFERROR(INDEX(FCSTSDV!$D$2:$L$72,MATCH('tính băng dính sạch'!$D160,FCSTSDV!$C$2:$C$72,0),MATCH('tính băng dính sạch'!AC$3,FCSTSDV!$D$1:$L$1,0)),0)*$E160/3290</f>
        <v>0</v>
      </c>
      <c r="AD160" s="102">
        <f>+IFERROR(INDEX(FCSTSDV!$D$2:$L$72,MATCH('tính băng dính sạch'!$D160,FCSTSDV!$C$2:$C$72,0),MATCH('tính băng dính sạch'!AD$3,FCSTSDV!$D$1:$L$1,0)),0)*$E160/3290</f>
        <v>0</v>
      </c>
      <c r="AE160" s="102">
        <f t="array" ref="AE160">+IFERROR(INDEX(FCSTSDV!$D$2:$L$72,MATCH('tính băng dính sạch'!$D160,FCSTSDV!$C$2:$C$72,0),MATCH('tính băng dính sạch'!AE$3,FCSTSDV!$D$1:$L$1,0)),0)*$E160/3290</f>
        <v>0</v>
      </c>
      <c r="AF160" s="92">
        <f t="array" ref="AF160">+IFERROR(INDEX(FCSTSDV!$D$2:$L$72,MATCH('tính băng dính sạch'!$D160,FCSTSDV!$C$2:$C$72,0),MATCH('tính băng dính sạch'!AF$3,FCSTSDV!$D$1:$L$1,0)),0)*$E160/3290</f>
        <v>0</v>
      </c>
      <c r="AG160" s="92">
        <f t="array" ref="AG160">+IFERROR(INDEX(FCSTSDV!$D$2:$L$72,MATCH('tính băng dính sạch'!$D160,FCSTSDV!$C$2:$C$72,0),MATCH('tính băng dính sạch'!AG$3,FCSTSDV!$D$1:$L$1,0)),0)*$E160/3290</f>
        <v>0</v>
      </c>
      <c r="AH160" s="92">
        <f t="array" ref="AH160">+IFERROR(INDEX(FCSTSDV!$D$2:$L$72,MATCH('tính băng dính sạch'!$D160,FCSTSDV!$C$2:$C$72,0),MATCH('tính băng dính sạch'!AH$3,FCSTSDV!$D$1:$L$1,0)),0)*$E160/3290</f>
        <v>0</v>
      </c>
      <c r="AI160" s="92">
        <f t="array" ref="AI160">+IFERROR(INDEX(FCSTSDV!$D$2:$L$72,MATCH('tính băng dính sạch'!$D160,FCSTSDV!$C$2:$C$72,0),MATCH('tính băng dính sạch'!AI$3,FCSTSDV!$D$1:$L$1,0)),0)*$E160/3290</f>
        <v>0</v>
      </c>
      <c r="AJ160" s="92">
        <f t="array" ref="AJ160">+IFERROR(INDEX(FCSTSDV!$D$2:$L$72,MATCH('tính băng dính sạch'!$D160,FCSTSDV!$C$2:$C$72,0),MATCH('tính băng dính sạch'!AJ$3,FCSTSDV!$D$1:$L$1,0)),0)*$E160/3290</f>
        <v>0</v>
      </c>
      <c r="AK160" s="92">
        <f t="array" ref="AK160">+IFERROR(INDEX(FCSTSDV!$D$2:$L$72,MATCH('tính băng dính sạch'!$D160,FCSTSDV!$C$2:$C$72,0),MATCH('tính băng dính sạch'!AK$3,FCSTSDV!$D$1:$L$1,0)),0)*$E160/3290</f>
        <v>0</v>
      </c>
      <c r="AL160" s="92">
        <f t="array" ref="AL160">+IFERROR(INDEX(FCSTSDV!$D$2:$L$72,MATCH('tính băng dính sạch'!$D160,FCSTSDV!$C$2:$C$72,0),MATCH('tính băng dính sạch'!AL$3,FCSTSDV!$D$1:$L$1,0)),0)*$E160/3290</f>
        <v>0</v>
      </c>
      <c r="AM160" s="92">
        <f t="array" ref="AM160">+IFERROR(INDEX(FCSTSDV!$D$2:$L$72,MATCH('tính băng dính sạch'!$D160,FCSTSDV!$C$2:$C$72,0),MATCH('tính băng dính sạch'!AM$3,FCSTSDV!$D$1:$L$1,0)),0)*$E160/3290</f>
        <v>0</v>
      </c>
      <c r="AN160" s="92">
        <f t="array" ref="AN160">+IFERROR(INDEX(FCSTSDV!$D$2:$L$72,MATCH('tính băng dính sạch'!$D160,FCSTSDV!$C$2:$C$72,0),MATCH('tính băng dính sạch'!AN$3,FCSTSDV!$D$1:$L$1,0)),0)*$E160/3290</f>
        <v>0</v>
      </c>
      <c r="AO160" s="92">
        <f t="array" ref="AO160">+IFERROR(INDEX(FCSTSDV!$D$2:$L$72,MATCH('tính băng dính sạch'!$D160,FCSTSDV!$C$2:$C$72,0),MATCH('tính băng dính sạch'!AO$3,FCSTSDV!$D$1:$L$1,0)),0)*$E160/3290</f>
        <v>0</v>
      </c>
      <c r="AP160" s="92">
        <f t="array" ref="AP160">+IFERROR(INDEX(FCSTSDV!$D$2:$L$72,MATCH('tính băng dính sạch'!$D160,FCSTSDV!$C$2:$C$72,0),MATCH('tính băng dính sạch'!AP$3,FCSTSDV!$D$1:$L$1,0)),0)*$E160/3290</f>
        <v>0</v>
      </c>
      <c r="AQ160" s="92">
        <f t="array" ref="AQ160">+IFERROR(INDEX(FCSTSDV!$D$2:$L$72,MATCH('tính băng dính sạch'!$D160,FCSTSDV!$C$2:$C$72,0),MATCH('tính băng dính sạch'!AQ$3,FCSTSDV!$D$1:$L$1,0)),0)*$E160/3290</f>
        <v>0</v>
      </c>
      <c r="AR160" s="92">
        <f t="array" ref="AR160">+IFERROR(INDEX(FCSTSDV!$D$2:$L$72,MATCH('tính băng dính sạch'!$D160,FCSTSDV!$C$2:$C$72,0),MATCH('tính băng dính sạch'!AR$3,FCSTSDV!$D$1:$L$1,0)),0)*$E160/3290</f>
        <v>0</v>
      </c>
      <c r="AS160" s="92">
        <f t="array" ref="AS160">+IFERROR(INDEX(FCSTSDV!$D$2:$L$72,MATCH('tính băng dính sạch'!$D160,FCSTSDV!$C$2:$C$72,0),MATCH('tính băng dính sạch'!AS$3,FCSTSDV!$D$1:$L$1,0)),0)*$E160/3290</f>
        <v>0</v>
      </c>
      <c r="AT160" s="92">
        <f t="array" ref="AT160">+IFERROR(INDEX(FCSTSDV!$D$2:$L$72,MATCH('tính băng dính sạch'!$D160,FCSTSDV!$C$2:$C$72,0),MATCH('tính băng dính sạch'!AT$3,FCSTSDV!$D$1:$L$1,0)),0)*$E160/3290</f>
        <v>0</v>
      </c>
      <c r="AU160" s="92">
        <f t="array" ref="AU160">+IFERROR(INDEX(FCSTSDV!$D$2:$L$72,MATCH('tính băng dính sạch'!$D160,FCSTSDV!$C$2:$C$72,0),MATCH('tính băng dính sạch'!AU$3,FCSTSDV!$D$1:$L$1,0)),0)*$E160/3290</f>
        <v>0</v>
      </c>
      <c r="AV160" s="92">
        <f t="array" ref="AV160">+IFERROR(INDEX(FCSTSDV!$D$2:$L$72,MATCH('tính băng dính sạch'!$D160,FCSTSDV!$C$2:$C$72,0),MATCH('tính băng dính sạch'!AV$3,FCSTSDV!$D$1:$L$1,0)),0)*$E160/3290</f>
        <v>0</v>
      </c>
      <c r="AW160" s="92">
        <f t="array" ref="AW160">+IFERROR(INDEX(FCSTSDV!$D$2:$L$72,MATCH('tính băng dính sạch'!$D160,FCSTSDV!$C$2:$C$72,0),MATCH('tính băng dính sạch'!AW$3,FCSTSDV!$D$1:$L$1,0)),0)*$E160/3290</f>
        <v>0</v>
      </c>
      <c r="AX160" s="92">
        <f t="array" ref="AX160">+IFERROR(INDEX(FCSTSDV!$D$2:$L$72,MATCH('tính băng dính sạch'!$D160,FCSTSDV!$C$2:$C$72,0),MATCH('tính băng dính sạch'!AX$3,FCSTSDV!$D$1:$L$1,0)),0)*$E160/3290</f>
        <v>0</v>
      </c>
      <c r="AY160" s="92">
        <f t="array" ref="AY160">+IFERROR(INDEX(FCSTSDV!$D$2:$L$72,MATCH('tính băng dính sạch'!$D160,FCSTSDV!$C$2:$C$72,0),MATCH('tính băng dính sạch'!AY$3,FCSTSDV!$D$1:$L$1,0)),0)*$E160/3290</f>
        <v>0</v>
      </c>
      <c r="AZ160" s="92">
        <f t="array" ref="AZ160">+IFERROR(INDEX(FCSTSDV!$D$2:$L$72,MATCH('tính băng dính sạch'!$D160,FCSTSDV!$C$2:$C$72,0),MATCH('tính băng dính sạch'!AZ$3,FCSTSDV!$D$1:$L$1,0)),0)*$E160/3290</f>
        <v>0</v>
      </c>
      <c r="BA160" s="92">
        <f t="array" ref="BA160">+IFERROR(INDEX(FCSTSDV!$D$2:$L$72,MATCH('tính băng dính sạch'!$D160,FCSTSDV!$C$2:$C$72,0),MATCH('tính băng dính sạch'!BA$3,FCSTSDV!$D$1:$L$1,0)),0)*$E160/3290</f>
        <v>0</v>
      </c>
      <c r="BB160" s="92">
        <f t="array" ref="BB160">+IFERROR(INDEX(FCSTSDV!$D$2:$L$72,MATCH('tính băng dính sạch'!$D160,FCSTSDV!$C$2:$C$72,0),MATCH('tính băng dính sạch'!BB$3,FCSTSDV!$D$1:$L$1,0)),0)*$E160/3290</f>
        <v>0</v>
      </c>
      <c r="BC160" s="92">
        <f t="array" ref="BC160">+IFERROR(INDEX(FCSTSDV!$D$2:$L$72,MATCH('tính băng dính sạch'!$D160,FCSTSDV!$C$2:$C$72,0),MATCH('tính băng dính sạch'!BC$3,FCSTSDV!$D$1:$L$1,0)),0)*$E160/3290</f>
        <v>0</v>
      </c>
      <c r="BD160" s="92">
        <f t="array" ref="BD160">+IFERROR(INDEX(FCSTSDV!$D$2:$L$72,MATCH('tính băng dính sạch'!$D160,FCSTSDV!$C$2:$C$72,0),MATCH('tính băng dính sạch'!BD$3,FCSTSDV!$D$1:$L$1,0)),0)*$E160/3290</f>
        <v>0</v>
      </c>
      <c r="BE160" s="92">
        <f t="array" ref="BE160">+IFERROR(INDEX(FCSTSDV!$D$2:$L$72,MATCH('tính băng dính sạch'!$D160,FCSTSDV!$C$2:$C$72,0),MATCH('tính băng dính sạch'!BE$3,FCSTSDV!$D$1:$L$1,0)),0)*$E160/3290</f>
        <v>0</v>
      </c>
      <c r="BF160" s="92">
        <f t="array" ref="BF160">+IFERROR(INDEX(FCSTSDV!$D$2:$L$72,MATCH('tính băng dính sạch'!$D160,FCSTSDV!$C$2:$C$72,0),MATCH('tính băng dính sạch'!BF$3,FCSTSDV!$D$1:$L$1,0)),0)*$E160/3290</f>
        <v>0</v>
      </c>
      <c r="BG160" s="92">
        <f t="array" ref="BG160">+IFERROR(INDEX(FCSTSDV!$D$2:$L$72,MATCH('tính băng dính sạch'!$D160,FCSTSDV!$C$2:$C$72,0),MATCH('tính băng dính sạch'!BG$3,FCSTSDV!$D$1:$L$1,0)),0)*$E160/3290</f>
        <v>0</v>
      </c>
      <c r="BH160" s="92">
        <f t="array" ref="BH160">+IFERROR(INDEX(FCSTSDV!$D$2:$L$72,MATCH('tính băng dính sạch'!$D160,FCSTSDV!$C$2:$C$72,0),MATCH('tính băng dính sạch'!BH$3,FCSTSDV!$D$1:$L$1,0)),0)*$E160/3290</f>
        <v>0</v>
      </c>
      <c r="BI160" s="92">
        <f t="array" ref="BI160">+IFERROR(INDEX(FCSTSDV!$D$2:$L$72,MATCH('tính băng dính sạch'!$D160,FCSTSDV!$C$2:$C$72,0),MATCH('tính băng dính sạch'!BI$3,FCSTSDV!$D$1:$L$1,0)),0)*$E160/3290</f>
        <v>0</v>
      </c>
      <c r="BJ160" s="92">
        <f t="array" ref="BJ160">+IFERROR(INDEX(FCSTSDV!$D$2:$L$72,MATCH('tính băng dính sạch'!$D160,FCSTSDV!$C$2:$C$72,0),MATCH('tính băng dính sạch'!BJ$3,FCSTSDV!$D$1:$L$1,0)),0)*$E160/3290</f>
        <v>0</v>
      </c>
      <c r="BK160" s="92">
        <f t="array" ref="BK160">+IFERROR(INDEX(FCSTSDV!$D$2:$L$72,MATCH('tính băng dính sạch'!$D160,FCSTSDV!$C$2:$C$72,0),MATCH('tính băng dính sạch'!BK$3,FCSTSDV!$D$1:$L$1,0)),0)*$E160/3290</f>
        <v>0</v>
      </c>
      <c r="BL160" s="92">
        <f t="array" ref="BL160">+IFERROR(INDEX(FCSTSDV!$D$2:$L$72,MATCH('tính băng dính sạch'!$D160,FCSTSDV!$C$2:$C$72,0),MATCH('tính băng dính sạch'!BL$3,FCSTSDV!$D$1:$L$1,0)),0)*$E160/3290</f>
        <v>0</v>
      </c>
      <c r="BM160" s="92">
        <f t="array" ref="BM160">+IFERROR(INDEX(FCSTSDV!$D$2:$L$72,MATCH('tính băng dính sạch'!$D160,FCSTSDV!$C$2:$C$72,0),MATCH('tính băng dính sạch'!BM$3,FCSTSDV!$D$1:$L$1,0)),0)*$E160/3290</f>
        <v>0</v>
      </c>
      <c r="BN160" s="92">
        <f t="array" ref="BN160">+IFERROR(INDEX(FCSTSDV!$D$2:$L$72,MATCH('tính băng dính sạch'!$D160,FCSTSDV!$C$2:$C$72,0),MATCH('tính băng dính sạch'!BN$3,FCSTSDV!$D$1:$L$1,0)),0)*$E160/3290</f>
        <v>0</v>
      </c>
      <c r="BO160" s="92">
        <f t="array" ref="BO160">+IFERROR(INDEX(FCSTSDV!$D$2:$L$72,MATCH('tính băng dính sạch'!$D160,FCSTSDV!$C$2:$C$72,0),MATCH('tính băng dính sạch'!BO$3,FCSTSDV!$D$1:$L$1,0)),0)*$E160/3290</f>
        <v>0</v>
      </c>
      <c r="BP160" s="92">
        <f t="array" ref="BP160">+IFERROR(INDEX(FCSTSDV!$D$2:$L$72,MATCH('tính băng dính sạch'!$D160,FCSTSDV!$C$2:$C$72,0),MATCH('tính băng dính sạch'!BP$3,FCSTSDV!$D$1:$L$1,0)),0)*$E160/3290</f>
        <v>0</v>
      </c>
      <c r="BQ160" s="92">
        <f t="array" ref="BQ160">+IFERROR(INDEX(FCSTSDV!$D$2:$L$72,MATCH('tính băng dính sạch'!$D160,FCSTSDV!$C$2:$C$72,0),MATCH('tính băng dính sạch'!BQ$3,FCSTSDV!$D$1:$L$1,0)),0)*$E160/3290</f>
        <v>0</v>
      </c>
      <c r="BR160" s="92">
        <f t="array" ref="BR160">+IFERROR(INDEX(FCSTSDV!$D$2:$L$72,MATCH('tính băng dính sạch'!$D160,FCSTSDV!$C$2:$C$72,0),MATCH('tính băng dính sạch'!BR$3,FCSTSDV!$D$1:$L$1,0)),0)*$E160/3290</f>
        <v>0</v>
      </c>
      <c r="BS160" s="92">
        <f t="array" ref="BS160">+IFERROR(INDEX(FCSTSDV!$D$2:$L$72,MATCH('tính băng dính sạch'!$D160,FCSTSDV!$C$2:$C$72,0),MATCH('tính băng dính sạch'!BS$3,FCSTSDV!$D$1:$L$1,0)),0)*$E160/3290</f>
        <v>0</v>
      </c>
      <c r="BT160" s="92">
        <f t="array" ref="BT160">+IFERROR(INDEX(FCSTSDV!$D$2:$L$72,MATCH('tính băng dính sạch'!$D160,FCSTSDV!$C$2:$C$72,0),MATCH('tính băng dính sạch'!BT$3,FCSTSDV!$D$1:$L$1,0)),0)*$E160/3290</f>
        <v>0</v>
      </c>
      <c r="BU160" s="92">
        <f t="array" ref="BU160">+IFERROR(INDEX(FCSTSDV!$D$2:$L$72,MATCH('tính băng dính sạch'!$D160,FCSTSDV!$C$2:$C$72,0),MATCH('tính băng dính sạch'!BU$3,FCSTSDV!$D$1:$L$1,0)),0)*$E160/3290</f>
        <v>0</v>
      </c>
      <c r="BV160" s="92">
        <f t="array" ref="BV160">+IFERROR(INDEX(FCSTSDV!$D$2:$L$72,MATCH('tính băng dính sạch'!$D160,FCSTSDV!$C$2:$C$72,0),MATCH('tính băng dính sạch'!BV$3,FCSTSDV!$D$1:$L$1,0)),0)*$E160/3290</f>
        <v>0</v>
      </c>
      <c r="BW160" s="92">
        <f t="array" ref="BW160">+IFERROR(INDEX(FCSTSDV!$D$2:$L$72,MATCH('tính băng dính sạch'!$D160,FCSTSDV!$C$2:$C$72,0),MATCH('tính băng dính sạch'!BW$3,FCSTSDV!$D$1:$L$1,0)),0)*$E160/3290</f>
        <v>0</v>
      </c>
      <c r="BX160" s="92">
        <f t="array" ref="BX160">+IFERROR(INDEX(FCSTSDV!$D$2:$L$72,MATCH('tính băng dính sạch'!$D160,FCSTSDV!$C$2:$C$72,0),MATCH('tính băng dính sạch'!BX$3,FCSTSDV!$D$1:$L$1,0)),0)*$E160/3290</f>
        <v>0</v>
      </c>
      <c r="BY160" s="92">
        <f t="array" ref="BY160">+IFERROR(INDEX(FCSTSDV!$D$2:$L$72,MATCH('tính băng dính sạch'!$D160,FCSTSDV!$C$2:$C$72,0),MATCH('tính băng dính sạch'!BY$3,FCSTSDV!$D$1:$L$1,0)),0)*$E160/3290</f>
        <v>0</v>
      </c>
      <c r="BZ160" s="92">
        <f t="array" ref="BZ160">+IFERROR(INDEX(FCSTSDV!$D$2:$L$72,MATCH('tính băng dính sạch'!$D160,FCSTSDV!$C$2:$C$72,0),MATCH('tính băng dính sạch'!BZ$3,FCSTSDV!$D$1:$L$1,0)),0)*$E160/3290</f>
        <v>0</v>
      </c>
      <c r="CA160" s="92">
        <f t="array" ref="CA160">+IFERROR(INDEX(FCSTSDV!$D$2:$L$72,MATCH('tính băng dính sạch'!$D160,FCSTSDV!$C$2:$C$72,0),MATCH('tính băng dính sạch'!CA$3,FCSTSDV!$D$1:$L$1,0)),0)*$E160/3290</f>
        <v>0</v>
      </c>
      <c r="CB160" s="92">
        <f t="array" ref="CB160">+IFERROR(INDEX(FCSTSDV!$D$2:$L$72,MATCH('tính băng dính sạch'!$D160,FCSTSDV!$C$2:$C$72,0),MATCH('tính băng dính sạch'!CB$3,FCSTSDV!$D$1:$L$1,0)),0)*$E160/3290</f>
        <v>0</v>
      </c>
      <c r="CC160" s="92">
        <f t="array" ref="CC160">+IFERROR(INDEX(FCSTSDV!$D$2:$L$72,MATCH('tính băng dính sạch'!$D160,FCSTSDV!$C$2:$C$72,0),MATCH('tính băng dính sạch'!CC$3,FCSTSDV!$D$1:$L$1,0)),0)*$E160/3290</f>
        <v>0</v>
      </c>
      <c r="CD160" s="92">
        <f t="array" ref="CD160">+IFERROR(INDEX(FCSTSDV!$D$2:$L$72,MATCH('tính băng dính sạch'!$D160,FCSTSDV!$C$2:$C$72,0),MATCH('tính băng dính sạch'!CD$3,FCSTSDV!$D$1:$L$1,0)),0)*$E160/3290</f>
        <v>0</v>
      </c>
      <c r="CE160" s="92">
        <f t="array" ref="CE160">+IFERROR(INDEX(FCSTSDV!$D$2:$L$72,MATCH('tính băng dính sạch'!$D160,FCSTSDV!$C$2:$C$72,0),MATCH('tính băng dính sạch'!CE$3,FCSTSDV!$D$1:$L$1,0)),0)*$E160/3290</f>
        <v>0</v>
      </c>
      <c r="CF160" s="92">
        <f t="array" ref="CF160">+IFERROR(INDEX(FCSTSDV!$D$2:$L$72,MATCH('tính băng dính sạch'!$D160,FCSTSDV!$C$2:$C$72,0),MATCH('tính băng dính sạch'!CF$3,FCSTSDV!$D$1:$L$1,0)),0)*$E160/3290</f>
        <v>0</v>
      </c>
      <c r="CG160" s="92">
        <f t="array" ref="CG160">+IFERROR(INDEX(FCSTSDV!$D$2:$L$72,MATCH('tính băng dính sạch'!$D160,FCSTSDV!$C$2:$C$72,0),MATCH('tính băng dính sạch'!CG$3,FCSTSDV!$D$1:$L$1,0)),0)*$E160/3290</f>
        <v>0</v>
      </c>
      <c r="CH160" s="92">
        <f t="array" ref="CH160">+IFERROR(INDEX(FCSTSDV!$D$2:$L$72,MATCH('tính băng dính sạch'!$D160,FCSTSDV!$C$2:$C$72,0),MATCH('tính băng dính sạch'!CH$3,FCSTSDV!$D$1:$L$1,0)),0)*$E160/3290</f>
        <v>0</v>
      </c>
      <c r="CI160" s="106">
        <f t="array" ref="CI160">+IFERROR(INDEX('tính tồn'!$B$3:$Z$82,MATCH('tính băng dính sạch'!$D160,'tính tồn'!$A$3:$A$82,0),MATCH('tính băng dính sạch'!CI$3,'tính tồn'!$B$2:$Z$2,0)),0)*$E160/3290</f>
        <v>0</v>
      </c>
      <c r="CJ160" s="106">
        <f t="array" ref="CJ160">+IFERROR(INDEX('tính tồn'!$B$3:$Z$82,MATCH('tính băng dính sạch'!$D160,'tính tồn'!$A$3:$A$82,0),MATCH('tính băng dính sạch'!CJ$3,'tính tồn'!$B$2:$Z$2,0)),0)*$E160/3290</f>
        <v>0</v>
      </c>
      <c r="CK160" s="106">
        <f t="array" ref="CK160">+IFERROR(INDEX('tính tồn'!$B$3:$Z$82,MATCH('tính băng dính sạch'!$D160,'tính tồn'!$A$3:$A$82,0),MATCH('tính băng dính sạch'!CK$3,'tính tồn'!$B$2:$Z$2,0)),0)*$E160/3290</f>
        <v>1.21580547112462</v>
      </c>
      <c r="CL160" s="106">
        <f t="array" ref="CL160">+IFERROR(INDEX('tính tồn'!$B$3:$Z$82,MATCH('tính băng dính sạch'!$D160,'tính tồn'!$A$3:$A$82,0),MATCH('tính băng dính sạch'!CL$3,'tính tồn'!$B$2:$Z$2,0)),0)*$E160/3290</f>
        <v>1.21580547112462</v>
      </c>
      <c r="CM160" s="106">
        <f t="array" ref="CM160">+IFERROR(INDEX('tính tồn'!$B$3:$Z$82,MATCH('tính băng dính sạch'!$D160,'tính tồn'!$A$3:$A$82,0),MATCH('tính băng dính sạch'!CM$3,'tính tồn'!$B$2:$Z$2,0)),0)*$E160/3290</f>
        <v>0</v>
      </c>
      <c r="CN160" s="106">
        <f t="array" ref="CN160">+IFERROR(INDEX('tính tồn'!$B$3:$Z$82,MATCH('tính băng dính sạch'!$D160,'tính tồn'!$A$3:$A$82,0),MATCH('tính băng dính sạch'!CN$3,'tính tồn'!$B$2:$Z$2,0)),0)*$E160/3290</f>
        <v>0</v>
      </c>
      <c r="CO160" s="106">
        <f t="array" ref="CO160">+IFERROR(INDEX('tính tồn'!$B$3:$Z$82,MATCH('tính băng dính sạch'!$D160,'tính tồn'!$A$3:$A$82,0),MATCH('tính băng dính sạch'!CO$3,'tính tồn'!$B$2:$Z$2,0)),0)*$E160/3290</f>
        <v>0</v>
      </c>
      <c r="CP160" s="106">
        <f t="array" ref="CP160">+IFERROR(INDEX('tính tồn'!$B$3:$Z$82,MATCH('tính băng dính sạch'!$D160,'tính tồn'!$A$3:$A$82,0),MATCH('tính băng dính sạch'!CP$3,'tính tồn'!$B$2:$Z$2,0)),0)*$E160/3290</f>
        <v>0</v>
      </c>
      <c r="CQ160" s="92">
        <f t="array" ref="CQ160">+IFERROR(INDEX(FCSTSDV!$D$2:$L$72,MATCH('tính băng dính sạch'!$D160,FCSTSDV!$C$2:$C$72,0),MATCH('tính băng dính sạch'!CQ$3,FCSTSDV!$D$1:$L$1,0)),0)*$E160/3290</f>
        <v>0</v>
      </c>
    </row>
    <row r="161" spans="1:95" ht="20.100000000000001" customHeight="1">
      <c r="A161" s="824"/>
      <c r="B161" s="795"/>
      <c r="C161" s="57"/>
      <c r="D161" s="32" t="s">
        <v>47</v>
      </c>
      <c r="E161" s="174">
        <v>0.1</v>
      </c>
      <c r="F161" s="799"/>
      <c r="G161" s="799"/>
      <c r="H161" s="830"/>
      <c r="I161" s="81"/>
      <c r="J161" s="13"/>
      <c r="K161" s="84">
        <f>+IFERROR(INDEX(FCSTSDV!$D$2:$L$72,MATCH('tính băng dính sạch'!$D161,FCSTSDV!$C$2:$C$72,0),MATCH('tính băng dính sạch'!K$3,FCSTSDV!$D$1:$L$1,0)),0)*$E161/3290</f>
        <v>0</v>
      </c>
      <c r="L161" s="84">
        <f>+IFERROR(INDEX(FCSTSDV!$D$2:$L$72,MATCH('tính băng dính sạch'!$D161,FCSTSDV!$C$2:$C$72,0),MATCH('tính băng dính sạch'!L$3,FCSTSDV!$D$1:$L$1,0)),0)*$E161/3290</f>
        <v>0</v>
      </c>
      <c r="M161" s="84">
        <f>+IFERROR(INDEX(FCSTSDV!$D$2:$L$72,MATCH('tính băng dính sạch'!$D161,FCSTSDV!$C$2:$C$72,0),MATCH('tính băng dính sạch'!M$3,FCSTSDV!$D$1:$L$1,0)),0)*$E161/3290</f>
        <v>0</v>
      </c>
      <c r="N161" s="84">
        <f>+IFERROR(INDEX(FCSTSDV!$D$2:$L$72,MATCH('tính băng dính sạch'!$D161,FCSTSDV!$C$2:$C$72,0),MATCH('tính băng dính sạch'!N$3,FCSTSDV!$D$1:$L$1,0)),0)*$E161/3290</f>
        <v>0</v>
      </c>
      <c r="O161" s="84">
        <f>+IFERROR(INDEX(FCSTSDV!$D$2:$L$72,MATCH('tính băng dính sạch'!$D161,FCSTSDV!$C$2:$C$72,0),MATCH('tính băng dính sạch'!O$3,FCSTSDV!$D$1:$L$1,0)),0)*$E161/3290</f>
        <v>0</v>
      </c>
      <c r="P161" s="84">
        <f>+IFERROR(INDEX(FCSTSDV!$D$2:$L$72,MATCH('tính băng dính sạch'!$D161,FCSTSDV!$C$2:$C$72,0),MATCH('tính băng dính sạch'!P$3,FCSTSDV!$D$1:$L$1,0)),0)*$E161/3290</f>
        <v>0</v>
      </c>
      <c r="Q161" s="84">
        <f>+IFERROR(INDEX(FCSTSDV!$D$2:$L$72,MATCH('tính băng dính sạch'!$D161,FCSTSDV!$C$2:$C$72,0),MATCH('tính băng dính sạch'!Q$3,FCSTSDV!$D$1:$L$1,0)),0)*$E161/3290</f>
        <v>0</v>
      </c>
      <c r="R161" s="84">
        <f>+IFERROR(INDEX(FCSTSDV!$D$2:$L$72,MATCH('tính băng dính sạch'!$D161,FCSTSDV!$C$2:$C$72,0),MATCH('tính băng dính sạch'!R$3,FCSTSDV!$D$1:$L$1,0)),0)*$E161/3290</f>
        <v>0</v>
      </c>
      <c r="S161" s="84">
        <f>+IFERROR(INDEX(FCSTSDV!$D$2:$L$72,MATCH('tính băng dính sạch'!$D161,FCSTSDV!$C$2:$C$72,0),MATCH('tính băng dính sạch'!S$3,FCSTSDV!$D$1:$L$1,0)),0)*$E161/3290</f>
        <v>0</v>
      </c>
      <c r="T161" s="84">
        <f>+IFERROR(INDEX(FCSTSDV!$D$2:$L$72,MATCH('tính băng dính sạch'!$D161,FCSTSDV!$C$2:$C$72,0),MATCH('tính băng dính sạch'!T$3,FCSTSDV!$D$1:$L$1,0)),0)*$E161/3290</f>
        <v>0</v>
      </c>
      <c r="U161" s="84">
        <f>+IFERROR(INDEX(FCSTSDV!$D$2:$L$72,MATCH('tính băng dính sạch'!$D161,FCSTSDV!$C$2:$C$72,0),MATCH('tính băng dính sạch'!U$3,FCSTSDV!$D$1:$L$1,0)),0)*$E161/3290</f>
        <v>0</v>
      </c>
      <c r="V161" s="101">
        <f>+IFERROR(INDEX(FCSTSDV!$D$2:$L$72,MATCH('tính băng dính sạch'!$D161,FCSTSDV!$C$2:$C$72,0),MATCH('tính băng dính sạch'!V$3,FCSTSDV!$D$1:$L$1,0)),0)*$E161/3290</f>
        <v>0</v>
      </c>
      <c r="W161" s="92">
        <f>+IFERROR(INDEX(FCSTSDV!$D$2:$L$72,MATCH('tính băng dính sạch'!$D161,FCSTSDV!$C$2:$C$72,0),MATCH('tính băng dính sạch'!W$3,FCSTSDV!$D$1:$L$1,0)),0)*$E161/3290</f>
        <v>0</v>
      </c>
      <c r="X161" s="102">
        <f>+IFERROR(INDEX(FCSTSDV!$D$2:$L$72,MATCH('tính băng dính sạch'!$D161,FCSTSDV!$C$2:$C$72,0),MATCH('tính băng dính sạch'!X$3,FCSTSDV!$D$1:$L$1,0)),0)*$E161/3290</f>
        <v>0</v>
      </c>
      <c r="Y161" s="102">
        <f>+IFERROR(INDEX(FCSTSDV!$D$2:$L$72,MATCH('tính băng dính sạch'!$D161,FCSTSDV!$C$2:$C$72,0),MATCH('tính băng dính sạch'!Y$3,FCSTSDV!$D$1:$L$1,0)),0)*$E161/3290</f>
        <v>0</v>
      </c>
      <c r="Z161" s="102">
        <f>+IFERROR(INDEX(FCSTSDV!$D$2:$L$72,MATCH('tính băng dính sạch'!$D161,FCSTSDV!$C$2:$C$72,0),MATCH('tính băng dính sạch'!Z$3,FCSTSDV!$D$1:$L$1,0)),0)*$E161/3290</f>
        <v>0</v>
      </c>
      <c r="AA161" s="102">
        <f>+IFERROR(INDEX(FCSTSDV!$D$2:$L$72,MATCH('tính băng dính sạch'!$D161,FCSTSDV!$C$2:$C$72,0),MATCH('tính băng dính sạch'!AA$3,FCSTSDV!$D$1:$L$1,0)),0)*$E161/3290</f>
        <v>0</v>
      </c>
      <c r="AB161" s="102">
        <f>+IFERROR(INDEX(FCSTSDV!$D$2:$L$72,MATCH('tính băng dính sạch'!$D161,FCSTSDV!$C$2:$C$72,0),MATCH('tính băng dính sạch'!AB$3,FCSTSDV!$D$1:$L$1,0)),0)*$E161/3290</f>
        <v>0</v>
      </c>
      <c r="AC161" s="102">
        <f>+IFERROR(INDEX(FCSTSDV!$D$2:$L$72,MATCH('tính băng dính sạch'!$D161,FCSTSDV!$C$2:$C$72,0),MATCH('tính băng dính sạch'!AC$3,FCSTSDV!$D$1:$L$1,0)),0)*$E161/3290</f>
        <v>0</v>
      </c>
      <c r="AD161" s="102">
        <f>+IFERROR(INDEX(FCSTSDV!$D$2:$L$72,MATCH('tính băng dính sạch'!$D161,FCSTSDV!$C$2:$C$72,0),MATCH('tính băng dính sạch'!AD$3,FCSTSDV!$D$1:$L$1,0)),0)*$E161/3290</f>
        <v>0</v>
      </c>
      <c r="AE161" s="102">
        <f t="array" ref="AE161">+IFERROR(INDEX(FCSTSDV!$D$2:$L$72,MATCH('tính băng dính sạch'!$D161,FCSTSDV!$C$2:$C$72,0),MATCH('tính băng dính sạch'!AE$3,FCSTSDV!$D$1:$L$1,0)),0)*$E161/3290</f>
        <v>0</v>
      </c>
      <c r="AF161" s="92">
        <f t="array" ref="AF161">+IFERROR(INDEX(FCSTSDV!$D$2:$L$72,MATCH('tính băng dính sạch'!$D161,FCSTSDV!$C$2:$C$72,0),MATCH('tính băng dính sạch'!AF$3,FCSTSDV!$D$1:$L$1,0)),0)*$E161/3290</f>
        <v>0</v>
      </c>
      <c r="AG161" s="92">
        <f t="array" ref="AG161">+IFERROR(INDEX(FCSTSDV!$D$2:$L$72,MATCH('tính băng dính sạch'!$D161,FCSTSDV!$C$2:$C$72,0),MATCH('tính băng dính sạch'!AG$3,FCSTSDV!$D$1:$L$1,0)),0)*$E161/3290</f>
        <v>0</v>
      </c>
      <c r="AH161" s="92">
        <f t="array" ref="AH161">+IFERROR(INDEX(FCSTSDV!$D$2:$L$72,MATCH('tính băng dính sạch'!$D161,FCSTSDV!$C$2:$C$72,0),MATCH('tính băng dính sạch'!AH$3,FCSTSDV!$D$1:$L$1,0)),0)*$E161/3290</f>
        <v>0</v>
      </c>
      <c r="AI161" s="92">
        <f t="array" ref="AI161">+IFERROR(INDEX(FCSTSDV!$D$2:$L$72,MATCH('tính băng dính sạch'!$D161,FCSTSDV!$C$2:$C$72,0),MATCH('tính băng dính sạch'!AI$3,FCSTSDV!$D$1:$L$1,0)),0)*$E161/3290</f>
        <v>0</v>
      </c>
      <c r="AJ161" s="92">
        <f t="array" ref="AJ161">+IFERROR(INDEX(FCSTSDV!$D$2:$L$72,MATCH('tính băng dính sạch'!$D161,FCSTSDV!$C$2:$C$72,0),MATCH('tính băng dính sạch'!AJ$3,FCSTSDV!$D$1:$L$1,0)),0)*$E161/3290</f>
        <v>0</v>
      </c>
      <c r="AK161" s="92">
        <f t="array" ref="AK161">+IFERROR(INDEX(FCSTSDV!$D$2:$L$72,MATCH('tính băng dính sạch'!$D161,FCSTSDV!$C$2:$C$72,0),MATCH('tính băng dính sạch'!AK$3,FCSTSDV!$D$1:$L$1,0)),0)*$E161/3290</f>
        <v>0</v>
      </c>
      <c r="AL161" s="92">
        <f t="array" ref="AL161">+IFERROR(INDEX(FCSTSDV!$D$2:$L$72,MATCH('tính băng dính sạch'!$D161,FCSTSDV!$C$2:$C$72,0),MATCH('tính băng dính sạch'!AL$3,FCSTSDV!$D$1:$L$1,0)),0)*$E161/3290</f>
        <v>0</v>
      </c>
      <c r="AM161" s="92">
        <f t="array" ref="AM161">+IFERROR(INDEX(FCSTSDV!$D$2:$L$72,MATCH('tính băng dính sạch'!$D161,FCSTSDV!$C$2:$C$72,0),MATCH('tính băng dính sạch'!AM$3,FCSTSDV!$D$1:$L$1,0)),0)*$E161/3290</f>
        <v>0</v>
      </c>
      <c r="AN161" s="92">
        <f t="array" ref="AN161">+IFERROR(INDEX(FCSTSDV!$D$2:$L$72,MATCH('tính băng dính sạch'!$D161,FCSTSDV!$C$2:$C$72,0),MATCH('tính băng dính sạch'!AN$3,FCSTSDV!$D$1:$L$1,0)),0)*$E161/3290</f>
        <v>0</v>
      </c>
      <c r="AO161" s="92">
        <f t="array" ref="AO161">+IFERROR(INDEX(FCSTSDV!$D$2:$L$72,MATCH('tính băng dính sạch'!$D161,FCSTSDV!$C$2:$C$72,0),MATCH('tính băng dính sạch'!AO$3,FCSTSDV!$D$1:$L$1,0)),0)*$E161/3290</f>
        <v>0</v>
      </c>
      <c r="AP161" s="92">
        <f t="array" ref="AP161">+IFERROR(INDEX(FCSTSDV!$D$2:$L$72,MATCH('tính băng dính sạch'!$D161,FCSTSDV!$C$2:$C$72,0),MATCH('tính băng dính sạch'!AP$3,FCSTSDV!$D$1:$L$1,0)),0)*$E161/3290</f>
        <v>0</v>
      </c>
      <c r="AQ161" s="92">
        <f t="array" ref="AQ161">+IFERROR(INDEX(FCSTSDV!$D$2:$L$72,MATCH('tính băng dính sạch'!$D161,FCSTSDV!$C$2:$C$72,0),MATCH('tính băng dính sạch'!AQ$3,FCSTSDV!$D$1:$L$1,0)),0)*$E161/3290</f>
        <v>0</v>
      </c>
      <c r="AR161" s="92">
        <f t="array" ref="AR161">+IFERROR(INDEX(FCSTSDV!$D$2:$L$72,MATCH('tính băng dính sạch'!$D161,FCSTSDV!$C$2:$C$72,0),MATCH('tính băng dính sạch'!AR$3,FCSTSDV!$D$1:$L$1,0)),0)*$E161/3290</f>
        <v>0</v>
      </c>
      <c r="AS161" s="92">
        <f t="array" ref="AS161">+IFERROR(INDEX(FCSTSDV!$D$2:$L$72,MATCH('tính băng dính sạch'!$D161,FCSTSDV!$C$2:$C$72,0),MATCH('tính băng dính sạch'!AS$3,FCSTSDV!$D$1:$L$1,0)),0)*$E161/3290</f>
        <v>0</v>
      </c>
      <c r="AT161" s="92">
        <f t="array" ref="AT161">+IFERROR(INDEX(FCSTSDV!$D$2:$L$72,MATCH('tính băng dính sạch'!$D161,FCSTSDV!$C$2:$C$72,0),MATCH('tính băng dính sạch'!AT$3,FCSTSDV!$D$1:$L$1,0)),0)*$E161/3290</f>
        <v>0</v>
      </c>
      <c r="AU161" s="92">
        <f t="array" ref="AU161">+IFERROR(INDEX(FCSTSDV!$D$2:$L$72,MATCH('tính băng dính sạch'!$D161,FCSTSDV!$C$2:$C$72,0),MATCH('tính băng dính sạch'!AU$3,FCSTSDV!$D$1:$L$1,0)),0)*$E161/3290</f>
        <v>0</v>
      </c>
      <c r="AV161" s="92">
        <f t="array" ref="AV161">+IFERROR(INDEX(FCSTSDV!$D$2:$L$72,MATCH('tính băng dính sạch'!$D161,FCSTSDV!$C$2:$C$72,0),MATCH('tính băng dính sạch'!AV$3,FCSTSDV!$D$1:$L$1,0)),0)*$E161/3290</f>
        <v>0</v>
      </c>
      <c r="AW161" s="92">
        <f t="array" ref="AW161">+IFERROR(INDEX(FCSTSDV!$D$2:$L$72,MATCH('tính băng dính sạch'!$D161,FCSTSDV!$C$2:$C$72,0),MATCH('tính băng dính sạch'!AW$3,FCSTSDV!$D$1:$L$1,0)),0)*$E161/3290</f>
        <v>0</v>
      </c>
      <c r="AX161" s="92">
        <f t="array" ref="AX161">+IFERROR(INDEX(FCSTSDV!$D$2:$L$72,MATCH('tính băng dính sạch'!$D161,FCSTSDV!$C$2:$C$72,0),MATCH('tính băng dính sạch'!AX$3,FCSTSDV!$D$1:$L$1,0)),0)*$E161/3290</f>
        <v>0</v>
      </c>
      <c r="AY161" s="92">
        <f t="array" ref="AY161">+IFERROR(INDEX(FCSTSDV!$D$2:$L$72,MATCH('tính băng dính sạch'!$D161,FCSTSDV!$C$2:$C$72,0),MATCH('tính băng dính sạch'!AY$3,FCSTSDV!$D$1:$L$1,0)),0)*$E161/3290</f>
        <v>0</v>
      </c>
      <c r="AZ161" s="92">
        <f t="array" ref="AZ161">+IFERROR(INDEX(FCSTSDV!$D$2:$L$72,MATCH('tính băng dính sạch'!$D161,FCSTSDV!$C$2:$C$72,0),MATCH('tính băng dính sạch'!AZ$3,FCSTSDV!$D$1:$L$1,0)),0)*$E161/3290</f>
        <v>0</v>
      </c>
      <c r="BA161" s="92">
        <f t="array" ref="BA161">+IFERROR(INDEX(FCSTSDV!$D$2:$L$72,MATCH('tính băng dính sạch'!$D161,FCSTSDV!$C$2:$C$72,0),MATCH('tính băng dính sạch'!BA$3,FCSTSDV!$D$1:$L$1,0)),0)*$E161/3290</f>
        <v>0</v>
      </c>
      <c r="BB161" s="92">
        <f t="array" ref="BB161">+IFERROR(INDEX(FCSTSDV!$D$2:$L$72,MATCH('tính băng dính sạch'!$D161,FCSTSDV!$C$2:$C$72,0),MATCH('tính băng dính sạch'!BB$3,FCSTSDV!$D$1:$L$1,0)),0)*$E161/3290</f>
        <v>0</v>
      </c>
      <c r="BC161" s="92">
        <f t="array" ref="BC161">+IFERROR(INDEX(FCSTSDV!$D$2:$L$72,MATCH('tính băng dính sạch'!$D161,FCSTSDV!$C$2:$C$72,0),MATCH('tính băng dính sạch'!BC$3,FCSTSDV!$D$1:$L$1,0)),0)*$E161/3290</f>
        <v>0</v>
      </c>
      <c r="BD161" s="92">
        <f t="array" ref="BD161">+IFERROR(INDEX(FCSTSDV!$D$2:$L$72,MATCH('tính băng dính sạch'!$D161,FCSTSDV!$C$2:$C$72,0),MATCH('tính băng dính sạch'!BD$3,FCSTSDV!$D$1:$L$1,0)),0)*$E161/3290</f>
        <v>0</v>
      </c>
      <c r="BE161" s="92">
        <f t="array" ref="BE161">+IFERROR(INDEX(FCSTSDV!$D$2:$L$72,MATCH('tính băng dính sạch'!$D161,FCSTSDV!$C$2:$C$72,0),MATCH('tính băng dính sạch'!BE$3,FCSTSDV!$D$1:$L$1,0)),0)*$E161/3290</f>
        <v>0</v>
      </c>
      <c r="BF161" s="92">
        <f t="array" ref="BF161">+IFERROR(INDEX(FCSTSDV!$D$2:$L$72,MATCH('tính băng dính sạch'!$D161,FCSTSDV!$C$2:$C$72,0),MATCH('tính băng dính sạch'!BF$3,FCSTSDV!$D$1:$L$1,0)),0)*$E161/3290</f>
        <v>0</v>
      </c>
      <c r="BG161" s="92">
        <f t="array" ref="BG161">+IFERROR(INDEX(FCSTSDV!$D$2:$L$72,MATCH('tính băng dính sạch'!$D161,FCSTSDV!$C$2:$C$72,0),MATCH('tính băng dính sạch'!BG$3,FCSTSDV!$D$1:$L$1,0)),0)*$E161/3290</f>
        <v>0</v>
      </c>
      <c r="BH161" s="92">
        <f t="array" ref="BH161">+IFERROR(INDEX(FCSTSDV!$D$2:$L$72,MATCH('tính băng dính sạch'!$D161,FCSTSDV!$C$2:$C$72,0),MATCH('tính băng dính sạch'!BH$3,FCSTSDV!$D$1:$L$1,0)),0)*$E161/3290</f>
        <v>0</v>
      </c>
      <c r="BI161" s="92">
        <f t="array" ref="BI161">+IFERROR(INDEX(FCSTSDV!$D$2:$L$72,MATCH('tính băng dính sạch'!$D161,FCSTSDV!$C$2:$C$72,0),MATCH('tính băng dính sạch'!BI$3,FCSTSDV!$D$1:$L$1,0)),0)*$E161/3290</f>
        <v>0</v>
      </c>
      <c r="BJ161" s="92">
        <f t="array" ref="BJ161">+IFERROR(INDEX(FCSTSDV!$D$2:$L$72,MATCH('tính băng dính sạch'!$D161,FCSTSDV!$C$2:$C$72,0),MATCH('tính băng dính sạch'!BJ$3,FCSTSDV!$D$1:$L$1,0)),0)*$E161/3290</f>
        <v>0</v>
      </c>
      <c r="BK161" s="92">
        <f t="array" ref="BK161">+IFERROR(INDEX(FCSTSDV!$D$2:$L$72,MATCH('tính băng dính sạch'!$D161,FCSTSDV!$C$2:$C$72,0),MATCH('tính băng dính sạch'!BK$3,FCSTSDV!$D$1:$L$1,0)),0)*$E161/3290</f>
        <v>0</v>
      </c>
      <c r="BL161" s="92">
        <f t="array" ref="BL161">+IFERROR(INDEX(FCSTSDV!$D$2:$L$72,MATCH('tính băng dính sạch'!$D161,FCSTSDV!$C$2:$C$72,0),MATCH('tính băng dính sạch'!BL$3,FCSTSDV!$D$1:$L$1,0)),0)*$E161/3290</f>
        <v>0</v>
      </c>
      <c r="BM161" s="92">
        <f t="array" ref="BM161">+IFERROR(INDEX(FCSTSDV!$D$2:$L$72,MATCH('tính băng dính sạch'!$D161,FCSTSDV!$C$2:$C$72,0),MATCH('tính băng dính sạch'!BM$3,FCSTSDV!$D$1:$L$1,0)),0)*$E161/3290</f>
        <v>0</v>
      </c>
      <c r="BN161" s="92">
        <f t="array" ref="BN161">+IFERROR(INDEX(FCSTSDV!$D$2:$L$72,MATCH('tính băng dính sạch'!$D161,FCSTSDV!$C$2:$C$72,0),MATCH('tính băng dính sạch'!BN$3,FCSTSDV!$D$1:$L$1,0)),0)*$E161/3290</f>
        <v>0</v>
      </c>
      <c r="BO161" s="92">
        <f t="array" ref="BO161">+IFERROR(INDEX(FCSTSDV!$D$2:$L$72,MATCH('tính băng dính sạch'!$D161,FCSTSDV!$C$2:$C$72,0),MATCH('tính băng dính sạch'!BO$3,FCSTSDV!$D$1:$L$1,0)),0)*$E161/3290</f>
        <v>0</v>
      </c>
      <c r="BP161" s="92">
        <f t="array" ref="BP161">+IFERROR(INDEX(FCSTSDV!$D$2:$L$72,MATCH('tính băng dính sạch'!$D161,FCSTSDV!$C$2:$C$72,0),MATCH('tính băng dính sạch'!BP$3,FCSTSDV!$D$1:$L$1,0)),0)*$E161/3290</f>
        <v>0</v>
      </c>
      <c r="BQ161" s="92">
        <f t="array" ref="BQ161">+IFERROR(INDEX(FCSTSDV!$D$2:$L$72,MATCH('tính băng dính sạch'!$D161,FCSTSDV!$C$2:$C$72,0),MATCH('tính băng dính sạch'!BQ$3,FCSTSDV!$D$1:$L$1,0)),0)*$E161/3290</f>
        <v>0</v>
      </c>
      <c r="BR161" s="92">
        <f t="array" ref="BR161">+IFERROR(INDEX(FCSTSDV!$D$2:$L$72,MATCH('tính băng dính sạch'!$D161,FCSTSDV!$C$2:$C$72,0),MATCH('tính băng dính sạch'!BR$3,FCSTSDV!$D$1:$L$1,0)),0)*$E161/3290</f>
        <v>0</v>
      </c>
      <c r="BS161" s="92">
        <f t="array" ref="BS161">+IFERROR(INDEX(FCSTSDV!$D$2:$L$72,MATCH('tính băng dính sạch'!$D161,FCSTSDV!$C$2:$C$72,0),MATCH('tính băng dính sạch'!BS$3,FCSTSDV!$D$1:$L$1,0)),0)*$E161/3290</f>
        <v>0</v>
      </c>
      <c r="BT161" s="92">
        <f t="array" ref="BT161">+IFERROR(INDEX(FCSTSDV!$D$2:$L$72,MATCH('tính băng dính sạch'!$D161,FCSTSDV!$C$2:$C$72,0),MATCH('tính băng dính sạch'!BT$3,FCSTSDV!$D$1:$L$1,0)),0)*$E161/3290</f>
        <v>0</v>
      </c>
      <c r="BU161" s="92">
        <f t="array" ref="BU161">+IFERROR(INDEX(FCSTSDV!$D$2:$L$72,MATCH('tính băng dính sạch'!$D161,FCSTSDV!$C$2:$C$72,0),MATCH('tính băng dính sạch'!BU$3,FCSTSDV!$D$1:$L$1,0)),0)*$E161/3290</f>
        <v>0</v>
      </c>
      <c r="BV161" s="92">
        <f t="array" ref="BV161">+IFERROR(INDEX(FCSTSDV!$D$2:$L$72,MATCH('tính băng dính sạch'!$D161,FCSTSDV!$C$2:$C$72,0),MATCH('tính băng dính sạch'!BV$3,FCSTSDV!$D$1:$L$1,0)),0)*$E161/3290</f>
        <v>0</v>
      </c>
      <c r="BW161" s="92">
        <f t="array" ref="BW161">+IFERROR(INDEX(FCSTSDV!$D$2:$L$72,MATCH('tính băng dính sạch'!$D161,FCSTSDV!$C$2:$C$72,0),MATCH('tính băng dính sạch'!BW$3,FCSTSDV!$D$1:$L$1,0)),0)*$E161/3290</f>
        <v>0</v>
      </c>
      <c r="BX161" s="92">
        <f t="array" ref="BX161">+IFERROR(INDEX(FCSTSDV!$D$2:$L$72,MATCH('tính băng dính sạch'!$D161,FCSTSDV!$C$2:$C$72,0),MATCH('tính băng dính sạch'!BX$3,FCSTSDV!$D$1:$L$1,0)),0)*$E161/3290</f>
        <v>0</v>
      </c>
      <c r="BY161" s="92">
        <f t="array" ref="BY161">+IFERROR(INDEX(FCSTSDV!$D$2:$L$72,MATCH('tính băng dính sạch'!$D161,FCSTSDV!$C$2:$C$72,0),MATCH('tính băng dính sạch'!BY$3,FCSTSDV!$D$1:$L$1,0)),0)*$E161/3290</f>
        <v>0</v>
      </c>
      <c r="BZ161" s="92">
        <f t="array" ref="BZ161">+IFERROR(INDEX(FCSTSDV!$D$2:$L$72,MATCH('tính băng dính sạch'!$D161,FCSTSDV!$C$2:$C$72,0),MATCH('tính băng dính sạch'!BZ$3,FCSTSDV!$D$1:$L$1,0)),0)*$E161/3290</f>
        <v>0</v>
      </c>
      <c r="CA161" s="92">
        <f t="array" ref="CA161">+IFERROR(INDEX(FCSTSDV!$D$2:$L$72,MATCH('tính băng dính sạch'!$D161,FCSTSDV!$C$2:$C$72,0),MATCH('tính băng dính sạch'!CA$3,FCSTSDV!$D$1:$L$1,0)),0)*$E161/3290</f>
        <v>0</v>
      </c>
      <c r="CB161" s="92">
        <f t="array" ref="CB161">+IFERROR(INDEX(FCSTSDV!$D$2:$L$72,MATCH('tính băng dính sạch'!$D161,FCSTSDV!$C$2:$C$72,0),MATCH('tính băng dính sạch'!CB$3,FCSTSDV!$D$1:$L$1,0)),0)*$E161/3290</f>
        <v>0</v>
      </c>
      <c r="CC161" s="92">
        <f t="array" ref="CC161">+IFERROR(INDEX(FCSTSDV!$D$2:$L$72,MATCH('tính băng dính sạch'!$D161,FCSTSDV!$C$2:$C$72,0),MATCH('tính băng dính sạch'!CC$3,FCSTSDV!$D$1:$L$1,0)),0)*$E161/3290</f>
        <v>0</v>
      </c>
      <c r="CD161" s="92">
        <f t="array" ref="CD161">+IFERROR(INDEX(FCSTSDV!$D$2:$L$72,MATCH('tính băng dính sạch'!$D161,FCSTSDV!$C$2:$C$72,0),MATCH('tính băng dính sạch'!CD$3,FCSTSDV!$D$1:$L$1,0)),0)*$E161/3290</f>
        <v>0</v>
      </c>
      <c r="CE161" s="92">
        <f t="array" ref="CE161">+IFERROR(INDEX(FCSTSDV!$D$2:$L$72,MATCH('tính băng dính sạch'!$D161,FCSTSDV!$C$2:$C$72,0),MATCH('tính băng dính sạch'!CE$3,FCSTSDV!$D$1:$L$1,0)),0)*$E161/3290</f>
        <v>0</v>
      </c>
      <c r="CF161" s="92">
        <f t="array" ref="CF161">+IFERROR(INDEX(FCSTSDV!$D$2:$L$72,MATCH('tính băng dính sạch'!$D161,FCSTSDV!$C$2:$C$72,0),MATCH('tính băng dính sạch'!CF$3,FCSTSDV!$D$1:$L$1,0)),0)*$E161/3290</f>
        <v>0</v>
      </c>
      <c r="CG161" s="92">
        <f t="array" ref="CG161">+IFERROR(INDEX(FCSTSDV!$D$2:$L$72,MATCH('tính băng dính sạch'!$D161,FCSTSDV!$C$2:$C$72,0),MATCH('tính băng dính sạch'!CG$3,FCSTSDV!$D$1:$L$1,0)),0)*$E161/3290</f>
        <v>0</v>
      </c>
      <c r="CH161" s="92">
        <f t="array" ref="CH161">+IFERROR(INDEX(FCSTSDV!$D$2:$L$72,MATCH('tính băng dính sạch'!$D161,FCSTSDV!$C$2:$C$72,0),MATCH('tính băng dính sạch'!CH$3,FCSTSDV!$D$1:$L$1,0)),0)*$E161/3290</f>
        <v>0</v>
      </c>
      <c r="CI161" s="106">
        <f t="array" ref="CI161">+IFERROR(INDEX('tính tồn'!$B$3:$Z$82,MATCH('tính băng dính sạch'!$D161,'tính tồn'!$A$3:$A$82,0),MATCH('tính băng dính sạch'!CI$3,'tính tồn'!$B$2:$Z$2,0)),0)*$E161/3290</f>
        <v>0</v>
      </c>
      <c r="CJ161" s="106">
        <f t="array" ref="CJ161">+IFERROR(INDEX('tính tồn'!$B$3:$Z$82,MATCH('tính băng dính sạch'!$D161,'tính tồn'!$A$3:$A$82,0),MATCH('tính băng dính sạch'!CJ$3,'tính tồn'!$B$2:$Z$2,0)),0)*$E161/3290</f>
        <v>0</v>
      </c>
      <c r="CK161" s="106">
        <f t="array" ref="CK161">+IFERROR(INDEX('tính tồn'!$B$3:$Z$82,MATCH('tính băng dính sạch'!$D161,'tính tồn'!$A$3:$A$82,0),MATCH('tính băng dính sạch'!CK$3,'tính tồn'!$B$2:$Z$2,0)),0)*$E161/3290</f>
        <v>0</v>
      </c>
      <c r="CL161" s="106">
        <f t="array" ref="CL161">+IFERROR(INDEX('tính tồn'!$B$3:$Z$82,MATCH('tính băng dính sạch'!$D161,'tính tồn'!$A$3:$A$82,0),MATCH('tính băng dính sạch'!CL$3,'tính tồn'!$B$2:$Z$2,0)),0)*$E161/3290</f>
        <v>0</v>
      </c>
      <c r="CM161" s="106">
        <f t="array" ref="CM161">+IFERROR(INDEX('tính tồn'!$B$3:$Z$82,MATCH('tính băng dính sạch'!$D161,'tính tồn'!$A$3:$A$82,0),MATCH('tính băng dính sạch'!CM$3,'tính tồn'!$B$2:$Z$2,0)),0)*$E161/3290</f>
        <v>0</v>
      </c>
      <c r="CN161" s="106">
        <f t="array" ref="CN161">+IFERROR(INDEX('tính tồn'!$B$3:$Z$82,MATCH('tính băng dính sạch'!$D161,'tính tồn'!$A$3:$A$82,0),MATCH('tính băng dính sạch'!CN$3,'tính tồn'!$B$2:$Z$2,0)),0)*$E161/3290</f>
        <v>0</v>
      </c>
      <c r="CO161" s="106">
        <f t="array" ref="CO161">+IFERROR(INDEX('tính tồn'!$B$3:$Z$82,MATCH('tính băng dính sạch'!$D161,'tính tồn'!$A$3:$A$82,0),MATCH('tính băng dính sạch'!CO$3,'tính tồn'!$B$2:$Z$2,0)),0)*$E161/3290</f>
        <v>0</v>
      </c>
      <c r="CP161" s="106">
        <f t="array" ref="CP161">+IFERROR(INDEX('tính tồn'!$B$3:$Z$82,MATCH('tính băng dính sạch'!$D161,'tính tồn'!$A$3:$A$82,0),MATCH('tính băng dính sạch'!CP$3,'tính tồn'!$B$2:$Z$2,0)),0)*$E161/3290</f>
        <v>0</v>
      </c>
      <c r="CQ161" s="92">
        <f t="array" ref="CQ161">+IFERROR(INDEX(FCSTSDV!$D$2:$L$72,MATCH('tính băng dính sạch'!$D161,FCSTSDV!$C$2:$C$72,0),MATCH('tính băng dính sạch'!CQ$3,FCSTSDV!$D$1:$L$1,0)),0)*$E161/3290</f>
        <v>0</v>
      </c>
    </row>
    <row r="162" spans="1:95" ht="20.100000000000001" customHeight="1">
      <c r="A162" s="825"/>
      <c r="B162" s="792"/>
      <c r="C162" s="60"/>
      <c r="D162" s="52" t="s">
        <v>153</v>
      </c>
      <c r="E162" s="53" t="s">
        <v>614</v>
      </c>
      <c r="F162" s="800"/>
      <c r="G162" s="800"/>
      <c r="H162" s="827"/>
      <c r="I162" s="81"/>
      <c r="J162" s="17"/>
      <c r="K162" s="139">
        <f>+F154+G154-SUM(K154:K161)</f>
        <v>48</v>
      </c>
      <c r="L162" s="139">
        <f>+K162-SUM(L154:L161)</f>
        <v>48</v>
      </c>
      <c r="M162" s="139">
        <f>+F154-SUM(M154:M161)</f>
        <v>48</v>
      </c>
      <c r="N162" s="139">
        <f>+F154-SUM(N154:N161)</f>
        <v>48</v>
      </c>
      <c r="O162" s="178">
        <f>+H154-SUM(O154:O161)</f>
        <v>207</v>
      </c>
      <c r="P162" s="178">
        <f>+H154-SUM(P154:P161)</f>
        <v>207</v>
      </c>
      <c r="Q162" s="178">
        <f>+P162-SUM(Q154:Q161)</f>
        <v>207</v>
      </c>
      <c r="R162" s="188">
        <f>+H154-SUM(R154:R161)</f>
        <v>207</v>
      </c>
      <c r="S162" s="188">
        <f>+R162-SUM(S154:S161)</f>
        <v>207</v>
      </c>
      <c r="T162" s="188">
        <f>+H154-SUM(T154:T161)</f>
        <v>207</v>
      </c>
      <c r="U162" s="188">
        <f>+T162-SUM(U154:U161)</f>
        <v>207</v>
      </c>
      <c r="V162" s="189">
        <f>+U162-SUM(V154:V161)</f>
        <v>207</v>
      </c>
      <c r="W162" s="190">
        <f>+H154+SUM(I154:I161)-SUM(W154:W161)</f>
        <v>207</v>
      </c>
      <c r="X162" s="105">
        <f>+W162-SUM(X154:X161)</f>
        <v>207</v>
      </c>
      <c r="Y162" s="105">
        <f>+H154-SUM(Y154:Y161)</f>
        <v>207</v>
      </c>
      <c r="Z162" s="105">
        <f t="shared" ref="Z162:AJ162" si="137">+Y162-SUM(Z154:Z161)</f>
        <v>207</v>
      </c>
      <c r="AA162" s="105">
        <f>+H154+SUM(I154:I161)-SUM(AA154:AA161)</f>
        <v>207</v>
      </c>
      <c r="AB162" s="105">
        <f t="shared" si="137"/>
        <v>207</v>
      </c>
      <c r="AC162" s="111">
        <f>+H154-SUM(AC154:AC161)</f>
        <v>207</v>
      </c>
      <c r="AD162" s="105">
        <f t="shared" si="137"/>
        <v>207</v>
      </c>
      <c r="AE162" s="105">
        <f>+H154-SUM(AE154:AE161)</f>
        <v>207</v>
      </c>
      <c r="AF162" s="90">
        <f>+H154-SUM(AF154:AF161)</f>
        <v>207</v>
      </c>
      <c r="AG162" s="90">
        <f t="shared" si="137"/>
        <v>207</v>
      </c>
      <c r="AH162" s="90">
        <f t="shared" si="137"/>
        <v>207</v>
      </c>
      <c r="AI162" s="90">
        <f t="shared" si="137"/>
        <v>207</v>
      </c>
      <c r="AJ162" s="90">
        <f t="shared" si="137"/>
        <v>207</v>
      </c>
      <c r="AK162" s="90">
        <f>+H154+-SUM(AK154:AK161)</f>
        <v>207</v>
      </c>
      <c r="AL162" s="90">
        <f>+AK162-SUM(AL154:AL161)</f>
        <v>207</v>
      </c>
      <c r="AM162" s="90">
        <f>+AL162-SUM(AM154:AM161)</f>
        <v>207</v>
      </c>
      <c r="AN162" s="90">
        <f>+AM162-SUM(AN154:AN161)</f>
        <v>207</v>
      </c>
      <c r="AO162" s="90">
        <f>+H154+I162-SUM(AO154:AO161)</f>
        <v>207</v>
      </c>
      <c r="AP162" s="90">
        <f t="shared" ref="AP162:AW162" si="138">+AH162-SUM(AP154:AP161)</f>
        <v>207</v>
      </c>
      <c r="AQ162" s="90">
        <f t="shared" si="138"/>
        <v>207</v>
      </c>
      <c r="AR162" s="90">
        <f>+H154+I162-SUM(AR154:AR161)</f>
        <v>207</v>
      </c>
      <c r="AS162" s="90">
        <f>+H154+I162-SUM(AS154:AS161)</f>
        <v>207</v>
      </c>
      <c r="AT162" s="90">
        <f t="shared" si="138"/>
        <v>207</v>
      </c>
      <c r="AU162" s="90">
        <f t="shared" si="138"/>
        <v>207</v>
      </c>
      <c r="AV162" s="90">
        <f t="shared" si="138"/>
        <v>207</v>
      </c>
      <c r="AW162" s="90">
        <f t="shared" si="138"/>
        <v>207</v>
      </c>
      <c r="AX162" s="90">
        <f t="shared" ref="AX162:CH162" si="139">+$AP162+$I162-SUM(AX154:AX161)</f>
        <v>207</v>
      </c>
      <c r="AY162" s="90">
        <f t="shared" si="139"/>
        <v>207</v>
      </c>
      <c r="AZ162" s="90">
        <f t="shared" si="139"/>
        <v>207</v>
      </c>
      <c r="BA162" s="90">
        <f t="shared" si="139"/>
        <v>207</v>
      </c>
      <c r="BB162" s="90">
        <f t="shared" si="139"/>
        <v>207</v>
      </c>
      <c r="BC162" s="90">
        <f t="shared" si="139"/>
        <v>207</v>
      </c>
      <c r="BD162" s="90">
        <f t="shared" si="139"/>
        <v>207</v>
      </c>
      <c r="BE162" s="90">
        <f t="shared" si="139"/>
        <v>207</v>
      </c>
      <c r="BF162" s="90">
        <f t="shared" si="139"/>
        <v>207</v>
      </c>
      <c r="BG162" s="90">
        <f t="shared" si="139"/>
        <v>207</v>
      </c>
      <c r="BH162" s="90">
        <f t="shared" si="139"/>
        <v>207</v>
      </c>
      <c r="BI162" s="90">
        <f t="shared" si="139"/>
        <v>207</v>
      </c>
      <c r="BJ162" s="90">
        <f t="shared" si="139"/>
        <v>207</v>
      </c>
      <c r="BK162" s="90">
        <f t="shared" si="139"/>
        <v>207</v>
      </c>
      <c r="BL162" s="90">
        <f t="shared" si="139"/>
        <v>207</v>
      </c>
      <c r="BM162" s="90">
        <f t="shared" si="139"/>
        <v>207</v>
      </c>
      <c r="BN162" s="90">
        <f t="shared" si="139"/>
        <v>207</v>
      </c>
      <c r="BO162" s="90">
        <f t="shared" si="139"/>
        <v>207</v>
      </c>
      <c r="BP162" s="90">
        <f t="shared" si="139"/>
        <v>207</v>
      </c>
      <c r="BQ162" s="90">
        <f t="shared" si="139"/>
        <v>207</v>
      </c>
      <c r="BR162" s="90">
        <f t="shared" si="139"/>
        <v>207</v>
      </c>
      <c r="BS162" s="90">
        <f t="shared" si="139"/>
        <v>207</v>
      </c>
      <c r="BT162" s="90">
        <f t="shared" si="139"/>
        <v>207</v>
      </c>
      <c r="BU162" s="90">
        <f t="shared" si="139"/>
        <v>207</v>
      </c>
      <c r="BV162" s="90">
        <f t="shared" si="139"/>
        <v>207</v>
      </c>
      <c r="BW162" s="90">
        <f t="shared" si="139"/>
        <v>207</v>
      </c>
      <c r="BX162" s="90">
        <f t="shared" si="139"/>
        <v>207</v>
      </c>
      <c r="BY162" s="90">
        <f t="shared" si="139"/>
        <v>207</v>
      </c>
      <c r="BZ162" s="90">
        <f t="shared" si="139"/>
        <v>207</v>
      </c>
      <c r="CA162" s="90">
        <f t="shared" si="139"/>
        <v>207</v>
      </c>
      <c r="CB162" s="90">
        <f t="shared" si="139"/>
        <v>207</v>
      </c>
      <c r="CC162" s="90">
        <f t="shared" si="139"/>
        <v>207</v>
      </c>
      <c r="CD162" s="90">
        <f t="shared" si="139"/>
        <v>207</v>
      </c>
      <c r="CE162" s="90">
        <f t="shared" si="139"/>
        <v>207</v>
      </c>
      <c r="CF162" s="90">
        <f t="shared" si="139"/>
        <v>207</v>
      </c>
      <c r="CG162" s="90">
        <f t="shared" si="139"/>
        <v>207</v>
      </c>
      <c r="CH162" s="90">
        <f t="shared" si="139"/>
        <v>207</v>
      </c>
      <c r="CI162" s="195">
        <f t="shared" ref="CI162:CQ162" si="140">+SUM(CI154:CI161)</f>
        <v>0</v>
      </c>
      <c r="CJ162" s="195">
        <f t="shared" si="140"/>
        <v>8.5106382978723403</v>
      </c>
      <c r="CK162" s="195">
        <f t="shared" si="140"/>
        <v>9.2097264437689965</v>
      </c>
      <c r="CL162" s="195">
        <f t="shared" si="140"/>
        <v>10.182370820668693</v>
      </c>
      <c r="CM162" s="195">
        <f t="shared" si="140"/>
        <v>2.43161094224924</v>
      </c>
      <c r="CN162" s="195">
        <f t="shared" si="140"/>
        <v>2.43161094224924</v>
      </c>
      <c r="CO162" s="195">
        <f t="shared" si="140"/>
        <v>0</v>
      </c>
      <c r="CP162" s="195">
        <f t="shared" si="140"/>
        <v>0</v>
      </c>
      <c r="CQ162" s="90">
        <f t="shared" si="140"/>
        <v>0</v>
      </c>
    </row>
    <row r="163" spans="1:95" ht="20.100000000000001" hidden="1" customHeight="1">
      <c r="A163" s="823" t="s">
        <v>286</v>
      </c>
      <c r="B163" s="791" t="s">
        <v>287</v>
      </c>
      <c r="C163" s="63"/>
      <c r="D163" s="73" t="s">
        <v>40</v>
      </c>
      <c r="E163" s="44">
        <v>5</v>
      </c>
      <c r="F163" s="798"/>
      <c r="G163" s="798"/>
      <c r="H163" s="826" t="e">
        <f>+VLOOKUP(A163,'[6]TÚI BÓNG'!$C$4:$E$147,3,0)</f>
        <v>#N/A</v>
      </c>
      <c r="I163" s="79">
        <f>+IFERROR(VLOOKUP(D163,FCSTSDV!$C$2:$C$72,26,0),0)/'tính băng dính sạch'!E163</f>
        <v>0</v>
      </c>
      <c r="J163" s="9"/>
      <c r="K163" s="179">
        <f>+IFERROR(INDEX(FCSTSDV!$D$2:$L$72,MATCH('tính băng dính sạch'!$D163,FCSTSDV!$C$2:$C$72,0),MATCH('tính băng dính sạch'!K$3,FCSTSDV!$D$1:$L$1,0)),0)*$E163/1000000</f>
        <v>0</v>
      </c>
      <c r="L163" s="179">
        <f>+IFERROR(INDEX(FCSTSDV!$D$2:$L$72,MATCH('tính băng dính sạch'!$D163,FCSTSDV!$C$2:$C$72,0),MATCH('tính băng dính sạch'!L$3,FCSTSDV!$D$1:$L$1,0)),0)*$E163/1000000</f>
        <v>0</v>
      </c>
      <c r="M163" s="149">
        <f>+IFERROR(INDEX(FCSTSDV!$D$2:$L$72,MATCH('tính băng dính sạch'!$D163,FCSTSDV!$C$2:$C$72,0),MATCH('tính băng dính sạch'!M$3,FCSTSDV!$D$1:$L$1,0)),0)*$E163/1000000</f>
        <v>0</v>
      </c>
      <c r="N163" s="149">
        <f>+IFERROR(INDEX(FCSTSDV!$D$2:$L$72,MATCH('tính băng dính sạch'!$D163,FCSTSDV!$C$2:$C$72,0),MATCH('tính băng dính sạch'!N$3,FCSTSDV!$D$1:$L$1,0)),0)*$E163/1000000</f>
        <v>0</v>
      </c>
      <c r="O163" s="11">
        <f>+IFERROR(INDEX(FCSTSDV!$D$2:$L$72,MATCH('tính băng dính sạch'!$D163,FCSTSDV!$C$2:$C$72,0),MATCH('tính băng dính sạch'!O$3,FCSTSDV!$D$1:$L$1,0)),0)*$E163/1000000</f>
        <v>0</v>
      </c>
      <c r="P163" s="180">
        <f>+IFERROR(INDEX(FCSTSDV!$D$2:$L$72,MATCH('tính băng dính sạch'!$D163,FCSTSDV!$C$2:$C$72,0),MATCH('tính băng dính sạch'!P$3,FCSTSDV!$D$1:$L$1,0)),0)*$E163/1000000</f>
        <v>0</v>
      </c>
      <c r="Q163" s="180">
        <f>+IFERROR(INDEX(FCSTSDV!$D$2:$L$72,MATCH('tính băng dính sạch'!$D163,FCSTSDV!$C$2:$C$72,0),MATCH('tính băng dính sạch'!Q$3,FCSTSDV!$D$1:$L$1,0)),0)*$E163/1000000</f>
        <v>0</v>
      </c>
      <c r="R163" s="180">
        <f>+IFERROR(INDEX(FCSTSDV!$D$2:$L$72,MATCH('tính băng dính sạch'!$D163,FCSTSDV!$C$2:$C$72,0),MATCH('tính băng dính sạch'!R$3,FCSTSDV!$D$1:$L$1,0)),0)*$E163/1000000</f>
        <v>0</v>
      </c>
      <c r="S163" s="180">
        <f>+IFERROR(INDEX(FCSTSDV!$D$2:$L$72,MATCH('tính băng dính sạch'!$D163,FCSTSDV!$C$2:$C$72,0),MATCH('tính băng dính sạch'!S$3,FCSTSDV!$D$1:$L$1,0)),0)*$E163/1000000</f>
        <v>0</v>
      </c>
      <c r="T163" s="180">
        <f>+IFERROR(INDEX(FCSTSDV!$D$2:$L$72,MATCH('tính băng dính sạch'!$D163,FCSTSDV!$C$2:$C$72,0),MATCH('tính băng dính sạch'!T$3,FCSTSDV!$D$1:$L$1,0)),0)*$E163/1000000</f>
        <v>0</v>
      </c>
      <c r="U163" s="180">
        <f>+IFERROR(INDEX(FCSTSDV!$D$2:$L$72,MATCH('tính băng dính sạch'!$D163,FCSTSDV!$C$2:$C$72,0),MATCH('tính băng dính sạch'!U$3,FCSTSDV!$D$1:$L$1,0)),0)*$E163/1000000</f>
        <v>0</v>
      </c>
      <c r="V163" s="191">
        <f>+IFERROR(INDEX(FCSTSDV!$D$2:$L$72,MATCH('tính băng dính sạch'!$D163,FCSTSDV!$C$2:$C$72,0),MATCH('tính băng dính sạch'!V$3,FCSTSDV!$D$1:$L$1,0)),0)*$E163/1000000</f>
        <v>0</v>
      </c>
      <c r="W163" s="99">
        <f>+IFERROR(INDEX(FCSTSDV!$D$2:$L$72,MATCH('tính băng dính sạch'!$D163,FCSTSDV!$C$2:$C$72,0),MATCH('tính băng dính sạch'!W$3,FCSTSDV!$D$1:$L$1,0)),0)*$E163/1000000</f>
        <v>0</v>
      </c>
      <c r="X163" s="100">
        <f>+IFERROR(INDEX(FCSTSDV!$D$2:$L$72,MATCH('tính băng dính sạch'!$D163,FCSTSDV!$C$2:$C$72,0),MATCH('tính băng dính sạch'!X$3,FCSTSDV!$D$1:$L$1,0)),0)*$E163/1000000</f>
        <v>0</v>
      </c>
      <c r="Y163" s="100">
        <f>+IFERROR(INDEX(FCSTSDV!$D$2:$L$72,MATCH('tính băng dính sạch'!$D163,FCSTSDV!$C$2:$C$72,0),MATCH('tính băng dính sạch'!Y$3,FCSTSDV!$D$1:$L$1,0)),0)*$E163/1000000</f>
        <v>0</v>
      </c>
      <c r="Z163" s="100">
        <f>+IFERROR(INDEX(FCSTSDV!$D$2:$L$72,MATCH('tính băng dính sạch'!$D163,FCSTSDV!$C$2:$C$72,0),MATCH('tính băng dính sạch'!Z$3,FCSTSDV!$D$1:$L$1,0)),0)*$E163/1000000</f>
        <v>0</v>
      </c>
      <c r="AA163" s="100">
        <f>+IFERROR(INDEX(FCSTSDV!$D$2:$L$72,MATCH('tính băng dính sạch'!$D163,FCSTSDV!$C$2:$C$72,0),MATCH('tính băng dính sạch'!AA$3,FCSTSDV!$D$1:$L$1,0)),0)*$E163/1000000</f>
        <v>0</v>
      </c>
      <c r="AB163" s="100">
        <f>+IFERROR(INDEX(FCSTSDV!$D$2:$L$72,MATCH('tính băng dính sạch'!$D163,FCSTSDV!$C$2:$C$72,0),MATCH('tính băng dính sạch'!AB$3,FCSTSDV!$D$1:$L$1,0)),0)*$E163/1000000</f>
        <v>0</v>
      </c>
      <c r="AC163" s="100">
        <f>+IFERROR(INDEX(FCSTSDV!$D$2:$L$72,MATCH('tính băng dính sạch'!$D163,FCSTSDV!$C$2:$C$72,0),MATCH('tính băng dính sạch'!AC$3,FCSTSDV!$D$1:$L$1,0)),0)*$E163/1000000</f>
        <v>0</v>
      </c>
      <c r="AD163" s="100">
        <f>+IFERROR(INDEX(FCSTSDV!$D$2:$L$72,MATCH('tính băng dính sạch'!$D163,FCSTSDV!$C$2:$C$72,0),MATCH('tính băng dính sạch'!AD$3,FCSTSDV!$D$1:$L$1,0)),0)*$E163/1000000</f>
        <v>0</v>
      </c>
      <c r="AE163" s="100">
        <f>+IFERROR(INDEX(FCSTSDV!$D$2:$L$72,MATCH('tính băng dính sạch'!$D163,FCSTSDV!$C$2:$C$72,0),MATCH('tính băng dính sạch'!AE$3,FCSTSDV!$D$1:$L$1,0)),0)*$E163/1000000</f>
        <v>0</v>
      </c>
      <c r="AF163" s="99">
        <f>+IFERROR(INDEX(FCSTSDV!$D$2:$L$72,MATCH('tính băng dính sạch'!$D163,FCSTSDV!$C$2:$C$72,0),MATCH('tính băng dính sạch'!AF$3,FCSTSDV!$D$1:$L$1,0)),0)*$E163/1000000</f>
        <v>0</v>
      </c>
      <c r="AG163" s="99">
        <f>+IFERROR(INDEX(FCSTSDV!$D$2:$L$72,MATCH('tính băng dính sạch'!$D163,FCSTSDV!$C$2:$C$72,0),MATCH('tính băng dính sạch'!AG$3,FCSTSDV!$D$1:$L$1,0)),0)*$E163/1000000</f>
        <v>0</v>
      </c>
      <c r="AH163" s="99">
        <f>+IFERROR(INDEX(FCSTSDV!$D$2:$L$72,MATCH('tính băng dính sạch'!$D163,FCSTSDV!$C$2:$C$72,0),MATCH('tính băng dính sạch'!AH$3,FCSTSDV!$D$1:$L$1,0)),0)*$E163/1000000</f>
        <v>0</v>
      </c>
      <c r="AI163" s="99">
        <f>+IFERROR(INDEX(FCSTSDV!$D$2:$L$72,MATCH('tính băng dính sạch'!$D163,FCSTSDV!$C$2:$C$72,0),MATCH('tính băng dính sạch'!AI$3,FCSTSDV!$D$1:$L$1,0)),0)*$E163/1000000</f>
        <v>0</v>
      </c>
      <c r="AJ163" s="99">
        <f>+IFERROR(INDEX(FCSTSDV!$D$2:$L$72,MATCH('tính băng dính sạch'!$D163,FCSTSDV!$C$2:$C$72,0),MATCH('tính băng dính sạch'!AJ$3,FCSTSDV!$D$1:$L$1,0)),0)*$E163/1000000</f>
        <v>0</v>
      </c>
      <c r="AK163" s="99">
        <f>+IFERROR(INDEX(FCSTSDV!$D$2:$L$72,MATCH('tính băng dính sạch'!$D163,FCSTSDV!$C$2:$C$72,0),MATCH('tính băng dính sạch'!AK$3,FCSTSDV!$D$1:$L$1,0)),0)*$E163/1000000</f>
        <v>0</v>
      </c>
      <c r="AL163" s="99">
        <f>+IFERROR(INDEX(FCSTSDV!$D$2:$L$72,MATCH('tính băng dính sạch'!$D163,FCSTSDV!$C$2:$C$72,0),MATCH('tính băng dính sạch'!AL$3,FCSTSDV!$D$1:$L$1,0)),0)*$E163/1000000</f>
        <v>0</v>
      </c>
      <c r="AM163" s="99">
        <f>+IFERROR(INDEX(FCSTSDV!$D$2:$L$72,MATCH('tính băng dính sạch'!$D163,FCSTSDV!$C$2:$C$72,0),MATCH('tính băng dính sạch'!AM$3,FCSTSDV!$D$1:$L$1,0)),0)*$E163/1000000</f>
        <v>0</v>
      </c>
      <c r="AN163" s="99">
        <f>+IFERROR(INDEX(FCSTSDV!$D$2:$L$72,MATCH('tính băng dính sạch'!$D163,FCSTSDV!$C$2:$C$72,0),MATCH('tính băng dính sạch'!AN$3,FCSTSDV!$D$1:$L$1,0)),0)*$E163/1000000</f>
        <v>0</v>
      </c>
      <c r="AO163" s="99">
        <f>+IFERROR(INDEX(FCSTSDV!$D$2:$L$72,MATCH('tính băng dính sạch'!$D163,FCSTSDV!$C$2:$C$72,0),MATCH('tính băng dính sạch'!AO$3,FCSTSDV!$D$1:$L$1,0)),0)*$E163/1000000</f>
        <v>0</v>
      </c>
      <c r="AP163" s="99">
        <f>+IFERROR(INDEX(FCSTSDV!$D$2:$L$72,MATCH('tính băng dính sạch'!$D163,FCSTSDV!$C$2:$C$72,0),MATCH('tính băng dính sạch'!AP$3,FCSTSDV!$D$1:$L$1,0)),0)*$E163/1000000</f>
        <v>0</v>
      </c>
      <c r="AQ163" s="99">
        <f>+IFERROR(INDEX(FCSTSDV!$D$2:$L$72,MATCH('tính băng dính sạch'!$D163,FCSTSDV!$C$2:$C$72,0),MATCH('tính băng dính sạch'!AQ$3,FCSTSDV!$D$1:$L$1,0)),0)*$E163/1000000</f>
        <v>0</v>
      </c>
      <c r="AR163" s="99">
        <f>+IFERROR(INDEX(FCSTSDV!$D$2:$L$72,MATCH('tính băng dính sạch'!$D163,FCSTSDV!$C$2:$C$72,0),MATCH('tính băng dính sạch'!AR$3,FCSTSDV!$D$1:$L$1,0)),0)*$E163/1000000</f>
        <v>0</v>
      </c>
      <c r="AS163" s="99">
        <f>+IFERROR(INDEX(FCSTSDV!$D$2:$L$72,MATCH('tính băng dính sạch'!$D163,FCSTSDV!$C$2:$C$72,0),MATCH('tính băng dính sạch'!AS$3,FCSTSDV!$D$1:$L$1,0)),0)*$E163/1000000</f>
        <v>0</v>
      </c>
      <c r="AT163" s="99">
        <f>+IFERROR(INDEX(FCSTSDV!$D$2:$L$72,MATCH('tính băng dính sạch'!$D163,FCSTSDV!$C$2:$C$72,0),MATCH('tính băng dính sạch'!AT$3,FCSTSDV!$D$1:$L$1,0)),0)*$E163/1000000</f>
        <v>0</v>
      </c>
      <c r="AU163" s="99">
        <f>+IFERROR(INDEX(FCSTSDV!$D$2:$L$72,MATCH('tính băng dính sạch'!$D163,FCSTSDV!$C$2:$C$72,0),MATCH('tính băng dính sạch'!AU$3,FCSTSDV!$D$1:$L$1,0)),0)*$E163/1000000</f>
        <v>0</v>
      </c>
      <c r="AV163" s="99">
        <f>+IFERROR(INDEX(FCSTSDV!$D$2:$L$72,MATCH('tính băng dính sạch'!$D163,FCSTSDV!$C$2:$C$72,0),MATCH('tính băng dính sạch'!AV$3,FCSTSDV!$D$1:$L$1,0)),0)*$E163/1000000</f>
        <v>0</v>
      </c>
      <c r="AW163" s="99">
        <f>+IFERROR(INDEX(FCSTSDV!$D$2:$L$72,MATCH('tính băng dính sạch'!$D163,FCSTSDV!$C$2:$C$72,0),MATCH('tính băng dính sạch'!AW$3,FCSTSDV!$D$1:$L$1,0)),0)*$E163/1000000</f>
        <v>0</v>
      </c>
      <c r="AX163" s="99">
        <f>+IFERROR(INDEX(FCSTSDV!$D$2:$L$72,MATCH('tính băng dính sạch'!$D163,FCSTSDV!$C$2:$C$72,0),MATCH('tính băng dính sạch'!AX$3,FCSTSDV!$D$1:$L$1,0)),0)*$E163/1000000</f>
        <v>0</v>
      </c>
      <c r="AY163" s="99">
        <f>+IFERROR(INDEX(FCSTSDV!$D$2:$L$72,MATCH('tính băng dính sạch'!$D163,FCSTSDV!$C$2:$C$72,0),MATCH('tính băng dính sạch'!AY$3,FCSTSDV!$D$1:$L$1,0)),0)*$E163/1000000</f>
        <v>0</v>
      </c>
      <c r="AZ163" s="99">
        <f>+IFERROR(INDEX(FCSTSDV!$D$2:$L$72,MATCH('tính băng dính sạch'!$D163,FCSTSDV!$C$2:$C$72,0),MATCH('tính băng dính sạch'!AZ$3,FCSTSDV!$D$1:$L$1,0)),0)*$E163/1000000</f>
        <v>0</v>
      </c>
      <c r="BA163" s="99">
        <f>+IFERROR(INDEX(FCSTSDV!$D$2:$L$72,MATCH('tính băng dính sạch'!$D163,FCSTSDV!$C$2:$C$72,0),MATCH('tính băng dính sạch'!BA$3,FCSTSDV!$D$1:$L$1,0)),0)*$E163/1000000</f>
        <v>0</v>
      </c>
      <c r="BB163" s="99">
        <f>+IFERROR(INDEX(FCSTSDV!$D$2:$L$72,MATCH('tính băng dính sạch'!$D163,FCSTSDV!$C$2:$C$72,0),MATCH('tính băng dính sạch'!BB$3,FCSTSDV!$D$1:$L$1,0)),0)*$E163/1000000</f>
        <v>0</v>
      </c>
      <c r="BC163" s="99">
        <f>+IFERROR(INDEX(FCSTSDV!$D$2:$L$72,MATCH('tính băng dính sạch'!$D163,FCSTSDV!$C$2:$C$72,0),MATCH('tính băng dính sạch'!BC$3,FCSTSDV!$D$1:$L$1,0)),0)*$E163/1000000</f>
        <v>0</v>
      </c>
      <c r="BD163" s="99">
        <f>+IFERROR(INDEX(FCSTSDV!$D$2:$L$72,MATCH('tính băng dính sạch'!$D163,FCSTSDV!$C$2:$C$72,0),MATCH('tính băng dính sạch'!BD$3,FCSTSDV!$D$1:$L$1,0)),0)*$E163/1000000</f>
        <v>0</v>
      </c>
      <c r="BE163" s="99">
        <f>+IFERROR(INDEX(FCSTSDV!$D$2:$L$72,MATCH('tính băng dính sạch'!$D163,FCSTSDV!$C$2:$C$72,0),MATCH('tính băng dính sạch'!BE$3,FCSTSDV!$D$1:$L$1,0)),0)*$E163/1000000</f>
        <v>0</v>
      </c>
      <c r="BF163" s="99">
        <f>+IFERROR(INDEX(FCSTSDV!$D$2:$L$72,MATCH('tính băng dính sạch'!$D163,FCSTSDV!$C$2:$C$72,0),MATCH('tính băng dính sạch'!BF$3,FCSTSDV!$D$1:$L$1,0)),0)*$E163/1000000</f>
        <v>0</v>
      </c>
      <c r="BG163" s="99">
        <f>+IFERROR(INDEX(FCSTSDV!$D$2:$L$72,MATCH('tính băng dính sạch'!$D163,FCSTSDV!$C$2:$C$72,0),MATCH('tính băng dính sạch'!BG$3,FCSTSDV!$D$1:$L$1,0)),0)*$E163/1000000</f>
        <v>0</v>
      </c>
      <c r="BH163" s="99">
        <f>+IFERROR(INDEX(FCSTSDV!$D$2:$L$72,MATCH('tính băng dính sạch'!$D163,FCSTSDV!$C$2:$C$72,0),MATCH('tính băng dính sạch'!BH$3,FCSTSDV!$D$1:$L$1,0)),0)*$E163/1000000</f>
        <v>0</v>
      </c>
      <c r="BI163" s="99">
        <f>+IFERROR(INDEX(FCSTSDV!$D$2:$L$72,MATCH('tính băng dính sạch'!$D163,FCSTSDV!$C$2:$C$72,0),MATCH('tính băng dính sạch'!BI$3,FCSTSDV!$D$1:$L$1,0)),0)*$E163/1000000</f>
        <v>0</v>
      </c>
      <c r="BJ163" s="99">
        <f>+IFERROR(INDEX(FCSTSDV!$D$2:$L$72,MATCH('tính băng dính sạch'!$D163,FCSTSDV!$C$2:$C$72,0),MATCH('tính băng dính sạch'!BJ$3,FCSTSDV!$D$1:$L$1,0)),0)*$E163/1000000</f>
        <v>0</v>
      </c>
      <c r="BK163" s="99">
        <f>+IFERROR(INDEX(FCSTSDV!$D$2:$L$72,MATCH('tính băng dính sạch'!$D163,FCSTSDV!$C$2:$C$72,0),MATCH('tính băng dính sạch'!BK$3,FCSTSDV!$D$1:$L$1,0)),0)*$E163/1000000</f>
        <v>0</v>
      </c>
      <c r="BL163" s="99">
        <f>+IFERROR(INDEX(FCSTSDV!$D$2:$L$72,MATCH('tính băng dính sạch'!$D163,FCSTSDV!$C$2:$C$72,0),MATCH('tính băng dính sạch'!BL$3,FCSTSDV!$D$1:$L$1,0)),0)*$E163/1000000</f>
        <v>0</v>
      </c>
      <c r="BM163" s="99">
        <f>+IFERROR(INDEX(FCSTSDV!$D$2:$L$72,MATCH('tính băng dính sạch'!$D163,FCSTSDV!$C$2:$C$72,0),MATCH('tính băng dính sạch'!BM$3,FCSTSDV!$D$1:$L$1,0)),0)*$E163/1000000</f>
        <v>0</v>
      </c>
      <c r="BN163" s="99">
        <f>+IFERROR(INDEX(FCSTSDV!$D$2:$L$72,MATCH('tính băng dính sạch'!$D163,FCSTSDV!$C$2:$C$72,0),MATCH('tính băng dính sạch'!BN$3,FCSTSDV!$D$1:$L$1,0)),0)*$E163/1000000</f>
        <v>0</v>
      </c>
      <c r="BO163" s="99">
        <f>+IFERROR(INDEX(FCSTSDV!$D$2:$L$72,MATCH('tính băng dính sạch'!$D163,FCSTSDV!$C$2:$C$72,0),MATCH('tính băng dính sạch'!BO$3,FCSTSDV!$D$1:$L$1,0)),0)*$E163/1000000</f>
        <v>0</v>
      </c>
      <c r="BP163" s="99">
        <f>+IFERROR(INDEX(FCSTSDV!$D$2:$L$72,MATCH('tính băng dính sạch'!$D163,FCSTSDV!$C$2:$C$72,0),MATCH('tính băng dính sạch'!BP$3,FCSTSDV!$D$1:$L$1,0)),0)*$E163/1000000</f>
        <v>0</v>
      </c>
      <c r="BQ163" s="99">
        <f>+IFERROR(INDEX(FCSTSDV!$D$2:$L$72,MATCH('tính băng dính sạch'!$D163,FCSTSDV!$C$2:$C$72,0),MATCH('tính băng dính sạch'!BQ$3,FCSTSDV!$D$1:$L$1,0)),0)*$E163/1000000</f>
        <v>0</v>
      </c>
      <c r="BR163" s="99">
        <f>+IFERROR(INDEX(FCSTSDV!$D$2:$L$72,MATCH('tính băng dính sạch'!$D163,FCSTSDV!$C$2:$C$72,0),MATCH('tính băng dính sạch'!BR$3,FCSTSDV!$D$1:$L$1,0)),0)*$E163/1000000</f>
        <v>0</v>
      </c>
      <c r="BS163" s="99">
        <f>+IFERROR(INDEX(FCSTSDV!$D$2:$L$72,MATCH('tính băng dính sạch'!$D163,FCSTSDV!$C$2:$C$72,0),MATCH('tính băng dính sạch'!BS$3,FCSTSDV!$D$1:$L$1,0)),0)*$E163/1000000</f>
        <v>0</v>
      </c>
      <c r="BT163" s="99">
        <f>+IFERROR(INDEX(FCSTSDV!$D$2:$L$72,MATCH('tính băng dính sạch'!$D163,FCSTSDV!$C$2:$C$72,0),MATCH('tính băng dính sạch'!BT$3,FCSTSDV!$D$1:$L$1,0)),0)*$E163/1000000</f>
        <v>0</v>
      </c>
      <c r="BU163" s="99">
        <f>+IFERROR(INDEX(FCSTSDV!$D$2:$L$72,MATCH('tính băng dính sạch'!$D163,FCSTSDV!$C$2:$C$72,0),MATCH('tính băng dính sạch'!BU$3,FCSTSDV!$D$1:$L$1,0)),0)*$E163/1000000</f>
        <v>0</v>
      </c>
      <c r="BV163" s="99">
        <f>+IFERROR(INDEX(FCSTSDV!$D$2:$L$72,MATCH('tính băng dính sạch'!$D163,FCSTSDV!$C$2:$C$72,0),MATCH('tính băng dính sạch'!BV$3,FCSTSDV!$D$1:$L$1,0)),0)*$E163/1000000</f>
        <v>0</v>
      </c>
      <c r="BW163" s="99">
        <f>+IFERROR(INDEX(FCSTSDV!$D$2:$L$72,MATCH('tính băng dính sạch'!$D163,FCSTSDV!$C$2:$C$72,0),MATCH('tính băng dính sạch'!BW$3,FCSTSDV!$D$1:$L$1,0)),0)*$E163/1000000</f>
        <v>0</v>
      </c>
      <c r="BX163" s="99">
        <f>+IFERROR(INDEX(FCSTSDV!$D$2:$L$72,MATCH('tính băng dính sạch'!$D163,FCSTSDV!$C$2:$C$72,0),MATCH('tính băng dính sạch'!BX$3,FCSTSDV!$D$1:$L$1,0)),0)*$E163/1000000</f>
        <v>0</v>
      </c>
      <c r="BY163" s="99">
        <f>+IFERROR(INDEX(FCSTSDV!$D$2:$L$72,MATCH('tính băng dính sạch'!$D163,FCSTSDV!$C$2:$C$72,0),MATCH('tính băng dính sạch'!BY$3,FCSTSDV!$D$1:$L$1,0)),0)*$E163/1000000</f>
        <v>0</v>
      </c>
      <c r="BZ163" s="99">
        <f>+IFERROR(INDEX(FCSTSDV!$D$2:$L$72,MATCH('tính băng dính sạch'!$D163,FCSTSDV!$C$2:$C$72,0),MATCH('tính băng dính sạch'!BZ$3,FCSTSDV!$D$1:$L$1,0)),0)*$E163/1000000</f>
        <v>0</v>
      </c>
      <c r="CA163" s="99">
        <f>+IFERROR(INDEX(FCSTSDV!$D$2:$L$72,MATCH('tính băng dính sạch'!$D163,FCSTSDV!$C$2:$C$72,0),MATCH('tính băng dính sạch'!CA$3,FCSTSDV!$D$1:$L$1,0)),0)*$E163/1000000</f>
        <v>0</v>
      </c>
      <c r="CB163" s="99">
        <f>+IFERROR(INDEX(FCSTSDV!$D$2:$L$72,MATCH('tính băng dính sạch'!$D163,FCSTSDV!$C$2:$C$72,0),MATCH('tính băng dính sạch'!CB$3,FCSTSDV!$D$1:$L$1,0)),0)*$E163/1000000</f>
        <v>0</v>
      </c>
      <c r="CC163" s="99">
        <f>+IFERROR(INDEX(FCSTSDV!$D$2:$L$72,MATCH('tính băng dính sạch'!$D163,FCSTSDV!$C$2:$C$72,0),MATCH('tính băng dính sạch'!CC$3,FCSTSDV!$D$1:$L$1,0)),0)*$E163/1000000</f>
        <v>0</v>
      </c>
      <c r="CD163" s="99">
        <f>+IFERROR(INDEX(FCSTSDV!$D$2:$L$72,MATCH('tính băng dính sạch'!$D163,FCSTSDV!$C$2:$C$72,0),MATCH('tính băng dính sạch'!CD$3,FCSTSDV!$D$1:$L$1,0)),0)*$E163/1000000</f>
        <v>0</v>
      </c>
      <c r="CE163" s="99">
        <f>+IFERROR(INDEX(FCSTSDV!$D$2:$L$72,MATCH('tính băng dính sạch'!$D163,FCSTSDV!$C$2:$C$72,0),MATCH('tính băng dính sạch'!CE$3,FCSTSDV!$D$1:$L$1,0)),0)*$E163/1000000</f>
        <v>0</v>
      </c>
      <c r="CF163" s="99">
        <f>+IFERROR(INDEX(FCSTSDV!$D$2:$L$72,MATCH('tính băng dính sạch'!$D163,FCSTSDV!$C$2:$C$72,0),MATCH('tính băng dính sạch'!CF$3,FCSTSDV!$D$1:$L$1,0)),0)*$E163/1000000</f>
        <v>0</v>
      </c>
      <c r="CG163" s="99">
        <f>+IFERROR(INDEX(FCSTSDV!$D$2:$L$72,MATCH('tính băng dính sạch'!$D163,FCSTSDV!$C$2:$C$72,0),MATCH('tính băng dính sạch'!CG$3,FCSTSDV!$D$1:$L$1,0)),0)*$E163/1000000</f>
        <v>0</v>
      </c>
      <c r="CH163" s="99">
        <f>+IFERROR(INDEX(FCSTSDV!$D$2:$L$72,MATCH('tính băng dính sạch'!$D163,FCSTSDV!$C$2:$C$72,0),MATCH('tính băng dính sạch'!CH$3,FCSTSDV!$D$1:$L$1,0)),0)*$E163/1000000</f>
        <v>0</v>
      </c>
      <c r="CI163" s="99">
        <f>+IFERROR(INDEX(FCSTSDV!$D$2:$L$72,MATCH('tính băng dính sạch'!$D163,FCSTSDV!$C$2:$C$72,0),MATCH('tính băng dính sạch'!CI$3,FCSTSDV!$D$1:$L$1,0)),0)*$E163/1000000</f>
        <v>0</v>
      </c>
      <c r="CJ163" s="99">
        <f>+IFERROR(INDEX(FCSTSDV!$D$2:$L$72,MATCH('tính băng dính sạch'!$D163,FCSTSDV!$C$2:$C$72,0),MATCH('tính băng dính sạch'!CJ$3,FCSTSDV!$D$1:$L$1,0)),0)*$E163/1000000</f>
        <v>0</v>
      </c>
      <c r="CK163" s="99">
        <f>+IFERROR(INDEX(FCSTSDV!$D$2:$L$72,MATCH('tính băng dính sạch'!$D163,FCSTSDV!$C$2:$C$72,0),MATCH('tính băng dính sạch'!CK$3,FCSTSDV!$D$1:$L$1,0)),0)*$E163/1000000</f>
        <v>0</v>
      </c>
      <c r="CL163" s="99">
        <f>+IFERROR(INDEX(FCSTSDV!$D$2:$L$72,MATCH('tính băng dính sạch'!$D163,FCSTSDV!$C$2:$C$72,0),MATCH('tính băng dính sạch'!CL$3,FCSTSDV!$D$1:$L$1,0)),0)*$E163/1000000</f>
        <v>0</v>
      </c>
      <c r="CM163" s="99">
        <f>+IFERROR(INDEX(FCSTSDV!$D$2:$L$72,MATCH('tính băng dính sạch'!$D163,FCSTSDV!$C$2:$C$72,0),MATCH('tính băng dính sạch'!CM$3,FCSTSDV!$D$1:$L$1,0)),0)*$E163/1000000</f>
        <v>0</v>
      </c>
      <c r="CN163" s="99">
        <f>+IFERROR(INDEX(FCSTSDV!$D$2:$L$72,MATCH('tính băng dính sạch'!$D163,FCSTSDV!$C$2:$C$72,0),MATCH('tính băng dính sạch'!CN$3,FCSTSDV!$D$1:$L$1,0)),0)*$E163/1000000</f>
        <v>0</v>
      </c>
      <c r="CO163" s="99">
        <f>+IFERROR(INDEX(FCSTSDV!$D$2:$L$72,MATCH('tính băng dính sạch'!$D163,FCSTSDV!$C$2:$C$72,0),MATCH('tính băng dính sạch'!CO$3,FCSTSDV!$D$1:$L$1,0)),0)*$E163/1000000</f>
        <v>0</v>
      </c>
      <c r="CP163" s="99">
        <f>+IFERROR(INDEX(FCSTSDV!$D$2:$L$72,MATCH('tính băng dính sạch'!$D163,FCSTSDV!$C$2:$C$72,0),MATCH('tính băng dính sạch'!CP$3,FCSTSDV!$D$1:$L$1,0)),0)*$E163/1000000</f>
        <v>0</v>
      </c>
      <c r="CQ163" s="99">
        <f>+IFERROR(INDEX(FCSTSDV!$D$2:$L$72,MATCH('tính băng dính sạch'!$D163,FCSTSDV!$C$2:$C$72,0),MATCH('tính băng dính sạch'!CQ$3,FCSTSDV!$D$1:$L$1,0)),0)*$E163/1000000</f>
        <v>0</v>
      </c>
    </row>
    <row r="164" spans="1:95" ht="20.100000000000001" hidden="1" customHeight="1">
      <c r="A164" s="813"/>
      <c r="B164" s="795"/>
      <c r="C164" s="57"/>
      <c r="D164" s="32" t="s">
        <v>41</v>
      </c>
      <c r="E164" s="49">
        <v>5</v>
      </c>
      <c r="F164" s="799"/>
      <c r="G164" s="799"/>
      <c r="H164" s="830"/>
      <c r="I164" s="81">
        <f>+IFERROR(VLOOKUP(D164,FCSTSDV!$C$2:$C$72,26,0),0)/'tính băng dính sạch'!E164</f>
        <v>0</v>
      </c>
      <c r="J164" s="13"/>
      <c r="K164" s="181">
        <f>+IFERROR(INDEX(FCSTSDV!$D$2:$L$72,MATCH('tính băng dính sạch'!$D164,FCSTSDV!$C$2:$C$72,0),MATCH('tính băng dính sạch'!K$3,FCSTSDV!$D$1:$L$1,0)),0)*$E164/1000000</f>
        <v>0</v>
      </c>
      <c r="L164" s="181">
        <f>+IFERROR(INDEX(FCSTSDV!$D$2:$L$72,MATCH('tính băng dính sạch'!$D164,FCSTSDV!$C$2:$C$72,0),MATCH('tính băng dính sạch'!L$3,FCSTSDV!$D$1:$L$1,0)),0)*$E164/1000000</f>
        <v>0</v>
      </c>
      <c r="M164" s="84">
        <f>+IFERROR(INDEX(FCSTSDV!$D$2:$L$72,MATCH('tính băng dính sạch'!$D164,FCSTSDV!$C$2:$C$72,0),MATCH('tính băng dính sạch'!M$3,FCSTSDV!$D$1:$L$1,0)),0)*$E164/1000000</f>
        <v>0</v>
      </c>
      <c r="N164" s="84">
        <f>+IFERROR(INDEX(FCSTSDV!$D$2:$L$72,MATCH('tính băng dính sạch'!$D164,FCSTSDV!$C$2:$C$72,0),MATCH('tính băng dính sạch'!N$3,FCSTSDV!$D$1:$L$1,0)),0)*$E164/1000000</f>
        <v>0</v>
      </c>
      <c r="O164" s="84">
        <f>+IFERROR(INDEX(FCSTSDV!$D$2:$L$72,MATCH('tính băng dính sạch'!$D164,FCSTSDV!$C$2:$C$72,0),MATCH('tính băng dính sạch'!O$3,FCSTSDV!$D$1:$L$1,0)),0)*$E164/1000000</f>
        <v>0</v>
      </c>
      <c r="P164" s="182">
        <f>+IFERROR(INDEX(FCSTSDV!$D$2:$L$72,MATCH('tính băng dính sạch'!$D164,FCSTSDV!$C$2:$C$72,0),MATCH('tính băng dính sạch'!P$3,FCSTSDV!$D$1:$L$1,0)),0)*$E164/1000000</f>
        <v>0</v>
      </c>
      <c r="Q164" s="182">
        <f>+IFERROR(INDEX(FCSTSDV!$D$2:$L$72,MATCH('tính băng dính sạch'!$D164,FCSTSDV!$C$2:$C$72,0),MATCH('tính băng dính sạch'!Q$3,FCSTSDV!$D$1:$L$1,0)),0)*$E164/1000000</f>
        <v>0</v>
      </c>
      <c r="R164" s="182">
        <f>+IFERROR(INDEX(FCSTSDV!$D$2:$L$72,MATCH('tính băng dính sạch'!$D164,FCSTSDV!$C$2:$C$72,0),MATCH('tính băng dính sạch'!R$3,FCSTSDV!$D$1:$L$1,0)),0)*$E164/1000000</f>
        <v>0</v>
      </c>
      <c r="S164" s="182">
        <f>+IFERROR(INDEX(FCSTSDV!$D$2:$L$72,MATCH('tính băng dính sạch'!$D164,FCSTSDV!$C$2:$C$72,0),MATCH('tính băng dính sạch'!S$3,FCSTSDV!$D$1:$L$1,0)),0)*$E164/1000000</f>
        <v>0</v>
      </c>
      <c r="T164" s="182">
        <f>+IFERROR(INDEX(FCSTSDV!$D$2:$L$72,MATCH('tính băng dính sạch'!$D164,FCSTSDV!$C$2:$C$72,0),MATCH('tính băng dính sạch'!T$3,FCSTSDV!$D$1:$L$1,0)),0)*$E164/1000000</f>
        <v>0</v>
      </c>
      <c r="U164" s="182">
        <f>+IFERROR(INDEX(FCSTSDV!$D$2:$L$72,MATCH('tính băng dính sạch'!$D164,FCSTSDV!$C$2:$C$72,0),MATCH('tính băng dính sạch'!U$3,FCSTSDV!$D$1:$L$1,0)),0)*$E164/1000000</f>
        <v>0</v>
      </c>
      <c r="V164" s="192">
        <f>+IFERROR(INDEX(FCSTSDV!$D$2:$L$72,MATCH('tính băng dính sạch'!$D164,FCSTSDV!$C$2:$C$72,0),MATCH('tính băng dính sạch'!V$3,FCSTSDV!$D$1:$L$1,0)),0)*$E164/1000000</f>
        <v>0</v>
      </c>
      <c r="W164" s="92">
        <f>+IFERROR(INDEX(FCSTSDV!$D$2:$L$72,MATCH('tính băng dính sạch'!$D164,FCSTSDV!$C$2:$C$72,0),MATCH('tính băng dính sạch'!W$3,FCSTSDV!$D$1:$L$1,0)),0)*$E164/1000000</f>
        <v>0</v>
      </c>
      <c r="X164" s="102">
        <f>+IFERROR(INDEX(FCSTSDV!$D$2:$L$72,MATCH('tính băng dính sạch'!$D164,FCSTSDV!$C$2:$C$72,0),MATCH('tính băng dính sạch'!X$3,FCSTSDV!$D$1:$L$1,0)),0)*$E164/1000000</f>
        <v>0</v>
      </c>
      <c r="Y164" s="102">
        <f>+IFERROR(INDEX(FCSTSDV!$D$2:$L$72,MATCH('tính băng dính sạch'!$D164,FCSTSDV!$C$2:$C$72,0),MATCH('tính băng dính sạch'!Y$3,FCSTSDV!$D$1:$L$1,0)),0)*$E164/1000000</f>
        <v>0</v>
      </c>
      <c r="Z164" s="102">
        <f>+IFERROR(INDEX(FCSTSDV!$D$2:$L$72,MATCH('tính băng dính sạch'!$D164,FCSTSDV!$C$2:$C$72,0),MATCH('tính băng dính sạch'!Z$3,FCSTSDV!$D$1:$L$1,0)),0)*$E164/1000000</f>
        <v>0</v>
      </c>
      <c r="AA164" s="102">
        <f>+IFERROR(INDEX(FCSTSDV!$D$2:$L$72,MATCH('tính băng dính sạch'!$D164,FCSTSDV!$C$2:$C$72,0),MATCH('tính băng dính sạch'!AA$3,FCSTSDV!$D$1:$L$1,0)),0)*$E164/1000000</f>
        <v>0</v>
      </c>
      <c r="AB164" s="102">
        <f>+IFERROR(INDEX(FCSTSDV!$D$2:$L$72,MATCH('tính băng dính sạch'!$D164,FCSTSDV!$C$2:$C$72,0),MATCH('tính băng dính sạch'!AB$3,FCSTSDV!$D$1:$L$1,0)),0)*$E164/1000000</f>
        <v>0</v>
      </c>
      <c r="AC164" s="102">
        <f>+IFERROR(INDEX(FCSTSDV!$D$2:$L$72,MATCH('tính băng dính sạch'!$D164,FCSTSDV!$C$2:$C$72,0),MATCH('tính băng dính sạch'!AC$3,FCSTSDV!$D$1:$L$1,0)),0)*$E164/1000000</f>
        <v>0</v>
      </c>
      <c r="AD164" s="102">
        <f>+IFERROR(INDEX(FCSTSDV!$D$2:$L$72,MATCH('tính băng dính sạch'!$D164,FCSTSDV!$C$2:$C$72,0),MATCH('tính băng dính sạch'!AD$3,FCSTSDV!$D$1:$L$1,0)),0)*$E164/1000000</f>
        <v>0</v>
      </c>
      <c r="AE164" s="102">
        <f>+IFERROR(INDEX(FCSTSDV!$D$2:$L$72,MATCH('tính băng dính sạch'!$D164,FCSTSDV!$C$2:$C$72,0),MATCH('tính băng dính sạch'!AE$3,FCSTSDV!$D$1:$L$1,0)),0)*$E164/1000000</f>
        <v>0</v>
      </c>
      <c r="AF164" s="92">
        <f>+IFERROR(INDEX(FCSTSDV!$D$2:$L$72,MATCH('tính băng dính sạch'!$D164,FCSTSDV!$C$2:$C$72,0),MATCH('tính băng dính sạch'!AF$3,FCSTSDV!$D$1:$L$1,0)),0)*$E164/1000000</f>
        <v>0</v>
      </c>
      <c r="AG164" s="92">
        <f>+IFERROR(INDEX(FCSTSDV!$D$2:$L$72,MATCH('tính băng dính sạch'!$D164,FCSTSDV!$C$2:$C$72,0),MATCH('tính băng dính sạch'!AG$3,FCSTSDV!$D$1:$L$1,0)),0)*$E164/1000000</f>
        <v>0</v>
      </c>
      <c r="AH164" s="92">
        <f>+IFERROR(INDEX(FCSTSDV!$D$2:$L$72,MATCH('tính băng dính sạch'!$D164,FCSTSDV!$C$2:$C$72,0),MATCH('tính băng dính sạch'!AH$3,FCSTSDV!$D$1:$L$1,0)),0)*$E164/1000000</f>
        <v>0</v>
      </c>
      <c r="AI164" s="92">
        <f>+IFERROR(INDEX(FCSTSDV!$D$2:$L$72,MATCH('tính băng dính sạch'!$D164,FCSTSDV!$C$2:$C$72,0),MATCH('tính băng dính sạch'!AI$3,FCSTSDV!$D$1:$L$1,0)),0)*$E164/1000000</f>
        <v>0</v>
      </c>
      <c r="AJ164" s="92">
        <f>+IFERROR(INDEX(FCSTSDV!$D$2:$L$72,MATCH('tính băng dính sạch'!$D164,FCSTSDV!$C$2:$C$72,0),MATCH('tính băng dính sạch'!AJ$3,FCSTSDV!$D$1:$L$1,0)),0)*$E164/1000000</f>
        <v>0</v>
      </c>
      <c r="AK164" s="92">
        <f>+IFERROR(INDEX(FCSTSDV!$D$2:$L$72,MATCH('tính băng dính sạch'!$D164,FCSTSDV!$C$2:$C$72,0),MATCH('tính băng dính sạch'!AK$3,FCSTSDV!$D$1:$L$1,0)),0)*$E164/1000000</f>
        <v>0</v>
      </c>
      <c r="AL164" s="92">
        <f>+IFERROR(INDEX(FCSTSDV!$D$2:$L$72,MATCH('tính băng dính sạch'!$D164,FCSTSDV!$C$2:$C$72,0),MATCH('tính băng dính sạch'!AL$3,FCSTSDV!$D$1:$L$1,0)),0)*$E164/1000000</f>
        <v>0</v>
      </c>
      <c r="AM164" s="92">
        <f>+IFERROR(INDEX(FCSTSDV!$D$2:$L$72,MATCH('tính băng dính sạch'!$D164,FCSTSDV!$C$2:$C$72,0),MATCH('tính băng dính sạch'!AM$3,FCSTSDV!$D$1:$L$1,0)),0)*$E164/1000000</f>
        <v>0</v>
      </c>
      <c r="AN164" s="106">
        <f>+IFERROR(INDEX(FCSTSDV!$D$2:$L$72,MATCH('tính băng dính sạch'!$D164,FCSTSDV!$C$2:$C$72,0),MATCH('tính băng dính sạch'!AN$3,FCSTSDV!$D$1:$L$1,0)),0)*$E164/1000000</f>
        <v>0</v>
      </c>
      <c r="AO164" s="106">
        <f>+IFERROR(INDEX(FCSTSDV!$D$2:$L$72,MATCH('tính băng dính sạch'!$D164,FCSTSDV!$C$2:$C$72,0),MATCH('tính băng dính sạch'!AO$3,FCSTSDV!$D$1:$L$1,0)),0)*$E164/1000000</f>
        <v>0</v>
      </c>
      <c r="AP164" s="106">
        <f>+IFERROR(INDEX(FCSTSDV!$D$2:$L$72,MATCH('tính băng dính sạch'!$D164,FCSTSDV!$C$2:$C$72,0),MATCH('tính băng dính sạch'!AP$3,FCSTSDV!$D$1:$L$1,0)),0)*$E164/1000000</f>
        <v>0</v>
      </c>
      <c r="AQ164" s="106">
        <f>+IFERROR(INDEX(FCSTSDV!$D$2:$L$72,MATCH('tính băng dính sạch'!$D164,FCSTSDV!$C$2:$C$72,0),MATCH('tính băng dính sạch'!AQ$3,FCSTSDV!$D$1:$L$1,0)),0)*$E164/1000000</f>
        <v>0</v>
      </c>
      <c r="AR164" s="106">
        <f>+IFERROR(INDEX(FCSTSDV!$D$2:$L$72,MATCH('tính băng dính sạch'!$D164,FCSTSDV!$C$2:$C$72,0),MATCH('tính băng dính sạch'!AR$3,FCSTSDV!$D$1:$L$1,0)),0)*$E164/1000000</f>
        <v>0</v>
      </c>
      <c r="AS164" s="106">
        <f>+IFERROR(INDEX(FCSTSDV!$D$2:$L$72,MATCH('tính băng dính sạch'!$D164,FCSTSDV!$C$2:$C$72,0),MATCH('tính băng dính sạch'!AS$3,FCSTSDV!$D$1:$L$1,0)),0)*$E164/1000000</f>
        <v>0</v>
      </c>
      <c r="AT164" s="106">
        <f>+IFERROR(INDEX(FCSTSDV!$D$2:$L$72,MATCH('tính băng dính sạch'!$D164,FCSTSDV!$C$2:$C$72,0),MATCH('tính băng dính sạch'!AT$3,FCSTSDV!$D$1:$L$1,0)),0)*$E164/1000000</f>
        <v>0</v>
      </c>
      <c r="AU164" s="106">
        <f>+IFERROR(INDEX(FCSTSDV!$D$2:$L$72,MATCH('tính băng dính sạch'!$D164,FCSTSDV!$C$2:$C$72,0),MATCH('tính băng dính sạch'!AU$3,FCSTSDV!$D$1:$L$1,0)),0)*$E164/1000000</f>
        <v>0</v>
      </c>
      <c r="AV164" s="106">
        <f>+IFERROR(INDEX(FCSTSDV!$D$2:$L$72,MATCH('tính băng dính sạch'!$D164,FCSTSDV!$C$2:$C$72,0),MATCH('tính băng dính sạch'!AV$3,FCSTSDV!$D$1:$L$1,0)),0)*$E164/1000000</f>
        <v>0</v>
      </c>
      <c r="AW164" s="106">
        <f>+IFERROR(INDEX(FCSTSDV!$D$2:$L$72,MATCH('tính băng dính sạch'!$D164,FCSTSDV!$C$2:$C$72,0),MATCH('tính băng dính sạch'!AW$3,FCSTSDV!$D$1:$L$1,0)),0)*$E164/1000000</f>
        <v>0</v>
      </c>
      <c r="AX164" s="106">
        <f>+IFERROR(INDEX(FCSTSDV!$D$2:$L$72,MATCH('tính băng dính sạch'!$D164,FCSTSDV!$C$2:$C$72,0),MATCH('tính băng dính sạch'!AX$3,FCSTSDV!$D$1:$L$1,0)),0)*$E164/1000000</f>
        <v>0</v>
      </c>
      <c r="AY164" s="106">
        <f>+IFERROR(INDEX(FCSTSDV!$D$2:$L$72,MATCH('tính băng dính sạch'!$D164,FCSTSDV!$C$2:$C$72,0),MATCH('tính băng dính sạch'!AY$3,FCSTSDV!$D$1:$L$1,0)),0)*$E164/1000000</f>
        <v>0</v>
      </c>
      <c r="AZ164" s="106">
        <f>+IFERROR(INDEX(FCSTSDV!$D$2:$L$72,MATCH('tính băng dính sạch'!$D164,FCSTSDV!$C$2:$C$72,0),MATCH('tính băng dính sạch'!AZ$3,FCSTSDV!$D$1:$L$1,0)),0)*$E164/1000000</f>
        <v>0</v>
      </c>
      <c r="BA164" s="106">
        <f>+IFERROR(INDEX(FCSTSDV!$D$2:$L$72,MATCH('tính băng dính sạch'!$D164,FCSTSDV!$C$2:$C$72,0),MATCH('tính băng dính sạch'!BA$3,FCSTSDV!$D$1:$L$1,0)),0)*$E164/1000000</f>
        <v>0</v>
      </c>
      <c r="BB164" s="106">
        <f>+IFERROR(INDEX(FCSTSDV!$D$2:$L$72,MATCH('tính băng dính sạch'!$D164,FCSTSDV!$C$2:$C$72,0),MATCH('tính băng dính sạch'!BB$3,FCSTSDV!$D$1:$L$1,0)),0)*$E164/1000000</f>
        <v>0</v>
      </c>
      <c r="BC164" s="106">
        <f>+IFERROR(INDEX(FCSTSDV!$D$2:$L$72,MATCH('tính băng dính sạch'!$D164,FCSTSDV!$C$2:$C$72,0),MATCH('tính băng dính sạch'!BC$3,FCSTSDV!$D$1:$L$1,0)),0)*$E164/1000000</f>
        <v>0</v>
      </c>
      <c r="BD164" s="106">
        <f>+IFERROR(INDEX(FCSTSDV!$D$2:$L$72,MATCH('tính băng dính sạch'!$D164,FCSTSDV!$C$2:$C$72,0),MATCH('tính băng dính sạch'!BD$3,FCSTSDV!$D$1:$L$1,0)),0)*$E164/1000000</f>
        <v>0</v>
      </c>
      <c r="BE164" s="106">
        <f>+IFERROR(INDEX(FCSTSDV!$D$2:$L$72,MATCH('tính băng dính sạch'!$D164,FCSTSDV!$C$2:$C$72,0),MATCH('tính băng dính sạch'!BE$3,FCSTSDV!$D$1:$L$1,0)),0)*$E164/1000000</f>
        <v>0</v>
      </c>
      <c r="BF164" s="106">
        <f>+IFERROR(INDEX(FCSTSDV!$D$2:$L$72,MATCH('tính băng dính sạch'!$D164,FCSTSDV!$C$2:$C$72,0),MATCH('tính băng dính sạch'!BF$3,FCSTSDV!$D$1:$L$1,0)),0)*$E164/1000000</f>
        <v>0</v>
      </c>
      <c r="BG164" s="106">
        <f>+IFERROR(INDEX(FCSTSDV!$D$2:$L$72,MATCH('tính băng dính sạch'!$D164,FCSTSDV!$C$2:$C$72,0),MATCH('tính băng dính sạch'!BG$3,FCSTSDV!$D$1:$L$1,0)),0)*$E164/1000000</f>
        <v>0</v>
      </c>
      <c r="BH164" s="106">
        <f>+IFERROR(INDEX(FCSTSDV!$D$2:$L$72,MATCH('tính băng dính sạch'!$D164,FCSTSDV!$C$2:$C$72,0),MATCH('tính băng dính sạch'!BH$3,FCSTSDV!$D$1:$L$1,0)),0)*$E164/1000000</f>
        <v>0</v>
      </c>
      <c r="BI164" s="106">
        <f>+IFERROR(INDEX(FCSTSDV!$D$2:$L$72,MATCH('tính băng dính sạch'!$D164,FCSTSDV!$C$2:$C$72,0),MATCH('tính băng dính sạch'!BI$3,FCSTSDV!$D$1:$L$1,0)),0)*$E164/1000000</f>
        <v>0</v>
      </c>
      <c r="BJ164" s="106">
        <f>+IFERROR(INDEX(FCSTSDV!$D$2:$L$72,MATCH('tính băng dính sạch'!$D164,FCSTSDV!$C$2:$C$72,0),MATCH('tính băng dính sạch'!BJ$3,FCSTSDV!$D$1:$L$1,0)),0)*$E164/1000000</f>
        <v>0</v>
      </c>
      <c r="BK164" s="106">
        <f>+IFERROR(INDEX(FCSTSDV!$D$2:$L$72,MATCH('tính băng dính sạch'!$D164,FCSTSDV!$C$2:$C$72,0),MATCH('tính băng dính sạch'!BK$3,FCSTSDV!$D$1:$L$1,0)),0)*$E164/1000000</f>
        <v>0</v>
      </c>
      <c r="BL164" s="106">
        <f>+IFERROR(INDEX(FCSTSDV!$D$2:$L$72,MATCH('tính băng dính sạch'!$D164,FCSTSDV!$C$2:$C$72,0),MATCH('tính băng dính sạch'!BL$3,FCSTSDV!$D$1:$L$1,0)),0)*$E164/1000000</f>
        <v>0</v>
      </c>
      <c r="BM164" s="106">
        <f>+IFERROR(INDEX(FCSTSDV!$D$2:$L$72,MATCH('tính băng dính sạch'!$D164,FCSTSDV!$C$2:$C$72,0),MATCH('tính băng dính sạch'!BM$3,FCSTSDV!$D$1:$L$1,0)),0)*$E164/1000000</f>
        <v>0</v>
      </c>
      <c r="BN164" s="106">
        <f>+IFERROR(INDEX(FCSTSDV!$D$2:$L$72,MATCH('tính băng dính sạch'!$D164,FCSTSDV!$C$2:$C$72,0),MATCH('tính băng dính sạch'!BN$3,FCSTSDV!$D$1:$L$1,0)),0)*$E164/1000000</f>
        <v>0</v>
      </c>
      <c r="BO164" s="106">
        <f>+IFERROR(INDEX(FCSTSDV!$D$2:$L$72,MATCH('tính băng dính sạch'!$D164,FCSTSDV!$C$2:$C$72,0),MATCH('tính băng dính sạch'!BO$3,FCSTSDV!$D$1:$L$1,0)),0)*$E164/1000000</f>
        <v>0</v>
      </c>
      <c r="BP164" s="106">
        <f>+IFERROR(INDEX(FCSTSDV!$D$2:$L$72,MATCH('tính băng dính sạch'!$D164,FCSTSDV!$C$2:$C$72,0),MATCH('tính băng dính sạch'!BP$3,FCSTSDV!$D$1:$L$1,0)),0)*$E164/1000000</f>
        <v>0</v>
      </c>
      <c r="BQ164" s="106">
        <f>+IFERROR(INDEX(FCSTSDV!$D$2:$L$72,MATCH('tính băng dính sạch'!$D164,FCSTSDV!$C$2:$C$72,0),MATCH('tính băng dính sạch'!BQ$3,FCSTSDV!$D$1:$L$1,0)),0)*$E164/1000000</f>
        <v>0</v>
      </c>
      <c r="BR164" s="106">
        <f>+IFERROR(INDEX(FCSTSDV!$D$2:$L$72,MATCH('tính băng dính sạch'!$D164,FCSTSDV!$C$2:$C$72,0),MATCH('tính băng dính sạch'!BR$3,FCSTSDV!$D$1:$L$1,0)),0)*$E164/1000000</f>
        <v>0</v>
      </c>
      <c r="BS164" s="106">
        <f>+IFERROR(INDEX(FCSTSDV!$D$2:$L$72,MATCH('tính băng dính sạch'!$D164,FCSTSDV!$C$2:$C$72,0),MATCH('tính băng dính sạch'!BS$3,FCSTSDV!$D$1:$L$1,0)),0)*$E164/1000000</f>
        <v>0</v>
      </c>
      <c r="BT164" s="106">
        <f>+IFERROR(INDEX(FCSTSDV!$D$2:$L$72,MATCH('tính băng dính sạch'!$D164,FCSTSDV!$C$2:$C$72,0),MATCH('tính băng dính sạch'!BT$3,FCSTSDV!$D$1:$L$1,0)),0)*$E164/1000000</f>
        <v>0</v>
      </c>
      <c r="BU164" s="106">
        <f>+IFERROR(INDEX(FCSTSDV!$D$2:$L$72,MATCH('tính băng dính sạch'!$D164,FCSTSDV!$C$2:$C$72,0),MATCH('tính băng dính sạch'!BU$3,FCSTSDV!$D$1:$L$1,0)),0)*$E164/1000000</f>
        <v>0</v>
      </c>
      <c r="BV164" s="106">
        <f>+IFERROR(INDEX(FCSTSDV!$D$2:$L$72,MATCH('tính băng dính sạch'!$D164,FCSTSDV!$C$2:$C$72,0),MATCH('tính băng dính sạch'!BV$3,FCSTSDV!$D$1:$L$1,0)),0)*$E164/1000000</f>
        <v>0</v>
      </c>
      <c r="BW164" s="106">
        <f>+IFERROR(INDEX(FCSTSDV!$D$2:$L$72,MATCH('tính băng dính sạch'!$D164,FCSTSDV!$C$2:$C$72,0),MATCH('tính băng dính sạch'!BW$3,FCSTSDV!$D$1:$L$1,0)),0)*$E164/1000000</f>
        <v>0</v>
      </c>
      <c r="BX164" s="106">
        <f>+IFERROR(INDEX(FCSTSDV!$D$2:$L$72,MATCH('tính băng dính sạch'!$D164,FCSTSDV!$C$2:$C$72,0),MATCH('tính băng dính sạch'!BX$3,FCSTSDV!$D$1:$L$1,0)),0)*$E164/1000000</f>
        <v>0</v>
      </c>
      <c r="BY164" s="106">
        <f>+IFERROR(INDEX(FCSTSDV!$D$2:$L$72,MATCH('tính băng dính sạch'!$D164,FCSTSDV!$C$2:$C$72,0),MATCH('tính băng dính sạch'!BY$3,FCSTSDV!$D$1:$L$1,0)),0)*$E164/1000000</f>
        <v>0</v>
      </c>
      <c r="BZ164" s="106">
        <f>+IFERROR(INDEX(FCSTSDV!$D$2:$L$72,MATCH('tính băng dính sạch'!$D164,FCSTSDV!$C$2:$C$72,0),MATCH('tính băng dính sạch'!BZ$3,FCSTSDV!$D$1:$L$1,0)),0)*$E164/1000000</f>
        <v>0</v>
      </c>
      <c r="CA164" s="106">
        <f>+IFERROR(INDEX(FCSTSDV!$D$2:$L$72,MATCH('tính băng dính sạch'!$D164,FCSTSDV!$C$2:$C$72,0),MATCH('tính băng dính sạch'!CA$3,FCSTSDV!$D$1:$L$1,0)),0)*$E164/1000000</f>
        <v>0</v>
      </c>
      <c r="CB164" s="106">
        <f>+IFERROR(INDEX(FCSTSDV!$D$2:$L$72,MATCH('tính băng dính sạch'!$D164,FCSTSDV!$C$2:$C$72,0),MATCH('tính băng dính sạch'!CB$3,FCSTSDV!$D$1:$L$1,0)),0)*$E164/1000000</f>
        <v>0</v>
      </c>
      <c r="CC164" s="106">
        <f>+IFERROR(INDEX(FCSTSDV!$D$2:$L$72,MATCH('tính băng dính sạch'!$D164,FCSTSDV!$C$2:$C$72,0),MATCH('tính băng dính sạch'!CC$3,FCSTSDV!$D$1:$L$1,0)),0)*$E164/1000000</f>
        <v>0</v>
      </c>
      <c r="CD164" s="106">
        <f>+IFERROR(INDEX(FCSTSDV!$D$2:$L$72,MATCH('tính băng dính sạch'!$D164,FCSTSDV!$C$2:$C$72,0),MATCH('tính băng dính sạch'!CD$3,FCSTSDV!$D$1:$L$1,0)),0)*$E164/1000000</f>
        <v>0</v>
      </c>
      <c r="CE164" s="106">
        <f>+IFERROR(INDEX(FCSTSDV!$D$2:$L$72,MATCH('tính băng dính sạch'!$D164,FCSTSDV!$C$2:$C$72,0),MATCH('tính băng dính sạch'!CE$3,FCSTSDV!$D$1:$L$1,0)),0)*$E164/1000000</f>
        <v>0</v>
      </c>
      <c r="CF164" s="106">
        <f>+IFERROR(INDEX(FCSTSDV!$D$2:$L$72,MATCH('tính băng dính sạch'!$D164,FCSTSDV!$C$2:$C$72,0),MATCH('tính băng dính sạch'!CF$3,FCSTSDV!$D$1:$L$1,0)),0)*$E164/1000000</f>
        <v>0</v>
      </c>
      <c r="CG164" s="106">
        <f>+IFERROR(INDEX(FCSTSDV!$D$2:$L$72,MATCH('tính băng dính sạch'!$D164,FCSTSDV!$C$2:$C$72,0),MATCH('tính băng dính sạch'!CG$3,FCSTSDV!$D$1:$L$1,0)),0)*$E164/1000000</f>
        <v>0</v>
      </c>
      <c r="CH164" s="106">
        <f>+IFERROR(INDEX(FCSTSDV!$D$2:$L$72,MATCH('tính băng dính sạch'!$D164,FCSTSDV!$C$2:$C$72,0),MATCH('tính băng dính sạch'!CH$3,FCSTSDV!$D$1:$L$1,0)),0)*$E164/1000000</f>
        <v>0</v>
      </c>
      <c r="CI164" s="106">
        <f>+IFERROR(INDEX(FCSTSDV!$D$2:$L$72,MATCH('tính băng dính sạch'!$D164,FCSTSDV!$C$2:$C$72,0),MATCH('tính băng dính sạch'!CI$3,FCSTSDV!$D$1:$L$1,0)),0)*$E164/1000000</f>
        <v>0</v>
      </c>
      <c r="CJ164" s="106">
        <f>+IFERROR(INDEX(FCSTSDV!$D$2:$L$72,MATCH('tính băng dính sạch'!$D164,FCSTSDV!$C$2:$C$72,0),MATCH('tính băng dính sạch'!CJ$3,FCSTSDV!$D$1:$L$1,0)),0)*$E164/1000000</f>
        <v>0</v>
      </c>
      <c r="CK164" s="106">
        <f>+IFERROR(INDEX(FCSTSDV!$D$2:$L$72,MATCH('tính băng dính sạch'!$D164,FCSTSDV!$C$2:$C$72,0),MATCH('tính băng dính sạch'!CK$3,FCSTSDV!$D$1:$L$1,0)),0)*$E164/1000000</f>
        <v>0</v>
      </c>
      <c r="CL164" s="106">
        <f>+IFERROR(INDEX(FCSTSDV!$D$2:$L$72,MATCH('tính băng dính sạch'!$D164,FCSTSDV!$C$2:$C$72,0),MATCH('tính băng dính sạch'!CL$3,FCSTSDV!$D$1:$L$1,0)),0)*$E164/1000000</f>
        <v>0</v>
      </c>
      <c r="CM164" s="106">
        <f>+IFERROR(INDEX(FCSTSDV!$D$2:$L$72,MATCH('tính băng dính sạch'!$D164,FCSTSDV!$C$2:$C$72,0),MATCH('tính băng dính sạch'!CM$3,FCSTSDV!$D$1:$L$1,0)),0)*$E164/1000000</f>
        <v>0</v>
      </c>
      <c r="CN164" s="106">
        <f>+IFERROR(INDEX(FCSTSDV!$D$2:$L$72,MATCH('tính băng dính sạch'!$D164,FCSTSDV!$C$2:$C$72,0),MATCH('tính băng dính sạch'!CN$3,FCSTSDV!$D$1:$L$1,0)),0)*$E164/1000000</f>
        <v>0</v>
      </c>
      <c r="CO164" s="106">
        <f>+IFERROR(INDEX(FCSTSDV!$D$2:$L$72,MATCH('tính băng dính sạch'!$D164,FCSTSDV!$C$2:$C$72,0),MATCH('tính băng dính sạch'!CO$3,FCSTSDV!$D$1:$L$1,0)),0)*$E164/1000000</f>
        <v>0</v>
      </c>
      <c r="CP164" s="106">
        <f>+IFERROR(INDEX(FCSTSDV!$D$2:$L$72,MATCH('tính băng dính sạch'!$D164,FCSTSDV!$C$2:$C$72,0),MATCH('tính băng dính sạch'!CP$3,FCSTSDV!$D$1:$L$1,0)),0)*$E164/1000000</f>
        <v>0</v>
      </c>
      <c r="CQ164" s="106">
        <f>+IFERROR(INDEX(FCSTSDV!$D$2:$L$72,MATCH('tính băng dính sạch'!$D164,FCSTSDV!$C$2:$C$72,0),MATCH('tính băng dính sạch'!CQ$3,FCSTSDV!$D$1:$L$1,0)),0)*$E164/1000000</f>
        <v>0</v>
      </c>
    </row>
    <row r="165" spans="1:95" ht="20.100000000000001" hidden="1" customHeight="1">
      <c r="A165" s="807"/>
      <c r="B165" s="792"/>
      <c r="C165" s="60"/>
      <c r="D165" s="52" t="s">
        <v>229</v>
      </c>
      <c r="E165" s="53" t="s">
        <v>43</v>
      </c>
      <c r="F165" s="800"/>
      <c r="G165" s="800"/>
      <c r="H165" s="827"/>
      <c r="I165" s="87"/>
      <c r="J165" s="17"/>
      <c r="K165" s="183">
        <f>+F163+G163-SUM(K163:K164)</f>
        <v>0</v>
      </c>
      <c r="L165" s="152">
        <f>+K165-SUM(L163:L164)</f>
        <v>0</v>
      </c>
      <c r="M165" s="151">
        <f>F163-SUM(M163:M164)</f>
        <v>0</v>
      </c>
      <c r="N165" s="152">
        <f>+F163-SUM(N163:N164)</f>
        <v>0</v>
      </c>
      <c r="O165" s="152" t="e">
        <f>+H163-SUM(O163:O164)</f>
        <v>#N/A</v>
      </c>
      <c r="P165" s="152" t="e">
        <f>+H163-SUM(P163:P164)</f>
        <v>#N/A</v>
      </c>
      <c r="Q165" s="193" t="e">
        <f>+P165-SUM(Q163:Q164)</f>
        <v>#N/A</v>
      </c>
      <c r="R165" s="152" t="e">
        <f>+H163-SUM(R163:R164)</f>
        <v>#N/A</v>
      </c>
      <c r="S165" s="105" t="e">
        <f>+R165-SUM(S163:S164)</f>
        <v>#N/A</v>
      </c>
      <c r="T165" s="105" t="e">
        <f>+H163-SUM(T163:T164)</f>
        <v>#N/A</v>
      </c>
      <c r="U165" s="105" t="e">
        <f>+T165-SUM(U163:U164)</f>
        <v>#N/A</v>
      </c>
      <c r="V165" s="194" t="e">
        <f>+U165-SUM(V163:V164)</f>
        <v>#N/A</v>
      </c>
      <c r="W165" s="90" t="e">
        <f>+H163+SUM(I163:I164)-SUM(W163:W164)</f>
        <v>#N/A</v>
      </c>
      <c r="X165" s="105" t="e">
        <f>+W165-SUM(X163:X164)</f>
        <v>#N/A</v>
      </c>
      <c r="Y165" s="90" t="e">
        <f>+H163-SUM(Y163:Y164)</f>
        <v>#N/A</v>
      </c>
      <c r="Z165" s="105" t="e">
        <f>+Y165-SUM(Z163:Z164)</f>
        <v>#N/A</v>
      </c>
      <c r="AA165" s="105" t="e">
        <f>+Z165-SUM(AA163:AA164)</f>
        <v>#N/A</v>
      </c>
      <c r="AB165" s="105" t="e">
        <f>+AA165-SUM(AB163:AB164)</f>
        <v>#N/A</v>
      </c>
      <c r="AC165" s="90" t="e">
        <f>+H163-SUM(AC163:AC164)</f>
        <v>#N/A</v>
      </c>
      <c r="AD165" s="105" t="e">
        <f>+AC165-SUM(AD163:AD164)</f>
        <v>#N/A</v>
      </c>
      <c r="AE165" s="90" t="e">
        <f>+H163-SUM(AE163:AE164)</f>
        <v>#N/A</v>
      </c>
      <c r="AF165" s="90" t="e">
        <f t="shared" ref="AF165:AP165" si="141">+AE165-SUM(AF163:AF164)</f>
        <v>#N/A</v>
      </c>
      <c r="AG165" s="90" t="e">
        <f t="shared" si="141"/>
        <v>#N/A</v>
      </c>
      <c r="AH165" s="90" t="e">
        <f t="shared" si="141"/>
        <v>#N/A</v>
      </c>
      <c r="AI165" s="90" t="e">
        <f t="shared" si="141"/>
        <v>#N/A</v>
      </c>
      <c r="AJ165" s="90" t="e">
        <f t="shared" si="141"/>
        <v>#N/A</v>
      </c>
      <c r="AK165" s="90" t="e">
        <f t="shared" si="141"/>
        <v>#N/A</v>
      </c>
      <c r="AL165" s="90" t="e">
        <f t="shared" si="141"/>
        <v>#N/A</v>
      </c>
      <c r="AM165" s="90" t="e">
        <f t="shared" si="141"/>
        <v>#N/A</v>
      </c>
      <c r="AN165" s="90" t="e">
        <f t="shared" si="141"/>
        <v>#N/A</v>
      </c>
      <c r="AO165" s="90" t="e">
        <f t="shared" si="141"/>
        <v>#N/A</v>
      </c>
      <c r="AP165" s="90" t="e">
        <f t="shared" si="141"/>
        <v>#N/A</v>
      </c>
      <c r="AQ165" s="90" t="e">
        <f t="shared" ref="AQ165:AW165" si="142">+AI165-SUM(AQ163:AQ164)</f>
        <v>#N/A</v>
      </c>
      <c r="AR165" s="90" t="e">
        <f t="shared" si="142"/>
        <v>#N/A</v>
      </c>
      <c r="AS165" s="90" t="e">
        <f t="shared" si="142"/>
        <v>#N/A</v>
      </c>
      <c r="AT165" s="90" t="e">
        <f t="shared" si="142"/>
        <v>#N/A</v>
      </c>
      <c r="AU165" s="90" t="e">
        <f t="shared" si="142"/>
        <v>#N/A</v>
      </c>
      <c r="AV165" s="90" t="e">
        <f t="shared" si="142"/>
        <v>#N/A</v>
      </c>
      <c r="AW165" s="90" t="e">
        <f t="shared" si="142"/>
        <v>#N/A</v>
      </c>
      <c r="AX165" s="90" t="e">
        <f t="shared" ref="AX165:BJ165" si="143">+$AP165+$I165-SUM(AX163:AX164)</f>
        <v>#N/A</v>
      </c>
      <c r="AY165" s="90" t="e">
        <f t="shared" si="143"/>
        <v>#N/A</v>
      </c>
      <c r="AZ165" s="90" t="e">
        <f t="shared" si="143"/>
        <v>#N/A</v>
      </c>
      <c r="BA165" s="90" t="e">
        <f t="shared" si="143"/>
        <v>#N/A</v>
      </c>
      <c r="BB165" s="90" t="e">
        <f t="shared" si="143"/>
        <v>#N/A</v>
      </c>
      <c r="BC165" s="90" t="e">
        <f t="shared" si="143"/>
        <v>#N/A</v>
      </c>
      <c r="BD165" s="90" t="e">
        <f t="shared" si="143"/>
        <v>#N/A</v>
      </c>
      <c r="BE165" s="90" t="e">
        <f t="shared" si="143"/>
        <v>#N/A</v>
      </c>
      <c r="BF165" s="90" t="e">
        <f t="shared" si="143"/>
        <v>#N/A</v>
      </c>
      <c r="BG165" s="90" t="e">
        <f t="shared" si="143"/>
        <v>#N/A</v>
      </c>
      <c r="BH165" s="90" t="e">
        <f t="shared" si="143"/>
        <v>#N/A</v>
      </c>
      <c r="BI165" s="90" t="e">
        <f t="shared" si="143"/>
        <v>#N/A</v>
      </c>
      <c r="BJ165" s="90" t="e">
        <f t="shared" si="143"/>
        <v>#N/A</v>
      </c>
      <c r="BK165" s="90" t="e">
        <f t="shared" ref="BK165:CI165" si="144">+$AP165+$I165-SUM(BK163:BK164)</f>
        <v>#N/A</v>
      </c>
      <c r="BL165" s="90" t="e">
        <f t="shared" si="144"/>
        <v>#N/A</v>
      </c>
      <c r="BM165" s="90" t="e">
        <f t="shared" si="144"/>
        <v>#N/A</v>
      </c>
      <c r="BN165" s="90" t="e">
        <f t="shared" si="144"/>
        <v>#N/A</v>
      </c>
      <c r="BO165" s="90" t="e">
        <f t="shared" si="144"/>
        <v>#N/A</v>
      </c>
      <c r="BP165" s="90" t="e">
        <f t="shared" si="144"/>
        <v>#N/A</v>
      </c>
      <c r="BQ165" s="90" t="e">
        <f t="shared" si="144"/>
        <v>#N/A</v>
      </c>
      <c r="BR165" s="90" t="e">
        <f t="shared" si="144"/>
        <v>#N/A</v>
      </c>
      <c r="BS165" s="90" t="e">
        <f t="shared" si="144"/>
        <v>#N/A</v>
      </c>
      <c r="BT165" s="90" t="e">
        <f t="shared" si="144"/>
        <v>#N/A</v>
      </c>
      <c r="BU165" s="90" t="e">
        <f t="shared" si="144"/>
        <v>#N/A</v>
      </c>
      <c r="BV165" s="90" t="e">
        <f t="shared" si="144"/>
        <v>#N/A</v>
      </c>
      <c r="BW165" s="90" t="e">
        <f t="shared" si="144"/>
        <v>#N/A</v>
      </c>
      <c r="BX165" s="90" t="e">
        <f t="shared" si="144"/>
        <v>#N/A</v>
      </c>
      <c r="BY165" s="90" t="e">
        <f t="shared" si="144"/>
        <v>#N/A</v>
      </c>
      <c r="BZ165" s="90" t="e">
        <f t="shared" si="144"/>
        <v>#N/A</v>
      </c>
      <c r="CA165" s="90" t="e">
        <f t="shared" si="144"/>
        <v>#N/A</v>
      </c>
      <c r="CB165" s="90" t="e">
        <f t="shared" si="144"/>
        <v>#N/A</v>
      </c>
      <c r="CC165" s="90" t="e">
        <f t="shared" si="144"/>
        <v>#N/A</v>
      </c>
      <c r="CD165" s="90" t="e">
        <f t="shared" si="144"/>
        <v>#N/A</v>
      </c>
      <c r="CE165" s="90" t="e">
        <f t="shared" si="144"/>
        <v>#N/A</v>
      </c>
      <c r="CF165" s="90" t="e">
        <f t="shared" si="144"/>
        <v>#N/A</v>
      </c>
      <c r="CG165" s="90" t="e">
        <f t="shared" si="144"/>
        <v>#N/A</v>
      </c>
      <c r="CH165" s="90" t="e">
        <f t="shared" si="144"/>
        <v>#N/A</v>
      </c>
      <c r="CI165" s="162" t="e">
        <f t="shared" si="144"/>
        <v>#N/A</v>
      </c>
      <c r="CJ165" s="162" t="e">
        <f>+CB165-SUM(CJ163:CJ164)</f>
        <v>#N/A</v>
      </c>
      <c r="CK165" s="162" t="e">
        <f t="shared" ref="CK165:CQ165" si="145">+CC165-SUM(CK163:CK164)</f>
        <v>#N/A</v>
      </c>
      <c r="CL165" s="162" t="e">
        <f t="shared" si="145"/>
        <v>#N/A</v>
      </c>
      <c r="CM165" s="162" t="e">
        <f t="shared" si="145"/>
        <v>#N/A</v>
      </c>
      <c r="CN165" s="162" t="e">
        <f t="shared" si="145"/>
        <v>#N/A</v>
      </c>
      <c r="CO165" s="162" t="e">
        <f t="shared" si="145"/>
        <v>#N/A</v>
      </c>
      <c r="CP165" s="162" t="e">
        <f t="shared" si="145"/>
        <v>#N/A</v>
      </c>
      <c r="CQ165" s="90" t="e">
        <f t="shared" si="145"/>
        <v>#N/A</v>
      </c>
    </row>
    <row r="166" spans="1:95">
      <c r="CI166" s="196">
        <f>+H154-CI162</f>
        <v>207</v>
      </c>
      <c r="CJ166" s="196">
        <f>+CI166-CJ162</f>
        <v>198.48936170212767</v>
      </c>
      <c r="CK166" s="196">
        <f t="shared" ref="CK166:CP166" si="146">+CJ166-CK162</f>
        <v>189.27963525835867</v>
      </c>
      <c r="CL166" s="196">
        <f t="shared" si="146"/>
        <v>179.09726443768997</v>
      </c>
      <c r="CM166" s="196">
        <f t="shared" si="146"/>
        <v>176.66565349544072</v>
      </c>
      <c r="CN166" s="196">
        <f t="shared" si="146"/>
        <v>174.23404255319147</v>
      </c>
      <c r="CO166" s="196">
        <f t="shared" si="146"/>
        <v>174.23404255319147</v>
      </c>
      <c r="CP166" s="196">
        <f t="shared" si="146"/>
        <v>174.23404255319147</v>
      </c>
    </row>
    <row r="167" spans="1:95">
      <c r="E167" s="38">
        <f>110000*0.2/3290</f>
        <v>6.6869300911854106</v>
      </c>
    </row>
    <row r="169" spans="1:95">
      <c r="O169" s="184"/>
    </row>
  </sheetData>
  <mergeCells count="229">
    <mergeCell ref="A2:AC2"/>
    <mergeCell ref="A4:A13"/>
    <mergeCell ref="A14:A27"/>
    <mergeCell ref="A28:A39"/>
    <mergeCell ref="A40:A51"/>
    <mergeCell ref="A52:A53"/>
    <mergeCell ref="A54:A57"/>
    <mergeCell ref="A58:A64"/>
    <mergeCell ref="A65:A69"/>
    <mergeCell ref="A70:A72"/>
    <mergeCell ref="A73:A75"/>
    <mergeCell ref="A76:A78"/>
    <mergeCell ref="A79:A82"/>
    <mergeCell ref="A83:A85"/>
    <mergeCell ref="A86:A88"/>
    <mergeCell ref="A89:A90"/>
    <mergeCell ref="A91:A93"/>
    <mergeCell ref="A94:A96"/>
    <mergeCell ref="A97:A98"/>
    <mergeCell ref="A99:A100"/>
    <mergeCell ref="A101:A102"/>
    <mergeCell ref="A103:A104"/>
    <mergeCell ref="A105:A109"/>
    <mergeCell ref="A110:A111"/>
    <mergeCell ref="A112:A113"/>
    <mergeCell ref="A114:A115"/>
    <mergeCell ref="A116:A117"/>
    <mergeCell ref="A118:A119"/>
    <mergeCell ref="A120:A121"/>
    <mergeCell ref="A122:A123"/>
    <mergeCell ref="A124:A126"/>
    <mergeCell ref="A127:A128"/>
    <mergeCell ref="A129:A130"/>
    <mergeCell ref="A131:A132"/>
    <mergeCell ref="A133:A134"/>
    <mergeCell ref="A135:A136"/>
    <mergeCell ref="A137:A138"/>
    <mergeCell ref="A139:A140"/>
    <mergeCell ref="A141:A143"/>
    <mergeCell ref="A144:A145"/>
    <mergeCell ref="A146:A147"/>
    <mergeCell ref="A148:A149"/>
    <mergeCell ref="A150:A151"/>
    <mergeCell ref="A152:A153"/>
    <mergeCell ref="A154:A162"/>
    <mergeCell ref="A163:A165"/>
    <mergeCell ref="B4:B13"/>
    <mergeCell ref="B14:B27"/>
    <mergeCell ref="B28:B39"/>
    <mergeCell ref="B40:B51"/>
    <mergeCell ref="B52:B53"/>
    <mergeCell ref="B54:B57"/>
    <mergeCell ref="B58:B64"/>
    <mergeCell ref="B65:B69"/>
    <mergeCell ref="B70:B72"/>
    <mergeCell ref="B73:B75"/>
    <mergeCell ref="B76:B78"/>
    <mergeCell ref="B79:B82"/>
    <mergeCell ref="B83:B85"/>
    <mergeCell ref="B86:B88"/>
    <mergeCell ref="B89:B90"/>
    <mergeCell ref="B91:B93"/>
    <mergeCell ref="B94:B96"/>
    <mergeCell ref="B97:B98"/>
    <mergeCell ref="B99:B100"/>
    <mergeCell ref="B101:B102"/>
    <mergeCell ref="B103:B104"/>
    <mergeCell ref="B105:B109"/>
    <mergeCell ref="B110:B111"/>
    <mergeCell ref="B112:B113"/>
    <mergeCell ref="B114:B115"/>
    <mergeCell ref="B116:B117"/>
    <mergeCell ref="B118:B119"/>
    <mergeCell ref="B120:B121"/>
    <mergeCell ref="B122:B123"/>
    <mergeCell ref="B124:B126"/>
    <mergeCell ref="B127:B128"/>
    <mergeCell ref="B129:B130"/>
    <mergeCell ref="B131:B132"/>
    <mergeCell ref="B133:B134"/>
    <mergeCell ref="B135:B136"/>
    <mergeCell ref="B137:B138"/>
    <mergeCell ref="B139:B140"/>
    <mergeCell ref="B141:B143"/>
    <mergeCell ref="B144:B145"/>
    <mergeCell ref="B146:B147"/>
    <mergeCell ref="B148:B149"/>
    <mergeCell ref="B150:B151"/>
    <mergeCell ref="B152:B153"/>
    <mergeCell ref="B154:B162"/>
    <mergeCell ref="B163:B165"/>
    <mergeCell ref="C65:C68"/>
    <mergeCell ref="C70:C71"/>
    <mergeCell ref="C73:C74"/>
    <mergeCell ref="F4:F13"/>
    <mergeCell ref="F14:F27"/>
    <mergeCell ref="F28:F39"/>
    <mergeCell ref="F40:F51"/>
    <mergeCell ref="F52:F53"/>
    <mergeCell ref="F54:F57"/>
    <mergeCell ref="F58:F64"/>
    <mergeCell ref="F65:F69"/>
    <mergeCell ref="F70:F72"/>
    <mergeCell ref="F73:F75"/>
    <mergeCell ref="F76:F78"/>
    <mergeCell ref="F79:F82"/>
    <mergeCell ref="F83:F85"/>
    <mergeCell ref="F86:F88"/>
    <mergeCell ref="F89:F90"/>
    <mergeCell ref="F91:F93"/>
    <mergeCell ref="F94:F96"/>
    <mergeCell ref="F97:F98"/>
    <mergeCell ref="F99:F100"/>
    <mergeCell ref="F101:F102"/>
    <mergeCell ref="F103:F104"/>
    <mergeCell ref="F105:F109"/>
    <mergeCell ref="F110:F111"/>
    <mergeCell ref="F112:F113"/>
    <mergeCell ref="F114:F115"/>
    <mergeCell ref="F116:F117"/>
    <mergeCell ref="F118:F119"/>
    <mergeCell ref="F120:F121"/>
    <mergeCell ref="F122:F123"/>
    <mergeCell ref="F124:F126"/>
    <mergeCell ref="F127:F128"/>
    <mergeCell ref="F129:F130"/>
    <mergeCell ref="F131:F132"/>
    <mergeCell ref="F133:F134"/>
    <mergeCell ref="F135:F136"/>
    <mergeCell ref="F137:F138"/>
    <mergeCell ref="F139:F140"/>
    <mergeCell ref="F141:F143"/>
    <mergeCell ref="F144:F145"/>
    <mergeCell ref="F146:F147"/>
    <mergeCell ref="F148:F149"/>
    <mergeCell ref="F150:F151"/>
    <mergeCell ref="F152:F153"/>
    <mergeCell ref="F154:F162"/>
    <mergeCell ref="F163:F165"/>
    <mergeCell ref="G4:G13"/>
    <mergeCell ref="G14:G27"/>
    <mergeCell ref="G28:G39"/>
    <mergeCell ref="G40:G51"/>
    <mergeCell ref="G52:G53"/>
    <mergeCell ref="G54:G57"/>
    <mergeCell ref="G58:G64"/>
    <mergeCell ref="G65:G69"/>
    <mergeCell ref="G70:G72"/>
    <mergeCell ref="G73:G75"/>
    <mergeCell ref="G76:G78"/>
    <mergeCell ref="G79:G82"/>
    <mergeCell ref="G83:G85"/>
    <mergeCell ref="G86:G88"/>
    <mergeCell ref="G89:G90"/>
    <mergeCell ref="G91:G93"/>
    <mergeCell ref="G94:G96"/>
    <mergeCell ref="G97:G98"/>
    <mergeCell ref="G99:G100"/>
    <mergeCell ref="G101:G102"/>
    <mergeCell ref="G103:G104"/>
    <mergeCell ref="G105:G109"/>
    <mergeCell ref="G110:G111"/>
    <mergeCell ref="G112:G113"/>
    <mergeCell ref="G114:G115"/>
    <mergeCell ref="G116:G117"/>
    <mergeCell ref="G118:G119"/>
    <mergeCell ref="G120:G121"/>
    <mergeCell ref="G122:G123"/>
    <mergeCell ref="G124:G126"/>
    <mergeCell ref="G127:G128"/>
    <mergeCell ref="G129:G130"/>
    <mergeCell ref="G131:G132"/>
    <mergeCell ref="G133:G134"/>
    <mergeCell ref="G135:G136"/>
    <mergeCell ref="G137:G138"/>
    <mergeCell ref="G139:G140"/>
    <mergeCell ref="G141:G143"/>
    <mergeCell ref="G144:G145"/>
    <mergeCell ref="G146:G147"/>
    <mergeCell ref="G148:G149"/>
    <mergeCell ref="G150:G151"/>
    <mergeCell ref="G152:G153"/>
    <mergeCell ref="G154:G162"/>
    <mergeCell ref="G163:G165"/>
    <mergeCell ref="H4:H13"/>
    <mergeCell ref="H14:H27"/>
    <mergeCell ref="H28:H39"/>
    <mergeCell ref="H40:H51"/>
    <mergeCell ref="H52:H53"/>
    <mergeCell ref="H54:H57"/>
    <mergeCell ref="H58:H64"/>
    <mergeCell ref="H65:H69"/>
    <mergeCell ref="H70:H72"/>
    <mergeCell ref="H73:H75"/>
    <mergeCell ref="H76:H78"/>
    <mergeCell ref="H79:H82"/>
    <mergeCell ref="H83:H85"/>
    <mergeCell ref="H86:H88"/>
    <mergeCell ref="H89:H90"/>
    <mergeCell ref="H91:H93"/>
    <mergeCell ref="H94:H96"/>
    <mergeCell ref="H97:H98"/>
    <mergeCell ref="H99:H100"/>
    <mergeCell ref="H101:H102"/>
    <mergeCell ref="H103:H104"/>
    <mergeCell ref="H105:H109"/>
    <mergeCell ref="H110:H111"/>
    <mergeCell ref="H112:H113"/>
    <mergeCell ref="H114:H115"/>
    <mergeCell ref="H116:H117"/>
    <mergeCell ref="H118:H119"/>
    <mergeCell ref="H120:H121"/>
    <mergeCell ref="H122:H123"/>
    <mergeCell ref="H144:H145"/>
    <mergeCell ref="H146:H147"/>
    <mergeCell ref="H148:H149"/>
    <mergeCell ref="H150:H151"/>
    <mergeCell ref="H152:H153"/>
    <mergeCell ref="H154:H162"/>
    <mergeCell ref="H163:H165"/>
    <mergeCell ref="H124:H126"/>
    <mergeCell ref="H127:H128"/>
    <mergeCell ref="H129:H130"/>
    <mergeCell ref="H131:H132"/>
    <mergeCell ref="H133:H134"/>
    <mergeCell ref="H135:H136"/>
    <mergeCell ref="H137:H138"/>
    <mergeCell ref="H139:H140"/>
    <mergeCell ref="H141:H143"/>
  </mergeCells>
  <conditionalFormatting sqref="D42">
    <cfRule type="duplicateValues" dxfId="7" priority="5"/>
    <cfRule type="duplicateValues" dxfId="6" priority="6"/>
    <cfRule type="duplicateValues" dxfId="5" priority="7"/>
    <cfRule type="duplicateValues" dxfId="4" priority="8"/>
  </conditionalFormatting>
  <conditionalFormatting sqref="D44">
    <cfRule type="duplicateValues" dxfId="3" priority="3"/>
  </conditionalFormatting>
  <conditionalFormatting sqref="D48">
    <cfRule type="duplicateValues" dxfId="2" priority="1"/>
  </conditionalFormatting>
  <conditionalFormatting sqref="D45:D46 D42:D43">
    <cfRule type="duplicateValues" dxfId="1" priority="4"/>
  </conditionalFormatting>
  <conditionalFormatting sqref="D47 D49">
    <cfRule type="duplicateValues" dxfId="0" priority="2"/>
  </conditionalFormatting>
  <printOptions horizontalCentered="1"/>
  <pageMargins left="0" right="0" top="0.25" bottom="0" header="0" footer="0"/>
  <pageSetup paperSize="9" scale="55" orientation="landscape"/>
  <rowBreaks count="1" manualBreakCount="1">
    <brk id="64" max="79"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L41"/>
  <sheetViews>
    <sheetView topLeftCell="A10" workbookViewId="0">
      <selection activeCell="Q13" sqref="L10 Q13"/>
    </sheetView>
  </sheetViews>
  <sheetFormatPr defaultColWidth="9" defaultRowHeight="15"/>
  <cols>
    <col min="1" max="1" width="17.5703125" customWidth="1"/>
    <col min="2" max="2" width="10.85546875" customWidth="1"/>
    <col min="12" max="12" width="17.28515625" customWidth="1"/>
  </cols>
  <sheetData>
    <row r="2" spans="1:12">
      <c r="B2" s="7">
        <v>2</v>
      </c>
      <c r="C2" s="7">
        <v>43377</v>
      </c>
      <c r="D2" s="7">
        <v>43383</v>
      </c>
      <c r="E2" s="7">
        <v>43384</v>
      </c>
      <c r="F2" s="7">
        <v>43385</v>
      </c>
      <c r="G2" s="7">
        <v>43386</v>
      </c>
      <c r="H2" s="7">
        <v>43387</v>
      </c>
      <c r="I2" s="7">
        <v>43388</v>
      </c>
    </row>
    <row r="3" spans="1:12" ht="24" customHeight="1">
      <c r="A3" s="32" t="s">
        <v>40</v>
      </c>
      <c r="B3" s="33">
        <v>90000</v>
      </c>
      <c r="C3" s="33">
        <v>80000</v>
      </c>
      <c r="D3" s="33">
        <v>80000</v>
      </c>
      <c r="E3" s="33">
        <v>80000</v>
      </c>
      <c r="F3" s="33">
        <v>80000</v>
      </c>
      <c r="G3" s="34">
        <v>80000</v>
      </c>
      <c r="H3" s="34"/>
      <c r="I3" s="34"/>
      <c r="L3" s="36" t="s">
        <v>1421</v>
      </c>
    </row>
    <row r="4" spans="1:12" ht="24" customHeight="1">
      <c r="A4" s="32" t="s">
        <v>41</v>
      </c>
      <c r="B4" s="33">
        <v>110000</v>
      </c>
      <c r="C4" s="33">
        <v>80000</v>
      </c>
      <c r="D4" s="33">
        <v>80000</v>
      </c>
      <c r="E4" s="33">
        <v>80000</v>
      </c>
      <c r="F4" s="34"/>
      <c r="G4" s="34"/>
      <c r="H4" s="34"/>
      <c r="I4" s="34"/>
      <c r="L4" s="36" t="s">
        <v>15</v>
      </c>
    </row>
    <row r="5" spans="1:12" ht="24" customHeight="1">
      <c r="A5" s="32" t="s">
        <v>48</v>
      </c>
      <c r="B5" s="33">
        <v>40000</v>
      </c>
      <c r="C5" s="33">
        <v>40000</v>
      </c>
      <c r="D5" s="33"/>
      <c r="E5" s="33">
        <v>55000</v>
      </c>
      <c r="F5" s="33"/>
      <c r="G5" s="34"/>
      <c r="H5" s="34"/>
      <c r="I5" s="34"/>
      <c r="L5" s="36" t="s">
        <v>44</v>
      </c>
    </row>
    <row r="6" spans="1:12" ht="24" customHeight="1">
      <c r="A6" s="32" t="s">
        <v>49</v>
      </c>
      <c r="B6" s="33">
        <v>40000</v>
      </c>
      <c r="C6" s="33"/>
      <c r="D6" s="33">
        <v>23000</v>
      </c>
      <c r="E6" s="33"/>
      <c r="F6" s="33"/>
      <c r="G6" s="34"/>
      <c r="H6" s="34"/>
      <c r="I6" s="34"/>
      <c r="L6" s="36" t="s">
        <v>72</v>
      </c>
    </row>
    <row r="7" spans="1:12" ht="24" customHeight="1">
      <c r="A7" s="32" t="s">
        <v>1472</v>
      </c>
      <c r="B7" s="33"/>
      <c r="C7" s="33"/>
      <c r="D7" s="33"/>
      <c r="E7" s="33"/>
      <c r="F7" s="33"/>
      <c r="G7" s="34"/>
      <c r="H7" s="34"/>
      <c r="I7" s="34"/>
      <c r="L7" s="36" t="s">
        <v>90</v>
      </c>
    </row>
    <row r="8" spans="1:12" ht="24" customHeight="1">
      <c r="A8" s="32" t="s">
        <v>1473</v>
      </c>
      <c r="B8" s="33"/>
      <c r="C8" s="33"/>
      <c r="D8" s="33"/>
      <c r="E8" s="33"/>
      <c r="F8" s="33"/>
      <c r="G8" s="34"/>
      <c r="H8" s="34"/>
      <c r="I8" s="34"/>
      <c r="L8" s="36" t="s">
        <v>120</v>
      </c>
    </row>
    <row r="9" spans="1:12" ht="24" customHeight="1">
      <c r="A9" s="32" t="s">
        <v>45</v>
      </c>
      <c r="B9" s="33"/>
      <c r="C9" s="33"/>
      <c r="D9" s="33">
        <v>40000</v>
      </c>
      <c r="E9" s="33">
        <v>40000</v>
      </c>
      <c r="F9" s="33"/>
      <c r="G9" s="34"/>
      <c r="H9" s="34"/>
      <c r="I9" s="34"/>
      <c r="L9" s="37" t="s">
        <v>121</v>
      </c>
    </row>
    <row r="10" spans="1:12" ht="24" customHeight="1">
      <c r="A10" s="32" t="s">
        <v>47</v>
      </c>
      <c r="B10" s="33"/>
      <c r="C10" s="33"/>
      <c r="D10" s="33"/>
      <c r="E10" s="33"/>
      <c r="F10" s="33"/>
      <c r="G10" s="34"/>
      <c r="H10" s="34"/>
      <c r="I10" s="34"/>
      <c r="L10" s="36" t="s">
        <v>123</v>
      </c>
    </row>
    <row r="11" spans="1:12">
      <c r="B11" s="35"/>
      <c r="C11" s="35"/>
      <c r="D11" s="35"/>
      <c r="E11" s="35"/>
      <c r="F11" s="35"/>
      <c r="G11" s="35"/>
      <c r="H11" s="35"/>
      <c r="I11" s="35"/>
      <c r="L11" s="36"/>
    </row>
    <row r="12" spans="1:12">
      <c r="L12" s="36"/>
    </row>
    <row r="13" spans="1:12">
      <c r="L13" s="36"/>
    </row>
    <row r="14" spans="1:12">
      <c r="L14" s="36"/>
    </row>
    <row r="15" spans="1:12">
      <c r="A15" s="36" t="s">
        <v>1474</v>
      </c>
      <c r="B15" s="34">
        <v>100</v>
      </c>
      <c r="L15" s="36"/>
    </row>
    <row r="16" spans="1:12">
      <c r="A16" s="36" t="s">
        <v>1475</v>
      </c>
      <c r="B16" s="34">
        <v>73</v>
      </c>
      <c r="L16" s="36"/>
    </row>
    <row r="17" spans="1:12">
      <c r="A17" s="36" t="s">
        <v>1476</v>
      </c>
      <c r="B17" s="34">
        <v>67</v>
      </c>
      <c r="L17" s="36"/>
    </row>
    <row r="18" spans="1:12">
      <c r="A18" s="36" t="s">
        <v>184</v>
      </c>
      <c r="B18" s="34">
        <v>95</v>
      </c>
      <c r="L18" s="36"/>
    </row>
    <row r="19" spans="1:12">
      <c r="A19" s="36" t="s">
        <v>219</v>
      </c>
      <c r="B19" s="34">
        <v>55</v>
      </c>
      <c r="L19" s="36"/>
    </row>
    <row r="20" spans="1:12">
      <c r="A20" s="36" t="s">
        <v>183</v>
      </c>
      <c r="B20" s="34">
        <v>119</v>
      </c>
      <c r="L20" s="36"/>
    </row>
    <row r="21" spans="1:12">
      <c r="A21" s="36" t="s">
        <v>1477</v>
      </c>
      <c r="B21" s="34">
        <v>12</v>
      </c>
      <c r="L21" s="36"/>
    </row>
    <row r="22" spans="1:12">
      <c r="A22" s="36" t="s">
        <v>1478</v>
      </c>
      <c r="B22" s="34">
        <v>1133</v>
      </c>
      <c r="L22" s="36"/>
    </row>
    <row r="23" spans="1:12">
      <c r="A23" s="36" t="s">
        <v>1479</v>
      </c>
      <c r="B23" s="34">
        <v>223</v>
      </c>
      <c r="L23" s="36"/>
    </row>
    <row r="24" spans="1:12">
      <c r="A24" s="36" t="s">
        <v>1480</v>
      </c>
      <c r="B24" s="34">
        <v>8</v>
      </c>
      <c r="L24" s="36"/>
    </row>
    <row r="25" spans="1:12">
      <c r="A25" s="36" t="s">
        <v>154</v>
      </c>
      <c r="B25" s="34">
        <v>84</v>
      </c>
      <c r="L25" s="36"/>
    </row>
    <row r="26" spans="1:12">
      <c r="A26" s="36" t="s">
        <v>158</v>
      </c>
      <c r="B26" s="34">
        <v>64</v>
      </c>
      <c r="L26" s="36"/>
    </row>
    <row r="27" spans="1:12">
      <c r="A27" s="36" t="s">
        <v>247</v>
      </c>
      <c r="B27" s="34">
        <v>490</v>
      </c>
      <c r="L27" s="36"/>
    </row>
    <row r="28" spans="1:12">
      <c r="A28" s="36" t="s">
        <v>1481</v>
      </c>
      <c r="B28" s="34">
        <v>4300</v>
      </c>
      <c r="L28" s="36"/>
    </row>
    <row r="29" spans="1:12">
      <c r="A29" s="36" t="s">
        <v>1482</v>
      </c>
      <c r="B29" s="34">
        <v>1500</v>
      </c>
      <c r="L29" s="36"/>
    </row>
    <row r="30" spans="1:12">
      <c r="A30" s="36" t="s">
        <v>1483</v>
      </c>
      <c r="B30" s="34">
        <v>10769</v>
      </c>
      <c r="L30" s="36"/>
    </row>
    <row r="31" spans="1:12">
      <c r="A31" s="36" t="s">
        <v>1484</v>
      </c>
      <c r="B31" s="34">
        <v>17000</v>
      </c>
      <c r="L31" s="36"/>
    </row>
    <row r="32" spans="1:12">
      <c r="A32" s="36" t="s">
        <v>1485</v>
      </c>
      <c r="B32" s="34">
        <v>20870</v>
      </c>
      <c r="L32" s="36"/>
    </row>
    <row r="33" spans="1:12">
      <c r="A33" s="36" t="s">
        <v>1486</v>
      </c>
      <c r="B33" s="34">
        <v>5200</v>
      </c>
      <c r="L33" s="36"/>
    </row>
    <row r="34" spans="1:12">
      <c r="A34" s="36" t="s">
        <v>1487</v>
      </c>
      <c r="B34" s="34">
        <v>680</v>
      </c>
      <c r="L34" s="36"/>
    </row>
    <row r="35" spans="1:12">
      <c r="B35" s="35"/>
      <c r="L35" s="36"/>
    </row>
    <row r="36" spans="1:12">
      <c r="B36" s="35"/>
      <c r="L36" s="36"/>
    </row>
    <row r="37" spans="1:12">
      <c r="B37" s="35"/>
      <c r="L37" s="36"/>
    </row>
    <row r="38" spans="1:12">
      <c r="B38" s="35"/>
      <c r="L38" s="36"/>
    </row>
    <row r="39" spans="1:12">
      <c r="B39" s="35"/>
      <c r="L39" s="36"/>
    </row>
    <row r="40" spans="1:12">
      <c r="B40" s="35"/>
      <c r="L40" s="36"/>
    </row>
    <row r="41" spans="1:12">
      <c r="B41" s="35"/>
      <c r="L41" s="36"/>
    </row>
  </sheetData>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X60"/>
  <sheetViews>
    <sheetView workbookViewId="0">
      <pane xSplit="3" ySplit="3" topLeftCell="D4" activePane="bottomRight" state="frozen"/>
      <selection pane="topRight"/>
      <selection pane="bottomLeft"/>
      <selection pane="bottomRight" activeCell="J36" sqref="J36"/>
    </sheetView>
  </sheetViews>
  <sheetFormatPr defaultColWidth="9.140625" defaultRowHeight="15"/>
  <cols>
    <col min="1" max="1" width="12.7109375" style="1" customWidth="1"/>
    <col min="2" max="2" width="17.42578125" style="1" customWidth="1"/>
    <col min="3" max="3" width="15.85546875" style="2" customWidth="1"/>
    <col min="4" max="4" width="15.5703125" style="2" customWidth="1"/>
    <col min="5" max="6" width="7.85546875" style="3" customWidth="1"/>
    <col min="7" max="19" width="9.7109375" style="3" customWidth="1"/>
    <col min="20" max="20" width="10.5703125" style="3" hidden="1" customWidth="1"/>
    <col min="21" max="21" width="9.7109375" style="3" customWidth="1"/>
    <col min="22" max="16384" width="9.140625" style="3"/>
  </cols>
  <sheetData>
    <row r="1" spans="1:22" ht="8.25" hidden="1" customHeight="1"/>
    <row r="2" spans="1:22">
      <c r="A2" s="3"/>
      <c r="B2" s="852"/>
      <c r="C2" s="852"/>
      <c r="D2" s="852"/>
      <c r="E2" s="852"/>
      <c r="F2" s="852"/>
      <c r="G2" s="852"/>
      <c r="H2" s="852"/>
      <c r="I2" s="852"/>
      <c r="J2" s="852"/>
      <c r="K2" s="852"/>
      <c r="L2" s="852"/>
      <c r="M2" s="852"/>
      <c r="N2" s="852"/>
      <c r="O2" s="852"/>
      <c r="P2" s="852"/>
      <c r="Q2" s="852"/>
      <c r="R2" s="852"/>
    </row>
    <row r="3" spans="1:22" ht="22.5" customHeight="1">
      <c r="A3" s="5" t="s">
        <v>2</v>
      </c>
      <c r="B3" s="5" t="s">
        <v>610</v>
      </c>
      <c r="C3" s="6" t="s">
        <v>3</v>
      </c>
      <c r="D3" s="6"/>
      <c r="E3" s="7">
        <v>43305</v>
      </c>
      <c r="F3" s="7">
        <v>43306</v>
      </c>
      <c r="G3" s="7">
        <v>43307</v>
      </c>
      <c r="H3" s="7">
        <v>43308</v>
      </c>
      <c r="I3" s="7">
        <v>43309</v>
      </c>
      <c r="J3" s="7">
        <v>43310</v>
      </c>
      <c r="K3" s="7">
        <v>43311</v>
      </c>
      <c r="L3" s="7">
        <v>43312</v>
      </c>
      <c r="M3" s="7">
        <v>43313</v>
      </c>
      <c r="N3" s="7">
        <v>43314</v>
      </c>
      <c r="O3" s="7">
        <v>43315</v>
      </c>
      <c r="P3" s="7">
        <v>43316</v>
      </c>
      <c r="Q3" s="7">
        <v>43317</v>
      </c>
      <c r="R3" s="7" t="s">
        <v>10</v>
      </c>
      <c r="S3" s="20" t="s">
        <v>11</v>
      </c>
      <c r="T3" s="21" t="s">
        <v>12</v>
      </c>
      <c r="U3" s="20" t="s">
        <v>614</v>
      </c>
    </row>
    <row r="4" spans="1:22" ht="20.100000000000001" customHeight="1">
      <c r="A4" s="1209" t="s">
        <v>1488</v>
      </c>
      <c r="B4" s="843" t="s">
        <v>107</v>
      </c>
      <c r="C4" s="9" t="s">
        <v>108</v>
      </c>
      <c r="D4" s="10" t="s">
        <v>1489</v>
      </c>
      <c r="E4" s="11">
        <f t="array" ref="E4">+IFERROR(INDEX(FCSTSDV!$D$2:$L$72,MATCH(fcst!$C4,FCSTSDV!$C$2:$C$72,0),MATCH(fcst!E$3,FCSTSDV!$D$1:$L$1,0)),0)</f>
        <v>0</v>
      </c>
      <c r="F4" s="11">
        <f t="array" ref="F4">+IFERROR(INDEX(FCSTSDV!$D$2:$L$72,MATCH(fcst!$C4,FCSTSDV!$C$2:$C$72,0),MATCH(fcst!F$3,FCSTSDV!$D$1:$L$1,0)),0)</f>
        <v>0</v>
      </c>
      <c r="G4" s="11">
        <f t="array" ref="G4">+IFERROR(INDEX(FCSTSDV!$D$2:$L$72,MATCH(fcst!$C4,FCSTSDV!$C$2:$C$72,0),MATCH(fcst!G$3,FCSTSDV!$D$1:$L$1,0)),0)</f>
        <v>0</v>
      </c>
      <c r="H4" s="11">
        <f t="array" ref="H4">+IFERROR(INDEX(FCSTSDV!$D$2:$L$72,MATCH(fcst!$C4,FCSTSDV!$C$2:$C$72,0),MATCH(fcst!H$3,FCSTSDV!$D$1:$L$1,0)),0)</f>
        <v>0</v>
      </c>
      <c r="I4" s="11">
        <f t="array" ref="I4">+IFERROR(INDEX(FCSTSDV!$D$2:$L$72,MATCH(fcst!$C4,FCSTSDV!$C$2:$C$72,0),MATCH(fcst!I$3,FCSTSDV!$D$1:$L$1,0)),0)</f>
        <v>0</v>
      </c>
      <c r="J4" s="11">
        <f t="array" ref="J4">+IFERROR(INDEX(FCSTSDV!$D$2:$L$72,MATCH(fcst!$C4,FCSTSDV!$C$2:$C$72,0),MATCH(fcst!J$3,FCSTSDV!$D$1:$L$1,0)),0)</f>
        <v>0</v>
      </c>
      <c r="K4" s="11">
        <f t="array" ref="K4">+IFERROR(INDEX(FCSTSDV!$D$2:$L$72,MATCH(fcst!$C4,FCSTSDV!$C$2:$C$72,0),MATCH(fcst!K$3,FCSTSDV!$D$1:$L$1,0)),0)</f>
        <v>0</v>
      </c>
      <c r="L4" s="11">
        <f t="array" ref="L4">+IFERROR(INDEX(FCSTSDV!$D$2:$L$72,MATCH(fcst!$C4,FCSTSDV!$C$2:$C$72,0),MATCH(fcst!L$3,FCSTSDV!$D$1:$L$1,0)),0)</f>
        <v>0</v>
      </c>
      <c r="M4" s="11">
        <f t="array" ref="M4">+IFERROR(INDEX(FCSTSDV!$D$2:$L$72,MATCH(fcst!$C4,FCSTSDV!$C$2:$C$72,0),MATCH(fcst!M$3,FCSTSDV!$D$1:$L$1,0)),0)</f>
        <v>0</v>
      </c>
      <c r="N4" s="11">
        <f t="array" ref="N4">+IFERROR(INDEX(FCSTSDV!$D$2:$L$72,MATCH(fcst!$C4,FCSTSDV!$C$2:$C$72,0),MATCH(fcst!N$3,FCSTSDV!$D$1:$L$1,0)),0)</f>
        <v>0</v>
      </c>
      <c r="O4" s="11">
        <f t="array" ref="O4">+IFERROR(INDEX(FCSTSDV!$D$2:$L$72,MATCH(fcst!$C4,FCSTSDV!$C$2:$C$72,0),MATCH(fcst!O$3,FCSTSDV!$D$1:$L$1,0)),0)</f>
        <v>0</v>
      </c>
      <c r="P4" s="11">
        <f t="array" ref="P4">+IFERROR(INDEX(FCSTSDV!$D$2:$L$72,MATCH(fcst!$C4,FCSTSDV!$C$2:$C$72,0),MATCH(fcst!P$3,FCSTSDV!$D$1:$L$1,0)),0)</f>
        <v>0</v>
      </c>
      <c r="Q4" s="11">
        <f t="array" ref="Q4">+IFERROR(INDEX(FCSTSDV!$D$2:$L$72,MATCH(fcst!$C4,FCSTSDV!$C$2:$C$72,0),MATCH(fcst!Q$3,FCSTSDV!$D$1:$L$1,0)),0)</f>
        <v>0</v>
      </c>
      <c r="R4" s="11">
        <f t="array" ref="R4">+IFERROR(INDEX(FCSTSDV!$D$2:$L$72,MATCH(fcst!$C4,FCSTSDV!$C$2:$C$72,0),MATCH(fcst!R$3,FCSTSDV!$D$1:$L$1,0)),0)</f>
        <v>0</v>
      </c>
      <c r="S4" s="11">
        <f t="array" ref="S4">+IFERROR(INDEX(FCSTSDV!$D$2:$L$72,MATCH(fcst!$C4,FCSTSDV!$C$2:$C$72,0),MATCH(fcst!S$3,FCSTSDV!$D$1:$L$1,0)),0)</f>
        <v>0</v>
      </c>
      <c r="T4" s="22" t="e">
        <f t="array" ref="T4">+IFERROR(INDEX(FCSTSDV!$D$2:$L$72,MATCH(fcst!$C4,FCSTSDV!$C$2:$C$72,0),MATCH(fcst!T$3,FCSTSDV!$D$1:$L$1,0)),0)/fcst!#REF!</f>
        <v>#REF!</v>
      </c>
      <c r="U4" s="23">
        <f t="shared" ref="U4:U39" si="0">+SUM(E4:S4)</f>
        <v>0</v>
      </c>
      <c r="V4" s="24"/>
    </row>
    <row r="5" spans="1:22" ht="20.100000000000001" customHeight="1">
      <c r="A5" s="1210"/>
      <c r="B5" s="844"/>
      <c r="C5" s="13" t="s">
        <v>108</v>
      </c>
      <c r="D5" s="14" t="s">
        <v>1490</v>
      </c>
      <c r="E5" s="15">
        <f t="array" ref="E5">+IFERROR(INDEX('[11]FCST SDV W29'!$BX$3:$CP$69,MATCH($C5,'[11]FCST SDV W29'!$C$3:$C$69,0),MATCH(E$3,'[11]FCST SDV W29'!$BX$2:$CP$2,0)),0)</f>
        <v>84000</v>
      </c>
      <c r="F5" s="15">
        <f t="array" ref="F5">+IFERROR(INDEX('[11]FCST SDV W29'!$BX$3:$CP$69,MATCH($C5,'[11]FCST SDV W29'!$C$3:$C$69,0),MATCH(F$3,'[11]FCST SDV W29'!$BX$2:$CP$2,0)),0)</f>
        <v>98000</v>
      </c>
      <c r="G5" s="15">
        <f t="array" ref="G5">+IFERROR(INDEX('[11]FCST SDV W29'!$BX$3:$CP$69,MATCH($C5,'[11]FCST SDV W29'!$C$3:$C$69,0),MATCH(G$3,'[11]FCST SDV W29'!$BX$2:$CP$2,0)),0)</f>
        <v>98000</v>
      </c>
      <c r="H5" s="15">
        <f t="array" ref="H5">+IFERROR(INDEX('[11]FCST SDV W29'!$BX$3:$CP$69,MATCH($C5,'[11]FCST SDV W29'!$C$3:$C$69,0),MATCH(H$3,'[11]FCST SDV W29'!$BX$2:$CP$2,0)),0)</f>
        <v>98000</v>
      </c>
      <c r="I5" s="15">
        <f t="array" ref="I5">+IFERROR(INDEX('[11]FCST SDV W29'!$BX$3:$CP$69,MATCH($C5,'[11]FCST SDV W29'!$C$3:$C$69,0),MATCH(I$3,'[11]FCST SDV W29'!$BX$2:$CP$2,0)),0)</f>
        <v>112000</v>
      </c>
      <c r="J5" s="15">
        <f t="array" ref="J5">+IFERROR(INDEX('[11]FCST SDV W29'!$BX$3:$CP$69,MATCH($C5,'[11]FCST SDV W29'!$C$3:$C$69,0),MATCH(J$3,'[11]FCST SDV W29'!$BX$2:$CP$2,0)),0)</f>
        <v>0</v>
      </c>
      <c r="K5" s="15">
        <f t="array" ref="K5">+IFERROR(INDEX('[11]FCST SDV W29'!$BX$3:$CP$69,MATCH($C5,'[11]FCST SDV W29'!$C$3:$C$69,0),MATCH(K$3,'[11]FCST SDV W29'!$BX$2:$CP$2,0)),0)</f>
        <v>88000</v>
      </c>
      <c r="L5" s="15">
        <f t="array" ref="L5">+IFERROR(INDEX('[11]FCST SDV W29'!$BX$3:$CP$69,MATCH($C5,'[11]FCST SDV W29'!$C$3:$C$69,0),MATCH(L$3,'[11]FCST SDV W29'!$BX$2:$CP$2,0)),0)</f>
        <v>88000</v>
      </c>
      <c r="M5" s="15">
        <f t="array" ref="M5">+IFERROR(INDEX('[11]FCST SDV W29'!$BX$3:$CP$69,MATCH($C5,'[11]FCST SDV W29'!$C$3:$C$69,0),MATCH(M$3,'[11]FCST SDV W29'!$BX$2:$CP$2,0)),0)</f>
        <v>88000</v>
      </c>
      <c r="N5" s="15">
        <f t="array" ref="N5">+IFERROR(INDEX('[11]FCST SDV W29'!$BX$3:$CP$69,MATCH($C5,'[11]FCST SDV W29'!$C$3:$C$69,0),MATCH(N$3,'[11]FCST SDV W29'!$BX$2:$CP$2,0)),0)</f>
        <v>88000</v>
      </c>
      <c r="O5" s="15">
        <f t="array" ref="O5">+IFERROR(INDEX('[11]FCST SDV W29'!$BX$3:$CP$69,MATCH($C5,'[11]FCST SDV W29'!$C$3:$C$69,0),MATCH(O$3,'[11]FCST SDV W29'!$BX$2:$CP$2,0)),0)</f>
        <v>88000</v>
      </c>
      <c r="P5" s="15">
        <f t="array" ref="P5">+IFERROR(INDEX('[11]FCST SDV W29'!$BX$3:$CP$69,MATCH($C5,'[11]FCST SDV W29'!$C$3:$C$69,0),MATCH(P$3,'[11]FCST SDV W29'!$BX$2:$CP$2,0)),0)</f>
        <v>88000</v>
      </c>
      <c r="Q5" s="15">
        <f t="array" ref="Q5">+IFERROR(INDEX('[11]FCST SDV W29'!$BX$3:$CP$69,MATCH($C5,'[11]FCST SDV W29'!$C$3:$C$69,0),MATCH(Q$3,'[11]FCST SDV W29'!$BX$2:$CP$2,0)),0)</f>
        <v>88000</v>
      </c>
      <c r="R5" s="15">
        <f t="array" ref="R5">+IFERROR(INDEX('[11]FCST SDV W29'!$BX$3:$CP$69,MATCH($C5,'[11]FCST SDV W29'!$C$3:$C$69,0),MATCH(R$3,'[11]FCST SDV W29'!$BX$2:$CP$2,0)),0)</f>
        <v>0</v>
      </c>
      <c r="S5" s="15">
        <f t="array" ref="S5">+IFERROR(INDEX('[11]FCST SDV W29'!$BX$3:$CP$69,MATCH($C5,'[11]FCST SDV W29'!$C$3:$C$69,0),MATCH(S$3,'[11]FCST SDV W29'!$BX$2:$CP$2,0)),0)</f>
        <v>525000</v>
      </c>
      <c r="T5" s="25"/>
      <c r="U5" s="26">
        <f t="shared" si="0"/>
        <v>1631000</v>
      </c>
      <c r="V5" s="24"/>
    </row>
    <row r="6" spans="1:22" ht="20.100000000000001" customHeight="1">
      <c r="A6" s="1211"/>
      <c r="B6" s="1208"/>
      <c r="C6" s="17"/>
      <c r="D6" s="18" t="s">
        <v>1491</v>
      </c>
      <c r="E6" s="19">
        <f t="shared" ref="E6:S6" si="1">+E4-E5</f>
        <v>-84000</v>
      </c>
      <c r="F6" s="19">
        <f t="shared" si="1"/>
        <v>-98000</v>
      </c>
      <c r="G6" s="19">
        <f t="shared" si="1"/>
        <v>-98000</v>
      </c>
      <c r="H6" s="19">
        <f t="shared" si="1"/>
        <v>-98000</v>
      </c>
      <c r="I6" s="19">
        <f t="shared" si="1"/>
        <v>-112000</v>
      </c>
      <c r="J6" s="19">
        <f t="shared" si="1"/>
        <v>0</v>
      </c>
      <c r="K6" s="19">
        <f t="shared" si="1"/>
        <v>-88000</v>
      </c>
      <c r="L6" s="19">
        <f t="shared" si="1"/>
        <v>-88000</v>
      </c>
      <c r="M6" s="19">
        <f t="shared" si="1"/>
        <v>-88000</v>
      </c>
      <c r="N6" s="19">
        <f t="shared" si="1"/>
        <v>-88000</v>
      </c>
      <c r="O6" s="19">
        <f t="shared" si="1"/>
        <v>-88000</v>
      </c>
      <c r="P6" s="19">
        <f t="shared" si="1"/>
        <v>-88000</v>
      </c>
      <c r="Q6" s="19">
        <f t="shared" si="1"/>
        <v>-88000</v>
      </c>
      <c r="R6" s="19">
        <f t="shared" si="1"/>
        <v>0</v>
      </c>
      <c r="S6" s="19">
        <f t="shared" si="1"/>
        <v>-525000</v>
      </c>
      <c r="T6" s="27"/>
      <c r="U6" s="28">
        <f t="shared" si="0"/>
        <v>-1631000</v>
      </c>
      <c r="V6" s="24"/>
    </row>
    <row r="7" spans="1:22" ht="20.100000000000001" customHeight="1">
      <c r="A7" s="1209" t="s">
        <v>1492</v>
      </c>
      <c r="B7" s="843" t="s">
        <v>107</v>
      </c>
      <c r="C7" s="9" t="s">
        <v>99</v>
      </c>
      <c r="D7" s="10" t="s">
        <v>1493</v>
      </c>
      <c r="E7" s="11">
        <f t="array" ref="E7">+IFERROR(INDEX(FCSTSDV!$D$2:$L$72,MATCH(fcst!$C7,FCSTSDV!$C$2:$C$72,0),MATCH(fcst!E$3,FCSTSDV!$D$1:$L$1,0)),0)</f>
        <v>0</v>
      </c>
      <c r="F7" s="11">
        <f t="array" ref="F7">+IFERROR(INDEX(FCSTSDV!$D$2:$L$72,MATCH(fcst!$C7,FCSTSDV!$C$2:$C$72,0),MATCH(fcst!F$3,FCSTSDV!$D$1:$L$1,0)),0)</f>
        <v>0</v>
      </c>
      <c r="G7" s="11">
        <f t="array" ref="G7">+IFERROR(INDEX(FCSTSDV!$D$2:$L$72,MATCH(fcst!$C7,FCSTSDV!$C$2:$C$72,0),MATCH(fcst!G$3,FCSTSDV!$D$1:$L$1,0)),0)</f>
        <v>0</v>
      </c>
      <c r="H7" s="11">
        <f t="array" ref="H7">+IFERROR(INDEX(FCSTSDV!$D$2:$L$72,MATCH(fcst!$C7,FCSTSDV!$C$2:$C$72,0),MATCH(fcst!H$3,FCSTSDV!$D$1:$L$1,0)),0)</f>
        <v>0</v>
      </c>
      <c r="I7" s="11">
        <f t="array" ref="I7">+IFERROR(INDEX(FCSTSDV!$D$2:$L$72,MATCH(fcst!$C7,FCSTSDV!$C$2:$C$72,0),MATCH(fcst!I$3,FCSTSDV!$D$1:$L$1,0)),0)</f>
        <v>0</v>
      </c>
      <c r="J7" s="11">
        <f t="array" ref="J7">+IFERROR(INDEX(FCSTSDV!$D$2:$L$72,MATCH(fcst!$C7,FCSTSDV!$C$2:$C$72,0),MATCH(fcst!J$3,FCSTSDV!$D$1:$L$1,0)),0)</f>
        <v>0</v>
      </c>
      <c r="K7" s="11">
        <f t="array" ref="K7">+IFERROR(INDEX(FCSTSDV!$D$2:$L$72,MATCH(fcst!$C7,FCSTSDV!$C$2:$C$72,0),MATCH(fcst!K$3,FCSTSDV!$D$1:$L$1,0)),0)</f>
        <v>0</v>
      </c>
      <c r="L7" s="11">
        <f t="array" ref="L7">+IFERROR(INDEX(FCSTSDV!$D$2:$L$72,MATCH(fcst!$C7,FCSTSDV!$C$2:$C$72,0),MATCH(fcst!L$3,FCSTSDV!$D$1:$L$1,0)),0)</f>
        <v>0</v>
      </c>
      <c r="M7" s="11">
        <f t="array" ref="M7">+IFERROR(INDEX(FCSTSDV!$D$2:$L$72,MATCH(fcst!$C7,FCSTSDV!$C$2:$C$72,0),MATCH(fcst!M$3,FCSTSDV!$D$1:$L$1,0)),0)</f>
        <v>0</v>
      </c>
      <c r="N7" s="11">
        <f t="array" ref="N7">+IFERROR(INDEX(FCSTSDV!$D$2:$L$72,MATCH(fcst!$C7,FCSTSDV!$C$2:$C$72,0),MATCH(fcst!N$3,FCSTSDV!$D$1:$L$1,0)),0)</f>
        <v>0</v>
      </c>
      <c r="O7" s="11">
        <f t="array" ref="O7">+IFERROR(INDEX(FCSTSDV!$D$2:$L$72,MATCH(fcst!$C7,FCSTSDV!$C$2:$C$72,0),MATCH(fcst!O$3,FCSTSDV!$D$1:$L$1,0)),0)</f>
        <v>0</v>
      </c>
      <c r="P7" s="11">
        <f t="array" ref="P7">+IFERROR(INDEX(FCSTSDV!$D$2:$L$72,MATCH(fcst!$C7,FCSTSDV!$C$2:$C$72,0),MATCH(fcst!P$3,FCSTSDV!$D$1:$L$1,0)),0)</f>
        <v>0</v>
      </c>
      <c r="Q7" s="11">
        <f t="array" ref="Q7">+IFERROR(INDEX(FCSTSDV!$D$2:$L$72,MATCH(fcst!$C7,FCSTSDV!$C$2:$C$72,0),MATCH(fcst!Q$3,FCSTSDV!$D$1:$L$1,0)),0)</f>
        <v>0</v>
      </c>
      <c r="R7" s="11">
        <f t="array" ref="R7">+IFERROR(INDEX(FCSTSDV!$D$2:$L$72,MATCH(fcst!$C7,FCSTSDV!$C$2:$C$72,0),MATCH(fcst!R$3,FCSTSDV!$D$1:$L$1,0)),0)</f>
        <v>0</v>
      </c>
      <c r="S7" s="11">
        <f t="array" ref="S7">+IFERROR(INDEX(FCSTSDV!$D$2:$L$72,MATCH(fcst!$C7,FCSTSDV!$C$2:$C$72,0),MATCH(fcst!S$3,FCSTSDV!$D$1:$L$1,0)),0)</f>
        <v>0</v>
      </c>
      <c r="T7" s="22" t="e">
        <f t="array" ref="T7">+IFERROR(INDEX(FCSTSDV!$D$2:$L$72,MATCH(fcst!$C7,FCSTSDV!$C$2:$C$72,0),MATCH(fcst!T$3,FCSTSDV!$D$1:$L$1,0)),0)/fcst!#REF!</f>
        <v>#REF!</v>
      </c>
      <c r="U7" s="23">
        <f t="shared" si="0"/>
        <v>0</v>
      </c>
      <c r="V7" s="24"/>
    </row>
    <row r="8" spans="1:22" ht="20.100000000000001" customHeight="1">
      <c r="A8" s="1210"/>
      <c r="B8" s="844"/>
      <c r="C8" s="13" t="s">
        <v>99</v>
      </c>
      <c r="D8" s="14" t="s">
        <v>1494</v>
      </c>
      <c r="E8" s="15">
        <f t="array" ref="E8">+IFERROR(INDEX('[11]FCST SDV W29'!$BX$3:$CP$69,MATCH($C8,'[11]FCST SDV W29'!$C$3:$C$69,0),MATCH(E$3,'[11]FCST SDV W29'!$BX$2:$CP$2,0)),0)</f>
        <v>58900</v>
      </c>
      <c r="F8" s="15">
        <f t="array" ref="F8">+IFERROR(INDEX('[11]FCST SDV W29'!$BX$3:$CP$69,MATCH($C8,'[11]FCST SDV W29'!$C$3:$C$69,0),MATCH(F$3,'[11]FCST SDV W29'!$BX$2:$CP$2,0)),0)</f>
        <v>58900</v>
      </c>
      <c r="G8" s="15">
        <f t="array" ref="G8">+IFERROR(INDEX('[11]FCST SDV W29'!$BX$3:$CP$69,MATCH($C8,'[11]FCST SDV W29'!$C$3:$C$69,0),MATCH(G$3,'[11]FCST SDV W29'!$BX$2:$CP$2,0)),0)</f>
        <v>62000</v>
      </c>
      <c r="H8" s="15">
        <f t="array" ref="H8">+IFERROR(INDEX('[11]FCST SDV W29'!$BX$3:$CP$69,MATCH($C8,'[11]FCST SDV W29'!$C$3:$C$69,0),MATCH(H$3,'[11]FCST SDV W29'!$BX$2:$CP$2,0)),0)</f>
        <v>62000</v>
      </c>
      <c r="I8" s="15">
        <f t="array" ref="I8">+IFERROR(INDEX('[11]FCST SDV W29'!$BX$3:$CP$69,MATCH($C8,'[11]FCST SDV W29'!$C$3:$C$69,0),MATCH(I$3,'[11]FCST SDV W29'!$BX$2:$CP$2,0)),0)</f>
        <v>93000</v>
      </c>
      <c r="J8" s="15">
        <f t="array" ref="J8">+IFERROR(INDEX('[11]FCST SDV W29'!$BX$3:$CP$69,MATCH($C8,'[11]FCST SDV W29'!$C$3:$C$69,0),MATCH(J$3,'[11]FCST SDV W29'!$BX$2:$CP$2,0)),0)</f>
        <v>0</v>
      </c>
      <c r="K8" s="15">
        <f t="array" ref="K8">+IFERROR(INDEX('[11]FCST SDV W29'!$BX$3:$CP$69,MATCH($C8,'[11]FCST SDV W29'!$C$3:$C$69,0),MATCH(K$3,'[11]FCST SDV W29'!$BX$2:$CP$2,0)),0)</f>
        <v>57571.428571428602</v>
      </c>
      <c r="L8" s="15">
        <f t="array" ref="L8">+IFERROR(INDEX('[11]FCST SDV W29'!$BX$3:$CP$69,MATCH($C8,'[11]FCST SDV W29'!$C$3:$C$69,0),MATCH(L$3,'[11]FCST SDV W29'!$BX$2:$CP$2,0)),0)</f>
        <v>57571.428571428602</v>
      </c>
      <c r="M8" s="15">
        <f t="array" ref="M8">+IFERROR(INDEX('[11]FCST SDV W29'!$BX$3:$CP$69,MATCH($C8,'[11]FCST SDV W29'!$C$3:$C$69,0),MATCH(M$3,'[11]FCST SDV W29'!$BX$2:$CP$2,0)),0)</f>
        <v>57571.428571428602</v>
      </c>
      <c r="N8" s="15">
        <f t="array" ref="N8">+IFERROR(INDEX('[11]FCST SDV W29'!$BX$3:$CP$69,MATCH($C8,'[11]FCST SDV W29'!$C$3:$C$69,0),MATCH(N$3,'[11]FCST SDV W29'!$BX$2:$CP$2,0)),0)</f>
        <v>57571.428571428602</v>
      </c>
      <c r="O8" s="15">
        <f t="array" ref="O8">+IFERROR(INDEX('[11]FCST SDV W29'!$BX$3:$CP$69,MATCH($C8,'[11]FCST SDV W29'!$C$3:$C$69,0),MATCH(O$3,'[11]FCST SDV W29'!$BX$2:$CP$2,0)),0)</f>
        <v>57571.428571428602</v>
      </c>
      <c r="P8" s="15">
        <f t="array" ref="P8">+IFERROR(INDEX('[11]FCST SDV W29'!$BX$3:$CP$69,MATCH($C8,'[11]FCST SDV W29'!$C$3:$C$69,0),MATCH(P$3,'[11]FCST SDV W29'!$BX$2:$CP$2,0)),0)</f>
        <v>57571.428571428602</v>
      </c>
      <c r="Q8" s="15">
        <f t="array" ref="Q8">+IFERROR(INDEX('[11]FCST SDV W29'!$BX$3:$CP$69,MATCH($C8,'[11]FCST SDV W29'!$C$3:$C$69,0),MATCH(Q$3,'[11]FCST SDV W29'!$BX$2:$CP$2,0)),0)</f>
        <v>57571.428571428602</v>
      </c>
      <c r="R8" s="15">
        <f t="array" ref="R8">+IFERROR(INDEX('[11]FCST SDV W29'!$BX$3:$CP$69,MATCH($C8,'[11]FCST SDV W29'!$C$3:$C$69,0),MATCH(R$3,'[11]FCST SDV W29'!$BX$2:$CP$2,0)),0)</f>
        <v>0</v>
      </c>
      <c r="S8" s="15">
        <f t="array" ref="S8">+IFERROR(INDEX('[11]FCST SDV W29'!$BX$3:$CP$69,MATCH($C8,'[11]FCST SDV W29'!$C$3:$C$69,0),MATCH(S$3,'[11]FCST SDV W29'!$BX$2:$CP$2,0)),0)</f>
        <v>357000</v>
      </c>
      <c r="T8" s="25"/>
      <c r="U8" s="26">
        <f t="shared" si="0"/>
        <v>1094800.0000000002</v>
      </c>
      <c r="V8" s="24"/>
    </row>
    <row r="9" spans="1:22" ht="20.100000000000001" customHeight="1">
      <c r="A9" s="1211"/>
      <c r="B9" s="1208"/>
      <c r="C9" s="17"/>
      <c r="D9" s="18" t="s">
        <v>1491</v>
      </c>
      <c r="E9" s="19">
        <f t="shared" ref="E9:S9" si="2">+E7-E8</f>
        <v>-58900</v>
      </c>
      <c r="F9" s="19">
        <f t="shared" si="2"/>
        <v>-58900</v>
      </c>
      <c r="G9" s="19">
        <f t="shared" si="2"/>
        <v>-62000</v>
      </c>
      <c r="H9" s="19">
        <f t="shared" si="2"/>
        <v>-62000</v>
      </c>
      <c r="I9" s="19">
        <f t="shared" si="2"/>
        <v>-93000</v>
      </c>
      <c r="J9" s="19">
        <f t="shared" si="2"/>
        <v>0</v>
      </c>
      <c r="K9" s="19">
        <f t="shared" si="2"/>
        <v>-57571.428571428602</v>
      </c>
      <c r="L9" s="19">
        <f t="shared" si="2"/>
        <v>-57571.428571428602</v>
      </c>
      <c r="M9" s="19">
        <f t="shared" si="2"/>
        <v>-57571.428571428602</v>
      </c>
      <c r="N9" s="19">
        <f t="shared" si="2"/>
        <v>-57571.428571428602</v>
      </c>
      <c r="O9" s="19">
        <f t="shared" si="2"/>
        <v>-57571.428571428602</v>
      </c>
      <c r="P9" s="19">
        <f t="shared" si="2"/>
        <v>-57571.428571428602</v>
      </c>
      <c r="Q9" s="19">
        <f t="shared" si="2"/>
        <v>-57571.428571428602</v>
      </c>
      <c r="R9" s="19">
        <f t="shared" si="2"/>
        <v>0</v>
      </c>
      <c r="S9" s="19">
        <f t="shared" si="2"/>
        <v>-357000</v>
      </c>
      <c r="T9" s="27"/>
      <c r="U9" s="28">
        <f t="shared" si="0"/>
        <v>-1094800.0000000002</v>
      </c>
      <c r="V9" s="24"/>
    </row>
    <row r="10" spans="1:22" ht="20.100000000000001" customHeight="1">
      <c r="A10" s="1209" t="s">
        <v>1488</v>
      </c>
      <c r="B10" s="843" t="s">
        <v>107</v>
      </c>
      <c r="C10" s="9" t="s">
        <v>119</v>
      </c>
      <c r="D10" s="10" t="s">
        <v>1495</v>
      </c>
      <c r="E10" s="11">
        <f t="array" ref="E10">+IFERROR(INDEX(FCSTSDV!$D$2:$L$72,MATCH(fcst!$C10,FCSTSDV!$C$2:$C$72,0),MATCH(fcst!E$3,FCSTSDV!$D$1:$L$1,0)),0)</f>
        <v>0</v>
      </c>
      <c r="F10" s="11">
        <f t="array" ref="F10">+IFERROR(INDEX(FCSTSDV!$D$2:$L$72,MATCH(fcst!$C10,FCSTSDV!$C$2:$C$72,0),MATCH(fcst!F$3,FCSTSDV!$D$1:$L$1,0)),0)</f>
        <v>0</v>
      </c>
      <c r="G10" s="11">
        <f t="array" ref="G10">+IFERROR(INDEX(FCSTSDV!$D$2:$L$72,MATCH(fcst!$C10,FCSTSDV!$C$2:$C$72,0),MATCH(fcst!G$3,FCSTSDV!$D$1:$L$1,0)),0)</f>
        <v>0</v>
      </c>
      <c r="H10" s="11">
        <f t="array" ref="H10">+IFERROR(INDEX(FCSTSDV!$D$2:$L$72,MATCH(fcst!$C10,FCSTSDV!$C$2:$C$72,0),MATCH(fcst!H$3,FCSTSDV!$D$1:$L$1,0)),0)</f>
        <v>0</v>
      </c>
      <c r="I10" s="11">
        <f t="array" ref="I10">+IFERROR(INDEX(FCSTSDV!$D$2:$L$72,MATCH(fcst!$C10,FCSTSDV!$C$2:$C$72,0),MATCH(fcst!I$3,FCSTSDV!$D$1:$L$1,0)),0)</f>
        <v>0</v>
      </c>
      <c r="J10" s="11">
        <f t="array" ref="J10">+IFERROR(INDEX(FCSTSDV!$D$2:$L$72,MATCH(fcst!$C10,FCSTSDV!$C$2:$C$72,0),MATCH(fcst!J$3,FCSTSDV!$D$1:$L$1,0)),0)</f>
        <v>0</v>
      </c>
      <c r="K10" s="11">
        <f t="array" ref="K10">+IFERROR(INDEX(FCSTSDV!$D$2:$L$72,MATCH(fcst!$C10,FCSTSDV!$C$2:$C$72,0),MATCH(fcst!K$3,FCSTSDV!$D$1:$L$1,0)),0)</f>
        <v>0</v>
      </c>
      <c r="L10" s="11">
        <f t="array" ref="L10">+IFERROR(INDEX(FCSTSDV!$D$2:$L$72,MATCH(fcst!$C10,FCSTSDV!$C$2:$C$72,0),MATCH(fcst!L$3,FCSTSDV!$D$1:$L$1,0)),0)</f>
        <v>0</v>
      </c>
      <c r="M10" s="11">
        <f t="array" ref="M10">+IFERROR(INDEX(FCSTSDV!$D$2:$L$72,MATCH(fcst!$C10,FCSTSDV!$C$2:$C$72,0),MATCH(fcst!M$3,FCSTSDV!$D$1:$L$1,0)),0)</f>
        <v>0</v>
      </c>
      <c r="N10" s="11">
        <f t="array" ref="N10">+IFERROR(INDEX(FCSTSDV!$D$2:$L$72,MATCH(fcst!$C10,FCSTSDV!$C$2:$C$72,0),MATCH(fcst!N$3,FCSTSDV!$D$1:$L$1,0)),0)</f>
        <v>0</v>
      </c>
      <c r="O10" s="11">
        <f t="array" ref="O10">+IFERROR(INDEX(FCSTSDV!$D$2:$L$72,MATCH(fcst!$C10,FCSTSDV!$C$2:$C$72,0),MATCH(fcst!O$3,FCSTSDV!$D$1:$L$1,0)),0)</f>
        <v>0</v>
      </c>
      <c r="P10" s="11">
        <f t="array" ref="P10">+IFERROR(INDEX(FCSTSDV!$D$2:$L$72,MATCH(fcst!$C10,FCSTSDV!$C$2:$C$72,0),MATCH(fcst!P$3,FCSTSDV!$D$1:$L$1,0)),0)</f>
        <v>0</v>
      </c>
      <c r="Q10" s="11">
        <f t="array" ref="Q10">+IFERROR(INDEX(FCSTSDV!$D$2:$L$72,MATCH(fcst!$C10,FCSTSDV!$C$2:$C$72,0),MATCH(fcst!Q$3,FCSTSDV!$D$1:$L$1,0)),0)</f>
        <v>0</v>
      </c>
      <c r="R10" s="11">
        <f t="array" ref="R10">+IFERROR(INDEX(FCSTSDV!$D$2:$L$72,MATCH(fcst!$C10,FCSTSDV!$C$2:$C$72,0),MATCH(fcst!R$3,FCSTSDV!$D$1:$L$1,0)),0)</f>
        <v>0</v>
      </c>
      <c r="S10" s="11">
        <f t="array" ref="S10">+IFERROR(INDEX(FCSTSDV!$D$2:$L$72,MATCH(fcst!$C10,FCSTSDV!$C$2:$C$72,0),MATCH(fcst!S$3,FCSTSDV!$D$1:$L$1,0)),0)</f>
        <v>0</v>
      </c>
      <c r="T10" s="22" t="e">
        <f t="array" ref="T10">+IFERROR(INDEX(FCSTSDV!$D$2:$L$72,MATCH(fcst!$C10,FCSTSDV!$C$2:$C$72,0),MATCH(fcst!T$3,FCSTSDV!$D$1:$L$1,0)),0)/fcst!#REF!</f>
        <v>#REF!</v>
      </c>
      <c r="U10" s="23">
        <f t="shared" si="0"/>
        <v>0</v>
      </c>
    </row>
    <row r="11" spans="1:22" ht="20.100000000000001" customHeight="1">
      <c r="A11" s="1210"/>
      <c r="B11" s="844"/>
      <c r="C11" s="13" t="s">
        <v>119</v>
      </c>
      <c r="D11" s="14" t="s">
        <v>1496</v>
      </c>
      <c r="E11" s="15">
        <f t="array" ref="E11">+IFERROR(INDEX('[11]FCST SDV W29'!$BX$3:$CP$69,MATCH($C11,'[11]FCST SDV W29'!$C$3:$C$69,0),MATCH(E$3,'[11]FCST SDV W29'!$BX$2:$CP$2,0)),0)</f>
        <v>162400</v>
      </c>
      <c r="F11" s="15">
        <f t="array" ref="F11">+IFERROR(INDEX('[11]FCST SDV W29'!$BX$3:$CP$69,MATCH($C11,'[11]FCST SDV W29'!$C$3:$C$69,0),MATCH(F$3,'[11]FCST SDV W29'!$BX$2:$CP$2,0)),0)</f>
        <v>0</v>
      </c>
      <c r="G11" s="15">
        <f t="array" ref="G11">+IFERROR(INDEX('[11]FCST SDV W29'!$BX$3:$CP$69,MATCH($C11,'[11]FCST SDV W29'!$C$3:$C$69,0),MATCH(G$3,'[11]FCST SDV W29'!$BX$2:$CP$2,0)),0)</f>
        <v>155200</v>
      </c>
      <c r="H11" s="15">
        <f t="array" ref="H11">+IFERROR(INDEX('[11]FCST SDV W29'!$BX$3:$CP$69,MATCH($C11,'[11]FCST SDV W29'!$C$3:$C$69,0),MATCH(H$3,'[11]FCST SDV W29'!$BX$2:$CP$2,0)),0)</f>
        <v>0</v>
      </c>
      <c r="I11" s="15">
        <f t="array" ref="I11">+IFERROR(INDEX('[11]FCST SDV W29'!$BX$3:$CP$69,MATCH($C11,'[11]FCST SDV W29'!$C$3:$C$69,0),MATCH(I$3,'[11]FCST SDV W29'!$BX$2:$CP$2,0)),0)</f>
        <v>0</v>
      </c>
      <c r="J11" s="15">
        <f t="array" ref="J11">+IFERROR(INDEX('[11]FCST SDV W29'!$BX$3:$CP$69,MATCH($C11,'[11]FCST SDV W29'!$C$3:$C$69,0),MATCH(J$3,'[11]FCST SDV W29'!$BX$2:$CP$2,0)),0)</f>
        <v>186000</v>
      </c>
      <c r="K11" s="15">
        <f t="array" ref="K11">+IFERROR(INDEX('[11]FCST SDV W29'!$BX$3:$CP$69,MATCH($C11,'[11]FCST SDV W29'!$C$3:$C$69,0),MATCH(K$3,'[11]FCST SDV W29'!$BX$2:$CP$2,0)),0)</f>
        <v>0</v>
      </c>
      <c r="L11" s="15">
        <f t="array" ref="L11">+IFERROR(INDEX('[11]FCST SDV W29'!$BX$3:$CP$69,MATCH($C11,'[11]FCST SDV W29'!$C$3:$C$69,0),MATCH(L$3,'[11]FCST SDV W29'!$BX$2:$CP$2,0)),0)</f>
        <v>0</v>
      </c>
      <c r="M11" s="15">
        <f t="array" ref="M11">+IFERROR(INDEX('[11]FCST SDV W29'!$BX$3:$CP$69,MATCH($C11,'[11]FCST SDV W29'!$C$3:$C$69,0),MATCH(M$3,'[11]FCST SDV W29'!$BX$2:$CP$2,0)),0)</f>
        <v>0</v>
      </c>
      <c r="N11" s="15">
        <f t="array" ref="N11">+IFERROR(INDEX('[11]FCST SDV W29'!$BX$3:$CP$69,MATCH($C11,'[11]FCST SDV W29'!$C$3:$C$69,0),MATCH(N$3,'[11]FCST SDV W29'!$BX$2:$CP$2,0)),0)</f>
        <v>0</v>
      </c>
      <c r="O11" s="15">
        <f t="array" ref="O11">+IFERROR(INDEX('[11]FCST SDV W29'!$BX$3:$CP$69,MATCH($C11,'[11]FCST SDV W29'!$C$3:$C$69,0),MATCH(O$3,'[11]FCST SDV W29'!$BX$2:$CP$2,0)),0)</f>
        <v>0</v>
      </c>
      <c r="P11" s="15">
        <f t="array" ref="P11">+IFERROR(INDEX('[11]FCST SDV W29'!$BX$3:$CP$69,MATCH($C11,'[11]FCST SDV W29'!$C$3:$C$69,0),MATCH(P$3,'[11]FCST SDV W29'!$BX$2:$CP$2,0)),0)</f>
        <v>0</v>
      </c>
      <c r="Q11" s="15">
        <f t="array" ref="Q11">+IFERROR(INDEX('[11]FCST SDV W29'!$BX$3:$CP$69,MATCH($C11,'[11]FCST SDV W29'!$C$3:$C$69,0),MATCH(Q$3,'[11]FCST SDV W29'!$BX$2:$CP$2,0)),0)</f>
        <v>0</v>
      </c>
      <c r="R11" s="15">
        <f t="array" ref="R11">+IFERROR(INDEX('[11]FCST SDV W29'!$BX$3:$CP$69,MATCH($C11,'[11]FCST SDV W29'!$C$3:$C$69,0),MATCH(R$3,'[11]FCST SDV W29'!$BX$2:$CP$2,0)),0)</f>
        <v>0</v>
      </c>
      <c r="S11" s="15">
        <f t="array" ref="S11">+IFERROR(INDEX('[11]FCST SDV W29'!$BX$3:$CP$69,MATCH($C11,'[11]FCST SDV W29'!$C$3:$C$69,0),MATCH(S$3,'[11]FCST SDV W29'!$BX$2:$CP$2,0)),0)</f>
        <v>0</v>
      </c>
      <c r="T11" s="25"/>
      <c r="U11" s="26">
        <f t="shared" si="0"/>
        <v>503600</v>
      </c>
    </row>
    <row r="12" spans="1:22" ht="20.100000000000001" customHeight="1">
      <c r="A12" s="1211"/>
      <c r="B12" s="1208"/>
      <c r="C12" s="17" t="s">
        <v>153</v>
      </c>
      <c r="D12" s="18" t="s">
        <v>1491</v>
      </c>
      <c r="E12" s="19">
        <f t="shared" ref="E12:S12" si="3">+E10-E11</f>
        <v>-162400</v>
      </c>
      <c r="F12" s="19">
        <f t="shared" si="3"/>
        <v>0</v>
      </c>
      <c r="G12" s="19">
        <f t="shared" si="3"/>
        <v>-155200</v>
      </c>
      <c r="H12" s="19">
        <f t="shared" si="3"/>
        <v>0</v>
      </c>
      <c r="I12" s="19">
        <f t="shared" si="3"/>
        <v>0</v>
      </c>
      <c r="J12" s="19">
        <f t="shared" si="3"/>
        <v>-186000</v>
      </c>
      <c r="K12" s="19">
        <f t="shared" si="3"/>
        <v>0</v>
      </c>
      <c r="L12" s="19">
        <f t="shared" si="3"/>
        <v>0</v>
      </c>
      <c r="M12" s="19">
        <f t="shared" si="3"/>
        <v>0</v>
      </c>
      <c r="N12" s="19">
        <f t="shared" si="3"/>
        <v>0</v>
      </c>
      <c r="O12" s="19">
        <f t="shared" si="3"/>
        <v>0</v>
      </c>
      <c r="P12" s="19">
        <f t="shared" si="3"/>
        <v>0</v>
      </c>
      <c r="Q12" s="19">
        <f t="shared" si="3"/>
        <v>0</v>
      </c>
      <c r="R12" s="19">
        <f t="shared" si="3"/>
        <v>0</v>
      </c>
      <c r="S12" s="19">
        <f t="shared" si="3"/>
        <v>0</v>
      </c>
      <c r="T12" s="27" t="e">
        <f>+S12-SUM(T4:T10)</f>
        <v>#REF!</v>
      </c>
      <c r="U12" s="28">
        <f t="shared" si="0"/>
        <v>-503600</v>
      </c>
    </row>
    <row r="13" spans="1:22" ht="20.100000000000001" customHeight="1">
      <c r="A13" s="1209" t="s">
        <v>1488</v>
      </c>
      <c r="B13" s="843" t="s">
        <v>96</v>
      </c>
      <c r="C13" s="9" t="s">
        <v>106</v>
      </c>
      <c r="D13" s="10" t="s">
        <v>1497</v>
      </c>
      <c r="E13" s="11">
        <f t="array" ref="E13">+IFERROR(INDEX(FCSTSDV!$D$2:$L$72,MATCH(fcst!$C13,FCSTSDV!$C$2:$C$72,0),MATCH(fcst!E$3,FCSTSDV!$D$1:$L$1,0)),0)</f>
        <v>0</v>
      </c>
      <c r="F13" s="11">
        <f t="array" ref="F13">+IFERROR(INDEX(FCSTSDV!$D$2:$L$72,MATCH(fcst!$C13,FCSTSDV!$C$2:$C$72,0),MATCH(fcst!F$3,FCSTSDV!$D$1:$L$1,0)),0)</f>
        <v>0</v>
      </c>
      <c r="G13" s="11">
        <f t="array" ref="G13">+IFERROR(INDEX(FCSTSDV!$D$2:$L$72,MATCH(fcst!$C13,FCSTSDV!$C$2:$C$72,0),MATCH(fcst!G$3,FCSTSDV!$D$1:$L$1,0)),0)</f>
        <v>0</v>
      </c>
      <c r="H13" s="11">
        <f t="array" ref="H13">+IFERROR(INDEX(FCSTSDV!$D$2:$L$72,MATCH(fcst!$C13,FCSTSDV!$C$2:$C$72,0),MATCH(fcst!H$3,FCSTSDV!$D$1:$L$1,0)),0)</f>
        <v>0</v>
      </c>
      <c r="I13" s="11">
        <f t="array" ref="I13">+IFERROR(INDEX(FCSTSDV!$D$2:$L$72,MATCH(fcst!$C13,FCSTSDV!$C$2:$C$72,0),MATCH(fcst!I$3,FCSTSDV!$D$1:$L$1,0)),0)</f>
        <v>0</v>
      </c>
      <c r="J13" s="11">
        <f t="array" ref="J13">+IFERROR(INDEX(FCSTSDV!$D$2:$L$72,MATCH(fcst!$C13,FCSTSDV!$C$2:$C$72,0),MATCH(fcst!J$3,FCSTSDV!$D$1:$L$1,0)),0)</f>
        <v>0</v>
      </c>
      <c r="K13" s="11">
        <f t="array" ref="K13">+IFERROR(INDEX(FCSTSDV!$D$2:$L$72,MATCH(fcst!$C13,FCSTSDV!$C$2:$C$72,0),MATCH(fcst!K$3,FCSTSDV!$D$1:$L$1,0)),0)</f>
        <v>0</v>
      </c>
      <c r="L13" s="11">
        <f t="array" ref="L13">+IFERROR(INDEX(FCSTSDV!$D$2:$L$72,MATCH(fcst!$C13,FCSTSDV!$C$2:$C$72,0),MATCH(fcst!L$3,FCSTSDV!$D$1:$L$1,0)),0)</f>
        <v>0</v>
      </c>
      <c r="M13" s="11">
        <f t="array" ref="M13">+IFERROR(INDEX(FCSTSDV!$D$2:$L$72,MATCH(fcst!$C13,FCSTSDV!$C$2:$C$72,0),MATCH(fcst!M$3,FCSTSDV!$D$1:$L$1,0)),0)</f>
        <v>0</v>
      </c>
      <c r="N13" s="11">
        <f t="array" ref="N13">+IFERROR(INDEX(FCSTSDV!$D$2:$L$72,MATCH(fcst!$C13,FCSTSDV!$C$2:$C$72,0),MATCH(fcst!N$3,FCSTSDV!$D$1:$L$1,0)),0)</f>
        <v>0</v>
      </c>
      <c r="O13" s="11">
        <f t="array" ref="O13">+IFERROR(INDEX(FCSTSDV!$D$2:$L$72,MATCH(fcst!$C13,FCSTSDV!$C$2:$C$72,0),MATCH(fcst!O$3,FCSTSDV!$D$1:$L$1,0)),0)</f>
        <v>0</v>
      </c>
      <c r="P13" s="11">
        <f t="array" ref="P13">+IFERROR(INDEX(FCSTSDV!$D$2:$L$72,MATCH(fcst!$C13,FCSTSDV!$C$2:$C$72,0),MATCH(fcst!P$3,FCSTSDV!$D$1:$L$1,0)),0)</f>
        <v>0</v>
      </c>
      <c r="Q13" s="11">
        <f t="array" ref="Q13">+IFERROR(INDEX(FCSTSDV!$D$2:$L$72,MATCH(fcst!$C13,FCSTSDV!$C$2:$C$72,0),MATCH(fcst!Q$3,FCSTSDV!$D$1:$L$1,0)),0)</f>
        <v>0</v>
      </c>
      <c r="R13" s="11">
        <f t="array" ref="R13">+IFERROR(INDEX(FCSTSDV!$D$2:$L$72,MATCH(fcst!$C13,FCSTSDV!$C$2:$C$72,0),MATCH(fcst!R$3,FCSTSDV!$D$1:$L$1,0)),0)</f>
        <v>0</v>
      </c>
      <c r="S13" s="11">
        <f t="array" ref="S13">+IFERROR(INDEX(FCSTSDV!$D$2:$L$72,MATCH(fcst!$C13,FCSTSDV!$C$2:$C$72,0),MATCH(fcst!S$3,FCSTSDV!$D$1:$L$1,0)),0)</f>
        <v>0</v>
      </c>
      <c r="T13" s="22">
        <f t="array" ref="T13">+IFERROR(INDEX(FCSTSDV!$D$2:$L$72,MATCH(fcst!$C13,FCSTSDV!$C$2:$C$72,0),MATCH(fcst!T$3,FCSTSDV!$D$1:$L$1,0)),0)</f>
        <v>0</v>
      </c>
      <c r="U13" s="23">
        <f t="shared" si="0"/>
        <v>0</v>
      </c>
      <c r="V13" s="24"/>
    </row>
    <row r="14" spans="1:22" ht="20.100000000000001" customHeight="1">
      <c r="A14" s="1210"/>
      <c r="B14" s="844"/>
      <c r="C14" s="13" t="s">
        <v>106</v>
      </c>
      <c r="D14" s="14" t="s">
        <v>1498</v>
      </c>
      <c r="E14" s="15">
        <f t="array" ref="E14">+IFERROR(INDEX('[11]FCST SDV W29'!$BX$3:$CP$69,MATCH($C14,'[11]FCST SDV W29'!$C$3:$C$69,0),MATCH(E$3,'[11]FCST SDV W29'!$BX$2:$CP$2,0)),0)</f>
        <v>92000</v>
      </c>
      <c r="F14" s="15">
        <f t="array" ref="F14">+IFERROR(INDEX('[11]FCST SDV W29'!$BX$3:$CP$69,MATCH($C14,'[11]FCST SDV W29'!$C$3:$C$69,0),MATCH(F$3,'[11]FCST SDV W29'!$BX$2:$CP$2,0)),0)</f>
        <v>92000</v>
      </c>
      <c r="G14" s="15">
        <f t="array" ref="G14">+IFERROR(INDEX('[11]FCST SDV W29'!$BX$3:$CP$69,MATCH($C14,'[11]FCST SDV W29'!$C$3:$C$69,0),MATCH(G$3,'[11]FCST SDV W29'!$BX$2:$CP$2,0)),0)</f>
        <v>92000</v>
      </c>
      <c r="H14" s="15">
        <f t="array" ref="H14">+IFERROR(INDEX('[11]FCST SDV W29'!$BX$3:$CP$69,MATCH($C14,'[11]FCST SDV W29'!$C$3:$C$69,0),MATCH(H$3,'[11]FCST SDV W29'!$BX$2:$CP$2,0)),0)</f>
        <v>103500</v>
      </c>
      <c r="I14" s="15">
        <f t="array" ref="I14">+IFERROR(INDEX('[11]FCST SDV W29'!$BX$3:$CP$69,MATCH($C14,'[11]FCST SDV W29'!$C$3:$C$69,0),MATCH(I$3,'[11]FCST SDV W29'!$BX$2:$CP$2,0)),0)</f>
        <v>103500</v>
      </c>
      <c r="J14" s="15">
        <f t="array" ref="J14">+IFERROR(INDEX('[11]FCST SDV W29'!$BX$3:$CP$69,MATCH($C14,'[11]FCST SDV W29'!$C$3:$C$69,0),MATCH(J$3,'[11]FCST SDV W29'!$BX$2:$CP$2,0)),0)</f>
        <v>0</v>
      </c>
      <c r="K14" s="15">
        <f t="array" ref="K14">+IFERROR(INDEX('[11]FCST SDV W29'!$BX$3:$CP$69,MATCH($C14,'[11]FCST SDV W29'!$C$3:$C$69,0),MATCH(K$3,'[11]FCST SDV W29'!$BX$2:$CP$2,0)),0)</f>
        <v>85428.571428571406</v>
      </c>
      <c r="L14" s="15">
        <f t="array" ref="L14">+IFERROR(INDEX('[11]FCST SDV W29'!$BX$3:$CP$69,MATCH($C14,'[11]FCST SDV W29'!$C$3:$C$69,0),MATCH(L$3,'[11]FCST SDV W29'!$BX$2:$CP$2,0)),0)</f>
        <v>85428.571428571406</v>
      </c>
      <c r="M14" s="15">
        <f t="array" ref="M14">+IFERROR(INDEX('[11]FCST SDV W29'!$BX$3:$CP$69,MATCH($C14,'[11]FCST SDV W29'!$C$3:$C$69,0),MATCH(M$3,'[11]FCST SDV W29'!$BX$2:$CP$2,0)),0)</f>
        <v>85428.571428571406</v>
      </c>
      <c r="N14" s="15">
        <f t="array" ref="N14">+IFERROR(INDEX('[11]FCST SDV W29'!$BX$3:$CP$69,MATCH($C14,'[11]FCST SDV W29'!$C$3:$C$69,0),MATCH(N$3,'[11]FCST SDV W29'!$BX$2:$CP$2,0)),0)</f>
        <v>85428.571428571406</v>
      </c>
      <c r="O14" s="15">
        <f t="array" ref="O14">+IFERROR(INDEX('[11]FCST SDV W29'!$BX$3:$CP$69,MATCH($C14,'[11]FCST SDV W29'!$C$3:$C$69,0),MATCH(O$3,'[11]FCST SDV W29'!$BX$2:$CP$2,0)),0)</f>
        <v>85428.571428571406</v>
      </c>
      <c r="P14" s="15">
        <f t="array" ref="P14">+IFERROR(INDEX('[11]FCST SDV W29'!$BX$3:$CP$69,MATCH($C14,'[11]FCST SDV W29'!$C$3:$C$69,0),MATCH(P$3,'[11]FCST SDV W29'!$BX$2:$CP$2,0)),0)</f>
        <v>85428.571428571406</v>
      </c>
      <c r="Q14" s="15">
        <f t="array" ref="Q14">+IFERROR(INDEX('[11]FCST SDV W29'!$BX$3:$CP$69,MATCH($C14,'[11]FCST SDV W29'!$C$3:$C$69,0),MATCH(Q$3,'[11]FCST SDV W29'!$BX$2:$CP$2,0)),0)</f>
        <v>85428.571428571406</v>
      </c>
      <c r="R14" s="15">
        <f t="array" ref="R14">+IFERROR(INDEX('[11]FCST SDV W29'!$BX$3:$CP$69,MATCH($C14,'[11]FCST SDV W29'!$C$3:$C$69,0),MATCH(R$3,'[11]FCST SDV W29'!$BX$2:$CP$2,0)),0)</f>
        <v>0</v>
      </c>
      <c r="S14" s="15">
        <f t="array" ref="S14">+IFERROR(INDEX('[11]FCST SDV W29'!$BX$3:$CP$69,MATCH($C14,'[11]FCST SDV W29'!$C$3:$C$69,0),MATCH(S$3,'[11]FCST SDV W29'!$BX$2:$CP$2,0)),0)</f>
        <v>525000</v>
      </c>
      <c r="T14" s="25">
        <f t="array" ref="T14">+IFERROR(INDEX('[11]FCST SDV W29'!$BX$3:$CP$69,MATCH($C14,'[11]FCST SDV W29'!$C$3:$C$69,0),MATCH(T$3,'[11]FCST SDV W29'!$BX$2:$CP$2,0)),0)</f>
        <v>0</v>
      </c>
      <c r="U14" s="26">
        <f t="shared" si="0"/>
        <v>1605999.9999999995</v>
      </c>
      <c r="V14" s="24"/>
    </row>
    <row r="15" spans="1:22" ht="20.100000000000001" customHeight="1">
      <c r="A15" s="1211"/>
      <c r="B15" s="1208"/>
      <c r="C15" s="17"/>
      <c r="D15" s="18" t="s">
        <v>1491</v>
      </c>
      <c r="E15" s="19">
        <f>+E13-E14</f>
        <v>-92000</v>
      </c>
      <c r="F15" s="19">
        <f t="shared" ref="F15:T15" si="4">+F13-F14</f>
        <v>-92000</v>
      </c>
      <c r="G15" s="19">
        <f t="shared" si="4"/>
        <v>-92000</v>
      </c>
      <c r="H15" s="19">
        <f t="shared" si="4"/>
        <v>-103500</v>
      </c>
      <c r="I15" s="19">
        <f t="shared" si="4"/>
        <v>-103500</v>
      </c>
      <c r="J15" s="19">
        <f t="shared" si="4"/>
        <v>0</v>
      </c>
      <c r="K15" s="19">
        <f t="shared" si="4"/>
        <v>-85428.571428571406</v>
      </c>
      <c r="L15" s="19">
        <f t="shared" si="4"/>
        <v>-85428.571428571406</v>
      </c>
      <c r="M15" s="19">
        <f t="shared" si="4"/>
        <v>-85428.571428571406</v>
      </c>
      <c r="N15" s="19">
        <f t="shared" si="4"/>
        <v>-85428.571428571406</v>
      </c>
      <c r="O15" s="19">
        <f t="shared" si="4"/>
        <v>-85428.571428571406</v>
      </c>
      <c r="P15" s="19">
        <f t="shared" si="4"/>
        <v>-85428.571428571406</v>
      </c>
      <c r="Q15" s="19">
        <f t="shared" si="4"/>
        <v>-85428.571428571406</v>
      </c>
      <c r="R15" s="19">
        <f t="shared" si="4"/>
        <v>0</v>
      </c>
      <c r="S15" s="19">
        <f t="shared" si="4"/>
        <v>-525000</v>
      </c>
      <c r="T15" s="27">
        <f t="shared" si="4"/>
        <v>0</v>
      </c>
      <c r="U15" s="28">
        <f t="shared" si="0"/>
        <v>-1605999.9999999995</v>
      </c>
      <c r="V15" s="24"/>
    </row>
    <row r="16" spans="1:22" ht="20.100000000000001" customHeight="1">
      <c r="A16" s="1209" t="s">
        <v>1492</v>
      </c>
      <c r="B16" s="843" t="s">
        <v>96</v>
      </c>
      <c r="C16" s="9" t="s">
        <v>97</v>
      </c>
      <c r="D16" s="10" t="s">
        <v>1499</v>
      </c>
      <c r="E16" s="11">
        <f t="array" ref="E16">+IFERROR(INDEX(FCSTSDV!$D$2:$L$72,MATCH(fcst!$C16,FCSTSDV!$C$2:$C$72,0),MATCH(fcst!E$3,FCSTSDV!$D$1:$L$1,0)),0)</f>
        <v>0</v>
      </c>
      <c r="F16" s="11">
        <f t="array" ref="F16">+IFERROR(INDEX(FCSTSDV!$D$2:$L$72,MATCH(fcst!$C16,FCSTSDV!$C$2:$C$72,0),MATCH(fcst!F$3,FCSTSDV!$D$1:$L$1,0)),0)</f>
        <v>0</v>
      </c>
      <c r="G16" s="11">
        <f t="array" ref="G16">+IFERROR(INDEX(FCSTSDV!$D$2:$L$72,MATCH(fcst!$C16,FCSTSDV!$C$2:$C$72,0),MATCH(fcst!G$3,FCSTSDV!$D$1:$L$1,0)),0)</f>
        <v>0</v>
      </c>
      <c r="H16" s="11">
        <f t="array" ref="H16">+IFERROR(INDEX(FCSTSDV!$D$2:$L$72,MATCH(fcst!$C16,FCSTSDV!$C$2:$C$72,0),MATCH(fcst!H$3,FCSTSDV!$D$1:$L$1,0)),0)</f>
        <v>0</v>
      </c>
      <c r="I16" s="11">
        <f t="array" ref="I16">+IFERROR(INDEX(FCSTSDV!$D$2:$L$72,MATCH(fcst!$C16,FCSTSDV!$C$2:$C$72,0),MATCH(fcst!I$3,FCSTSDV!$D$1:$L$1,0)),0)</f>
        <v>0</v>
      </c>
      <c r="J16" s="11">
        <f t="array" ref="J16">+IFERROR(INDEX(FCSTSDV!$D$2:$L$72,MATCH(fcst!$C16,FCSTSDV!$C$2:$C$72,0),MATCH(fcst!J$3,FCSTSDV!$D$1:$L$1,0)),0)</f>
        <v>0</v>
      </c>
      <c r="K16" s="11">
        <f t="array" ref="K16">+IFERROR(INDEX(FCSTSDV!$D$2:$L$72,MATCH(fcst!$C16,FCSTSDV!$C$2:$C$72,0),MATCH(fcst!K$3,FCSTSDV!$D$1:$L$1,0)),0)</f>
        <v>0</v>
      </c>
      <c r="L16" s="11">
        <f t="array" ref="L16">+IFERROR(INDEX(FCSTSDV!$D$2:$L$72,MATCH(fcst!$C16,FCSTSDV!$C$2:$C$72,0),MATCH(fcst!L$3,FCSTSDV!$D$1:$L$1,0)),0)</f>
        <v>0</v>
      </c>
      <c r="M16" s="11">
        <f t="array" ref="M16">+IFERROR(INDEX(FCSTSDV!$D$2:$L$72,MATCH(fcst!$C16,FCSTSDV!$C$2:$C$72,0),MATCH(fcst!M$3,FCSTSDV!$D$1:$L$1,0)),0)</f>
        <v>0</v>
      </c>
      <c r="N16" s="11">
        <f t="array" ref="N16">+IFERROR(INDEX(FCSTSDV!$D$2:$L$72,MATCH(fcst!$C16,FCSTSDV!$C$2:$C$72,0),MATCH(fcst!N$3,FCSTSDV!$D$1:$L$1,0)),0)</f>
        <v>0</v>
      </c>
      <c r="O16" s="11">
        <f t="array" ref="O16">+IFERROR(INDEX(FCSTSDV!$D$2:$L$72,MATCH(fcst!$C16,FCSTSDV!$C$2:$C$72,0),MATCH(fcst!O$3,FCSTSDV!$D$1:$L$1,0)),0)</f>
        <v>0</v>
      </c>
      <c r="P16" s="11">
        <f t="array" ref="P16">+IFERROR(INDEX(FCSTSDV!$D$2:$L$72,MATCH(fcst!$C16,FCSTSDV!$C$2:$C$72,0),MATCH(fcst!P$3,FCSTSDV!$D$1:$L$1,0)),0)</f>
        <v>0</v>
      </c>
      <c r="Q16" s="11">
        <f t="array" ref="Q16">+IFERROR(INDEX(FCSTSDV!$D$2:$L$72,MATCH(fcst!$C16,FCSTSDV!$C$2:$C$72,0),MATCH(fcst!Q$3,FCSTSDV!$D$1:$L$1,0)),0)</f>
        <v>0</v>
      </c>
      <c r="R16" s="11">
        <f t="array" ref="R16">+IFERROR(INDEX(FCSTSDV!$D$2:$L$72,MATCH(fcst!$C16,FCSTSDV!$C$2:$C$72,0),MATCH(fcst!R$3,FCSTSDV!$D$1:$L$1,0)),0)</f>
        <v>0</v>
      </c>
      <c r="S16" s="11">
        <f t="array" ref="S16">+IFERROR(INDEX(FCSTSDV!$D$2:$L$72,MATCH(fcst!$C16,FCSTSDV!$C$2:$C$72,0),MATCH(fcst!S$3,FCSTSDV!$D$1:$L$1,0)),0)</f>
        <v>0</v>
      </c>
      <c r="T16" s="22" t="e">
        <f t="array" ref="T16">+IFERROR(INDEX(FCSTSDV!$D$2:$L$72,MATCH(fcst!$C16,FCSTSDV!$C$2:$C$72,0),MATCH(fcst!T$3,FCSTSDV!$D$1:$L$1,0)),0)/fcst!#REF!</f>
        <v>#REF!</v>
      </c>
      <c r="U16" s="23">
        <f t="shared" si="0"/>
        <v>0</v>
      </c>
    </row>
    <row r="17" spans="1:24" ht="20.100000000000001" customHeight="1">
      <c r="A17" s="1210"/>
      <c r="B17" s="844"/>
      <c r="C17" s="13" t="s">
        <v>97</v>
      </c>
      <c r="D17" s="14" t="s">
        <v>1500</v>
      </c>
      <c r="E17" s="15">
        <f t="array" ref="E17">+IFERROR(INDEX('[11]FCST SDV W29'!$BX$3:$CP$69,MATCH($C17,'[11]FCST SDV W29'!$C$3:$C$69,0),MATCH(E$3,'[11]FCST SDV W29'!$BX$2:$CP$2,0)),0)</f>
        <v>57500</v>
      </c>
      <c r="F17" s="15">
        <f t="array" ref="F17">+IFERROR(INDEX('[11]FCST SDV W29'!$BX$3:$CP$69,MATCH($C17,'[11]FCST SDV W29'!$C$3:$C$69,0),MATCH(F$3,'[11]FCST SDV W29'!$BX$2:$CP$2,0)),0)</f>
        <v>57500</v>
      </c>
      <c r="G17" s="15">
        <f t="array" ref="G17">+IFERROR(INDEX('[11]FCST SDV W29'!$BX$3:$CP$69,MATCH($C17,'[11]FCST SDV W29'!$C$3:$C$69,0),MATCH(G$3,'[11]FCST SDV W29'!$BX$2:$CP$2,0)),0)</f>
        <v>57500</v>
      </c>
      <c r="H17" s="15">
        <f t="array" ref="H17">+IFERROR(INDEX('[11]FCST SDV W29'!$BX$3:$CP$69,MATCH($C17,'[11]FCST SDV W29'!$C$3:$C$69,0),MATCH(H$3,'[11]FCST SDV W29'!$BX$2:$CP$2,0)),0)</f>
        <v>57500</v>
      </c>
      <c r="I17" s="15">
        <f t="array" ref="I17">+IFERROR(INDEX('[11]FCST SDV W29'!$BX$3:$CP$69,MATCH($C17,'[11]FCST SDV W29'!$C$3:$C$69,0),MATCH(I$3,'[11]FCST SDV W29'!$BX$2:$CP$2,0)),0)</f>
        <v>69500</v>
      </c>
      <c r="J17" s="15">
        <f t="array" ref="J17">+IFERROR(INDEX('[11]FCST SDV W29'!$BX$3:$CP$69,MATCH($C17,'[11]FCST SDV W29'!$C$3:$C$69,0),MATCH(J$3,'[11]FCST SDV W29'!$BX$2:$CP$2,0)),0)</f>
        <v>0</v>
      </c>
      <c r="K17" s="15">
        <f t="array" ref="K17">+IFERROR(INDEX('[11]FCST SDV W29'!$BX$3:$CP$69,MATCH($C17,'[11]FCST SDV W29'!$C$3:$C$69,0),MATCH(K$3,'[11]FCST SDV W29'!$BX$2:$CP$2,0)),0)</f>
        <v>57785.714285714297</v>
      </c>
      <c r="L17" s="15">
        <f t="array" ref="L17">+IFERROR(INDEX('[11]FCST SDV W29'!$BX$3:$CP$69,MATCH($C17,'[11]FCST SDV W29'!$C$3:$C$69,0),MATCH(L$3,'[11]FCST SDV W29'!$BX$2:$CP$2,0)),0)</f>
        <v>57785.714285714297</v>
      </c>
      <c r="M17" s="15">
        <f t="array" ref="M17">+IFERROR(INDEX('[11]FCST SDV W29'!$BX$3:$CP$69,MATCH($C17,'[11]FCST SDV W29'!$C$3:$C$69,0),MATCH(M$3,'[11]FCST SDV W29'!$BX$2:$CP$2,0)),0)</f>
        <v>57785.714285714297</v>
      </c>
      <c r="N17" s="15">
        <f t="array" ref="N17">+IFERROR(INDEX('[11]FCST SDV W29'!$BX$3:$CP$69,MATCH($C17,'[11]FCST SDV W29'!$C$3:$C$69,0),MATCH(N$3,'[11]FCST SDV W29'!$BX$2:$CP$2,0)),0)</f>
        <v>57785.714285714297</v>
      </c>
      <c r="O17" s="15">
        <f t="array" ref="O17">+IFERROR(INDEX('[11]FCST SDV W29'!$BX$3:$CP$69,MATCH($C17,'[11]FCST SDV W29'!$C$3:$C$69,0),MATCH(O$3,'[11]FCST SDV W29'!$BX$2:$CP$2,0)),0)</f>
        <v>57785.714285714297</v>
      </c>
      <c r="P17" s="15">
        <f t="array" ref="P17">+IFERROR(INDEX('[11]FCST SDV W29'!$BX$3:$CP$69,MATCH($C17,'[11]FCST SDV W29'!$C$3:$C$69,0),MATCH(P$3,'[11]FCST SDV W29'!$BX$2:$CP$2,0)),0)</f>
        <v>57785.714285714297</v>
      </c>
      <c r="Q17" s="15">
        <f t="array" ref="Q17">+IFERROR(INDEX('[11]FCST SDV W29'!$BX$3:$CP$69,MATCH($C17,'[11]FCST SDV W29'!$C$3:$C$69,0),MATCH(Q$3,'[11]FCST SDV W29'!$BX$2:$CP$2,0)),0)</f>
        <v>57785.714285714297</v>
      </c>
      <c r="R17" s="15">
        <f t="array" ref="R17">+IFERROR(INDEX('[11]FCST SDV W29'!$BX$3:$CP$69,MATCH($C17,'[11]FCST SDV W29'!$C$3:$C$69,0),MATCH(R$3,'[11]FCST SDV W29'!$BX$2:$CP$2,0)),0)</f>
        <v>0</v>
      </c>
      <c r="S17" s="15">
        <f t="array" ref="S17">+IFERROR(INDEX('[11]FCST SDV W29'!$BX$3:$CP$69,MATCH($C17,'[11]FCST SDV W29'!$C$3:$C$69,0),MATCH(S$3,'[11]FCST SDV W29'!$BX$2:$CP$2,0)),0)</f>
        <v>357000</v>
      </c>
      <c r="T17" s="25"/>
      <c r="U17" s="26">
        <f t="shared" si="0"/>
        <v>1061000.0000000002</v>
      </c>
    </row>
    <row r="18" spans="1:24" ht="20.100000000000001" customHeight="1">
      <c r="A18" s="1211"/>
      <c r="B18" s="1208"/>
      <c r="C18" s="17"/>
      <c r="D18" s="18" t="s">
        <v>1491</v>
      </c>
      <c r="E18" s="19">
        <f>+E16-E17</f>
        <v>-57500</v>
      </c>
      <c r="F18" s="19">
        <f t="shared" ref="F18:S18" si="5">+F16-F17</f>
        <v>-57500</v>
      </c>
      <c r="G18" s="19">
        <f t="shared" si="5"/>
        <v>-57500</v>
      </c>
      <c r="H18" s="19">
        <f t="shared" si="5"/>
        <v>-57500</v>
      </c>
      <c r="I18" s="19">
        <f t="shared" si="5"/>
        <v>-69500</v>
      </c>
      <c r="J18" s="19">
        <f t="shared" si="5"/>
        <v>0</v>
      </c>
      <c r="K18" s="19">
        <f t="shared" si="5"/>
        <v>-57785.714285714297</v>
      </c>
      <c r="L18" s="19">
        <f t="shared" si="5"/>
        <v>-57785.714285714297</v>
      </c>
      <c r="M18" s="19">
        <f t="shared" si="5"/>
        <v>-57785.714285714297</v>
      </c>
      <c r="N18" s="19">
        <f t="shared" si="5"/>
        <v>-57785.714285714297</v>
      </c>
      <c r="O18" s="19">
        <f t="shared" si="5"/>
        <v>-57785.714285714297</v>
      </c>
      <c r="P18" s="19">
        <f t="shared" si="5"/>
        <v>-57785.714285714297</v>
      </c>
      <c r="Q18" s="19">
        <f t="shared" si="5"/>
        <v>-57785.714285714297</v>
      </c>
      <c r="R18" s="19">
        <f t="shared" si="5"/>
        <v>0</v>
      </c>
      <c r="S18" s="19">
        <f t="shared" si="5"/>
        <v>-357000</v>
      </c>
      <c r="T18" s="27" t="e">
        <f>+S18-SUM(T13:T16)</f>
        <v>#REF!</v>
      </c>
      <c r="U18" s="28">
        <f t="shared" si="0"/>
        <v>-1061000.0000000002</v>
      </c>
    </row>
    <row r="19" spans="1:24" ht="20.100000000000001" customHeight="1">
      <c r="A19" s="1209" t="s">
        <v>1492</v>
      </c>
      <c r="B19" s="843" t="s">
        <v>160</v>
      </c>
      <c r="C19" s="9" t="s">
        <v>104</v>
      </c>
      <c r="D19" s="10" t="s">
        <v>1501</v>
      </c>
      <c r="E19" s="11">
        <f t="array" ref="E19">+IFERROR(INDEX(FCSTSDV!$D$2:$L$72,MATCH(fcst!$C19,FCSTSDV!$C$2:$C$72,0),MATCH(fcst!E$3,FCSTSDV!$D$1:$L$1,0)),0)</f>
        <v>0</v>
      </c>
      <c r="F19" s="11">
        <f t="array" ref="F19">+IFERROR(INDEX(FCSTSDV!$D$2:$L$72,MATCH(fcst!$C19,FCSTSDV!$C$2:$C$72,0),MATCH(fcst!F$3,FCSTSDV!$D$1:$L$1,0)),0)</f>
        <v>0</v>
      </c>
      <c r="G19" s="11">
        <f t="array" ref="G19">+IFERROR(INDEX(FCSTSDV!$D$2:$L$72,MATCH(fcst!$C19,FCSTSDV!$C$2:$C$72,0),MATCH(fcst!G$3,FCSTSDV!$D$1:$L$1,0)),0)</f>
        <v>0</v>
      </c>
      <c r="H19" s="11">
        <f t="array" ref="H19">+IFERROR(INDEX(FCSTSDV!$D$2:$L$72,MATCH(fcst!$C19,FCSTSDV!$C$2:$C$72,0),MATCH(fcst!H$3,FCSTSDV!$D$1:$L$1,0)),0)</f>
        <v>0</v>
      </c>
      <c r="I19" s="11">
        <f t="array" ref="I19">+IFERROR(INDEX(FCSTSDV!$D$2:$L$72,MATCH(fcst!$C19,FCSTSDV!$C$2:$C$72,0),MATCH(fcst!I$3,FCSTSDV!$D$1:$L$1,0)),0)</f>
        <v>0</v>
      </c>
      <c r="J19" s="11">
        <f t="array" ref="J19">+IFERROR(INDEX(FCSTSDV!$D$2:$L$72,MATCH(fcst!$C19,FCSTSDV!$C$2:$C$72,0),MATCH(fcst!J$3,FCSTSDV!$D$1:$L$1,0)),0)</f>
        <v>0</v>
      </c>
      <c r="K19" s="11">
        <f t="array" ref="K19">+IFERROR(INDEX(FCSTSDV!$D$2:$L$72,MATCH(fcst!$C19,FCSTSDV!$C$2:$C$72,0),MATCH(fcst!K$3,FCSTSDV!$D$1:$L$1,0)),0)</f>
        <v>0</v>
      </c>
      <c r="L19" s="11">
        <f t="array" ref="L19">+IFERROR(INDEX(FCSTSDV!$D$2:$L$72,MATCH(fcst!$C19,FCSTSDV!$C$2:$C$72,0),MATCH(fcst!L$3,FCSTSDV!$D$1:$L$1,0)),0)</f>
        <v>0</v>
      </c>
      <c r="M19" s="11">
        <f t="array" ref="M19">+IFERROR(INDEX(FCSTSDV!$D$2:$L$72,MATCH(fcst!$C19,FCSTSDV!$C$2:$C$72,0),MATCH(fcst!M$3,FCSTSDV!$D$1:$L$1,0)),0)</f>
        <v>0</v>
      </c>
      <c r="N19" s="11">
        <f t="array" ref="N19">+IFERROR(INDEX(FCSTSDV!$D$2:$L$72,MATCH(fcst!$C19,FCSTSDV!$C$2:$C$72,0),MATCH(fcst!N$3,FCSTSDV!$D$1:$L$1,0)),0)</f>
        <v>0</v>
      </c>
      <c r="O19" s="11">
        <f t="array" ref="O19">+IFERROR(INDEX(FCSTSDV!$D$2:$L$72,MATCH(fcst!$C19,FCSTSDV!$C$2:$C$72,0),MATCH(fcst!O$3,FCSTSDV!$D$1:$L$1,0)),0)</f>
        <v>0</v>
      </c>
      <c r="P19" s="11">
        <f t="array" ref="P19">+IFERROR(INDEX(FCSTSDV!$D$2:$L$72,MATCH(fcst!$C19,FCSTSDV!$C$2:$C$72,0),MATCH(fcst!P$3,FCSTSDV!$D$1:$L$1,0)),0)</f>
        <v>0</v>
      </c>
      <c r="Q19" s="11">
        <f t="array" ref="Q19">+IFERROR(INDEX(FCSTSDV!$D$2:$L$72,MATCH(fcst!$C19,FCSTSDV!$C$2:$C$72,0),MATCH(fcst!Q$3,FCSTSDV!$D$1:$L$1,0)),0)</f>
        <v>0</v>
      </c>
      <c r="R19" s="11">
        <f t="array" ref="R19">+IFERROR(INDEX(FCSTSDV!$D$2:$L$72,MATCH(fcst!$C19,FCSTSDV!$C$2:$C$72,0),MATCH(fcst!R$3,FCSTSDV!$D$1:$L$1,0)),0)</f>
        <v>0</v>
      </c>
      <c r="S19" s="11">
        <f t="array" ref="S19">+IFERROR(INDEX(FCSTSDV!$D$2:$L$72,MATCH(fcst!$C19,FCSTSDV!$C$2:$C$72,0),MATCH(fcst!S$3,FCSTSDV!$D$1:$L$1,0)),0)</f>
        <v>0</v>
      </c>
      <c r="T19" s="22">
        <f t="array" ref="T19">+IFERROR(INDEX(FCSTSDV!$D$2:$L$72,MATCH(fcst!$C19,FCSTSDV!$C$2:$C$72,0),MATCH(fcst!T$3,FCSTSDV!$D$1:$L$1,0)),0)</f>
        <v>0</v>
      </c>
      <c r="U19" s="23">
        <f t="shared" si="0"/>
        <v>0</v>
      </c>
    </row>
    <row r="20" spans="1:24" ht="20.100000000000001" customHeight="1">
      <c r="A20" s="1210"/>
      <c r="B20" s="844"/>
      <c r="C20" s="13" t="s">
        <v>104</v>
      </c>
      <c r="D20" s="14" t="s">
        <v>1502</v>
      </c>
      <c r="E20" s="15">
        <f t="array" ref="E20">+IFERROR(INDEX('[11]FCST SDV W29'!$BX$3:$CP$69,MATCH($C20,'[11]FCST SDV W29'!$C$3:$C$69,0),MATCH(E$3,'[11]FCST SDV W29'!$BX$2:$CP$2,0)),0)</f>
        <v>38000</v>
      </c>
      <c r="F20" s="15">
        <f t="array" ref="F20">+IFERROR(INDEX('[11]FCST SDV W29'!$BX$3:$CP$69,MATCH($C20,'[11]FCST SDV W29'!$C$3:$C$69,0),MATCH(F$3,'[11]FCST SDV W29'!$BX$2:$CP$2,0)),0)</f>
        <v>38000</v>
      </c>
      <c r="G20" s="15">
        <f t="array" ref="G20">+IFERROR(INDEX('[11]FCST SDV W29'!$BX$3:$CP$69,MATCH($C20,'[11]FCST SDV W29'!$C$3:$C$69,0),MATCH(G$3,'[11]FCST SDV W29'!$BX$2:$CP$2,0)),0)</f>
        <v>38000</v>
      </c>
      <c r="H20" s="15">
        <f t="array" ref="H20">+IFERROR(INDEX('[11]FCST SDV W29'!$BX$3:$CP$69,MATCH($C20,'[11]FCST SDV W29'!$C$3:$C$69,0),MATCH(H$3,'[11]FCST SDV W29'!$BX$2:$CP$2,0)),0)</f>
        <v>38000</v>
      </c>
      <c r="I20" s="15">
        <f t="array" ref="I20">+IFERROR(INDEX('[11]FCST SDV W29'!$BX$3:$CP$69,MATCH($C20,'[11]FCST SDV W29'!$C$3:$C$69,0),MATCH(I$3,'[11]FCST SDV W29'!$BX$2:$CP$2,0)),0)</f>
        <v>76000</v>
      </c>
      <c r="J20" s="15">
        <f t="array" ref="J20">+IFERROR(INDEX('[11]FCST SDV W29'!$BX$3:$CP$69,MATCH($C20,'[11]FCST SDV W29'!$C$3:$C$69,0),MATCH(J$3,'[11]FCST SDV W29'!$BX$2:$CP$2,0)),0)</f>
        <v>0</v>
      </c>
      <c r="K20" s="15">
        <f t="array" ref="K20">+IFERROR(INDEX('[11]FCST SDV W29'!$BX$3:$CP$69,MATCH($C20,'[11]FCST SDV W29'!$C$3:$C$69,0),MATCH(K$3,'[11]FCST SDV W29'!$BX$2:$CP$2,0)),0)</f>
        <v>54285.714285714297</v>
      </c>
      <c r="L20" s="15">
        <f t="array" ref="L20">+IFERROR(INDEX('[11]FCST SDV W29'!$BX$3:$CP$69,MATCH($C20,'[11]FCST SDV W29'!$C$3:$C$69,0),MATCH(L$3,'[11]FCST SDV W29'!$BX$2:$CP$2,0)),0)</f>
        <v>54285.714285714297</v>
      </c>
      <c r="M20" s="15">
        <f t="array" ref="M20">+IFERROR(INDEX('[11]FCST SDV W29'!$BX$3:$CP$69,MATCH($C20,'[11]FCST SDV W29'!$C$3:$C$69,0),MATCH(M$3,'[11]FCST SDV W29'!$BX$2:$CP$2,0)),0)</f>
        <v>54285.714285714297</v>
      </c>
      <c r="N20" s="15">
        <f t="array" ref="N20">+IFERROR(INDEX('[11]FCST SDV W29'!$BX$3:$CP$69,MATCH($C20,'[11]FCST SDV W29'!$C$3:$C$69,0),MATCH(N$3,'[11]FCST SDV W29'!$BX$2:$CP$2,0)),0)</f>
        <v>54285.714285714297</v>
      </c>
      <c r="O20" s="15">
        <f t="array" ref="O20">+IFERROR(INDEX('[11]FCST SDV W29'!$BX$3:$CP$69,MATCH($C20,'[11]FCST SDV W29'!$C$3:$C$69,0),MATCH(O$3,'[11]FCST SDV W29'!$BX$2:$CP$2,0)),0)</f>
        <v>54285.714285714297</v>
      </c>
      <c r="P20" s="15">
        <f t="array" ref="P20">+IFERROR(INDEX('[11]FCST SDV W29'!$BX$3:$CP$69,MATCH($C20,'[11]FCST SDV W29'!$C$3:$C$69,0),MATCH(P$3,'[11]FCST SDV W29'!$BX$2:$CP$2,0)),0)</f>
        <v>54285.714285714297</v>
      </c>
      <c r="Q20" s="15">
        <f t="array" ref="Q20">+IFERROR(INDEX('[11]FCST SDV W29'!$BX$3:$CP$69,MATCH($C20,'[11]FCST SDV W29'!$C$3:$C$69,0),MATCH(Q$3,'[11]FCST SDV W29'!$BX$2:$CP$2,0)),0)</f>
        <v>54285.714285714297</v>
      </c>
      <c r="R20" s="15">
        <f t="array" ref="R20">+IFERROR(INDEX('[11]FCST SDV W29'!$BX$3:$CP$69,MATCH($C20,'[11]FCST SDV W29'!$C$3:$C$69,0),MATCH(R$3,'[11]FCST SDV W29'!$BX$2:$CP$2,0)),0)</f>
        <v>0</v>
      </c>
      <c r="S20" s="15">
        <f t="array" ref="S20">+IFERROR(INDEX('[11]FCST SDV W29'!$BX$3:$CP$69,MATCH($C20,'[11]FCST SDV W29'!$C$3:$C$69,0),MATCH(S$3,'[11]FCST SDV W29'!$BX$2:$CP$2,0)),0)</f>
        <v>357000</v>
      </c>
      <c r="T20" s="25">
        <f t="array" ref="T20">+IFERROR(INDEX('[11]FCST SDV W29'!$BX$3:$CP$69,MATCH($C20,'[11]FCST SDV W29'!$C$3:$C$69,0),MATCH(T$3,'[11]FCST SDV W29'!$BX$2:$CP$2,0)),0)</f>
        <v>0</v>
      </c>
      <c r="U20" s="26">
        <f t="shared" si="0"/>
        <v>965000.00000000023</v>
      </c>
    </row>
    <row r="21" spans="1:24" ht="20.100000000000001" customHeight="1">
      <c r="A21" s="1211"/>
      <c r="B21" s="1208"/>
      <c r="C21" s="17" t="s">
        <v>104</v>
      </c>
      <c r="D21" s="18" t="s">
        <v>1491</v>
      </c>
      <c r="E21" s="19">
        <f>+E19-E20</f>
        <v>-38000</v>
      </c>
      <c r="F21" s="19">
        <f t="shared" ref="F21:T21" si="6">+F19-F20</f>
        <v>-38000</v>
      </c>
      <c r="G21" s="19">
        <f t="shared" si="6"/>
        <v>-38000</v>
      </c>
      <c r="H21" s="19">
        <f t="shared" si="6"/>
        <v>-38000</v>
      </c>
      <c r="I21" s="19">
        <f t="shared" si="6"/>
        <v>-76000</v>
      </c>
      <c r="J21" s="19">
        <f t="shared" si="6"/>
        <v>0</v>
      </c>
      <c r="K21" s="19">
        <f t="shared" si="6"/>
        <v>-54285.714285714297</v>
      </c>
      <c r="L21" s="19">
        <f t="shared" si="6"/>
        <v>-54285.714285714297</v>
      </c>
      <c r="M21" s="19">
        <f t="shared" si="6"/>
        <v>-54285.714285714297</v>
      </c>
      <c r="N21" s="19">
        <f t="shared" si="6"/>
        <v>-54285.714285714297</v>
      </c>
      <c r="O21" s="19">
        <f t="shared" si="6"/>
        <v>-54285.714285714297</v>
      </c>
      <c r="P21" s="19">
        <f t="shared" si="6"/>
        <v>-54285.714285714297</v>
      </c>
      <c r="Q21" s="19">
        <f t="shared" si="6"/>
        <v>-54285.714285714297</v>
      </c>
      <c r="R21" s="19">
        <f t="shared" si="6"/>
        <v>0</v>
      </c>
      <c r="S21" s="19">
        <f t="shared" si="6"/>
        <v>-357000</v>
      </c>
      <c r="T21" s="27">
        <f t="shared" si="6"/>
        <v>0</v>
      </c>
      <c r="U21" s="28">
        <f t="shared" si="0"/>
        <v>-965000.00000000023</v>
      </c>
    </row>
    <row r="22" spans="1:24" ht="20.100000000000001" hidden="1" customHeight="1">
      <c r="A22" s="1209" t="s">
        <v>1488</v>
      </c>
      <c r="B22" s="843" t="s">
        <v>160</v>
      </c>
      <c r="C22" s="9" t="s">
        <v>109</v>
      </c>
      <c r="D22" s="10" t="s">
        <v>1503</v>
      </c>
      <c r="E22" s="11">
        <f t="array" ref="E22">+IFERROR(INDEX(FCSTSDV!$D$2:$L$72,MATCH(fcst!$C22,FCSTSDV!$C$2:$C$72,0),MATCH(fcst!E$3,FCSTSDV!$D$1:$L$1,0)),0)</f>
        <v>0</v>
      </c>
      <c r="F22" s="11">
        <f t="array" ref="F22">+IFERROR(INDEX(FCSTSDV!$D$2:$L$72,MATCH(fcst!$C22,FCSTSDV!$C$2:$C$72,0),MATCH(fcst!F$3,FCSTSDV!$D$1:$L$1,0)),0)</f>
        <v>0</v>
      </c>
      <c r="G22" s="11">
        <f t="array" ref="G22">+IFERROR(INDEX(FCSTSDV!$D$2:$L$72,MATCH(fcst!$C22,FCSTSDV!$C$2:$C$72,0),MATCH(fcst!G$3,FCSTSDV!$D$1:$L$1,0)),0)</f>
        <v>0</v>
      </c>
      <c r="H22" s="11">
        <f t="array" ref="H22">+IFERROR(INDEX(FCSTSDV!$D$2:$L$72,MATCH(fcst!$C22,FCSTSDV!$C$2:$C$72,0),MATCH(fcst!H$3,FCSTSDV!$D$1:$L$1,0)),0)</f>
        <v>0</v>
      </c>
      <c r="I22" s="11">
        <f t="array" ref="I22">+IFERROR(INDEX(FCSTSDV!$D$2:$L$72,MATCH(fcst!$C22,FCSTSDV!$C$2:$C$72,0),MATCH(fcst!I$3,FCSTSDV!$D$1:$L$1,0)),0)</f>
        <v>0</v>
      </c>
      <c r="J22" s="11">
        <f t="array" ref="J22">+IFERROR(INDEX(FCSTSDV!$D$2:$L$72,MATCH(fcst!$C22,FCSTSDV!$C$2:$C$72,0),MATCH(fcst!J$3,FCSTSDV!$D$1:$L$1,0)),0)</f>
        <v>0</v>
      </c>
      <c r="K22" s="11">
        <f t="array" ref="K22">+IFERROR(INDEX(FCSTSDV!$D$2:$L$72,MATCH(fcst!$C22,FCSTSDV!$C$2:$C$72,0),MATCH(fcst!K$3,FCSTSDV!$D$1:$L$1,0)),0)</f>
        <v>0</v>
      </c>
      <c r="L22" s="11">
        <f t="array" ref="L22">+IFERROR(INDEX(FCSTSDV!$D$2:$L$72,MATCH(fcst!$C22,FCSTSDV!$C$2:$C$72,0),MATCH(fcst!L$3,FCSTSDV!$D$1:$L$1,0)),0)</f>
        <v>0</v>
      </c>
      <c r="M22" s="11">
        <f t="array" ref="M22">+IFERROR(INDEX(FCSTSDV!$D$2:$L$72,MATCH(fcst!$C22,FCSTSDV!$C$2:$C$72,0),MATCH(fcst!M$3,FCSTSDV!$D$1:$L$1,0)),0)</f>
        <v>0</v>
      </c>
      <c r="N22" s="11">
        <f t="array" ref="N22">+IFERROR(INDEX(FCSTSDV!$D$2:$L$72,MATCH(fcst!$C22,FCSTSDV!$C$2:$C$72,0),MATCH(fcst!N$3,FCSTSDV!$D$1:$L$1,0)),0)</f>
        <v>0</v>
      </c>
      <c r="O22" s="11">
        <f t="array" ref="O22">+IFERROR(INDEX(FCSTSDV!$D$2:$L$72,MATCH(fcst!$C22,FCSTSDV!$C$2:$C$72,0),MATCH(fcst!O$3,FCSTSDV!$D$1:$L$1,0)),0)</f>
        <v>0</v>
      </c>
      <c r="P22" s="11">
        <f t="array" ref="P22">+IFERROR(INDEX(FCSTSDV!$D$2:$L$72,MATCH(fcst!$C22,FCSTSDV!$C$2:$C$72,0),MATCH(fcst!P$3,FCSTSDV!$D$1:$L$1,0)),0)</f>
        <v>0</v>
      </c>
      <c r="Q22" s="11">
        <f t="array" ref="Q22">+IFERROR(INDEX(FCSTSDV!$D$2:$L$72,MATCH(fcst!$C22,FCSTSDV!$C$2:$C$72,0),MATCH(fcst!Q$3,FCSTSDV!$D$1:$L$1,0)),0)</f>
        <v>0</v>
      </c>
      <c r="R22" s="11">
        <f t="array" ref="R22">+IFERROR(INDEX(FCSTSDV!$D$2:$L$72,MATCH(fcst!$C22,FCSTSDV!$C$2:$C$72,0),MATCH(fcst!R$3,FCSTSDV!$D$1:$L$1,0)),0)</f>
        <v>0</v>
      </c>
      <c r="S22" s="11">
        <f t="array" ref="S22">+IFERROR(INDEX(FCSTSDV!$D$2:$L$72,MATCH(fcst!$C22,FCSTSDV!$C$2:$C$72,0),MATCH(fcst!S$3,FCSTSDV!$D$1:$L$1,0)),0)</f>
        <v>0</v>
      </c>
      <c r="T22" s="22" t="e">
        <f t="array" ref="T22">+IFERROR(INDEX(FCSTSDV!$D$2:$L$72,MATCH(fcst!$C22,FCSTSDV!$C$2:$C$72,0),MATCH(fcst!T$3,FCSTSDV!$D$1:$L$1,0)),0)/fcst!#REF!</f>
        <v>#REF!</v>
      </c>
      <c r="U22" s="23">
        <f t="shared" si="0"/>
        <v>0</v>
      </c>
    </row>
    <row r="23" spans="1:24" ht="20.100000000000001" hidden="1" customHeight="1">
      <c r="A23" s="1210"/>
      <c r="B23" s="844"/>
      <c r="C23" s="13" t="s">
        <v>109</v>
      </c>
      <c r="D23" s="14" t="s">
        <v>1504</v>
      </c>
      <c r="E23" s="15">
        <f t="array" ref="E23">+IFERROR(INDEX('[11]FCST SDV W29'!$BX$3:$CP$69,MATCH($C23,'[11]FCST SDV W29'!$C$3:$C$69,0),MATCH(E$3,'[11]FCST SDV W29'!$BX$2:$CP$2,0)),0)</f>
        <v>105000</v>
      </c>
      <c r="F23" s="15">
        <f t="array" ref="F23">+IFERROR(INDEX('[11]FCST SDV W29'!$BX$3:$CP$69,MATCH($C23,'[11]FCST SDV W29'!$C$3:$C$69,0),MATCH(F$3,'[11]FCST SDV W29'!$BX$2:$CP$2,0)),0)</f>
        <v>90000</v>
      </c>
      <c r="G23" s="15">
        <f t="array" ref="G23">+IFERROR(INDEX('[11]FCST SDV W29'!$BX$3:$CP$69,MATCH($C23,'[11]FCST SDV W29'!$C$3:$C$69,0),MATCH(G$3,'[11]FCST SDV W29'!$BX$2:$CP$2,0)),0)</f>
        <v>90000</v>
      </c>
      <c r="H23" s="15">
        <f t="array" ref="H23">+IFERROR(INDEX('[11]FCST SDV W29'!$BX$3:$CP$69,MATCH($C23,'[11]FCST SDV W29'!$C$3:$C$69,0),MATCH(H$3,'[11]FCST SDV W29'!$BX$2:$CP$2,0)),0)</f>
        <v>90000</v>
      </c>
      <c r="I23" s="15">
        <f t="array" ref="I23">+IFERROR(INDEX('[11]FCST SDV W29'!$BX$3:$CP$69,MATCH($C23,'[11]FCST SDV W29'!$C$3:$C$69,0),MATCH(I$3,'[11]FCST SDV W29'!$BX$2:$CP$2,0)),0)</f>
        <v>90000</v>
      </c>
      <c r="J23" s="15">
        <f t="array" ref="J23">+IFERROR(INDEX('[11]FCST SDV W29'!$BX$3:$CP$69,MATCH($C23,'[11]FCST SDV W29'!$C$3:$C$69,0),MATCH(J$3,'[11]FCST SDV W29'!$BX$2:$CP$2,0)),0)</f>
        <v>0</v>
      </c>
      <c r="K23" s="15">
        <f t="array" ref="K23">+IFERROR(INDEX('[11]FCST SDV W29'!$BX$3:$CP$69,MATCH($C23,'[11]FCST SDV W29'!$C$3:$C$69,0),MATCH(K$3,'[11]FCST SDV W29'!$BX$2:$CP$2,0)),0)</f>
        <v>87857.142857142899</v>
      </c>
      <c r="L23" s="15">
        <f t="array" ref="L23">+IFERROR(INDEX('[11]FCST SDV W29'!$BX$3:$CP$69,MATCH($C23,'[11]FCST SDV W29'!$C$3:$C$69,0),MATCH(L$3,'[11]FCST SDV W29'!$BX$2:$CP$2,0)),0)</f>
        <v>87857.142857142899</v>
      </c>
      <c r="M23" s="15">
        <f t="array" ref="M23">+IFERROR(INDEX('[11]FCST SDV W29'!$BX$3:$CP$69,MATCH($C23,'[11]FCST SDV W29'!$C$3:$C$69,0),MATCH(M$3,'[11]FCST SDV W29'!$BX$2:$CP$2,0)),0)</f>
        <v>87857.142857142899</v>
      </c>
      <c r="N23" s="15">
        <f t="array" ref="N23">+IFERROR(INDEX('[11]FCST SDV W29'!$BX$3:$CP$69,MATCH($C23,'[11]FCST SDV W29'!$C$3:$C$69,0),MATCH(N$3,'[11]FCST SDV W29'!$BX$2:$CP$2,0)),0)</f>
        <v>87857.142857142899</v>
      </c>
      <c r="O23" s="15">
        <f t="array" ref="O23">+IFERROR(INDEX('[11]FCST SDV W29'!$BX$3:$CP$69,MATCH($C23,'[11]FCST SDV W29'!$C$3:$C$69,0),MATCH(O$3,'[11]FCST SDV W29'!$BX$2:$CP$2,0)),0)</f>
        <v>87857.142857142899</v>
      </c>
      <c r="P23" s="15">
        <f t="array" ref="P23">+IFERROR(INDEX('[11]FCST SDV W29'!$BX$3:$CP$69,MATCH($C23,'[11]FCST SDV W29'!$C$3:$C$69,0),MATCH(P$3,'[11]FCST SDV W29'!$BX$2:$CP$2,0)),0)</f>
        <v>87857.142857142899</v>
      </c>
      <c r="Q23" s="15">
        <f t="array" ref="Q23">+IFERROR(INDEX('[11]FCST SDV W29'!$BX$3:$CP$69,MATCH($C23,'[11]FCST SDV W29'!$C$3:$C$69,0),MATCH(Q$3,'[11]FCST SDV W29'!$BX$2:$CP$2,0)),0)</f>
        <v>87857.142857142899</v>
      </c>
      <c r="R23" s="15">
        <f t="array" ref="R23">+IFERROR(INDEX('[11]FCST SDV W29'!$BX$3:$CP$69,MATCH($C23,'[11]FCST SDV W29'!$C$3:$C$69,0),MATCH(R$3,'[11]FCST SDV W29'!$BX$2:$CP$2,0)),0)</f>
        <v>0</v>
      </c>
      <c r="S23" s="15">
        <f t="array" ref="S23">+IFERROR(INDEX('[11]FCST SDV W29'!$BX$3:$CP$69,MATCH($C23,'[11]FCST SDV W29'!$C$3:$C$69,0),MATCH(S$3,'[11]FCST SDV W29'!$BX$2:$CP$2,0)),0)</f>
        <v>525000</v>
      </c>
      <c r="T23" s="25" t="e">
        <f>+S23-SUM(T19:T22)</f>
        <v>#REF!</v>
      </c>
      <c r="U23" s="26">
        <f t="shared" si="0"/>
        <v>1605000.0000000007</v>
      </c>
      <c r="W23" s="24"/>
    </row>
    <row r="24" spans="1:24" ht="20.100000000000001" hidden="1" customHeight="1">
      <c r="A24" s="1211"/>
      <c r="B24" s="1208"/>
      <c r="C24" s="17"/>
      <c r="D24" s="18" t="s">
        <v>1491</v>
      </c>
      <c r="E24" s="19">
        <f>+E22-E23</f>
        <v>-105000</v>
      </c>
      <c r="F24" s="19">
        <f t="shared" ref="F24:S24" si="7">+F22-F23</f>
        <v>-90000</v>
      </c>
      <c r="G24" s="19">
        <f t="shared" si="7"/>
        <v>-90000</v>
      </c>
      <c r="H24" s="19">
        <f t="shared" si="7"/>
        <v>-90000</v>
      </c>
      <c r="I24" s="19">
        <f t="shared" si="7"/>
        <v>-90000</v>
      </c>
      <c r="J24" s="19">
        <f t="shared" si="7"/>
        <v>0</v>
      </c>
      <c r="K24" s="19">
        <f t="shared" si="7"/>
        <v>-87857.142857142899</v>
      </c>
      <c r="L24" s="19">
        <f t="shared" si="7"/>
        <v>-87857.142857142899</v>
      </c>
      <c r="M24" s="19">
        <f t="shared" si="7"/>
        <v>-87857.142857142899</v>
      </c>
      <c r="N24" s="19">
        <f t="shared" si="7"/>
        <v>-87857.142857142899</v>
      </c>
      <c r="O24" s="19">
        <f t="shared" si="7"/>
        <v>-87857.142857142899</v>
      </c>
      <c r="P24" s="19">
        <f t="shared" si="7"/>
        <v>-87857.142857142899</v>
      </c>
      <c r="Q24" s="19">
        <f t="shared" si="7"/>
        <v>-87857.142857142899</v>
      </c>
      <c r="R24" s="19">
        <f t="shared" si="7"/>
        <v>0</v>
      </c>
      <c r="S24" s="19">
        <f t="shared" si="7"/>
        <v>-525000</v>
      </c>
      <c r="T24" s="27" t="e">
        <f t="array" ref="T24">+IFERROR(INDEX(FCSTSDV!$D$2:$L$72,MATCH(fcst!$C24,FCSTSDV!$C$2:$C$72,0),MATCH(fcst!T$3,FCSTSDV!$D$1:$L$1,0)),0)/fcst!#REF!</f>
        <v>#REF!</v>
      </c>
      <c r="U24" s="28">
        <f t="shared" si="0"/>
        <v>-1605000.0000000007</v>
      </c>
      <c r="V24" s="24">
        <f>+U21-U24</f>
        <v>640000.00000000047</v>
      </c>
      <c r="X24" s="3">
        <f>+V24/19000</f>
        <v>33.684210526315816</v>
      </c>
    </row>
    <row r="25" spans="1:24" ht="20.100000000000001" customHeight="1">
      <c r="A25" s="1209" t="s">
        <v>1505</v>
      </c>
      <c r="B25" s="843" t="s">
        <v>107</v>
      </c>
      <c r="C25" s="9" t="s">
        <v>138</v>
      </c>
      <c r="D25" s="10" t="s">
        <v>1506</v>
      </c>
      <c r="E25" s="11">
        <f t="array" ref="E25">+IFERROR(INDEX(FCSTSDV!$D$2:$L$72,MATCH(fcst!$C25,FCSTSDV!$C$2:$C$72,0),MATCH(fcst!E$3,FCSTSDV!$D$1:$L$1,0)),0)</f>
        <v>0</v>
      </c>
      <c r="F25" s="11">
        <f t="array" ref="F25">+IFERROR(INDEX(FCSTSDV!$D$2:$L$72,MATCH(fcst!$C25,FCSTSDV!$C$2:$C$72,0),MATCH(fcst!F$3,FCSTSDV!$D$1:$L$1,0)),0)</f>
        <v>0</v>
      </c>
      <c r="G25" s="11">
        <f t="array" ref="G25">+IFERROR(INDEX(FCSTSDV!$D$2:$L$72,MATCH(fcst!$C25,FCSTSDV!$C$2:$C$72,0),MATCH(fcst!G$3,FCSTSDV!$D$1:$L$1,0)),0)</f>
        <v>0</v>
      </c>
      <c r="H25" s="11">
        <f t="array" ref="H25">+IFERROR(INDEX(FCSTSDV!$D$2:$L$72,MATCH(fcst!$C25,FCSTSDV!$C$2:$C$72,0),MATCH(fcst!H$3,FCSTSDV!$D$1:$L$1,0)),0)</f>
        <v>0</v>
      </c>
      <c r="I25" s="11">
        <f t="array" ref="I25">+IFERROR(INDEX(FCSTSDV!$D$2:$L$72,MATCH(fcst!$C25,FCSTSDV!$C$2:$C$72,0),MATCH(fcst!I$3,FCSTSDV!$D$1:$L$1,0)),0)</f>
        <v>0</v>
      </c>
      <c r="J25" s="11">
        <f t="array" ref="J25">+IFERROR(INDEX(FCSTSDV!$D$2:$L$72,MATCH(fcst!$C25,FCSTSDV!$C$2:$C$72,0),MATCH(fcst!J$3,FCSTSDV!$D$1:$L$1,0)),0)</f>
        <v>0</v>
      </c>
      <c r="K25" s="11">
        <f t="array" ref="K25">+IFERROR(INDEX(FCSTSDV!$D$2:$L$72,MATCH(fcst!$C25,FCSTSDV!$C$2:$C$72,0),MATCH(fcst!K$3,FCSTSDV!$D$1:$L$1,0)),0)</f>
        <v>0</v>
      </c>
      <c r="L25" s="11">
        <f t="array" ref="L25">+IFERROR(INDEX(FCSTSDV!$D$2:$L$72,MATCH(fcst!$C25,FCSTSDV!$C$2:$C$72,0),MATCH(fcst!L$3,FCSTSDV!$D$1:$L$1,0)),0)</f>
        <v>0</v>
      </c>
      <c r="M25" s="11">
        <f t="array" ref="M25">+IFERROR(INDEX(FCSTSDV!$D$2:$L$72,MATCH(fcst!$C25,FCSTSDV!$C$2:$C$72,0),MATCH(fcst!M$3,FCSTSDV!$D$1:$L$1,0)),0)</f>
        <v>0</v>
      </c>
      <c r="N25" s="11">
        <f t="array" ref="N25">+IFERROR(INDEX(FCSTSDV!$D$2:$L$72,MATCH(fcst!$C25,FCSTSDV!$C$2:$C$72,0),MATCH(fcst!N$3,FCSTSDV!$D$1:$L$1,0)),0)</f>
        <v>0</v>
      </c>
      <c r="O25" s="11">
        <f t="array" ref="O25">+IFERROR(INDEX(FCSTSDV!$D$2:$L$72,MATCH(fcst!$C25,FCSTSDV!$C$2:$C$72,0),MATCH(fcst!O$3,FCSTSDV!$D$1:$L$1,0)),0)</f>
        <v>0</v>
      </c>
      <c r="P25" s="11">
        <f t="array" ref="P25">+IFERROR(INDEX(FCSTSDV!$D$2:$L$72,MATCH(fcst!$C25,FCSTSDV!$C$2:$C$72,0),MATCH(fcst!P$3,FCSTSDV!$D$1:$L$1,0)),0)</f>
        <v>0</v>
      </c>
      <c r="Q25" s="11">
        <f t="array" ref="Q25">+IFERROR(INDEX(FCSTSDV!$D$2:$L$72,MATCH(fcst!$C25,FCSTSDV!$C$2:$C$72,0),MATCH(fcst!Q$3,FCSTSDV!$D$1:$L$1,0)),0)</f>
        <v>0</v>
      </c>
      <c r="R25" s="11">
        <f t="array" ref="R25">+IFERROR(INDEX(FCSTSDV!$D$2:$L$72,MATCH(fcst!$C25,FCSTSDV!$C$2:$C$72,0),MATCH(fcst!R$3,FCSTSDV!$D$1:$L$1,0)),0)</f>
        <v>0</v>
      </c>
      <c r="S25" s="11">
        <f t="array" ref="S25">+IFERROR(INDEX(FCSTSDV!$D$2:$L$72,MATCH(fcst!$C25,FCSTSDV!$C$2:$C$72,0),MATCH(fcst!S$3,FCSTSDV!$D$1:$L$1,0)),0)</f>
        <v>0</v>
      </c>
      <c r="T25" s="22"/>
      <c r="U25" s="23">
        <f t="shared" si="0"/>
        <v>0</v>
      </c>
    </row>
    <row r="26" spans="1:24" ht="20.100000000000001" customHeight="1">
      <c r="A26" s="1210"/>
      <c r="B26" s="844"/>
      <c r="C26" s="13" t="s">
        <v>138</v>
      </c>
      <c r="D26" s="14" t="s">
        <v>1507</v>
      </c>
      <c r="E26" s="15">
        <f t="array" ref="E26">+IFERROR(INDEX('[11]FCST SDV W29'!$BX$3:$CP$69,MATCH($C26,'[11]FCST SDV W29'!$C$3:$C$69,0),MATCH(E$3,'[11]FCST SDV W29'!$BX$2:$CP$2,0)),0)</f>
        <v>186000</v>
      </c>
      <c r="F26" s="15">
        <f t="array" ref="F26">+IFERROR(INDEX('[11]FCST SDV W29'!$BX$3:$CP$69,MATCH($C26,'[11]FCST SDV W29'!$C$3:$C$69,0),MATCH(F$3,'[11]FCST SDV W29'!$BX$2:$CP$2,0)),0)</f>
        <v>150000</v>
      </c>
      <c r="G26" s="15">
        <f t="array" ref="G26">+IFERROR(INDEX('[11]FCST SDV W29'!$BX$3:$CP$69,MATCH($C26,'[11]FCST SDV W29'!$C$3:$C$69,0),MATCH(G$3,'[11]FCST SDV W29'!$BX$2:$CP$2,0)),0)</f>
        <v>150000</v>
      </c>
      <c r="H26" s="15">
        <f t="array" ref="H26">+IFERROR(INDEX('[11]FCST SDV W29'!$BX$3:$CP$69,MATCH($C26,'[11]FCST SDV W29'!$C$3:$C$69,0),MATCH(H$3,'[11]FCST SDV W29'!$BX$2:$CP$2,0)),0)</f>
        <v>150000</v>
      </c>
      <c r="I26" s="15">
        <f t="array" ref="I26">+IFERROR(INDEX('[11]FCST SDV W29'!$BX$3:$CP$69,MATCH($C26,'[11]FCST SDV W29'!$C$3:$C$69,0),MATCH(I$3,'[11]FCST SDV W29'!$BX$2:$CP$2,0)),0)</f>
        <v>150000</v>
      </c>
      <c r="J26" s="15">
        <f t="array" ref="J26">+IFERROR(INDEX('[11]FCST SDV W29'!$BX$3:$CP$69,MATCH($C26,'[11]FCST SDV W29'!$C$3:$C$69,0),MATCH(J$3,'[11]FCST SDV W29'!$BX$2:$CP$2,0)),0)</f>
        <v>150000</v>
      </c>
      <c r="K26" s="15">
        <f t="array" ref="K26">+IFERROR(INDEX('[11]FCST SDV W29'!$BX$3:$CP$69,MATCH($C26,'[11]FCST SDV W29'!$C$3:$C$69,0),MATCH(K$3,'[11]FCST SDV W29'!$BX$2:$CP$2,0)),0)</f>
        <v>54000</v>
      </c>
      <c r="L26" s="15">
        <f t="array" ref="L26">+IFERROR(INDEX('[11]FCST SDV W29'!$BX$3:$CP$69,MATCH($C26,'[11]FCST SDV W29'!$C$3:$C$69,0),MATCH(L$3,'[11]FCST SDV W29'!$BX$2:$CP$2,0)),0)</f>
        <v>54000</v>
      </c>
      <c r="M26" s="15">
        <f t="array" ref="M26">+IFERROR(INDEX('[11]FCST SDV W29'!$BX$3:$CP$69,MATCH($C26,'[11]FCST SDV W29'!$C$3:$C$69,0),MATCH(M$3,'[11]FCST SDV W29'!$BX$2:$CP$2,0)),0)</f>
        <v>54000</v>
      </c>
      <c r="N26" s="15">
        <f t="array" ref="N26">+IFERROR(INDEX('[11]FCST SDV W29'!$BX$3:$CP$69,MATCH($C26,'[11]FCST SDV W29'!$C$3:$C$69,0),MATCH(N$3,'[11]FCST SDV W29'!$BX$2:$CP$2,0)),0)</f>
        <v>54000</v>
      </c>
      <c r="O26" s="15">
        <f t="array" ref="O26">+IFERROR(INDEX('[11]FCST SDV W29'!$BX$3:$CP$69,MATCH($C26,'[11]FCST SDV W29'!$C$3:$C$69,0),MATCH(O$3,'[11]FCST SDV W29'!$BX$2:$CP$2,0)),0)</f>
        <v>54000</v>
      </c>
      <c r="P26" s="15">
        <f t="array" ref="P26">+IFERROR(INDEX('[11]FCST SDV W29'!$BX$3:$CP$69,MATCH($C26,'[11]FCST SDV W29'!$C$3:$C$69,0),MATCH(P$3,'[11]FCST SDV W29'!$BX$2:$CP$2,0)),0)</f>
        <v>54000</v>
      </c>
      <c r="Q26" s="15">
        <f t="array" ref="Q26">+IFERROR(INDEX('[11]FCST SDV W29'!$BX$3:$CP$69,MATCH($C26,'[11]FCST SDV W29'!$C$3:$C$69,0),MATCH(Q$3,'[11]FCST SDV W29'!$BX$2:$CP$2,0)),0)</f>
        <v>54000</v>
      </c>
      <c r="R26" s="15">
        <f t="array" ref="R26">+IFERROR(INDEX('[11]FCST SDV W29'!$BX$3:$CP$69,MATCH($C26,'[11]FCST SDV W29'!$C$3:$C$69,0),MATCH(R$3,'[11]FCST SDV W29'!$BX$2:$CP$2,0)),0)</f>
        <v>378000</v>
      </c>
      <c r="S26" s="15">
        <f t="array" ref="S26">+IFERROR(INDEX('[11]FCST SDV W29'!$BX$3:$CP$69,MATCH($C26,'[11]FCST SDV W29'!$C$3:$C$69,0),MATCH(S$3,'[11]FCST SDV W29'!$BX$2:$CP$2,0)),0)</f>
        <v>425133</v>
      </c>
      <c r="T26" s="25" t="e">
        <f t="array" ref="T26">+IFERROR(INDEX(FCSTSDV!$D$2:$L$72,MATCH(fcst!$C26,FCSTSDV!$C$2:$C$72,0),MATCH(fcst!T$3,FCSTSDV!$D$1:$L$1,0)),0)/fcst!#REF!</f>
        <v>#REF!</v>
      </c>
      <c r="U26" s="26">
        <f t="shared" si="0"/>
        <v>2117133</v>
      </c>
    </row>
    <row r="27" spans="1:24" ht="20.100000000000001" customHeight="1">
      <c r="A27" s="1211"/>
      <c r="B27" s="1208"/>
      <c r="C27" s="17" t="s">
        <v>153</v>
      </c>
      <c r="D27" s="18" t="s">
        <v>1491</v>
      </c>
      <c r="E27" s="19">
        <f>+E25-E26</f>
        <v>-186000</v>
      </c>
      <c r="F27" s="19">
        <f t="shared" ref="F27:S27" si="8">+F25-F26</f>
        <v>-150000</v>
      </c>
      <c r="G27" s="19">
        <f t="shared" si="8"/>
        <v>-150000</v>
      </c>
      <c r="H27" s="19">
        <f t="shared" si="8"/>
        <v>-150000</v>
      </c>
      <c r="I27" s="19">
        <f t="shared" si="8"/>
        <v>-150000</v>
      </c>
      <c r="J27" s="19">
        <f t="shared" si="8"/>
        <v>-150000</v>
      </c>
      <c r="K27" s="19">
        <f t="shared" si="8"/>
        <v>-54000</v>
      </c>
      <c r="L27" s="19">
        <f t="shared" si="8"/>
        <v>-54000</v>
      </c>
      <c r="M27" s="19">
        <f t="shared" si="8"/>
        <v>-54000</v>
      </c>
      <c r="N27" s="19">
        <f t="shared" si="8"/>
        <v>-54000</v>
      </c>
      <c r="O27" s="19">
        <f t="shared" si="8"/>
        <v>-54000</v>
      </c>
      <c r="P27" s="19">
        <f t="shared" si="8"/>
        <v>-54000</v>
      </c>
      <c r="Q27" s="19">
        <f t="shared" si="8"/>
        <v>-54000</v>
      </c>
      <c r="R27" s="19">
        <f t="shared" si="8"/>
        <v>-378000</v>
      </c>
      <c r="S27" s="19">
        <f t="shared" si="8"/>
        <v>-425133</v>
      </c>
      <c r="T27" s="27" t="e">
        <f>+S27-SUM(T24:T26)</f>
        <v>#REF!</v>
      </c>
      <c r="U27" s="28">
        <f t="shared" si="0"/>
        <v>-2117133</v>
      </c>
    </row>
    <row r="28" spans="1:24" ht="20.100000000000001" customHeight="1">
      <c r="A28" s="1209" t="s">
        <v>1505</v>
      </c>
      <c r="B28" s="843" t="s">
        <v>618</v>
      </c>
      <c r="C28" s="9" t="s">
        <v>17</v>
      </c>
      <c r="D28" s="10" t="s">
        <v>1508</v>
      </c>
      <c r="E28" s="11">
        <f t="array" ref="E28">+IFERROR(INDEX(FCSTSDV!$D$2:$L$72,MATCH(fcst!$C28,FCSTSDV!$C$2:$C$72,0),MATCH(fcst!E$3,FCSTSDV!$D$1:$L$1,0)),0)</f>
        <v>0</v>
      </c>
      <c r="F28" s="11">
        <f t="array" ref="F28">+IFERROR(INDEX(FCSTSDV!$D$2:$L$72,MATCH(fcst!$C28,FCSTSDV!$C$2:$C$72,0),MATCH(fcst!F$3,FCSTSDV!$D$1:$L$1,0)),0)</f>
        <v>0</v>
      </c>
      <c r="G28" s="11">
        <f t="array" ref="G28">+IFERROR(INDEX(FCSTSDV!$D$2:$L$72,MATCH(fcst!$C28,FCSTSDV!$C$2:$C$72,0),MATCH(fcst!G$3,FCSTSDV!$D$1:$L$1,0)),0)</f>
        <v>0</v>
      </c>
      <c r="H28" s="11">
        <f t="array" ref="H28">+IFERROR(INDEX(FCSTSDV!$D$2:$L$72,MATCH(fcst!$C28,FCSTSDV!$C$2:$C$72,0),MATCH(fcst!H$3,FCSTSDV!$D$1:$L$1,0)),0)</f>
        <v>0</v>
      </c>
      <c r="I28" s="11">
        <f t="array" ref="I28">+IFERROR(INDEX(FCSTSDV!$D$2:$L$72,MATCH(fcst!$C28,FCSTSDV!$C$2:$C$72,0),MATCH(fcst!I$3,FCSTSDV!$D$1:$L$1,0)),0)</f>
        <v>0</v>
      </c>
      <c r="J28" s="11">
        <f t="array" ref="J28">+IFERROR(INDEX(FCSTSDV!$D$2:$L$72,MATCH(fcst!$C28,FCSTSDV!$C$2:$C$72,0),MATCH(fcst!J$3,FCSTSDV!$D$1:$L$1,0)),0)</f>
        <v>0</v>
      </c>
      <c r="K28" s="11">
        <f t="array" ref="K28">+IFERROR(INDEX(FCSTSDV!$D$2:$L$72,MATCH(fcst!$C28,FCSTSDV!$C$2:$C$72,0),MATCH(fcst!K$3,FCSTSDV!$D$1:$L$1,0)),0)</f>
        <v>0</v>
      </c>
      <c r="L28" s="11">
        <f t="array" ref="L28">+IFERROR(INDEX(FCSTSDV!$D$2:$L$72,MATCH(fcst!$C28,FCSTSDV!$C$2:$C$72,0),MATCH(fcst!L$3,FCSTSDV!$D$1:$L$1,0)),0)</f>
        <v>0</v>
      </c>
      <c r="M28" s="11">
        <f t="array" ref="M28">+IFERROR(INDEX(FCSTSDV!$D$2:$L$72,MATCH(fcst!$C28,FCSTSDV!$C$2:$C$72,0),MATCH(fcst!M$3,FCSTSDV!$D$1:$L$1,0)),0)</f>
        <v>0</v>
      </c>
      <c r="N28" s="11">
        <f t="array" ref="N28">+IFERROR(INDEX(FCSTSDV!$D$2:$L$72,MATCH(fcst!$C28,FCSTSDV!$C$2:$C$72,0),MATCH(fcst!N$3,FCSTSDV!$D$1:$L$1,0)),0)</f>
        <v>0</v>
      </c>
      <c r="O28" s="11">
        <f t="array" ref="O28">+IFERROR(INDEX(FCSTSDV!$D$2:$L$72,MATCH(fcst!$C28,FCSTSDV!$C$2:$C$72,0),MATCH(fcst!O$3,FCSTSDV!$D$1:$L$1,0)),0)</f>
        <v>0</v>
      </c>
      <c r="P28" s="11">
        <f t="array" ref="P28">+IFERROR(INDEX(FCSTSDV!$D$2:$L$72,MATCH(fcst!$C28,FCSTSDV!$C$2:$C$72,0),MATCH(fcst!P$3,FCSTSDV!$D$1:$L$1,0)),0)</f>
        <v>0</v>
      </c>
      <c r="Q28" s="11">
        <f t="array" ref="Q28">+IFERROR(INDEX(FCSTSDV!$D$2:$L$72,MATCH(fcst!$C28,FCSTSDV!$C$2:$C$72,0),MATCH(fcst!Q$3,FCSTSDV!$D$1:$L$1,0)),0)</f>
        <v>0</v>
      </c>
      <c r="R28" s="11">
        <f t="array" ref="R28">+IFERROR(INDEX(FCSTSDV!$D$2:$L$72,MATCH(fcst!$C28,FCSTSDV!$C$2:$C$72,0),MATCH(fcst!R$3,FCSTSDV!$D$1:$L$1,0)),0)</f>
        <v>0</v>
      </c>
      <c r="S28" s="11">
        <f t="array" ref="S28">+IFERROR(INDEX(FCSTSDV!$D$2:$L$72,MATCH(fcst!$C28,FCSTSDV!$C$2:$C$72,0),MATCH(fcst!S$3,FCSTSDV!$D$1:$L$1,0)),0)</f>
        <v>0</v>
      </c>
      <c r="T28" s="22">
        <f t="array" ref="T28">+IFERROR(INDEX(FCSTSDV!$D$2:$L$72,MATCH(fcst!$C28,FCSTSDV!$C$2:$C$72,0),MATCH(fcst!T$3,FCSTSDV!$D$1:$L$1,0)),0)</f>
        <v>0</v>
      </c>
      <c r="U28" s="29">
        <f t="shared" si="0"/>
        <v>0</v>
      </c>
    </row>
    <row r="29" spans="1:24" ht="20.100000000000001" customHeight="1">
      <c r="A29" s="1210"/>
      <c r="B29" s="844"/>
      <c r="C29" s="13" t="s">
        <v>17</v>
      </c>
      <c r="D29" s="14" t="s">
        <v>1509</v>
      </c>
      <c r="E29" s="15">
        <f t="array" ref="E29">+IFERROR(INDEX('[11]FCST SDV W29'!$BX$3:$CP$69,MATCH($C29,'[11]FCST SDV W29'!$C$3:$C$69,0),MATCH(E$3,'[11]FCST SDV W29'!$BX$2:$CP$2,0)),0)</f>
        <v>63000</v>
      </c>
      <c r="F29" s="15">
        <f t="array" ref="F29">+IFERROR(INDEX('[11]FCST SDV W29'!$BX$3:$CP$69,MATCH($C29,'[11]FCST SDV W29'!$C$3:$C$69,0),MATCH(F$3,'[11]FCST SDV W29'!$BX$2:$CP$2,0)),0)</f>
        <v>78000</v>
      </c>
      <c r="G29" s="15">
        <f t="array" ref="G29">+IFERROR(INDEX('[11]FCST SDV W29'!$BX$3:$CP$69,MATCH($C29,'[11]FCST SDV W29'!$C$3:$C$69,0),MATCH(G$3,'[11]FCST SDV W29'!$BX$2:$CP$2,0)),0)</f>
        <v>78000</v>
      </c>
      <c r="H29" s="15">
        <f t="array" ref="H29">+IFERROR(INDEX('[11]FCST SDV W29'!$BX$3:$CP$69,MATCH($C29,'[11]FCST SDV W29'!$C$3:$C$69,0),MATCH(H$3,'[11]FCST SDV W29'!$BX$2:$CP$2,0)),0)</f>
        <v>78000</v>
      </c>
      <c r="I29" s="15">
        <f t="array" ref="I29">+IFERROR(INDEX('[11]FCST SDV W29'!$BX$3:$CP$69,MATCH($C29,'[11]FCST SDV W29'!$C$3:$C$69,0),MATCH(I$3,'[11]FCST SDV W29'!$BX$2:$CP$2,0)),0)</f>
        <v>78000</v>
      </c>
      <c r="J29" s="15">
        <f t="array" ref="J29">+IFERROR(INDEX('[11]FCST SDV W29'!$BX$3:$CP$69,MATCH($C29,'[11]FCST SDV W29'!$C$3:$C$69,0),MATCH(J$3,'[11]FCST SDV W29'!$BX$2:$CP$2,0)),0)</f>
        <v>78000</v>
      </c>
      <c r="K29" s="15">
        <f t="array" ref="K29">+IFERROR(INDEX('[11]FCST SDV W29'!$BX$3:$CP$69,MATCH($C29,'[11]FCST SDV W29'!$C$3:$C$69,0),MATCH(K$3,'[11]FCST SDV W29'!$BX$2:$CP$2,0)),0)</f>
        <v>30000</v>
      </c>
      <c r="L29" s="15">
        <f t="array" ref="L29">+IFERROR(INDEX('[11]FCST SDV W29'!$BX$3:$CP$69,MATCH($C29,'[11]FCST SDV W29'!$C$3:$C$69,0),MATCH(L$3,'[11]FCST SDV W29'!$BX$2:$CP$2,0)),0)</f>
        <v>30000</v>
      </c>
      <c r="M29" s="15">
        <f t="array" ref="M29">+IFERROR(INDEX('[11]FCST SDV W29'!$BX$3:$CP$69,MATCH($C29,'[11]FCST SDV W29'!$C$3:$C$69,0),MATCH(M$3,'[11]FCST SDV W29'!$BX$2:$CP$2,0)),0)</f>
        <v>30000</v>
      </c>
      <c r="N29" s="15">
        <f t="array" ref="N29">+IFERROR(INDEX('[11]FCST SDV W29'!$BX$3:$CP$69,MATCH($C29,'[11]FCST SDV W29'!$C$3:$C$69,0),MATCH(N$3,'[11]FCST SDV W29'!$BX$2:$CP$2,0)),0)</f>
        <v>30000</v>
      </c>
      <c r="O29" s="15">
        <f t="array" ref="O29">+IFERROR(INDEX('[11]FCST SDV W29'!$BX$3:$CP$69,MATCH($C29,'[11]FCST SDV W29'!$C$3:$C$69,0),MATCH(O$3,'[11]FCST SDV W29'!$BX$2:$CP$2,0)),0)</f>
        <v>30000</v>
      </c>
      <c r="P29" s="15">
        <f t="array" ref="P29">+IFERROR(INDEX('[11]FCST SDV W29'!$BX$3:$CP$69,MATCH($C29,'[11]FCST SDV W29'!$C$3:$C$69,0),MATCH(P$3,'[11]FCST SDV W29'!$BX$2:$CP$2,0)),0)</f>
        <v>30000</v>
      </c>
      <c r="Q29" s="15">
        <f t="array" ref="Q29">+IFERROR(INDEX('[11]FCST SDV W29'!$BX$3:$CP$69,MATCH($C29,'[11]FCST SDV W29'!$C$3:$C$69,0),MATCH(Q$3,'[11]FCST SDV W29'!$BX$2:$CP$2,0)),0)</f>
        <v>30000</v>
      </c>
      <c r="R29" s="15">
        <f t="array" ref="R29">+IFERROR(INDEX('[11]FCST SDV W29'!$BX$3:$CP$69,MATCH($C29,'[11]FCST SDV W29'!$C$3:$C$69,0),MATCH(R$3,'[11]FCST SDV W29'!$BX$2:$CP$2,0)),0)</f>
        <v>210000</v>
      </c>
      <c r="S29" s="15">
        <f t="array" ref="S29">+IFERROR(INDEX('[11]FCST SDV W29'!$BX$3:$CP$69,MATCH($C29,'[11]FCST SDV W29'!$C$3:$C$69,0),MATCH(S$3,'[11]FCST SDV W29'!$BX$2:$CP$2,0)),0)</f>
        <v>233847</v>
      </c>
      <c r="T29" s="25">
        <f t="array" ref="T29">+IFERROR(INDEX('[11]FCST SDV W29'!$BX$3:$CP$69,MATCH($C29,'[11]FCST SDV W29'!$C$3:$C$69,0),MATCH(T$3,'[11]FCST SDV W29'!$BX$2:$CP$2,0)),0)</f>
        <v>0</v>
      </c>
      <c r="U29" s="30">
        <f t="shared" si="0"/>
        <v>1106847</v>
      </c>
    </row>
    <row r="30" spans="1:24" ht="20.100000000000001" customHeight="1">
      <c r="A30" s="1211"/>
      <c r="B30" s="1208"/>
      <c r="C30" s="17"/>
      <c r="D30" s="18" t="s">
        <v>1491</v>
      </c>
      <c r="E30" s="19">
        <f>+E28-E29</f>
        <v>-63000</v>
      </c>
      <c r="F30" s="19">
        <f t="shared" ref="F30:T30" si="9">+F28-F29</f>
        <v>-78000</v>
      </c>
      <c r="G30" s="19">
        <f t="shared" si="9"/>
        <v>-78000</v>
      </c>
      <c r="H30" s="19">
        <f t="shared" si="9"/>
        <v>-78000</v>
      </c>
      <c r="I30" s="19">
        <f t="shared" si="9"/>
        <v>-78000</v>
      </c>
      <c r="J30" s="19">
        <f t="shared" si="9"/>
        <v>-78000</v>
      </c>
      <c r="K30" s="19">
        <f t="shared" si="9"/>
        <v>-30000</v>
      </c>
      <c r="L30" s="19">
        <f t="shared" si="9"/>
        <v>-30000</v>
      </c>
      <c r="M30" s="19">
        <f t="shared" si="9"/>
        <v>-30000</v>
      </c>
      <c r="N30" s="19">
        <f t="shared" si="9"/>
        <v>-30000</v>
      </c>
      <c r="O30" s="19">
        <f t="shared" si="9"/>
        <v>-30000</v>
      </c>
      <c r="P30" s="19">
        <f t="shared" si="9"/>
        <v>-30000</v>
      </c>
      <c r="Q30" s="19">
        <f t="shared" si="9"/>
        <v>-30000</v>
      </c>
      <c r="R30" s="19">
        <f t="shared" si="9"/>
        <v>-210000</v>
      </c>
      <c r="S30" s="19">
        <f t="shared" si="9"/>
        <v>-233847</v>
      </c>
      <c r="T30" s="27">
        <f t="shared" si="9"/>
        <v>0</v>
      </c>
      <c r="U30" s="31">
        <f t="shared" si="0"/>
        <v>-1106847</v>
      </c>
    </row>
    <row r="31" spans="1:24" ht="20.100000000000001" customHeight="1">
      <c r="A31" s="1209" t="s">
        <v>1505</v>
      </c>
      <c r="B31" s="843" t="s">
        <v>618</v>
      </c>
      <c r="C31" s="9" t="s">
        <v>18</v>
      </c>
      <c r="D31" s="10" t="s">
        <v>1510</v>
      </c>
      <c r="E31" s="11">
        <f t="array" ref="E31">+IFERROR(INDEX(FCSTSDV!$D$2:$L$72,MATCH(fcst!$C31,FCSTSDV!$C$2:$C$72,0),MATCH(fcst!E$3,FCSTSDV!$D$1:$L$1,0)),0)</f>
        <v>0</v>
      </c>
      <c r="F31" s="11">
        <f t="array" ref="F31">+IFERROR(INDEX(FCSTSDV!$D$2:$L$72,MATCH(fcst!$C31,FCSTSDV!$C$2:$C$72,0),MATCH(fcst!F$3,FCSTSDV!$D$1:$L$1,0)),0)</f>
        <v>0</v>
      </c>
      <c r="G31" s="11">
        <f t="array" ref="G31">+IFERROR(INDEX(FCSTSDV!$D$2:$L$72,MATCH(fcst!$C31,FCSTSDV!$C$2:$C$72,0),MATCH(fcst!G$3,FCSTSDV!$D$1:$L$1,0)),0)</f>
        <v>0</v>
      </c>
      <c r="H31" s="11">
        <f t="array" ref="H31">+IFERROR(INDEX(FCSTSDV!$D$2:$L$72,MATCH(fcst!$C31,FCSTSDV!$C$2:$C$72,0),MATCH(fcst!H$3,FCSTSDV!$D$1:$L$1,0)),0)</f>
        <v>0</v>
      </c>
      <c r="I31" s="11">
        <f t="array" ref="I31">+IFERROR(INDEX(FCSTSDV!$D$2:$L$72,MATCH(fcst!$C31,FCSTSDV!$C$2:$C$72,0),MATCH(fcst!I$3,FCSTSDV!$D$1:$L$1,0)),0)</f>
        <v>0</v>
      </c>
      <c r="J31" s="11">
        <f t="array" ref="J31">+IFERROR(INDEX(FCSTSDV!$D$2:$L$72,MATCH(fcst!$C31,FCSTSDV!$C$2:$C$72,0),MATCH(fcst!J$3,FCSTSDV!$D$1:$L$1,0)),0)</f>
        <v>0</v>
      </c>
      <c r="K31" s="11">
        <f t="array" ref="K31">+IFERROR(INDEX(FCSTSDV!$D$2:$L$72,MATCH(fcst!$C31,FCSTSDV!$C$2:$C$72,0),MATCH(fcst!K$3,FCSTSDV!$D$1:$L$1,0)),0)</f>
        <v>0</v>
      </c>
      <c r="L31" s="11">
        <f t="array" ref="L31">+IFERROR(INDEX(FCSTSDV!$D$2:$L$72,MATCH(fcst!$C31,FCSTSDV!$C$2:$C$72,0),MATCH(fcst!L$3,FCSTSDV!$D$1:$L$1,0)),0)</f>
        <v>0</v>
      </c>
      <c r="M31" s="11">
        <f t="array" ref="M31">+IFERROR(INDEX(FCSTSDV!$D$2:$L$72,MATCH(fcst!$C31,FCSTSDV!$C$2:$C$72,0),MATCH(fcst!M$3,FCSTSDV!$D$1:$L$1,0)),0)</f>
        <v>0</v>
      </c>
      <c r="N31" s="11">
        <f t="array" ref="N31">+IFERROR(INDEX(FCSTSDV!$D$2:$L$72,MATCH(fcst!$C31,FCSTSDV!$C$2:$C$72,0),MATCH(fcst!N$3,FCSTSDV!$D$1:$L$1,0)),0)</f>
        <v>0</v>
      </c>
      <c r="O31" s="11">
        <f t="array" ref="O31">+IFERROR(INDEX(FCSTSDV!$D$2:$L$72,MATCH(fcst!$C31,FCSTSDV!$C$2:$C$72,0),MATCH(fcst!O$3,FCSTSDV!$D$1:$L$1,0)),0)</f>
        <v>0</v>
      </c>
      <c r="P31" s="11">
        <f t="array" ref="P31">+IFERROR(INDEX(FCSTSDV!$D$2:$L$72,MATCH(fcst!$C31,FCSTSDV!$C$2:$C$72,0),MATCH(fcst!P$3,FCSTSDV!$D$1:$L$1,0)),0)</f>
        <v>0</v>
      </c>
      <c r="Q31" s="11">
        <f t="array" ref="Q31">+IFERROR(INDEX(FCSTSDV!$D$2:$L$72,MATCH(fcst!$C31,FCSTSDV!$C$2:$C$72,0),MATCH(fcst!Q$3,FCSTSDV!$D$1:$L$1,0)),0)</f>
        <v>0</v>
      </c>
      <c r="R31" s="11">
        <f t="array" ref="R31">+IFERROR(INDEX(FCSTSDV!$D$2:$L$72,MATCH(fcst!$C31,FCSTSDV!$C$2:$C$72,0),MATCH(fcst!R$3,FCSTSDV!$D$1:$L$1,0)),0)</f>
        <v>0</v>
      </c>
      <c r="S31" s="11">
        <f t="array" ref="S31">+IFERROR(INDEX(FCSTSDV!$D$2:$L$72,MATCH(fcst!$C31,FCSTSDV!$C$2:$C$72,0),MATCH(fcst!S$3,FCSTSDV!$D$1:$L$1,0)),0)</f>
        <v>0</v>
      </c>
      <c r="T31" s="22" t="e">
        <f t="array" ref="T31">+IFERROR(INDEX(FCSTSDV!$D$2:$L$72,MATCH(fcst!$C31,FCSTSDV!$C$2:$C$72,0),MATCH(fcst!T$3,FCSTSDV!$D$1:$L$1,0)),0)/fcst!#REF!</f>
        <v>#REF!</v>
      </c>
      <c r="U31" s="23">
        <f t="shared" si="0"/>
        <v>0</v>
      </c>
    </row>
    <row r="32" spans="1:24" ht="20.100000000000001" customHeight="1">
      <c r="A32" s="1210"/>
      <c r="B32" s="844"/>
      <c r="C32" s="13" t="s">
        <v>18</v>
      </c>
      <c r="D32" s="14" t="s">
        <v>1511</v>
      </c>
      <c r="E32" s="15">
        <f t="array" ref="E32">+IFERROR(INDEX('[11]FCST SDV W29'!$BX$3:$CP$69,MATCH($C32,'[11]FCST SDV W29'!$C$3:$C$69,0),MATCH(E$3,'[11]FCST SDV W29'!$BX$2:$CP$2,0)),0)</f>
        <v>30000</v>
      </c>
      <c r="F32" s="15">
        <f t="array" ref="F32">+IFERROR(INDEX('[11]FCST SDV W29'!$BX$3:$CP$69,MATCH($C32,'[11]FCST SDV W29'!$C$3:$C$69,0),MATCH(F$3,'[11]FCST SDV W29'!$BX$2:$CP$2,0)),0)</f>
        <v>72000</v>
      </c>
      <c r="G32" s="15">
        <f t="array" ref="G32">+IFERROR(INDEX('[11]FCST SDV W29'!$BX$3:$CP$69,MATCH($C32,'[11]FCST SDV W29'!$C$3:$C$69,0),MATCH(G$3,'[11]FCST SDV W29'!$BX$2:$CP$2,0)),0)</f>
        <v>72000</v>
      </c>
      <c r="H32" s="15">
        <f t="array" ref="H32">+IFERROR(INDEX('[11]FCST SDV W29'!$BX$3:$CP$69,MATCH($C32,'[11]FCST SDV W29'!$C$3:$C$69,0),MATCH(H$3,'[11]FCST SDV W29'!$BX$2:$CP$2,0)),0)</f>
        <v>72000</v>
      </c>
      <c r="I32" s="15">
        <f t="array" ref="I32">+IFERROR(INDEX('[11]FCST SDV W29'!$BX$3:$CP$69,MATCH($C32,'[11]FCST SDV W29'!$C$3:$C$69,0),MATCH(I$3,'[11]FCST SDV W29'!$BX$2:$CP$2,0)),0)</f>
        <v>72000</v>
      </c>
      <c r="J32" s="15">
        <f t="array" ref="J32">+IFERROR(INDEX('[11]FCST SDV W29'!$BX$3:$CP$69,MATCH($C32,'[11]FCST SDV W29'!$C$3:$C$69,0),MATCH(J$3,'[11]FCST SDV W29'!$BX$2:$CP$2,0)),0)</f>
        <v>72000</v>
      </c>
      <c r="K32" s="15">
        <f t="array" ref="K32">+IFERROR(INDEX('[11]FCST SDV W29'!$BX$3:$CP$69,MATCH($C32,'[11]FCST SDV W29'!$C$3:$C$69,0),MATCH(K$3,'[11]FCST SDV W29'!$BX$2:$CP$2,0)),0)</f>
        <v>24000</v>
      </c>
      <c r="L32" s="15">
        <f t="array" ref="L32">+IFERROR(INDEX('[11]FCST SDV W29'!$BX$3:$CP$69,MATCH($C32,'[11]FCST SDV W29'!$C$3:$C$69,0),MATCH(L$3,'[11]FCST SDV W29'!$BX$2:$CP$2,0)),0)</f>
        <v>24000</v>
      </c>
      <c r="M32" s="15">
        <f t="array" ref="M32">+IFERROR(INDEX('[11]FCST SDV W29'!$BX$3:$CP$69,MATCH($C32,'[11]FCST SDV W29'!$C$3:$C$69,0),MATCH(M$3,'[11]FCST SDV W29'!$BX$2:$CP$2,0)),0)</f>
        <v>24000</v>
      </c>
      <c r="N32" s="15">
        <f t="array" ref="N32">+IFERROR(INDEX('[11]FCST SDV W29'!$BX$3:$CP$69,MATCH($C32,'[11]FCST SDV W29'!$C$3:$C$69,0),MATCH(N$3,'[11]FCST SDV W29'!$BX$2:$CP$2,0)),0)</f>
        <v>24000</v>
      </c>
      <c r="O32" s="15">
        <f t="array" ref="O32">+IFERROR(INDEX('[11]FCST SDV W29'!$BX$3:$CP$69,MATCH($C32,'[11]FCST SDV W29'!$C$3:$C$69,0),MATCH(O$3,'[11]FCST SDV W29'!$BX$2:$CP$2,0)),0)</f>
        <v>24000</v>
      </c>
      <c r="P32" s="15">
        <f t="array" ref="P32">+IFERROR(INDEX('[11]FCST SDV W29'!$BX$3:$CP$69,MATCH($C32,'[11]FCST SDV W29'!$C$3:$C$69,0),MATCH(P$3,'[11]FCST SDV W29'!$BX$2:$CP$2,0)),0)</f>
        <v>24000</v>
      </c>
      <c r="Q32" s="15">
        <f t="array" ref="Q32">+IFERROR(INDEX('[11]FCST SDV W29'!$BX$3:$CP$69,MATCH($C32,'[11]FCST SDV W29'!$C$3:$C$69,0),MATCH(Q$3,'[11]FCST SDV W29'!$BX$2:$CP$2,0)),0)</f>
        <v>24000</v>
      </c>
      <c r="R32" s="15">
        <f t="array" ref="R32">+IFERROR(INDEX('[11]FCST SDV W29'!$BX$3:$CP$69,MATCH($C32,'[11]FCST SDV W29'!$C$3:$C$69,0),MATCH(R$3,'[11]FCST SDV W29'!$BX$2:$CP$2,0)),0)</f>
        <v>168000</v>
      </c>
      <c r="S32" s="15">
        <f t="array" ref="S32">+IFERROR(INDEX('[11]FCST SDV W29'!$BX$3:$CP$69,MATCH($C32,'[11]FCST SDV W29'!$C$3:$C$69,0),MATCH(S$3,'[11]FCST SDV W29'!$BX$2:$CP$2,0)),0)</f>
        <v>0</v>
      </c>
      <c r="T32" s="25"/>
      <c r="U32" s="23">
        <f t="shared" si="0"/>
        <v>726000</v>
      </c>
    </row>
    <row r="33" spans="1:23" ht="20.100000000000001" customHeight="1">
      <c r="A33" s="1211"/>
      <c r="B33" s="1208"/>
      <c r="C33" s="17"/>
      <c r="D33" s="18" t="s">
        <v>1491</v>
      </c>
      <c r="E33" s="19">
        <f>+E31-E32</f>
        <v>-30000</v>
      </c>
      <c r="F33" s="19">
        <f t="shared" ref="F33:S33" si="10">+F31-F32</f>
        <v>-72000</v>
      </c>
      <c r="G33" s="19">
        <f t="shared" si="10"/>
        <v>-72000</v>
      </c>
      <c r="H33" s="19">
        <f t="shared" si="10"/>
        <v>-72000</v>
      </c>
      <c r="I33" s="19">
        <f t="shared" si="10"/>
        <v>-72000</v>
      </c>
      <c r="J33" s="19">
        <f t="shared" si="10"/>
        <v>-72000</v>
      </c>
      <c r="K33" s="19">
        <f t="shared" si="10"/>
        <v>-24000</v>
      </c>
      <c r="L33" s="19">
        <f t="shared" si="10"/>
        <v>-24000</v>
      </c>
      <c r="M33" s="19">
        <f t="shared" si="10"/>
        <v>-24000</v>
      </c>
      <c r="N33" s="19">
        <f t="shared" si="10"/>
        <v>-24000</v>
      </c>
      <c r="O33" s="19">
        <f t="shared" si="10"/>
        <v>-24000</v>
      </c>
      <c r="P33" s="19">
        <f t="shared" si="10"/>
        <v>-24000</v>
      </c>
      <c r="Q33" s="19">
        <f t="shared" si="10"/>
        <v>-24000</v>
      </c>
      <c r="R33" s="19">
        <f t="shared" si="10"/>
        <v>-168000</v>
      </c>
      <c r="S33" s="19">
        <f t="shared" si="10"/>
        <v>0</v>
      </c>
      <c r="T33" s="27" t="e">
        <f>+S33-SUM(T28:T31)</f>
        <v>#REF!</v>
      </c>
      <c r="U33" s="28">
        <f t="shared" si="0"/>
        <v>-726000</v>
      </c>
    </row>
    <row r="34" spans="1:23" ht="20.100000000000001" customHeight="1">
      <c r="A34" s="1209" t="s">
        <v>1505</v>
      </c>
      <c r="B34" s="843" t="s">
        <v>96</v>
      </c>
      <c r="C34" s="9" t="s">
        <v>76</v>
      </c>
      <c r="D34" s="10" t="s">
        <v>1512</v>
      </c>
      <c r="E34" s="11">
        <f t="array" ref="E34">+IFERROR(INDEX(FCSTSDV!$D$2:$L$72,MATCH(fcst!$C34,FCSTSDV!$C$2:$C$72,0),MATCH(fcst!E$3,FCSTSDV!$D$1:$L$1,0)),0)</f>
        <v>0</v>
      </c>
      <c r="F34" s="11">
        <f t="array" ref="F34">+IFERROR(INDEX(FCSTSDV!$D$2:$L$72,MATCH(fcst!$C34,FCSTSDV!$C$2:$C$72,0),MATCH(fcst!F$3,FCSTSDV!$D$1:$L$1,0)),0)</f>
        <v>0</v>
      </c>
      <c r="G34" s="11">
        <f t="array" ref="G34">+IFERROR(INDEX(FCSTSDV!$D$2:$L$72,MATCH(fcst!$C34,FCSTSDV!$C$2:$C$72,0),MATCH(fcst!G$3,FCSTSDV!$D$1:$L$1,0)),0)</f>
        <v>0</v>
      </c>
      <c r="H34" s="11">
        <f t="array" ref="H34">+IFERROR(INDEX(FCSTSDV!$D$2:$L$72,MATCH(fcst!$C34,FCSTSDV!$C$2:$C$72,0),MATCH(fcst!H$3,FCSTSDV!$D$1:$L$1,0)),0)</f>
        <v>0</v>
      </c>
      <c r="I34" s="11">
        <f t="array" ref="I34">+IFERROR(INDEX(FCSTSDV!$D$2:$L$72,MATCH(fcst!$C34,FCSTSDV!$C$2:$C$72,0),MATCH(fcst!I$3,FCSTSDV!$D$1:$L$1,0)),0)</f>
        <v>0</v>
      </c>
      <c r="J34" s="11">
        <f t="array" ref="J34">+IFERROR(INDEX(FCSTSDV!$D$2:$L$72,MATCH(fcst!$C34,FCSTSDV!$C$2:$C$72,0),MATCH(fcst!J$3,FCSTSDV!$D$1:$L$1,0)),0)</f>
        <v>0</v>
      </c>
      <c r="K34" s="11">
        <f t="array" ref="K34">+IFERROR(INDEX(FCSTSDV!$D$2:$L$72,MATCH(fcst!$C34,FCSTSDV!$C$2:$C$72,0),MATCH(fcst!K$3,FCSTSDV!$D$1:$L$1,0)),0)</f>
        <v>0</v>
      </c>
      <c r="L34" s="11">
        <f t="array" ref="L34">+IFERROR(INDEX(FCSTSDV!$D$2:$L$72,MATCH(fcst!$C34,FCSTSDV!$C$2:$C$72,0),MATCH(fcst!L$3,FCSTSDV!$D$1:$L$1,0)),0)</f>
        <v>0</v>
      </c>
      <c r="M34" s="11">
        <f t="array" ref="M34">+IFERROR(INDEX(FCSTSDV!$D$2:$L$72,MATCH(fcst!$C34,FCSTSDV!$C$2:$C$72,0),MATCH(fcst!M$3,FCSTSDV!$D$1:$L$1,0)),0)</f>
        <v>0</v>
      </c>
      <c r="N34" s="11">
        <f t="array" ref="N34">+IFERROR(INDEX(FCSTSDV!$D$2:$L$72,MATCH(fcst!$C34,FCSTSDV!$C$2:$C$72,0),MATCH(fcst!N$3,FCSTSDV!$D$1:$L$1,0)),0)</f>
        <v>0</v>
      </c>
      <c r="O34" s="11">
        <f t="array" ref="O34">+IFERROR(INDEX(FCSTSDV!$D$2:$L$72,MATCH(fcst!$C34,FCSTSDV!$C$2:$C$72,0),MATCH(fcst!O$3,FCSTSDV!$D$1:$L$1,0)),0)</f>
        <v>0</v>
      </c>
      <c r="P34" s="11">
        <f t="array" ref="P34">+IFERROR(INDEX(FCSTSDV!$D$2:$L$72,MATCH(fcst!$C34,FCSTSDV!$C$2:$C$72,0),MATCH(fcst!P$3,FCSTSDV!$D$1:$L$1,0)),0)</f>
        <v>0</v>
      </c>
      <c r="Q34" s="11">
        <f t="array" ref="Q34">+IFERROR(INDEX(FCSTSDV!$D$2:$L$72,MATCH(fcst!$C34,FCSTSDV!$C$2:$C$72,0),MATCH(fcst!Q$3,FCSTSDV!$D$1:$L$1,0)),0)</f>
        <v>0</v>
      </c>
      <c r="R34" s="11">
        <f t="array" ref="R34">+IFERROR(INDEX(FCSTSDV!$D$2:$L$72,MATCH(fcst!$C34,FCSTSDV!$C$2:$C$72,0),MATCH(fcst!R$3,FCSTSDV!$D$1:$L$1,0)),0)</f>
        <v>0</v>
      </c>
      <c r="S34" s="11">
        <f t="array" ref="S34">+IFERROR(INDEX(FCSTSDV!$D$2:$L$72,MATCH(fcst!$C34,FCSTSDV!$C$2:$C$72,0),MATCH(fcst!S$3,FCSTSDV!$D$1:$L$1,0)),0)</f>
        <v>0</v>
      </c>
      <c r="T34" s="22" t="e">
        <f t="array" ref="T34">+IFERROR(INDEX(FCSTSDV!$D$2:$L$72,MATCH(fcst!$C34,FCSTSDV!$C$2:$C$72,0),MATCH(fcst!T$3,FCSTSDV!$D$1:$L$1,0)),0)/fcst!#REF!</f>
        <v>#REF!</v>
      </c>
      <c r="U34" s="23">
        <f t="shared" si="0"/>
        <v>0</v>
      </c>
    </row>
    <row r="35" spans="1:23" ht="20.100000000000001" customHeight="1">
      <c r="A35" s="1210"/>
      <c r="B35" s="844"/>
      <c r="C35" s="13" t="s">
        <v>76</v>
      </c>
      <c r="D35" s="14" t="s">
        <v>1513</v>
      </c>
      <c r="E35" s="15">
        <f t="array" ref="E35">+IFERROR(INDEX('[11]FCST SDV W29'!$BX$3:$CP$69,MATCH($C35,'[11]FCST SDV W29'!$C$3:$C$69,0),MATCH(E$3,'[11]FCST SDV W29'!$BX$2:$CP$2,0)),0)</f>
        <v>117500</v>
      </c>
      <c r="F35" s="15">
        <f t="array" ref="F35">+IFERROR(INDEX('[11]FCST SDV W29'!$BX$3:$CP$69,MATCH($C35,'[11]FCST SDV W29'!$C$3:$C$69,0),MATCH(F$3,'[11]FCST SDV W29'!$BX$2:$CP$2,0)),0)</f>
        <v>150000</v>
      </c>
      <c r="G35" s="15">
        <f t="array" ref="G35">+IFERROR(INDEX('[11]FCST SDV W29'!$BX$3:$CP$69,MATCH($C35,'[11]FCST SDV W29'!$C$3:$C$69,0),MATCH(G$3,'[11]FCST SDV W29'!$BX$2:$CP$2,0)),0)</f>
        <v>150000</v>
      </c>
      <c r="H35" s="15">
        <f t="array" ref="H35">+IFERROR(INDEX('[11]FCST SDV W29'!$BX$3:$CP$69,MATCH($C35,'[11]FCST SDV W29'!$C$3:$C$69,0),MATCH(H$3,'[11]FCST SDV W29'!$BX$2:$CP$2,0)),0)</f>
        <v>150000</v>
      </c>
      <c r="I35" s="15">
        <f t="array" ref="I35">+IFERROR(INDEX('[11]FCST SDV W29'!$BX$3:$CP$69,MATCH($C35,'[11]FCST SDV W29'!$C$3:$C$69,0),MATCH(I$3,'[11]FCST SDV W29'!$BX$2:$CP$2,0)),0)</f>
        <v>150000</v>
      </c>
      <c r="J35" s="15">
        <f t="array" ref="J35">+IFERROR(INDEX('[11]FCST SDV W29'!$BX$3:$CP$69,MATCH($C35,'[11]FCST SDV W29'!$C$3:$C$69,0),MATCH(J$3,'[11]FCST SDV W29'!$BX$2:$CP$2,0)),0)</f>
        <v>150000</v>
      </c>
      <c r="K35" s="15">
        <f t="array" ref="K35">+IFERROR(INDEX('[11]FCST SDV W29'!$BX$3:$CP$69,MATCH($C35,'[11]FCST SDV W29'!$C$3:$C$69,0),MATCH(K$3,'[11]FCST SDV W29'!$BX$2:$CP$2,0)),0)</f>
        <v>54000</v>
      </c>
      <c r="L35" s="15">
        <f t="array" ref="L35">+IFERROR(INDEX('[11]FCST SDV W29'!$BX$3:$CP$69,MATCH($C35,'[11]FCST SDV W29'!$C$3:$C$69,0),MATCH(L$3,'[11]FCST SDV W29'!$BX$2:$CP$2,0)),0)</f>
        <v>54000</v>
      </c>
      <c r="M35" s="15">
        <f t="array" ref="M35">+IFERROR(INDEX('[11]FCST SDV W29'!$BX$3:$CP$69,MATCH($C35,'[11]FCST SDV W29'!$C$3:$C$69,0),MATCH(M$3,'[11]FCST SDV W29'!$BX$2:$CP$2,0)),0)</f>
        <v>54000</v>
      </c>
      <c r="N35" s="15">
        <f t="array" ref="N35">+IFERROR(INDEX('[11]FCST SDV W29'!$BX$3:$CP$69,MATCH($C35,'[11]FCST SDV W29'!$C$3:$C$69,0),MATCH(N$3,'[11]FCST SDV W29'!$BX$2:$CP$2,0)),0)</f>
        <v>54000</v>
      </c>
      <c r="O35" s="15">
        <f t="array" ref="O35">+IFERROR(INDEX('[11]FCST SDV W29'!$BX$3:$CP$69,MATCH($C35,'[11]FCST SDV W29'!$C$3:$C$69,0),MATCH(O$3,'[11]FCST SDV W29'!$BX$2:$CP$2,0)),0)</f>
        <v>54000</v>
      </c>
      <c r="P35" s="15">
        <f t="array" ref="P35">+IFERROR(INDEX('[11]FCST SDV W29'!$BX$3:$CP$69,MATCH($C35,'[11]FCST SDV W29'!$C$3:$C$69,0),MATCH(P$3,'[11]FCST SDV W29'!$BX$2:$CP$2,0)),0)</f>
        <v>54000</v>
      </c>
      <c r="Q35" s="15">
        <f t="array" ref="Q35">+IFERROR(INDEX('[11]FCST SDV W29'!$BX$3:$CP$69,MATCH($C35,'[11]FCST SDV W29'!$C$3:$C$69,0),MATCH(Q$3,'[11]FCST SDV W29'!$BX$2:$CP$2,0)),0)</f>
        <v>54000</v>
      </c>
      <c r="R35" s="15">
        <f t="array" ref="R35">+IFERROR(INDEX('[11]FCST SDV W29'!$BX$3:$CP$69,MATCH($C35,'[11]FCST SDV W29'!$C$3:$C$69,0),MATCH(R$3,'[11]FCST SDV W29'!$BX$2:$CP$2,0)),0)</f>
        <v>378000</v>
      </c>
      <c r="S35" s="15">
        <f t="array" ref="S35">+IFERROR(INDEX('[11]FCST SDV W29'!$BX$3:$CP$69,MATCH($C35,'[11]FCST SDV W29'!$C$3:$C$69,0),MATCH(S$3,'[11]FCST SDV W29'!$BX$2:$CP$2,0)),0)</f>
        <v>425133</v>
      </c>
      <c r="T35" s="25"/>
      <c r="U35" s="26">
        <f t="shared" si="0"/>
        <v>2048633</v>
      </c>
    </row>
    <row r="36" spans="1:23" ht="20.100000000000001" customHeight="1">
      <c r="A36" s="1211"/>
      <c r="B36" s="1208"/>
      <c r="C36" s="17"/>
      <c r="D36" s="18" t="s">
        <v>1491</v>
      </c>
      <c r="E36" s="19">
        <f>+E34-E35</f>
        <v>-117500</v>
      </c>
      <c r="F36" s="19">
        <f t="shared" ref="F36:S36" si="11">+F34-F35</f>
        <v>-150000</v>
      </c>
      <c r="G36" s="19">
        <f t="shared" si="11"/>
        <v>-150000</v>
      </c>
      <c r="H36" s="19">
        <f t="shared" si="11"/>
        <v>-150000</v>
      </c>
      <c r="I36" s="19">
        <f t="shared" si="11"/>
        <v>-150000</v>
      </c>
      <c r="J36" s="19">
        <f t="shared" si="11"/>
        <v>-150000</v>
      </c>
      <c r="K36" s="19">
        <f t="shared" si="11"/>
        <v>-54000</v>
      </c>
      <c r="L36" s="19">
        <f t="shared" si="11"/>
        <v>-54000</v>
      </c>
      <c r="M36" s="19">
        <f t="shared" si="11"/>
        <v>-54000</v>
      </c>
      <c r="N36" s="19">
        <f t="shared" si="11"/>
        <v>-54000</v>
      </c>
      <c r="O36" s="19">
        <f t="shared" si="11"/>
        <v>-54000</v>
      </c>
      <c r="P36" s="19">
        <f t="shared" si="11"/>
        <v>-54000</v>
      </c>
      <c r="Q36" s="19">
        <f t="shared" si="11"/>
        <v>-54000</v>
      </c>
      <c r="R36" s="19">
        <f t="shared" si="11"/>
        <v>-378000</v>
      </c>
      <c r="S36" s="19">
        <f t="shared" si="11"/>
        <v>-425133</v>
      </c>
      <c r="T36" s="27" t="e">
        <f>+S36-T34</f>
        <v>#REF!</v>
      </c>
      <c r="U36" s="28">
        <f t="shared" si="0"/>
        <v>-2048633</v>
      </c>
      <c r="W36" s="3">
        <f>+U36/2500</f>
        <v>-819.45320000000004</v>
      </c>
    </row>
    <row r="37" spans="1:23" ht="20.100000000000001" customHeight="1">
      <c r="A37" s="1209" t="s">
        <v>1505</v>
      </c>
      <c r="B37" s="843" t="s">
        <v>646</v>
      </c>
      <c r="C37" s="9" t="s">
        <v>77</v>
      </c>
      <c r="D37" s="10" t="s">
        <v>1514</v>
      </c>
      <c r="E37" s="11">
        <f t="array" ref="E37">+IFERROR(INDEX(FCSTSDV!$D$2:$L$72,MATCH(fcst!$C37,FCSTSDV!$C$2:$C$72,0),MATCH(fcst!E$3,FCSTSDV!$D$1:$L$1,0)),0)</f>
        <v>0</v>
      </c>
      <c r="F37" s="11">
        <f t="array" ref="F37">+IFERROR(INDEX(FCSTSDV!$D$2:$L$72,MATCH(fcst!$C37,FCSTSDV!$C$2:$C$72,0),MATCH(fcst!F$3,FCSTSDV!$D$1:$L$1,0)),0)</f>
        <v>0</v>
      </c>
      <c r="G37" s="11">
        <f t="array" ref="G37">+IFERROR(INDEX(FCSTSDV!$D$2:$L$72,MATCH(fcst!$C37,FCSTSDV!$C$2:$C$72,0),MATCH(fcst!G$3,FCSTSDV!$D$1:$L$1,0)),0)</f>
        <v>0</v>
      </c>
      <c r="H37" s="11">
        <f t="array" ref="H37">+IFERROR(INDEX(FCSTSDV!$D$2:$L$72,MATCH(fcst!$C37,FCSTSDV!$C$2:$C$72,0),MATCH(fcst!H$3,FCSTSDV!$D$1:$L$1,0)),0)</f>
        <v>0</v>
      </c>
      <c r="I37" s="11">
        <f t="array" ref="I37">+IFERROR(INDEX(FCSTSDV!$D$2:$L$72,MATCH(fcst!$C37,FCSTSDV!$C$2:$C$72,0),MATCH(fcst!I$3,FCSTSDV!$D$1:$L$1,0)),0)</f>
        <v>0</v>
      </c>
      <c r="J37" s="11">
        <f t="array" ref="J37">+IFERROR(INDEX(FCSTSDV!$D$2:$L$72,MATCH(fcst!$C37,FCSTSDV!$C$2:$C$72,0),MATCH(fcst!J$3,FCSTSDV!$D$1:$L$1,0)),0)</f>
        <v>0</v>
      </c>
      <c r="K37" s="11">
        <f t="array" ref="K37">+IFERROR(INDEX(FCSTSDV!$D$2:$L$72,MATCH(fcst!$C37,FCSTSDV!$C$2:$C$72,0),MATCH(fcst!K$3,FCSTSDV!$D$1:$L$1,0)),0)</f>
        <v>0</v>
      </c>
      <c r="L37" s="11">
        <f t="array" ref="L37">+IFERROR(INDEX(FCSTSDV!$D$2:$L$72,MATCH(fcst!$C37,FCSTSDV!$C$2:$C$72,0),MATCH(fcst!L$3,FCSTSDV!$D$1:$L$1,0)),0)</f>
        <v>0</v>
      </c>
      <c r="M37" s="11">
        <f t="array" ref="M37">+IFERROR(INDEX(FCSTSDV!$D$2:$L$72,MATCH(fcst!$C37,FCSTSDV!$C$2:$C$72,0),MATCH(fcst!M$3,FCSTSDV!$D$1:$L$1,0)),0)</f>
        <v>0</v>
      </c>
      <c r="N37" s="11">
        <f t="array" ref="N37">+IFERROR(INDEX(FCSTSDV!$D$2:$L$72,MATCH(fcst!$C37,FCSTSDV!$C$2:$C$72,0),MATCH(fcst!N$3,FCSTSDV!$D$1:$L$1,0)),0)</f>
        <v>0</v>
      </c>
      <c r="O37" s="11">
        <f t="array" ref="O37">+IFERROR(INDEX(FCSTSDV!$D$2:$L$72,MATCH(fcst!$C37,FCSTSDV!$C$2:$C$72,0),MATCH(fcst!O$3,FCSTSDV!$D$1:$L$1,0)),0)</f>
        <v>0</v>
      </c>
      <c r="P37" s="11">
        <f t="array" ref="P37">+IFERROR(INDEX(FCSTSDV!$D$2:$L$72,MATCH(fcst!$C37,FCSTSDV!$C$2:$C$72,0),MATCH(fcst!P$3,FCSTSDV!$D$1:$L$1,0)),0)</f>
        <v>0</v>
      </c>
      <c r="Q37" s="11">
        <f t="array" ref="Q37">+IFERROR(INDEX(FCSTSDV!$D$2:$L$72,MATCH(fcst!$C37,FCSTSDV!$C$2:$C$72,0),MATCH(fcst!Q$3,FCSTSDV!$D$1:$L$1,0)),0)</f>
        <v>0</v>
      </c>
      <c r="R37" s="11">
        <f t="array" ref="R37">+IFERROR(INDEX(FCSTSDV!$D$2:$L$72,MATCH(fcst!$C37,FCSTSDV!$C$2:$C$72,0),MATCH(fcst!R$3,FCSTSDV!$D$1:$L$1,0)),0)</f>
        <v>0</v>
      </c>
      <c r="S37" s="11">
        <f t="array" ref="S37">+IFERROR(INDEX(FCSTSDV!$D$2:$L$72,MATCH(fcst!$C37,FCSTSDV!$C$2:$C$72,0),MATCH(fcst!S$3,FCSTSDV!$D$1:$L$1,0)),0)</f>
        <v>0</v>
      </c>
      <c r="T37" s="22" t="e">
        <f t="array" ref="T37">+IFERROR(INDEX(FCSTSDV!$D$2:$L$72,MATCH(fcst!$C37,FCSTSDV!$C$2:$C$72,0),MATCH(fcst!T$3,FCSTSDV!$D$1:$L$1,0)),0)/fcst!#REF!</f>
        <v>#REF!</v>
      </c>
      <c r="U37" s="23">
        <f t="shared" si="0"/>
        <v>0</v>
      </c>
    </row>
    <row r="38" spans="1:23" ht="20.100000000000001" customHeight="1">
      <c r="A38" s="1210"/>
      <c r="B38" s="844"/>
      <c r="C38" s="13" t="s">
        <v>77</v>
      </c>
      <c r="D38" s="14" t="s">
        <v>1515</v>
      </c>
      <c r="E38" s="15">
        <f t="array" ref="E38">+IFERROR(INDEX('[11]FCST SDV W29'!$BX$3:$CP$69,MATCH($C38,'[11]FCST SDV W29'!$C$3:$C$69,0),MATCH(E$3,'[11]FCST SDV W29'!$BX$2:$CP$2,0)),0)</f>
        <v>114000</v>
      </c>
      <c r="F38" s="15">
        <f t="array" ref="F38">+IFERROR(INDEX('[11]FCST SDV W29'!$BX$3:$CP$69,MATCH($C38,'[11]FCST SDV W29'!$C$3:$C$69,0),MATCH(F$3,'[11]FCST SDV W29'!$BX$2:$CP$2,0)),0)</f>
        <v>150000</v>
      </c>
      <c r="G38" s="15">
        <f t="array" ref="G38">+IFERROR(INDEX('[11]FCST SDV W29'!$BX$3:$CP$69,MATCH($C38,'[11]FCST SDV W29'!$C$3:$C$69,0),MATCH(G$3,'[11]FCST SDV W29'!$BX$2:$CP$2,0)),0)</f>
        <v>150000</v>
      </c>
      <c r="H38" s="15">
        <f t="array" ref="H38">+IFERROR(INDEX('[11]FCST SDV W29'!$BX$3:$CP$69,MATCH($C38,'[11]FCST SDV W29'!$C$3:$C$69,0),MATCH(H$3,'[11]FCST SDV W29'!$BX$2:$CP$2,0)),0)</f>
        <v>150000</v>
      </c>
      <c r="I38" s="15">
        <f t="array" ref="I38">+IFERROR(INDEX('[11]FCST SDV W29'!$BX$3:$CP$69,MATCH($C38,'[11]FCST SDV W29'!$C$3:$C$69,0),MATCH(I$3,'[11]FCST SDV W29'!$BX$2:$CP$2,0)),0)</f>
        <v>150000</v>
      </c>
      <c r="J38" s="15">
        <f t="array" ref="J38">+IFERROR(INDEX('[11]FCST SDV W29'!$BX$3:$CP$69,MATCH($C38,'[11]FCST SDV W29'!$C$3:$C$69,0),MATCH(J$3,'[11]FCST SDV W29'!$BX$2:$CP$2,0)),0)</f>
        <v>150000</v>
      </c>
      <c r="K38" s="15">
        <f t="array" ref="K38">+IFERROR(INDEX('[11]FCST SDV W29'!$BX$3:$CP$69,MATCH($C38,'[11]FCST SDV W29'!$C$3:$C$69,0),MATCH(K$3,'[11]FCST SDV W29'!$BX$2:$CP$2,0)),0)</f>
        <v>54000</v>
      </c>
      <c r="L38" s="15">
        <f t="array" ref="L38">+IFERROR(INDEX('[11]FCST SDV W29'!$BX$3:$CP$69,MATCH($C38,'[11]FCST SDV W29'!$C$3:$C$69,0),MATCH(L$3,'[11]FCST SDV W29'!$BX$2:$CP$2,0)),0)</f>
        <v>54000</v>
      </c>
      <c r="M38" s="15">
        <f t="array" ref="M38">+IFERROR(INDEX('[11]FCST SDV W29'!$BX$3:$CP$69,MATCH($C38,'[11]FCST SDV W29'!$C$3:$C$69,0),MATCH(M$3,'[11]FCST SDV W29'!$BX$2:$CP$2,0)),0)</f>
        <v>54000</v>
      </c>
      <c r="N38" s="15">
        <f t="array" ref="N38">+IFERROR(INDEX('[11]FCST SDV W29'!$BX$3:$CP$69,MATCH($C38,'[11]FCST SDV W29'!$C$3:$C$69,0),MATCH(N$3,'[11]FCST SDV W29'!$BX$2:$CP$2,0)),0)</f>
        <v>54000</v>
      </c>
      <c r="O38" s="15">
        <f t="array" ref="O38">+IFERROR(INDEX('[11]FCST SDV W29'!$BX$3:$CP$69,MATCH($C38,'[11]FCST SDV W29'!$C$3:$C$69,0),MATCH(O$3,'[11]FCST SDV W29'!$BX$2:$CP$2,0)),0)</f>
        <v>54000</v>
      </c>
      <c r="P38" s="15">
        <f t="array" ref="P38">+IFERROR(INDEX('[11]FCST SDV W29'!$BX$3:$CP$69,MATCH($C38,'[11]FCST SDV W29'!$C$3:$C$69,0),MATCH(P$3,'[11]FCST SDV W29'!$BX$2:$CP$2,0)),0)</f>
        <v>54000</v>
      </c>
      <c r="Q38" s="15">
        <f t="array" ref="Q38">+IFERROR(INDEX('[11]FCST SDV W29'!$BX$3:$CP$69,MATCH($C38,'[11]FCST SDV W29'!$C$3:$C$69,0),MATCH(Q$3,'[11]FCST SDV W29'!$BX$2:$CP$2,0)),0)</f>
        <v>54000</v>
      </c>
      <c r="R38" s="15">
        <f t="array" ref="R38">+IFERROR(INDEX('[11]FCST SDV W29'!$BX$3:$CP$69,MATCH($C38,'[11]FCST SDV W29'!$C$3:$C$69,0),MATCH(R$3,'[11]FCST SDV W29'!$BX$2:$CP$2,0)),0)</f>
        <v>378000</v>
      </c>
      <c r="S38" s="15">
        <f t="array" ref="S38">+IFERROR(INDEX('[11]FCST SDV W29'!$BX$3:$CP$69,MATCH($C38,'[11]FCST SDV W29'!$C$3:$C$69,0),MATCH(S$3,'[11]FCST SDV W29'!$BX$2:$CP$2,0)),0)</f>
        <v>425133</v>
      </c>
      <c r="T38" s="25"/>
      <c r="U38" s="26">
        <f t="shared" si="0"/>
        <v>2045133</v>
      </c>
    </row>
    <row r="39" spans="1:23" ht="20.100000000000001" customHeight="1">
      <c r="A39" s="1211"/>
      <c r="B39" s="1208"/>
      <c r="C39" s="17"/>
      <c r="D39" s="18" t="s">
        <v>1491</v>
      </c>
      <c r="E39" s="19">
        <f>+E37-E38</f>
        <v>-114000</v>
      </c>
      <c r="F39" s="19">
        <f t="shared" ref="F39:S39" si="12">+F37-F38</f>
        <v>-150000</v>
      </c>
      <c r="G39" s="19">
        <f t="shared" si="12"/>
        <v>-150000</v>
      </c>
      <c r="H39" s="19">
        <f t="shared" si="12"/>
        <v>-150000</v>
      </c>
      <c r="I39" s="19">
        <f t="shared" si="12"/>
        <v>-150000</v>
      </c>
      <c r="J39" s="19">
        <f t="shared" si="12"/>
        <v>-150000</v>
      </c>
      <c r="K39" s="19">
        <f t="shared" si="12"/>
        <v>-54000</v>
      </c>
      <c r="L39" s="19">
        <f t="shared" si="12"/>
        <v>-54000</v>
      </c>
      <c r="M39" s="19">
        <f t="shared" si="12"/>
        <v>-54000</v>
      </c>
      <c r="N39" s="19">
        <f t="shared" si="12"/>
        <v>-54000</v>
      </c>
      <c r="O39" s="19">
        <f t="shared" si="12"/>
        <v>-54000</v>
      </c>
      <c r="P39" s="19">
        <f t="shared" si="12"/>
        <v>-54000</v>
      </c>
      <c r="Q39" s="19">
        <f t="shared" si="12"/>
        <v>-54000</v>
      </c>
      <c r="R39" s="19">
        <f t="shared" si="12"/>
        <v>-378000</v>
      </c>
      <c r="S39" s="19">
        <f t="shared" si="12"/>
        <v>-425133</v>
      </c>
      <c r="T39" s="27" t="e">
        <f>+S39-SUM(T37:T37)</f>
        <v>#REF!</v>
      </c>
      <c r="U39" s="28">
        <f t="shared" si="0"/>
        <v>-2045133</v>
      </c>
    </row>
    <row r="40" spans="1:23" ht="20.100000000000001" hidden="1" customHeight="1">
      <c r="A40" s="1209" t="s">
        <v>1086</v>
      </c>
      <c r="B40" s="843" t="s">
        <v>616</v>
      </c>
      <c r="C40" s="9" t="s">
        <v>45</v>
      </c>
      <c r="D40" s="10" t="s">
        <v>1516</v>
      </c>
      <c r="E40" s="11">
        <f t="array" ref="E40">+IFERROR(INDEX(FCSTSDV!$D$2:$L$72,MATCH(fcst!$C40,FCSTSDV!$C$2:$C$72,0),MATCH(fcst!E$3,FCSTSDV!$D$1:$L$1,0)),0)</f>
        <v>0</v>
      </c>
      <c r="F40" s="11">
        <f t="array" ref="F40">+IFERROR(INDEX(FCSTSDV!$D$2:$L$72,MATCH(fcst!$C40,FCSTSDV!$C$2:$C$72,0),MATCH(fcst!F$3,FCSTSDV!$D$1:$L$1,0)),0)</f>
        <v>0</v>
      </c>
      <c r="G40" s="11">
        <f t="array" ref="G40">+IFERROR(INDEX(FCSTSDV!$D$2:$L$72,MATCH(fcst!$C40,FCSTSDV!$C$2:$C$72,0),MATCH(fcst!G$3,FCSTSDV!$D$1:$L$1,0)),0)</f>
        <v>0</v>
      </c>
      <c r="H40" s="11">
        <f t="array" ref="H40">+IFERROR(INDEX(FCSTSDV!$D$2:$L$72,MATCH(fcst!$C40,FCSTSDV!$C$2:$C$72,0),MATCH(fcst!H$3,FCSTSDV!$D$1:$L$1,0)),0)</f>
        <v>0</v>
      </c>
      <c r="I40" s="11">
        <f t="array" ref="I40">+IFERROR(INDEX(FCSTSDV!$D$2:$L$72,MATCH(fcst!$C40,FCSTSDV!$C$2:$C$72,0),MATCH(fcst!I$3,FCSTSDV!$D$1:$L$1,0)),0)</f>
        <v>0</v>
      </c>
      <c r="J40" s="11">
        <f t="array" ref="J40">+IFERROR(INDEX(FCSTSDV!$D$2:$L$72,MATCH(fcst!$C40,FCSTSDV!$C$2:$C$72,0),MATCH(fcst!J$3,FCSTSDV!$D$1:$L$1,0)),0)</f>
        <v>0</v>
      </c>
      <c r="K40" s="11">
        <f t="array" ref="K40">+IFERROR(INDEX(FCSTSDV!$D$2:$L$72,MATCH(fcst!$C40,FCSTSDV!$C$2:$C$72,0),MATCH(fcst!K$3,FCSTSDV!$D$1:$L$1,0)),0)</f>
        <v>0</v>
      </c>
      <c r="L40" s="11">
        <f t="array" ref="L40">+IFERROR(INDEX(FCSTSDV!$D$2:$L$72,MATCH(fcst!$C40,FCSTSDV!$C$2:$C$72,0),MATCH(fcst!L$3,FCSTSDV!$D$1:$L$1,0)),0)</f>
        <v>0</v>
      </c>
      <c r="M40" s="11">
        <f t="array" ref="M40">+IFERROR(INDEX(FCSTSDV!$D$2:$L$72,MATCH(fcst!$C40,FCSTSDV!$C$2:$C$72,0),MATCH(fcst!M$3,FCSTSDV!$D$1:$L$1,0)),0)</f>
        <v>0</v>
      </c>
      <c r="N40" s="11">
        <f t="array" ref="N40">+IFERROR(INDEX(FCSTSDV!$D$2:$L$72,MATCH(fcst!$C40,FCSTSDV!$C$2:$C$72,0),MATCH(fcst!N$3,FCSTSDV!$D$1:$L$1,0)),0)</f>
        <v>0</v>
      </c>
      <c r="O40" s="11">
        <f t="array" ref="O40">+IFERROR(INDEX(FCSTSDV!$D$2:$L$72,MATCH(fcst!$C40,FCSTSDV!$C$2:$C$72,0),MATCH(fcst!O$3,FCSTSDV!$D$1:$L$1,0)),0)</f>
        <v>0</v>
      </c>
      <c r="P40" s="11">
        <f t="array" ref="P40">+IFERROR(INDEX(FCSTSDV!$D$2:$L$72,MATCH(fcst!$C40,FCSTSDV!$C$2:$C$72,0),MATCH(fcst!P$3,FCSTSDV!$D$1:$L$1,0)),0)</f>
        <v>0</v>
      </c>
      <c r="Q40" s="11">
        <f t="array" ref="Q40">+IFERROR(INDEX(FCSTSDV!$D$2:$L$72,MATCH(fcst!$C40,FCSTSDV!$C$2:$C$72,0),MATCH(fcst!Q$3,FCSTSDV!$D$1:$L$1,0)),0)</f>
        <v>0</v>
      </c>
      <c r="R40" s="11">
        <f t="array" ref="R40">+IFERROR(INDEX(FCSTSDV!$D$2:$L$72,MATCH(fcst!$C40,FCSTSDV!$C$2:$C$72,0),MATCH(fcst!R$3,FCSTSDV!$D$1:$L$1,0)),0)</f>
        <v>0</v>
      </c>
      <c r="S40" s="11">
        <f t="array" ref="S40">+IFERROR(INDEX(FCSTSDV!$D$2:$L$72,MATCH(fcst!$C40,FCSTSDV!$C$2:$C$72,0),MATCH(fcst!S$3,FCSTSDV!$D$1:$L$1,0)),0)</f>
        <v>0</v>
      </c>
      <c r="T40" s="22" t="e">
        <f t="array" ref="T40">+IFERROR(INDEX(FCSTSDV!$D$2:$L$72,MATCH(fcst!$C40,FCSTSDV!$C$2:$C$72,0),MATCH(fcst!T$3,FCSTSDV!$D$1:$L$1,0)),0)/fcst!#REF!</f>
        <v>#REF!</v>
      </c>
      <c r="U40" s="23">
        <f t="shared" ref="U40:U60" si="13">+SUM(E40:S40)</f>
        <v>0</v>
      </c>
    </row>
    <row r="41" spans="1:23" ht="20.100000000000001" hidden="1" customHeight="1">
      <c r="A41" s="1210"/>
      <c r="B41" s="844"/>
      <c r="C41" s="13" t="s">
        <v>45</v>
      </c>
      <c r="D41" s="14" t="s">
        <v>1517</v>
      </c>
      <c r="E41" s="15">
        <f t="array" ref="E41">+IFERROR(INDEX('[11]FCST SDV W29'!$BX$3:$CP$69,MATCH($C41,'[11]FCST SDV W29'!$C$3:$C$69,0),MATCH(E$3,'[11]FCST SDV W29'!$BX$2:$CP$2,0)),0)</f>
        <v>0</v>
      </c>
      <c r="F41" s="15">
        <f t="array" ref="F41">+IFERROR(INDEX('[11]FCST SDV W29'!$BX$3:$CP$69,MATCH($C41,'[11]FCST SDV W29'!$C$3:$C$69,0),MATCH(F$3,'[11]FCST SDV W29'!$BX$2:$CP$2,0)),0)</f>
        <v>0</v>
      </c>
      <c r="G41" s="15">
        <f t="array" ref="G41">+IFERROR(INDEX('[11]FCST SDV W29'!$BX$3:$CP$69,MATCH($C41,'[11]FCST SDV W29'!$C$3:$C$69,0),MATCH(G$3,'[11]FCST SDV W29'!$BX$2:$CP$2,0)),0)</f>
        <v>0</v>
      </c>
      <c r="H41" s="15">
        <f t="array" ref="H41">+IFERROR(INDEX('[11]FCST SDV W29'!$BX$3:$CP$69,MATCH($C41,'[11]FCST SDV W29'!$C$3:$C$69,0),MATCH(H$3,'[11]FCST SDV W29'!$BX$2:$CP$2,0)),0)</f>
        <v>0</v>
      </c>
      <c r="I41" s="15">
        <f t="array" ref="I41">+IFERROR(INDEX('[11]FCST SDV W29'!$BX$3:$CP$69,MATCH($C41,'[11]FCST SDV W29'!$C$3:$C$69,0),MATCH(I$3,'[11]FCST SDV W29'!$BX$2:$CP$2,0)),0)</f>
        <v>0</v>
      </c>
      <c r="J41" s="15">
        <f t="array" ref="J41">+IFERROR(INDEX('[11]FCST SDV W29'!$BX$3:$CP$69,MATCH($C41,'[11]FCST SDV W29'!$C$3:$C$69,0),MATCH(J$3,'[11]FCST SDV W29'!$BX$2:$CP$2,0)),0)</f>
        <v>0</v>
      </c>
      <c r="K41" s="15">
        <f t="array" ref="K41">+IFERROR(INDEX('[11]FCST SDV W29'!$BX$3:$CP$69,MATCH($C41,'[11]FCST SDV W29'!$C$3:$C$69,0),MATCH(K$3,'[11]FCST SDV W29'!$BX$2:$CP$2,0)),0)</f>
        <v>857.142857142857</v>
      </c>
      <c r="L41" s="15">
        <f t="array" ref="L41">+IFERROR(INDEX('[11]FCST SDV W29'!$BX$3:$CP$69,MATCH($C41,'[11]FCST SDV W29'!$C$3:$C$69,0),MATCH(L$3,'[11]FCST SDV W29'!$BX$2:$CP$2,0)),0)</f>
        <v>857.142857142857</v>
      </c>
      <c r="M41" s="15">
        <f t="array" ref="M41">+IFERROR(INDEX('[11]FCST SDV W29'!$BX$3:$CP$69,MATCH($C41,'[11]FCST SDV W29'!$C$3:$C$69,0),MATCH(M$3,'[11]FCST SDV W29'!$BX$2:$CP$2,0)),0)</f>
        <v>857.142857142857</v>
      </c>
      <c r="N41" s="15">
        <f t="array" ref="N41">+IFERROR(INDEX('[11]FCST SDV W29'!$BX$3:$CP$69,MATCH($C41,'[11]FCST SDV W29'!$C$3:$C$69,0),MATCH(N$3,'[11]FCST SDV W29'!$BX$2:$CP$2,0)),0)</f>
        <v>857.142857142857</v>
      </c>
      <c r="O41" s="15">
        <f t="array" ref="O41">+IFERROR(INDEX('[11]FCST SDV W29'!$BX$3:$CP$69,MATCH($C41,'[11]FCST SDV W29'!$C$3:$C$69,0),MATCH(O$3,'[11]FCST SDV W29'!$BX$2:$CP$2,0)),0)</f>
        <v>857.142857142857</v>
      </c>
      <c r="P41" s="15">
        <f t="array" ref="P41">+IFERROR(INDEX('[11]FCST SDV W29'!$BX$3:$CP$69,MATCH($C41,'[11]FCST SDV W29'!$C$3:$C$69,0),MATCH(P$3,'[11]FCST SDV W29'!$BX$2:$CP$2,0)),0)</f>
        <v>857.142857142857</v>
      </c>
      <c r="Q41" s="15">
        <f t="array" ref="Q41">+IFERROR(INDEX('[11]FCST SDV W29'!$BX$3:$CP$69,MATCH($C41,'[11]FCST SDV W29'!$C$3:$C$69,0),MATCH(Q$3,'[11]FCST SDV W29'!$BX$2:$CP$2,0)),0)</f>
        <v>857.142857142857</v>
      </c>
      <c r="R41" s="15">
        <f t="array" ref="R41">+IFERROR(INDEX('[11]FCST SDV W29'!$BX$3:$CP$69,MATCH($C41,'[11]FCST SDV W29'!$C$3:$C$69,0),MATCH(R$3,'[11]FCST SDV W29'!$BX$2:$CP$2,0)),0)</f>
        <v>33000</v>
      </c>
      <c r="S41" s="15">
        <f t="array" ref="S41">+IFERROR(INDEX('[11]FCST SDV W29'!$BX$3:$CP$69,MATCH($C41,'[11]FCST SDV W29'!$C$3:$C$69,0),MATCH(S$3,'[11]FCST SDV W29'!$BX$2:$CP$2,0)),0)</f>
        <v>31041</v>
      </c>
      <c r="T41" s="25"/>
      <c r="U41" s="26">
        <f t="shared" si="13"/>
        <v>70041</v>
      </c>
    </row>
    <row r="42" spans="1:23" ht="20.100000000000001" hidden="1" customHeight="1">
      <c r="A42" s="1211"/>
      <c r="B42" s="1208"/>
      <c r="C42" s="17" t="s">
        <v>45</v>
      </c>
      <c r="D42" s="18" t="s">
        <v>1491</v>
      </c>
      <c r="E42" s="19">
        <f>+E40-E41</f>
        <v>0</v>
      </c>
      <c r="F42" s="19">
        <f t="shared" ref="F42:S42" si="14">+F40-F41</f>
        <v>0</v>
      </c>
      <c r="G42" s="19">
        <f t="shared" si="14"/>
        <v>0</v>
      </c>
      <c r="H42" s="19">
        <f t="shared" si="14"/>
        <v>0</v>
      </c>
      <c r="I42" s="19">
        <f t="shared" si="14"/>
        <v>0</v>
      </c>
      <c r="J42" s="19">
        <f t="shared" si="14"/>
        <v>0</v>
      </c>
      <c r="K42" s="19">
        <f t="shared" si="14"/>
        <v>-857.142857142857</v>
      </c>
      <c r="L42" s="19">
        <f t="shared" si="14"/>
        <v>-857.142857142857</v>
      </c>
      <c r="M42" s="19">
        <f t="shared" si="14"/>
        <v>-857.142857142857</v>
      </c>
      <c r="N42" s="19">
        <f t="shared" si="14"/>
        <v>-857.142857142857</v>
      </c>
      <c r="O42" s="19">
        <f t="shared" si="14"/>
        <v>-857.142857142857</v>
      </c>
      <c r="P42" s="19">
        <f t="shared" si="14"/>
        <v>-857.142857142857</v>
      </c>
      <c r="Q42" s="19">
        <f t="shared" si="14"/>
        <v>-857.142857142857</v>
      </c>
      <c r="R42" s="19">
        <f t="shared" si="14"/>
        <v>-33000</v>
      </c>
      <c r="S42" s="19">
        <f t="shared" si="14"/>
        <v>-31041</v>
      </c>
      <c r="T42" s="27"/>
      <c r="U42" s="28">
        <f t="shared" si="13"/>
        <v>-70041</v>
      </c>
      <c r="W42" s="24"/>
    </row>
    <row r="43" spans="1:23" ht="20.100000000000001" hidden="1" customHeight="1">
      <c r="A43" s="1209" t="s">
        <v>1518</v>
      </c>
      <c r="B43" s="843" t="s">
        <v>616</v>
      </c>
      <c r="C43" s="9" t="s">
        <v>66</v>
      </c>
      <c r="D43" s="10" t="s">
        <v>1519</v>
      </c>
      <c r="E43" s="11">
        <f t="array" ref="E43">+IFERROR(INDEX(FCSTSDV!$D$2:$L$72,MATCH(fcst!$C43,FCSTSDV!$C$2:$C$72,0),MATCH(fcst!E$3,FCSTSDV!$D$1:$L$1,0)),0)</f>
        <v>0</v>
      </c>
      <c r="F43" s="11">
        <f t="array" ref="F43">+IFERROR(INDEX(FCSTSDV!$D$2:$L$72,MATCH(fcst!$C43,FCSTSDV!$C$2:$C$72,0),MATCH(fcst!F$3,FCSTSDV!$D$1:$L$1,0)),0)</f>
        <v>0</v>
      </c>
      <c r="G43" s="11">
        <f t="array" ref="G43">+IFERROR(INDEX(FCSTSDV!$D$2:$L$72,MATCH(fcst!$C43,FCSTSDV!$C$2:$C$72,0),MATCH(fcst!G$3,FCSTSDV!$D$1:$L$1,0)),0)</f>
        <v>0</v>
      </c>
      <c r="H43" s="11">
        <f t="array" ref="H43">+IFERROR(INDEX(FCSTSDV!$D$2:$L$72,MATCH(fcst!$C43,FCSTSDV!$C$2:$C$72,0),MATCH(fcst!H$3,FCSTSDV!$D$1:$L$1,0)),0)</f>
        <v>0</v>
      </c>
      <c r="I43" s="11">
        <f t="array" ref="I43">+IFERROR(INDEX(FCSTSDV!$D$2:$L$72,MATCH(fcst!$C43,FCSTSDV!$C$2:$C$72,0),MATCH(fcst!I$3,FCSTSDV!$D$1:$L$1,0)),0)</f>
        <v>0</v>
      </c>
      <c r="J43" s="11">
        <f t="array" ref="J43">+IFERROR(INDEX(FCSTSDV!$D$2:$L$72,MATCH(fcst!$C43,FCSTSDV!$C$2:$C$72,0),MATCH(fcst!J$3,FCSTSDV!$D$1:$L$1,0)),0)</f>
        <v>0</v>
      </c>
      <c r="K43" s="11">
        <f t="array" ref="K43">+IFERROR(INDEX(FCSTSDV!$D$2:$L$72,MATCH(fcst!$C43,FCSTSDV!$C$2:$C$72,0),MATCH(fcst!K$3,FCSTSDV!$D$1:$L$1,0)),0)</f>
        <v>0</v>
      </c>
      <c r="L43" s="11">
        <f t="array" ref="L43">+IFERROR(INDEX(FCSTSDV!$D$2:$L$72,MATCH(fcst!$C43,FCSTSDV!$C$2:$C$72,0),MATCH(fcst!L$3,FCSTSDV!$D$1:$L$1,0)),0)</f>
        <v>0</v>
      </c>
      <c r="M43" s="11">
        <f t="array" ref="M43">+IFERROR(INDEX(FCSTSDV!$D$2:$L$72,MATCH(fcst!$C43,FCSTSDV!$C$2:$C$72,0),MATCH(fcst!M$3,FCSTSDV!$D$1:$L$1,0)),0)</f>
        <v>0</v>
      </c>
      <c r="N43" s="11">
        <f t="array" ref="N43">+IFERROR(INDEX(FCSTSDV!$D$2:$L$72,MATCH(fcst!$C43,FCSTSDV!$C$2:$C$72,0),MATCH(fcst!N$3,FCSTSDV!$D$1:$L$1,0)),0)</f>
        <v>0</v>
      </c>
      <c r="O43" s="11">
        <f t="array" ref="O43">+IFERROR(INDEX(FCSTSDV!$D$2:$L$72,MATCH(fcst!$C43,FCSTSDV!$C$2:$C$72,0),MATCH(fcst!O$3,FCSTSDV!$D$1:$L$1,0)),0)</f>
        <v>0</v>
      </c>
      <c r="P43" s="11">
        <f t="array" ref="P43">+IFERROR(INDEX(FCSTSDV!$D$2:$L$72,MATCH(fcst!$C43,FCSTSDV!$C$2:$C$72,0),MATCH(fcst!P$3,FCSTSDV!$D$1:$L$1,0)),0)</f>
        <v>0</v>
      </c>
      <c r="Q43" s="11">
        <f t="array" ref="Q43">+IFERROR(INDEX(FCSTSDV!$D$2:$L$72,MATCH(fcst!$C43,FCSTSDV!$C$2:$C$72,0),MATCH(fcst!Q$3,FCSTSDV!$D$1:$L$1,0)),0)</f>
        <v>0</v>
      </c>
      <c r="R43" s="11">
        <f t="array" ref="R43">+IFERROR(INDEX(FCSTSDV!$D$2:$L$72,MATCH(fcst!$C43,FCSTSDV!$C$2:$C$72,0),MATCH(fcst!R$3,FCSTSDV!$D$1:$L$1,0)),0)</f>
        <v>0</v>
      </c>
      <c r="S43" s="11">
        <f t="array" ref="S43">+IFERROR(INDEX(FCSTSDV!$D$2:$L$72,MATCH(fcst!$C43,FCSTSDV!$C$2:$C$72,0),MATCH(fcst!S$3,FCSTSDV!$D$1:$L$1,0)),0)</f>
        <v>0</v>
      </c>
      <c r="T43" s="22">
        <f t="array" ref="T43">+IFERROR(INDEX(FCSTSDV!$D$2:$L$72,MATCH(fcst!$C43,FCSTSDV!$C$2:$C$72,0),MATCH(fcst!T$3,FCSTSDV!$D$1:$L$1,0)),0)</f>
        <v>0</v>
      </c>
      <c r="U43" s="23">
        <f t="shared" si="13"/>
        <v>0</v>
      </c>
    </row>
    <row r="44" spans="1:23" ht="20.100000000000001" hidden="1" customHeight="1">
      <c r="A44" s="1210"/>
      <c r="B44" s="844"/>
      <c r="C44" s="13" t="s">
        <v>66</v>
      </c>
      <c r="D44" s="14" t="s">
        <v>1520</v>
      </c>
      <c r="E44" s="15">
        <f t="array" ref="E44">+IFERROR(INDEX('[11]FCST SDV W29'!$BX$3:$CP$69,MATCH($C44,'[11]FCST SDV W29'!$C$3:$C$69,0),MATCH(E$3,'[11]FCST SDV W29'!$BX$2:$CP$2,0)),0)</f>
        <v>3000</v>
      </c>
      <c r="F44" s="15">
        <f t="array" ref="F44">+IFERROR(INDEX('[11]FCST SDV W29'!$BX$3:$CP$69,MATCH($C44,'[11]FCST SDV W29'!$C$3:$C$69,0),MATCH(F$3,'[11]FCST SDV W29'!$BX$2:$CP$2,0)),0)</f>
        <v>6000</v>
      </c>
      <c r="G44" s="15">
        <f t="array" ref="G44">+IFERROR(INDEX('[11]FCST SDV W29'!$BX$3:$CP$69,MATCH($C44,'[11]FCST SDV W29'!$C$3:$C$69,0),MATCH(G$3,'[11]FCST SDV W29'!$BX$2:$CP$2,0)),0)</f>
        <v>1500</v>
      </c>
      <c r="H44" s="15">
        <f t="array" ref="H44">+IFERROR(INDEX('[11]FCST SDV W29'!$BX$3:$CP$69,MATCH($C44,'[11]FCST SDV W29'!$C$3:$C$69,0),MATCH(H$3,'[11]FCST SDV W29'!$BX$2:$CP$2,0)),0)</f>
        <v>0</v>
      </c>
      <c r="I44" s="15">
        <f t="array" ref="I44">+IFERROR(INDEX('[11]FCST SDV W29'!$BX$3:$CP$69,MATCH($C44,'[11]FCST SDV W29'!$C$3:$C$69,0),MATCH(I$3,'[11]FCST SDV W29'!$BX$2:$CP$2,0)),0)</f>
        <v>0</v>
      </c>
      <c r="J44" s="15">
        <f t="array" ref="J44">+IFERROR(INDEX('[11]FCST SDV W29'!$BX$3:$CP$69,MATCH($C44,'[11]FCST SDV W29'!$C$3:$C$69,0),MATCH(J$3,'[11]FCST SDV W29'!$BX$2:$CP$2,0)),0)</f>
        <v>0</v>
      </c>
      <c r="K44" s="15">
        <f t="array" ref="K44">+IFERROR(INDEX('[11]FCST SDV W29'!$BX$3:$CP$69,MATCH($C44,'[11]FCST SDV W29'!$C$3:$C$69,0),MATCH(K$3,'[11]FCST SDV W29'!$BX$2:$CP$2,0)),0)</f>
        <v>1142.8571428571399</v>
      </c>
      <c r="L44" s="15">
        <f t="array" ref="L44">+IFERROR(INDEX('[11]FCST SDV W29'!$BX$3:$CP$69,MATCH($C44,'[11]FCST SDV W29'!$C$3:$C$69,0),MATCH(L$3,'[11]FCST SDV W29'!$BX$2:$CP$2,0)),0)</f>
        <v>1142.8571428571399</v>
      </c>
      <c r="M44" s="15">
        <f t="array" ref="M44">+IFERROR(INDEX('[11]FCST SDV W29'!$BX$3:$CP$69,MATCH($C44,'[11]FCST SDV W29'!$C$3:$C$69,0),MATCH(M$3,'[11]FCST SDV W29'!$BX$2:$CP$2,0)),0)</f>
        <v>1142.8571428571399</v>
      </c>
      <c r="N44" s="15">
        <f t="array" ref="N44">+IFERROR(INDEX('[11]FCST SDV W29'!$BX$3:$CP$69,MATCH($C44,'[11]FCST SDV W29'!$C$3:$C$69,0),MATCH(N$3,'[11]FCST SDV W29'!$BX$2:$CP$2,0)),0)</f>
        <v>1142.8571428571399</v>
      </c>
      <c r="O44" s="15">
        <f t="array" ref="O44">+IFERROR(INDEX('[11]FCST SDV W29'!$BX$3:$CP$69,MATCH($C44,'[11]FCST SDV W29'!$C$3:$C$69,0),MATCH(O$3,'[11]FCST SDV W29'!$BX$2:$CP$2,0)),0)</f>
        <v>1142.8571428571399</v>
      </c>
      <c r="P44" s="15">
        <f t="array" ref="P44">+IFERROR(INDEX('[11]FCST SDV W29'!$BX$3:$CP$69,MATCH($C44,'[11]FCST SDV W29'!$C$3:$C$69,0),MATCH(P$3,'[11]FCST SDV W29'!$BX$2:$CP$2,0)),0)</f>
        <v>1142.8571428571399</v>
      </c>
      <c r="Q44" s="15">
        <f t="array" ref="Q44">+IFERROR(INDEX('[11]FCST SDV W29'!$BX$3:$CP$69,MATCH($C44,'[11]FCST SDV W29'!$C$3:$C$69,0),MATCH(Q$3,'[11]FCST SDV W29'!$BX$2:$CP$2,0)),0)</f>
        <v>1142.8571428571399</v>
      </c>
      <c r="R44" s="15">
        <f t="array" ref="R44">+IFERROR(INDEX('[11]FCST SDV W29'!$BX$3:$CP$69,MATCH($C44,'[11]FCST SDV W29'!$C$3:$C$69,0),MATCH(R$3,'[11]FCST SDV W29'!$BX$2:$CP$2,0)),0)</f>
        <v>0</v>
      </c>
      <c r="S44" s="15">
        <f t="array" ref="S44">+IFERROR(INDEX('[11]FCST SDV W29'!$BX$3:$CP$69,MATCH($C44,'[11]FCST SDV W29'!$C$3:$C$69,0),MATCH(S$3,'[11]FCST SDV W29'!$BX$2:$CP$2,0)),0)</f>
        <v>0</v>
      </c>
      <c r="T44" s="25">
        <f t="array" ref="T44">+IFERROR(INDEX('[11]FCST SDV W29'!$BX$3:$CP$69,MATCH($C44,'[11]FCST SDV W29'!$C$3:$C$69,0),MATCH(T$3,'[11]FCST SDV W29'!$BX$2:$CP$2,0)),0)</f>
        <v>0</v>
      </c>
      <c r="U44" s="26">
        <f t="shared" si="13"/>
        <v>18499.999999999978</v>
      </c>
    </row>
    <row r="45" spans="1:23" ht="20.100000000000001" hidden="1" customHeight="1">
      <c r="A45" s="1211"/>
      <c r="B45" s="1208"/>
      <c r="C45" s="17" t="s">
        <v>66</v>
      </c>
      <c r="D45" s="18" t="s">
        <v>1491</v>
      </c>
      <c r="E45" s="19">
        <f>+E43-E44</f>
        <v>-3000</v>
      </c>
      <c r="F45" s="19">
        <f t="shared" ref="F45:T45" si="15">+F43-F44</f>
        <v>-6000</v>
      </c>
      <c r="G45" s="19">
        <f t="shared" si="15"/>
        <v>-1500</v>
      </c>
      <c r="H45" s="19">
        <f t="shared" si="15"/>
        <v>0</v>
      </c>
      <c r="I45" s="19">
        <f t="shared" si="15"/>
        <v>0</v>
      </c>
      <c r="J45" s="19">
        <f t="shared" si="15"/>
        <v>0</v>
      </c>
      <c r="K45" s="19">
        <f t="shared" si="15"/>
        <v>-1142.8571428571399</v>
      </c>
      <c r="L45" s="19">
        <f t="shared" si="15"/>
        <v>-1142.8571428571399</v>
      </c>
      <c r="M45" s="19">
        <f t="shared" si="15"/>
        <v>-1142.8571428571399</v>
      </c>
      <c r="N45" s="19">
        <f t="shared" si="15"/>
        <v>-1142.8571428571399</v>
      </c>
      <c r="O45" s="19">
        <f t="shared" si="15"/>
        <v>-1142.8571428571399</v>
      </c>
      <c r="P45" s="19">
        <f t="shared" si="15"/>
        <v>-1142.8571428571399</v>
      </c>
      <c r="Q45" s="19">
        <f t="shared" si="15"/>
        <v>-1142.8571428571399</v>
      </c>
      <c r="R45" s="19">
        <f t="shared" si="15"/>
        <v>0</v>
      </c>
      <c r="S45" s="19">
        <f t="shared" si="15"/>
        <v>0</v>
      </c>
      <c r="T45" s="27">
        <f t="shared" si="15"/>
        <v>0</v>
      </c>
      <c r="U45" s="28">
        <f t="shared" si="13"/>
        <v>-18499.999999999978</v>
      </c>
    </row>
    <row r="46" spans="1:23" ht="20.100000000000001" hidden="1" customHeight="1">
      <c r="A46" s="1209" t="s">
        <v>1521</v>
      </c>
      <c r="B46" s="843" t="s">
        <v>616</v>
      </c>
      <c r="C46" s="9" t="s">
        <v>1473</v>
      </c>
      <c r="D46" s="10" t="s">
        <v>1522</v>
      </c>
      <c r="E46" s="11">
        <f t="array" ref="E46">+IFERROR(INDEX(FCSTSDV!$D$2:$L$72,MATCH(fcst!$C46,FCSTSDV!$C$2:$C$72,0),MATCH(fcst!E$3,FCSTSDV!$D$1:$L$1,0)),0)</f>
        <v>0</v>
      </c>
      <c r="F46" s="11">
        <f t="array" ref="F46">+IFERROR(INDEX(FCSTSDV!$D$2:$L$72,MATCH(fcst!$C46,FCSTSDV!$C$2:$C$72,0),MATCH(fcst!F$3,FCSTSDV!$D$1:$L$1,0)),0)</f>
        <v>0</v>
      </c>
      <c r="G46" s="11">
        <f t="array" ref="G46">+IFERROR(INDEX(FCSTSDV!$D$2:$L$72,MATCH(fcst!$C46,FCSTSDV!$C$2:$C$72,0),MATCH(fcst!G$3,FCSTSDV!$D$1:$L$1,0)),0)</f>
        <v>0</v>
      </c>
      <c r="H46" s="11">
        <f t="array" ref="H46">+IFERROR(INDEX(FCSTSDV!$D$2:$L$72,MATCH(fcst!$C46,FCSTSDV!$C$2:$C$72,0),MATCH(fcst!H$3,FCSTSDV!$D$1:$L$1,0)),0)</f>
        <v>0</v>
      </c>
      <c r="I46" s="11">
        <f t="array" ref="I46">+IFERROR(INDEX(FCSTSDV!$D$2:$L$72,MATCH(fcst!$C46,FCSTSDV!$C$2:$C$72,0),MATCH(fcst!I$3,FCSTSDV!$D$1:$L$1,0)),0)</f>
        <v>0</v>
      </c>
      <c r="J46" s="11">
        <f t="array" ref="J46">+IFERROR(INDEX(FCSTSDV!$D$2:$L$72,MATCH(fcst!$C46,FCSTSDV!$C$2:$C$72,0),MATCH(fcst!J$3,FCSTSDV!$D$1:$L$1,0)),0)</f>
        <v>0</v>
      </c>
      <c r="K46" s="11">
        <f t="array" ref="K46">+IFERROR(INDEX(FCSTSDV!$D$2:$L$72,MATCH(fcst!$C46,FCSTSDV!$C$2:$C$72,0),MATCH(fcst!K$3,FCSTSDV!$D$1:$L$1,0)),0)</f>
        <v>0</v>
      </c>
      <c r="L46" s="11">
        <f t="array" ref="L46">+IFERROR(INDEX(FCSTSDV!$D$2:$L$72,MATCH(fcst!$C46,FCSTSDV!$C$2:$C$72,0),MATCH(fcst!L$3,FCSTSDV!$D$1:$L$1,0)),0)</f>
        <v>0</v>
      </c>
      <c r="M46" s="11">
        <f t="array" ref="M46">+IFERROR(INDEX(FCSTSDV!$D$2:$L$72,MATCH(fcst!$C46,FCSTSDV!$C$2:$C$72,0),MATCH(fcst!M$3,FCSTSDV!$D$1:$L$1,0)),0)</f>
        <v>0</v>
      </c>
      <c r="N46" s="11">
        <f t="array" ref="N46">+IFERROR(INDEX(FCSTSDV!$D$2:$L$72,MATCH(fcst!$C46,FCSTSDV!$C$2:$C$72,0),MATCH(fcst!N$3,FCSTSDV!$D$1:$L$1,0)),0)</f>
        <v>0</v>
      </c>
      <c r="O46" s="11">
        <f t="array" ref="O46">+IFERROR(INDEX(FCSTSDV!$D$2:$L$72,MATCH(fcst!$C46,FCSTSDV!$C$2:$C$72,0),MATCH(fcst!O$3,FCSTSDV!$D$1:$L$1,0)),0)</f>
        <v>0</v>
      </c>
      <c r="P46" s="11">
        <f t="array" ref="P46">+IFERROR(INDEX(FCSTSDV!$D$2:$L$72,MATCH(fcst!$C46,FCSTSDV!$C$2:$C$72,0),MATCH(fcst!P$3,FCSTSDV!$D$1:$L$1,0)),0)</f>
        <v>0</v>
      </c>
      <c r="Q46" s="11">
        <f t="array" ref="Q46">+IFERROR(INDEX(FCSTSDV!$D$2:$L$72,MATCH(fcst!$C46,FCSTSDV!$C$2:$C$72,0),MATCH(fcst!Q$3,FCSTSDV!$D$1:$L$1,0)),0)</f>
        <v>0</v>
      </c>
      <c r="R46" s="11">
        <f t="array" ref="R46">+IFERROR(INDEX(FCSTSDV!$D$2:$L$72,MATCH(fcst!$C46,FCSTSDV!$C$2:$C$72,0),MATCH(fcst!R$3,FCSTSDV!$D$1:$L$1,0)),0)</f>
        <v>0</v>
      </c>
      <c r="S46" s="11">
        <f t="array" ref="S46">+IFERROR(INDEX(FCSTSDV!$D$2:$L$72,MATCH(fcst!$C46,FCSTSDV!$C$2:$C$72,0),MATCH(fcst!S$3,FCSTSDV!$D$1:$L$1,0)),0)</f>
        <v>0</v>
      </c>
      <c r="T46" s="22">
        <f t="array" ref="T46">+IFERROR(INDEX(FCSTSDV!$D$2:$L$72,MATCH(fcst!$C46,FCSTSDV!$C$2:$C$72,0),MATCH(fcst!T$3,FCSTSDV!$D$1:$L$1,0)),0)</f>
        <v>0</v>
      </c>
      <c r="U46" s="23">
        <f t="shared" si="13"/>
        <v>0</v>
      </c>
    </row>
    <row r="47" spans="1:23" ht="20.100000000000001" hidden="1" customHeight="1">
      <c r="A47" s="1210"/>
      <c r="B47" s="844"/>
      <c r="C47" s="13" t="s">
        <v>1473</v>
      </c>
      <c r="D47" s="14" t="s">
        <v>1523</v>
      </c>
      <c r="E47" s="15">
        <f t="array" ref="E47">+IFERROR(INDEX('[11]FCST SDV W29'!$BX$3:$CP$69,MATCH($C47,'[11]FCST SDV W29'!$C$3:$C$69,0),MATCH(E$3,'[11]FCST SDV W29'!$BX$2:$CP$2,0)),0)</f>
        <v>3000</v>
      </c>
      <c r="F47" s="15">
        <f t="array" ref="F47">+IFERROR(INDEX('[11]FCST SDV W29'!$BX$3:$CP$69,MATCH($C47,'[11]FCST SDV W29'!$C$3:$C$69,0),MATCH(F$3,'[11]FCST SDV W29'!$BX$2:$CP$2,0)),0)</f>
        <v>12000</v>
      </c>
      <c r="G47" s="15">
        <f t="array" ref="G47">+IFERROR(INDEX('[11]FCST SDV W29'!$BX$3:$CP$69,MATCH($C47,'[11]FCST SDV W29'!$C$3:$C$69,0),MATCH(G$3,'[11]FCST SDV W29'!$BX$2:$CP$2,0)),0)</f>
        <v>12000</v>
      </c>
      <c r="H47" s="15">
        <f t="array" ref="H47">+IFERROR(INDEX('[11]FCST SDV W29'!$BX$3:$CP$69,MATCH($C47,'[11]FCST SDV W29'!$C$3:$C$69,0),MATCH(H$3,'[11]FCST SDV W29'!$BX$2:$CP$2,0)),0)</f>
        <v>12000</v>
      </c>
      <c r="I47" s="15">
        <f t="array" ref="I47">+IFERROR(INDEX('[11]FCST SDV W29'!$BX$3:$CP$69,MATCH($C47,'[11]FCST SDV W29'!$C$3:$C$69,0),MATCH(I$3,'[11]FCST SDV W29'!$BX$2:$CP$2,0)),0)</f>
        <v>12000</v>
      </c>
      <c r="J47" s="15">
        <f t="array" ref="J47">+IFERROR(INDEX('[11]FCST SDV W29'!$BX$3:$CP$69,MATCH($C47,'[11]FCST SDV W29'!$C$3:$C$69,0),MATCH(J$3,'[11]FCST SDV W29'!$BX$2:$CP$2,0)),0)</f>
        <v>12000</v>
      </c>
      <c r="K47" s="15">
        <f t="array" ref="K47">+IFERROR(INDEX('[11]FCST SDV W29'!$BX$3:$CP$69,MATCH($C47,'[11]FCST SDV W29'!$C$3:$C$69,0),MATCH(K$3,'[11]FCST SDV W29'!$BX$2:$CP$2,0)),0)</f>
        <v>9000</v>
      </c>
      <c r="L47" s="15">
        <f t="array" ref="L47">+IFERROR(INDEX('[11]FCST SDV W29'!$BX$3:$CP$69,MATCH($C47,'[11]FCST SDV W29'!$C$3:$C$69,0),MATCH(L$3,'[11]FCST SDV W29'!$BX$2:$CP$2,0)),0)</f>
        <v>9000</v>
      </c>
      <c r="M47" s="15">
        <f t="array" ref="M47">+IFERROR(INDEX('[11]FCST SDV W29'!$BX$3:$CP$69,MATCH($C47,'[11]FCST SDV W29'!$C$3:$C$69,0),MATCH(M$3,'[11]FCST SDV W29'!$BX$2:$CP$2,0)),0)</f>
        <v>9000</v>
      </c>
      <c r="N47" s="15">
        <f t="array" ref="N47">+IFERROR(INDEX('[11]FCST SDV W29'!$BX$3:$CP$69,MATCH($C47,'[11]FCST SDV W29'!$C$3:$C$69,0),MATCH(N$3,'[11]FCST SDV W29'!$BX$2:$CP$2,0)),0)</f>
        <v>9000</v>
      </c>
      <c r="O47" s="15">
        <f t="array" ref="O47">+IFERROR(INDEX('[11]FCST SDV W29'!$BX$3:$CP$69,MATCH($C47,'[11]FCST SDV W29'!$C$3:$C$69,0),MATCH(O$3,'[11]FCST SDV W29'!$BX$2:$CP$2,0)),0)</f>
        <v>9000</v>
      </c>
      <c r="P47" s="15">
        <f t="array" ref="P47">+IFERROR(INDEX('[11]FCST SDV W29'!$BX$3:$CP$69,MATCH($C47,'[11]FCST SDV W29'!$C$3:$C$69,0),MATCH(P$3,'[11]FCST SDV W29'!$BX$2:$CP$2,0)),0)</f>
        <v>9000</v>
      </c>
      <c r="Q47" s="15">
        <f t="array" ref="Q47">+IFERROR(INDEX('[11]FCST SDV W29'!$BX$3:$CP$69,MATCH($C47,'[11]FCST SDV W29'!$C$3:$C$69,0),MATCH(Q$3,'[11]FCST SDV W29'!$BX$2:$CP$2,0)),0)</f>
        <v>9000</v>
      </c>
      <c r="R47" s="15">
        <f t="array" ref="R47">+IFERROR(INDEX('[11]FCST SDV W29'!$BX$3:$CP$69,MATCH($C47,'[11]FCST SDV W29'!$C$3:$C$69,0),MATCH(R$3,'[11]FCST SDV W29'!$BX$2:$CP$2,0)),0)</f>
        <v>75000</v>
      </c>
      <c r="S47" s="15">
        <f t="array" ref="S47">+IFERROR(INDEX('[11]FCST SDV W29'!$BX$3:$CP$69,MATCH($C47,'[11]FCST SDV W29'!$C$3:$C$69,0),MATCH(S$3,'[11]FCST SDV W29'!$BX$2:$CP$2,0)),0)</f>
        <v>67200</v>
      </c>
      <c r="T47" s="25">
        <f t="array" ref="T47">+IFERROR(INDEX('[11]FCST SDV W29'!$BX$3:$CP$69,MATCH($C47,'[11]FCST SDV W29'!$C$3:$C$69,0),MATCH(T$3,'[11]FCST SDV W29'!$BX$2:$CP$2,0)),0)</f>
        <v>0</v>
      </c>
      <c r="U47" s="26">
        <f t="shared" si="13"/>
        <v>268200</v>
      </c>
    </row>
    <row r="48" spans="1:23" ht="20.100000000000001" hidden="1" customHeight="1">
      <c r="A48" s="1211"/>
      <c r="B48" s="1208"/>
      <c r="C48" s="17" t="s">
        <v>1473</v>
      </c>
      <c r="D48" s="18" t="s">
        <v>1491</v>
      </c>
      <c r="E48" s="19">
        <f>+E46-E47</f>
        <v>-3000</v>
      </c>
      <c r="F48" s="19">
        <f t="shared" ref="F48:T48" si="16">+F46-F47</f>
        <v>-12000</v>
      </c>
      <c r="G48" s="19">
        <f t="shared" si="16"/>
        <v>-12000</v>
      </c>
      <c r="H48" s="19">
        <f t="shared" si="16"/>
        <v>-12000</v>
      </c>
      <c r="I48" s="19">
        <f t="shared" si="16"/>
        <v>-12000</v>
      </c>
      <c r="J48" s="19">
        <f t="shared" si="16"/>
        <v>-12000</v>
      </c>
      <c r="K48" s="19">
        <f t="shared" si="16"/>
        <v>-9000</v>
      </c>
      <c r="L48" s="19">
        <f t="shared" si="16"/>
        <v>-9000</v>
      </c>
      <c r="M48" s="19">
        <f t="shared" si="16"/>
        <v>-9000</v>
      </c>
      <c r="N48" s="19">
        <f t="shared" si="16"/>
        <v>-9000</v>
      </c>
      <c r="O48" s="19">
        <f t="shared" si="16"/>
        <v>-9000</v>
      </c>
      <c r="P48" s="19">
        <f t="shared" si="16"/>
        <v>-9000</v>
      </c>
      <c r="Q48" s="19">
        <f t="shared" si="16"/>
        <v>-9000</v>
      </c>
      <c r="R48" s="19">
        <f t="shared" si="16"/>
        <v>-75000</v>
      </c>
      <c r="S48" s="19">
        <f t="shared" si="16"/>
        <v>-67200</v>
      </c>
      <c r="T48" s="27">
        <f t="shared" si="16"/>
        <v>0</v>
      </c>
      <c r="U48" s="28">
        <f t="shared" si="13"/>
        <v>-268200</v>
      </c>
    </row>
    <row r="49" spans="1:23" ht="20.100000000000001" hidden="1" customHeight="1">
      <c r="A49" s="1209" t="s">
        <v>1524</v>
      </c>
      <c r="B49" s="843" t="s">
        <v>616</v>
      </c>
      <c r="C49" s="9" t="s">
        <v>1472</v>
      </c>
      <c r="D49" s="10" t="s">
        <v>1525</v>
      </c>
      <c r="E49" s="11">
        <f t="array" ref="E49">+IFERROR(INDEX(FCSTSDV!$D$2:$L$72,MATCH(fcst!$C49,FCSTSDV!$C$2:$C$72,0),MATCH(fcst!E$3,FCSTSDV!$D$1:$L$1,0)),0)</f>
        <v>0</v>
      </c>
      <c r="F49" s="11">
        <f t="array" ref="F49">+IFERROR(INDEX(FCSTSDV!$D$2:$L$72,MATCH(fcst!$C49,FCSTSDV!$C$2:$C$72,0),MATCH(fcst!F$3,FCSTSDV!$D$1:$L$1,0)),0)</f>
        <v>0</v>
      </c>
      <c r="G49" s="11">
        <f t="array" ref="G49">+IFERROR(INDEX(FCSTSDV!$D$2:$L$72,MATCH(fcst!$C49,FCSTSDV!$C$2:$C$72,0),MATCH(fcst!G$3,FCSTSDV!$D$1:$L$1,0)),0)</f>
        <v>0</v>
      </c>
      <c r="H49" s="11">
        <f t="array" ref="H49">+IFERROR(INDEX(FCSTSDV!$D$2:$L$72,MATCH(fcst!$C49,FCSTSDV!$C$2:$C$72,0),MATCH(fcst!H$3,FCSTSDV!$D$1:$L$1,0)),0)</f>
        <v>0</v>
      </c>
      <c r="I49" s="11">
        <f t="array" ref="I49">+IFERROR(INDEX(FCSTSDV!$D$2:$L$72,MATCH(fcst!$C49,FCSTSDV!$C$2:$C$72,0),MATCH(fcst!I$3,FCSTSDV!$D$1:$L$1,0)),0)</f>
        <v>0</v>
      </c>
      <c r="J49" s="11">
        <f t="array" ref="J49">+IFERROR(INDEX(FCSTSDV!$D$2:$L$72,MATCH(fcst!$C49,FCSTSDV!$C$2:$C$72,0),MATCH(fcst!J$3,FCSTSDV!$D$1:$L$1,0)),0)</f>
        <v>0</v>
      </c>
      <c r="K49" s="11">
        <f t="array" ref="K49">+IFERROR(INDEX(FCSTSDV!$D$2:$L$72,MATCH(fcst!$C49,FCSTSDV!$C$2:$C$72,0),MATCH(fcst!K$3,FCSTSDV!$D$1:$L$1,0)),0)</f>
        <v>0</v>
      </c>
      <c r="L49" s="11">
        <f t="array" ref="L49">+IFERROR(INDEX(FCSTSDV!$D$2:$L$72,MATCH(fcst!$C49,FCSTSDV!$C$2:$C$72,0),MATCH(fcst!L$3,FCSTSDV!$D$1:$L$1,0)),0)</f>
        <v>0</v>
      </c>
      <c r="M49" s="11">
        <f t="array" ref="M49">+IFERROR(INDEX(FCSTSDV!$D$2:$L$72,MATCH(fcst!$C49,FCSTSDV!$C$2:$C$72,0),MATCH(fcst!M$3,FCSTSDV!$D$1:$L$1,0)),0)</f>
        <v>0</v>
      </c>
      <c r="N49" s="11">
        <f t="array" ref="N49">+IFERROR(INDEX(FCSTSDV!$D$2:$L$72,MATCH(fcst!$C49,FCSTSDV!$C$2:$C$72,0),MATCH(fcst!N$3,FCSTSDV!$D$1:$L$1,0)),0)</f>
        <v>0</v>
      </c>
      <c r="O49" s="11">
        <f t="array" ref="O49">+IFERROR(INDEX(FCSTSDV!$D$2:$L$72,MATCH(fcst!$C49,FCSTSDV!$C$2:$C$72,0),MATCH(fcst!O$3,FCSTSDV!$D$1:$L$1,0)),0)</f>
        <v>0</v>
      </c>
      <c r="P49" s="11">
        <f t="array" ref="P49">+IFERROR(INDEX(FCSTSDV!$D$2:$L$72,MATCH(fcst!$C49,FCSTSDV!$C$2:$C$72,0),MATCH(fcst!P$3,FCSTSDV!$D$1:$L$1,0)),0)</f>
        <v>0</v>
      </c>
      <c r="Q49" s="11">
        <f t="array" ref="Q49">+IFERROR(INDEX(FCSTSDV!$D$2:$L$72,MATCH(fcst!$C49,FCSTSDV!$C$2:$C$72,0),MATCH(fcst!Q$3,FCSTSDV!$D$1:$L$1,0)),0)</f>
        <v>0</v>
      </c>
      <c r="R49" s="11">
        <f t="array" ref="R49">+IFERROR(INDEX(FCSTSDV!$D$2:$L$72,MATCH(fcst!$C49,FCSTSDV!$C$2:$C$72,0),MATCH(fcst!R$3,FCSTSDV!$D$1:$L$1,0)),0)</f>
        <v>0</v>
      </c>
      <c r="S49" s="11">
        <f t="array" ref="S49">+IFERROR(INDEX(FCSTSDV!$D$2:$L$72,MATCH(fcst!$C49,FCSTSDV!$C$2:$C$72,0),MATCH(fcst!S$3,FCSTSDV!$D$1:$L$1,0)),0)</f>
        <v>0</v>
      </c>
      <c r="T49" s="22" t="e">
        <f t="array" ref="T49">+IFERROR(INDEX(FCSTSDV!$D$2:$L$72,MATCH(fcst!$C49,FCSTSDV!$C$2:$C$72,0),MATCH(fcst!T$3,FCSTSDV!$D$1:$L$1,0)),0)/fcst!#REF!</f>
        <v>#REF!</v>
      </c>
      <c r="U49" s="23">
        <f t="shared" si="13"/>
        <v>0</v>
      </c>
      <c r="W49" s="24"/>
    </row>
    <row r="50" spans="1:23" ht="20.100000000000001" hidden="1" customHeight="1">
      <c r="A50" s="1210"/>
      <c r="B50" s="844"/>
      <c r="C50" s="13" t="s">
        <v>1472</v>
      </c>
      <c r="D50" s="14" t="s">
        <v>1526</v>
      </c>
      <c r="E50" s="15">
        <f t="array" ref="E50">+IFERROR(INDEX('[11]FCST SDV W29'!$BX$3:$CP$69,MATCH($C50,'[11]FCST SDV W29'!$C$3:$C$69,0),MATCH(E$3,'[11]FCST SDV W29'!$BX$2:$CP$2,0)),0)</f>
        <v>0</v>
      </c>
      <c r="F50" s="15">
        <f t="array" ref="F50">+IFERROR(INDEX('[11]FCST SDV W29'!$BX$3:$CP$69,MATCH($C50,'[11]FCST SDV W29'!$C$3:$C$69,0),MATCH(F$3,'[11]FCST SDV W29'!$BX$2:$CP$2,0)),0)</f>
        <v>12000</v>
      </c>
      <c r="G50" s="15">
        <f t="array" ref="G50">+IFERROR(INDEX('[11]FCST SDV W29'!$BX$3:$CP$69,MATCH($C50,'[11]FCST SDV W29'!$C$3:$C$69,0),MATCH(G$3,'[11]FCST SDV W29'!$BX$2:$CP$2,0)),0)</f>
        <v>12000</v>
      </c>
      <c r="H50" s="15">
        <f t="array" ref="H50">+IFERROR(INDEX('[11]FCST SDV W29'!$BX$3:$CP$69,MATCH($C50,'[11]FCST SDV W29'!$C$3:$C$69,0),MATCH(H$3,'[11]FCST SDV W29'!$BX$2:$CP$2,0)),0)</f>
        <v>12000</v>
      </c>
      <c r="I50" s="15">
        <f t="array" ref="I50">+IFERROR(INDEX('[11]FCST SDV W29'!$BX$3:$CP$69,MATCH($C50,'[11]FCST SDV W29'!$C$3:$C$69,0),MATCH(I$3,'[11]FCST SDV W29'!$BX$2:$CP$2,0)),0)</f>
        <v>12000</v>
      </c>
      <c r="J50" s="15">
        <f t="array" ref="J50">+IFERROR(INDEX('[11]FCST SDV W29'!$BX$3:$CP$69,MATCH($C50,'[11]FCST SDV W29'!$C$3:$C$69,0),MATCH(J$3,'[11]FCST SDV W29'!$BX$2:$CP$2,0)),0)</f>
        <v>12000</v>
      </c>
      <c r="K50" s="15">
        <f t="array" ref="K50">+IFERROR(INDEX('[11]FCST SDV W29'!$BX$3:$CP$69,MATCH($C50,'[11]FCST SDV W29'!$C$3:$C$69,0),MATCH(K$3,'[11]FCST SDV W29'!$BX$2:$CP$2,0)),0)</f>
        <v>9000</v>
      </c>
      <c r="L50" s="15">
        <f t="array" ref="L50">+IFERROR(INDEX('[11]FCST SDV W29'!$BX$3:$CP$69,MATCH($C50,'[11]FCST SDV W29'!$C$3:$C$69,0),MATCH(L$3,'[11]FCST SDV W29'!$BX$2:$CP$2,0)),0)</f>
        <v>9000</v>
      </c>
      <c r="M50" s="15">
        <f t="array" ref="M50">+IFERROR(INDEX('[11]FCST SDV W29'!$BX$3:$CP$69,MATCH($C50,'[11]FCST SDV W29'!$C$3:$C$69,0),MATCH(M$3,'[11]FCST SDV W29'!$BX$2:$CP$2,0)),0)</f>
        <v>9000</v>
      </c>
      <c r="N50" s="15">
        <f t="array" ref="N50">+IFERROR(INDEX('[11]FCST SDV W29'!$BX$3:$CP$69,MATCH($C50,'[11]FCST SDV W29'!$C$3:$C$69,0),MATCH(N$3,'[11]FCST SDV W29'!$BX$2:$CP$2,0)),0)</f>
        <v>9000</v>
      </c>
      <c r="O50" s="15">
        <f t="array" ref="O50">+IFERROR(INDEX('[11]FCST SDV W29'!$BX$3:$CP$69,MATCH($C50,'[11]FCST SDV W29'!$C$3:$C$69,0),MATCH(O$3,'[11]FCST SDV W29'!$BX$2:$CP$2,0)),0)</f>
        <v>9000</v>
      </c>
      <c r="P50" s="15">
        <f t="array" ref="P50">+IFERROR(INDEX('[11]FCST SDV W29'!$BX$3:$CP$69,MATCH($C50,'[11]FCST SDV W29'!$C$3:$C$69,0),MATCH(P$3,'[11]FCST SDV W29'!$BX$2:$CP$2,0)),0)</f>
        <v>9000</v>
      </c>
      <c r="Q50" s="15">
        <f t="array" ref="Q50">+IFERROR(INDEX('[11]FCST SDV W29'!$BX$3:$CP$69,MATCH($C50,'[11]FCST SDV W29'!$C$3:$C$69,0),MATCH(Q$3,'[11]FCST SDV W29'!$BX$2:$CP$2,0)),0)</f>
        <v>9000</v>
      </c>
      <c r="R50" s="15">
        <f t="array" ref="R50">+IFERROR(INDEX('[11]FCST SDV W29'!$BX$3:$CP$69,MATCH($C50,'[11]FCST SDV W29'!$C$3:$C$69,0),MATCH(R$3,'[11]FCST SDV W29'!$BX$2:$CP$2,0)),0)</f>
        <v>63000</v>
      </c>
      <c r="S50" s="15">
        <f t="array" ref="S50">+IFERROR(INDEX('[11]FCST SDV W29'!$BX$3:$CP$69,MATCH($C50,'[11]FCST SDV W29'!$C$3:$C$69,0),MATCH(S$3,'[11]FCST SDV W29'!$BX$2:$CP$2,0)),0)</f>
        <v>66733</v>
      </c>
      <c r="T50" s="25"/>
      <c r="U50" s="26">
        <f t="shared" si="13"/>
        <v>252733</v>
      </c>
      <c r="W50" s="24"/>
    </row>
    <row r="51" spans="1:23" ht="20.100000000000001" hidden="1" customHeight="1">
      <c r="A51" s="1211"/>
      <c r="B51" s="1208"/>
      <c r="C51" s="17"/>
      <c r="D51" s="18" t="s">
        <v>1491</v>
      </c>
      <c r="E51" s="19">
        <f>+E49-E50</f>
        <v>0</v>
      </c>
      <c r="F51" s="19">
        <f t="shared" ref="F51:S51" si="17">+F49-F50</f>
        <v>-12000</v>
      </c>
      <c r="G51" s="19">
        <f t="shared" si="17"/>
        <v>-12000</v>
      </c>
      <c r="H51" s="19">
        <f t="shared" si="17"/>
        <v>-12000</v>
      </c>
      <c r="I51" s="19">
        <f t="shared" si="17"/>
        <v>-12000</v>
      </c>
      <c r="J51" s="19">
        <f t="shared" si="17"/>
        <v>-12000</v>
      </c>
      <c r="K51" s="19">
        <f t="shared" si="17"/>
        <v>-9000</v>
      </c>
      <c r="L51" s="19">
        <f t="shared" si="17"/>
        <v>-9000</v>
      </c>
      <c r="M51" s="19">
        <f t="shared" si="17"/>
        <v>-9000</v>
      </c>
      <c r="N51" s="19">
        <f t="shared" si="17"/>
        <v>-9000</v>
      </c>
      <c r="O51" s="19">
        <f t="shared" si="17"/>
        <v>-9000</v>
      </c>
      <c r="P51" s="19">
        <f t="shared" si="17"/>
        <v>-9000</v>
      </c>
      <c r="Q51" s="19">
        <f t="shared" si="17"/>
        <v>-9000</v>
      </c>
      <c r="R51" s="19">
        <f t="shared" si="17"/>
        <v>-63000</v>
      </c>
      <c r="S51" s="19">
        <f t="shared" si="17"/>
        <v>-66733</v>
      </c>
      <c r="T51" s="27" t="e">
        <f>+S51-SUM(T40:T49)</f>
        <v>#REF!</v>
      </c>
      <c r="U51" s="28">
        <f t="shared" si="13"/>
        <v>-252733</v>
      </c>
    </row>
    <row r="52" spans="1:23" ht="20.100000000000001" customHeight="1">
      <c r="A52" s="1209" t="s">
        <v>1090</v>
      </c>
      <c r="B52" s="843" t="s">
        <v>616</v>
      </c>
      <c r="C52" s="9" t="s">
        <v>47</v>
      </c>
      <c r="D52" s="10" t="s">
        <v>1527</v>
      </c>
      <c r="E52" s="11">
        <f t="array" ref="E52">+IFERROR(INDEX(FCSTSDV!$D$2:$L$72,MATCH(fcst!$C52,FCSTSDV!$C$2:$C$72,0),MATCH(fcst!E$3,FCSTSDV!$D$1:$L$1,0)),0)</f>
        <v>0</v>
      </c>
      <c r="F52" s="11">
        <f t="array" ref="F52">+IFERROR(INDEX(FCSTSDV!$D$2:$L$72,MATCH(fcst!$C52,FCSTSDV!$C$2:$C$72,0),MATCH(fcst!F$3,FCSTSDV!$D$1:$L$1,0)),0)</f>
        <v>0</v>
      </c>
      <c r="G52" s="11">
        <f t="array" ref="G52">+IFERROR(INDEX(FCSTSDV!$D$2:$L$72,MATCH(fcst!$C52,FCSTSDV!$C$2:$C$72,0),MATCH(fcst!G$3,FCSTSDV!$D$1:$L$1,0)),0)</f>
        <v>0</v>
      </c>
      <c r="H52" s="11">
        <f t="array" ref="H52">+IFERROR(INDEX(FCSTSDV!$D$2:$L$72,MATCH(fcst!$C52,FCSTSDV!$C$2:$C$72,0),MATCH(fcst!H$3,FCSTSDV!$D$1:$L$1,0)),0)</f>
        <v>0</v>
      </c>
      <c r="I52" s="11">
        <f t="array" ref="I52">+IFERROR(INDEX(FCSTSDV!$D$2:$L$72,MATCH(fcst!$C52,FCSTSDV!$C$2:$C$72,0),MATCH(fcst!I$3,FCSTSDV!$D$1:$L$1,0)),0)</f>
        <v>0</v>
      </c>
      <c r="J52" s="11">
        <f t="array" ref="J52">+IFERROR(INDEX(FCSTSDV!$D$2:$L$72,MATCH(fcst!$C52,FCSTSDV!$C$2:$C$72,0),MATCH(fcst!J$3,FCSTSDV!$D$1:$L$1,0)),0)</f>
        <v>0</v>
      </c>
      <c r="K52" s="11">
        <f t="array" ref="K52">+IFERROR(INDEX(FCSTSDV!$D$2:$L$72,MATCH(fcst!$C52,FCSTSDV!$C$2:$C$72,0),MATCH(fcst!K$3,FCSTSDV!$D$1:$L$1,0)),0)</f>
        <v>0</v>
      </c>
      <c r="L52" s="11">
        <f t="array" ref="L52">+IFERROR(INDEX(FCSTSDV!$D$2:$L$72,MATCH(fcst!$C52,FCSTSDV!$C$2:$C$72,0),MATCH(fcst!L$3,FCSTSDV!$D$1:$L$1,0)),0)</f>
        <v>0</v>
      </c>
      <c r="M52" s="11">
        <f t="array" ref="M52">+IFERROR(INDEX(FCSTSDV!$D$2:$L$72,MATCH(fcst!$C52,FCSTSDV!$C$2:$C$72,0),MATCH(fcst!M$3,FCSTSDV!$D$1:$L$1,0)),0)</f>
        <v>0</v>
      </c>
      <c r="N52" s="11">
        <f t="array" ref="N52">+IFERROR(INDEX(FCSTSDV!$D$2:$L$72,MATCH(fcst!$C52,FCSTSDV!$C$2:$C$72,0),MATCH(fcst!N$3,FCSTSDV!$D$1:$L$1,0)),0)</f>
        <v>0</v>
      </c>
      <c r="O52" s="11">
        <f t="array" ref="O52">+IFERROR(INDEX(FCSTSDV!$D$2:$L$72,MATCH(fcst!$C52,FCSTSDV!$C$2:$C$72,0),MATCH(fcst!O$3,FCSTSDV!$D$1:$L$1,0)),0)</f>
        <v>0</v>
      </c>
      <c r="P52" s="11">
        <f t="array" ref="P52">+IFERROR(INDEX(FCSTSDV!$D$2:$L$72,MATCH(fcst!$C52,FCSTSDV!$C$2:$C$72,0),MATCH(fcst!P$3,FCSTSDV!$D$1:$L$1,0)),0)</f>
        <v>0</v>
      </c>
      <c r="Q52" s="11">
        <f t="array" ref="Q52">+IFERROR(INDEX(FCSTSDV!$D$2:$L$72,MATCH(fcst!$C52,FCSTSDV!$C$2:$C$72,0),MATCH(fcst!Q$3,FCSTSDV!$D$1:$L$1,0)),0)</f>
        <v>0</v>
      </c>
      <c r="R52" s="11">
        <f t="array" ref="R52">+IFERROR(INDEX(FCSTSDV!$D$2:$L$72,MATCH(fcst!$C52,FCSTSDV!$C$2:$C$72,0),MATCH(fcst!R$3,FCSTSDV!$D$1:$L$1,0)),0)</f>
        <v>0</v>
      </c>
      <c r="S52" s="11">
        <f t="array" ref="S52">+IFERROR(INDEX(FCSTSDV!$D$2:$L$72,MATCH(fcst!$C52,FCSTSDV!$C$2:$C$72,0),MATCH(fcst!S$3,FCSTSDV!$D$1:$L$1,0)),0)</f>
        <v>0</v>
      </c>
      <c r="T52" s="22" t="e">
        <f t="array" ref="T52">+IFERROR(INDEX(FCSTSDV!$D$2:$L$72,MATCH(fcst!$C52,FCSTSDV!$C$2:$C$72,0),MATCH(fcst!T$3,FCSTSDV!$D$1:$L$1,0)),0)/fcst!#REF!</f>
        <v>#REF!</v>
      </c>
      <c r="U52" s="23">
        <f t="shared" si="13"/>
        <v>0</v>
      </c>
    </row>
    <row r="53" spans="1:23" ht="20.100000000000001" customHeight="1">
      <c r="A53" s="1210"/>
      <c r="B53" s="844"/>
      <c r="C53" s="13" t="s">
        <v>47</v>
      </c>
      <c r="D53" s="14" t="s">
        <v>1528</v>
      </c>
      <c r="E53" s="15">
        <f t="array" ref="E53">+IFERROR(INDEX('[11]FCST SDV W29'!$BX$3:$CP$69,MATCH($C53,'[11]FCST SDV W29'!$C$3:$C$69,0),MATCH(E$3,'[11]FCST SDV W29'!$BX$2:$CP$2,0)),0)</f>
        <v>6000</v>
      </c>
      <c r="F53" s="15">
        <f t="array" ref="F53">+IFERROR(INDEX('[11]FCST SDV W29'!$BX$3:$CP$69,MATCH($C53,'[11]FCST SDV W29'!$C$3:$C$69,0),MATCH(F$3,'[11]FCST SDV W29'!$BX$2:$CP$2,0)),0)</f>
        <v>2000</v>
      </c>
      <c r="G53" s="15">
        <f t="array" ref="G53">+IFERROR(INDEX('[11]FCST SDV W29'!$BX$3:$CP$69,MATCH($C53,'[11]FCST SDV W29'!$C$3:$C$69,0),MATCH(G$3,'[11]FCST SDV W29'!$BX$2:$CP$2,0)),0)</f>
        <v>0</v>
      </c>
      <c r="H53" s="15">
        <f t="array" ref="H53">+IFERROR(INDEX('[11]FCST SDV W29'!$BX$3:$CP$69,MATCH($C53,'[11]FCST SDV W29'!$C$3:$C$69,0),MATCH(H$3,'[11]FCST SDV W29'!$BX$2:$CP$2,0)),0)</f>
        <v>0</v>
      </c>
      <c r="I53" s="15">
        <f t="array" ref="I53">+IFERROR(INDEX('[11]FCST SDV W29'!$BX$3:$CP$69,MATCH($C53,'[11]FCST SDV W29'!$C$3:$C$69,0),MATCH(I$3,'[11]FCST SDV W29'!$BX$2:$CP$2,0)),0)</f>
        <v>0</v>
      </c>
      <c r="J53" s="15">
        <f t="array" ref="J53">+IFERROR(INDEX('[11]FCST SDV W29'!$BX$3:$CP$69,MATCH($C53,'[11]FCST SDV W29'!$C$3:$C$69,0),MATCH(J$3,'[11]FCST SDV W29'!$BX$2:$CP$2,0)),0)</f>
        <v>6000</v>
      </c>
      <c r="K53" s="15">
        <f t="array" ref="K53">+IFERROR(INDEX('[11]FCST SDV W29'!$BX$3:$CP$69,MATCH($C53,'[11]FCST SDV W29'!$C$3:$C$69,0),MATCH(K$3,'[11]FCST SDV W29'!$BX$2:$CP$2,0)),0)</f>
        <v>4285.7142857142899</v>
      </c>
      <c r="L53" s="15">
        <f t="array" ref="L53">+IFERROR(INDEX('[11]FCST SDV W29'!$BX$3:$CP$69,MATCH($C53,'[11]FCST SDV W29'!$C$3:$C$69,0),MATCH(L$3,'[11]FCST SDV W29'!$BX$2:$CP$2,0)),0)</f>
        <v>4285.7142857142899</v>
      </c>
      <c r="M53" s="15">
        <f t="array" ref="M53">+IFERROR(INDEX('[11]FCST SDV W29'!$BX$3:$CP$69,MATCH($C53,'[11]FCST SDV W29'!$C$3:$C$69,0),MATCH(M$3,'[11]FCST SDV W29'!$BX$2:$CP$2,0)),0)</f>
        <v>4285.7142857142899</v>
      </c>
      <c r="N53" s="15">
        <f t="array" ref="N53">+IFERROR(INDEX('[11]FCST SDV W29'!$BX$3:$CP$69,MATCH($C53,'[11]FCST SDV W29'!$C$3:$C$69,0),MATCH(N$3,'[11]FCST SDV W29'!$BX$2:$CP$2,0)),0)</f>
        <v>4285.7142857142899</v>
      </c>
      <c r="O53" s="15">
        <f t="array" ref="O53">+IFERROR(INDEX('[11]FCST SDV W29'!$BX$3:$CP$69,MATCH($C53,'[11]FCST SDV W29'!$C$3:$C$69,0),MATCH(O$3,'[11]FCST SDV W29'!$BX$2:$CP$2,0)),0)</f>
        <v>4285.7142857142899</v>
      </c>
      <c r="P53" s="15">
        <f t="array" ref="P53">+IFERROR(INDEX('[11]FCST SDV W29'!$BX$3:$CP$69,MATCH($C53,'[11]FCST SDV W29'!$C$3:$C$69,0),MATCH(P$3,'[11]FCST SDV W29'!$BX$2:$CP$2,0)),0)</f>
        <v>4285.7142857142899</v>
      </c>
      <c r="Q53" s="15">
        <f t="array" ref="Q53">+IFERROR(INDEX('[11]FCST SDV W29'!$BX$3:$CP$69,MATCH($C53,'[11]FCST SDV W29'!$C$3:$C$69,0),MATCH(Q$3,'[11]FCST SDV W29'!$BX$2:$CP$2,0)),0)</f>
        <v>4285.7142857142899</v>
      </c>
      <c r="R53" s="15">
        <f t="array" ref="R53">+IFERROR(INDEX('[11]FCST SDV W29'!$BX$3:$CP$69,MATCH($C53,'[11]FCST SDV W29'!$C$3:$C$69,0),MATCH(R$3,'[11]FCST SDV W29'!$BX$2:$CP$2,0)),0)</f>
        <v>30000</v>
      </c>
      <c r="S53" s="15">
        <f t="array" ref="S53">+IFERROR(INDEX('[11]FCST SDV W29'!$BX$3:$CP$69,MATCH($C53,'[11]FCST SDV W29'!$C$3:$C$69,0),MATCH(S$3,'[11]FCST SDV W29'!$BX$2:$CP$2,0)),0)</f>
        <v>0</v>
      </c>
      <c r="T53" s="25"/>
      <c r="U53" s="26">
        <f t="shared" si="13"/>
        <v>74000.000000000029</v>
      </c>
    </row>
    <row r="54" spans="1:23" ht="20.100000000000001" customHeight="1">
      <c r="A54" s="1211"/>
      <c r="B54" s="1208"/>
      <c r="C54" s="17"/>
      <c r="D54" s="18" t="s">
        <v>1491</v>
      </c>
      <c r="E54" s="19">
        <f>+E52-E53</f>
        <v>-6000</v>
      </c>
      <c r="F54" s="19">
        <f t="shared" ref="F54:S54" si="18">+F52-F53</f>
        <v>-2000</v>
      </c>
      <c r="G54" s="19">
        <f t="shared" si="18"/>
        <v>0</v>
      </c>
      <c r="H54" s="19">
        <f t="shared" si="18"/>
        <v>0</v>
      </c>
      <c r="I54" s="19">
        <f t="shared" si="18"/>
        <v>0</v>
      </c>
      <c r="J54" s="19">
        <f t="shared" si="18"/>
        <v>-6000</v>
      </c>
      <c r="K54" s="19">
        <f t="shared" si="18"/>
        <v>-4285.7142857142899</v>
      </c>
      <c r="L54" s="19">
        <f t="shared" si="18"/>
        <v>-4285.7142857142899</v>
      </c>
      <c r="M54" s="19">
        <f t="shared" si="18"/>
        <v>-4285.7142857142899</v>
      </c>
      <c r="N54" s="19">
        <f t="shared" si="18"/>
        <v>-4285.7142857142899</v>
      </c>
      <c r="O54" s="19">
        <f t="shared" si="18"/>
        <v>-4285.7142857142899</v>
      </c>
      <c r="P54" s="19">
        <f t="shared" si="18"/>
        <v>-4285.7142857142899</v>
      </c>
      <c r="Q54" s="19">
        <f t="shared" si="18"/>
        <v>-4285.7142857142899</v>
      </c>
      <c r="R54" s="19">
        <f t="shared" si="18"/>
        <v>-30000</v>
      </c>
      <c r="S54" s="19">
        <f t="shared" si="18"/>
        <v>0</v>
      </c>
      <c r="T54" s="27" t="e">
        <f>+S54-T52</f>
        <v>#REF!</v>
      </c>
      <c r="U54" s="28">
        <f t="shared" si="13"/>
        <v>-74000.000000000029</v>
      </c>
    </row>
    <row r="55" spans="1:23" ht="20.100000000000001" customHeight="1">
      <c r="A55" s="1209" t="s">
        <v>1099</v>
      </c>
      <c r="B55" s="843" t="s">
        <v>616</v>
      </c>
      <c r="C55" s="9" t="s">
        <v>94</v>
      </c>
      <c r="D55" s="10" t="s">
        <v>1529</v>
      </c>
      <c r="E55" s="11">
        <f t="array" ref="E55">+IFERROR(INDEX(FCSTSDV!$D$2:$L$72,MATCH(fcst!$C55,FCSTSDV!$C$2:$C$72,0),MATCH(fcst!E$3,FCSTSDV!$D$1:$L$1,0)),0)</f>
        <v>0</v>
      </c>
      <c r="F55" s="11">
        <f t="array" ref="F55">+IFERROR(INDEX(FCSTSDV!$D$2:$L$72,MATCH(fcst!$C55,FCSTSDV!$C$2:$C$72,0),MATCH(fcst!F$3,FCSTSDV!$D$1:$L$1,0)),0)</f>
        <v>0</v>
      </c>
      <c r="G55" s="11">
        <f t="array" ref="G55">+IFERROR(INDEX(FCSTSDV!$D$2:$L$72,MATCH(fcst!$C55,FCSTSDV!$C$2:$C$72,0),MATCH(fcst!G$3,FCSTSDV!$D$1:$L$1,0)),0)</f>
        <v>0</v>
      </c>
      <c r="H55" s="11">
        <f t="array" ref="H55">+IFERROR(INDEX(FCSTSDV!$D$2:$L$72,MATCH(fcst!$C55,FCSTSDV!$C$2:$C$72,0),MATCH(fcst!H$3,FCSTSDV!$D$1:$L$1,0)),0)</f>
        <v>0</v>
      </c>
      <c r="I55" s="11">
        <f t="array" ref="I55">+IFERROR(INDEX(FCSTSDV!$D$2:$L$72,MATCH(fcst!$C55,FCSTSDV!$C$2:$C$72,0),MATCH(fcst!I$3,FCSTSDV!$D$1:$L$1,0)),0)</f>
        <v>0</v>
      </c>
      <c r="J55" s="11">
        <f t="array" ref="J55">+IFERROR(INDEX(FCSTSDV!$D$2:$L$72,MATCH(fcst!$C55,FCSTSDV!$C$2:$C$72,0),MATCH(fcst!J$3,FCSTSDV!$D$1:$L$1,0)),0)</f>
        <v>0</v>
      </c>
      <c r="K55" s="11">
        <f t="array" ref="K55">+IFERROR(INDEX(FCSTSDV!$D$2:$L$72,MATCH(fcst!$C55,FCSTSDV!$C$2:$C$72,0),MATCH(fcst!K$3,FCSTSDV!$D$1:$L$1,0)),0)</f>
        <v>0</v>
      </c>
      <c r="L55" s="11">
        <f t="array" ref="L55">+IFERROR(INDEX(FCSTSDV!$D$2:$L$72,MATCH(fcst!$C55,FCSTSDV!$C$2:$C$72,0),MATCH(fcst!L$3,FCSTSDV!$D$1:$L$1,0)),0)</f>
        <v>0</v>
      </c>
      <c r="M55" s="11">
        <f t="array" ref="M55">+IFERROR(INDEX(FCSTSDV!$D$2:$L$72,MATCH(fcst!$C55,FCSTSDV!$C$2:$C$72,0),MATCH(fcst!M$3,FCSTSDV!$D$1:$L$1,0)),0)</f>
        <v>0</v>
      </c>
      <c r="N55" s="11">
        <f t="array" ref="N55">+IFERROR(INDEX(FCSTSDV!$D$2:$L$72,MATCH(fcst!$C55,FCSTSDV!$C$2:$C$72,0),MATCH(fcst!N$3,FCSTSDV!$D$1:$L$1,0)),0)</f>
        <v>0</v>
      </c>
      <c r="O55" s="11">
        <f t="array" ref="O55">+IFERROR(INDEX(FCSTSDV!$D$2:$L$72,MATCH(fcst!$C55,FCSTSDV!$C$2:$C$72,0),MATCH(fcst!O$3,FCSTSDV!$D$1:$L$1,0)),0)</f>
        <v>0</v>
      </c>
      <c r="P55" s="11">
        <f t="array" ref="P55">+IFERROR(INDEX(FCSTSDV!$D$2:$L$72,MATCH(fcst!$C55,FCSTSDV!$C$2:$C$72,0),MATCH(fcst!P$3,FCSTSDV!$D$1:$L$1,0)),0)</f>
        <v>0</v>
      </c>
      <c r="Q55" s="11">
        <f t="array" ref="Q55">+IFERROR(INDEX(FCSTSDV!$D$2:$L$72,MATCH(fcst!$C55,FCSTSDV!$C$2:$C$72,0),MATCH(fcst!Q$3,FCSTSDV!$D$1:$L$1,0)),0)</f>
        <v>0</v>
      </c>
      <c r="R55" s="11">
        <f t="array" ref="R55">+IFERROR(INDEX(FCSTSDV!$D$2:$L$72,MATCH(fcst!$C55,FCSTSDV!$C$2:$C$72,0),MATCH(fcst!R$3,FCSTSDV!$D$1:$L$1,0)),0)</f>
        <v>0</v>
      </c>
      <c r="S55" s="11">
        <f t="array" ref="S55">+IFERROR(INDEX(FCSTSDV!$D$2:$L$72,MATCH(fcst!$C55,FCSTSDV!$C$2:$C$72,0),MATCH(fcst!S$3,FCSTSDV!$D$1:$L$1,0)),0)</f>
        <v>0</v>
      </c>
      <c r="T55" s="22">
        <f t="array" ref="T55">+IFERROR(INDEX(FCSTSDV!$D$2:$L$72,MATCH(fcst!$C55,FCSTSDV!$C$2:$C$72,0),MATCH(fcst!T$3,FCSTSDV!$D$1:$L$1,0)),0)</f>
        <v>0</v>
      </c>
      <c r="U55" s="23">
        <f t="shared" si="13"/>
        <v>0</v>
      </c>
    </row>
    <row r="56" spans="1:23" ht="20.100000000000001" customHeight="1">
      <c r="A56" s="1210"/>
      <c r="B56" s="844"/>
      <c r="C56" s="13" t="s">
        <v>94</v>
      </c>
      <c r="D56" s="14" t="s">
        <v>1530</v>
      </c>
      <c r="E56" s="15">
        <f t="array" ref="E56">+IFERROR(INDEX('[11]FCST SDV W29'!$BX$3:$CP$69,MATCH($C56,'[11]FCST SDV W29'!$C$3:$C$69,0),MATCH(E$3,'[11]FCST SDV W29'!$BX$2:$CP$2,0)),0)</f>
        <v>0</v>
      </c>
      <c r="F56" s="15">
        <f t="array" ref="F56">+IFERROR(INDEX('[11]FCST SDV W29'!$BX$3:$CP$69,MATCH($C56,'[11]FCST SDV W29'!$C$3:$C$69,0),MATCH(F$3,'[11]FCST SDV W29'!$BX$2:$CP$2,0)),0)</f>
        <v>0</v>
      </c>
      <c r="G56" s="15">
        <f t="array" ref="G56">+IFERROR(INDEX('[11]FCST SDV W29'!$BX$3:$CP$69,MATCH($C56,'[11]FCST SDV W29'!$C$3:$C$69,0),MATCH(G$3,'[11]FCST SDV W29'!$BX$2:$CP$2,0)),0)</f>
        <v>9000</v>
      </c>
      <c r="H56" s="15">
        <f t="array" ref="H56">+IFERROR(INDEX('[11]FCST SDV W29'!$BX$3:$CP$69,MATCH($C56,'[11]FCST SDV W29'!$C$3:$C$69,0),MATCH(H$3,'[11]FCST SDV W29'!$BX$2:$CP$2,0)),0)</f>
        <v>9000</v>
      </c>
      <c r="I56" s="15">
        <f t="array" ref="I56">+IFERROR(INDEX('[11]FCST SDV W29'!$BX$3:$CP$69,MATCH($C56,'[11]FCST SDV W29'!$C$3:$C$69,0),MATCH(I$3,'[11]FCST SDV W29'!$BX$2:$CP$2,0)),0)</f>
        <v>9000</v>
      </c>
      <c r="J56" s="15">
        <f t="array" ref="J56">+IFERROR(INDEX('[11]FCST SDV W29'!$BX$3:$CP$69,MATCH($C56,'[11]FCST SDV W29'!$C$3:$C$69,0),MATCH(J$3,'[11]FCST SDV W29'!$BX$2:$CP$2,0)),0)</f>
        <v>0</v>
      </c>
      <c r="K56" s="15">
        <f t="array" ref="K56">+IFERROR(INDEX('[11]FCST SDV W29'!$BX$3:$CP$69,MATCH($C56,'[11]FCST SDV W29'!$C$3:$C$69,0),MATCH(K$3,'[11]FCST SDV W29'!$BX$2:$CP$2,0)),0)</f>
        <v>1285.7142857142901</v>
      </c>
      <c r="L56" s="15">
        <f t="array" ref="L56">+IFERROR(INDEX('[11]FCST SDV W29'!$BX$3:$CP$69,MATCH($C56,'[11]FCST SDV W29'!$C$3:$C$69,0),MATCH(L$3,'[11]FCST SDV W29'!$BX$2:$CP$2,0)),0)</f>
        <v>1285.7142857142901</v>
      </c>
      <c r="M56" s="15">
        <f t="array" ref="M56">+IFERROR(INDEX('[11]FCST SDV W29'!$BX$3:$CP$69,MATCH($C56,'[11]FCST SDV W29'!$C$3:$C$69,0),MATCH(M$3,'[11]FCST SDV W29'!$BX$2:$CP$2,0)),0)</f>
        <v>1285.7142857142901</v>
      </c>
      <c r="N56" s="15">
        <f t="array" ref="N56">+IFERROR(INDEX('[11]FCST SDV W29'!$BX$3:$CP$69,MATCH($C56,'[11]FCST SDV W29'!$C$3:$C$69,0),MATCH(N$3,'[11]FCST SDV W29'!$BX$2:$CP$2,0)),0)</f>
        <v>1285.7142857142901</v>
      </c>
      <c r="O56" s="15">
        <f t="array" ref="O56">+IFERROR(INDEX('[11]FCST SDV W29'!$BX$3:$CP$69,MATCH($C56,'[11]FCST SDV W29'!$C$3:$C$69,0),MATCH(O$3,'[11]FCST SDV W29'!$BX$2:$CP$2,0)),0)</f>
        <v>1285.7142857142901</v>
      </c>
      <c r="P56" s="15">
        <f t="array" ref="P56">+IFERROR(INDEX('[11]FCST SDV W29'!$BX$3:$CP$69,MATCH($C56,'[11]FCST SDV W29'!$C$3:$C$69,0),MATCH(P$3,'[11]FCST SDV W29'!$BX$2:$CP$2,0)),0)</f>
        <v>1285.7142857142901</v>
      </c>
      <c r="Q56" s="15">
        <f t="array" ref="Q56">+IFERROR(INDEX('[11]FCST SDV W29'!$BX$3:$CP$69,MATCH($C56,'[11]FCST SDV W29'!$C$3:$C$69,0),MATCH(Q$3,'[11]FCST SDV W29'!$BX$2:$CP$2,0)),0)</f>
        <v>1285.7142857142901</v>
      </c>
      <c r="R56" s="15">
        <f t="array" ref="R56">+IFERROR(INDEX('[11]FCST SDV W29'!$BX$3:$CP$69,MATCH($C56,'[11]FCST SDV W29'!$C$3:$C$69,0),MATCH(R$3,'[11]FCST SDV W29'!$BX$2:$CP$2,0)),0)</f>
        <v>9000</v>
      </c>
      <c r="S56" s="15">
        <f t="array" ref="S56">+IFERROR(INDEX('[11]FCST SDV W29'!$BX$3:$CP$69,MATCH($C56,'[11]FCST SDV W29'!$C$3:$C$69,0),MATCH(S$3,'[11]FCST SDV W29'!$BX$2:$CP$2,0)),0)</f>
        <v>33651</v>
      </c>
      <c r="T56" s="25">
        <f t="array" ref="T56">+IFERROR(INDEX('[11]FCST SDV W29'!$BX$3:$CP$69,MATCH($C56,'[11]FCST SDV W29'!$C$3:$C$69,0),MATCH(T$3,'[11]FCST SDV W29'!$BX$2:$CP$2,0)),0)</f>
        <v>0</v>
      </c>
      <c r="U56" s="26">
        <f t="shared" si="13"/>
        <v>78651.000000000029</v>
      </c>
    </row>
    <row r="57" spans="1:23" ht="20.100000000000001" customHeight="1">
      <c r="A57" s="1211"/>
      <c r="B57" s="1208"/>
      <c r="C57" s="17"/>
      <c r="D57" s="18" t="s">
        <v>1491</v>
      </c>
      <c r="E57" s="19">
        <f>+E55-E56</f>
        <v>0</v>
      </c>
      <c r="F57" s="19">
        <f t="shared" ref="F57:T57" si="19">+F55-F56</f>
        <v>0</v>
      </c>
      <c r="G57" s="19">
        <f t="shared" si="19"/>
        <v>-9000</v>
      </c>
      <c r="H57" s="19">
        <f t="shared" si="19"/>
        <v>-9000</v>
      </c>
      <c r="I57" s="19">
        <f t="shared" si="19"/>
        <v>-9000</v>
      </c>
      <c r="J57" s="19">
        <f t="shared" si="19"/>
        <v>0</v>
      </c>
      <c r="K57" s="19">
        <f t="shared" si="19"/>
        <v>-1285.7142857142901</v>
      </c>
      <c r="L57" s="19">
        <f t="shared" si="19"/>
        <v>-1285.7142857142901</v>
      </c>
      <c r="M57" s="19">
        <f t="shared" si="19"/>
        <v>-1285.7142857142901</v>
      </c>
      <c r="N57" s="19">
        <f t="shared" si="19"/>
        <v>-1285.7142857142901</v>
      </c>
      <c r="O57" s="19">
        <f t="shared" si="19"/>
        <v>-1285.7142857142901</v>
      </c>
      <c r="P57" s="19">
        <f t="shared" si="19"/>
        <v>-1285.7142857142901</v>
      </c>
      <c r="Q57" s="19">
        <f t="shared" si="19"/>
        <v>-1285.7142857142901</v>
      </c>
      <c r="R57" s="19">
        <f t="shared" si="19"/>
        <v>-9000</v>
      </c>
      <c r="S57" s="19">
        <f t="shared" si="19"/>
        <v>-33651</v>
      </c>
      <c r="T57" s="27">
        <f t="shared" si="19"/>
        <v>0</v>
      </c>
      <c r="U57" s="28">
        <f t="shared" si="13"/>
        <v>-78651.000000000029</v>
      </c>
    </row>
    <row r="58" spans="1:23" ht="20.100000000000001" customHeight="1">
      <c r="A58" s="1209" t="s">
        <v>1505</v>
      </c>
      <c r="B58" s="843" t="s">
        <v>124</v>
      </c>
      <c r="C58" s="9" t="s">
        <v>134</v>
      </c>
      <c r="D58" s="10" t="s">
        <v>1529</v>
      </c>
      <c r="E58" s="11">
        <f t="array" ref="E58">+IFERROR(INDEX(FCSTSDV!$D$2:$L$72,MATCH(fcst!$C58,FCSTSDV!$C$2:$C$72,0),MATCH(fcst!E$3,FCSTSDV!$D$1:$L$1,0)),0)</f>
        <v>0</v>
      </c>
      <c r="F58" s="11">
        <f t="array" ref="F58">+IFERROR(INDEX(FCSTSDV!$D$2:$L$72,MATCH(fcst!$C58,FCSTSDV!$C$2:$C$72,0),MATCH(fcst!F$3,FCSTSDV!$D$1:$L$1,0)),0)</f>
        <v>0</v>
      </c>
      <c r="G58" s="11">
        <f t="array" ref="G58">+IFERROR(INDEX(FCSTSDV!$D$2:$L$72,MATCH(fcst!$C58,FCSTSDV!$C$2:$C$72,0),MATCH(fcst!G$3,FCSTSDV!$D$1:$L$1,0)),0)</f>
        <v>0</v>
      </c>
      <c r="H58" s="11">
        <f t="array" ref="H58">+IFERROR(INDEX(FCSTSDV!$D$2:$L$72,MATCH(fcst!$C58,FCSTSDV!$C$2:$C$72,0),MATCH(fcst!H$3,FCSTSDV!$D$1:$L$1,0)),0)</f>
        <v>0</v>
      </c>
      <c r="I58" s="11">
        <f t="array" ref="I58">+IFERROR(INDEX(FCSTSDV!$D$2:$L$72,MATCH(fcst!$C58,FCSTSDV!$C$2:$C$72,0),MATCH(fcst!I$3,FCSTSDV!$D$1:$L$1,0)),0)</f>
        <v>0</v>
      </c>
      <c r="J58" s="11">
        <f t="array" ref="J58">+IFERROR(INDEX(FCSTSDV!$D$2:$L$72,MATCH(fcst!$C58,FCSTSDV!$C$2:$C$72,0),MATCH(fcst!J$3,FCSTSDV!$D$1:$L$1,0)),0)</f>
        <v>0</v>
      </c>
      <c r="K58" s="11">
        <f t="array" ref="K58">+IFERROR(INDEX(FCSTSDV!$D$2:$L$72,MATCH(fcst!$C58,FCSTSDV!$C$2:$C$72,0),MATCH(fcst!K$3,FCSTSDV!$D$1:$L$1,0)),0)</f>
        <v>0</v>
      </c>
      <c r="L58" s="11">
        <f t="array" ref="L58">+IFERROR(INDEX(FCSTSDV!$D$2:$L$72,MATCH(fcst!$C58,FCSTSDV!$C$2:$C$72,0),MATCH(fcst!L$3,FCSTSDV!$D$1:$L$1,0)),0)</f>
        <v>0</v>
      </c>
      <c r="M58" s="11">
        <f t="array" ref="M58">+IFERROR(INDEX(FCSTSDV!$D$2:$L$72,MATCH(fcst!$C58,FCSTSDV!$C$2:$C$72,0),MATCH(fcst!M$3,FCSTSDV!$D$1:$L$1,0)),0)</f>
        <v>0</v>
      </c>
      <c r="N58" s="11">
        <f t="array" ref="N58">+IFERROR(INDEX(FCSTSDV!$D$2:$L$72,MATCH(fcst!$C58,FCSTSDV!$C$2:$C$72,0),MATCH(fcst!N$3,FCSTSDV!$D$1:$L$1,0)),0)</f>
        <v>0</v>
      </c>
      <c r="O58" s="11">
        <f t="array" ref="O58">+IFERROR(INDEX(FCSTSDV!$D$2:$L$72,MATCH(fcst!$C58,FCSTSDV!$C$2:$C$72,0),MATCH(fcst!O$3,FCSTSDV!$D$1:$L$1,0)),0)</f>
        <v>0</v>
      </c>
      <c r="P58" s="11">
        <f t="array" ref="P58">+IFERROR(INDEX(FCSTSDV!$D$2:$L$72,MATCH(fcst!$C58,FCSTSDV!$C$2:$C$72,0),MATCH(fcst!P$3,FCSTSDV!$D$1:$L$1,0)),0)</f>
        <v>0</v>
      </c>
      <c r="Q58" s="11">
        <f t="array" ref="Q58">+IFERROR(INDEX(FCSTSDV!$D$2:$L$72,MATCH(fcst!$C58,FCSTSDV!$C$2:$C$72,0),MATCH(fcst!Q$3,FCSTSDV!$D$1:$L$1,0)),0)</f>
        <v>0</v>
      </c>
      <c r="R58" s="11">
        <f t="array" ref="R58">+IFERROR(INDEX(FCSTSDV!$D$2:$L$72,MATCH(fcst!$C58,FCSTSDV!$C$2:$C$72,0),MATCH(fcst!R$3,FCSTSDV!$D$1:$L$1,0)),0)</f>
        <v>0</v>
      </c>
      <c r="S58" s="11">
        <f t="array" ref="S58">+IFERROR(INDEX(FCSTSDV!$D$2:$L$72,MATCH(fcst!$C58,FCSTSDV!$C$2:$C$72,0),MATCH(fcst!S$3,FCSTSDV!$D$1:$L$1,0)),0)</f>
        <v>0</v>
      </c>
      <c r="T58" s="22">
        <f t="array" ref="T58">+IFERROR(INDEX(FCSTSDV!$D$2:$L$72,MATCH(fcst!$C58,FCSTSDV!$C$2:$C$72,0),MATCH(fcst!T$3,FCSTSDV!$D$1:$L$1,0)),0)</f>
        <v>0</v>
      </c>
      <c r="U58" s="23">
        <f>+SUM(I58:S58)</f>
        <v>0</v>
      </c>
    </row>
    <row r="59" spans="1:23" ht="20.100000000000001" customHeight="1">
      <c r="A59" s="1210"/>
      <c r="B59" s="844"/>
      <c r="C59" s="13" t="s">
        <v>134</v>
      </c>
      <c r="D59" s="14" t="s">
        <v>1530</v>
      </c>
      <c r="E59" s="15">
        <f t="array" ref="E59">+IFERROR(INDEX('[11]FCST SDV W29'!$BX$3:$CP$69,MATCH($C59,'[11]FCST SDV W29'!$C$3:$C$69,0),MATCH(E$3,'[11]FCST SDV W29'!$BX$2:$CP$2,0)),0)</f>
        <v>116000</v>
      </c>
      <c r="F59" s="15">
        <f t="array" ref="F59">+IFERROR(INDEX('[11]FCST SDV W29'!$BX$3:$CP$69,MATCH($C59,'[11]FCST SDV W29'!$C$3:$C$69,0),MATCH(F$3,'[11]FCST SDV W29'!$BX$2:$CP$2,0)),0)</f>
        <v>150000</v>
      </c>
      <c r="G59" s="15">
        <f t="array" ref="G59">+IFERROR(INDEX('[11]FCST SDV W29'!$BX$3:$CP$69,MATCH($C59,'[11]FCST SDV W29'!$C$3:$C$69,0),MATCH(G$3,'[11]FCST SDV W29'!$BX$2:$CP$2,0)),0)</f>
        <v>150000</v>
      </c>
      <c r="H59" s="15">
        <f t="array" ref="H59">+IFERROR(INDEX('[11]FCST SDV W29'!$BX$3:$CP$69,MATCH($C59,'[11]FCST SDV W29'!$C$3:$C$69,0),MATCH(H$3,'[11]FCST SDV W29'!$BX$2:$CP$2,0)),0)</f>
        <v>150000</v>
      </c>
      <c r="I59" s="15">
        <f t="array" ref="I59">+IFERROR(INDEX('[11]FCST SDV W29'!$BX$3:$CP$69,MATCH($C59,'[11]FCST SDV W29'!$C$3:$C$69,0),MATCH(I$3,'[11]FCST SDV W29'!$BX$2:$CP$2,0)),0)</f>
        <v>150000</v>
      </c>
      <c r="J59" s="15">
        <f t="array" ref="J59">+IFERROR(INDEX('[11]FCST SDV W29'!$BX$3:$CP$69,MATCH($C59,'[11]FCST SDV W29'!$C$3:$C$69,0),MATCH(J$3,'[11]FCST SDV W29'!$BX$2:$CP$2,0)),0)</f>
        <v>150000</v>
      </c>
      <c r="K59" s="15">
        <f t="array" ref="K59">+IFERROR(INDEX('[11]FCST SDV W29'!$BX$3:$CP$69,MATCH($C59,'[11]FCST SDV W29'!$C$3:$C$69,0),MATCH(K$3,'[11]FCST SDV W29'!$BX$2:$CP$2,0)),0)</f>
        <v>114000</v>
      </c>
      <c r="L59" s="15">
        <f t="array" ref="L59">+IFERROR(INDEX('[11]FCST SDV W29'!$BX$3:$CP$69,MATCH($C59,'[11]FCST SDV W29'!$C$3:$C$69,0),MATCH(L$3,'[11]FCST SDV W29'!$BX$2:$CP$2,0)),0)</f>
        <v>114000</v>
      </c>
      <c r="M59" s="15">
        <f t="array" ref="M59">+IFERROR(INDEX('[11]FCST SDV W29'!$BX$3:$CP$69,MATCH($C59,'[11]FCST SDV W29'!$C$3:$C$69,0),MATCH(M$3,'[11]FCST SDV W29'!$BX$2:$CP$2,0)),0)</f>
        <v>114000</v>
      </c>
      <c r="N59" s="15">
        <f t="array" ref="N59">+IFERROR(INDEX('[11]FCST SDV W29'!$BX$3:$CP$69,MATCH($C59,'[11]FCST SDV W29'!$C$3:$C$69,0),MATCH(N$3,'[11]FCST SDV W29'!$BX$2:$CP$2,0)),0)</f>
        <v>114000</v>
      </c>
      <c r="O59" s="15">
        <f t="array" ref="O59">+IFERROR(INDEX('[11]FCST SDV W29'!$BX$3:$CP$69,MATCH($C59,'[11]FCST SDV W29'!$C$3:$C$69,0),MATCH(O$3,'[11]FCST SDV W29'!$BX$2:$CP$2,0)),0)</f>
        <v>114000</v>
      </c>
      <c r="P59" s="15">
        <f t="array" ref="P59">+IFERROR(INDEX('[11]FCST SDV W29'!$BX$3:$CP$69,MATCH($C59,'[11]FCST SDV W29'!$C$3:$C$69,0),MATCH(P$3,'[11]FCST SDV W29'!$BX$2:$CP$2,0)),0)</f>
        <v>114000</v>
      </c>
      <c r="Q59" s="15">
        <f t="array" ref="Q59">+IFERROR(INDEX('[11]FCST SDV W29'!$BX$3:$CP$69,MATCH($C59,'[11]FCST SDV W29'!$C$3:$C$69,0),MATCH(Q$3,'[11]FCST SDV W29'!$BX$2:$CP$2,0)),0)</f>
        <v>114000</v>
      </c>
      <c r="R59" s="15">
        <f t="array" ref="R59">+IFERROR(INDEX('[11]FCST SDV W29'!$BX$3:$CP$69,MATCH($C59,'[11]FCST SDV W29'!$C$3:$C$69,0),MATCH(R$3,'[11]FCST SDV W29'!$BX$2:$CP$2,0)),0)</f>
        <v>798000</v>
      </c>
      <c r="S59" s="15">
        <f t="array" ref="S59">+IFERROR(INDEX('[11]FCST SDV W29'!$BX$3:$CP$69,MATCH($C59,'[11]FCST SDV W29'!$C$3:$C$69,0),MATCH(S$3,'[11]FCST SDV W29'!$BX$2:$CP$2,0)),0)</f>
        <v>850267</v>
      </c>
      <c r="T59" s="25"/>
      <c r="U59" s="26">
        <f t="shared" si="13"/>
        <v>3312267</v>
      </c>
    </row>
    <row r="60" spans="1:23" ht="20.100000000000001" customHeight="1">
      <c r="A60" s="1211"/>
      <c r="B60" s="1208"/>
      <c r="C60" s="17"/>
      <c r="D60" s="18"/>
      <c r="E60" s="19">
        <f>+E58-E59</f>
        <v>-116000</v>
      </c>
      <c r="F60" s="19">
        <f t="shared" ref="F60:S60" si="20">+F58-F59</f>
        <v>-150000</v>
      </c>
      <c r="G60" s="19">
        <f t="shared" si="20"/>
        <v>-150000</v>
      </c>
      <c r="H60" s="19">
        <f t="shared" si="20"/>
        <v>-150000</v>
      </c>
      <c r="I60" s="19">
        <f t="shared" si="20"/>
        <v>-150000</v>
      </c>
      <c r="J60" s="19">
        <f t="shared" si="20"/>
        <v>-150000</v>
      </c>
      <c r="K60" s="19">
        <f t="shared" si="20"/>
        <v>-114000</v>
      </c>
      <c r="L60" s="19">
        <f t="shared" si="20"/>
        <v>-114000</v>
      </c>
      <c r="M60" s="19">
        <f t="shared" si="20"/>
        <v>-114000</v>
      </c>
      <c r="N60" s="19">
        <f t="shared" si="20"/>
        <v>-114000</v>
      </c>
      <c r="O60" s="19">
        <f t="shared" si="20"/>
        <v>-114000</v>
      </c>
      <c r="P60" s="19">
        <f t="shared" si="20"/>
        <v>-114000</v>
      </c>
      <c r="Q60" s="19">
        <f t="shared" si="20"/>
        <v>-114000</v>
      </c>
      <c r="R60" s="19">
        <f t="shared" si="20"/>
        <v>-798000</v>
      </c>
      <c r="S60" s="19">
        <f t="shared" si="20"/>
        <v>-850267</v>
      </c>
      <c r="T60" s="27">
        <f>+S60-T58</f>
        <v>-850267</v>
      </c>
      <c r="U60" s="28">
        <f t="shared" si="13"/>
        <v>-3312267</v>
      </c>
    </row>
  </sheetData>
  <mergeCells count="39">
    <mergeCell ref="B2:R2"/>
    <mergeCell ref="A4:A6"/>
    <mergeCell ref="A7:A9"/>
    <mergeCell ref="A10:A12"/>
    <mergeCell ref="A13:A15"/>
    <mergeCell ref="B4:B6"/>
    <mergeCell ref="B7:B9"/>
    <mergeCell ref="B10:B12"/>
    <mergeCell ref="B13:B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s>
  <printOptions horizontalCentered="1" verticalCentered="1"/>
  <pageMargins left="0" right="0" top="0" bottom="0" header="0" footer="0"/>
  <pageSetup paperSize="9" scale="66" orientation="landscape"/>
  <rowBreaks count="1" manualBreakCount="1">
    <brk id="45" max="16383" man="1"/>
  </rowBreaks>
  <colBreaks count="1" manualBreakCount="1">
    <brk id="2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12</vt:i4>
      </vt:variant>
    </vt:vector>
  </HeadingPairs>
  <TitlesOfParts>
    <vt:vector size="42" baseType="lpstr">
      <vt:lpstr>STOCK</vt:lpstr>
      <vt:lpstr>23.10</vt:lpstr>
      <vt:lpstr>Sheet1</vt:lpstr>
      <vt:lpstr>31.10</vt:lpstr>
      <vt:lpstr>07.11</vt:lpstr>
      <vt:lpstr>VẬT TƯ</vt:lpstr>
      <vt:lpstr>Sheet3</vt:lpstr>
      <vt:lpstr>STOCK (2)</vt:lpstr>
      <vt:lpstr>Total tồn vật tư 2</vt:lpstr>
      <vt:lpstr>LIST SỬ DỤNG VẬT TƯ TIÊU HAO</vt:lpstr>
      <vt:lpstr>05.10.2020</vt:lpstr>
      <vt:lpstr>Sheet5</vt:lpstr>
      <vt:lpstr>Sheet7</vt:lpstr>
      <vt:lpstr>Sheet8</vt:lpstr>
      <vt:lpstr>FCSTSDV</vt:lpstr>
      <vt:lpstr>Tồn tray </vt:lpstr>
      <vt:lpstr>ống nhựa túi bóng</vt:lpstr>
      <vt:lpstr>ống nhựa túi bóng (2)</vt:lpstr>
      <vt:lpstr>tồn Po t7</vt:lpstr>
      <vt:lpstr>Tồn Po T9</vt:lpstr>
      <vt:lpstr>Sheet2</vt:lpstr>
      <vt:lpstr>Sheet6</vt:lpstr>
      <vt:lpstr>sheet 1</vt:lpstr>
      <vt:lpstr>VẬT TƯ sản xuất</vt:lpstr>
      <vt:lpstr>Sheet4</vt:lpstr>
      <vt:lpstr>ok</vt:lpstr>
      <vt:lpstr>04.06</vt:lpstr>
      <vt:lpstr>tính băng dính sạch</vt:lpstr>
      <vt:lpstr>tính tồn</vt:lpstr>
      <vt:lpstr>fcst</vt:lpstr>
      <vt:lpstr>'04.06'!Print_Area</vt:lpstr>
      <vt:lpstr>'05.10.2020'!Print_Area</vt:lpstr>
      <vt:lpstr>'07.11'!Print_Area</vt:lpstr>
      <vt:lpstr>'23.10'!Print_Area</vt:lpstr>
      <vt:lpstr>'31.10'!Print_Area</vt:lpstr>
      <vt:lpstr>'LIST SỬ DỤNG VẬT TƯ TIÊU HAO'!Print_Area</vt:lpstr>
      <vt:lpstr>ok!Print_Area</vt:lpstr>
      <vt:lpstr>'ống nhựa túi bóng'!Print_Area</vt:lpstr>
      <vt:lpstr>'ống nhựa túi bóng (2)'!Print_Area</vt:lpstr>
      <vt:lpstr>STOCK!Print_Area</vt:lpstr>
      <vt:lpstr>'STOCK (2)'!Print_Area</vt:lpstr>
      <vt:lpstr>'tính băng dính sạch'!Print_Area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cp:lastPrinted>2020-10-06T08:00:36Z</cp:lastPrinted>
  <dcterms:created xsi:type="dcterms:W3CDTF">2015-06-05T18:17:00Z</dcterms:created>
  <dcterms:modified xsi:type="dcterms:W3CDTF">2020-10-07T03:06:45Z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